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5.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omments1.xml" ContentType="application/vnd.openxmlformats-officedocument.spreadsheetml.comments+xml"/>
  <Override PartName="/xl/drawings/drawing6.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ate1904="1" codeName="ThisWorkbook"/>
  <mc:AlternateContent xmlns:mc="http://schemas.openxmlformats.org/markup-compatibility/2006">
    <mc:Choice Requires="x15">
      <x15ac:absPath xmlns:x15ac="http://schemas.microsoft.com/office/spreadsheetml/2010/11/ac" url="C:\Users\gregm\Downloads\"/>
    </mc:Choice>
  </mc:AlternateContent>
  <workbookProtection workbookPassword="B6A8" lockStructure="1"/>
  <bookViews>
    <workbookView xWindow="0" yWindow="0" windowWidth="17550" windowHeight="11580" tabRatio="830"/>
  </bookViews>
  <sheets>
    <sheet name="License" sheetId="22" r:id="rId1"/>
    <sheet name="Info" sheetId="11" r:id="rId2"/>
    <sheet name="Pacing" sheetId="21" r:id="rId3"/>
    <sheet name="Wrist Bands" sheetId="3" r:id="rId4"/>
    <sheet name="Wrist Bands (Km)" sheetId="30" r:id="rId5"/>
    <sheet name="Elev &amp; Pace" sheetId="20" r:id="rId6"/>
    <sheet name="Elev &amp; Pace (Km)" sheetId="31" r:id="rId7"/>
    <sheet name="Elev. Chart" sheetId="17" r:id="rId8"/>
    <sheet name="Course Analysis" sheetId="16" state="hidden" r:id="rId9"/>
    <sheet name="Altitude Factors" sheetId="18" state="hidden" r:id="rId10"/>
    <sheet name="Raw Elevation Data" sheetId="19" state="hidden" r:id="rId11"/>
  </sheets>
  <definedNames>
    <definedName name="_xlnm.Print_Area" localSheetId="8">'Course Analysis'!$AZ$3:$CP$56</definedName>
    <definedName name="_xlnm.Print_Area" localSheetId="5">'Elev &amp; Pace'!$B$2:$W$113</definedName>
    <definedName name="_xlnm.Print_Area" localSheetId="6">'Elev &amp; Pace (Km)'!$B$2:$AG$113</definedName>
    <definedName name="_xlnm.Print_Area" localSheetId="7">'Elev. Chart'!$B$3:$BY$42</definedName>
    <definedName name="_xlnm.Print_Area" localSheetId="1">Info!$B$2:$M$37</definedName>
    <definedName name="_xlnm.Print_Area" localSheetId="0">License!$A$1:$T$46</definedName>
    <definedName name="_xlnm.Print_Area" localSheetId="2">Pacing!$B$1:$S$46</definedName>
    <definedName name="_xlnm.Print_Area" localSheetId="3">'Wrist Bands'!$B$1:$AE$146</definedName>
    <definedName name="_xlnm.Print_Area" localSheetId="4">'Wrist Bands (Km)'!$B$1:$AF$75</definedName>
    <definedName name="_xlnm.Print_Titles" localSheetId="8">'Course Analysis'!$AZ:$BE</definedName>
  </definedNames>
  <calcPr calcId="171027" iterate="1"/>
</workbook>
</file>

<file path=xl/calcChain.xml><?xml version="1.0" encoding="utf-8"?>
<calcChain xmlns="http://schemas.openxmlformats.org/spreadsheetml/2006/main">
  <c r="B2" i="11" l="1"/>
  <c r="B45" i="19"/>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B465" i="19" s="1"/>
  <c r="B466" i="19" s="1"/>
  <c r="B467" i="19" s="1"/>
  <c r="B468" i="19" s="1"/>
  <c r="B469" i="19" s="1"/>
  <c r="B470" i="19" s="1"/>
  <c r="B471" i="19" s="1"/>
  <c r="B472" i="19" s="1"/>
  <c r="B473" i="19" s="1"/>
  <c r="B474" i="19" s="1"/>
  <c r="B475" i="19" s="1"/>
  <c r="B476" i="19" s="1"/>
  <c r="B477" i="19" s="1"/>
  <c r="B478" i="19" s="1"/>
  <c r="B479" i="19" s="1"/>
  <c r="B480" i="19" s="1"/>
  <c r="B481" i="19" s="1"/>
  <c r="B482" i="19" s="1"/>
  <c r="B483" i="19" s="1"/>
  <c r="B484" i="19" s="1"/>
  <c r="B485" i="19" s="1"/>
  <c r="B486" i="19" s="1"/>
  <c r="B487" i="19" s="1"/>
  <c r="B488" i="19" s="1"/>
  <c r="B489" i="19" s="1"/>
  <c r="B490" i="19" s="1"/>
  <c r="B491" i="19" s="1"/>
  <c r="B492" i="19" s="1"/>
  <c r="B493" i="19" s="1"/>
  <c r="B494" i="19" s="1"/>
  <c r="B495" i="19" s="1"/>
  <c r="B496" i="19" s="1"/>
  <c r="B497" i="19" s="1"/>
  <c r="B498" i="19" s="1"/>
  <c r="B499" i="19" s="1"/>
  <c r="B500" i="19" s="1"/>
  <c r="B501" i="19" s="1"/>
  <c r="B502" i="19" s="1"/>
  <c r="B503" i="19" s="1"/>
  <c r="B504" i="19" s="1"/>
  <c r="B505" i="19" s="1"/>
  <c r="B506" i="19" s="1"/>
  <c r="B507" i="19" s="1"/>
  <c r="B508" i="19" s="1"/>
  <c r="B509" i="19" s="1"/>
  <c r="B510" i="19" s="1"/>
  <c r="B511" i="19" s="1"/>
  <c r="B512" i="19" s="1"/>
  <c r="B513" i="19" s="1"/>
  <c r="B514" i="19" s="1"/>
  <c r="B515" i="19" s="1"/>
  <c r="B516" i="19" s="1"/>
  <c r="B517" i="19" s="1"/>
  <c r="B518" i="19" s="1"/>
  <c r="B519" i="19" s="1"/>
  <c r="B520" i="19" s="1"/>
  <c r="B521" i="19" s="1"/>
  <c r="B522" i="19" s="1"/>
  <c r="B523" i="19" s="1"/>
  <c r="B524" i="19" s="1"/>
  <c r="B525" i="19" s="1"/>
  <c r="B526" i="19" s="1"/>
  <c r="B527" i="19" s="1"/>
  <c r="B528" i="19" s="1"/>
  <c r="B529" i="19" s="1"/>
  <c r="B530" i="19" s="1"/>
  <c r="B531" i="19" s="1"/>
  <c r="B2" i="20" l="1"/>
  <c r="BB49" i="16"/>
  <c r="BB48" i="16"/>
  <c r="BB47" i="16"/>
  <c r="D441" i="19"/>
  <c r="D442" i="19"/>
  <c r="D443" i="19"/>
  <c r="D444" i="19"/>
  <c r="D445" i="19"/>
  <c r="D446" i="19"/>
  <c r="D447" i="19"/>
  <c r="D448" i="19"/>
  <c r="D449" i="19"/>
  <c r="D450" i="19"/>
  <c r="D451" i="19"/>
  <c r="D452" i="19"/>
  <c r="D453" i="19"/>
  <c r="D454" i="19"/>
  <c r="D455" i="19"/>
  <c r="D456" i="19"/>
  <c r="D457" i="19"/>
  <c r="D458" i="19"/>
  <c r="D459" i="19"/>
  <c r="D460" i="19"/>
  <c r="D461" i="19"/>
  <c r="D462" i="19"/>
  <c r="D463" i="19"/>
  <c r="D464" i="19"/>
  <c r="D465" i="19"/>
  <c r="D466" i="19"/>
  <c r="D467" i="19"/>
  <c r="D468" i="19"/>
  <c r="D469" i="19"/>
  <c r="D470" i="19"/>
  <c r="D471" i="19"/>
  <c r="D472" i="19"/>
  <c r="D473" i="19"/>
  <c r="D474" i="19"/>
  <c r="D475" i="19"/>
  <c r="D476" i="19"/>
  <c r="D477" i="19"/>
  <c r="D478" i="19"/>
  <c r="D479" i="19"/>
  <c r="D480" i="19"/>
  <c r="D481" i="19"/>
  <c r="D482" i="19"/>
  <c r="D483" i="19"/>
  <c r="D484" i="19"/>
  <c r="D485" i="19"/>
  <c r="D486" i="19"/>
  <c r="D487" i="19"/>
  <c r="D488" i="19"/>
  <c r="D489" i="19"/>
  <c r="D490" i="19"/>
  <c r="D491" i="19"/>
  <c r="D492" i="19"/>
  <c r="D493" i="19"/>
  <c r="D494" i="19"/>
  <c r="D495" i="19"/>
  <c r="D496" i="19"/>
  <c r="D497" i="19"/>
  <c r="D498" i="19"/>
  <c r="D499" i="19"/>
  <c r="D500" i="19"/>
  <c r="D501" i="19"/>
  <c r="D502" i="19"/>
  <c r="D503" i="19"/>
  <c r="D504" i="19"/>
  <c r="D505" i="19"/>
  <c r="D506" i="19"/>
  <c r="D507" i="19"/>
  <c r="D508" i="19"/>
  <c r="D509" i="19"/>
  <c r="D510" i="19"/>
  <c r="D511" i="19"/>
  <c r="D512" i="19"/>
  <c r="D513" i="19"/>
  <c r="D514" i="19"/>
  <c r="D515" i="19"/>
  <c r="D516" i="19"/>
  <c r="D517" i="19"/>
  <c r="D518" i="19"/>
  <c r="D519" i="19"/>
  <c r="D520" i="19"/>
  <c r="D521" i="19"/>
  <c r="D522" i="19"/>
  <c r="D523" i="19"/>
  <c r="D524" i="19"/>
  <c r="D525" i="19"/>
  <c r="D526" i="19"/>
  <c r="D527" i="19"/>
  <c r="D528" i="19"/>
  <c r="D529" i="19"/>
  <c r="D530" i="19"/>
  <c r="D531" i="19"/>
  <c r="D532" i="19"/>
  <c r="D533" i="19"/>
  <c r="D534" i="19"/>
  <c r="D535" i="19"/>
  <c r="D536" i="19"/>
  <c r="D537" i="19"/>
  <c r="D538" i="19"/>
  <c r="D539" i="19"/>
  <c r="D540" i="19"/>
  <c r="D541" i="19"/>
  <c r="D542" i="19"/>
  <c r="D543" i="19"/>
  <c r="D544" i="19"/>
  <c r="D545" i="19"/>
  <c r="D546" i="19"/>
  <c r="D547" i="19"/>
  <c r="D548" i="19"/>
  <c r="D549" i="19"/>
  <c r="D550" i="19"/>
  <c r="D551" i="19"/>
  <c r="D552" i="19"/>
  <c r="D553" i="19"/>
  <c r="D554" i="19"/>
  <c r="D555" i="19"/>
  <c r="D556" i="19"/>
  <c r="D557" i="19"/>
  <c r="D558" i="19"/>
  <c r="D559" i="19"/>
  <c r="D560" i="19"/>
  <c r="D561" i="19"/>
  <c r="D562" i="19"/>
  <c r="D563" i="19"/>
  <c r="D564" i="19"/>
  <c r="D565" i="19"/>
  <c r="D566" i="19"/>
  <c r="D567" i="19"/>
  <c r="D568" i="19"/>
  <c r="D569" i="19"/>
  <c r="D570" i="19"/>
  <c r="D571" i="19"/>
  <c r="D572" i="19"/>
  <c r="D573" i="19"/>
  <c r="D574" i="19"/>
  <c r="D575" i="19"/>
  <c r="D576" i="19"/>
  <c r="D577" i="19"/>
  <c r="D578" i="19"/>
  <c r="D579" i="19"/>
  <c r="D580" i="19"/>
  <c r="D581" i="19"/>
  <c r="D582" i="19"/>
  <c r="D583" i="19"/>
  <c r="D584" i="19"/>
  <c r="D585" i="19"/>
  <c r="D586" i="19"/>
  <c r="D587" i="19"/>
  <c r="D588" i="19"/>
  <c r="D589" i="19"/>
  <c r="D590" i="19"/>
  <c r="D591" i="19"/>
  <c r="D592" i="19"/>
  <c r="D593" i="19"/>
  <c r="D594" i="19"/>
  <c r="D595" i="19"/>
  <c r="D596" i="19"/>
  <c r="D597" i="19"/>
  <c r="D598" i="19"/>
  <c r="D599" i="19"/>
  <c r="D600" i="19"/>
  <c r="D601" i="19"/>
  <c r="D602" i="19"/>
  <c r="D603" i="19"/>
  <c r="D604" i="19"/>
  <c r="D605" i="19"/>
  <c r="D606" i="19"/>
  <c r="D607" i="19"/>
  <c r="D608" i="19"/>
  <c r="D609" i="19"/>
  <c r="D610" i="19"/>
  <c r="D611" i="19"/>
  <c r="D612" i="19"/>
  <c r="D613" i="19"/>
  <c r="D614" i="19"/>
  <c r="D615" i="19"/>
  <c r="D616" i="19"/>
  <c r="D617" i="19"/>
  <c r="D618" i="19"/>
  <c r="D619" i="19"/>
  <c r="D620" i="19"/>
  <c r="D621" i="19"/>
  <c r="D622" i="19"/>
  <c r="D623" i="19"/>
  <c r="D624" i="19"/>
  <c r="D625" i="19"/>
  <c r="D626" i="19"/>
  <c r="D627" i="19"/>
  <c r="D628" i="19"/>
  <c r="D629" i="19"/>
  <c r="D630" i="19"/>
  <c r="D631" i="19"/>
  <c r="D632" i="19"/>
  <c r="D633" i="19"/>
  <c r="D634" i="19"/>
  <c r="D635" i="19"/>
  <c r="D636" i="19"/>
  <c r="D637" i="19"/>
  <c r="D638" i="19"/>
  <c r="D639" i="19"/>
  <c r="D640" i="19"/>
  <c r="D641" i="19"/>
  <c r="D642" i="19"/>
  <c r="D643" i="19"/>
  <c r="D644" i="19"/>
  <c r="D645" i="19"/>
  <c r="D646" i="19"/>
  <c r="D647" i="19"/>
  <c r="D648" i="19"/>
  <c r="D649" i="19"/>
  <c r="D650" i="19"/>
  <c r="D651" i="19"/>
  <c r="D652" i="19"/>
  <c r="D653" i="19"/>
  <c r="D654" i="19"/>
  <c r="D655" i="19"/>
  <c r="D656" i="19"/>
  <c r="D657" i="19"/>
  <c r="D658" i="19"/>
  <c r="D659" i="19"/>
  <c r="D660" i="19"/>
  <c r="D661" i="19"/>
  <c r="D662" i="19"/>
  <c r="D663" i="19"/>
  <c r="D664" i="19"/>
  <c r="D665" i="19"/>
  <c r="D666" i="19"/>
  <c r="D667" i="19"/>
  <c r="D668" i="19"/>
  <c r="D669" i="19"/>
  <c r="D670" i="19"/>
  <c r="D671" i="19"/>
  <c r="D672" i="19"/>
  <c r="D673" i="19"/>
  <c r="D674" i="19"/>
  <c r="D675" i="19"/>
  <c r="D676" i="19"/>
  <c r="D677" i="19"/>
  <c r="D678" i="19"/>
  <c r="D679" i="19"/>
  <c r="D680" i="19"/>
  <c r="D681" i="19"/>
  <c r="D682" i="19"/>
  <c r="D683" i="19"/>
  <c r="D684" i="19"/>
  <c r="D196" i="19"/>
  <c r="D197" i="19"/>
  <c r="D198" i="19"/>
  <c r="D199" i="19"/>
  <c r="D200" i="19"/>
  <c r="D201" i="19"/>
  <c r="D202" i="19"/>
  <c r="D203" i="19"/>
  <c r="D204" i="19"/>
  <c r="D205" i="19"/>
  <c r="D206" i="19"/>
  <c r="D207" i="19"/>
  <c r="D208" i="19"/>
  <c r="D209" i="19"/>
  <c r="D210" i="19"/>
  <c r="D211" i="19"/>
  <c r="D212" i="19"/>
  <c r="D213" i="19"/>
  <c r="D214" i="19"/>
  <c r="D215" i="19"/>
  <c r="D216" i="19"/>
  <c r="D217" i="19"/>
  <c r="D218" i="19"/>
  <c r="D219" i="19"/>
  <c r="D220" i="19"/>
  <c r="D221" i="19"/>
  <c r="D222" i="19"/>
  <c r="D223" i="19"/>
  <c r="D224" i="19"/>
  <c r="D225" i="19"/>
  <c r="D226" i="19"/>
  <c r="D227" i="19"/>
  <c r="D228" i="19"/>
  <c r="D229" i="19"/>
  <c r="D230" i="19"/>
  <c r="D231" i="19"/>
  <c r="D232" i="19"/>
  <c r="D233" i="19"/>
  <c r="D234" i="19"/>
  <c r="D235" i="19"/>
  <c r="D236" i="19"/>
  <c r="D237" i="19"/>
  <c r="D238" i="19"/>
  <c r="D239" i="19"/>
  <c r="D240" i="19"/>
  <c r="D241" i="19"/>
  <c r="D242" i="19"/>
  <c r="D243" i="19"/>
  <c r="D244" i="19"/>
  <c r="D245" i="19"/>
  <c r="D246" i="19"/>
  <c r="D247" i="19"/>
  <c r="D248" i="19"/>
  <c r="D249" i="19"/>
  <c r="D250" i="19"/>
  <c r="D251" i="19"/>
  <c r="D252" i="19"/>
  <c r="D253" i="19"/>
  <c r="D254" i="19"/>
  <c r="D255" i="19"/>
  <c r="D256" i="19"/>
  <c r="D257" i="19"/>
  <c r="D258" i="19"/>
  <c r="D259" i="19"/>
  <c r="D260" i="19"/>
  <c r="D261" i="19"/>
  <c r="D262" i="19"/>
  <c r="D263" i="19"/>
  <c r="D264" i="19"/>
  <c r="D265" i="19"/>
  <c r="D266" i="19"/>
  <c r="D267" i="19"/>
  <c r="D268" i="19"/>
  <c r="D269" i="19"/>
  <c r="D270" i="19"/>
  <c r="D271" i="19"/>
  <c r="D272" i="19"/>
  <c r="D273" i="19"/>
  <c r="D274" i="19"/>
  <c r="D275" i="19"/>
  <c r="D276" i="19"/>
  <c r="D277" i="19"/>
  <c r="D278" i="19"/>
  <c r="D279" i="19"/>
  <c r="D280" i="19"/>
  <c r="D281" i="19"/>
  <c r="D282" i="19"/>
  <c r="D283" i="19"/>
  <c r="D284" i="19"/>
  <c r="D285" i="19"/>
  <c r="D286" i="19"/>
  <c r="D287" i="19"/>
  <c r="D288" i="19"/>
  <c r="D289" i="19"/>
  <c r="D290" i="19"/>
  <c r="D291" i="19"/>
  <c r="D292" i="19"/>
  <c r="D293" i="19"/>
  <c r="D294" i="19"/>
  <c r="D295" i="19"/>
  <c r="D296" i="19"/>
  <c r="D297" i="19"/>
  <c r="D298" i="19"/>
  <c r="D299" i="19"/>
  <c r="D300" i="19"/>
  <c r="D301" i="19"/>
  <c r="D302" i="19"/>
  <c r="D303" i="19"/>
  <c r="D304" i="19"/>
  <c r="D305" i="19"/>
  <c r="D306" i="19"/>
  <c r="D307" i="19"/>
  <c r="D308" i="19"/>
  <c r="D309" i="19"/>
  <c r="D310" i="19"/>
  <c r="D311" i="19"/>
  <c r="D312" i="19"/>
  <c r="D313" i="19"/>
  <c r="D314" i="19"/>
  <c r="D315" i="19"/>
  <c r="D316" i="19"/>
  <c r="D317" i="19"/>
  <c r="D318" i="19"/>
  <c r="D319" i="19"/>
  <c r="D320" i="19"/>
  <c r="D321" i="19"/>
  <c r="D322" i="19"/>
  <c r="D323" i="19"/>
  <c r="D324" i="19"/>
  <c r="D325" i="19"/>
  <c r="D326" i="19"/>
  <c r="D327" i="19"/>
  <c r="D328" i="19"/>
  <c r="D329" i="19"/>
  <c r="D330" i="19"/>
  <c r="D331" i="19"/>
  <c r="D332" i="19"/>
  <c r="D333" i="19"/>
  <c r="D334" i="19"/>
  <c r="D335" i="19"/>
  <c r="D336" i="19"/>
  <c r="D337" i="19"/>
  <c r="D338" i="19"/>
  <c r="D339" i="19"/>
  <c r="D340" i="19"/>
  <c r="D341" i="19"/>
  <c r="D342" i="19"/>
  <c r="D343" i="19"/>
  <c r="D344" i="19"/>
  <c r="D345" i="19"/>
  <c r="D346" i="19"/>
  <c r="D347" i="19"/>
  <c r="D348" i="19"/>
  <c r="D349" i="19"/>
  <c r="D350" i="19"/>
  <c r="D351" i="19"/>
  <c r="D352" i="19"/>
  <c r="D353" i="19"/>
  <c r="D354" i="19"/>
  <c r="D355" i="19"/>
  <c r="D356" i="19"/>
  <c r="D357" i="19"/>
  <c r="D358" i="19"/>
  <c r="D359" i="19"/>
  <c r="D360" i="19"/>
  <c r="D361" i="19"/>
  <c r="D362" i="19"/>
  <c r="D363" i="19"/>
  <c r="D364" i="19"/>
  <c r="D365" i="19"/>
  <c r="D366" i="19"/>
  <c r="D367" i="19"/>
  <c r="D368" i="19"/>
  <c r="D369" i="19"/>
  <c r="D370" i="19"/>
  <c r="D371" i="19"/>
  <c r="D372" i="19"/>
  <c r="D373" i="19"/>
  <c r="D374" i="19"/>
  <c r="D375" i="19"/>
  <c r="D376" i="19"/>
  <c r="D377" i="19"/>
  <c r="D378" i="19"/>
  <c r="D379" i="19"/>
  <c r="D380" i="19"/>
  <c r="D381" i="19"/>
  <c r="D382" i="19"/>
  <c r="D383" i="19"/>
  <c r="D384" i="19"/>
  <c r="D385" i="19"/>
  <c r="D386" i="19"/>
  <c r="D387" i="19"/>
  <c r="D388" i="19"/>
  <c r="D389" i="19"/>
  <c r="D390" i="19"/>
  <c r="D391" i="19"/>
  <c r="D392" i="19"/>
  <c r="D393" i="19"/>
  <c r="D394" i="19"/>
  <c r="D395" i="19"/>
  <c r="D396" i="19"/>
  <c r="D397" i="19"/>
  <c r="D398" i="19"/>
  <c r="D399" i="19"/>
  <c r="D400" i="19"/>
  <c r="D401" i="19"/>
  <c r="D402" i="19"/>
  <c r="D403" i="19"/>
  <c r="D404" i="19"/>
  <c r="D405" i="19"/>
  <c r="D406" i="19"/>
  <c r="D407" i="19"/>
  <c r="D408" i="19"/>
  <c r="D409" i="19"/>
  <c r="D410" i="19"/>
  <c r="D411" i="19"/>
  <c r="D412" i="19"/>
  <c r="D413" i="19"/>
  <c r="D414" i="19"/>
  <c r="D415" i="19"/>
  <c r="D416" i="19"/>
  <c r="D417" i="19"/>
  <c r="D418" i="19"/>
  <c r="D419" i="19"/>
  <c r="D420" i="19"/>
  <c r="D421" i="19"/>
  <c r="D422" i="19"/>
  <c r="D423" i="19"/>
  <c r="D424" i="19"/>
  <c r="D425" i="19"/>
  <c r="D426" i="19"/>
  <c r="D427" i="19"/>
  <c r="D428" i="19"/>
  <c r="D429" i="19"/>
  <c r="D430" i="19"/>
  <c r="D431" i="19"/>
  <c r="D432" i="19"/>
  <c r="D433" i="19"/>
  <c r="D434" i="19"/>
  <c r="D435" i="19"/>
  <c r="D436" i="19"/>
  <c r="D437" i="19"/>
  <c r="D438" i="19"/>
  <c r="D439" i="19"/>
  <c r="D440" i="19"/>
  <c r="Z7" i="21"/>
  <c r="P3" i="21" s="1"/>
  <c r="AJ69" i="21" s="1"/>
  <c r="BQ4" i="19"/>
  <c r="BQ6" i="19" s="1"/>
  <c r="BM4" i="19" s="1"/>
  <c r="BK4" i="19" s="1"/>
  <c r="D6" i="19"/>
  <c r="D7" i="19"/>
  <c r="D8" i="19"/>
  <c r="D9" i="19"/>
  <c r="D10" i="19"/>
  <c r="D11" i="19"/>
  <c r="D12" i="19"/>
  <c r="D13" i="19"/>
  <c r="D14" i="19"/>
  <c r="D15" i="19"/>
  <c r="D16" i="19"/>
  <c r="D17" i="19"/>
  <c r="D18" i="19"/>
  <c r="D19" i="19"/>
  <c r="D20" i="19"/>
  <c r="D21" i="19"/>
  <c r="D22" i="19"/>
  <c r="D23" i="19"/>
  <c r="D24" i="19"/>
  <c r="D25" i="19"/>
  <c r="D26" i="19"/>
  <c r="D27" i="19"/>
  <c r="D28" i="19"/>
  <c r="D29" i="19"/>
  <c r="D30" i="19"/>
  <c r="D31" i="19"/>
  <c r="D32" i="19"/>
  <c r="D33" i="19"/>
  <c r="D34" i="19"/>
  <c r="D35" i="19"/>
  <c r="D36" i="19"/>
  <c r="D37" i="19"/>
  <c r="D38" i="19"/>
  <c r="D39" i="19"/>
  <c r="D40" i="19"/>
  <c r="D41" i="19"/>
  <c r="D42" i="19"/>
  <c r="D43" i="19"/>
  <c r="D44" i="19"/>
  <c r="D45" i="19"/>
  <c r="D46" i="19"/>
  <c r="D47" i="19"/>
  <c r="D48" i="19"/>
  <c r="D49" i="19"/>
  <c r="D50" i="19"/>
  <c r="D51" i="19"/>
  <c r="D52" i="19"/>
  <c r="D53" i="19"/>
  <c r="D54" i="19"/>
  <c r="D55" i="19"/>
  <c r="D56" i="19"/>
  <c r="D57" i="19"/>
  <c r="D58" i="19"/>
  <c r="D59" i="19"/>
  <c r="D60" i="19"/>
  <c r="D61" i="19"/>
  <c r="D62" i="19"/>
  <c r="D63" i="19"/>
  <c r="D64" i="19"/>
  <c r="D65" i="19"/>
  <c r="D66" i="19"/>
  <c r="D67" i="19"/>
  <c r="D68" i="19"/>
  <c r="D69" i="19"/>
  <c r="D70" i="19"/>
  <c r="D71" i="19"/>
  <c r="D72" i="19"/>
  <c r="D73" i="19"/>
  <c r="D74" i="19"/>
  <c r="D75" i="19"/>
  <c r="D76" i="19"/>
  <c r="D77" i="19"/>
  <c r="D78" i="19"/>
  <c r="D79" i="19"/>
  <c r="D80" i="19"/>
  <c r="D81" i="19"/>
  <c r="D82" i="19"/>
  <c r="D83" i="19"/>
  <c r="D84" i="19"/>
  <c r="D85" i="19"/>
  <c r="D86" i="19"/>
  <c r="D87" i="19"/>
  <c r="D88" i="19"/>
  <c r="D89" i="19"/>
  <c r="D90" i="19"/>
  <c r="D91" i="19"/>
  <c r="D92" i="19"/>
  <c r="D93" i="19"/>
  <c r="D94" i="19"/>
  <c r="D95" i="19"/>
  <c r="D96" i="19"/>
  <c r="D97" i="19"/>
  <c r="D98" i="19"/>
  <c r="D99" i="19"/>
  <c r="D100" i="19"/>
  <c r="D101" i="19"/>
  <c r="D102" i="19"/>
  <c r="D103" i="19"/>
  <c r="D104" i="19"/>
  <c r="D105" i="19"/>
  <c r="D106" i="19"/>
  <c r="D107" i="19"/>
  <c r="D108" i="19"/>
  <c r="D109" i="19"/>
  <c r="D110" i="19"/>
  <c r="D111" i="19"/>
  <c r="D112" i="19"/>
  <c r="D113" i="19"/>
  <c r="D114" i="19"/>
  <c r="D115" i="19"/>
  <c r="D116" i="19"/>
  <c r="D117" i="19"/>
  <c r="D118" i="19"/>
  <c r="D119" i="19"/>
  <c r="D120" i="19"/>
  <c r="D121" i="19"/>
  <c r="D122" i="19"/>
  <c r="D123" i="19"/>
  <c r="D685" i="19"/>
  <c r="D686" i="19"/>
  <c r="D687" i="19"/>
  <c r="D688" i="19"/>
  <c r="D689" i="19"/>
  <c r="D690" i="19"/>
  <c r="D691" i="19"/>
  <c r="D692" i="19"/>
  <c r="D693" i="19"/>
  <c r="D694" i="19"/>
  <c r="D695" i="19"/>
  <c r="D696" i="19"/>
  <c r="D697" i="19"/>
  <c r="D698" i="19"/>
  <c r="D699" i="19"/>
  <c r="D700" i="19"/>
  <c r="D701" i="19"/>
  <c r="D702" i="19"/>
  <c r="D703" i="19"/>
  <c r="D704" i="19"/>
  <c r="D705" i="19"/>
  <c r="D706" i="19"/>
  <c r="D707" i="19"/>
  <c r="D708" i="19"/>
  <c r="D709" i="19"/>
  <c r="D710" i="19"/>
  <c r="D711" i="19"/>
  <c r="D712" i="19"/>
  <c r="D713" i="19"/>
  <c r="D714" i="19"/>
  <c r="D715" i="19"/>
  <c r="D716" i="19"/>
  <c r="D717" i="19"/>
  <c r="D718" i="19"/>
  <c r="D719" i="19"/>
  <c r="D720" i="19"/>
  <c r="D721" i="19"/>
  <c r="D722" i="19"/>
  <c r="D723" i="19"/>
  <c r="D724" i="19"/>
  <c r="D725" i="19"/>
  <c r="D726" i="19"/>
  <c r="D727" i="19"/>
  <c r="D728" i="19"/>
  <c r="D729" i="19"/>
  <c r="D730" i="19"/>
  <c r="D731" i="19"/>
  <c r="D732" i="19"/>
  <c r="D733" i="19"/>
  <c r="D734" i="19"/>
  <c r="D735" i="19"/>
  <c r="D736" i="19"/>
  <c r="D737" i="19"/>
  <c r="D738" i="19"/>
  <c r="D739" i="19"/>
  <c r="D740" i="19"/>
  <c r="D741" i="19"/>
  <c r="D742" i="19"/>
  <c r="D743" i="19"/>
  <c r="D744" i="19"/>
  <c r="D745" i="19"/>
  <c r="D746" i="19"/>
  <c r="D747" i="19"/>
  <c r="D748" i="19"/>
  <c r="D749" i="19"/>
  <c r="D750" i="19"/>
  <c r="D751" i="19"/>
  <c r="D752" i="19"/>
  <c r="D753" i="19"/>
  <c r="D754" i="19"/>
  <c r="D755" i="19"/>
  <c r="D756" i="19"/>
  <c r="D757" i="19"/>
  <c r="D758" i="19"/>
  <c r="D759" i="19"/>
  <c r="D760" i="19"/>
  <c r="D761" i="19"/>
  <c r="D762" i="19"/>
  <c r="D763" i="19"/>
  <c r="D764" i="19"/>
  <c r="D765" i="19"/>
  <c r="D766" i="19"/>
  <c r="D767" i="19"/>
  <c r="D768" i="19"/>
  <c r="D769" i="19"/>
  <c r="D770" i="19"/>
  <c r="D771" i="19"/>
  <c r="D772" i="19"/>
  <c r="D773" i="19"/>
  <c r="D774" i="19"/>
  <c r="D775" i="19"/>
  <c r="D776" i="19"/>
  <c r="D777" i="19"/>
  <c r="D778" i="19"/>
  <c r="D779" i="19"/>
  <c r="D780" i="19"/>
  <c r="D781" i="19"/>
  <c r="D782" i="19"/>
  <c r="D783" i="19"/>
  <c r="D784" i="19"/>
  <c r="D785" i="19"/>
  <c r="D786" i="19"/>
  <c r="D787" i="19"/>
  <c r="D788" i="19"/>
  <c r="D789" i="19"/>
  <c r="D790" i="19"/>
  <c r="D791" i="19"/>
  <c r="D792" i="19"/>
  <c r="D793" i="19"/>
  <c r="D794" i="19"/>
  <c r="D795" i="19"/>
  <c r="D796" i="19"/>
  <c r="D797" i="19"/>
  <c r="D798" i="19"/>
  <c r="D799" i="19"/>
  <c r="D800" i="19"/>
  <c r="D801" i="19"/>
  <c r="D802" i="19"/>
  <c r="D803" i="19"/>
  <c r="D804" i="19"/>
  <c r="D805" i="19"/>
  <c r="D806" i="19"/>
  <c r="D807" i="19"/>
  <c r="D808" i="19"/>
  <c r="D809" i="19"/>
  <c r="D810" i="19"/>
  <c r="D811" i="19"/>
  <c r="D812" i="19"/>
  <c r="D813" i="19"/>
  <c r="D814" i="19"/>
  <c r="D815" i="19"/>
  <c r="D816" i="19"/>
  <c r="D817" i="19"/>
  <c r="D818" i="19"/>
  <c r="D819" i="19"/>
  <c r="D820" i="19"/>
  <c r="D821" i="19"/>
  <c r="D822" i="19"/>
  <c r="D823" i="19"/>
  <c r="D824" i="19"/>
  <c r="D825" i="19"/>
  <c r="D826" i="19"/>
  <c r="D827" i="19"/>
  <c r="D828" i="19"/>
  <c r="D829" i="19"/>
  <c r="D830" i="19"/>
  <c r="D831" i="19"/>
  <c r="D832" i="19"/>
  <c r="D833" i="19"/>
  <c r="D834" i="19"/>
  <c r="D835" i="19"/>
  <c r="D836" i="19"/>
  <c r="D837" i="19"/>
  <c r="D838" i="19"/>
  <c r="D839" i="19"/>
  <c r="D840" i="19"/>
  <c r="D841" i="19"/>
  <c r="D842" i="19"/>
  <c r="D843" i="19"/>
  <c r="D844" i="19"/>
  <c r="D845" i="19"/>
  <c r="D846" i="19"/>
  <c r="D847" i="19"/>
  <c r="D848" i="19"/>
  <c r="D849" i="19"/>
  <c r="D850" i="19"/>
  <c r="D851" i="19"/>
  <c r="D852" i="19"/>
  <c r="D853" i="19"/>
  <c r="D854" i="19"/>
  <c r="D855" i="19"/>
  <c r="D856" i="19"/>
  <c r="D857" i="19"/>
  <c r="D858" i="19"/>
  <c r="D859" i="19"/>
  <c r="D860" i="19"/>
  <c r="D861" i="19"/>
  <c r="D862" i="19"/>
  <c r="D863" i="19"/>
  <c r="D864" i="19"/>
  <c r="D865" i="19"/>
  <c r="D866" i="19"/>
  <c r="D867" i="19"/>
  <c r="D868" i="19"/>
  <c r="D869" i="19"/>
  <c r="D870" i="19"/>
  <c r="D871" i="19"/>
  <c r="D872" i="19"/>
  <c r="D873" i="19"/>
  <c r="D874" i="19"/>
  <c r="D875" i="19"/>
  <c r="D876" i="19"/>
  <c r="D877" i="19"/>
  <c r="D878" i="19"/>
  <c r="D879" i="19"/>
  <c r="D880" i="19"/>
  <c r="D881" i="19"/>
  <c r="D882" i="19"/>
  <c r="D883" i="19"/>
  <c r="D884" i="19"/>
  <c r="D885" i="19"/>
  <c r="D886" i="19"/>
  <c r="D887" i="19"/>
  <c r="D888" i="19"/>
  <c r="D889" i="19"/>
  <c r="D890" i="19"/>
  <c r="D891" i="19"/>
  <c r="D892" i="19"/>
  <c r="D893" i="19"/>
  <c r="D894" i="19"/>
  <c r="D895" i="19"/>
  <c r="D896" i="19"/>
  <c r="D897" i="19"/>
  <c r="D898" i="19"/>
  <c r="D899" i="19"/>
  <c r="D900" i="19"/>
  <c r="D901" i="19"/>
  <c r="D902" i="19"/>
  <c r="D903" i="19"/>
  <c r="D904" i="19"/>
  <c r="D905" i="19"/>
  <c r="D906" i="19"/>
  <c r="D907" i="19"/>
  <c r="D908" i="19"/>
  <c r="D909" i="19"/>
  <c r="D910" i="19"/>
  <c r="D911" i="19"/>
  <c r="D912" i="19"/>
  <c r="D913" i="19"/>
  <c r="D914" i="19"/>
  <c r="D915" i="19"/>
  <c r="D916" i="19"/>
  <c r="D917" i="19"/>
  <c r="D918" i="19"/>
  <c r="D919" i="19"/>
  <c r="D920" i="19"/>
  <c r="D921" i="19"/>
  <c r="D922" i="19"/>
  <c r="D923" i="19"/>
  <c r="D924" i="19"/>
  <c r="D925" i="19"/>
  <c r="D926" i="19"/>
  <c r="D927" i="19"/>
  <c r="D928" i="19"/>
  <c r="D929" i="19"/>
  <c r="D930" i="19"/>
  <c r="D931" i="19"/>
  <c r="D932" i="19"/>
  <c r="D933" i="19"/>
  <c r="D934" i="19"/>
  <c r="D935" i="19"/>
  <c r="D936" i="19"/>
  <c r="D937" i="19"/>
  <c r="D938" i="19"/>
  <c r="D939" i="19"/>
  <c r="D940" i="19"/>
  <c r="D941" i="19"/>
  <c r="D942" i="19"/>
  <c r="D943" i="19"/>
  <c r="D944" i="19"/>
  <c r="D945" i="19"/>
  <c r="D946" i="19"/>
  <c r="D947" i="19"/>
  <c r="D948" i="19"/>
  <c r="D949" i="19"/>
  <c r="D950" i="19"/>
  <c r="D951" i="19"/>
  <c r="D952" i="19"/>
  <c r="D953" i="19"/>
  <c r="D954" i="19"/>
  <c r="D955" i="19"/>
  <c r="D956" i="19"/>
  <c r="D957" i="19"/>
  <c r="D958" i="19"/>
  <c r="D959" i="19"/>
  <c r="D960" i="19"/>
  <c r="D961" i="19"/>
  <c r="D962" i="19"/>
  <c r="D963" i="19"/>
  <c r="D964" i="19"/>
  <c r="D965" i="19"/>
  <c r="D966" i="19"/>
  <c r="D967" i="19"/>
  <c r="D968" i="19"/>
  <c r="D969" i="19"/>
  <c r="D970" i="19"/>
  <c r="D971" i="19"/>
  <c r="D972" i="19"/>
  <c r="D973" i="19"/>
  <c r="D974" i="19"/>
  <c r="D975" i="19"/>
  <c r="D976" i="19"/>
  <c r="D977" i="19"/>
  <c r="D978" i="19"/>
  <c r="D979" i="19"/>
  <c r="D980" i="19"/>
  <c r="D981" i="19"/>
  <c r="D982" i="19"/>
  <c r="D983" i="19"/>
  <c r="D984" i="19"/>
  <c r="D985" i="19"/>
  <c r="D986" i="19"/>
  <c r="D987" i="19"/>
  <c r="D988" i="19"/>
  <c r="D989" i="19"/>
  <c r="D990" i="19"/>
  <c r="D991" i="19"/>
  <c r="D992" i="19"/>
  <c r="D993" i="19"/>
  <c r="D994" i="19"/>
  <c r="D995" i="19"/>
  <c r="D996" i="19"/>
  <c r="D997" i="19"/>
  <c r="D998" i="19"/>
  <c r="D999" i="19"/>
  <c r="D1000" i="19"/>
  <c r="D1001" i="19"/>
  <c r="D1002" i="19"/>
  <c r="D1003" i="19"/>
  <c r="D1004" i="19"/>
  <c r="D1005" i="19"/>
  <c r="D1006" i="19"/>
  <c r="D1007" i="19"/>
  <c r="D1008" i="19"/>
  <c r="D1009" i="19"/>
  <c r="D1010" i="19"/>
  <c r="D1011" i="19"/>
  <c r="D1012" i="19"/>
  <c r="D1013" i="19"/>
  <c r="D1014" i="19"/>
  <c r="D1015" i="19"/>
  <c r="D1016" i="19"/>
  <c r="D1017" i="19"/>
  <c r="D1018" i="19"/>
  <c r="D1019" i="19"/>
  <c r="D1020" i="19"/>
  <c r="D1021" i="19"/>
  <c r="D1022" i="19"/>
  <c r="D1023" i="19"/>
  <c r="D1024" i="19"/>
  <c r="D1025" i="19"/>
  <c r="D1026" i="19"/>
  <c r="D1027" i="19"/>
  <c r="D1028" i="19"/>
  <c r="D1029" i="19"/>
  <c r="D1030" i="19"/>
  <c r="D1031" i="19"/>
  <c r="D1032" i="19"/>
  <c r="D1033" i="19"/>
  <c r="D1034" i="19"/>
  <c r="D1035" i="19"/>
  <c r="D1036" i="19"/>
  <c r="D1037" i="19"/>
  <c r="D1038" i="19"/>
  <c r="D1039" i="19"/>
  <c r="D1040" i="19"/>
  <c r="D1041" i="19"/>
  <c r="D1042" i="19"/>
  <c r="D1043" i="19"/>
  <c r="D1044" i="19"/>
  <c r="D1045" i="19"/>
  <c r="D1046" i="19"/>
  <c r="D1047" i="19"/>
  <c r="D1048" i="19"/>
  <c r="D1049" i="19"/>
  <c r="D1050" i="19"/>
  <c r="D1051" i="19"/>
  <c r="D1052" i="19"/>
  <c r="D1053" i="19"/>
  <c r="D1054" i="19"/>
  <c r="D1055" i="19"/>
  <c r="D1056" i="19"/>
  <c r="D1057" i="19"/>
  <c r="D1058" i="19"/>
  <c r="D1059" i="19"/>
  <c r="D1060" i="19"/>
  <c r="D1061" i="19"/>
  <c r="D1062" i="19"/>
  <c r="D1063" i="19"/>
  <c r="D1064" i="19"/>
  <c r="D1065" i="19"/>
  <c r="D1066" i="19"/>
  <c r="D1067" i="19"/>
  <c r="D1068" i="19"/>
  <c r="D1069" i="19"/>
  <c r="D1070" i="19"/>
  <c r="D1071" i="19"/>
  <c r="D1072" i="19"/>
  <c r="D1073" i="19"/>
  <c r="D1074" i="19"/>
  <c r="D1075" i="19"/>
  <c r="D1076" i="19"/>
  <c r="D1077" i="19"/>
  <c r="D1078" i="19"/>
  <c r="D1079" i="19"/>
  <c r="D1080" i="19"/>
  <c r="D1081" i="19"/>
  <c r="D1082" i="19"/>
  <c r="D1083" i="19"/>
  <c r="D1084" i="19"/>
  <c r="D1085" i="19"/>
  <c r="D1086" i="19"/>
  <c r="D1087" i="19"/>
  <c r="D1088" i="19"/>
  <c r="D1089" i="19"/>
  <c r="D1090" i="19"/>
  <c r="D1091" i="19"/>
  <c r="D1092" i="19"/>
  <c r="D1093" i="19"/>
  <c r="D1094" i="19"/>
  <c r="D1095" i="19"/>
  <c r="D1096" i="19"/>
  <c r="D1097" i="19"/>
  <c r="D1098" i="19"/>
  <c r="D1099" i="19"/>
  <c r="D1100" i="19"/>
  <c r="D1101" i="19"/>
  <c r="D1102" i="19"/>
  <c r="D1103" i="19"/>
  <c r="D1104" i="19"/>
  <c r="D1105" i="19"/>
  <c r="D1106" i="19"/>
  <c r="D1107" i="19"/>
  <c r="D1108" i="19"/>
  <c r="D1109" i="19"/>
  <c r="D1110" i="19"/>
  <c r="D1111" i="19"/>
  <c r="D1112" i="19"/>
  <c r="D1113" i="19"/>
  <c r="D1114" i="19"/>
  <c r="D1115" i="19"/>
  <c r="D1116" i="19"/>
  <c r="D1117" i="19"/>
  <c r="D1118" i="19"/>
  <c r="D1119" i="19"/>
  <c r="D1120" i="19"/>
  <c r="D1121" i="19"/>
  <c r="D1122" i="19"/>
  <c r="D1123" i="19"/>
  <c r="D1124" i="19"/>
  <c r="D1125" i="19"/>
  <c r="D1126" i="19"/>
  <c r="D1127" i="19"/>
  <c r="D1128" i="19"/>
  <c r="D1129" i="19"/>
  <c r="D1130" i="19"/>
  <c r="D1131" i="19"/>
  <c r="D1132" i="19"/>
  <c r="D1133" i="19"/>
  <c r="D1134" i="19"/>
  <c r="D1135" i="19"/>
  <c r="D1136" i="19"/>
  <c r="D1137" i="19"/>
  <c r="D1138" i="19"/>
  <c r="D1139" i="19"/>
  <c r="D1140" i="19"/>
  <c r="D1141" i="19"/>
  <c r="D1142" i="19"/>
  <c r="D1143" i="19"/>
  <c r="D1144" i="19"/>
  <c r="D1145" i="19"/>
  <c r="D1146" i="19"/>
  <c r="D1147" i="19"/>
  <c r="D1148" i="19"/>
  <c r="D1149" i="19"/>
  <c r="D1150" i="19"/>
  <c r="D1151" i="19"/>
  <c r="D1152" i="19"/>
  <c r="D1153" i="19"/>
  <c r="D1154" i="19"/>
  <c r="D1155" i="19"/>
  <c r="D1156" i="19"/>
  <c r="D1157" i="19"/>
  <c r="D1158" i="19"/>
  <c r="D1159" i="19"/>
  <c r="D1160" i="19"/>
  <c r="D1161" i="19"/>
  <c r="D1162" i="19"/>
  <c r="D1163" i="19"/>
  <c r="D1164" i="19"/>
  <c r="D1165" i="19"/>
  <c r="D1166" i="19"/>
  <c r="D1167" i="19"/>
  <c r="D1168" i="19"/>
  <c r="D1169" i="19"/>
  <c r="D1170" i="19"/>
  <c r="D1171" i="19"/>
  <c r="D1172" i="19"/>
  <c r="D1173" i="19"/>
  <c r="D1174" i="19"/>
  <c r="D1175" i="19"/>
  <c r="D1176" i="19"/>
  <c r="D1177" i="19"/>
  <c r="D1178" i="19"/>
  <c r="D1179" i="19"/>
  <c r="D1180" i="19"/>
  <c r="D1181" i="19"/>
  <c r="D1182" i="19"/>
  <c r="D1183" i="19"/>
  <c r="D1184" i="19"/>
  <c r="D1185" i="19"/>
  <c r="D1186" i="19"/>
  <c r="D1187" i="19"/>
  <c r="D1188" i="19"/>
  <c r="D1189" i="19"/>
  <c r="D1190" i="19"/>
  <c r="D1191" i="19"/>
  <c r="D1192" i="19"/>
  <c r="D1193" i="19"/>
  <c r="D1194" i="19"/>
  <c r="D1195" i="19"/>
  <c r="D1196" i="19"/>
  <c r="D1197" i="19"/>
  <c r="D1198" i="19"/>
  <c r="D1199" i="19"/>
  <c r="D1200" i="19"/>
  <c r="D1201" i="19"/>
  <c r="D1202" i="19"/>
  <c r="D1203" i="19"/>
  <c r="D1204" i="19"/>
  <c r="D1205" i="19"/>
  <c r="D1206" i="19"/>
  <c r="D1207" i="19"/>
  <c r="D1208" i="19"/>
  <c r="D1209" i="19"/>
  <c r="D1210" i="19"/>
  <c r="D1211" i="19"/>
  <c r="D1212" i="19"/>
  <c r="D1213" i="19"/>
  <c r="D1214" i="19"/>
  <c r="D1215" i="19"/>
  <c r="D1216" i="19"/>
  <c r="D1217" i="19"/>
  <c r="D1218" i="19"/>
  <c r="D1219" i="19"/>
  <c r="D1220" i="19"/>
  <c r="D1221" i="19"/>
  <c r="D1222" i="19"/>
  <c r="D1223" i="19"/>
  <c r="D1224" i="19"/>
  <c r="D1225" i="19"/>
  <c r="D1226" i="19"/>
  <c r="D1227" i="19"/>
  <c r="D1228" i="19"/>
  <c r="D1229" i="19"/>
  <c r="D1230" i="19"/>
  <c r="D1231" i="19"/>
  <c r="D1232" i="19"/>
  <c r="D1233" i="19"/>
  <c r="D1234" i="19"/>
  <c r="D1235" i="19"/>
  <c r="D1236" i="19"/>
  <c r="D1237" i="19"/>
  <c r="D1238" i="19"/>
  <c r="D1239" i="19"/>
  <c r="D1240" i="19"/>
  <c r="D1241" i="19"/>
  <c r="D1242" i="19"/>
  <c r="D1243" i="19"/>
  <c r="D1244" i="19"/>
  <c r="D1245" i="19"/>
  <c r="D1246" i="19"/>
  <c r="D1247" i="19"/>
  <c r="D1248" i="19"/>
  <c r="D1249" i="19"/>
  <c r="D1250" i="19"/>
  <c r="D1251" i="19"/>
  <c r="D1252" i="19"/>
  <c r="D1253" i="19"/>
  <c r="D1254" i="19"/>
  <c r="D1255" i="19"/>
  <c r="D1256" i="19"/>
  <c r="D1257" i="19"/>
  <c r="D1258" i="19"/>
  <c r="D1259" i="19"/>
  <c r="D1260" i="19"/>
  <c r="D1261" i="19"/>
  <c r="D1262" i="19"/>
  <c r="D1263" i="19"/>
  <c r="D1264" i="19"/>
  <c r="D1265" i="19"/>
  <c r="D1266" i="19"/>
  <c r="D1267" i="19"/>
  <c r="D1268" i="19"/>
  <c r="D1269" i="19"/>
  <c r="D1270" i="19"/>
  <c r="D1271" i="19"/>
  <c r="D1272" i="19"/>
  <c r="D1273" i="19"/>
  <c r="D1274" i="19"/>
  <c r="D1275" i="19"/>
  <c r="D1276" i="19"/>
  <c r="D1277" i="19"/>
  <c r="D1278" i="19"/>
  <c r="D1279" i="19"/>
  <c r="D1280" i="19"/>
  <c r="D1281" i="19"/>
  <c r="D1282" i="19"/>
  <c r="D1283" i="19"/>
  <c r="D1284" i="19"/>
  <c r="D1285" i="19"/>
  <c r="D1286" i="19"/>
  <c r="D1287" i="19"/>
  <c r="D1288" i="19"/>
  <c r="D1289" i="19"/>
  <c r="D1290" i="19"/>
  <c r="D1291" i="19"/>
  <c r="D1292" i="19"/>
  <c r="D1293" i="19"/>
  <c r="D1294" i="19"/>
  <c r="D1295" i="19"/>
  <c r="D1296" i="19"/>
  <c r="D1297" i="19"/>
  <c r="D1298" i="19"/>
  <c r="D1299" i="19"/>
  <c r="D1300" i="19"/>
  <c r="D1301" i="19"/>
  <c r="D1302" i="19"/>
  <c r="D1303" i="19"/>
  <c r="D1304" i="19"/>
  <c r="D1305" i="19"/>
  <c r="D1306" i="19"/>
  <c r="D1307" i="19"/>
  <c r="D1308" i="19"/>
  <c r="D1309" i="19"/>
  <c r="D1310" i="19"/>
  <c r="D1311" i="19"/>
  <c r="D1312" i="19"/>
  <c r="D1313" i="19"/>
  <c r="D1314" i="19"/>
  <c r="D1315" i="19"/>
  <c r="D1316" i="19"/>
  <c r="D1317" i="19"/>
  <c r="D1318" i="19"/>
  <c r="D1319" i="19"/>
  <c r="D1320" i="19"/>
  <c r="D1321" i="19"/>
  <c r="D1322" i="19"/>
  <c r="D1323" i="19"/>
  <c r="D1324" i="19"/>
  <c r="D1325" i="19"/>
  <c r="D1326" i="19"/>
  <c r="D1327" i="19"/>
  <c r="D1328" i="19"/>
  <c r="D1329" i="19"/>
  <c r="D1330" i="19"/>
  <c r="D1331" i="19"/>
  <c r="D1332" i="19"/>
  <c r="D1333" i="19"/>
  <c r="D1334" i="19"/>
  <c r="D1335" i="19"/>
  <c r="D1336" i="19"/>
  <c r="D1337" i="19"/>
  <c r="D1338" i="19"/>
  <c r="D1339" i="19"/>
  <c r="D1340" i="19"/>
  <c r="D1341" i="19"/>
  <c r="D1342" i="19"/>
  <c r="D1343" i="19"/>
  <c r="D1344" i="19"/>
  <c r="D1345" i="19"/>
  <c r="D1346" i="19"/>
  <c r="D1347" i="19"/>
  <c r="D1348" i="19"/>
  <c r="D1349" i="19"/>
  <c r="D1350" i="19"/>
  <c r="D1351" i="19"/>
  <c r="D1352" i="19"/>
  <c r="D1353" i="19"/>
  <c r="D1354" i="19"/>
  <c r="D1355" i="19"/>
  <c r="D1356" i="19"/>
  <c r="D1357" i="19"/>
  <c r="D1358" i="19"/>
  <c r="D1359" i="19"/>
  <c r="D1360" i="19"/>
  <c r="D1361" i="19"/>
  <c r="D1362" i="19"/>
  <c r="D1363" i="19"/>
  <c r="D1364" i="19"/>
  <c r="D1365" i="19"/>
  <c r="D1366" i="19"/>
  <c r="D1367" i="19"/>
  <c r="D1368" i="19"/>
  <c r="D1369" i="19"/>
  <c r="D1370" i="19"/>
  <c r="D1371" i="19"/>
  <c r="D1372" i="19"/>
  <c r="D1373" i="19"/>
  <c r="D1374" i="19"/>
  <c r="D1375" i="19"/>
  <c r="D1376" i="19"/>
  <c r="D1377" i="19"/>
  <c r="D1378" i="19"/>
  <c r="D1379" i="19"/>
  <c r="D1380" i="19"/>
  <c r="D1381" i="19"/>
  <c r="D1382" i="19"/>
  <c r="D1383" i="19"/>
  <c r="D1384" i="19"/>
  <c r="D1385" i="19"/>
  <c r="D1386" i="19"/>
  <c r="D1387" i="19"/>
  <c r="D1388" i="19"/>
  <c r="D1389" i="19"/>
  <c r="D1390" i="19"/>
  <c r="D1391" i="19"/>
  <c r="D1392" i="19"/>
  <c r="D1393" i="19"/>
  <c r="D1394" i="19"/>
  <c r="D1395" i="19"/>
  <c r="D1396" i="19"/>
  <c r="D1397" i="19"/>
  <c r="D1398" i="19"/>
  <c r="D1399" i="19"/>
  <c r="D1400" i="19"/>
  <c r="D1401" i="19"/>
  <c r="D1402" i="19"/>
  <c r="D1403" i="19"/>
  <c r="D1404" i="19"/>
  <c r="D1405" i="19"/>
  <c r="D1406" i="19"/>
  <c r="D1407" i="19"/>
  <c r="D1408" i="19"/>
  <c r="D1409" i="19"/>
  <c r="D1410" i="19"/>
  <c r="D1411" i="19"/>
  <c r="D1412" i="19"/>
  <c r="D1413" i="19"/>
  <c r="D1414" i="19"/>
  <c r="D1415" i="19"/>
  <c r="D1416" i="19"/>
  <c r="D1417" i="19"/>
  <c r="D1418" i="19"/>
  <c r="D1419" i="19"/>
  <c r="D1420" i="19"/>
  <c r="D1421" i="19"/>
  <c r="D1422" i="19"/>
  <c r="D1423" i="19"/>
  <c r="D1424" i="19"/>
  <c r="D1425" i="19"/>
  <c r="D1426" i="19"/>
  <c r="D1427" i="19"/>
  <c r="D1428" i="19"/>
  <c r="D1429" i="19"/>
  <c r="D1430" i="19"/>
  <c r="D1431" i="19"/>
  <c r="D1432" i="19"/>
  <c r="D1433" i="19"/>
  <c r="D1434" i="19"/>
  <c r="D1435" i="19"/>
  <c r="D1436" i="19"/>
  <c r="D1437" i="19"/>
  <c r="D1438" i="19"/>
  <c r="D1439" i="19"/>
  <c r="D1440" i="19"/>
  <c r="D1441" i="19"/>
  <c r="D1442" i="19"/>
  <c r="D1443" i="19"/>
  <c r="D1444" i="19"/>
  <c r="D1445" i="19"/>
  <c r="D1446" i="19"/>
  <c r="D1447" i="19"/>
  <c r="D1448" i="19"/>
  <c r="D1449" i="19"/>
  <c r="D1450" i="19"/>
  <c r="D1451" i="19"/>
  <c r="D1452" i="19"/>
  <c r="D1453" i="19"/>
  <c r="D1454" i="19"/>
  <c r="D1455" i="19"/>
  <c r="D1456" i="19"/>
  <c r="D1457" i="19"/>
  <c r="D1458" i="19"/>
  <c r="D1459" i="19"/>
  <c r="D1460" i="19"/>
  <c r="D1461" i="19"/>
  <c r="D1462" i="19"/>
  <c r="D1463" i="19"/>
  <c r="D1464" i="19"/>
  <c r="D1465" i="19"/>
  <c r="D1466" i="19"/>
  <c r="D1467" i="19"/>
  <c r="D1468" i="19"/>
  <c r="D1469" i="19"/>
  <c r="D1470" i="19"/>
  <c r="D1471" i="19"/>
  <c r="D1472" i="19"/>
  <c r="D1473" i="19"/>
  <c r="D1474" i="19"/>
  <c r="D1475" i="19"/>
  <c r="D1476" i="19"/>
  <c r="D1477" i="19"/>
  <c r="D1478" i="19"/>
  <c r="D1479" i="19"/>
  <c r="D1480" i="19"/>
  <c r="D1481" i="19"/>
  <c r="D1482" i="19"/>
  <c r="D1483" i="19"/>
  <c r="D1484" i="19"/>
  <c r="D1485" i="19"/>
  <c r="D1486" i="19"/>
  <c r="D1487" i="19"/>
  <c r="D1488" i="19"/>
  <c r="D1489" i="19"/>
  <c r="D1490" i="19"/>
  <c r="D1491" i="19"/>
  <c r="D1492" i="19"/>
  <c r="D1493" i="19"/>
  <c r="D1494" i="19"/>
  <c r="D1495" i="19"/>
  <c r="D1496" i="19"/>
  <c r="D1497" i="19"/>
  <c r="D1498" i="19"/>
  <c r="D1499" i="19"/>
  <c r="D1500" i="19"/>
  <c r="D1501" i="19"/>
  <c r="D1502" i="19"/>
  <c r="D1503" i="19"/>
  <c r="D1504" i="19"/>
  <c r="D1505" i="19"/>
  <c r="D1506" i="19"/>
  <c r="D1507" i="19"/>
  <c r="D1508" i="19"/>
  <c r="D1509" i="19"/>
  <c r="D1510" i="19"/>
  <c r="D1511" i="19"/>
  <c r="D1512" i="19"/>
  <c r="D1513" i="19"/>
  <c r="D1514" i="19"/>
  <c r="D1515" i="19"/>
  <c r="D1516" i="19"/>
  <c r="D1517" i="19"/>
  <c r="D1518" i="19"/>
  <c r="D1519" i="19"/>
  <c r="D1520" i="19"/>
  <c r="D1521" i="19"/>
  <c r="D1522" i="19"/>
  <c r="D1523" i="19"/>
  <c r="D1524" i="19"/>
  <c r="D1525" i="19"/>
  <c r="D1526" i="19"/>
  <c r="D1527" i="19"/>
  <c r="D1528" i="19"/>
  <c r="D1529" i="19"/>
  <c r="D1530" i="19"/>
  <c r="D1531" i="19"/>
  <c r="D1532" i="19"/>
  <c r="D1533" i="19"/>
  <c r="D1534" i="19"/>
  <c r="D1535" i="19"/>
  <c r="D1536" i="19"/>
  <c r="D1537" i="19"/>
  <c r="D1538" i="19"/>
  <c r="D1539" i="19"/>
  <c r="D1540" i="19"/>
  <c r="D1541" i="19"/>
  <c r="D1542" i="19"/>
  <c r="D1543" i="19"/>
  <c r="D1544" i="19"/>
  <c r="D1545" i="19"/>
  <c r="D1546" i="19"/>
  <c r="D1547" i="19"/>
  <c r="D1548" i="19"/>
  <c r="D1549" i="19"/>
  <c r="D1550" i="19"/>
  <c r="D1551" i="19"/>
  <c r="D1552" i="19"/>
  <c r="D1553" i="19"/>
  <c r="D1554" i="19"/>
  <c r="D1555" i="19"/>
  <c r="D1556" i="19"/>
  <c r="D1557" i="19"/>
  <c r="D1558" i="19"/>
  <c r="D1559" i="19"/>
  <c r="D1560" i="19"/>
  <c r="D1561" i="19"/>
  <c r="D1562" i="19"/>
  <c r="D1563" i="19"/>
  <c r="D1564" i="19"/>
  <c r="D1565" i="19"/>
  <c r="D1566" i="19"/>
  <c r="D1567" i="19"/>
  <c r="D1568" i="19"/>
  <c r="D1569" i="19"/>
  <c r="D1570" i="19"/>
  <c r="D1571" i="19"/>
  <c r="D1572" i="19"/>
  <c r="D1573" i="19"/>
  <c r="D1574" i="19"/>
  <c r="D1575" i="19"/>
  <c r="D1576" i="19"/>
  <c r="D1577" i="19"/>
  <c r="D1578" i="19"/>
  <c r="D1579" i="19"/>
  <c r="D1580" i="19"/>
  <c r="D1581" i="19"/>
  <c r="D1582" i="19"/>
  <c r="D1583" i="19"/>
  <c r="D1584" i="19"/>
  <c r="D1585" i="19"/>
  <c r="D1586" i="19"/>
  <c r="D1587" i="19"/>
  <c r="D1588" i="19"/>
  <c r="D1589" i="19"/>
  <c r="D1590" i="19"/>
  <c r="D1591" i="19"/>
  <c r="D1592" i="19"/>
  <c r="D1593" i="19"/>
  <c r="D1594" i="19"/>
  <c r="D1595" i="19"/>
  <c r="D1596" i="19"/>
  <c r="D1597" i="19"/>
  <c r="D1598" i="19"/>
  <c r="D1599" i="19"/>
  <c r="D1600" i="19"/>
  <c r="D1601" i="19"/>
  <c r="D1602" i="19"/>
  <c r="D1603" i="19"/>
  <c r="D1604" i="19"/>
  <c r="D1605" i="19"/>
  <c r="D1606" i="19"/>
  <c r="D1607" i="19"/>
  <c r="D1608" i="19"/>
  <c r="D1609" i="19"/>
  <c r="D1610" i="19"/>
  <c r="D1611" i="19"/>
  <c r="D1612" i="19"/>
  <c r="D1613" i="19"/>
  <c r="D1614" i="19"/>
  <c r="D1615" i="19"/>
  <c r="D1616" i="19"/>
  <c r="D1617" i="19"/>
  <c r="D1618" i="19"/>
  <c r="D1619" i="19"/>
  <c r="D1620" i="19"/>
  <c r="D1621" i="19"/>
  <c r="D1622" i="19"/>
  <c r="D1623" i="19"/>
  <c r="D1624" i="19"/>
  <c r="D1625" i="19"/>
  <c r="D1626" i="19"/>
  <c r="D1627" i="19"/>
  <c r="D1628" i="19"/>
  <c r="D1629" i="19"/>
  <c r="D1630" i="19"/>
  <c r="D1631" i="19"/>
  <c r="D1632" i="19"/>
  <c r="D1633" i="19"/>
  <c r="D1634" i="19"/>
  <c r="D1635" i="19"/>
  <c r="D1636" i="19"/>
  <c r="D1637" i="19"/>
  <c r="D1638" i="19"/>
  <c r="D1639" i="19"/>
  <c r="D1640" i="19"/>
  <c r="D1641" i="19"/>
  <c r="D1642" i="19"/>
  <c r="D1643" i="19"/>
  <c r="D1644" i="19"/>
  <c r="D1645" i="19"/>
  <c r="D1646" i="19"/>
  <c r="D1647" i="19"/>
  <c r="D1648" i="19"/>
  <c r="D1649" i="19"/>
  <c r="D1650" i="19"/>
  <c r="D1651" i="19"/>
  <c r="D1652" i="19"/>
  <c r="D1653" i="19"/>
  <c r="D1654" i="19"/>
  <c r="D1655" i="19"/>
  <c r="D1656" i="19"/>
  <c r="D1657" i="19"/>
  <c r="D1658" i="19"/>
  <c r="D1659" i="19"/>
  <c r="D1660" i="19"/>
  <c r="D1661" i="19"/>
  <c r="D1662" i="19"/>
  <c r="D1663" i="19"/>
  <c r="D1664" i="19"/>
  <c r="D1665" i="19"/>
  <c r="D1666" i="19"/>
  <c r="D1667" i="19"/>
  <c r="D1668" i="19"/>
  <c r="D1669" i="19"/>
  <c r="D1670" i="19"/>
  <c r="D1671" i="19"/>
  <c r="D1672" i="19"/>
  <c r="D1673" i="19"/>
  <c r="D1674" i="19"/>
  <c r="D1675" i="19"/>
  <c r="D1676" i="19"/>
  <c r="D1677" i="19"/>
  <c r="D1678" i="19"/>
  <c r="D1679" i="19"/>
  <c r="D1680" i="19"/>
  <c r="D1681" i="19"/>
  <c r="D1682" i="19"/>
  <c r="D1683" i="19"/>
  <c r="D1684" i="19"/>
  <c r="D1685" i="19"/>
  <c r="D1686" i="19"/>
  <c r="D1687" i="19"/>
  <c r="D1688" i="19"/>
  <c r="D1689" i="19"/>
  <c r="D1690" i="19"/>
  <c r="D1691" i="19"/>
  <c r="D1692" i="19"/>
  <c r="D1693" i="19"/>
  <c r="D1694" i="19"/>
  <c r="D1695" i="19"/>
  <c r="D1696" i="19"/>
  <c r="D1697" i="19"/>
  <c r="D1698" i="19"/>
  <c r="D1699" i="19"/>
  <c r="D1700" i="19"/>
  <c r="D1701" i="19"/>
  <c r="D1702" i="19"/>
  <c r="D1703" i="19"/>
  <c r="D1704" i="19"/>
  <c r="D1705" i="19"/>
  <c r="D1706" i="19"/>
  <c r="D1707" i="19"/>
  <c r="D1708" i="19"/>
  <c r="D1709" i="19"/>
  <c r="D1710" i="19"/>
  <c r="D1711" i="19"/>
  <c r="D1712" i="19"/>
  <c r="D1713" i="19"/>
  <c r="D1714" i="19"/>
  <c r="D1715" i="19"/>
  <c r="D1716" i="19"/>
  <c r="D1717" i="19"/>
  <c r="D1718" i="19"/>
  <c r="D1719" i="19"/>
  <c r="D1720" i="19"/>
  <c r="D1721" i="19"/>
  <c r="D1722" i="19"/>
  <c r="D1723" i="19"/>
  <c r="D1724" i="19"/>
  <c r="D1725" i="19"/>
  <c r="D1726" i="19"/>
  <c r="D1727" i="19"/>
  <c r="D1728" i="19"/>
  <c r="D1729" i="19"/>
  <c r="D1730" i="19"/>
  <c r="D1731" i="19"/>
  <c r="D1732" i="19"/>
  <c r="D1733" i="19"/>
  <c r="D1734" i="19"/>
  <c r="D1735" i="19"/>
  <c r="D1736" i="19"/>
  <c r="D1737" i="19"/>
  <c r="D1738" i="19"/>
  <c r="D1739" i="19"/>
  <c r="D1740" i="19"/>
  <c r="D1741" i="19"/>
  <c r="D1742" i="19"/>
  <c r="D1743" i="19"/>
  <c r="D1744" i="19"/>
  <c r="D1745" i="19"/>
  <c r="D1746" i="19"/>
  <c r="D1747" i="19"/>
  <c r="D1748" i="19"/>
  <c r="D1749" i="19"/>
  <c r="D1750" i="19"/>
  <c r="D1751" i="19"/>
  <c r="D1752" i="19"/>
  <c r="D1753" i="19"/>
  <c r="D1754" i="19"/>
  <c r="D1755" i="19"/>
  <c r="D1756" i="19"/>
  <c r="D1757" i="19"/>
  <c r="D1758" i="19"/>
  <c r="D1759" i="19"/>
  <c r="D1760" i="19"/>
  <c r="D1761" i="19"/>
  <c r="D1762" i="19"/>
  <c r="D1763" i="19"/>
  <c r="D1764" i="19"/>
  <c r="D1765" i="19"/>
  <c r="D1766" i="19"/>
  <c r="D1767" i="19"/>
  <c r="D1768" i="19"/>
  <c r="D1769" i="19"/>
  <c r="D1770" i="19"/>
  <c r="D1771" i="19"/>
  <c r="D1772" i="19"/>
  <c r="D1773" i="19"/>
  <c r="D1774" i="19"/>
  <c r="D1775" i="19"/>
  <c r="D1776" i="19"/>
  <c r="D1777" i="19"/>
  <c r="D1778" i="19"/>
  <c r="D1779" i="19"/>
  <c r="D1780" i="19"/>
  <c r="D1781" i="19"/>
  <c r="D1782" i="19"/>
  <c r="D1783" i="19"/>
  <c r="D1784" i="19"/>
  <c r="D1785" i="19"/>
  <c r="D1786" i="19"/>
  <c r="D1787" i="19"/>
  <c r="D1788" i="19"/>
  <c r="D1789" i="19"/>
  <c r="D1790" i="19"/>
  <c r="D1791" i="19"/>
  <c r="D1792" i="19"/>
  <c r="D1793" i="19"/>
  <c r="D1794" i="19"/>
  <c r="D1795" i="19"/>
  <c r="D1796" i="19"/>
  <c r="D1797" i="19"/>
  <c r="D1798" i="19"/>
  <c r="D1799" i="19"/>
  <c r="D1800" i="19"/>
  <c r="D1801" i="19"/>
  <c r="D1802" i="19"/>
  <c r="D1803" i="19"/>
  <c r="D1804" i="19"/>
  <c r="D1805" i="19"/>
  <c r="D1806" i="19"/>
  <c r="D1807" i="19"/>
  <c r="D1808" i="19"/>
  <c r="D1809" i="19"/>
  <c r="D1810" i="19"/>
  <c r="D1811" i="19"/>
  <c r="D1812" i="19"/>
  <c r="D1813" i="19"/>
  <c r="D1814" i="19"/>
  <c r="D1815" i="19"/>
  <c r="D1816" i="19"/>
  <c r="D1817" i="19"/>
  <c r="D1818" i="19"/>
  <c r="D1819" i="19"/>
  <c r="D1820" i="19"/>
  <c r="D1821" i="19"/>
  <c r="D1822" i="19"/>
  <c r="D1823" i="19"/>
  <c r="D1824" i="19"/>
  <c r="D1825" i="19"/>
  <c r="D1826" i="19"/>
  <c r="D1827" i="19"/>
  <c r="D1828" i="19"/>
  <c r="D1829" i="19"/>
  <c r="D1830" i="19"/>
  <c r="D1831" i="19"/>
  <c r="D1832" i="19"/>
  <c r="D1833" i="19"/>
  <c r="D1834" i="19"/>
  <c r="D1835" i="19"/>
  <c r="D1836" i="19"/>
  <c r="D1837" i="19"/>
  <c r="D1838" i="19"/>
  <c r="D1839" i="19"/>
  <c r="D1840" i="19"/>
  <c r="D1841" i="19"/>
  <c r="D1842" i="19"/>
  <c r="D1843" i="19"/>
  <c r="D1844" i="19"/>
  <c r="D1845" i="19"/>
  <c r="D1846" i="19"/>
  <c r="D1847" i="19"/>
  <c r="D1848" i="19"/>
  <c r="D1849" i="19"/>
  <c r="D1850" i="19"/>
  <c r="D1851" i="19"/>
  <c r="D1852" i="19"/>
  <c r="D1853" i="19"/>
  <c r="D1854" i="19"/>
  <c r="D1855" i="19"/>
  <c r="D1856" i="19"/>
  <c r="D1857" i="19"/>
  <c r="D1858" i="19"/>
  <c r="D1859" i="19"/>
  <c r="D1860" i="19"/>
  <c r="D1861" i="19"/>
  <c r="D1862" i="19"/>
  <c r="D1863" i="19"/>
  <c r="D1864" i="19"/>
  <c r="D1865" i="19"/>
  <c r="D1866" i="19"/>
  <c r="D1867" i="19"/>
  <c r="D1868" i="19"/>
  <c r="D1869" i="19"/>
  <c r="D1870" i="19"/>
  <c r="D1871" i="19"/>
  <c r="D1872" i="19"/>
  <c r="D1873" i="19"/>
  <c r="D1874" i="19"/>
  <c r="D1875" i="19"/>
  <c r="D1876" i="19"/>
  <c r="D1877" i="19"/>
  <c r="D1878" i="19"/>
  <c r="D1879" i="19"/>
  <c r="D1880" i="19"/>
  <c r="D1881" i="19"/>
  <c r="D1882" i="19"/>
  <c r="D1883" i="19"/>
  <c r="D1884" i="19"/>
  <c r="D1885" i="19"/>
  <c r="D1886" i="19"/>
  <c r="D1887" i="19"/>
  <c r="D1888" i="19"/>
  <c r="D1889" i="19"/>
  <c r="D1890" i="19"/>
  <c r="D1891" i="19"/>
  <c r="D1892" i="19"/>
  <c r="D1893" i="19"/>
  <c r="D1894" i="19"/>
  <c r="D1895" i="19"/>
  <c r="D1896" i="19"/>
  <c r="D1897" i="19"/>
  <c r="D1898" i="19"/>
  <c r="D1899" i="19"/>
  <c r="D1900" i="19"/>
  <c r="D1901" i="19"/>
  <c r="D1902" i="19"/>
  <c r="D1903" i="19"/>
  <c r="D1904" i="19"/>
  <c r="D1905" i="19"/>
  <c r="D1906" i="19"/>
  <c r="D1907" i="19"/>
  <c r="D1908" i="19"/>
  <c r="D1909" i="19"/>
  <c r="D1910" i="19"/>
  <c r="D1911" i="19"/>
  <c r="D1912" i="19"/>
  <c r="D1913" i="19"/>
  <c r="D1914" i="19"/>
  <c r="D1915" i="19"/>
  <c r="D1916" i="19"/>
  <c r="D1917" i="19"/>
  <c r="D1918" i="19"/>
  <c r="D1919" i="19"/>
  <c r="D1920" i="19"/>
  <c r="D1921" i="19"/>
  <c r="D1922" i="19"/>
  <c r="D1923" i="19"/>
  <c r="D1924" i="19"/>
  <c r="D1925" i="19"/>
  <c r="D1926" i="19"/>
  <c r="D1927" i="19"/>
  <c r="D1928" i="19"/>
  <c r="D1929" i="19"/>
  <c r="D1930" i="19"/>
  <c r="D1931" i="19"/>
  <c r="D1932" i="19"/>
  <c r="D1933" i="19"/>
  <c r="D1934" i="19"/>
  <c r="D1935" i="19"/>
  <c r="D1936" i="19"/>
  <c r="D1937" i="19"/>
  <c r="D1938" i="19"/>
  <c r="D1939" i="19"/>
  <c r="D1940" i="19"/>
  <c r="D1941" i="19"/>
  <c r="D1942" i="19"/>
  <c r="D1943" i="19"/>
  <c r="D1944" i="19"/>
  <c r="D1945" i="19"/>
  <c r="D1946" i="19"/>
  <c r="D1947" i="19"/>
  <c r="D1948" i="19"/>
  <c r="D1949" i="19"/>
  <c r="D1950" i="19"/>
  <c r="D1951" i="19"/>
  <c r="D1952" i="19"/>
  <c r="D1953" i="19"/>
  <c r="D1954" i="19"/>
  <c r="D1955" i="19"/>
  <c r="D1956" i="19"/>
  <c r="D1957" i="19"/>
  <c r="D1958" i="19"/>
  <c r="D1959" i="19"/>
  <c r="D1960" i="19"/>
  <c r="D1961" i="19"/>
  <c r="D1962" i="19"/>
  <c r="D1963" i="19"/>
  <c r="D1964" i="19"/>
  <c r="D1965" i="19"/>
  <c r="D1966" i="19"/>
  <c r="D1967" i="19"/>
  <c r="D1968" i="19"/>
  <c r="D1969" i="19"/>
  <c r="D1970" i="19"/>
  <c r="D1971" i="19"/>
  <c r="D1972" i="19"/>
  <c r="D1973" i="19"/>
  <c r="D1974" i="19"/>
  <c r="D1975" i="19"/>
  <c r="D1976" i="19"/>
  <c r="D1977" i="19"/>
  <c r="D1978" i="19"/>
  <c r="D1979" i="19"/>
  <c r="D1980" i="19"/>
  <c r="D1981" i="19"/>
  <c r="D1982" i="19"/>
  <c r="D1983" i="19"/>
  <c r="D1984" i="19"/>
  <c r="D1985" i="19"/>
  <c r="D1986" i="19"/>
  <c r="D1987" i="19"/>
  <c r="D1988" i="19"/>
  <c r="D1989" i="19"/>
  <c r="D1990" i="19"/>
  <c r="D1991" i="19"/>
  <c r="D1992" i="19"/>
  <c r="D1993" i="19"/>
  <c r="D1994" i="19"/>
  <c r="D1995" i="19"/>
  <c r="D1996" i="19"/>
  <c r="D1997" i="19"/>
  <c r="D1998" i="19"/>
  <c r="D1999" i="19"/>
  <c r="D2000" i="19"/>
  <c r="D2001" i="19"/>
  <c r="D2002" i="19"/>
  <c r="D2003" i="19"/>
  <c r="D2004" i="19"/>
  <c r="D2005" i="19"/>
  <c r="D2006" i="19"/>
  <c r="D2007" i="19"/>
  <c r="D2008" i="19"/>
  <c r="D2009" i="19"/>
  <c r="D2010" i="19"/>
  <c r="D2011" i="19"/>
  <c r="D2012" i="19"/>
  <c r="D2013" i="19"/>
  <c r="D2014" i="19"/>
  <c r="D2015" i="19"/>
  <c r="D2016" i="19"/>
  <c r="D2017" i="19"/>
  <c r="D2018" i="19"/>
  <c r="D2019" i="19"/>
  <c r="D2020" i="19"/>
  <c r="D2021" i="19"/>
  <c r="D2022" i="19"/>
  <c r="D2023" i="19"/>
  <c r="D2024" i="19"/>
  <c r="D2025" i="19"/>
  <c r="D2026" i="19"/>
  <c r="D2027" i="19"/>
  <c r="D2028" i="19"/>
  <c r="D2029" i="19"/>
  <c r="D2030" i="19"/>
  <c r="D2031" i="19"/>
  <c r="D2032" i="19"/>
  <c r="D2033" i="19"/>
  <c r="D2034" i="19"/>
  <c r="D2035" i="19"/>
  <c r="D2036" i="19"/>
  <c r="D2037" i="19"/>
  <c r="D2038" i="19"/>
  <c r="D2039" i="19"/>
  <c r="D2040" i="19"/>
  <c r="D2041" i="19"/>
  <c r="D2042" i="19"/>
  <c r="D2043" i="19"/>
  <c r="D2044" i="19"/>
  <c r="D2045" i="19"/>
  <c r="D2046" i="19"/>
  <c r="D2047" i="19"/>
  <c r="D2048" i="19"/>
  <c r="D2049" i="19"/>
  <c r="D2050" i="19"/>
  <c r="D2051" i="19"/>
  <c r="D2052" i="19"/>
  <c r="D2053" i="19"/>
  <c r="D2054" i="19"/>
  <c r="D2055" i="19"/>
  <c r="D2056" i="19"/>
  <c r="D2057" i="19"/>
  <c r="D2058" i="19"/>
  <c r="D2059" i="19"/>
  <c r="D2060" i="19"/>
  <c r="D2061" i="19"/>
  <c r="D2062" i="19"/>
  <c r="D2063" i="19"/>
  <c r="D2064" i="19"/>
  <c r="D2065" i="19"/>
  <c r="D2066" i="19"/>
  <c r="D2067" i="19"/>
  <c r="D2068" i="19"/>
  <c r="D2069" i="19"/>
  <c r="D2070" i="19"/>
  <c r="D2071" i="19"/>
  <c r="D2072" i="19"/>
  <c r="D2073" i="19"/>
  <c r="D2074" i="19"/>
  <c r="D2075" i="19"/>
  <c r="D2076" i="19"/>
  <c r="D2077" i="19"/>
  <c r="D2078" i="19"/>
  <c r="D2079" i="19"/>
  <c r="D2080" i="19"/>
  <c r="D2081" i="19"/>
  <c r="D2082" i="19"/>
  <c r="D2083" i="19"/>
  <c r="D2084" i="19"/>
  <c r="D2085" i="19"/>
  <c r="D2086" i="19"/>
  <c r="D2087" i="19"/>
  <c r="D2088" i="19"/>
  <c r="D2089" i="19"/>
  <c r="D2090" i="19"/>
  <c r="D2091" i="19"/>
  <c r="D2092" i="19"/>
  <c r="D2093" i="19"/>
  <c r="D2094" i="19"/>
  <c r="D2095" i="19"/>
  <c r="D2096" i="19"/>
  <c r="D2097" i="19"/>
  <c r="D2098" i="19"/>
  <c r="D2099" i="19"/>
  <c r="D2100" i="19"/>
  <c r="D2101" i="19"/>
  <c r="D2102" i="19"/>
  <c r="D2103" i="19"/>
  <c r="D2104" i="19"/>
  <c r="D2105" i="19"/>
  <c r="D2106" i="19"/>
  <c r="D2107" i="19"/>
  <c r="D2108" i="19"/>
  <c r="D2109" i="19"/>
  <c r="D2110" i="19"/>
  <c r="D2111" i="19"/>
  <c r="D2112" i="19"/>
  <c r="D2113" i="19"/>
  <c r="D2114" i="19"/>
  <c r="D2115" i="19"/>
  <c r="D2116" i="19"/>
  <c r="D2117" i="19"/>
  <c r="D2118" i="19"/>
  <c r="D2119" i="19"/>
  <c r="D2120" i="19"/>
  <c r="D2121" i="19"/>
  <c r="D2122" i="19"/>
  <c r="D2123" i="19"/>
  <c r="D2124" i="19"/>
  <c r="D2125" i="19"/>
  <c r="D2126" i="19"/>
  <c r="D2127" i="19"/>
  <c r="D2128" i="19"/>
  <c r="D2129" i="19"/>
  <c r="D2130" i="19"/>
  <c r="D2131" i="19"/>
  <c r="D2132" i="19"/>
  <c r="D2133" i="19"/>
  <c r="D2134" i="19"/>
  <c r="D2135" i="19"/>
  <c r="D2136" i="19"/>
  <c r="D2137" i="19"/>
  <c r="D2138" i="19"/>
  <c r="D2139" i="19"/>
  <c r="D2140" i="19"/>
  <c r="D2141" i="19"/>
  <c r="D2142" i="19"/>
  <c r="D2143" i="19"/>
  <c r="D2144" i="19"/>
  <c r="D2145" i="19"/>
  <c r="D2146" i="19"/>
  <c r="D2147" i="19"/>
  <c r="D2148" i="19"/>
  <c r="D2149" i="19"/>
  <c r="D2150" i="19"/>
  <c r="D2151" i="19"/>
  <c r="D2152" i="19"/>
  <c r="D2153" i="19"/>
  <c r="D2154" i="19"/>
  <c r="D2155" i="19"/>
  <c r="D2156" i="19"/>
  <c r="D2157" i="19"/>
  <c r="D2158" i="19"/>
  <c r="D2159" i="19"/>
  <c r="D2160" i="19"/>
  <c r="D2161" i="19"/>
  <c r="D2162" i="19"/>
  <c r="D2163" i="19"/>
  <c r="D2164" i="19"/>
  <c r="D2165" i="19"/>
  <c r="D2166" i="19"/>
  <c r="D2167" i="19"/>
  <c r="D2168" i="19"/>
  <c r="D2169" i="19"/>
  <c r="D2170" i="19"/>
  <c r="D2171" i="19"/>
  <c r="D2172" i="19"/>
  <c r="D2173" i="19"/>
  <c r="D2174" i="19"/>
  <c r="D2175" i="19"/>
  <c r="D2176" i="19"/>
  <c r="D2177" i="19"/>
  <c r="D2178" i="19"/>
  <c r="D2179" i="19"/>
  <c r="D2180" i="19"/>
  <c r="D2181" i="19"/>
  <c r="D2182" i="19"/>
  <c r="D2183" i="19"/>
  <c r="D2184" i="19"/>
  <c r="D2185" i="19"/>
  <c r="D2186" i="19"/>
  <c r="D2187" i="19"/>
  <c r="D2188" i="19"/>
  <c r="D2189" i="19"/>
  <c r="D2190" i="19"/>
  <c r="D2191" i="19"/>
  <c r="D2192" i="19"/>
  <c r="D2193" i="19"/>
  <c r="D2194" i="19"/>
  <c r="D2195" i="19"/>
  <c r="D2196" i="19"/>
  <c r="D2197" i="19"/>
  <c r="D2198" i="19"/>
  <c r="D2199" i="19"/>
  <c r="D2200" i="19"/>
  <c r="D2201" i="19"/>
  <c r="D2202" i="19"/>
  <c r="D2203" i="19"/>
  <c r="D2204" i="19"/>
  <c r="D2205" i="19"/>
  <c r="D2206" i="19"/>
  <c r="D2207" i="19"/>
  <c r="D2208" i="19"/>
  <c r="D2209" i="19"/>
  <c r="D2210" i="19"/>
  <c r="D2211" i="19"/>
  <c r="D2212" i="19"/>
  <c r="D2213" i="19"/>
  <c r="D2214" i="19"/>
  <c r="D2215" i="19"/>
  <c r="D2216" i="19"/>
  <c r="D2217" i="19"/>
  <c r="D2218" i="19"/>
  <c r="D2219" i="19"/>
  <c r="D2220" i="19"/>
  <c r="D2221" i="19"/>
  <c r="D2222" i="19"/>
  <c r="D2223" i="19"/>
  <c r="D2224" i="19"/>
  <c r="D2225" i="19"/>
  <c r="D2226" i="19"/>
  <c r="D2227" i="19"/>
  <c r="D2228" i="19"/>
  <c r="D2229" i="19"/>
  <c r="D2230" i="19"/>
  <c r="D2231" i="19"/>
  <c r="D2232" i="19"/>
  <c r="D2233" i="19"/>
  <c r="D2234" i="19"/>
  <c r="D2235" i="19"/>
  <c r="D2236" i="19"/>
  <c r="D2237" i="19"/>
  <c r="D2238" i="19"/>
  <c r="D2239" i="19"/>
  <c r="D2240" i="19"/>
  <c r="D2241" i="19"/>
  <c r="D2242" i="19"/>
  <c r="D2243" i="19"/>
  <c r="D2244" i="19"/>
  <c r="D2245" i="19"/>
  <c r="D2246" i="19"/>
  <c r="D2247" i="19"/>
  <c r="D2248" i="19"/>
  <c r="D2249" i="19"/>
  <c r="D2250" i="19"/>
  <c r="D2251" i="19"/>
  <c r="D2252" i="19"/>
  <c r="D2253" i="19"/>
  <c r="D2254" i="19"/>
  <c r="D2255" i="19"/>
  <c r="D2256" i="19"/>
  <c r="D2257" i="19"/>
  <c r="D2258" i="19"/>
  <c r="D2259" i="19"/>
  <c r="D2260" i="19"/>
  <c r="D2261" i="19"/>
  <c r="D2262" i="19"/>
  <c r="D2263" i="19"/>
  <c r="D2264" i="19"/>
  <c r="D2265" i="19"/>
  <c r="D2266" i="19"/>
  <c r="D2267" i="19"/>
  <c r="D2268" i="19"/>
  <c r="D2269" i="19"/>
  <c r="D2270" i="19"/>
  <c r="D2271" i="19"/>
  <c r="D2272" i="19"/>
  <c r="D2273" i="19"/>
  <c r="D2274" i="19"/>
  <c r="D2275" i="19"/>
  <c r="D2276" i="19"/>
  <c r="D2277" i="19"/>
  <c r="D2278" i="19"/>
  <c r="D2279" i="19"/>
  <c r="D2280" i="19"/>
  <c r="D2281" i="19"/>
  <c r="D2282" i="19"/>
  <c r="D2283" i="19"/>
  <c r="D2284" i="19"/>
  <c r="D2285" i="19"/>
  <c r="D2286" i="19"/>
  <c r="D2287" i="19"/>
  <c r="D2288" i="19"/>
  <c r="D2289" i="19"/>
  <c r="D2290" i="19"/>
  <c r="D2291" i="19"/>
  <c r="D2292" i="19"/>
  <c r="D2293" i="19"/>
  <c r="D2294" i="19"/>
  <c r="D2295" i="19"/>
  <c r="D2296" i="19"/>
  <c r="D2297" i="19"/>
  <c r="D2298" i="19"/>
  <c r="D2299" i="19"/>
  <c r="D2300" i="19"/>
  <c r="D2301" i="19"/>
  <c r="D2302" i="19"/>
  <c r="D2303" i="19"/>
  <c r="D2304" i="19"/>
  <c r="D2305" i="19"/>
  <c r="D2306" i="19"/>
  <c r="D2307" i="19"/>
  <c r="D2308" i="19"/>
  <c r="D2309" i="19"/>
  <c r="D2310" i="19"/>
  <c r="D2311" i="19"/>
  <c r="D2312" i="19"/>
  <c r="D2313" i="19"/>
  <c r="D2314" i="19"/>
  <c r="D2315" i="19"/>
  <c r="D2316" i="19"/>
  <c r="D2317" i="19"/>
  <c r="D2318" i="19"/>
  <c r="D2319" i="19"/>
  <c r="D2320" i="19"/>
  <c r="D2321" i="19"/>
  <c r="D2322" i="19"/>
  <c r="D2323" i="19"/>
  <c r="D2324" i="19"/>
  <c r="D2325" i="19"/>
  <c r="D2326" i="19"/>
  <c r="D2327" i="19"/>
  <c r="D2328" i="19"/>
  <c r="D2329" i="19"/>
  <c r="D2330" i="19"/>
  <c r="D2331" i="19"/>
  <c r="D2332" i="19"/>
  <c r="D2333" i="19"/>
  <c r="D2334" i="19"/>
  <c r="D2335" i="19"/>
  <c r="D2336" i="19"/>
  <c r="D2337" i="19"/>
  <c r="D2338" i="19"/>
  <c r="D2339" i="19"/>
  <c r="D2340" i="19"/>
  <c r="D2341" i="19"/>
  <c r="D2342" i="19"/>
  <c r="D2343" i="19"/>
  <c r="D2344" i="19"/>
  <c r="D2345" i="19"/>
  <c r="D2346" i="19"/>
  <c r="D2347" i="19"/>
  <c r="D2348" i="19"/>
  <c r="D2349" i="19"/>
  <c r="D2350" i="19"/>
  <c r="D2351" i="19"/>
  <c r="D2352" i="19"/>
  <c r="D2353" i="19"/>
  <c r="D2354" i="19"/>
  <c r="D2355" i="19"/>
  <c r="D2356" i="19"/>
  <c r="D2357" i="19"/>
  <c r="D2358" i="19"/>
  <c r="D2359" i="19"/>
  <c r="D2360" i="19"/>
  <c r="D2361" i="19"/>
  <c r="D2362" i="19"/>
  <c r="D2363" i="19"/>
  <c r="D2364" i="19"/>
  <c r="D2365" i="19"/>
  <c r="D2366" i="19"/>
  <c r="D2367" i="19"/>
  <c r="D2368" i="19"/>
  <c r="D2369" i="19"/>
  <c r="D2370" i="19"/>
  <c r="D2371" i="19"/>
  <c r="D2372" i="19"/>
  <c r="D2373" i="19"/>
  <c r="D2374" i="19"/>
  <c r="D2375" i="19"/>
  <c r="D2376" i="19"/>
  <c r="D2377" i="19"/>
  <c r="D2378" i="19"/>
  <c r="D2379" i="19"/>
  <c r="D2380" i="19"/>
  <c r="D2381" i="19"/>
  <c r="D2382" i="19"/>
  <c r="D2383" i="19"/>
  <c r="D2384" i="19"/>
  <c r="D2385" i="19"/>
  <c r="D2386" i="19"/>
  <c r="D2387" i="19"/>
  <c r="D2388" i="19"/>
  <c r="D2389" i="19"/>
  <c r="D2390" i="19"/>
  <c r="D2391" i="19"/>
  <c r="D2392" i="19"/>
  <c r="D2393" i="19"/>
  <c r="D2394" i="19"/>
  <c r="D2395" i="19"/>
  <c r="D2396" i="19"/>
  <c r="D2397" i="19"/>
  <c r="D2398" i="19"/>
  <c r="D2399" i="19"/>
  <c r="D2400" i="19"/>
  <c r="D2401" i="19"/>
  <c r="D2402" i="19"/>
  <c r="D2403" i="19"/>
  <c r="D2404" i="19"/>
  <c r="D2405" i="19"/>
  <c r="D2406" i="19"/>
  <c r="D2407" i="19"/>
  <c r="D2408" i="19"/>
  <c r="D2409" i="19"/>
  <c r="D2410" i="19"/>
  <c r="D2411" i="19"/>
  <c r="D2412" i="19"/>
  <c r="D2413" i="19"/>
  <c r="D2414" i="19"/>
  <c r="D2415" i="19"/>
  <c r="D2416" i="19"/>
  <c r="D2417" i="19"/>
  <c r="D2418" i="19"/>
  <c r="D2419" i="19"/>
  <c r="D2420" i="19"/>
  <c r="D2421" i="19"/>
  <c r="D2422" i="19"/>
  <c r="D2423" i="19"/>
  <c r="D2424" i="19"/>
  <c r="D2425" i="19"/>
  <c r="D2426" i="19"/>
  <c r="D2427" i="19"/>
  <c r="D2428" i="19"/>
  <c r="D2429" i="19"/>
  <c r="D2430" i="19"/>
  <c r="D2431" i="19"/>
  <c r="D2432" i="19"/>
  <c r="D2433" i="19"/>
  <c r="D2434" i="19"/>
  <c r="D2435" i="19"/>
  <c r="D2436" i="19"/>
  <c r="D2437" i="19"/>
  <c r="D2438" i="19"/>
  <c r="D2439" i="19"/>
  <c r="D2440" i="19"/>
  <c r="D2441" i="19"/>
  <c r="D2442" i="19"/>
  <c r="D2443" i="19"/>
  <c r="D2444" i="19"/>
  <c r="D2445" i="19"/>
  <c r="D2446" i="19"/>
  <c r="D2447" i="19"/>
  <c r="D2448" i="19"/>
  <c r="D2449" i="19"/>
  <c r="D2450" i="19"/>
  <c r="D2451" i="19"/>
  <c r="D2452" i="19"/>
  <c r="D2453" i="19"/>
  <c r="D2454" i="19"/>
  <c r="D2455" i="19"/>
  <c r="D2456" i="19"/>
  <c r="D2457" i="19"/>
  <c r="D2458" i="19"/>
  <c r="D2459" i="19"/>
  <c r="D2460" i="19"/>
  <c r="D2461" i="19"/>
  <c r="D2462" i="19"/>
  <c r="D2463" i="19"/>
  <c r="D2464" i="19"/>
  <c r="D2465" i="19"/>
  <c r="D2466" i="19"/>
  <c r="D2467" i="19"/>
  <c r="D2468" i="19"/>
  <c r="D2469" i="19"/>
  <c r="D2470" i="19"/>
  <c r="D2471" i="19"/>
  <c r="D2472" i="19"/>
  <c r="D2473" i="19"/>
  <c r="D2474" i="19"/>
  <c r="D2475" i="19"/>
  <c r="D2476" i="19"/>
  <c r="D2477" i="19"/>
  <c r="D2478" i="19"/>
  <c r="D2479" i="19"/>
  <c r="D2480" i="19"/>
  <c r="D2481" i="19"/>
  <c r="D2482" i="19"/>
  <c r="D2483" i="19"/>
  <c r="D2484" i="19"/>
  <c r="D2485" i="19"/>
  <c r="D2486" i="19"/>
  <c r="D2487" i="19"/>
  <c r="D2488" i="19"/>
  <c r="D2489" i="19"/>
  <c r="D2490" i="19"/>
  <c r="D2491" i="19"/>
  <c r="D2492" i="19"/>
  <c r="D2493" i="19"/>
  <c r="D2494" i="19"/>
  <c r="D2495" i="19"/>
  <c r="D2496" i="19"/>
  <c r="D2497" i="19"/>
  <c r="D2498" i="19"/>
  <c r="D2499" i="19"/>
  <c r="D2500" i="19"/>
  <c r="D2501" i="19"/>
  <c r="D2502" i="19"/>
  <c r="D2503" i="19"/>
  <c r="D2504" i="19"/>
  <c r="D2505" i="19"/>
  <c r="D2506" i="19"/>
  <c r="D2507" i="19"/>
  <c r="D2508" i="19"/>
  <c r="D2509" i="19"/>
  <c r="D2510" i="19"/>
  <c r="D2511" i="19"/>
  <c r="D2512" i="19"/>
  <c r="D2513" i="19"/>
  <c r="D2514" i="19"/>
  <c r="D2515" i="19"/>
  <c r="D2516" i="19"/>
  <c r="D2517" i="19"/>
  <c r="D2518" i="19"/>
  <c r="D2519" i="19"/>
  <c r="D2520" i="19"/>
  <c r="D2521" i="19"/>
  <c r="D2522" i="19"/>
  <c r="D2523" i="19"/>
  <c r="D2524" i="19"/>
  <c r="D2525" i="19"/>
  <c r="D2526" i="19"/>
  <c r="D2527" i="19"/>
  <c r="D2528" i="19"/>
  <c r="D2529" i="19"/>
  <c r="D2530" i="19"/>
  <c r="D2531" i="19"/>
  <c r="D2532" i="19"/>
  <c r="D2533" i="19"/>
  <c r="D2534" i="19"/>
  <c r="D2535" i="19"/>
  <c r="D2536" i="19"/>
  <c r="D2537" i="19"/>
  <c r="D2538" i="19"/>
  <c r="D2539" i="19"/>
  <c r="D2540" i="19"/>
  <c r="D2541" i="19"/>
  <c r="D2542" i="19"/>
  <c r="D2543" i="19"/>
  <c r="D2544" i="19"/>
  <c r="D2545" i="19"/>
  <c r="D2546" i="19"/>
  <c r="D2547" i="19"/>
  <c r="D2548" i="19"/>
  <c r="D2549" i="19"/>
  <c r="D2550" i="19"/>
  <c r="D2551" i="19"/>
  <c r="D2552" i="19"/>
  <c r="D2553" i="19"/>
  <c r="D2554" i="19"/>
  <c r="D2555" i="19"/>
  <c r="D2556" i="19"/>
  <c r="D2557" i="19"/>
  <c r="D2558" i="19"/>
  <c r="D2559" i="19"/>
  <c r="D2560" i="19"/>
  <c r="D2561" i="19"/>
  <c r="D2562" i="19"/>
  <c r="D2563" i="19"/>
  <c r="D2564" i="19"/>
  <c r="D2565" i="19"/>
  <c r="D2566" i="19"/>
  <c r="D2567" i="19"/>
  <c r="D2568" i="19"/>
  <c r="D2569" i="19"/>
  <c r="D2570" i="19"/>
  <c r="D2571" i="19"/>
  <c r="D2572" i="19"/>
  <c r="D2573" i="19"/>
  <c r="D2574" i="19"/>
  <c r="D2575" i="19"/>
  <c r="D2576" i="19"/>
  <c r="D2577" i="19"/>
  <c r="D2578" i="19"/>
  <c r="D2579" i="19"/>
  <c r="D2580" i="19"/>
  <c r="D2581" i="19"/>
  <c r="D2582" i="19"/>
  <c r="D2583" i="19"/>
  <c r="D2584" i="19"/>
  <c r="D2585" i="19"/>
  <c r="D2586" i="19"/>
  <c r="D2587" i="19"/>
  <c r="D2588" i="19"/>
  <c r="D2589" i="19"/>
  <c r="D2590" i="19"/>
  <c r="D2591" i="19"/>
  <c r="D2592" i="19"/>
  <c r="D2593" i="19"/>
  <c r="D2594" i="19"/>
  <c r="D2595" i="19"/>
  <c r="D2596" i="19"/>
  <c r="D2597" i="19"/>
  <c r="D2598" i="19"/>
  <c r="D2599" i="19"/>
  <c r="D2600" i="19"/>
  <c r="D2601" i="19"/>
  <c r="D2602" i="19"/>
  <c r="D2603" i="19"/>
  <c r="D2604" i="19"/>
  <c r="D2605" i="19"/>
  <c r="D2606" i="19"/>
  <c r="D2607" i="19"/>
  <c r="D2608" i="19"/>
  <c r="D2609" i="19"/>
  <c r="D2610" i="19"/>
  <c r="D2611" i="19"/>
  <c r="D2612" i="19"/>
  <c r="D2613" i="19"/>
  <c r="D2614" i="19"/>
  <c r="D2615" i="19"/>
  <c r="D2616" i="19"/>
  <c r="D2617" i="19"/>
  <c r="D2618" i="19"/>
  <c r="D2619" i="19"/>
  <c r="D2620" i="19"/>
  <c r="D2621" i="19"/>
  <c r="D2622" i="19"/>
  <c r="D2623" i="19"/>
  <c r="D2624" i="19"/>
  <c r="D2625" i="19"/>
  <c r="D2626" i="19"/>
  <c r="D2627" i="19"/>
  <c r="D2628" i="19"/>
  <c r="D2629" i="19"/>
  <c r="D2630" i="19"/>
  <c r="D2631" i="19"/>
  <c r="D2632" i="19"/>
  <c r="D2633" i="19"/>
  <c r="D2634" i="19"/>
  <c r="D2635" i="19"/>
  <c r="D2636" i="19"/>
  <c r="D2637" i="19"/>
  <c r="D2638" i="19"/>
  <c r="D2639" i="19"/>
  <c r="D2640" i="19"/>
  <c r="D2641" i="19"/>
  <c r="D2642" i="19"/>
  <c r="D2643" i="19"/>
  <c r="D2644" i="19"/>
  <c r="D2645" i="19"/>
  <c r="D2646" i="19"/>
  <c r="D2647" i="19"/>
  <c r="D2648" i="19"/>
  <c r="D2649" i="19"/>
  <c r="D2650" i="19"/>
  <c r="D2651" i="19"/>
  <c r="D2652" i="19"/>
  <c r="D2653" i="19"/>
  <c r="D2654" i="19"/>
  <c r="D2655" i="19"/>
  <c r="D2656" i="19"/>
  <c r="D2657" i="19"/>
  <c r="D2658" i="19"/>
  <c r="D2659" i="19"/>
  <c r="D2660" i="19"/>
  <c r="D2661" i="19"/>
  <c r="D2662" i="19"/>
  <c r="D2663" i="19"/>
  <c r="D2664" i="19"/>
  <c r="D2665" i="19"/>
  <c r="D2666" i="19"/>
  <c r="D2667" i="19"/>
  <c r="D2668" i="19"/>
  <c r="D2669" i="19"/>
  <c r="D2670" i="19"/>
  <c r="D2671" i="19"/>
  <c r="D2672" i="19"/>
  <c r="D2673" i="19"/>
  <c r="D2674" i="19"/>
  <c r="D2675" i="19"/>
  <c r="D2676" i="19"/>
  <c r="D2677" i="19"/>
  <c r="D2678" i="19"/>
  <c r="D2679" i="19"/>
  <c r="D2680" i="19"/>
  <c r="D2681" i="19"/>
  <c r="D2682" i="19"/>
  <c r="D2683" i="19"/>
  <c r="D2684" i="19"/>
  <c r="D2685" i="19"/>
  <c r="D2686" i="19"/>
  <c r="D2687" i="19"/>
  <c r="D2688" i="19"/>
  <c r="D2689" i="19"/>
  <c r="D2690" i="19"/>
  <c r="D2691" i="19"/>
  <c r="D2692" i="19"/>
  <c r="D2693" i="19"/>
  <c r="D2694" i="19"/>
  <c r="D2695" i="19"/>
  <c r="D2696" i="19"/>
  <c r="D2697" i="19"/>
  <c r="D2698" i="19"/>
  <c r="D2699" i="19"/>
  <c r="D2700" i="19"/>
  <c r="D2701" i="19"/>
  <c r="D2702" i="19"/>
  <c r="D2703" i="19"/>
  <c r="D2704" i="19"/>
  <c r="D2705" i="19"/>
  <c r="D2706" i="19"/>
  <c r="D2707" i="19"/>
  <c r="D2708" i="19"/>
  <c r="D2709" i="19"/>
  <c r="D2710" i="19"/>
  <c r="D2711" i="19"/>
  <c r="D2712" i="19"/>
  <c r="D2713" i="19"/>
  <c r="D2714" i="19"/>
  <c r="D2715" i="19"/>
  <c r="D2716" i="19"/>
  <c r="D2717" i="19"/>
  <c r="D2718" i="19"/>
  <c r="D2719" i="19"/>
  <c r="D2720" i="19"/>
  <c r="D2721" i="19"/>
  <c r="D2722" i="19"/>
  <c r="D2723" i="19"/>
  <c r="D2724" i="19"/>
  <c r="D2725" i="19"/>
  <c r="D2726" i="19"/>
  <c r="D2727" i="19"/>
  <c r="D2728" i="19"/>
  <c r="D2729" i="19"/>
  <c r="D2730" i="19"/>
  <c r="D2731" i="19"/>
  <c r="D2732" i="19"/>
  <c r="D2733" i="19"/>
  <c r="D2734" i="19"/>
  <c r="D2735" i="19"/>
  <c r="D2736" i="19"/>
  <c r="D2737" i="19"/>
  <c r="D2738" i="19"/>
  <c r="D2739" i="19"/>
  <c r="D2740" i="19"/>
  <c r="D2741" i="19"/>
  <c r="D2742" i="19"/>
  <c r="D2743" i="19"/>
  <c r="D2744" i="19"/>
  <c r="D2745" i="19"/>
  <c r="D2746" i="19"/>
  <c r="D2747" i="19"/>
  <c r="D2748" i="19"/>
  <c r="D2749" i="19"/>
  <c r="D2750" i="19"/>
  <c r="D2751" i="19"/>
  <c r="D2752" i="19"/>
  <c r="D2753" i="19"/>
  <c r="D2754" i="19"/>
  <c r="D2755" i="19"/>
  <c r="D2756" i="19"/>
  <c r="D2757" i="19"/>
  <c r="D2758" i="19"/>
  <c r="D2759" i="19"/>
  <c r="D2760" i="19"/>
  <c r="D2761" i="19"/>
  <c r="D2762" i="19"/>
  <c r="D2763" i="19"/>
  <c r="D2764" i="19"/>
  <c r="D2765" i="19"/>
  <c r="D2766" i="19"/>
  <c r="D2767" i="19"/>
  <c r="D2768" i="19"/>
  <c r="D2769" i="19"/>
  <c r="D2770" i="19"/>
  <c r="D2771" i="19"/>
  <c r="D2772" i="19"/>
  <c r="D2773" i="19"/>
  <c r="D2774" i="19"/>
  <c r="D2775" i="19"/>
  <c r="D2776" i="19"/>
  <c r="D2777" i="19"/>
  <c r="D2778" i="19"/>
  <c r="D2779" i="19"/>
  <c r="D2780" i="19"/>
  <c r="D2781" i="19"/>
  <c r="D2782" i="19"/>
  <c r="D2783" i="19"/>
  <c r="D2784" i="19"/>
  <c r="D2785" i="19"/>
  <c r="D2786" i="19"/>
  <c r="D2787" i="19"/>
  <c r="D2788" i="19"/>
  <c r="D2789" i="19"/>
  <c r="D2790" i="19"/>
  <c r="D2791" i="19"/>
  <c r="D2792" i="19"/>
  <c r="D2793" i="19"/>
  <c r="D2794" i="19"/>
  <c r="D2795" i="19"/>
  <c r="D2796" i="19"/>
  <c r="D2797" i="19"/>
  <c r="D2798" i="19"/>
  <c r="D2799" i="19"/>
  <c r="D2800" i="19"/>
  <c r="D2801" i="19"/>
  <c r="D2802" i="19"/>
  <c r="D2803" i="19"/>
  <c r="D2804" i="19"/>
  <c r="D2805" i="19"/>
  <c r="D2806" i="19"/>
  <c r="D2807" i="19"/>
  <c r="D2808" i="19"/>
  <c r="D2809" i="19"/>
  <c r="D2810" i="19"/>
  <c r="D2811" i="19"/>
  <c r="D2812" i="19"/>
  <c r="D2813" i="19"/>
  <c r="D2814" i="19"/>
  <c r="D2815" i="19"/>
  <c r="D2816" i="19"/>
  <c r="D2817" i="19"/>
  <c r="D2818" i="19"/>
  <c r="D2819" i="19"/>
  <c r="D2820" i="19"/>
  <c r="D2821" i="19"/>
  <c r="D2822" i="19"/>
  <c r="D2823" i="19"/>
  <c r="D2824" i="19"/>
  <c r="D2825" i="19"/>
  <c r="D2826" i="19"/>
  <c r="D2827" i="19"/>
  <c r="D2828" i="19"/>
  <c r="D2829" i="19"/>
  <c r="D2830" i="19"/>
  <c r="D2831" i="19"/>
  <c r="D2832" i="19"/>
  <c r="D2833" i="19"/>
  <c r="D2834" i="19"/>
  <c r="D2835" i="19"/>
  <c r="D2836" i="19"/>
  <c r="D2837" i="19"/>
  <c r="D2838" i="19"/>
  <c r="D2839" i="19"/>
  <c r="D2840" i="19"/>
  <c r="D2841" i="19"/>
  <c r="D2842" i="19"/>
  <c r="D2843" i="19"/>
  <c r="D2844" i="19"/>
  <c r="D2845" i="19"/>
  <c r="D2846" i="19"/>
  <c r="D2847" i="19"/>
  <c r="D2848" i="19"/>
  <c r="D2849" i="19"/>
  <c r="D2850" i="19"/>
  <c r="D2851" i="19"/>
  <c r="D2852" i="19"/>
  <c r="D2853" i="19"/>
  <c r="D2854" i="19"/>
  <c r="D2855" i="19"/>
  <c r="D2856" i="19"/>
  <c r="D2857" i="19"/>
  <c r="D2858" i="19"/>
  <c r="D2859" i="19"/>
  <c r="D2860" i="19"/>
  <c r="D2861" i="19"/>
  <c r="D2862" i="19"/>
  <c r="D2863" i="19"/>
  <c r="D2864" i="19"/>
  <c r="D2865" i="19"/>
  <c r="D2866" i="19"/>
  <c r="D2867" i="19"/>
  <c r="D2868" i="19"/>
  <c r="D2869" i="19"/>
  <c r="D2870" i="19"/>
  <c r="D2871" i="19"/>
  <c r="D2872" i="19"/>
  <c r="D2873" i="19"/>
  <c r="D2874" i="19"/>
  <c r="D2875" i="19"/>
  <c r="D2876" i="19"/>
  <c r="D2877" i="19"/>
  <c r="D2878" i="19"/>
  <c r="D2879" i="19"/>
  <c r="D2880" i="19"/>
  <c r="D2881" i="19"/>
  <c r="D2882" i="19"/>
  <c r="D2883" i="19"/>
  <c r="D2884" i="19"/>
  <c r="D2885" i="19"/>
  <c r="D2886" i="19"/>
  <c r="D2887" i="19"/>
  <c r="D2888" i="19"/>
  <c r="D2889" i="19"/>
  <c r="D2890" i="19"/>
  <c r="D2891" i="19"/>
  <c r="D2892" i="19"/>
  <c r="D2893" i="19"/>
  <c r="D2894" i="19"/>
  <c r="D2895" i="19"/>
  <c r="D2896" i="19"/>
  <c r="D2897" i="19"/>
  <c r="D2898" i="19"/>
  <c r="D2899" i="19"/>
  <c r="D2900" i="19"/>
  <c r="D2901" i="19"/>
  <c r="D2902" i="19"/>
  <c r="D2903" i="19"/>
  <c r="D2904" i="19"/>
  <c r="D2905" i="19"/>
  <c r="D2906" i="19"/>
  <c r="D2907" i="19"/>
  <c r="D2908" i="19"/>
  <c r="D2909" i="19"/>
  <c r="D2910" i="19"/>
  <c r="D2911" i="19"/>
  <c r="D2912" i="19"/>
  <c r="D2913" i="19"/>
  <c r="D2914" i="19"/>
  <c r="D2915" i="19"/>
  <c r="D2916" i="19"/>
  <c r="D2917" i="19"/>
  <c r="D2918" i="19"/>
  <c r="D2919" i="19"/>
  <c r="D2920" i="19"/>
  <c r="D2921" i="19"/>
  <c r="D2922" i="19"/>
  <c r="D2923" i="19"/>
  <c r="D2924" i="19"/>
  <c r="D2925" i="19"/>
  <c r="D2926" i="19"/>
  <c r="D2927" i="19"/>
  <c r="D2928" i="19"/>
  <c r="D2929" i="19"/>
  <c r="D2930" i="19"/>
  <c r="D2931" i="19"/>
  <c r="D2932" i="19"/>
  <c r="D2933" i="19"/>
  <c r="D2934" i="19"/>
  <c r="D2935" i="19"/>
  <c r="D2936" i="19"/>
  <c r="D2937" i="19"/>
  <c r="D2938" i="19"/>
  <c r="D2939" i="19"/>
  <c r="D2940" i="19"/>
  <c r="D2941" i="19"/>
  <c r="D2942" i="19"/>
  <c r="D2943" i="19"/>
  <c r="D2944" i="19"/>
  <c r="D2945" i="19"/>
  <c r="D2946" i="19"/>
  <c r="D2947" i="19"/>
  <c r="D2948" i="19"/>
  <c r="D2949" i="19"/>
  <c r="D2950" i="19"/>
  <c r="D2951" i="19"/>
  <c r="D2952" i="19"/>
  <c r="D2953" i="19"/>
  <c r="D2954" i="19"/>
  <c r="D2955" i="19"/>
  <c r="D2956" i="19"/>
  <c r="D2957" i="19"/>
  <c r="D2958" i="19"/>
  <c r="D2959" i="19"/>
  <c r="D2960" i="19"/>
  <c r="D2961" i="19"/>
  <c r="D2962" i="19"/>
  <c r="D2963" i="19"/>
  <c r="D2964" i="19"/>
  <c r="D2965" i="19"/>
  <c r="D2966" i="19"/>
  <c r="D2967" i="19"/>
  <c r="D2968" i="19"/>
  <c r="D2969" i="19"/>
  <c r="D2970" i="19"/>
  <c r="D2971" i="19"/>
  <c r="D2972" i="19"/>
  <c r="D2973" i="19"/>
  <c r="D2974" i="19"/>
  <c r="D2975" i="19"/>
  <c r="D2976" i="19"/>
  <c r="D2977" i="19"/>
  <c r="D2978" i="19"/>
  <c r="D2979" i="19"/>
  <c r="D2980" i="19"/>
  <c r="D2981" i="19"/>
  <c r="D2982" i="19"/>
  <c r="D2983" i="19"/>
  <c r="D2984" i="19"/>
  <c r="D2985" i="19"/>
  <c r="D2986" i="19"/>
  <c r="D2987" i="19"/>
  <c r="D2988" i="19"/>
  <c r="D2989" i="19"/>
  <c r="D2990" i="19"/>
  <c r="D2991" i="19"/>
  <c r="D2992" i="19"/>
  <c r="D2993" i="19"/>
  <c r="D2994" i="19"/>
  <c r="D2995" i="19"/>
  <c r="D2996" i="19"/>
  <c r="D2997" i="19"/>
  <c r="D2998" i="19"/>
  <c r="D2999" i="19"/>
  <c r="D3000" i="19"/>
  <c r="D3001" i="19"/>
  <c r="D3002" i="19"/>
  <c r="D3003" i="19"/>
  <c r="D3004" i="19"/>
  <c r="D3005" i="19"/>
  <c r="D3006" i="19"/>
  <c r="D3007" i="19"/>
  <c r="D3008" i="19"/>
  <c r="D3009" i="19"/>
  <c r="D3010" i="19"/>
  <c r="D3011" i="19"/>
  <c r="D3012" i="19"/>
  <c r="D3013" i="19"/>
  <c r="D3014" i="19"/>
  <c r="D3015" i="19"/>
  <c r="D3016" i="19"/>
  <c r="D3017" i="19"/>
  <c r="D3018" i="19"/>
  <c r="D3019" i="19"/>
  <c r="D3020" i="19"/>
  <c r="D3021" i="19"/>
  <c r="D3022" i="19"/>
  <c r="D3023" i="19"/>
  <c r="D3024" i="19"/>
  <c r="D3025" i="19"/>
  <c r="D3026" i="19"/>
  <c r="D3027" i="19"/>
  <c r="D3028" i="19"/>
  <c r="D3029" i="19"/>
  <c r="D3030" i="19"/>
  <c r="D3031" i="19"/>
  <c r="D3032" i="19"/>
  <c r="D3033" i="19"/>
  <c r="D3034" i="19"/>
  <c r="D3035" i="19"/>
  <c r="D3036" i="19"/>
  <c r="D3037" i="19"/>
  <c r="D3038" i="19"/>
  <c r="D3039" i="19"/>
  <c r="D3040" i="19"/>
  <c r="D3041" i="19"/>
  <c r="D3042" i="19"/>
  <c r="D3043" i="19"/>
  <c r="D3044" i="19"/>
  <c r="D3045" i="19"/>
  <c r="D3046" i="19"/>
  <c r="D3047" i="19"/>
  <c r="D3048" i="19"/>
  <c r="D3049" i="19"/>
  <c r="D3050" i="19"/>
  <c r="D3051" i="19"/>
  <c r="D3052" i="19"/>
  <c r="D3053" i="19"/>
  <c r="D3054" i="19"/>
  <c r="D3055" i="19"/>
  <c r="D3056" i="19"/>
  <c r="D3057" i="19"/>
  <c r="D3058" i="19"/>
  <c r="D3059" i="19"/>
  <c r="D3060" i="19"/>
  <c r="D3061" i="19"/>
  <c r="D3062" i="19"/>
  <c r="D3063" i="19"/>
  <c r="D3064" i="19"/>
  <c r="D3065" i="19"/>
  <c r="D3066" i="19"/>
  <c r="D3067" i="19"/>
  <c r="D3068" i="19"/>
  <c r="D3069" i="19"/>
  <c r="D3070" i="19"/>
  <c r="D3071" i="19"/>
  <c r="D3072" i="19"/>
  <c r="D3073" i="19"/>
  <c r="D3074" i="19"/>
  <c r="D3075" i="19"/>
  <c r="D3076" i="19"/>
  <c r="D3077" i="19"/>
  <c r="D3078" i="19"/>
  <c r="D3079" i="19"/>
  <c r="D3080" i="19"/>
  <c r="D3081" i="19"/>
  <c r="D3082" i="19"/>
  <c r="D3083" i="19"/>
  <c r="D3084" i="19"/>
  <c r="D3085" i="19"/>
  <c r="D3086" i="19"/>
  <c r="D3087" i="19"/>
  <c r="D3088" i="19"/>
  <c r="D3089" i="19"/>
  <c r="D3090" i="19"/>
  <c r="D3091" i="19"/>
  <c r="D3092" i="19"/>
  <c r="D3093" i="19"/>
  <c r="D3094" i="19"/>
  <c r="D3095" i="19"/>
  <c r="D3096" i="19"/>
  <c r="D3097" i="19"/>
  <c r="D3098" i="19"/>
  <c r="D3099" i="19"/>
  <c r="D3100" i="19"/>
  <c r="D3101" i="19"/>
  <c r="D3102" i="19"/>
  <c r="D3103" i="19"/>
  <c r="D3104" i="19"/>
  <c r="D3105" i="19"/>
  <c r="D3106" i="19"/>
  <c r="D3107" i="19"/>
  <c r="D3108" i="19"/>
  <c r="D3109" i="19"/>
  <c r="D3110" i="19"/>
  <c r="D3111" i="19"/>
  <c r="D3112" i="19"/>
  <c r="D3113" i="19"/>
  <c r="D3114" i="19"/>
  <c r="D3115" i="19"/>
  <c r="D3116" i="19"/>
  <c r="D3117" i="19"/>
  <c r="D3118" i="19"/>
  <c r="D3119" i="19"/>
  <c r="D3120" i="19"/>
  <c r="D3121" i="19"/>
  <c r="D3122" i="19"/>
  <c r="D3123" i="19"/>
  <c r="D3124" i="19"/>
  <c r="D3125" i="19"/>
  <c r="D3126" i="19"/>
  <c r="D3127" i="19"/>
  <c r="D3128" i="19"/>
  <c r="D3129" i="19"/>
  <c r="D3130" i="19"/>
  <c r="D3131" i="19"/>
  <c r="D3132" i="19"/>
  <c r="D3133" i="19"/>
  <c r="D3134" i="19"/>
  <c r="D3135" i="19"/>
  <c r="D3136" i="19"/>
  <c r="D3137" i="19"/>
  <c r="D3138" i="19"/>
  <c r="D3139" i="19"/>
  <c r="D3140" i="19"/>
  <c r="D3141" i="19"/>
  <c r="D3142" i="19"/>
  <c r="D3143" i="19"/>
  <c r="D3144" i="19"/>
  <c r="D3145" i="19"/>
  <c r="D3146" i="19"/>
  <c r="D3147" i="19"/>
  <c r="D3148" i="19"/>
  <c r="D3149" i="19"/>
  <c r="D3150" i="19"/>
  <c r="D3151" i="19"/>
  <c r="D3152" i="19"/>
  <c r="D3153" i="19"/>
  <c r="D3154" i="19"/>
  <c r="D3155" i="19"/>
  <c r="D3156" i="19"/>
  <c r="D3157" i="19"/>
  <c r="D3158" i="19"/>
  <c r="D3159" i="19"/>
  <c r="D3160" i="19"/>
  <c r="D3161" i="19"/>
  <c r="D3162" i="19"/>
  <c r="D3163" i="19"/>
  <c r="D3164" i="19"/>
  <c r="D3165" i="19"/>
  <c r="D3166" i="19"/>
  <c r="D3167" i="19"/>
  <c r="D3168" i="19"/>
  <c r="D3169" i="19"/>
  <c r="D3170" i="19"/>
  <c r="D3171" i="19"/>
  <c r="D3172" i="19"/>
  <c r="D3173" i="19"/>
  <c r="D3174" i="19"/>
  <c r="D3175" i="19"/>
  <c r="D3176" i="19"/>
  <c r="D3177" i="19"/>
  <c r="D3178" i="19"/>
  <c r="D3179" i="19"/>
  <c r="D3180" i="19"/>
  <c r="D3181" i="19"/>
  <c r="D3182" i="19"/>
  <c r="D3183" i="19"/>
  <c r="D3184" i="19"/>
  <c r="D3185" i="19"/>
  <c r="D3186" i="19"/>
  <c r="D3187" i="19"/>
  <c r="D3188" i="19"/>
  <c r="D3189" i="19"/>
  <c r="D3190" i="19"/>
  <c r="D3191" i="19"/>
  <c r="D3192" i="19"/>
  <c r="D3193" i="19"/>
  <c r="D3194" i="19"/>
  <c r="D3195" i="19"/>
  <c r="D3196" i="19"/>
  <c r="D3197" i="19"/>
  <c r="D3198" i="19"/>
  <c r="D3199" i="19"/>
  <c r="D3200" i="19"/>
  <c r="D3201" i="19"/>
  <c r="D3202" i="19"/>
  <c r="D3203" i="19"/>
  <c r="D3204" i="19"/>
  <c r="D3205" i="19"/>
  <c r="D3206" i="19"/>
  <c r="D3207" i="19"/>
  <c r="D3208" i="19"/>
  <c r="D3209" i="19"/>
  <c r="D3210" i="19"/>
  <c r="D3211" i="19"/>
  <c r="D3212" i="19"/>
  <c r="D3213" i="19"/>
  <c r="D3214" i="19"/>
  <c r="D3215" i="19"/>
  <c r="D3216" i="19"/>
  <c r="D3217" i="19"/>
  <c r="D3218" i="19"/>
  <c r="D3219" i="19"/>
  <c r="D3220" i="19"/>
  <c r="D3221" i="19"/>
  <c r="D3222" i="19"/>
  <c r="D3223" i="19"/>
  <c r="D3224" i="19"/>
  <c r="D3225" i="19"/>
  <c r="D3226" i="19"/>
  <c r="D3227" i="19"/>
  <c r="D3228" i="19"/>
  <c r="D3229" i="19"/>
  <c r="D3230" i="19"/>
  <c r="D3231" i="19"/>
  <c r="D3232" i="19"/>
  <c r="D3233" i="19"/>
  <c r="D3234" i="19"/>
  <c r="D3235" i="19"/>
  <c r="D3236" i="19"/>
  <c r="D3237" i="19"/>
  <c r="D3238" i="19"/>
  <c r="D3239" i="19"/>
  <c r="D3240" i="19"/>
  <c r="D3241" i="19"/>
  <c r="D3242" i="19"/>
  <c r="D3243" i="19"/>
  <c r="D3244" i="19"/>
  <c r="D3245" i="19"/>
  <c r="D3246" i="19"/>
  <c r="D3247" i="19"/>
  <c r="D3248" i="19"/>
  <c r="D3249" i="19"/>
  <c r="D3250" i="19"/>
  <c r="D3251" i="19"/>
  <c r="D3252" i="19"/>
  <c r="D3253" i="19"/>
  <c r="D3254" i="19"/>
  <c r="D3255" i="19"/>
  <c r="D3256" i="19"/>
  <c r="D3257" i="19"/>
  <c r="D3258" i="19"/>
  <c r="D3259" i="19"/>
  <c r="D3260" i="19"/>
  <c r="D3261" i="19"/>
  <c r="D3262" i="19"/>
  <c r="D3263" i="19"/>
  <c r="D3264" i="19"/>
  <c r="D3265" i="19"/>
  <c r="D3266" i="19"/>
  <c r="D3267" i="19"/>
  <c r="D3268" i="19"/>
  <c r="D3269" i="19"/>
  <c r="D3270" i="19"/>
  <c r="D3271" i="19"/>
  <c r="D3272" i="19"/>
  <c r="D3273" i="19"/>
  <c r="D3274" i="19"/>
  <c r="D3275" i="19"/>
  <c r="D3276" i="19"/>
  <c r="D3277" i="19"/>
  <c r="D3278" i="19"/>
  <c r="D3279" i="19"/>
  <c r="D3280" i="19"/>
  <c r="D3281" i="19"/>
  <c r="D3282" i="19"/>
  <c r="D3283" i="19"/>
  <c r="D3284" i="19"/>
  <c r="D3285" i="19"/>
  <c r="D3286" i="19"/>
  <c r="D3287" i="19"/>
  <c r="D3288" i="19"/>
  <c r="D3289" i="19"/>
  <c r="D3290" i="19"/>
  <c r="D3291" i="19"/>
  <c r="D3292" i="19"/>
  <c r="D3293" i="19"/>
  <c r="D3294" i="19"/>
  <c r="D3295" i="19"/>
  <c r="D3296" i="19"/>
  <c r="D3297" i="19"/>
  <c r="D3298" i="19"/>
  <c r="D3299" i="19"/>
  <c r="D3300" i="19"/>
  <c r="D3301" i="19"/>
  <c r="D3302" i="19"/>
  <c r="D3303" i="19"/>
  <c r="D3304" i="19"/>
  <c r="D3305" i="19"/>
  <c r="D3306" i="19"/>
  <c r="D3307" i="19"/>
  <c r="D3308" i="19"/>
  <c r="D3309" i="19"/>
  <c r="D3310" i="19"/>
  <c r="D3311" i="19"/>
  <c r="D3312" i="19"/>
  <c r="D3313" i="19"/>
  <c r="D3314" i="19"/>
  <c r="D3315" i="19"/>
  <c r="D3316" i="19"/>
  <c r="D3317" i="19"/>
  <c r="D3318" i="19"/>
  <c r="D3319" i="19"/>
  <c r="D3320" i="19"/>
  <c r="D3321" i="19"/>
  <c r="D3322" i="19"/>
  <c r="D3323" i="19"/>
  <c r="D3324" i="19"/>
  <c r="D3325" i="19"/>
  <c r="D3326" i="19"/>
  <c r="D3327" i="19"/>
  <c r="D3328" i="19"/>
  <c r="D3329" i="19"/>
  <c r="D3330" i="19"/>
  <c r="D3331" i="19"/>
  <c r="D3332" i="19"/>
  <c r="D3333" i="19"/>
  <c r="D3334" i="19"/>
  <c r="D3335" i="19"/>
  <c r="D3336" i="19"/>
  <c r="D3337" i="19"/>
  <c r="D3338" i="19"/>
  <c r="D3339" i="19"/>
  <c r="D3340" i="19"/>
  <c r="D3341" i="19"/>
  <c r="D3342" i="19"/>
  <c r="D3343" i="19"/>
  <c r="D3344" i="19"/>
  <c r="D3345" i="19"/>
  <c r="D3346" i="19"/>
  <c r="D3347" i="19"/>
  <c r="D3348" i="19"/>
  <c r="D3349" i="19"/>
  <c r="D3350" i="19"/>
  <c r="D3351" i="19"/>
  <c r="D3352" i="19"/>
  <c r="D3353" i="19"/>
  <c r="D3354" i="19"/>
  <c r="D3355" i="19"/>
  <c r="D3356" i="19"/>
  <c r="D3357" i="19"/>
  <c r="D3358" i="19"/>
  <c r="D3359" i="19"/>
  <c r="D3360" i="19"/>
  <c r="D3361" i="19"/>
  <c r="D3362" i="19"/>
  <c r="D3363" i="19"/>
  <c r="D3364" i="19"/>
  <c r="D3365" i="19"/>
  <c r="D3366" i="19"/>
  <c r="D3367" i="19"/>
  <c r="D3368" i="19"/>
  <c r="D3369" i="19"/>
  <c r="D3370" i="19"/>
  <c r="D3371" i="19"/>
  <c r="D3372" i="19"/>
  <c r="D3373" i="19"/>
  <c r="D3374" i="19"/>
  <c r="D3375" i="19"/>
  <c r="D3376" i="19"/>
  <c r="D3377" i="19"/>
  <c r="D3378" i="19"/>
  <c r="D3379" i="19"/>
  <c r="D3380" i="19"/>
  <c r="D3381" i="19"/>
  <c r="D3382" i="19"/>
  <c r="D3383" i="19"/>
  <c r="D3384" i="19"/>
  <c r="D3385" i="19"/>
  <c r="D3386" i="19"/>
  <c r="D3387" i="19"/>
  <c r="D3388" i="19"/>
  <c r="D3389" i="19"/>
  <c r="D3390" i="19"/>
  <c r="D3391" i="19"/>
  <c r="D3392" i="19"/>
  <c r="D3393" i="19"/>
  <c r="D3394" i="19"/>
  <c r="D3395" i="19"/>
  <c r="D3396" i="19"/>
  <c r="D3397" i="19"/>
  <c r="D3398" i="19"/>
  <c r="D3399" i="19"/>
  <c r="D3400" i="19"/>
  <c r="D3401" i="19"/>
  <c r="D3402" i="19"/>
  <c r="D3403" i="19"/>
  <c r="D3404" i="19"/>
  <c r="D3405" i="19"/>
  <c r="D3406" i="19"/>
  <c r="D3407" i="19"/>
  <c r="D3408" i="19"/>
  <c r="D3409" i="19"/>
  <c r="D3410" i="19"/>
  <c r="D3411" i="19"/>
  <c r="D3412" i="19"/>
  <c r="D3413" i="19"/>
  <c r="D3414" i="19"/>
  <c r="D3415" i="19"/>
  <c r="D3416" i="19"/>
  <c r="D3417" i="19"/>
  <c r="D3418" i="19"/>
  <c r="D3419" i="19"/>
  <c r="D3420" i="19"/>
  <c r="D3421" i="19"/>
  <c r="D3422" i="19"/>
  <c r="D3423" i="19"/>
  <c r="D3424" i="19"/>
  <c r="D3425" i="19"/>
  <c r="D3426" i="19"/>
  <c r="D3427" i="19"/>
  <c r="D3428" i="19"/>
  <c r="D3429" i="19"/>
  <c r="D3430" i="19"/>
  <c r="D3431" i="19"/>
  <c r="D3432" i="19"/>
  <c r="D3433" i="19"/>
  <c r="D3434" i="19"/>
  <c r="D3435" i="19"/>
  <c r="D3436" i="19"/>
  <c r="D3437" i="19"/>
  <c r="D3438" i="19"/>
  <c r="D3439" i="19"/>
  <c r="D3440" i="19"/>
  <c r="D3441" i="19"/>
  <c r="D3442" i="19"/>
  <c r="D3443" i="19"/>
  <c r="D3444" i="19"/>
  <c r="D3445" i="19"/>
  <c r="D3446" i="19"/>
  <c r="D3447" i="19"/>
  <c r="D3448" i="19"/>
  <c r="D3449" i="19"/>
  <c r="D3450" i="19"/>
  <c r="D3451" i="19"/>
  <c r="D3452" i="19"/>
  <c r="D3453" i="19"/>
  <c r="D3454" i="19"/>
  <c r="D3455" i="19"/>
  <c r="D3456" i="19"/>
  <c r="D3457" i="19"/>
  <c r="D3458" i="19"/>
  <c r="D3459" i="19"/>
  <c r="D3460" i="19"/>
  <c r="D3461" i="19"/>
  <c r="D3462" i="19"/>
  <c r="D3463" i="19"/>
  <c r="D3464" i="19"/>
  <c r="D3465" i="19"/>
  <c r="D3466" i="19"/>
  <c r="D3467" i="19"/>
  <c r="D3468" i="19"/>
  <c r="D3469" i="19"/>
  <c r="D3470" i="19"/>
  <c r="D3471" i="19"/>
  <c r="D3472" i="19"/>
  <c r="D3473" i="19"/>
  <c r="D3474" i="19"/>
  <c r="D3475" i="19"/>
  <c r="D3476" i="19"/>
  <c r="D3477" i="19"/>
  <c r="D3478" i="19"/>
  <c r="D3479" i="19"/>
  <c r="D3480" i="19"/>
  <c r="D3481" i="19"/>
  <c r="D3482" i="19"/>
  <c r="D3483" i="19"/>
  <c r="D3484" i="19"/>
  <c r="D3485" i="19"/>
  <c r="D3486" i="19"/>
  <c r="D3487" i="19"/>
  <c r="D3488" i="19"/>
  <c r="D3489" i="19"/>
  <c r="D3490" i="19"/>
  <c r="D3491" i="19"/>
  <c r="D3492" i="19"/>
  <c r="D3493" i="19"/>
  <c r="D3494" i="19"/>
  <c r="D3495" i="19"/>
  <c r="D3496" i="19"/>
  <c r="D3497" i="19"/>
  <c r="D3498" i="19"/>
  <c r="D3499" i="19"/>
  <c r="D3500" i="19"/>
  <c r="D3501" i="19"/>
  <c r="D3502" i="19"/>
  <c r="D3503" i="19"/>
  <c r="D3504" i="19"/>
  <c r="D3505" i="19"/>
  <c r="D3506" i="19"/>
  <c r="D3507" i="19"/>
  <c r="D3508" i="19"/>
  <c r="D3509" i="19"/>
  <c r="D3510" i="19"/>
  <c r="D3511" i="19"/>
  <c r="D3512" i="19"/>
  <c r="D3513" i="19"/>
  <c r="D3514" i="19"/>
  <c r="D3515" i="19"/>
  <c r="D3516" i="19"/>
  <c r="D3517" i="19"/>
  <c r="D3518" i="19"/>
  <c r="D3519" i="19"/>
  <c r="D3520" i="19"/>
  <c r="D3521" i="19"/>
  <c r="D3522" i="19"/>
  <c r="D3523" i="19"/>
  <c r="D3524" i="19"/>
  <c r="D3525" i="19"/>
  <c r="D3526" i="19"/>
  <c r="D3527" i="19"/>
  <c r="D3528" i="19"/>
  <c r="D3529" i="19"/>
  <c r="D3530" i="19"/>
  <c r="D3531" i="19"/>
  <c r="D3532" i="19"/>
  <c r="D3533" i="19"/>
  <c r="D3534" i="19"/>
  <c r="D3535" i="19"/>
  <c r="D3536" i="19"/>
  <c r="D3537" i="19"/>
  <c r="D3538" i="19"/>
  <c r="D3539" i="19"/>
  <c r="D3540" i="19"/>
  <c r="D3541" i="19"/>
  <c r="D3542" i="19"/>
  <c r="D3543" i="19"/>
  <c r="D3544" i="19"/>
  <c r="D3545" i="19"/>
  <c r="D3546" i="19"/>
  <c r="D3547" i="19"/>
  <c r="D3548" i="19"/>
  <c r="D3549" i="19"/>
  <c r="D3550" i="19"/>
  <c r="D3551" i="19"/>
  <c r="D3552" i="19"/>
  <c r="D3553" i="19"/>
  <c r="D3554" i="19"/>
  <c r="D3555" i="19"/>
  <c r="D3556" i="19"/>
  <c r="D3557" i="19"/>
  <c r="D3558" i="19"/>
  <c r="D3559" i="19"/>
  <c r="D3560" i="19"/>
  <c r="D3561" i="19"/>
  <c r="D3562" i="19"/>
  <c r="D3563" i="19"/>
  <c r="D3564" i="19"/>
  <c r="D3565" i="19"/>
  <c r="D3566" i="19"/>
  <c r="D3567" i="19"/>
  <c r="D3568" i="19"/>
  <c r="D3569" i="19"/>
  <c r="D3570" i="19"/>
  <c r="D3571" i="19"/>
  <c r="D3572" i="19"/>
  <c r="D3573" i="19"/>
  <c r="D3574" i="19"/>
  <c r="D3575" i="19"/>
  <c r="D3576" i="19"/>
  <c r="D3577" i="19"/>
  <c r="D3578" i="19"/>
  <c r="D3579" i="19"/>
  <c r="D3580" i="19"/>
  <c r="D3581" i="19"/>
  <c r="D3582" i="19"/>
  <c r="D3583" i="19"/>
  <c r="D3584" i="19"/>
  <c r="D3585" i="19"/>
  <c r="D3586" i="19"/>
  <c r="D3587" i="19"/>
  <c r="D3588" i="19"/>
  <c r="D3589" i="19"/>
  <c r="D3590" i="19"/>
  <c r="D3591" i="19"/>
  <c r="D3592" i="19"/>
  <c r="D3593" i="19"/>
  <c r="D3594" i="19"/>
  <c r="D3595" i="19"/>
  <c r="D3596" i="19"/>
  <c r="D3597" i="19"/>
  <c r="D3598" i="19"/>
  <c r="D3599" i="19"/>
  <c r="D3600" i="19"/>
  <c r="D3601" i="19"/>
  <c r="D3602" i="19"/>
  <c r="D3603" i="19"/>
  <c r="D3604" i="19"/>
  <c r="D3605" i="19"/>
  <c r="D3606" i="19"/>
  <c r="D3607" i="19"/>
  <c r="D3608" i="19"/>
  <c r="D3609" i="19"/>
  <c r="D3610" i="19"/>
  <c r="D3611" i="19"/>
  <c r="D3612" i="19"/>
  <c r="D3613" i="19"/>
  <c r="D3614" i="19"/>
  <c r="D3615" i="19"/>
  <c r="D3616" i="19"/>
  <c r="D3617" i="19"/>
  <c r="D3618" i="19"/>
  <c r="D3619" i="19"/>
  <c r="D3620" i="19"/>
  <c r="D3621" i="19"/>
  <c r="D3622" i="19"/>
  <c r="D3623" i="19"/>
  <c r="D3624" i="19"/>
  <c r="D3625" i="19"/>
  <c r="D3626" i="19"/>
  <c r="D3627" i="19"/>
  <c r="D3628" i="19"/>
  <c r="D3629" i="19"/>
  <c r="D3630" i="19"/>
  <c r="D3631" i="19"/>
  <c r="D3632" i="19"/>
  <c r="D3633" i="19"/>
  <c r="D3634" i="19"/>
  <c r="D3635" i="19"/>
  <c r="D3636" i="19"/>
  <c r="D3637" i="19"/>
  <c r="D3638" i="19"/>
  <c r="D3639" i="19"/>
  <c r="D3640" i="19"/>
  <c r="D3641" i="19"/>
  <c r="D3642" i="19"/>
  <c r="D3643" i="19"/>
  <c r="D3644" i="19"/>
  <c r="D3645" i="19"/>
  <c r="D3646" i="19"/>
  <c r="D3647" i="19"/>
  <c r="D3648" i="19"/>
  <c r="D3649" i="19"/>
  <c r="D3650" i="19"/>
  <c r="D3651" i="19"/>
  <c r="D3652" i="19"/>
  <c r="D3653" i="19"/>
  <c r="D3654" i="19"/>
  <c r="D3655" i="19"/>
  <c r="D3656" i="19"/>
  <c r="D3657" i="19"/>
  <c r="D3658" i="19"/>
  <c r="D3659" i="19"/>
  <c r="D3660" i="19"/>
  <c r="D3661" i="19"/>
  <c r="D3662" i="19"/>
  <c r="D3663" i="19"/>
  <c r="D3664" i="19"/>
  <c r="D3665" i="19"/>
  <c r="D3666" i="19"/>
  <c r="D3667" i="19"/>
  <c r="D3668" i="19"/>
  <c r="D3669" i="19"/>
  <c r="D3670" i="19"/>
  <c r="D3671" i="19"/>
  <c r="D3672" i="19"/>
  <c r="D3673" i="19"/>
  <c r="D3674" i="19"/>
  <c r="D3675" i="19"/>
  <c r="D3676" i="19"/>
  <c r="D3677" i="19"/>
  <c r="D3678" i="19"/>
  <c r="D3679" i="19"/>
  <c r="D3680" i="19"/>
  <c r="D3681" i="19"/>
  <c r="D3682" i="19"/>
  <c r="D3683" i="19"/>
  <c r="D3684" i="19"/>
  <c r="D3685" i="19"/>
  <c r="D3686" i="19"/>
  <c r="D3687" i="19"/>
  <c r="D3688" i="19"/>
  <c r="D3689" i="19"/>
  <c r="D3690" i="19"/>
  <c r="D3691" i="19"/>
  <c r="D3692" i="19"/>
  <c r="D3693" i="19"/>
  <c r="D3694" i="19"/>
  <c r="D3695" i="19"/>
  <c r="D3696" i="19"/>
  <c r="D3697" i="19"/>
  <c r="D3698" i="19"/>
  <c r="D3699" i="19"/>
  <c r="D3700" i="19"/>
  <c r="D3701" i="19"/>
  <c r="D3702" i="19"/>
  <c r="D3703" i="19"/>
  <c r="D3704" i="19"/>
  <c r="D3705" i="19"/>
  <c r="D3706" i="19"/>
  <c r="D3707" i="19"/>
  <c r="D3708" i="19"/>
  <c r="D3709" i="19"/>
  <c r="D3710" i="19"/>
  <c r="D3711" i="19"/>
  <c r="D3712" i="19"/>
  <c r="D3713" i="19"/>
  <c r="D3714" i="19"/>
  <c r="D3715" i="19"/>
  <c r="D3716" i="19"/>
  <c r="D3717" i="19"/>
  <c r="D3718" i="19"/>
  <c r="D3719" i="19"/>
  <c r="D3720" i="19"/>
  <c r="D3721" i="19"/>
  <c r="D3722" i="19"/>
  <c r="D3723" i="19"/>
  <c r="D3724" i="19"/>
  <c r="D3725" i="19"/>
  <c r="D3726" i="19"/>
  <c r="D3727" i="19"/>
  <c r="D3728" i="19"/>
  <c r="D3729" i="19"/>
  <c r="D3730" i="19"/>
  <c r="D3731" i="19"/>
  <c r="D3732" i="19"/>
  <c r="D3733" i="19"/>
  <c r="D3734" i="19"/>
  <c r="D3735" i="19"/>
  <c r="D3736" i="19"/>
  <c r="D3737" i="19"/>
  <c r="D3738" i="19"/>
  <c r="D3739" i="19"/>
  <c r="D3740" i="19"/>
  <c r="D3741" i="19"/>
  <c r="D3742" i="19"/>
  <c r="D3743" i="19"/>
  <c r="D3744" i="19"/>
  <c r="D3745" i="19"/>
  <c r="D3746" i="19"/>
  <c r="D3747" i="19"/>
  <c r="D3748" i="19"/>
  <c r="D3749" i="19"/>
  <c r="D3750" i="19"/>
  <c r="D3751" i="19"/>
  <c r="D3752" i="19"/>
  <c r="D3753" i="19"/>
  <c r="D3754" i="19"/>
  <c r="D3755" i="19"/>
  <c r="D3756" i="19"/>
  <c r="D3757" i="19"/>
  <c r="D3758" i="19"/>
  <c r="D3759" i="19"/>
  <c r="D3760" i="19"/>
  <c r="D3761" i="19"/>
  <c r="D3762" i="19"/>
  <c r="D3763" i="19"/>
  <c r="D3764" i="19"/>
  <c r="D3765" i="19"/>
  <c r="D3766" i="19"/>
  <c r="D3767" i="19"/>
  <c r="D3768" i="19"/>
  <c r="D3769" i="19"/>
  <c r="D3770" i="19"/>
  <c r="D3771" i="19"/>
  <c r="D3772" i="19"/>
  <c r="D3773" i="19"/>
  <c r="D3774" i="19"/>
  <c r="D3775" i="19"/>
  <c r="D3776" i="19"/>
  <c r="D3777" i="19"/>
  <c r="D3778" i="19"/>
  <c r="D3779" i="19"/>
  <c r="D3780" i="19"/>
  <c r="D3781" i="19"/>
  <c r="D3782" i="19"/>
  <c r="D3783" i="19"/>
  <c r="D3784" i="19"/>
  <c r="D3785" i="19"/>
  <c r="D3786" i="19"/>
  <c r="D3787" i="19"/>
  <c r="D3788" i="19"/>
  <c r="D3789" i="19"/>
  <c r="D3790" i="19"/>
  <c r="D3791" i="19"/>
  <c r="D3792" i="19"/>
  <c r="D3793" i="19"/>
  <c r="D3794" i="19"/>
  <c r="D3795" i="19"/>
  <c r="D3796" i="19"/>
  <c r="D3797" i="19"/>
  <c r="D3798" i="19"/>
  <c r="D3799" i="19"/>
  <c r="D3800" i="19"/>
  <c r="D3801" i="19"/>
  <c r="D3802" i="19"/>
  <c r="D3803" i="19"/>
  <c r="D3804" i="19"/>
  <c r="D3805" i="19"/>
  <c r="D3806" i="19"/>
  <c r="D3807" i="19"/>
  <c r="D3808" i="19"/>
  <c r="D3809" i="19"/>
  <c r="D3810" i="19"/>
  <c r="D3811" i="19"/>
  <c r="D3812" i="19"/>
  <c r="D3813" i="19"/>
  <c r="D3814" i="19"/>
  <c r="D3815" i="19"/>
  <c r="D3816" i="19"/>
  <c r="D3817" i="19"/>
  <c r="D3818" i="19"/>
  <c r="D3819" i="19"/>
  <c r="D3820" i="19"/>
  <c r="D3821" i="19"/>
  <c r="D3822" i="19"/>
  <c r="D3823" i="19"/>
  <c r="D3824" i="19"/>
  <c r="D3825" i="19"/>
  <c r="D3826" i="19"/>
  <c r="D3827" i="19"/>
  <c r="D3828" i="19"/>
  <c r="D3829" i="19"/>
  <c r="D3830" i="19"/>
  <c r="D3831" i="19"/>
  <c r="D3832" i="19"/>
  <c r="D3833" i="19"/>
  <c r="D3834" i="19"/>
  <c r="D3835" i="19"/>
  <c r="D3836" i="19"/>
  <c r="D3837" i="19"/>
  <c r="D3838" i="19"/>
  <c r="D3839" i="19"/>
  <c r="D3840" i="19"/>
  <c r="D3841" i="19"/>
  <c r="D3842" i="19"/>
  <c r="D3843" i="19"/>
  <c r="D3844" i="19"/>
  <c r="D3845" i="19"/>
  <c r="D3846" i="19"/>
  <c r="D3847" i="19"/>
  <c r="D3848" i="19"/>
  <c r="D3849" i="19"/>
  <c r="D3850" i="19"/>
  <c r="D3851" i="19"/>
  <c r="D3852" i="19"/>
  <c r="D3853" i="19"/>
  <c r="D3854" i="19"/>
  <c r="D3855" i="19"/>
  <c r="D3856" i="19"/>
  <c r="D3857" i="19"/>
  <c r="D3858" i="19"/>
  <c r="D3859" i="19"/>
  <c r="D3860" i="19"/>
  <c r="D3861" i="19"/>
  <c r="D3862" i="19"/>
  <c r="D3863" i="19"/>
  <c r="D3864" i="19"/>
  <c r="D3865" i="19"/>
  <c r="D3866" i="19"/>
  <c r="D3867" i="19"/>
  <c r="D3868" i="19"/>
  <c r="D3869" i="19"/>
  <c r="D3870" i="19"/>
  <c r="D3871" i="19"/>
  <c r="D3872" i="19"/>
  <c r="D3873" i="19"/>
  <c r="D3874" i="19"/>
  <c r="D3875" i="19"/>
  <c r="D3876" i="19"/>
  <c r="D3877" i="19"/>
  <c r="D3878" i="19"/>
  <c r="D3879" i="19"/>
  <c r="D3880" i="19"/>
  <c r="D3881" i="19"/>
  <c r="D3882" i="19"/>
  <c r="D3883" i="19"/>
  <c r="D3884" i="19"/>
  <c r="D3885" i="19"/>
  <c r="D3886" i="19"/>
  <c r="D3887" i="19"/>
  <c r="D3888" i="19"/>
  <c r="D3889" i="19"/>
  <c r="D3890" i="19"/>
  <c r="D3891" i="19"/>
  <c r="D3892" i="19"/>
  <c r="D3893" i="19"/>
  <c r="D3894" i="19"/>
  <c r="D3895" i="19"/>
  <c r="D3896" i="19"/>
  <c r="D3897" i="19"/>
  <c r="D3898" i="19"/>
  <c r="D3899" i="19"/>
  <c r="D3900" i="19"/>
  <c r="D3901" i="19"/>
  <c r="D3902" i="19"/>
  <c r="D3903" i="19"/>
  <c r="D3904" i="19"/>
  <c r="D3905" i="19"/>
  <c r="D3906" i="19"/>
  <c r="D3907" i="19"/>
  <c r="D3908" i="19"/>
  <c r="D3909" i="19"/>
  <c r="D3910" i="19"/>
  <c r="D3911" i="19"/>
  <c r="D3912" i="19"/>
  <c r="D3913" i="19"/>
  <c r="D3914" i="19"/>
  <c r="D3915" i="19"/>
  <c r="D3916" i="19"/>
  <c r="D3917" i="19"/>
  <c r="D3918" i="19"/>
  <c r="D3919" i="19"/>
  <c r="D3920" i="19"/>
  <c r="D3921" i="19"/>
  <c r="D3922" i="19"/>
  <c r="D3923" i="19"/>
  <c r="D3924" i="19"/>
  <c r="D3925" i="19"/>
  <c r="D3926" i="19"/>
  <c r="D3927" i="19"/>
  <c r="D3928" i="19"/>
  <c r="D3929" i="19"/>
  <c r="D3930" i="19"/>
  <c r="D3931" i="19"/>
  <c r="D3932" i="19"/>
  <c r="D3933" i="19"/>
  <c r="D3934" i="19"/>
  <c r="D3935" i="19"/>
  <c r="D3936" i="19"/>
  <c r="D3937" i="19"/>
  <c r="D3938" i="19"/>
  <c r="D3939" i="19"/>
  <c r="D3940" i="19"/>
  <c r="D3941" i="19"/>
  <c r="D3942" i="19"/>
  <c r="D3943" i="19"/>
  <c r="D3944" i="19"/>
  <c r="D3945" i="19"/>
  <c r="D3946" i="19"/>
  <c r="D3947" i="19"/>
  <c r="D3948" i="19"/>
  <c r="D3949" i="19"/>
  <c r="D3950" i="19"/>
  <c r="D3951" i="19"/>
  <c r="D3952" i="19"/>
  <c r="D3953" i="19"/>
  <c r="D3954" i="19"/>
  <c r="D3955" i="19"/>
  <c r="D3956" i="19"/>
  <c r="D3957" i="19"/>
  <c r="D3958" i="19"/>
  <c r="D3959" i="19"/>
  <c r="D3960" i="19"/>
  <c r="D3961" i="19"/>
  <c r="D3962" i="19"/>
  <c r="D3963" i="19"/>
  <c r="D3964" i="19"/>
  <c r="D3965" i="19"/>
  <c r="D3966" i="19"/>
  <c r="D3967" i="19"/>
  <c r="D3968" i="19"/>
  <c r="D3969" i="19"/>
  <c r="D3970" i="19"/>
  <c r="D3971" i="19"/>
  <c r="D3972" i="19"/>
  <c r="D3973" i="19"/>
  <c r="D3974" i="19"/>
  <c r="D3975" i="19"/>
  <c r="D3976" i="19"/>
  <c r="D3977" i="19"/>
  <c r="D3978" i="19"/>
  <c r="D3979" i="19"/>
  <c r="D3980" i="19"/>
  <c r="D3981" i="19"/>
  <c r="D3982" i="19"/>
  <c r="D3983" i="19"/>
  <c r="D3984" i="19"/>
  <c r="D3985" i="19"/>
  <c r="D3986" i="19"/>
  <c r="D3987" i="19"/>
  <c r="D3988" i="19"/>
  <c r="D3989" i="19"/>
  <c r="D3990" i="19"/>
  <c r="D3991" i="19"/>
  <c r="D3992" i="19"/>
  <c r="D3993" i="19"/>
  <c r="D3994" i="19"/>
  <c r="D3995" i="19"/>
  <c r="D3996" i="19"/>
  <c r="D3997" i="19"/>
  <c r="D3998" i="19"/>
  <c r="D3999" i="19"/>
  <c r="D4000" i="19"/>
  <c r="D4001" i="19"/>
  <c r="D4002" i="19"/>
  <c r="D4003" i="19"/>
  <c r="D4004" i="19"/>
  <c r="D4005" i="19"/>
  <c r="D4006" i="19"/>
  <c r="D4007" i="19"/>
  <c r="D4008" i="19"/>
  <c r="D4009" i="19"/>
  <c r="D4010" i="19"/>
  <c r="D4011" i="19"/>
  <c r="D4012" i="19"/>
  <c r="D4013" i="19"/>
  <c r="D4014" i="19"/>
  <c r="D4015" i="19"/>
  <c r="D4016" i="19"/>
  <c r="D4017" i="19"/>
  <c r="D4018" i="19"/>
  <c r="D4019" i="19"/>
  <c r="D4020" i="19"/>
  <c r="D4021" i="19"/>
  <c r="D4022" i="19"/>
  <c r="D4023" i="19"/>
  <c r="D4024" i="19"/>
  <c r="D4025" i="19"/>
  <c r="D4026" i="19"/>
  <c r="D4027" i="19"/>
  <c r="D4028" i="19"/>
  <c r="D4029" i="19"/>
  <c r="D4030" i="19"/>
  <c r="D4031" i="19"/>
  <c r="D4032" i="19"/>
  <c r="D4033" i="19"/>
  <c r="D4034" i="19"/>
  <c r="D4035" i="19"/>
  <c r="D4036" i="19"/>
  <c r="D4037" i="19"/>
  <c r="D4038" i="19"/>
  <c r="D4039" i="19"/>
  <c r="D4040" i="19"/>
  <c r="D4041" i="19"/>
  <c r="D4042" i="19"/>
  <c r="D4043" i="19"/>
  <c r="D4044" i="19"/>
  <c r="D4045" i="19"/>
  <c r="D4046" i="19"/>
  <c r="D4047" i="19"/>
  <c r="D4048" i="19"/>
  <c r="D4049" i="19"/>
  <c r="D4050" i="19"/>
  <c r="D4051" i="19"/>
  <c r="D4052" i="19"/>
  <c r="D4053" i="19"/>
  <c r="D4054" i="19"/>
  <c r="D4055" i="19"/>
  <c r="D4056" i="19"/>
  <c r="D4057" i="19"/>
  <c r="D4058" i="19"/>
  <c r="D4059" i="19"/>
  <c r="D4060" i="19"/>
  <c r="D4061" i="19"/>
  <c r="D4062" i="19"/>
  <c r="D4063" i="19"/>
  <c r="D4064" i="19"/>
  <c r="D4065" i="19"/>
  <c r="D4066" i="19"/>
  <c r="D4067" i="19"/>
  <c r="D4068" i="19"/>
  <c r="D4069" i="19"/>
  <c r="D4070" i="19"/>
  <c r="D4071" i="19"/>
  <c r="D4072" i="19"/>
  <c r="D4073" i="19"/>
  <c r="D4074" i="19"/>
  <c r="D4075" i="19"/>
  <c r="D4076" i="19"/>
  <c r="D4077" i="19"/>
  <c r="D4078" i="19"/>
  <c r="D4079" i="19"/>
  <c r="D4080" i="19"/>
  <c r="D4081" i="19"/>
  <c r="D4082" i="19"/>
  <c r="D4083" i="19"/>
  <c r="D4084" i="19"/>
  <c r="D4085" i="19"/>
  <c r="D4086" i="19"/>
  <c r="D4087" i="19"/>
  <c r="D4088" i="19"/>
  <c r="D4089" i="19"/>
  <c r="D4090" i="19"/>
  <c r="D4091" i="19"/>
  <c r="D4092" i="19"/>
  <c r="D4093" i="19"/>
  <c r="D4094" i="19"/>
  <c r="D4095" i="19"/>
  <c r="D4096" i="19"/>
  <c r="D4097" i="19"/>
  <c r="D4098" i="19"/>
  <c r="D4099" i="19"/>
  <c r="D4100" i="19"/>
  <c r="D4101" i="19"/>
  <c r="D4102" i="19"/>
  <c r="D4103" i="19"/>
  <c r="D4104" i="19"/>
  <c r="D4105" i="19"/>
  <c r="D4106" i="19"/>
  <c r="D4107" i="19"/>
  <c r="D4108" i="19"/>
  <c r="D4109" i="19"/>
  <c r="D4110" i="19"/>
  <c r="D4111" i="19"/>
  <c r="D4112" i="19"/>
  <c r="D4113" i="19"/>
  <c r="D4114" i="19"/>
  <c r="D4115" i="19"/>
  <c r="D4116" i="19"/>
  <c r="D4117" i="19"/>
  <c r="D4118" i="19"/>
  <c r="D4119" i="19"/>
  <c r="D4120" i="19"/>
  <c r="D4121" i="19"/>
  <c r="D4122" i="19"/>
  <c r="D4123" i="19"/>
  <c r="D4124" i="19"/>
  <c r="D4125" i="19"/>
  <c r="D4126" i="19"/>
  <c r="D4127" i="19"/>
  <c r="D4128" i="19"/>
  <c r="D4129" i="19"/>
  <c r="D4130" i="19"/>
  <c r="D4131" i="19"/>
  <c r="D4132" i="19"/>
  <c r="D4133" i="19"/>
  <c r="D4134" i="19"/>
  <c r="D4135" i="19"/>
  <c r="D4136" i="19"/>
  <c r="D4137" i="19"/>
  <c r="D4138" i="19"/>
  <c r="D4139" i="19"/>
  <c r="D4140" i="19"/>
  <c r="D4141" i="19"/>
  <c r="D4142" i="19"/>
  <c r="D4143" i="19"/>
  <c r="D4144" i="19"/>
  <c r="D4145" i="19"/>
  <c r="D4146" i="19"/>
  <c r="D4147" i="19"/>
  <c r="D4148" i="19"/>
  <c r="D4149" i="19"/>
  <c r="D4150" i="19"/>
  <c r="D4151" i="19"/>
  <c r="D4152" i="19"/>
  <c r="D4153" i="19"/>
  <c r="D4154" i="19"/>
  <c r="D4155" i="19"/>
  <c r="D4156" i="19"/>
  <c r="D4157" i="19"/>
  <c r="D4158" i="19"/>
  <c r="D4159" i="19"/>
  <c r="D4160" i="19"/>
  <c r="D4161" i="19"/>
  <c r="D4162" i="19"/>
  <c r="D4163" i="19"/>
  <c r="D4164" i="19"/>
  <c r="D4165" i="19"/>
  <c r="D4166" i="19"/>
  <c r="D4167" i="19"/>
  <c r="D4168" i="19"/>
  <c r="D4169" i="19"/>
  <c r="D4170" i="19"/>
  <c r="D4171" i="19"/>
  <c r="D4172" i="19"/>
  <c r="D4173" i="19"/>
  <c r="D4174" i="19"/>
  <c r="D4175" i="19"/>
  <c r="D4176" i="19"/>
  <c r="D4177" i="19"/>
  <c r="D4178" i="19"/>
  <c r="D4179" i="19"/>
  <c r="D4180" i="19"/>
  <c r="D4181" i="19"/>
  <c r="D4182" i="19"/>
  <c r="D4183" i="19"/>
  <c r="D4184" i="19"/>
  <c r="D4185" i="19"/>
  <c r="D4186" i="19"/>
  <c r="D4187" i="19"/>
  <c r="D4188" i="19"/>
  <c r="D4189" i="19"/>
  <c r="D4190" i="19"/>
  <c r="D4191" i="19"/>
  <c r="D4192" i="19"/>
  <c r="D4193" i="19"/>
  <c r="D4194" i="19"/>
  <c r="D4195" i="19"/>
  <c r="D4196" i="19"/>
  <c r="D4197" i="19"/>
  <c r="D4198" i="19"/>
  <c r="D4199" i="19"/>
  <c r="D4200" i="19"/>
  <c r="D4201" i="19"/>
  <c r="D4202" i="19"/>
  <c r="D4203" i="19"/>
  <c r="D4204" i="19"/>
  <c r="D4205" i="19"/>
  <c r="D4206" i="19"/>
  <c r="D4207" i="19"/>
  <c r="D4208" i="19"/>
  <c r="D4209" i="19"/>
  <c r="D4210" i="19"/>
  <c r="D4211" i="19"/>
  <c r="D4212" i="19"/>
  <c r="D4213" i="19"/>
  <c r="D4214" i="19"/>
  <c r="D4215" i="19"/>
  <c r="D4216" i="19"/>
  <c r="D4217" i="19"/>
  <c r="D4218" i="19"/>
  <c r="D4219" i="19"/>
  <c r="D4220" i="19"/>
  <c r="D4221" i="19"/>
  <c r="D4222" i="19"/>
  <c r="D4223" i="19"/>
  <c r="D4224" i="19"/>
  <c r="D4225" i="19"/>
  <c r="D4226" i="19"/>
  <c r="D4227" i="19"/>
  <c r="D4228" i="19"/>
  <c r="D4229" i="19"/>
  <c r="D4230" i="19"/>
  <c r="D4231" i="19"/>
  <c r="D4232" i="19"/>
  <c r="D4233" i="19"/>
  <c r="D4234" i="19"/>
  <c r="D4235" i="19"/>
  <c r="D4236" i="19"/>
  <c r="D4237" i="19"/>
  <c r="D4238" i="19"/>
  <c r="D4239" i="19"/>
  <c r="D4240" i="19"/>
  <c r="D4241" i="19"/>
  <c r="D4242" i="19"/>
  <c r="D4243" i="19"/>
  <c r="D4244" i="19"/>
  <c r="D4245" i="19"/>
  <c r="D4246" i="19"/>
  <c r="D4247" i="19"/>
  <c r="D4248" i="19"/>
  <c r="D4249" i="19"/>
  <c r="D4250" i="19"/>
  <c r="D4251" i="19"/>
  <c r="D4252" i="19"/>
  <c r="D4253" i="19"/>
  <c r="D4254" i="19"/>
  <c r="D4255" i="19"/>
  <c r="D4256" i="19"/>
  <c r="D4257" i="19"/>
  <c r="D4258" i="19"/>
  <c r="D4259" i="19"/>
  <c r="D4260" i="19"/>
  <c r="D4261" i="19"/>
  <c r="D4262" i="19"/>
  <c r="D4263" i="19"/>
  <c r="D4264" i="19"/>
  <c r="D4265" i="19"/>
  <c r="D4266" i="19"/>
  <c r="D4267" i="19"/>
  <c r="D4268" i="19"/>
  <c r="D4269" i="19"/>
  <c r="D4270" i="19"/>
  <c r="D4271" i="19"/>
  <c r="D4272" i="19"/>
  <c r="D4273" i="19"/>
  <c r="D4274" i="19"/>
  <c r="D4275" i="19"/>
  <c r="D4276" i="19"/>
  <c r="D4277" i="19"/>
  <c r="D4278" i="19"/>
  <c r="D4279" i="19"/>
  <c r="D4280" i="19"/>
  <c r="D4281" i="19"/>
  <c r="D4282" i="19"/>
  <c r="D4283" i="19"/>
  <c r="D4284" i="19"/>
  <c r="D4285" i="19"/>
  <c r="D4286" i="19"/>
  <c r="D4287" i="19"/>
  <c r="D4288" i="19"/>
  <c r="D4289" i="19"/>
  <c r="D4290" i="19"/>
  <c r="D4291" i="19"/>
  <c r="D4292" i="19"/>
  <c r="D4293" i="19"/>
  <c r="D4294" i="19"/>
  <c r="D4295" i="19"/>
  <c r="D4296" i="19"/>
  <c r="D4297" i="19"/>
  <c r="D4298" i="19"/>
  <c r="D4299" i="19"/>
  <c r="D4300" i="19"/>
  <c r="D4301" i="19"/>
  <c r="D4302" i="19"/>
  <c r="D4303" i="19"/>
  <c r="D4304" i="19"/>
  <c r="D4305" i="19"/>
  <c r="D4306" i="19"/>
  <c r="D4307" i="19"/>
  <c r="D4308" i="19"/>
  <c r="D4309" i="19"/>
  <c r="D4310" i="19"/>
  <c r="D4311" i="19"/>
  <c r="D4312" i="19"/>
  <c r="D4313" i="19"/>
  <c r="D4314" i="19"/>
  <c r="D4315" i="19"/>
  <c r="D4316" i="19"/>
  <c r="D4317" i="19"/>
  <c r="D4318" i="19"/>
  <c r="D4319" i="19"/>
  <c r="D4320" i="19"/>
  <c r="D4321" i="19"/>
  <c r="D4322" i="19"/>
  <c r="D4323" i="19"/>
  <c r="D4324" i="19"/>
  <c r="D4325" i="19"/>
  <c r="D4326" i="19"/>
  <c r="D4327" i="19"/>
  <c r="D4328" i="19"/>
  <c r="D4329" i="19"/>
  <c r="D4330" i="19"/>
  <c r="D4331" i="19"/>
  <c r="D4332" i="19"/>
  <c r="D4333" i="19"/>
  <c r="D4334" i="19"/>
  <c r="D4335" i="19"/>
  <c r="D4336" i="19"/>
  <c r="D4337" i="19"/>
  <c r="D4338" i="19"/>
  <c r="D4339" i="19"/>
  <c r="D4340" i="19"/>
  <c r="D4341" i="19"/>
  <c r="D4342" i="19"/>
  <c r="D4343" i="19"/>
  <c r="D4344" i="19"/>
  <c r="D4345" i="19"/>
  <c r="D4346" i="19"/>
  <c r="D4347" i="19"/>
  <c r="D4348" i="19"/>
  <c r="D4349" i="19"/>
  <c r="D4350" i="19"/>
  <c r="D4351" i="19"/>
  <c r="D4352" i="19"/>
  <c r="D4353" i="19"/>
  <c r="D4354" i="19"/>
  <c r="D4355" i="19"/>
  <c r="D4356" i="19"/>
  <c r="D4357" i="19"/>
  <c r="D4358" i="19"/>
  <c r="D4359" i="19"/>
  <c r="D4360" i="19"/>
  <c r="D4361" i="19"/>
  <c r="D4362" i="19"/>
  <c r="D4363" i="19"/>
  <c r="D4364" i="19"/>
  <c r="D4365" i="19"/>
  <c r="D4366" i="19"/>
  <c r="D4367" i="19"/>
  <c r="D4368" i="19"/>
  <c r="D4369" i="19"/>
  <c r="D4370" i="19"/>
  <c r="D4371" i="19"/>
  <c r="D4372" i="19"/>
  <c r="D4373" i="19"/>
  <c r="D4374" i="19"/>
  <c r="D4375" i="19"/>
  <c r="D4376" i="19"/>
  <c r="D4377" i="19"/>
  <c r="D4378" i="19"/>
  <c r="D4379" i="19"/>
  <c r="D4380" i="19"/>
  <c r="D4381" i="19"/>
  <c r="D4382" i="19"/>
  <c r="D4383" i="19"/>
  <c r="D4384" i="19"/>
  <c r="D4385" i="19"/>
  <c r="D4386" i="19"/>
  <c r="D4387" i="19"/>
  <c r="D4388" i="19"/>
  <c r="D4389" i="19"/>
  <c r="D4390" i="19"/>
  <c r="D4391" i="19"/>
  <c r="D4392" i="19"/>
  <c r="D4393" i="19"/>
  <c r="D4394" i="19"/>
  <c r="D4395" i="19"/>
  <c r="D4396" i="19"/>
  <c r="D4397" i="19"/>
  <c r="D4398" i="19"/>
  <c r="D4399" i="19"/>
  <c r="D4400" i="19"/>
  <c r="D4401" i="19"/>
  <c r="D4402" i="19"/>
  <c r="D4403" i="19"/>
  <c r="D4404" i="19"/>
  <c r="D4405" i="19"/>
  <c r="D4406" i="19"/>
  <c r="D4407" i="19"/>
  <c r="D4408" i="19"/>
  <c r="D4409" i="19"/>
  <c r="D4410" i="19"/>
  <c r="D4411" i="19"/>
  <c r="D4412" i="19"/>
  <c r="D4413" i="19"/>
  <c r="D4414" i="19"/>
  <c r="D4415" i="19"/>
  <c r="D4416" i="19"/>
  <c r="D4417" i="19"/>
  <c r="D4418" i="19"/>
  <c r="D4419" i="19"/>
  <c r="D4420" i="19"/>
  <c r="D4421" i="19"/>
  <c r="D4422" i="19"/>
  <c r="D4423" i="19"/>
  <c r="D4424" i="19"/>
  <c r="D4425" i="19"/>
  <c r="D4426" i="19"/>
  <c r="D4427" i="19"/>
  <c r="D4428" i="19"/>
  <c r="D4429" i="19"/>
  <c r="D4430" i="19"/>
  <c r="D4431" i="19"/>
  <c r="D4432" i="19"/>
  <c r="D4433" i="19"/>
  <c r="D4434" i="19"/>
  <c r="D4435" i="19"/>
  <c r="D4436" i="19"/>
  <c r="D4437" i="19"/>
  <c r="D4438" i="19"/>
  <c r="D4439" i="19"/>
  <c r="D4440" i="19"/>
  <c r="D4441" i="19"/>
  <c r="D4442" i="19"/>
  <c r="D4443" i="19"/>
  <c r="D4444" i="19"/>
  <c r="D4445" i="19"/>
  <c r="D4446" i="19"/>
  <c r="D4447" i="19"/>
  <c r="D4448" i="19"/>
  <c r="D4449" i="19"/>
  <c r="D4450" i="19"/>
  <c r="D4451" i="19"/>
  <c r="D4452" i="19"/>
  <c r="D4453" i="19"/>
  <c r="D4454" i="19"/>
  <c r="D4455" i="19"/>
  <c r="D4456" i="19"/>
  <c r="D4457" i="19"/>
  <c r="D4458" i="19"/>
  <c r="D4459" i="19"/>
  <c r="D4460" i="19"/>
  <c r="D4461" i="19"/>
  <c r="D4462" i="19"/>
  <c r="D4463" i="19"/>
  <c r="D4464" i="19"/>
  <c r="D4465" i="19"/>
  <c r="D4466" i="19"/>
  <c r="D4467" i="19"/>
  <c r="D4468" i="19"/>
  <c r="D4469" i="19"/>
  <c r="D4470" i="19"/>
  <c r="D4471" i="19"/>
  <c r="D4472" i="19"/>
  <c r="D4473" i="19"/>
  <c r="D4474" i="19"/>
  <c r="D4475" i="19"/>
  <c r="D4476" i="19"/>
  <c r="D4477" i="19"/>
  <c r="D4478" i="19"/>
  <c r="D4479" i="19"/>
  <c r="D4480" i="19"/>
  <c r="D4481" i="19"/>
  <c r="D4482" i="19"/>
  <c r="D4483" i="19"/>
  <c r="D4484" i="19"/>
  <c r="D4485" i="19"/>
  <c r="D4486" i="19"/>
  <c r="D4487" i="19"/>
  <c r="D4488" i="19"/>
  <c r="D4489" i="19"/>
  <c r="D4490" i="19"/>
  <c r="D4491" i="19"/>
  <c r="D4492" i="19"/>
  <c r="D4493" i="19"/>
  <c r="D4494" i="19"/>
  <c r="D4495" i="19"/>
  <c r="D4496" i="19"/>
  <c r="D4497" i="19"/>
  <c r="D4498" i="19"/>
  <c r="D4499" i="19"/>
  <c r="D4500" i="19"/>
  <c r="D4501" i="19"/>
  <c r="D4502" i="19"/>
  <c r="D4503" i="19"/>
  <c r="D4504" i="19"/>
  <c r="D4505" i="19"/>
  <c r="D4506" i="19"/>
  <c r="D4507" i="19"/>
  <c r="D4508" i="19"/>
  <c r="D4509" i="19"/>
  <c r="D4510" i="19"/>
  <c r="D4511" i="19"/>
  <c r="D4512" i="19"/>
  <c r="D4513" i="19"/>
  <c r="D4514" i="19"/>
  <c r="D4515" i="19"/>
  <c r="D4516" i="19"/>
  <c r="D4517" i="19"/>
  <c r="D4518" i="19"/>
  <c r="D4519" i="19"/>
  <c r="D4520" i="19"/>
  <c r="D4521" i="19"/>
  <c r="D4522" i="19"/>
  <c r="D4523" i="19"/>
  <c r="D4524" i="19"/>
  <c r="D4525" i="19"/>
  <c r="D4526" i="19"/>
  <c r="D4527" i="19"/>
  <c r="D4528" i="19"/>
  <c r="D4529" i="19"/>
  <c r="D4530" i="19"/>
  <c r="D4531" i="19"/>
  <c r="D4532" i="19"/>
  <c r="D4533" i="19"/>
  <c r="D4534" i="19"/>
  <c r="D4535" i="19"/>
  <c r="D4536" i="19"/>
  <c r="D4537" i="19"/>
  <c r="D4538" i="19"/>
  <c r="D4539" i="19"/>
  <c r="D4540" i="19"/>
  <c r="D4541" i="19"/>
  <c r="D4542" i="19"/>
  <c r="D4543" i="19"/>
  <c r="D4544" i="19"/>
  <c r="D4545" i="19"/>
  <c r="D4546" i="19"/>
  <c r="D4547" i="19"/>
  <c r="D4548" i="19"/>
  <c r="D4549" i="19"/>
  <c r="D4550" i="19"/>
  <c r="D4551" i="19"/>
  <c r="D4552" i="19"/>
  <c r="D4553" i="19"/>
  <c r="D4554" i="19"/>
  <c r="D4555" i="19"/>
  <c r="D4556" i="19"/>
  <c r="D4557" i="19"/>
  <c r="D4558" i="19"/>
  <c r="D4559" i="19"/>
  <c r="D4560" i="19"/>
  <c r="D4561" i="19"/>
  <c r="D4562" i="19"/>
  <c r="D4563" i="19"/>
  <c r="D4564" i="19"/>
  <c r="D4565" i="19"/>
  <c r="D4566" i="19"/>
  <c r="D4567" i="19"/>
  <c r="D4568" i="19"/>
  <c r="D4569" i="19"/>
  <c r="D4570" i="19"/>
  <c r="D4571" i="19"/>
  <c r="D4572" i="19"/>
  <c r="D4573" i="19"/>
  <c r="D4574" i="19"/>
  <c r="D4575" i="19"/>
  <c r="D4576" i="19"/>
  <c r="D4577" i="19"/>
  <c r="D4578" i="19"/>
  <c r="D4579" i="19"/>
  <c r="D4580" i="19"/>
  <c r="D4581" i="19"/>
  <c r="D4582" i="19"/>
  <c r="D4583" i="19"/>
  <c r="D4584" i="19"/>
  <c r="D4585" i="19"/>
  <c r="D4586" i="19"/>
  <c r="D4587" i="19"/>
  <c r="D4588" i="19"/>
  <c r="D4589" i="19"/>
  <c r="D4590" i="19"/>
  <c r="D4591" i="19"/>
  <c r="D4592" i="19"/>
  <c r="D4593" i="19"/>
  <c r="D4594" i="19"/>
  <c r="D5" i="19"/>
  <c r="C6" i="19"/>
  <c r="C7" i="19"/>
  <c r="C8" i="19"/>
  <c r="C9" i="19"/>
  <c r="C10" i="19"/>
  <c r="C11" i="19"/>
  <c r="C12" i="19"/>
  <c r="C5" i="19"/>
  <c r="C4" i="19"/>
  <c r="H49" i="22"/>
  <c r="G45" i="11"/>
  <c r="AN53" i="21"/>
  <c r="Z6" i="21"/>
  <c r="AX3" i="21"/>
  <c r="BI163" i="16"/>
  <c r="AP3" i="21"/>
  <c r="AP4" i="21"/>
  <c r="I49" i="22" s="1"/>
  <c r="BO69" i="16"/>
  <c r="BO68" i="16"/>
  <c r="BO67" i="16"/>
  <c r="BO66" i="16"/>
  <c r="BO65" i="16"/>
  <c r="BO64" i="16"/>
  <c r="BA68" i="16"/>
  <c r="AI359" i="21"/>
  <c r="AI301" i="21"/>
  <c r="M4" i="19"/>
  <c r="C9" i="31"/>
  <c r="Z364" i="21"/>
  <c r="Z365" i="21" s="1"/>
  <c r="AF405" i="21"/>
  <c r="AC405" i="21"/>
  <c r="AF363" i="21"/>
  <c r="AC363" i="21"/>
  <c r="AF306" i="21"/>
  <c r="AF307" i="21"/>
  <c r="AF308" i="21"/>
  <c r="AF309" i="21"/>
  <c r="AF310" i="21"/>
  <c r="AF311" i="21"/>
  <c r="AF312" i="21"/>
  <c r="AF313" i="21"/>
  <c r="AF314" i="21"/>
  <c r="AF315" i="21"/>
  <c r="AF316" i="21"/>
  <c r="AF317" i="21"/>
  <c r="AF318" i="21"/>
  <c r="AF319" i="21"/>
  <c r="AF320" i="21"/>
  <c r="AF321" i="21"/>
  <c r="AF322" i="21"/>
  <c r="AF323" i="21"/>
  <c r="AF324" i="21"/>
  <c r="AF325" i="21"/>
  <c r="AF326" i="21"/>
  <c r="AF327" i="21"/>
  <c r="AF328" i="21"/>
  <c r="AF329" i="21"/>
  <c r="AF330" i="21"/>
  <c r="AF331" i="21"/>
  <c r="AF347" i="21"/>
  <c r="AC306" i="21"/>
  <c r="AC307" i="21"/>
  <c r="AC308" i="21"/>
  <c r="AC309" i="21"/>
  <c r="AC310" i="21"/>
  <c r="AC311" i="21"/>
  <c r="AC312" i="21"/>
  <c r="AC313" i="21"/>
  <c r="AC314" i="21"/>
  <c r="AC315" i="21"/>
  <c r="AC316" i="21"/>
  <c r="AC317" i="21"/>
  <c r="AC318" i="21"/>
  <c r="AC319" i="21"/>
  <c r="AC320" i="21"/>
  <c r="AC321" i="21"/>
  <c r="AC322" i="21"/>
  <c r="AC323" i="21"/>
  <c r="AC324" i="21"/>
  <c r="AC325" i="21"/>
  <c r="AC326" i="21"/>
  <c r="AC327" i="21"/>
  <c r="AC328" i="21"/>
  <c r="AC329" i="21"/>
  <c r="AC330" i="21"/>
  <c r="AC331" i="21"/>
  <c r="AC347" i="21"/>
  <c r="Z332" i="21"/>
  <c r="AC332" i="21" s="1"/>
  <c r="AF305" i="21"/>
  <c r="AC305" i="21"/>
  <c r="AF252" i="21"/>
  <c r="AF253" i="21"/>
  <c r="AF254" i="21"/>
  <c r="AF255" i="21"/>
  <c r="AF256" i="21"/>
  <c r="AF257" i="21"/>
  <c r="AF258" i="21"/>
  <c r="AF259" i="21"/>
  <c r="AF260" i="21"/>
  <c r="AF261" i="21"/>
  <c r="AF262" i="21"/>
  <c r="AF263" i="21"/>
  <c r="AF264" i="21"/>
  <c r="AF265" i="21"/>
  <c r="AF266" i="21"/>
  <c r="AF267" i="21"/>
  <c r="AF268" i="21"/>
  <c r="AF269" i="21"/>
  <c r="AF270" i="21"/>
  <c r="AF271" i="21"/>
  <c r="AF272" i="21"/>
  <c r="AF273" i="21"/>
  <c r="AF274" i="21"/>
  <c r="AF275" i="21"/>
  <c r="AF276" i="21"/>
  <c r="AF277" i="21"/>
  <c r="AF278" i="21"/>
  <c r="AF279" i="21"/>
  <c r="AF280" i="21"/>
  <c r="AF281" i="21"/>
  <c r="AF282" i="21"/>
  <c r="AF283" i="21"/>
  <c r="AF284" i="21"/>
  <c r="AF285" i="21"/>
  <c r="AF286" i="21"/>
  <c r="AF287" i="21"/>
  <c r="AF288" i="21"/>
  <c r="AF289" i="21"/>
  <c r="AI243" i="21"/>
  <c r="AC252" i="21"/>
  <c r="AC253" i="21"/>
  <c r="AC254" i="21"/>
  <c r="AC255" i="21"/>
  <c r="AC256" i="21"/>
  <c r="AC257" i="21"/>
  <c r="AC258" i="21"/>
  <c r="AC259" i="21"/>
  <c r="AC260" i="21"/>
  <c r="AC261" i="21"/>
  <c r="AC262" i="21"/>
  <c r="AC263" i="21"/>
  <c r="AC264" i="21"/>
  <c r="AC265" i="21"/>
  <c r="AC266" i="21"/>
  <c r="AC267" i="21"/>
  <c r="AC268" i="21"/>
  <c r="AC269" i="21"/>
  <c r="AC270" i="21"/>
  <c r="AC271" i="21"/>
  <c r="AC272" i="21"/>
  <c r="AC273" i="21"/>
  <c r="AC274" i="21"/>
  <c r="AC275" i="21"/>
  <c r="AC276" i="21"/>
  <c r="AC277" i="21"/>
  <c r="AC278" i="21"/>
  <c r="AC279" i="21"/>
  <c r="AC280" i="21"/>
  <c r="AC281" i="21"/>
  <c r="AC282" i="21"/>
  <c r="AC283" i="21"/>
  <c r="AC284" i="21"/>
  <c r="AC285" i="21"/>
  <c r="AC286" i="21"/>
  <c r="AC287" i="21"/>
  <c r="AC288" i="21"/>
  <c r="AC289" i="21"/>
  <c r="Z248" i="21"/>
  <c r="Z249" i="21" s="1"/>
  <c r="AC249" i="21" s="1"/>
  <c r="AF247" i="21"/>
  <c r="AC247" i="21"/>
  <c r="AI186" i="21"/>
  <c r="BG142" i="16"/>
  <c r="BG143" i="16"/>
  <c r="BG144" i="16"/>
  <c r="BG145" i="16"/>
  <c r="BG146" i="16"/>
  <c r="BG147" i="16"/>
  <c r="BG148" i="16"/>
  <c r="BG149" i="16"/>
  <c r="BG150" i="16"/>
  <c r="BG151" i="16"/>
  <c r="BG152" i="16"/>
  <c r="BG153" i="16"/>
  <c r="BG154" i="16"/>
  <c r="BG155" i="16"/>
  <c r="BG156" i="16"/>
  <c r="BG157" i="16"/>
  <c r="BC143" i="16"/>
  <c r="BC144" i="16"/>
  <c r="BC145" i="16"/>
  <c r="BC146" i="16"/>
  <c r="BC147" i="16"/>
  <c r="BC148" i="16"/>
  <c r="BC149" i="16"/>
  <c r="BC150" i="16"/>
  <c r="BC151" i="16"/>
  <c r="BC152" i="16"/>
  <c r="BC153" i="16"/>
  <c r="BC154" i="16"/>
  <c r="BC155" i="16"/>
  <c r="BC156" i="16"/>
  <c r="BC157" i="16"/>
  <c r="BC142" i="16"/>
  <c r="BB159" i="16"/>
  <c r="BA159" i="16"/>
  <c r="BG158" i="16"/>
  <c r="BC158" i="16"/>
  <c r="BG141" i="16"/>
  <c r="BC141" i="16"/>
  <c r="BG140" i="16"/>
  <c r="BC140" i="16"/>
  <c r="BG139" i="16"/>
  <c r="BC139" i="16"/>
  <c r="BG138" i="16"/>
  <c r="BC138" i="16"/>
  <c r="BG137" i="16"/>
  <c r="BC137" i="16"/>
  <c r="BG136" i="16"/>
  <c r="BC136" i="16"/>
  <c r="BG135" i="16"/>
  <c r="BC135" i="16"/>
  <c r="BG134" i="16"/>
  <c r="BC134" i="16"/>
  <c r="BG133" i="16"/>
  <c r="BC133" i="16"/>
  <c r="BG132" i="16"/>
  <c r="BC132" i="16"/>
  <c r="BG131" i="16"/>
  <c r="BC131" i="16"/>
  <c r="BG130" i="16"/>
  <c r="BC130" i="16"/>
  <c r="BG129" i="16"/>
  <c r="BC129" i="16"/>
  <c r="BG128" i="16"/>
  <c r="BC128" i="16"/>
  <c r="BG127" i="16"/>
  <c r="BC127" i="16"/>
  <c r="BG126" i="16"/>
  <c r="BC126" i="16"/>
  <c r="BG125" i="16"/>
  <c r="BC125" i="16"/>
  <c r="BG124" i="16"/>
  <c r="BC124" i="16"/>
  <c r="BG123" i="16"/>
  <c r="BC123" i="16"/>
  <c r="BG122" i="16"/>
  <c r="BC122" i="16"/>
  <c r="BG121" i="16"/>
  <c r="BC121" i="16"/>
  <c r="BG120" i="16"/>
  <c r="BC120" i="16"/>
  <c r="BG119" i="16"/>
  <c r="BC119" i="16"/>
  <c r="BG118" i="16"/>
  <c r="BC118" i="16"/>
  <c r="BG117" i="16"/>
  <c r="BC117" i="16"/>
  <c r="BG116" i="16"/>
  <c r="BC116" i="16"/>
  <c r="BA36" i="16"/>
  <c r="BB36" i="16"/>
  <c r="F5" i="19"/>
  <c r="BA41" i="16"/>
  <c r="BA40" i="16"/>
  <c r="BA39" i="16"/>
  <c r="BC10" i="16"/>
  <c r="BI40" i="16"/>
  <c r="CA40" i="16" s="1"/>
  <c r="BC11" i="16"/>
  <c r="BC12" i="16"/>
  <c r="BC13" i="16"/>
  <c r="BC14" i="16"/>
  <c r="BC15" i="16"/>
  <c r="BC19" i="16"/>
  <c r="BC20" i="16"/>
  <c r="BC21" i="16"/>
  <c r="BC22" i="16"/>
  <c r="BC23" i="16"/>
  <c r="BC24" i="16"/>
  <c r="BC25" i="16"/>
  <c r="BC26" i="16"/>
  <c r="BC29" i="16"/>
  <c r="BC30" i="16"/>
  <c r="BC31" i="16"/>
  <c r="BC32" i="16"/>
  <c r="BC33" i="16"/>
  <c r="BC34" i="16"/>
  <c r="BC35" i="16"/>
  <c r="B7" i="16"/>
  <c r="E7" i="16" s="1"/>
  <c r="BC9" i="16"/>
  <c r="BC27" i="16"/>
  <c r="BC28" i="16"/>
  <c r="B46" i="21"/>
  <c r="B75" i="30" s="1"/>
  <c r="BC16" i="16"/>
  <c r="BC18" i="16"/>
  <c r="BC17" i="16"/>
  <c r="AC61" i="21"/>
  <c r="AC102" i="21"/>
  <c r="AC62" i="21"/>
  <c r="AC103" i="21"/>
  <c r="AC63" i="21"/>
  <c r="AC104" i="21"/>
  <c r="AC64" i="21"/>
  <c r="AC105" i="21"/>
  <c r="AC65" i="21"/>
  <c r="AC106" i="21"/>
  <c r="AC66" i="21"/>
  <c r="AC107" i="21"/>
  <c r="AC67" i="21"/>
  <c r="AC108" i="21"/>
  <c r="AC68" i="21"/>
  <c r="AC109" i="21"/>
  <c r="AC69" i="21"/>
  <c r="AC110" i="21"/>
  <c r="AC70" i="21"/>
  <c r="AC111" i="21"/>
  <c r="AC71" i="21"/>
  <c r="AC112" i="21"/>
  <c r="AC72" i="21"/>
  <c r="AC113" i="21"/>
  <c r="AC73" i="21"/>
  <c r="AC114" i="21"/>
  <c r="AC74" i="21"/>
  <c r="AC115" i="21"/>
  <c r="AC75" i="21"/>
  <c r="AC116" i="21"/>
  <c r="AC76" i="21"/>
  <c r="AC117" i="21"/>
  <c r="AC77" i="21"/>
  <c r="AC118" i="21"/>
  <c r="AC78" i="21"/>
  <c r="AC119" i="21"/>
  <c r="AC79" i="21"/>
  <c r="AC120" i="21"/>
  <c r="AC80" i="21"/>
  <c r="AC121" i="21"/>
  <c r="AC81" i="21"/>
  <c r="AC122" i="21"/>
  <c r="AC82" i="21"/>
  <c r="AC123" i="21"/>
  <c r="AC83" i="21"/>
  <c r="AC124" i="21"/>
  <c r="AC84" i="21"/>
  <c r="AC125" i="21"/>
  <c r="AC85" i="21"/>
  <c r="AC126" i="21"/>
  <c r="AC86" i="21"/>
  <c r="AC127" i="21"/>
  <c r="AC87" i="21"/>
  <c r="AC128" i="21"/>
  <c r="BC39" i="16"/>
  <c r="BC40" i="16"/>
  <c r="BA42" i="16"/>
  <c r="BC41" i="16"/>
  <c r="BC74" i="16"/>
  <c r="AI57" i="21"/>
  <c r="AF61" i="21"/>
  <c r="AF62" i="21"/>
  <c r="AF63" i="21"/>
  <c r="AF64" i="21"/>
  <c r="AF65" i="21"/>
  <c r="AF66" i="21"/>
  <c r="AF67" i="21"/>
  <c r="AF68" i="21"/>
  <c r="AF69" i="21"/>
  <c r="AF70" i="21"/>
  <c r="AF71" i="21"/>
  <c r="AF72" i="21"/>
  <c r="AF73" i="21"/>
  <c r="AF74" i="21"/>
  <c r="AF75" i="21"/>
  <c r="AF76" i="21"/>
  <c r="AF77" i="21"/>
  <c r="AF78" i="21"/>
  <c r="AF79" i="21"/>
  <c r="AF80" i="21"/>
  <c r="AF81" i="21"/>
  <c r="AF82" i="21"/>
  <c r="AF83" i="21"/>
  <c r="AF84" i="21"/>
  <c r="AF85" i="21"/>
  <c r="AF86" i="21"/>
  <c r="AF87" i="21"/>
  <c r="Z57" i="21"/>
  <c r="BQ8" i="19"/>
  <c r="BQ10" i="19" s="1"/>
  <c r="BJ4600" i="19"/>
  <c r="BC4600" i="19"/>
  <c r="BB4600" i="19"/>
  <c r="AU4600" i="19"/>
  <c r="AT4600" i="19"/>
  <c r="BJ4599" i="19"/>
  <c r="BC4599" i="19"/>
  <c r="BB4599" i="19"/>
  <c r="AU4599" i="19"/>
  <c r="AT4599" i="19"/>
  <c r="BJ4598" i="19"/>
  <c r="BC4598" i="19"/>
  <c r="BB4598" i="19"/>
  <c r="AU4598" i="19"/>
  <c r="AT4598" i="19"/>
  <c r="BJ4597" i="19"/>
  <c r="BC4597" i="19"/>
  <c r="BB4597" i="19"/>
  <c r="AU4597" i="19"/>
  <c r="AT4597" i="19"/>
  <c r="BJ4596" i="19"/>
  <c r="BC4596" i="19"/>
  <c r="BB4596" i="19"/>
  <c r="AU4596" i="19"/>
  <c r="AT4596" i="19"/>
  <c r="BJ4595" i="19"/>
  <c r="BC4595" i="19"/>
  <c r="BB4595" i="19"/>
  <c r="AU4595" i="19"/>
  <c r="AT4595" i="19"/>
  <c r="BJ4594" i="19"/>
  <c r="BC4594" i="19"/>
  <c r="BB4594" i="19"/>
  <c r="AU4594" i="19"/>
  <c r="AT4594" i="19"/>
  <c r="BJ4593" i="19"/>
  <c r="BC4593" i="19"/>
  <c r="BB4593" i="19"/>
  <c r="AU4593" i="19"/>
  <c r="AT4593" i="19"/>
  <c r="BJ4592" i="19"/>
  <c r="BC4592" i="19"/>
  <c r="BB4592" i="19"/>
  <c r="AU4592" i="19"/>
  <c r="AT4592" i="19"/>
  <c r="BJ4591" i="19"/>
  <c r="BC4591" i="19"/>
  <c r="BB4591" i="19"/>
  <c r="AU4591" i="19"/>
  <c r="AT4591" i="19"/>
  <c r="BJ4590" i="19"/>
  <c r="BC4590" i="19"/>
  <c r="BB4590" i="19"/>
  <c r="AU4590" i="19"/>
  <c r="AT4590" i="19"/>
  <c r="BJ4589" i="19"/>
  <c r="BC4589" i="19"/>
  <c r="BB4589" i="19"/>
  <c r="AU4589" i="19"/>
  <c r="AT4589" i="19"/>
  <c r="BJ4588" i="19"/>
  <c r="BC4588" i="19"/>
  <c r="BB4588" i="19"/>
  <c r="AU4588" i="19"/>
  <c r="AT4588" i="19"/>
  <c r="BJ4587" i="19"/>
  <c r="BC4587" i="19"/>
  <c r="BB4587" i="19"/>
  <c r="AU4587" i="19"/>
  <c r="AT4587" i="19"/>
  <c r="BJ4586" i="19"/>
  <c r="BC4586" i="19"/>
  <c r="BB4586" i="19"/>
  <c r="AU4586" i="19"/>
  <c r="AT4586" i="19"/>
  <c r="BJ4585" i="19"/>
  <c r="BC4585" i="19"/>
  <c r="BB4585" i="19"/>
  <c r="AU4585" i="19"/>
  <c r="AT4585" i="19"/>
  <c r="BJ4584" i="19"/>
  <c r="BC4584" i="19"/>
  <c r="BB4584" i="19"/>
  <c r="AU4584" i="19"/>
  <c r="AT4584" i="19"/>
  <c r="BJ4583" i="19"/>
  <c r="BC4583" i="19"/>
  <c r="BB4583" i="19"/>
  <c r="AU4583" i="19"/>
  <c r="AT4583" i="19"/>
  <c r="BJ4582" i="19"/>
  <c r="BC4582" i="19"/>
  <c r="BB4582" i="19"/>
  <c r="AU4582" i="19"/>
  <c r="AT4582" i="19"/>
  <c r="BJ4581" i="19"/>
  <c r="BC4581" i="19"/>
  <c r="BB4581" i="19"/>
  <c r="AU4581" i="19"/>
  <c r="AT4581" i="19"/>
  <c r="BJ4580" i="19"/>
  <c r="BC4580" i="19"/>
  <c r="BB4580" i="19"/>
  <c r="AU4580" i="19"/>
  <c r="AT4580" i="19"/>
  <c r="BJ4579" i="19"/>
  <c r="BC4579" i="19"/>
  <c r="BB4579" i="19"/>
  <c r="AU4579" i="19"/>
  <c r="AT4579" i="19"/>
  <c r="BJ4578" i="19"/>
  <c r="BC4578" i="19"/>
  <c r="BB4578" i="19"/>
  <c r="AU4578" i="19"/>
  <c r="AT4578" i="19"/>
  <c r="BJ4577" i="19"/>
  <c r="BC4577" i="19"/>
  <c r="BB4577" i="19"/>
  <c r="AU4577" i="19"/>
  <c r="AT4577" i="19"/>
  <c r="BJ4576" i="19"/>
  <c r="BC4576" i="19"/>
  <c r="BB4576" i="19"/>
  <c r="AU4576" i="19"/>
  <c r="AT4576" i="19"/>
  <c r="BJ4575" i="19"/>
  <c r="BC4575" i="19"/>
  <c r="BB4575" i="19"/>
  <c r="AU4575" i="19"/>
  <c r="AT4575" i="19"/>
  <c r="BJ4574" i="19"/>
  <c r="BC4574" i="19"/>
  <c r="BB4574" i="19"/>
  <c r="AU4574" i="19"/>
  <c r="AT4574" i="19"/>
  <c r="BJ4573" i="19"/>
  <c r="BC4573" i="19"/>
  <c r="BB4573" i="19"/>
  <c r="AU4573" i="19"/>
  <c r="AT4573" i="19"/>
  <c r="BJ4572" i="19"/>
  <c r="BC4572" i="19"/>
  <c r="BB4572" i="19"/>
  <c r="AU4572" i="19"/>
  <c r="AT4572" i="19"/>
  <c r="BJ4571" i="19"/>
  <c r="BC4571" i="19"/>
  <c r="BB4571" i="19"/>
  <c r="AU4571" i="19"/>
  <c r="AT4571" i="19"/>
  <c r="BJ4570" i="19"/>
  <c r="BC4570" i="19"/>
  <c r="BB4570" i="19"/>
  <c r="AU4570" i="19"/>
  <c r="AT4570" i="19"/>
  <c r="BJ4569" i="19"/>
  <c r="BC4569" i="19"/>
  <c r="BB4569" i="19"/>
  <c r="AU4569" i="19"/>
  <c r="AT4569" i="19"/>
  <c r="BJ4568" i="19"/>
  <c r="BC4568" i="19"/>
  <c r="BB4568" i="19"/>
  <c r="AU4568" i="19"/>
  <c r="AT4568" i="19"/>
  <c r="BJ4567" i="19"/>
  <c r="BC4567" i="19"/>
  <c r="BB4567" i="19"/>
  <c r="AU4567" i="19"/>
  <c r="AT4567" i="19"/>
  <c r="BJ4566" i="19"/>
  <c r="BC4566" i="19"/>
  <c r="BB4566" i="19"/>
  <c r="AU4566" i="19"/>
  <c r="AT4566" i="19"/>
  <c r="BJ4565" i="19"/>
  <c r="BC4565" i="19"/>
  <c r="BB4565" i="19"/>
  <c r="AU4565" i="19"/>
  <c r="AT4565" i="19"/>
  <c r="BJ4564" i="19"/>
  <c r="BC4564" i="19"/>
  <c r="BB4564" i="19"/>
  <c r="AU4564" i="19"/>
  <c r="AT4564" i="19"/>
  <c r="BJ4563" i="19"/>
  <c r="BC4563" i="19"/>
  <c r="BB4563" i="19"/>
  <c r="AU4563" i="19"/>
  <c r="AT4563" i="19"/>
  <c r="BJ4562" i="19"/>
  <c r="BC4562" i="19"/>
  <c r="BB4562" i="19"/>
  <c r="AU4562" i="19"/>
  <c r="AT4562" i="19"/>
  <c r="BJ4561" i="19"/>
  <c r="BC4561" i="19"/>
  <c r="BB4561" i="19"/>
  <c r="AU4561" i="19"/>
  <c r="AT4561" i="19"/>
  <c r="BJ4560" i="19"/>
  <c r="BC4560" i="19"/>
  <c r="BB4560" i="19"/>
  <c r="AU4560" i="19"/>
  <c r="AT4560" i="19"/>
  <c r="BJ4559" i="19"/>
  <c r="BC4559" i="19"/>
  <c r="BB4559" i="19"/>
  <c r="AU4559" i="19"/>
  <c r="AT4559" i="19"/>
  <c r="BJ4558" i="19"/>
  <c r="BC4558" i="19"/>
  <c r="BB4558" i="19"/>
  <c r="AU4558" i="19"/>
  <c r="AT4558" i="19"/>
  <c r="BJ4557" i="19"/>
  <c r="BC4557" i="19"/>
  <c r="BB4557" i="19"/>
  <c r="AU4557" i="19"/>
  <c r="AT4557" i="19"/>
  <c r="BJ4556" i="19"/>
  <c r="BC4556" i="19"/>
  <c r="BB4556" i="19"/>
  <c r="AU4556" i="19"/>
  <c r="AT4556" i="19"/>
  <c r="BJ4555" i="19"/>
  <c r="BC4555" i="19"/>
  <c r="BB4555" i="19"/>
  <c r="AU4555" i="19"/>
  <c r="AT4555" i="19"/>
  <c r="BJ4554" i="19"/>
  <c r="BC4554" i="19"/>
  <c r="BB4554" i="19"/>
  <c r="AU4554" i="19"/>
  <c r="AT4554" i="19"/>
  <c r="BJ4553" i="19"/>
  <c r="BC4553" i="19"/>
  <c r="BB4553" i="19"/>
  <c r="AU4553" i="19"/>
  <c r="AT4553" i="19"/>
  <c r="BJ4552" i="19"/>
  <c r="BC4552" i="19"/>
  <c r="BB4552" i="19"/>
  <c r="AU4552" i="19"/>
  <c r="AT4552" i="19"/>
  <c r="BJ4551" i="19"/>
  <c r="BC4551" i="19"/>
  <c r="BB4551" i="19"/>
  <c r="AU4551" i="19"/>
  <c r="AT4551" i="19"/>
  <c r="BJ4550" i="19"/>
  <c r="BC4550" i="19"/>
  <c r="BB4550" i="19"/>
  <c r="AU4550" i="19"/>
  <c r="AT4550" i="19"/>
  <c r="BJ4549" i="19"/>
  <c r="BC4549" i="19"/>
  <c r="BB4549" i="19"/>
  <c r="AU4549" i="19"/>
  <c r="AT4549" i="19"/>
  <c r="BJ4548" i="19"/>
  <c r="BC4548" i="19"/>
  <c r="BB4548" i="19"/>
  <c r="AU4548" i="19"/>
  <c r="AT4548" i="19"/>
  <c r="BJ4547" i="19"/>
  <c r="BC4547" i="19"/>
  <c r="BB4547" i="19"/>
  <c r="AU4547" i="19"/>
  <c r="AT4547" i="19"/>
  <c r="BJ4546" i="19"/>
  <c r="BC4546" i="19"/>
  <c r="BB4546" i="19"/>
  <c r="AU4546" i="19"/>
  <c r="AT4546" i="19"/>
  <c r="BJ4545" i="19"/>
  <c r="BC4545" i="19"/>
  <c r="BB4545" i="19"/>
  <c r="AU4545" i="19"/>
  <c r="AT4545" i="19"/>
  <c r="BJ4544" i="19"/>
  <c r="BC4544" i="19"/>
  <c r="BB4544" i="19"/>
  <c r="AU4544" i="19"/>
  <c r="AT4544" i="19"/>
  <c r="BJ4543" i="19"/>
  <c r="BC4543" i="19"/>
  <c r="BB4543" i="19"/>
  <c r="AU4543" i="19"/>
  <c r="AT4543" i="19"/>
  <c r="BJ4542" i="19"/>
  <c r="BC4542" i="19"/>
  <c r="BB4542" i="19"/>
  <c r="AU4542" i="19"/>
  <c r="AT4542" i="19"/>
  <c r="BJ4541" i="19"/>
  <c r="BC4541" i="19"/>
  <c r="BB4541" i="19"/>
  <c r="AU4541" i="19"/>
  <c r="AT4541" i="19"/>
  <c r="BJ4540" i="19"/>
  <c r="BC4540" i="19"/>
  <c r="BB4540" i="19"/>
  <c r="AU4540" i="19"/>
  <c r="AT4540" i="19"/>
  <c r="BJ4539" i="19"/>
  <c r="BC4539" i="19"/>
  <c r="BB4539" i="19"/>
  <c r="AU4539" i="19"/>
  <c r="AT4539" i="19"/>
  <c r="BJ4538" i="19"/>
  <c r="BC4538" i="19"/>
  <c r="BB4538" i="19"/>
  <c r="AU4538" i="19"/>
  <c r="AT4538" i="19"/>
  <c r="BJ4537" i="19"/>
  <c r="BC4537" i="19"/>
  <c r="BB4537" i="19"/>
  <c r="AU4537" i="19"/>
  <c r="AT4537" i="19"/>
  <c r="BJ4536" i="19"/>
  <c r="BC4536" i="19"/>
  <c r="BB4536" i="19"/>
  <c r="AU4536" i="19"/>
  <c r="AT4536" i="19"/>
  <c r="BJ4535" i="19"/>
  <c r="BC4535" i="19"/>
  <c r="BB4535" i="19"/>
  <c r="AU4535" i="19"/>
  <c r="AT4535" i="19"/>
  <c r="BJ4534" i="19"/>
  <c r="BC4534" i="19"/>
  <c r="BB4534" i="19"/>
  <c r="AU4534" i="19"/>
  <c r="AT4534" i="19"/>
  <c r="BJ4533" i="19"/>
  <c r="BC4533" i="19"/>
  <c r="BB4533" i="19"/>
  <c r="AU4533" i="19"/>
  <c r="AT4533" i="19"/>
  <c r="BJ4532" i="19"/>
  <c r="BC4532" i="19"/>
  <c r="BB4532" i="19"/>
  <c r="AU4532" i="19"/>
  <c r="AT4532" i="19"/>
  <c r="BJ4531" i="19"/>
  <c r="BC4531" i="19"/>
  <c r="BB4531" i="19"/>
  <c r="AU4531" i="19"/>
  <c r="AT4531" i="19"/>
  <c r="BJ4530" i="19"/>
  <c r="BC4530" i="19"/>
  <c r="BB4530" i="19"/>
  <c r="AU4530" i="19"/>
  <c r="AT4530" i="19"/>
  <c r="BJ4529" i="19"/>
  <c r="BC4529" i="19"/>
  <c r="BB4529" i="19"/>
  <c r="AU4529" i="19"/>
  <c r="AT4529" i="19"/>
  <c r="BJ4528" i="19"/>
  <c r="BC4528" i="19"/>
  <c r="BB4528" i="19"/>
  <c r="AU4528" i="19"/>
  <c r="AT4528" i="19"/>
  <c r="BJ4527" i="19"/>
  <c r="BC4527" i="19"/>
  <c r="BB4527" i="19"/>
  <c r="AU4527" i="19"/>
  <c r="AT4527" i="19"/>
  <c r="BJ4526" i="19"/>
  <c r="BC4526" i="19"/>
  <c r="BB4526" i="19"/>
  <c r="AU4526" i="19"/>
  <c r="AT4526" i="19"/>
  <c r="BJ4525" i="19"/>
  <c r="BC4525" i="19"/>
  <c r="BB4525" i="19"/>
  <c r="AU4525" i="19"/>
  <c r="AT4525" i="19"/>
  <c r="BJ4524" i="19"/>
  <c r="BC4524" i="19"/>
  <c r="BB4524" i="19"/>
  <c r="AU4524" i="19"/>
  <c r="AT4524" i="19"/>
  <c r="BJ4523" i="19"/>
  <c r="BC4523" i="19"/>
  <c r="BB4523" i="19"/>
  <c r="AU4523" i="19"/>
  <c r="AT4523" i="19"/>
  <c r="BJ4522" i="19"/>
  <c r="BC4522" i="19"/>
  <c r="BB4522" i="19"/>
  <c r="AU4522" i="19"/>
  <c r="AT4522" i="19"/>
  <c r="BJ4521" i="19"/>
  <c r="BC4521" i="19"/>
  <c r="BB4521" i="19"/>
  <c r="AU4521" i="19"/>
  <c r="AT4521" i="19"/>
  <c r="BJ4520" i="19"/>
  <c r="BC4520" i="19"/>
  <c r="BB4520" i="19"/>
  <c r="AU4520" i="19"/>
  <c r="AT4520" i="19"/>
  <c r="BJ4519" i="19"/>
  <c r="BC4519" i="19"/>
  <c r="BB4519" i="19"/>
  <c r="AU4519" i="19"/>
  <c r="AT4519" i="19"/>
  <c r="BJ4518" i="19"/>
  <c r="BC4518" i="19"/>
  <c r="BB4518" i="19"/>
  <c r="AU4518" i="19"/>
  <c r="AT4518" i="19"/>
  <c r="BJ4517" i="19"/>
  <c r="BC4517" i="19"/>
  <c r="BB4517" i="19"/>
  <c r="AU4517" i="19"/>
  <c r="AT4517" i="19"/>
  <c r="BJ4516" i="19"/>
  <c r="BC4516" i="19"/>
  <c r="BB4516" i="19"/>
  <c r="AU4516" i="19"/>
  <c r="AT4516" i="19"/>
  <c r="BJ4515" i="19"/>
  <c r="BC4515" i="19"/>
  <c r="BB4515" i="19"/>
  <c r="AU4515" i="19"/>
  <c r="AT4515" i="19"/>
  <c r="BJ4514" i="19"/>
  <c r="BC4514" i="19"/>
  <c r="BB4514" i="19"/>
  <c r="AU4514" i="19"/>
  <c r="AT4514" i="19"/>
  <c r="BJ4513" i="19"/>
  <c r="BC4513" i="19"/>
  <c r="BB4513" i="19"/>
  <c r="AU4513" i="19"/>
  <c r="AT4513" i="19"/>
  <c r="BJ4512" i="19"/>
  <c r="BC4512" i="19"/>
  <c r="BB4512" i="19"/>
  <c r="AU4512" i="19"/>
  <c r="AT4512" i="19"/>
  <c r="BJ4511" i="19"/>
  <c r="BC4511" i="19"/>
  <c r="BB4511" i="19"/>
  <c r="AU4511" i="19"/>
  <c r="AT4511" i="19"/>
  <c r="BJ4510" i="19"/>
  <c r="BC4510" i="19"/>
  <c r="BB4510" i="19"/>
  <c r="AU4510" i="19"/>
  <c r="AT4510" i="19"/>
  <c r="BJ4509" i="19"/>
  <c r="BC4509" i="19"/>
  <c r="BB4509" i="19"/>
  <c r="AU4509" i="19"/>
  <c r="AT4509" i="19"/>
  <c r="BJ4508" i="19"/>
  <c r="BC4508" i="19"/>
  <c r="BB4508" i="19"/>
  <c r="AU4508" i="19"/>
  <c r="AT4508" i="19"/>
  <c r="BJ4507" i="19"/>
  <c r="BC4507" i="19"/>
  <c r="BB4507" i="19"/>
  <c r="AU4507" i="19"/>
  <c r="AT4507" i="19"/>
  <c r="BJ4506" i="19"/>
  <c r="BC4506" i="19"/>
  <c r="BB4506" i="19"/>
  <c r="AU4506" i="19"/>
  <c r="AT4506" i="19"/>
  <c r="BJ4505" i="19"/>
  <c r="BC4505" i="19"/>
  <c r="BB4505" i="19"/>
  <c r="AU4505" i="19"/>
  <c r="AT4505" i="19"/>
  <c r="BJ4504" i="19"/>
  <c r="BC4504" i="19"/>
  <c r="BB4504" i="19"/>
  <c r="AU4504" i="19"/>
  <c r="AT4504" i="19"/>
  <c r="BJ4503" i="19"/>
  <c r="BC4503" i="19"/>
  <c r="BB4503" i="19"/>
  <c r="AU4503" i="19"/>
  <c r="AT4503" i="19"/>
  <c r="BJ4502" i="19"/>
  <c r="BC4502" i="19"/>
  <c r="BB4502" i="19"/>
  <c r="AU4502" i="19"/>
  <c r="AT4502" i="19"/>
  <c r="BJ4501" i="19"/>
  <c r="BC4501" i="19"/>
  <c r="BB4501" i="19"/>
  <c r="AU4501" i="19"/>
  <c r="AT4501" i="19"/>
  <c r="BJ4500" i="19"/>
  <c r="BC4500" i="19"/>
  <c r="BB4500" i="19"/>
  <c r="AU4500" i="19"/>
  <c r="AT4500" i="19"/>
  <c r="BJ4499" i="19"/>
  <c r="BC4499" i="19"/>
  <c r="BB4499" i="19"/>
  <c r="AU4499" i="19"/>
  <c r="AT4499" i="19"/>
  <c r="BJ4498" i="19"/>
  <c r="BC4498" i="19"/>
  <c r="BB4498" i="19"/>
  <c r="AU4498" i="19"/>
  <c r="AT4498" i="19"/>
  <c r="BJ4497" i="19"/>
  <c r="BC4497" i="19"/>
  <c r="BB4497" i="19"/>
  <c r="AU4497" i="19"/>
  <c r="AT4497" i="19"/>
  <c r="BJ4496" i="19"/>
  <c r="BC4496" i="19"/>
  <c r="BB4496" i="19"/>
  <c r="AU4496" i="19"/>
  <c r="AT4496" i="19"/>
  <c r="BJ4495" i="19"/>
  <c r="BC4495" i="19"/>
  <c r="BB4495" i="19"/>
  <c r="AU4495" i="19"/>
  <c r="AT4495" i="19"/>
  <c r="BJ4494" i="19"/>
  <c r="BC4494" i="19"/>
  <c r="BB4494" i="19"/>
  <c r="AU4494" i="19"/>
  <c r="AT4494" i="19"/>
  <c r="BJ4493" i="19"/>
  <c r="BC4493" i="19"/>
  <c r="BB4493" i="19"/>
  <c r="AU4493" i="19"/>
  <c r="AT4493" i="19"/>
  <c r="BJ4492" i="19"/>
  <c r="BC4492" i="19"/>
  <c r="BB4492" i="19"/>
  <c r="AU4492" i="19"/>
  <c r="AT4492" i="19"/>
  <c r="BJ4491" i="19"/>
  <c r="BC4491" i="19"/>
  <c r="BB4491" i="19"/>
  <c r="AU4491" i="19"/>
  <c r="AT4491" i="19"/>
  <c r="BJ4490" i="19"/>
  <c r="BC4490" i="19"/>
  <c r="BB4490" i="19"/>
  <c r="AU4490" i="19"/>
  <c r="AT4490" i="19"/>
  <c r="BJ4489" i="19"/>
  <c r="BC4489" i="19"/>
  <c r="BB4489" i="19"/>
  <c r="AU4489" i="19"/>
  <c r="AT4489" i="19"/>
  <c r="BJ4488" i="19"/>
  <c r="BC4488" i="19"/>
  <c r="BB4488" i="19"/>
  <c r="AU4488" i="19"/>
  <c r="AT4488" i="19"/>
  <c r="BJ4487" i="19"/>
  <c r="BC4487" i="19"/>
  <c r="BB4487" i="19"/>
  <c r="AU4487" i="19"/>
  <c r="AT4487" i="19"/>
  <c r="BJ4486" i="19"/>
  <c r="BC4486" i="19"/>
  <c r="BB4486" i="19"/>
  <c r="AU4486" i="19"/>
  <c r="AT4486" i="19"/>
  <c r="BJ4485" i="19"/>
  <c r="BC4485" i="19"/>
  <c r="BB4485" i="19"/>
  <c r="AU4485" i="19"/>
  <c r="AT4485" i="19"/>
  <c r="BJ4484" i="19"/>
  <c r="BC4484" i="19"/>
  <c r="BB4484" i="19"/>
  <c r="AU4484" i="19"/>
  <c r="AT4484" i="19"/>
  <c r="BJ4483" i="19"/>
  <c r="BC4483" i="19"/>
  <c r="BB4483" i="19"/>
  <c r="AU4483" i="19"/>
  <c r="AT4483" i="19"/>
  <c r="BJ4482" i="19"/>
  <c r="BC4482" i="19"/>
  <c r="BB4482" i="19"/>
  <c r="AU4482" i="19"/>
  <c r="AT4482" i="19"/>
  <c r="BJ4481" i="19"/>
  <c r="BC4481" i="19"/>
  <c r="BB4481" i="19"/>
  <c r="AU4481" i="19"/>
  <c r="AT4481" i="19"/>
  <c r="BJ4480" i="19"/>
  <c r="BC4480" i="19"/>
  <c r="BB4480" i="19"/>
  <c r="AU4480" i="19"/>
  <c r="AT4480" i="19"/>
  <c r="BJ4479" i="19"/>
  <c r="BC4479" i="19"/>
  <c r="BB4479" i="19"/>
  <c r="AU4479" i="19"/>
  <c r="AT4479" i="19"/>
  <c r="BJ4478" i="19"/>
  <c r="BC4478" i="19"/>
  <c r="BB4478" i="19"/>
  <c r="AU4478" i="19"/>
  <c r="AT4478" i="19"/>
  <c r="BJ4477" i="19"/>
  <c r="BC4477" i="19"/>
  <c r="BB4477" i="19"/>
  <c r="AU4477" i="19"/>
  <c r="AT4477" i="19"/>
  <c r="BJ4476" i="19"/>
  <c r="BC4476" i="19"/>
  <c r="BB4476" i="19"/>
  <c r="AU4476" i="19"/>
  <c r="AT4476" i="19"/>
  <c r="BJ4475" i="19"/>
  <c r="BC4475" i="19"/>
  <c r="BB4475" i="19"/>
  <c r="AU4475" i="19"/>
  <c r="AT4475" i="19"/>
  <c r="BJ4474" i="19"/>
  <c r="BC4474" i="19"/>
  <c r="BB4474" i="19"/>
  <c r="AU4474" i="19"/>
  <c r="AT4474" i="19"/>
  <c r="BJ4473" i="19"/>
  <c r="BC4473" i="19"/>
  <c r="BB4473" i="19"/>
  <c r="AU4473" i="19"/>
  <c r="AT4473" i="19"/>
  <c r="BJ4472" i="19"/>
  <c r="BC4472" i="19"/>
  <c r="BB4472" i="19"/>
  <c r="AU4472" i="19"/>
  <c r="AT4472" i="19"/>
  <c r="BJ4471" i="19"/>
  <c r="BC4471" i="19"/>
  <c r="BB4471" i="19"/>
  <c r="AU4471" i="19"/>
  <c r="AT4471" i="19"/>
  <c r="BJ4470" i="19"/>
  <c r="BC4470" i="19"/>
  <c r="BB4470" i="19"/>
  <c r="AU4470" i="19"/>
  <c r="AT4470" i="19"/>
  <c r="BJ4469" i="19"/>
  <c r="BC4469" i="19"/>
  <c r="BB4469" i="19"/>
  <c r="AU4469" i="19"/>
  <c r="AT4469" i="19"/>
  <c r="BJ4468" i="19"/>
  <c r="BC4468" i="19"/>
  <c r="BB4468" i="19"/>
  <c r="AU4468" i="19"/>
  <c r="AT4468" i="19"/>
  <c r="BJ4467" i="19"/>
  <c r="BC4467" i="19"/>
  <c r="BB4467" i="19"/>
  <c r="AU4467" i="19"/>
  <c r="AT4467" i="19"/>
  <c r="BJ4466" i="19"/>
  <c r="BC4466" i="19"/>
  <c r="BB4466" i="19"/>
  <c r="AU4466" i="19"/>
  <c r="AT4466" i="19"/>
  <c r="BJ4465" i="19"/>
  <c r="BC4465" i="19"/>
  <c r="BB4465" i="19"/>
  <c r="AU4465" i="19"/>
  <c r="AT4465" i="19"/>
  <c r="BJ4464" i="19"/>
  <c r="BC4464" i="19"/>
  <c r="BB4464" i="19"/>
  <c r="AU4464" i="19"/>
  <c r="AT4464" i="19"/>
  <c r="BJ4463" i="19"/>
  <c r="BC4463" i="19"/>
  <c r="BB4463" i="19"/>
  <c r="AU4463" i="19"/>
  <c r="AT4463" i="19"/>
  <c r="BJ4462" i="19"/>
  <c r="BC4462" i="19"/>
  <c r="BB4462" i="19"/>
  <c r="AU4462" i="19"/>
  <c r="AT4462" i="19"/>
  <c r="BJ4461" i="19"/>
  <c r="BC4461" i="19"/>
  <c r="BB4461" i="19"/>
  <c r="AU4461" i="19"/>
  <c r="AT4461" i="19"/>
  <c r="BJ4460" i="19"/>
  <c r="BC4460" i="19"/>
  <c r="BB4460" i="19"/>
  <c r="AU4460" i="19"/>
  <c r="AT4460" i="19"/>
  <c r="BJ4459" i="19"/>
  <c r="BC4459" i="19"/>
  <c r="BB4459" i="19"/>
  <c r="AU4459" i="19"/>
  <c r="AT4459" i="19"/>
  <c r="BJ4458" i="19"/>
  <c r="BC4458" i="19"/>
  <c r="BB4458" i="19"/>
  <c r="AU4458" i="19"/>
  <c r="AT4458" i="19"/>
  <c r="BJ4457" i="19"/>
  <c r="BC4457" i="19"/>
  <c r="BB4457" i="19"/>
  <c r="AU4457" i="19"/>
  <c r="AT4457" i="19"/>
  <c r="BJ4456" i="19"/>
  <c r="BC4456" i="19"/>
  <c r="BB4456" i="19"/>
  <c r="AU4456" i="19"/>
  <c r="AT4456" i="19"/>
  <c r="BJ4455" i="19"/>
  <c r="BC4455" i="19"/>
  <c r="BB4455" i="19"/>
  <c r="AU4455" i="19"/>
  <c r="AT4455" i="19"/>
  <c r="BJ4454" i="19"/>
  <c r="BC4454" i="19"/>
  <c r="BB4454" i="19"/>
  <c r="AU4454" i="19"/>
  <c r="AT4454" i="19"/>
  <c r="BJ4453" i="19"/>
  <c r="BC4453" i="19"/>
  <c r="BB4453" i="19"/>
  <c r="AU4453" i="19"/>
  <c r="AT4453" i="19"/>
  <c r="BJ4452" i="19"/>
  <c r="BC4452" i="19"/>
  <c r="BB4452" i="19"/>
  <c r="AU4452" i="19"/>
  <c r="AT4452" i="19"/>
  <c r="BJ4451" i="19"/>
  <c r="BC4451" i="19"/>
  <c r="BB4451" i="19"/>
  <c r="AU4451" i="19"/>
  <c r="AT4451" i="19"/>
  <c r="BJ4450" i="19"/>
  <c r="BC4450" i="19"/>
  <c r="BB4450" i="19"/>
  <c r="AU4450" i="19"/>
  <c r="AT4450" i="19"/>
  <c r="BJ4449" i="19"/>
  <c r="BC4449" i="19"/>
  <c r="BB4449" i="19"/>
  <c r="AU4449" i="19"/>
  <c r="AT4449" i="19"/>
  <c r="BJ4448" i="19"/>
  <c r="BC4448" i="19"/>
  <c r="BB4448" i="19"/>
  <c r="AU4448" i="19"/>
  <c r="AT4448" i="19"/>
  <c r="BJ4447" i="19"/>
  <c r="BC4447" i="19"/>
  <c r="BB4447" i="19"/>
  <c r="AU4447" i="19"/>
  <c r="AT4447" i="19"/>
  <c r="BJ4446" i="19"/>
  <c r="BC4446" i="19"/>
  <c r="BB4446" i="19"/>
  <c r="AU4446" i="19"/>
  <c r="AT4446" i="19"/>
  <c r="BJ4445" i="19"/>
  <c r="BC4445" i="19"/>
  <c r="BB4445" i="19"/>
  <c r="AU4445" i="19"/>
  <c r="AT4445" i="19"/>
  <c r="BJ4444" i="19"/>
  <c r="BC4444" i="19"/>
  <c r="BB4444" i="19"/>
  <c r="AU4444" i="19"/>
  <c r="AT4444" i="19"/>
  <c r="BJ4443" i="19"/>
  <c r="BC4443" i="19"/>
  <c r="BB4443" i="19"/>
  <c r="AU4443" i="19"/>
  <c r="AT4443" i="19"/>
  <c r="BJ4442" i="19"/>
  <c r="BC4442" i="19"/>
  <c r="BB4442" i="19"/>
  <c r="AU4442" i="19"/>
  <c r="AT4442" i="19"/>
  <c r="BJ4441" i="19"/>
  <c r="BC4441" i="19"/>
  <c r="BB4441" i="19"/>
  <c r="AU4441" i="19"/>
  <c r="AT4441" i="19"/>
  <c r="BJ4440" i="19"/>
  <c r="BC4440" i="19"/>
  <c r="BB4440" i="19"/>
  <c r="AU4440" i="19"/>
  <c r="AT4440" i="19"/>
  <c r="BJ4439" i="19"/>
  <c r="BC4439" i="19"/>
  <c r="BB4439" i="19"/>
  <c r="AU4439" i="19"/>
  <c r="AT4439" i="19"/>
  <c r="BJ4438" i="19"/>
  <c r="BC4438" i="19"/>
  <c r="BB4438" i="19"/>
  <c r="AU4438" i="19"/>
  <c r="AT4438" i="19"/>
  <c r="BJ4437" i="19"/>
  <c r="BC4437" i="19"/>
  <c r="BB4437" i="19"/>
  <c r="AU4437" i="19"/>
  <c r="AT4437" i="19"/>
  <c r="BJ4436" i="19"/>
  <c r="BC4436" i="19"/>
  <c r="BB4436" i="19"/>
  <c r="AU4436" i="19"/>
  <c r="AT4436" i="19"/>
  <c r="BJ4435" i="19"/>
  <c r="BC4435" i="19"/>
  <c r="BB4435" i="19"/>
  <c r="AU4435" i="19"/>
  <c r="AT4435" i="19"/>
  <c r="BJ4434" i="19"/>
  <c r="BC4434" i="19"/>
  <c r="BB4434" i="19"/>
  <c r="AU4434" i="19"/>
  <c r="AT4434" i="19"/>
  <c r="BJ4433" i="19"/>
  <c r="BC4433" i="19"/>
  <c r="BB4433" i="19"/>
  <c r="AU4433" i="19"/>
  <c r="AT4433" i="19"/>
  <c r="BJ4432" i="19"/>
  <c r="BC4432" i="19"/>
  <c r="BB4432" i="19"/>
  <c r="AU4432" i="19"/>
  <c r="AT4432" i="19"/>
  <c r="BJ4431" i="19"/>
  <c r="BC4431" i="19"/>
  <c r="BB4431" i="19"/>
  <c r="AU4431" i="19"/>
  <c r="AT4431" i="19"/>
  <c r="BJ4430" i="19"/>
  <c r="BC4430" i="19"/>
  <c r="BB4430" i="19"/>
  <c r="AU4430" i="19"/>
  <c r="AT4430" i="19"/>
  <c r="BJ4429" i="19"/>
  <c r="BC4429" i="19"/>
  <c r="BB4429" i="19"/>
  <c r="AU4429" i="19"/>
  <c r="AT4429" i="19"/>
  <c r="BJ4428" i="19"/>
  <c r="BC4428" i="19"/>
  <c r="BB4428" i="19"/>
  <c r="AU4428" i="19"/>
  <c r="AT4428" i="19"/>
  <c r="BJ4427" i="19"/>
  <c r="BC4427" i="19"/>
  <c r="BB4427" i="19"/>
  <c r="AU4427" i="19"/>
  <c r="AT4427" i="19"/>
  <c r="BJ4426" i="19"/>
  <c r="BC4426" i="19"/>
  <c r="BB4426" i="19"/>
  <c r="AU4426" i="19"/>
  <c r="AT4426" i="19"/>
  <c r="BJ4425" i="19"/>
  <c r="BC4425" i="19"/>
  <c r="BB4425" i="19"/>
  <c r="AU4425" i="19"/>
  <c r="AT4425" i="19"/>
  <c r="BJ4424" i="19"/>
  <c r="BC4424" i="19"/>
  <c r="BB4424" i="19"/>
  <c r="AU4424" i="19"/>
  <c r="AT4424" i="19"/>
  <c r="BJ4423" i="19"/>
  <c r="BC4423" i="19"/>
  <c r="BB4423" i="19"/>
  <c r="AU4423" i="19"/>
  <c r="AT4423" i="19"/>
  <c r="BJ4422" i="19"/>
  <c r="BC4422" i="19"/>
  <c r="BB4422" i="19"/>
  <c r="AU4422" i="19"/>
  <c r="AT4422" i="19"/>
  <c r="BJ4421" i="19"/>
  <c r="BC4421" i="19"/>
  <c r="BB4421" i="19"/>
  <c r="AU4421" i="19"/>
  <c r="AT4421" i="19"/>
  <c r="BJ4420" i="19"/>
  <c r="BC4420" i="19"/>
  <c r="BB4420" i="19"/>
  <c r="AU4420" i="19"/>
  <c r="AT4420" i="19"/>
  <c r="BJ4419" i="19"/>
  <c r="BC4419" i="19"/>
  <c r="BB4419" i="19"/>
  <c r="AU4419" i="19"/>
  <c r="AT4419" i="19"/>
  <c r="BJ4418" i="19"/>
  <c r="BC4418" i="19"/>
  <c r="BB4418" i="19"/>
  <c r="AU4418" i="19"/>
  <c r="AT4418" i="19"/>
  <c r="BJ4417" i="19"/>
  <c r="BC4417" i="19"/>
  <c r="BB4417" i="19"/>
  <c r="AU4417" i="19"/>
  <c r="AT4417" i="19"/>
  <c r="BJ4416" i="19"/>
  <c r="BC4416" i="19"/>
  <c r="BB4416" i="19"/>
  <c r="AU4416" i="19"/>
  <c r="AT4416" i="19"/>
  <c r="BJ4415" i="19"/>
  <c r="BC4415" i="19"/>
  <c r="BB4415" i="19"/>
  <c r="AU4415" i="19"/>
  <c r="AT4415" i="19"/>
  <c r="BJ4414" i="19"/>
  <c r="BC4414" i="19"/>
  <c r="BB4414" i="19"/>
  <c r="AU4414" i="19"/>
  <c r="AT4414" i="19"/>
  <c r="BJ4413" i="19"/>
  <c r="BC4413" i="19"/>
  <c r="BB4413" i="19"/>
  <c r="AU4413" i="19"/>
  <c r="AT4413" i="19"/>
  <c r="BJ4412" i="19"/>
  <c r="BC4412" i="19"/>
  <c r="BB4412" i="19"/>
  <c r="AU4412" i="19"/>
  <c r="AT4412" i="19"/>
  <c r="BJ4411" i="19"/>
  <c r="BC4411" i="19"/>
  <c r="BB4411" i="19"/>
  <c r="AU4411" i="19"/>
  <c r="AT4411" i="19"/>
  <c r="BJ4410" i="19"/>
  <c r="BC4410" i="19"/>
  <c r="BB4410" i="19"/>
  <c r="AU4410" i="19"/>
  <c r="AT4410" i="19"/>
  <c r="BJ4409" i="19"/>
  <c r="BC4409" i="19"/>
  <c r="BB4409" i="19"/>
  <c r="AU4409" i="19"/>
  <c r="AT4409" i="19"/>
  <c r="BJ4408" i="19"/>
  <c r="BC4408" i="19"/>
  <c r="BB4408" i="19"/>
  <c r="AU4408" i="19"/>
  <c r="AT4408" i="19"/>
  <c r="BJ4407" i="19"/>
  <c r="BC4407" i="19"/>
  <c r="BB4407" i="19"/>
  <c r="AU4407" i="19"/>
  <c r="AT4407" i="19"/>
  <c r="BJ4406" i="19"/>
  <c r="BC4406" i="19"/>
  <c r="BB4406" i="19"/>
  <c r="AU4406" i="19"/>
  <c r="AT4406" i="19"/>
  <c r="BJ4405" i="19"/>
  <c r="BC4405" i="19"/>
  <c r="BB4405" i="19"/>
  <c r="AU4405" i="19"/>
  <c r="AT4405" i="19"/>
  <c r="BJ4404" i="19"/>
  <c r="BC4404" i="19"/>
  <c r="BB4404" i="19"/>
  <c r="AU4404" i="19"/>
  <c r="AT4404" i="19"/>
  <c r="BJ4403" i="19"/>
  <c r="BC4403" i="19"/>
  <c r="BB4403" i="19"/>
  <c r="AU4403" i="19"/>
  <c r="AT4403" i="19"/>
  <c r="BJ4402" i="19"/>
  <c r="BC4402" i="19"/>
  <c r="BB4402" i="19"/>
  <c r="AU4402" i="19"/>
  <c r="AT4402" i="19"/>
  <c r="BJ4401" i="19"/>
  <c r="BC4401" i="19"/>
  <c r="BB4401" i="19"/>
  <c r="AU4401" i="19"/>
  <c r="AT4401" i="19"/>
  <c r="BJ4400" i="19"/>
  <c r="BC4400" i="19"/>
  <c r="BB4400" i="19"/>
  <c r="AU4400" i="19"/>
  <c r="AT4400" i="19"/>
  <c r="BJ4399" i="19"/>
  <c r="BC4399" i="19"/>
  <c r="BB4399" i="19"/>
  <c r="AU4399" i="19"/>
  <c r="AT4399" i="19"/>
  <c r="BJ4398" i="19"/>
  <c r="BC4398" i="19"/>
  <c r="BB4398" i="19"/>
  <c r="AU4398" i="19"/>
  <c r="AT4398" i="19"/>
  <c r="BJ4397" i="19"/>
  <c r="BC4397" i="19"/>
  <c r="BB4397" i="19"/>
  <c r="AU4397" i="19"/>
  <c r="AT4397" i="19"/>
  <c r="BJ4396" i="19"/>
  <c r="BC4396" i="19"/>
  <c r="BB4396" i="19"/>
  <c r="AU4396" i="19"/>
  <c r="AT4396" i="19"/>
  <c r="BJ4395" i="19"/>
  <c r="BC4395" i="19"/>
  <c r="BB4395" i="19"/>
  <c r="AU4395" i="19"/>
  <c r="AT4395" i="19"/>
  <c r="BJ4394" i="19"/>
  <c r="BC4394" i="19"/>
  <c r="BB4394" i="19"/>
  <c r="AU4394" i="19"/>
  <c r="AT4394" i="19"/>
  <c r="BJ4393" i="19"/>
  <c r="BC4393" i="19"/>
  <c r="BB4393" i="19"/>
  <c r="AU4393" i="19"/>
  <c r="AT4393" i="19"/>
  <c r="BJ4392" i="19"/>
  <c r="BC4392" i="19"/>
  <c r="BB4392" i="19"/>
  <c r="AU4392" i="19"/>
  <c r="AT4392" i="19"/>
  <c r="BJ4391" i="19"/>
  <c r="BC4391" i="19"/>
  <c r="BB4391" i="19"/>
  <c r="AU4391" i="19"/>
  <c r="AT4391" i="19"/>
  <c r="BJ4390" i="19"/>
  <c r="BC4390" i="19"/>
  <c r="BB4390" i="19"/>
  <c r="AU4390" i="19"/>
  <c r="AT4390" i="19"/>
  <c r="BJ4389" i="19"/>
  <c r="BC4389" i="19"/>
  <c r="BB4389" i="19"/>
  <c r="AU4389" i="19"/>
  <c r="AT4389" i="19"/>
  <c r="BJ4388" i="19"/>
  <c r="BC4388" i="19"/>
  <c r="BB4388" i="19"/>
  <c r="AU4388" i="19"/>
  <c r="AT4388" i="19"/>
  <c r="BJ4387" i="19"/>
  <c r="BC4387" i="19"/>
  <c r="BB4387" i="19"/>
  <c r="AU4387" i="19"/>
  <c r="AT4387" i="19"/>
  <c r="BJ4386" i="19"/>
  <c r="BC4386" i="19"/>
  <c r="BB4386" i="19"/>
  <c r="AU4386" i="19"/>
  <c r="AT4386" i="19"/>
  <c r="BJ4385" i="19"/>
  <c r="BC4385" i="19"/>
  <c r="BB4385" i="19"/>
  <c r="AU4385" i="19"/>
  <c r="AT4385" i="19"/>
  <c r="BJ4384" i="19"/>
  <c r="BC4384" i="19"/>
  <c r="BB4384" i="19"/>
  <c r="AU4384" i="19"/>
  <c r="AT4384" i="19"/>
  <c r="BJ4383" i="19"/>
  <c r="BC4383" i="19"/>
  <c r="BB4383" i="19"/>
  <c r="AU4383" i="19"/>
  <c r="AT4383" i="19"/>
  <c r="BJ4382" i="19"/>
  <c r="BC4382" i="19"/>
  <c r="BB4382" i="19"/>
  <c r="AU4382" i="19"/>
  <c r="AT4382" i="19"/>
  <c r="BJ4381" i="19"/>
  <c r="BC4381" i="19"/>
  <c r="BB4381" i="19"/>
  <c r="AU4381" i="19"/>
  <c r="AT4381" i="19"/>
  <c r="BJ4380" i="19"/>
  <c r="BC4380" i="19"/>
  <c r="BB4380" i="19"/>
  <c r="AU4380" i="19"/>
  <c r="AT4380" i="19"/>
  <c r="BJ4379" i="19"/>
  <c r="BC4379" i="19"/>
  <c r="BB4379" i="19"/>
  <c r="AU4379" i="19"/>
  <c r="AT4379" i="19"/>
  <c r="BJ4378" i="19"/>
  <c r="BC4378" i="19"/>
  <c r="BB4378" i="19"/>
  <c r="AU4378" i="19"/>
  <c r="AT4378" i="19"/>
  <c r="BJ4377" i="19"/>
  <c r="BC4377" i="19"/>
  <c r="BB4377" i="19"/>
  <c r="AU4377" i="19"/>
  <c r="AT4377" i="19"/>
  <c r="BJ4376" i="19"/>
  <c r="BC4376" i="19"/>
  <c r="BB4376" i="19"/>
  <c r="AU4376" i="19"/>
  <c r="AT4376" i="19"/>
  <c r="BJ4375" i="19"/>
  <c r="BC4375" i="19"/>
  <c r="BB4375" i="19"/>
  <c r="AU4375" i="19"/>
  <c r="AT4375" i="19"/>
  <c r="BJ4374" i="19"/>
  <c r="BC4374" i="19"/>
  <c r="BB4374" i="19"/>
  <c r="AU4374" i="19"/>
  <c r="AT4374" i="19"/>
  <c r="BJ4373" i="19"/>
  <c r="BC4373" i="19"/>
  <c r="BB4373" i="19"/>
  <c r="AU4373" i="19"/>
  <c r="AT4373" i="19"/>
  <c r="BJ4372" i="19"/>
  <c r="BC4372" i="19"/>
  <c r="BB4372" i="19"/>
  <c r="AU4372" i="19"/>
  <c r="AT4372" i="19"/>
  <c r="BJ4371" i="19"/>
  <c r="BC4371" i="19"/>
  <c r="BB4371" i="19"/>
  <c r="AU4371" i="19"/>
  <c r="AT4371" i="19"/>
  <c r="BJ4370" i="19"/>
  <c r="BC4370" i="19"/>
  <c r="BB4370" i="19"/>
  <c r="AU4370" i="19"/>
  <c r="AT4370" i="19"/>
  <c r="BJ4369" i="19"/>
  <c r="BC4369" i="19"/>
  <c r="BB4369" i="19"/>
  <c r="AU4369" i="19"/>
  <c r="AT4369" i="19"/>
  <c r="BJ4368" i="19"/>
  <c r="BC4368" i="19"/>
  <c r="BB4368" i="19"/>
  <c r="AU4368" i="19"/>
  <c r="AT4368" i="19"/>
  <c r="BJ4367" i="19"/>
  <c r="BC4367" i="19"/>
  <c r="BB4367" i="19"/>
  <c r="AU4367" i="19"/>
  <c r="AT4367" i="19"/>
  <c r="BJ4366" i="19"/>
  <c r="BC4366" i="19"/>
  <c r="BB4366" i="19"/>
  <c r="AU4366" i="19"/>
  <c r="AT4366" i="19"/>
  <c r="BJ4365" i="19"/>
  <c r="BC4365" i="19"/>
  <c r="BB4365" i="19"/>
  <c r="AU4365" i="19"/>
  <c r="AT4365" i="19"/>
  <c r="BJ4364" i="19"/>
  <c r="BC4364" i="19"/>
  <c r="BB4364" i="19"/>
  <c r="AU4364" i="19"/>
  <c r="AT4364" i="19"/>
  <c r="BJ4363" i="19"/>
  <c r="BC4363" i="19"/>
  <c r="BB4363" i="19"/>
  <c r="AU4363" i="19"/>
  <c r="AT4363" i="19"/>
  <c r="BJ4362" i="19"/>
  <c r="BC4362" i="19"/>
  <c r="BB4362" i="19"/>
  <c r="AU4362" i="19"/>
  <c r="AT4362" i="19"/>
  <c r="BJ4361" i="19"/>
  <c r="BC4361" i="19"/>
  <c r="BB4361" i="19"/>
  <c r="AU4361" i="19"/>
  <c r="AT4361" i="19"/>
  <c r="BJ4360" i="19"/>
  <c r="BC4360" i="19"/>
  <c r="BB4360" i="19"/>
  <c r="AU4360" i="19"/>
  <c r="AT4360" i="19"/>
  <c r="BJ4359" i="19"/>
  <c r="BC4359" i="19"/>
  <c r="BB4359" i="19"/>
  <c r="AU4359" i="19"/>
  <c r="AT4359" i="19"/>
  <c r="BJ4358" i="19"/>
  <c r="BC4358" i="19"/>
  <c r="BB4358" i="19"/>
  <c r="AU4358" i="19"/>
  <c r="AT4358" i="19"/>
  <c r="BJ4357" i="19"/>
  <c r="BC4357" i="19"/>
  <c r="BB4357" i="19"/>
  <c r="AU4357" i="19"/>
  <c r="AT4357" i="19"/>
  <c r="BJ4356" i="19"/>
  <c r="BC4356" i="19"/>
  <c r="BB4356" i="19"/>
  <c r="AU4356" i="19"/>
  <c r="AT4356" i="19"/>
  <c r="BJ4355" i="19"/>
  <c r="BC4355" i="19"/>
  <c r="BB4355" i="19"/>
  <c r="AU4355" i="19"/>
  <c r="AT4355" i="19"/>
  <c r="BJ4354" i="19"/>
  <c r="BC4354" i="19"/>
  <c r="BB4354" i="19"/>
  <c r="AU4354" i="19"/>
  <c r="AT4354" i="19"/>
  <c r="BJ4353" i="19"/>
  <c r="BC4353" i="19"/>
  <c r="BB4353" i="19"/>
  <c r="AU4353" i="19"/>
  <c r="AT4353" i="19"/>
  <c r="BJ4352" i="19"/>
  <c r="BC4352" i="19"/>
  <c r="BB4352" i="19"/>
  <c r="AU4352" i="19"/>
  <c r="AT4352" i="19"/>
  <c r="BJ4351" i="19"/>
  <c r="BC4351" i="19"/>
  <c r="BB4351" i="19"/>
  <c r="AU4351" i="19"/>
  <c r="AT4351" i="19"/>
  <c r="BJ4350" i="19"/>
  <c r="BC4350" i="19"/>
  <c r="BB4350" i="19"/>
  <c r="AU4350" i="19"/>
  <c r="AT4350" i="19"/>
  <c r="BJ4349" i="19"/>
  <c r="BC4349" i="19"/>
  <c r="BB4349" i="19"/>
  <c r="AU4349" i="19"/>
  <c r="AT4349" i="19"/>
  <c r="BJ4348" i="19"/>
  <c r="BC4348" i="19"/>
  <c r="BB4348" i="19"/>
  <c r="AU4348" i="19"/>
  <c r="AT4348" i="19"/>
  <c r="BJ4347" i="19"/>
  <c r="BC4347" i="19"/>
  <c r="BB4347" i="19"/>
  <c r="AU4347" i="19"/>
  <c r="AT4347" i="19"/>
  <c r="BJ4346" i="19"/>
  <c r="BC4346" i="19"/>
  <c r="BB4346" i="19"/>
  <c r="AU4346" i="19"/>
  <c r="AT4346" i="19"/>
  <c r="BJ4345" i="19"/>
  <c r="BC4345" i="19"/>
  <c r="BB4345" i="19"/>
  <c r="AU4345" i="19"/>
  <c r="AT4345" i="19"/>
  <c r="BJ4344" i="19"/>
  <c r="BC4344" i="19"/>
  <c r="BB4344" i="19"/>
  <c r="AU4344" i="19"/>
  <c r="AT4344" i="19"/>
  <c r="BJ4343" i="19"/>
  <c r="BC4343" i="19"/>
  <c r="BB4343" i="19"/>
  <c r="AU4343" i="19"/>
  <c r="AT4343" i="19"/>
  <c r="BJ4342" i="19"/>
  <c r="BC4342" i="19"/>
  <c r="BB4342" i="19"/>
  <c r="AU4342" i="19"/>
  <c r="AT4342" i="19"/>
  <c r="BJ4341" i="19"/>
  <c r="BC4341" i="19"/>
  <c r="BB4341" i="19"/>
  <c r="AU4341" i="19"/>
  <c r="AT4341" i="19"/>
  <c r="BJ4340" i="19"/>
  <c r="BC4340" i="19"/>
  <c r="BB4340" i="19"/>
  <c r="AU4340" i="19"/>
  <c r="AT4340" i="19"/>
  <c r="BJ4339" i="19"/>
  <c r="BC4339" i="19"/>
  <c r="BB4339" i="19"/>
  <c r="AU4339" i="19"/>
  <c r="AT4339" i="19"/>
  <c r="BJ4338" i="19"/>
  <c r="BC4338" i="19"/>
  <c r="BB4338" i="19"/>
  <c r="AU4338" i="19"/>
  <c r="AT4338" i="19"/>
  <c r="BJ4337" i="19"/>
  <c r="BC4337" i="19"/>
  <c r="BB4337" i="19"/>
  <c r="AU4337" i="19"/>
  <c r="AT4337" i="19"/>
  <c r="BJ4336" i="19"/>
  <c r="BC4336" i="19"/>
  <c r="BB4336" i="19"/>
  <c r="AU4336" i="19"/>
  <c r="AT4336" i="19"/>
  <c r="BJ4335" i="19"/>
  <c r="BC4335" i="19"/>
  <c r="BB4335" i="19"/>
  <c r="AU4335" i="19"/>
  <c r="AT4335" i="19"/>
  <c r="BJ4334" i="19"/>
  <c r="BC4334" i="19"/>
  <c r="BB4334" i="19"/>
  <c r="AU4334" i="19"/>
  <c r="AT4334" i="19"/>
  <c r="BJ4333" i="19"/>
  <c r="BC4333" i="19"/>
  <c r="BB4333" i="19"/>
  <c r="AU4333" i="19"/>
  <c r="AT4333" i="19"/>
  <c r="BJ4332" i="19"/>
  <c r="BC4332" i="19"/>
  <c r="BB4332" i="19"/>
  <c r="AU4332" i="19"/>
  <c r="AT4332" i="19"/>
  <c r="BJ4331" i="19"/>
  <c r="BC4331" i="19"/>
  <c r="BB4331" i="19"/>
  <c r="AU4331" i="19"/>
  <c r="AT4331" i="19"/>
  <c r="BJ4330" i="19"/>
  <c r="BC4330" i="19"/>
  <c r="BB4330" i="19"/>
  <c r="AU4330" i="19"/>
  <c r="AT4330" i="19"/>
  <c r="BJ4329" i="19"/>
  <c r="BC4329" i="19"/>
  <c r="BB4329" i="19"/>
  <c r="AU4329" i="19"/>
  <c r="AT4329" i="19"/>
  <c r="BJ4328" i="19"/>
  <c r="BC4328" i="19"/>
  <c r="BB4328" i="19"/>
  <c r="AU4328" i="19"/>
  <c r="AT4328" i="19"/>
  <c r="BJ4327" i="19"/>
  <c r="BC4327" i="19"/>
  <c r="BB4327" i="19"/>
  <c r="AU4327" i="19"/>
  <c r="AT4327" i="19"/>
  <c r="BJ4326" i="19"/>
  <c r="BC4326" i="19"/>
  <c r="BB4326" i="19"/>
  <c r="AU4326" i="19"/>
  <c r="AT4326" i="19"/>
  <c r="BJ4325" i="19"/>
  <c r="BC4325" i="19"/>
  <c r="BB4325" i="19"/>
  <c r="AU4325" i="19"/>
  <c r="AT4325" i="19"/>
  <c r="BJ4324" i="19"/>
  <c r="BC4324" i="19"/>
  <c r="BB4324" i="19"/>
  <c r="AU4324" i="19"/>
  <c r="AT4324" i="19"/>
  <c r="BJ4323" i="19"/>
  <c r="BC4323" i="19"/>
  <c r="BB4323" i="19"/>
  <c r="AU4323" i="19"/>
  <c r="AT4323" i="19"/>
  <c r="BJ4322" i="19"/>
  <c r="BC4322" i="19"/>
  <c r="BB4322" i="19"/>
  <c r="AU4322" i="19"/>
  <c r="AT4322" i="19"/>
  <c r="BJ4321" i="19"/>
  <c r="BC4321" i="19"/>
  <c r="BB4321" i="19"/>
  <c r="AU4321" i="19"/>
  <c r="AT4321" i="19"/>
  <c r="BJ4320" i="19"/>
  <c r="BC4320" i="19"/>
  <c r="BB4320" i="19"/>
  <c r="AU4320" i="19"/>
  <c r="AT4320" i="19"/>
  <c r="BJ4319" i="19"/>
  <c r="BC4319" i="19"/>
  <c r="BB4319" i="19"/>
  <c r="AU4319" i="19"/>
  <c r="AT4319" i="19"/>
  <c r="BJ4318" i="19"/>
  <c r="BC4318" i="19"/>
  <c r="BB4318" i="19"/>
  <c r="AU4318" i="19"/>
  <c r="AT4318" i="19"/>
  <c r="BJ4317" i="19"/>
  <c r="BC4317" i="19"/>
  <c r="BB4317" i="19"/>
  <c r="AU4317" i="19"/>
  <c r="AT4317" i="19"/>
  <c r="BJ4316" i="19"/>
  <c r="BC4316" i="19"/>
  <c r="BB4316" i="19"/>
  <c r="AU4316" i="19"/>
  <c r="AT4316" i="19"/>
  <c r="BJ4315" i="19"/>
  <c r="BC4315" i="19"/>
  <c r="BB4315" i="19"/>
  <c r="AU4315" i="19"/>
  <c r="AT4315" i="19"/>
  <c r="BJ4314" i="19"/>
  <c r="BC4314" i="19"/>
  <c r="BB4314" i="19"/>
  <c r="AU4314" i="19"/>
  <c r="AT4314" i="19"/>
  <c r="BJ4313" i="19"/>
  <c r="BC4313" i="19"/>
  <c r="BB4313" i="19"/>
  <c r="AU4313" i="19"/>
  <c r="AT4313" i="19"/>
  <c r="BJ4312" i="19"/>
  <c r="BC4312" i="19"/>
  <c r="BB4312" i="19"/>
  <c r="AU4312" i="19"/>
  <c r="AT4312" i="19"/>
  <c r="BJ4311" i="19"/>
  <c r="BC4311" i="19"/>
  <c r="BB4311" i="19"/>
  <c r="AU4311" i="19"/>
  <c r="AT4311" i="19"/>
  <c r="BJ4310" i="19"/>
  <c r="BC4310" i="19"/>
  <c r="BB4310" i="19"/>
  <c r="AU4310" i="19"/>
  <c r="AT4310" i="19"/>
  <c r="BJ4309" i="19"/>
  <c r="BC4309" i="19"/>
  <c r="BB4309" i="19"/>
  <c r="AU4309" i="19"/>
  <c r="AT4309" i="19"/>
  <c r="BJ4308" i="19"/>
  <c r="BC4308" i="19"/>
  <c r="BB4308" i="19"/>
  <c r="AU4308" i="19"/>
  <c r="AT4308" i="19"/>
  <c r="BJ4307" i="19"/>
  <c r="BC4307" i="19"/>
  <c r="BB4307" i="19"/>
  <c r="AU4307" i="19"/>
  <c r="AT4307" i="19"/>
  <c r="BJ4306" i="19"/>
  <c r="BC4306" i="19"/>
  <c r="BB4306" i="19"/>
  <c r="AU4306" i="19"/>
  <c r="AT4306" i="19"/>
  <c r="BJ4305" i="19"/>
  <c r="BC4305" i="19"/>
  <c r="BB4305" i="19"/>
  <c r="AU4305" i="19"/>
  <c r="AT4305" i="19"/>
  <c r="BJ4304" i="19"/>
  <c r="BC4304" i="19"/>
  <c r="BB4304" i="19"/>
  <c r="AU4304" i="19"/>
  <c r="AT4304" i="19"/>
  <c r="BJ4303" i="19"/>
  <c r="BC4303" i="19"/>
  <c r="BB4303" i="19"/>
  <c r="AU4303" i="19"/>
  <c r="AT4303" i="19"/>
  <c r="BJ4302" i="19"/>
  <c r="BC4302" i="19"/>
  <c r="BB4302" i="19"/>
  <c r="AU4302" i="19"/>
  <c r="AT4302" i="19"/>
  <c r="BJ4301" i="19"/>
  <c r="BC4301" i="19"/>
  <c r="BB4301" i="19"/>
  <c r="AU4301" i="19"/>
  <c r="AT4301" i="19"/>
  <c r="BJ4300" i="19"/>
  <c r="BC4300" i="19"/>
  <c r="BB4300" i="19"/>
  <c r="AU4300" i="19"/>
  <c r="AT4300" i="19"/>
  <c r="BJ4299" i="19"/>
  <c r="BC4299" i="19"/>
  <c r="BB4299" i="19"/>
  <c r="AU4299" i="19"/>
  <c r="AT4299" i="19"/>
  <c r="BJ4298" i="19"/>
  <c r="BC4298" i="19"/>
  <c r="BB4298" i="19"/>
  <c r="AU4298" i="19"/>
  <c r="AT4298" i="19"/>
  <c r="BJ4297" i="19"/>
  <c r="BC4297" i="19"/>
  <c r="BB4297" i="19"/>
  <c r="AU4297" i="19"/>
  <c r="AT4297" i="19"/>
  <c r="BJ4296" i="19"/>
  <c r="BC4296" i="19"/>
  <c r="BB4296" i="19"/>
  <c r="AU4296" i="19"/>
  <c r="AT4296" i="19"/>
  <c r="BJ4295" i="19"/>
  <c r="BC4295" i="19"/>
  <c r="BB4295" i="19"/>
  <c r="AU4295" i="19"/>
  <c r="AT4295" i="19"/>
  <c r="BJ4294" i="19"/>
  <c r="BC4294" i="19"/>
  <c r="BB4294" i="19"/>
  <c r="AU4294" i="19"/>
  <c r="AT4294" i="19"/>
  <c r="BJ4293" i="19"/>
  <c r="BC4293" i="19"/>
  <c r="BB4293" i="19"/>
  <c r="AU4293" i="19"/>
  <c r="AT4293" i="19"/>
  <c r="BJ4292" i="19"/>
  <c r="BC4292" i="19"/>
  <c r="BB4292" i="19"/>
  <c r="AU4292" i="19"/>
  <c r="AT4292" i="19"/>
  <c r="BJ4291" i="19"/>
  <c r="BC4291" i="19"/>
  <c r="BB4291" i="19"/>
  <c r="AU4291" i="19"/>
  <c r="AT4291" i="19"/>
  <c r="BJ4290" i="19"/>
  <c r="BC4290" i="19"/>
  <c r="BB4290" i="19"/>
  <c r="AU4290" i="19"/>
  <c r="AT4290" i="19"/>
  <c r="BJ4289" i="19"/>
  <c r="BC4289" i="19"/>
  <c r="BB4289" i="19"/>
  <c r="AU4289" i="19"/>
  <c r="AT4289" i="19"/>
  <c r="BJ4288" i="19"/>
  <c r="BC4288" i="19"/>
  <c r="BB4288" i="19"/>
  <c r="AU4288" i="19"/>
  <c r="AT4288" i="19"/>
  <c r="BJ4287" i="19"/>
  <c r="BC4287" i="19"/>
  <c r="BB4287" i="19"/>
  <c r="AU4287" i="19"/>
  <c r="AT4287" i="19"/>
  <c r="BJ4286" i="19"/>
  <c r="BC4286" i="19"/>
  <c r="BB4286" i="19"/>
  <c r="AU4286" i="19"/>
  <c r="AT4286" i="19"/>
  <c r="BJ4285" i="19"/>
  <c r="BC4285" i="19"/>
  <c r="BB4285" i="19"/>
  <c r="AU4285" i="19"/>
  <c r="AT4285" i="19"/>
  <c r="BJ4284" i="19"/>
  <c r="BC4284" i="19"/>
  <c r="BB4284" i="19"/>
  <c r="AU4284" i="19"/>
  <c r="AT4284" i="19"/>
  <c r="BJ4283" i="19"/>
  <c r="BC4283" i="19"/>
  <c r="BB4283" i="19"/>
  <c r="AU4283" i="19"/>
  <c r="AT4283" i="19"/>
  <c r="BJ4282" i="19"/>
  <c r="BC4282" i="19"/>
  <c r="BB4282" i="19"/>
  <c r="AU4282" i="19"/>
  <c r="AT4282" i="19"/>
  <c r="BJ4281" i="19"/>
  <c r="BC4281" i="19"/>
  <c r="BB4281" i="19"/>
  <c r="AU4281" i="19"/>
  <c r="AT4281" i="19"/>
  <c r="BJ4280" i="19"/>
  <c r="BC4280" i="19"/>
  <c r="BB4280" i="19"/>
  <c r="AU4280" i="19"/>
  <c r="AT4280" i="19"/>
  <c r="BJ4279" i="19"/>
  <c r="BC4279" i="19"/>
  <c r="BB4279" i="19"/>
  <c r="AU4279" i="19"/>
  <c r="AT4279" i="19"/>
  <c r="BJ4278" i="19"/>
  <c r="BC4278" i="19"/>
  <c r="BB4278" i="19"/>
  <c r="AU4278" i="19"/>
  <c r="AT4278" i="19"/>
  <c r="BJ4277" i="19"/>
  <c r="BC4277" i="19"/>
  <c r="BB4277" i="19"/>
  <c r="AU4277" i="19"/>
  <c r="AT4277" i="19"/>
  <c r="BJ4276" i="19"/>
  <c r="BC4276" i="19"/>
  <c r="BB4276" i="19"/>
  <c r="AU4276" i="19"/>
  <c r="AT4276" i="19"/>
  <c r="BJ4275" i="19"/>
  <c r="BC4275" i="19"/>
  <c r="BB4275" i="19"/>
  <c r="AU4275" i="19"/>
  <c r="AT4275" i="19"/>
  <c r="BJ4274" i="19"/>
  <c r="BC4274" i="19"/>
  <c r="BB4274" i="19"/>
  <c r="AU4274" i="19"/>
  <c r="AT4274" i="19"/>
  <c r="BJ4273" i="19"/>
  <c r="BC4273" i="19"/>
  <c r="BB4273" i="19"/>
  <c r="AU4273" i="19"/>
  <c r="AT4273" i="19"/>
  <c r="BJ4272" i="19"/>
  <c r="BC4272" i="19"/>
  <c r="BB4272" i="19"/>
  <c r="AU4272" i="19"/>
  <c r="AT4272" i="19"/>
  <c r="BJ4271" i="19"/>
  <c r="BC4271" i="19"/>
  <c r="BB4271" i="19"/>
  <c r="AU4271" i="19"/>
  <c r="AT4271" i="19"/>
  <c r="BJ4270" i="19"/>
  <c r="BC4270" i="19"/>
  <c r="BB4270" i="19"/>
  <c r="AU4270" i="19"/>
  <c r="AT4270" i="19"/>
  <c r="BJ4269" i="19"/>
  <c r="BC4269" i="19"/>
  <c r="BB4269" i="19"/>
  <c r="AU4269" i="19"/>
  <c r="AT4269" i="19"/>
  <c r="BJ4268" i="19"/>
  <c r="BC4268" i="19"/>
  <c r="BB4268" i="19"/>
  <c r="AU4268" i="19"/>
  <c r="AT4268" i="19"/>
  <c r="BJ4267" i="19"/>
  <c r="BC4267" i="19"/>
  <c r="BB4267" i="19"/>
  <c r="AU4267" i="19"/>
  <c r="AT4267" i="19"/>
  <c r="BJ4266" i="19"/>
  <c r="BC4266" i="19"/>
  <c r="BB4266" i="19"/>
  <c r="AU4266" i="19"/>
  <c r="AT4266" i="19"/>
  <c r="BJ4265" i="19"/>
  <c r="BC4265" i="19"/>
  <c r="BB4265" i="19"/>
  <c r="AU4265" i="19"/>
  <c r="AT4265" i="19"/>
  <c r="BJ4264" i="19"/>
  <c r="BC4264" i="19"/>
  <c r="BB4264" i="19"/>
  <c r="AU4264" i="19"/>
  <c r="AT4264" i="19"/>
  <c r="BJ4263" i="19"/>
  <c r="BC4263" i="19"/>
  <c r="BB4263" i="19"/>
  <c r="AU4263" i="19"/>
  <c r="AT4263" i="19"/>
  <c r="BJ4262" i="19"/>
  <c r="BC4262" i="19"/>
  <c r="BB4262" i="19"/>
  <c r="AU4262" i="19"/>
  <c r="AT4262" i="19"/>
  <c r="BJ4261" i="19"/>
  <c r="BC4261" i="19"/>
  <c r="BB4261" i="19"/>
  <c r="AU4261" i="19"/>
  <c r="AT4261" i="19"/>
  <c r="BJ4260" i="19"/>
  <c r="BC4260" i="19"/>
  <c r="BB4260" i="19"/>
  <c r="AU4260" i="19"/>
  <c r="AT4260" i="19"/>
  <c r="BJ4259" i="19"/>
  <c r="BC4259" i="19"/>
  <c r="BB4259" i="19"/>
  <c r="AU4259" i="19"/>
  <c r="AT4259" i="19"/>
  <c r="BJ4258" i="19"/>
  <c r="BC4258" i="19"/>
  <c r="BB4258" i="19"/>
  <c r="AU4258" i="19"/>
  <c r="AT4258" i="19"/>
  <c r="BJ4257" i="19"/>
  <c r="BC4257" i="19"/>
  <c r="BB4257" i="19"/>
  <c r="AU4257" i="19"/>
  <c r="AT4257" i="19"/>
  <c r="BJ4256" i="19"/>
  <c r="BC4256" i="19"/>
  <c r="BB4256" i="19"/>
  <c r="AU4256" i="19"/>
  <c r="AT4256" i="19"/>
  <c r="BJ4255" i="19"/>
  <c r="BC4255" i="19"/>
  <c r="BB4255" i="19"/>
  <c r="AU4255" i="19"/>
  <c r="AT4255" i="19"/>
  <c r="BJ4254" i="19"/>
  <c r="BC4254" i="19"/>
  <c r="BB4254" i="19"/>
  <c r="AU4254" i="19"/>
  <c r="AT4254" i="19"/>
  <c r="BJ4253" i="19"/>
  <c r="BC4253" i="19"/>
  <c r="BB4253" i="19"/>
  <c r="AU4253" i="19"/>
  <c r="AT4253" i="19"/>
  <c r="BJ4252" i="19"/>
  <c r="BC4252" i="19"/>
  <c r="BB4252" i="19"/>
  <c r="AU4252" i="19"/>
  <c r="AT4252" i="19"/>
  <c r="BJ4251" i="19"/>
  <c r="BC4251" i="19"/>
  <c r="BB4251" i="19"/>
  <c r="AU4251" i="19"/>
  <c r="AT4251" i="19"/>
  <c r="BJ4250" i="19"/>
  <c r="BC4250" i="19"/>
  <c r="BB4250" i="19"/>
  <c r="AU4250" i="19"/>
  <c r="AT4250" i="19"/>
  <c r="BJ4249" i="19"/>
  <c r="BC4249" i="19"/>
  <c r="BB4249" i="19"/>
  <c r="AU4249" i="19"/>
  <c r="AT4249" i="19"/>
  <c r="BJ4248" i="19"/>
  <c r="BC4248" i="19"/>
  <c r="BB4248" i="19"/>
  <c r="AU4248" i="19"/>
  <c r="AT4248" i="19"/>
  <c r="BJ4247" i="19"/>
  <c r="BC4247" i="19"/>
  <c r="BB4247" i="19"/>
  <c r="AU4247" i="19"/>
  <c r="AT4247" i="19"/>
  <c r="BJ4246" i="19"/>
  <c r="BC4246" i="19"/>
  <c r="BB4246" i="19"/>
  <c r="AU4246" i="19"/>
  <c r="AT4246" i="19"/>
  <c r="BJ4245" i="19"/>
  <c r="BC4245" i="19"/>
  <c r="BB4245" i="19"/>
  <c r="AU4245" i="19"/>
  <c r="AT4245" i="19"/>
  <c r="BJ4244" i="19"/>
  <c r="BC4244" i="19"/>
  <c r="BB4244" i="19"/>
  <c r="AU4244" i="19"/>
  <c r="AT4244" i="19"/>
  <c r="BJ4243" i="19"/>
  <c r="BC4243" i="19"/>
  <c r="BB4243" i="19"/>
  <c r="AU4243" i="19"/>
  <c r="AT4243" i="19"/>
  <c r="BJ4242" i="19"/>
  <c r="BC4242" i="19"/>
  <c r="BB4242" i="19"/>
  <c r="AU4242" i="19"/>
  <c r="AT4242" i="19"/>
  <c r="BJ4241" i="19"/>
  <c r="BC4241" i="19"/>
  <c r="BB4241" i="19"/>
  <c r="AU4241" i="19"/>
  <c r="AT4241" i="19"/>
  <c r="BJ4240" i="19"/>
  <c r="BC4240" i="19"/>
  <c r="BB4240" i="19"/>
  <c r="AU4240" i="19"/>
  <c r="AT4240" i="19"/>
  <c r="BJ4239" i="19"/>
  <c r="BC4239" i="19"/>
  <c r="BB4239" i="19"/>
  <c r="AU4239" i="19"/>
  <c r="AT4239" i="19"/>
  <c r="BJ4238" i="19"/>
  <c r="BC4238" i="19"/>
  <c r="BB4238" i="19"/>
  <c r="AU4238" i="19"/>
  <c r="AT4238" i="19"/>
  <c r="BJ4237" i="19"/>
  <c r="BC4237" i="19"/>
  <c r="BB4237" i="19"/>
  <c r="AU4237" i="19"/>
  <c r="AT4237" i="19"/>
  <c r="BJ4236" i="19"/>
  <c r="BC4236" i="19"/>
  <c r="BB4236" i="19"/>
  <c r="AU4236" i="19"/>
  <c r="AT4236" i="19"/>
  <c r="BJ4235" i="19"/>
  <c r="BC4235" i="19"/>
  <c r="BB4235" i="19"/>
  <c r="AU4235" i="19"/>
  <c r="AT4235" i="19"/>
  <c r="BJ4234" i="19"/>
  <c r="BC4234" i="19"/>
  <c r="BB4234" i="19"/>
  <c r="AU4234" i="19"/>
  <c r="AT4234" i="19"/>
  <c r="BJ4233" i="19"/>
  <c r="BC4233" i="19"/>
  <c r="BB4233" i="19"/>
  <c r="AU4233" i="19"/>
  <c r="AT4233" i="19"/>
  <c r="BJ4232" i="19"/>
  <c r="BC4232" i="19"/>
  <c r="BB4232" i="19"/>
  <c r="AU4232" i="19"/>
  <c r="AT4232" i="19"/>
  <c r="BJ4231" i="19"/>
  <c r="BC4231" i="19"/>
  <c r="BB4231" i="19"/>
  <c r="AU4231" i="19"/>
  <c r="AT4231" i="19"/>
  <c r="BJ4230" i="19"/>
  <c r="BC4230" i="19"/>
  <c r="BB4230" i="19"/>
  <c r="AU4230" i="19"/>
  <c r="AT4230" i="19"/>
  <c r="BJ4229" i="19"/>
  <c r="BC4229" i="19"/>
  <c r="BB4229" i="19"/>
  <c r="AU4229" i="19"/>
  <c r="AT4229" i="19"/>
  <c r="BJ4228" i="19"/>
  <c r="BC4228" i="19"/>
  <c r="BB4228" i="19"/>
  <c r="AU4228" i="19"/>
  <c r="AT4228" i="19"/>
  <c r="BJ4227" i="19"/>
  <c r="BC4227" i="19"/>
  <c r="BB4227" i="19"/>
  <c r="AU4227" i="19"/>
  <c r="AT4227" i="19"/>
  <c r="BJ4226" i="19"/>
  <c r="BC4226" i="19"/>
  <c r="BB4226" i="19"/>
  <c r="AU4226" i="19"/>
  <c r="AT4226" i="19"/>
  <c r="BJ4225" i="19"/>
  <c r="BC4225" i="19"/>
  <c r="BB4225" i="19"/>
  <c r="AU4225" i="19"/>
  <c r="AT4225" i="19"/>
  <c r="BJ4224" i="19"/>
  <c r="BC4224" i="19"/>
  <c r="BB4224" i="19"/>
  <c r="AU4224" i="19"/>
  <c r="AT4224" i="19"/>
  <c r="BJ4223" i="19"/>
  <c r="BC4223" i="19"/>
  <c r="BB4223" i="19"/>
  <c r="AU4223" i="19"/>
  <c r="AT4223" i="19"/>
  <c r="BJ4222" i="19"/>
  <c r="BC4222" i="19"/>
  <c r="BB4222" i="19"/>
  <c r="AU4222" i="19"/>
  <c r="AT4222" i="19"/>
  <c r="BJ4221" i="19"/>
  <c r="BC4221" i="19"/>
  <c r="BB4221" i="19"/>
  <c r="AU4221" i="19"/>
  <c r="AT4221" i="19"/>
  <c r="BJ4220" i="19"/>
  <c r="BC4220" i="19"/>
  <c r="BB4220" i="19"/>
  <c r="AU4220" i="19"/>
  <c r="AT4220" i="19"/>
  <c r="BJ4219" i="19"/>
  <c r="BC4219" i="19"/>
  <c r="BB4219" i="19"/>
  <c r="AU4219" i="19"/>
  <c r="AT4219" i="19"/>
  <c r="BJ4218" i="19"/>
  <c r="BC4218" i="19"/>
  <c r="BB4218" i="19"/>
  <c r="AU4218" i="19"/>
  <c r="AT4218" i="19"/>
  <c r="BJ4217" i="19"/>
  <c r="BC4217" i="19"/>
  <c r="BB4217" i="19"/>
  <c r="AU4217" i="19"/>
  <c r="AT4217" i="19"/>
  <c r="BJ4216" i="19"/>
  <c r="BC4216" i="19"/>
  <c r="BB4216" i="19"/>
  <c r="AU4216" i="19"/>
  <c r="AT4216" i="19"/>
  <c r="BJ4215" i="19"/>
  <c r="BC4215" i="19"/>
  <c r="BB4215" i="19"/>
  <c r="AU4215" i="19"/>
  <c r="AT4215" i="19"/>
  <c r="BJ4214" i="19"/>
  <c r="BC4214" i="19"/>
  <c r="BB4214" i="19"/>
  <c r="AU4214" i="19"/>
  <c r="AT4214" i="19"/>
  <c r="BJ4213" i="19"/>
  <c r="BC4213" i="19"/>
  <c r="BB4213" i="19"/>
  <c r="AU4213" i="19"/>
  <c r="AT4213" i="19"/>
  <c r="BJ4212" i="19"/>
  <c r="BC4212" i="19"/>
  <c r="BB4212" i="19"/>
  <c r="AU4212" i="19"/>
  <c r="AT4212" i="19"/>
  <c r="BJ4211" i="19"/>
  <c r="BC4211" i="19"/>
  <c r="BB4211" i="19"/>
  <c r="AU4211" i="19"/>
  <c r="AT4211" i="19"/>
  <c r="BJ4210" i="19"/>
  <c r="BC4210" i="19"/>
  <c r="BB4210" i="19"/>
  <c r="AU4210" i="19"/>
  <c r="AT4210" i="19"/>
  <c r="BJ4209" i="19"/>
  <c r="BC4209" i="19"/>
  <c r="BB4209" i="19"/>
  <c r="AU4209" i="19"/>
  <c r="AT4209" i="19"/>
  <c r="BJ4208" i="19"/>
  <c r="BC4208" i="19"/>
  <c r="BB4208" i="19"/>
  <c r="AU4208" i="19"/>
  <c r="AT4208" i="19"/>
  <c r="BJ4207" i="19"/>
  <c r="BC4207" i="19"/>
  <c r="BB4207" i="19"/>
  <c r="AU4207" i="19"/>
  <c r="AT4207" i="19"/>
  <c r="BJ4206" i="19"/>
  <c r="BC4206" i="19"/>
  <c r="BB4206" i="19"/>
  <c r="AU4206" i="19"/>
  <c r="AT4206" i="19"/>
  <c r="BJ4205" i="19"/>
  <c r="BC4205" i="19"/>
  <c r="BB4205" i="19"/>
  <c r="AU4205" i="19"/>
  <c r="AT4205" i="19"/>
  <c r="BJ4204" i="19"/>
  <c r="BC4204" i="19"/>
  <c r="BB4204" i="19"/>
  <c r="AU4204" i="19"/>
  <c r="AT4204" i="19"/>
  <c r="BJ4203" i="19"/>
  <c r="BC4203" i="19"/>
  <c r="BB4203" i="19"/>
  <c r="AU4203" i="19"/>
  <c r="AT4203" i="19"/>
  <c r="BJ4202" i="19"/>
  <c r="BC4202" i="19"/>
  <c r="BB4202" i="19"/>
  <c r="AU4202" i="19"/>
  <c r="AT4202" i="19"/>
  <c r="BJ4201" i="19"/>
  <c r="BC4201" i="19"/>
  <c r="BB4201" i="19"/>
  <c r="AU4201" i="19"/>
  <c r="AT4201" i="19"/>
  <c r="BJ4200" i="19"/>
  <c r="BC4200" i="19"/>
  <c r="BB4200" i="19"/>
  <c r="AU4200" i="19"/>
  <c r="AT4200" i="19"/>
  <c r="BJ4199" i="19"/>
  <c r="BC4199" i="19"/>
  <c r="BB4199" i="19"/>
  <c r="AU4199" i="19"/>
  <c r="AT4199" i="19"/>
  <c r="BJ4198" i="19"/>
  <c r="BC4198" i="19"/>
  <c r="BB4198" i="19"/>
  <c r="AU4198" i="19"/>
  <c r="AT4198" i="19"/>
  <c r="BJ4197" i="19"/>
  <c r="BC4197" i="19"/>
  <c r="BB4197" i="19"/>
  <c r="AU4197" i="19"/>
  <c r="AT4197" i="19"/>
  <c r="BJ4196" i="19"/>
  <c r="BC4196" i="19"/>
  <c r="BB4196" i="19"/>
  <c r="AU4196" i="19"/>
  <c r="AT4196" i="19"/>
  <c r="BJ4195" i="19"/>
  <c r="BC4195" i="19"/>
  <c r="BB4195" i="19"/>
  <c r="AU4195" i="19"/>
  <c r="AT4195" i="19"/>
  <c r="BJ4194" i="19"/>
  <c r="BC4194" i="19"/>
  <c r="BB4194" i="19"/>
  <c r="AU4194" i="19"/>
  <c r="AT4194" i="19"/>
  <c r="BJ4193" i="19"/>
  <c r="BC4193" i="19"/>
  <c r="BB4193" i="19"/>
  <c r="AU4193" i="19"/>
  <c r="AT4193" i="19"/>
  <c r="BJ4192" i="19"/>
  <c r="BC4192" i="19"/>
  <c r="BB4192" i="19"/>
  <c r="AU4192" i="19"/>
  <c r="AT4192" i="19"/>
  <c r="BJ4191" i="19"/>
  <c r="BC4191" i="19"/>
  <c r="BB4191" i="19"/>
  <c r="AU4191" i="19"/>
  <c r="AT4191" i="19"/>
  <c r="BJ4190" i="19"/>
  <c r="BC4190" i="19"/>
  <c r="BB4190" i="19"/>
  <c r="AU4190" i="19"/>
  <c r="AT4190" i="19"/>
  <c r="BJ4189" i="19"/>
  <c r="BC4189" i="19"/>
  <c r="BB4189" i="19"/>
  <c r="AU4189" i="19"/>
  <c r="AT4189" i="19"/>
  <c r="BJ4188" i="19"/>
  <c r="BC4188" i="19"/>
  <c r="BB4188" i="19"/>
  <c r="AU4188" i="19"/>
  <c r="AT4188" i="19"/>
  <c r="BJ4187" i="19"/>
  <c r="BC4187" i="19"/>
  <c r="BB4187" i="19"/>
  <c r="AU4187" i="19"/>
  <c r="AT4187" i="19"/>
  <c r="BJ4186" i="19"/>
  <c r="BC4186" i="19"/>
  <c r="BB4186" i="19"/>
  <c r="AU4186" i="19"/>
  <c r="AT4186" i="19"/>
  <c r="BJ4185" i="19"/>
  <c r="BC4185" i="19"/>
  <c r="BB4185" i="19"/>
  <c r="AU4185" i="19"/>
  <c r="AT4185" i="19"/>
  <c r="BJ4184" i="19"/>
  <c r="BC4184" i="19"/>
  <c r="BB4184" i="19"/>
  <c r="AU4184" i="19"/>
  <c r="AT4184" i="19"/>
  <c r="BJ4183" i="19"/>
  <c r="BC4183" i="19"/>
  <c r="BB4183" i="19"/>
  <c r="AU4183" i="19"/>
  <c r="AT4183" i="19"/>
  <c r="BJ4182" i="19"/>
  <c r="BC4182" i="19"/>
  <c r="BB4182" i="19"/>
  <c r="AU4182" i="19"/>
  <c r="AT4182" i="19"/>
  <c r="BJ4181" i="19"/>
  <c r="BC4181" i="19"/>
  <c r="BB4181" i="19"/>
  <c r="AU4181" i="19"/>
  <c r="AT4181" i="19"/>
  <c r="BJ4180" i="19"/>
  <c r="BC4180" i="19"/>
  <c r="BB4180" i="19"/>
  <c r="AU4180" i="19"/>
  <c r="AT4180" i="19"/>
  <c r="BJ4179" i="19"/>
  <c r="BC4179" i="19"/>
  <c r="BB4179" i="19"/>
  <c r="AU4179" i="19"/>
  <c r="AT4179" i="19"/>
  <c r="BJ4178" i="19"/>
  <c r="BC4178" i="19"/>
  <c r="BB4178" i="19"/>
  <c r="AU4178" i="19"/>
  <c r="AT4178" i="19"/>
  <c r="BJ4177" i="19"/>
  <c r="BC4177" i="19"/>
  <c r="BB4177" i="19"/>
  <c r="AU4177" i="19"/>
  <c r="AT4177" i="19"/>
  <c r="BJ4176" i="19"/>
  <c r="BC4176" i="19"/>
  <c r="BB4176" i="19"/>
  <c r="AU4176" i="19"/>
  <c r="AT4176" i="19"/>
  <c r="BJ4175" i="19"/>
  <c r="BC4175" i="19"/>
  <c r="BB4175" i="19"/>
  <c r="AU4175" i="19"/>
  <c r="AT4175" i="19"/>
  <c r="BJ4174" i="19"/>
  <c r="BC4174" i="19"/>
  <c r="BB4174" i="19"/>
  <c r="AU4174" i="19"/>
  <c r="AT4174" i="19"/>
  <c r="BJ4173" i="19"/>
  <c r="BC4173" i="19"/>
  <c r="BB4173" i="19"/>
  <c r="AU4173" i="19"/>
  <c r="AT4173" i="19"/>
  <c r="BJ4172" i="19"/>
  <c r="BC4172" i="19"/>
  <c r="BB4172" i="19"/>
  <c r="AU4172" i="19"/>
  <c r="AT4172" i="19"/>
  <c r="BJ4171" i="19"/>
  <c r="BC4171" i="19"/>
  <c r="BB4171" i="19"/>
  <c r="AU4171" i="19"/>
  <c r="AT4171" i="19"/>
  <c r="BJ4170" i="19"/>
  <c r="BC4170" i="19"/>
  <c r="BB4170" i="19"/>
  <c r="AU4170" i="19"/>
  <c r="AT4170" i="19"/>
  <c r="BJ4169" i="19"/>
  <c r="BC4169" i="19"/>
  <c r="BB4169" i="19"/>
  <c r="AU4169" i="19"/>
  <c r="AT4169" i="19"/>
  <c r="BJ4168" i="19"/>
  <c r="BC4168" i="19"/>
  <c r="BB4168" i="19"/>
  <c r="AU4168" i="19"/>
  <c r="AT4168" i="19"/>
  <c r="BJ4167" i="19"/>
  <c r="BC4167" i="19"/>
  <c r="BB4167" i="19"/>
  <c r="AU4167" i="19"/>
  <c r="AT4167" i="19"/>
  <c r="BJ4166" i="19"/>
  <c r="BC4166" i="19"/>
  <c r="BB4166" i="19"/>
  <c r="AU4166" i="19"/>
  <c r="AT4166" i="19"/>
  <c r="BJ4165" i="19"/>
  <c r="BC4165" i="19"/>
  <c r="BB4165" i="19"/>
  <c r="AU4165" i="19"/>
  <c r="AT4165" i="19"/>
  <c r="BJ4164" i="19"/>
  <c r="BC4164" i="19"/>
  <c r="BB4164" i="19"/>
  <c r="AU4164" i="19"/>
  <c r="AT4164" i="19"/>
  <c r="BJ4163" i="19"/>
  <c r="BC4163" i="19"/>
  <c r="BB4163" i="19"/>
  <c r="AU4163" i="19"/>
  <c r="AT4163" i="19"/>
  <c r="BJ4162" i="19"/>
  <c r="BC4162" i="19"/>
  <c r="BB4162" i="19"/>
  <c r="AU4162" i="19"/>
  <c r="AT4162" i="19"/>
  <c r="BJ4161" i="19"/>
  <c r="BC4161" i="19"/>
  <c r="BB4161" i="19"/>
  <c r="AU4161" i="19"/>
  <c r="AT4161" i="19"/>
  <c r="BJ4160" i="19"/>
  <c r="BC4160" i="19"/>
  <c r="BB4160" i="19"/>
  <c r="AU4160" i="19"/>
  <c r="AT4160" i="19"/>
  <c r="BJ4159" i="19"/>
  <c r="BC4159" i="19"/>
  <c r="BB4159" i="19"/>
  <c r="AU4159" i="19"/>
  <c r="AT4159" i="19"/>
  <c r="BJ4158" i="19"/>
  <c r="BC4158" i="19"/>
  <c r="BB4158" i="19"/>
  <c r="AU4158" i="19"/>
  <c r="AT4158" i="19"/>
  <c r="BJ4157" i="19"/>
  <c r="BC4157" i="19"/>
  <c r="BB4157" i="19"/>
  <c r="AU4157" i="19"/>
  <c r="AT4157" i="19"/>
  <c r="BJ4156" i="19"/>
  <c r="BC4156" i="19"/>
  <c r="BB4156" i="19"/>
  <c r="AU4156" i="19"/>
  <c r="AT4156" i="19"/>
  <c r="BJ4155" i="19"/>
  <c r="BC4155" i="19"/>
  <c r="BB4155" i="19"/>
  <c r="AU4155" i="19"/>
  <c r="AT4155" i="19"/>
  <c r="BJ4154" i="19"/>
  <c r="BC4154" i="19"/>
  <c r="BB4154" i="19"/>
  <c r="AU4154" i="19"/>
  <c r="AT4154" i="19"/>
  <c r="BJ4153" i="19"/>
  <c r="BC4153" i="19"/>
  <c r="BB4153" i="19"/>
  <c r="AU4153" i="19"/>
  <c r="AT4153" i="19"/>
  <c r="BJ4152" i="19"/>
  <c r="BC4152" i="19"/>
  <c r="BB4152" i="19"/>
  <c r="AU4152" i="19"/>
  <c r="AT4152" i="19"/>
  <c r="BJ4151" i="19"/>
  <c r="BC4151" i="19"/>
  <c r="BB4151" i="19"/>
  <c r="AU4151" i="19"/>
  <c r="AT4151" i="19"/>
  <c r="BJ4150" i="19"/>
  <c r="BC4150" i="19"/>
  <c r="BB4150" i="19"/>
  <c r="AU4150" i="19"/>
  <c r="AT4150" i="19"/>
  <c r="BJ4149" i="19"/>
  <c r="BC4149" i="19"/>
  <c r="BB4149" i="19"/>
  <c r="AU4149" i="19"/>
  <c r="AT4149" i="19"/>
  <c r="BJ4148" i="19"/>
  <c r="BC4148" i="19"/>
  <c r="BB4148" i="19"/>
  <c r="AU4148" i="19"/>
  <c r="AT4148" i="19"/>
  <c r="BJ4147" i="19"/>
  <c r="BC4147" i="19"/>
  <c r="BB4147" i="19"/>
  <c r="AU4147" i="19"/>
  <c r="AT4147" i="19"/>
  <c r="BJ4146" i="19"/>
  <c r="BC4146" i="19"/>
  <c r="BB4146" i="19"/>
  <c r="AU4146" i="19"/>
  <c r="AT4146" i="19"/>
  <c r="BJ4145" i="19"/>
  <c r="BC4145" i="19"/>
  <c r="BB4145" i="19"/>
  <c r="AU4145" i="19"/>
  <c r="AT4145" i="19"/>
  <c r="BJ4144" i="19"/>
  <c r="BC4144" i="19"/>
  <c r="BB4144" i="19"/>
  <c r="AU4144" i="19"/>
  <c r="AT4144" i="19"/>
  <c r="BJ4143" i="19"/>
  <c r="BC4143" i="19"/>
  <c r="BB4143" i="19"/>
  <c r="AU4143" i="19"/>
  <c r="AT4143" i="19"/>
  <c r="BJ4142" i="19"/>
  <c r="BC4142" i="19"/>
  <c r="BB4142" i="19"/>
  <c r="AU4142" i="19"/>
  <c r="AT4142" i="19"/>
  <c r="BJ4141" i="19"/>
  <c r="BC4141" i="19"/>
  <c r="BB4141" i="19"/>
  <c r="AU4141" i="19"/>
  <c r="AT4141" i="19"/>
  <c r="BJ4140" i="19"/>
  <c r="BC4140" i="19"/>
  <c r="BB4140" i="19"/>
  <c r="AU4140" i="19"/>
  <c r="AT4140" i="19"/>
  <c r="BJ4139" i="19"/>
  <c r="BC4139" i="19"/>
  <c r="BB4139" i="19"/>
  <c r="AU4139" i="19"/>
  <c r="AT4139" i="19"/>
  <c r="BJ4138" i="19"/>
  <c r="BC4138" i="19"/>
  <c r="BB4138" i="19"/>
  <c r="AU4138" i="19"/>
  <c r="AT4138" i="19"/>
  <c r="BJ4137" i="19"/>
  <c r="BC4137" i="19"/>
  <c r="BB4137" i="19"/>
  <c r="AU4137" i="19"/>
  <c r="AT4137" i="19"/>
  <c r="BJ4136" i="19"/>
  <c r="BC4136" i="19"/>
  <c r="BB4136" i="19"/>
  <c r="AU4136" i="19"/>
  <c r="AT4136" i="19"/>
  <c r="BJ4135" i="19"/>
  <c r="BC4135" i="19"/>
  <c r="BB4135" i="19"/>
  <c r="AU4135" i="19"/>
  <c r="AT4135" i="19"/>
  <c r="BJ4134" i="19"/>
  <c r="BC4134" i="19"/>
  <c r="BB4134" i="19"/>
  <c r="AU4134" i="19"/>
  <c r="AT4134" i="19"/>
  <c r="BJ4133" i="19"/>
  <c r="BC4133" i="19"/>
  <c r="BB4133" i="19"/>
  <c r="AU4133" i="19"/>
  <c r="AT4133" i="19"/>
  <c r="BJ4132" i="19"/>
  <c r="BC4132" i="19"/>
  <c r="BB4132" i="19"/>
  <c r="AU4132" i="19"/>
  <c r="AT4132" i="19"/>
  <c r="BJ4131" i="19"/>
  <c r="BC4131" i="19"/>
  <c r="BB4131" i="19"/>
  <c r="AU4131" i="19"/>
  <c r="AT4131" i="19"/>
  <c r="BJ4130" i="19"/>
  <c r="BC4130" i="19"/>
  <c r="BB4130" i="19"/>
  <c r="AU4130" i="19"/>
  <c r="AT4130" i="19"/>
  <c r="BJ4129" i="19"/>
  <c r="BC4129" i="19"/>
  <c r="BB4129" i="19"/>
  <c r="AU4129" i="19"/>
  <c r="AT4129" i="19"/>
  <c r="BJ4128" i="19"/>
  <c r="BC4128" i="19"/>
  <c r="BB4128" i="19"/>
  <c r="AU4128" i="19"/>
  <c r="AT4128" i="19"/>
  <c r="BJ4127" i="19"/>
  <c r="BC4127" i="19"/>
  <c r="BB4127" i="19"/>
  <c r="AU4127" i="19"/>
  <c r="AT4127" i="19"/>
  <c r="BJ4126" i="19"/>
  <c r="BC4126" i="19"/>
  <c r="BB4126" i="19"/>
  <c r="AU4126" i="19"/>
  <c r="AT4126" i="19"/>
  <c r="BJ4125" i="19"/>
  <c r="BC4125" i="19"/>
  <c r="BB4125" i="19"/>
  <c r="AU4125" i="19"/>
  <c r="AT4125" i="19"/>
  <c r="BJ4124" i="19"/>
  <c r="BC4124" i="19"/>
  <c r="BB4124" i="19"/>
  <c r="AU4124" i="19"/>
  <c r="AT4124" i="19"/>
  <c r="BJ4123" i="19"/>
  <c r="BC4123" i="19"/>
  <c r="BB4123" i="19"/>
  <c r="AU4123" i="19"/>
  <c r="AT4123" i="19"/>
  <c r="BJ4122" i="19"/>
  <c r="BC4122" i="19"/>
  <c r="BB4122" i="19"/>
  <c r="AU4122" i="19"/>
  <c r="AT4122" i="19"/>
  <c r="BJ4121" i="19"/>
  <c r="BC4121" i="19"/>
  <c r="BB4121" i="19"/>
  <c r="AU4121" i="19"/>
  <c r="AT4121" i="19"/>
  <c r="BJ4120" i="19"/>
  <c r="BC4120" i="19"/>
  <c r="BB4120" i="19"/>
  <c r="AU4120" i="19"/>
  <c r="AT4120" i="19"/>
  <c r="BJ4119" i="19"/>
  <c r="BC4119" i="19"/>
  <c r="BB4119" i="19"/>
  <c r="AU4119" i="19"/>
  <c r="AT4119" i="19"/>
  <c r="BJ4118" i="19"/>
  <c r="BC4118" i="19"/>
  <c r="BB4118" i="19"/>
  <c r="AU4118" i="19"/>
  <c r="AT4118" i="19"/>
  <c r="BJ4117" i="19"/>
  <c r="BC4117" i="19"/>
  <c r="BB4117" i="19"/>
  <c r="AU4117" i="19"/>
  <c r="AT4117" i="19"/>
  <c r="BJ4116" i="19"/>
  <c r="BC4116" i="19"/>
  <c r="BB4116" i="19"/>
  <c r="AU4116" i="19"/>
  <c r="AT4116" i="19"/>
  <c r="BJ4115" i="19"/>
  <c r="BC4115" i="19"/>
  <c r="BB4115" i="19"/>
  <c r="AU4115" i="19"/>
  <c r="AT4115" i="19"/>
  <c r="BJ4114" i="19"/>
  <c r="BC4114" i="19"/>
  <c r="BB4114" i="19"/>
  <c r="AU4114" i="19"/>
  <c r="AT4114" i="19"/>
  <c r="BJ4113" i="19"/>
  <c r="BC4113" i="19"/>
  <c r="BB4113" i="19"/>
  <c r="AU4113" i="19"/>
  <c r="AT4113" i="19"/>
  <c r="BJ4112" i="19"/>
  <c r="BC4112" i="19"/>
  <c r="BB4112" i="19"/>
  <c r="AU4112" i="19"/>
  <c r="AT4112" i="19"/>
  <c r="BJ4111" i="19"/>
  <c r="BC4111" i="19"/>
  <c r="BB4111" i="19"/>
  <c r="AU4111" i="19"/>
  <c r="AT4111" i="19"/>
  <c r="BJ4110" i="19"/>
  <c r="BC4110" i="19"/>
  <c r="BB4110" i="19"/>
  <c r="AU4110" i="19"/>
  <c r="AT4110" i="19"/>
  <c r="BJ4109" i="19"/>
  <c r="BC4109" i="19"/>
  <c r="BB4109" i="19"/>
  <c r="AU4109" i="19"/>
  <c r="AT4109" i="19"/>
  <c r="BJ4108" i="19"/>
  <c r="BC4108" i="19"/>
  <c r="BB4108" i="19"/>
  <c r="AU4108" i="19"/>
  <c r="AT4108" i="19"/>
  <c r="BJ4107" i="19"/>
  <c r="BC4107" i="19"/>
  <c r="BB4107" i="19"/>
  <c r="AU4107" i="19"/>
  <c r="AT4107" i="19"/>
  <c r="BJ4106" i="19"/>
  <c r="BC4106" i="19"/>
  <c r="BB4106" i="19"/>
  <c r="AU4106" i="19"/>
  <c r="AT4106" i="19"/>
  <c r="BJ4105" i="19"/>
  <c r="BC4105" i="19"/>
  <c r="BB4105" i="19"/>
  <c r="AU4105" i="19"/>
  <c r="AT4105" i="19"/>
  <c r="BJ4104" i="19"/>
  <c r="BC4104" i="19"/>
  <c r="BB4104" i="19"/>
  <c r="AU4104" i="19"/>
  <c r="AT4104" i="19"/>
  <c r="BJ4103" i="19"/>
  <c r="BC4103" i="19"/>
  <c r="BB4103" i="19"/>
  <c r="AU4103" i="19"/>
  <c r="AT4103" i="19"/>
  <c r="BJ4102" i="19"/>
  <c r="BC4102" i="19"/>
  <c r="BB4102" i="19"/>
  <c r="AU4102" i="19"/>
  <c r="AT4102" i="19"/>
  <c r="BJ4101" i="19"/>
  <c r="BC4101" i="19"/>
  <c r="BB4101" i="19"/>
  <c r="AU4101" i="19"/>
  <c r="AT4101" i="19"/>
  <c r="BJ4100" i="19"/>
  <c r="BC4100" i="19"/>
  <c r="BB4100" i="19"/>
  <c r="AU4100" i="19"/>
  <c r="AT4100" i="19"/>
  <c r="BJ4099" i="19"/>
  <c r="BC4099" i="19"/>
  <c r="BB4099" i="19"/>
  <c r="AU4099" i="19"/>
  <c r="AT4099" i="19"/>
  <c r="BJ4098" i="19"/>
  <c r="BC4098" i="19"/>
  <c r="BB4098" i="19"/>
  <c r="AU4098" i="19"/>
  <c r="AT4098" i="19"/>
  <c r="BJ4097" i="19"/>
  <c r="BC4097" i="19"/>
  <c r="BB4097" i="19"/>
  <c r="AU4097" i="19"/>
  <c r="AT4097" i="19"/>
  <c r="BJ4096" i="19"/>
  <c r="BC4096" i="19"/>
  <c r="BB4096" i="19"/>
  <c r="AU4096" i="19"/>
  <c r="AT4096" i="19"/>
  <c r="BJ4095" i="19"/>
  <c r="BC4095" i="19"/>
  <c r="BB4095" i="19"/>
  <c r="AU4095" i="19"/>
  <c r="AT4095" i="19"/>
  <c r="BJ4094" i="19"/>
  <c r="BC4094" i="19"/>
  <c r="BB4094" i="19"/>
  <c r="AU4094" i="19"/>
  <c r="AT4094" i="19"/>
  <c r="BJ4093" i="19"/>
  <c r="BC4093" i="19"/>
  <c r="BB4093" i="19"/>
  <c r="AU4093" i="19"/>
  <c r="AT4093" i="19"/>
  <c r="BJ4092" i="19"/>
  <c r="BC4092" i="19"/>
  <c r="BB4092" i="19"/>
  <c r="AU4092" i="19"/>
  <c r="AT4092" i="19"/>
  <c r="BJ4091" i="19"/>
  <c r="BC4091" i="19"/>
  <c r="BB4091" i="19"/>
  <c r="AU4091" i="19"/>
  <c r="AT4091" i="19"/>
  <c r="BJ4090" i="19"/>
  <c r="BC4090" i="19"/>
  <c r="BB4090" i="19"/>
  <c r="AU4090" i="19"/>
  <c r="AT4090" i="19"/>
  <c r="BJ4089" i="19"/>
  <c r="BC4089" i="19"/>
  <c r="BB4089" i="19"/>
  <c r="AU4089" i="19"/>
  <c r="AT4089" i="19"/>
  <c r="BJ4088" i="19"/>
  <c r="BC4088" i="19"/>
  <c r="BB4088" i="19"/>
  <c r="AU4088" i="19"/>
  <c r="AT4088" i="19"/>
  <c r="BJ4087" i="19"/>
  <c r="BC4087" i="19"/>
  <c r="BB4087" i="19"/>
  <c r="AU4087" i="19"/>
  <c r="AT4087" i="19"/>
  <c r="BJ4086" i="19"/>
  <c r="BC4086" i="19"/>
  <c r="BB4086" i="19"/>
  <c r="AU4086" i="19"/>
  <c r="AT4086" i="19"/>
  <c r="BJ4085" i="19"/>
  <c r="BC4085" i="19"/>
  <c r="BB4085" i="19"/>
  <c r="AU4085" i="19"/>
  <c r="AT4085" i="19"/>
  <c r="BJ4084" i="19"/>
  <c r="BC4084" i="19"/>
  <c r="BB4084" i="19"/>
  <c r="AU4084" i="19"/>
  <c r="AT4084" i="19"/>
  <c r="BJ4083" i="19"/>
  <c r="BC4083" i="19"/>
  <c r="BB4083" i="19"/>
  <c r="AU4083" i="19"/>
  <c r="AT4083" i="19"/>
  <c r="BJ4082" i="19"/>
  <c r="BC4082" i="19"/>
  <c r="BB4082" i="19"/>
  <c r="AU4082" i="19"/>
  <c r="AT4082" i="19"/>
  <c r="BJ4081" i="19"/>
  <c r="BC4081" i="19"/>
  <c r="BB4081" i="19"/>
  <c r="AU4081" i="19"/>
  <c r="AT4081" i="19"/>
  <c r="BJ4080" i="19"/>
  <c r="BC4080" i="19"/>
  <c r="BB4080" i="19"/>
  <c r="AU4080" i="19"/>
  <c r="AT4080" i="19"/>
  <c r="BJ4079" i="19"/>
  <c r="BC4079" i="19"/>
  <c r="BB4079" i="19"/>
  <c r="AU4079" i="19"/>
  <c r="AT4079" i="19"/>
  <c r="BJ4078" i="19"/>
  <c r="BC4078" i="19"/>
  <c r="BB4078" i="19"/>
  <c r="AU4078" i="19"/>
  <c r="AT4078" i="19"/>
  <c r="BJ4077" i="19"/>
  <c r="BC4077" i="19"/>
  <c r="BB4077" i="19"/>
  <c r="AU4077" i="19"/>
  <c r="AT4077" i="19"/>
  <c r="BJ4076" i="19"/>
  <c r="BC4076" i="19"/>
  <c r="BB4076" i="19"/>
  <c r="AU4076" i="19"/>
  <c r="AT4076" i="19"/>
  <c r="BJ4075" i="19"/>
  <c r="BC4075" i="19"/>
  <c r="BB4075" i="19"/>
  <c r="AU4075" i="19"/>
  <c r="AT4075" i="19"/>
  <c r="BJ4074" i="19"/>
  <c r="BC4074" i="19"/>
  <c r="BB4074" i="19"/>
  <c r="AU4074" i="19"/>
  <c r="AT4074" i="19"/>
  <c r="BJ4073" i="19"/>
  <c r="BC4073" i="19"/>
  <c r="BB4073" i="19"/>
  <c r="AU4073" i="19"/>
  <c r="AT4073" i="19"/>
  <c r="BJ4072" i="19"/>
  <c r="BC4072" i="19"/>
  <c r="BB4072" i="19"/>
  <c r="AU4072" i="19"/>
  <c r="AT4072" i="19"/>
  <c r="BJ4071" i="19"/>
  <c r="BC4071" i="19"/>
  <c r="BB4071" i="19"/>
  <c r="AU4071" i="19"/>
  <c r="AT4071" i="19"/>
  <c r="BJ4070" i="19"/>
  <c r="BC4070" i="19"/>
  <c r="BB4070" i="19"/>
  <c r="AU4070" i="19"/>
  <c r="AT4070" i="19"/>
  <c r="BJ4069" i="19"/>
  <c r="BC4069" i="19"/>
  <c r="BB4069" i="19"/>
  <c r="AU4069" i="19"/>
  <c r="AT4069" i="19"/>
  <c r="BJ4068" i="19"/>
  <c r="BC4068" i="19"/>
  <c r="BB4068" i="19"/>
  <c r="AU4068" i="19"/>
  <c r="AT4068" i="19"/>
  <c r="BJ4067" i="19"/>
  <c r="BC4067" i="19"/>
  <c r="BB4067" i="19"/>
  <c r="AU4067" i="19"/>
  <c r="AT4067" i="19"/>
  <c r="BJ4066" i="19"/>
  <c r="BC4066" i="19"/>
  <c r="BB4066" i="19"/>
  <c r="AU4066" i="19"/>
  <c r="AT4066" i="19"/>
  <c r="BJ4065" i="19"/>
  <c r="BC4065" i="19"/>
  <c r="BB4065" i="19"/>
  <c r="AU4065" i="19"/>
  <c r="AT4065" i="19"/>
  <c r="BJ4064" i="19"/>
  <c r="BC4064" i="19"/>
  <c r="BB4064" i="19"/>
  <c r="AU4064" i="19"/>
  <c r="AT4064" i="19"/>
  <c r="BJ4063" i="19"/>
  <c r="BC4063" i="19"/>
  <c r="BB4063" i="19"/>
  <c r="AU4063" i="19"/>
  <c r="AT4063" i="19"/>
  <c r="BJ4062" i="19"/>
  <c r="BC4062" i="19"/>
  <c r="BB4062" i="19"/>
  <c r="AU4062" i="19"/>
  <c r="AT4062" i="19"/>
  <c r="BJ4061" i="19"/>
  <c r="BC4061" i="19"/>
  <c r="BB4061" i="19"/>
  <c r="AU4061" i="19"/>
  <c r="AT4061" i="19"/>
  <c r="BJ4060" i="19"/>
  <c r="BC4060" i="19"/>
  <c r="BB4060" i="19"/>
  <c r="AU4060" i="19"/>
  <c r="AT4060" i="19"/>
  <c r="BJ4059" i="19"/>
  <c r="BC4059" i="19"/>
  <c r="BB4059" i="19"/>
  <c r="AU4059" i="19"/>
  <c r="AT4059" i="19"/>
  <c r="BJ4058" i="19"/>
  <c r="BC4058" i="19"/>
  <c r="BB4058" i="19"/>
  <c r="AU4058" i="19"/>
  <c r="AT4058" i="19"/>
  <c r="BJ4057" i="19"/>
  <c r="BC4057" i="19"/>
  <c r="BB4057" i="19"/>
  <c r="AU4057" i="19"/>
  <c r="AT4057" i="19"/>
  <c r="BJ4056" i="19"/>
  <c r="BC4056" i="19"/>
  <c r="BB4056" i="19"/>
  <c r="AU4056" i="19"/>
  <c r="AT4056" i="19"/>
  <c r="BJ4055" i="19"/>
  <c r="BC4055" i="19"/>
  <c r="BB4055" i="19"/>
  <c r="AU4055" i="19"/>
  <c r="AT4055" i="19"/>
  <c r="BJ4054" i="19"/>
  <c r="BC4054" i="19"/>
  <c r="BB4054" i="19"/>
  <c r="AU4054" i="19"/>
  <c r="AT4054" i="19"/>
  <c r="BJ4053" i="19"/>
  <c r="BC4053" i="19"/>
  <c r="BB4053" i="19"/>
  <c r="AU4053" i="19"/>
  <c r="AT4053" i="19"/>
  <c r="BJ4052" i="19"/>
  <c r="BC4052" i="19"/>
  <c r="BB4052" i="19"/>
  <c r="AU4052" i="19"/>
  <c r="AT4052" i="19"/>
  <c r="BJ4051" i="19"/>
  <c r="BC4051" i="19"/>
  <c r="BB4051" i="19"/>
  <c r="AU4051" i="19"/>
  <c r="AT4051" i="19"/>
  <c r="BJ4050" i="19"/>
  <c r="BC4050" i="19"/>
  <c r="BB4050" i="19"/>
  <c r="AU4050" i="19"/>
  <c r="AT4050" i="19"/>
  <c r="BJ4049" i="19"/>
  <c r="BC4049" i="19"/>
  <c r="BB4049" i="19"/>
  <c r="AU4049" i="19"/>
  <c r="AT4049" i="19"/>
  <c r="BJ4048" i="19"/>
  <c r="BC4048" i="19"/>
  <c r="BB4048" i="19"/>
  <c r="AU4048" i="19"/>
  <c r="AT4048" i="19"/>
  <c r="BJ4047" i="19"/>
  <c r="BC4047" i="19"/>
  <c r="BB4047" i="19"/>
  <c r="AU4047" i="19"/>
  <c r="AT4047" i="19"/>
  <c r="BJ4046" i="19"/>
  <c r="BC4046" i="19"/>
  <c r="BB4046" i="19"/>
  <c r="AU4046" i="19"/>
  <c r="AT4046" i="19"/>
  <c r="BJ4045" i="19"/>
  <c r="BC4045" i="19"/>
  <c r="BB4045" i="19"/>
  <c r="AU4045" i="19"/>
  <c r="AT4045" i="19"/>
  <c r="BJ4044" i="19"/>
  <c r="BC4044" i="19"/>
  <c r="BB4044" i="19"/>
  <c r="AU4044" i="19"/>
  <c r="AT4044" i="19"/>
  <c r="BJ4043" i="19"/>
  <c r="BC4043" i="19"/>
  <c r="BB4043" i="19"/>
  <c r="AU4043" i="19"/>
  <c r="AT4043" i="19"/>
  <c r="BJ4042" i="19"/>
  <c r="BC4042" i="19"/>
  <c r="BB4042" i="19"/>
  <c r="AU4042" i="19"/>
  <c r="AT4042" i="19"/>
  <c r="BJ4041" i="19"/>
  <c r="BC4041" i="19"/>
  <c r="BB4041" i="19"/>
  <c r="AU4041" i="19"/>
  <c r="AT4041" i="19"/>
  <c r="BJ4040" i="19"/>
  <c r="BC4040" i="19"/>
  <c r="BB4040" i="19"/>
  <c r="AU4040" i="19"/>
  <c r="AT4040" i="19"/>
  <c r="BJ4039" i="19"/>
  <c r="BC4039" i="19"/>
  <c r="BB4039" i="19"/>
  <c r="AU4039" i="19"/>
  <c r="AT4039" i="19"/>
  <c r="BJ4038" i="19"/>
  <c r="BC4038" i="19"/>
  <c r="BB4038" i="19"/>
  <c r="AU4038" i="19"/>
  <c r="AT4038" i="19"/>
  <c r="BJ4037" i="19"/>
  <c r="BC4037" i="19"/>
  <c r="BB4037" i="19"/>
  <c r="AU4037" i="19"/>
  <c r="AT4037" i="19"/>
  <c r="BJ4036" i="19"/>
  <c r="BC4036" i="19"/>
  <c r="BB4036" i="19"/>
  <c r="AU4036" i="19"/>
  <c r="AT4036" i="19"/>
  <c r="BJ4035" i="19"/>
  <c r="BC4035" i="19"/>
  <c r="BB4035" i="19"/>
  <c r="AU4035" i="19"/>
  <c r="AT4035" i="19"/>
  <c r="BJ4034" i="19"/>
  <c r="BC4034" i="19"/>
  <c r="BB4034" i="19"/>
  <c r="AU4034" i="19"/>
  <c r="AT4034" i="19"/>
  <c r="BJ4033" i="19"/>
  <c r="BC4033" i="19"/>
  <c r="BB4033" i="19"/>
  <c r="AU4033" i="19"/>
  <c r="AT4033" i="19"/>
  <c r="BJ4032" i="19"/>
  <c r="BC4032" i="19"/>
  <c r="BB4032" i="19"/>
  <c r="AU4032" i="19"/>
  <c r="AT4032" i="19"/>
  <c r="BJ4031" i="19"/>
  <c r="BC4031" i="19"/>
  <c r="BB4031" i="19"/>
  <c r="AU4031" i="19"/>
  <c r="AT4031" i="19"/>
  <c r="BJ4030" i="19"/>
  <c r="BC4030" i="19"/>
  <c r="BB4030" i="19"/>
  <c r="AU4030" i="19"/>
  <c r="AT4030" i="19"/>
  <c r="BJ4029" i="19"/>
  <c r="BC4029" i="19"/>
  <c r="BB4029" i="19"/>
  <c r="AU4029" i="19"/>
  <c r="AT4029" i="19"/>
  <c r="BJ4028" i="19"/>
  <c r="BC4028" i="19"/>
  <c r="BB4028" i="19"/>
  <c r="AU4028" i="19"/>
  <c r="AT4028" i="19"/>
  <c r="BJ4027" i="19"/>
  <c r="BC4027" i="19"/>
  <c r="BB4027" i="19"/>
  <c r="AU4027" i="19"/>
  <c r="AT4027" i="19"/>
  <c r="BJ4026" i="19"/>
  <c r="BC4026" i="19"/>
  <c r="BB4026" i="19"/>
  <c r="AU4026" i="19"/>
  <c r="AT4026" i="19"/>
  <c r="BJ4025" i="19"/>
  <c r="BC4025" i="19"/>
  <c r="BB4025" i="19"/>
  <c r="AU4025" i="19"/>
  <c r="AT4025" i="19"/>
  <c r="BJ4024" i="19"/>
  <c r="BC4024" i="19"/>
  <c r="BB4024" i="19"/>
  <c r="AU4024" i="19"/>
  <c r="AT4024" i="19"/>
  <c r="BJ4023" i="19"/>
  <c r="BC4023" i="19"/>
  <c r="BB4023" i="19"/>
  <c r="AU4023" i="19"/>
  <c r="AT4023" i="19"/>
  <c r="BJ4022" i="19"/>
  <c r="BC4022" i="19"/>
  <c r="BB4022" i="19"/>
  <c r="AU4022" i="19"/>
  <c r="AT4022" i="19"/>
  <c r="BJ4021" i="19"/>
  <c r="BC4021" i="19"/>
  <c r="BB4021" i="19"/>
  <c r="AU4021" i="19"/>
  <c r="AT4021" i="19"/>
  <c r="BJ4020" i="19"/>
  <c r="BC4020" i="19"/>
  <c r="BB4020" i="19"/>
  <c r="AU4020" i="19"/>
  <c r="AT4020" i="19"/>
  <c r="BJ4019" i="19"/>
  <c r="BC4019" i="19"/>
  <c r="BB4019" i="19"/>
  <c r="AU4019" i="19"/>
  <c r="AT4019" i="19"/>
  <c r="BJ4018" i="19"/>
  <c r="BC4018" i="19"/>
  <c r="BB4018" i="19"/>
  <c r="AU4018" i="19"/>
  <c r="AT4018" i="19"/>
  <c r="BJ4017" i="19"/>
  <c r="BC4017" i="19"/>
  <c r="BB4017" i="19"/>
  <c r="AU4017" i="19"/>
  <c r="AT4017" i="19"/>
  <c r="BJ4016" i="19"/>
  <c r="BC4016" i="19"/>
  <c r="BB4016" i="19"/>
  <c r="AU4016" i="19"/>
  <c r="AT4016" i="19"/>
  <c r="BJ4015" i="19"/>
  <c r="BC4015" i="19"/>
  <c r="BB4015" i="19"/>
  <c r="AU4015" i="19"/>
  <c r="AT4015" i="19"/>
  <c r="BJ4014" i="19"/>
  <c r="BC4014" i="19"/>
  <c r="BB4014" i="19"/>
  <c r="AU4014" i="19"/>
  <c r="AT4014" i="19"/>
  <c r="BJ4013" i="19"/>
  <c r="BC4013" i="19"/>
  <c r="BB4013" i="19"/>
  <c r="AU4013" i="19"/>
  <c r="AT4013" i="19"/>
  <c r="BJ4012" i="19"/>
  <c r="BC4012" i="19"/>
  <c r="BB4012" i="19"/>
  <c r="AU4012" i="19"/>
  <c r="AT4012" i="19"/>
  <c r="BJ4011" i="19"/>
  <c r="BC4011" i="19"/>
  <c r="BB4011" i="19"/>
  <c r="AU4011" i="19"/>
  <c r="AT4011" i="19"/>
  <c r="BJ4010" i="19"/>
  <c r="BC4010" i="19"/>
  <c r="BB4010" i="19"/>
  <c r="AU4010" i="19"/>
  <c r="AT4010" i="19"/>
  <c r="BJ4009" i="19"/>
  <c r="BC4009" i="19"/>
  <c r="BB4009" i="19"/>
  <c r="AU4009" i="19"/>
  <c r="AT4009" i="19"/>
  <c r="BJ4008" i="19"/>
  <c r="BC4008" i="19"/>
  <c r="BB4008" i="19"/>
  <c r="AU4008" i="19"/>
  <c r="AT4008" i="19"/>
  <c r="BJ4007" i="19"/>
  <c r="BC4007" i="19"/>
  <c r="BB4007" i="19"/>
  <c r="AU4007" i="19"/>
  <c r="AT4007" i="19"/>
  <c r="BJ4006" i="19"/>
  <c r="BC4006" i="19"/>
  <c r="BB4006" i="19"/>
  <c r="AU4006" i="19"/>
  <c r="AT4006" i="19"/>
  <c r="BJ4005" i="19"/>
  <c r="BC4005" i="19"/>
  <c r="BB4005" i="19"/>
  <c r="AU4005" i="19"/>
  <c r="AT4005" i="19"/>
  <c r="BJ4004" i="19"/>
  <c r="BC4004" i="19"/>
  <c r="BB4004" i="19"/>
  <c r="AU4004" i="19"/>
  <c r="AT4004" i="19"/>
  <c r="BJ4003" i="19"/>
  <c r="BC4003" i="19"/>
  <c r="BB4003" i="19"/>
  <c r="AU4003" i="19"/>
  <c r="AT4003" i="19"/>
  <c r="BJ4002" i="19"/>
  <c r="BC4002" i="19"/>
  <c r="BB4002" i="19"/>
  <c r="AU4002" i="19"/>
  <c r="AT4002" i="19"/>
  <c r="BJ4001" i="19"/>
  <c r="BC4001" i="19"/>
  <c r="BB4001" i="19"/>
  <c r="AU4001" i="19"/>
  <c r="AT4001" i="19"/>
  <c r="BJ4000" i="19"/>
  <c r="BC4000" i="19"/>
  <c r="BB4000" i="19"/>
  <c r="AU4000" i="19"/>
  <c r="AT4000" i="19"/>
  <c r="BJ3999" i="19"/>
  <c r="BC3999" i="19"/>
  <c r="BB3999" i="19"/>
  <c r="AU3999" i="19"/>
  <c r="AT3999" i="19"/>
  <c r="BJ3998" i="19"/>
  <c r="BC3998" i="19"/>
  <c r="BB3998" i="19"/>
  <c r="AU3998" i="19"/>
  <c r="AT3998" i="19"/>
  <c r="BJ3997" i="19"/>
  <c r="BC3997" i="19"/>
  <c r="BB3997" i="19"/>
  <c r="AU3997" i="19"/>
  <c r="AT3997" i="19"/>
  <c r="BJ3996" i="19"/>
  <c r="BC3996" i="19"/>
  <c r="BB3996" i="19"/>
  <c r="AU3996" i="19"/>
  <c r="AT3996" i="19"/>
  <c r="BJ3995" i="19"/>
  <c r="BC3995" i="19"/>
  <c r="BB3995" i="19"/>
  <c r="AU3995" i="19"/>
  <c r="AT3995" i="19"/>
  <c r="BJ3994" i="19"/>
  <c r="BC3994" i="19"/>
  <c r="BB3994" i="19"/>
  <c r="AU3994" i="19"/>
  <c r="AT3994" i="19"/>
  <c r="BJ3993" i="19"/>
  <c r="BC3993" i="19"/>
  <c r="BB3993" i="19"/>
  <c r="AU3993" i="19"/>
  <c r="AT3993" i="19"/>
  <c r="BJ3992" i="19"/>
  <c r="BC3992" i="19"/>
  <c r="BB3992" i="19"/>
  <c r="AU3992" i="19"/>
  <c r="AT3992" i="19"/>
  <c r="BJ3991" i="19"/>
  <c r="BC3991" i="19"/>
  <c r="BB3991" i="19"/>
  <c r="AU3991" i="19"/>
  <c r="AT3991" i="19"/>
  <c r="BJ3990" i="19"/>
  <c r="BC3990" i="19"/>
  <c r="BB3990" i="19"/>
  <c r="AU3990" i="19"/>
  <c r="AT3990" i="19"/>
  <c r="BJ3989" i="19"/>
  <c r="BC3989" i="19"/>
  <c r="BB3989" i="19"/>
  <c r="AU3989" i="19"/>
  <c r="AT3989" i="19"/>
  <c r="BJ3988" i="19"/>
  <c r="BC3988" i="19"/>
  <c r="BB3988" i="19"/>
  <c r="AU3988" i="19"/>
  <c r="AT3988" i="19"/>
  <c r="BJ3987" i="19"/>
  <c r="BC3987" i="19"/>
  <c r="BB3987" i="19"/>
  <c r="AU3987" i="19"/>
  <c r="AT3987" i="19"/>
  <c r="BJ3986" i="19"/>
  <c r="BC3986" i="19"/>
  <c r="BB3986" i="19"/>
  <c r="AU3986" i="19"/>
  <c r="AT3986" i="19"/>
  <c r="BJ3985" i="19"/>
  <c r="BC3985" i="19"/>
  <c r="BB3985" i="19"/>
  <c r="AU3985" i="19"/>
  <c r="AT3985" i="19"/>
  <c r="BJ3984" i="19"/>
  <c r="BC3984" i="19"/>
  <c r="BB3984" i="19"/>
  <c r="AU3984" i="19"/>
  <c r="AT3984" i="19"/>
  <c r="BJ3983" i="19"/>
  <c r="BC3983" i="19"/>
  <c r="BB3983" i="19"/>
  <c r="AU3983" i="19"/>
  <c r="AT3983" i="19"/>
  <c r="BJ3982" i="19"/>
  <c r="BC3982" i="19"/>
  <c r="BB3982" i="19"/>
  <c r="AU3982" i="19"/>
  <c r="AT3982" i="19"/>
  <c r="BJ3981" i="19"/>
  <c r="BC3981" i="19"/>
  <c r="BB3981" i="19"/>
  <c r="AU3981" i="19"/>
  <c r="AT3981" i="19"/>
  <c r="BJ3980" i="19"/>
  <c r="BC3980" i="19"/>
  <c r="BB3980" i="19"/>
  <c r="AU3980" i="19"/>
  <c r="AT3980" i="19"/>
  <c r="BJ3979" i="19"/>
  <c r="BC3979" i="19"/>
  <c r="BB3979" i="19"/>
  <c r="AU3979" i="19"/>
  <c r="AT3979" i="19"/>
  <c r="BJ3978" i="19"/>
  <c r="BC3978" i="19"/>
  <c r="BB3978" i="19"/>
  <c r="AU3978" i="19"/>
  <c r="AT3978" i="19"/>
  <c r="BJ3977" i="19"/>
  <c r="BC3977" i="19"/>
  <c r="BB3977" i="19"/>
  <c r="AU3977" i="19"/>
  <c r="AT3977" i="19"/>
  <c r="BJ3976" i="19"/>
  <c r="BC3976" i="19"/>
  <c r="BB3976" i="19"/>
  <c r="AU3976" i="19"/>
  <c r="AT3976" i="19"/>
  <c r="BJ3975" i="19"/>
  <c r="BC3975" i="19"/>
  <c r="BB3975" i="19"/>
  <c r="AU3975" i="19"/>
  <c r="AT3975" i="19"/>
  <c r="BJ3974" i="19"/>
  <c r="BC3974" i="19"/>
  <c r="BB3974" i="19"/>
  <c r="AU3974" i="19"/>
  <c r="AT3974" i="19"/>
  <c r="BJ3973" i="19"/>
  <c r="BC3973" i="19"/>
  <c r="BB3973" i="19"/>
  <c r="AU3973" i="19"/>
  <c r="AT3973" i="19"/>
  <c r="BJ3972" i="19"/>
  <c r="BC3972" i="19"/>
  <c r="BB3972" i="19"/>
  <c r="AU3972" i="19"/>
  <c r="AT3972" i="19"/>
  <c r="BJ3971" i="19"/>
  <c r="BC3971" i="19"/>
  <c r="BB3971" i="19"/>
  <c r="AU3971" i="19"/>
  <c r="AT3971" i="19"/>
  <c r="BJ3970" i="19"/>
  <c r="BC3970" i="19"/>
  <c r="BB3970" i="19"/>
  <c r="AU3970" i="19"/>
  <c r="AT3970" i="19"/>
  <c r="BJ3969" i="19"/>
  <c r="BC3969" i="19"/>
  <c r="BB3969" i="19"/>
  <c r="AU3969" i="19"/>
  <c r="AT3969" i="19"/>
  <c r="BJ3968" i="19"/>
  <c r="BC3968" i="19"/>
  <c r="BB3968" i="19"/>
  <c r="AU3968" i="19"/>
  <c r="AT3968" i="19"/>
  <c r="BJ3967" i="19"/>
  <c r="BC3967" i="19"/>
  <c r="BB3967" i="19"/>
  <c r="AU3967" i="19"/>
  <c r="AT3967" i="19"/>
  <c r="BJ3966" i="19"/>
  <c r="BC3966" i="19"/>
  <c r="BB3966" i="19"/>
  <c r="AU3966" i="19"/>
  <c r="AT3966" i="19"/>
  <c r="BJ3965" i="19"/>
  <c r="BC3965" i="19"/>
  <c r="BB3965" i="19"/>
  <c r="AU3965" i="19"/>
  <c r="AT3965" i="19"/>
  <c r="BJ3964" i="19"/>
  <c r="BC3964" i="19"/>
  <c r="BB3964" i="19"/>
  <c r="AU3964" i="19"/>
  <c r="AT3964" i="19"/>
  <c r="BJ3963" i="19"/>
  <c r="BC3963" i="19"/>
  <c r="BB3963" i="19"/>
  <c r="AU3963" i="19"/>
  <c r="AT3963" i="19"/>
  <c r="BJ3962" i="19"/>
  <c r="BC3962" i="19"/>
  <c r="BB3962" i="19"/>
  <c r="AU3962" i="19"/>
  <c r="AT3962" i="19"/>
  <c r="BJ3961" i="19"/>
  <c r="BC3961" i="19"/>
  <c r="BB3961" i="19"/>
  <c r="AU3961" i="19"/>
  <c r="AT3961" i="19"/>
  <c r="BJ3960" i="19"/>
  <c r="BC3960" i="19"/>
  <c r="BB3960" i="19"/>
  <c r="AU3960" i="19"/>
  <c r="AT3960" i="19"/>
  <c r="BJ3959" i="19"/>
  <c r="BC3959" i="19"/>
  <c r="BB3959" i="19"/>
  <c r="AU3959" i="19"/>
  <c r="AT3959" i="19"/>
  <c r="BJ3958" i="19"/>
  <c r="BC3958" i="19"/>
  <c r="BB3958" i="19"/>
  <c r="AU3958" i="19"/>
  <c r="AT3958" i="19"/>
  <c r="BJ3957" i="19"/>
  <c r="BC3957" i="19"/>
  <c r="BB3957" i="19"/>
  <c r="AU3957" i="19"/>
  <c r="AT3957" i="19"/>
  <c r="BJ3956" i="19"/>
  <c r="BC3956" i="19"/>
  <c r="BB3956" i="19"/>
  <c r="AU3956" i="19"/>
  <c r="AT3956" i="19"/>
  <c r="BJ3955" i="19"/>
  <c r="BC3955" i="19"/>
  <c r="BB3955" i="19"/>
  <c r="AU3955" i="19"/>
  <c r="AT3955" i="19"/>
  <c r="BJ3954" i="19"/>
  <c r="BC3954" i="19"/>
  <c r="BB3954" i="19"/>
  <c r="AU3954" i="19"/>
  <c r="AT3954" i="19"/>
  <c r="BJ3953" i="19"/>
  <c r="BC3953" i="19"/>
  <c r="BB3953" i="19"/>
  <c r="AU3953" i="19"/>
  <c r="AT3953" i="19"/>
  <c r="BJ3952" i="19"/>
  <c r="BC3952" i="19"/>
  <c r="BB3952" i="19"/>
  <c r="AU3952" i="19"/>
  <c r="AT3952" i="19"/>
  <c r="BJ3951" i="19"/>
  <c r="BC3951" i="19"/>
  <c r="BB3951" i="19"/>
  <c r="AU3951" i="19"/>
  <c r="AT3951" i="19"/>
  <c r="BJ3950" i="19"/>
  <c r="BC3950" i="19"/>
  <c r="BB3950" i="19"/>
  <c r="AU3950" i="19"/>
  <c r="AT3950" i="19"/>
  <c r="BJ3949" i="19"/>
  <c r="BC3949" i="19"/>
  <c r="BB3949" i="19"/>
  <c r="AU3949" i="19"/>
  <c r="AT3949" i="19"/>
  <c r="BJ3948" i="19"/>
  <c r="BC3948" i="19"/>
  <c r="BB3948" i="19"/>
  <c r="AU3948" i="19"/>
  <c r="AT3948" i="19"/>
  <c r="BJ3947" i="19"/>
  <c r="BC3947" i="19"/>
  <c r="BB3947" i="19"/>
  <c r="AU3947" i="19"/>
  <c r="AT3947" i="19"/>
  <c r="BJ3946" i="19"/>
  <c r="BC3946" i="19"/>
  <c r="BB3946" i="19"/>
  <c r="AU3946" i="19"/>
  <c r="AT3946" i="19"/>
  <c r="BJ3945" i="19"/>
  <c r="BC3945" i="19"/>
  <c r="BB3945" i="19"/>
  <c r="AU3945" i="19"/>
  <c r="AT3945" i="19"/>
  <c r="BJ3944" i="19"/>
  <c r="BC3944" i="19"/>
  <c r="BB3944" i="19"/>
  <c r="AU3944" i="19"/>
  <c r="AT3944" i="19"/>
  <c r="BJ3943" i="19"/>
  <c r="BC3943" i="19"/>
  <c r="BB3943" i="19"/>
  <c r="AU3943" i="19"/>
  <c r="AT3943" i="19"/>
  <c r="BJ3942" i="19"/>
  <c r="BC3942" i="19"/>
  <c r="BB3942" i="19"/>
  <c r="AU3942" i="19"/>
  <c r="AT3942" i="19"/>
  <c r="BJ3941" i="19"/>
  <c r="BC3941" i="19"/>
  <c r="BB3941" i="19"/>
  <c r="AU3941" i="19"/>
  <c r="AT3941" i="19"/>
  <c r="BJ3940" i="19"/>
  <c r="BC3940" i="19"/>
  <c r="BB3940" i="19"/>
  <c r="AU3940" i="19"/>
  <c r="AT3940" i="19"/>
  <c r="BJ3939" i="19"/>
  <c r="BC3939" i="19"/>
  <c r="BB3939" i="19"/>
  <c r="AU3939" i="19"/>
  <c r="AT3939" i="19"/>
  <c r="BJ3938" i="19"/>
  <c r="BC3938" i="19"/>
  <c r="BB3938" i="19"/>
  <c r="AU3938" i="19"/>
  <c r="AT3938" i="19"/>
  <c r="BJ3937" i="19"/>
  <c r="BC3937" i="19"/>
  <c r="BB3937" i="19"/>
  <c r="AU3937" i="19"/>
  <c r="AT3937" i="19"/>
  <c r="BJ3936" i="19"/>
  <c r="BC3936" i="19"/>
  <c r="BB3936" i="19"/>
  <c r="AU3936" i="19"/>
  <c r="AT3936" i="19"/>
  <c r="BJ3935" i="19"/>
  <c r="BC3935" i="19"/>
  <c r="BB3935" i="19"/>
  <c r="AU3935" i="19"/>
  <c r="AT3935" i="19"/>
  <c r="BJ3934" i="19"/>
  <c r="BC3934" i="19"/>
  <c r="BB3934" i="19"/>
  <c r="AU3934" i="19"/>
  <c r="AT3934" i="19"/>
  <c r="BJ3933" i="19"/>
  <c r="BC3933" i="19"/>
  <c r="BB3933" i="19"/>
  <c r="AU3933" i="19"/>
  <c r="AT3933" i="19"/>
  <c r="BJ3932" i="19"/>
  <c r="BC3932" i="19"/>
  <c r="BB3932" i="19"/>
  <c r="AU3932" i="19"/>
  <c r="AT3932" i="19"/>
  <c r="BJ3931" i="19"/>
  <c r="BC3931" i="19"/>
  <c r="BB3931" i="19"/>
  <c r="AU3931" i="19"/>
  <c r="AT3931" i="19"/>
  <c r="BJ3930" i="19"/>
  <c r="BC3930" i="19"/>
  <c r="BB3930" i="19"/>
  <c r="AU3930" i="19"/>
  <c r="AT3930" i="19"/>
  <c r="BJ3929" i="19"/>
  <c r="BC3929" i="19"/>
  <c r="BB3929" i="19"/>
  <c r="AU3929" i="19"/>
  <c r="AT3929" i="19"/>
  <c r="BJ3928" i="19"/>
  <c r="BC3928" i="19"/>
  <c r="BB3928" i="19"/>
  <c r="AU3928" i="19"/>
  <c r="AT3928" i="19"/>
  <c r="BJ3927" i="19"/>
  <c r="BC3927" i="19"/>
  <c r="BB3927" i="19"/>
  <c r="AU3927" i="19"/>
  <c r="AT3927" i="19"/>
  <c r="BJ3926" i="19"/>
  <c r="BC3926" i="19"/>
  <c r="BB3926" i="19"/>
  <c r="AU3926" i="19"/>
  <c r="AT3926" i="19"/>
  <c r="BJ3925" i="19"/>
  <c r="BC3925" i="19"/>
  <c r="BB3925" i="19"/>
  <c r="AU3925" i="19"/>
  <c r="AT3925" i="19"/>
  <c r="BJ3924" i="19"/>
  <c r="BC3924" i="19"/>
  <c r="BB3924" i="19"/>
  <c r="AU3924" i="19"/>
  <c r="AT3924" i="19"/>
  <c r="BJ3923" i="19"/>
  <c r="BC3923" i="19"/>
  <c r="BB3923" i="19"/>
  <c r="AU3923" i="19"/>
  <c r="AT3923" i="19"/>
  <c r="BJ3922" i="19"/>
  <c r="BC3922" i="19"/>
  <c r="BB3922" i="19"/>
  <c r="AU3922" i="19"/>
  <c r="AT3922" i="19"/>
  <c r="BJ3921" i="19"/>
  <c r="BC3921" i="19"/>
  <c r="BB3921" i="19"/>
  <c r="AU3921" i="19"/>
  <c r="AT3921" i="19"/>
  <c r="BJ3920" i="19"/>
  <c r="BC3920" i="19"/>
  <c r="BB3920" i="19"/>
  <c r="AU3920" i="19"/>
  <c r="AT3920" i="19"/>
  <c r="BJ3919" i="19"/>
  <c r="BC3919" i="19"/>
  <c r="BB3919" i="19"/>
  <c r="AU3919" i="19"/>
  <c r="AT3919" i="19"/>
  <c r="BJ3918" i="19"/>
  <c r="BC3918" i="19"/>
  <c r="BB3918" i="19"/>
  <c r="AU3918" i="19"/>
  <c r="AT3918" i="19"/>
  <c r="BJ3917" i="19"/>
  <c r="BC3917" i="19"/>
  <c r="BB3917" i="19"/>
  <c r="AU3917" i="19"/>
  <c r="AT3917" i="19"/>
  <c r="BJ3916" i="19"/>
  <c r="BC3916" i="19"/>
  <c r="BB3916" i="19"/>
  <c r="AU3916" i="19"/>
  <c r="AT3916" i="19"/>
  <c r="BJ3915" i="19"/>
  <c r="BC3915" i="19"/>
  <c r="BB3915" i="19"/>
  <c r="AU3915" i="19"/>
  <c r="AT3915" i="19"/>
  <c r="BJ3914" i="19"/>
  <c r="BC3914" i="19"/>
  <c r="BB3914" i="19"/>
  <c r="AU3914" i="19"/>
  <c r="AT3914" i="19"/>
  <c r="BJ3913" i="19"/>
  <c r="BC3913" i="19"/>
  <c r="BB3913" i="19"/>
  <c r="AU3913" i="19"/>
  <c r="AT3913" i="19"/>
  <c r="BJ3912" i="19"/>
  <c r="BC3912" i="19"/>
  <c r="BB3912" i="19"/>
  <c r="AU3912" i="19"/>
  <c r="AT3912" i="19"/>
  <c r="BJ3911" i="19"/>
  <c r="BC3911" i="19"/>
  <c r="BB3911" i="19"/>
  <c r="AU3911" i="19"/>
  <c r="AT3911" i="19"/>
  <c r="BJ3910" i="19"/>
  <c r="BC3910" i="19"/>
  <c r="BB3910" i="19"/>
  <c r="AU3910" i="19"/>
  <c r="AT3910" i="19"/>
  <c r="BJ3909" i="19"/>
  <c r="BC3909" i="19"/>
  <c r="BB3909" i="19"/>
  <c r="AU3909" i="19"/>
  <c r="AT3909" i="19"/>
  <c r="BJ3908" i="19"/>
  <c r="BC3908" i="19"/>
  <c r="BB3908" i="19"/>
  <c r="AU3908" i="19"/>
  <c r="AT3908" i="19"/>
  <c r="BJ3907" i="19"/>
  <c r="BC3907" i="19"/>
  <c r="BB3907" i="19"/>
  <c r="AU3907" i="19"/>
  <c r="AT3907" i="19"/>
  <c r="BJ3906" i="19"/>
  <c r="BC3906" i="19"/>
  <c r="BB3906" i="19"/>
  <c r="AU3906" i="19"/>
  <c r="AT3906" i="19"/>
  <c r="BJ3905" i="19"/>
  <c r="BC3905" i="19"/>
  <c r="BB3905" i="19"/>
  <c r="AU3905" i="19"/>
  <c r="AT3905" i="19"/>
  <c r="BJ3904" i="19"/>
  <c r="BC3904" i="19"/>
  <c r="BB3904" i="19"/>
  <c r="AU3904" i="19"/>
  <c r="AT3904" i="19"/>
  <c r="BJ3903" i="19"/>
  <c r="BC3903" i="19"/>
  <c r="BB3903" i="19"/>
  <c r="AU3903" i="19"/>
  <c r="AT3903" i="19"/>
  <c r="BJ3902" i="19"/>
  <c r="BC3902" i="19"/>
  <c r="BB3902" i="19"/>
  <c r="AU3902" i="19"/>
  <c r="AT3902" i="19"/>
  <c r="BJ3901" i="19"/>
  <c r="BC3901" i="19"/>
  <c r="BB3901" i="19"/>
  <c r="AU3901" i="19"/>
  <c r="AT3901" i="19"/>
  <c r="BJ3900" i="19"/>
  <c r="BC3900" i="19"/>
  <c r="BB3900" i="19"/>
  <c r="AU3900" i="19"/>
  <c r="AT3900" i="19"/>
  <c r="BJ3899" i="19"/>
  <c r="BC3899" i="19"/>
  <c r="BB3899" i="19"/>
  <c r="AU3899" i="19"/>
  <c r="AT3899" i="19"/>
  <c r="BJ3898" i="19"/>
  <c r="BC3898" i="19"/>
  <c r="BB3898" i="19"/>
  <c r="AU3898" i="19"/>
  <c r="AT3898" i="19"/>
  <c r="BJ3897" i="19"/>
  <c r="BC3897" i="19"/>
  <c r="BB3897" i="19"/>
  <c r="AU3897" i="19"/>
  <c r="AT3897" i="19"/>
  <c r="BJ3896" i="19"/>
  <c r="BC3896" i="19"/>
  <c r="BB3896" i="19"/>
  <c r="AU3896" i="19"/>
  <c r="AT3896" i="19"/>
  <c r="BJ3895" i="19"/>
  <c r="BC3895" i="19"/>
  <c r="BB3895" i="19"/>
  <c r="AU3895" i="19"/>
  <c r="AT3895" i="19"/>
  <c r="BJ3894" i="19"/>
  <c r="BC3894" i="19"/>
  <c r="BB3894" i="19"/>
  <c r="AU3894" i="19"/>
  <c r="AT3894" i="19"/>
  <c r="BJ3893" i="19"/>
  <c r="BC3893" i="19"/>
  <c r="BB3893" i="19"/>
  <c r="AU3893" i="19"/>
  <c r="AT3893" i="19"/>
  <c r="BJ3892" i="19"/>
  <c r="BC3892" i="19"/>
  <c r="BB3892" i="19"/>
  <c r="AU3892" i="19"/>
  <c r="AT3892" i="19"/>
  <c r="BJ3891" i="19"/>
  <c r="BC3891" i="19"/>
  <c r="BB3891" i="19"/>
  <c r="AU3891" i="19"/>
  <c r="AT3891" i="19"/>
  <c r="BJ3890" i="19"/>
  <c r="BC3890" i="19"/>
  <c r="BB3890" i="19"/>
  <c r="AU3890" i="19"/>
  <c r="AT3890" i="19"/>
  <c r="BJ3889" i="19"/>
  <c r="BC3889" i="19"/>
  <c r="BB3889" i="19"/>
  <c r="AU3889" i="19"/>
  <c r="AT3889" i="19"/>
  <c r="BJ3888" i="19"/>
  <c r="BC3888" i="19"/>
  <c r="BB3888" i="19"/>
  <c r="AU3888" i="19"/>
  <c r="AT3888" i="19"/>
  <c r="BJ3887" i="19"/>
  <c r="BC3887" i="19"/>
  <c r="BB3887" i="19"/>
  <c r="AU3887" i="19"/>
  <c r="AT3887" i="19"/>
  <c r="BJ3886" i="19"/>
  <c r="BC3886" i="19"/>
  <c r="BB3886" i="19"/>
  <c r="AU3886" i="19"/>
  <c r="AT3886" i="19"/>
  <c r="BJ3885" i="19"/>
  <c r="BC3885" i="19"/>
  <c r="BB3885" i="19"/>
  <c r="AU3885" i="19"/>
  <c r="AT3885" i="19"/>
  <c r="BJ3884" i="19"/>
  <c r="BC3884" i="19"/>
  <c r="BB3884" i="19"/>
  <c r="AU3884" i="19"/>
  <c r="AT3884" i="19"/>
  <c r="BJ3883" i="19"/>
  <c r="BC3883" i="19"/>
  <c r="BB3883" i="19"/>
  <c r="AU3883" i="19"/>
  <c r="AT3883" i="19"/>
  <c r="BJ3882" i="19"/>
  <c r="BC3882" i="19"/>
  <c r="BB3882" i="19"/>
  <c r="AU3882" i="19"/>
  <c r="AT3882" i="19"/>
  <c r="BJ3881" i="19"/>
  <c r="BC3881" i="19"/>
  <c r="BB3881" i="19"/>
  <c r="AU3881" i="19"/>
  <c r="AT3881" i="19"/>
  <c r="BJ3880" i="19"/>
  <c r="BC3880" i="19"/>
  <c r="BB3880" i="19"/>
  <c r="AU3880" i="19"/>
  <c r="AT3880" i="19"/>
  <c r="BJ3879" i="19"/>
  <c r="BC3879" i="19"/>
  <c r="BB3879" i="19"/>
  <c r="AU3879" i="19"/>
  <c r="AT3879" i="19"/>
  <c r="BJ3878" i="19"/>
  <c r="BC3878" i="19"/>
  <c r="BB3878" i="19"/>
  <c r="AU3878" i="19"/>
  <c r="AT3878" i="19"/>
  <c r="BJ3877" i="19"/>
  <c r="BC3877" i="19"/>
  <c r="BB3877" i="19"/>
  <c r="AU3877" i="19"/>
  <c r="AT3877" i="19"/>
  <c r="BJ3876" i="19"/>
  <c r="BC3876" i="19"/>
  <c r="BB3876" i="19"/>
  <c r="AU3876" i="19"/>
  <c r="AT3876" i="19"/>
  <c r="BJ3875" i="19"/>
  <c r="BC3875" i="19"/>
  <c r="BB3875" i="19"/>
  <c r="AU3875" i="19"/>
  <c r="AT3875" i="19"/>
  <c r="BJ3874" i="19"/>
  <c r="BC3874" i="19"/>
  <c r="BB3874" i="19"/>
  <c r="AU3874" i="19"/>
  <c r="AT3874" i="19"/>
  <c r="BJ3873" i="19"/>
  <c r="BC3873" i="19"/>
  <c r="BB3873" i="19"/>
  <c r="AU3873" i="19"/>
  <c r="AT3873" i="19"/>
  <c r="BJ3872" i="19"/>
  <c r="BC3872" i="19"/>
  <c r="BB3872" i="19"/>
  <c r="AU3872" i="19"/>
  <c r="AT3872" i="19"/>
  <c r="BJ3871" i="19"/>
  <c r="BC3871" i="19"/>
  <c r="BB3871" i="19"/>
  <c r="AU3871" i="19"/>
  <c r="AT3871" i="19"/>
  <c r="BJ3870" i="19"/>
  <c r="BC3870" i="19"/>
  <c r="BB3870" i="19"/>
  <c r="AU3870" i="19"/>
  <c r="AT3870" i="19"/>
  <c r="BJ3869" i="19"/>
  <c r="BC3869" i="19"/>
  <c r="BB3869" i="19"/>
  <c r="AU3869" i="19"/>
  <c r="AT3869" i="19"/>
  <c r="BJ3868" i="19"/>
  <c r="BC3868" i="19"/>
  <c r="BB3868" i="19"/>
  <c r="AU3868" i="19"/>
  <c r="AT3868" i="19"/>
  <c r="BJ3867" i="19"/>
  <c r="BC3867" i="19"/>
  <c r="BB3867" i="19"/>
  <c r="AU3867" i="19"/>
  <c r="AT3867" i="19"/>
  <c r="BJ3866" i="19"/>
  <c r="BC3866" i="19"/>
  <c r="BB3866" i="19"/>
  <c r="AU3866" i="19"/>
  <c r="AT3866" i="19"/>
  <c r="BJ3865" i="19"/>
  <c r="BC3865" i="19"/>
  <c r="BB3865" i="19"/>
  <c r="AU3865" i="19"/>
  <c r="AT3865" i="19"/>
  <c r="BJ3864" i="19"/>
  <c r="BC3864" i="19"/>
  <c r="BB3864" i="19"/>
  <c r="AU3864" i="19"/>
  <c r="AT3864" i="19"/>
  <c r="BJ3863" i="19"/>
  <c r="BC3863" i="19"/>
  <c r="BB3863" i="19"/>
  <c r="AU3863" i="19"/>
  <c r="AT3863" i="19"/>
  <c r="BJ3862" i="19"/>
  <c r="BC3862" i="19"/>
  <c r="BB3862" i="19"/>
  <c r="AU3862" i="19"/>
  <c r="AT3862" i="19"/>
  <c r="BJ3861" i="19"/>
  <c r="BC3861" i="19"/>
  <c r="BB3861" i="19"/>
  <c r="AU3861" i="19"/>
  <c r="AT3861" i="19"/>
  <c r="BJ3860" i="19"/>
  <c r="BC3860" i="19"/>
  <c r="BB3860" i="19"/>
  <c r="AU3860" i="19"/>
  <c r="AT3860" i="19"/>
  <c r="BJ3859" i="19"/>
  <c r="BC3859" i="19"/>
  <c r="BB3859" i="19"/>
  <c r="AU3859" i="19"/>
  <c r="AT3859" i="19"/>
  <c r="BJ3858" i="19"/>
  <c r="BC3858" i="19"/>
  <c r="BB3858" i="19"/>
  <c r="AU3858" i="19"/>
  <c r="AT3858" i="19"/>
  <c r="BJ3857" i="19"/>
  <c r="BC3857" i="19"/>
  <c r="BB3857" i="19"/>
  <c r="AU3857" i="19"/>
  <c r="AT3857" i="19"/>
  <c r="BJ3856" i="19"/>
  <c r="BC3856" i="19"/>
  <c r="BB3856" i="19"/>
  <c r="AU3856" i="19"/>
  <c r="AT3856" i="19"/>
  <c r="BJ3855" i="19"/>
  <c r="BC3855" i="19"/>
  <c r="BB3855" i="19"/>
  <c r="AU3855" i="19"/>
  <c r="AT3855" i="19"/>
  <c r="BJ3854" i="19"/>
  <c r="BC3854" i="19"/>
  <c r="BB3854" i="19"/>
  <c r="AU3854" i="19"/>
  <c r="AT3854" i="19"/>
  <c r="BJ3853" i="19"/>
  <c r="BC3853" i="19"/>
  <c r="BB3853" i="19"/>
  <c r="AU3853" i="19"/>
  <c r="AT3853" i="19"/>
  <c r="BJ3852" i="19"/>
  <c r="BC3852" i="19"/>
  <c r="BB3852" i="19"/>
  <c r="AU3852" i="19"/>
  <c r="AT3852" i="19"/>
  <c r="BJ3851" i="19"/>
  <c r="BC3851" i="19"/>
  <c r="BB3851" i="19"/>
  <c r="AU3851" i="19"/>
  <c r="AT3851" i="19"/>
  <c r="BJ3850" i="19"/>
  <c r="BC3850" i="19"/>
  <c r="BB3850" i="19"/>
  <c r="AU3850" i="19"/>
  <c r="AT3850" i="19"/>
  <c r="BJ3849" i="19"/>
  <c r="BC3849" i="19"/>
  <c r="BB3849" i="19"/>
  <c r="AU3849" i="19"/>
  <c r="AT3849" i="19"/>
  <c r="BJ3848" i="19"/>
  <c r="BC3848" i="19"/>
  <c r="BB3848" i="19"/>
  <c r="AU3848" i="19"/>
  <c r="AT3848" i="19"/>
  <c r="BJ3847" i="19"/>
  <c r="BC3847" i="19"/>
  <c r="BB3847" i="19"/>
  <c r="AU3847" i="19"/>
  <c r="AT3847" i="19"/>
  <c r="BJ3846" i="19"/>
  <c r="BC3846" i="19"/>
  <c r="BB3846" i="19"/>
  <c r="AU3846" i="19"/>
  <c r="AT3846" i="19"/>
  <c r="BJ3845" i="19"/>
  <c r="BC3845" i="19"/>
  <c r="BB3845" i="19"/>
  <c r="AU3845" i="19"/>
  <c r="AT3845" i="19"/>
  <c r="BJ3844" i="19"/>
  <c r="BC3844" i="19"/>
  <c r="BB3844" i="19"/>
  <c r="AU3844" i="19"/>
  <c r="AT3844" i="19"/>
  <c r="BJ3843" i="19"/>
  <c r="BC3843" i="19"/>
  <c r="BB3843" i="19"/>
  <c r="AU3843" i="19"/>
  <c r="AT3843" i="19"/>
  <c r="BJ3842" i="19"/>
  <c r="BC3842" i="19"/>
  <c r="BB3842" i="19"/>
  <c r="AU3842" i="19"/>
  <c r="AT3842" i="19"/>
  <c r="BJ3841" i="19"/>
  <c r="BC3841" i="19"/>
  <c r="BB3841" i="19"/>
  <c r="AU3841" i="19"/>
  <c r="AT3841" i="19"/>
  <c r="BJ3840" i="19"/>
  <c r="BC3840" i="19"/>
  <c r="BB3840" i="19"/>
  <c r="AU3840" i="19"/>
  <c r="AT3840" i="19"/>
  <c r="BJ3839" i="19"/>
  <c r="BC3839" i="19"/>
  <c r="BB3839" i="19"/>
  <c r="AU3839" i="19"/>
  <c r="AT3839" i="19"/>
  <c r="BJ3838" i="19"/>
  <c r="BC3838" i="19"/>
  <c r="BB3838" i="19"/>
  <c r="AU3838" i="19"/>
  <c r="AT3838" i="19"/>
  <c r="BJ3837" i="19"/>
  <c r="BC3837" i="19"/>
  <c r="BB3837" i="19"/>
  <c r="AU3837" i="19"/>
  <c r="AT3837" i="19"/>
  <c r="BJ3836" i="19"/>
  <c r="BC3836" i="19"/>
  <c r="BB3836" i="19"/>
  <c r="AU3836" i="19"/>
  <c r="AT3836" i="19"/>
  <c r="BJ3835" i="19"/>
  <c r="BC3835" i="19"/>
  <c r="BB3835" i="19"/>
  <c r="AU3835" i="19"/>
  <c r="AT3835" i="19"/>
  <c r="BJ3834" i="19"/>
  <c r="BC3834" i="19"/>
  <c r="BB3834" i="19"/>
  <c r="AU3834" i="19"/>
  <c r="AT3834" i="19"/>
  <c r="BJ3833" i="19"/>
  <c r="BC3833" i="19"/>
  <c r="BB3833" i="19"/>
  <c r="AU3833" i="19"/>
  <c r="AT3833" i="19"/>
  <c r="BJ3832" i="19"/>
  <c r="BC3832" i="19"/>
  <c r="BB3832" i="19"/>
  <c r="AU3832" i="19"/>
  <c r="AT3832" i="19"/>
  <c r="BJ3831" i="19"/>
  <c r="BC3831" i="19"/>
  <c r="BB3831" i="19"/>
  <c r="AU3831" i="19"/>
  <c r="AT3831" i="19"/>
  <c r="BJ3830" i="19"/>
  <c r="BC3830" i="19"/>
  <c r="BB3830" i="19"/>
  <c r="AU3830" i="19"/>
  <c r="AT3830" i="19"/>
  <c r="BJ3829" i="19"/>
  <c r="BC3829" i="19"/>
  <c r="BB3829" i="19"/>
  <c r="AU3829" i="19"/>
  <c r="AT3829" i="19"/>
  <c r="BJ3828" i="19"/>
  <c r="BC3828" i="19"/>
  <c r="BB3828" i="19"/>
  <c r="AU3828" i="19"/>
  <c r="AT3828" i="19"/>
  <c r="BJ3827" i="19"/>
  <c r="BC3827" i="19"/>
  <c r="BB3827" i="19"/>
  <c r="AU3827" i="19"/>
  <c r="AT3827" i="19"/>
  <c r="BJ3826" i="19"/>
  <c r="BC3826" i="19"/>
  <c r="BB3826" i="19"/>
  <c r="AU3826" i="19"/>
  <c r="AT3826" i="19"/>
  <c r="BJ3825" i="19"/>
  <c r="BC3825" i="19"/>
  <c r="BB3825" i="19"/>
  <c r="AU3825" i="19"/>
  <c r="AT3825" i="19"/>
  <c r="BJ3824" i="19"/>
  <c r="BC3824" i="19"/>
  <c r="BB3824" i="19"/>
  <c r="AU3824" i="19"/>
  <c r="AT3824" i="19"/>
  <c r="BJ3823" i="19"/>
  <c r="BC3823" i="19"/>
  <c r="BB3823" i="19"/>
  <c r="AU3823" i="19"/>
  <c r="AT3823" i="19"/>
  <c r="BJ3822" i="19"/>
  <c r="BC3822" i="19"/>
  <c r="BB3822" i="19"/>
  <c r="AU3822" i="19"/>
  <c r="AT3822" i="19"/>
  <c r="BJ3821" i="19"/>
  <c r="BC3821" i="19"/>
  <c r="BB3821" i="19"/>
  <c r="AU3821" i="19"/>
  <c r="AT3821" i="19"/>
  <c r="BJ3820" i="19"/>
  <c r="BC3820" i="19"/>
  <c r="BB3820" i="19"/>
  <c r="AU3820" i="19"/>
  <c r="AT3820" i="19"/>
  <c r="BJ3819" i="19"/>
  <c r="BC3819" i="19"/>
  <c r="BB3819" i="19"/>
  <c r="AU3819" i="19"/>
  <c r="AT3819" i="19"/>
  <c r="BJ3818" i="19"/>
  <c r="BC3818" i="19"/>
  <c r="BB3818" i="19"/>
  <c r="AU3818" i="19"/>
  <c r="AT3818" i="19"/>
  <c r="BJ3817" i="19"/>
  <c r="BC3817" i="19"/>
  <c r="BB3817" i="19"/>
  <c r="AU3817" i="19"/>
  <c r="AT3817" i="19"/>
  <c r="BJ3816" i="19"/>
  <c r="BC3816" i="19"/>
  <c r="BB3816" i="19"/>
  <c r="AU3816" i="19"/>
  <c r="AT3816" i="19"/>
  <c r="BJ3815" i="19"/>
  <c r="BC3815" i="19"/>
  <c r="BB3815" i="19"/>
  <c r="AU3815" i="19"/>
  <c r="AT3815" i="19"/>
  <c r="BJ3814" i="19"/>
  <c r="BC3814" i="19"/>
  <c r="BB3814" i="19"/>
  <c r="AU3814" i="19"/>
  <c r="AT3814" i="19"/>
  <c r="BJ3813" i="19"/>
  <c r="BC3813" i="19"/>
  <c r="BB3813" i="19"/>
  <c r="AU3813" i="19"/>
  <c r="AT3813" i="19"/>
  <c r="BJ3812" i="19"/>
  <c r="BC3812" i="19"/>
  <c r="BB3812" i="19"/>
  <c r="AU3812" i="19"/>
  <c r="AT3812" i="19"/>
  <c r="BJ3811" i="19"/>
  <c r="BC3811" i="19"/>
  <c r="BB3811" i="19"/>
  <c r="AU3811" i="19"/>
  <c r="AT3811" i="19"/>
  <c r="BJ3810" i="19"/>
  <c r="BC3810" i="19"/>
  <c r="BB3810" i="19"/>
  <c r="AU3810" i="19"/>
  <c r="AT3810" i="19"/>
  <c r="BJ3809" i="19"/>
  <c r="BC3809" i="19"/>
  <c r="BB3809" i="19"/>
  <c r="AU3809" i="19"/>
  <c r="AT3809" i="19"/>
  <c r="BJ3808" i="19"/>
  <c r="BC3808" i="19"/>
  <c r="BB3808" i="19"/>
  <c r="AU3808" i="19"/>
  <c r="AT3808" i="19"/>
  <c r="BJ3807" i="19"/>
  <c r="BC3807" i="19"/>
  <c r="BB3807" i="19"/>
  <c r="AU3807" i="19"/>
  <c r="AT3807" i="19"/>
  <c r="BJ3806" i="19"/>
  <c r="BC3806" i="19"/>
  <c r="BB3806" i="19"/>
  <c r="AU3806" i="19"/>
  <c r="AT3806" i="19"/>
  <c r="BJ3805" i="19"/>
  <c r="BC3805" i="19"/>
  <c r="BB3805" i="19"/>
  <c r="AU3805" i="19"/>
  <c r="AT3805" i="19"/>
  <c r="BJ3804" i="19"/>
  <c r="BC3804" i="19"/>
  <c r="BB3804" i="19"/>
  <c r="AU3804" i="19"/>
  <c r="AT3804" i="19"/>
  <c r="BJ3803" i="19"/>
  <c r="BC3803" i="19"/>
  <c r="BB3803" i="19"/>
  <c r="AU3803" i="19"/>
  <c r="AT3803" i="19"/>
  <c r="BJ3802" i="19"/>
  <c r="BC3802" i="19"/>
  <c r="BB3802" i="19"/>
  <c r="AU3802" i="19"/>
  <c r="AT3802" i="19"/>
  <c r="BJ3801" i="19"/>
  <c r="BC3801" i="19"/>
  <c r="BB3801" i="19"/>
  <c r="AU3801" i="19"/>
  <c r="AT3801" i="19"/>
  <c r="BJ3800" i="19"/>
  <c r="BC3800" i="19"/>
  <c r="BB3800" i="19"/>
  <c r="AU3800" i="19"/>
  <c r="AT3800" i="19"/>
  <c r="BJ3799" i="19"/>
  <c r="BC3799" i="19"/>
  <c r="BB3799" i="19"/>
  <c r="AU3799" i="19"/>
  <c r="AT3799" i="19"/>
  <c r="BJ3798" i="19"/>
  <c r="BC3798" i="19"/>
  <c r="BB3798" i="19"/>
  <c r="AU3798" i="19"/>
  <c r="AT3798" i="19"/>
  <c r="BJ3797" i="19"/>
  <c r="BC3797" i="19"/>
  <c r="BB3797" i="19"/>
  <c r="AU3797" i="19"/>
  <c r="AT3797" i="19"/>
  <c r="BJ3796" i="19"/>
  <c r="BC3796" i="19"/>
  <c r="BB3796" i="19"/>
  <c r="AU3796" i="19"/>
  <c r="AT3796" i="19"/>
  <c r="BJ3795" i="19"/>
  <c r="BC3795" i="19"/>
  <c r="BB3795" i="19"/>
  <c r="AU3795" i="19"/>
  <c r="AT3795" i="19"/>
  <c r="BJ3794" i="19"/>
  <c r="BC3794" i="19"/>
  <c r="BB3794" i="19"/>
  <c r="AU3794" i="19"/>
  <c r="AT3794" i="19"/>
  <c r="BJ3793" i="19"/>
  <c r="BC3793" i="19"/>
  <c r="BB3793" i="19"/>
  <c r="AU3793" i="19"/>
  <c r="AT3793" i="19"/>
  <c r="BJ3792" i="19"/>
  <c r="BC3792" i="19"/>
  <c r="BB3792" i="19"/>
  <c r="AU3792" i="19"/>
  <c r="AT3792" i="19"/>
  <c r="BJ3791" i="19"/>
  <c r="BC3791" i="19"/>
  <c r="BB3791" i="19"/>
  <c r="AU3791" i="19"/>
  <c r="AT3791" i="19"/>
  <c r="BJ3790" i="19"/>
  <c r="BC3790" i="19"/>
  <c r="BB3790" i="19"/>
  <c r="AU3790" i="19"/>
  <c r="AT3790" i="19"/>
  <c r="BJ3789" i="19"/>
  <c r="BC3789" i="19"/>
  <c r="BB3789" i="19"/>
  <c r="AU3789" i="19"/>
  <c r="AT3789" i="19"/>
  <c r="BJ3788" i="19"/>
  <c r="BC3788" i="19"/>
  <c r="BB3788" i="19"/>
  <c r="AU3788" i="19"/>
  <c r="AT3788" i="19"/>
  <c r="BJ3787" i="19"/>
  <c r="BC3787" i="19"/>
  <c r="BB3787" i="19"/>
  <c r="AU3787" i="19"/>
  <c r="AT3787" i="19"/>
  <c r="BJ3786" i="19"/>
  <c r="BC3786" i="19"/>
  <c r="BB3786" i="19"/>
  <c r="AU3786" i="19"/>
  <c r="AT3786" i="19"/>
  <c r="BJ3785" i="19"/>
  <c r="BC3785" i="19"/>
  <c r="BB3785" i="19"/>
  <c r="AU3785" i="19"/>
  <c r="AT3785" i="19"/>
  <c r="BJ3784" i="19"/>
  <c r="BC3784" i="19"/>
  <c r="BB3784" i="19"/>
  <c r="AU3784" i="19"/>
  <c r="AT3784" i="19"/>
  <c r="BJ3783" i="19"/>
  <c r="BC3783" i="19"/>
  <c r="BB3783" i="19"/>
  <c r="AU3783" i="19"/>
  <c r="AT3783" i="19"/>
  <c r="BJ3782" i="19"/>
  <c r="BC3782" i="19"/>
  <c r="BB3782" i="19"/>
  <c r="AU3782" i="19"/>
  <c r="AT3782" i="19"/>
  <c r="BJ3781" i="19"/>
  <c r="BC3781" i="19"/>
  <c r="BB3781" i="19"/>
  <c r="AU3781" i="19"/>
  <c r="AT3781" i="19"/>
  <c r="BJ3780" i="19"/>
  <c r="BC3780" i="19"/>
  <c r="BB3780" i="19"/>
  <c r="AU3780" i="19"/>
  <c r="AT3780" i="19"/>
  <c r="BJ3779" i="19"/>
  <c r="BC3779" i="19"/>
  <c r="BB3779" i="19"/>
  <c r="AU3779" i="19"/>
  <c r="AT3779" i="19"/>
  <c r="BJ3778" i="19"/>
  <c r="BC3778" i="19"/>
  <c r="BB3778" i="19"/>
  <c r="AU3778" i="19"/>
  <c r="AT3778" i="19"/>
  <c r="BJ3777" i="19"/>
  <c r="BC3777" i="19"/>
  <c r="BB3777" i="19"/>
  <c r="AU3777" i="19"/>
  <c r="AT3777" i="19"/>
  <c r="BJ3776" i="19"/>
  <c r="BC3776" i="19"/>
  <c r="BB3776" i="19"/>
  <c r="AU3776" i="19"/>
  <c r="AT3776" i="19"/>
  <c r="BJ3775" i="19"/>
  <c r="BC3775" i="19"/>
  <c r="BB3775" i="19"/>
  <c r="AU3775" i="19"/>
  <c r="AT3775" i="19"/>
  <c r="BJ3774" i="19"/>
  <c r="BC3774" i="19"/>
  <c r="BB3774" i="19"/>
  <c r="AU3774" i="19"/>
  <c r="AT3774" i="19"/>
  <c r="BJ3773" i="19"/>
  <c r="BC3773" i="19"/>
  <c r="BB3773" i="19"/>
  <c r="AU3773" i="19"/>
  <c r="AT3773" i="19"/>
  <c r="BJ3772" i="19"/>
  <c r="BC3772" i="19"/>
  <c r="BB3772" i="19"/>
  <c r="AU3772" i="19"/>
  <c r="AT3772" i="19"/>
  <c r="BJ3771" i="19"/>
  <c r="BC3771" i="19"/>
  <c r="BB3771" i="19"/>
  <c r="AU3771" i="19"/>
  <c r="AT3771" i="19"/>
  <c r="BJ3770" i="19"/>
  <c r="BC3770" i="19"/>
  <c r="BB3770" i="19"/>
  <c r="AU3770" i="19"/>
  <c r="AT3770" i="19"/>
  <c r="BJ3769" i="19"/>
  <c r="BC3769" i="19"/>
  <c r="BB3769" i="19"/>
  <c r="AU3769" i="19"/>
  <c r="AT3769" i="19"/>
  <c r="BJ3768" i="19"/>
  <c r="BC3768" i="19"/>
  <c r="BB3768" i="19"/>
  <c r="AU3768" i="19"/>
  <c r="AT3768" i="19"/>
  <c r="BJ3767" i="19"/>
  <c r="BC3767" i="19"/>
  <c r="BB3767" i="19"/>
  <c r="AU3767" i="19"/>
  <c r="AT3767" i="19"/>
  <c r="BJ3766" i="19"/>
  <c r="BC3766" i="19"/>
  <c r="BB3766" i="19"/>
  <c r="AU3766" i="19"/>
  <c r="AT3766" i="19"/>
  <c r="BJ3765" i="19"/>
  <c r="BC3765" i="19"/>
  <c r="BB3765" i="19"/>
  <c r="AU3765" i="19"/>
  <c r="AT3765" i="19"/>
  <c r="BJ3764" i="19"/>
  <c r="BC3764" i="19"/>
  <c r="BB3764" i="19"/>
  <c r="AU3764" i="19"/>
  <c r="AT3764" i="19"/>
  <c r="BJ3763" i="19"/>
  <c r="BC3763" i="19"/>
  <c r="BB3763" i="19"/>
  <c r="AU3763" i="19"/>
  <c r="AT3763" i="19"/>
  <c r="BJ3762" i="19"/>
  <c r="BC3762" i="19"/>
  <c r="BB3762" i="19"/>
  <c r="AU3762" i="19"/>
  <c r="AT3762" i="19"/>
  <c r="BJ3761" i="19"/>
  <c r="BC3761" i="19"/>
  <c r="BB3761" i="19"/>
  <c r="AU3761" i="19"/>
  <c r="AT3761" i="19"/>
  <c r="BJ3760" i="19"/>
  <c r="BC3760" i="19"/>
  <c r="BB3760" i="19"/>
  <c r="AU3760" i="19"/>
  <c r="AT3760" i="19"/>
  <c r="BJ3759" i="19"/>
  <c r="BC3759" i="19"/>
  <c r="BB3759" i="19"/>
  <c r="AU3759" i="19"/>
  <c r="AT3759" i="19"/>
  <c r="BJ3758" i="19"/>
  <c r="BC3758" i="19"/>
  <c r="BB3758" i="19"/>
  <c r="AU3758" i="19"/>
  <c r="AT3758" i="19"/>
  <c r="BJ3757" i="19"/>
  <c r="BC3757" i="19"/>
  <c r="BB3757" i="19"/>
  <c r="AU3757" i="19"/>
  <c r="AT3757" i="19"/>
  <c r="BJ3756" i="19"/>
  <c r="BC3756" i="19"/>
  <c r="BB3756" i="19"/>
  <c r="AU3756" i="19"/>
  <c r="AT3756" i="19"/>
  <c r="BJ3755" i="19"/>
  <c r="BC3755" i="19"/>
  <c r="BB3755" i="19"/>
  <c r="AU3755" i="19"/>
  <c r="AT3755" i="19"/>
  <c r="BJ3754" i="19"/>
  <c r="BC3754" i="19"/>
  <c r="BB3754" i="19"/>
  <c r="AU3754" i="19"/>
  <c r="AT3754" i="19"/>
  <c r="BJ3753" i="19"/>
  <c r="BC3753" i="19"/>
  <c r="BB3753" i="19"/>
  <c r="AU3753" i="19"/>
  <c r="AT3753" i="19"/>
  <c r="BJ3752" i="19"/>
  <c r="BC3752" i="19"/>
  <c r="BB3752" i="19"/>
  <c r="AU3752" i="19"/>
  <c r="AT3752" i="19"/>
  <c r="BJ3751" i="19"/>
  <c r="BC3751" i="19"/>
  <c r="BB3751" i="19"/>
  <c r="AU3751" i="19"/>
  <c r="AT3751" i="19"/>
  <c r="BJ3750" i="19"/>
  <c r="BC3750" i="19"/>
  <c r="BB3750" i="19"/>
  <c r="AU3750" i="19"/>
  <c r="AT3750" i="19"/>
  <c r="BJ3749" i="19"/>
  <c r="BC3749" i="19"/>
  <c r="BB3749" i="19"/>
  <c r="AU3749" i="19"/>
  <c r="AT3749" i="19"/>
  <c r="BJ3748" i="19"/>
  <c r="BC3748" i="19"/>
  <c r="BB3748" i="19"/>
  <c r="AU3748" i="19"/>
  <c r="AT3748" i="19"/>
  <c r="BJ3747" i="19"/>
  <c r="BC3747" i="19"/>
  <c r="BB3747" i="19"/>
  <c r="AU3747" i="19"/>
  <c r="AT3747" i="19"/>
  <c r="BJ3746" i="19"/>
  <c r="BC3746" i="19"/>
  <c r="BB3746" i="19"/>
  <c r="AU3746" i="19"/>
  <c r="AT3746" i="19"/>
  <c r="BJ3745" i="19"/>
  <c r="BC3745" i="19"/>
  <c r="BB3745" i="19"/>
  <c r="AU3745" i="19"/>
  <c r="AT3745" i="19"/>
  <c r="BJ3744" i="19"/>
  <c r="BC3744" i="19"/>
  <c r="BB3744" i="19"/>
  <c r="AU3744" i="19"/>
  <c r="AT3744" i="19"/>
  <c r="BJ3743" i="19"/>
  <c r="BC3743" i="19"/>
  <c r="BB3743" i="19"/>
  <c r="AU3743" i="19"/>
  <c r="AT3743" i="19"/>
  <c r="BJ3742" i="19"/>
  <c r="BC3742" i="19"/>
  <c r="BB3742" i="19"/>
  <c r="AU3742" i="19"/>
  <c r="AT3742" i="19"/>
  <c r="BJ3741" i="19"/>
  <c r="BC3741" i="19"/>
  <c r="BB3741" i="19"/>
  <c r="AU3741" i="19"/>
  <c r="AT3741" i="19"/>
  <c r="BJ3740" i="19"/>
  <c r="BC3740" i="19"/>
  <c r="BB3740" i="19"/>
  <c r="AU3740" i="19"/>
  <c r="AT3740" i="19"/>
  <c r="BJ3739" i="19"/>
  <c r="BC3739" i="19"/>
  <c r="BB3739" i="19"/>
  <c r="AU3739" i="19"/>
  <c r="AT3739" i="19"/>
  <c r="BJ3738" i="19"/>
  <c r="BC3738" i="19"/>
  <c r="BB3738" i="19"/>
  <c r="AU3738" i="19"/>
  <c r="AT3738" i="19"/>
  <c r="BJ3737" i="19"/>
  <c r="BC3737" i="19"/>
  <c r="BB3737" i="19"/>
  <c r="AU3737" i="19"/>
  <c r="AT3737" i="19"/>
  <c r="BJ3736" i="19"/>
  <c r="BC3736" i="19"/>
  <c r="BB3736" i="19"/>
  <c r="AU3736" i="19"/>
  <c r="AT3736" i="19"/>
  <c r="BJ3735" i="19"/>
  <c r="BC3735" i="19"/>
  <c r="BB3735" i="19"/>
  <c r="AU3735" i="19"/>
  <c r="AT3735" i="19"/>
  <c r="BJ3734" i="19"/>
  <c r="BC3734" i="19"/>
  <c r="BB3734" i="19"/>
  <c r="AU3734" i="19"/>
  <c r="AT3734" i="19"/>
  <c r="BJ3733" i="19"/>
  <c r="BC3733" i="19"/>
  <c r="BB3733" i="19"/>
  <c r="AU3733" i="19"/>
  <c r="AT3733" i="19"/>
  <c r="BJ3732" i="19"/>
  <c r="BC3732" i="19"/>
  <c r="BB3732" i="19"/>
  <c r="AU3732" i="19"/>
  <c r="AT3732" i="19"/>
  <c r="BJ3731" i="19"/>
  <c r="BC3731" i="19"/>
  <c r="BB3731" i="19"/>
  <c r="AU3731" i="19"/>
  <c r="AT3731" i="19"/>
  <c r="BJ3730" i="19"/>
  <c r="BC3730" i="19"/>
  <c r="BB3730" i="19"/>
  <c r="AU3730" i="19"/>
  <c r="AT3730" i="19"/>
  <c r="BJ3729" i="19"/>
  <c r="BC3729" i="19"/>
  <c r="BB3729" i="19"/>
  <c r="AU3729" i="19"/>
  <c r="AT3729" i="19"/>
  <c r="BJ3728" i="19"/>
  <c r="BC3728" i="19"/>
  <c r="BB3728" i="19"/>
  <c r="AU3728" i="19"/>
  <c r="AT3728" i="19"/>
  <c r="BJ3727" i="19"/>
  <c r="BC3727" i="19"/>
  <c r="BB3727" i="19"/>
  <c r="AU3727" i="19"/>
  <c r="AT3727" i="19"/>
  <c r="BJ3726" i="19"/>
  <c r="BC3726" i="19"/>
  <c r="BB3726" i="19"/>
  <c r="AU3726" i="19"/>
  <c r="AT3726" i="19"/>
  <c r="BJ3725" i="19"/>
  <c r="BC3725" i="19"/>
  <c r="BB3725" i="19"/>
  <c r="AU3725" i="19"/>
  <c r="AT3725" i="19"/>
  <c r="BJ3724" i="19"/>
  <c r="BC3724" i="19"/>
  <c r="BB3724" i="19"/>
  <c r="AU3724" i="19"/>
  <c r="AT3724" i="19"/>
  <c r="BJ3723" i="19"/>
  <c r="BC3723" i="19"/>
  <c r="BB3723" i="19"/>
  <c r="AU3723" i="19"/>
  <c r="AT3723" i="19"/>
  <c r="BJ3722" i="19"/>
  <c r="BC3722" i="19"/>
  <c r="BB3722" i="19"/>
  <c r="AU3722" i="19"/>
  <c r="AT3722" i="19"/>
  <c r="BJ3721" i="19"/>
  <c r="BC3721" i="19"/>
  <c r="BB3721" i="19"/>
  <c r="AU3721" i="19"/>
  <c r="AT3721" i="19"/>
  <c r="BJ3720" i="19"/>
  <c r="BC3720" i="19"/>
  <c r="BB3720" i="19"/>
  <c r="AU3720" i="19"/>
  <c r="AT3720" i="19"/>
  <c r="BJ3719" i="19"/>
  <c r="BC3719" i="19"/>
  <c r="BB3719" i="19"/>
  <c r="AU3719" i="19"/>
  <c r="AT3719" i="19"/>
  <c r="BJ3718" i="19"/>
  <c r="BC3718" i="19"/>
  <c r="BB3718" i="19"/>
  <c r="AU3718" i="19"/>
  <c r="AT3718" i="19"/>
  <c r="BJ3717" i="19"/>
  <c r="BC3717" i="19"/>
  <c r="BB3717" i="19"/>
  <c r="AU3717" i="19"/>
  <c r="AT3717" i="19"/>
  <c r="BJ3716" i="19"/>
  <c r="BC3716" i="19"/>
  <c r="BB3716" i="19"/>
  <c r="AU3716" i="19"/>
  <c r="AT3716" i="19"/>
  <c r="BJ3715" i="19"/>
  <c r="BC3715" i="19"/>
  <c r="BB3715" i="19"/>
  <c r="AU3715" i="19"/>
  <c r="AT3715" i="19"/>
  <c r="BJ3714" i="19"/>
  <c r="BC3714" i="19"/>
  <c r="BB3714" i="19"/>
  <c r="AU3714" i="19"/>
  <c r="AT3714" i="19"/>
  <c r="BJ3713" i="19"/>
  <c r="BC3713" i="19"/>
  <c r="BB3713" i="19"/>
  <c r="AU3713" i="19"/>
  <c r="AT3713" i="19"/>
  <c r="BJ3712" i="19"/>
  <c r="BC3712" i="19"/>
  <c r="BB3712" i="19"/>
  <c r="AU3712" i="19"/>
  <c r="AT3712" i="19"/>
  <c r="BJ3711" i="19"/>
  <c r="BC3711" i="19"/>
  <c r="BB3711" i="19"/>
  <c r="AU3711" i="19"/>
  <c r="AT3711" i="19"/>
  <c r="BJ3710" i="19"/>
  <c r="BC3710" i="19"/>
  <c r="BB3710" i="19"/>
  <c r="AU3710" i="19"/>
  <c r="AT3710" i="19"/>
  <c r="BJ3709" i="19"/>
  <c r="BC3709" i="19"/>
  <c r="BB3709" i="19"/>
  <c r="AU3709" i="19"/>
  <c r="AT3709" i="19"/>
  <c r="BJ3708" i="19"/>
  <c r="BC3708" i="19"/>
  <c r="BB3708" i="19"/>
  <c r="AU3708" i="19"/>
  <c r="AT3708" i="19"/>
  <c r="BJ3707" i="19"/>
  <c r="BC3707" i="19"/>
  <c r="BB3707" i="19"/>
  <c r="AU3707" i="19"/>
  <c r="AT3707" i="19"/>
  <c r="BJ3706" i="19"/>
  <c r="BC3706" i="19"/>
  <c r="BB3706" i="19"/>
  <c r="AU3706" i="19"/>
  <c r="AT3706" i="19"/>
  <c r="BJ3705" i="19"/>
  <c r="BC3705" i="19"/>
  <c r="BB3705" i="19"/>
  <c r="AU3705" i="19"/>
  <c r="AT3705" i="19"/>
  <c r="BJ3704" i="19"/>
  <c r="BC3704" i="19"/>
  <c r="BB3704" i="19"/>
  <c r="AU3704" i="19"/>
  <c r="AT3704" i="19"/>
  <c r="BJ3703" i="19"/>
  <c r="BC3703" i="19"/>
  <c r="BB3703" i="19"/>
  <c r="AU3703" i="19"/>
  <c r="AT3703" i="19"/>
  <c r="BJ3702" i="19"/>
  <c r="BC3702" i="19"/>
  <c r="BB3702" i="19"/>
  <c r="AU3702" i="19"/>
  <c r="AT3702" i="19"/>
  <c r="BJ3701" i="19"/>
  <c r="BC3701" i="19"/>
  <c r="BB3701" i="19"/>
  <c r="AU3701" i="19"/>
  <c r="AT3701" i="19"/>
  <c r="BJ3700" i="19"/>
  <c r="BC3700" i="19"/>
  <c r="BB3700" i="19"/>
  <c r="AU3700" i="19"/>
  <c r="AT3700" i="19"/>
  <c r="BJ3699" i="19"/>
  <c r="BC3699" i="19"/>
  <c r="BB3699" i="19"/>
  <c r="AU3699" i="19"/>
  <c r="AT3699" i="19"/>
  <c r="BJ3698" i="19"/>
  <c r="BC3698" i="19"/>
  <c r="BB3698" i="19"/>
  <c r="AU3698" i="19"/>
  <c r="AT3698" i="19"/>
  <c r="BJ3697" i="19"/>
  <c r="BC3697" i="19"/>
  <c r="BB3697" i="19"/>
  <c r="AU3697" i="19"/>
  <c r="AT3697" i="19"/>
  <c r="BJ3696" i="19"/>
  <c r="BC3696" i="19"/>
  <c r="BB3696" i="19"/>
  <c r="AU3696" i="19"/>
  <c r="AT3696" i="19"/>
  <c r="BJ3695" i="19"/>
  <c r="BC3695" i="19"/>
  <c r="BB3695" i="19"/>
  <c r="AU3695" i="19"/>
  <c r="AT3695" i="19"/>
  <c r="BJ3694" i="19"/>
  <c r="BC3694" i="19"/>
  <c r="BB3694" i="19"/>
  <c r="AU3694" i="19"/>
  <c r="AT3694" i="19"/>
  <c r="BJ3693" i="19"/>
  <c r="BC3693" i="19"/>
  <c r="BB3693" i="19"/>
  <c r="AU3693" i="19"/>
  <c r="AT3693" i="19"/>
  <c r="BJ3692" i="19"/>
  <c r="BC3692" i="19"/>
  <c r="BB3692" i="19"/>
  <c r="AU3692" i="19"/>
  <c r="AT3692" i="19"/>
  <c r="BJ3691" i="19"/>
  <c r="BC3691" i="19"/>
  <c r="BB3691" i="19"/>
  <c r="AU3691" i="19"/>
  <c r="AT3691" i="19"/>
  <c r="BJ3690" i="19"/>
  <c r="BC3690" i="19"/>
  <c r="BB3690" i="19"/>
  <c r="AU3690" i="19"/>
  <c r="AT3690" i="19"/>
  <c r="BJ3689" i="19"/>
  <c r="BC3689" i="19"/>
  <c r="BB3689" i="19"/>
  <c r="AU3689" i="19"/>
  <c r="AT3689" i="19"/>
  <c r="BJ3688" i="19"/>
  <c r="BC3688" i="19"/>
  <c r="BB3688" i="19"/>
  <c r="AU3688" i="19"/>
  <c r="AT3688" i="19"/>
  <c r="BJ3687" i="19"/>
  <c r="BC3687" i="19"/>
  <c r="BB3687" i="19"/>
  <c r="AU3687" i="19"/>
  <c r="AT3687" i="19"/>
  <c r="BJ3686" i="19"/>
  <c r="BC3686" i="19"/>
  <c r="BB3686" i="19"/>
  <c r="AU3686" i="19"/>
  <c r="AT3686" i="19"/>
  <c r="BJ3685" i="19"/>
  <c r="BC3685" i="19"/>
  <c r="BB3685" i="19"/>
  <c r="AU3685" i="19"/>
  <c r="AT3685" i="19"/>
  <c r="BJ3684" i="19"/>
  <c r="BC3684" i="19"/>
  <c r="BB3684" i="19"/>
  <c r="AU3684" i="19"/>
  <c r="AT3684" i="19"/>
  <c r="BJ3683" i="19"/>
  <c r="BC3683" i="19"/>
  <c r="BB3683" i="19"/>
  <c r="AU3683" i="19"/>
  <c r="AT3683" i="19"/>
  <c r="BJ3682" i="19"/>
  <c r="BC3682" i="19"/>
  <c r="BB3682" i="19"/>
  <c r="AU3682" i="19"/>
  <c r="AT3682" i="19"/>
  <c r="BJ3681" i="19"/>
  <c r="BC3681" i="19"/>
  <c r="BB3681" i="19"/>
  <c r="AU3681" i="19"/>
  <c r="AT3681" i="19"/>
  <c r="BJ3680" i="19"/>
  <c r="BC3680" i="19"/>
  <c r="BB3680" i="19"/>
  <c r="AU3680" i="19"/>
  <c r="AT3680" i="19"/>
  <c r="BJ3679" i="19"/>
  <c r="BC3679" i="19"/>
  <c r="BB3679" i="19"/>
  <c r="AU3679" i="19"/>
  <c r="AT3679" i="19"/>
  <c r="BJ3678" i="19"/>
  <c r="BC3678" i="19"/>
  <c r="BB3678" i="19"/>
  <c r="AU3678" i="19"/>
  <c r="AT3678" i="19"/>
  <c r="BJ3677" i="19"/>
  <c r="BC3677" i="19"/>
  <c r="BB3677" i="19"/>
  <c r="AU3677" i="19"/>
  <c r="AT3677" i="19"/>
  <c r="BJ3676" i="19"/>
  <c r="BC3676" i="19"/>
  <c r="BB3676" i="19"/>
  <c r="AU3676" i="19"/>
  <c r="AT3676" i="19"/>
  <c r="BJ3675" i="19"/>
  <c r="BC3675" i="19"/>
  <c r="BB3675" i="19"/>
  <c r="AU3675" i="19"/>
  <c r="AT3675" i="19"/>
  <c r="BJ3674" i="19"/>
  <c r="BC3674" i="19"/>
  <c r="BB3674" i="19"/>
  <c r="AU3674" i="19"/>
  <c r="AT3674" i="19"/>
  <c r="BJ3673" i="19"/>
  <c r="BC3673" i="19"/>
  <c r="BB3673" i="19"/>
  <c r="AU3673" i="19"/>
  <c r="AT3673" i="19"/>
  <c r="BJ3672" i="19"/>
  <c r="BC3672" i="19"/>
  <c r="BB3672" i="19"/>
  <c r="AU3672" i="19"/>
  <c r="AT3672" i="19"/>
  <c r="BJ3671" i="19"/>
  <c r="BC3671" i="19"/>
  <c r="BB3671" i="19"/>
  <c r="AU3671" i="19"/>
  <c r="AT3671" i="19"/>
  <c r="BJ3670" i="19"/>
  <c r="BC3670" i="19"/>
  <c r="BB3670" i="19"/>
  <c r="AU3670" i="19"/>
  <c r="AT3670" i="19"/>
  <c r="BJ3669" i="19"/>
  <c r="BC3669" i="19"/>
  <c r="BB3669" i="19"/>
  <c r="AU3669" i="19"/>
  <c r="AT3669" i="19"/>
  <c r="BJ3668" i="19"/>
  <c r="BC3668" i="19"/>
  <c r="BB3668" i="19"/>
  <c r="AU3668" i="19"/>
  <c r="AT3668" i="19"/>
  <c r="BJ3667" i="19"/>
  <c r="BC3667" i="19"/>
  <c r="BB3667" i="19"/>
  <c r="AU3667" i="19"/>
  <c r="AT3667" i="19"/>
  <c r="BJ3666" i="19"/>
  <c r="BC3666" i="19"/>
  <c r="BB3666" i="19"/>
  <c r="AU3666" i="19"/>
  <c r="AT3666" i="19"/>
  <c r="BJ3665" i="19"/>
  <c r="BC3665" i="19"/>
  <c r="BB3665" i="19"/>
  <c r="AU3665" i="19"/>
  <c r="AT3665" i="19"/>
  <c r="BJ3664" i="19"/>
  <c r="BC3664" i="19"/>
  <c r="BB3664" i="19"/>
  <c r="AU3664" i="19"/>
  <c r="AT3664" i="19"/>
  <c r="BJ3663" i="19"/>
  <c r="BC3663" i="19"/>
  <c r="BB3663" i="19"/>
  <c r="AU3663" i="19"/>
  <c r="AT3663" i="19"/>
  <c r="BJ3662" i="19"/>
  <c r="BC3662" i="19"/>
  <c r="BB3662" i="19"/>
  <c r="AU3662" i="19"/>
  <c r="AT3662" i="19"/>
  <c r="BJ3661" i="19"/>
  <c r="BC3661" i="19"/>
  <c r="BB3661" i="19"/>
  <c r="AU3661" i="19"/>
  <c r="AT3661" i="19"/>
  <c r="BJ3660" i="19"/>
  <c r="BC3660" i="19"/>
  <c r="BB3660" i="19"/>
  <c r="AU3660" i="19"/>
  <c r="AT3660" i="19"/>
  <c r="BJ3659" i="19"/>
  <c r="BC3659" i="19"/>
  <c r="BB3659" i="19"/>
  <c r="AU3659" i="19"/>
  <c r="AT3659" i="19"/>
  <c r="BJ3658" i="19"/>
  <c r="BC3658" i="19"/>
  <c r="BB3658" i="19"/>
  <c r="AU3658" i="19"/>
  <c r="AT3658" i="19"/>
  <c r="BJ3657" i="19"/>
  <c r="BC3657" i="19"/>
  <c r="BB3657" i="19"/>
  <c r="AU3657" i="19"/>
  <c r="AT3657" i="19"/>
  <c r="BJ3656" i="19"/>
  <c r="BC3656" i="19"/>
  <c r="BB3656" i="19"/>
  <c r="AU3656" i="19"/>
  <c r="AT3656" i="19"/>
  <c r="BJ3655" i="19"/>
  <c r="BC3655" i="19"/>
  <c r="BB3655" i="19"/>
  <c r="AU3655" i="19"/>
  <c r="AT3655" i="19"/>
  <c r="BJ3654" i="19"/>
  <c r="BC3654" i="19"/>
  <c r="BB3654" i="19"/>
  <c r="AU3654" i="19"/>
  <c r="AT3654" i="19"/>
  <c r="BJ3653" i="19"/>
  <c r="BC3653" i="19"/>
  <c r="BB3653" i="19"/>
  <c r="AU3653" i="19"/>
  <c r="AT3653" i="19"/>
  <c r="BJ3652" i="19"/>
  <c r="BC3652" i="19"/>
  <c r="BB3652" i="19"/>
  <c r="AU3652" i="19"/>
  <c r="AT3652" i="19"/>
  <c r="BJ3651" i="19"/>
  <c r="BC3651" i="19"/>
  <c r="BB3651" i="19"/>
  <c r="AU3651" i="19"/>
  <c r="AT3651" i="19"/>
  <c r="BJ3650" i="19"/>
  <c r="BC3650" i="19"/>
  <c r="BB3650" i="19"/>
  <c r="AU3650" i="19"/>
  <c r="AT3650" i="19"/>
  <c r="BJ3649" i="19"/>
  <c r="BC3649" i="19"/>
  <c r="BB3649" i="19"/>
  <c r="AU3649" i="19"/>
  <c r="AT3649" i="19"/>
  <c r="BJ3648" i="19"/>
  <c r="BC3648" i="19"/>
  <c r="BB3648" i="19"/>
  <c r="AU3648" i="19"/>
  <c r="AT3648" i="19"/>
  <c r="BJ3647" i="19"/>
  <c r="BC3647" i="19"/>
  <c r="BB3647" i="19"/>
  <c r="AU3647" i="19"/>
  <c r="AT3647" i="19"/>
  <c r="BJ3646" i="19"/>
  <c r="BC3646" i="19"/>
  <c r="BB3646" i="19"/>
  <c r="AU3646" i="19"/>
  <c r="AT3646" i="19"/>
  <c r="BJ3645" i="19"/>
  <c r="BC3645" i="19"/>
  <c r="BB3645" i="19"/>
  <c r="AU3645" i="19"/>
  <c r="AT3645" i="19"/>
  <c r="BJ3644" i="19"/>
  <c r="BC3644" i="19"/>
  <c r="BB3644" i="19"/>
  <c r="AU3644" i="19"/>
  <c r="AT3644" i="19"/>
  <c r="BJ3643" i="19"/>
  <c r="BC3643" i="19"/>
  <c r="BB3643" i="19"/>
  <c r="AU3643" i="19"/>
  <c r="AT3643" i="19"/>
  <c r="BJ3642" i="19"/>
  <c r="BC3642" i="19"/>
  <c r="BB3642" i="19"/>
  <c r="AU3642" i="19"/>
  <c r="AT3642" i="19"/>
  <c r="BJ3641" i="19"/>
  <c r="BC3641" i="19"/>
  <c r="BB3641" i="19"/>
  <c r="AU3641" i="19"/>
  <c r="AT3641" i="19"/>
  <c r="BJ3640" i="19"/>
  <c r="BC3640" i="19"/>
  <c r="BB3640" i="19"/>
  <c r="AU3640" i="19"/>
  <c r="AT3640" i="19"/>
  <c r="BJ3639" i="19"/>
  <c r="BC3639" i="19"/>
  <c r="BB3639" i="19"/>
  <c r="AU3639" i="19"/>
  <c r="AT3639" i="19"/>
  <c r="BJ3638" i="19"/>
  <c r="BC3638" i="19"/>
  <c r="BB3638" i="19"/>
  <c r="AU3638" i="19"/>
  <c r="AT3638" i="19"/>
  <c r="BJ3637" i="19"/>
  <c r="BC3637" i="19"/>
  <c r="BB3637" i="19"/>
  <c r="AU3637" i="19"/>
  <c r="AT3637" i="19"/>
  <c r="BJ3636" i="19"/>
  <c r="BC3636" i="19"/>
  <c r="BB3636" i="19"/>
  <c r="AU3636" i="19"/>
  <c r="AT3636" i="19"/>
  <c r="BJ3635" i="19"/>
  <c r="BC3635" i="19"/>
  <c r="BB3635" i="19"/>
  <c r="AU3635" i="19"/>
  <c r="AT3635" i="19"/>
  <c r="BJ3634" i="19"/>
  <c r="BC3634" i="19"/>
  <c r="BB3634" i="19"/>
  <c r="AU3634" i="19"/>
  <c r="AT3634" i="19"/>
  <c r="BJ3633" i="19"/>
  <c r="BC3633" i="19"/>
  <c r="BB3633" i="19"/>
  <c r="AU3633" i="19"/>
  <c r="AT3633" i="19"/>
  <c r="BJ3632" i="19"/>
  <c r="BC3632" i="19"/>
  <c r="BB3632" i="19"/>
  <c r="AU3632" i="19"/>
  <c r="AT3632" i="19"/>
  <c r="BJ3631" i="19"/>
  <c r="BC3631" i="19"/>
  <c r="BB3631" i="19"/>
  <c r="AU3631" i="19"/>
  <c r="AT3631" i="19"/>
  <c r="BJ3630" i="19"/>
  <c r="BC3630" i="19"/>
  <c r="BB3630" i="19"/>
  <c r="AU3630" i="19"/>
  <c r="AT3630" i="19"/>
  <c r="BJ3629" i="19"/>
  <c r="BC3629" i="19"/>
  <c r="BB3629" i="19"/>
  <c r="AU3629" i="19"/>
  <c r="AT3629" i="19"/>
  <c r="BJ3628" i="19"/>
  <c r="BC3628" i="19"/>
  <c r="BB3628" i="19"/>
  <c r="AU3628" i="19"/>
  <c r="AT3628" i="19"/>
  <c r="BJ3627" i="19"/>
  <c r="BC3627" i="19"/>
  <c r="BB3627" i="19"/>
  <c r="AU3627" i="19"/>
  <c r="AT3627" i="19"/>
  <c r="BJ3626" i="19"/>
  <c r="BC3626" i="19"/>
  <c r="BB3626" i="19"/>
  <c r="AU3626" i="19"/>
  <c r="AT3626" i="19"/>
  <c r="BJ3625" i="19"/>
  <c r="BC3625" i="19"/>
  <c r="BB3625" i="19"/>
  <c r="AU3625" i="19"/>
  <c r="AT3625" i="19"/>
  <c r="BJ3624" i="19"/>
  <c r="BC3624" i="19"/>
  <c r="BB3624" i="19"/>
  <c r="AU3624" i="19"/>
  <c r="AT3624" i="19"/>
  <c r="BJ3623" i="19"/>
  <c r="BC3623" i="19"/>
  <c r="BB3623" i="19"/>
  <c r="AU3623" i="19"/>
  <c r="AT3623" i="19"/>
  <c r="BJ3622" i="19"/>
  <c r="BC3622" i="19"/>
  <c r="BB3622" i="19"/>
  <c r="AU3622" i="19"/>
  <c r="AT3622" i="19"/>
  <c r="BJ3621" i="19"/>
  <c r="BC3621" i="19"/>
  <c r="BB3621" i="19"/>
  <c r="AU3621" i="19"/>
  <c r="AT3621" i="19"/>
  <c r="BJ3620" i="19"/>
  <c r="BC3620" i="19"/>
  <c r="BB3620" i="19"/>
  <c r="AU3620" i="19"/>
  <c r="AT3620" i="19"/>
  <c r="BJ3619" i="19"/>
  <c r="BC3619" i="19"/>
  <c r="BB3619" i="19"/>
  <c r="AU3619" i="19"/>
  <c r="AT3619" i="19"/>
  <c r="BJ3618" i="19"/>
  <c r="BC3618" i="19"/>
  <c r="BB3618" i="19"/>
  <c r="AU3618" i="19"/>
  <c r="AT3618" i="19"/>
  <c r="BJ3617" i="19"/>
  <c r="BC3617" i="19"/>
  <c r="BB3617" i="19"/>
  <c r="AU3617" i="19"/>
  <c r="AT3617" i="19"/>
  <c r="BJ3616" i="19"/>
  <c r="BC3616" i="19"/>
  <c r="BB3616" i="19"/>
  <c r="AU3616" i="19"/>
  <c r="AT3616" i="19"/>
  <c r="BJ3615" i="19"/>
  <c r="BC3615" i="19"/>
  <c r="BB3615" i="19"/>
  <c r="AU3615" i="19"/>
  <c r="AT3615" i="19"/>
  <c r="BJ3614" i="19"/>
  <c r="BC3614" i="19"/>
  <c r="BB3614" i="19"/>
  <c r="AU3614" i="19"/>
  <c r="AT3614" i="19"/>
  <c r="BJ3613" i="19"/>
  <c r="BC3613" i="19"/>
  <c r="BB3613" i="19"/>
  <c r="AU3613" i="19"/>
  <c r="AT3613" i="19"/>
  <c r="BJ3612" i="19"/>
  <c r="BC3612" i="19"/>
  <c r="BB3612" i="19"/>
  <c r="AU3612" i="19"/>
  <c r="AT3612" i="19"/>
  <c r="BJ3611" i="19"/>
  <c r="BC3611" i="19"/>
  <c r="BB3611" i="19"/>
  <c r="AU3611" i="19"/>
  <c r="AT3611" i="19"/>
  <c r="BJ3610" i="19"/>
  <c r="BC3610" i="19"/>
  <c r="BB3610" i="19"/>
  <c r="AU3610" i="19"/>
  <c r="AT3610" i="19"/>
  <c r="BJ3609" i="19"/>
  <c r="BC3609" i="19"/>
  <c r="BB3609" i="19"/>
  <c r="AU3609" i="19"/>
  <c r="AT3609" i="19"/>
  <c r="BJ3608" i="19"/>
  <c r="BC3608" i="19"/>
  <c r="BB3608" i="19"/>
  <c r="AU3608" i="19"/>
  <c r="AT3608" i="19"/>
  <c r="BJ3607" i="19"/>
  <c r="BC3607" i="19"/>
  <c r="BB3607" i="19"/>
  <c r="AU3607" i="19"/>
  <c r="AT3607" i="19"/>
  <c r="BJ3606" i="19"/>
  <c r="BC3606" i="19"/>
  <c r="BB3606" i="19"/>
  <c r="AU3606" i="19"/>
  <c r="AT3606" i="19"/>
  <c r="BJ3605" i="19"/>
  <c r="BC3605" i="19"/>
  <c r="BB3605" i="19"/>
  <c r="AU3605" i="19"/>
  <c r="AT3605" i="19"/>
  <c r="BJ3604" i="19"/>
  <c r="BC3604" i="19"/>
  <c r="BB3604" i="19"/>
  <c r="AU3604" i="19"/>
  <c r="AT3604" i="19"/>
  <c r="BJ3603" i="19"/>
  <c r="BC3603" i="19"/>
  <c r="BB3603" i="19"/>
  <c r="AU3603" i="19"/>
  <c r="AT3603" i="19"/>
  <c r="BJ3602" i="19"/>
  <c r="BC3602" i="19"/>
  <c r="BB3602" i="19"/>
  <c r="AU3602" i="19"/>
  <c r="AT3602" i="19"/>
  <c r="BJ3601" i="19"/>
  <c r="BC3601" i="19"/>
  <c r="BB3601" i="19"/>
  <c r="AU3601" i="19"/>
  <c r="AT3601" i="19"/>
  <c r="BJ3600" i="19"/>
  <c r="BC3600" i="19"/>
  <c r="BB3600" i="19"/>
  <c r="AU3600" i="19"/>
  <c r="AT3600" i="19"/>
  <c r="BJ3599" i="19"/>
  <c r="BC3599" i="19"/>
  <c r="BB3599" i="19"/>
  <c r="AU3599" i="19"/>
  <c r="AT3599" i="19"/>
  <c r="BJ3598" i="19"/>
  <c r="BC3598" i="19"/>
  <c r="BB3598" i="19"/>
  <c r="AU3598" i="19"/>
  <c r="AT3598" i="19"/>
  <c r="BJ3597" i="19"/>
  <c r="BC3597" i="19"/>
  <c r="BB3597" i="19"/>
  <c r="AU3597" i="19"/>
  <c r="AT3597" i="19"/>
  <c r="BJ3596" i="19"/>
  <c r="BC3596" i="19"/>
  <c r="BB3596" i="19"/>
  <c r="AU3596" i="19"/>
  <c r="AT3596" i="19"/>
  <c r="BJ3595" i="19"/>
  <c r="BC3595" i="19"/>
  <c r="BB3595" i="19"/>
  <c r="AU3595" i="19"/>
  <c r="AT3595" i="19"/>
  <c r="BJ3594" i="19"/>
  <c r="BC3594" i="19"/>
  <c r="BB3594" i="19"/>
  <c r="AU3594" i="19"/>
  <c r="AT3594" i="19"/>
  <c r="BJ3593" i="19"/>
  <c r="BC3593" i="19"/>
  <c r="BB3593" i="19"/>
  <c r="AU3593" i="19"/>
  <c r="AT3593" i="19"/>
  <c r="BJ3592" i="19"/>
  <c r="BC3592" i="19"/>
  <c r="BB3592" i="19"/>
  <c r="AU3592" i="19"/>
  <c r="AT3592" i="19"/>
  <c r="BJ3591" i="19"/>
  <c r="BC3591" i="19"/>
  <c r="BB3591" i="19"/>
  <c r="AU3591" i="19"/>
  <c r="AT3591" i="19"/>
  <c r="BJ3590" i="19"/>
  <c r="BC3590" i="19"/>
  <c r="BB3590" i="19"/>
  <c r="AU3590" i="19"/>
  <c r="AT3590" i="19"/>
  <c r="BJ3589" i="19"/>
  <c r="BC3589" i="19"/>
  <c r="BB3589" i="19"/>
  <c r="AU3589" i="19"/>
  <c r="AT3589" i="19"/>
  <c r="BJ3588" i="19"/>
  <c r="BC3588" i="19"/>
  <c r="BB3588" i="19"/>
  <c r="AU3588" i="19"/>
  <c r="AT3588" i="19"/>
  <c r="BJ3587" i="19"/>
  <c r="BC3587" i="19"/>
  <c r="BB3587" i="19"/>
  <c r="AU3587" i="19"/>
  <c r="AT3587" i="19"/>
  <c r="BJ3586" i="19"/>
  <c r="BC3586" i="19"/>
  <c r="BB3586" i="19"/>
  <c r="AU3586" i="19"/>
  <c r="AT3586" i="19"/>
  <c r="BJ3585" i="19"/>
  <c r="BC3585" i="19"/>
  <c r="BB3585" i="19"/>
  <c r="AU3585" i="19"/>
  <c r="AT3585" i="19"/>
  <c r="BJ3584" i="19"/>
  <c r="BC3584" i="19"/>
  <c r="BB3584" i="19"/>
  <c r="AU3584" i="19"/>
  <c r="AT3584" i="19"/>
  <c r="BJ3583" i="19"/>
  <c r="BC3583" i="19"/>
  <c r="BB3583" i="19"/>
  <c r="AU3583" i="19"/>
  <c r="AT3583" i="19"/>
  <c r="BJ3582" i="19"/>
  <c r="BC3582" i="19"/>
  <c r="BB3582" i="19"/>
  <c r="AU3582" i="19"/>
  <c r="AT3582" i="19"/>
  <c r="BJ3581" i="19"/>
  <c r="BC3581" i="19"/>
  <c r="BB3581" i="19"/>
  <c r="AU3581" i="19"/>
  <c r="AT3581" i="19"/>
  <c r="BJ3580" i="19"/>
  <c r="BC3580" i="19"/>
  <c r="BB3580" i="19"/>
  <c r="AU3580" i="19"/>
  <c r="AT3580" i="19"/>
  <c r="BJ3579" i="19"/>
  <c r="BC3579" i="19"/>
  <c r="BB3579" i="19"/>
  <c r="AU3579" i="19"/>
  <c r="AT3579" i="19"/>
  <c r="BJ3578" i="19"/>
  <c r="BC3578" i="19"/>
  <c r="BB3578" i="19"/>
  <c r="AU3578" i="19"/>
  <c r="AT3578" i="19"/>
  <c r="BJ3577" i="19"/>
  <c r="BC3577" i="19"/>
  <c r="BB3577" i="19"/>
  <c r="AU3577" i="19"/>
  <c r="AT3577" i="19"/>
  <c r="BJ3576" i="19"/>
  <c r="BC3576" i="19"/>
  <c r="BB3576" i="19"/>
  <c r="AU3576" i="19"/>
  <c r="AT3576" i="19"/>
  <c r="BJ3575" i="19"/>
  <c r="BC3575" i="19"/>
  <c r="BB3575" i="19"/>
  <c r="AU3575" i="19"/>
  <c r="AT3575" i="19"/>
  <c r="BJ3574" i="19"/>
  <c r="BC3574" i="19"/>
  <c r="BB3574" i="19"/>
  <c r="AU3574" i="19"/>
  <c r="AT3574" i="19"/>
  <c r="BJ3573" i="19"/>
  <c r="BC3573" i="19"/>
  <c r="BB3573" i="19"/>
  <c r="AU3573" i="19"/>
  <c r="AT3573" i="19"/>
  <c r="BJ3572" i="19"/>
  <c r="BC3572" i="19"/>
  <c r="BB3572" i="19"/>
  <c r="AU3572" i="19"/>
  <c r="AT3572" i="19"/>
  <c r="BJ3571" i="19"/>
  <c r="BC3571" i="19"/>
  <c r="BB3571" i="19"/>
  <c r="AU3571" i="19"/>
  <c r="AT3571" i="19"/>
  <c r="BJ3570" i="19"/>
  <c r="BC3570" i="19"/>
  <c r="BB3570" i="19"/>
  <c r="AU3570" i="19"/>
  <c r="AT3570" i="19"/>
  <c r="BJ3569" i="19"/>
  <c r="BC3569" i="19"/>
  <c r="BB3569" i="19"/>
  <c r="AU3569" i="19"/>
  <c r="AT3569" i="19"/>
  <c r="BJ3568" i="19"/>
  <c r="BC3568" i="19"/>
  <c r="BB3568" i="19"/>
  <c r="AU3568" i="19"/>
  <c r="AT3568" i="19"/>
  <c r="BJ3567" i="19"/>
  <c r="BC3567" i="19"/>
  <c r="BB3567" i="19"/>
  <c r="AU3567" i="19"/>
  <c r="AT3567" i="19"/>
  <c r="BJ3566" i="19"/>
  <c r="BC3566" i="19"/>
  <c r="BB3566" i="19"/>
  <c r="AU3566" i="19"/>
  <c r="AT3566" i="19"/>
  <c r="BJ3565" i="19"/>
  <c r="BC3565" i="19"/>
  <c r="BB3565" i="19"/>
  <c r="AU3565" i="19"/>
  <c r="AT3565" i="19"/>
  <c r="BJ3564" i="19"/>
  <c r="BC3564" i="19"/>
  <c r="BB3564" i="19"/>
  <c r="AU3564" i="19"/>
  <c r="AT3564" i="19"/>
  <c r="BJ3563" i="19"/>
  <c r="BC3563" i="19"/>
  <c r="BB3563" i="19"/>
  <c r="AU3563" i="19"/>
  <c r="AT3563" i="19"/>
  <c r="BJ3562" i="19"/>
  <c r="BC3562" i="19"/>
  <c r="BB3562" i="19"/>
  <c r="AU3562" i="19"/>
  <c r="AT3562" i="19"/>
  <c r="BJ3561" i="19"/>
  <c r="BC3561" i="19"/>
  <c r="BB3561" i="19"/>
  <c r="AU3561" i="19"/>
  <c r="AT3561" i="19"/>
  <c r="BJ3560" i="19"/>
  <c r="BC3560" i="19"/>
  <c r="BB3560" i="19"/>
  <c r="AU3560" i="19"/>
  <c r="AT3560" i="19"/>
  <c r="BJ3559" i="19"/>
  <c r="BC3559" i="19"/>
  <c r="BB3559" i="19"/>
  <c r="AU3559" i="19"/>
  <c r="AT3559" i="19"/>
  <c r="BJ3558" i="19"/>
  <c r="BC3558" i="19"/>
  <c r="BB3558" i="19"/>
  <c r="AU3558" i="19"/>
  <c r="AT3558" i="19"/>
  <c r="BJ3557" i="19"/>
  <c r="BC3557" i="19"/>
  <c r="BB3557" i="19"/>
  <c r="AU3557" i="19"/>
  <c r="AT3557" i="19"/>
  <c r="BJ3556" i="19"/>
  <c r="BC3556" i="19"/>
  <c r="BB3556" i="19"/>
  <c r="AU3556" i="19"/>
  <c r="AT3556" i="19"/>
  <c r="BJ3555" i="19"/>
  <c r="BC3555" i="19"/>
  <c r="BB3555" i="19"/>
  <c r="AU3555" i="19"/>
  <c r="AT3555" i="19"/>
  <c r="BJ3554" i="19"/>
  <c r="BC3554" i="19"/>
  <c r="BB3554" i="19"/>
  <c r="AU3554" i="19"/>
  <c r="AT3554" i="19"/>
  <c r="BJ3553" i="19"/>
  <c r="BC3553" i="19"/>
  <c r="BB3553" i="19"/>
  <c r="AU3553" i="19"/>
  <c r="AT3553" i="19"/>
  <c r="BJ3552" i="19"/>
  <c r="BC3552" i="19"/>
  <c r="BB3552" i="19"/>
  <c r="AU3552" i="19"/>
  <c r="AT3552" i="19"/>
  <c r="BJ3551" i="19"/>
  <c r="BC3551" i="19"/>
  <c r="BB3551" i="19"/>
  <c r="AU3551" i="19"/>
  <c r="AT3551" i="19"/>
  <c r="BJ3550" i="19"/>
  <c r="BC3550" i="19"/>
  <c r="BB3550" i="19"/>
  <c r="AU3550" i="19"/>
  <c r="AT3550" i="19"/>
  <c r="BJ3549" i="19"/>
  <c r="BC3549" i="19"/>
  <c r="BB3549" i="19"/>
  <c r="AU3549" i="19"/>
  <c r="AT3549" i="19"/>
  <c r="BJ3548" i="19"/>
  <c r="BC3548" i="19"/>
  <c r="BB3548" i="19"/>
  <c r="AU3548" i="19"/>
  <c r="AT3548" i="19"/>
  <c r="BJ3547" i="19"/>
  <c r="BC3547" i="19"/>
  <c r="BB3547" i="19"/>
  <c r="AU3547" i="19"/>
  <c r="AT3547" i="19"/>
  <c r="BJ3546" i="19"/>
  <c r="BC3546" i="19"/>
  <c r="BB3546" i="19"/>
  <c r="AU3546" i="19"/>
  <c r="AT3546" i="19"/>
  <c r="BJ3545" i="19"/>
  <c r="BC3545" i="19"/>
  <c r="BB3545" i="19"/>
  <c r="AU3545" i="19"/>
  <c r="AT3545" i="19"/>
  <c r="BJ3544" i="19"/>
  <c r="BC3544" i="19"/>
  <c r="BB3544" i="19"/>
  <c r="AU3544" i="19"/>
  <c r="AT3544" i="19"/>
  <c r="BJ3543" i="19"/>
  <c r="BC3543" i="19"/>
  <c r="BB3543" i="19"/>
  <c r="AU3543" i="19"/>
  <c r="AT3543" i="19"/>
  <c r="BJ3542" i="19"/>
  <c r="BC3542" i="19"/>
  <c r="BB3542" i="19"/>
  <c r="AU3542" i="19"/>
  <c r="AT3542" i="19"/>
  <c r="BJ3541" i="19"/>
  <c r="BC3541" i="19"/>
  <c r="BB3541" i="19"/>
  <c r="AU3541" i="19"/>
  <c r="AT3541" i="19"/>
  <c r="BJ3540" i="19"/>
  <c r="BC3540" i="19"/>
  <c r="BB3540" i="19"/>
  <c r="AU3540" i="19"/>
  <c r="AT3540" i="19"/>
  <c r="BJ3539" i="19"/>
  <c r="BC3539" i="19"/>
  <c r="BB3539" i="19"/>
  <c r="AU3539" i="19"/>
  <c r="AT3539" i="19"/>
  <c r="BJ3538" i="19"/>
  <c r="BC3538" i="19"/>
  <c r="BB3538" i="19"/>
  <c r="AU3538" i="19"/>
  <c r="AT3538" i="19"/>
  <c r="BJ3537" i="19"/>
  <c r="BC3537" i="19"/>
  <c r="BB3537" i="19"/>
  <c r="AU3537" i="19"/>
  <c r="AT3537" i="19"/>
  <c r="BJ3536" i="19"/>
  <c r="BC3536" i="19"/>
  <c r="BB3536" i="19"/>
  <c r="AU3536" i="19"/>
  <c r="AT3536" i="19"/>
  <c r="BJ3535" i="19"/>
  <c r="BC3535" i="19"/>
  <c r="BB3535" i="19"/>
  <c r="AU3535" i="19"/>
  <c r="AT3535" i="19"/>
  <c r="BJ3534" i="19"/>
  <c r="BC3534" i="19"/>
  <c r="BB3534" i="19"/>
  <c r="AU3534" i="19"/>
  <c r="AT3534" i="19"/>
  <c r="BJ3533" i="19"/>
  <c r="BC3533" i="19"/>
  <c r="BB3533" i="19"/>
  <c r="AU3533" i="19"/>
  <c r="AT3533" i="19"/>
  <c r="BJ3532" i="19"/>
  <c r="BC3532" i="19"/>
  <c r="BB3532" i="19"/>
  <c r="AU3532" i="19"/>
  <c r="AT3532" i="19"/>
  <c r="BJ3531" i="19"/>
  <c r="BC3531" i="19"/>
  <c r="BB3531" i="19"/>
  <c r="AU3531" i="19"/>
  <c r="AT3531" i="19"/>
  <c r="BJ3530" i="19"/>
  <c r="BC3530" i="19"/>
  <c r="BB3530" i="19"/>
  <c r="AU3530" i="19"/>
  <c r="AT3530" i="19"/>
  <c r="BJ3529" i="19"/>
  <c r="BC3529" i="19"/>
  <c r="BB3529" i="19"/>
  <c r="AU3529" i="19"/>
  <c r="AT3529" i="19"/>
  <c r="BJ3528" i="19"/>
  <c r="BC3528" i="19"/>
  <c r="BB3528" i="19"/>
  <c r="AU3528" i="19"/>
  <c r="AT3528" i="19"/>
  <c r="BJ3527" i="19"/>
  <c r="BC3527" i="19"/>
  <c r="BB3527" i="19"/>
  <c r="AU3527" i="19"/>
  <c r="AT3527" i="19"/>
  <c r="BJ3526" i="19"/>
  <c r="BC3526" i="19"/>
  <c r="BB3526" i="19"/>
  <c r="AU3526" i="19"/>
  <c r="AT3526" i="19"/>
  <c r="BJ3525" i="19"/>
  <c r="BC3525" i="19"/>
  <c r="BB3525" i="19"/>
  <c r="AU3525" i="19"/>
  <c r="AT3525" i="19"/>
  <c r="BJ3524" i="19"/>
  <c r="BC3524" i="19"/>
  <c r="BB3524" i="19"/>
  <c r="AU3524" i="19"/>
  <c r="AT3524" i="19"/>
  <c r="BJ3523" i="19"/>
  <c r="BC3523" i="19"/>
  <c r="BB3523" i="19"/>
  <c r="AU3523" i="19"/>
  <c r="AT3523" i="19"/>
  <c r="BJ3522" i="19"/>
  <c r="BC3522" i="19"/>
  <c r="BB3522" i="19"/>
  <c r="AU3522" i="19"/>
  <c r="AT3522" i="19"/>
  <c r="BJ3521" i="19"/>
  <c r="BC3521" i="19"/>
  <c r="BB3521" i="19"/>
  <c r="AU3521" i="19"/>
  <c r="AT3521" i="19"/>
  <c r="BJ3520" i="19"/>
  <c r="BC3520" i="19"/>
  <c r="BB3520" i="19"/>
  <c r="AU3520" i="19"/>
  <c r="AT3520" i="19"/>
  <c r="BJ3519" i="19"/>
  <c r="BC3519" i="19"/>
  <c r="BB3519" i="19"/>
  <c r="AU3519" i="19"/>
  <c r="AT3519" i="19"/>
  <c r="BJ3518" i="19"/>
  <c r="BC3518" i="19"/>
  <c r="BB3518" i="19"/>
  <c r="AU3518" i="19"/>
  <c r="AT3518" i="19"/>
  <c r="BJ3517" i="19"/>
  <c r="BC3517" i="19"/>
  <c r="BB3517" i="19"/>
  <c r="AU3517" i="19"/>
  <c r="AT3517" i="19"/>
  <c r="BJ3516" i="19"/>
  <c r="BC3516" i="19"/>
  <c r="BB3516" i="19"/>
  <c r="AU3516" i="19"/>
  <c r="AT3516" i="19"/>
  <c r="BJ3515" i="19"/>
  <c r="BC3515" i="19"/>
  <c r="BB3515" i="19"/>
  <c r="AU3515" i="19"/>
  <c r="AT3515" i="19"/>
  <c r="BJ3514" i="19"/>
  <c r="BC3514" i="19"/>
  <c r="BB3514" i="19"/>
  <c r="AU3514" i="19"/>
  <c r="AT3514" i="19"/>
  <c r="BJ3513" i="19"/>
  <c r="BC3513" i="19"/>
  <c r="BB3513" i="19"/>
  <c r="AU3513" i="19"/>
  <c r="AT3513" i="19"/>
  <c r="BJ3512" i="19"/>
  <c r="BC3512" i="19"/>
  <c r="BB3512" i="19"/>
  <c r="AU3512" i="19"/>
  <c r="AT3512" i="19"/>
  <c r="BJ3511" i="19"/>
  <c r="BC3511" i="19"/>
  <c r="BB3511" i="19"/>
  <c r="AU3511" i="19"/>
  <c r="AT3511" i="19"/>
  <c r="BJ3510" i="19"/>
  <c r="BC3510" i="19"/>
  <c r="BB3510" i="19"/>
  <c r="AU3510" i="19"/>
  <c r="AT3510" i="19"/>
  <c r="BJ3509" i="19"/>
  <c r="BC3509" i="19"/>
  <c r="BB3509" i="19"/>
  <c r="AU3509" i="19"/>
  <c r="AT3509" i="19"/>
  <c r="BJ3508" i="19"/>
  <c r="BC3508" i="19"/>
  <c r="BB3508" i="19"/>
  <c r="AU3508" i="19"/>
  <c r="AT3508" i="19"/>
  <c r="BJ3507" i="19"/>
  <c r="BC3507" i="19"/>
  <c r="BB3507" i="19"/>
  <c r="AU3507" i="19"/>
  <c r="AT3507" i="19"/>
  <c r="BJ3506" i="19"/>
  <c r="BC3506" i="19"/>
  <c r="BB3506" i="19"/>
  <c r="AU3506" i="19"/>
  <c r="AT3506" i="19"/>
  <c r="BJ3505" i="19"/>
  <c r="BC3505" i="19"/>
  <c r="BB3505" i="19"/>
  <c r="AU3505" i="19"/>
  <c r="AT3505" i="19"/>
  <c r="BJ3504" i="19"/>
  <c r="BC3504" i="19"/>
  <c r="BB3504" i="19"/>
  <c r="AU3504" i="19"/>
  <c r="AT3504" i="19"/>
  <c r="BJ3503" i="19"/>
  <c r="BC3503" i="19"/>
  <c r="BB3503" i="19"/>
  <c r="AU3503" i="19"/>
  <c r="AT3503" i="19"/>
  <c r="BJ3502" i="19"/>
  <c r="BC3502" i="19"/>
  <c r="BB3502" i="19"/>
  <c r="AU3502" i="19"/>
  <c r="AT3502" i="19"/>
  <c r="BJ3501" i="19"/>
  <c r="BC3501" i="19"/>
  <c r="BB3501" i="19"/>
  <c r="AU3501" i="19"/>
  <c r="AT3501" i="19"/>
  <c r="BJ3500" i="19"/>
  <c r="BC3500" i="19"/>
  <c r="BB3500" i="19"/>
  <c r="AU3500" i="19"/>
  <c r="AT3500" i="19"/>
  <c r="BJ3499" i="19"/>
  <c r="BC3499" i="19"/>
  <c r="BB3499" i="19"/>
  <c r="AU3499" i="19"/>
  <c r="AT3499" i="19"/>
  <c r="BJ3498" i="19"/>
  <c r="BC3498" i="19"/>
  <c r="BB3498" i="19"/>
  <c r="AU3498" i="19"/>
  <c r="AT3498" i="19"/>
  <c r="BJ3497" i="19"/>
  <c r="BC3497" i="19"/>
  <c r="BB3497" i="19"/>
  <c r="AU3497" i="19"/>
  <c r="AT3497" i="19"/>
  <c r="BJ3496" i="19"/>
  <c r="BC3496" i="19"/>
  <c r="BB3496" i="19"/>
  <c r="AU3496" i="19"/>
  <c r="AT3496" i="19"/>
  <c r="BJ3495" i="19"/>
  <c r="BC3495" i="19"/>
  <c r="BB3495" i="19"/>
  <c r="AU3495" i="19"/>
  <c r="AT3495" i="19"/>
  <c r="BJ3494" i="19"/>
  <c r="BC3494" i="19"/>
  <c r="BB3494" i="19"/>
  <c r="AU3494" i="19"/>
  <c r="AT3494" i="19"/>
  <c r="BJ3493" i="19"/>
  <c r="BC3493" i="19"/>
  <c r="BB3493" i="19"/>
  <c r="AU3493" i="19"/>
  <c r="AT3493" i="19"/>
  <c r="BJ3492" i="19"/>
  <c r="BC3492" i="19"/>
  <c r="BB3492" i="19"/>
  <c r="AU3492" i="19"/>
  <c r="AT3492" i="19"/>
  <c r="BJ3491" i="19"/>
  <c r="BC3491" i="19"/>
  <c r="BB3491" i="19"/>
  <c r="AU3491" i="19"/>
  <c r="AT3491" i="19"/>
  <c r="BJ3490" i="19"/>
  <c r="BC3490" i="19"/>
  <c r="BB3490" i="19"/>
  <c r="AU3490" i="19"/>
  <c r="AT3490" i="19"/>
  <c r="BJ3489" i="19"/>
  <c r="BC3489" i="19"/>
  <c r="BB3489" i="19"/>
  <c r="AU3489" i="19"/>
  <c r="AT3489" i="19"/>
  <c r="BJ3488" i="19"/>
  <c r="BC3488" i="19"/>
  <c r="BB3488" i="19"/>
  <c r="AU3488" i="19"/>
  <c r="AT3488" i="19"/>
  <c r="BJ3487" i="19"/>
  <c r="BC3487" i="19"/>
  <c r="BB3487" i="19"/>
  <c r="AU3487" i="19"/>
  <c r="AT3487" i="19"/>
  <c r="BJ3486" i="19"/>
  <c r="BC3486" i="19"/>
  <c r="BB3486" i="19"/>
  <c r="AU3486" i="19"/>
  <c r="AT3486" i="19"/>
  <c r="BJ3485" i="19"/>
  <c r="BC3485" i="19"/>
  <c r="BB3485" i="19"/>
  <c r="AU3485" i="19"/>
  <c r="AT3485" i="19"/>
  <c r="BJ3484" i="19"/>
  <c r="BC3484" i="19"/>
  <c r="BB3484" i="19"/>
  <c r="AU3484" i="19"/>
  <c r="AT3484" i="19"/>
  <c r="BJ3483" i="19"/>
  <c r="BC3483" i="19"/>
  <c r="BB3483" i="19"/>
  <c r="AU3483" i="19"/>
  <c r="AT3483" i="19"/>
  <c r="BJ3482" i="19"/>
  <c r="BC3482" i="19"/>
  <c r="BB3482" i="19"/>
  <c r="AU3482" i="19"/>
  <c r="AT3482" i="19"/>
  <c r="BJ3481" i="19"/>
  <c r="BC3481" i="19"/>
  <c r="BB3481" i="19"/>
  <c r="AU3481" i="19"/>
  <c r="AT3481" i="19"/>
  <c r="BJ3480" i="19"/>
  <c r="BC3480" i="19"/>
  <c r="BB3480" i="19"/>
  <c r="AU3480" i="19"/>
  <c r="AT3480" i="19"/>
  <c r="BJ3479" i="19"/>
  <c r="BC3479" i="19"/>
  <c r="BB3479" i="19"/>
  <c r="AU3479" i="19"/>
  <c r="AT3479" i="19"/>
  <c r="BJ3478" i="19"/>
  <c r="BC3478" i="19"/>
  <c r="BB3478" i="19"/>
  <c r="AU3478" i="19"/>
  <c r="AT3478" i="19"/>
  <c r="BJ3477" i="19"/>
  <c r="BC3477" i="19"/>
  <c r="BB3477" i="19"/>
  <c r="AU3477" i="19"/>
  <c r="AT3477" i="19"/>
  <c r="BJ3476" i="19"/>
  <c r="BC3476" i="19"/>
  <c r="BB3476" i="19"/>
  <c r="AU3476" i="19"/>
  <c r="AT3476" i="19"/>
  <c r="BJ3475" i="19"/>
  <c r="BC3475" i="19"/>
  <c r="BB3475" i="19"/>
  <c r="AU3475" i="19"/>
  <c r="AT3475" i="19"/>
  <c r="BJ3474" i="19"/>
  <c r="BC3474" i="19"/>
  <c r="BB3474" i="19"/>
  <c r="AU3474" i="19"/>
  <c r="AT3474" i="19"/>
  <c r="BJ3473" i="19"/>
  <c r="BC3473" i="19"/>
  <c r="BB3473" i="19"/>
  <c r="AU3473" i="19"/>
  <c r="AT3473" i="19"/>
  <c r="BJ3472" i="19"/>
  <c r="BC3472" i="19"/>
  <c r="BB3472" i="19"/>
  <c r="AU3472" i="19"/>
  <c r="AT3472" i="19"/>
  <c r="BJ3471" i="19"/>
  <c r="BC3471" i="19"/>
  <c r="BB3471" i="19"/>
  <c r="AU3471" i="19"/>
  <c r="AT3471" i="19"/>
  <c r="BJ3470" i="19"/>
  <c r="BC3470" i="19"/>
  <c r="BB3470" i="19"/>
  <c r="AU3470" i="19"/>
  <c r="AT3470" i="19"/>
  <c r="BJ3469" i="19"/>
  <c r="BC3469" i="19"/>
  <c r="BB3469" i="19"/>
  <c r="AU3469" i="19"/>
  <c r="AT3469" i="19"/>
  <c r="BJ3468" i="19"/>
  <c r="BC3468" i="19"/>
  <c r="BB3468" i="19"/>
  <c r="AU3468" i="19"/>
  <c r="AT3468" i="19"/>
  <c r="BJ3467" i="19"/>
  <c r="BC3467" i="19"/>
  <c r="BB3467" i="19"/>
  <c r="AU3467" i="19"/>
  <c r="AT3467" i="19"/>
  <c r="BJ3466" i="19"/>
  <c r="BC3466" i="19"/>
  <c r="BB3466" i="19"/>
  <c r="AU3466" i="19"/>
  <c r="AT3466" i="19"/>
  <c r="BJ3465" i="19"/>
  <c r="BC3465" i="19"/>
  <c r="BB3465" i="19"/>
  <c r="AU3465" i="19"/>
  <c r="AT3465" i="19"/>
  <c r="BJ3464" i="19"/>
  <c r="BC3464" i="19"/>
  <c r="BB3464" i="19"/>
  <c r="AU3464" i="19"/>
  <c r="AT3464" i="19"/>
  <c r="BJ3463" i="19"/>
  <c r="BC3463" i="19"/>
  <c r="BB3463" i="19"/>
  <c r="AU3463" i="19"/>
  <c r="AT3463" i="19"/>
  <c r="BJ3462" i="19"/>
  <c r="BC3462" i="19"/>
  <c r="BB3462" i="19"/>
  <c r="AU3462" i="19"/>
  <c r="AT3462" i="19"/>
  <c r="BJ3461" i="19"/>
  <c r="BC3461" i="19"/>
  <c r="BB3461" i="19"/>
  <c r="AU3461" i="19"/>
  <c r="AT3461" i="19"/>
  <c r="BJ3460" i="19"/>
  <c r="BC3460" i="19"/>
  <c r="BB3460" i="19"/>
  <c r="AU3460" i="19"/>
  <c r="AT3460" i="19"/>
  <c r="BJ3459" i="19"/>
  <c r="BC3459" i="19"/>
  <c r="BB3459" i="19"/>
  <c r="AU3459" i="19"/>
  <c r="AT3459" i="19"/>
  <c r="BJ3458" i="19"/>
  <c r="BC3458" i="19"/>
  <c r="BB3458" i="19"/>
  <c r="AU3458" i="19"/>
  <c r="AT3458" i="19"/>
  <c r="BJ3457" i="19"/>
  <c r="BC3457" i="19"/>
  <c r="BB3457" i="19"/>
  <c r="AU3457" i="19"/>
  <c r="AT3457" i="19"/>
  <c r="BJ3456" i="19"/>
  <c r="BC3456" i="19"/>
  <c r="BB3456" i="19"/>
  <c r="AU3456" i="19"/>
  <c r="AT3456" i="19"/>
  <c r="BJ3455" i="19"/>
  <c r="BC3455" i="19"/>
  <c r="BB3455" i="19"/>
  <c r="AU3455" i="19"/>
  <c r="AT3455" i="19"/>
  <c r="BJ3454" i="19"/>
  <c r="BC3454" i="19"/>
  <c r="BB3454" i="19"/>
  <c r="AU3454" i="19"/>
  <c r="AT3454" i="19"/>
  <c r="BJ3453" i="19"/>
  <c r="BC3453" i="19"/>
  <c r="BB3453" i="19"/>
  <c r="AU3453" i="19"/>
  <c r="AT3453" i="19"/>
  <c r="BJ3452" i="19"/>
  <c r="BC3452" i="19"/>
  <c r="BB3452" i="19"/>
  <c r="AU3452" i="19"/>
  <c r="AT3452" i="19"/>
  <c r="BJ3451" i="19"/>
  <c r="BC3451" i="19"/>
  <c r="BB3451" i="19"/>
  <c r="AU3451" i="19"/>
  <c r="AT3451" i="19"/>
  <c r="BJ3450" i="19"/>
  <c r="BC3450" i="19"/>
  <c r="BB3450" i="19"/>
  <c r="AU3450" i="19"/>
  <c r="AT3450" i="19"/>
  <c r="BJ3449" i="19"/>
  <c r="BC3449" i="19"/>
  <c r="BB3449" i="19"/>
  <c r="AU3449" i="19"/>
  <c r="AT3449" i="19"/>
  <c r="BJ3448" i="19"/>
  <c r="BC3448" i="19"/>
  <c r="BB3448" i="19"/>
  <c r="AU3448" i="19"/>
  <c r="AT3448" i="19"/>
  <c r="BJ3447" i="19"/>
  <c r="BC3447" i="19"/>
  <c r="BB3447" i="19"/>
  <c r="AU3447" i="19"/>
  <c r="AT3447" i="19"/>
  <c r="BJ3446" i="19"/>
  <c r="BC3446" i="19"/>
  <c r="BB3446" i="19"/>
  <c r="AU3446" i="19"/>
  <c r="AT3446" i="19"/>
  <c r="BJ3445" i="19"/>
  <c r="BC3445" i="19"/>
  <c r="BB3445" i="19"/>
  <c r="AU3445" i="19"/>
  <c r="AT3445" i="19"/>
  <c r="BJ3444" i="19"/>
  <c r="BC3444" i="19"/>
  <c r="BB3444" i="19"/>
  <c r="AU3444" i="19"/>
  <c r="AT3444" i="19"/>
  <c r="BJ3443" i="19"/>
  <c r="BC3443" i="19"/>
  <c r="BB3443" i="19"/>
  <c r="AU3443" i="19"/>
  <c r="AT3443" i="19"/>
  <c r="BJ3442" i="19"/>
  <c r="BC3442" i="19"/>
  <c r="BB3442" i="19"/>
  <c r="AU3442" i="19"/>
  <c r="AT3442" i="19"/>
  <c r="BJ3441" i="19"/>
  <c r="BC3441" i="19"/>
  <c r="BB3441" i="19"/>
  <c r="AU3441" i="19"/>
  <c r="AT3441" i="19"/>
  <c r="BJ3440" i="19"/>
  <c r="BC3440" i="19"/>
  <c r="BB3440" i="19"/>
  <c r="AU3440" i="19"/>
  <c r="AT3440" i="19"/>
  <c r="BJ3439" i="19"/>
  <c r="BC3439" i="19"/>
  <c r="BB3439" i="19"/>
  <c r="AU3439" i="19"/>
  <c r="AT3439" i="19"/>
  <c r="BJ3438" i="19"/>
  <c r="BC3438" i="19"/>
  <c r="BB3438" i="19"/>
  <c r="AU3438" i="19"/>
  <c r="AT3438" i="19"/>
  <c r="BJ3437" i="19"/>
  <c r="BC3437" i="19"/>
  <c r="BB3437" i="19"/>
  <c r="AU3437" i="19"/>
  <c r="AT3437" i="19"/>
  <c r="BJ3436" i="19"/>
  <c r="BC3436" i="19"/>
  <c r="BB3436" i="19"/>
  <c r="AU3436" i="19"/>
  <c r="AT3436" i="19"/>
  <c r="BJ3435" i="19"/>
  <c r="BC3435" i="19"/>
  <c r="BB3435" i="19"/>
  <c r="AU3435" i="19"/>
  <c r="AT3435" i="19"/>
  <c r="BJ3434" i="19"/>
  <c r="BC3434" i="19"/>
  <c r="BB3434" i="19"/>
  <c r="AU3434" i="19"/>
  <c r="AT3434" i="19"/>
  <c r="BJ3433" i="19"/>
  <c r="BC3433" i="19"/>
  <c r="BB3433" i="19"/>
  <c r="AU3433" i="19"/>
  <c r="AT3433" i="19"/>
  <c r="BJ3432" i="19"/>
  <c r="BC3432" i="19"/>
  <c r="BB3432" i="19"/>
  <c r="AU3432" i="19"/>
  <c r="AT3432" i="19"/>
  <c r="BJ3431" i="19"/>
  <c r="BC3431" i="19"/>
  <c r="BB3431" i="19"/>
  <c r="AU3431" i="19"/>
  <c r="AT3431" i="19"/>
  <c r="BJ3430" i="19"/>
  <c r="BC3430" i="19"/>
  <c r="BB3430" i="19"/>
  <c r="AU3430" i="19"/>
  <c r="AT3430" i="19"/>
  <c r="BJ3429" i="19"/>
  <c r="BC3429" i="19"/>
  <c r="BB3429" i="19"/>
  <c r="AU3429" i="19"/>
  <c r="AT3429" i="19"/>
  <c r="BJ3428" i="19"/>
  <c r="BC3428" i="19"/>
  <c r="BB3428" i="19"/>
  <c r="AU3428" i="19"/>
  <c r="AT3428" i="19"/>
  <c r="BJ3427" i="19"/>
  <c r="BC3427" i="19"/>
  <c r="BB3427" i="19"/>
  <c r="AU3427" i="19"/>
  <c r="AT3427" i="19"/>
  <c r="BJ3426" i="19"/>
  <c r="BC3426" i="19"/>
  <c r="BB3426" i="19"/>
  <c r="AU3426" i="19"/>
  <c r="AT3426" i="19"/>
  <c r="BJ3425" i="19"/>
  <c r="BC3425" i="19"/>
  <c r="BB3425" i="19"/>
  <c r="AU3425" i="19"/>
  <c r="AT3425" i="19"/>
  <c r="BJ3424" i="19"/>
  <c r="BC3424" i="19"/>
  <c r="BB3424" i="19"/>
  <c r="AU3424" i="19"/>
  <c r="AT3424" i="19"/>
  <c r="BJ3423" i="19"/>
  <c r="BC3423" i="19"/>
  <c r="BB3423" i="19"/>
  <c r="AU3423" i="19"/>
  <c r="AT3423" i="19"/>
  <c r="BJ3422" i="19"/>
  <c r="BC3422" i="19"/>
  <c r="BB3422" i="19"/>
  <c r="AU3422" i="19"/>
  <c r="AT3422" i="19"/>
  <c r="BJ3421" i="19"/>
  <c r="BC3421" i="19"/>
  <c r="BB3421" i="19"/>
  <c r="AU3421" i="19"/>
  <c r="AT3421" i="19"/>
  <c r="BJ3420" i="19"/>
  <c r="BC3420" i="19"/>
  <c r="BB3420" i="19"/>
  <c r="AU3420" i="19"/>
  <c r="AT3420" i="19"/>
  <c r="BJ3419" i="19"/>
  <c r="BC3419" i="19"/>
  <c r="BB3419" i="19"/>
  <c r="AU3419" i="19"/>
  <c r="AT3419" i="19"/>
  <c r="BJ3418" i="19"/>
  <c r="BC3418" i="19"/>
  <c r="BB3418" i="19"/>
  <c r="AU3418" i="19"/>
  <c r="AT3418" i="19"/>
  <c r="BJ3417" i="19"/>
  <c r="BC3417" i="19"/>
  <c r="BB3417" i="19"/>
  <c r="AU3417" i="19"/>
  <c r="AT3417" i="19"/>
  <c r="BJ3416" i="19"/>
  <c r="BC3416" i="19"/>
  <c r="BB3416" i="19"/>
  <c r="AU3416" i="19"/>
  <c r="AT3416" i="19"/>
  <c r="BJ3415" i="19"/>
  <c r="BC3415" i="19"/>
  <c r="BB3415" i="19"/>
  <c r="AU3415" i="19"/>
  <c r="AT3415" i="19"/>
  <c r="BJ3414" i="19"/>
  <c r="BC3414" i="19"/>
  <c r="BB3414" i="19"/>
  <c r="AU3414" i="19"/>
  <c r="AT3414" i="19"/>
  <c r="BJ3413" i="19"/>
  <c r="BC3413" i="19"/>
  <c r="BB3413" i="19"/>
  <c r="AU3413" i="19"/>
  <c r="AT3413" i="19"/>
  <c r="BJ3412" i="19"/>
  <c r="BC3412" i="19"/>
  <c r="BB3412" i="19"/>
  <c r="AU3412" i="19"/>
  <c r="AT3412" i="19"/>
  <c r="BJ3411" i="19"/>
  <c r="BC3411" i="19"/>
  <c r="BB3411" i="19"/>
  <c r="AU3411" i="19"/>
  <c r="AT3411" i="19"/>
  <c r="BJ3410" i="19"/>
  <c r="BC3410" i="19"/>
  <c r="BB3410" i="19"/>
  <c r="AU3410" i="19"/>
  <c r="AT3410" i="19"/>
  <c r="BJ3409" i="19"/>
  <c r="BC3409" i="19"/>
  <c r="BB3409" i="19"/>
  <c r="AU3409" i="19"/>
  <c r="AT3409" i="19"/>
  <c r="BJ3408" i="19"/>
  <c r="BC3408" i="19"/>
  <c r="BB3408" i="19"/>
  <c r="AU3408" i="19"/>
  <c r="AT3408" i="19"/>
  <c r="BJ3407" i="19"/>
  <c r="BC3407" i="19"/>
  <c r="BB3407" i="19"/>
  <c r="AU3407" i="19"/>
  <c r="AT3407" i="19"/>
  <c r="BJ3406" i="19"/>
  <c r="BC3406" i="19"/>
  <c r="BB3406" i="19"/>
  <c r="AU3406" i="19"/>
  <c r="AT3406" i="19"/>
  <c r="BJ3405" i="19"/>
  <c r="BC3405" i="19"/>
  <c r="BB3405" i="19"/>
  <c r="AU3405" i="19"/>
  <c r="AT3405" i="19"/>
  <c r="BJ3404" i="19"/>
  <c r="BC3404" i="19"/>
  <c r="BB3404" i="19"/>
  <c r="AU3404" i="19"/>
  <c r="AT3404" i="19"/>
  <c r="BJ3403" i="19"/>
  <c r="BC3403" i="19"/>
  <c r="BB3403" i="19"/>
  <c r="AU3403" i="19"/>
  <c r="AT3403" i="19"/>
  <c r="BJ3402" i="19"/>
  <c r="BC3402" i="19"/>
  <c r="BB3402" i="19"/>
  <c r="AU3402" i="19"/>
  <c r="AT3402" i="19"/>
  <c r="BJ3401" i="19"/>
  <c r="BC3401" i="19"/>
  <c r="BB3401" i="19"/>
  <c r="AU3401" i="19"/>
  <c r="AT3401" i="19"/>
  <c r="BJ3400" i="19"/>
  <c r="BC3400" i="19"/>
  <c r="BB3400" i="19"/>
  <c r="AU3400" i="19"/>
  <c r="AT3400" i="19"/>
  <c r="BJ3399" i="19"/>
  <c r="BC3399" i="19"/>
  <c r="BB3399" i="19"/>
  <c r="AU3399" i="19"/>
  <c r="AT3399" i="19"/>
  <c r="BJ3398" i="19"/>
  <c r="BC3398" i="19"/>
  <c r="BB3398" i="19"/>
  <c r="AU3398" i="19"/>
  <c r="AT3398" i="19"/>
  <c r="BJ3397" i="19"/>
  <c r="BC3397" i="19"/>
  <c r="BB3397" i="19"/>
  <c r="AU3397" i="19"/>
  <c r="AT3397" i="19"/>
  <c r="BJ3396" i="19"/>
  <c r="BC3396" i="19"/>
  <c r="BB3396" i="19"/>
  <c r="AU3396" i="19"/>
  <c r="AT3396" i="19"/>
  <c r="BJ3395" i="19"/>
  <c r="BC3395" i="19"/>
  <c r="BB3395" i="19"/>
  <c r="AU3395" i="19"/>
  <c r="AT3395" i="19"/>
  <c r="BJ3394" i="19"/>
  <c r="BC3394" i="19"/>
  <c r="BB3394" i="19"/>
  <c r="AU3394" i="19"/>
  <c r="AT3394" i="19"/>
  <c r="BJ3393" i="19"/>
  <c r="BC3393" i="19"/>
  <c r="BB3393" i="19"/>
  <c r="AU3393" i="19"/>
  <c r="AT3393" i="19"/>
  <c r="BJ3392" i="19"/>
  <c r="BC3392" i="19"/>
  <c r="BB3392" i="19"/>
  <c r="AU3392" i="19"/>
  <c r="AT3392" i="19"/>
  <c r="BJ3391" i="19"/>
  <c r="BC3391" i="19"/>
  <c r="BB3391" i="19"/>
  <c r="AU3391" i="19"/>
  <c r="AT3391" i="19"/>
  <c r="BJ3390" i="19"/>
  <c r="BC3390" i="19"/>
  <c r="BB3390" i="19"/>
  <c r="AU3390" i="19"/>
  <c r="AT3390" i="19"/>
  <c r="BJ3389" i="19"/>
  <c r="BC3389" i="19"/>
  <c r="BB3389" i="19"/>
  <c r="AU3389" i="19"/>
  <c r="AT3389" i="19"/>
  <c r="BJ3388" i="19"/>
  <c r="BC3388" i="19"/>
  <c r="BB3388" i="19"/>
  <c r="AU3388" i="19"/>
  <c r="AT3388" i="19"/>
  <c r="BJ3387" i="19"/>
  <c r="BC3387" i="19"/>
  <c r="BB3387" i="19"/>
  <c r="AU3387" i="19"/>
  <c r="AT3387" i="19"/>
  <c r="BJ3386" i="19"/>
  <c r="BC3386" i="19"/>
  <c r="BB3386" i="19"/>
  <c r="AU3386" i="19"/>
  <c r="AT3386" i="19"/>
  <c r="BJ3385" i="19"/>
  <c r="BC3385" i="19"/>
  <c r="BB3385" i="19"/>
  <c r="AU3385" i="19"/>
  <c r="AT3385" i="19"/>
  <c r="BJ3384" i="19"/>
  <c r="BC3384" i="19"/>
  <c r="BB3384" i="19"/>
  <c r="AU3384" i="19"/>
  <c r="AT3384" i="19"/>
  <c r="BJ3383" i="19"/>
  <c r="BC3383" i="19"/>
  <c r="BB3383" i="19"/>
  <c r="AU3383" i="19"/>
  <c r="AT3383" i="19"/>
  <c r="BJ3382" i="19"/>
  <c r="BC3382" i="19"/>
  <c r="BB3382" i="19"/>
  <c r="AU3382" i="19"/>
  <c r="AT3382" i="19"/>
  <c r="BJ3381" i="19"/>
  <c r="BC3381" i="19"/>
  <c r="BB3381" i="19"/>
  <c r="AU3381" i="19"/>
  <c r="AT3381" i="19"/>
  <c r="BJ3380" i="19"/>
  <c r="BC3380" i="19"/>
  <c r="BB3380" i="19"/>
  <c r="AU3380" i="19"/>
  <c r="AT3380" i="19"/>
  <c r="BJ3379" i="19"/>
  <c r="BC3379" i="19"/>
  <c r="BB3379" i="19"/>
  <c r="AU3379" i="19"/>
  <c r="AT3379" i="19"/>
  <c r="BJ3378" i="19"/>
  <c r="BC3378" i="19"/>
  <c r="BB3378" i="19"/>
  <c r="AU3378" i="19"/>
  <c r="AT3378" i="19"/>
  <c r="BJ3377" i="19"/>
  <c r="BC3377" i="19"/>
  <c r="BB3377" i="19"/>
  <c r="AU3377" i="19"/>
  <c r="AT3377" i="19"/>
  <c r="BJ3376" i="19"/>
  <c r="BC3376" i="19"/>
  <c r="BB3376" i="19"/>
  <c r="AU3376" i="19"/>
  <c r="AT3376" i="19"/>
  <c r="BJ3375" i="19"/>
  <c r="BC3375" i="19"/>
  <c r="BB3375" i="19"/>
  <c r="AU3375" i="19"/>
  <c r="AT3375" i="19"/>
  <c r="BJ3374" i="19"/>
  <c r="BC3374" i="19"/>
  <c r="BB3374" i="19"/>
  <c r="AU3374" i="19"/>
  <c r="AT3374" i="19"/>
  <c r="BJ3373" i="19"/>
  <c r="BC3373" i="19"/>
  <c r="BB3373" i="19"/>
  <c r="AU3373" i="19"/>
  <c r="AT3373" i="19"/>
  <c r="BJ3372" i="19"/>
  <c r="BC3372" i="19"/>
  <c r="BB3372" i="19"/>
  <c r="AU3372" i="19"/>
  <c r="AT3372" i="19"/>
  <c r="BJ3371" i="19"/>
  <c r="BC3371" i="19"/>
  <c r="BB3371" i="19"/>
  <c r="AU3371" i="19"/>
  <c r="AT3371" i="19"/>
  <c r="BJ3370" i="19"/>
  <c r="BC3370" i="19"/>
  <c r="BB3370" i="19"/>
  <c r="AU3370" i="19"/>
  <c r="AT3370" i="19"/>
  <c r="BJ3369" i="19"/>
  <c r="BC3369" i="19"/>
  <c r="BB3369" i="19"/>
  <c r="AU3369" i="19"/>
  <c r="AT3369" i="19"/>
  <c r="BJ3368" i="19"/>
  <c r="BC3368" i="19"/>
  <c r="BB3368" i="19"/>
  <c r="AU3368" i="19"/>
  <c r="AT3368" i="19"/>
  <c r="BJ3367" i="19"/>
  <c r="BC3367" i="19"/>
  <c r="BB3367" i="19"/>
  <c r="AU3367" i="19"/>
  <c r="AT3367" i="19"/>
  <c r="BJ3366" i="19"/>
  <c r="BC3366" i="19"/>
  <c r="BB3366" i="19"/>
  <c r="AU3366" i="19"/>
  <c r="AT3366" i="19"/>
  <c r="BJ3365" i="19"/>
  <c r="BC3365" i="19"/>
  <c r="BB3365" i="19"/>
  <c r="AU3365" i="19"/>
  <c r="AT3365" i="19"/>
  <c r="BJ3364" i="19"/>
  <c r="BC3364" i="19"/>
  <c r="BB3364" i="19"/>
  <c r="AU3364" i="19"/>
  <c r="AT3364" i="19"/>
  <c r="BJ3363" i="19"/>
  <c r="BC3363" i="19"/>
  <c r="BB3363" i="19"/>
  <c r="AU3363" i="19"/>
  <c r="AT3363" i="19"/>
  <c r="BJ3362" i="19"/>
  <c r="BC3362" i="19"/>
  <c r="BB3362" i="19"/>
  <c r="AU3362" i="19"/>
  <c r="AT3362" i="19"/>
  <c r="BJ3361" i="19"/>
  <c r="BC3361" i="19"/>
  <c r="BB3361" i="19"/>
  <c r="AU3361" i="19"/>
  <c r="AT3361" i="19"/>
  <c r="BJ3360" i="19"/>
  <c r="BC3360" i="19"/>
  <c r="BB3360" i="19"/>
  <c r="AU3360" i="19"/>
  <c r="AT3360" i="19"/>
  <c r="BJ3359" i="19"/>
  <c r="BC3359" i="19"/>
  <c r="BB3359" i="19"/>
  <c r="AU3359" i="19"/>
  <c r="AT3359" i="19"/>
  <c r="BJ3358" i="19"/>
  <c r="BC3358" i="19"/>
  <c r="BB3358" i="19"/>
  <c r="AU3358" i="19"/>
  <c r="AT3358" i="19"/>
  <c r="BJ3357" i="19"/>
  <c r="BC3357" i="19"/>
  <c r="BB3357" i="19"/>
  <c r="AU3357" i="19"/>
  <c r="AT3357" i="19"/>
  <c r="BJ3356" i="19"/>
  <c r="BC3356" i="19"/>
  <c r="BB3356" i="19"/>
  <c r="AU3356" i="19"/>
  <c r="AT3356" i="19"/>
  <c r="BJ3355" i="19"/>
  <c r="BC3355" i="19"/>
  <c r="BB3355" i="19"/>
  <c r="AU3355" i="19"/>
  <c r="AT3355" i="19"/>
  <c r="BJ3354" i="19"/>
  <c r="BC3354" i="19"/>
  <c r="BB3354" i="19"/>
  <c r="AU3354" i="19"/>
  <c r="AT3354" i="19"/>
  <c r="BJ3353" i="19"/>
  <c r="BC3353" i="19"/>
  <c r="BB3353" i="19"/>
  <c r="AU3353" i="19"/>
  <c r="AT3353" i="19"/>
  <c r="BJ3352" i="19"/>
  <c r="BC3352" i="19"/>
  <c r="BB3352" i="19"/>
  <c r="AU3352" i="19"/>
  <c r="AT3352" i="19"/>
  <c r="BJ3351" i="19"/>
  <c r="BC3351" i="19"/>
  <c r="BB3351" i="19"/>
  <c r="AU3351" i="19"/>
  <c r="AT3351" i="19"/>
  <c r="BJ3350" i="19"/>
  <c r="BC3350" i="19"/>
  <c r="BB3350" i="19"/>
  <c r="AU3350" i="19"/>
  <c r="AT3350" i="19"/>
  <c r="BJ3349" i="19"/>
  <c r="BC3349" i="19"/>
  <c r="BB3349" i="19"/>
  <c r="AU3349" i="19"/>
  <c r="AT3349" i="19"/>
  <c r="BJ3348" i="19"/>
  <c r="BC3348" i="19"/>
  <c r="BB3348" i="19"/>
  <c r="AU3348" i="19"/>
  <c r="AT3348" i="19"/>
  <c r="BJ3347" i="19"/>
  <c r="BC3347" i="19"/>
  <c r="BB3347" i="19"/>
  <c r="AU3347" i="19"/>
  <c r="AT3347" i="19"/>
  <c r="BJ3346" i="19"/>
  <c r="BC3346" i="19"/>
  <c r="BB3346" i="19"/>
  <c r="AU3346" i="19"/>
  <c r="AT3346" i="19"/>
  <c r="BJ3345" i="19"/>
  <c r="BC3345" i="19"/>
  <c r="BB3345" i="19"/>
  <c r="AU3345" i="19"/>
  <c r="AT3345" i="19"/>
  <c r="BJ3344" i="19"/>
  <c r="BC3344" i="19"/>
  <c r="BB3344" i="19"/>
  <c r="AU3344" i="19"/>
  <c r="AT3344" i="19"/>
  <c r="BJ3343" i="19"/>
  <c r="BC3343" i="19"/>
  <c r="BB3343" i="19"/>
  <c r="AU3343" i="19"/>
  <c r="AT3343" i="19"/>
  <c r="BJ3342" i="19"/>
  <c r="BC3342" i="19"/>
  <c r="BB3342" i="19"/>
  <c r="AU3342" i="19"/>
  <c r="AT3342" i="19"/>
  <c r="BJ3341" i="19"/>
  <c r="BC3341" i="19"/>
  <c r="BB3341" i="19"/>
  <c r="AU3341" i="19"/>
  <c r="AT3341" i="19"/>
  <c r="BJ3340" i="19"/>
  <c r="BC3340" i="19"/>
  <c r="BB3340" i="19"/>
  <c r="AU3340" i="19"/>
  <c r="AT3340" i="19"/>
  <c r="BJ3339" i="19"/>
  <c r="BC3339" i="19"/>
  <c r="BB3339" i="19"/>
  <c r="AU3339" i="19"/>
  <c r="AT3339" i="19"/>
  <c r="BJ3338" i="19"/>
  <c r="BC3338" i="19"/>
  <c r="BB3338" i="19"/>
  <c r="AU3338" i="19"/>
  <c r="AT3338" i="19"/>
  <c r="BJ3337" i="19"/>
  <c r="BC3337" i="19"/>
  <c r="BB3337" i="19"/>
  <c r="AU3337" i="19"/>
  <c r="AT3337" i="19"/>
  <c r="BJ3336" i="19"/>
  <c r="BC3336" i="19"/>
  <c r="BB3336" i="19"/>
  <c r="AU3336" i="19"/>
  <c r="AT3336" i="19"/>
  <c r="BJ3335" i="19"/>
  <c r="BC3335" i="19"/>
  <c r="BB3335" i="19"/>
  <c r="AU3335" i="19"/>
  <c r="AT3335" i="19"/>
  <c r="BJ3334" i="19"/>
  <c r="BC3334" i="19"/>
  <c r="BB3334" i="19"/>
  <c r="AU3334" i="19"/>
  <c r="AT3334" i="19"/>
  <c r="BJ3333" i="19"/>
  <c r="BC3333" i="19"/>
  <c r="BB3333" i="19"/>
  <c r="AU3333" i="19"/>
  <c r="AT3333" i="19"/>
  <c r="BJ3332" i="19"/>
  <c r="BC3332" i="19"/>
  <c r="BB3332" i="19"/>
  <c r="AU3332" i="19"/>
  <c r="AT3332" i="19"/>
  <c r="BJ3331" i="19"/>
  <c r="BC3331" i="19"/>
  <c r="BB3331" i="19"/>
  <c r="AU3331" i="19"/>
  <c r="AT3331" i="19"/>
  <c r="BJ3330" i="19"/>
  <c r="BC3330" i="19"/>
  <c r="BB3330" i="19"/>
  <c r="AU3330" i="19"/>
  <c r="AT3330" i="19"/>
  <c r="BJ3329" i="19"/>
  <c r="BC3329" i="19"/>
  <c r="BB3329" i="19"/>
  <c r="AU3329" i="19"/>
  <c r="AT3329" i="19"/>
  <c r="BJ3328" i="19"/>
  <c r="BC3328" i="19"/>
  <c r="BB3328" i="19"/>
  <c r="AU3328" i="19"/>
  <c r="AT3328" i="19"/>
  <c r="BJ3327" i="19"/>
  <c r="BC3327" i="19"/>
  <c r="BB3327" i="19"/>
  <c r="AU3327" i="19"/>
  <c r="AT3327" i="19"/>
  <c r="BJ3326" i="19"/>
  <c r="BC3326" i="19"/>
  <c r="BB3326" i="19"/>
  <c r="AU3326" i="19"/>
  <c r="AT3326" i="19"/>
  <c r="BJ3325" i="19"/>
  <c r="BC3325" i="19"/>
  <c r="BB3325" i="19"/>
  <c r="AU3325" i="19"/>
  <c r="AT3325" i="19"/>
  <c r="BJ3324" i="19"/>
  <c r="BC3324" i="19"/>
  <c r="BB3324" i="19"/>
  <c r="AU3324" i="19"/>
  <c r="AT3324" i="19"/>
  <c r="BJ3323" i="19"/>
  <c r="BC3323" i="19"/>
  <c r="BB3323" i="19"/>
  <c r="AU3323" i="19"/>
  <c r="AT3323" i="19"/>
  <c r="BJ3322" i="19"/>
  <c r="BC3322" i="19"/>
  <c r="BB3322" i="19"/>
  <c r="AU3322" i="19"/>
  <c r="AT3322" i="19"/>
  <c r="BJ3321" i="19"/>
  <c r="BC3321" i="19"/>
  <c r="BB3321" i="19"/>
  <c r="AU3321" i="19"/>
  <c r="AT3321" i="19"/>
  <c r="BJ3320" i="19"/>
  <c r="BC3320" i="19"/>
  <c r="BB3320" i="19"/>
  <c r="AU3320" i="19"/>
  <c r="AT3320" i="19"/>
  <c r="BJ3319" i="19"/>
  <c r="BC3319" i="19"/>
  <c r="BB3319" i="19"/>
  <c r="AU3319" i="19"/>
  <c r="AT3319" i="19"/>
  <c r="BJ3318" i="19"/>
  <c r="BC3318" i="19"/>
  <c r="BB3318" i="19"/>
  <c r="AU3318" i="19"/>
  <c r="AT3318" i="19"/>
  <c r="BJ3317" i="19"/>
  <c r="BC3317" i="19"/>
  <c r="BB3317" i="19"/>
  <c r="AU3317" i="19"/>
  <c r="AT3317" i="19"/>
  <c r="BJ3316" i="19"/>
  <c r="BC3316" i="19"/>
  <c r="BB3316" i="19"/>
  <c r="AU3316" i="19"/>
  <c r="AT3316" i="19"/>
  <c r="BJ3315" i="19"/>
  <c r="BC3315" i="19"/>
  <c r="BB3315" i="19"/>
  <c r="AU3315" i="19"/>
  <c r="AT3315" i="19"/>
  <c r="BJ3314" i="19"/>
  <c r="BC3314" i="19"/>
  <c r="BB3314" i="19"/>
  <c r="AU3314" i="19"/>
  <c r="AT3314" i="19"/>
  <c r="BJ3313" i="19"/>
  <c r="BC3313" i="19"/>
  <c r="BB3313" i="19"/>
  <c r="AU3313" i="19"/>
  <c r="AT3313" i="19"/>
  <c r="BJ3312" i="19"/>
  <c r="BC3312" i="19"/>
  <c r="BB3312" i="19"/>
  <c r="AU3312" i="19"/>
  <c r="AT3312" i="19"/>
  <c r="BJ3311" i="19"/>
  <c r="BC3311" i="19"/>
  <c r="BB3311" i="19"/>
  <c r="AU3311" i="19"/>
  <c r="AT3311" i="19"/>
  <c r="BJ3310" i="19"/>
  <c r="BC3310" i="19"/>
  <c r="BB3310" i="19"/>
  <c r="AU3310" i="19"/>
  <c r="AT3310" i="19"/>
  <c r="BJ3309" i="19"/>
  <c r="BC3309" i="19"/>
  <c r="BB3309" i="19"/>
  <c r="AU3309" i="19"/>
  <c r="AT3309" i="19"/>
  <c r="BJ3308" i="19"/>
  <c r="BC3308" i="19"/>
  <c r="BB3308" i="19"/>
  <c r="AU3308" i="19"/>
  <c r="AT3308" i="19"/>
  <c r="BJ3307" i="19"/>
  <c r="BC3307" i="19"/>
  <c r="BB3307" i="19"/>
  <c r="AU3307" i="19"/>
  <c r="AT3307" i="19"/>
  <c r="BJ3306" i="19"/>
  <c r="BC3306" i="19"/>
  <c r="BB3306" i="19"/>
  <c r="AU3306" i="19"/>
  <c r="AT3306" i="19"/>
  <c r="BJ3305" i="19"/>
  <c r="BC3305" i="19"/>
  <c r="BB3305" i="19"/>
  <c r="AU3305" i="19"/>
  <c r="AT3305" i="19"/>
  <c r="BJ3304" i="19"/>
  <c r="BC3304" i="19"/>
  <c r="BB3304" i="19"/>
  <c r="AU3304" i="19"/>
  <c r="AT3304" i="19"/>
  <c r="BJ3303" i="19"/>
  <c r="BC3303" i="19"/>
  <c r="BB3303" i="19"/>
  <c r="AU3303" i="19"/>
  <c r="AT3303" i="19"/>
  <c r="BJ3302" i="19"/>
  <c r="BC3302" i="19"/>
  <c r="BB3302" i="19"/>
  <c r="AU3302" i="19"/>
  <c r="AT3302" i="19"/>
  <c r="BJ3301" i="19"/>
  <c r="BC3301" i="19"/>
  <c r="BB3301" i="19"/>
  <c r="AU3301" i="19"/>
  <c r="AT3301" i="19"/>
  <c r="BJ3300" i="19"/>
  <c r="BC3300" i="19"/>
  <c r="BB3300" i="19"/>
  <c r="AU3300" i="19"/>
  <c r="AT3300" i="19"/>
  <c r="BJ3299" i="19"/>
  <c r="BC3299" i="19"/>
  <c r="BB3299" i="19"/>
  <c r="AU3299" i="19"/>
  <c r="AT3299" i="19"/>
  <c r="BJ3298" i="19"/>
  <c r="BC3298" i="19"/>
  <c r="BB3298" i="19"/>
  <c r="AU3298" i="19"/>
  <c r="AT3298" i="19"/>
  <c r="BJ3297" i="19"/>
  <c r="BC3297" i="19"/>
  <c r="BB3297" i="19"/>
  <c r="AU3297" i="19"/>
  <c r="AT3297" i="19"/>
  <c r="BJ3296" i="19"/>
  <c r="BC3296" i="19"/>
  <c r="BB3296" i="19"/>
  <c r="AU3296" i="19"/>
  <c r="AT3296" i="19"/>
  <c r="BJ3295" i="19"/>
  <c r="BC3295" i="19"/>
  <c r="BB3295" i="19"/>
  <c r="AU3295" i="19"/>
  <c r="AT3295" i="19"/>
  <c r="BJ3294" i="19"/>
  <c r="BC3294" i="19"/>
  <c r="BB3294" i="19"/>
  <c r="AU3294" i="19"/>
  <c r="AT3294" i="19"/>
  <c r="BJ3293" i="19"/>
  <c r="BC3293" i="19"/>
  <c r="BB3293" i="19"/>
  <c r="AU3293" i="19"/>
  <c r="AT3293" i="19"/>
  <c r="BJ3292" i="19"/>
  <c r="BC3292" i="19"/>
  <c r="BB3292" i="19"/>
  <c r="AU3292" i="19"/>
  <c r="AT3292" i="19"/>
  <c r="BJ3291" i="19"/>
  <c r="BC3291" i="19"/>
  <c r="BB3291" i="19"/>
  <c r="AU3291" i="19"/>
  <c r="AT3291" i="19"/>
  <c r="BJ3290" i="19"/>
  <c r="BC3290" i="19"/>
  <c r="BB3290" i="19"/>
  <c r="AU3290" i="19"/>
  <c r="AT3290" i="19"/>
  <c r="BJ3289" i="19"/>
  <c r="BC3289" i="19"/>
  <c r="BB3289" i="19"/>
  <c r="AU3289" i="19"/>
  <c r="AT3289" i="19"/>
  <c r="BJ3288" i="19"/>
  <c r="BC3288" i="19"/>
  <c r="BB3288" i="19"/>
  <c r="AU3288" i="19"/>
  <c r="AT3288" i="19"/>
  <c r="BJ3287" i="19"/>
  <c r="BC3287" i="19"/>
  <c r="BB3287" i="19"/>
  <c r="AU3287" i="19"/>
  <c r="AT3287" i="19"/>
  <c r="BJ3286" i="19"/>
  <c r="BC3286" i="19"/>
  <c r="BB3286" i="19"/>
  <c r="AU3286" i="19"/>
  <c r="AT3286" i="19"/>
  <c r="BJ3285" i="19"/>
  <c r="BC3285" i="19"/>
  <c r="BB3285" i="19"/>
  <c r="AU3285" i="19"/>
  <c r="AT3285" i="19"/>
  <c r="BJ3284" i="19"/>
  <c r="BC3284" i="19"/>
  <c r="BB3284" i="19"/>
  <c r="AU3284" i="19"/>
  <c r="AT3284" i="19"/>
  <c r="BJ3283" i="19"/>
  <c r="BC3283" i="19"/>
  <c r="BB3283" i="19"/>
  <c r="AU3283" i="19"/>
  <c r="AT3283" i="19"/>
  <c r="BJ3282" i="19"/>
  <c r="BC3282" i="19"/>
  <c r="BB3282" i="19"/>
  <c r="AU3282" i="19"/>
  <c r="AT3282" i="19"/>
  <c r="BJ3281" i="19"/>
  <c r="BC3281" i="19"/>
  <c r="BB3281" i="19"/>
  <c r="AU3281" i="19"/>
  <c r="AT3281" i="19"/>
  <c r="BJ3280" i="19"/>
  <c r="BC3280" i="19"/>
  <c r="BB3280" i="19"/>
  <c r="AU3280" i="19"/>
  <c r="AT3280" i="19"/>
  <c r="BJ3279" i="19"/>
  <c r="BC3279" i="19"/>
  <c r="BB3279" i="19"/>
  <c r="AU3279" i="19"/>
  <c r="AT3279" i="19"/>
  <c r="BJ3278" i="19"/>
  <c r="BC3278" i="19"/>
  <c r="BB3278" i="19"/>
  <c r="AU3278" i="19"/>
  <c r="AT3278" i="19"/>
  <c r="BJ3277" i="19"/>
  <c r="BC3277" i="19"/>
  <c r="BB3277" i="19"/>
  <c r="AU3277" i="19"/>
  <c r="AT3277" i="19"/>
  <c r="BJ3276" i="19"/>
  <c r="BC3276" i="19"/>
  <c r="BB3276" i="19"/>
  <c r="AU3276" i="19"/>
  <c r="AT3276" i="19"/>
  <c r="BJ3275" i="19"/>
  <c r="BC3275" i="19"/>
  <c r="BB3275" i="19"/>
  <c r="AU3275" i="19"/>
  <c r="AT3275" i="19"/>
  <c r="BJ3274" i="19"/>
  <c r="BC3274" i="19"/>
  <c r="BB3274" i="19"/>
  <c r="AU3274" i="19"/>
  <c r="AT3274" i="19"/>
  <c r="BJ3273" i="19"/>
  <c r="BC3273" i="19"/>
  <c r="BB3273" i="19"/>
  <c r="AU3273" i="19"/>
  <c r="AT3273" i="19"/>
  <c r="BJ3272" i="19"/>
  <c r="BC3272" i="19"/>
  <c r="BB3272" i="19"/>
  <c r="AU3272" i="19"/>
  <c r="AT3272" i="19"/>
  <c r="BJ3271" i="19"/>
  <c r="BC3271" i="19"/>
  <c r="BB3271" i="19"/>
  <c r="AU3271" i="19"/>
  <c r="AT3271" i="19"/>
  <c r="BJ3270" i="19"/>
  <c r="BC3270" i="19"/>
  <c r="BB3270" i="19"/>
  <c r="AU3270" i="19"/>
  <c r="AT3270" i="19"/>
  <c r="BJ3269" i="19"/>
  <c r="BC3269" i="19"/>
  <c r="BB3269" i="19"/>
  <c r="AU3269" i="19"/>
  <c r="AT3269" i="19"/>
  <c r="BJ3268" i="19"/>
  <c r="BC3268" i="19"/>
  <c r="BB3268" i="19"/>
  <c r="AU3268" i="19"/>
  <c r="AT3268" i="19"/>
  <c r="BJ3267" i="19"/>
  <c r="BC3267" i="19"/>
  <c r="BB3267" i="19"/>
  <c r="AU3267" i="19"/>
  <c r="AT3267" i="19"/>
  <c r="BJ3266" i="19"/>
  <c r="BC3266" i="19"/>
  <c r="BB3266" i="19"/>
  <c r="AU3266" i="19"/>
  <c r="AT3266" i="19"/>
  <c r="BJ3265" i="19"/>
  <c r="BC3265" i="19"/>
  <c r="BB3265" i="19"/>
  <c r="AU3265" i="19"/>
  <c r="AT3265" i="19"/>
  <c r="BJ3264" i="19"/>
  <c r="BC3264" i="19"/>
  <c r="BB3264" i="19"/>
  <c r="AU3264" i="19"/>
  <c r="AT3264" i="19"/>
  <c r="BJ3263" i="19"/>
  <c r="BC3263" i="19"/>
  <c r="BB3263" i="19"/>
  <c r="AU3263" i="19"/>
  <c r="AT3263" i="19"/>
  <c r="BJ3262" i="19"/>
  <c r="BC3262" i="19"/>
  <c r="BB3262" i="19"/>
  <c r="AU3262" i="19"/>
  <c r="AT3262" i="19"/>
  <c r="BJ3261" i="19"/>
  <c r="BC3261" i="19"/>
  <c r="BB3261" i="19"/>
  <c r="AU3261" i="19"/>
  <c r="AT3261" i="19"/>
  <c r="BJ3260" i="19"/>
  <c r="BC3260" i="19"/>
  <c r="BB3260" i="19"/>
  <c r="AU3260" i="19"/>
  <c r="AT3260" i="19"/>
  <c r="BJ3259" i="19"/>
  <c r="BC3259" i="19"/>
  <c r="BB3259" i="19"/>
  <c r="AU3259" i="19"/>
  <c r="AT3259" i="19"/>
  <c r="BJ3258" i="19"/>
  <c r="BC3258" i="19"/>
  <c r="BB3258" i="19"/>
  <c r="AU3258" i="19"/>
  <c r="AT3258" i="19"/>
  <c r="BJ3257" i="19"/>
  <c r="BC3257" i="19"/>
  <c r="BB3257" i="19"/>
  <c r="AU3257" i="19"/>
  <c r="AT3257" i="19"/>
  <c r="BJ3256" i="19"/>
  <c r="BC3256" i="19"/>
  <c r="BB3256" i="19"/>
  <c r="AU3256" i="19"/>
  <c r="AT3256" i="19"/>
  <c r="BJ3255" i="19"/>
  <c r="BC3255" i="19"/>
  <c r="BB3255" i="19"/>
  <c r="AU3255" i="19"/>
  <c r="AT3255" i="19"/>
  <c r="BJ3254" i="19"/>
  <c r="BC3254" i="19"/>
  <c r="BB3254" i="19"/>
  <c r="AU3254" i="19"/>
  <c r="AT3254" i="19"/>
  <c r="BJ3253" i="19"/>
  <c r="BC3253" i="19"/>
  <c r="BB3253" i="19"/>
  <c r="AU3253" i="19"/>
  <c r="AT3253" i="19"/>
  <c r="BJ3252" i="19"/>
  <c r="BC3252" i="19"/>
  <c r="BB3252" i="19"/>
  <c r="AU3252" i="19"/>
  <c r="AT3252" i="19"/>
  <c r="BJ3251" i="19"/>
  <c r="BC3251" i="19"/>
  <c r="BB3251" i="19"/>
  <c r="AU3251" i="19"/>
  <c r="AT3251" i="19"/>
  <c r="BJ3250" i="19"/>
  <c r="BC3250" i="19"/>
  <c r="BB3250" i="19"/>
  <c r="AU3250" i="19"/>
  <c r="AT3250" i="19"/>
  <c r="BJ3249" i="19"/>
  <c r="BC3249" i="19"/>
  <c r="BB3249" i="19"/>
  <c r="AU3249" i="19"/>
  <c r="AT3249" i="19"/>
  <c r="BJ3248" i="19"/>
  <c r="BC3248" i="19"/>
  <c r="BB3248" i="19"/>
  <c r="AU3248" i="19"/>
  <c r="AT3248" i="19"/>
  <c r="BJ3247" i="19"/>
  <c r="BC3247" i="19"/>
  <c r="BB3247" i="19"/>
  <c r="AU3247" i="19"/>
  <c r="AT3247" i="19"/>
  <c r="BJ3246" i="19"/>
  <c r="BC3246" i="19"/>
  <c r="BB3246" i="19"/>
  <c r="AU3246" i="19"/>
  <c r="AT3246" i="19"/>
  <c r="BJ3245" i="19"/>
  <c r="BC3245" i="19"/>
  <c r="BB3245" i="19"/>
  <c r="AU3245" i="19"/>
  <c r="AT3245" i="19"/>
  <c r="BJ3244" i="19"/>
  <c r="BC3244" i="19"/>
  <c r="BB3244" i="19"/>
  <c r="AU3244" i="19"/>
  <c r="AT3244" i="19"/>
  <c r="BJ3243" i="19"/>
  <c r="BC3243" i="19"/>
  <c r="BB3243" i="19"/>
  <c r="AU3243" i="19"/>
  <c r="AT3243" i="19"/>
  <c r="BJ3242" i="19"/>
  <c r="BC3242" i="19"/>
  <c r="BB3242" i="19"/>
  <c r="AU3242" i="19"/>
  <c r="AT3242" i="19"/>
  <c r="BJ3241" i="19"/>
  <c r="BC3241" i="19"/>
  <c r="BB3241" i="19"/>
  <c r="AU3241" i="19"/>
  <c r="AT3241" i="19"/>
  <c r="BJ3240" i="19"/>
  <c r="BC3240" i="19"/>
  <c r="BB3240" i="19"/>
  <c r="AU3240" i="19"/>
  <c r="AT3240" i="19"/>
  <c r="BJ3239" i="19"/>
  <c r="BC3239" i="19"/>
  <c r="BB3239" i="19"/>
  <c r="AU3239" i="19"/>
  <c r="AT3239" i="19"/>
  <c r="BJ3238" i="19"/>
  <c r="BC3238" i="19"/>
  <c r="BB3238" i="19"/>
  <c r="AU3238" i="19"/>
  <c r="AT3238" i="19"/>
  <c r="BJ3237" i="19"/>
  <c r="BC3237" i="19"/>
  <c r="BB3237" i="19"/>
  <c r="AU3237" i="19"/>
  <c r="AT3237" i="19"/>
  <c r="BJ3236" i="19"/>
  <c r="BC3236" i="19"/>
  <c r="BB3236" i="19"/>
  <c r="AU3236" i="19"/>
  <c r="AT3236" i="19"/>
  <c r="BJ3235" i="19"/>
  <c r="BC3235" i="19"/>
  <c r="BB3235" i="19"/>
  <c r="AU3235" i="19"/>
  <c r="AT3235" i="19"/>
  <c r="BJ3234" i="19"/>
  <c r="BC3234" i="19"/>
  <c r="BB3234" i="19"/>
  <c r="AU3234" i="19"/>
  <c r="AT3234" i="19"/>
  <c r="BJ3233" i="19"/>
  <c r="BC3233" i="19"/>
  <c r="BB3233" i="19"/>
  <c r="AU3233" i="19"/>
  <c r="AT3233" i="19"/>
  <c r="BJ3232" i="19"/>
  <c r="BC3232" i="19"/>
  <c r="BB3232" i="19"/>
  <c r="AU3232" i="19"/>
  <c r="AT3232" i="19"/>
  <c r="BJ3231" i="19"/>
  <c r="BC3231" i="19"/>
  <c r="BB3231" i="19"/>
  <c r="AU3231" i="19"/>
  <c r="AT3231" i="19"/>
  <c r="BJ3230" i="19"/>
  <c r="BC3230" i="19"/>
  <c r="BB3230" i="19"/>
  <c r="AU3230" i="19"/>
  <c r="AT3230" i="19"/>
  <c r="BJ3229" i="19"/>
  <c r="BC3229" i="19"/>
  <c r="BB3229" i="19"/>
  <c r="AU3229" i="19"/>
  <c r="AT3229" i="19"/>
  <c r="BJ3228" i="19"/>
  <c r="BC3228" i="19"/>
  <c r="BB3228" i="19"/>
  <c r="AU3228" i="19"/>
  <c r="AT3228" i="19"/>
  <c r="BJ3227" i="19"/>
  <c r="BC3227" i="19"/>
  <c r="BB3227" i="19"/>
  <c r="AU3227" i="19"/>
  <c r="AT3227" i="19"/>
  <c r="BJ3226" i="19"/>
  <c r="BC3226" i="19"/>
  <c r="BB3226" i="19"/>
  <c r="AU3226" i="19"/>
  <c r="AT3226" i="19"/>
  <c r="BJ3225" i="19"/>
  <c r="BC3225" i="19"/>
  <c r="BB3225" i="19"/>
  <c r="AU3225" i="19"/>
  <c r="AT3225" i="19"/>
  <c r="BJ3224" i="19"/>
  <c r="BC3224" i="19"/>
  <c r="BB3224" i="19"/>
  <c r="AU3224" i="19"/>
  <c r="AT3224" i="19"/>
  <c r="BJ3223" i="19"/>
  <c r="BC3223" i="19"/>
  <c r="BB3223" i="19"/>
  <c r="AU3223" i="19"/>
  <c r="AT3223" i="19"/>
  <c r="BJ3222" i="19"/>
  <c r="BC3222" i="19"/>
  <c r="BB3222" i="19"/>
  <c r="AU3222" i="19"/>
  <c r="AT3222" i="19"/>
  <c r="BJ3221" i="19"/>
  <c r="BC3221" i="19"/>
  <c r="BB3221" i="19"/>
  <c r="AU3221" i="19"/>
  <c r="AT3221" i="19"/>
  <c r="BJ3220" i="19"/>
  <c r="BC3220" i="19"/>
  <c r="BB3220" i="19"/>
  <c r="AU3220" i="19"/>
  <c r="AT3220" i="19"/>
  <c r="BJ3219" i="19"/>
  <c r="BC3219" i="19"/>
  <c r="BB3219" i="19"/>
  <c r="AU3219" i="19"/>
  <c r="AT3219" i="19"/>
  <c r="BJ3218" i="19"/>
  <c r="BC3218" i="19"/>
  <c r="BB3218" i="19"/>
  <c r="AU3218" i="19"/>
  <c r="AT3218" i="19"/>
  <c r="BJ3217" i="19"/>
  <c r="BC3217" i="19"/>
  <c r="BB3217" i="19"/>
  <c r="AU3217" i="19"/>
  <c r="AT3217" i="19"/>
  <c r="BJ3216" i="19"/>
  <c r="BC3216" i="19"/>
  <c r="BB3216" i="19"/>
  <c r="AU3216" i="19"/>
  <c r="AT3216" i="19"/>
  <c r="BJ3215" i="19"/>
  <c r="BC3215" i="19"/>
  <c r="BB3215" i="19"/>
  <c r="AU3215" i="19"/>
  <c r="AT3215" i="19"/>
  <c r="BJ3214" i="19"/>
  <c r="BC3214" i="19"/>
  <c r="BB3214" i="19"/>
  <c r="AU3214" i="19"/>
  <c r="AT3214" i="19"/>
  <c r="BJ3213" i="19"/>
  <c r="BC3213" i="19"/>
  <c r="BB3213" i="19"/>
  <c r="AU3213" i="19"/>
  <c r="AT3213" i="19"/>
  <c r="BJ3212" i="19"/>
  <c r="BC3212" i="19"/>
  <c r="BB3212" i="19"/>
  <c r="AU3212" i="19"/>
  <c r="AT3212" i="19"/>
  <c r="BJ3211" i="19"/>
  <c r="BC3211" i="19"/>
  <c r="BB3211" i="19"/>
  <c r="AU3211" i="19"/>
  <c r="AT3211" i="19"/>
  <c r="BJ3210" i="19"/>
  <c r="BC3210" i="19"/>
  <c r="BB3210" i="19"/>
  <c r="AU3210" i="19"/>
  <c r="AT3210" i="19"/>
  <c r="BJ3209" i="19"/>
  <c r="BC3209" i="19"/>
  <c r="BB3209" i="19"/>
  <c r="AU3209" i="19"/>
  <c r="AT3209" i="19"/>
  <c r="BJ3208" i="19"/>
  <c r="BC3208" i="19"/>
  <c r="BB3208" i="19"/>
  <c r="AU3208" i="19"/>
  <c r="AT3208" i="19"/>
  <c r="BJ3207" i="19"/>
  <c r="BC3207" i="19"/>
  <c r="BB3207" i="19"/>
  <c r="AU3207" i="19"/>
  <c r="AT3207" i="19"/>
  <c r="BJ3206" i="19"/>
  <c r="BC3206" i="19"/>
  <c r="BB3206" i="19"/>
  <c r="AU3206" i="19"/>
  <c r="AT3206" i="19"/>
  <c r="BJ3205" i="19"/>
  <c r="BC3205" i="19"/>
  <c r="BB3205" i="19"/>
  <c r="AU3205" i="19"/>
  <c r="AT3205" i="19"/>
  <c r="BJ3204" i="19"/>
  <c r="BC3204" i="19"/>
  <c r="BB3204" i="19"/>
  <c r="AU3204" i="19"/>
  <c r="AT3204" i="19"/>
  <c r="BJ3203" i="19"/>
  <c r="BC3203" i="19"/>
  <c r="BB3203" i="19"/>
  <c r="AU3203" i="19"/>
  <c r="AT3203" i="19"/>
  <c r="BJ3202" i="19"/>
  <c r="BC3202" i="19"/>
  <c r="BB3202" i="19"/>
  <c r="AU3202" i="19"/>
  <c r="AT3202" i="19"/>
  <c r="BJ3201" i="19"/>
  <c r="BC3201" i="19"/>
  <c r="BB3201" i="19"/>
  <c r="AU3201" i="19"/>
  <c r="AT3201" i="19"/>
  <c r="BJ3200" i="19"/>
  <c r="BC3200" i="19"/>
  <c r="BB3200" i="19"/>
  <c r="AU3200" i="19"/>
  <c r="AT3200" i="19"/>
  <c r="BJ3199" i="19"/>
  <c r="BC3199" i="19"/>
  <c r="BB3199" i="19"/>
  <c r="AU3199" i="19"/>
  <c r="AT3199" i="19"/>
  <c r="BJ3198" i="19"/>
  <c r="BC3198" i="19"/>
  <c r="BB3198" i="19"/>
  <c r="AU3198" i="19"/>
  <c r="AT3198" i="19"/>
  <c r="BJ3197" i="19"/>
  <c r="BC3197" i="19"/>
  <c r="BB3197" i="19"/>
  <c r="AU3197" i="19"/>
  <c r="AT3197" i="19"/>
  <c r="BJ3196" i="19"/>
  <c r="BC3196" i="19"/>
  <c r="BB3196" i="19"/>
  <c r="AU3196" i="19"/>
  <c r="AT3196" i="19"/>
  <c r="BJ3195" i="19"/>
  <c r="BC3195" i="19"/>
  <c r="BB3195" i="19"/>
  <c r="AU3195" i="19"/>
  <c r="AT3195" i="19"/>
  <c r="BJ3194" i="19"/>
  <c r="BC3194" i="19"/>
  <c r="BB3194" i="19"/>
  <c r="AU3194" i="19"/>
  <c r="AT3194" i="19"/>
  <c r="BJ3193" i="19"/>
  <c r="BC3193" i="19"/>
  <c r="BB3193" i="19"/>
  <c r="AU3193" i="19"/>
  <c r="AT3193" i="19"/>
  <c r="BJ3192" i="19"/>
  <c r="BC3192" i="19"/>
  <c r="BB3192" i="19"/>
  <c r="AU3192" i="19"/>
  <c r="AT3192" i="19"/>
  <c r="BJ3191" i="19"/>
  <c r="BC3191" i="19"/>
  <c r="BB3191" i="19"/>
  <c r="AU3191" i="19"/>
  <c r="AT3191" i="19"/>
  <c r="BJ3190" i="19"/>
  <c r="BC3190" i="19"/>
  <c r="BB3190" i="19"/>
  <c r="AU3190" i="19"/>
  <c r="AT3190" i="19"/>
  <c r="BJ3189" i="19"/>
  <c r="BC3189" i="19"/>
  <c r="BB3189" i="19"/>
  <c r="AU3189" i="19"/>
  <c r="AT3189" i="19"/>
  <c r="BJ3188" i="19"/>
  <c r="BC3188" i="19"/>
  <c r="BB3188" i="19"/>
  <c r="AU3188" i="19"/>
  <c r="AT3188" i="19"/>
  <c r="BJ3187" i="19"/>
  <c r="BC3187" i="19"/>
  <c r="BB3187" i="19"/>
  <c r="AU3187" i="19"/>
  <c r="AT3187" i="19"/>
  <c r="BJ3186" i="19"/>
  <c r="BC3186" i="19"/>
  <c r="BB3186" i="19"/>
  <c r="AU3186" i="19"/>
  <c r="AT3186" i="19"/>
  <c r="BJ3185" i="19"/>
  <c r="BC3185" i="19"/>
  <c r="BB3185" i="19"/>
  <c r="AU3185" i="19"/>
  <c r="AT3185" i="19"/>
  <c r="BJ3184" i="19"/>
  <c r="BC3184" i="19"/>
  <c r="BB3184" i="19"/>
  <c r="AU3184" i="19"/>
  <c r="AT3184" i="19"/>
  <c r="BJ3183" i="19"/>
  <c r="BC3183" i="19"/>
  <c r="BB3183" i="19"/>
  <c r="AU3183" i="19"/>
  <c r="AT3183" i="19"/>
  <c r="BJ3182" i="19"/>
  <c r="BC3182" i="19"/>
  <c r="BB3182" i="19"/>
  <c r="AU3182" i="19"/>
  <c r="AT3182" i="19"/>
  <c r="BJ3181" i="19"/>
  <c r="BC3181" i="19"/>
  <c r="BB3181" i="19"/>
  <c r="AU3181" i="19"/>
  <c r="AT3181" i="19"/>
  <c r="BJ3180" i="19"/>
  <c r="BC3180" i="19"/>
  <c r="BB3180" i="19"/>
  <c r="AU3180" i="19"/>
  <c r="AT3180" i="19"/>
  <c r="BJ3179" i="19"/>
  <c r="BC3179" i="19"/>
  <c r="BB3179" i="19"/>
  <c r="AU3179" i="19"/>
  <c r="AT3179" i="19"/>
  <c r="BJ3178" i="19"/>
  <c r="BC3178" i="19"/>
  <c r="BB3178" i="19"/>
  <c r="AU3178" i="19"/>
  <c r="AT3178" i="19"/>
  <c r="BJ3177" i="19"/>
  <c r="BC3177" i="19"/>
  <c r="BB3177" i="19"/>
  <c r="AU3177" i="19"/>
  <c r="AT3177" i="19"/>
  <c r="BJ3176" i="19"/>
  <c r="BC3176" i="19"/>
  <c r="BB3176" i="19"/>
  <c r="AU3176" i="19"/>
  <c r="AT3176" i="19"/>
  <c r="BJ3175" i="19"/>
  <c r="BC3175" i="19"/>
  <c r="BB3175" i="19"/>
  <c r="AU3175" i="19"/>
  <c r="AT3175" i="19"/>
  <c r="BJ3174" i="19"/>
  <c r="BC3174" i="19"/>
  <c r="BB3174" i="19"/>
  <c r="AU3174" i="19"/>
  <c r="AT3174" i="19"/>
  <c r="BJ3173" i="19"/>
  <c r="BC3173" i="19"/>
  <c r="BB3173" i="19"/>
  <c r="AU3173" i="19"/>
  <c r="AT3173" i="19"/>
  <c r="BJ3172" i="19"/>
  <c r="BC3172" i="19"/>
  <c r="BB3172" i="19"/>
  <c r="AU3172" i="19"/>
  <c r="AT3172" i="19"/>
  <c r="BJ3171" i="19"/>
  <c r="BC3171" i="19"/>
  <c r="BB3171" i="19"/>
  <c r="AU3171" i="19"/>
  <c r="AT3171" i="19"/>
  <c r="BJ3170" i="19"/>
  <c r="BC3170" i="19"/>
  <c r="BB3170" i="19"/>
  <c r="AU3170" i="19"/>
  <c r="AT3170" i="19"/>
  <c r="BJ3169" i="19"/>
  <c r="BC3169" i="19"/>
  <c r="BB3169" i="19"/>
  <c r="AU3169" i="19"/>
  <c r="AT3169" i="19"/>
  <c r="BJ3168" i="19"/>
  <c r="BC3168" i="19"/>
  <c r="BB3168" i="19"/>
  <c r="AU3168" i="19"/>
  <c r="AT3168" i="19"/>
  <c r="BJ3167" i="19"/>
  <c r="BC3167" i="19"/>
  <c r="BB3167" i="19"/>
  <c r="AU3167" i="19"/>
  <c r="AT3167" i="19"/>
  <c r="BJ3166" i="19"/>
  <c r="BC3166" i="19"/>
  <c r="BB3166" i="19"/>
  <c r="AU3166" i="19"/>
  <c r="AT3166" i="19"/>
  <c r="BJ3165" i="19"/>
  <c r="BC3165" i="19"/>
  <c r="BB3165" i="19"/>
  <c r="AU3165" i="19"/>
  <c r="AT3165" i="19"/>
  <c r="BJ3164" i="19"/>
  <c r="BC3164" i="19"/>
  <c r="BB3164" i="19"/>
  <c r="AU3164" i="19"/>
  <c r="AT3164" i="19"/>
  <c r="BJ3163" i="19"/>
  <c r="BC3163" i="19"/>
  <c r="BB3163" i="19"/>
  <c r="AU3163" i="19"/>
  <c r="AT3163" i="19"/>
  <c r="BJ3162" i="19"/>
  <c r="BC3162" i="19"/>
  <c r="BB3162" i="19"/>
  <c r="AU3162" i="19"/>
  <c r="AT3162" i="19"/>
  <c r="BJ3161" i="19"/>
  <c r="BC3161" i="19"/>
  <c r="BB3161" i="19"/>
  <c r="AU3161" i="19"/>
  <c r="AT3161" i="19"/>
  <c r="BJ3160" i="19"/>
  <c r="BC3160" i="19"/>
  <c r="BB3160" i="19"/>
  <c r="AU3160" i="19"/>
  <c r="AT3160" i="19"/>
  <c r="BJ3159" i="19"/>
  <c r="BC3159" i="19"/>
  <c r="BB3159" i="19"/>
  <c r="AU3159" i="19"/>
  <c r="AT3159" i="19"/>
  <c r="BJ3158" i="19"/>
  <c r="BC3158" i="19"/>
  <c r="BB3158" i="19"/>
  <c r="AU3158" i="19"/>
  <c r="AT3158" i="19"/>
  <c r="BJ3157" i="19"/>
  <c r="BC3157" i="19"/>
  <c r="BB3157" i="19"/>
  <c r="AU3157" i="19"/>
  <c r="AT3157" i="19"/>
  <c r="BJ3156" i="19"/>
  <c r="BC3156" i="19"/>
  <c r="BB3156" i="19"/>
  <c r="AU3156" i="19"/>
  <c r="AT3156" i="19"/>
  <c r="BJ3155" i="19"/>
  <c r="BC3155" i="19"/>
  <c r="BB3155" i="19"/>
  <c r="AU3155" i="19"/>
  <c r="AT3155" i="19"/>
  <c r="BJ3154" i="19"/>
  <c r="BC3154" i="19"/>
  <c r="BB3154" i="19"/>
  <c r="AU3154" i="19"/>
  <c r="AT3154" i="19"/>
  <c r="BJ3153" i="19"/>
  <c r="BC3153" i="19"/>
  <c r="BB3153" i="19"/>
  <c r="AU3153" i="19"/>
  <c r="AT3153" i="19"/>
  <c r="BJ3152" i="19"/>
  <c r="BC3152" i="19"/>
  <c r="BB3152" i="19"/>
  <c r="AU3152" i="19"/>
  <c r="AT3152" i="19"/>
  <c r="BJ3151" i="19"/>
  <c r="BC3151" i="19"/>
  <c r="BB3151" i="19"/>
  <c r="AU3151" i="19"/>
  <c r="AT3151" i="19"/>
  <c r="BJ3150" i="19"/>
  <c r="BC3150" i="19"/>
  <c r="BB3150" i="19"/>
  <c r="AU3150" i="19"/>
  <c r="AT3150" i="19"/>
  <c r="BJ3149" i="19"/>
  <c r="BC3149" i="19"/>
  <c r="BB3149" i="19"/>
  <c r="AU3149" i="19"/>
  <c r="AT3149" i="19"/>
  <c r="BJ3148" i="19"/>
  <c r="BC3148" i="19"/>
  <c r="BB3148" i="19"/>
  <c r="AU3148" i="19"/>
  <c r="AT3148" i="19"/>
  <c r="BJ3147" i="19"/>
  <c r="BC3147" i="19"/>
  <c r="BB3147" i="19"/>
  <c r="AU3147" i="19"/>
  <c r="AT3147" i="19"/>
  <c r="BJ3146" i="19"/>
  <c r="BC3146" i="19"/>
  <c r="BB3146" i="19"/>
  <c r="AU3146" i="19"/>
  <c r="AT3146" i="19"/>
  <c r="BJ3145" i="19"/>
  <c r="BC3145" i="19"/>
  <c r="BB3145" i="19"/>
  <c r="AU3145" i="19"/>
  <c r="AT3145" i="19"/>
  <c r="BJ3144" i="19"/>
  <c r="BC3144" i="19"/>
  <c r="BB3144" i="19"/>
  <c r="AU3144" i="19"/>
  <c r="AT3144" i="19"/>
  <c r="BJ3143" i="19"/>
  <c r="BC3143" i="19"/>
  <c r="BB3143" i="19"/>
  <c r="AU3143" i="19"/>
  <c r="AT3143" i="19"/>
  <c r="BJ3142" i="19"/>
  <c r="BC3142" i="19"/>
  <c r="BB3142" i="19"/>
  <c r="AU3142" i="19"/>
  <c r="AT3142" i="19"/>
  <c r="BJ3141" i="19"/>
  <c r="BC3141" i="19"/>
  <c r="BB3141" i="19"/>
  <c r="AU3141" i="19"/>
  <c r="AT3141" i="19"/>
  <c r="BJ3140" i="19"/>
  <c r="BC3140" i="19"/>
  <c r="BB3140" i="19"/>
  <c r="AU3140" i="19"/>
  <c r="AT3140" i="19"/>
  <c r="BJ3139" i="19"/>
  <c r="BC3139" i="19"/>
  <c r="BB3139" i="19"/>
  <c r="AU3139" i="19"/>
  <c r="AT3139" i="19"/>
  <c r="BJ3138" i="19"/>
  <c r="BC3138" i="19"/>
  <c r="BB3138" i="19"/>
  <c r="AU3138" i="19"/>
  <c r="AT3138" i="19"/>
  <c r="BJ3137" i="19"/>
  <c r="BC3137" i="19"/>
  <c r="BB3137" i="19"/>
  <c r="AU3137" i="19"/>
  <c r="AT3137" i="19"/>
  <c r="BJ3136" i="19"/>
  <c r="BC3136" i="19"/>
  <c r="BB3136" i="19"/>
  <c r="AU3136" i="19"/>
  <c r="AT3136" i="19"/>
  <c r="BJ3135" i="19"/>
  <c r="BC3135" i="19"/>
  <c r="BB3135" i="19"/>
  <c r="AU3135" i="19"/>
  <c r="AT3135" i="19"/>
  <c r="BJ3134" i="19"/>
  <c r="BC3134" i="19"/>
  <c r="BB3134" i="19"/>
  <c r="AU3134" i="19"/>
  <c r="AT3134" i="19"/>
  <c r="BJ3133" i="19"/>
  <c r="BC3133" i="19"/>
  <c r="BB3133" i="19"/>
  <c r="AU3133" i="19"/>
  <c r="AT3133" i="19"/>
  <c r="BJ3132" i="19"/>
  <c r="BC3132" i="19"/>
  <c r="BB3132" i="19"/>
  <c r="AU3132" i="19"/>
  <c r="AT3132" i="19"/>
  <c r="BJ3131" i="19"/>
  <c r="BC3131" i="19"/>
  <c r="BB3131" i="19"/>
  <c r="AU3131" i="19"/>
  <c r="AT3131" i="19"/>
  <c r="BJ3130" i="19"/>
  <c r="BC3130" i="19"/>
  <c r="BB3130" i="19"/>
  <c r="AU3130" i="19"/>
  <c r="AT3130" i="19"/>
  <c r="BJ3129" i="19"/>
  <c r="BC3129" i="19"/>
  <c r="BB3129" i="19"/>
  <c r="AU3129" i="19"/>
  <c r="AT3129" i="19"/>
  <c r="BJ3128" i="19"/>
  <c r="BC3128" i="19"/>
  <c r="BB3128" i="19"/>
  <c r="AU3128" i="19"/>
  <c r="AT3128" i="19"/>
  <c r="BJ3127" i="19"/>
  <c r="BC3127" i="19"/>
  <c r="BB3127" i="19"/>
  <c r="AU3127" i="19"/>
  <c r="AT3127" i="19"/>
  <c r="BJ3126" i="19"/>
  <c r="BC3126" i="19"/>
  <c r="BB3126" i="19"/>
  <c r="AU3126" i="19"/>
  <c r="AT3126" i="19"/>
  <c r="BJ3125" i="19"/>
  <c r="BC3125" i="19"/>
  <c r="BB3125" i="19"/>
  <c r="AU3125" i="19"/>
  <c r="AT3125" i="19"/>
  <c r="BJ3124" i="19"/>
  <c r="BC3124" i="19"/>
  <c r="BB3124" i="19"/>
  <c r="AU3124" i="19"/>
  <c r="AT3124" i="19"/>
  <c r="BJ3123" i="19"/>
  <c r="BC3123" i="19"/>
  <c r="BB3123" i="19"/>
  <c r="AU3123" i="19"/>
  <c r="AT3123" i="19"/>
  <c r="BJ3122" i="19"/>
  <c r="BC3122" i="19"/>
  <c r="BB3122" i="19"/>
  <c r="AU3122" i="19"/>
  <c r="AT3122" i="19"/>
  <c r="BJ3121" i="19"/>
  <c r="BC3121" i="19"/>
  <c r="BB3121" i="19"/>
  <c r="AU3121" i="19"/>
  <c r="AT3121" i="19"/>
  <c r="BJ3120" i="19"/>
  <c r="BC3120" i="19"/>
  <c r="BB3120" i="19"/>
  <c r="AU3120" i="19"/>
  <c r="AT3120" i="19"/>
  <c r="BJ3119" i="19"/>
  <c r="BC3119" i="19"/>
  <c r="BB3119" i="19"/>
  <c r="AU3119" i="19"/>
  <c r="AT3119" i="19"/>
  <c r="BJ3118" i="19"/>
  <c r="BC3118" i="19"/>
  <c r="BB3118" i="19"/>
  <c r="AU3118" i="19"/>
  <c r="AT3118" i="19"/>
  <c r="BJ3117" i="19"/>
  <c r="BC3117" i="19"/>
  <c r="BB3117" i="19"/>
  <c r="AU3117" i="19"/>
  <c r="AT3117" i="19"/>
  <c r="BJ3116" i="19"/>
  <c r="BC3116" i="19"/>
  <c r="BB3116" i="19"/>
  <c r="AU3116" i="19"/>
  <c r="AT3116" i="19"/>
  <c r="BJ3115" i="19"/>
  <c r="BC3115" i="19"/>
  <c r="BB3115" i="19"/>
  <c r="AU3115" i="19"/>
  <c r="AT3115" i="19"/>
  <c r="BJ3114" i="19"/>
  <c r="BC3114" i="19"/>
  <c r="BB3114" i="19"/>
  <c r="AU3114" i="19"/>
  <c r="AT3114" i="19"/>
  <c r="BJ3113" i="19"/>
  <c r="BC3113" i="19"/>
  <c r="BB3113" i="19"/>
  <c r="AU3113" i="19"/>
  <c r="AT3113" i="19"/>
  <c r="BJ3112" i="19"/>
  <c r="BC3112" i="19"/>
  <c r="BB3112" i="19"/>
  <c r="AU3112" i="19"/>
  <c r="AT3112" i="19"/>
  <c r="BJ3111" i="19"/>
  <c r="BC3111" i="19"/>
  <c r="BB3111" i="19"/>
  <c r="AU3111" i="19"/>
  <c r="AT3111" i="19"/>
  <c r="BJ3110" i="19"/>
  <c r="BC3110" i="19"/>
  <c r="BB3110" i="19"/>
  <c r="AU3110" i="19"/>
  <c r="AT3110" i="19"/>
  <c r="BJ3109" i="19"/>
  <c r="BC3109" i="19"/>
  <c r="BB3109" i="19"/>
  <c r="AU3109" i="19"/>
  <c r="AT3109" i="19"/>
  <c r="BJ3108" i="19"/>
  <c r="BC3108" i="19"/>
  <c r="BB3108" i="19"/>
  <c r="AU3108" i="19"/>
  <c r="AT3108" i="19"/>
  <c r="BJ3107" i="19"/>
  <c r="BC3107" i="19"/>
  <c r="BB3107" i="19"/>
  <c r="AU3107" i="19"/>
  <c r="AT3107" i="19"/>
  <c r="BJ3106" i="19"/>
  <c r="BC3106" i="19"/>
  <c r="BB3106" i="19"/>
  <c r="AU3106" i="19"/>
  <c r="AT3106" i="19"/>
  <c r="BJ3105" i="19"/>
  <c r="BC3105" i="19"/>
  <c r="BB3105" i="19"/>
  <c r="AU3105" i="19"/>
  <c r="AT3105" i="19"/>
  <c r="BJ3104" i="19"/>
  <c r="BC3104" i="19"/>
  <c r="BB3104" i="19"/>
  <c r="AU3104" i="19"/>
  <c r="AT3104" i="19"/>
  <c r="BJ3103" i="19"/>
  <c r="BC3103" i="19"/>
  <c r="BB3103" i="19"/>
  <c r="AU3103" i="19"/>
  <c r="AT3103" i="19"/>
  <c r="BJ3102" i="19"/>
  <c r="BC3102" i="19"/>
  <c r="BB3102" i="19"/>
  <c r="AU3102" i="19"/>
  <c r="AT3102" i="19"/>
  <c r="BJ3101" i="19"/>
  <c r="BC3101" i="19"/>
  <c r="BB3101" i="19"/>
  <c r="AU3101" i="19"/>
  <c r="AT3101" i="19"/>
  <c r="BJ3100" i="19"/>
  <c r="BC3100" i="19"/>
  <c r="BB3100" i="19"/>
  <c r="AU3100" i="19"/>
  <c r="AT3100" i="19"/>
  <c r="BJ3099" i="19"/>
  <c r="BC3099" i="19"/>
  <c r="BB3099" i="19"/>
  <c r="AU3099" i="19"/>
  <c r="AT3099" i="19"/>
  <c r="BJ3098" i="19"/>
  <c r="BC3098" i="19"/>
  <c r="BB3098" i="19"/>
  <c r="AU3098" i="19"/>
  <c r="AT3098" i="19"/>
  <c r="BJ3097" i="19"/>
  <c r="BC3097" i="19"/>
  <c r="BB3097" i="19"/>
  <c r="AU3097" i="19"/>
  <c r="AT3097" i="19"/>
  <c r="BJ3096" i="19"/>
  <c r="BC3096" i="19"/>
  <c r="BB3096" i="19"/>
  <c r="AU3096" i="19"/>
  <c r="AT3096" i="19"/>
  <c r="BJ3095" i="19"/>
  <c r="BC3095" i="19"/>
  <c r="BB3095" i="19"/>
  <c r="AU3095" i="19"/>
  <c r="AT3095" i="19"/>
  <c r="BJ3094" i="19"/>
  <c r="BC3094" i="19"/>
  <c r="BB3094" i="19"/>
  <c r="AU3094" i="19"/>
  <c r="AT3094" i="19"/>
  <c r="BJ3093" i="19"/>
  <c r="BC3093" i="19"/>
  <c r="BB3093" i="19"/>
  <c r="AU3093" i="19"/>
  <c r="AT3093" i="19"/>
  <c r="BJ3092" i="19"/>
  <c r="BC3092" i="19"/>
  <c r="BB3092" i="19"/>
  <c r="AU3092" i="19"/>
  <c r="AT3092" i="19"/>
  <c r="BJ3091" i="19"/>
  <c r="BC3091" i="19"/>
  <c r="BB3091" i="19"/>
  <c r="AU3091" i="19"/>
  <c r="AT3091" i="19"/>
  <c r="BJ3090" i="19"/>
  <c r="BC3090" i="19"/>
  <c r="BB3090" i="19"/>
  <c r="AU3090" i="19"/>
  <c r="AT3090" i="19"/>
  <c r="BJ3089" i="19"/>
  <c r="BC3089" i="19"/>
  <c r="BB3089" i="19"/>
  <c r="AU3089" i="19"/>
  <c r="AT3089" i="19"/>
  <c r="BJ3088" i="19"/>
  <c r="BC3088" i="19"/>
  <c r="BB3088" i="19"/>
  <c r="AU3088" i="19"/>
  <c r="AT3088" i="19"/>
  <c r="BJ3087" i="19"/>
  <c r="BC3087" i="19"/>
  <c r="BB3087" i="19"/>
  <c r="AU3087" i="19"/>
  <c r="AT3087" i="19"/>
  <c r="BJ3086" i="19"/>
  <c r="BC3086" i="19"/>
  <c r="BB3086" i="19"/>
  <c r="AU3086" i="19"/>
  <c r="AT3086" i="19"/>
  <c r="BJ3085" i="19"/>
  <c r="BC3085" i="19"/>
  <c r="BB3085" i="19"/>
  <c r="AU3085" i="19"/>
  <c r="AT3085" i="19"/>
  <c r="BJ3084" i="19"/>
  <c r="BC3084" i="19"/>
  <c r="BB3084" i="19"/>
  <c r="AU3084" i="19"/>
  <c r="AT3084" i="19"/>
  <c r="BJ3083" i="19"/>
  <c r="BC3083" i="19"/>
  <c r="BB3083" i="19"/>
  <c r="AU3083" i="19"/>
  <c r="AT3083" i="19"/>
  <c r="BJ3082" i="19"/>
  <c r="BC3082" i="19"/>
  <c r="BB3082" i="19"/>
  <c r="AU3082" i="19"/>
  <c r="AT3082" i="19"/>
  <c r="BJ3081" i="19"/>
  <c r="BC3081" i="19"/>
  <c r="BB3081" i="19"/>
  <c r="AU3081" i="19"/>
  <c r="AT3081" i="19"/>
  <c r="BJ3080" i="19"/>
  <c r="BC3080" i="19"/>
  <c r="BB3080" i="19"/>
  <c r="AU3080" i="19"/>
  <c r="AT3080" i="19"/>
  <c r="BJ3079" i="19"/>
  <c r="BC3079" i="19"/>
  <c r="BB3079" i="19"/>
  <c r="AU3079" i="19"/>
  <c r="AT3079" i="19"/>
  <c r="BJ3078" i="19"/>
  <c r="BC3078" i="19"/>
  <c r="BB3078" i="19"/>
  <c r="AU3078" i="19"/>
  <c r="AT3078" i="19"/>
  <c r="BJ3077" i="19"/>
  <c r="BC3077" i="19"/>
  <c r="BB3077" i="19"/>
  <c r="AU3077" i="19"/>
  <c r="AT3077" i="19"/>
  <c r="BJ3076" i="19"/>
  <c r="BC3076" i="19"/>
  <c r="BB3076" i="19"/>
  <c r="AU3076" i="19"/>
  <c r="AT3076" i="19"/>
  <c r="BJ3075" i="19"/>
  <c r="BC3075" i="19"/>
  <c r="BB3075" i="19"/>
  <c r="AU3075" i="19"/>
  <c r="AT3075" i="19"/>
  <c r="BJ3074" i="19"/>
  <c r="BC3074" i="19"/>
  <c r="BB3074" i="19"/>
  <c r="AU3074" i="19"/>
  <c r="AT3074" i="19"/>
  <c r="BJ3073" i="19"/>
  <c r="BC3073" i="19"/>
  <c r="BB3073" i="19"/>
  <c r="AU3073" i="19"/>
  <c r="AT3073" i="19"/>
  <c r="BJ3072" i="19"/>
  <c r="BC3072" i="19"/>
  <c r="BB3072" i="19"/>
  <c r="AU3072" i="19"/>
  <c r="AT3072" i="19"/>
  <c r="BJ3071" i="19"/>
  <c r="BC3071" i="19"/>
  <c r="BB3071" i="19"/>
  <c r="AU3071" i="19"/>
  <c r="AT3071" i="19"/>
  <c r="BJ3070" i="19"/>
  <c r="BC3070" i="19"/>
  <c r="BB3070" i="19"/>
  <c r="AU3070" i="19"/>
  <c r="AT3070" i="19"/>
  <c r="BJ3069" i="19"/>
  <c r="BC3069" i="19"/>
  <c r="BB3069" i="19"/>
  <c r="AU3069" i="19"/>
  <c r="AT3069" i="19"/>
  <c r="BJ3068" i="19"/>
  <c r="BC3068" i="19"/>
  <c r="BB3068" i="19"/>
  <c r="AU3068" i="19"/>
  <c r="AT3068" i="19"/>
  <c r="BJ3067" i="19"/>
  <c r="BC3067" i="19"/>
  <c r="BB3067" i="19"/>
  <c r="AU3067" i="19"/>
  <c r="AT3067" i="19"/>
  <c r="BJ3066" i="19"/>
  <c r="BC3066" i="19"/>
  <c r="BB3066" i="19"/>
  <c r="AU3066" i="19"/>
  <c r="AT3066" i="19"/>
  <c r="BJ3065" i="19"/>
  <c r="BC3065" i="19"/>
  <c r="BB3065" i="19"/>
  <c r="AU3065" i="19"/>
  <c r="AT3065" i="19"/>
  <c r="BJ3064" i="19"/>
  <c r="BC3064" i="19"/>
  <c r="BB3064" i="19"/>
  <c r="AU3064" i="19"/>
  <c r="AT3064" i="19"/>
  <c r="BJ3063" i="19"/>
  <c r="BC3063" i="19"/>
  <c r="BB3063" i="19"/>
  <c r="AU3063" i="19"/>
  <c r="AT3063" i="19"/>
  <c r="BJ3062" i="19"/>
  <c r="BC3062" i="19"/>
  <c r="BB3062" i="19"/>
  <c r="AU3062" i="19"/>
  <c r="AT3062" i="19"/>
  <c r="BJ3061" i="19"/>
  <c r="BC3061" i="19"/>
  <c r="BB3061" i="19"/>
  <c r="AU3061" i="19"/>
  <c r="AT3061" i="19"/>
  <c r="BJ3060" i="19"/>
  <c r="BC3060" i="19"/>
  <c r="BB3060" i="19"/>
  <c r="AU3060" i="19"/>
  <c r="AT3060" i="19"/>
  <c r="BJ3059" i="19"/>
  <c r="BC3059" i="19"/>
  <c r="BB3059" i="19"/>
  <c r="AU3059" i="19"/>
  <c r="AT3059" i="19"/>
  <c r="BJ3058" i="19"/>
  <c r="BC3058" i="19"/>
  <c r="BB3058" i="19"/>
  <c r="AU3058" i="19"/>
  <c r="AT3058" i="19"/>
  <c r="BJ3057" i="19"/>
  <c r="BC3057" i="19"/>
  <c r="BB3057" i="19"/>
  <c r="AU3057" i="19"/>
  <c r="AT3057" i="19"/>
  <c r="BJ3056" i="19"/>
  <c r="BC3056" i="19"/>
  <c r="BB3056" i="19"/>
  <c r="AU3056" i="19"/>
  <c r="AT3056" i="19"/>
  <c r="BJ3055" i="19"/>
  <c r="BC3055" i="19"/>
  <c r="BB3055" i="19"/>
  <c r="AU3055" i="19"/>
  <c r="AT3055" i="19"/>
  <c r="BJ3054" i="19"/>
  <c r="BC3054" i="19"/>
  <c r="BB3054" i="19"/>
  <c r="AU3054" i="19"/>
  <c r="AT3054" i="19"/>
  <c r="BJ3053" i="19"/>
  <c r="BC3053" i="19"/>
  <c r="BB3053" i="19"/>
  <c r="AU3053" i="19"/>
  <c r="AT3053" i="19"/>
  <c r="BJ3052" i="19"/>
  <c r="BC3052" i="19"/>
  <c r="BB3052" i="19"/>
  <c r="AU3052" i="19"/>
  <c r="AT3052" i="19"/>
  <c r="BJ3051" i="19"/>
  <c r="BC3051" i="19"/>
  <c r="BB3051" i="19"/>
  <c r="AU3051" i="19"/>
  <c r="AT3051" i="19"/>
  <c r="BJ3050" i="19"/>
  <c r="BC3050" i="19"/>
  <c r="BB3050" i="19"/>
  <c r="AU3050" i="19"/>
  <c r="AT3050" i="19"/>
  <c r="BJ3049" i="19"/>
  <c r="BC3049" i="19"/>
  <c r="BB3049" i="19"/>
  <c r="AU3049" i="19"/>
  <c r="AT3049" i="19"/>
  <c r="BJ3048" i="19"/>
  <c r="BC3048" i="19"/>
  <c r="BB3048" i="19"/>
  <c r="AU3048" i="19"/>
  <c r="AT3048" i="19"/>
  <c r="BJ3047" i="19"/>
  <c r="BC3047" i="19"/>
  <c r="BB3047" i="19"/>
  <c r="AU3047" i="19"/>
  <c r="AT3047" i="19"/>
  <c r="BJ3046" i="19"/>
  <c r="BC3046" i="19"/>
  <c r="BB3046" i="19"/>
  <c r="AU3046" i="19"/>
  <c r="AT3046" i="19"/>
  <c r="BJ3045" i="19"/>
  <c r="BC3045" i="19"/>
  <c r="BB3045" i="19"/>
  <c r="AU3045" i="19"/>
  <c r="AT3045" i="19"/>
  <c r="BJ3044" i="19"/>
  <c r="BC3044" i="19"/>
  <c r="BB3044" i="19"/>
  <c r="AU3044" i="19"/>
  <c r="AT3044" i="19"/>
  <c r="BJ3043" i="19"/>
  <c r="BC3043" i="19"/>
  <c r="BB3043" i="19"/>
  <c r="AU3043" i="19"/>
  <c r="AT3043" i="19"/>
  <c r="BJ3042" i="19"/>
  <c r="BC3042" i="19"/>
  <c r="BB3042" i="19"/>
  <c r="AU3042" i="19"/>
  <c r="AT3042" i="19"/>
  <c r="BJ3041" i="19"/>
  <c r="BC3041" i="19"/>
  <c r="BB3041" i="19"/>
  <c r="AU3041" i="19"/>
  <c r="AT3041" i="19"/>
  <c r="BJ3040" i="19"/>
  <c r="BC3040" i="19"/>
  <c r="BB3040" i="19"/>
  <c r="AU3040" i="19"/>
  <c r="AT3040" i="19"/>
  <c r="BJ3039" i="19"/>
  <c r="BC3039" i="19"/>
  <c r="BB3039" i="19"/>
  <c r="AU3039" i="19"/>
  <c r="AT3039" i="19"/>
  <c r="BJ3038" i="19"/>
  <c r="BC3038" i="19"/>
  <c r="BB3038" i="19"/>
  <c r="AU3038" i="19"/>
  <c r="AT3038" i="19"/>
  <c r="BJ3037" i="19"/>
  <c r="BC3037" i="19"/>
  <c r="BB3037" i="19"/>
  <c r="AU3037" i="19"/>
  <c r="AT3037" i="19"/>
  <c r="BJ3036" i="19"/>
  <c r="BC3036" i="19"/>
  <c r="BB3036" i="19"/>
  <c r="AU3036" i="19"/>
  <c r="AT3036" i="19"/>
  <c r="BJ3035" i="19"/>
  <c r="BC3035" i="19"/>
  <c r="BB3035" i="19"/>
  <c r="AU3035" i="19"/>
  <c r="AT3035" i="19"/>
  <c r="BJ3034" i="19"/>
  <c r="BC3034" i="19"/>
  <c r="BB3034" i="19"/>
  <c r="AU3034" i="19"/>
  <c r="AT3034" i="19"/>
  <c r="BJ3033" i="19"/>
  <c r="BC3033" i="19"/>
  <c r="BB3033" i="19"/>
  <c r="AU3033" i="19"/>
  <c r="AT3033" i="19"/>
  <c r="BJ3032" i="19"/>
  <c r="BC3032" i="19"/>
  <c r="BB3032" i="19"/>
  <c r="AU3032" i="19"/>
  <c r="AT3032" i="19"/>
  <c r="BJ3031" i="19"/>
  <c r="BC3031" i="19"/>
  <c r="BB3031" i="19"/>
  <c r="AU3031" i="19"/>
  <c r="AT3031" i="19"/>
  <c r="BJ3030" i="19"/>
  <c r="BC3030" i="19"/>
  <c r="BB3030" i="19"/>
  <c r="AU3030" i="19"/>
  <c r="AT3030" i="19"/>
  <c r="BJ3029" i="19"/>
  <c r="BC3029" i="19"/>
  <c r="BB3029" i="19"/>
  <c r="AU3029" i="19"/>
  <c r="AT3029" i="19"/>
  <c r="BJ3028" i="19"/>
  <c r="BC3028" i="19"/>
  <c r="BB3028" i="19"/>
  <c r="AU3028" i="19"/>
  <c r="AT3028" i="19"/>
  <c r="BJ3027" i="19"/>
  <c r="BC3027" i="19"/>
  <c r="BB3027" i="19"/>
  <c r="AU3027" i="19"/>
  <c r="AT3027" i="19"/>
  <c r="BJ3026" i="19"/>
  <c r="BC3026" i="19"/>
  <c r="BB3026" i="19"/>
  <c r="AU3026" i="19"/>
  <c r="AT3026" i="19"/>
  <c r="BJ3025" i="19"/>
  <c r="BC3025" i="19"/>
  <c r="BB3025" i="19"/>
  <c r="AU3025" i="19"/>
  <c r="AT3025" i="19"/>
  <c r="BJ3024" i="19"/>
  <c r="BC3024" i="19"/>
  <c r="BB3024" i="19"/>
  <c r="AU3024" i="19"/>
  <c r="AT3024" i="19"/>
  <c r="BJ3023" i="19"/>
  <c r="BC3023" i="19"/>
  <c r="BB3023" i="19"/>
  <c r="AU3023" i="19"/>
  <c r="AT3023" i="19"/>
  <c r="BJ3022" i="19"/>
  <c r="BC3022" i="19"/>
  <c r="BB3022" i="19"/>
  <c r="AU3022" i="19"/>
  <c r="AT3022" i="19"/>
  <c r="BJ3021" i="19"/>
  <c r="BC3021" i="19"/>
  <c r="BB3021" i="19"/>
  <c r="AU3021" i="19"/>
  <c r="AT3021" i="19"/>
  <c r="BJ3020" i="19"/>
  <c r="BC3020" i="19"/>
  <c r="BB3020" i="19"/>
  <c r="AU3020" i="19"/>
  <c r="AT3020" i="19"/>
  <c r="BJ3019" i="19"/>
  <c r="BC3019" i="19"/>
  <c r="BB3019" i="19"/>
  <c r="AU3019" i="19"/>
  <c r="AT3019" i="19"/>
  <c r="BJ3018" i="19"/>
  <c r="BC3018" i="19"/>
  <c r="BB3018" i="19"/>
  <c r="AU3018" i="19"/>
  <c r="AT3018" i="19"/>
  <c r="BJ3017" i="19"/>
  <c r="BC3017" i="19"/>
  <c r="BB3017" i="19"/>
  <c r="AU3017" i="19"/>
  <c r="AT3017" i="19"/>
  <c r="BJ3016" i="19"/>
  <c r="BC3016" i="19"/>
  <c r="BB3016" i="19"/>
  <c r="AU3016" i="19"/>
  <c r="AT3016" i="19"/>
  <c r="BJ3015" i="19"/>
  <c r="BC3015" i="19"/>
  <c r="BB3015" i="19"/>
  <c r="AU3015" i="19"/>
  <c r="AT3015" i="19"/>
  <c r="BJ3014" i="19"/>
  <c r="BC3014" i="19"/>
  <c r="BB3014" i="19"/>
  <c r="AU3014" i="19"/>
  <c r="AT3014" i="19"/>
  <c r="BJ3013" i="19"/>
  <c r="BC3013" i="19"/>
  <c r="BB3013" i="19"/>
  <c r="AU3013" i="19"/>
  <c r="AT3013" i="19"/>
  <c r="BJ3012" i="19"/>
  <c r="BC3012" i="19"/>
  <c r="BB3012" i="19"/>
  <c r="AU3012" i="19"/>
  <c r="AT3012" i="19"/>
  <c r="BJ3011" i="19"/>
  <c r="BC3011" i="19"/>
  <c r="BB3011" i="19"/>
  <c r="AU3011" i="19"/>
  <c r="AT3011" i="19"/>
  <c r="BJ3010" i="19"/>
  <c r="BC3010" i="19"/>
  <c r="BB3010" i="19"/>
  <c r="AU3010" i="19"/>
  <c r="AT3010" i="19"/>
  <c r="BJ3009" i="19"/>
  <c r="BC3009" i="19"/>
  <c r="BB3009" i="19"/>
  <c r="AU3009" i="19"/>
  <c r="AT3009" i="19"/>
  <c r="BJ3008" i="19"/>
  <c r="BC3008" i="19"/>
  <c r="BB3008" i="19"/>
  <c r="AU3008" i="19"/>
  <c r="AT3008" i="19"/>
  <c r="BJ3007" i="19"/>
  <c r="BC3007" i="19"/>
  <c r="BB3007" i="19"/>
  <c r="AU3007" i="19"/>
  <c r="AT3007" i="19"/>
  <c r="BJ3006" i="19"/>
  <c r="BC3006" i="19"/>
  <c r="BB3006" i="19"/>
  <c r="AU3006" i="19"/>
  <c r="AT3006" i="19"/>
  <c r="BJ3005" i="19"/>
  <c r="BC3005" i="19"/>
  <c r="BB3005" i="19"/>
  <c r="AU3005" i="19"/>
  <c r="AT3005" i="19"/>
  <c r="BJ3004" i="19"/>
  <c r="BC3004" i="19"/>
  <c r="BB3004" i="19"/>
  <c r="AU3004" i="19"/>
  <c r="AT3004" i="19"/>
  <c r="BJ3003" i="19"/>
  <c r="BC3003" i="19"/>
  <c r="BB3003" i="19"/>
  <c r="AU3003" i="19"/>
  <c r="AT3003" i="19"/>
  <c r="BJ3002" i="19"/>
  <c r="BC3002" i="19"/>
  <c r="BB3002" i="19"/>
  <c r="AU3002" i="19"/>
  <c r="AT3002" i="19"/>
  <c r="BJ3001" i="19"/>
  <c r="BC3001" i="19"/>
  <c r="BB3001" i="19"/>
  <c r="AU3001" i="19"/>
  <c r="AT3001" i="19"/>
  <c r="BJ3000" i="19"/>
  <c r="BC3000" i="19"/>
  <c r="BB3000" i="19"/>
  <c r="AU3000" i="19"/>
  <c r="AT3000" i="19"/>
  <c r="BJ2999" i="19"/>
  <c r="BC2999" i="19"/>
  <c r="BB2999" i="19"/>
  <c r="AU2999" i="19"/>
  <c r="AT2999" i="19"/>
  <c r="BJ2998" i="19"/>
  <c r="BC2998" i="19"/>
  <c r="BB2998" i="19"/>
  <c r="AU2998" i="19"/>
  <c r="AT2998" i="19"/>
  <c r="BJ2997" i="19"/>
  <c r="BC2997" i="19"/>
  <c r="BB2997" i="19"/>
  <c r="AU2997" i="19"/>
  <c r="AT2997" i="19"/>
  <c r="BJ2996" i="19"/>
  <c r="BC2996" i="19"/>
  <c r="BB2996" i="19"/>
  <c r="AU2996" i="19"/>
  <c r="AT2996" i="19"/>
  <c r="BJ2995" i="19"/>
  <c r="BC2995" i="19"/>
  <c r="BB2995" i="19"/>
  <c r="AU2995" i="19"/>
  <c r="AT2995" i="19"/>
  <c r="BJ2994" i="19"/>
  <c r="BC2994" i="19"/>
  <c r="BB2994" i="19"/>
  <c r="AU2994" i="19"/>
  <c r="AT2994" i="19"/>
  <c r="BJ2993" i="19"/>
  <c r="BC2993" i="19"/>
  <c r="BB2993" i="19"/>
  <c r="AU2993" i="19"/>
  <c r="AT2993" i="19"/>
  <c r="BJ2992" i="19"/>
  <c r="BC2992" i="19"/>
  <c r="BB2992" i="19"/>
  <c r="AU2992" i="19"/>
  <c r="AT2992" i="19"/>
  <c r="BJ2991" i="19"/>
  <c r="BC2991" i="19"/>
  <c r="BB2991" i="19"/>
  <c r="AU2991" i="19"/>
  <c r="AT2991" i="19"/>
  <c r="BJ2990" i="19"/>
  <c r="BC2990" i="19"/>
  <c r="BB2990" i="19"/>
  <c r="AU2990" i="19"/>
  <c r="AT2990" i="19"/>
  <c r="BJ2989" i="19"/>
  <c r="BC2989" i="19"/>
  <c r="BB2989" i="19"/>
  <c r="AU2989" i="19"/>
  <c r="AT2989" i="19"/>
  <c r="BJ2988" i="19"/>
  <c r="BC2988" i="19"/>
  <c r="BB2988" i="19"/>
  <c r="AU2988" i="19"/>
  <c r="AT2988" i="19"/>
  <c r="BJ2987" i="19"/>
  <c r="BC2987" i="19"/>
  <c r="BB2987" i="19"/>
  <c r="AU2987" i="19"/>
  <c r="AT2987" i="19"/>
  <c r="BJ2986" i="19"/>
  <c r="BC2986" i="19"/>
  <c r="BB2986" i="19"/>
  <c r="AU2986" i="19"/>
  <c r="AT2986" i="19"/>
  <c r="BJ2985" i="19"/>
  <c r="BC2985" i="19"/>
  <c r="BB2985" i="19"/>
  <c r="AU2985" i="19"/>
  <c r="AT2985" i="19"/>
  <c r="BJ2984" i="19"/>
  <c r="BC2984" i="19"/>
  <c r="BB2984" i="19"/>
  <c r="AU2984" i="19"/>
  <c r="AT2984" i="19"/>
  <c r="BJ2983" i="19"/>
  <c r="BC2983" i="19"/>
  <c r="BB2983" i="19"/>
  <c r="AU2983" i="19"/>
  <c r="AT2983" i="19"/>
  <c r="BJ2982" i="19"/>
  <c r="BC2982" i="19"/>
  <c r="BB2982" i="19"/>
  <c r="AU2982" i="19"/>
  <c r="AT2982" i="19"/>
  <c r="BJ2981" i="19"/>
  <c r="BC2981" i="19"/>
  <c r="BB2981" i="19"/>
  <c r="AU2981" i="19"/>
  <c r="AT2981" i="19"/>
  <c r="BJ2980" i="19"/>
  <c r="BC2980" i="19"/>
  <c r="BB2980" i="19"/>
  <c r="AU2980" i="19"/>
  <c r="AT2980" i="19"/>
  <c r="BJ2979" i="19"/>
  <c r="BC2979" i="19"/>
  <c r="BB2979" i="19"/>
  <c r="AU2979" i="19"/>
  <c r="AT2979" i="19"/>
  <c r="BJ2978" i="19"/>
  <c r="BC2978" i="19"/>
  <c r="BB2978" i="19"/>
  <c r="AU2978" i="19"/>
  <c r="AT2978" i="19"/>
  <c r="BJ2977" i="19"/>
  <c r="BC2977" i="19"/>
  <c r="BB2977" i="19"/>
  <c r="AU2977" i="19"/>
  <c r="AT2977" i="19"/>
  <c r="BJ2976" i="19"/>
  <c r="BC2976" i="19"/>
  <c r="BB2976" i="19"/>
  <c r="AU2976" i="19"/>
  <c r="AT2976" i="19"/>
  <c r="BJ2975" i="19"/>
  <c r="BC2975" i="19"/>
  <c r="BB2975" i="19"/>
  <c r="AU2975" i="19"/>
  <c r="AT2975" i="19"/>
  <c r="BJ2974" i="19"/>
  <c r="BC2974" i="19"/>
  <c r="BB2974" i="19"/>
  <c r="AU2974" i="19"/>
  <c r="AT2974" i="19"/>
  <c r="BJ2973" i="19"/>
  <c r="BC2973" i="19"/>
  <c r="BB2973" i="19"/>
  <c r="AU2973" i="19"/>
  <c r="AT2973" i="19"/>
  <c r="BJ2972" i="19"/>
  <c r="BC2972" i="19"/>
  <c r="BB2972" i="19"/>
  <c r="AU2972" i="19"/>
  <c r="AT2972" i="19"/>
  <c r="BJ2971" i="19"/>
  <c r="BC2971" i="19"/>
  <c r="BB2971" i="19"/>
  <c r="AU2971" i="19"/>
  <c r="AT2971" i="19"/>
  <c r="BJ2970" i="19"/>
  <c r="BC2970" i="19"/>
  <c r="BB2970" i="19"/>
  <c r="AU2970" i="19"/>
  <c r="AT2970" i="19"/>
  <c r="BJ2969" i="19"/>
  <c r="BC2969" i="19"/>
  <c r="BB2969" i="19"/>
  <c r="AU2969" i="19"/>
  <c r="AT2969" i="19"/>
  <c r="BJ2968" i="19"/>
  <c r="BC2968" i="19"/>
  <c r="BB2968" i="19"/>
  <c r="AU2968" i="19"/>
  <c r="AT2968" i="19"/>
  <c r="BJ2967" i="19"/>
  <c r="BC2967" i="19"/>
  <c r="BB2967" i="19"/>
  <c r="AU2967" i="19"/>
  <c r="AT2967" i="19"/>
  <c r="BJ2966" i="19"/>
  <c r="BC2966" i="19"/>
  <c r="BB2966" i="19"/>
  <c r="AU2966" i="19"/>
  <c r="AT2966" i="19"/>
  <c r="BJ2965" i="19"/>
  <c r="BC2965" i="19"/>
  <c r="BB2965" i="19"/>
  <c r="AU2965" i="19"/>
  <c r="AT2965" i="19"/>
  <c r="BJ2964" i="19"/>
  <c r="BC2964" i="19"/>
  <c r="BB2964" i="19"/>
  <c r="AU2964" i="19"/>
  <c r="AT2964" i="19"/>
  <c r="BJ2963" i="19"/>
  <c r="BC2963" i="19"/>
  <c r="BB2963" i="19"/>
  <c r="AU2963" i="19"/>
  <c r="AT2963" i="19"/>
  <c r="BJ2962" i="19"/>
  <c r="BC2962" i="19"/>
  <c r="BB2962" i="19"/>
  <c r="AU2962" i="19"/>
  <c r="AT2962" i="19"/>
  <c r="BJ2961" i="19"/>
  <c r="BC2961" i="19"/>
  <c r="BB2961" i="19"/>
  <c r="AU2961" i="19"/>
  <c r="AT2961" i="19"/>
  <c r="BJ2960" i="19"/>
  <c r="BC2960" i="19"/>
  <c r="BB2960" i="19"/>
  <c r="AU2960" i="19"/>
  <c r="AT2960" i="19"/>
  <c r="BJ2959" i="19"/>
  <c r="BC2959" i="19"/>
  <c r="BB2959" i="19"/>
  <c r="AU2959" i="19"/>
  <c r="AT2959" i="19"/>
  <c r="BJ2958" i="19"/>
  <c r="BC2958" i="19"/>
  <c r="BB2958" i="19"/>
  <c r="AU2958" i="19"/>
  <c r="AT2958" i="19"/>
  <c r="BJ2957" i="19"/>
  <c r="BC2957" i="19"/>
  <c r="BB2957" i="19"/>
  <c r="AU2957" i="19"/>
  <c r="AT2957" i="19"/>
  <c r="BJ2956" i="19"/>
  <c r="BC2956" i="19"/>
  <c r="BB2956" i="19"/>
  <c r="AU2956" i="19"/>
  <c r="AT2956" i="19"/>
  <c r="BJ2955" i="19"/>
  <c r="BC2955" i="19"/>
  <c r="BB2955" i="19"/>
  <c r="AU2955" i="19"/>
  <c r="AT2955" i="19"/>
  <c r="BJ2954" i="19"/>
  <c r="BC2954" i="19"/>
  <c r="BB2954" i="19"/>
  <c r="AU2954" i="19"/>
  <c r="AT2954" i="19"/>
  <c r="BJ2953" i="19"/>
  <c r="BC2953" i="19"/>
  <c r="BB2953" i="19"/>
  <c r="AU2953" i="19"/>
  <c r="AT2953" i="19"/>
  <c r="BJ2952" i="19"/>
  <c r="BC2952" i="19"/>
  <c r="BB2952" i="19"/>
  <c r="AU2952" i="19"/>
  <c r="AT2952" i="19"/>
  <c r="BJ2951" i="19"/>
  <c r="BC2951" i="19"/>
  <c r="BB2951" i="19"/>
  <c r="AU2951" i="19"/>
  <c r="AT2951" i="19"/>
  <c r="BJ2950" i="19"/>
  <c r="BC2950" i="19"/>
  <c r="BB2950" i="19"/>
  <c r="AU2950" i="19"/>
  <c r="AT2950" i="19"/>
  <c r="BJ2949" i="19"/>
  <c r="BC2949" i="19"/>
  <c r="BB2949" i="19"/>
  <c r="AU2949" i="19"/>
  <c r="AT2949" i="19"/>
  <c r="BJ2948" i="19"/>
  <c r="BC2948" i="19"/>
  <c r="BB2948" i="19"/>
  <c r="AU2948" i="19"/>
  <c r="AT2948" i="19"/>
  <c r="BJ2947" i="19"/>
  <c r="BC2947" i="19"/>
  <c r="BB2947" i="19"/>
  <c r="AU2947" i="19"/>
  <c r="AT2947" i="19"/>
  <c r="BJ2946" i="19"/>
  <c r="BC2946" i="19"/>
  <c r="BB2946" i="19"/>
  <c r="AU2946" i="19"/>
  <c r="AT2946" i="19"/>
  <c r="BJ2945" i="19"/>
  <c r="BC2945" i="19"/>
  <c r="BB2945" i="19"/>
  <c r="AU2945" i="19"/>
  <c r="AT2945" i="19"/>
  <c r="BJ2944" i="19"/>
  <c r="BC2944" i="19"/>
  <c r="BB2944" i="19"/>
  <c r="AU2944" i="19"/>
  <c r="AT2944" i="19"/>
  <c r="BJ2943" i="19"/>
  <c r="BC2943" i="19"/>
  <c r="BB2943" i="19"/>
  <c r="AU2943" i="19"/>
  <c r="AT2943" i="19"/>
  <c r="BJ2942" i="19"/>
  <c r="BC2942" i="19"/>
  <c r="BB2942" i="19"/>
  <c r="AU2942" i="19"/>
  <c r="AT2942" i="19"/>
  <c r="BJ2941" i="19"/>
  <c r="BC2941" i="19"/>
  <c r="BB2941" i="19"/>
  <c r="AU2941" i="19"/>
  <c r="AT2941" i="19"/>
  <c r="BJ2940" i="19"/>
  <c r="BC2940" i="19"/>
  <c r="BB2940" i="19"/>
  <c r="AU2940" i="19"/>
  <c r="AT2940" i="19"/>
  <c r="BJ2939" i="19"/>
  <c r="BC2939" i="19"/>
  <c r="BB2939" i="19"/>
  <c r="AU2939" i="19"/>
  <c r="AT2939" i="19"/>
  <c r="BJ2938" i="19"/>
  <c r="BC2938" i="19"/>
  <c r="BB2938" i="19"/>
  <c r="AU2938" i="19"/>
  <c r="AT2938" i="19"/>
  <c r="BJ2937" i="19"/>
  <c r="BC2937" i="19"/>
  <c r="BB2937" i="19"/>
  <c r="AU2937" i="19"/>
  <c r="AT2937" i="19"/>
  <c r="BJ2936" i="19"/>
  <c r="BC2936" i="19"/>
  <c r="BB2936" i="19"/>
  <c r="AU2936" i="19"/>
  <c r="AT2936" i="19"/>
  <c r="BJ2935" i="19"/>
  <c r="BC2935" i="19"/>
  <c r="BB2935" i="19"/>
  <c r="AU2935" i="19"/>
  <c r="AT2935" i="19"/>
  <c r="BJ2934" i="19"/>
  <c r="BC2934" i="19"/>
  <c r="BB2934" i="19"/>
  <c r="AU2934" i="19"/>
  <c r="AT2934" i="19"/>
  <c r="BJ2933" i="19"/>
  <c r="BC2933" i="19"/>
  <c r="BB2933" i="19"/>
  <c r="AU2933" i="19"/>
  <c r="AT2933" i="19"/>
  <c r="BJ2932" i="19"/>
  <c r="BC2932" i="19"/>
  <c r="BB2932" i="19"/>
  <c r="AU2932" i="19"/>
  <c r="AT2932" i="19"/>
  <c r="BJ2931" i="19"/>
  <c r="BC2931" i="19"/>
  <c r="BB2931" i="19"/>
  <c r="AU2931" i="19"/>
  <c r="AT2931" i="19"/>
  <c r="BJ2930" i="19"/>
  <c r="BC2930" i="19"/>
  <c r="BB2930" i="19"/>
  <c r="AU2930" i="19"/>
  <c r="AT2930" i="19"/>
  <c r="BJ2929" i="19"/>
  <c r="BC2929" i="19"/>
  <c r="BB2929" i="19"/>
  <c r="AU2929" i="19"/>
  <c r="AT2929" i="19"/>
  <c r="BJ2928" i="19"/>
  <c r="BC2928" i="19"/>
  <c r="BB2928" i="19"/>
  <c r="AU2928" i="19"/>
  <c r="AT2928" i="19"/>
  <c r="BJ2927" i="19"/>
  <c r="BC2927" i="19"/>
  <c r="BB2927" i="19"/>
  <c r="AU2927" i="19"/>
  <c r="AT2927" i="19"/>
  <c r="BJ2926" i="19"/>
  <c r="BC2926" i="19"/>
  <c r="BB2926" i="19"/>
  <c r="AU2926" i="19"/>
  <c r="AT2926" i="19"/>
  <c r="BJ2925" i="19"/>
  <c r="BC2925" i="19"/>
  <c r="BB2925" i="19"/>
  <c r="AU2925" i="19"/>
  <c r="AT2925" i="19"/>
  <c r="BJ2924" i="19"/>
  <c r="BC2924" i="19"/>
  <c r="BB2924" i="19"/>
  <c r="AU2924" i="19"/>
  <c r="AT2924" i="19"/>
  <c r="BJ2923" i="19"/>
  <c r="BC2923" i="19"/>
  <c r="BB2923" i="19"/>
  <c r="AU2923" i="19"/>
  <c r="AT2923" i="19"/>
  <c r="BJ2922" i="19"/>
  <c r="BC2922" i="19"/>
  <c r="BB2922" i="19"/>
  <c r="AU2922" i="19"/>
  <c r="AT2922" i="19"/>
  <c r="BJ2921" i="19"/>
  <c r="BC2921" i="19"/>
  <c r="BB2921" i="19"/>
  <c r="AU2921" i="19"/>
  <c r="AT2921" i="19"/>
  <c r="BJ2920" i="19"/>
  <c r="BC2920" i="19"/>
  <c r="BB2920" i="19"/>
  <c r="AU2920" i="19"/>
  <c r="AT2920" i="19"/>
  <c r="BJ2919" i="19"/>
  <c r="BC2919" i="19"/>
  <c r="BB2919" i="19"/>
  <c r="AU2919" i="19"/>
  <c r="AT2919" i="19"/>
  <c r="BJ2918" i="19"/>
  <c r="BC2918" i="19"/>
  <c r="BB2918" i="19"/>
  <c r="AU2918" i="19"/>
  <c r="AT2918" i="19"/>
  <c r="BJ2917" i="19"/>
  <c r="BC2917" i="19"/>
  <c r="BB2917" i="19"/>
  <c r="AU2917" i="19"/>
  <c r="AT2917" i="19"/>
  <c r="BJ2916" i="19"/>
  <c r="BC2916" i="19"/>
  <c r="BB2916" i="19"/>
  <c r="AU2916" i="19"/>
  <c r="AT2916" i="19"/>
  <c r="BJ2915" i="19"/>
  <c r="BC2915" i="19"/>
  <c r="BB2915" i="19"/>
  <c r="AU2915" i="19"/>
  <c r="AT2915" i="19"/>
  <c r="BJ2914" i="19"/>
  <c r="BC2914" i="19"/>
  <c r="BB2914" i="19"/>
  <c r="AU2914" i="19"/>
  <c r="AT2914" i="19"/>
  <c r="BJ2913" i="19"/>
  <c r="BC2913" i="19"/>
  <c r="BB2913" i="19"/>
  <c r="AU2913" i="19"/>
  <c r="AT2913" i="19"/>
  <c r="BJ2912" i="19"/>
  <c r="BC2912" i="19"/>
  <c r="BB2912" i="19"/>
  <c r="AU2912" i="19"/>
  <c r="AT2912" i="19"/>
  <c r="BJ2911" i="19"/>
  <c r="BC2911" i="19"/>
  <c r="BB2911" i="19"/>
  <c r="AU2911" i="19"/>
  <c r="AT2911" i="19"/>
  <c r="BJ2910" i="19"/>
  <c r="BC2910" i="19"/>
  <c r="BB2910" i="19"/>
  <c r="AU2910" i="19"/>
  <c r="AT2910" i="19"/>
  <c r="BJ2909" i="19"/>
  <c r="BC2909" i="19"/>
  <c r="BB2909" i="19"/>
  <c r="AU2909" i="19"/>
  <c r="AT2909" i="19"/>
  <c r="BJ2908" i="19"/>
  <c r="BC2908" i="19"/>
  <c r="BB2908" i="19"/>
  <c r="AU2908" i="19"/>
  <c r="AT2908" i="19"/>
  <c r="BJ2907" i="19"/>
  <c r="BC2907" i="19"/>
  <c r="BB2907" i="19"/>
  <c r="AU2907" i="19"/>
  <c r="AT2907" i="19"/>
  <c r="BJ2906" i="19"/>
  <c r="BC2906" i="19"/>
  <c r="BB2906" i="19"/>
  <c r="AU2906" i="19"/>
  <c r="AT2906" i="19"/>
  <c r="BJ2905" i="19"/>
  <c r="BC2905" i="19"/>
  <c r="BB2905" i="19"/>
  <c r="AU2905" i="19"/>
  <c r="AT2905" i="19"/>
  <c r="BJ2904" i="19"/>
  <c r="BC2904" i="19"/>
  <c r="BB2904" i="19"/>
  <c r="AU2904" i="19"/>
  <c r="AT2904" i="19"/>
  <c r="BJ2903" i="19"/>
  <c r="BC2903" i="19"/>
  <c r="BB2903" i="19"/>
  <c r="AU2903" i="19"/>
  <c r="AT2903" i="19"/>
  <c r="BJ2902" i="19"/>
  <c r="BC2902" i="19"/>
  <c r="BB2902" i="19"/>
  <c r="AU2902" i="19"/>
  <c r="AT2902" i="19"/>
  <c r="BJ2901" i="19"/>
  <c r="BC2901" i="19"/>
  <c r="BB2901" i="19"/>
  <c r="AU2901" i="19"/>
  <c r="AT2901" i="19"/>
  <c r="BJ2900" i="19"/>
  <c r="BC2900" i="19"/>
  <c r="BB2900" i="19"/>
  <c r="AU2900" i="19"/>
  <c r="AT2900" i="19"/>
  <c r="BJ2899" i="19"/>
  <c r="BC2899" i="19"/>
  <c r="BB2899" i="19"/>
  <c r="AU2899" i="19"/>
  <c r="AT2899" i="19"/>
  <c r="BJ2898" i="19"/>
  <c r="BC2898" i="19"/>
  <c r="BB2898" i="19"/>
  <c r="AU2898" i="19"/>
  <c r="AT2898" i="19"/>
  <c r="BJ2897" i="19"/>
  <c r="BC2897" i="19"/>
  <c r="BB2897" i="19"/>
  <c r="AU2897" i="19"/>
  <c r="AT2897" i="19"/>
  <c r="BJ2896" i="19"/>
  <c r="BC2896" i="19"/>
  <c r="BB2896" i="19"/>
  <c r="AU2896" i="19"/>
  <c r="AT2896" i="19"/>
  <c r="BJ2895" i="19"/>
  <c r="BC2895" i="19"/>
  <c r="BB2895" i="19"/>
  <c r="AU2895" i="19"/>
  <c r="AT2895" i="19"/>
  <c r="BJ2894" i="19"/>
  <c r="BC2894" i="19"/>
  <c r="BB2894" i="19"/>
  <c r="AU2894" i="19"/>
  <c r="AT2894" i="19"/>
  <c r="BJ2893" i="19"/>
  <c r="BC2893" i="19"/>
  <c r="BB2893" i="19"/>
  <c r="AU2893" i="19"/>
  <c r="AT2893" i="19"/>
  <c r="BJ2892" i="19"/>
  <c r="BC2892" i="19"/>
  <c r="BB2892" i="19"/>
  <c r="AU2892" i="19"/>
  <c r="AT2892" i="19"/>
  <c r="BJ2891" i="19"/>
  <c r="BC2891" i="19"/>
  <c r="BB2891" i="19"/>
  <c r="AU2891" i="19"/>
  <c r="AT2891" i="19"/>
  <c r="BJ2890" i="19"/>
  <c r="BC2890" i="19"/>
  <c r="BB2890" i="19"/>
  <c r="AU2890" i="19"/>
  <c r="AT2890" i="19"/>
  <c r="BJ2889" i="19"/>
  <c r="BC2889" i="19"/>
  <c r="BB2889" i="19"/>
  <c r="AU2889" i="19"/>
  <c r="AT2889" i="19"/>
  <c r="BJ2888" i="19"/>
  <c r="BC2888" i="19"/>
  <c r="BB2888" i="19"/>
  <c r="AU2888" i="19"/>
  <c r="AT2888" i="19"/>
  <c r="BJ2887" i="19"/>
  <c r="BC2887" i="19"/>
  <c r="BB2887" i="19"/>
  <c r="AU2887" i="19"/>
  <c r="AT2887" i="19"/>
  <c r="BJ2886" i="19"/>
  <c r="BC2886" i="19"/>
  <c r="BB2886" i="19"/>
  <c r="AU2886" i="19"/>
  <c r="AT2886" i="19"/>
  <c r="BJ2885" i="19"/>
  <c r="BC2885" i="19"/>
  <c r="BB2885" i="19"/>
  <c r="AU2885" i="19"/>
  <c r="AT2885" i="19"/>
  <c r="BJ2884" i="19"/>
  <c r="BC2884" i="19"/>
  <c r="BB2884" i="19"/>
  <c r="AU2884" i="19"/>
  <c r="AT2884" i="19"/>
  <c r="BJ2883" i="19"/>
  <c r="BC2883" i="19"/>
  <c r="BB2883" i="19"/>
  <c r="AU2883" i="19"/>
  <c r="AT2883" i="19"/>
  <c r="BJ2882" i="19"/>
  <c r="BC2882" i="19"/>
  <c r="BB2882" i="19"/>
  <c r="AU2882" i="19"/>
  <c r="AT2882" i="19"/>
  <c r="BJ2881" i="19"/>
  <c r="BC2881" i="19"/>
  <c r="BB2881" i="19"/>
  <c r="AU2881" i="19"/>
  <c r="AT2881" i="19"/>
  <c r="BJ2880" i="19"/>
  <c r="BC2880" i="19"/>
  <c r="BB2880" i="19"/>
  <c r="AU2880" i="19"/>
  <c r="AT2880" i="19"/>
  <c r="BJ2879" i="19"/>
  <c r="BC2879" i="19"/>
  <c r="BB2879" i="19"/>
  <c r="AU2879" i="19"/>
  <c r="AT2879" i="19"/>
  <c r="BJ2878" i="19"/>
  <c r="BC2878" i="19"/>
  <c r="BB2878" i="19"/>
  <c r="AU2878" i="19"/>
  <c r="AT2878" i="19"/>
  <c r="BJ2877" i="19"/>
  <c r="BC2877" i="19"/>
  <c r="BB2877" i="19"/>
  <c r="AU2877" i="19"/>
  <c r="AT2877" i="19"/>
  <c r="BJ2876" i="19"/>
  <c r="BC2876" i="19"/>
  <c r="BB2876" i="19"/>
  <c r="AU2876" i="19"/>
  <c r="AT2876" i="19"/>
  <c r="BJ2875" i="19"/>
  <c r="BC2875" i="19"/>
  <c r="BB2875" i="19"/>
  <c r="AU2875" i="19"/>
  <c r="AT2875" i="19"/>
  <c r="BJ2874" i="19"/>
  <c r="BC2874" i="19"/>
  <c r="BB2874" i="19"/>
  <c r="AU2874" i="19"/>
  <c r="AT2874" i="19"/>
  <c r="BJ2873" i="19"/>
  <c r="BC2873" i="19"/>
  <c r="BB2873" i="19"/>
  <c r="AU2873" i="19"/>
  <c r="AT2873" i="19"/>
  <c r="BJ2872" i="19"/>
  <c r="BC2872" i="19"/>
  <c r="BB2872" i="19"/>
  <c r="AU2872" i="19"/>
  <c r="AT2872" i="19"/>
  <c r="BJ2871" i="19"/>
  <c r="BC2871" i="19"/>
  <c r="BB2871" i="19"/>
  <c r="AU2871" i="19"/>
  <c r="AT2871" i="19"/>
  <c r="BJ2870" i="19"/>
  <c r="BC2870" i="19"/>
  <c r="BB2870" i="19"/>
  <c r="AU2870" i="19"/>
  <c r="AT2870" i="19"/>
  <c r="BJ2869" i="19"/>
  <c r="BC2869" i="19"/>
  <c r="BB2869" i="19"/>
  <c r="AU2869" i="19"/>
  <c r="AT2869" i="19"/>
  <c r="BJ2868" i="19"/>
  <c r="BC2868" i="19"/>
  <c r="BB2868" i="19"/>
  <c r="AU2868" i="19"/>
  <c r="AT2868" i="19"/>
  <c r="BJ2867" i="19"/>
  <c r="BC2867" i="19"/>
  <c r="BB2867" i="19"/>
  <c r="AU2867" i="19"/>
  <c r="AT2867" i="19"/>
  <c r="BJ2866" i="19"/>
  <c r="BC2866" i="19"/>
  <c r="BB2866" i="19"/>
  <c r="AU2866" i="19"/>
  <c r="AT2866" i="19"/>
  <c r="BJ2865" i="19"/>
  <c r="BC2865" i="19"/>
  <c r="BB2865" i="19"/>
  <c r="AU2865" i="19"/>
  <c r="AT2865" i="19"/>
  <c r="BJ2864" i="19"/>
  <c r="BC2864" i="19"/>
  <c r="BB2864" i="19"/>
  <c r="AU2864" i="19"/>
  <c r="AT2864" i="19"/>
  <c r="BJ2863" i="19"/>
  <c r="BC2863" i="19"/>
  <c r="BB2863" i="19"/>
  <c r="AU2863" i="19"/>
  <c r="AT2863" i="19"/>
  <c r="BJ2862" i="19"/>
  <c r="BC2862" i="19"/>
  <c r="BB2862" i="19"/>
  <c r="AU2862" i="19"/>
  <c r="AT2862" i="19"/>
  <c r="BJ2861" i="19"/>
  <c r="BC2861" i="19"/>
  <c r="BB2861" i="19"/>
  <c r="AU2861" i="19"/>
  <c r="AT2861" i="19"/>
  <c r="BJ2860" i="19"/>
  <c r="BC2860" i="19"/>
  <c r="BB2860" i="19"/>
  <c r="AU2860" i="19"/>
  <c r="AT2860" i="19"/>
  <c r="BJ2859" i="19"/>
  <c r="BC2859" i="19"/>
  <c r="BB2859" i="19"/>
  <c r="AU2859" i="19"/>
  <c r="AT2859" i="19"/>
  <c r="BJ2858" i="19"/>
  <c r="BC2858" i="19"/>
  <c r="BB2858" i="19"/>
  <c r="AU2858" i="19"/>
  <c r="AT2858" i="19"/>
  <c r="BJ2857" i="19"/>
  <c r="BC2857" i="19"/>
  <c r="BB2857" i="19"/>
  <c r="AU2857" i="19"/>
  <c r="AT2857" i="19"/>
  <c r="BJ2856" i="19"/>
  <c r="BC2856" i="19"/>
  <c r="BB2856" i="19"/>
  <c r="AU2856" i="19"/>
  <c r="AT2856" i="19"/>
  <c r="BJ2855" i="19"/>
  <c r="BC2855" i="19"/>
  <c r="BB2855" i="19"/>
  <c r="AU2855" i="19"/>
  <c r="AT2855" i="19"/>
  <c r="BJ2854" i="19"/>
  <c r="BC2854" i="19"/>
  <c r="BB2854" i="19"/>
  <c r="AU2854" i="19"/>
  <c r="AT2854" i="19"/>
  <c r="BJ2853" i="19"/>
  <c r="BC2853" i="19"/>
  <c r="BB2853" i="19"/>
  <c r="AU2853" i="19"/>
  <c r="AT2853" i="19"/>
  <c r="BJ2852" i="19"/>
  <c r="BC2852" i="19"/>
  <c r="BB2852" i="19"/>
  <c r="AU2852" i="19"/>
  <c r="AT2852" i="19"/>
  <c r="BJ2851" i="19"/>
  <c r="BC2851" i="19"/>
  <c r="BB2851" i="19"/>
  <c r="AU2851" i="19"/>
  <c r="AT2851" i="19"/>
  <c r="BJ2850" i="19"/>
  <c r="BC2850" i="19"/>
  <c r="BB2850" i="19"/>
  <c r="AU2850" i="19"/>
  <c r="AT2850" i="19"/>
  <c r="BJ2849" i="19"/>
  <c r="BC2849" i="19"/>
  <c r="BB2849" i="19"/>
  <c r="AU2849" i="19"/>
  <c r="AT2849" i="19"/>
  <c r="BJ2848" i="19"/>
  <c r="BC2848" i="19"/>
  <c r="BB2848" i="19"/>
  <c r="AU2848" i="19"/>
  <c r="AT2848" i="19"/>
  <c r="BJ2847" i="19"/>
  <c r="BC2847" i="19"/>
  <c r="BB2847" i="19"/>
  <c r="AU2847" i="19"/>
  <c r="AT2847" i="19"/>
  <c r="BJ2846" i="19"/>
  <c r="BC2846" i="19"/>
  <c r="BB2846" i="19"/>
  <c r="AU2846" i="19"/>
  <c r="AT2846" i="19"/>
  <c r="BJ2845" i="19"/>
  <c r="BC2845" i="19"/>
  <c r="BB2845" i="19"/>
  <c r="AU2845" i="19"/>
  <c r="AT2845" i="19"/>
  <c r="BJ2844" i="19"/>
  <c r="BC2844" i="19"/>
  <c r="BB2844" i="19"/>
  <c r="AU2844" i="19"/>
  <c r="AT2844" i="19"/>
  <c r="BJ2843" i="19"/>
  <c r="BC2843" i="19"/>
  <c r="BB2843" i="19"/>
  <c r="AU2843" i="19"/>
  <c r="AT2843" i="19"/>
  <c r="BJ2842" i="19"/>
  <c r="BC2842" i="19"/>
  <c r="BB2842" i="19"/>
  <c r="AU2842" i="19"/>
  <c r="AT2842" i="19"/>
  <c r="BJ2841" i="19"/>
  <c r="BC2841" i="19"/>
  <c r="BB2841" i="19"/>
  <c r="AU2841" i="19"/>
  <c r="AT2841" i="19"/>
  <c r="BJ2840" i="19"/>
  <c r="BC2840" i="19"/>
  <c r="BB2840" i="19"/>
  <c r="AU2840" i="19"/>
  <c r="AT2840" i="19"/>
  <c r="BJ2839" i="19"/>
  <c r="BC2839" i="19"/>
  <c r="BB2839" i="19"/>
  <c r="AU2839" i="19"/>
  <c r="AT2839" i="19"/>
  <c r="BJ2838" i="19"/>
  <c r="BC2838" i="19"/>
  <c r="BB2838" i="19"/>
  <c r="AU2838" i="19"/>
  <c r="AT2838" i="19"/>
  <c r="BJ2837" i="19"/>
  <c r="BC2837" i="19"/>
  <c r="BB2837" i="19"/>
  <c r="AU2837" i="19"/>
  <c r="AT2837" i="19"/>
  <c r="BJ2836" i="19"/>
  <c r="BC2836" i="19"/>
  <c r="BB2836" i="19"/>
  <c r="AU2836" i="19"/>
  <c r="AT2836" i="19"/>
  <c r="BJ2835" i="19"/>
  <c r="BC2835" i="19"/>
  <c r="BB2835" i="19"/>
  <c r="AU2835" i="19"/>
  <c r="AT2835" i="19"/>
  <c r="BJ2834" i="19"/>
  <c r="BC2834" i="19"/>
  <c r="BB2834" i="19"/>
  <c r="AU2834" i="19"/>
  <c r="AT2834" i="19"/>
  <c r="BJ2833" i="19"/>
  <c r="BC2833" i="19"/>
  <c r="BB2833" i="19"/>
  <c r="AU2833" i="19"/>
  <c r="AT2833" i="19"/>
  <c r="BJ2832" i="19"/>
  <c r="BC2832" i="19"/>
  <c r="BB2832" i="19"/>
  <c r="AU2832" i="19"/>
  <c r="AT2832" i="19"/>
  <c r="BJ2831" i="19"/>
  <c r="BC2831" i="19"/>
  <c r="BB2831" i="19"/>
  <c r="AU2831" i="19"/>
  <c r="AT2831" i="19"/>
  <c r="BJ2830" i="19"/>
  <c r="BC2830" i="19"/>
  <c r="BB2830" i="19"/>
  <c r="AU2830" i="19"/>
  <c r="AT2830" i="19"/>
  <c r="BJ2829" i="19"/>
  <c r="BC2829" i="19"/>
  <c r="BB2829" i="19"/>
  <c r="AU2829" i="19"/>
  <c r="AT2829" i="19"/>
  <c r="BJ2828" i="19"/>
  <c r="BC2828" i="19"/>
  <c r="BB2828" i="19"/>
  <c r="AU2828" i="19"/>
  <c r="AT2828" i="19"/>
  <c r="BJ2827" i="19"/>
  <c r="BC2827" i="19"/>
  <c r="BB2827" i="19"/>
  <c r="AU2827" i="19"/>
  <c r="AT2827" i="19"/>
  <c r="BJ2826" i="19"/>
  <c r="BC2826" i="19"/>
  <c r="BB2826" i="19"/>
  <c r="AU2826" i="19"/>
  <c r="AT2826" i="19"/>
  <c r="BJ2825" i="19"/>
  <c r="BC2825" i="19"/>
  <c r="BB2825" i="19"/>
  <c r="AU2825" i="19"/>
  <c r="AT2825" i="19"/>
  <c r="BJ2824" i="19"/>
  <c r="BC2824" i="19"/>
  <c r="BB2824" i="19"/>
  <c r="AU2824" i="19"/>
  <c r="AT2824" i="19"/>
  <c r="BJ2823" i="19"/>
  <c r="BC2823" i="19"/>
  <c r="BB2823" i="19"/>
  <c r="AU2823" i="19"/>
  <c r="AT2823" i="19"/>
  <c r="BJ2822" i="19"/>
  <c r="BC2822" i="19"/>
  <c r="BB2822" i="19"/>
  <c r="AU2822" i="19"/>
  <c r="AT2822" i="19"/>
  <c r="BJ2821" i="19"/>
  <c r="BC2821" i="19"/>
  <c r="BB2821" i="19"/>
  <c r="AU2821" i="19"/>
  <c r="AT2821" i="19"/>
  <c r="BJ2820" i="19"/>
  <c r="BC2820" i="19"/>
  <c r="BB2820" i="19"/>
  <c r="AU2820" i="19"/>
  <c r="AT2820" i="19"/>
  <c r="BJ2819" i="19"/>
  <c r="BC2819" i="19"/>
  <c r="BB2819" i="19"/>
  <c r="AU2819" i="19"/>
  <c r="AT2819" i="19"/>
  <c r="BJ2818" i="19"/>
  <c r="BC2818" i="19"/>
  <c r="BB2818" i="19"/>
  <c r="AU2818" i="19"/>
  <c r="AT2818" i="19"/>
  <c r="BJ2817" i="19"/>
  <c r="BC2817" i="19"/>
  <c r="BB2817" i="19"/>
  <c r="AU2817" i="19"/>
  <c r="AT2817" i="19"/>
  <c r="BJ2816" i="19"/>
  <c r="BC2816" i="19"/>
  <c r="BB2816" i="19"/>
  <c r="AU2816" i="19"/>
  <c r="AT2816" i="19"/>
  <c r="BJ2815" i="19"/>
  <c r="BC2815" i="19"/>
  <c r="BB2815" i="19"/>
  <c r="AU2815" i="19"/>
  <c r="AT2815" i="19"/>
  <c r="BJ2814" i="19"/>
  <c r="BC2814" i="19"/>
  <c r="BB2814" i="19"/>
  <c r="AU2814" i="19"/>
  <c r="AT2814" i="19"/>
  <c r="BJ2813" i="19"/>
  <c r="BC2813" i="19"/>
  <c r="BB2813" i="19"/>
  <c r="AU2813" i="19"/>
  <c r="AT2813" i="19"/>
  <c r="BJ2812" i="19"/>
  <c r="BC2812" i="19"/>
  <c r="BB2812" i="19"/>
  <c r="AU2812" i="19"/>
  <c r="AT2812" i="19"/>
  <c r="BJ2811" i="19"/>
  <c r="BC2811" i="19"/>
  <c r="BB2811" i="19"/>
  <c r="AU2811" i="19"/>
  <c r="AT2811" i="19"/>
  <c r="BJ2810" i="19"/>
  <c r="BC2810" i="19"/>
  <c r="BB2810" i="19"/>
  <c r="AU2810" i="19"/>
  <c r="AT2810" i="19"/>
  <c r="BJ2809" i="19"/>
  <c r="BC2809" i="19"/>
  <c r="BB2809" i="19"/>
  <c r="AU2809" i="19"/>
  <c r="AT2809" i="19"/>
  <c r="BJ2808" i="19"/>
  <c r="BC2808" i="19"/>
  <c r="BB2808" i="19"/>
  <c r="AU2808" i="19"/>
  <c r="AT2808" i="19"/>
  <c r="BJ2807" i="19"/>
  <c r="BC2807" i="19"/>
  <c r="BB2807" i="19"/>
  <c r="AU2807" i="19"/>
  <c r="AT2807" i="19"/>
  <c r="BJ2806" i="19"/>
  <c r="BC2806" i="19"/>
  <c r="BB2806" i="19"/>
  <c r="AU2806" i="19"/>
  <c r="AT2806" i="19"/>
  <c r="BJ2805" i="19"/>
  <c r="BC2805" i="19"/>
  <c r="BB2805" i="19"/>
  <c r="AU2805" i="19"/>
  <c r="AT2805" i="19"/>
  <c r="BJ2804" i="19"/>
  <c r="BC2804" i="19"/>
  <c r="BB2804" i="19"/>
  <c r="AU2804" i="19"/>
  <c r="AT2804" i="19"/>
  <c r="BJ2803" i="19"/>
  <c r="BC2803" i="19"/>
  <c r="BB2803" i="19"/>
  <c r="AU2803" i="19"/>
  <c r="AT2803" i="19"/>
  <c r="BJ2802" i="19"/>
  <c r="BC2802" i="19"/>
  <c r="BB2802" i="19"/>
  <c r="AU2802" i="19"/>
  <c r="AT2802" i="19"/>
  <c r="BJ2801" i="19"/>
  <c r="BC2801" i="19"/>
  <c r="BB2801" i="19"/>
  <c r="AU2801" i="19"/>
  <c r="AT2801" i="19"/>
  <c r="BJ2800" i="19"/>
  <c r="BC2800" i="19"/>
  <c r="BB2800" i="19"/>
  <c r="AU2800" i="19"/>
  <c r="AT2800" i="19"/>
  <c r="BJ2799" i="19"/>
  <c r="BC2799" i="19"/>
  <c r="BB2799" i="19"/>
  <c r="AU2799" i="19"/>
  <c r="AT2799" i="19"/>
  <c r="BJ2798" i="19"/>
  <c r="BC2798" i="19"/>
  <c r="BB2798" i="19"/>
  <c r="AU2798" i="19"/>
  <c r="AT2798" i="19"/>
  <c r="BJ2797" i="19"/>
  <c r="BC2797" i="19"/>
  <c r="BB2797" i="19"/>
  <c r="AU2797" i="19"/>
  <c r="AT2797" i="19"/>
  <c r="BJ2796" i="19"/>
  <c r="BC2796" i="19"/>
  <c r="BB2796" i="19"/>
  <c r="AU2796" i="19"/>
  <c r="AT2796" i="19"/>
  <c r="BJ2795" i="19"/>
  <c r="BC2795" i="19"/>
  <c r="BB2795" i="19"/>
  <c r="AU2795" i="19"/>
  <c r="AT2795" i="19"/>
  <c r="BJ2794" i="19"/>
  <c r="BC2794" i="19"/>
  <c r="BB2794" i="19"/>
  <c r="AU2794" i="19"/>
  <c r="AT2794" i="19"/>
  <c r="BJ2793" i="19"/>
  <c r="BC2793" i="19"/>
  <c r="BB2793" i="19"/>
  <c r="AU2793" i="19"/>
  <c r="AT2793" i="19"/>
  <c r="BJ2792" i="19"/>
  <c r="BC2792" i="19"/>
  <c r="BB2792" i="19"/>
  <c r="AU2792" i="19"/>
  <c r="AT2792" i="19"/>
  <c r="BJ2791" i="19"/>
  <c r="BC2791" i="19"/>
  <c r="BB2791" i="19"/>
  <c r="AU2791" i="19"/>
  <c r="AT2791" i="19"/>
  <c r="BJ2790" i="19"/>
  <c r="BC2790" i="19"/>
  <c r="BB2790" i="19"/>
  <c r="AU2790" i="19"/>
  <c r="AT2790" i="19"/>
  <c r="BJ2789" i="19"/>
  <c r="BC2789" i="19"/>
  <c r="BB2789" i="19"/>
  <c r="AU2789" i="19"/>
  <c r="AT2789" i="19"/>
  <c r="BJ2788" i="19"/>
  <c r="BC2788" i="19"/>
  <c r="BB2788" i="19"/>
  <c r="AU2788" i="19"/>
  <c r="AT2788" i="19"/>
  <c r="BJ2787" i="19"/>
  <c r="BC2787" i="19"/>
  <c r="BB2787" i="19"/>
  <c r="AU2787" i="19"/>
  <c r="AT2787" i="19"/>
  <c r="BJ2786" i="19"/>
  <c r="BC2786" i="19"/>
  <c r="BB2786" i="19"/>
  <c r="AU2786" i="19"/>
  <c r="AT2786" i="19"/>
  <c r="BJ2785" i="19"/>
  <c r="BC2785" i="19"/>
  <c r="BB2785" i="19"/>
  <c r="AU2785" i="19"/>
  <c r="AT2785" i="19"/>
  <c r="BJ2784" i="19"/>
  <c r="BC2784" i="19"/>
  <c r="BB2784" i="19"/>
  <c r="AU2784" i="19"/>
  <c r="AT2784" i="19"/>
  <c r="BJ2783" i="19"/>
  <c r="BC2783" i="19"/>
  <c r="BB2783" i="19"/>
  <c r="AU2783" i="19"/>
  <c r="AT2783" i="19"/>
  <c r="BJ2782" i="19"/>
  <c r="BC2782" i="19"/>
  <c r="BB2782" i="19"/>
  <c r="AU2782" i="19"/>
  <c r="AT2782" i="19"/>
  <c r="BJ2781" i="19"/>
  <c r="BC2781" i="19"/>
  <c r="BB2781" i="19"/>
  <c r="AU2781" i="19"/>
  <c r="AT2781" i="19"/>
  <c r="BJ2780" i="19"/>
  <c r="BC2780" i="19"/>
  <c r="BB2780" i="19"/>
  <c r="AU2780" i="19"/>
  <c r="AT2780" i="19"/>
  <c r="BJ2779" i="19"/>
  <c r="BC2779" i="19"/>
  <c r="BB2779" i="19"/>
  <c r="AU2779" i="19"/>
  <c r="AT2779" i="19"/>
  <c r="BJ2778" i="19"/>
  <c r="BC2778" i="19"/>
  <c r="BB2778" i="19"/>
  <c r="AU2778" i="19"/>
  <c r="AT2778" i="19"/>
  <c r="BJ2777" i="19"/>
  <c r="BC2777" i="19"/>
  <c r="BB2777" i="19"/>
  <c r="AU2777" i="19"/>
  <c r="AT2777" i="19"/>
  <c r="BJ2776" i="19"/>
  <c r="BC2776" i="19"/>
  <c r="BB2776" i="19"/>
  <c r="AU2776" i="19"/>
  <c r="AT2776" i="19"/>
  <c r="BJ2775" i="19"/>
  <c r="BC2775" i="19"/>
  <c r="BB2775" i="19"/>
  <c r="AU2775" i="19"/>
  <c r="AT2775" i="19"/>
  <c r="BJ2774" i="19"/>
  <c r="BC2774" i="19"/>
  <c r="BB2774" i="19"/>
  <c r="AU2774" i="19"/>
  <c r="AT2774" i="19"/>
  <c r="BJ2773" i="19"/>
  <c r="BC2773" i="19"/>
  <c r="BB2773" i="19"/>
  <c r="AU2773" i="19"/>
  <c r="AT2773" i="19"/>
  <c r="BJ2772" i="19"/>
  <c r="BC2772" i="19"/>
  <c r="BB2772" i="19"/>
  <c r="AU2772" i="19"/>
  <c r="AT2772" i="19"/>
  <c r="BJ2771" i="19"/>
  <c r="BC2771" i="19"/>
  <c r="BB2771" i="19"/>
  <c r="AU2771" i="19"/>
  <c r="AT2771" i="19"/>
  <c r="BJ2770" i="19"/>
  <c r="BC2770" i="19"/>
  <c r="BB2770" i="19"/>
  <c r="AU2770" i="19"/>
  <c r="AT2770" i="19"/>
  <c r="BJ2769" i="19"/>
  <c r="BC2769" i="19"/>
  <c r="BB2769" i="19"/>
  <c r="AU2769" i="19"/>
  <c r="AT2769" i="19"/>
  <c r="BJ2768" i="19"/>
  <c r="BC2768" i="19"/>
  <c r="BB2768" i="19"/>
  <c r="AU2768" i="19"/>
  <c r="AT2768" i="19"/>
  <c r="BJ2767" i="19"/>
  <c r="BC2767" i="19"/>
  <c r="BB2767" i="19"/>
  <c r="AU2767" i="19"/>
  <c r="AT2767" i="19"/>
  <c r="BJ2766" i="19"/>
  <c r="BC2766" i="19"/>
  <c r="BB2766" i="19"/>
  <c r="AU2766" i="19"/>
  <c r="AT2766" i="19"/>
  <c r="BJ2765" i="19"/>
  <c r="BC2765" i="19"/>
  <c r="BB2765" i="19"/>
  <c r="AU2765" i="19"/>
  <c r="AT2765" i="19"/>
  <c r="BJ2764" i="19"/>
  <c r="BC2764" i="19"/>
  <c r="BB2764" i="19"/>
  <c r="AU2764" i="19"/>
  <c r="AT2764" i="19"/>
  <c r="BJ2763" i="19"/>
  <c r="BC2763" i="19"/>
  <c r="BB2763" i="19"/>
  <c r="AU2763" i="19"/>
  <c r="AT2763" i="19"/>
  <c r="BJ2762" i="19"/>
  <c r="BC2762" i="19"/>
  <c r="BB2762" i="19"/>
  <c r="AU2762" i="19"/>
  <c r="AT2762" i="19"/>
  <c r="BJ2761" i="19"/>
  <c r="BC2761" i="19"/>
  <c r="BB2761" i="19"/>
  <c r="AU2761" i="19"/>
  <c r="AT2761" i="19"/>
  <c r="BJ2760" i="19"/>
  <c r="BC2760" i="19"/>
  <c r="BB2760" i="19"/>
  <c r="AU2760" i="19"/>
  <c r="AT2760" i="19"/>
  <c r="BJ2759" i="19"/>
  <c r="BC2759" i="19"/>
  <c r="BB2759" i="19"/>
  <c r="AU2759" i="19"/>
  <c r="AT2759" i="19"/>
  <c r="BJ2758" i="19"/>
  <c r="BC2758" i="19"/>
  <c r="BB2758" i="19"/>
  <c r="AU2758" i="19"/>
  <c r="AT2758" i="19"/>
  <c r="BJ2757" i="19"/>
  <c r="BC2757" i="19"/>
  <c r="BB2757" i="19"/>
  <c r="AU2757" i="19"/>
  <c r="AT2757" i="19"/>
  <c r="BJ2756" i="19"/>
  <c r="BC2756" i="19"/>
  <c r="BB2756" i="19"/>
  <c r="AU2756" i="19"/>
  <c r="AT2756" i="19"/>
  <c r="BJ2755" i="19"/>
  <c r="BC2755" i="19"/>
  <c r="BB2755" i="19"/>
  <c r="AU2755" i="19"/>
  <c r="AT2755" i="19"/>
  <c r="BJ2754" i="19"/>
  <c r="BC2754" i="19"/>
  <c r="BB2754" i="19"/>
  <c r="AU2754" i="19"/>
  <c r="AT2754" i="19"/>
  <c r="BJ2753" i="19"/>
  <c r="BC2753" i="19"/>
  <c r="BB2753" i="19"/>
  <c r="AU2753" i="19"/>
  <c r="AT2753" i="19"/>
  <c r="BJ2752" i="19"/>
  <c r="BC2752" i="19"/>
  <c r="BB2752" i="19"/>
  <c r="AU2752" i="19"/>
  <c r="AT2752" i="19"/>
  <c r="BJ2751" i="19"/>
  <c r="BC2751" i="19"/>
  <c r="BB2751" i="19"/>
  <c r="AU2751" i="19"/>
  <c r="AT2751" i="19"/>
  <c r="BJ2750" i="19"/>
  <c r="BC2750" i="19"/>
  <c r="BB2750" i="19"/>
  <c r="AU2750" i="19"/>
  <c r="AT2750" i="19"/>
  <c r="BJ2749" i="19"/>
  <c r="BC2749" i="19"/>
  <c r="BB2749" i="19"/>
  <c r="AU2749" i="19"/>
  <c r="AT2749" i="19"/>
  <c r="BJ2748" i="19"/>
  <c r="BC2748" i="19"/>
  <c r="BB2748" i="19"/>
  <c r="AU2748" i="19"/>
  <c r="AT2748" i="19"/>
  <c r="BJ2747" i="19"/>
  <c r="BC2747" i="19"/>
  <c r="BB2747" i="19"/>
  <c r="AU2747" i="19"/>
  <c r="AT2747" i="19"/>
  <c r="BJ2746" i="19"/>
  <c r="BC2746" i="19"/>
  <c r="BB2746" i="19"/>
  <c r="AU2746" i="19"/>
  <c r="AT2746" i="19"/>
  <c r="BJ2745" i="19"/>
  <c r="BC2745" i="19"/>
  <c r="BB2745" i="19"/>
  <c r="AU2745" i="19"/>
  <c r="AT2745" i="19"/>
  <c r="BJ2744" i="19"/>
  <c r="BC2744" i="19"/>
  <c r="BB2744" i="19"/>
  <c r="AU2744" i="19"/>
  <c r="AT2744" i="19"/>
  <c r="BJ2743" i="19"/>
  <c r="BC2743" i="19"/>
  <c r="BB2743" i="19"/>
  <c r="AU2743" i="19"/>
  <c r="AT2743" i="19"/>
  <c r="BJ2742" i="19"/>
  <c r="BC2742" i="19"/>
  <c r="BB2742" i="19"/>
  <c r="AU2742" i="19"/>
  <c r="AT2742" i="19"/>
  <c r="BJ2741" i="19"/>
  <c r="BC2741" i="19"/>
  <c r="BB2741" i="19"/>
  <c r="AU2741" i="19"/>
  <c r="AT2741" i="19"/>
  <c r="BJ2740" i="19"/>
  <c r="BC2740" i="19"/>
  <c r="BB2740" i="19"/>
  <c r="AU2740" i="19"/>
  <c r="AT2740" i="19"/>
  <c r="BJ2739" i="19"/>
  <c r="BC2739" i="19"/>
  <c r="BB2739" i="19"/>
  <c r="AU2739" i="19"/>
  <c r="AT2739" i="19"/>
  <c r="BJ2738" i="19"/>
  <c r="BC2738" i="19"/>
  <c r="BB2738" i="19"/>
  <c r="AU2738" i="19"/>
  <c r="AT2738" i="19"/>
  <c r="BJ2737" i="19"/>
  <c r="BC2737" i="19"/>
  <c r="BB2737" i="19"/>
  <c r="AU2737" i="19"/>
  <c r="AT2737" i="19"/>
  <c r="BJ2736" i="19"/>
  <c r="BC2736" i="19"/>
  <c r="BB2736" i="19"/>
  <c r="AU2736" i="19"/>
  <c r="AT2736" i="19"/>
  <c r="BJ2735" i="19"/>
  <c r="BC2735" i="19"/>
  <c r="BB2735" i="19"/>
  <c r="AU2735" i="19"/>
  <c r="AT2735" i="19"/>
  <c r="BJ2734" i="19"/>
  <c r="BC2734" i="19"/>
  <c r="BB2734" i="19"/>
  <c r="AU2734" i="19"/>
  <c r="AT2734" i="19"/>
  <c r="BJ2733" i="19"/>
  <c r="BC2733" i="19"/>
  <c r="BB2733" i="19"/>
  <c r="AU2733" i="19"/>
  <c r="AT2733" i="19"/>
  <c r="BJ2732" i="19"/>
  <c r="BC2732" i="19"/>
  <c r="BB2732" i="19"/>
  <c r="AU2732" i="19"/>
  <c r="AT2732" i="19"/>
  <c r="BJ2731" i="19"/>
  <c r="BC2731" i="19"/>
  <c r="BB2731" i="19"/>
  <c r="AU2731" i="19"/>
  <c r="AT2731" i="19"/>
  <c r="BJ2730" i="19"/>
  <c r="BC2730" i="19"/>
  <c r="BB2730" i="19"/>
  <c r="AU2730" i="19"/>
  <c r="AT2730" i="19"/>
  <c r="BJ2729" i="19"/>
  <c r="BC2729" i="19"/>
  <c r="BB2729" i="19"/>
  <c r="AU2729" i="19"/>
  <c r="AT2729" i="19"/>
  <c r="BJ2728" i="19"/>
  <c r="BC2728" i="19"/>
  <c r="BB2728" i="19"/>
  <c r="AU2728" i="19"/>
  <c r="AT2728" i="19"/>
  <c r="BJ2727" i="19"/>
  <c r="BC2727" i="19"/>
  <c r="BB2727" i="19"/>
  <c r="AU2727" i="19"/>
  <c r="AT2727" i="19"/>
  <c r="BJ2726" i="19"/>
  <c r="BC2726" i="19"/>
  <c r="BB2726" i="19"/>
  <c r="AU2726" i="19"/>
  <c r="AT2726" i="19"/>
  <c r="BJ2725" i="19"/>
  <c r="BC2725" i="19"/>
  <c r="BB2725" i="19"/>
  <c r="AU2725" i="19"/>
  <c r="AT2725" i="19"/>
  <c r="BJ2724" i="19"/>
  <c r="BC2724" i="19"/>
  <c r="BB2724" i="19"/>
  <c r="AU2724" i="19"/>
  <c r="AT2724" i="19"/>
  <c r="BJ2723" i="19"/>
  <c r="BC2723" i="19"/>
  <c r="BB2723" i="19"/>
  <c r="AU2723" i="19"/>
  <c r="AT2723" i="19"/>
  <c r="BJ2722" i="19"/>
  <c r="BC2722" i="19"/>
  <c r="BB2722" i="19"/>
  <c r="AU2722" i="19"/>
  <c r="AT2722" i="19"/>
  <c r="BJ2721" i="19"/>
  <c r="BC2721" i="19"/>
  <c r="BB2721" i="19"/>
  <c r="AU2721" i="19"/>
  <c r="AT2721" i="19"/>
  <c r="BJ2720" i="19"/>
  <c r="BC2720" i="19"/>
  <c r="BB2720" i="19"/>
  <c r="AU2720" i="19"/>
  <c r="AT2720" i="19"/>
  <c r="BJ2719" i="19"/>
  <c r="BC2719" i="19"/>
  <c r="BB2719" i="19"/>
  <c r="AU2719" i="19"/>
  <c r="AT2719" i="19"/>
  <c r="BJ2718" i="19"/>
  <c r="BC2718" i="19"/>
  <c r="BB2718" i="19"/>
  <c r="AU2718" i="19"/>
  <c r="AT2718" i="19"/>
  <c r="BJ2717" i="19"/>
  <c r="BC2717" i="19"/>
  <c r="BB2717" i="19"/>
  <c r="AU2717" i="19"/>
  <c r="AT2717" i="19"/>
  <c r="BJ2716" i="19"/>
  <c r="BC2716" i="19"/>
  <c r="BB2716" i="19"/>
  <c r="AU2716" i="19"/>
  <c r="AT2716" i="19"/>
  <c r="BJ2715" i="19"/>
  <c r="BC2715" i="19"/>
  <c r="BB2715" i="19"/>
  <c r="AU2715" i="19"/>
  <c r="AT2715" i="19"/>
  <c r="BJ2714" i="19"/>
  <c r="BC2714" i="19"/>
  <c r="BB2714" i="19"/>
  <c r="AU2714" i="19"/>
  <c r="AT2714" i="19"/>
  <c r="BJ2713" i="19"/>
  <c r="BC2713" i="19"/>
  <c r="BB2713" i="19"/>
  <c r="AU2713" i="19"/>
  <c r="AT2713" i="19"/>
  <c r="BJ2712" i="19"/>
  <c r="BC2712" i="19"/>
  <c r="BB2712" i="19"/>
  <c r="AU2712" i="19"/>
  <c r="AT2712" i="19"/>
  <c r="BJ2711" i="19"/>
  <c r="BC2711" i="19"/>
  <c r="BB2711" i="19"/>
  <c r="AU2711" i="19"/>
  <c r="AT2711" i="19"/>
  <c r="BJ2710" i="19"/>
  <c r="BC2710" i="19"/>
  <c r="BB2710" i="19"/>
  <c r="AU2710" i="19"/>
  <c r="AT2710" i="19"/>
  <c r="BJ2709" i="19"/>
  <c r="BC2709" i="19"/>
  <c r="BB2709" i="19"/>
  <c r="AU2709" i="19"/>
  <c r="AT2709" i="19"/>
  <c r="BJ2708" i="19"/>
  <c r="BC2708" i="19"/>
  <c r="BB2708" i="19"/>
  <c r="AU2708" i="19"/>
  <c r="AT2708" i="19"/>
  <c r="BJ2707" i="19"/>
  <c r="BC2707" i="19"/>
  <c r="BB2707" i="19"/>
  <c r="AU2707" i="19"/>
  <c r="AT2707" i="19"/>
  <c r="BJ2706" i="19"/>
  <c r="BC2706" i="19"/>
  <c r="BB2706" i="19"/>
  <c r="AU2706" i="19"/>
  <c r="AT2706" i="19"/>
  <c r="BJ2705" i="19"/>
  <c r="BC2705" i="19"/>
  <c r="BB2705" i="19"/>
  <c r="AU2705" i="19"/>
  <c r="AT2705" i="19"/>
  <c r="BJ2704" i="19"/>
  <c r="BC2704" i="19"/>
  <c r="BB2704" i="19"/>
  <c r="AU2704" i="19"/>
  <c r="AT2704" i="19"/>
  <c r="BJ2703" i="19"/>
  <c r="BC2703" i="19"/>
  <c r="BB2703" i="19"/>
  <c r="AU2703" i="19"/>
  <c r="AT2703" i="19"/>
  <c r="BJ2702" i="19"/>
  <c r="BC2702" i="19"/>
  <c r="BB2702" i="19"/>
  <c r="AU2702" i="19"/>
  <c r="AT2702" i="19"/>
  <c r="BJ2701" i="19"/>
  <c r="BC2701" i="19"/>
  <c r="BB2701" i="19"/>
  <c r="AU2701" i="19"/>
  <c r="AT2701" i="19"/>
  <c r="BJ2700" i="19"/>
  <c r="BC2700" i="19"/>
  <c r="BB2700" i="19"/>
  <c r="AU2700" i="19"/>
  <c r="AT2700" i="19"/>
  <c r="BJ2699" i="19"/>
  <c r="BC2699" i="19"/>
  <c r="BB2699" i="19"/>
  <c r="AU2699" i="19"/>
  <c r="AT2699" i="19"/>
  <c r="BJ2698" i="19"/>
  <c r="BC2698" i="19"/>
  <c r="BB2698" i="19"/>
  <c r="AU2698" i="19"/>
  <c r="AT2698" i="19"/>
  <c r="BJ2697" i="19"/>
  <c r="BC2697" i="19"/>
  <c r="BB2697" i="19"/>
  <c r="AU2697" i="19"/>
  <c r="AT2697" i="19"/>
  <c r="BJ2696" i="19"/>
  <c r="BC2696" i="19"/>
  <c r="BB2696" i="19"/>
  <c r="AU2696" i="19"/>
  <c r="AT2696" i="19"/>
  <c r="BJ2695" i="19"/>
  <c r="BC2695" i="19"/>
  <c r="BB2695" i="19"/>
  <c r="AU2695" i="19"/>
  <c r="AT2695" i="19"/>
  <c r="BJ2694" i="19"/>
  <c r="BC2694" i="19"/>
  <c r="BB2694" i="19"/>
  <c r="AU2694" i="19"/>
  <c r="AT2694" i="19"/>
  <c r="BJ2693" i="19"/>
  <c r="BC2693" i="19"/>
  <c r="BB2693" i="19"/>
  <c r="AU2693" i="19"/>
  <c r="AT2693" i="19"/>
  <c r="BJ2692" i="19"/>
  <c r="BC2692" i="19"/>
  <c r="BB2692" i="19"/>
  <c r="AU2692" i="19"/>
  <c r="AT2692" i="19"/>
  <c r="BJ2691" i="19"/>
  <c r="BC2691" i="19"/>
  <c r="BB2691" i="19"/>
  <c r="AU2691" i="19"/>
  <c r="AT2691" i="19"/>
  <c r="BJ2690" i="19"/>
  <c r="BC2690" i="19"/>
  <c r="BB2690" i="19"/>
  <c r="AU2690" i="19"/>
  <c r="AT2690" i="19"/>
  <c r="BJ2689" i="19"/>
  <c r="BC2689" i="19"/>
  <c r="BB2689" i="19"/>
  <c r="AU2689" i="19"/>
  <c r="AT2689" i="19"/>
  <c r="BJ2688" i="19"/>
  <c r="BC2688" i="19"/>
  <c r="BB2688" i="19"/>
  <c r="AU2688" i="19"/>
  <c r="AT2688" i="19"/>
  <c r="BJ2687" i="19"/>
  <c r="BC2687" i="19"/>
  <c r="BB2687" i="19"/>
  <c r="AU2687" i="19"/>
  <c r="AT2687" i="19"/>
  <c r="BJ2686" i="19"/>
  <c r="BC2686" i="19"/>
  <c r="BB2686" i="19"/>
  <c r="AU2686" i="19"/>
  <c r="AT2686" i="19"/>
  <c r="BJ2685" i="19"/>
  <c r="BC2685" i="19"/>
  <c r="BB2685" i="19"/>
  <c r="AU2685" i="19"/>
  <c r="AT2685" i="19"/>
  <c r="BJ2684" i="19"/>
  <c r="BC2684" i="19"/>
  <c r="BB2684" i="19"/>
  <c r="AU2684" i="19"/>
  <c r="AT2684" i="19"/>
  <c r="BJ2683" i="19"/>
  <c r="BC2683" i="19"/>
  <c r="BB2683" i="19"/>
  <c r="AU2683" i="19"/>
  <c r="AT2683" i="19"/>
  <c r="BJ2682" i="19"/>
  <c r="BC2682" i="19"/>
  <c r="BB2682" i="19"/>
  <c r="AU2682" i="19"/>
  <c r="AT2682" i="19"/>
  <c r="BJ2681" i="19"/>
  <c r="BC2681" i="19"/>
  <c r="BB2681" i="19"/>
  <c r="AU2681" i="19"/>
  <c r="AT2681" i="19"/>
  <c r="BJ2680" i="19"/>
  <c r="BC2680" i="19"/>
  <c r="BB2680" i="19"/>
  <c r="AU2680" i="19"/>
  <c r="AT2680" i="19"/>
  <c r="BJ2679" i="19"/>
  <c r="BC2679" i="19"/>
  <c r="BB2679" i="19"/>
  <c r="AU2679" i="19"/>
  <c r="AT2679" i="19"/>
  <c r="BJ2678" i="19"/>
  <c r="BC2678" i="19"/>
  <c r="BB2678" i="19"/>
  <c r="AU2678" i="19"/>
  <c r="AT2678" i="19"/>
  <c r="BJ2677" i="19"/>
  <c r="BC2677" i="19"/>
  <c r="BB2677" i="19"/>
  <c r="AU2677" i="19"/>
  <c r="AT2677" i="19"/>
  <c r="BJ2676" i="19"/>
  <c r="BC2676" i="19"/>
  <c r="BB2676" i="19"/>
  <c r="AU2676" i="19"/>
  <c r="AT2676" i="19"/>
  <c r="BJ2675" i="19"/>
  <c r="BC2675" i="19"/>
  <c r="BB2675" i="19"/>
  <c r="AU2675" i="19"/>
  <c r="AT2675" i="19"/>
  <c r="BJ2674" i="19"/>
  <c r="BC2674" i="19"/>
  <c r="BB2674" i="19"/>
  <c r="AU2674" i="19"/>
  <c r="AT2674" i="19"/>
  <c r="BJ2673" i="19"/>
  <c r="BC2673" i="19"/>
  <c r="BB2673" i="19"/>
  <c r="AU2673" i="19"/>
  <c r="AT2673" i="19"/>
  <c r="BJ2672" i="19"/>
  <c r="BC2672" i="19"/>
  <c r="BB2672" i="19"/>
  <c r="AU2672" i="19"/>
  <c r="AT2672" i="19"/>
  <c r="BJ2671" i="19"/>
  <c r="BC2671" i="19"/>
  <c r="BB2671" i="19"/>
  <c r="AU2671" i="19"/>
  <c r="AT2671" i="19"/>
  <c r="BJ2670" i="19"/>
  <c r="BC2670" i="19"/>
  <c r="BB2670" i="19"/>
  <c r="AU2670" i="19"/>
  <c r="AT2670" i="19"/>
  <c r="BJ2669" i="19"/>
  <c r="BC2669" i="19"/>
  <c r="BB2669" i="19"/>
  <c r="AU2669" i="19"/>
  <c r="AT2669" i="19"/>
  <c r="BJ2668" i="19"/>
  <c r="BC2668" i="19"/>
  <c r="BB2668" i="19"/>
  <c r="AU2668" i="19"/>
  <c r="AT2668" i="19"/>
  <c r="BJ2667" i="19"/>
  <c r="BC2667" i="19"/>
  <c r="BB2667" i="19"/>
  <c r="AU2667" i="19"/>
  <c r="AT2667" i="19"/>
  <c r="BJ2666" i="19"/>
  <c r="BC2666" i="19"/>
  <c r="BB2666" i="19"/>
  <c r="AU2666" i="19"/>
  <c r="AT2666" i="19"/>
  <c r="BJ2665" i="19"/>
  <c r="BC2665" i="19"/>
  <c r="BB2665" i="19"/>
  <c r="AU2665" i="19"/>
  <c r="AT2665" i="19"/>
  <c r="BJ2664" i="19"/>
  <c r="BC2664" i="19"/>
  <c r="BB2664" i="19"/>
  <c r="AU2664" i="19"/>
  <c r="AT2664" i="19"/>
  <c r="BJ2663" i="19"/>
  <c r="BC2663" i="19"/>
  <c r="BB2663" i="19"/>
  <c r="AU2663" i="19"/>
  <c r="AT2663" i="19"/>
  <c r="BJ2662" i="19"/>
  <c r="BC2662" i="19"/>
  <c r="BB2662" i="19"/>
  <c r="AU2662" i="19"/>
  <c r="AT2662" i="19"/>
  <c r="BJ2661" i="19"/>
  <c r="BC2661" i="19"/>
  <c r="BB2661" i="19"/>
  <c r="AU2661" i="19"/>
  <c r="AT2661" i="19"/>
  <c r="BJ2660" i="19"/>
  <c r="BC2660" i="19"/>
  <c r="BB2660" i="19"/>
  <c r="AU2660" i="19"/>
  <c r="AT2660" i="19"/>
  <c r="BJ2659" i="19"/>
  <c r="BC2659" i="19"/>
  <c r="BB2659" i="19"/>
  <c r="AU2659" i="19"/>
  <c r="AT2659" i="19"/>
  <c r="BJ2658" i="19"/>
  <c r="BC2658" i="19"/>
  <c r="BB2658" i="19"/>
  <c r="AU2658" i="19"/>
  <c r="AT2658" i="19"/>
  <c r="BJ2657" i="19"/>
  <c r="BC2657" i="19"/>
  <c r="BB2657" i="19"/>
  <c r="AU2657" i="19"/>
  <c r="AT2657" i="19"/>
  <c r="BJ2656" i="19"/>
  <c r="BC2656" i="19"/>
  <c r="BB2656" i="19"/>
  <c r="AU2656" i="19"/>
  <c r="AT2656" i="19"/>
  <c r="BJ2655" i="19"/>
  <c r="BC2655" i="19"/>
  <c r="BB2655" i="19"/>
  <c r="AU2655" i="19"/>
  <c r="AT2655" i="19"/>
  <c r="BJ2654" i="19"/>
  <c r="BC2654" i="19"/>
  <c r="BB2654" i="19"/>
  <c r="AU2654" i="19"/>
  <c r="AT2654" i="19"/>
  <c r="BJ2653" i="19"/>
  <c r="BC2653" i="19"/>
  <c r="BB2653" i="19"/>
  <c r="AU2653" i="19"/>
  <c r="AT2653" i="19"/>
  <c r="BJ2652" i="19"/>
  <c r="BC2652" i="19"/>
  <c r="BB2652" i="19"/>
  <c r="AU2652" i="19"/>
  <c r="AT2652" i="19"/>
  <c r="BJ2651" i="19"/>
  <c r="BC2651" i="19"/>
  <c r="BB2651" i="19"/>
  <c r="AU2651" i="19"/>
  <c r="AT2651" i="19"/>
  <c r="BJ2650" i="19"/>
  <c r="BC2650" i="19"/>
  <c r="BB2650" i="19"/>
  <c r="AU2650" i="19"/>
  <c r="AT2650" i="19"/>
  <c r="BJ2649" i="19"/>
  <c r="BC2649" i="19"/>
  <c r="BB2649" i="19"/>
  <c r="AU2649" i="19"/>
  <c r="AT2649" i="19"/>
  <c r="BJ2648" i="19"/>
  <c r="BC2648" i="19"/>
  <c r="BB2648" i="19"/>
  <c r="AU2648" i="19"/>
  <c r="AT2648" i="19"/>
  <c r="BJ2647" i="19"/>
  <c r="BC2647" i="19"/>
  <c r="BB2647" i="19"/>
  <c r="AU2647" i="19"/>
  <c r="AT2647" i="19"/>
  <c r="BJ2646" i="19"/>
  <c r="BC2646" i="19"/>
  <c r="BB2646" i="19"/>
  <c r="AU2646" i="19"/>
  <c r="AT2646" i="19"/>
  <c r="BJ2645" i="19"/>
  <c r="BC2645" i="19"/>
  <c r="BB2645" i="19"/>
  <c r="AU2645" i="19"/>
  <c r="AT2645" i="19"/>
  <c r="BJ2644" i="19"/>
  <c r="BC2644" i="19"/>
  <c r="BB2644" i="19"/>
  <c r="AU2644" i="19"/>
  <c r="AT2644" i="19"/>
  <c r="BJ2643" i="19"/>
  <c r="BC2643" i="19"/>
  <c r="BB2643" i="19"/>
  <c r="AU2643" i="19"/>
  <c r="AT2643" i="19"/>
  <c r="BJ2642" i="19"/>
  <c r="BC2642" i="19"/>
  <c r="BB2642" i="19"/>
  <c r="AU2642" i="19"/>
  <c r="AT2642" i="19"/>
  <c r="BJ2641" i="19"/>
  <c r="BC2641" i="19"/>
  <c r="BB2641" i="19"/>
  <c r="AU2641" i="19"/>
  <c r="AT2641" i="19"/>
  <c r="BJ2640" i="19"/>
  <c r="BC2640" i="19"/>
  <c r="BB2640" i="19"/>
  <c r="AU2640" i="19"/>
  <c r="AT2640" i="19"/>
  <c r="BJ2639" i="19"/>
  <c r="BC2639" i="19"/>
  <c r="BB2639" i="19"/>
  <c r="AU2639" i="19"/>
  <c r="AT2639" i="19"/>
  <c r="BJ2638" i="19"/>
  <c r="BC2638" i="19"/>
  <c r="BB2638" i="19"/>
  <c r="AU2638" i="19"/>
  <c r="AT2638" i="19"/>
  <c r="BJ2637" i="19"/>
  <c r="BC2637" i="19"/>
  <c r="BB2637" i="19"/>
  <c r="AU2637" i="19"/>
  <c r="AT2637" i="19"/>
  <c r="BJ2636" i="19"/>
  <c r="BC2636" i="19"/>
  <c r="BB2636" i="19"/>
  <c r="AU2636" i="19"/>
  <c r="AT2636" i="19"/>
  <c r="BJ2635" i="19"/>
  <c r="BC2635" i="19"/>
  <c r="BB2635" i="19"/>
  <c r="AU2635" i="19"/>
  <c r="AT2635" i="19"/>
  <c r="BJ2634" i="19"/>
  <c r="BC2634" i="19"/>
  <c r="BB2634" i="19"/>
  <c r="AU2634" i="19"/>
  <c r="AT2634" i="19"/>
  <c r="BJ2633" i="19"/>
  <c r="BC2633" i="19"/>
  <c r="BB2633" i="19"/>
  <c r="AU2633" i="19"/>
  <c r="AT2633" i="19"/>
  <c r="BJ2632" i="19"/>
  <c r="BC2632" i="19"/>
  <c r="BB2632" i="19"/>
  <c r="AU2632" i="19"/>
  <c r="AT2632" i="19"/>
  <c r="BJ2631" i="19"/>
  <c r="BC2631" i="19"/>
  <c r="BB2631" i="19"/>
  <c r="AU2631" i="19"/>
  <c r="AT2631" i="19"/>
  <c r="BJ2630" i="19"/>
  <c r="BC2630" i="19"/>
  <c r="BB2630" i="19"/>
  <c r="AU2630" i="19"/>
  <c r="AT2630" i="19"/>
  <c r="BJ2629" i="19"/>
  <c r="BC2629" i="19"/>
  <c r="BB2629" i="19"/>
  <c r="AU2629" i="19"/>
  <c r="AT2629" i="19"/>
  <c r="BJ2628" i="19"/>
  <c r="BC2628" i="19"/>
  <c r="BB2628" i="19"/>
  <c r="AU2628" i="19"/>
  <c r="AT2628" i="19"/>
  <c r="BJ2627" i="19"/>
  <c r="BC2627" i="19"/>
  <c r="BB2627" i="19"/>
  <c r="AU2627" i="19"/>
  <c r="AT2627" i="19"/>
  <c r="BJ2626" i="19"/>
  <c r="BC2626" i="19"/>
  <c r="BB2626" i="19"/>
  <c r="AU2626" i="19"/>
  <c r="AT2626" i="19"/>
  <c r="BJ2625" i="19"/>
  <c r="BC2625" i="19"/>
  <c r="BB2625" i="19"/>
  <c r="AU2625" i="19"/>
  <c r="AT2625" i="19"/>
  <c r="BJ2624" i="19"/>
  <c r="BC2624" i="19"/>
  <c r="BB2624" i="19"/>
  <c r="AU2624" i="19"/>
  <c r="AT2624" i="19"/>
  <c r="BJ2623" i="19"/>
  <c r="BC2623" i="19"/>
  <c r="BB2623" i="19"/>
  <c r="AU2623" i="19"/>
  <c r="AT2623" i="19"/>
  <c r="BJ2622" i="19"/>
  <c r="BC2622" i="19"/>
  <c r="BB2622" i="19"/>
  <c r="AU2622" i="19"/>
  <c r="AT2622" i="19"/>
  <c r="BJ2621" i="19"/>
  <c r="BC2621" i="19"/>
  <c r="BB2621" i="19"/>
  <c r="AU2621" i="19"/>
  <c r="AT2621" i="19"/>
  <c r="BJ2620" i="19"/>
  <c r="BC2620" i="19"/>
  <c r="BB2620" i="19"/>
  <c r="AU2620" i="19"/>
  <c r="AT2620" i="19"/>
  <c r="BJ2619" i="19"/>
  <c r="BC2619" i="19"/>
  <c r="BB2619" i="19"/>
  <c r="AU2619" i="19"/>
  <c r="AT2619" i="19"/>
  <c r="BJ2618" i="19"/>
  <c r="BC2618" i="19"/>
  <c r="BB2618" i="19"/>
  <c r="AU2618" i="19"/>
  <c r="AT2618" i="19"/>
  <c r="BJ2617" i="19"/>
  <c r="BC2617" i="19"/>
  <c r="BB2617" i="19"/>
  <c r="AU2617" i="19"/>
  <c r="AT2617" i="19"/>
  <c r="BJ2616" i="19"/>
  <c r="BC2616" i="19"/>
  <c r="BB2616" i="19"/>
  <c r="AU2616" i="19"/>
  <c r="AT2616" i="19"/>
  <c r="BJ2615" i="19"/>
  <c r="BC2615" i="19"/>
  <c r="BB2615" i="19"/>
  <c r="AU2615" i="19"/>
  <c r="AT2615" i="19"/>
  <c r="BJ2614" i="19"/>
  <c r="BC2614" i="19"/>
  <c r="BB2614" i="19"/>
  <c r="AU2614" i="19"/>
  <c r="AT2614" i="19"/>
  <c r="BJ2613" i="19"/>
  <c r="BC2613" i="19"/>
  <c r="BB2613" i="19"/>
  <c r="AU2613" i="19"/>
  <c r="AT2613" i="19"/>
  <c r="BJ2612" i="19"/>
  <c r="BC2612" i="19"/>
  <c r="BB2612" i="19"/>
  <c r="AU2612" i="19"/>
  <c r="AT2612" i="19"/>
  <c r="BJ2611" i="19"/>
  <c r="BC2611" i="19"/>
  <c r="BB2611" i="19"/>
  <c r="AU2611" i="19"/>
  <c r="AT2611" i="19"/>
  <c r="BJ2610" i="19"/>
  <c r="BC2610" i="19"/>
  <c r="BB2610" i="19"/>
  <c r="AU2610" i="19"/>
  <c r="AT2610" i="19"/>
  <c r="BJ2609" i="19"/>
  <c r="BC2609" i="19"/>
  <c r="BB2609" i="19"/>
  <c r="AU2609" i="19"/>
  <c r="AT2609" i="19"/>
  <c r="BJ2608" i="19"/>
  <c r="BC2608" i="19"/>
  <c r="BB2608" i="19"/>
  <c r="AU2608" i="19"/>
  <c r="AT2608" i="19"/>
  <c r="BJ2607" i="19"/>
  <c r="BC2607" i="19"/>
  <c r="BB2607" i="19"/>
  <c r="AU2607" i="19"/>
  <c r="AT2607" i="19"/>
  <c r="BJ2606" i="19"/>
  <c r="BC2606" i="19"/>
  <c r="BB2606" i="19"/>
  <c r="AU2606" i="19"/>
  <c r="AT2606" i="19"/>
  <c r="BJ2605" i="19"/>
  <c r="BC2605" i="19"/>
  <c r="BB2605" i="19"/>
  <c r="AU2605" i="19"/>
  <c r="AT2605" i="19"/>
  <c r="BJ2604" i="19"/>
  <c r="BC2604" i="19"/>
  <c r="BB2604" i="19"/>
  <c r="AU2604" i="19"/>
  <c r="AT2604" i="19"/>
  <c r="BJ2603" i="19"/>
  <c r="BC2603" i="19"/>
  <c r="BB2603" i="19"/>
  <c r="AU2603" i="19"/>
  <c r="AT2603" i="19"/>
  <c r="BJ2602" i="19"/>
  <c r="BC2602" i="19"/>
  <c r="BB2602" i="19"/>
  <c r="AU2602" i="19"/>
  <c r="AT2602" i="19"/>
  <c r="BJ2601" i="19"/>
  <c r="BC2601" i="19"/>
  <c r="BB2601" i="19"/>
  <c r="AU2601" i="19"/>
  <c r="AT2601" i="19"/>
  <c r="BJ2600" i="19"/>
  <c r="BC2600" i="19"/>
  <c r="BB2600" i="19"/>
  <c r="AU2600" i="19"/>
  <c r="AT2600" i="19"/>
  <c r="BJ2599" i="19"/>
  <c r="BC2599" i="19"/>
  <c r="BB2599" i="19"/>
  <c r="AU2599" i="19"/>
  <c r="AT2599" i="19"/>
  <c r="BJ2598" i="19"/>
  <c r="BC2598" i="19"/>
  <c r="BB2598" i="19"/>
  <c r="AU2598" i="19"/>
  <c r="AT2598" i="19"/>
  <c r="BJ2597" i="19"/>
  <c r="BC2597" i="19"/>
  <c r="BB2597" i="19"/>
  <c r="AU2597" i="19"/>
  <c r="AT2597" i="19"/>
  <c r="BJ2596" i="19"/>
  <c r="BC2596" i="19"/>
  <c r="BB2596" i="19"/>
  <c r="AU2596" i="19"/>
  <c r="AT2596" i="19"/>
  <c r="BJ2595" i="19"/>
  <c r="BC2595" i="19"/>
  <c r="BB2595" i="19"/>
  <c r="AU2595" i="19"/>
  <c r="AT2595" i="19"/>
  <c r="BJ2594" i="19"/>
  <c r="BC2594" i="19"/>
  <c r="BB2594" i="19"/>
  <c r="AU2594" i="19"/>
  <c r="AT2594" i="19"/>
  <c r="BJ2593" i="19"/>
  <c r="BC2593" i="19"/>
  <c r="BB2593" i="19"/>
  <c r="AU2593" i="19"/>
  <c r="AT2593" i="19"/>
  <c r="BJ2592" i="19"/>
  <c r="BC2592" i="19"/>
  <c r="BB2592" i="19"/>
  <c r="AU2592" i="19"/>
  <c r="AT2592" i="19"/>
  <c r="BJ2591" i="19"/>
  <c r="BC2591" i="19"/>
  <c r="BB2591" i="19"/>
  <c r="AU2591" i="19"/>
  <c r="AT2591" i="19"/>
  <c r="BJ2590" i="19"/>
  <c r="BC2590" i="19"/>
  <c r="BB2590" i="19"/>
  <c r="AU2590" i="19"/>
  <c r="AT2590" i="19"/>
  <c r="BJ2589" i="19"/>
  <c r="BC2589" i="19"/>
  <c r="BB2589" i="19"/>
  <c r="AU2589" i="19"/>
  <c r="AT2589" i="19"/>
  <c r="BJ2588" i="19"/>
  <c r="BC2588" i="19"/>
  <c r="BB2588" i="19"/>
  <c r="AU2588" i="19"/>
  <c r="AT2588" i="19"/>
  <c r="BJ2587" i="19"/>
  <c r="BC2587" i="19"/>
  <c r="BB2587" i="19"/>
  <c r="AU2587" i="19"/>
  <c r="AT2587" i="19"/>
  <c r="BJ2586" i="19"/>
  <c r="BC2586" i="19"/>
  <c r="BB2586" i="19"/>
  <c r="AU2586" i="19"/>
  <c r="AT2586" i="19"/>
  <c r="BJ2585" i="19"/>
  <c r="BC2585" i="19"/>
  <c r="BB2585" i="19"/>
  <c r="AU2585" i="19"/>
  <c r="AT2585" i="19"/>
  <c r="BJ2584" i="19"/>
  <c r="BC2584" i="19"/>
  <c r="BB2584" i="19"/>
  <c r="AU2584" i="19"/>
  <c r="AT2584" i="19"/>
  <c r="BJ2583" i="19"/>
  <c r="BC2583" i="19"/>
  <c r="BB2583" i="19"/>
  <c r="AU2583" i="19"/>
  <c r="AT2583" i="19"/>
  <c r="BJ2582" i="19"/>
  <c r="BC2582" i="19"/>
  <c r="BB2582" i="19"/>
  <c r="AU2582" i="19"/>
  <c r="AT2582" i="19"/>
  <c r="BJ2581" i="19"/>
  <c r="BC2581" i="19"/>
  <c r="BB2581" i="19"/>
  <c r="AU2581" i="19"/>
  <c r="AT2581" i="19"/>
  <c r="BJ2580" i="19"/>
  <c r="BC2580" i="19"/>
  <c r="BB2580" i="19"/>
  <c r="AU2580" i="19"/>
  <c r="AT2580" i="19"/>
  <c r="BJ2579" i="19"/>
  <c r="BC2579" i="19"/>
  <c r="BB2579" i="19"/>
  <c r="AU2579" i="19"/>
  <c r="AT2579" i="19"/>
  <c r="BJ2578" i="19"/>
  <c r="BC2578" i="19"/>
  <c r="BB2578" i="19"/>
  <c r="AU2578" i="19"/>
  <c r="AT2578" i="19"/>
  <c r="BJ2577" i="19"/>
  <c r="BC2577" i="19"/>
  <c r="BB2577" i="19"/>
  <c r="AU2577" i="19"/>
  <c r="AT2577" i="19"/>
  <c r="BJ2576" i="19"/>
  <c r="BC2576" i="19"/>
  <c r="BB2576" i="19"/>
  <c r="AU2576" i="19"/>
  <c r="AT2576" i="19"/>
  <c r="BJ2575" i="19"/>
  <c r="BC2575" i="19"/>
  <c r="BB2575" i="19"/>
  <c r="AU2575" i="19"/>
  <c r="AT2575" i="19"/>
  <c r="BJ2574" i="19"/>
  <c r="BC2574" i="19"/>
  <c r="BB2574" i="19"/>
  <c r="AU2574" i="19"/>
  <c r="AT2574" i="19"/>
  <c r="BJ2573" i="19"/>
  <c r="BC2573" i="19"/>
  <c r="BB2573" i="19"/>
  <c r="AU2573" i="19"/>
  <c r="AT2573" i="19"/>
  <c r="BJ2572" i="19"/>
  <c r="BC2572" i="19"/>
  <c r="BB2572" i="19"/>
  <c r="AU2572" i="19"/>
  <c r="AT2572" i="19"/>
  <c r="BJ2571" i="19"/>
  <c r="BC2571" i="19"/>
  <c r="BB2571" i="19"/>
  <c r="AU2571" i="19"/>
  <c r="AT2571" i="19"/>
  <c r="BJ2570" i="19"/>
  <c r="BC2570" i="19"/>
  <c r="BB2570" i="19"/>
  <c r="AU2570" i="19"/>
  <c r="AT2570" i="19"/>
  <c r="BJ2569" i="19"/>
  <c r="BC2569" i="19"/>
  <c r="BB2569" i="19"/>
  <c r="AU2569" i="19"/>
  <c r="AT2569" i="19"/>
  <c r="BJ2568" i="19"/>
  <c r="BC2568" i="19"/>
  <c r="BB2568" i="19"/>
  <c r="AU2568" i="19"/>
  <c r="AT2568" i="19"/>
  <c r="BJ2567" i="19"/>
  <c r="BC2567" i="19"/>
  <c r="BB2567" i="19"/>
  <c r="AU2567" i="19"/>
  <c r="AT2567" i="19"/>
  <c r="BJ2566" i="19"/>
  <c r="BC2566" i="19"/>
  <c r="BB2566" i="19"/>
  <c r="AU2566" i="19"/>
  <c r="AT2566" i="19"/>
  <c r="BJ2565" i="19"/>
  <c r="BC2565" i="19"/>
  <c r="BB2565" i="19"/>
  <c r="AU2565" i="19"/>
  <c r="AT2565" i="19"/>
  <c r="BJ2564" i="19"/>
  <c r="BC2564" i="19"/>
  <c r="BB2564" i="19"/>
  <c r="AU2564" i="19"/>
  <c r="AT2564" i="19"/>
  <c r="BJ2563" i="19"/>
  <c r="BC2563" i="19"/>
  <c r="BB2563" i="19"/>
  <c r="AU2563" i="19"/>
  <c r="AT2563" i="19"/>
  <c r="BJ2562" i="19"/>
  <c r="BC2562" i="19"/>
  <c r="BB2562" i="19"/>
  <c r="AU2562" i="19"/>
  <c r="AT2562" i="19"/>
  <c r="BJ2561" i="19"/>
  <c r="BC2561" i="19"/>
  <c r="BB2561" i="19"/>
  <c r="AU2561" i="19"/>
  <c r="AT2561" i="19"/>
  <c r="BJ2560" i="19"/>
  <c r="BC2560" i="19"/>
  <c r="BB2560" i="19"/>
  <c r="AU2560" i="19"/>
  <c r="AT2560" i="19"/>
  <c r="BJ2559" i="19"/>
  <c r="BC2559" i="19"/>
  <c r="BB2559" i="19"/>
  <c r="AU2559" i="19"/>
  <c r="AT2559" i="19"/>
  <c r="BJ2558" i="19"/>
  <c r="BC2558" i="19"/>
  <c r="BB2558" i="19"/>
  <c r="AU2558" i="19"/>
  <c r="AT2558" i="19"/>
  <c r="BJ2557" i="19"/>
  <c r="BC2557" i="19"/>
  <c r="BB2557" i="19"/>
  <c r="AU2557" i="19"/>
  <c r="AT2557" i="19"/>
  <c r="BJ2556" i="19"/>
  <c r="BC2556" i="19"/>
  <c r="BB2556" i="19"/>
  <c r="AU2556" i="19"/>
  <c r="AT2556" i="19"/>
  <c r="BJ2555" i="19"/>
  <c r="BC2555" i="19"/>
  <c r="BB2555" i="19"/>
  <c r="AU2555" i="19"/>
  <c r="AT2555" i="19"/>
  <c r="BJ2554" i="19"/>
  <c r="BC2554" i="19"/>
  <c r="BB2554" i="19"/>
  <c r="AU2554" i="19"/>
  <c r="AT2554" i="19"/>
  <c r="BJ2553" i="19"/>
  <c r="BC2553" i="19"/>
  <c r="BB2553" i="19"/>
  <c r="AU2553" i="19"/>
  <c r="AT2553" i="19"/>
  <c r="BJ2552" i="19"/>
  <c r="BC2552" i="19"/>
  <c r="BB2552" i="19"/>
  <c r="AU2552" i="19"/>
  <c r="AT2552" i="19"/>
  <c r="BJ2551" i="19"/>
  <c r="BC2551" i="19"/>
  <c r="BB2551" i="19"/>
  <c r="AU2551" i="19"/>
  <c r="AT2551" i="19"/>
  <c r="BJ2550" i="19"/>
  <c r="BC2550" i="19"/>
  <c r="BB2550" i="19"/>
  <c r="AU2550" i="19"/>
  <c r="AT2550" i="19"/>
  <c r="BJ2549" i="19"/>
  <c r="BC2549" i="19"/>
  <c r="BB2549" i="19"/>
  <c r="AU2549" i="19"/>
  <c r="AT2549" i="19"/>
  <c r="BJ2548" i="19"/>
  <c r="BC2548" i="19"/>
  <c r="BB2548" i="19"/>
  <c r="AU2548" i="19"/>
  <c r="AT2548" i="19"/>
  <c r="BJ2547" i="19"/>
  <c r="BC2547" i="19"/>
  <c r="BB2547" i="19"/>
  <c r="AU2547" i="19"/>
  <c r="AT2547" i="19"/>
  <c r="BJ2546" i="19"/>
  <c r="BC2546" i="19"/>
  <c r="BB2546" i="19"/>
  <c r="AU2546" i="19"/>
  <c r="AT2546" i="19"/>
  <c r="BJ2545" i="19"/>
  <c r="BC2545" i="19"/>
  <c r="BB2545" i="19"/>
  <c r="AU2545" i="19"/>
  <c r="AT2545" i="19"/>
  <c r="BJ2544" i="19"/>
  <c r="BC2544" i="19"/>
  <c r="BB2544" i="19"/>
  <c r="AU2544" i="19"/>
  <c r="AT2544" i="19"/>
  <c r="BJ2543" i="19"/>
  <c r="BC2543" i="19"/>
  <c r="BB2543" i="19"/>
  <c r="AU2543" i="19"/>
  <c r="AT2543" i="19"/>
  <c r="BJ2542" i="19"/>
  <c r="BC2542" i="19"/>
  <c r="BB2542" i="19"/>
  <c r="AU2542" i="19"/>
  <c r="AT2542" i="19"/>
  <c r="BJ2541" i="19"/>
  <c r="BC2541" i="19"/>
  <c r="BB2541" i="19"/>
  <c r="AU2541" i="19"/>
  <c r="AT2541" i="19"/>
  <c r="BJ2540" i="19"/>
  <c r="BC2540" i="19"/>
  <c r="BB2540" i="19"/>
  <c r="AU2540" i="19"/>
  <c r="AT2540" i="19"/>
  <c r="BJ2539" i="19"/>
  <c r="BC2539" i="19"/>
  <c r="BB2539" i="19"/>
  <c r="AU2539" i="19"/>
  <c r="AT2539" i="19"/>
  <c r="BJ2538" i="19"/>
  <c r="BC2538" i="19"/>
  <c r="BB2538" i="19"/>
  <c r="AU2538" i="19"/>
  <c r="AT2538" i="19"/>
  <c r="BJ2537" i="19"/>
  <c r="BC2537" i="19"/>
  <c r="BB2537" i="19"/>
  <c r="AU2537" i="19"/>
  <c r="AT2537" i="19"/>
  <c r="BJ2536" i="19"/>
  <c r="BC2536" i="19"/>
  <c r="BB2536" i="19"/>
  <c r="AU2536" i="19"/>
  <c r="AT2536" i="19"/>
  <c r="BJ2535" i="19"/>
  <c r="BC2535" i="19"/>
  <c r="BB2535" i="19"/>
  <c r="AU2535" i="19"/>
  <c r="AT2535" i="19"/>
  <c r="BJ2534" i="19"/>
  <c r="BC2534" i="19"/>
  <c r="BB2534" i="19"/>
  <c r="AU2534" i="19"/>
  <c r="AT2534" i="19"/>
  <c r="BJ2533" i="19"/>
  <c r="BC2533" i="19"/>
  <c r="BB2533" i="19"/>
  <c r="AU2533" i="19"/>
  <c r="AT2533" i="19"/>
  <c r="BJ2532" i="19"/>
  <c r="BC2532" i="19"/>
  <c r="BB2532" i="19"/>
  <c r="AU2532" i="19"/>
  <c r="AT2532" i="19"/>
  <c r="BJ2531" i="19"/>
  <c r="BC2531" i="19"/>
  <c r="BB2531" i="19"/>
  <c r="AU2531" i="19"/>
  <c r="AT2531" i="19"/>
  <c r="BJ2530" i="19"/>
  <c r="BC2530" i="19"/>
  <c r="BB2530" i="19"/>
  <c r="AU2530" i="19"/>
  <c r="AT2530" i="19"/>
  <c r="BJ2529" i="19"/>
  <c r="BC2529" i="19"/>
  <c r="BB2529" i="19"/>
  <c r="AU2529" i="19"/>
  <c r="AT2529" i="19"/>
  <c r="BJ2528" i="19"/>
  <c r="BC2528" i="19"/>
  <c r="BB2528" i="19"/>
  <c r="AU2528" i="19"/>
  <c r="AT2528" i="19"/>
  <c r="BJ2527" i="19"/>
  <c r="BC2527" i="19"/>
  <c r="BB2527" i="19"/>
  <c r="AU2527" i="19"/>
  <c r="AT2527" i="19"/>
  <c r="BJ2526" i="19"/>
  <c r="BC2526" i="19"/>
  <c r="BB2526" i="19"/>
  <c r="AU2526" i="19"/>
  <c r="AT2526" i="19"/>
  <c r="BJ2525" i="19"/>
  <c r="BC2525" i="19"/>
  <c r="BB2525" i="19"/>
  <c r="AU2525" i="19"/>
  <c r="AT2525" i="19"/>
  <c r="BJ2524" i="19"/>
  <c r="BC2524" i="19"/>
  <c r="BB2524" i="19"/>
  <c r="AU2524" i="19"/>
  <c r="AT2524" i="19"/>
  <c r="BJ2523" i="19"/>
  <c r="BC2523" i="19"/>
  <c r="BB2523" i="19"/>
  <c r="AU2523" i="19"/>
  <c r="AT2523" i="19"/>
  <c r="BJ2522" i="19"/>
  <c r="BC2522" i="19"/>
  <c r="BB2522" i="19"/>
  <c r="AU2522" i="19"/>
  <c r="AT2522" i="19"/>
  <c r="BJ2521" i="19"/>
  <c r="BC2521" i="19"/>
  <c r="BB2521" i="19"/>
  <c r="AU2521" i="19"/>
  <c r="AT2521" i="19"/>
  <c r="BJ2520" i="19"/>
  <c r="BC2520" i="19"/>
  <c r="BB2520" i="19"/>
  <c r="AU2520" i="19"/>
  <c r="AT2520" i="19"/>
  <c r="BJ2519" i="19"/>
  <c r="BC2519" i="19"/>
  <c r="BB2519" i="19"/>
  <c r="AU2519" i="19"/>
  <c r="AT2519" i="19"/>
  <c r="BJ2518" i="19"/>
  <c r="BC2518" i="19"/>
  <c r="BB2518" i="19"/>
  <c r="AU2518" i="19"/>
  <c r="AT2518" i="19"/>
  <c r="BJ2517" i="19"/>
  <c r="BC2517" i="19"/>
  <c r="BB2517" i="19"/>
  <c r="AU2517" i="19"/>
  <c r="AT2517" i="19"/>
  <c r="BJ2516" i="19"/>
  <c r="BC2516" i="19"/>
  <c r="BB2516" i="19"/>
  <c r="AU2516" i="19"/>
  <c r="AT2516" i="19"/>
  <c r="BJ2515" i="19"/>
  <c r="BC2515" i="19"/>
  <c r="BB2515" i="19"/>
  <c r="AU2515" i="19"/>
  <c r="AT2515" i="19"/>
  <c r="BJ2514" i="19"/>
  <c r="BC2514" i="19"/>
  <c r="BB2514" i="19"/>
  <c r="AU2514" i="19"/>
  <c r="AT2514" i="19"/>
  <c r="BJ2513" i="19"/>
  <c r="BC2513" i="19"/>
  <c r="BB2513" i="19"/>
  <c r="AU2513" i="19"/>
  <c r="AT2513" i="19"/>
  <c r="BJ2512" i="19"/>
  <c r="BC2512" i="19"/>
  <c r="BB2512" i="19"/>
  <c r="AU2512" i="19"/>
  <c r="AT2512" i="19"/>
  <c r="BJ2511" i="19"/>
  <c r="BC2511" i="19"/>
  <c r="BB2511" i="19"/>
  <c r="AU2511" i="19"/>
  <c r="AT2511" i="19"/>
  <c r="BJ2510" i="19"/>
  <c r="BC2510" i="19"/>
  <c r="BB2510" i="19"/>
  <c r="AU2510" i="19"/>
  <c r="AT2510" i="19"/>
  <c r="BJ2509" i="19"/>
  <c r="BC2509" i="19"/>
  <c r="BB2509" i="19"/>
  <c r="AU2509" i="19"/>
  <c r="AT2509" i="19"/>
  <c r="BJ2508" i="19"/>
  <c r="BC2508" i="19"/>
  <c r="BB2508" i="19"/>
  <c r="AU2508" i="19"/>
  <c r="AT2508" i="19"/>
  <c r="BJ2507" i="19"/>
  <c r="BC2507" i="19"/>
  <c r="BB2507" i="19"/>
  <c r="AU2507" i="19"/>
  <c r="AT2507" i="19"/>
  <c r="BJ2506" i="19"/>
  <c r="BC2506" i="19"/>
  <c r="BB2506" i="19"/>
  <c r="AU2506" i="19"/>
  <c r="AT2506" i="19"/>
  <c r="BJ2505" i="19"/>
  <c r="BC2505" i="19"/>
  <c r="BB2505" i="19"/>
  <c r="AU2505" i="19"/>
  <c r="AT2505" i="19"/>
  <c r="BJ2504" i="19"/>
  <c r="BC2504" i="19"/>
  <c r="BB2504" i="19"/>
  <c r="AU2504" i="19"/>
  <c r="AT2504" i="19"/>
  <c r="BJ2503" i="19"/>
  <c r="BC2503" i="19"/>
  <c r="BB2503" i="19"/>
  <c r="AU2503" i="19"/>
  <c r="AT2503" i="19"/>
  <c r="BJ2502" i="19"/>
  <c r="BC2502" i="19"/>
  <c r="BB2502" i="19"/>
  <c r="AU2502" i="19"/>
  <c r="AT2502" i="19"/>
  <c r="BJ2501" i="19"/>
  <c r="BC2501" i="19"/>
  <c r="BB2501" i="19"/>
  <c r="AU2501" i="19"/>
  <c r="AT2501" i="19"/>
  <c r="BJ2500" i="19"/>
  <c r="BC2500" i="19"/>
  <c r="BB2500" i="19"/>
  <c r="AU2500" i="19"/>
  <c r="AT2500" i="19"/>
  <c r="BJ2499" i="19"/>
  <c r="BC2499" i="19"/>
  <c r="BB2499" i="19"/>
  <c r="AU2499" i="19"/>
  <c r="AT2499" i="19"/>
  <c r="BJ2498" i="19"/>
  <c r="BC2498" i="19"/>
  <c r="BB2498" i="19"/>
  <c r="AU2498" i="19"/>
  <c r="AT2498" i="19"/>
  <c r="BJ2497" i="19"/>
  <c r="BC2497" i="19"/>
  <c r="BB2497" i="19"/>
  <c r="AU2497" i="19"/>
  <c r="AT2497" i="19"/>
  <c r="BJ2496" i="19"/>
  <c r="BC2496" i="19"/>
  <c r="BB2496" i="19"/>
  <c r="AU2496" i="19"/>
  <c r="AT2496" i="19"/>
  <c r="BJ2495" i="19"/>
  <c r="BC2495" i="19"/>
  <c r="BB2495" i="19"/>
  <c r="AU2495" i="19"/>
  <c r="AT2495" i="19"/>
  <c r="BJ2494" i="19"/>
  <c r="BC2494" i="19"/>
  <c r="BB2494" i="19"/>
  <c r="AU2494" i="19"/>
  <c r="AT2494" i="19"/>
  <c r="BJ2493" i="19"/>
  <c r="BC2493" i="19"/>
  <c r="BB2493" i="19"/>
  <c r="AU2493" i="19"/>
  <c r="AT2493" i="19"/>
  <c r="BJ2492" i="19"/>
  <c r="BC2492" i="19"/>
  <c r="BB2492" i="19"/>
  <c r="AU2492" i="19"/>
  <c r="AT2492" i="19"/>
  <c r="BJ2491" i="19"/>
  <c r="BC2491" i="19"/>
  <c r="BB2491" i="19"/>
  <c r="AU2491" i="19"/>
  <c r="AT2491" i="19"/>
  <c r="BJ2490" i="19"/>
  <c r="BC2490" i="19"/>
  <c r="BB2490" i="19"/>
  <c r="AU2490" i="19"/>
  <c r="AT2490" i="19"/>
  <c r="BJ2489" i="19"/>
  <c r="BC2489" i="19"/>
  <c r="BB2489" i="19"/>
  <c r="AU2489" i="19"/>
  <c r="AT2489" i="19"/>
  <c r="BJ2488" i="19"/>
  <c r="BC2488" i="19"/>
  <c r="BB2488" i="19"/>
  <c r="AU2488" i="19"/>
  <c r="AT2488" i="19"/>
  <c r="BJ2487" i="19"/>
  <c r="BC2487" i="19"/>
  <c r="BB2487" i="19"/>
  <c r="AU2487" i="19"/>
  <c r="AT2487" i="19"/>
  <c r="BJ2486" i="19"/>
  <c r="BC2486" i="19"/>
  <c r="BB2486" i="19"/>
  <c r="AU2486" i="19"/>
  <c r="AT2486" i="19"/>
  <c r="BJ2485" i="19"/>
  <c r="BC2485" i="19"/>
  <c r="BB2485" i="19"/>
  <c r="AU2485" i="19"/>
  <c r="AT2485" i="19"/>
  <c r="BJ2484" i="19"/>
  <c r="BC2484" i="19"/>
  <c r="BB2484" i="19"/>
  <c r="AU2484" i="19"/>
  <c r="AT2484" i="19"/>
  <c r="BJ2483" i="19"/>
  <c r="BC2483" i="19"/>
  <c r="BB2483" i="19"/>
  <c r="AU2483" i="19"/>
  <c r="AT2483" i="19"/>
  <c r="BJ2482" i="19"/>
  <c r="BC2482" i="19"/>
  <c r="BB2482" i="19"/>
  <c r="AU2482" i="19"/>
  <c r="AT2482" i="19"/>
  <c r="BJ2481" i="19"/>
  <c r="BC2481" i="19"/>
  <c r="BB2481" i="19"/>
  <c r="AU2481" i="19"/>
  <c r="AT2481" i="19"/>
  <c r="BJ2480" i="19"/>
  <c r="BC2480" i="19"/>
  <c r="BB2480" i="19"/>
  <c r="AU2480" i="19"/>
  <c r="AT2480" i="19"/>
  <c r="BJ2479" i="19"/>
  <c r="BC2479" i="19"/>
  <c r="BB2479" i="19"/>
  <c r="AU2479" i="19"/>
  <c r="AT2479" i="19"/>
  <c r="BJ2478" i="19"/>
  <c r="BC2478" i="19"/>
  <c r="BB2478" i="19"/>
  <c r="AU2478" i="19"/>
  <c r="AT2478" i="19"/>
  <c r="BJ2477" i="19"/>
  <c r="BC2477" i="19"/>
  <c r="BB2477" i="19"/>
  <c r="AU2477" i="19"/>
  <c r="AT2477" i="19"/>
  <c r="BJ2476" i="19"/>
  <c r="BC2476" i="19"/>
  <c r="BB2476" i="19"/>
  <c r="AU2476" i="19"/>
  <c r="AT2476" i="19"/>
  <c r="BJ2475" i="19"/>
  <c r="BC2475" i="19"/>
  <c r="BB2475" i="19"/>
  <c r="AU2475" i="19"/>
  <c r="AT2475" i="19"/>
  <c r="BJ2474" i="19"/>
  <c r="BC2474" i="19"/>
  <c r="BB2474" i="19"/>
  <c r="AU2474" i="19"/>
  <c r="AT2474" i="19"/>
  <c r="BJ2473" i="19"/>
  <c r="BC2473" i="19"/>
  <c r="BB2473" i="19"/>
  <c r="AU2473" i="19"/>
  <c r="AT2473" i="19"/>
  <c r="BJ2472" i="19"/>
  <c r="BC2472" i="19"/>
  <c r="BB2472" i="19"/>
  <c r="AU2472" i="19"/>
  <c r="AT2472" i="19"/>
  <c r="BJ2471" i="19"/>
  <c r="BC2471" i="19"/>
  <c r="BB2471" i="19"/>
  <c r="AU2471" i="19"/>
  <c r="AT2471" i="19"/>
  <c r="BJ2470" i="19"/>
  <c r="BC2470" i="19"/>
  <c r="BB2470" i="19"/>
  <c r="AU2470" i="19"/>
  <c r="AT2470" i="19"/>
  <c r="BJ2469" i="19"/>
  <c r="BC2469" i="19"/>
  <c r="BB2469" i="19"/>
  <c r="AU2469" i="19"/>
  <c r="AT2469" i="19"/>
  <c r="BJ2468" i="19"/>
  <c r="BC2468" i="19"/>
  <c r="BB2468" i="19"/>
  <c r="AU2468" i="19"/>
  <c r="AT2468" i="19"/>
  <c r="BJ2467" i="19"/>
  <c r="BC2467" i="19"/>
  <c r="BB2467" i="19"/>
  <c r="AU2467" i="19"/>
  <c r="AT2467" i="19"/>
  <c r="BJ2466" i="19"/>
  <c r="BC2466" i="19"/>
  <c r="BB2466" i="19"/>
  <c r="AU2466" i="19"/>
  <c r="AT2466" i="19"/>
  <c r="BJ2465" i="19"/>
  <c r="BC2465" i="19"/>
  <c r="BB2465" i="19"/>
  <c r="AU2465" i="19"/>
  <c r="AT2465" i="19"/>
  <c r="BJ2464" i="19"/>
  <c r="BC2464" i="19"/>
  <c r="BB2464" i="19"/>
  <c r="AU2464" i="19"/>
  <c r="AT2464" i="19"/>
  <c r="BJ2463" i="19"/>
  <c r="BC2463" i="19"/>
  <c r="BB2463" i="19"/>
  <c r="AU2463" i="19"/>
  <c r="AT2463" i="19"/>
  <c r="BJ2462" i="19"/>
  <c r="BC2462" i="19"/>
  <c r="BB2462" i="19"/>
  <c r="AU2462" i="19"/>
  <c r="AT2462" i="19"/>
  <c r="BJ2461" i="19"/>
  <c r="BC2461" i="19"/>
  <c r="BB2461" i="19"/>
  <c r="AU2461" i="19"/>
  <c r="AT2461" i="19"/>
  <c r="BJ2460" i="19"/>
  <c r="BC2460" i="19"/>
  <c r="BB2460" i="19"/>
  <c r="AU2460" i="19"/>
  <c r="AT2460" i="19"/>
  <c r="BJ2459" i="19"/>
  <c r="BC2459" i="19"/>
  <c r="BB2459" i="19"/>
  <c r="AU2459" i="19"/>
  <c r="AT2459" i="19"/>
  <c r="BJ2458" i="19"/>
  <c r="BC2458" i="19"/>
  <c r="BB2458" i="19"/>
  <c r="AU2458" i="19"/>
  <c r="AT2458" i="19"/>
  <c r="BJ2457" i="19"/>
  <c r="BC2457" i="19"/>
  <c r="BB2457" i="19"/>
  <c r="AU2457" i="19"/>
  <c r="AT2457" i="19"/>
  <c r="BJ2456" i="19"/>
  <c r="BC2456" i="19"/>
  <c r="BB2456" i="19"/>
  <c r="AU2456" i="19"/>
  <c r="AT2456" i="19"/>
  <c r="BJ2455" i="19"/>
  <c r="BC2455" i="19"/>
  <c r="BB2455" i="19"/>
  <c r="AU2455" i="19"/>
  <c r="AT2455" i="19"/>
  <c r="BJ2454" i="19"/>
  <c r="BC2454" i="19"/>
  <c r="BB2454" i="19"/>
  <c r="AU2454" i="19"/>
  <c r="AT2454" i="19"/>
  <c r="BJ2453" i="19"/>
  <c r="BC2453" i="19"/>
  <c r="BB2453" i="19"/>
  <c r="AU2453" i="19"/>
  <c r="AT2453" i="19"/>
  <c r="BJ2452" i="19"/>
  <c r="BC2452" i="19"/>
  <c r="BB2452" i="19"/>
  <c r="AU2452" i="19"/>
  <c r="AT2452" i="19"/>
  <c r="BJ2451" i="19"/>
  <c r="BC2451" i="19"/>
  <c r="BB2451" i="19"/>
  <c r="AU2451" i="19"/>
  <c r="AT2451" i="19"/>
  <c r="BJ2450" i="19"/>
  <c r="BC2450" i="19"/>
  <c r="BB2450" i="19"/>
  <c r="AU2450" i="19"/>
  <c r="AT2450" i="19"/>
  <c r="BJ2449" i="19"/>
  <c r="BC2449" i="19"/>
  <c r="BB2449" i="19"/>
  <c r="AU2449" i="19"/>
  <c r="AT2449" i="19"/>
  <c r="BJ2448" i="19"/>
  <c r="BC2448" i="19"/>
  <c r="BB2448" i="19"/>
  <c r="AU2448" i="19"/>
  <c r="AT2448" i="19"/>
  <c r="BJ2447" i="19"/>
  <c r="BC2447" i="19"/>
  <c r="BB2447" i="19"/>
  <c r="AU2447" i="19"/>
  <c r="AT2447" i="19"/>
  <c r="BJ2446" i="19"/>
  <c r="BC2446" i="19"/>
  <c r="BB2446" i="19"/>
  <c r="AU2446" i="19"/>
  <c r="AT2446" i="19"/>
  <c r="BJ2445" i="19"/>
  <c r="BC2445" i="19"/>
  <c r="BB2445" i="19"/>
  <c r="AU2445" i="19"/>
  <c r="AT2445" i="19"/>
  <c r="BJ2444" i="19"/>
  <c r="BC2444" i="19"/>
  <c r="BB2444" i="19"/>
  <c r="AU2444" i="19"/>
  <c r="AT2444" i="19"/>
  <c r="BJ2443" i="19"/>
  <c r="BC2443" i="19"/>
  <c r="BB2443" i="19"/>
  <c r="AU2443" i="19"/>
  <c r="AT2443" i="19"/>
  <c r="BJ2442" i="19"/>
  <c r="BC2442" i="19"/>
  <c r="BB2442" i="19"/>
  <c r="AU2442" i="19"/>
  <c r="AT2442" i="19"/>
  <c r="BJ2441" i="19"/>
  <c r="BC2441" i="19"/>
  <c r="BB2441" i="19"/>
  <c r="AU2441" i="19"/>
  <c r="AT2441" i="19"/>
  <c r="BJ2440" i="19"/>
  <c r="BC2440" i="19"/>
  <c r="BB2440" i="19"/>
  <c r="AU2440" i="19"/>
  <c r="AT2440" i="19"/>
  <c r="BJ2439" i="19"/>
  <c r="BC2439" i="19"/>
  <c r="BB2439" i="19"/>
  <c r="AU2439" i="19"/>
  <c r="AT2439" i="19"/>
  <c r="BJ2438" i="19"/>
  <c r="BC2438" i="19"/>
  <c r="BB2438" i="19"/>
  <c r="AU2438" i="19"/>
  <c r="AT2438" i="19"/>
  <c r="BJ2437" i="19"/>
  <c r="BC2437" i="19"/>
  <c r="BB2437" i="19"/>
  <c r="AU2437" i="19"/>
  <c r="AT2437" i="19"/>
  <c r="BJ2436" i="19"/>
  <c r="BC2436" i="19"/>
  <c r="BB2436" i="19"/>
  <c r="AU2436" i="19"/>
  <c r="AT2436" i="19"/>
  <c r="BJ2435" i="19"/>
  <c r="BC2435" i="19"/>
  <c r="BB2435" i="19"/>
  <c r="AU2435" i="19"/>
  <c r="AT2435" i="19"/>
  <c r="BJ2434" i="19"/>
  <c r="BC2434" i="19"/>
  <c r="BB2434" i="19"/>
  <c r="AU2434" i="19"/>
  <c r="AT2434" i="19"/>
  <c r="BJ2433" i="19"/>
  <c r="BC2433" i="19"/>
  <c r="BB2433" i="19"/>
  <c r="AU2433" i="19"/>
  <c r="AT2433" i="19"/>
  <c r="BJ2432" i="19"/>
  <c r="BC2432" i="19"/>
  <c r="BB2432" i="19"/>
  <c r="AU2432" i="19"/>
  <c r="AT2432" i="19"/>
  <c r="BJ2431" i="19"/>
  <c r="BC2431" i="19"/>
  <c r="BB2431" i="19"/>
  <c r="AU2431" i="19"/>
  <c r="AT2431" i="19"/>
  <c r="BJ2430" i="19"/>
  <c r="BC2430" i="19"/>
  <c r="BB2430" i="19"/>
  <c r="AU2430" i="19"/>
  <c r="AT2430" i="19"/>
  <c r="BJ2429" i="19"/>
  <c r="BC2429" i="19"/>
  <c r="BB2429" i="19"/>
  <c r="AU2429" i="19"/>
  <c r="AT2429" i="19"/>
  <c r="BJ2428" i="19"/>
  <c r="BC2428" i="19"/>
  <c r="BB2428" i="19"/>
  <c r="AU2428" i="19"/>
  <c r="AT2428" i="19"/>
  <c r="BJ2427" i="19"/>
  <c r="BC2427" i="19"/>
  <c r="BB2427" i="19"/>
  <c r="AU2427" i="19"/>
  <c r="AT2427" i="19"/>
  <c r="BJ2426" i="19"/>
  <c r="BC2426" i="19"/>
  <c r="BB2426" i="19"/>
  <c r="AU2426" i="19"/>
  <c r="AT2426" i="19"/>
  <c r="BJ2425" i="19"/>
  <c r="BC2425" i="19"/>
  <c r="BB2425" i="19"/>
  <c r="AU2425" i="19"/>
  <c r="AT2425" i="19"/>
  <c r="BJ2424" i="19"/>
  <c r="BC2424" i="19"/>
  <c r="BB2424" i="19"/>
  <c r="AU2424" i="19"/>
  <c r="AT2424" i="19"/>
  <c r="BJ2423" i="19"/>
  <c r="BC2423" i="19"/>
  <c r="BB2423" i="19"/>
  <c r="AU2423" i="19"/>
  <c r="AT2423" i="19"/>
  <c r="BJ2422" i="19"/>
  <c r="BC2422" i="19"/>
  <c r="BB2422" i="19"/>
  <c r="AU2422" i="19"/>
  <c r="AT2422" i="19"/>
  <c r="BJ2421" i="19"/>
  <c r="BC2421" i="19"/>
  <c r="BB2421" i="19"/>
  <c r="AU2421" i="19"/>
  <c r="AT2421" i="19"/>
  <c r="BJ2420" i="19"/>
  <c r="BC2420" i="19"/>
  <c r="BB2420" i="19"/>
  <c r="AU2420" i="19"/>
  <c r="AT2420" i="19"/>
  <c r="BJ2419" i="19"/>
  <c r="BC2419" i="19"/>
  <c r="BB2419" i="19"/>
  <c r="AU2419" i="19"/>
  <c r="AT2419" i="19"/>
  <c r="BJ2418" i="19"/>
  <c r="BC2418" i="19"/>
  <c r="BB2418" i="19"/>
  <c r="AU2418" i="19"/>
  <c r="AT2418" i="19"/>
  <c r="BJ2417" i="19"/>
  <c r="BC2417" i="19"/>
  <c r="BB2417" i="19"/>
  <c r="AU2417" i="19"/>
  <c r="AT2417" i="19"/>
  <c r="BJ2416" i="19"/>
  <c r="BC2416" i="19"/>
  <c r="BB2416" i="19"/>
  <c r="AU2416" i="19"/>
  <c r="AT2416" i="19"/>
  <c r="BJ2415" i="19"/>
  <c r="BC2415" i="19"/>
  <c r="BB2415" i="19"/>
  <c r="AU2415" i="19"/>
  <c r="AT2415" i="19"/>
  <c r="BJ2414" i="19"/>
  <c r="BC2414" i="19"/>
  <c r="BB2414" i="19"/>
  <c r="AU2414" i="19"/>
  <c r="AT2414" i="19"/>
  <c r="BJ2413" i="19"/>
  <c r="BC2413" i="19"/>
  <c r="BB2413" i="19"/>
  <c r="AU2413" i="19"/>
  <c r="AT2413" i="19"/>
  <c r="BJ2412" i="19"/>
  <c r="BC2412" i="19"/>
  <c r="BB2412" i="19"/>
  <c r="AU2412" i="19"/>
  <c r="AT2412" i="19"/>
  <c r="BJ2411" i="19"/>
  <c r="BC2411" i="19"/>
  <c r="BB2411" i="19"/>
  <c r="AU2411" i="19"/>
  <c r="AT2411" i="19"/>
  <c r="BJ2410" i="19"/>
  <c r="BC2410" i="19"/>
  <c r="BB2410" i="19"/>
  <c r="AU2410" i="19"/>
  <c r="AT2410" i="19"/>
  <c r="BJ2409" i="19"/>
  <c r="BC2409" i="19"/>
  <c r="BB2409" i="19"/>
  <c r="AU2409" i="19"/>
  <c r="AT2409" i="19"/>
  <c r="BJ2408" i="19"/>
  <c r="BC2408" i="19"/>
  <c r="BB2408" i="19"/>
  <c r="AU2408" i="19"/>
  <c r="AT2408" i="19"/>
  <c r="BJ2407" i="19"/>
  <c r="BC2407" i="19"/>
  <c r="BB2407" i="19"/>
  <c r="AU2407" i="19"/>
  <c r="AT2407" i="19"/>
  <c r="BJ2406" i="19"/>
  <c r="BC2406" i="19"/>
  <c r="BB2406" i="19"/>
  <c r="AU2406" i="19"/>
  <c r="AT2406" i="19"/>
  <c r="BJ2405" i="19"/>
  <c r="BC2405" i="19"/>
  <c r="BB2405" i="19"/>
  <c r="AU2405" i="19"/>
  <c r="AT2405" i="19"/>
  <c r="BJ2404" i="19"/>
  <c r="BC2404" i="19"/>
  <c r="BB2404" i="19"/>
  <c r="AU2404" i="19"/>
  <c r="AT2404" i="19"/>
  <c r="BJ2403" i="19"/>
  <c r="BC2403" i="19"/>
  <c r="BB2403" i="19"/>
  <c r="AU2403" i="19"/>
  <c r="AT2403" i="19"/>
  <c r="BJ2402" i="19"/>
  <c r="BC2402" i="19"/>
  <c r="BB2402" i="19"/>
  <c r="AU2402" i="19"/>
  <c r="AT2402" i="19"/>
  <c r="BJ2401" i="19"/>
  <c r="BC2401" i="19"/>
  <c r="BB2401" i="19"/>
  <c r="AU2401" i="19"/>
  <c r="AT2401" i="19"/>
  <c r="BJ2400" i="19"/>
  <c r="BC2400" i="19"/>
  <c r="BB2400" i="19"/>
  <c r="AU2400" i="19"/>
  <c r="AT2400" i="19"/>
  <c r="BJ2399" i="19"/>
  <c r="BC2399" i="19"/>
  <c r="BB2399" i="19"/>
  <c r="AU2399" i="19"/>
  <c r="AT2399" i="19"/>
  <c r="BJ2398" i="19"/>
  <c r="BC2398" i="19"/>
  <c r="BB2398" i="19"/>
  <c r="AU2398" i="19"/>
  <c r="AT2398" i="19"/>
  <c r="BJ2397" i="19"/>
  <c r="BC2397" i="19"/>
  <c r="BB2397" i="19"/>
  <c r="AU2397" i="19"/>
  <c r="AT2397" i="19"/>
  <c r="BJ2396" i="19"/>
  <c r="BC2396" i="19"/>
  <c r="BB2396" i="19"/>
  <c r="AU2396" i="19"/>
  <c r="AT2396" i="19"/>
  <c r="BJ2395" i="19"/>
  <c r="BC2395" i="19"/>
  <c r="BB2395" i="19"/>
  <c r="AU2395" i="19"/>
  <c r="AT2395" i="19"/>
  <c r="BJ2394" i="19"/>
  <c r="BC2394" i="19"/>
  <c r="BB2394" i="19"/>
  <c r="AU2394" i="19"/>
  <c r="AT2394" i="19"/>
  <c r="BJ2393" i="19"/>
  <c r="BC2393" i="19"/>
  <c r="BB2393" i="19"/>
  <c r="AU2393" i="19"/>
  <c r="AT2393" i="19"/>
  <c r="BJ2392" i="19"/>
  <c r="BC2392" i="19"/>
  <c r="BB2392" i="19"/>
  <c r="AU2392" i="19"/>
  <c r="AT2392" i="19"/>
  <c r="BJ2391" i="19"/>
  <c r="BC2391" i="19"/>
  <c r="BB2391" i="19"/>
  <c r="AU2391" i="19"/>
  <c r="AT2391" i="19"/>
  <c r="BJ2390" i="19"/>
  <c r="BC2390" i="19"/>
  <c r="BB2390" i="19"/>
  <c r="AU2390" i="19"/>
  <c r="AT2390" i="19"/>
  <c r="BJ2389" i="19"/>
  <c r="BC2389" i="19"/>
  <c r="BB2389" i="19"/>
  <c r="AU2389" i="19"/>
  <c r="AT2389" i="19"/>
  <c r="BJ2388" i="19"/>
  <c r="BC2388" i="19"/>
  <c r="BB2388" i="19"/>
  <c r="AU2388" i="19"/>
  <c r="AT2388" i="19"/>
  <c r="BJ2387" i="19"/>
  <c r="BC2387" i="19"/>
  <c r="BB2387" i="19"/>
  <c r="AU2387" i="19"/>
  <c r="AT2387" i="19"/>
  <c r="BJ2386" i="19"/>
  <c r="BC2386" i="19"/>
  <c r="BB2386" i="19"/>
  <c r="AU2386" i="19"/>
  <c r="AT2386" i="19"/>
  <c r="BJ2385" i="19"/>
  <c r="BC2385" i="19"/>
  <c r="BB2385" i="19"/>
  <c r="AU2385" i="19"/>
  <c r="AT2385" i="19"/>
  <c r="BJ2384" i="19"/>
  <c r="BC2384" i="19"/>
  <c r="BB2384" i="19"/>
  <c r="AU2384" i="19"/>
  <c r="AT2384" i="19"/>
  <c r="BJ2383" i="19"/>
  <c r="BC2383" i="19"/>
  <c r="BB2383" i="19"/>
  <c r="AU2383" i="19"/>
  <c r="AT2383" i="19"/>
  <c r="BJ2382" i="19"/>
  <c r="BC2382" i="19"/>
  <c r="BB2382" i="19"/>
  <c r="AU2382" i="19"/>
  <c r="AT2382" i="19"/>
  <c r="BJ2381" i="19"/>
  <c r="BC2381" i="19"/>
  <c r="BB2381" i="19"/>
  <c r="AU2381" i="19"/>
  <c r="AT2381" i="19"/>
  <c r="BJ2380" i="19"/>
  <c r="BC2380" i="19"/>
  <c r="BB2380" i="19"/>
  <c r="AU2380" i="19"/>
  <c r="AT2380" i="19"/>
  <c r="BJ2379" i="19"/>
  <c r="BC2379" i="19"/>
  <c r="BB2379" i="19"/>
  <c r="AU2379" i="19"/>
  <c r="AT2379" i="19"/>
  <c r="BJ2378" i="19"/>
  <c r="BC2378" i="19"/>
  <c r="BB2378" i="19"/>
  <c r="AU2378" i="19"/>
  <c r="AT2378" i="19"/>
  <c r="BJ2377" i="19"/>
  <c r="BC2377" i="19"/>
  <c r="BB2377" i="19"/>
  <c r="AU2377" i="19"/>
  <c r="AT2377" i="19"/>
  <c r="BJ2376" i="19"/>
  <c r="BC2376" i="19"/>
  <c r="BB2376" i="19"/>
  <c r="AU2376" i="19"/>
  <c r="AT2376" i="19"/>
  <c r="BJ2375" i="19"/>
  <c r="BC2375" i="19"/>
  <c r="BB2375" i="19"/>
  <c r="AU2375" i="19"/>
  <c r="AT2375" i="19"/>
  <c r="BJ2374" i="19"/>
  <c r="BC2374" i="19"/>
  <c r="BB2374" i="19"/>
  <c r="AU2374" i="19"/>
  <c r="AT2374" i="19"/>
  <c r="BJ2373" i="19"/>
  <c r="BC2373" i="19"/>
  <c r="BB2373" i="19"/>
  <c r="AU2373" i="19"/>
  <c r="AT2373" i="19"/>
  <c r="BJ2372" i="19"/>
  <c r="BC2372" i="19"/>
  <c r="BB2372" i="19"/>
  <c r="AU2372" i="19"/>
  <c r="AT2372" i="19"/>
  <c r="BJ2371" i="19"/>
  <c r="BC2371" i="19"/>
  <c r="BB2371" i="19"/>
  <c r="AU2371" i="19"/>
  <c r="AT2371" i="19"/>
  <c r="BJ2370" i="19"/>
  <c r="BC2370" i="19"/>
  <c r="BB2370" i="19"/>
  <c r="AU2370" i="19"/>
  <c r="AT2370" i="19"/>
  <c r="BJ2369" i="19"/>
  <c r="BC2369" i="19"/>
  <c r="BB2369" i="19"/>
  <c r="AU2369" i="19"/>
  <c r="AT2369" i="19"/>
  <c r="BJ2368" i="19"/>
  <c r="BC2368" i="19"/>
  <c r="BB2368" i="19"/>
  <c r="AU2368" i="19"/>
  <c r="AT2368" i="19"/>
  <c r="BJ2367" i="19"/>
  <c r="BC2367" i="19"/>
  <c r="BB2367" i="19"/>
  <c r="AU2367" i="19"/>
  <c r="AT2367" i="19"/>
  <c r="BJ2366" i="19"/>
  <c r="BC2366" i="19"/>
  <c r="BB2366" i="19"/>
  <c r="AU2366" i="19"/>
  <c r="AT2366" i="19"/>
  <c r="BJ2365" i="19"/>
  <c r="BC2365" i="19"/>
  <c r="BB2365" i="19"/>
  <c r="AU2365" i="19"/>
  <c r="AT2365" i="19"/>
  <c r="BJ2364" i="19"/>
  <c r="BC2364" i="19"/>
  <c r="BB2364" i="19"/>
  <c r="AU2364" i="19"/>
  <c r="AT2364" i="19"/>
  <c r="BJ2363" i="19"/>
  <c r="BC2363" i="19"/>
  <c r="BB2363" i="19"/>
  <c r="AU2363" i="19"/>
  <c r="AT2363" i="19"/>
  <c r="BJ2362" i="19"/>
  <c r="BC2362" i="19"/>
  <c r="BB2362" i="19"/>
  <c r="AU2362" i="19"/>
  <c r="AT2362" i="19"/>
  <c r="BJ2361" i="19"/>
  <c r="BC2361" i="19"/>
  <c r="BB2361" i="19"/>
  <c r="AU2361" i="19"/>
  <c r="AT2361" i="19"/>
  <c r="BJ2360" i="19"/>
  <c r="BC2360" i="19"/>
  <c r="BB2360" i="19"/>
  <c r="AU2360" i="19"/>
  <c r="AT2360" i="19"/>
  <c r="BJ2359" i="19"/>
  <c r="BC2359" i="19"/>
  <c r="BB2359" i="19"/>
  <c r="AU2359" i="19"/>
  <c r="AT2359" i="19"/>
  <c r="BJ2358" i="19"/>
  <c r="BC2358" i="19"/>
  <c r="BB2358" i="19"/>
  <c r="AU2358" i="19"/>
  <c r="AT2358" i="19"/>
  <c r="BJ2357" i="19"/>
  <c r="BC2357" i="19"/>
  <c r="BB2357" i="19"/>
  <c r="AU2357" i="19"/>
  <c r="AT2357" i="19"/>
  <c r="BJ2356" i="19"/>
  <c r="BC2356" i="19"/>
  <c r="BB2356" i="19"/>
  <c r="AU2356" i="19"/>
  <c r="AT2356" i="19"/>
  <c r="BJ2355" i="19"/>
  <c r="BC2355" i="19"/>
  <c r="BB2355" i="19"/>
  <c r="AU2355" i="19"/>
  <c r="AT2355" i="19"/>
  <c r="BJ2354" i="19"/>
  <c r="BC2354" i="19"/>
  <c r="BB2354" i="19"/>
  <c r="AU2354" i="19"/>
  <c r="AT2354" i="19"/>
  <c r="BJ2353" i="19"/>
  <c r="BC2353" i="19"/>
  <c r="BB2353" i="19"/>
  <c r="AU2353" i="19"/>
  <c r="AT2353" i="19"/>
  <c r="BJ2352" i="19"/>
  <c r="BC2352" i="19"/>
  <c r="BB2352" i="19"/>
  <c r="AU2352" i="19"/>
  <c r="AT2352" i="19"/>
  <c r="BJ2351" i="19"/>
  <c r="BC2351" i="19"/>
  <c r="BB2351" i="19"/>
  <c r="AU2351" i="19"/>
  <c r="AT2351" i="19"/>
  <c r="BJ2350" i="19"/>
  <c r="BC2350" i="19"/>
  <c r="BB2350" i="19"/>
  <c r="AU2350" i="19"/>
  <c r="AT2350" i="19"/>
  <c r="BJ2349" i="19"/>
  <c r="BC2349" i="19"/>
  <c r="BB2349" i="19"/>
  <c r="AU2349" i="19"/>
  <c r="AT2349" i="19"/>
  <c r="BJ2348" i="19"/>
  <c r="BC2348" i="19"/>
  <c r="BB2348" i="19"/>
  <c r="AU2348" i="19"/>
  <c r="AT2348" i="19"/>
  <c r="BJ2347" i="19"/>
  <c r="BC2347" i="19"/>
  <c r="BB2347" i="19"/>
  <c r="AU2347" i="19"/>
  <c r="AT2347" i="19"/>
  <c r="BJ2346" i="19"/>
  <c r="BC2346" i="19"/>
  <c r="BB2346" i="19"/>
  <c r="AU2346" i="19"/>
  <c r="AT2346" i="19"/>
  <c r="BJ2345" i="19"/>
  <c r="BC2345" i="19"/>
  <c r="BB2345" i="19"/>
  <c r="AU2345" i="19"/>
  <c r="AT2345" i="19"/>
  <c r="BJ2344" i="19"/>
  <c r="BC2344" i="19"/>
  <c r="BB2344" i="19"/>
  <c r="AU2344" i="19"/>
  <c r="AT2344" i="19"/>
  <c r="BJ2343" i="19"/>
  <c r="BC2343" i="19"/>
  <c r="BB2343" i="19"/>
  <c r="AU2343" i="19"/>
  <c r="AT2343" i="19"/>
  <c r="BJ2342" i="19"/>
  <c r="BC2342" i="19"/>
  <c r="BB2342" i="19"/>
  <c r="AU2342" i="19"/>
  <c r="AT2342" i="19"/>
  <c r="BJ2341" i="19"/>
  <c r="BC2341" i="19"/>
  <c r="BB2341" i="19"/>
  <c r="AU2341" i="19"/>
  <c r="AT2341" i="19"/>
  <c r="BJ2340" i="19"/>
  <c r="BC2340" i="19"/>
  <c r="BB2340" i="19"/>
  <c r="AU2340" i="19"/>
  <c r="AT2340" i="19"/>
  <c r="BJ2339" i="19"/>
  <c r="BC2339" i="19"/>
  <c r="BB2339" i="19"/>
  <c r="AU2339" i="19"/>
  <c r="AT2339" i="19"/>
  <c r="BJ2338" i="19"/>
  <c r="BC2338" i="19"/>
  <c r="BB2338" i="19"/>
  <c r="AU2338" i="19"/>
  <c r="AT2338" i="19"/>
  <c r="BJ2337" i="19"/>
  <c r="BC2337" i="19"/>
  <c r="BB2337" i="19"/>
  <c r="AU2337" i="19"/>
  <c r="AT2337" i="19"/>
  <c r="BJ2336" i="19"/>
  <c r="BC2336" i="19"/>
  <c r="BB2336" i="19"/>
  <c r="AU2336" i="19"/>
  <c r="AT2336" i="19"/>
  <c r="BJ2335" i="19"/>
  <c r="BC2335" i="19"/>
  <c r="BB2335" i="19"/>
  <c r="AU2335" i="19"/>
  <c r="AT2335" i="19"/>
  <c r="BJ2334" i="19"/>
  <c r="BC2334" i="19"/>
  <c r="BB2334" i="19"/>
  <c r="AU2334" i="19"/>
  <c r="AT2334" i="19"/>
  <c r="BJ2333" i="19"/>
  <c r="BC2333" i="19"/>
  <c r="BB2333" i="19"/>
  <c r="AU2333" i="19"/>
  <c r="AT2333" i="19"/>
  <c r="BJ2332" i="19"/>
  <c r="BC2332" i="19"/>
  <c r="BB2332" i="19"/>
  <c r="AU2332" i="19"/>
  <c r="AT2332" i="19"/>
  <c r="BJ2331" i="19"/>
  <c r="BC2331" i="19"/>
  <c r="BB2331" i="19"/>
  <c r="AU2331" i="19"/>
  <c r="AT2331" i="19"/>
  <c r="BJ2330" i="19"/>
  <c r="BC2330" i="19"/>
  <c r="BB2330" i="19"/>
  <c r="AU2330" i="19"/>
  <c r="AT2330" i="19"/>
  <c r="BJ2329" i="19"/>
  <c r="BC2329" i="19"/>
  <c r="BB2329" i="19"/>
  <c r="AU2329" i="19"/>
  <c r="AT2329" i="19"/>
  <c r="BJ2328" i="19"/>
  <c r="BC2328" i="19"/>
  <c r="BB2328" i="19"/>
  <c r="AU2328" i="19"/>
  <c r="AT2328" i="19"/>
  <c r="BJ2327" i="19"/>
  <c r="BC2327" i="19"/>
  <c r="BB2327" i="19"/>
  <c r="AU2327" i="19"/>
  <c r="AT2327" i="19"/>
  <c r="BJ2326" i="19"/>
  <c r="BC2326" i="19"/>
  <c r="BB2326" i="19"/>
  <c r="AU2326" i="19"/>
  <c r="AT2326" i="19"/>
  <c r="BJ2325" i="19"/>
  <c r="BC2325" i="19"/>
  <c r="BB2325" i="19"/>
  <c r="AU2325" i="19"/>
  <c r="AT2325" i="19"/>
  <c r="BJ2324" i="19"/>
  <c r="BC2324" i="19"/>
  <c r="BB2324" i="19"/>
  <c r="AU2324" i="19"/>
  <c r="AT2324" i="19"/>
  <c r="BJ2323" i="19"/>
  <c r="BC2323" i="19"/>
  <c r="BB2323" i="19"/>
  <c r="AU2323" i="19"/>
  <c r="AT2323" i="19"/>
  <c r="BJ2322" i="19"/>
  <c r="BC2322" i="19"/>
  <c r="BB2322" i="19"/>
  <c r="AU2322" i="19"/>
  <c r="AT2322" i="19"/>
  <c r="BJ2321" i="19"/>
  <c r="BC2321" i="19"/>
  <c r="BB2321" i="19"/>
  <c r="AU2321" i="19"/>
  <c r="AT2321" i="19"/>
  <c r="BJ2320" i="19"/>
  <c r="BC2320" i="19"/>
  <c r="BB2320" i="19"/>
  <c r="AU2320" i="19"/>
  <c r="AT2320" i="19"/>
  <c r="BJ2319" i="19"/>
  <c r="BC2319" i="19"/>
  <c r="BB2319" i="19"/>
  <c r="AU2319" i="19"/>
  <c r="AT2319" i="19"/>
  <c r="BJ2318" i="19"/>
  <c r="BC2318" i="19"/>
  <c r="BB2318" i="19"/>
  <c r="AU2318" i="19"/>
  <c r="AT2318" i="19"/>
  <c r="BJ2317" i="19"/>
  <c r="BC2317" i="19"/>
  <c r="BB2317" i="19"/>
  <c r="AU2317" i="19"/>
  <c r="AT2317" i="19"/>
  <c r="BJ2316" i="19"/>
  <c r="BC2316" i="19"/>
  <c r="BB2316" i="19"/>
  <c r="AU2316" i="19"/>
  <c r="AT2316" i="19"/>
  <c r="BJ2315" i="19"/>
  <c r="BC2315" i="19"/>
  <c r="BB2315" i="19"/>
  <c r="AU2315" i="19"/>
  <c r="AT2315" i="19"/>
  <c r="BJ2314" i="19"/>
  <c r="BC2314" i="19"/>
  <c r="BB2314" i="19"/>
  <c r="AU2314" i="19"/>
  <c r="AT2314" i="19"/>
  <c r="BJ2313" i="19"/>
  <c r="BC2313" i="19"/>
  <c r="BB2313" i="19"/>
  <c r="AU2313" i="19"/>
  <c r="AT2313" i="19"/>
  <c r="BJ2312" i="19"/>
  <c r="BC2312" i="19"/>
  <c r="BB2312" i="19"/>
  <c r="AU2312" i="19"/>
  <c r="AT2312" i="19"/>
  <c r="BJ2311" i="19"/>
  <c r="BC2311" i="19"/>
  <c r="BB2311" i="19"/>
  <c r="AU2311" i="19"/>
  <c r="AT2311" i="19"/>
  <c r="BJ2310" i="19"/>
  <c r="BC2310" i="19"/>
  <c r="BB2310" i="19"/>
  <c r="AU2310" i="19"/>
  <c r="AT2310" i="19"/>
  <c r="BJ2309" i="19"/>
  <c r="BC2309" i="19"/>
  <c r="BB2309" i="19"/>
  <c r="AU2309" i="19"/>
  <c r="AT2309" i="19"/>
  <c r="BJ2308" i="19"/>
  <c r="BC2308" i="19"/>
  <c r="BB2308" i="19"/>
  <c r="AU2308" i="19"/>
  <c r="AT2308" i="19"/>
  <c r="BJ2307" i="19"/>
  <c r="BC2307" i="19"/>
  <c r="BB2307" i="19"/>
  <c r="AU2307" i="19"/>
  <c r="AT2307" i="19"/>
  <c r="BJ2306" i="19"/>
  <c r="BC2306" i="19"/>
  <c r="BB2306" i="19"/>
  <c r="AU2306" i="19"/>
  <c r="AT2306" i="19"/>
  <c r="BJ2305" i="19"/>
  <c r="BC2305" i="19"/>
  <c r="BB2305" i="19"/>
  <c r="AU2305" i="19"/>
  <c r="AT2305" i="19"/>
  <c r="BJ2304" i="19"/>
  <c r="BC2304" i="19"/>
  <c r="BB2304" i="19"/>
  <c r="AU2304" i="19"/>
  <c r="AT2304" i="19"/>
  <c r="BJ2303" i="19"/>
  <c r="BC2303" i="19"/>
  <c r="BB2303" i="19"/>
  <c r="AU2303" i="19"/>
  <c r="AT2303" i="19"/>
  <c r="BJ2302" i="19"/>
  <c r="BC2302" i="19"/>
  <c r="BB2302" i="19"/>
  <c r="AU2302" i="19"/>
  <c r="AT2302" i="19"/>
  <c r="BJ2301" i="19"/>
  <c r="BC2301" i="19"/>
  <c r="BB2301" i="19"/>
  <c r="AU2301" i="19"/>
  <c r="AT2301" i="19"/>
  <c r="BJ2300" i="19"/>
  <c r="BC2300" i="19"/>
  <c r="BB2300" i="19"/>
  <c r="AU2300" i="19"/>
  <c r="AT2300" i="19"/>
  <c r="BJ2299" i="19"/>
  <c r="BC2299" i="19"/>
  <c r="BB2299" i="19"/>
  <c r="AU2299" i="19"/>
  <c r="AT2299" i="19"/>
  <c r="BJ2298" i="19"/>
  <c r="BC2298" i="19"/>
  <c r="BB2298" i="19"/>
  <c r="AU2298" i="19"/>
  <c r="AT2298" i="19"/>
  <c r="BJ2297" i="19"/>
  <c r="BC2297" i="19"/>
  <c r="BB2297" i="19"/>
  <c r="AU2297" i="19"/>
  <c r="AT2297" i="19"/>
  <c r="BJ2296" i="19"/>
  <c r="BC2296" i="19"/>
  <c r="BB2296" i="19"/>
  <c r="AU2296" i="19"/>
  <c r="AT2296" i="19"/>
  <c r="BJ2295" i="19"/>
  <c r="BC2295" i="19"/>
  <c r="BB2295" i="19"/>
  <c r="AU2295" i="19"/>
  <c r="AT2295" i="19"/>
  <c r="BJ2294" i="19"/>
  <c r="BC2294" i="19"/>
  <c r="BB2294" i="19"/>
  <c r="AU2294" i="19"/>
  <c r="AT2294" i="19"/>
  <c r="BJ2293" i="19"/>
  <c r="BC2293" i="19"/>
  <c r="BB2293" i="19"/>
  <c r="AU2293" i="19"/>
  <c r="AT2293" i="19"/>
  <c r="BJ2292" i="19"/>
  <c r="BC2292" i="19"/>
  <c r="BB2292" i="19"/>
  <c r="AU2292" i="19"/>
  <c r="AT2292" i="19"/>
  <c r="BJ2291" i="19"/>
  <c r="BC2291" i="19"/>
  <c r="BB2291" i="19"/>
  <c r="AU2291" i="19"/>
  <c r="AT2291" i="19"/>
  <c r="BJ2290" i="19"/>
  <c r="BC2290" i="19"/>
  <c r="BB2290" i="19"/>
  <c r="AU2290" i="19"/>
  <c r="AT2290" i="19"/>
  <c r="BJ2289" i="19"/>
  <c r="BC2289" i="19"/>
  <c r="BB2289" i="19"/>
  <c r="AU2289" i="19"/>
  <c r="AT2289" i="19"/>
  <c r="BJ2288" i="19"/>
  <c r="BC2288" i="19"/>
  <c r="BB2288" i="19"/>
  <c r="AU2288" i="19"/>
  <c r="AT2288" i="19"/>
  <c r="BJ2287" i="19"/>
  <c r="BC2287" i="19"/>
  <c r="BB2287" i="19"/>
  <c r="AU2287" i="19"/>
  <c r="AT2287" i="19"/>
  <c r="BJ2286" i="19"/>
  <c r="BC2286" i="19"/>
  <c r="BB2286" i="19"/>
  <c r="AU2286" i="19"/>
  <c r="AT2286" i="19"/>
  <c r="BJ2285" i="19"/>
  <c r="BC2285" i="19"/>
  <c r="BB2285" i="19"/>
  <c r="AU2285" i="19"/>
  <c r="AT2285" i="19"/>
  <c r="BJ2284" i="19"/>
  <c r="BC2284" i="19"/>
  <c r="BB2284" i="19"/>
  <c r="AU2284" i="19"/>
  <c r="AT2284" i="19"/>
  <c r="BJ2283" i="19"/>
  <c r="BC2283" i="19"/>
  <c r="BB2283" i="19"/>
  <c r="AU2283" i="19"/>
  <c r="AT2283" i="19"/>
  <c r="BJ2282" i="19"/>
  <c r="BC2282" i="19"/>
  <c r="BB2282" i="19"/>
  <c r="AU2282" i="19"/>
  <c r="AT2282" i="19"/>
  <c r="BJ2281" i="19"/>
  <c r="BC2281" i="19"/>
  <c r="BB2281" i="19"/>
  <c r="AU2281" i="19"/>
  <c r="AT2281" i="19"/>
  <c r="BJ2280" i="19"/>
  <c r="BC2280" i="19"/>
  <c r="BB2280" i="19"/>
  <c r="AU2280" i="19"/>
  <c r="AT2280" i="19"/>
  <c r="BJ2279" i="19"/>
  <c r="BC2279" i="19"/>
  <c r="BB2279" i="19"/>
  <c r="AU2279" i="19"/>
  <c r="AT2279" i="19"/>
  <c r="BJ2278" i="19"/>
  <c r="BC2278" i="19"/>
  <c r="BB2278" i="19"/>
  <c r="AU2278" i="19"/>
  <c r="AT2278" i="19"/>
  <c r="BJ2277" i="19"/>
  <c r="BC2277" i="19"/>
  <c r="BB2277" i="19"/>
  <c r="AU2277" i="19"/>
  <c r="AT2277" i="19"/>
  <c r="BJ2276" i="19"/>
  <c r="BC2276" i="19"/>
  <c r="BB2276" i="19"/>
  <c r="AU2276" i="19"/>
  <c r="AT2276" i="19"/>
  <c r="BJ2275" i="19"/>
  <c r="BC2275" i="19"/>
  <c r="BB2275" i="19"/>
  <c r="AU2275" i="19"/>
  <c r="AT2275" i="19"/>
  <c r="BJ2274" i="19"/>
  <c r="BC2274" i="19"/>
  <c r="BB2274" i="19"/>
  <c r="AU2274" i="19"/>
  <c r="AT2274" i="19"/>
  <c r="BJ2273" i="19"/>
  <c r="BC2273" i="19"/>
  <c r="BB2273" i="19"/>
  <c r="AU2273" i="19"/>
  <c r="AT2273" i="19"/>
  <c r="BJ2272" i="19"/>
  <c r="BC2272" i="19"/>
  <c r="BB2272" i="19"/>
  <c r="AU2272" i="19"/>
  <c r="AT2272" i="19"/>
  <c r="BJ2271" i="19"/>
  <c r="BC2271" i="19"/>
  <c r="BB2271" i="19"/>
  <c r="AU2271" i="19"/>
  <c r="AT2271" i="19"/>
  <c r="BJ2270" i="19"/>
  <c r="BC2270" i="19"/>
  <c r="BB2270" i="19"/>
  <c r="AU2270" i="19"/>
  <c r="AT2270" i="19"/>
  <c r="BJ2269" i="19"/>
  <c r="BC2269" i="19"/>
  <c r="BB2269" i="19"/>
  <c r="AU2269" i="19"/>
  <c r="AT2269" i="19"/>
  <c r="BJ2268" i="19"/>
  <c r="BC2268" i="19"/>
  <c r="BB2268" i="19"/>
  <c r="AU2268" i="19"/>
  <c r="AT2268" i="19"/>
  <c r="BJ2267" i="19"/>
  <c r="BC2267" i="19"/>
  <c r="BB2267" i="19"/>
  <c r="AU2267" i="19"/>
  <c r="AT2267" i="19"/>
  <c r="BJ2266" i="19"/>
  <c r="BC2266" i="19"/>
  <c r="BB2266" i="19"/>
  <c r="AU2266" i="19"/>
  <c r="AT2266" i="19"/>
  <c r="BJ2265" i="19"/>
  <c r="BC2265" i="19"/>
  <c r="BB2265" i="19"/>
  <c r="AU2265" i="19"/>
  <c r="AT2265" i="19"/>
  <c r="BJ2264" i="19"/>
  <c r="BC2264" i="19"/>
  <c r="BB2264" i="19"/>
  <c r="AU2264" i="19"/>
  <c r="AT2264" i="19"/>
  <c r="BJ2263" i="19"/>
  <c r="BC2263" i="19"/>
  <c r="BB2263" i="19"/>
  <c r="AU2263" i="19"/>
  <c r="AT2263" i="19"/>
  <c r="BJ2262" i="19"/>
  <c r="BC2262" i="19"/>
  <c r="BB2262" i="19"/>
  <c r="AU2262" i="19"/>
  <c r="AT2262" i="19"/>
  <c r="BJ2261" i="19"/>
  <c r="BC2261" i="19"/>
  <c r="BB2261" i="19"/>
  <c r="AU2261" i="19"/>
  <c r="AT2261" i="19"/>
  <c r="BJ2260" i="19"/>
  <c r="BC2260" i="19"/>
  <c r="BB2260" i="19"/>
  <c r="AU2260" i="19"/>
  <c r="AT2260" i="19"/>
  <c r="BJ2259" i="19"/>
  <c r="BC2259" i="19"/>
  <c r="BB2259" i="19"/>
  <c r="AU2259" i="19"/>
  <c r="AT2259" i="19"/>
  <c r="BJ2258" i="19"/>
  <c r="BC2258" i="19"/>
  <c r="BB2258" i="19"/>
  <c r="AU2258" i="19"/>
  <c r="AT2258" i="19"/>
  <c r="BJ2257" i="19"/>
  <c r="BC2257" i="19"/>
  <c r="BB2257" i="19"/>
  <c r="AU2257" i="19"/>
  <c r="AT2257" i="19"/>
  <c r="BJ2256" i="19"/>
  <c r="BC2256" i="19"/>
  <c r="BB2256" i="19"/>
  <c r="AU2256" i="19"/>
  <c r="AT2256" i="19"/>
  <c r="BJ2255" i="19"/>
  <c r="BC2255" i="19"/>
  <c r="BB2255" i="19"/>
  <c r="AU2255" i="19"/>
  <c r="AT2255" i="19"/>
  <c r="BJ2254" i="19"/>
  <c r="BC2254" i="19"/>
  <c r="BB2254" i="19"/>
  <c r="AU2254" i="19"/>
  <c r="AT2254" i="19"/>
  <c r="BJ2253" i="19"/>
  <c r="BC2253" i="19"/>
  <c r="BB2253" i="19"/>
  <c r="AU2253" i="19"/>
  <c r="AT2253" i="19"/>
  <c r="BJ2252" i="19"/>
  <c r="BC2252" i="19"/>
  <c r="BB2252" i="19"/>
  <c r="AU2252" i="19"/>
  <c r="AT2252" i="19"/>
  <c r="BJ2251" i="19"/>
  <c r="BC2251" i="19"/>
  <c r="BB2251" i="19"/>
  <c r="AU2251" i="19"/>
  <c r="AT2251" i="19"/>
  <c r="BJ2250" i="19"/>
  <c r="BC2250" i="19"/>
  <c r="BB2250" i="19"/>
  <c r="AU2250" i="19"/>
  <c r="AT2250" i="19"/>
  <c r="BJ2249" i="19"/>
  <c r="BC2249" i="19"/>
  <c r="BB2249" i="19"/>
  <c r="AU2249" i="19"/>
  <c r="AT2249" i="19"/>
  <c r="BJ2248" i="19"/>
  <c r="BC2248" i="19"/>
  <c r="BB2248" i="19"/>
  <c r="AU2248" i="19"/>
  <c r="AT2248" i="19"/>
  <c r="BJ2247" i="19"/>
  <c r="BC2247" i="19"/>
  <c r="BB2247" i="19"/>
  <c r="AU2247" i="19"/>
  <c r="AT2247" i="19"/>
  <c r="BJ2246" i="19"/>
  <c r="BC2246" i="19"/>
  <c r="BB2246" i="19"/>
  <c r="AU2246" i="19"/>
  <c r="AT2246" i="19"/>
  <c r="BJ2245" i="19"/>
  <c r="BC2245" i="19"/>
  <c r="BB2245" i="19"/>
  <c r="AU2245" i="19"/>
  <c r="AT2245" i="19"/>
  <c r="BJ2244" i="19"/>
  <c r="BC2244" i="19"/>
  <c r="BB2244" i="19"/>
  <c r="AU2244" i="19"/>
  <c r="AT2244" i="19"/>
  <c r="BJ2243" i="19"/>
  <c r="BC2243" i="19"/>
  <c r="BB2243" i="19"/>
  <c r="AU2243" i="19"/>
  <c r="AT2243" i="19"/>
  <c r="BJ2242" i="19"/>
  <c r="BC2242" i="19"/>
  <c r="BB2242" i="19"/>
  <c r="AU2242" i="19"/>
  <c r="AT2242" i="19"/>
  <c r="BJ2241" i="19"/>
  <c r="BC2241" i="19"/>
  <c r="BB2241" i="19"/>
  <c r="AU2241" i="19"/>
  <c r="AT2241" i="19"/>
  <c r="BJ2240" i="19"/>
  <c r="BC2240" i="19"/>
  <c r="BB2240" i="19"/>
  <c r="AU2240" i="19"/>
  <c r="AT2240" i="19"/>
  <c r="BJ2239" i="19"/>
  <c r="BC2239" i="19"/>
  <c r="BB2239" i="19"/>
  <c r="AU2239" i="19"/>
  <c r="AT2239" i="19"/>
  <c r="BJ2238" i="19"/>
  <c r="BC2238" i="19"/>
  <c r="BB2238" i="19"/>
  <c r="AU2238" i="19"/>
  <c r="AT2238" i="19"/>
  <c r="BJ2237" i="19"/>
  <c r="BC2237" i="19"/>
  <c r="BB2237" i="19"/>
  <c r="AU2237" i="19"/>
  <c r="AT2237" i="19"/>
  <c r="BJ2236" i="19"/>
  <c r="BC2236" i="19"/>
  <c r="BB2236" i="19"/>
  <c r="AU2236" i="19"/>
  <c r="AT2236" i="19"/>
  <c r="BJ2235" i="19"/>
  <c r="BC2235" i="19"/>
  <c r="BB2235" i="19"/>
  <c r="AU2235" i="19"/>
  <c r="AT2235" i="19"/>
  <c r="BJ2234" i="19"/>
  <c r="BC2234" i="19"/>
  <c r="BB2234" i="19"/>
  <c r="AU2234" i="19"/>
  <c r="AT2234" i="19"/>
  <c r="BJ2233" i="19"/>
  <c r="BC2233" i="19"/>
  <c r="BB2233" i="19"/>
  <c r="AU2233" i="19"/>
  <c r="AT2233" i="19"/>
  <c r="BJ2232" i="19"/>
  <c r="BC2232" i="19"/>
  <c r="BB2232" i="19"/>
  <c r="AU2232" i="19"/>
  <c r="AT2232" i="19"/>
  <c r="BJ2231" i="19"/>
  <c r="BC2231" i="19"/>
  <c r="BB2231" i="19"/>
  <c r="AU2231" i="19"/>
  <c r="AT2231" i="19"/>
  <c r="BJ2230" i="19"/>
  <c r="BC2230" i="19"/>
  <c r="BB2230" i="19"/>
  <c r="AU2230" i="19"/>
  <c r="AT2230" i="19"/>
  <c r="BJ2229" i="19"/>
  <c r="BC2229" i="19"/>
  <c r="BB2229" i="19"/>
  <c r="AU2229" i="19"/>
  <c r="AT2229" i="19"/>
  <c r="BJ2228" i="19"/>
  <c r="BC2228" i="19"/>
  <c r="BB2228" i="19"/>
  <c r="AU2228" i="19"/>
  <c r="AT2228" i="19"/>
  <c r="BJ2227" i="19"/>
  <c r="BC2227" i="19"/>
  <c r="BB2227" i="19"/>
  <c r="AU2227" i="19"/>
  <c r="AT2227" i="19"/>
  <c r="BJ2226" i="19"/>
  <c r="BC2226" i="19"/>
  <c r="BB2226" i="19"/>
  <c r="AU2226" i="19"/>
  <c r="AT2226" i="19"/>
  <c r="BJ2225" i="19"/>
  <c r="BC2225" i="19"/>
  <c r="BB2225" i="19"/>
  <c r="AU2225" i="19"/>
  <c r="AT2225" i="19"/>
  <c r="BJ2224" i="19"/>
  <c r="BC2224" i="19"/>
  <c r="BB2224" i="19"/>
  <c r="AU2224" i="19"/>
  <c r="AT2224" i="19"/>
  <c r="BJ2223" i="19"/>
  <c r="BC2223" i="19"/>
  <c r="BB2223" i="19"/>
  <c r="AU2223" i="19"/>
  <c r="AT2223" i="19"/>
  <c r="BJ2222" i="19"/>
  <c r="BC2222" i="19"/>
  <c r="BB2222" i="19"/>
  <c r="AU2222" i="19"/>
  <c r="AT2222" i="19"/>
  <c r="BJ2221" i="19"/>
  <c r="BC2221" i="19"/>
  <c r="BB2221" i="19"/>
  <c r="AU2221" i="19"/>
  <c r="AT2221" i="19"/>
  <c r="BJ2220" i="19"/>
  <c r="BC2220" i="19"/>
  <c r="BB2220" i="19"/>
  <c r="AU2220" i="19"/>
  <c r="AT2220" i="19"/>
  <c r="BJ2219" i="19"/>
  <c r="BC2219" i="19"/>
  <c r="BB2219" i="19"/>
  <c r="AU2219" i="19"/>
  <c r="AT2219" i="19"/>
  <c r="BJ2218" i="19"/>
  <c r="BC2218" i="19"/>
  <c r="BB2218" i="19"/>
  <c r="AU2218" i="19"/>
  <c r="AT2218" i="19"/>
  <c r="BJ2217" i="19"/>
  <c r="BC2217" i="19"/>
  <c r="BB2217" i="19"/>
  <c r="AU2217" i="19"/>
  <c r="AT2217" i="19"/>
  <c r="BJ2216" i="19"/>
  <c r="BC2216" i="19"/>
  <c r="BB2216" i="19"/>
  <c r="AU2216" i="19"/>
  <c r="AT2216" i="19"/>
  <c r="BJ2215" i="19"/>
  <c r="BC2215" i="19"/>
  <c r="BB2215" i="19"/>
  <c r="AU2215" i="19"/>
  <c r="AT2215" i="19"/>
  <c r="BJ2214" i="19"/>
  <c r="BC2214" i="19"/>
  <c r="BB2214" i="19"/>
  <c r="AU2214" i="19"/>
  <c r="AT2214" i="19"/>
  <c r="BJ2213" i="19"/>
  <c r="BC2213" i="19"/>
  <c r="BB2213" i="19"/>
  <c r="AU2213" i="19"/>
  <c r="AT2213" i="19"/>
  <c r="BJ2212" i="19"/>
  <c r="BC2212" i="19"/>
  <c r="BB2212" i="19"/>
  <c r="AU2212" i="19"/>
  <c r="AT2212" i="19"/>
  <c r="BJ2211" i="19"/>
  <c r="BC2211" i="19"/>
  <c r="BB2211" i="19"/>
  <c r="AU2211" i="19"/>
  <c r="AT2211" i="19"/>
  <c r="BJ2210" i="19"/>
  <c r="BC2210" i="19"/>
  <c r="BB2210" i="19"/>
  <c r="AU2210" i="19"/>
  <c r="AT2210" i="19"/>
  <c r="BJ2209" i="19"/>
  <c r="BC2209" i="19"/>
  <c r="BB2209" i="19"/>
  <c r="AU2209" i="19"/>
  <c r="AT2209" i="19"/>
  <c r="BJ2208" i="19"/>
  <c r="BC2208" i="19"/>
  <c r="BB2208" i="19"/>
  <c r="AU2208" i="19"/>
  <c r="AT2208" i="19"/>
  <c r="BJ2207" i="19"/>
  <c r="BC2207" i="19"/>
  <c r="BB2207" i="19"/>
  <c r="AU2207" i="19"/>
  <c r="AT2207" i="19"/>
  <c r="BJ2206" i="19"/>
  <c r="BC2206" i="19"/>
  <c r="BB2206" i="19"/>
  <c r="AU2206" i="19"/>
  <c r="AT2206" i="19"/>
  <c r="BJ2205" i="19"/>
  <c r="BC2205" i="19"/>
  <c r="BB2205" i="19"/>
  <c r="AU2205" i="19"/>
  <c r="AT2205" i="19"/>
  <c r="BJ2204" i="19"/>
  <c r="BC2204" i="19"/>
  <c r="BB2204" i="19"/>
  <c r="AU2204" i="19"/>
  <c r="AT2204" i="19"/>
  <c r="BJ2203" i="19"/>
  <c r="BC2203" i="19"/>
  <c r="BB2203" i="19"/>
  <c r="AU2203" i="19"/>
  <c r="AT2203" i="19"/>
  <c r="BJ2202" i="19"/>
  <c r="BC2202" i="19"/>
  <c r="BB2202" i="19"/>
  <c r="AU2202" i="19"/>
  <c r="AT2202" i="19"/>
  <c r="BJ2201" i="19"/>
  <c r="BC2201" i="19"/>
  <c r="BB2201" i="19"/>
  <c r="AU2201" i="19"/>
  <c r="AT2201" i="19"/>
  <c r="BJ2200" i="19"/>
  <c r="BC2200" i="19"/>
  <c r="BB2200" i="19"/>
  <c r="AU2200" i="19"/>
  <c r="AT2200" i="19"/>
  <c r="BJ2199" i="19"/>
  <c r="BC2199" i="19"/>
  <c r="BB2199" i="19"/>
  <c r="AU2199" i="19"/>
  <c r="AT2199" i="19"/>
  <c r="BJ2198" i="19"/>
  <c r="BC2198" i="19"/>
  <c r="BB2198" i="19"/>
  <c r="AU2198" i="19"/>
  <c r="AT2198" i="19"/>
  <c r="BJ2197" i="19"/>
  <c r="BC2197" i="19"/>
  <c r="BB2197" i="19"/>
  <c r="AU2197" i="19"/>
  <c r="AT2197" i="19"/>
  <c r="BJ2196" i="19"/>
  <c r="BC2196" i="19"/>
  <c r="BB2196" i="19"/>
  <c r="AU2196" i="19"/>
  <c r="AT2196" i="19"/>
  <c r="BJ2195" i="19"/>
  <c r="BC2195" i="19"/>
  <c r="BB2195" i="19"/>
  <c r="AU2195" i="19"/>
  <c r="AT2195" i="19"/>
  <c r="BJ2194" i="19"/>
  <c r="BC2194" i="19"/>
  <c r="BB2194" i="19"/>
  <c r="AU2194" i="19"/>
  <c r="AT2194" i="19"/>
  <c r="BJ2193" i="19"/>
  <c r="BC2193" i="19"/>
  <c r="BB2193" i="19"/>
  <c r="AU2193" i="19"/>
  <c r="AT2193" i="19"/>
  <c r="BJ2192" i="19"/>
  <c r="BC2192" i="19"/>
  <c r="BB2192" i="19"/>
  <c r="AU2192" i="19"/>
  <c r="AT2192" i="19"/>
  <c r="BJ2191" i="19"/>
  <c r="BC2191" i="19"/>
  <c r="BB2191" i="19"/>
  <c r="AU2191" i="19"/>
  <c r="AT2191" i="19"/>
  <c r="BJ2190" i="19"/>
  <c r="BC2190" i="19"/>
  <c r="BB2190" i="19"/>
  <c r="AU2190" i="19"/>
  <c r="AT2190" i="19"/>
  <c r="BJ2189" i="19"/>
  <c r="BC2189" i="19"/>
  <c r="BB2189" i="19"/>
  <c r="AU2189" i="19"/>
  <c r="AT2189" i="19"/>
  <c r="BJ2188" i="19"/>
  <c r="BC2188" i="19"/>
  <c r="BB2188" i="19"/>
  <c r="AU2188" i="19"/>
  <c r="AT2188" i="19"/>
  <c r="BJ2187" i="19"/>
  <c r="BC2187" i="19"/>
  <c r="BB2187" i="19"/>
  <c r="AU2187" i="19"/>
  <c r="AT2187" i="19"/>
  <c r="BJ2186" i="19"/>
  <c r="BC2186" i="19"/>
  <c r="BB2186" i="19"/>
  <c r="AU2186" i="19"/>
  <c r="AT2186" i="19"/>
  <c r="BJ2185" i="19"/>
  <c r="BC2185" i="19"/>
  <c r="BB2185" i="19"/>
  <c r="AU2185" i="19"/>
  <c r="AT2185" i="19"/>
  <c r="BJ2184" i="19"/>
  <c r="BC2184" i="19"/>
  <c r="BB2184" i="19"/>
  <c r="AU2184" i="19"/>
  <c r="AT2184" i="19"/>
  <c r="BJ2183" i="19"/>
  <c r="BC2183" i="19"/>
  <c r="BB2183" i="19"/>
  <c r="AU2183" i="19"/>
  <c r="AT2183" i="19"/>
  <c r="BJ2182" i="19"/>
  <c r="BC2182" i="19"/>
  <c r="BB2182" i="19"/>
  <c r="AU2182" i="19"/>
  <c r="AT2182" i="19"/>
  <c r="BJ2181" i="19"/>
  <c r="BC2181" i="19"/>
  <c r="BB2181" i="19"/>
  <c r="AU2181" i="19"/>
  <c r="AT2181" i="19"/>
  <c r="BJ2180" i="19"/>
  <c r="BC2180" i="19"/>
  <c r="BB2180" i="19"/>
  <c r="AU2180" i="19"/>
  <c r="AT2180" i="19"/>
  <c r="BJ2179" i="19"/>
  <c r="BC2179" i="19"/>
  <c r="BB2179" i="19"/>
  <c r="AU2179" i="19"/>
  <c r="AT2179" i="19"/>
  <c r="BJ2178" i="19"/>
  <c r="BC2178" i="19"/>
  <c r="BB2178" i="19"/>
  <c r="AU2178" i="19"/>
  <c r="AT2178" i="19"/>
  <c r="BJ2177" i="19"/>
  <c r="BC2177" i="19"/>
  <c r="BB2177" i="19"/>
  <c r="AU2177" i="19"/>
  <c r="AT2177" i="19"/>
  <c r="BJ2176" i="19"/>
  <c r="BC2176" i="19"/>
  <c r="BB2176" i="19"/>
  <c r="AU2176" i="19"/>
  <c r="AT2176" i="19"/>
  <c r="BJ2175" i="19"/>
  <c r="BC2175" i="19"/>
  <c r="BB2175" i="19"/>
  <c r="AU2175" i="19"/>
  <c r="AT2175" i="19"/>
  <c r="BJ2174" i="19"/>
  <c r="BC2174" i="19"/>
  <c r="BB2174" i="19"/>
  <c r="AU2174" i="19"/>
  <c r="AT2174" i="19"/>
  <c r="BJ2173" i="19"/>
  <c r="BC2173" i="19"/>
  <c r="BB2173" i="19"/>
  <c r="AU2173" i="19"/>
  <c r="AT2173" i="19"/>
  <c r="BJ2172" i="19"/>
  <c r="BC2172" i="19"/>
  <c r="BB2172" i="19"/>
  <c r="AU2172" i="19"/>
  <c r="AT2172" i="19"/>
  <c r="BJ2171" i="19"/>
  <c r="BC2171" i="19"/>
  <c r="BB2171" i="19"/>
  <c r="AU2171" i="19"/>
  <c r="AT2171" i="19"/>
  <c r="BJ2170" i="19"/>
  <c r="BC2170" i="19"/>
  <c r="BB2170" i="19"/>
  <c r="AU2170" i="19"/>
  <c r="AT2170" i="19"/>
  <c r="BJ2169" i="19"/>
  <c r="BC2169" i="19"/>
  <c r="BB2169" i="19"/>
  <c r="AU2169" i="19"/>
  <c r="AT2169" i="19"/>
  <c r="BJ2168" i="19"/>
  <c r="BC2168" i="19"/>
  <c r="BB2168" i="19"/>
  <c r="AU2168" i="19"/>
  <c r="AT2168" i="19"/>
  <c r="BJ2167" i="19"/>
  <c r="BC2167" i="19"/>
  <c r="BB2167" i="19"/>
  <c r="AU2167" i="19"/>
  <c r="AT2167" i="19"/>
  <c r="BJ2166" i="19"/>
  <c r="BC2166" i="19"/>
  <c r="BB2166" i="19"/>
  <c r="AU2166" i="19"/>
  <c r="AT2166" i="19"/>
  <c r="BJ2165" i="19"/>
  <c r="BC2165" i="19"/>
  <c r="BB2165" i="19"/>
  <c r="AU2165" i="19"/>
  <c r="AT2165" i="19"/>
  <c r="BJ2164" i="19"/>
  <c r="BC2164" i="19"/>
  <c r="BB2164" i="19"/>
  <c r="AU2164" i="19"/>
  <c r="AT2164" i="19"/>
  <c r="BJ2163" i="19"/>
  <c r="BC2163" i="19"/>
  <c r="BB2163" i="19"/>
  <c r="AU2163" i="19"/>
  <c r="AT2163" i="19"/>
  <c r="BJ2162" i="19"/>
  <c r="BC2162" i="19"/>
  <c r="BB2162" i="19"/>
  <c r="AU2162" i="19"/>
  <c r="AT2162" i="19"/>
  <c r="BJ2161" i="19"/>
  <c r="BC2161" i="19"/>
  <c r="BB2161" i="19"/>
  <c r="AU2161" i="19"/>
  <c r="AT2161" i="19"/>
  <c r="BJ2160" i="19"/>
  <c r="BC2160" i="19"/>
  <c r="BB2160" i="19"/>
  <c r="AU2160" i="19"/>
  <c r="AT2160" i="19"/>
  <c r="BJ2159" i="19"/>
  <c r="BC2159" i="19"/>
  <c r="BB2159" i="19"/>
  <c r="AU2159" i="19"/>
  <c r="AT2159" i="19"/>
  <c r="BJ2158" i="19"/>
  <c r="BC2158" i="19"/>
  <c r="BB2158" i="19"/>
  <c r="AU2158" i="19"/>
  <c r="AT2158" i="19"/>
  <c r="BJ2157" i="19"/>
  <c r="BC2157" i="19"/>
  <c r="BB2157" i="19"/>
  <c r="AU2157" i="19"/>
  <c r="AT2157" i="19"/>
  <c r="BJ2156" i="19"/>
  <c r="BC2156" i="19"/>
  <c r="BB2156" i="19"/>
  <c r="AU2156" i="19"/>
  <c r="AT2156" i="19"/>
  <c r="BJ2155" i="19"/>
  <c r="BC2155" i="19"/>
  <c r="BB2155" i="19"/>
  <c r="AU2155" i="19"/>
  <c r="AT2155" i="19"/>
  <c r="BJ2154" i="19"/>
  <c r="BC2154" i="19"/>
  <c r="BB2154" i="19"/>
  <c r="AU2154" i="19"/>
  <c r="AT2154" i="19"/>
  <c r="BJ2153" i="19"/>
  <c r="BC2153" i="19"/>
  <c r="BB2153" i="19"/>
  <c r="AU2153" i="19"/>
  <c r="AT2153" i="19"/>
  <c r="BJ2152" i="19"/>
  <c r="BC2152" i="19"/>
  <c r="BB2152" i="19"/>
  <c r="AU2152" i="19"/>
  <c r="AT2152" i="19"/>
  <c r="BJ2151" i="19"/>
  <c r="BC2151" i="19"/>
  <c r="BB2151" i="19"/>
  <c r="AU2151" i="19"/>
  <c r="AT2151" i="19"/>
  <c r="BJ2150" i="19"/>
  <c r="BC2150" i="19"/>
  <c r="BB2150" i="19"/>
  <c r="AU2150" i="19"/>
  <c r="AT2150" i="19"/>
  <c r="BJ2149" i="19"/>
  <c r="BC2149" i="19"/>
  <c r="BB2149" i="19"/>
  <c r="AU2149" i="19"/>
  <c r="AT2149" i="19"/>
  <c r="BJ2148" i="19"/>
  <c r="BC2148" i="19"/>
  <c r="BB2148" i="19"/>
  <c r="AU2148" i="19"/>
  <c r="AT2148" i="19"/>
  <c r="BJ2147" i="19"/>
  <c r="BC2147" i="19"/>
  <c r="BB2147" i="19"/>
  <c r="AU2147" i="19"/>
  <c r="AT2147" i="19"/>
  <c r="BJ2146" i="19"/>
  <c r="BC2146" i="19"/>
  <c r="BB2146" i="19"/>
  <c r="AU2146" i="19"/>
  <c r="AT2146" i="19"/>
  <c r="BJ2145" i="19"/>
  <c r="BC2145" i="19"/>
  <c r="BB2145" i="19"/>
  <c r="AU2145" i="19"/>
  <c r="AT2145" i="19"/>
  <c r="BJ2144" i="19"/>
  <c r="BC2144" i="19"/>
  <c r="BB2144" i="19"/>
  <c r="AU2144" i="19"/>
  <c r="AT2144" i="19"/>
  <c r="BJ2143" i="19"/>
  <c r="BC2143" i="19"/>
  <c r="BB2143" i="19"/>
  <c r="AU2143" i="19"/>
  <c r="AT2143" i="19"/>
  <c r="BJ2142" i="19"/>
  <c r="BC2142" i="19"/>
  <c r="BB2142" i="19"/>
  <c r="AU2142" i="19"/>
  <c r="AT2142" i="19"/>
  <c r="BJ2141" i="19"/>
  <c r="BC2141" i="19"/>
  <c r="BB2141" i="19"/>
  <c r="AU2141" i="19"/>
  <c r="AT2141" i="19"/>
  <c r="BJ2140" i="19"/>
  <c r="BC2140" i="19"/>
  <c r="BB2140" i="19"/>
  <c r="AU2140" i="19"/>
  <c r="AT2140" i="19"/>
  <c r="BJ2139" i="19"/>
  <c r="BC2139" i="19"/>
  <c r="BB2139" i="19"/>
  <c r="AU2139" i="19"/>
  <c r="AT2139" i="19"/>
  <c r="BJ2138" i="19"/>
  <c r="BC2138" i="19"/>
  <c r="BB2138" i="19"/>
  <c r="AU2138" i="19"/>
  <c r="AT2138" i="19"/>
  <c r="BJ2137" i="19"/>
  <c r="BC2137" i="19"/>
  <c r="BB2137" i="19"/>
  <c r="AU2137" i="19"/>
  <c r="AT2137" i="19"/>
  <c r="BJ2136" i="19"/>
  <c r="BC2136" i="19"/>
  <c r="BB2136" i="19"/>
  <c r="AU2136" i="19"/>
  <c r="AT2136" i="19"/>
  <c r="BJ2135" i="19"/>
  <c r="BC2135" i="19"/>
  <c r="BB2135" i="19"/>
  <c r="AU2135" i="19"/>
  <c r="AT2135" i="19"/>
  <c r="BJ2134" i="19"/>
  <c r="BC2134" i="19"/>
  <c r="BB2134" i="19"/>
  <c r="AU2134" i="19"/>
  <c r="AT2134" i="19"/>
  <c r="BJ2133" i="19"/>
  <c r="BC2133" i="19"/>
  <c r="BB2133" i="19"/>
  <c r="AU2133" i="19"/>
  <c r="AT2133" i="19"/>
  <c r="BJ2132" i="19"/>
  <c r="BC2132" i="19"/>
  <c r="BB2132" i="19"/>
  <c r="AU2132" i="19"/>
  <c r="AT2132" i="19"/>
  <c r="BJ2131" i="19"/>
  <c r="BC2131" i="19"/>
  <c r="BB2131" i="19"/>
  <c r="AU2131" i="19"/>
  <c r="AT2131" i="19"/>
  <c r="BJ2130" i="19"/>
  <c r="BC2130" i="19"/>
  <c r="BB2130" i="19"/>
  <c r="AU2130" i="19"/>
  <c r="AT2130" i="19"/>
  <c r="BJ2129" i="19"/>
  <c r="BC2129" i="19"/>
  <c r="BB2129" i="19"/>
  <c r="AU2129" i="19"/>
  <c r="AT2129" i="19"/>
  <c r="BJ2128" i="19"/>
  <c r="BC2128" i="19"/>
  <c r="BB2128" i="19"/>
  <c r="AU2128" i="19"/>
  <c r="AT2128" i="19"/>
  <c r="BJ2127" i="19"/>
  <c r="BC2127" i="19"/>
  <c r="BB2127" i="19"/>
  <c r="AU2127" i="19"/>
  <c r="AT2127" i="19"/>
  <c r="BJ2126" i="19"/>
  <c r="BC2126" i="19"/>
  <c r="BB2126" i="19"/>
  <c r="AU2126" i="19"/>
  <c r="AT2126" i="19"/>
  <c r="BJ2125" i="19"/>
  <c r="BC2125" i="19"/>
  <c r="BB2125" i="19"/>
  <c r="AU2125" i="19"/>
  <c r="AT2125" i="19"/>
  <c r="BJ2124" i="19"/>
  <c r="BC2124" i="19"/>
  <c r="BB2124" i="19"/>
  <c r="AU2124" i="19"/>
  <c r="AT2124" i="19"/>
  <c r="BJ2123" i="19"/>
  <c r="BC2123" i="19"/>
  <c r="BB2123" i="19"/>
  <c r="AU2123" i="19"/>
  <c r="AT2123" i="19"/>
  <c r="BJ2122" i="19"/>
  <c r="BC2122" i="19"/>
  <c r="BB2122" i="19"/>
  <c r="AU2122" i="19"/>
  <c r="AT2122" i="19"/>
  <c r="BJ2121" i="19"/>
  <c r="BC2121" i="19"/>
  <c r="BB2121" i="19"/>
  <c r="AU2121" i="19"/>
  <c r="AT2121" i="19"/>
  <c r="BJ2120" i="19"/>
  <c r="BC2120" i="19"/>
  <c r="BB2120" i="19"/>
  <c r="AU2120" i="19"/>
  <c r="AT2120" i="19"/>
  <c r="BJ2119" i="19"/>
  <c r="BC2119" i="19"/>
  <c r="BB2119" i="19"/>
  <c r="AU2119" i="19"/>
  <c r="AT2119" i="19"/>
  <c r="BJ2118" i="19"/>
  <c r="BC2118" i="19"/>
  <c r="BB2118" i="19"/>
  <c r="AU2118" i="19"/>
  <c r="AT2118" i="19"/>
  <c r="BJ2117" i="19"/>
  <c r="BC2117" i="19"/>
  <c r="BB2117" i="19"/>
  <c r="AU2117" i="19"/>
  <c r="AT2117" i="19"/>
  <c r="BJ2116" i="19"/>
  <c r="BC2116" i="19"/>
  <c r="BB2116" i="19"/>
  <c r="AU2116" i="19"/>
  <c r="AT2116" i="19"/>
  <c r="BJ2115" i="19"/>
  <c r="BC2115" i="19"/>
  <c r="BB2115" i="19"/>
  <c r="AU2115" i="19"/>
  <c r="AT2115" i="19"/>
  <c r="BJ2114" i="19"/>
  <c r="BC2114" i="19"/>
  <c r="BB2114" i="19"/>
  <c r="AU2114" i="19"/>
  <c r="AT2114" i="19"/>
  <c r="BJ2113" i="19"/>
  <c r="BC2113" i="19"/>
  <c r="BB2113" i="19"/>
  <c r="AU2113" i="19"/>
  <c r="AT2113" i="19"/>
  <c r="BJ2112" i="19"/>
  <c r="BC2112" i="19"/>
  <c r="BB2112" i="19"/>
  <c r="AU2112" i="19"/>
  <c r="AT2112" i="19"/>
  <c r="BJ2111" i="19"/>
  <c r="BC2111" i="19"/>
  <c r="BB2111" i="19"/>
  <c r="AU2111" i="19"/>
  <c r="AT2111" i="19"/>
  <c r="BJ2110" i="19"/>
  <c r="BC2110" i="19"/>
  <c r="BB2110" i="19"/>
  <c r="AU2110" i="19"/>
  <c r="AT2110" i="19"/>
  <c r="BJ2109" i="19"/>
  <c r="BC2109" i="19"/>
  <c r="BB2109" i="19"/>
  <c r="AU2109" i="19"/>
  <c r="AT2109" i="19"/>
  <c r="BJ2108" i="19"/>
  <c r="BC2108" i="19"/>
  <c r="BB2108" i="19"/>
  <c r="AU2108" i="19"/>
  <c r="AT2108" i="19"/>
  <c r="BJ2107" i="19"/>
  <c r="BC2107" i="19"/>
  <c r="BB2107" i="19"/>
  <c r="AU2107" i="19"/>
  <c r="AT2107" i="19"/>
  <c r="BJ2106" i="19"/>
  <c r="BC2106" i="19"/>
  <c r="BB2106" i="19"/>
  <c r="AU2106" i="19"/>
  <c r="AT2106" i="19"/>
  <c r="BJ2105" i="19"/>
  <c r="BC2105" i="19"/>
  <c r="BB2105" i="19"/>
  <c r="AU2105" i="19"/>
  <c r="AT2105" i="19"/>
  <c r="BJ2104" i="19"/>
  <c r="BC2104" i="19"/>
  <c r="BB2104" i="19"/>
  <c r="AU2104" i="19"/>
  <c r="AT2104" i="19"/>
  <c r="BJ2103" i="19"/>
  <c r="BC2103" i="19"/>
  <c r="BB2103" i="19"/>
  <c r="AU2103" i="19"/>
  <c r="AT2103" i="19"/>
  <c r="BJ2102" i="19"/>
  <c r="BC2102" i="19"/>
  <c r="BB2102" i="19"/>
  <c r="AU2102" i="19"/>
  <c r="AT2102" i="19"/>
  <c r="BJ2101" i="19"/>
  <c r="BC2101" i="19"/>
  <c r="BB2101" i="19"/>
  <c r="AU2101" i="19"/>
  <c r="AT2101" i="19"/>
  <c r="BJ2100" i="19"/>
  <c r="BC2100" i="19"/>
  <c r="BB2100" i="19"/>
  <c r="AU2100" i="19"/>
  <c r="AT2100" i="19"/>
  <c r="BJ2099" i="19"/>
  <c r="BC2099" i="19"/>
  <c r="BB2099" i="19"/>
  <c r="AU2099" i="19"/>
  <c r="AT2099" i="19"/>
  <c r="BJ2098" i="19"/>
  <c r="BC2098" i="19"/>
  <c r="BB2098" i="19"/>
  <c r="AU2098" i="19"/>
  <c r="AT2098" i="19"/>
  <c r="BJ2097" i="19"/>
  <c r="BC2097" i="19"/>
  <c r="BB2097" i="19"/>
  <c r="AU2097" i="19"/>
  <c r="AT2097" i="19"/>
  <c r="BJ2096" i="19"/>
  <c r="BC2096" i="19"/>
  <c r="BB2096" i="19"/>
  <c r="AU2096" i="19"/>
  <c r="AT2096" i="19"/>
  <c r="BJ2095" i="19"/>
  <c r="BC2095" i="19"/>
  <c r="BB2095" i="19"/>
  <c r="AU2095" i="19"/>
  <c r="AT2095" i="19"/>
  <c r="BJ2094" i="19"/>
  <c r="BC2094" i="19"/>
  <c r="BB2094" i="19"/>
  <c r="AU2094" i="19"/>
  <c r="AT2094" i="19"/>
  <c r="BJ2093" i="19"/>
  <c r="BC2093" i="19"/>
  <c r="BB2093" i="19"/>
  <c r="AU2093" i="19"/>
  <c r="AT2093" i="19"/>
  <c r="BJ2092" i="19"/>
  <c r="BC2092" i="19"/>
  <c r="BB2092" i="19"/>
  <c r="AU2092" i="19"/>
  <c r="AT2092" i="19"/>
  <c r="BJ2091" i="19"/>
  <c r="BC2091" i="19"/>
  <c r="BB2091" i="19"/>
  <c r="AU2091" i="19"/>
  <c r="AT2091" i="19"/>
  <c r="BJ2090" i="19"/>
  <c r="BC2090" i="19"/>
  <c r="BB2090" i="19"/>
  <c r="AU2090" i="19"/>
  <c r="AT2090" i="19"/>
  <c r="BJ2089" i="19"/>
  <c r="BC2089" i="19"/>
  <c r="BB2089" i="19"/>
  <c r="AU2089" i="19"/>
  <c r="AT2089" i="19"/>
  <c r="BJ2088" i="19"/>
  <c r="BC2088" i="19"/>
  <c r="BB2088" i="19"/>
  <c r="AU2088" i="19"/>
  <c r="AT2088" i="19"/>
  <c r="BJ2087" i="19"/>
  <c r="BC2087" i="19"/>
  <c r="BB2087" i="19"/>
  <c r="AU2087" i="19"/>
  <c r="AT2087" i="19"/>
  <c r="BJ2086" i="19"/>
  <c r="BC2086" i="19"/>
  <c r="BB2086" i="19"/>
  <c r="AU2086" i="19"/>
  <c r="AT2086" i="19"/>
  <c r="BJ2085" i="19"/>
  <c r="BC2085" i="19"/>
  <c r="BB2085" i="19"/>
  <c r="AU2085" i="19"/>
  <c r="AT2085" i="19"/>
  <c r="BJ2084" i="19"/>
  <c r="BC2084" i="19"/>
  <c r="BB2084" i="19"/>
  <c r="AU2084" i="19"/>
  <c r="AT2084" i="19"/>
  <c r="BJ2083" i="19"/>
  <c r="BC2083" i="19"/>
  <c r="BB2083" i="19"/>
  <c r="AU2083" i="19"/>
  <c r="AT2083" i="19"/>
  <c r="BJ2082" i="19"/>
  <c r="BC2082" i="19"/>
  <c r="BB2082" i="19"/>
  <c r="AU2082" i="19"/>
  <c r="AT2082" i="19"/>
  <c r="BJ2081" i="19"/>
  <c r="BC2081" i="19"/>
  <c r="BB2081" i="19"/>
  <c r="AU2081" i="19"/>
  <c r="AT2081" i="19"/>
  <c r="BJ2080" i="19"/>
  <c r="BC2080" i="19"/>
  <c r="BB2080" i="19"/>
  <c r="AU2080" i="19"/>
  <c r="AT2080" i="19"/>
  <c r="BJ2079" i="19"/>
  <c r="BC2079" i="19"/>
  <c r="BB2079" i="19"/>
  <c r="AU2079" i="19"/>
  <c r="AT2079" i="19"/>
  <c r="BJ2078" i="19"/>
  <c r="BC2078" i="19"/>
  <c r="BB2078" i="19"/>
  <c r="AU2078" i="19"/>
  <c r="AT2078" i="19"/>
  <c r="BJ2077" i="19"/>
  <c r="BC2077" i="19"/>
  <c r="BB2077" i="19"/>
  <c r="AU2077" i="19"/>
  <c r="AT2077" i="19"/>
  <c r="BJ2076" i="19"/>
  <c r="BC2076" i="19"/>
  <c r="BB2076" i="19"/>
  <c r="AU2076" i="19"/>
  <c r="AT2076" i="19"/>
  <c r="BJ2075" i="19"/>
  <c r="BC2075" i="19"/>
  <c r="BB2075" i="19"/>
  <c r="AU2075" i="19"/>
  <c r="AT2075" i="19"/>
  <c r="BJ2074" i="19"/>
  <c r="BC2074" i="19"/>
  <c r="BB2074" i="19"/>
  <c r="AU2074" i="19"/>
  <c r="AT2074" i="19"/>
  <c r="BJ2073" i="19"/>
  <c r="BC2073" i="19"/>
  <c r="BB2073" i="19"/>
  <c r="AU2073" i="19"/>
  <c r="AT2073" i="19"/>
  <c r="BJ2072" i="19"/>
  <c r="BC2072" i="19"/>
  <c r="BB2072" i="19"/>
  <c r="AU2072" i="19"/>
  <c r="AT2072" i="19"/>
  <c r="BJ2071" i="19"/>
  <c r="BC2071" i="19"/>
  <c r="BB2071" i="19"/>
  <c r="AU2071" i="19"/>
  <c r="AT2071" i="19"/>
  <c r="BJ2070" i="19"/>
  <c r="BC2070" i="19"/>
  <c r="BB2070" i="19"/>
  <c r="AU2070" i="19"/>
  <c r="AT2070" i="19"/>
  <c r="BJ2069" i="19"/>
  <c r="BC2069" i="19"/>
  <c r="BB2069" i="19"/>
  <c r="AU2069" i="19"/>
  <c r="AT2069" i="19"/>
  <c r="BJ2068" i="19"/>
  <c r="BC2068" i="19"/>
  <c r="BB2068" i="19"/>
  <c r="AU2068" i="19"/>
  <c r="AT2068" i="19"/>
  <c r="BJ2067" i="19"/>
  <c r="BC2067" i="19"/>
  <c r="BB2067" i="19"/>
  <c r="AU2067" i="19"/>
  <c r="AT2067" i="19"/>
  <c r="BJ2066" i="19"/>
  <c r="BC2066" i="19"/>
  <c r="BB2066" i="19"/>
  <c r="AU2066" i="19"/>
  <c r="AT2066" i="19"/>
  <c r="BJ2065" i="19"/>
  <c r="BC2065" i="19"/>
  <c r="BB2065" i="19"/>
  <c r="AU2065" i="19"/>
  <c r="AT2065" i="19"/>
  <c r="BJ2064" i="19"/>
  <c r="BC2064" i="19"/>
  <c r="BB2064" i="19"/>
  <c r="AU2064" i="19"/>
  <c r="AT2064" i="19"/>
  <c r="BJ2063" i="19"/>
  <c r="BC2063" i="19"/>
  <c r="BB2063" i="19"/>
  <c r="AU2063" i="19"/>
  <c r="AT2063" i="19"/>
  <c r="BJ2062" i="19"/>
  <c r="BC2062" i="19"/>
  <c r="BB2062" i="19"/>
  <c r="AU2062" i="19"/>
  <c r="AT2062" i="19"/>
  <c r="BJ2061" i="19"/>
  <c r="BC2061" i="19"/>
  <c r="BB2061" i="19"/>
  <c r="AU2061" i="19"/>
  <c r="AT2061" i="19"/>
  <c r="BJ2060" i="19"/>
  <c r="BC2060" i="19"/>
  <c r="BB2060" i="19"/>
  <c r="AU2060" i="19"/>
  <c r="AT2060" i="19"/>
  <c r="BJ2059" i="19"/>
  <c r="BC2059" i="19"/>
  <c r="BB2059" i="19"/>
  <c r="AU2059" i="19"/>
  <c r="AT2059" i="19"/>
  <c r="BJ2058" i="19"/>
  <c r="BC2058" i="19"/>
  <c r="BB2058" i="19"/>
  <c r="AU2058" i="19"/>
  <c r="AT2058" i="19"/>
  <c r="BJ2057" i="19"/>
  <c r="BC2057" i="19"/>
  <c r="BB2057" i="19"/>
  <c r="AU2057" i="19"/>
  <c r="AT2057" i="19"/>
  <c r="BJ2056" i="19"/>
  <c r="BC2056" i="19"/>
  <c r="BB2056" i="19"/>
  <c r="AU2056" i="19"/>
  <c r="AT2056" i="19"/>
  <c r="BJ2055" i="19"/>
  <c r="BC2055" i="19"/>
  <c r="BB2055" i="19"/>
  <c r="AU2055" i="19"/>
  <c r="AT2055" i="19"/>
  <c r="BJ2054" i="19"/>
  <c r="BC2054" i="19"/>
  <c r="BB2054" i="19"/>
  <c r="AU2054" i="19"/>
  <c r="AT2054" i="19"/>
  <c r="BJ2053" i="19"/>
  <c r="BC2053" i="19"/>
  <c r="BB2053" i="19"/>
  <c r="AU2053" i="19"/>
  <c r="AT2053" i="19"/>
  <c r="BJ2052" i="19"/>
  <c r="BC2052" i="19"/>
  <c r="BB2052" i="19"/>
  <c r="AU2052" i="19"/>
  <c r="AT2052" i="19"/>
  <c r="BJ2051" i="19"/>
  <c r="BC2051" i="19"/>
  <c r="BB2051" i="19"/>
  <c r="AU2051" i="19"/>
  <c r="AT2051" i="19"/>
  <c r="BJ2050" i="19"/>
  <c r="BC2050" i="19"/>
  <c r="BB2050" i="19"/>
  <c r="AU2050" i="19"/>
  <c r="AT2050" i="19"/>
  <c r="BJ2049" i="19"/>
  <c r="BC2049" i="19"/>
  <c r="BB2049" i="19"/>
  <c r="AU2049" i="19"/>
  <c r="AT2049" i="19"/>
  <c r="BJ2048" i="19"/>
  <c r="BC2048" i="19"/>
  <c r="BB2048" i="19"/>
  <c r="AU2048" i="19"/>
  <c r="AT2048" i="19"/>
  <c r="BJ2047" i="19"/>
  <c r="BC2047" i="19"/>
  <c r="BB2047" i="19"/>
  <c r="AU2047" i="19"/>
  <c r="AT2047" i="19"/>
  <c r="BJ2046" i="19"/>
  <c r="BC2046" i="19"/>
  <c r="BB2046" i="19"/>
  <c r="AU2046" i="19"/>
  <c r="AT2046" i="19"/>
  <c r="BJ2045" i="19"/>
  <c r="BC2045" i="19"/>
  <c r="BB2045" i="19"/>
  <c r="AU2045" i="19"/>
  <c r="AT2045" i="19"/>
  <c r="BJ2044" i="19"/>
  <c r="BC2044" i="19"/>
  <c r="BB2044" i="19"/>
  <c r="AU2044" i="19"/>
  <c r="AT2044" i="19"/>
  <c r="BJ2043" i="19"/>
  <c r="BC2043" i="19"/>
  <c r="BB2043" i="19"/>
  <c r="AU2043" i="19"/>
  <c r="AT2043" i="19"/>
  <c r="BJ2042" i="19"/>
  <c r="BC2042" i="19"/>
  <c r="BB2042" i="19"/>
  <c r="AU2042" i="19"/>
  <c r="AT2042" i="19"/>
  <c r="BJ2041" i="19"/>
  <c r="BC2041" i="19"/>
  <c r="BB2041" i="19"/>
  <c r="AU2041" i="19"/>
  <c r="AT2041" i="19"/>
  <c r="BJ2040" i="19"/>
  <c r="BC2040" i="19"/>
  <c r="BB2040" i="19"/>
  <c r="AU2040" i="19"/>
  <c r="AT2040" i="19"/>
  <c r="BJ2039" i="19"/>
  <c r="BC2039" i="19"/>
  <c r="BB2039" i="19"/>
  <c r="AU2039" i="19"/>
  <c r="AT2039" i="19"/>
  <c r="BJ2038" i="19"/>
  <c r="BC2038" i="19"/>
  <c r="BB2038" i="19"/>
  <c r="AU2038" i="19"/>
  <c r="AT2038" i="19"/>
  <c r="BJ2037" i="19"/>
  <c r="BC2037" i="19"/>
  <c r="BB2037" i="19"/>
  <c r="AU2037" i="19"/>
  <c r="AT2037" i="19"/>
  <c r="BJ2036" i="19"/>
  <c r="BC2036" i="19"/>
  <c r="BB2036" i="19"/>
  <c r="AU2036" i="19"/>
  <c r="AT2036" i="19"/>
  <c r="BJ2035" i="19"/>
  <c r="BC2035" i="19"/>
  <c r="BB2035" i="19"/>
  <c r="AU2035" i="19"/>
  <c r="AT2035" i="19"/>
  <c r="BJ2034" i="19"/>
  <c r="BC2034" i="19"/>
  <c r="BB2034" i="19"/>
  <c r="AU2034" i="19"/>
  <c r="AT2034" i="19"/>
  <c r="BJ2033" i="19"/>
  <c r="BC2033" i="19"/>
  <c r="BB2033" i="19"/>
  <c r="AU2033" i="19"/>
  <c r="AT2033" i="19"/>
  <c r="BJ2032" i="19"/>
  <c r="BC2032" i="19"/>
  <c r="BB2032" i="19"/>
  <c r="AU2032" i="19"/>
  <c r="AT2032" i="19"/>
  <c r="BJ2031" i="19"/>
  <c r="BC2031" i="19"/>
  <c r="BB2031" i="19"/>
  <c r="AU2031" i="19"/>
  <c r="AT2031" i="19"/>
  <c r="BJ2030" i="19"/>
  <c r="BC2030" i="19"/>
  <c r="BB2030" i="19"/>
  <c r="AU2030" i="19"/>
  <c r="AT2030" i="19"/>
  <c r="BJ2029" i="19"/>
  <c r="BC2029" i="19"/>
  <c r="BB2029" i="19"/>
  <c r="AU2029" i="19"/>
  <c r="AT2029" i="19"/>
  <c r="BJ2028" i="19"/>
  <c r="BC2028" i="19"/>
  <c r="BB2028" i="19"/>
  <c r="AU2028" i="19"/>
  <c r="AT2028" i="19"/>
  <c r="BJ2027" i="19"/>
  <c r="BC2027" i="19"/>
  <c r="BB2027" i="19"/>
  <c r="AU2027" i="19"/>
  <c r="AT2027" i="19"/>
  <c r="BJ2026" i="19"/>
  <c r="BC2026" i="19"/>
  <c r="BB2026" i="19"/>
  <c r="AU2026" i="19"/>
  <c r="AT2026" i="19"/>
  <c r="BJ2025" i="19"/>
  <c r="BC2025" i="19"/>
  <c r="BB2025" i="19"/>
  <c r="AU2025" i="19"/>
  <c r="AT2025" i="19"/>
  <c r="BJ2024" i="19"/>
  <c r="BC2024" i="19"/>
  <c r="BB2024" i="19"/>
  <c r="AU2024" i="19"/>
  <c r="AT2024" i="19"/>
  <c r="BJ2023" i="19"/>
  <c r="BC2023" i="19"/>
  <c r="BB2023" i="19"/>
  <c r="AU2023" i="19"/>
  <c r="AT2023" i="19"/>
  <c r="BJ2022" i="19"/>
  <c r="BC2022" i="19"/>
  <c r="BB2022" i="19"/>
  <c r="AU2022" i="19"/>
  <c r="AT2022" i="19"/>
  <c r="BJ2021" i="19"/>
  <c r="BC2021" i="19"/>
  <c r="BB2021" i="19"/>
  <c r="AU2021" i="19"/>
  <c r="AT2021" i="19"/>
  <c r="BJ2020" i="19"/>
  <c r="BC2020" i="19"/>
  <c r="BB2020" i="19"/>
  <c r="AU2020" i="19"/>
  <c r="AT2020" i="19"/>
  <c r="BJ2019" i="19"/>
  <c r="BC2019" i="19"/>
  <c r="BB2019" i="19"/>
  <c r="AU2019" i="19"/>
  <c r="AT2019" i="19"/>
  <c r="BJ2018" i="19"/>
  <c r="BC2018" i="19"/>
  <c r="BB2018" i="19"/>
  <c r="AU2018" i="19"/>
  <c r="AT2018" i="19"/>
  <c r="BJ2017" i="19"/>
  <c r="BC2017" i="19"/>
  <c r="BB2017" i="19"/>
  <c r="AU2017" i="19"/>
  <c r="AT2017" i="19"/>
  <c r="BJ2016" i="19"/>
  <c r="BC2016" i="19"/>
  <c r="BB2016" i="19"/>
  <c r="AU2016" i="19"/>
  <c r="AT2016" i="19"/>
  <c r="BJ2015" i="19"/>
  <c r="BC2015" i="19"/>
  <c r="BB2015" i="19"/>
  <c r="AU2015" i="19"/>
  <c r="AT2015" i="19"/>
  <c r="BJ2014" i="19"/>
  <c r="BC2014" i="19"/>
  <c r="BB2014" i="19"/>
  <c r="AU2014" i="19"/>
  <c r="AT2014" i="19"/>
  <c r="BJ2013" i="19"/>
  <c r="BC2013" i="19"/>
  <c r="BB2013" i="19"/>
  <c r="AU2013" i="19"/>
  <c r="AT2013" i="19"/>
  <c r="BJ2012" i="19"/>
  <c r="BC2012" i="19"/>
  <c r="BB2012" i="19"/>
  <c r="AU2012" i="19"/>
  <c r="AT2012" i="19"/>
  <c r="BJ2011" i="19"/>
  <c r="BC2011" i="19"/>
  <c r="BB2011" i="19"/>
  <c r="AU2011" i="19"/>
  <c r="AT2011" i="19"/>
  <c r="BJ2010" i="19"/>
  <c r="BC2010" i="19"/>
  <c r="BB2010" i="19"/>
  <c r="AU2010" i="19"/>
  <c r="AT2010" i="19"/>
  <c r="BJ2009" i="19"/>
  <c r="BC2009" i="19"/>
  <c r="BB2009" i="19"/>
  <c r="AU2009" i="19"/>
  <c r="AT2009" i="19"/>
  <c r="BJ2008" i="19"/>
  <c r="BC2008" i="19"/>
  <c r="BB2008" i="19"/>
  <c r="AU2008" i="19"/>
  <c r="AT2008" i="19"/>
  <c r="BJ2007" i="19"/>
  <c r="BC2007" i="19"/>
  <c r="BB2007" i="19"/>
  <c r="AU2007" i="19"/>
  <c r="AT2007" i="19"/>
  <c r="BJ2006" i="19"/>
  <c r="BC2006" i="19"/>
  <c r="BB2006" i="19"/>
  <c r="AU2006" i="19"/>
  <c r="AT2006" i="19"/>
  <c r="BJ2005" i="19"/>
  <c r="BC2005" i="19"/>
  <c r="BB2005" i="19"/>
  <c r="AU2005" i="19"/>
  <c r="AT2005" i="19"/>
  <c r="BJ2004" i="19"/>
  <c r="BC2004" i="19"/>
  <c r="BB2004" i="19"/>
  <c r="AU2004" i="19"/>
  <c r="AT2004" i="19"/>
  <c r="BJ2003" i="19"/>
  <c r="BC2003" i="19"/>
  <c r="BB2003" i="19"/>
  <c r="AU2003" i="19"/>
  <c r="AT2003" i="19"/>
  <c r="BJ2002" i="19"/>
  <c r="BC2002" i="19"/>
  <c r="BB2002" i="19"/>
  <c r="AU2002" i="19"/>
  <c r="AT2002" i="19"/>
  <c r="BJ2001" i="19"/>
  <c r="BC2001" i="19"/>
  <c r="BB2001" i="19"/>
  <c r="AU2001" i="19"/>
  <c r="AT2001" i="19"/>
  <c r="BJ2000" i="19"/>
  <c r="BC2000" i="19"/>
  <c r="BB2000" i="19"/>
  <c r="AU2000" i="19"/>
  <c r="AT2000" i="19"/>
  <c r="BJ1999" i="19"/>
  <c r="BC1999" i="19"/>
  <c r="BB1999" i="19"/>
  <c r="AU1999" i="19"/>
  <c r="AT1999" i="19"/>
  <c r="BJ1998" i="19"/>
  <c r="BC1998" i="19"/>
  <c r="BB1998" i="19"/>
  <c r="AU1998" i="19"/>
  <c r="AT1998" i="19"/>
  <c r="BJ1997" i="19"/>
  <c r="BC1997" i="19"/>
  <c r="BB1997" i="19"/>
  <c r="AU1997" i="19"/>
  <c r="AT1997" i="19"/>
  <c r="BJ1996" i="19"/>
  <c r="BC1996" i="19"/>
  <c r="BB1996" i="19"/>
  <c r="AU1996" i="19"/>
  <c r="AT1996" i="19"/>
  <c r="BJ1995" i="19"/>
  <c r="BC1995" i="19"/>
  <c r="BB1995" i="19"/>
  <c r="AU1995" i="19"/>
  <c r="AT1995" i="19"/>
  <c r="BJ1994" i="19"/>
  <c r="BC1994" i="19"/>
  <c r="BB1994" i="19"/>
  <c r="AU1994" i="19"/>
  <c r="AT1994" i="19"/>
  <c r="BJ1993" i="19"/>
  <c r="BC1993" i="19"/>
  <c r="BB1993" i="19"/>
  <c r="AU1993" i="19"/>
  <c r="AT1993" i="19"/>
  <c r="BJ1992" i="19"/>
  <c r="BC1992" i="19"/>
  <c r="BB1992" i="19"/>
  <c r="AU1992" i="19"/>
  <c r="AT1992" i="19"/>
  <c r="BJ1991" i="19"/>
  <c r="BC1991" i="19"/>
  <c r="BB1991" i="19"/>
  <c r="AU1991" i="19"/>
  <c r="AT1991" i="19"/>
  <c r="BJ1990" i="19"/>
  <c r="BC1990" i="19"/>
  <c r="BB1990" i="19"/>
  <c r="AU1990" i="19"/>
  <c r="AT1990" i="19"/>
  <c r="BJ1989" i="19"/>
  <c r="BC1989" i="19"/>
  <c r="BB1989" i="19"/>
  <c r="AU1989" i="19"/>
  <c r="AT1989" i="19"/>
  <c r="BJ1988" i="19"/>
  <c r="BC1988" i="19"/>
  <c r="BB1988" i="19"/>
  <c r="AU1988" i="19"/>
  <c r="AT1988" i="19"/>
  <c r="BJ1987" i="19"/>
  <c r="BC1987" i="19"/>
  <c r="BB1987" i="19"/>
  <c r="AU1987" i="19"/>
  <c r="AT1987" i="19"/>
  <c r="BJ1986" i="19"/>
  <c r="BC1986" i="19"/>
  <c r="BB1986" i="19"/>
  <c r="AU1986" i="19"/>
  <c r="AT1986" i="19"/>
  <c r="BJ1985" i="19"/>
  <c r="BC1985" i="19"/>
  <c r="BB1985" i="19"/>
  <c r="AU1985" i="19"/>
  <c r="AT1985" i="19"/>
  <c r="BJ1984" i="19"/>
  <c r="BC1984" i="19"/>
  <c r="BB1984" i="19"/>
  <c r="AU1984" i="19"/>
  <c r="AT1984" i="19"/>
  <c r="BJ1983" i="19"/>
  <c r="BC1983" i="19"/>
  <c r="BB1983" i="19"/>
  <c r="AU1983" i="19"/>
  <c r="AT1983" i="19"/>
  <c r="BJ1982" i="19"/>
  <c r="BC1982" i="19"/>
  <c r="BB1982" i="19"/>
  <c r="AU1982" i="19"/>
  <c r="AT1982" i="19"/>
  <c r="BJ1981" i="19"/>
  <c r="BC1981" i="19"/>
  <c r="BB1981" i="19"/>
  <c r="AU1981" i="19"/>
  <c r="AT1981" i="19"/>
  <c r="BJ1980" i="19"/>
  <c r="BC1980" i="19"/>
  <c r="BB1980" i="19"/>
  <c r="AU1980" i="19"/>
  <c r="AT1980" i="19"/>
  <c r="BJ1979" i="19"/>
  <c r="BC1979" i="19"/>
  <c r="BB1979" i="19"/>
  <c r="AU1979" i="19"/>
  <c r="AT1979" i="19"/>
  <c r="BJ1978" i="19"/>
  <c r="BC1978" i="19"/>
  <c r="BB1978" i="19"/>
  <c r="AU1978" i="19"/>
  <c r="AT1978" i="19"/>
  <c r="BJ1977" i="19"/>
  <c r="BC1977" i="19"/>
  <c r="BB1977" i="19"/>
  <c r="AU1977" i="19"/>
  <c r="AT1977" i="19"/>
  <c r="BJ1976" i="19"/>
  <c r="BC1976" i="19"/>
  <c r="BB1976" i="19"/>
  <c r="AU1976" i="19"/>
  <c r="AT1976" i="19"/>
  <c r="BJ1975" i="19"/>
  <c r="BC1975" i="19"/>
  <c r="BB1975" i="19"/>
  <c r="AU1975" i="19"/>
  <c r="AT1975" i="19"/>
  <c r="BJ1974" i="19"/>
  <c r="BC1974" i="19"/>
  <c r="BB1974" i="19"/>
  <c r="AU1974" i="19"/>
  <c r="AT1974" i="19"/>
  <c r="BJ1973" i="19"/>
  <c r="BC1973" i="19"/>
  <c r="BB1973" i="19"/>
  <c r="AU1973" i="19"/>
  <c r="AT1973" i="19"/>
  <c r="BJ1972" i="19"/>
  <c r="BC1972" i="19"/>
  <c r="BB1972" i="19"/>
  <c r="AU1972" i="19"/>
  <c r="AT1972" i="19"/>
  <c r="BJ1971" i="19"/>
  <c r="BC1971" i="19"/>
  <c r="BB1971" i="19"/>
  <c r="AU1971" i="19"/>
  <c r="AT1971" i="19"/>
  <c r="BJ1970" i="19"/>
  <c r="BC1970" i="19"/>
  <c r="BB1970" i="19"/>
  <c r="AU1970" i="19"/>
  <c r="AT1970" i="19"/>
  <c r="BJ1969" i="19"/>
  <c r="BC1969" i="19"/>
  <c r="BB1969" i="19"/>
  <c r="AU1969" i="19"/>
  <c r="AT1969" i="19"/>
  <c r="BJ1968" i="19"/>
  <c r="BC1968" i="19"/>
  <c r="BB1968" i="19"/>
  <c r="AU1968" i="19"/>
  <c r="AT1968" i="19"/>
  <c r="BJ1967" i="19"/>
  <c r="BC1967" i="19"/>
  <c r="BB1967" i="19"/>
  <c r="AU1967" i="19"/>
  <c r="AT1967" i="19"/>
  <c r="BJ1966" i="19"/>
  <c r="BC1966" i="19"/>
  <c r="BB1966" i="19"/>
  <c r="AU1966" i="19"/>
  <c r="AT1966" i="19"/>
  <c r="BJ1965" i="19"/>
  <c r="BC1965" i="19"/>
  <c r="BB1965" i="19"/>
  <c r="AU1965" i="19"/>
  <c r="AT1965" i="19"/>
  <c r="BJ1964" i="19"/>
  <c r="BC1964" i="19"/>
  <c r="BB1964" i="19"/>
  <c r="AU1964" i="19"/>
  <c r="AT1964" i="19"/>
  <c r="BJ1963" i="19"/>
  <c r="BC1963" i="19"/>
  <c r="BB1963" i="19"/>
  <c r="AU1963" i="19"/>
  <c r="AT1963" i="19"/>
  <c r="BJ1962" i="19"/>
  <c r="BC1962" i="19"/>
  <c r="BB1962" i="19"/>
  <c r="AU1962" i="19"/>
  <c r="AT1962" i="19"/>
  <c r="BJ1961" i="19"/>
  <c r="BC1961" i="19"/>
  <c r="BB1961" i="19"/>
  <c r="AU1961" i="19"/>
  <c r="AT1961" i="19"/>
  <c r="BJ1960" i="19"/>
  <c r="BC1960" i="19"/>
  <c r="BB1960" i="19"/>
  <c r="AU1960" i="19"/>
  <c r="AT1960" i="19"/>
  <c r="BJ1959" i="19"/>
  <c r="BC1959" i="19"/>
  <c r="BB1959" i="19"/>
  <c r="AU1959" i="19"/>
  <c r="AT1959" i="19"/>
  <c r="BJ1958" i="19"/>
  <c r="BC1958" i="19"/>
  <c r="BB1958" i="19"/>
  <c r="AU1958" i="19"/>
  <c r="AT1958" i="19"/>
  <c r="BJ1957" i="19"/>
  <c r="BC1957" i="19"/>
  <c r="BB1957" i="19"/>
  <c r="AU1957" i="19"/>
  <c r="AT1957" i="19"/>
  <c r="BJ1956" i="19"/>
  <c r="BC1956" i="19"/>
  <c r="BB1956" i="19"/>
  <c r="AU1956" i="19"/>
  <c r="AT1956" i="19"/>
  <c r="BJ1955" i="19"/>
  <c r="BC1955" i="19"/>
  <c r="BB1955" i="19"/>
  <c r="AU1955" i="19"/>
  <c r="AT1955" i="19"/>
  <c r="BJ1954" i="19"/>
  <c r="BC1954" i="19"/>
  <c r="BB1954" i="19"/>
  <c r="AU1954" i="19"/>
  <c r="AT1954" i="19"/>
  <c r="BJ1953" i="19"/>
  <c r="BC1953" i="19"/>
  <c r="BB1953" i="19"/>
  <c r="AU1953" i="19"/>
  <c r="AT1953" i="19"/>
  <c r="BJ1952" i="19"/>
  <c r="BC1952" i="19"/>
  <c r="BB1952" i="19"/>
  <c r="AU1952" i="19"/>
  <c r="AT1952" i="19"/>
  <c r="BJ1951" i="19"/>
  <c r="BC1951" i="19"/>
  <c r="BB1951" i="19"/>
  <c r="AU1951" i="19"/>
  <c r="AT1951" i="19"/>
  <c r="BJ1950" i="19"/>
  <c r="BC1950" i="19"/>
  <c r="BB1950" i="19"/>
  <c r="AU1950" i="19"/>
  <c r="AT1950" i="19"/>
  <c r="BJ1949" i="19"/>
  <c r="BC1949" i="19"/>
  <c r="BB1949" i="19"/>
  <c r="AU1949" i="19"/>
  <c r="AT1949" i="19"/>
  <c r="BJ1948" i="19"/>
  <c r="BC1948" i="19"/>
  <c r="BB1948" i="19"/>
  <c r="AU1948" i="19"/>
  <c r="AT1948" i="19"/>
  <c r="BJ1947" i="19"/>
  <c r="BC1947" i="19"/>
  <c r="BB1947" i="19"/>
  <c r="AU1947" i="19"/>
  <c r="AT1947" i="19"/>
  <c r="BJ1946" i="19"/>
  <c r="BC1946" i="19"/>
  <c r="BB1946" i="19"/>
  <c r="AU1946" i="19"/>
  <c r="AT1946" i="19"/>
  <c r="BJ1945" i="19"/>
  <c r="BC1945" i="19"/>
  <c r="BB1945" i="19"/>
  <c r="AU1945" i="19"/>
  <c r="AT1945" i="19"/>
  <c r="BJ1944" i="19"/>
  <c r="BC1944" i="19"/>
  <c r="BB1944" i="19"/>
  <c r="AU1944" i="19"/>
  <c r="AT1944" i="19"/>
  <c r="BJ1943" i="19"/>
  <c r="BC1943" i="19"/>
  <c r="BB1943" i="19"/>
  <c r="AU1943" i="19"/>
  <c r="AT1943" i="19"/>
  <c r="BJ1942" i="19"/>
  <c r="BC1942" i="19"/>
  <c r="BB1942" i="19"/>
  <c r="AU1942" i="19"/>
  <c r="AT1942" i="19"/>
  <c r="BJ1941" i="19"/>
  <c r="BC1941" i="19"/>
  <c r="BB1941" i="19"/>
  <c r="AU1941" i="19"/>
  <c r="AT1941" i="19"/>
  <c r="BJ1940" i="19"/>
  <c r="BC1940" i="19"/>
  <c r="BB1940" i="19"/>
  <c r="AU1940" i="19"/>
  <c r="AT1940" i="19"/>
  <c r="BJ1939" i="19"/>
  <c r="BC1939" i="19"/>
  <c r="BB1939" i="19"/>
  <c r="AU1939" i="19"/>
  <c r="AT1939" i="19"/>
  <c r="BJ1938" i="19"/>
  <c r="BC1938" i="19"/>
  <c r="BB1938" i="19"/>
  <c r="AU1938" i="19"/>
  <c r="AT1938" i="19"/>
  <c r="BJ1937" i="19"/>
  <c r="BC1937" i="19"/>
  <c r="BB1937" i="19"/>
  <c r="AU1937" i="19"/>
  <c r="AT1937" i="19"/>
  <c r="BJ1936" i="19"/>
  <c r="BC1936" i="19"/>
  <c r="BB1936" i="19"/>
  <c r="AU1936" i="19"/>
  <c r="AT1936" i="19"/>
  <c r="BJ1935" i="19"/>
  <c r="BC1935" i="19"/>
  <c r="BB1935" i="19"/>
  <c r="AU1935" i="19"/>
  <c r="AT1935" i="19"/>
  <c r="BJ1934" i="19"/>
  <c r="BC1934" i="19"/>
  <c r="BB1934" i="19"/>
  <c r="AU1934" i="19"/>
  <c r="AT1934" i="19"/>
  <c r="BJ1933" i="19"/>
  <c r="BC1933" i="19"/>
  <c r="BB1933" i="19"/>
  <c r="AU1933" i="19"/>
  <c r="AT1933" i="19"/>
  <c r="BJ1932" i="19"/>
  <c r="BC1932" i="19"/>
  <c r="BB1932" i="19"/>
  <c r="AU1932" i="19"/>
  <c r="AT1932" i="19"/>
  <c r="BJ1931" i="19"/>
  <c r="BC1931" i="19"/>
  <c r="BB1931" i="19"/>
  <c r="AU1931" i="19"/>
  <c r="AT1931" i="19"/>
  <c r="BJ1930" i="19"/>
  <c r="BC1930" i="19"/>
  <c r="BB1930" i="19"/>
  <c r="AU1930" i="19"/>
  <c r="AT1930" i="19"/>
  <c r="BJ1929" i="19"/>
  <c r="BC1929" i="19"/>
  <c r="BB1929" i="19"/>
  <c r="AU1929" i="19"/>
  <c r="AT1929" i="19"/>
  <c r="BJ1928" i="19"/>
  <c r="BC1928" i="19"/>
  <c r="BB1928" i="19"/>
  <c r="AU1928" i="19"/>
  <c r="AT1928" i="19"/>
  <c r="BJ1927" i="19"/>
  <c r="BC1927" i="19"/>
  <c r="BB1927" i="19"/>
  <c r="AU1927" i="19"/>
  <c r="AT1927" i="19"/>
  <c r="BJ1926" i="19"/>
  <c r="BC1926" i="19"/>
  <c r="BB1926" i="19"/>
  <c r="AU1926" i="19"/>
  <c r="AT1926" i="19"/>
  <c r="BJ1925" i="19"/>
  <c r="BC1925" i="19"/>
  <c r="BB1925" i="19"/>
  <c r="AU1925" i="19"/>
  <c r="AT1925" i="19"/>
  <c r="BJ1924" i="19"/>
  <c r="BC1924" i="19"/>
  <c r="BB1924" i="19"/>
  <c r="AU1924" i="19"/>
  <c r="AT1924" i="19"/>
  <c r="BJ1923" i="19"/>
  <c r="BC1923" i="19"/>
  <c r="BB1923" i="19"/>
  <c r="AU1923" i="19"/>
  <c r="AT1923" i="19"/>
  <c r="BJ1922" i="19"/>
  <c r="BC1922" i="19"/>
  <c r="BB1922" i="19"/>
  <c r="AU1922" i="19"/>
  <c r="AT1922" i="19"/>
  <c r="BJ1921" i="19"/>
  <c r="BC1921" i="19"/>
  <c r="BB1921" i="19"/>
  <c r="AU1921" i="19"/>
  <c r="AT1921" i="19"/>
  <c r="BJ1920" i="19"/>
  <c r="BC1920" i="19"/>
  <c r="BB1920" i="19"/>
  <c r="AU1920" i="19"/>
  <c r="AT1920" i="19"/>
  <c r="BJ1919" i="19"/>
  <c r="BC1919" i="19"/>
  <c r="BB1919" i="19"/>
  <c r="AU1919" i="19"/>
  <c r="AT1919" i="19"/>
  <c r="BJ1918" i="19"/>
  <c r="BC1918" i="19"/>
  <c r="BB1918" i="19"/>
  <c r="AU1918" i="19"/>
  <c r="AT1918" i="19"/>
  <c r="BJ1917" i="19"/>
  <c r="BC1917" i="19"/>
  <c r="BB1917" i="19"/>
  <c r="AU1917" i="19"/>
  <c r="AT1917" i="19"/>
  <c r="BJ1916" i="19"/>
  <c r="BC1916" i="19"/>
  <c r="BB1916" i="19"/>
  <c r="AU1916" i="19"/>
  <c r="AT1916" i="19"/>
  <c r="BJ1915" i="19"/>
  <c r="BC1915" i="19"/>
  <c r="BB1915" i="19"/>
  <c r="AU1915" i="19"/>
  <c r="AT1915" i="19"/>
  <c r="BJ1914" i="19"/>
  <c r="BC1914" i="19"/>
  <c r="BB1914" i="19"/>
  <c r="AU1914" i="19"/>
  <c r="AT1914" i="19"/>
  <c r="BJ1913" i="19"/>
  <c r="BC1913" i="19"/>
  <c r="BB1913" i="19"/>
  <c r="AU1913" i="19"/>
  <c r="AT1913" i="19"/>
  <c r="BJ1912" i="19"/>
  <c r="BC1912" i="19"/>
  <c r="BB1912" i="19"/>
  <c r="AU1912" i="19"/>
  <c r="AT1912" i="19"/>
  <c r="BJ1911" i="19"/>
  <c r="BC1911" i="19"/>
  <c r="BB1911" i="19"/>
  <c r="AU1911" i="19"/>
  <c r="AT1911" i="19"/>
  <c r="BJ1910" i="19"/>
  <c r="BC1910" i="19"/>
  <c r="BB1910" i="19"/>
  <c r="AU1910" i="19"/>
  <c r="AT1910" i="19"/>
  <c r="BJ1909" i="19"/>
  <c r="BC1909" i="19"/>
  <c r="BB1909" i="19"/>
  <c r="AU1909" i="19"/>
  <c r="AT1909" i="19"/>
  <c r="BJ1908" i="19"/>
  <c r="BC1908" i="19"/>
  <c r="BB1908" i="19"/>
  <c r="AU1908" i="19"/>
  <c r="AT1908" i="19"/>
  <c r="BJ1907" i="19"/>
  <c r="BC1907" i="19"/>
  <c r="BB1907" i="19"/>
  <c r="AU1907" i="19"/>
  <c r="AT1907" i="19"/>
  <c r="BJ1906" i="19"/>
  <c r="BC1906" i="19"/>
  <c r="BB1906" i="19"/>
  <c r="AU1906" i="19"/>
  <c r="AT1906" i="19"/>
  <c r="BJ1905" i="19"/>
  <c r="BC1905" i="19"/>
  <c r="BB1905" i="19"/>
  <c r="AU1905" i="19"/>
  <c r="AT1905" i="19"/>
  <c r="BJ1904" i="19"/>
  <c r="BC1904" i="19"/>
  <c r="BB1904" i="19"/>
  <c r="AU1904" i="19"/>
  <c r="AT1904" i="19"/>
  <c r="BJ1903" i="19"/>
  <c r="BC1903" i="19"/>
  <c r="BB1903" i="19"/>
  <c r="AU1903" i="19"/>
  <c r="AT1903" i="19"/>
  <c r="BJ1902" i="19"/>
  <c r="BC1902" i="19"/>
  <c r="BB1902" i="19"/>
  <c r="AU1902" i="19"/>
  <c r="AT1902" i="19"/>
  <c r="BJ1901" i="19"/>
  <c r="BC1901" i="19"/>
  <c r="BB1901" i="19"/>
  <c r="AU1901" i="19"/>
  <c r="AT1901" i="19"/>
  <c r="BJ1900" i="19"/>
  <c r="BC1900" i="19"/>
  <c r="BB1900" i="19"/>
  <c r="AU1900" i="19"/>
  <c r="AT1900" i="19"/>
  <c r="BJ1899" i="19"/>
  <c r="BC1899" i="19"/>
  <c r="BB1899" i="19"/>
  <c r="AU1899" i="19"/>
  <c r="AT1899" i="19"/>
  <c r="BJ1898" i="19"/>
  <c r="BC1898" i="19"/>
  <c r="BB1898" i="19"/>
  <c r="AU1898" i="19"/>
  <c r="AT1898" i="19"/>
  <c r="BJ1897" i="19"/>
  <c r="BC1897" i="19"/>
  <c r="BB1897" i="19"/>
  <c r="AU1897" i="19"/>
  <c r="AT1897" i="19"/>
  <c r="BJ1896" i="19"/>
  <c r="BC1896" i="19"/>
  <c r="BB1896" i="19"/>
  <c r="AU1896" i="19"/>
  <c r="AT1896" i="19"/>
  <c r="BJ1895" i="19"/>
  <c r="BC1895" i="19"/>
  <c r="BB1895" i="19"/>
  <c r="AU1895" i="19"/>
  <c r="AT1895" i="19"/>
  <c r="BJ1894" i="19"/>
  <c r="BC1894" i="19"/>
  <c r="BB1894" i="19"/>
  <c r="AU1894" i="19"/>
  <c r="AT1894" i="19"/>
  <c r="BJ1893" i="19"/>
  <c r="BC1893" i="19"/>
  <c r="BB1893" i="19"/>
  <c r="AU1893" i="19"/>
  <c r="AT1893" i="19"/>
  <c r="BJ1892" i="19"/>
  <c r="BC1892" i="19"/>
  <c r="BB1892" i="19"/>
  <c r="AU1892" i="19"/>
  <c r="AT1892" i="19"/>
  <c r="BJ1891" i="19"/>
  <c r="BC1891" i="19"/>
  <c r="BB1891" i="19"/>
  <c r="AU1891" i="19"/>
  <c r="AT1891" i="19"/>
  <c r="BJ1890" i="19"/>
  <c r="BC1890" i="19"/>
  <c r="BB1890" i="19"/>
  <c r="AU1890" i="19"/>
  <c r="AT1890" i="19"/>
  <c r="BJ1889" i="19"/>
  <c r="BC1889" i="19"/>
  <c r="BB1889" i="19"/>
  <c r="AU1889" i="19"/>
  <c r="AT1889" i="19"/>
  <c r="BJ1888" i="19"/>
  <c r="BC1888" i="19"/>
  <c r="BB1888" i="19"/>
  <c r="AU1888" i="19"/>
  <c r="AT1888" i="19"/>
  <c r="BJ1887" i="19"/>
  <c r="BC1887" i="19"/>
  <c r="BB1887" i="19"/>
  <c r="AU1887" i="19"/>
  <c r="AT1887" i="19"/>
  <c r="BJ1886" i="19"/>
  <c r="BC1886" i="19"/>
  <c r="BB1886" i="19"/>
  <c r="AU1886" i="19"/>
  <c r="AT1886" i="19"/>
  <c r="BJ1885" i="19"/>
  <c r="BC1885" i="19"/>
  <c r="BB1885" i="19"/>
  <c r="AU1885" i="19"/>
  <c r="AT1885" i="19"/>
  <c r="BJ1884" i="19"/>
  <c r="BC1884" i="19"/>
  <c r="BB1884" i="19"/>
  <c r="AU1884" i="19"/>
  <c r="AT1884" i="19"/>
  <c r="BJ1883" i="19"/>
  <c r="BC1883" i="19"/>
  <c r="BB1883" i="19"/>
  <c r="AU1883" i="19"/>
  <c r="AT1883" i="19"/>
  <c r="BJ1882" i="19"/>
  <c r="BC1882" i="19"/>
  <c r="BB1882" i="19"/>
  <c r="AU1882" i="19"/>
  <c r="AT1882" i="19"/>
  <c r="BJ1881" i="19"/>
  <c r="BC1881" i="19"/>
  <c r="BB1881" i="19"/>
  <c r="AU1881" i="19"/>
  <c r="AT1881" i="19"/>
  <c r="BJ1880" i="19"/>
  <c r="BC1880" i="19"/>
  <c r="BB1880" i="19"/>
  <c r="AU1880" i="19"/>
  <c r="AT1880" i="19"/>
  <c r="BJ1879" i="19"/>
  <c r="BC1879" i="19"/>
  <c r="BB1879" i="19"/>
  <c r="AU1879" i="19"/>
  <c r="AT1879" i="19"/>
  <c r="BJ1878" i="19"/>
  <c r="BC1878" i="19"/>
  <c r="BB1878" i="19"/>
  <c r="AU1878" i="19"/>
  <c r="AT1878" i="19"/>
  <c r="BJ1877" i="19"/>
  <c r="BC1877" i="19"/>
  <c r="BB1877" i="19"/>
  <c r="AU1877" i="19"/>
  <c r="AT1877" i="19"/>
  <c r="BJ1876" i="19"/>
  <c r="BC1876" i="19"/>
  <c r="BB1876" i="19"/>
  <c r="AU1876" i="19"/>
  <c r="AT1876" i="19"/>
  <c r="BJ1875" i="19"/>
  <c r="BC1875" i="19"/>
  <c r="BB1875" i="19"/>
  <c r="AU1875" i="19"/>
  <c r="AT1875" i="19"/>
  <c r="BJ1874" i="19"/>
  <c r="BC1874" i="19"/>
  <c r="BB1874" i="19"/>
  <c r="AU1874" i="19"/>
  <c r="AT1874" i="19"/>
  <c r="BJ1873" i="19"/>
  <c r="BC1873" i="19"/>
  <c r="BB1873" i="19"/>
  <c r="AU1873" i="19"/>
  <c r="AT1873" i="19"/>
  <c r="BJ1872" i="19"/>
  <c r="BC1872" i="19"/>
  <c r="BB1872" i="19"/>
  <c r="AU1872" i="19"/>
  <c r="AT1872" i="19"/>
  <c r="BJ1871" i="19"/>
  <c r="BC1871" i="19"/>
  <c r="BB1871" i="19"/>
  <c r="AU1871" i="19"/>
  <c r="AT1871" i="19"/>
  <c r="BJ1870" i="19"/>
  <c r="BC1870" i="19"/>
  <c r="BB1870" i="19"/>
  <c r="AU1870" i="19"/>
  <c r="AT1870" i="19"/>
  <c r="BJ1869" i="19"/>
  <c r="BC1869" i="19"/>
  <c r="BB1869" i="19"/>
  <c r="AU1869" i="19"/>
  <c r="AT1869" i="19"/>
  <c r="BJ1868" i="19"/>
  <c r="BC1868" i="19"/>
  <c r="BB1868" i="19"/>
  <c r="AU1868" i="19"/>
  <c r="AT1868" i="19"/>
  <c r="BJ1867" i="19"/>
  <c r="BC1867" i="19"/>
  <c r="BB1867" i="19"/>
  <c r="AU1867" i="19"/>
  <c r="AT1867" i="19"/>
  <c r="BJ1866" i="19"/>
  <c r="BC1866" i="19"/>
  <c r="BB1866" i="19"/>
  <c r="AU1866" i="19"/>
  <c r="AT1866" i="19"/>
  <c r="BJ1865" i="19"/>
  <c r="BC1865" i="19"/>
  <c r="BB1865" i="19"/>
  <c r="AU1865" i="19"/>
  <c r="AT1865" i="19"/>
  <c r="BJ1864" i="19"/>
  <c r="BC1864" i="19"/>
  <c r="BB1864" i="19"/>
  <c r="AU1864" i="19"/>
  <c r="AT1864" i="19"/>
  <c r="BJ1863" i="19"/>
  <c r="BC1863" i="19"/>
  <c r="BB1863" i="19"/>
  <c r="AU1863" i="19"/>
  <c r="AT1863" i="19"/>
  <c r="BJ1862" i="19"/>
  <c r="BC1862" i="19"/>
  <c r="BB1862" i="19"/>
  <c r="AU1862" i="19"/>
  <c r="AT1862" i="19"/>
  <c r="BJ1861" i="19"/>
  <c r="BC1861" i="19"/>
  <c r="BB1861" i="19"/>
  <c r="AU1861" i="19"/>
  <c r="AT1861" i="19"/>
  <c r="BJ1860" i="19"/>
  <c r="BC1860" i="19"/>
  <c r="BB1860" i="19"/>
  <c r="AU1860" i="19"/>
  <c r="AT1860" i="19"/>
  <c r="BJ1859" i="19"/>
  <c r="BC1859" i="19"/>
  <c r="BB1859" i="19"/>
  <c r="AU1859" i="19"/>
  <c r="AT1859" i="19"/>
  <c r="BJ1858" i="19"/>
  <c r="BC1858" i="19"/>
  <c r="BB1858" i="19"/>
  <c r="AU1858" i="19"/>
  <c r="AT1858" i="19"/>
  <c r="BJ1857" i="19"/>
  <c r="BC1857" i="19"/>
  <c r="BB1857" i="19"/>
  <c r="AU1857" i="19"/>
  <c r="AT1857" i="19"/>
  <c r="BJ1856" i="19"/>
  <c r="BC1856" i="19"/>
  <c r="BB1856" i="19"/>
  <c r="AU1856" i="19"/>
  <c r="AT1856" i="19"/>
  <c r="BJ1855" i="19"/>
  <c r="BC1855" i="19"/>
  <c r="BB1855" i="19"/>
  <c r="AU1855" i="19"/>
  <c r="AT1855" i="19"/>
  <c r="BJ1854" i="19"/>
  <c r="BC1854" i="19"/>
  <c r="BB1854" i="19"/>
  <c r="AU1854" i="19"/>
  <c r="AT1854" i="19"/>
  <c r="BJ1853" i="19"/>
  <c r="BC1853" i="19"/>
  <c r="BB1853" i="19"/>
  <c r="AU1853" i="19"/>
  <c r="AT1853" i="19"/>
  <c r="BJ1852" i="19"/>
  <c r="BC1852" i="19"/>
  <c r="BB1852" i="19"/>
  <c r="AU1852" i="19"/>
  <c r="AT1852" i="19"/>
  <c r="BJ1851" i="19"/>
  <c r="BC1851" i="19"/>
  <c r="BB1851" i="19"/>
  <c r="AU1851" i="19"/>
  <c r="AT1851" i="19"/>
  <c r="BJ1850" i="19"/>
  <c r="BC1850" i="19"/>
  <c r="BB1850" i="19"/>
  <c r="AU1850" i="19"/>
  <c r="AT1850" i="19"/>
  <c r="BJ1849" i="19"/>
  <c r="BC1849" i="19"/>
  <c r="BB1849" i="19"/>
  <c r="AU1849" i="19"/>
  <c r="AT1849" i="19"/>
  <c r="BJ1848" i="19"/>
  <c r="BC1848" i="19"/>
  <c r="BB1848" i="19"/>
  <c r="AU1848" i="19"/>
  <c r="AT1848" i="19"/>
  <c r="BJ1847" i="19"/>
  <c r="BC1847" i="19"/>
  <c r="BB1847" i="19"/>
  <c r="AU1847" i="19"/>
  <c r="AT1847" i="19"/>
  <c r="BJ1846" i="19"/>
  <c r="BC1846" i="19"/>
  <c r="BB1846" i="19"/>
  <c r="AU1846" i="19"/>
  <c r="AT1846" i="19"/>
  <c r="BJ1845" i="19"/>
  <c r="BC1845" i="19"/>
  <c r="BB1845" i="19"/>
  <c r="AU1845" i="19"/>
  <c r="AT1845" i="19"/>
  <c r="BJ1844" i="19"/>
  <c r="BC1844" i="19"/>
  <c r="BB1844" i="19"/>
  <c r="AU1844" i="19"/>
  <c r="AT1844" i="19"/>
  <c r="BJ1843" i="19"/>
  <c r="BC1843" i="19"/>
  <c r="BB1843" i="19"/>
  <c r="AU1843" i="19"/>
  <c r="AT1843" i="19"/>
  <c r="BJ1842" i="19"/>
  <c r="BC1842" i="19"/>
  <c r="BB1842" i="19"/>
  <c r="AU1842" i="19"/>
  <c r="AT1842" i="19"/>
  <c r="BJ1841" i="19"/>
  <c r="BC1841" i="19"/>
  <c r="BB1841" i="19"/>
  <c r="AU1841" i="19"/>
  <c r="AT1841" i="19"/>
  <c r="BJ1840" i="19"/>
  <c r="BC1840" i="19"/>
  <c r="BB1840" i="19"/>
  <c r="AU1840" i="19"/>
  <c r="AT1840" i="19"/>
  <c r="BJ1839" i="19"/>
  <c r="BC1839" i="19"/>
  <c r="BB1839" i="19"/>
  <c r="AU1839" i="19"/>
  <c r="AT1839" i="19"/>
  <c r="BJ1838" i="19"/>
  <c r="BC1838" i="19"/>
  <c r="BB1838" i="19"/>
  <c r="AU1838" i="19"/>
  <c r="AT1838" i="19"/>
  <c r="BJ1837" i="19"/>
  <c r="BC1837" i="19"/>
  <c r="BB1837" i="19"/>
  <c r="AU1837" i="19"/>
  <c r="AT1837" i="19"/>
  <c r="BJ1836" i="19"/>
  <c r="BC1836" i="19"/>
  <c r="BB1836" i="19"/>
  <c r="AU1836" i="19"/>
  <c r="AT1836" i="19"/>
  <c r="BJ1835" i="19"/>
  <c r="BC1835" i="19"/>
  <c r="BB1835" i="19"/>
  <c r="AU1835" i="19"/>
  <c r="AT1835" i="19"/>
  <c r="BJ1834" i="19"/>
  <c r="BC1834" i="19"/>
  <c r="BB1834" i="19"/>
  <c r="AU1834" i="19"/>
  <c r="AT1834" i="19"/>
  <c r="BJ1833" i="19"/>
  <c r="BC1833" i="19"/>
  <c r="BB1833" i="19"/>
  <c r="AU1833" i="19"/>
  <c r="AT1833" i="19"/>
  <c r="BJ1832" i="19"/>
  <c r="BC1832" i="19"/>
  <c r="BB1832" i="19"/>
  <c r="AU1832" i="19"/>
  <c r="AT1832" i="19"/>
  <c r="BJ1831" i="19"/>
  <c r="BC1831" i="19"/>
  <c r="BB1831" i="19"/>
  <c r="AU1831" i="19"/>
  <c r="AT1831" i="19"/>
  <c r="BJ1830" i="19"/>
  <c r="BC1830" i="19"/>
  <c r="BB1830" i="19"/>
  <c r="AU1830" i="19"/>
  <c r="AT1830" i="19"/>
  <c r="BJ1829" i="19"/>
  <c r="BC1829" i="19"/>
  <c r="BB1829" i="19"/>
  <c r="AU1829" i="19"/>
  <c r="AT1829" i="19"/>
  <c r="BJ1828" i="19"/>
  <c r="BC1828" i="19"/>
  <c r="BB1828" i="19"/>
  <c r="AU1828" i="19"/>
  <c r="AT1828" i="19"/>
  <c r="BJ1827" i="19"/>
  <c r="BC1827" i="19"/>
  <c r="BB1827" i="19"/>
  <c r="AU1827" i="19"/>
  <c r="AT1827" i="19"/>
  <c r="BJ1826" i="19"/>
  <c r="BC1826" i="19"/>
  <c r="BB1826" i="19"/>
  <c r="AU1826" i="19"/>
  <c r="AT1826" i="19"/>
  <c r="BJ1825" i="19"/>
  <c r="BC1825" i="19"/>
  <c r="BB1825" i="19"/>
  <c r="AU1825" i="19"/>
  <c r="AT1825" i="19"/>
  <c r="BJ1824" i="19"/>
  <c r="BC1824" i="19"/>
  <c r="BB1824" i="19"/>
  <c r="AU1824" i="19"/>
  <c r="AT1824" i="19"/>
  <c r="BJ1823" i="19"/>
  <c r="BC1823" i="19"/>
  <c r="BB1823" i="19"/>
  <c r="AU1823" i="19"/>
  <c r="AT1823" i="19"/>
  <c r="BJ1822" i="19"/>
  <c r="BC1822" i="19"/>
  <c r="BB1822" i="19"/>
  <c r="AU1822" i="19"/>
  <c r="AT1822" i="19"/>
  <c r="BJ1821" i="19"/>
  <c r="BC1821" i="19"/>
  <c r="BB1821" i="19"/>
  <c r="AU1821" i="19"/>
  <c r="AT1821" i="19"/>
  <c r="BJ1820" i="19"/>
  <c r="BC1820" i="19"/>
  <c r="BB1820" i="19"/>
  <c r="AU1820" i="19"/>
  <c r="AT1820" i="19"/>
  <c r="BJ1819" i="19"/>
  <c r="BC1819" i="19"/>
  <c r="BB1819" i="19"/>
  <c r="AU1819" i="19"/>
  <c r="AT1819" i="19"/>
  <c r="BJ1818" i="19"/>
  <c r="BC1818" i="19"/>
  <c r="BB1818" i="19"/>
  <c r="AU1818" i="19"/>
  <c r="AT1818" i="19"/>
  <c r="BJ1817" i="19"/>
  <c r="BC1817" i="19"/>
  <c r="BB1817" i="19"/>
  <c r="AU1817" i="19"/>
  <c r="AT1817" i="19"/>
  <c r="BJ1816" i="19"/>
  <c r="BC1816" i="19"/>
  <c r="BB1816" i="19"/>
  <c r="AU1816" i="19"/>
  <c r="AT1816" i="19"/>
  <c r="BJ1815" i="19"/>
  <c r="BC1815" i="19"/>
  <c r="BB1815" i="19"/>
  <c r="AU1815" i="19"/>
  <c r="AT1815" i="19"/>
  <c r="BJ1814" i="19"/>
  <c r="BC1814" i="19"/>
  <c r="BB1814" i="19"/>
  <c r="AU1814" i="19"/>
  <c r="AT1814" i="19"/>
  <c r="BJ1813" i="19"/>
  <c r="BC1813" i="19"/>
  <c r="BB1813" i="19"/>
  <c r="AU1813" i="19"/>
  <c r="AT1813" i="19"/>
  <c r="BJ1812" i="19"/>
  <c r="BC1812" i="19"/>
  <c r="BB1812" i="19"/>
  <c r="AU1812" i="19"/>
  <c r="AT1812" i="19"/>
  <c r="BJ1811" i="19"/>
  <c r="BC1811" i="19"/>
  <c r="BB1811" i="19"/>
  <c r="AU1811" i="19"/>
  <c r="AT1811" i="19"/>
  <c r="BJ1810" i="19"/>
  <c r="BC1810" i="19"/>
  <c r="BB1810" i="19"/>
  <c r="AU1810" i="19"/>
  <c r="AT1810" i="19"/>
  <c r="BJ1809" i="19"/>
  <c r="BC1809" i="19"/>
  <c r="BB1809" i="19"/>
  <c r="AU1809" i="19"/>
  <c r="AT1809" i="19"/>
  <c r="BJ1808" i="19"/>
  <c r="BC1808" i="19"/>
  <c r="BB1808" i="19"/>
  <c r="AU1808" i="19"/>
  <c r="AT1808" i="19"/>
  <c r="BJ1807" i="19"/>
  <c r="BC1807" i="19"/>
  <c r="BB1807" i="19"/>
  <c r="AU1807" i="19"/>
  <c r="AT1807" i="19"/>
  <c r="BJ1806" i="19"/>
  <c r="BC1806" i="19"/>
  <c r="BB1806" i="19"/>
  <c r="AU1806" i="19"/>
  <c r="AT1806" i="19"/>
  <c r="BJ1805" i="19"/>
  <c r="BC1805" i="19"/>
  <c r="BB1805" i="19"/>
  <c r="AU1805" i="19"/>
  <c r="AT1805" i="19"/>
  <c r="BJ1804" i="19"/>
  <c r="BC1804" i="19"/>
  <c r="BB1804" i="19"/>
  <c r="AU1804" i="19"/>
  <c r="AT1804" i="19"/>
  <c r="BJ1803" i="19"/>
  <c r="BC1803" i="19"/>
  <c r="BB1803" i="19"/>
  <c r="AU1803" i="19"/>
  <c r="AT1803" i="19"/>
  <c r="BJ1802" i="19"/>
  <c r="BC1802" i="19"/>
  <c r="BB1802" i="19"/>
  <c r="AU1802" i="19"/>
  <c r="AT1802" i="19"/>
  <c r="BJ1801" i="19"/>
  <c r="BC1801" i="19"/>
  <c r="BB1801" i="19"/>
  <c r="AU1801" i="19"/>
  <c r="AT1801" i="19"/>
  <c r="BJ1800" i="19"/>
  <c r="BC1800" i="19"/>
  <c r="BB1800" i="19"/>
  <c r="AU1800" i="19"/>
  <c r="AT1800" i="19"/>
  <c r="BJ1799" i="19"/>
  <c r="BC1799" i="19"/>
  <c r="BB1799" i="19"/>
  <c r="AU1799" i="19"/>
  <c r="AT1799" i="19"/>
  <c r="BJ1798" i="19"/>
  <c r="BC1798" i="19"/>
  <c r="BB1798" i="19"/>
  <c r="AU1798" i="19"/>
  <c r="AT1798" i="19"/>
  <c r="BJ1797" i="19"/>
  <c r="BC1797" i="19"/>
  <c r="BB1797" i="19"/>
  <c r="AU1797" i="19"/>
  <c r="AT1797" i="19"/>
  <c r="BJ1796" i="19"/>
  <c r="BC1796" i="19"/>
  <c r="BB1796" i="19"/>
  <c r="AU1796" i="19"/>
  <c r="AT1796" i="19"/>
  <c r="BJ1795" i="19"/>
  <c r="BC1795" i="19"/>
  <c r="BB1795" i="19"/>
  <c r="AU1795" i="19"/>
  <c r="AT1795" i="19"/>
  <c r="BJ1794" i="19"/>
  <c r="BC1794" i="19"/>
  <c r="BB1794" i="19"/>
  <c r="AU1794" i="19"/>
  <c r="AT1794" i="19"/>
  <c r="BJ1793" i="19"/>
  <c r="BC1793" i="19"/>
  <c r="BB1793" i="19"/>
  <c r="AU1793" i="19"/>
  <c r="AT1793" i="19"/>
  <c r="BJ1792" i="19"/>
  <c r="BC1792" i="19"/>
  <c r="BB1792" i="19"/>
  <c r="AU1792" i="19"/>
  <c r="AT1792" i="19"/>
  <c r="BJ1791" i="19"/>
  <c r="BC1791" i="19"/>
  <c r="BB1791" i="19"/>
  <c r="AU1791" i="19"/>
  <c r="AT1791" i="19"/>
  <c r="BJ1790" i="19"/>
  <c r="BC1790" i="19"/>
  <c r="BB1790" i="19"/>
  <c r="AU1790" i="19"/>
  <c r="AT1790" i="19"/>
  <c r="BJ1789" i="19"/>
  <c r="BC1789" i="19"/>
  <c r="BB1789" i="19"/>
  <c r="AU1789" i="19"/>
  <c r="AT1789" i="19"/>
  <c r="BJ1788" i="19"/>
  <c r="BC1788" i="19"/>
  <c r="BB1788" i="19"/>
  <c r="AU1788" i="19"/>
  <c r="AT1788" i="19"/>
  <c r="BJ1787" i="19"/>
  <c r="BC1787" i="19"/>
  <c r="BB1787" i="19"/>
  <c r="AU1787" i="19"/>
  <c r="AT1787" i="19"/>
  <c r="BJ1786" i="19"/>
  <c r="BC1786" i="19"/>
  <c r="BB1786" i="19"/>
  <c r="AU1786" i="19"/>
  <c r="AT1786" i="19"/>
  <c r="BJ1785" i="19"/>
  <c r="BC1785" i="19"/>
  <c r="BB1785" i="19"/>
  <c r="AU1785" i="19"/>
  <c r="AT1785" i="19"/>
  <c r="BJ1784" i="19"/>
  <c r="BC1784" i="19"/>
  <c r="BB1784" i="19"/>
  <c r="AU1784" i="19"/>
  <c r="AT1784" i="19"/>
  <c r="BJ1783" i="19"/>
  <c r="BC1783" i="19"/>
  <c r="BB1783" i="19"/>
  <c r="AU1783" i="19"/>
  <c r="AT1783" i="19"/>
  <c r="BJ1782" i="19"/>
  <c r="BC1782" i="19"/>
  <c r="BB1782" i="19"/>
  <c r="AU1782" i="19"/>
  <c r="AT1782" i="19"/>
  <c r="BJ1781" i="19"/>
  <c r="BC1781" i="19"/>
  <c r="BB1781" i="19"/>
  <c r="AU1781" i="19"/>
  <c r="AT1781" i="19"/>
  <c r="BJ1780" i="19"/>
  <c r="BC1780" i="19"/>
  <c r="BB1780" i="19"/>
  <c r="AU1780" i="19"/>
  <c r="AT1780" i="19"/>
  <c r="BJ1779" i="19"/>
  <c r="BC1779" i="19"/>
  <c r="BB1779" i="19"/>
  <c r="AU1779" i="19"/>
  <c r="AT1779" i="19"/>
  <c r="BJ1778" i="19"/>
  <c r="BC1778" i="19"/>
  <c r="BB1778" i="19"/>
  <c r="AU1778" i="19"/>
  <c r="AT1778" i="19"/>
  <c r="BJ1777" i="19"/>
  <c r="BC1777" i="19"/>
  <c r="BB1777" i="19"/>
  <c r="AU1777" i="19"/>
  <c r="AT1777" i="19"/>
  <c r="BJ1776" i="19"/>
  <c r="BC1776" i="19"/>
  <c r="BB1776" i="19"/>
  <c r="AU1776" i="19"/>
  <c r="AT1776" i="19"/>
  <c r="BJ1775" i="19"/>
  <c r="BC1775" i="19"/>
  <c r="BB1775" i="19"/>
  <c r="AU1775" i="19"/>
  <c r="AT1775" i="19"/>
  <c r="BJ1774" i="19"/>
  <c r="BC1774" i="19"/>
  <c r="BB1774" i="19"/>
  <c r="AU1774" i="19"/>
  <c r="AT1774" i="19"/>
  <c r="BJ1773" i="19"/>
  <c r="BC1773" i="19"/>
  <c r="BB1773" i="19"/>
  <c r="AU1773" i="19"/>
  <c r="AT1773" i="19"/>
  <c r="BJ1772" i="19"/>
  <c r="BC1772" i="19"/>
  <c r="BB1772" i="19"/>
  <c r="AU1772" i="19"/>
  <c r="AT1772" i="19"/>
  <c r="BJ1771" i="19"/>
  <c r="BC1771" i="19"/>
  <c r="BB1771" i="19"/>
  <c r="AU1771" i="19"/>
  <c r="AT1771" i="19"/>
  <c r="BJ1770" i="19"/>
  <c r="BC1770" i="19"/>
  <c r="BB1770" i="19"/>
  <c r="AU1770" i="19"/>
  <c r="AT1770" i="19"/>
  <c r="BJ1769" i="19"/>
  <c r="BC1769" i="19"/>
  <c r="BB1769" i="19"/>
  <c r="AU1769" i="19"/>
  <c r="AT1769" i="19"/>
  <c r="BJ1768" i="19"/>
  <c r="BC1768" i="19"/>
  <c r="BB1768" i="19"/>
  <c r="AU1768" i="19"/>
  <c r="AT1768" i="19"/>
  <c r="BJ1767" i="19"/>
  <c r="BC1767" i="19"/>
  <c r="BB1767" i="19"/>
  <c r="AU1767" i="19"/>
  <c r="AT1767" i="19"/>
  <c r="BJ1766" i="19"/>
  <c r="BC1766" i="19"/>
  <c r="BB1766" i="19"/>
  <c r="AU1766" i="19"/>
  <c r="AT1766" i="19"/>
  <c r="BJ1765" i="19"/>
  <c r="BC1765" i="19"/>
  <c r="BB1765" i="19"/>
  <c r="AU1765" i="19"/>
  <c r="AT1765" i="19"/>
  <c r="BJ1764" i="19"/>
  <c r="BC1764" i="19"/>
  <c r="BB1764" i="19"/>
  <c r="AU1764" i="19"/>
  <c r="AT1764" i="19"/>
  <c r="BJ1763" i="19"/>
  <c r="BC1763" i="19"/>
  <c r="BB1763" i="19"/>
  <c r="AU1763" i="19"/>
  <c r="AT1763" i="19"/>
  <c r="BJ1762" i="19"/>
  <c r="BC1762" i="19"/>
  <c r="BB1762" i="19"/>
  <c r="AU1762" i="19"/>
  <c r="AT1762" i="19"/>
  <c r="BJ1761" i="19"/>
  <c r="BC1761" i="19"/>
  <c r="BB1761" i="19"/>
  <c r="AU1761" i="19"/>
  <c r="AT1761" i="19"/>
  <c r="BJ1760" i="19"/>
  <c r="BC1760" i="19"/>
  <c r="BB1760" i="19"/>
  <c r="AU1760" i="19"/>
  <c r="AT1760" i="19"/>
  <c r="BJ1759" i="19"/>
  <c r="BC1759" i="19"/>
  <c r="BB1759" i="19"/>
  <c r="AU1759" i="19"/>
  <c r="AT1759" i="19"/>
  <c r="BJ1758" i="19"/>
  <c r="BC1758" i="19"/>
  <c r="BB1758" i="19"/>
  <c r="AU1758" i="19"/>
  <c r="AT1758" i="19"/>
  <c r="BJ1757" i="19"/>
  <c r="BC1757" i="19"/>
  <c r="BB1757" i="19"/>
  <c r="AU1757" i="19"/>
  <c r="AT1757" i="19"/>
  <c r="BJ1756" i="19"/>
  <c r="BC1756" i="19"/>
  <c r="BB1756" i="19"/>
  <c r="AU1756" i="19"/>
  <c r="AT1756" i="19"/>
  <c r="BJ1755" i="19"/>
  <c r="BC1755" i="19"/>
  <c r="BB1755" i="19"/>
  <c r="AU1755" i="19"/>
  <c r="AT1755" i="19"/>
  <c r="BJ1754" i="19"/>
  <c r="BC1754" i="19"/>
  <c r="BB1754" i="19"/>
  <c r="AU1754" i="19"/>
  <c r="AT1754" i="19"/>
  <c r="BJ1753" i="19"/>
  <c r="BC1753" i="19"/>
  <c r="BB1753" i="19"/>
  <c r="AU1753" i="19"/>
  <c r="AT1753" i="19"/>
  <c r="BJ1752" i="19"/>
  <c r="BC1752" i="19"/>
  <c r="BB1752" i="19"/>
  <c r="AU1752" i="19"/>
  <c r="AT1752" i="19"/>
  <c r="BJ1751" i="19"/>
  <c r="BC1751" i="19"/>
  <c r="BB1751" i="19"/>
  <c r="AU1751" i="19"/>
  <c r="AT1751" i="19"/>
  <c r="BJ1750" i="19"/>
  <c r="BC1750" i="19"/>
  <c r="BB1750" i="19"/>
  <c r="AU1750" i="19"/>
  <c r="AT1750" i="19"/>
  <c r="BJ1749" i="19"/>
  <c r="BC1749" i="19"/>
  <c r="BB1749" i="19"/>
  <c r="AU1749" i="19"/>
  <c r="AT1749" i="19"/>
  <c r="BJ1748" i="19"/>
  <c r="BC1748" i="19"/>
  <c r="BB1748" i="19"/>
  <c r="AU1748" i="19"/>
  <c r="AT1748" i="19"/>
  <c r="BJ1747" i="19"/>
  <c r="BC1747" i="19"/>
  <c r="BB1747" i="19"/>
  <c r="AU1747" i="19"/>
  <c r="AT1747" i="19"/>
  <c r="BJ1746" i="19"/>
  <c r="BC1746" i="19"/>
  <c r="BB1746" i="19"/>
  <c r="AU1746" i="19"/>
  <c r="AT1746" i="19"/>
  <c r="BJ1745" i="19"/>
  <c r="BC1745" i="19"/>
  <c r="BB1745" i="19"/>
  <c r="AU1745" i="19"/>
  <c r="AT1745" i="19"/>
  <c r="BJ1744" i="19"/>
  <c r="BC1744" i="19"/>
  <c r="BB1744" i="19"/>
  <c r="AU1744" i="19"/>
  <c r="AT1744" i="19"/>
  <c r="BJ1743" i="19"/>
  <c r="BC1743" i="19"/>
  <c r="BB1743" i="19"/>
  <c r="AU1743" i="19"/>
  <c r="AT1743" i="19"/>
  <c r="BJ1742" i="19"/>
  <c r="BC1742" i="19"/>
  <c r="BB1742" i="19"/>
  <c r="AU1742" i="19"/>
  <c r="AT1742" i="19"/>
  <c r="BJ1741" i="19"/>
  <c r="BC1741" i="19"/>
  <c r="BB1741" i="19"/>
  <c r="AU1741" i="19"/>
  <c r="AT1741" i="19"/>
  <c r="BJ1740" i="19"/>
  <c r="BC1740" i="19"/>
  <c r="BB1740" i="19"/>
  <c r="AU1740" i="19"/>
  <c r="AT1740" i="19"/>
  <c r="BJ1739" i="19"/>
  <c r="BC1739" i="19"/>
  <c r="BB1739" i="19"/>
  <c r="AU1739" i="19"/>
  <c r="AT1739" i="19"/>
  <c r="BJ1738" i="19"/>
  <c r="BC1738" i="19"/>
  <c r="BB1738" i="19"/>
  <c r="AU1738" i="19"/>
  <c r="AT1738" i="19"/>
  <c r="BJ1737" i="19"/>
  <c r="BC1737" i="19"/>
  <c r="BB1737" i="19"/>
  <c r="AU1737" i="19"/>
  <c r="AT1737" i="19"/>
  <c r="BJ1736" i="19"/>
  <c r="BC1736" i="19"/>
  <c r="BB1736" i="19"/>
  <c r="AU1736" i="19"/>
  <c r="AT1736" i="19"/>
  <c r="BJ1735" i="19"/>
  <c r="BC1735" i="19"/>
  <c r="BB1735" i="19"/>
  <c r="AU1735" i="19"/>
  <c r="AT1735" i="19"/>
  <c r="BJ1734" i="19"/>
  <c r="BC1734" i="19"/>
  <c r="BB1734" i="19"/>
  <c r="AU1734" i="19"/>
  <c r="AT1734" i="19"/>
  <c r="BJ1733" i="19"/>
  <c r="BC1733" i="19"/>
  <c r="BB1733" i="19"/>
  <c r="AU1733" i="19"/>
  <c r="AT1733" i="19"/>
  <c r="BJ1732" i="19"/>
  <c r="BC1732" i="19"/>
  <c r="BB1732" i="19"/>
  <c r="AU1732" i="19"/>
  <c r="AT1732" i="19"/>
  <c r="BJ1731" i="19"/>
  <c r="BC1731" i="19"/>
  <c r="BB1731" i="19"/>
  <c r="AU1731" i="19"/>
  <c r="AT1731" i="19"/>
  <c r="BJ1730" i="19"/>
  <c r="BC1730" i="19"/>
  <c r="BB1730" i="19"/>
  <c r="AU1730" i="19"/>
  <c r="AT1730" i="19"/>
  <c r="BJ1729" i="19"/>
  <c r="BC1729" i="19"/>
  <c r="BB1729" i="19"/>
  <c r="AU1729" i="19"/>
  <c r="AT1729" i="19"/>
  <c r="BJ1728" i="19"/>
  <c r="BC1728" i="19"/>
  <c r="BB1728" i="19"/>
  <c r="AU1728" i="19"/>
  <c r="AT1728" i="19"/>
  <c r="BJ1727" i="19"/>
  <c r="BC1727" i="19"/>
  <c r="BB1727" i="19"/>
  <c r="AU1727" i="19"/>
  <c r="AT1727" i="19"/>
  <c r="BJ1726" i="19"/>
  <c r="BC1726" i="19"/>
  <c r="BB1726" i="19"/>
  <c r="AU1726" i="19"/>
  <c r="AT1726" i="19"/>
  <c r="BJ1725" i="19"/>
  <c r="BC1725" i="19"/>
  <c r="BB1725" i="19"/>
  <c r="AU1725" i="19"/>
  <c r="AT1725" i="19"/>
  <c r="BJ1724" i="19"/>
  <c r="BC1724" i="19"/>
  <c r="BB1724" i="19"/>
  <c r="AU1724" i="19"/>
  <c r="AT1724" i="19"/>
  <c r="BJ1723" i="19"/>
  <c r="BC1723" i="19"/>
  <c r="BB1723" i="19"/>
  <c r="AU1723" i="19"/>
  <c r="AT1723" i="19"/>
  <c r="BJ1722" i="19"/>
  <c r="BC1722" i="19"/>
  <c r="BB1722" i="19"/>
  <c r="AU1722" i="19"/>
  <c r="AT1722" i="19"/>
  <c r="BJ1721" i="19"/>
  <c r="BC1721" i="19"/>
  <c r="BB1721" i="19"/>
  <c r="AU1721" i="19"/>
  <c r="AT1721" i="19"/>
  <c r="BJ1720" i="19"/>
  <c r="BC1720" i="19"/>
  <c r="BB1720" i="19"/>
  <c r="AU1720" i="19"/>
  <c r="AT1720" i="19"/>
  <c r="BJ1719" i="19"/>
  <c r="BC1719" i="19"/>
  <c r="BB1719" i="19"/>
  <c r="AU1719" i="19"/>
  <c r="AT1719" i="19"/>
  <c r="BJ1718" i="19"/>
  <c r="BC1718" i="19"/>
  <c r="BB1718" i="19"/>
  <c r="AU1718" i="19"/>
  <c r="AT1718" i="19"/>
  <c r="BJ1717" i="19"/>
  <c r="BC1717" i="19"/>
  <c r="BB1717" i="19"/>
  <c r="AU1717" i="19"/>
  <c r="AT1717" i="19"/>
  <c r="BJ1716" i="19"/>
  <c r="BC1716" i="19"/>
  <c r="BB1716" i="19"/>
  <c r="AU1716" i="19"/>
  <c r="AT1716" i="19"/>
  <c r="BJ1715" i="19"/>
  <c r="BC1715" i="19"/>
  <c r="BB1715" i="19"/>
  <c r="AU1715" i="19"/>
  <c r="AT1715" i="19"/>
  <c r="BJ1714" i="19"/>
  <c r="BC1714" i="19"/>
  <c r="BB1714" i="19"/>
  <c r="AU1714" i="19"/>
  <c r="AT1714" i="19"/>
  <c r="BJ1713" i="19"/>
  <c r="BC1713" i="19"/>
  <c r="BB1713" i="19"/>
  <c r="AU1713" i="19"/>
  <c r="AT1713" i="19"/>
  <c r="BJ1712" i="19"/>
  <c r="BC1712" i="19"/>
  <c r="BB1712" i="19"/>
  <c r="AU1712" i="19"/>
  <c r="AT1712" i="19"/>
  <c r="BJ1711" i="19"/>
  <c r="BC1711" i="19"/>
  <c r="BB1711" i="19"/>
  <c r="AU1711" i="19"/>
  <c r="AT1711" i="19"/>
  <c r="BJ1710" i="19"/>
  <c r="BC1710" i="19"/>
  <c r="BB1710" i="19"/>
  <c r="AU1710" i="19"/>
  <c r="AT1710" i="19"/>
  <c r="BJ1709" i="19"/>
  <c r="BC1709" i="19"/>
  <c r="BB1709" i="19"/>
  <c r="AU1709" i="19"/>
  <c r="AT1709" i="19"/>
  <c r="BJ1708" i="19"/>
  <c r="BC1708" i="19"/>
  <c r="BB1708" i="19"/>
  <c r="AU1708" i="19"/>
  <c r="AT1708" i="19"/>
  <c r="BJ1707" i="19"/>
  <c r="BC1707" i="19"/>
  <c r="BB1707" i="19"/>
  <c r="AU1707" i="19"/>
  <c r="AT1707" i="19"/>
  <c r="BJ1706" i="19"/>
  <c r="BC1706" i="19"/>
  <c r="BB1706" i="19"/>
  <c r="AU1706" i="19"/>
  <c r="AT1706" i="19"/>
  <c r="BJ1705" i="19"/>
  <c r="BC1705" i="19"/>
  <c r="BB1705" i="19"/>
  <c r="AU1705" i="19"/>
  <c r="AT1705" i="19"/>
  <c r="BJ1704" i="19"/>
  <c r="BC1704" i="19"/>
  <c r="BB1704" i="19"/>
  <c r="AU1704" i="19"/>
  <c r="AT1704" i="19"/>
  <c r="BJ1703" i="19"/>
  <c r="BC1703" i="19"/>
  <c r="BB1703" i="19"/>
  <c r="AU1703" i="19"/>
  <c r="AT1703" i="19"/>
  <c r="BJ1702" i="19"/>
  <c r="BC1702" i="19"/>
  <c r="BB1702" i="19"/>
  <c r="AU1702" i="19"/>
  <c r="AT1702" i="19"/>
  <c r="BJ1701" i="19"/>
  <c r="BC1701" i="19"/>
  <c r="BB1701" i="19"/>
  <c r="AU1701" i="19"/>
  <c r="AT1701" i="19"/>
  <c r="BJ1700" i="19"/>
  <c r="BC1700" i="19"/>
  <c r="BB1700" i="19"/>
  <c r="AU1700" i="19"/>
  <c r="AT1700" i="19"/>
  <c r="BJ1699" i="19"/>
  <c r="BC1699" i="19"/>
  <c r="BB1699" i="19"/>
  <c r="AU1699" i="19"/>
  <c r="AT1699" i="19"/>
  <c r="BJ1698" i="19"/>
  <c r="BC1698" i="19"/>
  <c r="BB1698" i="19"/>
  <c r="AU1698" i="19"/>
  <c r="AT1698" i="19"/>
  <c r="BJ1697" i="19"/>
  <c r="BC1697" i="19"/>
  <c r="BB1697" i="19"/>
  <c r="AU1697" i="19"/>
  <c r="AT1697" i="19"/>
  <c r="BJ1696" i="19"/>
  <c r="BC1696" i="19"/>
  <c r="BB1696" i="19"/>
  <c r="AU1696" i="19"/>
  <c r="AT1696" i="19"/>
  <c r="BJ1695" i="19"/>
  <c r="BC1695" i="19"/>
  <c r="BB1695" i="19"/>
  <c r="AU1695" i="19"/>
  <c r="AT1695" i="19"/>
  <c r="BJ1694" i="19"/>
  <c r="BC1694" i="19"/>
  <c r="BB1694" i="19"/>
  <c r="AU1694" i="19"/>
  <c r="AT1694" i="19"/>
  <c r="BJ1693" i="19"/>
  <c r="BC1693" i="19"/>
  <c r="BB1693" i="19"/>
  <c r="AU1693" i="19"/>
  <c r="AT1693" i="19"/>
  <c r="BJ1692" i="19"/>
  <c r="BC1692" i="19"/>
  <c r="BB1692" i="19"/>
  <c r="AU1692" i="19"/>
  <c r="AT1692" i="19"/>
  <c r="BJ1691" i="19"/>
  <c r="BC1691" i="19"/>
  <c r="BB1691" i="19"/>
  <c r="AU1691" i="19"/>
  <c r="AT1691" i="19"/>
  <c r="BJ1690" i="19"/>
  <c r="BC1690" i="19"/>
  <c r="BB1690" i="19"/>
  <c r="AU1690" i="19"/>
  <c r="AT1690" i="19"/>
  <c r="BJ1689" i="19"/>
  <c r="BC1689" i="19"/>
  <c r="BB1689" i="19"/>
  <c r="AU1689" i="19"/>
  <c r="AT1689" i="19"/>
  <c r="BJ1688" i="19"/>
  <c r="BC1688" i="19"/>
  <c r="BB1688" i="19"/>
  <c r="AU1688" i="19"/>
  <c r="AT1688" i="19"/>
  <c r="BJ1687" i="19"/>
  <c r="BC1687" i="19"/>
  <c r="BB1687" i="19"/>
  <c r="AU1687" i="19"/>
  <c r="AT1687" i="19"/>
  <c r="BJ1686" i="19"/>
  <c r="BC1686" i="19"/>
  <c r="BB1686" i="19"/>
  <c r="AU1686" i="19"/>
  <c r="AT1686" i="19"/>
  <c r="BJ1685" i="19"/>
  <c r="BC1685" i="19"/>
  <c r="BB1685" i="19"/>
  <c r="AU1685" i="19"/>
  <c r="AT1685" i="19"/>
  <c r="BJ1684" i="19"/>
  <c r="BC1684" i="19"/>
  <c r="BB1684" i="19"/>
  <c r="AU1684" i="19"/>
  <c r="AT1684" i="19"/>
  <c r="BJ1683" i="19"/>
  <c r="BC1683" i="19"/>
  <c r="BB1683" i="19"/>
  <c r="AU1683" i="19"/>
  <c r="AT1683" i="19"/>
  <c r="BJ1682" i="19"/>
  <c r="BC1682" i="19"/>
  <c r="BB1682" i="19"/>
  <c r="AU1682" i="19"/>
  <c r="AT1682" i="19"/>
  <c r="BJ1681" i="19"/>
  <c r="BC1681" i="19"/>
  <c r="BB1681" i="19"/>
  <c r="AU1681" i="19"/>
  <c r="AT1681" i="19"/>
  <c r="BJ1680" i="19"/>
  <c r="BC1680" i="19"/>
  <c r="BB1680" i="19"/>
  <c r="AU1680" i="19"/>
  <c r="AT1680" i="19"/>
  <c r="BJ1679" i="19"/>
  <c r="BC1679" i="19"/>
  <c r="BB1679" i="19"/>
  <c r="AU1679" i="19"/>
  <c r="AT1679" i="19"/>
  <c r="BJ1678" i="19"/>
  <c r="BC1678" i="19"/>
  <c r="BB1678" i="19"/>
  <c r="AU1678" i="19"/>
  <c r="AT1678" i="19"/>
  <c r="BJ1677" i="19"/>
  <c r="BC1677" i="19"/>
  <c r="BB1677" i="19"/>
  <c r="AU1677" i="19"/>
  <c r="AT1677" i="19"/>
  <c r="BJ1676" i="19"/>
  <c r="BC1676" i="19"/>
  <c r="BB1676" i="19"/>
  <c r="AU1676" i="19"/>
  <c r="AT1676" i="19"/>
  <c r="BJ1675" i="19"/>
  <c r="BC1675" i="19"/>
  <c r="BB1675" i="19"/>
  <c r="AU1675" i="19"/>
  <c r="AT1675" i="19"/>
  <c r="BJ1674" i="19"/>
  <c r="BC1674" i="19"/>
  <c r="BB1674" i="19"/>
  <c r="AU1674" i="19"/>
  <c r="AT1674" i="19"/>
  <c r="BJ1673" i="19"/>
  <c r="BC1673" i="19"/>
  <c r="BB1673" i="19"/>
  <c r="AU1673" i="19"/>
  <c r="AT1673" i="19"/>
  <c r="BJ1672" i="19"/>
  <c r="BC1672" i="19"/>
  <c r="BB1672" i="19"/>
  <c r="AU1672" i="19"/>
  <c r="AT1672" i="19"/>
  <c r="BJ1671" i="19"/>
  <c r="BC1671" i="19"/>
  <c r="BB1671" i="19"/>
  <c r="AU1671" i="19"/>
  <c r="AT1671" i="19"/>
  <c r="BJ1670" i="19"/>
  <c r="BC1670" i="19"/>
  <c r="BB1670" i="19"/>
  <c r="AU1670" i="19"/>
  <c r="AT1670" i="19"/>
  <c r="BJ1669" i="19"/>
  <c r="BC1669" i="19"/>
  <c r="BB1669" i="19"/>
  <c r="AU1669" i="19"/>
  <c r="AT1669" i="19"/>
  <c r="BJ1668" i="19"/>
  <c r="BC1668" i="19"/>
  <c r="BB1668" i="19"/>
  <c r="AU1668" i="19"/>
  <c r="AT1668" i="19"/>
  <c r="BJ1667" i="19"/>
  <c r="BC1667" i="19"/>
  <c r="BB1667" i="19"/>
  <c r="AU1667" i="19"/>
  <c r="AT1667" i="19"/>
  <c r="BJ1666" i="19"/>
  <c r="BC1666" i="19"/>
  <c r="BB1666" i="19"/>
  <c r="AU1666" i="19"/>
  <c r="AT1666" i="19"/>
  <c r="BJ1665" i="19"/>
  <c r="BC1665" i="19"/>
  <c r="BB1665" i="19"/>
  <c r="AU1665" i="19"/>
  <c r="AT1665" i="19"/>
  <c r="BJ1664" i="19"/>
  <c r="BC1664" i="19"/>
  <c r="BB1664" i="19"/>
  <c r="AU1664" i="19"/>
  <c r="AT1664" i="19"/>
  <c r="BJ1663" i="19"/>
  <c r="BC1663" i="19"/>
  <c r="BB1663" i="19"/>
  <c r="AU1663" i="19"/>
  <c r="AT1663" i="19"/>
  <c r="BJ1662" i="19"/>
  <c r="BC1662" i="19"/>
  <c r="BB1662" i="19"/>
  <c r="AU1662" i="19"/>
  <c r="AT1662" i="19"/>
  <c r="BJ1661" i="19"/>
  <c r="BC1661" i="19"/>
  <c r="BB1661" i="19"/>
  <c r="AU1661" i="19"/>
  <c r="AT1661" i="19"/>
  <c r="BJ1660" i="19"/>
  <c r="BC1660" i="19"/>
  <c r="BB1660" i="19"/>
  <c r="AU1660" i="19"/>
  <c r="AT1660" i="19"/>
  <c r="BJ1659" i="19"/>
  <c r="BC1659" i="19"/>
  <c r="BB1659" i="19"/>
  <c r="AU1659" i="19"/>
  <c r="AT1659" i="19"/>
  <c r="BJ1658" i="19"/>
  <c r="BC1658" i="19"/>
  <c r="BB1658" i="19"/>
  <c r="AU1658" i="19"/>
  <c r="AT1658" i="19"/>
  <c r="BJ1657" i="19"/>
  <c r="BC1657" i="19"/>
  <c r="BB1657" i="19"/>
  <c r="AU1657" i="19"/>
  <c r="AT1657" i="19"/>
  <c r="BJ1656" i="19"/>
  <c r="BC1656" i="19"/>
  <c r="BB1656" i="19"/>
  <c r="AU1656" i="19"/>
  <c r="AT1656" i="19"/>
  <c r="BJ1655" i="19"/>
  <c r="BC1655" i="19"/>
  <c r="BB1655" i="19"/>
  <c r="AU1655" i="19"/>
  <c r="AT1655" i="19"/>
  <c r="BJ1654" i="19"/>
  <c r="BC1654" i="19"/>
  <c r="BB1654" i="19"/>
  <c r="AU1654" i="19"/>
  <c r="AT1654" i="19"/>
  <c r="BJ1653" i="19"/>
  <c r="BC1653" i="19"/>
  <c r="BB1653" i="19"/>
  <c r="AU1653" i="19"/>
  <c r="AT1653" i="19"/>
  <c r="BJ1652" i="19"/>
  <c r="BC1652" i="19"/>
  <c r="BB1652" i="19"/>
  <c r="AU1652" i="19"/>
  <c r="AT1652" i="19"/>
  <c r="BJ1651" i="19"/>
  <c r="BC1651" i="19"/>
  <c r="BB1651" i="19"/>
  <c r="AU1651" i="19"/>
  <c r="AT1651" i="19"/>
  <c r="BJ1650" i="19"/>
  <c r="BC1650" i="19"/>
  <c r="BB1650" i="19"/>
  <c r="AU1650" i="19"/>
  <c r="AT1650" i="19"/>
  <c r="BJ1649" i="19"/>
  <c r="BC1649" i="19"/>
  <c r="BB1649" i="19"/>
  <c r="AU1649" i="19"/>
  <c r="AT1649" i="19"/>
  <c r="BJ1648" i="19"/>
  <c r="BC1648" i="19"/>
  <c r="BB1648" i="19"/>
  <c r="AU1648" i="19"/>
  <c r="AT1648" i="19"/>
  <c r="BJ1647" i="19"/>
  <c r="BC1647" i="19"/>
  <c r="BB1647" i="19"/>
  <c r="AU1647" i="19"/>
  <c r="AT1647" i="19"/>
  <c r="BJ1646" i="19"/>
  <c r="BC1646" i="19"/>
  <c r="BB1646" i="19"/>
  <c r="AU1646" i="19"/>
  <c r="AT1646" i="19"/>
  <c r="BJ1645" i="19"/>
  <c r="BC1645" i="19"/>
  <c r="BB1645" i="19"/>
  <c r="AU1645" i="19"/>
  <c r="AT1645" i="19"/>
  <c r="BJ1644" i="19"/>
  <c r="BC1644" i="19"/>
  <c r="BB1644" i="19"/>
  <c r="AU1644" i="19"/>
  <c r="AT1644" i="19"/>
  <c r="BJ1643" i="19"/>
  <c r="BC1643" i="19"/>
  <c r="BB1643" i="19"/>
  <c r="AU1643" i="19"/>
  <c r="AT1643" i="19"/>
  <c r="BJ1642" i="19"/>
  <c r="BC1642" i="19"/>
  <c r="BB1642" i="19"/>
  <c r="AU1642" i="19"/>
  <c r="AT1642" i="19"/>
  <c r="BJ1641" i="19"/>
  <c r="BC1641" i="19"/>
  <c r="BB1641" i="19"/>
  <c r="AU1641" i="19"/>
  <c r="AT1641" i="19"/>
  <c r="BJ1640" i="19"/>
  <c r="BC1640" i="19"/>
  <c r="BB1640" i="19"/>
  <c r="AU1640" i="19"/>
  <c r="AT1640" i="19"/>
  <c r="BJ1639" i="19"/>
  <c r="BC1639" i="19"/>
  <c r="BB1639" i="19"/>
  <c r="AU1639" i="19"/>
  <c r="AT1639" i="19"/>
  <c r="BJ1638" i="19"/>
  <c r="BC1638" i="19"/>
  <c r="BB1638" i="19"/>
  <c r="AU1638" i="19"/>
  <c r="AT1638" i="19"/>
  <c r="BJ1637" i="19"/>
  <c r="BC1637" i="19"/>
  <c r="BB1637" i="19"/>
  <c r="AU1637" i="19"/>
  <c r="AT1637" i="19"/>
  <c r="BJ1636" i="19"/>
  <c r="BC1636" i="19"/>
  <c r="BB1636" i="19"/>
  <c r="AU1636" i="19"/>
  <c r="AT1636" i="19"/>
  <c r="BJ1635" i="19"/>
  <c r="BC1635" i="19"/>
  <c r="BB1635" i="19"/>
  <c r="AU1635" i="19"/>
  <c r="AT1635" i="19"/>
  <c r="BJ1634" i="19"/>
  <c r="BC1634" i="19"/>
  <c r="BB1634" i="19"/>
  <c r="AU1634" i="19"/>
  <c r="AT1634" i="19"/>
  <c r="BJ1633" i="19"/>
  <c r="BC1633" i="19"/>
  <c r="BB1633" i="19"/>
  <c r="AU1633" i="19"/>
  <c r="AT1633" i="19"/>
  <c r="BJ1632" i="19"/>
  <c r="BC1632" i="19"/>
  <c r="BB1632" i="19"/>
  <c r="AU1632" i="19"/>
  <c r="AT1632" i="19"/>
  <c r="BJ1631" i="19"/>
  <c r="BC1631" i="19"/>
  <c r="BB1631" i="19"/>
  <c r="AU1631" i="19"/>
  <c r="AT1631" i="19"/>
  <c r="BJ1630" i="19"/>
  <c r="BC1630" i="19"/>
  <c r="BB1630" i="19"/>
  <c r="AU1630" i="19"/>
  <c r="AT1630" i="19"/>
  <c r="BJ1629" i="19"/>
  <c r="BC1629" i="19"/>
  <c r="BB1629" i="19"/>
  <c r="AU1629" i="19"/>
  <c r="AT1629" i="19"/>
  <c r="BJ1628" i="19"/>
  <c r="BC1628" i="19"/>
  <c r="BB1628" i="19"/>
  <c r="AU1628" i="19"/>
  <c r="AT1628" i="19"/>
  <c r="BJ1627" i="19"/>
  <c r="BC1627" i="19"/>
  <c r="BB1627" i="19"/>
  <c r="AU1627" i="19"/>
  <c r="AT1627" i="19"/>
  <c r="BJ1626" i="19"/>
  <c r="BC1626" i="19"/>
  <c r="BB1626" i="19"/>
  <c r="AU1626" i="19"/>
  <c r="AT1626" i="19"/>
  <c r="BJ1625" i="19"/>
  <c r="BC1625" i="19"/>
  <c r="BB1625" i="19"/>
  <c r="AU1625" i="19"/>
  <c r="AT1625" i="19"/>
  <c r="BJ1624" i="19"/>
  <c r="BC1624" i="19"/>
  <c r="BB1624" i="19"/>
  <c r="AU1624" i="19"/>
  <c r="AT1624" i="19"/>
  <c r="BJ1623" i="19"/>
  <c r="BC1623" i="19"/>
  <c r="BB1623" i="19"/>
  <c r="AU1623" i="19"/>
  <c r="AT1623" i="19"/>
  <c r="BJ1622" i="19"/>
  <c r="BC1622" i="19"/>
  <c r="BB1622" i="19"/>
  <c r="AU1622" i="19"/>
  <c r="AT1622" i="19"/>
  <c r="BJ1621" i="19"/>
  <c r="BC1621" i="19"/>
  <c r="BB1621" i="19"/>
  <c r="AU1621" i="19"/>
  <c r="AT1621" i="19"/>
  <c r="BJ1620" i="19"/>
  <c r="BC1620" i="19"/>
  <c r="BB1620" i="19"/>
  <c r="AU1620" i="19"/>
  <c r="AT1620" i="19"/>
  <c r="BJ1619" i="19"/>
  <c r="BC1619" i="19"/>
  <c r="BB1619" i="19"/>
  <c r="AU1619" i="19"/>
  <c r="AT1619" i="19"/>
  <c r="BJ1618" i="19"/>
  <c r="BC1618" i="19"/>
  <c r="BB1618" i="19"/>
  <c r="AU1618" i="19"/>
  <c r="AT1618" i="19"/>
  <c r="BJ1617" i="19"/>
  <c r="BC1617" i="19"/>
  <c r="BB1617" i="19"/>
  <c r="AU1617" i="19"/>
  <c r="AT1617" i="19"/>
  <c r="BJ1616" i="19"/>
  <c r="BC1616" i="19"/>
  <c r="BB1616" i="19"/>
  <c r="AU1616" i="19"/>
  <c r="AT1616" i="19"/>
  <c r="BJ1615" i="19"/>
  <c r="BC1615" i="19"/>
  <c r="BB1615" i="19"/>
  <c r="AU1615" i="19"/>
  <c r="AT1615" i="19"/>
  <c r="BJ1614" i="19"/>
  <c r="BC1614" i="19"/>
  <c r="BB1614" i="19"/>
  <c r="AU1614" i="19"/>
  <c r="AT1614" i="19"/>
  <c r="BJ1613" i="19"/>
  <c r="BC1613" i="19"/>
  <c r="BB1613" i="19"/>
  <c r="AU1613" i="19"/>
  <c r="AT1613" i="19"/>
  <c r="BJ1612" i="19"/>
  <c r="BC1612" i="19"/>
  <c r="BB1612" i="19"/>
  <c r="AU1612" i="19"/>
  <c r="AT1612" i="19"/>
  <c r="BJ1611" i="19"/>
  <c r="BC1611" i="19"/>
  <c r="BB1611" i="19"/>
  <c r="AU1611" i="19"/>
  <c r="AT1611" i="19"/>
  <c r="BJ1610" i="19"/>
  <c r="BC1610" i="19"/>
  <c r="BB1610" i="19"/>
  <c r="AU1610" i="19"/>
  <c r="AT1610" i="19"/>
  <c r="BJ1609" i="19"/>
  <c r="BC1609" i="19"/>
  <c r="BB1609" i="19"/>
  <c r="AU1609" i="19"/>
  <c r="AT1609" i="19"/>
  <c r="BJ1608" i="19"/>
  <c r="BC1608" i="19"/>
  <c r="BB1608" i="19"/>
  <c r="AU1608" i="19"/>
  <c r="AT1608" i="19"/>
  <c r="BJ1607" i="19"/>
  <c r="BC1607" i="19"/>
  <c r="BB1607" i="19"/>
  <c r="AU1607" i="19"/>
  <c r="AT1607" i="19"/>
  <c r="BJ1606" i="19"/>
  <c r="BC1606" i="19"/>
  <c r="BB1606" i="19"/>
  <c r="AU1606" i="19"/>
  <c r="AT1606" i="19"/>
  <c r="BJ1605" i="19"/>
  <c r="BC1605" i="19"/>
  <c r="BB1605" i="19"/>
  <c r="AU1605" i="19"/>
  <c r="AT1605" i="19"/>
  <c r="BJ1604" i="19"/>
  <c r="BC1604" i="19"/>
  <c r="BB1604" i="19"/>
  <c r="AU1604" i="19"/>
  <c r="AT1604" i="19"/>
  <c r="BJ1603" i="19"/>
  <c r="BC1603" i="19"/>
  <c r="BB1603" i="19"/>
  <c r="AU1603" i="19"/>
  <c r="AT1603" i="19"/>
  <c r="BJ1602" i="19"/>
  <c r="BC1602" i="19"/>
  <c r="BB1602" i="19"/>
  <c r="AU1602" i="19"/>
  <c r="AT1602" i="19"/>
  <c r="BJ1601" i="19"/>
  <c r="BC1601" i="19"/>
  <c r="BB1601" i="19"/>
  <c r="AU1601" i="19"/>
  <c r="AT1601" i="19"/>
  <c r="BJ1600" i="19"/>
  <c r="BC1600" i="19"/>
  <c r="BB1600" i="19"/>
  <c r="AU1600" i="19"/>
  <c r="AT1600" i="19"/>
  <c r="BJ1599" i="19"/>
  <c r="BC1599" i="19"/>
  <c r="BB1599" i="19"/>
  <c r="AU1599" i="19"/>
  <c r="AT1599" i="19"/>
  <c r="BJ1598" i="19"/>
  <c r="BC1598" i="19"/>
  <c r="BB1598" i="19"/>
  <c r="AU1598" i="19"/>
  <c r="AT1598" i="19"/>
  <c r="BJ1597" i="19"/>
  <c r="BC1597" i="19"/>
  <c r="BB1597" i="19"/>
  <c r="AU1597" i="19"/>
  <c r="AT1597" i="19"/>
  <c r="BJ1596" i="19"/>
  <c r="BC1596" i="19"/>
  <c r="BB1596" i="19"/>
  <c r="AU1596" i="19"/>
  <c r="AT1596" i="19"/>
  <c r="BJ1595" i="19"/>
  <c r="BC1595" i="19"/>
  <c r="BB1595" i="19"/>
  <c r="AU1595" i="19"/>
  <c r="AT1595" i="19"/>
  <c r="BJ1594" i="19"/>
  <c r="BC1594" i="19"/>
  <c r="BB1594" i="19"/>
  <c r="AU1594" i="19"/>
  <c r="AT1594" i="19"/>
  <c r="BJ1593" i="19"/>
  <c r="BC1593" i="19"/>
  <c r="BB1593" i="19"/>
  <c r="AU1593" i="19"/>
  <c r="AT1593" i="19"/>
  <c r="BJ1592" i="19"/>
  <c r="BC1592" i="19"/>
  <c r="BB1592" i="19"/>
  <c r="AU1592" i="19"/>
  <c r="AT1592" i="19"/>
  <c r="BJ1591" i="19"/>
  <c r="BC1591" i="19"/>
  <c r="BB1591" i="19"/>
  <c r="AU1591" i="19"/>
  <c r="AT1591" i="19"/>
  <c r="BJ1590" i="19"/>
  <c r="BC1590" i="19"/>
  <c r="BB1590" i="19"/>
  <c r="AU1590" i="19"/>
  <c r="AT1590" i="19"/>
  <c r="BJ1589" i="19"/>
  <c r="BC1589" i="19"/>
  <c r="BB1589" i="19"/>
  <c r="AU1589" i="19"/>
  <c r="AT1589" i="19"/>
  <c r="BJ1588" i="19"/>
  <c r="BC1588" i="19"/>
  <c r="BB1588" i="19"/>
  <c r="AU1588" i="19"/>
  <c r="AT1588" i="19"/>
  <c r="BJ1587" i="19"/>
  <c r="BC1587" i="19"/>
  <c r="BB1587" i="19"/>
  <c r="AU1587" i="19"/>
  <c r="AT1587" i="19"/>
  <c r="BJ1586" i="19"/>
  <c r="BC1586" i="19"/>
  <c r="BB1586" i="19"/>
  <c r="AU1586" i="19"/>
  <c r="AT1586" i="19"/>
  <c r="BJ1585" i="19"/>
  <c r="BC1585" i="19"/>
  <c r="BB1585" i="19"/>
  <c r="AU1585" i="19"/>
  <c r="AT1585" i="19"/>
  <c r="BJ1584" i="19"/>
  <c r="BC1584" i="19"/>
  <c r="BB1584" i="19"/>
  <c r="AU1584" i="19"/>
  <c r="AT1584" i="19"/>
  <c r="BJ1583" i="19"/>
  <c r="BC1583" i="19"/>
  <c r="BB1583" i="19"/>
  <c r="AU1583" i="19"/>
  <c r="AT1583" i="19"/>
  <c r="BJ1582" i="19"/>
  <c r="BC1582" i="19"/>
  <c r="BB1582" i="19"/>
  <c r="AU1582" i="19"/>
  <c r="AT1582" i="19"/>
  <c r="BJ1581" i="19"/>
  <c r="BC1581" i="19"/>
  <c r="BB1581" i="19"/>
  <c r="AU1581" i="19"/>
  <c r="AT1581" i="19"/>
  <c r="BJ1580" i="19"/>
  <c r="BC1580" i="19"/>
  <c r="BB1580" i="19"/>
  <c r="AU1580" i="19"/>
  <c r="AT1580" i="19"/>
  <c r="BJ1579" i="19"/>
  <c r="BC1579" i="19"/>
  <c r="BB1579" i="19"/>
  <c r="AU1579" i="19"/>
  <c r="AT1579" i="19"/>
  <c r="BJ1578" i="19"/>
  <c r="BC1578" i="19"/>
  <c r="BB1578" i="19"/>
  <c r="AU1578" i="19"/>
  <c r="AT1578" i="19"/>
  <c r="BJ1577" i="19"/>
  <c r="BC1577" i="19"/>
  <c r="BB1577" i="19"/>
  <c r="AU1577" i="19"/>
  <c r="AT1577" i="19"/>
  <c r="BJ1576" i="19"/>
  <c r="BC1576" i="19"/>
  <c r="BB1576" i="19"/>
  <c r="AU1576" i="19"/>
  <c r="AT1576" i="19"/>
  <c r="BJ1575" i="19"/>
  <c r="BC1575" i="19"/>
  <c r="BB1575" i="19"/>
  <c r="AU1575" i="19"/>
  <c r="AT1575" i="19"/>
  <c r="BJ1574" i="19"/>
  <c r="BC1574" i="19"/>
  <c r="BB1574" i="19"/>
  <c r="AU1574" i="19"/>
  <c r="AT1574" i="19"/>
  <c r="BJ1573" i="19"/>
  <c r="BC1573" i="19"/>
  <c r="BB1573" i="19"/>
  <c r="AU1573" i="19"/>
  <c r="AT1573" i="19"/>
  <c r="BJ1572" i="19"/>
  <c r="BC1572" i="19"/>
  <c r="BB1572" i="19"/>
  <c r="AU1572" i="19"/>
  <c r="AT1572" i="19"/>
  <c r="BJ1571" i="19"/>
  <c r="BC1571" i="19"/>
  <c r="BB1571" i="19"/>
  <c r="AU1571" i="19"/>
  <c r="AT1571" i="19"/>
  <c r="BJ1570" i="19"/>
  <c r="BC1570" i="19"/>
  <c r="BB1570" i="19"/>
  <c r="AU1570" i="19"/>
  <c r="AT1570" i="19"/>
  <c r="BJ1569" i="19"/>
  <c r="BC1569" i="19"/>
  <c r="BB1569" i="19"/>
  <c r="AU1569" i="19"/>
  <c r="AT1569" i="19"/>
  <c r="BJ1568" i="19"/>
  <c r="BC1568" i="19"/>
  <c r="BB1568" i="19"/>
  <c r="AU1568" i="19"/>
  <c r="AT1568" i="19"/>
  <c r="BJ1567" i="19"/>
  <c r="BC1567" i="19"/>
  <c r="BB1567" i="19"/>
  <c r="AU1567" i="19"/>
  <c r="AT1567" i="19"/>
  <c r="BJ1566" i="19"/>
  <c r="BC1566" i="19"/>
  <c r="BB1566" i="19"/>
  <c r="AU1566" i="19"/>
  <c r="AT1566" i="19"/>
  <c r="BJ1565" i="19"/>
  <c r="BC1565" i="19"/>
  <c r="BB1565" i="19"/>
  <c r="AU1565" i="19"/>
  <c r="AT1565" i="19"/>
  <c r="BJ1564" i="19"/>
  <c r="BC1564" i="19"/>
  <c r="BB1564" i="19"/>
  <c r="AU1564" i="19"/>
  <c r="AT1564" i="19"/>
  <c r="BJ1563" i="19"/>
  <c r="BC1563" i="19"/>
  <c r="BB1563" i="19"/>
  <c r="AU1563" i="19"/>
  <c r="AT1563" i="19"/>
  <c r="BJ1562" i="19"/>
  <c r="BC1562" i="19"/>
  <c r="BB1562" i="19"/>
  <c r="AU1562" i="19"/>
  <c r="AT1562" i="19"/>
  <c r="BJ1561" i="19"/>
  <c r="BC1561" i="19"/>
  <c r="BB1561" i="19"/>
  <c r="AU1561" i="19"/>
  <c r="AT1561" i="19"/>
  <c r="BJ1560" i="19"/>
  <c r="BC1560" i="19"/>
  <c r="BB1560" i="19"/>
  <c r="AU1560" i="19"/>
  <c r="AT1560" i="19"/>
  <c r="BJ1559" i="19"/>
  <c r="BC1559" i="19"/>
  <c r="BB1559" i="19"/>
  <c r="AU1559" i="19"/>
  <c r="AT1559" i="19"/>
  <c r="BJ1558" i="19"/>
  <c r="BC1558" i="19"/>
  <c r="BB1558" i="19"/>
  <c r="AU1558" i="19"/>
  <c r="AT1558" i="19"/>
  <c r="BJ1557" i="19"/>
  <c r="BC1557" i="19"/>
  <c r="BB1557" i="19"/>
  <c r="AU1557" i="19"/>
  <c r="AT1557" i="19"/>
  <c r="BJ1556" i="19"/>
  <c r="BC1556" i="19"/>
  <c r="BB1556" i="19"/>
  <c r="AU1556" i="19"/>
  <c r="AT1556" i="19"/>
  <c r="BJ1555" i="19"/>
  <c r="BC1555" i="19"/>
  <c r="BB1555" i="19"/>
  <c r="AU1555" i="19"/>
  <c r="AT1555" i="19"/>
  <c r="BJ1554" i="19"/>
  <c r="BC1554" i="19"/>
  <c r="BB1554" i="19"/>
  <c r="AU1554" i="19"/>
  <c r="AT1554" i="19"/>
  <c r="BJ1553" i="19"/>
  <c r="BC1553" i="19"/>
  <c r="BB1553" i="19"/>
  <c r="AU1553" i="19"/>
  <c r="AT1553" i="19"/>
  <c r="BJ1552" i="19"/>
  <c r="BC1552" i="19"/>
  <c r="BB1552" i="19"/>
  <c r="AU1552" i="19"/>
  <c r="AT1552" i="19"/>
  <c r="BJ1551" i="19"/>
  <c r="BC1551" i="19"/>
  <c r="BB1551" i="19"/>
  <c r="AU1551" i="19"/>
  <c r="AT1551" i="19"/>
  <c r="BJ1550" i="19"/>
  <c r="BC1550" i="19"/>
  <c r="BB1550" i="19"/>
  <c r="AU1550" i="19"/>
  <c r="AT1550" i="19"/>
  <c r="BJ1549" i="19"/>
  <c r="BC1549" i="19"/>
  <c r="BB1549" i="19"/>
  <c r="AU1549" i="19"/>
  <c r="AT1549" i="19"/>
  <c r="BJ1548" i="19"/>
  <c r="BC1548" i="19"/>
  <c r="BB1548" i="19"/>
  <c r="AU1548" i="19"/>
  <c r="AT1548" i="19"/>
  <c r="BJ1547" i="19"/>
  <c r="BC1547" i="19"/>
  <c r="BB1547" i="19"/>
  <c r="AU1547" i="19"/>
  <c r="AT1547" i="19"/>
  <c r="BJ1546" i="19"/>
  <c r="BC1546" i="19"/>
  <c r="BB1546" i="19"/>
  <c r="AU1546" i="19"/>
  <c r="AT1546" i="19"/>
  <c r="BJ1545" i="19"/>
  <c r="BC1545" i="19"/>
  <c r="BB1545" i="19"/>
  <c r="AU1545" i="19"/>
  <c r="AT1545" i="19"/>
  <c r="BJ1544" i="19"/>
  <c r="BC1544" i="19"/>
  <c r="BB1544" i="19"/>
  <c r="AU1544" i="19"/>
  <c r="AT1544" i="19"/>
  <c r="BJ1543" i="19"/>
  <c r="BC1543" i="19"/>
  <c r="BB1543" i="19"/>
  <c r="AU1543" i="19"/>
  <c r="AT1543" i="19"/>
  <c r="BJ1542" i="19"/>
  <c r="BC1542" i="19"/>
  <c r="BB1542" i="19"/>
  <c r="AU1542" i="19"/>
  <c r="AT1542" i="19"/>
  <c r="BJ1541" i="19"/>
  <c r="BC1541" i="19"/>
  <c r="BB1541" i="19"/>
  <c r="AU1541" i="19"/>
  <c r="AT1541" i="19"/>
  <c r="BJ1540" i="19"/>
  <c r="BC1540" i="19"/>
  <c r="BB1540" i="19"/>
  <c r="AU1540" i="19"/>
  <c r="AT1540" i="19"/>
  <c r="BJ1539" i="19"/>
  <c r="BC1539" i="19"/>
  <c r="BB1539" i="19"/>
  <c r="AU1539" i="19"/>
  <c r="AT1539" i="19"/>
  <c r="BJ1538" i="19"/>
  <c r="BC1538" i="19"/>
  <c r="BB1538" i="19"/>
  <c r="AU1538" i="19"/>
  <c r="AT1538" i="19"/>
  <c r="BJ1537" i="19"/>
  <c r="BC1537" i="19"/>
  <c r="BB1537" i="19"/>
  <c r="AU1537" i="19"/>
  <c r="AT1537" i="19"/>
  <c r="BJ1536" i="19"/>
  <c r="BC1536" i="19"/>
  <c r="BB1536" i="19"/>
  <c r="AU1536" i="19"/>
  <c r="AT1536" i="19"/>
  <c r="BJ1535" i="19"/>
  <c r="BC1535" i="19"/>
  <c r="BB1535" i="19"/>
  <c r="AU1535" i="19"/>
  <c r="AT1535" i="19"/>
  <c r="BJ1534" i="19"/>
  <c r="BC1534" i="19"/>
  <c r="BB1534" i="19"/>
  <c r="AU1534" i="19"/>
  <c r="AT1534" i="19"/>
  <c r="BJ1533" i="19"/>
  <c r="BC1533" i="19"/>
  <c r="BB1533" i="19"/>
  <c r="AU1533" i="19"/>
  <c r="AT1533" i="19"/>
  <c r="BJ1532" i="19"/>
  <c r="BC1532" i="19"/>
  <c r="BB1532" i="19"/>
  <c r="AU1532" i="19"/>
  <c r="AT1532" i="19"/>
  <c r="BJ1531" i="19"/>
  <c r="BC1531" i="19"/>
  <c r="BB1531" i="19"/>
  <c r="AU1531" i="19"/>
  <c r="AT1531" i="19"/>
  <c r="BJ1530" i="19"/>
  <c r="BC1530" i="19"/>
  <c r="BB1530" i="19"/>
  <c r="AU1530" i="19"/>
  <c r="AT1530" i="19"/>
  <c r="BJ1529" i="19"/>
  <c r="BC1529" i="19"/>
  <c r="BB1529" i="19"/>
  <c r="AU1529" i="19"/>
  <c r="AT1529" i="19"/>
  <c r="BJ1528" i="19"/>
  <c r="BC1528" i="19"/>
  <c r="BB1528" i="19"/>
  <c r="AU1528" i="19"/>
  <c r="AT1528" i="19"/>
  <c r="BJ1527" i="19"/>
  <c r="BC1527" i="19"/>
  <c r="BB1527" i="19"/>
  <c r="AU1527" i="19"/>
  <c r="AT1527" i="19"/>
  <c r="BJ1526" i="19"/>
  <c r="BC1526" i="19"/>
  <c r="BB1526" i="19"/>
  <c r="AU1526" i="19"/>
  <c r="AT1526" i="19"/>
  <c r="BJ1525" i="19"/>
  <c r="BC1525" i="19"/>
  <c r="BB1525" i="19"/>
  <c r="AU1525" i="19"/>
  <c r="AT1525" i="19"/>
  <c r="BJ1524" i="19"/>
  <c r="BC1524" i="19"/>
  <c r="BB1524" i="19"/>
  <c r="AU1524" i="19"/>
  <c r="AT1524" i="19"/>
  <c r="BJ1523" i="19"/>
  <c r="BC1523" i="19"/>
  <c r="BB1523" i="19"/>
  <c r="AU1523" i="19"/>
  <c r="AT1523" i="19"/>
  <c r="BJ1522" i="19"/>
  <c r="BC1522" i="19"/>
  <c r="BB1522" i="19"/>
  <c r="AU1522" i="19"/>
  <c r="AT1522" i="19"/>
  <c r="BJ1521" i="19"/>
  <c r="BC1521" i="19"/>
  <c r="BB1521" i="19"/>
  <c r="AU1521" i="19"/>
  <c r="AT1521" i="19"/>
  <c r="BJ1520" i="19"/>
  <c r="BC1520" i="19"/>
  <c r="BB1520" i="19"/>
  <c r="AU1520" i="19"/>
  <c r="AT1520" i="19"/>
  <c r="BJ1519" i="19"/>
  <c r="BC1519" i="19"/>
  <c r="BB1519" i="19"/>
  <c r="AU1519" i="19"/>
  <c r="AT1519" i="19"/>
  <c r="BJ1518" i="19"/>
  <c r="BC1518" i="19"/>
  <c r="BB1518" i="19"/>
  <c r="AU1518" i="19"/>
  <c r="AT1518" i="19"/>
  <c r="BJ1517" i="19"/>
  <c r="BC1517" i="19"/>
  <c r="BB1517" i="19"/>
  <c r="AU1517" i="19"/>
  <c r="AT1517" i="19"/>
  <c r="BJ1516" i="19"/>
  <c r="BC1516" i="19"/>
  <c r="BB1516" i="19"/>
  <c r="AU1516" i="19"/>
  <c r="AT1516" i="19"/>
  <c r="BJ1515" i="19"/>
  <c r="BC1515" i="19"/>
  <c r="BB1515" i="19"/>
  <c r="AU1515" i="19"/>
  <c r="AT1515" i="19"/>
  <c r="BJ1514" i="19"/>
  <c r="BC1514" i="19"/>
  <c r="BB1514" i="19"/>
  <c r="AU1514" i="19"/>
  <c r="AT1514" i="19"/>
  <c r="BJ1513" i="19"/>
  <c r="BC1513" i="19"/>
  <c r="BB1513" i="19"/>
  <c r="AU1513" i="19"/>
  <c r="AT1513" i="19"/>
  <c r="BJ1512" i="19"/>
  <c r="BC1512" i="19"/>
  <c r="BB1512" i="19"/>
  <c r="AU1512" i="19"/>
  <c r="AT1512" i="19"/>
  <c r="BJ1511" i="19"/>
  <c r="BC1511" i="19"/>
  <c r="BB1511" i="19"/>
  <c r="AU1511" i="19"/>
  <c r="AT1511" i="19"/>
  <c r="BJ1510" i="19"/>
  <c r="BC1510" i="19"/>
  <c r="BB1510" i="19"/>
  <c r="AU1510" i="19"/>
  <c r="AT1510" i="19"/>
  <c r="BJ1509" i="19"/>
  <c r="BC1509" i="19"/>
  <c r="BB1509" i="19"/>
  <c r="AU1509" i="19"/>
  <c r="AT1509" i="19"/>
  <c r="BJ1508" i="19"/>
  <c r="BC1508" i="19"/>
  <c r="BB1508" i="19"/>
  <c r="AU1508" i="19"/>
  <c r="AT1508" i="19"/>
  <c r="BJ1507" i="19"/>
  <c r="BC1507" i="19"/>
  <c r="BB1507" i="19"/>
  <c r="AU1507" i="19"/>
  <c r="AT1507" i="19"/>
  <c r="BJ1506" i="19"/>
  <c r="BC1506" i="19"/>
  <c r="BB1506" i="19"/>
  <c r="AU1506" i="19"/>
  <c r="AT1506" i="19"/>
  <c r="BJ1505" i="19"/>
  <c r="BC1505" i="19"/>
  <c r="BB1505" i="19"/>
  <c r="AU1505" i="19"/>
  <c r="AT1505" i="19"/>
  <c r="BJ1504" i="19"/>
  <c r="BC1504" i="19"/>
  <c r="BB1504" i="19"/>
  <c r="AU1504" i="19"/>
  <c r="AT1504" i="19"/>
  <c r="BJ1503" i="19"/>
  <c r="BC1503" i="19"/>
  <c r="BB1503" i="19"/>
  <c r="AU1503" i="19"/>
  <c r="AT1503" i="19"/>
  <c r="BJ1502" i="19"/>
  <c r="BC1502" i="19"/>
  <c r="BB1502" i="19"/>
  <c r="AU1502" i="19"/>
  <c r="AT1502" i="19"/>
  <c r="BJ1501" i="19"/>
  <c r="BC1501" i="19"/>
  <c r="BB1501" i="19"/>
  <c r="AU1501" i="19"/>
  <c r="AT1501" i="19"/>
  <c r="BJ1500" i="19"/>
  <c r="BC1500" i="19"/>
  <c r="BB1500" i="19"/>
  <c r="AU1500" i="19"/>
  <c r="AT1500" i="19"/>
  <c r="BJ1499" i="19"/>
  <c r="BC1499" i="19"/>
  <c r="BB1499" i="19"/>
  <c r="AU1499" i="19"/>
  <c r="AT1499" i="19"/>
  <c r="BJ1498" i="19"/>
  <c r="BC1498" i="19"/>
  <c r="BB1498" i="19"/>
  <c r="AU1498" i="19"/>
  <c r="AT1498" i="19"/>
  <c r="BJ1497" i="19"/>
  <c r="BC1497" i="19"/>
  <c r="BB1497" i="19"/>
  <c r="AU1497" i="19"/>
  <c r="AT1497" i="19"/>
  <c r="BJ1496" i="19"/>
  <c r="BC1496" i="19"/>
  <c r="BB1496" i="19"/>
  <c r="AU1496" i="19"/>
  <c r="AT1496" i="19"/>
  <c r="BJ1495" i="19"/>
  <c r="BC1495" i="19"/>
  <c r="BB1495" i="19"/>
  <c r="AU1495" i="19"/>
  <c r="AT1495" i="19"/>
  <c r="BJ1494" i="19"/>
  <c r="BC1494" i="19"/>
  <c r="BB1494" i="19"/>
  <c r="AU1494" i="19"/>
  <c r="AT1494" i="19"/>
  <c r="BJ1493" i="19"/>
  <c r="BC1493" i="19"/>
  <c r="BB1493" i="19"/>
  <c r="AU1493" i="19"/>
  <c r="AT1493" i="19"/>
  <c r="BJ1492" i="19"/>
  <c r="BC1492" i="19"/>
  <c r="BB1492" i="19"/>
  <c r="AU1492" i="19"/>
  <c r="AT1492" i="19"/>
  <c r="BJ1491" i="19"/>
  <c r="BC1491" i="19"/>
  <c r="BB1491" i="19"/>
  <c r="AU1491" i="19"/>
  <c r="AT1491" i="19"/>
  <c r="BJ1490" i="19"/>
  <c r="BC1490" i="19"/>
  <c r="BB1490" i="19"/>
  <c r="AU1490" i="19"/>
  <c r="AT1490" i="19"/>
  <c r="BJ1489" i="19"/>
  <c r="BC1489" i="19"/>
  <c r="BB1489" i="19"/>
  <c r="AU1489" i="19"/>
  <c r="AT1489" i="19"/>
  <c r="BJ1488" i="19"/>
  <c r="BC1488" i="19"/>
  <c r="BB1488" i="19"/>
  <c r="AU1488" i="19"/>
  <c r="AT1488" i="19"/>
  <c r="BJ1487" i="19"/>
  <c r="BC1487" i="19"/>
  <c r="BB1487" i="19"/>
  <c r="AU1487" i="19"/>
  <c r="AT1487" i="19"/>
  <c r="BJ1486" i="19"/>
  <c r="BC1486" i="19"/>
  <c r="BB1486" i="19"/>
  <c r="AU1486" i="19"/>
  <c r="AT1486" i="19"/>
  <c r="BJ1485" i="19"/>
  <c r="BC1485" i="19"/>
  <c r="BB1485" i="19"/>
  <c r="AU1485" i="19"/>
  <c r="AT1485" i="19"/>
  <c r="BJ1484" i="19"/>
  <c r="BC1484" i="19"/>
  <c r="BB1484" i="19"/>
  <c r="AU1484" i="19"/>
  <c r="AT1484" i="19"/>
  <c r="BJ1483" i="19"/>
  <c r="BC1483" i="19"/>
  <c r="BB1483" i="19"/>
  <c r="AU1483" i="19"/>
  <c r="AT1483" i="19"/>
  <c r="BJ1482" i="19"/>
  <c r="BC1482" i="19"/>
  <c r="BB1482" i="19"/>
  <c r="AU1482" i="19"/>
  <c r="AT1482" i="19"/>
  <c r="BJ1481" i="19"/>
  <c r="BC1481" i="19"/>
  <c r="BB1481" i="19"/>
  <c r="AU1481" i="19"/>
  <c r="AT1481" i="19"/>
  <c r="BJ1480" i="19"/>
  <c r="BC1480" i="19"/>
  <c r="BB1480" i="19"/>
  <c r="AU1480" i="19"/>
  <c r="AT1480" i="19"/>
  <c r="BJ1479" i="19"/>
  <c r="BC1479" i="19"/>
  <c r="BB1479" i="19"/>
  <c r="AU1479" i="19"/>
  <c r="AT1479" i="19"/>
  <c r="BJ1478" i="19"/>
  <c r="BC1478" i="19"/>
  <c r="BB1478" i="19"/>
  <c r="AU1478" i="19"/>
  <c r="AT1478" i="19"/>
  <c r="BJ1477" i="19"/>
  <c r="BC1477" i="19"/>
  <c r="BB1477" i="19"/>
  <c r="AU1477" i="19"/>
  <c r="AT1477" i="19"/>
  <c r="BJ1476" i="19"/>
  <c r="BC1476" i="19"/>
  <c r="BB1476" i="19"/>
  <c r="AU1476" i="19"/>
  <c r="AT1476" i="19"/>
  <c r="BJ1475" i="19"/>
  <c r="BC1475" i="19"/>
  <c r="BB1475" i="19"/>
  <c r="AU1475" i="19"/>
  <c r="AT1475" i="19"/>
  <c r="BJ1474" i="19"/>
  <c r="BC1474" i="19"/>
  <c r="BB1474" i="19"/>
  <c r="AU1474" i="19"/>
  <c r="AT1474" i="19"/>
  <c r="BJ1473" i="19"/>
  <c r="BC1473" i="19"/>
  <c r="BB1473" i="19"/>
  <c r="AU1473" i="19"/>
  <c r="AT1473" i="19"/>
  <c r="BJ1472" i="19"/>
  <c r="BC1472" i="19"/>
  <c r="BB1472" i="19"/>
  <c r="AU1472" i="19"/>
  <c r="AT1472" i="19"/>
  <c r="BJ1471" i="19"/>
  <c r="BC1471" i="19"/>
  <c r="BB1471" i="19"/>
  <c r="AU1471" i="19"/>
  <c r="AT1471" i="19"/>
  <c r="BJ1470" i="19"/>
  <c r="BC1470" i="19"/>
  <c r="BB1470" i="19"/>
  <c r="AU1470" i="19"/>
  <c r="AT1470" i="19"/>
  <c r="BJ1469" i="19"/>
  <c r="BC1469" i="19"/>
  <c r="BB1469" i="19"/>
  <c r="AU1469" i="19"/>
  <c r="AT1469" i="19"/>
  <c r="BJ1468" i="19"/>
  <c r="BC1468" i="19"/>
  <c r="BB1468" i="19"/>
  <c r="AU1468" i="19"/>
  <c r="AT1468" i="19"/>
  <c r="BJ1467" i="19"/>
  <c r="BC1467" i="19"/>
  <c r="BB1467" i="19"/>
  <c r="AU1467" i="19"/>
  <c r="AT1467" i="19"/>
  <c r="BJ1466" i="19"/>
  <c r="BC1466" i="19"/>
  <c r="BB1466" i="19"/>
  <c r="AU1466" i="19"/>
  <c r="AT1466" i="19"/>
  <c r="BJ1465" i="19"/>
  <c r="BC1465" i="19"/>
  <c r="BB1465" i="19"/>
  <c r="AU1465" i="19"/>
  <c r="AT1465" i="19"/>
  <c r="BJ1464" i="19"/>
  <c r="BC1464" i="19"/>
  <c r="BB1464" i="19"/>
  <c r="AU1464" i="19"/>
  <c r="AT1464" i="19"/>
  <c r="BJ1463" i="19"/>
  <c r="BC1463" i="19"/>
  <c r="BB1463" i="19"/>
  <c r="AU1463" i="19"/>
  <c r="AT1463" i="19"/>
  <c r="BJ1462" i="19"/>
  <c r="BC1462" i="19"/>
  <c r="BB1462" i="19"/>
  <c r="AU1462" i="19"/>
  <c r="AT1462" i="19"/>
  <c r="BJ1461" i="19"/>
  <c r="BC1461" i="19"/>
  <c r="BB1461" i="19"/>
  <c r="AU1461" i="19"/>
  <c r="AT1461" i="19"/>
  <c r="BJ1460" i="19"/>
  <c r="BC1460" i="19"/>
  <c r="BB1460" i="19"/>
  <c r="AU1460" i="19"/>
  <c r="AT1460" i="19"/>
  <c r="BJ1459" i="19"/>
  <c r="BC1459" i="19"/>
  <c r="BB1459" i="19"/>
  <c r="AU1459" i="19"/>
  <c r="AT1459" i="19"/>
  <c r="BJ1458" i="19"/>
  <c r="BC1458" i="19"/>
  <c r="BB1458" i="19"/>
  <c r="AU1458" i="19"/>
  <c r="AT1458" i="19"/>
  <c r="BJ1457" i="19"/>
  <c r="BC1457" i="19"/>
  <c r="BB1457" i="19"/>
  <c r="AU1457" i="19"/>
  <c r="AT1457" i="19"/>
  <c r="BJ1456" i="19"/>
  <c r="BC1456" i="19"/>
  <c r="BB1456" i="19"/>
  <c r="AU1456" i="19"/>
  <c r="AT1456" i="19"/>
  <c r="BJ1455" i="19"/>
  <c r="BC1455" i="19"/>
  <c r="BB1455" i="19"/>
  <c r="AU1455" i="19"/>
  <c r="AT1455" i="19"/>
  <c r="BJ1454" i="19"/>
  <c r="BC1454" i="19"/>
  <c r="BB1454" i="19"/>
  <c r="AU1454" i="19"/>
  <c r="AT1454" i="19"/>
  <c r="BJ1453" i="19"/>
  <c r="BC1453" i="19"/>
  <c r="BB1453" i="19"/>
  <c r="AU1453" i="19"/>
  <c r="AT1453" i="19"/>
  <c r="BJ1452" i="19"/>
  <c r="BC1452" i="19"/>
  <c r="BB1452" i="19"/>
  <c r="AU1452" i="19"/>
  <c r="AT1452" i="19"/>
  <c r="BJ1451" i="19"/>
  <c r="BC1451" i="19"/>
  <c r="BB1451" i="19"/>
  <c r="AU1451" i="19"/>
  <c r="AT1451" i="19"/>
  <c r="BJ1450" i="19"/>
  <c r="BC1450" i="19"/>
  <c r="BB1450" i="19"/>
  <c r="AU1450" i="19"/>
  <c r="AT1450" i="19"/>
  <c r="BJ1449" i="19"/>
  <c r="BC1449" i="19"/>
  <c r="BB1449" i="19"/>
  <c r="AU1449" i="19"/>
  <c r="AT1449" i="19"/>
  <c r="BJ1448" i="19"/>
  <c r="BC1448" i="19"/>
  <c r="BB1448" i="19"/>
  <c r="AU1448" i="19"/>
  <c r="AT1448" i="19"/>
  <c r="BJ1447" i="19"/>
  <c r="BC1447" i="19"/>
  <c r="BB1447" i="19"/>
  <c r="AU1447" i="19"/>
  <c r="AT1447" i="19"/>
  <c r="BJ1446" i="19"/>
  <c r="BC1446" i="19"/>
  <c r="BB1446" i="19"/>
  <c r="AU1446" i="19"/>
  <c r="AT1446" i="19"/>
  <c r="BJ1445" i="19"/>
  <c r="BC1445" i="19"/>
  <c r="BB1445" i="19"/>
  <c r="AU1445" i="19"/>
  <c r="AT1445" i="19"/>
  <c r="BJ1444" i="19"/>
  <c r="BC1444" i="19"/>
  <c r="BB1444" i="19"/>
  <c r="AU1444" i="19"/>
  <c r="AT1444" i="19"/>
  <c r="BJ1443" i="19"/>
  <c r="BC1443" i="19"/>
  <c r="BB1443" i="19"/>
  <c r="AU1443" i="19"/>
  <c r="AT1443" i="19"/>
  <c r="BJ1442" i="19"/>
  <c r="BC1442" i="19"/>
  <c r="BB1442" i="19"/>
  <c r="AU1442" i="19"/>
  <c r="AT1442" i="19"/>
  <c r="BJ1441" i="19"/>
  <c r="BC1441" i="19"/>
  <c r="BB1441" i="19"/>
  <c r="AU1441" i="19"/>
  <c r="AT1441" i="19"/>
  <c r="BJ1440" i="19"/>
  <c r="BC1440" i="19"/>
  <c r="BB1440" i="19"/>
  <c r="AU1440" i="19"/>
  <c r="AT1440" i="19"/>
  <c r="BJ1439" i="19"/>
  <c r="BC1439" i="19"/>
  <c r="BB1439" i="19"/>
  <c r="AU1439" i="19"/>
  <c r="AT1439" i="19"/>
  <c r="BJ1438" i="19"/>
  <c r="BC1438" i="19"/>
  <c r="BB1438" i="19"/>
  <c r="AU1438" i="19"/>
  <c r="AT1438" i="19"/>
  <c r="BJ1437" i="19"/>
  <c r="BC1437" i="19"/>
  <c r="BB1437" i="19"/>
  <c r="AU1437" i="19"/>
  <c r="AT1437" i="19"/>
  <c r="BJ1436" i="19"/>
  <c r="BC1436" i="19"/>
  <c r="BB1436" i="19"/>
  <c r="AU1436" i="19"/>
  <c r="AT1436" i="19"/>
  <c r="BJ1435" i="19"/>
  <c r="BC1435" i="19"/>
  <c r="BB1435" i="19"/>
  <c r="AU1435" i="19"/>
  <c r="AT1435" i="19"/>
  <c r="BJ1434" i="19"/>
  <c r="BC1434" i="19"/>
  <c r="BB1434" i="19"/>
  <c r="AU1434" i="19"/>
  <c r="AT1434" i="19"/>
  <c r="BJ1433" i="19"/>
  <c r="BC1433" i="19"/>
  <c r="BB1433" i="19"/>
  <c r="AU1433" i="19"/>
  <c r="AT1433" i="19"/>
  <c r="BJ1432" i="19"/>
  <c r="BC1432" i="19"/>
  <c r="BB1432" i="19"/>
  <c r="AU1432" i="19"/>
  <c r="AT1432" i="19"/>
  <c r="BJ1431" i="19"/>
  <c r="BC1431" i="19"/>
  <c r="BB1431" i="19"/>
  <c r="AU1431" i="19"/>
  <c r="AT1431" i="19"/>
  <c r="BJ1430" i="19"/>
  <c r="BC1430" i="19"/>
  <c r="BB1430" i="19"/>
  <c r="AU1430" i="19"/>
  <c r="AT1430" i="19"/>
  <c r="BJ1429" i="19"/>
  <c r="BC1429" i="19"/>
  <c r="BB1429" i="19"/>
  <c r="AU1429" i="19"/>
  <c r="AT1429" i="19"/>
  <c r="BJ1428" i="19"/>
  <c r="BC1428" i="19"/>
  <c r="BB1428" i="19"/>
  <c r="AU1428" i="19"/>
  <c r="AT1428" i="19"/>
  <c r="BJ1427" i="19"/>
  <c r="BC1427" i="19"/>
  <c r="BB1427" i="19"/>
  <c r="AU1427" i="19"/>
  <c r="AT1427" i="19"/>
  <c r="BJ1426" i="19"/>
  <c r="BC1426" i="19"/>
  <c r="BB1426" i="19"/>
  <c r="AU1426" i="19"/>
  <c r="AT1426" i="19"/>
  <c r="BJ1425" i="19"/>
  <c r="BC1425" i="19"/>
  <c r="BB1425" i="19"/>
  <c r="AU1425" i="19"/>
  <c r="AT1425" i="19"/>
  <c r="BJ1424" i="19"/>
  <c r="BC1424" i="19"/>
  <c r="BB1424" i="19"/>
  <c r="AU1424" i="19"/>
  <c r="AT1424" i="19"/>
  <c r="BJ1423" i="19"/>
  <c r="BC1423" i="19"/>
  <c r="BB1423" i="19"/>
  <c r="AU1423" i="19"/>
  <c r="AT1423" i="19"/>
  <c r="BJ1422" i="19"/>
  <c r="BC1422" i="19"/>
  <c r="BB1422" i="19"/>
  <c r="AU1422" i="19"/>
  <c r="AT1422" i="19"/>
  <c r="BJ1421" i="19"/>
  <c r="BC1421" i="19"/>
  <c r="BB1421" i="19"/>
  <c r="AU1421" i="19"/>
  <c r="AT1421" i="19"/>
  <c r="BJ1420" i="19"/>
  <c r="BC1420" i="19"/>
  <c r="BB1420" i="19"/>
  <c r="AU1420" i="19"/>
  <c r="AT1420" i="19"/>
  <c r="BJ1419" i="19"/>
  <c r="BC1419" i="19"/>
  <c r="BB1419" i="19"/>
  <c r="AU1419" i="19"/>
  <c r="AT1419" i="19"/>
  <c r="BJ1418" i="19"/>
  <c r="BC1418" i="19"/>
  <c r="BB1418" i="19"/>
  <c r="AU1418" i="19"/>
  <c r="AT1418" i="19"/>
  <c r="BJ1417" i="19"/>
  <c r="BC1417" i="19"/>
  <c r="BB1417" i="19"/>
  <c r="AU1417" i="19"/>
  <c r="AT1417" i="19"/>
  <c r="BJ1416" i="19"/>
  <c r="BC1416" i="19"/>
  <c r="BB1416" i="19"/>
  <c r="AU1416" i="19"/>
  <c r="AT1416" i="19"/>
  <c r="BJ1415" i="19"/>
  <c r="BC1415" i="19"/>
  <c r="BB1415" i="19"/>
  <c r="AU1415" i="19"/>
  <c r="AT1415" i="19"/>
  <c r="BJ1414" i="19"/>
  <c r="BC1414" i="19"/>
  <c r="BB1414" i="19"/>
  <c r="AU1414" i="19"/>
  <c r="AT1414" i="19"/>
  <c r="BJ1413" i="19"/>
  <c r="BC1413" i="19"/>
  <c r="BB1413" i="19"/>
  <c r="AU1413" i="19"/>
  <c r="AT1413" i="19"/>
  <c r="BJ1412" i="19"/>
  <c r="BC1412" i="19"/>
  <c r="BB1412" i="19"/>
  <c r="AU1412" i="19"/>
  <c r="AT1412" i="19"/>
  <c r="BJ1411" i="19"/>
  <c r="BC1411" i="19"/>
  <c r="BB1411" i="19"/>
  <c r="AU1411" i="19"/>
  <c r="AT1411" i="19"/>
  <c r="BJ1410" i="19"/>
  <c r="BC1410" i="19"/>
  <c r="BB1410" i="19"/>
  <c r="AU1410" i="19"/>
  <c r="AT1410" i="19"/>
  <c r="BJ1409" i="19"/>
  <c r="BC1409" i="19"/>
  <c r="BB1409" i="19"/>
  <c r="AU1409" i="19"/>
  <c r="AT1409" i="19"/>
  <c r="BJ1408" i="19"/>
  <c r="BC1408" i="19"/>
  <c r="BB1408" i="19"/>
  <c r="AU1408" i="19"/>
  <c r="AT1408" i="19"/>
  <c r="BJ1407" i="19"/>
  <c r="BC1407" i="19"/>
  <c r="BB1407" i="19"/>
  <c r="AU1407" i="19"/>
  <c r="AT1407" i="19"/>
  <c r="BJ1406" i="19"/>
  <c r="BC1406" i="19"/>
  <c r="BB1406" i="19"/>
  <c r="AU1406" i="19"/>
  <c r="AT1406" i="19"/>
  <c r="BJ1405" i="19"/>
  <c r="BC1405" i="19"/>
  <c r="BB1405" i="19"/>
  <c r="AU1405" i="19"/>
  <c r="AT1405" i="19"/>
  <c r="BJ1404" i="19"/>
  <c r="BC1404" i="19"/>
  <c r="BB1404" i="19"/>
  <c r="AU1404" i="19"/>
  <c r="AT1404" i="19"/>
  <c r="BJ1403" i="19"/>
  <c r="BC1403" i="19"/>
  <c r="BB1403" i="19"/>
  <c r="AU1403" i="19"/>
  <c r="AT1403" i="19"/>
  <c r="BJ1402" i="19"/>
  <c r="BC1402" i="19"/>
  <c r="BB1402" i="19"/>
  <c r="AU1402" i="19"/>
  <c r="AT1402" i="19"/>
  <c r="BJ1401" i="19"/>
  <c r="BC1401" i="19"/>
  <c r="BB1401" i="19"/>
  <c r="AU1401" i="19"/>
  <c r="AT1401" i="19"/>
  <c r="BJ1400" i="19"/>
  <c r="BC1400" i="19"/>
  <c r="BB1400" i="19"/>
  <c r="AU1400" i="19"/>
  <c r="AT1400" i="19"/>
  <c r="BJ1399" i="19"/>
  <c r="BC1399" i="19"/>
  <c r="BB1399" i="19"/>
  <c r="AU1399" i="19"/>
  <c r="AT1399" i="19"/>
  <c r="BJ1398" i="19"/>
  <c r="BC1398" i="19"/>
  <c r="BB1398" i="19"/>
  <c r="AU1398" i="19"/>
  <c r="AT1398" i="19"/>
  <c r="BJ1397" i="19"/>
  <c r="BC1397" i="19"/>
  <c r="BB1397" i="19"/>
  <c r="AU1397" i="19"/>
  <c r="AT1397" i="19"/>
  <c r="BJ1396" i="19"/>
  <c r="BC1396" i="19"/>
  <c r="BB1396" i="19"/>
  <c r="AU1396" i="19"/>
  <c r="AT1396" i="19"/>
  <c r="BJ1395" i="19"/>
  <c r="BC1395" i="19"/>
  <c r="BB1395" i="19"/>
  <c r="AU1395" i="19"/>
  <c r="AT1395" i="19"/>
  <c r="BJ1394" i="19"/>
  <c r="BC1394" i="19"/>
  <c r="BB1394" i="19"/>
  <c r="AU1394" i="19"/>
  <c r="AT1394" i="19"/>
  <c r="BJ1393" i="19"/>
  <c r="BC1393" i="19"/>
  <c r="BB1393" i="19"/>
  <c r="AU1393" i="19"/>
  <c r="AT1393" i="19"/>
  <c r="BJ1392" i="19"/>
  <c r="BC1392" i="19"/>
  <c r="BB1392" i="19"/>
  <c r="AU1392" i="19"/>
  <c r="AT1392" i="19"/>
  <c r="BJ1391" i="19"/>
  <c r="BC1391" i="19"/>
  <c r="BB1391" i="19"/>
  <c r="AU1391" i="19"/>
  <c r="AT1391" i="19"/>
  <c r="BJ1390" i="19"/>
  <c r="BC1390" i="19"/>
  <c r="BB1390" i="19"/>
  <c r="AU1390" i="19"/>
  <c r="AT1390" i="19"/>
  <c r="BJ1389" i="19"/>
  <c r="BC1389" i="19"/>
  <c r="BB1389" i="19"/>
  <c r="AU1389" i="19"/>
  <c r="AT1389" i="19"/>
  <c r="BJ1388" i="19"/>
  <c r="BC1388" i="19"/>
  <c r="BB1388" i="19"/>
  <c r="AU1388" i="19"/>
  <c r="AT1388" i="19"/>
  <c r="BJ1387" i="19"/>
  <c r="BC1387" i="19"/>
  <c r="BB1387" i="19"/>
  <c r="AU1387" i="19"/>
  <c r="AT1387" i="19"/>
  <c r="BJ1386" i="19"/>
  <c r="BC1386" i="19"/>
  <c r="BB1386" i="19"/>
  <c r="AU1386" i="19"/>
  <c r="AT1386" i="19"/>
  <c r="BJ1385" i="19"/>
  <c r="BC1385" i="19"/>
  <c r="BB1385" i="19"/>
  <c r="AU1385" i="19"/>
  <c r="AT1385" i="19"/>
  <c r="BJ1384" i="19"/>
  <c r="BC1384" i="19"/>
  <c r="BB1384" i="19"/>
  <c r="AU1384" i="19"/>
  <c r="AT1384" i="19"/>
  <c r="BJ1383" i="19"/>
  <c r="BC1383" i="19"/>
  <c r="BB1383" i="19"/>
  <c r="AU1383" i="19"/>
  <c r="AT1383" i="19"/>
  <c r="BJ1382" i="19"/>
  <c r="BC1382" i="19"/>
  <c r="BB1382" i="19"/>
  <c r="AU1382" i="19"/>
  <c r="AT1382" i="19"/>
  <c r="BJ1381" i="19"/>
  <c r="BC1381" i="19"/>
  <c r="BB1381" i="19"/>
  <c r="AU1381" i="19"/>
  <c r="AT1381" i="19"/>
  <c r="BJ1380" i="19"/>
  <c r="BC1380" i="19"/>
  <c r="BB1380" i="19"/>
  <c r="AU1380" i="19"/>
  <c r="AT1380" i="19"/>
  <c r="BJ1379" i="19"/>
  <c r="BC1379" i="19"/>
  <c r="BB1379" i="19"/>
  <c r="AU1379" i="19"/>
  <c r="AT1379" i="19"/>
  <c r="BJ1378" i="19"/>
  <c r="BC1378" i="19"/>
  <c r="BB1378" i="19"/>
  <c r="AU1378" i="19"/>
  <c r="AT1378" i="19"/>
  <c r="BJ1377" i="19"/>
  <c r="BC1377" i="19"/>
  <c r="BB1377" i="19"/>
  <c r="AU1377" i="19"/>
  <c r="AT1377" i="19"/>
  <c r="BJ1376" i="19"/>
  <c r="BC1376" i="19"/>
  <c r="BB1376" i="19"/>
  <c r="AU1376" i="19"/>
  <c r="AT1376" i="19"/>
  <c r="BJ1375" i="19"/>
  <c r="BC1375" i="19"/>
  <c r="BB1375" i="19"/>
  <c r="AU1375" i="19"/>
  <c r="AT1375" i="19"/>
  <c r="BJ1374" i="19"/>
  <c r="BC1374" i="19"/>
  <c r="BB1374" i="19"/>
  <c r="AU1374" i="19"/>
  <c r="AT1374" i="19"/>
  <c r="BJ1373" i="19"/>
  <c r="BC1373" i="19"/>
  <c r="BB1373" i="19"/>
  <c r="AU1373" i="19"/>
  <c r="AT1373" i="19"/>
  <c r="BJ1372" i="19"/>
  <c r="BC1372" i="19"/>
  <c r="BB1372" i="19"/>
  <c r="AU1372" i="19"/>
  <c r="AT1372" i="19"/>
  <c r="BJ1371" i="19"/>
  <c r="BC1371" i="19"/>
  <c r="BB1371" i="19"/>
  <c r="AU1371" i="19"/>
  <c r="AT1371" i="19"/>
  <c r="BJ1370" i="19"/>
  <c r="BC1370" i="19"/>
  <c r="BB1370" i="19"/>
  <c r="AU1370" i="19"/>
  <c r="AT1370" i="19"/>
  <c r="BJ1369" i="19"/>
  <c r="BC1369" i="19"/>
  <c r="BB1369" i="19"/>
  <c r="AU1369" i="19"/>
  <c r="AT1369" i="19"/>
  <c r="BJ1368" i="19"/>
  <c r="BC1368" i="19"/>
  <c r="BB1368" i="19"/>
  <c r="AU1368" i="19"/>
  <c r="AT1368" i="19"/>
  <c r="BJ1367" i="19"/>
  <c r="BC1367" i="19"/>
  <c r="BB1367" i="19"/>
  <c r="AU1367" i="19"/>
  <c r="AT1367" i="19"/>
  <c r="BJ1366" i="19"/>
  <c r="BC1366" i="19"/>
  <c r="BB1366" i="19"/>
  <c r="AU1366" i="19"/>
  <c r="AT1366" i="19"/>
  <c r="BJ1365" i="19"/>
  <c r="BC1365" i="19"/>
  <c r="BB1365" i="19"/>
  <c r="AU1365" i="19"/>
  <c r="AT1365" i="19"/>
  <c r="BJ1364" i="19"/>
  <c r="BC1364" i="19"/>
  <c r="BB1364" i="19"/>
  <c r="AU1364" i="19"/>
  <c r="AT1364" i="19"/>
  <c r="BJ1363" i="19"/>
  <c r="BC1363" i="19"/>
  <c r="BB1363" i="19"/>
  <c r="AU1363" i="19"/>
  <c r="AT1363" i="19"/>
  <c r="BJ1362" i="19"/>
  <c r="BC1362" i="19"/>
  <c r="BB1362" i="19"/>
  <c r="AU1362" i="19"/>
  <c r="AT1362" i="19"/>
  <c r="BJ1361" i="19"/>
  <c r="BC1361" i="19"/>
  <c r="BB1361" i="19"/>
  <c r="AU1361" i="19"/>
  <c r="AT1361" i="19"/>
  <c r="BJ1360" i="19"/>
  <c r="BC1360" i="19"/>
  <c r="BB1360" i="19"/>
  <c r="AU1360" i="19"/>
  <c r="AT1360" i="19"/>
  <c r="BJ1359" i="19"/>
  <c r="BC1359" i="19"/>
  <c r="BB1359" i="19"/>
  <c r="AU1359" i="19"/>
  <c r="AT1359" i="19"/>
  <c r="BJ1358" i="19"/>
  <c r="BC1358" i="19"/>
  <c r="BB1358" i="19"/>
  <c r="AU1358" i="19"/>
  <c r="AT1358" i="19"/>
  <c r="BJ1357" i="19"/>
  <c r="BC1357" i="19"/>
  <c r="BB1357" i="19"/>
  <c r="AU1357" i="19"/>
  <c r="AT1357" i="19"/>
  <c r="BJ1356" i="19"/>
  <c r="BC1356" i="19"/>
  <c r="BB1356" i="19"/>
  <c r="AU1356" i="19"/>
  <c r="AT1356" i="19"/>
  <c r="BJ1355" i="19"/>
  <c r="BC1355" i="19"/>
  <c r="BB1355" i="19"/>
  <c r="AU1355" i="19"/>
  <c r="AT1355" i="19"/>
  <c r="BJ1354" i="19"/>
  <c r="BC1354" i="19"/>
  <c r="BB1354" i="19"/>
  <c r="AU1354" i="19"/>
  <c r="AT1354" i="19"/>
  <c r="BJ1353" i="19"/>
  <c r="BC1353" i="19"/>
  <c r="BB1353" i="19"/>
  <c r="AU1353" i="19"/>
  <c r="AT1353" i="19"/>
  <c r="BJ1352" i="19"/>
  <c r="BC1352" i="19"/>
  <c r="BB1352" i="19"/>
  <c r="AU1352" i="19"/>
  <c r="AT1352" i="19"/>
  <c r="BJ1351" i="19"/>
  <c r="BC1351" i="19"/>
  <c r="BB1351" i="19"/>
  <c r="AU1351" i="19"/>
  <c r="AT1351" i="19"/>
  <c r="BJ1350" i="19"/>
  <c r="BC1350" i="19"/>
  <c r="BB1350" i="19"/>
  <c r="AU1350" i="19"/>
  <c r="AT1350" i="19"/>
  <c r="BJ1349" i="19"/>
  <c r="BC1349" i="19"/>
  <c r="BB1349" i="19"/>
  <c r="AU1349" i="19"/>
  <c r="AT1349" i="19"/>
  <c r="BJ1348" i="19"/>
  <c r="BC1348" i="19"/>
  <c r="BB1348" i="19"/>
  <c r="AU1348" i="19"/>
  <c r="AT1348" i="19"/>
  <c r="BJ1347" i="19"/>
  <c r="BC1347" i="19"/>
  <c r="BB1347" i="19"/>
  <c r="AU1347" i="19"/>
  <c r="AT1347" i="19"/>
  <c r="BJ1346" i="19"/>
  <c r="BC1346" i="19"/>
  <c r="BB1346" i="19"/>
  <c r="AU1346" i="19"/>
  <c r="AT1346" i="19"/>
  <c r="BJ1345" i="19"/>
  <c r="BC1345" i="19"/>
  <c r="BB1345" i="19"/>
  <c r="AU1345" i="19"/>
  <c r="AT1345" i="19"/>
  <c r="BJ1344" i="19"/>
  <c r="BC1344" i="19"/>
  <c r="BB1344" i="19"/>
  <c r="AU1344" i="19"/>
  <c r="AT1344" i="19"/>
  <c r="BJ1343" i="19"/>
  <c r="BC1343" i="19"/>
  <c r="BB1343" i="19"/>
  <c r="AU1343" i="19"/>
  <c r="AT1343" i="19"/>
  <c r="BJ1342" i="19"/>
  <c r="BC1342" i="19"/>
  <c r="BB1342" i="19"/>
  <c r="AU1342" i="19"/>
  <c r="AT1342" i="19"/>
  <c r="BJ1341" i="19"/>
  <c r="BC1341" i="19"/>
  <c r="BB1341" i="19"/>
  <c r="AU1341" i="19"/>
  <c r="AT1341" i="19"/>
  <c r="BJ1340" i="19"/>
  <c r="BC1340" i="19"/>
  <c r="BB1340" i="19"/>
  <c r="AU1340" i="19"/>
  <c r="AT1340" i="19"/>
  <c r="BJ1339" i="19"/>
  <c r="BC1339" i="19"/>
  <c r="BB1339" i="19"/>
  <c r="AU1339" i="19"/>
  <c r="AT1339" i="19"/>
  <c r="BJ1338" i="19"/>
  <c r="BC1338" i="19"/>
  <c r="BB1338" i="19"/>
  <c r="AU1338" i="19"/>
  <c r="AT1338" i="19"/>
  <c r="BJ1337" i="19"/>
  <c r="BC1337" i="19"/>
  <c r="BB1337" i="19"/>
  <c r="AU1337" i="19"/>
  <c r="AT1337" i="19"/>
  <c r="BJ1336" i="19"/>
  <c r="BC1336" i="19"/>
  <c r="BB1336" i="19"/>
  <c r="AU1336" i="19"/>
  <c r="AT1336" i="19"/>
  <c r="BJ1335" i="19"/>
  <c r="BC1335" i="19"/>
  <c r="BB1335" i="19"/>
  <c r="AU1335" i="19"/>
  <c r="AT1335" i="19"/>
  <c r="BJ1334" i="19"/>
  <c r="BC1334" i="19"/>
  <c r="BB1334" i="19"/>
  <c r="AU1334" i="19"/>
  <c r="AT1334" i="19"/>
  <c r="BJ1333" i="19"/>
  <c r="BC1333" i="19"/>
  <c r="BB1333" i="19"/>
  <c r="AU1333" i="19"/>
  <c r="AT1333" i="19"/>
  <c r="BJ1332" i="19"/>
  <c r="BC1332" i="19"/>
  <c r="BB1332" i="19"/>
  <c r="AU1332" i="19"/>
  <c r="AT1332" i="19"/>
  <c r="BJ1331" i="19"/>
  <c r="BC1331" i="19"/>
  <c r="BB1331" i="19"/>
  <c r="AU1331" i="19"/>
  <c r="AT1331" i="19"/>
  <c r="BJ1330" i="19"/>
  <c r="BC1330" i="19"/>
  <c r="BB1330" i="19"/>
  <c r="AU1330" i="19"/>
  <c r="AT1330" i="19"/>
  <c r="BJ1329" i="19"/>
  <c r="BC1329" i="19"/>
  <c r="BB1329" i="19"/>
  <c r="AU1329" i="19"/>
  <c r="AT1329" i="19"/>
  <c r="BJ1328" i="19"/>
  <c r="BC1328" i="19"/>
  <c r="BB1328" i="19"/>
  <c r="AU1328" i="19"/>
  <c r="AT1328" i="19"/>
  <c r="BJ1327" i="19"/>
  <c r="BC1327" i="19"/>
  <c r="BB1327" i="19"/>
  <c r="AU1327" i="19"/>
  <c r="AT1327" i="19"/>
  <c r="BJ1326" i="19"/>
  <c r="BC1326" i="19"/>
  <c r="BB1326" i="19"/>
  <c r="AU1326" i="19"/>
  <c r="AT1326" i="19"/>
  <c r="BJ1325" i="19"/>
  <c r="BC1325" i="19"/>
  <c r="BB1325" i="19"/>
  <c r="AU1325" i="19"/>
  <c r="AT1325" i="19"/>
  <c r="BJ1324" i="19"/>
  <c r="BC1324" i="19"/>
  <c r="BB1324" i="19"/>
  <c r="AU1324" i="19"/>
  <c r="AT1324" i="19"/>
  <c r="BJ1323" i="19"/>
  <c r="BC1323" i="19"/>
  <c r="BB1323" i="19"/>
  <c r="AU1323" i="19"/>
  <c r="AT1323" i="19"/>
  <c r="BJ1322" i="19"/>
  <c r="BC1322" i="19"/>
  <c r="BB1322" i="19"/>
  <c r="AU1322" i="19"/>
  <c r="AT1322" i="19"/>
  <c r="BJ1321" i="19"/>
  <c r="BC1321" i="19"/>
  <c r="BB1321" i="19"/>
  <c r="AU1321" i="19"/>
  <c r="AT1321" i="19"/>
  <c r="BJ1320" i="19"/>
  <c r="BC1320" i="19"/>
  <c r="BB1320" i="19"/>
  <c r="AU1320" i="19"/>
  <c r="AT1320" i="19"/>
  <c r="BJ1319" i="19"/>
  <c r="BC1319" i="19"/>
  <c r="BB1319" i="19"/>
  <c r="AU1319" i="19"/>
  <c r="AT1319" i="19"/>
  <c r="BJ1318" i="19"/>
  <c r="BC1318" i="19"/>
  <c r="BB1318" i="19"/>
  <c r="AU1318" i="19"/>
  <c r="AT1318" i="19"/>
  <c r="BJ1317" i="19"/>
  <c r="BC1317" i="19"/>
  <c r="BB1317" i="19"/>
  <c r="AU1317" i="19"/>
  <c r="AT1317" i="19"/>
  <c r="BJ1316" i="19"/>
  <c r="BC1316" i="19"/>
  <c r="BB1316" i="19"/>
  <c r="AU1316" i="19"/>
  <c r="AT1316" i="19"/>
  <c r="BJ1315" i="19"/>
  <c r="BC1315" i="19"/>
  <c r="BB1315" i="19"/>
  <c r="AU1315" i="19"/>
  <c r="AT1315" i="19"/>
  <c r="BJ1314" i="19"/>
  <c r="BC1314" i="19"/>
  <c r="BB1314" i="19"/>
  <c r="AU1314" i="19"/>
  <c r="AT1314" i="19"/>
  <c r="BJ1313" i="19"/>
  <c r="BC1313" i="19"/>
  <c r="BB1313" i="19"/>
  <c r="AU1313" i="19"/>
  <c r="AT1313" i="19"/>
  <c r="BJ1312" i="19"/>
  <c r="BC1312" i="19"/>
  <c r="BB1312" i="19"/>
  <c r="AU1312" i="19"/>
  <c r="AT1312" i="19"/>
  <c r="BJ1311" i="19"/>
  <c r="BC1311" i="19"/>
  <c r="BB1311" i="19"/>
  <c r="AU1311" i="19"/>
  <c r="AT1311" i="19"/>
  <c r="BJ1310" i="19"/>
  <c r="BC1310" i="19"/>
  <c r="BB1310" i="19"/>
  <c r="AU1310" i="19"/>
  <c r="AT1310" i="19"/>
  <c r="BJ1309" i="19"/>
  <c r="BC1309" i="19"/>
  <c r="BB1309" i="19"/>
  <c r="AU1309" i="19"/>
  <c r="AT1309" i="19"/>
  <c r="BJ1308" i="19"/>
  <c r="BC1308" i="19"/>
  <c r="BB1308" i="19"/>
  <c r="AU1308" i="19"/>
  <c r="AT1308" i="19"/>
  <c r="BJ1307" i="19"/>
  <c r="BC1307" i="19"/>
  <c r="BB1307" i="19"/>
  <c r="AU1307" i="19"/>
  <c r="AT1307" i="19"/>
  <c r="BJ1306" i="19"/>
  <c r="BC1306" i="19"/>
  <c r="BB1306" i="19"/>
  <c r="AU1306" i="19"/>
  <c r="AT1306" i="19"/>
  <c r="BJ1305" i="19"/>
  <c r="BC1305" i="19"/>
  <c r="BB1305" i="19"/>
  <c r="AU1305" i="19"/>
  <c r="AT1305" i="19"/>
  <c r="BJ1304" i="19"/>
  <c r="BC1304" i="19"/>
  <c r="BB1304" i="19"/>
  <c r="AU1304" i="19"/>
  <c r="AT1304" i="19"/>
  <c r="BJ1303" i="19"/>
  <c r="BC1303" i="19"/>
  <c r="BB1303" i="19"/>
  <c r="AU1303" i="19"/>
  <c r="AT1303" i="19"/>
  <c r="BJ1302" i="19"/>
  <c r="BC1302" i="19"/>
  <c r="BB1302" i="19"/>
  <c r="AU1302" i="19"/>
  <c r="AT1302" i="19"/>
  <c r="BJ1301" i="19"/>
  <c r="BC1301" i="19"/>
  <c r="BB1301" i="19"/>
  <c r="AU1301" i="19"/>
  <c r="AT1301" i="19"/>
  <c r="BJ1300" i="19"/>
  <c r="BC1300" i="19"/>
  <c r="BB1300" i="19"/>
  <c r="AU1300" i="19"/>
  <c r="AT1300" i="19"/>
  <c r="BJ1299" i="19"/>
  <c r="BC1299" i="19"/>
  <c r="BB1299" i="19"/>
  <c r="AU1299" i="19"/>
  <c r="AT1299" i="19"/>
  <c r="BJ1298" i="19"/>
  <c r="BC1298" i="19"/>
  <c r="BB1298" i="19"/>
  <c r="AU1298" i="19"/>
  <c r="AT1298" i="19"/>
  <c r="BJ1297" i="19"/>
  <c r="BC1297" i="19"/>
  <c r="BB1297" i="19"/>
  <c r="AU1297" i="19"/>
  <c r="AT1297" i="19"/>
  <c r="BJ1296" i="19"/>
  <c r="BC1296" i="19"/>
  <c r="BB1296" i="19"/>
  <c r="AU1296" i="19"/>
  <c r="AT1296" i="19"/>
  <c r="BJ1295" i="19"/>
  <c r="BC1295" i="19"/>
  <c r="BB1295" i="19"/>
  <c r="AU1295" i="19"/>
  <c r="AT1295" i="19"/>
  <c r="BJ1294" i="19"/>
  <c r="BC1294" i="19"/>
  <c r="BB1294" i="19"/>
  <c r="AU1294" i="19"/>
  <c r="AT1294" i="19"/>
  <c r="BJ1293" i="19"/>
  <c r="BC1293" i="19"/>
  <c r="BB1293" i="19"/>
  <c r="AU1293" i="19"/>
  <c r="AT1293" i="19"/>
  <c r="BJ1292" i="19"/>
  <c r="BC1292" i="19"/>
  <c r="BB1292" i="19"/>
  <c r="AU1292" i="19"/>
  <c r="AT1292" i="19"/>
  <c r="BJ1291" i="19"/>
  <c r="BC1291" i="19"/>
  <c r="BB1291" i="19"/>
  <c r="AU1291" i="19"/>
  <c r="AT1291" i="19"/>
  <c r="BJ1290" i="19"/>
  <c r="BC1290" i="19"/>
  <c r="BB1290" i="19"/>
  <c r="AU1290" i="19"/>
  <c r="AT1290" i="19"/>
  <c r="BJ1289" i="19"/>
  <c r="BC1289" i="19"/>
  <c r="BB1289" i="19"/>
  <c r="AU1289" i="19"/>
  <c r="AT1289" i="19"/>
  <c r="BJ1288" i="19"/>
  <c r="BC1288" i="19"/>
  <c r="BB1288" i="19"/>
  <c r="AU1288" i="19"/>
  <c r="AT1288" i="19"/>
  <c r="BJ1287" i="19"/>
  <c r="BC1287" i="19"/>
  <c r="BB1287" i="19"/>
  <c r="AU1287" i="19"/>
  <c r="AT1287" i="19"/>
  <c r="BJ1286" i="19"/>
  <c r="BC1286" i="19"/>
  <c r="BB1286" i="19"/>
  <c r="AU1286" i="19"/>
  <c r="AT1286" i="19"/>
  <c r="BJ1285" i="19"/>
  <c r="BC1285" i="19"/>
  <c r="BB1285" i="19"/>
  <c r="AU1285" i="19"/>
  <c r="AT1285" i="19"/>
  <c r="BJ1284" i="19"/>
  <c r="BC1284" i="19"/>
  <c r="BB1284" i="19"/>
  <c r="AU1284" i="19"/>
  <c r="AT1284" i="19"/>
  <c r="BJ1283" i="19"/>
  <c r="BC1283" i="19"/>
  <c r="BB1283" i="19"/>
  <c r="AU1283" i="19"/>
  <c r="AT1283" i="19"/>
  <c r="BJ1282" i="19"/>
  <c r="BC1282" i="19"/>
  <c r="BB1282" i="19"/>
  <c r="AU1282" i="19"/>
  <c r="AT1282" i="19"/>
  <c r="BJ1281" i="19"/>
  <c r="BC1281" i="19"/>
  <c r="BB1281" i="19"/>
  <c r="AU1281" i="19"/>
  <c r="AT1281" i="19"/>
  <c r="BJ1280" i="19"/>
  <c r="BC1280" i="19"/>
  <c r="BB1280" i="19"/>
  <c r="AU1280" i="19"/>
  <c r="AT1280" i="19"/>
  <c r="BJ1279" i="19"/>
  <c r="BC1279" i="19"/>
  <c r="BB1279" i="19"/>
  <c r="AU1279" i="19"/>
  <c r="AT1279" i="19"/>
  <c r="BJ1278" i="19"/>
  <c r="BC1278" i="19"/>
  <c r="BB1278" i="19"/>
  <c r="AU1278" i="19"/>
  <c r="AT1278" i="19"/>
  <c r="BJ1277" i="19"/>
  <c r="BC1277" i="19"/>
  <c r="BB1277" i="19"/>
  <c r="AU1277" i="19"/>
  <c r="AT1277" i="19"/>
  <c r="BJ1276" i="19"/>
  <c r="BC1276" i="19"/>
  <c r="BB1276" i="19"/>
  <c r="AU1276" i="19"/>
  <c r="AT1276" i="19"/>
  <c r="BJ1275" i="19"/>
  <c r="BC1275" i="19"/>
  <c r="BB1275" i="19"/>
  <c r="AU1275" i="19"/>
  <c r="AT1275" i="19"/>
  <c r="BJ1274" i="19"/>
  <c r="BC1274" i="19"/>
  <c r="BB1274" i="19"/>
  <c r="AU1274" i="19"/>
  <c r="AT1274" i="19"/>
  <c r="BJ1273" i="19"/>
  <c r="BC1273" i="19"/>
  <c r="BB1273" i="19"/>
  <c r="AU1273" i="19"/>
  <c r="AT1273" i="19"/>
  <c r="BJ1272" i="19"/>
  <c r="BC1272" i="19"/>
  <c r="BB1272" i="19"/>
  <c r="AU1272" i="19"/>
  <c r="AT1272" i="19"/>
  <c r="BJ1271" i="19"/>
  <c r="BC1271" i="19"/>
  <c r="BB1271" i="19"/>
  <c r="AU1271" i="19"/>
  <c r="AT1271" i="19"/>
  <c r="BJ1270" i="19"/>
  <c r="BC1270" i="19"/>
  <c r="BB1270" i="19"/>
  <c r="AU1270" i="19"/>
  <c r="AT1270" i="19"/>
  <c r="BJ1269" i="19"/>
  <c r="BC1269" i="19"/>
  <c r="BB1269" i="19"/>
  <c r="AU1269" i="19"/>
  <c r="AT1269" i="19"/>
  <c r="BJ1268" i="19"/>
  <c r="BC1268" i="19"/>
  <c r="BB1268" i="19"/>
  <c r="AU1268" i="19"/>
  <c r="AT1268" i="19"/>
  <c r="BJ1267" i="19"/>
  <c r="BC1267" i="19"/>
  <c r="BB1267" i="19"/>
  <c r="AU1267" i="19"/>
  <c r="AT1267" i="19"/>
  <c r="BJ1266" i="19"/>
  <c r="BC1266" i="19"/>
  <c r="BB1266" i="19"/>
  <c r="AU1266" i="19"/>
  <c r="AT1266" i="19"/>
  <c r="BJ1265" i="19"/>
  <c r="BC1265" i="19"/>
  <c r="BB1265" i="19"/>
  <c r="AU1265" i="19"/>
  <c r="AT1265" i="19"/>
  <c r="BJ1264" i="19"/>
  <c r="BC1264" i="19"/>
  <c r="BB1264" i="19"/>
  <c r="AU1264" i="19"/>
  <c r="AT1264" i="19"/>
  <c r="BJ1263" i="19"/>
  <c r="BC1263" i="19"/>
  <c r="BB1263" i="19"/>
  <c r="AU1263" i="19"/>
  <c r="AT1263" i="19"/>
  <c r="BJ1262" i="19"/>
  <c r="BC1262" i="19"/>
  <c r="BB1262" i="19"/>
  <c r="AU1262" i="19"/>
  <c r="AT1262" i="19"/>
  <c r="BJ1261" i="19"/>
  <c r="BC1261" i="19"/>
  <c r="BB1261" i="19"/>
  <c r="AU1261" i="19"/>
  <c r="AT1261" i="19"/>
  <c r="BJ1260" i="19"/>
  <c r="BC1260" i="19"/>
  <c r="BB1260" i="19"/>
  <c r="AU1260" i="19"/>
  <c r="AT1260" i="19"/>
  <c r="BJ1259" i="19"/>
  <c r="BC1259" i="19"/>
  <c r="BB1259" i="19"/>
  <c r="AU1259" i="19"/>
  <c r="AT1259" i="19"/>
  <c r="BJ1258" i="19"/>
  <c r="BC1258" i="19"/>
  <c r="BB1258" i="19"/>
  <c r="AU1258" i="19"/>
  <c r="AT1258" i="19"/>
  <c r="BJ1257" i="19"/>
  <c r="BC1257" i="19"/>
  <c r="BB1257" i="19"/>
  <c r="AU1257" i="19"/>
  <c r="AT1257" i="19"/>
  <c r="BJ1256" i="19"/>
  <c r="BC1256" i="19"/>
  <c r="BB1256" i="19"/>
  <c r="AU1256" i="19"/>
  <c r="AT1256" i="19"/>
  <c r="BJ1255" i="19"/>
  <c r="BC1255" i="19"/>
  <c r="BB1255" i="19"/>
  <c r="AU1255" i="19"/>
  <c r="AT1255" i="19"/>
  <c r="BJ1254" i="19"/>
  <c r="BC1254" i="19"/>
  <c r="BB1254" i="19"/>
  <c r="AU1254" i="19"/>
  <c r="AT1254" i="19"/>
  <c r="BJ1253" i="19"/>
  <c r="BC1253" i="19"/>
  <c r="BB1253" i="19"/>
  <c r="AU1253" i="19"/>
  <c r="AT1253" i="19"/>
  <c r="BJ1252" i="19"/>
  <c r="BC1252" i="19"/>
  <c r="BB1252" i="19"/>
  <c r="AU1252" i="19"/>
  <c r="AT1252" i="19"/>
  <c r="BJ1251" i="19"/>
  <c r="BC1251" i="19"/>
  <c r="BB1251" i="19"/>
  <c r="AU1251" i="19"/>
  <c r="AT1251" i="19"/>
  <c r="BJ1250" i="19"/>
  <c r="BC1250" i="19"/>
  <c r="BB1250" i="19"/>
  <c r="AU1250" i="19"/>
  <c r="AT1250" i="19"/>
  <c r="BJ1249" i="19"/>
  <c r="BC1249" i="19"/>
  <c r="BB1249" i="19"/>
  <c r="AU1249" i="19"/>
  <c r="AT1249" i="19"/>
  <c r="BJ1248" i="19"/>
  <c r="BC1248" i="19"/>
  <c r="BB1248" i="19"/>
  <c r="AU1248" i="19"/>
  <c r="AT1248" i="19"/>
  <c r="BJ1247" i="19"/>
  <c r="BC1247" i="19"/>
  <c r="BB1247" i="19"/>
  <c r="AU1247" i="19"/>
  <c r="AT1247" i="19"/>
  <c r="BJ1246" i="19"/>
  <c r="BC1246" i="19"/>
  <c r="BB1246" i="19"/>
  <c r="AU1246" i="19"/>
  <c r="AT1246" i="19"/>
  <c r="BJ1245" i="19"/>
  <c r="BC1245" i="19"/>
  <c r="BB1245" i="19"/>
  <c r="AU1245" i="19"/>
  <c r="AT1245" i="19"/>
  <c r="BJ1244" i="19"/>
  <c r="BC1244" i="19"/>
  <c r="BB1244" i="19"/>
  <c r="AU1244" i="19"/>
  <c r="AT1244" i="19"/>
  <c r="BJ1243" i="19"/>
  <c r="BC1243" i="19"/>
  <c r="BB1243" i="19"/>
  <c r="AU1243" i="19"/>
  <c r="AT1243" i="19"/>
  <c r="BJ1242" i="19"/>
  <c r="BC1242" i="19"/>
  <c r="BB1242" i="19"/>
  <c r="AU1242" i="19"/>
  <c r="AT1242" i="19"/>
  <c r="BJ1241" i="19"/>
  <c r="BC1241" i="19"/>
  <c r="BB1241" i="19"/>
  <c r="AU1241" i="19"/>
  <c r="AT1241" i="19"/>
  <c r="BJ1240" i="19"/>
  <c r="BC1240" i="19"/>
  <c r="BB1240" i="19"/>
  <c r="AU1240" i="19"/>
  <c r="AT1240" i="19"/>
  <c r="BJ1239" i="19"/>
  <c r="BC1239" i="19"/>
  <c r="BB1239" i="19"/>
  <c r="AU1239" i="19"/>
  <c r="AT1239" i="19"/>
  <c r="BJ1238" i="19"/>
  <c r="BC1238" i="19"/>
  <c r="BB1238" i="19"/>
  <c r="AU1238" i="19"/>
  <c r="AT1238" i="19"/>
  <c r="BJ1237" i="19"/>
  <c r="BC1237" i="19"/>
  <c r="BB1237" i="19"/>
  <c r="AU1237" i="19"/>
  <c r="AT1237" i="19"/>
  <c r="BJ1236" i="19"/>
  <c r="BC1236" i="19"/>
  <c r="BB1236" i="19"/>
  <c r="AU1236" i="19"/>
  <c r="AT1236" i="19"/>
  <c r="BJ1235" i="19"/>
  <c r="BC1235" i="19"/>
  <c r="BB1235" i="19"/>
  <c r="AU1235" i="19"/>
  <c r="AT1235" i="19"/>
  <c r="BJ1234" i="19"/>
  <c r="BC1234" i="19"/>
  <c r="BB1234" i="19"/>
  <c r="AU1234" i="19"/>
  <c r="AT1234" i="19"/>
  <c r="BJ1233" i="19"/>
  <c r="BC1233" i="19"/>
  <c r="BB1233" i="19"/>
  <c r="AU1233" i="19"/>
  <c r="AT1233" i="19"/>
  <c r="BJ1232" i="19"/>
  <c r="BC1232" i="19"/>
  <c r="BB1232" i="19"/>
  <c r="AU1232" i="19"/>
  <c r="AT1232" i="19"/>
  <c r="BJ1231" i="19"/>
  <c r="BC1231" i="19"/>
  <c r="BB1231" i="19"/>
  <c r="AU1231" i="19"/>
  <c r="AT1231" i="19"/>
  <c r="BJ1230" i="19"/>
  <c r="BC1230" i="19"/>
  <c r="BB1230" i="19"/>
  <c r="AU1230" i="19"/>
  <c r="AT1230" i="19"/>
  <c r="BJ1229" i="19"/>
  <c r="BC1229" i="19"/>
  <c r="BB1229" i="19"/>
  <c r="AU1229" i="19"/>
  <c r="AT1229" i="19"/>
  <c r="BJ1228" i="19"/>
  <c r="BC1228" i="19"/>
  <c r="BB1228" i="19"/>
  <c r="AU1228" i="19"/>
  <c r="AT1228" i="19"/>
  <c r="BJ1227" i="19"/>
  <c r="BC1227" i="19"/>
  <c r="BB1227" i="19"/>
  <c r="AU1227" i="19"/>
  <c r="AT1227" i="19"/>
  <c r="BJ1226" i="19"/>
  <c r="BC1226" i="19"/>
  <c r="BB1226" i="19"/>
  <c r="AU1226" i="19"/>
  <c r="AT1226" i="19"/>
  <c r="BJ1225" i="19"/>
  <c r="BC1225" i="19"/>
  <c r="BB1225" i="19"/>
  <c r="AU1225" i="19"/>
  <c r="AT1225" i="19"/>
  <c r="BJ1224" i="19"/>
  <c r="BC1224" i="19"/>
  <c r="BB1224" i="19"/>
  <c r="AU1224" i="19"/>
  <c r="AT1224" i="19"/>
  <c r="BJ1223" i="19"/>
  <c r="BC1223" i="19"/>
  <c r="BB1223" i="19"/>
  <c r="AU1223" i="19"/>
  <c r="AT1223" i="19"/>
  <c r="BJ1222" i="19"/>
  <c r="BC1222" i="19"/>
  <c r="BB1222" i="19"/>
  <c r="AU1222" i="19"/>
  <c r="AT1222" i="19"/>
  <c r="BJ1221" i="19"/>
  <c r="BC1221" i="19"/>
  <c r="BB1221" i="19"/>
  <c r="AU1221" i="19"/>
  <c r="AT1221" i="19"/>
  <c r="BJ1220" i="19"/>
  <c r="BC1220" i="19"/>
  <c r="BB1220" i="19"/>
  <c r="AU1220" i="19"/>
  <c r="AT1220" i="19"/>
  <c r="BJ1219" i="19"/>
  <c r="BC1219" i="19"/>
  <c r="BB1219" i="19"/>
  <c r="AU1219" i="19"/>
  <c r="AT1219" i="19"/>
  <c r="BJ1218" i="19"/>
  <c r="BC1218" i="19"/>
  <c r="BB1218" i="19"/>
  <c r="AU1218" i="19"/>
  <c r="AT1218" i="19"/>
  <c r="BJ1217" i="19"/>
  <c r="BC1217" i="19"/>
  <c r="BB1217" i="19"/>
  <c r="AU1217" i="19"/>
  <c r="AT1217" i="19"/>
  <c r="BJ1216" i="19"/>
  <c r="BC1216" i="19"/>
  <c r="BB1216" i="19"/>
  <c r="AU1216" i="19"/>
  <c r="AT1216" i="19"/>
  <c r="BJ1215" i="19"/>
  <c r="BC1215" i="19"/>
  <c r="BB1215" i="19"/>
  <c r="AU1215" i="19"/>
  <c r="AT1215" i="19"/>
  <c r="BJ1214" i="19"/>
  <c r="BC1214" i="19"/>
  <c r="BB1214" i="19"/>
  <c r="AU1214" i="19"/>
  <c r="AT1214" i="19"/>
  <c r="BJ1213" i="19"/>
  <c r="BC1213" i="19"/>
  <c r="BB1213" i="19"/>
  <c r="AU1213" i="19"/>
  <c r="AT1213" i="19"/>
  <c r="BJ1212" i="19"/>
  <c r="BC1212" i="19"/>
  <c r="BB1212" i="19"/>
  <c r="AU1212" i="19"/>
  <c r="AT1212" i="19"/>
  <c r="BJ1211" i="19"/>
  <c r="BC1211" i="19"/>
  <c r="BB1211" i="19"/>
  <c r="AU1211" i="19"/>
  <c r="AT1211" i="19"/>
  <c r="BJ1210" i="19"/>
  <c r="BC1210" i="19"/>
  <c r="BB1210" i="19"/>
  <c r="AU1210" i="19"/>
  <c r="AT1210" i="19"/>
  <c r="BJ1209" i="19"/>
  <c r="BC1209" i="19"/>
  <c r="BB1209" i="19"/>
  <c r="AU1209" i="19"/>
  <c r="AT1209" i="19"/>
  <c r="BJ1208" i="19"/>
  <c r="BC1208" i="19"/>
  <c r="BB1208" i="19"/>
  <c r="AU1208" i="19"/>
  <c r="AT1208" i="19"/>
  <c r="BJ1207" i="19"/>
  <c r="BC1207" i="19"/>
  <c r="BB1207" i="19"/>
  <c r="AU1207" i="19"/>
  <c r="AT1207" i="19"/>
  <c r="BJ1206" i="19"/>
  <c r="BC1206" i="19"/>
  <c r="BB1206" i="19"/>
  <c r="AU1206" i="19"/>
  <c r="AT1206" i="19"/>
  <c r="BJ1205" i="19"/>
  <c r="BC1205" i="19"/>
  <c r="BB1205" i="19"/>
  <c r="AU1205" i="19"/>
  <c r="AT1205" i="19"/>
  <c r="BJ1204" i="19"/>
  <c r="BC1204" i="19"/>
  <c r="BB1204" i="19"/>
  <c r="AU1204" i="19"/>
  <c r="AT1204" i="19"/>
  <c r="BJ1203" i="19"/>
  <c r="BC1203" i="19"/>
  <c r="BB1203" i="19"/>
  <c r="AU1203" i="19"/>
  <c r="AT1203" i="19"/>
  <c r="BJ1202" i="19"/>
  <c r="BC1202" i="19"/>
  <c r="BB1202" i="19"/>
  <c r="AU1202" i="19"/>
  <c r="AT1202" i="19"/>
  <c r="BJ1201" i="19"/>
  <c r="BC1201" i="19"/>
  <c r="BB1201" i="19"/>
  <c r="AU1201" i="19"/>
  <c r="AT1201" i="19"/>
  <c r="BJ1200" i="19"/>
  <c r="BC1200" i="19"/>
  <c r="BB1200" i="19"/>
  <c r="AU1200" i="19"/>
  <c r="AT1200" i="19"/>
  <c r="BJ1199" i="19"/>
  <c r="BC1199" i="19"/>
  <c r="BB1199" i="19"/>
  <c r="AU1199" i="19"/>
  <c r="AT1199" i="19"/>
  <c r="BJ1198" i="19"/>
  <c r="BC1198" i="19"/>
  <c r="BB1198" i="19"/>
  <c r="AU1198" i="19"/>
  <c r="AT1198" i="19"/>
  <c r="BJ1197" i="19"/>
  <c r="BC1197" i="19"/>
  <c r="BB1197" i="19"/>
  <c r="AU1197" i="19"/>
  <c r="AT1197" i="19"/>
  <c r="BJ1196" i="19"/>
  <c r="BC1196" i="19"/>
  <c r="BB1196" i="19"/>
  <c r="AU1196" i="19"/>
  <c r="AT1196" i="19"/>
  <c r="BJ1195" i="19"/>
  <c r="BC1195" i="19"/>
  <c r="BB1195" i="19"/>
  <c r="AU1195" i="19"/>
  <c r="AT1195" i="19"/>
  <c r="BJ1194" i="19"/>
  <c r="BC1194" i="19"/>
  <c r="BB1194" i="19"/>
  <c r="AU1194" i="19"/>
  <c r="AT1194" i="19"/>
  <c r="BJ1193" i="19"/>
  <c r="BC1193" i="19"/>
  <c r="BB1193" i="19"/>
  <c r="AU1193" i="19"/>
  <c r="AT1193" i="19"/>
  <c r="BJ1192" i="19"/>
  <c r="BC1192" i="19"/>
  <c r="BB1192" i="19"/>
  <c r="AU1192" i="19"/>
  <c r="AT1192" i="19"/>
  <c r="BJ1191" i="19"/>
  <c r="BC1191" i="19"/>
  <c r="BB1191" i="19"/>
  <c r="AU1191" i="19"/>
  <c r="AT1191" i="19"/>
  <c r="BJ1190" i="19"/>
  <c r="BC1190" i="19"/>
  <c r="BB1190" i="19"/>
  <c r="AU1190" i="19"/>
  <c r="AT1190" i="19"/>
  <c r="BJ1189" i="19"/>
  <c r="BC1189" i="19"/>
  <c r="BB1189" i="19"/>
  <c r="AU1189" i="19"/>
  <c r="AT1189" i="19"/>
  <c r="BJ1188" i="19"/>
  <c r="BC1188" i="19"/>
  <c r="BB1188" i="19"/>
  <c r="AU1188" i="19"/>
  <c r="AT1188" i="19"/>
  <c r="BJ1187" i="19"/>
  <c r="BC1187" i="19"/>
  <c r="BB1187" i="19"/>
  <c r="AU1187" i="19"/>
  <c r="AT1187" i="19"/>
  <c r="BJ1186" i="19"/>
  <c r="BC1186" i="19"/>
  <c r="BB1186" i="19"/>
  <c r="AU1186" i="19"/>
  <c r="AT1186" i="19"/>
  <c r="BJ1185" i="19"/>
  <c r="BC1185" i="19"/>
  <c r="BB1185" i="19"/>
  <c r="AU1185" i="19"/>
  <c r="AT1185" i="19"/>
  <c r="BJ1184" i="19"/>
  <c r="BC1184" i="19"/>
  <c r="BB1184" i="19"/>
  <c r="AU1184" i="19"/>
  <c r="AT1184" i="19"/>
  <c r="BJ1183" i="19"/>
  <c r="BC1183" i="19"/>
  <c r="BB1183" i="19"/>
  <c r="AU1183" i="19"/>
  <c r="AT1183" i="19"/>
  <c r="BJ1182" i="19"/>
  <c r="BC1182" i="19"/>
  <c r="BB1182" i="19"/>
  <c r="AU1182" i="19"/>
  <c r="AT1182" i="19"/>
  <c r="BJ1181" i="19"/>
  <c r="BC1181" i="19"/>
  <c r="BB1181" i="19"/>
  <c r="AU1181" i="19"/>
  <c r="AT1181" i="19"/>
  <c r="BJ1180" i="19"/>
  <c r="BC1180" i="19"/>
  <c r="BB1180" i="19"/>
  <c r="AU1180" i="19"/>
  <c r="AT1180" i="19"/>
  <c r="BJ1179" i="19"/>
  <c r="BC1179" i="19"/>
  <c r="BB1179" i="19"/>
  <c r="AU1179" i="19"/>
  <c r="AT1179" i="19"/>
  <c r="BJ1178" i="19"/>
  <c r="BC1178" i="19"/>
  <c r="BB1178" i="19"/>
  <c r="AU1178" i="19"/>
  <c r="AT1178" i="19"/>
  <c r="BJ1177" i="19"/>
  <c r="BC1177" i="19"/>
  <c r="BB1177" i="19"/>
  <c r="AU1177" i="19"/>
  <c r="AT1177" i="19"/>
  <c r="BJ1176" i="19"/>
  <c r="BC1176" i="19"/>
  <c r="BB1176" i="19"/>
  <c r="AU1176" i="19"/>
  <c r="AT1176" i="19"/>
  <c r="BJ1175" i="19"/>
  <c r="BC1175" i="19"/>
  <c r="BB1175" i="19"/>
  <c r="AU1175" i="19"/>
  <c r="AT1175" i="19"/>
  <c r="BJ1174" i="19"/>
  <c r="BC1174" i="19"/>
  <c r="BB1174" i="19"/>
  <c r="AU1174" i="19"/>
  <c r="AT1174" i="19"/>
  <c r="BJ1173" i="19"/>
  <c r="BC1173" i="19"/>
  <c r="BB1173" i="19"/>
  <c r="AU1173" i="19"/>
  <c r="AT1173" i="19"/>
  <c r="BJ1172" i="19"/>
  <c r="BC1172" i="19"/>
  <c r="BB1172" i="19"/>
  <c r="AU1172" i="19"/>
  <c r="AT1172" i="19"/>
  <c r="BJ1171" i="19"/>
  <c r="BC1171" i="19"/>
  <c r="BB1171" i="19"/>
  <c r="AU1171" i="19"/>
  <c r="AT1171" i="19"/>
  <c r="BJ1170" i="19"/>
  <c r="BC1170" i="19"/>
  <c r="BB1170" i="19"/>
  <c r="AU1170" i="19"/>
  <c r="AT1170" i="19"/>
  <c r="BJ1169" i="19"/>
  <c r="BC1169" i="19"/>
  <c r="BB1169" i="19"/>
  <c r="AU1169" i="19"/>
  <c r="AT1169" i="19"/>
  <c r="BJ1168" i="19"/>
  <c r="BC1168" i="19"/>
  <c r="BB1168" i="19"/>
  <c r="AU1168" i="19"/>
  <c r="AT1168" i="19"/>
  <c r="BJ1167" i="19"/>
  <c r="BC1167" i="19"/>
  <c r="BB1167" i="19"/>
  <c r="AU1167" i="19"/>
  <c r="AT1167" i="19"/>
  <c r="BJ1166" i="19"/>
  <c r="BC1166" i="19"/>
  <c r="BB1166" i="19"/>
  <c r="AU1166" i="19"/>
  <c r="AT1166" i="19"/>
  <c r="BJ1165" i="19"/>
  <c r="BC1165" i="19"/>
  <c r="BB1165" i="19"/>
  <c r="AU1165" i="19"/>
  <c r="AT1165" i="19"/>
  <c r="BJ1164" i="19"/>
  <c r="BC1164" i="19"/>
  <c r="BB1164" i="19"/>
  <c r="AU1164" i="19"/>
  <c r="AT1164" i="19"/>
  <c r="BJ1163" i="19"/>
  <c r="BC1163" i="19"/>
  <c r="BB1163" i="19"/>
  <c r="AU1163" i="19"/>
  <c r="AT1163" i="19"/>
  <c r="BJ1162" i="19"/>
  <c r="BC1162" i="19"/>
  <c r="BB1162" i="19"/>
  <c r="AU1162" i="19"/>
  <c r="AT1162" i="19"/>
  <c r="BJ1161" i="19"/>
  <c r="BC1161" i="19"/>
  <c r="BB1161" i="19"/>
  <c r="AU1161" i="19"/>
  <c r="AT1161" i="19"/>
  <c r="BJ1160" i="19"/>
  <c r="BC1160" i="19"/>
  <c r="BB1160" i="19"/>
  <c r="AU1160" i="19"/>
  <c r="AT1160" i="19"/>
  <c r="BJ1159" i="19"/>
  <c r="BC1159" i="19"/>
  <c r="BB1159" i="19"/>
  <c r="AU1159" i="19"/>
  <c r="AT1159" i="19"/>
  <c r="BJ1158" i="19"/>
  <c r="BC1158" i="19"/>
  <c r="BB1158" i="19"/>
  <c r="AU1158" i="19"/>
  <c r="AT1158" i="19"/>
  <c r="BJ1157" i="19"/>
  <c r="BC1157" i="19"/>
  <c r="BB1157" i="19"/>
  <c r="AU1157" i="19"/>
  <c r="AT1157" i="19"/>
  <c r="BJ1156" i="19"/>
  <c r="BC1156" i="19"/>
  <c r="BB1156" i="19"/>
  <c r="AU1156" i="19"/>
  <c r="AT1156" i="19"/>
  <c r="BJ1155" i="19"/>
  <c r="BC1155" i="19"/>
  <c r="BB1155" i="19"/>
  <c r="AU1155" i="19"/>
  <c r="AT1155" i="19"/>
  <c r="BJ1154" i="19"/>
  <c r="BC1154" i="19"/>
  <c r="BB1154" i="19"/>
  <c r="AU1154" i="19"/>
  <c r="AT1154" i="19"/>
  <c r="BJ1153" i="19"/>
  <c r="BC1153" i="19"/>
  <c r="BB1153" i="19"/>
  <c r="AU1153" i="19"/>
  <c r="AT1153" i="19"/>
  <c r="BJ1152" i="19"/>
  <c r="BC1152" i="19"/>
  <c r="BB1152" i="19"/>
  <c r="AU1152" i="19"/>
  <c r="AT1152" i="19"/>
  <c r="BJ1151" i="19"/>
  <c r="BC1151" i="19"/>
  <c r="BB1151" i="19"/>
  <c r="AU1151" i="19"/>
  <c r="AT1151" i="19"/>
  <c r="BJ1150" i="19"/>
  <c r="BC1150" i="19"/>
  <c r="BB1150" i="19"/>
  <c r="AU1150" i="19"/>
  <c r="AT1150" i="19"/>
  <c r="BJ1149" i="19"/>
  <c r="BC1149" i="19"/>
  <c r="BB1149" i="19"/>
  <c r="AU1149" i="19"/>
  <c r="AT1149" i="19"/>
  <c r="BJ1148" i="19"/>
  <c r="BC1148" i="19"/>
  <c r="BB1148" i="19"/>
  <c r="AU1148" i="19"/>
  <c r="AT1148" i="19"/>
  <c r="BJ1147" i="19"/>
  <c r="BC1147" i="19"/>
  <c r="BB1147" i="19"/>
  <c r="AU1147" i="19"/>
  <c r="AT1147" i="19"/>
  <c r="BJ1146" i="19"/>
  <c r="BC1146" i="19"/>
  <c r="BB1146" i="19"/>
  <c r="AU1146" i="19"/>
  <c r="AT1146" i="19"/>
  <c r="BJ1145" i="19"/>
  <c r="BC1145" i="19"/>
  <c r="BB1145" i="19"/>
  <c r="AU1145" i="19"/>
  <c r="AT1145" i="19"/>
  <c r="BJ1144" i="19"/>
  <c r="BC1144" i="19"/>
  <c r="BB1144" i="19"/>
  <c r="AU1144" i="19"/>
  <c r="AT1144" i="19"/>
  <c r="BJ1143" i="19"/>
  <c r="BC1143" i="19"/>
  <c r="BB1143" i="19"/>
  <c r="AU1143" i="19"/>
  <c r="AT1143" i="19"/>
  <c r="BJ1142" i="19"/>
  <c r="BC1142" i="19"/>
  <c r="BB1142" i="19"/>
  <c r="AU1142" i="19"/>
  <c r="AT1142" i="19"/>
  <c r="BJ1141" i="19"/>
  <c r="BC1141" i="19"/>
  <c r="BB1141" i="19"/>
  <c r="AU1141" i="19"/>
  <c r="AT1141" i="19"/>
  <c r="BJ1140" i="19"/>
  <c r="BC1140" i="19"/>
  <c r="BB1140" i="19"/>
  <c r="AU1140" i="19"/>
  <c r="AT1140" i="19"/>
  <c r="BJ1139" i="19"/>
  <c r="BC1139" i="19"/>
  <c r="BB1139" i="19"/>
  <c r="AU1139" i="19"/>
  <c r="AT1139" i="19"/>
  <c r="BJ1138" i="19"/>
  <c r="BC1138" i="19"/>
  <c r="BB1138" i="19"/>
  <c r="AU1138" i="19"/>
  <c r="AT1138" i="19"/>
  <c r="BJ1137" i="19"/>
  <c r="BC1137" i="19"/>
  <c r="BB1137" i="19"/>
  <c r="AU1137" i="19"/>
  <c r="AT1137" i="19"/>
  <c r="BJ1136" i="19"/>
  <c r="BC1136" i="19"/>
  <c r="BB1136" i="19"/>
  <c r="AU1136" i="19"/>
  <c r="AT1136" i="19"/>
  <c r="BJ1135" i="19"/>
  <c r="BC1135" i="19"/>
  <c r="BB1135" i="19"/>
  <c r="AU1135" i="19"/>
  <c r="AT1135" i="19"/>
  <c r="BJ1134" i="19"/>
  <c r="BC1134" i="19"/>
  <c r="BB1134" i="19"/>
  <c r="AU1134" i="19"/>
  <c r="AT1134" i="19"/>
  <c r="BJ1133" i="19"/>
  <c r="BC1133" i="19"/>
  <c r="BB1133" i="19"/>
  <c r="AU1133" i="19"/>
  <c r="AT1133" i="19"/>
  <c r="BJ1132" i="19"/>
  <c r="BC1132" i="19"/>
  <c r="BB1132" i="19"/>
  <c r="AU1132" i="19"/>
  <c r="AT1132" i="19"/>
  <c r="BJ1131" i="19"/>
  <c r="BC1131" i="19"/>
  <c r="BB1131" i="19"/>
  <c r="AU1131" i="19"/>
  <c r="AT1131" i="19"/>
  <c r="BJ1130" i="19"/>
  <c r="BC1130" i="19"/>
  <c r="BB1130" i="19"/>
  <c r="AU1130" i="19"/>
  <c r="AT1130" i="19"/>
  <c r="BJ1129" i="19"/>
  <c r="BC1129" i="19"/>
  <c r="BB1129" i="19"/>
  <c r="AU1129" i="19"/>
  <c r="AT1129" i="19"/>
  <c r="BJ1128" i="19"/>
  <c r="BC1128" i="19"/>
  <c r="BB1128" i="19"/>
  <c r="AU1128" i="19"/>
  <c r="AT1128" i="19"/>
  <c r="BJ1127" i="19"/>
  <c r="BC1127" i="19"/>
  <c r="BB1127" i="19"/>
  <c r="AU1127" i="19"/>
  <c r="AT1127" i="19"/>
  <c r="BJ1126" i="19"/>
  <c r="BC1126" i="19"/>
  <c r="BB1126" i="19"/>
  <c r="AU1126" i="19"/>
  <c r="AT1126" i="19"/>
  <c r="BJ1125" i="19"/>
  <c r="BC1125" i="19"/>
  <c r="BB1125" i="19"/>
  <c r="AU1125" i="19"/>
  <c r="AT1125" i="19"/>
  <c r="BJ1124" i="19"/>
  <c r="BC1124" i="19"/>
  <c r="BB1124" i="19"/>
  <c r="AU1124" i="19"/>
  <c r="AT1124" i="19"/>
  <c r="BJ1123" i="19"/>
  <c r="BC1123" i="19"/>
  <c r="BB1123" i="19"/>
  <c r="AU1123" i="19"/>
  <c r="AT1123" i="19"/>
  <c r="BJ1122" i="19"/>
  <c r="BC1122" i="19"/>
  <c r="BB1122" i="19"/>
  <c r="AU1122" i="19"/>
  <c r="AT1122" i="19"/>
  <c r="BJ1121" i="19"/>
  <c r="BC1121" i="19"/>
  <c r="BB1121" i="19"/>
  <c r="AU1121" i="19"/>
  <c r="AT1121" i="19"/>
  <c r="BJ1120" i="19"/>
  <c r="BC1120" i="19"/>
  <c r="BB1120" i="19"/>
  <c r="AU1120" i="19"/>
  <c r="AT1120" i="19"/>
  <c r="BJ1119" i="19"/>
  <c r="BC1119" i="19"/>
  <c r="BB1119" i="19"/>
  <c r="AU1119" i="19"/>
  <c r="AT1119" i="19"/>
  <c r="BJ1118" i="19"/>
  <c r="BC1118" i="19"/>
  <c r="BB1118" i="19"/>
  <c r="AU1118" i="19"/>
  <c r="AT1118" i="19"/>
  <c r="BJ1117" i="19"/>
  <c r="BC1117" i="19"/>
  <c r="BB1117" i="19"/>
  <c r="AU1117" i="19"/>
  <c r="AT1117" i="19"/>
  <c r="BJ1116" i="19"/>
  <c r="BC1116" i="19"/>
  <c r="BB1116" i="19"/>
  <c r="AU1116" i="19"/>
  <c r="AT1116" i="19"/>
  <c r="BJ1115" i="19"/>
  <c r="BC1115" i="19"/>
  <c r="BB1115" i="19"/>
  <c r="AU1115" i="19"/>
  <c r="AT1115" i="19"/>
  <c r="BJ1114" i="19"/>
  <c r="BC1114" i="19"/>
  <c r="BB1114" i="19"/>
  <c r="AU1114" i="19"/>
  <c r="AT1114" i="19"/>
  <c r="BJ1113" i="19"/>
  <c r="BC1113" i="19"/>
  <c r="BB1113" i="19"/>
  <c r="AU1113" i="19"/>
  <c r="AT1113" i="19"/>
  <c r="BJ1112" i="19"/>
  <c r="BC1112" i="19"/>
  <c r="BB1112" i="19"/>
  <c r="AU1112" i="19"/>
  <c r="AT1112" i="19"/>
  <c r="BJ1111" i="19"/>
  <c r="BC1111" i="19"/>
  <c r="BB1111" i="19"/>
  <c r="AU1111" i="19"/>
  <c r="AT1111" i="19"/>
  <c r="BJ1110" i="19"/>
  <c r="BC1110" i="19"/>
  <c r="BB1110" i="19"/>
  <c r="AU1110" i="19"/>
  <c r="AT1110" i="19"/>
  <c r="BJ1109" i="19"/>
  <c r="BC1109" i="19"/>
  <c r="BB1109" i="19"/>
  <c r="AU1109" i="19"/>
  <c r="AT1109" i="19"/>
  <c r="BJ1108" i="19"/>
  <c r="BC1108" i="19"/>
  <c r="BB1108" i="19"/>
  <c r="AU1108" i="19"/>
  <c r="AT1108" i="19"/>
  <c r="BJ1107" i="19"/>
  <c r="BC1107" i="19"/>
  <c r="BB1107" i="19"/>
  <c r="AU1107" i="19"/>
  <c r="AT1107" i="19"/>
  <c r="BJ1106" i="19"/>
  <c r="BC1106" i="19"/>
  <c r="BB1106" i="19"/>
  <c r="AU1106" i="19"/>
  <c r="AT1106" i="19"/>
  <c r="BJ1105" i="19"/>
  <c r="BC1105" i="19"/>
  <c r="BB1105" i="19"/>
  <c r="AU1105" i="19"/>
  <c r="AT1105" i="19"/>
  <c r="BJ1104" i="19"/>
  <c r="BC1104" i="19"/>
  <c r="BB1104" i="19"/>
  <c r="AU1104" i="19"/>
  <c r="AT1104" i="19"/>
  <c r="BJ1103" i="19"/>
  <c r="BC1103" i="19"/>
  <c r="BB1103" i="19"/>
  <c r="AU1103" i="19"/>
  <c r="AT1103" i="19"/>
  <c r="BJ1102" i="19"/>
  <c r="BC1102" i="19"/>
  <c r="BB1102" i="19"/>
  <c r="AU1102" i="19"/>
  <c r="AT1102" i="19"/>
  <c r="BJ1101" i="19"/>
  <c r="BC1101" i="19"/>
  <c r="BB1101" i="19"/>
  <c r="AU1101" i="19"/>
  <c r="AT1101" i="19"/>
  <c r="BJ1100" i="19"/>
  <c r="BC1100" i="19"/>
  <c r="BB1100" i="19"/>
  <c r="AU1100" i="19"/>
  <c r="AT1100" i="19"/>
  <c r="BJ1099" i="19"/>
  <c r="BC1099" i="19"/>
  <c r="BB1099" i="19"/>
  <c r="AU1099" i="19"/>
  <c r="AT1099" i="19"/>
  <c r="BJ1098" i="19"/>
  <c r="BC1098" i="19"/>
  <c r="BB1098" i="19"/>
  <c r="AU1098" i="19"/>
  <c r="AT1098" i="19"/>
  <c r="BJ1097" i="19"/>
  <c r="BC1097" i="19"/>
  <c r="BB1097" i="19"/>
  <c r="AU1097" i="19"/>
  <c r="AT1097" i="19"/>
  <c r="BJ1096" i="19"/>
  <c r="BC1096" i="19"/>
  <c r="BB1096" i="19"/>
  <c r="AU1096" i="19"/>
  <c r="AT1096" i="19"/>
  <c r="BJ1095" i="19"/>
  <c r="BC1095" i="19"/>
  <c r="BB1095" i="19"/>
  <c r="AU1095" i="19"/>
  <c r="AT1095" i="19"/>
  <c r="BJ1094" i="19"/>
  <c r="BC1094" i="19"/>
  <c r="BB1094" i="19"/>
  <c r="AU1094" i="19"/>
  <c r="AT1094" i="19"/>
  <c r="BJ1093" i="19"/>
  <c r="BC1093" i="19"/>
  <c r="BB1093" i="19"/>
  <c r="AU1093" i="19"/>
  <c r="AT1093" i="19"/>
  <c r="BJ1092" i="19"/>
  <c r="BC1092" i="19"/>
  <c r="BB1092" i="19"/>
  <c r="AU1092" i="19"/>
  <c r="AT1092" i="19"/>
  <c r="BJ1091" i="19"/>
  <c r="BC1091" i="19"/>
  <c r="BB1091" i="19"/>
  <c r="AU1091" i="19"/>
  <c r="AT1091" i="19"/>
  <c r="BJ1090" i="19"/>
  <c r="BC1090" i="19"/>
  <c r="BB1090" i="19"/>
  <c r="AU1090" i="19"/>
  <c r="AT1090" i="19"/>
  <c r="BJ1089" i="19"/>
  <c r="BC1089" i="19"/>
  <c r="BB1089" i="19"/>
  <c r="AU1089" i="19"/>
  <c r="AT1089" i="19"/>
  <c r="BJ1088" i="19"/>
  <c r="BC1088" i="19"/>
  <c r="BB1088" i="19"/>
  <c r="AU1088" i="19"/>
  <c r="AT1088" i="19"/>
  <c r="BJ1087" i="19"/>
  <c r="BC1087" i="19"/>
  <c r="BB1087" i="19"/>
  <c r="AU1087" i="19"/>
  <c r="AT1087" i="19"/>
  <c r="BJ1086" i="19"/>
  <c r="BC1086" i="19"/>
  <c r="BB1086" i="19"/>
  <c r="AU1086" i="19"/>
  <c r="AT1086" i="19"/>
  <c r="BJ1085" i="19"/>
  <c r="BC1085" i="19"/>
  <c r="BB1085" i="19"/>
  <c r="AU1085" i="19"/>
  <c r="AT1085" i="19"/>
  <c r="BJ1084" i="19"/>
  <c r="BC1084" i="19"/>
  <c r="BB1084" i="19"/>
  <c r="AU1084" i="19"/>
  <c r="AT1084" i="19"/>
  <c r="BJ1083" i="19"/>
  <c r="BC1083" i="19"/>
  <c r="BB1083" i="19"/>
  <c r="AU1083" i="19"/>
  <c r="AT1083" i="19"/>
  <c r="BJ1082" i="19"/>
  <c r="BC1082" i="19"/>
  <c r="BB1082" i="19"/>
  <c r="AU1082" i="19"/>
  <c r="AT1082" i="19"/>
  <c r="BJ1081" i="19"/>
  <c r="BC1081" i="19"/>
  <c r="BB1081" i="19"/>
  <c r="AU1081" i="19"/>
  <c r="AT1081" i="19"/>
  <c r="BJ1080" i="19"/>
  <c r="BC1080" i="19"/>
  <c r="BB1080" i="19"/>
  <c r="AU1080" i="19"/>
  <c r="AT1080" i="19"/>
  <c r="BJ1079" i="19"/>
  <c r="BC1079" i="19"/>
  <c r="BB1079" i="19"/>
  <c r="AU1079" i="19"/>
  <c r="AT1079" i="19"/>
  <c r="BJ1078" i="19"/>
  <c r="BC1078" i="19"/>
  <c r="BB1078" i="19"/>
  <c r="AU1078" i="19"/>
  <c r="AT1078" i="19"/>
  <c r="BJ1077" i="19"/>
  <c r="BC1077" i="19"/>
  <c r="BB1077" i="19"/>
  <c r="AU1077" i="19"/>
  <c r="AT1077" i="19"/>
  <c r="BJ1076" i="19"/>
  <c r="BC1076" i="19"/>
  <c r="BB1076" i="19"/>
  <c r="AU1076" i="19"/>
  <c r="AT1076" i="19"/>
  <c r="BJ1075" i="19"/>
  <c r="BC1075" i="19"/>
  <c r="BB1075" i="19"/>
  <c r="AU1075" i="19"/>
  <c r="AT1075" i="19"/>
  <c r="BJ1074" i="19"/>
  <c r="BC1074" i="19"/>
  <c r="BB1074" i="19"/>
  <c r="AU1074" i="19"/>
  <c r="AT1074" i="19"/>
  <c r="BJ1073" i="19"/>
  <c r="BC1073" i="19"/>
  <c r="BB1073" i="19"/>
  <c r="AU1073" i="19"/>
  <c r="AT1073" i="19"/>
  <c r="BJ1072" i="19"/>
  <c r="BC1072" i="19"/>
  <c r="BB1072" i="19"/>
  <c r="AU1072" i="19"/>
  <c r="AT1072" i="19"/>
  <c r="BJ1071" i="19"/>
  <c r="BC1071" i="19"/>
  <c r="BB1071" i="19"/>
  <c r="AU1071" i="19"/>
  <c r="AT1071" i="19"/>
  <c r="BJ1070" i="19"/>
  <c r="BC1070" i="19"/>
  <c r="BB1070" i="19"/>
  <c r="AU1070" i="19"/>
  <c r="AT1070" i="19"/>
  <c r="BJ1069" i="19"/>
  <c r="BC1069" i="19"/>
  <c r="BB1069" i="19"/>
  <c r="AU1069" i="19"/>
  <c r="AT1069" i="19"/>
  <c r="BJ1068" i="19"/>
  <c r="BC1068" i="19"/>
  <c r="BB1068" i="19"/>
  <c r="AU1068" i="19"/>
  <c r="AT1068" i="19"/>
  <c r="BJ1067" i="19"/>
  <c r="BC1067" i="19"/>
  <c r="BB1067" i="19"/>
  <c r="AU1067" i="19"/>
  <c r="AT1067" i="19"/>
  <c r="BJ1066" i="19"/>
  <c r="BC1066" i="19"/>
  <c r="BB1066" i="19"/>
  <c r="AU1066" i="19"/>
  <c r="AT1066" i="19"/>
  <c r="BJ1065" i="19"/>
  <c r="BC1065" i="19"/>
  <c r="BB1065" i="19"/>
  <c r="AU1065" i="19"/>
  <c r="AT1065" i="19"/>
  <c r="BJ1064" i="19"/>
  <c r="BC1064" i="19"/>
  <c r="BB1064" i="19"/>
  <c r="AU1064" i="19"/>
  <c r="AT1064" i="19"/>
  <c r="BJ1063" i="19"/>
  <c r="BC1063" i="19"/>
  <c r="BB1063" i="19"/>
  <c r="AU1063" i="19"/>
  <c r="AT1063" i="19"/>
  <c r="BJ1062" i="19"/>
  <c r="BC1062" i="19"/>
  <c r="BB1062" i="19"/>
  <c r="AU1062" i="19"/>
  <c r="AT1062" i="19"/>
  <c r="BJ1061" i="19"/>
  <c r="BC1061" i="19"/>
  <c r="BB1061" i="19"/>
  <c r="AU1061" i="19"/>
  <c r="AT1061" i="19"/>
  <c r="BJ1060" i="19"/>
  <c r="BC1060" i="19"/>
  <c r="BB1060" i="19"/>
  <c r="AU1060" i="19"/>
  <c r="AT1060" i="19"/>
  <c r="BJ1059" i="19"/>
  <c r="BC1059" i="19"/>
  <c r="BB1059" i="19"/>
  <c r="AU1059" i="19"/>
  <c r="AT1059" i="19"/>
  <c r="BJ1058" i="19"/>
  <c r="BC1058" i="19"/>
  <c r="BB1058" i="19"/>
  <c r="AU1058" i="19"/>
  <c r="AT1058" i="19"/>
  <c r="BJ1057" i="19"/>
  <c r="BC1057" i="19"/>
  <c r="BB1057" i="19"/>
  <c r="AU1057" i="19"/>
  <c r="AT1057" i="19"/>
  <c r="BJ1056" i="19"/>
  <c r="BC1056" i="19"/>
  <c r="BB1056" i="19"/>
  <c r="AU1056" i="19"/>
  <c r="AT1056" i="19"/>
  <c r="BJ1055" i="19"/>
  <c r="BC1055" i="19"/>
  <c r="BB1055" i="19"/>
  <c r="AU1055" i="19"/>
  <c r="AT1055" i="19"/>
  <c r="BJ1054" i="19"/>
  <c r="BC1054" i="19"/>
  <c r="BB1054" i="19"/>
  <c r="AU1054" i="19"/>
  <c r="AT1054" i="19"/>
  <c r="BJ1053" i="19"/>
  <c r="BC1053" i="19"/>
  <c r="BB1053" i="19"/>
  <c r="AU1053" i="19"/>
  <c r="AT1053" i="19"/>
  <c r="BJ1052" i="19"/>
  <c r="BC1052" i="19"/>
  <c r="BB1052" i="19"/>
  <c r="AU1052" i="19"/>
  <c r="AT1052" i="19"/>
  <c r="BJ1051" i="19"/>
  <c r="BC1051" i="19"/>
  <c r="BB1051" i="19"/>
  <c r="AU1051" i="19"/>
  <c r="AT1051" i="19"/>
  <c r="BJ1050" i="19"/>
  <c r="BC1050" i="19"/>
  <c r="BB1050" i="19"/>
  <c r="AU1050" i="19"/>
  <c r="AT1050" i="19"/>
  <c r="BJ1049" i="19"/>
  <c r="BC1049" i="19"/>
  <c r="BB1049" i="19"/>
  <c r="AU1049" i="19"/>
  <c r="AT1049" i="19"/>
  <c r="BJ1048" i="19"/>
  <c r="BC1048" i="19"/>
  <c r="BB1048" i="19"/>
  <c r="AU1048" i="19"/>
  <c r="AT1048" i="19"/>
  <c r="BJ1047" i="19"/>
  <c r="BC1047" i="19"/>
  <c r="BB1047" i="19"/>
  <c r="AU1047" i="19"/>
  <c r="AT1047" i="19"/>
  <c r="BJ1046" i="19"/>
  <c r="BC1046" i="19"/>
  <c r="BB1046" i="19"/>
  <c r="AU1046" i="19"/>
  <c r="AT1046" i="19"/>
  <c r="BJ1045" i="19"/>
  <c r="BC1045" i="19"/>
  <c r="BB1045" i="19"/>
  <c r="AU1045" i="19"/>
  <c r="AT1045" i="19"/>
  <c r="BJ1044" i="19"/>
  <c r="BC1044" i="19"/>
  <c r="BB1044" i="19"/>
  <c r="AU1044" i="19"/>
  <c r="AT1044" i="19"/>
  <c r="BJ1043" i="19"/>
  <c r="BC1043" i="19"/>
  <c r="BB1043" i="19"/>
  <c r="AU1043" i="19"/>
  <c r="AT1043" i="19"/>
  <c r="BJ1042" i="19"/>
  <c r="BC1042" i="19"/>
  <c r="BB1042" i="19"/>
  <c r="AU1042" i="19"/>
  <c r="AT1042" i="19"/>
  <c r="BJ1041" i="19"/>
  <c r="BC1041" i="19"/>
  <c r="BB1041" i="19"/>
  <c r="AU1041" i="19"/>
  <c r="AT1041" i="19"/>
  <c r="BJ1040" i="19"/>
  <c r="BC1040" i="19"/>
  <c r="BB1040" i="19"/>
  <c r="AU1040" i="19"/>
  <c r="AT1040" i="19"/>
  <c r="BJ1039" i="19"/>
  <c r="BC1039" i="19"/>
  <c r="BB1039" i="19"/>
  <c r="AU1039" i="19"/>
  <c r="AT1039" i="19"/>
  <c r="BJ1038" i="19"/>
  <c r="BC1038" i="19"/>
  <c r="BB1038" i="19"/>
  <c r="AU1038" i="19"/>
  <c r="AT1038" i="19"/>
  <c r="BJ1037" i="19"/>
  <c r="BC1037" i="19"/>
  <c r="BB1037" i="19"/>
  <c r="AU1037" i="19"/>
  <c r="AT1037" i="19"/>
  <c r="BJ1036" i="19"/>
  <c r="BC1036" i="19"/>
  <c r="BB1036" i="19"/>
  <c r="AU1036" i="19"/>
  <c r="AT1036" i="19"/>
  <c r="BJ1035" i="19"/>
  <c r="BC1035" i="19"/>
  <c r="BB1035" i="19"/>
  <c r="AU1035" i="19"/>
  <c r="AT1035" i="19"/>
  <c r="BJ1034" i="19"/>
  <c r="BC1034" i="19"/>
  <c r="BB1034" i="19"/>
  <c r="AU1034" i="19"/>
  <c r="AT1034" i="19"/>
  <c r="BJ1033" i="19"/>
  <c r="BC1033" i="19"/>
  <c r="BB1033" i="19"/>
  <c r="AU1033" i="19"/>
  <c r="AT1033" i="19"/>
  <c r="BJ1032" i="19"/>
  <c r="BC1032" i="19"/>
  <c r="BB1032" i="19"/>
  <c r="AU1032" i="19"/>
  <c r="AT1032" i="19"/>
  <c r="BJ1031" i="19"/>
  <c r="BC1031" i="19"/>
  <c r="BB1031" i="19"/>
  <c r="AU1031" i="19"/>
  <c r="AT1031" i="19"/>
  <c r="BJ1030" i="19"/>
  <c r="BC1030" i="19"/>
  <c r="BB1030" i="19"/>
  <c r="AU1030" i="19"/>
  <c r="AT1030" i="19"/>
  <c r="BJ1029" i="19"/>
  <c r="BC1029" i="19"/>
  <c r="BB1029" i="19"/>
  <c r="AU1029" i="19"/>
  <c r="AT1029" i="19"/>
  <c r="BJ1028" i="19"/>
  <c r="BC1028" i="19"/>
  <c r="BB1028" i="19"/>
  <c r="AU1028" i="19"/>
  <c r="AT1028" i="19"/>
  <c r="BJ1027" i="19"/>
  <c r="BC1027" i="19"/>
  <c r="BB1027" i="19"/>
  <c r="AU1027" i="19"/>
  <c r="AT1027" i="19"/>
  <c r="BJ1026" i="19"/>
  <c r="BC1026" i="19"/>
  <c r="BB1026" i="19"/>
  <c r="AU1026" i="19"/>
  <c r="AT1026" i="19"/>
  <c r="BJ1025" i="19"/>
  <c r="BC1025" i="19"/>
  <c r="BB1025" i="19"/>
  <c r="AU1025" i="19"/>
  <c r="AT1025" i="19"/>
  <c r="BJ1024" i="19"/>
  <c r="BC1024" i="19"/>
  <c r="BB1024" i="19"/>
  <c r="AU1024" i="19"/>
  <c r="AT1024" i="19"/>
  <c r="BJ1023" i="19"/>
  <c r="BC1023" i="19"/>
  <c r="BB1023" i="19"/>
  <c r="AU1023" i="19"/>
  <c r="AT1023" i="19"/>
  <c r="BJ1022" i="19"/>
  <c r="BC1022" i="19"/>
  <c r="BB1022" i="19"/>
  <c r="AU1022" i="19"/>
  <c r="AT1022" i="19"/>
  <c r="BJ1021" i="19"/>
  <c r="BC1021" i="19"/>
  <c r="BB1021" i="19"/>
  <c r="AU1021" i="19"/>
  <c r="AT1021" i="19"/>
  <c r="BJ1020" i="19"/>
  <c r="BC1020" i="19"/>
  <c r="BB1020" i="19"/>
  <c r="AU1020" i="19"/>
  <c r="AT1020" i="19"/>
  <c r="BJ1019" i="19"/>
  <c r="BC1019" i="19"/>
  <c r="BB1019" i="19"/>
  <c r="AU1019" i="19"/>
  <c r="AT1019" i="19"/>
  <c r="BJ1018" i="19"/>
  <c r="BC1018" i="19"/>
  <c r="BB1018" i="19"/>
  <c r="AU1018" i="19"/>
  <c r="AT1018" i="19"/>
  <c r="BJ1017" i="19"/>
  <c r="BC1017" i="19"/>
  <c r="BB1017" i="19"/>
  <c r="AU1017" i="19"/>
  <c r="AT1017" i="19"/>
  <c r="BJ1016" i="19"/>
  <c r="BC1016" i="19"/>
  <c r="BB1016" i="19"/>
  <c r="AU1016" i="19"/>
  <c r="AT1016" i="19"/>
  <c r="BJ1015" i="19"/>
  <c r="BC1015" i="19"/>
  <c r="BB1015" i="19"/>
  <c r="AU1015" i="19"/>
  <c r="AT1015" i="19"/>
  <c r="BJ1014" i="19"/>
  <c r="BC1014" i="19"/>
  <c r="BB1014" i="19"/>
  <c r="AU1014" i="19"/>
  <c r="AT1014" i="19"/>
  <c r="BJ1013" i="19"/>
  <c r="BC1013" i="19"/>
  <c r="BB1013" i="19"/>
  <c r="AU1013" i="19"/>
  <c r="AT1013" i="19"/>
  <c r="BJ1012" i="19"/>
  <c r="BC1012" i="19"/>
  <c r="BB1012" i="19"/>
  <c r="AU1012" i="19"/>
  <c r="AT1012" i="19"/>
  <c r="BJ1011" i="19"/>
  <c r="BC1011" i="19"/>
  <c r="BB1011" i="19"/>
  <c r="AU1011" i="19"/>
  <c r="AT1011" i="19"/>
  <c r="BJ1010" i="19"/>
  <c r="BC1010" i="19"/>
  <c r="BB1010" i="19"/>
  <c r="AU1010" i="19"/>
  <c r="AT1010" i="19"/>
  <c r="BJ1009" i="19"/>
  <c r="BC1009" i="19"/>
  <c r="BB1009" i="19"/>
  <c r="AU1009" i="19"/>
  <c r="AT1009" i="19"/>
  <c r="BJ1008" i="19"/>
  <c r="BC1008" i="19"/>
  <c r="BB1008" i="19"/>
  <c r="AU1008" i="19"/>
  <c r="AT1008" i="19"/>
  <c r="BJ1007" i="19"/>
  <c r="BC1007" i="19"/>
  <c r="BB1007" i="19"/>
  <c r="AU1007" i="19"/>
  <c r="AT1007" i="19"/>
  <c r="BJ1006" i="19"/>
  <c r="BC1006" i="19"/>
  <c r="BB1006" i="19"/>
  <c r="AU1006" i="19"/>
  <c r="AT1006" i="19"/>
  <c r="BJ1005" i="19"/>
  <c r="BC1005" i="19"/>
  <c r="BB1005" i="19"/>
  <c r="AU1005" i="19"/>
  <c r="AT1005" i="19"/>
  <c r="BJ1004" i="19"/>
  <c r="BC1004" i="19"/>
  <c r="BB1004" i="19"/>
  <c r="AU1004" i="19"/>
  <c r="AT1004" i="19"/>
  <c r="BJ1003" i="19"/>
  <c r="BC1003" i="19"/>
  <c r="BB1003" i="19"/>
  <c r="AU1003" i="19"/>
  <c r="AT1003" i="19"/>
  <c r="BJ1002" i="19"/>
  <c r="BC1002" i="19"/>
  <c r="BB1002" i="19"/>
  <c r="AU1002" i="19"/>
  <c r="AT1002" i="19"/>
  <c r="BJ1001" i="19"/>
  <c r="BC1001" i="19"/>
  <c r="BB1001" i="19"/>
  <c r="AU1001" i="19"/>
  <c r="AT1001" i="19"/>
  <c r="BJ1000" i="19"/>
  <c r="BC1000" i="19"/>
  <c r="BB1000" i="19"/>
  <c r="AU1000" i="19"/>
  <c r="AT1000" i="19"/>
  <c r="BJ999" i="19"/>
  <c r="BC999" i="19"/>
  <c r="BB999" i="19"/>
  <c r="AU999" i="19"/>
  <c r="AT999" i="19"/>
  <c r="BJ998" i="19"/>
  <c r="BC998" i="19"/>
  <c r="BB998" i="19"/>
  <c r="AU998" i="19"/>
  <c r="AT998" i="19"/>
  <c r="BJ997" i="19"/>
  <c r="BC997" i="19"/>
  <c r="BB997" i="19"/>
  <c r="AU997" i="19"/>
  <c r="AT997" i="19"/>
  <c r="BJ996" i="19"/>
  <c r="BC996" i="19"/>
  <c r="BB996" i="19"/>
  <c r="AU996" i="19"/>
  <c r="AT996" i="19"/>
  <c r="BJ995" i="19"/>
  <c r="BC995" i="19"/>
  <c r="BB995" i="19"/>
  <c r="AU995" i="19"/>
  <c r="AT995" i="19"/>
  <c r="BJ994" i="19"/>
  <c r="BC994" i="19"/>
  <c r="BB994" i="19"/>
  <c r="AU994" i="19"/>
  <c r="AT994" i="19"/>
  <c r="BJ993" i="19"/>
  <c r="BC993" i="19"/>
  <c r="BB993" i="19"/>
  <c r="AU993" i="19"/>
  <c r="AT993" i="19"/>
  <c r="BJ992" i="19"/>
  <c r="BC992" i="19"/>
  <c r="BB992" i="19"/>
  <c r="AU992" i="19"/>
  <c r="AT992" i="19"/>
  <c r="BJ991" i="19"/>
  <c r="BC991" i="19"/>
  <c r="BB991" i="19"/>
  <c r="AU991" i="19"/>
  <c r="AT991" i="19"/>
  <c r="BJ990" i="19"/>
  <c r="BC990" i="19"/>
  <c r="BB990" i="19"/>
  <c r="AU990" i="19"/>
  <c r="AT990" i="19"/>
  <c r="BJ989" i="19"/>
  <c r="BC989" i="19"/>
  <c r="BB989" i="19"/>
  <c r="AU989" i="19"/>
  <c r="AT989" i="19"/>
  <c r="BJ988" i="19"/>
  <c r="BC988" i="19"/>
  <c r="BB988" i="19"/>
  <c r="AU988" i="19"/>
  <c r="AT988" i="19"/>
  <c r="BJ987" i="19"/>
  <c r="BC987" i="19"/>
  <c r="BB987" i="19"/>
  <c r="AU987" i="19"/>
  <c r="AT987" i="19"/>
  <c r="BJ986" i="19"/>
  <c r="BC986" i="19"/>
  <c r="BB986" i="19"/>
  <c r="AU986" i="19"/>
  <c r="AT986" i="19"/>
  <c r="BJ985" i="19"/>
  <c r="BC985" i="19"/>
  <c r="BB985" i="19"/>
  <c r="AU985" i="19"/>
  <c r="AT985" i="19"/>
  <c r="BJ984" i="19"/>
  <c r="BC984" i="19"/>
  <c r="BB984" i="19"/>
  <c r="AU984" i="19"/>
  <c r="AT984" i="19"/>
  <c r="BJ983" i="19"/>
  <c r="BC983" i="19"/>
  <c r="BB983" i="19"/>
  <c r="AU983" i="19"/>
  <c r="AT983" i="19"/>
  <c r="BJ982" i="19"/>
  <c r="BC982" i="19"/>
  <c r="BB982" i="19"/>
  <c r="AU982" i="19"/>
  <c r="AT982" i="19"/>
  <c r="BJ981" i="19"/>
  <c r="BC981" i="19"/>
  <c r="BB981" i="19"/>
  <c r="AU981" i="19"/>
  <c r="AT981" i="19"/>
  <c r="BJ980" i="19"/>
  <c r="BC980" i="19"/>
  <c r="BB980" i="19"/>
  <c r="AU980" i="19"/>
  <c r="AT980" i="19"/>
  <c r="BJ979" i="19"/>
  <c r="BC979" i="19"/>
  <c r="BB979" i="19"/>
  <c r="AU979" i="19"/>
  <c r="AT979" i="19"/>
  <c r="BJ978" i="19"/>
  <c r="BC978" i="19"/>
  <c r="BB978" i="19"/>
  <c r="AU978" i="19"/>
  <c r="AT978" i="19"/>
  <c r="BJ977" i="19"/>
  <c r="BC977" i="19"/>
  <c r="BB977" i="19"/>
  <c r="AU977" i="19"/>
  <c r="AT977" i="19"/>
  <c r="BJ976" i="19"/>
  <c r="BC976" i="19"/>
  <c r="BB976" i="19"/>
  <c r="AU976" i="19"/>
  <c r="AT976" i="19"/>
  <c r="BJ975" i="19"/>
  <c r="BC975" i="19"/>
  <c r="BB975" i="19"/>
  <c r="AU975" i="19"/>
  <c r="AT975" i="19"/>
  <c r="BJ974" i="19"/>
  <c r="BC974" i="19"/>
  <c r="BB974" i="19"/>
  <c r="AU974" i="19"/>
  <c r="AT974" i="19"/>
  <c r="BJ973" i="19"/>
  <c r="BC973" i="19"/>
  <c r="BB973" i="19"/>
  <c r="AU973" i="19"/>
  <c r="AT973" i="19"/>
  <c r="BJ972" i="19"/>
  <c r="BC972" i="19"/>
  <c r="BB972" i="19"/>
  <c r="AU972" i="19"/>
  <c r="AT972" i="19"/>
  <c r="BJ971" i="19"/>
  <c r="BC971" i="19"/>
  <c r="BB971" i="19"/>
  <c r="AU971" i="19"/>
  <c r="AT971" i="19"/>
  <c r="BJ970" i="19"/>
  <c r="BC970" i="19"/>
  <c r="BB970" i="19"/>
  <c r="AU970" i="19"/>
  <c r="AT970" i="19"/>
  <c r="BJ969" i="19"/>
  <c r="BC969" i="19"/>
  <c r="BB969" i="19"/>
  <c r="AU969" i="19"/>
  <c r="AT969" i="19"/>
  <c r="BJ968" i="19"/>
  <c r="BC968" i="19"/>
  <c r="BB968" i="19"/>
  <c r="AU968" i="19"/>
  <c r="AT968" i="19"/>
  <c r="BJ967" i="19"/>
  <c r="BC967" i="19"/>
  <c r="BB967" i="19"/>
  <c r="AU967" i="19"/>
  <c r="AT967" i="19"/>
  <c r="BJ966" i="19"/>
  <c r="BC966" i="19"/>
  <c r="BB966" i="19"/>
  <c r="AU966" i="19"/>
  <c r="AT966" i="19"/>
  <c r="BJ965" i="19"/>
  <c r="BC965" i="19"/>
  <c r="BB965" i="19"/>
  <c r="AU965" i="19"/>
  <c r="AT965" i="19"/>
  <c r="BJ964" i="19"/>
  <c r="BC964" i="19"/>
  <c r="BB964" i="19"/>
  <c r="AU964" i="19"/>
  <c r="AT964" i="19"/>
  <c r="BJ963" i="19"/>
  <c r="BC963" i="19"/>
  <c r="BB963" i="19"/>
  <c r="AU963" i="19"/>
  <c r="AT963" i="19"/>
  <c r="BJ962" i="19"/>
  <c r="BC962" i="19"/>
  <c r="BB962" i="19"/>
  <c r="AU962" i="19"/>
  <c r="AT962" i="19"/>
  <c r="BJ961" i="19"/>
  <c r="BC961" i="19"/>
  <c r="BB961" i="19"/>
  <c r="AU961" i="19"/>
  <c r="AT961" i="19"/>
  <c r="BJ960" i="19"/>
  <c r="BC960" i="19"/>
  <c r="BB960" i="19"/>
  <c r="AU960" i="19"/>
  <c r="AT960" i="19"/>
  <c r="BJ959" i="19"/>
  <c r="BC959" i="19"/>
  <c r="BB959" i="19"/>
  <c r="AU959" i="19"/>
  <c r="AT959" i="19"/>
  <c r="BJ958" i="19"/>
  <c r="BC958" i="19"/>
  <c r="BB958" i="19"/>
  <c r="AU958" i="19"/>
  <c r="AT958" i="19"/>
  <c r="BJ957" i="19"/>
  <c r="BC957" i="19"/>
  <c r="BB957" i="19"/>
  <c r="AU957" i="19"/>
  <c r="AT957" i="19"/>
  <c r="BJ956" i="19"/>
  <c r="BC956" i="19"/>
  <c r="BB956" i="19"/>
  <c r="AU956" i="19"/>
  <c r="AT956" i="19"/>
  <c r="BJ955" i="19"/>
  <c r="BC955" i="19"/>
  <c r="BB955" i="19"/>
  <c r="AU955" i="19"/>
  <c r="AT955" i="19"/>
  <c r="BJ954" i="19"/>
  <c r="BC954" i="19"/>
  <c r="BB954" i="19"/>
  <c r="AU954" i="19"/>
  <c r="AT954" i="19"/>
  <c r="BJ953" i="19"/>
  <c r="BC953" i="19"/>
  <c r="BB953" i="19"/>
  <c r="AU953" i="19"/>
  <c r="AT953" i="19"/>
  <c r="BJ952" i="19"/>
  <c r="BC952" i="19"/>
  <c r="BB952" i="19"/>
  <c r="AU952" i="19"/>
  <c r="AT952" i="19"/>
  <c r="BJ951" i="19"/>
  <c r="BC951" i="19"/>
  <c r="BB951" i="19"/>
  <c r="AU951" i="19"/>
  <c r="AT951" i="19"/>
  <c r="BJ950" i="19"/>
  <c r="BC950" i="19"/>
  <c r="BB950" i="19"/>
  <c r="AU950" i="19"/>
  <c r="AT950" i="19"/>
  <c r="BJ949" i="19"/>
  <c r="BC949" i="19"/>
  <c r="BB949" i="19"/>
  <c r="AU949" i="19"/>
  <c r="AT949" i="19"/>
  <c r="BJ948" i="19"/>
  <c r="BC948" i="19"/>
  <c r="BB948" i="19"/>
  <c r="AU948" i="19"/>
  <c r="AT948" i="19"/>
  <c r="BJ947" i="19"/>
  <c r="BC947" i="19"/>
  <c r="BB947" i="19"/>
  <c r="AU947" i="19"/>
  <c r="AT947" i="19"/>
  <c r="BJ946" i="19"/>
  <c r="BC946" i="19"/>
  <c r="BB946" i="19"/>
  <c r="AU946" i="19"/>
  <c r="AT946" i="19"/>
  <c r="BJ945" i="19"/>
  <c r="BC945" i="19"/>
  <c r="BB945" i="19"/>
  <c r="AU945" i="19"/>
  <c r="AT945" i="19"/>
  <c r="BJ944" i="19"/>
  <c r="BC944" i="19"/>
  <c r="BB944" i="19"/>
  <c r="AU944" i="19"/>
  <c r="AT944" i="19"/>
  <c r="BJ943" i="19"/>
  <c r="BC943" i="19"/>
  <c r="BB943" i="19"/>
  <c r="AU943" i="19"/>
  <c r="AT943" i="19"/>
  <c r="BJ942" i="19"/>
  <c r="BC942" i="19"/>
  <c r="BB942" i="19"/>
  <c r="AU942" i="19"/>
  <c r="AT942" i="19"/>
  <c r="BJ941" i="19"/>
  <c r="BC941" i="19"/>
  <c r="BB941" i="19"/>
  <c r="AU941" i="19"/>
  <c r="AT941" i="19"/>
  <c r="BJ940" i="19"/>
  <c r="BC940" i="19"/>
  <c r="BB940" i="19"/>
  <c r="AU940" i="19"/>
  <c r="AT940" i="19"/>
  <c r="BJ939" i="19"/>
  <c r="BC939" i="19"/>
  <c r="BB939" i="19"/>
  <c r="AU939" i="19"/>
  <c r="AT939" i="19"/>
  <c r="BJ938" i="19"/>
  <c r="BC938" i="19"/>
  <c r="BB938" i="19"/>
  <c r="AU938" i="19"/>
  <c r="AT938" i="19"/>
  <c r="BJ937" i="19"/>
  <c r="BC937" i="19"/>
  <c r="BB937" i="19"/>
  <c r="AU937" i="19"/>
  <c r="AT937" i="19"/>
  <c r="BJ936" i="19"/>
  <c r="BC936" i="19"/>
  <c r="BB936" i="19"/>
  <c r="AU936" i="19"/>
  <c r="AT936" i="19"/>
  <c r="BJ935" i="19"/>
  <c r="BC935" i="19"/>
  <c r="BB935" i="19"/>
  <c r="AU935" i="19"/>
  <c r="AT935" i="19"/>
  <c r="BJ934" i="19"/>
  <c r="BC934" i="19"/>
  <c r="BB934" i="19"/>
  <c r="AU934" i="19"/>
  <c r="AT934" i="19"/>
  <c r="BJ933" i="19"/>
  <c r="BC933" i="19"/>
  <c r="BB933" i="19"/>
  <c r="AU933" i="19"/>
  <c r="AT933" i="19"/>
  <c r="BJ932" i="19"/>
  <c r="BC932" i="19"/>
  <c r="BB932" i="19"/>
  <c r="AU932" i="19"/>
  <c r="AT932" i="19"/>
  <c r="BJ931" i="19"/>
  <c r="BC931" i="19"/>
  <c r="BB931" i="19"/>
  <c r="AU931" i="19"/>
  <c r="AT931" i="19"/>
  <c r="BJ930" i="19"/>
  <c r="BC930" i="19"/>
  <c r="BB930" i="19"/>
  <c r="AU930" i="19"/>
  <c r="AT930" i="19"/>
  <c r="BJ929" i="19"/>
  <c r="BC929" i="19"/>
  <c r="BB929" i="19"/>
  <c r="AU929" i="19"/>
  <c r="AT929" i="19"/>
  <c r="BJ928" i="19"/>
  <c r="BC928" i="19"/>
  <c r="BB928" i="19"/>
  <c r="AU928" i="19"/>
  <c r="AT928" i="19"/>
  <c r="BJ927" i="19"/>
  <c r="BC927" i="19"/>
  <c r="BB927" i="19"/>
  <c r="AU927" i="19"/>
  <c r="AT927" i="19"/>
  <c r="BJ926" i="19"/>
  <c r="BC926" i="19"/>
  <c r="BB926" i="19"/>
  <c r="AU926" i="19"/>
  <c r="AT926" i="19"/>
  <c r="BJ925" i="19"/>
  <c r="BC925" i="19"/>
  <c r="BB925" i="19"/>
  <c r="AU925" i="19"/>
  <c r="AT925" i="19"/>
  <c r="BJ924" i="19"/>
  <c r="BC924" i="19"/>
  <c r="BB924" i="19"/>
  <c r="AU924" i="19"/>
  <c r="AT924" i="19"/>
  <c r="BJ923" i="19"/>
  <c r="BC923" i="19"/>
  <c r="BB923" i="19"/>
  <c r="AU923" i="19"/>
  <c r="AT923" i="19"/>
  <c r="BJ922" i="19"/>
  <c r="BC922" i="19"/>
  <c r="BB922" i="19"/>
  <c r="AU922" i="19"/>
  <c r="AT922" i="19"/>
  <c r="BJ921" i="19"/>
  <c r="BC921" i="19"/>
  <c r="BB921" i="19"/>
  <c r="AU921" i="19"/>
  <c r="AT921" i="19"/>
  <c r="BJ920" i="19"/>
  <c r="BC920" i="19"/>
  <c r="BB920" i="19"/>
  <c r="AU920" i="19"/>
  <c r="AT920" i="19"/>
  <c r="BJ919" i="19"/>
  <c r="BC919" i="19"/>
  <c r="BB919" i="19"/>
  <c r="AU919" i="19"/>
  <c r="AT919" i="19"/>
  <c r="BJ918" i="19"/>
  <c r="BC918" i="19"/>
  <c r="BB918" i="19"/>
  <c r="AU918" i="19"/>
  <c r="AT918" i="19"/>
  <c r="BJ917" i="19"/>
  <c r="BC917" i="19"/>
  <c r="BB917" i="19"/>
  <c r="AU917" i="19"/>
  <c r="AT917" i="19"/>
  <c r="BJ916" i="19"/>
  <c r="BC916" i="19"/>
  <c r="BB916" i="19"/>
  <c r="AU916" i="19"/>
  <c r="AT916" i="19"/>
  <c r="BJ915" i="19"/>
  <c r="BC915" i="19"/>
  <c r="BB915" i="19"/>
  <c r="AU915" i="19"/>
  <c r="AT915" i="19"/>
  <c r="BJ914" i="19"/>
  <c r="BC914" i="19"/>
  <c r="BB914" i="19"/>
  <c r="AU914" i="19"/>
  <c r="AT914" i="19"/>
  <c r="BJ913" i="19"/>
  <c r="BC913" i="19"/>
  <c r="BB913" i="19"/>
  <c r="AU913" i="19"/>
  <c r="AT913" i="19"/>
  <c r="BJ912" i="19"/>
  <c r="BC912" i="19"/>
  <c r="BB912" i="19"/>
  <c r="AU912" i="19"/>
  <c r="AT912" i="19"/>
  <c r="BJ911" i="19"/>
  <c r="BC911" i="19"/>
  <c r="BB911" i="19"/>
  <c r="AU911" i="19"/>
  <c r="AT911" i="19"/>
  <c r="BJ910" i="19"/>
  <c r="BC910" i="19"/>
  <c r="BB910" i="19"/>
  <c r="AU910" i="19"/>
  <c r="AT910" i="19"/>
  <c r="BJ909" i="19"/>
  <c r="BC909" i="19"/>
  <c r="BB909" i="19"/>
  <c r="AU909" i="19"/>
  <c r="AT909" i="19"/>
  <c r="BJ908" i="19"/>
  <c r="BC908" i="19"/>
  <c r="BB908" i="19"/>
  <c r="AU908" i="19"/>
  <c r="AT908" i="19"/>
  <c r="BJ907" i="19"/>
  <c r="BC907" i="19"/>
  <c r="BB907" i="19"/>
  <c r="AU907" i="19"/>
  <c r="AT907" i="19"/>
  <c r="BJ906" i="19"/>
  <c r="BC906" i="19"/>
  <c r="BB906" i="19"/>
  <c r="AU906" i="19"/>
  <c r="AT906" i="19"/>
  <c r="BJ905" i="19"/>
  <c r="BC905" i="19"/>
  <c r="BB905" i="19"/>
  <c r="AU905" i="19"/>
  <c r="AT905" i="19"/>
  <c r="BJ904" i="19"/>
  <c r="BC904" i="19"/>
  <c r="BB904" i="19"/>
  <c r="AU904" i="19"/>
  <c r="AT904" i="19"/>
  <c r="BJ903" i="19"/>
  <c r="BC903" i="19"/>
  <c r="BB903" i="19"/>
  <c r="AU903" i="19"/>
  <c r="AT903" i="19"/>
  <c r="BJ902" i="19"/>
  <c r="BC902" i="19"/>
  <c r="BB902" i="19"/>
  <c r="AU902" i="19"/>
  <c r="AT902" i="19"/>
  <c r="BJ901" i="19"/>
  <c r="BC901" i="19"/>
  <c r="BB901" i="19"/>
  <c r="AU901" i="19"/>
  <c r="AT901" i="19"/>
  <c r="BJ900" i="19"/>
  <c r="BC900" i="19"/>
  <c r="BB900" i="19"/>
  <c r="AU900" i="19"/>
  <c r="AT900" i="19"/>
  <c r="BJ899" i="19"/>
  <c r="BC899" i="19"/>
  <c r="BB899" i="19"/>
  <c r="AU899" i="19"/>
  <c r="AT899" i="19"/>
  <c r="BJ898" i="19"/>
  <c r="BC898" i="19"/>
  <c r="BB898" i="19"/>
  <c r="AU898" i="19"/>
  <c r="AT898" i="19"/>
  <c r="BJ897" i="19"/>
  <c r="BC897" i="19"/>
  <c r="BB897" i="19"/>
  <c r="AU897" i="19"/>
  <c r="AT897" i="19"/>
  <c r="BJ896" i="19"/>
  <c r="BC896" i="19"/>
  <c r="BB896" i="19"/>
  <c r="AU896" i="19"/>
  <c r="AT896" i="19"/>
  <c r="BJ895" i="19"/>
  <c r="BC895" i="19"/>
  <c r="BB895" i="19"/>
  <c r="AU895" i="19"/>
  <c r="AT895" i="19"/>
  <c r="BJ894" i="19"/>
  <c r="BC894" i="19"/>
  <c r="BB894" i="19"/>
  <c r="AU894" i="19"/>
  <c r="AT894" i="19"/>
  <c r="BJ893" i="19"/>
  <c r="BC893" i="19"/>
  <c r="BB893" i="19"/>
  <c r="AU893" i="19"/>
  <c r="AT893" i="19"/>
  <c r="BJ892" i="19"/>
  <c r="BC892" i="19"/>
  <c r="BB892" i="19"/>
  <c r="AU892" i="19"/>
  <c r="AT892" i="19"/>
  <c r="BJ891" i="19"/>
  <c r="BC891" i="19"/>
  <c r="BB891" i="19"/>
  <c r="AU891" i="19"/>
  <c r="AT891" i="19"/>
  <c r="BJ890" i="19"/>
  <c r="BC890" i="19"/>
  <c r="BB890" i="19"/>
  <c r="AU890" i="19"/>
  <c r="AT890" i="19"/>
  <c r="BJ889" i="19"/>
  <c r="BC889" i="19"/>
  <c r="BB889" i="19"/>
  <c r="AU889" i="19"/>
  <c r="AT889" i="19"/>
  <c r="BJ888" i="19"/>
  <c r="BC888" i="19"/>
  <c r="BB888" i="19"/>
  <c r="AU888" i="19"/>
  <c r="AT888" i="19"/>
  <c r="BJ887" i="19"/>
  <c r="BC887" i="19"/>
  <c r="BB887" i="19"/>
  <c r="AU887" i="19"/>
  <c r="AT887" i="19"/>
  <c r="BJ886" i="19"/>
  <c r="BC886" i="19"/>
  <c r="BB886" i="19"/>
  <c r="AU886" i="19"/>
  <c r="AT886" i="19"/>
  <c r="BJ885" i="19"/>
  <c r="BC885" i="19"/>
  <c r="BB885" i="19"/>
  <c r="AU885" i="19"/>
  <c r="AT885" i="19"/>
  <c r="BJ884" i="19"/>
  <c r="BC884" i="19"/>
  <c r="BB884" i="19"/>
  <c r="AU884" i="19"/>
  <c r="AT884" i="19"/>
  <c r="BJ883" i="19"/>
  <c r="BC883" i="19"/>
  <c r="BB883" i="19"/>
  <c r="AU883" i="19"/>
  <c r="AT883" i="19"/>
  <c r="BJ882" i="19"/>
  <c r="BC882" i="19"/>
  <c r="BB882" i="19"/>
  <c r="AU882" i="19"/>
  <c r="AT882" i="19"/>
  <c r="BJ881" i="19"/>
  <c r="BC881" i="19"/>
  <c r="BB881" i="19"/>
  <c r="AU881" i="19"/>
  <c r="AT881" i="19"/>
  <c r="BJ880" i="19"/>
  <c r="BC880" i="19"/>
  <c r="BB880" i="19"/>
  <c r="AU880" i="19"/>
  <c r="AT880" i="19"/>
  <c r="BJ879" i="19"/>
  <c r="BC879" i="19"/>
  <c r="BB879" i="19"/>
  <c r="AU879" i="19"/>
  <c r="AT879" i="19"/>
  <c r="BJ878" i="19"/>
  <c r="BC878" i="19"/>
  <c r="BB878" i="19"/>
  <c r="AU878" i="19"/>
  <c r="AT878" i="19"/>
  <c r="BJ877" i="19"/>
  <c r="BC877" i="19"/>
  <c r="BB877" i="19"/>
  <c r="AU877" i="19"/>
  <c r="AT877" i="19"/>
  <c r="BJ876" i="19"/>
  <c r="BC876" i="19"/>
  <c r="BB876" i="19"/>
  <c r="AU876" i="19"/>
  <c r="AT876" i="19"/>
  <c r="BJ875" i="19"/>
  <c r="BC875" i="19"/>
  <c r="BB875" i="19"/>
  <c r="AU875" i="19"/>
  <c r="AT875" i="19"/>
  <c r="BJ874" i="19"/>
  <c r="BC874" i="19"/>
  <c r="BB874" i="19"/>
  <c r="AU874" i="19"/>
  <c r="AT874" i="19"/>
  <c r="BJ873" i="19"/>
  <c r="BC873" i="19"/>
  <c r="BB873" i="19"/>
  <c r="AU873" i="19"/>
  <c r="AT873" i="19"/>
  <c r="BJ872" i="19"/>
  <c r="BC872" i="19"/>
  <c r="BB872" i="19"/>
  <c r="AU872" i="19"/>
  <c r="AT872" i="19"/>
  <c r="BJ871" i="19"/>
  <c r="BC871" i="19"/>
  <c r="BB871" i="19"/>
  <c r="AU871" i="19"/>
  <c r="AT871" i="19"/>
  <c r="BJ870" i="19"/>
  <c r="BC870" i="19"/>
  <c r="BB870" i="19"/>
  <c r="AU870" i="19"/>
  <c r="AT870" i="19"/>
  <c r="BJ869" i="19"/>
  <c r="BC869" i="19"/>
  <c r="BB869" i="19"/>
  <c r="AU869" i="19"/>
  <c r="AT869" i="19"/>
  <c r="BJ868" i="19"/>
  <c r="BC868" i="19"/>
  <c r="BB868" i="19"/>
  <c r="AU868" i="19"/>
  <c r="AT868" i="19"/>
  <c r="BJ867" i="19"/>
  <c r="BC867" i="19"/>
  <c r="BB867" i="19"/>
  <c r="AU867" i="19"/>
  <c r="AT867" i="19"/>
  <c r="BJ866" i="19"/>
  <c r="BC866" i="19"/>
  <c r="BB866" i="19"/>
  <c r="AU866" i="19"/>
  <c r="AT866" i="19"/>
  <c r="BJ865" i="19"/>
  <c r="BC865" i="19"/>
  <c r="BB865" i="19"/>
  <c r="AU865" i="19"/>
  <c r="AT865" i="19"/>
  <c r="BJ864" i="19"/>
  <c r="BC864" i="19"/>
  <c r="BB864" i="19"/>
  <c r="AU864" i="19"/>
  <c r="AT864" i="19"/>
  <c r="BJ863" i="19"/>
  <c r="BC863" i="19"/>
  <c r="BB863" i="19"/>
  <c r="AU863" i="19"/>
  <c r="AT863" i="19"/>
  <c r="BJ862" i="19"/>
  <c r="BC862" i="19"/>
  <c r="BB862" i="19"/>
  <c r="AU862" i="19"/>
  <c r="AT862" i="19"/>
  <c r="BJ861" i="19"/>
  <c r="BC861" i="19"/>
  <c r="BB861" i="19"/>
  <c r="AU861" i="19"/>
  <c r="AT861" i="19"/>
  <c r="BJ860" i="19"/>
  <c r="BC860" i="19"/>
  <c r="BB860" i="19"/>
  <c r="AU860" i="19"/>
  <c r="AT860" i="19"/>
  <c r="BJ859" i="19"/>
  <c r="BC859" i="19"/>
  <c r="BB859" i="19"/>
  <c r="AU859" i="19"/>
  <c r="AT859" i="19"/>
  <c r="BJ858" i="19"/>
  <c r="BC858" i="19"/>
  <c r="BB858" i="19"/>
  <c r="AU858" i="19"/>
  <c r="AT858" i="19"/>
  <c r="BJ857" i="19"/>
  <c r="BC857" i="19"/>
  <c r="BB857" i="19"/>
  <c r="AU857" i="19"/>
  <c r="AT857" i="19"/>
  <c r="BJ856" i="19"/>
  <c r="BC856" i="19"/>
  <c r="BB856" i="19"/>
  <c r="AU856" i="19"/>
  <c r="AT856" i="19"/>
  <c r="BJ855" i="19"/>
  <c r="BC855" i="19"/>
  <c r="BB855" i="19"/>
  <c r="AU855" i="19"/>
  <c r="AT855" i="19"/>
  <c r="BJ854" i="19"/>
  <c r="BC854" i="19"/>
  <c r="BB854" i="19"/>
  <c r="AU854" i="19"/>
  <c r="AT854" i="19"/>
  <c r="BJ853" i="19"/>
  <c r="BC853" i="19"/>
  <c r="BB853" i="19"/>
  <c r="AU853" i="19"/>
  <c r="AT853" i="19"/>
  <c r="BJ852" i="19"/>
  <c r="BC852" i="19"/>
  <c r="BB852" i="19"/>
  <c r="AU852" i="19"/>
  <c r="AT852" i="19"/>
  <c r="BJ851" i="19"/>
  <c r="BC851" i="19"/>
  <c r="BB851" i="19"/>
  <c r="AU851" i="19"/>
  <c r="AT851" i="19"/>
  <c r="BJ850" i="19"/>
  <c r="BC850" i="19"/>
  <c r="BB850" i="19"/>
  <c r="AU850" i="19"/>
  <c r="AT850" i="19"/>
  <c r="BJ849" i="19"/>
  <c r="BC849" i="19"/>
  <c r="BB849" i="19"/>
  <c r="AU849" i="19"/>
  <c r="AT849" i="19"/>
  <c r="BJ848" i="19"/>
  <c r="BC848" i="19"/>
  <c r="BB848" i="19"/>
  <c r="AU848" i="19"/>
  <c r="AT848" i="19"/>
  <c r="BJ847" i="19"/>
  <c r="BC847" i="19"/>
  <c r="BB847" i="19"/>
  <c r="AU847" i="19"/>
  <c r="AT847" i="19"/>
  <c r="BJ846" i="19"/>
  <c r="BC846" i="19"/>
  <c r="BB846" i="19"/>
  <c r="AU846" i="19"/>
  <c r="AT846" i="19"/>
  <c r="BJ845" i="19"/>
  <c r="BC845" i="19"/>
  <c r="BB845" i="19"/>
  <c r="AU845" i="19"/>
  <c r="AT845" i="19"/>
  <c r="BJ844" i="19"/>
  <c r="BC844" i="19"/>
  <c r="BB844" i="19"/>
  <c r="AU844" i="19"/>
  <c r="AT844" i="19"/>
  <c r="BJ843" i="19"/>
  <c r="BC843" i="19"/>
  <c r="BB843" i="19"/>
  <c r="AU843" i="19"/>
  <c r="AT843" i="19"/>
  <c r="BJ842" i="19"/>
  <c r="BC842" i="19"/>
  <c r="BB842" i="19"/>
  <c r="AU842" i="19"/>
  <c r="AT842" i="19"/>
  <c r="BJ841" i="19"/>
  <c r="BC841" i="19"/>
  <c r="BB841" i="19"/>
  <c r="AU841" i="19"/>
  <c r="AT841" i="19"/>
  <c r="BJ840" i="19"/>
  <c r="BC840" i="19"/>
  <c r="BB840" i="19"/>
  <c r="AU840" i="19"/>
  <c r="AT840" i="19"/>
  <c r="BJ839" i="19"/>
  <c r="BC839" i="19"/>
  <c r="BB839" i="19"/>
  <c r="AU839" i="19"/>
  <c r="AT839" i="19"/>
  <c r="BJ838" i="19"/>
  <c r="BC838" i="19"/>
  <c r="BB838" i="19"/>
  <c r="AU838" i="19"/>
  <c r="AT838" i="19"/>
  <c r="BJ837" i="19"/>
  <c r="BC837" i="19"/>
  <c r="BB837" i="19"/>
  <c r="AU837" i="19"/>
  <c r="AT837" i="19"/>
  <c r="BJ836" i="19"/>
  <c r="BC836" i="19"/>
  <c r="BB836" i="19"/>
  <c r="AU836" i="19"/>
  <c r="AT836" i="19"/>
  <c r="BJ835" i="19"/>
  <c r="BC835" i="19"/>
  <c r="BB835" i="19"/>
  <c r="AU835" i="19"/>
  <c r="AT835" i="19"/>
  <c r="BJ834" i="19"/>
  <c r="BC834" i="19"/>
  <c r="BB834" i="19"/>
  <c r="AU834" i="19"/>
  <c r="AT834" i="19"/>
  <c r="BJ833" i="19"/>
  <c r="BC833" i="19"/>
  <c r="BB833" i="19"/>
  <c r="AU833" i="19"/>
  <c r="AT833" i="19"/>
  <c r="BJ832" i="19"/>
  <c r="BC832" i="19"/>
  <c r="BB832" i="19"/>
  <c r="AU832" i="19"/>
  <c r="AT832" i="19"/>
  <c r="BJ831" i="19"/>
  <c r="BC831" i="19"/>
  <c r="BB831" i="19"/>
  <c r="AU831" i="19"/>
  <c r="AT831" i="19"/>
  <c r="BJ830" i="19"/>
  <c r="BC830" i="19"/>
  <c r="BB830" i="19"/>
  <c r="AU830" i="19"/>
  <c r="AT830" i="19"/>
  <c r="BJ829" i="19"/>
  <c r="BC829" i="19"/>
  <c r="BB829" i="19"/>
  <c r="AU829" i="19"/>
  <c r="AT829" i="19"/>
  <c r="BJ828" i="19"/>
  <c r="BC828" i="19"/>
  <c r="BB828" i="19"/>
  <c r="AU828" i="19"/>
  <c r="AT828" i="19"/>
  <c r="BJ827" i="19"/>
  <c r="BC827" i="19"/>
  <c r="BB827" i="19"/>
  <c r="AU827" i="19"/>
  <c r="AT827" i="19"/>
  <c r="BJ826" i="19"/>
  <c r="BC826" i="19"/>
  <c r="BB826" i="19"/>
  <c r="AU826" i="19"/>
  <c r="AT826" i="19"/>
  <c r="BJ825" i="19"/>
  <c r="BC825" i="19"/>
  <c r="BB825" i="19"/>
  <c r="AU825" i="19"/>
  <c r="AT825" i="19"/>
  <c r="BJ824" i="19"/>
  <c r="BC824" i="19"/>
  <c r="BB824" i="19"/>
  <c r="AU824" i="19"/>
  <c r="AT824" i="19"/>
  <c r="BJ823" i="19"/>
  <c r="BC823" i="19"/>
  <c r="BB823" i="19"/>
  <c r="AU823" i="19"/>
  <c r="AT823" i="19"/>
  <c r="BJ822" i="19"/>
  <c r="BC822" i="19"/>
  <c r="BB822" i="19"/>
  <c r="AU822" i="19"/>
  <c r="AT822" i="19"/>
  <c r="BJ821" i="19"/>
  <c r="BC821" i="19"/>
  <c r="BB821" i="19"/>
  <c r="AU821" i="19"/>
  <c r="AT821" i="19"/>
  <c r="BJ820" i="19"/>
  <c r="BC820" i="19"/>
  <c r="BB820" i="19"/>
  <c r="AU820" i="19"/>
  <c r="AT820" i="19"/>
  <c r="BJ819" i="19"/>
  <c r="BC819" i="19"/>
  <c r="BB819" i="19"/>
  <c r="AU819" i="19"/>
  <c r="AT819" i="19"/>
  <c r="BJ818" i="19"/>
  <c r="BC818" i="19"/>
  <c r="BB818" i="19"/>
  <c r="AU818" i="19"/>
  <c r="AT818" i="19"/>
  <c r="BJ817" i="19"/>
  <c r="BC817" i="19"/>
  <c r="BB817" i="19"/>
  <c r="AU817" i="19"/>
  <c r="AT817" i="19"/>
  <c r="BJ816" i="19"/>
  <c r="BC816" i="19"/>
  <c r="BB816" i="19"/>
  <c r="AU816" i="19"/>
  <c r="AT816" i="19"/>
  <c r="BJ815" i="19"/>
  <c r="BC815" i="19"/>
  <c r="BB815" i="19"/>
  <c r="AU815" i="19"/>
  <c r="AT815" i="19"/>
  <c r="BJ814" i="19"/>
  <c r="BC814" i="19"/>
  <c r="BB814" i="19"/>
  <c r="AU814" i="19"/>
  <c r="AT814" i="19"/>
  <c r="BJ813" i="19"/>
  <c r="BC813" i="19"/>
  <c r="BB813" i="19"/>
  <c r="AU813" i="19"/>
  <c r="AT813" i="19"/>
  <c r="BJ812" i="19"/>
  <c r="BC812" i="19"/>
  <c r="BB812" i="19"/>
  <c r="AU812" i="19"/>
  <c r="AT812" i="19"/>
  <c r="BJ811" i="19"/>
  <c r="BC811" i="19"/>
  <c r="BB811" i="19"/>
  <c r="AU811" i="19"/>
  <c r="AT811" i="19"/>
  <c r="BJ810" i="19"/>
  <c r="BC810" i="19"/>
  <c r="BB810" i="19"/>
  <c r="AU810" i="19"/>
  <c r="AT810" i="19"/>
  <c r="BJ809" i="19"/>
  <c r="BC809" i="19"/>
  <c r="BB809" i="19"/>
  <c r="AU809" i="19"/>
  <c r="AT809" i="19"/>
  <c r="BJ808" i="19"/>
  <c r="BC808" i="19"/>
  <c r="BB808" i="19"/>
  <c r="AU808" i="19"/>
  <c r="AT808" i="19"/>
  <c r="BJ807" i="19"/>
  <c r="BC807" i="19"/>
  <c r="BB807" i="19"/>
  <c r="AU807" i="19"/>
  <c r="AT807" i="19"/>
  <c r="BJ806" i="19"/>
  <c r="BC806" i="19"/>
  <c r="BB806" i="19"/>
  <c r="AU806" i="19"/>
  <c r="AT806" i="19"/>
  <c r="BJ805" i="19"/>
  <c r="BC805" i="19"/>
  <c r="BB805" i="19"/>
  <c r="AU805" i="19"/>
  <c r="AT805" i="19"/>
  <c r="BJ804" i="19"/>
  <c r="BC804" i="19"/>
  <c r="BB804" i="19"/>
  <c r="AU804" i="19"/>
  <c r="AT804" i="19"/>
  <c r="BJ803" i="19"/>
  <c r="BC803" i="19"/>
  <c r="BB803" i="19"/>
  <c r="AU803" i="19"/>
  <c r="AT803" i="19"/>
  <c r="BJ802" i="19"/>
  <c r="BC802" i="19"/>
  <c r="BB802" i="19"/>
  <c r="AU802" i="19"/>
  <c r="AT802" i="19"/>
  <c r="BJ801" i="19"/>
  <c r="BC801" i="19"/>
  <c r="BB801" i="19"/>
  <c r="AU801" i="19"/>
  <c r="AT801" i="19"/>
  <c r="BJ800" i="19"/>
  <c r="BC800" i="19"/>
  <c r="BB800" i="19"/>
  <c r="AU800" i="19"/>
  <c r="AT800" i="19"/>
  <c r="BJ799" i="19"/>
  <c r="BC799" i="19"/>
  <c r="BB799" i="19"/>
  <c r="AU799" i="19"/>
  <c r="AT799" i="19"/>
  <c r="BJ798" i="19"/>
  <c r="BC798" i="19"/>
  <c r="BB798" i="19"/>
  <c r="AU798" i="19"/>
  <c r="AT798" i="19"/>
  <c r="BJ797" i="19"/>
  <c r="BC797" i="19"/>
  <c r="BB797" i="19"/>
  <c r="AU797" i="19"/>
  <c r="AT797" i="19"/>
  <c r="BJ796" i="19"/>
  <c r="BC796" i="19"/>
  <c r="BB796" i="19"/>
  <c r="AU796" i="19"/>
  <c r="AT796" i="19"/>
  <c r="BJ795" i="19"/>
  <c r="BC795" i="19"/>
  <c r="BB795" i="19"/>
  <c r="AU795" i="19"/>
  <c r="AT795" i="19"/>
  <c r="BJ794" i="19"/>
  <c r="BC794" i="19"/>
  <c r="BB794" i="19"/>
  <c r="AU794" i="19"/>
  <c r="AT794" i="19"/>
  <c r="BJ793" i="19"/>
  <c r="BC793" i="19"/>
  <c r="BB793" i="19"/>
  <c r="AU793" i="19"/>
  <c r="AT793" i="19"/>
  <c r="BJ792" i="19"/>
  <c r="BC792" i="19"/>
  <c r="BB792" i="19"/>
  <c r="AU792" i="19"/>
  <c r="AT792" i="19"/>
  <c r="BJ791" i="19"/>
  <c r="BC791" i="19"/>
  <c r="BB791" i="19"/>
  <c r="AU791" i="19"/>
  <c r="AT791" i="19"/>
  <c r="BJ790" i="19"/>
  <c r="BC790" i="19"/>
  <c r="BB790" i="19"/>
  <c r="AU790" i="19"/>
  <c r="AT790" i="19"/>
  <c r="BJ789" i="19"/>
  <c r="BC789" i="19"/>
  <c r="BB789" i="19"/>
  <c r="AU789" i="19"/>
  <c r="AT789" i="19"/>
  <c r="BJ788" i="19"/>
  <c r="BC788" i="19"/>
  <c r="BB788" i="19"/>
  <c r="AU788" i="19"/>
  <c r="AT788" i="19"/>
  <c r="BJ787" i="19"/>
  <c r="BC787" i="19"/>
  <c r="BB787" i="19"/>
  <c r="AU787" i="19"/>
  <c r="AT787" i="19"/>
  <c r="BJ786" i="19"/>
  <c r="BC786" i="19"/>
  <c r="BB786" i="19"/>
  <c r="AU786" i="19"/>
  <c r="AT786" i="19"/>
  <c r="BJ785" i="19"/>
  <c r="BC785" i="19"/>
  <c r="BB785" i="19"/>
  <c r="AU785" i="19"/>
  <c r="AT785" i="19"/>
  <c r="BJ784" i="19"/>
  <c r="BC784" i="19"/>
  <c r="BB784" i="19"/>
  <c r="AU784" i="19"/>
  <c r="AT784" i="19"/>
  <c r="BJ783" i="19"/>
  <c r="BC783" i="19"/>
  <c r="BB783" i="19"/>
  <c r="AU783" i="19"/>
  <c r="AT783" i="19"/>
  <c r="BJ782" i="19"/>
  <c r="BC782" i="19"/>
  <c r="BB782" i="19"/>
  <c r="AU782" i="19"/>
  <c r="AT782" i="19"/>
  <c r="BJ781" i="19"/>
  <c r="BC781" i="19"/>
  <c r="BB781" i="19"/>
  <c r="AU781" i="19"/>
  <c r="AT781" i="19"/>
  <c r="BJ780" i="19"/>
  <c r="BC780" i="19"/>
  <c r="BB780" i="19"/>
  <c r="AU780" i="19"/>
  <c r="AT780" i="19"/>
  <c r="BJ779" i="19"/>
  <c r="BC779" i="19"/>
  <c r="BB779" i="19"/>
  <c r="AU779" i="19"/>
  <c r="AT779" i="19"/>
  <c r="BJ778" i="19"/>
  <c r="BC778" i="19"/>
  <c r="BB778" i="19"/>
  <c r="AU778" i="19"/>
  <c r="AT778" i="19"/>
  <c r="BJ777" i="19"/>
  <c r="BC777" i="19"/>
  <c r="BB777" i="19"/>
  <c r="AU777" i="19"/>
  <c r="AT777" i="19"/>
  <c r="BJ776" i="19"/>
  <c r="BC776" i="19"/>
  <c r="BB776" i="19"/>
  <c r="AU776" i="19"/>
  <c r="AT776" i="19"/>
  <c r="BJ775" i="19"/>
  <c r="BC775" i="19"/>
  <c r="BB775" i="19"/>
  <c r="AU775" i="19"/>
  <c r="AT775" i="19"/>
  <c r="BJ774" i="19"/>
  <c r="BC774" i="19"/>
  <c r="BB774" i="19"/>
  <c r="AU774" i="19"/>
  <c r="AT774" i="19"/>
  <c r="BJ773" i="19"/>
  <c r="BC773" i="19"/>
  <c r="BB773" i="19"/>
  <c r="AU773" i="19"/>
  <c r="AT773" i="19"/>
  <c r="BJ772" i="19"/>
  <c r="BC772" i="19"/>
  <c r="BB772" i="19"/>
  <c r="AU772" i="19"/>
  <c r="AT772" i="19"/>
  <c r="BJ771" i="19"/>
  <c r="BC771" i="19"/>
  <c r="BB771" i="19"/>
  <c r="AU771" i="19"/>
  <c r="AT771" i="19"/>
  <c r="BJ770" i="19"/>
  <c r="BC770" i="19"/>
  <c r="BB770" i="19"/>
  <c r="AU770" i="19"/>
  <c r="AT770" i="19"/>
  <c r="BJ769" i="19"/>
  <c r="BC769" i="19"/>
  <c r="BB769" i="19"/>
  <c r="AU769" i="19"/>
  <c r="AT769" i="19"/>
  <c r="BJ768" i="19"/>
  <c r="BC768" i="19"/>
  <c r="BB768" i="19"/>
  <c r="AU768" i="19"/>
  <c r="AT768" i="19"/>
  <c r="BJ767" i="19"/>
  <c r="BC767" i="19"/>
  <c r="BB767" i="19"/>
  <c r="AU767" i="19"/>
  <c r="AT767" i="19"/>
  <c r="BJ766" i="19"/>
  <c r="BC766" i="19"/>
  <c r="BB766" i="19"/>
  <c r="AU766" i="19"/>
  <c r="AT766" i="19"/>
  <c r="BJ765" i="19"/>
  <c r="BC765" i="19"/>
  <c r="BB765" i="19"/>
  <c r="AU765" i="19"/>
  <c r="AT765" i="19"/>
  <c r="BJ764" i="19"/>
  <c r="BC764" i="19"/>
  <c r="BB764" i="19"/>
  <c r="AU764" i="19"/>
  <c r="AT764" i="19"/>
  <c r="BJ763" i="19"/>
  <c r="BC763" i="19"/>
  <c r="BB763" i="19"/>
  <c r="AU763" i="19"/>
  <c r="AT763" i="19"/>
  <c r="BJ762" i="19"/>
  <c r="BC762" i="19"/>
  <c r="BB762" i="19"/>
  <c r="AU762" i="19"/>
  <c r="AT762" i="19"/>
  <c r="BJ761" i="19"/>
  <c r="BC761" i="19"/>
  <c r="BB761" i="19"/>
  <c r="AU761" i="19"/>
  <c r="AT761" i="19"/>
  <c r="BJ760" i="19"/>
  <c r="BC760" i="19"/>
  <c r="BB760" i="19"/>
  <c r="AU760" i="19"/>
  <c r="AT760" i="19"/>
  <c r="BJ759" i="19"/>
  <c r="BC759" i="19"/>
  <c r="BB759" i="19"/>
  <c r="AU759" i="19"/>
  <c r="AT759" i="19"/>
  <c r="BJ758" i="19"/>
  <c r="BC758" i="19"/>
  <c r="BB758" i="19"/>
  <c r="AU758" i="19"/>
  <c r="AT758" i="19"/>
  <c r="BJ757" i="19"/>
  <c r="BC757" i="19"/>
  <c r="BB757" i="19"/>
  <c r="AU757" i="19"/>
  <c r="AT757" i="19"/>
  <c r="BJ756" i="19"/>
  <c r="BC756" i="19"/>
  <c r="BB756" i="19"/>
  <c r="AU756" i="19"/>
  <c r="AT756" i="19"/>
  <c r="BJ755" i="19"/>
  <c r="BC755" i="19"/>
  <c r="BB755" i="19"/>
  <c r="AU755" i="19"/>
  <c r="AT755" i="19"/>
  <c r="BJ754" i="19"/>
  <c r="BC754" i="19"/>
  <c r="BB754" i="19"/>
  <c r="AU754" i="19"/>
  <c r="AT754" i="19"/>
  <c r="BJ753" i="19"/>
  <c r="BC753" i="19"/>
  <c r="BB753" i="19"/>
  <c r="AU753" i="19"/>
  <c r="AT753" i="19"/>
  <c r="BJ752" i="19"/>
  <c r="BC752" i="19"/>
  <c r="BB752" i="19"/>
  <c r="AU752" i="19"/>
  <c r="AT752" i="19"/>
  <c r="BJ751" i="19"/>
  <c r="BC751" i="19"/>
  <c r="BB751" i="19"/>
  <c r="AU751" i="19"/>
  <c r="AT751" i="19"/>
  <c r="BJ750" i="19"/>
  <c r="BC750" i="19"/>
  <c r="BB750" i="19"/>
  <c r="AU750" i="19"/>
  <c r="AT750" i="19"/>
  <c r="BJ749" i="19"/>
  <c r="BC749" i="19"/>
  <c r="BB749" i="19"/>
  <c r="AU749" i="19"/>
  <c r="AT749" i="19"/>
  <c r="BJ748" i="19"/>
  <c r="BC748" i="19"/>
  <c r="BB748" i="19"/>
  <c r="AU748" i="19"/>
  <c r="AT748" i="19"/>
  <c r="BJ747" i="19"/>
  <c r="BC747" i="19"/>
  <c r="BB747" i="19"/>
  <c r="AU747" i="19"/>
  <c r="AT747" i="19"/>
  <c r="BJ746" i="19"/>
  <c r="BC746" i="19"/>
  <c r="BB746" i="19"/>
  <c r="AU746" i="19"/>
  <c r="AT746" i="19"/>
  <c r="BJ745" i="19"/>
  <c r="BC745" i="19"/>
  <c r="BB745" i="19"/>
  <c r="AU745" i="19"/>
  <c r="AT745" i="19"/>
  <c r="BJ744" i="19"/>
  <c r="BC744" i="19"/>
  <c r="BB744" i="19"/>
  <c r="AU744" i="19"/>
  <c r="AT744" i="19"/>
  <c r="BJ743" i="19"/>
  <c r="BC743" i="19"/>
  <c r="BB743" i="19"/>
  <c r="AU743" i="19"/>
  <c r="AT743" i="19"/>
  <c r="BJ742" i="19"/>
  <c r="BC742" i="19"/>
  <c r="BB742" i="19"/>
  <c r="AU742" i="19"/>
  <c r="AT742" i="19"/>
  <c r="BJ741" i="19"/>
  <c r="BC741" i="19"/>
  <c r="BB741" i="19"/>
  <c r="AU741" i="19"/>
  <c r="AT741" i="19"/>
  <c r="BJ740" i="19"/>
  <c r="BC740" i="19"/>
  <c r="BB740" i="19"/>
  <c r="AU740" i="19"/>
  <c r="AT740" i="19"/>
  <c r="BJ739" i="19"/>
  <c r="BC739" i="19"/>
  <c r="BB739" i="19"/>
  <c r="AU739" i="19"/>
  <c r="AT739" i="19"/>
  <c r="BJ738" i="19"/>
  <c r="BC738" i="19"/>
  <c r="BB738" i="19"/>
  <c r="AU738" i="19"/>
  <c r="AT738" i="19"/>
  <c r="BJ737" i="19"/>
  <c r="BC737" i="19"/>
  <c r="BB737" i="19"/>
  <c r="AU737" i="19"/>
  <c r="AT737" i="19"/>
  <c r="BJ736" i="19"/>
  <c r="BC736" i="19"/>
  <c r="BB736" i="19"/>
  <c r="AU736" i="19"/>
  <c r="AT736" i="19"/>
  <c r="BJ735" i="19"/>
  <c r="BC735" i="19"/>
  <c r="BB735" i="19"/>
  <c r="AU735" i="19"/>
  <c r="AT735" i="19"/>
  <c r="BJ734" i="19"/>
  <c r="BC734" i="19"/>
  <c r="BB734" i="19"/>
  <c r="AU734" i="19"/>
  <c r="AT734" i="19"/>
  <c r="BJ733" i="19"/>
  <c r="BC733" i="19"/>
  <c r="BB733" i="19"/>
  <c r="AU733" i="19"/>
  <c r="AT733" i="19"/>
  <c r="BJ732" i="19"/>
  <c r="BC732" i="19"/>
  <c r="BB732" i="19"/>
  <c r="AU732" i="19"/>
  <c r="AT732" i="19"/>
  <c r="BJ731" i="19"/>
  <c r="BC731" i="19"/>
  <c r="BB731" i="19"/>
  <c r="AU731" i="19"/>
  <c r="AT731" i="19"/>
  <c r="BJ730" i="19"/>
  <c r="BC730" i="19"/>
  <c r="BB730" i="19"/>
  <c r="AU730" i="19"/>
  <c r="AT730" i="19"/>
  <c r="BJ729" i="19"/>
  <c r="BC729" i="19"/>
  <c r="BB729" i="19"/>
  <c r="AU729" i="19"/>
  <c r="AT729" i="19"/>
  <c r="BJ728" i="19"/>
  <c r="BC728" i="19"/>
  <c r="BB728" i="19"/>
  <c r="AU728" i="19"/>
  <c r="AT728" i="19"/>
  <c r="BJ727" i="19"/>
  <c r="BC727" i="19"/>
  <c r="BB727" i="19"/>
  <c r="AU727" i="19"/>
  <c r="AT727" i="19"/>
  <c r="BJ726" i="19"/>
  <c r="BC726" i="19"/>
  <c r="BB726" i="19"/>
  <c r="AU726" i="19"/>
  <c r="AT726" i="19"/>
  <c r="BJ725" i="19"/>
  <c r="BC725" i="19"/>
  <c r="BB725" i="19"/>
  <c r="AU725" i="19"/>
  <c r="AT725" i="19"/>
  <c r="BJ724" i="19"/>
  <c r="BC724" i="19"/>
  <c r="BB724" i="19"/>
  <c r="AU724" i="19"/>
  <c r="AT724" i="19"/>
  <c r="BJ723" i="19"/>
  <c r="BC723" i="19"/>
  <c r="BB723" i="19"/>
  <c r="AU723" i="19"/>
  <c r="AT723" i="19"/>
  <c r="BJ722" i="19"/>
  <c r="BC722" i="19"/>
  <c r="BB722" i="19"/>
  <c r="AU722" i="19"/>
  <c r="AT722" i="19"/>
  <c r="BJ721" i="19"/>
  <c r="BC721" i="19"/>
  <c r="BB721" i="19"/>
  <c r="AU721" i="19"/>
  <c r="AT721" i="19"/>
  <c r="BJ720" i="19"/>
  <c r="BC720" i="19"/>
  <c r="BB720" i="19"/>
  <c r="AU720" i="19"/>
  <c r="AT720" i="19"/>
  <c r="BJ719" i="19"/>
  <c r="BC719" i="19"/>
  <c r="BB719" i="19"/>
  <c r="AU719" i="19"/>
  <c r="AT719" i="19"/>
  <c r="BJ718" i="19"/>
  <c r="BC718" i="19"/>
  <c r="BB718" i="19"/>
  <c r="AU718" i="19"/>
  <c r="AT718" i="19"/>
  <c r="BJ717" i="19"/>
  <c r="BC717" i="19"/>
  <c r="BB717" i="19"/>
  <c r="AU717" i="19"/>
  <c r="AT717" i="19"/>
  <c r="BJ716" i="19"/>
  <c r="BC716" i="19"/>
  <c r="BB716" i="19"/>
  <c r="AU716" i="19"/>
  <c r="AT716" i="19"/>
  <c r="BJ715" i="19"/>
  <c r="BC715" i="19"/>
  <c r="BB715" i="19"/>
  <c r="AU715" i="19"/>
  <c r="AT715" i="19"/>
  <c r="BJ714" i="19"/>
  <c r="BC714" i="19"/>
  <c r="BB714" i="19"/>
  <c r="AU714" i="19"/>
  <c r="AT714" i="19"/>
  <c r="BJ713" i="19"/>
  <c r="BC713" i="19"/>
  <c r="BB713" i="19"/>
  <c r="AU713" i="19"/>
  <c r="AT713" i="19"/>
  <c r="BJ712" i="19"/>
  <c r="BC712" i="19"/>
  <c r="BB712" i="19"/>
  <c r="AU712" i="19"/>
  <c r="AT712" i="19"/>
  <c r="BJ711" i="19"/>
  <c r="BC711" i="19"/>
  <c r="BB711" i="19"/>
  <c r="AU711" i="19"/>
  <c r="AT711" i="19"/>
  <c r="BJ710" i="19"/>
  <c r="BC710" i="19"/>
  <c r="BB710" i="19"/>
  <c r="AU710" i="19"/>
  <c r="AT710" i="19"/>
  <c r="BJ709" i="19"/>
  <c r="BC709" i="19"/>
  <c r="BB709" i="19"/>
  <c r="AU709" i="19"/>
  <c r="AT709" i="19"/>
  <c r="BJ708" i="19"/>
  <c r="BC708" i="19"/>
  <c r="BB708" i="19"/>
  <c r="AU708" i="19"/>
  <c r="AT708" i="19"/>
  <c r="BJ707" i="19"/>
  <c r="BC707" i="19"/>
  <c r="BB707" i="19"/>
  <c r="AU707" i="19"/>
  <c r="AT707" i="19"/>
  <c r="BJ706" i="19"/>
  <c r="BC706" i="19"/>
  <c r="BB706" i="19"/>
  <c r="AU706" i="19"/>
  <c r="AT706" i="19"/>
  <c r="BJ705" i="19"/>
  <c r="BC705" i="19"/>
  <c r="BB705" i="19"/>
  <c r="AU705" i="19"/>
  <c r="AT705" i="19"/>
  <c r="BJ704" i="19"/>
  <c r="BC704" i="19"/>
  <c r="BB704" i="19"/>
  <c r="AU704" i="19"/>
  <c r="AT704" i="19"/>
  <c r="BJ703" i="19"/>
  <c r="BC703" i="19"/>
  <c r="BB703" i="19"/>
  <c r="AU703" i="19"/>
  <c r="AT703" i="19"/>
  <c r="BJ702" i="19"/>
  <c r="BC702" i="19"/>
  <c r="BB702" i="19"/>
  <c r="AU702" i="19"/>
  <c r="AT702" i="19"/>
  <c r="BJ701" i="19"/>
  <c r="BC701" i="19"/>
  <c r="BB701" i="19"/>
  <c r="AU701" i="19"/>
  <c r="AT701" i="19"/>
  <c r="BJ700" i="19"/>
  <c r="BC700" i="19"/>
  <c r="BB700" i="19"/>
  <c r="AU700" i="19"/>
  <c r="AT700" i="19"/>
  <c r="BJ699" i="19"/>
  <c r="BC699" i="19"/>
  <c r="BB699" i="19"/>
  <c r="AU699" i="19"/>
  <c r="AT699" i="19"/>
  <c r="BJ698" i="19"/>
  <c r="BC698" i="19"/>
  <c r="BB698" i="19"/>
  <c r="AU698" i="19"/>
  <c r="AT698" i="19"/>
  <c r="BJ697" i="19"/>
  <c r="BC697" i="19"/>
  <c r="BB697" i="19"/>
  <c r="AU697" i="19"/>
  <c r="AT697" i="19"/>
  <c r="BJ696" i="19"/>
  <c r="BC696" i="19"/>
  <c r="BB696" i="19"/>
  <c r="AU696" i="19"/>
  <c r="AT696" i="19"/>
  <c r="BJ695" i="19"/>
  <c r="BC695" i="19"/>
  <c r="BB695" i="19"/>
  <c r="AU695" i="19"/>
  <c r="AT695" i="19"/>
  <c r="BJ694" i="19"/>
  <c r="BC694" i="19"/>
  <c r="BB694" i="19"/>
  <c r="AU694" i="19"/>
  <c r="AT694" i="19"/>
  <c r="BJ693" i="19"/>
  <c r="BC693" i="19"/>
  <c r="BB693" i="19"/>
  <c r="AU693" i="19"/>
  <c r="AT693" i="19"/>
  <c r="BJ692" i="19"/>
  <c r="BC692" i="19"/>
  <c r="BB692" i="19"/>
  <c r="AU692" i="19"/>
  <c r="AT692" i="19"/>
  <c r="BJ691" i="19"/>
  <c r="BC691" i="19"/>
  <c r="BB691" i="19"/>
  <c r="AU691" i="19"/>
  <c r="AT691" i="19"/>
  <c r="BJ690" i="19"/>
  <c r="BC690" i="19"/>
  <c r="BB690" i="19"/>
  <c r="AU690" i="19"/>
  <c r="AT690" i="19"/>
  <c r="BJ689" i="19"/>
  <c r="BC689" i="19"/>
  <c r="BB689" i="19"/>
  <c r="AU689" i="19"/>
  <c r="AT689" i="19"/>
  <c r="BJ688" i="19"/>
  <c r="BC688" i="19"/>
  <c r="BB688" i="19"/>
  <c r="AU688" i="19"/>
  <c r="AT688" i="19"/>
  <c r="BJ687" i="19"/>
  <c r="BC687" i="19"/>
  <c r="BB687" i="19"/>
  <c r="AU687" i="19"/>
  <c r="AT687" i="19"/>
  <c r="BJ686" i="19"/>
  <c r="BC686" i="19"/>
  <c r="BB686" i="19"/>
  <c r="AU686" i="19"/>
  <c r="AT686" i="19"/>
  <c r="BJ685" i="19"/>
  <c r="BC685" i="19"/>
  <c r="BB685" i="19"/>
  <c r="AU685" i="19"/>
  <c r="AT685" i="19"/>
  <c r="BJ684" i="19"/>
  <c r="BC684" i="19"/>
  <c r="BB684" i="19"/>
  <c r="AU684" i="19"/>
  <c r="AT684" i="19"/>
  <c r="BJ683" i="19"/>
  <c r="BC683" i="19"/>
  <c r="BB683" i="19"/>
  <c r="AU683" i="19"/>
  <c r="AT683" i="19"/>
  <c r="BJ682" i="19"/>
  <c r="BC682" i="19"/>
  <c r="BB682" i="19"/>
  <c r="AU682" i="19"/>
  <c r="AT682" i="19"/>
  <c r="BJ681" i="19"/>
  <c r="BC681" i="19"/>
  <c r="BB681" i="19"/>
  <c r="AU681" i="19"/>
  <c r="AT681" i="19"/>
  <c r="BJ680" i="19"/>
  <c r="BC680" i="19"/>
  <c r="BB680" i="19"/>
  <c r="AU680" i="19"/>
  <c r="AT680" i="19"/>
  <c r="BJ679" i="19"/>
  <c r="BC679" i="19"/>
  <c r="BB679" i="19"/>
  <c r="AU679" i="19"/>
  <c r="AT679" i="19"/>
  <c r="BJ678" i="19"/>
  <c r="BC678" i="19"/>
  <c r="BB678" i="19"/>
  <c r="AU678" i="19"/>
  <c r="AT678" i="19"/>
  <c r="BJ677" i="19"/>
  <c r="BC677" i="19"/>
  <c r="BB677" i="19"/>
  <c r="AU677" i="19"/>
  <c r="AT677" i="19"/>
  <c r="BJ676" i="19"/>
  <c r="BC676" i="19"/>
  <c r="BB676" i="19"/>
  <c r="AU676" i="19"/>
  <c r="AT676" i="19"/>
  <c r="BJ675" i="19"/>
  <c r="BC675" i="19"/>
  <c r="BB675" i="19"/>
  <c r="AU675" i="19"/>
  <c r="AT675" i="19"/>
  <c r="BJ674" i="19"/>
  <c r="BC674" i="19"/>
  <c r="BB674" i="19"/>
  <c r="AU674" i="19"/>
  <c r="AT674" i="19"/>
  <c r="BJ673" i="19"/>
  <c r="BC673" i="19"/>
  <c r="BB673" i="19"/>
  <c r="AU673" i="19"/>
  <c r="AT673" i="19"/>
  <c r="BJ672" i="19"/>
  <c r="BC672" i="19"/>
  <c r="BB672" i="19"/>
  <c r="AU672" i="19"/>
  <c r="AT672" i="19"/>
  <c r="BJ671" i="19"/>
  <c r="BC671" i="19"/>
  <c r="BB671" i="19"/>
  <c r="AU671" i="19"/>
  <c r="AT671" i="19"/>
  <c r="BJ670" i="19"/>
  <c r="BC670" i="19"/>
  <c r="BB670" i="19"/>
  <c r="AU670" i="19"/>
  <c r="AT670" i="19"/>
  <c r="BJ669" i="19"/>
  <c r="BC669" i="19"/>
  <c r="BB669" i="19"/>
  <c r="AU669" i="19"/>
  <c r="AT669" i="19"/>
  <c r="BJ668" i="19"/>
  <c r="BC668" i="19"/>
  <c r="BB668" i="19"/>
  <c r="AU668" i="19"/>
  <c r="AT668" i="19"/>
  <c r="BJ667" i="19"/>
  <c r="BC667" i="19"/>
  <c r="BB667" i="19"/>
  <c r="AU667" i="19"/>
  <c r="AT667" i="19"/>
  <c r="BJ666" i="19"/>
  <c r="BC666" i="19"/>
  <c r="BB666" i="19"/>
  <c r="AU666" i="19"/>
  <c r="AT666" i="19"/>
  <c r="BJ665" i="19"/>
  <c r="BC665" i="19"/>
  <c r="BB665" i="19"/>
  <c r="AU665" i="19"/>
  <c r="AT665" i="19"/>
  <c r="BJ664" i="19"/>
  <c r="BC664" i="19"/>
  <c r="BB664" i="19"/>
  <c r="AU664" i="19"/>
  <c r="AT664" i="19"/>
  <c r="BJ663" i="19"/>
  <c r="BC663" i="19"/>
  <c r="BB663" i="19"/>
  <c r="AU663" i="19"/>
  <c r="AT663" i="19"/>
  <c r="BJ662" i="19"/>
  <c r="BC662" i="19"/>
  <c r="BB662" i="19"/>
  <c r="AU662" i="19"/>
  <c r="AT662" i="19"/>
  <c r="BJ661" i="19"/>
  <c r="BC661" i="19"/>
  <c r="BB661" i="19"/>
  <c r="AU661" i="19"/>
  <c r="AT661" i="19"/>
  <c r="BJ660" i="19"/>
  <c r="BC660" i="19"/>
  <c r="BB660" i="19"/>
  <c r="AU660" i="19"/>
  <c r="AT660" i="19"/>
  <c r="BJ659" i="19"/>
  <c r="BC659" i="19"/>
  <c r="BB659" i="19"/>
  <c r="AU659" i="19"/>
  <c r="AT659" i="19"/>
  <c r="BJ658" i="19"/>
  <c r="BC658" i="19"/>
  <c r="BB658" i="19"/>
  <c r="AU658" i="19"/>
  <c r="AT658" i="19"/>
  <c r="BJ657" i="19"/>
  <c r="BC657" i="19"/>
  <c r="BB657" i="19"/>
  <c r="AU657" i="19"/>
  <c r="AT657" i="19"/>
  <c r="BJ656" i="19"/>
  <c r="BC656" i="19"/>
  <c r="BB656" i="19"/>
  <c r="AU656" i="19"/>
  <c r="AT656" i="19"/>
  <c r="BJ655" i="19"/>
  <c r="BC655" i="19"/>
  <c r="BB655" i="19"/>
  <c r="AU655" i="19"/>
  <c r="AT655" i="19"/>
  <c r="BJ654" i="19"/>
  <c r="BC654" i="19"/>
  <c r="BB654" i="19"/>
  <c r="AU654" i="19"/>
  <c r="AT654" i="19"/>
  <c r="BJ653" i="19"/>
  <c r="BC653" i="19"/>
  <c r="BB653" i="19"/>
  <c r="AU653" i="19"/>
  <c r="AT653" i="19"/>
  <c r="BJ652" i="19"/>
  <c r="BC652" i="19"/>
  <c r="BB652" i="19"/>
  <c r="AU652" i="19"/>
  <c r="AT652" i="19"/>
  <c r="BJ651" i="19"/>
  <c r="BC651" i="19"/>
  <c r="BB651" i="19"/>
  <c r="AU651" i="19"/>
  <c r="AT651" i="19"/>
  <c r="BJ650" i="19"/>
  <c r="BC650" i="19"/>
  <c r="BB650" i="19"/>
  <c r="AU650" i="19"/>
  <c r="AT650" i="19"/>
  <c r="BJ649" i="19"/>
  <c r="BC649" i="19"/>
  <c r="BB649" i="19"/>
  <c r="AU649" i="19"/>
  <c r="AT649" i="19"/>
  <c r="BJ648" i="19"/>
  <c r="BC648" i="19"/>
  <c r="BB648" i="19"/>
  <c r="AU648" i="19"/>
  <c r="AT648" i="19"/>
  <c r="BJ647" i="19"/>
  <c r="BC647" i="19"/>
  <c r="BB647" i="19"/>
  <c r="AU647" i="19"/>
  <c r="AT647" i="19"/>
  <c r="BJ646" i="19"/>
  <c r="BC646" i="19"/>
  <c r="BB646" i="19"/>
  <c r="AU646" i="19"/>
  <c r="AT646" i="19"/>
  <c r="BJ645" i="19"/>
  <c r="BC645" i="19"/>
  <c r="BB645" i="19"/>
  <c r="AU645" i="19"/>
  <c r="AT645" i="19"/>
  <c r="BJ644" i="19"/>
  <c r="BC644" i="19"/>
  <c r="BB644" i="19"/>
  <c r="AU644" i="19"/>
  <c r="AT644" i="19"/>
  <c r="BJ643" i="19"/>
  <c r="BC643" i="19"/>
  <c r="BB643" i="19"/>
  <c r="AU643" i="19"/>
  <c r="AT643" i="19"/>
  <c r="BJ642" i="19"/>
  <c r="BC642" i="19"/>
  <c r="BB642" i="19"/>
  <c r="AU642" i="19"/>
  <c r="AT642" i="19"/>
  <c r="BJ641" i="19"/>
  <c r="BC641" i="19"/>
  <c r="BB641" i="19"/>
  <c r="AU641" i="19"/>
  <c r="AT641" i="19"/>
  <c r="BJ640" i="19"/>
  <c r="BC640" i="19"/>
  <c r="BB640" i="19"/>
  <c r="AU640" i="19"/>
  <c r="AT640" i="19"/>
  <c r="BJ639" i="19"/>
  <c r="BC639" i="19"/>
  <c r="BB639" i="19"/>
  <c r="AU639" i="19"/>
  <c r="AT639" i="19"/>
  <c r="BJ638" i="19"/>
  <c r="BC638" i="19"/>
  <c r="BB638" i="19"/>
  <c r="AU638" i="19"/>
  <c r="AT638" i="19"/>
  <c r="BJ637" i="19"/>
  <c r="BC637" i="19"/>
  <c r="BB637" i="19"/>
  <c r="AU637" i="19"/>
  <c r="AT637" i="19"/>
  <c r="BJ636" i="19"/>
  <c r="BC636" i="19"/>
  <c r="BB636" i="19"/>
  <c r="AU636" i="19"/>
  <c r="AT636" i="19"/>
  <c r="BJ635" i="19"/>
  <c r="BC635" i="19"/>
  <c r="BB635" i="19"/>
  <c r="AU635" i="19"/>
  <c r="AT635" i="19"/>
  <c r="BJ634" i="19"/>
  <c r="BC634" i="19"/>
  <c r="BB634" i="19"/>
  <c r="AU634" i="19"/>
  <c r="AT634" i="19"/>
  <c r="BJ633" i="19"/>
  <c r="BC633" i="19"/>
  <c r="BB633" i="19"/>
  <c r="AU633" i="19"/>
  <c r="AT633" i="19"/>
  <c r="BJ632" i="19"/>
  <c r="BC632" i="19"/>
  <c r="BB632" i="19"/>
  <c r="AU632" i="19"/>
  <c r="AT632" i="19"/>
  <c r="BJ631" i="19"/>
  <c r="BC631" i="19"/>
  <c r="BB631" i="19"/>
  <c r="AU631" i="19"/>
  <c r="AT631" i="19"/>
  <c r="BJ630" i="19"/>
  <c r="BC630" i="19"/>
  <c r="BB630" i="19"/>
  <c r="AU630" i="19"/>
  <c r="AT630" i="19"/>
  <c r="BJ629" i="19"/>
  <c r="BC629" i="19"/>
  <c r="BB629" i="19"/>
  <c r="AU629" i="19"/>
  <c r="AT629" i="19"/>
  <c r="BJ628" i="19"/>
  <c r="BC628" i="19"/>
  <c r="BB628" i="19"/>
  <c r="AU628" i="19"/>
  <c r="AT628" i="19"/>
  <c r="BJ627" i="19"/>
  <c r="BC627" i="19"/>
  <c r="BB627" i="19"/>
  <c r="AU627" i="19"/>
  <c r="AT627" i="19"/>
  <c r="BJ626" i="19"/>
  <c r="BC626" i="19"/>
  <c r="BB626" i="19"/>
  <c r="AU626" i="19"/>
  <c r="AT626" i="19"/>
  <c r="BJ625" i="19"/>
  <c r="BC625" i="19"/>
  <c r="BB625" i="19"/>
  <c r="AU625" i="19"/>
  <c r="AT625" i="19"/>
  <c r="BJ624" i="19"/>
  <c r="BC624" i="19"/>
  <c r="BB624" i="19"/>
  <c r="AU624" i="19"/>
  <c r="AT624" i="19"/>
  <c r="BJ623" i="19"/>
  <c r="BC623" i="19"/>
  <c r="BB623" i="19"/>
  <c r="AU623" i="19"/>
  <c r="AT623" i="19"/>
  <c r="BJ622" i="19"/>
  <c r="BC622" i="19"/>
  <c r="BB622" i="19"/>
  <c r="AU622" i="19"/>
  <c r="AT622" i="19"/>
  <c r="BJ621" i="19"/>
  <c r="BC621" i="19"/>
  <c r="BB621" i="19"/>
  <c r="AU621" i="19"/>
  <c r="AT621" i="19"/>
  <c r="BJ620" i="19"/>
  <c r="BC620" i="19"/>
  <c r="BB620" i="19"/>
  <c r="AU620" i="19"/>
  <c r="AT620" i="19"/>
  <c r="BJ619" i="19"/>
  <c r="BC619" i="19"/>
  <c r="BB619" i="19"/>
  <c r="AU619" i="19"/>
  <c r="AT619" i="19"/>
  <c r="BJ618" i="19"/>
  <c r="BC618" i="19"/>
  <c r="BB618" i="19"/>
  <c r="AU618" i="19"/>
  <c r="AT618" i="19"/>
  <c r="BJ617" i="19"/>
  <c r="BC617" i="19"/>
  <c r="BB617" i="19"/>
  <c r="AU617" i="19"/>
  <c r="AT617" i="19"/>
  <c r="BJ616" i="19"/>
  <c r="BC616" i="19"/>
  <c r="BB616" i="19"/>
  <c r="AU616" i="19"/>
  <c r="AT616" i="19"/>
  <c r="BJ615" i="19"/>
  <c r="BC615" i="19"/>
  <c r="BB615" i="19"/>
  <c r="AU615" i="19"/>
  <c r="AT615" i="19"/>
  <c r="BJ614" i="19"/>
  <c r="BC614" i="19"/>
  <c r="BB614" i="19"/>
  <c r="AU614" i="19"/>
  <c r="AT614" i="19"/>
  <c r="BJ613" i="19"/>
  <c r="BC613" i="19"/>
  <c r="BB613" i="19"/>
  <c r="AU613" i="19"/>
  <c r="AT613" i="19"/>
  <c r="BJ612" i="19"/>
  <c r="BC612" i="19"/>
  <c r="BB612" i="19"/>
  <c r="AU612" i="19"/>
  <c r="AT612" i="19"/>
  <c r="BJ611" i="19"/>
  <c r="BC611" i="19"/>
  <c r="BB611" i="19"/>
  <c r="AU611" i="19"/>
  <c r="AT611" i="19"/>
  <c r="BJ610" i="19"/>
  <c r="BC610" i="19"/>
  <c r="BB610" i="19"/>
  <c r="AU610" i="19"/>
  <c r="AT610" i="19"/>
  <c r="BJ609" i="19"/>
  <c r="BC609" i="19"/>
  <c r="BB609" i="19"/>
  <c r="AU609" i="19"/>
  <c r="AT609" i="19"/>
  <c r="BJ608" i="19"/>
  <c r="BC608" i="19"/>
  <c r="BB608" i="19"/>
  <c r="AU608" i="19"/>
  <c r="AT608" i="19"/>
  <c r="BJ607" i="19"/>
  <c r="BC607" i="19"/>
  <c r="BB607" i="19"/>
  <c r="AU607" i="19"/>
  <c r="AT607" i="19"/>
  <c r="BJ606" i="19"/>
  <c r="BC606" i="19"/>
  <c r="BB606" i="19"/>
  <c r="AU606" i="19"/>
  <c r="AT606" i="19"/>
  <c r="BJ605" i="19"/>
  <c r="BC605" i="19"/>
  <c r="BB605" i="19"/>
  <c r="AU605" i="19"/>
  <c r="AT605" i="19"/>
  <c r="BJ604" i="19"/>
  <c r="BC604" i="19"/>
  <c r="BB604" i="19"/>
  <c r="AU604" i="19"/>
  <c r="AT604" i="19"/>
  <c r="BJ603" i="19"/>
  <c r="BC603" i="19"/>
  <c r="BB603" i="19"/>
  <c r="AU603" i="19"/>
  <c r="AT603" i="19"/>
  <c r="BJ602" i="19"/>
  <c r="BC602" i="19"/>
  <c r="BB602" i="19"/>
  <c r="AU602" i="19"/>
  <c r="AT602" i="19"/>
  <c r="BJ601" i="19"/>
  <c r="BC601" i="19"/>
  <c r="BB601" i="19"/>
  <c r="AU601" i="19"/>
  <c r="AT601" i="19"/>
  <c r="BJ600" i="19"/>
  <c r="BC600" i="19"/>
  <c r="BB600" i="19"/>
  <c r="AU600" i="19"/>
  <c r="AT600" i="19"/>
  <c r="BJ599" i="19"/>
  <c r="BC599" i="19"/>
  <c r="BB599" i="19"/>
  <c r="AU599" i="19"/>
  <c r="AT599" i="19"/>
  <c r="BJ598" i="19"/>
  <c r="BC598" i="19"/>
  <c r="BB598" i="19"/>
  <c r="AU598" i="19"/>
  <c r="AT598" i="19"/>
  <c r="BJ597" i="19"/>
  <c r="BC597" i="19"/>
  <c r="BB597" i="19"/>
  <c r="AU597" i="19"/>
  <c r="AT597" i="19"/>
  <c r="BJ596" i="19"/>
  <c r="BC596" i="19"/>
  <c r="BB596" i="19"/>
  <c r="AU596" i="19"/>
  <c r="AT596" i="19"/>
  <c r="BJ595" i="19"/>
  <c r="BC595" i="19"/>
  <c r="BB595" i="19"/>
  <c r="AU595" i="19"/>
  <c r="AT595" i="19"/>
  <c r="BJ594" i="19"/>
  <c r="BC594" i="19"/>
  <c r="BB594" i="19"/>
  <c r="AU594" i="19"/>
  <c r="AT594" i="19"/>
  <c r="BJ593" i="19"/>
  <c r="BC593" i="19"/>
  <c r="BB593" i="19"/>
  <c r="AU593" i="19"/>
  <c r="AT593" i="19"/>
  <c r="BJ592" i="19"/>
  <c r="BC592" i="19"/>
  <c r="BB592" i="19"/>
  <c r="AU592" i="19"/>
  <c r="AT592" i="19"/>
  <c r="BJ591" i="19"/>
  <c r="BC591" i="19"/>
  <c r="BB591" i="19"/>
  <c r="AU591" i="19"/>
  <c r="AT591" i="19"/>
  <c r="BJ590" i="19"/>
  <c r="BC590" i="19"/>
  <c r="BB590" i="19"/>
  <c r="AU590" i="19"/>
  <c r="AT590" i="19"/>
  <c r="BJ589" i="19"/>
  <c r="BC589" i="19"/>
  <c r="BB589" i="19"/>
  <c r="AU589" i="19"/>
  <c r="AT589" i="19"/>
  <c r="BJ588" i="19"/>
  <c r="BC588" i="19"/>
  <c r="BB588" i="19"/>
  <c r="AU588" i="19"/>
  <c r="AT588" i="19"/>
  <c r="BJ587" i="19"/>
  <c r="BC587" i="19"/>
  <c r="BB587" i="19"/>
  <c r="AU587" i="19"/>
  <c r="AT587" i="19"/>
  <c r="BJ586" i="19"/>
  <c r="BC586" i="19"/>
  <c r="BB586" i="19"/>
  <c r="AU586" i="19"/>
  <c r="AT586" i="19"/>
  <c r="BJ585" i="19"/>
  <c r="BC585" i="19"/>
  <c r="BB585" i="19"/>
  <c r="AU585" i="19"/>
  <c r="AT585" i="19"/>
  <c r="BJ584" i="19"/>
  <c r="BC584" i="19"/>
  <c r="BB584" i="19"/>
  <c r="AU584" i="19"/>
  <c r="AT584" i="19"/>
  <c r="BJ583" i="19"/>
  <c r="BC583" i="19"/>
  <c r="BB583" i="19"/>
  <c r="AU583" i="19"/>
  <c r="AT583" i="19"/>
  <c r="BJ582" i="19"/>
  <c r="BC582" i="19"/>
  <c r="BB582" i="19"/>
  <c r="AU582" i="19"/>
  <c r="AT582" i="19"/>
  <c r="BJ581" i="19"/>
  <c r="BC581" i="19"/>
  <c r="BB581" i="19"/>
  <c r="AU581" i="19"/>
  <c r="AT581" i="19"/>
  <c r="BJ580" i="19"/>
  <c r="BC580" i="19"/>
  <c r="BB580" i="19"/>
  <c r="AU580" i="19"/>
  <c r="AT580" i="19"/>
  <c r="BJ579" i="19"/>
  <c r="BC579" i="19"/>
  <c r="BB579" i="19"/>
  <c r="AU579" i="19"/>
  <c r="AT579" i="19"/>
  <c r="BJ578" i="19"/>
  <c r="BC578" i="19"/>
  <c r="BB578" i="19"/>
  <c r="AU578" i="19"/>
  <c r="AT578" i="19"/>
  <c r="BJ577" i="19"/>
  <c r="BC577" i="19"/>
  <c r="BB577" i="19"/>
  <c r="AU577" i="19"/>
  <c r="AT577" i="19"/>
  <c r="BJ576" i="19"/>
  <c r="BC576" i="19"/>
  <c r="BB576" i="19"/>
  <c r="AU576" i="19"/>
  <c r="AT576" i="19"/>
  <c r="BJ575" i="19"/>
  <c r="BC575" i="19"/>
  <c r="BB575" i="19"/>
  <c r="AU575" i="19"/>
  <c r="AT575" i="19"/>
  <c r="BJ574" i="19"/>
  <c r="BC574" i="19"/>
  <c r="BB574" i="19"/>
  <c r="AU574" i="19"/>
  <c r="AT574" i="19"/>
  <c r="BJ573" i="19"/>
  <c r="BC573" i="19"/>
  <c r="BB573" i="19"/>
  <c r="AU573" i="19"/>
  <c r="AT573" i="19"/>
  <c r="BJ572" i="19"/>
  <c r="BC572" i="19"/>
  <c r="BB572" i="19"/>
  <c r="AU572" i="19"/>
  <c r="AT572" i="19"/>
  <c r="BJ571" i="19"/>
  <c r="BC571" i="19"/>
  <c r="BB571" i="19"/>
  <c r="AU571" i="19"/>
  <c r="AT571" i="19"/>
  <c r="BJ570" i="19"/>
  <c r="BC570" i="19"/>
  <c r="BB570" i="19"/>
  <c r="AU570" i="19"/>
  <c r="AT570" i="19"/>
  <c r="BJ569" i="19"/>
  <c r="BC569" i="19"/>
  <c r="BB569" i="19"/>
  <c r="AU569" i="19"/>
  <c r="AT569" i="19"/>
  <c r="BJ568" i="19"/>
  <c r="BC568" i="19"/>
  <c r="BB568" i="19"/>
  <c r="AU568" i="19"/>
  <c r="AT568" i="19"/>
  <c r="BJ567" i="19"/>
  <c r="BC567" i="19"/>
  <c r="BB567" i="19"/>
  <c r="AU567" i="19"/>
  <c r="AT567" i="19"/>
  <c r="BJ566" i="19"/>
  <c r="BC566" i="19"/>
  <c r="BB566" i="19"/>
  <c r="AU566" i="19"/>
  <c r="AT566" i="19"/>
  <c r="BJ565" i="19"/>
  <c r="BC565" i="19"/>
  <c r="BB565" i="19"/>
  <c r="AU565" i="19"/>
  <c r="AT565" i="19"/>
  <c r="BJ564" i="19"/>
  <c r="BC564" i="19"/>
  <c r="BB564" i="19"/>
  <c r="AU564" i="19"/>
  <c r="AT564" i="19"/>
  <c r="BJ563" i="19"/>
  <c r="BC563" i="19"/>
  <c r="BB563" i="19"/>
  <c r="AU563" i="19"/>
  <c r="AT563" i="19"/>
  <c r="BJ562" i="19"/>
  <c r="BC562" i="19"/>
  <c r="BB562" i="19"/>
  <c r="AU562" i="19"/>
  <c r="AT562" i="19"/>
  <c r="BJ561" i="19"/>
  <c r="BC561" i="19"/>
  <c r="BB561" i="19"/>
  <c r="AU561" i="19"/>
  <c r="AT561" i="19"/>
  <c r="BJ560" i="19"/>
  <c r="BC560" i="19"/>
  <c r="BB560" i="19"/>
  <c r="AU560" i="19"/>
  <c r="AT560" i="19"/>
  <c r="BJ559" i="19"/>
  <c r="BC559" i="19"/>
  <c r="BB559" i="19"/>
  <c r="AU559" i="19"/>
  <c r="AT559" i="19"/>
  <c r="BJ558" i="19"/>
  <c r="BC558" i="19"/>
  <c r="BB558" i="19"/>
  <c r="AU558" i="19"/>
  <c r="AT558" i="19"/>
  <c r="BJ557" i="19"/>
  <c r="BC557" i="19"/>
  <c r="BB557" i="19"/>
  <c r="AU557" i="19"/>
  <c r="AT557" i="19"/>
  <c r="BJ556" i="19"/>
  <c r="BC556" i="19"/>
  <c r="BB556" i="19"/>
  <c r="AU556" i="19"/>
  <c r="AT556" i="19"/>
  <c r="BJ555" i="19"/>
  <c r="BC555" i="19"/>
  <c r="BB555" i="19"/>
  <c r="AU555" i="19"/>
  <c r="AT555" i="19"/>
  <c r="BJ554" i="19"/>
  <c r="BC554" i="19"/>
  <c r="BB554" i="19"/>
  <c r="AU554" i="19"/>
  <c r="AT554" i="19"/>
  <c r="BJ553" i="19"/>
  <c r="BC553" i="19"/>
  <c r="BB553" i="19"/>
  <c r="AU553" i="19"/>
  <c r="AT553" i="19"/>
  <c r="BJ552" i="19"/>
  <c r="BC552" i="19"/>
  <c r="BB552" i="19"/>
  <c r="AU552" i="19"/>
  <c r="AT552" i="19"/>
  <c r="BJ551" i="19"/>
  <c r="BC551" i="19"/>
  <c r="BB551" i="19"/>
  <c r="AU551" i="19"/>
  <c r="AT551" i="19"/>
  <c r="BJ550" i="19"/>
  <c r="BC550" i="19"/>
  <c r="BB550" i="19"/>
  <c r="AU550" i="19"/>
  <c r="AT550" i="19"/>
  <c r="BJ549" i="19"/>
  <c r="BC549" i="19"/>
  <c r="BB549" i="19"/>
  <c r="AU549" i="19"/>
  <c r="AT549" i="19"/>
  <c r="BJ548" i="19"/>
  <c r="BC548" i="19"/>
  <c r="BB548" i="19"/>
  <c r="AU548" i="19"/>
  <c r="AT548" i="19"/>
  <c r="BJ547" i="19"/>
  <c r="BC547" i="19"/>
  <c r="BB547" i="19"/>
  <c r="AU547" i="19"/>
  <c r="AT547" i="19"/>
  <c r="BJ546" i="19"/>
  <c r="BC546" i="19"/>
  <c r="BB546" i="19"/>
  <c r="AU546" i="19"/>
  <c r="AT546" i="19"/>
  <c r="BJ545" i="19"/>
  <c r="BC545" i="19"/>
  <c r="BB545" i="19"/>
  <c r="AU545" i="19"/>
  <c r="AT545" i="19"/>
  <c r="BJ544" i="19"/>
  <c r="BC544" i="19"/>
  <c r="BB544" i="19"/>
  <c r="AU544" i="19"/>
  <c r="AT544" i="19"/>
  <c r="BJ543" i="19"/>
  <c r="BC543" i="19"/>
  <c r="BB543" i="19"/>
  <c r="AU543" i="19"/>
  <c r="AT543" i="19"/>
  <c r="BJ542" i="19"/>
  <c r="BC542" i="19"/>
  <c r="BB542" i="19"/>
  <c r="AU542" i="19"/>
  <c r="AT542" i="19"/>
  <c r="BJ541" i="19"/>
  <c r="BC541" i="19"/>
  <c r="BB541" i="19"/>
  <c r="AU541" i="19"/>
  <c r="AT541" i="19"/>
  <c r="BJ540" i="19"/>
  <c r="BC540" i="19"/>
  <c r="BB540" i="19"/>
  <c r="AU540" i="19"/>
  <c r="AT540" i="19"/>
  <c r="BJ539" i="19"/>
  <c r="BC539" i="19"/>
  <c r="BB539" i="19"/>
  <c r="AU539" i="19"/>
  <c r="AT539" i="19"/>
  <c r="BJ538" i="19"/>
  <c r="BC538" i="19"/>
  <c r="BB538" i="19"/>
  <c r="AU538" i="19"/>
  <c r="AT538" i="19"/>
  <c r="BJ537" i="19"/>
  <c r="BC537" i="19"/>
  <c r="BB537" i="19"/>
  <c r="AU537" i="19"/>
  <c r="AT537" i="19"/>
  <c r="BJ536" i="19"/>
  <c r="BC536" i="19"/>
  <c r="BB536" i="19"/>
  <c r="AU536" i="19"/>
  <c r="AT536" i="19"/>
  <c r="BJ535" i="19"/>
  <c r="BC535" i="19"/>
  <c r="BB535" i="19"/>
  <c r="AU535" i="19"/>
  <c r="AT535" i="19"/>
  <c r="BJ534" i="19"/>
  <c r="BC534" i="19"/>
  <c r="BB534" i="19"/>
  <c r="AU534" i="19"/>
  <c r="AT534" i="19"/>
  <c r="BJ533" i="19"/>
  <c r="BC533" i="19"/>
  <c r="BB533" i="19"/>
  <c r="AU533" i="19"/>
  <c r="AT533" i="19"/>
  <c r="BJ532" i="19"/>
  <c r="BC532" i="19"/>
  <c r="BB532" i="19"/>
  <c r="AU532" i="19"/>
  <c r="AT532" i="19"/>
  <c r="BJ531" i="19"/>
  <c r="BC531" i="19"/>
  <c r="BB531" i="19"/>
  <c r="AU531" i="19"/>
  <c r="AT531" i="19"/>
  <c r="BJ530" i="19"/>
  <c r="BC530" i="19"/>
  <c r="BB530" i="19"/>
  <c r="AU530" i="19"/>
  <c r="AT530" i="19"/>
  <c r="BJ529" i="19"/>
  <c r="BC529" i="19"/>
  <c r="BB529" i="19"/>
  <c r="AU529" i="19"/>
  <c r="AT529" i="19"/>
  <c r="BJ528" i="19"/>
  <c r="BC528" i="19"/>
  <c r="BB528" i="19"/>
  <c r="AU528" i="19"/>
  <c r="AT528" i="19"/>
  <c r="BJ527" i="19"/>
  <c r="BC527" i="19"/>
  <c r="BB527" i="19"/>
  <c r="AU527" i="19"/>
  <c r="AT527" i="19"/>
  <c r="BJ526" i="19"/>
  <c r="BC526" i="19"/>
  <c r="BB526" i="19"/>
  <c r="AU526" i="19"/>
  <c r="AT526" i="19"/>
  <c r="BJ525" i="19"/>
  <c r="BC525" i="19"/>
  <c r="BB525" i="19"/>
  <c r="AU525" i="19"/>
  <c r="AT525" i="19"/>
  <c r="BJ524" i="19"/>
  <c r="BC524" i="19"/>
  <c r="BB524" i="19"/>
  <c r="AU524" i="19"/>
  <c r="AT524" i="19"/>
  <c r="BJ523" i="19"/>
  <c r="BC523" i="19"/>
  <c r="BB523" i="19"/>
  <c r="AU523" i="19"/>
  <c r="AT523" i="19"/>
  <c r="BJ522" i="19"/>
  <c r="BC522" i="19"/>
  <c r="BB522" i="19"/>
  <c r="AU522" i="19"/>
  <c r="AT522" i="19"/>
  <c r="BJ521" i="19"/>
  <c r="BC521" i="19"/>
  <c r="BB521" i="19"/>
  <c r="AU521" i="19"/>
  <c r="AT521" i="19"/>
  <c r="BJ520" i="19"/>
  <c r="BC520" i="19"/>
  <c r="BB520" i="19"/>
  <c r="AU520" i="19"/>
  <c r="AT520" i="19"/>
  <c r="BJ519" i="19"/>
  <c r="BC519" i="19"/>
  <c r="BB519" i="19"/>
  <c r="AU519" i="19"/>
  <c r="AT519" i="19"/>
  <c r="BJ518" i="19"/>
  <c r="BC518" i="19"/>
  <c r="BB518" i="19"/>
  <c r="AU518" i="19"/>
  <c r="AT518" i="19"/>
  <c r="BJ517" i="19"/>
  <c r="BC517" i="19"/>
  <c r="BB517" i="19"/>
  <c r="AU517" i="19"/>
  <c r="AT517" i="19"/>
  <c r="BJ516" i="19"/>
  <c r="BC516" i="19"/>
  <c r="BB516" i="19"/>
  <c r="AU516" i="19"/>
  <c r="AT516" i="19"/>
  <c r="BJ515" i="19"/>
  <c r="BC515" i="19"/>
  <c r="BB515" i="19"/>
  <c r="AU515" i="19"/>
  <c r="AT515" i="19"/>
  <c r="BJ514" i="19"/>
  <c r="BC514" i="19"/>
  <c r="BB514" i="19"/>
  <c r="AU514" i="19"/>
  <c r="AT514" i="19"/>
  <c r="BJ513" i="19"/>
  <c r="BC513" i="19"/>
  <c r="BB513" i="19"/>
  <c r="AU513" i="19"/>
  <c r="AT513" i="19"/>
  <c r="BJ512" i="19"/>
  <c r="BC512" i="19"/>
  <c r="BB512" i="19"/>
  <c r="AU512" i="19"/>
  <c r="AT512" i="19"/>
  <c r="BJ511" i="19"/>
  <c r="BC511" i="19"/>
  <c r="BB511" i="19"/>
  <c r="AU511" i="19"/>
  <c r="AT511" i="19"/>
  <c r="BJ510" i="19"/>
  <c r="BC510" i="19"/>
  <c r="BB510" i="19"/>
  <c r="AU510" i="19"/>
  <c r="AT510" i="19"/>
  <c r="BJ509" i="19"/>
  <c r="BC509" i="19"/>
  <c r="BB509" i="19"/>
  <c r="AU509" i="19"/>
  <c r="AT509" i="19"/>
  <c r="BJ508" i="19"/>
  <c r="BC508" i="19"/>
  <c r="BB508" i="19"/>
  <c r="AU508" i="19"/>
  <c r="AT508" i="19"/>
  <c r="BJ507" i="19"/>
  <c r="BC507" i="19"/>
  <c r="BB507" i="19"/>
  <c r="AU507" i="19"/>
  <c r="AT507" i="19"/>
  <c r="BJ506" i="19"/>
  <c r="BC506" i="19"/>
  <c r="BB506" i="19"/>
  <c r="AU506" i="19"/>
  <c r="AT506" i="19"/>
  <c r="BJ505" i="19"/>
  <c r="BC505" i="19"/>
  <c r="BB505" i="19"/>
  <c r="AU505" i="19"/>
  <c r="AT505" i="19"/>
  <c r="BJ504" i="19"/>
  <c r="BC504" i="19"/>
  <c r="BB504" i="19"/>
  <c r="AU504" i="19"/>
  <c r="AT504" i="19"/>
  <c r="BJ503" i="19"/>
  <c r="BC503" i="19"/>
  <c r="BB503" i="19"/>
  <c r="AU503" i="19"/>
  <c r="AT503" i="19"/>
  <c r="BJ502" i="19"/>
  <c r="BC502" i="19"/>
  <c r="BB502" i="19"/>
  <c r="AU502" i="19"/>
  <c r="AT502" i="19"/>
  <c r="BJ501" i="19"/>
  <c r="BC501" i="19"/>
  <c r="BB501" i="19"/>
  <c r="AU501" i="19"/>
  <c r="AT501" i="19"/>
  <c r="BJ500" i="19"/>
  <c r="BC500" i="19"/>
  <c r="BB500" i="19"/>
  <c r="AU500" i="19"/>
  <c r="AT500" i="19"/>
  <c r="BJ499" i="19"/>
  <c r="BC499" i="19"/>
  <c r="BB499" i="19"/>
  <c r="AU499" i="19"/>
  <c r="AT499" i="19"/>
  <c r="BJ498" i="19"/>
  <c r="BC498" i="19"/>
  <c r="BB498" i="19"/>
  <c r="AU498" i="19"/>
  <c r="AT498" i="19"/>
  <c r="BJ497" i="19"/>
  <c r="BC497" i="19"/>
  <c r="BB497" i="19"/>
  <c r="AU497" i="19"/>
  <c r="AT497" i="19"/>
  <c r="BJ496" i="19"/>
  <c r="BC496" i="19"/>
  <c r="BB496" i="19"/>
  <c r="AU496" i="19"/>
  <c r="AT496" i="19"/>
  <c r="BJ495" i="19"/>
  <c r="BC495" i="19"/>
  <c r="BB495" i="19"/>
  <c r="AU495" i="19"/>
  <c r="AT495" i="19"/>
  <c r="BJ494" i="19"/>
  <c r="BC494" i="19"/>
  <c r="BB494" i="19"/>
  <c r="AU494" i="19"/>
  <c r="AT494" i="19"/>
  <c r="BJ493" i="19"/>
  <c r="BC493" i="19"/>
  <c r="BB493" i="19"/>
  <c r="AU493" i="19"/>
  <c r="AT493" i="19"/>
  <c r="BJ492" i="19"/>
  <c r="BC492" i="19"/>
  <c r="BB492" i="19"/>
  <c r="AU492" i="19"/>
  <c r="AT492" i="19"/>
  <c r="BJ491" i="19"/>
  <c r="BC491" i="19"/>
  <c r="BB491" i="19"/>
  <c r="AU491" i="19"/>
  <c r="AT491" i="19"/>
  <c r="BJ490" i="19"/>
  <c r="BC490" i="19"/>
  <c r="BB490" i="19"/>
  <c r="AU490" i="19"/>
  <c r="AT490" i="19"/>
  <c r="BJ489" i="19"/>
  <c r="BC489" i="19"/>
  <c r="BB489" i="19"/>
  <c r="AU489" i="19"/>
  <c r="AT489" i="19"/>
  <c r="BJ488" i="19"/>
  <c r="BC488" i="19"/>
  <c r="BB488" i="19"/>
  <c r="AU488" i="19"/>
  <c r="AT488" i="19"/>
  <c r="BJ487" i="19"/>
  <c r="BC487" i="19"/>
  <c r="BB487" i="19"/>
  <c r="AU487" i="19"/>
  <c r="AT487" i="19"/>
  <c r="BJ486" i="19"/>
  <c r="BC486" i="19"/>
  <c r="BB486" i="19"/>
  <c r="AU486" i="19"/>
  <c r="AT486" i="19"/>
  <c r="BJ485" i="19"/>
  <c r="BC485" i="19"/>
  <c r="BB485" i="19"/>
  <c r="AU485" i="19"/>
  <c r="AT485" i="19"/>
  <c r="BJ484" i="19"/>
  <c r="BC484" i="19"/>
  <c r="BB484" i="19"/>
  <c r="AU484" i="19"/>
  <c r="AT484" i="19"/>
  <c r="BJ483" i="19"/>
  <c r="BC483" i="19"/>
  <c r="BB483" i="19"/>
  <c r="AU483" i="19"/>
  <c r="AT483" i="19"/>
  <c r="BJ482" i="19"/>
  <c r="BC482" i="19"/>
  <c r="BB482" i="19"/>
  <c r="AU482" i="19"/>
  <c r="AT482" i="19"/>
  <c r="BJ481" i="19"/>
  <c r="BC481" i="19"/>
  <c r="BB481" i="19"/>
  <c r="AU481" i="19"/>
  <c r="AT481" i="19"/>
  <c r="BJ480" i="19"/>
  <c r="BC480" i="19"/>
  <c r="BB480" i="19"/>
  <c r="AU480" i="19"/>
  <c r="AT480" i="19"/>
  <c r="BJ479" i="19"/>
  <c r="BC479" i="19"/>
  <c r="BB479" i="19"/>
  <c r="AU479" i="19"/>
  <c r="AT479" i="19"/>
  <c r="BJ478" i="19"/>
  <c r="BC478" i="19"/>
  <c r="BB478" i="19"/>
  <c r="AU478" i="19"/>
  <c r="AT478" i="19"/>
  <c r="BJ477" i="19"/>
  <c r="BC477" i="19"/>
  <c r="BB477" i="19"/>
  <c r="AU477" i="19"/>
  <c r="AT477" i="19"/>
  <c r="BJ476" i="19"/>
  <c r="BC476" i="19"/>
  <c r="BB476" i="19"/>
  <c r="AU476" i="19"/>
  <c r="AT476" i="19"/>
  <c r="BJ475" i="19"/>
  <c r="BC475" i="19"/>
  <c r="BB475" i="19"/>
  <c r="AU475" i="19"/>
  <c r="AT475" i="19"/>
  <c r="BJ474" i="19"/>
  <c r="BC474" i="19"/>
  <c r="BB474" i="19"/>
  <c r="AU474" i="19"/>
  <c r="AT474" i="19"/>
  <c r="BJ473" i="19"/>
  <c r="BC473" i="19"/>
  <c r="BB473" i="19"/>
  <c r="AU473" i="19"/>
  <c r="AT473" i="19"/>
  <c r="BJ472" i="19"/>
  <c r="BC472" i="19"/>
  <c r="BB472" i="19"/>
  <c r="AU472" i="19"/>
  <c r="AT472" i="19"/>
  <c r="BJ471" i="19"/>
  <c r="BC471" i="19"/>
  <c r="BB471" i="19"/>
  <c r="AU471" i="19"/>
  <c r="AT471" i="19"/>
  <c r="BJ470" i="19"/>
  <c r="BC470" i="19"/>
  <c r="BB470" i="19"/>
  <c r="AU470" i="19"/>
  <c r="AT470" i="19"/>
  <c r="BJ469" i="19"/>
  <c r="BC469" i="19"/>
  <c r="BB469" i="19"/>
  <c r="AU469" i="19"/>
  <c r="AT469" i="19"/>
  <c r="BJ468" i="19"/>
  <c r="BC468" i="19"/>
  <c r="BB468" i="19"/>
  <c r="AU468" i="19"/>
  <c r="AT468" i="19"/>
  <c r="BJ467" i="19"/>
  <c r="BC467" i="19"/>
  <c r="BB467" i="19"/>
  <c r="AU467" i="19"/>
  <c r="AT467" i="19"/>
  <c r="BJ466" i="19"/>
  <c r="BC466" i="19"/>
  <c r="BB466" i="19"/>
  <c r="AU466" i="19"/>
  <c r="AT466" i="19"/>
  <c r="BJ465" i="19"/>
  <c r="BC465" i="19"/>
  <c r="BB465" i="19"/>
  <c r="AU465" i="19"/>
  <c r="AT465" i="19"/>
  <c r="BJ464" i="19"/>
  <c r="BC464" i="19"/>
  <c r="BB464" i="19"/>
  <c r="AU464" i="19"/>
  <c r="AT464" i="19"/>
  <c r="BJ463" i="19"/>
  <c r="BC463" i="19"/>
  <c r="BB463" i="19"/>
  <c r="AU463" i="19"/>
  <c r="AT463" i="19"/>
  <c r="BJ462" i="19"/>
  <c r="BC462" i="19"/>
  <c r="BB462" i="19"/>
  <c r="AU462" i="19"/>
  <c r="AT462" i="19"/>
  <c r="BJ461" i="19"/>
  <c r="BC461" i="19"/>
  <c r="BB461" i="19"/>
  <c r="AU461" i="19"/>
  <c r="AT461" i="19"/>
  <c r="BJ460" i="19"/>
  <c r="BC460" i="19"/>
  <c r="BB460" i="19"/>
  <c r="AU460" i="19"/>
  <c r="AT460" i="19"/>
  <c r="BJ459" i="19"/>
  <c r="BC459" i="19"/>
  <c r="BB459" i="19"/>
  <c r="AU459" i="19"/>
  <c r="AT459" i="19"/>
  <c r="BJ458" i="19"/>
  <c r="BC458" i="19"/>
  <c r="BB458" i="19"/>
  <c r="AU458" i="19"/>
  <c r="AT458" i="19"/>
  <c r="BJ457" i="19"/>
  <c r="BC457" i="19"/>
  <c r="BB457" i="19"/>
  <c r="AU457" i="19"/>
  <c r="AT457" i="19"/>
  <c r="BJ456" i="19"/>
  <c r="BC456" i="19"/>
  <c r="BB456" i="19"/>
  <c r="AU456" i="19"/>
  <c r="AT456" i="19"/>
  <c r="BJ455" i="19"/>
  <c r="BC455" i="19"/>
  <c r="BB455" i="19"/>
  <c r="AU455" i="19"/>
  <c r="AT455" i="19"/>
  <c r="BJ454" i="19"/>
  <c r="BC454" i="19"/>
  <c r="BB454" i="19"/>
  <c r="AU454" i="19"/>
  <c r="AT454" i="19"/>
  <c r="BJ453" i="19"/>
  <c r="BC453" i="19"/>
  <c r="BB453" i="19"/>
  <c r="AU453" i="19"/>
  <c r="AT453" i="19"/>
  <c r="BJ452" i="19"/>
  <c r="BC452" i="19"/>
  <c r="BB452" i="19"/>
  <c r="AU452" i="19"/>
  <c r="AT452" i="19"/>
  <c r="BJ451" i="19"/>
  <c r="BC451" i="19"/>
  <c r="BB451" i="19"/>
  <c r="AU451" i="19"/>
  <c r="AT451" i="19"/>
  <c r="BJ450" i="19"/>
  <c r="BC450" i="19"/>
  <c r="BB450" i="19"/>
  <c r="AU450" i="19"/>
  <c r="AT450" i="19"/>
  <c r="BJ449" i="19"/>
  <c r="BC449" i="19"/>
  <c r="BB449" i="19"/>
  <c r="AU449" i="19"/>
  <c r="AT449" i="19"/>
  <c r="BJ448" i="19"/>
  <c r="BC448" i="19"/>
  <c r="BB448" i="19"/>
  <c r="AU448" i="19"/>
  <c r="AT448" i="19"/>
  <c r="BJ447" i="19"/>
  <c r="BC447" i="19"/>
  <c r="BB447" i="19"/>
  <c r="AU447" i="19"/>
  <c r="AT447" i="19"/>
  <c r="BJ446" i="19"/>
  <c r="BC446" i="19"/>
  <c r="BB446" i="19"/>
  <c r="AU446" i="19"/>
  <c r="AT446" i="19"/>
  <c r="BJ445" i="19"/>
  <c r="BC445" i="19"/>
  <c r="BB445" i="19"/>
  <c r="AU445" i="19"/>
  <c r="AT445" i="19"/>
  <c r="BJ444" i="19"/>
  <c r="BC444" i="19"/>
  <c r="BB444" i="19"/>
  <c r="AU444" i="19"/>
  <c r="AT444" i="19"/>
  <c r="BJ443" i="19"/>
  <c r="BC443" i="19"/>
  <c r="BB443" i="19"/>
  <c r="AU443" i="19"/>
  <c r="AT443" i="19"/>
  <c r="BJ442" i="19"/>
  <c r="BC442" i="19"/>
  <c r="BB442" i="19"/>
  <c r="AU442" i="19"/>
  <c r="AT442" i="19"/>
  <c r="BJ441" i="19"/>
  <c r="BC441" i="19"/>
  <c r="BB441" i="19"/>
  <c r="AU441" i="19"/>
  <c r="AT441" i="19"/>
  <c r="BJ440" i="19"/>
  <c r="BC440" i="19"/>
  <c r="BB440" i="19"/>
  <c r="AU440" i="19"/>
  <c r="AT440" i="19"/>
  <c r="BJ439" i="19"/>
  <c r="BC439" i="19"/>
  <c r="BB439" i="19"/>
  <c r="AU439" i="19"/>
  <c r="AT439" i="19"/>
  <c r="BJ438" i="19"/>
  <c r="BC438" i="19"/>
  <c r="BB438" i="19"/>
  <c r="AU438" i="19"/>
  <c r="AT438" i="19"/>
  <c r="BJ437" i="19"/>
  <c r="BC437" i="19"/>
  <c r="BB437" i="19"/>
  <c r="AU437" i="19"/>
  <c r="AT437" i="19"/>
  <c r="BJ436" i="19"/>
  <c r="BC436" i="19"/>
  <c r="BB436" i="19"/>
  <c r="AU436" i="19"/>
  <c r="AT436" i="19"/>
  <c r="BJ435" i="19"/>
  <c r="BC435" i="19"/>
  <c r="BB435" i="19"/>
  <c r="AU435" i="19"/>
  <c r="AT435" i="19"/>
  <c r="BJ434" i="19"/>
  <c r="BC434" i="19"/>
  <c r="BB434" i="19"/>
  <c r="AU434" i="19"/>
  <c r="AT434" i="19"/>
  <c r="BJ433" i="19"/>
  <c r="BC433" i="19"/>
  <c r="BB433" i="19"/>
  <c r="AU433" i="19"/>
  <c r="AT433" i="19"/>
  <c r="BJ432" i="19"/>
  <c r="BC432" i="19"/>
  <c r="BB432" i="19"/>
  <c r="AU432" i="19"/>
  <c r="AT432" i="19"/>
  <c r="BJ431" i="19"/>
  <c r="BC431" i="19"/>
  <c r="BB431" i="19"/>
  <c r="AU431" i="19"/>
  <c r="AT431" i="19"/>
  <c r="BJ430" i="19"/>
  <c r="BC430" i="19"/>
  <c r="BB430" i="19"/>
  <c r="AU430" i="19"/>
  <c r="AT430" i="19"/>
  <c r="BJ429" i="19"/>
  <c r="BC429" i="19"/>
  <c r="BB429" i="19"/>
  <c r="AU429" i="19"/>
  <c r="AT429" i="19"/>
  <c r="BJ428" i="19"/>
  <c r="BC428" i="19"/>
  <c r="BB428" i="19"/>
  <c r="AU428" i="19"/>
  <c r="AT428" i="19"/>
  <c r="BJ427" i="19"/>
  <c r="BC427" i="19"/>
  <c r="BB427" i="19"/>
  <c r="AU427" i="19"/>
  <c r="AT427" i="19"/>
  <c r="BJ426" i="19"/>
  <c r="BC426" i="19"/>
  <c r="BB426" i="19"/>
  <c r="AU426" i="19"/>
  <c r="AT426" i="19"/>
  <c r="BJ425" i="19"/>
  <c r="BC425" i="19"/>
  <c r="BB425" i="19"/>
  <c r="AU425" i="19"/>
  <c r="AT425" i="19"/>
  <c r="BJ424" i="19"/>
  <c r="BC424" i="19"/>
  <c r="BB424" i="19"/>
  <c r="AU424" i="19"/>
  <c r="AT424" i="19"/>
  <c r="BJ423" i="19"/>
  <c r="BC423" i="19"/>
  <c r="BB423" i="19"/>
  <c r="AU423" i="19"/>
  <c r="AT423" i="19"/>
  <c r="BJ422" i="19"/>
  <c r="BC422" i="19"/>
  <c r="BB422" i="19"/>
  <c r="AU422" i="19"/>
  <c r="AT422" i="19"/>
  <c r="BJ421" i="19"/>
  <c r="BC421" i="19"/>
  <c r="BB421" i="19"/>
  <c r="AU421" i="19"/>
  <c r="AT421" i="19"/>
  <c r="BJ420" i="19"/>
  <c r="BC420" i="19"/>
  <c r="BB420" i="19"/>
  <c r="AU420" i="19"/>
  <c r="AT420" i="19"/>
  <c r="BJ419" i="19"/>
  <c r="BC419" i="19"/>
  <c r="BB419" i="19"/>
  <c r="AU419" i="19"/>
  <c r="AT419" i="19"/>
  <c r="BJ418" i="19"/>
  <c r="BC418" i="19"/>
  <c r="BB418" i="19"/>
  <c r="AU418" i="19"/>
  <c r="AT418" i="19"/>
  <c r="BJ417" i="19"/>
  <c r="BC417" i="19"/>
  <c r="BB417" i="19"/>
  <c r="AU417" i="19"/>
  <c r="AT417" i="19"/>
  <c r="BJ416" i="19"/>
  <c r="BC416" i="19"/>
  <c r="BB416" i="19"/>
  <c r="AU416" i="19"/>
  <c r="AT416" i="19"/>
  <c r="BJ415" i="19"/>
  <c r="BC415" i="19"/>
  <c r="BB415" i="19"/>
  <c r="AU415" i="19"/>
  <c r="AT415" i="19"/>
  <c r="BJ414" i="19"/>
  <c r="BC414" i="19"/>
  <c r="BB414" i="19"/>
  <c r="AU414" i="19"/>
  <c r="AT414" i="19"/>
  <c r="BJ413" i="19"/>
  <c r="BC413" i="19"/>
  <c r="BB413" i="19"/>
  <c r="AU413" i="19"/>
  <c r="AT413" i="19"/>
  <c r="BJ412" i="19"/>
  <c r="BC412" i="19"/>
  <c r="BB412" i="19"/>
  <c r="AU412" i="19"/>
  <c r="AT412" i="19"/>
  <c r="BJ411" i="19"/>
  <c r="BC411" i="19"/>
  <c r="BB411" i="19"/>
  <c r="AU411" i="19"/>
  <c r="AT411" i="19"/>
  <c r="BJ410" i="19"/>
  <c r="BC410" i="19"/>
  <c r="BB410" i="19"/>
  <c r="AU410" i="19"/>
  <c r="AT410" i="19"/>
  <c r="BJ409" i="19"/>
  <c r="BC409" i="19"/>
  <c r="BB409" i="19"/>
  <c r="AU409" i="19"/>
  <c r="AT409" i="19"/>
  <c r="BJ408" i="19"/>
  <c r="BC408" i="19"/>
  <c r="BB408" i="19"/>
  <c r="AU408" i="19"/>
  <c r="AT408" i="19"/>
  <c r="BJ407" i="19"/>
  <c r="BC407" i="19"/>
  <c r="BB407" i="19"/>
  <c r="AU407" i="19"/>
  <c r="AT407" i="19"/>
  <c r="BJ406" i="19"/>
  <c r="BC406" i="19"/>
  <c r="BB406" i="19"/>
  <c r="AU406" i="19"/>
  <c r="AT406" i="19"/>
  <c r="BJ405" i="19"/>
  <c r="BC405" i="19"/>
  <c r="BB405" i="19"/>
  <c r="AU405" i="19"/>
  <c r="AT405" i="19"/>
  <c r="BJ404" i="19"/>
  <c r="BC404" i="19"/>
  <c r="BB404" i="19"/>
  <c r="AU404" i="19"/>
  <c r="AT404" i="19"/>
  <c r="BJ403" i="19"/>
  <c r="BC403" i="19"/>
  <c r="BB403" i="19"/>
  <c r="AU403" i="19"/>
  <c r="AT403" i="19"/>
  <c r="BJ402" i="19"/>
  <c r="BC402" i="19"/>
  <c r="BB402" i="19"/>
  <c r="AU402" i="19"/>
  <c r="AT402" i="19"/>
  <c r="BJ401" i="19"/>
  <c r="BC401" i="19"/>
  <c r="BB401" i="19"/>
  <c r="AU401" i="19"/>
  <c r="AT401" i="19"/>
  <c r="BJ400" i="19"/>
  <c r="BC400" i="19"/>
  <c r="BB400" i="19"/>
  <c r="AU400" i="19"/>
  <c r="AT400" i="19"/>
  <c r="BJ399" i="19"/>
  <c r="BC399" i="19"/>
  <c r="BB399" i="19"/>
  <c r="AU399" i="19"/>
  <c r="AT399" i="19"/>
  <c r="BJ398" i="19"/>
  <c r="BC398" i="19"/>
  <c r="BB398" i="19"/>
  <c r="AU398" i="19"/>
  <c r="AT398" i="19"/>
  <c r="BJ397" i="19"/>
  <c r="BC397" i="19"/>
  <c r="BB397" i="19"/>
  <c r="AU397" i="19"/>
  <c r="AT397" i="19"/>
  <c r="BJ396" i="19"/>
  <c r="BC396" i="19"/>
  <c r="BB396" i="19"/>
  <c r="AU396" i="19"/>
  <c r="AT396" i="19"/>
  <c r="BJ395" i="19"/>
  <c r="BC395" i="19"/>
  <c r="BB395" i="19"/>
  <c r="AU395" i="19"/>
  <c r="AT395" i="19"/>
  <c r="BJ394" i="19"/>
  <c r="BC394" i="19"/>
  <c r="BB394" i="19"/>
  <c r="AU394" i="19"/>
  <c r="AT394" i="19"/>
  <c r="BJ393" i="19"/>
  <c r="BC393" i="19"/>
  <c r="BB393" i="19"/>
  <c r="AU393" i="19"/>
  <c r="AT393" i="19"/>
  <c r="BJ392" i="19"/>
  <c r="BC392" i="19"/>
  <c r="BB392" i="19"/>
  <c r="AU392" i="19"/>
  <c r="AT392" i="19"/>
  <c r="BJ391" i="19"/>
  <c r="BC391" i="19"/>
  <c r="BB391" i="19"/>
  <c r="AU391" i="19"/>
  <c r="AT391" i="19"/>
  <c r="BJ390" i="19"/>
  <c r="BC390" i="19"/>
  <c r="BB390" i="19"/>
  <c r="AU390" i="19"/>
  <c r="AT390" i="19"/>
  <c r="BJ389" i="19"/>
  <c r="BC389" i="19"/>
  <c r="BB389" i="19"/>
  <c r="AU389" i="19"/>
  <c r="AT389" i="19"/>
  <c r="BJ388" i="19"/>
  <c r="BC388" i="19"/>
  <c r="BB388" i="19"/>
  <c r="AU388" i="19"/>
  <c r="AT388" i="19"/>
  <c r="BJ387" i="19"/>
  <c r="BC387" i="19"/>
  <c r="BB387" i="19"/>
  <c r="AU387" i="19"/>
  <c r="AT387" i="19"/>
  <c r="BJ386" i="19"/>
  <c r="BC386" i="19"/>
  <c r="BB386" i="19"/>
  <c r="AU386" i="19"/>
  <c r="AT386" i="19"/>
  <c r="BJ385" i="19"/>
  <c r="BC385" i="19"/>
  <c r="BB385" i="19"/>
  <c r="AU385" i="19"/>
  <c r="AT385" i="19"/>
  <c r="BJ384" i="19"/>
  <c r="BC384" i="19"/>
  <c r="BB384" i="19"/>
  <c r="AU384" i="19"/>
  <c r="AT384" i="19"/>
  <c r="BJ383" i="19"/>
  <c r="BC383" i="19"/>
  <c r="BB383" i="19"/>
  <c r="AU383" i="19"/>
  <c r="AT383" i="19"/>
  <c r="BJ382" i="19"/>
  <c r="BC382" i="19"/>
  <c r="BB382" i="19"/>
  <c r="AU382" i="19"/>
  <c r="AT382" i="19"/>
  <c r="BJ381" i="19"/>
  <c r="BC381" i="19"/>
  <c r="BB381" i="19"/>
  <c r="AU381" i="19"/>
  <c r="AT381" i="19"/>
  <c r="BJ380" i="19"/>
  <c r="BC380" i="19"/>
  <c r="BB380" i="19"/>
  <c r="AU380" i="19"/>
  <c r="AT380" i="19"/>
  <c r="BJ379" i="19"/>
  <c r="BC379" i="19"/>
  <c r="BB379" i="19"/>
  <c r="AU379" i="19"/>
  <c r="AT379" i="19"/>
  <c r="BJ378" i="19"/>
  <c r="BC378" i="19"/>
  <c r="BB378" i="19"/>
  <c r="AU378" i="19"/>
  <c r="AT378" i="19"/>
  <c r="BJ377" i="19"/>
  <c r="BC377" i="19"/>
  <c r="BB377" i="19"/>
  <c r="AU377" i="19"/>
  <c r="AT377" i="19"/>
  <c r="BJ376" i="19"/>
  <c r="BC376" i="19"/>
  <c r="BB376" i="19"/>
  <c r="AU376" i="19"/>
  <c r="AT376" i="19"/>
  <c r="BJ375" i="19"/>
  <c r="BC375" i="19"/>
  <c r="BB375" i="19"/>
  <c r="AU375" i="19"/>
  <c r="AT375" i="19"/>
  <c r="BJ374" i="19"/>
  <c r="BC374" i="19"/>
  <c r="BB374" i="19"/>
  <c r="AU374" i="19"/>
  <c r="AT374" i="19"/>
  <c r="BJ373" i="19"/>
  <c r="BC373" i="19"/>
  <c r="BB373" i="19"/>
  <c r="AU373" i="19"/>
  <c r="AT373" i="19"/>
  <c r="BJ372" i="19"/>
  <c r="BC372" i="19"/>
  <c r="BB372" i="19"/>
  <c r="AU372" i="19"/>
  <c r="AT372" i="19"/>
  <c r="BJ371" i="19"/>
  <c r="BC371" i="19"/>
  <c r="BB371" i="19"/>
  <c r="AU371" i="19"/>
  <c r="AT371" i="19"/>
  <c r="BJ370" i="19"/>
  <c r="BC370" i="19"/>
  <c r="BB370" i="19"/>
  <c r="AU370" i="19"/>
  <c r="AT370" i="19"/>
  <c r="BJ369" i="19"/>
  <c r="BC369" i="19"/>
  <c r="BB369" i="19"/>
  <c r="AU369" i="19"/>
  <c r="AT369" i="19"/>
  <c r="BJ368" i="19"/>
  <c r="BC368" i="19"/>
  <c r="BB368" i="19"/>
  <c r="AU368" i="19"/>
  <c r="AT368" i="19"/>
  <c r="BJ367" i="19"/>
  <c r="BC367" i="19"/>
  <c r="BB367" i="19"/>
  <c r="AU367" i="19"/>
  <c r="AT367" i="19"/>
  <c r="BJ366" i="19"/>
  <c r="BC366" i="19"/>
  <c r="BB366" i="19"/>
  <c r="AU366" i="19"/>
  <c r="AT366" i="19"/>
  <c r="BJ365" i="19"/>
  <c r="BC365" i="19"/>
  <c r="BB365" i="19"/>
  <c r="AU365" i="19"/>
  <c r="AT365" i="19"/>
  <c r="BJ364" i="19"/>
  <c r="BC364" i="19"/>
  <c r="BB364" i="19"/>
  <c r="AU364" i="19"/>
  <c r="AT364" i="19"/>
  <c r="BJ363" i="19"/>
  <c r="BC363" i="19"/>
  <c r="BB363" i="19"/>
  <c r="AU363" i="19"/>
  <c r="AT363" i="19"/>
  <c r="BJ362" i="19"/>
  <c r="BC362" i="19"/>
  <c r="BB362" i="19"/>
  <c r="AU362" i="19"/>
  <c r="AT362" i="19"/>
  <c r="BJ361" i="19"/>
  <c r="BC361" i="19"/>
  <c r="BB361" i="19"/>
  <c r="AU361" i="19"/>
  <c r="AT361" i="19"/>
  <c r="BJ360" i="19"/>
  <c r="BC360" i="19"/>
  <c r="BB360" i="19"/>
  <c r="AU360" i="19"/>
  <c r="AT360" i="19"/>
  <c r="BJ359" i="19"/>
  <c r="BC359" i="19"/>
  <c r="BB359" i="19"/>
  <c r="AU359" i="19"/>
  <c r="AT359" i="19"/>
  <c r="BJ358" i="19"/>
  <c r="BC358" i="19"/>
  <c r="BB358" i="19"/>
  <c r="AU358" i="19"/>
  <c r="AT358" i="19"/>
  <c r="BJ357" i="19"/>
  <c r="BC357" i="19"/>
  <c r="BB357" i="19"/>
  <c r="AU357" i="19"/>
  <c r="AT357" i="19"/>
  <c r="BJ356" i="19"/>
  <c r="BC356" i="19"/>
  <c r="BB356" i="19"/>
  <c r="AU356" i="19"/>
  <c r="AT356" i="19"/>
  <c r="BJ355" i="19"/>
  <c r="BC355" i="19"/>
  <c r="BB355" i="19"/>
  <c r="AU355" i="19"/>
  <c r="AT355" i="19"/>
  <c r="BJ354" i="19"/>
  <c r="BC354" i="19"/>
  <c r="BB354" i="19"/>
  <c r="AU354" i="19"/>
  <c r="AT354" i="19"/>
  <c r="BJ353" i="19"/>
  <c r="BC353" i="19"/>
  <c r="BB353" i="19"/>
  <c r="AU353" i="19"/>
  <c r="AT353" i="19"/>
  <c r="BJ352" i="19"/>
  <c r="BC352" i="19"/>
  <c r="BB352" i="19"/>
  <c r="AU352" i="19"/>
  <c r="AT352" i="19"/>
  <c r="BJ351" i="19"/>
  <c r="BC351" i="19"/>
  <c r="BB351" i="19"/>
  <c r="AU351" i="19"/>
  <c r="AT351" i="19"/>
  <c r="BJ350" i="19"/>
  <c r="BC350" i="19"/>
  <c r="BB350" i="19"/>
  <c r="AU350" i="19"/>
  <c r="AT350" i="19"/>
  <c r="BJ349" i="19"/>
  <c r="BC349" i="19"/>
  <c r="BB349" i="19"/>
  <c r="AU349" i="19"/>
  <c r="AT349" i="19"/>
  <c r="BJ348" i="19"/>
  <c r="BC348" i="19"/>
  <c r="BB348" i="19"/>
  <c r="AU348" i="19"/>
  <c r="AT348" i="19"/>
  <c r="BJ347" i="19"/>
  <c r="BC347" i="19"/>
  <c r="BB347" i="19"/>
  <c r="AU347" i="19"/>
  <c r="AT347" i="19"/>
  <c r="BJ346" i="19"/>
  <c r="BC346" i="19"/>
  <c r="BB346" i="19"/>
  <c r="AU346" i="19"/>
  <c r="AT346" i="19"/>
  <c r="BJ345" i="19"/>
  <c r="BC345" i="19"/>
  <c r="BB345" i="19"/>
  <c r="AU345" i="19"/>
  <c r="AT345" i="19"/>
  <c r="BJ344" i="19"/>
  <c r="BC344" i="19"/>
  <c r="BB344" i="19"/>
  <c r="AU344" i="19"/>
  <c r="AT344" i="19"/>
  <c r="BJ343" i="19"/>
  <c r="BC343" i="19"/>
  <c r="BB343" i="19"/>
  <c r="AU343" i="19"/>
  <c r="AT343" i="19"/>
  <c r="BJ342" i="19"/>
  <c r="BC342" i="19"/>
  <c r="BB342" i="19"/>
  <c r="AU342" i="19"/>
  <c r="AT342" i="19"/>
  <c r="BJ341" i="19"/>
  <c r="BC341" i="19"/>
  <c r="BB341" i="19"/>
  <c r="AU341" i="19"/>
  <c r="AT341" i="19"/>
  <c r="BJ340" i="19"/>
  <c r="BC340" i="19"/>
  <c r="BB340" i="19"/>
  <c r="AU340" i="19"/>
  <c r="AT340" i="19"/>
  <c r="BJ339" i="19"/>
  <c r="BC339" i="19"/>
  <c r="BB339" i="19"/>
  <c r="AU339" i="19"/>
  <c r="AT339" i="19"/>
  <c r="BJ338" i="19"/>
  <c r="BC338" i="19"/>
  <c r="BB338" i="19"/>
  <c r="AU338" i="19"/>
  <c r="AT338" i="19"/>
  <c r="BJ337" i="19"/>
  <c r="BC337" i="19"/>
  <c r="BB337" i="19"/>
  <c r="AU337" i="19"/>
  <c r="AT337" i="19"/>
  <c r="BJ336" i="19"/>
  <c r="BC336" i="19"/>
  <c r="BB336" i="19"/>
  <c r="AU336" i="19"/>
  <c r="AT336" i="19"/>
  <c r="BJ335" i="19"/>
  <c r="BC335" i="19"/>
  <c r="BB335" i="19"/>
  <c r="AU335" i="19"/>
  <c r="AT335" i="19"/>
  <c r="BJ334" i="19"/>
  <c r="BC334" i="19"/>
  <c r="BB334" i="19"/>
  <c r="AU334" i="19"/>
  <c r="AT334" i="19"/>
  <c r="BJ333" i="19"/>
  <c r="BC333" i="19"/>
  <c r="BB333" i="19"/>
  <c r="AU333" i="19"/>
  <c r="AT333" i="19"/>
  <c r="BJ332" i="19"/>
  <c r="BC332" i="19"/>
  <c r="BB332" i="19"/>
  <c r="AU332" i="19"/>
  <c r="AT332" i="19"/>
  <c r="BJ331" i="19"/>
  <c r="BC331" i="19"/>
  <c r="BB331" i="19"/>
  <c r="AU331" i="19"/>
  <c r="AT331" i="19"/>
  <c r="BJ330" i="19"/>
  <c r="BC330" i="19"/>
  <c r="BB330" i="19"/>
  <c r="AU330" i="19"/>
  <c r="AT330" i="19"/>
  <c r="BJ329" i="19"/>
  <c r="BC329" i="19"/>
  <c r="BB329" i="19"/>
  <c r="AU329" i="19"/>
  <c r="AT329" i="19"/>
  <c r="BJ328" i="19"/>
  <c r="BC328" i="19"/>
  <c r="BB328" i="19"/>
  <c r="AU328" i="19"/>
  <c r="AT328" i="19"/>
  <c r="BJ327" i="19"/>
  <c r="BC327" i="19"/>
  <c r="BB327" i="19"/>
  <c r="AU327" i="19"/>
  <c r="AT327" i="19"/>
  <c r="BJ326" i="19"/>
  <c r="BC326" i="19"/>
  <c r="BB326" i="19"/>
  <c r="AU326" i="19"/>
  <c r="AT326" i="19"/>
  <c r="BJ325" i="19"/>
  <c r="BC325" i="19"/>
  <c r="BB325" i="19"/>
  <c r="AU325" i="19"/>
  <c r="AT325" i="19"/>
  <c r="BJ324" i="19"/>
  <c r="BC324" i="19"/>
  <c r="BB324" i="19"/>
  <c r="AU324" i="19"/>
  <c r="AT324" i="19"/>
  <c r="BJ323" i="19"/>
  <c r="BC323" i="19"/>
  <c r="BB323" i="19"/>
  <c r="AU323" i="19"/>
  <c r="AT323" i="19"/>
  <c r="BJ322" i="19"/>
  <c r="BC322" i="19"/>
  <c r="BB322" i="19"/>
  <c r="AU322" i="19"/>
  <c r="AT322" i="19"/>
  <c r="BJ321" i="19"/>
  <c r="BC321" i="19"/>
  <c r="BB321" i="19"/>
  <c r="AU321" i="19"/>
  <c r="AT321" i="19"/>
  <c r="BJ320" i="19"/>
  <c r="BC320" i="19"/>
  <c r="BB320" i="19"/>
  <c r="AU320" i="19"/>
  <c r="AT320" i="19"/>
  <c r="BJ319" i="19"/>
  <c r="BC319" i="19"/>
  <c r="BB319" i="19"/>
  <c r="AU319" i="19"/>
  <c r="AT319" i="19"/>
  <c r="BJ318" i="19"/>
  <c r="BC318" i="19"/>
  <c r="BB318" i="19"/>
  <c r="AU318" i="19"/>
  <c r="AT318" i="19"/>
  <c r="BJ317" i="19"/>
  <c r="BC317" i="19"/>
  <c r="BB317" i="19"/>
  <c r="AU317" i="19"/>
  <c r="AT317" i="19"/>
  <c r="BJ316" i="19"/>
  <c r="BC316" i="19"/>
  <c r="BB316" i="19"/>
  <c r="AU316" i="19"/>
  <c r="AT316" i="19"/>
  <c r="BJ315" i="19"/>
  <c r="BC315" i="19"/>
  <c r="BB315" i="19"/>
  <c r="AU315" i="19"/>
  <c r="AT315" i="19"/>
  <c r="BJ314" i="19"/>
  <c r="BC314" i="19"/>
  <c r="BB314" i="19"/>
  <c r="AU314" i="19"/>
  <c r="AT314" i="19"/>
  <c r="BJ313" i="19"/>
  <c r="BC313" i="19"/>
  <c r="BB313" i="19"/>
  <c r="AU313" i="19"/>
  <c r="AT313" i="19"/>
  <c r="BJ312" i="19"/>
  <c r="BC312" i="19"/>
  <c r="BB312" i="19"/>
  <c r="AU312" i="19"/>
  <c r="AT312" i="19"/>
  <c r="BJ311" i="19"/>
  <c r="BC311" i="19"/>
  <c r="BB311" i="19"/>
  <c r="AU311" i="19"/>
  <c r="AT311" i="19"/>
  <c r="BJ310" i="19"/>
  <c r="BC310" i="19"/>
  <c r="BB310" i="19"/>
  <c r="AU310" i="19"/>
  <c r="AT310" i="19"/>
  <c r="BJ309" i="19"/>
  <c r="BC309" i="19"/>
  <c r="BB309" i="19"/>
  <c r="AU309" i="19"/>
  <c r="AT309" i="19"/>
  <c r="BJ308" i="19"/>
  <c r="BC308" i="19"/>
  <c r="BB308" i="19"/>
  <c r="AU308" i="19"/>
  <c r="AT308" i="19"/>
  <c r="BJ307" i="19"/>
  <c r="BC307" i="19"/>
  <c r="BB307" i="19"/>
  <c r="AU307" i="19"/>
  <c r="AT307" i="19"/>
  <c r="BJ306" i="19"/>
  <c r="BC306" i="19"/>
  <c r="BB306" i="19"/>
  <c r="AU306" i="19"/>
  <c r="AT306" i="19"/>
  <c r="BJ305" i="19"/>
  <c r="BC305" i="19"/>
  <c r="BB305" i="19"/>
  <c r="AU305" i="19"/>
  <c r="AT305" i="19"/>
  <c r="BJ304" i="19"/>
  <c r="BC304" i="19"/>
  <c r="BB304" i="19"/>
  <c r="AU304" i="19"/>
  <c r="AT304" i="19"/>
  <c r="BJ303" i="19"/>
  <c r="BC303" i="19"/>
  <c r="BB303" i="19"/>
  <c r="AU303" i="19"/>
  <c r="AT303" i="19"/>
  <c r="BJ302" i="19"/>
  <c r="BC302" i="19"/>
  <c r="BB302" i="19"/>
  <c r="AU302" i="19"/>
  <c r="AT302" i="19"/>
  <c r="BJ301" i="19"/>
  <c r="BC301" i="19"/>
  <c r="BB301" i="19"/>
  <c r="AU301" i="19"/>
  <c r="AT301" i="19"/>
  <c r="BJ300" i="19"/>
  <c r="BC300" i="19"/>
  <c r="BB300" i="19"/>
  <c r="AU300" i="19"/>
  <c r="AT300" i="19"/>
  <c r="BJ299" i="19"/>
  <c r="BC299" i="19"/>
  <c r="BB299" i="19"/>
  <c r="AU299" i="19"/>
  <c r="AT299" i="19"/>
  <c r="BJ298" i="19"/>
  <c r="BC298" i="19"/>
  <c r="BB298" i="19"/>
  <c r="AU298" i="19"/>
  <c r="AT298" i="19"/>
  <c r="BJ297" i="19"/>
  <c r="BC297" i="19"/>
  <c r="BB297" i="19"/>
  <c r="AU297" i="19"/>
  <c r="AT297" i="19"/>
  <c r="BJ296" i="19"/>
  <c r="BC296" i="19"/>
  <c r="BB296" i="19"/>
  <c r="AU296" i="19"/>
  <c r="AT296" i="19"/>
  <c r="BJ295" i="19"/>
  <c r="BC295" i="19"/>
  <c r="BB295" i="19"/>
  <c r="AU295" i="19"/>
  <c r="AT295" i="19"/>
  <c r="BJ294" i="19"/>
  <c r="BC294" i="19"/>
  <c r="BB294" i="19"/>
  <c r="AU294" i="19"/>
  <c r="AT294" i="19"/>
  <c r="BJ293" i="19"/>
  <c r="BC293" i="19"/>
  <c r="BB293" i="19"/>
  <c r="AU293" i="19"/>
  <c r="AT293" i="19"/>
  <c r="BJ292" i="19"/>
  <c r="BC292" i="19"/>
  <c r="BB292" i="19"/>
  <c r="AU292" i="19"/>
  <c r="AT292" i="19"/>
  <c r="BJ291" i="19"/>
  <c r="BC291" i="19"/>
  <c r="BB291" i="19"/>
  <c r="AU291" i="19"/>
  <c r="AT291" i="19"/>
  <c r="BJ290" i="19"/>
  <c r="BC290" i="19"/>
  <c r="BB290" i="19"/>
  <c r="AU290" i="19"/>
  <c r="AT290" i="19"/>
  <c r="BJ289" i="19"/>
  <c r="BC289" i="19"/>
  <c r="BB289" i="19"/>
  <c r="AU289" i="19"/>
  <c r="AT289" i="19"/>
  <c r="BJ288" i="19"/>
  <c r="BC288" i="19"/>
  <c r="BB288" i="19"/>
  <c r="AU288" i="19"/>
  <c r="AT288" i="19"/>
  <c r="BJ287" i="19"/>
  <c r="BC287" i="19"/>
  <c r="BB287" i="19"/>
  <c r="AU287" i="19"/>
  <c r="AT287" i="19"/>
  <c r="BJ286" i="19"/>
  <c r="BC286" i="19"/>
  <c r="BB286" i="19"/>
  <c r="AU286" i="19"/>
  <c r="AT286" i="19"/>
  <c r="BJ285" i="19"/>
  <c r="BC285" i="19"/>
  <c r="BB285" i="19"/>
  <c r="AU285" i="19"/>
  <c r="AT285" i="19"/>
  <c r="BJ284" i="19"/>
  <c r="BC284" i="19"/>
  <c r="BB284" i="19"/>
  <c r="AU284" i="19"/>
  <c r="AT284" i="19"/>
  <c r="BJ283" i="19"/>
  <c r="BC283" i="19"/>
  <c r="BB283" i="19"/>
  <c r="AU283" i="19"/>
  <c r="AT283" i="19"/>
  <c r="BJ282" i="19"/>
  <c r="BC282" i="19"/>
  <c r="BB282" i="19"/>
  <c r="AU282" i="19"/>
  <c r="AT282" i="19"/>
  <c r="BJ281" i="19"/>
  <c r="BC281" i="19"/>
  <c r="BB281" i="19"/>
  <c r="AU281" i="19"/>
  <c r="AT281" i="19"/>
  <c r="BJ280" i="19"/>
  <c r="BC280" i="19"/>
  <c r="BB280" i="19"/>
  <c r="AU280" i="19"/>
  <c r="AT280" i="19"/>
  <c r="BJ279" i="19"/>
  <c r="BC279" i="19"/>
  <c r="BB279" i="19"/>
  <c r="AU279" i="19"/>
  <c r="AT279" i="19"/>
  <c r="BJ278" i="19"/>
  <c r="BC278" i="19"/>
  <c r="BB278" i="19"/>
  <c r="AU278" i="19"/>
  <c r="AT278" i="19"/>
  <c r="BJ277" i="19"/>
  <c r="BC277" i="19"/>
  <c r="BB277" i="19"/>
  <c r="AU277" i="19"/>
  <c r="AT277" i="19"/>
  <c r="BJ276" i="19"/>
  <c r="BC276" i="19"/>
  <c r="BB276" i="19"/>
  <c r="AU276" i="19"/>
  <c r="AT276" i="19"/>
  <c r="BJ275" i="19"/>
  <c r="BC275" i="19"/>
  <c r="BB275" i="19"/>
  <c r="AU275" i="19"/>
  <c r="AT275" i="19"/>
  <c r="BJ274" i="19"/>
  <c r="BC274" i="19"/>
  <c r="BB274" i="19"/>
  <c r="AU274" i="19"/>
  <c r="AT274" i="19"/>
  <c r="BJ273" i="19"/>
  <c r="BC273" i="19"/>
  <c r="BB273" i="19"/>
  <c r="AU273" i="19"/>
  <c r="AT273" i="19"/>
  <c r="BJ272" i="19"/>
  <c r="BC272" i="19"/>
  <c r="BB272" i="19"/>
  <c r="AU272" i="19"/>
  <c r="AT272" i="19"/>
  <c r="BJ271" i="19"/>
  <c r="BC271" i="19"/>
  <c r="BB271" i="19"/>
  <c r="AU271" i="19"/>
  <c r="AT271" i="19"/>
  <c r="BJ270" i="19"/>
  <c r="BC270" i="19"/>
  <c r="BB270" i="19"/>
  <c r="AU270" i="19"/>
  <c r="AT270" i="19"/>
  <c r="BJ269" i="19"/>
  <c r="BC269" i="19"/>
  <c r="BB269" i="19"/>
  <c r="AU269" i="19"/>
  <c r="AT269" i="19"/>
  <c r="BJ268" i="19"/>
  <c r="BC268" i="19"/>
  <c r="BB268" i="19"/>
  <c r="AU268" i="19"/>
  <c r="AT268" i="19"/>
  <c r="BJ267" i="19"/>
  <c r="BC267" i="19"/>
  <c r="BB267" i="19"/>
  <c r="AU267" i="19"/>
  <c r="AT267" i="19"/>
  <c r="BJ266" i="19"/>
  <c r="BC266" i="19"/>
  <c r="BB266" i="19"/>
  <c r="AU266" i="19"/>
  <c r="AT266" i="19"/>
  <c r="BJ265" i="19"/>
  <c r="BC265" i="19"/>
  <c r="BB265" i="19"/>
  <c r="AU265" i="19"/>
  <c r="AT265" i="19"/>
  <c r="BJ264" i="19"/>
  <c r="BC264" i="19"/>
  <c r="BB264" i="19"/>
  <c r="AU264" i="19"/>
  <c r="AT264" i="19"/>
  <c r="BJ263" i="19"/>
  <c r="BC263" i="19"/>
  <c r="BB263" i="19"/>
  <c r="AU263" i="19"/>
  <c r="AT263" i="19"/>
  <c r="BJ262" i="19"/>
  <c r="BC262" i="19"/>
  <c r="BB262" i="19"/>
  <c r="AU262" i="19"/>
  <c r="AT262" i="19"/>
  <c r="BJ261" i="19"/>
  <c r="BC261" i="19"/>
  <c r="BB261" i="19"/>
  <c r="AU261" i="19"/>
  <c r="AT261" i="19"/>
  <c r="BJ260" i="19"/>
  <c r="BC260" i="19"/>
  <c r="BB260" i="19"/>
  <c r="AU260" i="19"/>
  <c r="AT260" i="19"/>
  <c r="BJ259" i="19"/>
  <c r="BC259" i="19"/>
  <c r="BB259" i="19"/>
  <c r="AU259" i="19"/>
  <c r="AT259" i="19"/>
  <c r="BJ258" i="19"/>
  <c r="BC258" i="19"/>
  <c r="BB258" i="19"/>
  <c r="AU258" i="19"/>
  <c r="AT258" i="19"/>
  <c r="BJ257" i="19"/>
  <c r="BC257" i="19"/>
  <c r="BB257" i="19"/>
  <c r="AU257" i="19"/>
  <c r="AT257" i="19"/>
  <c r="BJ256" i="19"/>
  <c r="BC256" i="19"/>
  <c r="BB256" i="19"/>
  <c r="AU256" i="19"/>
  <c r="AT256" i="19"/>
  <c r="BJ255" i="19"/>
  <c r="BC255" i="19"/>
  <c r="BB255" i="19"/>
  <c r="AU255" i="19"/>
  <c r="AT255" i="19"/>
  <c r="BJ254" i="19"/>
  <c r="BC254" i="19"/>
  <c r="BB254" i="19"/>
  <c r="AU254" i="19"/>
  <c r="AT254" i="19"/>
  <c r="BJ253" i="19"/>
  <c r="BC253" i="19"/>
  <c r="BB253" i="19"/>
  <c r="AU253" i="19"/>
  <c r="AT253" i="19"/>
  <c r="BJ252" i="19"/>
  <c r="BC252" i="19"/>
  <c r="BB252" i="19"/>
  <c r="AU252" i="19"/>
  <c r="AT252" i="19"/>
  <c r="BJ251" i="19"/>
  <c r="BC251" i="19"/>
  <c r="BB251" i="19"/>
  <c r="AU251" i="19"/>
  <c r="AT251" i="19"/>
  <c r="BJ250" i="19"/>
  <c r="BC250" i="19"/>
  <c r="BB250" i="19"/>
  <c r="AU250" i="19"/>
  <c r="AT250" i="19"/>
  <c r="BJ249" i="19"/>
  <c r="BC249" i="19"/>
  <c r="BB249" i="19"/>
  <c r="AU249" i="19"/>
  <c r="AT249" i="19"/>
  <c r="BJ248" i="19"/>
  <c r="BC248" i="19"/>
  <c r="BB248" i="19"/>
  <c r="AU248" i="19"/>
  <c r="AT248" i="19"/>
  <c r="BJ247" i="19"/>
  <c r="BC247" i="19"/>
  <c r="BB247" i="19"/>
  <c r="AU247" i="19"/>
  <c r="AT247" i="19"/>
  <c r="BJ246" i="19"/>
  <c r="BC246" i="19"/>
  <c r="BB246" i="19"/>
  <c r="AU246" i="19"/>
  <c r="AT246" i="19"/>
  <c r="BJ245" i="19"/>
  <c r="BC245" i="19"/>
  <c r="BB245" i="19"/>
  <c r="AU245" i="19"/>
  <c r="AT245" i="19"/>
  <c r="BJ244" i="19"/>
  <c r="BC244" i="19"/>
  <c r="BB244" i="19"/>
  <c r="AU244" i="19"/>
  <c r="AT244" i="19"/>
  <c r="BJ243" i="19"/>
  <c r="BC243" i="19"/>
  <c r="BB243" i="19"/>
  <c r="AU243" i="19"/>
  <c r="AT243" i="19"/>
  <c r="BJ242" i="19"/>
  <c r="BC242" i="19"/>
  <c r="BB242" i="19"/>
  <c r="AU242" i="19"/>
  <c r="AT242" i="19"/>
  <c r="BJ241" i="19"/>
  <c r="BC241" i="19"/>
  <c r="BB241" i="19"/>
  <c r="AU241" i="19"/>
  <c r="AT241" i="19"/>
  <c r="BJ240" i="19"/>
  <c r="BC240" i="19"/>
  <c r="BB240" i="19"/>
  <c r="AU240" i="19"/>
  <c r="AT240" i="19"/>
  <c r="BJ239" i="19"/>
  <c r="BC239" i="19"/>
  <c r="BB239" i="19"/>
  <c r="AU239" i="19"/>
  <c r="AT239" i="19"/>
  <c r="BJ238" i="19"/>
  <c r="BC238" i="19"/>
  <c r="BB238" i="19"/>
  <c r="AU238" i="19"/>
  <c r="AT238" i="19"/>
  <c r="BJ237" i="19"/>
  <c r="BC237" i="19"/>
  <c r="BB237" i="19"/>
  <c r="AU237" i="19"/>
  <c r="AT237" i="19"/>
  <c r="BJ236" i="19"/>
  <c r="BC236" i="19"/>
  <c r="BB236" i="19"/>
  <c r="AU236" i="19"/>
  <c r="AT236" i="19"/>
  <c r="BJ235" i="19"/>
  <c r="BC235" i="19"/>
  <c r="BB235" i="19"/>
  <c r="AU235" i="19"/>
  <c r="AT235" i="19"/>
  <c r="BJ234" i="19"/>
  <c r="BC234" i="19"/>
  <c r="BB234" i="19"/>
  <c r="AU234" i="19"/>
  <c r="AT234" i="19"/>
  <c r="BJ233" i="19"/>
  <c r="BC233" i="19"/>
  <c r="BB233" i="19"/>
  <c r="AU233" i="19"/>
  <c r="AT233" i="19"/>
  <c r="BJ232" i="19"/>
  <c r="BC232" i="19"/>
  <c r="BB232" i="19"/>
  <c r="AU232" i="19"/>
  <c r="AT232" i="19"/>
  <c r="BJ231" i="19"/>
  <c r="BC231" i="19"/>
  <c r="BB231" i="19"/>
  <c r="AU231" i="19"/>
  <c r="AT231" i="19"/>
  <c r="BJ230" i="19"/>
  <c r="BC230" i="19"/>
  <c r="BB230" i="19"/>
  <c r="AU230" i="19"/>
  <c r="AT230" i="19"/>
  <c r="BJ229" i="19"/>
  <c r="BC229" i="19"/>
  <c r="BB229" i="19"/>
  <c r="AU229" i="19"/>
  <c r="AT229" i="19"/>
  <c r="BJ228" i="19"/>
  <c r="BC228" i="19"/>
  <c r="BB228" i="19"/>
  <c r="AU228" i="19"/>
  <c r="AT228" i="19"/>
  <c r="BJ227" i="19"/>
  <c r="BC227" i="19"/>
  <c r="BB227" i="19"/>
  <c r="AU227" i="19"/>
  <c r="AT227" i="19"/>
  <c r="BJ226" i="19"/>
  <c r="BC226" i="19"/>
  <c r="BB226" i="19"/>
  <c r="AU226" i="19"/>
  <c r="AT226" i="19"/>
  <c r="BJ225" i="19"/>
  <c r="BC225" i="19"/>
  <c r="BB225" i="19"/>
  <c r="AU225" i="19"/>
  <c r="AT225" i="19"/>
  <c r="BJ224" i="19"/>
  <c r="BC224" i="19"/>
  <c r="BB224" i="19"/>
  <c r="AU224" i="19"/>
  <c r="AT224" i="19"/>
  <c r="BJ223" i="19"/>
  <c r="BC223" i="19"/>
  <c r="BB223" i="19"/>
  <c r="AU223" i="19"/>
  <c r="AT223" i="19"/>
  <c r="BJ222" i="19"/>
  <c r="BC222" i="19"/>
  <c r="BB222" i="19"/>
  <c r="AU222" i="19"/>
  <c r="AT222" i="19"/>
  <c r="BJ221" i="19"/>
  <c r="BC221" i="19"/>
  <c r="BB221" i="19"/>
  <c r="AU221" i="19"/>
  <c r="AT221" i="19"/>
  <c r="BJ220" i="19"/>
  <c r="BC220" i="19"/>
  <c r="BB220" i="19"/>
  <c r="AU220" i="19"/>
  <c r="AT220" i="19"/>
  <c r="BJ219" i="19"/>
  <c r="BC219" i="19"/>
  <c r="BB219" i="19"/>
  <c r="AU219" i="19"/>
  <c r="AT219" i="19"/>
  <c r="BJ218" i="19"/>
  <c r="BC218" i="19"/>
  <c r="BB218" i="19"/>
  <c r="AU218" i="19"/>
  <c r="AT218" i="19"/>
  <c r="BJ217" i="19"/>
  <c r="BC217" i="19"/>
  <c r="BB217" i="19"/>
  <c r="AU217" i="19"/>
  <c r="AT217" i="19"/>
  <c r="BJ216" i="19"/>
  <c r="BC216" i="19"/>
  <c r="BB216" i="19"/>
  <c r="AU216" i="19"/>
  <c r="AT216" i="19"/>
  <c r="BJ215" i="19"/>
  <c r="BC215" i="19"/>
  <c r="BB215" i="19"/>
  <c r="AU215" i="19"/>
  <c r="AT215" i="19"/>
  <c r="BJ214" i="19"/>
  <c r="BC214" i="19"/>
  <c r="BB214" i="19"/>
  <c r="AU214" i="19"/>
  <c r="AT214" i="19"/>
  <c r="BJ213" i="19"/>
  <c r="BC213" i="19"/>
  <c r="BB213" i="19"/>
  <c r="AU213" i="19"/>
  <c r="AT213" i="19"/>
  <c r="BJ212" i="19"/>
  <c r="BC212" i="19"/>
  <c r="BB212" i="19"/>
  <c r="AU212" i="19"/>
  <c r="AT212" i="19"/>
  <c r="BJ211" i="19"/>
  <c r="BC211" i="19"/>
  <c r="BB211" i="19"/>
  <c r="AU211" i="19"/>
  <c r="AT211" i="19"/>
  <c r="BJ210" i="19"/>
  <c r="BC210" i="19"/>
  <c r="BB210" i="19"/>
  <c r="AU210" i="19"/>
  <c r="AT210" i="19"/>
  <c r="BJ209" i="19"/>
  <c r="BC209" i="19"/>
  <c r="BB209" i="19"/>
  <c r="AU209" i="19"/>
  <c r="AT209" i="19"/>
  <c r="BJ208" i="19"/>
  <c r="BC208" i="19"/>
  <c r="BB208" i="19"/>
  <c r="AU208" i="19"/>
  <c r="AT208" i="19"/>
  <c r="BJ207" i="19"/>
  <c r="BC207" i="19"/>
  <c r="BB207" i="19"/>
  <c r="AU207" i="19"/>
  <c r="AT207" i="19"/>
  <c r="BJ206" i="19"/>
  <c r="BC206" i="19"/>
  <c r="BB206" i="19"/>
  <c r="AU206" i="19"/>
  <c r="AT206" i="19"/>
  <c r="BJ205" i="19"/>
  <c r="BC205" i="19"/>
  <c r="BB205" i="19"/>
  <c r="AU205" i="19"/>
  <c r="AT205" i="19"/>
  <c r="BJ204" i="19"/>
  <c r="BC204" i="19"/>
  <c r="BB204" i="19"/>
  <c r="AU204" i="19"/>
  <c r="AT204" i="19"/>
  <c r="BJ203" i="19"/>
  <c r="BC203" i="19"/>
  <c r="BB203" i="19"/>
  <c r="AU203" i="19"/>
  <c r="AT203" i="19"/>
  <c r="BJ202" i="19"/>
  <c r="BC202" i="19"/>
  <c r="BB202" i="19"/>
  <c r="AU202" i="19"/>
  <c r="AT202" i="19"/>
  <c r="BJ201" i="19"/>
  <c r="BC201" i="19"/>
  <c r="BB201" i="19"/>
  <c r="AU201" i="19"/>
  <c r="AT201" i="19"/>
  <c r="BJ200" i="19"/>
  <c r="BC200" i="19"/>
  <c r="BB200" i="19"/>
  <c r="AU200" i="19"/>
  <c r="AT200" i="19"/>
  <c r="BJ199" i="19"/>
  <c r="BC199" i="19"/>
  <c r="BB199" i="19"/>
  <c r="AU199" i="19"/>
  <c r="AT199" i="19"/>
  <c r="BJ198" i="19"/>
  <c r="BC198" i="19"/>
  <c r="BB198" i="19"/>
  <c r="AU198" i="19"/>
  <c r="AT198" i="19"/>
  <c r="BJ197" i="19"/>
  <c r="BC197" i="19"/>
  <c r="BB197" i="19"/>
  <c r="AU197" i="19"/>
  <c r="AT197" i="19"/>
  <c r="BJ196" i="19"/>
  <c r="BC196" i="19"/>
  <c r="BB196" i="19"/>
  <c r="AU196" i="19"/>
  <c r="AT196" i="19"/>
  <c r="BJ195" i="19"/>
  <c r="BC195" i="19"/>
  <c r="BB195" i="19"/>
  <c r="AU195" i="19"/>
  <c r="AT195" i="19"/>
  <c r="BJ194" i="19"/>
  <c r="BC194" i="19"/>
  <c r="BB194" i="19"/>
  <c r="AU194" i="19"/>
  <c r="AT194" i="19"/>
  <c r="BJ193" i="19"/>
  <c r="BC193" i="19"/>
  <c r="BB193" i="19"/>
  <c r="AU193" i="19"/>
  <c r="AT193" i="19"/>
  <c r="BJ192" i="19"/>
  <c r="BC192" i="19"/>
  <c r="BB192" i="19"/>
  <c r="AU192" i="19"/>
  <c r="AT192" i="19"/>
  <c r="BJ191" i="19"/>
  <c r="BC191" i="19"/>
  <c r="BB191" i="19"/>
  <c r="AU191" i="19"/>
  <c r="AT191" i="19"/>
  <c r="BJ190" i="19"/>
  <c r="BC190" i="19"/>
  <c r="BB190" i="19"/>
  <c r="AU190" i="19"/>
  <c r="AT190" i="19"/>
  <c r="BJ189" i="19"/>
  <c r="BC189" i="19"/>
  <c r="BB189" i="19"/>
  <c r="AU189" i="19"/>
  <c r="AT189" i="19"/>
  <c r="BJ188" i="19"/>
  <c r="BC188" i="19"/>
  <c r="BB188" i="19"/>
  <c r="AU188" i="19"/>
  <c r="AT188" i="19"/>
  <c r="BJ187" i="19"/>
  <c r="BC187" i="19"/>
  <c r="BB187" i="19"/>
  <c r="AU187" i="19"/>
  <c r="AT187" i="19"/>
  <c r="BJ186" i="19"/>
  <c r="BC186" i="19"/>
  <c r="BB186" i="19"/>
  <c r="AU186" i="19"/>
  <c r="AT186" i="19"/>
  <c r="BJ185" i="19"/>
  <c r="BC185" i="19"/>
  <c r="BB185" i="19"/>
  <c r="AU185" i="19"/>
  <c r="AT185" i="19"/>
  <c r="BJ184" i="19"/>
  <c r="BC184" i="19"/>
  <c r="BB184" i="19"/>
  <c r="AU184" i="19"/>
  <c r="AT184" i="19"/>
  <c r="BJ183" i="19"/>
  <c r="BC183" i="19"/>
  <c r="BB183" i="19"/>
  <c r="AU183" i="19"/>
  <c r="AT183" i="19"/>
  <c r="BJ182" i="19"/>
  <c r="BC182" i="19"/>
  <c r="BB182" i="19"/>
  <c r="AU182" i="19"/>
  <c r="AT182" i="19"/>
  <c r="BJ181" i="19"/>
  <c r="BC181" i="19"/>
  <c r="BB181" i="19"/>
  <c r="AU181" i="19"/>
  <c r="AT181" i="19"/>
  <c r="BJ180" i="19"/>
  <c r="BC180" i="19"/>
  <c r="BB180" i="19"/>
  <c r="AU180" i="19"/>
  <c r="AT180" i="19"/>
  <c r="BJ179" i="19"/>
  <c r="BC179" i="19"/>
  <c r="BB179" i="19"/>
  <c r="AU179" i="19"/>
  <c r="AT179" i="19"/>
  <c r="BJ178" i="19"/>
  <c r="BC178" i="19"/>
  <c r="BB178" i="19"/>
  <c r="AU178" i="19"/>
  <c r="AT178" i="19"/>
  <c r="BJ177" i="19"/>
  <c r="BC177" i="19"/>
  <c r="BB177" i="19"/>
  <c r="AU177" i="19"/>
  <c r="AT177" i="19"/>
  <c r="BJ176" i="19"/>
  <c r="BC176" i="19"/>
  <c r="BB176" i="19"/>
  <c r="AU176" i="19"/>
  <c r="AT176" i="19"/>
  <c r="BJ175" i="19"/>
  <c r="BC175" i="19"/>
  <c r="BB175" i="19"/>
  <c r="AU175" i="19"/>
  <c r="AT175" i="19"/>
  <c r="BJ174" i="19"/>
  <c r="BC174" i="19"/>
  <c r="BB174" i="19"/>
  <c r="AU174" i="19"/>
  <c r="AT174" i="19"/>
  <c r="BJ173" i="19"/>
  <c r="BC173" i="19"/>
  <c r="BB173" i="19"/>
  <c r="AU173" i="19"/>
  <c r="AT173" i="19"/>
  <c r="BJ172" i="19"/>
  <c r="BC172" i="19"/>
  <c r="BB172" i="19"/>
  <c r="AU172" i="19"/>
  <c r="AT172" i="19"/>
  <c r="BJ171" i="19"/>
  <c r="BC171" i="19"/>
  <c r="BB171" i="19"/>
  <c r="AU171" i="19"/>
  <c r="AT171" i="19"/>
  <c r="BJ170" i="19"/>
  <c r="BC170" i="19"/>
  <c r="BB170" i="19"/>
  <c r="AU170" i="19"/>
  <c r="AT170" i="19"/>
  <c r="BJ169" i="19"/>
  <c r="BC169" i="19"/>
  <c r="BB169" i="19"/>
  <c r="AU169" i="19"/>
  <c r="AT169" i="19"/>
  <c r="BJ168" i="19"/>
  <c r="BC168" i="19"/>
  <c r="BB168" i="19"/>
  <c r="AU168" i="19"/>
  <c r="AT168" i="19"/>
  <c r="BJ167" i="19"/>
  <c r="BC167" i="19"/>
  <c r="BB167" i="19"/>
  <c r="AU167" i="19"/>
  <c r="AT167" i="19"/>
  <c r="BJ166" i="19"/>
  <c r="BC166" i="19"/>
  <c r="BB166" i="19"/>
  <c r="AU166" i="19"/>
  <c r="AT166" i="19"/>
  <c r="BJ165" i="19"/>
  <c r="BC165" i="19"/>
  <c r="BB165" i="19"/>
  <c r="AU165" i="19"/>
  <c r="AT165" i="19"/>
  <c r="BJ164" i="19"/>
  <c r="BC164" i="19"/>
  <c r="BB164" i="19"/>
  <c r="AU164" i="19"/>
  <c r="AT164" i="19"/>
  <c r="BJ163" i="19"/>
  <c r="BC163" i="19"/>
  <c r="BB163" i="19"/>
  <c r="AU163" i="19"/>
  <c r="AT163" i="19"/>
  <c r="BJ162" i="19"/>
  <c r="BC162" i="19"/>
  <c r="BB162" i="19"/>
  <c r="AU162" i="19"/>
  <c r="AT162" i="19"/>
  <c r="BJ161" i="19"/>
  <c r="BC161" i="19"/>
  <c r="BB161" i="19"/>
  <c r="AU161" i="19"/>
  <c r="AT161" i="19"/>
  <c r="BJ160" i="19"/>
  <c r="BC160" i="19"/>
  <c r="BB160" i="19"/>
  <c r="AU160" i="19"/>
  <c r="AT160" i="19"/>
  <c r="BJ159" i="19"/>
  <c r="BC159" i="19"/>
  <c r="BB159" i="19"/>
  <c r="AU159" i="19"/>
  <c r="AT159" i="19"/>
  <c r="BJ158" i="19"/>
  <c r="BC158" i="19"/>
  <c r="BB158" i="19"/>
  <c r="AU158" i="19"/>
  <c r="AT158" i="19"/>
  <c r="BJ157" i="19"/>
  <c r="BC157" i="19"/>
  <c r="BB157" i="19"/>
  <c r="AU157" i="19"/>
  <c r="AT157" i="19"/>
  <c r="BJ156" i="19"/>
  <c r="BC156" i="19"/>
  <c r="BB156" i="19"/>
  <c r="AU156" i="19"/>
  <c r="AT156" i="19"/>
  <c r="BJ155" i="19"/>
  <c r="BC155" i="19"/>
  <c r="BB155" i="19"/>
  <c r="AU155" i="19"/>
  <c r="AT155" i="19"/>
  <c r="BJ154" i="19"/>
  <c r="BC154" i="19"/>
  <c r="BB154" i="19"/>
  <c r="AU154" i="19"/>
  <c r="AT154" i="19"/>
  <c r="BJ153" i="19"/>
  <c r="BC153" i="19"/>
  <c r="BB153" i="19"/>
  <c r="AU153" i="19"/>
  <c r="AT153" i="19"/>
  <c r="BJ152" i="19"/>
  <c r="BC152" i="19"/>
  <c r="BB152" i="19"/>
  <c r="AU152" i="19"/>
  <c r="AT152" i="19"/>
  <c r="BJ151" i="19"/>
  <c r="BC151" i="19"/>
  <c r="BB151" i="19"/>
  <c r="AU151" i="19"/>
  <c r="AT151" i="19"/>
  <c r="BJ150" i="19"/>
  <c r="BC150" i="19"/>
  <c r="BB150" i="19"/>
  <c r="AU150" i="19"/>
  <c r="AT150" i="19"/>
  <c r="BJ149" i="19"/>
  <c r="BC149" i="19"/>
  <c r="BB149" i="19"/>
  <c r="AU149" i="19"/>
  <c r="AT149" i="19"/>
  <c r="BJ148" i="19"/>
  <c r="BC148" i="19"/>
  <c r="BB148" i="19"/>
  <c r="AU148" i="19"/>
  <c r="AT148" i="19"/>
  <c r="BJ147" i="19"/>
  <c r="BC147" i="19"/>
  <c r="BB147" i="19"/>
  <c r="AU147" i="19"/>
  <c r="AT147" i="19"/>
  <c r="BJ146" i="19"/>
  <c r="BC146" i="19"/>
  <c r="BB146" i="19"/>
  <c r="AU146" i="19"/>
  <c r="AT146" i="19"/>
  <c r="BJ145" i="19"/>
  <c r="BC145" i="19"/>
  <c r="BB145" i="19"/>
  <c r="AU145" i="19"/>
  <c r="AT145" i="19"/>
  <c r="BJ144" i="19"/>
  <c r="BC144" i="19"/>
  <c r="BB144" i="19"/>
  <c r="AU144" i="19"/>
  <c r="AT144" i="19"/>
  <c r="BJ143" i="19"/>
  <c r="BC143" i="19"/>
  <c r="BB143" i="19"/>
  <c r="AU143" i="19"/>
  <c r="AT143" i="19"/>
  <c r="BJ142" i="19"/>
  <c r="BC142" i="19"/>
  <c r="BB142" i="19"/>
  <c r="AU142" i="19"/>
  <c r="AT142" i="19"/>
  <c r="BJ141" i="19"/>
  <c r="BC141" i="19"/>
  <c r="BB141" i="19"/>
  <c r="AU141" i="19"/>
  <c r="AT141" i="19"/>
  <c r="BJ140" i="19"/>
  <c r="BC140" i="19"/>
  <c r="BB140" i="19"/>
  <c r="AU140" i="19"/>
  <c r="AT140" i="19"/>
  <c r="BJ139" i="19"/>
  <c r="BC139" i="19"/>
  <c r="BB139" i="19"/>
  <c r="AU139" i="19"/>
  <c r="AT139" i="19"/>
  <c r="BJ138" i="19"/>
  <c r="BC138" i="19"/>
  <c r="BB138" i="19"/>
  <c r="AU138" i="19"/>
  <c r="AT138" i="19"/>
  <c r="BJ137" i="19"/>
  <c r="BC137" i="19"/>
  <c r="BB137" i="19"/>
  <c r="AU137" i="19"/>
  <c r="AT137" i="19"/>
  <c r="BJ136" i="19"/>
  <c r="BC136" i="19"/>
  <c r="BB136" i="19"/>
  <c r="AU136" i="19"/>
  <c r="AT136" i="19"/>
  <c r="BJ135" i="19"/>
  <c r="BC135" i="19"/>
  <c r="BB135" i="19"/>
  <c r="AU135" i="19"/>
  <c r="AT135" i="19"/>
  <c r="BJ134" i="19"/>
  <c r="BC134" i="19"/>
  <c r="BB134" i="19"/>
  <c r="AU134" i="19"/>
  <c r="AT134" i="19"/>
  <c r="BJ133" i="19"/>
  <c r="BC133" i="19"/>
  <c r="BB133" i="19"/>
  <c r="AU133" i="19"/>
  <c r="AT133" i="19"/>
  <c r="BJ132" i="19"/>
  <c r="BC132" i="19"/>
  <c r="BB132" i="19"/>
  <c r="AU132" i="19"/>
  <c r="AT132" i="19"/>
  <c r="BJ131" i="19"/>
  <c r="BC131" i="19"/>
  <c r="BB131" i="19"/>
  <c r="AU131" i="19"/>
  <c r="AT131" i="19"/>
  <c r="BJ130" i="19"/>
  <c r="BC130" i="19"/>
  <c r="BB130" i="19"/>
  <c r="AU130" i="19"/>
  <c r="AT130" i="19"/>
  <c r="BJ129" i="19"/>
  <c r="BC129" i="19"/>
  <c r="BB129" i="19"/>
  <c r="AU129" i="19"/>
  <c r="AT129" i="19"/>
  <c r="BJ128" i="19"/>
  <c r="BC128" i="19"/>
  <c r="BB128" i="19"/>
  <c r="AU128" i="19"/>
  <c r="AT128" i="19"/>
  <c r="BJ127" i="19"/>
  <c r="BC127" i="19"/>
  <c r="BB127" i="19"/>
  <c r="AU127" i="19"/>
  <c r="AT127" i="19"/>
  <c r="BJ126" i="19"/>
  <c r="BC126" i="19"/>
  <c r="BB126" i="19"/>
  <c r="AU126" i="19"/>
  <c r="AT126" i="19"/>
  <c r="BJ125" i="19"/>
  <c r="BC125" i="19"/>
  <c r="BB125" i="19"/>
  <c r="AU125" i="19"/>
  <c r="AT125" i="19"/>
  <c r="BJ124" i="19"/>
  <c r="BC124" i="19"/>
  <c r="BB124" i="19"/>
  <c r="AU124" i="19"/>
  <c r="AT124" i="19"/>
  <c r="BJ123" i="19"/>
  <c r="BC123" i="19"/>
  <c r="BB123" i="19"/>
  <c r="AU123" i="19"/>
  <c r="AT123" i="19"/>
  <c r="BJ122" i="19"/>
  <c r="BC122" i="19"/>
  <c r="BB122" i="19"/>
  <c r="AU122" i="19"/>
  <c r="AT122" i="19"/>
  <c r="BJ121" i="19"/>
  <c r="BC121" i="19"/>
  <c r="BB121" i="19"/>
  <c r="AU121" i="19"/>
  <c r="AT121" i="19"/>
  <c r="BJ120" i="19"/>
  <c r="BC120" i="19"/>
  <c r="BB120" i="19"/>
  <c r="AU120" i="19"/>
  <c r="AT120" i="19"/>
  <c r="BJ119" i="19"/>
  <c r="BC119" i="19"/>
  <c r="BB119" i="19"/>
  <c r="AU119" i="19"/>
  <c r="AT119" i="19"/>
  <c r="BJ118" i="19"/>
  <c r="BC118" i="19"/>
  <c r="BB118" i="19"/>
  <c r="AU118" i="19"/>
  <c r="AT118" i="19"/>
  <c r="BJ117" i="19"/>
  <c r="BC117" i="19"/>
  <c r="BB117" i="19"/>
  <c r="AU117" i="19"/>
  <c r="AT117" i="19"/>
  <c r="BJ116" i="19"/>
  <c r="BC116" i="19"/>
  <c r="BB116" i="19"/>
  <c r="AU116" i="19"/>
  <c r="AT116" i="19"/>
  <c r="BJ115" i="19"/>
  <c r="BC115" i="19"/>
  <c r="BB115" i="19"/>
  <c r="AU115" i="19"/>
  <c r="AT115" i="19"/>
  <c r="BJ114" i="19"/>
  <c r="BC114" i="19"/>
  <c r="BB114" i="19"/>
  <c r="AU114" i="19"/>
  <c r="AT114" i="19"/>
  <c r="BJ113" i="19"/>
  <c r="BC113" i="19"/>
  <c r="BB113" i="19"/>
  <c r="AU113" i="19"/>
  <c r="AT113" i="19"/>
  <c r="BJ112" i="19"/>
  <c r="BC112" i="19"/>
  <c r="BB112" i="19"/>
  <c r="AU112" i="19"/>
  <c r="AT112" i="19"/>
  <c r="BJ111" i="19"/>
  <c r="BC111" i="19"/>
  <c r="BB111" i="19"/>
  <c r="AU111" i="19"/>
  <c r="AT111" i="19"/>
  <c r="BJ110" i="19"/>
  <c r="BC110" i="19"/>
  <c r="BB110" i="19"/>
  <c r="AU110" i="19"/>
  <c r="AT110" i="19"/>
  <c r="BJ109" i="19"/>
  <c r="BC109" i="19"/>
  <c r="BB109" i="19"/>
  <c r="AU109" i="19"/>
  <c r="AT109" i="19"/>
  <c r="BJ108" i="19"/>
  <c r="BC108" i="19"/>
  <c r="BB108" i="19"/>
  <c r="AU108" i="19"/>
  <c r="AT108" i="19"/>
  <c r="BJ107" i="19"/>
  <c r="BC107" i="19"/>
  <c r="BB107" i="19"/>
  <c r="AU107" i="19"/>
  <c r="AT107" i="19"/>
  <c r="BJ106" i="19"/>
  <c r="BC106" i="19"/>
  <c r="BB106" i="19"/>
  <c r="AU106" i="19"/>
  <c r="AT106" i="19"/>
  <c r="BJ105" i="19"/>
  <c r="BC105" i="19"/>
  <c r="BB105" i="19"/>
  <c r="AU105" i="19"/>
  <c r="AT105" i="19"/>
  <c r="BJ104" i="19"/>
  <c r="BC104" i="19"/>
  <c r="BB104" i="19"/>
  <c r="AU104" i="19"/>
  <c r="AT104" i="19"/>
  <c r="BJ103" i="19"/>
  <c r="BC103" i="19"/>
  <c r="BB103" i="19"/>
  <c r="AU103" i="19"/>
  <c r="AT103" i="19"/>
  <c r="BJ102" i="19"/>
  <c r="BC102" i="19"/>
  <c r="BB102" i="19"/>
  <c r="AU102" i="19"/>
  <c r="AT102" i="19"/>
  <c r="BJ101" i="19"/>
  <c r="BC101" i="19"/>
  <c r="BB101" i="19"/>
  <c r="AU101" i="19"/>
  <c r="AT101" i="19"/>
  <c r="BJ100" i="19"/>
  <c r="BC100" i="19"/>
  <c r="BB100" i="19"/>
  <c r="AU100" i="19"/>
  <c r="AT100" i="19"/>
  <c r="BJ99" i="19"/>
  <c r="BC99" i="19"/>
  <c r="BB99" i="19"/>
  <c r="AU99" i="19"/>
  <c r="AT99" i="19"/>
  <c r="BJ98" i="19"/>
  <c r="BC98" i="19"/>
  <c r="BB98" i="19"/>
  <c r="AU98" i="19"/>
  <c r="AT98" i="19"/>
  <c r="BJ97" i="19"/>
  <c r="BC97" i="19"/>
  <c r="BB97" i="19"/>
  <c r="AU97" i="19"/>
  <c r="AT97" i="19"/>
  <c r="BJ96" i="19"/>
  <c r="BC96" i="19"/>
  <c r="BB96" i="19"/>
  <c r="AU96" i="19"/>
  <c r="AT96" i="19"/>
  <c r="BJ95" i="19"/>
  <c r="BC95" i="19"/>
  <c r="BB95" i="19"/>
  <c r="AU95" i="19"/>
  <c r="AT95" i="19"/>
  <c r="BJ94" i="19"/>
  <c r="BC94" i="19"/>
  <c r="BB94" i="19"/>
  <c r="AU94" i="19"/>
  <c r="AT94" i="19"/>
  <c r="BJ93" i="19"/>
  <c r="BC93" i="19"/>
  <c r="BB93" i="19"/>
  <c r="AU93" i="19"/>
  <c r="AT93" i="19"/>
  <c r="BJ92" i="19"/>
  <c r="BC92" i="19"/>
  <c r="BB92" i="19"/>
  <c r="AU92" i="19"/>
  <c r="AT92" i="19"/>
  <c r="BJ91" i="19"/>
  <c r="BC91" i="19"/>
  <c r="BB91" i="19"/>
  <c r="AU91" i="19"/>
  <c r="AT91" i="19"/>
  <c r="BJ90" i="19"/>
  <c r="BC90" i="19"/>
  <c r="BB90" i="19"/>
  <c r="AU90" i="19"/>
  <c r="AT90" i="19"/>
  <c r="BJ89" i="19"/>
  <c r="BC89" i="19"/>
  <c r="BB89" i="19"/>
  <c r="AU89" i="19"/>
  <c r="AT89" i="19"/>
  <c r="BJ88" i="19"/>
  <c r="BC88" i="19"/>
  <c r="BB88" i="19"/>
  <c r="AU88" i="19"/>
  <c r="AT88" i="19"/>
  <c r="BJ87" i="19"/>
  <c r="BC87" i="19"/>
  <c r="BB87" i="19"/>
  <c r="AU87" i="19"/>
  <c r="AT87" i="19"/>
  <c r="BJ86" i="19"/>
  <c r="BC86" i="19"/>
  <c r="BB86" i="19"/>
  <c r="AU86" i="19"/>
  <c r="AT86" i="19"/>
  <c r="BJ85" i="19"/>
  <c r="BC85" i="19"/>
  <c r="BB85" i="19"/>
  <c r="AU85" i="19"/>
  <c r="AT85" i="19"/>
  <c r="BJ84" i="19"/>
  <c r="BC84" i="19"/>
  <c r="BB84" i="19"/>
  <c r="AU84" i="19"/>
  <c r="AT84" i="19"/>
  <c r="BJ83" i="19"/>
  <c r="BC83" i="19"/>
  <c r="BB83" i="19"/>
  <c r="AU83" i="19"/>
  <c r="AT83" i="19"/>
  <c r="BJ82" i="19"/>
  <c r="BC82" i="19"/>
  <c r="BB82" i="19"/>
  <c r="AU82" i="19"/>
  <c r="AT82" i="19"/>
  <c r="BJ81" i="19"/>
  <c r="BC81" i="19"/>
  <c r="BB81" i="19"/>
  <c r="AU81" i="19"/>
  <c r="AT81" i="19"/>
  <c r="BJ80" i="19"/>
  <c r="BC80" i="19"/>
  <c r="BB80" i="19"/>
  <c r="AU80" i="19"/>
  <c r="AT80" i="19"/>
  <c r="BJ79" i="19"/>
  <c r="BC79" i="19"/>
  <c r="BB79" i="19"/>
  <c r="AU79" i="19"/>
  <c r="AT79" i="19"/>
  <c r="BJ78" i="19"/>
  <c r="BC78" i="19"/>
  <c r="BB78" i="19"/>
  <c r="AU78" i="19"/>
  <c r="AT78" i="19"/>
  <c r="BJ77" i="19"/>
  <c r="BC77" i="19"/>
  <c r="BB77" i="19"/>
  <c r="AU77" i="19"/>
  <c r="AT77" i="19"/>
  <c r="BJ76" i="19"/>
  <c r="BC76" i="19"/>
  <c r="BB76" i="19"/>
  <c r="AU76" i="19"/>
  <c r="AT76" i="19"/>
  <c r="BJ75" i="19"/>
  <c r="BC75" i="19"/>
  <c r="BB75" i="19"/>
  <c r="AU75" i="19"/>
  <c r="AT75" i="19"/>
  <c r="BJ74" i="19"/>
  <c r="BC74" i="19"/>
  <c r="BB74" i="19"/>
  <c r="AU74" i="19"/>
  <c r="AT74" i="19"/>
  <c r="BJ73" i="19"/>
  <c r="BC73" i="19"/>
  <c r="BB73" i="19"/>
  <c r="AU73" i="19"/>
  <c r="AT73" i="19"/>
  <c r="BJ72" i="19"/>
  <c r="BC72" i="19"/>
  <c r="BB72" i="19"/>
  <c r="AU72" i="19"/>
  <c r="AT72" i="19"/>
  <c r="BJ71" i="19"/>
  <c r="BC71" i="19"/>
  <c r="BB71" i="19"/>
  <c r="AU71" i="19"/>
  <c r="AT71" i="19"/>
  <c r="BJ70" i="19"/>
  <c r="BC70" i="19"/>
  <c r="BB70" i="19"/>
  <c r="AU70" i="19"/>
  <c r="AT70" i="19"/>
  <c r="BJ69" i="19"/>
  <c r="BC69" i="19"/>
  <c r="BB69" i="19"/>
  <c r="AU69" i="19"/>
  <c r="AT69" i="19"/>
  <c r="BJ68" i="19"/>
  <c r="BC68" i="19"/>
  <c r="BB68" i="19"/>
  <c r="AU68" i="19"/>
  <c r="AT68" i="19"/>
  <c r="BJ67" i="19"/>
  <c r="BC67" i="19"/>
  <c r="BB67" i="19"/>
  <c r="AU67" i="19"/>
  <c r="AT67" i="19"/>
  <c r="BJ66" i="19"/>
  <c r="BC66" i="19"/>
  <c r="BB66" i="19"/>
  <c r="AU66" i="19"/>
  <c r="AT66" i="19"/>
  <c r="BJ65" i="19"/>
  <c r="BC65" i="19"/>
  <c r="BB65" i="19"/>
  <c r="AU65" i="19"/>
  <c r="AT65" i="19"/>
  <c r="BJ64" i="19"/>
  <c r="BC64" i="19"/>
  <c r="BB64" i="19"/>
  <c r="AU64" i="19"/>
  <c r="AT64" i="19"/>
  <c r="BJ63" i="19"/>
  <c r="BC63" i="19"/>
  <c r="BB63" i="19"/>
  <c r="AU63" i="19"/>
  <c r="AT63" i="19"/>
  <c r="BJ62" i="19"/>
  <c r="BC62" i="19"/>
  <c r="BB62" i="19"/>
  <c r="AU62" i="19"/>
  <c r="AT62" i="19"/>
  <c r="BJ61" i="19"/>
  <c r="BC61" i="19"/>
  <c r="BB61" i="19"/>
  <c r="AU61" i="19"/>
  <c r="AT61" i="19"/>
  <c r="BJ60" i="19"/>
  <c r="BC60" i="19"/>
  <c r="BB60" i="19"/>
  <c r="AU60" i="19"/>
  <c r="AT60" i="19"/>
  <c r="BJ59" i="19"/>
  <c r="BC59" i="19"/>
  <c r="BB59" i="19"/>
  <c r="AU59" i="19"/>
  <c r="AT59" i="19"/>
  <c r="BJ58" i="19"/>
  <c r="BC58" i="19"/>
  <c r="BB58" i="19"/>
  <c r="AU58" i="19"/>
  <c r="AT58" i="19"/>
  <c r="BJ57" i="19"/>
  <c r="BC57" i="19"/>
  <c r="BB57" i="19"/>
  <c r="AU57" i="19"/>
  <c r="AT57" i="19"/>
  <c r="BJ56" i="19"/>
  <c r="BC56" i="19"/>
  <c r="BB56" i="19"/>
  <c r="AU56" i="19"/>
  <c r="AT56" i="19"/>
  <c r="BJ55" i="19"/>
  <c r="BC55" i="19"/>
  <c r="BB55" i="19"/>
  <c r="AU55" i="19"/>
  <c r="AT55" i="19"/>
  <c r="BJ54" i="19"/>
  <c r="BC54" i="19"/>
  <c r="BB54" i="19"/>
  <c r="AU54" i="19"/>
  <c r="AT54" i="19"/>
  <c r="BJ53" i="19"/>
  <c r="BC53" i="19"/>
  <c r="BB53" i="19"/>
  <c r="AU53" i="19"/>
  <c r="AT53" i="19"/>
  <c r="BJ52" i="19"/>
  <c r="BC52" i="19"/>
  <c r="BB52" i="19"/>
  <c r="AU52" i="19"/>
  <c r="AT52" i="19"/>
  <c r="BJ51" i="19"/>
  <c r="BC51" i="19"/>
  <c r="BB51" i="19"/>
  <c r="AU51" i="19"/>
  <c r="AT51" i="19"/>
  <c r="BJ50" i="19"/>
  <c r="BC50" i="19"/>
  <c r="BB50" i="19"/>
  <c r="AU50" i="19"/>
  <c r="AT50" i="19"/>
  <c r="BJ49" i="19"/>
  <c r="BC49" i="19"/>
  <c r="BB49" i="19"/>
  <c r="AU49" i="19"/>
  <c r="AT49" i="19"/>
  <c r="BJ48" i="19"/>
  <c r="BC48" i="19"/>
  <c r="BB48" i="19"/>
  <c r="AU48" i="19"/>
  <c r="AT48" i="19"/>
  <c r="BJ47" i="19"/>
  <c r="BC47" i="19"/>
  <c r="BB47" i="19"/>
  <c r="AU47" i="19"/>
  <c r="AT47" i="19"/>
  <c r="BJ46" i="19"/>
  <c r="BC46" i="19"/>
  <c r="BB46" i="19"/>
  <c r="AU46" i="19"/>
  <c r="AT46" i="19"/>
  <c r="BJ45" i="19"/>
  <c r="BC45" i="19"/>
  <c r="BB45" i="19"/>
  <c r="AU45" i="19"/>
  <c r="AT45" i="19"/>
  <c r="BJ44" i="19"/>
  <c r="BC44" i="19"/>
  <c r="BB44" i="19"/>
  <c r="AU44" i="19"/>
  <c r="AT44" i="19"/>
  <c r="BJ43" i="19"/>
  <c r="BC43" i="19"/>
  <c r="BB43" i="19"/>
  <c r="AU43" i="19"/>
  <c r="AT43" i="19"/>
  <c r="BJ42" i="19"/>
  <c r="BC42" i="19"/>
  <c r="BB42" i="19"/>
  <c r="AU42" i="19"/>
  <c r="AT42" i="19"/>
  <c r="BJ41" i="19"/>
  <c r="BC41" i="19"/>
  <c r="BB41" i="19"/>
  <c r="AU41" i="19"/>
  <c r="AT41" i="19"/>
  <c r="BJ40" i="19"/>
  <c r="BC40" i="19"/>
  <c r="BB40" i="19"/>
  <c r="AU40" i="19"/>
  <c r="AT40" i="19"/>
  <c r="BJ39" i="19"/>
  <c r="BC39" i="19"/>
  <c r="BB39" i="19"/>
  <c r="AU39" i="19"/>
  <c r="AT39" i="19"/>
  <c r="BJ38" i="19"/>
  <c r="BC38" i="19"/>
  <c r="BB38" i="19"/>
  <c r="AU38" i="19"/>
  <c r="AT38" i="19"/>
  <c r="BJ37" i="19"/>
  <c r="BC37" i="19"/>
  <c r="BB37" i="19"/>
  <c r="AU37" i="19"/>
  <c r="AT37" i="19"/>
  <c r="BJ36" i="19"/>
  <c r="BC36" i="19"/>
  <c r="BB36" i="19"/>
  <c r="AU36" i="19"/>
  <c r="AT36" i="19"/>
  <c r="BJ35" i="19"/>
  <c r="BC35" i="19"/>
  <c r="BB35" i="19"/>
  <c r="AU35" i="19"/>
  <c r="AT35" i="19"/>
  <c r="BJ34" i="19"/>
  <c r="BC34" i="19"/>
  <c r="BB34" i="19"/>
  <c r="AU34" i="19"/>
  <c r="AT34" i="19"/>
  <c r="BJ33" i="19"/>
  <c r="BC33" i="19"/>
  <c r="BB33" i="19"/>
  <c r="AU33" i="19"/>
  <c r="AT33" i="19"/>
  <c r="BJ32" i="19"/>
  <c r="BC32" i="19"/>
  <c r="BB32" i="19"/>
  <c r="AU32" i="19"/>
  <c r="AT32" i="19"/>
  <c r="BJ31" i="19"/>
  <c r="BC31" i="19"/>
  <c r="BB31" i="19"/>
  <c r="AU31" i="19"/>
  <c r="AT31" i="19"/>
  <c r="BJ30" i="19"/>
  <c r="BC30" i="19"/>
  <c r="BB30" i="19"/>
  <c r="AU30" i="19"/>
  <c r="AT30" i="19"/>
  <c r="BJ29" i="19"/>
  <c r="BC29" i="19"/>
  <c r="BB29" i="19"/>
  <c r="AU29" i="19"/>
  <c r="AT29" i="19"/>
  <c r="BJ28" i="19"/>
  <c r="BC28" i="19"/>
  <c r="BB28" i="19"/>
  <c r="AU28" i="19"/>
  <c r="AT28" i="19"/>
  <c r="BJ27" i="19"/>
  <c r="BC27" i="19"/>
  <c r="BB27" i="19"/>
  <c r="AU27" i="19"/>
  <c r="AT27" i="19"/>
  <c r="BJ26" i="19"/>
  <c r="BC26" i="19"/>
  <c r="BB26" i="19"/>
  <c r="AU26" i="19"/>
  <c r="AT26" i="19"/>
  <c r="BJ25" i="19"/>
  <c r="BC25" i="19"/>
  <c r="BB25" i="19"/>
  <c r="AU25" i="19"/>
  <c r="AT25" i="19"/>
  <c r="BJ24" i="19"/>
  <c r="BC24" i="19"/>
  <c r="BB24" i="19"/>
  <c r="AU24" i="19"/>
  <c r="AT24" i="19"/>
  <c r="BJ23" i="19"/>
  <c r="BC23" i="19"/>
  <c r="BB23" i="19"/>
  <c r="AU23" i="19"/>
  <c r="AT23" i="19"/>
  <c r="BJ22" i="19"/>
  <c r="BC22" i="19"/>
  <c r="BB22" i="19"/>
  <c r="AU22" i="19"/>
  <c r="AT22" i="19"/>
  <c r="BJ21" i="19"/>
  <c r="BC21" i="19"/>
  <c r="BB21" i="19"/>
  <c r="AU21" i="19"/>
  <c r="AT21" i="19"/>
  <c r="BJ20" i="19"/>
  <c r="BC20" i="19"/>
  <c r="BB20" i="19"/>
  <c r="AU20" i="19"/>
  <c r="AT20" i="19"/>
  <c r="BJ19" i="19"/>
  <c r="BC19" i="19"/>
  <c r="BB19" i="19"/>
  <c r="AU19" i="19"/>
  <c r="AT19" i="19"/>
  <c r="BJ18" i="19"/>
  <c r="BC18" i="19"/>
  <c r="BB18" i="19"/>
  <c r="AU18" i="19"/>
  <c r="AT18" i="19"/>
  <c r="BJ17" i="19"/>
  <c r="BC17" i="19"/>
  <c r="BB17" i="19"/>
  <c r="AU17" i="19"/>
  <c r="AT17" i="19"/>
  <c r="BJ16" i="19"/>
  <c r="BC16" i="19"/>
  <c r="BB16" i="19"/>
  <c r="AU16" i="19"/>
  <c r="AT16" i="19"/>
  <c r="BJ15" i="19"/>
  <c r="BC15" i="19"/>
  <c r="BB15" i="19"/>
  <c r="AU15" i="19"/>
  <c r="AT15" i="19"/>
  <c r="BJ14" i="19"/>
  <c r="BC14" i="19"/>
  <c r="BB14" i="19"/>
  <c r="AU14" i="19"/>
  <c r="AT14" i="19"/>
  <c r="BJ13" i="19"/>
  <c r="BC13" i="19"/>
  <c r="BB13" i="19"/>
  <c r="AU13" i="19"/>
  <c r="AT13" i="19"/>
  <c r="BQ12" i="19"/>
  <c r="BJ12" i="19"/>
  <c r="BC12" i="19"/>
  <c r="BB12" i="19"/>
  <c r="AU12" i="19"/>
  <c r="AT12" i="19"/>
  <c r="BJ11" i="19"/>
  <c r="BC11" i="19"/>
  <c r="BB11" i="19"/>
  <c r="AU11" i="19"/>
  <c r="AT11" i="19"/>
  <c r="BJ10" i="19"/>
  <c r="BC10" i="19"/>
  <c r="BB10" i="19"/>
  <c r="AU10" i="19"/>
  <c r="AT10" i="19"/>
  <c r="BJ9" i="19"/>
  <c r="BC9" i="19"/>
  <c r="BB9" i="19"/>
  <c r="AU9" i="19"/>
  <c r="AT9" i="19"/>
  <c r="BJ8" i="19"/>
  <c r="BC8" i="19"/>
  <c r="BB8" i="19"/>
  <c r="AU8" i="19"/>
  <c r="AT8" i="19"/>
  <c r="BJ7" i="19"/>
  <c r="BC7" i="19"/>
  <c r="BB7" i="19"/>
  <c r="AU7" i="19"/>
  <c r="AT7" i="19"/>
  <c r="BJ6" i="19"/>
  <c r="BC6" i="19"/>
  <c r="BB6" i="19"/>
  <c r="AU6" i="19"/>
  <c r="AT6" i="19"/>
  <c r="BJ5" i="19"/>
  <c r="BC5" i="19"/>
  <c r="BB5" i="19"/>
  <c r="AU5" i="19"/>
  <c r="AT5" i="19"/>
  <c r="BJ4" i="19"/>
  <c r="BC4" i="19"/>
  <c r="BB4" i="19"/>
  <c r="AU4" i="19"/>
  <c r="AT4" i="19"/>
  <c r="BQ2" i="19"/>
  <c r="AI98" i="21"/>
  <c r="AC143" i="21"/>
  <c r="AC144" i="21"/>
  <c r="AC145" i="21"/>
  <c r="AC146" i="21"/>
  <c r="AC147" i="21"/>
  <c r="AC148" i="21"/>
  <c r="AC149" i="21"/>
  <c r="AC150" i="21"/>
  <c r="AC151" i="21"/>
  <c r="AC152" i="21"/>
  <c r="AC153" i="21"/>
  <c r="AC154" i="21"/>
  <c r="AC155" i="21"/>
  <c r="AC156" i="21"/>
  <c r="AC157" i="21"/>
  <c r="AC158" i="21"/>
  <c r="AC159" i="21"/>
  <c r="AC160" i="21"/>
  <c r="AC161" i="21"/>
  <c r="AC162" i="21"/>
  <c r="AC163" i="21"/>
  <c r="AC164" i="21"/>
  <c r="AC165" i="21"/>
  <c r="AC166" i="21"/>
  <c r="AC167" i="21"/>
  <c r="AC168" i="21"/>
  <c r="AC169" i="21"/>
  <c r="C9" i="20"/>
  <c r="W15" i="21"/>
  <c r="AI15" i="21"/>
  <c r="Z98" i="21"/>
  <c r="AF102" i="21"/>
  <c r="AF103" i="21"/>
  <c r="AF104" i="21"/>
  <c r="AF105" i="21"/>
  <c r="AF106" i="21"/>
  <c r="AF107" i="21"/>
  <c r="AF108" i="21"/>
  <c r="AF109" i="21"/>
  <c r="AF110" i="21"/>
  <c r="AF111" i="21"/>
  <c r="AF112" i="21"/>
  <c r="AF113" i="21"/>
  <c r="AF114" i="21"/>
  <c r="AF115" i="21"/>
  <c r="AF116" i="21"/>
  <c r="AF117" i="21"/>
  <c r="AF118" i="21"/>
  <c r="AF119" i="21"/>
  <c r="AF120" i="21"/>
  <c r="AF121" i="21"/>
  <c r="AF122" i="21"/>
  <c r="AF123" i="21"/>
  <c r="AF124" i="21"/>
  <c r="AF125" i="21"/>
  <c r="AF126" i="21"/>
  <c r="AF127" i="21"/>
  <c r="AF128" i="21"/>
  <c r="Z139" i="21"/>
  <c r="AF143" i="21"/>
  <c r="AF144" i="21"/>
  <c r="AF145" i="21"/>
  <c r="AF146" i="21"/>
  <c r="AF147" i="21"/>
  <c r="AF148" i="21"/>
  <c r="AF149" i="21"/>
  <c r="AF150" i="21"/>
  <c r="AF151" i="21"/>
  <c r="AF152" i="21"/>
  <c r="AF153" i="21"/>
  <c r="AF154" i="21"/>
  <c r="AF155" i="21"/>
  <c r="AF156" i="21"/>
  <c r="AF157" i="21"/>
  <c r="AF158" i="21"/>
  <c r="AF159" i="21"/>
  <c r="AF160" i="21"/>
  <c r="AF161" i="21"/>
  <c r="AF162" i="21"/>
  <c r="AF163" i="21"/>
  <c r="AF164" i="21"/>
  <c r="AF165" i="21"/>
  <c r="AF166" i="21"/>
  <c r="AF167" i="21"/>
  <c r="AF168" i="21"/>
  <c r="AF169" i="21"/>
  <c r="AI139" i="21"/>
  <c r="BG9" i="16"/>
  <c r="BG10" i="16"/>
  <c r="BG11" i="16"/>
  <c r="BG12" i="16"/>
  <c r="BG13" i="16"/>
  <c r="BG14" i="16"/>
  <c r="BG15" i="16"/>
  <c r="BG16" i="16"/>
  <c r="BG17" i="16"/>
  <c r="BG18" i="16"/>
  <c r="BG19" i="16"/>
  <c r="BG20" i="16"/>
  <c r="BG21" i="16"/>
  <c r="BG22" i="16"/>
  <c r="BG23" i="16"/>
  <c r="BG24" i="16"/>
  <c r="BG25" i="16"/>
  <c r="BG26" i="16"/>
  <c r="BG27" i="16"/>
  <c r="BG28" i="16"/>
  <c r="BG29" i="16"/>
  <c r="BG30" i="16"/>
  <c r="BG31" i="16"/>
  <c r="BG32" i="16"/>
  <c r="BG33" i="16"/>
  <c r="BG34" i="16"/>
  <c r="BG35" i="16"/>
  <c r="AO4600" i="19"/>
  <c r="AK4600" i="19"/>
  <c r="AI4600" i="19"/>
  <c r="AD5" i="19"/>
  <c r="AD6" i="19"/>
  <c r="AD7" i="19"/>
  <c r="AD8" i="19"/>
  <c r="AD9" i="19"/>
  <c r="AD10" i="19"/>
  <c r="AD11" i="19"/>
  <c r="AD12" i="19"/>
  <c r="AD13" i="19"/>
  <c r="AD14" i="19"/>
  <c r="AD15" i="19"/>
  <c r="AD16" i="19"/>
  <c r="AD17" i="19"/>
  <c r="AD18" i="19"/>
  <c r="AD19" i="19"/>
  <c r="AD20" i="19"/>
  <c r="AD21" i="19"/>
  <c r="AD22" i="19"/>
  <c r="AD23" i="19"/>
  <c r="AD24" i="19"/>
  <c r="AD25" i="19"/>
  <c r="AD26" i="19"/>
  <c r="AD27" i="19"/>
  <c r="AD28" i="19"/>
  <c r="AD29" i="19"/>
  <c r="AD30" i="19"/>
  <c r="AD31" i="19"/>
  <c r="AD32" i="19"/>
  <c r="AD33" i="19"/>
  <c r="AD34" i="19"/>
  <c r="AD35" i="19"/>
  <c r="AD36" i="19"/>
  <c r="AD37" i="19"/>
  <c r="AD38" i="19"/>
  <c r="AD39" i="19"/>
  <c r="AD40" i="19"/>
  <c r="AD41" i="19"/>
  <c r="AD42" i="19"/>
  <c r="AD43" i="19"/>
  <c r="AD44" i="19"/>
  <c r="AD45" i="19"/>
  <c r="AD46" i="19"/>
  <c r="AD47" i="19"/>
  <c r="AD48" i="19"/>
  <c r="AD49" i="19"/>
  <c r="AD50" i="19"/>
  <c r="AD51" i="19"/>
  <c r="AD52" i="19"/>
  <c r="AD53" i="19"/>
  <c r="AD54" i="19"/>
  <c r="AD55" i="19"/>
  <c r="AD56" i="19"/>
  <c r="AD57" i="19"/>
  <c r="AD58" i="19"/>
  <c r="AD59" i="19"/>
  <c r="AD60" i="19"/>
  <c r="AD61" i="19"/>
  <c r="AD62" i="19"/>
  <c r="AD63" i="19"/>
  <c r="AD64" i="19"/>
  <c r="AD65" i="19"/>
  <c r="AD66" i="19"/>
  <c r="AD67" i="19"/>
  <c r="AD68" i="19"/>
  <c r="AD69" i="19"/>
  <c r="AD70" i="19"/>
  <c r="AD71" i="19"/>
  <c r="AD72" i="19"/>
  <c r="AD73" i="19"/>
  <c r="AD74" i="19"/>
  <c r="AD75" i="19"/>
  <c r="AD76" i="19"/>
  <c r="AD77" i="19"/>
  <c r="AD78" i="19"/>
  <c r="AD79" i="19"/>
  <c r="AD80" i="19"/>
  <c r="AD81" i="19"/>
  <c r="AD82" i="19"/>
  <c r="AD83" i="19"/>
  <c r="AD84" i="19"/>
  <c r="AD85" i="19"/>
  <c r="AD86" i="19"/>
  <c r="AD87" i="19"/>
  <c r="AD88" i="19"/>
  <c r="AD89" i="19"/>
  <c r="AD90" i="19"/>
  <c r="AD91" i="19"/>
  <c r="AD92" i="19"/>
  <c r="AD93" i="19"/>
  <c r="AD94" i="19"/>
  <c r="AD95" i="19"/>
  <c r="AD96" i="19"/>
  <c r="AD97" i="19"/>
  <c r="AD98" i="19"/>
  <c r="AD99" i="19"/>
  <c r="AD100" i="19"/>
  <c r="AD101" i="19"/>
  <c r="AD102" i="19"/>
  <c r="AD103" i="19"/>
  <c r="AD104" i="19"/>
  <c r="AD105" i="19"/>
  <c r="AD106" i="19"/>
  <c r="AD107" i="19"/>
  <c r="AD108" i="19"/>
  <c r="AD109" i="19"/>
  <c r="AD110" i="19"/>
  <c r="AD111" i="19"/>
  <c r="AD112" i="19"/>
  <c r="AD113" i="19"/>
  <c r="AD114" i="19"/>
  <c r="AD115" i="19"/>
  <c r="AD116" i="19"/>
  <c r="AD117" i="19"/>
  <c r="AD118" i="19"/>
  <c r="AD119" i="19"/>
  <c r="AD120" i="19"/>
  <c r="AD121" i="19"/>
  <c r="AD122" i="19"/>
  <c r="AD123" i="19"/>
  <c r="AD124" i="19"/>
  <c r="AD125" i="19"/>
  <c r="AD126" i="19"/>
  <c r="AD127" i="19"/>
  <c r="AD128" i="19"/>
  <c r="AD129" i="19"/>
  <c r="AD130" i="19"/>
  <c r="AD131" i="19"/>
  <c r="AD132" i="19"/>
  <c r="AD133" i="19"/>
  <c r="AD134" i="19"/>
  <c r="AD135" i="19"/>
  <c r="AD136" i="19"/>
  <c r="AD137" i="19"/>
  <c r="AD138" i="19"/>
  <c r="AD139" i="19"/>
  <c r="AD140" i="19"/>
  <c r="AD141" i="19"/>
  <c r="AD142" i="19"/>
  <c r="AD143" i="19"/>
  <c r="AD144" i="19"/>
  <c r="AD145" i="19"/>
  <c r="AD146" i="19"/>
  <c r="AD147" i="19"/>
  <c r="AD148" i="19"/>
  <c r="AD149" i="19"/>
  <c r="AD150" i="19"/>
  <c r="AD151" i="19"/>
  <c r="AD152" i="19"/>
  <c r="AD153" i="19"/>
  <c r="AD154" i="19"/>
  <c r="AD155" i="19"/>
  <c r="AD156" i="19"/>
  <c r="AD157" i="19"/>
  <c r="AD158" i="19"/>
  <c r="AD159" i="19"/>
  <c r="AD160" i="19"/>
  <c r="AD161" i="19"/>
  <c r="AD162" i="19"/>
  <c r="AD163" i="19"/>
  <c r="AD164" i="19"/>
  <c r="AD165" i="19"/>
  <c r="AD166" i="19"/>
  <c r="AD167" i="19"/>
  <c r="AD168" i="19"/>
  <c r="AD169" i="19"/>
  <c r="AD170" i="19"/>
  <c r="AD171" i="19"/>
  <c r="AD172" i="19"/>
  <c r="AD173" i="19"/>
  <c r="AD174" i="19"/>
  <c r="AD175" i="19"/>
  <c r="AD176" i="19"/>
  <c r="AD177" i="19"/>
  <c r="AD178" i="19"/>
  <c r="AD179" i="19"/>
  <c r="AD180" i="19"/>
  <c r="AD181" i="19"/>
  <c r="AD182" i="19"/>
  <c r="AD183" i="19"/>
  <c r="AD184" i="19"/>
  <c r="AD185" i="19"/>
  <c r="AD186" i="19"/>
  <c r="AD187" i="19"/>
  <c r="AD188" i="19"/>
  <c r="AD189" i="19"/>
  <c r="AD190" i="19"/>
  <c r="AD191" i="19"/>
  <c r="AD192" i="19"/>
  <c r="AD193" i="19"/>
  <c r="AD194" i="19"/>
  <c r="AD195" i="19"/>
  <c r="AD196" i="19"/>
  <c r="AD197" i="19"/>
  <c r="AD198" i="19"/>
  <c r="AD199" i="19"/>
  <c r="AD200" i="19"/>
  <c r="AD201" i="19"/>
  <c r="AD202" i="19"/>
  <c r="AD203" i="19"/>
  <c r="AD204" i="19"/>
  <c r="AD205" i="19"/>
  <c r="AD206" i="19"/>
  <c r="AD207" i="19"/>
  <c r="AD208" i="19"/>
  <c r="AD209" i="19"/>
  <c r="AD210" i="19"/>
  <c r="AD211" i="19"/>
  <c r="AD212" i="19"/>
  <c r="AD213" i="19"/>
  <c r="AD214" i="19"/>
  <c r="AD215" i="19"/>
  <c r="AD216" i="19"/>
  <c r="AD217" i="19"/>
  <c r="AD218" i="19"/>
  <c r="AD219" i="19"/>
  <c r="AD220" i="19"/>
  <c r="AD221" i="19"/>
  <c r="AD222" i="19"/>
  <c r="AD223" i="19"/>
  <c r="AD224" i="19"/>
  <c r="AD225" i="19"/>
  <c r="AD226" i="19"/>
  <c r="AD227" i="19"/>
  <c r="AD228" i="19"/>
  <c r="AD229" i="19"/>
  <c r="AD230" i="19"/>
  <c r="AD231" i="19"/>
  <c r="AD232" i="19"/>
  <c r="AD233" i="19"/>
  <c r="AD234" i="19"/>
  <c r="AD235" i="19"/>
  <c r="AD236" i="19"/>
  <c r="AD237" i="19"/>
  <c r="AD238" i="19"/>
  <c r="AD239" i="19"/>
  <c r="AD240" i="19"/>
  <c r="AD241" i="19"/>
  <c r="AD242" i="19"/>
  <c r="AD243" i="19"/>
  <c r="AD244" i="19"/>
  <c r="AD245" i="19"/>
  <c r="AD246" i="19"/>
  <c r="AD247" i="19"/>
  <c r="AD248" i="19"/>
  <c r="AD249" i="19"/>
  <c r="AD250" i="19"/>
  <c r="AD251" i="19"/>
  <c r="AD252" i="19"/>
  <c r="AD253" i="19"/>
  <c r="AD254" i="19"/>
  <c r="AD255" i="19"/>
  <c r="AD256" i="19"/>
  <c r="AD257" i="19"/>
  <c r="AD258" i="19"/>
  <c r="AD259" i="19"/>
  <c r="AD260" i="19"/>
  <c r="AD261" i="19"/>
  <c r="AD262" i="19"/>
  <c r="AD263" i="19"/>
  <c r="AD264" i="19"/>
  <c r="AD265" i="19"/>
  <c r="AD266" i="19"/>
  <c r="AD267" i="19"/>
  <c r="AD268" i="19"/>
  <c r="AD269" i="19"/>
  <c r="AD270" i="19"/>
  <c r="AD271" i="19"/>
  <c r="AD272" i="19"/>
  <c r="AD273" i="19"/>
  <c r="AD274" i="19"/>
  <c r="AD275" i="19"/>
  <c r="AD276" i="19"/>
  <c r="AD277" i="19"/>
  <c r="AD278" i="19"/>
  <c r="AD279" i="19"/>
  <c r="AD280" i="19"/>
  <c r="AD281" i="19"/>
  <c r="AD282" i="19"/>
  <c r="AD283" i="19"/>
  <c r="AD284" i="19"/>
  <c r="AD285" i="19"/>
  <c r="AD286" i="19"/>
  <c r="AD287" i="19"/>
  <c r="AD288" i="19"/>
  <c r="AD289" i="19"/>
  <c r="AD290" i="19"/>
  <c r="AD291" i="19"/>
  <c r="AD292" i="19"/>
  <c r="AD293" i="19"/>
  <c r="AD294" i="19"/>
  <c r="AD295" i="19"/>
  <c r="AD296" i="19"/>
  <c r="AD297" i="19"/>
  <c r="AD298" i="19"/>
  <c r="AD299" i="19"/>
  <c r="AD300" i="19"/>
  <c r="AD301" i="19"/>
  <c r="AD302" i="19"/>
  <c r="AD303" i="19"/>
  <c r="AD304" i="19"/>
  <c r="AD305" i="19"/>
  <c r="AD306" i="19"/>
  <c r="AD307" i="19"/>
  <c r="AD308" i="19"/>
  <c r="AD309" i="19"/>
  <c r="AD310" i="19"/>
  <c r="AD311" i="19"/>
  <c r="AD312" i="19"/>
  <c r="AD313" i="19"/>
  <c r="AD314" i="19"/>
  <c r="AD315" i="19"/>
  <c r="AD316" i="19"/>
  <c r="AD317" i="19"/>
  <c r="AD318" i="19"/>
  <c r="AD319" i="19"/>
  <c r="AD320" i="19"/>
  <c r="AD321" i="19"/>
  <c r="AD322" i="19"/>
  <c r="AD323" i="19"/>
  <c r="AD324" i="19"/>
  <c r="AD325" i="19"/>
  <c r="AD326" i="19"/>
  <c r="AD327" i="19"/>
  <c r="AD328" i="19"/>
  <c r="AD329" i="19"/>
  <c r="AD330" i="19"/>
  <c r="AD331" i="19"/>
  <c r="AD332" i="19"/>
  <c r="AD333" i="19"/>
  <c r="AD334" i="19"/>
  <c r="AD335" i="19"/>
  <c r="AD336" i="19"/>
  <c r="AD337" i="19"/>
  <c r="AD338" i="19"/>
  <c r="AD339" i="19"/>
  <c r="AD340" i="19"/>
  <c r="AD341" i="19"/>
  <c r="AD342" i="19"/>
  <c r="AD343" i="19"/>
  <c r="AD344" i="19"/>
  <c r="AD345" i="19"/>
  <c r="AD346" i="19"/>
  <c r="AD347" i="19"/>
  <c r="AD348" i="19"/>
  <c r="AD349" i="19"/>
  <c r="AD350" i="19"/>
  <c r="AD351" i="19"/>
  <c r="AD352" i="19"/>
  <c r="AD353" i="19"/>
  <c r="AD354" i="19"/>
  <c r="AD355" i="19"/>
  <c r="AD356" i="19"/>
  <c r="AD357" i="19"/>
  <c r="AD358" i="19"/>
  <c r="AD359" i="19"/>
  <c r="AD360" i="19"/>
  <c r="AD361" i="19"/>
  <c r="AD362" i="19"/>
  <c r="AD363" i="19"/>
  <c r="AD364" i="19"/>
  <c r="AD365" i="19"/>
  <c r="AD366" i="19"/>
  <c r="AD367" i="19"/>
  <c r="AD368" i="19"/>
  <c r="AD369" i="19"/>
  <c r="AD370" i="19"/>
  <c r="AD371" i="19"/>
  <c r="AD372" i="19"/>
  <c r="AD373" i="19"/>
  <c r="AD374" i="19"/>
  <c r="AD375" i="19"/>
  <c r="AD376" i="19"/>
  <c r="AD377" i="19"/>
  <c r="AD378" i="19"/>
  <c r="AD379" i="19"/>
  <c r="AD380" i="19"/>
  <c r="AD381" i="19"/>
  <c r="AD382" i="19"/>
  <c r="AD383" i="19"/>
  <c r="AD384" i="19"/>
  <c r="AD385" i="19"/>
  <c r="AD386" i="19"/>
  <c r="AD387" i="19"/>
  <c r="AD388" i="19"/>
  <c r="AD389" i="19"/>
  <c r="AD390" i="19"/>
  <c r="AD391" i="19"/>
  <c r="AD392" i="19"/>
  <c r="AD393" i="19"/>
  <c r="AD394" i="19"/>
  <c r="AD395" i="19"/>
  <c r="AD396" i="19"/>
  <c r="AD397" i="19"/>
  <c r="AD398" i="19"/>
  <c r="AD399" i="19"/>
  <c r="AD400" i="19"/>
  <c r="AD401" i="19"/>
  <c r="AD402" i="19"/>
  <c r="AD403" i="19"/>
  <c r="AD404" i="19"/>
  <c r="AD405" i="19"/>
  <c r="AD406" i="19"/>
  <c r="AD407" i="19"/>
  <c r="AD408" i="19"/>
  <c r="AD409" i="19"/>
  <c r="AD410" i="19"/>
  <c r="AD411" i="19"/>
  <c r="AD412" i="19"/>
  <c r="AD413" i="19"/>
  <c r="AD414" i="19"/>
  <c r="AD415" i="19"/>
  <c r="AD416" i="19"/>
  <c r="AD417" i="19"/>
  <c r="AD418" i="19"/>
  <c r="AD419" i="19"/>
  <c r="AD420" i="19"/>
  <c r="AD421" i="19"/>
  <c r="AD422" i="19"/>
  <c r="AD423" i="19"/>
  <c r="AD424" i="19"/>
  <c r="AD425" i="19"/>
  <c r="AD426" i="19"/>
  <c r="AD427" i="19"/>
  <c r="AD428" i="19"/>
  <c r="AD429" i="19"/>
  <c r="AD430" i="19"/>
  <c r="AD431" i="19"/>
  <c r="AD432" i="19"/>
  <c r="AD433" i="19"/>
  <c r="AD434" i="19"/>
  <c r="AD435" i="19"/>
  <c r="AD436" i="19"/>
  <c r="AD437" i="19"/>
  <c r="AD438" i="19"/>
  <c r="AD439" i="19"/>
  <c r="AD440" i="19"/>
  <c r="AD441" i="19"/>
  <c r="AD442" i="19"/>
  <c r="AD443" i="19"/>
  <c r="AD444" i="19"/>
  <c r="AD445" i="19"/>
  <c r="AD446" i="19"/>
  <c r="AD447" i="19"/>
  <c r="AD448" i="19"/>
  <c r="AD449" i="19"/>
  <c r="AD450" i="19"/>
  <c r="AD451" i="19"/>
  <c r="AD452" i="19"/>
  <c r="AD453" i="19"/>
  <c r="AD454" i="19"/>
  <c r="AD455" i="19"/>
  <c r="AD456" i="19"/>
  <c r="AD457" i="19"/>
  <c r="AD458" i="19"/>
  <c r="AD459" i="19"/>
  <c r="AD460" i="19"/>
  <c r="AD461" i="19"/>
  <c r="AD462" i="19"/>
  <c r="AD463" i="19"/>
  <c r="AD464" i="19"/>
  <c r="AD465" i="19"/>
  <c r="AD466" i="19"/>
  <c r="AD467" i="19"/>
  <c r="AD468" i="19"/>
  <c r="AD469" i="19"/>
  <c r="AD470" i="19"/>
  <c r="AD471" i="19"/>
  <c r="AD472" i="19"/>
  <c r="AD473" i="19"/>
  <c r="AD474" i="19"/>
  <c r="AD475" i="19"/>
  <c r="AD476" i="19"/>
  <c r="AD477" i="19"/>
  <c r="AD478" i="19"/>
  <c r="AD479" i="19"/>
  <c r="AD480" i="19"/>
  <c r="AD481" i="19"/>
  <c r="AD482" i="19"/>
  <c r="AD483" i="19"/>
  <c r="AD484" i="19"/>
  <c r="AD485" i="19"/>
  <c r="AD486" i="19"/>
  <c r="AD487" i="19"/>
  <c r="AD488" i="19"/>
  <c r="AD489" i="19"/>
  <c r="AD490" i="19"/>
  <c r="AD491" i="19"/>
  <c r="AD492" i="19"/>
  <c r="AD493" i="19"/>
  <c r="AD494" i="19"/>
  <c r="AD495" i="19"/>
  <c r="AD496" i="19"/>
  <c r="AD497" i="19"/>
  <c r="AD498" i="19"/>
  <c r="AD499" i="19"/>
  <c r="AD500" i="19"/>
  <c r="AD501" i="19"/>
  <c r="AD502" i="19"/>
  <c r="AD503" i="19"/>
  <c r="AD504" i="19"/>
  <c r="AD505" i="19"/>
  <c r="AD506" i="19"/>
  <c r="AD507" i="19"/>
  <c r="AD508" i="19"/>
  <c r="AD509" i="19"/>
  <c r="AD510" i="19"/>
  <c r="AD511" i="19"/>
  <c r="AD512" i="19"/>
  <c r="AD513" i="19"/>
  <c r="AD514" i="19"/>
  <c r="AD515" i="19"/>
  <c r="AD516" i="19"/>
  <c r="AD517" i="19"/>
  <c r="AD518" i="19"/>
  <c r="AD519" i="19"/>
  <c r="AD520" i="19"/>
  <c r="AD521" i="19"/>
  <c r="AD522" i="19"/>
  <c r="AD523" i="19"/>
  <c r="AD524" i="19"/>
  <c r="AD525" i="19"/>
  <c r="AD526" i="19"/>
  <c r="AD527" i="19"/>
  <c r="AD528" i="19"/>
  <c r="AD529" i="19"/>
  <c r="AD530" i="19"/>
  <c r="AD531" i="19"/>
  <c r="AD532" i="19"/>
  <c r="AD533" i="19"/>
  <c r="AD534" i="19"/>
  <c r="AD535" i="19"/>
  <c r="AD536" i="19"/>
  <c r="AD537" i="19"/>
  <c r="AD538" i="19"/>
  <c r="AD539" i="19"/>
  <c r="AD540" i="19"/>
  <c r="AD541" i="19"/>
  <c r="AD542" i="19"/>
  <c r="AD543" i="19"/>
  <c r="AD544" i="19"/>
  <c r="AD545" i="19"/>
  <c r="AD546" i="19"/>
  <c r="AD547" i="19"/>
  <c r="AD548" i="19"/>
  <c r="AD549" i="19"/>
  <c r="AD550" i="19"/>
  <c r="AD551" i="19"/>
  <c r="AD552" i="19"/>
  <c r="AD553" i="19"/>
  <c r="AD554" i="19"/>
  <c r="AD555" i="19"/>
  <c r="AD556" i="19"/>
  <c r="AD557" i="19"/>
  <c r="AD558" i="19"/>
  <c r="AD559" i="19"/>
  <c r="AD560" i="19"/>
  <c r="AD561" i="19"/>
  <c r="AD562" i="19"/>
  <c r="AD563" i="19"/>
  <c r="AD564" i="19"/>
  <c r="AD565" i="19"/>
  <c r="AD566" i="19"/>
  <c r="AD567" i="19"/>
  <c r="AD568" i="19"/>
  <c r="AD569" i="19"/>
  <c r="AD570" i="19"/>
  <c r="AD571" i="19"/>
  <c r="AD572" i="19"/>
  <c r="AD573" i="19"/>
  <c r="AD574" i="19"/>
  <c r="AD575" i="19"/>
  <c r="AD576" i="19"/>
  <c r="AD577" i="19"/>
  <c r="AD578" i="19"/>
  <c r="AD579" i="19"/>
  <c r="AD580" i="19"/>
  <c r="AD581" i="19"/>
  <c r="AD582" i="19"/>
  <c r="AD583" i="19"/>
  <c r="AD584" i="19"/>
  <c r="AD585" i="19"/>
  <c r="AD586" i="19"/>
  <c r="AD587" i="19"/>
  <c r="AD588" i="19"/>
  <c r="AD589" i="19"/>
  <c r="AD590" i="19"/>
  <c r="AD591" i="19"/>
  <c r="AD592" i="19"/>
  <c r="AD593" i="19"/>
  <c r="AD594" i="19"/>
  <c r="AD595" i="19"/>
  <c r="AD596" i="19"/>
  <c r="AD597" i="19"/>
  <c r="AD598" i="19"/>
  <c r="AD599" i="19"/>
  <c r="AD600" i="19"/>
  <c r="AD601" i="19"/>
  <c r="AD602" i="19"/>
  <c r="AD603" i="19"/>
  <c r="AD604" i="19"/>
  <c r="AD605" i="19"/>
  <c r="AD606" i="19"/>
  <c r="AD607" i="19"/>
  <c r="AD608" i="19"/>
  <c r="AD609" i="19"/>
  <c r="AD610" i="19"/>
  <c r="AD611" i="19"/>
  <c r="AD612" i="19"/>
  <c r="AD613" i="19"/>
  <c r="AD614" i="19"/>
  <c r="AD615" i="19"/>
  <c r="AD616" i="19"/>
  <c r="AD617" i="19"/>
  <c r="AD618" i="19"/>
  <c r="AD619" i="19"/>
  <c r="AD620" i="19"/>
  <c r="AD621" i="19"/>
  <c r="AD622" i="19"/>
  <c r="AD623" i="19"/>
  <c r="AD624" i="19"/>
  <c r="AD625" i="19"/>
  <c r="AD626" i="19"/>
  <c r="AD627" i="19"/>
  <c r="AD628" i="19"/>
  <c r="AD629" i="19"/>
  <c r="AD630" i="19"/>
  <c r="AD631" i="19"/>
  <c r="AD632" i="19"/>
  <c r="AD633" i="19"/>
  <c r="AD634" i="19"/>
  <c r="AD635" i="19"/>
  <c r="AD636" i="19"/>
  <c r="AD637" i="19"/>
  <c r="AD638" i="19"/>
  <c r="AD639" i="19"/>
  <c r="AD640" i="19"/>
  <c r="AD641" i="19"/>
  <c r="AD642" i="19"/>
  <c r="AD643" i="19"/>
  <c r="AD644" i="19"/>
  <c r="AD645" i="19"/>
  <c r="AD646" i="19"/>
  <c r="AD647" i="19"/>
  <c r="AD648" i="19"/>
  <c r="AD649" i="19"/>
  <c r="AD650" i="19"/>
  <c r="AD651" i="19"/>
  <c r="AD652" i="19"/>
  <c r="AD653" i="19"/>
  <c r="AD654" i="19"/>
  <c r="AD655" i="19"/>
  <c r="AD656" i="19"/>
  <c r="AD657" i="19"/>
  <c r="AD658" i="19"/>
  <c r="AD659" i="19"/>
  <c r="AD660" i="19"/>
  <c r="AD661" i="19"/>
  <c r="AD662" i="19"/>
  <c r="AD663" i="19"/>
  <c r="AD664" i="19"/>
  <c r="AD665" i="19"/>
  <c r="AD666" i="19"/>
  <c r="AD667" i="19"/>
  <c r="AD668" i="19"/>
  <c r="AD669" i="19"/>
  <c r="AD670" i="19"/>
  <c r="AD671" i="19"/>
  <c r="AD672" i="19"/>
  <c r="AD673" i="19"/>
  <c r="AD674" i="19"/>
  <c r="AD675" i="19"/>
  <c r="AD676" i="19"/>
  <c r="AD677" i="19"/>
  <c r="AD678" i="19"/>
  <c r="AD679" i="19"/>
  <c r="AD680" i="19"/>
  <c r="AD681" i="19"/>
  <c r="AD682" i="19"/>
  <c r="AD683" i="19"/>
  <c r="AD684" i="19"/>
  <c r="AD685" i="19"/>
  <c r="AD686" i="19"/>
  <c r="AD687" i="19"/>
  <c r="AD688" i="19"/>
  <c r="AD689" i="19"/>
  <c r="AD690" i="19"/>
  <c r="AD691" i="19"/>
  <c r="AD692" i="19"/>
  <c r="AD693" i="19"/>
  <c r="AD694" i="19"/>
  <c r="AD695" i="19"/>
  <c r="AD696" i="19"/>
  <c r="AD697" i="19"/>
  <c r="AD698" i="19"/>
  <c r="AD699" i="19"/>
  <c r="AD700" i="19"/>
  <c r="AD701" i="19"/>
  <c r="AD702" i="19"/>
  <c r="AD703" i="19"/>
  <c r="AD704" i="19"/>
  <c r="AD705" i="19"/>
  <c r="AD706" i="19"/>
  <c r="AD707" i="19"/>
  <c r="AD708" i="19"/>
  <c r="AD709" i="19"/>
  <c r="AD710" i="19"/>
  <c r="AD711" i="19"/>
  <c r="AD712" i="19"/>
  <c r="AD713" i="19"/>
  <c r="AD714" i="19"/>
  <c r="AD715" i="19"/>
  <c r="AD716" i="19"/>
  <c r="AD717" i="19"/>
  <c r="AD718" i="19"/>
  <c r="AD719" i="19"/>
  <c r="AD720" i="19"/>
  <c r="AD721" i="19"/>
  <c r="AD722" i="19"/>
  <c r="AD723" i="19"/>
  <c r="AD724" i="19"/>
  <c r="AD725" i="19"/>
  <c r="AD726" i="19"/>
  <c r="AD727" i="19"/>
  <c r="AD728" i="19"/>
  <c r="AD729" i="19"/>
  <c r="AD730" i="19"/>
  <c r="AD731" i="19"/>
  <c r="AD732" i="19"/>
  <c r="AD733" i="19"/>
  <c r="AD734" i="19"/>
  <c r="AD735" i="19"/>
  <c r="AD736" i="19"/>
  <c r="AD737" i="19"/>
  <c r="AD738" i="19"/>
  <c r="AD739" i="19"/>
  <c r="AD740" i="19"/>
  <c r="AD741" i="19"/>
  <c r="AD742" i="19"/>
  <c r="AD743" i="19"/>
  <c r="AD744" i="19"/>
  <c r="AD745" i="19"/>
  <c r="AD746" i="19"/>
  <c r="AD747" i="19"/>
  <c r="AD748" i="19"/>
  <c r="AD749" i="19"/>
  <c r="AD750" i="19"/>
  <c r="AD751" i="19"/>
  <c r="AD752" i="19"/>
  <c r="AD753" i="19"/>
  <c r="AD754" i="19"/>
  <c r="AD755" i="19"/>
  <c r="AD756" i="19"/>
  <c r="AD757" i="19"/>
  <c r="AD758" i="19"/>
  <c r="AD759" i="19"/>
  <c r="AD760" i="19"/>
  <c r="AD761" i="19"/>
  <c r="AD762" i="19"/>
  <c r="AD763" i="19"/>
  <c r="AD764" i="19"/>
  <c r="AD765" i="19"/>
  <c r="AD766" i="19"/>
  <c r="AD767" i="19"/>
  <c r="AD768" i="19"/>
  <c r="AD769" i="19"/>
  <c r="AD770" i="19"/>
  <c r="AD771" i="19"/>
  <c r="AD772" i="19"/>
  <c r="AD773" i="19"/>
  <c r="AD774" i="19"/>
  <c r="AD775" i="19"/>
  <c r="AD776" i="19"/>
  <c r="AD777" i="19"/>
  <c r="AD778" i="19"/>
  <c r="AD779" i="19"/>
  <c r="AD780" i="19"/>
  <c r="AD781" i="19"/>
  <c r="AD782" i="19"/>
  <c r="AD783" i="19"/>
  <c r="AD784" i="19"/>
  <c r="AD785" i="19"/>
  <c r="AD786" i="19"/>
  <c r="AD787" i="19"/>
  <c r="AD788" i="19"/>
  <c r="AD789" i="19"/>
  <c r="AD790" i="19"/>
  <c r="AD791" i="19"/>
  <c r="AD792" i="19"/>
  <c r="AD793" i="19"/>
  <c r="AD794" i="19"/>
  <c r="AD795" i="19"/>
  <c r="AD796" i="19"/>
  <c r="AD797" i="19"/>
  <c r="AD798" i="19"/>
  <c r="AD799" i="19"/>
  <c r="AD800" i="19"/>
  <c r="AD801" i="19"/>
  <c r="AD802" i="19"/>
  <c r="AD803" i="19"/>
  <c r="AD804" i="19"/>
  <c r="AD805" i="19"/>
  <c r="AD806" i="19"/>
  <c r="AD807" i="19"/>
  <c r="AD808" i="19"/>
  <c r="AD809" i="19"/>
  <c r="AD810" i="19"/>
  <c r="AD811" i="19"/>
  <c r="AD812" i="19"/>
  <c r="AD813" i="19"/>
  <c r="AD814" i="19"/>
  <c r="AD815" i="19"/>
  <c r="AD816" i="19"/>
  <c r="AD817" i="19"/>
  <c r="AD818" i="19"/>
  <c r="AD819" i="19"/>
  <c r="AD820" i="19"/>
  <c r="AD821" i="19"/>
  <c r="AD822" i="19"/>
  <c r="AD823" i="19"/>
  <c r="AD824" i="19"/>
  <c r="AD825" i="19"/>
  <c r="AD826" i="19"/>
  <c r="AD827" i="19"/>
  <c r="AD828" i="19"/>
  <c r="AD829" i="19"/>
  <c r="AD830" i="19"/>
  <c r="AD831" i="19"/>
  <c r="AD832" i="19"/>
  <c r="AD833" i="19"/>
  <c r="AD834" i="19"/>
  <c r="AD835" i="19"/>
  <c r="AD836" i="19"/>
  <c r="AD837" i="19"/>
  <c r="AD838" i="19"/>
  <c r="AD839" i="19"/>
  <c r="AD840" i="19"/>
  <c r="AD841" i="19"/>
  <c r="AD842" i="19"/>
  <c r="AD843" i="19"/>
  <c r="AD844" i="19"/>
  <c r="AD845" i="19"/>
  <c r="AD846" i="19"/>
  <c r="AD847" i="19"/>
  <c r="AD848" i="19"/>
  <c r="AD849" i="19"/>
  <c r="AD850" i="19"/>
  <c r="AD851" i="19"/>
  <c r="AD852" i="19"/>
  <c r="AD853" i="19"/>
  <c r="AD854" i="19"/>
  <c r="AD855" i="19"/>
  <c r="AD856" i="19"/>
  <c r="AD857" i="19"/>
  <c r="AD858" i="19"/>
  <c r="AD859" i="19"/>
  <c r="AD860" i="19"/>
  <c r="AD861" i="19"/>
  <c r="AD862" i="19"/>
  <c r="AD863" i="19"/>
  <c r="AD864" i="19"/>
  <c r="AD865" i="19"/>
  <c r="AD866" i="19"/>
  <c r="AD867" i="19"/>
  <c r="AD868" i="19"/>
  <c r="AD869" i="19"/>
  <c r="AD870" i="19"/>
  <c r="AD871" i="19"/>
  <c r="AD872" i="19"/>
  <c r="AD873" i="19"/>
  <c r="AD874" i="19"/>
  <c r="AD875" i="19"/>
  <c r="AD876" i="19"/>
  <c r="AD877" i="19"/>
  <c r="AD878" i="19"/>
  <c r="AD879" i="19"/>
  <c r="AD880" i="19"/>
  <c r="AD881" i="19"/>
  <c r="AD882" i="19"/>
  <c r="AD883" i="19"/>
  <c r="AD884" i="19"/>
  <c r="AD885" i="19"/>
  <c r="AD886" i="19"/>
  <c r="AD887" i="19"/>
  <c r="AD888" i="19"/>
  <c r="AD889" i="19"/>
  <c r="AD890" i="19"/>
  <c r="AD891" i="19"/>
  <c r="AD892" i="19"/>
  <c r="AD893" i="19"/>
  <c r="AD894" i="19"/>
  <c r="AD895" i="19"/>
  <c r="AD896" i="19"/>
  <c r="AD897" i="19"/>
  <c r="AD898" i="19"/>
  <c r="AD899" i="19"/>
  <c r="AD900" i="19"/>
  <c r="AD901" i="19"/>
  <c r="AD902" i="19"/>
  <c r="AD903" i="19"/>
  <c r="AD904" i="19"/>
  <c r="AD905" i="19"/>
  <c r="AD906" i="19"/>
  <c r="AD907" i="19"/>
  <c r="AD908" i="19"/>
  <c r="AD909" i="19"/>
  <c r="AD910" i="19"/>
  <c r="AD911" i="19"/>
  <c r="AD912" i="19"/>
  <c r="AD913" i="19"/>
  <c r="AD914" i="19"/>
  <c r="AD915" i="19"/>
  <c r="AD916" i="19"/>
  <c r="AD917" i="19"/>
  <c r="AD918" i="19"/>
  <c r="AD919" i="19"/>
  <c r="AD920" i="19"/>
  <c r="AD921" i="19"/>
  <c r="AD922" i="19"/>
  <c r="AD923" i="19"/>
  <c r="AD924" i="19"/>
  <c r="AD925" i="19"/>
  <c r="AD926" i="19"/>
  <c r="AD927" i="19"/>
  <c r="AD928" i="19"/>
  <c r="AD929" i="19"/>
  <c r="AD930" i="19"/>
  <c r="AD931" i="19"/>
  <c r="AD932" i="19"/>
  <c r="AD933" i="19"/>
  <c r="AD934" i="19"/>
  <c r="AD935" i="19"/>
  <c r="AD936" i="19"/>
  <c r="AD937" i="19"/>
  <c r="AD938" i="19"/>
  <c r="AD939" i="19"/>
  <c r="AD940" i="19"/>
  <c r="AD941" i="19"/>
  <c r="AD942" i="19"/>
  <c r="AD943" i="19"/>
  <c r="AD944" i="19"/>
  <c r="AD945" i="19"/>
  <c r="AD946" i="19"/>
  <c r="AD947" i="19"/>
  <c r="AD948" i="19"/>
  <c r="AD949" i="19"/>
  <c r="AD950" i="19"/>
  <c r="AD951" i="19"/>
  <c r="AD952" i="19"/>
  <c r="AD953" i="19"/>
  <c r="AD954" i="19"/>
  <c r="AD955" i="19"/>
  <c r="AD956" i="19"/>
  <c r="AD957" i="19"/>
  <c r="AD958" i="19"/>
  <c r="AD959" i="19"/>
  <c r="AD960" i="19"/>
  <c r="AD961" i="19"/>
  <c r="AD962" i="19"/>
  <c r="AD963" i="19"/>
  <c r="AD964" i="19"/>
  <c r="AD965" i="19"/>
  <c r="AD966" i="19"/>
  <c r="AD967" i="19"/>
  <c r="AD968" i="19"/>
  <c r="AD969" i="19"/>
  <c r="AD970" i="19"/>
  <c r="AD971" i="19"/>
  <c r="AD972" i="19"/>
  <c r="AD973" i="19"/>
  <c r="AD974" i="19"/>
  <c r="AD975" i="19"/>
  <c r="AD976" i="19"/>
  <c r="AD977" i="19"/>
  <c r="AD978" i="19"/>
  <c r="AD979" i="19"/>
  <c r="AD980" i="19"/>
  <c r="AD981" i="19"/>
  <c r="AD982" i="19"/>
  <c r="AD983" i="19"/>
  <c r="AD984" i="19"/>
  <c r="AD985" i="19"/>
  <c r="AD986" i="19"/>
  <c r="AD987" i="19"/>
  <c r="AD988" i="19"/>
  <c r="AD989" i="19"/>
  <c r="AD990" i="19"/>
  <c r="AD991" i="19"/>
  <c r="AD992" i="19"/>
  <c r="AD993" i="19"/>
  <c r="AD994" i="19"/>
  <c r="AD995" i="19"/>
  <c r="AD996" i="19"/>
  <c r="AD997" i="19"/>
  <c r="AD998" i="19"/>
  <c r="AD999" i="19"/>
  <c r="AD1000" i="19"/>
  <c r="AD1001" i="19"/>
  <c r="AD1002" i="19"/>
  <c r="AD1003" i="19"/>
  <c r="AD1004" i="19"/>
  <c r="AD1005" i="19"/>
  <c r="AD1006" i="19"/>
  <c r="AD1007" i="19"/>
  <c r="AD1008" i="19"/>
  <c r="AD1009" i="19"/>
  <c r="AD1010" i="19"/>
  <c r="AD1011" i="19"/>
  <c r="AD1012" i="19"/>
  <c r="AD1013" i="19"/>
  <c r="AD1014" i="19"/>
  <c r="AD1015" i="19"/>
  <c r="AD1016" i="19"/>
  <c r="AD1017" i="19"/>
  <c r="AD1018" i="19"/>
  <c r="AD1019" i="19"/>
  <c r="AD1020" i="19"/>
  <c r="AD1021" i="19"/>
  <c r="AD1022" i="19"/>
  <c r="AD1023" i="19"/>
  <c r="AD1024" i="19"/>
  <c r="AD1025" i="19"/>
  <c r="AD1026" i="19"/>
  <c r="AD1027" i="19"/>
  <c r="AD1028" i="19"/>
  <c r="AD1029" i="19"/>
  <c r="AD1030" i="19"/>
  <c r="AD1031" i="19"/>
  <c r="AD1032" i="19"/>
  <c r="AD1033" i="19"/>
  <c r="AD1034" i="19"/>
  <c r="AD1035" i="19"/>
  <c r="AD1036" i="19"/>
  <c r="AD1037" i="19"/>
  <c r="AD1038" i="19"/>
  <c r="AD1039" i="19"/>
  <c r="AD1040" i="19"/>
  <c r="AD1041" i="19"/>
  <c r="AD1042" i="19"/>
  <c r="AD1043" i="19"/>
  <c r="AD1044" i="19"/>
  <c r="AD1045" i="19"/>
  <c r="AD1046" i="19"/>
  <c r="AD1047" i="19"/>
  <c r="AD1048" i="19"/>
  <c r="AD1049" i="19"/>
  <c r="AD1050" i="19"/>
  <c r="AD1051" i="19"/>
  <c r="AD1052" i="19"/>
  <c r="AD1053" i="19"/>
  <c r="AD1054" i="19"/>
  <c r="AD1055" i="19"/>
  <c r="AD1056" i="19"/>
  <c r="AD1057" i="19"/>
  <c r="AD1058" i="19"/>
  <c r="AD1059" i="19"/>
  <c r="AD1060" i="19"/>
  <c r="AD1061" i="19"/>
  <c r="AD1062" i="19"/>
  <c r="AD1063" i="19"/>
  <c r="AD1064" i="19"/>
  <c r="AD1065" i="19"/>
  <c r="AD1066" i="19"/>
  <c r="AD1067" i="19"/>
  <c r="AD1068" i="19"/>
  <c r="AD1069" i="19"/>
  <c r="AD1070" i="19"/>
  <c r="AD1071" i="19"/>
  <c r="AD1072" i="19"/>
  <c r="AD1073" i="19"/>
  <c r="AD1074" i="19"/>
  <c r="AD1075" i="19"/>
  <c r="AD1076" i="19"/>
  <c r="AD1077" i="19"/>
  <c r="AD1078" i="19"/>
  <c r="AD1079" i="19"/>
  <c r="AD1080" i="19"/>
  <c r="AD1081" i="19"/>
  <c r="AD1082" i="19"/>
  <c r="AD1083" i="19"/>
  <c r="AD1084" i="19"/>
  <c r="AD1085" i="19"/>
  <c r="AD1086" i="19"/>
  <c r="AD1087" i="19"/>
  <c r="AD1088" i="19"/>
  <c r="AD1089" i="19"/>
  <c r="AD1090" i="19"/>
  <c r="AD1091" i="19"/>
  <c r="AD1092" i="19"/>
  <c r="AD1093" i="19"/>
  <c r="AD1094" i="19"/>
  <c r="AD1095" i="19"/>
  <c r="AD1096" i="19"/>
  <c r="AD1097" i="19"/>
  <c r="AD1098" i="19"/>
  <c r="AD1099" i="19"/>
  <c r="AD1100" i="19"/>
  <c r="AD1101" i="19"/>
  <c r="AD1102" i="19"/>
  <c r="AD1103" i="19"/>
  <c r="AD1104" i="19"/>
  <c r="AD1105" i="19"/>
  <c r="AD1106" i="19"/>
  <c r="AD1107" i="19"/>
  <c r="AD1108" i="19"/>
  <c r="AD1109" i="19"/>
  <c r="AD1110" i="19"/>
  <c r="AD1111" i="19"/>
  <c r="AD1112" i="19"/>
  <c r="AD1113" i="19"/>
  <c r="AD1114" i="19"/>
  <c r="AD1115" i="19"/>
  <c r="AD1116" i="19"/>
  <c r="AD1117" i="19"/>
  <c r="AD1118" i="19"/>
  <c r="AD1119" i="19"/>
  <c r="AD1120" i="19"/>
  <c r="AD1121" i="19"/>
  <c r="AD1122" i="19"/>
  <c r="AD1123" i="19"/>
  <c r="AD1124" i="19"/>
  <c r="AD1125" i="19"/>
  <c r="AD1126" i="19"/>
  <c r="AD1127" i="19"/>
  <c r="AD1128" i="19"/>
  <c r="AD1129" i="19"/>
  <c r="AD1130" i="19"/>
  <c r="AD1131" i="19"/>
  <c r="AD1132" i="19"/>
  <c r="AD1133" i="19"/>
  <c r="AD1134" i="19"/>
  <c r="AD1135" i="19"/>
  <c r="AD1136" i="19"/>
  <c r="AD1137" i="19"/>
  <c r="AD1138" i="19"/>
  <c r="AD1139" i="19"/>
  <c r="AD1140" i="19"/>
  <c r="AD1141" i="19"/>
  <c r="AD1142" i="19"/>
  <c r="AD1143" i="19"/>
  <c r="AD1144" i="19"/>
  <c r="AD1145" i="19"/>
  <c r="AD1146" i="19"/>
  <c r="AD1147" i="19"/>
  <c r="AD1148" i="19"/>
  <c r="AD1149" i="19"/>
  <c r="AD1150" i="19"/>
  <c r="AD1151" i="19"/>
  <c r="AD1152" i="19"/>
  <c r="AD1153" i="19"/>
  <c r="AD1154" i="19"/>
  <c r="AD1155" i="19"/>
  <c r="AD1156" i="19"/>
  <c r="AD1157" i="19"/>
  <c r="AD1158" i="19"/>
  <c r="AD1159" i="19"/>
  <c r="AD1160" i="19"/>
  <c r="AD1161" i="19"/>
  <c r="AD1162" i="19"/>
  <c r="AD1163" i="19"/>
  <c r="AD1164" i="19"/>
  <c r="AD1165" i="19"/>
  <c r="AD1166" i="19"/>
  <c r="AD1167" i="19"/>
  <c r="AD1168" i="19"/>
  <c r="AD1169" i="19"/>
  <c r="AD1170" i="19"/>
  <c r="AD1171" i="19"/>
  <c r="AD1172" i="19"/>
  <c r="AD1173" i="19"/>
  <c r="AD1174" i="19"/>
  <c r="AD1175" i="19"/>
  <c r="AD1176" i="19"/>
  <c r="AD1177" i="19"/>
  <c r="AD1178" i="19"/>
  <c r="AD1179" i="19"/>
  <c r="AD1180" i="19"/>
  <c r="AD1181" i="19"/>
  <c r="AD1182" i="19"/>
  <c r="AD1183" i="19"/>
  <c r="AD1184" i="19"/>
  <c r="AD1185" i="19"/>
  <c r="AD1186" i="19"/>
  <c r="AD1187" i="19"/>
  <c r="AD1188" i="19"/>
  <c r="AD1189" i="19"/>
  <c r="AD1190" i="19"/>
  <c r="AD1191" i="19"/>
  <c r="AD1192" i="19"/>
  <c r="AD1193" i="19"/>
  <c r="AD1194" i="19"/>
  <c r="AD1195" i="19"/>
  <c r="AD1196" i="19"/>
  <c r="AD1197" i="19"/>
  <c r="AD1198" i="19"/>
  <c r="AD1199" i="19"/>
  <c r="AD1200" i="19"/>
  <c r="AD1201" i="19"/>
  <c r="AD1202" i="19"/>
  <c r="AD1203" i="19"/>
  <c r="AD1204" i="19"/>
  <c r="AD1205" i="19"/>
  <c r="AD1206" i="19"/>
  <c r="AD1207" i="19"/>
  <c r="AD1208" i="19"/>
  <c r="AD1209" i="19"/>
  <c r="AD1210" i="19"/>
  <c r="AD1211" i="19"/>
  <c r="AD1212" i="19"/>
  <c r="AD1213" i="19"/>
  <c r="AD1214" i="19"/>
  <c r="AD1215" i="19"/>
  <c r="AD1216" i="19"/>
  <c r="AD1217" i="19"/>
  <c r="AD1218" i="19"/>
  <c r="AD1219" i="19"/>
  <c r="AD1220" i="19"/>
  <c r="AD1221" i="19"/>
  <c r="AD1222" i="19"/>
  <c r="AD1223" i="19"/>
  <c r="AD1224" i="19"/>
  <c r="AD1225" i="19"/>
  <c r="AD1226" i="19"/>
  <c r="AD1227" i="19"/>
  <c r="AD1228" i="19"/>
  <c r="AD1229" i="19"/>
  <c r="AD1230" i="19"/>
  <c r="AD1231" i="19"/>
  <c r="AD1232" i="19"/>
  <c r="AD1233" i="19"/>
  <c r="AD1234" i="19"/>
  <c r="AD1235" i="19"/>
  <c r="AD1236" i="19"/>
  <c r="AD1237" i="19"/>
  <c r="AD1238" i="19"/>
  <c r="AD1239" i="19"/>
  <c r="AD1240" i="19"/>
  <c r="AD1241" i="19"/>
  <c r="AD1242" i="19"/>
  <c r="AD1243" i="19"/>
  <c r="AD1244" i="19"/>
  <c r="AD1245" i="19"/>
  <c r="AD1246" i="19"/>
  <c r="AD1247" i="19"/>
  <c r="AD1248" i="19"/>
  <c r="AD1249" i="19"/>
  <c r="AD1250" i="19"/>
  <c r="AD1251" i="19"/>
  <c r="AD1252" i="19"/>
  <c r="AD1253" i="19"/>
  <c r="AD1254" i="19"/>
  <c r="AD1255" i="19"/>
  <c r="AD1256" i="19"/>
  <c r="AD1257" i="19"/>
  <c r="AD1258" i="19"/>
  <c r="AD1259" i="19"/>
  <c r="AD1260" i="19"/>
  <c r="AD1261" i="19"/>
  <c r="AD1262" i="19"/>
  <c r="AD1263" i="19"/>
  <c r="AD1264" i="19"/>
  <c r="AD1265" i="19"/>
  <c r="AD1266" i="19"/>
  <c r="AD1267" i="19"/>
  <c r="AD1268" i="19"/>
  <c r="AD1269" i="19"/>
  <c r="AD1270" i="19"/>
  <c r="AD1271" i="19"/>
  <c r="AD1272" i="19"/>
  <c r="AD1273" i="19"/>
  <c r="AD1274" i="19"/>
  <c r="AD1275" i="19"/>
  <c r="AD1276" i="19"/>
  <c r="AD1277" i="19"/>
  <c r="AD1278" i="19"/>
  <c r="AD1279" i="19"/>
  <c r="AD1280" i="19"/>
  <c r="AD1281" i="19"/>
  <c r="AD1282" i="19"/>
  <c r="AD1283" i="19"/>
  <c r="AD1284" i="19"/>
  <c r="AD1285" i="19"/>
  <c r="AD1286" i="19"/>
  <c r="AD1287" i="19"/>
  <c r="AD1288" i="19"/>
  <c r="AD1289" i="19"/>
  <c r="AD1290" i="19"/>
  <c r="AD1291" i="19"/>
  <c r="AD1292" i="19"/>
  <c r="AD1293" i="19"/>
  <c r="AD1294" i="19"/>
  <c r="AD1295" i="19"/>
  <c r="AD1296" i="19"/>
  <c r="AD1297" i="19"/>
  <c r="AD1298" i="19"/>
  <c r="AD1299" i="19"/>
  <c r="AD1300" i="19"/>
  <c r="AD1301" i="19"/>
  <c r="AD1302" i="19"/>
  <c r="AD1303" i="19"/>
  <c r="AD1304" i="19"/>
  <c r="AD1305" i="19"/>
  <c r="AD1306" i="19"/>
  <c r="AD1307" i="19"/>
  <c r="AD1308" i="19"/>
  <c r="AD1309" i="19"/>
  <c r="AD1310" i="19"/>
  <c r="AD1311" i="19"/>
  <c r="AD1312" i="19"/>
  <c r="AD1313" i="19"/>
  <c r="AD1314" i="19"/>
  <c r="AD1315" i="19"/>
  <c r="AD1316" i="19"/>
  <c r="AD1317" i="19"/>
  <c r="AD1318" i="19"/>
  <c r="AD1319" i="19"/>
  <c r="AD1320" i="19"/>
  <c r="AD1321" i="19"/>
  <c r="AD1322" i="19"/>
  <c r="AD1323" i="19"/>
  <c r="AD1324" i="19"/>
  <c r="AD1325" i="19"/>
  <c r="AD1326" i="19"/>
  <c r="AD1327" i="19"/>
  <c r="AD1328" i="19"/>
  <c r="AD1329" i="19"/>
  <c r="AD1330" i="19"/>
  <c r="AD1331" i="19"/>
  <c r="AD1332" i="19"/>
  <c r="AD1333" i="19"/>
  <c r="AD1334" i="19"/>
  <c r="AD1335" i="19"/>
  <c r="AD1336" i="19"/>
  <c r="AD1337" i="19"/>
  <c r="AD1338" i="19"/>
  <c r="AD1339" i="19"/>
  <c r="AD1340" i="19"/>
  <c r="AD1341" i="19"/>
  <c r="AD1342" i="19"/>
  <c r="AD1343" i="19"/>
  <c r="AD1344" i="19"/>
  <c r="AD1345" i="19"/>
  <c r="AD1346" i="19"/>
  <c r="AD1347" i="19"/>
  <c r="AD1348" i="19"/>
  <c r="AD1349" i="19"/>
  <c r="AD1350" i="19"/>
  <c r="AD1351" i="19"/>
  <c r="AD1352" i="19"/>
  <c r="AD1353" i="19"/>
  <c r="AD1354" i="19"/>
  <c r="AD1355" i="19"/>
  <c r="AD1356" i="19"/>
  <c r="AD1357" i="19"/>
  <c r="AD1358" i="19"/>
  <c r="AD1359" i="19"/>
  <c r="AD1360" i="19"/>
  <c r="AD1361" i="19"/>
  <c r="AD1362" i="19"/>
  <c r="AD1363" i="19"/>
  <c r="AD1364" i="19"/>
  <c r="AD1365" i="19"/>
  <c r="AD1366" i="19"/>
  <c r="AD1367" i="19"/>
  <c r="AD1368" i="19"/>
  <c r="AD1369" i="19"/>
  <c r="AD1370" i="19"/>
  <c r="AD1371" i="19"/>
  <c r="AD1372" i="19"/>
  <c r="AD1373" i="19"/>
  <c r="AD1374" i="19"/>
  <c r="AD1375" i="19"/>
  <c r="AD1376" i="19"/>
  <c r="AD1377" i="19"/>
  <c r="AD1378" i="19"/>
  <c r="AD1379" i="19"/>
  <c r="AD1380" i="19"/>
  <c r="AD1381" i="19"/>
  <c r="AD1382" i="19"/>
  <c r="AD1383" i="19"/>
  <c r="AD1384" i="19"/>
  <c r="AD1385" i="19"/>
  <c r="AD1386" i="19"/>
  <c r="AD1387" i="19"/>
  <c r="AD1388" i="19"/>
  <c r="AD1389" i="19"/>
  <c r="AD1390" i="19"/>
  <c r="AD1391" i="19"/>
  <c r="AD1392" i="19"/>
  <c r="AD1393" i="19"/>
  <c r="AD1394" i="19"/>
  <c r="AD1395" i="19"/>
  <c r="AD1396" i="19"/>
  <c r="AD1397" i="19"/>
  <c r="AD1398" i="19"/>
  <c r="AD1399" i="19"/>
  <c r="AD1400" i="19"/>
  <c r="AD1401" i="19"/>
  <c r="AD1402" i="19"/>
  <c r="AD1403" i="19"/>
  <c r="AD1404" i="19"/>
  <c r="AD1405" i="19"/>
  <c r="AD1406" i="19"/>
  <c r="AD1407" i="19"/>
  <c r="AD1408" i="19"/>
  <c r="AD1409" i="19"/>
  <c r="AD1410" i="19"/>
  <c r="AD1411" i="19"/>
  <c r="AD1412" i="19"/>
  <c r="AD1413" i="19"/>
  <c r="AD1414" i="19"/>
  <c r="AD1415" i="19"/>
  <c r="AD1416" i="19"/>
  <c r="AD1417" i="19"/>
  <c r="AD1418" i="19"/>
  <c r="AD1419" i="19"/>
  <c r="AD1420" i="19"/>
  <c r="AD1421" i="19"/>
  <c r="AD1422" i="19"/>
  <c r="AD1423" i="19"/>
  <c r="AD1424" i="19"/>
  <c r="AD1425" i="19"/>
  <c r="AD1426" i="19"/>
  <c r="AD1427" i="19"/>
  <c r="AD1428" i="19"/>
  <c r="AD1429" i="19"/>
  <c r="AD1430" i="19"/>
  <c r="AD1431" i="19"/>
  <c r="AD1432" i="19"/>
  <c r="AD1433" i="19"/>
  <c r="AD1434" i="19"/>
  <c r="AD1435" i="19"/>
  <c r="AD1436" i="19"/>
  <c r="AD1437" i="19"/>
  <c r="AD1438" i="19"/>
  <c r="AD1439" i="19"/>
  <c r="AD1440" i="19"/>
  <c r="AD1441" i="19"/>
  <c r="AD1442" i="19"/>
  <c r="AD1443" i="19"/>
  <c r="AD1444" i="19"/>
  <c r="AD1445" i="19"/>
  <c r="AD1446" i="19"/>
  <c r="AD1447" i="19"/>
  <c r="AD1448" i="19"/>
  <c r="AD1449" i="19"/>
  <c r="AD1450" i="19"/>
  <c r="AD1451" i="19"/>
  <c r="AD1452" i="19"/>
  <c r="AD1453" i="19"/>
  <c r="AD1454" i="19"/>
  <c r="AD1455" i="19"/>
  <c r="AD1456" i="19"/>
  <c r="AD1457" i="19"/>
  <c r="AD1458" i="19"/>
  <c r="AD1459" i="19"/>
  <c r="AD1460" i="19"/>
  <c r="AD1461" i="19"/>
  <c r="AD1462" i="19"/>
  <c r="AD1463" i="19"/>
  <c r="AD1464" i="19"/>
  <c r="AD1465" i="19"/>
  <c r="AD1466" i="19"/>
  <c r="AD1467" i="19"/>
  <c r="AD1468" i="19"/>
  <c r="AD1469" i="19"/>
  <c r="AD1470" i="19"/>
  <c r="AD1471" i="19"/>
  <c r="AD1472" i="19"/>
  <c r="AD1473" i="19"/>
  <c r="AD1474" i="19"/>
  <c r="AD1475" i="19"/>
  <c r="AD1476" i="19"/>
  <c r="AD1477" i="19"/>
  <c r="AD1478" i="19"/>
  <c r="AD1479" i="19"/>
  <c r="AD1480" i="19"/>
  <c r="AD1481" i="19"/>
  <c r="AD1482" i="19"/>
  <c r="AD1483" i="19"/>
  <c r="AD1484" i="19"/>
  <c r="AD1485" i="19"/>
  <c r="AD1486" i="19"/>
  <c r="AD1487" i="19"/>
  <c r="AD1488" i="19"/>
  <c r="AD1489" i="19"/>
  <c r="AD1490" i="19"/>
  <c r="AD1491" i="19"/>
  <c r="AD1492" i="19"/>
  <c r="AD1493" i="19"/>
  <c r="AD1494" i="19"/>
  <c r="AD1495" i="19"/>
  <c r="AD1496" i="19"/>
  <c r="AD1497" i="19"/>
  <c r="AD1498" i="19"/>
  <c r="AD1499" i="19"/>
  <c r="AD1500" i="19"/>
  <c r="AD1501" i="19"/>
  <c r="AD1502" i="19"/>
  <c r="AD1503" i="19"/>
  <c r="AD1504" i="19"/>
  <c r="AD1505" i="19"/>
  <c r="AD1506" i="19"/>
  <c r="AD1507" i="19"/>
  <c r="AD1508" i="19"/>
  <c r="AD1509" i="19"/>
  <c r="AD1510" i="19"/>
  <c r="AD1511" i="19"/>
  <c r="AD1512" i="19"/>
  <c r="AD1513" i="19"/>
  <c r="AD1514" i="19"/>
  <c r="AD1515" i="19"/>
  <c r="AD1516" i="19"/>
  <c r="AD1517" i="19"/>
  <c r="AD1518" i="19"/>
  <c r="AD1519" i="19"/>
  <c r="AD1520" i="19"/>
  <c r="AD1521" i="19"/>
  <c r="AD1522" i="19"/>
  <c r="AD1523" i="19"/>
  <c r="AD1524" i="19"/>
  <c r="AD1525" i="19"/>
  <c r="AD1526" i="19"/>
  <c r="AD1527" i="19"/>
  <c r="AD1528" i="19"/>
  <c r="AD1529" i="19"/>
  <c r="AD1530" i="19"/>
  <c r="AD1531" i="19"/>
  <c r="AD1532" i="19"/>
  <c r="AD1533" i="19"/>
  <c r="AD1534" i="19"/>
  <c r="AD1535" i="19"/>
  <c r="AD1536" i="19"/>
  <c r="AD1537" i="19"/>
  <c r="AD1538" i="19"/>
  <c r="AD1539" i="19"/>
  <c r="AD1540" i="19"/>
  <c r="AD1541" i="19"/>
  <c r="AD1542" i="19"/>
  <c r="AD1543" i="19"/>
  <c r="AD1544" i="19"/>
  <c r="AD1545" i="19"/>
  <c r="AD1546" i="19"/>
  <c r="AD1547" i="19"/>
  <c r="AD1548" i="19"/>
  <c r="AD1549" i="19"/>
  <c r="AD1550" i="19"/>
  <c r="AD1551" i="19"/>
  <c r="AD1552" i="19"/>
  <c r="AD1553" i="19"/>
  <c r="AD1554" i="19"/>
  <c r="AD1555" i="19"/>
  <c r="AD1556" i="19"/>
  <c r="AD1557" i="19"/>
  <c r="AD1558" i="19"/>
  <c r="AD1559" i="19"/>
  <c r="AD1560" i="19"/>
  <c r="AD1561" i="19"/>
  <c r="AD1562" i="19"/>
  <c r="AD1563" i="19"/>
  <c r="AD1564" i="19"/>
  <c r="AD1565" i="19"/>
  <c r="AD1566" i="19"/>
  <c r="AD1567" i="19"/>
  <c r="AD1568" i="19"/>
  <c r="AD1569" i="19"/>
  <c r="AD1570" i="19"/>
  <c r="AD1571" i="19"/>
  <c r="AD1572" i="19"/>
  <c r="AD1573" i="19"/>
  <c r="AD1574" i="19"/>
  <c r="AD1575" i="19"/>
  <c r="AD1576" i="19"/>
  <c r="AD1577" i="19"/>
  <c r="AD1578" i="19"/>
  <c r="AD1579" i="19"/>
  <c r="AD1580" i="19"/>
  <c r="AD1581" i="19"/>
  <c r="AD1582" i="19"/>
  <c r="AD1583" i="19"/>
  <c r="AD1584" i="19"/>
  <c r="AD1585" i="19"/>
  <c r="AD1586" i="19"/>
  <c r="AD1587" i="19"/>
  <c r="AD1588" i="19"/>
  <c r="AD1589" i="19"/>
  <c r="AD1590" i="19"/>
  <c r="AD1591" i="19"/>
  <c r="AD1592" i="19"/>
  <c r="AD1593" i="19"/>
  <c r="AD1594" i="19"/>
  <c r="AD1595" i="19"/>
  <c r="AD1596" i="19"/>
  <c r="AD1597" i="19"/>
  <c r="AD1598" i="19"/>
  <c r="AD1599" i="19"/>
  <c r="AD1600" i="19"/>
  <c r="AD1601" i="19"/>
  <c r="AD1602" i="19"/>
  <c r="AD1603" i="19"/>
  <c r="AD1604" i="19"/>
  <c r="AD1605" i="19"/>
  <c r="AD1606" i="19"/>
  <c r="AD1607" i="19"/>
  <c r="AD1608" i="19"/>
  <c r="AD1609" i="19"/>
  <c r="AD1610" i="19"/>
  <c r="AD1611" i="19"/>
  <c r="AD1612" i="19"/>
  <c r="AD1613" i="19"/>
  <c r="AD1614" i="19"/>
  <c r="AD1615" i="19"/>
  <c r="AD1616" i="19"/>
  <c r="AD1617" i="19"/>
  <c r="AD1618" i="19"/>
  <c r="AD1619" i="19"/>
  <c r="AD1620" i="19"/>
  <c r="AD1621" i="19"/>
  <c r="AD1622" i="19"/>
  <c r="AD1623" i="19"/>
  <c r="AD1624" i="19"/>
  <c r="AD1625" i="19"/>
  <c r="AD1626" i="19"/>
  <c r="AD1627" i="19"/>
  <c r="AD1628" i="19"/>
  <c r="AD1629" i="19"/>
  <c r="AD1630" i="19"/>
  <c r="AD1631" i="19"/>
  <c r="AD1632" i="19"/>
  <c r="AD1633" i="19"/>
  <c r="AD1634" i="19"/>
  <c r="AD1635" i="19"/>
  <c r="AD1636" i="19"/>
  <c r="AD1637" i="19"/>
  <c r="AD1638" i="19"/>
  <c r="AD1639" i="19"/>
  <c r="AD1640" i="19"/>
  <c r="AD1641" i="19"/>
  <c r="AD1642" i="19"/>
  <c r="AD1643" i="19"/>
  <c r="AD1644" i="19"/>
  <c r="AD1645" i="19"/>
  <c r="AD1646" i="19"/>
  <c r="AD1647" i="19"/>
  <c r="AD1648" i="19"/>
  <c r="AD1649" i="19"/>
  <c r="AD1650" i="19"/>
  <c r="AD1651" i="19"/>
  <c r="AD1652" i="19"/>
  <c r="AD1653" i="19"/>
  <c r="AD1654" i="19"/>
  <c r="AD1655" i="19"/>
  <c r="AD1656" i="19"/>
  <c r="AD1657" i="19"/>
  <c r="AD1658" i="19"/>
  <c r="AD1659" i="19"/>
  <c r="AD1660" i="19"/>
  <c r="AD1661" i="19"/>
  <c r="AD1662" i="19"/>
  <c r="AD1663" i="19"/>
  <c r="AD1664" i="19"/>
  <c r="AD1665" i="19"/>
  <c r="AD1666" i="19"/>
  <c r="AD1667" i="19"/>
  <c r="AD1668" i="19"/>
  <c r="AD1669" i="19"/>
  <c r="AD1670" i="19"/>
  <c r="AD1671" i="19"/>
  <c r="AD1672" i="19"/>
  <c r="AD1673" i="19"/>
  <c r="AD1674" i="19"/>
  <c r="AD1675" i="19"/>
  <c r="AD1676" i="19"/>
  <c r="AD1677" i="19"/>
  <c r="AD1678" i="19"/>
  <c r="AD1679" i="19"/>
  <c r="AD1680" i="19"/>
  <c r="AD1681" i="19"/>
  <c r="AD1682" i="19"/>
  <c r="AD1683" i="19"/>
  <c r="AD1684" i="19"/>
  <c r="AD1685" i="19"/>
  <c r="AD1686" i="19"/>
  <c r="AD1687" i="19"/>
  <c r="AD1688" i="19"/>
  <c r="AD1689" i="19"/>
  <c r="AD1690" i="19"/>
  <c r="AD1691" i="19"/>
  <c r="AD1692" i="19"/>
  <c r="AD1693" i="19"/>
  <c r="AD1694" i="19"/>
  <c r="AD1695" i="19"/>
  <c r="AD1696" i="19"/>
  <c r="AD1697" i="19"/>
  <c r="AD1698" i="19"/>
  <c r="AD1699" i="19"/>
  <c r="AD1700" i="19"/>
  <c r="AD1701" i="19"/>
  <c r="AD1702" i="19"/>
  <c r="AD1703" i="19"/>
  <c r="AD1704" i="19"/>
  <c r="AD1705" i="19"/>
  <c r="AD1706" i="19"/>
  <c r="AD1707" i="19"/>
  <c r="AD1708" i="19"/>
  <c r="AD1709" i="19"/>
  <c r="AD1710" i="19"/>
  <c r="AD1711" i="19"/>
  <c r="AD1712" i="19"/>
  <c r="AD1713" i="19"/>
  <c r="AD1714" i="19"/>
  <c r="AD1715" i="19"/>
  <c r="AD1716" i="19"/>
  <c r="AD1717" i="19"/>
  <c r="AD1718" i="19"/>
  <c r="AD1719" i="19"/>
  <c r="AD1720" i="19"/>
  <c r="AD1721" i="19"/>
  <c r="AD1722" i="19"/>
  <c r="AD1723" i="19"/>
  <c r="AD1724" i="19"/>
  <c r="AD1725" i="19"/>
  <c r="AD1726" i="19"/>
  <c r="AD1727" i="19"/>
  <c r="AD1728" i="19"/>
  <c r="AD1729" i="19"/>
  <c r="AD1730" i="19"/>
  <c r="AD1731" i="19"/>
  <c r="AD1732" i="19"/>
  <c r="AD1733" i="19"/>
  <c r="AD1734" i="19"/>
  <c r="AD1735" i="19"/>
  <c r="AD1736" i="19"/>
  <c r="AD1737" i="19"/>
  <c r="AD1738" i="19"/>
  <c r="AD1739" i="19"/>
  <c r="AD1740" i="19"/>
  <c r="AD1741" i="19"/>
  <c r="AD1742" i="19"/>
  <c r="AD1743" i="19"/>
  <c r="AD1744" i="19"/>
  <c r="AD1745" i="19"/>
  <c r="AD1746" i="19"/>
  <c r="AD1747" i="19"/>
  <c r="AD1748" i="19"/>
  <c r="AD1749" i="19"/>
  <c r="AD1750" i="19"/>
  <c r="AD1751" i="19"/>
  <c r="AD1752" i="19"/>
  <c r="AD1753" i="19"/>
  <c r="AD1754" i="19"/>
  <c r="AD1755" i="19"/>
  <c r="AD1756" i="19"/>
  <c r="AD1757" i="19"/>
  <c r="AD1758" i="19"/>
  <c r="AD1759" i="19"/>
  <c r="AD1760" i="19"/>
  <c r="AD1761" i="19"/>
  <c r="AD1762" i="19"/>
  <c r="AD1763" i="19"/>
  <c r="AD1764" i="19"/>
  <c r="AD1765" i="19"/>
  <c r="AD1766" i="19"/>
  <c r="AD1767" i="19"/>
  <c r="AD1768" i="19"/>
  <c r="AD1769" i="19"/>
  <c r="AD1770" i="19"/>
  <c r="AD1771" i="19"/>
  <c r="AD1772" i="19"/>
  <c r="AD1773" i="19"/>
  <c r="AD1774" i="19"/>
  <c r="AD1775" i="19"/>
  <c r="AD1776" i="19"/>
  <c r="AD1777" i="19"/>
  <c r="AD1778" i="19"/>
  <c r="AD1779" i="19"/>
  <c r="AD1780" i="19"/>
  <c r="AD1781" i="19"/>
  <c r="AD1782" i="19"/>
  <c r="AD1783" i="19"/>
  <c r="AD1784" i="19"/>
  <c r="AD1785" i="19"/>
  <c r="AD1786" i="19"/>
  <c r="AD1787" i="19"/>
  <c r="AD1788" i="19"/>
  <c r="AD1789" i="19"/>
  <c r="AD1790" i="19"/>
  <c r="AD1791" i="19"/>
  <c r="AD1792" i="19"/>
  <c r="AD1793" i="19"/>
  <c r="AD1794" i="19"/>
  <c r="AD1795" i="19"/>
  <c r="AD1796" i="19"/>
  <c r="AD1797" i="19"/>
  <c r="AD1798" i="19"/>
  <c r="AD1799" i="19"/>
  <c r="AD1800" i="19"/>
  <c r="AD1801" i="19"/>
  <c r="AD1802" i="19"/>
  <c r="AD1803" i="19"/>
  <c r="AD1804" i="19"/>
  <c r="AD1805" i="19"/>
  <c r="AD1806" i="19"/>
  <c r="AD1807" i="19"/>
  <c r="AD1808" i="19"/>
  <c r="AD1809" i="19"/>
  <c r="AD1810" i="19"/>
  <c r="AD1811" i="19"/>
  <c r="AD1812" i="19"/>
  <c r="AD1813" i="19"/>
  <c r="AD1814" i="19"/>
  <c r="AD1815" i="19"/>
  <c r="AD1816" i="19"/>
  <c r="AD1817" i="19"/>
  <c r="AD1818" i="19"/>
  <c r="AD1819" i="19"/>
  <c r="AD1820" i="19"/>
  <c r="AD1821" i="19"/>
  <c r="AD1822" i="19"/>
  <c r="AD1823" i="19"/>
  <c r="AD1824" i="19"/>
  <c r="AD1825" i="19"/>
  <c r="AD1826" i="19"/>
  <c r="AD1827" i="19"/>
  <c r="AD1828" i="19"/>
  <c r="AD1829" i="19"/>
  <c r="AD1830" i="19"/>
  <c r="AD1831" i="19"/>
  <c r="AD1832" i="19"/>
  <c r="AD1833" i="19"/>
  <c r="AD1834" i="19"/>
  <c r="AD1835" i="19"/>
  <c r="AD1836" i="19"/>
  <c r="AD1837" i="19"/>
  <c r="AD1838" i="19"/>
  <c r="AD1839" i="19"/>
  <c r="AD1840" i="19"/>
  <c r="AD1841" i="19"/>
  <c r="AD1842" i="19"/>
  <c r="AD1843" i="19"/>
  <c r="AD1844" i="19"/>
  <c r="AD1845" i="19"/>
  <c r="AD1846" i="19"/>
  <c r="AD1847" i="19"/>
  <c r="AD1848" i="19"/>
  <c r="AD1849" i="19"/>
  <c r="AD1850" i="19"/>
  <c r="AD1851" i="19"/>
  <c r="AD1852" i="19"/>
  <c r="AD1853" i="19"/>
  <c r="AD1854" i="19"/>
  <c r="AD1855" i="19"/>
  <c r="AD1856" i="19"/>
  <c r="AD1857" i="19"/>
  <c r="AD1858" i="19"/>
  <c r="AD1859" i="19"/>
  <c r="AD1860" i="19"/>
  <c r="AD1861" i="19"/>
  <c r="AD1862" i="19"/>
  <c r="AD1863" i="19"/>
  <c r="AD1864" i="19"/>
  <c r="AD1865" i="19"/>
  <c r="AD1866" i="19"/>
  <c r="AD1867" i="19"/>
  <c r="AD1868" i="19"/>
  <c r="AD1869" i="19"/>
  <c r="AD1870" i="19"/>
  <c r="AD1871" i="19"/>
  <c r="AD1872" i="19"/>
  <c r="AD1873" i="19"/>
  <c r="AD1874" i="19"/>
  <c r="AD1875" i="19"/>
  <c r="AD1876" i="19"/>
  <c r="AD1877" i="19"/>
  <c r="AD1878" i="19"/>
  <c r="AD1879" i="19"/>
  <c r="AD1880" i="19"/>
  <c r="AD1881" i="19"/>
  <c r="AD1882" i="19"/>
  <c r="AD1883" i="19"/>
  <c r="AD1884" i="19"/>
  <c r="AD1885" i="19"/>
  <c r="AD1886" i="19"/>
  <c r="AD1887" i="19"/>
  <c r="AD1888" i="19"/>
  <c r="AD1889" i="19"/>
  <c r="AD1890" i="19"/>
  <c r="AD1891" i="19"/>
  <c r="AD1892" i="19"/>
  <c r="AD1893" i="19"/>
  <c r="AD1894" i="19"/>
  <c r="AD1895" i="19"/>
  <c r="AD1896" i="19"/>
  <c r="AD1897" i="19"/>
  <c r="AD1898" i="19"/>
  <c r="AD1899" i="19"/>
  <c r="AD1900" i="19"/>
  <c r="AD1901" i="19"/>
  <c r="AD1902" i="19"/>
  <c r="AD1903" i="19"/>
  <c r="AD1904" i="19"/>
  <c r="AD1905" i="19"/>
  <c r="AD1906" i="19"/>
  <c r="AD1907" i="19"/>
  <c r="AD1908" i="19"/>
  <c r="AD1909" i="19"/>
  <c r="AD1910" i="19"/>
  <c r="AD1911" i="19"/>
  <c r="AD1912" i="19"/>
  <c r="AD1913" i="19"/>
  <c r="AD1914" i="19"/>
  <c r="AD1915" i="19"/>
  <c r="AD1916" i="19"/>
  <c r="AD1917" i="19"/>
  <c r="AD1918" i="19"/>
  <c r="AD1919" i="19"/>
  <c r="AD1920" i="19"/>
  <c r="AD1921" i="19"/>
  <c r="AD1922" i="19"/>
  <c r="AD1923" i="19"/>
  <c r="AD1924" i="19"/>
  <c r="AD1925" i="19"/>
  <c r="AD1926" i="19"/>
  <c r="AD1927" i="19"/>
  <c r="AD1928" i="19"/>
  <c r="AD1929" i="19"/>
  <c r="AD1930" i="19"/>
  <c r="AD1931" i="19"/>
  <c r="AD1932" i="19"/>
  <c r="AD1933" i="19"/>
  <c r="AD1934" i="19"/>
  <c r="AD1935" i="19"/>
  <c r="AD1936" i="19"/>
  <c r="AD1937" i="19"/>
  <c r="AD1938" i="19"/>
  <c r="AD1939" i="19"/>
  <c r="AD1940" i="19"/>
  <c r="AD1941" i="19"/>
  <c r="AD1942" i="19"/>
  <c r="AD1943" i="19"/>
  <c r="AD1944" i="19"/>
  <c r="AD1945" i="19"/>
  <c r="AD1946" i="19"/>
  <c r="AD1947" i="19"/>
  <c r="AD1948" i="19"/>
  <c r="AD1949" i="19"/>
  <c r="AD1950" i="19"/>
  <c r="AD1951" i="19"/>
  <c r="AD1952" i="19"/>
  <c r="AD1953" i="19"/>
  <c r="AD1954" i="19"/>
  <c r="AD1955" i="19"/>
  <c r="AD1956" i="19"/>
  <c r="AD1957" i="19"/>
  <c r="AD1958" i="19"/>
  <c r="AD1959" i="19"/>
  <c r="AD1960" i="19"/>
  <c r="AD1961" i="19"/>
  <c r="AD1962" i="19"/>
  <c r="AD1963" i="19"/>
  <c r="AD1964" i="19"/>
  <c r="AD1965" i="19"/>
  <c r="AD1966" i="19"/>
  <c r="AD1967" i="19"/>
  <c r="AD1968" i="19"/>
  <c r="AD1969" i="19"/>
  <c r="AD1970" i="19"/>
  <c r="AD1971" i="19"/>
  <c r="AD1972" i="19"/>
  <c r="AD1973" i="19"/>
  <c r="AD1974" i="19"/>
  <c r="AD1975" i="19"/>
  <c r="AD1976" i="19"/>
  <c r="AD1977" i="19"/>
  <c r="AD1978" i="19"/>
  <c r="AD1979" i="19"/>
  <c r="AD1980" i="19"/>
  <c r="AD1981" i="19"/>
  <c r="AD1982" i="19"/>
  <c r="AD1983" i="19"/>
  <c r="AD1984" i="19"/>
  <c r="AD1985" i="19"/>
  <c r="AD1986" i="19"/>
  <c r="AD1987" i="19"/>
  <c r="AD1988" i="19"/>
  <c r="AD1989" i="19"/>
  <c r="AD1990" i="19"/>
  <c r="AD1991" i="19"/>
  <c r="AD1992" i="19"/>
  <c r="AD1993" i="19"/>
  <c r="AD1994" i="19"/>
  <c r="AD1995" i="19"/>
  <c r="AD1996" i="19"/>
  <c r="AD1997" i="19"/>
  <c r="AD1998" i="19"/>
  <c r="AD1999" i="19"/>
  <c r="AD2000" i="19"/>
  <c r="AD2001" i="19"/>
  <c r="AD2002" i="19"/>
  <c r="AD2003" i="19"/>
  <c r="AD2004" i="19"/>
  <c r="AD2005" i="19"/>
  <c r="AD2006" i="19"/>
  <c r="AD2007" i="19"/>
  <c r="AD2008" i="19"/>
  <c r="AD2009" i="19"/>
  <c r="AD2010" i="19"/>
  <c r="AD2011" i="19"/>
  <c r="AD2012" i="19"/>
  <c r="AD2013" i="19"/>
  <c r="AD2014" i="19"/>
  <c r="AD2015" i="19"/>
  <c r="AD2016" i="19"/>
  <c r="AD2017" i="19"/>
  <c r="AD2018" i="19"/>
  <c r="AD2019" i="19"/>
  <c r="AD2020" i="19"/>
  <c r="AD2021" i="19"/>
  <c r="AD2022" i="19"/>
  <c r="AD2023" i="19"/>
  <c r="AD2024" i="19"/>
  <c r="AD2025" i="19"/>
  <c r="AD2026" i="19"/>
  <c r="AD2027" i="19"/>
  <c r="AD2028" i="19"/>
  <c r="AD2029" i="19"/>
  <c r="AD2030" i="19"/>
  <c r="AD2031" i="19"/>
  <c r="AD2032" i="19"/>
  <c r="AD2033" i="19"/>
  <c r="AD2034" i="19"/>
  <c r="AD2035" i="19"/>
  <c r="AD2036" i="19"/>
  <c r="AD2037" i="19"/>
  <c r="AD2038" i="19"/>
  <c r="AD2039" i="19"/>
  <c r="AD2040" i="19"/>
  <c r="AD2041" i="19"/>
  <c r="AD2042" i="19"/>
  <c r="AD2043" i="19"/>
  <c r="AD2044" i="19"/>
  <c r="AD2045" i="19"/>
  <c r="AD2046" i="19"/>
  <c r="AD2047" i="19"/>
  <c r="AD2048" i="19"/>
  <c r="AD2049" i="19"/>
  <c r="AD2050" i="19"/>
  <c r="AD2051" i="19"/>
  <c r="AD2052" i="19"/>
  <c r="AD2053" i="19"/>
  <c r="AD2054" i="19"/>
  <c r="AD2055" i="19"/>
  <c r="AD2056" i="19"/>
  <c r="AD2057" i="19"/>
  <c r="AD2058" i="19"/>
  <c r="AD2059" i="19"/>
  <c r="AD2060" i="19"/>
  <c r="AD2061" i="19"/>
  <c r="AD2062" i="19"/>
  <c r="AD2063" i="19"/>
  <c r="AD2064" i="19"/>
  <c r="AD2065" i="19"/>
  <c r="AD2066" i="19"/>
  <c r="AD2067" i="19"/>
  <c r="AD2068" i="19"/>
  <c r="AD2069" i="19"/>
  <c r="AD2070" i="19"/>
  <c r="AD2071" i="19"/>
  <c r="AD2072" i="19"/>
  <c r="AD2073" i="19"/>
  <c r="AD2074" i="19"/>
  <c r="AD2075" i="19"/>
  <c r="AD2076" i="19"/>
  <c r="AD2077" i="19"/>
  <c r="AD2078" i="19"/>
  <c r="AD2079" i="19"/>
  <c r="AD2080" i="19"/>
  <c r="AD2081" i="19"/>
  <c r="AD2082" i="19"/>
  <c r="AD2083" i="19"/>
  <c r="AD2084" i="19"/>
  <c r="AD2085" i="19"/>
  <c r="AD2086" i="19"/>
  <c r="AD2087" i="19"/>
  <c r="AD2088" i="19"/>
  <c r="AD2089" i="19"/>
  <c r="AD2090" i="19"/>
  <c r="AD2091" i="19"/>
  <c r="AD2092" i="19"/>
  <c r="AD2093" i="19"/>
  <c r="AD2094" i="19"/>
  <c r="AD2095" i="19"/>
  <c r="AD2096" i="19"/>
  <c r="AD2097" i="19"/>
  <c r="AD2098" i="19"/>
  <c r="AD2099" i="19"/>
  <c r="AD2100" i="19"/>
  <c r="AD2101" i="19"/>
  <c r="AD2102" i="19"/>
  <c r="AD2103" i="19"/>
  <c r="AD2104" i="19"/>
  <c r="AD2105" i="19"/>
  <c r="AD2106" i="19"/>
  <c r="AD2107" i="19"/>
  <c r="AD2108" i="19"/>
  <c r="AD2109" i="19"/>
  <c r="AD2110" i="19"/>
  <c r="AD2111" i="19"/>
  <c r="AD2112" i="19"/>
  <c r="AD2113" i="19"/>
  <c r="AD2114" i="19"/>
  <c r="AD2115" i="19"/>
  <c r="AD2116" i="19"/>
  <c r="AD2117" i="19"/>
  <c r="AD2118" i="19"/>
  <c r="AD2119" i="19"/>
  <c r="AD2120" i="19"/>
  <c r="AD2121" i="19"/>
  <c r="AD2122" i="19"/>
  <c r="AD2123" i="19"/>
  <c r="AD2124" i="19"/>
  <c r="AD2125" i="19"/>
  <c r="AD2126" i="19"/>
  <c r="AD2127" i="19"/>
  <c r="AD2128" i="19"/>
  <c r="AD2129" i="19"/>
  <c r="AD2130" i="19"/>
  <c r="AD2131" i="19"/>
  <c r="AD2132" i="19"/>
  <c r="AD2133" i="19"/>
  <c r="AD2134" i="19"/>
  <c r="AD2135" i="19"/>
  <c r="AD2136" i="19"/>
  <c r="AD2137" i="19"/>
  <c r="AD2138" i="19"/>
  <c r="AD2139" i="19"/>
  <c r="AD2140" i="19"/>
  <c r="AD2141" i="19"/>
  <c r="AD2142" i="19"/>
  <c r="AD2143" i="19"/>
  <c r="AD2144" i="19"/>
  <c r="AD2145" i="19"/>
  <c r="AD2146" i="19"/>
  <c r="AD2147" i="19"/>
  <c r="AD2148" i="19"/>
  <c r="AD2149" i="19"/>
  <c r="AD2150" i="19"/>
  <c r="AD2151" i="19"/>
  <c r="AD2152" i="19"/>
  <c r="AD2153" i="19"/>
  <c r="AD2154" i="19"/>
  <c r="AD2155" i="19"/>
  <c r="AD2156" i="19"/>
  <c r="AD2157" i="19"/>
  <c r="AD2158" i="19"/>
  <c r="AD2159" i="19"/>
  <c r="AD2160" i="19"/>
  <c r="AD2161" i="19"/>
  <c r="AD2162" i="19"/>
  <c r="AD2163" i="19"/>
  <c r="AD2164" i="19"/>
  <c r="AD2165" i="19"/>
  <c r="AD2166" i="19"/>
  <c r="AD2167" i="19"/>
  <c r="AD2168" i="19"/>
  <c r="AD2169" i="19"/>
  <c r="AD2170" i="19"/>
  <c r="AD2171" i="19"/>
  <c r="AD2172" i="19"/>
  <c r="AD2173" i="19"/>
  <c r="AD2174" i="19"/>
  <c r="AD2175" i="19"/>
  <c r="AD2176" i="19"/>
  <c r="AD2177" i="19"/>
  <c r="AD2178" i="19"/>
  <c r="AD2179" i="19"/>
  <c r="AD2180" i="19"/>
  <c r="AD2181" i="19"/>
  <c r="AD2182" i="19"/>
  <c r="AD2183" i="19"/>
  <c r="AD2184" i="19"/>
  <c r="AD2185" i="19"/>
  <c r="AD2186" i="19"/>
  <c r="AD2187" i="19"/>
  <c r="AD2188" i="19"/>
  <c r="AD2189" i="19"/>
  <c r="AD2190" i="19"/>
  <c r="AD2191" i="19"/>
  <c r="AD2192" i="19"/>
  <c r="AD2193" i="19"/>
  <c r="AD2194" i="19"/>
  <c r="AD2195" i="19"/>
  <c r="AD2196" i="19"/>
  <c r="AD2197" i="19"/>
  <c r="AD2198" i="19"/>
  <c r="AD2199" i="19"/>
  <c r="AD2200" i="19"/>
  <c r="AD2201" i="19"/>
  <c r="AD2202" i="19"/>
  <c r="AD2203" i="19"/>
  <c r="AD2204" i="19"/>
  <c r="AD2205" i="19"/>
  <c r="AD2206" i="19"/>
  <c r="AD2207" i="19"/>
  <c r="AD2208" i="19"/>
  <c r="AD2209" i="19"/>
  <c r="AD2210" i="19"/>
  <c r="AD2211" i="19"/>
  <c r="AD2212" i="19"/>
  <c r="AD2213" i="19"/>
  <c r="AD2214" i="19"/>
  <c r="AD2215" i="19"/>
  <c r="AD2216" i="19"/>
  <c r="AD2217" i="19"/>
  <c r="AD2218" i="19"/>
  <c r="AD2219" i="19"/>
  <c r="AD2220" i="19"/>
  <c r="AD2221" i="19"/>
  <c r="AD2222" i="19"/>
  <c r="AD2223" i="19"/>
  <c r="AD2224" i="19"/>
  <c r="AD2225" i="19"/>
  <c r="AD2226" i="19"/>
  <c r="AD2227" i="19"/>
  <c r="AD2228" i="19"/>
  <c r="AD2229" i="19"/>
  <c r="AD2230" i="19"/>
  <c r="AD2231" i="19"/>
  <c r="AD2232" i="19"/>
  <c r="AD2233" i="19"/>
  <c r="AD2234" i="19"/>
  <c r="AD2235" i="19"/>
  <c r="AD2236" i="19"/>
  <c r="AD2237" i="19"/>
  <c r="AD2238" i="19"/>
  <c r="AD2239" i="19"/>
  <c r="AD2240" i="19"/>
  <c r="AD2241" i="19"/>
  <c r="AD2242" i="19"/>
  <c r="AD2243" i="19"/>
  <c r="AD2244" i="19"/>
  <c r="AD2245" i="19"/>
  <c r="AD2246" i="19"/>
  <c r="AD2247" i="19"/>
  <c r="AD2248" i="19"/>
  <c r="AD2249" i="19"/>
  <c r="AD2250" i="19"/>
  <c r="AD2251" i="19"/>
  <c r="AD2252" i="19"/>
  <c r="AD2253" i="19"/>
  <c r="AD2254" i="19"/>
  <c r="AD2255" i="19"/>
  <c r="AD2256" i="19"/>
  <c r="AD2257" i="19"/>
  <c r="AD2258" i="19"/>
  <c r="AD2259" i="19"/>
  <c r="AD2260" i="19"/>
  <c r="AD2261" i="19"/>
  <c r="AD2262" i="19"/>
  <c r="AD2263" i="19"/>
  <c r="AD2264" i="19"/>
  <c r="AD2265" i="19"/>
  <c r="AD2266" i="19"/>
  <c r="AD2267" i="19"/>
  <c r="AD2268" i="19"/>
  <c r="AD2269" i="19"/>
  <c r="AD2270" i="19"/>
  <c r="AD2271" i="19"/>
  <c r="AD2272" i="19"/>
  <c r="AD2273" i="19"/>
  <c r="AD2274" i="19"/>
  <c r="AD2275" i="19"/>
  <c r="AD2276" i="19"/>
  <c r="AD2277" i="19"/>
  <c r="AD2278" i="19"/>
  <c r="AD2279" i="19"/>
  <c r="AD2280" i="19"/>
  <c r="AD2281" i="19"/>
  <c r="AD2282" i="19"/>
  <c r="AD2283" i="19"/>
  <c r="AD2284" i="19"/>
  <c r="AD2285" i="19"/>
  <c r="AD2286" i="19"/>
  <c r="AD2287" i="19"/>
  <c r="AD2288" i="19"/>
  <c r="AD2289" i="19"/>
  <c r="AD2290" i="19"/>
  <c r="AD2291" i="19"/>
  <c r="AD2292" i="19"/>
  <c r="AD2293" i="19"/>
  <c r="AD2294" i="19"/>
  <c r="AD2295" i="19"/>
  <c r="AD2296" i="19"/>
  <c r="AD2297" i="19"/>
  <c r="AD2298" i="19"/>
  <c r="AD2299" i="19"/>
  <c r="AD2300" i="19"/>
  <c r="AD2301" i="19"/>
  <c r="AD2302" i="19"/>
  <c r="AD2303" i="19"/>
  <c r="AD2304" i="19"/>
  <c r="AD2305" i="19"/>
  <c r="AD2306" i="19"/>
  <c r="AD2307" i="19"/>
  <c r="AD2308" i="19"/>
  <c r="AD2309" i="19"/>
  <c r="AD2310" i="19"/>
  <c r="AD2311" i="19"/>
  <c r="AD2312" i="19"/>
  <c r="AD2313" i="19"/>
  <c r="AD2314" i="19"/>
  <c r="AD2315" i="19"/>
  <c r="AD2316" i="19"/>
  <c r="AD2317" i="19"/>
  <c r="AD2318" i="19"/>
  <c r="AD2319" i="19"/>
  <c r="AD2320" i="19"/>
  <c r="AD2321" i="19"/>
  <c r="AD2322" i="19"/>
  <c r="AD2323" i="19"/>
  <c r="AD2324" i="19"/>
  <c r="AD2325" i="19"/>
  <c r="AD2326" i="19"/>
  <c r="AD2327" i="19"/>
  <c r="AD2328" i="19"/>
  <c r="AD2329" i="19"/>
  <c r="AD2330" i="19"/>
  <c r="AD2331" i="19"/>
  <c r="AD2332" i="19"/>
  <c r="AD2333" i="19"/>
  <c r="AD2334" i="19"/>
  <c r="AD2335" i="19"/>
  <c r="AD2336" i="19"/>
  <c r="AD2337" i="19"/>
  <c r="AD2338" i="19"/>
  <c r="AD2339" i="19"/>
  <c r="AD2340" i="19"/>
  <c r="AD2341" i="19"/>
  <c r="AD2342" i="19"/>
  <c r="AD2343" i="19"/>
  <c r="AD2344" i="19"/>
  <c r="AD2345" i="19"/>
  <c r="AD2346" i="19"/>
  <c r="AD2347" i="19"/>
  <c r="AD2348" i="19"/>
  <c r="AD2349" i="19"/>
  <c r="AD2350" i="19"/>
  <c r="AD2351" i="19"/>
  <c r="AD2352" i="19"/>
  <c r="AD2353" i="19"/>
  <c r="AD2354" i="19"/>
  <c r="AD2355" i="19"/>
  <c r="AD2356" i="19"/>
  <c r="AD2357" i="19"/>
  <c r="AD2358" i="19"/>
  <c r="AD2359" i="19"/>
  <c r="AD2360" i="19"/>
  <c r="AD2361" i="19"/>
  <c r="AD2362" i="19"/>
  <c r="AD2363" i="19"/>
  <c r="AD2364" i="19"/>
  <c r="AD2365" i="19"/>
  <c r="AD2366" i="19"/>
  <c r="AD2367" i="19"/>
  <c r="AD2368" i="19"/>
  <c r="AD2369" i="19"/>
  <c r="AD2370" i="19"/>
  <c r="AD2371" i="19"/>
  <c r="AD2372" i="19"/>
  <c r="AD2373" i="19"/>
  <c r="AD2374" i="19"/>
  <c r="AD2375" i="19"/>
  <c r="AD2376" i="19"/>
  <c r="AD2377" i="19"/>
  <c r="AD2378" i="19"/>
  <c r="AD2379" i="19"/>
  <c r="AD2380" i="19"/>
  <c r="AD2381" i="19"/>
  <c r="AD2382" i="19"/>
  <c r="AD2383" i="19"/>
  <c r="AD2384" i="19"/>
  <c r="AD2385" i="19"/>
  <c r="AD2386" i="19"/>
  <c r="AD2387" i="19"/>
  <c r="AD2388" i="19"/>
  <c r="AD2389" i="19"/>
  <c r="AD2390" i="19"/>
  <c r="AD2391" i="19"/>
  <c r="AD2392" i="19"/>
  <c r="AD2393" i="19"/>
  <c r="AD2394" i="19"/>
  <c r="AD2395" i="19"/>
  <c r="AD2396" i="19"/>
  <c r="AD2397" i="19"/>
  <c r="AD2398" i="19"/>
  <c r="AD2399" i="19"/>
  <c r="AD2400" i="19"/>
  <c r="AD2401" i="19"/>
  <c r="AD2402" i="19"/>
  <c r="AD2403" i="19"/>
  <c r="AD2404" i="19"/>
  <c r="AD2405" i="19"/>
  <c r="AD2406" i="19"/>
  <c r="AD2407" i="19"/>
  <c r="AD2408" i="19"/>
  <c r="AD2409" i="19"/>
  <c r="AD2410" i="19"/>
  <c r="AD2411" i="19"/>
  <c r="AD2412" i="19"/>
  <c r="AD2413" i="19"/>
  <c r="AD2414" i="19"/>
  <c r="AD2415" i="19"/>
  <c r="AD2416" i="19"/>
  <c r="AD2417" i="19"/>
  <c r="AD2418" i="19"/>
  <c r="AD2419" i="19"/>
  <c r="AD2420" i="19"/>
  <c r="AD2421" i="19"/>
  <c r="AD2422" i="19"/>
  <c r="AD2423" i="19"/>
  <c r="AD2424" i="19"/>
  <c r="AD2425" i="19"/>
  <c r="AD2426" i="19"/>
  <c r="AD2427" i="19"/>
  <c r="AD2428" i="19"/>
  <c r="AD2429" i="19"/>
  <c r="AD2430" i="19"/>
  <c r="AD2431" i="19"/>
  <c r="AD2432" i="19"/>
  <c r="AD2433" i="19"/>
  <c r="AD2434" i="19"/>
  <c r="AD2435" i="19"/>
  <c r="AD2436" i="19"/>
  <c r="AD2437" i="19"/>
  <c r="AD2438" i="19"/>
  <c r="AD2439" i="19"/>
  <c r="AD2440" i="19"/>
  <c r="AD2441" i="19"/>
  <c r="AD2442" i="19"/>
  <c r="AD2443" i="19"/>
  <c r="AD2444" i="19"/>
  <c r="AD2445" i="19"/>
  <c r="AD2446" i="19"/>
  <c r="AD2447" i="19"/>
  <c r="AD2448" i="19"/>
  <c r="AD2449" i="19"/>
  <c r="AD2450" i="19"/>
  <c r="AD2451" i="19"/>
  <c r="AD2452" i="19"/>
  <c r="AD2453" i="19"/>
  <c r="AD2454" i="19"/>
  <c r="AD2455" i="19"/>
  <c r="AD2456" i="19"/>
  <c r="AD2457" i="19"/>
  <c r="AD2458" i="19"/>
  <c r="AD2459" i="19"/>
  <c r="AD2460" i="19"/>
  <c r="AD2461" i="19"/>
  <c r="AD2462" i="19"/>
  <c r="AD2463" i="19"/>
  <c r="AD2464" i="19"/>
  <c r="AD2465" i="19"/>
  <c r="AD2466" i="19"/>
  <c r="AD2467" i="19"/>
  <c r="AD2468" i="19"/>
  <c r="AD2469" i="19"/>
  <c r="AD2470" i="19"/>
  <c r="AD2471" i="19"/>
  <c r="AD2472" i="19"/>
  <c r="AD2473" i="19"/>
  <c r="AD2474" i="19"/>
  <c r="AD2475" i="19"/>
  <c r="AD2476" i="19"/>
  <c r="AD2477" i="19"/>
  <c r="AD2478" i="19"/>
  <c r="AD2479" i="19"/>
  <c r="AD2480" i="19"/>
  <c r="AD2481" i="19"/>
  <c r="AD2482" i="19"/>
  <c r="AD2483" i="19"/>
  <c r="AD2484" i="19"/>
  <c r="AD2485" i="19"/>
  <c r="AD2486" i="19"/>
  <c r="AD2487" i="19"/>
  <c r="AD2488" i="19"/>
  <c r="AD2489" i="19"/>
  <c r="AD2490" i="19"/>
  <c r="AD2491" i="19"/>
  <c r="AD2492" i="19"/>
  <c r="AD2493" i="19"/>
  <c r="AD2494" i="19"/>
  <c r="AD2495" i="19"/>
  <c r="AD2496" i="19"/>
  <c r="AD2497" i="19"/>
  <c r="AD2498" i="19"/>
  <c r="AD2499" i="19"/>
  <c r="AD2500" i="19"/>
  <c r="AD2501" i="19"/>
  <c r="AD2502" i="19"/>
  <c r="AD2503" i="19"/>
  <c r="AD2504" i="19"/>
  <c r="AD2505" i="19"/>
  <c r="AD2506" i="19"/>
  <c r="AD2507" i="19"/>
  <c r="AD2508" i="19"/>
  <c r="AD2509" i="19"/>
  <c r="AD2510" i="19"/>
  <c r="AD2511" i="19"/>
  <c r="AD2512" i="19"/>
  <c r="AD2513" i="19"/>
  <c r="AD2514" i="19"/>
  <c r="AD2515" i="19"/>
  <c r="AD2516" i="19"/>
  <c r="AD2517" i="19"/>
  <c r="AD2518" i="19"/>
  <c r="AD2519" i="19"/>
  <c r="AD2520" i="19"/>
  <c r="AD2521" i="19"/>
  <c r="AD2522" i="19"/>
  <c r="AD2523" i="19"/>
  <c r="AD2524" i="19"/>
  <c r="AD2525" i="19"/>
  <c r="AD2526" i="19"/>
  <c r="AD2527" i="19"/>
  <c r="AD2528" i="19"/>
  <c r="AD2529" i="19"/>
  <c r="AD2530" i="19"/>
  <c r="AD2531" i="19"/>
  <c r="AD2532" i="19"/>
  <c r="AD2533" i="19"/>
  <c r="AD2534" i="19"/>
  <c r="AD2535" i="19"/>
  <c r="AD2536" i="19"/>
  <c r="AD2537" i="19"/>
  <c r="AD2538" i="19"/>
  <c r="AD2539" i="19"/>
  <c r="AD2540" i="19"/>
  <c r="AD2541" i="19"/>
  <c r="AD2542" i="19"/>
  <c r="AD2543" i="19"/>
  <c r="AD2544" i="19"/>
  <c r="AD2545" i="19"/>
  <c r="AD2546" i="19"/>
  <c r="AD2547" i="19"/>
  <c r="AD2548" i="19"/>
  <c r="AD2549" i="19"/>
  <c r="AD2550" i="19"/>
  <c r="AD2551" i="19"/>
  <c r="AD2552" i="19"/>
  <c r="AD2553" i="19"/>
  <c r="AD2554" i="19"/>
  <c r="AD2555" i="19"/>
  <c r="AD2556" i="19"/>
  <c r="AD2557" i="19"/>
  <c r="AD2558" i="19"/>
  <c r="AD2559" i="19"/>
  <c r="AD2560" i="19"/>
  <c r="AD2561" i="19"/>
  <c r="AD2562" i="19"/>
  <c r="AD2563" i="19"/>
  <c r="AD2564" i="19"/>
  <c r="AD2565" i="19"/>
  <c r="AD2566" i="19"/>
  <c r="AD2567" i="19"/>
  <c r="AD2568" i="19"/>
  <c r="AD2569" i="19"/>
  <c r="AD2570" i="19"/>
  <c r="AD2571" i="19"/>
  <c r="AD2572" i="19"/>
  <c r="AD2573" i="19"/>
  <c r="AD2574" i="19"/>
  <c r="AD2575" i="19"/>
  <c r="AD2576" i="19"/>
  <c r="AD2577" i="19"/>
  <c r="AD2578" i="19"/>
  <c r="AD2579" i="19"/>
  <c r="AD2580" i="19"/>
  <c r="AD2581" i="19"/>
  <c r="AD2582" i="19"/>
  <c r="AD2583" i="19"/>
  <c r="AD2584" i="19"/>
  <c r="AD2585" i="19"/>
  <c r="AD2586" i="19"/>
  <c r="AD2587" i="19"/>
  <c r="AD2588" i="19"/>
  <c r="AD2589" i="19"/>
  <c r="AD2590" i="19"/>
  <c r="AD2591" i="19"/>
  <c r="AD2592" i="19"/>
  <c r="AD2593" i="19"/>
  <c r="AD2594" i="19"/>
  <c r="AD2595" i="19"/>
  <c r="AD2596" i="19"/>
  <c r="AD2597" i="19"/>
  <c r="AD2598" i="19"/>
  <c r="AD2599" i="19"/>
  <c r="AD2600" i="19"/>
  <c r="AD2601" i="19"/>
  <c r="AD2602" i="19"/>
  <c r="AD2603" i="19"/>
  <c r="AD2604" i="19"/>
  <c r="AD2605" i="19"/>
  <c r="AD2606" i="19"/>
  <c r="AD2607" i="19"/>
  <c r="AD2608" i="19"/>
  <c r="AD2609" i="19"/>
  <c r="AD2610" i="19"/>
  <c r="AD2611" i="19"/>
  <c r="AD2612" i="19"/>
  <c r="AD2613" i="19"/>
  <c r="AD2614" i="19"/>
  <c r="AD2615" i="19"/>
  <c r="AD2616" i="19"/>
  <c r="AD2617" i="19"/>
  <c r="AD2618" i="19"/>
  <c r="AD2619" i="19"/>
  <c r="AD2620" i="19"/>
  <c r="AD2621" i="19"/>
  <c r="AD2622" i="19"/>
  <c r="AD2623" i="19"/>
  <c r="AD2624" i="19"/>
  <c r="AD2625" i="19"/>
  <c r="AD2626" i="19"/>
  <c r="AD2627" i="19"/>
  <c r="AD2628" i="19"/>
  <c r="AD2629" i="19"/>
  <c r="AD2630" i="19"/>
  <c r="AD2631" i="19"/>
  <c r="AD2632" i="19"/>
  <c r="AD2633" i="19"/>
  <c r="AD2634" i="19"/>
  <c r="AD2635" i="19"/>
  <c r="AD2636" i="19"/>
  <c r="AD2637" i="19"/>
  <c r="AD2638" i="19"/>
  <c r="AD2639" i="19"/>
  <c r="AD2640" i="19"/>
  <c r="AD2641" i="19"/>
  <c r="AD2642" i="19"/>
  <c r="AD2643" i="19"/>
  <c r="AD2644" i="19"/>
  <c r="AD2645" i="19"/>
  <c r="AD2646" i="19"/>
  <c r="AD2647" i="19"/>
  <c r="AD2648" i="19"/>
  <c r="AD2649" i="19"/>
  <c r="AD2650" i="19"/>
  <c r="AD2651" i="19"/>
  <c r="AD2652" i="19"/>
  <c r="AD2653" i="19"/>
  <c r="AD2654" i="19"/>
  <c r="AD2655" i="19"/>
  <c r="AD2656" i="19"/>
  <c r="AD2657" i="19"/>
  <c r="AD2658" i="19"/>
  <c r="AD2659" i="19"/>
  <c r="AD2660" i="19"/>
  <c r="AD2661" i="19"/>
  <c r="AD2662" i="19"/>
  <c r="AD2663" i="19"/>
  <c r="AD2664" i="19"/>
  <c r="AD2665" i="19"/>
  <c r="AD2666" i="19"/>
  <c r="AD2667" i="19"/>
  <c r="AD2668" i="19"/>
  <c r="AD2669" i="19"/>
  <c r="AD2670" i="19"/>
  <c r="AD2671" i="19"/>
  <c r="AD2672" i="19"/>
  <c r="AD2673" i="19"/>
  <c r="AD2674" i="19"/>
  <c r="AD2675" i="19"/>
  <c r="AD2676" i="19"/>
  <c r="AD2677" i="19"/>
  <c r="AD2678" i="19"/>
  <c r="AD2679" i="19"/>
  <c r="AD2680" i="19"/>
  <c r="AD2681" i="19"/>
  <c r="AD2682" i="19"/>
  <c r="AD2683" i="19"/>
  <c r="AD2684" i="19"/>
  <c r="AD2685" i="19"/>
  <c r="AD2686" i="19"/>
  <c r="AD2687" i="19"/>
  <c r="AD2688" i="19"/>
  <c r="AD2689" i="19"/>
  <c r="AD2690" i="19"/>
  <c r="AD2691" i="19"/>
  <c r="AD2692" i="19"/>
  <c r="AD2693" i="19"/>
  <c r="AD2694" i="19"/>
  <c r="AD2695" i="19"/>
  <c r="AD2696" i="19"/>
  <c r="AD2697" i="19"/>
  <c r="AD2698" i="19"/>
  <c r="AD2699" i="19"/>
  <c r="AD2700" i="19"/>
  <c r="AD2701" i="19"/>
  <c r="AD2702" i="19"/>
  <c r="AD2703" i="19"/>
  <c r="AD2704" i="19"/>
  <c r="AD2705" i="19"/>
  <c r="AD2706" i="19"/>
  <c r="AD2707" i="19"/>
  <c r="AD2708" i="19"/>
  <c r="AD2709" i="19"/>
  <c r="AD2710" i="19"/>
  <c r="AD2711" i="19"/>
  <c r="AD2712" i="19"/>
  <c r="AD2713" i="19"/>
  <c r="AD2714" i="19"/>
  <c r="AD2715" i="19"/>
  <c r="AD2716" i="19"/>
  <c r="AD2717" i="19"/>
  <c r="AD2718" i="19"/>
  <c r="AD2719" i="19"/>
  <c r="AD2720" i="19"/>
  <c r="AD2721" i="19"/>
  <c r="AD2722" i="19"/>
  <c r="AD2723" i="19"/>
  <c r="AD2724" i="19"/>
  <c r="AD2725" i="19"/>
  <c r="AD2726" i="19"/>
  <c r="AD2727" i="19"/>
  <c r="AD2728" i="19"/>
  <c r="AD2729" i="19"/>
  <c r="AD2730" i="19"/>
  <c r="AD2731" i="19"/>
  <c r="AD2732" i="19"/>
  <c r="AD2733" i="19"/>
  <c r="AD2734" i="19"/>
  <c r="AD2735" i="19"/>
  <c r="AD2736" i="19"/>
  <c r="AD2737" i="19"/>
  <c r="AD2738" i="19"/>
  <c r="AD2739" i="19"/>
  <c r="AD2740" i="19"/>
  <c r="AD2741" i="19"/>
  <c r="AD2742" i="19"/>
  <c r="AD2743" i="19"/>
  <c r="AD2744" i="19"/>
  <c r="AD2745" i="19"/>
  <c r="AD2746" i="19"/>
  <c r="AD2747" i="19"/>
  <c r="AD2748" i="19"/>
  <c r="AD2749" i="19"/>
  <c r="AD2750" i="19"/>
  <c r="AD2751" i="19"/>
  <c r="AD2752" i="19"/>
  <c r="AD2753" i="19"/>
  <c r="AD2754" i="19"/>
  <c r="AD2755" i="19"/>
  <c r="AD2756" i="19"/>
  <c r="AD2757" i="19"/>
  <c r="AD2758" i="19"/>
  <c r="AD2759" i="19"/>
  <c r="AD2760" i="19"/>
  <c r="AD2761" i="19"/>
  <c r="AD2762" i="19"/>
  <c r="AD2763" i="19"/>
  <c r="AD2764" i="19"/>
  <c r="AD2765" i="19"/>
  <c r="AD2766" i="19"/>
  <c r="AD2767" i="19"/>
  <c r="AD2768" i="19"/>
  <c r="AD2769" i="19"/>
  <c r="AD2770" i="19"/>
  <c r="AD2771" i="19"/>
  <c r="AD2772" i="19"/>
  <c r="AD2773" i="19"/>
  <c r="AD2774" i="19"/>
  <c r="AD2775" i="19"/>
  <c r="AD2776" i="19"/>
  <c r="AD2777" i="19"/>
  <c r="AD2778" i="19"/>
  <c r="AD2779" i="19"/>
  <c r="AD2780" i="19"/>
  <c r="AD2781" i="19"/>
  <c r="AD2782" i="19"/>
  <c r="AD2783" i="19"/>
  <c r="AD2784" i="19"/>
  <c r="AD2785" i="19"/>
  <c r="AD2786" i="19"/>
  <c r="AD2787" i="19"/>
  <c r="AD2788" i="19"/>
  <c r="AD2789" i="19"/>
  <c r="AD2790" i="19"/>
  <c r="AD2791" i="19"/>
  <c r="AD2792" i="19"/>
  <c r="AD2793" i="19"/>
  <c r="AD2794" i="19"/>
  <c r="AD2795" i="19"/>
  <c r="AD2796" i="19"/>
  <c r="AD2797" i="19"/>
  <c r="AD2798" i="19"/>
  <c r="AD2799" i="19"/>
  <c r="AD2800" i="19"/>
  <c r="AD2801" i="19"/>
  <c r="AD2802" i="19"/>
  <c r="AD2803" i="19"/>
  <c r="AD2804" i="19"/>
  <c r="AD2805" i="19"/>
  <c r="AD2806" i="19"/>
  <c r="AD2807" i="19"/>
  <c r="AD2808" i="19"/>
  <c r="AD2809" i="19"/>
  <c r="AD2810" i="19"/>
  <c r="AD2811" i="19"/>
  <c r="AD2812" i="19"/>
  <c r="AD2813" i="19"/>
  <c r="AD2814" i="19"/>
  <c r="AD2815" i="19"/>
  <c r="AD2816" i="19"/>
  <c r="AD2817" i="19"/>
  <c r="AD2818" i="19"/>
  <c r="AD2819" i="19"/>
  <c r="AD2820" i="19"/>
  <c r="AD2821" i="19"/>
  <c r="AD2822" i="19"/>
  <c r="AD2823" i="19"/>
  <c r="AD2824" i="19"/>
  <c r="AD2825" i="19"/>
  <c r="AD2826" i="19"/>
  <c r="AD2827" i="19"/>
  <c r="AD2828" i="19"/>
  <c r="AD2829" i="19"/>
  <c r="AD2830" i="19"/>
  <c r="AD2831" i="19"/>
  <c r="AD2832" i="19"/>
  <c r="AD2833" i="19"/>
  <c r="AD2834" i="19"/>
  <c r="AD2835" i="19"/>
  <c r="AD2836" i="19"/>
  <c r="AD2837" i="19"/>
  <c r="AD2838" i="19"/>
  <c r="AD2839" i="19"/>
  <c r="AD2840" i="19"/>
  <c r="AD2841" i="19"/>
  <c r="AD2842" i="19"/>
  <c r="AD2843" i="19"/>
  <c r="AD2844" i="19"/>
  <c r="AD2845" i="19"/>
  <c r="AD2846" i="19"/>
  <c r="AD2847" i="19"/>
  <c r="AD2848" i="19"/>
  <c r="AD2849" i="19"/>
  <c r="AD2850" i="19"/>
  <c r="AD2851" i="19"/>
  <c r="AD2852" i="19"/>
  <c r="AD2853" i="19"/>
  <c r="AD2854" i="19"/>
  <c r="AD2855" i="19"/>
  <c r="AD2856" i="19"/>
  <c r="AD2857" i="19"/>
  <c r="AD2858" i="19"/>
  <c r="AD2859" i="19"/>
  <c r="AD2860" i="19"/>
  <c r="AD2861" i="19"/>
  <c r="AD2862" i="19"/>
  <c r="AD2863" i="19"/>
  <c r="AD2864" i="19"/>
  <c r="AD2865" i="19"/>
  <c r="AD2866" i="19"/>
  <c r="AD2867" i="19"/>
  <c r="AD2868" i="19"/>
  <c r="AD2869" i="19"/>
  <c r="AD2870" i="19"/>
  <c r="AD2871" i="19"/>
  <c r="AD2872" i="19"/>
  <c r="AD2873" i="19"/>
  <c r="AD2874" i="19"/>
  <c r="AD2875" i="19"/>
  <c r="AD2876" i="19"/>
  <c r="AD2877" i="19"/>
  <c r="AD2878" i="19"/>
  <c r="AD2879" i="19"/>
  <c r="AD2880" i="19"/>
  <c r="AD2881" i="19"/>
  <c r="AD2882" i="19"/>
  <c r="AD2883" i="19"/>
  <c r="AD2884" i="19"/>
  <c r="AD2885" i="19"/>
  <c r="AD2886" i="19"/>
  <c r="AD2887" i="19"/>
  <c r="AD2888" i="19"/>
  <c r="AD2889" i="19"/>
  <c r="AD2890" i="19"/>
  <c r="AD2891" i="19"/>
  <c r="AD2892" i="19"/>
  <c r="AD2893" i="19"/>
  <c r="AD2894" i="19"/>
  <c r="AD2895" i="19"/>
  <c r="AD2896" i="19"/>
  <c r="AD2897" i="19"/>
  <c r="AD2898" i="19"/>
  <c r="AD2899" i="19"/>
  <c r="AD2900" i="19"/>
  <c r="AD2901" i="19"/>
  <c r="AD2902" i="19"/>
  <c r="AD2903" i="19"/>
  <c r="AD2904" i="19"/>
  <c r="AD2905" i="19"/>
  <c r="AD2906" i="19"/>
  <c r="AD2907" i="19"/>
  <c r="AD2908" i="19"/>
  <c r="AD2909" i="19"/>
  <c r="AD2910" i="19"/>
  <c r="AD2911" i="19"/>
  <c r="AD2912" i="19"/>
  <c r="AD2913" i="19"/>
  <c r="AD2914" i="19"/>
  <c r="AD2915" i="19"/>
  <c r="AD2916" i="19"/>
  <c r="AD2917" i="19"/>
  <c r="AD2918" i="19"/>
  <c r="AD2919" i="19"/>
  <c r="AD2920" i="19"/>
  <c r="AD2921" i="19"/>
  <c r="AD2922" i="19"/>
  <c r="AD2923" i="19"/>
  <c r="AD2924" i="19"/>
  <c r="AD2925" i="19"/>
  <c r="AD2926" i="19"/>
  <c r="AD2927" i="19"/>
  <c r="AD2928" i="19"/>
  <c r="AD2929" i="19"/>
  <c r="AD2930" i="19"/>
  <c r="AD2931" i="19"/>
  <c r="AD2932" i="19"/>
  <c r="AD2933" i="19"/>
  <c r="AD2934" i="19"/>
  <c r="AD2935" i="19"/>
  <c r="AD2936" i="19"/>
  <c r="AD2937" i="19"/>
  <c r="AD2938" i="19"/>
  <c r="AD2939" i="19"/>
  <c r="AD2940" i="19"/>
  <c r="AD2941" i="19"/>
  <c r="AD2942" i="19"/>
  <c r="AD2943" i="19"/>
  <c r="AD2944" i="19"/>
  <c r="AD2945" i="19"/>
  <c r="AD2946" i="19"/>
  <c r="AD2947" i="19"/>
  <c r="AD2948" i="19"/>
  <c r="AD2949" i="19"/>
  <c r="AD2950" i="19"/>
  <c r="AD2951" i="19"/>
  <c r="AD2952" i="19"/>
  <c r="AD2953" i="19"/>
  <c r="AD2954" i="19"/>
  <c r="AD2955" i="19"/>
  <c r="AD2956" i="19"/>
  <c r="AD2957" i="19"/>
  <c r="AD2958" i="19"/>
  <c r="AD2959" i="19"/>
  <c r="AD2960" i="19"/>
  <c r="AD2961" i="19"/>
  <c r="AD2962" i="19"/>
  <c r="AD2963" i="19"/>
  <c r="AD2964" i="19"/>
  <c r="AD2965" i="19"/>
  <c r="AD2966" i="19"/>
  <c r="AD2967" i="19"/>
  <c r="AD2968" i="19"/>
  <c r="AD2969" i="19"/>
  <c r="AD2970" i="19"/>
  <c r="AD2971" i="19"/>
  <c r="AD2972" i="19"/>
  <c r="AD2973" i="19"/>
  <c r="AD2974" i="19"/>
  <c r="AD2975" i="19"/>
  <c r="AD2976" i="19"/>
  <c r="AD2977" i="19"/>
  <c r="AD2978" i="19"/>
  <c r="AD2979" i="19"/>
  <c r="AD2980" i="19"/>
  <c r="AD2981" i="19"/>
  <c r="AD2982" i="19"/>
  <c r="AD2983" i="19"/>
  <c r="AD2984" i="19"/>
  <c r="AD2985" i="19"/>
  <c r="AD2986" i="19"/>
  <c r="AD2987" i="19"/>
  <c r="AD2988" i="19"/>
  <c r="AD2989" i="19"/>
  <c r="AD2990" i="19"/>
  <c r="AD2991" i="19"/>
  <c r="AD2992" i="19"/>
  <c r="AD2993" i="19"/>
  <c r="AD2994" i="19"/>
  <c r="AD2995" i="19"/>
  <c r="AD2996" i="19"/>
  <c r="AD2997" i="19"/>
  <c r="AD2998" i="19"/>
  <c r="AD2999" i="19"/>
  <c r="AD3000" i="19"/>
  <c r="AD3001" i="19"/>
  <c r="AD3002" i="19"/>
  <c r="AD3003" i="19"/>
  <c r="AD3004" i="19"/>
  <c r="AD3005" i="19"/>
  <c r="AD3006" i="19"/>
  <c r="AD3007" i="19"/>
  <c r="AD3008" i="19"/>
  <c r="AD3009" i="19"/>
  <c r="AD3010" i="19"/>
  <c r="AD3011" i="19"/>
  <c r="AD3012" i="19"/>
  <c r="AD3013" i="19"/>
  <c r="AD3014" i="19"/>
  <c r="AD3015" i="19"/>
  <c r="AD3016" i="19"/>
  <c r="AD3017" i="19"/>
  <c r="AD3018" i="19"/>
  <c r="AD3019" i="19"/>
  <c r="AD3020" i="19"/>
  <c r="AD3021" i="19"/>
  <c r="AD3022" i="19"/>
  <c r="AD3023" i="19"/>
  <c r="AD3024" i="19"/>
  <c r="AD3025" i="19"/>
  <c r="AD3026" i="19"/>
  <c r="AD3027" i="19"/>
  <c r="AD3028" i="19"/>
  <c r="AD3029" i="19"/>
  <c r="AD3030" i="19"/>
  <c r="AD3031" i="19"/>
  <c r="AD3032" i="19"/>
  <c r="AD3033" i="19"/>
  <c r="AD3034" i="19"/>
  <c r="AD3035" i="19"/>
  <c r="AD3036" i="19"/>
  <c r="AD3037" i="19"/>
  <c r="AD3038" i="19"/>
  <c r="AD3039" i="19"/>
  <c r="AD3040" i="19"/>
  <c r="AD3041" i="19"/>
  <c r="AD3042" i="19"/>
  <c r="AD3043" i="19"/>
  <c r="AD3044" i="19"/>
  <c r="AD3045" i="19"/>
  <c r="AD3046" i="19"/>
  <c r="AD3047" i="19"/>
  <c r="AD3048" i="19"/>
  <c r="AD3049" i="19"/>
  <c r="AD3050" i="19"/>
  <c r="AD3051" i="19"/>
  <c r="AD3052" i="19"/>
  <c r="AD3053" i="19"/>
  <c r="AD3054" i="19"/>
  <c r="AD3055" i="19"/>
  <c r="AD3056" i="19"/>
  <c r="AD3057" i="19"/>
  <c r="AD3058" i="19"/>
  <c r="AD3059" i="19"/>
  <c r="AD3060" i="19"/>
  <c r="AD3061" i="19"/>
  <c r="AD3062" i="19"/>
  <c r="AD3063" i="19"/>
  <c r="AD3064" i="19"/>
  <c r="AD3065" i="19"/>
  <c r="AD3066" i="19"/>
  <c r="AD3067" i="19"/>
  <c r="AD3068" i="19"/>
  <c r="AD3069" i="19"/>
  <c r="AD3070" i="19"/>
  <c r="AD3071" i="19"/>
  <c r="AD3072" i="19"/>
  <c r="AD3073" i="19"/>
  <c r="AD3074" i="19"/>
  <c r="AD3075" i="19"/>
  <c r="AD3076" i="19"/>
  <c r="AD3077" i="19"/>
  <c r="AD3078" i="19"/>
  <c r="AD3079" i="19"/>
  <c r="AD3080" i="19"/>
  <c r="AD3081" i="19"/>
  <c r="AD3082" i="19"/>
  <c r="AD3083" i="19"/>
  <c r="AD3084" i="19"/>
  <c r="AD3085" i="19"/>
  <c r="AD3086" i="19"/>
  <c r="AD3087" i="19"/>
  <c r="AD3088" i="19"/>
  <c r="AD3089" i="19"/>
  <c r="AD3090" i="19"/>
  <c r="AD3091" i="19"/>
  <c r="AD3092" i="19"/>
  <c r="AD3093" i="19"/>
  <c r="AD3094" i="19"/>
  <c r="AD3095" i="19"/>
  <c r="AD3096" i="19"/>
  <c r="AD3097" i="19"/>
  <c r="AD3098" i="19"/>
  <c r="AD3099" i="19"/>
  <c r="AD3100" i="19"/>
  <c r="AD3101" i="19"/>
  <c r="AD3102" i="19"/>
  <c r="AD3103" i="19"/>
  <c r="AD3104" i="19"/>
  <c r="AD3105" i="19"/>
  <c r="AD3106" i="19"/>
  <c r="AD3107" i="19"/>
  <c r="AD3108" i="19"/>
  <c r="AD3109" i="19"/>
  <c r="AD3110" i="19"/>
  <c r="AD3111" i="19"/>
  <c r="AD3112" i="19"/>
  <c r="AD3113" i="19"/>
  <c r="AD3114" i="19"/>
  <c r="AD3115" i="19"/>
  <c r="AD3116" i="19"/>
  <c r="AD3117" i="19"/>
  <c r="AD3118" i="19"/>
  <c r="AD3119" i="19"/>
  <c r="AD3120" i="19"/>
  <c r="AD3121" i="19"/>
  <c r="AD3122" i="19"/>
  <c r="AD3123" i="19"/>
  <c r="AD3124" i="19"/>
  <c r="AD3125" i="19"/>
  <c r="AD3126" i="19"/>
  <c r="AD3127" i="19"/>
  <c r="AD3128" i="19"/>
  <c r="AD3129" i="19"/>
  <c r="AD3130" i="19"/>
  <c r="AD3131" i="19"/>
  <c r="AD3132" i="19"/>
  <c r="AD3133" i="19"/>
  <c r="AD3134" i="19"/>
  <c r="AD3135" i="19"/>
  <c r="AD3136" i="19"/>
  <c r="AD3137" i="19"/>
  <c r="AD3138" i="19"/>
  <c r="AD3139" i="19"/>
  <c r="AD3140" i="19"/>
  <c r="AD3141" i="19"/>
  <c r="AD3142" i="19"/>
  <c r="AD3143" i="19"/>
  <c r="AD3144" i="19"/>
  <c r="AD3145" i="19"/>
  <c r="AD3146" i="19"/>
  <c r="AD3147" i="19"/>
  <c r="AD3148" i="19"/>
  <c r="AD3149" i="19"/>
  <c r="AD3150" i="19"/>
  <c r="AD3151" i="19"/>
  <c r="AD3152" i="19"/>
  <c r="AD3153" i="19"/>
  <c r="AD3154" i="19"/>
  <c r="AD3155" i="19"/>
  <c r="AD3156" i="19"/>
  <c r="AD3157" i="19"/>
  <c r="AD3158" i="19"/>
  <c r="AD3159" i="19"/>
  <c r="AD3160" i="19"/>
  <c r="AD3161" i="19"/>
  <c r="AD3162" i="19"/>
  <c r="AD3163" i="19"/>
  <c r="AD3164" i="19"/>
  <c r="AD3165" i="19"/>
  <c r="AD3166" i="19"/>
  <c r="AD3167" i="19"/>
  <c r="AD3168" i="19"/>
  <c r="AD3169" i="19"/>
  <c r="AD3170" i="19"/>
  <c r="AD3171" i="19"/>
  <c r="AD3172" i="19"/>
  <c r="AD3173" i="19"/>
  <c r="AD3174" i="19"/>
  <c r="AD3175" i="19"/>
  <c r="AD3176" i="19"/>
  <c r="AD3177" i="19"/>
  <c r="AD3178" i="19"/>
  <c r="AD3179" i="19"/>
  <c r="AD3180" i="19"/>
  <c r="AD3181" i="19"/>
  <c r="AD3182" i="19"/>
  <c r="AD3183" i="19"/>
  <c r="AD3184" i="19"/>
  <c r="AD3185" i="19"/>
  <c r="AD3186" i="19"/>
  <c r="AD3187" i="19"/>
  <c r="AD3188" i="19"/>
  <c r="AD3189" i="19"/>
  <c r="AD3190" i="19"/>
  <c r="AD3191" i="19"/>
  <c r="AD3192" i="19"/>
  <c r="AD3193" i="19"/>
  <c r="AD3194" i="19"/>
  <c r="AD3195" i="19"/>
  <c r="AD3196" i="19"/>
  <c r="AD3197" i="19"/>
  <c r="AD3198" i="19"/>
  <c r="AD3199" i="19"/>
  <c r="AD3200" i="19"/>
  <c r="AD3201" i="19"/>
  <c r="AD3202" i="19"/>
  <c r="AD3203" i="19"/>
  <c r="AD3204" i="19"/>
  <c r="AD3205" i="19"/>
  <c r="AD3206" i="19"/>
  <c r="AD3207" i="19"/>
  <c r="AD3208" i="19"/>
  <c r="AD3209" i="19"/>
  <c r="AD3210" i="19"/>
  <c r="AD3211" i="19"/>
  <c r="AD3212" i="19"/>
  <c r="AD3213" i="19"/>
  <c r="AD3214" i="19"/>
  <c r="AD3215" i="19"/>
  <c r="AD3216" i="19"/>
  <c r="AD3217" i="19"/>
  <c r="AD3218" i="19"/>
  <c r="AD3219" i="19"/>
  <c r="AD3220" i="19"/>
  <c r="AD3221" i="19"/>
  <c r="AD3222" i="19"/>
  <c r="AD3223" i="19"/>
  <c r="AD3224" i="19"/>
  <c r="AD3225" i="19"/>
  <c r="AD3226" i="19"/>
  <c r="AD3227" i="19"/>
  <c r="AD3228" i="19"/>
  <c r="AD3229" i="19"/>
  <c r="AD3230" i="19"/>
  <c r="AD3231" i="19"/>
  <c r="AD3232" i="19"/>
  <c r="AD3233" i="19"/>
  <c r="AD3234" i="19"/>
  <c r="AD3235" i="19"/>
  <c r="AD3236" i="19"/>
  <c r="AD3237" i="19"/>
  <c r="AD3238" i="19"/>
  <c r="AD3239" i="19"/>
  <c r="AD3240" i="19"/>
  <c r="AD3241" i="19"/>
  <c r="AD3242" i="19"/>
  <c r="AD3243" i="19"/>
  <c r="AD3244" i="19"/>
  <c r="AD3245" i="19"/>
  <c r="AD3246" i="19"/>
  <c r="AD3247" i="19"/>
  <c r="AD3248" i="19"/>
  <c r="AD3249" i="19"/>
  <c r="AD3250" i="19"/>
  <c r="AD3251" i="19"/>
  <c r="AD3252" i="19"/>
  <c r="AD3253" i="19"/>
  <c r="AD3254" i="19"/>
  <c r="AD3255" i="19"/>
  <c r="AD3256" i="19"/>
  <c r="AD3257" i="19"/>
  <c r="AD3258" i="19"/>
  <c r="AD3259" i="19"/>
  <c r="AD3260" i="19"/>
  <c r="AD3261" i="19"/>
  <c r="AD3262" i="19"/>
  <c r="AD3263" i="19"/>
  <c r="AD3264" i="19"/>
  <c r="AD3265" i="19"/>
  <c r="AD3266" i="19"/>
  <c r="AD3267" i="19"/>
  <c r="AD3268" i="19"/>
  <c r="AD3269" i="19"/>
  <c r="AD3270" i="19"/>
  <c r="AD3271" i="19"/>
  <c r="AD3272" i="19"/>
  <c r="AD3273" i="19"/>
  <c r="AD3274" i="19"/>
  <c r="AD3275" i="19"/>
  <c r="AD3276" i="19"/>
  <c r="AD3277" i="19"/>
  <c r="AD3278" i="19"/>
  <c r="AD3279" i="19"/>
  <c r="AD3280" i="19"/>
  <c r="AD3281" i="19"/>
  <c r="AD3282" i="19"/>
  <c r="AD3283" i="19"/>
  <c r="AD3284" i="19"/>
  <c r="AD3285" i="19"/>
  <c r="AD3286" i="19"/>
  <c r="AD3287" i="19"/>
  <c r="AD3288" i="19"/>
  <c r="AD3289" i="19"/>
  <c r="AD3290" i="19"/>
  <c r="AD3291" i="19"/>
  <c r="AD3292" i="19"/>
  <c r="AD3293" i="19"/>
  <c r="AD3294" i="19"/>
  <c r="AD3295" i="19"/>
  <c r="AD3296" i="19"/>
  <c r="AD3297" i="19"/>
  <c r="AD3298" i="19"/>
  <c r="AD3299" i="19"/>
  <c r="AD3300" i="19"/>
  <c r="AD3301" i="19"/>
  <c r="AD3302" i="19"/>
  <c r="AD3303" i="19"/>
  <c r="AD3304" i="19"/>
  <c r="AD3305" i="19"/>
  <c r="AD3306" i="19"/>
  <c r="AD3307" i="19"/>
  <c r="AD3308" i="19"/>
  <c r="AD3309" i="19"/>
  <c r="AD3310" i="19"/>
  <c r="AD3311" i="19"/>
  <c r="AD3312" i="19"/>
  <c r="AD3313" i="19"/>
  <c r="AD3314" i="19"/>
  <c r="AD3315" i="19"/>
  <c r="AD3316" i="19"/>
  <c r="AD3317" i="19"/>
  <c r="AD3318" i="19"/>
  <c r="AD3319" i="19"/>
  <c r="AD3320" i="19"/>
  <c r="AD3321" i="19"/>
  <c r="AD3322" i="19"/>
  <c r="AD3323" i="19"/>
  <c r="AD3324" i="19"/>
  <c r="AD3325" i="19"/>
  <c r="AD3326" i="19"/>
  <c r="AD3327" i="19"/>
  <c r="AD3328" i="19"/>
  <c r="AD3329" i="19"/>
  <c r="AD3330" i="19"/>
  <c r="AD3331" i="19"/>
  <c r="AD3332" i="19"/>
  <c r="AD3333" i="19"/>
  <c r="AD3334" i="19"/>
  <c r="AD3335" i="19"/>
  <c r="AD3336" i="19"/>
  <c r="AD3337" i="19"/>
  <c r="AD3338" i="19"/>
  <c r="AD3339" i="19"/>
  <c r="AD3340" i="19"/>
  <c r="AD3341" i="19"/>
  <c r="AD3342" i="19"/>
  <c r="AD3343" i="19"/>
  <c r="AD3344" i="19"/>
  <c r="AD3345" i="19"/>
  <c r="AD3346" i="19"/>
  <c r="AD3347" i="19"/>
  <c r="AD3348" i="19"/>
  <c r="AD3349" i="19"/>
  <c r="AD3350" i="19"/>
  <c r="AD3351" i="19"/>
  <c r="AD3352" i="19"/>
  <c r="AD3353" i="19"/>
  <c r="AD3354" i="19"/>
  <c r="AD3355" i="19"/>
  <c r="AD3356" i="19"/>
  <c r="AD3357" i="19"/>
  <c r="AD3358" i="19"/>
  <c r="AD3359" i="19"/>
  <c r="AD3360" i="19"/>
  <c r="AD3361" i="19"/>
  <c r="AD3362" i="19"/>
  <c r="AD3363" i="19"/>
  <c r="AD3364" i="19"/>
  <c r="AD3365" i="19"/>
  <c r="AD3366" i="19"/>
  <c r="AD3367" i="19"/>
  <c r="AD3368" i="19"/>
  <c r="AD3369" i="19"/>
  <c r="AD3370" i="19"/>
  <c r="AD3371" i="19"/>
  <c r="AD3372" i="19"/>
  <c r="AD3373" i="19"/>
  <c r="AD3374" i="19"/>
  <c r="AD3375" i="19"/>
  <c r="AD3376" i="19"/>
  <c r="AD3377" i="19"/>
  <c r="AD3378" i="19"/>
  <c r="AD3379" i="19"/>
  <c r="AD3380" i="19"/>
  <c r="AD3381" i="19"/>
  <c r="AD3382" i="19"/>
  <c r="AD3383" i="19"/>
  <c r="AD3384" i="19"/>
  <c r="AD3385" i="19"/>
  <c r="AD3386" i="19"/>
  <c r="AD3387" i="19"/>
  <c r="AD3388" i="19"/>
  <c r="AD3389" i="19"/>
  <c r="AD3390" i="19"/>
  <c r="AD3391" i="19"/>
  <c r="AD3392" i="19"/>
  <c r="AD3393" i="19"/>
  <c r="AD3394" i="19"/>
  <c r="AD3395" i="19"/>
  <c r="AD3396" i="19"/>
  <c r="AD3397" i="19"/>
  <c r="AD3398" i="19"/>
  <c r="AD3399" i="19"/>
  <c r="AD3400" i="19"/>
  <c r="AD3401" i="19"/>
  <c r="AD3402" i="19"/>
  <c r="AD3403" i="19"/>
  <c r="AD3404" i="19"/>
  <c r="AD3405" i="19"/>
  <c r="AD3406" i="19"/>
  <c r="AD3407" i="19"/>
  <c r="AD3408" i="19"/>
  <c r="AD3409" i="19"/>
  <c r="AD3410" i="19"/>
  <c r="AD3411" i="19"/>
  <c r="AD3412" i="19"/>
  <c r="AD3413" i="19"/>
  <c r="AD3414" i="19"/>
  <c r="AD3415" i="19"/>
  <c r="AD3416" i="19"/>
  <c r="AD3417" i="19"/>
  <c r="AD3418" i="19"/>
  <c r="AD3419" i="19"/>
  <c r="AD3420" i="19"/>
  <c r="AD3421" i="19"/>
  <c r="AD3422" i="19"/>
  <c r="AD3423" i="19"/>
  <c r="AD3424" i="19"/>
  <c r="AD3425" i="19"/>
  <c r="AD3426" i="19"/>
  <c r="AD3427" i="19"/>
  <c r="AD3428" i="19"/>
  <c r="AD3429" i="19"/>
  <c r="AD3430" i="19"/>
  <c r="AD3431" i="19"/>
  <c r="AD3432" i="19"/>
  <c r="AD3433" i="19"/>
  <c r="AD3434" i="19"/>
  <c r="AD3435" i="19"/>
  <c r="AD3436" i="19"/>
  <c r="AD3437" i="19"/>
  <c r="AD3438" i="19"/>
  <c r="AD3439" i="19"/>
  <c r="AD3440" i="19"/>
  <c r="AD3441" i="19"/>
  <c r="AD3442" i="19"/>
  <c r="AD3443" i="19"/>
  <c r="AD3444" i="19"/>
  <c r="AD3445" i="19"/>
  <c r="AD3446" i="19"/>
  <c r="AD3447" i="19"/>
  <c r="AD3448" i="19"/>
  <c r="AD3449" i="19"/>
  <c r="AD3450" i="19"/>
  <c r="AD3451" i="19"/>
  <c r="AD3452" i="19"/>
  <c r="AD3453" i="19"/>
  <c r="AD3454" i="19"/>
  <c r="AD3455" i="19"/>
  <c r="AD3456" i="19"/>
  <c r="AD3457" i="19"/>
  <c r="AD3458" i="19"/>
  <c r="AD3459" i="19"/>
  <c r="AD3460" i="19"/>
  <c r="AD3461" i="19"/>
  <c r="AD3462" i="19"/>
  <c r="AD3463" i="19"/>
  <c r="AD3464" i="19"/>
  <c r="AD3465" i="19"/>
  <c r="AD3466" i="19"/>
  <c r="AD3467" i="19"/>
  <c r="AD3468" i="19"/>
  <c r="AD3469" i="19"/>
  <c r="AD3470" i="19"/>
  <c r="AD3471" i="19"/>
  <c r="AD3472" i="19"/>
  <c r="AD3473" i="19"/>
  <c r="AD3474" i="19"/>
  <c r="AD3475" i="19"/>
  <c r="AD3476" i="19"/>
  <c r="AD3477" i="19"/>
  <c r="AD3478" i="19"/>
  <c r="AD3479" i="19"/>
  <c r="AD3480" i="19"/>
  <c r="AD3481" i="19"/>
  <c r="AD3482" i="19"/>
  <c r="AD3483" i="19"/>
  <c r="AD3484" i="19"/>
  <c r="AD3485" i="19"/>
  <c r="AD3486" i="19"/>
  <c r="AD3487" i="19"/>
  <c r="AD3488" i="19"/>
  <c r="AD3489" i="19"/>
  <c r="AD3490" i="19"/>
  <c r="AD3491" i="19"/>
  <c r="AD3492" i="19"/>
  <c r="AD3493" i="19"/>
  <c r="AD3494" i="19"/>
  <c r="AD3495" i="19"/>
  <c r="AD3496" i="19"/>
  <c r="AD3497" i="19"/>
  <c r="AD3498" i="19"/>
  <c r="AD3499" i="19"/>
  <c r="AD3500" i="19"/>
  <c r="AD3501" i="19"/>
  <c r="AD3502" i="19"/>
  <c r="AD3503" i="19"/>
  <c r="AD3504" i="19"/>
  <c r="AD3505" i="19"/>
  <c r="AD3506" i="19"/>
  <c r="AD3507" i="19"/>
  <c r="AD3508" i="19"/>
  <c r="AD3509" i="19"/>
  <c r="AD3510" i="19"/>
  <c r="AD3511" i="19"/>
  <c r="AD3512" i="19"/>
  <c r="AD3513" i="19"/>
  <c r="AD3514" i="19"/>
  <c r="AD3515" i="19"/>
  <c r="AD3516" i="19"/>
  <c r="AD3517" i="19"/>
  <c r="AD3518" i="19"/>
  <c r="AD3519" i="19"/>
  <c r="AD3520" i="19"/>
  <c r="AD3521" i="19"/>
  <c r="AD3522" i="19"/>
  <c r="AD3523" i="19"/>
  <c r="AD3524" i="19"/>
  <c r="AD3525" i="19"/>
  <c r="AD3526" i="19"/>
  <c r="AD3527" i="19"/>
  <c r="AD3528" i="19"/>
  <c r="AD3529" i="19"/>
  <c r="AD3530" i="19"/>
  <c r="AD3531" i="19"/>
  <c r="AD3532" i="19"/>
  <c r="AD3533" i="19"/>
  <c r="AD3534" i="19"/>
  <c r="AD3535" i="19"/>
  <c r="AD3536" i="19"/>
  <c r="AD3537" i="19"/>
  <c r="AD3538" i="19"/>
  <c r="AD3539" i="19"/>
  <c r="AD3540" i="19"/>
  <c r="AD3541" i="19"/>
  <c r="AD3542" i="19"/>
  <c r="AD3543" i="19"/>
  <c r="AD3544" i="19"/>
  <c r="AD3545" i="19"/>
  <c r="AD3546" i="19"/>
  <c r="AD3547" i="19"/>
  <c r="AD3548" i="19"/>
  <c r="AD3549" i="19"/>
  <c r="AD3550" i="19"/>
  <c r="AD3551" i="19"/>
  <c r="AD3552" i="19"/>
  <c r="AD3553" i="19"/>
  <c r="AD3554" i="19"/>
  <c r="AD3555" i="19"/>
  <c r="AD3556" i="19"/>
  <c r="AD3557" i="19"/>
  <c r="AD3558" i="19"/>
  <c r="AD3559" i="19"/>
  <c r="AD3560" i="19"/>
  <c r="AD3561" i="19"/>
  <c r="AD3562" i="19"/>
  <c r="AD3563" i="19"/>
  <c r="AD3564" i="19"/>
  <c r="AD3565" i="19"/>
  <c r="AD3566" i="19"/>
  <c r="AD3567" i="19"/>
  <c r="AD3568" i="19"/>
  <c r="AD3569" i="19"/>
  <c r="AD3570" i="19"/>
  <c r="AD3571" i="19"/>
  <c r="AD3572" i="19"/>
  <c r="AD3573" i="19"/>
  <c r="AD3574" i="19"/>
  <c r="AD3575" i="19"/>
  <c r="AD3576" i="19"/>
  <c r="AD3577" i="19"/>
  <c r="AD3578" i="19"/>
  <c r="AD3579" i="19"/>
  <c r="AD3580" i="19"/>
  <c r="AD3581" i="19"/>
  <c r="AD3582" i="19"/>
  <c r="AD3583" i="19"/>
  <c r="AD3584" i="19"/>
  <c r="AD3585" i="19"/>
  <c r="AD3586" i="19"/>
  <c r="AD3587" i="19"/>
  <c r="AD3588" i="19"/>
  <c r="AD3589" i="19"/>
  <c r="AD3590" i="19"/>
  <c r="AD3591" i="19"/>
  <c r="AD3592" i="19"/>
  <c r="AD3593" i="19"/>
  <c r="AD3594" i="19"/>
  <c r="AD3595" i="19"/>
  <c r="AD3596" i="19"/>
  <c r="AD3597" i="19"/>
  <c r="AD3598" i="19"/>
  <c r="AD3599" i="19"/>
  <c r="AD3600" i="19"/>
  <c r="AD3601" i="19"/>
  <c r="AD3602" i="19"/>
  <c r="AD3603" i="19"/>
  <c r="AD3604" i="19"/>
  <c r="AD3605" i="19"/>
  <c r="AD3606" i="19"/>
  <c r="AD3607" i="19"/>
  <c r="AD3608" i="19"/>
  <c r="AD3609" i="19"/>
  <c r="AD3610" i="19"/>
  <c r="AD3611" i="19"/>
  <c r="AD3612" i="19"/>
  <c r="AD3613" i="19"/>
  <c r="AD3614" i="19"/>
  <c r="AD3615" i="19"/>
  <c r="AD3616" i="19"/>
  <c r="AD3617" i="19"/>
  <c r="AD3618" i="19"/>
  <c r="AD3619" i="19"/>
  <c r="AD3620" i="19"/>
  <c r="AD3621" i="19"/>
  <c r="AD3622" i="19"/>
  <c r="AD3623" i="19"/>
  <c r="AD3624" i="19"/>
  <c r="AD3625" i="19"/>
  <c r="AD3626" i="19"/>
  <c r="AD3627" i="19"/>
  <c r="AD3628" i="19"/>
  <c r="AD3629" i="19"/>
  <c r="AD3630" i="19"/>
  <c r="AD3631" i="19"/>
  <c r="AD3632" i="19"/>
  <c r="AD3633" i="19"/>
  <c r="AD3634" i="19"/>
  <c r="AD3635" i="19"/>
  <c r="AD3636" i="19"/>
  <c r="AD3637" i="19"/>
  <c r="AD3638" i="19"/>
  <c r="AD3639" i="19"/>
  <c r="AD3640" i="19"/>
  <c r="AD3641" i="19"/>
  <c r="AD3642" i="19"/>
  <c r="AD3643" i="19"/>
  <c r="AD3644" i="19"/>
  <c r="AD3645" i="19"/>
  <c r="AD3646" i="19"/>
  <c r="AD3647" i="19"/>
  <c r="AD3648" i="19"/>
  <c r="AD3649" i="19"/>
  <c r="AD3650" i="19"/>
  <c r="AD3651" i="19"/>
  <c r="AD3652" i="19"/>
  <c r="AD3653" i="19"/>
  <c r="AD3654" i="19"/>
  <c r="AD3655" i="19"/>
  <c r="AD3656" i="19"/>
  <c r="AD3657" i="19"/>
  <c r="AD3658" i="19"/>
  <c r="AD3659" i="19"/>
  <c r="AD3660" i="19"/>
  <c r="AD3661" i="19"/>
  <c r="AD3662" i="19"/>
  <c r="AD3663" i="19"/>
  <c r="AD3664" i="19"/>
  <c r="AD3665" i="19"/>
  <c r="AD3666" i="19"/>
  <c r="AD3667" i="19"/>
  <c r="AD3668" i="19"/>
  <c r="AD3669" i="19"/>
  <c r="AD3670" i="19"/>
  <c r="AD3671" i="19"/>
  <c r="AD3672" i="19"/>
  <c r="AD3673" i="19"/>
  <c r="AD3674" i="19"/>
  <c r="AD3675" i="19"/>
  <c r="AD3676" i="19"/>
  <c r="AD3677" i="19"/>
  <c r="AD3678" i="19"/>
  <c r="AD3679" i="19"/>
  <c r="AD3680" i="19"/>
  <c r="AD3681" i="19"/>
  <c r="AD3682" i="19"/>
  <c r="AD3683" i="19"/>
  <c r="AD3684" i="19"/>
  <c r="AD3685" i="19"/>
  <c r="AD3686" i="19"/>
  <c r="AD3687" i="19"/>
  <c r="AD3688" i="19"/>
  <c r="AD3689" i="19"/>
  <c r="AD3690" i="19"/>
  <c r="AD3691" i="19"/>
  <c r="AD3692" i="19"/>
  <c r="AD3693" i="19"/>
  <c r="AD3694" i="19"/>
  <c r="AD3695" i="19"/>
  <c r="AD3696" i="19"/>
  <c r="AD3697" i="19"/>
  <c r="AD3698" i="19"/>
  <c r="AD3699" i="19"/>
  <c r="AD3700" i="19"/>
  <c r="AD3701" i="19"/>
  <c r="AD3702" i="19"/>
  <c r="AD3703" i="19"/>
  <c r="AD3704" i="19"/>
  <c r="AD3705" i="19"/>
  <c r="AD3706" i="19"/>
  <c r="AD3707" i="19"/>
  <c r="AD3708" i="19"/>
  <c r="AD3709" i="19"/>
  <c r="AD3710" i="19"/>
  <c r="AD3711" i="19"/>
  <c r="AD3712" i="19"/>
  <c r="AD3713" i="19"/>
  <c r="AD3714" i="19"/>
  <c r="AD3715" i="19"/>
  <c r="AD3716" i="19"/>
  <c r="AD3717" i="19"/>
  <c r="AD3718" i="19"/>
  <c r="AD3719" i="19"/>
  <c r="AD3720" i="19"/>
  <c r="AD3721" i="19"/>
  <c r="AD3722" i="19"/>
  <c r="AD3723" i="19"/>
  <c r="AD3724" i="19"/>
  <c r="AD3725" i="19"/>
  <c r="AD3726" i="19"/>
  <c r="AD3727" i="19"/>
  <c r="AD3728" i="19"/>
  <c r="AD3729" i="19"/>
  <c r="AD3730" i="19"/>
  <c r="AD3731" i="19"/>
  <c r="AD3732" i="19"/>
  <c r="AD3733" i="19"/>
  <c r="AD3734" i="19"/>
  <c r="AD3735" i="19"/>
  <c r="AD3736" i="19"/>
  <c r="AD3737" i="19"/>
  <c r="AD3738" i="19"/>
  <c r="AD3739" i="19"/>
  <c r="AD3740" i="19"/>
  <c r="AD3741" i="19"/>
  <c r="AD3742" i="19"/>
  <c r="AD3743" i="19"/>
  <c r="AD3744" i="19"/>
  <c r="AD3745" i="19"/>
  <c r="AD3746" i="19"/>
  <c r="AD3747" i="19"/>
  <c r="AD3748" i="19"/>
  <c r="AD3749" i="19"/>
  <c r="AD3750" i="19"/>
  <c r="AD3751" i="19"/>
  <c r="AD3752" i="19"/>
  <c r="AD3753" i="19"/>
  <c r="AD3754" i="19"/>
  <c r="AD3755" i="19"/>
  <c r="AD3756" i="19"/>
  <c r="AD3757" i="19"/>
  <c r="AD3758" i="19"/>
  <c r="AD3759" i="19"/>
  <c r="AD3760" i="19"/>
  <c r="AD3761" i="19"/>
  <c r="AD3762" i="19"/>
  <c r="AD3763" i="19"/>
  <c r="AD3764" i="19"/>
  <c r="AD3765" i="19"/>
  <c r="AD3766" i="19"/>
  <c r="AD3767" i="19"/>
  <c r="AD3768" i="19"/>
  <c r="AD3769" i="19"/>
  <c r="AD3770" i="19"/>
  <c r="AD3771" i="19"/>
  <c r="AD3772" i="19"/>
  <c r="AD3773" i="19"/>
  <c r="AD3774" i="19"/>
  <c r="AD3775" i="19"/>
  <c r="AD3776" i="19"/>
  <c r="AD3777" i="19"/>
  <c r="AD3778" i="19"/>
  <c r="AD3779" i="19"/>
  <c r="AD3780" i="19"/>
  <c r="AD3781" i="19"/>
  <c r="AD3782" i="19"/>
  <c r="AD3783" i="19"/>
  <c r="AD3784" i="19"/>
  <c r="AD3785" i="19"/>
  <c r="AD3786" i="19"/>
  <c r="AD3787" i="19"/>
  <c r="AD3788" i="19"/>
  <c r="AD3789" i="19"/>
  <c r="AD3790" i="19"/>
  <c r="AD3791" i="19"/>
  <c r="AD3792" i="19"/>
  <c r="AD3793" i="19"/>
  <c r="AD3794" i="19"/>
  <c r="AD3795" i="19"/>
  <c r="AD3796" i="19"/>
  <c r="AD3797" i="19"/>
  <c r="AD3798" i="19"/>
  <c r="AD3799" i="19"/>
  <c r="AD3800" i="19"/>
  <c r="AD3801" i="19"/>
  <c r="AD3802" i="19"/>
  <c r="AD3803" i="19"/>
  <c r="AD3804" i="19"/>
  <c r="AD3805" i="19"/>
  <c r="AD3806" i="19"/>
  <c r="AD3807" i="19"/>
  <c r="AD3808" i="19"/>
  <c r="AD3809" i="19"/>
  <c r="AD3810" i="19"/>
  <c r="AD3811" i="19"/>
  <c r="AD3812" i="19"/>
  <c r="AD3813" i="19"/>
  <c r="AD3814" i="19"/>
  <c r="AD3815" i="19"/>
  <c r="AD3816" i="19"/>
  <c r="AD3817" i="19"/>
  <c r="AD3818" i="19"/>
  <c r="AD3819" i="19"/>
  <c r="AD3820" i="19"/>
  <c r="AD3821" i="19"/>
  <c r="AD3822" i="19"/>
  <c r="AD3823" i="19"/>
  <c r="AD3824" i="19"/>
  <c r="AD3825" i="19"/>
  <c r="AD3826" i="19"/>
  <c r="AD3827" i="19"/>
  <c r="AD3828" i="19"/>
  <c r="AD3829" i="19"/>
  <c r="AD3830" i="19"/>
  <c r="AD3831" i="19"/>
  <c r="AD3832" i="19"/>
  <c r="AD3833" i="19"/>
  <c r="AD3834" i="19"/>
  <c r="AD3835" i="19"/>
  <c r="AD3836" i="19"/>
  <c r="AD3837" i="19"/>
  <c r="AD3838" i="19"/>
  <c r="AD3839" i="19"/>
  <c r="AD3840" i="19"/>
  <c r="AD3841" i="19"/>
  <c r="AD3842" i="19"/>
  <c r="AD3843" i="19"/>
  <c r="AD3844" i="19"/>
  <c r="AD3845" i="19"/>
  <c r="AD3846" i="19"/>
  <c r="AD3847" i="19"/>
  <c r="AD3848" i="19"/>
  <c r="AD3849" i="19"/>
  <c r="AD3850" i="19"/>
  <c r="AD3851" i="19"/>
  <c r="AD3852" i="19"/>
  <c r="AD3853" i="19"/>
  <c r="AD3854" i="19"/>
  <c r="AD3855" i="19"/>
  <c r="AD3856" i="19"/>
  <c r="AD3857" i="19"/>
  <c r="AD3858" i="19"/>
  <c r="AD3859" i="19"/>
  <c r="AD3860" i="19"/>
  <c r="AD3861" i="19"/>
  <c r="AD3862" i="19"/>
  <c r="AD3863" i="19"/>
  <c r="AD3864" i="19"/>
  <c r="AD3865" i="19"/>
  <c r="AD3866" i="19"/>
  <c r="AD3867" i="19"/>
  <c r="AD3868" i="19"/>
  <c r="AD3869" i="19"/>
  <c r="AD3870" i="19"/>
  <c r="AD3871" i="19"/>
  <c r="AD3872" i="19"/>
  <c r="AD3873" i="19"/>
  <c r="AD3874" i="19"/>
  <c r="AD3875" i="19"/>
  <c r="AD3876" i="19"/>
  <c r="AD3877" i="19"/>
  <c r="AD3878" i="19"/>
  <c r="AD3879" i="19"/>
  <c r="AD3880" i="19"/>
  <c r="AD3881" i="19"/>
  <c r="AD3882" i="19"/>
  <c r="AD3883" i="19"/>
  <c r="AD3884" i="19"/>
  <c r="AD3885" i="19"/>
  <c r="AD3886" i="19"/>
  <c r="AD3887" i="19"/>
  <c r="AD3888" i="19"/>
  <c r="AD3889" i="19"/>
  <c r="AD3890" i="19"/>
  <c r="AD3891" i="19"/>
  <c r="AD3892" i="19"/>
  <c r="AD3893" i="19"/>
  <c r="AD3894" i="19"/>
  <c r="AD3895" i="19"/>
  <c r="AD3896" i="19"/>
  <c r="AD3897" i="19"/>
  <c r="AD3898" i="19"/>
  <c r="AD3899" i="19"/>
  <c r="AD3900" i="19"/>
  <c r="AD3901" i="19"/>
  <c r="AD3902" i="19"/>
  <c r="AD3903" i="19"/>
  <c r="AD3904" i="19"/>
  <c r="AD3905" i="19"/>
  <c r="AD3906" i="19"/>
  <c r="AD3907" i="19"/>
  <c r="AD3908" i="19"/>
  <c r="AD3909" i="19"/>
  <c r="AD3910" i="19"/>
  <c r="AD3911" i="19"/>
  <c r="AD3912" i="19"/>
  <c r="AD3913" i="19"/>
  <c r="AD3914" i="19"/>
  <c r="AD3915" i="19"/>
  <c r="AD3916" i="19"/>
  <c r="AD3917" i="19"/>
  <c r="AD3918" i="19"/>
  <c r="AD3919" i="19"/>
  <c r="AD3920" i="19"/>
  <c r="AD3921" i="19"/>
  <c r="AD3922" i="19"/>
  <c r="AD3923" i="19"/>
  <c r="AD3924" i="19"/>
  <c r="AD3925" i="19"/>
  <c r="AD3926" i="19"/>
  <c r="AD3927" i="19"/>
  <c r="AD3928" i="19"/>
  <c r="AD3929" i="19"/>
  <c r="AD3930" i="19"/>
  <c r="AD3931" i="19"/>
  <c r="AD3932" i="19"/>
  <c r="AD3933" i="19"/>
  <c r="AD3934" i="19"/>
  <c r="AD3935" i="19"/>
  <c r="AD3936" i="19"/>
  <c r="AD3937" i="19"/>
  <c r="AD3938" i="19"/>
  <c r="AD3939" i="19"/>
  <c r="AD3940" i="19"/>
  <c r="AD3941" i="19"/>
  <c r="AD3942" i="19"/>
  <c r="AD3943" i="19"/>
  <c r="AD3944" i="19"/>
  <c r="AD3945" i="19"/>
  <c r="AD3946" i="19"/>
  <c r="AD3947" i="19"/>
  <c r="AD3948" i="19"/>
  <c r="AD3949" i="19"/>
  <c r="AD3950" i="19"/>
  <c r="AD3951" i="19"/>
  <c r="AD3952" i="19"/>
  <c r="AD3953" i="19"/>
  <c r="AD3954" i="19"/>
  <c r="AD3955" i="19"/>
  <c r="AD3956" i="19"/>
  <c r="AD3957" i="19"/>
  <c r="AD3958" i="19"/>
  <c r="AD3959" i="19"/>
  <c r="AD3960" i="19"/>
  <c r="AD3961" i="19"/>
  <c r="AD3962" i="19"/>
  <c r="AD3963" i="19"/>
  <c r="AD3964" i="19"/>
  <c r="AD3965" i="19"/>
  <c r="AD3966" i="19"/>
  <c r="AD3967" i="19"/>
  <c r="AD3968" i="19"/>
  <c r="AD3969" i="19"/>
  <c r="AD3970" i="19"/>
  <c r="AD3971" i="19"/>
  <c r="AD3972" i="19"/>
  <c r="AD3973" i="19"/>
  <c r="AD3974" i="19"/>
  <c r="AD3975" i="19"/>
  <c r="AD3976" i="19"/>
  <c r="AD3977" i="19"/>
  <c r="AD3978" i="19"/>
  <c r="AD3979" i="19"/>
  <c r="AD3980" i="19"/>
  <c r="AD3981" i="19"/>
  <c r="AD3982" i="19"/>
  <c r="AD3983" i="19"/>
  <c r="AD3984" i="19"/>
  <c r="AD3985" i="19"/>
  <c r="AD3986" i="19"/>
  <c r="AD3987" i="19"/>
  <c r="AD3988" i="19"/>
  <c r="AD3989" i="19"/>
  <c r="AD3990" i="19"/>
  <c r="AD3991" i="19"/>
  <c r="AD3992" i="19"/>
  <c r="AD3993" i="19"/>
  <c r="AD3994" i="19"/>
  <c r="AD3995" i="19"/>
  <c r="AD3996" i="19"/>
  <c r="AD3997" i="19"/>
  <c r="AD3998" i="19"/>
  <c r="AD3999" i="19"/>
  <c r="AD4000" i="19"/>
  <c r="AD4001" i="19"/>
  <c r="AD4002" i="19"/>
  <c r="AD4003" i="19"/>
  <c r="AD4004" i="19"/>
  <c r="AD4005" i="19"/>
  <c r="AD4006" i="19"/>
  <c r="AD4007" i="19"/>
  <c r="AD4008" i="19"/>
  <c r="AD4009" i="19"/>
  <c r="AD4010" i="19"/>
  <c r="AD4011" i="19"/>
  <c r="AD4012" i="19"/>
  <c r="AD4013" i="19"/>
  <c r="AD4014" i="19"/>
  <c r="AD4015" i="19"/>
  <c r="AD4016" i="19"/>
  <c r="AD4017" i="19"/>
  <c r="AD4018" i="19"/>
  <c r="AD4019" i="19"/>
  <c r="AD4020" i="19"/>
  <c r="AD4021" i="19"/>
  <c r="AD4022" i="19"/>
  <c r="AD4023" i="19"/>
  <c r="AD4024" i="19"/>
  <c r="AD4025" i="19"/>
  <c r="AD4026" i="19"/>
  <c r="AD4027" i="19"/>
  <c r="AD4028" i="19"/>
  <c r="AD4029" i="19"/>
  <c r="AD4030" i="19"/>
  <c r="AD4031" i="19"/>
  <c r="AD4032" i="19"/>
  <c r="AD4033" i="19"/>
  <c r="AD4034" i="19"/>
  <c r="AD4035" i="19"/>
  <c r="AD4036" i="19"/>
  <c r="AD4037" i="19"/>
  <c r="AD4038" i="19"/>
  <c r="AD4039" i="19"/>
  <c r="AD4040" i="19"/>
  <c r="AD4041" i="19"/>
  <c r="AD4042" i="19"/>
  <c r="AD4043" i="19"/>
  <c r="AD4044" i="19"/>
  <c r="AD4045" i="19"/>
  <c r="AD4046" i="19"/>
  <c r="AD4047" i="19"/>
  <c r="AD4048" i="19"/>
  <c r="AD4049" i="19"/>
  <c r="AD4050" i="19"/>
  <c r="AD4051" i="19"/>
  <c r="AD4052" i="19"/>
  <c r="AD4053" i="19"/>
  <c r="AD4054" i="19"/>
  <c r="AD4055" i="19"/>
  <c r="AD4056" i="19"/>
  <c r="AD4057" i="19"/>
  <c r="AD4058" i="19"/>
  <c r="AD4059" i="19"/>
  <c r="AD4060" i="19"/>
  <c r="AD4061" i="19"/>
  <c r="AD4062" i="19"/>
  <c r="AD4063" i="19"/>
  <c r="AD4064" i="19"/>
  <c r="AD4065" i="19"/>
  <c r="AD4066" i="19"/>
  <c r="AD4067" i="19"/>
  <c r="AD4068" i="19"/>
  <c r="AD4069" i="19"/>
  <c r="AD4070" i="19"/>
  <c r="AD4071" i="19"/>
  <c r="AD4072" i="19"/>
  <c r="AD4073" i="19"/>
  <c r="AD4074" i="19"/>
  <c r="AD4075" i="19"/>
  <c r="AD4076" i="19"/>
  <c r="AD4077" i="19"/>
  <c r="AD4078" i="19"/>
  <c r="AD4079" i="19"/>
  <c r="AD4080" i="19"/>
  <c r="AD4081" i="19"/>
  <c r="AD4082" i="19"/>
  <c r="AD4083" i="19"/>
  <c r="AD4084" i="19"/>
  <c r="AD4085" i="19"/>
  <c r="AD4086" i="19"/>
  <c r="AD4087" i="19"/>
  <c r="AD4088" i="19"/>
  <c r="AD4089" i="19"/>
  <c r="AD4090" i="19"/>
  <c r="AD4091" i="19"/>
  <c r="AD4092" i="19"/>
  <c r="AD4093" i="19"/>
  <c r="AD4094" i="19"/>
  <c r="AD4095" i="19"/>
  <c r="AD4096" i="19"/>
  <c r="AD4097" i="19"/>
  <c r="AD4098" i="19"/>
  <c r="AD4099" i="19"/>
  <c r="AD4100" i="19"/>
  <c r="AD4101" i="19"/>
  <c r="AD4102" i="19"/>
  <c r="AD4103" i="19"/>
  <c r="AD4104" i="19"/>
  <c r="AD4105" i="19"/>
  <c r="AD4106" i="19"/>
  <c r="AD4107" i="19"/>
  <c r="AD4108" i="19"/>
  <c r="AD4109" i="19"/>
  <c r="AD4110" i="19"/>
  <c r="AD4111" i="19"/>
  <c r="AD4112" i="19"/>
  <c r="AD4113" i="19"/>
  <c r="AD4114" i="19"/>
  <c r="AD4115" i="19"/>
  <c r="AD4116" i="19"/>
  <c r="AD4117" i="19"/>
  <c r="AD4118" i="19"/>
  <c r="AD4119" i="19"/>
  <c r="AD4120" i="19"/>
  <c r="AD4121" i="19"/>
  <c r="AD4122" i="19"/>
  <c r="AD4123" i="19"/>
  <c r="AD4124" i="19"/>
  <c r="AD4125" i="19"/>
  <c r="AD4126" i="19"/>
  <c r="AD4127" i="19"/>
  <c r="AD4128" i="19"/>
  <c r="AD4129" i="19"/>
  <c r="AD4130" i="19"/>
  <c r="AD4131" i="19"/>
  <c r="AD4132" i="19"/>
  <c r="AD4133" i="19"/>
  <c r="AD4134" i="19"/>
  <c r="AD4135" i="19"/>
  <c r="AD4136" i="19"/>
  <c r="AD4137" i="19"/>
  <c r="AD4138" i="19"/>
  <c r="AD4139" i="19"/>
  <c r="AD4140" i="19"/>
  <c r="AD4141" i="19"/>
  <c r="AD4142" i="19"/>
  <c r="AD4143" i="19"/>
  <c r="AD4144" i="19"/>
  <c r="AD4145" i="19"/>
  <c r="AD4146" i="19"/>
  <c r="AD4147" i="19"/>
  <c r="AD4148" i="19"/>
  <c r="AD4149" i="19"/>
  <c r="AD4150" i="19"/>
  <c r="AD4151" i="19"/>
  <c r="AD4152" i="19"/>
  <c r="AD4153" i="19"/>
  <c r="AD4154" i="19"/>
  <c r="AD4155" i="19"/>
  <c r="AD4156" i="19"/>
  <c r="AD4157" i="19"/>
  <c r="AD4158" i="19"/>
  <c r="AD4159" i="19"/>
  <c r="AD4160" i="19"/>
  <c r="AD4161" i="19"/>
  <c r="AD4162" i="19"/>
  <c r="AD4163" i="19"/>
  <c r="AD4164" i="19"/>
  <c r="AD4165" i="19"/>
  <c r="AD4166" i="19"/>
  <c r="AD4167" i="19"/>
  <c r="AD4168" i="19"/>
  <c r="AD4169" i="19"/>
  <c r="AD4170" i="19"/>
  <c r="AD4171" i="19"/>
  <c r="AD4172" i="19"/>
  <c r="AD4173" i="19"/>
  <c r="AD4174" i="19"/>
  <c r="AD4175" i="19"/>
  <c r="AD4176" i="19"/>
  <c r="AD4177" i="19"/>
  <c r="AD4178" i="19"/>
  <c r="AD4179" i="19"/>
  <c r="AD4180" i="19"/>
  <c r="AD4181" i="19"/>
  <c r="AD4182" i="19"/>
  <c r="AD4183" i="19"/>
  <c r="AD4184" i="19"/>
  <c r="AD4185" i="19"/>
  <c r="AD4186" i="19"/>
  <c r="AD4187" i="19"/>
  <c r="AD4188" i="19"/>
  <c r="AD4189" i="19"/>
  <c r="AD4190" i="19"/>
  <c r="AD4191" i="19"/>
  <c r="AD4192" i="19"/>
  <c r="AD4193" i="19"/>
  <c r="AD4194" i="19"/>
  <c r="AD4195" i="19"/>
  <c r="AD4196" i="19"/>
  <c r="AD4197" i="19"/>
  <c r="AD4198" i="19"/>
  <c r="AD4199" i="19"/>
  <c r="AD4200" i="19"/>
  <c r="AD4201" i="19"/>
  <c r="AD4202" i="19"/>
  <c r="AD4203" i="19"/>
  <c r="AD4204" i="19"/>
  <c r="AD4205" i="19"/>
  <c r="AD4206" i="19"/>
  <c r="AD4207" i="19"/>
  <c r="AD4208" i="19"/>
  <c r="AD4209" i="19"/>
  <c r="AD4210" i="19"/>
  <c r="AD4211" i="19"/>
  <c r="AD4212" i="19"/>
  <c r="AD4213" i="19"/>
  <c r="AD4214" i="19"/>
  <c r="AD4215" i="19"/>
  <c r="AD4216" i="19"/>
  <c r="AD4217" i="19"/>
  <c r="AD4218" i="19"/>
  <c r="AD4219" i="19"/>
  <c r="AD4220" i="19"/>
  <c r="AD4221" i="19"/>
  <c r="AD4222" i="19"/>
  <c r="AD4223" i="19"/>
  <c r="AD4224" i="19"/>
  <c r="AD4225" i="19"/>
  <c r="AD4226" i="19"/>
  <c r="AD4227" i="19"/>
  <c r="AD4228" i="19"/>
  <c r="AD4229" i="19"/>
  <c r="AD4230" i="19"/>
  <c r="AD4231" i="19"/>
  <c r="AD4232" i="19"/>
  <c r="AD4233" i="19"/>
  <c r="AD4234" i="19"/>
  <c r="AD4235" i="19"/>
  <c r="AD4236" i="19"/>
  <c r="AD4237" i="19"/>
  <c r="AD4238" i="19"/>
  <c r="AD4239" i="19"/>
  <c r="AD4240" i="19"/>
  <c r="AD4241" i="19"/>
  <c r="AD4242" i="19"/>
  <c r="AD4243" i="19"/>
  <c r="AD4244" i="19"/>
  <c r="AD4245" i="19"/>
  <c r="AD4246" i="19"/>
  <c r="AD4247" i="19"/>
  <c r="AD4248" i="19"/>
  <c r="AD4249" i="19"/>
  <c r="AD4250" i="19"/>
  <c r="AD4251" i="19"/>
  <c r="AD4252" i="19"/>
  <c r="AD4253" i="19"/>
  <c r="AD4254" i="19"/>
  <c r="AD4255" i="19"/>
  <c r="AD4256" i="19"/>
  <c r="AD4257" i="19"/>
  <c r="AD4258" i="19"/>
  <c r="AD4259" i="19"/>
  <c r="AD4260" i="19"/>
  <c r="AD4261" i="19"/>
  <c r="AD4262" i="19"/>
  <c r="AD4263" i="19"/>
  <c r="AD4264" i="19"/>
  <c r="AD4265" i="19"/>
  <c r="AD4266" i="19"/>
  <c r="AD4267" i="19"/>
  <c r="AD4268" i="19"/>
  <c r="AD4269" i="19"/>
  <c r="AD4270" i="19"/>
  <c r="AD4271" i="19"/>
  <c r="AD4272" i="19"/>
  <c r="AD4273" i="19"/>
  <c r="AD4274" i="19"/>
  <c r="AD4275" i="19"/>
  <c r="AD4276" i="19"/>
  <c r="AD4277" i="19"/>
  <c r="AD4278" i="19"/>
  <c r="AD4279" i="19"/>
  <c r="AD4280" i="19"/>
  <c r="AD4281" i="19"/>
  <c r="AD4282" i="19"/>
  <c r="AD4283" i="19"/>
  <c r="AD4284" i="19"/>
  <c r="AD4285" i="19"/>
  <c r="AD4286" i="19"/>
  <c r="AD4287" i="19"/>
  <c r="AD4288" i="19"/>
  <c r="AD4289" i="19"/>
  <c r="AD4290" i="19"/>
  <c r="AD4291" i="19"/>
  <c r="AD4292" i="19"/>
  <c r="AD4293" i="19"/>
  <c r="AD4294" i="19"/>
  <c r="AD4295" i="19"/>
  <c r="AD4296" i="19"/>
  <c r="AD4297" i="19"/>
  <c r="AD4298" i="19"/>
  <c r="AD4299" i="19"/>
  <c r="AD4300" i="19"/>
  <c r="AD4301" i="19"/>
  <c r="AD4302" i="19"/>
  <c r="AD4303" i="19"/>
  <c r="AD4304" i="19"/>
  <c r="AD4305" i="19"/>
  <c r="AD4306" i="19"/>
  <c r="AD4307" i="19"/>
  <c r="AD4308" i="19"/>
  <c r="AD4309" i="19"/>
  <c r="AD4310" i="19"/>
  <c r="AD4311" i="19"/>
  <c r="AD4312" i="19"/>
  <c r="AD4313" i="19"/>
  <c r="AD4314" i="19"/>
  <c r="AD4315" i="19"/>
  <c r="AD4316" i="19"/>
  <c r="AD4317" i="19"/>
  <c r="AD4318" i="19"/>
  <c r="AD4319" i="19"/>
  <c r="AD4320" i="19"/>
  <c r="AD4321" i="19"/>
  <c r="AD4322" i="19"/>
  <c r="AD4323" i="19"/>
  <c r="AD4324" i="19"/>
  <c r="AD4325" i="19"/>
  <c r="AD4326" i="19"/>
  <c r="AD4327" i="19"/>
  <c r="AD4328" i="19"/>
  <c r="AD4329" i="19"/>
  <c r="AD4330" i="19"/>
  <c r="AD4331" i="19"/>
  <c r="AD4332" i="19"/>
  <c r="AD4333" i="19"/>
  <c r="AD4334" i="19"/>
  <c r="AD4335" i="19"/>
  <c r="AD4336" i="19"/>
  <c r="AD4337" i="19"/>
  <c r="AD4338" i="19"/>
  <c r="AD4339" i="19"/>
  <c r="AD4340" i="19"/>
  <c r="AD4341" i="19"/>
  <c r="AD4342" i="19"/>
  <c r="AD4343" i="19"/>
  <c r="AD4344" i="19"/>
  <c r="AD4345" i="19"/>
  <c r="AD4346" i="19"/>
  <c r="AD4347" i="19"/>
  <c r="AD4348" i="19"/>
  <c r="AD4349" i="19"/>
  <c r="AD4350" i="19"/>
  <c r="AD4351" i="19"/>
  <c r="AD4352" i="19"/>
  <c r="AD4353" i="19"/>
  <c r="AD4354" i="19"/>
  <c r="AD4355" i="19"/>
  <c r="AD4356" i="19"/>
  <c r="AD4357" i="19"/>
  <c r="AD4358" i="19"/>
  <c r="AD4359" i="19"/>
  <c r="AD4360" i="19"/>
  <c r="AD4361" i="19"/>
  <c r="AD4362" i="19"/>
  <c r="AD4363" i="19"/>
  <c r="AD4364" i="19"/>
  <c r="AD4365" i="19"/>
  <c r="AD4366" i="19"/>
  <c r="AD4367" i="19"/>
  <c r="AD4368" i="19"/>
  <c r="AD4369" i="19"/>
  <c r="AD4370" i="19"/>
  <c r="AD4371" i="19"/>
  <c r="AD4372" i="19"/>
  <c r="AD4373" i="19"/>
  <c r="AD4374" i="19"/>
  <c r="AD4375" i="19"/>
  <c r="AD4376" i="19"/>
  <c r="AD4377" i="19"/>
  <c r="AD4378" i="19"/>
  <c r="AD4379" i="19"/>
  <c r="AD4380" i="19"/>
  <c r="AD4381" i="19"/>
  <c r="AD4382" i="19"/>
  <c r="AD4383" i="19"/>
  <c r="AD4384" i="19"/>
  <c r="AD4385" i="19"/>
  <c r="AD4386" i="19"/>
  <c r="AD4387" i="19"/>
  <c r="AD4388" i="19"/>
  <c r="AD4389" i="19"/>
  <c r="AD4390" i="19"/>
  <c r="AD4391" i="19"/>
  <c r="AD4392" i="19"/>
  <c r="AD4393" i="19"/>
  <c r="AD4394" i="19"/>
  <c r="AD4395" i="19"/>
  <c r="AD4396" i="19"/>
  <c r="AD4397" i="19"/>
  <c r="AD4398" i="19"/>
  <c r="AD4399" i="19"/>
  <c r="AD4400" i="19"/>
  <c r="AD4401" i="19"/>
  <c r="AD4402" i="19"/>
  <c r="AD4403" i="19"/>
  <c r="AD4404" i="19"/>
  <c r="AD4405" i="19"/>
  <c r="AD4406" i="19"/>
  <c r="AD4407" i="19"/>
  <c r="AD4408" i="19"/>
  <c r="AD4409" i="19"/>
  <c r="AD4410" i="19"/>
  <c r="AD4411" i="19"/>
  <c r="AD4412" i="19"/>
  <c r="AD4413" i="19"/>
  <c r="AD4414" i="19"/>
  <c r="AD4415" i="19"/>
  <c r="AD4416" i="19"/>
  <c r="AD4417" i="19"/>
  <c r="AD4418" i="19"/>
  <c r="AD4419" i="19"/>
  <c r="AD4420" i="19"/>
  <c r="AD4421" i="19"/>
  <c r="AD4422" i="19"/>
  <c r="AD4423" i="19"/>
  <c r="AD4424" i="19"/>
  <c r="AD4425" i="19"/>
  <c r="AD4426" i="19"/>
  <c r="AD4427" i="19"/>
  <c r="AD4428" i="19"/>
  <c r="AD4429" i="19"/>
  <c r="AD4430" i="19"/>
  <c r="AD4431" i="19"/>
  <c r="AD4432" i="19"/>
  <c r="AD4433" i="19"/>
  <c r="AD4434" i="19"/>
  <c r="AD4435" i="19"/>
  <c r="AD4436" i="19"/>
  <c r="AD4437" i="19"/>
  <c r="AD4438" i="19"/>
  <c r="AD4439" i="19"/>
  <c r="AD4440" i="19"/>
  <c r="AD4441" i="19"/>
  <c r="AD4442" i="19"/>
  <c r="AD4443" i="19"/>
  <c r="AD4444" i="19"/>
  <c r="AD4445" i="19"/>
  <c r="AD4446" i="19"/>
  <c r="AD4447" i="19"/>
  <c r="AD4448" i="19"/>
  <c r="AD4449" i="19"/>
  <c r="AD4450" i="19"/>
  <c r="AD4451" i="19"/>
  <c r="AD4452" i="19"/>
  <c r="AD4453" i="19"/>
  <c r="AD4454" i="19"/>
  <c r="AD4455" i="19"/>
  <c r="AD4456" i="19"/>
  <c r="AD4457" i="19"/>
  <c r="AD4458" i="19"/>
  <c r="AD4459" i="19"/>
  <c r="AD4460" i="19"/>
  <c r="AD4461" i="19"/>
  <c r="AD4462" i="19"/>
  <c r="AD4463" i="19"/>
  <c r="AD4464" i="19"/>
  <c r="AD4465" i="19"/>
  <c r="AD4466" i="19"/>
  <c r="AD4467" i="19"/>
  <c r="AD4468" i="19"/>
  <c r="AD4469" i="19"/>
  <c r="AD4470" i="19"/>
  <c r="AD4471" i="19"/>
  <c r="AD4472" i="19"/>
  <c r="AD4473" i="19"/>
  <c r="AD4474" i="19"/>
  <c r="AD4475" i="19"/>
  <c r="AD4476" i="19"/>
  <c r="AD4477" i="19"/>
  <c r="AD4478" i="19"/>
  <c r="AD4479" i="19"/>
  <c r="AD4480" i="19"/>
  <c r="AD4481" i="19"/>
  <c r="AD4482" i="19"/>
  <c r="AD4483" i="19"/>
  <c r="AD4484" i="19"/>
  <c r="AD4485" i="19"/>
  <c r="AD4486" i="19"/>
  <c r="AD4487" i="19"/>
  <c r="AD4488" i="19"/>
  <c r="AD4489" i="19"/>
  <c r="AD4490" i="19"/>
  <c r="AD4491" i="19"/>
  <c r="AD4492" i="19"/>
  <c r="AD4493" i="19"/>
  <c r="AD4494" i="19"/>
  <c r="AD4495" i="19"/>
  <c r="AD4496" i="19"/>
  <c r="AD4497" i="19"/>
  <c r="AD4498" i="19"/>
  <c r="AD4499" i="19"/>
  <c r="AD4500" i="19"/>
  <c r="AD4501" i="19"/>
  <c r="AD4502" i="19"/>
  <c r="AD4503" i="19"/>
  <c r="AD4504" i="19"/>
  <c r="AD4505" i="19"/>
  <c r="AD4506" i="19"/>
  <c r="AD4507" i="19"/>
  <c r="AD4508" i="19"/>
  <c r="AD4509" i="19"/>
  <c r="AD4510" i="19"/>
  <c r="AD4511" i="19"/>
  <c r="AD4512" i="19"/>
  <c r="AD4513" i="19"/>
  <c r="AD4514" i="19"/>
  <c r="AD4515" i="19"/>
  <c r="AD4516" i="19"/>
  <c r="AD4517" i="19"/>
  <c r="AD4518" i="19"/>
  <c r="AD4519" i="19"/>
  <c r="AD4520" i="19"/>
  <c r="AD4521" i="19"/>
  <c r="AD4522" i="19"/>
  <c r="AD4523" i="19"/>
  <c r="AD4524" i="19"/>
  <c r="AD4525" i="19"/>
  <c r="AD4526" i="19"/>
  <c r="AD4527" i="19"/>
  <c r="AD4528" i="19"/>
  <c r="AD4529" i="19"/>
  <c r="AD4530" i="19"/>
  <c r="AD4531" i="19"/>
  <c r="AD4532" i="19"/>
  <c r="AD4533" i="19"/>
  <c r="AD4534" i="19"/>
  <c r="AD4535" i="19"/>
  <c r="AD4536" i="19"/>
  <c r="AD4537" i="19"/>
  <c r="AD4538" i="19"/>
  <c r="AD4539" i="19"/>
  <c r="AD4540" i="19"/>
  <c r="AD4541" i="19"/>
  <c r="AD4542" i="19"/>
  <c r="AD4543" i="19"/>
  <c r="AD4544" i="19"/>
  <c r="AD4545" i="19"/>
  <c r="AD4546" i="19"/>
  <c r="AD4547" i="19"/>
  <c r="AD4548" i="19"/>
  <c r="AD4549" i="19"/>
  <c r="AD4550" i="19"/>
  <c r="AD4551" i="19"/>
  <c r="AD4552" i="19"/>
  <c r="AD4553" i="19"/>
  <c r="AD4554" i="19"/>
  <c r="AD4555" i="19"/>
  <c r="AD4556" i="19"/>
  <c r="AD4557" i="19"/>
  <c r="AD4558" i="19"/>
  <c r="AD4559" i="19"/>
  <c r="AD4560" i="19"/>
  <c r="AD4561" i="19"/>
  <c r="AD4562" i="19"/>
  <c r="AD4563" i="19"/>
  <c r="AD4564" i="19"/>
  <c r="AD4565" i="19"/>
  <c r="AD4566" i="19"/>
  <c r="AD4567" i="19"/>
  <c r="AD4568" i="19"/>
  <c r="AD4569" i="19"/>
  <c r="AD4570" i="19"/>
  <c r="AD4571" i="19"/>
  <c r="AD4572" i="19"/>
  <c r="AD4573" i="19"/>
  <c r="AD4574" i="19"/>
  <c r="AD4575" i="19"/>
  <c r="AD4576" i="19"/>
  <c r="AD4577" i="19"/>
  <c r="AD4578" i="19"/>
  <c r="AD4579" i="19"/>
  <c r="AD4580" i="19"/>
  <c r="AD4581" i="19"/>
  <c r="AD4582" i="19"/>
  <c r="AD4583" i="19"/>
  <c r="AD4584" i="19"/>
  <c r="AD4585" i="19"/>
  <c r="AD4586" i="19"/>
  <c r="AD4587" i="19"/>
  <c r="AD4588" i="19"/>
  <c r="AD4589" i="19"/>
  <c r="AD4590" i="19"/>
  <c r="AD4591" i="19"/>
  <c r="AD4592" i="19"/>
  <c r="AD4593" i="19"/>
  <c r="AD4594" i="19"/>
  <c r="AD4595" i="19"/>
  <c r="AD4596" i="19"/>
  <c r="AD4597" i="19"/>
  <c r="AD4598" i="19"/>
  <c r="AD4599" i="19"/>
  <c r="AD4600" i="19"/>
  <c r="AE4600" i="19"/>
  <c r="U4600" i="19"/>
  <c r="T5" i="19"/>
  <c r="T6" i="19" s="1"/>
  <c r="T7" i="19" s="1"/>
  <c r="T8" i="19" s="1"/>
  <c r="T9" i="19" s="1"/>
  <c r="T10" i="19" s="1"/>
  <c r="T11" i="19" s="1"/>
  <c r="T12" i="19" s="1"/>
  <c r="T13" i="19" s="1"/>
  <c r="T14" i="19" s="1"/>
  <c r="T15" i="19" s="1"/>
  <c r="T16" i="19" s="1"/>
  <c r="T17" i="19" s="1"/>
  <c r="T18" i="19" s="1"/>
  <c r="T19" i="19" s="1"/>
  <c r="T20" i="19" s="1"/>
  <c r="T21" i="19" s="1"/>
  <c r="T22" i="19" s="1"/>
  <c r="T23" i="19" s="1"/>
  <c r="T24" i="19" s="1"/>
  <c r="T25" i="19" s="1"/>
  <c r="T26" i="19" s="1"/>
  <c r="T27" i="19" s="1"/>
  <c r="T28" i="19" s="1"/>
  <c r="T29" i="19" s="1"/>
  <c r="T30" i="19" s="1"/>
  <c r="T31" i="19" s="1"/>
  <c r="T32" i="19" s="1"/>
  <c r="T33" i="19" s="1"/>
  <c r="T34" i="19" s="1"/>
  <c r="T35" i="19" s="1"/>
  <c r="T36" i="19" s="1"/>
  <c r="T37" i="19" s="1"/>
  <c r="T38" i="19" s="1"/>
  <c r="T39" i="19" s="1"/>
  <c r="T40" i="19" s="1"/>
  <c r="T41" i="19" s="1"/>
  <c r="T42" i="19" s="1"/>
  <c r="T43" i="19" s="1"/>
  <c r="T44" i="19" s="1"/>
  <c r="T45" i="19" s="1"/>
  <c r="T46" i="19" s="1"/>
  <c r="T47" i="19" s="1"/>
  <c r="T48" i="19" s="1"/>
  <c r="T49" i="19" s="1"/>
  <c r="T50" i="19" s="1"/>
  <c r="T51" i="19" s="1"/>
  <c r="T52" i="19" s="1"/>
  <c r="T53" i="19" s="1"/>
  <c r="T54" i="19" s="1"/>
  <c r="T55" i="19" s="1"/>
  <c r="T56" i="19" s="1"/>
  <c r="T57" i="19" s="1"/>
  <c r="T58" i="19" s="1"/>
  <c r="T59" i="19" s="1"/>
  <c r="T60" i="19" s="1"/>
  <c r="T61" i="19" s="1"/>
  <c r="T62" i="19" s="1"/>
  <c r="T63" i="19" s="1"/>
  <c r="T64" i="19" s="1"/>
  <c r="T65" i="19" s="1"/>
  <c r="T66" i="19" s="1"/>
  <c r="T67" i="19" s="1"/>
  <c r="T68" i="19" s="1"/>
  <c r="T69" i="19" s="1"/>
  <c r="T70" i="19" s="1"/>
  <c r="T71" i="19" s="1"/>
  <c r="T72" i="19" s="1"/>
  <c r="T73" i="19" s="1"/>
  <c r="T74" i="19" s="1"/>
  <c r="T75" i="19" s="1"/>
  <c r="T76" i="19" s="1"/>
  <c r="T77" i="19" s="1"/>
  <c r="T78" i="19" s="1"/>
  <c r="T79" i="19" s="1"/>
  <c r="T80" i="19" s="1"/>
  <c r="T81" i="19" s="1"/>
  <c r="T82" i="19" s="1"/>
  <c r="T83" i="19" s="1"/>
  <c r="T84" i="19" s="1"/>
  <c r="T85" i="19" s="1"/>
  <c r="T86" i="19" s="1"/>
  <c r="T87" i="19" s="1"/>
  <c r="T88" i="19" s="1"/>
  <c r="T89" i="19" s="1"/>
  <c r="T90" i="19" s="1"/>
  <c r="T91" i="19" s="1"/>
  <c r="T92" i="19" s="1"/>
  <c r="T93" i="19" s="1"/>
  <c r="T94" i="19" s="1"/>
  <c r="T95" i="19" s="1"/>
  <c r="T96" i="19" s="1"/>
  <c r="T97" i="19" s="1"/>
  <c r="T98" i="19" s="1"/>
  <c r="T99" i="19" s="1"/>
  <c r="T100" i="19" s="1"/>
  <c r="T101" i="19" s="1"/>
  <c r="T102" i="19" s="1"/>
  <c r="T103" i="19" s="1"/>
  <c r="T104" i="19" s="1"/>
  <c r="T105" i="19" s="1"/>
  <c r="T106" i="19" s="1"/>
  <c r="T107" i="19" s="1"/>
  <c r="T108" i="19" s="1"/>
  <c r="T109" i="19" s="1"/>
  <c r="T110" i="19" s="1"/>
  <c r="T111" i="19" s="1"/>
  <c r="T112" i="19" s="1"/>
  <c r="T113" i="19" s="1"/>
  <c r="T114" i="19" s="1"/>
  <c r="T115" i="19" s="1"/>
  <c r="T116" i="19" s="1"/>
  <c r="T117" i="19" s="1"/>
  <c r="T118" i="19" s="1"/>
  <c r="T119" i="19" s="1"/>
  <c r="T120" i="19" s="1"/>
  <c r="T121" i="19" s="1"/>
  <c r="T122" i="19" s="1"/>
  <c r="T123" i="19" s="1"/>
  <c r="T124" i="19" s="1"/>
  <c r="T125" i="19" s="1"/>
  <c r="T126" i="19" s="1"/>
  <c r="T127" i="19" s="1"/>
  <c r="T128" i="19" s="1"/>
  <c r="T129" i="19" s="1"/>
  <c r="T130" i="19" s="1"/>
  <c r="T131" i="19" s="1"/>
  <c r="T132" i="19" s="1"/>
  <c r="T133" i="19" s="1"/>
  <c r="T134" i="19" s="1"/>
  <c r="T135" i="19" s="1"/>
  <c r="T136" i="19" s="1"/>
  <c r="T137" i="19" s="1"/>
  <c r="T138" i="19" s="1"/>
  <c r="T139" i="19" s="1"/>
  <c r="T140" i="19" s="1"/>
  <c r="T141" i="19" s="1"/>
  <c r="T142" i="19" s="1"/>
  <c r="T143" i="19" s="1"/>
  <c r="T144" i="19" s="1"/>
  <c r="T145" i="19" s="1"/>
  <c r="T146" i="19" s="1"/>
  <c r="T147" i="19" s="1"/>
  <c r="T148" i="19" s="1"/>
  <c r="T149" i="19" s="1"/>
  <c r="T150" i="19" s="1"/>
  <c r="T151" i="19" s="1"/>
  <c r="T152" i="19" s="1"/>
  <c r="T153" i="19" s="1"/>
  <c r="T154" i="19" s="1"/>
  <c r="T155" i="19" s="1"/>
  <c r="T156" i="19" s="1"/>
  <c r="T157" i="19" s="1"/>
  <c r="T158" i="19" s="1"/>
  <c r="T159" i="19" s="1"/>
  <c r="T160" i="19" s="1"/>
  <c r="T161" i="19" s="1"/>
  <c r="T162" i="19" s="1"/>
  <c r="T163" i="19" s="1"/>
  <c r="T164" i="19" s="1"/>
  <c r="T165" i="19" s="1"/>
  <c r="T166" i="19" s="1"/>
  <c r="T167" i="19" s="1"/>
  <c r="T168" i="19" s="1"/>
  <c r="T169" i="19" s="1"/>
  <c r="T170" i="19" s="1"/>
  <c r="T171" i="19" s="1"/>
  <c r="T172" i="19" s="1"/>
  <c r="T173" i="19" s="1"/>
  <c r="T174" i="19" s="1"/>
  <c r="T175" i="19" s="1"/>
  <c r="T176" i="19" s="1"/>
  <c r="T177" i="19" s="1"/>
  <c r="T178" i="19" s="1"/>
  <c r="T179" i="19" s="1"/>
  <c r="T180" i="19" s="1"/>
  <c r="T181" i="19" s="1"/>
  <c r="T182" i="19" s="1"/>
  <c r="T183" i="19" s="1"/>
  <c r="T184" i="19" s="1"/>
  <c r="T185" i="19" s="1"/>
  <c r="T186" i="19" s="1"/>
  <c r="T187" i="19" s="1"/>
  <c r="T188" i="19" s="1"/>
  <c r="T189" i="19" s="1"/>
  <c r="T190" i="19" s="1"/>
  <c r="T191" i="19" s="1"/>
  <c r="T192" i="19" s="1"/>
  <c r="T193" i="19" s="1"/>
  <c r="T194" i="19" s="1"/>
  <c r="T195" i="19" s="1"/>
  <c r="T196" i="19" s="1"/>
  <c r="T197" i="19" s="1"/>
  <c r="T198" i="19" s="1"/>
  <c r="T199" i="19" s="1"/>
  <c r="T200" i="19" s="1"/>
  <c r="T201" i="19" s="1"/>
  <c r="T202" i="19" s="1"/>
  <c r="T203" i="19" s="1"/>
  <c r="T204" i="19" s="1"/>
  <c r="T205" i="19" s="1"/>
  <c r="T206" i="19" s="1"/>
  <c r="T207" i="19" s="1"/>
  <c r="T208" i="19" s="1"/>
  <c r="T209" i="19" s="1"/>
  <c r="T210" i="19" s="1"/>
  <c r="T211" i="19" s="1"/>
  <c r="T212" i="19" s="1"/>
  <c r="T213" i="19" s="1"/>
  <c r="T214" i="19" s="1"/>
  <c r="T215" i="19" s="1"/>
  <c r="T216" i="19" s="1"/>
  <c r="T217" i="19" s="1"/>
  <c r="T218" i="19" s="1"/>
  <c r="T219" i="19" s="1"/>
  <c r="T220" i="19" s="1"/>
  <c r="T221" i="19" s="1"/>
  <c r="T222" i="19" s="1"/>
  <c r="T223" i="19" s="1"/>
  <c r="T224" i="19" s="1"/>
  <c r="T225" i="19" s="1"/>
  <c r="T226" i="19" s="1"/>
  <c r="T227" i="19" s="1"/>
  <c r="T228" i="19" s="1"/>
  <c r="T229" i="19" s="1"/>
  <c r="T230" i="19" s="1"/>
  <c r="T231" i="19" s="1"/>
  <c r="T232" i="19" s="1"/>
  <c r="T233" i="19" s="1"/>
  <c r="T234" i="19" s="1"/>
  <c r="T235" i="19" s="1"/>
  <c r="T236" i="19" s="1"/>
  <c r="T237" i="19" s="1"/>
  <c r="T238" i="19" s="1"/>
  <c r="T239" i="19" s="1"/>
  <c r="T240" i="19" s="1"/>
  <c r="T241" i="19" s="1"/>
  <c r="T242" i="19" s="1"/>
  <c r="T243" i="19" s="1"/>
  <c r="T244" i="19" s="1"/>
  <c r="T245" i="19" s="1"/>
  <c r="T246" i="19" s="1"/>
  <c r="T247" i="19" s="1"/>
  <c r="T248" i="19" s="1"/>
  <c r="T249" i="19" s="1"/>
  <c r="T250" i="19" s="1"/>
  <c r="T251" i="19" s="1"/>
  <c r="T252" i="19" s="1"/>
  <c r="T253" i="19" s="1"/>
  <c r="T254" i="19" s="1"/>
  <c r="T255" i="19" s="1"/>
  <c r="T256" i="19" s="1"/>
  <c r="T257" i="19" s="1"/>
  <c r="T258" i="19" s="1"/>
  <c r="T259" i="19" s="1"/>
  <c r="T260" i="19" s="1"/>
  <c r="T261" i="19" s="1"/>
  <c r="T262" i="19" s="1"/>
  <c r="T263" i="19" s="1"/>
  <c r="T264" i="19" s="1"/>
  <c r="T265" i="19" s="1"/>
  <c r="T266" i="19" s="1"/>
  <c r="T267" i="19" s="1"/>
  <c r="T268" i="19" s="1"/>
  <c r="T269" i="19" s="1"/>
  <c r="T270" i="19" s="1"/>
  <c r="T271" i="19" s="1"/>
  <c r="T272" i="19" s="1"/>
  <c r="T273" i="19" s="1"/>
  <c r="T274" i="19" s="1"/>
  <c r="T275" i="19" s="1"/>
  <c r="T276" i="19" s="1"/>
  <c r="T277" i="19" s="1"/>
  <c r="T278" i="19" s="1"/>
  <c r="T279" i="19" s="1"/>
  <c r="T280" i="19" s="1"/>
  <c r="T281" i="19" s="1"/>
  <c r="T282" i="19" s="1"/>
  <c r="T283" i="19" s="1"/>
  <c r="T284" i="19" s="1"/>
  <c r="T285" i="19" s="1"/>
  <c r="T286" i="19" s="1"/>
  <c r="T287" i="19" s="1"/>
  <c r="T288" i="19" s="1"/>
  <c r="T289" i="19" s="1"/>
  <c r="T290" i="19" s="1"/>
  <c r="T291" i="19" s="1"/>
  <c r="T292" i="19" s="1"/>
  <c r="T293" i="19" s="1"/>
  <c r="T294" i="19" s="1"/>
  <c r="T295" i="19" s="1"/>
  <c r="T296" i="19" s="1"/>
  <c r="T297" i="19" s="1"/>
  <c r="T298" i="19" s="1"/>
  <c r="T299" i="19" s="1"/>
  <c r="T300" i="19" s="1"/>
  <c r="T301" i="19" s="1"/>
  <c r="T302" i="19" s="1"/>
  <c r="T303" i="19" s="1"/>
  <c r="T304" i="19" s="1"/>
  <c r="T305" i="19" s="1"/>
  <c r="T306" i="19" s="1"/>
  <c r="T307" i="19" s="1"/>
  <c r="T308" i="19" s="1"/>
  <c r="T309" i="19" s="1"/>
  <c r="T310" i="19" s="1"/>
  <c r="T311" i="19" s="1"/>
  <c r="T312" i="19" s="1"/>
  <c r="T313" i="19" s="1"/>
  <c r="T314" i="19" s="1"/>
  <c r="T315" i="19" s="1"/>
  <c r="T316" i="19" s="1"/>
  <c r="T317" i="19" s="1"/>
  <c r="T318" i="19" s="1"/>
  <c r="T319" i="19" s="1"/>
  <c r="T320" i="19" s="1"/>
  <c r="T321" i="19" s="1"/>
  <c r="T322" i="19" s="1"/>
  <c r="T323" i="19" s="1"/>
  <c r="T324" i="19" s="1"/>
  <c r="T325" i="19" s="1"/>
  <c r="T326" i="19" s="1"/>
  <c r="T327" i="19" s="1"/>
  <c r="T328" i="19" s="1"/>
  <c r="T329" i="19" s="1"/>
  <c r="T330" i="19" s="1"/>
  <c r="T331" i="19" s="1"/>
  <c r="T332" i="19" s="1"/>
  <c r="T333" i="19" s="1"/>
  <c r="T334" i="19" s="1"/>
  <c r="T335" i="19" s="1"/>
  <c r="T336" i="19" s="1"/>
  <c r="T337" i="19" s="1"/>
  <c r="T338" i="19" s="1"/>
  <c r="T339" i="19" s="1"/>
  <c r="T340" i="19" s="1"/>
  <c r="T341" i="19" s="1"/>
  <c r="T342" i="19" s="1"/>
  <c r="T343" i="19" s="1"/>
  <c r="T344" i="19" s="1"/>
  <c r="T345" i="19" s="1"/>
  <c r="T346" i="19" s="1"/>
  <c r="T347" i="19" s="1"/>
  <c r="T348" i="19" s="1"/>
  <c r="T349" i="19" s="1"/>
  <c r="T350" i="19" s="1"/>
  <c r="T351" i="19" s="1"/>
  <c r="T352" i="19" s="1"/>
  <c r="T353" i="19" s="1"/>
  <c r="T354" i="19" s="1"/>
  <c r="T355" i="19" s="1"/>
  <c r="T356" i="19" s="1"/>
  <c r="T357" i="19" s="1"/>
  <c r="T358" i="19" s="1"/>
  <c r="T359" i="19" s="1"/>
  <c r="T360" i="19" s="1"/>
  <c r="T361" i="19" s="1"/>
  <c r="T362" i="19" s="1"/>
  <c r="T363" i="19" s="1"/>
  <c r="T364" i="19" s="1"/>
  <c r="T365" i="19" s="1"/>
  <c r="T366" i="19" s="1"/>
  <c r="T367" i="19" s="1"/>
  <c r="T368" i="19" s="1"/>
  <c r="T369" i="19" s="1"/>
  <c r="T370" i="19" s="1"/>
  <c r="T371" i="19" s="1"/>
  <c r="T372" i="19" s="1"/>
  <c r="T373" i="19" s="1"/>
  <c r="T374" i="19" s="1"/>
  <c r="T375" i="19" s="1"/>
  <c r="T376" i="19" s="1"/>
  <c r="T377" i="19" s="1"/>
  <c r="T378" i="19" s="1"/>
  <c r="T379" i="19" s="1"/>
  <c r="T380" i="19" s="1"/>
  <c r="T381" i="19" s="1"/>
  <c r="T382" i="19" s="1"/>
  <c r="T383" i="19" s="1"/>
  <c r="T384" i="19" s="1"/>
  <c r="T385" i="19" s="1"/>
  <c r="T386" i="19" s="1"/>
  <c r="T387" i="19" s="1"/>
  <c r="T388" i="19" s="1"/>
  <c r="T389" i="19" s="1"/>
  <c r="T390" i="19" s="1"/>
  <c r="T391" i="19" s="1"/>
  <c r="T392" i="19" s="1"/>
  <c r="T393" i="19" s="1"/>
  <c r="T394" i="19" s="1"/>
  <c r="T395" i="19" s="1"/>
  <c r="T396" i="19" s="1"/>
  <c r="T397" i="19" s="1"/>
  <c r="T398" i="19" s="1"/>
  <c r="T399" i="19" s="1"/>
  <c r="T400" i="19" s="1"/>
  <c r="T401" i="19" s="1"/>
  <c r="T402" i="19" s="1"/>
  <c r="T403" i="19" s="1"/>
  <c r="T404" i="19" s="1"/>
  <c r="T405" i="19" s="1"/>
  <c r="T406" i="19" s="1"/>
  <c r="T407" i="19" s="1"/>
  <c r="T408" i="19" s="1"/>
  <c r="T409" i="19" s="1"/>
  <c r="T410" i="19" s="1"/>
  <c r="T411" i="19" s="1"/>
  <c r="T412" i="19" s="1"/>
  <c r="T413" i="19" s="1"/>
  <c r="T414" i="19" s="1"/>
  <c r="T415" i="19" s="1"/>
  <c r="T416" i="19" s="1"/>
  <c r="T417" i="19" s="1"/>
  <c r="T418" i="19" s="1"/>
  <c r="T419" i="19" s="1"/>
  <c r="T420" i="19" s="1"/>
  <c r="T421" i="19" s="1"/>
  <c r="T422" i="19" s="1"/>
  <c r="T423" i="19" s="1"/>
  <c r="T424" i="19" s="1"/>
  <c r="T425" i="19" s="1"/>
  <c r="T426" i="19" s="1"/>
  <c r="T427" i="19" s="1"/>
  <c r="T428" i="19" s="1"/>
  <c r="T429" i="19" s="1"/>
  <c r="T430" i="19" s="1"/>
  <c r="T431" i="19" s="1"/>
  <c r="T432" i="19" s="1"/>
  <c r="T433" i="19" s="1"/>
  <c r="T434" i="19" s="1"/>
  <c r="T435" i="19" s="1"/>
  <c r="T436" i="19" s="1"/>
  <c r="T437" i="19" s="1"/>
  <c r="T438" i="19" s="1"/>
  <c r="T439" i="19" s="1"/>
  <c r="T440" i="19" s="1"/>
  <c r="T441" i="19" s="1"/>
  <c r="T442" i="19" s="1"/>
  <c r="T443" i="19" s="1"/>
  <c r="T444" i="19" s="1"/>
  <c r="T445" i="19" s="1"/>
  <c r="T446" i="19" s="1"/>
  <c r="T447" i="19" s="1"/>
  <c r="T448" i="19" s="1"/>
  <c r="T449" i="19" s="1"/>
  <c r="T450" i="19" s="1"/>
  <c r="T451" i="19" s="1"/>
  <c r="T452" i="19" s="1"/>
  <c r="T453" i="19" s="1"/>
  <c r="T454" i="19" s="1"/>
  <c r="T455" i="19" s="1"/>
  <c r="T456" i="19" s="1"/>
  <c r="T457" i="19" s="1"/>
  <c r="T458" i="19" s="1"/>
  <c r="T459" i="19" s="1"/>
  <c r="T460" i="19" s="1"/>
  <c r="T461" i="19" s="1"/>
  <c r="T462" i="19" s="1"/>
  <c r="T463" i="19" s="1"/>
  <c r="T464" i="19" s="1"/>
  <c r="T465" i="19" s="1"/>
  <c r="T466" i="19" s="1"/>
  <c r="T467" i="19" s="1"/>
  <c r="T468" i="19" s="1"/>
  <c r="T469" i="19" s="1"/>
  <c r="T470" i="19" s="1"/>
  <c r="T471" i="19" s="1"/>
  <c r="T472" i="19" s="1"/>
  <c r="T473" i="19" s="1"/>
  <c r="T474" i="19" s="1"/>
  <c r="T475" i="19" s="1"/>
  <c r="T476" i="19" s="1"/>
  <c r="T477" i="19" s="1"/>
  <c r="T478" i="19" s="1"/>
  <c r="T479" i="19" s="1"/>
  <c r="T480" i="19" s="1"/>
  <c r="T481" i="19" s="1"/>
  <c r="T482" i="19" s="1"/>
  <c r="T483" i="19" s="1"/>
  <c r="T484" i="19" s="1"/>
  <c r="T485" i="19" s="1"/>
  <c r="T486" i="19" s="1"/>
  <c r="T487" i="19" s="1"/>
  <c r="T488" i="19" s="1"/>
  <c r="T489" i="19" s="1"/>
  <c r="T490" i="19" s="1"/>
  <c r="T491" i="19" s="1"/>
  <c r="T492" i="19" s="1"/>
  <c r="T493" i="19" s="1"/>
  <c r="T494" i="19" s="1"/>
  <c r="T495" i="19" s="1"/>
  <c r="T496" i="19" s="1"/>
  <c r="T497" i="19" s="1"/>
  <c r="T498" i="19" s="1"/>
  <c r="T499" i="19" s="1"/>
  <c r="T500" i="19" s="1"/>
  <c r="T501" i="19" s="1"/>
  <c r="T502" i="19" s="1"/>
  <c r="T503" i="19" s="1"/>
  <c r="T504" i="19" s="1"/>
  <c r="T505" i="19" s="1"/>
  <c r="T506" i="19" s="1"/>
  <c r="T507" i="19" s="1"/>
  <c r="T508" i="19" s="1"/>
  <c r="T509" i="19" s="1"/>
  <c r="T510" i="19" s="1"/>
  <c r="T511" i="19" s="1"/>
  <c r="T512" i="19" s="1"/>
  <c r="T513" i="19" s="1"/>
  <c r="T514" i="19" s="1"/>
  <c r="T515" i="19" s="1"/>
  <c r="T516" i="19" s="1"/>
  <c r="T517" i="19" s="1"/>
  <c r="T518" i="19" s="1"/>
  <c r="T519" i="19" s="1"/>
  <c r="T520" i="19" s="1"/>
  <c r="T521" i="19" s="1"/>
  <c r="T522" i="19" s="1"/>
  <c r="T523" i="19" s="1"/>
  <c r="T524" i="19" s="1"/>
  <c r="T525" i="19" s="1"/>
  <c r="T526" i="19" s="1"/>
  <c r="T527" i="19" s="1"/>
  <c r="T528" i="19" s="1"/>
  <c r="T529" i="19" s="1"/>
  <c r="T530" i="19" s="1"/>
  <c r="T531" i="19" s="1"/>
  <c r="T532" i="19" s="1"/>
  <c r="T533" i="19" s="1"/>
  <c r="T534" i="19" s="1"/>
  <c r="T535" i="19" s="1"/>
  <c r="T536" i="19" s="1"/>
  <c r="T537" i="19" s="1"/>
  <c r="T538" i="19" s="1"/>
  <c r="T539" i="19" s="1"/>
  <c r="T540" i="19" s="1"/>
  <c r="T541" i="19" s="1"/>
  <c r="T542" i="19" s="1"/>
  <c r="T543" i="19" s="1"/>
  <c r="T544" i="19" s="1"/>
  <c r="T545" i="19" s="1"/>
  <c r="T546" i="19" s="1"/>
  <c r="T547" i="19" s="1"/>
  <c r="T548" i="19" s="1"/>
  <c r="T549" i="19" s="1"/>
  <c r="T550" i="19" s="1"/>
  <c r="T551" i="19" s="1"/>
  <c r="T552" i="19" s="1"/>
  <c r="T553" i="19" s="1"/>
  <c r="T554" i="19" s="1"/>
  <c r="T555" i="19" s="1"/>
  <c r="T556" i="19" s="1"/>
  <c r="T557" i="19" s="1"/>
  <c r="T558" i="19" s="1"/>
  <c r="T559" i="19" s="1"/>
  <c r="T560" i="19" s="1"/>
  <c r="T561" i="19" s="1"/>
  <c r="T562" i="19" s="1"/>
  <c r="T563" i="19" s="1"/>
  <c r="T564" i="19" s="1"/>
  <c r="T565" i="19" s="1"/>
  <c r="T566" i="19" s="1"/>
  <c r="T567" i="19" s="1"/>
  <c r="T568" i="19" s="1"/>
  <c r="T569" i="19" s="1"/>
  <c r="T570" i="19" s="1"/>
  <c r="T571" i="19" s="1"/>
  <c r="T572" i="19" s="1"/>
  <c r="T573" i="19" s="1"/>
  <c r="T574" i="19" s="1"/>
  <c r="T575" i="19" s="1"/>
  <c r="T576" i="19" s="1"/>
  <c r="T577" i="19" s="1"/>
  <c r="T578" i="19" s="1"/>
  <c r="T579" i="19" s="1"/>
  <c r="T580" i="19" s="1"/>
  <c r="T581" i="19" s="1"/>
  <c r="T582" i="19" s="1"/>
  <c r="T583" i="19" s="1"/>
  <c r="T584" i="19" s="1"/>
  <c r="T585" i="19" s="1"/>
  <c r="T586" i="19" s="1"/>
  <c r="T587" i="19" s="1"/>
  <c r="T588" i="19" s="1"/>
  <c r="T589" i="19" s="1"/>
  <c r="T590" i="19" s="1"/>
  <c r="T591" i="19" s="1"/>
  <c r="T592" i="19" s="1"/>
  <c r="T593" i="19" s="1"/>
  <c r="T594" i="19" s="1"/>
  <c r="T595" i="19" s="1"/>
  <c r="T596" i="19" s="1"/>
  <c r="T597" i="19" s="1"/>
  <c r="T598" i="19" s="1"/>
  <c r="T599" i="19" s="1"/>
  <c r="T600" i="19" s="1"/>
  <c r="T601" i="19" s="1"/>
  <c r="T602" i="19" s="1"/>
  <c r="T603" i="19" s="1"/>
  <c r="T604" i="19" s="1"/>
  <c r="T605" i="19" s="1"/>
  <c r="T606" i="19" s="1"/>
  <c r="T607" i="19" s="1"/>
  <c r="T608" i="19" s="1"/>
  <c r="T609" i="19" s="1"/>
  <c r="T610" i="19" s="1"/>
  <c r="T611" i="19" s="1"/>
  <c r="T612" i="19" s="1"/>
  <c r="T613" i="19" s="1"/>
  <c r="T614" i="19" s="1"/>
  <c r="T615" i="19" s="1"/>
  <c r="T616" i="19" s="1"/>
  <c r="T617" i="19" s="1"/>
  <c r="T618" i="19" s="1"/>
  <c r="T619" i="19" s="1"/>
  <c r="T620" i="19" s="1"/>
  <c r="T621" i="19" s="1"/>
  <c r="T622" i="19" s="1"/>
  <c r="T623" i="19" s="1"/>
  <c r="T624" i="19" s="1"/>
  <c r="T625" i="19" s="1"/>
  <c r="T626" i="19" s="1"/>
  <c r="T627" i="19" s="1"/>
  <c r="T628" i="19" s="1"/>
  <c r="T629" i="19" s="1"/>
  <c r="T630" i="19" s="1"/>
  <c r="T631" i="19" s="1"/>
  <c r="T632" i="19" s="1"/>
  <c r="T633" i="19" s="1"/>
  <c r="T634" i="19" s="1"/>
  <c r="T635" i="19" s="1"/>
  <c r="T636" i="19" s="1"/>
  <c r="T637" i="19" s="1"/>
  <c r="T638" i="19" s="1"/>
  <c r="T639" i="19" s="1"/>
  <c r="T640" i="19" s="1"/>
  <c r="T641" i="19" s="1"/>
  <c r="T642" i="19" s="1"/>
  <c r="T643" i="19" s="1"/>
  <c r="T644" i="19" s="1"/>
  <c r="T645" i="19" s="1"/>
  <c r="T646" i="19" s="1"/>
  <c r="T647" i="19" s="1"/>
  <c r="T648" i="19" s="1"/>
  <c r="T649" i="19" s="1"/>
  <c r="T650" i="19" s="1"/>
  <c r="T651" i="19" s="1"/>
  <c r="T652" i="19" s="1"/>
  <c r="T653" i="19" s="1"/>
  <c r="T654" i="19" s="1"/>
  <c r="T655" i="19" s="1"/>
  <c r="T656" i="19" s="1"/>
  <c r="T657" i="19" s="1"/>
  <c r="T658" i="19" s="1"/>
  <c r="T659" i="19" s="1"/>
  <c r="T660" i="19" s="1"/>
  <c r="T661" i="19" s="1"/>
  <c r="T662" i="19" s="1"/>
  <c r="T663" i="19" s="1"/>
  <c r="T664" i="19" s="1"/>
  <c r="T665" i="19" s="1"/>
  <c r="T666" i="19" s="1"/>
  <c r="T667" i="19" s="1"/>
  <c r="T668" i="19" s="1"/>
  <c r="T669" i="19" s="1"/>
  <c r="T670" i="19" s="1"/>
  <c r="T671" i="19" s="1"/>
  <c r="T672" i="19" s="1"/>
  <c r="T673" i="19" s="1"/>
  <c r="T674" i="19" s="1"/>
  <c r="T675" i="19" s="1"/>
  <c r="T676" i="19" s="1"/>
  <c r="T677" i="19" s="1"/>
  <c r="T678" i="19" s="1"/>
  <c r="T679" i="19" s="1"/>
  <c r="T680" i="19" s="1"/>
  <c r="T681" i="19" s="1"/>
  <c r="T682" i="19" s="1"/>
  <c r="T683" i="19" s="1"/>
  <c r="T684" i="19" s="1"/>
  <c r="T685" i="19" s="1"/>
  <c r="T686" i="19" s="1"/>
  <c r="T687" i="19" s="1"/>
  <c r="T688" i="19" s="1"/>
  <c r="T689" i="19" s="1"/>
  <c r="T690" i="19" s="1"/>
  <c r="T691" i="19" s="1"/>
  <c r="T692" i="19" s="1"/>
  <c r="T693" i="19" s="1"/>
  <c r="T694" i="19" s="1"/>
  <c r="T695" i="19" s="1"/>
  <c r="T696" i="19" s="1"/>
  <c r="T697" i="19" s="1"/>
  <c r="T698" i="19" s="1"/>
  <c r="T699" i="19" s="1"/>
  <c r="T700" i="19" s="1"/>
  <c r="T701" i="19" s="1"/>
  <c r="T702" i="19" s="1"/>
  <c r="T703" i="19" s="1"/>
  <c r="T704" i="19" s="1"/>
  <c r="T705" i="19" s="1"/>
  <c r="T706" i="19" s="1"/>
  <c r="T707" i="19" s="1"/>
  <c r="T708" i="19" s="1"/>
  <c r="T709" i="19" s="1"/>
  <c r="T710" i="19" s="1"/>
  <c r="T711" i="19" s="1"/>
  <c r="T712" i="19" s="1"/>
  <c r="T713" i="19" s="1"/>
  <c r="T714" i="19" s="1"/>
  <c r="T715" i="19" s="1"/>
  <c r="T716" i="19" s="1"/>
  <c r="T717" i="19" s="1"/>
  <c r="T718" i="19" s="1"/>
  <c r="T719" i="19" s="1"/>
  <c r="T720" i="19" s="1"/>
  <c r="T721" i="19" s="1"/>
  <c r="T722" i="19" s="1"/>
  <c r="T723" i="19" s="1"/>
  <c r="T724" i="19" s="1"/>
  <c r="T725" i="19" s="1"/>
  <c r="T726" i="19" s="1"/>
  <c r="T727" i="19" s="1"/>
  <c r="T728" i="19" s="1"/>
  <c r="T729" i="19" s="1"/>
  <c r="T730" i="19" s="1"/>
  <c r="T731" i="19" s="1"/>
  <c r="T732" i="19" s="1"/>
  <c r="T733" i="19" s="1"/>
  <c r="T734" i="19" s="1"/>
  <c r="T735" i="19" s="1"/>
  <c r="T736" i="19" s="1"/>
  <c r="T737" i="19" s="1"/>
  <c r="T738" i="19" s="1"/>
  <c r="T739" i="19" s="1"/>
  <c r="T740" i="19" s="1"/>
  <c r="T741" i="19" s="1"/>
  <c r="T742" i="19" s="1"/>
  <c r="T743" i="19" s="1"/>
  <c r="T744" i="19" s="1"/>
  <c r="T745" i="19" s="1"/>
  <c r="T746" i="19" s="1"/>
  <c r="T747" i="19" s="1"/>
  <c r="T748" i="19" s="1"/>
  <c r="T749" i="19" s="1"/>
  <c r="T750" i="19" s="1"/>
  <c r="T751" i="19" s="1"/>
  <c r="T752" i="19" s="1"/>
  <c r="T753" i="19" s="1"/>
  <c r="T754" i="19" s="1"/>
  <c r="T755" i="19" s="1"/>
  <c r="T756" i="19" s="1"/>
  <c r="T757" i="19" s="1"/>
  <c r="T758" i="19" s="1"/>
  <c r="T759" i="19" s="1"/>
  <c r="T760" i="19" s="1"/>
  <c r="T761" i="19" s="1"/>
  <c r="T762" i="19" s="1"/>
  <c r="T763" i="19" s="1"/>
  <c r="T764" i="19" s="1"/>
  <c r="T765" i="19" s="1"/>
  <c r="T766" i="19" s="1"/>
  <c r="T767" i="19" s="1"/>
  <c r="T768" i="19" s="1"/>
  <c r="T769" i="19" s="1"/>
  <c r="T770" i="19" s="1"/>
  <c r="T771" i="19" s="1"/>
  <c r="T772" i="19" s="1"/>
  <c r="T773" i="19" s="1"/>
  <c r="T774" i="19" s="1"/>
  <c r="T775" i="19" s="1"/>
  <c r="T776" i="19" s="1"/>
  <c r="T777" i="19" s="1"/>
  <c r="T778" i="19" s="1"/>
  <c r="T779" i="19" s="1"/>
  <c r="T780" i="19" s="1"/>
  <c r="T781" i="19" s="1"/>
  <c r="T782" i="19" s="1"/>
  <c r="T783" i="19" s="1"/>
  <c r="T784" i="19" s="1"/>
  <c r="T785" i="19" s="1"/>
  <c r="T786" i="19" s="1"/>
  <c r="T787" i="19" s="1"/>
  <c r="T788" i="19" s="1"/>
  <c r="T789" i="19" s="1"/>
  <c r="T790" i="19" s="1"/>
  <c r="T791" i="19" s="1"/>
  <c r="T792" i="19" s="1"/>
  <c r="T793" i="19" s="1"/>
  <c r="T794" i="19" s="1"/>
  <c r="T795" i="19" s="1"/>
  <c r="T796" i="19" s="1"/>
  <c r="T797" i="19" s="1"/>
  <c r="T798" i="19" s="1"/>
  <c r="T799" i="19" s="1"/>
  <c r="T800" i="19" s="1"/>
  <c r="T801" i="19" s="1"/>
  <c r="T802" i="19" s="1"/>
  <c r="T803" i="19" s="1"/>
  <c r="T804" i="19" s="1"/>
  <c r="T805" i="19" s="1"/>
  <c r="T806" i="19" s="1"/>
  <c r="T807" i="19" s="1"/>
  <c r="T808" i="19" s="1"/>
  <c r="T809" i="19" s="1"/>
  <c r="T810" i="19" s="1"/>
  <c r="T811" i="19" s="1"/>
  <c r="T812" i="19" s="1"/>
  <c r="T813" i="19" s="1"/>
  <c r="T814" i="19" s="1"/>
  <c r="T815" i="19" s="1"/>
  <c r="T816" i="19" s="1"/>
  <c r="T817" i="19" s="1"/>
  <c r="T818" i="19" s="1"/>
  <c r="T819" i="19" s="1"/>
  <c r="T820" i="19" s="1"/>
  <c r="T821" i="19" s="1"/>
  <c r="T822" i="19" s="1"/>
  <c r="T823" i="19" s="1"/>
  <c r="T824" i="19" s="1"/>
  <c r="T825" i="19" s="1"/>
  <c r="T826" i="19" s="1"/>
  <c r="T827" i="19" s="1"/>
  <c r="T828" i="19" s="1"/>
  <c r="T829" i="19" s="1"/>
  <c r="T830" i="19" s="1"/>
  <c r="T831" i="19" s="1"/>
  <c r="T832" i="19" s="1"/>
  <c r="T833" i="19" s="1"/>
  <c r="T834" i="19" s="1"/>
  <c r="T835" i="19" s="1"/>
  <c r="T836" i="19" s="1"/>
  <c r="T837" i="19" s="1"/>
  <c r="T838" i="19" s="1"/>
  <c r="T839" i="19" s="1"/>
  <c r="T840" i="19" s="1"/>
  <c r="T841" i="19" s="1"/>
  <c r="T842" i="19" s="1"/>
  <c r="T843" i="19" s="1"/>
  <c r="T844" i="19" s="1"/>
  <c r="T845" i="19" s="1"/>
  <c r="T846" i="19" s="1"/>
  <c r="T847" i="19" s="1"/>
  <c r="T848" i="19" s="1"/>
  <c r="T849" i="19" s="1"/>
  <c r="T850" i="19" s="1"/>
  <c r="T851" i="19" s="1"/>
  <c r="T852" i="19" s="1"/>
  <c r="T853" i="19" s="1"/>
  <c r="T854" i="19" s="1"/>
  <c r="T855" i="19" s="1"/>
  <c r="T856" i="19" s="1"/>
  <c r="T857" i="19" s="1"/>
  <c r="T858" i="19" s="1"/>
  <c r="T859" i="19" s="1"/>
  <c r="T860" i="19" s="1"/>
  <c r="T861" i="19" s="1"/>
  <c r="T862" i="19" s="1"/>
  <c r="T863" i="19" s="1"/>
  <c r="T864" i="19" s="1"/>
  <c r="T865" i="19" s="1"/>
  <c r="T866" i="19" s="1"/>
  <c r="T867" i="19" s="1"/>
  <c r="T868" i="19" s="1"/>
  <c r="T869" i="19" s="1"/>
  <c r="T870" i="19" s="1"/>
  <c r="T871" i="19" s="1"/>
  <c r="T872" i="19" s="1"/>
  <c r="T873" i="19" s="1"/>
  <c r="T874" i="19" s="1"/>
  <c r="T875" i="19" s="1"/>
  <c r="T876" i="19" s="1"/>
  <c r="T877" i="19" s="1"/>
  <c r="T878" i="19" s="1"/>
  <c r="T879" i="19" s="1"/>
  <c r="T880" i="19" s="1"/>
  <c r="T881" i="19" s="1"/>
  <c r="T882" i="19" s="1"/>
  <c r="T883" i="19" s="1"/>
  <c r="T884" i="19" s="1"/>
  <c r="T885" i="19" s="1"/>
  <c r="T886" i="19" s="1"/>
  <c r="T887" i="19" s="1"/>
  <c r="T888" i="19" s="1"/>
  <c r="T889" i="19" s="1"/>
  <c r="T890" i="19" s="1"/>
  <c r="T891" i="19" s="1"/>
  <c r="T892" i="19" s="1"/>
  <c r="T893" i="19" s="1"/>
  <c r="T894" i="19" s="1"/>
  <c r="T895" i="19" s="1"/>
  <c r="T896" i="19" s="1"/>
  <c r="T897" i="19" s="1"/>
  <c r="T898" i="19" s="1"/>
  <c r="T899" i="19" s="1"/>
  <c r="T900" i="19" s="1"/>
  <c r="T901" i="19" s="1"/>
  <c r="T902" i="19" s="1"/>
  <c r="T903" i="19" s="1"/>
  <c r="T904" i="19" s="1"/>
  <c r="T905" i="19" s="1"/>
  <c r="T906" i="19" s="1"/>
  <c r="T907" i="19" s="1"/>
  <c r="T908" i="19" s="1"/>
  <c r="T909" i="19" s="1"/>
  <c r="T910" i="19" s="1"/>
  <c r="T911" i="19" s="1"/>
  <c r="T912" i="19" s="1"/>
  <c r="T913" i="19" s="1"/>
  <c r="T914" i="19" s="1"/>
  <c r="T915" i="19" s="1"/>
  <c r="T916" i="19" s="1"/>
  <c r="T917" i="19" s="1"/>
  <c r="T918" i="19" s="1"/>
  <c r="T919" i="19" s="1"/>
  <c r="T920" i="19" s="1"/>
  <c r="T921" i="19" s="1"/>
  <c r="T922" i="19" s="1"/>
  <c r="T923" i="19" s="1"/>
  <c r="T924" i="19" s="1"/>
  <c r="T925" i="19" s="1"/>
  <c r="T926" i="19" s="1"/>
  <c r="T927" i="19" s="1"/>
  <c r="T928" i="19" s="1"/>
  <c r="T929" i="19" s="1"/>
  <c r="T930" i="19" s="1"/>
  <c r="T931" i="19" s="1"/>
  <c r="T932" i="19" s="1"/>
  <c r="T933" i="19" s="1"/>
  <c r="T934" i="19" s="1"/>
  <c r="T935" i="19" s="1"/>
  <c r="T936" i="19" s="1"/>
  <c r="T937" i="19" s="1"/>
  <c r="T938" i="19" s="1"/>
  <c r="T939" i="19" s="1"/>
  <c r="T940" i="19" s="1"/>
  <c r="T941" i="19" s="1"/>
  <c r="T942" i="19" s="1"/>
  <c r="T943" i="19" s="1"/>
  <c r="T944" i="19" s="1"/>
  <c r="T945" i="19" s="1"/>
  <c r="T946" i="19" s="1"/>
  <c r="T947" i="19" s="1"/>
  <c r="T948" i="19" s="1"/>
  <c r="T949" i="19" s="1"/>
  <c r="T950" i="19" s="1"/>
  <c r="T951" i="19" s="1"/>
  <c r="T952" i="19" s="1"/>
  <c r="T953" i="19" s="1"/>
  <c r="T954" i="19" s="1"/>
  <c r="T955" i="19" s="1"/>
  <c r="T956" i="19" s="1"/>
  <c r="T957" i="19" s="1"/>
  <c r="T958" i="19" s="1"/>
  <c r="T959" i="19" s="1"/>
  <c r="T960" i="19" s="1"/>
  <c r="T961" i="19" s="1"/>
  <c r="T962" i="19" s="1"/>
  <c r="T963" i="19" s="1"/>
  <c r="T964" i="19" s="1"/>
  <c r="T965" i="19" s="1"/>
  <c r="T966" i="19" s="1"/>
  <c r="T967" i="19" s="1"/>
  <c r="T968" i="19" s="1"/>
  <c r="T969" i="19" s="1"/>
  <c r="T970" i="19" s="1"/>
  <c r="T971" i="19" s="1"/>
  <c r="T972" i="19" s="1"/>
  <c r="T973" i="19" s="1"/>
  <c r="T974" i="19" s="1"/>
  <c r="T975" i="19" s="1"/>
  <c r="T976" i="19" s="1"/>
  <c r="T977" i="19" s="1"/>
  <c r="T978" i="19" s="1"/>
  <c r="T979" i="19" s="1"/>
  <c r="T980" i="19" s="1"/>
  <c r="T981" i="19" s="1"/>
  <c r="T982" i="19" s="1"/>
  <c r="T983" i="19" s="1"/>
  <c r="T984" i="19" s="1"/>
  <c r="T985" i="19" s="1"/>
  <c r="T986" i="19" s="1"/>
  <c r="T987" i="19" s="1"/>
  <c r="T988" i="19" s="1"/>
  <c r="T989" i="19" s="1"/>
  <c r="T990" i="19" s="1"/>
  <c r="T991" i="19" s="1"/>
  <c r="T992" i="19" s="1"/>
  <c r="T993" i="19" s="1"/>
  <c r="T994" i="19" s="1"/>
  <c r="T995" i="19" s="1"/>
  <c r="T996" i="19" s="1"/>
  <c r="T997" i="19" s="1"/>
  <c r="T998" i="19" s="1"/>
  <c r="T999" i="19" s="1"/>
  <c r="T1000" i="19" s="1"/>
  <c r="T1001" i="19" s="1"/>
  <c r="T1002" i="19" s="1"/>
  <c r="T1003" i="19" s="1"/>
  <c r="T1004" i="19" s="1"/>
  <c r="T1005" i="19" s="1"/>
  <c r="T1006" i="19" s="1"/>
  <c r="T1007" i="19" s="1"/>
  <c r="T1008" i="19" s="1"/>
  <c r="T1009" i="19" s="1"/>
  <c r="T1010" i="19" s="1"/>
  <c r="T1011" i="19" s="1"/>
  <c r="T1012" i="19" s="1"/>
  <c r="T1013" i="19" s="1"/>
  <c r="T1014" i="19" s="1"/>
  <c r="T1015" i="19" s="1"/>
  <c r="T1016" i="19" s="1"/>
  <c r="T1017" i="19" s="1"/>
  <c r="T1018" i="19" s="1"/>
  <c r="T1019" i="19" s="1"/>
  <c r="T1020" i="19" s="1"/>
  <c r="T1021" i="19" s="1"/>
  <c r="T1022" i="19" s="1"/>
  <c r="T1023" i="19" s="1"/>
  <c r="T1024" i="19" s="1"/>
  <c r="T1025" i="19" s="1"/>
  <c r="T1026" i="19" s="1"/>
  <c r="T1027" i="19" s="1"/>
  <c r="T1028" i="19" s="1"/>
  <c r="T1029" i="19" s="1"/>
  <c r="T1030" i="19" s="1"/>
  <c r="T1031" i="19" s="1"/>
  <c r="T1032" i="19" s="1"/>
  <c r="T1033" i="19" s="1"/>
  <c r="T1034" i="19" s="1"/>
  <c r="T1035" i="19" s="1"/>
  <c r="T1036" i="19" s="1"/>
  <c r="T1037" i="19" s="1"/>
  <c r="T1038" i="19" s="1"/>
  <c r="T1039" i="19" s="1"/>
  <c r="T1040" i="19" s="1"/>
  <c r="T1041" i="19" s="1"/>
  <c r="T1042" i="19" s="1"/>
  <c r="T1043" i="19" s="1"/>
  <c r="T1044" i="19" s="1"/>
  <c r="T1045" i="19" s="1"/>
  <c r="T1046" i="19" s="1"/>
  <c r="T1047" i="19" s="1"/>
  <c r="T1048" i="19" s="1"/>
  <c r="T1049" i="19" s="1"/>
  <c r="T1050" i="19" s="1"/>
  <c r="T1051" i="19" s="1"/>
  <c r="T1052" i="19" s="1"/>
  <c r="T1053" i="19" s="1"/>
  <c r="T1054" i="19" s="1"/>
  <c r="T1055" i="19" s="1"/>
  <c r="T1056" i="19" s="1"/>
  <c r="T1057" i="19" s="1"/>
  <c r="T1058" i="19" s="1"/>
  <c r="T1059" i="19" s="1"/>
  <c r="T1060" i="19" s="1"/>
  <c r="T1061" i="19" s="1"/>
  <c r="T1062" i="19" s="1"/>
  <c r="T1063" i="19" s="1"/>
  <c r="T1064" i="19" s="1"/>
  <c r="T1065" i="19" s="1"/>
  <c r="T1066" i="19" s="1"/>
  <c r="T1067" i="19" s="1"/>
  <c r="T1068" i="19" s="1"/>
  <c r="T1069" i="19" s="1"/>
  <c r="T1070" i="19" s="1"/>
  <c r="T1071" i="19" s="1"/>
  <c r="T1072" i="19" s="1"/>
  <c r="T1073" i="19" s="1"/>
  <c r="T1074" i="19" s="1"/>
  <c r="T1075" i="19" s="1"/>
  <c r="T1076" i="19" s="1"/>
  <c r="T1077" i="19" s="1"/>
  <c r="T1078" i="19" s="1"/>
  <c r="T1079" i="19" s="1"/>
  <c r="T1080" i="19" s="1"/>
  <c r="T1081" i="19" s="1"/>
  <c r="T1082" i="19" s="1"/>
  <c r="T1083" i="19" s="1"/>
  <c r="T1084" i="19" s="1"/>
  <c r="T1085" i="19" s="1"/>
  <c r="T1086" i="19" s="1"/>
  <c r="T1087" i="19" s="1"/>
  <c r="T1088" i="19" s="1"/>
  <c r="T1089" i="19" s="1"/>
  <c r="T1090" i="19" s="1"/>
  <c r="T1091" i="19" s="1"/>
  <c r="T1092" i="19" s="1"/>
  <c r="T1093" i="19" s="1"/>
  <c r="T1094" i="19" s="1"/>
  <c r="T1095" i="19" s="1"/>
  <c r="T1096" i="19" s="1"/>
  <c r="T1097" i="19" s="1"/>
  <c r="T1098" i="19" s="1"/>
  <c r="T1099" i="19" s="1"/>
  <c r="T1100" i="19" s="1"/>
  <c r="T1101" i="19" s="1"/>
  <c r="T1102" i="19" s="1"/>
  <c r="T1103" i="19" s="1"/>
  <c r="T1104" i="19" s="1"/>
  <c r="T1105" i="19" s="1"/>
  <c r="T1106" i="19" s="1"/>
  <c r="T1107" i="19" s="1"/>
  <c r="T1108" i="19" s="1"/>
  <c r="T1109" i="19" s="1"/>
  <c r="T1110" i="19" s="1"/>
  <c r="T1111" i="19" s="1"/>
  <c r="T1112" i="19" s="1"/>
  <c r="T1113" i="19" s="1"/>
  <c r="T1114" i="19" s="1"/>
  <c r="T1115" i="19" s="1"/>
  <c r="T1116" i="19" s="1"/>
  <c r="T1117" i="19" s="1"/>
  <c r="T1118" i="19" s="1"/>
  <c r="T1119" i="19" s="1"/>
  <c r="T1120" i="19" s="1"/>
  <c r="T1121" i="19" s="1"/>
  <c r="T1122" i="19" s="1"/>
  <c r="T1123" i="19" s="1"/>
  <c r="T1124" i="19" s="1"/>
  <c r="T1125" i="19" s="1"/>
  <c r="T1126" i="19" s="1"/>
  <c r="T1127" i="19" s="1"/>
  <c r="T1128" i="19" s="1"/>
  <c r="T1129" i="19" s="1"/>
  <c r="T1130" i="19" s="1"/>
  <c r="T1131" i="19" s="1"/>
  <c r="T1132" i="19" s="1"/>
  <c r="T1133" i="19" s="1"/>
  <c r="T1134" i="19" s="1"/>
  <c r="T1135" i="19" s="1"/>
  <c r="T1136" i="19" s="1"/>
  <c r="T1137" i="19" s="1"/>
  <c r="T1138" i="19" s="1"/>
  <c r="T1139" i="19" s="1"/>
  <c r="T1140" i="19" s="1"/>
  <c r="T1141" i="19" s="1"/>
  <c r="T1142" i="19" s="1"/>
  <c r="T1143" i="19" s="1"/>
  <c r="T1144" i="19" s="1"/>
  <c r="T1145" i="19" s="1"/>
  <c r="T1146" i="19" s="1"/>
  <c r="T1147" i="19" s="1"/>
  <c r="T1148" i="19" s="1"/>
  <c r="T1149" i="19" s="1"/>
  <c r="T1150" i="19" s="1"/>
  <c r="T1151" i="19" s="1"/>
  <c r="T1152" i="19" s="1"/>
  <c r="T1153" i="19" s="1"/>
  <c r="T1154" i="19" s="1"/>
  <c r="T1155" i="19" s="1"/>
  <c r="T1156" i="19" s="1"/>
  <c r="T1157" i="19" s="1"/>
  <c r="T1158" i="19" s="1"/>
  <c r="T1159" i="19" s="1"/>
  <c r="T1160" i="19" s="1"/>
  <c r="T1161" i="19" s="1"/>
  <c r="T1162" i="19" s="1"/>
  <c r="T1163" i="19" s="1"/>
  <c r="T1164" i="19" s="1"/>
  <c r="T1165" i="19" s="1"/>
  <c r="T1166" i="19" s="1"/>
  <c r="T1167" i="19" s="1"/>
  <c r="T1168" i="19" s="1"/>
  <c r="T1169" i="19" s="1"/>
  <c r="T1170" i="19" s="1"/>
  <c r="T1171" i="19" s="1"/>
  <c r="T1172" i="19" s="1"/>
  <c r="T1173" i="19" s="1"/>
  <c r="T1174" i="19" s="1"/>
  <c r="T1175" i="19" s="1"/>
  <c r="T1176" i="19" s="1"/>
  <c r="T1177" i="19" s="1"/>
  <c r="T1178" i="19" s="1"/>
  <c r="T1179" i="19" s="1"/>
  <c r="T1180" i="19" s="1"/>
  <c r="T1181" i="19" s="1"/>
  <c r="T1182" i="19" s="1"/>
  <c r="T1183" i="19" s="1"/>
  <c r="T1184" i="19" s="1"/>
  <c r="T1185" i="19" s="1"/>
  <c r="T1186" i="19" s="1"/>
  <c r="T1187" i="19" s="1"/>
  <c r="T1188" i="19" s="1"/>
  <c r="T1189" i="19" s="1"/>
  <c r="T1190" i="19" s="1"/>
  <c r="T1191" i="19" s="1"/>
  <c r="T1192" i="19" s="1"/>
  <c r="T1193" i="19" s="1"/>
  <c r="T1194" i="19" s="1"/>
  <c r="T1195" i="19" s="1"/>
  <c r="T1196" i="19" s="1"/>
  <c r="T1197" i="19" s="1"/>
  <c r="T1198" i="19" s="1"/>
  <c r="T1199" i="19" s="1"/>
  <c r="T1200" i="19" s="1"/>
  <c r="T1201" i="19" s="1"/>
  <c r="T1202" i="19" s="1"/>
  <c r="T1203" i="19" s="1"/>
  <c r="T1204" i="19" s="1"/>
  <c r="T1205" i="19" s="1"/>
  <c r="T1206" i="19" s="1"/>
  <c r="T1207" i="19" s="1"/>
  <c r="T1208" i="19" s="1"/>
  <c r="T1209" i="19" s="1"/>
  <c r="T1210" i="19" s="1"/>
  <c r="T1211" i="19" s="1"/>
  <c r="T1212" i="19" s="1"/>
  <c r="T1213" i="19" s="1"/>
  <c r="T1214" i="19" s="1"/>
  <c r="T1215" i="19" s="1"/>
  <c r="T1216" i="19" s="1"/>
  <c r="T1217" i="19" s="1"/>
  <c r="T1218" i="19" s="1"/>
  <c r="T1219" i="19" s="1"/>
  <c r="T1220" i="19" s="1"/>
  <c r="T1221" i="19" s="1"/>
  <c r="T1222" i="19" s="1"/>
  <c r="T1223" i="19" s="1"/>
  <c r="T1224" i="19" s="1"/>
  <c r="T1225" i="19" s="1"/>
  <c r="T1226" i="19" s="1"/>
  <c r="T1227" i="19" s="1"/>
  <c r="T1228" i="19" s="1"/>
  <c r="T1229" i="19" s="1"/>
  <c r="T1230" i="19" s="1"/>
  <c r="T1231" i="19" s="1"/>
  <c r="T1232" i="19" s="1"/>
  <c r="T1233" i="19" s="1"/>
  <c r="T1234" i="19" s="1"/>
  <c r="T1235" i="19" s="1"/>
  <c r="T1236" i="19" s="1"/>
  <c r="T1237" i="19" s="1"/>
  <c r="T1238" i="19" s="1"/>
  <c r="T1239" i="19" s="1"/>
  <c r="T1240" i="19" s="1"/>
  <c r="T1241" i="19" s="1"/>
  <c r="T1242" i="19" s="1"/>
  <c r="T1243" i="19" s="1"/>
  <c r="T1244" i="19" s="1"/>
  <c r="T1245" i="19" s="1"/>
  <c r="T1246" i="19" s="1"/>
  <c r="T1247" i="19" s="1"/>
  <c r="T1248" i="19" s="1"/>
  <c r="T1249" i="19" s="1"/>
  <c r="T1250" i="19" s="1"/>
  <c r="T1251" i="19" s="1"/>
  <c r="T1252" i="19" s="1"/>
  <c r="T1253" i="19" s="1"/>
  <c r="T1254" i="19" s="1"/>
  <c r="T1255" i="19" s="1"/>
  <c r="T1256" i="19" s="1"/>
  <c r="T1257" i="19" s="1"/>
  <c r="T1258" i="19" s="1"/>
  <c r="T1259" i="19" s="1"/>
  <c r="T1260" i="19" s="1"/>
  <c r="T1261" i="19" s="1"/>
  <c r="T1262" i="19" s="1"/>
  <c r="T1263" i="19" s="1"/>
  <c r="T1264" i="19" s="1"/>
  <c r="T1265" i="19" s="1"/>
  <c r="T1266" i="19" s="1"/>
  <c r="T1267" i="19" s="1"/>
  <c r="T1268" i="19" s="1"/>
  <c r="T1269" i="19" s="1"/>
  <c r="T1270" i="19" s="1"/>
  <c r="T1271" i="19" s="1"/>
  <c r="T1272" i="19" s="1"/>
  <c r="T1273" i="19" s="1"/>
  <c r="T1274" i="19" s="1"/>
  <c r="T1275" i="19" s="1"/>
  <c r="T1276" i="19" s="1"/>
  <c r="T1277" i="19" s="1"/>
  <c r="T1278" i="19" s="1"/>
  <c r="T1279" i="19" s="1"/>
  <c r="T1280" i="19" s="1"/>
  <c r="T1281" i="19" s="1"/>
  <c r="T1282" i="19" s="1"/>
  <c r="T1283" i="19" s="1"/>
  <c r="T1284" i="19" s="1"/>
  <c r="T1285" i="19" s="1"/>
  <c r="T1286" i="19" s="1"/>
  <c r="T1287" i="19" s="1"/>
  <c r="T1288" i="19" s="1"/>
  <c r="T1289" i="19" s="1"/>
  <c r="T1290" i="19" s="1"/>
  <c r="T1291" i="19" s="1"/>
  <c r="T1292" i="19" s="1"/>
  <c r="T1293" i="19" s="1"/>
  <c r="T1294" i="19" s="1"/>
  <c r="T1295" i="19" s="1"/>
  <c r="T1296" i="19" s="1"/>
  <c r="T1297" i="19" s="1"/>
  <c r="T1298" i="19" s="1"/>
  <c r="T1299" i="19" s="1"/>
  <c r="T1300" i="19" s="1"/>
  <c r="T1301" i="19" s="1"/>
  <c r="T1302" i="19" s="1"/>
  <c r="T1303" i="19" s="1"/>
  <c r="T1304" i="19" s="1"/>
  <c r="T1305" i="19" s="1"/>
  <c r="T1306" i="19" s="1"/>
  <c r="T1307" i="19" s="1"/>
  <c r="T1308" i="19" s="1"/>
  <c r="T1309" i="19" s="1"/>
  <c r="T1310" i="19" s="1"/>
  <c r="T1311" i="19" s="1"/>
  <c r="T1312" i="19" s="1"/>
  <c r="T1313" i="19" s="1"/>
  <c r="T1314" i="19" s="1"/>
  <c r="T1315" i="19" s="1"/>
  <c r="T1316" i="19" s="1"/>
  <c r="T1317" i="19" s="1"/>
  <c r="T1318" i="19" s="1"/>
  <c r="T1319" i="19" s="1"/>
  <c r="T1320" i="19" s="1"/>
  <c r="T1321" i="19" s="1"/>
  <c r="T1322" i="19" s="1"/>
  <c r="T1323" i="19" s="1"/>
  <c r="T1324" i="19" s="1"/>
  <c r="T1325" i="19" s="1"/>
  <c r="T1326" i="19" s="1"/>
  <c r="T1327" i="19" s="1"/>
  <c r="T1328" i="19" s="1"/>
  <c r="T1329" i="19" s="1"/>
  <c r="T1330" i="19" s="1"/>
  <c r="T1331" i="19" s="1"/>
  <c r="T1332" i="19" s="1"/>
  <c r="T1333" i="19" s="1"/>
  <c r="T1334" i="19" s="1"/>
  <c r="T1335" i="19" s="1"/>
  <c r="T1336" i="19" s="1"/>
  <c r="T1337" i="19" s="1"/>
  <c r="T1338" i="19" s="1"/>
  <c r="T1339" i="19" s="1"/>
  <c r="T1340" i="19" s="1"/>
  <c r="T1341" i="19" s="1"/>
  <c r="T1342" i="19" s="1"/>
  <c r="T1343" i="19" s="1"/>
  <c r="T1344" i="19" s="1"/>
  <c r="T1345" i="19" s="1"/>
  <c r="T1346" i="19" s="1"/>
  <c r="T1347" i="19" s="1"/>
  <c r="T1348" i="19" s="1"/>
  <c r="T1349" i="19" s="1"/>
  <c r="T1350" i="19" s="1"/>
  <c r="T1351" i="19" s="1"/>
  <c r="T1352" i="19" s="1"/>
  <c r="T1353" i="19" s="1"/>
  <c r="T1354" i="19" s="1"/>
  <c r="T1355" i="19" s="1"/>
  <c r="T1356" i="19" s="1"/>
  <c r="T1357" i="19" s="1"/>
  <c r="T1358" i="19" s="1"/>
  <c r="T1359" i="19" s="1"/>
  <c r="T1360" i="19" s="1"/>
  <c r="T1361" i="19" s="1"/>
  <c r="T1362" i="19" s="1"/>
  <c r="T1363" i="19" s="1"/>
  <c r="T1364" i="19" s="1"/>
  <c r="T1365" i="19" s="1"/>
  <c r="T1366" i="19" s="1"/>
  <c r="T1367" i="19" s="1"/>
  <c r="T1368" i="19" s="1"/>
  <c r="T1369" i="19" s="1"/>
  <c r="T1370" i="19" s="1"/>
  <c r="T1371" i="19" s="1"/>
  <c r="T1372" i="19" s="1"/>
  <c r="T1373" i="19" s="1"/>
  <c r="T1374" i="19" s="1"/>
  <c r="T1375" i="19" s="1"/>
  <c r="T1376" i="19" s="1"/>
  <c r="T1377" i="19" s="1"/>
  <c r="T1378" i="19" s="1"/>
  <c r="T1379" i="19" s="1"/>
  <c r="T1380" i="19" s="1"/>
  <c r="T1381" i="19" s="1"/>
  <c r="T1382" i="19" s="1"/>
  <c r="T1383" i="19" s="1"/>
  <c r="T1384" i="19" s="1"/>
  <c r="T1385" i="19" s="1"/>
  <c r="T1386" i="19" s="1"/>
  <c r="T1387" i="19" s="1"/>
  <c r="T1388" i="19" s="1"/>
  <c r="T1389" i="19" s="1"/>
  <c r="T1390" i="19" s="1"/>
  <c r="T1391" i="19" s="1"/>
  <c r="T1392" i="19" s="1"/>
  <c r="T1393" i="19" s="1"/>
  <c r="T1394" i="19" s="1"/>
  <c r="T1395" i="19" s="1"/>
  <c r="T1396" i="19" s="1"/>
  <c r="T1397" i="19" s="1"/>
  <c r="T1398" i="19" s="1"/>
  <c r="T1399" i="19" s="1"/>
  <c r="T1400" i="19" s="1"/>
  <c r="T1401" i="19" s="1"/>
  <c r="T1402" i="19" s="1"/>
  <c r="T1403" i="19" s="1"/>
  <c r="T1404" i="19" s="1"/>
  <c r="T1405" i="19" s="1"/>
  <c r="T1406" i="19" s="1"/>
  <c r="T1407" i="19" s="1"/>
  <c r="T1408" i="19" s="1"/>
  <c r="T1409" i="19" s="1"/>
  <c r="T1410" i="19" s="1"/>
  <c r="T1411" i="19" s="1"/>
  <c r="T1412" i="19" s="1"/>
  <c r="T1413" i="19" s="1"/>
  <c r="T1414" i="19" s="1"/>
  <c r="T1415" i="19" s="1"/>
  <c r="T1416" i="19" s="1"/>
  <c r="T1417" i="19" s="1"/>
  <c r="T1418" i="19" s="1"/>
  <c r="T1419" i="19" s="1"/>
  <c r="T1420" i="19" s="1"/>
  <c r="T1421" i="19" s="1"/>
  <c r="T1422" i="19" s="1"/>
  <c r="T1423" i="19" s="1"/>
  <c r="T1424" i="19" s="1"/>
  <c r="T1425" i="19" s="1"/>
  <c r="T1426" i="19" s="1"/>
  <c r="T1427" i="19" s="1"/>
  <c r="T1428" i="19" s="1"/>
  <c r="T1429" i="19" s="1"/>
  <c r="T1430" i="19" s="1"/>
  <c r="T1431" i="19" s="1"/>
  <c r="T1432" i="19" s="1"/>
  <c r="T1433" i="19" s="1"/>
  <c r="T1434" i="19" s="1"/>
  <c r="T1435" i="19" s="1"/>
  <c r="T1436" i="19" s="1"/>
  <c r="T1437" i="19" s="1"/>
  <c r="T1438" i="19" s="1"/>
  <c r="T1439" i="19" s="1"/>
  <c r="T1440" i="19" s="1"/>
  <c r="T1441" i="19" s="1"/>
  <c r="T1442" i="19" s="1"/>
  <c r="T1443" i="19" s="1"/>
  <c r="T1444" i="19" s="1"/>
  <c r="T1445" i="19" s="1"/>
  <c r="T1446" i="19" s="1"/>
  <c r="T1447" i="19" s="1"/>
  <c r="T1448" i="19" s="1"/>
  <c r="T1449" i="19" s="1"/>
  <c r="T1450" i="19" s="1"/>
  <c r="T1451" i="19" s="1"/>
  <c r="T1452" i="19" s="1"/>
  <c r="T1453" i="19" s="1"/>
  <c r="T1454" i="19" s="1"/>
  <c r="T1455" i="19" s="1"/>
  <c r="T1456" i="19" s="1"/>
  <c r="T1457" i="19" s="1"/>
  <c r="T1458" i="19" s="1"/>
  <c r="T1459" i="19" s="1"/>
  <c r="T1460" i="19" s="1"/>
  <c r="T1461" i="19" s="1"/>
  <c r="T1462" i="19" s="1"/>
  <c r="T1463" i="19" s="1"/>
  <c r="T1464" i="19" s="1"/>
  <c r="T1465" i="19" s="1"/>
  <c r="T1466" i="19" s="1"/>
  <c r="T1467" i="19" s="1"/>
  <c r="T1468" i="19" s="1"/>
  <c r="T1469" i="19" s="1"/>
  <c r="T1470" i="19" s="1"/>
  <c r="T1471" i="19" s="1"/>
  <c r="T1472" i="19" s="1"/>
  <c r="T1473" i="19" s="1"/>
  <c r="T1474" i="19" s="1"/>
  <c r="T1475" i="19" s="1"/>
  <c r="T1476" i="19" s="1"/>
  <c r="T1477" i="19" s="1"/>
  <c r="T1478" i="19" s="1"/>
  <c r="T1479" i="19" s="1"/>
  <c r="T1480" i="19" s="1"/>
  <c r="T1481" i="19" s="1"/>
  <c r="T1482" i="19" s="1"/>
  <c r="T1483" i="19" s="1"/>
  <c r="T1484" i="19" s="1"/>
  <c r="T1485" i="19" s="1"/>
  <c r="T1486" i="19" s="1"/>
  <c r="T1487" i="19" s="1"/>
  <c r="T1488" i="19" s="1"/>
  <c r="T1489" i="19" s="1"/>
  <c r="T1490" i="19" s="1"/>
  <c r="T1491" i="19" s="1"/>
  <c r="T1492" i="19" s="1"/>
  <c r="T1493" i="19" s="1"/>
  <c r="T1494" i="19" s="1"/>
  <c r="T1495" i="19" s="1"/>
  <c r="T1496" i="19" s="1"/>
  <c r="T1497" i="19" s="1"/>
  <c r="T1498" i="19" s="1"/>
  <c r="T1499" i="19" s="1"/>
  <c r="T1500" i="19" s="1"/>
  <c r="T1501" i="19" s="1"/>
  <c r="T1502" i="19" s="1"/>
  <c r="T1503" i="19" s="1"/>
  <c r="T1504" i="19" s="1"/>
  <c r="T1505" i="19" s="1"/>
  <c r="T1506" i="19" s="1"/>
  <c r="T1507" i="19" s="1"/>
  <c r="T1508" i="19" s="1"/>
  <c r="T1509" i="19" s="1"/>
  <c r="T1510" i="19" s="1"/>
  <c r="T1511" i="19" s="1"/>
  <c r="T1512" i="19" s="1"/>
  <c r="T1513" i="19" s="1"/>
  <c r="T1514" i="19" s="1"/>
  <c r="T1515" i="19" s="1"/>
  <c r="T1516" i="19" s="1"/>
  <c r="T1517" i="19" s="1"/>
  <c r="T1518" i="19" s="1"/>
  <c r="T1519" i="19" s="1"/>
  <c r="T1520" i="19" s="1"/>
  <c r="T1521" i="19" s="1"/>
  <c r="T1522" i="19" s="1"/>
  <c r="T1523" i="19" s="1"/>
  <c r="T1524" i="19" s="1"/>
  <c r="T1525" i="19" s="1"/>
  <c r="T1526" i="19" s="1"/>
  <c r="T1527" i="19" s="1"/>
  <c r="T1528" i="19" s="1"/>
  <c r="T1529" i="19" s="1"/>
  <c r="T1530" i="19" s="1"/>
  <c r="T1531" i="19" s="1"/>
  <c r="T1532" i="19" s="1"/>
  <c r="T1533" i="19" s="1"/>
  <c r="T1534" i="19" s="1"/>
  <c r="T1535" i="19" s="1"/>
  <c r="T1536" i="19" s="1"/>
  <c r="T1537" i="19" s="1"/>
  <c r="T1538" i="19" s="1"/>
  <c r="T1539" i="19" s="1"/>
  <c r="T1540" i="19" s="1"/>
  <c r="T1541" i="19" s="1"/>
  <c r="T1542" i="19" s="1"/>
  <c r="T1543" i="19" s="1"/>
  <c r="T1544" i="19" s="1"/>
  <c r="T1545" i="19" s="1"/>
  <c r="T1546" i="19" s="1"/>
  <c r="T1547" i="19" s="1"/>
  <c r="T1548" i="19" s="1"/>
  <c r="T1549" i="19" s="1"/>
  <c r="T1550" i="19" s="1"/>
  <c r="T1551" i="19" s="1"/>
  <c r="T1552" i="19" s="1"/>
  <c r="T1553" i="19" s="1"/>
  <c r="T1554" i="19" s="1"/>
  <c r="T1555" i="19" s="1"/>
  <c r="T1556" i="19" s="1"/>
  <c r="T1557" i="19" s="1"/>
  <c r="T1558" i="19" s="1"/>
  <c r="T1559" i="19" s="1"/>
  <c r="T1560" i="19" s="1"/>
  <c r="T1561" i="19" s="1"/>
  <c r="T1562" i="19" s="1"/>
  <c r="T1563" i="19" s="1"/>
  <c r="T1564" i="19" s="1"/>
  <c r="T1565" i="19" s="1"/>
  <c r="T1566" i="19" s="1"/>
  <c r="T1567" i="19" s="1"/>
  <c r="T1568" i="19" s="1"/>
  <c r="T1569" i="19" s="1"/>
  <c r="T1570" i="19" s="1"/>
  <c r="T1571" i="19" s="1"/>
  <c r="T1572" i="19" s="1"/>
  <c r="T1573" i="19" s="1"/>
  <c r="T1574" i="19" s="1"/>
  <c r="T1575" i="19" s="1"/>
  <c r="T1576" i="19" s="1"/>
  <c r="T1577" i="19" s="1"/>
  <c r="T1578" i="19" s="1"/>
  <c r="T1579" i="19" s="1"/>
  <c r="T1580" i="19" s="1"/>
  <c r="T1581" i="19" s="1"/>
  <c r="T1582" i="19" s="1"/>
  <c r="T1583" i="19" s="1"/>
  <c r="T1584" i="19" s="1"/>
  <c r="T1585" i="19" s="1"/>
  <c r="T1586" i="19" s="1"/>
  <c r="T1587" i="19" s="1"/>
  <c r="T1588" i="19" s="1"/>
  <c r="T1589" i="19" s="1"/>
  <c r="T1590" i="19" s="1"/>
  <c r="T1591" i="19" s="1"/>
  <c r="T1592" i="19" s="1"/>
  <c r="T1593" i="19" s="1"/>
  <c r="T1594" i="19" s="1"/>
  <c r="T1595" i="19" s="1"/>
  <c r="T1596" i="19" s="1"/>
  <c r="T1597" i="19" s="1"/>
  <c r="T1598" i="19" s="1"/>
  <c r="T1599" i="19" s="1"/>
  <c r="T1600" i="19" s="1"/>
  <c r="T1601" i="19" s="1"/>
  <c r="T1602" i="19" s="1"/>
  <c r="T1603" i="19" s="1"/>
  <c r="T1604" i="19" s="1"/>
  <c r="T1605" i="19" s="1"/>
  <c r="T1606" i="19" s="1"/>
  <c r="T1607" i="19" s="1"/>
  <c r="T1608" i="19" s="1"/>
  <c r="T1609" i="19" s="1"/>
  <c r="T1610" i="19" s="1"/>
  <c r="T1611" i="19" s="1"/>
  <c r="T1612" i="19" s="1"/>
  <c r="T1613" i="19" s="1"/>
  <c r="T1614" i="19" s="1"/>
  <c r="T1615" i="19" s="1"/>
  <c r="T1616" i="19" s="1"/>
  <c r="T1617" i="19" s="1"/>
  <c r="T1618" i="19" s="1"/>
  <c r="T1619" i="19" s="1"/>
  <c r="T1620" i="19" s="1"/>
  <c r="T1621" i="19" s="1"/>
  <c r="T1622" i="19" s="1"/>
  <c r="T1623" i="19" s="1"/>
  <c r="T1624" i="19" s="1"/>
  <c r="T1625" i="19" s="1"/>
  <c r="T1626" i="19" s="1"/>
  <c r="T1627" i="19" s="1"/>
  <c r="T1628" i="19" s="1"/>
  <c r="T1629" i="19" s="1"/>
  <c r="T1630" i="19" s="1"/>
  <c r="T1631" i="19" s="1"/>
  <c r="T1632" i="19" s="1"/>
  <c r="T1633" i="19" s="1"/>
  <c r="T1634" i="19" s="1"/>
  <c r="T1635" i="19" s="1"/>
  <c r="T1636" i="19" s="1"/>
  <c r="T1637" i="19" s="1"/>
  <c r="T1638" i="19" s="1"/>
  <c r="T1639" i="19" s="1"/>
  <c r="T1640" i="19" s="1"/>
  <c r="T1641" i="19" s="1"/>
  <c r="T1642" i="19" s="1"/>
  <c r="T1643" i="19" s="1"/>
  <c r="T1644" i="19" s="1"/>
  <c r="T1645" i="19" s="1"/>
  <c r="T1646" i="19" s="1"/>
  <c r="T1647" i="19" s="1"/>
  <c r="T1648" i="19" s="1"/>
  <c r="T1649" i="19" s="1"/>
  <c r="T1650" i="19" s="1"/>
  <c r="T1651" i="19" s="1"/>
  <c r="T1652" i="19" s="1"/>
  <c r="T1653" i="19" s="1"/>
  <c r="T1654" i="19" s="1"/>
  <c r="T1655" i="19" s="1"/>
  <c r="T1656" i="19" s="1"/>
  <c r="T1657" i="19" s="1"/>
  <c r="T1658" i="19" s="1"/>
  <c r="T1659" i="19" s="1"/>
  <c r="T1660" i="19" s="1"/>
  <c r="T1661" i="19" s="1"/>
  <c r="T1662" i="19" s="1"/>
  <c r="T1663" i="19" s="1"/>
  <c r="T1664" i="19" s="1"/>
  <c r="T1665" i="19" s="1"/>
  <c r="T1666" i="19" s="1"/>
  <c r="T1667" i="19" s="1"/>
  <c r="T1668" i="19" s="1"/>
  <c r="T1669" i="19" s="1"/>
  <c r="T1670" i="19" s="1"/>
  <c r="T1671" i="19" s="1"/>
  <c r="T1672" i="19" s="1"/>
  <c r="T1673" i="19" s="1"/>
  <c r="T1674" i="19" s="1"/>
  <c r="T1675" i="19" s="1"/>
  <c r="T1676" i="19" s="1"/>
  <c r="T1677" i="19" s="1"/>
  <c r="T1678" i="19" s="1"/>
  <c r="T1679" i="19" s="1"/>
  <c r="T1680" i="19" s="1"/>
  <c r="T1681" i="19" s="1"/>
  <c r="T1682" i="19" s="1"/>
  <c r="T1683" i="19" s="1"/>
  <c r="T1684" i="19" s="1"/>
  <c r="T1685" i="19" s="1"/>
  <c r="T1686" i="19" s="1"/>
  <c r="T1687" i="19" s="1"/>
  <c r="T1688" i="19" s="1"/>
  <c r="T1689" i="19" s="1"/>
  <c r="T1690" i="19" s="1"/>
  <c r="T1691" i="19" s="1"/>
  <c r="T1692" i="19" s="1"/>
  <c r="T1693" i="19" s="1"/>
  <c r="T1694" i="19" s="1"/>
  <c r="T1695" i="19" s="1"/>
  <c r="T1696" i="19" s="1"/>
  <c r="T1697" i="19" s="1"/>
  <c r="T1698" i="19" s="1"/>
  <c r="T1699" i="19" s="1"/>
  <c r="T1700" i="19" s="1"/>
  <c r="T1701" i="19" s="1"/>
  <c r="T1702" i="19" s="1"/>
  <c r="T1703" i="19" s="1"/>
  <c r="T1704" i="19" s="1"/>
  <c r="T1705" i="19" s="1"/>
  <c r="T1706" i="19" s="1"/>
  <c r="T1707" i="19" s="1"/>
  <c r="T1708" i="19" s="1"/>
  <c r="T1709" i="19" s="1"/>
  <c r="T1710" i="19" s="1"/>
  <c r="T1711" i="19" s="1"/>
  <c r="T1712" i="19" s="1"/>
  <c r="T1713" i="19" s="1"/>
  <c r="T1714" i="19" s="1"/>
  <c r="T1715" i="19" s="1"/>
  <c r="T1716" i="19" s="1"/>
  <c r="T1717" i="19" s="1"/>
  <c r="T1718" i="19" s="1"/>
  <c r="T1719" i="19" s="1"/>
  <c r="T1720" i="19" s="1"/>
  <c r="T1721" i="19" s="1"/>
  <c r="T1722" i="19" s="1"/>
  <c r="T1723" i="19" s="1"/>
  <c r="T1724" i="19" s="1"/>
  <c r="T1725" i="19" s="1"/>
  <c r="T1726" i="19" s="1"/>
  <c r="T1727" i="19" s="1"/>
  <c r="T1728" i="19" s="1"/>
  <c r="T1729" i="19" s="1"/>
  <c r="T1730" i="19" s="1"/>
  <c r="T1731" i="19" s="1"/>
  <c r="T1732" i="19" s="1"/>
  <c r="T1733" i="19" s="1"/>
  <c r="T1734" i="19" s="1"/>
  <c r="T1735" i="19" s="1"/>
  <c r="T1736" i="19" s="1"/>
  <c r="T1737" i="19" s="1"/>
  <c r="T1738" i="19" s="1"/>
  <c r="T1739" i="19" s="1"/>
  <c r="T1740" i="19" s="1"/>
  <c r="T1741" i="19" s="1"/>
  <c r="T1742" i="19" s="1"/>
  <c r="T1743" i="19" s="1"/>
  <c r="T1744" i="19" s="1"/>
  <c r="T1745" i="19" s="1"/>
  <c r="T1746" i="19" s="1"/>
  <c r="T1747" i="19" s="1"/>
  <c r="T1748" i="19" s="1"/>
  <c r="T1749" i="19" s="1"/>
  <c r="T1750" i="19" s="1"/>
  <c r="T1751" i="19" s="1"/>
  <c r="T1752" i="19" s="1"/>
  <c r="T1753" i="19" s="1"/>
  <c r="T1754" i="19" s="1"/>
  <c r="T1755" i="19" s="1"/>
  <c r="T1756" i="19" s="1"/>
  <c r="T1757" i="19" s="1"/>
  <c r="T1758" i="19" s="1"/>
  <c r="T1759" i="19" s="1"/>
  <c r="T1760" i="19" s="1"/>
  <c r="T1761" i="19" s="1"/>
  <c r="T1762" i="19" s="1"/>
  <c r="T1763" i="19" s="1"/>
  <c r="T1764" i="19" s="1"/>
  <c r="T1765" i="19" s="1"/>
  <c r="T1766" i="19" s="1"/>
  <c r="T1767" i="19" s="1"/>
  <c r="T1768" i="19" s="1"/>
  <c r="T1769" i="19" s="1"/>
  <c r="T1770" i="19" s="1"/>
  <c r="T1771" i="19" s="1"/>
  <c r="T1772" i="19" s="1"/>
  <c r="T1773" i="19" s="1"/>
  <c r="T1774" i="19" s="1"/>
  <c r="T1775" i="19" s="1"/>
  <c r="T1776" i="19" s="1"/>
  <c r="T1777" i="19" s="1"/>
  <c r="T1778" i="19" s="1"/>
  <c r="T1779" i="19" s="1"/>
  <c r="T1780" i="19" s="1"/>
  <c r="T1781" i="19" s="1"/>
  <c r="T1782" i="19" s="1"/>
  <c r="T1783" i="19" s="1"/>
  <c r="T1784" i="19" s="1"/>
  <c r="T1785" i="19" s="1"/>
  <c r="T1786" i="19" s="1"/>
  <c r="T1787" i="19" s="1"/>
  <c r="T1788" i="19" s="1"/>
  <c r="T1789" i="19" s="1"/>
  <c r="T1790" i="19" s="1"/>
  <c r="T1791" i="19" s="1"/>
  <c r="T1792" i="19" s="1"/>
  <c r="T1793" i="19" s="1"/>
  <c r="T1794" i="19" s="1"/>
  <c r="T1795" i="19" s="1"/>
  <c r="T1796" i="19" s="1"/>
  <c r="T1797" i="19" s="1"/>
  <c r="T1798" i="19" s="1"/>
  <c r="T1799" i="19" s="1"/>
  <c r="T1800" i="19" s="1"/>
  <c r="T1801" i="19" s="1"/>
  <c r="T1802" i="19" s="1"/>
  <c r="T1803" i="19" s="1"/>
  <c r="T1804" i="19" s="1"/>
  <c r="T1805" i="19" s="1"/>
  <c r="T1806" i="19" s="1"/>
  <c r="T1807" i="19" s="1"/>
  <c r="T1808" i="19" s="1"/>
  <c r="T1809" i="19" s="1"/>
  <c r="T1810" i="19" s="1"/>
  <c r="T1811" i="19" s="1"/>
  <c r="T1812" i="19" s="1"/>
  <c r="T1813" i="19" s="1"/>
  <c r="T1814" i="19" s="1"/>
  <c r="T1815" i="19" s="1"/>
  <c r="T1816" i="19" s="1"/>
  <c r="T1817" i="19" s="1"/>
  <c r="T1818" i="19" s="1"/>
  <c r="T1819" i="19" s="1"/>
  <c r="T1820" i="19" s="1"/>
  <c r="T1821" i="19" s="1"/>
  <c r="T1822" i="19" s="1"/>
  <c r="T1823" i="19" s="1"/>
  <c r="T1824" i="19" s="1"/>
  <c r="T1825" i="19" s="1"/>
  <c r="T1826" i="19" s="1"/>
  <c r="T1827" i="19" s="1"/>
  <c r="T1828" i="19" s="1"/>
  <c r="T1829" i="19" s="1"/>
  <c r="T1830" i="19" s="1"/>
  <c r="T1831" i="19" s="1"/>
  <c r="T1832" i="19" s="1"/>
  <c r="T1833" i="19" s="1"/>
  <c r="T1834" i="19" s="1"/>
  <c r="T1835" i="19" s="1"/>
  <c r="T1836" i="19" s="1"/>
  <c r="T1837" i="19" s="1"/>
  <c r="T1838" i="19" s="1"/>
  <c r="T1839" i="19" s="1"/>
  <c r="T1840" i="19" s="1"/>
  <c r="T1841" i="19" s="1"/>
  <c r="T1842" i="19" s="1"/>
  <c r="T1843" i="19" s="1"/>
  <c r="T1844" i="19" s="1"/>
  <c r="T1845" i="19" s="1"/>
  <c r="T1846" i="19" s="1"/>
  <c r="T1847" i="19" s="1"/>
  <c r="T1848" i="19" s="1"/>
  <c r="T1849" i="19" s="1"/>
  <c r="T1850" i="19" s="1"/>
  <c r="T1851" i="19" s="1"/>
  <c r="T1852" i="19" s="1"/>
  <c r="T1853" i="19" s="1"/>
  <c r="T1854" i="19" s="1"/>
  <c r="T1855" i="19" s="1"/>
  <c r="T1856" i="19" s="1"/>
  <c r="T1857" i="19" s="1"/>
  <c r="T1858" i="19" s="1"/>
  <c r="T1859" i="19" s="1"/>
  <c r="T1860" i="19" s="1"/>
  <c r="T1861" i="19" s="1"/>
  <c r="T1862" i="19" s="1"/>
  <c r="T1863" i="19" s="1"/>
  <c r="T1864" i="19" s="1"/>
  <c r="T1865" i="19" s="1"/>
  <c r="T1866" i="19" s="1"/>
  <c r="T1867" i="19" s="1"/>
  <c r="T1868" i="19" s="1"/>
  <c r="T1869" i="19" s="1"/>
  <c r="T1870" i="19" s="1"/>
  <c r="T1871" i="19" s="1"/>
  <c r="T1872" i="19" s="1"/>
  <c r="T1873" i="19" s="1"/>
  <c r="T1874" i="19" s="1"/>
  <c r="T1875" i="19" s="1"/>
  <c r="T1876" i="19" s="1"/>
  <c r="T1877" i="19" s="1"/>
  <c r="T1878" i="19" s="1"/>
  <c r="T1879" i="19" s="1"/>
  <c r="T1880" i="19" s="1"/>
  <c r="T1881" i="19" s="1"/>
  <c r="T1882" i="19" s="1"/>
  <c r="T1883" i="19" s="1"/>
  <c r="T1884" i="19" s="1"/>
  <c r="T1885" i="19" s="1"/>
  <c r="T1886" i="19" s="1"/>
  <c r="T1887" i="19" s="1"/>
  <c r="T1888" i="19" s="1"/>
  <c r="T1889" i="19" s="1"/>
  <c r="T1890" i="19" s="1"/>
  <c r="T1891" i="19" s="1"/>
  <c r="T1892" i="19" s="1"/>
  <c r="T1893" i="19" s="1"/>
  <c r="T1894" i="19" s="1"/>
  <c r="T1895" i="19" s="1"/>
  <c r="T1896" i="19" s="1"/>
  <c r="T1897" i="19" s="1"/>
  <c r="T1898" i="19" s="1"/>
  <c r="T1899" i="19" s="1"/>
  <c r="T1900" i="19" s="1"/>
  <c r="T1901" i="19" s="1"/>
  <c r="T1902" i="19" s="1"/>
  <c r="T1903" i="19" s="1"/>
  <c r="T1904" i="19" s="1"/>
  <c r="T1905" i="19" s="1"/>
  <c r="T1906" i="19" s="1"/>
  <c r="T1907" i="19" s="1"/>
  <c r="T1908" i="19" s="1"/>
  <c r="T1909" i="19" s="1"/>
  <c r="T1910" i="19" s="1"/>
  <c r="T1911" i="19" s="1"/>
  <c r="T1912" i="19" s="1"/>
  <c r="T1913" i="19" s="1"/>
  <c r="T1914" i="19" s="1"/>
  <c r="T1915" i="19" s="1"/>
  <c r="T1916" i="19" s="1"/>
  <c r="T1917" i="19" s="1"/>
  <c r="T1918" i="19" s="1"/>
  <c r="T1919" i="19" s="1"/>
  <c r="T1920" i="19" s="1"/>
  <c r="T1921" i="19" s="1"/>
  <c r="T1922" i="19" s="1"/>
  <c r="T1923" i="19" s="1"/>
  <c r="T1924" i="19" s="1"/>
  <c r="T1925" i="19" s="1"/>
  <c r="T1926" i="19" s="1"/>
  <c r="T1927" i="19" s="1"/>
  <c r="T1928" i="19" s="1"/>
  <c r="T1929" i="19" s="1"/>
  <c r="T1930" i="19" s="1"/>
  <c r="T1931" i="19" s="1"/>
  <c r="T1932" i="19" s="1"/>
  <c r="T1933" i="19" s="1"/>
  <c r="T1934" i="19" s="1"/>
  <c r="T1935" i="19" s="1"/>
  <c r="T1936" i="19" s="1"/>
  <c r="T1937" i="19" s="1"/>
  <c r="T1938" i="19" s="1"/>
  <c r="T1939" i="19" s="1"/>
  <c r="T1940" i="19" s="1"/>
  <c r="T1941" i="19" s="1"/>
  <c r="T1942" i="19" s="1"/>
  <c r="T1943" i="19" s="1"/>
  <c r="T1944" i="19" s="1"/>
  <c r="T1945" i="19" s="1"/>
  <c r="T1946" i="19" s="1"/>
  <c r="T1947" i="19" s="1"/>
  <c r="T1948" i="19" s="1"/>
  <c r="T1949" i="19" s="1"/>
  <c r="T1950" i="19" s="1"/>
  <c r="T1951" i="19" s="1"/>
  <c r="T1952" i="19" s="1"/>
  <c r="T1953" i="19" s="1"/>
  <c r="T1954" i="19" s="1"/>
  <c r="T1955" i="19" s="1"/>
  <c r="T1956" i="19" s="1"/>
  <c r="T1957" i="19" s="1"/>
  <c r="T1958" i="19" s="1"/>
  <c r="T1959" i="19" s="1"/>
  <c r="T1960" i="19" s="1"/>
  <c r="T1961" i="19" s="1"/>
  <c r="T1962" i="19" s="1"/>
  <c r="T1963" i="19" s="1"/>
  <c r="T1964" i="19" s="1"/>
  <c r="T1965" i="19" s="1"/>
  <c r="T1966" i="19" s="1"/>
  <c r="T1967" i="19" s="1"/>
  <c r="T1968" i="19" s="1"/>
  <c r="T1969" i="19" s="1"/>
  <c r="T1970" i="19" s="1"/>
  <c r="T1971" i="19" s="1"/>
  <c r="T1972" i="19" s="1"/>
  <c r="T1973" i="19" s="1"/>
  <c r="T1974" i="19" s="1"/>
  <c r="T1975" i="19" s="1"/>
  <c r="T1976" i="19" s="1"/>
  <c r="T1977" i="19" s="1"/>
  <c r="T1978" i="19" s="1"/>
  <c r="T1979" i="19" s="1"/>
  <c r="T1980" i="19" s="1"/>
  <c r="T1981" i="19" s="1"/>
  <c r="T1982" i="19" s="1"/>
  <c r="T1983" i="19" s="1"/>
  <c r="T1984" i="19" s="1"/>
  <c r="T1985" i="19" s="1"/>
  <c r="T1986" i="19" s="1"/>
  <c r="T1987" i="19" s="1"/>
  <c r="T1988" i="19" s="1"/>
  <c r="T1989" i="19" s="1"/>
  <c r="T1990" i="19" s="1"/>
  <c r="T1991" i="19" s="1"/>
  <c r="T1992" i="19" s="1"/>
  <c r="T1993" i="19" s="1"/>
  <c r="T1994" i="19" s="1"/>
  <c r="T1995" i="19" s="1"/>
  <c r="T1996" i="19" s="1"/>
  <c r="T1997" i="19" s="1"/>
  <c r="T1998" i="19" s="1"/>
  <c r="T1999" i="19" s="1"/>
  <c r="T2000" i="19" s="1"/>
  <c r="T2001" i="19" s="1"/>
  <c r="T2002" i="19" s="1"/>
  <c r="T2003" i="19" s="1"/>
  <c r="T2004" i="19" s="1"/>
  <c r="T2005" i="19" s="1"/>
  <c r="T2006" i="19" s="1"/>
  <c r="T2007" i="19" s="1"/>
  <c r="T2008" i="19" s="1"/>
  <c r="T2009" i="19" s="1"/>
  <c r="T2010" i="19" s="1"/>
  <c r="T2011" i="19" s="1"/>
  <c r="T2012" i="19" s="1"/>
  <c r="T2013" i="19" s="1"/>
  <c r="T2014" i="19" s="1"/>
  <c r="T2015" i="19" s="1"/>
  <c r="T2016" i="19" s="1"/>
  <c r="T2017" i="19" s="1"/>
  <c r="T2018" i="19" s="1"/>
  <c r="T2019" i="19" s="1"/>
  <c r="T2020" i="19" s="1"/>
  <c r="T2021" i="19" s="1"/>
  <c r="T2022" i="19" s="1"/>
  <c r="T2023" i="19" s="1"/>
  <c r="T2024" i="19" s="1"/>
  <c r="T2025" i="19" s="1"/>
  <c r="T2026" i="19" s="1"/>
  <c r="T2027" i="19" s="1"/>
  <c r="T2028" i="19" s="1"/>
  <c r="T2029" i="19" s="1"/>
  <c r="T2030" i="19" s="1"/>
  <c r="T2031" i="19" s="1"/>
  <c r="T2032" i="19" s="1"/>
  <c r="T2033" i="19" s="1"/>
  <c r="T2034" i="19" s="1"/>
  <c r="T2035" i="19" s="1"/>
  <c r="T2036" i="19" s="1"/>
  <c r="T2037" i="19" s="1"/>
  <c r="T2038" i="19" s="1"/>
  <c r="T2039" i="19" s="1"/>
  <c r="T2040" i="19" s="1"/>
  <c r="T2041" i="19" s="1"/>
  <c r="T2042" i="19" s="1"/>
  <c r="T2043" i="19" s="1"/>
  <c r="T2044" i="19" s="1"/>
  <c r="T2045" i="19" s="1"/>
  <c r="T2046" i="19" s="1"/>
  <c r="T2047" i="19" s="1"/>
  <c r="T2048" i="19" s="1"/>
  <c r="T2049" i="19" s="1"/>
  <c r="T2050" i="19" s="1"/>
  <c r="T2051" i="19" s="1"/>
  <c r="T2052" i="19" s="1"/>
  <c r="T2053" i="19" s="1"/>
  <c r="T2054" i="19" s="1"/>
  <c r="T2055" i="19" s="1"/>
  <c r="T2056" i="19" s="1"/>
  <c r="T2057" i="19" s="1"/>
  <c r="T2058" i="19" s="1"/>
  <c r="T2059" i="19" s="1"/>
  <c r="T2060" i="19" s="1"/>
  <c r="T2061" i="19" s="1"/>
  <c r="T2062" i="19" s="1"/>
  <c r="T2063" i="19" s="1"/>
  <c r="T2064" i="19" s="1"/>
  <c r="T2065" i="19" s="1"/>
  <c r="T2066" i="19" s="1"/>
  <c r="T2067" i="19" s="1"/>
  <c r="T2068" i="19" s="1"/>
  <c r="T2069" i="19" s="1"/>
  <c r="T2070" i="19" s="1"/>
  <c r="T2071" i="19" s="1"/>
  <c r="T2072" i="19" s="1"/>
  <c r="T2073" i="19" s="1"/>
  <c r="T2074" i="19" s="1"/>
  <c r="T2075" i="19" s="1"/>
  <c r="T2076" i="19" s="1"/>
  <c r="T2077" i="19" s="1"/>
  <c r="T2078" i="19" s="1"/>
  <c r="T2079" i="19" s="1"/>
  <c r="T2080" i="19" s="1"/>
  <c r="T2081" i="19" s="1"/>
  <c r="T2082" i="19" s="1"/>
  <c r="T2083" i="19" s="1"/>
  <c r="T2084" i="19" s="1"/>
  <c r="T2085" i="19" s="1"/>
  <c r="T2086" i="19" s="1"/>
  <c r="T2087" i="19" s="1"/>
  <c r="T2088" i="19" s="1"/>
  <c r="T2089" i="19" s="1"/>
  <c r="T2090" i="19" s="1"/>
  <c r="T2091" i="19" s="1"/>
  <c r="T2092" i="19" s="1"/>
  <c r="T2093" i="19" s="1"/>
  <c r="T2094" i="19" s="1"/>
  <c r="T2095" i="19" s="1"/>
  <c r="T2096" i="19" s="1"/>
  <c r="T2097" i="19" s="1"/>
  <c r="T2098" i="19" s="1"/>
  <c r="T2099" i="19" s="1"/>
  <c r="T2100" i="19" s="1"/>
  <c r="T2101" i="19" s="1"/>
  <c r="T2102" i="19" s="1"/>
  <c r="T2103" i="19" s="1"/>
  <c r="T2104" i="19" s="1"/>
  <c r="T2105" i="19" s="1"/>
  <c r="T2106" i="19" s="1"/>
  <c r="T2107" i="19" s="1"/>
  <c r="T2108" i="19" s="1"/>
  <c r="T2109" i="19" s="1"/>
  <c r="T2110" i="19" s="1"/>
  <c r="T2111" i="19" s="1"/>
  <c r="T2112" i="19" s="1"/>
  <c r="T2113" i="19" s="1"/>
  <c r="T2114" i="19" s="1"/>
  <c r="T2115" i="19" s="1"/>
  <c r="T2116" i="19" s="1"/>
  <c r="T2117" i="19" s="1"/>
  <c r="T2118" i="19" s="1"/>
  <c r="T2119" i="19" s="1"/>
  <c r="T2120" i="19" s="1"/>
  <c r="T2121" i="19" s="1"/>
  <c r="T2122" i="19" s="1"/>
  <c r="T2123" i="19" s="1"/>
  <c r="T2124" i="19" s="1"/>
  <c r="T2125" i="19" s="1"/>
  <c r="T2126" i="19" s="1"/>
  <c r="T2127" i="19" s="1"/>
  <c r="T2128" i="19" s="1"/>
  <c r="T2129" i="19" s="1"/>
  <c r="T2130" i="19" s="1"/>
  <c r="T2131" i="19" s="1"/>
  <c r="T2132" i="19" s="1"/>
  <c r="T2133" i="19" s="1"/>
  <c r="T2134" i="19" s="1"/>
  <c r="T2135" i="19" s="1"/>
  <c r="T2136" i="19" s="1"/>
  <c r="T2137" i="19" s="1"/>
  <c r="T2138" i="19" s="1"/>
  <c r="T2139" i="19" s="1"/>
  <c r="T2140" i="19" s="1"/>
  <c r="T2141" i="19" s="1"/>
  <c r="T2142" i="19" s="1"/>
  <c r="T2143" i="19" s="1"/>
  <c r="T2144" i="19" s="1"/>
  <c r="T2145" i="19" s="1"/>
  <c r="T2146" i="19" s="1"/>
  <c r="T2147" i="19" s="1"/>
  <c r="T2148" i="19" s="1"/>
  <c r="T2149" i="19" s="1"/>
  <c r="T2150" i="19" s="1"/>
  <c r="T2151" i="19" s="1"/>
  <c r="T2152" i="19" s="1"/>
  <c r="T2153" i="19" s="1"/>
  <c r="T2154" i="19" s="1"/>
  <c r="T2155" i="19" s="1"/>
  <c r="T2156" i="19" s="1"/>
  <c r="T2157" i="19" s="1"/>
  <c r="T2158" i="19" s="1"/>
  <c r="T2159" i="19" s="1"/>
  <c r="T2160" i="19" s="1"/>
  <c r="T2161" i="19" s="1"/>
  <c r="T2162" i="19" s="1"/>
  <c r="T2163" i="19" s="1"/>
  <c r="T2164" i="19" s="1"/>
  <c r="T2165" i="19" s="1"/>
  <c r="T2166" i="19" s="1"/>
  <c r="T2167" i="19" s="1"/>
  <c r="T2168" i="19" s="1"/>
  <c r="T2169" i="19" s="1"/>
  <c r="T2170" i="19" s="1"/>
  <c r="T2171" i="19" s="1"/>
  <c r="T2172" i="19" s="1"/>
  <c r="T2173" i="19" s="1"/>
  <c r="T2174" i="19" s="1"/>
  <c r="T2175" i="19" s="1"/>
  <c r="T2176" i="19" s="1"/>
  <c r="T2177" i="19" s="1"/>
  <c r="T2178" i="19" s="1"/>
  <c r="T2179" i="19" s="1"/>
  <c r="T2180" i="19" s="1"/>
  <c r="T2181" i="19" s="1"/>
  <c r="T2182" i="19" s="1"/>
  <c r="T2183" i="19" s="1"/>
  <c r="T2184" i="19" s="1"/>
  <c r="T2185" i="19" s="1"/>
  <c r="T2186" i="19" s="1"/>
  <c r="T2187" i="19" s="1"/>
  <c r="T2188" i="19" s="1"/>
  <c r="T2189" i="19" s="1"/>
  <c r="T2190" i="19" s="1"/>
  <c r="T2191" i="19" s="1"/>
  <c r="T2192" i="19" s="1"/>
  <c r="T2193" i="19" s="1"/>
  <c r="T2194" i="19" s="1"/>
  <c r="T2195" i="19" s="1"/>
  <c r="T2196" i="19" s="1"/>
  <c r="T2197" i="19" s="1"/>
  <c r="T2198" i="19" s="1"/>
  <c r="T2199" i="19" s="1"/>
  <c r="T2200" i="19" s="1"/>
  <c r="T2201" i="19" s="1"/>
  <c r="T2202" i="19" s="1"/>
  <c r="T2203" i="19" s="1"/>
  <c r="T2204" i="19" s="1"/>
  <c r="T2205" i="19" s="1"/>
  <c r="T2206" i="19" s="1"/>
  <c r="T2207" i="19" s="1"/>
  <c r="T2208" i="19" s="1"/>
  <c r="T2209" i="19" s="1"/>
  <c r="T2210" i="19" s="1"/>
  <c r="T2211" i="19" s="1"/>
  <c r="T2212" i="19" s="1"/>
  <c r="T2213" i="19" s="1"/>
  <c r="T2214" i="19" s="1"/>
  <c r="T2215" i="19" s="1"/>
  <c r="T2216" i="19" s="1"/>
  <c r="T2217" i="19" s="1"/>
  <c r="T2218" i="19" s="1"/>
  <c r="T2219" i="19" s="1"/>
  <c r="T2220" i="19" s="1"/>
  <c r="T2221" i="19" s="1"/>
  <c r="T2222" i="19" s="1"/>
  <c r="T2223" i="19" s="1"/>
  <c r="T2224" i="19" s="1"/>
  <c r="T2225" i="19" s="1"/>
  <c r="T2226" i="19" s="1"/>
  <c r="T2227" i="19" s="1"/>
  <c r="T2228" i="19" s="1"/>
  <c r="T2229" i="19" s="1"/>
  <c r="T2230" i="19" s="1"/>
  <c r="T2231" i="19" s="1"/>
  <c r="T2232" i="19" s="1"/>
  <c r="T2233" i="19" s="1"/>
  <c r="T2234" i="19" s="1"/>
  <c r="T2235" i="19" s="1"/>
  <c r="T2236" i="19" s="1"/>
  <c r="T2237" i="19" s="1"/>
  <c r="T2238" i="19" s="1"/>
  <c r="T2239" i="19" s="1"/>
  <c r="T2240" i="19" s="1"/>
  <c r="T2241" i="19" s="1"/>
  <c r="T2242" i="19" s="1"/>
  <c r="T2243" i="19" s="1"/>
  <c r="T2244" i="19" s="1"/>
  <c r="T2245" i="19" s="1"/>
  <c r="T2246" i="19" s="1"/>
  <c r="T2247" i="19" s="1"/>
  <c r="T2248" i="19" s="1"/>
  <c r="T2249" i="19" s="1"/>
  <c r="T2250" i="19" s="1"/>
  <c r="T2251" i="19" s="1"/>
  <c r="T2252" i="19" s="1"/>
  <c r="T2253" i="19" s="1"/>
  <c r="T2254" i="19" s="1"/>
  <c r="T2255" i="19" s="1"/>
  <c r="T2256" i="19" s="1"/>
  <c r="T2257" i="19" s="1"/>
  <c r="T2258" i="19" s="1"/>
  <c r="T2259" i="19" s="1"/>
  <c r="T2260" i="19" s="1"/>
  <c r="T2261" i="19" s="1"/>
  <c r="T2262" i="19" s="1"/>
  <c r="T2263" i="19" s="1"/>
  <c r="T2264" i="19" s="1"/>
  <c r="T2265" i="19" s="1"/>
  <c r="T2266" i="19" s="1"/>
  <c r="T2267" i="19" s="1"/>
  <c r="T2268" i="19" s="1"/>
  <c r="T2269" i="19" s="1"/>
  <c r="T2270" i="19" s="1"/>
  <c r="T2271" i="19" s="1"/>
  <c r="T2272" i="19" s="1"/>
  <c r="T2273" i="19" s="1"/>
  <c r="T2274" i="19" s="1"/>
  <c r="T2275" i="19" s="1"/>
  <c r="T2276" i="19" s="1"/>
  <c r="T2277" i="19" s="1"/>
  <c r="T2278" i="19" s="1"/>
  <c r="T2279" i="19" s="1"/>
  <c r="T2280" i="19" s="1"/>
  <c r="T2281" i="19" s="1"/>
  <c r="T2282" i="19" s="1"/>
  <c r="T2283" i="19" s="1"/>
  <c r="T2284" i="19" s="1"/>
  <c r="T2285" i="19" s="1"/>
  <c r="T2286" i="19" s="1"/>
  <c r="T2287" i="19" s="1"/>
  <c r="T2288" i="19" s="1"/>
  <c r="T2289" i="19" s="1"/>
  <c r="T2290" i="19" s="1"/>
  <c r="T2291" i="19" s="1"/>
  <c r="T2292" i="19" s="1"/>
  <c r="T2293" i="19" s="1"/>
  <c r="T2294" i="19" s="1"/>
  <c r="T2295" i="19" s="1"/>
  <c r="T2296" i="19" s="1"/>
  <c r="T2297" i="19" s="1"/>
  <c r="T2298" i="19" s="1"/>
  <c r="T2299" i="19" s="1"/>
  <c r="T2300" i="19" s="1"/>
  <c r="T2301" i="19" s="1"/>
  <c r="T2302" i="19" s="1"/>
  <c r="T2303" i="19" s="1"/>
  <c r="T2304" i="19" s="1"/>
  <c r="T2305" i="19" s="1"/>
  <c r="T2306" i="19" s="1"/>
  <c r="T2307" i="19" s="1"/>
  <c r="T2308" i="19" s="1"/>
  <c r="T2309" i="19" s="1"/>
  <c r="T2310" i="19" s="1"/>
  <c r="T2311" i="19" s="1"/>
  <c r="T2312" i="19" s="1"/>
  <c r="T2313" i="19" s="1"/>
  <c r="T2314" i="19" s="1"/>
  <c r="T2315" i="19" s="1"/>
  <c r="T2316" i="19" s="1"/>
  <c r="T2317" i="19" s="1"/>
  <c r="T2318" i="19" s="1"/>
  <c r="T2319" i="19" s="1"/>
  <c r="T2320" i="19" s="1"/>
  <c r="T2321" i="19" s="1"/>
  <c r="T2322" i="19" s="1"/>
  <c r="T2323" i="19" s="1"/>
  <c r="T2324" i="19" s="1"/>
  <c r="T2325" i="19" s="1"/>
  <c r="T2326" i="19" s="1"/>
  <c r="T2327" i="19" s="1"/>
  <c r="T2328" i="19" s="1"/>
  <c r="T2329" i="19" s="1"/>
  <c r="T2330" i="19" s="1"/>
  <c r="T2331" i="19" s="1"/>
  <c r="T2332" i="19" s="1"/>
  <c r="T2333" i="19" s="1"/>
  <c r="T2334" i="19" s="1"/>
  <c r="T2335" i="19" s="1"/>
  <c r="T2336" i="19" s="1"/>
  <c r="T2337" i="19" s="1"/>
  <c r="T2338" i="19" s="1"/>
  <c r="T2339" i="19" s="1"/>
  <c r="T2340" i="19" s="1"/>
  <c r="T2341" i="19" s="1"/>
  <c r="T2342" i="19" s="1"/>
  <c r="T2343" i="19" s="1"/>
  <c r="T2344" i="19" s="1"/>
  <c r="T2345" i="19" s="1"/>
  <c r="T2346" i="19" s="1"/>
  <c r="T2347" i="19" s="1"/>
  <c r="T2348" i="19" s="1"/>
  <c r="T2349" i="19" s="1"/>
  <c r="T2350" i="19" s="1"/>
  <c r="T2351" i="19" s="1"/>
  <c r="T2352" i="19" s="1"/>
  <c r="T2353" i="19" s="1"/>
  <c r="T2354" i="19" s="1"/>
  <c r="T2355" i="19" s="1"/>
  <c r="T2356" i="19" s="1"/>
  <c r="T2357" i="19" s="1"/>
  <c r="T2358" i="19" s="1"/>
  <c r="T2359" i="19" s="1"/>
  <c r="T2360" i="19" s="1"/>
  <c r="T2361" i="19" s="1"/>
  <c r="T2362" i="19" s="1"/>
  <c r="T2363" i="19" s="1"/>
  <c r="T2364" i="19" s="1"/>
  <c r="T2365" i="19" s="1"/>
  <c r="T2366" i="19" s="1"/>
  <c r="T2367" i="19" s="1"/>
  <c r="T2368" i="19" s="1"/>
  <c r="T2369" i="19" s="1"/>
  <c r="T2370" i="19" s="1"/>
  <c r="T2371" i="19" s="1"/>
  <c r="T2372" i="19" s="1"/>
  <c r="T2373" i="19" s="1"/>
  <c r="T2374" i="19" s="1"/>
  <c r="T2375" i="19" s="1"/>
  <c r="T2376" i="19" s="1"/>
  <c r="T2377" i="19" s="1"/>
  <c r="T2378" i="19" s="1"/>
  <c r="T2379" i="19" s="1"/>
  <c r="T2380" i="19" s="1"/>
  <c r="T2381" i="19" s="1"/>
  <c r="T2382" i="19" s="1"/>
  <c r="T2383" i="19" s="1"/>
  <c r="T2384" i="19" s="1"/>
  <c r="T2385" i="19" s="1"/>
  <c r="T2386" i="19" s="1"/>
  <c r="T2387" i="19" s="1"/>
  <c r="T2388" i="19" s="1"/>
  <c r="T2389" i="19" s="1"/>
  <c r="T2390" i="19" s="1"/>
  <c r="T2391" i="19" s="1"/>
  <c r="T2392" i="19" s="1"/>
  <c r="T2393" i="19" s="1"/>
  <c r="T2394" i="19" s="1"/>
  <c r="T2395" i="19" s="1"/>
  <c r="T2396" i="19" s="1"/>
  <c r="T2397" i="19" s="1"/>
  <c r="T2398" i="19" s="1"/>
  <c r="T2399" i="19" s="1"/>
  <c r="T2400" i="19" s="1"/>
  <c r="T2401" i="19" s="1"/>
  <c r="T2402" i="19" s="1"/>
  <c r="T2403" i="19" s="1"/>
  <c r="T2404" i="19" s="1"/>
  <c r="T2405" i="19" s="1"/>
  <c r="T2406" i="19" s="1"/>
  <c r="T2407" i="19" s="1"/>
  <c r="T2408" i="19" s="1"/>
  <c r="T2409" i="19" s="1"/>
  <c r="T2410" i="19" s="1"/>
  <c r="T2411" i="19" s="1"/>
  <c r="T2412" i="19" s="1"/>
  <c r="T2413" i="19" s="1"/>
  <c r="T2414" i="19" s="1"/>
  <c r="T2415" i="19" s="1"/>
  <c r="T2416" i="19" s="1"/>
  <c r="T2417" i="19" s="1"/>
  <c r="T2418" i="19" s="1"/>
  <c r="T2419" i="19" s="1"/>
  <c r="T2420" i="19" s="1"/>
  <c r="T2421" i="19" s="1"/>
  <c r="T2422" i="19" s="1"/>
  <c r="T2423" i="19" s="1"/>
  <c r="T2424" i="19" s="1"/>
  <c r="T2425" i="19" s="1"/>
  <c r="T2426" i="19" s="1"/>
  <c r="T2427" i="19" s="1"/>
  <c r="T2428" i="19" s="1"/>
  <c r="T2429" i="19" s="1"/>
  <c r="T2430" i="19" s="1"/>
  <c r="T2431" i="19" s="1"/>
  <c r="T2432" i="19" s="1"/>
  <c r="T2433" i="19" s="1"/>
  <c r="T2434" i="19" s="1"/>
  <c r="T2435" i="19" s="1"/>
  <c r="T2436" i="19" s="1"/>
  <c r="T2437" i="19" s="1"/>
  <c r="T2438" i="19" s="1"/>
  <c r="T2439" i="19" s="1"/>
  <c r="T2440" i="19" s="1"/>
  <c r="T2441" i="19" s="1"/>
  <c r="T2442" i="19" s="1"/>
  <c r="T2443" i="19" s="1"/>
  <c r="T2444" i="19" s="1"/>
  <c r="T2445" i="19" s="1"/>
  <c r="T2446" i="19" s="1"/>
  <c r="T2447" i="19" s="1"/>
  <c r="T2448" i="19" s="1"/>
  <c r="T2449" i="19" s="1"/>
  <c r="T2450" i="19" s="1"/>
  <c r="T2451" i="19" s="1"/>
  <c r="T2452" i="19" s="1"/>
  <c r="T2453" i="19" s="1"/>
  <c r="T2454" i="19" s="1"/>
  <c r="T2455" i="19" s="1"/>
  <c r="T2456" i="19" s="1"/>
  <c r="T2457" i="19" s="1"/>
  <c r="T2458" i="19" s="1"/>
  <c r="T2459" i="19" s="1"/>
  <c r="T2460" i="19" s="1"/>
  <c r="T2461" i="19" s="1"/>
  <c r="T2462" i="19" s="1"/>
  <c r="T2463" i="19" s="1"/>
  <c r="T2464" i="19" s="1"/>
  <c r="T2465" i="19" s="1"/>
  <c r="T2466" i="19" s="1"/>
  <c r="T2467" i="19" s="1"/>
  <c r="T2468" i="19" s="1"/>
  <c r="T2469" i="19" s="1"/>
  <c r="T2470" i="19" s="1"/>
  <c r="T2471" i="19" s="1"/>
  <c r="T2472" i="19" s="1"/>
  <c r="T2473" i="19" s="1"/>
  <c r="T2474" i="19" s="1"/>
  <c r="T2475" i="19" s="1"/>
  <c r="T2476" i="19" s="1"/>
  <c r="T2477" i="19" s="1"/>
  <c r="T2478" i="19" s="1"/>
  <c r="T2479" i="19" s="1"/>
  <c r="T2480" i="19" s="1"/>
  <c r="T2481" i="19" s="1"/>
  <c r="T2482" i="19" s="1"/>
  <c r="T2483" i="19" s="1"/>
  <c r="T2484" i="19" s="1"/>
  <c r="T2485" i="19" s="1"/>
  <c r="T2486" i="19" s="1"/>
  <c r="T2487" i="19" s="1"/>
  <c r="T2488" i="19" s="1"/>
  <c r="T2489" i="19" s="1"/>
  <c r="T2490" i="19" s="1"/>
  <c r="T2491" i="19" s="1"/>
  <c r="T2492" i="19" s="1"/>
  <c r="T2493" i="19" s="1"/>
  <c r="T2494" i="19" s="1"/>
  <c r="T2495" i="19" s="1"/>
  <c r="T2496" i="19" s="1"/>
  <c r="T2497" i="19" s="1"/>
  <c r="T2498" i="19" s="1"/>
  <c r="T2499" i="19" s="1"/>
  <c r="T2500" i="19" s="1"/>
  <c r="T2501" i="19" s="1"/>
  <c r="T2502" i="19" s="1"/>
  <c r="T2503" i="19" s="1"/>
  <c r="T2504" i="19" s="1"/>
  <c r="T2505" i="19" s="1"/>
  <c r="T2506" i="19" s="1"/>
  <c r="T2507" i="19" s="1"/>
  <c r="T2508" i="19" s="1"/>
  <c r="T2509" i="19" s="1"/>
  <c r="T2510" i="19" s="1"/>
  <c r="T2511" i="19" s="1"/>
  <c r="T2512" i="19" s="1"/>
  <c r="T2513" i="19" s="1"/>
  <c r="T2514" i="19" s="1"/>
  <c r="T2515" i="19" s="1"/>
  <c r="T2516" i="19" s="1"/>
  <c r="T2517" i="19" s="1"/>
  <c r="T2518" i="19" s="1"/>
  <c r="T2519" i="19" s="1"/>
  <c r="T2520" i="19" s="1"/>
  <c r="T2521" i="19" s="1"/>
  <c r="T2522" i="19" s="1"/>
  <c r="T2523" i="19" s="1"/>
  <c r="T2524" i="19" s="1"/>
  <c r="T2525" i="19" s="1"/>
  <c r="T2526" i="19" s="1"/>
  <c r="T2527" i="19" s="1"/>
  <c r="T2528" i="19" s="1"/>
  <c r="T2529" i="19" s="1"/>
  <c r="T2530" i="19" s="1"/>
  <c r="T2531" i="19" s="1"/>
  <c r="T2532" i="19" s="1"/>
  <c r="T2533" i="19" s="1"/>
  <c r="T2534" i="19" s="1"/>
  <c r="T2535" i="19" s="1"/>
  <c r="T2536" i="19" s="1"/>
  <c r="T2537" i="19" s="1"/>
  <c r="T2538" i="19" s="1"/>
  <c r="T2539" i="19" s="1"/>
  <c r="T2540" i="19" s="1"/>
  <c r="T2541" i="19" s="1"/>
  <c r="T2542" i="19" s="1"/>
  <c r="T2543" i="19" s="1"/>
  <c r="T2544" i="19" s="1"/>
  <c r="T2545" i="19" s="1"/>
  <c r="T2546" i="19" s="1"/>
  <c r="T2547" i="19" s="1"/>
  <c r="T2548" i="19" s="1"/>
  <c r="T2549" i="19" s="1"/>
  <c r="T2550" i="19" s="1"/>
  <c r="T2551" i="19" s="1"/>
  <c r="T2552" i="19" s="1"/>
  <c r="T2553" i="19" s="1"/>
  <c r="T2554" i="19" s="1"/>
  <c r="T2555" i="19" s="1"/>
  <c r="T2556" i="19" s="1"/>
  <c r="T2557" i="19" s="1"/>
  <c r="T2558" i="19" s="1"/>
  <c r="T2559" i="19" s="1"/>
  <c r="T2560" i="19" s="1"/>
  <c r="T2561" i="19" s="1"/>
  <c r="T2562" i="19" s="1"/>
  <c r="T2563" i="19" s="1"/>
  <c r="T2564" i="19" s="1"/>
  <c r="T2565" i="19" s="1"/>
  <c r="T2566" i="19" s="1"/>
  <c r="T2567" i="19" s="1"/>
  <c r="T2568" i="19" s="1"/>
  <c r="T2569" i="19" s="1"/>
  <c r="T2570" i="19" s="1"/>
  <c r="T2571" i="19" s="1"/>
  <c r="T2572" i="19" s="1"/>
  <c r="T2573" i="19" s="1"/>
  <c r="T2574" i="19" s="1"/>
  <c r="T2575" i="19" s="1"/>
  <c r="T2576" i="19" s="1"/>
  <c r="T2577" i="19" s="1"/>
  <c r="T2578" i="19" s="1"/>
  <c r="T2579" i="19" s="1"/>
  <c r="T2580" i="19" s="1"/>
  <c r="T2581" i="19" s="1"/>
  <c r="T2582" i="19" s="1"/>
  <c r="T2583" i="19" s="1"/>
  <c r="T2584" i="19" s="1"/>
  <c r="T2585" i="19" s="1"/>
  <c r="T2586" i="19" s="1"/>
  <c r="T2587" i="19" s="1"/>
  <c r="T2588" i="19" s="1"/>
  <c r="T2589" i="19" s="1"/>
  <c r="T2590" i="19" s="1"/>
  <c r="T2591" i="19" s="1"/>
  <c r="T2592" i="19" s="1"/>
  <c r="T2593" i="19" s="1"/>
  <c r="T2594" i="19" s="1"/>
  <c r="T2595" i="19" s="1"/>
  <c r="T2596" i="19" s="1"/>
  <c r="T2597" i="19" s="1"/>
  <c r="T2598" i="19" s="1"/>
  <c r="T2599" i="19" s="1"/>
  <c r="T2600" i="19" s="1"/>
  <c r="T2601" i="19" s="1"/>
  <c r="T2602" i="19" s="1"/>
  <c r="T2603" i="19" s="1"/>
  <c r="T2604" i="19" s="1"/>
  <c r="T2605" i="19" s="1"/>
  <c r="T2606" i="19" s="1"/>
  <c r="T2607" i="19" s="1"/>
  <c r="T2608" i="19" s="1"/>
  <c r="T2609" i="19" s="1"/>
  <c r="T2610" i="19" s="1"/>
  <c r="T2611" i="19" s="1"/>
  <c r="T2612" i="19" s="1"/>
  <c r="T2613" i="19" s="1"/>
  <c r="T2614" i="19" s="1"/>
  <c r="T2615" i="19" s="1"/>
  <c r="T2616" i="19" s="1"/>
  <c r="T2617" i="19" s="1"/>
  <c r="T2618" i="19" s="1"/>
  <c r="T2619" i="19" s="1"/>
  <c r="T2620" i="19" s="1"/>
  <c r="T2621" i="19" s="1"/>
  <c r="T2622" i="19" s="1"/>
  <c r="T2623" i="19" s="1"/>
  <c r="T2624" i="19" s="1"/>
  <c r="T2625" i="19" s="1"/>
  <c r="T2626" i="19" s="1"/>
  <c r="T2627" i="19" s="1"/>
  <c r="T2628" i="19" s="1"/>
  <c r="T2629" i="19" s="1"/>
  <c r="T2630" i="19" s="1"/>
  <c r="T2631" i="19" s="1"/>
  <c r="T2632" i="19" s="1"/>
  <c r="T2633" i="19" s="1"/>
  <c r="T2634" i="19" s="1"/>
  <c r="T2635" i="19" s="1"/>
  <c r="T2636" i="19" s="1"/>
  <c r="T2637" i="19" s="1"/>
  <c r="T2638" i="19" s="1"/>
  <c r="T2639" i="19" s="1"/>
  <c r="T2640" i="19" s="1"/>
  <c r="T2641" i="19" s="1"/>
  <c r="T2642" i="19" s="1"/>
  <c r="T2643" i="19" s="1"/>
  <c r="T2644" i="19" s="1"/>
  <c r="T2645" i="19" s="1"/>
  <c r="T2646" i="19" s="1"/>
  <c r="T2647" i="19" s="1"/>
  <c r="T2648" i="19" s="1"/>
  <c r="T2649" i="19" s="1"/>
  <c r="T2650" i="19" s="1"/>
  <c r="T2651" i="19" s="1"/>
  <c r="T2652" i="19" s="1"/>
  <c r="T2653" i="19" s="1"/>
  <c r="T2654" i="19" s="1"/>
  <c r="T2655" i="19" s="1"/>
  <c r="T2656" i="19" s="1"/>
  <c r="T2657" i="19" s="1"/>
  <c r="T2658" i="19" s="1"/>
  <c r="T2659" i="19" s="1"/>
  <c r="T2660" i="19" s="1"/>
  <c r="T2661" i="19" s="1"/>
  <c r="T2662" i="19" s="1"/>
  <c r="T2663" i="19" s="1"/>
  <c r="T2664" i="19" s="1"/>
  <c r="T2665" i="19" s="1"/>
  <c r="T2666" i="19" s="1"/>
  <c r="T2667" i="19" s="1"/>
  <c r="T2668" i="19" s="1"/>
  <c r="T2669" i="19" s="1"/>
  <c r="T2670" i="19" s="1"/>
  <c r="T2671" i="19" s="1"/>
  <c r="T2672" i="19" s="1"/>
  <c r="T2673" i="19" s="1"/>
  <c r="T2674" i="19" s="1"/>
  <c r="T2675" i="19" s="1"/>
  <c r="T2676" i="19" s="1"/>
  <c r="T2677" i="19" s="1"/>
  <c r="T2678" i="19" s="1"/>
  <c r="T2679" i="19" s="1"/>
  <c r="T2680" i="19" s="1"/>
  <c r="T2681" i="19" s="1"/>
  <c r="T2682" i="19" s="1"/>
  <c r="T2683" i="19" s="1"/>
  <c r="T2684" i="19" s="1"/>
  <c r="T2685" i="19" s="1"/>
  <c r="T2686" i="19" s="1"/>
  <c r="T2687" i="19" s="1"/>
  <c r="T2688" i="19" s="1"/>
  <c r="T2689" i="19" s="1"/>
  <c r="T2690" i="19" s="1"/>
  <c r="T2691" i="19" s="1"/>
  <c r="T2692" i="19" s="1"/>
  <c r="T2693" i="19" s="1"/>
  <c r="T2694" i="19" s="1"/>
  <c r="T2695" i="19" s="1"/>
  <c r="T2696" i="19" s="1"/>
  <c r="T2697" i="19" s="1"/>
  <c r="T2698" i="19" s="1"/>
  <c r="T2699" i="19" s="1"/>
  <c r="T2700" i="19" s="1"/>
  <c r="T2701" i="19" s="1"/>
  <c r="T2702" i="19" s="1"/>
  <c r="T2703" i="19" s="1"/>
  <c r="T2704" i="19" s="1"/>
  <c r="T2705" i="19" s="1"/>
  <c r="T2706" i="19" s="1"/>
  <c r="T2707" i="19" s="1"/>
  <c r="T2708" i="19" s="1"/>
  <c r="T2709" i="19" s="1"/>
  <c r="T2710" i="19" s="1"/>
  <c r="T2711" i="19" s="1"/>
  <c r="T2712" i="19" s="1"/>
  <c r="T2713" i="19" s="1"/>
  <c r="T2714" i="19" s="1"/>
  <c r="T2715" i="19" s="1"/>
  <c r="T2716" i="19" s="1"/>
  <c r="T2717" i="19" s="1"/>
  <c r="T2718" i="19" s="1"/>
  <c r="T2719" i="19" s="1"/>
  <c r="T2720" i="19" s="1"/>
  <c r="T2721" i="19" s="1"/>
  <c r="T2722" i="19" s="1"/>
  <c r="T2723" i="19" s="1"/>
  <c r="T2724" i="19" s="1"/>
  <c r="T2725" i="19" s="1"/>
  <c r="T2726" i="19" s="1"/>
  <c r="T2727" i="19" s="1"/>
  <c r="T2728" i="19" s="1"/>
  <c r="T2729" i="19" s="1"/>
  <c r="T2730" i="19" s="1"/>
  <c r="T2731" i="19" s="1"/>
  <c r="T2732" i="19" s="1"/>
  <c r="T2733" i="19" s="1"/>
  <c r="T2734" i="19" s="1"/>
  <c r="T2735" i="19" s="1"/>
  <c r="T2736" i="19" s="1"/>
  <c r="T2737" i="19" s="1"/>
  <c r="T2738" i="19" s="1"/>
  <c r="T2739" i="19" s="1"/>
  <c r="T2740" i="19" s="1"/>
  <c r="T2741" i="19" s="1"/>
  <c r="T2742" i="19" s="1"/>
  <c r="T2743" i="19" s="1"/>
  <c r="T2744" i="19" s="1"/>
  <c r="T2745" i="19" s="1"/>
  <c r="T2746" i="19" s="1"/>
  <c r="T2747" i="19" s="1"/>
  <c r="T2748" i="19" s="1"/>
  <c r="T2749" i="19" s="1"/>
  <c r="T2750" i="19" s="1"/>
  <c r="T2751" i="19" s="1"/>
  <c r="T2752" i="19" s="1"/>
  <c r="T2753" i="19" s="1"/>
  <c r="T2754" i="19" s="1"/>
  <c r="T2755" i="19" s="1"/>
  <c r="T2756" i="19" s="1"/>
  <c r="T2757" i="19" s="1"/>
  <c r="T2758" i="19" s="1"/>
  <c r="T2759" i="19" s="1"/>
  <c r="T2760" i="19" s="1"/>
  <c r="T2761" i="19" s="1"/>
  <c r="T2762" i="19" s="1"/>
  <c r="T2763" i="19" s="1"/>
  <c r="T2764" i="19" s="1"/>
  <c r="T2765" i="19" s="1"/>
  <c r="T2766" i="19" s="1"/>
  <c r="T2767" i="19" s="1"/>
  <c r="T2768" i="19" s="1"/>
  <c r="T2769" i="19" s="1"/>
  <c r="T2770" i="19" s="1"/>
  <c r="T2771" i="19" s="1"/>
  <c r="T2772" i="19" s="1"/>
  <c r="T2773" i="19" s="1"/>
  <c r="T2774" i="19" s="1"/>
  <c r="T2775" i="19" s="1"/>
  <c r="T2776" i="19" s="1"/>
  <c r="T2777" i="19" s="1"/>
  <c r="T2778" i="19" s="1"/>
  <c r="T2779" i="19" s="1"/>
  <c r="T2780" i="19" s="1"/>
  <c r="T2781" i="19" s="1"/>
  <c r="T2782" i="19" s="1"/>
  <c r="T2783" i="19" s="1"/>
  <c r="T2784" i="19" s="1"/>
  <c r="T2785" i="19" s="1"/>
  <c r="T2786" i="19" s="1"/>
  <c r="T2787" i="19" s="1"/>
  <c r="T2788" i="19" s="1"/>
  <c r="T2789" i="19" s="1"/>
  <c r="T2790" i="19" s="1"/>
  <c r="T2791" i="19" s="1"/>
  <c r="T2792" i="19" s="1"/>
  <c r="T2793" i="19" s="1"/>
  <c r="T2794" i="19" s="1"/>
  <c r="T2795" i="19" s="1"/>
  <c r="T2796" i="19" s="1"/>
  <c r="T2797" i="19" s="1"/>
  <c r="T2798" i="19" s="1"/>
  <c r="T2799" i="19" s="1"/>
  <c r="T2800" i="19" s="1"/>
  <c r="T2801" i="19" s="1"/>
  <c r="T2802" i="19" s="1"/>
  <c r="T2803" i="19" s="1"/>
  <c r="T2804" i="19" s="1"/>
  <c r="T2805" i="19" s="1"/>
  <c r="T2806" i="19" s="1"/>
  <c r="T2807" i="19" s="1"/>
  <c r="T2808" i="19" s="1"/>
  <c r="T2809" i="19" s="1"/>
  <c r="T2810" i="19" s="1"/>
  <c r="T2811" i="19" s="1"/>
  <c r="T2812" i="19" s="1"/>
  <c r="T2813" i="19" s="1"/>
  <c r="T2814" i="19" s="1"/>
  <c r="T2815" i="19" s="1"/>
  <c r="T2816" i="19" s="1"/>
  <c r="T2817" i="19" s="1"/>
  <c r="T2818" i="19" s="1"/>
  <c r="T2819" i="19" s="1"/>
  <c r="T2820" i="19" s="1"/>
  <c r="T2821" i="19" s="1"/>
  <c r="T2822" i="19" s="1"/>
  <c r="T2823" i="19" s="1"/>
  <c r="T2824" i="19" s="1"/>
  <c r="T2825" i="19" s="1"/>
  <c r="T2826" i="19" s="1"/>
  <c r="T2827" i="19" s="1"/>
  <c r="T2828" i="19" s="1"/>
  <c r="T2829" i="19" s="1"/>
  <c r="T2830" i="19" s="1"/>
  <c r="T2831" i="19" s="1"/>
  <c r="T2832" i="19" s="1"/>
  <c r="T2833" i="19" s="1"/>
  <c r="T2834" i="19" s="1"/>
  <c r="T2835" i="19" s="1"/>
  <c r="T2836" i="19" s="1"/>
  <c r="T2837" i="19" s="1"/>
  <c r="T2838" i="19" s="1"/>
  <c r="T2839" i="19" s="1"/>
  <c r="T2840" i="19" s="1"/>
  <c r="T2841" i="19" s="1"/>
  <c r="T2842" i="19" s="1"/>
  <c r="T2843" i="19" s="1"/>
  <c r="T2844" i="19" s="1"/>
  <c r="T2845" i="19" s="1"/>
  <c r="T2846" i="19" s="1"/>
  <c r="T2847" i="19" s="1"/>
  <c r="T2848" i="19" s="1"/>
  <c r="T2849" i="19" s="1"/>
  <c r="T2850" i="19" s="1"/>
  <c r="T2851" i="19" s="1"/>
  <c r="T2852" i="19" s="1"/>
  <c r="T2853" i="19" s="1"/>
  <c r="T2854" i="19" s="1"/>
  <c r="T2855" i="19" s="1"/>
  <c r="T2856" i="19" s="1"/>
  <c r="T2857" i="19" s="1"/>
  <c r="T2858" i="19" s="1"/>
  <c r="T2859" i="19" s="1"/>
  <c r="T2860" i="19" s="1"/>
  <c r="T2861" i="19" s="1"/>
  <c r="T2862" i="19" s="1"/>
  <c r="T2863" i="19" s="1"/>
  <c r="T2864" i="19" s="1"/>
  <c r="T2865" i="19" s="1"/>
  <c r="T2866" i="19" s="1"/>
  <c r="T2867" i="19" s="1"/>
  <c r="T2868" i="19" s="1"/>
  <c r="T2869" i="19" s="1"/>
  <c r="T2870" i="19" s="1"/>
  <c r="T2871" i="19" s="1"/>
  <c r="T2872" i="19" s="1"/>
  <c r="T2873" i="19" s="1"/>
  <c r="T2874" i="19" s="1"/>
  <c r="T2875" i="19" s="1"/>
  <c r="T2876" i="19" s="1"/>
  <c r="T2877" i="19" s="1"/>
  <c r="T2878" i="19" s="1"/>
  <c r="T2879" i="19" s="1"/>
  <c r="T2880" i="19" s="1"/>
  <c r="T2881" i="19" s="1"/>
  <c r="T2882" i="19" s="1"/>
  <c r="T2883" i="19" s="1"/>
  <c r="T2884" i="19" s="1"/>
  <c r="T2885" i="19" s="1"/>
  <c r="T2886" i="19" s="1"/>
  <c r="T2887" i="19" s="1"/>
  <c r="T2888" i="19" s="1"/>
  <c r="T2889" i="19" s="1"/>
  <c r="T2890" i="19" s="1"/>
  <c r="T2891" i="19" s="1"/>
  <c r="T2892" i="19" s="1"/>
  <c r="T2893" i="19" s="1"/>
  <c r="T2894" i="19" s="1"/>
  <c r="T2895" i="19" s="1"/>
  <c r="T2896" i="19" s="1"/>
  <c r="T2897" i="19" s="1"/>
  <c r="T2898" i="19" s="1"/>
  <c r="T2899" i="19" s="1"/>
  <c r="T2900" i="19" s="1"/>
  <c r="T2901" i="19" s="1"/>
  <c r="T2902" i="19" s="1"/>
  <c r="T2903" i="19" s="1"/>
  <c r="T2904" i="19" s="1"/>
  <c r="T2905" i="19" s="1"/>
  <c r="T2906" i="19" s="1"/>
  <c r="T2907" i="19" s="1"/>
  <c r="T2908" i="19" s="1"/>
  <c r="T2909" i="19" s="1"/>
  <c r="T2910" i="19" s="1"/>
  <c r="T2911" i="19" s="1"/>
  <c r="T2912" i="19" s="1"/>
  <c r="T2913" i="19" s="1"/>
  <c r="T2914" i="19" s="1"/>
  <c r="T2915" i="19" s="1"/>
  <c r="T2916" i="19" s="1"/>
  <c r="T2917" i="19" s="1"/>
  <c r="T2918" i="19" s="1"/>
  <c r="T2919" i="19" s="1"/>
  <c r="T2920" i="19" s="1"/>
  <c r="T2921" i="19" s="1"/>
  <c r="T2922" i="19" s="1"/>
  <c r="T2923" i="19" s="1"/>
  <c r="T2924" i="19" s="1"/>
  <c r="T2925" i="19" s="1"/>
  <c r="T2926" i="19" s="1"/>
  <c r="T2927" i="19" s="1"/>
  <c r="T2928" i="19" s="1"/>
  <c r="T2929" i="19" s="1"/>
  <c r="T2930" i="19" s="1"/>
  <c r="T2931" i="19" s="1"/>
  <c r="T2932" i="19" s="1"/>
  <c r="T2933" i="19" s="1"/>
  <c r="T2934" i="19" s="1"/>
  <c r="T2935" i="19" s="1"/>
  <c r="T2936" i="19" s="1"/>
  <c r="T2937" i="19" s="1"/>
  <c r="T2938" i="19" s="1"/>
  <c r="T2939" i="19" s="1"/>
  <c r="T2940" i="19" s="1"/>
  <c r="T2941" i="19" s="1"/>
  <c r="T2942" i="19" s="1"/>
  <c r="T2943" i="19" s="1"/>
  <c r="T2944" i="19" s="1"/>
  <c r="T2945" i="19" s="1"/>
  <c r="T2946" i="19" s="1"/>
  <c r="T2947" i="19" s="1"/>
  <c r="T2948" i="19" s="1"/>
  <c r="T2949" i="19" s="1"/>
  <c r="T2950" i="19" s="1"/>
  <c r="T2951" i="19" s="1"/>
  <c r="T2952" i="19" s="1"/>
  <c r="T2953" i="19" s="1"/>
  <c r="T2954" i="19" s="1"/>
  <c r="T2955" i="19" s="1"/>
  <c r="T2956" i="19" s="1"/>
  <c r="T2957" i="19" s="1"/>
  <c r="T2958" i="19" s="1"/>
  <c r="T2959" i="19" s="1"/>
  <c r="T2960" i="19" s="1"/>
  <c r="T2961" i="19" s="1"/>
  <c r="T2962" i="19" s="1"/>
  <c r="T2963" i="19" s="1"/>
  <c r="T2964" i="19" s="1"/>
  <c r="T2965" i="19" s="1"/>
  <c r="T2966" i="19" s="1"/>
  <c r="T2967" i="19" s="1"/>
  <c r="T2968" i="19" s="1"/>
  <c r="T2969" i="19" s="1"/>
  <c r="T2970" i="19" s="1"/>
  <c r="T2971" i="19" s="1"/>
  <c r="T2972" i="19" s="1"/>
  <c r="T2973" i="19" s="1"/>
  <c r="T2974" i="19" s="1"/>
  <c r="T2975" i="19" s="1"/>
  <c r="T2976" i="19" s="1"/>
  <c r="T2977" i="19" s="1"/>
  <c r="T2978" i="19" s="1"/>
  <c r="T2979" i="19" s="1"/>
  <c r="T2980" i="19" s="1"/>
  <c r="T2981" i="19" s="1"/>
  <c r="T2982" i="19" s="1"/>
  <c r="T2983" i="19" s="1"/>
  <c r="T2984" i="19" s="1"/>
  <c r="T2985" i="19" s="1"/>
  <c r="T2986" i="19" s="1"/>
  <c r="T2987" i="19" s="1"/>
  <c r="T2988" i="19" s="1"/>
  <c r="T2989" i="19" s="1"/>
  <c r="T2990" i="19" s="1"/>
  <c r="T2991" i="19" s="1"/>
  <c r="T2992" i="19" s="1"/>
  <c r="T2993" i="19" s="1"/>
  <c r="T2994" i="19" s="1"/>
  <c r="T2995" i="19" s="1"/>
  <c r="T2996" i="19" s="1"/>
  <c r="T2997" i="19" s="1"/>
  <c r="T2998" i="19" s="1"/>
  <c r="T2999" i="19" s="1"/>
  <c r="T3000" i="19" s="1"/>
  <c r="T3001" i="19" s="1"/>
  <c r="T3002" i="19" s="1"/>
  <c r="T3003" i="19" s="1"/>
  <c r="T3004" i="19" s="1"/>
  <c r="T3005" i="19" s="1"/>
  <c r="T3006" i="19" s="1"/>
  <c r="T3007" i="19" s="1"/>
  <c r="T3008" i="19" s="1"/>
  <c r="T3009" i="19" s="1"/>
  <c r="T3010" i="19" s="1"/>
  <c r="T3011" i="19" s="1"/>
  <c r="T3012" i="19" s="1"/>
  <c r="T3013" i="19" s="1"/>
  <c r="T3014" i="19" s="1"/>
  <c r="T3015" i="19" s="1"/>
  <c r="T3016" i="19" s="1"/>
  <c r="T3017" i="19" s="1"/>
  <c r="T3018" i="19" s="1"/>
  <c r="T3019" i="19" s="1"/>
  <c r="T3020" i="19" s="1"/>
  <c r="T3021" i="19" s="1"/>
  <c r="T3022" i="19" s="1"/>
  <c r="T3023" i="19" s="1"/>
  <c r="T3024" i="19" s="1"/>
  <c r="T3025" i="19" s="1"/>
  <c r="T3026" i="19" s="1"/>
  <c r="T3027" i="19" s="1"/>
  <c r="T3028" i="19" s="1"/>
  <c r="T3029" i="19" s="1"/>
  <c r="T3030" i="19" s="1"/>
  <c r="T3031" i="19" s="1"/>
  <c r="T3032" i="19" s="1"/>
  <c r="T3033" i="19" s="1"/>
  <c r="T3034" i="19" s="1"/>
  <c r="T3035" i="19" s="1"/>
  <c r="T3036" i="19" s="1"/>
  <c r="T3037" i="19" s="1"/>
  <c r="T3038" i="19" s="1"/>
  <c r="T3039" i="19" s="1"/>
  <c r="T3040" i="19" s="1"/>
  <c r="T3041" i="19" s="1"/>
  <c r="T3042" i="19" s="1"/>
  <c r="T3043" i="19" s="1"/>
  <c r="T3044" i="19" s="1"/>
  <c r="T3045" i="19" s="1"/>
  <c r="T3046" i="19" s="1"/>
  <c r="T3047" i="19" s="1"/>
  <c r="T3048" i="19" s="1"/>
  <c r="T3049" i="19" s="1"/>
  <c r="T3050" i="19" s="1"/>
  <c r="T3051" i="19" s="1"/>
  <c r="T3052" i="19" s="1"/>
  <c r="T3053" i="19" s="1"/>
  <c r="T3054" i="19" s="1"/>
  <c r="T3055" i="19" s="1"/>
  <c r="T3056" i="19" s="1"/>
  <c r="T3057" i="19" s="1"/>
  <c r="T3058" i="19" s="1"/>
  <c r="T3059" i="19" s="1"/>
  <c r="T3060" i="19" s="1"/>
  <c r="T3061" i="19" s="1"/>
  <c r="T3062" i="19" s="1"/>
  <c r="T3063" i="19" s="1"/>
  <c r="T3064" i="19" s="1"/>
  <c r="T3065" i="19" s="1"/>
  <c r="T3066" i="19" s="1"/>
  <c r="T3067" i="19" s="1"/>
  <c r="T3068" i="19" s="1"/>
  <c r="T3069" i="19" s="1"/>
  <c r="T3070" i="19" s="1"/>
  <c r="T3071" i="19" s="1"/>
  <c r="T3072" i="19" s="1"/>
  <c r="T3073" i="19" s="1"/>
  <c r="T3074" i="19" s="1"/>
  <c r="T3075" i="19" s="1"/>
  <c r="T3076" i="19" s="1"/>
  <c r="T3077" i="19" s="1"/>
  <c r="T3078" i="19" s="1"/>
  <c r="T3079" i="19" s="1"/>
  <c r="T3080" i="19" s="1"/>
  <c r="T3081" i="19" s="1"/>
  <c r="T3082" i="19" s="1"/>
  <c r="T3083" i="19" s="1"/>
  <c r="T3084" i="19" s="1"/>
  <c r="T3085" i="19" s="1"/>
  <c r="T3086" i="19" s="1"/>
  <c r="T3087" i="19" s="1"/>
  <c r="T3088" i="19" s="1"/>
  <c r="T3089" i="19" s="1"/>
  <c r="T3090" i="19" s="1"/>
  <c r="T3091" i="19" s="1"/>
  <c r="T3092" i="19" s="1"/>
  <c r="T3093" i="19" s="1"/>
  <c r="T3094" i="19" s="1"/>
  <c r="T3095" i="19" s="1"/>
  <c r="T3096" i="19" s="1"/>
  <c r="T3097" i="19" s="1"/>
  <c r="T3098" i="19" s="1"/>
  <c r="T3099" i="19" s="1"/>
  <c r="T3100" i="19" s="1"/>
  <c r="T3101" i="19" s="1"/>
  <c r="T3102" i="19" s="1"/>
  <c r="T3103" i="19" s="1"/>
  <c r="T3104" i="19" s="1"/>
  <c r="T3105" i="19" s="1"/>
  <c r="T3106" i="19" s="1"/>
  <c r="T3107" i="19" s="1"/>
  <c r="T3108" i="19" s="1"/>
  <c r="T3109" i="19" s="1"/>
  <c r="T3110" i="19" s="1"/>
  <c r="T3111" i="19" s="1"/>
  <c r="T3112" i="19" s="1"/>
  <c r="T3113" i="19" s="1"/>
  <c r="T3114" i="19" s="1"/>
  <c r="T3115" i="19" s="1"/>
  <c r="T3116" i="19" s="1"/>
  <c r="T3117" i="19" s="1"/>
  <c r="T3118" i="19" s="1"/>
  <c r="T3119" i="19" s="1"/>
  <c r="T3120" i="19" s="1"/>
  <c r="T3121" i="19" s="1"/>
  <c r="T3122" i="19" s="1"/>
  <c r="T3123" i="19" s="1"/>
  <c r="T3124" i="19" s="1"/>
  <c r="T3125" i="19" s="1"/>
  <c r="T3126" i="19" s="1"/>
  <c r="T3127" i="19" s="1"/>
  <c r="T3128" i="19" s="1"/>
  <c r="T3129" i="19" s="1"/>
  <c r="T3130" i="19" s="1"/>
  <c r="T3131" i="19" s="1"/>
  <c r="T3132" i="19" s="1"/>
  <c r="T3133" i="19" s="1"/>
  <c r="T3134" i="19" s="1"/>
  <c r="T3135" i="19" s="1"/>
  <c r="T3136" i="19" s="1"/>
  <c r="T3137" i="19" s="1"/>
  <c r="T3138" i="19" s="1"/>
  <c r="T3139" i="19" s="1"/>
  <c r="T3140" i="19" s="1"/>
  <c r="T3141" i="19" s="1"/>
  <c r="T3142" i="19" s="1"/>
  <c r="T3143" i="19" s="1"/>
  <c r="T3144" i="19" s="1"/>
  <c r="T3145" i="19" s="1"/>
  <c r="T3146" i="19" s="1"/>
  <c r="T3147" i="19" s="1"/>
  <c r="T3148" i="19" s="1"/>
  <c r="T3149" i="19" s="1"/>
  <c r="T3150" i="19" s="1"/>
  <c r="T3151" i="19" s="1"/>
  <c r="T3152" i="19" s="1"/>
  <c r="T3153" i="19" s="1"/>
  <c r="T3154" i="19" s="1"/>
  <c r="T3155" i="19" s="1"/>
  <c r="T3156" i="19" s="1"/>
  <c r="T3157" i="19" s="1"/>
  <c r="T3158" i="19" s="1"/>
  <c r="T3159" i="19" s="1"/>
  <c r="T3160" i="19" s="1"/>
  <c r="T3161" i="19" s="1"/>
  <c r="T3162" i="19" s="1"/>
  <c r="T3163" i="19" s="1"/>
  <c r="T3164" i="19" s="1"/>
  <c r="T3165" i="19" s="1"/>
  <c r="T3166" i="19" s="1"/>
  <c r="T3167" i="19" s="1"/>
  <c r="T3168" i="19" s="1"/>
  <c r="T3169" i="19" s="1"/>
  <c r="T3170" i="19" s="1"/>
  <c r="T3171" i="19" s="1"/>
  <c r="T3172" i="19" s="1"/>
  <c r="T3173" i="19" s="1"/>
  <c r="T3174" i="19" s="1"/>
  <c r="T3175" i="19" s="1"/>
  <c r="T3176" i="19" s="1"/>
  <c r="T3177" i="19" s="1"/>
  <c r="T3178" i="19" s="1"/>
  <c r="T3179" i="19" s="1"/>
  <c r="T3180" i="19" s="1"/>
  <c r="T3181" i="19" s="1"/>
  <c r="T3182" i="19" s="1"/>
  <c r="T3183" i="19" s="1"/>
  <c r="T3184" i="19" s="1"/>
  <c r="T3185" i="19" s="1"/>
  <c r="T3186" i="19" s="1"/>
  <c r="T3187" i="19" s="1"/>
  <c r="T3188" i="19" s="1"/>
  <c r="T3189" i="19" s="1"/>
  <c r="T3190" i="19" s="1"/>
  <c r="T3191" i="19" s="1"/>
  <c r="T3192" i="19" s="1"/>
  <c r="T3193" i="19" s="1"/>
  <c r="T3194" i="19" s="1"/>
  <c r="T3195" i="19" s="1"/>
  <c r="T3196" i="19" s="1"/>
  <c r="T3197" i="19" s="1"/>
  <c r="T3198" i="19" s="1"/>
  <c r="T3199" i="19" s="1"/>
  <c r="T3200" i="19" s="1"/>
  <c r="T3201" i="19" s="1"/>
  <c r="T3202" i="19" s="1"/>
  <c r="T3203" i="19" s="1"/>
  <c r="T3204" i="19" s="1"/>
  <c r="T3205" i="19" s="1"/>
  <c r="T3206" i="19" s="1"/>
  <c r="T3207" i="19" s="1"/>
  <c r="T3208" i="19" s="1"/>
  <c r="T3209" i="19" s="1"/>
  <c r="T3210" i="19" s="1"/>
  <c r="T3211" i="19" s="1"/>
  <c r="T3212" i="19" s="1"/>
  <c r="T3213" i="19" s="1"/>
  <c r="T3214" i="19" s="1"/>
  <c r="T3215" i="19" s="1"/>
  <c r="T3216" i="19" s="1"/>
  <c r="T3217" i="19" s="1"/>
  <c r="T3218" i="19" s="1"/>
  <c r="T3219" i="19" s="1"/>
  <c r="T3220" i="19" s="1"/>
  <c r="T3221" i="19" s="1"/>
  <c r="T3222" i="19" s="1"/>
  <c r="T3223" i="19" s="1"/>
  <c r="T3224" i="19" s="1"/>
  <c r="T3225" i="19" s="1"/>
  <c r="T3226" i="19" s="1"/>
  <c r="T3227" i="19" s="1"/>
  <c r="T3228" i="19" s="1"/>
  <c r="T3229" i="19" s="1"/>
  <c r="T3230" i="19" s="1"/>
  <c r="T3231" i="19" s="1"/>
  <c r="T3232" i="19" s="1"/>
  <c r="T3233" i="19" s="1"/>
  <c r="T3234" i="19" s="1"/>
  <c r="T3235" i="19" s="1"/>
  <c r="T3236" i="19" s="1"/>
  <c r="T3237" i="19" s="1"/>
  <c r="T3238" i="19" s="1"/>
  <c r="T3239" i="19" s="1"/>
  <c r="T3240" i="19" s="1"/>
  <c r="T3241" i="19" s="1"/>
  <c r="T3242" i="19" s="1"/>
  <c r="T3243" i="19" s="1"/>
  <c r="T3244" i="19" s="1"/>
  <c r="T3245" i="19" s="1"/>
  <c r="T3246" i="19" s="1"/>
  <c r="T3247" i="19" s="1"/>
  <c r="T3248" i="19" s="1"/>
  <c r="T3249" i="19" s="1"/>
  <c r="T3250" i="19" s="1"/>
  <c r="T3251" i="19" s="1"/>
  <c r="T3252" i="19" s="1"/>
  <c r="T3253" i="19" s="1"/>
  <c r="T3254" i="19" s="1"/>
  <c r="T3255" i="19" s="1"/>
  <c r="T3256" i="19" s="1"/>
  <c r="T3257" i="19" s="1"/>
  <c r="T3258" i="19" s="1"/>
  <c r="T3259" i="19" s="1"/>
  <c r="T3260" i="19" s="1"/>
  <c r="T3261" i="19" s="1"/>
  <c r="T3262" i="19" s="1"/>
  <c r="T3263" i="19" s="1"/>
  <c r="T3264" i="19" s="1"/>
  <c r="T3265" i="19" s="1"/>
  <c r="T3266" i="19" s="1"/>
  <c r="T3267" i="19" s="1"/>
  <c r="T3268" i="19" s="1"/>
  <c r="T3269" i="19" s="1"/>
  <c r="T3270" i="19" s="1"/>
  <c r="T3271" i="19" s="1"/>
  <c r="T3272" i="19" s="1"/>
  <c r="T3273" i="19" s="1"/>
  <c r="T3274" i="19" s="1"/>
  <c r="T3275" i="19" s="1"/>
  <c r="T3276" i="19" s="1"/>
  <c r="T3277" i="19" s="1"/>
  <c r="T3278" i="19" s="1"/>
  <c r="T3279" i="19" s="1"/>
  <c r="T3280" i="19" s="1"/>
  <c r="T3281" i="19" s="1"/>
  <c r="T3282" i="19" s="1"/>
  <c r="T3283" i="19" s="1"/>
  <c r="T3284" i="19" s="1"/>
  <c r="T3285" i="19" s="1"/>
  <c r="T3286" i="19" s="1"/>
  <c r="T3287" i="19" s="1"/>
  <c r="T3288" i="19" s="1"/>
  <c r="T3289" i="19" s="1"/>
  <c r="T3290" i="19" s="1"/>
  <c r="T3291" i="19" s="1"/>
  <c r="T3292" i="19" s="1"/>
  <c r="T3293" i="19" s="1"/>
  <c r="T3294" i="19" s="1"/>
  <c r="T3295" i="19" s="1"/>
  <c r="T3296" i="19" s="1"/>
  <c r="T3297" i="19" s="1"/>
  <c r="T3298" i="19" s="1"/>
  <c r="T3299" i="19" s="1"/>
  <c r="T3300" i="19" s="1"/>
  <c r="T3301" i="19" s="1"/>
  <c r="T3302" i="19" s="1"/>
  <c r="T3303" i="19" s="1"/>
  <c r="T3304" i="19" s="1"/>
  <c r="T3305" i="19" s="1"/>
  <c r="T3306" i="19" s="1"/>
  <c r="T3307" i="19" s="1"/>
  <c r="T3308" i="19" s="1"/>
  <c r="T3309" i="19" s="1"/>
  <c r="T3310" i="19" s="1"/>
  <c r="T3311" i="19" s="1"/>
  <c r="T3312" i="19" s="1"/>
  <c r="T3313" i="19" s="1"/>
  <c r="T3314" i="19" s="1"/>
  <c r="T3315" i="19" s="1"/>
  <c r="T3316" i="19" s="1"/>
  <c r="T3317" i="19" s="1"/>
  <c r="T3318" i="19" s="1"/>
  <c r="T3319" i="19" s="1"/>
  <c r="T3320" i="19" s="1"/>
  <c r="T3321" i="19" s="1"/>
  <c r="T3322" i="19" s="1"/>
  <c r="T3323" i="19" s="1"/>
  <c r="T3324" i="19" s="1"/>
  <c r="T3325" i="19" s="1"/>
  <c r="T3326" i="19" s="1"/>
  <c r="T3327" i="19" s="1"/>
  <c r="T3328" i="19" s="1"/>
  <c r="T3329" i="19" s="1"/>
  <c r="T3330" i="19" s="1"/>
  <c r="T3331" i="19" s="1"/>
  <c r="T3332" i="19" s="1"/>
  <c r="T3333" i="19" s="1"/>
  <c r="T3334" i="19" s="1"/>
  <c r="T3335" i="19" s="1"/>
  <c r="T3336" i="19" s="1"/>
  <c r="T3337" i="19" s="1"/>
  <c r="T3338" i="19" s="1"/>
  <c r="T3339" i="19" s="1"/>
  <c r="T3340" i="19" s="1"/>
  <c r="T3341" i="19" s="1"/>
  <c r="T3342" i="19" s="1"/>
  <c r="T3343" i="19" s="1"/>
  <c r="T3344" i="19" s="1"/>
  <c r="T3345" i="19" s="1"/>
  <c r="T3346" i="19" s="1"/>
  <c r="T3347" i="19" s="1"/>
  <c r="T3348" i="19" s="1"/>
  <c r="T3349" i="19" s="1"/>
  <c r="T3350" i="19" s="1"/>
  <c r="T3351" i="19" s="1"/>
  <c r="T3352" i="19" s="1"/>
  <c r="T3353" i="19" s="1"/>
  <c r="T3354" i="19" s="1"/>
  <c r="T3355" i="19" s="1"/>
  <c r="T3356" i="19" s="1"/>
  <c r="T3357" i="19" s="1"/>
  <c r="T3358" i="19" s="1"/>
  <c r="T3359" i="19" s="1"/>
  <c r="T3360" i="19" s="1"/>
  <c r="T3361" i="19" s="1"/>
  <c r="T3362" i="19" s="1"/>
  <c r="T3363" i="19" s="1"/>
  <c r="T3364" i="19" s="1"/>
  <c r="T3365" i="19" s="1"/>
  <c r="T3366" i="19" s="1"/>
  <c r="T3367" i="19" s="1"/>
  <c r="T3368" i="19" s="1"/>
  <c r="T3369" i="19" s="1"/>
  <c r="T3370" i="19" s="1"/>
  <c r="T3371" i="19" s="1"/>
  <c r="T3372" i="19" s="1"/>
  <c r="T3373" i="19" s="1"/>
  <c r="T3374" i="19" s="1"/>
  <c r="T3375" i="19" s="1"/>
  <c r="T3376" i="19" s="1"/>
  <c r="T3377" i="19" s="1"/>
  <c r="T3378" i="19" s="1"/>
  <c r="T3379" i="19" s="1"/>
  <c r="T3380" i="19" s="1"/>
  <c r="T3381" i="19" s="1"/>
  <c r="T3382" i="19" s="1"/>
  <c r="T3383" i="19" s="1"/>
  <c r="T3384" i="19" s="1"/>
  <c r="T3385" i="19" s="1"/>
  <c r="T3386" i="19" s="1"/>
  <c r="T3387" i="19" s="1"/>
  <c r="T3388" i="19" s="1"/>
  <c r="T3389" i="19" s="1"/>
  <c r="T3390" i="19" s="1"/>
  <c r="T3391" i="19" s="1"/>
  <c r="T3392" i="19" s="1"/>
  <c r="T3393" i="19" s="1"/>
  <c r="T3394" i="19" s="1"/>
  <c r="T3395" i="19" s="1"/>
  <c r="T3396" i="19" s="1"/>
  <c r="T3397" i="19" s="1"/>
  <c r="T3398" i="19" s="1"/>
  <c r="T3399" i="19" s="1"/>
  <c r="T3400" i="19" s="1"/>
  <c r="T3401" i="19" s="1"/>
  <c r="T3402" i="19" s="1"/>
  <c r="T3403" i="19" s="1"/>
  <c r="T3404" i="19" s="1"/>
  <c r="T3405" i="19" s="1"/>
  <c r="T3406" i="19" s="1"/>
  <c r="T3407" i="19" s="1"/>
  <c r="T3408" i="19" s="1"/>
  <c r="T3409" i="19" s="1"/>
  <c r="T3410" i="19" s="1"/>
  <c r="T3411" i="19" s="1"/>
  <c r="T3412" i="19" s="1"/>
  <c r="T3413" i="19" s="1"/>
  <c r="T3414" i="19" s="1"/>
  <c r="T3415" i="19" s="1"/>
  <c r="T3416" i="19" s="1"/>
  <c r="T3417" i="19" s="1"/>
  <c r="T3418" i="19" s="1"/>
  <c r="T3419" i="19" s="1"/>
  <c r="T3420" i="19" s="1"/>
  <c r="T3421" i="19" s="1"/>
  <c r="T3422" i="19" s="1"/>
  <c r="T3423" i="19" s="1"/>
  <c r="T3424" i="19" s="1"/>
  <c r="T3425" i="19" s="1"/>
  <c r="T3426" i="19" s="1"/>
  <c r="T3427" i="19" s="1"/>
  <c r="T3428" i="19" s="1"/>
  <c r="T3429" i="19" s="1"/>
  <c r="T3430" i="19" s="1"/>
  <c r="T3431" i="19" s="1"/>
  <c r="T3432" i="19" s="1"/>
  <c r="T3433" i="19" s="1"/>
  <c r="T3434" i="19" s="1"/>
  <c r="T3435" i="19" s="1"/>
  <c r="T3436" i="19" s="1"/>
  <c r="T3437" i="19" s="1"/>
  <c r="T3438" i="19" s="1"/>
  <c r="T3439" i="19" s="1"/>
  <c r="T3440" i="19" s="1"/>
  <c r="T3441" i="19" s="1"/>
  <c r="T3442" i="19" s="1"/>
  <c r="T3443" i="19" s="1"/>
  <c r="T3444" i="19" s="1"/>
  <c r="T3445" i="19" s="1"/>
  <c r="T3446" i="19" s="1"/>
  <c r="T3447" i="19" s="1"/>
  <c r="T3448" i="19" s="1"/>
  <c r="T3449" i="19" s="1"/>
  <c r="T3450" i="19" s="1"/>
  <c r="T3451" i="19" s="1"/>
  <c r="T3452" i="19" s="1"/>
  <c r="T3453" i="19" s="1"/>
  <c r="T3454" i="19" s="1"/>
  <c r="T3455" i="19" s="1"/>
  <c r="T3456" i="19" s="1"/>
  <c r="T3457" i="19" s="1"/>
  <c r="T3458" i="19" s="1"/>
  <c r="T3459" i="19" s="1"/>
  <c r="T3460" i="19" s="1"/>
  <c r="T3461" i="19" s="1"/>
  <c r="T3462" i="19" s="1"/>
  <c r="T3463" i="19" s="1"/>
  <c r="T3464" i="19" s="1"/>
  <c r="T3465" i="19" s="1"/>
  <c r="T3466" i="19" s="1"/>
  <c r="T3467" i="19" s="1"/>
  <c r="T3468" i="19" s="1"/>
  <c r="T3469" i="19" s="1"/>
  <c r="T3470" i="19" s="1"/>
  <c r="T3471" i="19" s="1"/>
  <c r="T3472" i="19" s="1"/>
  <c r="T3473" i="19" s="1"/>
  <c r="T3474" i="19" s="1"/>
  <c r="T3475" i="19" s="1"/>
  <c r="T3476" i="19" s="1"/>
  <c r="T3477" i="19" s="1"/>
  <c r="T3478" i="19" s="1"/>
  <c r="T3479" i="19" s="1"/>
  <c r="T3480" i="19" s="1"/>
  <c r="T3481" i="19" s="1"/>
  <c r="T3482" i="19" s="1"/>
  <c r="T3483" i="19" s="1"/>
  <c r="T3484" i="19" s="1"/>
  <c r="T3485" i="19" s="1"/>
  <c r="T3486" i="19" s="1"/>
  <c r="T3487" i="19" s="1"/>
  <c r="T3488" i="19" s="1"/>
  <c r="T3489" i="19" s="1"/>
  <c r="T3490" i="19" s="1"/>
  <c r="T3491" i="19" s="1"/>
  <c r="T3492" i="19" s="1"/>
  <c r="T3493" i="19" s="1"/>
  <c r="T3494" i="19" s="1"/>
  <c r="T3495" i="19" s="1"/>
  <c r="T3496" i="19" s="1"/>
  <c r="T3497" i="19" s="1"/>
  <c r="T3498" i="19" s="1"/>
  <c r="T3499" i="19" s="1"/>
  <c r="T3500" i="19" s="1"/>
  <c r="T3501" i="19" s="1"/>
  <c r="T3502" i="19" s="1"/>
  <c r="T3503" i="19" s="1"/>
  <c r="T3504" i="19" s="1"/>
  <c r="T3505" i="19" s="1"/>
  <c r="T3506" i="19" s="1"/>
  <c r="T3507" i="19" s="1"/>
  <c r="T3508" i="19" s="1"/>
  <c r="T3509" i="19" s="1"/>
  <c r="T3510" i="19" s="1"/>
  <c r="T3511" i="19" s="1"/>
  <c r="T3512" i="19" s="1"/>
  <c r="T3513" i="19" s="1"/>
  <c r="T3514" i="19" s="1"/>
  <c r="T3515" i="19" s="1"/>
  <c r="T3516" i="19" s="1"/>
  <c r="T3517" i="19" s="1"/>
  <c r="T3518" i="19" s="1"/>
  <c r="T3519" i="19" s="1"/>
  <c r="T3520" i="19" s="1"/>
  <c r="T3521" i="19" s="1"/>
  <c r="T3522" i="19" s="1"/>
  <c r="T3523" i="19" s="1"/>
  <c r="T3524" i="19" s="1"/>
  <c r="T3525" i="19" s="1"/>
  <c r="T3526" i="19" s="1"/>
  <c r="T3527" i="19" s="1"/>
  <c r="T3528" i="19" s="1"/>
  <c r="T3529" i="19" s="1"/>
  <c r="T3530" i="19" s="1"/>
  <c r="T3531" i="19" s="1"/>
  <c r="T3532" i="19" s="1"/>
  <c r="T3533" i="19" s="1"/>
  <c r="T3534" i="19" s="1"/>
  <c r="T3535" i="19" s="1"/>
  <c r="T3536" i="19" s="1"/>
  <c r="T3537" i="19" s="1"/>
  <c r="T3538" i="19" s="1"/>
  <c r="T3539" i="19" s="1"/>
  <c r="T3540" i="19" s="1"/>
  <c r="T3541" i="19" s="1"/>
  <c r="T3542" i="19" s="1"/>
  <c r="T3543" i="19" s="1"/>
  <c r="T3544" i="19" s="1"/>
  <c r="T3545" i="19" s="1"/>
  <c r="T3546" i="19" s="1"/>
  <c r="T3547" i="19" s="1"/>
  <c r="T3548" i="19" s="1"/>
  <c r="T3549" i="19" s="1"/>
  <c r="T3550" i="19" s="1"/>
  <c r="T3551" i="19" s="1"/>
  <c r="T3552" i="19" s="1"/>
  <c r="T3553" i="19" s="1"/>
  <c r="T3554" i="19" s="1"/>
  <c r="T3555" i="19" s="1"/>
  <c r="T3556" i="19" s="1"/>
  <c r="T3557" i="19" s="1"/>
  <c r="T3558" i="19" s="1"/>
  <c r="T3559" i="19" s="1"/>
  <c r="T3560" i="19" s="1"/>
  <c r="T3561" i="19" s="1"/>
  <c r="T3562" i="19" s="1"/>
  <c r="T3563" i="19" s="1"/>
  <c r="T3564" i="19" s="1"/>
  <c r="T3565" i="19" s="1"/>
  <c r="T3566" i="19" s="1"/>
  <c r="T3567" i="19" s="1"/>
  <c r="T3568" i="19" s="1"/>
  <c r="T3569" i="19" s="1"/>
  <c r="T3570" i="19" s="1"/>
  <c r="T3571" i="19" s="1"/>
  <c r="T3572" i="19" s="1"/>
  <c r="T3573" i="19" s="1"/>
  <c r="T3574" i="19" s="1"/>
  <c r="T3575" i="19" s="1"/>
  <c r="T3576" i="19" s="1"/>
  <c r="T3577" i="19" s="1"/>
  <c r="T3578" i="19" s="1"/>
  <c r="T3579" i="19" s="1"/>
  <c r="T3580" i="19" s="1"/>
  <c r="T3581" i="19" s="1"/>
  <c r="T3582" i="19" s="1"/>
  <c r="T3583" i="19" s="1"/>
  <c r="T3584" i="19" s="1"/>
  <c r="T3585" i="19" s="1"/>
  <c r="T3586" i="19" s="1"/>
  <c r="T3587" i="19" s="1"/>
  <c r="T3588" i="19" s="1"/>
  <c r="T3589" i="19" s="1"/>
  <c r="T3590" i="19" s="1"/>
  <c r="T3591" i="19" s="1"/>
  <c r="T3592" i="19" s="1"/>
  <c r="T3593" i="19" s="1"/>
  <c r="T3594" i="19" s="1"/>
  <c r="T3595" i="19" s="1"/>
  <c r="T3596" i="19" s="1"/>
  <c r="T3597" i="19" s="1"/>
  <c r="T3598" i="19" s="1"/>
  <c r="T3599" i="19" s="1"/>
  <c r="T3600" i="19" s="1"/>
  <c r="T3601" i="19" s="1"/>
  <c r="T3602" i="19" s="1"/>
  <c r="T3603" i="19" s="1"/>
  <c r="T3604" i="19" s="1"/>
  <c r="T3605" i="19" s="1"/>
  <c r="T3606" i="19" s="1"/>
  <c r="T3607" i="19" s="1"/>
  <c r="T3608" i="19" s="1"/>
  <c r="T3609" i="19" s="1"/>
  <c r="T3610" i="19" s="1"/>
  <c r="T3611" i="19" s="1"/>
  <c r="T3612" i="19" s="1"/>
  <c r="T3613" i="19" s="1"/>
  <c r="T3614" i="19" s="1"/>
  <c r="T3615" i="19" s="1"/>
  <c r="T3616" i="19" s="1"/>
  <c r="T3617" i="19" s="1"/>
  <c r="T3618" i="19" s="1"/>
  <c r="T3619" i="19" s="1"/>
  <c r="T3620" i="19" s="1"/>
  <c r="T3621" i="19" s="1"/>
  <c r="T3622" i="19" s="1"/>
  <c r="T3623" i="19" s="1"/>
  <c r="T3624" i="19" s="1"/>
  <c r="T3625" i="19" s="1"/>
  <c r="T3626" i="19" s="1"/>
  <c r="T3627" i="19" s="1"/>
  <c r="T3628" i="19" s="1"/>
  <c r="T3629" i="19" s="1"/>
  <c r="T3630" i="19" s="1"/>
  <c r="T3631" i="19" s="1"/>
  <c r="T3632" i="19" s="1"/>
  <c r="T3633" i="19" s="1"/>
  <c r="T3634" i="19" s="1"/>
  <c r="T3635" i="19" s="1"/>
  <c r="T3636" i="19" s="1"/>
  <c r="T3637" i="19" s="1"/>
  <c r="T3638" i="19" s="1"/>
  <c r="T3639" i="19" s="1"/>
  <c r="T3640" i="19" s="1"/>
  <c r="T3641" i="19" s="1"/>
  <c r="T3642" i="19" s="1"/>
  <c r="T3643" i="19" s="1"/>
  <c r="T3644" i="19" s="1"/>
  <c r="T3645" i="19" s="1"/>
  <c r="T3646" i="19" s="1"/>
  <c r="T3647" i="19" s="1"/>
  <c r="T3648" i="19" s="1"/>
  <c r="T3649" i="19" s="1"/>
  <c r="T3650" i="19" s="1"/>
  <c r="T3651" i="19" s="1"/>
  <c r="T3652" i="19" s="1"/>
  <c r="T3653" i="19" s="1"/>
  <c r="T3654" i="19" s="1"/>
  <c r="T3655" i="19" s="1"/>
  <c r="T3656" i="19" s="1"/>
  <c r="T3657" i="19" s="1"/>
  <c r="T3658" i="19" s="1"/>
  <c r="T3659" i="19" s="1"/>
  <c r="T3660" i="19" s="1"/>
  <c r="T3661" i="19" s="1"/>
  <c r="T3662" i="19" s="1"/>
  <c r="T3663" i="19" s="1"/>
  <c r="T3664" i="19" s="1"/>
  <c r="T3665" i="19" s="1"/>
  <c r="T3666" i="19" s="1"/>
  <c r="T3667" i="19" s="1"/>
  <c r="T3668" i="19" s="1"/>
  <c r="T3669" i="19" s="1"/>
  <c r="T3670" i="19" s="1"/>
  <c r="T3671" i="19" s="1"/>
  <c r="T3672" i="19" s="1"/>
  <c r="T3673" i="19" s="1"/>
  <c r="T3674" i="19" s="1"/>
  <c r="T3675" i="19" s="1"/>
  <c r="T3676" i="19" s="1"/>
  <c r="T3677" i="19" s="1"/>
  <c r="T3678" i="19" s="1"/>
  <c r="T3679" i="19" s="1"/>
  <c r="T3680" i="19" s="1"/>
  <c r="T3681" i="19" s="1"/>
  <c r="T3682" i="19" s="1"/>
  <c r="T3683" i="19" s="1"/>
  <c r="T3684" i="19" s="1"/>
  <c r="T3685" i="19" s="1"/>
  <c r="T3686" i="19" s="1"/>
  <c r="T3687" i="19" s="1"/>
  <c r="T3688" i="19" s="1"/>
  <c r="T3689" i="19" s="1"/>
  <c r="T3690" i="19" s="1"/>
  <c r="T3691" i="19" s="1"/>
  <c r="T3692" i="19" s="1"/>
  <c r="T3693" i="19" s="1"/>
  <c r="T3694" i="19" s="1"/>
  <c r="T3695" i="19" s="1"/>
  <c r="T3696" i="19" s="1"/>
  <c r="T3697" i="19" s="1"/>
  <c r="T3698" i="19" s="1"/>
  <c r="T3699" i="19" s="1"/>
  <c r="T3700" i="19" s="1"/>
  <c r="T3701" i="19" s="1"/>
  <c r="T3702" i="19" s="1"/>
  <c r="T3703" i="19" s="1"/>
  <c r="T3704" i="19" s="1"/>
  <c r="T3705" i="19" s="1"/>
  <c r="T3706" i="19" s="1"/>
  <c r="T3707" i="19" s="1"/>
  <c r="T3708" i="19" s="1"/>
  <c r="T3709" i="19" s="1"/>
  <c r="T3710" i="19" s="1"/>
  <c r="T3711" i="19" s="1"/>
  <c r="T3712" i="19" s="1"/>
  <c r="T3713" i="19" s="1"/>
  <c r="T3714" i="19" s="1"/>
  <c r="T3715" i="19" s="1"/>
  <c r="T3716" i="19" s="1"/>
  <c r="T3717" i="19" s="1"/>
  <c r="T3718" i="19" s="1"/>
  <c r="T3719" i="19" s="1"/>
  <c r="T3720" i="19" s="1"/>
  <c r="T3721" i="19" s="1"/>
  <c r="T3722" i="19" s="1"/>
  <c r="T3723" i="19" s="1"/>
  <c r="T3724" i="19" s="1"/>
  <c r="T3725" i="19" s="1"/>
  <c r="T3726" i="19" s="1"/>
  <c r="T3727" i="19" s="1"/>
  <c r="T3728" i="19" s="1"/>
  <c r="T3729" i="19" s="1"/>
  <c r="T3730" i="19" s="1"/>
  <c r="T3731" i="19" s="1"/>
  <c r="T3732" i="19" s="1"/>
  <c r="T3733" i="19" s="1"/>
  <c r="T3734" i="19" s="1"/>
  <c r="T3735" i="19" s="1"/>
  <c r="T3736" i="19" s="1"/>
  <c r="T3737" i="19" s="1"/>
  <c r="T3738" i="19" s="1"/>
  <c r="T3739" i="19" s="1"/>
  <c r="T3740" i="19" s="1"/>
  <c r="T3741" i="19" s="1"/>
  <c r="T3742" i="19" s="1"/>
  <c r="T3743" i="19" s="1"/>
  <c r="T3744" i="19" s="1"/>
  <c r="T3745" i="19" s="1"/>
  <c r="T3746" i="19" s="1"/>
  <c r="T3747" i="19" s="1"/>
  <c r="T3748" i="19" s="1"/>
  <c r="T3749" i="19" s="1"/>
  <c r="T3750" i="19" s="1"/>
  <c r="T3751" i="19" s="1"/>
  <c r="T3752" i="19" s="1"/>
  <c r="T3753" i="19" s="1"/>
  <c r="T3754" i="19" s="1"/>
  <c r="T3755" i="19" s="1"/>
  <c r="T3756" i="19" s="1"/>
  <c r="T3757" i="19" s="1"/>
  <c r="T3758" i="19" s="1"/>
  <c r="T3759" i="19" s="1"/>
  <c r="T3760" i="19" s="1"/>
  <c r="T3761" i="19" s="1"/>
  <c r="T3762" i="19" s="1"/>
  <c r="T3763" i="19" s="1"/>
  <c r="T3764" i="19" s="1"/>
  <c r="T3765" i="19" s="1"/>
  <c r="T3766" i="19" s="1"/>
  <c r="T3767" i="19" s="1"/>
  <c r="T3768" i="19" s="1"/>
  <c r="T3769" i="19" s="1"/>
  <c r="T3770" i="19" s="1"/>
  <c r="T3771" i="19" s="1"/>
  <c r="T3772" i="19" s="1"/>
  <c r="T3773" i="19" s="1"/>
  <c r="T3774" i="19" s="1"/>
  <c r="T3775" i="19" s="1"/>
  <c r="T3776" i="19" s="1"/>
  <c r="T3777" i="19" s="1"/>
  <c r="T3778" i="19" s="1"/>
  <c r="T3779" i="19" s="1"/>
  <c r="T3780" i="19" s="1"/>
  <c r="T3781" i="19" s="1"/>
  <c r="T3782" i="19" s="1"/>
  <c r="T3783" i="19" s="1"/>
  <c r="T3784" i="19" s="1"/>
  <c r="T3785" i="19" s="1"/>
  <c r="T3786" i="19" s="1"/>
  <c r="T3787" i="19" s="1"/>
  <c r="T3788" i="19" s="1"/>
  <c r="T3789" i="19" s="1"/>
  <c r="T3790" i="19" s="1"/>
  <c r="T3791" i="19" s="1"/>
  <c r="T3792" i="19" s="1"/>
  <c r="T3793" i="19" s="1"/>
  <c r="T3794" i="19" s="1"/>
  <c r="T3795" i="19" s="1"/>
  <c r="T3796" i="19" s="1"/>
  <c r="T3797" i="19" s="1"/>
  <c r="T3798" i="19" s="1"/>
  <c r="T3799" i="19" s="1"/>
  <c r="T3800" i="19" s="1"/>
  <c r="T3801" i="19" s="1"/>
  <c r="T3802" i="19" s="1"/>
  <c r="T3803" i="19" s="1"/>
  <c r="T3804" i="19" s="1"/>
  <c r="T3805" i="19" s="1"/>
  <c r="T3806" i="19" s="1"/>
  <c r="T3807" i="19" s="1"/>
  <c r="T3808" i="19" s="1"/>
  <c r="T3809" i="19" s="1"/>
  <c r="T3810" i="19" s="1"/>
  <c r="T3811" i="19" s="1"/>
  <c r="T3812" i="19" s="1"/>
  <c r="T3813" i="19" s="1"/>
  <c r="T3814" i="19" s="1"/>
  <c r="T3815" i="19" s="1"/>
  <c r="T3816" i="19" s="1"/>
  <c r="T3817" i="19" s="1"/>
  <c r="T3818" i="19" s="1"/>
  <c r="T3819" i="19" s="1"/>
  <c r="T3820" i="19" s="1"/>
  <c r="T3821" i="19" s="1"/>
  <c r="T3822" i="19" s="1"/>
  <c r="T3823" i="19" s="1"/>
  <c r="T3824" i="19" s="1"/>
  <c r="T3825" i="19" s="1"/>
  <c r="T3826" i="19" s="1"/>
  <c r="T3827" i="19" s="1"/>
  <c r="T3828" i="19" s="1"/>
  <c r="T3829" i="19" s="1"/>
  <c r="T3830" i="19" s="1"/>
  <c r="T3831" i="19" s="1"/>
  <c r="T3832" i="19" s="1"/>
  <c r="T3833" i="19" s="1"/>
  <c r="T3834" i="19" s="1"/>
  <c r="T3835" i="19" s="1"/>
  <c r="T3836" i="19" s="1"/>
  <c r="T3837" i="19" s="1"/>
  <c r="T3838" i="19" s="1"/>
  <c r="T3839" i="19" s="1"/>
  <c r="T3840" i="19" s="1"/>
  <c r="T3841" i="19" s="1"/>
  <c r="T3842" i="19" s="1"/>
  <c r="T3843" i="19" s="1"/>
  <c r="T3844" i="19" s="1"/>
  <c r="T3845" i="19" s="1"/>
  <c r="T3846" i="19" s="1"/>
  <c r="T3847" i="19" s="1"/>
  <c r="T3848" i="19" s="1"/>
  <c r="T3849" i="19" s="1"/>
  <c r="T3850" i="19" s="1"/>
  <c r="T3851" i="19" s="1"/>
  <c r="T3852" i="19" s="1"/>
  <c r="T3853" i="19" s="1"/>
  <c r="T3854" i="19" s="1"/>
  <c r="T3855" i="19" s="1"/>
  <c r="T3856" i="19" s="1"/>
  <c r="T3857" i="19" s="1"/>
  <c r="T3858" i="19" s="1"/>
  <c r="T3859" i="19" s="1"/>
  <c r="T3860" i="19" s="1"/>
  <c r="T3861" i="19" s="1"/>
  <c r="T3862" i="19" s="1"/>
  <c r="T3863" i="19" s="1"/>
  <c r="T3864" i="19" s="1"/>
  <c r="T3865" i="19" s="1"/>
  <c r="T3866" i="19" s="1"/>
  <c r="T3867" i="19" s="1"/>
  <c r="T3868" i="19" s="1"/>
  <c r="T3869" i="19" s="1"/>
  <c r="T3870" i="19" s="1"/>
  <c r="T3871" i="19" s="1"/>
  <c r="T3872" i="19" s="1"/>
  <c r="T3873" i="19" s="1"/>
  <c r="T3874" i="19" s="1"/>
  <c r="T3875" i="19" s="1"/>
  <c r="T3876" i="19" s="1"/>
  <c r="T3877" i="19" s="1"/>
  <c r="T3878" i="19" s="1"/>
  <c r="T3879" i="19" s="1"/>
  <c r="T3880" i="19" s="1"/>
  <c r="T3881" i="19" s="1"/>
  <c r="T3882" i="19" s="1"/>
  <c r="T3883" i="19" s="1"/>
  <c r="T3884" i="19" s="1"/>
  <c r="T3885" i="19" s="1"/>
  <c r="T3886" i="19" s="1"/>
  <c r="T3887" i="19" s="1"/>
  <c r="T3888" i="19" s="1"/>
  <c r="T3889" i="19" s="1"/>
  <c r="T3890" i="19" s="1"/>
  <c r="T3891" i="19" s="1"/>
  <c r="T3892" i="19" s="1"/>
  <c r="T3893" i="19" s="1"/>
  <c r="T3894" i="19" s="1"/>
  <c r="T3895" i="19" s="1"/>
  <c r="T3896" i="19" s="1"/>
  <c r="T3897" i="19" s="1"/>
  <c r="T3898" i="19" s="1"/>
  <c r="T3899" i="19" s="1"/>
  <c r="T3900" i="19" s="1"/>
  <c r="T3901" i="19" s="1"/>
  <c r="T3902" i="19" s="1"/>
  <c r="T3903" i="19" s="1"/>
  <c r="T3904" i="19" s="1"/>
  <c r="T3905" i="19" s="1"/>
  <c r="T3906" i="19" s="1"/>
  <c r="T3907" i="19" s="1"/>
  <c r="T3908" i="19" s="1"/>
  <c r="T3909" i="19" s="1"/>
  <c r="T3910" i="19" s="1"/>
  <c r="T3911" i="19" s="1"/>
  <c r="T3912" i="19" s="1"/>
  <c r="T3913" i="19" s="1"/>
  <c r="T3914" i="19" s="1"/>
  <c r="T3915" i="19" s="1"/>
  <c r="T3916" i="19" s="1"/>
  <c r="T3917" i="19" s="1"/>
  <c r="T3918" i="19" s="1"/>
  <c r="T3919" i="19" s="1"/>
  <c r="T3920" i="19" s="1"/>
  <c r="T3921" i="19" s="1"/>
  <c r="T3922" i="19" s="1"/>
  <c r="T3923" i="19" s="1"/>
  <c r="T3924" i="19" s="1"/>
  <c r="T3925" i="19" s="1"/>
  <c r="T3926" i="19" s="1"/>
  <c r="T3927" i="19" s="1"/>
  <c r="T3928" i="19" s="1"/>
  <c r="T3929" i="19" s="1"/>
  <c r="T3930" i="19" s="1"/>
  <c r="T3931" i="19" s="1"/>
  <c r="T3932" i="19" s="1"/>
  <c r="T3933" i="19" s="1"/>
  <c r="T3934" i="19" s="1"/>
  <c r="T3935" i="19" s="1"/>
  <c r="T3936" i="19" s="1"/>
  <c r="T3937" i="19" s="1"/>
  <c r="T3938" i="19" s="1"/>
  <c r="T3939" i="19" s="1"/>
  <c r="T3940" i="19" s="1"/>
  <c r="T3941" i="19" s="1"/>
  <c r="T3942" i="19" s="1"/>
  <c r="T3943" i="19" s="1"/>
  <c r="T3944" i="19" s="1"/>
  <c r="T3945" i="19" s="1"/>
  <c r="T3946" i="19" s="1"/>
  <c r="T3947" i="19" s="1"/>
  <c r="T3948" i="19" s="1"/>
  <c r="T3949" i="19" s="1"/>
  <c r="T3950" i="19" s="1"/>
  <c r="T3951" i="19" s="1"/>
  <c r="T3952" i="19" s="1"/>
  <c r="T3953" i="19" s="1"/>
  <c r="T3954" i="19" s="1"/>
  <c r="T3955" i="19" s="1"/>
  <c r="T3956" i="19" s="1"/>
  <c r="T3957" i="19" s="1"/>
  <c r="T3958" i="19" s="1"/>
  <c r="T3959" i="19" s="1"/>
  <c r="T3960" i="19" s="1"/>
  <c r="T3961" i="19" s="1"/>
  <c r="T3962" i="19" s="1"/>
  <c r="T3963" i="19" s="1"/>
  <c r="T3964" i="19" s="1"/>
  <c r="T3965" i="19" s="1"/>
  <c r="T3966" i="19" s="1"/>
  <c r="T3967" i="19" s="1"/>
  <c r="T3968" i="19" s="1"/>
  <c r="T3969" i="19" s="1"/>
  <c r="T3970" i="19" s="1"/>
  <c r="T3971" i="19" s="1"/>
  <c r="T3972" i="19" s="1"/>
  <c r="T3973" i="19" s="1"/>
  <c r="T3974" i="19" s="1"/>
  <c r="T3975" i="19" s="1"/>
  <c r="T3976" i="19" s="1"/>
  <c r="T3977" i="19" s="1"/>
  <c r="T3978" i="19" s="1"/>
  <c r="T3979" i="19" s="1"/>
  <c r="T3980" i="19" s="1"/>
  <c r="T3981" i="19" s="1"/>
  <c r="T3982" i="19" s="1"/>
  <c r="T3983" i="19" s="1"/>
  <c r="T3984" i="19" s="1"/>
  <c r="T3985" i="19" s="1"/>
  <c r="T3986" i="19" s="1"/>
  <c r="T3987" i="19" s="1"/>
  <c r="T3988" i="19" s="1"/>
  <c r="T3989" i="19" s="1"/>
  <c r="T3990" i="19" s="1"/>
  <c r="T3991" i="19" s="1"/>
  <c r="T3992" i="19" s="1"/>
  <c r="T3993" i="19" s="1"/>
  <c r="T3994" i="19" s="1"/>
  <c r="T3995" i="19" s="1"/>
  <c r="T3996" i="19" s="1"/>
  <c r="T3997" i="19" s="1"/>
  <c r="T3998" i="19" s="1"/>
  <c r="T3999" i="19" s="1"/>
  <c r="T4000" i="19" s="1"/>
  <c r="T4001" i="19" s="1"/>
  <c r="T4002" i="19" s="1"/>
  <c r="T4003" i="19" s="1"/>
  <c r="T4004" i="19" s="1"/>
  <c r="T4005" i="19" s="1"/>
  <c r="T4006" i="19" s="1"/>
  <c r="T4007" i="19" s="1"/>
  <c r="T4008" i="19" s="1"/>
  <c r="T4009" i="19" s="1"/>
  <c r="T4010" i="19" s="1"/>
  <c r="T4011" i="19" s="1"/>
  <c r="T4012" i="19" s="1"/>
  <c r="T4013" i="19" s="1"/>
  <c r="T4014" i="19" s="1"/>
  <c r="T4015" i="19" s="1"/>
  <c r="T4016" i="19" s="1"/>
  <c r="T4017" i="19" s="1"/>
  <c r="T4018" i="19" s="1"/>
  <c r="T4019" i="19" s="1"/>
  <c r="T4020" i="19" s="1"/>
  <c r="T4021" i="19" s="1"/>
  <c r="T4022" i="19" s="1"/>
  <c r="T4023" i="19" s="1"/>
  <c r="T4024" i="19" s="1"/>
  <c r="T4025" i="19" s="1"/>
  <c r="T4026" i="19" s="1"/>
  <c r="T4027" i="19" s="1"/>
  <c r="T4028" i="19" s="1"/>
  <c r="T4029" i="19" s="1"/>
  <c r="T4030" i="19" s="1"/>
  <c r="T4031" i="19" s="1"/>
  <c r="T4032" i="19" s="1"/>
  <c r="T4033" i="19" s="1"/>
  <c r="T4034" i="19" s="1"/>
  <c r="T4035" i="19" s="1"/>
  <c r="T4036" i="19" s="1"/>
  <c r="T4037" i="19" s="1"/>
  <c r="T4038" i="19" s="1"/>
  <c r="T4039" i="19" s="1"/>
  <c r="T4040" i="19" s="1"/>
  <c r="T4041" i="19" s="1"/>
  <c r="T4042" i="19" s="1"/>
  <c r="T4043" i="19" s="1"/>
  <c r="T4044" i="19" s="1"/>
  <c r="T4045" i="19" s="1"/>
  <c r="T4046" i="19" s="1"/>
  <c r="T4047" i="19" s="1"/>
  <c r="T4048" i="19" s="1"/>
  <c r="T4049" i="19" s="1"/>
  <c r="T4050" i="19" s="1"/>
  <c r="T4051" i="19" s="1"/>
  <c r="T4052" i="19" s="1"/>
  <c r="T4053" i="19" s="1"/>
  <c r="T4054" i="19" s="1"/>
  <c r="T4055" i="19" s="1"/>
  <c r="T4056" i="19" s="1"/>
  <c r="T4057" i="19" s="1"/>
  <c r="T4058" i="19" s="1"/>
  <c r="T4059" i="19" s="1"/>
  <c r="T4060" i="19" s="1"/>
  <c r="T4061" i="19" s="1"/>
  <c r="T4062" i="19" s="1"/>
  <c r="T4063" i="19" s="1"/>
  <c r="T4064" i="19" s="1"/>
  <c r="T4065" i="19" s="1"/>
  <c r="T4066" i="19" s="1"/>
  <c r="T4067" i="19" s="1"/>
  <c r="T4068" i="19" s="1"/>
  <c r="T4069" i="19" s="1"/>
  <c r="T4070" i="19" s="1"/>
  <c r="T4071" i="19" s="1"/>
  <c r="T4072" i="19" s="1"/>
  <c r="T4073" i="19" s="1"/>
  <c r="T4074" i="19" s="1"/>
  <c r="T4075" i="19" s="1"/>
  <c r="T4076" i="19" s="1"/>
  <c r="T4077" i="19" s="1"/>
  <c r="T4078" i="19" s="1"/>
  <c r="T4079" i="19" s="1"/>
  <c r="T4080" i="19" s="1"/>
  <c r="T4081" i="19" s="1"/>
  <c r="T4082" i="19" s="1"/>
  <c r="T4083" i="19" s="1"/>
  <c r="T4084" i="19" s="1"/>
  <c r="T4085" i="19" s="1"/>
  <c r="T4086" i="19" s="1"/>
  <c r="T4087" i="19" s="1"/>
  <c r="T4088" i="19" s="1"/>
  <c r="T4089" i="19" s="1"/>
  <c r="T4090" i="19" s="1"/>
  <c r="T4091" i="19" s="1"/>
  <c r="T4092" i="19" s="1"/>
  <c r="T4093" i="19" s="1"/>
  <c r="T4094" i="19" s="1"/>
  <c r="T4095" i="19" s="1"/>
  <c r="T4096" i="19" s="1"/>
  <c r="T4097" i="19" s="1"/>
  <c r="T4098" i="19" s="1"/>
  <c r="T4099" i="19" s="1"/>
  <c r="T4100" i="19" s="1"/>
  <c r="T4101" i="19" s="1"/>
  <c r="T4102" i="19" s="1"/>
  <c r="T4103" i="19" s="1"/>
  <c r="T4104" i="19" s="1"/>
  <c r="T4105" i="19" s="1"/>
  <c r="T4106" i="19" s="1"/>
  <c r="T4107" i="19" s="1"/>
  <c r="T4108" i="19" s="1"/>
  <c r="T4109" i="19" s="1"/>
  <c r="T4110" i="19" s="1"/>
  <c r="T4111" i="19" s="1"/>
  <c r="T4112" i="19" s="1"/>
  <c r="T4113" i="19" s="1"/>
  <c r="T4114" i="19" s="1"/>
  <c r="T4115" i="19" s="1"/>
  <c r="T4116" i="19" s="1"/>
  <c r="T4117" i="19" s="1"/>
  <c r="T4118" i="19" s="1"/>
  <c r="T4119" i="19" s="1"/>
  <c r="T4120" i="19" s="1"/>
  <c r="T4121" i="19" s="1"/>
  <c r="T4122" i="19" s="1"/>
  <c r="T4123" i="19" s="1"/>
  <c r="T4124" i="19" s="1"/>
  <c r="T4125" i="19" s="1"/>
  <c r="T4126" i="19" s="1"/>
  <c r="T4127" i="19" s="1"/>
  <c r="T4128" i="19" s="1"/>
  <c r="T4129" i="19" s="1"/>
  <c r="T4130" i="19" s="1"/>
  <c r="T4131" i="19" s="1"/>
  <c r="T4132" i="19" s="1"/>
  <c r="T4133" i="19" s="1"/>
  <c r="T4134" i="19" s="1"/>
  <c r="T4135" i="19" s="1"/>
  <c r="T4136" i="19" s="1"/>
  <c r="T4137" i="19" s="1"/>
  <c r="T4138" i="19" s="1"/>
  <c r="T4139" i="19" s="1"/>
  <c r="T4140" i="19" s="1"/>
  <c r="T4141" i="19" s="1"/>
  <c r="T4142" i="19" s="1"/>
  <c r="T4143" i="19" s="1"/>
  <c r="T4144" i="19" s="1"/>
  <c r="T4145" i="19" s="1"/>
  <c r="T4146" i="19" s="1"/>
  <c r="T4147" i="19" s="1"/>
  <c r="T4148" i="19" s="1"/>
  <c r="T4149" i="19" s="1"/>
  <c r="T4150" i="19" s="1"/>
  <c r="T4151" i="19" s="1"/>
  <c r="T4152" i="19" s="1"/>
  <c r="T4153" i="19" s="1"/>
  <c r="T4154" i="19" s="1"/>
  <c r="T4155" i="19" s="1"/>
  <c r="T4156" i="19" s="1"/>
  <c r="T4157" i="19" s="1"/>
  <c r="T4158" i="19" s="1"/>
  <c r="T4159" i="19" s="1"/>
  <c r="T4160" i="19" s="1"/>
  <c r="T4161" i="19" s="1"/>
  <c r="T4162" i="19" s="1"/>
  <c r="T4163" i="19" s="1"/>
  <c r="T4164" i="19" s="1"/>
  <c r="T4165" i="19" s="1"/>
  <c r="T4166" i="19" s="1"/>
  <c r="T4167" i="19" s="1"/>
  <c r="T4168" i="19" s="1"/>
  <c r="T4169" i="19" s="1"/>
  <c r="T4170" i="19" s="1"/>
  <c r="T4171" i="19" s="1"/>
  <c r="T4172" i="19" s="1"/>
  <c r="T4173" i="19" s="1"/>
  <c r="T4174" i="19" s="1"/>
  <c r="T4175" i="19" s="1"/>
  <c r="T4176" i="19" s="1"/>
  <c r="T4177" i="19" s="1"/>
  <c r="T4178" i="19" s="1"/>
  <c r="T4179" i="19" s="1"/>
  <c r="T4180" i="19" s="1"/>
  <c r="T4181" i="19" s="1"/>
  <c r="T4182" i="19" s="1"/>
  <c r="T4183" i="19" s="1"/>
  <c r="T4184" i="19" s="1"/>
  <c r="T4185" i="19" s="1"/>
  <c r="T4186" i="19" s="1"/>
  <c r="T4187" i="19" s="1"/>
  <c r="T4188" i="19" s="1"/>
  <c r="T4189" i="19" s="1"/>
  <c r="T4190" i="19" s="1"/>
  <c r="T4191" i="19" s="1"/>
  <c r="T4192" i="19" s="1"/>
  <c r="T4193" i="19" s="1"/>
  <c r="T4194" i="19" s="1"/>
  <c r="T4195" i="19" s="1"/>
  <c r="T4196" i="19" s="1"/>
  <c r="T4197" i="19" s="1"/>
  <c r="T4198" i="19" s="1"/>
  <c r="T4199" i="19" s="1"/>
  <c r="T4200" i="19" s="1"/>
  <c r="T4201" i="19" s="1"/>
  <c r="T4202" i="19" s="1"/>
  <c r="T4203" i="19" s="1"/>
  <c r="T4204" i="19" s="1"/>
  <c r="T4205" i="19" s="1"/>
  <c r="T4206" i="19" s="1"/>
  <c r="T4207" i="19" s="1"/>
  <c r="T4208" i="19" s="1"/>
  <c r="T4209" i="19" s="1"/>
  <c r="T4210" i="19" s="1"/>
  <c r="T4211" i="19" s="1"/>
  <c r="T4212" i="19" s="1"/>
  <c r="T4213" i="19" s="1"/>
  <c r="T4214" i="19" s="1"/>
  <c r="T4215" i="19" s="1"/>
  <c r="T4216" i="19" s="1"/>
  <c r="T4217" i="19" s="1"/>
  <c r="T4218" i="19" s="1"/>
  <c r="T4219" i="19" s="1"/>
  <c r="T4220" i="19" s="1"/>
  <c r="T4221" i="19" s="1"/>
  <c r="T4222" i="19" s="1"/>
  <c r="T4223" i="19" s="1"/>
  <c r="T4224" i="19" s="1"/>
  <c r="T4225" i="19" s="1"/>
  <c r="T4226" i="19" s="1"/>
  <c r="T4227" i="19" s="1"/>
  <c r="T4228" i="19" s="1"/>
  <c r="T4229" i="19" s="1"/>
  <c r="T4230" i="19" s="1"/>
  <c r="T4231" i="19" s="1"/>
  <c r="T4232" i="19" s="1"/>
  <c r="T4233" i="19" s="1"/>
  <c r="T4234" i="19" s="1"/>
  <c r="T4235" i="19" s="1"/>
  <c r="T4236" i="19" s="1"/>
  <c r="T4237" i="19" s="1"/>
  <c r="T4238" i="19" s="1"/>
  <c r="T4239" i="19" s="1"/>
  <c r="T4240" i="19" s="1"/>
  <c r="T4241" i="19" s="1"/>
  <c r="T4242" i="19" s="1"/>
  <c r="T4243" i="19" s="1"/>
  <c r="T4244" i="19" s="1"/>
  <c r="T4245" i="19" s="1"/>
  <c r="T4246" i="19" s="1"/>
  <c r="T4247" i="19" s="1"/>
  <c r="T4248" i="19" s="1"/>
  <c r="T4249" i="19" s="1"/>
  <c r="T4250" i="19" s="1"/>
  <c r="T4251" i="19" s="1"/>
  <c r="T4252" i="19" s="1"/>
  <c r="T4253" i="19" s="1"/>
  <c r="T4254" i="19" s="1"/>
  <c r="T4255" i="19" s="1"/>
  <c r="T4256" i="19" s="1"/>
  <c r="T4257" i="19" s="1"/>
  <c r="T4258" i="19" s="1"/>
  <c r="T4259" i="19" s="1"/>
  <c r="T4260" i="19" s="1"/>
  <c r="T4261" i="19" s="1"/>
  <c r="T4262" i="19" s="1"/>
  <c r="T4263" i="19" s="1"/>
  <c r="T4264" i="19" s="1"/>
  <c r="T4265" i="19" s="1"/>
  <c r="T4266" i="19" s="1"/>
  <c r="T4267" i="19" s="1"/>
  <c r="T4268" i="19" s="1"/>
  <c r="T4269" i="19" s="1"/>
  <c r="T4270" i="19" s="1"/>
  <c r="T4271" i="19" s="1"/>
  <c r="T4272" i="19" s="1"/>
  <c r="T4273" i="19" s="1"/>
  <c r="T4274" i="19" s="1"/>
  <c r="T4275" i="19" s="1"/>
  <c r="T4276" i="19" s="1"/>
  <c r="T4277" i="19" s="1"/>
  <c r="T4278" i="19" s="1"/>
  <c r="T4279" i="19" s="1"/>
  <c r="T4280" i="19" s="1"/>
  <c r="T4281" i="19" s="1"/>
  <c r="T4282" i="19" s="1"/>
  <c r="T4283" i="19" s="1"/>
  <c r="T4284" i="19" s="1"/>
  <c r="T4285" i="19" s="1"/>
  <c r="T4286" i="19" s="1"/>
  <c r="T4287" i="19" s="1"/>
  <c r="T4288" i="19" s="1"/>
  <c r="T4289" i="19" s="1"/>
  <c r="T4290" i="19" s="1"/>
  <c r="T4291" i="19" s="1"/>
  <c r="T4292" i="19" s="1"/>
  <c r="T4293" i="19" s="1"/>
  <c r="T4294" i="19" s="1"/>
  <c r="T4295" i="19" s="1"/>
  <c r="T4296" i="19" s="1"/>
  <c r="T4297" i="19" s="1"/>
  <c r="T4298" i="19" s="1"/>
  <c r="T4299" i="19" s="1"/>
  <c r="T4300" i="19" s="1"/>
  <c r="T4301" i="19" s="1"/>
  <c r="T4302" i="19" s="1"/>
  <c r="T4303" i="19" s="1"/>
  <c r="T4304" i="19" s="1"/>
  <c r="T4305" i="19" s="1"/>
  <c r="T4306" i="19" s="1"/>
  <c r="T4307" i="19" s="1"/>
  <c r="T4308" i="19" s="1"/>
  <c r="T4309" i="19" s="1"/>
  <c r="T4310" i="19" s="1"/>
  <c r="T4311" i="19" s="1"/>
  <c r="T4312" i="19" s="1"/>
  <c r="T4313" i="19" s="1"/>
  <c r="T4314" i="19" s="1"/>
  <c r="T4315" i="19" s="1"/>
  <c r="T4316" i="19" s="1"/>
  <c r="T4317" i="19" s="1"/>
  <c r="T4318" i="19" s="1"/>
  <c r="T4319" i="19" s="1"/>
  <c r="T4320" i="19" s="1"/>
  <c r="T4321" i="19" s="1"/>
  <c r="T4322" i="19" s="1"/>
  <c r="T4323" i="19" s="1"/>
  <c r="T4324" i="19" s="1"/>
  <c r="T4325" i="19" s="1"/>
  <c r="T4326" i="19" s="1"/>
  <c r="T4327" i="19" s="1"/>
  <c r="T4328" i="19" s="1"/>
  <c r="T4329" i="19" s="1"/>
  <c r="T4330" i="19" s="1"/>
  <c r="T4331" i="19" s="1"/>
  <c r="T4332" i="19" s="1"/>
  <c r="T4333" i="19" s="1"/>
  <c r="T4334" i="19" s="1"/>
  <c r="T4335" i="19" s="1"/>
  <c r="T4336" i="19" s="1"/>
  <c r="T4337" i="19" s="1"/>
  <c r="T4338" i="19" s="1"/>
  <c r="T4339" i="19" s="1"/>
  <c r="T4340" i="19" s="1"/>
  <c r="T4341" i="19" s="1"/>
  <c r="T4342" i="19" s="1"/>
  <c r="T4343" i="19" s="1"/>
  <c r="T4344" i="19" s="1"/>
  <c r="T4345" i="19" s="1"/>
  <c r="T4346" i="19" s="1"/>
  <c r="T4347" i="19" s="1"/>
  <c r="T4348" i="19" s="1"/>
  <c r="T4349" i="19" s="1"/>
  <c r="T4350" i="19" s="1"/>
  <c r="T4351" i="19" s="1"/>
  <c r="T4352" i="19" s="1"/>
  <c r="T4353" i="19" s="1"/>
  <c r="T4354" i="19" s="1"/>
  <c r="T4355" i="19" s="1"/>
  <c r="T4356" i="19" s="1"/>
  <c r="T4357" i="19" s="1"/>
  <c r="T4358" i="19" s="1"/>
  <c r="T4359" i="19" s="1"/>
  <c r="T4360" i="19" s="1"/>
  <c r="T4361" i="19" s="1"/>
  <c r="T4362" i="19" s="1"/>
  <c r="T4363" i="19" s="1"/>
  <c r="T4364" i="19" s="1"/>
  <c r="T4365" i="19" s="1"/>
  <c r="T4366" i="19" s="1"/>
  <c r="T4367" i="19" s="1"/>
  <c r="T4368" i="19" s="1"/>
  <c r="T4369" i="19" s="1"/>
  <c r="T4370" i="19" s="1"/>
  <c r="T4371" i="19" s="1"/>
  <c r="T4372" i="19" s="1"/>
  <c r="T4373" i="19" s="1"/>
  <c r="T4374" i="19" s="1"/>
  <c r="T4375" i="19" s="1"/>
  <c r="T4376" i="19" s="1"/>
  <c r="T4377" i="19" s="1"/>
  <c r="T4378" i="19" s="1"/>
  <c r="T4379" i="19" s="1"/>
  <c r="T4380" i="19" s="1"/>
  <c r="T4381" i="19" s="1"/>
  <c r="T4382" i="19" s="1"/>
  <c r="T4383" i="19" s="1"/>
  <c r="T4384" i="19" s="1"/>
  <c r="T4385" i="19" s="1"/>
  <c r="T4386" i="19" s="1"/>
  <c r="T4387" i="19" s="1"/>
  <c r="T4388" i="19" s="1"/>
  <c r="T4389" i="19" s="1"/>
  <c r="T4390" i="19" s="1"/>
  <c r="T4391" i="19" s="1"/>
  <c r="T4392" i="19" s="1"/>
  <c r="T4393" i="19" s="1"/>
  <c r="T4394" i="19" s="1"/>
  <c r="T4395" i="19" s="1"/>
  <c r="T4396" i="19" s="1"/>
  <c r="T4397" i="19" s="1"/>
  <c r="T4398" i="19" s="1"/>
  <c r="T4399" i="19" s="1"/>
  <c r="T4400" i="19" s="1"/>
  <c r="T4401" i="19" s="1"/>
  <c r="T4402" i="19" s="1"/>
  <c r="T4403" i="19" s="1"/>
  <c r="T4404" i="19" s="1"/>
  <c r="T4405" i="19" s="1"/>
  <c r="T4406" i="19" s="1"/>
  <c r="T4407" i="19" s="1"/>
  <c r="T4408" i="19" s="1"/>
  <c r="T4409" i="19" s="1"/>
  <c r="T4410" i="19" s="1"/>
  <c r="T4411" i="19" s="1"/>
  <c r="T4412" i="19" s="1"/>
  <c r="T4413" i="19" s="1"/>
  <c r="T4414" i="19" s="1"/>
  <c r="T4415" i="19" s="1"/>
  <c r="T4416" i="19" s="1"/>
  <c r="T4417" i="19" s="1"/>
  <c r="T4418" i="19" s="1"/>
  <c r="T4419" i="19" s="1"/>
  <c r="T4420" i="19" s="1"/>
  <c r="T4421" i="19" s="1"/>
  <c r="T4422" i="19" s="1"/>
  <c r="T4423" i="19" s="1"/>
  <c r="T4424" i="19" s="1"/>
  <c r="T4425" i="19" s="1"/>
  <c r="T4426" i="19" s="1"/>
  <c r="T4427" i="19" s="1"/>
  <c r="T4428" i="19" s="1"/>
  <c r="T4429" i="19" s="1"/>
  <c r="T4430" i="19" s="1"/>
  <c r="T4431" i="19" s="1"/>
  <c r="T4432" i="19" s="1"/>
  <c r="T4433" i="19" s="1"/>
  <c r="T4434" i="19" s="1"/>
  <c r="T4435" i="19" s="1"/>
  <c r="T4436" i="19" s="1"/>
  <c r="T4437" i="19" s="1"/>
  <c r="T4438" i="19" s="1"/>
  <c r="T4439" i="19" s="1"/>
  <c r="T4440" i="19" s="1"/>
  <c r="T4441" i="19" s="1"/>
  <c r="T4442" i="19" s="1"/>
  <c r="T4443" i="19" s="1"/>
  <c r="T4444" i="19" s="1"/>
  <c r="T4445" i="19" s="1"/>
  <c r="T4446" i="19" s="1"/>
  <c r="T4447" i="19" s="1"/>
  <c r="T4448" i="19" s="1"/>
  <c r="T4449" i="19" s="1"/>
  <c r="T4450" i="19" s="1"/>
  <c r="T4451" i="19" s="1"/>
  <c r="T4452" i="19" s="1"/>
  <c r="T4453" i="19" s="1"/>
  <c r="T4454" i="19" s="1"/>
  <c r="T4455" i="19" s="1"/>
  <c r="T4456" i="19" s="1"/>
  <c r="T4457" i="19" s="1"/>
  <c r="T4458" i="19" s="1"/>
  <c r="T4459" i="19" s="1"/>
  <c r="T4460" i="19" s="1"/>
  <c r="T4461" i="19" s="1"/>
  <c r="T4462" i="19" s="1"/>
  <c r="T4463" i="19" s="1"/>
  <c r="T4464" i="19" s="1"/>
  <c r="T4465" i="19" s="1"/>
  <c r="T4466" i="19" s="1"/>
  <c r="T4467" i="19" s="1"/>
  <c r="T4468" i="19" s="1"/>
  <c r="T4469" i="19" s="1"/>
  <c r="T4470" i="19" s="1"/>
  <c r="T4471" i="19" s="1"/>
  <c r="T4472" i="19" s="1"/>
  <c r="T4473" i="19" s="1"/>
  <c r="T4474" i="19" s="1"/>
  <c r="T4475" i="19" s="1"/>
  <c r="T4476" i="19" s="1"/>
  <c r="T4477" i="19" s="1"/>
  <c r="T4478" i="19" s="1"/>
  <c r="T4479" i="19" s="1"/>
  <c r="T4480" i="19" s="1"/>
  <c r="T4481" i="19" s="1"/>
  <c r="T4482" i="19" s="1"/>
  <c r="T4483" i="19" s="1"/>
  <c r="T4484" i="19" s="1"/>
  <c r="T4485" i="19" s="1"/>
  <c r="T4486" i="19" s="1"/>
  <c r="T4487" i="19" s="1"/>
  <c r="T4488" i="19" s="1"/>
  <c r="T4489" i="19" s="1"/>
  <c r="T4490" i="19" s="1"/>
  <c r="T4491" i="19" s="1"/>
  <c r="T4492" i="19" s="1"/>
  <c r="T4493" i="19" s="1"/>
  <c r="T4494" i="19" s="1"/>
  <c r="T4495" i="19" s="1"/>
  <c r="T4496" i="19" s="1"/>
  <c r="T4497" i="19" s="1"/>
  <c r="T4498" i="19" s="1"/>
  <c r="T4499" i="19" s="1"/>
  <c r="T4500" i="19" s="1"/>
  <c r="T4501" i="19" s="1"/>
  <c r="T4502" i="19" s="1"/>
  <c r="T4503" i="19" s="1"/>
  <c r="T4504" i="19" s="1"/>
  <c r="T4505" i="19" s="1"/>
  <c r="T4506" i="19" s="1"/>
  <c r="T4507" i="19" s="1"/>
  <c r="T4508" i="19" s="1"/>
  <c r="T4509" i="19" s="1"/>
  <c r="T4510" i="19" s="1"/>
  <c r="T4511" i="19" s="1"/>
  <c r="T4512" i="19" s="1"/>
  <c r="T4513" i="19" s="1"/>
  <c r="T4514" i="19" s="1"/>
  <c r="T4515" i="19" s="1"/>
  <c r="T4516" i="19" s="1"/>
  <c r="T4517" i="19" s="1"/>
  <c r="T4518" i="19" s="1"/>
  <c r="T4519" i="19" s="1"/>
  <c r="T4520" i="19" s="1"/>
  <c r="T4521" i="19" s="1"/>
  <c r="T4522" i="19" s="1"/>
  <c r="T4523" i="19" s="1"/>
  <c r="T4524" i="19" s="1"/>
  <c r="T4525" i="19" s="1"/>
  <c r="T4526" i="19" s="1"/>
  <c r="T4527" i="19" s="1"/>
  <c r="T4528" i="19" s="1"/>
  <c r="T4529" i="19" s="1"/>
  <c r="T4530" i="19" s="1"/>
  <c r="T4531" i="19" s="1"/>
  <c r="T4532" i="19" s="1"/>
  <c r="T4533" i="19" s="1"/>
  <c r="T4534" i="19" s="1"/>
  <c r="T4535" i="19" s="1"/>
  <c r="T4536" i="19" s="1"/>
  <c r="T4537" i="19" s="1"/>
  <c r="T4538" i="19" s="1"/>
  <c r="T4539" i="19" s="1"/>
  <c r="T4540" i="19" s="1"/>
  <c r="T4541" i="19" s="1"/>
  <c r="T4542" i="19" s="1"/>
  <c r="T4543" i="19" s="1"/>
  <c r="T4544" i="19" s="1"/>
  <c r="T4545" i="19" s="1"/>
  <c r="T4546" i="19" s="1"/>
  <c r="T4547" i="19" s="1"/>
  <c r="T4548" i="19" s="1"/>
  <c r="T4549" i="19" s="1"/>
  <c r="T4550" i="19" s="1"/>
  <c r="T4551" i="19" s="1"/>
  <c r="T4552" i="19" s="1"/>
  <c r="T4553" i="19" s="1"/>
  <c r="T4554" i="19" s="1"/>
  <c r="T4555" i="19" s="1"/>
  <c r="T4556" i="19" s="1"/>
  <c r="T4557" i="19" s="1"/>
  <c r="T4558" i="19" s="1"/>
  <c r="T4559" i="19" s="1"/>
  <c r="T4560" i="19" s="1"/>
  <c r="T4561" i="19" s="1"/>
  <c r="T4562" i="19" s="1"/>
  <c r="T4563" i="19" s="1"/>
  <c r="T4564" i="19" s="1"/>
  <c r="T4565" i="19" s="1"/>
  <c r="T4566" i="19" s="1"/>
  <c r="T4567" i="19" s="1"/>
  <c r="T4568" i="19" s="1"/>
  <c r="T4569" i="19" s="1"/>
  <c r="T4570" i="19" s="1"/>
  <c r="T4571" i="19" s="1"/>
  <c r="T4572" i="19" s="1"/>
  <c r="T4573" i="19" s="1"/>
  <c r="T4574" i="19" s="1"/>
  <c r="T4575" i="19" s="1"/>
  <c r="T4576" i="19" s="1"/>
  <c r="T4577" i="19" s="1"/>
  <c r="T4578" i="19" s="1"/>
  <c r="T4579" i="19" s="1"/>
  <c r="T4580" i="19" s="1"/>
  <c r="T4581" i="19" s="1"/>
  <c r="T4582" i="19" s="1"/>
  <c r="T4583" i="19" s="1"/>
  <c r="T4584" i="19" s="1"/>
  <c r="T4585" i="19" s="1"/>
  <c r="T4586" i="19" s="1"/>
  <c r="T4587" i="19" s="1"/>
  <c r="T4588" i="19" s="1"/>
  <c r="T4589" i="19" s="1"/>
  <c r="T4590" i="19" s="1"/>
  <c r="T4591" i="19" s="1"/>
  <c r="T4592" i="19" s="1"/>
  <c r="T4593" i="19" s="1"/>
  <c r="T4594" i="19" s="1"/>
  <c r="T4595" i="19" s="1"/>
  <c r="T4596" i="19" s="1"/>
  <c r="T4597" i="19" s="1"/>
  <c r="T4598" i="19" s="1"/>
  <c r="T4599" i="19" s="1"/>
  <c r="T4600" i="19" s="1"/>
  <c r="S5" i="19"/>
  <c r="S6" i="19" s="1"/>
  <c r="S7" i="19" s="1"/>
  <c r="S8" i="19"/>
  <c r="S9" i="19" s="1"/>
  <c r="S10" i="19" s="1"/>
  <c r="S11" i="19" s="1"/>
  <c r="S12" i="19" s="1"/>
  <c r="S13" i="19" s="1"/>
  <c r="S14" i="19" s="1"/>
  <c r="S15" i="19" s="1"/>
  <c r="S16" i="19" s="1"/>
  <c r="S17" i="19" s="1"/>
  <c r="S18" i="19" s="1"/>
  <c r="S19" i="19" s="1"/>
  <c r="S20" i="19" s="1"/>
  <c r="S21" i="19" s="1"/>
  <c r="S22" i="19" s="1"/>
  <c r="S23" i="19" s="1"/>
  <c r="S24" i="19" s="1"/>
  <c r="S25" i="19" s="1"/>
  <c r="S26" i="19" s="1"/>
  <c r="S27" i="19" s="1"/>
  <c r="S28" i="19" s="1"/>
  <c r="S29" i="19" s="1"/>
  <c r="S30" i="19" s="1"/>
  <c r="S31" i="19" s="1"/>
  <c r="S32" i="19" s="1"/>
  <c r="S33" i="19" s="1"/>
  <c r="S34" i="19" s="1"/>
  <c r="S35" i="19" s="1"/>
  <c r="S36" i="19" s="1"/>
  <c r="S37" i="19" s="1"/>
  <c r="S38" i="19" s="1"/>
  <c r="S39" i="19" s="1"/>
  <c r="S40" i="19" s="1"/>
  <c r="S41" i="19" s="1"/>
  <c r="S42" i="19" s="1"/>
  <c r="S43" i="19" s="1"/>
  <c r="S44" i="19" s="1"/>
  <c r="S45" i="19" s="1"/>
  <c r="S46" i="19" s="1"/>
  <c r="S47" i="19" s="1"/>
  <c r="S48" i="19" s="1"/>
  <c r="S49" i="19" s="1"/>
  <c r="S50" i="19" s="1"/>
  <c r="S51" i="19" s="1"/>
  <c r="S52" i="19" s="1"/>
  <c r="S53" i="19" s="1"/>
  <c r="S54" i="19" s="1"/>
  <c r="S55" i="19" s="1"/>
  <c r="S56" i="19" s="1"/>
  <c r="S57" i="19" s="1"/>
  <c r="S58" i="19" s="1"/>
  <c r="S59" i="19" s="1"/>
  <c r="S60" i="19" s="1"/>
  <c r="S61" i="19" s="1"/>
  <c r="S62" i="19" s="1"/>
  <c r="S63" i="19" s="1"/>
  <c r="S64" i="19" s="1"/>
  <c r="S65" i="19" s="1"/>
  <c r="S66" i="19" s="1"/>
  <c r="S67" i="19" s="1"/>
  <c r="S68" i="19" s="1"/>
  <c r="S69" i="19" s="1"/>
  <c r="S70" i="19" s="1"/>
  <c r="S71" i="19" s="1"/>
  <c r="S72" i="19" s="1"/>
  <c r="S73" i="19" s="1"/>
  <c r="S74" i="19" s="1"/>
  <c r="S75" i="19" s="1"/>
  <c r="S76" i="19" s="1"/>
  <c r="S77" i="19" s="1"/>
  <c r="S78" i="19" s="1"/>
  <c r="S79" i="19" s="1"/>
  <c r="S80" i="19" s="1"/>
  <c r="S81" i="19" s="1"/>
  <c r="S82" i="19" s="1"/>
  <c r="S83" i="19" s="1"/>
  <c r="S84" i="19" s="1"/>
  <c r="S85" i="19" s="1"/>
  <c r="S86" i="19" s="1"/>
  <c r="S87" i="19" s="1"/>
  <c r="S88" i="19" s="1"/>
  <c r="S89" i="19" s="1"/>
  <c r="S90" i="19" s="1"/>
  <c r="S91" i="19" s="1"/>
  <c r="S92" i="19" s="1"/>
  <c r="S93" i="19" s="1"/>
  <c r="S94" i="19" s="1"/>
  <c r="S95" i="19" s="1"/>
  <c r="S96" i="19" s="1"/>
  <c r="S97" i="19" s="1"/>
  <c r="S98" i="19" s="1"/>
  <c r="S99" i="19" s="1"/>
  <c r="S100" i="19" s="1"/>
  <c r="S101" i="19" s="1"/>
  <c r="S102" i="19" s="1"/>
  <c r="S103" i="19" s="1"/>
  <c r="S104" i="19" s="1"/>
  <c r="S105" i="19" s="1"/>
  <c r="S106" i="19" s="1"/>
  <c r="S107" i="19" s="1"/>
  <c r="S108" i="19" s="1"/>
  <c r="S109" i="19" s="1"/>
  <c r="S110" i="19" s="1"/>
  <c r="S111" i="19" s="1"/>
  <c r="S112" i="19" s="1"/>
  <c r="S113" i="19" s="1"/>
  <c r="S114" i="19" s="1"/>
  <c r="S115" i="19" s="1"/>
  <c r="S116" i="19" s="1"/>
  <c r="S117" i="19" s="1"/>
  <c r="S118" i="19" s="1"/>
  <c r="S119" i="19" s="1"/>
  <c r="S120" i="19" s="1"/>
  <c r="S121" i="19" s="1"/>
  <c r="S122" i="19" s="1"/>
  <c r="S123" i="19" s="1"/>
  <c r="S124" i="19" s="1"/>
  <c r="S125" i="19" s="1"/>
  <c r="S126" i="19" s="1"/>
  <c r="S127" i="19" s="1"/>
  <c r="S128" i="19" s="1"/>
  <c r="S129" i="19" s="1"/>
  <c r="S130" i="19" s="1"/>
  <c r="S131" i="19" s="1"/>
  <c r="S132" i="19" s="1"/>
  <c r="S133" i="19" s="1"/>
  <c r="S134" i="19" s="1"/>
  <c r="S135" i="19" s="1"/>
  <c r="S136" i="19" s="1"/>
  <c r="S137" i="19" s="1"/>
  <c r="S138" i="19" s="1"/>
  <c r="S139" i="19" s="1"/>
  <c r="S140" i="19" s="1"/>
  <c r="S141" i="19" s="1"/>
  <c r="S142" i="19" s="1"/>
  <c r="S143" i="19" s="1"/>
  <c r="S144" i="19" s="1"/>
  <c r="S145" i="19" s="1"/>
  <c r="S146" i="19" s="1"/>
  <c r="S147" i="19" s="1"/>
  <c r="S148" i="19" s="1"/>
  <c r="S149" i="19" s="1"/>
  <c r="S150" i="19" s="1"/>
  <c r="S151" i="19" s="1"/>
  <c r="S152" i="19" s="1"/>
  <c r="S153" i="19" s="1"/>
  <c r="S154" i="19" s="1"/>
  <c r="S155" i="19" s="1"/>
  <c r="S156" i="19" s="1"/>
  <c r="S157" i="19" s="1"/>
  <c r="S158" i="19" s="1"/>
  <c r="S159" i="19" s="1"/>
  <c r="S160" i="19" s="1"/>
  <c r="S161" i="19" s="1"/>
  <c r="S162" i="19" s="1"/>
  <c r="S163" i="19" s="1"/>
  <c r="S164" i="19" s="1"/>
  <c r="S165" i="19" s="1"/>
  <c r="S166" i="19" s="1"/>
  <c r="S167" i="19" s="1"/>
  <c r="S168" i="19" s="1"/>
  <c r="S169" i="19" s="1"/>
  <c r="S170" i="19" s="1"/>
  <c r="S171" i="19" s="1"/>
  <c r="S172" i="19" s="1"/>
  <c r="S173" i="19" s="1"/>
  <c r="S174" i="19" s="1"/>
  <c r="S175" i="19" s="1"/>
  <c r="S176" i="19" s="1"/>
  <c r="S177" i="19" s="1"/>
  <c r="S178" i="19" s="1"/>
  <c r="S179" i="19" s="1"/>
  <c r="S180" i="19" s="1"/>
  <c r="S181" i="19" s="1"/>
  <c r="S182" i="19" s="1"/>
  <c r="S183" i="19" s="1"/>
  <c r="S184" i="19" s="1"/>
  <c r="S185" i="19" s="1"/>
  <c r="S186" i="19" s="1"/>
  <c r="S187" i="19" s="1"/>
  <c r="S188" i="19" s="1"/>
  <c r="S189" i="19" s="1"/>
  <c r="S190" i="19" s="1"/>
  <c r="S191" i="19" s="1"/>
  <c r="S192" i="19" s="1"/>
  <c r="S193" i="19" s="1"/>
  <c r="S194" i="19" s="1"/>
  <c r="S195" i="19" s="1"/>
  <c r="S196" i="19" s="1"/>
  <c r="S197" i="19" s="1"/>
  <c r="S198" i="19" s="1"/>
  <c r="S199" i="19" s="1"/>
  <c r="S200" i="19" s="1"/>
  <c r="S201" i="19" s="1"/>
  <c r="S202" i="19" s="1"/>
  <c r="S203" i="19" s="1"/>
  <c r="S204" i="19" s="1"/>
  <c r="S205" i="19" s="1"/>
  <c r="S206" i="19" s="1"/>
  <c r="S207" i="19" s="1"/>
  <c r="S208" i="19" s="1"/>
  <c r="S209" i="19" s="1"/>
  <c r="S210" i="19" s="1"/>
  <c r="S211" i="19" s="1"/>
  <c r="S212" i="19" s="1"/>
  <c r="S213" i="19" s="1"/>
  <c r="S214" i="19" s="1"/>
  <c r="S215" i="19" s="1"/>
  <c r="S216" i="19" s="1"/>
  <c r="S217" i="19" s="1"/>
  <c r="S218" i="19" s="1"/>
  <c r="S219" i="19" s="1"/>
  <c r="S220" i="19" s="1"/>
  <c r="S221" i="19" s="1"/>
  <c r="S222" i="19" s="1"/>
  <c r="S223" i="19" s="1"/>
  <c r="S224" i="19" s="1"/>
  <c r="S225" i="19" s="1"/>
  <c r="S226" i="19" s="1"/>
  <c r="S227" i="19" s="1"/>
  <c r="S228" i="19" s="1"/>
  <c r="S229" i="19" s="1"/>
  <c r="S230" i="19" s="1"/>
  <c r="S231" i="19" s="1"/>
  <c r="S232" i="19" s="1"/>
  <c r="S233" i="19" s="1"/>
  <c r="S234" i="19" s="1"/>
  <c r="S235" i="19" s="1"/>
  <c r="S236" i="19" s="1"/>
  <c r="S237" i="19" s="1"/>
  <c r="S238" i="19" s="1"/>
  <c r="S239" i="19" s="1"/>
  <c r="S240" i="19" s="1"/>
  <c r="S241" i="19" s="1"/>
  <c r="S242" i="19" s="1"/>
  <c r="S243" i="19" s="1"/>
  <c r="S244" i="19" s="1"/>
  <c r="S245" i="19" s="1"/>
  <c r="S246" i="19" s="1"/>
  <c r="S247" i="19" s="1"/>
  <c r="S248" i="19" s="1"/>
  <c r="S249" i="19" s="1"/>
  <c r="S250" i="19" s="1"/>
  <c r="S251" i="19" s="1"/>
  <c r="S252" i="19" s="1"/>
  <c r="S253" i="19" s="1"/>
  <c r="S254" i="19" s="1"/>
  <c r="S255" i="19" s="1"/>
  <c r="S256" i="19" s="1"/>
  <c r="S257" i="19" s="1"/>
  <c r="S258" i="19" s="1"/>
  <c r="S259" i="19" s="1"/>
  <c r="S260" i="19" s="1"/>
  <c r="S261" i="19" s="1"/>
  <c r="S262" i="19" s="1"/>
  <c r="S263" i="19" s="1"/>
  <c r="S264" i="19" s="1"/>
  <c r="S265" i="19" s="1"/>
  <c r="S266" i="19" s="1"/>
  <c r="S267" i="19" s="1"/>
  <c r="S268" i="19" s="1"/>
  <c r="S269" i="19" s="1"/>
  <c r="S270" i="19" s="1"/>
  <c r="S271" i="19" s="1"/>
  <c r="S272" i="19" s="1"/>
  <c r="S273" i="19" s="1"/>
  <c r="S274" i="19" s="1"/>
  <c r="S275" i="19" s="1"/>
  <c r="S276" i="19" s="1"/>
  <c r="S277" i="19" s="1"/>
  <c r="S278" i="19" s="1"/>
  <c r="S279" i="19" s="1"/>
  <c r="S280" i="19" s="1"/>
  <c r="S281" i="19" s="1"/>
  <c r="S282" i="19" s="1"/>
  <c r="S283" i="19" s="1"/>
  <c r="S284" i="19" s="1"/>
  <c r="S285" i="19" s="1"/>
  <c r="S286" i="19" s="1"/>
  <c r="S287" i="19" s="1"/>
  <c r="S288" i="19" s="1"/>
  <c r="S289" i="19" s="1"/>
  <c r="S290" i="19" s="1"/>
  <c r="S291" i="19" s="1"/>
  <c r="S292" i="19" s="1"/>
  <c r="S293" i="19" s="1"/>
  <c r="S294" i="19" s="1"/>
  <c r="S295" i="19" s="1"/>
  <c r="S296" i="19" s="1"/>
  <c r="S297" i="19" s="1"/>
  <c r="S298" i="19" s="1"/>
  <c r="S299" i="19" s="1"/>
  <c r="S300" i="19" s="1"/>
  <c r="S301" i="19" s="1"/>
  <c r="S302" i="19" s="1"/>
  <c r="S303" i="19" s="1"/>
  <c r="S304" i="19" s="1"/>
  <c r="S305" i="19" s="1"/>
  <c r="S306" i="19" s="1"/>
  <c r="S307" i="19" s="1"/>
  <c r="S308" i="19" s="1"/>
  <c r="S309" i="19" s="1"/>
  <c r="S310" i="19" s="1"/>
  <c r="S311" i="19" s="1"/>
  <c r="S312" i="19" s="1"/>
  <c r="S313" i="19" s="1"/>
  <c r="S314" i="19" s="1"/>
  <c r="S315" i="19" s="1"/>
  <c r="S316" i="19" s="1"/>
  <c r="S317" i="19" s="1"/>
  <c r="S318" i="19" s="1"/>
  <c r="S319" i="19" s="1"/>
  <c r="S320" i="19" s="1"/>
  <c r="S321" i="19" s="1"/>
  <c r="S322" i="19" s="1"/>
  <c r="S323" i="19" s="1"/>
  <c r="S324" i="19" s="1"/>
  <c r="S325" i="19" s="1"/>
  <c r="S326" i="19" s="1"/>
  <c r="S327" i="19" s="1"/>
  <c r="S328" i="19" s="1"/>
  <c r="S329" i="19" s="1"/>
  <c r="S330" i="19" s="1"/>
  <c r="S331" i="19" s="1"/>
  <c r="S332" i="19" s="1"/>
  <c r="S333" i="19" s="1"/>
  <c r="S334" i="19" s="1"/>
  <c r="S335" i="19" s="1"/>
  <c r="S336" i="19" s="1"/>
  <c r="S337" i="19" s="1"/>
  <c r="S338" i="19" s="1"/>
  <c r="S339" i="19" s="1"/>
  <c r="S340" i="19" s="1"/>
  <c r="S341" i="19" s="1"/>
  <c r="S342" i="19" s="1"/>
  <c r="S343" i="19" s="1"/>
  <c r="S344" i="19" s="1"/>
  <c r="S345" i="19" s="1"/>
  <c r="S346" i="19" s="1"/>
  <c r="S347" i="19" s="1"/>
  <c r="S348" i="19" s="1"/>
  <c r="S349" i="19" s="1"/>
  <c r="S350" i="19" s="1"/>
  <c r="S351" i="19" s="1"/>
  <c r="S352" i="19" s="1"/>
  <c r="S353" i="19" s="1"/>
  <c r="S354" i="19" s="1"/>
  <c r="S355" i="19" s="1"/>
  <c r="S356" i="19" s="1"/>
  <c r="S357" i="19" s="1"/>
  <c r="S358" i="19" s="1"/>
  <c r="S359" i="19" s="1"/>
  <c r="S360" i="19" s="1"/>
  <c r="S361" i="19" s="1"/>
  <c r="S362" i="19" s="1"/>
  <c r="S363" i="19" s="1"/>
  <c r="S364" i="19" s="1"/>
  <c r="S365" i="19" s="1"/>
  <c r="S366" i="19" s="1"/>
  <c r="S367" i="19" s="1"/>
  <c r="S368" i="19" s="1"/>
  <c r="S369" i="19" s="1"/>
  <c r="S370" i="19" s="1"/>
  <c r="S371" i="19" s="1"/>
  <c r="S372" i="19" s="1"/>
  <c r="S373" i="19" s="1"/>
  <c r="S374" i="19" s="1"/>
  <c r="S375" i="19" s="1"/>
  <c r="S376" i="19" s="1"/>
  <c r="S377" i="19" s="1"/>
  <c r="S378" i="19" s="1"/>
  <c r="S379" i="19" s="1"/>
  <c r="S380" i="19" s="1"/>
  <c r="S381" i="19" s="1"/>
  <c r="S382" i="19" s="1"/>
  <c r="S383" i="19" s="1"/>
  <c r="S384" i="19" s="1"/>
  <c r="S385" i="19" s="1"/>
  <c r="S386" i="19" s="1"/>
  <c r="S387" i="19" s="1"/>
  <c r="S388" i="19" s="1"/>
  <c r="S389" i="19" s="1"/>
  <c r="S390" i="19" s="1"/>
  <c r="S391" i="19" s="1"/>
  <c r="S392" i="19" s="1"/>
  <c r="S393" i="19" s="1"/>
  <c r="S394" i="19" s="1"/>
  <c r="S395" i="19" s="1"/>
  <c r="S396" i="19" s="1"/>
  <c r="S397" i="19" s="1"/>
  <c r="S398" i="19" s="1"/>
  <c r="S399" i="19" s="1"/>
  <c r="S400" i="19" s="1"/>
  <c r="S401" i="19" s="1"/>
  <c r="S402" i="19" s="1"/>
  <c r="S403" i="19" s="1"/>
  <c r="S404" i="19" s="1"/>
  <c r="S405" i="19" s="1"/>
  <c r="S406" i="19" s="1"/>
  <c r="S407" i="19" s="1"/>
  <c r="S408" i="19" s="1"/>
  <c r="S409" i="19" s="1"/>
  <c r="S410" i="19" s="1"/>
  <c r="S411" i="19" s="1"/>
  <c r="S412" i="19" s="1"/>
  <c r="S413" i="19" s="1"/>
  <c r="S414" i="19" s="1"/>
  <c r="S415" i="19" s="1"/>
  <c r="S416" i="19" s="1"/>
  <c r="S417" i="19" s="1"/>
  <c r="S418" i="19" s="1"/>
  <c r="S419" i="19" s="1"/>
  <c r="S420" i="19" s="1"/>
  <c r="S421" i="19" s="1"/>
  <c r="S422" i="19" s="1"/>
  <c r="S423" i="19" s="1"/>
  <c r="S424" i="19" s="1"/>
  <c r="S425" i="19" s="1"/>
  <c r="S426" i="19" s="1"/>
  <c r="S427" i="19" s="1"/>
  <c r="S428" i="19" s="1"/>
  <c r="S429" i="19" s="1"/>
  <c r="S430" i="19" s="1"/>
  <c r="S431" i="19" s="1"/>
  <c r="S432" i="19" s="1"/>
  <c r="S433" i="19" s="1"/>
  <c r="S434" i="19" s="1"/>
  <c r="S435" i="19" s="1"/>
  <c r="S436" i="19" s="1"/>
  <c r="S437" i="19" s="1"/>
  <c r="S438" i="19" s="1"/>
  <c r="S439" i="19" s="1"/>
  <c r="S440" i="19" s="1"/>
  <c r="S441" i="19" s="1"/>
  <c r="S442" i="19" s="1"/>
  <c r="S443" i="19" s="1"/>
  <c r="S444" i="19" s="1"/>
  <c r="S445" i="19" s="1"/>
  <c r="S446" i="19" s="1"/>
  <c r="S447" i="19" s="1"/>
  <c r="S448" i="19" s="1"/>
  <c r="S449" i="19" s="1"/>
  <c r="S450" i="19" s="1"/>
  <c r="S451" i="19" s="1"/>
  <c r="S452" i="19" s="1"/>
  <c r="S453" i="19" s="1"/>
  <c r="S454" i="19" s="1"/>
  <c r="S455" i="19" s="1"/>
  <c r="S456" i="19" s="1"/>
  <c r="S457" i="19" s="1"/>
  <c r="S458" i="19" s="1"/>
  <c r="S459" i="19" s="1"/>
  <c r="S460" i="19" s="1"/>
  <c r="S461" i="19" s="1"/>
  <c r="S462" i="19" s="1"/>
  <c r="S463" i="19" s="1"/>
  <c r="S464" i="19" s="1"/>
  <c r="S465" i="19" s="1"/>
  <c r="S466" i="19" s="1"/>
  <c r="S467" i="19" s="1"/>
  <c r="S468" i="19" s="1"/>
  <c r="S469" i="19" s="1"/>
  <c r="S470" i="19" s="1"/>
  <c r="S471" i="19" s="1"/>
  <c r="S472" i="19" s="1"/>
  <c r="S473" i="19" s="1"/>
  <c r="S474" i="19" s="1"/>
  <c r="S475" i="19" s="1"/>
  <c r="S476" i="19" s="1"/>
  <c r="S477" i="19" s="1"/>
  <c r="S478" i="19" s="1"/>
  <c r="S479" i="19" s="1"/>
  <c r="S480" i="19" s="1"/>
  <c r="S481" i="19" s="1"/>
  <c r="S482" i="19" s="1"/>
  <c r="S483" i="19" s="1"/>
  <c r="S484" i="19" s="1"/>
  <c r="S485" i="19" s="1"/>
  <c r="S486" i="19" s="1"/>
  <c r="S487" i="19" s="1"/>
  <c r="S488" i="19" s="1"/>
  <c r="S489" i="19" s="1"/>
  <c r="S490" i="19" s="1"/>
  <c r="S491" i="19" s="1"/>
  <c r="S492" i="19" s="1"/>
  <c r="S493" i="19" s="1"/>
  <c r="S494" i="19" s="1"/>
  <c r="S495" i="19" s="1"/>
  <c r="S496" i="19" s="1"/>
  <c r="S497" i="19" s="1"/>
  <c r="S498" i="19" s="1"/>
  <c r="S499" i="19" s="1"/>
  <c r="S500" i="19" s="1"/>
  <c r="S501" i="19" s="1"/>
  <c r="S502" i="19" s="1"/>
  <c r="S503" i="19" s="1"/>
  <c r="S504" i="19" s="1"/>
  <c r="S505" i="19" s="1"/>
  <c r="S506" i="19" s="1"/>
  <c r="S507" i="19" s="1"/>
  <c r="S508" i="19" s="1"/>
  <c r="S509" i="19" s="1"/>
  <c r="S510" i="19" s="1"/>
  <c r="S511" i="19" s="1"/>
  <c r="S512" i="19" s="1"/>
  <c r="S513" i="19" s="1"/>
  <c r="S514" i="19" s="1"/>
  <c r="S515" i="19" s="1"/>
  <c r="S516" i="19" s="1"/>
  <c r="S517" i="19" s="1"/>
  <c r="S518" i="19" s="1"/>
  <c r="S519" i="19" s="1"/>
  <c r="S520" i="19" s="1"/>
  <c r="S521" i="19" s="1"/>
  <c r="S522" i="19" s="1"/>
  <c r="S523" i="19" s="1"/>
  <c r="S524" i="19" s="1"/>
  <c r="S525" i="19" s="1"/>
  <c r="S526" i="19" s="1"/>
  <c r="S527" i="19" s="1"/>
  <c r="S528" i="19" s="1"/>
  <c r="S529" i="19" s="1"/>
  <c r="S530" i="19" s="1"/>
  <c r="S531" i="19" s="1"/>
  <c r="S532" i="19" s="1"/>
  <c r="S533" i="19" s="1"/>
  <c r="S534" i="19" s="1"/>
  <c r="S535" i="19" s="1"/>
  <c r="S536" i="19" s="1"/>
  <c r="S537" i="19" s="1"/>
  <c r="S538" i="19" s="1"/>
  <c r="S539" i="19" s="1"/>
  <c r="S540" i="19" s="1"/>
  <c r="S541" i="19" s="1"/>
  <c r="S542" i="19" s="1"/>
  <c r="S543" i="19" s="1"/>
  <c r="S544" i="19" s="1"/>
  <c r="S545" i="19" s="1"/>
  <c r="S546" i="19" s="1"/>
  <c r="S547" i="19" s="1"/>
  <c r="S548" i="19" s="1"/>
  <c r="S549" i="19" s="1"/>
  <c r="S550" i="19" s="1"/>
  <c r="S551" i="19" s="1"/>
  <c r="S552" i="19" s="1"/>
  <c r="S553" i="19" s="1"/>
  <c r="S554" i="19" s="1"/>
  <c r="S555" i="19" s="1"/>
  <c r="S556" i="19" s="1"/>
  <c r="S557" i="19" s="1"/>
  <c r="S558" i="19" s="1"/>
  <c r="S559" i="19" s="1"/>
  <c r="S560" i="19" s="1"/>
  <c r="S561" i="19" s="1"/>
  <c r="S562" i="19" s="1"/>
  <c r="S563" i="19" s="1"/>
  <c r="S564" i="19" s="1"/>
  <c r="S565" i="19" s="1"/>
  <c r="S566" i="19" s="1"/>
  <c r="S567" i="19" s="1"/>
  <c r="S568" i="19" s="1"/>
  <c r="S569" i="19" s="1"/>
  <c r="S570" i="19" s="1"/>
  <c r="S571" i="19" s="1"/>
  <c r="S572" i="19" s="1"/>
  <c r="S573" i="19" s="1"/>
  <c r="S574" i="19" s="1"/>
  <c r="S575" i="19" s="1"/>
  <c r="S576" i="19" s="1"/>
  <c r="S577" i="19" s="1"/>
  <c r="S578" i="19" s="1"/>
  <c r="S579" i="19" s="1"/>
  <c r="S580" i="19" s="1"/>
  <c r="S581" i="19" s="1"/>
  <c r="S582" i="19" s="1"/>
  <c r="S583" i="19" s="1"/>
  <c r="S584" i="19" s="1"/>
  <c r="S585" i="19" s="1"/>
  <c r="S586" i="19" s="1"/>
  <c r="S587" i="19" s="1"/>
  <c r="S588" i="19" s="1"/>
  <c r="S589" i="19" s="1"/>
  <c r="S590" i="19" s="1"/>
  <c r="S591" i="19" s="1"/>
  <c r="S592" i="19" s="1"/>
  <c r="S593" i="19" s="1"/>
  <c r="S594" i="19" s="1"/>
  <c r="S595" i="19" s="1"/>
  <c r="S596" i="19" s="1"/>
  <c r="S597" i="19" s="1"/>
  <c r="S598" i="19" s="1"/>
  <c r="S599" i="19" s="1"/>
  <c r="S600" i="19" s="1"/>
  <c r="S601" i="19" s="1"/>
  <c r="S602" i="19" s="1"/>
  <c r="S603" i="19" s="1"/>
  <c r="S604" i="19" s="1"/>
  <c r="S605" i="19" s="1"/>
  <c r="S606" i="19" s="1"/>
  <c r="S607" i="19" s="1"/>
  <c r="S608" i="19" s="1"/>
  <c r="S609" i="19" s="1"/>
  <c r="S610" i="19" s="1"/>
  <c r="S611" i="19" s="1"/>
  <c r="S612" i="19" s="1"/>
  <c r="S613" i="19" s="1"/>
  <c r="S614" i="19" s="1"/>
  <c r="S615" i="19" s="1"/>
  <c r="S616" i="19" s="1"/>
  <c r="S617" i="19" s="1"/>
  <c r="S618" i="19" s="1"/>
  <c r="S619" i="19" s="1"/>
  <c r="S620" i="19" s="1"/>
  <c r="S621" i="19" s="1"/>
  <c r="S622" i="19" s="1"/>
  <c r="S623" i="19" s="1"/>
  <c r="S624" i="19" s="1"/>
  <c r="S625" i="19" s="1"/>
  <c r="S626" i="19" s="1"/>
  <c r="S627" i="19" s="1"/>
  <c r="S628" i="19" s="1"/>
  <c r="S629" i="19" s="1"/>
  <c r="S630" i="19" s="1"/>
  <c r="S631" i="19" s="1"/>
  <c r="S632" i="19" s="1"/>
  <c r="S633" i="19" s="1"/>
  <c r="S634" i="19" s="1"/>
  <c r="S635" i="19" s="1"/>
  <c r="S636" i="19" s="1"/>
  <c r="S637" i="19" s="1"/>
  <c r="S638" i="19" s="1"/>
  <c r="S639" i="19" s="1"/>
  <c r="S640" i="19" s="1"/>
  <c r="S641" i="19" s="1"/>
  <c r="S642" i="19" s="1"/>
  <c r="S643" i="19" s="1"/>
  <c r="S644" i="19" s="1"/>
  <c r="S645" i="19" s="1"/>
  <c r="S646" i="19" s="1"/>
  <c r="S647" i="19" s="1"/>
  <c r="S648" i="19" s="1"/>
  <c r="S649" i="19" s="1"/>
  <c r="S650" i="19" s="1"/>
  <c r="S651" i="19" s="1"/>
  <c r="S652" i="19" s="1"/>
  <c r="S653" i="19" s="1"/>
  <c r="S654" i="19" s="1"/>
  <c r="S655" i="19" s="1"/>
  <c r="S656" i="19" s="1"/>
  <c r="S657" i="19" s="1"/>
  <c r="S658" i="19" s="1"/>
  <c r="S659" i="19" s="1"/>
  <c r="S660" i="19" s="1"/>
  <c r="S661" i="19" s="1"/>
  <c r="S662" i="19" s="1"/>
  <c r="S663" i="19" s="1"/>
  <c r="S664" i="19" s="1"/>
  <c r="S665" i="19" s="1"/>
  <c r="S666" i="19" s="1"/>
  <c r="S667" i="19" s="1"/>
  <c r="S668" i="19" s="1"/>
  <c r="S669" i="19" s="1"/>
  <c r="S670" i="19" s="1"/>
  <c r="S671" i="19" s="1"/>
  <c r="S672" i="19" s="1"/>
  <c r="S673" i="19" s="1"/>
  <c r="S674" i="19" s="1"/>
  <c r="S675" i="19" s="1"/>
  <c r="S676" i="19" s="1"/>
  <c r="S677" i="19" s="1"/>
  <c r="S678" i="19" s="1"/>
  <c r="S679" i="19" s="1"/>
  <c r="S680" i="19" s="1"/>
  <c r="S681" i="19" s="1"/>
  <c r="S682" i="19" s="1"/>
  <c r="S683" i="19" s="1"/>
  <c r="S684" i="19" s="1"/>
  <c r="S685" i="19" s="1"/>
  <c r="S686" i="19" s="1"/>
  <c r="S687" i="19" s="1"/>
  <c r="S688" i="19" s="1"/>
  <c r="S689" i="19" s="1"/>
  <c r="S690" i="19" s="1"/>
  <c r="S691" i="19" s="1"/>
  <c r="S692" i="19" s="1"/>
  <c r="S693" i="19" s="1"/>
  <c r="S694" i="19" s="1"/>
  <c r="S695" i="19" s="1"/>
  <c r="S696" i="19" s="1"/>
  <c r="S697" i="19" s="1"/>
  <c r="S698" i="19" s="1"/>
  <c r="S699" i="19" s="1"/>
  <c r="S700" i="19" s="1"/>
  <c r="S701" i="19" s="1"/>
  <c r="S702" i="19" s="1"/>
  <c r="S703" i="19" s="1"/>
  <c r="S704" i="19" s="1"/>
  <c r="S705" i="19" s="1"/>
  <c r="S706" i="19" s="1"/>
  <c r="S707" i="19" s="1"/>
  <c r="S708" i="19" s="1"/>
  <c r="S709" i="19" s="1"/>
  <c r="S710" i="19" s="1"/>
  <c r="S711" i="19" s="1"/>
  <c r="S712" i="19" s="1"/>
  <c r="S713" i="19" s="1"/>
  <c r="S714" i="19" s="1"/>
  <c r="S715" i="19" s="1"/>
  <c r="S716" i="19" s="1"/>
  <c r="S717" i="19" s="1"/>
  <c r="S718" i="19" s="1"/>
  <c r="S719" i="19" s="1"/>
  <c r="S720" i="19" s="1"/>
  <c r="S721" i="19" s="1"/>
  <c r="S722" i="19" s="1"/>
  <c r="S723" i="19" s="1"/>
  <c r="S724" i="19" s="1"/>
  <c r="S725" i="19" s="1"/>
  <c r="S726" i="19" s="1"/>
  <c r="S727" i="19" s="1"/>
  <c r="S728" i="19" s="1"/>
  <c r="S729" i="19" s="1"/>
  <c r="S730" i="19" s="1"/>
  <c r="S731" i="19" s="1"/>
  <c r="S732" i="19" s="1"/>
  <c r="S733" i="19" s="1"/>
  <c r="S734" i="19" s="1"/>
  <c r="S735" i="19" s="1"/>
  <c r="S736" i="19" s="1"/>
  <c r="S737" i="19" s="1"/>
  <c r="S738" i="19" s="1"/>
  <c r="S739" i="19" s="1"/>
  <c r="S740" i="19" s="1"/>
  <c r="S741" i="19" s="1"/>
  <c r="S742" i="19" s="1"/>
  <c r="S743" i="19" s="1"/>
  <c r="S744" i="19" s="1"/>
  <c r="S745" i="19" s="1"/>
  <c r="S746" i="19" s="1"/>
  <c r="S747" i="19" s="1"/>
  <c r="S748" i="19" s="1"/>
  <c r="S749" i="19" s="1"/>
  <c r="S750" i="19" s="1"/>
  <c r="S751" i="19" s="1"/>
  <c r="S752" i="19" s="1"/>
  <c r="S753" i="19" s="1"/>
  <c r="S754" i="19" s="1"/>
  <c r="S755" i="19" s="1"/>
  <c r="S756" i="19" s="1"/>
  <c r="S757" i="19" s="1"/>
  <c r="S758" i="19" s="1"/>
  <c r="S759" i="19" s="1"/>
  <c r="S760" i="19" s="1"/>
  <c r="S761" i="19" s="1"/>
  <c r="S762" i="19" s="1"/>
  <c r="S763" i="19" s="1"/>
  <c r="S764" i="19" s="1"/>
  <c r="S765" i="19" s="1"/>
  <c r="S766" i="19" s="1"/>
  <c r="S767" i="19" s="1"/>
  <c r="S768" i="19" s="1"/>
  <c r="S769" i="19" s="1"/>
  <c r="S770" i="19" s="1"/>
  <c r="S771" i="19" s="1"/>
  <c r="S772" i="19" s="1"/>
  <c r="S773" i="19" s="1"/>
  <c r="S774" i="19" s="1"/>
  <c r="S775" i="19" s="1"/>
  <c r="S776" i="19" s="1"/>
  <c r="S777" i="19" s="1"/>
  <c r="S778" i="19" s="1"/>
  <c r="S779" i="19" s="1"/>
  <c r="S780" i="19" s="1"/>
  <c r="S781" i="19" s="1"/>
  <c r="S782" i="19" s="1"/>
  <c r="S783" i="19" s="1"/>
  <c r="S784" i="19" s="1"/>
  <c r="S785" i="19" s="1"/>
  <c r="S786" i="19" s="1"/>
  <c r="S787" i="19" s="1"/>
  <c r="S788" i="19" s="1"/>
  <c r="S789" i="19" s="1"/>
  <c r="S790" i="19" s="1"/>
  <c r="S791" i="19" s="1"/>
  <c r="S792" i="19" s="1"/>
  <c r="S793" i="19" s="1"/>
  <c r="S794" i="19" s="1"/>
  <c r="S795" i="19" s="1"/>
  <c r="S796" i="19" s="1"/>
  <c r="S797" i="19" s="1"/>
  <c r="S798" i="19" s="1"/>
  <c r="S799" i="19" s="1"/>
  <c r="S800" i="19" s="1"/>
  <c r="S801" i="19" s="1"/>
  <c r="S802" i="19" s="1"/>
  <c r="S803" i="19" s="1"/>
  <c r="S804" i="19" s="1"/>
  <c r="S805" i="19" s="1"/>
  <c r="S806" i="19" s="1"/>
  <c r="S807" i="19" s="1"/>
  <c r="S808" i="19" s="1"/>
  <c r="S809" i="19" s="1"/>
  <c r="S810" i="19" s="1"/>
  <c r="S811" i="19" s="1"/>
  <c r="S812" i="19" s="1"/>
  <c r="S813" i="19" s="1"/>
  <c r="S814" i="19" s="1"/>
  <c r="S815" i="19" s="1"/>
  <c r="S816" i="19" s="1"/>
  <c r="S817" i="19" s="1"/>
  <c r="S818" i="19" s="1"/>
  <c r="S819" i="19" s="1"/>
  <c r="S820" i="19" s="1"/>
  <c r="S821" i="19" s="1"/>
  <c r="S822" i="19" s="1"/>
  <c r="S823" i="19" s="1"/>
  <c r="S824" i="19" s="1"/>
  <c r="S825" i="19" s="1"/>
  <c r="S826" i="19" s="1"/>
  <c r="S827" i="19" s="1"/>
  <c r="S828" i="19" s="1"/>
  <c r="S829" i="19" s="1"/>
  <c r="S830" i="19" s="1"/>
  <c r="S831" i="19" s="1"/>
  <c r="S832" i="19" s="1"/>
  <c r="S833" i="19" s="1"/>
  <c r="S834" i="19" s="1"/>
  <c r="S835" i="19" s="1"/>
  <c r="S836" i="19" s="1"/>
  <c r="S837" i="19" s="1"/>
  <c r="S838" i="19" s="1"/>
  <c r="S839" i="19" s="1"/>
  <c r="S840" i="19" s="1"/>
  <c r="S841" i="19" s="1"/>
  <c r="S842" i="19" s="1"/>
  <c r="S843" i="19" s="1"/>
  <c r="S844" i="19" s="1"/>
  <c r="S845" i="19" s="1"/>
  <c r="S846" i="19" s="1"/>
  <c r="S847" i="19" s="1"/>
  <c r="S848" i="19" s="1"/>
  <c r="S849" i="19" s="1"/>
  <c r="S850" i="19" s="1"/>
  <c r="S851" i="19" s="1"/>
  <c r="S852" i="19" s="1"/>
  <c r="S853" i="19" s="1"/>
  <c r="S854" i="19" s="1"/>
  <c r="S855" i="19" s="1"/>
  <c r="S856" i="19" s="1"/>
  <c r="S857" i="19" s="1"/>
  <c r="S858" i="19" s="1"/>
  <c r="S859" i="19" s="1"/>
  <c r="S860" i="19" s="1"/>
  <c r="S861" i="19" s="1"/>
  <c r="S862" i="19" s="1"/>
  <c r="S863" i="19" s="1"/>
  <c r="S864" i="19" s="1"/>
  <c r="S865" i="19" s="1"/>
  <c r="S866" i="19" s="1"/>
  <c r="S867" i="19" s="1"/>
  <c r="S868" i="19" s="1"/>
  <c r="S869" i="19" s="1"/>
  <c r="S870" i="19" s="1"/>
  <c r="S871" i="19" s="1"/>
  <c r="S872" i="19" s="1"/>
  <c r="S873" i="19" s="1"/>
  <c r="S874" i="19" s="1"/>
  <c r="S875" i="19" s="1"/>
  <c r="S876" i="19" s="1"/>
  <c r="S877" i="19" s="1"/>
  <c r="S878" i="19" s="1"/>
  <c r="S879" i="19" s="1"/>
  <c r="S880" i="19" s="1"/>
  <c r="S881" i="19" s="1"/>
  <c r="S882" i="19" s="1"/>
  <c r="S883" i="19" s="1"/>
  <c r="S884" i="19" s="1"/>
  <c r="S885" i="19" s="1"/>
  <c r="S886" i="19" s="1"/>
  <c r="S887" i="19" s="1"/>
  <c r="S888" i="19" s="1"/>
  <c r="S889" i="19" s="1"/>
  <c r="S890" i="19" s="1"/>
  <c r="S891" i="19" s="1"/>
  <c r="S892" i="19" s="1"/>
  <c r="S893" i="19" s="1"/>
  <c r="S894" i="19" s="1"/>
  <c r="S895" i="19" s="1"/>
  <c r="S896" i="19" s="1"/>
  <c r="S897" i="19" s="1"/>
  <c r="S898" i="19" s="1"/>
  <c r="S899" i="19" s="1"/>
  <c r="S900" i="19" s="1"/>
  <c r="S901" i="19" s="1"/>
  <c r="S902" i="19" s="1"/>
  <c r="S903" i="19" s="1"/>
  <c r="S904" i="19" s="1"/>
  <c r="S905" i="19" s="1"/>
  <c r="S906" i="19" s="1"/>
  <c r="S907" i="19" s="1"/>
  <c r="S908" i="19" s="1"/>
  <c r="S909" i="19" s="1"/>
  <c r="S910" i="19" s="1"/>
  <c r="S911" i="19" s="1"/>
  <c r="S912" i="19" s="1"/>
  <c r="S913" i="19" s="1"/>
  <c r="S914" i="19" s="1"/>
  <c r="S915" i="19" s="1"/>
  <c r="S916" i="19" s="1"/>
  <c r="S917" i="19" s="1"/>
  <c r="S918" i="19" s="1"/>
  <c r="S919" i="19" s="1"/>
  <c r="S920" i="19" s="1"/>
  <c r="S921" i="19" s="1"/>
  <c r="S922" i="19" s="1"/>
  <c r="S923" i="19" s="1"/>
  <c r="S924" i="19" s="1"/>
  <c r="S925" i="19" s="1"/>
  <c r="S926" i="19" s="1"/>
  <c r="S927" i="19" s="1"/>
  <c r="S928" i="19" s="1"/>
  <c r="S929" i="19" s="1"/>
  <c r="S930" i="19" s="1"/>
  <c r="S931" i="19" s="1"/>
  <c r="S932" i="19" s="1"/>
  <c r="S933" i="19" s="1"/>
  <c r="S934" i="19" s="1"/>
  <c r="S935" i="19" s="1"/>
  <c r="S936" i="19" s="1"/>
  <c r="S937" i="19" s="1"/>
  <c r="S938" i="19" s="1"/>
  <c r="S939" i="19" s="1"/>
  <c r="S940" i="19" s="1"/>
  <c r="S941" i="19" s="1"/>
  <c r="S942" i="19" s="1"/>
  <c r="S943" i="19" s="1"/>
  <c r="S944" i="19" s="1"/>
  <c r="S945" i="19" s="1"/>
  <c r="S946" i="19" s="1"/>
  <c r="S947" i="19" s="1"/>
  <c r="S948" i="19" s="1"/>
  <c r="S949" i="19" s="1"/>
  <c r="S950" i="19" s="1"/>
  <c r="S951" i="19" s="1"/>
  <c r="S952" i="19" s="1"/>
  <c r="S953" i="19" s="1"/>
  <c r="S954" i="19" s="1"/>
  <c r="S955" i="19" s="1"/>
  <c r="S956" i="19" s="1"/>
  <c r="S957" i="19" s="1"/>
  <c r="S958" i="19" s="1"/>
  <c r="S959" i="19" s="1"/>
  <c r="S960" i="19" s="1"/>
  <c r="S961" i="19" s="1"/>
  <c r="S962" i="19" s="1"/>
  <c r="S963" i="19" s="1"/>
  <c r="S964" i="19" s="1"/>
  <c r="S965" i="19" s="1"/>
  <c r="S966" i="19" s="1"/>
  <c r="S967" i="19" s="1"/>
  <c r="S968" i="19" s="1"/>
  <c r="S969" i="19" s="1"/>
  <c r="S970" i="19" s="1"/>
  <c r="S971" i="19" s="1"/>
  <c r="S972" i="19" s="1"/>
  <c r="S973" i="19" s="1"/>
  <c r="S974" i="19" s="1"/>
  <c r="S975" i="19" s="1"/>
  <c r="S976" i="19" s="1"/>
  <c r="S977" i="19" s="1"/>
  <c r="S978" i="19" s="1"/>
  <c r="S979" i="19" s="1"/>
  <c r="S980" i="19" s="1"/>
  <c r="S981" i="19" s="1"/>
  <c r="S982" i="19" s="1"/>
  <c r="S983" i="19" s="1"/>
  <c r="S984" i="19" s="1"/>
  <c r="S985" i="19" s="1"/>
  <c r="S986" i="19" s="1"/>
  <c r="S987" i="19" s="1"/>
  <c r="S988" i="19" s="1"/>
  <c r="S989" i="19" s="1"/>
  <c r="S990" i="19" s="1"/>
  <c r="S991" i="19" s="1"/>
  <c r="S992" i="19" s="1"/>
  <c r="S993" i="19" s="1"/>
  <c r="S994" i="19" s="1"/>
  <c r="S995" i="19" s="1"/>
  <c r="S996" i="19" s="1"/>
  <c r="S997" i="19" s="1"/>
  <c r="S998" i="19" s="1"/>
  <c r="S999" i="19" s="1"/>
  <c r="S1000" i="19" s="1"/>
  <c r="S1001" i="19" s="1"/>
  <c r="S1002" i="19" s="1"/>
  <c r="S1003" i="19" s="1"/>
  <c r="S1004" i="19" s="1"/>
  <c r="S1005" i="19" s="1"/>
  <c r="S1006" i="19" s="1"/>
  <c r="S1007" i="19" s="1"/>
  <c r="S1008" i="19" s="1"/>
  <c r="S1009" i="19" s="1"/>
  <c r="S1010" i="19" s="1"/>
  <c r="S1011" i="19" s="1"/>
  <c r="S1012" i="19" s="1"/>
  <c r="S1013" i="19" s="1"/>
  <c r="S1014" i="19" s="1"/>
  <c r="S1015" i="19" s="1"/>
  <c r="S1016" i="19" s="1"/>
  <c r="S1017" i="19" s="1"/>
  <c r="S1018" i="19" s="1"/>
  <c r="S1019" i="19" s="1"/>
  <c r="S1020" i="19" s="1"/>
  <c r="S1021" i="19" s="1"/>
  <c r="S1022" i="19" s="1"/>
  <c r="S1023" i="19" s="1"/>
  <c r="S1024" i="19" s="1"/>
  <c r="S1025" i="19" s="1"/>
  <c r="S1026" i="19" s="1"/>
  <c r="S1027" i="19" s="1"/>
  <c r="S1028" i="19" s="1"/>
  <c r="S1029" i="19" s="1"/>
  <c r="S1030" i="19" s="1"/>
  <c r="S1031" i="19" s="1"/>
  <c r="S1032" i="19" s="1"/>
  <c r="S1033" i="19" s="1"/>
  <c r="S1034" i="19" s="1"/>
  <c r="S1035" i="19" s="1"/>
  <c r="S1036" i="19" s="1"/>
  <c r="S1037" i="19" s="1"/>
  <c r="S1038" i="19" s="1"/>
  <c r="S1039" i="19" s="1"/>
  <c r="S1040" i="19" s="1"/>
  <c r="S1041" i="19" s="1"/>
  <c r="S1042" i="19" s="1"/>
  <c r="S1043" i="19" s="1"/>
  <c r="S1044" i="19" s="1"/>
  <c r="S1045" i="19" s="1"/>
  <c r="S1046" i="19" s="1"/>
  <c r="S1047" i="19" s="1"/>
  <c r="S1048" i="19" s="1"/>
  <c r="S1049" i="19" s="1"/>
  <c r="S1050" i="19" s="1"/>
  <c r="S1051" i="19" s="1"/>
  <c r="S1052" i="19" s="1"/>
  <c r="S1053" i="19" s="1"/>
  <c r="S1054" i="19" s="1"/>
  <c r="S1055" i="19" s="1"/>
  <c r="S1056" i="19" s="1"/>
  <c r="S1057" i="19" s="1"/>
  <c r="S1058" i="19" s="1"/>
  <c r="S1059" i="19" s="1"/>
  <c r="S1060" i="19" s="1"/>
  <c r="S1061" i="19" s="1"/>
  <c r="S1062" i="19" s="1"/>
  <c r="S1063" i="19" s="1"/>
  <c r="S1064" i="19" s="1"/>
  <c r="S1065" i="19" s="1"/>
  <c r="S1066" i="19" s="1"/>
  <c r="S1067" i="19" s="1"/>
  <c r="S1068" i="19" s="1"/>
  <c r="S1069" i="19" s="1"/>
  <c r="S1070" i="19" s="1"/>
  <c r="S1071" i="19" s="1"/>
  <c r="S1072" i="19" s="1"/>
  <c r="S1073" i="19" s="1"/>
  <c r="S1074" i="19" s="1"/>
  <c r="S1075" i="19" s="1"/>
  <c r="S1076" i="19" s="1"/>
  <c r="S1077" i="19" s="1"/>
  <c r="S1078" i="19" s="1"/>
  <c r="S1079" i="19" s="1"/>
  <c r="S1080" i="19" s="1"/>
  <c r="S1081" i="19" s="1"/>
  <c r="S1082" i="19" s="1"/>
  <c r="S1083" i="19" s="1"/>
  <c r="S1084" i="19" s="1"/>
  <c r="S1085" i="19" s="1"/>
  <c r="S1086" i="19" s="1"/>
  <c r="S1087" i="19" s="1"/>
  <c r="S1088" i="19" s="1"/>
  <c r="S1089" i="19" s="1"/>
  <c r="S1090" i="19" s="1"/>
  <c r="S1091" i="19" s="1"/>
  <c r="S1092" i="19" s="1"/>
  <c r="S1093" i="19" s="1"/>
  <c r="S1094" i="19" s="1"/>
  <c r="S1095" i="19" s="1"/>
  <c r="S1096" i="19" s="1"/>
  <c r="S1097" i="19" s="1"/>
  <c r="S1098" i="19" s="1"/>
  <c r="S1099" i="19" s="1"/>
  <c r="S1100" i="19" s="1"/>
  <c r="S1101" i="19" s="1"/>
  <c r="S1102" i="19" s="1"/>
  <c r="S1103" i="19" s="1"/>
  <c r="S1104" i="19" s="1"/>
  <c r="S1105" i="19" s="1"/>
  <c r="S1106" i="19" s="1"/>
  <c r="S1107" i="19" s="1"/>
  <c r="S1108" i="19" s="1"/>
  <c r="S1109" i="19" s="1"/>
  <c r="S1110" i="19" s="1"/>
  <c r="S1111" i="19" s="1"/>
  <c r="S1112" i="19" s="1"/>
  <c r="S1113" i="19" s="1"/>
  <c r="S1114" i="19" s="1"/>
  <c r="S1115" i="19" s="1"/>
  <c r="S1116" i="19" s="1"/>
  <c r="S1117" i="19" s="1"/>
  <c r="S1118" i="19" s="1"/>
  <c r="S1119" i="19" s="1"/>
  <c r="S1120" i="19" s="1"/>
  <c r="S1121" i="19" s="1"/>
  <c r="S1122" i="19" s="1"/>
  <c r="S1123" i="19" s="1"/>
  <c r="S1124" i="19" s="1"/>
  <c r="S1125" i="19" s="1"/>
  <c r="S1126" i="19" s="1"/>
  <c r="S1127" i="19" s="1"/>
  <c r="S1128" i="19" s="1"/>
  <c r="S1129" i="19" s="1"/>
  <c r="S1130" i="19" s="1"/>
  <c r="S1131" i="19" s="1"/>
  <c r="S1132" i="19" s="1"/>
  <c r="S1133" i="19" s="1"/>
  <c r="S1134" i="19" s="1"/>
  <c r="S1135" i="19" s="1"/>
  <c r="S1136" i="19" s="1"/>
  <c r="S1137" i="19" s="1"/>
  <c r="S1138" i="19" s="1"/>
  <c r="S1139" i="19" s="1"/>
  <c r="S1140" i="19" s="1"/>
  <c r="S1141" i="19" s="1"/>
  <c r="S1142" i="19" s="1"/>
  <c r="S1143" i="19" s="1"/>
  <c r="S1144" i="19" s="1"/>
  <c r="S1145" i="19" s="1"/>
  <c r="S1146" i="19" s="1"/>
  <c r="S1147" i="19" s="1"/>
  <c r="S1148" i="19" s="1"/>
  <c r="S1149" i="19" s="1"/>
  <c r="S1150" i="19" s="1"/>
  <c r="S1151" i="19" s="1"/>
  <c r="S1152" i="19" s="1"/>
  <c r="S1153" i="19" s="1"/>
  <c r="S1154" i="19" s="1"/>
  <c r="S1155" i="19" s="1"/>
  <c r="S1156" i="19" s="1"/>
  <c r="S1157" i="19" s="1"/>
  <c r="S1158" i="19" s="1"/>
  <c r="S1159" i="19" s="1"/>
  <c r="S1160" i="19" s="1"/>
  <c r="S1161" i="19" s="1"/>
  <c r="S1162" i="19" s="1"/>
  <c r="S1163" i="19" s="1"/>
  <c r="S1164" i="19" s="1"/>
  <c r="S1165" i="19" s="1"/>
  <c r="S1166" i="19" s="1"/>
  <c r="S1167" i="19" s="1"/>
  <c r="S1168" i="19" s="1"/>
  <c r="S1169" i="19" s="1"/>
  <c r="S1170" i="19" s="1"/>
  <c r="S1171" i="19" s="1"/>
  <c r="S1172" i="19" s="1"/>
  <c r="S1173" i="19" s="1"/>
  <c r="S1174" i="19" s="1"/>
  <c r="S1175" i="19" s="1"/>
  <c r="S1176" i="19" s="1"/>
  <c r="S1177" i="19" s="1"/>
  <c r="S1178" i="19" s="1"/>
  <c r="S1179" i="19" s="1"/>
  <c r="S1180" i="19" s="1"/>
  <c r="S1181" i="19" s="1"/>
  <c r="S1182" i="19" s="1"/>
  <c r="S1183" i="19" s="1"/>
  <c r="S1184" i="19" s="1"/>
  <c r="S1185" i="19" s="1"/>
  <c r="S1186" i="19" s="1"/>
  <c r="S1187" i="19" s="1"/>
  <c r="S1188" i="19" s="1"/>
  <c r="S1189" i="19" s="1"/>
  <c r="S1190" i="19" s="1"/>
  <c r="S1191" i="19" s="1"/>
  <c r="S1192" i="19" s="1"/>
  <c r="S1193" i="19" s="1"/>
  <c r="S1194" i="19" s="1"/>
  <c r="S1195" i="19" s="1"/>
  <c r="S1196" i="19" s="1"/>
  <c r="S1197" i="19" s="1"/>
  <c r="S1198" i="19" s="1"/>
  <c r="S1199" i="19" s="1"/>
  <c r="S1200" i="19" s="1"/>
  <c r="S1201" i="19" s="1"/>
  <c r="S1202" i="19" s="1"/>
  <c r="S1203" i="19" s="1"/>
  <c r="S1204" i="19" s="1"/>
  <c r="S1205" i="19" s="1"/>
  <c r="S1206" i="19" s="1"/>
  <c r="S1207" i="19" s="1"/>
  <c r="S1208" i="19" s="1"/>
  <c r="S1209" i="19" s="1"/>
  <c r="S1210" i="19" s="1"/>
  <c r="S1211" i="19" s="1"/>
  <c r="S1212" i="19" s="1"/>
  <c r="S1213" i="19" s="1"/>
  <c r="S1214" i="19" s="1"/>
  <c r="S1215" i="19" s="1"/>
  <c r="S1216" i="19" s="1"/>
  <c r="S1217" i="19" s="1"/>
  <c r="S1218" i="19" s="1"/>
  <c r="S1219" i="19" s="1"/>
  <c r="S1220" i="19" s="1"/>
  <c r="S1221" i="19" s="1"/>
  <c r="S1222" i="19" s="1"/>
  <c r="S1223" i="19" s="1"/>
  <c r="S1224" i="19" s="1"/>
  <c r="S1225" i="19" s="1"/>
  <c r="S1226" i="19" s="1"/>
  <c r="S1227" i="19" s="1"/>
  <c r="S1228" i="19" s="1"/>
  <c r="S1229" i="19" s="1"/>
  <c r="S1230" i="19" s="1"/>
  <c r="S1231" i="19" s="1"/>
  <c r="S1232" i="19" s="1"/>
  <c r="S1233" i="19" s="1"/>
  <c r="S1234" i="19" s="1"/>
  <c r="S1235" i="19" s="1"/>
  <c r="S1236" i="19" s="1"/>
  <c r="S1237" i="19" s="1"/>
  <c r="S1238" i="19" s="1"/>
  <c r="S1239" i="19" s="1"/>
  <c r="S1240" i="19" s="1"/>
  <c r="S1241" i="19" s="1"/>
  <c r="S1242" i="19" s="1"/>
  <c r="S1243" i="19" s="1"/>
  <c r="S1244" i="19" s="1"/>
  <c r="S1245" i="19" s="1"/>
  <c r="S1246" i="19" s="1"/>
  <c r="S1247" i="19" s="1"/>
  <c r="S1248" i="19" s="1"/>
  <c r="S1249" i="19" s="1"/>
  <c r="S1250" i="19" s="1"/>
  <c r="S1251" i="19" s="1"/>
  <c r="S1252" i="19" s="1"/>
  <c r="S1253" i="19" s="1"/>
  <c r="S1254" i="19" s="1"/>
  <c r="S1255" i="19" s="1"/>
  <c r="S1256" i="19" s="1"/>
  <c r="S1257" i="19" s="1"/>
  <c r="S1258" i="19" s="1"/>
  <c r="S1259" i="19" s="1"/>
  <c r="S1260" i="19" s="1"/>
  <c r="S1261" i="19" s="1"/>
  <c r="S1262" i="19" s="1"/>
  <c r="S1263" i="19" s="1"/>
  <c r="S1264" i="19" s="1"/>
  <c r="S1265" i="19" s="1"/>
  <c r="S1266" i="19" s="1"/>
  <c r="S1267" i="19" s="1"/>
  <c r="S1268" i="19" s="1"/>
  <c r="S1269" i="19" s="1"/>
  <c r="S1270" i="19" s="1"/>
  <c r="S1271" i="19" s="1"/>
  <c r="S1272" i="19" s="1"/>
  <c r="S1273" i="19" s="1"/>
  <c r="S1274" i="19" s="1"/>
  <c r="S1275" i="19" s="1"/>
  <c r="S1276" i="19" s="1"/>
  <c r="S1277" i="19" s="1"/>
  <c r="S1278" i="19" s="1"/>
  <c r="S1279" i="19" s="1"/>
  <c r="S1280" i="19" s="1"/>
  <c r="S1281" i="19" s="1"/>
  <c r="S1282" i="19" s="1"/>
  <c r="S1283" i="19" s="1"/>
  <c r="S1284" i="19" s="1"/>
  <c r="S1285" i="19" s="1"/>
  <c r="S1286" i="19" s="1"/>
  <c r="S1287" i="19" s="1"/>
  <c r="S1288" i="19" s="1"/>
  <c r="S1289" i="19" s="1"/>
  <c r="S1290" i="19" s="1"/>
  <c r="S1291" i="19" s="1"/>
  <c r="S1292" i="19" s="1"/>
  <c r="S1293" i="19" s="1"/>
  <c r="S1294" i="19" s="1"/>
  <c r="S1295" i="19" s="1"/>
  <c r="S1296" i="19" s="1"/>
  <c r="S1297" i="19" s="1"/>
  <c r="S1298" i="19" s="1"/>
  <c r="S1299" i="19" s="1"/>
  <c r="S1300" i="19" s="1"/>
  <c r="S1301" i="19" s="1"/>
  <c r="S1302" i="19" s="1"/>
  <c r="S1303" i="19" s="1"/>
  <c r="S1304" i="19" s="1"/>
  <c r="S1305" i="19" s="1"/>
  <c r="S1306" i="19" s="1"/>
  <c r="S1307" i="19" s="1"/>
  <c r="S1308" i="19" s="1"/>
  <c r="S1309" i="19" s="1"/>
  <c r="S1310" i="19" s="1"/>
  <c r="S1311" i="19" s="1"/>
  <c r="S1312" i="19" s="1"/>
  <c r="S1313" i="19" s="1"/>
  <c r="S1314" i="19" s="1"/>
  <c r="S1315" i="19" s="1"/>
  <c r="S1316" i="19" s="1"/>
  <c r="S1317" i="19" s="1"/>
  <c r="S1318" i="19" s="1"/>
  <c r="S1319" i="19" s="1"/>
  <c r="S1320" i="19" s="1"/>
  <c r="S1321" i="19" s="1"/>
  <c r="S1322" i="19" s="1"/>
  <c r="S1323" i="19" s="1"/>
  <c r="S1324" i="19" s="1"/>
  <c r="S1325" i="19" s="1"/>
  <c r="S1326" i="19" s="1"/>
  <c r="S1327" i="19" s="1"/>
  <c r="S1328" i="19" s="1"/>
  <c r="S1329" i="19" s="1"/>
  <c r="S1330" i="19" s="1"/>
  <c r="S1331" i="19" s="1"/>
  <c r="S1332" i="19" s="1"/>
  <c r="S1333" i="19" s="1"/>
  <c r="S1334" i="19" s="1"/>
  <c r="S1335" i="19" s="1"/>
  <c r="S1336" i="19" s="1"/>
  <c r="S1337" i="19" s="1"/>
  <c r="S1338" i="19" s="1"/>
  <c r="S1339" i="19" s="1"/>
  <c r="S1340" i="19" s="1"/>
  <c r="S1341" i="19" s="1"/>
  <c r="S1342" i="19" s="1"/>
  <c r="S1343" i="19" s="1"/>
  <c r="S1344" i="19" s="1"/>
  <c r="S1345" i="19" s="1"/>
  <c r="S1346" i="19" s="1"/>
  <c r="S1347" i="19" s="1"/>
  <c r="S1348" i="19" s="1"/>
  <c r="S1349" i="19" s="1"/>
  <c r="S1350" i="19" s="1"/>
  <c r="S1351" i="19" s="1"/>
  <c r="S1352" i="19" s="1"/>
  <c r="S1353" i="19" s="1"/>
  <c r="S1354" i="19" s="1"/>
  <c r="S1355" i="19" s="1"/>
  <c r="S1356" i="19" s="1"/>
  <c r="S1357" i="19" s="1"/>
  <c r="S1358" i="19" s="1"/>
  <c r="S1359" i="19" s="1"/>
  <c r="S1360" i="19" s="1"/>
  <c r="S1361" i="19" s="1"/>
  <c r="S1362" i="19" s="1"/>
  <c r="S1363" i="19" s="1"/>
  <c r="S1364" i="19" s="1"/>
  <c r="S1365" i="19" s="1"/>
  <c r="S1366" i="19" s="1"/>
  <c r="S1367" i="19" s="1"/>
  <c r="S1368" i="19" s="1"/>
  <c r="S1369" i="19" s="1"/>
  <c r="S1370" i="19" s="1"/>
  <c r="S1371" i="19" s="1"/>
  <c r="S1372" i="19" s="1"/>
  <c r="S1373" i="19" s="1"/>
  <c r="S1374" i="19" s="1"/>
  <c r="S1375" i="19" s="1"/>
  <c r="S1376" i="19" s="1"/>
  <c r="S1377" i="19" s="1"/>
  <c r="S1378" i="19" s="1"/>
  <c r="S1379" i="19" s="1"/>
  <c r="S1380" i="19" s="1"/>
  <c r="S1381" i="19" s="1"/>
  <c r="S1382" i="19" s="1"/>
  <c r="S1383" i="19" s="1"/>
  <c r="S1384" i="19" s="1"/>
  <c r="S1385" i="19" s="1"/>
  <c r="S1386" i="19" s="1"/>
  <c r="S1387" i="19" s="1"/>
  <c r="S1388" i="19" s="1"/>
  <c r="S1389" i="19" s="1"/>
  <c r="S1390" i="19" s="1"/>
  <c r="S1391" i="19" s="1"/>
  <c r="S1392" i="19" s="1"/>
  <c r="S1393" i="19" s="1"/>
  <c r="S1394" i="19" s="1"/>
  <c r="S1395" i="19" s="1"/>
  <c r="S1396" i="19" s="1"/>
  <c r="S1397" i="19" s="1"/>
  <c r="S1398" i="19" s="1"/>
  <c r="S1399" i="19" s="1"/>
  <c r="S1400" i="19" s="1"/>
  <c r="S1401" i="19" s="1"/>
  <c r="S1402" i="19" s="1"/>
  <c r="S1403" i="19" s="1"/>
  <c r="S1404" i="19" s="1"/>
  <c r="S1405" i="19" s="1"/>
  <c r="S1406" i="19" s="1"/>
  <c r="S1407" i="19" s="1"/>
  <c r="S1408" i="19" s="1"/>
  <c r="S1409" i="19" s="1"/>
  <c r="S1410" i="19" s="1"/>
  <c r="S1411" i="19" s="1"/>
  <c r="S1412" i="19" s="1"/>
  <c r="S1413" i="19" s="1"/>
  <c r="S1414" i="19" s="1"/>
  <c r="S1415" i="19" s="1"/>
  <c r="S1416" i="19" s="1"/>
  <c r="S1417" i="19" s="1"/>
  <c r="S1418" i="19" s="1"/>
  <c r="S1419" i="19" s="1"/>
  <c r="S1420" i="19" s="1"/>
  <c r="S1421" i="19" s="1"/>
  <c r="S1422" i="19" s="1"/>
  <c r="S1423" i="19" s="1"/>
  <c r="S1424" i="19" s="1"/>
  <c r="S1425" i="19" s="1"/>
  <c r="S1426" i="19" s="1"/>
  <c r="S1427" i="19" s="1"/>
  <c r="S1428" i="19" s="1"/>
  <c r="S1429" i="19" s="1"/>
  <c r="S1430" i="19" s="1"/>
  <c r="S1431" i="19" s="1"/>
  <c r="S1432" i="19" s="1"/>
  <c r="S1433" i="19" s="1"/>
  <c r="S1434" i="19" s="1"/>
  <c r="S1435" i="19" s="1"/>
  <c r="S1436" i="19" s="1"/>
  <c r="S1437" i="19" s="1"/>
  <c r="S1438" i="19" s="1"/>
  <c r="S1439" i="19" s="1"/>
  <c r="S1440" i="19" s="1"/>
  <c r="S1441" i="19" s="1"/>
  <c r="S1442" i="19" s="1"/>
  <c r="S1443" i="19" s="1"/>
  <c r="S1444" i="19" s="1"/>
  <c r="S1445" i="19" s="1"/>
  <c r="S1446" i="19" s="1"/>
  <c r="S1447" i="19" s="1"/>
  <c r="S1448" i="19" s="1"/>
  <c r="S1449" i="19" s="1"/>
  <c r="S1450" i="19" s="1"/>
  <c r="S1451" i="19" s="1"/>
  <c r="S1452" i="19" s="1"/>
  <c r="S1453" i="19" s="1"/>
  <c r="S1454" i="19" s="1"/>
  <c r="S1455" i="19" s="1"/>
  <c r="S1456" i="19" s="1"/>
  <c r="S1457" i="19" s="1"/>
  <c r="S1458" i="19" s="1"/>
  <c r="S1459" i="19" s="1"/>
  <c r="S1460" i="19" s="1"/>
  <c r="S1461" i="19" s="1"/>
  <c r="S1462" i="19" s="1"/>
  <c r="S1463" i="19" s="1"/>
  <c r="S1464" i="19" s="1"/>
  <c r="S1465" i="19" s="1"/>
  <c r="S1466" i="19" s="1"/>
  <c r="S1467" i="19" s="1"/>
  <c r="S1468" i="19" s="1"/>
  <c r="S1469" i="19" s="1"/>
  <c r="S1470" i="19" s="1"/>
  <c r="S1471" i="19" s="1"/>
  <c r="S1472" i="19" s="1"/>
  <c r="S1473" i="19" s="1"/>
  <c r="S1474" i="19" s="1"/>
  <c r="S1475" i="19" s="1"/>
  <c r="S1476" i="19" s="1"/>
  <c r="S1477" i="19" s="1"/>
  <c r="S1478" i="19" s="1"/>
  <c r="S1479" i="19" s="1"/>
  <c r="S1480" i="19" s="1"/>
  <c r="S1481" i="19" s="1"/>
  <c r="S1482" i="19" s="1"/>
  <c r="S1483" i="19" s="1"/>
  <c r="S1484" i="19" s="1"/>
  <c r="S1485" i="19" s="1"/>
  <c r="S1486" i="19" s="1"/>
  <c r="S1487" i="19" s="1"/>
  <c r="S1488" i="19" s="1"/>
  <c r="S1489" i="19" s="1"/>
  <c r="S1490" i="19" s="1"/>
  <c r="S1491" i="19" s="1"/>
  <c r="S1492" i="19" s="1"/>
  <c r="S1493" i="19" s="1"/>
  <c r="S1494" i="19" s="1"/>
  <c r="S1495" i="19" s="1"/>
  <c r="S1496" i="19" s="1"/>
  <c r="S1497" i="19" s="1"/>
  <c r="S1498" i="19" s="1"/>
  <c r="S1499" i="19" s="1"/>
  <c r="S1500" i="19" s="1"/>
  <c r="S1501" i="19" s="1"/>
  <c r="S1502" i="19" s="1"/>
  <c r="S1503" i="19" s="1"/>
  <c r="S1504" i="19" s="1"/>
  <c r="S1505" i="19" s="1"/>
  <c r="S1506" i="19" s="1"/>
  <c r="S1507" i="19" s="1"/>
  <c r="S1508" i="19" s="1"/>
  <c r="S1509" i="19" s="1"/>
  <c r="S1510" i="19" s="1"/>
  <c r="S1511" i="19" s="1"/>
  <c r="S1512" i="19" s="1"/>
  <c r="S1513" i="19" s="1"/>
  <c r="S1514" i="19" s="1"/>
  <c r="S1515" i="19" s="1"/>
  <c r="S1516" i="19" s="1"/>
  <c r="S1517" i="19" s="1"/>
  <c r="S1518" i="19" s="1"/>
  <c r="S1519" i="19" s="1"/>
  <c r="S1520" i="19" s="1"/>
  <c r="S1521" i="19" s="1"/>
  <c r="S1522" i="19" s="1"/>
  <c r="S1523" i="19" s="1"/>
  <c r="S1524" i="19" s="1"/>
  <c r="S1525" i="19" s="1"/>
  <c r="S1526" i="19" s="1"/>
  <c r="S1527" i="19" s="1"/>
  <c r="S1528" i="19" s="1"/>
  <c r="S1529" i="19" s="1"/>
  <c r="S1530" i="19" s="1"/>
  <c r="S1531" i="19" s="1"/>
  <c r="S1532" i="19" s="1"/>
  <c r="S1533" i="19" s="1"/>
  <c r="S1534" i="19" s="1"/>
  <c r="S1535" i="19" s="1"/>
  <c r="S1536" i="19" s="1"/>
  <c r="S1537" i="19" s="1"/>
  <c r="S1538" i="19" s="1"/>
  <c r="S1539" i="19" s="1"/>
  <c r="S1540" i="19" s="1"/>
  <c r="S1541" i="19" s="1"/>
  <c r="S1542" i="19" s="1"/>
  <c r="S1543" i="19" s="1"/>
  <c r="S1544" i="19" s="1"/>
  <c r="S1545" i="19" s="1"/>
  <c r="S1546" i="19" s="1"/>
  <c r="S1547" i="19" s="1"/>
  <c r="S1548" i="19" s="1"/>
  <c r="S1549" i="19" s="1"/>
  <c r="S1550" i="19" s="1"/>
  <c r="S1551" i="19" s="1"/>
  <c r="S1552" i="19" s="1"/>
  <c r="S1553" i="19" s="1"/>
  <c r="S1554" i="19" s="1"/>
  <c r="S1555" i="19" s="1"/>
  <c r="S1556" i="19" s="1"/>
  <c r="S1557" i="19" s="1"/>
  <c r="S1558" i="19" s="1"/>
  <c r="S1559" i="19" s="1"/>
  <c r="S1560" i="19" s="1"/>
  <c r="S1561" i="19" s="1"/>
  <c r="S1562" i="19" s="1"/>
  <c r="S1563" i="19" s="1"/>
  <c r="S1564" i="19" s="1"/>
  <c r="S1565" i="19" s="1"/>
  <c r="S1566" i="19" s="1"/>
  <c r="S1567" i="19" s="1"/>
  <c r="S1568" i="19" s="1"/>
  <c r="S1569" i="19" s="1"/>
  <c r="S1570" i="19" s="1"/>
  <c r="S1571" i="19" s="1"/>
  <c r="S1572" i="19" s="1"/>
  <c r="S1573" i="19" s="1"/>
  <c r="S1574" i="19" s="1"/>
  <c r="S1575" i="19" s="1"/>
  <c r="S1576" i="19" s="1"/>
  <c r="S1577" i="19" s="1"/>
  <c r="S1578" i="19" s="1"/>
  <c r="S1579" i="19" s="1"/>
  <c r="S1580" i="19" s="1"/>
  <c r="S1581" i="19" s="1"/>
  <c r="S1582" i="19" s="1"/>
  <c r="S1583" i="19" s="1"/>
  <c r="S1584" i="19" s="1"/>
  <c r="S1585" i="19" s="1"/>
  <c r="S1586" i="19" s="1"/>
  <c r="S1587" i="19" s="1"/>
  <c r="S1588" i="19" s="1"/>
  <c r="S1589" i="19" s="1"/>
  <c r="S1590" i="19" s="1"/>
  <c r="S1591" i="19" s="1"/>
  <c r="S1592" i="19" s="1"/>
  <c r="S1593" i="19" s="1"/>
  <c r="S1594" i="19" s="1"/>
  <c r="S1595" i="19" s="1"/>
  <c r="S1596" i="19" s="1"/>
  <c r="S1597" i="19" s="1"/>
  <c r="S1598" i="19" s="1"/>
  <c r="S1599" i="19" s="1"/>
  <c r="S1600" i="19" s="1"/>
  <c r="S1601" i="19" s="1"/>
  <c r="S1602" i="19" s="1"/>
  <c r="S1603" i="19" s="1"/>
  <c r="S1604" i="19" s="1"/>
  <c r="S1605" i="19" s="1"/>
  <c r="S1606" i="19" s="1"/>
  <c r="S1607" i="19" s="1"/>
  <c r="S1608" i="19" s="1"/>
  <c r="S1609" i="19" s="1"/>
  <c r="S1610" i="19" s="1"/>
  <c r="S1611" i="19" s="1"/>
  <c r="S1612" i="19" s="1"/>
  <c r="S1613" i="19" s="1"/>
  <c r="S1614" i="19" s="1"/>
  <c r="S1615" i="19" s="1"/>
  <c r="S1616" i="19" s="1"/>
  <c r="S1617" i="19" s="1"/>
  <c r="S1618" i="19" s="1"/>
  <c r="S1619" i="19" s="1"/>
  <c r="S1620" i="19" s="1"/>
  <c r="S1621" i="19" s="1"/>
  <c r="S1622" i="19" s="1"/>
  <c r="S1623" i="19" s="1"/>
  <c r="S1624" i="19" s="1"/>
  <c r="S1625" i="19" s="1"/>
  <c r="S1626" i="19" s="1"/>
  <c r="S1627" i="19" s="1"/>
  <c r="S1628" i="19" s="1"/>
  <c r="S1629" i="19" s="1"/>
  <c r="S1630" i="19" s="1"/>
  <c r="S1631" i="19" s="1"/>
  <c r="S1632" i="19" s="1"/>
  <c r="S1633" i="19" s="1"/>
  <c r="S1634" i="19" s="1"/>
  <c r="S1635" i="19" s="1"/>
  <c r="S1636" i="19" s="1"/>
  <c r="S1637" i="19" s="1"/>
  <c r="S1638" i="19" s="1"/>
  <c r="S1639" i="19" s="1"/>
  <c r="S1640" i="19" s="1"/>
  <c r="S1641" i="19" s="1"/>
  <c r="S1642" i="19" s="1"/>
  <c r="S1643" i="19" s="1"/>
  <c r="S1644" i="19" s="1"/>
  <c r="S1645" i="19" s="1"/>
  <c r="S1646" i="19" s="1"/>
  <c r="S1647" i="19" s="1"/>
  <c r="S1648" i="19" s="1"/>
  <c r="S1649" i="19" s="1"/>
  <c r="S1650" i="19" s="1"/>
  <c r="S1651" i="19" s="1"/>
  <c r="S1652" i="19" s="1"/>
  <c r="S1653" i="19" s="1"/>
  <c r="S1654" i="19" s="1"/>
  <c r="S1655" i="19" s="1"/>
  <c r="S1656" i="19" s="1"/>
  <c r="S1657" i="19" s="1"/>
  <c r="S1658" i="19" s="1"/>
  <c r="S1659" i="19" s="1"/>
  <c r="S1660" i="19" s="1"/>
  <c r="S1661" i="19" s="1"/>
  <c r="S1662" i="19" s="1"/>
  <c r="S1663" i="19" s="1"/>
  <c r="S1664" i="19" s="1"/>
  <c r="S1665" i="19" s="1"/>
  <c r="S1666" i="19" s="1"/>
  <c r="S1667" i="19" s="1"/>
  <c r="S1668" i="19" s="1"/>
  <c r="S1669" i="19" s="1"/>
  <c r="S1670" i="19" s="1"/>
  <c r="S1671" i="19" s="1"/>
  <c r="S1672" i="19" s="1"/>
  <c r="S1673" i="19" s="1"/>
  <c r="S1674" i="19" s="1"/>
  <c r="S1675" i="19" s="1"/>
  <c r="S1676" i="19" s="1"/>
  <c r="S1677" i="19" s="1"/>
  <c r="S1678" i="19" s="1"/>
  <c r="S1679" i="19" s="1"/>
  <c r="S1680" i="19" s="1"/>
  <c r="S1681" i="19" s="1"/>
  <c r="S1682" i="19" s="1"/>
  <c r="S1683" i="19" s="1"/>
  <c r="S1684" i="19" s="1"/>
  <c r="S1685" i="19" s="1"/>
  <c r="S1686" i="19" s="1"/>
  <c r="S1687" i="19" s="1"/>
  <c r="S1688" i="19" s="1"/>
  <c r="S1689" i="19" s="1"/>
  <c r="S1690" i="19" s="1"/>
  <c r="S1691" i="19" s="1"/>
  <c r="S1692" i="19" s="1"/>
  <c r="S1693" i="19" s="1"/>
  <c r="S1694" i="19" s="1"/>
  <c r="S1695" i="19" s="1"/>
  <c r="S1696" i="19" s="1"/>
  <c r="S1697" i="19" s="1"/>
  <c r="S1698" i="19" s="1"/>
  <c r="S1699" i="19" s="1"/>
  <c r="S1700" i="19" s="1"/>
  <c r="S1701" i="19" s="1"/>
  <c r="S1702" i="19" s="1"/>
  <c r="S1703" i="19" s="1"/>
  <c r="S1704" i="19" s="1"/>
  <c r="S1705" i="19" s="1"/>
  <c r="S1706" i="19" s="1"/>
  <c r="S1707" i="19" s="1"/>
  <c r="S1708" i="19" s="1"/>
  <c r="S1709" i="19" s="1"/>
  <c r="S1710" i="19" s="1"/>
  <c r="S1711" i="19" s="1"/>
  <c r="S1712" i="19" s="1"/>
  <c r="S1713" i="19" s="1"/>
  <c r="S1714" i="19" s="1"/>
  <c r="S1715" i="19" s="1"/>
  <c r="S1716" i="19" s="1"/>
  <c r="S1717" i="19" s="1"/>
  <c r="S1718" i="19" s="1"/>
  <c r="S1719" i="19" s="1"/>
  <c r="S1720" i="19" s="1"/>
  <c r="S1721" i="19" s="1"/>
  <c r="S1722" i="19" s="1"/>
  <c r="S1723" i="19" s="1"/>
  <c r="S1724" i="19" s="1"/>
  <c r="S1725" i="19" s="1"/>
  <c r="S1726" i="19" s="1"/>
  <c r="S1727" i="19" s="1"/>
  <c r="S1728" i="19" s="1"/>
  <c r="S1729" i="19" s="1"/>
  <c r="S1730" i="19" s="1"/>
  <c r="S1731" i="19" s="1"/>
  <c r="S1732" i="19" s="1"/>
  <c r="S1733" i="19" s="1"/>
  <c r="S1734" i="19" s="1"/>
  <c r="S1735" i="19" s="1"/>
  <c r="S1736" i="19" s="1"/>
  <c r="S1737" i="19" s="1"/>
  <c r="S1738" i="19" s="1"/>
  <c r="S1739" i="19" s="1"/>
  <c r="S1740" i="19" s="1"/>
  <c r="S1741" i="19" s="1"/>
  <c r="S1742" i="19" s="1"/>
  <c r="S1743" i="19" s="1"/>
  <c r="S1744" i="19" s="1"/>
  <c r="S1745" i="19" s="1"/>
  <c r="S1746" i="19" s="1"/>
  <c r="S1747" i="19" s="1"/>
  <c r="S1748" i="19" s="1"/>
  <c r="S1749" i="19" s="1"/>
  <c r="S1750" i="19" s="1"/>
  <c r="S1751" i="19" s="1"/>
  <c r="S1752" i="19" s="1"/>
  <c r="S1753" i="19" s="1"/>
  <c r="S1754" i="19" s="1"/>
  <c r="S1755" i="19" s="1"/>
  <c r="S1756" i="19" s="1"/>
  <c r="S1757" i="19" s="1"/>
  <c r="S1758" i="19" s="1"/>
  <c r="S1759" i="19" s="1"/>
  <c r="S1760" i="19" s="1"/>
  <c r="S1761" i="19" s="1"/>
  <c r="S1762" i="19" s="1"/>
  <c r="S1763" i="19" s="1"/>
  <c r="S1764" i="19" s="1"/>
  <c r="S1765" i="19" s="1"/>
  <c r="S1766" i="19" s="1"/>
  <c r="S1767" i="19" s="1"/>
  <c r="S1768" i="19" s="1"/>
  <c r="S1769" i="19" s="1"/>
  <c r="S1770" i="19" s="1"/>
  <c r="S1771" i="19" s="1"/>
  <c r="S1772" i="19" s="1"/>
  <c r="S1773" i="19" s="1"/>
  <c r="S1774" i="19" s="1"/>
  <c r="S1775" i="19" s="1"/>
  <c r="S1776" i="19" s="1"/>
  <c r="S1777" i="19" s="1"/>
  <c r="S1778" i="19" s="1"/>
  <c r="S1779" i="19" s="1"/>
  <c r="S1780" i="19" s="1"/>
  <c r="S1781" i="19" s="1"/>
  <c r="S1782" i="19" s="1"/>
  <c r="S1783" i="19" s="1"/>
  <c r="S1784" i="19" s="1"/>
  <c r="S1785" i="19" s="1"/>
  <c r="S1786" i="19" s="1"/>
  <c r="S1787" i="19" s="1"/>
  <c r="S1788" i="19" s="1"/>
  <c r="S1789" i="19" s="1"/>
  <c r="S1790" i="19" s="1"/>
  <c r="S1791" i="19" s="1"/>
  <c r="S1792" i="19" s="1"/>
  <c r="S1793" i="19" s="1"/>
  <c r="S1794" i="19" s="1"/>
  <c r="S1795" i="19" s="1"/>
  <c r="S1796" i="19" s="1"/>
  <c r="S1797" i="19" s="1"/>
  <c r="S1798" i="19" s="1"/>
  <c r="S1799" i="19" s="1"/>
  <c r="S1800" i="19" s="1"/>
  <c r="S1801" i="19" s="1"/>
  <c r="S1802" i="19" s="1"/>
  <c r="S1803" i="19" s="1"/>
  <c r="S1804" i="19" s="1"/>
  <c r="S1805" i="19" s="1"/>
  <c r="S1806" i="19" s="1"/>
  <c r="S1807" i="19" s="1"/>
  <c r="S1808" i="19" s="1"/>
  <c r="S1809" i="19" s="1"/>
  <c r="S1810" i="19" s="1"/>
  <c r="S1811" i="19" s="1"/>
  <c r="S1812" i="19" s="1"/>
  <c r="S1813" i="19" s="1"/>
  <c r="S1814" i="19" s="1"/>
  <c r="S1815" i="19" s="1"/>
  <c r="S1816" i="19" s="1"/>
  <c r="S1817" i="19" s="1"/>
  <c r="S1818" i="19" s="1"/>
  <c r="S1819" i="19" s="1"/>
  <c r="S1820" i="19" s="1"/>
  <c r="S1821" i="19" s="1"/>
  <c r="S1822" i="19" s="1"/>
  <c r="S1823" i="19" s="1"/>
  <c r="S1824" i="19" s="1"/>
  <c r="S1825" i="19" s="1"/>
  <c r="S1826" i="19" s="1"/>
  <c r="S1827" i="19" s="1"/>
  <c r="S1828" i="19" s="1"/>
  <c r="S1829" i="19" s="1"/>
  <c r="S1830" i="19" s="1"/>
  <c r="S1831" i="19" s="1"/>
  <c r="S1832" i="19" s="1"/>
  <c r="S1833" i="19" s="1"/>
  <c r="S1834" i="19" s="1"/>
  <c r="S1835" i="19" s="1"/>
  <c r="S1836" i="19" s="1"/>
  <c r="S1837" i="19" s="1"/>
  <c r="S1838" i="19" s="1"/>
  <c r="S1839" i="19" s="1"/>
  <c r="S1840" i="19" s="1"/>
  <c r="S1841" i="19" s="1"/>
  <c r="S1842" i="19" s="1"/>
  <c r="S1843" i="19" s="1"/>
  <c r="S1844" i="19" s="1"/>
  <c r="S1845" i="19" s="1"/>
  <c r="S1846" i="19" s="1"/>
  <c r="S1847" i="19" s="1"/>
  <c r="S1848" i="19" s="1"/>
  <c r="S1849" i="19" s="1"/>
  <c r="S1850" i="19" s="1"/>
  <c r="S1851" i="19" s="1"/>
  <c r="S1852" i="19" s="1"/>
  <c r="S1853" i="19" s="1"/>
  <c r="S1854" i="19" s="1"/>
  <c r="S1855" i="19" s="1"/>
  <c r="S1856" i="19" s="1"/>
  <c r="S1857" i="19" s="1"/>
  <c r="S1858" i="19" s="1"/>
  <c r="S1859" i="19" s="1"/>
  <c r="S1860" i="19" s="1"/>
  <c r="S1861" i="19" s="1"/>
  <c r="S1862" i="19" s="1"/>
  <c r="S1863" i="19" s="1"/>
  <c r="S1864" i="19" s="1"/>
  <c r="S1865" i="19" s="1"/>
  <c r="S1866" i="19" s="1"/>
  <c r="S1867" i="19" s="1"/>
  <c r="S1868" i="19" s="1"/>
  <c r="S1869" i="19" s="1"/>
  <c r="S1870" i="19" s="1"/>
  <c r="S1871" i="19" s="1"/>
  <c r="S1872" i="19" s="1"/>
  <c r="S1873" i="19" s="1"/>
  <c r="S1874" i="19" s="1"/>
  <c r="S1875" i="19" s="1"/>
  <c r="S1876" i="19" s="1"/>
  <c r="S1877" i="19" s="1"/>
  <c r="S1878" i="19" s="1"/>
  <c r="S1879" i="19" s="1"/>
  <c r="S1880" i="19" s="1"/>
  <c r="S1881" i="19" s="1"/>
  <c r="S1882" i="19" s="1"/>
  <c r="S1883" i="19" s="1"/>
  <c r="S1884" i="19" s="1"/>
  <c r="S1885" i="19" s="1"/>
  <c r="S1886" i="19" s="1"/>
  <c r="S1887" i="19" s="1"/>
  <c r="S1888" i="19" s="1"/>
  <c r="S1889" i="19" s="1"/>
  <c r="S1890" i="19" s="1"/>
  <c r="S1891" i="19" s="1"/>
  <c r="S1892" i="19" s="1"/>
  <c r="S1893" i="19" s="1"/>
  <c r="S1894" i="19" s="1"/>
  <c r="S1895" i="19" s="1"/>
  <c r="S1896" i="19" s="1"/>
  <c r="S1897" i="19" s="1"/>
  <c r="S1898" i="19" s="1"/>
  <c r="S1899" i="19" s="1"/>
  <c r="S1900" i="19" s="1"/>
  <c r="S1901" i="19" s="1"/>
  <c r="S1902" i="19" s="1"/>
  <c r="S1903" i="19" s="1"/>
  <c r="S1904" i="19" s="1"/>
  <c r="S1905" i="19" s="1"/>
  <c r="S1906" i="19" s="1"/>
  <c r="S1907" i="19" s="1"/>
  <c r="S1908" i="19" s="1"/>
  <c r="S1909" i="19" s="1"/>
  <c r="S1910" i="19" s="1"/>
  <c r="S1911" i="19" s="1"/>
  <c r="S1912" i="19" s="1"/>
  <c r="S1913" i="19" s="1"/>
  <c r="S1914" i="19" s="1"/>
  <c r="S1915" i="19" s="1"/>
  <c r="S1916" i="19" s="1"/>
  <c r="S1917" i="19" s="1"/>
  <c r="S1918" i="19" s="1"/>
  <c r="S1919" i="19" s="1"/>
  <c r="S1920" i="19" s="1"/>
  <c r="S1921" i="19" s="1"/>
  <c r="S1922" i="19" s="1"/>
  <c r="S1923" i="19" s="1"/>
  <c r="S1924" i="19" s="1"/>
  <c r="S1925" i="19" s="1"/>
  <c r="S1926" i="19" s="1"/>
  <c r="S1927" i="19" s="1"/>
  <c r="S1928" i="19" s="1"/>
  <c r="S1929" i="19" s="1"/>
  <c r="S1930" i="19" s="1"/>
  <c r="S1931" i="19" s="1"/>
  <c r="S1932" i="19" s="1"/>
  <c r="S1933" i="19" s="1"/>
  <c r="S1934" i="19" s="1"/>
  <c r="S1935" i="19" s="1"/>
  <c r="S1936" i="19" s="1"/>
  <c r="S1937" i="19" s="1"/>
  <c r="S1938" i="19" s="1"/>
  <c r="S1939" i="19" s="1"/>
  <c r="S1940" i="19" s="1"/>
  <c r="S1941" i="19" s="1"/>
  <c r="S1942" i="19" s="1"/>
  <c r="S1943" i="19" s="1"/>
  <c r="S1944" i="19" s="1"/>
  <c r="S1945" i="19" s="1"/>
  <c r="S1946" i="19" s="1"/>
  <c r="S1947" i="19" s="1"/>
  <c r="S1948" i="19" s="1"/>
  <c r="S1949" i="19" s="1"/>
  <c r="S1950" i="19" s="1"/>
  <c r="S1951" i="19" s="1"/>
  <c r="S1952" i="19" s="1"/>
  <c r="S1953" i="19" s="1"/>
  <c r="S1954" i="19" s="1"/>
  <c r="S1955" i="19" s="1"/>
  <c r="S1956" i="19" s="1"/>
  <c r="S1957" i="19" s="1"/>
  <c r="S1958" i="19" s="1"/>
  <c r="S1959" i="19" s="1"/>
  <c r="S1960" i="19" s="1"/>
  <c r="S1961" i="19" s="1"/>
  <c r="S1962" i="19" s="1"/>
  <c r="S1963" i="19" s="1"/>
  <c r="S1964" i="19" s="1"/>
  <c r="S1965" i="19" s="1"/>
  <c r="S1966" i="19" s="1"/>
  <c r="S1967" i="19" s="1"/>
  <c r="S1968" i="19" s="1"/>
  <c r="S1969" i="19" s="1"/>
  <c r="S1970" i="19" s="1"/>
  <c r="S1971" i="19" s="1"/>
  <c r="S1972" i="19" s="1"/>
  <c r="S1973" i="19" s="1"/>
  <c r="S1974" i="19" s="1"/>
  <c r="S1975" i="19" s="1"/>
  <c r="S1976" i="19" s="1"/>
  <c r="S1977" i="19" s="1"/>
  <c r="S1978" i="19" s="1"/>
  <c r="S1979" i="19" s="1"/>
  <c r="S1980" i="19" s="1"/>
  <c r="S1981" i="19" s="1"/>
  <c r="S1982" i="19" s="1"/>
  <c r="S1983" i="19" s="1"/>
  <c r="S1984" i="19" s="1"/>
  <c r="S1985" i="19" s="1"/>
  <c r="S1986" i="19" s="1"/>
  <c r="S1987" i="19" s="1"/>
  <c r="S1988" i="19" s="1"/>
  <c r="S1989" i="19" s="1"/>
  <c r="S1990" i="19" s="1"/>
  <c r="S1991" i="19" s="1"/>
  <c r="S1992" i="19" s="1"/>
  <c r="S1993" i="19" s="1"/>
  <c r="S1994" i="19" s="1"/>
  <c r="S1995" i="19" s="1"/>
  <c r="S1996" i="19" s="1"/>
  <c r="S1997" i="19" s="1"/>
  <c r="S1998" i="19" s="1"/>
  <c r="S1999" i="19" s="1"/>
  <c r="S2000" i="19" s="1"/>
  <c r="S2001" i="19" s="1"/>
  <c r="S2002" i="19" s="1"/>
  <c r="S2003" i="19" s="1"/>
  <c r="S2004" i="19" s="1"/>
  <c r="S2005" i="19" s="1"/>
  <c r="S2006" i="19" s="1"/>
  <c r="S2007" i="19" s="1"/>
  <c r="S2008" i="19" s="1"/>
  <c r="S2009" i="19" s="1"/>
  <c r="S2010" i="19" s="1"/>
  <c r="S2011" i="19" s="1"/>
  <c r="S2012" i="19" s="1"/>
  <c r="S2013" i="19" s="1"/>
  <c r="S2014" i="19" s="1"/>
  <c r="S2015" i="19" s="1"/>
  <c r="S2016" i="19" s="1"/>
  <c r="S2017" i="19" s="1"/>
  <c r="S2018" i="19" s="1"/>
  <c r="S2019" i="19" s="1"/>
  <c r="S2020" i="19" s="1"/>
  <c r="S2021" i="19" s="1"/>
  <c r="S2022" i="19" s="1"/>
  <c r="S2023" i="19" s="1"/>
  <c r="S2024" i="19" s="1"/>
  <c r="S2025" i="19" s="1"/>
  <c r="S2026" i="19" s="1"/>
  <c r="S2027" i="19" s="1"/>
  <c r="S2028" i="19" s="1"/>
  <c r="S2029" i="19" s="1"/>
  <c r="S2030" i="19" s="1"/>
  <c r="S2031" i="19" s="1"/>
  <c r="S2032" i="19" s="1"/>
  <c r="S2033" i="19" s="1"/>
  <c r="S2034" i="19" s="1"/>
  <c r="S2035" i="19" s="1"/>
  <c r="S2036" i="19" s="1"/>
  <c r="S2037" i="19" s="1"/>
  <c r="S2038" i="19" s="1"/>
  <c r="S2039" i="19" s="1"/>
  <c r="S2040" i="19" s="1"/>
  <c r="S2041" i="19" s="1"/>
  <c r="S2042" i="19" s="1"/>
  <c r="S2043" i="19" s="1"/>
  <c r="S2044" i="19" s="1"/>
  <c r="S2045" i="19" s="1"/>
  <c r="S2046" i="19" s="1"/>
  <c r="S2047" i="19" s="1"/>
  <c r="S2048" i="19" s="1"/>
  <c r="S2049" i="19" s="1"/>
  <c r="S2050" i="19" s="1"/>
  <c r="S2051" i="19" s="1"/>
  <c r="S2052" i="19" s="1"/>
  <c r="S2053" i="19" s="1"/>
  <c r="S2054" i="19" s="1"/>
  <c r="S2055" i="19" s="1"/>
  <c r="S2056" i="19" s="1"/>
  <c r="S2057" i="19" s="1"/>
  <c r="S2058" i="19" s="1"/>
  <c r="S2059" i="19" s="1"/>
  <c r="S2060" i="19" s="1"/>
  <c r="S2061" i="19" s="1"/>
  <c r="S2062" i="19" s="1"/>
  <c r="S2063" i="19" s="1"/>
  <c r="S2064" i="19" s="1"/>
  <c r="S2065" i="19" s="1"/>
  <c r="S2066" i="19" s="1"/>
  <c r="S2067" i="19" s="1"/>
  <c r="S2068" i="19" s="1"/>
  <c r="S2069" i="19" s="1"/>
  <c r="S2070" i="19" s="1"/>
  <c r="S2071" i="19" s="1"/>
  <c r="S2072" i="19" s="1"/>
  <c r="S2073" i="19" s="1"/>
  <c r="S2074" i="19" s="1"/>
  <c r="S2075" i="19" s="1"/>
  <c r="S2076" i="19" s="1"/>
  <c r="S2077" i="19" s="1"/>
  <c r="S2078" i="19" s="1"/>
  <c r="S2079" i="19" s="1"/>
  <c r="S2080" i="19" s="1"/>
  <c r="S2081" i="19" s="1"/>
  <c r="S2082" i="19" s="1"/>
  <c r="S2083" i="19" s="1"/>
  <c r="S2084" i="19" s="1"/>
  <c r="S2085" i="19" s="1"/>
  <c r="S2086" i="19" s="1"/>
  <c r="S2087" i="19" s="1"/>
  <c r="S2088" i="19" s="1"/>
  <c r="S2089" i="19" s="1"/>
  <c r="S2090" i="19" s="1"/>
  <c r="S2091" i="19" s="1"/>
  <c r="S2092" i="19" s="1"/>
  <c r="S2093" i="19" s="1"/>
  <c r="S2094" i="19" s="1"/>
  <c r="S2095" i="19" s="1"/>
  <c r="S2096" i="19" s="1"/>
  <c r="S2097" i="19" s="1"/>
  <c r="S2098" i="19" s="1"/>
  <c r="S2099" i="19" s="1"/>
  <c r="S2100" i="19" s="1"/>
  <c r="S2101" i="19" s="1"/>
  <c r="S2102" i="19" s="1"/>
  <c r="S2103" i="19" s="1"/>
  <c r="S2104" i="19" s="1"/>
  <c r="S2105" i="19" s="1"/>
  <c r="S2106" i="19" s="1"/>
  <c r="S2107" i="19" s="1"/>
  <c r="S2108" i="19" s="1"/>
  <c r="S2109" i="19" s="1"/>
  <c r="S2110" i="19" s="1"/>
  <c r="S2111" i="19" s="1"/>
  <c r="S2112" i="19" s="1"/>
  <c r="S2113" i="19" s="1"/>
  <c r="S2114" i="19" s="1"/>
  <c r="S2115" i="19" s="1"/>
  <c r="S2116" i="19" s="1"/>
  <c r="S2117" i="19" s="1"/>
  <c r="S2118" i="19" s="1"/>
  <c r="S2119" i="19" s="1"/>
  <c r="S2120" i="19" s="1"/>
  <c r="S2121" i="19" s="1"/>
  <c r="S2122" i="19" s="1"/>
  <c r="S2123" i="19" s="1"/>
  <c r="S2124" i="19" s="1"/>
  <c r="S2125" i="19" s="1"/>
  <c r="S2126" i="19" s="1"/>
  <c r="S2127" i="19" s="1"/>
  <c r="S2128" i="19" s="1"/>
  <c r="S2129" i="19" s="1"/>
  <c r="S2130" i="19" s="1"/>
  <c r="S2131" i="19" s="1"/>
  <c r="S2132" i="19" s="1"/>
  <c r="S2133" i="19" s="1"/>
  <c r="S2134" i="19" s="1"/>
  <c r="S2135" i="19" s="1"/>
  <c r="S2136" i="19" s="1"/>
  <c r="S2137" i="19" s="1"/>
  <c r="S2138" i="19" s="1"/>
  <c r="S2139" i="19" s="1"/>
  <c r="S2140" i="19" s="1"/>
  <c r="S2141" i="19" s="1"/>
  <c r="S2142" i="19" s="1"/>
  <c r="S2143" i="19" s="1"/>
  <c r="S2144" i="19" s="1"/>
  <c r="S2145" i="19" s="1"/>
  <c r="S2146" i="19" s="1"/>
  <c r="S2147" i="19" s="1"/>
  <c r="S2148" i="19" s="1"/>
  <c r="S2149" i="19" s="1"/>
  <c r="S2150" i="19" s="1"/>
  <c r="S2151" i="19" s="1"/>
  <c r="S2152" i="19" s="1"/>
  <c r="S2153" i="19" s="1"/>
  <c r="S2154" i="19" s="1"/>
  <c r="S2155" i="19" s="1"/>
  <c r="S2156" i="19" s="1"/>
  <c r="S2157" i="19" s="1"/>
  <c r="S2158" i="19" s="1"/>
  <c r="S2159" i="19" s="1"/>
  <c r="S2160" i="19" s="1"/>
  <c r="S2161" i="19" s="1"/>
  <c r="S2162" i="19" s="1"/>
  <c r="S2163" i="19" s="1"/>
  <c r="S2164" i="19" s="1"/>
  <c r="S2165" i="19" s="1"/>
  <c r="S2166" i="19" s="1"/>
  <c r="S2167" i="19" s="1"/>
  <c r="S2168" i="19" s="1"/>
  <c r="S2169" i="19" s="1"/>
  <c r="S2170" i="19" s="1"/>
  <c r="S2171" i="19" s="1"/>
  <c r="S2172" i="19" s="1"/>
  <c r="S2173" i="19" s="1"/>
  <c r="S2174" i="19" s="1"/>
  <c r="S2175" i="19" s="1"/>
  <c r="S2176" i="19" s="1"/>
  <c r="S2177" i="19" s="1"/>
  <c r="S2178" i="19" s="1"/>
  <c r="S2179" i="19" s="1"/>
  <c r="S2180" i="19" s="1"/>
  <c r="S2181" i="19" s="1"/>
  <c r="S2182" i="19" s="1"/>
  <c r="S2183" i="19" s="1"/>
  <c r="S2184" i="19" s="1"/>
  <c r="S2185" i="19" s="1"/>
  <c r="S2186" i="19" s="1"/>
  <c r="S2187" i="19" s="1"/>
  <c r="S2188" i="19" s="1"/>
  <c r="S2189" i="19" s="1"/>
  <c r="S2190" i="19" s="1"/>
  <c r="S2191" i="19" s="1"/>
  <c r="S2192" i="19" s="1"/>
  <c r="S2193" i="19" s="1"/>
  <c r="S2194" i="19" s="1"/>
  <c r="S2195" i="19" s="1"/>
  <c r="S2196" i="19" s="1"/>
  <c r="S2197" i="19" s="1"/>
  <c r="S2198" i="19" s="1"/>
  <c r="S2199" i="19" s="1"/>
  <c r="S2200" i="19" s="1"/>
  <c r="S2201" i="19" s="1"/>
  <c r="S2202" i="19" s="1"/>
  <c r="S2203" i="19" s="1"/>
  <c r="S2204" i="19" s="1"/>
  <c r="S2205" i="19" s="1"/>
  <c r="S2206" i="19" s="1"/>
  <c r="S2207" i="19" s="1"/>
  <c r="S2208" i="19" s="1"/>
  <c r="S2209" i="19" s="1"/>
  <c r="S2210" i="19" s="1"/>
  <c r="S2211" i="19" s="1"/>
  <c r="S2212" i="19" s="1"/>
  <c r="S2213" i="19" s="1"/>
  <c r="S2214" i="19" s="1"/>
  <c r="S2215" i="19" s="1"/>
  <c r="S2216" i="19" s="1"/>
  <c r="S2217" i="19" s="1"/>
  <c r="S2218" i="19" s="1"/>
  <c r="S2219" i="19" s="1"/>
  <c r="S2220" i="19" s="1"/>
  <c r="S2221" i="19" s="1"/>
  <c r="S2222" i="19" s="1"/>
  <c r="S2223" i="19" s="1"/>
  <c r="S2224" i="19" s="1"/>
  <c r="S2225" i="19" s="1"/>
  <c r="S2226" i="19" s="1"/>
  <c r="S2227" i="19" s="1"/>
  <c r="S2228" i="19" s="1"/>
  <c r="S2229" i="19" s="1"/>
  <c r="S2230" i="19" s="1"/>
  <c r="S2231" i="19" s="1"/>
  <c r="S2232" i="19" s="1"/>
  <c r="S2233" i="19" s="1"/>
  <c r="S2234" i="19" s="1"/>
  <c r="S2235" i="19" s="1"/>
  <c r="S2236" i="19" s="1"/>
  <c r="S2237" i="19" s="1"/>
  <c r="S2238" i="19" s="1"/>
  <c r="S2239" i="19" s="1"/>
  <c r="S2240" i="19" s="1"/>
  <c r="S2241" i="19" s="1"/>
  <c r="S2242" i="19" s="1"/>
  <c r="S2243" i="19" s="1"/>
  <c r="S2244" i="19" s="1"/>
  <c r="S2245" i="19" s="1"/>
  <c r="S2246" i="19" s="1"/>
  <c r="S2247" i="19" s="1"/>
  <c r="S2248" i="19" s="1"/>
  <c r="S2249" i="19" s="1"/>
  <c r="S2250" i="19" s="1"/>
  <c r="S2251" i="19" s="1"/>
  <c r="S2252" i="19" s="1"/>
  <c r="S2253" i="19" s="1"/>
  <c r="S2254" i="19" s="1"/>
  <c r="S2255" i="19" s="1"/>
  <c r="S2256" i="19" s="1"/>
  <c r="S2257" i="19" s="1"/>
  <c r="S2258" i="19" s="1"/>
  <c r="S2259" i="19" s="1"/>
  <c r="S2260" i="19" s="1"/>
  <c r="S2261" i="19" s="1"/>
  <c r="S2262" i="19" s="1"/>
  <c r="S2263" i="19" s="1"/>
  <c r="S2264" i="19" s="1"/>
  <c r="S2265" i="19" s="1"/>
  <c r="S2266" i="19" s="1"/>
  <c r="S2267" i="19" s="1"/>
  <c r="S2268" i="19" s="1"/>
  <c r="S2269" i="19" s="1"/>
  <c r="S2270" i="19" s="1"/>
  <c r="S2271" i="19" s="1"/>
  <c r="S2272" i="19" s="1"/>
  <c r="S2273" i="19" s="1"/>
  <c r="S2274" i="19" s="1"/>
  <c r="S2275" i="19" s="1"/>
  <c r="S2276" i="19" s="1"/>
  <c r="S2277" i="19" s="1"/>
  <c r="S2278" i="19" s="1"/>
  <c r="S2279" i="19" s="1"/>
  <c r="S2280" i="19" s="1"/>
  <c r="S2281" i="19" s="1"/>
  <c r="S2282" i="19" s="1"/>
  <c r="S2283" i="19" s="1"/>
  <c r="S2284" i="19" s="1"/>
  <c r="S2285" i="19" s="1"/>
  <c r="S2286" i="19" s="1"/>
  <c r="S2287" i="19" s="1"/>
  <c r="S2288" i="19" s="1"/>
  <c r="S2289" i="19" s="1"/>
  <c r="S2290" i="19" s="1"/>
  <c r="S2291" i="19" s="1"/>
  <c r="S2292" i="19" s="1"/>
  <c r="S2293" i="19" s="1"/>
  <c r="S2294" i="19" s="1"/>
  <c r="S2295" i="19" s="1"/>
  <c r="S2296" i="19" s="1"/>
  <c r="S2297" i="19" s="1"/>
  <c r="S2298" i="19" s="1"/>
  <c r="S2299" i="19" s="1"/>
  <c r="S2300" i="19" s="1"/>
  <c r="S2301" i="19" s="1"/>
  <c r="S2302" i="19" s="1"/>
  <c r="S2303" i="19" s="1"/>
  <c r="S2304" i="19" s="1"/>
  <c r="S2305" i="19" s="1"/>
  <c r="S2306" i="19" s="1"/>
  <c r="S2307" i="19" s="1"/>
  <c r="S2308" i="19" s="1"/>
  <c r="S2309" i="19" s="1"/>
  <c r="S2310" i="19" s="1"/>
  <c r="S2311" i="19" s="1"/>
  <c r="S2312" i="19" s="1"/>
  <c r="S2313" i="19" s="1"/>
  <c r="S2314" i="19" s="1"/>
  <c r="S2315" i="19" s="1"/>
  <c r="S2316" i="19" s="1"/>
  <c r="S2317" i="19" s="1"/>
  <c r="S2318" i="19" s="1"/>
  <c r="S2319" i="19" s="1"/>
  <c r="S2320" i="19" s="1"/>
  <c r="S2321" i="19" s="1"/>
  <c r="S2322" i="19" s="1"/>
  <c r="S2323" i="19" s="1"/>
  <c r="S2324" i="19" s="1"/>
  <c r="S2325" i="19" s="1"/>
  <c r="S2326" i="19" s="1"/>
  <c r="S2327" i="19" s="1"/>
  <c r="S2328" i="19" s="1"/>
  <c r="S2329" i="19" s="1"/>
  <c r="S2330" i="19" s="1"/>
  <c r="S2331" i="19" s="1"/>
  <c r="S2332" i="19" s="1"/>
  <c r="S2333" i="19" s="1"/>
  <c r="S2334" i="19" s="1"/>
  <c r="S2335" i="19" s="1"/>
  <c r="S2336" i="19" s="1"/>
  <c r="S2337" i="19" s="1"/>
  <c r="S2338" i="19" s="1"/>
  <c r="S2339" i="19" s="1"/>
  <c r="S2340" i="19" s="1"/>
  <c r="S2341" i="19" s="1"/>
  <c r="S2342" i="19" s="1"/>
  <c r="S2343" i="19" s="1"/>
  <c r="S2344" i="19" s="1"/>
  <c r="S2345" i="19" s="1"/>
  <c r="S2346" i="19" s="1"/>
  <c r="S2347" i="19" s="1"/>
  <c r="S2348" i="19" s="1"/>
  <c r="S2349" i="19" s="1"/>
  <c r="S2350" i="19" s="1"/>
  <c r="S2351" i="19" s="1"/>
  <c r="S2352" i="19" s="1"/>
  <c r="S2353" i="19" s="1"/>
  <c r="S2354" i="19" s="1"/>
  <c r="S2355" i="19" s="1"/>
  <c r="S2356" i="19" s="1"/>
  <c r="S2357" i="19" s="1"/>
  <c r="S2358" i="19" s="1"/>
  <c r="S2359" i="19" s="1"/>
  <c r="S2360" i="19" s="1"/>
  <c r="S2361" i="19" s="1"/>
  <c r="S2362" i="19" s="1"/>
  <c r="S2363" i="19" s="1"/>
  <c r="S2364" i="19" s="1"/>
  <c r="S2365" i="19" s="1"/>
  <c r="S2366" i="19" s="1"/>
  <c r="S2367" i="19" s="1"/>
  <c r="S2368" i="19" s="1"/>
  <c r="S2369" i="19" s="1"/>
  <c r="S2370" i="19" s="1"/>
  <c r="S2371" i="19" s="1"/>
  <c r="S2372" i="19" s="1"/>
  <c r="S2373" i="19" s="1"/>
  <c r="S2374" i="19" s="1"/>
  <c r="S2375" i="19" s="1"/>
  <c r="S2376" i="19" s="1"/>
  <c r="S2377" i="19" s="1"/>
  <c r="S2378" i="19" s="1"/>
  <c r="S2379" i="19" s="1"/>
  <c r="S2380" i="19" s="1"/>
  <c r="S2381" i="19" s="1"/>
  <c r="S2382" i="19" s="1"/>
  <c r="S2383" i="19" s="1"/>
  <c r="S2384" i="19" s="1"/>
  <c r="S2385" i="19" s="1"/>
  <c r="S2386" i="19" s="1"/>
  <c r="S2387" i="19" s="1"/>
  <c r="S2388" i="19" s="1"/>
  <c r="S2389" i="19" s="1"/>
  <c r="S2390" i="19" s="1"/>
  <c r="S2391" i="19" s="1"/>
  <c r="S2392" i="19" s="1"/>
  <c r="S2393" i="19" s="1"/>
  <c r="S2394" i="19" s="1"/>
  <c r="S2395" i="19" s="1"/>
  <c r="S2396" i="19" s="1"/>
  <c r="S2397" i="19" s="1"/>
  <c r="S2398" i="19" s="1"/>
  <c r="S2399" i="19" s="1"/>
  <c r="S2400" i="19" s="1"/>
  <c r="S2401" i="19" s="1"/>
  <c r="S2402" i="19" s="1"/>
  <c r="S2403" i="19" s="1"/>
  <c r="S2404" i="19" s="1"/>
  <c r="S2405" i="19" s="1"/>
  <c r="S2406" i="19" s="1"/>
  <c r="S2407" i="19" s="1"/>
  <c r="S2408" i="19" s="1"/>
  <c r="S2409" i="19" s="1"/>
  <c r="S2410" i="19" s="1"/>
  <c r="S2411" i="19" s="1"/>
  <c r="S2412" i="19" s="1"/>
  <c r="S2413" i="19" s="1"/>
  <c r="S2414" i="19" s="1"/>
  <c r="S2415" i="19" s="1"/>
  <c r="S2416" i="19" s="1"/>
  <c r="S2417" i="19" s="1"/>
  <c r="S2418" i="19" s="1"/>
  <c r="S2419" i="19" s="1"/>
  <c r="S2420" i="19" s="1"/>
  <c r="S2421" i="19" s="1"/>
  <c r="S2422" i="19" s="1"/>
  <c r="S2423" i="19" s="1"/>
  <c r="S2424" i="19" s="1"/>
  <c r="S2425" i="19" s="1"/>
  <c r="S2426" i="19" s="1"/>
  <c r="S2427" i="19" s="1"/>
  <c r="S2428" i="19" s="1"/>
  <c r="S2429" i="19" s="1"/>
  <c r="S2430" i="19" s="1"/>
  <c r="S2431" i="19" s="1"/>
  <c r="S2432" i="19" s="1"/>
  <c r="S2433" i="19" s="1"/>
  <c r="S2434" i="19" s="1"/>
  <c r="S2435" i="19" s="1"/>
  <c r="S2436" i="19" s="1"/>
  <c r="S2437" i="19" s="1"/>
  <c r="S2438" i="19" s="1"/>
  <c r="S2439" i="19" s="1"/>
  <c r="S2440" i="19" s="1"/>
  <c r="S2441" i="19" s="1"/>
  <c r="S2442" i="19" s="1"/>
  <c r="S2443" i="19" s="1"/>
  <c r="S2444" i="19" s="1"/>
  <c r="S2445" i="19" s="1"/>
  <c r="S2446" i="19" s="1"/>
  <c r="S2447" i="19" s="1"/>
  <c r="S2448" i="19" s="1"/>
  <c r="S2449" i="19" s="1"/>
  <c r="S2450" i="19" s="1"/>
  <c r="S2451" i="19" s="1"/>
  <c r="S2452" i="19" s="1"/>
  <c r="S2453" i="19" s="1"/>
  <c r="S2454" i="19" s="1"/>
  <c r="S2455" i="19" s="1"/>
  <c r="S2456" i="19" s="1"/>
  <c r="S2457" i="19" s="1"/>
  <c r="S2458" i="19" s="1"/>
  <c r="S2459" i="19" s="1"/>
  <c r="S2460" i="19" s="1"/>
  <c r="S2461" i="19" s="1"/>
  <c r="S2462" i="19" s="1"/>
  <c r="S2463" i="19" s="1"/>
  <c r="S2464" i="19" s="1"/>
  <c r="S2465" i="19" s="1"/>
  <c r="S2466" i="19" s="1"/>
  <c r="S2467" i="19" s="1"/>
  <c r="S2468" i="19" s="1"/>
  <c r="S2469" i="19" s="1"/>
  <c r="S2470" i="19" s="1"/>
  <c r="S2471" i="19" s="1"/>
  <c r="S2472" i="19" s="1"/>
  <c r="S2473" i="19" s="1"/>
  <c r="S2474" i="19" s="1"/>
  <c r="S2475" i="19" s="1"/>
  <c r="S2476" i="19" s="1"/>
  <c r="S2477" i="19" s="1"/>
  <c r="S2478" i="19" s="1"/>
  <c r="S2479" i="19" s="1"/>
  <c r="S2480" i="19" s="1"/>
  <c r="S2481" i="19" s="1"/>
  <c r="S2482" i="19" s="1"/>
  <c r="S2483" i="19" s="1"/>
  <c r="S2484" i="19" s="1"/>
  <c r="S2485" i="19" s="1"/>
  <c r="S2486" i="19" s="1"/>
  <c r="S2487" i="19" s="1"/>
  <c r="S2488" i="19" s="1"/>
  <c r="S2489" i="19" s="1"/>
  <c r="S2490" i="19" s="1"/>
  <c r="S2491" i="19" s="1"/>
  <c r="S2492" i="19" s="1"/>
  <c r="S2493" i="19" s="1"/>
  <c r="S2494" i="19" s="1"/>
  <c r="S2495" i="19" s="1"/>
  <c r="S2496" i="19" s="1"/>
  <c r="S2497" i="19" s="1"/>
  <c r="S2498" i="19" s="1"/>
  <c r="S2499" i="19" s="1"/>
  <c r="S2500" i="19" s="1"/>
  <c r="S2501" i="19" s="1"/>
  <c r="S2502" i="19" s="1"/>
  <c r="S2503" i="19" s="1"/>
  <c r="S2504" i="19" s="1"/>
  <c r="S2505" i="19" s="1"/>
  <c r="S2506" i="19" s="1"/>
  <c r="S2507" i="19" s="1"/>
  <c r="S2508" i="19" s="1"/>
  <c r="S2509" i="19" s="1"/>
  <c r="S2510" i="19" s="1"/>
  <c r="S2511" i="19" s="1"/>
  <c r="S2512" i="19" s="1"/>
  <c r="S2513" i="19" s="1"/>
  <c r="S2514" i="19" s="1"/>
  <c r="S2515" i="19" s="1"/>
  <c r="S2516" i="19" s="1"/>
  <c r="S2517" i="19" s="1"/>
  <c r="S2518" i="19" s="1"/>
  <c r="S2519" i="19" s="1"/>
  <c r="S2520" i="19" s="1"/>
  <c r="S2521" i="19" s="1"/>
  <c r="S2522" i="19" s="1"/>
  <c r="S2523" i="19" s="1"/>
  <c r="S2524" i="19" s="1"/>
  <c r="S2525" i="19" s="1"/>
  <c r="S2526" i="19" s="1"/>
  <c r="S2527" i="19" s="1"/>
  <c r="S2528" i="19" s="1"/>
  <c r="S2529" i="19" s="1"/>
  <c r="S2530" i="19" s="1"/>
  <c r="S2531" i="19" s="1"/>
  <c r="S2532" i="19" s="1"/>
  <c r="S2533" i="19" s="1"/>
  <c r="S2534" i="19" s="1"/>
  <c r="S2535" i="19" s="1"/>
  <c r="S2536" i="19" s="1"/>
  <c r="S2537" i="19" s="1"/>
  <c r="S2538" i="19" s="1"/>
  <c r="S2539" i="19" s="1"/>
  <c r="S2540" i="19" s="1"/>
  <c r="S2541" i="19" s="1"/>
  <c r="S2542" i="19" s="1"/>
  <c r="S2543" i="19" s="1"/>
  <c r="S2544" i="19" s="1"/>
  <c r="S2545" i="19" s="1"/>
  <c r="S2546" i="19" s="1"/>
  <c r="S2547" i="19" s="1"/>
  <c r="S2548" i="19" s="1"/>
  <c r="S2549" i="19" s="1"/>
  <c r="S2550" i="19" s="1"/>
  <c r="S2551" i="19" s="1"/>
  <c r="S2552" i="19" s="1"/>
  <c r="S2553" i="19" s="1"/>
  <c r="S2554" i="19" s="1"/>
  <c r="S2555" i="19" s="1"/>
  <c r="S2556" i="19" s="1"/>
  <c r="S2557" i="19" s="1"/>
  <c r="S2558" i="19" s="1"/>
  <c r="S2559" i="19" s="1"/>
  <c r="S2560" i="19" s="1"/>
  <c r="S2561" i="19" s="1"/>
  <c r="S2562" i="19" s="1"/>
  <c r="S2563" i="19" s="1"/>
  <c r="S2564" i="19" s="1"/>
  <c r="S2565" i="19" s="1"/>
  <c r="S2566" i="19" s="1"/>
  <c r="S2567" i="19" s="1"/>
  <c r="S2568" i="19" s="1"/>
  <c r="S2569" i="19" s="1"/>
  <c r="S2570" i="19" s="1"/>
  <c r="S2571" i="19" s="1"/>
  <c r="S2572" i="19" s="1"/>
  <c r="S2573" i="19" s="1"/>
  <c r="S2574" i="19" s="1"/>
  <c r="S2575" i="19" s="1"/>
  <c r="S2576" i="19" s="1"/>
  <c r="S2577" i="19" s="1"/>
  <c r="S2578" i="19" s="1"/>
  <c r="S2579" i="19" s="1"/>
  <c r="S2580" i="19" s="1"/>
  <c r="S2581" i="19" s="1"/>
  <c r="S2582" i="19" s="1"/>
  <c r="S2583" i="19" s="1"/>
  <c r="S2584" i="19" s="1"/>
  <c r="S2585" i="19" s="1"/>
  <c r="S2586" i="19" s="1"/>
  <c r="S2587" i="19" s="1"/>
  <c r="S2588" i="19" s="1"/>
  <c r="S2589" i="19" s="1"/>
  <c r="S2590" i="19" s="1"/>
  <c r="S2591" i="19" s="1"/>
  <c r="S2592" i="19" s="1"/>
  <c r="S2593" i="19" s="1"/>
  <c r="S2594" i="19" s="1"/>
  <c r="S2595" i="19" s="1"/>
  <c r="S2596" i="19" s="1"/>
  <c r="S2597" i="19" s="1"/>
  <c r="S2598" i="19" s="1"/>
  <c r="S2599" i="19" s="1"/>
  <c r="S2600" i="19" s="1"/>
  <c r="S2601" i="19" s="1"/>
  <c r="S2602" i="19" s="1"/>
  <c r="S2603" i="19" s="1"/>
  <c r="S2604" i="19" s="1"/>
  <c r="S2605" i="19" s="1"/>
  <c r="S2606" i="19" s="1"/>
  <c r="S2607" i="19" s="1"/>
  <c r="S2608" i="19" s="1"/>
  <c r="S2609" i="19" s="1"/>
  <c r="S2610" i="19" s="1"/>
  <c r="S2611" i="19" s="1"/>
  <c r="S2612" i="19" s="1"/>
  <c r="S2613" i="19" s="1"/>
  <c r="S2614" i="19" s="1"/>
  <c r="S2615" i="19" s="1"/>
  <c r="S2616" i="19" s="1"/>
  <c r="S2617" i="19" s="1"/>
  <c r="S2618" i="19" s="1"/>
  <c r="S2619" i="19" s="1"/>
  <c r="S2620" i="19" s="1"/>
  <c r="S2621" i="19" s="1"/>
  <c r="S2622" i="19" s="1"/>
  <c r="S2623" i="19" s="1"/>
  <c r="S2624" i="19" s="1"/>
  <c r="S2625" i="19" s="1"/>
  <c r="S2626" i="19" s="1"/>
  <c r="S2627" i="19" s="1"/>
  <c r="S2628" i="19" s="1"/>
  <c r="S2629" i="19" s="1"/>
  <c r="S2630" i="19" s="1"/>
  <c r="S2631" i="19" s="1"/>
  <c r="S2632" i="19" s="1"/>
  <c r="S2633" i="19" s="1"/>
  <c r="S2634" i="19" s="1"/>
  <c r="S2635" i="19" s="1"/>
  <c r="S2636" i="19" s="1"/>
  <c r="S2637" i="19" s="1"/>
  <c r="S2638" i="19" s="1"/>
  <c r="S2639" i="19" s="1"/>
  <c r="S2640" i="19" s="1"/>
  <c r="S2641" i="19" s="1"/>
  <c r="S2642" i="19" s="1"/>
  <c r="S2643" i="19" s="1"/>
  <c r="S2644" i="19" s="1"/>
  <c r="S2645" i="19" s="1"/>
  <c r="S2646" i="19" s="1"/>
  <c r="S2647" i="19" s="1"/>
  <c r="S2648" i="19" s="1"/>
  <c r="S2649" i="19" s="1"/>
  <c r="S2650" i="19" s="1"/>
  <c r="S2651" i="19" s="1"/>
  <c r="S2652" i="19" s="1"/>
  <c r="S2653" i="19" s="1"/>
  <c r="S2654" i="19" s="1"/>
  <c r="S2655" i="19" s="1"/>
  <c r="S2656" i="19" s="1"/>
  <c r="S2657" i="19" s="1"/>
  <c r="S2658" i="19" s="1"/>
  <c r="S2659" i="19" s="1"/>
  <c r="S2660" i="19" s="1"/>
  <c r="S2661" i="19" s="1"/>
  <c r="S2662" i="19" s="1"/>
  <c r="S2663" i="19" s="1"/>
  <c r="S2664" i="19" s="1"/>
  <c r="S2665" i="19" s="1"/>
  <c r="S2666" i="19" s="1"/>
  <c r="S2667" i="19" s="1"/>
  <c r="S2668" i="19" s="1"/>
  <c r="S2669" i="19" s="1"/>
  <c r="S2670" i="19" s="1"/>
  <c r="S2671" i="19" s="1"/>
  <c r="S2672" i="19" s="1"/>
  <c r="S2673" i="19" s="1"/>
  <c r="S2674" i="19" s="1"/>
  <c r="S2675" i="19" s="1"/>
  <c r="S2676" i="19" s="1"/>
  <c r="S2677" i="19" s="1"/>
  <c r="S2678" i="19" s="1"/>
  <c r="S2679" i="19" s="1"/>
  <c r="S2680" i="19" s="1"/>
  <c r="S2681" i="19" s="1"/>
  <c r="S2682" i="19" s="1"/>
  <c r="S2683" i="19" s="1"/>
  <c r="S2684" i="19" s="1"/>
  <c r="S2685" i="19" s="1"/>
  <c r="S2686" i="19" s="1"/>
  <c r="S2687" i="19" s="1"/>
  <c r="S2688" i="19" s="1"/>
  <c r="S2689" i="19" s="1"/>
  <c r="S2690" i="19" s="1"/>
  <c r="S2691" i="19" s="1"/>
  <c r="S2692" i="19" s="1"/>
  <c r="S2693" i="19" s="1"/>
  <c r="S2694" i="19" s="1"/>
  <c r="S2695" i="19" s="1"/>
  <c r="S2696" i="19" s="1"/>
  <c r="S2697" i="19" s="1"/>
  <c r="S2698" i="19" s="1"/>
  <c r="S2699" i="19" s="1"/>
  <c r="S2700" i="19" s="1"/>
  <c r="S2701" i="19" s="1"/>
  <c r="S2702" i="19" s="1"/>
  <c r="S2703" i="19" s="1"/>
  <c r="S2704" i="19" s="1"/>
  <c r="S2705" i="19" s="1"/>
  <c r="S2706" i="19" s="1"/>
  <c r="S2707" i="19" s="1"/>
  <c r="S2708" i="19" s="1"/>
  <c r="S2709" i="19" s="1"/>
  <c r="S2710" i="19" s="1"/>
  <c r="S2711" i="19" s="1"/>
  <c r="S2712" i="19" s="1"/>
  <c r="S2713" i="19" s="1"/>
  <c r="S2714" i="19" s="1"/>
  <c r="S2715" i="19" s="1"/>
  <c r="S2716" i="19" s="1"/>
  <c r="S2717" i="19" s="1"/>
  <c r="S2718" i="19" s="1"/>
  <c r="S2719" i="19" s="1"/>
  <c r="S2720" i="19" s="1"/>
  <c r="S2721" i="19" s="1"/>
  <c r="S2722" i="19" s="1"/>
  <c r="S2723" i="19" s="1"/>
  <c r="S2724" i="19" s="1"/>
  <c r="S2725" i="19" s="1"/>
  <c r="S2726" i="19" s="1"/>
  <c r="S2727" i="19" s="1"/>
  <c r="S2728" i="19" s="1"/>
  <c r="S2729" i="19" s="1"/>
  <c r="S2730" i="19" s="1"/>
  <c r="S2731" i="19" s="1"/>
  <c r="S2732" i="19" s="1"/>
  <c r="S2733" i="19" s="1"/>
  <c r="S2734" i="19" s="1"/>
  <c r="S2735" i="19" s="1"/>
  <c r="S2736" i="19" s="1"/>
  <c r="S2737" i="19" s="1"/>
  <c r="S2738" i="19" s="1"/>
  <c r="S2739" i="19" s="1"/>
  <c r="S2740" i="19" s="1"/>
  <c r="S2741" i="19" s="1"/>
  <c r="S2742" i="19" s="1"/>
  <c r="S2743" i="19" s="1"/>
  <c r="S2744" i="19" s="1"/>
  <c r="S2745" i="19" s="1"/>
  <c r="S2746" i="19" s="1"/>
  <c r="S2747" i="19" s="1"/>
  <c r="S2748" i="19" s="1"/>
  <c r="S2749" i="19" s="1"/>
  <c r="S2750" i="19" s="1"/>
  <c r="S2751" i="19" s="1"/>
  <c r="S2752" i="19" s="1"/>
  <c r="S2753" i="19" s="1"/>
  <c r="S2754" i="19" s="1"/>
  <c r="S2755" i="19" s="1"/>
  <c r="S2756" i="19" s="1"/>
  <c r="S2757" i="19" s="1"/>
  <c r="S2758" i="19" s="1"/>
  <c r="S2759" i="19" s="1"/>
  <c r="S2760" i="19" s="1"/>
  <c r="S2761" i="19" s="1"/>
  <c r="S2762" i="19" s="1"/>
  <c r="S2763" i="19" s="1"/>
  <c r="S2764" i="19" s="1"/>
  <c r="S2765" i="19" s="1"/>
  <c r="S2766" i="19" s="1"/>
  <c r="S2767" i="19" s="1"/>
  <c r="S2768" i="19" s="1"/>
  <c r="S2769" i="19" s="1"/>
  <c r="S2770" i="19" s="1"/>
  <c r="S2771" i="19" s="1"/>
  <c r="S2772" i="19" s="1"/>
  <c r="S2773" i="19" s="1"/>
  <c r="S2774" i="19" s="1"/>
  <c r="S2775" i="19" s="1"/>
  <c r="S2776" i="19" s="1"/>
  <c r="S2777" i="19" s="1"/>
  <c r="S2778" i="19" s="1"/>
  <c r="S2779" i="19" s="1"/>
  <c r="S2780" i="19" s="1"/>
  <c r="S2781" i="19" s="1"/>
  <c r="S2782" i="19" s="1"/>
  <c r="S2783" i="19" s="1"/>
  <c r="S2784" i="19" s="1"/>
  <c r="S2785" i="19" s="1"/>
  <c r="S2786" i="19" s="1"/>
  <c r="S2787" i="19" s="1"/>
  <c r="S2788" i="19" s="1"/>
  <c r="S2789" i="19" s="1"/>
  <c r="S2790" i="19" s="1"/>
  <c r="S2791" i="19" s="1"/>
  <c r="S2792" i="19" s="1"/>
  <c r="S2793" i="19" s="1"/>
  <c r="S2794" i="19" s="1"/>
  <c r="S2795" i="19" s="1"/>
  <c r="S2796" i="19" s="1"/>
  <c r="S2797" i="19" s="1"/>
  <c r="S2798" i="19" s="1"/>
  <c r="S2799" i="19" s="1"/>
  <c r="S2800" i="19" s="1"/>
  <c r="S2801" i="19" s="1"/>
  <c r="S2802" i="19" s="1"/>
  <c r="S2803" i="19" s="1"/>
  <c r="S2804" i="19" s="1"/>
  <c r="S2805" i="19" s="1"/>
  <c r="S2806" i="19" s="1"/>
  <c r="S2807" i="19" s="1"/>
  <c r="S2808" i="19" s="1"/>
  <c r="S2809" i="19" s="1"/>
  <c r="S2810" i="19" s="1"/>
  <c r="S2811" i="19" s="1"/>
  <c r="S2812" i="19" s="1"/>
  <c r="S2813" i="19" s="1"/>
  <c r="S2814" i="19" s="1"/>
  <c r="S2815" i="19" s="1"/>
  <c r="S2816" i="19" s="1"/>
  <c r="S2817" i="19" s="1"/>
  <c r="S2818" i="19" s="1"/>
  <c r="S2819" i="19" s="1"/>
  <c r="S2820" i="19" s="1"/>
  <c r="S2821" i="19" s="1"/>
  <c r="S2822" i="19" s="1"/>
  <c r="S2823" i="19" s="1"/>
  <c r="S2824" i="19" s="1"/>
  <c r="S2825" i="19" s="1"/>
  <c r="S2826" i="19" s="1"/>
  <c r="S2827" i="19" s="1"/>
  <c r="S2828" i="19" s="1"/>
  <c r="S2829" i="19" s="1"/>
  <c r="S2830" i="19" s="1"/>
  <c r="S2831" i="19" s="1"/>
  <c r="S2832" i="19" s="1"/>
  <c r="S2833" i="19" s="1"/>
  <c r="S2834" i="19" s="1"/>
  <c r="S2835" i="19" s="1"/>
  <c r="S2836" i="19" s="1"/>
  <c r="S2837" i="19" s="1"/>
  <c r="S2838" i="19" s="1"/>
  <c r="S2839" i="19" s="1"/>
  <c r="S2840" i="19" s="1"/>
  <c r="S2841" i="19" s="1"/>
  <c r="S2842" i="19" s="1"/>
  <c r="S2843" i="19" s="1"/>
  <c r="S2844" i="19" s="1"/>
  <c r="S2845" i="19" s="1"/>
  <c r="S2846" i="19" s="1"/>
  <c r="S2847" i="19" s="1"/>
  <c r="S2848" i="19" s="1"/>
  <c r="S2849" i="19" s="1"/>
  <c r="S2850" i="19" s="1"/>
  <c r="S2851" i="19" s="1"/>
  <c r="S2852" i="19" s="1"/>
  <c r="S2853" i="19" s="1"/>
  <c r="S2854" i="19" s="1"/>
  <c r="S2855" i="19" s="1"/>
  <c r="S2856" i="19" s="1"/>
  <c r="S2857" i="19" s="1"/>
  <c r="S2858" i="19" s="1"/>
  <c r="S2859" i="19" s="1"/>
  <c r="S2860" i="19" s="1"/>
  <c r="S2861" i="19" s="1"/>
  <c r="S2862" i="19" s="1"/>
  <c r="S2863" i="19" s="1"/>
  <c r="S2864" i="19" s="1"/>
  <c r="S2865" i="19" s="1"/>
  <c r="S2866" i="19" s="1"/>
  <c r="S2867" i="19" s="1"/>
  <c r="S2868" i="19" s="1"/>
  <c r="S2869" i="19" s="1"/>
  <c r="S2870" i="19" s="1"/>
  <c r="S2871" i="19" s="1"/>
  <c r="S2872" i="19" s="1"/>
  <c r="S2873" i="19" s="1"/>
  <c r="S2874" i="19" s="1"/>
  <c r="S2875" i="19" s="1"/>
  <c r="S2876" i="19" s="1"/>
  <c r="S2877" i="19" s="1"/>
  <c r="S2878" i="19" s="1"/>
  <c r="S2879" i="19" s="1"/>
  <c r="S2880" i="19" s="1"/>
  <c r="S2881" i="19" s="1"/>
  <c r="S2882" i="19" s="1"/>
  <c r="S2883" i="19" s="1"/>
  <c r="S2884" i="19" s="1"/>
  <c r="S2885" i="19" s="1"/>
  <c r="S2886" i="19" s="1"/>
  <c r="S2887" i="19" s="1"/>
  <c r="S2888" i="19" s="1"/>
  <c r="S2889" i="19" s="1"/>
  <c r="S2890" i="19" s="1"/>
  <c r="S2891" i="19" s="1"/>
  <c r="S2892" i="19" s="1"/>
  <c r="S2893" i="19" s="1"/>
  <c r="S2894" i="19" s="1"/>
  <c r="S2895" i="19" s="1"/>
  <c r="S2896" i="19" s="1"/>
  <c r="S2897" i="19" s="1"/>
  <c r="S2898" i="19" s="1"/>
  <c r="S2899" i="19" s="1"/>
  <c r="S2900" i="19" s="1"/>
  <c r="S2901" i="19" s="1"/>
  <c r="S2902" i="19" s="1"/>
  <c r="S2903" i="19" s="1"/>
  <c r="S2904" i="19" s="1"/>
  <c r="S2905" i="19" s="1"/>
  <c r="S2906" i="19" s="1"/>
  <c r="S2907" i="19" s="1"/>
  <c r="S2908" i="19" s="1"/>
  <c r="S2909" i="19" s="1"/>
  <c r="S2910" i="19" s="1"/>
  <c r="S2911" i="19" s="1"/>
  <c r="S2912" i="19" s="1"/>
  <c r="S2913" i="19" s="1"/>
  <c r="S2914" i="19" s="1"/>
  <c r="S2915" i="19" s="1"/>
  <c r="S2916" i="19" s="1"/>
  <c r="S2917" i="19" s="1"/>
  <c r="S2918" i="19" s="1"/>
  <c r="S2919" i="19" s="1"/>
  <c r="S2920" i="19" s="1"/>
  <c r="S2921" i="19" s="1"/>
  <c r="S2922" i="19" s="1"/>
  <c r="S2923" i="19" s="1"/>
  <c r="S2924" i="19" s="1"/>
  <c r="S2925" i="19" s="1"/>
  <c r="S2926" i="19" s="1"/>
  <c r="S2927" i="19" s="1"/>
  <c r="S2928" i="19" s="1"/>
  <c r="S2929" i="19" s="1"/>
  <c r="S2930" i="19" s="1"/>
  <c r="S2931" i="19" s="1"/>
  <c r="S2932" i="19" s="1"/>
  <c r="S2933" i="19" s="1"/>
  <c r="S2934" i="19" s="1"/>
  <c r="S2935" i="19" s="1"/>
  <c r="S2936" i="19" s="1"/>
  <c r="S2937" i="19" s="1"/>
  <c r="S2938" i="19" s="1"/>
  <c r="S2939" i="19" s="1"/>
  <c r="S2940" i="19" s="1"/>
  <c r="S2941" i="19" s="1"/>
  <c r="S2942" i="19" s="1"/>
  <c r="S2943" i="19" s="1"/>
  <c r="S2944" i="19" s="1"/>
  <c r="S2945" i="19" s="1"/>
  <c r="S2946" i="19" s="1"/>
  <c r="S2947" i="19" s="1"/>
  <c r="S2948" i="19" s="1"/>
  <c r="S2949" i="19" s="1"/>
  <c r="S2950" i="19" s="1"/>
  <c r="S2951" i="19" s="1"/>
  <c r="S2952" i="19" s="1"/>
  <c r="S2953" i="19" s="1"/>
  <c r="S2954" i="19" s="1"/>
  <c r="S2955" i="19" s="1"/>
  <c r="S2956" i="19" s="1"/>
  <c r="S2957" i="19" s="1"/>
  <c r="S2958" i="19" s="1"/>
  <c r="S2959" i="19" s="1"/>
  <c r="S2960" i="19" s="1"/>
  <c r="S2961" i="19" s="1"/>
  <c r="S2962" i="19" s="1"/>
  <c r="S2963" i="19" s="1"/>
  <c r="S2964" i="19" s="1"/>
  <c r="S2965" i="19" s="1"/>
  <c r="S2966" i="19" s="1"/>
  <c r="S2967" i="19" s="1"/>
  <c r="S2968" i="19" s="1"/>
  <c r="S2969" i="19" s="1"/>
  <c r="S2970" i="19" s="1"/>
  <c r="S2971" i="19" s="1"/>
  <c r="S2972" i="19" s="1"/>
  <c r="S2973" i="19" s="1"/>
  <c r="S2974" i="19" s="1"/>
  <c r="S2975" i="19" s="1"/>
  <c r="S2976" i="19" s="1"/>
  <c r="S2977" i="19" s="1"/>
  <c r="S2978" i="19" s="1"/>
  <c r="S2979" i="19" s="1"/>
  <c r="S2980" i="19" s="1"/>
  <c r="S2981" i="19" s="1"/>
  <c r="S2982" i="19" s="1"/>
  <c r="S2983" i="19" s="1"/>
  <c r="S2984" i="19" s="1"/>
  <c r="S2985" i="19" s="1"/>
  <c r="S2986" i="19" s="1"/>
  <c r="S2987" i="19" s="1"/>
  <c r="S2988" i="19" s="1"/>
  <c r="S2989" i="19" s="1"/>
  <c r="S2990" i="19" s="1"/>
  <c r="S2991" i="19" s="1"/>
  <c r="S2992" i="19" s="1"/>
  <c r="S2993" i="19" s="1"/>
  <c r="S2994" i="19" s="1"/>
  <c r="S2995" i="19" s="1"/>
  <c r="S2996" i="19" s="1"/>
  <c r="S2997" i="19" s="1"/>
  <c r="S2998" i="19" s="1"/>
  <c r="S2999" i="19" s="1"/>
  <c r="S3000" i="19" s="1"/>
  <c r="S3001" i="19" s="1"/>
  <c r="S3002" i="19" s="1"/>
  <c r="S3003" i="19" s="1"/>
  <c r="S3004" i="19" s="1"/>
  <c r="S3005" i="19" s="1"/>
  <c r="S3006" i="19" s="1"/>
  <c r="S3007" i="19" s="1"/>
  <c r="S3008" i="19" s="1"/>
  <c r="S3009" i="19" s="1"/>
  <c r="S3010" i="19" s="1"/>
  <c r="S3011" i="19" s="1"/>
  <c r="S3012" i="19" s="1"/>
  <c r="S3013" i="19" s="1"/>
  <c r="S3014" i="19" s="1"/>
  <c r="S3015" i="19" s="1"/>
  <c r="S3016" i="19" s="1"/>
  <c r="S3017" i="19" s="1"/>
  <c r="S3018" i="19" s="1"/>
  <c r="S3019" i="19" s="1"/>
  <c r="S3020" i="19" s="1"/>
  <c r="S3021" i="19" s="1"/>
  <c r="S3022" i="19" s="1"/>
  <c r="S3023" i="19" s="1"/>
  <c r="S3024" i="19" s="1"/>
  <c r="S3025" i="19" s="1"/>
  <c r="S3026" i="19" s="1"/>
  <c r="S3027" i="19" s="1"/>
  <c r="S3028" i="19" s="1"/>
  <c r="S3029" i="19" s="1"/>
  <c r="S3030" i="19" s="1"/>
  <c r="S3031" i="19" s="1"/>
  <c r="S3032" i="19" s="1"/>
  <c r="S3033" i="19" s="1"/>
  <c r="S3034" i="19" s="1"/>
  <c r="S3035" i="19" s="1"/>
  <c r="S3036" i="19" s="1"/>
  <c r="S3037" i="19" s="1"/>
  <c r="S3038" i="19" s="1"/>
  <c r="S3039" i="19" s="1"/>
  <c r="S3040" i="19" s="1"/>
  <c r="S3041" i="19" s="1"/>
  <c r="S3042" i="19" s="1"/>
  <c r="S3043" i="19" s="1"/>
  <c r="S3044" i="19" s="1"/>
  <c r="S3045" i="19" s="1"/>
  <c r="S3046" i="19" s="1"/>
  <c r="S3047" i="19" s="1"/>
  <c r="S3048" i="19" s="1"/>
  <c r="S3049" i="19" s="1"/>
  <c r="S3050" i="19" s="1"/>
  <c r="S3051" i="19" s="1"/>
  <c r="S3052" i="19" s="1"/>
  <c r="S3053" i="19" s="1"/>
  <c r="S3054" i="19" s="1"/>
  <c r="S3055" i="19" s="1"/>
  <c r="S3056" i="19" s="1"/>
  <c r="S3057" i="19" s="1"/>
  <c r="S3058" i="19" s="1"/>
  <c r="S3059" i="19" s="1"/>
  <c r="S3060" i="19" s="1"/>
  <c r="S3061" i="19" s="1"/>
  <c r="S3062" i="19" s="1"/>
  <c r="S3063" i="19" s="1"/>
  <c r="S3064" i="19" s="1"/>
  <c r="S3065" i="19" s="1"/>
  <c r="S3066" i="19" s="1"/>
  <c r="S3067" i="19" s="1"/>
  <c r="S3068" i="19" s="1"/>
  <c r="S3069" i="19" s="1"/>
  <c r="S3070" i="19" s="1"/>
  <c r="S3071" i="19" s="1"/>
  <c r="S3072" i="19" s="1"/>
  <c r="S3073" i="19" s="1"/>
  <c r="S3074" i="19" s="1"/>
  <c r="S3075" i="19" s="1"/>
  <c r="S3076" i="19" s="1"/>
  <c r="S3077" i="19" s="1"/>
  <c r="S3078" i="19" s="1"/>
  <c r="S3079" i="19" s="1"/>
  <c r="S3080" i="19" s="1"/>
  <c r="S3081" i="19" s="1"/>
  <c r="S3082" i="19" s="1"/>
  <c r="S3083" i="19" s="1"/>
  <c r="S3084" i="19" s="1"/>
  <c r="S3085" i="19" s="1"/>
  <c r="S3086" i="19" s="1"/>
  <c r="S3087" i="19" s="1"/>
  <c r="S3088" i="19" s="1"/>
  <c r="S3089" i="19" s="1"/>
  <c r="S3090" i="19" s="1"/>
  <c r="S3091" i="19" s="1"/>
  <c r="S3092" i="19" s="1"/>
  <c r="S3093" i="19" s="1"/>
  <c r="S3094" i="19" s="1"/>
  <c r="S3095" i="19" s="1"/>
  <c r="S3096" i="19" s="1"/>
  <c r="S3097" i="19" s="1"/>
  <c r="S3098" i="19" s="1"/>
  <c r="S3099" i="19" s="1"/>
  <c r="S3100" i="19" s="1"/>
  <c r="S3101" i="19" s="1"/>
  <c r="S3102" i="19" s="1"/>
  <c r="S3103" i="19" s="1"/>
  <c r="S3104" i="19" s="1"/>
  <c r="S3105" i="19" s="1"/>
  <c r="S3106" i="19" s="1"/>
  <c r="S3107" i="19" s="1"/>
  <c r="S3108" i="19" s="1"/>
  <c r="S3109" i="19" s="1"/>
  <c r="S3110" i="19" s="1"/>
  <c r="S3111" i="19" s="1"/>
  <c r="S3112" i="19" s="1"/>
  <c r="S3113" i="19" s="1"/>
  <c r="S3114" i="19" s="1"/>
  <c r="S3115" i="19" s="1"/>
  <c r="S3116" i="19" s="1"/>
  <c r="S3117" i="19" s="1"/>
  <c r="S3118" i="19" s="1"/>
  <c r="S3119" i="19" s="1"/>
  <c r="S3120" i="19" s="1"/>
  <c r="S3121" i="19" s="1"/>
  <c r="S3122" i="19" s="1"/>
  <c r="S3123" i="19" s="1"/>
  <c r="S3124" i="19" s="1"/>
  <c r="S3125" i="19" s="1"/>
  <c r="S3126" i="19" s="1"/>
  <c r="S3127" i="19" s="1"/>
  <c r="S3128" i="19" s="1"/>
  <c r="S3129" i="19" s="1"/>
  <c r="S3130" i="19" s="1"/>
  <c r="S3131" i="19" s="1"/>
  <c r="S3132" i="19" s="1"/>
  <c r="S3133" i="19" s="1"/>
  <c r="S3134" i="19" s="1"/>
  <c r="S3135" i="19" s="1"/>
  <c r="S3136" i="19" s="1"/>
  <c r="S3137" i="19" s="1"/>
  <c r="S3138" i="19" s="1"/>
  <c r="S3139" i="19" s="1"/>
  <c r="S3140" i="19" s="1"/>
  <c r="S3141" i="19" s="1"/>
  <c r="S3142" i="19" s="1"/>
  <c r="S3143" i="19" s="1"/>
  <c r="S3144" i="19" s="1"/>
  <c r="S3145" i="19" s="1"/>
  <c r="S3146" i="19" s="1"/>
  <c r="S3147" i="19" s="1"/>
  <c r="S3148" i="19" s="1"/>
  <c r="S3149" i="19" s="1"/>
  <c r="S3150" i="19" s="1"/>
  <c r="S3151" i="19" s="1"/>
  <c r="S3152" i="19" s="1"/>
  <c r="S3153" i="19" s="1"/>
  <c r="S3154" i="19" s="1"/>
  <c r="S3155" i="19" s="1"/>
  <c r="S3156" i="19" s="1"/>
  <c r="S3157" i="19" s="1"/>
  <c r="S3158" i="19" s="1"/>
  <c r="S3159" i="19" s="1"/>
  <c r="S3160" i="19" s="1"/>
  <c r="S3161" i="19" s="1"/>
  <c r="S3162" i="19" s="1"/>
  <c r="S3163" i="19" s="1"/>
  <c r="S3164" i="19" s="1"/>
  <c r="S3165" i="19" s="1"/>
  <c r="S3166" i="19" s="1"/>
  <c r="S3167" i="19" s="1"/>
  <c r="S3168" i="19" s="1"/>
  <c r="S3169" i="19" s="1"/>
  <c r="S3170" i="19" s="1"/>
  <c r="S3171" i="19" s="1"/>
  <c r="S3172" i="19" s="1"/>
  <c r="S3173" i="19" s="1"/>
  <c r="S3174" i="19" s="1"/>
  <c r="S3175" i="19" s="1"/>
  <c r="S3176" i="19" s="1"/>
  <c r="S3177" i="19" s="1"/>
  <c r="S3178" i="19" s="1"/>
  <c r="S3179" i="19" s="1"/>
  <c r="S3180" i="19" s="1"/>
  <c r="S3181" i="19" s="1"/>
  <c r="S3182" i="19" s="1"/>
  <c r="S3183" i="19" s="1"/>
  <c r="S3184" i="19" s="1"/>
  <c r="S3185" i="19" s="1"/>
  <c r="S3186" i="19" s="1"/>
  <c r="S3187" i="19" s="1"/>
  <c r="S3188" i="19" s="1"/>
  <c r="S3189" i="19" s="1"/>
  <c r="S3190" i="19" s="1"/>
  <c r="S3191" i="19" s="1"/>
  <c r="S3192" i="19" s="1"/>
  <c r="S3193" i="19" s="1"/>
  <c r="S3194" i="19" s="1"/>
  <c r="S3195" i="19" s="1"/>
  <c r="S3196" i="19" s="1"/>
  <c r="S3197" i="19" s="1"/>
  <c r="S3198" i="19" s="1"/>
  <c r="S3199" i="19" s="1"/>
  <c r="S3200" i="19" s="1"/>
  <c r="S3201" i="19" s="1"/>
  <c r="S3202" i="19" s="1"/>
  <c r="S3203" i="19" s="1"/>
  <c r="S3204" i="19" s="1"/>
  <c r="S3205" i="19" s="1"/>
  <c r="S3206" i="19" s="1"/>
  <c r="S3207" i="19" s="1"/>
  <c r="S3208" i="19" s="1"/>
  <c r="S3209" i="19" s="1"/>
  <c r="S3210" i="19" s="1"/>
  <c r="S3211" i="19" s="1"/>
  <c r="S3212" i="19" s="1"/>
  <c r="S3213" i="19" s="1"/>
  <c r="S3214" i="19" s="1"/>
  <c r="S3215" i="19" s="1"/>
  <c r="S3216" i="19" s="1"/>
  <c r="S3217" i="19" s="1"/>
  <c r="S3218" i="19" s="1"/>
  <c r="S3219" i="19" s="1"/>
  <c r="S3220" i="19" s="1"/>
  <c r="S3221" i="19" s="1"/>
  <c r="S3222" i="19" s="1"/>
  <c r="S3223" i="19" s="1"/>
  <c r="S3224" i="19" s="1"/>
  <c r="S3225" i="19" s="1"/>
  <c r="S3226" i="19" s="1"/>
  <c r="S3227" i="19" s="1"/>
  <c r="S3228" i="19" s="1"/>
  <c r="S3229" i="19" s="1"/>
  <c r="S3230" i="19" s="1"/>
  <c r="S3231" i="19" s="1"/>
  <c r="S3232" i="19" s="1"/>
  <c r="S3233" i="19" s="1"/>
  <c r="S3234" i="19" s="1"/>
  <c r="S3235" i="19" s="1"/>
  <c r="S3236" i="19" s="1"/>
  <c r="S3237" i="19" s="1"/>
  <c r="S3238" i="19" s="1"/>
  <c r="S3239" i="19" s="1"/>
  <c r="S3240" i="19" s="1"/>
  <c r="S3241" i="19" s="1"/>
  <c r="S3242" i="19" s="1"/>
  <c r="S3243" i="19" s="1"/>
  <c r="S3244" i="19" s="1"/>
  <c r="S3245" i="19" s="1"/>
  <c r="S3246" i="19" s="1"/>
  <c r="S3247" i="19" s="1"/>
  <c r="S3248" i="19" s="1"/>
  <c r="S3249" i="19" s="1"/>
  <c r="S3250" i="19" s="1"/>
  <c r="S3251" i="19" s="1"/>
  <c r="S3252" i="19" s="1"/>
  <c r="S3253" i="19" s="1"/>
  <c r="S3254" i="19" s="1"/>
  <c r="S3255" i="19" s="1"/>
  <c r="S3256" i="19" s="1"/>
  <c r="S3257" i="19" s="1"/>
  <c r="S3258" i="19" s="1"/>
  <c r="S3259" i="19" s="1"/>
  <c r="S3260" i="19" s="1"/>
  <c r="S3261" i="19" s="1"/>
  <c r="S3262" i="19" s="1"/>
  <c r="S3263" i="19" s="1"/>
  <c r="S3264" i="19" s="1"/>
  <c r="S3265" i="19" s="1"/>
  <c r="S3266" i="19" s="1"/>
  <c r="S3267" i="19" s="1"/>
  <c r="S3268" i="19" s="1"/>
  <c r="S3269" i="19" s="1"/>
  <c r="S3270" i="19" s="1"/>
  <c r="S3271" i="19" s="1"/>
  <c r="S3272" i="19" s="1"/>
  <c r="S3273" i="19" s="1"/>
  <c r="S3274" i="19" s="1"/>
  <c r="S3275" i="19" s="1"/>
  <c r="S3276" i="19" s="1"/>
  <c r="S3277" i="19" s="1"/>
  <c r="S3278" i="19" s="1"/>
  <c r="S3279" i="19" s="1"/>
  <c r="S3280" i="19" s="1"/>
  <c r="S3281" i="19" s="1"/>
  <c r="S3282" i="19" s="1"/>
  <c r="S3283" i="19" s="1"/>
  <c r="S3284" i="19" s="1"/>
  <c r="S3285" i="19" s="1"/>
  <c r="S3286" i="19" s="1"/>
  <c r="S3287" i="19" s="1"/>
  <c r="S3288" i="19" s="1"/>
  <c r="S3289" i="19" s="1"/>
  <c r="S3290" i="19" s="1"/>
  <c r="S3291" i="19" s="1"/>
  <c r="S3292" i="19" s="1"/>
  <c r="S3293" i="19" s="1"/>
  <c r="S3294" i="19" s="1"/>
  <c r="S3295" i="19" s="1"/>
  <c r="S3296" i="19" s="1"/>
  <c r="S3297" i="19" s="1"/>
  <c r="S3298" i="19" s="1"/>
  <c r="S3299" i="19" s="1"/>
  <c r="S3300" i="19" s="1"/>
  <c r="S3301" i="19" s="1"/>
  <c r="S3302" i="19" s="1"/>
  <c r="S3303" i="19" s="1"/>
  <c r="S3304" i="19" s="1"/>
  <c r="S3305" i="19" s="1"/>
  <c r="S3306" i="19" s="1"/>
  <c r="S3307" i="19" s="1"/>
  <c r="S3308" i="19" s="1"/>
  <c r="S3309" i="19" s="1"/>
  <c r="S3310" i="19" s="1"/>
  <c r="S3311" i="19" s="1"/>
  <c r="S3312" i="19" s="1"/>
  <c r="S3313" i="19" s="1"/>
  <c r="S3314" i="19" s="1"/>
  <c r="S3315" i="19" s="1"/>
  <c r="S3316" i="19" s="1"/>
  <c r="S3317" i="19" s="1"/>
  <c r="S3318" i="19" s="1"/>
  <c r="S3319" i="19" s="1"/>
  <c r="S3320" i="19" s="1"/>
  <c r="S3321" i="19" s="1"/>
  <c r="S3322" i="19" s="1"/>
  <c r="S3323" i="19" s="1"/>
  <c r="S3324" i="19" s="1"/>
  <c r="S3325" i="19" s="1"/>
  <c r="S3326" i="19" s="1"/>
  <c r="S3327" i="19" s="1"/>
  <c r="S3328" i="19" s="1"/>
  <c r="S3329" i="19" s="1"/>
  <c r="S3330" i="19" s="1"/>
  <c r="S3331" i="19" s="1"/>
  <c r="S3332" i="19" s="1"/>
  <c r="S3333" i="19" s="1"/>
  <c r="S3334" i="19" s="1"/>
  <c r="S3335" i="19" s="1"/>
  <c r="S3336" i="19" s="1"/>
  <c r="S3337" i="19" s="1"/>
  <c r="S3338" i="19" s="1"/>
  <c r="S3339" i="19" s="1"/>
  <c r="S3340" i="19" s="1"/>
  <c r="S3341" i="19" s="1"/>
  <c r="S3342" i="19" s="1"/>
  <c r="S3343" i="19" s="1"/>
  <c r="S3344" i="19" s="1"/>
  <c r="S3345" i="19" s="1"/>
  <c r="S3346" i="19" s="1"/>
  <c r="S3347" i="19" s="1"/>
  <c r="S3348" i="19" s="1"/>
  <c r="S3349" i="19" s="1"/>
  <c r="S3350" i="19" s="1"/>
  <c r="S3351" i="19" s="1"/>
  <c r="S3352" i="19" s="1"/>
  <c r="S3353" i="19" s="1"/>
  <c r="S3354" i="19" s="1"/>
  <c r="S3355" i="19" s="1"/>
  <c r="S3356" i="19" s="1"/>
  <c r="S3357" i="19" s="1"/>
  <c r="S3358" i="19" s="1"/>
  <c r="S3359" i="19" s="1"/>
  <c r="S3360" i="19" s="1"/>
  <c r="S3361" i="19" s="1"/>
  <c r="S3362" i="19" s="1"/>
  <c r="S3363" i="19" s="1"/>
  <c r="S3364" i="19" s="1"/>
  <c r="S3365" i="19" s="1"/>
  <c r="S3366" i="19" s="1"/>
  <c r="S3367" i="19" s="1"/>
  <c r="S3368" i="19" s="1"/>
  <c r="S3369" i="19" s="1"/>
  <c r="S3370" i="19" s="1"/>
  <c r="S3371" i="19" s="1"/>
  <c r="S3372" i="19" s="1"/>
  <c r="S3373" i="19" s="1"/>
  <c r="S3374" i="19" s="1"/>
  <c r="S3375" i="19" s="1"/>
  <c r="S3376" i="19" s="1"/>
  <c r="S3377" i="19" s="1"/>
  <c r="S3378" i="19" s="1"/>
  <c r="S3379" i="19" s="1"/>
  <c r="S3380" i="19" s="1"/>
  <c r="S3381" i="19" s="1"/>
  <c r="S3382" i="19" s="1"/>
  <c r="S3383" i="19" s="1"/>
  <c r="S3384" i="19" s="1"/>
  <c r="S3385" i="19" s="1"/>
  <c r="S3386" i="19" s="1"/>
  <c r="S3387" i="19" s="1"/>
  <c r="S3388" i="19" s="1"/>
  <c r="S3389" i="19" s="1"/>
  <c r="S3390" i="19" s="1"/>
  <c r="S3391" i="19" s="1"/>
  <c r="S3392" i="19" s="1"/>
  <c r="S3393" i="19" s="1"/>
  <c r="S3394" i="19" s="1"/>
  <c r="S3395" i="19" s="1"/>
  <c r="S3396" i="19" s="1"/>
  <c r="S3397" i="19" s="1"/>
  <c r="S3398" i="19" s="1"/>
  <c r="S3399" i="19" s="1"/>
  <c r="S3400" i="19" s="1"/>
  <c r="S3401" i="19" s="1"/>
  <c r="S3402" i="19" s="1"/>
  <c r="S3403" i="19" s="1"/>
  <c r="S3404" i="19" s="1"/>
  <c r="S3405" i="19" s="1"/>
  <c r="S3406" i="19" s="1"/>
  <c r="S3407" i="19" s="1"/>
  <c r="S3408" i="19" s="1"/>
  <c r="S3409" i="19" s="1"/>
  <c r="S3410" i="19" s="1"/>
  <c r="S3411" i="19" s="1"/>
  <c r="S3412" i="19" s="1"/>
  <c r="S3413" i="19" s="1"/>
  <c r="S3414" i="19" s="1"/>
  <c r="S3415" i="19" s="1"/>
  <c r="S3416" i="19" s="1"/>
  <c r="S3417" i="19" s="1"/>
  <c r="S3418" i="19" s="1"/>
  <c r="S3419" i="19" s="1"/>
  <c r="S3420" i="19" s="1"/>
  <c r="S3421" i="19" s="1"/>
  <c r="S3422" i="19" s="1"/>
  <c r="S3423" i="19" s="1"/>
  <c r="S3424" i="19" s="1"/>
  <c r="S3425" i="19" s="1"/>
  <c r="S3426" i="19" s="1"/>
  <c r="S3427" i="19" s="1"/>
  <c r="S3428" i="19" s="1"/>
  <c r="S3429" i="19" s="1"/>
  <c r="S3430" i="19" s="1"/>
  <c r="S3431" i="19" s="1"/>
  <c r="S3432" i="19" s="1"/>
  <c r="S3433" i="19" s="1"/>
  <c r="S3434" i="19" s="1"/>
  <c r="S3435" i="19" s="1"/>
  <c r="S3436" i="19" s="1"/>
  <c r="S3437" i="19" s="1"/>
  <c r="S3438" i="19" s="1"/>
  <c r="S3439" i="19" s="1"/>
  <c r="S3440" i="19" s="1"/>
  <c r="S3441" i="19" s="1"/>
  <c r="S3442" i="19" s="1"/>
  <c r="S3443" i="19" s="1"/>
  <c r="S3444" i="19" s="1"/>
  <c r="S3445" i="19" s="1"/>
  <c r="S3446" i="19" s="1"/>
  <c r="S3447" i="19" s="1"/>
  <c r="S3448" i="19" s="1"/>
  <c r="S3449" i="19" s="1"/>
  <c r="S3450" i="19" s="1"/>
  <c r="S3451" i="19" s="1"/>
  <c r="S3452" i="19" s="1"/>
  <c r="S3453" i="19" s="1"/>
  <c r="S3454" i="19" s="1"/>
  <c r="S3455" i="19" s="1"/>
  <c r="S3456" i="19" s="1"/>
  <c r="S3457" i="19" s="1"/>
  <c r="S3458" i="19" s="1"/>
  <c r="S3459" i="19" s="1"/>
  <c r="S3460" i="19" s="1"/>
  <c r="S3461" i="19" s="1"/>
  <c r="S3462" i="19" s="1"/>
  <c r="S3463" i="19" s="1"/>
  <c r="S3464" i="19" s="1"/>
  <c r="S3465" i="19" s="1"/>
  <c r="S3466" i="19" s="1"/>
  <c r="S3467" i="19" s="1"/>
  <c r="S3468" i="19" s="1"/>
  <c r="S3469" i="19" s="1"/>
  <c r="S3470" i="19" s="1"/>
  <c r="S3471" i="19" s="1"/>
  <c r="S3472" i="19" s="1"/>
  <c r="S3473" i="19" s="1"/>
  <c r="S3474" i="19" s="1"/>
  <c r="S3475" i="19" s="1"/>
  <c r="S3476" i="19" s="1"/>
  <c r="S3477" i="19" s="1"/>
  <c r="S3478" i="19" s="1"/>
  <c r="S3479" i="19" s="1"/>
  <c r="S3480" i="19" s="1"/>
  <c r="S3481" i="19" s="1"/>
  <c r="S3482" i="19" s="1"/>
  <c r="S3483" i="19" s="1"/>
  <c r="S3484" i="19" s="1"/>
  <c r="S3485" i="19" s="1"/>
  <c r="S3486" i="19" s="1"/>
  <c r="S3487" i="19" s="1"/>
  <c r="S3488" i="19" s="1"/>
  <c r="S3489" i="19" s="1"/>
  <c r="S3490" i="19" s="1"/>
  <c r="S3491" i="19" s="1"/>
  <c r="S3492" i="19" s="1"/>
  <c r="S3493" i="19" s="1"/>
  <c r="S3494" i="19" s="1"/>
  <c r="S3495" i="19" s="1"/>
  <c r="S3496" i="19" s="1"/>
  <c r="S3497" i="19" s="1"/>
  <c r="S3498" i="19" s="1"/>
  <c r="S3499" i="19" s="1"/>
  <c r="S3500" i="19" s="1"/>
  <c r="S3501" i="19" s="1"/>
  <c r="S3502" i="19" s="1"/>
  <c r="S3503" i="19" s="1"/>
  <c r="S3504" i="19" s="1"/>
  <c r="S3505" i="19" s="1"/>
  <c r="S3506" i="19" s="1"/>
  <c r="S3507" i="19" s="1"/>
  <c r="S3508" i="19" s="1"/>
  <c r="S3509" i="19" s="1"/>
  <c r="S3510" i="19" s="1"/>
  <c r="S3511" i="19" s="1"/>
  <c r="S3512" i="19" s="1"/>
  <c r="S3513" i="19" s="1"/>
  <c r="S3514" i="19" s="1"/>
  <c r="S3515" i="19" s="1"/>
  <c r="S3516" i="19" s="1"/>
  <c r="S3517" i="19" s="1"/>
  <c r="S3518" i="19" s="1"/>
  <c r="S3519" i="19" s="1"/>
  <c r="S3520" i="19" s="1"/>
  <c r="S3521" i="19" s="1"/>
  <c r="S3522" i="19" s="1"/>
  <c r="S3523" i="19" s="1"/>
  <c r="S3524" i="19" s="1"/>
  <c r="S3525" i="19" s="1"/>
  <c r="S3526" i="19" s="1"/>
  <c r="S3527" i="19" s="1"/>
  <c r="S3528" i="19" s="1"/>
  <c r="S3529" i="19" s="1"/>
  <c r="S3530" i="19" s="1"/>
  <c r="S3531" i="19" s="1"/>
  <c r="S3532" i="19" s="1"/>
  <c r="S3533" i="19" s="1"/>
  <c r="S3534" i="19" s="1"/>
  <c r="S3535" i="19" s="1"/>
  <c r="S3536" i="19" s="1"/>
  <c r="S3537" i="19" s="1"/>
  <c r="S3538" i="19" s="1"/>
  <c r="S3539" i="19" s="1"/>
  <c r="S3540" i="19" s="1"/>
  <c r="S3541" i="19" s="1"/>
  <c r="S3542" i="19" s="1"/>
  <c r="S3543" i="19" s="1"/>
  <c r="S3544" i="19" s="1"/>
  <c r="S3545" i="19" s="1"/>
  <c r="S3546" i="19" s="1"/>
  <c r="S3547" i="19" s="1"/>
  <c r="S3548" i="19" s="1"/>
  <c r="S3549" i="19" s="1"/>
  <c r="S3550" i="19" s="1"/>
  <c r="S3551" i="19" s="1"/>
  <c r="S3552" i="19" s="1"/>
  <c r="S3553" i="19" s="1"/>
  <c r="S3554" i="19" s="1"/>
  <c r="S3555" i="19" s="1"/>
  <c r="S3556" i="19" s="1"/>
  <c r="S3557" i="19" s="1"/>
  <c r="S3558" i="19" s="1"/>
  <c r="S3559" i="19" s="1"/>
  <c r="S3560" i="19" s="1"/>
  <c r="S3561" i="19" s="1"/>
  <c r="S3562" i="19" s="1"/>
  <c r="S3563" i="19" s="1"/>
  <c r="S3564" i="19" s="1"/>
  <c r="S3565" i="19" s="1"/>
  <c r="S3566" i="19" s="1"/>
  <c r="S3567" i="19" s="1"/>
  <c r="S3568" i="19" s="1"/>
  <c r="S3569" i="19" s="1"/>
  <c r="S3570" i="19" s="1"/>
  <c r="S3571" i="19" s="1"/>
  <c r="S3572" i="19" s="1"/>
  <c r="S3573" i="19" s="1"/>
  <c r="S3574" i="19" s="1"/>
  <c r="S3575" i="19" s="1"/>
  <c r="S3576" i="19" s="1"/>
  <c r="S3577" i="19" s="1"/>
  <c r="S3578" i="19" s="1"/>
  <c r="S3579" i="19" s="1"/>
  <c r="S3580" i="19" s="1"/>
  <c r="S3581" i="19" s="1"/>
  <c r="S3582" i="19" s="1"/>
  <c r="S3583" i="19" s="1"/>
  <c r="S3584" i="19" s="1"/>
  <c r="S3585" i="19" s="1"/>
  <c r="S3586" i="19" s="1"/>
  <c r="S3587" i="19" s="1"/>
  <c r="S3588" i="19" s="1"/>
  <c r="S3589" i="19" s="1"/>
  <c r="S3590" i="19" s="1"/>
  <c r="S3591" i="19" s="1"/>
  <c r="S3592" i="19" s="1"/>
  <c r="S3593" i="19" s="1"/>
  <c r="S3594" i="19" s="1"/>
  <c r="S3595" i="19" s="1"/>
  <c r="S3596" i="19" s="1"/>
  <c r="S3597" i="19" s="1"/>
  <c r="S3598" i="19" s="1"/>
  <c r="S3599" i="19" s="1"/>
  <c r="S3600" i="19" s="1"/>
  <c r="S3601" i="19" s="1"/>
  <c r="S3602" i="19" s="1"/>
  <c r="S3603" i="19" s="1"/>
  <c r="S3604" i="19" s="1"/>
  <c r="S3605" i="19" s="1"/>
  <c r="S3606" i="19" s="1"/>
  <c r="S3607" i="19" s="1"/>
  <c r="S3608" i="19" s="1"/>
  <c r="S3609" i="19" s="1"/>
  <c r="S3610" i="19" s="1"/>
  <c r="S3611" i="19" s="1"/>
  <c r="S3612" i="19" s="1"/>
  <c r="S3613" i="19" s="1"/>
  <c r="S3614" i="19" s="1"/>
  <c r="S3615" i="19" s="1"/>
  <c r="S3616" i="19" s="1"/>
  <c r="S3617" i="19" s="1"/>
  <c r="S3618" i="19" s="1"/>
  <c r="S3619" i="19" s="1"/>
  <c r="S3620" i="19" s="1"/>
  <c r="S3621" i="19" s="1"/>
  <c r="S3622" i="19" s="1"/>
  <c r="S3623" i="19" s="1"/>
  <c r="S3624" i="19" s="1"/>
  <c r="S3625" i="19" s="1"/>
  <c r="S3626" i="19" s="1"/>
  <c r="S3627" i="19" s="1"/>
  <c r="S3628" i="19" s="1"/>
  <c r="S3629" i="19" s="1"/>
  <c r="S3630" i="19" s="1"/>
  <c r="S3631" i="19" s="1"/>
  <c r="S3632" i="19" s="1"/>
  <c r="S3633" i="19" s="1"/>
  <c r="S3634" i="19" s="1"/>
  <c r="S3635" i="19" s="1"/>
  <c r="S3636" i="19" s="1"/>
  <c r="S3637" i="19" s="1"/>
  <c r="S3638" i="19" s="1"/>
  <c r="S3639" i="19" s="1"/>
  <c r="S3640" i="19" s="1"/>
  <c r="S3641" i="19" s="1"/>
  <c r="S3642" i="19" s="1"/>
  <c r="S3643" i="19" s="1"/>
  <c r="S3644" i="19" s="1"/>
  <c r="S3645" i="19" s="1"/>
  <c r="S3646" i="19" s="1"/>
  <c r="S3647" i="19" s="1"/>
  <c r="S3648" i="19" s="1"/>
  <c r="S3649" i="19" s="1"/>
  <c r="S3650" i="19" s="1"/>
  <c r="S3651" i="19" s="1"/>
  <c r="S3652" i="19" s="1"/>
  <c r="S3653" i="19" s="1"/>
  <c r="S3654" i="19" s="1"/>
  <c r="S3655" i="19" s="1"/>
  <c r="S3656" i="19" s="1"/>
  <c r="S3657" i="19" s="1"/>
  <c r="S3658" i="19" s="1"/>
  <c r="S3659" i="19" s="1"/>
  <c r="S3660" i="19" s="1"/>
  <c r="S3661" i="19" s="1"/>
  <c r="S3662" i="19" s="1"/>
  <c r="S3663" i="19" s="1"/>
  <c r="S3664" i="19" s="1"/>
  <c r="S3665" i="19" s="1"/>
  <c r="S3666" i="19" s="1"/>
  <c r="S3667" i="19" s="1"/>
  <c r="S3668" i="19" s="1"/>
  <c r="S3669" i="19" s="1"/>
  <c r="S3670" i="19" s="1"/>
  <c r="S3671" i="19" s="1"/>
  <c r="S3672" i="19" s="1"/>
  <c r="S3673" i="19" s="1"/>
  <c r="S3674" i="19" s="1"/>
  <c r="S3675" i="19" s="1"/>
  <c r="S3676" i="19" s="1"/>
  <c r="S3677" i="19" s="1"/>
  <c r="S3678" i="19" s="1"/>
  <c r="S3679" i="19" s="1"/>
  <c r="S3680" i="19" s="1"/>
  <c r="S3681" i="19" s="1"/>
  <c r="S3682" i="19" s="1"/>
  <c r="S3683" i="19" s="1"/>
  <c r="S3684" i="19" s="1"/>
  <c r="S3685" i="19" s="1"/>
  <c r="S3686" i="19" s="1"/>
  <c r="S3687" i="19" s="1"/>
  <c r="S3688" i="19" s="1"/>
  <c r="S3689" i="19" s="1"/>
  <c r="S3690" i="19" s="1"/>
  <c r="S3691" i="19" s="1"/>
  <c r="S3692" i="19" s="1"/>
  <c r="S3693" i="19" s="1"/>
  <c r="S3694" i="19" s="1"/>
  <c r="S3695" i="19" s="1"/>
  <c r="S3696" i="19" s="1"/>
  <c r="S3697" i="19" s="1"/>
  <c r="S3698" i="19" s="1"/>
  <c r="S3699" i="19" s="1"/>
  <c r="S3700" i="19" s="1"/>
  <c r="S3701" i="19" s="1"/>
  <c r="S3702" i="19" s="1"/>
  <c r="S3703" i="19" s="1"/>
  <c r="S3704" i="19" s="1"/>
  <c r="S3705" i="19" s="1"/>
  <c r="S3706" i="19" s="1"/>
  <c r="S3707" i="19" s="1"/>
  <c r="S3708" i="19" s="1"/>
  <c r="S3709" i="19" s="1"/>
  <c r="S3710" i="19" s="1"/>
  <c r="S3711" i="19" s="1"/>
  <c r="S3712" i="19" s="1"/>
  <c r="S3713" i="19" s="1"/>
  <c r="S3714" i="19" s="1"/>
  <c r="S3715" i="19" s="1"/>
  <c r="S3716" i="19" s="1"/>
  <c r="S3717" i="19" s="1"/>
  <c r="S3718" i="19" s="1"/>
  <c r="S3719" i="19" s="1"/>
  <c r="S3720" i="19" s="1"/>
  <c r="S3721" i="19" s="1"/>
  <c r="S3722" i="19" s="1"/>
  <c r="S3723" i="19" s="1"/>
  <c r="S3724" i="19" s="1"/>
  <c r="S3725" i="19" s="1"/>
  <c r="S3726" i="19" s="1"/>
  <c r="S3727" i="19" s="1"/>
  <c r="S3728" i="19" s="1"/>
  <c r="S3729" i="19" s="1"/>
  <c r="S3730" i="19" s="1"/>
  <c r="S3731" i="19" s="1"/>
  <c r="S3732" i="19" s="1"/>
  <c r="S3733" i="19" s="1"/>
  <c r="S3734" i="19" s="1"/>
  <c r="S3735" i="19" s="1"/>
  <c r="S3736" i="19" s="1"/>
  <c r="S3737" i="19" s="1"/>
  <c r="S3738" i="19" s="1"/>
  <c r="S3739" i="19" s="1"/>
  <c r="S3740" i="19" s="1"/>
  <c r="S3741" i="19" s="1"/>
  <c r="S3742" i="19" s="1"/>
  <c r="S3743" i="19" s="1"/>
  <c r="S3744" i="19" s="1"/>
  <c r="S3745" i="19" s="1"/>
  <c r="S3746" i="19" s="1"/>
  <c r="S3747" i="19" s="1"/>
  <c r="S3748" i="19" s="1"/>
  <c r="S3749" i="19" s="1"/>
  <c r="S3750" i="19" s="1"/>
  <c r="S3751" i="19" s="1"/>
  <c r="S3752" i="19" s="1"/>
  <c r="S3753" i="19" s="1"/>
  <c r="S3754" i="19" s="1"/>
  <c r="S3755" i="19" s="1"/>
  <c r="S3756" i="19" s="1"/>
  <c r="S3757" i="19" s="1"/>
  <c r="S3758" i="19" s="1"/>
  <c r="S3759" i="19" s="1"/>
  <c r="S3760" i="19" s="1"/>
  <c r="S3761" i="19" s="1"/>
  <c r="S3762" i="19" s="1"/>
  <c r="S3763" i="19" s="1"/>
  <c r="S3764" i="19" s="1"/>
  <c r="S3765" i="19" s="1"/>
  <c r="S3766" i="19" s="1"/>
  <c r="S3767" i="19" s="1"/>
  <c r="S3768" i="19" s="1"/>
  <c r="S3769" i="19" s="1"/>
  <c r="S3770" i="19" s="1"/>
  <c r="S3771" i="19" s="1"/>
  <c r="S3772" i="19" s="1"/>
  <c r="S3773" i="19" s="1"/>
  <c r="S3774" i="19" s="1"/>
  <c r="S3775" i="19" s="1"/>
  <c r="S3776" i="19" s="1"/>
  <c r="S3777" i="19" s="1"/>
  <c r="S3778" i="19" s="1"/>
  <c r="S3779" i="19" s="1"/>
  <c r="S3780" i="19" s="1"/>
  <c r="S3781" i="19" s="1"/>
  <c r="S3782" i="19" s="1"/>
  <c r="S3783" i="19" s="1"/>
  <c r="S3784" i="19" s="1"/>
  <c r="S3785" i="19" s="1"/>
  <c r="S3786" i="19" s="1"/>
  <c r="S3787" i="19" s="1"/>
  <c r="S3788" i="19" s="1"/>
  <c r="S3789" i="19" s="1"/>
  <c r="S3790" i="19" s="1"/>
  <c r="S3791" i="19" s="1"/>
  <c r="S3792" i="19" s="1"/>
  <c r="S3793" i="19" s="1"/>
  <c r="S3794" i="19" s="1"/>
  <c r="S3795" i="19" s="1"/>
  <c r="S3796" i="19" s="1"/>
  <c r="S3797" i="19" s="1"/>
  <c r="S3798" i="19" s="1"/>
  <c r="S3799" i="19" s="1"/>
  <c r="S3800" i="19" s="1"/>
  <c r="S3801" i="19" s="1"/>
  <c r="S3802" i="19" s="1"/>
  <c r="S3803" i="19" s="1"/>
  <c r="S3804" i="19" s="1"/>
  <c r="S3805" i="19" s="1"/>
  <c r="S3806" i="19" s="1"/>
  <c r="S3807" i="19" s="1"/>
  <c r="S3808" i="19" s="1"/>
  <c r="S3809" i="19" s="1"/>
  <c r="S3810" i="19" s="1"/>
  <c r="S3811" i="19" s="1"/>
  <c r="S3812" i="19" s="1"/>
  <c r="S3813" i="19" s="1"/>
  <c r="S3814" i="19" s="1"/>
  <c r="S3815" i="19" s="1"/>
  <c r="S3816" i="19" s="1"/>
  <c r="S3817" i="19" s="1"/>
  <c r="S3818" i="19" s="1"/>
  <c r="S3819" i="19" s="1"/>
  <c r="S3820" i="19" s="1"/>
  <c r="S3821" i="19" s="1"/>
  <c r="S3822" i="19" s="1"/>
  <c r="S3823" i="19" s="1"/>
  <c r="S3824" i="19" s="1"/>
  <c r="S3825" i="19" s="1"/>
  <c r="S3826" i="19" s="1"/>
  <c r="S3827" i="19" s="1"/>
  <c r="S3828" i="19" s="1"/>
  <c r="S3829" i="19" s="1"/>
  <c r="S3830" i="19" s="1"/>
  <c r="S3831" i="19" s="1"/>
  <c r="S3832" i="19" s="1"/>
  <c r="S3833" i="19" s="1"/>
  <c r="S3834" i="19" s="1"/>
  <c r="S3835" i="19" s="1"/>
  <c r="S3836" i="19" s="1"/>
  <c r="S3837" i="19" s="1"/>
  <c r="S3838" i="19" s="1"/>
  <c r="S3839" i="19" s="1"/>
  <c r="S3840" i="19" s="1"/>
  <c r="S3841" i="19" s="1"/>
  <c r="S3842" i="19" s="1"/>
  <c r="S3843" i="19" s="1"/>
  <c r="S3844" i="19" s="1"/>
  <c r="S3845" i="19" s="1"/>
  <c r="S3846" i="19" s="1"/>
  <c r="S3847" i="19" s="1"/>
  <c r="S3848" i="19" s="1"/>
  <c r="S3849" i="19" s="1"/>
  <c r="S3850" i="19" s="1"/>
  <c r="S3851" i="19" s="1"/>
  <c r="S3852" i="19" s="1"/>
  <c r="S3853" i="19" s="1"/>
  <c r="S3854" i="19" s="1"/>
  <c r="S3855" i="19" s="1"/>
  <c r="S3856" i="19" s="1"/>
  <c r="S3857" i="19" s="1"/>
  <c r="S3858" i="19" s="1"/>
  <c r="S3859" i="19" s="1"/>
  <c r="S3860" i="19" s="1"/>
  <c r="S3861" i="19" s="1"/>
  <c r="S3862" i="19" s="1"/>
  <c r="S3863" i="19" s="1"/>
  <c r="S3864" i="19" s="1"/>
  <c r="S3865" i="19" s="1"/>
  <c r="S3866" i="19" s="1"/>
  <c r="S3867" i="19" s="1"/>
  <c r="S3868" i="19" s="1"/>
  <c r="S3869" i="19" s="1"/>
  <c r="S3870" i="19" s="1"/>
  <c r="S3871" i="19" s="1"/>
  <c r="S3872" i="19" s="1"/>
  <c r="S3873" i="19" s="1"/>
  <c r="S3874" i="19" s="1"/>
  <c r="S3875" i="19" s="1"/>
  <c r="S3876" i="19" s="1"/>
  <c r="S3877" i="19" s="1"/>
  <c r="S3878" i="19" s="1"/>
  <c r="S3879" i="19" s="1"/>
  <c r="S3880" i="19" s="1"/>
  <c r="S3881" i="19" s="1"/>
  <c r="S3882" i="19" s="1"/>
  <c r="S3883" i="19" s="1"/>
  <c r="S3884" i="19" s="1"/>
  <c r="S3885" i="19" s="1"/>
  <c r="S3886" i="19" s="1"/>
  <c r="S3887" i="19" s="1"/>
  <c r="S3888" i="19" s="1"/>
  <c r="S3889" i="19" s="1"/>
  <c r="S3890" i="19" s="1"/>
  <c r="S3891" i="19" s="1"/>
  <c r="S3892" i="19" s="1"/>
  <c r="S3893" i="19" s="1"/>
  <c r="S3894" i="19" s="1"/>
  <c r="S3895" i="19" s="1"/>
  <c r="S3896" i="19" s="1"/>
  <c r="S3897" i="19" s="1"/>
  <c r="S3898" i="19" s="1"/>
  <c r="S3899" i="19" s="1"/>
  <c r="S3900" i="19" s="1"/>
  <c r="S3901" i="19" s="1"/>
  <c r="S3902" i="19" s="1"/>
  <c r="S3903" i="19" s="1"/>
  <c r="S3904" i="19" s="1"/>
  <c r="S3905" i="19" s="1"/>
  <c r="S3906" i="19" s="1"/>
  <c r="S3907" i="19" s="1"/>
  <c r="S3908" i="19" s="1"/>
  <c r="S3909" i="19" s="1"/>
  <c r="S3910" i="19" s="1"/>
  <c r="S3911" i="19" s="1"/>
  <c r="S3912" i="19" s="1"/>
  <c r="S3913" i="19" s="1"/>
  <c r="S3914" i="19" s="1"/>
  <c r="S3915" i="19" s="1"/>
  <c r="S3916" i="19" s="1"/>
  <c r="S3917" i="19" s="1"/>
  <c r="S3918" i="19" s="1"/>
  <c r="S3919" i="19" s="1"/>
  <c r="S3920" i="19" s="1"/>
  <c r="S3921" i="19" s="1"/>
  <c r="S3922" i="19" s="1"/>
  <c r="S3923" i="19" s="1"/>
  <c r="S3924" i="19" s="1"/>
  <c r="S3925" i="19" s="1"/>
  <c r="S3926" i="19" s="1"/>
  <c r="S3927" i="19" s="1"/>
  <c r="S3928" i="19" s="1"/>
  <c r="S3929" i="19" s="1"/>
  <c r="S3930" i="19" s="1"/>
  <c r="S3931" i="19" s="1"/>
  <c r="S3932" i="19" s="1"/>
  <c r="S3933" i="19" s="1"/>
  <c r="S3934" i="19" s="1"/>
  <c r="S3935" i="19" s="1"/>
  <c r="S3936" i="19" s="1"/>
  <c r="S3937" i="19" s="1"/>
  <c r="S3938" i="19" s="1"/>
  <c r="S3939" i="19" s="1"/>
  <c r="S3940" i="19" s="1"/>
  <c r="S3941" i="19" s="1"/>
  <c r="S3942" i="19" s="1"/>
  <c r="S3943" i="19" s="1"/>
  <c r="S3944" i="19" s="1"/>
  <c r="S3945" i="19" s="1"/>
  <c r="S3946" i="19" s="1"/>
  <c r="S3947" i="19" s="1"/>
  <c r="S3948" i="19" s="1"/>
  <c r="S3949" i="19" s="1"/>
  <c r="S3950" i="19" s="1"/>
  <c r="S3951" i="19" s="1"/>
  <c r="S3952" i="19" s="1"/>
  <c r="S3953" i="19" s="1"/>
  <c r="S3954" i="19" s="1"/>
  <c r="S3955" i="19" s="1"/>
  <c r="S3956" i="19" s="1"/>
  <c r="S3957" i="19" s="1"/>
  <c r="S3958" i="19" s="1"/>
  <c r="S3959" i="19" s="1"/>
  <c r="S3960" i="19" s="1"/>
  <c r="S3961" i="19" s="1"/>
  <c r="S3962" i="19" s="1"/>
  <c r="S3963" i="19" s="1"/>
  <c r="S3964" i="19" s="1"/>
  <c r="S3965" i="19" s="1"/>
  <c r="S3966" i="19" s="1"/>
  <c r="S3967" i="19" s="1"/>
  <c r="S3968" i="19" s="1"/>
  <c r="S3969" i="19" s="1"/>
  <c r="S3970" i="19" s="1"/>
  <c r="S3971" i="19" s="1"/>
  <c r="S3972" i="19" s="1"/>
  <c r="S3973" i="19" s="1"/>
  <c r="S3974" i="19" s="1"/>
  <c r="S3975" i="19" s="1"/>
  <c r="S3976" i="19" s="1"/>
  <c r="S3977" i="19" s="1"/>
  <c r="S3978" i="19" s="1"/>
  <c r="S3979" i="19" s="1"/>
  <c r="S3980" i="19" s="1"/>
  <c r="S3981" i="19" s="1"/>
  <c r="S3982" i="19" s="1"/>
  <c r="S3983" i="19" s="1"/>
  <c r="S3984" i="19" s="1"/>
  <c r="S3985" i="19" s="1"/>
  <c r="S3986" i="19" s="1"/>
  <c r="S3987" i="19" s="1"/>
  <c r="S3988" i="19" s="1"/>
  <c r="S3989" i="19" s="1"/>
  <c r="S3990" i="19" s="1"/>
  <c r="S3991" i="19" s="1"/>
  <c r="S3992" i="19" s="1"/>
  <c r="S3993" i="19" s="1"/>
  <c r="S3994" i="19" s="1"/>
  <c r="S3995" i="19" s="1"/>
  <c r="S3996" i="19" s="1"/>
  <c r="S3997" i="19" s="1"/>
  <c r="S3998" i="19" s="1"/>
  <c r="S3999" i="19" s="1"/>
  <c r="S4000" i="19" s="1"/>
  <c r="S4001" i="19" s="1"/>
  <c r="S4002" i="19" s="1"/>
  <c r="S4003" i="19" s="1"/>
  <c r="S4004" i="19" s="1"/>
  <c r="S4005" i="19" s="1"/>
  <c r="S4006" i="19" s="1"/>
  <c r="S4007" i="19" s="1"/>
  <c r="S4008" i="19" s="1"/>
  <c r="S4009" i="19" s="1"/>
  <c r="S4010" i="19" s="1"/>
  <c r="S4011" i="19" s="1"/>
  <c r="S4012" i="19" s="1"/>
  <c r="S4013" i="19" s="1"/>
  <c r="S4014" i="19" s="1"/>
  <c r="S4015" i="19" s="1"/>
  <c r="S4016" i="19" s="1"/>
  <c r="S4017" i="19" s="1"/>
  <c r="S4018" i="19" s="1"/>
  <c r="S4019" i="19" s="1"/>
  <c r="S4020" i="19" s="1"/>
  <c r="S4021" i="19" s="1"/>
  <c r="S4022" i="19" s="1"/>
  <c r="S4023" i="19" s="1"/>
  <c r="S4024" i="19" s="1"/>
  <c r="S4025" i="19" s="1"/>
  <c r="S4026" i="19" s="1"/>
  <c r="S4027" i="19" s="1"/>
  <c r="S4028" i="19" s="1"/>
  <c r="S4029" i="19" s="1"/>
  <c r="S4030" i="19" s="1"/>
  <c r="S4031" i="19" s="1"/>
  <c r="S4032" i="19" s="1"/>
  <c r="S4033" i="19" s="1"/>
  <c r="S4034" i="19" s="1"/>
  <c r="S4035" i="19" s="1"/>
  <c r="S4036" i="19" s="1"/>
  <c r="S4037" i="19" s="1"/>
  <c r="S4038" i="19" s="1"/>
  <c r="S4039" i="19" s="1"/>
  <c r="S4040" i="19" s="1"/>
  <c r="S4041" i="19" s="1"/>
  <c r="S4042" i="19" s="1"/>
  <c r="S4043" i="19" s="1"/>
  <c r="S4044" i="19" s="1"/>
  <c r="S4045" i="19" s="1"/>
  <c r="S4046" i="19" s="1"/>
  <c r="S4047" i="19" s="1"/>
  <c r="S4048" i="19" s="1"/>
  <c r="S4049" i="19" s="1"/>
  <c r="S4050" i="19" s="1"/>
  <c r="S4051" i="19" s="1"/>
  <c r="S4052" i="19" s="1"/>
  <c r="S4053" i="19" s="1"/>
  <c r="S4054" i="19" s="1"/>
  <c r="S4055" i="19" s="1"/>
  <c r="S4056" i="19" s="1"/>
  <c r="S4057" i="19" s="1"/>
  <c r="S4058" i="19" s="1"/>
  <c r="S4059" i="19" s="1"/>
  <c r="S4060" i="19" s="1"/>
  <c r="S4061" i="19" s="1"/>
  <c r="S4062" i="19" s="1"/>
  <c r="S4063" i="19" s="1"/>
  <c r="S4064" i="19" s="1"/>
  <c r="S4065" i="19" s="1"/>
  <c r="S4066" i="19" s="1"/>
  <c r="S4067" i="19" s="1"/>
  <c r="S4068" i="19" s="1"/>
  <c r="S4069" i="19" s="1"/>
  <c r="S4070" i="19" s="1"/>
  <c r="S4071" i="19" s="1"/>
  <c r="S4072" i="19" s="1"/>
  <c r="S4073" i="19" s="1"/>
  <c r="S4074" i="19" s="1"/>
  <c r="S4075" i="19" s="1"/>
  <c r="S4076" i="19" s="1"/>
  <c r="S4077" i="19" s="1"/>
  <c r="S4078" i="19" s="1"/>
  <c r="S4079" i="19" s="1"/>
  <c r="S4080" i="19" s="1"/>
  <c r="S4081" i="19" s="1"/>
  <c r="S4082" i="19" s="1"/>
  <c r="S4083" i="19" s="1"/>
  <c r="S4084" i="19" s="1"/>
  <c r="S4085" i="19" s="1"/>
  <c r="S4086" i="19" s="1"/>
  <c r="S4087" i="19" s="1"/>
  <c r="S4088" i="19" s="1"/>
  <c r="S4089" i="19" s="1"/>
  <c r="S4090" i="19" s="1"/>
  <c r="S4091" i="19" s="1"/>
  <c r="S4092" i="19" s="1"/>
  <c r="S4093" i="19" s="1"/>
  <c r="S4094" i="19" s="1"/>
  <c r="S4095" i="19" s="1"/>
  <c r="S4096" i="19" s="1"/>
  <c r="S4097" i="19" s="1"/>
  <c r="S4098" i="19" s="1"/>
  <c r="S4099" i="19" s="1"/>
  <c r="S4100" i="19" s="1"/>
  <c r="S4101" i="19" s="1"/>
  <c r="S4102" i="19" s="1"/>
  <c r="S4103" i="19" s="1"/>
  <c r="S4104" i="19" s="1"/>
  <c r="S4105" i="19" s="1"/>
  <c r="S4106" i="19" s="1"/>
  <c r="S4107" i="19" s="1"/>
  <c r="S4108" i="19" s="1"/>
  <c r="S4109" i="19" s="1"/>
  <c r="S4110" i="19" s="1"/>
  <c r="S4111" i="19" s="1"/>
  <c r="S4112" i="19" s="1"/>
  <c r="S4113" i="19" s="1"/>
  <c r="S4114" i="19" s="1"/>
  <c r="S4115" i="19" s="1"/>
  <c r="S4116" i="19" s="1"/>
  <c r="S4117" i="19" s="1"/>
  <c r="S4118" i="19" s="1"/>
  <c r="S4119" i="19" s="1"/>
  <c r="S4120" i="19" s="1"/>
  <c r="S4121" i="19" s="1"/>
  <c r="S4122" i="19" s="1"/>
  <c r="S4123" i="19" s="1"/>
  <c r="S4124" i="19" s="1"/>
  <c r="S4125" i="19" s="1"/>
  <c r="S4126" i="19" s="1"/>
  <c r="S4127" i="19" s="1"/>
  <c r="S4128" i="19" s="1"/>
  <c r="S4129" i="19" s="1"/>
  <c r="S4130" i="19" s="1"/>
  <c r="S4131" i="19" s="1"/>
  <c r="S4132" i="19" s="1"/>
  <c r="S4133" i="19" s="1"/>
  <c r="S4134" i="19" s="1"/>
  <c r="S4135" i="19" s="1"/>
  <c r="S4136" i="19" s="1"/>
  <c r="S4137" i="19" s="1"/>
  <c r="S4138" i="19" s="1"/>
  <c r="S4139" i="19" s="1"/>
  <c r="S4140" i="19" s="1"/>
  <c r="S4141" i="19" s="1"/>
  <c r="S4142" i="19" s="1"/>
  <c r="S4143" i="19" s="1"/>
  <c r="S4144" i="19" s="1"/>
  <c r="S4145" i="19" s="1"/>
  <c r="S4146" i="19" s="1"/>
  <c r="S4147" i="19" s="1"/>
  <c r="S4148" i="19" s="1"/>
  <c r="S4149" i="19" s="1"/>
  <c r="S4150" i="19" s="1"/>
  <c r="S4151" i="19" s="1"/>
  <c r="S4152" i="19" s="1"/>
  <c r="S4153" i="19" s="1"/>
  <c r="S4154" i="19" s="1"/>
  <c r="S4155" i="19" s="1"/>
  <c r="S4156" i="19" s="1"/>
  <c r="S4157" i="19" s="1"/>
  <c r="S4158" i="19" s="1"/>
  <c r="S4159" i="19" s="1"/>
  <c r="S4160" i="19" s="1"/>
  <c r="S4161" i="19" s="1"/>
  <c r="S4162" i="19" s="1"/>
  <c r="S4163" i="19" s="1"/>
  <c r="S4164" i="19" s="1"/>
  <c r="S4165" i="19" s="1"/>
  <c r="S4166" i="19" s="1"/>
  <c r="S4167" i="19" s="1"/>
  <c r="S4168" i="19" s="1"/>
  <c r="S4169" i="19" s="1"/>
  <c r="S4170" i="19" s="1"/>
  <c r="S4171" i="19" s="1"/>
  <c r="S4172" i="19" s="1"/>
  <c r="S4173" i="19" s="1"/>
  <c r="S4174" i="19" s="1"/>
  <c r="S4175" i="19" s="1"/>
  <c r="S4176" i="19" s="1"/>
  <c r="S4177" i="19" s="1"/>
  <c r="S4178" i="19" s="1"/>
  <c r="S4179" i="19" s="1"/>
  <c r="S4180" i="19" s="1"/>
  <c r="S4181" i="19" s="1"/>
  <c r="S4182" i="19" s="1"/>
  <c r="S4183" i="19" s="1"/>
  <c r="S4184" i="19" s="1"/>
  <c r="S4185" i="19" s="1"/>
  <c r="S4186" i="19" s="1"/>
  <c r="S4187" i="19" s="1"/>
  <c r="S4188" i="19" s="1"/>
  <c r="S4189" i="19" s="1"/>
  <c r="S4190" i="19" s="1"/>
  <c r="S4191" i="19" s="1"/>
  <c r="S4192" i="19" s="1"/>
  <c r="S4193" i="19" s="1"/>
  <c r="S4194" i="19" s="1"/>
  <c r="S4195" i="19" s="1"/>
  <c r="S4196" i="19" s="1"/>
  <c r="S4197" i="19" s="1"/>
  <c r="S4198" i="19" s="1"/>
  <c r="S4199" i="19" s="1"/>
  <c r="S4200" i="19" s="1"/>
  <c r="S4201" i="19" s="1"/>
  <c r="S4202" i="19" s="1"/>
  <c r="S4203" i="19" s="1"/>
  <c r="S4204" i="19" s="1"/>
  <c r="S4205" i="19" s="1"/>
  <c r="S4206" i="19" s="1"/>
  <c r="S4207" i="19" s="1"/>
  <c r="S4208" i="19" s="1"/>
  <c r="S4209" i="19" s="1"/>
  <c r="S4210" i="19" s="1"/>
  <c r="S4211" i="19" s="1"/>
  <c r="S4212" i="19" s="1"/>
  <c r="S4213" i="19" s="1"/>
  <c r="S4214" i="19" s="1"/>
  <c r="S4215" i="19" s="1"/>
  <c r="S4216" i="19" s="1"/>
  <c r="S4217" i="19" s="1"/>
  <c r="S4218" i="19" s="1"/>
  <c r="S4219" i="19" s="1"/>
  <c r="S4220" i="19" s="1"/>
  <c r="S4221" i="19" s="1"/>
  <c r="S4222" i="19" s="1"/>
  <c r="S4223" i="19" s="1"/>
  <c r="S4224" i="19" s="1"/>
  <c r="S4225" i="19" s="1"/>
  <c r="S4226" i="19" s="1"/>
  <c r="S4227" i="19" s="1"/>
  <c r="S4228" i="19" s="1"/>
  <c r="S4229" i="19" s="1"/>
  <c r="S4230" i="19" s="1"/>
  <c r="S4231" i="19" s="1"/>
  <c r="S4232" i="19" s="1"/>
  <c r="S4233" i="19" s="1"/>
  <c r="S4234" i="19" s="1"/>
  <c r="S4235" i="19" s="1"/>
  <c r="S4236" i="19" s="1"/>
  <c r="S4237" i="19" s="1"/>
  <c r="S4238" i="19" s="1"/>
  <c r="S4239" i="19" s="1"/>
  <c r="S4240" i="19" s="1"/>
  <c r="S4241" i="19" s="1"/>
  <c r="S4242" i="19" s="1"/>
  <c r="S4243" i="19" s="1"/>
  <c r="S4244" i="19" s="1"/>
  <c r="S4245" i="19" s="1"/>
  <c r="S4246" i="19" s="1"/>
  <c r="S4247" i="19" s="1"/>
  <c r="S4248" i="19" s="1"/>
  <c r="S4249" i="19" s="1"/>
  <c r="S4250" i="19" s="1"/>
  <c r="S4251" i="19" s="1"/>
  <c r="S4252" i="19" s="1"/>
  <c r="S4253" i="19" s="1"/>
  <c r="S4254" i="19" s="1"/>
  <c r="S4255" i="19" s="1"/>
  <c r="S4256" i="19" s="1"/>
  <c r="S4257" i="19" s="1"/>
  <c r="S4258" i="19" s="1"/>
  <c r="S4259" i="19" s="1"/>
  <c r="S4260" i="19" s="1"/>
  <c r="S4261" i="19" s="1"/>
  <c r="S4262" i="19" s="1"/>
  <c r="S4263" i="19" s="1"/>
  <c r="S4264" i="19" s="1"/>
  <c r="S4265" i="19" s="1"/>
  <c r="S4266" i="19" s="1"/>
  <c r="S4267" i="19" s="1"/>
  <c r="S4268" i="19" s="1"/>
  <c r="S4269" i="19" s="1"/>
  <c r="S4270" i="19" s="1"/>
  <c r="S4271" i="19" s="1"/>
  <c r="S4272" i="19" s="1"/>
  <c r="S4273" i="19" s="1"/>
  <c r="S4274" i="19" s="1"/>
  <c r="S4275" i="19" s="1"/>
  <c r="S4276" i="19" s="1"/>
  <c r="S4277" i="19" s="1"/>
  <c r="S4278" i="19" s="1"/>
  <c r="S4279" i="19" s="1"/>
  <c r="S4280" i="19" s="1"/>
  <c r="S4281" i="19" s="1"/>
  <c r="S4282" i="19" s="1"/>
  <c r="S4283" i="19" s="1"/>
  <c r="S4284" i="19" s="1"/>
  <c r="S4285" i="19" s="1"/>
  <c r="S4286" i="19" s="1"/>
  <c r="S4287" i="19" s="1"/>
  <c r="S4288" i="19" s="1"/>
  <c r="S4289" i="19" s="1"/>
  <c r="S4290" i="19" s="1"/>
  <c r="S4291" i="19" s="1"/>
  <c r="S4292" i="19" s="1"/>
  <c r="S4293" i="19" s="1"/>
  <c r="S4294" i="19" s="1"/>
  <c r="S4295" i="19" s="1"/>
  <c r="S4296" i="19" s="1"/>
  <c r="S4297" i="19" s="1"/>
  <c r="S4298" i="19" s="1"/>
  <c r="S4299" i="19" s="1"/>
  <c r="S4300" i="19" s="1"/>
  <c r="S4301" i="19" s="1"/>
  <c r="S4302" i="19" s="1"/>
  <c r="S4303" i="19" s="1"/>
  <c r="S4304" i="19" s="1"/>
  <c r="S4305" i="19" s="1"/>
  <c r="S4306" i="19" s="1"/>
  <c r="S4307" i="19" s="1"/>
  <c r="S4308" i="19" s="1"/>
  <c r="S4309" i="19" s="1"/>
  <c r="S4310" i="19" s="1"/>
  <c r="S4311" i="19" s="1"/>
  <c r="S4312" i="19" s="1"/>
  <c r="S4313" i="19" s="1"/>
  <c r="S4314" i="19" s="1"/>
  <c r="S4315" i="19" s="1"/>
  <c r="S4316" i="19" s="1"/>
  <c r="S4317" i="19" s="1"/>
  <c r="S4318" i="19" s="1"/>
  <c r="S4319" i="19" s="1"/>
  <c r="S4320" i="19" s="1"/>
  <c r="S4321" i="19" s="1"/>
  <c r="S4322" i="19" s="1"/>
  <c r="S4323" i="19" s="1"/>
  <c r="S4324" i="19" s="1"/>
  <c r="S4325" i="19" s="1"/>
  <c r="S4326" i="19" s="1"/>
  <c r="S4327" i="19" s="1"/>
  <c r="S4328" i="19" s="1"/>
  <c r="S4329" i="19" s="1"/>
  <c r="S4330" i="19" s="1"/>
  <c r="S4331" i="19" s="1"/>
  <c r="S4332" i="19" s="1"/>
  <c r="S4333" i="19" s="1"/>
  <c r="S4334" i="19" s="1"/>
  <c r="S4335" i="19" s="1"/>
  <c r="S4336" i="19" s="1"/>
  <c r="S4337" i="19" s="1"/>
  <c r="S4338" i="19" s="1"/>
  <c r="S4339" i="19" s="1"/>
  <c r="S4340" i="19" s="1"/>
  <c r="S4341" i="19" s="1"/>
  <c r="S4342" i="19" s="1"/>
  <c r="S4343" i="19" s="1"/>
  <c r="S4344" i="19" s="1"/>
  <c r="S4345" i="19" s="1"/>
  <c r="S4346" i="19" s="1"/>
  <c r="S4347" i="19" s="1"/>
  <c r="S4348" i="19" s="1"/>
  <c r="S4349" i="19" s="1"/>
  <c r="S4350" i="19" s="1"/>
  <c r="S4351" i="19" s="1"/>
  <c r="S4352" i="19" s="1"/>
  <c r="S4353" i="19" s="1"/>
  <c r="S4354" i="19" s="1"/>
  <c r="S4355" i="19" s="1"/>
  <c r="S4356" i="19" s="1"/>
  <c r="S4357" i="19" s="1"/>
  <c r="S4358" i="19" s="1"/>
  <c r="S4359" i="19" s="1"/>
  <c r="S4360" i="19" s="1"/>
  <c r="S4361" i="19" s="1"/>
  <c r="S4362" i="19" s="1"/>
  <c r="S4363" i="19" s="1"/>
  <c r="S4364" i="19" s="1"/>
  <c r="S4365" i="19" s="1"/>
  <c r="S4366" i="19" s="1"/>
  <c r="S4367" i="19" s="1"/>
  <c r="S4368" i="19" s="1"/>
  <c r="S4369" i="19" s="1"/>
  <c r="S4370" i="19" s="1"/>
  <c r="S4371" i="19" s="1"/>
  <c r="S4372" i="19" s="1"/>
  <c r="S4373" i="19" s="1"/>
  <c r="S4374" i="19" s="1"/>
  <c r="S4375" i="19" s="1"/>
  <c r="S4376" i="19" s="1"/>
  <c r="S4377" i="19" s="1"/>
  <c r="S4378" i="19" s="1"/>
  <c r="S4379" i="19" s="1"/>
  <c r="S4380" i="19" s="1"/>
  <c r="S4381" i="19" s="1"/>
  <c r="S4382" i="19" s="1"/>
  <c r="S4383" i="19" s="1"/>
  <c r="S4384" i="19" s="1"/>
  <c r="S4385" i="19" s="1"/>
  <c r="S4386" i="19" s="1"/>
  <c r="S4387" i="19" s="1"/>
  <c r="S4388" i="19" s="1"/>
  <c r="S4389" i="19" s="1"/>
  <c r="S4390" i="19" s="1"/>
  <c r="S4391" i="19" s="1"/>
  <c r="S4392" i="19" s="1"/>
  <c r="S4393" i="19" s="1"/>
  <c r="S4394" i="19" s="1"/>
  <c r="S4395" i="19" s="1"/>
  <c r="S4396" i="19" s="1"/>
  <c r="S4397" i="19" s="1"/>
  <c r="S4398" i="19" s="1"/>
  <c r="S4399" i="19" s="1"/>
  <c r="S4400" i="19" s="1"/>
  <c r="S4401" i="19" s="1"/>
  <c r="S4402" i="19" s="1"/>
  <c r="S4403" i="19" s="1"/>
  <c r="S4404" i="19" s="1"/>
  <c r="S4405" i="19" s="1"/>
  <c r="S4406" i="19" s="1"/>
  <c r="S4407" i="19" s="1"/>
  <c r="S4408" i="19" s="1"/>
  <c r="S4409" i="19" s="1"/>
  <c r="S4410" i="19" s="1"/>
  <c r="S4411" i="19" s="1"/>
  <c r="S4412" i="19" s="1"/>
  <c r="S4413" i="19" s="1"/>
  <c r="S4414" i="19" s="1"/>
  <c r="S4415" i="19" s="1"/>
  <c r="S4416" i="19" s="1"/>
  <c r="S4417" i="19" s="1"/>
  <c r="S4418" i="19" s="1"/>
  <c r="S4419" i="19" s="1"/>
  <c r="S4420" i="19" s="1"/>
  <c r="S4421" i="19" s="1"/>
  <c r="S4422" i="19" s="1"/>
  <c r="S4423" i="19" s="1"/>
  <c r="S4424" i="19" s="1"/>
  <c r="S4425" i="19" s="1"/>
  <c r="S4426" i="19" s="1"/>
  <c r="S4427" i="19" s="1"/>
  <c r="S4428" i="19" s="1"/>
  <c r="S4429" i="19" s="1"/>
  <c r="S4430" i="19" s="1"/>
  <c r="S4431" i="19" s="1"/>
  <c r="S4432" i="19" s="1"/>
  <c r="S4433" i="19" s="1"/>
  <c r="S4434" i="19" s="1"/>
  <c r="S4435" i="19" s="1"/>
  <c r="S4436" i="19" s="1"/>
  <c r="S4437" i="19" s="1"/>
  <c r="S4438" i="19" s="1"/>
  <c r="S4439" i="19" s="1"/>
  <c r="S4440" i="19" s="1"/>
  <c r="S4441" i="19" s="1"/>
  <c r="S4442" i="19" s="1"/>
  <c r="S4443" i="19" s="1"/>
  <c r="S4444" i="19" s="1"/>
  <c r="S4445" i="19" s="1"/>
  <c r="S4446" i="19" s="1"/>
  <c r="S4447" i="19" s="1"/>
  <c r="S4448" i="19" s="1"/>
  <c r="S4449" i="19" s="1"/>
  <c r="S4450" i="19" s="1"/>
  <c r="S4451" i="19" s="1"/>
  <c r="S4452" i="19" s="1"/>
  <c r="S4453" i="19" s="1"/>
  <c r="S4454" i="19" s="1"/>
  <c r="S4455" i="19" s="1"/>
  <c r="S4456" i="19" s="1"/>
  <c r="S4457" i="19" s="1"/>
  <c r="S4458" i="19" s="1"/>
  <c r="S4459" i="19" s="1"/>
  <c r="S4460" i="19" s="1"/>
  <c r="S4461" i="19" s="1"/>
  <c r="S4462" i="19" s="1"/>
  <c r="S4463" i="19" s="1"/>
  <c r="S4464" i="19" s="1"/>
  <c r="S4465" i="19" s="1"/>
  <c r="S4466" i="19" s="1"/>
  <c r="S4467" i="19" s="1"/>
  <c r="S4468" i="19" s="1"/>
  <c r="S4469" i="19" s="1"/>
  <c r="S4470" i="19" s="1"/>
  <c r="S4471" i="19" s="1"/>
  <c r="S4472" i="19" s="1"/>
  <c r="S4473" i="19" s="1"/>
  <c r="S4474" i="19" s="1"/>
  <c r="S4475" i="19" s="1"/>
  <c r="S4476" i="19" s="1"/>
  <c r="S4477" i="19" s="1"/>
  <c r="S4478" i="19" s="1"/>
  <c r="S4479" i="19" s="1"/>
  <c r="S4480" i="19" s="1"/>
  <c r="S4481" i="19" s="1"/>
  <c r="S4482" i="19" s="1"/>
  <c r="S4483" i="19" s="1"/>
  <c r="S4484" i="19" s="1"/>
  <c r="S4485" i="19" s="1"/>
  <c r="S4486" i="19" s="1"/>
  <c r="S4487" i="19" s="1"/>
  <c r="S4488" i="19" s="1"/>
  <c r="S4489" i="19" s="1"/>
  <c r="S4490" i="19" s="1"/>
  <c r="S4491" i="19" s="1"/>
  <c r="S4492" i="19" s="1"/>
  <c r="S4493" i="19" s="1"/>
  <c r="S4494" i="19" s="1"/>
  <c r="S4495" i="19" s="1"/>
  <c r="S4496" i="19" s="1"/>
  <c r="S4497" i="19" s="1"/>
  <c r="S4498" i="19" s="1"/>
  <c r="S4499" i="19" s="1"/>
  <c r="S4500" i="19" s="1"/>
  <c r="S4501" i="19" s="1"/>
  <c r="S4502" i="19" s="1"/>
  <c r="S4503" i="19" s="1"/>
  <c r="S4504" i="19" s="1"/>
  <c r="S4505" i="19" s="1"/>
  <c r="S4506" i="19" s="1"/>
  <c r="S4507" i="19" s="1"/>
  <c r="S4508" i="19" s="1"/>
  <c r="S4509" i="19" s="1"/>
  <c r="S4510" i="19" s="1"/>
  <c r="S4511" i="19" s="1"/>
  <c r="S4512" i="19" s="1"/>
  <c r="S4513" i="19" s="1"/>
  <c r="S4514" i="19" s="1"/>
  <c r="S4515" i="19" s="1"/>
  <c r="S4516" i="19" s="1"/>
  <c r="S4517" i="19" s="1"/>
  <c r="S4518" i="19" s="1"/>
  <c r="S4519" i="19" s="1"/>
  <c r="S4520" i="19" s="1"/>
  <c r="S4521" i="19" s="1"/>
  <c r="S4522" i="19" s="1"/>
  <c r="S4523" i="19" s="1"/>
  <c r="S4524" i="19" s="1"/>
  <c r="S4525" i="19" s="1"/>
  <c r="S4526" i="19" s="1"/>
  <c r="S4527" i="19" s="1"/>
  <c r="S4528" i="19" s="1"/>
  <c r="S4529" i="19" s="1"/>
  <c r="S4530" i="19" s="1"/>
  <c r="S4531" i="19" s="1"/>
  <c r="S4532" i="19" s="1"/>
  <c r="S4533" i="19" s="1"/>
  <c r="S4534" i="19" s="1"/>
  <c r="S4535" i="19" s="1"/>
  <c r="S4536" i="19" s="1"/>
  <c r="S4537" i="19" s="1"/>
  <c r="S4538" i="19" s="1"/>
  <c r="S4539" i="19" s="1"/>
  <c r="S4540" i="19" s="1"/>
  <c r="S4541" i="19" s="1"/>
  <c r="S4542" i="19" s="1"/>
  <c r="S4543" i="19" s="1"/>
  <c r="S4544" i="19" s="1"/>
  <c r="S4545" i="19" s="1"/>
  <c r="S4546" i="19" s="1"/>
  <c r="S4547" i="19" s="1"/>
  <c r="S4548" i="19" s="1"/>
  <c r="S4549" i="19" s="1"/>
  <c r="S4550" i="19" s="1"/>
  <c r="S4551" i="19" s="1"/>
  <c r="S4552" i="19" s="1"/>
  <c r="S4553" i="19" s="1"/>
  <c r="S4554" i="19" s="1"/>
  <c r="S4555" i="19" s="1"/>
  <c r="S4556" i="19" s="1"/>
  <c r="S4557" i="19" s="1"/>
  <c r="S4558" i="19" s="1"/>
  <c r="S4559" i="19" s="1"/>
  <c r="S4560" i="19" s="1"/>
  <c r="S4561" i="19" s="1"/>
  <c r="S4562" i="19" s="1"/>
  <c r="S4563" i="19" s="1"/>
  <c r="S4564" i="19" s="1"/>
  <c r="S4565" i="19" s="1"/>
  <c r="S4566" i="19" s="1"/>
  <c r="S4567" i="19" s="1"/>
  <c r="S4568" i="19" s="1"/>
  <c r="S4569" i="19" s="1"/>
  <c r="S4570" i="19" s="1"/>
  <c r="S4571" i="19" s="1"/>
  <c r="S4572" i="19" s="1"/>
  <c r="S4573" i="19" s="1"/>
  <c r="S4574" i="19" s="1"/>
  <c r="S4575" i="19" s="1"/>
  <c r="S4576" i="19" s="1"/>
  <c r="S4577" i="19" s="1"/>
  <c r="S4578" i="19" s="1"/>
  <c r="S4579" i="19" s="1"/>
  <c r="S4580" i="19" s="1"/>
  <c r="S4581" i="19" s="1"/>
  <c r="S4582" i="19" s="1"/>
  <c r="S4583" i="19" s="1"/>
  <c r="S4584" i="19" s="1"/>
  <c r="S4585" i="19" s="1"/>
  <c r="S4586" i="19" s="1"/>
  <c r="S4587" i="19" s="1"/>
  <c r="S4588" i="19" s="1"/>
  <c r="S4589" i="19" s="1"/>
  <c r="S4590" i="19" s="1"/>
  <c r="S4591" i="19" s="1"/>
  <c r="S4592" i="19" s="1"/>
  <c r="S4593" i="19" s="1"/>
  <c r="S4594" i="19" s="1"/>
  <c r="S4595" i="19" s="1"/>
  <c r="S4596" i="19" s="1"/>
  <c r="S4597" i="19" s="1"/>
  <c r="S4598" i="19" s="1"/>
  <c r="S4599" i="19" s="1"/>
  <c r="S4600" i="19" s="1"/>
  <c r="AO4599" i="19"/>
  <c r="AK4599" i="19"/>
  <c r="AI4599" i="19"/>
  <c r="AE4599" i="19"/>
  <c r="U4599" i="19"/>
  <c r="AO4598" i="19"/>
  <c r="AK4598" i="19"/>
  <c r="AI4598" i="19"/>
  <c r="AE4598" i="19"/>
  <c r="U4598" i="19"/>
  <c r="AO4597" i="19"/>
  <c r="AK4597" i="19"/>
  <c r="AI4597" i="19"/>
  <c r="AE4597" i="19"/>
  <c r="U4597" i="19"/>
  <c r="AO4596" i="19"/>
  <c r="AK4596" i="19"/>
  <c r="AI4596" i="19"/>
  <c r="AE4596" i="19"/>
  <c r="U4596" i="19"/>
  <c r="AO4595" i="19"/>
  <c r="AK4595" i="19"/>
  <c r="AI4595" i="19"/>
  <c r="AE4595" i="19"/>
  <c r="U4595" i="19"/>
  <c r="AO4594" i="19"/>
  <c r="AK4594" i="19"/>
  <c r="AI4594" i="19"/>
  <c r="AE4594" i="19"/>
  <c r="U4594" i="19"/>
  <c r="AO4593" i="19"/>
  <c r="AK4593" i="19"/>
  <c r="AI4593" i="19"/>
  <c r="AE4593" i="19"/>
  <c r="U4593" i="19"/>
  <c r="AO4592" i="19"/>
  <c r="AK4592" i="19"/>
  <c r="AI4592" i="19"/>
  <c r="AE4592" i="19"/>
  <c r="U4592" i="19"/>
  <c r="AO4591" i="19"/>
  <c r="AK4591" i="19"/>
  <c r="AI4591" i="19"/>
  <c r="AE4591" i="19"/>
  <c r="U4591" i="19"/>
  <c r="AO4590" i="19"/>
  <c r="AK4590" i="19"/>
  <c r="AI4590" i="19"/>
  <c r="AE4590" i="19"/>
  <c r="U4590" i="19"/>
  <c r="AO4589" i="19"/>
  <c r="AK4589" i="19"/>
  <c r="AI4589" i="19"/>
  <c r="AE4589" i="19"/>
  <c r="U4589" i="19"/>
  <c r="AO4588" i="19"/>
  <c r="AK4588" i="19"/>
  <c r="AI4588" i="19"/>
  <c r="AE4588" i="19"/>
  <c r="U4588" i="19"/>
  <c r="AO4587" i="19"/>
  <c r="AK4587" i="19"/>
  <c r="AI4587" i="19"/>
  <c r="AE4587" i="19"/>
  <c r="U4587" i="19"/>
  <c r="AO4586" i="19"/>
  <c r="AK4586" i="19"/>
  <c r="AI4586" i="19"/>
  <c r="AE4586" i="19"/>
  <c r="U4586" i="19"/>
  <c r="AO4585" i="19"/>
  <c r="AK4585" i="19"/>
  <c r="AI4585" i="19"/>
  <c r="AE4585" i="19"/>
  <c r="U4585" i="19"/>
  <c r="AO4584" i="19"/>
  <c r="AK4584" i="19"/>
  <c r="AI4584" i="19"/>
  <c r="AE4584" i="19"/>
  <c r="U4584" i="19"/>
  <c r="AO4583" i="19"/>
  <c r="AK4583" i="19"/>
  <c r="AI4583" i="19"/>
  <c r="AE4583" i="19"/>
  <c r="U4583" i="19"/>
  <c r="AO4582" i="19"/>
  <c r="AK4582" i="19"/>
  <c r="AI4582" i="19"/>
  <c r="AE4582" i="19"/>
  <c r="U4582" i="19"/>
  <c r="AO4581" i="19"/>
  <c r="AK4581" i="19"/>
  <c r="AI4581" i="19"/>
  <c r="AE4581" i="19"/>
  <c r="U4581" i="19"/>
  <c r="AO4580" i="19"/>
  <c r="AK4580" i="19"/>
  <c r="AI4580" i="19"/>
  <c r="AE4580" i="19"/>
  <c r="U4580" i="19"/>
  <c r="AO4579" i="19"/>
  <c r="AK4579" i="19"/>
  <c r="AI4579" i="19"/>
  <c r="AE4579" i="19"/>
  <c r="U4579" i="19"/>
  <c r="AO4578" i="19"/>
  <c r="AK4578" i="19"/>
  <c r="AI4578" i="19"/>
  <c r="AE4578" i="19"/>
  <c r="U4578" i="19"/>
  <c r="AO4577" i="19"/>
  <c r="AK4577" i="19"/>
  <c r="AI4577" i="19"/>
  <c r="AE4577" i="19"/>
  <c r="U4577" i="19"/>
  <c r="AO4576" i="19"/>
  <c r="AK4576" i="19"/>
  <c r="AI4576" i="19"/>
  <c r="AE4576" i="19"/>
  <c r="U4576" i="19"/>
  <c r="AO4575" i="19"/>
  <c r="AK4575" i="19"/>
  <c r="AI4575" i="19"/>
  <c r="AE4575" i="19"/>
  <c r="U4575" i="19"/>
  <c r="AO4574" i="19"/>
  <c r="AK4574" i="19"/>
  <c r="AI4574" i="19"/>
  <c r="AE4574" i="19"/>
  <c r="U4574" i="19"/>
  <c r="AO4573" i="19"/>
  <c r="AK4573" i="19"/>
  <c r="AI4573" i="19"/>
  <c r="AE4573" i="19"/>
  <c r="U4573" i="19"/>
  <c r="AO4572" i="19"/>
  <c r="AK4572" i="19"/>
  <c r="AI4572" i="19"/>
  <c r="AE4572" i="19"/>
  <c r="U4572" i="19"/>
  <c r="AO4571" i="19"/>
  <c r="AK4571" i="19"/>
  <c r="AI4571" i="19"/>
  <c r="AE4571" i="19"/>
  <c r="U4571" i="19"/>
  <c r="AO4570" i="19"/>
  <c r="AK4570" i="19"/>
  <c r="AI4570" i="19"/>
  <c r="AE4570" i="19"/>
  <c r="U4570" i="19"/>
  <c r="AO4569" i="19"/>
  <c r="AK4569" i="19"/>
  <c r="AI4569" i="19"/>
  <c r="AE4569" i="19"/>
  <c r="U4569" i="19"/>
  <c r="AO4568" i="19"/>
  <c r="AK4568" i="19"/>
  <c r="AI4568" i="19"/>
  <c r="AE4568" i="19"/>
  <c r="U4568" i="19"/>
  <c r="AO4567" i="19"/>
  <c r="AK4567" i="19"/>
  <c r="AI4567" i="19"/>
  <c r="AE4567" i="19"/>
  <c r="U4567" i="19"/>
  <c r="AO4566" i="19"/>
  <c r="AK4566" i="19"/>
  <c r="AI4566" i="19"/>
  <c r="AE4566" i="19"/>
  <c r="U4566" i="19"/>
  <c r="AO4565" i="19"/>
  <c r="AK4565" i="19"/>
  <c r="AI4565" i="19"/>
  <c r="AE4565" i="19"/>
  <c r="U4565" i="19"/>
  <c r="AO4564" i="19"/>
  <c r="AK4564" i="19"/>
  <c r="AI4564" i="19"/>
  <c r="AE4564" i="19"/>
  <c r="U4564" i="19"/>
  <c r="AO4563" i="19"/>
  <c r="AK4563" i="19"/>
  <c r="AI4563" i="19"/>
  <c r="AE4563" i="19"/>
  <c r="U4563" i="19"/>
  <c r="AO4562" i="19"/>
  <c r="AK4562" i="19"/>
  <c r="AI4562" i="19"/>
  <c r="AE4562" i="19"/>
  <c r="U4562" i="19"/>
  <c r="AO4561" i="19"/>
  <c r="AK4561" i="19"/>
  <c r="AI4561" i="19"/>
  <c r="AE4561" i="19"/>
  <c r="U4561" i="19"/>
  <c r="AO4560" i="19"/>
  <c r="AK4560" i="19"/>
  <c r="AI4560" i="19"/>
  <c r="AE4560" i="19"/>
  <c r="U4560" i="19"/>
  <c r="AO4559" i="19"/>
  <c r="AK4559" i="19"/>
  <c r="AI4559" i="19"/>
  <c r="AE4559" i="19"/>
  <c r="U4559" i="19"/>
  <c r="AO4558" i="19"/>
  <c r="AK4558" i="19"/>
  <c r="AI4558" i="19"/>
  <c r="AE4558" i="19"/>
  <c r="U4558" i="19"/>
  <c r="AO4557" i="19"/>
  <c r="AK4557" i="19"/>
  <c r="AI4557" i="19"/>
  <c r="AE4557" i="19"/>
  <c r="U4557" i="19"/>
  <c r="AO4556" i="19"/>
  <c r="AK4556" i="19"/>
  <c r="AI4556" i="19"/>
  <c r="AE4556" i="19"/>
  <c r="U4556" i="19"/>
  <c r="AO4555" i="19"/>
  <c r="AK4555" i="19"/>
  <c r="AI4555" i="19"/>
  <c r="AE4555" i="19"/>
  <c r="U4555" i="19"/>
  <c r="AO4554" i="19"/>
  <c r="AK4554" i="19"/>
  <c r="AI4554" i="19"/>
  <c r="AE4554" i="19"/>
  <c r="U4554" i="19"/>
  <c r="AO4553" i="19"/>
  <c r="AK4553" i="19"/>
  <c r="AI4553" i="19"/>
  <c r="AE4553" i="19"/>
  <c r="U4553" i="19"/>
  <c r="AO4552" i="19"/>
  <c r="AK4552" i="19"/>
  <c r="AI4552" i="19"/>
  <c r="AE4552" i="19"/>
  <c r="U4552" i="19"/>
  <c r="AO4551" i="19"/>
  <c r="AK4551" i="19"/>
  <c r="AI4551" i="19"/>
  <c r="AE4551" i="19"/>
  <c r="U4551" i="19"/>
  <c r="AO4550" i="19"/>
  <c r="AK4550" i="19"/>
  <c r="AI4550" i="19"/>
  <c r="AE4550" i="19"/>
  <c r="U4550" i="19"/>
  <c r="AO4549" i="19"/>
  <c r="AK4549" i="19"/>
  <c r="AI4549" i="19"/>
  <c r="AE4549" i="19"/>
  <c r="U4549" i="19"/>
  <c r="AO4548" i="19"/>
  <c r="AK4548" i="19"/>
  <c r="AI4548" i="19"/>
  <c r="AE4548" i="19"/>
  <c r="U4548" i="19"/>
  <c r="AO4547" i="19"/>
  <c r="AK4547" i="19"/>
  <c r="AI4547" i="19"/>
  <c r="AE4547" i="19"/>
  <c r="U4547" i="19"/>
  <c r="AO4546" i="19"/>
  <c r="AK4546" i="19"/>
  <c r="AI4546" i="19"/>
  <c r="AE4546" i="19"/>
  <c r="U4546" i="19"/>
  <c r="AO4545" i="19"/>
  <c r="AK4545" i="19"/>
  <c r="AI4545" i="19"/>
  <c r="AE4545" i="19"/>
  <c r="U4545" i="19"/>
  <c r="AO4544" i="19"/>
  <c r="AK4544" i="19"/>
  <c r="AI4544" i="19"/>
  <c r="AE4544" i="19"/>
  <c r="U4544" i="19"/>
  <c r="AO4543" i="19"/>
  <c r="AK4543" i="19"/>
  <c r="AI4543" i="19"/>
  <c r="AE4543" i="19"/>
  <c r="U4543" i="19"/>
  <c r="AO4542" i="19"/>
  <c r="AK4542" i="19"/>
  <c r="AI4542" i="19"/>
  <c r="AE4542" i="19"/>
  <c r="U4542" i="19"/>
  <c r="AO4541" i="19"/>
  <c r="AK4541" i="19"/>
  <c r="AI4541" i="19"/>
  <c r="AE4541" i="19"/>
  <c r="U4541" i="19"/>
  <c r="AO4540" i="19"/>
  <c r="AK4540" i="19"/>
  <c r="AI4540" i="19"/>
  <c r="AE4540" i="19"/>
  <c r="U4540" i="19"/>
  <c r="AO4539" i="19"/>
  <c r="AK4539" i="19"/>
  <c r="AI4539" i="19"/>
  <c r="AE4539" i="19"/>
  <c r="U4539" i="19"/>
  <c r="AO4538" i="19"/>
  <c r="AK4538" i="19"/>
  <c r="AI4538" i="19"/>
  <c r="AE4538" i="19"/>
  <c r="U4538" i="19"/>
  <c r="AO4537" i="19"/>
  <c r="AK4537" i="19"/>
  <c r="AI4537" i="19"/>
  <c r="AE4537" i="19"/>
  <c r="U4537" i="19"/>
  <c r="AO4536" i="19"/>
  <c r="AK4536" i="19"/>
  <c r="AI4536" i="19"/>
  <c r="AE4536" i="19"/>
  <c r="U4536" i="19"/>
  <c r="AO4535" i="19"/>
  <c r="AK4535" i="19"/>
  <c r="AI4535" i="19"/>
  <c r="AE4535" i="19"/>
  <c r="U4535" i="19"/>
  <c r="AO4534" i="19"/>
  <c r="AK4534" i="19"/>
  <c r="AI4534" i="19"/>
  <c r="AE4534" i="19"/>
  <c r="U4534" i="19"/>
  <c r="AO4533" i="19"/>
  <c r="AK4533" i="19"/>
  <c r="AI4533" i="19"/>
  <c r="AE4533" i="19"/>
  <c r="U4533" i="19"/>
  <c r="AO4532" i="19"/>
  <c r="AK4532" i="19"/>
  <c r="AI4532" i="19"/>
  <c r="AE4532" i="19"/>
  <c r="U4532" i="19"/>
  <c r="AO4531" i="19"/>
  <c r="AK4531" i="19"/>
  <c r="AI4531" i="19"/>
  <c r="AE4531" i="19"/>
  <c r="U4531" i="19"/>
  <c r="AO4530" i="19"/>
  <c r="AK4530" i="19"/>
  <c r="AI4530" i="19"/>
  <c r="AE4530" i="19"/>
  <c r="U4530" i="19"/>
  <c r="AO4529" i="19"/>
  <c r="AK4529" i="19"/>
  <c r="AI4529" i="19"/>
  <c r="AE4529" i="19"/>
  <c r="U4529" i="19"/>
  <c r="AO4528" i="19"/>
  <c r="AK4528" i="19"/>
  <c r="AI4528" i="19"/>
  <c r="AE4528" i="19"/>
  <c r="U4528" i="19"/>
  <c r="AO4527" i="19"/>
  <c r="AK4527" i="19"/>
  <c r="AI4527" i="19"/>
  <c r="AE4527" i="19"/>
  <c r="U4527" i="19"/>
  <c r="AO4526" i="19"/>
  <c r="AK4526" i="19"/>
  <c r="AI4526" i="19"/>
  <c r="AE4526" i="19"/>
  <c r="U4526" i="19"/>
  <c r="AO4525" i="19"/>
  <c r="AK4525" i="19"/>
  <c r="AI4525" i="19"/>
  <c r="AE4525" i="19"/>
  <c r="U4525" i="19"/>
  <c r="AO4524" i="19"/>
  <c r="AK4524" i="19"/>
  <c r="AI4524" i="19"/>
  <c r="AE4524" i="19"/>
  <c r="U4524" i="19"/>
  <c r="AO4523" i="19"/>
  <c r="AK4523" i="19"/>
  <c r="AI4523" i="19"/>
  <c r="AE4523" i="19"/>
  <c r="U4523" i="19"/>
  <c r="AO4522" i="19"/>
  <c r="AK4522" i="19"/>
  <c r="AI4522" i="19"/>
  <c r="AE4522" i="19"/>
  <c r="U4522" i="19"/>
  <c r="AO4521" i="19"/>
  <c r="AK4521" i="19"/>
  <c r="AI4521" i="19"/>
  <c r="AE4521" i="19"/>
  <c r="U4521" i="19"/>
  <c r="AO4520" i="19"/>
  <c r="AK4520" i="19"/>
  <c r="AI4520" i="19"/>
  <c r="AE4520" i="19"/>
  <c r="U4520" i="19"/>
  <c r="AO4519" i="19"/>
  <c r="AK4519" i="19"/>
  <c r="AI4519" i="19"/>
  <c r="AE4519" i="19"/>
  <c r="U4519" i="19"/>
  <c r="AO4518" i="19"/>
  <c r="AK4518" i="19"/>
  <c r="AI4518" i="19"/>
  <c r="AE4518" i="19"/>
  <c r="U4518" i="19"/>
  <c r="AO4517" i="19"/>
  <c r="AK4517" i="19"/>
  <c r="AI4517" i="19"/>
  <c r="AE4517" i="19"/>
  <c r="U4517" i="19"/>
  <c r="AO4516" i="19"/>
  <c r="AK4516" i="19"/>
  <c r="AI4516" i="19"/>
  <c r="AE4516" i="19"/>
  <c r="U4516" i="19"/>
  <c r="AO4515" i="19"/>
  <c r="AK4515" i="19"/>
  <c r="AI4515" i="19"/>
  <c r="AE4515" i="19"/>
  <c r="U4515" i="19"/>
  <c r="AO4514" i="19"/>
  <c r="AK4514" i="19"/>
  <c r="AI4514" i="19"/>
  <c r="AE4514" i="19"/>
  <c r="U4514" i="19"/>
  <c r="AO4513" i="19"/>
  <c r="AK4513" i="19"/>
  <c r="AI4513" i="19"/>
  <c r="AE4513" i="19"/>
  <c r="U4513" i="19"/>
  <c r="AO4512" i="19"/>
  <c r="AK4512" i="19"/>
  <c r="AI4512" i="19"/>
  <c r="AE4512" i="19"/>
  <c r="U4512" i="19"/>
  <c r="AO4511" i="19"/>
  <c r="AK4511" i="19"/>
  <c r="AI4511" i="19"/>
  <c r="AE4511" i="19"/>
  <c r="U4511" i="19"/>
  <c r="AO4510" i="19"/>
  <c r="AK4510" i="19"/>
  <c r="AI4510" i="19"/>
  <c r="AE4510" i="19"/>
  <c r="U4510" i="19"/>
  <c r="AO4509" i="19"/>
  <c r="AK4509" i="19"/>
  <c r="AI4509" i="19"/>
  <c r="AE4509" i="19"/>
  <c r="U4509" i="19"/>
  <c r="AO4508" i="19"/>
  <c r="AK4508" i="19"/>
  <c r="AI4508" i="19"/>
  <c r="AE4508" i="19"/>
  <c r="U4508" i="19"/>
  <c r="AO4507" i="19"/>
  <c r="AK4507" i="19"/>
  <c r="AI4507" i="19"/>
  <c r="AE4507" i="19"/>
  <c r="U4507" i="19"/>
  <c r="AO4506" i="19"/>
  <c r="AK4506" i="19"/>
  <c r="AI4506" i="19"/>
  <c r="AE4506" i="19"/>
  <c r="U4506" i="19"/>
  <c r="AO4505" i="19"/>
  <c r="AK4505" i="19"/>
  <c r="AN4505" i="19" s="1"/>
  <c r="AI4505" i="19"/>
  <c r="AE4505" i="19"/>
  <c r="U4505" i="19"/>
  <c r="AO4504" i="19"/>
  <c r="AK4504" i="19"/>
  <c r="AI4504" i="19"/>
  <c r="AE4504" i="19"/>
  <c r="U4504" i="19"/>
  <c r="AO4503" i="19"/>
  <c r="AK4503" i="19"/>
  <c r="AI4503" i="19"/>
  <c r="AE4503" i="19"/>
  <c r="U4503" i="19"/>
  <c r="AO4502" i="19"/>
  <c r="AK4502" i="19"/>
  <c r="AI4502" i="19"/>
  <c r="AE4502" i="19"/>
  <c r="U4502" i="19"/>
  <c r="AO4501" i="19"/>
  <c r="AK4501" i="19"/>
  <c r="AI4501" i="19"/>
  <c r="AE4501" i="19"/>
  <c r="U4501" i="19"/>
  <c r="AO4500" i="19"/>
  <c r="AK4500" i="19"/>
  <c r="AI4500" i="19"/>
  <c r="AE4500" i="19"/>
  <c r="U4500" i="19"/>
  <c r="AO4499" i="19"/>
  <c r="AK4499" i="19"/>
  <c r="AI4499" i="19"/>
  <c r="AE4499" i="19"/>
  <c r="U4499" i="19"/>
  <c r="AO4498" i="19"/>
  <c r="AK4498" i="19"/>
  <c r="AI4498" i="19"/>
  <c r="AE4498" i="19"/>
  <c r="U4498" i="19"/>
  <c r="AO4497" i="19"/>
  <c r="AK4497" i="19"/>
  <c r="AI4497" i="19"/>
  <c r="AE4497" i="19"/>
  <c r="U4497" i="19"/>
  <c r="AO4496" i="19"/>
  <c r="AK4496" i="19"/>
  <c r="AI4496" i="19"/>
  <c r="AE4496" i="19"/>
  <c r="U4496" i="19"/>
  <c r="AO4495" i="19"/>
  <c r="AK4495" i="19"/>
  <c r="AI4495" i="19"/>
  <c r="AE4495" i="19"/>
  <c r="U4495" i="19"/>
  <c r="AO4494" i="19"/>
  <c r="AK4494" i="19"/>
  <c r="AI4494" i="19"/>
  <c r="AE4494" i="19"/>
  <c r="U4494" i="19"/>
  <c r="AO4493" i="19"/>
  <c r="AK4493" i="19"/>
  <c r="AI4493" i="19"/>
  <c r="AE4493" i="19"/>
  <c r="U4493" i="19"/>
  <c r="AO4492" i="19"/>
  <c r="AK4492" i="19"/>
  <c r="AI4492" i="19"/>
  <c r="AE4492" i="19"/>
  <c r="U4492" i="19"/>
  <c r="AO4491" i="19"/>
  <c r="AK4491" i="19"/>
  <c r="AI4491" i="19"/>
  <c r="AE4491" i="19"/>
  <c r="U4491" i="19"/>
  <c r="AO4490" i="19"/>
  <c r="AK4490" i="19"/>
  <c r="AI4490" i="19"/>
  <c r="AE4490" i="19"/>
  <c r="U4490" i="19"/>
  <c r="AO4489" i="19"/>
  <c r="AK4489" i="19"/>
  <c r="AI4489" i="19"/>
  <c r="AE4489" i="19"/>
  <c r="U4489" i="19"/>
  <c r="AO4488" i="19"/>
  <c r="AK4488" i="19"/>
  <c r="AI4488" i="19"/>
  <c r="AE4488" i="19"/>
  <c r="U4488" i="19"/>
  <c r="AO4487" i="19"/>
  <c r="AK4487" i="19"/>
  <c r="AI4487" i="19"/>
  <c r="AE4487" i="19"/>
  <c r="U4487" i="19"/>
  <c r="AO4486" i="19"/>
  <c r="AK4486" i="19"/>
  <c r="AI4486" i="19"/>
  <c r="AE4486" i="19"/>
  <c r="U4486" i="19"/>
  <c r="AO4485" i="19"/>
  <c r="AK4485" i="19"/>
  <c r="AI4485" i="19"/>
  <c r="AE4485" i="19"/>
  <c r="U4485" i="19"/>
  <c r="AO4484" i="19"/>
  <c r="AK4484" i="19"/>
  <c r="AI4484" i="19"/>
  <c r="AE4484" i="19"/>
  <c r="U4484" i="19"/>
  <c r="AO4483" i="19"/>
  <c r="AK4483" i="19"/>
  <c r="AI4483" i="19"/>
  <c r="AE4483" i="19"/>
  <c r="U4483" i="19"/>
  <c r="AO4482" i="19"/>
  <c r="AK4482" i="19"/>
  <c r="AI4482" i="19"/>
  <c r="AE4482" i="19"/>
  <c r="U4482" i="19"/>
  <c r="AO4481" i="19"/>
  <c r="AK4481" i="19"/>
  <c r="AI4481" i="19"/>
  <c r="AE4481" i="19"/>
  <c r="U4481" i="19"/>
  <c r="AO4480" i="19"/>
  <c r="AK4480" i="19"/>
  <c r="AI4480" i="19"/>
  <c r="AE4480" i="19"/>
  <c r="U4480" i="19"/>
  <c r="AO4479" i="19"/>
  <c r="AK4479" i="19"/>
  <c r="AI4479" i="19"/>
  <c r="AE4479" i="19"/>
  <c r="U4479" i="19"/>
  <c r="AO4478" i="19"/>
  <c r="AK4478" i="19"/>
  <c r="AI4478" i="19"/>
  <c r="AE4478" i="19"/>
  <c r="U4478" i="19"/>
  <c r="AO4477" i="19"/>
  <c r="AK4477" i="19"/>
  <c r="AI4477" i="19"/>
  <c r="AE4477" i="19"/>
  <c r="U4477" i="19"/>
  <c r="AO4476" i="19"/>
  <c r="AK4476" i="19"/>
  <c r="AI4476" i="19"/>
  <c r="AE4476" i="19"/>
  <c r="U4476" i="19"/>
  <c r="AO4475" i="19"/>
  <c r="AK4475" i="19"/>
  <c r="AI4475" i="19"/>
  <c r="AE4475" i="19"/>
  <c r="U4475" i="19"/>
  <c r="AO4474" i="19"/>
  <c r="AK4474" i="19"/>
  <c r="AI4474" i="19"/>
  <c r="AE4474" i="19"/>
  <c r="U4474" i="19"/>
  <c r="AO4473" i="19"/>
  <c r="AK4473" i="19"/>
  <c r="AI4473" i="19"/>
  <c r="AE4473" i="19"/>
  <c r="U4473" i="19"/>
  <c r="AO4472" i="19"/>
  <c r="AK4472" i="19"/>
  <c r="AI4472" i="19"/>
  <c r="AE4472" i="19"/>
  <c r="U4472" i="19"/>
  <c r="AO4471" i="19"/>
  <c r="AK4471" i="19"/>
  <c r="AI4471" i="19"/>
  <c r="AE4471" i="19"/>
  <c r="U4471" i="19"/>
  <c r="AO4470" i="19"/>
  <c r="AK4470" i="19"/>
  <c r="AI4470" i="19"/>
  <c r="AE4470" i="19"/>
  <c r="U4470" i="19"/>
  <c r="AO4469" i="19"/>
  <c r="AK4469" i="19"/>
  <c r="AI4469" i="19"/>
  <c r="AE4469" i="19"/>
  <c r="U4469" i="19"/>
  <c r="AO4468" i="19"/>
  <c r="AK4468" i="19"/>
  <c r="AI4468" i="19"/>
  <c r="AE4468" i="19"/>
  <c r="U4468" i="19"/>
  <c r="AO4467" i="19"/>
  <c r="AK4467" i="19"/>
  <c r="AI4467" i="19"/>
  <c r="AE4467" i="19"/>
  <c r="U4467" i="19"/>
  <c r="AO4466" i="19"/>
  <c r="AK4466" i="19"/>
  <c r="AI4466" i="19"/>
  <c r="AE4466" i="19"/>
  <c r="U4466" i="19"/>
  <c r="AO4465" i="19"/>
  <c r="AK4465" i="19"/>
  <c r="AI4465" i="19"/>
  <c r="AE4465" i="19"/>
  <c r="U4465" i="19"/>
  <c r="AO4464" i="19"/>
  <c r="AK4464" i="19"/>
  <c r="AI4464" i="19"/>
  <c r="AE4464" i="19"/>
  <c r="U4464" i="19"/>
  <c r="AO4463" i="19"/>
  <c r="AK4463" i="19"/>
  <c r="AI4463" i="19"/>
  <c r="AE4463" i="19"/>
  <c r="U4463" i="19"/>
  <c r="AO4462" i="19"/>
  <c r="AK4462" i="19"/>
  <c r="AI4462" i="19"/>
  <c r="AE4462" i="19"/>
  <c r="U4462" i="19"/>
  <c r="AO4461" i="19"/>
  <c r="AK4461" i="19"/>
  <c r="AI4461" i="19"/>
  <c r="AE4461" i="19"/>
  <c r="U4461" i="19"/>
  <c r="AO4460" i="19"/>
  <c r="AK4460" i="19"/>
  <c r="AI4460" i="19"/>
  <c r="AE4460" i="19"/>
  <c r="U4460" i="19"/>
  <c r="AO4459" i="19"/>
  <c r="AK4459" i="19"/>
  <c r="AI4459" i="19"/>
  <c r="AE4459" i="19"/>
  <c r="U4459" i="19"/>
  <c r="AO4458" i="19"/>
  <c r="AK4458" i="19"/>
  <c r="AI4458" i="19"/>
  <c r="AE4458" i="19"/>
  <c r="U4458" i="19"/>
  <c r="AO4457" i="19"/>
  <c r="AK4457" i="19"/>
  <c r="AI4457" i="19"/>
  <c r="AE4457" i="19"/>
  <c r="U4457" i="19"/>
  <c r="AO4456" i="19"/>
  <c r="AK4456" i="19"/>
  <c r="AI4456" i="19"/>
  <c r="AE4456" i="19"/>
  <c r="U4456" i="19"/>
  <c r="AO4455" i="19"/>
  <c r="AK4455" i="19"/>
  <c r="AI4455" i="19"/>
  <c r="AE4455" i="19"/>
  <c r="U4455" i="19"/>
  <c r="AO4454" i="19"/>
  <c r="AK4454" i="19"/>
  <c r="AI4454" i="19"/>
  <c r="AE4454" i="19"/>
  <c r="U4454" i="19"/>
  <c r="AO4453" i="19"/>
  <c r="AK4453" i="19"/>
  <c r="AI4453" i="19"/>
  <c r="AE4453" i="19"/>
  <c r="U4453" i="19"/>
  <c r="AO4452" i="19"/>
  <c r="AK4452" i="19"/>
  <c r="AI4452" i="19"/>
  <c r="AE4452" i="19"/>
  <c r="U4452" i="19"/>
  <c r="AO4451" i="19"/>
  <c r="AK4451" i="19"/>
  <c r="AI4451" i="19"/>
  <c r="AE4451" i="19"/>
  <c r="U4451" i="19"/>
  <c r="AO4450" i="19"/>
  <c r="AK4450" i="19"/>
  <c r="AI4450" i="19"/>
  <c r="AE4450" i="19"/>
  <c r="U4450" i="19"/>
  <c r="AO4449" i="19"/>
  <c r="AK4449" i="19"/>
  <c r="AI4449" i="19"/>
  <c r="AE4449" i="19"/>
  <c r="U4449" i="19"/>
  <c r="AO4448" i="19"/>
  <c r="AK4448" i="19"/>
  <c r="AI4448" i="19"/>
  <c r="AE4448" i="19"/>
  <c r="U4448" i="19"/>
  <c r="AO4447" i="19"/>
  <c r="AK4447" i="19"/>
  <c r="AI4447" i="19"/>
  <c r="AE4447" i="19"/>
  <c r="U4447" i="19"/>
  <c r="AO4446" i="19"/>
  <c r="AK4446" i="19"/>
  <c r="AI4446" i="19"/>
  <c r="AE4446" i="19"/>
  <c r="U4446" i="19"/>
  <c r="AO4445" i="19"/>
  <c r="AK4445" i="19"/>
  <c r="AI4445" i="19"/>
  <c r="AE4445" i="19"/>
  <c r="U4445" i="19"/>
  <c r="AO4444" i="19"/>
  <c r="AK4444" i="19"/>
  <c r="AI4444" i="19"/>
  <c r="AE4444" i="19"/>
  <c r="U4444" i="19"/>
  <c r="AO4443" i="19"/>
  <c r="AK4443" i="19"/>
  <c r="AI4443" i="19"/>
  <c r="AE4443" i="19"/>
  <c r="U4443" i="19"/>
  <c r="AO4442" i="19"/>
  <c r="AK4442" i="19"/>
  <c r="AI4442" i="19"/>
  <c r="AE4442" i="19"/>
  <c r="U4442" i="19"/>
  <c r="AO4441" i="19"/>
  <c r="AK4441" i="19"/>
  <c r="AI4441" i="19"/>
  <c r="AE4441" i="19"/>
  <c r="U4441" i="19"/>
  <c r="AO4440" i="19"/>
  <c r="AK4440" i="19"/>
  <c r="AI4440" i="19"/>
  <c r="AE4440" i="19"/>
  <c r="U4440" i="19"/>
  <c r="AO4439" i="19"/>
  <c r="AK4439" i="19"/>
  <c r="AI4439" i="19"/>
  <c r="AE4439" i="19"/>
  <c r="U4439" i="19"/>
  <c r="AO4438" i="19"/>
  <c r="AK4438" i="19"/>
  <c r="AI4438" i="19"/>
  <c r="AE4438" i="19"/>
  <c r="U4438" i="19"/>
  <c r="AO4437" i="19"/>
  <c r="AK4437" i="19"/>
  <c r="AI4437" i="19"/>
  <c r="AE4437" i="19"/>
  <c r="U4437" i="19"/>
  <c r="AO4436" i="19"/>
  <c r="AK4436" i="19"/>
  <c r="AI4436" i="19"/>
  <c r="AE4436" i="19"/>
  <c r="U4436" i="19"/>
  <c r="AO4435" i="19"/>
  <c r="AK4435" i="19"/>
  <c r="AI4435" i="19"/>
  <c r="AE4435" i="19"/>
  <c r="U4435" i="19"/>
  <c r="AO4434" i="19"/>
  <c r="AK4434" i="19"/>
  <c r="AI4434" i="19"/>
  <c r="AE4434" i="19"/>
  <c r="U4434" i="19"/>
  <c r="AO4433" i="19"/>
  <c r="AK4433" i="19"/>
  <c r="AI4433" i="19"/>
  <c r="AE4433" i="19"/>
  <c r="U4433" i="19"/>
  <c r="AO4432" i="19"/>
  <c r="AK4432" i="19"/>
  <c r="AI4432" i="19"/>
  <c r="AE4432" i="19"/>
  <c r="U4432" i="19"/>
  <c r="AO4431" i="19"/>
  <c r="AK4431" i="19"/>
  <c r="AI4431" i="19"/>
  <c r="AE4431" i="19"/>
  <c r="U4431" i="19"/>
  <c r="AO4430" i="19"/>
  <c r="AK4430" i="19"/>
  <c r="AI4430" i="19"/>
  <c r="AE4430" i="19"/>
  <c r="U4430" i="19"/>
  <c r="AO4429" i="19"/>
  <c r="AK4429" i="19"/>
  <c r="AI4429" i="19"/>
  <c r="AE4429" i="19"/>
  <c r="U4429" i="19"/>
  <c r="AO4428" i="19"/>
  <c r="AK4428" i="19"/>
  <c r="AI4428" i="19"/>
  <c r="AE4428" i="19"/>
  <c r="U4428" i="19"/>
  <c r="AO4427" i="19"/>
  <c r="AK4427" i="19"/>
  <c r="AI4427" i="19"/>
  <c r="AE4427" i="19"/>
  <c r="U4427" i="19"/>
  <c r="AO4426" i="19"/>
  <c r="AK4426" i="19"/>
  <c r="AI4426" i="19"/>
  <c r="AE4426" i="19"/>
  <c r="U4426" i="19"/>
  <c r="AO4425" i="19"/>
  <c r="AK4425" i="19"/>
  <c r="AI4425" i="19"/>
  <c r="AE4425" i="19"/>
  <c r="U4425" i="19"/>
  <c r="AO4424" i="19"/>
  <c r="AK4424" i="19"/>
  <c r="AI4424" i="19"/>
  <c r="AE4424" i="19"/>
  <c r="U4424" i="19"/>
  <c r="AO4423" i="19"/>
  <c r="AK4423" i="19"/>
  <c r="AI4423" i="19"/>
  <c r="AE4423" i="19"/>
  <c r="U4423" i="19"/>
  <c r="AO4422" i="19"/>
  <c r="AK4422" i="19"/>
  <c r="AI4422" i="19"/>
  <c r="AE4422" i="19"/>
  <c r="U4422" i="19"/>
  <c r="AO4421" i="19"/>
  <c r="AK4421" i="19"/>
  <c r="AI4421" i="19"/>
  <c r="AE4421" i="19"/>
  <c r="U4421" i="19"/>
  <c r="AO4420" i="19"/>
  <c r="AK4420" i="19"/>
  <c r="AI4420" i="19"/>
  <c r="AE4420" i="19"/>
  <c r="U4420" i="19"/>
  <c r="AO4419" i="19"/>
  <c r="AK4419" i="19"/>
  <c r="AI4419" i="19"/>
  <c r="AE4419" i="19"/>
  <c r="U4419" i="19"/>
  <c r="AO4418" i="19"/>
  <c r="AK4418" i="19"/>
  <c r="AI4418" i="19"/>
  <c r="AE4418" i="19"/>
  <c r="U4418" i="19"/>
  <c r="AO4417" i="19"/>
  <c r="AK4417" i="19"/>
  <c r="AI4417" i="19"/>
  <c r="AE4417" i="19"/>
  <c r="U4417" i="19"/>
  <c r="AO4416" i="19"/>
  <c r="AK4416" i="19"/>
  <c r="AI4416" i="19"/>
  <c r="AE4416" i="19"/>
  <c r="U4416" i="19"/>
  <c r="AO4415" i="19"/>
  <c r="AK4415" i="19"/>
  <c r="AI4415" i="19"/>
  <c r="AE4415" i="19"/>
  <c r="U4415" i="19"/>
  <c r="AO4414" i="19"/>
  <c r="AK4414" i="19"/>
  <c r="AI4414" i="19"/>
  <c r="AE4414" i="19"/>
  <c r="U4414" i="19"/>
  <c r="AO4413" i="19"/>
  <c r="AK4413" i="19"/>
  <c r="AI4413" i="19"/>
  <c r="AE4413" i="19"/>
  <c r="U4413" i="19"/>
  <c r="AO4412" i="19"/>
  <c r="AK4412" i="19"/>
  <c r="AI4412" i="19"/>
  <c r="AE4412" i="19"/>
  <c r="U4412" i="19"/>
  <c r="AO4411" i="19"/>
  <c r="AK4411" i="19"/>
  <c r="AI4411" i="19"/>
  <c r="AE4411" i="19"/>
  <c r="U4411" i="19"/>
  <c r="AO4410" i="19"/>
  <c r="AK4410" i="19"/>
  <c r="AI4410" i="19"/>
  <c r="AE4410" i="19"/>
  <c r="U4410" i="19"/>
  <c r="AO4409" i="19"/>
  <c r="AK4409" i="19"/>
  <c r="AI4409" i="19"/>
  <c r="AE4409" i="19"/>
  <c r="U4409" i="19"/>
  <c r="AO4408" i="19"/>
  <c r="AK4408" i="19"/>
  <c r="AI4408" i="19"/>
  <c r="AE4408" i="19"/>
  <c r="U4408" i="19"/>
  <c r="AO4407" i="19"/>
  <c r="AK4407" i="19"/>
  <c r="AI4407" i="19"/>
  <c r="AE4407" i="19"/>
  <c r="U4407" i="19"/>
  <c r="AO4406" i="19"/>
  <c r="AK4406" i="19"/>
  <c r="AI4406" i="19"/>
  <c r="AE4406" i="19"/>
  <c r="U4406" i="19"/>
  <c r="AO4405" i="19"/>
  <c r="AK4405" i="19"/>
  <c r="AI4405" i="19"/>
  <c r="AE4405" i="19"/>
  <c r="U4405" i="19"/>
  <c r="AO4404" i="19"/>
  <c r="AK4404" i="19"/>
  <c r="AI4404" i="19"/>
  <c r="AE4404" i="19"/>
  <c r="U4404" i="19"/>
  <c r="AO4403" i="19"/>
  <c r="AK4403" i="19"/>
  <c r="AI4403" i="19"/>
  <c r="AE4403" i="19"/>
  <c r="U4403" i="19"/>
  <c r="AO4402" i="19"/>
  <c r="AK4402" i="19"/>
  <c r="AI4402" i="19"/>
  <c r="AE4402" i="19"/>
  <c r="U4402" i="19"/>
  <c r="AO4401" i="19"/>
  <c r="AK4401" i="19"/>
  <c r="AI4401" i="19"/>
  <c r="AE4401" i="19"/>
  <c r="U4401" i="19"/>
  <c r="AO4400" i="19"/>
  <c r="AK4400" i="19"/>
  <c r="AI4400" i="19"/>
  <c r="AE4400" i="19"/>
  <c r="U4400" i="19"/>
  <c r="AO4399" i="19"/>
  <c r="AK4399" i="19"/>
  <c r="AI4399" i="19"/>
  <c r="AE4399" i="19"/>
  <c r="U4399" i="19"/>
  <c r="AO4398" i="19"/>
  <c r="AK4398" i="19"/>
  <c r="AI4398" i="19"/>
  <c r="AE4398" i="19"/>
  <c r="U4398" i="19"/>
  <c r="AO4397" i="19"/>
  <c r="AK4397" i="19"/>
  <c r="AI4397" i="19"/>
  <c r="AE4397" i="19"/>
  <c r="U4397" i="19"/>
  <c r="AO4396" i="19"/>
  <c r="AK4396" i="19"/>
  <c r="AI4396" i="19"/>
  <c r="AE4396" i="19"/>
  <c r="U4396" i="19"/>
  <c r="AO4395" i="19"/>
  <c r="AK4395" i="19"/>
  <c r="AI4395" i="19"/>
  <c r="AE4395" i="19"/>
  <c r="U4395" i="19"/>
  <c r="AO4394" i="19"/>
  <c r="AK4394" i="19"/>
  <c r="AI4394" i="19"/>
  <c r="AE4394" i="19"/>
  <c r="U4394" i="19"/>
  <c r="AO4393" i="19"/>
  <c r="AK4393" i="19"/>
  <c r="AI4393" i="19"/>
  <c r="AE4393" i="19"/>
  <c r="U4393" i="19"/>
  <c r="AO4392" i="19"/>
  <c r="AK4392" i="19"/>
  <c r="AI4392" i="19"/>
  <c r="AE4392" i="19"/>
  <c r="U4392" i="19"/>
  <c r="AO4391" i="19"/>
  <c r="AK4391" i="19"/>
  <c r="AI4391" i="19"/>
  <c r="AE4391" i="19"/>
  <c r="U4391" i="19"/>
  <c r="AO4390" i="19"/>
  <c r="AK4390" i="19"/>
  <c r="AI4390" i="19"/>
  <c r="AE4390" i="19"/>
  <c r="U4390" i="19"/>
  <c r="AO4389" i="19"/>
  <c r="AK4389" i="19"/>
  <c r="AI4389" i="19"/>
  <c r="AE4389" i="19"/>
  <c r="U4389" i="19"/>
  <c r="AO4388" i="19"/>
  <c r="AK4388" i="19"/>
  <c r="AI4388" i="19"/>
  <c r="AE4388" i="19"/>
  <c r="U4388" i="19"/>
  <c r="AO4387" i="19"/>
  <c r="AK4387" i="19"/>
  <c r="AI4387" i="19"/>
  <c r="AE4387" i="19"/>
  <c r="U4387" i="19"/>
  <c r="AO4386" i="19"/>
  <c r="AK4386" i="19"/>
  <c r="AI4386" i="19"/>
  <c r="AE4386" i="19"/>
  <c r="U4386" i="19"/>
  <c r="AO4385" i="19"/>
  <c r="AK4385" i="19"/>
  <c r="AI4385" i="19"/>
  <c r="AE4385" i="19"/>
  <c r="U4385" i="19"/>
  <c r="AO4384" i="19"/>
  <c r="AK4384" i="19"/>
  <c r="AI4384" i="19"/>
  <c r="AE4384" i="19"/>
  <c r="U4384" i="19"/>
  <c r="AO4383" i="19"/>
  <c r="AK4383" i="19"/>
  <c r="AI4383" i="19"/>
  <c r="AE4383" i="19"/>
  <c r="U4383" i="19"/>
  <c r="AO4382" i="19"/>
  <c r="AK4382" i="19"/>
  <c r="AI4382" i="19"/>
  <c r="AE4382" i="19"/>
  <c r="U4382" i="19"/>
  <c r="AO4381" i="19"/>
  <c r="AK4381" i="19"/>
  <c r="AI4381" i="19"/>
  <c r="AE4381" i="19"/>
  <c r="U4381" i="19"/>
  <c r="AO4380" i="19"/>
  <c r="AK4380" i="19"/>
  <c r="AI4380" i="19"/>
  <c r="AE4380" i="19"/>
  <c r="U4380" i="19"/>
  <c r="AO4379" i="19"/>
  <c r="AK4379" i="19"/>
  <c r="AI4379" i="19"/>
  <c r="AE4379" i="19"/>
  <c r="U4379" i="19"/>
  <c r="AO4378" i="19"/>
  <c r="AK4378" i="19"/>
  <c r="AI4378" i="19"/>
  <c r="AE4378" i="19"/>
  <c r="U4378" i="19"/>
  <c r="AO4377" i="19"/>
  <c r="AK4377" i="19"/>
  <c r="AI4377" i="19"/>
  <c r="AE4377" i="19"/>
  <c r="U4377" i="19"/>
  <c r="AO4376" i="19"/>
  <c r="AK4376" i="19"/>
  <c r="AI4376" i="19"/>
  <c r="AE4376" i="19"/>
  <c r="U4376" i="19"/>
  <c r="AO4375" i="19"/>
  <c r="AK4375" i="19"/>
  <c r="AI4375" i="19"/>
  <c r="AE4375" i="19"/>
  <c r="U4375" i="19"/>
  <c r="AO4374" i="19"/>
  <c r="AK4374" i="19"/>
  <c r="AI4374" i="19"/>
  <c r="AE4374" i="19"/>
  <c r="U4374" i="19"/>
  <c r="AO4373" i="19"/>
  <c r="AK4373" i="19"/>
  <c r="AI4373" i="19"/>
  <c r="AE4373" i="19"/>
  <c r="U4373" i="19"/>
  <c r="AO4372" i="19"/>
  <c r="AK4372" i="19"/>
  <c r="AI4372" i="19"/>
  <c r="AE4372" i="19"/>
  <c r="U4372" i="19"/>
  <c r="AO4371" i="19"/>
  <c r="AK4371" i="19"/>
  <c r="AI4371" i="19"/>
  <c r="AE4371" i="19"/>
  <c r="U4371" i="19"/>
  <c r="AO4370" i="19"/>
  <c r="AK4370" i="19"/>
  <c r="AI4370" i="19"/>
  <c r="AE4370" i="19"/>
  <c r="U4370" i="19"/>
  <c r="AO4369" i="19"/>
  <c r="AK4369" i="19"/>
  <c r="AI4369" i="19"/>
  <c r="AE4369" i="19"/>
  <c r="U4369" i="19"/>
  <c r="AO4368" i="19"/>
  <c r="AK4368" i="19"/>
  <c r="AI4368" i="19"/>
  <c r="AE4368" i="19"/>
  <c r="U4368" i="19"/>
  <c r="AO4367" i="19"/>
  <c r="AK4367" i="19"/>
  <c r="AI4367" i="19"/>
  <c r="AE4367" i="19"/>
  <c r="U4367" i="19"/>
  <c r="AO4366" i="19"/>
  <c r="AK4366" i="19"/>
  <c r="AI4366" i="19"/>
  <c r="AE4366" i="19"/>
  <c r="U4366" i="19"/>
  <c r="AO4365" i="19"/>
  <c r="AK4365" i="19"/>
  <c r="AI4365" i="19"/>
  <c r="AE4365" i="19"/>
  <c r="U4365" i="19"/>
  <c r="AO4364" i="19"/>
  <c r="AK4364" i="19"/>
  <c r="AI4364" i="19"/>
  <c r="AE4364" i="19"/>
  <c r="U4364" i="19"/>
  <c r="AO4363" i="19"/>
  <c r="AK4363" i="19"/>
  <c r="AI4363" i="19"/>
  <c r="AE4363" i="19"/>
  <c r="U4363" i="19"/>
  <c r="AO4362" i="19"/>
  <c r="AK4362" i="19"/>
  <c r="AI4362" i="19"/>
  <c r="AE4362" i="19"/>
  <c r="U4362" i="19"/>
  <c r="AO4361" i="19"/>
  <c r="AK4361" i="19"/>
  <c r="AI4361" i="19"/>
  <c r="AE4361" i="19"/>
  <c r="U4361" i="19"/>
  <c r="AO4360" i="19"/>
  <c r="AK4360" i="19"/>
  <c r="AI4360" i="19"/>
  <c r="AE4360" i="19"/>
  <c r="U4360" i="19"/>
  <c r="AO4359" i="19"/>
  <c r="AK4359" i="19"/>
  <c r="AI4359" i="19"/>
  <c r="AE4359" i="19"/>
  <c r="U4359" i="19"/>
  <c r="AO4358" i="19"/>
  <c r="AK4358" i="19"/>
  <c r="AI4358" i="19"/>
  <c r="AE4358" i="19"/>
  <c r="U4358" i="19"/>
  <c r="AO4357" i="19"/>
  <c r="AK4357" i="19"/>
  <c r="AI4357" i="19"/>
  <c r="AE4357" i="19"/>
  <c r="U4357" i="19"/>
  <c r="AO4356" i="19"/>
  <c r="AK4356" i="19"/>
  <c r="AI4356" i="19"/>
  <c r="AE4356" i="19"/>
  <c r="U4356" i="19"/>
  <c r="AO4355" i="19"/>
  <c r="AK4355" i="19"/>
  <c r="AI4355" i="19"/>
  <c r="AE4355" i="19"/>
  <c r="U4355" i="19"/>
  <c r="AO4354" i="19"/>
  <c r="AK4354" i="19"/>
  <c r="AI4354" i="19"/>
  <c r="AE4354" i="19"/>
  <c r="U4354" i="19"/>
  <c r="AO4353" i="19"/>
  <c r="AK4353" i="19"/>
  <c r="AI4353" i="19"/>
  <c r="AE4353" i="19"/>
  <c r="U4353" i="19"/>
  <c r="AO4352" i="19"/>
  <c r="AK4352" i="19"/>
  <c r="AI4352" i="19"/>
  <c r="AE4352" i="19"/>
  <c r="U4352" i="19"/>
  <c r="AO4351" i="19"/>
  <c r="AK4351" i="19"/>
  <c r="AI4351" i="19"/>
  <c r="AE4351" i="19"/>
  <c r="U4351" i="19"/>
  <c r="AO4350" i="19"/>
  <c r="AK4350" i="19"/>
  <c r="AI4350" i="19"/>
  <c r="AE4350" i="19"/>
  <c r="U4350" i="19"/>
  <c r="AO4349" i="19"/>
  <c r="AK4349" i="19"/>
  <c r="AI4349" i="19"/>
  <c r="AE4349" i="19"/>
  <c r="U4349" i="19"/>
  <c r="AO4348" i="19"/>
  <c r="AK4348" i="19"/>
  <c r="AI4348" i="19"/>
  <c r="AE4348" i="19"/>
  <c r="U4348" i="19"/>
  <c r="AO4347" i="19"/>
  <c r="AK4347" i="19"/>
  <c r="AI4347" i="19"/>
  <c r="AE4347" i="19"/>
  <c r="U4347" i="19"/>
  <c r="AO4346" i="19"/>
  <c r="AK4346" i="19"/>
  <c r="AI4346" i="19"/>
  <c r="AE4346" i="19"/>
  <c r="U4346" i="19"/>
  <c r="AO4345" i="19"/>
  <c r="AK4345" i="19"/>
  <c r="AI4345" i="19"/>
  <c r="AE4345" i="19"/>
  <c r="U4345" i="19"/>
  <c r="AO4344" i="19"/>
  <c r="AK4344" i="19"/>
  <c r="AI4344" i="19"/>
  <c r="AE4344" i="19"/>
  <c r="U4344" i="19"/>
  <c r="AO4343" i="19"/>
  <c r="AK4343" i="19"/>
  <c r="AI4343" i="19"/>
  <c r="AE4343" i="19"/>
  <c r="U4343" i="19"/>
  <c r="AO4342" i="19"/>
  <c r="AK4342" i="19"/>
  <c r="AI4342" i="19"/>
  <c r="AE4342" i="19"/>
  <c r="U4342" i="19"/>
  <c r="AO4341" i="19"/>
  <c r="AK4341" i="19"/>
  <c r="AI4341" i="19"/>
  <c r="AE4341" i="19"/>
  <c r="U4341" i="19"/>
  <c r="AO4340" i="19"/>
  <c r="AK4340" i="19"/>
  <c r="AI4340" i="19"/>
  <c r="AE4340" i="19"/>
  <c r="U4340" i="19"/>
  <c r="AO4339" i="19"/>
  <c r="AK4339" i="19"/>
  <c r="AI4339" i="19"/>
  <c r="AE4339" i="19"/>
  <c r="U4339" i="19"/>
  <c r="AO4338" i="19"/>
  <c r="AK4338" i="19"/>
  <c r="AI4338" i="19"/>
  <c r="AE4338" i="19"/>
  <c r="U4338" i="19"/>
  <c r="AO4337" i="19"/>
  <c r="AK4337" i="19"/>
  <c r="AN4336" i="19" s="1"/>
  <c r="AI4337" i="19"/>
  <c r="AE4337" i="19"/>
  <c r="U4337" i="19"/>
  <c r="AO4336" i="19"/>
  <c r="AK4336" i="19"/>
  <c r="AI4336" i="19"/>
  <c r="AE4336" i="19"/>
  <c r="U4336" i="19"/>
  <c r="AO4335" i="19"/>
  <c r="AK4335" i="19"/>
  <c r="AI4335" i="19"/>
  <c r="AE4335" i="19"/>
  <c r="U4335" i="19"/>
  <c r="AO4334" i="19"/>
  <c r="AK4334" i="19"/>
  <c r="AI4334" i="19"/>
  <c r="AE4334" i="19"/>
  <c r="U4334" i="19"/>
  <c r="AO4333" i="19"/>
  <c r="AK4333" i="19"/>
  <c r="AI4333" i="19"/>
  <c r="AE4333" i="19"/>
  <c r="U4333" i="19"/>
  <c r="AO4332" i="19"/>
  <c r="AK4332" i="19"/>
  <c r="AI4332" i="19"/>
  <c r="AE4332" i="19"/>
  <c r="U4332" i="19"/>
  <c r="AO4331" i="19"/>
  <c r="AK4331" i="19"/>
  <c r="AI4331" i="19"/>
  <c r="AE4331" i="19"/>
  <c r="U4331" i="19"/>
  <c r="AO4330" i="19"/>
  <c r="AK4330" i="19"/>
  <c r="AI4330" i="19"/>
  <c r="AE4330" i="19"/>
  <c r="U4330" i="19"/>
  <c r="AO4329" i="19"/>
  <c r="AK4329" i="19"/>
  <c r="AI4329" i="19"/>
  <c r="AE4329" i="19"/>
  <c r="U4329" i="19"/>
  <c r="AO4328" i="19"/>
  <c r="AK4328" i="19"/>
  <c r="AI4328" i="19"/>
  <c r="AE4328" i="19"/>
  <c r="U4328" i="19"/>
  <c r="AO4327" i="19"/>
  <c r="AK4327" i="19"/>
  <c r="AI4327" i="19"/>
  <c r="AE4327" i="19"/>
  <c r="U4327" i="19"/>
  <c r="AO4326" i="19"/>
  <c r="AK4326" i="19"/>
  <c r="AI4326" i="19"/>
  <c r="AE4326" i="19"/>
  <c r="U4326" i="19"/>
  <c r="AO4325" i="19"/>
  <c r="AK4325" i="19"/>
  <c r="AI4325" i="19"/>
  <c r="AE4325" i="19"/>
  <c r="U4325" i="19"/>
  <c r="AO4324" i="19"/>
  <c r="AK4324" i="19"/>
  <c r="AI4324" i="19"/>
  <c r="AE4324" i="19"/>
  <c r="U4324" i="19"/>
  <c r="AO4323" i="19"/>
  <c r="AK4323" i="19"/>
  <c r="AI4323" i="19"/>
  <c r="AE4323" i="19"/>
  <c r="U4323" i="19"/>
  <c r="AO4322" i="19"/>
  <c r="AK4322" i="19"/>
  <c r="AI4322" i="19"/>
  <c r="AE4322" i="19"/>
  <c r="U4322" i="19"/>
  <c r="AO4321" i="19"/>
  <c r="AK4321" i="19"/>
  <c r="AI4321" i="19"/>
  <c r="AE4321" i="19"/>
  <c r="U4321" i="19"/>
  <c r="AO4320" i="19"/>
  <c r="AK4320" i="19"/>
  <c r="AI4320" i="19"/>
  <c r="AE4320" i="19"/>
  <c r="U4320" i="19"/>
  <c r="AO4319" i="19"/>
  <c r="AK4319" i="19"/>
  <c r="AI4319" i="19"/>
  <c r="AE4319" i="19"/>
  <c r="U4319" i="19"/>
  <c r="AO4318" i="19"/>
  <c r="AK4318" i="19"/>
  <c r="AI4318" i="19"/>
  <c r="AE4318" i="19"/>
  <c r="U4318" i="19"/>
  <c r="AO4317" i="19"/>
  <c r="AK4317" i="19"/>
  <c r="AI4317" i="19"/>
  <c r="AE4317" i="19"/>
  <c r="U4317" i="19"/>
  <c r="AO4316" i="19"/>
  <c r="AK4316" i="19"/>
  <c r="AI4316" i="19"/>
  <c r="AE4316" i="19"/>
  <c r="U4316" i="19"/>
  <c r="AO4315" i="19"/>
  <c r="AK4315" i="19"/>
  <c r="AI4315" i="19"/>
  <c r="AE4315" i="19"/>
  <c r="U4315" i="19"/>
  <c r="AO4314" i="19"/>
  <c r="AK4314" i="19"/>
  <c r="AI4314" i="19"/>
  <c r="AE4314" i="19"/>
  <c r="U4314" i="19"/>
  <c r="AO4313" i="19"/>
  <c r="AK4313" i="19"/>
  <c r="AI4313" i="19"/>
  <c r="AE4313" i="19"/>
  <c r="U4313" i="19"/>
  <c r="AO4312" i="19"/>
  <c r="AK4312" i="19"/>
  <c r="AI4312" i="19"/>
  <c r="AE4312" i="19"/>
  <c r="U4312" i="19"/>
  <c r="AO4311" i="19"/>
  <c r="AK4311" i="19"/>
  <c r="AI4311" i="19"/>
  <c r="AE4311" i="19"/>
  <c r="U4311" i="19"/>
  <c r="AO4310" i="19"/>
  <c r="AK4310" i="19"/>
  <c r="AI4310" i="19"/>
  <c r="AE4310" i="19"/>
  <c r="U4310" i="19"/>
  <c r="AO4309" i="19"/>
  <c r="AK4309" i="19"/>
  <c r="AI4309" i="19"/>
  <c r="AE4309" i="19"/>
  <c r="U4309" i="19"/>
  <c r="AO4308" i="19"/>
  <c r="AK4308" i="19"/>
  <c r="AI4308" i="19"/>
  <c r="AE4308" i="19"/>
  <c r="U4308" i="19"/>
  <c r="AO4307" i="19"/>
  <c r="AK4307" i="19"/>
  <c r="AI4307" i="19"/>
  <c r="AE4307" i="19"/>
  <c r="U4307" i="19"/>
  <c r="AO4306" i="19"/>
  <c r="AK4306" i="19"/>
  <c r="AI4306" i="19"/>
  <c r="AE4306" i="19"/>
  <c r="U4306" i="19"/>
  <c r="AO4305" i="19"/>
  <c r="AK4305" i="19"/>
  <c r="AI4305" i="19"/>
  <c r="AE4305" i="19"/>
  <c r="U4305" i="19"/>
  <c r="AO4304" i="19"/>
  <c r="AK4304" i="19"/>
  <c r="AI4304" i="19"/>
  <c r="AE4304" i="19"/>
  <c r="U4304" i="19"/>
  <c r="AO4303" i="19"/>
  <c r="AK4303" i="19"/>
  <c r="AI4303" i="19"/>
  <c r="AE4303" i="19"/>
  <c r="U4303" i="19"/>
  <c r="AO4302" i="19"/>
  <c r="AK4302" i="19"/>
  <c r="AI4302" i="19"/>
  <c r="AE4302" i="19"/>
  <c r="U4302" i="19"/>
  <c r="AO4301" i="19"/>
  <c r="AK4301" i="19"/>
  <c r="AI4301" i="19"/>
  <c r="AE4301" i="19"/>
  <c r="U4301" i="19"/>
  <c r="AO4300" i="19"/>
  <c r="AK4300" i="19"/>
  <c r="AI4300" i="19"/>
  <c r="AE4300" i="19"/>
  <c r="U4300" i="19"/>
  <c r="AO4299" i="19"/>
  <c r="AK4299" i="19"/>
  <c r="AI4299" i="19"/>
  <c r="AE4299" i="19"/>
  <c r="U4299" i="19"/>
  <c r="AO4298" i="19"/>
  <c r="AK4298" i="19"/>
  <c r="AI4298" i="19"/>
  <c r="AE4298" i="19"/>
  <c r="U4298" i="19"/>
  <c r="AO4297" i="19"/>
  <c r="AK4297" i="19"/>
  <c r="AI4297" i="19"/>
  <c r="AE4297" i="19"/>
  <c r="U4297" i="19"/>
  <c r="AO4296" i="19"/>
  <c r="AK4296" i="19"/>
  <c r="AI4296" i="19"/>
  <c r="AE4296" i="19"/>
  <c r="U4296" i="19"/>
  <c r="AO4295" i="19"/>
  <c r="AK4295" i="19"/>
  <c r="AI4295" i="19"/>
  <c r="AE4295" i="19"/>
  <c r="U4295" i="19"/>
  <c r="AO4294" i="19"/>
  <c r="AK4294" i="19"/>
  <c r="AI4294" i="19"/>
  <c r="AE4294" i="19"/>
  <c r="U4294" i="19"/>
  <c r="AO4293" i="19"/>
  <c r="AK4293" i="19"/>
  <c r="AI4293" i="19"/>
  <c r="AE4293" i="19"/>
  <c r="U4293" i="19"/>
  <c r="AO4292" i="19"/>
  <c r="AK4292" i="19"/>
  <c r="AI4292" i="19"/>
  <c r="AE4292" i="19"/>
  <c r="U4292" i="19"/>
  <c r="AO4291" i="19"/>
  <c r="AK4291" i="19"/>
  <c r="AI4291" i="19"/>
  <c r="AE4291" i="19"/>
  <c r="U4291" i="19"/>
  <c r="AO4290" i="19"/>
  <c r="AK4290" i="19"/>
  <c r="AI4290" i="19"/>
  <c r="AE4290" i="19"/>
  <c r="U4290" i="19"/>
  <c r="AO4289" i="19"/>
  <c r="AK4289" i="19"/>
  <c r="AI4289" i="19"/>
  <c r="AE4289" i="19"/>
  <c r="U4289" i="19"/>
  <c r="AO4288" i="19"/>
  <c r="AK4288" i="19"/>
  <c r="AI4288" i="19"/>
  <c r="AE4288" i="19"/>
  <c r="U4288" i="19"/>
  <c r="AO4287" i="19"/>
  <c r="AK4287" i="19"/>
  <c r="AI4287" i="19"/>
  <c r="AE4287" i="19"/>
  <c r="U4287" i="19"/>
  <c r="AO4286" i="19"/>
  <c r="AK4286" i="19"/>
  <c r="AI4286" i="19"/>
  <c r="AE4286" i="19"/>
  <c r="U4286" i="19"/>
  <c r="AO4285" i="19"/>
  <c r="AK4285" i="19"/>
  <c r="AI4285" i="19"/>
  <c r="AE4285" i="19"/>
  <c r="U4285" i="19"/>
  <c r="AO4284" i="19"/>
  <c r="AK4284" i="19"/>
  <c r="AI4284" i="19"/>
  <c r="AE4284" i="19"/>
  <c r="U4284" i="19"/>
  <c r="AO4283" i="19"/>
  <c r="AK4283" i="19"/>
  <c r="AI4283" i="19"/>
  <c r="AE4283" i="19"/>
  <c r="U4283" i="19"/>
  <c r="AO4282" i="19"/>
  <c r="AK4282" i="19"/>
  <c r="AI4282" i="19"/>
  <c r="AE4282" i="19"/>
  <c r="U4282" i="19"/>
  <c r="AO4281" i="19"/>
  <c r="AK4281" i="19"/>
  <c r="AI4281" i="19"/>
  <c r="AE4281" i="19"/>
  <c r="U4281" i="19"/>
  <c r="AO4280" i="19"/>
  <c r="AK4280" i="19"/>
  <c r="AI4280" i="19"/>
  <c r="AE4280" i="19"/>
  <c r="U4280" i="19"/>
  <c r="AO4279" i="19"/>
  <c r="AK4279" i="19"/>
  <c r="AI4279" i="19"/>
  <c r="AE4279" i="19"/>
  <c r="U4279" i="19"/>
  <c r="AO4278" i="19"/>
  <c r="AK4278" i="19"/>
  <c r="AI4278" i="19"/>
  <c r="AE4278" i="19"/>
  <c r="U4278" i="19"/>
  <c r="AO4277" i="19"/>
  <c r="AK4277" i="19"/>
  <c r="AI4277" i="19"/>
  <c r="AE4277" i="19"/>
  <c r="U4277" i="19"/>
  <c r="AO4276" i="19"/>
  <c r="AK4276" i="19"/>
  <c r="AI4276" i="19"/>
  <c r="AE4276" i="19"/>
  <c r="U4276" i="19"/>
  <c r="AO4275" i="19"/>
  <c r="AK4275" i="19"/>
  <c r="AI4275" i="19"/>
  <c r="AE4275" i="19"/>
  <c r="U4275" i="19"/>
  <c r="AO4274" i="19"/>
  <c r="AK4274" i="19"/>
  <c r="AI4274" i="19"/>
  <c r="AE4274" i="19"/>
  <c r="U4274" i="19"/>
  <c r="AO4273" i="19"/>
  <c r="AK4273" i="19"/>
  <c r="AI4273" i="19"/>
  <c r="AE4273" i="19"/>
  <c r="U4273" i="19"/>
  <c r="AO4272" i="19"/>
  <c r="AK4272" i="19"/>
  <c r="AI4272" i="19"/>
  <c r="AE4272" i="19"/>
  <c r="U4272" i="19"/>
  <c r="AO4271" i="19"/>
  <c r="AK4271" i="19"/>
  <c r="AI4271" i="19"/>
  <c r="AE4271" i="19"/>
  <c r="U4271" i="19"/>
  <c r="AO4270" i="19"/>
  <c r="AK4270" i="19"/>
  <c r="AI4270" i="19"/>
  <c r="AE4270" i="19"/>
  <c r="U4270" i="19"/>
  <c r="AO4269" i="19"/>
  <c r="AK4269" i="19"/>
  <c r="AI4269" i="19"/>
  <c r="AE4269" i="19"/>
  <c r="U4269" i="19"/>
  <c r="AO4268" i="19"/>
  <c r="AK4268" i="19"/>
  <c r="AI4268" i="19"/>
  <c r="AE4268" i="19"/>
  <c r="U4268" i="19"/>
  <c r="AO4267" i="19"/>
  <c r="AK4267" i="19"/>
  <c r="AI4267" i="19"/>
  <c r="AE4267" i="19"/>
  <c r="U4267" i="19"/>
  <c r="AO4266" i="19"/>
  <c r="AK4266" i="19"/>
  <c r="AI4266" i="19"/>
  <c r="AE4266" i="19"/>
  <c r="U4266" i="19"/>
  <c r="AO4265" i="19"/>
  <c r="AK4265" i="19"/>
  <c r="AI4265" i="19"/>
  <c r="AE4265" i="19"/>
  <c r="U4265" i="19"/>
  <c r="AO4264" i="19"/>
  <c r="AK4264" i="19"/>
  <c r="AI4264" i="19"/>
  <c r="AE4264" i="19"/>
  <c r="U4264" i="19"/>
  <c r="AO4263" i="19"/>
  <c r="AK4263" i="19"/>
  <c r="AI4263" i="19"/>
  <c r="AE4263" i="19"/>
  <c r="U4263" i="19"/>
  <c r="AO4262" i="19"/>
  <c r="AK4262" i="19"/>
  <c r="AI4262" i="19"/>
  <c r="AE4262" i="19"/>
  <c r="U4262" i="19"/>
  <c r="AO4261" i="19"/>
  <c r="AK4261" i="19"/>
  <c r="AI4261" i="19"/>
  <c r="AE4261" i="19"/>
  <c r="U4261" i="19"/>
  <c r="AO4260" i="19"/>
  <c r="AK4260" i="19"/>
  <c r="AI4260" i="19"/>
  <c r="AE4260" i="19"/>
  <c r="U4260" i="19"/>
  <c r="AO4259" i="19"/>
  <c r="AK4259" i="19"/>
  <c r="AI4259" i="19"/>
  <c r="AE4259" i="19"/>
  <c r="U4259" i="19"/>
  <c r="AO4258" i="19"/>
  <c r="AK4258" i="19"/>
  <c r="AI4258" i="19"/>
  <c r="AE4258" i="19"/>
  <c r="U4258" i="19"/>
  <c r="AO4257" i="19"/>
  <c r="AK4257" i="19"/>
  <c r="AI4257" i="19"/>
  <c r="AE4257" i="19"/>
  <c r="U4257" i="19"/>
  <c r="AO4256" i="19"/>
  <c r="AK4256" i="19"/>
  <c r="AI4256" i="19"/>
  <c r="AE4256" i="19"/>
  <c r="U4256" i="19"/>
  <c r="AO4255" i="19"/>
  <c r="AK4255" i="19"/>
  <c r="AI4255" i="19"/>
  <c r="AE4255" i="19"/>
  <c r="U4255" i="19"/>
  <c r="AO4254" i="19"/>
  <c r="AK4254" i="19"/>
  <c r="AI4254" i="19"/>
  <c r="AE4254" i="19"/>
  <c r="U4254" i="19"/>
  <c r="AO4253" i="19"/>
  <c r="AK4253" i="19"/>
  <c r="AI4253" i="19"/>
  <c r="AE4253" i="19"/>
  <c r="U4253" i="19"/>
  <c r="AO4252" i="19"/>
  <c r="AK4252" i="19"/>
  <c r="AI4252" i="19"/>
  <c r="AE4252" i="19"/>
  <c r="U4252" i="19"/>
  <c r="AO4251" i="19"/>
  <c r="AK4251" i="19"/>
  <c r="AI4251" i="19"/>
  <c r="AE4251" i="19"/>
  <c r="U4251" i="19"/>
  <c r="AO4250" i="19"/>
  <c r="AK4250" i="19"/>
  <c r="AI4250" i="19"/>
  <c r="AE4250" i="19"/>
  <c r="U4250" i="19"/>
  <c r="AO4249" i="19"/>
  <c r="AK4249" i="19"/>
  <c r="AI4249" i="19"/>
  <c r="AE4249" i="19"/>
  <c r="U4249" i="19"/>
  <c r="AO4248" i="19"/>
  <c r="AK4248" i="19"/>
  <c r="AI4248" i="19"/>
  <c r="AE4248" i="19"/>
  <c r="U4248" i="19"/>
  <c r="AO4247" i="19"/>
  <c r="AK4247" i="19"/>
  <c r="AI4247" i="19"/>
  <c r="AE4247" i="19"/>
  <c r="U4247" i="19"/>
  <c r="AO4246" i="19"/>
  <c r="AK4246" i="19"/>
  <c r="AI4246" i="19"/>
  <c r="AE4246" i="19"/>
  <c r="U4246" i="19"/>
  <c r="AO4245" i="19"/>
  <c r="AK4245" i="19"/>
  <c r="AI4245" i="19"/>
  <c r="AE4245" i="19"/>
  <c r="U4245" i="19"/>
  <c r="AO4244" i="19"/>
  <c r="AK4244" i="19"/>
  <c r="AI4244" i="19"/>
  <c r="AE4244" i="19"/>
  <c r="U4244" i="19"/>
  <c r="AO4243" i="19"/>
  <c r="AK4243" i="19"/>
  <c r="AI4243" i="19"/>
  <c r="AE4243" i="19"/>
  <c r="U4243" i="19"/>
  <c r="AO4242" i="19"/>
  <c r="AK4242" i="19"/>
  <c r="AI4242" i="19"/>
  <c r="AE4242" i="19"/>
  <c r="U4242" i="19"/>
  <c r="AO4241" i="19"/>
  <c r="AK4241" i="19"/>
  <c r="AI4241" i="19"/>
  <c r="AE4241" i="19"/>
  <c r="U4241" i="19"/>
  <c r="AO4240" i="19"/>
  <c r="AK4240" i="19"/>
  <c r="AI4240" i="19"/>
  <c r="AE4240" i="19"/>
  <c r="U4240" i="19"/>
  <c r="AO4239" i="19"/>
  <c r="AK4239" i="19"/>
  <c r="AI4239" i="19"/>
  <c r="AE4239" i="19"/>
  <c r="U4239" i="19"/>
  <c r="AO4238" i="19"/>
  <c r="AK4238" i="19"/>
  <c r="AI4238" i="19"/>
  <c r="AE4238" i="19"/>
  <c r="U4238" i="19"/>
  <c r="AO4237" i="19"/>
  <c r="AK4237" i="19"/>
  <c r="AI4237" i="19"/>
  <c r="AE4237" i="19"/>
  <c r="U4237" i="19"/>
  <c r="AO4236" i="19"/>
  <c r="AK4236" i="19"/>
  <c r="AI4236" i="19"/>
  <c r="AE4236" i="19"/>
  <c r="U4236" i="19"/>
  <c r="AO4235" i="19"/>
  <c r="AK4235" i="19"/>
  <c r="AI4235" i="19"/>
  <c r="AE4235" i="19"/>
  <c r="U4235" i="19"/>
  <c r="AO4234" i="19"/>
  <c r="AK4234" i="19"/>
  <c r="AI4234" i="19"/>
  <c r="AE4234" i="19"/>
  <c r="U4234" i="19"/>
  <c r="AO4233" i="19"/>
  <c r="AK4233" i="19"/>
  <c r="AN4232" i="19" s="1"/>
  <c r="AI4233" i="19"/>
  <c r="AE4233" i="19"/>
  <c r="U4233" i="19"/>
  <c r="AO4232" i="19"/>
  <c r="AK4232" i="19"/>
  <c r="AI4232" i="19"/>
  <c r="AE4232" i="19"/>
  <c r="U4232" i="19"/>
  <c r="AO4231" i="19"/>
  <c r="AK4231" i="19"/>
  <c r="AI4231" i="19"/>
  <c r="AE4231" i="19"/>
  <c r="U4231" i="19"/>
  <c r="AO4230" i="19"/>
  <c r="AK4230" i="19"/>
  <c r="AI4230" i="19"/>
  <c r="AE4230" i="19"/>
  <c r="U4230" i="19"/>
  <c r="AO4229" i="19"/>
  <c r="AK4229" i="19"/>
  <c r="AI4229" i="19"/>
  <c r="AE4229" i="19"/>
  <c r="U4229" i="19"/>
  <c r="AO4228" i="19"/>
  <c r="AK4228" i="19"/>
  <c r="AI4228" i="19"/>
  <c r="AE4228" i="19"/>
  <c r="U4228" i="19"/>
  <c r="AO4227" i="19"/>
  <c r="AK4227" i="19"/>
  <c r="AI4227" i="19"/>
  <c r="AE4227" i="19"/>
  <c r="U4227" i="19"/>
  <c r="AO4226" i="19"/>
  <c r="AK4226" i="19"/>
  <c r="AI4226" i="19"/>
  <c r="AE4226" i="19"/>
  <c r="U4226" i="19"/>
  <c r="AO4225" i="19"/>
  <c r="AK4225" i="19"/>
  <c r="AI4225" i="19"/>
  <c r="AE4225" i="19"/>
  <c r="U4225" i="19"/>
  <c r="AO4224" i="19"/>
  <c r="AK4224" i="19"/>
  <c r="AI4224" i="19"/>
  <c r="AE4224" i="19"/>
  <c r="U4224" i="19"/>
  <c r="AO4223" i="19"/>
  <c r="AK4223" i="19"/>
  <c r="AI4223" i="19"/>
  <c r="AE4223" i="19"/>
  <c r="U4223" i="19"/>
  <c r="AO4222" i="19"/>
  <c r="AK4222" i="19"/>
  <c r="AI4222" i="19"/>
  <c r="AE4222" i="19"/>
  <c r="U4222" i="19"/>
  <c r="AO4221" i="19"/>
  <c r="AK4221" i="19"/>
  <c r="AI4221" i="19"/>
  <c r="AE4221" i="19"/>
  <c r="U4221" i="19"/>
  <c r="AO4220" i="19"/>
  <c r="AK4220" i="19"/>
  <c r="AI4220" i="19"/>
  <c r="AE4220" i="19"/>
  <c r="U4220" i="19"/>
  <c r="AO4219" i="19"/>
  <c r="AK4219" i="19"/>
  <c r="AI4219" i="19"/>
  <c r="AE4219" i="19"/>
  <c r="U4219" i="19"/>
  <c r="AO4218" i="19"/>
  <c r="AK4218" i="19"/>
  <c r="AI4218" i="19"/>
  <c r="AE4218" i="19"/>
  <c r="U4218" i="19"/>
  <c r="AO4217" i="19"/>
  <c r="AK4217" i="19"/>
  <c r="AI4217" i="19"/>
  <c r="AE4217" i="19"/>
  <c r="U4217" i="19"/>
  <c r="AO4216" i="19"/>
  <c r="AK4216" i="19"/>
  <c r="AI4216" i="19"/>
  <c r="AE4216" i="19"/>
  <c r="U4216" i="19"/>
  <c r="AO4215" i="19"/>
  <c r="AK4215" i="19"/>
  <c r="AI4215" i="19"/>
  <c r="AE4215" i="19"/>
  <c r="U4215" i="19"/>
  <c r="AO4214" i="19"/>
  <c r="AK4214" i="19"/>
  <c r="AI4214" i="19"/>
  <c r="AE4214" i="19"/>
  <c r="U4214" i="19"/>
  <c r="AO4213" i="19"/>
  <c r="AK4213" i="19"/>
  <c r="AI4213" i="19"/>
  <c r="AE4213" i="19"/>
  <c r="U4213" i="19"/>
  <c r="AO4212" i="19"/>
  <c r="AK4212" i="19"/>
  <c r="AI4212" i="19"/>
  <c r="AE4212" i="19"/>
  <c r="U4212" i="19"/>
  <c r="AO4211" i="19"/>
  <c r="AK4211" i="19"/>
  <c r="AI4211" i="19"/>
  <c r="AE4211" i="19"/>
  <c r="U4211" i="19"/>
  <c r="AO4210" i="19"/>
  <c r="AK4210" i="19"/>
  <c r="AI4210" i="19"/>
  <c r="AE4210" i="19"/>
  <c r="U4210" i="19"/>
  <c r="AO4209" i="19"/>
  <c r="AK4209" i="19"/>
  <c r="AI4209" i="19"/>
  <c r="AE4209" i="19"/>
  <c r="U4209" i="19"/>
  <c r="AO4208" i="19"/>
  <c r="AK4208" i="19"/>
  <c r="AI4208" i="19"/>
  <c r="AE4208" i="19"/>
  <c r="U4208" i="19"/>
  <c r="AO4207" i="19"/>
  <c r="AK4207" i="19"/>
  <c r="AI4207" i="19"/>
  <c r="AE4207" i="19"/>
  <c r="U4207" i="19"/>
  <c r="AO4206" i="19"/>
  <c r="AK4206" i="19"/>
  <c r="AI4206" i="19"/>
  <c r="AE4206" i="19"/>
  <c r="U4206" i="19"/>
  <c r="AO4205" i="19"/>
  <c r="AK4205" i="19"/>
  <c r="AI4205" i="19"/>
  <c r="AE4205" i="19"/>
  <c r="U4205" i="19"/>
  <c r="AO4204" i="19"/>
  <c r="AK4204" i="19"/>
  <c r="AI4204" i="19"/>
  <c r="AE4204" i="19"/>
  <c r="U4204" i="19"/>
  <c r="AO4203" i="19"/>
  <c r="AK4203" i="19"/>
  <c r="AI4203" i="19"/>
  <c r="AE4203" i="19"/>
  <c r="U4203" i="19"/>
  <c r="AO4202" i="19"/>
  <c r="AK4202" i="19"/>
  <c r="AI4202" i="19"/>
  <c r="AE4202" i="19"/>
  <c r="U4202" i="19"/>
  <c r="AO4201" i="19"/>
  <c r="AK4201" i="19"/>
  <c r="AI4201" i="19"/>
  <c r="AE4201" i="19"/>
  <c r="U4201" i="19"/>
  <c r="AO4200" i="19"/>
  <c r="AK4200" i="19"/>
  <c r="AI4200" i="19"/>
  <c r="AE4200" i="19"/>
  <c r="U4200" i="19"/>
  <c r="AO4199" i="19"/>
  <c r="AK4199" i="19"/>
  <c r="AI4199" i="19"/>
  <c r="AE4199" i="19"/>
  <c r="U4199" i="19"/>
  <c r="AO4198" i="19"/>
  <c r="AK4198" i="19"/>
  <c r="AI4198" i="19"/>
  <c r="AE4198" i="19"/>
  <c r="U4198" i="19"/>
  <c r="AO4197" i="19"/>
  <c r="AK4197" i="19"/>
  <c r="AI4197" i="19"/>
  <c r="AE4197" i="19"/>
  <c r="U4197" i="19"/>
  <c r="AO4196" i="19"/>
  <c r="AK4196" i="19"/>
  <c r="AI4196" i="19"/>
  <c r="AE4196" i="19"/>
  <c r="U4196" i="19"/>
  <c r="AO4195" i="19"/>
  <c r="AK4195" i="19"/>
  <c r="AI4195" i="19"/>
  <c r="AE4195" i="19"/>
  <c r="U4195" i="19"/>
  <c r="AO4194" i="19"/>
  <c r="AK4194" i="19"/>
  <c r="AI4194" i="19"/>
  <c r="AE4194" i="19"/>
  <c r="U4194" i="19"/>
  <c r="AO4193" i="19"/>
  <c r="AK4193" i="19"/>
  <c r="AI4193" i="19"/>
  <c r="AE4193" i="19"/>
  <c r="U4193" i="19"/>
  <c r="AO4192" i="19"/>
  <c r="AK4192" i="19"/>
  <c r="AI4192" i="19"/>
  <c r="AE4192" i="19"/>
  <c r="U4192" i="19"/>
  <c r="AO4191" i="19"/>
  <c r="AK4191" i="19"/>
  <c r="AI4191" i="19"/>
  <c r="AE4191" i="19"/>
  <c r="U4191" i="19"/>
  <c r="AO4190" i="19"/>
  <c r="AK4190" i="19"/>
  <c r="AI4190" i="19"/>
  <c r="AE4190" i="19"/>
  <c r="U4190" i="19"/>
  <c r="AO4189" i="19"/>
  <c r="AK4189" i="19"/>
  <c r="AI4189" i="19"/>
  <c r="AE4189" i="19"/>
  <c r="U4189" i="19"/>
  <c r="AO4188" i="19"/>
  <c r="AK4188" i="19"/>
  <c r="AI4188" i="19"/>
  <c r="AE4188" i="19"/>
  <c r="U4188" i="19"/>
  <c r="AO4187" i="19"/>
  <c r="AK4187" i="19"/>
  <c r="AI4187" i="19"/>
  <c r="AE4187" i="19"/>
  <c r="U4187" i="19"/>
  <c r="AO4186" i="19"/>
  <c r="AK4186" i="19"/>
  <c r="AI4186" i="19"/>
  <c r="AE4186" i="19"/>
  <c r="U4186" i="19"/>
  <c r="AO4185" i="19"/>
  <c r="AK4185" i="19"/>
  <c r="AI4185" i="19"/>
  <c r="AE4185" i="19"/>
  <c r="U4185" i="19"/>
  <c r="AO4184" i="19"/>
  <c r="AK4184" i="19"/>
  <c r="AI4184" i="19"/>
  <c r="AE4184" i="19"/>
  <c r="U4184" i="19"/>
  <c r="AO4183" i="19"/>
  <c r="AK4183" i="19"/>
  <c r="AI4183" i="19"/>
  <c r="AE4183" i="19"/>
  <c r="U4183" i="19"/>
  <c r="AO4182" i="19"/>
  <c r="AK4182" i="19"/>
  <c r="AI4182" i="19"/>
  <c r="AE4182" i="19"/>
  <c r="U4182" i="19"/>
  <c r="AO4181" i="19"/>
  <c r="AK4181" i="19"/>
  <c r="AI4181" i="19"/>
  <c r="AE4181" i="19"/>
  <c r="U4181" i="19"/>
  <c r="AO4180" i="19"/>
  <c r="AK4180" i="19"/>
  <c r="AI4180" i="19"/>
  <c r="AE4180" i="19"/>
  <c r="U4180" i="19"/>
  <c r="AO4179" i="19"/>
  <c r="AK4179" i="19"/>
  <c r="AI4179" i="19"/>
  <c r="AE4179" i="19"/>
  <c r="U4179" i="19"/>
  <c r="AO4178" i="19"/>
  <c r="AK4178" i="19"/>
  <c r="AI4178" i="19"/>
  <c r="AE4178" i="19"/>
  <c r="U4178" i="19"/>
  <c r="AO4177" i="19"/>
  <c r="AK4177" i="19"/>
  <c r="AI4177" i="19"/>
  <c r="AE4177" i="19"/>
  <c r="U4177" i="19"/>
  <c r="AO4176" i="19"/>
  <c r="AK4176" i="19"/>
  <c r="AI4176" i="19"/>
  <c r="AE4176" i="19"/>
  <c r="U4176" i="19"/>
  <c r="AO4175" i="19"/>
  <c r="AK4175" i="19"/>
  <c r="AI4175" i="19"/>
  <c r="AE4175" i="19"/>
  <c r="U4175" i="19"/>
  <c r="AO4174" i="19"/>
  <c r="AK4174" i="19"/>
  <c r="AI4174" i="19"/>
  <c r="AE4174" i="19"/>
  <c r="U4174" i="19"/>
  <c r="AO4173" i="19"/>
  <c r="AK4173" i="19"/>
  <c r="AI4173" i="19"/>
  <c r="AE4173" i="19"/>
  <c r="U4173" i="19"/>
  <c r="AO4172" i="19"/>
  <c r="AK4172" i="19"/>
  <c r="AI4172" i="19"/>
  <c r="AE4172" i="19"/>
  <c r="U4172" i="19"/>
  <c r="AO4171" i="19"/>
  <c r="AK4171" i="19"/>
  <c r="AI4171" i="19"/>
  <c r="AE4171" i="19"/>
  <c r="U4171" i="19"/>
  <c r="AO4170" i="19"/>
  <c r="AK4170" i="19"/>
  <c r="AI4170" i="19"/>
  <c r="AE4170" i="19"/>
  <c r="U4170" i="19"/>
  <c r="AO4169" i="19"/>
  <c r="AK4169" i="19"/>
  <c r="AI4169" i="19"/>
  <c r="AE4169" i="19"/>
  <c r="U4169" i="19"/>
  <c r="AO4168" i="19"/>
  <c r="AK4168" i="19"/>
  <c r="AI4168" i="19"/>
  <c r="AE4168" i="19"/>
  <c r="U4168" i="19"/>
  <c r="AO4167" i="19"/>
  <c r="AK4167" i="19"/>
  <c r="AI4167" i="19"/>
  <c r="AE4167" i="19"/>
  <c r="U4167" i="19"/>
  <c r="AO4166" i="19"/>
  <c r="AK4166" i="19"/>
  <c r="AI4166" i="19"/>
  <c r="AE4166" i="19"/>
  <c r="U4166" i="19"/>
  <c r="AO4165" i="19"/>
  <c r="AK4165" i="19"/>
  <c r="AI4165" i="19"/>
  <c r="AE4165" i="19"/>
  <c r="U4165" i="19"/>
  <c r="AO4164" i="19"/>
  <c r="AK4164" i="19"/>
  <c r="AI4164" i="19"/>
  <c r="AE4164" i="19"/>
  <c r="U4164" i="19"/>
  <c r="AO4163" i="19"/>
  <c r="AK4163" i="19"/>
  <c r="AI4163" i="19"/>
  <c r="AE4163" i="19"/>
  <c r="U4163" i="19"/>
  <c r="AO4162" i="19"/>
  <c r="AK4162" i="19"/>
  <c r="AI4162" i="19"/>
  <c r="AE4162" i="19"/>
  <c r="U4162" i="19"/>
  <c r="AO4161" i="19"/>
  <c r="AK4161" i="19"/>
  <c r="AI4161" i="19"/>
  <c r="AE4161" i="19"/>
  <c r="U4161" i="19"/>
  <c r="AO4160" i="19"/>
  <c r="AK4160" i="19"/>
  <c r="AI4160" i="19"/>
  <c r="AE4160" i="19"/>
  <c r="U4160" i="19"/>
  <c r="AO4159" i="19"/>
  <c r="AK4159" i="19"/>
  <c r="AI4159" i="19"/>
  <c r="AE4159" i="19"/>
  <c r="U4159" i="19"/>
  <c r="AO4158" i="19"/>
  <c r="AK4158" i="19"/>
  <c r="AI4158" i="19"/>
  <c r="AE4158" i="19"/>
  <c r="U4158" i="19"/>
  <c r="AO4157" i="19"/>
  <c r="AK4157" i="19"/>
  <c r="AI4157" i="19"/>
  <c r="AE4157" i="19"/>
  <c r="U4157" i="19"/>
  <c r="AO4156" i="19"/>
  <c r="AK4156" i="19"/>
  <c r="AI4156" i="19"/>
  <c r="AE4156" i="19"/>
  <c r="U4156" i="19"/>
  <c r="AO4155" i="19"/>
  <c r="AK4155" i="19"/>
  <c r="AI4155" i="19"/>
  <c r="AE4155" i="19"/>
  <c r="U4155" i="19"/>
  <c r="AO4154" i="19"/>
  <c r="AK4154" i="19"/>
  <c r="AI4154" i="19"/>
  <c r="AE4154" i="19"/>
  <c r="U4154" i="19"/>
  <c r="AO4153" i="19"/>
  <c r="AK4153" i="19"/>
  <c r="AI4153" i="19"/>
  <c r="AE4153" i="19"/>
  <c r="U4153" i="19"/>
  <c r="AO4152" i="19"/>
  <c r="AK4152" i="19"/>
  <c r="AI4152" i="19"/>
  <c r="AE4152" i="19"/>
  <c r="U4152" i="19"/>
  <c r="AO4151" i="19"/>
  <c r="AK4151" i="19"/>
  <c r="AI4151" i="19"/>
  <c r="AE4151" i="19"/>
  <c r="U4151" i="19"/>
  <c r="AO4150" i="19"/>
  <c r="AK4150" i="19"/>
  <c r="AI4150" i="19"/>
  <c r="AE4150" i="19"/>
  <c r="U4150" i="19"/>
  <c r="AO4149" i="19"/>
  <c r="AK4149" i="19"/>
  <c r="AI4149" i="19"/>
  <c r="AE4149" i="19"/>
  <c r="U4149" i="19"/>
  <c r="AO4148" i="19"/>
  <c r="AK4148" i="19"/>
  <c r="AI4148" i="19"/>
  <c r="AE4148" i="19"/>
  <c r="U4148" i="19"/>
  <c r="AO4147" i="19"/>
  <c r="AK4147" i="19"/>
  <c r="AI4147" i="19"/>
  <c r="AE4147" i="19"/>
  <c r="U4147" i="19"/>
  <c r="AO4146" i="19"/>
  <c r="AK4146" i="19"/>
  <c r="AI4146" i="19"/>
  <c r="AE4146" i="19"/>
  <c r="U4146" i="19"/>
  <c r="AO4145" i="19"/>
  <c r="AK4145" i="19"/>
  <c r="AI4145" i="19"/>
  <c r="AE4145" i="19"/>
  <c r="U4145" i="19"/>
  <c r="AO4144" i="19"/>
  <c r="AK4144" i="19"/>
  <c r="AI4144" i="19"/>
  <c r="AE4144" i="19"/>
  <c r="U4144" i="19"/>
  <c r="AO4143" i="19"/>
  <c r="AK4143" i="19"/>
  <c r="AI4143" i="19"/>
  <c r="AE4143" i="19"/>
  <c r="U4143" i="19"/>
  <c r="AO4142" i="19"/>
  <c r="AK4142" i="19"/>
  <c r="AI4142" i="19"/>
  <c r="AE4142" i="19"/>
  <c r="U4142" i="19"/>
  <c r="AO4141" i="19"/>
  <c r="AK4141" i="19"/>
  <c r="AI4141" i="19"/>
  <c r="AE4141" i="19"/>
  <c r="U4141" i="19"/>
  <c r="AO4140" i="19"/>
  <c r="AK4140" i="19"/>
  <c r="AI4140" i="19"/>
  <c r="AE4140" i="19"/>
  <c r="U4140" i="19"/>
  <c r="AO4139" i="19"/>
  <c r="AK4139" i="19"/>
  <c r="AI4139" i="19"/>
  <c r="AE4139" i="19"/>
  <c r="U4139" i="19"/>
  <c r="AO4138" i="19"/>
  <c r="AK4138" i="19"/>
  <c r="AI4138" i="19"/>
  <c r="AE4138" i="19"/>
  <c r="U4138" i="19"/>
  <c r="AO4137" i="19"/>
  <c r="AK4137" i="19"/>
  <c r="AI4137" i="19"/>
  <c r="AE4137" i="19"/>
  <c r="U4137" i="19"/>
  <c r="AO4136" i="19"/>
  <c r="AK4136" i="19"/>
  <c r="AI4136" i="19"/>
  <c r="AE4136" i="19"/>
  <c r="U4136" i="19"/>
  <c r="AO4135" i="19"/>
  <c r="AK4135" i="19"/>
  <c r="AI4135" i="19"/>
  <c r="AE4135" i="19"/>
  <c r="U4135" i="19"/>
  <c r="AO4134" i="19"/>
  <c r="AK4134" i="19"/>
  <c r="AI4134" i="19"/>
  <c r="AE4134" i="19"/>
  <c r="U4134" i="19"/>
  <c r="AO4133" i="19"/>
  <c r="AK4133" i="19"/>
  <c r="AI4133" i="19"/>
  <c r="AE4133" i="19"/>
  <c r="U4133" i="19"/>
  <c r="AO4132" i="19"/>
  <c r="AK4132" i="19"/>
  <c r="AI4132" i="19"/>
  <c r="AE4132" i="19"/>
  <c r="U4132" i="19"/>
  <c r="AO4131" i="19"/>
  <c r="AK4131" i="19"/>
  <c r="AI4131" i="19"/>
  <c r="AE4131" i="19"/>
  <c r="U4131" i="19"/>
  <c r="AO4130" i="19"/>
  <c r="AK4130" i="19"/>
  <c r="AI4130" i="19"/>
  <c r="AE4130" i="19"/>
  <c r="U4130" i="19"/>
  <c r="AO4129" i="19"/>
  <c r="AK4129" i="19"/>
  <c r="AI4129" i="19"/>
  <c r="AE4129" i="19"/>
  <c r="U4129" i="19"/>
  <c r="AO4128" i="19"/>
  <c r="AK4128" i="19"/>
  <c r="AI4128" i="19"/>
  <c r="AE4128" i="19"/>
  <c r="U4128" i="19"/>
  <c r="AO4127" i="19"/>
  <c r="AK4127" i="19"/>
  <c r="AI4127" i="19"/>
  <c r="AE4127" i="19"/>
  <c r="U4127" i="19"/>
  <c r="AO4126" i="19"/>
  <c r="AK4126" i="19"/>
  <c r="AI4126" i="19"/>
  <c r="AE4126" i="19"/>
  <c r="U4126" i="19"/>
  <c r="AO4125" i="19"/>
  <c r="AK4125" i="19"/>
  <c r="AI4125" i="19"/>
  <c r="AE4125" i="19"/>
  <c r="U4125" i="19"/>
  <c r="AO4124" i="19"/>
  <c r="AK4124" i="19"/>
  <c r="AI4124" i="19"/>
  <c r="AE4124" i="19"/>
  <c r="U4124" i="19"/>
  <c r="AO4123" i="19"/>
  <c r="AK4123" i="19"/>
  <c r="AI4123" i="19"/>
  <c r="AE4123" i="19"/>
  <c r="U4123" i="19"/>
  <c r="AO4122" i="19"/>
  <c r="AK4122" i="19"/>
  <c r="AI4122" i="19"/>
  <c r="AE4122" i="19"/>
  <c r="U4122" i="19"/>
  <c r="AO4121" i="19"/>
  <c r="AK4121" i="19"/>
  <c r="AI4121" i="19"/>
  <c r="AE4121" i="19"/>
  <c r="U4121" i="19"/>
  <c r="AO4120" i="19"/>
  <c r="AK4120" i="19"/>
  <c r="AI4120" i="19"/>
  <c r="AE4120" i="19"/>
  <c r="U4120" i="19"/>
  <c r="AO4119" i="19"/>
  <c r="AK4119" i="19"/>
  <c r="AI4119" i="19"/>
  <c r="AE4119" i="19"/>
  <c r="U4119" i="19"/>
  <c r="AO4118" i="19"/>
  <c r="AK4118" i="19"/>
  <c r="AI4118" i="19"/>
  <c r="AE4118" i="19"/>
  <c r="U4118" i="19"/>
  <c r="AO4117" i="19"/>
  <c r="AK4117" i="19"/>
  <c r="AI4117" i="19"/>
  <c r="AE4117" i="19"/>
  <c r="U4117" i="19"/>
  <c r="AO4116" i="19"/>
  <c r="AK4116" i="19"/>
  <c r="AI4116" i="19"/>
  <c r="AE4116" i="19"/>
  <c r="U4116" i="19"/>
  <c r="AO4115" i="19"/>
  <c r="AK4115" i="19"/>
  <c r="AI4115" i="19"/>
  <c r="AE4115" i="19"/>
  <c r="U4115" i="19"/>
  <c r="AO4114" i="19"/>
  <c r="AK4114" i="19"/>
  <c r="AI4114" i="19"/>
  <c r="AE4114" i="19"/>
  <c r="U4114" i="19"/>
  <c r="AO4113" i="19"/>
  <c r="AK4113" i="19"/>
  <c r="AI4113" i="19"/>
  <c r="AE4113" i="19"/>
  <c r="U4113" i="19"/>
  <c r="AO4112" i="19"/>
  <c r="AK4112" i="19"/>
  <c r="AI4112" i="19"/>
  <c r="AE4112" i="19"/>
  <c r="U4112" i="19"/>
  <c r="AO4111" i="19"/>
  <c r="AK4111" i="19"/>
  <c r="AI4111" i="19"/>
  <c r="AE4111" i="19"/>
  <c r="U4111" i="19"/>
  <c r="AO4110" i="19"/>
  <c r="AK4110" i="19"/>
  <c r="AI4110" i="19"/>
  <c r="AE4110" i="19"/>
  <c r="U4110" i="19"/>
  <c r="AO4109" i="19"/>
  <c r="AK4109" i="19"/>
  <c r="AI4109" i="19"/>
  <c r="AE4109" i="19"/>
  <c r="U4109" i="19"/>
  <c r="AO4108" i="19"/>
  <c r="AK4108" i="19"/>
  <c r="AI4108" i="19"/>
  <c r="AE4108" i="19"/>
  <c r="U4108" i="19"/>
  <c r="AO4107" i="19"/>
  <c r="AK4107" i="19"/>
  <c r="AI4107" i="19"/>
  <c r="AE4107" i="19"/>
  <c r="U4107" i="19"/>
  <c r="AO4106" i="19"/>
  <c r="AK4106" i="19"/>
  <c r="AI4106" i="19"/>
  <c r="AE4106" i="19"/>
  <c r="U4106" i="19"/>
  <c r="AO4105" i="19"/>
  <c r="AK4105" i="19"/>
  <c r="AI4105" i="19"/>
  <c r="AE4105" i="19"/>
  <c r="U4105" i="19"/>
  <c r="AO4104" i="19"/>
  <c r="AK4104" i="19"/>
  <c r="AI4104" i="19"/>
  <c r="AE4104" i="19"/>
  <c r="U4104" i="19"/>
  <c r="AO4103" i="19"/>
  <c r="AK4103" i="19"/>
  <c r="AI4103" i="19"/>
  <c r="AE4103" i="19"/>
  <c r="U4103" i="19"/>
  <c r="AO4102" i="19"/>
  <c r="AK4102" i="19"/>
  <c r="AI4102" i="19"/>
  <c r="AE4102" i="19"/>
  <c r="U4102" i="19"/>
  <c r="AO4101" i="19"/>
  <c r="AK4101" i="19"/>
  <c r="AI4101" i="19"/>
  <c r="AE4101" i="19"/>
  <c r="U4101" i="19"/>
  <c r="AO4100" i="19"/>
  <c r="AK4100" i="19"/>
  <c r="AI4100" i="19"/>
  <c r="AE4100" i="19"/>
  <c r="U4100" i="19"/>
  <c r="AO4099" i="19"/>
  <c r="AK4099" i="19"/>
  <c r="AI4099" i="19"/>
  <c r="AE4099" i="19"/>
  <c r="U4099" i="19"/>
  <c r="AO4098" i="19"/>
  <c r="AK4098" i="19"/>
  <c r="AI4098" i="19"/>
  <c r="AE4098" i="19"/>
  <c r="U4098" i="19"/>
  <c r="AO4097" i="19"/>
  <c r="AK4097" i="19"/>
  <c r="AI4097" i="19"/>
  <c r="AE4097" i="19"/>
  <c r="U4097" i="19"/>
  <c r="AO4096" i="19"/>
  <c r="AK4096" i="19"/>
  <c r="AI4096" i="19"/>
  <c r="AE4096" i="19"/>
  <c r="U4096" i="19"/>
  <c r="AO4095" i="19"/>
  <c r="AK4095" i="19"/>
  <c r="AI4095" i="19"/>
  <c r="AE4095" i="19"/>
  <c r="U4095" i="19"/>
  <c r="AO4094" i="19"/>
  <c r="AK4094" i="19"/>
  <c r="AI4094" i="19"/>
  <c r="AE4094" i="19"/>
  <c r="U4094" i="19"/>
  <c r="AO4093" i="19"/>
  <c r="AK4093" i="19"/>
  <c r="AI4093" i="19"/>
  <c r="AE4093" i="19"/>
  <c r="U4093" i="19"/>
  <c r="AO4092" i="19"/>
  <c r="AK4092" i="19"/>
  <c r="AI4092" i="19"/>
  <c r="AE4092" i="19"/>
  <c r="U4092" i="19"/>
  <c r="AO4091" i="19"/>
  <c r="AK4091" i="19"/>
  <c r="AI4091" i="19"/>
  <c r="AE4091" i="19"/>
  <c r="U4091" i="19"/>
  <c r="AO4090" i="19"/>
  <c r="AK4090" i="19"/>
  <c r="AI4090" i="19"/>
  <c r="AE4090" i="19"/>
  <c r="U4090" i="19"/>
  <c r="AO4089" i="19"/>
  <c r="AK4089" i="19"/>
  <c r="AI4089" i="19"/>
  <c r="AE4089" i="19"/>
  <c r="U4089" i="19"/>
  <c r="AO4088" i="19"/>
  <c r="AK4088" i="19"/>
  <c r="AI4088" i="19"/>
  <c r="AE4088" i="19"/>
  <c r="U4088" i="19"/>
  <c r="AO4087" i="19"/>
  <c r="AK4087" i="19"/>
  <c r="AI4087" i="19"/>
  <c r="AE4087" i="19"/>
  <c r="U4087" i="19"/>
  <c r="AO4086" i="19"/>
  <c r="AK4086" i="19"/>
  <c r="AI4086" i="19"/>
  <c r="AE4086" i="19"/>
  <c r="U4086" i="19"/>
  <c r="AO4085" i="19"/>
  <c r="AK4085" i="19"/>
  <c r="AI4085" i="19"/>
  <c r="AE4085" i="19"/>
  <c r="U4085" i="19"/>
  <c r="AO4084" i="19"/>
  <c r="AK4084" i="19"/>
  <c r="AI4084" i="19"/>
  <c r="AE4084" i="19"/>
  <c r="U4084" i="19"/>
  <c r="AO4083" i="19"/>
  <c r="AK4083" i="19"/>
  <c r="AI4083" i="19"/>
  <c r="AE4083" i="19"/>
  <c r="U4083" i="19"/>
  <c r="AO4082" i="19"/>
  <c r="AK4082" i="19"/>
  <c r="AI4082" i="19"/>
  <c r="AE4082" i="19"/>
  <c r="U4082" i="19"/>
  <c r="AO4081" i="19"/>
  <c r="AK4081" i="19"/>
  <c r="AI4081" i="19"/>
  <c r="AE4081" i="19"/>
  <c r="U4081" i="19"/>
  <c r="AO4080" i="19"/>
  <c r="AK4080" i="19"/>
  <c r="AI4080" i="19"/>
  <c r="AE4080" i="19"/>
  <c r="U4080" i="19"/>
  <c r="AO4079" i="19"/>
  <c r="AK4079" i="19"/>
  <c r="AI4079" i="19"/>
  <c r="AE4079" i="19"/>
  <c r="U4079" i="19"/>
  <c r="AO4078" i="19"/>
  <c r="AK4078" i="19"/>
  <c r="AI4078" i="19"/>
  <c r="AE4078" i="19"/>
  <c r="U4078" i="19"/>
  <c r="AO4077" i="19"/>
  <c r="AK4077" i="19"/>
  <c r="AI4077" i="19"/>
  <c r="AE4077" i="19"/>
  <c r="U4077" i="19"/>
  <c r="AO4076" i="19"/>
  <c r="AK4076" i="19"/>
  <c r="AI4076" i="19"/>
  <c r="AE4076" i="19"/>
  <c r="U4076" i="19"/>
  <c r="AO4075" i="19"/>
  <c r="AK4075" i="19"/>
  <c r="AI4075" i="19"/>
  <c r="AE4075" i="19"/>
  <c r="U4075" i="19"/>
  <c r="AO4074" i="19"/>
  <c r="AK4074" i="19"/>
  <c r="AI4074" i="19"/>
  <c r="AE4074" i="19"/>
  <c r="U4074" i="19"/>
  <c r="AO4073" i="19"/>
  <c r="AK4073" i="19"/>
  <c r="AI4073" i="19"/>
  <c r="AE4073" i="19"/>
  <c r="U4073" i="19"/>
  <c r="AO4072" i="19"/>
  <c r="AK4072" i="19"/>
  <c r="AI4072" i="19"/>
  <c r="AE4072" i="19"/>
  <c r="U4072" i="19"/>
  <c r="AO4071" i="19"/>
  <c r="AK4071" i="19"/>
  <c r="AI4071" i="19"/>
  <c r="AE4071" i="19"/>
  <c r="U4071" i="19"/>
  <c r="AO4070" i="19"/>
  <c r="AK4070" i="19"/>
  <c r="AI4070" i="19"/>
  <c r="AE4070" i="19"/>
  <c r="U4070" i="19"/>
  <c r="AO4069" i="19"/>
  <c r="AK4069" i="19"/>
  <c r="AI4069" i="19"/>
  <c r="AE4069" i="19"/>
  <c r="U4069" i="19"/>
  <c r="AO4068" i="19"/>
  <c r="AK4068" i="19"/>
  <c r="AI4068" i="19"/>
  <c r="AE4068" i="19"/>
  <c r="U4068" i="19"/>
  <c r="AO4067" i="19"/>
  <c r="AK4067" i="19"/>
  <c r="AI4067" i="19"/>
  <c r="AE4067" i="19"/>
  <c r="U4067" i="19"/>
  <c r="AO4066" i="19"/>
  <c r="AK4066" i="19"/>
  <c r="AI4066" i="19"/>
  <c r="AE4066" i="19"/>
  <c r="U4066" i="19"/>
  <c r="AO4065" i="19"/>
  <c r="AK4065" i="19"/>
  <c r="AN4061" i="19" s="1"/>
  <c r="AI4065" i="19"/>
  <c r="AE4065" i="19"/>
  <c r="U4065" i="19"/>
  <c r="AO4064" i="19"/>
  <c r="AK4064" i="19"/>
  <c r="AI4064" i="19"/>
  <c r="AE4064" i="19"/>
  <c r="U4064" i="19"/>
  <c r="AO4063" i="19"/>
  <c r="AK4063" i="19"/>
  <c r="AI4063" i="19"/>
  <c r="AE4063" i="19"/>
  <c r="U4063" i="19"/>
  <c r="AO4062" i="19"/>
  <c r="AK4062" i="19"/>
  <c r="AI4062" i="19"/>
  <c r="AE4062" i="19"/>
  <c r="U4062" i="19"/>
  <c r="AO4061" i="19"/>
  <c r="AK4061" i="19"/>
  <c r="AI4061" i="19"/>
  <c r="AE4061" i="19"/>
  <c r="U4061" i="19"/>
  <c r="AO4060" i="19"/>
  <c r="AK4060" i="19"/>
  <c r="AI4060" i="19"/>
  <c r="AE4060" i="19"/>
  <c r="U4060" i="19"/>
  <c r="AO4059" i="19"/>
  <c r="AK4059" i="19"/>
  <c r="AI4059" i="19"/>
  <c r="AE4059" i="19"/>
  <c r="U4059" i="19"/>
  <c r="AO4058" i="19"/>
  <c r="AK4058" i="19"/>
  <c r="AI4058" i="19"/>
  <c r="AE4058" i="19"/>
  <c r="U4058" i="19"/>
  <c r="AO4057" i="19"/>
  <c r="AK4057" i="19"/>
  <c r="AI4057" i="19"/>
  <c r="AE4057" i="19"/>
  <c r="U4057" i="19"/>
  <c r="AO4056" i="19"/>
  <c r="AK4056" i="19"/>
  <c r="AI4056" i="19"/>
  <c r="AE4056" i="19"/>
  <c r="U4056" i="19"/>
  <c r="AO4055" i="19"/>
  <c r="AK4055" i="19"/>
  <c r="AI4055" i="19"/>
  <c r="AE4055" i="19"/>
  <c r="U4055" i="19"/>
  <c r="AO4054" i="19"/>
  <c r="AK4054" i="19"/>
  <c r="AI4054" i="19"/>
  <c r="AE4054" i="19"/>
  <c r="U4054" i="19"/>
  <c r="AO4053" i="19"/>
  <c r="AK4053" i="19"/>
  <c r="AI4053" i="19"/>
  <c r="AE4053" i="19"/>
  <c r="U4053" i="19"/>
  <c r="AO4052" i="19"/>
  <c r="AK4052" i="19"/>
  <c r="AI4052" i="19"/>
  <c r="AE4052" i="19"/>
  <c r="U4052" i="19"/>
  <c r="AO4051" i="19"/>
  <c r="AK4051" i="19"/>
  <c r="AI4051" i="19"/>
  <c r="AE4051" i="19"/>
  <c r="U4051" i="19"/>
  <c r="AO4050" i="19"/>
  <c r="AK4050" i="19"/>
  <c r="AI4050" i="19"/>
  <c r="AE4050" i="19"/>
  <c r="U4050" i="19"/>
  <c r="AO4049" i="19"/>
  <c r="AK4049" i="19"/>
  <c r="AI4049" i="19"/>
  <c r="AE4049" i="19"/>
  <c r="U4049" i="19"/>
  <c r="AO4048" i="19"/>
  <c r="AK4048" i="19"/>
  <c r="AI4048" i="19"/>
  <c r="AE4048" i="19"/>
  <c r="U4048" i="19"/>
  <c r="AO4047" i="19"/>
  <c r="AK4047" i="19"/>
  <c r="AI4047" i="19"/>
  <c r="AE4047" i="19"/>
  <c r="U4047" i="19"/>
  <c r="AO4046" i="19"/>
  <c r="AK4046" i="19"/>
  <c r="AI4046" i="19"/>
  <c r="AE4046" i="19"/>
  <c r="U4046" i="19"/>
  <c r="AO4045" i="19"/>
  <c r="AK4045" i="19"/>
  <c r="AI4045" i="19"/>
  <c r="AE4045" i="19"/>
  <c r="U4045" i="19"/>
  <c r="AO4044" i="19"/>
  <c r="AK4044" i="19"/>
  <c r="AI4044" i="19"/>
  <c r="AE4044" i="19"/>
  <c r="U4044" i="19"/>
  <c r="AO4043" i="19"/>
  <c r="AK4043" i="19"/>
  <c r="AI4043" i="19"/>
  <c r="AE4043" i="19"/>
  <c r="U4043" i="19"/>
  <c r="AO4042" i="19"/>
  <c r="AK4042" i="19"/>
  <c r="AI4042" i="19"/>
  <c r="AE4042" i="19"/>
  <c r="U4042" i="19"/>
  <c r="AO4041" i="19"/>
  <c r="AK4041" i="19"/>
  <c r="AI4041" i="19"/>
  <c r="AE4041" i="19"/>
  <c r="U4041" i="19"/>
  <c r="AO4040" i="19"/>
  <c r="AK4040" i="19"/>
  <c r="AI4040" i="19"/>
  <c r="AE4040" i="19"/>
  <c r="U4040" i="19"/>
  <c r="AO4039" i="19"/>
  <c r="AK4039" i="19"/>
  <c r="AI4039" i="19"/>
  <c r="AE4039" i="19"/>
  <c r="U4039" i="19"/>
  <c r="AO4038" i="19"/>
  <c r="AK4038" i="19"/>
  <c r="AI4038" i="19"/>
  <c r="AE4038" i="19"/>
  <c r="U4038" i="19"/>
  <c r="AO4037" i="19"/>
  <c r="AK4037" i="19"/>
  <c r="AI4037" i="19"/>
  <c r="AE4037" i="19"/>
  <c r="U4037" i="19"/>
  <c r="AO4036" i="19"/>
  <c r="AK4036" i="19"/>
  <c r="AI4036" i="19"/>
  <c r="AE4036" i="19"/>
  <c r="U4036" i="19"/>
  <c r="AO4035" i="19"/>
  <c r="AK4035" i="19"/>
  <c r="AI4035" i="19"/>
  <c r="AE4035" i="19"/>
  <c r="U4035" i="19"/>
  <c r="AO4034" i="19"/>
  <c r="AK4034" i="19"/>
  <c r="AI4034" i="19"/>
  <c r="AE4034" i="19"/>
  <c r="U4034" i="19"/>
  <c r="AO4033" i="19"/>
  <c r="AK4033" i="19"/>
  <c r="AI4033" i="19"/>
  <c r="AE4033" i="19"/>
  <c r="U4033" i="19"/>
  <c r="AO4032" i="19"/>
  <c r="AK4032" i="19"/>
  <c r="AI4032" i="19"/>
  <c r="AE4032" i="19"/>
  <c r="U4032" i="19"/>
  <c r="AO4031" i="19"/>
  <c r="AK4031" i="19"/>
  <c r="AI4031" i="19"/>
  <c r="AE4031" i="19"/>
  <c r="U4031" i="19"/>
  <c r="AO4030" i="19"/>
  <c r="AK4030" i="19"/>
  <c r="AI4030" i="19"/>
  <c r="AE4030" i="19"/>
  <c r="U4030" i="19"/>
  <c r="AO4029" i="19"/>
  <c r="AK4029" i="19"/>
  <c r="AI4029" i="19"/>
  <c r="AE4029" i="19"/>
  <c r="U4029" i="19"/>
  <c r="AO4028" i="19"/>
  <c r="AK4028" i="19"/>
  <c r="AI4028" i="19"/>
  <c r="AE4028" i="19"/>
  <c r="U4028" i="19"/>
  <c r="AO4027" i="19"/>
  <c r="AK4027" i="19"/>
  <c r="AI4027" i="19"/>
  <c r="AE4027" i="19"/>
  <c r="U4027" i="19"/>
  <c r="AO4026" i="19"/>
  <c r="AK4026" i="19"/>
  <c r="AI4026" i="19"/>
  <c r="AE4026" i="19"/>
  <c r="U4026" i="19"/>
  <c r="AO4025" i="19"/>
  <c r="AK4025" i="19"/>
  <c r="AI4025" i="19"/>
  <c r="AE4025" i="19"/>
  <c r="U4025" i="19"/>
  <c r="AO4024" i="19"/>
  <c r="AK4024" i="19"/>
  <c r="AI4024" i="19"/>
  <c r="AE4024" i="19"/>
  <c r="U4024" i="19"/>
  <c r="AO4023" i="19"/>
  <c r="AK4023" i="19"/>
  <c r="AI4023" i="19"/>
  <c r="AE4023" i="19"/>
  <c r="U4023" i="19"/>
  <c r="AO4022" i="19"/>
  <c r="AK4022" i="19"/>
  <c r="AI4022" i="19"/>
  <c r="AE4022" i="19"/>
  <c r="U4022" i="19"/>
  <c r="AO4021" i="19"/>
  <c r="AK4021" i="19"/>
  <c r="AI4021" i="19"/>
  <c r="AE4021" i="19"/>
  <c r="U4021" i="19"/>
  <c r="AO4020" i="19"/>
  <c r="AK4020" i="19"/>
  <c r="AI4020" i="19"/>
  <c r="AE4020" i="19"/>
  <c r="U4020" i="19"/>
  <c r="AO4019" i="19"/>
  <c r="AK4019" i="19"/>
  <c r="AI4019" i="19"/>
  <c r="AE4019" i="19"/>
  <c r="U4019" i="19"/>
  <c r="AO4018" i="19"/>
  <c r="AK4018" i="19"/>
  <c r="AI4018" i="19"/>
  <c r="AE4018" i="19"/>
  <c r="U4018" i="19"/>
  <c r="AO4017" i="19"/>
  <c r="AK4017" i="19"/>
  <c r="AI4017" i="19"/>
  <c r="AE4017" i="19"/>
  <c r="U4017" i="19"/>
  <c r="AO4016" i="19"/>
  <c r="AK4016" i="19"/>
  <c r="AI4016" i="19"/>
  <c r="AE4016" i="19"/>
  <c r="U4016" i="19"/>
  <c r="AO4015" i="19"/>
  <c r="AK4015" i="19"/>
  <c r="AI4015" i="19"/>
  <c r="AE4015" i="19"/>
  <c r="U4015" i="19"/>
  <c r="AO4014" i="19"/>
  <c r="AK4014" i="19"/>
  <c r="AI4014" i="19"/>
  <c r="AE4014" i="19"/>
  <c r="U4014" i="19"/>
  <c r="AO4013" i="19"/>
  <c r="AK4013" i="19"/>
  <c r="AI4013" i="19"/>
  <c r="AE4013" i="19"/>
  <c r="U4013" i="19"/>
  <c r="AO4012" i="19"/>
  <c r="AK4012" i="19"/>
  <c r="AI4012" i="19"/>
  <c r="AE4012" i="19"/>
  <c r="U4012" i="19"/>
  <c r="AO4011" i="19"/>
  <c r="AK4011" i="19"/>
  <c r="AI4011" i="19"/>
  <c r="AE4011" i="19"/>
  <c r="U4011" i="19"/>
  <c r="AO4010" i="19"/>
  <c r="AK4010" i="19"/>
  <c r="AI4010" i="19"/>
  <c r="AE4010" i="19"/>
  <c r="U4010" i="19"/>
  <c r="AO4009" i="19"/>
  <c r="AK4009" i="19"/>
  <c r="AI4009" i="19"/>
  <c r="AE4009" i="19"/>
  <c r="U4009" i="19"/>
  <c r="AO4008" i="19"/>
  <c r="AK4008" i="19"/>
  <c r="AI4008" i="19"/>
  <c r="AE4008" i="19"/>
  <c r="U4008" i="19"/>
  <c r="AO4007" i="19"/>
  <c r="AK4007" i="19"/>
  <c r="AI4007" i="19"/>
  <c r="AE4007" i="19"/>
  <c r="U4007" i="19"/>
  <c r="AO4006" i="19"/>
  <c r="AK4006" i="19"/>
  <c r="AI4006" i="19"/>
  <c r="AE4006" i="19"/>
  <c r="U4006" i="19"/>
  <c r="AO4005" i="19"/>
  <c r="AK4005" i="19"/>
  <c r="AI4005" i="19"/>
  <c r="AE4005" i="19"/>
  <c r="U4005" i="19"/>
  <c r="AO4004" i="19"/>
  <c r="AK4004" i="19"/>
  <c r="AI4004" i="19"/>
  <c r="AE4004" i="19"/>
  <c r="U4004" i="19"/>
  <c r="AO4003" i="19"/>
  <c r="AK4003" i="19"/>
  <c r="AI4003" i="19"/>
  <c r="AE4003" i="19"/>
  <c r="U4003" i="19"/>
  <c r="AO4002" i="19"/>
  <c r="AK4002" i="19"/>
  <c r="AI4002" i="19"/>
  <c r="AE4002" i="19"/>
  <c r="U4002" i="19"/>
  <c r="AO4001" i="19"/>
  <c r="AK4001" i="19"/>
  <c r="AI4001" i="19"/>
  <c r="AE4001" i="19"/>
  <c r="U4001" i="19"/>
  <c r="AO4000" i="19"/>
  <c r="AK4000" i="19"/>
  <c r="AI4000" i="19"/>
  <c r="AE4000" i="19"/>
  <c r="U4000" i="19"/>
  <c r="AO3999" i="19"/>
  <c r="AK3999" i="19"/>
  <c r="AI3999" i="19"/>
  <c r="AE3999" i="19"/>
  <c r="U3999" i="19"/>
  <c r="AO3998" i="19"/>
  <c r="AK3998" i="19"/>
  <c r="AI3998" i="19"/>
  <c r="AE3998" i="19"/>
  <c r="U3998" i="19"/>
  <c r="AO3997" i="19"/>
  <c r="AK3997" i="19"/>
  <c r="AI3997" i="19"/>
  <c r="AE3997" i="19"/>
  <c r="U3997" i="19"/>
  <c r="AO3996" i="19"/>
  <c r="AK3996" i="19"/>
  <c r="AI3996" i="19"/>
  <c r="AE3996" i="19"/>
  <c r="U3996" i="19"/>
  <c r="AO3995" i="19"/>
  <c r="AK3995" i="19"/>
  <c r="AI3995" i="19"/>
  <c r="AE3995" i="19"/>
  <c r="U3995" i="19"/>
  <c r="AO3994" i="19"/>
  <c r="AK3994" i="19"/>
  <c r="AI3994" i="19"/>
  <c r="AE3994" i="19"/>
  <c r="U3994" i="19"/>
  <c r="AO3993" i="19"/>
  <c r="AK3993" i="19"/>
  <c r="AI3993" i="19"/>
  <c r="AE3993" i="19"/>
  <c r="U3993" i="19"/>
  <c r="AO3992" i="19"/>
  <c r="AK3992" i="19"/>
  <c r="AI3992" i="19"/>
  <c r="AE3992" i="19"/>
  <c r="U3992" i="19"/>
  <c r="AO3991" i="19"/>
  <c r="AK3991" i="19"/>
  <c r="AI3991" i="19"/>
  <c r="AE3991" i="19"/>
  <c r="U3991" i="19"/>
  <c r="AO3990" i="19"/>
  <c r="AK3990" i="19"/>
  <c r="AI3990" i="19"/>
  <c r="AE3990" i="19"/>
  <c r="U3990" i="19"/>
  <c r="AO3989" i="19"/>
  <c r="AK3989" i="19"/>
  <c r="AI3989" i="19"/>
  <c r="AE3989" i="19"/>
  <c r="U3989" i="19"/>
  <c r="AO3988" i="19"/>
  <c r="AK3988" i="19"/>
  <c r="AI3988" i="19"/>
  <c r="AE3988" i="19"/>
  <c r="U3988" i="19"/>
  <c r="AO3987" i="19"/>
  <c r="AK3987" i="19"/>
  <c r="AI3987" i="19"/>
  <c r="AE3987" i="19"/>
  <c r="U3987" i="19"/>
  <c r="AO3986" i="19"/>
  <c r="AK3986" i="19"/>
  <c r="AI3986" i="19"/>
  <c r="AE3986" i="19"/>
  <c r="U3986" i="19"/>
  <c r="AO3985" i="19"/>
  <c r="AK3985" i="19"/>
  <c r="AI3985" i="19"/>
  <c r="AE3985" i="19"/>
  <c r="U3985" i="19"/>
  <c r="AO3984" i="19"/>
  <c r="AK3984" i="19"/>
  <c r="AI3984" i="19"/>
  <c r="AE3984" i="19"/>
  <c r="U3984" i="19"/>
  <c r="AO3983" i="19"/>
  <c r="AK3983" i="19"/>
  <c r="AI3983" i="19"/>
  <c r="AE3983" i="19"/>
  <c r="U3983" i="19"/>
  <c r="AO3982" i="19"/>
  <c r="AK3982" i="19"/>
  <c r="AI3982" i="19"/>
  <c r="AE3982" i="19"/>
  <c r="U3982" i="19"/>
  <c r="AO3981" i="19"/>
  <c r="AK3981" i="19"/>
  <c r="AI3981" i="19"/>
  <c r="AE3981" i="19"/>
  <c r="U3981" i="19"/>
  <c r="AO3980" i="19"/>
  <c r="AK3980" i="19"/>
  <c r="AI3980" i="19"/>
  <c r="AE3980" i="19"/>
  <c r="U3980" i="19"/>
  <c r="AO3979" i="19"/>
  <c r="AK3979" i="19"/>
  <c r="AI3979" i="19"/>
  <c r="AE3979" i="19"/>
  <c r="U3979" i="19"/>
  <c r="AO3978" i="19"/>
  <c r="AK3978" i="19"/>
  <c r="AI3978" i="19"/>
  <c r="AE3978" i="19"/>
  <c r="U3978" i="19"/>
  <c r="AO3977" i="19"/>
  <c r="AK3977" i="19"/>
  <c r="AI3977" i="19"/>
  <c r="AE3977" i="19"/>
  <c r="U3977" i="19"/>
  <c r="AO3976" i="19"/>
  <c r="AK3976" i="19"/>
  <c r="AI3976" i="19"/>
  <c r="AE3976" i="19"/>
  <c r="U3976" i="19"/>
  <c r="AO3975" i="19"/>
  <c r="AK3975" i="19"/>
  <c r="AI3975" i="19"/>
  <c r="AE3975" i="19"/>
  <c r="U3975" i="19"/>
  <c r="AO3974" i="19"/>
  <c r="AK3974" i="19"/>
  <c r="AI3974" i="19"/>
  <c r="AE3974" i="19"/>
  <c r="U3974" i="19"/>
  <c r="AO3973" i="19"/>
  <c r="AK3973" i="19"/>
  <c r="AI3973" i="19"/>
  <c r="AE3973" i="19"/>
  <c r="U3973" i="19"/>
  <c r="AO3972" i="19"/>
  <c r="AK3972" i="19"/>
  <c r="AI3972" i="19"/>
  <c r="AE3972" i="19"/>
  <c r="U3972" i="19"/>
  <c r="AO3971" i="19"/>
  <c r="AK3971" i="19"/>
  <c r="AI3971" i="19"/>
  <c r="AE3971" i="19"/>
  <c r="U3971" i="19"/>
  <c r="AO3970" i="19"/>
  <c r="AK3970" i="19"/>
  <c r="AI3970" i="19"/>
  <c r="AE3970" i="19"/>
  <c r="U3970" i="19"/>
  <c r="AO3969" i="19"/>
  <c r="AK3969" i="19"/>
  <c r="AI3969" i="19"/>
  <c r="AE3969" i="19"/>
  <c r="U3969" i="19"/>
  <c r="AO3968" i="19"/>
  <c r="AK3968" i="19"/>
  <c r="AI3968" i="19"/>
  <c r="AE3968" i="19"/>
  <c r="U3968" i="19"/>
  <c r="AO3967" i="19"/>
  <c r="AK3967" i="19"/>
  <c r="AI3967" i="19"/>
  <c r="AE3967" i="19"/>
  <c r="U3967" i="19"/>
  <c r="AO3966" i="19"/>
  <c r="AK3966" i="19"/>
  <c r="AI3966" i="19"/>
  <c r="AE3966" i="19"/>
  <c r="U3966" i="19"/>
  <c r="AO3965" i="19"/>
  <c r="AK3965" i="19"/>
  <c r="AI3965" i="19"/>
  <c r="AE3965" i="19"/>
  <c r="U3965" i="19"/>
  <c r="AO3964" i="19"/>
  <c r="AK3964" i="19"/>
  <c r="AI3964" i="19"/>
  <c r="AE3964" i="19"/>
  <c r="U3964" i="19"/>
  <c r="AO3963" i="19"/>
  <c r="AK3963" i="19"/>
  <c r="AI3963" i="19"/>
  <c r="AE3963" i="19"/>
  <c r="U3963" i="19"/>
  <c r="AO3962" i="19"/>
  <c r="AK3962" i="19"/>
  <c r="AI3962" i="19"/>
  <c r="AE3962" i="19"/>
  <c r="U3962" i="19"/>
  <c r="AO3961" i="19"/>
  <c r="AK3961" i="19"/>
  <c r="AI3961" i="19"/>
  <c r="AE3961" i="19"/>
  <c r="U3961" i="19"/>
  <c r="AO3960" i="19"/>
  <c r="AK3960" i="19"/>
  <c r="AI3960" i="19"/>
  <c r="AE3960" i="19"/>
  <c r="U3960" i="19"/>
  <c r="AO3959" i="19"/>
  <c r="AK3959" i="19"/>
  <c r="AI3959" i="19"/>
  <c r="AE3959" i="19"/>
  <c r="U3959" i="19"/>
  <c r="AO3958" i="19"/>
  <c r="AK3958" i="19"/>
  <c r="AI3958" i="19"/>
  <c r="AE3958" i="19"/>
  <c r="U3958" i="19"/>
  <c r="AO3957" i="19"/>
  <c r="AK3957" i="19"/>
  <c r="AI3957" i="19"/>
  <c r="AE3957" i="19"/>
  <c r="U3957" i="19"/>
  <c r="AO3956" i="19"/>
  <c r="AK3956" i="19"/>
  <c r="AI3956" i="19"/>
  <c r="AE3956" i="19"/>
  <c r="U3956" i="19"/>
  <c r="AO3955" i="19"/>
  <c r="AK3955" i="19"/>
  <c r="AI3955" i="19"/>
  <c r="AE3955" i="19"/>
  <c r="U3955" i="19"/>
  <c r="AO3954" i="19"/>
  <c r="AK3954" i="19"/>
  <c r="AI3954" i="19"/>
  <c r="AE3954" i="19"/>
  <c r="U3954" i="19"/>
  <c r="AO3953" i="19"/>
  <c r="AK3953" i="19"/>
  <c r="AI3953" i="19"/>
  <c r="AE3953" i="19"/>
  <c r="U3953" i="19"/>
  <c r="AO3952" i="19"/>
  <c r="AK3952" i="19"/>
  <c r="AI3952" i="19"/>
  <c r="AE3952" i="19"/>
  <c r="U3952" i="19"/>
  <c r="AO3951" i="19"/>
  <c r="AK3951" i="19"/>
  <c r="AI3951" i="19"/>
  <c r="AE3951" i="19"/>
  <c r="U3951" i="19"/>
  <c r="AO3950" i="19"/>
  <c r="AK3950" i="19"/>
  <c r="AI3950" i="19"/>
  <c r="AE3950" i="19"/>
  <c r="U3950" i="19"/>
  <c r="AO3949" i="19"/>
  <c r="AK3949" i="19"/>
  <c r="AI3949" i="19"/>
  <c r="AE3949" i="19"/>
  <c r="U3949" i="19"/>
  <c r="AO3948" i="19"/>
  <c r="AK3948" i="19"/>
  <c r="AI3948" i="19"/>
  <c r="AE3948" i="19"/>
  <c r="U3948" i="19"/>
  <c r="AO3947" i="19"/>
  <c r="AK3947" i="19"/>
  <c r="AI3947" i="19"/>
  <c r="AE3947" i="19"/>
  <c r="U3947" i="19"/>
  <c r="AO3946" i="19"/>
  <c r="AK3946" i="19"/>
  <c r="AI3946" i="19"/>
  <c r="AE3946" i="19"/>
  <c r="U3946" i="19"/>
  <c r="AO3945" i="19"/>
  <c r="AK3945" i="19"/>
  <c r="AI3945" i="19"/>
  <c r="AE3945" i="19"/>
  <c r="U3945" i="19"/>
  <c r="AO3944" i="19"/>
  <c r="AK3944" i="19"/>
  <c r="AI3944" i="19"/>
  <c r="AE3944" i="19"/>
  <c r="U3944" i="19"/>
  <c r="AO3943" i="19"/>
  <c r="AK3943" i="19"/>
  <c r="AI3943" i="19"/>
  <c r="AE3943" i="19"/>
  <c r="U3943" i="19"/>
  <c r="AO3942" i="19"/>
  <c r="AK3942" i="19"/>
  <c r="AI3942" i="19"/>
  <c r="AE3942" i="19"/>
  <c r="U3942" i="19"/>
  <c r="AO3941" i="19"/>
  <c r="AK3941" i="19"/>
  <c r="AI3941" i="19"/>
  <c r="AE3941" i="19"/>
  <c r="U3941" i="19"/>
  <c r="AO3940" i="19"/>
  <c r="AK3940" i="19"/>
  <c r="AI3940" i="19"/>
  <c r="AE3940" i="19"/>
  <c r="U3940" i="19"/>
  <c r="AO3939" i="19"/>
  <c r="AK3939" i="19"/>
  <c r="AI3939" i="19"/>
  <c r="AE3939" i="19"/>
  <c r="U3939" i="19"/>
  <c r="AO3938" i="19"/>
  <c r="AK3938" i="19"/>
  <c r="AI3938" i="19"/>
  <c r="AE3938" i="19"/>
  <c r="U3938" i="19"/>
  <c r="AO3937" i="19"/>
  <c r="AK3937" i="19"/>
  <c r="AI3937" i="19"/>
  <c r="AE3937" i="19"/>
  <c r="U3937" i="19"/>
  <c r="AO3936" i="19"/>
  <c r="AK3936" i="19"/>
  <c r="AI3936" i="19"/>
  <c r="AE3936" i="19"/>
  <c r="U3936" i="19"/>
  <c r="AO3935" i="19"/>
  <c r="AK3935" i="19"/>
  <c r="AI3935" i="19"/>
  <c r="AE3935" i="19"/>
  <c r="U3935" i="19"/>
  <c r="AO3934" i="19"/>
  <c r="AK3934" i="19"/>
  <c r="AI3934" i="19"/>
  <c r="AE3934" i="19"/>
  <c r="U3934" i="19"/>
  <c r="AO3933" i="19"/>
  <c r="AK3933" i="19"/>
  <c r="AI3933" i="19"/>
  <c r="AE3933" i="19"/>
  <c r="U3933" i="19"/>
  <c r="AO3932" i="19"/>
  <c r="AK3932" i="19"/>
  <c r="AI3932" i="19"/>
  <c r="AE3932" i="19"/>
  <c r="U3932" i="19"/>
  <c r="AO3931" i="19"/>
  <c r="AK3931" i="19"/>
  <c r="AI3931" i="19"/>
  <c r="AE3931" i="19"/>
  <c r="U3931" i="19"/>
  <c r="AO3930" i="19"/>
  <c r="AK3930" i="19"/>
  <c r="AI3930" i="19"/>
  <c r="AE3930" i="19"/>
  <c r="U3930" i="19"/>
  <c r="AO3929" i="19"/>
  <c r="AK3929" i="19"/>
  <c r="AI3929" i="19"/>
  <c r="AE3929" i="19"/>
  <c r="U3929" i="19"/>
  <c r="AO3928" i="19"/>
  <c r="AK3928" i="19"/>
  <c r="AI3928" i="19"/>
  <c r="AE3928" i="19"/>
  <c r="U3928" i="19"/>
  <c r="AO3927" i="19"/>
  <c r="AK3927" i="19"/>
  <c r="AI3927" i="19"/>
  <c r="AE3927" i="19"/>
  <c r="U3927" i="19"/>
  <c r="AO3926" i="19"/>
  <c r="AK3926" i="19"/>
  <c r="AI3926" i="19"/>
  <c r="AE3926" i="19"/>
  <c r="U3926" i="19"/>
  <c r="AO3925" i="19"/>
  <c r="AK3925" i="19"/>
  <c r="AI3925" i="19"/>
  <c r="AE3925" i="19"/>
  <c r="U3925" i="19"/>
  <c r="AO3924" i="19"/>
  <c r="AK3924" i="19"/>
  <c r="AI3924" i="19"/>
  <c r="AE3924" i="19"/>
  <c r="U3924" i="19"/>
  <c r="AO3923" i="19"/>
  <c r="AK3923" i="19"/>
  <c r="AI3923" i="19"/>
  <c r="AE3923" i="19"/>
  <c r="U3923" i="19"/>
  <c r="AO3922" i="19"/>
  <c r="AK3922" i="19"/>
  <c r="AI3922" i="19"/>
  <c r="AE3922" i="19"/>
  <c r="U3922" i="19"/>
  <c r="AO3921" i="19"/>
  <c r="AK3921" i="19"/>
  <c r="AI3921" i="19"/>
  <c r="AE3921" i="19"/>
  <c r="U3921" i="19"/>
  <c r="AO3920" i="19"/>
  <c r="AK3920" i="19"/>
  <c r="AI3920" i="19"/>
  <c r="AE3920" i="19"/>
  <c r="U3920" i="19"/>
  <c r="AO3919" i="19"/>
  <c r="AK3919" i="19"/>
  <c r="AI3919" i="19"/>
  <c r="AE3919" i="19"/>
  <c r="U3919" i="19"/>
  <c r="AO3918" i="19"/>
  <c r="AK3918" i="19"/>
  <c r="AI3918" i="19"/>
  <c r="AE3918" i="19"/>
  <c r="U3918" i="19"/>
  <c r="AO3917" i="19"/>
  <c r="AK3917" i="19"/>
  <c r="AI3917" i="19"/>
  <c r="AE3917" i="19"/>
  <c r="U3917" i="19"/>
  <c r="AO3916" i="19"/>
  <c r="AK3916" i="19"/>
  <c r="AI3916" i="19"/>
  <c r="AE3916" i="19"/>
  <c r="U3916" i="19"/>
  <c r="AO3915" i="19"/>
  <c r="AK3915" i="19"/>
  <c r="AI3915" i="19"/>
  <c r="AE3915" i="19"/>
  <c r="U3915" i="19"/>
  <c r="AO3914" i="19"/>
  <c r="AK3914" i="19"/>
  <c r="AI3914" i="19"/>
  <c r="AE3914" i="19"/>
  <c r="U3914" i="19"/>
  <c r="AO3913" i="19"/>
  <c r="AK3913" i="19"/>
  <c r="AI3913" i="19"/>
  <c r="AE3913" i="19"/>
  <c r="U3913" i="19"/>
  <c r="AO3912" i="19"/>
  <c r="AK3912" i="19"/>
  <c r="AI3912" i="19"/>
  <c r="AE3912" i="19"/>
  <c r="U3912" i="19"/>
  <c r="AO3911" i="19"/>
  <c r="AK3911" i="19"/>
  <c r="AI3911" i="19"/>
  <c r="AE3911" i="19"/>
  <c r="U3911" i="19"/>
  <c r="AO3910" i="19"/>
  <c r="AK3910" i="19"/>
  <c r="AI3910" i="19"/>
  <c r="AE3910" i="19"/>
  <c r="U3910" i="19"/>
  <c r="AO3909" i="19"/>
  <c r="AK3909" i="19"/>
  <c r="AI3909" i="19"/>
  <c r="AE3909" i="19"/>
  <c r="U3909" i="19"/>
  <c r="AO3908" i="19"/>
  <c r="AK3908" i="19"/>
  <c r="AI3908" i="19"/>
  <c r="AE3908" i="19"/>
  <c r="U3908" i="19"/>
  <c r="AO3907" i="19"/>
  <c r="AK3907" i="19"/>
  <c r="AI3907" i="19"/>
  <c r="AE3907" i="19"/>
  <c r="U3907" i="19"/>
  <c r="AO3906" i="19"/>
  <c r="AK3906" i="19"/>
  <c r="AI3906" i="19"/>
  <c r="AE3906" i="19"/>
  <c r="U3906" i="19"/>
  <c r="AO3905" i="19"/>
  <c r="AK3905" i="19"/>
  <c r="AI3905" i="19"/>
  <c r="AE3905" i="19"/>
  <c r="U3905" i="19"/>
  <c r="AO3904" i="19"/>
  <c r="AK3904" i="19"/>
  <c r="AI3904" i="19"/>
  <c r="AE3904" i="19"/>
  <c r="U3904" i="19"/>
  <c r="AO3903" i="19"/>
  <c r="AK3903" i="19"/>
  <c r="AI3903" i="19"/>
  <c r="AE3903" i="19"/>
  <c r="U3903" i="19"/>
  <c r="AO3902" i="19"/>
  <c r="AK3902" i="19"/>
  <c r="AI3902" i="19"/>
  <c r="AE3902" i="19"/>
  <c r="U3902" i="19"/>
  <c r="AO3901" i="19"/>
  <c r="AK3901" i="19"/>
  <c r="AI3901" i="19"/>
  <c r="AE3901" i="19"/>
  <c r="U3901" i="19"/>
  <c r="AO3900" i="19"/>
  <c r="AK3900" i="19"/>
  <c r="AI3900" i="19"/>
  <c r="AE3900" i="19"/>
  <c r="U3900" i="19"/>
  <c r="AO3899" i="19"/>
  <c r="AK3899" i="19"/>
  <c r="AI3899" i="19"/>
  <c r="AE3899" i="19"/>
  <c r="U3899" i="19"/>
  <c r="AO3898" i="19"/>
  <c r="AK3898" i="19"/>
  <c r="AI3898" i="19"/>
  <c r="AE3898" i="19"/>
  <c r="U3898" i="19"/>
  <c r="AO3897" i="19"/>
  <c r="AK3897" i="19"/>
  <c r="AI3897" i="19"/>
  <c r="AE3897" i="19"/>
  <c r="U3897" i="19"/>
  <c r="AO3896" i="19"/>
  <c r="AK3896" i="19"/>
  <c r="AI3896" i="19"/>
  <c r="AE3896" i="19"/>
  <c r="U3896" i="19"/>
  <c r="AO3895" i="19"/>
  <c r="AK3895" i="19"/>
  <c r="AI3895" i="19"/>
  <c r="AE3895" i="19"/>
  <c r="U3895" i="19"/>
  <c r="AO3894" i="19"/>
  <c r="AK3894" i="19"/>
  <c r="AI3894" i="19"/>
  <c r="AE3894" i="19"/>
  <c r="U3894" i="19"/>
  <c r="AO3893" i="19"/>
  <c r="AK3893" i="19"/>
  <c r="AI3893" i="19"/>
  <c r="AE3893" i="19"/>
  <c r="U3893" i="19"/>
  <c r="AO3892" i="19"/>
  <c r="AK3892" i="19"/>
  <c r="AI3892" i="19"/>
  <c r="AE3892" i="19"/>
  <c r="U3892" i="19"/>
  <c r="AO3891" i="19"/>
  <c r="AK3891" i="19"/>
  <c r="AI3891" i="19"/>
  <c r="AE3891" i="19"/>
  <c r="U3891" i="19"/>
  <c r="AO3890" i="19"/>
  <c r="AK3890" i="19"/>
  <c r="AI3890" i="19"/>
  <c r="AE3890" i="19"/>
  <c r="U3890" i="19"/>
  <c r="AO3889" i="19"/>
  <c r="AK3889" i="19"/>
  <c r="AI3889" i="19"/>
  <c r="AE3889" i="19"/>
  <c r="U3889" i="19"/>
  <c r="AO3888" i="19"/>
  <c r="AK3888" i="19"/>
  <c r="AI3888" i="19"/>
  <c r="AE3888" i="19"/>
  <c r="U3888" i="19"/>
  <c r="AO3887" i="19"/>
  <c r="AK3887" i="19"/>
  <c r="AI3887" i="19"/>
  <c r="AE3887" i="19"/>
  <c r="U3887" i="19"/>
  <c r="AO3886" i="19"/>
  <c r="AK3886" i="19"/>
  <c r="AI3886" i="19"/>
  <c r="AE3886" i="19"/>
  <c r="U3886" i="19"/>
  <c r="AO3885" i="19"/>
  <c r="AK3885" i="19"/>
  <c r="AI3885" i="19"/>
  <c r="AE3885" i="19"/>
  <c r="U3885" i="19"/>
  <c r="AO3884" i="19"/>
  <c r="AK3884" i="19"/>
  <c r="AI3884" i="19"/>
  <c r="AE3884" i="19"/>
  <c r="U3884" i="19"/>
  <c r="AO3883" i="19"/>
  <c r="AK3883" i="19"/>
  <c r="AI3883" i="19"/>
  <c r="AE3883" i="19"/>
  <c r="U3883" i="19"/>
  <c r="AO3882" i="19"/>
  <c r="AK3882" i="19"/>
  <c r="AI3882" i="19"/>
  <c r="AE3882" i="19"/>
  <c r="U3882" i="19"/>
  <c r="AO3881" i="19"/>
  <c r="AK3881" i="19"/>
  <c r="AI3881" i="19"/>
  <c r="AE3881" i="19"/>
  <c r="U3881" i="19"/>
  <c r="AO3880" i="19"/>
  <c r="AK3880" i="19"/>
  <c r="AI3880" i="19"/>
  <c r="AE3880" i="19"/>
  <c r="U3880" i="19"/>
  <c r="AO3879" i="19"/>
  <c r="AK3879" i="19"/>
  <c r="AI3879" i="19"/>
  <c r="AE3879" i="19"/>
  <c r="U3879" i="19"/>
  <c r="AO3878" i="19"/>
  <c r="AK3878" i="19"/>
  <c r="AI3878" i="19"/>
  <c r="AE3878" i="19"/>
  <c r="U3878" i="19"/>
  <c r="AO3877" i="19"/>
  <c r="AK3877" i="19"/>
  <c r="AI3877" i="19"/>
  <c r="AE3877" i="19"/>
  <c r="U3877" i="19"/>
  <c r="AO3876" i="19"/>
  <c r="AK3876" i="19"/>
  <c r="AI3876" i="19"/>
  <c r="AE3876" i="19"/>
  <c r="U3876" i="19"/>
  <c r="AO3875" i="19"/>
  <c r="AK3875" i="19"/>
  <c r="AI3875" i="19"/>
  <c r="AE3875" i="19"/>
  <c r="U3875" i="19"/>
  <c r="AO3874" i="19"/>
  <c r="AK3874" i="19"/>
  <c r="AI3874" i="19"/>
  <c r="AE3874" i="19"/>
  <c r="U3874" i="19"/>
  <c r="AO3873" i="19"/>
  <c r="AK3873" i="19"/>
  <c r="AN3870" i="19" s="1"/>
  <c r="AI3873" i="19"/>
  <c r="AE3873" i="19"/>
  <c r="U3873" i="19"/>
  <c r="AO3872" i="19"/>
  <c r="AK3872" i="19"/>
  <c r="AI3872" i="19"/>
  <c r="AE3872" i="19"/>
  <c r="U3872" i="19"/>
  <c r="AO3871" i="19"/>
  <c r="AK3871" i="19"/>
  <c r="AI3871" i="19"/>
  <c r="AE3871" i="19"/>
  <c r="U3871" i="19"/>
  <c r="AO3870" i="19"/>
  <c r="AK3870" i="19"/>
  <c r="AI3870" i="19"/>
  <c r="AE3870" i="19"/>
  <c r="U3870" i="19"/>
  <c r="AO3869" i="19"/>
  <c r="AK3869" i="19"/>
  <c r="AI3869" i="19"/>
  <c r="AE3869" i="19"/>
  <c r="U3869" i="19"/>
  <c r="AO3868" i="19"/>
  <c r="AK3868" i="19"/>
  <c r="AI3868" i="19"/>
  <c r="AE3868" i="19"/>
  <c r="U3868" i="19"/>
  <c r="AO3867" i="19"/>
  <c r="AK3867" i="19"/>
  <c r="AI3867" i="19"/>
  <c r="AE3867" i="19"/>
  <c r="U3867" i="19"/>
  <c r="AO3866" i="19"/>
  <c r="AK3866" i="19"/>
  <c r="AI3866" i="19"/>
  <c r="AE3866" i="19"/>
  <c r="U3866" i="19"/>
  <c r="AO3865" i="19"/>
  <c r="AK3865" i="19"/>
  <c r="AI3865" i="19"/>
  <c r="AE3865" i="19"/>
  <c r="U3865" i="19"/>
  <c r="AO3864" i="19"/>
  <c r="AK3864" i="19"/>
  <c r="AI3864" i="19"/>
  <c r="AE3864" i="19"/>
  <c r="U3864" i="19"/>
  <c r="AO3863" i="19"/>
  <c r="AK3863" i="19"/>
  <c r="AI3863" i="19"/>
  <c r="AE3863" i="19"/>
  <c r="U3863" i="19"/>
  <c r="AO3862" i="19"/>
  <c r="AK3862" i="19"/>
  <c r="AI3862" i="19"/>
  <c r="AE3862" i="19"/>
  <c r="U3862" i="19"/>
  <c r="AO3861" i="19"/>
  <c r="AK3861" i="19"/>
  <c r="AI3861" i="19"/>
  <c r="AE3861" i="19"/>
  <c r="U3861" i="19"/>
  <c r="AO3860" i="19"/>
  <c r="AK3860" i="19"/>
  <c r="AI3860" i="19"/>
  <c r="AE3860" i="19"/>
  <c r="U3860" i="19"/>
  <c r="AO3859" i="19"/>
  <c r="AK3859" i="19"/>
  <c r="AI3859" i="19"/>
  <c r="AE3859" i="19"/>
  <c r="U3859" i="19"/>
  <c r="AO3858" i="19"/>
  <c r="AK3858" i="19"/>
  <c r="AI3858" i="19"/>
  <c r="AE3858" i="19"/>
  <c r="U3858" i="19"/>
  <c r="AO3857" i="19"/>
  <c r="AK3857" i="19"/>
  <c r="AI3857" i="19"/>
  <c r="AE3857" i="19"/>
  <c r="U3857" i="19"/>
  <c r="AO3856" i="19"/>
  <c r="AK3856" i="19"/>
  <c r="AI3856" i="19"/>
  <c r="AE3856" i="19"/>
  <c r="U3856" i="19"/>
  <c r="AO3855" i="19"/>
  <c r="AK3855" i="19"/>
  <c r="AI3855" i="19"/>
  <c r="AE3855" i="19"/>
  <c r="U3855" i="19"/>
  <c r="AO3854" i="19"/>
  <c r="AK3854" i="19"/>
  <c r="AI3854" i="19"/>
  <c r="AE3854" i="19"/>
  <c r="U3854" i="19"/>
  <c r="AO3853" i="19"/>
  <c r="AK3853" i="19"/>
  <c r="AI3853" i="19"/>
  <c r="AE3853" i="19"/>
  <c r="U3853" i="19"/>
  <c r="AO3852" i="19"/>
  <c r="AK3852" i="19"/>
  <c r="AI3852" i="19"/>
  <c r="AE3852" i="19"/>
  <c r="U3852" i="19"/>
  <c r="AO3851" i="19"/>
  <c r="AK3851" i="19"/>
  <c r="AI3851" i="19"/>
  <c r="AE3851" i="19"/>
  <c r="U3851" i="19"/>
  <c r="AO3850" i="19"/>
  <c r="AK3850" i="19"/>
  <c r="AI3850" i="19"/>
  <c r="AE3850" i="19"/>
  <c r="U3850" i="19"/>
  <c r="AO3849" i="19"/>
  <c r="AK3849" i="19"/>
  <c r="AI3849" i="19"/>
  <c r="AE3849" i="19"/>
  <c r="U3849" i="19"/>
  <c r="AO3848" i="19"/>
  <c r="AK3848" i="19"/>
  <c r="AI3848" i="19"/>
  <c r="AE3848" i="19"/>
  <c r="U3848" i="19"/>
  <c r="AO3847" i="19"/>
  <c r="AK3847" i="19"/>
  <c r="AI3847" i="19"/>
  <c r="AE3847" i="19"/>
  <c r="U3847" i="19"/>
  <c r="AO3846" i="19"/>
  <c r="AK3846" i="19"/>
  <c r="AI3846" i="19"/>
  <c r="AE3846" i="19"/>
  <c r="U3846" i="19"/>
  <c r="AO3845" i="19"/>
  <c r="AK3845" i="19"/>
  <c r="AI3845" i="19"/>
  <c r="AE3845" i="19"/>
  <c r="U3845" i="19"/>
  <c r="AO3844" i="19"/>
  <c r="AK3844" i="19"/>
  <c r="AI3844" i="19"/>
  <c r="AE3844" i="19"/>
  <c r="U3844" i="19"/>
  <c r="AO3843" i="19"/>
  <c r="AK3843" i="19"/>
  <c r="AI3843" i="19"/>
  <c r="AE3843" i="19"/>
  <c r="U3843" i="19"/>
  <c r="AO3842" i="19"/>
  <c r="AK3842" i="19"/>
  <c r="AI3842" i="19"/>
  <c r="AE3842" i="19"/>
  <c r="U3842" i="19"/>
  <c r="AO3841" i="19"/>
  <c r="AK3841" i="19"/>
  <c r="AI3841" i="19"/>
  <c r="AE3841" i="19"/>
  <c r="U3841" i="19"/>
  <c r="AO3840" i="19"/>
  <c r="AK3840" i="19"/>
  <c r="AI3840" i="19"/>
  <c r="AE3840" i="19"/>
  <c r="U3840" i="19"/>
  <c r="AO3839" i="19"/>
  <c r="AK3839" i="19"/>
  <c r="AI3839" i="19"/>
  <c r="AE3839" i="19"/>
  <c r="U3839" i="19"/>
  <c r="AO3838" i="19"/>
  <c r="AK3838" i="19"/>
  <c r="AI3838" i="19"/>
  <c r="AE3838" i="19"/>
  <c r="U3838" i="19"/>
  <c r="AO3837" i="19"/>
  <c r="AK3837" i="19"/>
  <c r="AI3837" i="19"/>
  <c r="AE3837" i="19"/>
  <c r="U3837" i="19"/>
  <c r="AO3836" i="19"/>
  <c r="AK3836" i="19"/>
  <c r="AI3836" i="19"/>
  <c r="AE3836" i="19"/>
  <c r="U3836" i="19"/>
  <c r="AO3835" i="19"/>
  <c r="AK3835" i="19"/>
  <c r="AI3835" i="19"/>
  <c r="AE3835" i="19"/>
  <c r="U3835" i="19"/>
  <c r="AO3834" i="19"/>
  <c r="AK3834" i="19"/>
  <c r="AI3834" i="19"/>
  <c r="AE3834" i="19"/>
  <c r="U3834" i="19"/>
  <c r="AO3833" i="19"/>
  <c r="AK3833" i="19"/>
  <c r="AI3833" i="19"/>
  <c r="AE3833" i="19"/>
  <c r="U3833" i="19"/>
  <c r="AO3832" i="19"/>
  <c r="AK3832" i="19"/>
  <c r="AI3832" i="19"/>
  <c r="AE3832" i="19"/>
  <c r="U3832" i="19"/>
  <c r="AO3831" i="19"/>
  <c r="AK3831" i="19"/>
  <c r="AI3831" i="19"/>
  <c r="AE3831" i="19"/>
  <c r="U3831" i="19"/>
  <c r="AO3830" i="19"/>
  <c r="AK3830" i="19"/>
  <c r="AI3830" i="19"/>
  <c r="AE3830" i="19"/>
  <c r="U3830" i="19"/>
  <c r="AO3829" i="19"/>
  <c r="AK3829" i="19"/>
  <c r="AI3829" i="19"/>
  <c r="AE3829" i="19"/>
  <c r="U3829" i="19"/>
  <c r="AO3828" i="19"/>
  <c r="AK3828" i="19"/>
  <c r="AI3828" i="19"/>
  <c r="AE3828" i="19"/>
  <c r="U3828" i="19"/>
  <c r="AO3827" i="19"/>
  <c r="AK3827" i="19"/>
  <c r="AI3827" i="19"/>
  <c r="AE3827" i="19"/>
  <c r="U3827" i="19"/>
  <c r="AO3826" i="19"/>
  <c r="AK3826" i="19"/>
  <c r="AI3826" i="19"/>
  <c r="AE3826" i="19"/>
  <c r="U3826" i="19"/>
  <c r="AO3825" i="19"/>
  <c r="AK3825" i="19"/>
  <c r="AI3825" i="19"/>
  <c r="AE3825" i="19"/>
  <c r="U3825" i="19"/>
  <c r="AO3824" i="19"/>
  <c r="AK3824" i="19"/>
  <c r="AI3824" i="19"/>
  <c r="AE3824" i="19"/>
  <c r="U3824" i="19"/>
  <c r="AO3823" i="19"/>
  <c r="AK3823" i="19"/>
  <c r="AI3823" i="19"/>
  <c r="AE3823" i="19"/>
  <c r="U3823" i="19"/>
  <c r="AO3822" i="19"/>
  <c r="AK3822" i="19"/>
  <c r="AI3822" i="19"/>
  <c r="AE3822" i="19"/>
  <c r="U3822" i="19"/>
  <c r="AO3821" i="19"/>
  <c r="AK3821" i="19"/>
  <c r="AI3821" i="19"/>
  <c r="AE3821" i="19"/>
  <c r="U3821" i="19"/>
  <c r="AO3820" i="19"/>
  <c r="AK3820" i="19"/>
  <c r="AI3820" i="19"/>
  <c r="AE3820" i="19"/>
  <c r="U3820" i="19"/>
  <c r="AO3819" i="19"/>
  <c r="AK3819" i="19"/>
  <c r="AI3819" i="19"/>
  <c r="AE3819" i="19"/>
  <c r="U3819" i="19"/>
  <c r="AO3818" i="19"/>
  <c r="AK3818" i="19"/>
  <c r="AI3818" i="19"/>
  <c r="AE3818" i="19"/>
  <c r="U3818" i="19"/>
  <c r="AO3817" i="19"/>
  <c r="AK3817" i="19"/>
  <c r="AI3817" i="19"/>
  <c r="AE3817" i="19"/>
  <c r="U3817" i="19"/>
  <c r="AO3816" i="19"/>
  <c r="AK3816" i="19"/>
  <c r="AI3816" i="19"/>
  <c r="AE3816" i="19"/>
  <c r="U3816" i="19"/>
  <c r="AO3815" i="19"/>
  <c r="AK3815" i="19"/>
  <c r="AI3815" i="19"/>
  <c r="AE3815" i="19"/>
  <c r="U3815" i="19"/>
  <c r="AO3814" i="19"/>
  <c r="AK3814" i="19"/>
  <c r="AI3814" i="19"/>
  <c r="AE3814" i="19"/>
  <c r="U3814" i="19"/>
  <c r="AO3813" i="19"/>
  <c r="AK3813" i="19"/>
  <c r="AI3813" i="19"/>
  <c r="AE3813" i="19"/>
  <c r="U3813" i="19"/>
  <c r="AO3812" i="19"/>
  <c r="AK3812" i="19"/>
  <c r="AI3812" i="19"/>
  <c r="AE3812" i="19"/>
  <c r="U3812" i="19"/>
  <c r="AO3811" i="19"/>
  <c r="AK3811" i="19"/>
  <c r="AI3811" i="19"/>
  <c r="AE3811" i="19"/>
  <c r="U3811" i="19"/>
  <c r="AO3810" i="19"/>
  <c r="AK3810" i="19"/>
  <c r="AI3810" i="19"/>
  <c r="AE3810" i="19"/>
  <c r="U3810" i="19"/>
  <c r="AO3809" i="19"/>
  <c r="AK3809" i="19"/>
  <c r="AI3809" i="19"/>
  <c r="AE3809" i="19"/>
  <c r="U3809" i="19"/>
  <c r="AO3808" i="19"/>
  <c r="AK3808" i="19"/>
  <c r="AI3808" i="19"/>
  <c r="AE3808" i="19"/>
  <c r="U3808" i="19"/>
  <c r="AO3807" i="19"/>
  <c r="AK3807" i="19"/>
  <c r="AI3807" i="19"/>
  <c r="AE3807" i="19"/>
  <c r="U3807" i="19"/>
  <c r="AO3806" i="19"/>
  <c r="AK3806" i="19"/>
  <c r="AI3806" i="19"/>
  <c r="AE3806" i="19"/>
  <c r="U3806" i="19"/>
  <c r="AO3805" i="19"/>
  <c r="AK3805" i="19"/>
  <c r="AI3805" i="19"/>
  <c r="AE3805" i="19"/>
  <c r="U3805" i="19"/>
  <c r="AO3804" i="19"/>
  <c r="AK3804" i="19"/>
  <c r="AI3804" i="19"/>
  <c r="AE3804" i="19"/>
  <c r="U3804" i="19"/>
  <c r="AO3803" i="19"/>
  <c r="AK3803" i="19"/>
  <c r="AI3803" i="19"/>
  <c r="AE3803" i="19"/>
  <c r="U3803" i="19"/>
  <c r="AO3802" i="19"/>
  <c r="AK3802" i="19"/>
  <c r="AI3802" i="19"/>
  <c r="AE3802" i="19"/>
  <c r="U3802" i="19"/>
  <c r="AO3801" i="19"/>
  <c r="AK3801" i="19"/>
  <c r="AI3801" i="19"/>
  <c r="AE3801" i="19"/>
  <c r="U3801" i="19"/>
  <c r="AO3800" i="19"/>
  <c r="AK3800" i="19"/>
  <c r="AI3800" i="19"/>
  <c r="AE3800" i="19"/>
  <c r="U3800" i="19"/>
  <c r="AO3799" i="19"/>
  <c r="AK3799" i="19"/>
  <c r="AI3799" i="19"/>
  <c r="AE3799" i="19"/>
  <c r="U3799" i="19"/>
  <c r="AO3798" i="19"/>
  <c r="AK3798" i="19"/>
  <c r="AI3798" i="19"/>
  <c r="AE3798" i="19"/>
  <c r="U3798" i="19"/>
  <c r="AO3797" i="19"/>
  <c r="AK3797" i="19"/>
  <c r="AI3797" i="19"/>
  <c r="AE3797" i="19"/>
  <c r="U3797" i="19"/>
  <c r="AO3796" i="19"/>
  <c r="AK3796" i="19"/>
  <c r="AI3796" i="19"/>
  <c r="AE3796" i="19"/>
  <c r="U3796" i="19"/>
  <c r="AO3795" i="19"/>
  <c r="AK3795" i="19"/>
  <c r="AI3795" i="19"/>
  <c r="AE3795" i="19"/>
  <c r="U3795" i="19"/>
  <c r="AO3794" i="19"/>
  <c r="AK3794" i="19"/>
  <c r="AI3794" i="19"/>
  <c r="AE3794" i="19"/>
  <c r="U3794" i="19"/>
  <c r="AO3793" i="19"/>
  <c r="AK3793" i="19"/>
  <c r="AI3793" i="19"/>
  <c r="AE3793" i="19"/>
  <c r="U3793" i="19"/>
  <c r="AO3792" i="19"/>
  <c r="AK3792" i="19"/>
  <c r="AI3792" i="19"/>
  <c r="AE3792" i="19"/>
  <c r="U3792" i="19"/>
  <c r="AO3791" i="19"/>
  <c r="AK3791" i="19"/>
  <c r="AI3791" i="19"/>
  <c r="AE3791" i="19"/>
  <c r="U3791" i="19"/>
  <c r="AO3790" i="19"/>
  <c r="AK3790" i="19"/>
  <c r="AI3790" i="19"/>
  <c r="AE3790" i="19"/>
  <c r="U3790" i="19"/>
  <c r="AO3789" i="19"/>
  <c r="AK3789" i="19"/>
  <c r="AI3789" i="19"/>
  <c r="AE3789" i="19"/>
  <c r="U3789" i="19"/>
  <c r="AO3788" i="19"/>
  <c r="AK3788" i="19"/>
  <c r="AI3788" i="19"/>
  <c r="AE3788" i="19"/>
  <c r="U3788" i="19"/>
  <c r="AO3787" i="19"/>
  <c r="AK3787" i="19"/>
  <c r="AI3787" i="19"/>
  <c r="AE3787" i="19"/>
  <c r="U3787" i="19"/>
  <c r="AO3786" i="19"/>
  <c r="AK3786" i="19"/>
  <c r="AI3786" i="19"/>
  <c r="AE3786" i="19"/>
  <c r="U3786" i="19"/>
  <c r="AO3785" i="19"/>
  <c r="AK3785" i="19"/>
  <c r="AI3785" i="19"/>
  <c r="AE3785" i="19"/>
  <c r="U3785" i="19"/>
  <c r="AO3784" i="19"/>
  <c r="AK3784" i="19"/>
  <c r="AI3784" i="19"/>
  <c r="AE3784" i="19"/>
  <c r="U3784" i="19"/>
  <c r="AO3783" i="19"/>
  <c r="AK3783" i="19"/>
  <c r="AI3783" i="19"/>
  <c r="AE3783" i="19"/>
  <c r="U3783" i="19"/>
  <c r="AO3782" i="19"/>
  <c r="AK3782" i="19"/>
  <c r="AI3782" i="19"/>
  <c r="AE3782" i="19"/>
  <c r="U3782" i="19"/>
  <c r="AO3781" i="19"/>
  <c r="AK3781" i="19"/>
  <c r="AI3781" i="19"/>
  <c r="AE3781" i="19"/>
  <c r="U3781" i="19"/>
  <c r="AO3780" i="19"/>
  <c r="AK3780" i="19"/>
  <c r="AI3780" i="19"/>
  <c r="AE3780" i="19"/>
  <c r="U3780" i="19"/>
  <c r="AO3779" i="19"/>
  <c r="AK3779" i="19"/>
  <c r="AI3779" i="19"/>
  <c r="AE3779" i="19"/>
  <c r="U3779" i="19"/>
  <c r="AO3778" i="19"/>
  <c r="AK3778" i="19"/>
  <c r="AI3778" i="19"/>
  <c r="AE3778" i="19"/>
  <c r="U3778" i="19"/>
  <c r="AO3777" i="19"/>
  <c r="AK3777" i="19"/>
  <c r="AI3777" i="19"/>
  <c r="AE3777" i="19"/>
  <c r="U3777" i="19"/>
  <c r="AO3776" i="19"/>
  <c r="AK3776" i="19"/>
  <c r="AI3776" i="19"/>
  <c r="AE3776" i="19"/>
  <c r="U3776" i="19"/>
  <c r="AO3775" i="19"/>
  <c r="AK3775" i="19"/>
  <c r="AI3775" i="19"/>
  <c r="AE3775" i="19"/>
  <c r="U3775" i="19"/>
  <c r="AO3774" i="19"/>
  <c r="AK3774" i="19"/>
  <c r="AI3774" i="19"/>
  <c r="AE3774" i="19"/>
  <c r="U3774" i="19"/>
  <c r="AO3773" i="19"/>
  <c r="AK3773" i="19"/>
  <c r="AI3773" i="19"/>
  <c r="AE3773" i="19"/>
  <c r="U3773" i="19"/>
  <c r="AO3772" i="19"/>
  <c r="AK3772" i="19"/>
  <c r="AI3772" i="19"/>
  <c r="AE3772" i="19"/>
  <c r="U3772" i="19"/>
  <c r="AO3771" i="19"/>
  <c r="AK3771" i="19"/>
  <c r="AI3771" i="19"/>
  <c r="AE3771" i="19"/>
  <c r="U3771" i="19"/>
  <c r="AO3770" i="19"/>
  <c r="AK3770" i="19"/>
  <c r="AI3770" i="19"/>
  <c r="AE3770" i="19"/>
  <c r="U3770" i="19"/>
  <c r="AO3769" i="19"/>
  <c r="AK3769" i="19"/>
  <c r="AI3769" i="19"/>
  <c r="AE3769" i="19"/>
  <c r="U3769" i="19"/>
  <c r="AO3768" i="19"/>
  <c r="AK3768" i="19"/>
  <c r="AI3768" i="19"/>
  <c r="AE3768" i="19"/>
  <c r="U3768" i="19"/>
  <c r="AO3767" i="19"/>
  <c r="AK3767" i="19"/>
  <c r="AI3767" i="19"/>
  <c r="AE3767" i="19"/>
  <c r="U3767" i="19"/>
  <c r="AO3766" i="19"/>
  <c r="AK3766" i="19"/>
  <c r="AI3766" i="19"/>
  <c r="AE3766" i="19"/>
  <c r="U3766" i="19"/>
  <c r="AO3765" i="19"/>
  <c r="AK3765" i="19"/>
  <c r="AI3765" i="19"/>
  <c r="AE3765" i="19"/>
  <c r="U3765" i="19"/>
  <c r="AO3764" i="19"/>
  <c r="AK3764" i="19"/>
  <c r="AI3764" i="19"/>
  <c r="AE3764" i="19"/>
  <c r="U3764" i="19"/>
  <c r="AO3763" i="19"/>
  <c r="AK3763" i="19"/>
  <c r="AI3763" i="19"/>
  <c r="AE3763" i="19"/>
  <c r="U3763" i="19"/>
  <c r="AO3762" i="19"/>
  <c r="AK3762" i="19"/>
  <c r="AI3762" i="19"/>
  <c r="AE3762" i="19"/>
  <c r="U3762" i="19"/>
  <c r="AO3761" i="19"/>
  <c r="AK3761" i="19"/>
  <c r="AI3761" i="19"/>
  <c r="AE3761" i="19"/>
  <c r="U3761" i="19"/>
  <c r="AO3760" i="19"/>
  <c r="AK3760" i="19"/>
  <c r="AI3760" i="19"/>
  <c r="AE3760" i="19"/>
  <c r="U3760" i="19"/>
  <c r="AO3759" i="19"/>
  <c r="AK3759" i="19"/>
  <c r="AI3759" i="19"/>
  <c r="AE3759" i="19"/>
  <c r="U3759" i="19"/>
  <c r="AO3758" i="19"/>
  <c r="AK3758" i="19"/>
  <c r="AI3758" i="19"/>
  <c r="AE3758" i="19"/>
  <c r="U3758" i="19"/>
  <c r="AO3757" i="19"/>
  <c r="AK3757" i="19"/>
  <c r="AI3757" i="19"/>
  <c r="AE3757" i="19"/>
  <c r="U3757" i="19"/>
  <c r="AO3756" i="19"/>
  <c r="AK3756" i="19"/>
  <c r="AI3756" i="19"/>
  <c r="AE3756" i="19"/>
  <c r="U3756" i="19"/>
  <c r="AO3755" i="19"/>
  <c r="AK3755" i="19"/>
  <c r="AI3755" i="19"/>
  <c r="AE3755" i="19"/>
  <c r="U3755" i="19"/>
  <c r="AO3754" i="19"/>
  <c r="AK3754" i="19"/>
  <c r="AI3754" i="19"/>
  <c r="AE3754" i="19"/>
  <c r="U3754" i="19"/>
  <c r="AO3753" i="19"/>
  <c r="AK3753" i="19"/>
  <c r="AI3753" i="19"/>
  <c r="AE3753" i="19"/>
  <c r="U3753" i="19"/>
  <c r="AO3752" i="19"/>
  <c r="AK3752" i="19"/>
  <c r="AI3752" i="19"/>
  <c r="AE3752" i="19"/>
  <c r="U3752" i="19"/>
  <c r="AO3751" i="19"/>
  <c r="AK3751" i="19"/>
  <c r="AI3751" i="19"/>
  <c r="AE3751" i="19"/>
  <c r="U3751" i="19"/>
  <c r="AO3750" i="19"/>
  <c r="AK3750" i="19"/>
  <c r="AI3750" i="19"/>
  <c r="AE3750" i="19"/>
  <c r="U3750" i="19"/>
  <c r="AO3749" i="19"/>
  <c r="AK3749" i="19"/>
  <c r="AI3749" i="19"/>
  <c r="AE3749" i="19"/>
  <c r="U3749" i="19"/>
  <c r="AO3748" i="19"/>
  <c r="AK3748" i="19"/>
  <c r="AI3748" i="19"/>
  <c r="AE3748" i="19"/>
  <c r="U3748" i="19"/>
  <c r="AO3747" i="19"/>
  <c r="AK3747" i="19"/>
  <c r="AI3747" i="19"/>
  <c r="AE3747" i="19"/>
  <c r="U3747" i="19"/>
  <c r="AO3746" i="19"/>
  <c r="AK3746" i="19"/>
  <c r="AI3746" i="19"/>
  <c r="AE3746" i="19"/>
  <c r="U3746" i="19"/>
  <c r="AO3745" i="19"/>
  <c r="AK3745" i="19"/>
  <c r="AI3745" i="19"/>
  <c r="AE3745" i="19"/>
  <c r="U3745" i="19"/>
  <c r="AO3744" i="19"/>
  <c r="AK3744" i="19"/>
  <c r="AI3744" i="19"/>
  <c r="AE3744" i="19"/>
  <c r="U3744" i="19"/>
  <c r="AO3743" i="19"/>
  <c r="AK3743" i="19"/>
  <c r="AI3743" i="19"/>
  <c r="AE3743" i="19"/>
  <c r="U3743" i="19"/>
  <c r="AO3742" i="19"/>
  <c r="AK3742" i="19"/>
  <c r="AI3742" i="19"/>
  <c r="AE3742" i="19"/>
  <c r="U3742" i="19"/>
  <c r="AO3741" i="19"/>
  <c r="AK3741" i="19"/>
  <c r="AI3741" i="19"/>
  <c r="AE3741" i="19"/>
  <c r="U3741" i="19"/>
  <c r="AO3740" i="19"/>
  <c r="AK3740" i="19"/>
  <c r="AI3740" i="19"/>
  <c r="AE3740" i="19"/>
  <c r="U3740" i="19"/>
  <c r="AO3739" i="19"/>
  <c r="AK3739" i="19"/>
  <c r="AI3739" i="19"/>
  <c r="AE3739" i="19"/>
  <c r="U3739" i="19"/>
  <c r="AO3738" i="19"/>
  <c r="AK3738" i="19"/>
  <c r="AI3738" i="19"/>
  <c r="AE3738" i="19"/>
  <c r="U3738" i="19"/>
  <c r="AO3737" i="19"/>
  <c r="AK3737" i="19"/>
  <c r="AI3737" i="19"/>
  <c r="AE3737" i="19"/>
  <c r="U3737" i="19"/>
  <c r="AO3736" i="19"/>
  <c r="AK3736" i="19"/>
  <c r="AI3736" i="19"/>
  <c r="AE3736" i="19"/>
  <c r="U3736" i="19"/>
  <c r="AO3735" i="19"/>
  <c r="AK3735" i="19"/>
  <c r="AI3735" i="19"/>
  <c r="AE3735" i="19"/>
  <c r="U3735" i="19"/>
  <c r="AO3734" i="19"/>
  <c r="AK3734" i="19"/>
  <c r="AI3734" i="19"/>
  <c r="AE3734" i="19"/>
  <c r="U3734" i="19"/>
  <c r="AO3733" i="19"/>
  <c r="AK3733" i="19"/>
  <c r="AI3733" i="19"/>
  <c r="AE3733" i="19"/>
  <c r="U3733" i="19"/>
  <c r="AO3732" i="19"/>
  <c r="AK3732" i="19"/>
  <c r="AI3732" i="19"/>
  <c r="AE3732" i="19"/>
  <c r="U3732" i="19"/>
  <c r="AO3731" i="19"/>
  <c r="AK3731" i="19"/>
  <c r="AI3731" i="19"/>
  <c r="AE3731" i="19"/>
  <c r="U3731" i="19"/>
  <c r="AO3730" i="19"/>
  <c r="AK3730" i="19"/>
  <c r="AI3730" i="19"/>
  <c r="AE3730" i="19"/>
  <c r="U3730" i="19"/>
  <c r="AO3729" i="19"/>
  <c r="AK3729" i="19"/>
  <c r="AI3729" i="19"/>
  <c r="AE3729" i="19"/>
  <c r="U3729" i="19"/>
  <c r="AO3728" i="19"/>
  <c r="AK3728" i="19"/>
  <c r="AI3728" i="19"/>
  <c r="AE3728" i="19"/>
  <c r="U3728" i="19"/>
  <c r="AO3727" i="19"/>
  <c r="AK3727" i="19"/>
  <c r="AI3727" i="19"/>
  <c r="AE3727" i="19"/>
  <c r="U3727" i="19"/>
  <c r="AO3726" i="19"/>
  <c r="AK3726" i="19"/>
  <c r="AI3726" i="19"/>
  <c r="AE3726" i="19"/>
  <c r="U3726" i="19"/>
  <c r="AO3725" i="19"/>
  <c r="AK3725" i="19"/>
  <c r="AI3725" i="19"/>
  <c r="AE3725" i="19"/>
  <c r="U3725" i="19"/>
  <c r="AO3724" i="19"/>
  <c r="AK3724" i="19"/>
  <c r="AI3724" i="19"/>
  <c r="AE3724" i="19"/>
  <c r="U3724" i="19"/>
  <c r="AO3723" i="19"/>
  <c r="AK3723" i="19"/>
  <c r="AI3723" i="19"/>
  <c r="AE3723" i="19"/>
  <c r="U3723" i="19"/>
  <c r="AO3722" i="19"/>
  <c r="AK3722" i="19"/>
  <c r="AI3722" i="19"/>
  <c r="AE3722" i="19"/>
  <c r="U3722" i="19"/>
  <c r="AO3721" i="19"/>
  <c r="AK3721" i="19"/>
  <c r="AI3721" i="19"/>
  <c r="AE3721" i="19"/>
  <c r="U3721" i="19"/>
  <c r="AO3720" i="19"/>
  <c r="AK3720" i="19"/>
  <c r="AI3720" i="19"/>
  <c r="AE3720" i="19"/>
  <c r="U3720" i="19"/>
  <c r="AO3719" i="19"/>
  <c r="AK3719" i="19"/>
  <c r="AI3719" i="19"/>
  <c r="AE3719" i="19"/>
  <c r="U3719" i="19"/>
  <c r="AO3718" i="19"/>
  <c r="AK3718" i="19"/>
  <c r="AI3718" i="19"/>
  <c r="AE3718" i="19"/>
  <c r="U3718" i="19"/>
  <c r="AO3717" i="19"/>
  <c r="AK3717" i="19"/>
  <c r="AI3717" i="19"/>
  <c r="AE3717" i="19"/>
  <c r="U3717" i="19"/>
  <c r="AO3716" i="19"/>
  <c r="AK3716" i="19"/>
  <c r="AI3716" i="19"/>
  <c r="AE3716" i="19"/>
  <c r="U3716" i="19"/>
  <c r="AO3715" i="19"/>
  <c r="AK3715" i="19"/>
  <c r="AI3715" i="19"/>
  <c r="AE3715" i="19"/>
  <c r="U3715" i="19"/>
  <c r="AO3714" i="19"/>
  <c r="AK3714" i="19"/>
  <c r="AI3714" i="19"/>
  <c r="AE3714" i="19"/>
  <c r="U3714" i="19"/>
  <c r="AO3713" i="19"/>
  <c r="AK3713" i="19"/>
  <c r="AI3713" i="19"/>
  <c r="AE3713" i="19"/>
  <c r="U3713" i="19"/>
  <c r="AO3712" i="19"/>
  <c r="AK3712" i="19"/>
  <c r="AI3712" i="19"/>
  <c r="AE3712" i="19"/>
  <c r="U3712" i="19"/>
  <c r="AO3711" i="19"/>
  <c r="AK3711" i="19"/>
  <c r="AI3711" i="19"/>
  <c r="AE3711" i="19"/>
  <c r="U3711" i="19"/>
  <c r="AO3710" i="19"/>
  <c r="AK3710" i="19"/>
  <c r="AI3710" i="19"/>
  <c r="AE3710" i="19"/>
  <c r="U3710" i="19"/>
  <c r="AO3709" i="19"/>
  <c r="AK3709" i="19"/>
  <c r="AI3709" i="19"/>
  <c r="AE3709" i="19"/>
  <c r="U3709" i="19"/>
  <c r="AO3708" i="19"/>
  <c r="AK3708" i="19"/>
  <c r="AI3708" i="19"/>
  <c r="AE3708" i="19"/>
  <c r="U3708" i="19"/>
  <c r="AO3707" i="19"/>
  <c r="AK3707" i="19"/>
  <c r="AI3707" i="19"/>
  <c r="AE3707" i="19"/>
  <c r="U3707" i="19"/>
  <c r="AO3706" i="19"/>
  <c r="AK3706" i="19"/>
  <c r="AI3706" i="19"/>
  <c r="AE3706" i="19"/>
  <c r="U3706" i="19"/>
  <c r="AO3705" i="19"/>
  <c r="AK3705" i="19"/>
  <c r="AI3705" i="19"/>
  <c r="AE3705" i="19"/>
  <c r="U3705" i="19"/>
  <c r="AO3704" i="19"/>
  <c r="AK3704" i="19"/>
  <c r="AI3704" i="19"/>
  <c r="AE3704" i="19"/>
  <c r="U3704" i="19"/>
  <c r="AO3703" i="19"/>
  <c r="AK3703" i="19"/>
  <c r="AI3703" i="19"/>
  <c r="AE3703" i="19"/>
  <c r="U3703" i="19"/>
  <c r="AO3702" i="19"/>
  <c r="AK3702" i="19"/>
  <c r="AI3702" i="19"/>
  <c r="AE3702" i="19"/>
  <c r="U3702" i="19"/>
  <c r="AO3701" i="19"/>
  <c r="AK3701" i="19"/>
  <c r="AI3701" i="19"/>
  <c r="AE3701" i="19"/>
  <c r="U3701" i="19"/>
  <c r="AO3700" i="19"/>
  <c r="AK3700" i="19"/>
  <c r="AI3700" i="19"/>
  <c r="AE3700" i="19"/>
  <c r="U3700" i="19"/>
  <c r="AO3699" i="19"/>
  <c r="AK3699" i="19"/>
  <c r="AI3699" i="19"/>
  <c r="AE3699" i="19"/>
  <c r="U3699" i="19"/>
  <c r="AO3698" i="19"/>
  <c r="AK3698" i="19"/>
  <c r="AI3698" i="19"/>
  <c r="AE3698" i="19"/>
  <c r="U3698" i="19"/>
  <c r="AO3697" i="19"/>
  <c r="AK3697" i="19"/>
  <c r="AI3697" i="19"/>
  <c r="AE3697" i="19"/>
  <c r="U3697" i="19"/>
  <c r="AO3696" i="19"/>
  <c r="AK3696" i="19"/>
  <c r="AI3696" i="19"/>
  <c r="AE3696" i="19"/>
  <c r="U3696" i="19"/>
  <c r="AO3695" i="19"/>
  <c r="AK3695" i="19"/>
  <c r="AI3695" i="19"/>
  <c r="AE3695" i="19"/>
  <c r="U3695" i="19"/>
  <c r="AO3694" i="19"/>
  <c r="AK3694" i="19"/>
  <c r="AI3694" i="19"/>
  <c r="AE3694" i="19"/>
  <c r="U3694" i="19"/>
  <c r="AO3693" i="19"/>
  <c r="AK3693" i="19"/>
  <c r="AI3693" i="19"/>
  <c r="AE3693" i="19"/>
  <c r="U3693" i="19"/>
  <c r="AO3692" i="19"/>
  <c r="AK3692" i="19"/>
  <c r="AI3692" i="19"/>
  <c r="AE3692" i="19"/>
  <c r="U3692" i="19"/>
  <c r="AO3691" i="19"/>
  <c r="AK3691" i="19"/>
  <c r="AI3691" i="19"/>
  <c r="AE3691" i="19"/>
  <c r="U3691" i="19"/>
  <c r="AO3690" i="19"/>
  <c r="AK3690" i="19"/>
  <c r="AI3690" i="19"/>
  <c r="AE3690" i="19"/>
  <c r="U3690" i="19"/>
  <c r="AO3689" i="19"/>
  <c r="AK3689" i="19"/>
  <c r="AI3689" i="19"/>
  <c r="AE3689" i="19"/>
  <c r="U3689" i="19"/>
  <c r="AO3688" i="19"/>
  <c r="AK3688" i="19"/>
  <c r="AI3688" i="19"/>
  <c r="AE3688" i="19"/>
  <c r="U3688" i="19"/>
  <c r="AO3687" i="19"/>
  <c r="AK3687" i="19"/>
  <c r="AI3687" i="19"/>
  <c r="AE3687" i="19"/>
  <c r="U3687" i="19"/>
  <c r="AO3686" i="19"/>
  <c r="AK3686" i="19"/>
  <c r="AI3686" i="19"/>
  <c r="AE3686" i="19"/>
  <c r="U3686" i="19"/>
  <c r="AO3685" i="19"/>
  <c r="AK3685" i="19"/>
  <c r="AI3685" i="19"/>
  <c r="AE3685" i="19"/>
  <c r="U3685" i="19"/>
  <c r="AO3684" i="19"/>
  <c r="AK3684" i="19"/>
  <c r="AI3684" i="19"/>
  <c r="AE3684" i="19"/>
  <c r="U3684" i="19"/>
  <c r="AO3683" i="19"/>
  <c r="AK3683" i="19"/>
  <c r="AI3683" i="19"/>
  <c r="AE3683" i="19"/>
  <c r="U3683" i="19"/>
  <c r="AO3682" i="19"/>
  <c r="AK3682" i="19"/>
  <c r="AI3682" i="19"/>
  <c r="AE3682" i="19"/>
  <c r="U3682" i="19"/>
  <c r="AO3681" i="19"/>
  <c r="AK3681" i="19"/>
  <c r="AI3681" i="19"/>
  <c r="AE3681" i="19"/>
  <c r="U3681" i="19"/>
  <c r="AO3680" i="19"/>
  <c r="AK3680" i="19"/>
  <c r="AI3680" i="19"/>
  <c r="AE3680" i="19"/>
  <c r="U3680" i="19"/>
  <c r="AO3679" i="19"/>
  <c r="AK3679" i="19"/>
  <c r="AI3679" i="19"/>
  <c r="AE3679" i="19"/>
  <c r="U3679" i="19"/>
  <c r="AO3678" i="19"/>
  <c r="AK3678" i="19"/>
  <c r="AI3678" i="19"/>
  <c r="AE3678" i="19"/>
  <c r="U3678" i="19"/>
  <c r="AO3677" i="19"/>
  <c r="AK3677" i="19"/>
  <c r="AI3677" i="19"/>
  <c r="AE3677" i="19"/>
  <c r="U3677" i="19"/>
  <c r="AO3676" i="19"/>
  <c r="AK3676" i="19"/>
  <c r="AI3676" i="19"/>
  <c r="AE3676" i="19"/>
  <c r="U3676" i="19"/>
  <c r="AO3675" i="19"/>
  <c r="AK3675" i="19"/>
  <c r="AI3675" i="19"/>
  <c r="AE3675" i="19"/>
  <c r="U3675" i="19"/>
  <c r="AO3674" i="19"/>
  <c r="AK3674" i="19"/>
  <c r="AI3674" i="19"/>
  <c r="AE3674" i="19"/>
  <c r="U3674" i="19"/>
  <c r="AO3673" i="19"/>
  <c r="AK3673" i="19"/>
  <c r="AI3673" i="19"/>
  <c r="AE3673" i="19"/>
  <c r="U3673" i="19"/>
  <c r="AO3672" i="19"/>
  <c r="AK3672" i="19"/>
  <c r="AI3672" i="19"/>
  <c r="AE3672" i="19"/>
  <c r="U3672" i="19"/>
  <c r="AO3671" i="19"/>
  <c r="AK3671" i="19"/>
  <c r="AI3671" i="19"/>
  <c r="AE3671" i="19"/>
  <c r="U3671" i="19"/>
  <c r="AO3670" i="19"/>
  <c r="AK3670" i="19"/>
  <c r="AI3670" i="19"/>
  <c r="AE3670" i="19"/>
  <c r="U3670" i="19"/>
  <c r="AO3669" i="19"/>
  <c r="AK3669" i="19"/>
  <c r="AI3669" i="19"/>
  <c r="AE3669" i="19"/>
  <c r="U3669" i="19"/>
  <c r="AO3668" i="19"/>
  <c r="AK3668" i="19"/>
  <c r="AI3668" i="19"/>
  <c r="AE3668" i="19"/>
  <c r="U3668" i="19"/>
  <c r="AO3667" i="19"/>
  <c r="AK3667" i="19"/>
  <c r="AI3667" i="19"/>
  <c r="AE3667" i="19"/>
  <c r="U3667" i="19"/>
  <c r="AO3666" i="19"/>
  <c r="AK3666" i="19"/>
  <c r="AI3666" i="19"/>
  <c r="AE3666" i="19"/>
  <c r="U3666" i="19"/>
  <c r="AO3665" i="19"/>
  <c r="AK3665" i="19"/>
  <c r="AI3665" i="19"/>
  <c r="AE3665" i="19"/>
  <c r="U3665" i="19"/>
  <c r="AO3664" i="19"/>
  <c r="AK3664" i="19"/>
  <c r="AI3664" i="19"/>
  <c r="AE3664" i="19"/>
  <c r="U3664" i="19"/>
  <c r="AO3663" i="19"/>
  <c r="AK3663" i="19"/>
  <c r="AI3663" i="19"/>
  <c r="AE3663" i="19"/>
  <c r="U3663" i="19"/>
  <c r="AO3662" i="19"/>
  <c r="AK3662" i="19"/>
  <c r="AI3662" i="19"/>
  <c r="AE3662" i="19"/>
  <c r="U3662" i="19"/>
  <c r="AO3661" i="19"/>
  <c r="AK3661" i="19"/>
  <c r="AI3661" i="19"/>
  <c r="AE3661" i="19"/>
  <c r="U3661" i="19"/>
  <c r="AO3660" i="19"/>
  <c r="AK3660" i="19"/>
  <c r="AI3660" i="19"/>
  <c r="AE3660" i="19"/>
  <c r="U3660" i="19"/>
  <c r="AO3659" i="19"/>
  <c r="AK3659" i="19"/>
  <c r="AI3659" i="19"/>
  <c r="AE3659" i="19"/>
  <c r="U3659" i="19"/>
  <c r="AO3658" i="19"/>
  <c r="AK3658" i="19"/>
  <c r="AI3658" i="19"/>
  <c r="AE3658" i="19"/>
  <c r="U3658" i="19"/>
  <c r="AO3657" i="19"/>
  <c r="AK3657" i="19"/>
  <c r="AI3657" i="19"/>
  <c r="AE3657" i="19"/>
  <c r="U3657" i="19"/>
  <c r="AO3656" i="19"/>
  <c r="AK3656" i="19"/>
  <c r="AI3656" i="19"/>
  <c r="AE3656" i="19"/>
  <c r="U3656" i="19"/>
  <c r="AO3655" i="19"/>
  <c r="AK3655" i="19"/>
  <c r="AI3655" i="19"/>
  <c r="AE3655" i="19"/>
  <c r="U3655" i="19"/>
  <c r="AO3654" i="19"/>
  <c r="AK3654" i="19"/>
  <c r="AI3654" i="19"/>
  <c r="AE3654" i="19"/>
  <c r="U3654" i="19"/>
  <c r="AO3653" i="19"/>
  <c r="AK3653" i="19"/>
  <c r="AI3653" i="19"/>
  <c r="AE3653" i="19"/>
  <c r="U3653" i="19"/>
  <c r="AO3652" i="19"/>
  <c r="AK3652" i="19"/>
  <c r="AI3652" i="19"/>
  <c r="AE3652" i="19"/>
  <c r="U3652" i="19"/>
  <c r="AO3651" i="19"/>
  <c r="AK3651" i="19"/>
  <c r="AI3651" i="19"/>
  <c r="AE3651" i="19"/>
  <c r="U3651" i="19"/>
  <c r="AO3650" i="19"/>
  <c r="AK3650" i="19"/>
  <c r="AI3650" i="19"/>
  <c r="AE3650" i="19"/>
  <c r="U3650" i="19"/>
  <c r="AO3649" i="19"/>
  <c r="AK3649" i="19"/>
  <c r="AI3649" i="19"/>
  <c r="AE3649" i="19"/>
  <c r="U3649" i="19"/>
  <c r="AO3648" i="19"/>
  <c r="AK3648" i="19"/>
  <c r="AI3648" i="19"/>
  <c r="AE3648" i="19"/>
  <c r="U3648" i="19"/>
  <c r="AO3647" i="19"/>
  <c r="AK3647" i="19"/>
  <c r="AI3647" i="19"/>
  <c r="AE3647" i="19"/>
  <c r="U3647" i="19"/>
  <c r="AO3646" i="19"/>
  <c r="AK3646" i="19"/>
  <c r="AI3646" i="19"/>
  <c r="AE3646" i="19"/>
  <c r="U3646" i="19"/>
  <c r="AO3645" i="19"/>
  <c r="AK3645" i="19"/>
  <c r="AI3645" i="19"/>
  <c r="AE3645" i="19"/>
  <c r="U3645" i="19"/>
  <c r="AO3644" i="19"/>
  <c r="AK3644" i="19"/>
  <c r="AI3644" i="19"/>
  <c r="AE3644" i="19"/>
  <c r="U3644" i="19"/>
  <c r="AO3643" i="19"/>
  <c r="AK3643" i="19"/>
  <c r="AI3643" i="19"/>
  <c r="AE3643" i="19"/>
  <c r="U3643" i="19"/>
  <c r="AO3642" i="19"/>
  <c r="AK3642" i="19"/>
  <c r="AI3642" i="19"/>
  <c r="AE3642" i="19"/>
  <c r="U3642" i="19"/>
  <c r="AO3641" i="19"/>
  <c r="AK3641" i="19"/>
  <c r="AI3641" i="19"/>
  <c r="AE3641" i="19"/>
  <c r="U3641" i="19"/>
  <c r="AO3640" i="19"/>
  <c r="AK3640" i="19"/>
  <c r="AI3640" i="19"/>
  <c r="AE3640" i="19"/>
  <c r="U3640" i="19"/>
  <c r="AO3639" i="19"/>
  <c r="AK3639" i="19"/>
  <c r="AI3639" i="19"/>
  <c r="AE3639" i="19"/>
  <c r="U3639" i="19"/>
  <c r="AO3638" i="19"/>
  <c r="AK3638" i="19"/>
  <c r="AI3638" i="19"/>
  <c r="AE3638" i="19"/>
  <c r="U3638" i="19"/>
  <c r="AO3637" i="19"/>
  <c r="AK3637" i="19"/>
  <c r="AI3637" i="19"/>
  <c r="AE3637" i="19"/>
  <c r="U3637" i="19"/>
  <c r="AO3636" i="19"/>
  <c r="AK3636" i="19"/>
  <c r="AI3636" i="19"/>
  <c r="AE3636" i="19"/>
  <c r="U3636" i="19"/>
  <c r="AO3635" i="19"/>
  <c r="AK3635" i="19"/>
  <c r="AI3635" i="19"/>
  <c r="AE3635" i="19"/>
  <c r="U3635" i="19"/>
  <c r="AO3634" i="19"/>
  <c r="AK3634" i="19"/>
  <c r="AI3634" i="19"/>
  <c r="AE3634" i="19"/>
  <c r="U3634" i="19"/>
  <c r="AO3633" i="19"/>
  <c r="AK3633" i="19"/>
  <c r="AI3633" i="19"/>
  <c r="AE3633" i="19"/>
  <c r="U3633" i="19"/>
  <c r="AO3632" i="19"/>
  <c r="AK3632" i="19"/>
  <c r="AI3632" i="19"/>
  <c r="AE3632" i="19"/>
  <c r="U3632" i="19"/>
  <c r="AO3631" i="19"/>
  <c r="AK3631" i="19"/>
  <c r="AI3631" i="19"/>
  <c r="AE3631" i="19"/>
  <c r="U3631" i="19"/>
  <c r="AO3630" i="19"/>
  <c r="AK3630" i="19"/>
  <c r="AI3630" i="19"/>
  <c r="AE3630" i="19"/>
  <c r="U3630" i="19"/>
  <c r="AO3629" i="19"/>
  <c r="AK3629" i="19"/>
  <c r="AI3629" i="19"/>
  <c r="AE3629" i="19"/>
  <c r="U3629" i="19"/>
  <c r="AO3628" i="19"/>
  <c r="AK3628" i="19"/>
  <c r="AI3628" i="19"/>
  <c r="AE3628" i="19"/>
  <c r="U3628" i="19"/>
  <c r="AO3627" i="19"/>
  <c r="AK3627" i="19"/>
  <c r="AI3627" i="19"/>
  <c r="AE3627" i="19"/>
  <c r="U3627" i="19"/>
  <c r="AO3626" i="19"/>
  <c r="AK3626" i="19"/>
  <c r="AI3626" i="19"/>
  <c r="AE3626" i="19"/>
  <c r="U3626" i="19"/>
  <c r="AO3625" i="19"/>
  <c r="AK3625" i="19"/>
  <c r="AI3625" i="19"/>
  <c r="AE3625" i="19"/>
  <c r="U3625" i="19"/>
  <c r="AO3624" i="19"/>
  <c r="AK3624" i="19"/>
  <c r="AI3624" i="19"/>
  <c r="AE3624" i="19"/>
  <c r="U3624" i="19"/>
  <c r="AO3623" i="19"/>
  <c r="AK3623" i="19"/>
  <c r="AI3623" i="19"/>
  <c r="AE3623" i="19"/>
  <c r="U3623" i="19"/>
  <c r="AO3622" i="19"/>
  <c r="AK3622" i="19"/>
  <c r="AI3622" i="19"/>
  <c r="AE3622" i="19"/>
  <c r="U3622" i="19"/>
  <c r="AO3621" i="19"/>
  <c r="AK3621" i="19"/>
  <c r="AI3621" i="19"/>
  <c r="AE3621" i="19"/>
  <c r="U3621" i="19"/>
  <c r="AO3620" i="19"/>
  <c r="AK3620" i="19"/>
  <c r="AI3620" i="19"/>
  <c r="AE3620" i="19"/>
  <c r="U3620" i="19"/>
  <c r="AO3619" i="19"/>
  <c r="AK3619" i="19"/>
  <c r="AI3619" i="19"/>
  <c r="AE3619" i="19"/>
  <c r="U3619" i="19"/>
  <c r="AO3618" i="19"/>
  <c r="AK3618" i="19"/>
  <c r="AI3618" i="19"/>
  <c r="AE3618" i="19"/>
  <c r="U3618" i="19"/>
  <c r="AO3617" i="19"/>
  <c r="AK3617" i="19"/>
  <c r="AI3617" i="19"/>
  <c r="AE3617" i="19"/>
  <c r="U3617" i="19"/>
  <c r="AO3616" i="19"/>
  <c r="AK3616" i="19"/>
  <c r="AI3616" i="19"/>
  <c r="AE3616" i="19"/>
  <c r="U3616" i="19"/>
  <c r="AO3615" i="19"/>
  <c r="AK3615" i="19"/>
  <c r="AI3615" i="19"/>
  <c r="AE3615" i="19"/>
  <c r="U3615" i="19"/>
  <c r="AO3614" i="19"/>
  <c r="AK3614" i="19"/>
  <c r="AI3614" i="19"/>
  <c r="AE3614" i="19"/>
  <c r="U3614" i="19"/>
  <c r="AO3613" i="19"/>
  <c r="AK3613" i="19"/>
  <c r="AI3613" i="19"/>
  <c r="AE3613" i="19"/>
  <c r="U3613" i="19"/>
  <c r="AO3612" i="19"/>
  <c r="AK3612" i="19"/>
  <c r="AI3612" i="19"/>
  <c r="AE3612" i="19"/>
  <c r="U3612" i="19"/>
  <c r="AO3611" i="19"/>
  <c r="AK3611" i="19"/>
  <c r="AI3611" i="19"/>
  <c r="AE3611" i="19"/>
  <c r="U3611" i="19"/>
  <c r="AO3610" i="19"/>
  <c r="AK3610" i="19"/>
  <c r="AI3610" i="19"/>
  <c r="AE3610" i="19"/>
  <c r="U3610" i="19"/>
  <c r="AO3609" i="19"/>
  <c r="AK3609" i="19"/>
  <c r="AI3609" i="19"/>
  <c r="AE3609" i="19"/>
  <c r="U3609" i="19"/>
  <c r="AO3608" i="19"/>
  <c r="AK3608" i="19"/>
  <c r="AI3608" i="19"/>
  <c r="AE3608" i="19"/>
  <c r="U3608" i="19"/>
  <c r="AO3607" i="19"/>
  <c r="AK3607" i="19"/>
  <c r="AI3607" i="19"/>
  <c r="AE3607" i="19"/>
  <c r="U3607" i="19"/>
  <c r="AO3606" i="19"/>
  <c r="AK3606" i="19"/>
  <c r="AI3606" i="19"/>
  <c r="AE3606" i="19"/>
  <c r="U3606" i="19"/>
  <c r="AO3605" i="19"/>
  <c r="AK3605" i="19"/>
  <c r="AI3605" i="19"/>
  <c r="AE3605" i="19"/>
  <c r="U3605" i="19"/>
  <c r="AO3604" i="19"/>
  <c r="AK3604" i="19"/>
  <c r="AI3604" i="19"/>
  <c r="AE3604" i="19"/>
  <c r="U3604" i="19"/>
  <c r="AO3603" i="19"/>
  <c r="AK3603" i="19"/>
  <c r="AI3603" i="19"/>
  <c r="AE3603" i="19"/>
  <c r="U3603" i="19"/>
  <c r="AO3602" i="19"/>
  <c r="AK3602" i="19"/>
  <c r="AI3602" i="19"/>
  <c r="AE3602" i="19"/>
  <c r="U3602" i="19"/>
  <c r="AO3601" i="19"/>
  <c r="AK3601" i="19"/>
  <c r="AI3601" i="19"/>
  <c r="AE3601" i="19"/>
  <c r="U3601" i="19"/>
  <c r="AO3600" i="19"/>
  <c r="AK3600" i="19"/>
  <c r="AI3600" i="19"/>
  <c r="AE3600" i="19"/>
  <c r="U3600" i="19"/>
  <c r="AO3599" i="19"/>
  <c r="AK3599" i="19"/>
  <c r="AI3599" i="19"/>
  <c r="AE3599" i="19"/>
  <c r="U3599" i="19"/>
  <c r="AO3598" i="19"/>
  <c r="AK3598" i="19"/>
  <c r="AI3598" i="19"/>
  <c r="AE3598" i="19"/>
  <c r="U3598" i="19"/>
  <c r="AO3597" i="19"/>
  <c r="AK3597" i="19"/>
  <c r="AI3597" i="19"/>
  <c r="AE3597" i="19"/>
  <c r="U3597" i="19"/>
  <c r="AO3596" i="19"/>
  <c r="AK3596" i="19"/>
  <c r="AI3596" i="19"/>
  <c r="AE3596" i="19"/>
  <c r="U3596" i="19"/>
  <c r="AO3595" i="19"/>
  <c r="AK3595" i="19"/>
  <c r="AI3595" i="19"/>
  <c r="AE3595" i="19"/>
  <c r="U3595" i="19"/>
  <c r="AO3594" i="19"/>
  <c r="AK3594" i="19"/>
  <c r="AI3594" i="19"/>
  <c r="AE3594" i="19"/>
  <c r="U3594" i="19"/>
  <c r="AO3593" i="19"/>
  <c r="AK3593" i="19"/>
  <c r="AI3593" i="19"/>
  <c r="AE3593" i="19"/>
  <c r="U3593" i="19"/>
  <c r="AO3592" i="19"/>
  <c r="AK3592" i="19"/>
  <c r="AI3592" i="19"/>
  <c r="AE3592" i="19"/>
  <c r="U3592" i="19"/>
  <c r="AO3591" i="19"/>
  <c r="AK3591" i="19"/>
  <c r="AI3591" i="19"/>
  <c r="AE3591" i="19"/>
  <c r="U3591" i="19"/>
  <c r="AO3590" i="19"/>
  <c r="AK3590" i="19"/>
  <c r="AI3590" i="19"/>
  <c r="AE3590" i="19"/>
  <c r="U3590" i="19"/>
  <c r="AO3589" i="19"/>
  <c r="AK3589" i="19"/>
  <c r="AI3589" i="19"/>
  <c r="AE3589" i="19"/>
  <c r="U3589" i="19"/>
  <c r="AO3588" i="19"/>
  <c r="AK3588" i="19"/>
  <c r="AI3588" i="19"/>
  <c r="AE3588" i="19"/>
  <c r="U3588" i="19"/>
  <c r="AO3587" i="19"/>
  <c r="AK3587" i="19"/>
  <c r="AI3587" i="19"/>
  <c r="AE3587" i="19"/>
  <c r="U3587" i="19"/>
  <c r="AO3586" i="19"/>
  <c r="AK3586" i="19"/>
  <c r="AI3586" i="19"/>
  <c r="AE3586" i="19"/>
  <c r="U3586" i="19"/>
  <c r="AO3585" i="19"/>
  <c r="AK3585" i="19"/>
  <c r="AI3585" i="19"/>
  <c r="AE3585" i="19"/>
  <c r="U3585" i="19"/>
  <c r="AO3584" i="19"/>
  <c r="AK3584" i="19"/>
  <c r="AI3584" i="19"/>
  <c r="AE3584" i="19"/>
  <c r="U3584" i="19"/>
  <c r="AO3583" i="19"/>
  <c r="AK3583" i="19"/>
  <c r="AI3583" i="19"/>
  <c r="AE3583" i="19"/>
  <c r="U3583" i="19"/>
  <c r="AO3582" i="19"/>
  <c r="AK3582" i="19"/>
  <c r="AI3582" i="19"/>
  <c r="AE3582" i="19"/>
  <c r="U3582" i="19"/>
  <c r="AO3581" i="19"/>
  <c r="AK3581" i="19"/>
  <c r="AI3581" i="19"/>
  <c r="AE3581" i="19"/>
  <c r="U3581" i="19"/>
  <c r="AO3580" i="19"/>
  <c r="AK3580" i="19"/>
  <c r="AI3580" i="19"/>
  <c r="AE3580" i="19"/>
  <c r="U3580" i="19"/>
  <c r="AO3579" i="19"/>
  <c r="AK3579" i="19"/>
  <c r="AI3579" i="19"/>
  <c r="AE3579" i="19"/>
  <c r="U3579" i="19"/>
  <c r="AO3578" i="19"/>
  <c r="AK3578" i="19"/>
  <c r="AI3578" i="19"/>
  <c r="AE3578" i="19"/>
  <c r="U3578" i="19"/>
  <c r="AO3577" i="19"/>
  <c r="AK3577" i="19"/>
  <c r="AI3577" i="19"/>
  <c r="AE3577" i="19"/>
  <c r="U3577" i="19"/>
  <c r="AO3576" i="19"/>
  <c r="AK3576" i="19"/>
  <c r="AI3576" i="19"/>
  <c r="AE3576" i="19"/>
  <c r="U3576" i="19"/>
  <c r="AO3575" i="19"/>
  <c r="AK3575" i="19"/>
  <c r="AI3575" i="19"/>
  <c r="AE3575" i="19"/>
  <c r="U3575" i="19"/>
  <c r="AO3574" i="19"/>
  <c r="AK3574" i="19"/>
  <c r="AI3574" i="19"/>
  <c r="AE3574" i="19"/>
  <c r="U3574" i="19"/>
  <c r="AO3573" i="19"/>
  <c r="AK3573" i="19"/>
  <c r="AI3573" i="19"/>
  <c r="AE3573" i="19"/>
  <c r="U3573" i="19"/>
  <c r="AO3572" i="19"/>
  <c r="AK3572" i="19"/>
  <c r="AI3572" i="19"/>
  <c r="AE3572" i="19"/>
  <c r="U3572" i="19"/>
  <c r="AO3571" i="19"/>
  <c r="AK3571" i="19"/>
  <c r="AI3571" i="19"/>
  <c r="AE3571" i="19"/>
  <c r="U3571" i="19"/>
  <c r="AO3570" i="19"/>
  <c r="AK3570" i="19"/>
  <c r="AI3570" i="19"/>
  <c r="AE3570" i="19"/>
  <c r="U3570" i="19"/>
  <c r="AO3569" i="19"/>
  <c r="AK3569" i="19"/>
  <c r="AI3569" i="19"/>
  <c r="AE3569" i="19"/>
  <c r="U3569" i="19"/>
  <c r="AO3568" i="19"/>
  <c r="AK3568" i="19"/>
  <c r="AI3568" i="19"/>
  <c r="AE3568" i="19"/>
  <c r="U3568" i="19"/>
  <c r="AO3567" i="19"/>
  <c r="AK3567" i="19"/>
  <c r="AI3567" i="19"/>
  <c r="AE3567" i="19"/>
  <c r="U3567" i="19"/>
  <c r="AO3566" i="19"/>
  <c r="AK3566" i="19"/>
  <c r="AI3566" i="19"/>
  <c r="AE3566" i="19"/>
  <c r="U3566" i="19"/>
  <c r="AO3565" i="19"/>
  <c r="AK3565" i="19"/>
  <c r="AI3565" i="19"/>
  <c r="AE3565" i="19"/>
  <c r="U3565" i="19"/>
  <c r="AO3564" i="19"/>
  <c r="AK3564" i="19"/>
  <c r="AI3564" i="19"/>
  <c r="AE3564" i="19"/>
  <c r="U3564" i="19"/>
  <c r="AO3563" i="19"/>
  <c r="AK3563" i="19"/>
  <c r="AI3563" i="19"/>
  <c r="AE3563" i="19"/>
  <c r="U3563" i="19"/>
  <c r="AO3562" i="19"/>
  <c r="AK3562" i="19"/>
  <c r="AI3562" i="19"/>
  <c r="AE3562" i="19"/>
  <c r="U3562" i="19"/>
  <c r="AO3561" i="19"/>
  <c r="AK3561" i="19"/>
  <c r="AI3561" i="19"/>
  <c r="AE3561" i="19"/>
  <c r="U3561" i="19"/>
  <c r="AO3560" i="19"/>
  <c r="AK3560" i="19"/>
  <c r="AI3560" i="19"/>
  <c r="AE3560" i="19"/>
  <c r="U3560" i="19"/>
  <c r="AO3559" i="19"/>
  <c r="AK3559" i="19"/>
  <c r="AI3559" i="19"/>
  <c r="AE3559" i="19"/>
  <c r="U3559" i="19"/>
  <c r="AO3558" i="19"/>
  <c r="AK3558" i="19"/>
  <c r="AI3558" i="19"/>
  <c r="AE3558" i="19"/>
  <c r="U3558" i="19"/>
  <c r="AO3557" i="19"/>
  <c r="AK3557" i="19"/>
  <c r="AI3557" i="19"/>
  <c r="AE3557" i="19"/>
  <c r="U3557" i="19"/>
  <c r="AO3556" i="19"/>
  <c r="AK3556" i="19"/>
  <c r="AI3556" i="19"/>
  <c r="AE3556" i="19"/>
  <c r="U3556" i="19"/>
  <c r="AO3555" i="19"/>
  <c r="AK3555" i="19"/>
  <c r="AI3555" i="19"/>
  <c r="AE3555" i="19"/>
  <c r="U3555" i="19"/>
  <c r="AO3554" i="19"/>
  <c r="AK3554" i="19"/>
  <c r="AI3554" i="19"/>
  <c r="AE3554" i="19"/>
  <c r="U3554" i="19"/>
  <c r="AO3553" i="19"/>
  <c r="AK3553" i="19"/>
  <c r="AI3553" i="19"/>
  <c r="AE3553" i="19"/>
  <c r="U3553" i="19"/>
  <c r="AO3552" i="19"/>
  <c r="AK3552" i="19"/>
  <c r="AI3552" i="19"/>
  <c r="AE3552" i="19"/>
  <c r="U3552" i="19"/>
  <c r="AO3551" i="19"/>
  <c r="AK3551" i="19"/>
  <c r="AI3551" i="19"/>
  <c r="AE3551" i="19"/>
  <c r="U3551" i="19"/>
  <c r="AO3550" i="19"/>
  <c r="AK3550" i="19"/>
  <c r="AI3550" i="19"/>
  <c r="AE3550" i="19"/>
  <c r="U3550" i="19"/>
  <c r="AO3549" i="19"/>
  <c r="AK3549" i="19"/>
  <c r="AI3549" i="19"/>
  <c r="AE3549" i="19"/>
  <c r="U3549" i="19"/>
  <c r="AO3548" i="19"/>
  <c r="AK3548" i="19"/>
  <c r="AI3548" i="19"/>
  <c r="AE3548" i="19"/>
  <c r="U3548" i="19"/>
  <c r="AO3547" i="19"/>
  <c r="AK3547" i="19"/>
  <c r="AI3547" i="19"/>
  <c r="AE3547" i="19"/>
  <c r="U3547" i="19"/>
  <c r="AO3546" i="19"/>
  <c r="AK3546" i="19"/>
  <c r="AI3546" i="19"/>
  <c r="AE3546" i="19"/>
  <c r="U3546" i="19"/>
  <c r="AO3545" i="19"/>
  <c r="AK3545" i="19"/>
  <c r="AI3545" i="19"/>
  <c r="AE3545" i="19"/>
  <c r="U3545" i="19"/>
  <c r="AO3544" i="19"/>
  <c r="AK3544" i="19"/>
  <c r="AI3544" i="19"/>
  <c r="AE3544" i="19"/>
  <c r="U3544" i="19"/>
  <c r="AO3543" i="19"/>
  <c r="AK3543" i="19"/>
  <c r="AI3543" i="19"/>
  <c r="AE3543" i="19"/>
  <c r="U3543" i="19"/>
  <c r="AO3542" i="19"/>
  <c r="AK3542" i="19"/>
  <c r="AI3542" i="19"/>
  <c r="AE3542" i="19"/>
  <c r="U3542" i="19"/>
  <c r="AO3541" i="19"/>
  <c r="AK3541" i="19"/>
  <c r="AI3541" i="19"/>
  <c r="AE3541" i="19"/>
  <c r="U3541" i="19"/>
  <c r="AO3540" i="19"/>
  <c r="AK3540" i="19"/>
  <c r="AI3540" i="19"/>
  <c r="AE3540" i="19"/>
  <c r="U3540" i="19"/>
  <c r="AO3539" i="19"/>
  <c r="AK3539" i="19"/>
  <c r="AI3539" i="19"/>
  <c r="AE3539" i="19"/>
  <c r="U3539" i="19"/>
  <c r="AO3538" i="19"/>
  <c r="AK3538" i="19"/>
  <c r="AI3538" i="19"/>
  <c r="AE3538" i="19"/>
  <c r="U3538" i="19"/>
  <c r="AO3537" i="19"/>
  <c r="AK3537" i="19"/>
  <c r="AI3537" i="19"/>
  <c r="AE3537" i="19"/>
  <c r="U3537" i="19"/>
  <c r="AO3536" i="19"/>
  <c r="AK3536" i="19"/>
  <c r="AI3536" i="19"/>
  <c r="AE3536" i="19"/>
  <c r="U3536" i="19"/>
  <c r="AO3535" i="19"/>
  <c r="AK3535" i="19"/>
  <c r="AI3535" i="19"/>
  <c r="AE3535" i="19"/>
  <c r="U3535" i="19"/>
  <c r="AO3534" i="19"/>
  <c r="AK3534" i="19"/>
  <c r="AI3534" i="19"/>
  <c r="AE3534" i="19"/>
  <c r="U3534" i="19"/>
  <c r="AO3533" i="19"/>
  <c r="AK3533" i="19"/>
  <c r="AI3533" i="19"/>
  <c r="AE3533" i="19"/>
  <c r="U3533" i="19"/>
  <c r="AO3532" i="19"/>
  <c r="AK3532" i="19"/>
  <c r="AI3532" i="19"/>
  <c r="AE3532" i="19"/>
  <c r="U3532" i="19"/>
  <c r="AO3531" i="19"/>
  <c r="AK3531" i="19"/>
  <c r="AI3531" i="19"/>
  <c r="AE3531" i="19"/>
  <c r="U3531" i="19"/>
  <c r="AO3530" i="19"/>
  <c r="AK3530" i="19"/>
  <c r="AI3530" i="19"/>
  <c r="AE3530" i="19"/>
  <c r="U3530" i="19"/>
  <c r="AO3529" i="19"/>
  <c r="AK3529" i="19"/>
  <c r="AI3529" i="19"/>
  <c r="AE3529" i="19"/>
  <c r="U3529" i="19"/>
  <c r="AO3528" i="19"/>
  <c r="AK3528" i="19"/>
  <c r="AI3528" i="19"/>
  <c r="AE3528" i="19"/>
  <c r="U3528" i="19"/>
  <c r="AO3527" i="19"/>
  <c r="AK3527" i="19"/>
  <c r="AI3527" i="19"/>
  <c r="AE3527" i="19"/>
  <c r="U3527" i="19"/>
  <c r="AO3526" i="19"/>
  <c r="AK3526" i="19"/>
  <c r="AI3526" i="19"/>
  <c r="AE3526" i="19"/>
  <c r="U3526" i="19"/>
  <c r="AO3525" i="19"/>
  <c r="AK3525" i="19"/>
  <c r="AI3525" i="19"/>
  <c r="AE3525" i="19"/>
  <c r="U3525" i="19"/>
  <c r="AO3524" i="19"/>
  <c r="AK3524" i="19"/>
  <c r="AI3524" i="19"/>
  <c r="AE3524" i="19"/>
  <c r="U3524" i="19"/>
  <c r="AO3523" i="19"/>
  <c r="AK3523" i="19"/>
  <c r="AI3523" i="19"/>
  <c r="AE3523" i="19"/>
  <c r="U3523" i="19"/>
  <c r="AO3522" i="19"/>
  <c r="AK3522" i="19"/>
  <c r="AI3522" i="19"/>
  <c r="AE3522" i="19"/>
  <c r="U3522" i="19"/>
  <c r="AO3521" i="19"/>
  <c r="AK3521" i="19"/>
  <c r="AI3521" i="19"/>
  <c r="AE3521" i="19"/>
  <c r="U3521" i="19"/>
  <c r="AO3520" i="19"/>
  <c r="AK3520" i="19"/>
  <c r="AI3520" i="19"/>
  <c r="AE3520" i="19"/>
  <c r="U3520" i="19"/>
  <c r="AO3519" i="19"/>
  <c r="AK3519" i="19"/>
  <c r="AI3519" i="19"/>
  <c r="AE3519" i="19"/>
  <c r="U3519" i="19"/>
  <c r="AO3518" i="19"/>
  <c r="AK3518" i="19"/>
  <c r="AI3518" i="19"/>
  <c r="AE3518" i="19"/>
  <c r="U3518" i="19"/>
  <c r="AO3517" i="19"/>
  <c r="AK3517" i="19"/>
  <c r="AI3517" i="19"/>
  <c r="AE3517" i="19"/>
  <c r="U3517" i="19"/>
  <c r="AO3516" i="19"/>
  <c r="AK3516" i="19"/>
  <c r="AI3516" i="19"/>
  <c r="AE3516" i="19"/>
  <c r="U3516" i="19"/>
  <c r="AO3515" i="19"/>
  <c r="AK3515" i="19"/>
  <c r="AI3515" i="19"/>
  <c r="AE3515" i="19"/>
  <c r="U3515" i="19"/>
  <c r="AO3514" i="19"/>
  <c r="AK3514" i="19"/>
  <c r="AI3514" i="19"/>
  <c r="AE3514" i="19"/>
  <c r="U3514" i="19"/>
  <c r="AO3513" i="19"/>
  <c r="AK3513" i="19"/>
  <c r="AI3513" i="19"/>
  <c r="AE3513" i="19"/>
  <c r="U3513" i="19"/>
  <c r="AO3512" i="19"/>
  <c r="AK3512" i="19"/>
  <c r="AI3512" i="19"/>
  <c r="AE3512" i="19"/>
  <c r="U3512" i="19"/>
  <c r="AO3511" i="19"/>
  <c r="AK3511" i="19"/>
  <c r="AI3511" i="19"/>
  <c r="AE3511" i="19"/>
  <c r="U3511" i="19"/>
  <c r="AO3510" i="19"/>
  <c r="AK3510" i="19"/>
  <c r="AI3510" i="19"/>
  <c r="AE3510" i="19"/>
  <c r="U3510" i="19"/>
  <c r="AO3509" i="19"/>
  <c r="AK3509" i="19"/>
  <c r="AI3509" i="19"/>
  <c r="AE3509" i="19"/>
  <c r="U3509" i="19"/>
  <c r="AO3508" i="19"/>
  <c r="AK3508" i="19"/>
  <c r="AI3508" i="19"/>
  <c r="AE3508" i="19"/>
  <c r="U3508" i="19"/>
  <c r="AO3507" i="19"/>
  <c r="AK3507" i="19"/>
  <c r="AI3507" i="19"/>
  <c r="AE3507" i="19"/>
  <c r="U3507" i="19"/>
  <c r="AO3506" i="19"/>
  <c r="AK3506" i="19"/>
  <c r="AI3506" i="19"/>
  <c r="AE3506" i="19"/>
  <c r="U3506" i="19"/>
  <c r="AO3505" i="19"/>
  <c r="AK3505" i="19"/>
  <c r="AI3505" i="19"/>
  <c r="AE3505" i="19"/>
  <c r="U3505" i="19"/>
  <c r="AO3504" i="19"/>
  <c r="AK3504" i="19"/>
  <c r="AI3504" i="19"/>
  <c r="AE3504" i="19"/>
  <c r="U3504" i="19"/>
  <c r="AO3503" i="19"/>
  <c r="AK3503" i="19"/>
  <c r="AI3503" i="19"/>
  <c r="AE3503" i="19"/>
  <c r="U3503" i="19"/>
  <c r="AO3502" i="19"/>
  <c r="AK3502" i="19"/>
  <c r="AI3502" i="19"/>
  <c r="AE3502" i="19"/>
  <c r="U3502" i="19"/>
  <c r="AO3501" i="19"/>
  <c r="AK3501" i="19"/>
  <c r="AI3501" i="19"/>
  <c r="AE3501" i="19"/>
  <c r="U3501" i="19"/>
  <c r="AO3500" i="19"/>
  <c r="AK3500" i="19"/>
  <c r="AI3500" i="19"/>
  <c r="AE3500" i="19"/>
  <c r="U3500" i="19"/>
  <c r="AO3499" i="19"/>
  <c r="AK3499" i="19"/>
  <c r="AI3499" i="19"/>
  <c r="AE3499" i="19"/>
  <c r="U3499" i="19"/>
  <c r="AO3498" i="19"/>
  <c r="AK3498" i="19"/>
  <c r="AI3498" i="19"/>
  <c r="AE3498" i="19"/>
  <c r="U3498" i="19"/>
  <c r="AO3497" i="19"/>
  <c r="AK3497" i="19"/>
  <c r="AI3497" i="19"/>
  <c r="AE3497" i="19"/>
  <c r="U3497" i="19"/>
  <c r="AO3496" i="19"/>
  <c r="AK3496" i="19"/>
  <c r="AI3496" i="19"/>
  <c r="AE3496" i="19"/>
  <c r="U3496" i="19"/>
  <c r="AO3495" i="19"/>
  <c r="AK3495" i="19"/>
  <c r="AI3495" i="19"/>
  <c r="AE3495" i="19"/>
  <c r="U3495" i="19"/>
  <c r="AO3494" i="19"/>
  <c r="AK3494" i="19"/>
  <c r="AI3494" i="19"/>
  <c r="AE3494" i="19"/>
  <c r="U3494" i="19"/>
  <c r="AO3493" i="19"/>
  <c r="AK3493" i="19"/>
  <c r="AI3493" i="19"/>
  <c r="AE3493" i="19"/>
  <c r="U3493" i="19"/>
  <c r="AO3492" i="19"/>
  <c r="AK3492" i="19"/>
  <c r="AI3492" i="19"/>
  <c r="AE3492" i="19"/>
  <c r="U3492" i="19"/>
  <c r="AO3491" i="19"/>
  <c r="AK3491" i="19"/>
  <c r="AI3491" i="19"/>
  <c r="AE3491" i="19"/>
  <c r="U3491" i="19"/>
  <c r="AO3490" i="19"/>
  <c r="AK3490" i="19"/>
  <c r="AI3490" i="19"/>
  <c r="AE3490" i="19"/>
  <c r="U3490" i="19"/>
  <c r="AO3489" i="19"/>
  <c r="AK3489" i="19"/>
  <c r="AI3489" i="19"/>
  <c r="AE3489" i="19"/>
  <c r="U3489" i="19"/>
  <c r="AO3488" i="19"/>
  <c r="AK3488" i="19"/>
  <c r="AI3488" i="19"/>
  <c r="AE3488" i="19"/>
  <c r="U3488" i="19"/>
  <c r="AO3487" i="19"/>
  <c r="AK3487" i="19"/>
  <c r="AI3487" i="19"/>
  <c r="AE3487" i="19"/>
  <c r="U3487" i="19"/>
  <c r="AO3486" i="19"/>
  <c r="AK3486" i="19"/>
  <c r="AI3486" i="19"/>
  <c r="AE3486" i="19"/>
  <c r="U3486" i="19"/>
  <c r="AO3485" i="19"/>
  <c r="AK3485" i="19"/>
  <c r="AI3485" i="19"/>
  <c r="AE3485" i="19"/>
  <c r="U3485" i="19"/>
  <c r="AO3484" i="19"/>
  <c r="AK3484" i="19"/>
  <c r="AI3484" i="19"/>
  <c r="AE3484" i="19"/>
  <c r="U3484" i="19"/>
  <c r="AO3483" i="19"/>
  <c r="AK3483" i="19"/>
  <c r="AI3483" i="19"/>
  <c r="AE3483" i="19"/>
  <c r="U3483" i="19"/>
  <c r="AO3482" i="19"/>
  <c r="AK3482" i="19"/>
  <c r="AI3482" i="19"/>
  <c r="AE3482" i="19"/>
  <c r="U3482" i="19"/>
  <c r="AO3481" i="19"/>
  <c r="AK3481" i="19"/>
  <c r="AI3481" i="19"/>
  <c r="AE3481" i="19"/>
  <c r="U3481" i="19"/>
  <c r="AO3480" i="19"/>
  <c r="AK3480" i="19"/>
  <c r="AI3480" i="19"/>
  <c r="AE3480" i="19"/>
  <c r="U3480" i="19"/>
  <c r="AO3479" i="19"/>
  <c r="AK3479" i="19"/>
  <c r="AI3479" i="19"/>
  <c r="AE3479" i="19"/>
  <c r="U3479" i="19"/>
  <c r="AO3478" i="19"/>
  <c r="AK3478" i="19"/>
  <c r="AI3478" i="19"/>
  <c r="AE3478" i="19"/>
  <c r="U3478" i="19"/>
  <c r="AO3477" i="19"/>
  <c r="AK3477" i="19"/>
  <c r="AI3477" i="19"/>
  <c r="AE3477" i="19"/>
  <c r="U3477" i="19"/>
  <c r="AO3476" i="19"/>
  <c r="AK3476" i="19"/>
  <c r="AI3476" i="19"/>
  <c r="AE3476" i="19"/>
  <c r="U3476" i="19"/>
  <c r="AO3475" i="19"/>
  <c r="AK3475" i="19"/>
  <c r="AI3475" i="19"/>
  <c r="AE3475" i="19"/>
  <c r="U3475" i="19"/>
  <c r="AO3474" i="19"/>
  <c r="AK3474" i="19"/>
  <c r="AI3474" i="19"/>
  <c r="AE3474" i="19"/>
  <c r="U3474" i="19"/>
  <c r="AO3473" i="19"/>
  <c r="AK3473" i="19"/>
  <c r="AI3473" i="19"/>
  <c r="AE3473" i="19"/>
  <c r="U3473" i="19"/>
  <c r="AO3472" i="19"/>
  <c r="AK3472" i="19"/>
  <c r="AI3472" i="19"/>
  <c r="AE3472" i="19"/>
  <c r="U3472" i="19"/>
  <c r="AO3471" i="19"/>
  <c r="AK3471" i="19"/>
  <c r="AI3471" i="19"/>
  <c r="AE3471" i="19"/>
  <c r="U3471" i="19"/>
  <c r="AO3470" i="19"/>
  <c r="AK3470" i="19"/>
  <c r="AI3470" i="19"/>
  <c r="AE3470" i="19"/>
  <c r="U3470" i="19"/>
  <c r="AO3469" i="19"/>
  <c r="AK3469" i="19"/>
  <c r="AI3469" i="19"/>
  <c r="AE3469" i="19"/>
  <c r="U3469" i="19"/>
  <c r="AO3468" i="19"/>
  <c r="AK3468" i="19"/>
  <c r="AI3468" i="19"/>
  <c r="AE3468" i="19"/>
  <c r="U3468" i="19"/>
  <c r="AO3467" i="19"/>
  <c r="AK3467" i="19"/>
  <c r="AI3467" i="19"/>
  <c r="AE3467" i="19"/>
  <c r="U3467" i="19"/>
  <c r="AO3466" i="19"/>
  <c r="AK3466" i="19"/>
  <c r="AI3466" i="19"/>
  <c r="AE3466" i="19"/>
  <c r="U3466" i="19"/>
  <c r="AO3465" i="19"/>
  <c r="AK3465" i="19"/>
  <c r="AI3465" i="19"/>
  <c r="AE3465" i="19"/>
  <c r="U3465" i="19"/>
  <c r="AO3464" i="19"/>
  <c r="AK3464" i="19"/>
  <c r="AI3464" i="19"/>
  <c r="AE3464" i="19"/>
  <c r="U3464" i="19"/>
  <c r="AO3463" i="19"/>
  <c r="AK3463" i="19"/>
  <c r="AI3463" i="19"/>
  <c r="AE3463" i="19"/>
  <c r="U3463" i="19"/>
  <c r="AO3462" i="19"/>
  <c r="AK3462" i="19"/>
  <c r="AI3462" i="19"/>
  <c r="AE3462" i="19"/>
  <c r="U3462" i="19"/>
  <c r="AO3461" i="19"/>
  <c r="AK3461" i="19"/>
  <c r="AI3461" i="19"/>
  <c r="AE3461" i="19"/>
  <c r="U3461" i="19"/>
  <c r="AO3460" i="19"/>
  <c r="AK3460" i="19"/>
  <c r="AI3460" i="19"/>
  <c r="AE3460" i="19"/>
  <c r="U3460" i="19"/>
  <c r="AO3459" i="19"/>
  <c r="AK3459" i="19"/>
  <c r="AI3459" i="19"/>
  <c r="AE3459" i="19"/>
  <c r="U3459" i="19"/>
  <c r="AO3458" i="19"/>
  <c r="AK3458" i="19"/>
  <c r="AI3458" i="19"/>
  <c r="AE3458" i="19"/>
  <c r="U3458" i="19"/>
  <c r="AO3457" i="19"/>
  <c r="AK3457" i="19"/>
  <c r="AI3457" i="19"/>
  <c r="AE3457" i="19"/>
  <c r="U3457" i="19"/>
  <c r="AO3456" i="19"/>
  <c r="AK3456" i="19"/>
  <c r="AI3456" i="19"/>
  <c r="AE3456" i="19"/>
  <c r="U3456" i="19"/>
  <c r="AO3455" i="19"/>
  <c r="AK3455" i="19"/>
  <c r="AI3455" i="19"/>
  <c r="AE3455" i="19"/>
  <c r="U3455" i="19"/>
  <c r="AO3454" i="19"/>
  <c r="AK3454" i="19"/>
  <c r="AI3454" i="19"/>
  <c r="AE3454" i="19"/>
  <c r="U3454" i="19"/>
  <c r="AO3453" i="19"/>
  <c r="AK3453" i="19"/>
  <c r="AI3453" i="19"/>
  <c r="AE3453" i="19"/>
  <c r="U3453" i="19"/>
  <c r="AO3452" i="19"/>
  <c r="AK3452" i="19"/>
  <c r="AI3452" i="19"/>
  <c r="AE3452" i="19"/>
  <c r="U3452" i="19"/>
  <c r="AO3451" i="19"/>
  <c r="AK3451" i="19"/>
  <c r="AI3451" i="19"/>
  <c r="AE3451" i="19"/>
  <c r="U3451" i="19"/>
  <c r="AO3450" i="19"/>
  <c r="AK3450" i="19"/>
  <c r="AI3450" i="19"/>
  <c r="AE3450" i="19"/>
  <c r="U3450" i="19"/>
  <c r="AO3449" i="19"/>
  <c r="AK3449" i="19"/>
  <c r="AI3449" i="19"/>
  <c r="AE3449" i="19"/>
  <c r="U3449" i="19"/>
  <c r="AO3448" i="19"/>
  <c r="AK3448" i="19"/>
  <c r="AI3448" i="19"/>
  <c r="AE3448" i="19"/>
  <c r="U3448" i="19"/>
  <c r="AO3447" i="19"/>
  <c r="AK3447" i="19"/>
  <c r="AI3447" i="19"/>
  <c r="AE3447" i="19"/>
  <c r="U3447" i="19"/>
  <c r="AO3446" i="19"/>
  <c r="AK3446" i="19"/>
  <c r="AI3446" i="19"/>
  <c r="AE3446" i="19"/>
  <c r="U3446" i="19"/>
  <c r="AO3445" i="19"/>
  <c r="AK3445" i="19"/>
  <c r="AI3445" i="19"/>
  <c r="AE3445" i="19"/>
  <c r="U3445" i="19"/>
  <c r="AO3444" i="19"/>
  <c r="AK3444" i="19"/>
  <c r="AI3444" i="19"/>
  <c r="AE3444" i="19"/>
  <c r="U3444" i="19"/>
  <c r="AO3443" i="19"/>
  <c r="AK3443" i="19"/>
  <c r="AI3443" i="19"/>
  <c r="AE3443" i="19"/>
  <c r="U3443" i="19"/>
  <c r="AO3442" i="19"/>
  <c r="AK3442" i="19"/>
  <c r="AI3442" i="19"/>
  <c r="AE3442" i="19"/>
  <c r="U3442" i="19"/>
  <c r="AO3441" i="19"/>
  <c r="AK3441" i="19"/>
  <c r="AI3441" i="19"/>
  <c r="AE3441" i="19"/>
  <c r="U3441" i="19"/>
  <c r="AO3440" i="19"/>
  <c r="AK3440" i="19"/>
  <c r="AI3440" i="19"/>
  <c r="AE3440" i="19"/>
  <c r="U3440" i="19"/>
  <c r="AO3439" i="19"/>
  <c r="AK3439" i="19"/>
  <c r="AI3439" i="19"/>
  <c r="AE3439" i="19"/>
  <c r="U3439" i="19"/>
  <c r="AO3438" i="19"/>
  <c r="AK3438" i="19"/>
  <c r="AI3438" i="19"/>
  <c r="AE3438" i="19"/>
  <c r="U3438" i="19"/>
  <c r="AO3437" i="19"/>
  <c r="AK3437" i="19"/>
  <c r="AI3437" i="19"/>
  <c r="AE3437" i="19"/>
  <c r="U3437" i="19"/>
  <c r="AO3436" i="19"/>
  <c r="AK3436" i="19"/>
  <c r="AI3436" i="19"/>
  <c r="AE3436" i="19"/>
  <c r="U3436" i="19"/>
  <c r="AO3435" i="19"/>
  <c r="AK3435" i="19"/>
  <c r="AI3435" i="19"/>
  <c r="AE3435" i="19"/>
  <c r="U3435" i="19"/>
  <c r="AO3434" i="19"/>
  <c r="AK3434" i="19"/>
  <c r="AI3434" i="19"/>
  <c r="AE3434" i="19"/>
  <c r="U3434" i="19"/>
  <c r="AO3433" i="19"/>
  <c r="AK3433" i="19"/>
  <c r="AI3433" i="19"/>
  <c r="AE3433" i="19"/>
  <c r="U3433" i="19"/>
  <c r="AO3432" i="19"/>
  <c r="AK3432" i="19"/>
  <c r="AI3432" i="19"/>
  <c r="AE3432" i="19"/>
  <c r="U3432" i="19"/>
  <c r="AO3431" i="19"/>
  <c r="AK3431" i="19"/>
  <c r="AI3431" i="19"/>
  <c r="AE3431" i="19"/>
  <c r="U3431" i="19"/>
  <c r="AO3430" i="19"/>
  <c r="AK3430" i="19"/>
  <c r="AI3430" i="19"/>
  <c r="AE3430" i="19"/>
  <c r="U3430" i="19"/>
  <c r="AO3429" i="19"/>
  <c r="AK3429" i="19"/>
  <c r="AI3429" i="19"/>
  <c r="AE3429" i="19"/>
  <c r="U3429" i="19"/>
  <c r="AO3428" i="19"/>
  <c r="AK3428" i="19"/>
  <c r="AI3428" i="19"/>
  <c r="AE3428" i="19"/>
  <c r="U3428" i="19"/>
  <c r="AO3427" i="19"/>
  <c r="AK3427" i="19"/>
  <c r="AI3427" i="19"/>
  <c r="AE3427" i="19"/>
  <c r="U3427" i="19"/>
  <c r="AO3426" i="19"/>
  <c r="AK3426" i="19"/>
  <c r="AI3426" i="19"/>
  <c r="AE3426" i="19"/>
  <c r="U3426" i="19"/>
  <c r="AO3425" i="19"/>
  <c r="AK3425" i="19"/>
  <c r="AI3425" i="19"/>
  <c r="AE3425" i="19"/>
  <c r="U3425" i="19"/>
  <c r="AO3424" i="19"/>
  <c r="AK3424" i="19"/>
  <c r="AI3424" i="19"/>
  <c r="AE3424" i="19"/>
  <c r="U3424" i="19"/>
  <c r="AO3423" i="19"/>
  <c r="AK3423" i="19"/>
  <c r="AI3423" i="19"/>
  <c r="AE3423" i="19"/>
  <c r="U3423" i="19"/>
  <c r="AO3422" i="19"/>
  <c r="AK3422" i="19"/>
  <c r="AI3422" i="19"/>
  <c r="AE3422" i="19"/>
  <c r="U3422" i="19"/>
  <c r="AO3421" i="19"/>
  <c r="AK3421" i="19"/>
  <c r="AI3421" i="19"/>
  <c r="AE3421" i="19"/>
  <c r="U3421" i="19"/>
  <c r="AO3420" i="19"/>
  <c r="AK3420" i="19"/>
  <c r="AI3420" i="19"/>
  <c r="AE3420" i="19"/>
  <c r="U3420" i="19"/>
  <c r="AO3419" i="19"/>
  <c r="AK3419" i="19"/>
  <c r="AI3419" i="19"/>
  <c r="AE3419" i="19"/>
  <c r="U3419" i="19"/>
  <c r="AO3418" i="19"/>
  <c r="AK3418" i="19"/>
  <c r="AI3418" i="19"/>
  <c r="AE3418" i="19"/>
  <c r="U3418" i="19"/>
  <c r="AO3417" i="19"/>
  <c r="AK3417" i="19"/>
  <c r="AI3417" i="19"/>
  <c r="AE3417" i="19"/>
  <c r="U3417" i="19"/>
  <c r="AO3416" i="19"/>
  <c r="AK3416" i="19"/>
  <c r="AI3416" i="19"/>
  <c r="AE3416" i="19"/>
  <c r="U3416" i="19"/>
  <c r="AO3415" i="19"/>
  <c r="AK3415" i="19"/>
  <c r="AI3415" i="19"/>
  <c r="AE3415" i="19"/>
  <c r="U3415" i="19"/>
  <c r="AO3414" i="19"/>
  <c r="AK3414" i="19"/>
  <c r="AI3414" i="19"/>
  <c r="AE3414" i="19"/>
  <c r="U3414" i="19"/>
  <c r="AO3413" i="19"/>
  <c r="AK3413" i="19"/>
  <c r="AI3413" i="19"/>
  <c r="AE3413" i="19"/>
  <c r="U3413" i="19"/>
  <c r="AO3412" i="19"/>
  <c r="AK3412" i="19"/>
  <c r="AI3412" i="19"/>
  <c r="AE3412" i="19"/>
  <c r="U3412" i="19"/>
  <c r="AO3411" i="19"/>
  <c r="AK3411" i="19"/>
  <c r="AI3411" i="19"/>
  <c r="AE3411" i="19"/>
  <c r="U3411" i="19"/>
  <c r="AO3410" i="19"/>
  <c r="AK3410" i="19"/>
  <c r="AI3410" i="19"/>
  <c r="AE3410" i="19"/>
  <c r="U3410" i="19"/>
  <c r="AO3409" i="19"/>
  <c r="AK3409" i="19"/>
  <c r="AI3409" i="19"/>
  <c r="AE3409" i="19"/>
  <c r="U3409" i="19"/>
  <c r="AO3408" i="19"/>
  <c r="AK3408" i="19"/>
  <c r="AI3408" i="19"/>
  <c r="AE3408" i="19"/>
  <c r="U3408" i="19"/>
  <c r="AO3407" i="19"/>
  <c r="AK3407" i="19"/>
  <c r="AI3407" i="19"/>
  <c r="AE3407" i="19"/>
  <c r="U3407" i="19"/>
  <c r="AO3406" i="19"/>
  <c r="AK3406" i="19"/>
  <c r="AI3406" i="19"/>
  <c r="AE3406" i="19"/>
  <c r="U3406" i="19"/>
  <c r="AO3405" i="19"/>
  <c r="AK3405" i="19"/>
  <c r="AI3405" i="19"/>
  <c r="AE3405" i="19"/>
  <c r="U3405" i="19"/>
  <c r="AO3404" i="19"/>
  <c r="AK3404" i="19"/>
  <c r="AI3404" i="19"/>
  <c r="AE3404" i="19"/>
  <c r="U3404" i="19"/>
  <c r="AO3403" i="19"/>
  <c r="AK3403" i="19"/>
  <c r="AI3403" i="19"/>
  <c r="AE3403" i="19"/>
  <c r="U3403" i="19"/>
  <c r="AO3402" i="19"/>
  <c r="AK3402" i="19"/>
  <c r="AI3402" i="19"/>
  <c r="AE3402" i="19"/>
  <c r="U3402" i="19"/>
  <c r="AO3401" i="19"/>
  <c r="AK3401" i="19"/>
  <c r="AI3401" i="19"/>
  <c r="AE3401" i="19"/>
  <c r="U3401" i="19"/>
  <c r="AO3400" i="19"/>
  <c r="AK3400" i="19"/>
  <c r="AI3400" i="19"/>
  <c r="AE3400" i="19"/>
  <c r="U3400" i="19"/>
  <c r="AO3399" i="19"/>
  <c r="AK3399" i="19"/>
  <c r="AI3399" i="19"/>
  <c r="AE3399" i="19"/>
  <c r="U3399" i="19"/>
  <c r="AO3398" i="19"/>
  <c r="AK3398" i="19"/>
  <c r="AI3398" i="19"/>
  <c r="AE3398" i="19"/>
  <c r="U3398" i="19"/>
  <c r="AO3397" i="19"/>
  <c r="AK3397" i="19"/>
  <c r="AI3397" i="19"/>
  <c r="AE3397" i="19"/>
  <c r="U3397" i="19"/>
  <c r="AO3396" i="19"/>
  <c r="AK3396" i="19"/>
  <c r="AI3396" i="19"/>
  <c r="AE3396" i="19"/>
  <c r="U3396" i="19"/>
  <c r="AO3395" i="19"/>
  <c r="AK3395" i="19"/>
  <c r="AI3395" i="19"/>
  <c r="AE3395" i="19"/>
  <c r="U3395" i="19"/>
  <c r="AO3394" i="19"/>
  <c r="AK3394" i="19"/>
  <c r="AI3394" i="19"/>
  <c r="AE3394" i="19"/>
  <c r="U3394" i="19"/>
  <c r="AO3393" i="19"/>
  <c r="AK3393" i="19"/>
  <c r="AI3393" i="19"/>
  <c r="AE3393" i="19"/>
  <c r="U3393" i="19"/>
  <c r="AO3392" i="19"/>
  <c r="AK3392" i="19"/>
  <c r="AI3392" i="19"/>
  <c r="AE3392" i="19"/>
  <c r="U3392" i="19"/>
  <c r="AO3391" i="19"/>
  <c r="AK3391" i="19"/>
  <c r="AI3391" i="19"/>
  <c r="AE3391" i="19"/>
  <c r="U3391" i="19"/>
  <c r="AO3390" i="19"/>
  <c r="AK3390" i="19"/>
  <c r="AI3390" i="19"/>
  <c r="AE3390" i="19"/>
  <c r="U3390" i="19"/>
  <c r="AO3389" i="19"/>
  <c r="AK3389" i="19"/>
  <c r="AI3389" i="19"/>
  <c r="AE3389" i="19"/>
  <c r="U3389" i="19"/>
  <c r="AO3388" i="19"/>
  <c r="AK3388" i="19"/>
  <c r="AI3388" i="19"/>
  <c r="AE3388" i="19"/>
  <c r="U3388" i="19"/>
  <c r="AO3387" i="19"/>
  <c r="AK3387" i="19"/>
  <c r="AI3387" i="19"/>
  <c r="AE3387" i="19"/>
  <c r="U3387" i="19"/>
  <c r="AO3386" i="19"/>
  <c r="AK3386" i="19"/>
  <c r="AI3386" i="19"/>
  <c r="AE3386" i="19"/>
  <c r="U3386" i="19"/>
  <c r="AO3385" i="19"/>
  <c r="AK3385" i="19"/>
  <c r="AI3385" i="19"/>
  <c r="AE3385" i="19"/>
  <c r="U3385" i="19"/>
  <c r="AO3384" i="19"/>
  <c r="AK3384" i="19"/>
  <c r="AI3384" i="19"/>
  <c r="AE3384" i="19"/>
  <c r="U3384" i="19"/>
  <c r="AO3383" i="19"/>
  <c r="AK3383" i="19"/>
  <c r="AI3383" i="19"/>
  <c r="AE3383" i="19"/>
  <c r="U3383" i="19"/>
  <c r="AO3382" i="19"/>
  <c r="AK3382" i="19"/>
  <c r="AI3382" i="19"/>
  <c r="AE3382" i="19"/>
  <c r="U3382" i="19"/>
  <c r="AO3381" i="19"/>
  <c r="AK3381" i="19"/>
  <c r="AI3381" i="19"/>
  <c r="AE3381" i="19"/>
  <c r="U3381" i="19"/>
  <c r="AO3380" i="19"/>
  <c r="AK3380" i="19"/>
  <c r="AI3380" i="19"/>
  <c r="AE3380" i="19"/>
  <c r="U3380" i="19"/>
  <c r="AO3379" i="19"/>
  <c r="AK3379" i="19"/>
  <c r="AI3379" i="19"/>
  <c r="AE3379" i="19"/>
  <c r="U3379" i="19"/>
  <c r="AO3378" i="19"/>
  <c r="AK3378" i="19"/>
  <c r="AI3378" i="19"/>
  <c r="AE3378" i="19"/>
  <c r="U3378" i="19"/>
  <c r="AO3377" i="19"/>
  <c r="AK3377" i="19"/>
  <c r="AI3377" i="19"/>
  <c r="AE3377" i="19"/>
  <c r="U3377" i="19"/>
  <c r="AO3376" i="19"/>
  <c r="AK3376" i="19"/>
  <c r="AI3376" i="19"/>
  <c r="AE3376" i="19"/>
  <c r="U3376" i="19"/>
  <c r="AO3375" i="19"/>
  <c r="AK3375" i="19"/>
  <c r="AI3375" i="19"/>
  <c r="AE3375" i="19"/>
  <c r="U3375" i="19"/>
  <c r="AO3374" i="19"/>
  <c r="AK3374" i="19"/>
  <c r="AI3374" i="19"/>
  <c r="AE3374" i="19"/>
  <c r="U3374" i="19"/>
  <c r="AO3373" i="19"/>
  <c r="AK3373" i="19"/>
  <c r="AI3373" i="19"/>
  <c r="AE3373" i="19"/>
  <c r="U3373" i="19"/>
  <c r="AO3372" i="19"/>
  <c r="AK3372" i="19"/>
  <c r="AI3372" i="19"/>
  <c r="AE3372" i="19"/>
  <c r="U3372" i="19"/>
  <c r="AO3371" i="19"/>
  <c r="AK3371" i="19"/>
  <c r="AI3371" i="19"/>
  <c r="AE3371" i="19"/>
  <c r="U3371" i="19"/>
  <c r="AO3370" i="19"/>
  <c r="AK3370" i="19"/>
  <c r="AI3370" i="19"/>
  <c r="AE3370" i="19"/>
  <c r="U3370" i="19"/>
  <c r="AO3369" i="19"/>
  <c r="AK3369" i="19"/>
  <c r="AI3369" i="19"/>
  <c r="AE3369" i="19"/>
  <c r="U3369" i="19"/>
  <c r="AO3368" i="19"/>
  <c r="AK3368" i="19"/>
  <c r="AI3368" i="19"/>
  <c r="AE3368" i="19"/>
  <c r="U3368" i="19"/>
  <c r="AO3367" i="19"/>
  <c r="AK3367" i="19"/>
  <c r="AI3367" i="19"/>
  <c r="AE3367" i="19"/>
  <c r="U3367" i="19"/>
  <c r="AO3366" i="19"/>
  <c r="AK3366" i="19"/>
  <c r="AI3366" i="19"/>
  <c r="AE3366" i="19"/>
  <c r="U3366" i="19"/>
  <c r="AO3365" i="19"/>
  <c r="AK3365" i="19"/>
  <c r="AI3365" i="19"/>
  <c r="AE3365" i="19"/>
  <c r="U3365" i="19"/>
  <c r="AO3364" i="19"/>
  <c r="AK3364" i="19"/>
  <c r="AI3364" i="19"/>
  <c r="AE3364" i="19"/>
  <c r="U3364" i="19"/>
  <c r="AO3363" i="19"/>
  <c r="AK3363" i="19"/>
  <c r="AI3363" i="19"/>
  <c r="AE3363" i="19"/>
  <c r="U3363" i="19"/>
  <c r="AO3362" i="19"/>
  <c r="AK3362" i="19"/>
  <c r="AI3362" i="19"/>
  <c r="AE3362" i="19"/>
  <c r="U3362" i="19"/>
  <c r="AO3361" i="19"/>
  <c r="AK3361" i="19"/>
  <c r="AI3361" i="19"/>
  <c r="AE3361" i="19"/>
  <c r="U3361" i="19"/>
  <c r="AO3360" i="19"/>
  <c r="AK3360" i="19"/>
  <c r="AI3360" i="19"/>
  <c r="AE3360" i="19"/>
  <c r="U3360" i="19"/>
  <c r="AO3359" i="19"/>
  <c r="AK3359" i="19"/>
  <c r="AI3359" i="19"/>
  <c r="AE3359" i="19"/>
  <c r="U3359" i="19"/>
  <c r="AO3358" i="19"/>
  <c r="AK3358" i="19"/>
  <c r="AI3358" i="19"/>
  <c r="AE3358" i="19"/>
  <c r="U3358" i="19"/>
  <c r="AO3357" i="19"/>
  <c r="AK3357" i="19"/>
  <c r="AI3357" i="19"/>
  <c r="AE3357" i="19"/>
  <c r="U3357" i="19"/>
  <c r="AO3356" i="19"/>
  <c r="AK3356" i="19"/>
  <c r="AI3356" i="19"/>
  <c r="AE3356" i="19"/>
  <c r="U3356" i="19"/>
  <c r="AO3355" i="19"/>
  <c r="AK3355" i="19"/>
  <c r="AI3355" i="19"/>
  <c r="AE3355" i="19"/>
  <c r="U3355" i="19"/>
  <c r="AO3354" i="19"/>
  <c r="AK3354" i="19"/>
  <c r="AI3354" i="19"/>
  <c r="AE3354" i="19"/>
  <c r="U3354" i="19"/>
  <c r="AO3353" i="19"/>
  <c r="AK3353" i="19"/>
  <c r="AI3353" i="19"/>
  <c r="AE3353" i="19"/>
  <c r="U3353" i="19"/>
  <c r="AO3352" i="19"/>
  <c r="AK3352" i="19"/>
  <c r="AI3352" i="19"/>
  <c r="AE3352" i="19"/>
  <c r="U3352" i="19"/>
  <c r="AO3351" i="19"/>
  <c r="AK3351" i="19"/>
  <c r="AI3351" i="19"/>
  <c r="AE3351" i="19"/>
  <c r="U3351" i="19"/>
  <c r="AO3350" i="19"/>
  <c r="AK3350" i="19"/>
  <c r="AI3350" i="19"/>
  <c r="AE3350" i="19"/>
  <c r="U3350" i="19"/>
  <c r="AO3349" i="19"/>
  <c r="AK3349" i="19"/>
  <c r="AI3349" i="19"/>
  <c r="AE3349" i="19"/>
  <c r="U3349" i="19"/>
  <c r="AO3348" i="19"/>
  <c r="AK3348" i="19"/>
  <c r="AI3348" i="19"/>
  <c r="AE3348" i="19"/>
  <c r="U3348" i="19"/>
  <c r="AO3347" i="19"/>
  <c r="AK3347" i="19"/>
  <c r="AI3347" i="19"/>
  <c r="AE3347" i="19"/>
  <c r="U3347" i="19"/>
  <c r="AO3346" i="19"/>
  <c r="AK3346" i="19"/>
  <c r="AI3346" i="19"/>
  <c r="AE3346" i="19"/>
  <c r="U3346" i="19"/>
  <c r="AO3345" i="19"/>
  <c r="AK3345" i="19"/>
  <c r="AI3345" i="19"/>
  <c r="AE3345" i="19"/>
  <c r="U3345" i="19"/>
  <c r="AO3344" i="19"/>
  <c r="AK3344" i="19"/>
  <c r="AI3344" i="19"/>
  <c r="AE3344" i="19"/>
  <c r="U3344" i="19"/>
  <c r="AO3343" i="19"/>
  <c r="AK3343" i="19"/>
  <c r="AI3343" i="19"/>
  <c r="AE3343" i="19"/>
  <c r="U3343" i="19"/>
  <c r="AO3342" i="19"/>
  <c r="AK3342" i="19"/>
  <c r="AI3342" i="19"/>
  <c r="AE3342" i="19"/>
  <c r="U3342" i="19"/>
  <c r="AO3341" i="19"/>
  <c r="AK3341" i="19"/>
  <c r="AI3341" i="19"/>
  <c r="AE3341" i="19"/>
  <c r="U3341" i="19"/>
  <c r="AO3340" i="19"/>
  <c r="AK3340" i="19"/>
  <c r="AI3340" i="19"/>
  <c r="AE3340" i="19"/>
  <c r="U3340" i="19"/>
  <c r="AO3339" i="19"/>
  <c r="AK3339" i="19"/>
  <c r="AI3339" i="19"/>
  <c r="AE3339" i="19"/>
  <c r="U3339" i="19"/>
  <c r="AO3338" i="19"/>
  <c r="AK3338" i="19"/>
  <c r="AI3338" i="19"/>
  <c r="AE3338" i="19"/>
  <c r="U3338" i="19"/>
  <c r="AO3337" i="19"/>
  <c r="AK3337" i="19"/>
  <c r="AI3337" i="19"/>
  <c r="AE3337" i="19"/>
  <c r="U3337" i="19"/>
  <c r="AO3336" i="19"/>
  <c r="AK3336" i="19"/>
  <c r="AI3336" i="19"/>
  <c r="AE3336" i="19"/>
  <c r="U3336" i="19"/>
  <c r="AO3335" i="19"/>
  <c r="AK3335" i="19"/>
  <c r="AI3335" i="19"/>
  <c r="AE3335" i="19"/>
  <c r="U3335" i="19"/>
  <c r="AO3334" i="19"/>
  <c r="AK3334" i="19"/>
  <c r="AI3334" i="19"/>
  <c r="AE3334" i="19"/>
  <c r="U3334" i="19"/>
  <c r="AO3333" i="19"/>
  <c r="AK3333" i="19"/>
  <c r="AI3333" i="19"/>
  <c r="AE3333" i="19"/>
  <c r="U3333" i="19"/>
  <c r="AO3332" i="19"/>
  <c r="AK3332" i="19"/>
  <c r="AI3332" i="19"/>
  <c r="AE3332" i="19"/>
  <c r="U3332" i="19"/>
  <c r="AO3331" i="19"/>
  <c r="AK3331" i="19"/>
  <c r="AI3331" i="19"/>
  <c r="AE3331" i="19"/>
  <c r="U3331" i="19"/>
  <c r="AO3330" i="19"/>
  <c r="AK3330" i="19"/>
  <c r="AI3330" i="19"/>
  <c r="AE3330" i="19"/>
  <c r="U3330" i="19"/>
  <c r="AO3329" i="19"/>
  <c r="AK3329" i="19"/>
  <c r="AI3329" i="19"/>
  <c r="AE3329" i="19"/>
  <c r="U3329" i="19"/>
  <c r="AO3328" i="19"/>
  <c r="AK3328" i="19"/>
  <c r="AI3328" i="19"/>
  <c r="AE3328" i="19"/>
  <c r="U3328" i="19"/>
  <c r="AO3327" i="19"/>
  <c r="AK3327" i="19"/>
  <c r="AI3327" i="19"/>
  <c r="AE3327" i="19"/>
  <c r="U3327" i="19"/>
  <c r="AO3326" i="19"/>
  <c r="AK3326" i="19"/>
  <c r="AI3326" i="19"/>
  <c r="AE3326" i="19"/>
  <c r="U3326" i="19"/>
  <c r="AO3325" i="19"/>
  <c r="AK3325" i="19"/>
  <c r="AI3325" i="19"/>
  <c r="AE3325" i="19"/>
  <c r="U3325" i="19"/>
  <c r="AO3324" i="19"/>
  <c r="AK3324" i="19"/>
  <c r="AI3324" i="19"/>
  <c r="AE3324" i="19"/>
  <c r="U3324" i="19"/>
  <c r="AO3323" i="19"/>
  <c r="AK3323" i="19"/>
  <c r="AI3323" i="19"/>
  <c r="AE3323" i="19"/>
  <c r="U3323" i="19"/>
  <c r="AO3322" i="19"/>
  <c r="AK3322" i="19"/>
  <c r="AI3322" i="19"/>
  <c r="AE3322" i="19"/>
  <c r="U3322" i="19"/>
  <c r="AO3321" i="19"/>
  <c r="AK3321" i="19"/>
  <c r="AI3321" i="19"/>
  <c r="AE3321" i="19"/>
  <c r="U3321" i="19"/>
  <c r="AO3320" i="19"/>
  <c r="AK3320" i="19"/>
  <c r="AI3320" i="19"/>
  <c r="AE3320" i="19"/>
  <c r="U3320" i="19"/>
  <c r="AO3319" i="19"/>
  <c r="AK3319" i="19"/>
  <c r="AI3319" i="19"/>
  <c r="AE3319" i="19"/>
  <c r="U3319" i="19"/>
  <c r="AO3318" i="19"/>
  <c r="AK3318" i="19"/>
  <c r="AI3318" i="19"/>
  <c r="AE3318" i="19"/>
  <c r="U3318" i="19"/>
  <c r="AO3317" i="19"/>
  <c r="AK3317" i="19"/>
  <c r="AI3317" i="19"/>
  <c r="AE3317" i="19"/>
  <c r="U3317" i="19"/>
  <c r="AO3316" i="19"/>
  <c r="AK3316" i="19"/>
  <c r="AI3316" i="19"/>
  <c r="AE3316" i="19"/>
  <c r="U3316" i="19"/>
  <c r="AO3315" i="19"/>
  <c r="AK3315" i="19"/>
  <c r="AI3315" i="19"/>
  <c r="AE3315" i="19"/>
  <c r="U3315" i="19"/>
  <c r="AO3314" i="19"/>
  <c r="AK3314" i="19"/>
  <c r="AI3314" i="19"/>
  <c r="AE3314" i="19"/>
  <c r="U3314" i="19"/>
  <c r="AO3313" i="19"/>
  <c r="AK3313" i="19"/>
  <c r="AN3309" i="19" s="1"/>
  <c r="AI3313" i="19"/>
  <c r="AE3313" i="19"/>
  <c r="U3313" i="19"/>
  <c r="AO3312" i="19"/>
  <c r="AK3312" i="19"/>
  <c r="AI3312" i="19"/>
  <c r="AE3312" i="19"/>
  <c r="U3312" i="19"/>
  <c r="AO3311" i="19"/>
  <c r="AK3311" i="19"/>
  <c r="AI3311" i="19"/>
  <c r="AE3311" i="19"/>
  <c r="U3311" i="19"/>
  <c r="AO3310" i="19"/>
  <c r="AK3310" i="19"/>
  <c r="AI3310" i="19"/>
  <c r="AE3310" i="19"/>
  <c r="U3310" i="19"/>
  <c r="AO3309" i="19"/>
  <c r="AK3309" i="19"/>
  <c r="AI3309" i="19"/>
  <c r="AE3309" i="19"/>
  <c r="U3309" i="19"/>
  <c r="AO3308" i="19"/>
  <c r="AK3308" i="19"/>
  <c r="AI3308" i="19"/>
  <c r="AE3308" i="19"/>
  <c r="U3308" i="19"/>
  <c r="AO3307" i="19"/>
  <c r="AK3307" i="19"/>
  <c r="AI3307" i="19"/>
  <c r="AE3307" i="19"/>
  <c r="U3307" i="19"/>
  <c r="AO3306" i="19"/>
  <c r="AK3306" i="19"/>
  <c r="AI3306" i="19"/>
  <c r="AE3306" i="19"/>
  <c r="U3306" i="19"/>
  <c r="AO3305" i="19"/>
  <c r="AK3305" i="19"/>
  <c r="AI3305" i="19"/>
  <c r="AE3305" i="19"/>
  <c r="U3305" i="19"/>
  <c r="AO3304" i="19"/>
  <c r="AK3304" i="19"/>
  <c r="AI3304" i="19"/>
  <c r="AE3304" i="19"/>
  <c r="U3304" i="19"/>
  <c r="AO3303" i="19"/>
  <c r="AK3303" i="19"/>
  <c r="AI3303" i="19"/>
  <c r="AE3303" i="19"/>
  <c r="U3303" i="19"/>
  <c r="AO3302" i="19"/>
  <c r="AK3302" i="19"/>
  <c r="AI3302" i="19"/>
  <c r="AE3302" i="19"/>
  <c r="U3302" i="19"/>
  <c r="AO3301" i="19"/>
  <c r="AK3301" i="19"/>
  <c r="AI3301" i="19"/>
  <c r="AE3301" i="19"/>
  <c r="U3301" i="19"/>
  <c r="AO3300" i="19"/>
  <c r="AK3300" i="19"/>
  <c r="AI3300" i="19"/>
  <c r="AE3300" i="19"/>
  <c r="U3300" i="19"/>
  <c r="AO3299" i="19"/>
  <c r="AK3299" i="19"/>
  <c r="AI3299" i="19"/>
  <c r="AE3299" i="19"/>
  <c r="U3299" i="19"/>
  <c r="AO3298" i="19"/>
  <c r="AK3298" i="19"/>
  <c r="AI3298" i="19"/>
  <c r="AE3298" i="19"/>
  <c r="U3298" i="19"/>
  <c r="AO3297" i="19"/>
  <c r="AK3297" i="19"/>
  <c r="AI3297" i="19"/>
  <c r="AE3297" i="19"/>
  <c r="U3297" i="19"/>
  <c r="AO3296" i="19"/>
  <c r="AK3296" i="19"/>
  <c r="AI3296" i="19"/>
  <c r="AE3296" i="19"/>
  <c r="U3296" i="19"/>
  <c r="AO3295" i="19"/>
  <c r="AK3295" i="19"/>
  <c r="AI3295" i="19"/>
  <c r="AE3295" i="19"/>
  <c r="U3295" i="19"/>
  <c r="AO3294" i="19"/>
  <c r="AK3294" i="19"/>
  <c r="AI3294" i="19"/>
  <c r="AE3294" i="19"/>
  <c r="U3294" i="19"/>
  <c r="AO3293" i="19"/>
  <c r="AK3293" i="19"/>
  <c r="AI3293" i="19"/>
  <c r="AE3293" i="19"/>
  <c r="U3293" i="19"/>
  <c r="AO3292" i="19"/>
  <c r="AK3292" i="19"/>
  <c r="AI3292" i="19"/>
  <c r="AE3292" i="19"/>
  <c r="U3292" i="19"/>
  <c r="AO3291" i="19"/>
  <c r="AK3291" i="19"/>
  <c r="AI3291" i="19"/>
  <c r="AE3291" i="19"/>
  <c r="U3291" i="19"/>
  <c r="AO3290" i="19"/>
  <c r="AK3290" i="19"/>
  <c r="AI3290" i="19"/>
  <c r="AE3290" i="19"/>
  <c r="U3290" i="19"/>
  <c r="AO3289" i="19"/>
  <c r="AK3289" i="19"/>
  <c r="AI3289" i="19"/>
  <c r="AE3289" i="19"/>
  <c r="U3289" i="19"/>
  <c r="AO3288" i="19"/>
  <c r="AK3288" i="19"/>
  <c r="AI3288" i="19"/>
  <c r="AE3288" i="19"/>
  <c r="U3288" i="19"/>
  <c r="AO3287" i="19"/>
  <c r="AK3287" i="19"/>
  <c r="AI3287" i="19"/>
  <c r="AE3287" i="19"/>
  <c r="U3287" i="19"/>
  <c r="AO3286" i="19"/>
  <c r="AK3286" i="19"/>
  <c r="AI3286" i="19"/>
  <c r="AE3286" i="19"/>
  <c r="U3286" i="19"/>
  <c r="AO3285" i="19"/>
  <c r="AK3285" i="19"/>
  <c r="AI3285" i="19"/>
  <c r="AE3285" i="19"/>
  <c r="U3285" i="19"/>
  <c r="AO3284" i="19"/>
  <c r="AK3284" i="19"/>
  <c r="AI3284" i="19"/>
  <c r="AE3284" i="19"/>
  <c r="U3284" i="19"/>
  <c r="AO3283" i="19"/>
  <c r="AK3283" i="19"/>
  <c r="AI3283" i="19"/>
  <c r="AE3283" i="19"/>
  <c r="U3283" i="19"/>
  <c r="AO3282" i="19"/>
  <c r="AK3282" i="19"/>
  <c r="AI3282" i="19"/>
  <c r="AE3282" i="19"/>
  <c r="U3282" i="19"/>
  <c r="AO3281" i="19"/>
  <c r="AK3281" i="19"/>
  <c r="AI3281" i="19"/>
  <c r="AE3281" i="19"/>
  <c r="U3281" i="19"/>
  <c r="AO3280" i="19"/>
  <c r="AK3280" i="19"/>
  <c r="AI3280" i="19"/>
  <c r="AE3280" i="19"/>
  <c r="U3280" i="19"/>
  <c r="AO3279" i="19"/>
  <c r="AK3279" i="19"/>
  <c r="AI3279" i="19"/>
  <c r="AE3279" i="19"/>
  <c r="U3279" i="19"/>
  <c r="AO3278" i="19"/>
  <c r="AK3278" i="19"/>
  <c r="AI3278" i="19"/>
  <c r="AE3278" i="19"/>
  <c r="U3278" i="19"/>
  <c r="AO3277" i="19"/>
  <c r="AK3277" i="19"/>
  <c r="AI3277" i="19"/>
  <c r="AE3277" i="19"/>
  <c r="U3277" i="19"/>
  <c r="AO3276" i="19"/>
  <c r="AK3276" i="19"/>
  <c r="AI3276" i="19"/>
  <c r="AE3276" i="19"/>
  <c r="U3276" i="19"/>
  <c r="AO3275" i="19"/>
  <c r="AK3275" i="19"/>
  <c r="AI3275" i="19"/>
  <c r="AE3275" i="19"/>
  <c r="U3275" i="19"/>
  <c r="AO3274" i="19"/>
  <c r="AK3274" i="19"/>
  <c r="AI3274" i="19"/>
  <c r="AE3274" i="19"/>
  <c r="U3274" i="19"/>
  <c r="AO3273" i="19"/>
  <c r="AK3273" i="19"/>
  <c r="AI3273" i="19"/>
  <c r="AE3273" i="19"/>
  <c r="U3273" i="19"/>
  <c r="AO3272" i="19"/>
  <c r="AK3272" i="19"/>
  <c r="AI3272" i="19"/>
  <c r="AE3272" i="19"/>
  <c r="U3272" i="19"/>
  <c r="AO3271" i="19"/>
  <c r="AK3271" i="19"/>
  <c r="AI3271" i="19"/>
  <c r="AE3271" i="19"/>
  <c r="U3271" i="19"/>
  <c r="AO3270" i="19"/>
  <c r="AK3270" i="19"/>
  <c r="AI3270" i="19"/>
  <c r="AE3270" i="19"/>
  <c r="U3270" i="19"/>
  <c r="AO3269" i="19"/>
  <c r="AK3269" i="19"/>
  <c r="AI3269" i="19"/>
  <c r="AE3269" i="19"/>
  <c r="U3269" i="19"/>
  <c r="AO3268" i="19"/>
  <c r="AK3268" i="19"/>
  <c r="AI3268" i="19"/>
  <c r="AE3268" i="19"/>
  <c r="U3268" i="19"/>
  <c r="AO3267" i="19"/>
  <c r="AK3267" i="19"/>
  <c r="AI3267" i="19"/>
  <c r="AE3267" i="19"/>
  <c r="U3267" i="19"/>
  <c r="AO3266" i="19"/>
  <c r="AK3266" i="19"/>
  <c r="AI3266" i="19"/>
  <c r="AE3266" i="19"/>
  <c r="U3266" i="19"/>
  <c r="AO3265" i="19"/>
  <c r="AK3265" i="19"/>
  <c r="AI3265" i="19"/>
  <c r="AE3265" i="19"/>
  <c r="U3265" i="19"/>
  <c r="AO3264" i="19"/>
  <c r="AK3264" i="19"/>
  <c r="AI3264" i="19"/>
  <c r="AE3264" i="19"/>
  <c r="U3264" i="19"/>
  <c r="AO3263" i="19"/>
  <c r="AK3263" i="19"/>
  <c r="AI3263" i="19"/>
  <c r="AE3263" i="19"/>
  <c r="U3263" i="19"/>
  <c r="AO3262" i="19"/>
  <c r="AK3262" i="19"/>
  <c r="AI3262" i="19"/>
  <c r="AE3262" i="19"/>
  <c r="U3262" i="19"/>
  <c r="AO3261" i="19"/>
  <c r="AK3261" i="19"/>
  <c r="AI3261" i="19"/>
  <c r="AE3261" i="19"/>
  <c r="U3261" i="19"/>
  <c r="AO3260" i="19"/>
  <c r="AK3260" i="19"/>
  <c r="AI3260" i="19"/>
  <c r="AE3260" i="19"/>
  <c r="U3260" i="19"/>
  <c r="AO3259" i="19"/>
  <c r="AK3259" i="19"/>
  <c r="AI3259" i="19"/>
  <c r="AE3259" i="19"/>
  <c r="U3259" i="19"/>
  <c r="AO3258" i="19"/>
  <c r="AK3258" i="19"/>
  <c r="AI3258" i="19"/>
  <c r="AE3258" i="19"/>
  <c r="U3258" i="19"/>
  <c r="AO3257" i="19"/>
  <c r="AK3257" i="19"/>
  <c r="AI3257" i="19"/>
  <c r="AE3257" i="19"/>
  <c r="U3257" i="19"/>
  <c r="AO3256" i="19"/>
  <c r="AK3256" i="19"/>
  <c r="AI3256" i="19"/>
  <c r="AE3256" i="19"/>
  <c r="U3256" i="19"/>
  <c r="AO3255" i="19"/>
  <c r="AK3255" i="19"/>
  <c r="AI3255" i="19"/>
  <c r="AE3255" i="19"/>
  <c r="U3255" i="19"/>
  <c r="AO3254" i="19"/>
  <c r="AK3254" i="19"/>
  <c r="AI3254" i="19"/>
  <c r="AE3254" i="19"/>
  <c r="U3254" i="19"/>
  <c r="AO3253" i="19"/>
  <c r="AK3253" i="19"/>
  <c r="AI3253" i="19"/>
  <c r="AE3253" i="19"/>
  <c r="U3253" i="19"/>
  <c r="AO3252" i="19"/>
  <c r="AK3252" i="19"/>
  <c r="AI3252" i="19"/>
  <c r="AE3252" i="19"/>
  <c r="U3252" i="19"/>
  <c r="AO3251" i="19"/>
  <c r="AK3251" i="19"/>
  <c r="AI3251" i="19"/>
  <c r="AE3251" i="19"/>
  <c r="U3251" i="19"/>
  <c r="AO3250" i="19"/>
  <c r="AK3250" i="19"/>
  <c r="AI3250" i="19"/>
  <c r="AE3250" i="19"/>
  <c r="U3250" i="19"/>
  <c r="AO3249" i="19"/>
  <c r="AK3249" i="19"/>
  <c r="AI3249" i="19"/>
  <c r="AE3249" i="19"/>
  <c r="U3249" i="19"/>
  <c r="AO3248" i="19"/>
  <c r="AK3248" i="19"/>
  <c r="AI3248" i="19"/>
  <c r="AE3248" i="19"/>
  <c r="U3248" i="19"/>
  <c r="AO3247" i="19"/>
  <c r="AK3247" i="19"/>
  <c r="AI3247" i="19"/>
  <c r="AE3247" i="19"/>
  <c r="U3247" i="19"/>
  <c r="AO3246" i="19"/>
  <c r="AK3246" i="19"/>
  <c r="AI3246" i="19"/>
  <c r="AE3246" i="19"/>
  <c r="U3246" i="19"/>
  <c r="AO3245" i="19"/>
  <c r="AK3245" i="19"/>
  <c r="AI3245" i="19"/>
  <c r="AE3245" i="19"/>
  <c r="U3245" i="19"/>
  <c r="AO3244" i="19"/>
  <c r="AK3244" i="19"/>
  <c r="AI3244" i="19"/>
  <c r="AE3244" i="19"/>
  <c r="U3244" i="19"/>
  <c r="AO3243" i="19"/>
  <c r="AK3243" i="19"/>
  <c r="AI3243" i="19"/>
  <c r="AE3243" i="19"/>
  <c r="U3243" i="19"/>
  <c r="AO3242" i="19"/>
  <c r="AK3242" i="19"/>
  <c r="AI3242" i="19"/>
  <c r="AE3242" i="19"/>
  <c r="U3242" i="19"/>
  <c r="AO3241" i="19"/>
  <c r="AK3241" i="19"/>
  <c r="AI3241" i="19"/>
  <c r="AE3241" i="19"/>
  <c r="U3241" i="19"/>
  <c r="AO3240" i="19"/>
  <c r="AK3240" i="19"/>
  <c r="AI3240" i="19"/>
  <c r="AE3240" i="19"/>
  <c r="U3240" i="19"/>
  <c r="AO3239" i="19"/>
  <c r="AK3239" i="19"/>
  <c r="AI3239" i="19"/>
  <c r="AE3239" i="19"/>
  <c r="U3239" i="19"/>
  <c r="AO3238" i="19"/>
  <c r="AK3238" i="19"/>
  <c r="AI3238" i="19"/>
  <c r="AE3238" i="19"/>
  <c r="U3238" i="19"/>
  <c r="AO3237" i="19"/>
  <c r="AK3237" i="19"/>
  <c r="AI3237" i="19"/>
  <c r="AE3237" i="19"/>
  <c r="U3237" i="19"/>
  <c r="AO3236" i="19"/>
  <c r="AK3236" i="19"/>
  <c r="AI3236" i="19"/>
  <c r="AE3236" i="19"/>
  <c r="U3236" i="19"/>
  <c r="AO3235" i="19"/>
  <c r="AK3235" i="19"/>
  <c r="AI3235" i="19"/>
  <c r="AE3235" i="19"/>
  <c r="U3235" i="19"/>
  <c r="AO3234" i="19"/>
  <c r="AK3234" i="19"/>
  <c r="AI3234" i="19"/>
  <c r="AE3234" i="19"/>
  <c r="U3234" i="19"/>
  <c r="AO3233" i="19"/>
  <c r="AK3233" i="19"/>
  <c r="AI3233" i="19"/>
  <c r="AE3233" i="19"/>
  <c r="U3233" i="19"/>
  <c r="AO3232" i="19"/>
  <c r="AK3232" i="19"/>
  <c r="AI3232" i="19"/>
  <c r="AE3232" i="19"/>
  <c r="U3232" i="19"/>
  <c r="AO3231" i="19"/>
  <c r="AK3231" i="19"/>
  <c r="AI3231" i="19"/>
  <c r="AE3231" i="19"/>
  <c r="U3231" i="19"/>
  <c r="AO3230" i="19"/>
  <c r="AK3230" i="19"/>
  <c r="AI3230" i="19"/>
  <c r="AE3230" i="19"/>
  <c r="U3230" i="19"/>
  <c r="AO3229" i="19"/>
  <c r="AK3229" i="19"/>
  <c r="AI3229" i="19"/>
  <c r="AE3229" i="19"/>
  <c r="U3229" i="19"/>
  <c r="AO3228" i="19"/>
  <c r="AK3228" i="19"/>
  <c r="AI3228" i="19"/>
  <c r="AE3228" i="19"/>
  <c r="U3228" i="19"/>
  <c r="AO3227" i="19"/>
  <c r="AK3227" i="19"/>
  <c r="AI3227" i="19"/>
  <c r="AE3227" i="19"/>
  <c r="U3227" i="19"/>
  <c r="AO3226" i="19"/>
  <c r="AK3226" i="19"/>
  <c r="AI3226" i="19"/>
  <c r="AE3226" i="19"/>
  <c r="U3226" i="19"/>
  <c r="AO3225" i="19"/>
  <c r="AK3225" i="19"/>
  <c r="AI3225" i="19"/>
  <c r="AE3225" i="19"/>
  <c r="U3225" i="19"/>
  <c r="AO3224" i="19"/>
  <c r="AK3224" i="19"/>
  <c r="AI3224" i="19"/>
  <c r="AE3224" i="19"/>
  <c r="U3224" i="19"/>
  <c r="AO3223" i="19"/>
  <c r="AK3223" i="19"/>
  <c r="AI3223" i="19"/>
  <c r="AE3223" i="19"/>
  <c r="U3223" i="19"/>
  <c r="AO3222" i="19"/>
  <c r="AK3222" i="19"/>
  <c r="AI3222" i="19"/>
  <c r="AE3222" i="19"/>
  <c r="U3222" i="19"/>
  <c r="AO3221" i="19"/>
  <c r="AK3221" i="19"/>
  <c r="AI3221" i="19"/>
  <c r="AE3221" i="19"/>
  <c r="U3221" i="19"/>
  <c r="AO3220" i="19"/>
  <c r="AK3220" i="19"/>
  <c r="AI3220" i="19"/>
  <c r="AE3220" i="19"/>
  <c r="U3220" i="19"/>
  <c r="AO3219" i="19"/>
  <c r="AK3219" i="19"/>
  <c r="AI3219" i="19"/>
  <c r="AE3219" i="19"/>
  <c r="U3219" i="19"/>
  <c r="AO3218" i="19"/>
  <c r="AK3218" i="19"/>
  <c r="AI3218" i="19"/>
  <c r="AE3218" i="19"/>
  <c r="U3218" i="19"/>
  <c r="AO3217" i="19"/>
  <c r="AK3217" i="19"/>
  <c r="AI3217" i="19"/>
  <c r="AE3217" i="19"/>
  <c r="U3217" i="19"/>
  <c r="AO3216" i="19"/>
  <c r="AK3216" i="19"/>
  <c r="AI3216" i="19"/>
  <c r="AE3216" i="19"/>
  <c r="U3216" i="19"/>
  <c r="AO3215" i="19"/>
  <c r="AK3215" i="19"/>
  <c r="AI3215" i="19"/>
  <c r="AE3215" i="19"/>
  <c r="U3215" i="19"/>
  <c r="AO3214" i="19"/>
  <c r="AK3214" i="19"/>
  <c r="AI3214" i="19"/>
  <c r="AE3214" i="19"/>
  <c r="U3214" i="19"/>
  <c r="AO3213" i="19"/>
  <c r="AK3213" i="19"/>
  <c r="AI3213" i="19"/>
  <c r="AE3213" i="19"/>
  <c r="U3213" i="19"/>
  <c r="AO3212" i="19"/>
  <c r="AK3212" i="19"/>
  <c r="AI3212" i="19"/>
  <c r="AE3212" i="19"/>
  <c r="U3212" i="19"/>
  <c r="AO3211" i="19"/>
  <c r="AK3211" i="19"/>
  <c r="AI3211" i="19"/>
  <c r="AE3211" i="19"/>
  <c r="U3211" i="19"/>
  <c r="AO3210" i="19"/>
  <c r="AK3210" i="19"/>
  <c r="AI3210" i="19"/>
  <c r="AE3210" i="19"/>
  <c r="U3210" i="19"/>
  <c r="AO3209" i="19"/>
  <c r="AK3209" i="19"/>
  <c r="AI3209" i="19"/>
  <c r="AE3209" i="19"/>
  <c r="U3209" i="19"/>
  <c r="AO3208" i="19"/>
  <c r="AK3208" i="19"/>
  <c r="AI3208" i="19"/>
  <c r="AE3208" i="19"/>
  <c r="U3208" i="19"/>
  <c r="AO3207" i="19"/>
  <c r="AK3207" i="19"/>
  <c r="AI3207" i="19"/>
  <c r="AE3207" i="19"/>
  <c r="U3207" i="19"/>
  <c r="AO3206" i="19"/>
  <c r="AK3206" i="19"/>
  <c r="AI3206" i="19"/>
  <c r="AE3206" i="19"/>
  <c r="U3206" i="19"/>
  <c r="AO3205" i="19"/>
  <c r="AK3205" i="19"/>
  <c r="AI3205" i="19"/>
  <c r="AE3205" i="19"/>
  <c r="U3205" i="19"/>
  <c r="AO3204" i="19"/>
  <c r="AK3204" i="19"/>
  <c r="AI3204" i="19"/>
  <c r="AE3204" i="19"/>
  <c r="U3204" i="19"/>
  <c r="AO3203" i="19"/>
  <c r="AK3203" i="19"/>
  <c r="AI3203" i="19"/>
  <c r="AE3203" i="19"/>
  <c r="U3203" i="19"/>
  <c r="AO3202" i="19"/>
  <c r="AK3202" i="19"/>
  <c r="AI3202" i="19"/>
  <c r="AE3202" i="19"/>
  <c r="U3202" i="19"/>
  <c r="AO3201" i="19"/>
  <c r="AK3201" i="19"/>
  <c r="AN3201" i="19" s="1"/>
  <c r="AI3201" i="19"/>
  <c r="AE3201" i="19"/>
  <c r="U3201" i="19"/>
  <c r="AO3200" i="19"/>
  <c r="AK3200" i="19"/>
  <c r="AI3200" i="19"/>
  <c r="AE3200" i="19"/>
  <c r="U3200" i="19"/>
  <c r="AO3199" i="19"/>
  <c r="AK3199" i="19"/>
  <c r="AI3199" i="19"/>
  <c r="AE3199" i="19"/>
  <c r="U3199" i="19"/>
  <c r="AO3198" i="19"/>
  <c r="AK3198" i="19"/>
  <c r="AI3198" i="19"/>
  <c r="AE3198" i="19"/>
  <c r="U3198" i="19"/>
  <c r="AO3197" i="19"/>
  <c r="AK3197" i="19"/>
  <c r="AI3197" i="19"/>
  <c r="AE3197" i="19"/>
  <c r="U3197" i="19"/>
  <c r="AO3196" i="19"/>
  <c r="AK3196" i="19"/>
  <c r="AI3196" i="19"/>
  <c r="AE3196" i="19"/>
  <c r="U3196" i="19"/>
  <c r="AO3195" i="19"/>
  <c r="AK3195" i="19"/>
  <c r="AI3195" i="19"/>
  <c r="AE3195" i="19"/>
  <c r="U3195" i="19"/>
  <c r="AO3194" i="19"/>
  <c r="AK3194" i="19"/>
  <c r="AI3194" i="19"/>
  <c r="AE3194" i="19"/>
  <c r="U3194" i="19"/>
  <c r="AO3193" i="19"/>
  <c r="AK3193" i="19"/>
  <c r="AI3193" i="19"/>
  <c r="AE3193" i="19"/>
  <c r="U3193" i="19"/>
  <c r="AO3192" i="19"/>
  <c r="AK3192" i="19"/>
  <c r="AI3192" i="19"/>
  <c r="AE3192" i="19"/>
  <c r="U3192" i="19"/>
  <c r="AO3191" i="19"/>
  <c r="AK3191" i="19"/>
  <c r="AI3191" i="19"/>
  <c r="AE3191" i="19"/>
  <c r="U3191" i="19"/>
  <c r="AO3190" i="19"/>
  <c r="AK3190" i="19"/>
  <c r="AI3190" i="19"/>
  <c r="AE3190" i="19"/>
  <c r="U3190" i="19"/>
  <c r="AO3189" i="19"/>
  <c r="AK3189" i="19"/>
  <c r="AI3189" i="19"/>
  <c r="AE3189" i="19"/>
  <c r="U3189" i="19"/>
  <c r="AO3188" i="19"/>
  <c r="AK3188" i="19"/>
  <c r="AI3188" i="19"/>
  <c r="AE3188" i="19"/>
  <c r="U3188" i="19"/>
  <c r="AO3187" i="19"/>
  <c r="AK3187" i="19"/>
  <c r="AI3187" i="19"/>
  <c r="AE3187" i="19"/>
  <c r="U3187" i="19"/>
  <c r="AO3186" i="19"/>
  <c r="AK3186" i="19"/>
  <c r="AI3186" i="19"/>
  <c r="AE3186" i="19"/>
  <c r="U3186" i="19"/>
  <c r="AO3185" i="19"/>
  <c r="AK3185" i="19"/>
  <c r="AI3185" i="19"/>
  <c r="AE3185" i="19"/>
  <c r="U3185" i="19"/>
  <c r="AO3184" i="19"/>
  <c r="AK3184" i="19"/>
  <c r="AI3184" i="19"/>
  <c r="AE3184" i="19"/>
  <c r="U3184" i="19"/>
  <c r="AO3183" i="19"/>
  <c r="AK3183" i="19"/>
  <c r="AI3183" i="19"/>
  <c r="AE3183" i="19"/>
  <c r="U3183" i="19"/>
  <c r="AO3182" i="19"/>
  <c r="AK3182" i="19"/>
  <c r="AI3182" i="19"/>
  <c r="AE3182" i="19"/>
  <c r="U3182" i="19"/>
  <c r="AO3181" i="19"/>
  <c r="AK3181" i="19"/>
  <c r="AI3181" i="19"/>
  <c r="AE3181" i="19"/>
  <c r="U3181" i="19"/>
  <c r="AO3180" i="19"/>
  <c r="AK3180" i="19"/>
  <c r="AI3180" i="19"/>
  <c r="AE3180" i="19"/>
  <c r="U3180" i="19"/>
  <c r="AO3179" i="19"/>
  <c r="AK3179" i="19"/>
  <c r="AI3179" i="19"/>
  <c r="AE3179" i="19"/>
  <c r="U3179" i="19"/>
  <c r="AO3178" i="19"/>
  <c r="AK3178" i="19"/>
  <c r="AI3178" i="19"/>
  <c r="AE3178" i="19"/>
  <c r="U3178" i="19"/>
  <c r="AO3177" i="19"/>
  <c r="AK3177" i="19"/>
  <c r="AI3177" i="19"/>
  <c r="AE3177" i="19"/>
  <c r="U3177" i="19"/>
  <c r="AO3176" i="19"/>
  <c r="AK3176" i="19"/>
  <c r="AI3176" i="19"/>
  <c r="AE3176" i="19"/>
  <c r="U3176" i="19"/>
  <c r="AO3175" i="19"/>
  <c r="AK3175" i="19"/>
  <c r="AI3175" i="19"/>
  <c r="AE3175" i="19"/>
  <c r="U3175" i="19"/>
  <c r="AO3174" i="19"/>
  <c r="AK3174" i="19"/>
  <c r="AI3174" i="19"/>
  <c r="AE3174" i="19"/>
  <c r="U3174" i="19"/>
  <c r="AO3173" i="19"/>
  <c r="AK3173" i="19"/>
  <c r="AI3173" i="19"/>
  <c r="AE3173" i="19"/>
  <c r="U3173" i="19"/>
  <c r="AO3172" i="19"/>
  <c r="AK3172" i="19"/>
  <c r="AI3172" i="19"/>
  <c r="AE3172" i="19"/>
  <c r="U3172" i="19"/>
  <c r="AO3171" i="19"/>
  <c r="AK3171" i="19"/>
  <c r="AI3171" i="19"/>
  <c r="AE3171" i="19"/>
  <c r="U3171" i="19"/>
  <c r="AO3170" i="19"/>
  <c r="AK3170" i="19"/>
  <c r="AI3170" i="19"/>
  <c r="AE3170" i="19"/>
  <c r="U3170" i="19"/>
  <c r="AO3169" i="19"/>
  <c r="AK3169" i="19"/>
  <c r="AI3169" i="19"/>
  <c r="AE3169" i="19"/>
  <c r="U3169" i="19"/>
  <c r="AO3168" i="19"/>
  <c r="AK3168" i="19"/>
  <c r="AI3168" i="19"/>
  <c r="AE3168" i="19"/>
  <c r="U3168" i="19"/>
  <c r="AO3167" i="19"/>
  <c r="AK3167" i="19"/>
  <c r="AI3167" i="19"/>
  <c r="AE3167" i="19"/>
  <c r="U3167" i="19"/>
  <c r="AO3166" i="19"/>
  <c r="AK3166" i="19"/>
  <c r="AI3166" i="19"/>
  <c r="AE3166" i="19"/>
  <c r="U3166" i="19"/>
  <c r="AO3165" i="19"/>
  <c r="AK3165" i="19"/>
  <c r="AI3165" i="19"/>
  <c r="AE3165" i="19"/>
  <c r="U3165" i="19"/>
  <c r="AO3164" i="19"/>
  <c r="AK3164" i="19"/>
  <c r="AI3164" i="19"/>
  <c r="AE3164" i="19"/>
  <c r="U3164" i="19"/>
  <c r="AO3163" i="19"/>
  <c r="AK3163" i="19"/>
  <c r="AI3163" i="19"/>
  <c r="AE3163" i="19"/>
  <c r="U3163" i="19"/>
  <c r="AO3162" i="19"/>
  <c r="AK3162" i="19"/>
  <c r="AI3162" i="19"/>
  <c r="AE3162" i="19"/>
  <c r="U3162" i="19"/>
  <c r="AO3161" i="19"/>
  <c r="AK3161" i="19"/>
  <c r="AI3161" i="19"/>
  <c r="AE3161" i="19"/>
  <c r="U3161" i="19"/>
  <c r="AO3160" i="19"/>
  <c r="AK3160" i="19"/>
  <c r="AI3160" i="19"/>
  <c r="AE3160" i="19"/>
  <c r="U3160" i="19"/>
  <c r="AO3159" i="19"/>
  <c r="AK3159" i="19"/>
  <c r="AI3159" i="19"/>
  <c r="AE3159" i="19"/>
  <c r="U3159" i="19"/>
  <c r="AO3158" i="19"/>
  <c r="AK3158" i="19"/>
  <c r="AI3158" i="19"/>
  <c r="AE3158" i="19"/>
  <c r="U3158" i="19"/>
  <c r="AO3157" i="19"/>
  <c r="AK3157" i="19"/>
  <c r="AI3157" i="19"/>
  <c r="AE3157" i="19"/>
  <c r="U3157" i="19"/>
  <c r="AO3156" i="19"/>
  <c r="AK3156" i="19"/>
  <c r="AI3156" i="19"/>
  <c r="AE3156" i="19"/>
  <c r="U3156" i="19"/>
  <c r="AO3155" i="19"/>
  <c r="AK3155" i="19"/>
  <c r="AI3155" i="19"/>
  <c r="AE3155" i="19"/>
  <c r="U3155" i="19"/>
  <c r="AO3154" i="19"/>
  <c r="AK3154" i="19"/>
  <c r="AI3154" i="19"/>
  <c r="AE3154" i="19"/>
  <c r="U3154" i="19"/>
  <c r="AO3153" i="19"/>
  <c r="AK3153" i="19"/>
  <c r="AI3153" i="19"/>
  <c r="AE3153" i="19"/>
  <c r="U3153" i="19"/>
  <c r="AO3152" i="19"/>
  <c r="AK3152" i="19"/>
  <c r="AI3152" i="19"/>
  <c r="AE3152" i="19"/>
  <c r="U3152" i="19"/>
  <c r="AO3151" i="19"/>
  <c r="AK3151" i="19"/>
  <c r="AI3151" i="19"/>
  <c r="AE3151" i="19"/>
  <c r="U3151" i="19"/>
  <c r="AO3150" i="19"/>
  <c r="AK3150" i="19"/>
  <c r="AI3150" i="19"/>
  <c r="AE3150" i="19"/>
  <c r="U3150" i="19"/>
  <c r="AO3149" i="19"/>
  <c r="AK3149" i="19"/>
  <c r="AI3149" i="19"/>
  <c r="AE3149" i="19"/>
  <c r="U3149" i="19"/>
  <c r="AO3148" i="19"/>
  <c r="AK3148" i="19"/>
  <c r="AI3148" i="19"/>
  <c r="AE3148" i="19"/>
  <c r="U3148" i="19"/>
  <c r="AO3147" i="19"/>
  <c r="AK3147" i="19"/>
  <c r="AI3147" i="19"/>
  <c r="AE3147" i="19"/>
  <c r="U3147" i="19"/>
  <c r="AO3146" i="19"/>
  <c r="AK3146" i="19"/>
  <c r="AI3146" i="19"/>
  <c r="AE3146" i="19"/>
  <c r="U3146" i="19"/>
  <c r="AO3145" i="19"/>
  <c r="AK3145" i="19"/>
  <c r="AI3145" i="19"/>
  <c r="AE3145" i="19"/>
  <c r="U3145" i="19"/>
  <c r="AO3144" i="19"/>
  <c r="AK3144" i="19"/>
  <c r="AI3144" i="19"/>
  <c r="AE3144" i="19"/>
  <c r="U3144" i="19"/>
  <c r="AO3143" i="19"/>
  <c r="AK3143" i="19"/>
  <c r="AI3143" i="19"/>
  <c r="AE3143" i="19"/>
  <c r="U3143" i="19"/>
  <c r="AO3142" i="19"/>
  <c r="AK3142" i="19"/>
  <c r="AI3142" i="19"/>
  <c r="AE3142" i="19"/>
  <c r="U3142" i="19"/>
  <c r="AO3141" i="19"/>
  <c r="AK3141" i="19"/>
  <c r="AI3141" i="19"/>
  <c r="AE3141" i="19"/>
  <c r="U3141" i="19"/>
  <c r="AO3140" i="19"/>
  <c r="AK3140" i="19"/>
  <c r="AI3140" i="19"/>
  <c r="AE3140" i="19"/>
  <c r="U3140" i="19"/>
  <c r="AO3139" i="19"/>
  <c r="AK3139" i="19"/>
  <c r="AI3139" i="19"/>
  <c r="AE3139" i="19"/>
  <c r="U3139" i="19"/>
  <c r="AO3138" i="19"/>
  <c r="AK3138" i="19"/>
  <c r="AI3138" i="19"/>
  <c r="AE3138" i="19"/>
  <c r="U3138" i="19"/>
  <c r="AO3137" i="19"/>
  <c r="AK3137" i="19"/>
  <c r="AI3137" i="19"/>
  <c r="AE3137" i="19"/>
  <c r="U3137" i="19"/>
  <c r="AO3136" i="19"/>
  <c r="AK3136" i="19"/>
  <c r="AI3136" i="19"/>
  <c r="AE3136" i="19"/>
  <c r="U3136" i="19"/>
  <c r="AO3135" i="19"/>
  <c r="AK3135" i="19"/>
  <c r="AI3135" i="19"/>
  <c r="AE3135" i="19"/>
  <c r="U3135" i="19"/>
  <c r="AO3134" i="19"/>
  <c r="AK3134" i="19"/>
  <c r="AI3134" i="19"/>
  <c r="AE3134" i="19"/>
  <c r="U3134" i="19"/>
  <c r="AO3133" i="19"/>
  <c r="AK3133" i="19"/>
  <c r="AI3133" i="19"/>
  <c r="AE3133" i="19"/>
  <c r="U3133" i="19"/>
  <c r="AO3132" i="19"/>
  <c r="AK3132" i="19"/>
  <c r="AI3132" i="19"/>
  <c r="AE3132" i="19"/>
  <c r="U3132" i="19"/>
  <c r="AO3131" i="19"/>
  <c r="AK3131" i="19"/>
  <c r="AI3131" i="19"/>
  <c r="AE3131" i="19"/>
  <c r="U3131" i="19"/>
  <c r="AO3130" i="19"/>
  <c r="AK3130" i="19"/>
  <c r="AI3130" i="19"/>
  <c r="AE3130" i="19"/>
  <c r="U3130" i="19"/>
  <c r="AO3129" i="19"/>
  <c r="AK3129" i="19"/>
  <c r="AI3129" i="19"/>
  <c r="AE3129" i="19"/>
  <c r="U3129" i="19"/>
  <c r="AO3128" i="19"/>
  <c r="AK3128" i="19"/>
  <c r="AI3128" i="19"/>
  <c r="AE3128" i="19"/>
  <c r="U3128" i="19"/>
  <c r="AO3127" i="19"/>
  <c r="AK3127" i="19"/>
  <c r="AI3127" i="19"/>
  <c r="AE3127" i="19"/>
  <c r="U3127" i="19"/>
  <c r="AO3126" i="19"/>
  <c r="AK3126" i="19"/>
  <c r="AI3126" i="19"/>
  <c r="AE3126" i="19"/>
  <c r="U3126" i="19"/>
  <c r="AO3125" i="19"/>
  <c r="AK3125" i="19"/>
  <c r="AI3125" i="19"/>
  <c r="AE3125" i="19"/>
  <c r="U3125" i="19"/>
  <c r="AO3124" i="19"/>
  <c r="AK3124" i="19"/>
  <c r="AI3124" i="19"/>
  <c r="AE3124" i="19"/>
  <c r="U3124" i="19"/>
  <c r="AO3123" i="19"/>
  <c r="AK3123" i="19"/>
  <c r="AI3123" i="19"/>
  <c r="AE3123" i="19"/>
  <c r="U3123" i="19"/>
  <c r="AO3122" i="19"/>
  <c r="AK3122" i="19"/>
  <c r="AI3122" i="19"/>
  <c r="AE3122" i="19"/>
  <c r="U3122" i="19"/>
  <c r="AO3121" i="19"/>
  <c r="AK3121" i="19"/>
  <c r="AI3121" i="19"/>
  <c r="AE3121" i="19"/>
  <c r="U3121" i="19"/>
  <c r="AO3120" i="19"/>
  <c r="AK3120" i="19"/>
  <c r="AI3120" i="19"/>
  <c r="AE3120" i="19"/>
  <c r="U3120" i="19"/>
  <c r="AO3119" i="19"/>
  <c r="AK3119" i="19"/>
  <c r="AI3119" i="19"/>
  <c r="AE3119" i="19"/>
  <c r="U3119" i="19"/>
  <c r="AO3118" i="19"/>
  <c r="AK3118" i="19"/>
  <c r="AI3118" i="19"/>
  <c r="AE3118" i="19"/>
  <c r="U3118" i="19"/>
  <c r="AO3117" i="19"/>
  <c r="AK3117" i="19"/>
  <c r="AI3117" i="19"/>
  <c r="AE3117" i="19"/>
  <c r="U3117" i="19"/>
  <c r="AO3116" i="19"/>
  <c r="AK3116" i="19"/>
  <c r="AI3116" i="19"/>
  <c r="AE3116" i="19"/>
  <c r="U3116" i="19"/>
  <c r="AO3115" i="19"/>
  <c r="AK3115" i="19"/>
  <c r="AI3115" i="19"/>
  <c r="AE3115" i="19"/>
  <c r="U3115" i="19"/>
  <c r="AO3114" i="19"/>
  <c r="AK3114" i="19"/>
  <c r="AI3114" i="19"/>
  <c r="AE3114" i="19"/>
  <c r="U3114" i="19"/>
  <c r="AO3113" i="19"/>
  <c r="AK3113" i="19"/>
  <c r="AI3113" i="19"/>
  <c r="AE3113" i="19"/>
  <c r="U3113" i="19"/>
  <c r="AO3112" i="19"/>
  <c r="AK3112" i="19"/>
  <c r="AI3112" i="19"/>
  <c r="AE3112" i="19"/>
  <c r="U3112" i="19"/>
  <c r="AO3111" i="19"/>
  <c r="AK3111" i="19"/>
  <c r="AI3111" i="19"/>
  <c r="AE3111" i="19"/>
  <c r="U3111" i="19"/>
  <c r="AO3110" i="19"/>
  <c r="AK3110" i="19"/>
  <c r="AI3110" i="19"/>
  <c r="AE3110" i="19"/>
  <c r="U3110" i="19"/>
  <c r="AO3109" i="19"/>
  <c r="AK3109" i="19"/>
  <c r="AI3109" i="19"/>
  <c r="AE3109" i="19"/>
  <c r="U3109" i="19"/>
  <c r="AO3108" i="19"/>
  <c r="AK3108" i="19"/>
  <c r="AI3108" i="19"/>
  <c r="AE3108" i="19"/>
  <c r="U3108" i="19"/>
  <c r="AO3107" i="19"/>
  <c r="AK3107" i="19"/>
  <c r="AI3107" i="19"/>
  <c r="AE3107" i="19"/>
  <c r="U3107" i="19"/>
  <c r="AO3106" i="19"/>
  <c r="AK3106" i="19"/>
  <c r="AI3106" i="19"/>
  <c r="AE3106" i="19"/>
  <c r="U3106" i="19"/>
  <c r="AO3105" i="19"/>
  <c r="AK3105" i="19"/>
  <c r="AI3105" i="19"/>
  <c r="AE3105" i="19"/>
  <c r="U3105" i="19"/>
  <c r="AO3104" i="19"/>
  <c r="AK3104" i="19"/>
  <c r="AI3104" i="19"/>
  <c r="AE3104" i="19"/>
  <c r="U3104" i="19"/>
  <c r="AO3103" i="19"/>
  <c r="AK3103" i="19"/>
  <c r="AI3103" i="19"/>
  <c r="AE3103" i="19"/>
  <c r="U3103" i="19"/>
  <c r="AO3102" i="19"/>
  <c r="AK3102" i="19"/>
  <c r="AI3102" i="19"/>
  <c r="AE3102" i="19"/>
  <c r="U3102" i="19"/>
  <c r="AO3101" i="19"/>
  <c r="AK3101" i="19"/>
  <c r="AI3101" i="19"/>
  <c r="AE3101" i="19"/>
  <c r="U3101" i="19"/>
  <c r="AO3100" i="19"/>
  <c r="AK3100" i="19"/>
  <c r="AI3100" i="19"/>
  <c r="AE3100" i="19"/>
  <c r="U3100" i="19"/>
  <c r="AO3099" i="19"/>
  <c r="AK3099" i="19"/>
  <c r="AI3099" i="19"/>
  <c r="AE3099" i="19"/>
  <c r="U3099" i="19"/>
  <c r="AO3098" i="19"/>
  <c r="AK3098" i="19"/>
  <c r="AI3098" i="19"/>
  <c r="AE3098" i="19"/>
  <c r="U3098" i="19"/>
  <c r="AO3097" i="19"/>
  <c r="AK3097" i="19"/>
  <c r="AI3097" i="19"/>
  <c r="AE3097" i="19"/>
  <c r="U3097" i="19"/>
  <c r="AO3096" i="19"/>
  <c r="AK3096" i="19"/>
  <c r="AI3096" i="19"/>
  <c r="AE3096" i="19"/>
  <c r="U3096" i="19"/>
  <c r="AO3095" i="19"/>
  <c r="AK3095" i="19"/>
  <c r="AI3095" i="19"/>
  <c r="AE3095" i="19"/>
  <c r="U3095" i="19"/>
  <c r="AO3094" i="19"/>
  <c r="AK3094" i="19"/>
  <c r="AI3094" i="19"/>
  <c r="AE3094" i="19"/>
  <c r="U3094" i="19"/>
  <c r="AO3093" i="19"/>
  <c r="AK3093" i="19"/>
  <c r="AI3093" i="19"/>
  <c r="AE3093" i="19"/>
  <c r="U3093" i="19"/>
  <c r="AO3092" i="19"/>
  <c r="AK3092" i="19"/>
  <c r="AI3092" i="19"/>
  <c r="AE3092" i="19"/>
  <c r="U3092" i="19"/>
  <c r="AO3091" i="19"/>
  <c r="AK3091" i="19"/>
  <c r="AI3091" i="19"/>
  <c r="AE3091" i="19"/>
  <c r="U3091" i="19"/>
  <c r="AO3090" i="19"/>
  <c r="AK3090" i="19"/>
  <c r="AI3090" i="19"/>
  <c r="AE3090" i="19"/>
  <c r="U3090" i="19"/>
  <c r="AO3089" i="19"/>
  <c r="AK3089" i="19"/>
  <c r="AI3089" i="19"/>
  <c r="AE3089" i="19"/>
  <c r="U3089" i="19"/>
  <c r="AO3088" i="19"/>
  <c r="AK3088" i="19"/>
  <c r="AI3088" i="19"/>
  <c r="AE3088" i="19"/>
  <c r="U3088" i="19"/>
  <c r="AO3087" i="19"/>
  <c r="AK3087" i="19"/>
  <c r="AI3087" i="19"/>
  <c r="AE3087" i="19"/>
  <c r="U3087" i="19"/>
  <c r="AO3086" i="19"/>
  <c r="AK3086" i="19"/>
  <c r="AI3086" i="19"/>
  <c r="AE3086" i="19"/>
  <c r="U3086" i="19"/>
  <c r="AO3085" i="19"/>
  <c r="AK3085" i="19"/>
  <c r="AI3085" i="19"/>
  <c r="AE3085" i="19"/>
  <c r="U3085" i="19"/>
  <c r="AO3084" i="19"/>
  <c r="AK3084" i="19"/>
  <c r="AI3084" i="19"/>
  <c r="AE3084" i="19"/>
  <c r="U3084" i="19"/>
  <c r="AO3083" i="19"/>
  <c r="AK3083" i="19"/>
  <c r="AI3083" i="19"/>
  <c r="AE3083" i="19"/>
  <c r="U3083" i="19"/>
  <c r="AO3082" i="19"/>
  <c r="AK3082" i="19"/>
  <c r="AI3082" i="19"/>
  <c r="AE3082" i="19"/>
  <c r="U3082" i="19"/>
  <c r="AO3081" i="19"/>
  <c r="AK3081" i="19"/>
  <c r="AI3081" i="19"/>
  <c r="AE3081" i="19"/>
  <c r="U3081" i="19"/>
  <c r="AO3080" i="19"/>
  <c r="AK3080" i="19"/>
  <c r="AI3080" i="19"/>
  <c r="AE3080" i="19"/>
  <c r="U3080" i="19"/>
  <c r="AO3079" i="19"/>
  <c r="AK3079" i="19"/>
  <c r="AI3079" i="19"/>
  <c r="AE3079" i="19"/>
  <c r="U3079" i="19"/>
  <c r="AO3078" i="19"/>
  <c r="AK3078" i="19"/>
  <c r="AI3078" i="19"/>
  <c r="AE3078" i="19"/>
  <c r="U3078" i="19"/>
  <c r="AO3077" i="19"/>
  <c r="AK3077" i="19"/>
  <c r="AI3077" i="19"/>
  <c r="AE3077" i="19"/>
  <c r="U3077" i="19"/>
  <c r="AO3076" i="19"/>
  <c r="AK3076" i="19"/>
  <c r="AI3076" i="19"/>
  <c r="AE3076" i="19"/>
  <c r="U3076" i="19"/>
  <c r="AO3075" i="19"/>
  <c r="AK3075" i="19"/>
  <c r="AI3075" i="19"/>
  <c r="AE3075" i="19"/>
  <c r="U3075" i="19"/>
  <c r="AO3074" i="19"/>
  <c r="AK3074" i="19"/>
  <c r="AI3074" i="19"/>
  <c r="AE3074" i="19"/>
  <c r="U3074" i="19"/>
  <c r="AO3073" i="19"/>
  <c r="AK3073" i="19"/>
  <c r="AI3073" i="19"/>
  <c r="AE3073" i="19"/>
  <c r="U3073" i="19"/>
  <c r="AO3072" i="19"/>
  <c r="AK3072" i="19"/>
  <c r="AI3072" i="19"/>
  <c r="AE3072" i="19"/>
  <c r="U3072" i="19"/>
  <c r="AO3071" i="19"/>
  <c r="AK3071" i="19"/>
  <c r="AI3071" i="19"/>
  <c r="AE3071" i="19"/>
  <c r="U3071" i="19"/>
  <c r="AO3070" i="19"/>
  <c r="AK3070" i="19"/>
  <c r="AI3070" i="19"/>
  <c r="AE3070" i="19"/>
  <c r="U3070" i="19"/>
  <c r="AO3069" i="19"/>
  <c r="AK3069" i="19"/>
  <c r="AI3069" i="19"/>
  <c r="AE3069" i="19"/>
  <c r="U3069" i="19"/>
  <c r="AO3068" i="19"/>
  <c r="AK3068" i="19"/>
  <c r="AI3068" i="19"/>
  <c r="AE3068" i="19"/>
  <c r="U3068" i="19"/>
  <c r="AO3067" i="19"/>
  <c r="AK3067" i="19"/>
  <c r="AI3067" i="19"/>
  <c r="AE3067" i="19"/>
  <c r="U3067" i="19"/>
  <c r="AO3066" i="19"/>
  <c r="AK3066" i="19"/>
  <c r="AI3066" i="19"/>
  <c r="AE3066" i="19"/>
  <c r="U3066" i="19"/>
  <c r="AO3065" i="19"/>
  <c r="AK3065" i="19"/>
  <c r="AI3065" i="19"/>
  <c r="AE3065" i="19"/>
  <c r="U3065" i="19"/>
  <c r="AO3064" i="19"/>
  <c r="AK3064" i="19"/>
  <c r="AI3064" i="19"/>
  <c r="AE3064" i="19"/>
  <c r="U3064" i="19"/>
  <c r="AO3063" i="19"/>
  <c r="AK3063" i="19"/>
  <c r="AI3063" i="19"/>
  <c r="AE3063" i="19"/>
  <c r="U3063" i="19"/>
  <c r="AO3062" i="19"/>
  <c r="AK3062" i="19"/>
  <c r="AI3062" i="19"/>
  <c r="AE3062" i="19"/>
  <c r="U3062" i="19"/>
  <c r="AO3061" i="19"/>
  <c r="AK3061" i="19"/>
  <c r="AI3061" i="19"/>
  <c r="AE3061" i="19"/>
  <c r="U3061" i="19"/>
  <c r="AO3060" i="19"/>
  <c r="AK3060" i="19"/>
  <c r="AI3060" i="19"/>
  <c r="AE3060" i="19"/>
  <c r="U3060" i="19"/>
  <c r="AO3059" i="19"/>
  <c r="AK3059" i="19"/>
  <c r="AI3059" i="19"/>
  <c r="AE3059" i="19"/>
  <c r="U3059" i="19"/>
  <c r="AO3058" i="19"/>
  <c r="AK3058" i="19"/>
  <c r="AI3058" i="19"/>
  <c r="AE3058" i="19"/>
  <c r="U3058" i="19"/>
  <c r="AO3057" i="19"/>
  <c r="AK3057" i="19"/>
  <c r="AI3057" i="19"/>
  <c r="AE3057" i="19"/>
  <c r="U3057" i="19"/>
  <c r="AO3056" i="19"/>
  <c r="AK3056" i="19"/>
  <c r="AI3056" i="19"/>
  <c r="AE3056" i="19"/>
  <c r="U3056" i="19"/>
  <c r="AO3055" i="19"/>
  <c r="AK3055" i="19"/>
  <c r="AI3055" i="19"/>
  <c r="AE3055" i="19"/>
  <c r="U3055" i="19"/>
  <c r="AO3054" i="19"/>
  <c r="AK3054" i="19"/>
  <c r="AI3054" i="19"/>
  <c r="AE3054" i="19"/>
  <c r="U3054" i="19"/>
  <c r="AO3053" i="19"/>
  <c r="AK3053" i="19"/>
  <c r="AI3053" i="19"/>
  <c r="AE3053" i="19"/>
  <c r="U3053" i="19"/>
  <c r="AO3052" i="19"/>
  <c r="AK3052" i="19"/>
  <c r="AI3052" i="19"/>
  <c r="AE3052" i="19"/>
  <c r="U3052" i="19"/>
  <c r="AO3051" i="19"/>
  <c r="AK3051" i="19"/>
  <c r="AI3051" i="19"/>
  <c r="AE3051" i="19"/>
  <c r="U3051" i="19"/>
  <c r="AO3050" i="19"/>
  <c r="AK3050" i="19"/>
  <c r="AI3050" i="19"/>
  <c r="AE3050" i="19"/>
  <c r="U3050" i="19"/>
  <c r="AO3049" i="19"/>
  <c r="AK3049" i="19"/>
  <c r="AI3049" i="19"/>
  <c r="AE3049" i="19"/>
  <c r="U3049" i="19"/>
  <c r="AO3048" i="19"/>
  <c r="AK3048" i="19"/>
  <c r="AI3048" i="19"/>
  <c r="AE3048" i="19"/>
  <c r="U3048" i="19"/>
  <c r="AO3047" i="19"/>
  <c r="AK3047" i="19"/>
  <c r="AI3047" i="19"/>
  <c r="AE3047" i="19"/>
  <c r="U3047" i="19"/>
  <c r="AO3046" i="19"/>
  <c r="AK3046" i="19"/>
  <c r="AI3046" i="19"/>
  <c r="AE3046" i="19"/>
  <c r="U3046" i="19"/>
  <c r="AO3045" i="19"/>
  <c r="AK3045" i="19"/>
  <c r="AI3045" i="19"/>
  <c r="AE3045" i="19"/>
  <c r="U3045" i="19"/>
  <c r="AO3044" i="19"/>
  <c r="AK3044" i="19"/>
  <c r="AI3044" i="19"/>
  <c r="AE3044" i="19"/>
  <c r="U3044" i="19"/>
  <c r="AO3043" i="19"/>
  <c r="AK3043" i="19"/>
  <c r="AI3043" i="19"/>
  <c r="AE3043" i="19"/>
  <c r="U3043" i="19"/>
  <c r="AO3042" i="19"/>
  <c r="AK3042" i="19"/>
  <c r="AI3042" i="19"/>
  <c r="AE3042" i="19"/>
  <c r="U3042" i="19"/>
  <c r="AO3041" i="19"/>
  <c r="AK3041" i="19"/>
  <c r="AI3041" i="19"/>
  <c r="AE3041" i="19"/>
  <c r="U3041" i="19"/>
  <c r="AO3040" i="19"/>
  <c r="AK3040" i="19"/>
  <c r="AI3040" i="19"/>
  <c r="AE3040" i="19"/>
  <c r="U3040" i="19"/>
  <c r="AO3039" i="19"/>
  <c r="AK3039" i="19"/>
  <c r="AI3039" i="19"/>
  <c r="AE3039" i="19"/>
  <c r="U3039" i="19"/>
  <c r="AO3038" i="19"/>
  <c r="AK3038" i="19"/>
  <c r="AI3038" i="19"/>
  <c r="AE3038" i="19"/>
  <c r="U3038" i="19"/>
  <c r="AO3037" i="19"/>
  <c r="AK3037" i="19"/>
  <c r="AI3037" i="19"/>
  <c r="AE3037" i="19"/>
  <c r="U3037" i="19"/>
  <c r="AO3036" i="19"/>
  <c r="AK3036" i="19"/>
  <c r="AI3036" i="19"/>
  <c r="AE3036" i="19"/>
  <c r="U3036" i="19"/>
  <c r="AO3035" i="19"/>
  <c r="AK3035" i="19"/>
  <c r="AI3035" i="19"/>
  <c r="AE3035" i="19"/>
  <c r="U3035" i="19"/>
  <c r="AO3034" i="19"/>
  <c r="AK3034" i="19"/>
  <c r="AI3034" i="19"/>
  <c r="AE3034" i="19"/>
  <c r="U3034" i="19"/>
  <c r="AO3033" i="19"/>
  <c r="AK3033" i="19"/>
  <c r="AI3033" i="19"/>
  <c r="AE3033" i="19"/>
  <c r="U3033" i="19"/>
  <c r="AO3032" i="19"/>
  <c r="AK3032" i="19"/>
  <c r="AI3032" i="19"/>
  <c r="AE3032" i="19"/>
  <c r="U3032" i="19"/>
  <c r="AO3031" i="19"/>
  <c r="AK3031" i="19"/>
  <c r="AI3031" i="19"/>
  <c r="AE3031" i="19"/>
  <c r="U3031" i="19"/>
  <c r="AO3030" i="19"/>
  <c r="AK3030" i="19"/>
  <c r="AI3030" i="19"/>
  <c r="AE3030" i="19"/>
  <c r="U3030" i="19"/>
  <c r="AO3029" i="19"/>
  <c r="AK3029" i="19"/>
  <c r="AI3029" i="19"/>
  <c r="AE3029" i="19"/>
  <c r="U3029" i="19"/>
  <c r="AO3028" i="19"/>
  <c r="AK3028" i="19"/>
  <c r="AI3028" i="19"/>
  <c r="AE3028" i="19"/>
  <c r="U3028" i="19"/>
  <c r="AO3027" i="19"/>
  <c r="AK3027" i="19"/>
  <c r="AI3027" i="19"/>
  <c r="AE3027" i="19"/>
  <c r="U3027" i="19"/>
  <c r="AO3026" i="19"/>
  <c r="AK3026" i="19"/>
  <c r="AI3026" i="19"/>
  <c r="AE3026" i="19"/>
  <c r="U3026" i="19"/>
  <c r="AO3025" i="19"/>
  <c r="AK3025" i="19"/>
  <c r="AI3025" i="19"/>
  <c r="AE3025" i="19"/>
  <c r="U3025" i="19"/>
  <c r="AO3024" i="19"/>
  <c r="AK3024" i="19"/>
  <c r="AI3024" i="19"/>
  <c r="AE3024" i="19"/>
  <c r="U3024" i="19"/>
  <c r="AO3023" i="19"/>
  <c r="AK3023" i="19"/>
  <c r="AI3023" i="19"/>
  <c r="AE3023" i="19"/>
  <c r="U3023" i="19"/>
  <c r="AO3022" i="19"/>
  <c r="AK3022" i="19"/>
  <c r="AI3022" i="19"/>
  <c r="AE3022" i="19"/>
  <c r="U3022" i="19"/>
  <c r="AO3021" i="19"/>
  <c r="AK3021" i="19"/>
  <c r="AI3021" i="19"/>
  <c r="AE3021" i="19"/>
  <c r="U3021" i="19"/>
  <c r="AO3020" i="19"/>
  <c r="AK3020" i="19"/>
  <c r="AI3020" i="19"/>
  <c r="AE3020" i="19"/>
  <c r="U3020" i="19"/>
  <c r="AO3019" i="19"/>
  <c r="AK3019" i="19"/>
  <c r="AI3019" i="19"/>
  <c r="AE3019" i="19"/>
  <c r="U3019" i="19"/>
  <c r="AO3018" i="19"/>
  <c r="AK3018" i="19"/>
  <c r="AI3018" i="19"/>
  <c r="AE3018" i="19"/>
  <c r="U3018" i="19"/>
  <c r="AO3017" i="19"/>
  <c r="AK3017" i="19"/>
  <c r="AI3017" i="19"/>
  <c r="AE3017" i="19"/>
  <c r="U3017" i="19"/>
  <c r="AO3016" i="19"/>
  <c r="AK3016" i="19"/>
  <c r="AI3016" i="19"/>
  <c r="AE3016" i="19"/>
  <c r="U3016" i="19"/>
  <c r="AO3015" i="19"/>
  <c r="AK3015" i="19"/>
  <c r="AI3015" i="19"/>
  <c r="AE3015" i="19"/>
  <c r="U3015" i="19"/>
  <c r="AO3014" i="19"/>
  <c r="AK3014" i="19"/>
  <c r="AI3014" i="19"/>
  <c r="AE3014" i="19"/>
  <c r="U3014" i="19"/>
  <c r="AO3013" i="19"/>
  <c r="AK3013" i="19"/>
  <c r="AI3013" i="19"/>
  <c r="AE3013" i="19"/>
  <c r="U3013" i="19"/>
  <c r="AO3012" i="19"/>
  <c r="AK3012" i="19"/>
  <c r="AI3012" i="19"/>
  <c r="AE3012" i="19"/>
  <c r="U3012" i="19"/>
  <c r="AO3011" i="19"/>
  <c r="AK3011" i="19"/>
  <c r="AI3011" i="19"/>
  <c r="AE3011" i="19"/>
  <c r="U3011" i="19"/>
  <c r="AO3010" i="19"/>
  <c r="AK3010" i="19"/>
  <c r="AI3010" i="19"/>
  <c r="AE3010" i="19"/>
  <c r="U3010" i="19"/>
  <c r="AO3009" i="19"/>
  <c r="AK3009" i="19"/>
  <c r="AI3009" i="19"/>
  <c r="AE3009" i="19"/>
  <c r="U3009" i="19"/>
  <c r="AO3008" i="19"/>
  <c r="AK3008" i="19"/>
  <c r="AI3008" i="19"/>
  <c r="AE3008" i="19"/>
  <c r="U3008" i="19"/>
  <c r="AO3007" i="19"/>
  <c r="AK3007" i="19"/>
  <c r="AI3007" i="19"/>
  <c r="AE3007" i="19"/>
  <c r="U3007" i="19"/>
  <c r="AO3006" i="19"/>
  <c r="AK3006" i="19"/>
  <c r="AI3006" i="19"/>
  <c r="AE3006" i="19"/>
  <c r="U3006" i="19"/>
  <c r="AO3005" i="19"/>
  <c r="AK3005" i="19"/>
  <c r="AI3005" i="19"/>
  <c r="AE3005" i="19"/>
  <c r="U3005" i="19"/>
  <c r="AO3004" i="19"/>
  <c r="AK3004" i="19"/>
  <c r="AI3004" i="19"/>
  <c r="AE3004" i="19"/>
  <c r="U3004" i="19"/>
  <c r="AO3003" i="19"/>
  <c r="AK3003" i="19"/>
  <c r="AI3003" i="19"/>
  <c r="AE3003" i="19"/>
  <c r="U3003" i="19"/>
  <c r="AO3002" i="19"/>
  <c r="AK3002" i="19"/>
  <c r="AI3002" i="19"/>
  <c r="AE3002" i="19"/>
  <c r="U3002" i="19"/>
  <c r="AO3001" i="19"/>
  <c r="AK3001" i="19"/>
  <c r="AI3001" i="19"/>
  <c r="AE3001" i="19"/>
  <c r="U3001" i="19"/>
  <c r="AO3000" i="19"/>
  <c r="AK3000" i="19"/>
  <c r="AI3000" i="19"/>
  <c r="AE3000" i="19"/>
  <c r="U3000" i="19"/>
  <c r="AO2999" i="19"/>
  <c r="AK2999" i="19"/>
  <c r="AI2999" i="19"/>
  <c r="AE2999" i="19"/>
  <c r="U2999" i="19"/>
  <c r="AO2998" i="19"/>
  <c r="AK2998" i="19"/>
  <c r="AI2998" i="19"/>
  <c r="AE2998" i="19"/>
  <c r="U2998" i="19"/>
  <c r="AO2997" i="19"/>
  <c r="AK2997" i="19"/>
  <c r="AI2997" i="19"/>
  <c r="AE2997" i="19"/>
  <c r="U2997" i="19"/>
  <c r="AO2996" i="19"/>
  <c r="AK2996" i="19"/>
  <c r="AI2996" i="19"/>
  <c r="AE2996" i="19"/>
  <c r="U2996" i="19"/>
  <c r="AO2995" i="19"/>
  <c r="AK2995" i="19"/>
  <c r="AI2995" i="19"/>
  <c r="AE2995" i="19"/>
  <c r="U2995" i="19"/>
  <c r="AO2994" i="19"/>
  <c r="AK2994" i="19"/>
  <c r="AI2994" i="19"/>
  <c r="AE2994" i="19"/>
  <c r="U2994" i="19"/>
  <c r="AO2993" i="19"/>
  <c r="AK2993" i="19"/>
  <c r="AI2993" i="19"/>
  <c r="AE2993" i="19"/>
  <c r="U2993" i="19"/>
  <c r="AO2992" i="19"/>
  <c r="AK2992" i="19"/>
  <c r="AI2992" i="19"/>
  <c r="AE2992" i="19"/>
  <c r="U2992" i="19"/>
  <c r="AO2991" i="19"/>
  <c r="AK2991" i="19"/>
  <c r="AI2991" i="19"/>
  <c r="AE2991" i="19"/>
  <c r="U2991" i="19"/>
  <c r="AO2990" i="19"/>
  <c r="AK2990" i="19"/>
  <c r="AI2990" i="19"/>
  <c r="AE2990" i="19"/>
  <c r="U2990" i="19"/>
  <c r="AO2989" i="19"/>
  <c r="AK2989" i="19"/>
  <c r="AI2989" i="19"/>
  <c r="AE2989" i="19"/>
  <c r="U2989" i="19"/>
  <c r="AO2988" i="19"/>
  <c r="AK2988" i="19"/>
  <c r="AI2988" i="19"/>
  <c r="AE2988" i="19"/>
  <c r="U2988" i="19"/>
  <c r="AO2987" i="19"/>
  <c r="AK2987" i="19"/>
  <c r="AI2987" i="19"/>
  <c r="AE2987" i="19"/>
  <c r="U2987" i="19"/>
  <c r="AO2986" i="19"/>
  <c r="AK2986" i="19"/>
  <c r="AI2986" i="19"/>
  <c r="AE2986" i="19"/>
  <c r="U2986" i="19"/>
  <c r="AO2985" i="19"/>
  <c r="AK2985" i="19"/>
  <c r="AI2985" i="19"/>
  <c r="AE2985" i="19"/>
  <c r="U2985" i="19"/>
  <c r="AO2984" i="19"/>
  <c r="AK2984" i="19"/>
  <c r="AI2984" i="19"/>
  <c r="AE2984" i="19"/>
  <c r="U2984" i="19"/>
  <c r="AO2983" i="19"/>
  <c r="AK2983" i="19"/>
  <c r="AI2983" i="19"/>
  <c r="AE2983" i="19"/>
  <c r="U2983" i="19"/>
  <c r="AO2982" i="19"/>
  <c r="AK2982" i="19"/>
  <c r="AI2982" i="19"/>
  <c r="AE2982" i="19"/>
  <c r="U2982" i="19"/>
  <c r="AO2981" i="19"/>
  <c r="AK2981" i="19"/>
  <c r="AI2981" i="19"/>
  <c r="AE2981" i="19"/>
  <c r="U2981" i="19"/>
  <c r="AO2980" i="19"/>
  <c r="AK2980" i="19"/>
  <c r="AI2980" i="19"/>
  <c r="AE2980" i="19"/>
  <c r="U2980" i="19"/>
  <c r="AO2979" i="19"/>
  <c r="AK2979" i="19"/>
  <c r="AI2979" i="19"/>
  <c r="AE2979" i="19"/>
  <c r="U2979" i="19"/>
  <c r="AO2978" i="19"/>
  <c r="AK2978" i="19"/>
  <c r="AI2978" i="19"/>
  <c r="AE2978" i="19"/>
  <c r="U2978" i="19"/>
  <c r="AO2977" i="19"/>
  <c r="AK2977" i="19"/>
  <c r="AI2977" i="19"/>
  <c r="AE2977" i="19"/>
  <c r="U2977" i="19"/>
  <c r="AO2976" i="19"/>
  <c r="AK2976" i="19"/>
  <c r="AI2976" i="19"/>
  <c r="AE2976" i="19"/>
  <c r="U2976" i="19"/>
  <c r="AO2975" i="19"/>
  <c r="AK2975" i="19"/>
  <c r="AI2975" i="19"/>
  <c r="AE2975" i="19"/>
  <c r="U2975" i="19"/>
  <c r="AO2974" i="19"/>
  <c r="AK2974" i="19"/>
  <c r="AI2974" i="19"/>
  <c r="AE2974" i="19"/>
  <c r="U2974" i="19"/>
  <c r="AO2973" i="19"/>
  <c r="AK2973" i="19"/>
  <c r="AI2973" i="19"/>
  <c r="AE2973" i="19"/>
  <c r="U2973" i="19"/>
  <c r="AO2972" i="19"/>
  <c r="AK2972" i="19"/>
  <c r="AI2972" i="19"/>
  <c r="AE2972" i="19"/>
  <c r="U2972" i="19"/>
  <c r="AO2971" i="19"/>
  <c r="AK2971" i="19"/>
  <c r="AI2971" i="19"/>
  <c r="AE2971" i="19"/>
  <c r="U2971" i="19"/>
  <c r="AO2970" i="19"/>
  <c r="AK2970" i="19"/>
  <c r="AI2970" i="19"/>
  <c r="AE2970" i="19"/>
  <c r="U2970" i="19"/>
  <c r="AO2969" i="19"/>
  <c r="AK2969" i="19"/>
  <c r="AI2969" i="19"/>
  <c r="AE2969" i="19"/>
  <c r="U2969" i="19"/>
  <c r="AO2968" i="19"/>
  <c r="AK2968" i="19"/>
  <c r="AI2968" i="19"/>
  <c r="AE2968" i="19"/>
  <c r="U2968" i="19"/>
  <c r="AO2967" i="19"/>
  <c r="AK2967" i="19"/>
  <c r="AI2967" i="19"/>
  <c r="AE2967" i="19"/>
  <c r="U2967" i="19"/>
  <c r="AO2966" i="19"/>
  <c r="AK2966" i="19"/>
  <c r="AI2966" i="19"/>
  <c r="AE2966" i="19"/>
  <c r="U2966" i="19"/>
  <c r="AO2965" i="19"/>
  <c r="AK2965" i="19"/>
  <c r="AI2965" i="19"/>
  <c r="AE2965" i="19"/>
  <c r="U2965" i="19"/>
  <c r="AO2964" i="19"/>
  <c r="AK2964" i="19"/>
  <c r="AI2964" i="19"/>
  <c r="AE2964" i="19"/>
  <c r="U2964" i="19"/>
  <c r="AO2963" i="19"/>
  <c r="AK2963" i="19"/>
  <c r="AI2963" i="19"/>
  <c r="AE2963" i="19"/>
  <c r="U2963" i="19"/>
  <c r="AO2962" i="19"/>
  <c r="AK2962" i="19"/>
  <c r="AI2962" i="19"/>
  <c r="AE2962" i="19"/>
  <c r="U2962" i="19"/>
  <c r="AO2961" i="19"/>
  <c r="AK2961" i="19"/>
  <c r="AI2961" i="19"/>
  <c r="AE2961" i="19"/>
  <c r="U2961" i="19"/>
  <c r="AO2960" i="19"/>
  <c r="AK2960" i="19"/>
  <c r="AI2960" i="19"/>
  <c r="AE2960" i="19"/>
  <c r="U2960" i="19"/>
  <c r="AO2959" i="19"/>
  <c r="AK2959" i="19"/>
  <c r="AI2959" i="19"/>
  <c r="AE2959" i="19"/>
  <c r="U2959" i="19"/>
  <c r="AO2958" i="19"/>
  <c r="AK2958" i="19"/>
  <c r="AI2958" i="19"/>
  <c r="AE2958" i="19"/>
  <c r="U2958" i="19"/>
  <c r="AO2957" i="19"/>
  <c r="AK2957" i="19"/>
  <c r="AI2957" i="19"/>
  <c r="AE2957" i="19"/>
  <c r="U2957" i="19"/>
  <c r="AO2956" i="19"/>
  <c r="AK2956" i="19"/>
  <c r="AI2956" i="19"/>
  <c r="AE2956" i="19"/>
  <c r="U2956" i="19"/>
  <c r="AO2955" i="19"/>
  <c r="AK2955" i="19"/>
  <c r="AI2955" i="19"/>
  <c r="AE2955" i="19"/>
  <c r="U2955" i="19"/>
  <c r="AO2954" i="19"/>
  <c r="AK2954" i="19"/>
  <c r="AI2954" i="19"/>
  <c r="AE2954" i="19"/>
  <c r="U2954" i="19"/>
  <c r="AO2953" i="19"/>
  <c r="AK2953" i="19"/>
  <c r="AI2953" i="19"/>
  <c r="AE2953" i="19"/>
  <c r="U2953" i="19"/>
  <c r="AO2952" i="19"/>
  <c r="AK2952" i="19"/>
  <c r="AI2952" i="19"/>
  <c r="AE2952" i="19"/>
  <c r="U2952" i="19"/>
  <c r="AO2951" i="19"/>
  <c r="AK2951" i="19"/>
  <c r="AI2951" i="19"/>
  <c r="AE2951" i="19"/>
  <c r="U2951" i="19"/>
  <c r="AO2950" i="19"/>
  <c r="AK2950" i="19"/>
  <c r="AI2950" i="19"/>
  <c r="AE2950" i="19"/>
  <c r="U2950" i="19"/>
  <c r="AO2949" i="19"/>
  <c r="AK2949" i="19"/>
  <c r="AI2949" i="19"/>
  <c r="AE2949" i="19"/>
  <c r="U2949" i="19"/>
  <c r="AO2948" i="19"/>
  <c r="AK2948" i="19"/>
  <c r="AI2948" i="19"/>
  <c r="AE2948" i="19"/>
  <c r="U2948" i="19"/>
  <c r="AO2947" i="19"/>
  <c r="AK2947" i="19"/>
  <c r="AI2947" i="19"/>
  <c r="AE2947" i="19"/>
  <c r="U2947" i="19"/>
  <c r="AO2946" i="19"/>
  <c r="AK2946" i="19"/>
  <c r="AI2946" i="19"/>
  <c r="AE2946" i="19"/>
  <c r="U2946" i="19"/>
  <c r="AO2945" i="19"/>
  <c r="AK2945" i="19"/>
  <c r="AN2938" i="19" s="1"/>
  <c r="AI2945" i="19"/>
  <c r="AE2945" i="19"/>
  <c r="U2945" i="19"/>
  <c r="AO2944" i="19"/>
  <c r="AK2944" i="19"/>
  <c r="AI2944" i="19"/>
  <c r="AE2944" i="19"/>
  <c r="U2944" i="19"/>
  <c r="AO2943" i="19"/>
  <c r="AK2943" i="19"/>
  <c r="AI2943" i="19"/>
  <c r="AE2943" i="19"/>
  <c r="U2943" i="19"/>
  <c r="AO2942" i="19"/>
  <c r="AK2942" i="19"/>
  <c r="AI2942" i="19"/>
  <c r="AE2942" i="19"/>
  <c r="U2942" i="19"/>
  <c r="AO2941" i="19"/>
  <c r="AK2941" i="19"/>
  <c r="AI2941" i="19"/>
  <c r="AE2941" i="19"/>
  <c r="U2941" i="19"/>
  <c r="AO2940" i="19"/>
  <c r="AK2940" i="19"/>
  <c r="AI2940" i="19"/>
  <c r="AE2940" i="19"/>
  <c r="U2940" i="19"/>
  <c r="AO2939" i="19"/>
  <c r="AK2939" i="19"/>
  <c r="AI2939" i="19"/>
  <c r="AE2939" i="19"/>
  <c r="U2939" i="19"/>
  <c r="AO2938" i="19"/>
  <c r="AK2938" i="19"/>
  <c r="AI2938" i="19"/>
  <c r="AE2938" i="19"/>
  <c r="U2938" i="19"/>
  <c r="AO2937" i="19"/>
  <c r="AK2937" i="19"/>
  <c r="AI2937" i="19"/>
  <c r="AE2937" i="19"/>
  <c r="U2937" i="19"/>
  <c r="AO2936" i="19"/>
  <c r="AK2936" i="19"/>
  <c r="AI2936" i="19"/>
  <c r="AE2936" i="19"/>
  <c r="U2936" i="19"/>
  <c r="AO2935" i="19"/>
  <c r="AK2935" i="19"/>
  <c r="AI2935" i="19"/>
  <c r="AE2935" i="19"/>
  <c r="U2935" i="19"/>
  <c r="AO2934" i="19"/>
  <c r="AK2934" i="19"/>
  <c r="AI2934" i="19"/>
  <c r="AE2934" i="19"/>
  <c r="U2934" i="19"/>
  <c r="AO2933" i="19"/>
  <c r="AK2933" i="19"/>
  <c r="AI2933" i="19"/>
  <c r="AE2933" i="19"/>
  <c r="U2933" i="19"/>
  <c r="AO2932" i="19"/>
  <c r="AK2932" i="19"/>
  <c r="AI2932" i="19"/>
  <c r="AE2932" i="19"/>
  <c r="U2932" i="19"/>
  <c r="AO2931" i="19"/>
  <c r="AK2931" i="19"/>
  <c r="AI2931" i="19"/>
  <c r="AE2931" i="19"/>
  <c r="U2931" i="19"/>
  <c r="AO2930" i="19"/>
  <c r="AK2930" i="19"/>
  <c r="AI2930" i="19"/>
  <c r="AE2930" i="19"/>
  <c r="U2930" i="19"/>
  <c r="AO2929" i="19"/>
  <c r="AK2929" i="19"/>
  <c r="AI2929" i="19"/>
  <c r="AE2929" i="19"/>
  <c r="U2929" i="19"/>
  <c r="AO2928" i="19"/>
  <c r="AK2928" i="19"/>
  <c r="AI2928" i="19"/>
  <c r="AE2928" i="19"/>
  <c r="U2928" i="19"/>
  <c r="AO2927" i="19"/>
  <c r="AK2927" i="19"/>
  <c r="AI2927" i="19"/>
  <c r="AE2927" i="19"/>
  <c r="U2927" i="19"/>
  <c r="AO2926" i="19"/>
  <c r="AK2926" i="19"/>
  <c r="AI2926" i="19"/>
  <c r="AE2926" i="19"/>
  <c r="U2926" i="19"/>
  <c r="AO2925" i="19"/>
  <c r="AK2925" i="19"/>
  <c r="AI2925" i="19"/>
  <c r="AE2925" i="19"/>
  <c r="U2925" i="19"/>
  <c r="AO2924" i="19"/>
  <c r="AK2924" i="19"/>
  <c r="AI2924" i="19"/>
  <c r="AE2924" i="19"/>
  <c r="U2924" i="19"/>
  <c r="AO2923" i="19"/>
  <c r="AK2923" i="19"/>
  <c r="AI2923" i="19"/>
  <c r="AE2923" i="19"/>
  <c r="U2923" i="19"/>
  <c r="AO2922" i="19"/>
  <c r="AK2922" i="19"/>
  <c r="AI2922" i="19"/>
  <c r="AE2922" i="19"/>
  <c r="U2922" i="19"/>
  <c r="AO2921" i="19"/>
  <c r="AK2921" i="19"/>
  <c r="AI2921" i="19"/>
  <c r="AE2921" i="19"/>
  <c r="U2921" i="19"/>
  <c r="AO2920" i="19"/>
  <c r="AK2920" i="19"/>
  <c r="AI2920" i="19"/>
  <c r="AE2920" i="19"/>
  <c r="U2920" i="19"/>
  <c r="AO2919" i="19"/>
  <c r="AK2919" i="19"/>
  <c r="AI2919" i="19"/>
  <c r="AE2919" i="19"/>
  <c r="U2919" i="19"/>
  <c r="AO2918" i="19"/>
  <c r="AK2918" i="19"/>
  <c r="AI2918" i="19"/>
  <c r="AE2918" i="19"/>
  <c r="U2918" i="19"/>
  <c r="AO2917" i="19"/>
  <c r="AK2917" i="19"/>
  <c r="AI2917" i="19"/>
  <c r="AE2917" i="19"/>
  <c r="U2917" i="19"/>
  <c r="AO2916" i="19"/>
  <c r="AK2916" i="19"/>
  <c r="AI2916" i="19"/>
  <c r="AE2916" i="19"/>
  <c r="U2916" i="19"/>
  <c r="AO2915" i="19"/>
  <c r="AK2915" i="19"/>
  <c r="AI2915" i="19"/>
  <c r="AE2915" i="19"/>
  <c r="U2915" i="19"/>
  <c r="AO2914" i="19"/>
  <c r="AK2914" i="19"/>
  <c r="AI2914" i="19"/>
  <c r="AE2914" i="19"/>
  <c r="U2914" i="19"/>
  <c r="AO2913" i="19"/>
  <c r="AK2913" i="19"/>
  <c r="AI2913" i="19"/>
  <c r="AE2913" i="19"/>
  <c r="U2913" i="19"/>
  <c r="AO2912" i="19"/>
  <c r="AK2912" i="19"/>
  <c r="AI2912" i="19"/>
  <c r="AE2912" i="19"/>
  <c r="U2912" i="19"/>
  <c r="AO2911" i="19"/>
  <c r="AK2911" i="19"/>
  <c r="AI2911" i="19"/>
  <c r="AE2911" i="19"/>
  <c r="U2911" i="19"/>
  <c r="AO2910" i="19"/>
  <c r="AK2910" i="19"/>
  <c r="AI2910" i="19"/>
  <c r="AE2910" i="19"/>
  <c r="U2910" i="19"/>
  <c r="AO2909" i="19"/>
  <c r="AK2909" i="19"/>
  <c r="AI2909" i="19"/>
  <c r="AE2909" i="19"/>
  <c r="U2909" i="19"/>
  <c r="AO2908" i="19"/>
  <c r="AK2908" i="19"/>
  <c r="AI2908" i="19"/>
  <c r="AE2908" i="19"/>
  <c r="U2908" i="19"/>
  <c r="AO2907" i="19"/>
  <c r="AK2907" i="19"/>
  <c r="AI2907" i="19"/>
  <c r="AE2907" i="19"/>
  <c r="U2907" i="19"/>
  <c r="AO2906" i="19"/>
  <c r="AK2906" i="19"/>
  <c r="AI2906" i="19"/>
  <c r="AE2906" i="19"/>
  <c r="U2906" i="19"/>
  <c r="AO2905" i="19"/>
  <c r="AK2905" i="19"/>
  <c r="AI2905" i="19"/>
  <c r="AE2905" i="19"/>
  <c r="U2905" i="19"/>
  <c r="AO2904" i="19"/>
  <c r="AK2904" i="19"/>
  <c r="AI2904" i="19"/>
  <c r="AE2904" i="19"/>
  <c r="U2904" i="19"/>
  <c r="AO2903" i="19"/>
  <c r="AK2903" i="19"/>
  <c r="AI2903" i="19"/>
  <c r="AE2903" i="19"/>
  <c r="U2903" i="19"/>
  <c r="AO2902" i="19"/>
  <c r="AK2902" i="19"/>
  <c r="AI2902" i="19"/>
  <c r="AE2902" i="19"/>
  <c r="U2902" i="19"/>
  <c r="AO2901" i="19"/>
  <c r="AK2901" i="19"/>
  <c r="AI2901" i="19"/>
  <c r="AE2901" i="19"/>
  <c r="U2901" i="19"/>
  <c r="AO2900" i="19"/>
  <c r="AK2900" i="19"/>
  <c r="AI2900" i="19"/>
  <c r="AE2900" i="19"/>
  <c r="U2900" i="19"/>
  <c r="AO2899" i="19"/>
  <c r="AK2899" i="19"/>
  <c r="AI2899" i="19"/>
  <c r="AE2899" i="19"/>
  <c r="U2899" i="19"/>
  <c r="AO2898" i="19"/>
  <c r="AK2898" i="19"/>
  <c r="AI2898" i="19"/>
  <c r="AE2898" i="19"/>
  <c r="U2898" i="19"/>
  <c r="AO2897" i="19"/>
  <c r="AK2897" i="19"/>
  <c r="AI2897" i="19"/>
  <c r="AE2897" i="19"/>
  <c r="U2897" i="19"/>
  <c r="AO2896" i="19"/>
  <c r="AK2896" i="19"/>
  <c r="AI2896" i="19"/>
  <c r="AE2896" i="19"/>
  <c r="U2896" i="19"/>
  <c r="AO2895" i="19"/>
  <c r="AK2895" i="19"/>
  <c r="AI2895" i="19"/>
  <c r="AE2895" i="19"/>
  <c r="U2895" i="19"/>
  <c r="AO2894" i="19"/>
  <c r="AK2894" i="19"/>
  <c r="AI2894" i="19"/>
  <c r="AE2894" i="19"/>
  <c r="U2894" i="19"/>
  <c r="AO2893" i="19"/>
  <c r="AK2893" i="19"/>
  <c r="AI2893" i="19"/>
  <c r="AE2893" i="19"/>
  <c r="U2893" i="19"/>
  <c r="AO2892" i="19"/>
  <c r="AK2892" i="19"/>
  <c r="AI2892" i="19"/>
  <c r="AE2892" i="19"/>
  <c r="U2892" i="19"/>
  <c r="AO2891" i="19"/>
  <c r="AK2891" i="19"/>
  <c r="AI2891" i="19"/>
  <c r="AE2891" i="19"/>
  <c r="U2891" i="19"/>
  <c r="AO2890" i="19"/>
  <c r="AK2890" i="19"/>
  <c r="AI2890" i="19"/>
  <c r="AE2890" i="19"/>
  <c r="U2890" i="19"/>
  <c r="AO2889" i="19"/>
  <c r="AK2889" i="19"/>
  <c r="AI2889" i="19"/>
  <c r="AE2889" i="19"/>
  <c r="U2889" i="19"/>
  <c r="AO2888" i="19"/>
  <c r="AK2888" i="19"/>
  <c r="AI2888" i="19"/>
  <c r="AE2888" i="19"/>
  <c r="U2888" i="19"/>
  <c r="AO2887" i="19"/>
  <c r="AK2887" i="19"/>
  <c r="AI2887" i="19"/>
  <c r="AE2887" i="19"/>
  <c r="U2887" i="19"/>
  <c r="AO2886" i="19"/>
  <c r="AK2886" i="19"/>
  <c r="AI2886" i="19"/>
  <c r="AE2886" i="19"/>
  <c r="U2886" i="19"/>
  <c r="AO2885" i="19"/>
  <c r="AK2885" i="19"/>
  <c r="AI2885" i="19"/>
  <c r="AE2885" i="19"/>
  <c r="U2885" i="19"/>
  <c r="AO2884" i="19"/>
  <c r="AK2884" i="19"/>
  <c r="AI2884" i="19"/>
  <c r="AE2884" i="19"/>
  <c r="U2884" i="19"/>
  <c r="AO2883" i="19"/>
  <c r="AK2883" i="19"/>
  <c r="AI2883" i="19"/>
  <c r="AE2883" i="19"/>
  <c r="U2883" i="19"/>
  <c r="AO2882" i="19"/>
  <c r="AK2882" i="19"/>
  <c r="AI2882" i="19"/>
  <c r="AE2882" i="19"/>
  <c r="U2882" i="19"/>
  <c r="AO2881" i="19"/>
  <c r="AK2881" i="19"/>
  <c r="AI2881" i="19"/>
  <c r="AE2881" i="19"/>
  <c r="U2881" i="19"/>
  <c r="AO2880" i="19"/>
  <c r="AK2880" i="19"/>
  <c r="AI2880" i="19"/>
  <c r="AE2880" i="19"/>
  <c r="U2880" i="19"/>
  <c r="AO2879" i="19"/>
  <c r="AK2879" i="19"/>
  <c r="AI2879" i="19"/>
  <c r="AE2879" i="19"/>
  <c r="U2879" i="19"/>
  <c r="AO2878" i="19"/>
  <c r="AK2878" i="19"/>
  <c r="AI2878" i="19"/>
  <c r="AE2878" i="19"/>
  <c r="U2878" i="19"/>
  <c r="AO2877" i="19"/>
  <c r="AK2877" i="19"/>
  <c r="AI2877" i="19"/>
  <c r="AE2877" i="19"/>
  <c r="U2877" i="19"/>
  <c r="AO2876" i="19"/>
  <c r="AK2876" i="19"/>
  <c r="AI2876" i="19"/>
  <c r="AE2876" i="19"/>
  <c r="U2876" i="19"/>
  <c r="AO2875" i="19"/>
  <c r="AK2875" i="19"/>
  <c r="AI2875" i="19"/>
  <c r="AE2875" i="19"/>
  <c r="U2875" i="19"/>
  <c r="AO2874" i="19"/>
  <c r="AK2874" i="19"/>
  <c r="AI2874" i="19"/>
  <c r="AE2874" i="19"/>
  <c r="U2874" i="19"/>
  <c r="AO2873" i="19"/>
  <c r="AK2873" i="19"/>
  <c r="AI2873" i="19"/>
  <c r="AE2873" i="19"/>
  <c r="U2873" i="19"/>
  <c r="AO2872" i="19"/>
  <c r="AK2872" i="19"/>
  <c r="AI2872" i="19"/>
  <c r="AE2872" i="19"/>
  <c r="U2872" i="19"/>
  <c r="AO2871" i="19"/>
  <c r="AK2871" i="19"/>
  <c r="AI2871" i="19"/>
  <c r="AE2871" i="19"/>
  <c r="U2871" i="19"/>
  <c r="AO2870" i="19"/>
  <c r="AK2870" i="19"/>
  <c r="AI2870" i="19"/>
  <c r="AE2870" i="19"/>
  <c r="U2870" i="19"/>
  <c r="AO2869" i="19"/>
  <c r="AK2869" i="19"/>
  <c r="AI2869" i="19"/>
  <c r="AE2869" i="19"/>
  <c r="U2869" i="19"/>
  <c r="AO2868" i="19"/>
  <c r="AK2868" i="19"/>
  <c r="AI2868" i="19"/>
  <c r="AE2868" i="19"/>
  <c r="U2868" i="19"/>
  <c r="AO2867" i="19"/>
  <c r="AK2867" i="19"/>
  <c r="AI2867" i="19"/>
  <c r="AE2867" i="19"/>
  <c r="U2867" i="19"/>
  <c r="AO2866" i="19"/>
  <c r="AK2866" i="19"/>
  <c r="AI2866" i="19"/>
  <c r="AE2866" i="19"/>
  <c r="U2866" i="19"/>
  <c r="AO2865" i="19"/>
  <c r="AK2865" i="19"/>
  <c r="AI2865" i="19"/>
  <c r="AE2865" i="19"/>
  <c r="U2865" i="19"/>
  <c r="AO2864" i="19"/>
  <c r="AK2864" i="19"/>
  <c r="AI2864" i="19"/>
  <c r="AE2864" i="19"/>
  <c r="U2864" i="19"/>
  <c r="AO2863" i="19"/>
  <c r="AK2863" i="19"/>
  <c r="AI2863" i="19"/>
  <c r="AE2863" i="19"/>
  <c r="U2863" i="19"/>
  <c r="AO2862" i="19"/>
  <c r="AK2862" i="19"/>
  <c r="AI2862" i="19"/>
  <c r="AE2862" i="19"/>
  <c r="U2862" i="19"/>
  <c r="AO2861" i="19"/>
  <c r="AK2861" i="19"/>
  <c r="AI2861" i="19"/>
  <c r="AE2861" i="19"/>
  <c r="U2861" i="19"/>
  <c r="AO2860" i="19"/>
  <c r="AK2860" i="19"/>
  <c r="AI2860" i="19"/>
  <c r="AE2860" i="19"/>
  <c r="U2860" i="19"/>
  <c r="AO2859" i="19"/>
  <c r="AK2859" i="19"/>
  <c r="AI2859" i="19"/>
  <c r="AE2859" i="19"/>
  <c r="U2859" i="19"/>
  <c r="AO2858" i="19"/>
  <c r="AK2858" i="19"/>
  <c r="AI2858" i="19"/>
  <c r="AE2858" i="19"/>
  <c r="U2858" i="19"/>
  <c r="AO2857" i="19"/>
  <c r="AK2857" i="19"/>
  <c r="AI2857" i="19"/>
  <c r="AE2857" i="19"/>
  <c r="U2857" i="19"/>
  <c r="AO2856" i="19"/>
  <c r="AK2856" i="19"/>
  <c r="AI2856" i="19"/>
  <c r="AE2856" i="19"/>
  <c r="U2856" i="19"/>
  <c r="AO2855" i="19"/>
  <c r="AK2855" i="19"/>
  <c r="AI2855" i="19"/>
  <c r="AE2855" i="19"/>
  <c r="U2855" i="19"/>
  <c r="AO2854" i="19"/>
  <c r="AK2854" i="19"/>
  <c r="AI2854" i="19"/>
  <c r="AE2854" i="19"/>
  <c r="U2854" i="19"/>
  <c r="AO2853" i="19"/>
  <c r="AK2853" i="19"/>
  <c r="AI2853" i="19"/>
  <c r="AE2853" i="19"/>
  <c r="U2853" i="19"/>
  <c r="AO2852" i="19"/>
  <c r="AK2852" i="19"/>
  <c r="AI2852" i="19"/>
  <c r="AE2852" i="19"/>
  <c r="U2852" i="19"/>
  <c r="AO2851" i="19"/>
  <c r="AK2851" i="19"/>
  <c r="AI2851" i="19"/>
  <c r="AE2851" i="19"/>
  <c r="U2851" i="19"/>
  <c r="AO2850" i="19"/>
  <c r="AK2850" i="19"/>
  <c r="AI2850" i="19"/>
  <c r="AE2850" i="19"/>
  <c r="U2850" i="19"/>
  <c r="AO2849" i="19"/>
  <c r="AK2849" i="19"/>
  <c r="AI2849" i="19"/>
  <c r="AE2849" i="19"/>
  <c r="U2849" i="19"/>
  <c r="AO2848" i="19"/>
  <c r="AK2848" i="19"/>
  <c r="AI2848" i="19"/>
  <c r="AE2848" i="19"/>
  <c r="U2848" i="19"/>
  <c r="AO2847" i="19"/>
  <c r="AK2847" i="19"/>
  <c r="AI2847" i="19"/>
  <c r="AE2847" i="19"/>
  <c r="U2847" i="19"/>
  <c r="AO2846" i="19"/>
  <c r="AK2846" i="19"/>
  <c r="AI2846" i="19"/>
  <c r="AE2846" i="19"/>
  <c r="U2846" i="19"/>
  <c r="AO2845" i="19"/>
  <c r="AK2845" i="19"/>
  <c r="AI2845" i="19"/>
  <c r="AE2845" i="19"/>
  <c r="U2845" i="19"/>
  <c r="AO2844" i="19"/>
  <c r="AK2844" i="19"/>
  <c r="AI2844" i="19"/>
  <c r="AE2844" i="19"/>
  <c r="U2844" i="19"/>
  <c r="AO2843" i="19"/>
  <c r="AK2843" i="19"/>
  <c r="AI2843" i="19"/>
  <c r="AE2843" i="19"/>
  <c r="U2843" i="19"/>
  <c r="AO2842" i="19"/>
  <c r="AK2842" i="19"/>
  <c r="AI2842" i="19"/>
  <c r="AE2842" i="19"/>
  <c r="U2842" i="19"/>
  <c r="AO2841" i="19"/>
  <c r="AK2841" i="19"/>
  <c r="AI2841" i="19"/>
  <c r="AE2841" i="19"/>
  <c r="U2841" i="19"/>
  <c r="AO2840" i="19"/>
  <c r="AK2840" i="19"/>
  <c r="AI2840" i="19"/>
  <c r="AE2840" i="19"/>
  <c r="U2840" i="19"/>
  <c r="AO2839" i="19"/>
  <c r="AK2839" i="19"/>
  <c r="AI2839" i="19"/>
  <c r="AE2839" i="19"/>
  <c r="U2839" i="19"/>
  <c r="AO2838" i="19"/>
  <c r="AK2838" i="19"/>
  <c r="AI2838" i="19"/>
  <c r="AE2838" i="19"/>
  <c r="U2838" i="19"/>
  <c r="AO2837" i="19"/>
  <c r="AK2837" i="19"/>
  <c r="AI2837" i="19"/>
  <c r="AE2837" i="19"/>
  <c r="U2837" i="19"/>
  <c r="AO2836" i="19"/>
  <c r="AK2836" i="19"/>
  <c r="AI2836" i="19"/>
  <c r="AE2836" i="19"/>
  <c r="U2836" i="19"/>
  <c r="AO2835" i="19"/>
  <c r="AK2835" i="19"/>
  <c r="AI2835" i="19"/>
  <c r="AE2835" i="19"/>
  <c r="U2835" i="19"/>
  <c r="AO2834" i="19"/>
  <c r="AK2834" i="19"/>
  <c r="AI2834" i="19"/>
  <c r="AE2834" i="19"/>
  <c r="U2834" i="19"/>
  <c r="AO2833" i="19"/>
  <c r="AK2833" i="19"/>
  <c r="AI2833" i="19"/>
  <c r="AE2833" i="19"/>
  <c r="U2833" i="19"/>
  <c r="AO2832" i="19"/>
  <c r="AK2832" i="19"/>
  <c r="AI2832" i="19"/>
  <c r="AE2832" i="19"/>
  <c r="U2832" i="19"/>
  <c r="AO2831" i="19"/>
  <c r="AK2831" i="19"/>
  <c r="AI2831" i="19"/>
  <c r="AE2831" i="19"/>
  <c r="U2831" i="19"/>
  <c r="AO2830" i="19"/>
  <c r="AK2830" i="19"/>
  <c r="AI2830" i="19"/>
  <c r="AE2830" i="19"/>
  <c r="U2830" i="19"/>
  <c r="AO2829" i="19"/>
  <c r="AK2829" i="19"/>
  <c r="AI2829" i="19"/>
  <c r="AE2829" i="19"/>
  <c r="U2829" i="19"/>
  <c r="AO2828" i="19"/>
  <c r="AK2828" i="19"/>
  <c r="AI2828" i="19"/>
  <c r="AE2828" i="19"/>
  <c r="U2828" i="19"/>
  <c r="AO2827" i="19"/>
  <c r="AK2827" i="19"/>
  <c r="AI2827" i="19"/>
  <c r="AE2827" i="19"/>
  <c r="U2827" i="19"/>
  <c r="AO2826" i="19"/>
  <c r="AK2826" i="19"/>
  <c r="AI2826" i="19"/>
  <c r="AE2826" i="19"/>
  <c r="U2826" i="19"/>
  <c r="AO2825" i="19"/>
  <c r="AK2825" i="19"/>
  <c r="AI2825" i="19"/>
  <c r="AE2825" i="19"/>
  <c r="U2825" i="19"/>
  <c r="AO2824" i="19"/>
  <c r="AK2824" i="19"/>
  <c r="AI2824" i="19"/>
  <c r="AE2824" i="19"/>
  <c r="U2824" i="19"/>
  <c r="AO2823" i="19"/>
  <c r="AK2823" i="19"/>
  <c r="AI2823" i="19"/>
  <c r="AE2823" i="19"/>
  <c r="U2823" i="19"/>
  <c r="AO2822" i="19"/>
  <c r="AK2822" i="19"/>
  <c r="AI2822" i="19"/>
  <c r="AE2822" i="19"/>
  <c r="U2822" i="19"/>
  <c r="AO2821" i="19"/>
  <c r="AK2821" i="19"/>
  <c r="AI2821" i="19"/>
  <c r="AE2821" i="19"/>
  <c r="U2821" i="19"/>
  <c r="AO2820" i="19"/>
  <c r="AK2820" i="19"/>
  <c r="AI2820" i="19"/>
  <c r="AE2820" i="19"/>
  <c r="U2820" i="19"/>
  <c r="AO2819" i="19"/>
  <c r="AK2819" i="19"/>
  <c r="AI2819" i="19"/>
  <c r="AE2819" i="19"/>
  <c r="U2819" i="19"/>
  <c r="AO2818" i="19"/>
  <c r="AK2818" i="19"/>
  <c r="AI2818" i="19"/>
  <c r="AE2818" i="19"/>
  <c r="U2818" i="19"/>
  <c r="AO2817" i="19"/>
  <c r="AK2817" i="19"/>
  <c r="AI2817" i="19"/>
  <c r="AE2817" i="19"/>
  <c r="U2817" i="19"/>
  <c r="AO2816" i="19"/>
  <c r="AK2816" i="19"/>
  <c r="AI2816" i="19"/>
  <c r="AE2816" i="19"/>
  <c r="U2816" i="19"/>
  <c r="AO2815" i="19"/>
  <c r="AK2815" i="19"/>
  <c r="AI2815" i="19"/>
  <c r="AE2815" i="19"/>
  <c r="U2815" i="19"/>
  <c r="AO2814" i="19"/>
  <c r="AK2814" i="19"/>
  <c r="AI2814" i="19"/>
  <c r="AE2814" i="19"/>
  <c r="U2814" i="19"/>
  <c r="AO2813" i="19"/>
  <c r="AK2813" i="19"/>
  <c r="AI2813" i="19"/>
  <c r="AE2813" i="19"/>
  <c r="U2813" i="19"/>
  <c r="AO2812" i="19"/>
  <c r="AK2812" i="19"/>
  <c r="AI2812" i="19"/>
  <c r="AE2812" i="19"/>
  <c r="U2812" i="19"/>
  <c r="AO2811" i="19"/>
  <c r="AK2811" i="19"/>
  <c r="AI2811" i="19"/>
  <c r="AE2811" i="19"/>
  <c r="U2811" i="19"/>
  <c r="AO2810" i="19"/>
  <c r="AK2810" i="19"/>
  <c r="AI2810" i="19"/>
  <c r="AE2810" i="19"/>
  <c r="U2810" i="19"/>
  <c r="AO2809" i="19"/>
  <c r="AK2809" i="19"/>
  <c r="AI2809" i="19"/>
  <c r="AE2809" i="19"/>
  <c r="U2809" i="19"/>
  <c r="AO2808" i="19"/>
  <c r="AK2808" i="19"/>
  <c r="AI2808" i="19"/>
  <c r="AE2808" i="19"/>
  <c r="U2808" i="19"/>
  <c r="AO2807" i="19"/>
  <c r="AK2807" i="19"/>
  <c r="AI2807" i="19"/>
  <c r="AE2807" i="19"/>
  <c r="U2807" i="19"/>
  <c r="AO2806" i="19"/>
  <c r="AK2806" i="19"/>
  <c r="AI2806" i="19"/>
  <c r="AE2806" i="19"/>
  <c r="U2806" i="19"/>
  <c r="AO2805" i="19"/>
  <c r="AK2805" i="19"/>
  <c r="AI2805" i="19"/>
  <c r="AE2805" i="19"/>
  <c r="U2805" i="19"/>
  <c r="AO2804" i="19"/>
  <c r="AK2804" i="19"/>
  <c r="AI2804" i="19"/>
  <c r="AE2804" i="19"/>
  <c r="U2804" i="19"/>
  <c r="AO2803" i="19"/>
  <c r="AK2803" i="19"/>
  <c r="AI2803" i="19"/>
  <c r="AE2803" i="19"/>
  <c r="U2803" i="19"/>
  <c r="AO2802" i="19"/>
  <c r="AK2802" i="19"/>
  <c r="AI2802" i="19"/>
  <c r="AE2802" i="19"/>
  <c r="U2802" i="19"/>
  <c r="AO2801" i="19"/>
  <c r="AK2801" i="19"/>
  <c r="AI2801" i="19"/>
  <c r="AE2801" i="19"/>
  <c r="U2801" i="19"/>
  <c r="AO2800" i="19"/>
  <c r="AK2800" i="19"/>
  <c r="AI2800" i="19"/>
  <c r="AE2800" i="19"/>
  <c r="U2800" i="19"/>
  <c r="AO2799" i="19"/>
  <c r="AK2799" i="19"/>
  <c r="AI2799" i="19"/>
  <c r="AE2799" i="19"/>
  <c r="U2799" i="19"/>
  <c r="AO2798" i="19"/>
  <c r="AK2798" i="19"/>
  <c r="AI2798" i="19"/>
  <c r="AE2798" i="19"/>
  <c r="U2798" i="19"/>
  <c r="AO2797" i="19"/>
  <c r="AK2797" i="19"/>
  <c r="AI2797" i="19"/>
  <c r="AE2797" i="19"/>
  <c r="U2797" i="19"/>
  <c r="AO2796" i="19"/>
  <c r="AK2796" i="19"/>
  <c r="AI2796" i="19"/>
  <c r="AE2796" i="19"/>
  <c r="U2796" i="19"/>
  <c r="AO2795" i="19"/>
  <c r="AK2795" i="19"/>
  <c r="AI2795" i="19"/>
  <c r="AE2795" i="19"/>
  <c r="U2795" i="19"/>
  <c r="AO2794" i="19"/>
  <c r="AK2794" i="19"/>
  <c r="AI2794" i="19"/>
  <c r="AE2794" i="19"/>
  <c r="U2794" i="19"/>
  <c r="AO2793" i="19"/>
  <c r="AK2793" i="19"/>
  <c r="AI2793" i="19"/>
  <c r="AE2793" i="19"/>
  <c r="U2793" i="19"/>
  <c r="AO2792" i="19"/>
  <c r="AK2792" i="19"/>
  <c r="AI2792" i="19"/>
  <c r="AE2792" i="19"/>
  <c r="U2792" i="19"/>
  <c r="AO2791" i="19"/>
  <c r="AK2791" i="19"/>
  <c r="AI2791" i="19"/>
  <c r="AE2791" i="19"/>
  <c r="U2791" i="19"/>
  <c r="AO2790" i="19"/>
  <c r="AK2790" i="19"/>
  <c r="AI2790" i="19"/>
  <c r="AE2790" i="19"/>
  <c r="U2790" i="19"/>
  <c r="AO2789" i="19"/>
  <c r="AK2789" i="19"/>
  <c r="AI2789" i="19"/>
  <c r="AE2789" i="19"/>
  <c r="U2789" i="19"/>
  <c r="AO2788" i="19"/>
  <c r="AK2788" i="19"/>
  <c r="AI2788" i="19"/>
  <c r="AE2788" i="19"/>
  <c r="U2788" i="19"/>
  <c r="AO2787" i="19"/>
  <c r="AK2787" i="19"/>
  <c r="AI2787" i="19"/>
  <c r="AE2787" i="19"/>
  <c r="U2787" i="19"/>
  <c r="AO2786" i="19"/>
  <c r="AK2786" i="19"/>
  <c r="AI2786" i="19"/>
  <c r="AE2786" i="19"/>
  <c r="U2786" i="19"/>
  <c r="AO2785" i="19"/>
  <c r="AK2785" i="19"/>
  <c r="AI2785" i="19"/>
  <c r="AE2785" i="19"/>
  <c r="U2785" i="19"/>
  <c r="AO2784" i="19"/>
  <c r="AK2784" i="19"/>
  <c r="AI2784" i="19"/>
  <c r="AE2784" i="19"/>
  <c r="U2784" i="19"/>
  <c r="AO2783" i="19"/>
  <c r="AK2783" i="19"/>
  <c r="AI2783" i="19"/>
  <c r="AE2783" i="19"/>
  <c r="U2783" i="19"/>
  <c r="AO2782" i="19"/>
  <c r="AK2782" i="19"/>
  <c r="AI2782" i="19"/>
  <c r="AE2782" i="19"/>
  <c r="U2782" i="19"/>
  <c r="AO2781" i="19"/>
  <c r="AK2781" i="19"/>
  <c r="AI2781" i="19"/>
  <c r="AE2781" i="19"/>
  <c r="U2781" i="19"/>
  <c r="AO2780" i="19"/>
  <c r="AK2780" i="19"/>
  <c r="AI2780" i="19"/>
  <c r="AE2780" i="19"/>
  <c r="U2780" i="19"/>
  <c r="AO2779" i="19"/>
  <c r="AK2779" i="19"/>
  <c r="AI2779" i="19"/>
  <c r="AE2779" i="19"/>
  <c r="U2779" i="19"/>
  <c r="AO2778" i="19"/>
  <c r="AK2778" i="19"/>
  <c r="AI2778" i="19"/>
  <c r="AE2778" i="19"/>
  <c r="U2778" i="19"/>
  <c r="AO2777" i="19"/>
  <c r="AK2777" i="19"/>
  <c r="AI2777" i="19"/>
  <c r="AE2777" i="19"/>
  <c r="U2777" i="19"/>
  <c r="AO2776" i="19"/>
  <c r="AK2776" i="19"/>
  <c r="AI2776" i="19"/>
  <c r="AE2776" i="19"/>
  <c r="U2776" i="19"/>
  <c r="AO2775" i="19"/>
  <c r="AK2775" i="19"/>
  <c r="AI2775" i="19"/>
  <c r="AE2775" i="19"/>
  <c r="U2775" i="19"/>
  <c r="AO2774" i="19"/>
  <c r="AK2774" i="19"/>
  <c r="AI2774" i="19"/>
  <c r="AE2774" i="19"/>
  <c r="U2774" i="19"/>
  <c r="AO2773" i="19"/>
  <c r="AK2773" i="19"/>
  <c r="AI2773" i="19"/>
  <c r="AE2773" i="19"/>
  <c r="U2773" i="19"/>
  <c r="AO2772" i="19"/>
  <c r="AK2772" i="19"/>
  <c r="AI2772" i="19"/>
  <c r="AE2772" i="19"/>
  <c r="U2772" i="19"/>
  <c r="AO2771" i="19"/>
  <c r="AK2771" i="19"/>
  <c r="AI2771" i="19"/>
  <c r="AE2771" i="19"/>
  <c r="U2771" i="19"/>
  <c r="AO2770" i="19"/>
  <c r="AK2770" i="19"/>
  <c r="AI2770" i="19"/>
  <c r="AE2770" i="19"/>
  <c r="U2770" i="19"/>
  <c r="AO2769" i="19"/>
  <c r="AK2769" i="19"/>
  <c r="AI2769" i="19"/>
  <c r="AE2769" i="19"/>
  <c r="U2769" i="19"/>
  <c r="AO2768" i="19"/>
  <c r="AK2768" i="19"/>
  <c r="AI2768" i="19"/>
  <c r="AE2768" i="19"/>
  <c r="U2768" i="19"/>
  <c r="AO2767" i="19"/>
  <c r="AK2767" i="19"/>
  <c r="AI2767" i="19"/>
  <c r="AE2767" i="19"/>
  <c r="U2767" i="19"/>
  <c r="AO2766" i="19"/>
  <c r="AK2766" i="19"/>
  <c r="AI2766" i="19"/>
  <c r="AE2766" i="19"/>
  <c r="U2766" i="19"/>
  <c r="AO2765" i="19"/>
  <c r="AK2765" i="19"/>
  <c r="AI2765" i="19"/>
  <c r="AE2765" i="19"/>
  <c r="U2765" i="19"/>
  <c r="AO2764" i="19"/>
  <c r="AK2764" i="19"/>
  <c r="AI2764" i="19"/>
  <c r="AE2764" i="19"/>
  <c r="U2764" i="19"/>
  <c r="AO2763" i="19"/>
  <c r="AK2763" i="19"/>
  <c r="AI2763" i="19"/>
  <c r="AE2763" i="19"/>
  <c r="U2763" i="19"/>
  <c r="AO2762" i="19"/>
  <c r="AK2762" i="19"/>
  <c r="AI2762" i="19"/>
  <c r="AE2762" i="19"/>
  <c r="U2762" i="19"/>
  <c r="AO2761" i="19"/>
  <c r="AK2761" i="19"/>
  <c r="AI2761" i="19"/>
  <c r="AE2761" i="19"/>
  <c r="U2761" i="19"/>
  <c r="AO2760" i="19"/>
  <c r="AK2760" i="19"/>
  <c r="AI2760" i="19"/>
  <c r="AE2760" i="19"/>
  <c r="U2760" i="19"/>
  <c r="AO2759" i="19"/>
  <c r="AK2759" i="19"/>
  <c r="AI2759" i="19"/>
  <c r="AE2759" i="19"/>
  <c r="U2759" i="19"/>
  <c r="AO2758" i="19"/>
  <c r="AK2758" i="19"/>
  <c r="AI2758" i="19"/>
  <c r="AE2758" i="19"/>
  <c r="U2758" i="19"/>
  <c r="AO2757" i="19"/>
  <c r="AK2757" i="19"/>
  <c r="AI2757" i="19"/>
  <c r="AE2757" i="19"/>
  <c r="U2757" i="19"/>
  <c r="AO2756" i="19"/>
  <c r="AK2756" i="19"/>
  <c r="AI2756" i="19"/>
  <c r="AE2756" i="19"/>
  <c r="U2756" i="19"/>
  <c r="AO2755" i="19"/>
  <c r="AK2755" i="19"/>
  <c r="AI2755" i="19"/>
  <c r="AE2755" i="19"/>
  <c r="U2755" i="19"/>
  <c r="AO2754" i="19"/>
  <c r="AK2754" i="19"/>
  <c r="AI2754" i="19"/>
  <c r="AE2754" i="19"/>
  <c r="U2754" i="19"/>
  <c r="AO2753" i="19"/>
  <c r="AK2753" i="19"/>
  <c r="AI2753" i="19"/>
  <c r="AE2753" i="19"/>
  <c r="U2753" i="19"/>
  <c r="AO2752" i="19"/>
  <c r="AK2752" i="19"/>
  <c r="AI2752" i="19"/>
  <c r="AE2752" i="19"/>
  <c r="U2752" i="19"/>
  <c r="AO2751" i="19"/>
  <c r="AK2751" i="19"/>
  <c r="AI2751" i="19"/>
  <c r="AE2751" i="19"/>
  <c r="U2751" i="19"/>
  <c r="AO2750" i="19"/>
  <c r="AK2750" i="19"/>
  <c r="AI2750" i="19"/>
  <c r="AE2750" i="19"/>
  <c r="U2750" i="19"/>
  <c r="AO2749" i="19"/>
  <c r="AK2749" i="19"/>
  <c r="AI2749" i="19"/>
  <c r="AE2749" i="19"/>
  <c r="U2749" i="19"/>
  <c r="AO2748" i="19"/>
  <c r="AK2748" i="19"/>
  <c r="AI2748" i="19"/>
  <c r="AE2748" i="19"/>
  <c r="U2748" i="19"/>
  <c r="AO2747" i="19"/>
  <c r="AK2747" i="19"/>
  <c r="AI2747" i="19"/>
  <c r="AE2747" i="19"/>
  <c r="U2747" i="19"/>
  <c r="AO2746" i="19"/>
  <c r="AK2746" i="19"/>
  <c r="AI2746" i="19"/>
  <c r="AE2746" i="19"/>
  <c r="U2746" i="19"/>
  <c r="AO2745" i="19"/>
  <c r="AK2745" i="19"/>
  <c r="AI2745" i="19"/>
  <c r="AE2745" i="19"/>
  <c r="U2745" i="19"/>
  <c r="AO2744" i="19"/>
  <c r="AK2744" i="19"/>
  <c r="AI2744" i="19"/>
  <c r="AE2744" i="19"/>
  <c r="U2744" i="19"/>
  <c r="AO2743" i="19"/>
  <c r="AK2743" i="19"/>
  <c r="AI2743" i="19"/>
  <c r="AE2743" i="19"/>
  <c r="U2743" i="19"/>
  <c r="AO2742" i="19"/>
  <c r="AK2742" i="19"/>
  <c r="AI2742" i="19"/>
  <c r="AE2742" i="19"/>
  <c r="U2742" i="19"/>
  <c r="AO2741" i="19"/>
  <c r="AK2741" i="19"/>
  <c r="AI2741" i="19"/>
  <c r="AE2741" i="19"/>
  <c r="U2741" i="19"/>
  <c r="AO2740" i="19"/>
  <c r="AK2740" i="19"/>
  <c r="AI2740" i="19"/>
  <c r="AE2740" i="19"/>
  <c r="U2740" i="19"/>
  <c r="AO2739" i="19"/>
  <c r="AK2739" i="19"/>
  <c r="AI2739" i="19"/>
  <c r="AE2739" i="19"/>
  <c r="U2739" i="19"/>
  <c r="AO2738" i="19"/>
  <c r="AK2738" i="19"/>
  <c r="AI2738" i="19"/>
  <c r="AE2738" i="19"/>
  <c r="U2738" i="19"/>
  <c r="AO2737" i="19"/>
  <c r="AK2737" i="19"/>
  <c r="AI2737" i="19"/>
  <c r="AE2737" i="19"/>
  <c r="U2737" i="19"/>
  <c r="AO2736" i="19"/>
  <c r="AK2736" i="19"/>
  <c r="AI2736" i="19"/>
  <c r="AE2736" i="19"/>
  <c r="U2736" i="19"/>
  <c r="AO2735" i="19"/>
  <c r="AK2735" i="19"/>
  <c r="AI2735" i="19"/>
  <c r="AE2735" i="19"/>
  <c r="U2735" i="19"/>
  <c r="AO2734" i="19"/>
  <c r="AK2734" i="19"/>
  <c r="AI2734" i="19"/>
  <c r="AE2734" i="19"/>
  <c r="U2734" i="19"/>
  <c r="AO2733" i="19"/>
  <c r="AK2733" i="19"/>
  <c r="AI2733" i="19"/>
  <c r="AE2733" i="19"/>
  <c r="U2733" i="19"/>
  <c r="AO2732" i="19"/>
  <c r="AK2732" i="19"/>
  <c r="AI2732" i="19"/>
  <c r="AE2732" i="19"/>
  <c r="U2732" i="19"/>
  <c r="AO2731" i="19"/>
  <c r="AK2731" i="19"/>
  <c r="AI2731" i="19"/>
  <c r="AE2731" i="19"/>
  <c r="U2731" i="19"/>
  <c r="AO2730" i="19"/>
  <c r="AK2730" i="19"/>
  <c r="AI2730" i="19"/>
  <c r="AE2730" i="19"/>
  <c r="U2730" i="19"/>
  <c r="AO2729" i="19"/>
  <c r="AK2729" i="19"/>
  <c r="AI2729" i="19"/>
  <c r="AE2729" i="19"/>
  <c r="U2729" i="19"/>
  <c r="AO2728" i="19"/>
  <c r="AK2728" i="19"/>
  <c r="AI2728" i="19"/>
  <c r="AE2728" i="19"/>
  <c r="U2728" i="19"/>
  <c r="AO2727" i="19"/>
  <c r="AK2727" i="19"/>
  <c r="AI2727" i="19"/>
  <c r="AE2727" i="19"/>
  <c r="U2727" i="19"/>
  <c r="AO2726" i="19"/>
  <c r="AK2726" i="19"/>
  <c r="AI2726" i="19"/>
  <c r="AE2726" i="19"/>
  <c r="U2726" i="19"/>
  <c r="AO2725" i="19"/>
  <c r="AK2725" i="19"/>
  <c r="AI2725" i="19"/>
  <c r="AE2725" i="19"/>
  <c r="U2725" i="19"/>
  <c r="AO2724" i="19"/>
  <c r="AK2724" i="19"/>
  <c r="AI2724" i="19"/>
  <c r="AE2724" i="19"/>
  <c r="U2724" i="19"/>
  <c r="AO2723" i="19"/>
  <c r="AK2723" i="19"/>
  <c r="AI2723" i="19"/>
  <c r="AE2723" i="19"/>
  <c r="U2723" i="19"/>
  <c r="AO2722" i="19"/>
  <c r="AK2722" i="19"/>
  <c r="AI2722" i="19"/>
  <c r="AE2722" i="19"/>
  <c r="U2722" i="19"/>
  <c r="AO2721" i="19"/>
  <c r="AK2721" i="19"/>
  <c r="AI2721" i="19"/>
  <c r="AE2721" i="19"/>
  <c r="U2721" i="19"/>
  <c r="AO2720" i="19"/>
  <c r="AK2720" i="19"/>
  <c r="AI2720" i="19"/>
  <c r="AE2720" i="19"/>
  <c r="U2720" i="19"/>
  <c r="AO2719" i="19"/>
  <c r="AK2719" i="19"/>
  <c r="AI2719" i="19"/>
  <c r="AE2719" i="19"/>
  <c r="U2719" i="19"/>
  <c r="AO2718" i="19"/>
  <c r="AK2718" i="19"/>
  <c r="AI2718" i="19"/>
  <c r="AE2718" i="19"/>
  <c r="U2718" i="19"/>
  <c r="AO2717" i="19"/>
  <c r="AK2717" i="19"/>
  <c r="AI2717" i="19"/>
  <c r="AE2717" i="19"/>
  <c r="U2717" i="19"/>
  <c r="AO2716" i="19"/>
  <c r="AK2716" i="19"/>
  <c r="AI2716" i="19"/>
  <c r="AE2716" i="19"/>
  <c r="U2716" i="19"/>
  <c r="AO2715" i="19"/>
  <c r="AK2715" i="19"/>
  <c r="AI2715" i="19"/>
  <c r="AE2715" i="19"/>
  <c r="U2715" i="19"/>
  <c r="AO2714" i="19"/>
  <c r="AK2714" i="19"/>
  <c r="AI2714" i="19"/>
  <c r="AE2714" i="19"/>
  <c r="U2714" i="19"/>
  <c r="AO2713" i="19"/>
  <c r="AK2713" i="19"/>
  <c r="AI2713" i="19"/>
  <c r="AE2713" i="19"/>
  <c r="U2713" i="19"/>
  <c r="AO2712" i="19"/>
  <c r="AK2712" i="19"/>
  <c r="AI2712" i="19"/>
  <c r="AE2712" i="19"/>
  <c r="U2712" i="19"/>
  <c r="AO2711" i="19"/>
  <c r="AK2711" i="19"/>
  <c r="AI2711" i="19"/>
  <c r="AE2711" i="19"/>
  <c r="U2711" i="19"/>
  <c r="AO2710" i="19"/>
  <c r="AK2710" i="19"/>
  <c r="AI2710" i="19"/>
  <c r="AE2710" i="19"/>
  <c r="U2710" i="19"/>
  <c r="AO2709" i="19"/>
  <c r="AK2709" i="19"/>
  <c r="AI2709" i="19"/>
  <c r="AE2709" i="19"/>
  <c r="U2709" i="19"/>
  <c r="AO2708" i="19"/>
  <c r="AK2708" i="19"/>
  <c r="AI2708" i="19"/>
  <c r="AE2708" i="19"/>
  <c r="U2708" i="19"/>
  <c r="AO2707" i="19"/>
  <c r="AK2707" i="19"/>
  <c r="AI2707" i="19"/>
  <c r="AE2707" i="19"/>
  <c r="U2707" i="19"/>
  <c r="AO2706" i="19"/>
  <c r="AK2706" i="19"/>
  <c r="AI2706" i="19"/>
  <c r="AE2706" i="19"/>
  <c r="U2706" i="19"/>
  <c r="AO2705" i="19"/>
  <c r="AK2705" i="19"/>
  <c r="AI2705" i="19"/>
  <c r="AE2705" i="19"/>
  <c r="U2705" i="19"/>
  <c r="AO2704" i="19"/>
  <c r="AK2704" i="19"/>
  <c r="AI2704" i="19"/>
  <c r="AE2704" i="19"/>
  <c r="U2704" i="19"/>
  <c r="AO2703" i="19"/>
  <c r="AK2703" i="19"/>
  <c r="AI2703" i="19"/>
  <c r="AE2703" i="19"/>
  <c r="U2703" i="19"/>
  <c r="AO2702" i="19"/>
  <c r="AK2702" i="19"/>
  <c r="AI2702" i="19"/>
  <c r="AE2702" i="19"/>
  <c r="U2702" i="19"/>
  <c r="AO2701" i="19"/>
  <c r="AK2701" i="19"/>
  <c r="AI2701" i="19"/>
  <c r="AE2701" i="19"/>
  <c r="U2701" i="19"/>
  <c r="AO2700" i="19"/>
  <c r="AK2700" i="19"/>
  <c r="AI2700" i="19"/>
  <c r="AE2700" i="19"/>
  <c r="U2700" i="19"/>
  <c r="AO2699" i="19"/>
  <c r="AK2699" i="19"/>
  <c r="AI2699" i="19"/>
  <c r="AE2699" i="19"/>
  <c r="U2699" i="19"/>
  <c r="AO2698" i="19"/>
  <c r="AK2698" i="19"/>
  <c r="AI2698" i="19"/>
  <c r="AE2698" i="19"/>
  <c r="U2698" i="19"/>
  <c r="AO2697" i="19"/>
  <c r="AK2697" i="19"/>
  <c r="AI2697" i="19"/>
  <c r="AE2697" i="19"/>
  <c r="U2697" i="19"/>
  <c r="AO2696" i="19"/>
  <c r="AK2696" i="19"/>
  <c r="AI2696" i="19"/>
  <c r="AE2696" i="19"/>
  <c r="U2696" i="19"/>
  <c r="AO2695" i="19"/>
  <c r="AK2695" i="19"/>
  <c r="AI2695" i="19"/>
  <c r="AE2695" i="19"/>
  <c r="U2695" i="19"/>
  <c r="AO2694" i="19"/>
  <c r="AK2694" i="19"/>
  <c r="AI2694" i="19"/>
  <c r="AE2694" i="19"/>
  <c r="U2694" i="19"/>
  <c r="AO2693" i="19"/>
  <c r="AK2693" i="19"/>
  <c r="AI2693" i="19"/>
  <c r="AE2693" i="19"/>
  <c r="U2693" i="19"/>
  <c r="AO2692" i="19"/>
  <c r="AK2692" i="19"/>
  <c r="AI2692" i="19"/>
  <c r="AE2692" i="19"/>
  <c r="U2692" i="19"/>
  <c r="AO2691" i="19"/>
  <c r="AK2691" i="19"/>
  <c r="AI2691" i="19"/>
  <c r="AE2691" i="19"/>
  <c r="U2691" i="19"/>
  <c r="AO2690" i="19"/>
  <c r="AK2690" i="19"/>
  <c r="AI2690" i="19"/>
  <c r="AE2690" i="19"/>
  <c r="U2690" i="19"/>
  <c r="AO2689" i="19"/>
  <c r="AK2689" i="19"/>
  <c r="AI2689" i="19"/>
  <c r="AE2689" i="19"/>
  <c r="U2689" i="19"/>
  <c r="AO2688" i="19"/>
  <c r="AK2688" i="19"/>
  <c r="AI2688" i="19"/>
  <c r="AE2688" i="19"/>
  <c r="U2688" i="19"/>
  <c r="AO2687" i="19"/>
  <c r="AK2687" i="19"/>
  <c r="AI2687" i="19"/>
  <c r="AE2687" i="19"/>
  <c r="U2687" i="19"/>
  <c r="AO2686" i="19"/>
  <c r="AK2686" i="19"/>
  <c r="AI2686" i="19"/>
  <c r="AE2686" i="19"/>
  <c r="U2686" i="19"/>
  <c r="AO2685" i="19"/>
  <c r="AK2685" i="19"/>
  <c r="AI2685" i="19"/>
  <c r="AE2685" i="19"/>
  <c r="U2685" i="19"/>
  <c r="AO2684" i="19"/>
  <c r="AK2684" i="19"/>
  <c r="AI2684" i="19"/>
  <c r="AE2684" i="19"/>
  <c r="U2684" i="19"/>
  <c r="AO2683" i="19"/>
  <c r="AK2683" i="19"/>
  <c r="AI2683" i="19"/>
  <c r="AE2683" i="19"/>
  <c r="U2683" i="19"/>
  <c r="AO2682" i="19"/>
  <c r="AK2682" i="19"/>
  <c r="AI2682" i="19"/>
  <c r="AE2682" i="19"/>
  <c r="U2682" i="19"/>
  <c r="AO2681" i="19"/>
  <c r="AK2681" i="19"/>
  <c r="AI2681" i="19"/>
  <c r="AE2681" i="19"/>
  <c r="U2681" i="19"/>
  <c r="AO2680" i="19"/>
  <c r="AK2680" i="19"/>
  <c r="AI2680" i="19"/>
  <c r="AE2680" i="19"/>
  <c r="U2680" i="19"/>
  <c r="AO2679" i="19"/>
  <c r="AK2679" i="19"/>
  <c r="AI2679" i="19"/>
  <c r="AE2679" i="19"/>
  <c r="U2679" i="19"/>
  <c r="AO2678" i="19"/>
  <c r="AK2678" i="19"/>
  <c r="AI2678" i="19"/>
  <c r="AE2678" i="19"/>
  <c r="U2678" i="19"/>
  <c r="AO2677" i="19"/>
  <c r="AK2677" i="19"/>
  <c r="AI2677" i="19"/>
  <c r="AE2677" i="19"/>
  <c r="U2677" i="19"/>
  <c r="AO2676" i="19"/>
  <c r="AK2676" i="19"/>
  <c r="AI2676" i="19"/>
  <c r="AE2676" i="19"/>
  <c r="U2676" i="19"/>
  <c r="AO2675" i="19"/>
  <c r="AK2675" i="19"/>
  <c r="AI2675" i="19"/>
  <c r="AE2675" i="19"/>
  <c r="U2675" i="19"/>
  <c r="AO2674" i="19"/>
  <c r="AK2674" i="19"/>
  <c r="AI2674" i="19"/>
  <c r="AE2674" i="19"/>
  <c r="U2674" i="19"/>
  <c r="AO2673" i="19"/>
  <c r="AK2673" i="19"/>
  <c r="AI2673" i="19"/>
  <c r="AE2673" i="19"/>
  <c r="U2673" i="19"/>
  <c r="AO2672" i="19"/>
  <c r="AK2672" i="19"/>
  <c r="AI2672" i="19"/>
  <c r="AE2672" i="19"/>
  <c r="U2672" i="19"/>
  <c r="AO2671" i="19"/>
  <c r="AK2671" i="19"/>
  <c r="AI2671" i="19"/>
  <c r="AE2671" i="19"/>
  <c r="U2671" i="19"/>
  <c r="AO2670" i="19"/>
  <c r="AK2670" i="19"/>
  <c r="AI2670" i="19"/>
  <c r="AE2670" i="19"/>
  <c r="U2670" i="19"/>
  <c r="AO2669" i="19"/>
  <c r="AK2669" i="19"/>
  <c r="AI2669" i="19"/>
  <c r="AE2669" i="19"/>
  <c r="U2669" i="19"/>
  <c r="AO2668" i="19"/>
  <c r="AK2668" i="19"/>
  <c r="AI2668" i="19"/>
  <c r="AE2668" i="19"/>
  <c r="U2668" i="19"/>
  <c r="AO2667" i="19"/>
  <c r="AK2667" i="19"/>
  <c r="AI2667" i="19"/>
  <c r="AE2667" i="19"/>
  <c r="U2667" i="19"/>
  <c r="AO2666" i="19"/>
  <c r="AK2666" i="19"/>
  <c r="AI2666" i="19"/>
  <c r="AE2666" i="19"/>
  <c r="U2666" i="19"/>
  <c r="AO2665" i="19"/>
  <c r="AK2665" i="19"/>
  <c r="AI2665" i="19"/>
  <c r="AE2665" i="19"/>
  <c r="U2665" i="19"/>
  <c r="AO2664" i="19"/>
  <c r="AK2664" i="19"/>
  <c r="AI2664" i="19"/>
  <c r="AE2664" i="19"/>
  <c r="U2664" i="19"/>
  <c r="AO2663" i="19"/>
  <c r="AK2663" i="19"/>
  <c r="AI2663" i="19"/>
  <c r="AE2663" i="19"/>
  <c r="U2663" i="19"/>
  <c r="AO2662" i="19"/>
  <c r="AK2662" i="19"/>
  <c r="AI2662" i="19"/>
  <c r="AE2662" i="19"/>
  <c r="U2662" i="19"/>
  <c r="AO2661" i="19"/>
  <c r="AK2661" i="19"/>
  <c r="AI2661" i="19"/>
  <c r="AE2661" i="19"/>
  <c r="U2661" i="19"/>
  <c r="AO2660" i="19"/>
  <c r="AK2660" i="19"/>
  <c r="AI2660" i="19"/>
  <c r="AE2660" i="19"/>
  <c r="U2660" i="19"/>
  <c r="AO2659" i="19"/>
  <c r="AK2659" i="19"/>
  <c r="AI2659" i="19"/>
  <c r="AE2659" i="19"/>
  <c r="U2659" i="19"/>
  <c r="AO2658" i="19"/>
  <c r="AK2658" i="19"/>
  <c r="AI2658" i="19"/>
  <c r="AE2658" i="19"/>
  <c r="U2658" i="19"/>
  <c r="AO2657" i="19"/>
  <c r="AK2657" i="19"/>
  <c r="AN2653" i="19" s="1"/>
  <c r="AI2657" i="19"/>
  <c r="AE2657" i="19"/>
  <c r="U2657" i="19"/>
  <c r="AO2656" i="19"/>
  <c r="AK2656" i="19"/>
  <c r="AI2656" i="19"/>
  <c r="AE2656" i="19"/>
  <c r="U2656" i="19"/>
  <c r="AO2655" i="19"/>
  <c r="AK2655" i="19"/>
  <c r="AI2655" i="19"/>
  <c r="AE2655" i="19"/>
  <c r="U2655" i="19"/>
  <c r="AO2654" i="19"/>
  <c r="AK2654" i="19"/>
  <c r="AI2654" i="19"/>
  <c r="AE2654" i="19"/>
  <c r="U2654" i="19"/>
  <c r="AO2653" i="19"/>
  <c r="AK2653" i="19"/>
  <c r="AI2653" i="19"/>
  <c r="AE2653" i="19"/>
  <c r="U2653" i="19"/>
  <c r="AO2652" i="19"/>
  <c r="AK2652" i="19"/>
  <c r="AI2652" i="19"/>
  <c r="AE2652" i="19"/>
  <c r="U2652" i="19"/>
  <c r="AO2651" i="19"/>
  <c r="AK2651" i="19"/>
  <c r="AI2651" i="19"/>
  <c r="AE2651" i="19"/>
  <c r="U2651" i="19"/>
  <c r="AO2650" i="19"/>
  <c r="AK2650" i="19"/>
  <c r="AI2650" i="19"/>
  <c r="AE2650" i="19"/>
  <c r="U2650" i="19"/>
  <c r="AO2649" i="19"/>
  <c r="AK2649" i="19"/>
  <c r="AI2649" i="19"/>
  <c r="AE2649" i="19"/>
  <c r="U2649" i="19"/>
  <c r="AO2648" i="19"/>
  <c r="AK2648" i="19"/>
  <c r="AI2648" i="19"/>
  <c r="AE2648" i="19"/>
  <c r="U2648" i="19"/>
  <c r="AO2647" i="19"/>
  <c r="AK2647" i="19"/>
  <c r="AI2647" i="19"/>
  <c r="AE2647" i="19"/>
  <c r="U2647" i="19"/>
  <c r="AO2646" i="19"/>
  <c r="AK2646" i="19"/>
  <c r="AI2646" i="19"/>
  <c r="AE2646" i="19"/>
  <c r="U2646" i="19"/>
  <c r="AO2645" i="19"/>
  <c r="AK2645" i="19"/>
  <c r="AI2645" i="19"/>
  <c r="AE2645" i="19"/>
  <c r="U2645" i="19"/>
  <c r="AO2644" i="19"/>
  <c r="AK2644" i="19"/>
  <c r="AI2644" i="19"/>
  <c r="AE2644" i="19"/>
  <c r="U2644" i="19"/>
  <c r="AO2643" i="19"/>
  <c r="AK2643" i="19"/>
  <c r="AI2643" i="19"/>
  <c r="AE2643" i="19"/>
  <c r="U2643" i="19"/>
  <c r="AO2642" i="19"/>
  <c r="AK2642" i="19"/>
  <c r="AI2642" i="19"/>
  <c r="AE2642" i="19"/>
  <c r="U2642" i="19"/>
  <c r="AO2641" i="19"/>
  <c r="AK2641" i="19"/>
  <c r="AI2641" i="19"/>
  <c r="AE2641" i="19"/>
  <c r="U2641" i="19"/>
  <c r="AO2640" i="19"/>
  <c r="AK2640" i="19"/>
  <c r="AI2640" i="19"/>
  <c r="AE2640" i="19"/>
  <c r="U2640" i="19"/>
  <c r="AO2639" i="19"/>
  <c r="AK2639" i="19"/>
  <c r="AI2639" i="19"/>
  <c r="AE2639" i="19"/>
  <c r="U2639" i="19"/>
  <c r="AO2638" i="19"/>
  <c r="AK2638" i="19"/>
  <c r="AI2638" i="19"/>
  <c r="AE2638" i="19"/>
  <c r="U2638" i="19"/>
  <c r="AO2637" i="19"/>
  <c r="AK2637" i="19"/>
  <c r="AI2637" i="19"/>
  <c r="AE2637" i="19"/>
  <c r="U2637" i="19"/>
  <c r="AO2636" i="19"/>
  <c r="AK2636" i="19"/>
  <c r="AI2636" i="19"/>
  <c r="AE2636" i="19"/>
  <c r="U2636" i="19"/>
  <c r="AO2635" i="19"/>
  <c r="AK2635" i="19"/>
  <c r="AI2635" i="19"/>
  <c r="AE2635" i="19"/>
  <c r="U2635" i="19"/>
  <c r="AO2634" i="19"/>
  <c r="AK2634" i="19"/>
  <c r="AI2634" i="19"/>
  <c r="AE2634" i="19"/>
  <c r="U2634" i="19"/>
  <c r="AO2633" i="19"/>
  <c r="AK2633" i="19"/>
  <c r="AI2633" i="19"/>
  <c r="AE2633" i="19"/>
  <c r="U2633" i="19"/>
  <c r="AO2632" i="19"/>
  <c r="AK2632" i="19"/>
  <c r="AI2632" i="19"/>
  <c r="AE2632" i="19"/>
  <c r="U2632" i="19"/>
  <c r="AO2631" i="19"/>
  <c r="AK2631" i="19"/>
  <c r="AI2631" i="19"/>
  <c r="AE2631" i="19"/>
  <c r="U2631" i="19"/>
  <c r="AO2630" i="19"/>
  <c r="AK2630" i="19"/>
  <c r="AI2630" i="19"/>
  <c r="AE2630" i="19"/>
  <c r="U2630" i="19"/>
  <c r="AO2629" i="19"/>
  <c r="AK2629" i="19"/>
  <c r="AI2629" i="19"/>
  <c r="AE2629" i="19"/>
  <c r="U2629" i="19"/>
  <c r="AO2628" i="19"/>
  <c r="AK2628" i="19"/>
  <c r="AI2628" i="19"/>
  <c r="AE2628" i="19"/>
  <c r="U2628" i="19"/>
  <c r="AO2627" i="19"/>
  <c r="AK2627" i="19"/>
  <c r="AI2627" i="19"/>
  <c r="AE2627" i="19"/>
  <c r="U2627" i="19"/>
  <c r="AO2626" i="19"/>
  <c r="AK2626" i="19"/>
  <c r="AI2626" i="19"/>
  <c r="AE2626" i="19"/>
  <c r="U2626" i="19"/>
  <c r="AO2625" i="19"/>
  <c r="AK2625" i="19"/>
  <c r="AN2618" i="19" s="1"/>
  <c r="AI2625" i="19"/>
  <c r="AE2625" i="19"/>
  <c r="U2625" i="19"/>
  <c r="AO2624" i="19"/>
  <c r="AK2624" i="19"/>
  <c r="AI2624" i="19"/>
  <c r="AE2624" i="19"/>
  <c r="U2624" i="19"/>
  <c r="AO2623" i="19"/>
  <c r="AK2623" i="19"/>
  <c r="AI2623" i="19"/>
  <c r="AE2623" i="19"/>
  <c r="U2623" i="19"/>
  <c r="AO2622" i="19"/>
  <c r="AK2622" i="19"/>
  <c r="AI2622" i="19"/>
  <c r="AE2622" i="19"/>
  <c r="U2622" i="19"/>
  <c r="AO2621" i="19"/>
  <c r="AK2621" i="19"/>
  <c r="AI2621" i="19"/>
  <c r="AE2621" i="19"/>
  <c r="U2621" i="19"/>
  <c r="AO2620" i="19"/>
  <c r="AK2620" i="19"/>
  <c r="AI2620" i="19"/>
  <c r="AE2620" i="19"/>
  <c r="U2620" i="19"/>
  <c r="AO2619" i="19"/>
  <c r="AK2619" i="19"/>
  <c r="AI2619" i="19"/>
  <c r="AE2619" i="19"/>
  <c r="U2619" i="19"/>
  <c r="AO2618" i="19"/>
  <c r="AK2618" i="19"/>
  <c r="AI2618" i="19"/>
  <c r="AE2618" i="19"/>
  <c r="U2618" i="19"/>
  <c r="AO2617" i="19"/>
  <c r="AK2617" i="19"/>
  <c r="AI2617" i="19"/>
  <c r="AE2617" i="19"/>
  <c r="U2617" i="19"/>
  <c r="AO2616" i="19"/>
  <c r="AK2616" i="19"/>
  <c r="AI2616" i="19"/>
  <c r="AE2616" i="19"/>
  <c r="U2616" i="19"/>
  <c r="AO2615" i="19"/>
  <c r="AK2615" i="19"/>
  <c r="AI2615" i="19"/>
  <c r="AE2615" i="19"/>
  <c r="U2615" i="19"/>
  <c r="AO2614" i="19"/>
  <c r="AK2614" i="19"/>
  <c r="AI2614" i="19"/>
  <c r="AE2614" i="19"/>
  <c r="U2614" i="19"/>
  <c r="AO2613" i="19"/>
  <c r="AK2613" i="19"/>
  <c r="AI2613" i="19"/>
  <c r="AE2613" i="19"/>
  <c r="U2613" i="19"/>
  <c r="AO2612" i="19"/>
  <c r="AK2612" i="19"/>
  <c r="AI2612" i="19"/>
  <c r="AE2612" i="19"/>
  <c r="U2612" i="19"/>
  <c r="AO2611" i="19"/>
  <c r="AK2611" i="19"/>
  <c r="AI2611" i="19"/>
  <c r="AE2611" i="19"/>
  <c r="U2611" i="19"/>
  <c r="AO2610" i="19"/>
  <c r="AK2610" i="19"/>
  <c r="AI2610" i="19"/>
  <c r="AE2610" i="19"/>
  <c r="U2610" i="19"/>
  <c r="AO2609" i="19"/>
  <c r="AK2609" i="19"/>
  <c r="AI2609" i="19"/>
  <c r="AE2609" i="19"/>
  <c r="U2609" i="19"/>
  <c r="AO2608" i="19"/>
  <c r="AK2608" i="19"/>
  <c r="AI2608" i="19"/>
  <c r="AE2608" i="19"/>
  <c r="U2608" i="19"/>
  <c r="AO2607" i="19"/>
  <c r="AK2607" i="19"/>
  <c r="AI2607" i="19"/>
  <c r="AE2607" i="19"/>
  <c r="U2607" i="19"/>
  <c r="AO2606" i="19"/>
  <c r="AK2606" i="19"/>
  <c r="AI2606" i="19"/>
  <c r="AE2606" i="19"/>
  <c r="U2606" i="19"/>
  <c r="AO2605" i="19"/>
  <c r="AK2605" i="19"/>
  <c r="AI2605" i="19"/>
  <c r="AE2605" i="19"/>
  <c r="U2605" i="19"/>
  <c r="AO2604" i="19"/>
  <c r="AK2604" i="19"/>
  <c r="AI2604" i="19"/>
  <c r="AE2604" i="19"/>
  <c r="U2604" i="19"/>
  <c r="AO2603" i="19"/>
  <c r="AK2603" i="19"/>
  <c r="AI2603" i="19"/>
  <c r="AE2603" i="19"/>
  <c r="U2603" i="19"/>
  <c r="AO2602" i="19"/>
  <c r="AK2602" i="19"/>
  <c r="AI2602" i="19"/>
  <c r="AE2602" i="19"/>
  <c r="U2602" i="19"/>
  <c r="AO2601" i="19"/>
  <c r="AK2601" i="19"/>
  <c r="AI2601" i="19"/>
  <c r="AE2601" i="19"/>
  <c r="U2601" i="19"/>
  <c r="AO2600" i="19"/>
  <c r="AK2600" i="19"/>
  <c r="AI2600" i="19"/>
  <c r="AE2600" i="19"/>
  <c r="U2600" i="19"/>
  <c r="AO2599" i="19"/>
  <c r="AK2599" i="19"/>
  <c r="AI2599" i="19"/>
  <c r="AE2599" i="19"/>
  <c r="U2599" i="19"/>
  <c r="AO2598" i="19"/>
  <c r="AK2598" i="19"/>
  <c r="AI2598" i="19"/>
  <c r="AE2598" i="19"/>
  <c r="U2598" i="19"/>
  <c r="AO2597" i="19"/>
  <c r="AK2597" i="19"/>
  <c r="AI2597" i="19"/>
  <c r="AE2597" i="19"/>
  <c r="U2597" i="19"/>
  <c r="AO2596" i="19"/>
  <c r="AK2596" i="19"/>
  <c r="AI2596" i="19"/>
  <c r="AE2596" i="19"/>
  <c r="U2596" i="19"/>
  <c r="AO2595" i="19"/>
  <c r="AK2595" i="19"/>
  <c r="AI2595" i="19"/>
  <c r="AE2595" i="19"/>
  <c r="U2595" i="19"/>
  <c r="AO2594" i="19"/>
  <c r="AK2594" i="19"/>
  <c r="AI2594" i="19"/>
  <c r="AE2594" i="19"/>
  <c r="U2594" i="19"/>
  <c r="AO2593" i="19"/>
  <c r="AK2593" i="19"/>
  <c r="AI2593" i="19"/>
  <c r="AE2593" i="19"/>
  <c r="U2593" i="19"/>
  <c r="AO2592" i="19"/>
  <c r="AK2592" i="19"/>
  <c r="AI2592" i="19"/>
  <c r="AE2592" i="19"/>
  <c r="U2592" i="19"/>
  <c r="AO2591" i="19"/>
  <c r="AK2591" i="19"/>
  <c r="AI2591" i="19"/>
  <c r="AE2591" i="19"/>
  <c r="U2591" i="19"/>
  <c r="AO2590" i="19"/>
  <c r="AK2590" i="19"/>
  <c r="AI2590" i="19"/>
  <c r="AE2590" i="19"/>
  <c r="U2590" i="19"/>
  <c r="AO2589" i="19"/>
  <c r="AK2589" i="19"/>
  <c r="AI2589" i="19"/>
  <c r="AE2589" i="19"/>
  <c r="U2589" i="19"/>
  <c r="AO2588" i="19"/>
  <c r="AK2588" i="19"/>
  <c r="AI2588" i="19"/>
  <c r="AE2588" i="19"/>
  <c r="U2588" i="19"/>
  <c r="AO2587" i="19"/>
  <c r="AK2587" i="19"/>
  <c r="AI2587" i="19"/>
  <c r="AE2587" i="19"/>
  <c r="U2587" i="19"/>
  <c r="AO2586" i="19"/>
  <c r="AK2586" i="19"/>
  <c r="AI2586" i="19"/>
  <c r="AE2586" i="19"/>
  <c r="U2586" i="19"/>
  <c r="AO2585" i="19"/>
  <c r="AK2585" i="19"/>
  <c r="AI2585" i="19"/>
  <c r="AE2585" i="19"/>
  <c r="U2585" i="19"/>
  <c r="AO2584" i="19"/>
  <c r="AK2584" i="19"/>
  <c r="AI2584" i="19"/>
  <c r="AE2584" i="19"/>
  <c r="U2584" i="19"/>
  <c r="AO2583" i="19"/>
  <c r="AK2583" i="19"/>
  <c r="AI2583" i="19"/>
  <c r="AE2583" i="19"/>
  <c r="U2583" i="19"/>
  <c r="AO2582" i="19"/>
  <c r="AK2582" i="19"/>
  <c r="AI2582" i="19"/>
  <c r="AE2582" i="19"/>
  <c r="U2582" i="19"/>
  <c r="AO2581" i="19"/>
  <c r="AK2581" i="19"/>
  <c r="AI2581" i="19"/>
  <c r="AE2581" i="19"/>
  <c r="U2581" i="19"/>
  <c r="AO2580" i="19"/>
  <c r="AK2580" i="19"/>
  <c r="AI2580" i="19"/>
  <c r="AE2580" i="19"/>
  <c r="U2580" i="19"/>
  <c r="AO2579" i="19"/>
  <c r="AK2579" i="19"/>
  <c r="AI2579" i="19"/>
  <c r="AE2579" i="19"/>
  <c r="U2579" i="19"/>
  <c r="AO2578" i="19"/>
  <c r="AK2578" i="19"/>
  <c r="AI2578" i="19"/>
  <c r="AE2578" i="19"/>
  <c r="U2578" i="19"/>
  <c r="AO2577" i="19"/>
  <c r="AK2577" i="19"/>
  <c r="AI2577" i="19"/>
  <c r="AE2577" i="19"/>
  <c r="U2577" i="19"/>
  <c r="AO2576" i="19"/>
  <c r="AK2576" i="19"/>
  <c r="AI2576" i="19"/>
  <c r="AE2576" i="19"/>
  <c r="U2576" i="19"/>
  <c r="AO2575" i="19"/>
  <c r="AK2575" i="19"/>
  <c r="AI2575" i="19"/>
  <c r="AE2575" i="19"/>
  <c r="U2575" i="19"/>
  <c r="AO2574" i="19"/>
  <c r="AK2574" i="19"/>
  <c r="AI2574" i="19"/>
  <c r="AE2574" i="19"/>
  <c r="U2574" i="19"/>
  <c r="AO2573" i="19"/>
  <c r="AK2573" i="19"/>
  <c r="AI2573" i="19"/>
  <c r="AE2573" i="19"/>
  <c r="U2573" i="19"/>
  <c r="AO2572" i="19"/>
  <c r="AK2572" i="19"/>
  <c r="AI2572" i="19"/>
  <c r="AE2572" i="19"/>
  <c r="U2572" i="19"/>
  <c r="AO2571" i="19"/>
  <c r="AK2571" i="19"/>
  <c r="AI2571" i="19"/>
  <c r="AE2571" i="19"/>
  <c r="U2571" i="19"/>
  <c r="AO2570" i="19"/>
  <c r="AK2570" i="19"/>
  <c r="AI2570" i="19"/>
  <c r="AE2570" i="19"/>
  <c r="U2570" i="19"/>
  <c r="AO2569" i="19"/>
  <c r="AK2569" i="19"/>
  <c r="AI2569" i="19"/>
  <c r="AE2569" i="19"/>
  <c r="U2569" i="19"/>
  <c r="AO2568" i="19"/>
  <c r="AK2568" i="19"/>
  <c r="AI2568" i="19"/>
  <c r="AE2568" i="19"/>
  <c r="U2568" i="19"/>
  <c r="AO2567" i="19"/>
  <c r="AK2567" i="19"/>
  <c r="AI2567" i="19"/>
  <c r="AE2567" i="19"/>
  <c r="U2567" i="19"/>
  <c r="AO2566" i="19"/>
  <c r="AK2566" i="19"/>
  <c r="AI2566" i="19"/>
  <c r="AE2566" i="19"/>
  <c r="U2566" i="19"/>
  <c r="AO2565" i="19"/>
  <c r="AK2565" i="19"/>
  <c r="AI2565" i="19"/>
  <c r="AE2565" i="19"/>
  <c r="U2565" i="19"/>
  <c r="AO2564" i="19"/>
  <c r="AK2564" i="19"/>
  <c r="AI2564" i="19"/>
  <c r="AE2564" i="19"/>
  <c r="U2564" i="19"/>
  <c r="AO2563" i="19"/>
  <c r="AK2563" i="19"/>
  <c r="AI2563" i="19"/>
  <c r="AE2563" i="19"/>
  <c r="U2563" i="19"/>
  <c r="AO2562" i="19"/>
  <c r="AK2562" i="19"/>
  <c r="AI2562" i="19"/>
  <c r="AE2562" i="19"/>
  <c r="U2562" i="19"/>
  <c r="AO2561" i="19"/>
  <c r="AK2561" i="19"/>
  <c r="AI2561" i="19"/>
  <c r="AE2561" i="19"/>
  <c r="U2561" i="19"/>
  <c r="AO2560" i="19"/>
  <c r="AK2560" i="19"/>
  <c r="AI2560" i="19"/>
  <c r="AE2560" i="19"/>
  <c r="U2560" i="19"/>
  <c r="AO2559" i="19"/>
  <c r="AK2559" i="19"/>
  <c r="AI2559" i="19"/>
  <c r="AE2559" i="19"/>
  <c r="U2559" i="19"/>
  <c r="AO2558" i="19"/>
  <c r="AK2558" i="19"/>
  <c r="AI2558" i="19"/>
  <c r="AE2558" i="19"/>
  <c r="U2558" i="19"/>
  <c r="AO2557" i="19"/>
  <c r="AK2557" i="19"/>
  <c r="AI2557" i="19"/>
  <c r="AE2557" i="19"/>
  <c r="U2557" i="19"/>
  <c r="AO2556" i="19"/>
  <c r="AK2556" i="19"/>
  <c r="AI2556" i="19"/>
  <c r="AE2556" i="19"/>
  <c r="U2556" i="19"/>
  <c r="AO2555" i="19"/>
  <c r="AK2555" i="19"/>
  <c r="AI2555" i="19"/>
  <c r="AE2555" i="19"/>
  <c r="U2555" i="19"/>
  <c r="AO2554" i="19"/>
  <c r="AK2554" i="19"/>
  <c r="AI2554" i="19"/>
  <c r="AE2554" i="19"/>
  <c r="U2554" i="19"/>
  <c r="AO2553" i="19"/>
  <c r="AK2553" i="19"/>
  <c r="AI2553" i="19"/>
  <c r="AE2553" i="19"/>
  <c r="U2553" i="19"/>
  <c r="AO2552" i="19"/>
  <c r="AK2552" i="19"/>
  <c r="AI2552" i="19"/>
  <c r="AE2552" i="19"/>
  <c r="U2552" i="19"/>
  <c r="AO2551" i="19"/>
  <c r="AK2551" i="19"/>
  <c r="AI2551" i="19"/>
  <c r="AE2551" i="19"/>
  <c r="U2551" i="19"/>
  <c r="AO2550" i="19"/>
  <c r="AK2550" i="19"/>
  <c r="AI2550" i="19"/>
  <c r="AE2550" i="19"/>
  <c r="U2550" i="19"/>
  <c r="AO2549" i="19"/>
  <c r="AK2549" i="19"/>
  <c r="AI2549" i="19"/>
  <c r="AE2549" i="19"/>
  <c r="U2549" i="19"/>
  <c r="AO2548" i="19"/>
  <c r="AK2548" i="19"/>
  <c r="AI2548" i="19"/>
  <c r="AE2548" i="19"/>
  <c r="U2548" i="19"/>
  <c r="AO2547" i="19"/>
  <c r="AK2547" i="19"/>
  <c r="AI2547" i="19"/>
  <c r="AE2547" i="19"/>
  <c r="U2547" i="19"/>
  <c r="AO2546" i="19"/>
  <c r="AK2546" i="19"/>
  <c r="AI2546" i="19"/>
  <c r="AE2546" i="19"/>
  <c r="U2546" i="19"/>
  <c r="AO2545" i="19"/>
  <c r="AK2545" i="19"/>
  <c r="AI2545" i="19"/>
  <c r="AE2545" i="19"/>
  <c r="U2545" i="19"/>
  <c r="AO2544" i="19"/>
  <c r="AK2544" i="19"/>
  <c r="AI2544" i="19"/>
  <c r="AE2544" i="19"/>
  <c r="U2544" i="19"/>
  <c r="AO2543" i="19"/>
  <c r="AK2543" i="19"/>
  <c r="AI2543" i="19"/>
  <c r="AE2543" i="19"/>
  <c r="U2543" i="19"/>
  <c r="AO2542" i="19"/>
  <c r="AK2542" i="19"/>
  <c r="AI2542" i="19"/>
  <c r="AE2542" i="19"/>
  <c r="U2542" i="19"/>
  <c r="AO2541" i="19"/>
  <c r="AK2541" i="19"/>
  <c r="AI2541" i="19"/>
  <c r="AE2541" i="19"/>
  <c r="U2541" i="19"/>
  <c r="AO2540" i="19"/>
  <c r="AK2540" i="19"/>
  <c r="AI2540" i="19"/>
  <c r="AE2540" i="19"/>
  <c r="U2540" i="19"/>
  <c r="AO2539" i="19"/>
  <c r="AK2539" i="19"/>
  <c r="AI2539" i="19"/>
  <c r="AE2539" i="19"/>
  <c r="U2539" i="19"/>
  <c r="AO2538" i="19"/>
  <c r="AK2538" i="19"/>
  <c r="AI2538" i="19"/>
  <c r="AE2538" i="19"/>
  <c r="U2538" i="19"/>
  <c r="AO2537" i="19"/>
  <c r="AK2537" i="19"/>
  <c r="AI2537" i="19"/>
  <c r="AE2537" i="19"/>
  <c r="U2537" i="19"/>
  <c r="AO2536" i="19"/>
  <c r="AK2536" i="19"/>
  <c r="AI2536" i="19"/>
  <c r="AE2536" i="19"/>
  <c r="U2536" i="19"/>
  <c r="AO2535" i="19"/>
  <c r="AK2535" i="19"/>
  <c r="AI2535" i="19"/>
  <c r="AE2535" i="19"/>
  <c r="U2535" i="19"/>
  <c r="AO2534" i="19"/>
  <c r="AK2534" i="19"/>
  <c r="AI2534" i="19"/>
  <c r="AE2534" i="19"/>
  <c r="U2534" i="19"/>
  <c r="AO2533" i="19"/>
  <c r="AK2533" i="19"/>
  <c r="AI2533" i="19"/>
  <c r="AE2533" i="19"/>
  <c r="U2533" i="19"/>
  <c r="AO2532" i="19"/>
  <c r="AK2532" i="19"/>
  <c r="AI2532" i="19"/>
  <c r="AE2532" i="19"/>
  <c r="U2532" i="19"/>
  <c r="AO2531" i="19"/>
  <c r="AK2531" i="19"/>
  <c r="AI2531" i="19"/>
  <c r="AE2531" i="19"/>
  <c r="U2531" i="19"/>
  <c r="AO2530" i="19"/>
  <c r="AK2530" i="19"/>
  <c r="AI2530" i="19"/>
  <c r="AE2530" i="19"/>
  <c r="U2530" i="19"/>
  <c r="AO2529" i="19"/>
  <c r="AK2529" i="19"/>
  <c r="AI2529" i="19"/>
  <c r="AE2529" i="19"/>
  <c r="U2529" i="19"/>
  <c r="AO2528" i="19"/>
  <c r="AK2528" i="19"/>
  <c r="AI2528" i="19"/>
  <c r="AE2528" i="19"/>
  <c r="U2528" i="19"/>
  <c r="AO2527" i="19"/>
  <c r="AK2527" i="19"/>
  <c r="AI2527" i="19"/>
  <c r="AE2527" i="19"/>
  <c r="U2527" i="19"/>
  <c r="AO2526" i="19"/>
  <c r="AK2526" i="19"/>
  <c r="AI2526" i="19"/>
  <c r="AE2526" i="19"/>
  <c r="U2526" i="19"/>
  <c r="AO2525" i="19"/>
  <c r="AK2525" i="19"/>
  <c r="AI2525" i="19"/>
  <c r="AE2525" i="19"/>
  <c r="U2525" i="19"/>
  <c r="AO2524" i="19"/>
  <c r="AK2524" i="19"/>
  <c r="AI2524" i="19"/>
  <c r="AE2524" i="19"/>
  <c r="U2524" i="19"/>
  <c r="AO2523" i="19"/>
  <c r="AK2523" i="19"/>
  <c r="AI2523" i="19"/>
  <c r="AE2523" i="19"/>
  <c r="U2523" i="19"/>
  <c r="AO2522" i="19"/>
  <c r="AK2522" i="19"/>
  <c r="AI2522" i="19"/>
  <c r="AE2522" i="19"/>
  <c r="U2522" i="19"/>
  <c r="AO2521" i="19"/>
  <c r="AK2521" i="19"/>
  <c r="AI2521" i="19"/>
  <c r="AE2521" i="19"/>
  <c r="U2521" i="19"/>
  <c r="AO2520" i="19"/>
  <c r="AK2520" i="19"/>
  <c r="AI2520" i="19"/>
  <c r="AE2520" i="19"/>
  <c r="U2520" i="19"/>
  <c r="AO2519" i="19"/>
  <c r="AK2519" i="19"/>
  <c r="AI2519" i="19"/>
  <c r="AE2519" i="19"/>
  <c r="U2519" i="19"/>
  <c r="AO2518" i="19"/>
  <c r="AK2518" i="19"/>
  <c r="AI2518" i="19"/>
  <c r="AE2518" i="19"/>
  <c r="U2518" i="19"/>
  <c r="AO2517" i="19"/>
  <c r="AK2517" i="19"/>
  <c r="AI2517" i="19"/>
  <c r="AE2517" i="19"/>
  <c r="U2517" i="19"/>
  <c r="AO2516" i="19"/>
  <c r="AK2516" i="19"/>
  <c r="AI2516" i="19"/>
  <c r="AE2516" i="19"/>
  <c r="U2516" i="19"/>
  <c r="AO2515" i="19"/>
  <c r="AK2515" i="19"/>
  <c r="AI2515" i="19"/>
  <c r="AE2515" i="19"/>
  <c r="U2515" i="19"/>
  <c r="AO2514" i="19"/>
  <c r="AK2514" i="19"/>
  <c r="AI2514" i="19"/>
  <c r="AE2514" i="19"/>
  <c r="U2514" i="19"/>
  <c r="AO2513" i="19"/>
  <c r="AK2513" i="19"/>
  <c r="AI2513" i="19"/>
  <c r="AE2513" i="19"/>
  <c r="U2513" i="19"/>
  <c r="AO2512" i="19"/>
  <c r="AK2512" i="19"/>
  <c r="AI2512" i="19"/>
  <c r="AE2512" i="19"/>
  <c r="U2512" i="19"/>
  <c r="AO2511" i="19"/>
  <c r="AK2511" i="19"/>
  <c r="AI2511" i="19"/>
  <c r="AE2511" i="19"/>
  <c r="U2511" i="19"/>
  <c r="AO2510" i="19"/>
  <c r="AK2510" i="19"/>
  <c r="AI2510" i="19"/>
  <c r="AE2510" i="19"/>
  <c r="U2510" i="19"/>
  <c r="AO2509" i="19"/>
  <c r="AK2509" i="19"/>
  <c r="AI2509" i="19"/>
  <c r="AE2509" i="19"/>
  <c r="U2509" i="19"/>
  <c r="AO2508" i="19"/>
  <c r="AK2508" i="19"/>
  <c r="AI2508" i="19"/>
  <c r="AE2508" i="19"/>
  <c r="U2508" i="19"/>
  <c r="AO2507" i="19"/>
  <c r="AK2507" i="19"/>
  <c r="AI2507" i="19"/>
  <c r="AE2507" i="19"/>
  <c r="U2507" i="19"/>
  <c r="AO2506" i="19"/>
  <c r="AK2506" i="19"/>
  <c r="AI2506" i="19"/>
  <c r="AE2506" i="19"/>
  <c r="U2506" i="19"/>
  <c r="AO2505" i="19"/>
  <c r="AK2505" i="19"/>
  <c r="AI2505" i="19"/>
  <c r="AE2505" i="19"/>
  <c r="U2505" i="19"/>
  <c r="AO2504" i="19"/>
  <c r="AK2504" i="19"/>
  <c r="AI2504" i="19"/>
  <c r="AE2504" i="19"/>
  <c r="U2504" i="19"/>
  <c r="AO2503" i="19"/>
  <c r="AK2503" i="19"/>
  <c r="AI2503" i="19"/>
  <c r="AE2503" i="19"/>
  <c r="U2503" i="19"/>
  <c r="AO2502" i="19"/>
  <c r="AK2502" i="19"/>
  <c r="AI2502" i="19"/>
  <c r="AE2502" i="19"/>
  <c r="U2502" i="19"/>
  <c r="AO2501" i="19"/>
  <c r="AK2501" i="19"/>
  <c r="AI2501" i="19"/>
  <c r="AE2501" i="19"/>
  <c r="U2501" i="19"/>
  <c r="AO2500" i="19"/>
  <c r="AK2500" i="19"/>
  <c r="AI2500" i="19"/>
  <c r="AE2500" i="19"/>
  <c r="U2500" i="19"/>
  <c r="AO2499" i="19"/>
  <c r="AK2499" i="19"/>
  <c r="AI2499" i="19"/>
  <c r="AE2499" i="19"/>
  <c r="U2499" i="19"/>
  <c r="AO2498" i="19"/>
  <c r="AK2498" i="19"/>
  <c r="AI2498" i="19"/>
  <c r="AE2498" i="19"/>
  <c r="U2498" i="19"/>
  <c r="AO2497" i="19"/>
  <c r="AK2497" i="19"/>
  <c r="AI2497" i="19"/>
  <c r="AE2497" i="19"/>
  <c r="U2497" i="19"/>
  <c r="AO2496" i="19"/>
  <c r="AK2496" i="19"/>
  <c r="AI2496" i="19"/>
  <c r="AE2496" i="19"/>
  <c r="U2496" i="19"/>
  <c r="AO2495" i="19"/>
  <c r="AK2495" i="19"/>
  <c r="AI2495" i="19"/>
  <c r="AE2495" i="19"/>
  <c r="U2495" i="19"/>
  <c r="AO2494" i="19"/>
  <c r="AK2494" i="19"/>
  <c r="AI2494" i="19"/>
  <c r="AE2494" i="19"/>
  <c r="U2494" i="19"/>
  <c r="AO2493" i="19"/>
  <c r="AK2493" i="19"/>
  <c r="AI2493" i="19"/>
  <c r="AE2493" i="19"/>
  <c r="U2493" i="19"/>
  <c r="AO2492" i="19"/>
  <c r="AK2492" i="19"/>
  <c r="AI2492" i="19"/>
  <c r="AE2492" i="19"/>
  <c r="U2492" i="19"/>
  <c r="AO2491" i="19"/>
  <c r="AK2491" i="19"/>
  <c r="AI2491" i="19"/>
  <c r="AE2491" i="19"/>
  <c r="U2491" i="19"/>
  <c r="AO2490" i="19"/>
  <c r="AK2490" i="19"/>
  <c r="AI2490" i="19"/>
  <c r="AE2490" i="19"/>
  <c r="U2490" i="19"/>
  <c r="AO2489" i="19"/>
  <c r="AK2489" i="19"/>
  <c r="AI2489" i="19"/>
  <c r="AE2489" i="19"/>
  <c r="U2489" i="19"/>
  <c r="AO2488" i="19"/>
  <c r="AK2488" i="19"/>
  <c r="AI2488" i="19"/>
  <c r="AE2488" i="19"/>
  <c r="U2488" i="19"/>
  <c r="AO2487" i="19"/>
  <c r="AK2487" i="19"/>
  <c r="AI2487" i="19"/>
  <c r="AE2487" i="19"/>
  <c r="U2487" i="19"/>
  <c r="AO2486" i="19"/>
  <c r="AK2486" i="19"/>
  <c r="AI2486" i="19"/>
  <c r="AE2486" i="19"/>
  <c r="U2486" i="19"/>
  <c r="AO2485" i="19"/>
  <c r="AK2485" i="19"/>
  <c r="AI2485" i="19"/>
  <c r="AE2485" i="19"/>
  <c r="U2485" i="19"/>
  <c r="AO2484" i="19"/>
  <c r="AK2484" i="19"/>
  <c r="AI2484" i="19"/>
  <c r="AE2484" i="19"/>
  <c r="U2484" i="19"/>
  <c r="AO2483" i="19"/>
  <c r="AK2483" i="19"/>
  <c r="AI2483" i="19"/>
  <c r="AE2483" i="19"/>
  <c r="U2483" i="19"/>
  <c r="AO2482" i="19"/>
  <c r="AK2482" i="19"/>
  <c r="AI2482" i="19"/>
  <c r="AE2482" i="19"/>
  <c r="U2482" i="19"/>
  <c r="AO2481" i="19"/>
  <c r="AK2481" i="19"/>
  <c r="AI2481" i="19"/>
  <c r="AE2481" i="19"/>
  <c r="U2481" i="19"/>
  <c r="AO2480" i="19"/>
  <c r="AK2480" i="19"/>
  <c r="AI2480" i="19"/>
  <c r="AE2480" i="19"/>
  <c r="U2480" i="19"/>
  <c r="AO2479" i="19"/>
  <c r="AK2479" i="19"/>
  <c r="AI2479" i="19"/>
  <c r="AE2479" i="19"/>
  <c r="U2479" i="19"/>
  <c r="AO2478" i="19"/>
  <c r="AK2478" i="19"/>
  <c r="AI2478" i="19"/>
  <c r="AE2478" i="19"/>
  <c r="U2478" i="19"/>
  <c r="AO2477" i="19"/>
  <c r="AK2477" i="19"/>
  <c r="AI2477" i="19"/>
  <c r="AE2477" i="19"/>
  <c r="U2477" i="19"/>
  <c r="AO2476" i="19"/>
  <c r="AK2476" i="19"/>
  <c r="AI2476" i="19"/>
  <c r="AE2476" i="19"/>
  <c r="U2476" i="19"/>
  <c r="AO2475" i="19"/>
  <c r="AK2475" i="19"/>
  <c r="AI2475" i="19"/>
  <c r="AE2475" i="19"/>
  <c r="U2475" i="19"/>
  <c r="AO2474" i="19"/>
  <c r="AK2474" i="19"/>
  <c r="AI2474" i="19"/>
  <c r="AE2474" i="19"/>
  <c r="U2474" i="19"/>
  <c r="AO2473" i="19"/>
  <c r="AK2473" i="19"/>
  <c r="AI2473" i="19"/>
  <c r="AE2473" i="19"/>
  <c r="U2473" i="19"/>
  <c r="AO2472" i="19"/>
  <c r="AK2472" i="19"/>
  <c r="AI2472" i="19"/>
  <c r="AE2472" i="19"/>
  <c r="U2472" i="19"/>
  <c r="AO2471" i="19"/>
  <c r="AK2471" i="19"/>
  <c r="AI2471" i="19"/>
  <c r="AE2471" i="19"/>
  <c r="U2471" i="19"/>
  <c r="AO2470" i="19"/>
  <c r="AK2470" i="19"/>
  <c r="AI2470" i="19"/>
  <c r="AE2470" i="19"/>
  <c r="U2470" i="19"/>
  <c r="AO2469" i="19"/>
  <c r="AK2469" i="19"/>
  <c r="AI2469" i="19"/>
  <c r="AE2469" i="19"/>
  <c r="U2469" i="19"/>
  <c r="AO2468" i="19"/>
  <c r="AK2468" i="19"/>
  <c r="AI2468" i="19"/>
  <c r="AE2468" i="19"/>
  <c r="U2468" i="19"/>
  <c r="AO2467" i="19"/>
  <c r="AK2467" i="19"/>
  <c r="AI2467" i="19"/>
  <c r="AE2467" i="19"/>
  <c r="U2467" i="19"/>
  <c r="AO2466" i="19"/>
  <c r="AK2466" i="19"/>
  <c r="AI2466" i="19"/>
  <c r="AE2466" i="19"/>
  <c r="U2466" i="19"/>
  <c r="AO2465" i="19"/>
  <c r="AK2465" i="19"/>
  <c r="AI2465" i="19"/>
  <c r="AE2465" i="19"/>
  <c r="U2465" i="19"/>
  <c r="AO2464" i="19"/>
  <c r="AK2464" i="19"/>
  <c r="AI2464" i="19"/>
  <c r="AE2464" i="19"/>
  <c r="U2464" i="19"/>
  <c r="AO2463" i="19"/>
  <c r="AK2463" i="19"/>
  <c r="AI2463" i="19"/>
  <c r="AE2463" i="19"/>
  <c r="U2463" i="19"/>
  <c r="AO2462" i="19"/>
  <c r="AK2462" i="19"/>
  <c r="AI2462" i="19"/>
  <c r="AE2462" i="19"/>
  <c r="U2462" i="19"/>
  <c r="AO2461" i="19"/>
  <c r="AK2461" i="19"/>
  <c r="AI2461" i="19"/>
  <c r="AE2461" i="19"/>
  <c r="U2461" i="19"/>
  <c r="AO2460" i="19"/>
  <c r="AK2460" i="19"/>
  <c r="AI2460" i="19"/>
  <c r="AE2460" i="19"/>
  <c r="U2460" i="19"/>
  <c r="AO2459" i="19"/>
  <c r="AK2459" i="19"/>
  <c r="AI2459" i="19"/>
  <c r="AE2459" i="19"/>
  <c r="U2459" i="19"/>
  <c r="AO2458" i="19"/>
  <c r="AK2458" i="19"/>
  <c r="AI2458" i="19"/>
  <c r="AE2458" i="19"/>
  <c r="U2458" i="19"/>
  <c r="AO2457" i="19"/>
  <c r="AK2457" i="19"/>
  <c r="AI2457" i="19"/>
  <c r="AE2457" i="19"/>
  <c r="U2457" i="19"/>
  <c r="AO2456" i="19"/>
  <c r="AK2456" i="19"/>
  <c r="AI2456" i="19"/>
  <c r="AE2456" i="19"/>
  <c r="U2456" i="19"/>
  <c r="AO2455" i="19"/>
  <c r="AK2455" i="19"/>
  <c r="AI2455" i="19"/>
  <c r="AE2455" i="19"/>
  <c r="U2455" i="19"/>
  <c r="AO2454" i="19"/>
  <c r="AK2454" i="19"/>
  <c r="AI2454" i="19"/>
  <c r="AE2454" i="19"/>
  <c r="U2454" i="19"/>
  <c r="AO2453" i="19"/>
  <c r="AK2453" i="19"/>
  <c r="AI2453" i="19"/>
  <c r="AE2453" i="19"/>
  <c r="U2453" i="19"/>
  <c r="AO2452" i="19"/>
  <c r="AK2452" i="19"/>
  <c r="AI2452" i="19"/>
  <c r="AE2452" i="19"/>
  <c r="U2452" i="19"/>
  <c r="AO2451" i="19"/>
  <c r="AK2451" i="19"/>
  <c r="AI2451" i="19"/>
  <c r="AE2451" i="19"/>
  <c r="U2451" i="19"/>
  <c r="AO2450" i="19"/>
  <c r="AK2450" i="19"/>
  <c r="AI2450" i="19"/>
  <c r="AE2450" i="19"/>
  <c r="U2450" i="19"/>
  <c r="AO2449" i="19"/>
  <c r="AK2449" i="19"/>
  <c r="AN2447" i="19" s="1"/>
  <c r="AI2449" i="19"/>
  <c r="AE2449" i="19"/>
  <c r="U2449" i="19"/>
  <c r="AO2448" i="19"/>
  <c r="AK2448" i="19"/>
  <c r="AI2448" i="19"/>
  <c r="AE2448" i="19"/>
  <c r="U2448" i="19"/>
  <c r="AO2447" i="19"/>
  <c r="AK2447" i="19"/>
  <c r="AI2447" i="19"/>
  <c r="AE2447" i="19"/>
  <c r="U2447" i="19"/>
  <c r="AO2446" i="19"/>
  <c r="AK2446" i="19"/>
  <c r="AI2446" i="19"/>
  <c r="AE2446" i="19"/>
  <c r="U2446" i="19"/>
  <c r="AO2445" i="19"/>
  <c r="AK2445" i="19"/>
  <c r="AI2445" i="19"/>
  <c r="AE2445" i="19"/>
  <c r="U2445" i="19"/>
  <c r="AO2444" i="19"/>
  <c r="AK2444" i="19"/>
  <c r="AI2444" i="19"/>
  <c r="AE2444" i="19"/>
  <c r="U2444" i="19"/>
  <c r="AO2443" i="19"/>
  <c r="AK2443" i="19"/>
  <c r="AI2443" i="19"/>
  <c r="AE2443" i="19"/>
  <c r="U2443" i="19"/>
  <c r="AO2442" i="19"/>
  <c r="AK2442" i="19"/>
  <c r="AI2442" i="19"/>
  <c r="AE2442" i="19"/>
  <c r="U2442" i="19"/>
  <c r="AO2441" i="19"/>
  <c r="AK2441" i="19"/>
  <c r="AI2441" i="19"/>
  <c r="AE2441" i="19"/>
  <c r="U2441" i="19"/>
  <c r="AO2440" i="19"/>
  <c r="AK2440" i="19"/>
  <c r="AI2440" i="19"/>
  <c r="AE2440" i="19"/>
  <c r="U2440" i="19"/>
  <c r="AO2439" i="19"/>
  <c r="AK2439" i="19"/>
  <c r="AI2439" i="19"/>
  <c r="AE2439" i="19"/>
  <c r="U2439" i="19"/>
  <c r="AO2438" i="19"/>
  <c r="AK2438" i="19"/>
  <c r="AI2438" i="19"/>
  <c r="AE2438" i="19"/>
  <c r="U2438" i="19"/>
  <c r="AO2437" i="19"/>
  <c r="AK2437" i="19"/>
  <c r="AI2437" i="19"/>
  <c r="AE2437" i="19"/>
  <c r="U2437" i="19"/>
  <c r="AO2436" i="19"/>
  <c r="AK2436" i="19"/>
  <c r="AI2436" i="19"/>
  <c r="AE2436" i="19"/>
  <c r="U2436" i="19"/>
  <c r="AO2435" i="19"/>
  <c r="AK2435" i="19"/>
  <c r="AI2435" i="19"/>
  <c r="AE2435" i="19"/>
  <c r="U2435" i="19"/>
  <c r="AO2434" i="19"/>
  <c r="AK2434" i="19"/>
  <c r="AI2434" i="19"/>
  <c r="AE2434" i="19"/>
  <c r="U2434" i="19"/>
  <c r="AO2433" i="19"/>
  <c r="AK2433" i="19"/>
  <c r="AI2433" i="19"/>
  <c r="AE2433" i="19"/>
  <c r="U2433" i="19"/>
  <c r="AO2432" i="19"/>
  <c r="AK2432" i="19"/>
  <c r="AI2432" i="19"/>
  <c r="AE2432" i="19"/>
  <c r="U2432" i="19"/>
  <c r="AO2431" i="19"/>
  <c r="AK2431" i="19"/>
  <c r="AI2431" i="19"/>
  <c r="AE2431" i="19"/>
  <c r="U2431" i="19"/>
  <c r="AO2430" i="19"/>
  <c r="AK2430" i="19"/>
  <c r="AI2430" i="19"/>
  <c r="AE2430" i="19"/>
  <c r="U2430" i="19"/>
  <c r="AO2429" i="19"/>
  <c r="AK2429" i="19"/>
  <c r="AI2429" i="19"/>
  <c r="AE2429" i="19"/>
  <c r="U2429" i="19"/>
  <c r="AO2428" i="19"/>
  <c r="AK2428" i="19"/>
  <c r="AI2428" i="19"/>
  <c r="AE2428" i="19"/>
  <c r="U2428" i="19"/>
  <c r="AO2427" i="19"/>
  <c r="AK2427" i="19"/>
  <c r="AI2427" i="19"/>
  <c r="AE2427" i="19"/>
  <c r="U2427" i="19"/>
  <c r="AO2426" i="19"/>
  <c r="AK2426" i="19"/>
  <c r="AI2426" i="19"/>
  <c r="AE2426" i="19"/>
  <c r="U2426" i="19"/>
  <c r="AO2425" i="19"/>
  <c r="AK2425" i="19"/>
  <c r="AI2425" i="19"/>
  <c r="AE2425" i="19"/>
  <c r="U2425" i="19"/>
  <c r="AO2424" i="19"/>
  <c r="AK2424" i="19"/>
  <c r="AI2424" i="19"/>
  <c r="AE2424" i="19"/>
  <c r="U2424" i="19"/>
  <c r="AO2423" i="19"/>
  <c r="AK2423" i="19"/>
  <c r="AI2423" i="19"/>
  <c r="AE2423" i="19"/>
  <c r="U2423" i="19"/>
  <c r="AO2422" i="19"/>
  <c r="AK2422" i="19"/>
  <c r="AI2422" i="19"/>
  <c r="AE2422" i="19"/>
  <c r="U2422" i="19"/>
  <c r="AO2421" i="19"/>
  <c r="AK2421" i="19"/>
  <c r="AI2421" i="19"/>
  <c r="AE2421" i="19"/>
  <c r="U2421" i="19"/>
  <c r="AO2420" i="19"/>
  <c r="AK2420" i="19"/>
  <c r="AI2420" i="19"/>
  <c r="AE2420" i="19"/>
  <c r="U2420" i="19"/>
  <c r="AO2419" i="19"/>
  <c r="AK2419" i="19"/>
  <c r="AI2419" i="19"/>
  <c r="AE2419" i="19"/>
  <c r="U2419" i="19"/>
  <c r="AO2418" i="19"/>
  <c r="AK2418" i="19"/>
  <c r="AI2418" i="19"/>
  <c r="AE2418" i="19"/>
  <c r="U2418" i="19"/>
  <c r="AO2417" i="19"/>
  <c r="AK2417" i="19"/>
  <c r="AI2417" i="19"/>
  <c r="AE2417" i="19"/>
  <c r="U2417" i="19"/>
  <c r="AO2416" i="19"/>
  <c r="AK2416" i="19"/>
  <c r="AI2416" i="19"/>
  <c r="AE2416" i="19"/>
  <c r="U2416" i="19"/>
  <c r="AO2415" i="19"/>
  <c r="AK2415" i="19"/>
  <c r="AI2415" i="19"/>
  <c r="AE2415" i="19"/>
  <c r="U2415" i="19"/>
  <c r="AO2414" i="19"/>
  <c r="AK2414" i="19"/>
  <c r="AI2414" i="19"/>
  <c r="AE2414" i="19"/>
  <c r="U2414" i="19"/>
  <c r="AO2413" i="19"/>
  <c r="AK2413" i="19"/>
  <c r="AI2413" i="19"/>
  <c r="AE2413" i="19"/>
  <c r="U2413" i="19"/>
  <c r="AO2412" i="19"/>
  <c r="AK2412" i="19"/>
  <c r="AI2412" i="19"/>
  <c r="AE2412" i="19"/>
  <c r="U2412" i="19"/>
  <c r="AO2411" i="19"/>
  <c r="AK2411" i="19"/>
  <c r="AI2411" i="19"/>
  <c r="AE2411" i="19"/>
  <c r="U2411" i="19"/>
  <c r="AO2410" i="19"/>
  <c r="AK2410" i="19"/>
  <c r="AI2410" i="19"/>
  <c r="AE2410" i="19"/>
  <c r="U2410" i="19"/>
  <c r="AO2409" i="19"/>
  <c r="AK2409" i="19"/>
  <c r="AN2405" i="19" s="1"/>
  <c r="AI2409" i="19"/>
  <c r="AE2409" i="19"/>
  <c r="U2409" i="19"/>
  <c r="AO2408" i="19"/>
  <c r="AK2408" i="19"/>
  <c r="AI2408" i="19"/>
  <c r="AE2408" i="19"/>
  <c r="U2408" i="19"/>
  <c r="AO2407" i="19"/>
  <c r="AK2407" i="19"/>
  <c r="AI2407" i="19"/>
  <c r="AE2407" i="19"/>
  <c r="U2407" i="19"/>
  <c r="AO2406" i="19"/>
  <c r="AK2406" i="19"/>
  <c r="AI2406" i="19"/>
  <c r="AE2406" i="19"/>
  <c r="U2406" i="19"/>
  <c r="AO2405" i="19"/>
  <c r="AK2405" i="19"/>
  <c r="AI2405" i="19"/>
  <c r="AE2405" i="19"/>
  <c r="U2405" i="19"/>
  <c r="AO2404" i="19"/>
  <c r="AK2404" i="19"/>
  <c r="AI2404" i="19"/>
  <c r="AE2404" i="19"/>
  <c r="U2404" i="19"/>
  <c r="AO2403" i="19"/>
  <c r="AK2403" i="19"/>
  <c r="AI2403" i="19"/>
  <c r="AE2403" i="19"/>
  <c r="U2403" i="19"/>
  <c r="AO2402" i="19"/>
  <c r="AK2402" i="19"/>
  <c r="AI2402" i="19"/>
  <c r="AE2402" i="19"/>
  <c r="U2402" i="19"/>
  <c r="AO2401" i="19"/>
  <c r="AK2401" i="19"/>
  <c r="AI2401" i="19"/>
  <c r="AE2401" i="19"/>
  <c r="U2401" i="19"/>
  <c r="AO2400" i="19"/>
  <c r="AK2400" i="19"/>
  <c r="AI2400" i="19"/>
  <c r="AE2400" i="19"/>
  <c r="U2400" i="19"/>
  <c r="AO2399" i="19"/>
  <c r="AK2399" i="19"/>
  <c r="AI2399" i="19"/>
  <c r="AE2399" i="19"/>
  <c r="U2399" i="19"/>
  <c r="AO2398" i="19"/>
  <c r="AK2398" i="19"/>
  <c r="AI2398" i="19"/>
  <c r="AE2398" i="19"/>
  <c r="U2398" i="19"/>
  <c r="AO2397" i="19"/>
  <c r="AK2397" i="19"/>
  <c r="AI2397" i="19"/>
  <c r="AE2397" i="19"/>
  <c r="U2397" i="19"/>
  <c r="AO2396" i="19"/>
  <c r="AK2396" i="19"/>
  <c r="AI2396" i="19"/>
  <c r="AE2396" i="19"/>
  <c r="U2396" i="19"/>
  <c r="AO2395" i="19"/>
  <c r="AK2395" i="19"/>
  <c r="AI2395" i="19"/>
  <c r="AE2395" i="19"/>
  <c r="U2395" i="19"/>
  <c r="AO2394" i="19"/>
  <c r="AK2394" i="19"/>
  <c r="AI2394" i="19"/>
  <c r="AE2394" i="19"/>
  <c r="U2394" i="19"/>
  <c r="AO2393" i="19"/>
  <c r="AK2393" i="19"/>
  <c r="AI2393" i="19"/>
  <c r="AE2393" i="19"/>
  <c r="U2393" i="19"/>
  <c r="AO2392" i="19"/>
  <c r="AK2392" i="19"/>
  <c r="AI2392" i="19"/>
  <c r="AE2392" i="19"/>
  <c r="U2392" i="19"/>
  <c r="AO2391" i="19"/>
  <c r="AK2391" i="19"/>
  <c r="AI2391" i="19"/>
  <c r="AE2391" i="19"/>
  <c r="U2391" i="19"/>
  <c r="AO2390" i="19"/>
  <c r="AK2390" i="19"/>
  <c r="AI2390" i="19"/>
  <c r="AE2390" i="19"/>
  <c r="U2390" i="19"/>
  <c r="AO2389" i="19"/>
  <c r="AK2389" i="19"/>
  <c r="AI2389" i="19"/>
  <c r="AE2389" i="19"/>
  <c r="U2389" i="19"/>
  <c r="AO2388" i="19"/>
  <c r="AK2388" i="19"/>
  <c r="AI2388" i="19"/>
  <c r="AE2388" i="19"/>
  <c r="U2388" i="19"/>
  <c r="AO2387" i="19"/>
  <c r="AK2387" i="19"/>
  <c r="AI2387" i="19"/>
  <c r="AE2387" i="19"/>
  <c r="U2387" i="19"/>
  <c r="AO2386" i="19"/>
  <c r="AK2386" i="19"/>
  <c r="AI2386" i="19"/>
  <c r="AE2386" i="19"/>
  <c r="U2386" i="19"/>
  <c r="AO2385" i="19"/>
  <c r="AK2385" i="19"/>
  <c r="AI2385" i="19"/>
  <c r="AE2385" i="19"/>
  <c r="U2385" i="19"/>
  <c r="AO2384" i="19"/>
  <c r="AK2384" i="19"/>
  <c r="AI2384" i="19"/>
  <c r="AE2384" i="19"/>
  <c r="U2384" i="19"/>
  <c r="AO2383" i="19"/>
  <c r="AK2383" i="19"/>
  <c r="AI2383" i="19"/>
  <c r="AE2383" i="19"/>
  <c r="U2383" i="19"/>
  <c r="AO2382" i="19"/>
  <c r="AK2382" i="19"/>
  <c r="AI2382" i="19"/>
  <c r="AE2382" i="19"/>
  <c r="U2382" i="19"/>
  <c r="AO2381" i="19"/>
  <c r="AK2381" i="19"/>
  <c r="AI2381" i="19"/>
  <c r="AE2381" i="19"/>
  <c r="U2381" i="19"/>
  <c r="AO2380" i="19"/>
  <c r="AK2380" i="19"/>
  <c r="AI2380" i="19"/>
  <c r="AE2380" i="19"/>
  <c r="U2380" i="19"/>
  <c r="AO2379" i="19"/>
  <c r="AK2379" i="19"/>
  <c r="AI2379" i="19"/>
  <c r="AE2379" i="19"/>
  <c r="U2379" i="19"/>
  <c r="AO2378" i="19"/>
  <c r="AK2378" i="19"/>
  <c r="AI2378" i="19"/>
  <c r="AE2378" i="19"/>
  <c r="U2378" i="19"/>
  <c r="AO2377" i="19"/>
  <c r="AK2377" i="19"/>
  <c r="AI2377" i="19"/>
  <c r="AE2377" i="19"/>
  <c r="U2377" i="19"/>
  <c r="AO2376" i="19"/>
  <c r="AK2376" i="19"/>
  <c r="AI2376" i="19"/>
  <c r="AE2376" i="19"/>
  <c r="U2376" i="19"/>
  <c r="AO2375" i="19"/>
  <c r="AK2375" i="19"/>
  <c r="AI2375" i="19"/>
  <c r="AE2375" i="19"/>
  <c r="U2375" i="19"/>
  <c r="AO2374" i="19"/>
  <c r="AK2374" i="19"/>
  <c r="AI2374" i="19"/>
  <c r="AE2374" i="19"/>
  <c r="U2374" i="19"/>
  <c r="AO2373" i="19"/>
  <c r="AK2373" i="19"/>
  <c r="AI2373" i="19"/>
  <c r="AE2373" i="19"/>
  <c r="U2373" i="19"/>
  <c r="AO2372" i="19"/>
  <c r="AK2372" i="19"/>
  <c r="AI2372" i="19"/>
  <c r="AE2372" i="19"/>
  <c r="U2372" i="19"/>
  <c r="AO2371" i="19"/>
  <c r="AK2371" i="19"/>
  <c r="AI2371" i="19"/>
  <c r="AE2371" i="19"/>
  <c r="U2371" i="19"/>
  <c r="AO2370" i="19"/>
  <c r="AK2370" i="19"/>
  <c r="AI2370" i="19"/>
  <c r="AE2370" i="19"/>
  <c r="U2370" i="19"/>
  <c r="AO2369" i="19"/>
  <c r="AK2369" i="19"/>
  <c r="AI2369" i="19"/>
  <c r="AE2369" i="19"/>
  <c r="U2369" i="19"/>
  <c r="AO2368" i="19"/>
  <c r="AK2368" i="19"/>
  <c r="AI2368" i="19"/>
  <c r="AE2368" i="19"/>
  <c r="U2368" i="19"/>
  <c r="AO2367" i="19"/>
  <c r="AK2367" i="19"/>
  <c r="AI2367" i="19"/>
  <c r="AE2367" i="19"/>
  <c r="U2367" i="19"/>
  <c r="AO2366" i="19"/>
  <c r="AK2366" i="19"/>
  <c r="AI2366" i="19"/>
  <c r="AE2366" i="19"/>
  <c r="U2366" i="19"/>
  <c r="AO2365" i="19"/>
  <c r="AK2365" i="19"/>
  <c r="AI2365" i="19"/>
  <c r="AE2365" i="19"/>
  <c r="U2365" i="19"/>
  <c r="AO2364" i="19"/>
  <c r="AK2364" i="19"/>
  <c r="AI2364" i="19"/>
  <c r="AE2364" i="19"/>
  <c r="U2364" i="19"/>
  <c r="AO2363" i="19"/>
  <c r="AK2363" i="19"/>
  <c r="AI2363" i="19"/>
  <c r="AE2363" i="19"/>
  <c r="U2363" i="19"/>
  <c r="AO2362" i="19"/>
  <c r="AK2362" i="19"/>
  <c r="AI2362" i="19"/>
  <c r="AE2362" i="19"/>
  <c r="U2362" i="19"/>
  <c r="AO2361" i="19"/>
  <c r="AK2361" i="19"/>
  <c r="AI2361" i="19"/>
  <c r="AE2361" i="19"/>
  <c r="U2361" i="19"/>
  <c r="AO2360" i="19"/>
  <c r="AK2360" i="19"/>
  <c r="AI2360" i="19"/>
  <c r="AE2360" i="19"/>
  <c r="U2360" i="19"/>
  <c r="AO2359" i="19"/>
  <c r="AK2359" i="19"/>
  <c r="AI2359" i="19"/>
  <c r="AE2359" i="19"/>
  <c r="U2359" i="19"/>
  <c r="AO2358" i="19"/>
  <c r="AK2358" i="19"/>
  <c r="AI2358" i="19"/>
  <c r="AE2358" i="19"/>
  <c r="U2358" i="19"/>
  <c r="AO2357" i="19"/>
  <c r="AK2357" i="19"/>
  <c r="AI2357" i="19"/>
  <c r="AE2357" i="19"/>
  <c r="U2357" i="19"/>
  <c r="AO2356" i="19"/>
  <c r="AK2356" i="19"/>
  <c r="AI2356" i="19"/>
  <c r="AE2356" i="19"/>
  <c r="U2356" i="19"/>
  <c r="AO2355" i="19"/>
  <c r="AK2355" i="19"/>
  <c r="AI2355" i="19"/>
  <c r="AE2355" i="19"/>
  <c r="U2355" i="19"/>
  <c r="AO2354" i="19"/>
  <c r="AK2354" i="19"/>
  <c r="AI2354" i="19"/>
  <c r="AE2354" i="19"/>
  <c r="U2354" i="19"/>
  <c r="AO2353" i="19"/>
  <c r="AK2353" i="19"/>
  <c r="AI2353" i="19"/>
  <c r="AE2353" i="19"/>
  <c r="U2353" i="19"/>
  <c r="AO2352" i="19"/>
  <c r="AK2352" i="19"/>
  <c r="AI2352" i="19"/>
  <c r="AE2352" i="19"/>
  <c r="U2352" i="19"/>
  <c r="AO2351" i="19"/>
  <c r="AK2351" i="19"/>
  <c r="AI2351" i="19"/>
  <c r="AE2351" i="19"/>
  <c r="U2351" i="19"/>
  <c r="AO2350" i="19"/>
  <c r="AK2350" i="19"/>
  <c r="AI2350" i="19"/>
  <c r="AE2350" i="19"/>
  <c r="U2350" i="19"/>
  <c r="AO2349" i="19"/>
  <c r="AK2349" i="19"/>
  <c r="AI2349" i="19"/>
  <c r="AE2349" i="19"/>
  <c r="U2349" i="19"/>
  <c r="AO2348" i="19"/>
  <c r="AK2348" i="19"/>
  <c r="AI2348" i="19"/>
  <c r="AE2348" i="19"/>
  <c r="U2348" i="19"/>
  <c r="AO2347" i="19"/>
  <c r="AK2347" i="19"/>
  <c r="AI2347" i="19"/>
  <c r="AE2347" i="19"/>
  <c r="U2347" i="19"/>
  <c r="AO2346" i="19"/>
  <c r="AK2346" i="19"/>
  <c r="AI2346" i="19"/>
  <c r="AE2346" i="19"/>
  <c r="U2346" i="19"/>
  <c r="AO2345" i="19"/>
  <c r="AK2345" i="19"/>
  <c r="AI2345" i="19"/>
  <c r="AE2345" i="19"/>
  <c r="U2345" i="19"/>
  <c r="AO2344" i="19"/>
  <c r="AK2344" i="19"/>
  <c r="AI2344" i="19"/>
  <c r="AE2344" i="19"/>
  <c r="U2344" i="19"/>
  <c r="AO2343" i="19"/>
  <c r="AK2343" i="19"/>
  <c r="AI2343" i="19"/>
  <c r="AE2343" i="19"/>
  <c r="U2343" i="19"/>
  <c r="AO2342" i="19"/>
  <c r="AK2342" i="19"/>
  <c r="AI2342" i="19"/>
  <c r="AE2342" i="19"/>
  <c r="U2342" i="19"/>
  <c r="AO2341" i="19"/>
  <c r="AK2341" i="19"/>
  <c r="AI2341" i="19"/>
  <c r="AE2341" i="19"/>
  <c r="U2341" i="19"/>
  <c r="AO2340" i="19"/>
  <c r="AK2340" i="19"/>
  <c r="AI2340" i="19"/>
  <c r="AE2340" i="19"/>
  <c r="U2340" i="19"/>
  <c r="AO2339" i="19"/>
  <c r="AK2339" i="19"/>
  <c r="AI2339" i="19"/>
  <c r="AE2339" i="19"/>
  <c r="U2339" i="19"/>
  <c r="AO2338" i="19"/>
  <c r="AK2338" i="19"/>
  <c r="AI2338" i="19"/>
  <c r="AE2338" i="19"/>
  <c r="U2338" i="19"/>
  <c r="AO2337" i="19"/>
  <c r="AK2337" i="19"/>
  <c r="AI2337" i="19"/>
  <c r="AE2337" i="19"/>
  <c r="U2337" i="19"/>
  <c r="AO2336" i="19"/>
  <c r="AK2336" i="19"/>
  <c r="AI2336" i="19"/>
  <c r="AE2336" i="19"/>
  <c r="U2336" i="19"/>
  <c r="AO2335" i="19"/>
  <c r="AK2335" i="19"/>
  <c r="AI2335" i="19"/>
  <c r="AE2335" i="19"/>
  <c r="U2335" i="19"/>
  <c r="AO2334" i="19"/>
  <c r="AK2334" i="19"/>
  <c r="AI2334" i="19"/>
  <c r="AE2334" i="19"/>
  <c r="U2334" i="19"/>
  <c r="AO2333" i="19"/>
  <c r="AK2333" i="19"/>
  <c r="AI2333" i="19"/>
  <c r="AE2333" i="19"/>
  <c r="U2333" i="19"/>
  <c r="AO2332" i="19"/>
  <c r="AK2332" i="19"/>
  <c r="AI2332" i="19"/>
  <c r="AE2332" i="19"/>
  <c r="U2332" i="19"/>
  <c r="AO2331" i="19"/>
  <c r="AK2331" i="19"/>
  <c r="AI2331" i="19"/>
  <c r="AE2331" i="19"/>
  <c r="U2331" i="19"/>
  <c r="AO2330" i="19"/>
  <c r="AK2330" i="19"/>
  <c r="AI2330" i="19"/>
  <c r="AE2330" i="19"/>
  <c r="U2330" i="19"/>
  <c r="AO2329" i="19"/>
  <c r="AK2329" i="19"/>
  <c r="AI2329" i="19"/>
  <c r="AE2329" i="19"/>
  <c r="U2329" i="19"/>
  <c r="AO2328" i="19"/>
  <c r="AK2328" i="19"/>
  <c r="AI2328" i="19"/>
  <c r="AE2328" i="19"/>
  <c r="U2328" i="19"/>
  <c r="AO2327" i="19"/>
  <c r="AK2327" i="19"/>
  <c r="AI2327" i="19"/>
  <c r="AE2327" i="19"/>
  <c r="U2327" i="19"/>
  <c r="AO2326" i="19"/>
  <c r="AK2326" i="19"/>
  <c r="AI2326" i="19"/>
  <c r="AE2326" i="19"/>
  <c r="U2326" i="19"/>
  <c r="AO2325" i="19"/>
  <c r="AK2325" i="19"/>
  <c r="AI2325" i="19"/>
  <c r="AE2325" i="19"/>
  <c r="U2325" i="19"/>
  <c r="AO2324" i="19"/>
  <c r="AK2324" i="19"/>
  <c r="AI2324" i="19"/>
  <c r="AE2324" i="19"/>
  <c r="U2324" i="19"/>
  <c r="AO2323" i="19"/>
  <c r="AK2323" i="19"/>
  <c r="AI2323" i="19"/>
  <c r="AE2323" i="19"/>
  <c r="U2323" i="19"/>
  <c r="AO2322" i="19"/>
  <c r="AK2322" i="19"/>
  <c r="AI2322" i="19"/>
  <c r="AE2322" i="19"/>
  <c r="U2322" i="19"/>
  <c r="AO2321" i="19"/>
  <c r="AK2321" i="19"/>
  <c r="AI2321" i="19"/>
  <c r="AE2321" i="19"/>
  <c r="U2321" i="19"/>
  <c r="AO2320" i="19"/>
  <c r="AK2320" i="19"/>
  <c r="AI2320" i="19"/>
  <c r="AE2320" i="19"/>
  <c r="U2320" i="19"/>
  <c r="AO2319" i="19"/>
  <c r="AK2319" i="19"/>
  <c r="AI2319" i="19"/>
  <c r="AE2319" i="19"/>
  <c r="U2319" i="19"/>
  <c r="AO2318" i="19"/>
  <c r="AK2318" i="19"/>
  <c r="AI2318" i="19"/>
  <c r="AE2318" i="19"/>
  <c r="U2318" i="19"/>
  <c r="AO2317" i="19"/>
  <c r="AK2317" i="19"/>
  <c r="AI2317" i="19"/>
  <c r="AE2317" i="19"/>
  <c r="U2317" i="19"/>
  <c r="AO2316" i="19"/>
  <c r="AK2316" i="19"/>
  <c r="AI2316" i="19"/>
  <c r="AE2316" i="19"/>
  <c r="U2316" i="19"/>
  <c r="AO2315" i="19"/>
  <c r="AK2315" i="19"/>
  <c r="AI2315" i="19"/>
  <c r="AE2315" i="19"/>
  <c r="U2315" i="19"/>
  <c r="AO2314" i="19"/>
  <c r="AK2314" i="19"/>
  <c r="AI2314" i="19"/>
  <c r="AE2314" i="19"/>
  <c r="U2314" i="19"/>
  <c r="AO2313" i="19"/>
  <c r="AK2313" i="19"/>
  <c r="AI2313" i="19"/>
  <c r="AE2313" i="19"/>
  <c r="U2313" i="19"/>
  <c r="AO2312" i="19"/>
  <c r="AK2312" i="19"/>
  <c r="AI2312" i="19"/>
  <c r="AE2312" i="19"/>
  <c r="U2312" i="19"/>
  <c r="AO2311" i="19"/>
  <c r="AK2311" i="19"/>
  <c r="AI2311" i="19"/>
  <c r="AE2311" i="19"/>
  <c r="U2311" i="19"/>
  <c r="AO2310" i="19"/>
  <c r="AK2310" i="19"/>
  <c r="AI2310" i="19"/>
  <c r="AE2310" i="19"/>
  <c r="U2310" i="19"/>
  <c r="AO2309" i="19"/>
  <c r="AK2309" i="19"/>
  <c r="AI2309" i="19"/>
  <c r="AE2309" i="19"/>
  <c r="U2309" i="19"/>
  <c r="AO2308" i="19"/>
  <c r="AK2308" i="19"/>
  <c r="AI2308" i="19"/>
  <c r="AE2308" i="19"/>
  <c r="U2308" i="19"/>
  <c r="AO2307" i="19"/>
  <c r="AK2307" i="19"/>
  <c r="AI2307" i="19"/>
  <c r="AE2307" i="19"/>
  <c r="U2307" i="19"/>
  <c r="AO2306" i="19"/>
  <c r="AK2306" i="19"/>
  <c r="AI2306" i="19"/>
  <c r="AE2306" i="19"/>
  <c r="U2306" i="19"/>
  <c r="AO2305" i="19"/>
  <c r="AK2305" i="19"/>
  <c r="AI2305" i="19"/>
  <c r="AE2305" i="19"/>
  <c r="U2305" i="19"/>
  <c r="AO2304" i="19"/>
  <c r="AK2304" i="19"/>
  <c r="AI2304" i="19"/>
  <c r="AE2304" i="19"/>
  <c r="U2304" i="19"/>
  <c r="AO2303" i="19"/>
  <c r="AK2303" i="19"/>
  <c r="AI2303" i="19"/>
  <c r="AE2303" i="19"/>
  <c r="U2303" i="19"/>
  <c r="AO2302" i="19"/>
  <c r="AK2302" i="19"/>
  <c r="AI2302" i="19"/>
  <c r="AE2302" i="19"/>
  <c r="U2302" i="19"/>
  <c r="AO2301" i="19"/>
  <c r="AK2301" i="19"/>
  <c r="AI2301" i="19"/>
  <c r="AE2301" i="19"/>
  <c r="U2301" i="19"/>
  <c r="AO2300" i="19"/>
  <c r="AK2300" i="19"/>
  <c r="AI2300" i="19"/>
  <c r="AE2300" i="19"/>
  <c r="U2300" i="19"/>
  <c r="AO2299" i="19"/>
  <c r="AK2299" i="19"/>
  <c r="AI2299" i="19"/>
  <c r="AE2299" i="19"/>
  <c r="U2299" i="19"/>
  <c r="AO2298" i="19"/>
  <c r="AK2298" i="19"/>
  <c r="AI2298" i="19"/>
  <c r="AE2298" i="19"/>
  <c r="U2298" i="19"/>
  <c r="AO2297" i="19"/>
  <c r="AK2297" i="19"/>
  <c r="AI2297" i="19"/>
  <c r="AE2297" i="19"/>
  <c r="U2297" i="19"/>
  <c r="AO2296" i="19"/>
  <c r="AK2296" i="19"/>
  <c r="AI2296" i="19"/>
  <c r="AE2296" i="19"/>
  <c r="U2296" i="19"/>
  <c r="AO2295" i="19"/>
  <c r="AK2295" i="19"/>
  <c r="AI2295" i="19"/>
  <c r="AE2295" i="19"/>
  <c r="U2295" i="19"/>
  <c r="AO2294" i="19"/>
  <c r="AK2294" i="19"/>
  <c r="AI2294" i="19"/>
  <c r="AE2294" i="19"/>
  <c r="U2294" i="19"/>
  <c r="AO2293" i="19"/>
  <c r="AK2293" i="19"/>
  <c r="AI2293" i="19"/>
  <c r="AE2293" i="19"/>
  <c r="U2293" i="19"/>
  <c r="AO2292" i="19"/>
  <c r="AK2292" i="19"/>
  <c r="AI2292" i="19"/>
  <c r="AE2292" i="19"/>
  <c r="U2292" i="19"/>
  <c r="AO2291" i="19"/>
  <c r="AK2291" i="19"/>
  <c r="AI2291" i="19"/>
  <c r="AE2291" i="19"/>
  <c r="U2291" i="19"/>
  <c r="AO2290" i="19"/>
  <c r="AK2290" i="19"/>
  <c r="AI2290" i="19"/>
  <c r="AE2290" i="19"/>
  <c r="U2290" i="19"/>
  <c r="AO2289" i="19"/>
  <c r="AK2289" i="19"/>
  <c r="AI2289" i="19"/>
  <c r="AE2289" i="19"/>
  <c r="U2289" i="19"/>
  <c r="AO2288" i="19"/>
  <c r="AK2288" i="19"/>
  <c r="AI2288" i="19"/>
  <c r="AE2288" i="19"/>
  <c r="U2288" i="19"/>
  <c r="AO2287" i="19"/>
  <c r="AK2287" i="19"/>
  <c r="AI2287" i="19"/>
  <c r="AE2287" i="19"/>
  <c r="U2287" i="19"/>
  <c r="AO2286" i="19"/>
  <c r="AK2286" i="19"/>
  <c r="AI2286" i="19"/>
  <c r="AE2286" i="19"/>
  <c r="U2286" i="19"/>
  <c r="AO2285" i="19"/>
  <c r="AK2285" i="19"/>
  <c r="AI2285" i="19"/>
  <c r="AE2285" i="19"/>
  <c r="U2285" i="19"/>
  <c r="AO2284" i="19"/>
  <c r="AK2284" i="19"/>
  <c r="AI2284" i="19"/>
  <c r="AE2284" i="19"/>
  <c r="U2284" i="19"/>
  <c r="AO2283" i="19"/>
  <c r="AK2283" i="19"/>
  <c r="AI2283" i="19"/>
  <c r="AE2283" i="19"/>
  <c r="U2283" i="19"/>
  <c r="AO2282" i="19"/>
  <c r="AK2282" i="19"/>
  <c r="AI2282" i="19"/>
  <c r="AE2282" i="19"/>
  <c r="U2282" i="19"/>
  <c r="AO2281" i="19"/>
  <c r="AK2281" i="19"/>
  <c r="AI2281" i="19"/>
  <c r="AE2281" i="19"/>
  <c r="U2281" i="19"/>
  <c r="AO2280" i="19"/>
  <c r="AK2280" i="19"/>
  <c r="AI2280" i="19"/>
  <c r="AE2280" i="19"/>
  <c r="U2280" i="19"/>
  <c r="AO2279" i="19"/>
  <c r="AK2279" i="19"/>
  <c r="AI2279" i="19"/>
  <c r="AE2279" i="19"/>
  <c r="U2279" i="19"/>
  <c r="AO2278" i="19"/>
  <c r="AK2278" i="19"/>
  <c r="AI2278" i="19"/>
  <c r="AE2278" i="19"/>
  <c r="U2278" i="19"/>
  <c r="AO2277" i="19"/>
  <c r="AK2277" i="19"/>
  <c r="AI2277" i="19"/>
  <c r="AE2277" i="19"/>
  <c r="U2277" i="19"/>
  <c r="AO2276" i="19"/>
  <c r="AK2276" i="19"/>
  <c r="AI2276" i="19"/>
  <c r="AE2276" i="19"/>
  <c r="U2276" i="19"/>
  <c r="AO2275" i="19"/>
  <c r="AK2275" i="19"/>
  <c r="AI2275" i="19"/>
  <c r="AE2275" i="19"/>
  <c r="U2275" i="19"/>
  <c r="AO2274" i="19"/>
  <c r="AK2274" i="19"/>
  <c r="AI2274" i="19"/>
  <c r="AE2274" i="19"/>
  <c r="U2274" i="19"/>
  <c r="AO2273" i="19"/>
  <c r="AK2273" i="19"/>
  <c r="AI2273" i="19"/>
  <c r="AE2273" i="19"/>
  <c r="U2273" i="19"/>
  <c r="AO2272" i="19"/>
  <c r="AK2272" i="19"/>
  <c r="AI2272" i="19"/>
  <c r="AE2272" i="19"/>
  <c r="U2272" i="19"/>
  <c r="AO2271" i="19"/>
  <c r="AK2271" i="19"/>
  <c r="AI2271" i="19"/>
  <c r="AE2271" i="19"/>
  <c r="U2271" i="19"/>
  <c r="AO2270" i="19"/>
  <c r="AK2270" i="19"/>
  <c r="AI2270" i="19"/>
  <c r="AE2270" i="19"/>
  <c r="U2270" i="19"/>
  <c r="AO2269" i="19"/>
  <c r="AK2269" i="19"/>
  <c r="AI2269" i="19"/>
  <c r="AE2269" i="19"/>
  <c r="U2269" i="19"/>
  <c r="AO2268" i="19"/>
  <c r="AK2268" i="19"/>
  <c r="AI2268" i="19"/>
  <c r="AE2268" i="19"/>
  <c r="U2268" i="19"/>
  <c r="AO2267" i="19"/>
  <c r="AK2267" i="19"/>
  <c r="AI2267" i="19"/>
  <c r="AE2267" i="19"/>
  <c r="U2267" i="19"/>
  <c r="AO2266" i="19"/>
  <c r="AK2266" i="19"/>
  <c r="AI2266" i="19"/>
  <c r="AE2266" i="19"/>
  <c r="U2266" i="19"/>
  <c r="AO2265" i="19"/>
  <c r="AK2265" i="19"/>
  <c r="AI2265" i="19"/>
  <c r="AE2265" i="19"/>
  <c r="U2265" i="19"/>
  <c r="AO2264" i="19"/>
  <c r="AK2264" i="19"/>
  <c r="AI2264" i="19"/>
  <c r="AE2264" i="19"/>
  <c r="U2264" i="19"/>
  <c r="AO2263" i="19"/>
  <c r="AK2263" i="19"/>
  <c r="AI2263" i="19"/>
  <c r="AE2263" i="19"/>
  <c r="U2263" i="19"/>
  <c r="AO2262" i="19"/>
  <c r="AK2262" i="19"/>
  <c r="AI2262" i="19"/>
  <c r="AE2262" i="19"/>
  <c r="U2262" i="19"/>
  <c r="AO2261" i="19"/>
  <c r="AK2261" i="19"/>
  <c r="AI2261" i="19"/>
  <c r="AE2261" i="19"/>
  <c r="U2261" i="19"/>
  <c r="AO2260" i="19"/>
  <c r="AK2260" i="19"/>
  <c r="AI2260" i="19"/>
  <c r="AE2260" i="19"/>
  <c r="U2260" i="19"/>
  <c r="AO2259" i="19"/>
  <c r="AK2259" i="19"/>
  <c r="AI2259" i="19"/>
  <c r="AE2259" i="19"/>
  <c r="U2259" i="19"/>
  <c r="AO2258" i="19"/>
  <c r="AK2258" i="19"/>
  <c r="AI2258" i="19"/>
  <c r="AE2258" i="19"/>
  <c r="U2258" i="19"/>
  <c r="AO2257" i="19"/>
  <c r="AK2257" i="19"/>
  <c r="AI2257" i="19"/>
  <c r="AE2257" i="19"/>
  <c r="U2257" i="19"/>
  <c r="AO2256" i="19"/>
  <c r="AK2256" i="19"/>
  <c r="AI2256" i="19"/>
  <c r="AE2256" i="19"/>
  <c r="U2256" i="19"/>
  <c r="AO2255" i="19"/>
  <c r="AK2255" i="19"/>
  <c r="AI2255" i="19"/>
  <c r="AE2255" i="19"/>
  <c r="U2255" i="19"/>
  <c r="AO2254" i="19"/>
  <c r="AK2254" i="19"/>
  <c r="AI2254" i="19"/>
  <c r="AE2254" i="19"/>
  <c r="U2254" i="19"/>
  <c r="AO2253" i="19"/>
  <c r="AK2253" i="19"/>
  <c r="AI2253" i="19"/>
  <c r="AE2253" i="19"/>
  <c r="U2253" i="19"/>
  <c r="AO2252" i="19"/>
  <c r="AK2252" i="19"/>
  <c r="AI2252" i="19"/>
  <c r="AE2252" i="19"/>
  <c r="U2252" i="19"/>
  <c r="AO2251" i="19"/>
  <c r="AK2251" i="19"/>
  <c r="AI2251" i="19"/>
  <c r="AE2251" i="19"/>
  <c r="U2251" i="19"/>
  <c r="AO2250" i="19"/>
  <c r="AK2250" i="19"/>
  <c r="AI2250" i="19"/>
  <c r="AE2250" i="19"/>
  <c r="U2250" i="19"/>
  <c r="AO2249" i="19"/>
  <c r="AK2249" i="19"/>
  <c r="AI2249" i="19"/>
  <c r="AE2249" i="19"/>
  <c r="U2249" i="19"/>
  <c r="AO2248" i="19"/>
  <c r="AK2248" i="19"/>
  <c r="AI2248" i="19"/>
  <c r="AE2248" i="19"/>
  <c r="U2248" i="19"/>
  <c r="AO2247" i="19"/>
  <c r="AK2247" i="19"/>
  <c r="AI2247" i="19"/>
  <c r="AE2247" i="19"/>
  <c r="U2247" i="19"/>
  <c r="AO2246" i="19"/>
  <c r="AK2246" i="19"/>
  <c r="AI2246" i="19"/>
  <c r="AE2246" i="19"/>
  <c r="U2246" i="19"/>
  <c r="AO2245" i="19"/>
  <c r="AK2245" i="19"/>
  <c r="AI2245" i="19"/>
  <c r="AE2245" i="19"/>
  <c r="U2245" i="19"/>
  <c r="AO2244" i="19"/>
  <c r="AK2244" i="19"/>
  <c r="AI2244" i="19"/>
  <c r="AE2244" i="19"/>
  <c r="U2244" i="19"/>
  <c r="AO2243" i="19"/>
  <c r="AK2243" i="19"/>
  <c r="AI2243" i="19"/>
  <c r="AE2243" i="19"/>
  <c r="U2243" i="19"/>
  <c r="AO2242" i="19"/>
  <c r="AK2242" i="19"/>
  <c r="AI2242" i="19"/>
  <c r="AE2242" i="19"/>
  <c r="U2242" i="19"/>
  <c r="AO2241" i="19"/>
  <c r="AK2241" i="19"/>
  <c r="AI2241" i="19"/>
  <c r="AE2241" i="19"/>
  <c r="U2241" i="19"/>
  <c r="AO2240" i="19"/>
  <c r="AK2240" i="19"/>
  <c r="AI2240" i="19"/>
  <c r="AE2240" i="19"/>
  <c r="U2240" i="19"/>
  <c r="AO2239" i="19"/>
  <c r="AK2239" i="19"/>
  <c r="AI2239" i="19"/>
  <c r="AE2239" i="19"/>
  <c r="U2239" i="19"/>
  <c r="AO2238" i="19"/>
  <c r="AK2238" i="19"/>
  <c r="AI2238" i="19"/>
  <c r="AE2238" i="19"/>
  <c r="U2238" i="19"/>
  <c r="AO2237" i="19"/>
  <c r="AK2237" i="19"/>
  <c r="AI2237" i="19"/>
  <c r="AE2237" i="19"/>
  <c r="U2237" i="19"/>
  <c r="AO2236" i="19"/>
  <c r="AK2236" i="19"/>
  <c r="AI2236" i="19"/>
  <c r="AE2236" i="19"/>
  <c r="U2236" i="19"/>
  <c r="AO2235" i="19"/>
  <c r="AK2235" i="19"/>
  <c r="AI2235" i="19"/>
  <c r="AE2235" i="19"/>
  <c r="U2235" i="19"/>
  <c r="AO2234" i="19"/>
  <c r="AK2234" i="19"/>
  <c r="AI2234" i="19"/>
  <c r="AE2234" i="19"/>
  <c r="U2234" i="19"/>
  <c r="AO2233" i="19"/>
  <c r="AK2233" i="19"/>
  <c r="AI2233" i="19"/>
  <c r="AE2233" i="19"/>
  <c r="U2233" i="19"/>
  <c r="AO2232" i="19"/>
  <c r="AK2232" i="19"/>
  <c r="AI2232" i="19"/>
  <c r="AE2232" i="19"/>
  <c r="U2232" i="19"/>
  <c r="AO2231" i="19"/>
  <c r="AK2231" i="19"/>
  <c r="AI2231" i="19"/>
  <c r="AE2231" i="19"/>
  <c r="U2231" i="19"/>
  <c r="AO2230" i="19"/>
  <c r="AK2230" i="19"/>
  <c r="AI2230" i="19"/>
  <c r="AE2230" i="19"/>
  <c r="U2230" i="19"/>
  <c r="AO2229" i="19"/>
  <c r="AK2229" i="19"/>
  <c r="AI2229" i="19"/>
  <c r="AE2229" i="19"/>
  <c r="U2229" i="19"/>
  <c r="AO2228" i="19"/>
  <c r="AK2228" i="19"/>
  <c r="AI2228" i="19"/>
  <c r="AE2228" i="19"/>
  <c r="U2228" i="19"/>
  <c r="AO2227" i="19"/>
  <c r="AK2227" i="19"/>
  <c r="AI2227" i="19"/>
  <c r="AE2227" i="19"/>
  <c r="U2227" i="19"/>
  <c r="AO2226" i="19"/>
  <c r="AK2226" i="19"/>
  <c r="AI2226" i="19"/>
  <c r="AE2226" i="19"/>
  <c r="U2226" i="19"/>
  <c r="AO2225" i="19"/>
  <c r="AK2225" i="19"/>
  <c r="AI2225" i="19"/>
  <c r="AE2225" i="19"/>
  <c r="U2225" i="19"/>
  <c r="AO2224" i="19"/>
  <c r="AK2224" i="19"/>
  <c r="AI2224" i="19"/>
  <c r="AE2224" i="19"/>
  <c r="U2224" i="19"/>
  <c r="AO2223" i="19"/>
  <c r="AK2223" i="19"/>
  <c r="AI2223" i="19"/>
  <c r="AE2223" i="19"/>
  <c r="U2223" i="19"/>
  <c r="AO2222" i="19"/>
  <c r="AK2222" i="19"/>
  <c r="AI2222" i="19"/>
  <c r="AE2222" i="19"/>
  <c r="U2222" i="19"/>
  <c r="AO2221" i="19"/>
  <c r="AK2221" i="19"/>
  <c r="AI2221" i="19"/>
  <c r="AE2221" i="19"/>
  <c r="U2221" i="19"/>
  <c r="AO2220" i="19"/>
  <c r="AK2220" i="19"/>
  <c r="AI2220" i="19"/>
  <c r="AE2220" i="19"/>
  <c r="U2220" i="19"/>
  <c r="AO2219" i="19"/>
  <c r="AK2219" i="19"/>
  <c r="AI2219" i="19"/>
  <c r="AE2219" i="19"/>
  <c r="U2219" i="19"/>
  <c r="AO2218" i="19"/>
  <c r="AK2218" i="19"/>
  <c r="AI2218" i="19"/>
  <c r="AE2218" i="19"/>
  <c r="U2218" i="19"/>
  <c r="AO2217" i="19"/>
  <c r="AK2217" i="19"/>
  <c r="AI2217" i="19"/>
  <c r="AE2217" i="19"/>
  <c r="U2217" i="19"/>
  <c r="AO2216" i="19"/>
  <c r="AK2216" i="19"/>
  <c r="AI2216" i="19"/>
  <c r="AE2216" i="19"/>
  <c r="U2216" i="19"/>
  <c r="AO2215" i="19"/>
  <c r="AK2215" i="19"/>
  <c r="AI2215" i="19"/>
  <c r="AE2215" i="19"/>
  <c r="U2215" i="19"/>
  <c r="AO2214" i="19"/>
  <c r="AK2214" i="19"/>
  <c r="AI2214" i="19"/>
  <c r="AE2214" i="19"/>
  <c r="U2214" i="19"/>
  <c r="AO2213" i="19"/>
  <c r="AK2213" i="19"/>
  <c r="AI2213" i="19"/>
  <c r="AE2213" i="19"/>
  <c r="U2213" i="19"/>
  <c r="AO2212" i="19"/>
  <c r="AK2212" i="19"/>
  <c r="AI2212" i="19"/>
  <c r="AE2212" i="19"/>
  <c r="U2212" i="19"/>
  <c r="AO2211" i="19"/>
  <c r="AK2211" i="19"/>
  <c r="AI2211" i="19"/>
  <c r="AE2211" i="19"/>
  <c r="U2211" i="19"/>
  <c r="AO2210" i="19"/>
  <c r="AK2210" i="19"/>
  <c r="AI2210" i="19"/>
  <c r="AE2210" i="19"/>
  <c r="U2210" i="19"/>
  <c r="AO2209" i="19"/>
  <c r="AK2209" i="19"/>
  <c r="AI2209" i="19"/>
  <c r="AE2209" i="19"/>
  <c r="U2209" i="19"/>
  <c r="AO2208" i="19"/>
  <c r="AK2208" i="19"/>
  <c r="AI2208" i="19"/>
  <c r="AE2208" i="19"/>
  <c r="U2208" i="19"/>
  <c r="AO2207" i="19"/>
  <c r="AK2207" i="19"/>
  <c r="AI2207" i="19"/>
  <c r="AE2207" i="19"/>
  <c r="U2207" i="19"/>
  <c r="AO2206" i="19"/>
  <c r="AK2206" i="19"/>
  <c r="AI2206" i="19"/>
  <c r="AE2206" i="19"/>
  <c r="U2206" i="19"/>
  <c r="AO2205" i="19"/>
  <c r="AK2205" i="19"/>
  <c r="AI2205" i="19"/>
  <c r="AE2205" i="19"/>
  <c r="U2205" i="19"/>
  <c r="AO2204" i="19"/>
  <c r="AK2204" i="19"/>
  <c r="AI2204" i="19"/>
  <c r="AE2204" i="19"/>
  <c r="U2204" i="19"/>
  <c r="AO2203" i="19"/>
  <c r="AK2203" i="19"/>
  <c r="AI2203" i="19"/>
  <c r="AE2203" i="19"/>
  <c r="U2203" i="19"/>
  <c r="AO2202" i="19"/>
  <c r="AK2202" i="19"/>
  <c r="AI2202" i="19"/>
  <c r="AE2202" i="19"/>
  <c r="U2202" i="19"/>
  <c r="AO2201" i="19"/>
  <c r="AK2201" i="19"/>
  <c r="AI2201" i="19"/>
  <c r="AE2201" i="19"/>
  <c r="U2201" i="19"/>
  <c r="AO2200" i="19"/>
  <c r="AK2200" i="19"/>
  <c r="AI2200" i="19"/>
  <c r="AE2200" i="19"/>
  <c r="U2200" i="19"/>
  <c r="AO2199" i="19"/>
  <c r="AK2199" i="19"/>
  <c r="AI2199" i="19"/>
  <c r="AE2199" i="19"/>
  <c r="U2199" i="19"/>
  <c r="AO2198" i="19"/>
  <c r="AK2198" i="19"/>
  <c r="AI2198" i="19"/>
  <c r="AE2198" i="19"/>
  <c r="U2198" i="19"/>
  <c r="AO2197" i="19"/>
  <c r="AK2197" i="19"/>
  <c r="AI2197" i="19"/>
  <c r="AE2197" i="19"/>
  <c r="U2197" i="19"/>
  <c r="AO2196" i="19"/>
  <c r="AK2196" i="19"/>
  <c r="AI2196" i="19"/>
  <c r="AE2196" i="19"/>
  <c r="U2196" i="19"/>
  <c r="AO2195" i="19"/>
  <c r="AK2195" i="19"/>
  <c r="AI2195" i="19"/>
  <c r="AE2195" i="19"/>
  <c r="U2195" i="19"/>
  <c r="AO2194" i="19"/>
  <c r="AK2194" i="19"/>
  <c r="AI2194" i="19"/>
  <c r="AE2194" i="19"/>
  <c r="U2194" i="19"/>
  <c r="AO2193" i="19"/>
  <c r="AK2193" i="19"/>
  <c r="AI2193" i="19"/>
  <c r="AE2193" i="19"/>
  <c r="U2193" i="19"/>
  <c r="AO2192" i="19"/>
  <c r="AK2192" i="19"/>
  <c r="AI2192" i="19"/>
  <c r="AE2192" i="19"/>
  <c r="U2192" i="19"/>
  <c r="AO2191" i="19"/>
  <c r="AK2191" i="19"/>
  <c r="AI2191" i="19"/>
  <c r="AE2191" i="19"/>
  <c r="U2191" i="19"/>
  <c r="AO2190" i="19"/>
  <c r="AK2190" i="19"/>
  <c r="AI2190" i="19"/>
  <c r="AE2190" i="19"/>
  <c r="U2190" i="19"/>
  <c r="AO2189" i="19"/>
  <c r="AK2189" i="19"/>
  <c r="AI2189" i="19"/>
  <c r="AE2189" i="19"/>
  <c r="U2189" i="19"/>
  <c r="AO2188" i="19"/>
  <c r="AK2188" i="19"/>
  <c r="AI2188" i="19"/>
  <c r="AE2188" i="19"/>
  <c r="U2188" i="19"/>
  <c r="AO2187" i="19"/>
  <c r="AK2187" i="19"/>
  <c r="AI2187" i="19"/>
  <c r="AE2187" i="19"/>
  <c r="U2187" i="19"/>
  <c r="AO2186" i="19"/>
  <c r="AK2186" i="19"/>
  <c r="AI2186" i="19"/>
  <c r="AE2186" i="19"/>
  <c r="U2186" i="19"/>
  <c r="AO2185" i="19"/>
  <c r="AK2185" i="19"/>
  <c r="AI2185" i="19"/>
  <c r="AE2185" i="19"/>
  <c r="U2185" i="19"/>
  <c r="AO2184" i="19"/>
  <c r="AK2184" i="19"/>
  <c r="AI2184" i="19"/>
  <c r="AE2184" i="19"/>
  <c r="U2184" i="19"/>
  <c r="AO2183" i="19"/>
  <c r="AK2183" i="19"/>
  <c r="AI2183" i="19"/>
  <c r="AE2183" i="19"/>
  <c r="U2183" i="19"/>
  <c r="AO2182" i="19"/>
  <c r="AK2182" i="19"/>
  <c r="AI2182" i="19"/>
  <c r="AE2182" i="19"/>
  <c r="U2182" i="19"/>
  <c r="AO2181" i="19"/>
  <c r="AK2181" i="19"/>
  <c r="AI2181" i="19"/>
  <c r="AE2181" i="19"/>
  <c r="U2181" i="19"/>
  <c r="AO2180" i="19"/>
  <c r="AK2180" i="19"/>
  <c r="AI2180" i="19"/>
  <c r="AE2180" i="19"/>
  <c r="U2180" i="19"/>
  <c r="AO2179" i="19"/>
  <c r="AK2179" i="19"/>
  <c r="AI2179" i="19"/>
  <c r="AE2179" i="19"/>
  <c r="U2179" i="19"/>
  <c r="AO2178" i="19"/>
  <c r="AK2178" i="19"/>
  <c r="AI2178" i="19"/>
  <c r="AE2178" i="19"/>
  <c r="U2178" i="19"/>
  <c r="AO2177" i="19"/>
  <c r="AK2177" i="19"/>
  <c r="AI2177" i="19"/>
  <c r="AE2177" i="19"/>
  <c r="U2177" i="19"/>
  <c r="AO2176" i="19"/>
  <c r="AK2176" i="19"/>
  <c r="AI2176" i="19"/>
  <c r="AE2176" i="19"/>
  <c r="U2176" i="19"/>
  <c r="AO2175" i="19"/>
  <c r="AK2175" i="19"/>
  <c r="AI2175" i="19"/>
  <c r="AE2175" i="19"/>
  <c r="U2175" i="19"/>
  <c r="AO2174" i="19"/>
  <c r="AK2174" i="19"/>
  <c r="AI2174" i="19"/>
  <c r="AE2174" i="19"/>
  <c r="U2174" i="19"/>
  <c r="AO2173" i="19"/>
  <c r="AK2173" i="19"/>
  <c r="AI2173" i="19"/>
  <c r="AE2173" i="19"/>
  <c r="U2173" i="19"/>
  <c r="AO2172" i="19"/>
  <c r="AK2172" i="19"/>
  <c r="AI2172" i="19"/>
  <c r="AE2172" i="19"/>
  <c r="U2172" i="19"/>
  <c r="AO2171" i="19"/>
  <c r="AK2171" i="19"/>
  <c r="AI2171" i="19"/>
  <c r="AE2171" i="19"/>
  <c r="U2171" i="19"/>
  <c r="AO2170" i="19"/>
  <c r="AK2170" i="19"/>
  <c r="AI2170" i="19"/>
  <c r="AE2170" i="19"/>
  <c r="U2170" i="19"/>
  <c r="AO2169" i="19"/>
  <c r="AK2169" i="19"/>
  <c r="AI2169" i="19"/>
  <c r="AE2169" i="19"/>
  <c r="U2169" i="19"/>
  <c r="AO2168" i="19"/>
  <c r="AK2168" i="19"/>
  <c r="AI2168" i="19"/>
  <c r="AE2168" i="19"/>
  <c r="U2168" i="19"/>
  <c r="AO2167" i="19"/>
  <c r="AK2167" i="19"/>
  <c r="AI2167" i="19"/>
  <c r="AE2167" i="19"/>
  <c r="U2167" i="19"/>
  <c r="AO2166" i="19"/>
  <c r="AK2166" i="19"/>
  <c r="AI2166" i="19"/>
  <c r="AE2166" i="19"/>
  <c r="U2166" i="19"/>
  <c r="AO2165" i="19"/>
  <c r="AK2165" i="19"/>
  <c r="AI2165" i="19"/>
  <c r="AE2165" i="19"/>
  <c r="U2165" i="19"/>
  <c r="AO2164" i="19"/>
  <c r="AK2164" i="19"/>
  <c r="AI2164" i="19"/>
  <c r="AE2164" i="19"/>
  <c r="U2164" i="19"/>
  <c r="AO2163" i="19"/>
  <c r="AK2163" i="19"/>
  <c r="AI2163" i="19"/>
  <c r="AE2163" i="19"/>
  <c r="U2163" i="19"/>
  <c r="AO2162" i="19"/>
  <c r="AK2162" i="19"/>
  <c r="AI2162" i="19"/>
  <c r="AE2162" i="19"/>
  <c r="U2162" i="19"/>
  <c r="AO2161" i="19"/>
  <c r="AK2161" i="19"/>
  <c r="AI2161" i="19"/>
  <c r="AE2161" i="19"/>
  <c r="U2161" i="19"/>
  <c r="AO2160" i="19"/>
  <c r="AK2160" i="19"/>
  <c r="AI2160" i="19"/>
  <c r="AE2160" i="19"/>
  <c r="U2160" i="19"/>
  <c r="AO2159" i="19"/>
  <c r="AK2159" i="19"/>
  <c r="AI2159" i="19"/>
  <c r="AE2159" i="19"/>
  <c r="U2159" i="19"/>
  <c r="AO2158" i="19"/>
  <c r="AK2158" i="19"/>
  <c r="AI2158" i="19"/>
  <c r="AE2158" i="19"/>
  <c r="U2158" i="19"/>
  <c r="AO2157" i="19"/>
  <c r="AK2157" i="19"/>
  <c r="AI2157" i="19"/>
  <c r="AE2157" i="19"/>
  <c r="U2157" i="19"/>
  <c r="AO2156" i="19"/>
  <c r="AK2156" i="19"/>
  <c r="AI2156" i="19"/>
  <c r="AE2156" i="19"/>
  <c r="U2156" i="19"/>
  <c r="AO2155" i="19"/>
  <c r="AK2155" i="19"/>
  <c r="AI2155" i="19"/>
  <c r="AE2155" i="19"/>
  <c r="U2155" i="19"/>
  <c r="AO2154" i="19"/>
  <c r="AK2154" i="19"/>
  <c r="AI2154" i="19"/>
  <c r="AE2154" i="19"/>
  <c r="U2154" i="19"/>
  <c r="AO2153" i="19"/>
  <c r="AK2153" i="19"/>
  <c r="AI2153" i="19"/>
  <c r="AE2153" i="19"/>
  <c r="U2153" i="19"/>
  <c r="AO2152" i="19"/>
  <c r="AK2152" i="19"/>
  <c r="AI2152" i="19"/>
  <c r="AE2152" i="19"/>
  <c r="U2152" i="19"/>
  <c r="AO2151" i="19"/>
  <c r="AK2151" i="19"/>
  <c r="AI2151" i="19"/>
  <c r="AE2151" i="19"/>
  <c r="U2151" i="19"/>
  <c r="AO2150" i="19"/>
  <c r="AK2150" i="19"/>
  <c r="AI2150" i="19"/>
  <c r="AE2150" i="19"/>
  <c r="U2150" i="19"/>
  <c r="AO2149" i="19"/>
  <c r="AK2149" i="19"/>
  <c r="AI2149" i="19"/>
  <c r="AE2149" i="19"/>
  <c r="U2149" i="19"/>
  <c r="AO2148" i="19"/>
  <c r="AK2148" i="19"/>
  <c r="AI2148" i="19"/>
  <c r="AE2148" i="19"/>
  <c r="U2148" i="19"/>
  <c r="AO2147" i="19"/>
  <c r="AK2147" i="19"/>
  <c r="AI2147" i="19"/>
  <c r="AE2147" i="19"/>
  <c r="U2147" i="19"/>
  <c r="AO2146" i="19"/>
  <c r="AK2146" i="19"/>
  <c r="AI2146" i="19"/>
  <c r="AE2146" i="19"/>
  <c r="U2146" i="19"/>
  <c r="AO2145" i="19"/>
  <c r="AK2145" i="19"/>
  <c r="AI2145" i="19"/>
  <c r="AE2145" i="19"/>
  <c r="U2145" i="19"/>
  <c r="AO2144" i="19"/>
  <c r="AK2144" i="19"/>
  <c r="AI2144" i="19"/>
  <c r="AE2144" i="19"/>
  <c r="U2144" i="19"/>
  <c r="AO2143" i="19"/>
  <c r="AK2143" i="19"/>
  <c r="AI2143" i="19"/>
  <c r="AE2143" i="19"/>
  <c r="U2143" i="19"/>
  <c r="AO2142" i="19"/>
  <c r="AK2142" i="19"/>
  <c r="AI2142" i="19"/>
  <c r="AE2142" i="19"/>
  <c r="U2142" i="19"/>
  <c r="AO2141" i="19"/>
  <c r="AK2141" i="19"/>
  <c r="AI2141" i="19"/>
  <c r="AE2141" i="19"/>
  <c r="U2141" i="19"/>
  <c r="AO2140" i="19"/>
  <c r="AK2140" i="19"/>
  <c r="AI2140" i="19"/>
  <c r="AE2140" i="19"/>
  <c r="U2140" i="19"/>
  <c r="AO2139" i="19"/>
  <c r="AK2139" i="19"/>
  <c r="AI2139" i="19"/>
  <c r="AE2139" i="19"/>
  <c r="U2139" i="19"/>
  <c r="AO2138" i="19"/>
  <c r="AK2138" i="19"/>
  <c r="AI2138" i="19"/>
  <c r="AE2138" i="19"/>
  <c r="U2138" i="19"/>
  <c r="AO2137" i="19"/>
  <c r="AK2137" i="19"/>
  <c r="AI2137" i="19"/>
  <c r="AE2137" i="19"/>
  <c r="U2137" i="19"/>
  <c r="AO2136" i="19"/>
  <c r="AK2136" i="19"/>
  <c r="AI2136" i="19"/>
  <c r="AE2136" i="19"/>
  <c r="U2136" i="19"/>
  <c r="AO2135" i="19"/>
  <c r="AK2135" i="19"/>
  <c r="AI2135" i="19"/>
  <c r="AE2135" i="19"/>
  <c r="U2135" i="19"/>
  <c r="AO2134" i="19"/>
  <c r="AK2134" i="19"/>
  <c r="AI2134" i="19"/>
  <c r="AE2134" i="19"/>
  <c r="U2134" i="19"/>
  <c r="AO2133" i="19"/>
  <c r="AK2133" i="19"/>
  <c r="AI2133" i="19"/>
  <c r="AE2133" i="19"/>
  <c r="U2133" i="19"/>
  <c r="AO2132" i="19"/>
  <c r="AK2132" i="19"/>
  <c r="AI2132" i="19"/>
  <c r="AE2132" i="19"/>
  <c r="U2132" i="19"/>
  <c r="AO2131" i="19"/>
  <c r="AK2131" i="19"/>
  <c r="AI2131" i="19"/>
  <c r="AE2131" i="19"/>
  <c r="U2131" i="19"/>
  <c r="AO2130" i="19"/>
  <c r="AK2130" i="19"/>
  <c r="AI2130" i="19"/>
  <c r="AE2130" i="19"/>
  <c r="U2130" i="19"/>
  <c r="AO2129" i="19"/>
  <c r="AK2129" i="19"/>
  <c r="AI2129" i="19"/>
  <c r="AE2129" i="19"/>
  <c r="U2129" i="19"/>
  <c r="AO2128" i="19"/>
  <c r="AK2128" i="19"/>
  <c r="AI2128" i="19"/>
  <c r="AE2128" i="19"/>
  <c r="U2128" i="19"/>
  <c r="AO2127" i="19"/>
  <c r="AK2127" i="19"/>
  <c r="AI2127" i="19"/>
  <c r="AE2127" i="19"/>
  <c r="U2127" i="19"/>
  <c r="AO2126" i="19"/>
  <c r="AK2126" i="19"/>
  <c r="AI2126" i="19"/>
  <c r="AE2126" i="19"/>
  <c r="U2126" i="19"/>
  <c r="AO2125" i="19"/>
  <c r="AK2125" i="19"/>
  <c r="AI2125" i="19"/>
  <c r="AE2125" i="19"/>
  <c r="U2125" i="19"/>
  <c r="AO2124" i="19"/>
  <c r="AK2124" i="19"/>
  <c r="AI2124" i="19"/>
  <c r="AE2124" i="19"/>
  <c r="U2124" i="19"/>
  <c r="AO2123" i="19"/>
  <c r="AK2123" i="19"/>
  <c r="AI2123" i="19"/>
  <c r="AE2123" i="19"/>
  <c r="U2123" i="19"/>
  <c r="AO2122" i="19"/>
  <c r="AK2122" i="19"/>
  <c r="AI2122" i="19"/>
  <c r="AE2122" i="19"/>
  <c r="U2122" i="19"/>
  <c r="AO2121" i="19"/>
  <c r="AK2121" i="19"/>
  <c r="AI2121" i="19"/>
  <c r="AE2121" i="19"/>
  <c r="U2121" i="19"/>
  <c r="AO2120" i="19"/>
  <c r="AK2120" i="19"/>
  <c r="AI2120" i="19"/>
  <c r="AE2120" i="19"/>
  <c r="U2120" i="19"/>
  <c r="AO2119" i="19"/>
  <c r="AK2119" i="19"/>
  <c r="AI2119" i="19"/>
  <c r="AE2119" i="19"/>
  <c r="U2119" i="19"/>
  <c r="AO2118" i="19"/>
  <c r="AK2118" i="19"/>
  <c r="AI2118" i="19"/>
  <c r="AE2118" i="19"/>
  <c r="U2118" i="19"/>
  <c r="AO2117" i="19"/>
  <c r="AK2117" i="19"/>
  <c r="AI2117" i="19"/>
  <c r="AE2117" i="19"/>
  <c r="U2117" i="19"/>
  <c r="AO2116" i="19"/>
  <c r="AK2116" i="19"/>
  <c r="AI2116" i="19"/>
  <c r="AE2116" i="19"/>
  <c r="U2116" i="19"/>
  <c r="AO2115" i="19"/>
  <c r="AK2115" i="19"/>
  <c r="AI2115" i="19"/>
  <c r="AE2115" i="19"/>
  <c r="U2115" i="19"/>
  <c r="AO2114" i="19"/>
  <c r="AK2114" i="19"/>
  <c r="AI2114" i="19"/>
  <c r="AE2114" i="19"/>
  <c r="U2114" i="19"/>
  <c r="AO2113" i="19"/>
  <c r="AK2113" i="19"/>
  <c r="AI2113" i="19"/>
  <c r="AE2113" i="19"/>
  <c r="U2113" i="19"/>
  <c r="AO2112" i="19"/>
  <c r="AK2112" i="19"/>
  <c r="AI2112" i="19"/>
  <c r="AE2112" i="19"/>
  <c r="U2112" i="19"/>
  <c r="AO2111" i="19"/>
  <c r="AK2111" i="19"/>
  <c r="AI2111" i="19"/>
  <c r="AE2111" i="19"/>
  <c r="U2111" i="19"/>
  <c r="AO2110" i="19"/>
  <c r="AK2110" i="19"/>
  <c r="AI2110" i="19"/>
  <c r="AE2110" i="19"/>
  <c r="U2110" i="19"/>
  <c r="AO2109" i="19"/>
  <c r="AK2109" i="19"/>
  <c r="AI2109" i="19"/>
  <c r="AE2109" i="19"/>
  <c r="U2109" i="19"/>
  <c r="AO2108" i="19"/>
  <c r="AK2108" i="19"/>
  <c r="AI2108" i="19"/>
  <c r="AE2108" i="19"/>
  <c r="U2108" i="19"/>
  <c r="AO2107" i="19"/>
  <c r="AK2107" i="19"/>
  <c r="AI2107" i="19"/>
  <c r="AE2107" i="19"/>
  <c r="U2107" i="19"/>
  <c r="AO2106" i="19"/>
  <c r="AK2106" i="19"/>
  <c r="AI2106" i="19"/>
  <c r="AE2106" i="19"/>
  <c r="U2106" i="19"/>
  <c r="AO2105" i="19"/>
  <c r="AK2105" i="19"/>
  <c r="AI2105" i="19"/>
  <c r="AE2105" i="19"/>
  <c r="U2105" i="19"/>
  <c r="AO2104" i="19"/>
  <c r="AK2104" i="19"/>
  <c r="AI2104" i="19"/>
  <c r="AE2104" i="19"/>
  <c r="U2104" i="19"/>
  <c r="AO2103" i="19"/>
  <c r="AK2103" i="19"/>
  <c r="AI2103" i="19"/>
  <c r="AE2103" i="19"/>
  <c r="U2103" i="19"/>
  <c r="AO2102" i="19"/>
  <c r="AK2102" i="19"/>
  <c r="AI2102" i="19"/>
  <c r="AE2102" i="19"/>
  <c r="U2102" i="19"/>
  <c r="AO2101" i="19"/>
  <c r="AK2101" i="19"/>
  <c r="AI2101" i="19"/>
  <c r="AE2101" i="19"/>
  <c r="U2101" i="19"/>
  <c r="AO2100" i="19"/>
  <c r="AK2100" i="19"/>
  <c r="AI2100" i="19"/>
  <c r="AE2100" i="19"/>
  <c r="U2100" i="19"/>
  <c r="AO2099" i="19"/>
  <c r="AK2099" i="19"/>
  <c r="AI2099" i="19"/>
  <c r="AE2099" i="19"/>
  <c r="U2099" i="19"/>
  <c r="AO2098" i="19"/>
  <c r="AK2098" i="19"/>
  <c r="AI2098" i="19"/>
  <c r="AE2098" i="19"/>
  <c r="U2098" i="19"/>
  <c r="AO2097" i="19"/>
  <c r="AK2097" i="19"/>
  <c r="AI2097" i="19"/>
  <c r="AE2097" i="19"/>
  <c r="U2097" i="19"/>
  <c r="AO2096" i="19"/>
  <c r="AK2096" i="19"/>
  <c r="AI2096" i="19"/>
  <c r="AE2096" i="19"/>
  <c r="U2096" i="19"/>
  <c r="AO2095" i="19"/>
  <c r="AK2095" i="19"/>
  <c r="AI2095" i="19"/>
  <c r="AE2095" i="19"/>
  <c r="U2095" i="19"/>
  <c r="AO2094" i="19"/>
  <c r="AK2094" i="19"/>
  <c r="AI2094" i="19"/>
  <c r="AE2094" i="19"/>
  <c r="U2094" i="19"/>
  <c r="AO2093" i="19"/>
  <c r="AK2093" i="19"/>
  <c r="AI2093" i="19"/>
  <c r="AE2093" i="19"/>
  <c r="U2093" i="19"/>
  <c r="AO2092" i="19"/>
  <c r="AK2092" i="19"/>
  <c r="AI2092" i="19"/>
  <c r="AE2092" i="19"/>
  <c r="U2092" i="19"/>
  <c r="AO2091" i="19"/>
  <c r="AK2091" i="19"/>
  <c r="AI2091" i="19"/>
  <c r="AE2091" i="19"/>
  <c r="U2091" i="19"/>
  <c r="AO2090" i="19"/>
  <c r="AK2090" i="19"/>
  <c r="AI2090" i="19"/>
  <c r="AE2090" i="19"/>
  <c r="U2090" i="19"/>
  <c r="AO2089" i="19"/>
  <c r="AK2089" i="19"/>
  <c r="AI2089" i="19"/>
  <c r="AE2089" i="19"/>
  <c r="U2089" i="19"/>
  <c r="AO2088" i="19"/>
  <c r="AK2088" i="19"/>
  <c r="AI2088" i="19"/>
  <c r="AE2088" i="19"/>
  <c r="U2088" i="19"/>
  <c r="AO2087" i="19"/>
  <c r="AK2087" i="19"/>
  <c r="AI2087" i="19"/>
  <c r="AE2087" i="19"/>
  <c r="U2087" i="19"/>
  <c r="AO2086" i="19"/>
  <c r="AK2086" i="19"/>
  <c r="AI2086" i="19"/>
  <c r="AE2086" i="19"/>
  <c r="U2086" i="19"/>
  <c r="AO2085" i="19"/>
  <c r="AK2085" i="19"/>
  <c r="AI2085" i="19"/>
  <c r="AE2085" i="19"/>
  <c r="U2085" i="19"/>
  <c r="AO2084" i="19"/>
  <c r="AK2084" i="19"/>
  <c r="AI2084" i="19"/>
  <c r="AE2084" i="19"/>
  <c r="U2084" i="19"/>
  <c r="AO2083" i="19"/>
  <c r="AK2083" i="19"/>
  <c r="AI2083" i="19"/>
  <c r="AE2083" i="19"/>
  <c r="U2083" i="19"/>
  <c r="AO2082" i="19"/>
  <c r="AK2082" i="19"/>
  <c r="AI2082" i="19"/>
  <c r="AE2082" i="19"/>
  <c r="U2082" i="19"/>
  <c r="AO2081" i="19"/>
  <c r="AK2081" i="19"/>
  <c r="AI2081" i="19"/>
  <c r="AE2081" i="19"/>
  <c r="U2081" i="19"/>
  <c r="AO2080" i="19"/>
  <c r="AK2080" i="19"/>
  <c r="AI2080" i="19"/>
  <c r="AE2080" i="19"/>
  <c r="U2080" i="19"/>
  <c r="AO2079" i="19"/>
  <c r="AK2079" i="19"/>
  <c r="AI2079" i="19"/>
  <c r="AE2079" i="19"/>
  <c r="U2079" i="19"/>
  <c r="AO2078" i="19"/>
  <c r="AK2078" i="19"/>
  <c r="AI2078" i="19"/>
  <c r="AE2078" i="19"/>
  <c r="U2078" i="19"/>
  <c r="AO2077" i="19"/>
  <c r="AK2077" i="19"/>
  <c r="AI2077" i="19"/>
  <c r="AE2077" i="19"/>
  <c r="U2077" i="19"/>
  <c r="AO2076" i="19"/>
  <c r="AK2076" i="19"/>
  <c r="AI2076" i="19"/>
  <c r="AE2076" i="19"/>
  <c r="U2076" i="19"/>
  <c r="AO2075" i="19"/>
  <c r="AK2075" i="19"/>
  <c r="AI2075" i="19"/>
  <c r="AE2075" i="19"/>
  <c r="U2075" i="19"/>
  <c r="AO2074" i="19"/>
  <c r="AK2074" i="19"/>
  <c r="AI2074" i="19"/>
  <c r="AE2074" i="19"/>
  <c r="U2074" i="19"/>
  <c r="AO2073" i="19"/>
  <c r="AK2073" i="19"/>
  <c r="AI2073" i="19"/>
  <c r="AE2073" i="19"/>
  <c r="U2073" i="19"/>
  <c r="AO2072" i="19"/>
  <c r="AK2072" i="19"/>
  <c r="AI2072" i="19"/>
  <c r="AE2072" i="19"/>
  <c r="U2072" i="19"/>
  <c r="AO2071" i="19"/>
  <c r="AK2071" i="19"/>
  <c r="AI2071" i="19"/>
  <c r="AE2071" i="19"/>
  <c r="U2071" i="19"/>
  <c r="AO2070" i="19"/>
  <c r="AK2070" i="19"/>
  <c r="AI2070" i="19"/>
  <c r="AE2070" i="19"/>
  <c r="U2070" i="19"/>
  <c r="AO2069" i="19"/>
  <c r="AK2069" i="19"/>
  <c r="AI2069" i="19"/>
  <c r="AE2069" i="19"/>
  <c r="U2069" i="19"/>
  <c r="AO2068" i="19"/>
  <c r="AK2068" i="19"/>
  <c r="AI2068" i="19"/>
  <c r="AE2068" i="19"/>
  <c r="U2068" i="19"/>
  <c r="AO2067" i="19"/>
  <c r="AK2067" i="19"/>
  <c r="AI2067" i="19"/>
  <c r="AE2067" i="19"/>
  <c r="U2067" i="19"/>
  <c r="AO2066" i="19"/>
  <c r="AK2066" i="19"/>
  <c r="AI2066" i="19"/>
  <c r="AE2066" i="19"/>
  <c r="U2066" i="19"/>
  <c r="AO2065" i="19"/>
  <c r="AK2065" i="19"/>
  <c r="AI2065" i="19"/>
  <c r="AE2065" i="19"/>
  <c r="U2065" i="19"/>
  <c r="AO2064" i="19"/>
  <c r="AK2064" i="19"/>
  <c r="AI2064" i="19"/>
  <c r="AE2064" i="19"/>
  <c r="U2064" i="19"/>
  <c r="AO2063" i="19"/>
  <c r="AK2063" i="19"/>
  <c r="AI2063" i="19"/>
  <c r="AE2063" i="19"/>
  <c r="U2063" i="19"/>
  <c r="AO2062" i="19"/>
  <c r="AK2062" i="19"/>
  <c r="AI2062" i="19"/>
  <c r="AE2062" i="19"/>
  <c r="U2062" i="19"/>
  <c r="AO2061" i="19"/>
  <c r="AK2061" i="19"/>
  <c r="AI2061" i="19"/>
  <c r="AE2061" i="19"/>
  <c r="U2061" i="19"/>
  <c r="AO2060" i="19"/>
  <c r="AK2060" i="19"/>
  <c r="AI2060" i="19"/>
  <c r="AE2060" i="19"/>
  <c r="U2060" i="19"/>
  <c r="AO2059" i="19"/>
  <c r="AK2059" i="19"/>
  <c r="AI2059" i="19"/>
  <c r="AE2059" i="19"/>
  <c r="U2059" i="19"/>
  <c r="AO2058" i="19"/>
  <c r="AK2058" i="19"/>
  <c r="AI2058" i="19"/>
  <c r="AE2058" i="19"/>
  <c r="U2058" i="19"/>
  <c r="AO2057" i="19"/>
  <c r="AK2057" i="19"/>
  <c r="AI2057" i="19"/>
  <c r="AE2057" i="19"/>
  <c r="U2057" i="19"/>
  <c r="AO2056" i="19"/>
  <c r="AK2056" i="19"/>
  <c r="AI2056" i="19"/>
  <c r="AE2056" i="19"/>
  <c r="U2056" i="19"/>
  <c r="AO2055" i="19"/>
  <c r="AK2055" i="19"/>
  <c r="AI2055" i="19"/>
  <c r="AE2055" i="19"/>
  <c r="U2055" i="19"/>
  <c r="AO2054" i="19"/>
  <c r="AK2054" i="19"/>
  <c r="AI2054" i="19"/>
  <c r="AE2054" i="19"/>
  <c r="U2054" i="19"/>
  <c r="AO2053" i="19"/>
  <c r="AK2053" i="19"/>
  <c r="AI2053" i="19"/>
  <c r="AE2053" i="19"/>
  <c r="U2053" i="19"/>
  <c r="AO2052" i="19"/>
  <c r="AK2052" i="19"/>
  <c r="AI2052" i="19"/>
  <c r="AE2052" i="19"/>
  <c r="U2052" i="19"/>
  <c r="AO2051" i="19"/>
  <c r="AK2051" i="19"/>
  <c r="AI2051" i="19"/>
  <c r="AE2051" i="19"/>
  <c r="U2051" i="19"/>
  <c r="AO2050" i="19"/>
  <c r="AK2050" i="19"/>
  <c r="AI2050" i="19"/>
  <c r="AE2050" i="19"/>
  <c r="U2050" i="19"/>
  <c r="AO2049" i="19"/>
  <c r="AK2049" i="19"/>
  <c r="AI2049" i="19"/>
  <c r="AE2049" i="19"/>
  <c r="U2049" i="19"/>
  <c r="AO2048" i="19"/>
  <c r="AK2048" i="19"/>
  <c r="AI2048" i="19"/>
  <c r="AE2048" i="19"/>
  <c r="U2048" i="19"/>
  <c r="AO2047" i="19"/>
  <c r="AK2047" i="19"/>
  <c r="AI2047" i="19"/>
  <c r="AE2047" i="19"/>
  <c r="U2047" i="19"/>
  <c r="AO2046" i="19"/>
  <c r="AK2046" i="19"/>
  <c r="AI2046" i="19"/>
  <c r="AE2046" i="19"/>
  <c r="U2046" i="19"/>
  <c r="AO2045" i="19"/>
  <c r="AK2045" i="19"/>
  <c r="AI2045" i="19"/>
  <c r="AE2045" i="19"/>
  <c r="U2045" i="19"/>
  <c r="AO2044" i="19"/>
  <c r="AK2044" i="19"/>
  <c r="AI2044" i="19"/>
  <c r="AE2044" i="19"/>
  <c r="U2044" i="19"/>
  <c r="AO2043" i="19"/>
  <c r="AK2043" i="19"/>
  <c r="AI2043" i="19"/>
  <c r="AE2043" i="19"/>
  <c r="U2043" i="19"/>
  <c r="AO2042" i="19"/>
  <c r="AK2042" i="19"/>
  <c r="AI2042" i="19"/>
  <c r="AE2042" i="19"/>
  <c r="U2042" i="19"/>
  <c r="AO2041" i="19"/>
  <c r="AK2041" i="19"/>
  <c r="AI2041" i="19"/>
  <c r="AE2041" i="19"/>
  <c r="U2041" i="19"/>
  <c r="AO2040" i="19"/>
  <c r="AK2040" i="19"/>
  <c r="AI2040" i="19"/>
  <c r="AE2040" i="19"/>
  <c r="U2040" i="19"/>
  <c r="AO2039" i="19"/>
  <c r="AK2039" i="19"/>
  <c r="AI2039" i="19"/>
  <c r="AE2039" i="19"/>
  <c r="U2039" i="19"/>
  <c r="AO2038" i="19"/>
  <c r="AK2038" i="19"/>
  <c r="AI2038" i="19"/>
  <c r="AE2038" i="19"/>
  <c r="U2038" i="19"/>
  <c r="AO2037" i="19"/>
  <c r="AK2037" i="19"/>
  <c r="AI2037" i="19"/>
  <c r="AE2037" i="19"/>
  <c r="U2037" i="19"/>
  <c r="AO2036" i="19"/>
  <c r="AK2036" i="19"/>
  <c r="AI2036" i="19"/>
  <c r="AE2036" i="19"/>
  <c r="U2036" i="19"/>
  <c r="AO2035" i="19"/>
  <c r="AK2035" i="19"/>
  <c r="AI2035" i="19"/>
  <c r="AE2035" i="19"/>
  <c r="U2035" i="19"/>
  <c r="AO2034" i="19"/>
  <c r="AK2034" i="19"/>
  <c r="AI2034" i="19"/>
  <c r="AE2034" i="19"/>
  <c r="U2034" i="19"/>
  <c r="AO2033" i="19"/>
  <c r="AK2033" i="19"/>
  <c r="AI2033" i="19"/>
  <c r="AE2033" i="19"/>
  <c r="U2033" i="19"/>
  <c r="AO2032" i="19"/>
  <c r="AK2032" i="19"/>
  <c r="AI2032" i="19"/>
  <c r="AE2032" i="19"/>
  <c r="U2032" i="19"/>
  <c r="AO2031" i="19"/>
  <c r="AK2031" i="19"/>
  <c r="AI2031" i="19"/>
  <c r="AE2031" i="19"/>
  <c r="U2031" i="19"/>
  <c r="AO2030" i="19"/>
  <c r="AK2030" i="19"/>
  <c r="AI2030" i="19"/>
  <c r="AE2030" i="19"/>
  <c r="U2030" i="19"/>
  <c r="AO2029" i="19"/>
  <c r="AK2029" i="19"/>
  <c r="AI2029" i="19"/>
  <c r="AE2029" i="19"/>
  <c r="U2029" i="19"/>
  <c r="AO2028" i="19"/>
  <c r="AK2028" i="19"/>
  <c r="AI2028" i="19"/>
  <c r="AE2028" i="19"/>
  <c r="U2028" i="19"/>
  <c r="AO2027" i="19"/>
  <c r="AK2027" i="19"/>
  <c r="AI2027" i="19"/>
  <c r="AE2027" i="19"/>
  <c r="U2027" i="19"/>
  <c r="AO2026" i="19"/>
  <c r="AK2026" i="19"/>
  <c r="AI2026" i="19"/>
  <c r="AE2026" i="19"/>
  <c r="U2026" i="19"/>
  <c r="AO2025" i="19"/>
  <c r="AK2025" i="19"/>
  <c r="AI2025" i="19"/>
  <c r="AE2025" i="19"/>
  <c r="U2025" i="19"/>
  <c r="AO2024" i="19"/>
  <c r="AK2024" i="19"/>
  <c r="AI2024" i="19"/>
  <c r="AE2024" i="19"/>
  <c r="U2024" i="19"/>
  <c r="AO2023" i="19"/>
  <c r="AK2023" i="19"/>
  <c r="AI2023" i="19"/>
  <c r="AE2023" i="19"/>
  <c r="U2023" i="19"/>
  <c r="AO2022" i="19"/>
  <c r="AK2022" i="19"/>
  <c r="AI2022" i="19"/>
  <c r="AE2022" i="19"/>
  <c r="U2022" i="19"/>
  <c r="AO2021" i="19"/>
  <c r="AK2021" i="19"/>
  <c r="AI2021" i="19"/>
  <c r="AE2021" i="19"/>
  <c r="U2021" i="19"/>
  <c r="AO2020" i="19"/>
  <c r="AK2020" i="19"/>
  <c r="AI2020" i="19"/>
  <c r="AE2020" i="19"/>
  <c r="U2020" i="19"/>
  <c r="AO2019" i="19"/>
  <c r="AK2019" i="19"/>
  <c r="AI2019" i="19"/>
  <c r="AE2019" i="19"/>
  <c r="U2019" i="19"/>
  <c r="AO2018" i="19"/>
  <c r="AK2018" i="19"/>
  <c r="AI2018" i="19"/>
  <c r="AE2018" i="19"/>
  <c r="U2018" i="19"/>
  <c r="AO2017" i="19"/>
  <c r="AK2017" i="19"/>
  <c r="AI2017" i="19"/>
  <c r="AE2017" i="19"/>
  <c r="U2017" i="19"/>
  <c r="AO2016" i="19"/>
  <c r="AK2016" i="19"/>
  <c r="AI2016" i="19"/>
  <c r="AE2016" i="19"/>
  <c r="U2016" i="19"/>
  <c r="AO2015" i="19"/>
  <c r="AK2015" i="19"/>
  <c r="AI2015" i="19"/>
  <c r="AE2015" i="19"/>
  <c r="U2015" i="19"/>
  <c r="AO2014" i="19"/>
  <c r="AK2014" i="19"/>
  <c r="AI2014" i="19"/>
  <c r="AE2014" i="19"/>
  <c r="U2014" i="19"/>
  <c r="AO2013" i="19"/>
  <c r="AK2013" i="19"/>
  <c r="AI2013" i="19"/>
  <c r="AE2013" i="19"/>
  <c r="U2013" i="19"/>
  <c r="AO2012" i="19"/>
  <c r="AK2012" i="19"/>
  <c r="AI2012" i="19"/>
  <c r="AE2012" i="19"/>
  <c r="U2012" i="19"/>
  <c r="AO2011" i="19"/>
  <c r="AK2011" i="19"/>
  <c r="AI2011" i="19"/>
  <c r="AE2011" i="19"/>
  <c r="U2011" i="19"/>
  <c r="AO2010" i="19"/>
  <c r="AK2010" i="19"/>
  <c r="AI2010" i="19"/>
  <c r="AE2010" i="19"/>
  <c r="U2010" i="19"/>
  <c r="AO2009" i="19"/>
  <c r="AK2009" i="19"/>
  <c r="AI2009" i="19"/>
  <c r="AE2009" i="19"/>
  <c r="U2009" i="19"/>
  <c r="AO2008" i="19"/>
  <c r="AK2008" i="19"/>
  <c r="AI2008" i="19"/>
  <c r="AE2008" i="19"/>
  <c r="U2008" i="19"/>
  <c r="AO2007" i="19"/>
  <c r="AK2007" i="19"/>
  <c r="AI2007" i="19"/>
  <c r="AE2007" i="19"/>
  <c r="U2007" i="19"/>
  <c r="AO2006" i="19"/>
  <c r="AK2006" i="19"/>
  <c r="AI2006" i="19"/>
  <c r="AE2006" i="19"/>
  <c r="U2006" i="19"/>
  <c r="AO2005" i="19"/>
  <c r="AK2005" i="19"/>
  <c r="AI2005" i="19"/>
  <c r="AE2005" i="19"/>
  <c r="U2005" i="19"/>
  <c r="AO2004" i="19"/>
  <c r="AK2004" i="19"/>
  <c r="AI2004" i="19"/>
  <c r="AE2004" i="19"/>
  <c r="U2004" i="19"/>
  <c r="AO2003" i="19"/>
  <c r="AK2003" i="19"/>
  <c r="AI2003" i="19"/>
  <c r="AE2003" i="19"/>
  <c r="U2003" i="19"/>
  <c r="AO2002" i="19"/>
  <c r="AK2002" i="19"/>
  <c r="AI2002" i="19"/>
  <c r="AE2002" i="19"/>
  <c r="U2002" i="19"/>
  <c r="AO2001" i="19"/>
  <c r="AK2001" i="19"/>
  <c r="AI2001" i="19"/>
  <c r="AE2001" i="19"/>
  <c r="U2001" i="19"/>
  <c r="AO2000" i="19"/>
  <c r="AK2000" i="19"/>
  <c r="AI2000" i="19"/>
  <c r="AE2000" i="19"/>
  <c r="U2000" i="19"/>
  <c r="AO1999" i="19"/>
  <c r="AK1999" i="19"/>
  <c r="AI1999" i="19"/>
  <c r="AE1999" i="19"/>
  <c r="U1999" i="19"/>
  <c r="AO1998" i="19"/>
  <c r="AK1998" i="19"/>
  <c r="AI1998" i="19"/>
  <c r="AE1998" i="19"/>
  <c r="U1998" i="19"/>
  <c r="AO1997" i="19"/>
  <c r="AK1997" i="19"/>
  <c r="AI1997" i="19"/>
  <c r="AE1997" i="19"/>
  <c r="U1997" i="19"/>
  <c r="AO1996" i="19"/>
  <c r="AK1996" i="19"/>
  <c r="AI1996" i="19"/>
  <c r="AE1996" i="19"/>
  <c r="U1996" i="19"/>
  <c r="AO1995" i="19"/>
  <c r="AK1995" i="19"/>
  <c r="AI1995" i="19"/>
  <c r="AE1995" i="19"/>
  <c r="U1995" i="19"/>
  <c r="AO1994" i="19"/>
  <c r="AK1994" i="19"/>
  <c r="AI1994" i="19"/>
  <c r="AE1994" i="19"/>
  <c r="U1994" i="19"/>
  <c r="AO1993" i="19"/>
  <c r="AK1993" i="19"/>
  <c r="AI1993" i="19"/>
  <c r="AE1993" i="19"/>
  <c r="U1993" i="19"/>
  <c r="AO1992" i="19"/>
  <c r="AK1992" i="19"/>
  <c r="AI1992" i="19"/>
  <c r="AE1992" i="19"/>
  <c r="U1992" i="19"/>
  <c r="AO1991" i="19"/>
  <c r="AK1991" i="19"/>
  <c r="AI1991" i="19"/>
  <c r="AE1991" i="19"/>
  <c r="U1991" i="19"/>
  <c r="AO1990" i="19"/>
  <c r="AK1990" i="19"/>
  <c r="AI1990" i="19"/>
  <c r="AE1990" i="19"/>
  <c r="U1990" i="19"/>
  <c r="AO1989" i="19"/>
  <c r="AK1989" i="19"/>
  <c r="AI1989" i="19"/>
  <c r="AE1989" i="19"/>
  <c r="U1989" i="19"/>
  <c r="AO1988" i="19"/>
  <c r="AK1988" i="19"/>
  <c r="AI1988" i="19"/>
  <c r="AE1988" i="19"/>
  <c r="U1988" i="19"/>
  <c r="AO1987" i="19"/>
  <c r="AK1987" i="19"/>
  <c r="AI1987" i="19"/>
  <c r="AE1987" i="19"/>
  <c r="U1987" i="19"/>
  <c r="AO1986" i="19"/>
  <c r="AK1986" i="19"/>
  <c r="AI1986" i="19"/>
  <c r="AE1986" i="19"/>
  <c r="U1986" i="19"/>
  <c r="AO1985" i="19"/>
  <c r="AK1985" i="19"/>
  <c r="AI1985" i="19"/>
  <c r="AE1985" i="19"/>
  <c r="U1985" i="19"/>
  <c r="AO1984" i="19"/>
  <c r="AK1984" i="19"/>
  <c r="AI1984" i="19"/>
  <c r="AE1984" i="19"/>
  <c r="U1984" i="19"/>
  <c r="AO1983" i="19"/>
  <c r="AK1983" i="19"/>
  <c r="AI1983" i="19"/>
  <c r="AE1983" i="19"/>
  <c r="U1983" i="19"/>
  <c r="AO1982" i="19"/>
  <c r="AK1982" i="19"/>
  <c r="AI1982" i="19"/>
  <c r="AE1982" i="19"/>
  <c r="U1982" i="19"/>
  <c r="AO1981" i="19"/>
  <c r="AK1981" i="19"/>
  <c r="AI1981" i="19"/>
  <c r="AE1981" i="19"/>
  <c r="U1981" i="19"/>
  <c r="AO1980" i="19"/>
  <c r="AK1980" i="19"/>
  <c r="AI1980" i="19"/>
  <c r="AE1980" i="19"/>
  <c r="U1980" i="19"/>
  <c r="AO1979" i="19"/>
  <c r="AK1979" i="19"/>
  <c r="AI1979" i="19"/>
  <c r="AE1979" i="19"/>
  <c r="U1979" i="19"/>
  <c r="AO1978" i="19"/>
  <c r="AK1978" i="19"/>
  <c r="AI1978" i="19"/>
  <c r="AE1978" i="19"/>
  <c r="U1978" i="19"/>
  <c r="AO1977" i="19"/>
  <c r="AK1977" i="19"/>
  <c r="AI1977" i="19"/>
  <c r="AE1977" i="19"/>
  <c r="U1977" i="19"/>
  <c r="AO1976" i="19"/>
  <c r="AK1976" i="19"/>
  <c r="AI1976" i="19"/>
  <c r="AE1976" i="19"/>
  <c r="U1976" i="19"/>
  <c r="AO1975" i="19"/>
  <c r="AK1975" i="19"/>
  <c r="AI1975" i="19"/>
  <c r="AE1975" i="19"/>
  <c r="U1975" i="19"/>
  <c r="AO1974" i="19"/>
  <c r="AK1974" i="19"/>
  <c r="AI1974" i="19"/>
  <c r="AE1974" i="19"/>
  <c r="U1974" i="19"/>
  <c r="AO1973" i="19"/>
  <c r="AK1973" i="19"/>
  <c r="AI1973" i="19"/>
  <c r="AE1973" i="19"/>
  <c r="U1973" i="19"/>
  <c r="AO1972" i="19"/>
  <c r="AK1972" i="19"/>
  <c r="AI1972" i="19"/>
  <c r="AE1972" i="19"/>
  <c r="U1972" i="19"/>
  <c r="AO1971" i="19"/>
  <c r="AK1971" i="19"/>
  <c r="AI1971" i="19"/>
  <c r="AE1971" i="19"/>
  <c r="U1971" i="19"/>
  <c r="AO1970" i="19"/>
  <c r="AK1970" i="19"/>
  <c r="AI1970" i="19"/>
  <c r="AE1970" i="19"/>
  <c r="U1970" i="19"/>
  <c r="AO1969" i="19"/>
  <c r="AK1969" i="19"/>
  <c r="AI1969" i="19"/>
  <c r="AE1969" i="19"/>
  <c r="U1969" i="19"/>
  <c r="AO1968" i="19"/>
  <c r="AK1968" i="19"/>
  <c r="AI1968" i="19"/>
  <c r="AE1968" i="19"/>
  <c r="U1968" i="19"/>
  <c r="AO1967" i="19"/>
  <c r="AK1967" i="19"/>
  <c r="AI1967" i="19"/>
  <c r="AE1967" i="19"/>
  <c r="U1967" i="19"/>
  <c r="AO1966" i="19"/>
  <c r="AK1966" i="19"/>
  <c r="AI1966" i="19"/>
  <c r="AE1966" i="19"/>
  <c r="U1966" i="19"/>
  <c r="AO1965" i="19"/>
  <c r="AK1965" i="19"/>
  <c r="AI1965" i="19"/>
  <c r="AE1965" i="19"/>
  <c r="U1965" i="19"/>
  <c r="AO1964" i="19"/>
  <c r="AK1964" i="19"/>
  <c r="AI1964" i="19"/>
  <c r="AE1964" i="19"/>
  <c r="U1964" i="19"/>
  <c r="AO1963" i="19"/>
  <c r="AK1963" i="19"/>
  <c r="AI1963" i="19"/>
  <c r="AE1963" i="19"/>
  <c r="U1963" i="19"/>
  <c r="AO1962" i="19"/>
  <c r="AK1962" i="19"/>
  <c r="AI1962" i="19"/>
  <c r="AE1962" i="19"/>
  <c r="U1962" i="19"/>
  <c r="AO1961" i="19"/>
  <c r="AK1961" i="19"/>
  <c r="AI1961" i="19"/>
  <c r="AE1961" i="19"/>
  <c r="U1961" i="19"/>
  <c r="AO1960" i="19"/>
  <c r="AK1960" i="19"/>
  <c r="AI1960" i="19"/>
  <c r="AE1960" i="19"/>
  <c r="U1960" i="19"/>
  <c r="AO1959" i="19"/>
  <c r="AK1959" i="19"/>
  <c r="AI1959" i="19"/>
  <c r="AE1959" i="19"/>
  <c r="U1959" i="19"/>
  <c r="AO1958" i="19"/>
  <c r="AK1958" i="19"/>
  <c r="AI1958" i="19"/>
  <c r="AE1958" i="19"/>
  <c r="U1958" i="19"/>
  <c r="AO1957" i="19"/>
  <c r="AK1957" i="19"/>
  <c r="AI1957" i="19"/>
  <c r="AE1957" i="19"/>
  <c r="U1957" i="19"/>
  <c r="AO1956" i="19"/>
  <c r="AK1956" i="19"/>
  <c r="AI1956" i="19"/>
  <c r="AE1956" i="19"/>
  <c r="U1956" i="19"/>
  <c r="AO1955" i="19"/>
  <c r="AK1955" i="19"/>
  <c r="AI1955" i="19"/>
  <c r="AE1955" i="19"/>
  <c r="U1955" i="19"/>
  <c r="AO1954" i="19"/>
  <c r="AK1954" i="19"/>
  <c r="AI1954" i="19"/>
  <c r="AE1954" i="19"/>
  <c r="U1954" i="19"/>
  <c r="AO1953" i="19"/>
  <c r="AK1953" i="19"/>
  <c r="AI1953" i="19"/>
  <c r="AE1953" i="19"/>
  <c r="U1953" i="19"/>
  <c r="AO1952" i="19"/>
  <c r="AK1952" i="19"/>
  <c r="AI1952" i="19"/>
  <c r="AE1952" i="19"/>
  <c r="U1952" i="19"/>
  <c r="AO1951" i="19"/>
  <c r="AK1951" i="19"/>
  <c r="AI1951" i="19"/>
  <c r="AE1951" i="19"/>
  <c r="U1951" i="19"/>
  <c r="AO1950" i="19"/>
  <c r="AK1950" i="19"/>
  <c r="AI1950" i="19"/>
  <c r="AE1950" i="19"/>
  <c r="U1950" i="19"/>
  <c r="AO1949" i="19"/>
  <c r="AK1949" i="19"/>
  <c r="AI1949" i="19"/>
  <c r="AE1949" i="19"/>
  <c r="U1949" i="19"/>
  <c r="AO1948" i="19"/>
  <c r="AK1948" i="19"/>
  <c r="AI1948" i="19"/>
  <c r="AE1948" i="19"/>
  <c r="U1948" i="19"/>
  <c r="AO1947" i="19"/>
  <c r="AK1947" i="19"/>
  <c r="AI1947" i="19"/>
  <c r="AE1947" i="19"/>
  <c r="U1947" i="19"/>
  <c r="AO1946" i="19"/>
  <c r="AK1946" i="19"/>
  <c r="AI1946" i="19"/>
  <c r="AE1946" i="19"/>
  <c r="U1946" i="19"/>
  <c r="AO1945" i="19"/>
  <c r="AK1945" i="19"/>
  <c r="AN1945" i="19" s="1"/>
  <c r="AI1945" i="19"/>
  <c r="AE1945" i="19"/>
  <c r="U1945" i="19"/>
  <c r="AO1944" i="19"/>
  <c r="AK1944" i="19"/>
  <c r="AI1944" i="19"/>
  <c r="AE1944" i="19"/>
  <c r="U1944" i="19"/>
  <c r="AO1943" i="19"/>
  <c r="AK1943" i="19"/>
  <c r="AI1943" i="19"/>
  <c r="AE1943" i="19"/>
  <c r="U1943" i="19"/>
  <c r="AO1942" i="19"/>
  <c r="AK1942" i="19"/>
  <c r="AI1942" i="19"/>
  <c r="AE1942" i="19"/>
  <c r="U1942" i="19"/>
  <c r="AO1941" i="19"/>
  <c r="AK1941" i="19"/>
  <c r="AI1941" i="19"/>
  <c r="AE1941" i="19"/>
  <c r="U1941" i="19"/>
  <c r="AO1940" i="19"/>
  <c r="AK1940" i="19"/>
  <c r="AI1940" i="19"/>
  <c r="AE1940" i="19"/>
  <c r="U1940" i="19"/>
  <c r="AO1939" i="19"/>
  <c r="AK1939" i="19"/>
  <c r="AI1939" i="19"/>
  <c r="AE1939" i="19"/>
  <c r="U1939" i="19"/>
  <c r="AO1938" i="19"/>
  <c r="AK1938" i="19"/>
  <c r="AI1938" i="19"/>
  <c r="AE1938" i="19"/>
  <c r="U1938" i="19"/>
  <c r="AO1937" i="19"/>
  <c r="AK1937" i="19"/>
  <c r="AI1937" i="19"/>
  <c r="AE1937" i="19"/>
  <c r="U1937" i="19"/>
  <c r="AO1936" i="19"/>
  <c r="AK1936" i="19"/>
  <c r="AI1936" i="19"/>
  <c r="AE1936" i="19"/>
  <c r="U1936" i="19"/>
  <c r="AO1935" i="19"/>
  <c r="AK1935" i="19"/>
  <c r="AI1935" i="19"/>
  <c r="AE1935" i="19"/>
  <c r="U1935" i="19"/>
  <c r="AO1934" i="19"/>
  <c r="AK1934" i="19"/>
  <c r="AI1934" i="19"/>
  <c r="AE1934" i="19"/>
  <c r="U1934" i="19"/>
  <c r="AO1933" i="19"/>
  <c r="AK1933" i="19"/>
  <c r="AI1933" i="19"/>
  <c r="AE1933" i="19"/>
  <c r="U1933" i="19"/>
  <c r="AO1932" i="19"/>
  <c r="AK1932" i="19"/>
  <c r="AI1932" i="19"/>
  <c r="AE1932" i="19"/>
  <c r="U1932" i="19"/>
  <c r="AO1931" i="19"/>
  <c r="AK1931" i="19"/>
  <c r="AI1931" i="19"/>
  <c r="AE1931" i="19"/>
  <c r="U1931" i="19"/>
  <c r="AO1930" i="19"/>
  <c r="AK1930" i="19"/>
  <c r="AI1930" i="19"/>
  <c r="AE1930" i="19"/>
  <c r="U1930" i="19"/>
  <c r="AO1929" i="19"/>
  <c r="AK1929" i="19"/>
  <c r="AI1929" i="19"/>
  <c r="AE1929" i="19"/>
  <c r="U1929" i="19"/>
  <c r="AO1928" i="19"/>
  <c r="AK1928" i="19"/>
  <c r="AI1928" i="19"/>
  <c r="AE1928" i="19"/>
  <c r="U1928" i="19"/>
  <c r="AO1927" i="19"/>
  <c r="AK1927" i="19"/>
  <c r="AI1927" i="19"/>
  <c r="AE1927" i="19"/>
  <c r="U1927" i="19"/>
  <c r="AO1926" i="19"/>
  <c r="AK1926" i="19"/>
  <c r="AI1926" i="19"/>
  <c r="AE1926" i="19"/>
  <c r="U1926" i="19"/>
  <c r="AO1925" i="19"/>
  <c r="AK1925" i="19"/>
  <c r="AI1925" i="19"/>
  <c r="AE1925" i="19"/>
  <c r="U1925" i="19"/>
  <c r="AO1924" i="19"/>
  <c r="AK1924" i="19"/>
  <c r="AI1924" i="19"/>
  <c r="AE1924" i="19"/>
  <c r="U1924" i="19"/>
  <c r="AO1923" i="19"/>
  <c r="AK1923" i="19"/>
  <c r="AI1923" i="19"/>
  <c r="AE1923" i="19"/>
  <c r="U1923" i="19"/>
  <c r="AO1922" i="19"/>
  <c r="AK1922" i="19"/>
  <c r="AI1922" i="19"/>
  <c r="AE1922" i="19"/>
  <c r="U1922" i="19"/>
  <c r="AO1921" i="19"/>
  <c r="AK1921" i="19"/>
  <c r="AN1920" i="19" s="1"/>
  <c r="AI1921" i="19"/>
  <c r="AE1921" i="19"/>
  <c r="U1921" i="19"/>
  <c r="AO1920" i="19"/>
  <c r="AK1920" i="19"/>
  <c r="AI1920" i="19"/>
  <c r="AE1920" i="19"/>
  <c r="U1920" i="19"/>
  <c r="AO1919" i="19"/>
  <c r="AK1919" i="19"/>
  <c r="AI1919" i="19"/>
  <c r="AE1919" i="19"/>
  <c r="U1919" i="19"/>
  <c r="AO1918" i="19"/>
  <c r="AK1918" i="19"/>
  <c r="AI1918" i="19"/>
  <c r="AE1918" i="19"/>
  <c r="U1918" i="19"/>
  <c r="AO1917" i="19"/>
  <c r="AK1917" i="19"/>
  <c r="AI1917" i="19"/>
  <c r="AE1917" i="19"/>
  <c r="U1917" i="19"/>
  <c r="AO1916" i="19"/>
  <c r="AK1916" i="19"/>
  <c r="AI1916" i="19"/>
  <c r="AE1916" i="19"/>
  <c r="U1916" i="19"/>
  <c r="AO1915" i="19"/>
  <c r="AK1915" i="19"/>
  <c r="AI1915" i="19"/>
  <c r="AE1915" i="19"/>
  <c r="U1915" i="19"/>
  <c r="AO1914" i="19"/>
  <c r="AK1914" i="19"/>
  <c r="AI1914" i="19"/>
  <c r="AE1914" i="19"/>
  <c r="U1914" i="19"/>
  <c r="AO1913" i="19"/>
  <c r="AK1913" i="19"/>
  <c r="AI1913" i="19"/>
  <c r="AE1913" i="19"/>
  <c r="U1913" i="19"/>
  <c r="AO1912" i="19"/>
  <c r="AK1912" i="19"/>
  <c r="AI1912" i="19"/>
  <c r="AE1912" i="19"/>
  <c r="U1912" i="19"/>
  <c r="AO1911" i="19"/>
  <c r="AK1911" i="19"/>
  <c r="AI1911" i="19"/>
  <c r="AE1911" i="19"/>
  <c r="U1911" i="19"/>
  <c r="AO1910" i="19"/>
  <c r="AK1910" i="19"/>
  <c r="AI1910" i="19"/>
  <c r="AE1910" i="19"/>
  <c r="U1910" i="19"/>
  <c r="AO1909" i="19"/>
  <c r="AK1909" i="19"/>
  <c r="AI1909" i="19"/>
  <c r="AE1909" i="19"/>
  <c r="U1909" i="19"/>
  <c r="AO1908" i="19"/>
  <c r="AK1908" i="19"/>
  <c r="AI1908" i="19"/>
  <c r="AE1908" i="19"/>
  <c r="U1908" i="19"/>
  <c r="AO1907" i="19"/>
  <c r="AK1907" i="19"/>
  <c r="AI1907" i="19"/>
  <c r="AE1907" i="19"/>
  <c r="U1907" i="19"/>
  <c r="AO1906" i="19"/>
  <c r="AK1906" i="19"/>
  <c r="AI1906" i="19"/>
  <c r="AE1906" i="19"/>
  <c r="U1906" i="19"/>
  <c r="AO1905" i="19"/>
  <c r="AK1905" i="19"/>
  <c r="AI1905" i="19"/>
  <c r="AE1905" i="19"/>
  <c r="U1905" i="19"/>
  <c r="AO1904" i="19"/>
  <c r="AK1904" i="19"/>
  <c r="AI1904" i="19"/>
  <c r="AE1904" i="19"/>
  <c r="U1904" i="19"/>
  <c r="AO1903" i="19"/>
  <c r="AK1903" i="19"/>
  <c r="AI1903" i="19"/>
  <c r="AE1903" i="19"/>
  <c r="U1903" i="19"/>
  <c r="AO1902" i="19"/>
  <c r="AK1902" i="19"/>
  <c r="AI1902" i="19"/>
  <c r="AE1902" i="19"/>
  <c r="U1902" i="19"/>
  <c r="AO1901" i="19"/>
  <c r="AK1901" i="19"/>
  <c r="AI1901" i="19"/>
  <c r="AE1901" i="19"/>
  <c r="U1901" i="19"/>
  <c r="AO1900" i="19"/>
  <c r="AK1900" i="19"/>
  <c r="AI1900" i="19"/>
  <c r="AE1900" i="19"/>
  <c r="U1900" i="19"/>
  <c r="AO1899" i="19"/>
  <c r="AK1899" i="19"/>
  <c r="AI1899" i="19"/>
  <c r="AE1899" i="19"/>
  <c r="U1899" i="19"/>
  <c r="AO1898" i="19"/>
  <c r="AK1898" i="19"/>
  <c r="AI1898" i="19"/>
  <c r="AE1898" i="19"/>
  <c r="U1898" i="19"/>
  <c r="AO1897" i="19"/>
  <c r="AK1897" i="19"/>
  <c r="AI1897" i="19"/>
  <c r="AE1897" i="19"/>
  <c r="U1897" i="19"/>
  <c r="AO1896" i="19"/>
  <c r="AK1896" i="19"/>
  <c r="AI1896" i="19"/>
  <c r="AE1896" i="19"/>
  <c r="U1896" i="19"/>
  <c r="AO1895" i="19"/>
  <c r="AK1895" i="19"/>
  <c r="AI1895" i="19"/>
  <c r="AE1895" i="19"/>
  <c r="U1895" i="19"/>
  <c r="AO1894" i="19"/>
  <c r="AK1894" i="19"/>
  <c r="AI1894" i="19"/>
  <c r="AE1894" i="19"/>
  <c r="U1894" i="19"/>
  <c r="AO1893" i="19"/>
  <c r="AK1893" i="19"/>
  <c r="AI1893" i="19"/>
  <c r="AE1893" i="19"/>
  <c r="U1893" i="19"/>
  <c r="AO1892" i="19"/>
  <c r="AK1892" i="19"/>
  <c r="AI1892" i="19"/>
  <c r="AE1892" i="19"/>
  <c r="U1892" i="19"/>
  <c r="AO1891" i="19"/>
  <c r="AK1891" i="19"/>
  <c r="AI1891" i="19"/>
  <c r="AE1891" i="19"/>
  <c r="U1891" i="19"/>
  <c r="AO1890" i="19"/>
  <c r="AK1890" i="19"/>
  <c r="AI1890" i="19"/>
  <c r="AE1890" i="19"/>
  <c r="U1890" i="19"/>
  <c r="AO1889" i="19"/>
  <c r="AK1889" i="19"/>
  <c r="AI1889" i="19"/>
  <c r="AE1889" i="19"/>
  <c r="U1889" i="19"/>
  <c r="AO1888" i="19"/>
  <c r="AK1888" i="19"/>
  <c r="AI1888" i="19"/>
  <c r="AE1888" i="19"/>
  <c r="U1888" i="19"/>
  <c r="AO1887" i="19"/>
  <c r="AK1887" i="19"/>
  <c r="AI1887" i="19"/>
  <c r="AE1887" i="19"/>
  <c r="U1887" i="19"/>
  <c r="AO1886" i="19"/>
  <c r="AK1886" i="19"/>
  <c r="AI1886" i="19"/>
  <c r="AE1886" i="19"/>
  <c r="U1886" i="19"/>
  <c r="AO1885" i="19"/>
  <c r="AK1885" i="19"/>
  <c r="AI1885" i="19"/>
  <c r="AE1885" i="19"/>
  <c r="U1885" i="19"/>
  <c r="AO1884" i="19"/>
  <c r="AK1884" i="19"/>
  <c r="AI1884" i="19"/>
  <c r="AE1884" i="19"/>
  <c r="U1884" i="19"/>
  <c r="AO1883" i="19"/>
  <c r="AK1883" i="19"/>
  <c r="AI1883" i="19"/>
  <c r="AE1883" i="19"/>
  <c r="U1883" i="19"/>
  <c r="AO1882" i="19"/>
  <c r="AK1882" i="19"/>
  <c r="AI1882" i="19"/>
  <c r="AE1882" i="19"/>
  <c r="U1882" i="19"/>
  <c r="AO1881" i="19"/>
  <c r="AK1881" i="19"/>
  <c r="AI1881" i="19"/>
  <c r="AE1881" i="19"/>
  <c r="U1881" i="19"/>
  <c r="AO1880" i="19"/>
  <c r="AK1880" i="19"/>
  <c r="AI1880" i="19"/>
  <c r="AE1880" i="19"/>
  <c r="U1880" i="19"/>
  <c r="AO1879" i="19"/>
  <c r="AK1879" i="19"/>
  <c r="AI1879" i="19"/>
  <c r="AE1879" i="19"/>
  <c r="U1879" i="19"/>
  <c r="AO1878" i="19"/>
  <c r="AK1878" i="19"/>
  <c r="AI1878" i="19"/>
  <c r="AE1878" i="19"/>
  <c r="U1878" i="19"/>
  <c r="AO1877" i="19"/>
  <c r="AK1877" i="19"/>
  <c r="AI1877" i="19"/>
  <c r="AE1877" i="19"/>
  <c r="U1877" i="19"/>
  <c r="AO1876" i="19"/>
  <c r="AK1876" i="19"/>
  <c r="AI1876" i="19"/>
  <c r="AE1876" i="19"/>
  <c r="U1876" i="19"/>
  <c r="AO1875" i="19"/>
  <c r="AK1875" i="19"/>
  <c r="AI1875" i="19"/>
  <c r="AE1875" i="19"/>
  <c r="U1875" i="19"/>
  <c r="AO1874" i="19"/>
  <c r="AK1874" i="19"/>
  <c r="AI1874" i="19"/>
  <c r="AE1874" i="19"/>
  <c r="U1874" i="19"/>
  <c r="AO1873" i="19"/>
  <c r="AK1873" i="19"/>
  <c r="AI1873" i="19"/>
  <c r="AE1873" i="19"/>
  <c r="U1873" i="19"/>
  <c r="AO1872" i="19"/>
  <c r="AK1872" i="19"/>
  <c r="AI1872" i="19"/>
  <c r="AE1872" i="19"/>
  <c r="U1872" i="19"/>
  <c r="AO1871" i="19"/>
  <c r="AK1871" i="19"/>
  <c r="AI1871" i="19"/>
  <c r="AE1871" i="19"/>
  <c r="U1871" i="19"/>
  <c r="AO1870" i="19"/>
  <c r="AK1870" i="19"/>
  <c r="AI1870" i="19"/>
  <c r="AE1870" i="19"/>
  <c r="U1870" i="19"/>
  <c r="AO1869" i="19"/>
  <c r="AK1869" i="19"/>
  <c r="AI1869" i="19"/>
  <c r="AE1869" i="19"/>
  <c r="U1869" i="19"/>
  <c r="AO1868" i="19"/>
  <c r="AK1868" i="19"/>
  <c r="AI1868" i="19"/>
  <c r="AE1868" i="19"/>
  <c r="U1868" i="19"/>
  <c r="AO1867" i="19"/>
  <c r="AK1867" i="19"/>
  <c r="AI1867" i="19"/>
  <c r="AE1867" i="19"/>
  <c r="U1867" i="19"/>
  <c r="AO1866" i="19"/>
  <c r="AK1866" i="19"/>
  <c r="AI1866" i="19"/>
  <c r="AE1866" i="19"/>
  <c r="U1866" i="19"/>
  <c r="AO1865" i="19"/>
  <c r="AK1865" i="19"/>
  <c r="AI1865" i="19"/>
  <c r="AE1865" i="19"/>
  <c r="U1865" i="19"/>
  <c r="AO1864" i="19"/>
  <c r="AK1864" i="19"/>
  <c r="AI1864" i="19"/>
  <c r="AE1864" i="19"/>
  <c r="U1864" i="19"/>
  <c r="AO1863" i="19"/>
  <c r="AK1863" i="19"/>
  <c r="AI1863" i="19"/>
  <c r="AE1863" i="19"/>
  <c r="U1863" i="19"/>
  <c r="AO1862" i="19"/>
  <c r="AK1862" i="19"/>
  <c r="AI1862" i="19"/>
  <c r="AE1862" i="19"/>
  <c r="U1862" i="19"/>
  <c r="AO1861" i="19"/>
  <c r="AK1861" i="19"/>
  <c r="AI1861" i="19"/>
  <c r="AE1861" i="19"/>
  <c r="U1861" i="19"/>
  <c r="AO1860" i="19"/>
  <c r="AK1860" i="19"/>
  <c r="AI1860" i="19"/>
  <c r="AE1860" i="19"/>
  <c r="U1860" i="19"/>
  <c r="AO1859" i="19"/>
  <c r="AK1859" i="19"/>
  <c r="AI1859" i="19"/>
  <c r="AE1859" i="19"/>
  <c r="U1859" i="19"/>
  <c r="AO1858" i="19"/>
  <c r="AK1858" i="19"/>
  <c r="AI1858" i="19"/>
  <c r="AE1858" i="19"/>
  <c r="U1858" i="19"/>
  <c r="AO1857" i="19"/>
  <c r="AK1857" i="19"/>
  <c r="AI1857" i="19"/>
  <c r="AE1857" i="19"/>
  <c r="U1857" i="19"/>
  <c r="AO1856" i="19"/>
  <c r="AK1856" i="19"/>
  <c r="AI1856" i="19"/>
  <c r="AE1856" i="19"/>
  <c r="U1856" i="19"/>
  <c r="AO1855" i="19"/>
  <c r="AK1855" i="19"/>
  <c r="AI1855" i="19"/>
  <c r="AE1855" i="19"/>
  <c r="U1855" i="19"/>
  <c r="AO1854" i="19"/>
  <c r="AK1854" i="19"/>
  <c r="AI1854" i="19"/>
  <c r="AE1854" i="19"/>
  <c r="U1854" i="19"/>
  <c r="AO1853" i="19"/>
  <c r="AK1853" i="19"/>
  <c r="AI1853" i="19"/>
  <c r="AE1853" i="19"/>
  <c r="U1853" i="19"/>
  <c r="AO1852" i="19"/>
  <c r="AK1852" i="19"/>
  <c r="AI1852" i="19"/>
  <c r="AE1852" i="19"/>
  <c r="U1852" i="19"/>
  <c r="AO1851" i="19"/>
  <c r="AK1851" i="19"/>
  <c r="AI1851" i="19"/>
  <c r="AE1851" i="19"/>
  <c r="U1851" i="19"/>
  <c r="AO1850" i="19"/>
  <c r="AK1850" i="19"/>
  <c r="AI1850" i="19"/>
  <c r="AE1850" i="19"/>
  <c r="U1850" i="19"/>
  <c r="AO1849" i="19"/>
  <c r="AK1849" i="19"/>
  <c r="AI1849" i="19"/>
  <c r="AE1849" i="19"/>
  <c r="U1849" i="19"/>
  <c r="AO1848" i="19"/>
  <c r="AK1848" i="19"/>
  <c r="AI1848" i="19"/>
  <c r="AE1848" i="19"/>
  <c r="U1848" i="19"/>
  <c r="AO1847" i="19"/>
  <c r="AK1847" i="19"/>
  <c r="AI1847" i="19"/>
  <c r="AE1847" i="19"/>
  <c r="U1847" i="19"/>
  <c r="AO1846" i="19"/>
  <c r="AK1846" i="19"/>
  <c r="AI1846" i="19"/>
  <c r="AE1846" i="19"/>
  <c r="U1846" i="19"/>
  <c r="AO1845" i="19"/>
  <c r="AK1845" i="19"/>
  <c r="AI1845" i="19"/>
  <c r="AE1845" i="19"/>
  <c r="U1845" i="19"/>
  <c r="AO1844" i="19"/>
  <c r="AK1844" i="19"/>
  <c r="AI1844" i="19"/>
  <c r="AE1844" i="19"/>
  <c r="U1844" i="19"/>
  <c r="AO1843" i="19"/>
  <c r="AK1843" i="19"/>
  <c r="AI1843" i="19"/>
  <c r="AE1843" i="19"/>
  <c r="U1843" i="19"/>
  <c r="AO1842" i="19"/>
  <c r="AK1842" i="19"/>
  <c r="AI1842" i="19"/>
  <c r="AE1842" i="19"/>
  <c r="U1842" i="19"/>
  <c r="AO1841" i="19"/>
  <c r="AK1841" i="19"/>
  <c r="AI1841" i="19"/>
  <c r="AE1841" i="19"/>
  <c r="U1841" i="19"/>
  <c r="AO1840" i="19"/>
  <c r="AK1840" i="19"/>
  <c r="AI1840" i="19"/>
  <c r="AE1840" i="19"/>
  <c r="U1840" i="19"/>
  <c r="AO1839" i="19"/>
  <c r="AK1839" i="19"/>
  <c r="AI1839" i="19"/>
  <c r="AE1839" i="19"/>
  <c r="U1839" i="19"/>
  <c r="AO1838" i="19"/>
  <c r="AK1838" i="19"/>
  <c r="AI1838" i="19"/>
  <c r="AE1838" i="19"/>
  <c r="U1838" i="19"/>
  <c r="AO1837" i="19"/>
  <c r="AK1837" i="19"/>
  <c r="AI1837" i="19"/>
  <c r="AE1837" i="19"/>
  <c r="U1837" i="19"/>
  <c r="AO1836" i="19"/>
  <c r="AK1836" i="19"/>
  <c r="AI1836" i="19"/>
  <c r="AE1836" i="19"/>
  <c r="U1836" i="19"/>
  <c r="AO1835" i="19"/>
  <c r="AK1835" i="19"/>
  <c r="AI1835" i="19"/>
  <c r="AE1835" i="19"/>
  <c r="U1835" i="19"/>
  <c r="AO1834" i="19"/>
  <c r="AK1834" i="19"/>
  <c r="AI1834" i="19"/>
  <c r="AE1834" i="19"/>
  <c r="U1834" i="19"/>
  <c r="AO1833" i="19"/>
  <c r="AK1833" i="19"/>
  <c r="AI1833" i="19"/>
  <c r="AE1833" i="19"/>
  <c r="U1833" i="19"/>
  <c r="AO1832" i="19"/>
  <c r="AK1832" i="19"/>
  <c r="AI1832" i="19"/>
  <c r="AE1832" i="19"/>
  <c r="U1832" i="19"/>
  <c r="AO1831" i="19"/>
  <c r="AK1831" i="19"/>
  <c r="AI1831" i="19"/>
  <c r="AE1831" i="19"/>
  <c r="U1831" i="19"/>
  <c r="AO1830" i="19"/>
  <c r="AK1830" i="19"/>
  <c r="AI1830" i="19"/>
  <c r="AE1830" i="19"/>
  <c r="U1830" i="19"/>
  <c r="AO1829" i="19"/>
  <c r="AK1829" i="19"/>
  <c r="AI1829" i="19"/>
  <c r="AE1829" i="19"/>
  <c r="U1829" i="19"/>
  <c r="AO1828" i="19"/>
  <c r="AK1828" i="19"/>
  <c r="AI1828" i="19"/>
  <c r="AE1828" i="19"/>
  <c r="U1828" i="19"/>
  <c r="AO1827" i="19"/>
  <c r="AK1827" i="19"/>
  <c r="AI1827" i="19"/>
  <c r="AE1827" i="19"/>
  <c r="U1827" i="19"/>
  <c r="AO1826" i="19"/>
  <c r="AK1826" i="19"/>
  <c r="AI1826" i="19"/>
  <c r="AE1826" i="19"/>
  <c r="U1826" i="19"/>
  <c r="AO1825" i="19"/>
  <c r="AK1825" i="19"/>
  <c r="AI1825" i="19"/>
  <c r="AE1825" i="19"/>
  <c r="U1825" i="19"/>
  <c r="AO1824" i="19"/>
  <c r="AK1824" i="19"/>
  <c r="AI1824" i="19"/>
  <c r="AE1824" i="19"/>
  <c r="U1824" i="19"/>
  <c r="AO1823" i="19"/>
  <c r="AK1823" i="19"/>
  <c r="AI1823" i="19"/>
  <c r="AE1823" i="19"/>
  <c r="U1823" i="19"/>
  <c r="AO1822" i="19"/>
  <c r="AK1822" i="19"/>
  <c r="AI1822" i="19"/>
  <c r="AE1822" i="19"/>
  <c r="U1822" i="19"/>
  <c r="AO1821" i="19"/>
  <c r="AK1821" i="19"/>
  <c r="AI1821" i="19"/>
  <c r="AE1821" i="19"/>
  <c r="U1821" i="19"/>
  <c r="AO1820" i="19"/>
  <c r="AK1820" i="19"/>
  <c r="AI1820" i="19"/>
  <c r="AE1820" i="19"/>
  <c r="U1820" i="19"/>
  <c r="AO1819" i="19"/>
  <c r="AK1819" i="19"/>
  <c r="AI1819" i="19"/>
  <c r="AE1819" i="19"/>
  <c r="U1819" i="19"/>
  <c r="AO1818" i="19"/>
  <c r="AK1818" i="19"/>
  <c r="AI1818" i="19"/>
  <c r="AE1818" i="19"/>
  <c r="U1818" i="19"/>
  <c r="AO1817" i="19"/>
  <c r="AK1817" i="19"/>
  <c r="AI1817" i="19"/>
  <c r="AE1817" i="19"/>
  <c r="U1817" i="19"/>
  <c r="AO1816" i="19"/>
  <c r="AK1816" i="19"/>
  <c r="AI1816" i="19"/>
  <c r="AE1816" i="19"/>
  <c r="U1816" i="19"/>
  <c r="AO1815" i="19"/>
  <c r="AK1815" i="19"/>
  <c r="AI1815" i="19"/>
  <c r="AE1815" i="19"/>
  <c r="U1815" i="19"/>
  <c r="AO1814" i="19"/>
  <c r="AK1814" i="19"/>
  <c r="AI1814" i="19"/>
  <c r="AE1814" i="19"/>
  <c r="U1814" i="19"/>
  <c r="AO1813" i="19"/>
  <c r="AK1813" i="19"/>
  <c r="AI1813" i="19"/>
  <c r="AE1813" i="19"/>
  <c r="U1813" i="19"/>
  <c r="AO1812" i="19"/>
  <c r="AK1812" i="19"/>
  <c r="AI1812" i="19"/>
  <c r="AE1812" i="19"/>
  <c r="U1812" i="19"/>
  <c r="AO1811" i="19"/>
  <c r="AK1811" i="19"/>
  <c r="AI1811" i="19"/>
  <c r="AE1811" i="19"/>
  <c r="U1811" i="19"/>
  <c r="AO1810" i="19"/>
  <c r="AK1810" i="19"/>
  <c r="AI1810" i="19"/>
  <c r="AE1810" i="19"/>
  <c r="U1810" i="19"/>
  <c r="AO1809" i="19"/>
  <c r="AK1809" i="19"/>
  <c r="AI1809" i="19"/>
  <c r="AE1809" i="19"/>
  <c r="U1809" i="19"/>
  <c r="AO1808" i="19"/>
  <c r="AK1808" i="19"/>
  <c r="AI1808" i="19"/>
  <c r="AE1808" i="19"/>
  <c r="U1808" i="19"/>
  <c r="AO1807" i="19"/>
  <c r="AK1807" i="19"/>
  <c r="AI1807" i="19"/>
  <c r="AE1807" i="19"/>
  <c r="U1807" i="19"/>
  <c r="AO1806" i="19"/>
  <c r="AK1806" i="19"/>
  <c r="AI1806" i="19"/>
  <c r="AE1806" i="19"/>
  <c r="U1806" i="19"/>
  <c r="AO1805" i="19"/>
  <c r="AK1805" i="19"/>
  <c r="AI1805" i="19"/>
  <c r="AE1805" i="19"/>
  <c r="U1805" i="19"/>
  <c r="AO1804" i="19"/>
  <c r="AK1804" i="19"/>
  <c r="AI1804" i="19"/>
  <c r="AE1804" i="19"/>
  <c r="U1804" i="19"/>
  <c r="AO1803" i="19"/>
  <c r="AK1803" i="19"/>
  <c r="AI1803" i="19"/>
  <c r="AE1803" i="19"/>
  <c r="U1803" i="19"/>
  <c r="AO1802" i="19"/>
  <c r="AK1802" i="19"/>
  <c r="AI1802" i="19"/>
  <c r="AE1802" i="19"/>
  <c r="U1802" i="19"/>
  <c r="AO1801" i="19"/>
  <c r="AK1801" i="19"/>
  <c r="AI1801" i="19"/>
  <c r="AE1801" i="19"/>
  <c r="U1801" i="19"/>
  <c r="AO1800" i="19"/>
  <c r="AK1800" i="19"/>
  <c r="AI1800" i="19"/>
  <c r="AE1800" i="19"/>
  <c r="U1800" i="19"/>
  <c r="AO1799" i="19"/>
  <c r="AK1799" i="19"/>
  <c r="AI1799" i="19"/>
  <c r="AE1799" i="19"/>
  <c r="U1799" i="19"/>
  <c r="AO1798" i="19"/>
  <c r="AK1798" i="19"/>
  <c r="AI1798" i="19"/>
  <c r="AE1798" i="19"/>
  <c r="U1798" i="19"/>
  <c r="AO1797" i="19"/>
  <c r="AK1797" i="19"/>
  <c r="AI1797" i="19"/>
  <c r="AE1797" i="19"/>
  <c r="U1797" i="19"/>
  <c r="AO1796" i="19"/>
  <c r="AK1796" i="19"/>
  <c r="AI1796" i="19"/>
  <c r="AE1796" i="19"/>
  <c r="U1796" i="19"/>
  <c r="AO1795" i="19"/>
  <c r="AK1795" i="19"/>
  <c r="AI1795" i="19"/>
  <c r="AE1795" i="19"/>
  <c r="U1795" i="19"/>
  <c r="AO1794" i="19"/>
  <c r="AK1794" i="19"/>
  <c r="AI1794" i="19"/>
  <c r="AE1794" i="19"/>
  <c r="U1794" i="19"/>
  <c r="AO1793" i="19"/>
  <c r="AK1793" i="19"/>
  <c r="AI1793" i="19"/>
  <c r="AE1793" i="19"/>
  <c r="U1793" i="19"/>
  <c r="AO1792" i="19"/>
  <c r="AK1792" i="19"/>
  <c r="AI1792" i="19"/>
  <c r="AE1792" i="19"/>
  <c r="U1792" i="19"/>
  <c r="AO1791" i="19"/>
  <c r="AK1791" i="19"/>
  <c r="AI1791" i="19"/>
  <c r="AE1791" i="19"/>
  <c r="U1791" i="19"/>
  <c r="AO1790" i="19"/>
  <c r="AK1790" i="19"/>
  <c r="AI1790" i="19"/>
  <c r="AE1790" i="19"/>
  <c r="U1790" i="19"/>
  <c r="AO1789" i="19"/>
  <c r="AK1789" i="19"/>
  <c r="AI1789" i="19"/>
  <c r="AE1789" i="19"/>
  <c r="U1789" i="19"/>
  <c r="AO1788" i="19"/>
  <c r="AK1788" i="19"/>
  <c r="AI1788" i="19"/>
  <c r="AE1788" i="19"/>
  <c r="U1788" i="19"/>
  <c r="AO1787" i="19"/>
  <c r="AK1787" i="19"/>
  <c r="AI1787" i="19"/>
  <c r="AE1787" i="19"/>
  <c r="U1787" i="19"/>
  <c r="AO1786" i="19"/>
  <c r="AK1786" i="19"/>
  <c r="AI1786" i="19"/>
  <c r="AE1786" i="19"/>
  <c r="U1786" i="19"/>
  <c r="AO1785" i="19"/>
  <c r="AK1785" i="19"/>
  <c r="AI1785" i="19"/>
  <c r="AE1785" i="19"/>
  <c r="U1785" i="19"/>
  <c r="AO1784" i="19"/>
  <c r="AK1784" i="19"/>
  <c r="AI1784" i="19"/>
  <c r="AE1784" i="19"/>
  <c r="U1784" i="19"/>
  <c r="AO1783" i="19"/>
  <c r="AK1783" i="19"/>
  <c r="AI1783" i="19"/>
  <c r="AE1783" i="19"/>
  <c r="U1783" i="19"/>
  <c r="AO1782" i="19"/>
  <c r="AK1782" i="19"/>
  <c r="AI1782" i="19"/>
  <c r="AE1782" i="19"/>
  <c r="U1782" i="19"/>
  <c r="AO1781" i="19"/>
  <c r="AK1781" i="19"/>
  <c r="AI1781" i="19"/>
  <c r="AE1781" i="19"/>
  <c r="U1781" i="19"/>
  <c r="AO1780" i="19"/>
  <c r="AK1780" i="19"/>
  <c r="AI1780" i="19"/>
  <c r="AE1780" i="19"/>
  <c r="U1780" i="19"/>
  <c r="AO1779" i="19"/>
  <c r="AK1779" i="19"/>
  <c r="AI1779" i="19"/>
  <c r="AE1779" i="19"/>
  <c r="U1779" i="19"/>
  <c r="AO1778" i="19"/>
  <c r="AK1778" i="19"/>
  <c r="AI1778" i="19"/>
  <c r="AE1778" i="19"/>
  <c r="U1778" i="19"/>
  <c r="AO1777" i="19"/>
  <c r="AK1777" i="19"/>
  <c r="AI1777" i="19"/>
  <c r="AE1777" i="19"/>
  <c r="U1777" i="19"/>
  <c r="AO1776" i="19"/>
  <c r="AK1776" i="19"/>
  <c r="AI1776" i="19"/>
  <c r="AE1776" i="19"/>
  <c r="U1776" i="19"/>
  <c r="AO1775" i="19"/>
  <c r="AK1775" i="19"/>
  <c r="AI1775" i="19"/>
  <c r="AE1775" i="19"/>
  <c r="U1775" i="19"/>
  <c r="AO1774" i="19"/>
  <c r="AK1774" i="19"/>
  <c r="AI1774" i="19"/>
  <c r="AE1774" i="19"/>
  <c r="U1774" i="19"/>
  <c r="AO1773" i="19"/>
  <c r="AK1773" i="19"/>
  <c r="AI1773" i="19"/>
  <c r="AE1773" i="19"/>
  <c r="U1773" i="19"/>
  <c r="AO1772" i="19"/>
  <c r="AK1772" i="19"/>
  <c r="AI1772" i="19"/>
  <c r="AE1772" i="19"/>
  <c r="U1772" i="19"/>
  <c r="AO1771" i="19"/>
  <c r="AK1771" i="19"/>
  <c r="AI1771" i="19"/>
  <c r="AE1771" i="19"/>
  <c r="U1771" i="19"/>
  <c r="AO1770" i="19"/>
  <c r="AK1770" i="19"/>
  <c r="AI1770" i="19"/>
  <c r="AE1770" i="19"/>
  <c r="U1770" i="19"/>
  <c r="AO1769" i="19"/>
  <c r="AK1769" i="19"/>
  <c r="AI1769" i="19"/>
  <c r="AE1769" i="19"/>
  <c r="U1769" i="19"/>
  <c r="AO1768" i="19"/>
  <c r="AK1768" i="19"/>
  <c r="AI1768" i="19"/>
  <c r="AE1768" i="19"/>
  <c r="U1768" i="19"/>
  <c r="AO1767" i="19"/>
  <c r="AK1767" i="19"/>
  <c r="AI1767" i="19"/>
  <c r="AE1767" i="19"/>
  <c r="U1767" i="19"/>
  <c r="AO1766" i="19"/>
  <c r="AK1766" i="19"/>
  <c r="AI1766" i="19"/>
  <c r="AE1766" i="19"/>
  <c r="U1766" i="19"/>
  <c r="AO1765" i="19"/>
  <c r="AK1765" i="19"/>
  <c r="AI1765" i="19"/>
  <c r="AE1765" i="19"/>
  <c r="U1765" i="19"/>
  <c r="AO1764" i="19"/>
  <c r="AK1764" i="19"/>
  <c r="AI1764" i="19"/>
  <c r="AE1764" i="19"/>
  <c r="U1764" i="19"/>
  <c r="AO1763" i="19"/>
  <c r="AK1763" i="19"/>
  <c r="AI1763" i="19"/>
  <c r="AE1763" i="19"/>
  <c r="U1763" i="19"/>
  <c r="AO1762" i="19"/>
  <c r="AK1762" i="19"/>
  <c r="AI1762" i="19"/>
  <c r="AE1762" i="19"/>
  <c r="U1762" i="19"/>
  <c r="AO1761" i="19"/>
  <c r="AK1761" i="19"/>
  <c r="AI1761" i="19"/>
  <c r="AE1761" i="19"/>
  <c r="U1761" i="19"/>
  <c r="AO1760" i="19"/>
  <c r="AK1760" i="19"/>
  <c r="AI1760" i="19"/>
  <c r="AE1760" i="19"/>
  <c r="U1760" i="19"/>
  <c r="AO1759" i="19"/>
  <c r="AK1759" i="19"/>
  <c r="AI1759" i="19"/>
  <c r="AE1759" i="19"/>
  <c r="U1759" i="19"/>
  <c r="AO1758" i="19"/>
  <c r="AK1758" i="19"/>
  <c r="AI1758" i="19"/>
  <c r="AE1758" i="19"/>
  <c r="U1758" i="19"/>
  <c r="AO1757" i="19"/>
  <c r="AK1757" i="19"/>
  <c r="AI1757" i="19"/>
  <c r="AE1757" i="19"/>
  <c r="U1757" i="19"/>
  <c r="AO1756" i="19"/>
  <c r="AK1756" i="19"/>
  <c r="AI1756" i="19"/>
  <c r="AE1756" i="19"/>
  <c r="U1756" i="19"/>
  <c r="AO1755" i="19"/>
  <c r="AK1755" i="19"/>
  <c r="AI1755" i="19"/>
  <c r="AE1755" i="19"/>
  <c r="U1755" i="19"/>
  <c r="AO1754" i="19"/>
  <c r="AK1754" i="19"/>
  <c r="AI1754" i="19"/>
  <c r="AE1754" i="19"/>
  <c r="U1754" i="19"/>
  <c r="AO1753" i="19"/>
  <c r="AK1753" i="19"/>
  <c r="AI1753" i="19"/>
  <c r="AE1753" i="19"/>
  <c r="U1753" i="19"/>
  <c r="AO1752" i="19"/>
  <c r="AK1752" i="19"/>
  <c r="AI1752" i="19"/>
  <c r="AE1752" i="19"/>
  <c r="U1752" i="19"/>
  <c r="AO1751" i="19"/>
  <c r="AK1751" i="19"/>
  <c r="AI1751" i="19"/>
  <c r="AE1751" i="19"/>
  <c r="U1751" i="19"/>
  <c r="AO1750" i="19"/>
  <c r="AK1750" i="19"/>
  <c r="AI1750" i="19"/>
  <c r="AE1750" i="19"/>
  <c r="U1750" i="19"/>
  <c r="AO1749" i="19"/>
  <c r="AK1749" i="19"/>
  <c r="AI1749" i="19"/>
  <c r="AE1749" i="19"/>
  <c r="U1749" i="19"/>
  <c r="AO1748" i="19"/>
  <c r="AK1748" i="19"/>
  <c r="AI1748" i="19"/>
  <c r="AE1748" i="19"/>
  <c r="U1748" i="19"/>
  <c r="AO1747" i="19"/>
  <c r="AK1747" i="19"/>
  <c r="AI1747" i="19"/>
  <c r="AE1747" i="19"/>
  <c r="U1747" i="19"/>
  <c r="AO1746" i="19"/>
  <c r="AK1746" i="19"/>
  <c r="AI1746" i="19"/>
  <c r="AE1746" i="19"/>
  <c r="U1746" i="19"/>
  <c r="AO1745" i="19"/>
  <c r="AK1745" i="19"/>
  <c r="AI1745" i="19"/>
  <c r="AE1745" i="19"/>
  <c r="U1745" i="19"/>
  <c r="AO1744" i="19"/>
  <c r="AK1744" i="19"/>
  <c r="AI1744" i="19"/>
  <c r="AE1744" i="19"/>
  <c r="U1744" i="19"/>
  <c r="AO1743" i="19"/>
  <c r="AK1743" i="19"/>
  <c r="AI1743" i="19"/>
  <c r="AE1743" i="19"/>
  <c r="U1743" i="19"/>
  <c r="AO1742" i="19"/>
  <c r="AK1742" i="19"/>
  <c r="AI1742" i="19"/>
  <c r="AE1742" i="19"/>
  <c r="U1742" i="19"/>
  <c r="AO1741" i="19"/>
  <c r="AK1741" i="19"/>
  <c r="AI1741" i="19"/>
  <c r="AE1741" i="19"/>
  <c r="U1741" i="19"/>
  <c r="AO1740" i="19"/>
  <c r="AK1740" i="19"/>
  <c r="AI1740" i="19"/>
  <c r="AE1740" i="19"/>
  <c r="U1740" i="19"/>
  <c r="AO1739" i="19"/>
  <c r="AK1739" i="19"/>
  <c r="AI1739" i="19"/>
  <c r="AE1739" i="19"/>
  <c r="U1739" i="19"/>
  <c r="AO1738" i="19"/>
  <c r="AK1738" i="19"/>
  <c r="AI1738" i="19"/>
  <c r="AE1738" i="19"/>
  <c r="U1738" i="19"/>
  <c r="AO1737" i="19"/>
  <c r="AK1737" i="19"/>
  <c r="AI1737" i="19"/>
  <c r="AE1737" i="19"/>
  <c r="U1737" i="19"/>
  <c r="AO1736" i="19"/>
  <c r="AK1736" i="19"/>
  <c r="AI1736" i="19"/>
  <c r="AE1736" i="19"/>
  <c r="U1736" i="19"/>
  <c r="AO1735" i="19"/>
  <c r="AK1735" i="19"/>
  <c r="AI1735" i="19"/>
  <c r="AE1735" i="19"/>
  <c r="U1735" i="19"/>
  <c r="AO1734" i="19"/>
  <c r="AK1734" i="19"/>
  <c r="AI1734" i="19"/>
  <c r="AE1734" i="19"/>
  <c r="U1734" i="19"/>
  <c r="AO1733" i="19"/>
  <c r="AK1733" i="19"/>
  <c r="AI1733" i="19"/>
  <c r="AE1733" i="19"/>
  <c r="U1733" i="19"/>
  <c r="AO1732" i="19"/>
  <c r="AK1732" i="19"/>
  <c r="AI1732" i="19"/>
  <c r="AE1732" i="19"/>
  <c r="U1732" i="19"/>
  <c r="AO1731" i="19"/>
  <c r="AK1731" i="19"/>
  <c r="AI1731" i="19"/>
  <c r="AE1731" i="19"/>
  <c r="U1731" i="19"/>
  <c r="AO1730" i="19"/>
  <c r="AK1730" i="19"/>
  <c r="AI1730" i="19"/>
  <c r="AE1730" i="19"/>
  <c r="U1730" i="19"/>
  <c r="AO1729" i="19"/>
  <c r="AK1729" i="19"/>
  <c r="AI1729" i="19"/>
  <c r="AE1729" i="19"/>
  <c r="U1729" i="19"/>
  <c r="AO1728" i="19"/>
  <c r="AK1728" i="19"/>
  <c r="AI1728" i="19"/>
  <c r="AE1728" i="19"/>
  <c r="U1728" i="19"/>
  <c r="AO1727" i="19"/>
  <c r="AK1727" i="19"/>
  <c r="AI1727" i="19"/>
  <c r="AE1727" i="19"/>
  <c r="U1727" i="19"/>
  <c r="AO1726" i="19"/>
  <c r="AK1726" i="19"/>
  <c r="AI1726" i="19"/>
  <c r="AE1726" i="19"/>
  <c r="U1726" i="19"/>
  <c r="AO1725" i="19"/>
  <c r="AK1725" i="19"/>
  <c r="AI1725" i="19"/>
  <c r="AE1725" i="19"/>
  <c r="U1725" i="19"/>
  <c r="AO1724" i="19"/>
  <c r="AK1724" i="19"/>
  <c r="AI1724" i="19"/>
  <c r="AE1724" i="19"/>
  <c r="U1724" i="19"/>
  <c r="AO1723" i="19"/>
  <c r="AK1723" i="19"/>
  <c r="AI1723" i="19"/>
  <c r="AE1723" i="19"/>
  <c r="U1723" i="19"/>
  <c r="AO1722" i="19"/>
  <c r="AK1722" i="19"/>
  <c r="AI1722" i="19"/>
  <c r="AE1722" i="19"/>
  <c r="U1722" i="19"/>
  <c r="AO1721" i="19"/>
  <c r="AK1721" i="19"/>
  <c r="AI1721" i="19"/>
  <c r="AE1721" i="19"/>
  <c r="U1721" i="19"/>
  <c r="AO1720" i="19"/>
  <c r="AK1720" i="19"/>
  <c r="AI1720" i="19"/>
  <c r="AE1720" i="19"/>
  <c r="U1720" i="19"/>
  <c r="AO1719" i="19"/>
  <c r="AK1719" i="19"/>
  <c r="AI1719" i="19"/>
  <c r="AE1719" i="19"/>
  <c r="U1719" i="19"/>
  <c r="AO1718" i="19"/>
  <c r="AK1718" i="19"/>
  <c r="AI1718" i="19"/>
  <c r="AE1718" i="19"/>
  <c r="U1718" i="19"/>
  <c r="AO1717" i="19"/>
  <c r="AK1717" i="19"/>
  <c r="AI1717" i="19"/>
  <c r="AE1717" i="19"/>
  <c r="U1717" i="19"/>
  <c r="AO1716" i="19"/>
  <c r="AK1716" i="19"/>
  <c r="AI1716" i="19"/>
  <c r="AE1716" i="19"/>
  <c r="U1716" i="19"/>
  <c r="AO1715" i="19"/>
  <c r="AK1715" i="19"/>
  <c r="AI1715" i="19"/>
  <c r="AE1715" i="19"/>
  <c r="U1715" i="19"/>
  <c r="AO1714" i="19"/>
  <c r="AK1714" i="19"/>
  <c r="AI1714" i="19"/>
  <c r="AE1714" i="19"/>
  <c r="U1714" i="19"/>
  <c r="AO1713" i="19"/>
  <c r="AK1713" i="19"/>
  <c r="AI1713" i="19"/>
  <c r="AE1713" i="19"/>
  <c r="U1713" i="19"/>
  <c r="AO1712" i="19"/>
  <c r="AK1712" i="19"/>
  <c r="AI1712" i="19"/>
  <c r="AE1712" i="19"/>
  <c r="U1712" i="19"/>
  <c r="AO1711" i="19"/>
  <c r="AK1711" i="19"/>
  <c r="AI1711" i="19"/>
  <c r="AE1711" i="19"/>
  <c r="U1711" i="19"/>
  <c r="AO1710" i="19"/>
  <c r="AK1710" i="19"/>
  <c r="AI1710" i="19"/>
  <c r="AE1710" i="19"/>
  <c r="U1710" i="19"/>
  <c r="AO1709" i="19"/>
  <c r="AK1709" i="19"/>
  <c r="AI1709" i="19"/>
  <c r="AE1709" i="19"/>
  <c r="U1709" i="19"/>
  <c r="AO1708" i="19"/>
  <c r="AK1708" i="19"/>
  <c r="AI1708" i="19"/>
  <c r="AE1708" i="19"/>
  <c r="U1708" i="19"/>
  <c r="AO1707" i="19"/>
  <c r="AK1707" i="19"/>
  <c r="AI1707" i="19"/>
  <c r="AE1707" i="19"/>
  <c r="U1707" i="19"/>
  <c r="AO1706" i="19"/>
  <c r="AK1706" i="19"/>
  <c r="AI1706" i="19"/>
  <c r="AE1706" i="19"/>
  <c r="U1706" i="19"/>
  <c r="AO1705" i="19"/>
  <c r="AK1705" i="19"/>
  <c r="AI1705" i="19"/>
  <c r="AE1705" i="19"/>
  <c r="U1705" i="19"/>
  <c r="AO1704" i="19"/>
  <c r="AK1704" i="19"/>
  <c r="AI1704" i="19"/>
  <c r="AE1704" i="19"/>
  <c r="U1704" i="19"/>
  <c r="AO1703" i="19"/>
  <c r="AK1703" i="19"/>
  <c r="AI1703" i="19"/>
  <c r="AE1703" i="19"/>
  <c r="U1703" i="19"/>
  <c r="AO1702" i="19"/>
  <c r="AK1702" i="19"/>
  <c r="AI1702" i="19"/>
  <c r="AE1702" i="19"/>
  <c r="U1702" i="19"/>
  <c r="AO1701" i="19"/>
  <c r="AK1701" i="19"/>
  <c r="AI1701" i="19"/>
  <c r="AE1701" i="19"/>
  <c r="U1701" i="19"/>
  <c r="AO1700" i="19"/>
  <c r="AK1700" i="19"/>
  <c r="AI1700" i="19"/>
  <c r="AE1700" i="19"/>
  <c r="U1700" i="19"/>
  <c r="AO1699" i="19"/>
  <c r="AK1699" i="19"/>
  <c r="AI1699" i="19"/>
  <c r="AE1699" i="19"/>
  <c r="U1699" i="19"/>
  <c r="AO1698" i="19"/>
  <c r="AK1698" i="19"/>
  <c r="AI1698" i="19"/>
  <c r="AE1698" i="19"/>
  <c r="U1698" i="19"/>
  <c r="AO1697" i="19"/>
  <c r="AK1697" i="19"/>
  <c r="AI1697" i="19"/>
  <c r="AE1697" i="19"/>
  <c r="U1697" i="19"/>
  <c r="AO1696" i="19"/>
  <c r="AK1696" i="19"/>
  <c r="AI1696" i="19"/>
  <c r="AE1696" i="19"/>
  <c r="U1696" i="19"/>
  <c r="AO1695" i="19"/>
  <c r="AK1695" i="19"/>
  <c r="AI1695" i="19"/>
  <c r="AE1695" i="19"/>
  <c r="U1695" i="19"/>
  <c r="AO1694" i="19"/>
  <c r="AK1694" i="19"/>
  <c r="AI1694" i="19"/>
  <c r="AE1694" i="19"/>
  <c r="U1694" i="19"/>
  <c r="AO1693" i="19"/>
  <c r="AK1693" i="19"/>
  <c r="AI1693" i="19"/>
  <c r="AE1693" i="19"/>
  <c r="U1693" i="19"/>
  <c r="AO1692" i="19"/>
  <c r="AK1692" i="19"/>
  <c r="AI1692" i="19"/>
  <c r="AE1692" i="19"/>
  <c r="U1692" i="19"/>
  <c r="AO1691" i="19"/>
  <c r="AK1691" i="19"/>
  <c r="AI1691" i="19"/>
  <c r="AE1691" i="19"/>
  <c r="U1691" i="19"/>
  <c r="AO1690" i="19"/>
  <c r="AK1690" i="19"/>
  <c r="AI1690" i="19"/>
  <c r="AE1690" i="19"/>
  <c r="U1690" i="19"/>
  <c r="AO1689" i="19"/>
  <c r="AK1689" i="19"/>
  <c r="AI1689" i="19"/>
  <c r="AE1689" i="19"/>
  <c r="U1689" i="19"/>
  <c r="AO1688" i="19"/>
  <c r="AK1688" i="19"/>
  <c r="AI1688" i="19"/>
  <c r="AE1688" i="19"/>
  <c r="U1688" i="19"/>
  <c r="AO1687" i="19"/>
  <c r="AK1687" i="19"/>
  <c r="AI1687" i="19"/>
  <c r="AE1687" i="19"/>
  <c r="U1687" i="19"/>
  <c r="AO1686" i="19"/>
  <c r="AK1686" i="19"/>
  <c r="AI1686" i="19"/>
  <c r="AE1686" i="19"/>
  <c r="U1686" i="19"/>
  <c r="AO1685" i="19"/>
  <c r="AK1685" i="19"/>
  <c r="AI1685" i="19"/>
  <c r="AE1685" i="19"/>
  <c r="U1685" i="19"/>
  <c r="AO1684" i="19"/>
  <c r="AK1684" i="19"/>
  <c r="AI1684" i="19"/>
  <c r="AE1684" i="19"/>
  <c r="U1684" i="19"/>
  <c r="AO1683" i="19"/>
  <c r="AK1683" i="19"/>
  <c r="AI1683" i="19"/>
  <c r="AE1683" i="19"/>
  <c r="U1683" i="19"/>
  <c r="AO1682" i="19"/>
  <c r="AK1682" i="19"/>
  <c r="AI1682" i="19"/>
  <c r="AE1682" i="19"/>
  <c r="U1682" i="19"/>
  <c r="AO1681" i="19"/>
  <c r="AK1681" i="19"/>
  <c r="AI1681" i="19"/>
  <c r="AE1681" i="19"/>
  <c r="U1681" i="19"/>
  <c r="AO1680" i="19"/>
  <c r="AK1680" i="19"/>
  <c r="AI1680" i="19"/>
  <c r="AE1680" i="19"/>
  <c r="U1680" i="19"/>
  <c r="AO1679" i="19"/>
  <c r="AK1679" i="19"/>
  <c r="AI1679" i="19"/>
  <c r="AE1679" i="19"/>
  <c r="U1679" i="19"/>
  <c r="AO1678" i="19"/>
  <c r="AK1678" i="19"/>
  <c r="AI1678" i="19"/>
  <c r="AE1678" i="19"/>
  <c r="U1678" i="19"/>
  <c r="AO1677" i="19"/>
  <c r="AK1677" i="19"/>
  <c r="AI1677" i="19"/>
  <c r="AE1677" i="19"/>
  <c r="U1677" i="19"/>
  <c r="AO1676" i="19"/>
  <c r="AK1676" i="19"/>
  <c r="AI1676" i="19"/>
  <c r="AE1676" i="19"/>
  <c r="U1676" i="19"/>
  <c r="AO1675" i="19"/>
  <c r="AK1675" i="19"/>
  <c r="AI1675" i="19"/>
  <c r="AE1675" i="19"/>
  <c r="U1675" i="19"/>
  <c r="AO1674" i="19"/>
  <c r="AK1674" i="19"/>
  <c r="AI1674" i="19"/>
  <c r="AE1674" i="19"/>
  <c r="U1674" i="19"/>
  <c r="AO1673" i="19"/>
  <c r="AK1673" i="19"/>
  <c r="AI1673" i="19"/>
  <c r="AE1673" i="19"/>
  <c r="U1673" i="19"/>
  <c r="AO1672" i="19"/>
  <c r="AK1672" i="19"/>
  <c r="AI1672" i="19"/>
  <c r="AE1672" i="19"/>
  <c r="U1672" i="19"/>
  <c r="AO1671" i="19"/>
  <c r="AK1671" i="19"/>
  <c r="AI1671" i="19"/>
  <c r="AE1671" i="19"/>
  <c r="U1671" i="19"/>
  <c r="AO1670" i="19"/>
  <c r="AK1670" i="19"/>
  <c r="AI1670" i="19"/>
  <c r="AE1670" i="19"/>
  <c r="U1670" i="19"/>
  <c r="AO1669" i="19"/>
  <c r="AK1669" i="19"/>
  <c r="AI1669" i="19"/>
  <c r="AE1669" i="19"/>
  <c r="U1669" i="19"/>
  <c r="AO1668" i="19"/>
  <c r="AK1668" i="19"/>
  <c r="AI1668" i="19"/>
  <c r="AE1668" i="19"/>
  <c r="U1668" i="19"/>
  <c r="AO1667" i="19"/>
  <c r="AK1667" i="19"/>
  <c r="AI1667" i="19"/>
  <c r="AE1667" i="19"/>
  <c r="U1667" i="19"/>
  <c r="AO1666" i="19"/>
  <c r="AK1666" i="19"/>
  <c r="AI1666" i="19"/>
  <c r="AE1666" i="19"/>
  <c r="U1666" i="19"/>
  <c r="AO1665" i="19"/>
  <c r="AK1665" i="19"/>
  <c r="AI1665" i="19"/>
  <c r="AE1665" i="19"/>
  <c r="U1665" i="19"/>
  <c r="AO1664" i="19"/>
  <c r="AK1664" i="19"/>
  <c r="AI1664" i="19"/>
  <c r="AE1664" i="19"/>
  <c r="U1664" i="19"/>
  <c r="AO1663" i="19"/>
  <c r="AK1663" i="19"/>
  <c r="AI1663" i="19"/>
  <c r="AE1663" i="19"/>
  <c r="U1663" i="19"/>
  <c r="AO1662" i="19"/>
  <c r="AK1662" i="19"/>
  <c r="AI1662" i="19"/>
  <c r="AE1662" i="19"/>
  <c r="U1662" i="19"/>
  <c r="AO1661" i="19"/>
  <c r="AK1661" i="19"/>
  <c r="AI1661" i="19"/>
  <c r="AE1661" i="19"/>
  <c r="U1661" i="19"/>
  <c r="AO1660" i="19"/>
  <c r="AK1660" i="19"/>
  <c r="AI1660" i="19"/>
  <c r="AE1660" i="19"/>
  <c r="U1660" i="19"/>
  <c r="AO1659" i="19"/>
  <c r="AK1659" i="19"/>
  <c r="AI1659" i="19"/>
  <c r="AE1659" i="19"/>
  <c r="U1659" i="19"/>
  <c r="AO1658" i="19"/>
  <c r="AK1658" i="19"/>
  <c r="AI1658" i="19"/>
  <c r="AE1658" i="19"/>
  <c r="U1658" i="19"/>
  <c r="AO1657" i="19"/>
  <c r="AK1657" i="19"/>
  <c r="AI1657" i="19"/>
  <c r="AE1657" i="19"/>
  <c r="U1657" i="19"/>
  <c r="AO1656" i="19"/>
  <c r="AK1656" i="19"/>
  <c r="AI1656" i="19"/>
  <c r="AE1656" i="19"/>
  <c r="U1656" i="19"/>
  <c r="AO1655" i="19"/>
  <c r="AK1655" i="19"/>
  <c r="AI1655" i="19"/>
  <c r="AE1655" i="19"/>
  <c r="U1655" i="19"/>
  <c r="AO1654" i="19"/>
  <c r="AK1654" i="19"/>
  <c r="AI1654" i="19"/>
  <c r="AE1654" i="19"/>
  <c r="U1654" i="19"/>
  <c r="AO1653" i="19"/>
  <c r="AK1653" i="19"/>
  <c r="AI1653" i="19"/>
  <c r="AE1653" i="19"/>
  <c r="U1653" i="19"/>
  <c r="AO1652" i="19"/>
  <c r="AK1652" i="19"/>
  <c r="AI1652" i="19"/>
  <c r="AE1652" i="19"/>
  <c r="U1652" i="19"/>
  <c r="AO1651" i="19"/>
  <c r="AK1651" i="19"/>
  <c r="AI1651" i="19"/>
  <c r="AE1651" i="19"/>
  <c r="U1651" i="19"/>
  <c r="AO1650" i="19"/>
  <c r="AK1650" i="19"/>
  <c r="AI1650" i="19"/>
  <c r="AE1650" i="19"/>
  <c r="U1650" i="19"/>
  <c r="AO1649" i="19"/>
  <c r="AK1649" i="19"/>
  <c r="AI1649" i="19"/>
  <c r="AE1649" i="19"/>
  <c r="U1649" i="19"/>
  <c r="AO1648" i="19"/>
  <c r="AK1648" i="19"/>
  <c r="AI1648" i="19"/>
  <c r="AE1648" i="19"/>
  <c r="U1648" i="19"/>
  <c r="AO1647" i="19"/>
  <c r="AK1647" i="19"/>
  <c r="AI1647" i="19"/>
  <c r="AE1647" i="19"/>
  <c r="U1647" i="19"/>
  <c r="AO1646" i="19"/>
  <c r="AK1646" i="19"/>
  <c r="AI1646" i="19"/>
  <c r="AE1646" i="19"/>
  <c r="U1646" i="19"/>
  <c r="AO1645" i="19"/>
  <c r="AK1645" i="19"/>
  <c r="AI1645" i="19"/>
  <c r="AE1645" i="19"/>
  <c r="U1645" i="19"/>
  <c r="AO1644" i="19"/>
  <c r="AK1644" i="19"/>
  <c r="AI1644" i="19"/>
  <c r="AE1644" i="19"/>
  <c r="U1644" i="19"/>
  <c r="AO1643" i="19"/>
  <c r="AK1643" i="19"/>
  <c r="AI1643" i="19"/>
  <c r="AE1643" i="19"/>
  <c r="U1643" i="19"/>
  <c r="AO1642" i="19"/>
  <c r="AK1642" i="19"/>
  <c r="AI1642" i="19"/>
  <c r="AE1642" i="19"/>
  <c r="U1642" i="19"/>
  <c r="AO1641" i="19"/>
  <c r="AK1641" i="19"/>
  <c r="AI1641" i="19"/>
  <c r="AE1641" i="19"/>
  <c r="U1641" i="19"/>
  <c r="AO1640" i="19"/>
  <c r="AK1640" i="19"/>
  <c r="AI1640" i="19"/>
  <c r="AE1640" i="19"/>
  <c r="U1640" i="19"/>
  <c r="AO1639" i="19"/>
  <c r="AK1639" i="19"/>
  <c r="AI1639" i="19"/>
  <c r="AE1639" i="19"/>
  <c r="U1639" i="19"/>
  <c r="AO1638" i="19"/>
  <c r="AK1638" i="19"/>
  <c r="AI1638" i="19"/>
  <c r="AE1638" i="19"/>
  <c r="U1638" i="19"/>
  <c r="AO1637" i="19"/>
  <c r="AK1637" i="19"/>
  <c r="AI1637" i="19"/>
  <c r="AE1637" i="19"/>
  <c r="U1637" i="19"/>
  <c r="AO1636" i="19"/>
  <c r="AK1636" i="19"/>
  <c r="AI1636" i="19"/>
  <c r="AE1636" i="19"/>
  <c r="U1636" i="19"/>
  <c r="AO1635" i="19"/>
  <c r="AK1635" i="19"/>
  <c r="AI1635" i="19"/>
  <c r="AE1635" i="19"/>
  <c r="U1635" i="19"/>
  <c r="AO1634" i="19"/>
  <c r="AK1634" i="19"/>
  <c r="AI1634" i="19"/>
  <c r="AE1634" i="19"/>
  <c r="U1634" i="19"/>
  <c r="AO1633" i="19"/>
  <c r="AK1633" i="19"/>
  <c r="AI1633" i="19"/>
  <c r="AE1633" i="19"/>
  <c r="U1633" i="19"/>
  <c r="AO1632" i="19"/>
  <c r="AK1632" i="19"/>
  <c r="AI1632" i="19"/>
  <c r="AE1632" i="19"/>
  <c r="U1632" i="19"/>
  <c r="AO1631" i="19"/>
  <c r="AK1631" i="19"/>
  <c r="AI1631" i="19"/>
  <c r="AE1631" i="19"/>
  <c r="U1631" i="19"/>
  <c r="AO1630" i="19"/>
  <c r="AK1630" i="19"/>
  <c r="AI1630" i="19"/>
  <c r="AE1630" i="19"/>
  <c r="U1630" i="19"/>
  <c r="AO1629" i="19"/>
  <c r="AK1629" i="19"/>
  <c r="AI1629" i="19"/>
  <c r="AE1629" i="19"/>
  <c r="U1629" i="19"/>
  <c r="AO1628" i="19"/>
  <c r="AK1628" i="19"/>
  <c r="AI1628" i="19"/>
  <c r="AE1628" i="19"/>
  <c r="U1628" i="19"/>
  <c r="AO1627" i="19"/>
  <c r="AK1627" i="19"/>
  <c r="AI1627" i="19"/>
  <c r="AE1627" i="19"/>
  <c r="U1627" i="19"/>
  <c r="AO1626" i="19"/>
  <c r="AK1626" i="19"/>
  <c r="AI1626" i="19"/>
  <c r="AE1626" i="19"/>
  <c r="U1626" i="19"/>
  <c r="AO1625" i="19"/>
  <c r="AK1625" i="19"/>
  <c r="AI1625" i="19"/>
  <c r="AE1625" i="19"/>
  <c r="U1625" i="19"/>
  <c r="AO1624" i="19"/>
  <c r="AK1624" i="19"/>
  <c r="AI1624" i="19"/>
  <c r="AE1624" i="19"/>
  <c r="U1624" i="19"/>
  <c r="AO1623" i="19"/>
  <c r="AK1623" i="19"/>
  <c r="AI1623" i="19"/>
  <c r="AE1623" i="19"/>
  <c r="U1623" i="19"/>
  <c r="AO1622" i="19"/>
  <c r="AK1622" i="19"/>
  <c r="AI1622" i="19"/>
  <c r="AE1622" i="19"/>
  <c r="U1622" i="19"/>
  <c r="AO1621" i="19"/>
  <c r="AK1621" i="19"/>
  <c r="AI1621" i="19"/>
  <c r="AE1621" i="19"/>
  <c r="U1621" i="19"/>
  <c r="AO1620" i="19"/>
  <c r="AK1620" i="19"/>
  <c r="AI1620" i="19"/>
  <c r="AE1620" i="19"/>
  <c r="U1620" i="19"/>
  <c r="AO1619" i="19"/>
  <c r="AK1619" i="19"/>
  <c r="AI1619" i="19"/>
  <c r="AE1619" i="19"/>
  <c r="U1619" i="19"/>
  <c r="AO1618" i="19"/>
  <c r="AK1618" i="19"/>
  <c r="AI1618" i="19"/>
  <c r="AE1618" i="19"/>
  <c r="U1618" i="19"/>
  <c r="AO1617" i="19"/>
  <c r="AK1617" i="19"/>
  <c r="AI1617" i="19"/>
  <c r="AE1617" i="19"/>
  <c r="U1617" i="19"/>
  <c r="AO1616" i="19"/>
  <c r="AK1616" i="19"/>
  <c r="AI1616" i="19"/>
  <c r="AE1616" i="19"/>
  <c r="U1616" i="19"/>
  <c r="AO1615" i="19"/>
  <c r="AK1615" i="19"/>
  <c r="AI1615" i="19"/>
  <c r="AE1615" i="19"/>
  <c r="U1615" i="19"/>
  <c r="AO1614" i="19"/>
  <c r="AK1614" i="19"/>
  <c r="AI1614" i="19"/>
  <c r="AE1614" i="19"/>
  <c r="U1614" i="19"/>
  <c r="AO1613" i="19"/>
  <c r="AK1613" i="19"/>
  <c r="AI1613" i="19"/>
  <c r="AE1613" i="19"/>
  <c r="U1613" i="19"/>
  <c r="AO1612" i="19"/>
  <c r="AK1612" i="19"/>
  <c r="AI1612" i="19"/>
  <c r="AE1612" i="19"/>
  <c r="U1612" i="19"/>
  <c r="AO1611" i="19"/>
  <c r="AK1611" i="19"/>
  <c r="AI1611" i="19"/>
  <c r="AE1611" i="19"/>
  <c r="U1611" i="19"/>
  <c r="AO1610" i="19"/>
  <c r="AK1610" i="19"/>
  <c r="AI1610" i="19"/>
  <c r="AE1610" i="19"/>
  <c r="U1610" i="19"/>
  <c r="AO1609" i="19"/>
  <c r="AK1609" i="19"/>
  <c r="AI1609" i="19"/>
  <c r="AE1609" i="19"/>
  <c r="U1609" i="19"/>
  <c r="AO1608" i="19"/>
  <c r="AK1608" i="19"/>
  <c r="AI1608" i="19"/>
  <c r="AE1608" i="19"/>
  <c r="U1608" i="19"/>
  <c r="AO1607" i="19"/>
  <c r="AK1607" i="19"/>
  <c r="AI1607" i="19"/>
  <c r="AE1607" i="19"/>
  <c r="U1607" i="19"/>
  <c r="AO1606" i="19"/>
  <c r="AK1606" i="19"/>
  <c r="AI1606" i="19"/>
  <c r="AE1606" i="19"/>
  <c r="U1606" i="19"/>
  <c r="AO1605" i="19"/>
  <c r="AK1605" i="19"/>
  <c r="AI1605" i="19"/>
  <c r="AE1605" i="19"/>
  <c r="U1605" i="19"/>
  <c r="AO1604" i="19"/>
  <c r="AK1604" i="19"/>
  <c r="AI1604" i="19"/>
  <c r="AE1604" i="19"/>
  <c r="U1604" i="19"/>
  <c r="AO1603" i="19"/>
  <c r="AK1603" i="19"/>
  <c r="AI1603" i="19"/>
  <c r="AE1603" i="19"/>
  <c r="U1603" i="19"/>
  <c r="AO1602" i="19"/>
  <c r="AK1602" i="19"/>
  <c r="AI1602" i="19"/>
  <c r="AE1602" i="19"/>
  <c r="U1602" i="19"/>
  <c r="AO1601" i="19"/>
  <c r="AK1601" i="19"/>
  <c r="AI1601" i="19"/>
  <c r="AE1601" i="19"/>
  <c r="U1601" i="19"/>
  <c r="AO1600" i="19"/>
  <c r="AK1600" i="19"/>
  <c r="AI1600" i="19"/>
  <c r="AE1600" i="19"/>
  <c r="U1600" i="19"/>
  <c r="AO1599" i="19"/>
  <c r="AK1599" i="19"/>
  <c r="AI1599" i="19"/>
  <c r="AE1599" i="19"/>
  <c r="U1599" i="19"/>
  <c r="AO1598" i="19"/>
  <c r="AK1598" i="19"/>
  <c r="AI1598" i="19"/>
  <c r="AE1598" i="19"/>
  <c r="U1598" i="19"/>
  <c r="AO1597" i="19"/>
  <c r="AK1597" i="19"/>
  <c r="AI1597" i="19"/>
  <c r="AE1597" i="19"/>
  <c r="U1597" i="19"/>
  <c r="AO1596" i="19"/>
  <c r="AK1596" i="19"/>
  <c r="AI1596" i="19"/>
  <c r="AE1596" i="19"/>
  <c r="U1596" i="19"/>
  <c r="AO1595" i="19"/>
  <c r="AK1595" i="19"/>
  <c r="AI1595" i="19"/>
  <c r="AE1595" i="19"/>
  <c r="U1595" i="19"/>
  <c r="AO1594" i="19"/>
  <c r="AK1594" i="19"/>
  <c r="AI1594" i="19"/>
  <c r="AE1594" i="19"/>
  <c r="U1594" i="19"/>
  <c r="AO1593" i="19"/>
  <c r="AK1593" i="19"/>
  <c r="AI1593" i="19"/>
  <c r="AE1593" i="19"/>
  <c r="U1593" i="19"/>
  <c r="AO1592" i="19"/>
  <c r="AK1592" i="19"/>
  <c r="AI1592" i="19"/>
  <c r="AE1592" i="19"/>
  <c r="U1592" i="19"/>
  <c r="AO1591" i="19"/>
  <c r="AK1591" i="19"/>
  <c r="AI1591" i="19"/>
  <c r="AE1591" i="19"/>
  <c r="U1591" i="19"/>
  <c r="AO1590" i="19"/>
  <c r="AK1590" i="19"/>
  <c r="AI1590" i="19"/>
  <c r="AE1590" i="19"/>
  <c r="U1590" i="19"/>
  <c r="AO1589" i="19"/>
  <c r="AK1589" i="19"/>
  <c r="AI1589" i="19"/>
  <c r="AE1589" i="19"/>
  <c r="U1589" i="19"/>
  <c r="AO1588" i="19"/>
  <c r="AK1588" i="19"/>
  <c r="AI1588" i="19"/>
  <c r="AE1588" i="19"/>
  <c r="U1588" i="19"/>
  <c r="AO1587" i="19"/>
  <c r="AK1587" i="19"/>
  <c r="AI1587" i="19"/>
  <c r="AE1587" i="19"/>
  <c r="U1587" i="19"/>
  <c r="AO1586" i="19"/>
  <c r="AK1586" i="19"/>
  <c r="AI1586" i="19"/>
  <c r="AE1586" i="19"/>
  <c r="U1586" i="19"/>
  <c r="AO1585" i="19"/>
  <c r="AK1585" i="19"/>
  <c r="AI1585" i="19"/>
  <c r="AE1585" i="19"/>
  <c r="U1585" i="19"/>
  <c r="AO1584" i="19"/>
  <c r="AK1584" i="19"/>
  <c r="AI1584" i="19"/>
  <c r="AE1584" i="19"/>
  <c r="U1584" i="19"/>
  <c r="AO1583" i="19"/>
  <c r="AK1583" i="19"/>
  <c r="AI1583" i="19"/>
  <c r="AE1583" i="19"/>
  <c r="U1583" i="19"/>
  <c r="AO1582" i="19"/>
  <c r="AK1582" i="19"/>
  <c r="AI1582" i="19"/>
  <c r="AE1582" i="19"/>
  <c r="U1582" i="19"/>
  <c r="AO1581" i="19"/>
  <c r="AK1581" i="19"/>
  <c r="AI1581" i="19"/>
  <c r="AE1581" i="19"/>
  <c r="U1581" i="19"/>
  <c r="AO1580" i="19"/>
  <c r="AK1580" i="19"/>
  <c r="AI1580" i="19"/>
  <c r="AE1580" i="19"/>
  <c r="U1580" i="19"/>
  <c r="AO1579" i="19"/>
  <c r="AK1579" i="19"/>
  <c r="AI1579" i="19"/>
  <c r="AE1579" i="19"/>
  <c r="U1579" i="19"/>
  <c r="AO1578" i="19"/>
  <c r="AK1578" i="19"/>
  <c r="AI1578" i="19"/>
  <c r="AE1578" i="19"/>
  <c r="U1578" i="19"/>
  <c r="AO1577" i="19"/>
  <c r="AK1577" i="19"/>
  <c r="AI1577" i="19"/>
  <c r="AE1577" i="19"/>
  <c r="U1577" i="19"/>
  <c r="AO1576" i="19"/>
  <c r="AK1576" i="19"/>
  <c r="AI1576" i="19"/>
  <c r="AE1576" i="19"/>
  <c r="U1576" i="19"/>
  <c r="AO1575" i="19"/>
  <c r="AK1575" i="19"/>
  <c r="AI1575" i="19"/>
  <c r="AE1575" i="19"/>
  <c r="U1575" i="19"/>
  <c r="AO1574" i="19"/>
  <c r="AK1574" i="19"/>
  <c r="AI1574" i="19"/>
  <c r="AE1574" i="19"/>
  <c r="U1574" i="19"/>
  <c r="AO1573" i="19"/>
  <c r="AK1573" i="19"/>
  <c r="AI1573" i="19"/>
  <c r="AE1573" i="19"/>
  <c r="U1573" i="19"/>
  <c r="AO1572" i="19"/>
  <c r="AK1572" i="19"/>
  <c r="AI1572" i="19"/>
  <c r="AE1572" i="19"/>
  <c r="U1572" i="19"/>
  <c r="AO1571" i="19"/>
  <c r="AK1571" i="19"/>
  <c r="AI1571" i="19"/>
  <c r="AE1571" i="19"/>
  <c r="U1571" i="19"/>
  <c r="AO1570" i="19"/>
  <c r="AK1570" i="19"/>
  <c r="AI1570" i="19"/>
  <c r="AE1570" i="19"/>
  <c r="U1570" i="19"/>
  <c r="AO1569" i="19"/>
  <c r="AK1569" i="19"/>
  <c r="AI1569" i="19"/>
  <c r="AE1569" i="19"/>
  <c r="U1569" i="19"/>
  <c r="AO1568" i="19"/>
  <c r="AK1568" i="19"/>
  <c r="AI1568" i="19"/>
  <c r="AE1568" i="19"/>
  <c r="U1568" i="19"/>
  <c r="AO1567" i="19"/>
  <c r="AK1567" i="19"/>
  <c r="AI1567" i="19"/>
  <c r="AE1567" i="19"/>
  <c r="U1567" i="19"/>
  <c r="AO1566" i="19"/>
  <c r="AK1566" i="19"/>
  <c r="AI1566" i="19"/>
  <c r="AE1566" i="19"/>
  <c r="U1566" i="19"/>
  <c r="AO1565" i="19"/>
  <c r="AK1565" i="19"/>
  <c r="AI1565" i="19"/>
  <c r="AE1565" i="19"/>
  <c r="U1565" i="19"/>
  <c r="AO1564" i="19"/>
  <c r="AK1564" i="19"/>
  <c r="AI1564" i="19"/>
  <c r="AE1564" i="19"/>
  <c r="U1564" i="19"/>
  <c r="AO1563" i="19"/>
  <c r="AK1563" i="19"/>
  <c r="AI1563" i="19"/>
  <c r="AE1563" i="19"/>
  <c r="U1563" i="19"/>
  <c r="AO1562" i="19"/>
  <c r="AK1562" i="19"/>
  <c r="AI1562" i="19"/>
  <c r="AE1562" i="19"/>
  <c r="U1562" i="19"/>
  <c r="AO1561" i="19"/>
  <c r="AK1561" i="19"/>
  <c r="AI1561" i="19"/>
  <c r="AE1561" i="19"/>
  <c r="U1561" i="19"/>
  <c r="AO1560" i="19"/>
  <c r="AK1560" i="19"/>
  <c r="AI1560" i="19"/>
  <c r="AE1560" i="19"/>
  <c r="U1560" i="19"/>
  <c r="AO1559" i="19"/>
  <c r="AK1559" i="19"/>
  <c r="AI1559" i="19"/>
  <c r="AE1559" i="19"/>
  <c r="U1559" i="19"/>
  <c r="AO1558" i="19"/>
  <c r="AK1558" i="19"/>
  <c r="AI1558" i="19"/>
  <c r="AE1558" i="19"/>
  <c r="U1558" i="19"/>
  <c r="AO1557" i="19"/>
  <c r="AK1557" i="19"/>
  <c r="AI1557" i="19"/>
  <c r="AE1557" i="19"/>
  <c r="U1557" i="19"/>
  <c r="AO1556" i="19"/>
  <c r="AK1556" i="19"/>
  <c r="AI1556" i="19"/>
  <c r="AE1556" i="19"/>
  <c r="U1556" i="19"/>
  <c r="AO1555" i="19"/>
  <c r="AK1555" i="19"/>
  <c r="AI1555" i="19"/>
  <c r="AE1555" i="19"/>
  <c r="U1555" i="19"/>
  <c r="AO1554" i="19"/>
  <c r="AK1554" i="19"/>
  <c r="AI1554" i="19"/>
  <c r="AE1554" i="19"/>
  <c r="U1554" i="19"/>
  <c r="AO1553" i="19"/>
  <c r="AK1553" i="19"/>
  <c r="AI1553" i="19"/>
  <c r="AE1553" i="19"/>
  <c r="U1553" i="19"/>
  <c r="AO1552" i="19"/>
  <c r="AK1552" i="19"/>
  <c r="AI1552" i="19"/>
  <c r="AE1552" i="19"/>
  <c r="U1552" i="19"/>
  <c r="AO1551" i="19"/>
  <c r="AK1551" i="19"/>
  <c r="AI1551" i="19"/>
  <c r="AE1551" i="19"/>
  <c r="U1551" i="19"/>
  <c r="AO1550" i="19"/>
  <c r="AK1550" i="19"/>
  <c r="AI1550" i="19"/>
  <c r="AE1550" i="19"/>
  <c r="U1550" i="19"/>
  <c r="AO1549" i="19"/>
  <c r="AK1549" i="19"/>
  <c r="AI1549" i="19"/>
  <c r="AE1549" i="19"/>
  <c r="U1549" i="19"/>
  <c r="AO1548" i="19"/>
  <c r="AK1548" i="19"/>
  <c r="AI1548" i="19"/>
  <c r="AE1548" i="19"/>
  <c r="U1548" i="19"/>
  <c r="AO1547" i="19"/>
  <c r="AK1547" i="19"/>
  <c r="AI1547" i="19"/>
  <c r="AE1547" i="19"/>
  <c r="U1547" i="19"/>
  <c r="AO1546" i="19"/>
  <c r="AK1546" i="19"/>
  <c r="AI1546" i="19"/>
  <c r="AE1546" i="19"/>
  <c r="U1546" i="19"/>
  <c r="AO1545" i="19"/>
  <c r="AK1545" i="19"/>
  <c r="AI1545" i="19"/>
  <c r="AE1545" i="19"/>
  <c r="U1545" i="19"/>
  <c r="AO1544" i="19"/>
  <c r="AK1544" i="19"/>
  <c r="AI1544" i="19"/>
  <c r="AE1544" i="19"/>
  <c r="U1544" i="19"/>
  <c r="AO1543" i="19"/>
  <c r="AK1543" i="19"/>
  <c r="AI1543" i="19"/>
  <c r="AE1543" i="19"/>
  <c r="U1543" i="19"/>
  <c r="AO1542" i="19"/>
  <c r="AK1542" i="19"/>
  <c r="AI1542" i="19"/>
  <c r="AE1542" i="19"/>
  <c r="U1542" i="19"/>
  <c r="AO1541" i="19"/>
  <c r="AK1541" i="19"/>
  <c r="AI1541" i="19"/>
  <c r="AE1541" i="19"/>
  <c r="U1541" i="19"/>
  <c r="AO1540" i="19"/>
  <c r="AK1540" i="19"/>
  <c r="AI1540" i="19"/>
  <c r="AE1540" i="19"/>
  <c r="U1540" i="19"/>
  <c r="AO1539" i="19"/>
  <c r="AK1539" i="19"/>
  <c r="AI1539" i="19"/>
  <c r="AE1539" i="19"/>
  <c r="U1539" i="19"/>
  <c r="AO1538" i="19"/>
  <c r="AK1538" i="19"/>
  <c r="AI1538" i="19"/>
  <c r="AE1538" i="19"/>
  <c r="U1538" i="19"/>
  <c r="AO1537" i="19"/>
  <c r="AK1537" i="19"/>
  <c r="AI1537" i="19"/>
  <c r="AE1537" i="19"/>
  <c r="U1537" i="19"/>
  <c r="AO1536" i="19"/>
  <c r="AK1536" i="19"/>
  <c r="AI1536" i="19"/>
  <c r="AE1536" i="19"/>
  <c r="U1536" i="19"/>
  <c r="AO1535" i="19"/>
  <c r="AK1535" i="19"/>
  <c r="AI1535" i="19"/>
  <c r="AE1535" i="19"/>
  <c r="U1535" i="19"/>
  <c r="AO1534" i="19"/>
  <c r="AK1534" i="19"/>
  <c r="AI1534" i="19"/>
  <c r="AE1534" i="19"/>
  <c r="U1534" i="19"/>
  <c r="AO1533" i="19"/>
  <c r="AK1533" i="19"/>
  <c r="AI1533" i="19"/>
  <c r="AE1533" i="19"/>
  <c r="U1533" i="19"/>
  <c r="AO1532" i="19"/>
  <c r="AK1532" i="19"/>
  <c r="AI1532" i="19"/>
  <c r="AE1532" i="19"/>
  <c r="U1532" i="19"/>
  <c r="AO1531" i="19"/>
  <c r="AK1531" i="19"/>
  <c r="AI1531" i="19"/>
  <c r="AE1531" i="19"/>
  <c r="U1531" i="19"/>
  <c r="AO1530" i="19"/>
  <c r="AK1530" i="19"/>
  <c r="AI1530" i="19"/>
  <c r="AE1530" i="19"/>
  <c r="U1530" i="19"/>
  <c r="AO1529" i="19"/>
  <c r="AK1529" i="19"/>
  <c r="AI1529" i="19"/>
  <c r="AE1529" i="19"/>
  <c r="U1529" i="19"/>
  <c r="AO1528" i="19"/>
  <c r="AK1528" i="19"/>
  <c r="AI1528" i="19"/>
  <c r="AE1528" i="19"/>
  <c r="U1528" i="19"/>
  <c r="AO1527" i="19"/>
  <c r="AK1527" i="19"/>
  <c r="AI1527" i="19"/>
  <c r="AE1527" i="19"/>
  <c r="U1527" i="19"/>
  <c r="AO1526" i="19"/>
  <c r="AK1526" i="19"/>
  <c r="AI1526" i="19"/>
  <c r="AE1526" i="19"/>
  <c r="U1526" i="19"/>
  <c r="AO1525" i="19"/>
  <c r="AK1525" i="19"/>
  <c r="AI1525" i="19"/>
  <c r="AE1525" i="19"/>
  <c r="U1525" i="19"/>
  <c r="AO1524" i="19"/>
  <c r="AK1524" i="19"/>
  <c r="AI1524" i="19"/>
  <c r="AE1524" i="19"/>
  <c r="U1524" i="19"/>
  <c r="AO1523" i="19"/>
  <c r="AK1523" i="19"/>
  <c r="AI1523" i="19"/>
  <c r="AE1523" i="19"/>
  <c r="U1523" i="19"/>
  <c r="AO1522" i="19"/>
  <c r="AK1522" i="19"/>
  <c r="AI1522" i="19"/>
  <c r="AE1522" i="19"/>
  <c r="U1522" i="19"/>
  <c r="AO1521" i="19"/>
  <c r="AK1521" i="19"/>
  <c r="AI1521" i="19"/>
  <c r="AE1521" i="19"/>
  <c r="U1521" i="19"/>
  <c r="AO1520" i="19"/>
  <c r="AK1520" i="19"/>
  <c r="AI1520" i="19"/>
  <c r="AE1520" i="19"/>
  <c r="U1520" i="19"/>
  <c r="AO1519" i="19"/>
  <c r="AK1519" i="19"/>
  <c r="AI1519" i="19"/>
  <c r="AE1519" i="19"/>
  <c r="U1519" i="19"/>
  <c r="AO1518" i="19"/>
  <c r="AK1518" i="19"/>
  <c r="AI1518" i="19"/>
  <c r="AE1518" i="19"/>
  <c r="U1518" i="19"/>
  <c r="AO1517" i="19"/>
  <c r="AK1517" i="19"/>
  <c r="AI1517" i="19"/>
  <c r="AE1517" i="19"/>
  <c r="U1517" i="19"/>
  <c r="AO1516" i="19"/>
  <c r="AK1516" i="19"/>
  <c r="AI1516" i="19"/>
  <c r="AE1516" i="19"/>
  <c r="U1516" i="19"/>
  <c r="AO1515" i="19"/>
  <c r="AK1515" i="19"/>
  <c r="AI1515" i="19"/>
  <c r="AE1515" i="19"/>
  <c r="U1515" i="19"/>
  <c r="AO1514" i="19"/>
  <c r="AK1514" i="19"/>
  <c r="AI1514" i="19"/>
  <c r="AE1514" i="19"/>
  <c r="U1514" i="19"/>
  <c r="AO1513" i="19"/>
  <c r="AK1513" i="19"/>
  <c r="AI1513" i="19"/>
  <c r="AE1513" i="19"/>
  <c r="U1513" i="19"/>
  <c r="AO1512" i="19"/>
  <c r="AK1512" i="19"/>
  <c r="AI1512" i="19"/>
  <c r="AE1512" i="19"/>
  <c r="U1512" i="19"/>
  <c r="AO1511" i="19"/>
  <c r="AK1511" i="19"/>
  <c r="AI1511" i="19"/>
  <c r="AE1511" i="19"/>
  <c r="U1511" i="19"/>
  <c r="AO1510" i="19"/>
  <c r="AK1510" i="19"/>
  <c r="AI1510" i="19"/>
  <c r="AE1510" i="19"/>
  <c r="U1510" i="19"/>
  <c r="AO1509" i="19"/>
  <c r="AK1509" i="19"/>
  <c r="AI1509" i="19"/>
  <c r="AE1509" i="19"/>
  <c r="U1509" i="19"/>
  <c r="AO1508" i="19"/>
  <c r="AK1508" i="19"/>
  <c r="AI1508" i="19"/>
  <c r="AE1508" i="19"/>
  <c r="U1508" i="19"/>
  <c r="AO1507" i="19"/>
  <c r="AK1507" i="19"/>
  <c r="AI1507" i="19"/>
  <c r="AE1507" i="19"/>
  <c r="U1507" i="19"/>
  <c r="AO1506" i="19"/>
  <c r="AK1506" i="19"/>
  <c r="AI1506" i="19"/>
  <c r="AE1506" i="19"/>
  <c r="U1506" i="19"/>
  <c r="AO1505" i="19"/>
  <c r="AK1505" i="19"/>
  <c r="AI1505" i="19"/>
  <c r="AE1505" i="19"/>
  <c r="U1505" i="19"/>
  <c r="AO1504" i="19"/>
  <c r="AK1504" i="19"/>
  <c r="AI1504" i="19"/>
  <c r="AE1504" i="19"/>
  <c r="U1504" i="19"/>
  <c r="AO1503" i="19"/>
  <c r="AK1503" i="19"/>
  <c r="AI1503" i="19"/>
  <c r="AE1503" i="19"/>
  <c r="U1503" i="19"/>
  <c r="AO1502" i="19"/>
  <c r="AK1502" i="19"/>
  <c r="AI1502" i="19"/>
  <c r="AE1502" i="19"/>
  <c r="U1502" i="19"/>
  <c r="AO1501" i="19"/>
  <c r="AK1501" i="19"/>
  <c r="AI1501" i="19"/>
  <c r="AE1501" i="19"/>
  <c r="U1501" i="19"/>
  <c r="AO1500" i="19"/>
  <c r="AK1500" i="19"/>
  <c r="AI1500" i="19"/>
  <c r="AE1500" i="19"/>
  <c r="U1500" i="19"/>
  <c r="AO1499" i="19"/>
  <c r="AK1499" i="19"/>
  <c r="AI1499" i="19"/>
  <c r="AE1499" i="19"/>
  <c r="U1499" i="19"/>
  <c r="AO1498" i="19"/>
  <c r="AK1498" i="19"/>
  <c r="AI1498" i="19"/>
  <c r="AE1498" i="19"/>
  <c r="U1498" i="19"/>
  <c r="AO1497" i="19"/>
  <c r="AK1497" i="19"/>
  <c r="AI1497" i="19"/>
  <c r="AE1497" i="19"/>
  <c r="U1497" i="19"/>
  <c r="AO1496" i="19"/>
  <c r="AK1496" i="19"/>
  <c r="AI1496" i="19"/>
  <c r="AE1496" i="19"/>
  <c r="U1496" i="19"/>
  <c r="AO1495" i="19"/>
  <c r="AK1495" i="19"/>
  <c r="AI1495" i="19"/>
  <c r="AE1495" i="19"/>
  <c r="U1495" i="19"/>
  <c r="AO1494" i="19"/>
  <c r="AK1494" i="19"/>
  <c r="AI1494" i="19"/>
  <c r="AE1494" i="19"/>
  <c r="U1494" i="19"/>
  <c r="AO1493" i="19"/>
  <c r="AK1493" i="19"/>
  <c r="AI1493" i="19"/>
  <c r="AE1493" i="19"/>
  <c r="U1493" i="19"/>
  <c r="AO1492" i="19"/>
  <c r="AK1492" i="19"/>
  <c r="AI1492" i="19"/>
  <c r="AE1492" i="19"/>
  <c r="U1492" i="19"/>
  <c r="AO1491" i="19"/>
  <c r="AK1491" i="19"/>
  <c r="AI1491" i="19"/>
  <c r="AE1491" i="19"/>
  <c r="U1491" i="19"/>
  <c r="AO1490" i="19"/>
  <c r="AK1490" i="19"/>
  <c r="AI1490" i="19"/>
  <c r="AE1490" i="19"/>
  <c r="U1490" i="19"/>
  <c r="AO1489" i="19"/>
  <c r="AK1489" i="19"/>
  <c r="AI1489" i="19"/>
  <c r="AE1489" i="19"/>
  <c r="U1489" i="19"/>
  <c r="AO1488" i="19"/>
  <c r="AK1488" i="19"/>
  <c r="AI1488" i="19"/>
  <c r="AE1488" i="19"/>
  <c r="U1488" i="19"/>
  <c r="AO1487" i="19"/>
  <c r="AK1487" i="19"/>
  <c r="AI1487" i="19"/>
  <c r="AE1487" i="19"/>
  <c r="U1487" i="19"/>
  <c r="AO1486" i="19"/>
  <c r="AK1486" i="19"/>
  <c r="AI1486" i="19"/>
  <c r="AE1486" i="19"/>
  <c r="U1486" i="19"/>
  <c r="AO1485" i="19"/>
  <c r="AK1485" i="19"/>
  <c r="AI1485" i="19"/>
  <c r="AE1485" i="19"/>
  <c r="U1485" i="19"/>
  <c r="AO1484" i="19"/>
  <c r="AK1484" i="19"/>
  <c r="AI1484" i="19"/>
  <c r="AE1484" i="19"/>
  <c r="U1484" i="19"/>
  <c r="AO1483" i="19"/>
  <c r="AK1483" i="19"/>
  <c r="AI1483" i="19"/>
  <c r="AE1483" i="19"/>
  <c r="U1483" i="19"/>
  <c r="AO1482" i="19"/>
  <c r="AK1482" i="19"/>
  <c r="AI1482" i="19"/>
  <c r="AE1482" i="19"/>
  <c r="U1482" i="19"/>
  <c r="AO1481" i="19"/>
  <c r="AK1481" i="19"/>
  <c r="AI1481" i="19"/>
  <c r="AE1481" i="19"/>
  <c r="U1481" i="19"/>
  <c r="AO1480" i="19"/>
  <c r="AK1480" i="19"/>
  <c r="AI1480" i="19"/>
  <c r="AE1480" i="19"/>
  <c r="U1480" i="19"/>
  <c r="AO1479" i="19"/>
  <c r="AK1479" i="19"/>
  <c r="AI1479" i="19"/>
  <c r="AE1479" i="19"/>
  <c r="U1479" i="19"/>
  <c r="AO1478" i="19"/>
  <c r="AK1478" i="19"/>
  <c r="AI1478" i="19"/>
  <c r="AE1478" i="19"/>
  <c r="U1478" i="19"/>
  <c r="AO1477" i="19"/>
  <c r="AK1477" i="19"/>
  <c r="AI1477" i="19"/>
  <c r="AE1477" i="19"/>
  <c r="U1477" i="19"/>
  <c r="AO1476" i="19"/>
  <c r="AK1476" i="19"/>
  <c r="AI1476" i="19"/>
  <c r="AE1476" i="19"/>
  <c r="U1476" i="19"/>
  <c r="AO1475" i="19"/>
  <c r="AK1475" i="19"/>
  <c r="AI1475" i="19"/>
  <c r="AE1475" i="19"/>
  <c r="U1475" i="19"/>
  <c r="AO1474" i="19"/>
  <c r="AK1474" i="19"/>
  <c r="AI1474" i="19"/>
  <c r="AE1474" i="19"/>
  <c r="U1474" i="19"/>
  <c r="AO1473" i="19"/>
  <c r="AK1473" i="19"/>
  <c r="AI1473" i="19"/>
  <c r="AE1473" i="19"/>
  <c r="U1473" i="19"/>
  <c r="AO1472" i="19"/>
  <c r="AK1472" i="19"/>
  <c r="AI1472" i="19"/>
  <c r="AE1472" i="19"/>
  <c r="U1472" i="19"/>
  <c r="AO1471" i="19"/>
  <c r="AK1471" i="19"/>
  <c r="AI1471" i="19"/>
  <c r="AE1471" i="19"/>
  <c r="U1471" i="19"/>
  <c r="AO1470" i="19"/>
  <c r="AK1470" i="19"/>
  <c r="AI1470" i="19"/>
  <c r="AE1470" i="19"/>
  <c r="U1470" i="19"/>
  <c r="AO1469" i="19"/>
  <c r="AK1469" i="19"/>
  <c r="AI1469" i="19"/>
  <c r="AE1469" i="19"/>
  <c r="U1469" i="19"/>
  <c r="AO1468" i="19"/>
  <c r="AK1468" i="19"/>
  <c r="AI1468" i="19"/>
  <c r="AE1468" i="19"/>
  <c r="U1468" i="19"/>
  <c r="AO1467" i="19"/>
  <c r="AK1467" i="19"/>
  <c r="AI1467" i="19"/>
  <c r="AE1467" i="19"/>
  <c r="U1467" i="19"/>
  <c r="AO1466" i="19"/>
  <c r="AK1466" i="19"/>
  <c r="AI1466" i="19"/>
  <c r="AE1466" i="19"/>
  <c r="U1466" i="19"/>
  <c r="AO1465" i="19"/>
  <c r="AK1465" i="19"/>
  <c r="AI1465" i="19"/>
  <c r="AE1465" i="19"/>
  <c r="U1465" i="19"/>
  <c r="AO1464" i="19"/>
  <c r="AK1464" i="19"/>
  <c r="AI1464" i="19"/>
  <c r="AE1464" i="19"/>
  <c r="U1464" i="19"/>
  <c r="AO1463" i="19"/>
  <c r="AK1463" i="19"/>
  <c r="AI1463" i="19"/>
  <c r="AE1463" i="19"/>
  <c r="U1463" i="19"/>
  <c r="AO1462" i="19"/>
  <c r="AK1462" i="19"/>
  <c r="AI1462" i="19"/>
  <c r="AE1462" i="19"/>
  <c r="U1462" i="19"/>
  <c r="AO1461" i="19"/>
  <c r="AK1461" i="19"/>
  <c r="AI1461" i="19"/>
  <c r="AE1461" i="19"/>
  <c r="U1461" i="19"/>
  <c r="AO1460" i="19"/>
  <c r="AK1460" i="19"/>
  <c r="AI1460" i="19"/>
  <c r="AE1460" i="19"/>
  <c r="U1460" i="19"/>
  <c r="AO1459" i="19"/>
  <c r="AK1459" i="19"/>
  <c r="AI1459" i="19"/>
  <c r="AE1459" i="19"/>
  <c r="U1459" i="19"/>
  <c r="AO1458" i="19"/>
  <c r="AK1458" i="19"/>
  <c r="AI1458" i="19"/>
  <c r="AE1458" i="19"/>
  <c r="U1458" i="19"/>
  <c r="AO1457" i="19"/>
  <c r="AK1457" i="19"/>
  <c r="AI1457" i="19"/>
  <c r="AE1457" i="19"/>
  <c r="U1457" i="19"/>
  <c r="AO1456" i="19"/>
  <c r="AK1456" i="19"/>
  <c r="AI1456" i="19"/>
  <c r="AE1456" i="19"/>
  <c r="U1456" i="19"/>
  <c r="AO1455" i="19"/>
  <c r="AK1455" i="19"/>
  <c r="AI1455" i="19"/>
  <c r="AE1455" i="19"/>
  <c r="U1455" i="19"/>
  <c r="AO1454" i="19"/>
  <c r="AK1454" i="19"/>
  <c r="AI1454" i="19"/>
  <c r="AE1454" i="19"/>
  <c r="U1454" i="19"/>
  <c r="AO1453" i="19"/>
  <c r="AK1453" i="19"/>
  <c r="AI1453" i="19"/>
  <c r="AE1453" i="19"/>
  <c r="U1453" i="19"/>
  <c r="AO1452" i="19"/>
  <c r="AK1452" i="19"/>
  <c r="AI1452" i="19"/>
  <c r="AE1452" i="19"/>
  <c r="U1452" i="19"/>
  <c r="AO1451" i="19"/>
  <c r="AK1451" i="19"/>
  <c r="AI1451" i="19"/>
  <c r="AE1451" i="19"/>
  <c r="U1451" i="19"/>
  <c r="AO1450" i="19"/>
  <c r="AK1450" i="19"/>
  <c r="AI1450" i="19"/>
  <c r="AE1450" i="19"/>
  <c r="U1450" i="19"/>
  <c r="AO1449" i="19"/>
  <c r="AK1449" i="19"/>
  <c r="AI1449" i="19"/>
  <c r="AE1449" i="19"/>
  <c r="U1449" i="19"/>
  <c r="AO1448" i="19"/>
  <c r="AK1448" i="19"/>
  <c r="AI1448" i="19"/>
  <c r="AE1448" i="19"/>
  <c r="U1448" i="19"/>
  <c r="AO1447" i="19"/>
  <c r="AK1447" i="19"/>
  <c r="AI1447" i="19"/>
  <c r="AE1447" i="19"/>
  <c r="U1447" i="19"/>
  <c r="AO1446" i="19"/>
  <c r="AK1446" i="19"/>
  <c r="AI1446" i="19"/>
  <c r="AE1446" i="19"/>
  <c r="U1446" i="19"/>
  <c r="AO1445" i="19"/>
  <c r="AK1445" i="19"/>
  <c r="AI1445" i="19"/>
  <c r="AE1445" i="19"/>
  <c r="U1445" i="19"/>
  <c r="AO1444" i="19"/>
  <c r="AK1444" i="19"/>
  <c r="AI1444" i="19"/>
  <c r="AE1444" i="19"/>
  <c r="U1444" i="19"/>
  <c r="AO1443" i="19"/>
  <c r="AK1443" i="19"/>
  <c r="AI1443" i="19"/>
  <c r="AE1443" i="19"/>
  <c r="U1443" i="19"/>
  <c r="AO1442" i="19"/>
  <c r="AK1442" i="19"/>
  <c r="AI1442" i="19"/>
  <c r="AE1442" i="19"/>
  <c r="U1442" i="19"/>
  <c r="AO1441" i="19"/>
  <c r="AK1441" i="19"/>
  <c r="AI1441" i="19"/>
  <c r="AE1441" i="19"/>
  <c r="U1441" i="19"/>
  <c r="AO1440" i="19"/>
  <c r="AK1440" i="19"/>
  <c r="AI1440" i="19"/>
  <c r="AE1440" i="19"/>
  <c r="U1440" i="19"/>
  <c r="AO1439" i="19"/>
  <c r="AK1439" i="19"/>
  <c r="AI1439" i="19"/>
  <c r="AE1439" i="19"/>
  <c r="U1439" i="19"/>
  <c r="AO1438" i="19"/>
  <c r="AK1438" i="19"/>
  <c r="AI1438" i="19"/>
  <c r="AE1438" i="19"/>
  <c r="U1438" i="19"/>
  <c r="AO1437" i="19"/>
  <c r="AK1437" i="19"/>
  <c r="AI1437" i="19"/>
  <c r="AE1437" i="19"/>
  <c r="U1437" i="19"/>
  <c r="AO1436" i="19"/>
  <c r="AK1436" i="19"/>
  <c r="AI1436" i="19"/>
  <c r="AE1436" i="19"/>
  <c r="U1436" i="19"/>
  <c r="AO1435" i="19"/>
  <c r="AK1435" i="19"/>
  <c r="AI1435" i="19"/>
  <c r="AE1435" i="19"/>
  <c r="U1435" i="19"/>
  <c r="AO1434" i="19"/>
  <c r="AK1434" i="19"/>
  <c r="AI1434" i="19"/>
  <c r="AE1434" i="19"/>
  <c r="U1434" i="19"/>
  <c r="AO1433" i="19"/>
  <c r="AK1433" i="19"/>
  <c r="AI1433" i="19"/>
  <c r="AE1433" i="19"/>
  <c r="U1433" i="19"/>
  <c r="AO1432" i="19"/>
  <c r="AK1432" i="19"/>
  <c r="AI1432" i="19"/>
  <c r="AE1432" i="19"/>
  <c r="U1432" i="19"/>
  <c r="AO1431" i="19"/>
  <c r="AK1431" i="19"/>
  <c r="AI1431" i="19"/>
  <c r="AE1431" i="19"/>
  <c r="U1431" i="19"/>
  <c r="AO1430" i="19"/>
  <c r="AK1430" i="19"/>
  <c r="AI1430" i="19"/>
  <c r="AE1430" i="19"/>
  <c r="U1430" i="19"/>
  <c r="AO1429" i="19"/>
  <c r="AK1429" i="19"/>
  <c r="AI1429" i="19"/>
  <c r="AE1429" i="19"/>
  <c r="U1429" i="19"/>
  <c r="AO1428" i="19"/>
  <c r="AK1428" i="19"/>
  <c r="AI1428" i="19"/>
  <c r="AE1428" i="19"/>
  <c r="U1428" i="19"/>
  <c r="AO1427" i="19"/>
  <c r="AK1427" i="19"/>
  <c r="AI1427" i="19"/>
  <c r="AE1427" i="19"/>
  <c r="U1427" i="19"/>
  <c r="AO1426" i="19"/>
  <c r="AK1426" i="19"/>
  <c r="AI1426" i="19"/>
  <c r="AE1426" i="19"/>
  <c r="U1426" i="19"/>
  <c r="AO1425" i="19"/>
  <c r="AK1425" i="19"/>
  <c r="AI1425" i="19"/>
  <c r="AE1425" i="19"/>
  <c r="U1425" i="19"/>
  <c r="AO1424" i="19"/>
  <c r="AK1424" i="19"/>
  <c r="AI1424" i="19"/>
  <c r="AE1424" i="19"/>
  <c r="U1424" i="19"/>
  <c r="AO1423" i="19"/>
  <c r="AK1423" i="19"/>
  <c r="AI1423" i="19"/>
  <c r="AE1423" i="19"/>
  <c r="U1423" i="19"/>
  <c r="AO1422" i="19"/>
  <c r="AK1422" i="19"/>
  <c r="AI1422" i="19"/>
  <c r="AE1422" i="19"/>
  <c r="U1422" i="19"/>
  <c r="AO1421" i="19"/>
  <c r="AK1421" i="19"/>
  <c r="AI1421" i="19"/>
  <c r="AE1421" i="19"/>
  <c r="U1421" i="19"/>
  <c r="AO1420" i="19"/>
  <c r="AK1420" i="19"/>
  <c r="AI1420" i="19"/>
  <c r="AE1420" i="19"/>
  <c r="U1420" i="19"/>
  <c r="AO1419" i="19"/>
  <c r="AK1419" i="19"/>
  <c r="AI1419" i="19"/>
  <c r="AE1419" i="19"/>
  <c r="U1419" i="19"/>
  <c r="AO1418" i="19"/>
  <c r="AK1418" i="19"/>
  <c r="AI1418" i="19"/>
  <c r="AE1418" i="19"/>
  <c r="U1418" i="19"/>
  <c r="AO1417" i="19"/>
  <c r="AK1417" i="19"/>
  <c r="AI1417" i="19"/>
  <c r="AE1417" i="19"/>
  <c r="U1417" i="19"/>
  <c r="AO1416" i="19"/>
  <c r="AK1416" i="19"/>
  <c r="AI1416" i="19"/>
  <c r="AE1416" i="19"/>
  <c r="U1416" i="19"/>
  <c r="AO1415" i="19"/>
  <c r="AK1415" i="19"/>
  <c r="AI1415" i="19"/>
  <c r="AE1415" i="19"/>
  <c r="U1415" i="19"/>
  <c r="AO1414" i="19"/>
  <c r="AK1414" i="19"/>
  <c r="AI1414" i="19"/>
  <c r="AE1414" i="19"/>
  <c r="U1414" i="19"/>
  <c r="AO1413" i="19"/>
  <c r="AK1413" i="19"/>
  <c r="AI1413" i="19"/>
  <c r="AE1413" i="19"/>
  <c r="U1413" i="19"/>
  <c r="AO1412" i="19"/>
  <c r="AK1412" i="19"/>
  <c r="AI1412" i="19"/>
  <c r="AE1412" i="19"/>
  <c r="U1412" i="19"/>
  <c r="AO1411" i="19"/>
  <c r="AK1411" i="19"/>
  <c r="AI1411" i="19"/>
  <c r="AE1411" i="19"/>
  <c r="U1411" i="19"/>
  <c r="AO1410" i="19"/>
  <c r="AK1410" i="19"/>
  <c r="AI1410" i="19"/>
  <c r="AE1410" i="19"/>
  <c r="U1410" i="19"/>
  <c r="AO1409" i="19"/>
  <c r="AK1409" i="19"/>
  <c r="AI1409" i="19"/>
  <c r="AE1409" i="19"/>
  <c r="U1409" i="19"/>
  <c r="AO1408" i="19"/>
  <c r="AK1408" i="19"/>
  <c r="AI1408" i="19"/>
  <c r="AE1408" i="19"/>
  <c r="U1408" i="19"/>
  <c r="AO1407" i="19"/>
  <c r="AK1407" i="19"/>
  <c r="AI1407" i="19"/>
  <c r="AE1407" i="19"/>
  <c r="U1407" i="19"/>
  <c r="AO1406" i="19"/>
  <c r="AK1406" i="19"/>
  <c r="AI1406" i="19"/>
  <c r="AE1406" i="19"/>
  <c r="U1406" i="19"/>
  <c r="AO1405" i="19"/>
  <c r="AK1405" i="19"/>
  <c r="AI1405" i="19"/>
  <c r="AE1405" i="19"/>
  <c r="U1405" i="19"/>
  <c r="AO1404" i="19"/>
  <c r="AK1404" i="19"/>
  <c r="AI1404" i="19"/>
  <c r="AE1404" i="19"/>
  <c r="U1404" i="19"/>
  <c r="AO1403" i="19"/>
  <c r="AK1403" i="19"/>
  <c r="AI1403" i="19"/>
  <c r="AE1403" i="19"/>
  <c r="U1403" i="19"/>
  <c r="AO1402" i="19"/>
  <c r="AK1402" i="19"/>
  <c r="AI1402" i="19"/>
  <c r="AE1402" i="19"/>
  <c r="U1402" i="19"/>
  <c r="AO1401" i="19"/>
  <c r="AK1401" i="19"/>
  <c r="AI1401" i="19"/>
  <c r="AE1401" i="19"/>
  <c r="U1401" i="19"/>
  <c r="AO1400" i="19"/>
  <c r="AK1400" i="19"/>
  <c r="AI1400" i="19"/>
  <c r="AE1400" i="19"/>
  <c r="U1400" i="19"/>
  <c r="AO1399" i="19"/>
  <c r="AK1399" i="19"/>
  <c r="AI1399" i="19"/>
  <c r="AE1399" i="19"/>
  <c r="U1399" i="19"/>
  <c r="AO1398" i="19"/>
  <c r="AK1398" i="19"/>
  <c r="AI1398" i="19"/>
  <c r="AE1398" i="19"/>
  <c r="U1398" i="19"/>
  <c r="AO1397" i="19"/>
  <c r="AK1397" i="19"/>
  <c r="AI1397" i="19"/>
  <c r="AE1397" i="19"/>
  <c r="U1397" i="19"/>
  <c r="AO1396" i="19"/>
  <c r="AK1396" i="19"/>
  <c r="AI1396" i="19"/>
  <c r="AE1396" i="19"/>
  <c r="U1396" i="19"/>
  <c r="AO1395" i="19"/>
  <c r="AK1395" i="19"/>
  <c r="AI1395" i="19"/>
  <c r="AE1395" i="19"/>
  <c r="U1395" i="19"/>
  <c r="AO1394" i="19"/>
  <c r="AK1394" i="19"/>
  <c r="AI1394" i="19"/>
  <c r="AE1394" i="19"/>
  <c r="U1394" i="19"/>
  <c r="AO1393" i="19"/>
  <c r="AK1393" i="19"/>
  <c r="AI1393" i="19"/>
  <c r="AE1393" i="19"/>
  <c r="U1393" i="19"/>
  <c r="AO1392" i="19"/>
  <c r="AK1392" i="19"/>
  <c r="AI1392" i="19"/>
  <c r="AE1392" i="19"/>
  <c r="U1392" i="19"/>
  <c r="AO1391" i="19"/>
  <c r="AK1391" i="19"/>
  <c r="AI1391" i="19"/>
  <c r="AE1391" i="19"/>
  <c r="U1391" i="19"/>
  <c r="AO1390" i="19"/>
  <c r="AK1390" i="19"/>
  <c r="AI1390" i="19"/>
  <c r="AE1390" i="19"/>
  <c r="U1390" i="19"/>
  <c r="AO1389" i="19"/>
  <c r="AK1389" i="19"/>
  <c r="AI1389" i="19"/>
  <c r="AE1389" i="19"/>
  <c r="U1389" i="19"/>
  <c r="AO1388" i="19"/>
  <c r="AK1388" i="19"/>
  <c r="AI1388" i="19"/>
  <c r="AE1388" i="19"/>
  <c r="U1388" i="19"/>
  <c r="AO1387" i="19"/>
  <c r="AK1387" i="19"/>
  <c r="AI1387" i="19"/>
  <c r="AE1387" i="19"/>
  <c r="U1387" i="19"/>
  <c r="AO1386" i="19"/>
  <c r="AK1386" i="19"/>
  <c r="AI1386" i="19"/>
  <c r="AE1386" i="19"/>
  <c r="U1386" i="19"/>
  <c r="AO1385" i="19"/>
  <c r="AK1385" i="19"/>
  <c r="AI1385" i="19"/>
  <c r="AE1385" i="19"/>
  <c r="U1385" i="19"/>
  <c r="AO1384" i="19"/>
  <c r="AK1384" i="19"/>
  <c r="AI1384" i="19"/>
  <c r="AE1384" i="19"/>
  <c r="U1384" i="19"/>
  <c r="AO1383" i="19"/>
  <c r="AK1383" i="19"/>
  <c r="AI1383" i="19"/>
  <c r="AE1383" i="19"/>
  <c r="U1383" i="19"/>
  <c r="AO1382" i="19"/>
  <c r="AK1382" i="19"/>
  <c r="AI1382" i="19"/>
  <c r="AE1382" i="19"/>
  <c r="U1382" i="19"/>
  <c r="AO1381" i="19"/>
  <c r="AK1381" i="19"/>
  <c r="AI1381" i="19"/>
  <c r="AE1381" i="19"/>
  <c r="U1381" i="19"/>
  <c r="AO1380" i="19"/>
  <c r="AK1380" i="19"/>
  <c r="AI1380" i="19"/>
  <c r="AE1380" i="19"/>
  <c r="U1380" i="19"/>
  <c r="AO1379" i="19"/>
  <c r="AK1379" i="19"/>
  <c r="AI1379" i="19"/>
  <c r="AE1379" i="19"/>
  <c r="U1379" i="19"/>
  <c r="AO1378" i="19"/>
  <c r="AK1378" i="19"/>
  <c r="AI1378" i="19"/>
  <c r="AE1378" i="19"/>
  <c r="U1378" i="19"/>
  <c r="AO1377" i="19"/>
  <c r="AK1377" i="19"/>
  <c r="AI1377" i="19"/>
  <c r="AE1377" i="19"/>
  <c r="U1377" i="19"/>
  <c r="AO1376" i="19"/>
  <c r="AK1376" i="19"/>
  <c r="AI1376" i="19"/>
  <c r="AE1376" i="19"/>
  <c r="U1376" i="19"/>
  <c r="AO1375" i="19"/>
  <c r="AK1375" i="19"/>
  <c r="AI1375" i="19"/>
  <c r="AE1375" i="19"/>
  <c r="U1375" i="19"/>
  <c r="AO1374" i="19"/>
  <c r="AK1374" i="19"/>
  <c r="AI1374" i="19"/>
  <c r="AE1374" i="19"/>
  <c r="U1374" i="19"/>
  <c r="AO1373" i="19"/>
  <c r="AK1373" i="19"/>
  <c r="AI1373" i="19"/>
  <c r="AE1373" i="19"/>
  <c r="U1373" i="19"/>
  <c r="AO1372" i="19"/>
  <c r="AK1372" i="19"/>
  <c r="AI1372" i="19"/>
  <c r="AE1372" i="19"/>
  <c r="U1372" i="19"/>
  <c r="AO1371" i="19"/>
  <c r="AK1371" i="19"/>
  <c r="AI1371" i="19"/>
  <c r="AE1371" i="19"/>
  <c r="U1371" i="19"/>
  <c r="AO1370" i="19"/>
  <c r="AK1370" i="19"/>
  <c r="AI1370" i="19"/>
  <c r="AE1370" i="19"/>
  <c r="U1370" i="19"/>
  <c r="AO1369" i="19"/>
  <c r="AK1369" i="19"/>
  <c r="AI1369" i="19"/>
  <c r="AE1369" i="19"/>
  <c r="U1369" i="19"/>
  <c r="AO1368" i="19"/>
  <c r="AK1368" i="19"/>
  <c r="AI1368" i="19"/>
  <c r="AE1368" i="19"/>
  <c r="U1368" i="19"/>
  <c r="AO1367" i="19"/>
  <c r="AK1367" i="19"/>
  <c r="AI1367" i="19"/>
  <c r="AE1367" i="19"/>
  <c r="U1367" i="19"/>
  <c r="AO1366" i="19"/>
  <c r="AK1366" i="19"/>
  <c r="AI1366" i="19"/>
  <c r="AE1366" i="19"/>
  <c r="U1366" i="19"/>
  <c r="AO1365" i="19"/>
  <c r="AK1365" i="19"/>
  <c r="AI1365" i="19"/>
  <c r="AE1365" i="19"/>
  <c r="U1365" i="19"/>
  <c r="AO1364" i="19"/>
  <c r="AK1364" i="19"/>
  <c r="AI1364" i="19"/>
  <c r="AE1364" i="19"/>
  <c r="U1364" i="19"/>
  <c r="AO1363" i="19"/>
  <c r="AK1363" i="19"/>
  <c r="AI1363" i="19"/>
  <c r="AE1363" i="19"/>
  <c r="U1363" i="19"/>
  <c r="AO1362" i="19"/>
  <c r="AK1362" i="19"/>
  <c r="AI1362" i="19"/>
  <c r="AE1362" i="19"/>
  <c r="U1362" i="19"/>
  <c r="AO1361" i="19"/>
  <c r="AK1361" i="19"/>
  <c r="AI1361" i="19"/>
  <c r="AE1361" i="19"/>
  <c r="U1361" i="19"/>
  <c r="AO1360" i="19"/>
  <c r="AK1360" i="19"/>
  <c r="AI1360" i="19"/>
  <c r="AE1360" i="19"/>
  <c r="U1360" i="19"/>
  <c r="AO1359" i="19"/>
  <c r="AK1359" i="19"/>
  <c r="AI1359" i="19"/>
  <c r="AE1359" i="19"/>
  <c r="U1359" i="19"/>
  <c r="AO1358" i="19"/>
  <c r="AK1358" i="19"/>
  <c r="AI1358" i="19"/>
  <c r="AE1358" i="19"/>
  <c r="U1358" i="19"/>
  <c r="AO1357" i="19"/>
  <c r="AK1357" i="19"/>
  <c r="AI1357" i="19"/>
  <c r="AE1357" i="19"/>
  <c r="U1357" i="19"/>
  <c r="AO1356" i="19"/>
  <c r="AK1356" i="19"/>
  <c r="AI1356" i="19"/>
  <c r="AE1356" i="19"/>
  <c r="U1356" i="19"/>
  <c r="AO1355" i="19"/>
  <c r="AK1355" i="19"/>
  <c r="AI1355" i="19"/>
  <c r="AE1355" i="19"/>
  <c r="U1355" i="19"/>
  <c r="AO1354" i="19"/>
  <c r="AK1354" i="19"/>
  <c r="AI1354" i="19"/>
  <c r="AE1354" i="19"/>
  <c r="U1354" i="19"/>
  <c r="AO1353" i="19"/>
  <c r="AK1353" i="19"/>
  <c r="AI1353" i="19"/>
  <c r="AE1353" i="19"/>
  <c r="U1353" i="19"/>
  <c r="AO1352" i="19"/>
  <c r="AK1352" i="19"/>
  <c r="AI1352" i="19"/>
  <c r="AE1352" i="19"/>
  <c r="U1352" i="19"/>
  <c r="AO1351" i="19"/>
  <c r="AK1351" i="19"/>
  <c r="AI1351" i="19"/>
  <c r="AE1351" i="19"/>
  <c r="U1351" i="19"/>
  <c r="AO1350" i="19"/>
  <c r="AK1350" i="19"/>
  <c r="AI1350" i="19"/>
  <c r="AE1350" i="19"/>
  <c r="U1350" i="19"/>
  <c r="AO1349" i="19"/>
  <c r="AK1349" i="19"/>
  <c r="AI1349" i="19"/>
  <c r="AE1349" i="19"/>
  <c r="U1349" i="19"/>
  <c r="AO1348" i="19"/>
  <c r="AK1348" i="19"/>
  <c r="AI1348" i="19"/>
  <c r="AE1348" i="19"/>
  <c r="U1348" i="19"/>
  <c r="AO1347" i="19"/>
  <c r="AK1347" i="19"/>
  <c r="AI1347" i="19"/>
  <c r="AE1347" i="19"/>
  <c r="U1347" i="19"/>
  <c r="AO1346" i="19"/>
  <c r="AK1346" i="19"/>
  <c r="AI1346" i="19"/>
  <c r="AE1346" i="19"/>
  <c r="U1346" i="19"/>
  <c r="AO1345" i="19"/>
  <c r="AK1345" i="19"/>
  <c r="AI1345" i="19"/>
  <c r="AE1345" i="19"/>
  <c r="U1345" i="19"/>
  <c r="AO1344" i="19"/>
  <c r="AK1344" i="19"/>
  <c r="AI1344" i="19"/>
  <c r="AE1344" i="19"/>
  <c r="U1344" i="19"/>
  <c r="AO1343" i="19"/>
  <c r="AK1343" i="19"/>
  <c r="AI1343" i="19"/>
  <c r="AE1343" i="19"/>
  <c r="U1343" i="19"/>
  <c r="AO1342" i="19"/>
  <c r="AK1342" i="19"/>
  <c r="AI1342" i="19"/>
  <c r="AE1342" i="19"/>
  <c r="U1342" i="19"/>
  <c r="AO1341" i="19"/>
  <c r="AK1341" i="19"/>
  <c r="AI1341" i="19"/>
  <c r="AE1341" i="19"/>
  <c r="U1341" i="19"/>
  <c r="AO1340" i="19"/>
  <c r="AK1340" i="19"/>
  <c r="AI1340" i="19"/>
  <c r="AE1340" i="19"/>
  <c r="U1340" i="19"/>
  <c r="AO1339" i="19"/>
  <c r="AK1339" i="19"/>
  <c r="AI1339" i="19"/>
  <c r="AE1339" i="19"/>
  <c r="U1339" i="19"/>
  <c r="AO1338" i="19"/>
  <c r="AK1338" i="19"/>
  <c r="AI1338" i="19"/>
  <c r="AE1338" i="19"/>
  <c r="U1338" i="19"/>
  <c r="AO1337" i="19"/>
  <c r="AK1337" i="19"/>
  <c r="AI1337" i="19"/>
  <c r="AE1337" i="19"/>
  <c r="U1337" i="19"/>
  <c r="AO1336" i="19"/>
  <c r="AK1336" i="19"/>
  <c r="AI1336" i="19"/>
  <c r="AE1336" i="19"/>
  <c r="U1336" i="19"/>
  <c r="AO1335" i="19"/>
  <c r="AK1335" i="19"/>
  <c r="AI1335" i="19"/>
  <c r="AE1335" i="19"/>
  <c r="U1335" i="19"/>
  <c r="AO1334" i="19"/>
  <c r="AK1334" i="19"/>
  <c r="AI1334" i="19"/>
  <c r="AE1334" i="19"/>
  <c r="U1334" i="19"/>
  <c r="AO1333" i="19"/>
  <c r="AK1333" i="19"/>
  <c r="AI1333" i="19"/>
  <c r="AE1333" i="19"/>
  <c r="U1333" i="19"/>
  <c r="AO1332" i="19"/>
  <c r="AK1332" i="19"/>
  <c r="AI1332" i="19"/>
  <c r="AE1332" i="19"/>
  <c r="U1332" i="19"/>
  <c r="AO1331" i="19"/>
  <c r="AK1331" i="19"/>
  <c r="AI1331" i="19"/>
  <c r="AE1331" i="19"/>
  <c r="U1331" i="19"/>
  <c r="AO1330" i="19"/>
  <c r="AK1330" i="19"/>
  <c r="AI1330" i="19"/>
  <c r="AE1330" i="19"/>
  <c r="U1330" i="19"/>
  <c r="AO1329" i="19"/>
  <c r="AK1329" i="19"/>
  <c r="AI1329" i="19"/>
  <c r="AE1329" i="19"/>
  <c r="U1329" i="19"/>
  <c r="AO1328" i="19"/>
  <c r="AK1328" i="19"/>
  <c r="AI1328" i="19"/>
  <c r="AE1328" i="19"/>
  <c r="U1328" i="19"/>
  <c r="AO1327" i="19"/>
  <c r="AK1327" i="19"/>
  <c r="AI1327" i="19"/>
  <c r="AE1327" i="19"/>
  <c r="U1327" i="19"/>
  <c r="AO1326" i="19"/>
  <c r="AK1326" i="19"/>
  <c r="AI1326" i="19"/>
  <c r="AE1326" i="19"/>
  <c r="U1326" i="19"/>
  <c r="AO1325" i="19"/>
  <c r="AK1325" i="19"/>
  <c r="AI1325" i="19"/>
  <c r="AE1325" i="19"/>
  <c r="U1325" i="19"/>
  <c r="AO1324" i="19"/>
  <c r="AK1324" i="19"/>
  <c r="AI1324" i="19"/>
  <c r="AE1324" i="19"/>
  <c r="U1324" i="19"/>
  <c r="AO1323" i="19"/>
  <c r="AK1323" i="19"/>
  <c r="AI1323" i="19"/>
  <c r="AE1323" i="19"/>
  <c r="U1323" i="19"/>
  <c r="AO1322" i="19"/>
  <c r="AK1322" i="19"/>
  <c r="AI1322" i="19"/>
  <c r="AE1322" i="19"/>
  <c r="U1322" i="19"/>
  <c r="AO1321" i="19"/>
  <c r="AK1321" i="19"/>
  <c r="AI1321" i="19"/>
  <c r="AE1321" i="19"/>
  <c r="U1321" i="19"/>
  <c r="AO1320" i="19"/>
  <c r="AK1320" i="19"/>
  <c r="AI1320" i="19"/>
  <c r="AE1320" i="19"/>
  <c r="U1320" i="19"/>
  <c r="AO1319" i="19"/>
  <c r="AK1319" i="19"/>
  <c r="AI1319" i="19"/>
  <c r="AE1319" i="19"/>
  <c r="U1319" i="19"/>
  <c r="AO1318" i="19"/>
  <c r="AK1318" i="19"/>
  <c r="AI1318" i="19"/>
  <c r="AE1318" i="19"/>
  <c r="U1318" i="19"/>
  <c r="AO1317" i="19"/>
  <c r="AK1317" i="19"/>
  <c r="AI1317" i="19"/>
  <c r="AE1317" i="19"/>
  <c r="U1317" i="19"/>
  <c r="AO1316" i="19"/>
  <c r="AK1316" i="19"/>
  <c r="AI1316" i="19"/>
  <c r="AE1316" i="19"/>
  <c r="U1316" i="19"/>
  <c r="AO1315" i="19"/>
  <c r="AK1315" i="19"/>
  <c r="AI1315" i="19"/>
  <c r="AE1315" i="19"/>
  <c r="U1315" i="19"/>
  <c r="AO1314" i="19"/>
  <c r="AK1314" i="19"/>
  <c r="AI1314" i="19"/>
  <c r="AE1314" i="19"/>
  <c r="U1314" i="19"/>
  <c r="AO1313" i="19"/>
  <c r="AK1313" i="19"/>
  <c r="AI1313" i="19"/>
  <c r="AE1313" i="19"/>
  <c r="U1313" i="19"/>
  <c r="AO1312" i="19"/>
  <c r="AK1312" i="19"/>
  <c r="AI1312" i="19"/>
  <c r="AE1312" i="19"/>
  <c r="U1312" i="19"/>
  <c r="AO1311" i="19"/>
  <c r="AK1311" i="19"/>
  <c r="AI1311" i="19"/>
  <c r="AE1311" i="19"/>
  <c r="U1311" i="19"/>
  <c r="AO1310" i="19"/>
  <c r="AK1310" i="19"/>
  <c r="AI1310" i="19"/>
  <c r="AE1310" i="19"/>
  <c r="U1310" i="19"/>
  <c r="AO1309" i="19"/>
  <c r="AK1309" i="19"/>
  <c r="AI1309" i="19"/>
  <c r="AE1309" i="19"/>
  <c r="U1309" i="19"/>
  <c r="AO1308" i="19"/>
  <c r="AK1308" i="19"/>
  <c r="AI1308" i="19"/>
  <c r="AE1308" i="19"/>
  <c r="U1308" i="19"/>
  <c r="AO1307" i="19"/>
  <c r="AK1307" i="19"/>
  <c r="AI1307" i="19"/>
  <c r="AE1307" i="19"/>
  <c r="U1307" i="19"/>
  <c r="AO1306" i="19"/>
  <c r="AK1306" i="19"/>
  <c r="AI1306" i="19"/>
  <c r="AE1306" i="19"/>
  <c r="U1306" i="19"/>
  <c r="AO1305" i="19"/>
  <c r="AK1305" i="19"/>
  <c r="AN1300" i="19" s="1"/>
  <c r="AI1305" i="19"/>
  <c r="AE1305" i="19"/>
  <c r="U1305" i="19"/>
  <c r="AO1304" i="19"/>
  <c r="AK1304" i="19"/>
  <c r="AI1304" i="19"/>
  <c r="AE1304" i="19"/>
  <c r="U1304" i="19"/>
  <c r="AO1303" i="19"/>
  <c r="AK1303" i="19"/>
  <c r="AI1303" i="19"/>
  <c r="AE1303" i="19"/>
  <c r="U1303" i="19"/>
  <c r="AO1302" i="19"/>
  <c r="AK1302" i="19"/>
  <c r="AI1302" i="19"/>
  <c r="AE1302" i="19"/>
  <c r="U1302" i="19"/>
  <c r="AO1301" i="19"/>
  <c r="AK1301" i="19"/>
  <c r="AI1301" i="19"/>
  <c r="AE1301" i="19"/>
  <c r="U1301" i="19"/>
  <c r="AO1300" i="19"/>
  <c r="AK1300" i="19"/>
  <c r="AI1300" i="19"/>
  <c r="AE1300" i="19"/>
  <c r="U1300" i="19"/>
  <c r="AO1299" i="19"/>
  <c r="AK1299" i="19"/>
  <c r="AI1299" i="19"/>
  <c r="AE1299" i="19"/>
  <c r="U1299" i="19"/>
  <c r="AO1298" i="19"/>
  <c r="AK1298" i="19"/>
  <c r="AI1298" i="19"/>
  <c r="AE1298" i="19"/>
  <c r="U1298" i="19"/>
  <c r="AO1297" i="19"/>
  <c r="AK1297" i="19"/>
  <c r="AI1297" i="19"/>
  <c r="AE1297" i="19"/>
  <c r="U1297" i="19"/>
  <c r="AO1296" i="19"/>
  <c r="AK1296" i="19"/>
  <c r="AI1296" i="19"/>
  <c r="AE1296" i="19"/>
  <c r="U1296" i="19"/>
  <c r="AO1295" i="19"/>
  <c r="AK1295" i="19"/>
  <c r="AI1295" i="19"/>
  <c r="AE1295" i="19"/>
  <c r="U1295" i="19"/>
  <c r="AO1294" i="19"/>
  <c r="AK1294" i="19"/>
  <c r="AI1294" i="19"/>
  <c r="AE1294" i="19"/>
  <c r="U1294" i="19"/>
  <c r="AO1293" i="19"/>
  <c r="AK1293" i="19"/>
  <c r="AI1293" i="19"/>
  <c r="AE1293" i="19"/>
  <c r="U1293" i="19"/>
  <c r="AO1292" i="19"/>
  <c r="AK1292" i="19"/>
  <c r="AI1292" i="19"/>
  <c r="AE1292" i="19"/>
  <c r="U1292" i="19"/>
  <c r="AO1291" i="19"/>
  <c r="AK1291" i="19"/>
  <c r="AI1291" i="19"/>
  <c r="AE1291" i="19"/>
  <c r="U1291" i="19"/>
  <c r="AO1290" i="19"/>
  <c r="AK1290" i="19"/>
  <c r="AI1290" i="19"/>
  <c r="AE1290" i="19"/>
  <c r="U1290" i="19"/>
  <c r="AO1289" i="19"/>
  <c r="AK1289" i="19"/>
  <c r="AI1289" i="19"/>
  <c r="AE1289" i="19"/>
  <c r="U1289" i="19"/>
  <c r="AO1288" i="19"/>
  <c r="AK1288" i="19"/>
  <c r="AI1288" i="19"/>
  <c r="AE1288" i="19"/>
  <c r="U1288" i="19"/>
  <c r="AO1287" i="19"/>
  <c r="AK1287" i="19"/>
  <c r="AI1287" i="19"/>
  <c r="AE1287" i="19"/>
  <c r="U1287" i="19"/>
  <c r="AO1286" i="19"/>
  <c r="AK1286" i="19"/>
  <c r="AI1286" i="19"/>
  <c r="AE1286" i="19"/>
  <c r="U1286" i="19"/>
  <c r="AO1285" i="19"/>
  <c r="AK1285" i="19"/>
  <c r="AI1285" i="19"/>
  <c r="AE1285" i="19"/>
  <c r="U1285" i="19"/>
  <c r="AO1284" i="19"/>
  <c r="AK1284" i="19"/>
  <c r="AI1284" i="19"/>
  <c r="AE1284" i="19"/>
  <c r="U1284" i="19"/>
  <c r="AO1283" i="19"/>
  <c r="AK1283" i="19"/>
  <c r="AI1283" i="19"/>
  <c r="AE1283" i="19"/>
  <c r="U1283" i="19"/>
  <c r="AO1282" i="19"/>
  <c r="AK1282" i="19"/>
  <c r="AI1282" i="19"/>
  <c r="AE1282" i="19"/>
  <c r="U1282" i="19"/>
  <c r="AO1281" i="19"/>
  <c r="AK1281" i="19"/>
  <c r="AI1281" i="19"/>
  <c r="AE1281" i="19"/>
  <c r="U1281" i="19"/>
  <c r="AO1280" i="19"/>
  <c r="AK1280" i="19"/>
  <c r="AI1280" i="19"/>
  <c r="AE1280" i="19"/>
  <c r="U1280" i="19"/>
  <c r="AO1279" i="19"/>
  <c r="AK1279" i="19"/>
  <c r="AI1279" i="19"/>
  <c r="AE1279" i="19"/>
  <c r="U1279" i="19"/>
  <c r="AO1278" i="19"/>
  <c r="AK1278" i="19"/>
  <c r="AI1278" i="19"/>
  <c r="AE1278" i="19"/>
  <c r="U1278" i="19"/>
  <c r="AO1277" i="19"/>
  <c r="AK1277" i="19"/>
  <c r="AI1277" i="19"/>
  <c r="AE1277" i="19"/>
  <c r="U1277" i="19"/>
  <c r="AO1276" i="19"/>
  <c r="AK1276" i="19"/>
  <c r="AI1276" i="19"/>
  <c r="AE1276" i="19"/>
  <c r="U1276" i="19"/>
  <c r="AO1275" i="19"/>
  <c r="AK1275" i="19"/>
  <c r="AI1275" i="19"/>
  <c r="AE1275" i="19"/>
  <c r="U1275" i="19"/>
  <c r="AO1274" i="19"/>
  <c r="AK1274" i="19"/>
  <c r="AI1274" i="19"/>
  <c r="AE1274" i="19"/>
  <c r="U1274" i="19"/>
  <c r="AO1273" i="19"/>
  <c r="AK1273" i="19"/>
  <c r="AI1273" i="19"/>
  <c r="AE1273" i="19"/>
  <c r="U1273" i="19"/>
  <c r="AO1272" i="19"/>
  <c r="AK1272" i="19"/>
  <c r="AI1272" i="19"/>
  <c r="AE1272" i="19"/>
  <c r="U1272" i="19"/>
  <c r="AO1271" i="19"/>
  <c r="AK1271" i="19"/>
  <c r="AI1271" i="19"/>
  <c r="AE1271" i="19"/>
  <c r="U1271" i="19"/>
  <c r="AO1270" i="19"/>
  <c r="AK1270" i="19"/>
  <c r="AI1270" i="19"/>
  <c r="AE1270" i="19"/>
  <c r="U1270" i="19"/>
  <c r="AO1269" i="19"/>
  <c r="AK1269" i="19"/>
  <c r="AI1269" i="19"/>
  <c r="AE1269" i="19"/>
  <c r="U1269" i="19"/>
  <c r="AO1268" i="19"/>
  <c r="AK1268" i="19"/>
  <c r="AI1268" i="19"/>
  <c r="AE1268" i="19"/>
  <c r="U1268" i="19"/>
  <c r="AO1267" i="19"/>
  <c r="AK1267" i="19"/>
  <c r="AI1267" i="19"/>
  <c r="AE1267" i="19"/>
  <c r="U1267" i="19"/>
  <c r="AO1266" i="19"/>
  <c r="AK1266" i="19"/>
  <c r="AI1266" i="19"/>
  <c r="AE1266" i="19"/>
  <c r="U1266" i="19"/>
  <c r="AO1265" i="19"/>
  <c r="AK1265" i="19"/>
  <c r="AI1265" i="19"/>
  <c r="AE1265" i="19"/>
  <c r="U1265" i="19"/>
  <c r="AO1264" i="19"/>
  <c r="AK1264" i="19"/>
  <c r="AI1264" i="19"/>
  <c r="AE1264" i="19"/>
  <c r="U1264" i="19"/>
  <c r="AO1263" i="19"/>
  <c r="AK1263" i="19"/>
  <c r="AI1263" i="19"/>
  <c r="AE1263" i="19"/>
  <c r="U1263" i="19"/>
  <c r="AO1262" i="19"/>
  <c r="AK1262" i="19"/>
  <c r="AI1262" i="19"/>
  <c r="AE1262" i="19"/>
  <c r="U1262" i="19"/>
  <c r="AO1261" i="19"/>
  <c r="AK1261" i="19"/>
  <c r="AI1261" i="19"/>
  <c r="AE1261" i="19"/>
  <c r="U1261" i="19"/>
  <c r="AO1260" i="19"/>
  <c r="AK1260" i="19"/>
  <c r="AI1260" i="19"/>
  <c r="AE1260" i="19"/>
  <c r="U1260" i="19"/>
  <c r="AO1259" i="19"/>
  <c r="AK1259" i="19"/>
  <c r="AI1259" i="19"/>
  <c r="AE1259" i="19"/>
  <c r="U1259" i="19"/>
  <c r="AO1258" i="19"/>
  <c r="AK1258" i="19"/>
  <c r="AI1258" i="19"/>
  <c r="AE1258" i="19"/>
  <c r="U1258" i="19"/>
  <c r="AO1257" i="19"/>
  <c r="AK1257" i="19"/>
  <c r="AI1257" i="19"/>
  <c r="AE1257" i="19"/>
  <c r="U1257" i="19"/>
  <c r="AO1256" i="19"/>
  <c r="AK1256" i="19"/>
  <c r="AI1256" i="19"/>
  <c r="AE1256" i="19"/>
  <c r="U1256" i="19"/>
  <c r="AO1255" i="19"/>
  <c r="AK1255" i="19"/>
  <c r="AI1255" i="19"/>
  <c r="AE1255" i="19"/>
  <c r="U1255" i="19"/>
  <c r="AO1254" i="19"/>
  <c r="AK1254" i="19"/>
  <c r="AI1254" i="19"/>
  <c r="AE1254" i="19"/>
  <c r="U1254" i="19"/>
  <c r="AO1253" i="19"/>
  <c r="AK1253" i="19"/>
  <c r="AI1253" i="19"/>
  <c r="AE1253" i="19"/>
  <c r="U1253" i="19"/>
  <c r="AO1252" i="19"/>
  <c r="AK1252" i="19"/>
  <c r="AI1252" i="19"/>
  <c r="AE1252" i="19"/>
  <c r="U1252" i="19"/>
  <c r="AO1251" i="19"/>
  <c r="AK1251" i="19"/>
  <c r="AI1251" i="19"/>
  <c r="AE1251" i="19"/>
  <c r="U1251" i="19"/>
  <c r="AO1250" i="19"/>
  <c r="AK1250" i="19"/>
  <c r="AI1250" i="19"/>
  <c r="AE1250" i="19"/>
  <c r="U1250" i="19"/>
  <c r="AO1249" i="19"/>
  <c r="AK1249" i="19"/>
  <c r="AI1249" i="19"/>
  <c r="AE1249" i="19"/>
  <c r="U1249" i="19"/>
  <c r="AO1248" i="19"/>
  <c r="AK1248" i="19"/>
  <c r="AI1248" i="19"/>
  <c r="AE1248" i="19"/>
  <c r="U1248" i="19"/>
  <c r="AO1247" i="19"/>
  <c r="AK1247" i="19"/>
  <c r="AI1247" i="19"/>
  <c r="AE1247" i="19"/>
  <c r="U1247" i="19"/>
  <c r="AO1246" i="19"/>
  <c r="AK1246" i="19"/>
  <c r="AI1246" i="19"/>
  <c r="AE1246" i="19"/>
  <c r="U1246" i="19"/>
  <c r="AO1245" i="19"/>
  <c r="AK1245" i="19"/>
  <c r="AI1245" i="19"/>
  <c r="AE1245" i="19"/>
  <c r="U1245" i="19"/>
  <c r="AO1244" i="19"/>
  <c r="AK1244" i="19"/>
  <c r="AI1244" i="19"/>
  <c r="AE1244" i="19"/>
  <c r="U1244" i="19"/>
  <c r="AO1243" i="19"/>
  <c r="AK1243" i="19"/>
  <c r="AI1243" i="19"/>
  <c r="AE1243" i="19"/>
  <c r="U1243" i="19"/>
  <c r="AO1242" i="19"/>
  <c r="AK1242" i="19"/>
  <c r="AI1242" i="19"/>
  <c r="AE1242" i="19"/>
  <c r="U1242" i="19"/>
  <c r="AO1241" i="19"/>
  <c r="AK1241" i="19"/>
  <c r="AI1241" i="19"/>
  <c r="AE1241" i="19"/>
  <c r="U1241" i="19"/>
  <c r="AO1240" i="19"/>
  <c r="AK1240" i="19"/>
  <c r="AI1240" i="19"/>
  <c r="AE1240" i="19"/>
  <c r="U1240" i="19"/>
  <c r="AO1239" i="19"/>
  <c r="AK1239" i="19"/>
  <c r="AI1239" i="19"/>
  <c r="AE1239" i="19"/>
  <c r="U1239" i="19"/>
  <c r="AO1238" i="19"/>
  <c r="AK1238" i="19"/>
  <c r="AI1238" i="19"/>
  <c r="AE1238" i="19"/>
  <c r="U1238" i="19"/>
  <c r="AO1237" i="19"/>
  <c r="AK1237" i="19"/>
  <c r="AI1237" i="19"/>
  <c r="AE1237" i="19"/>
  <c r="U1237" i="19"/>
  <c r="AO1236" i="19"/>
  <c r="AK1236" i="19"/>
  <c r="AI1236" i="19"/>
  <c r="AE1236" i="19"/>
  <c r="U1236" i="19"/>
  <c r="AO1235" i="19"/>
  <c r="AK1235" i="19"/>
  <c r="AI1235" i="19"/>
  <c r="AE1235" i="19"/>
  <c r="U1235" i="19"/>
  <c r="AO1234" i="19"/>
  <c r="AK1234" i="19"/>
  <c r="AI1234" i="19"/>
  <c r="AE1234" i="19"/>
  <c r="U1234" i="19"/>
  <c r="AO1233" i="19"/>
  <c r="AK1233" i="19"/>
  <c r="AI1233" i="19"/>
  <c r="AE1233" i="19"/>
  <c r="U1233" i="19"/>
  <c r="AO1232" i="19"/>
  <c r="AK1232" i="19"/>
  <c r="AI1232" i="19"/>
  <c r="AE1232" i="19"/>
  <c r="U1232" i="19"/>
  <c r="AO1231" i="19"/>
  <c r="AK1231" i="19"/>
  <c r="AI1231" i="19"/>
  <c r="AE1231" i="19"/>
  <c r="U1231" i="19"/>
  <c r="AO1230" i="19"/>
  <c r="AK1230" i="19"/>
  <c r="AI1230" i="19"/>
  <c r="AE1230" i="19"/>
  <c r="U1230" i="19"/>
  <c r="AO1229" i="19"/>
  <c r="AK1229" i="19"/>
  <c r="AI1229" i="19"/>
  <c r="AE1229" i="19"/>
  <c r="U1229" i="19"/>
  <c r="AO1228" i="19"/>
  <c r="AK1228" i="19"/>
  <c r="AI1228" i="19"/>
  <c r="AE1228" i="19"/>
  <c r="U1228" i="19"/>
  <c r="AO1227" i="19"/>
  <c r="AK1227" i="19"/>
  <c r="AI1227" i="19"/>
  <c r="AE1227" i="19"/>
  <c r="U1227" i="19"/>
  <c r="AO1226" i="19"/>
  <c r="AK1226" i="19"/>
  <c r="AI1226" i="19"/>
  <c r="AE1226" i="19"/>
  <c r="U1226" i="19"/>
  <c r="AO1225" i="19"/>
  <c r="AK1225" i="19"/>
  <c r="AI1225" i="19"/>
  <c r="AE1225" i="19"/>
  <c r="U1225" i="19"/>
  <c r="AO1224" i="19"/>
  <c r="AK1224" i="19"/>
  <c r="AI1224" i="19"/>
  <c r="AE1224" i="19"/>
  <c r="U1224" i="19"/>
  <c r="AO1223" i="19"/>
  <c r="AK1223" i="19"/>
  <c r="AI1223" i="19"/>
  <c r="AE1223" i="19"/>
  <c r="U1223" i="19"/>
  <c r="AO1222" i="19"/>
  <c r="AK1222" i="19"/>
  <c r="AI1222" i="19"/>
  <c r="AE1222" i="19"/>
  <c r="U1222" i="19"/>
  <c r="AO1221" i="19"/>
  <c r="AK1221" i="19"/>
  <c r="AI1221" i="19"/>
  <c r="AE1221" i="19"/>
  <c r="U1221" i="19"/>
  <c r="AO1220" i="19"/>
  <c r="AK1220" i="19"/>
  <c r="AI1220" i="19"/>
  <c r="AE1220" i="19"/>
  <c r="U1220" i="19"/>
  <c r="AO1219" i="19"/>
  <c r="AK1219" i="19"/>
  <c r="AI1219" i="19"/>
  <c r="AE1219" i="19"/>
  <c r="U1219" i="19"/>
  <c r="AO1218" i="19"/>
  <c r="AK1218" i="19"/>
  <c r="AI1218" i="19"/>
  <c r="AE1218" i="19"/>
  <c r="U1218" i="19"/>
  <c r="AO1217" i="19"/>
  <c r="AK1217" i="19"/>
  <c r="AI1217" i="19"/>
  <c r="AE1217" i="19"/>
  <c r="U1217" i="19"/>
  <c r="AO1216" i="19"/>
  <c r="AK1216" i="19"/>
  <c r="AI1216" i="19"/>
  <c r="AE1216" i="19"/>
  <c r="U1216" i="19"/>
  <c r="AO1215" i="19"/>
  <c r="AK1215" i="19"/>
  <c r="AI1215" i="19"/>
  <c r="AE1215" i="19"/>
  <c r="U1215" i="19"/>
  <c r="AO1214" i="19"/>
  <c r="AK1214" i="19"/>
  <c r="AI1214" i="19"/>
  <c r="AE1214" i="19"/>
  <c r="U1214" i="19"/>
  <c r="AO1213" i="19"/>
  <c r="AK1213" i="19"/>
  <c r="AI1213" i="19"/>
  <c r="AE1213" i="19"/>
  <c r="U1213" i="19"/>
  <c r="AO1212" i="19"/>
  <c r="AK1212" i="19"/>
  <c r="AI1212" i="19"/>
  <c r="AE1212" i="19"/>
  <c r="U1212" i="19"/>
  <c r="AO1211" i="19"/>
  <c r="AK1211" i="19"/>
  <c r="AI1211" i="19"/>
  <c r="AE1211" i="19"/>
  <c r="U1211" i="19"/>
  <c r="AO1210" i="19"/>
  <c r="AK1210" i="19"/>
  <c r="AI1210" i="19"/>
  <c r="AE1210" i="19"/>
  <c r="U1210" i="19"/>
  <c r="AO1209" i="19"/>
  <c r="AK1209" i="19"/>
  <c r="AI1209" i="19"/>
  <c r="AE1209" i="19"/>
  <c r="U1209" i="19"/>
  <c r="AO1208" i="19"/>
  <c r="AK1208" i="19"/>
  <c r="AI1208" i="19"/>
  <c r="AE1208" i="19"/>
  <c r="U1208" i="19"/>
  <c r="AO1207" i="19"/>
  <c r="AK1207" i="19"/>
  <c r="AI1207" i="19"/>
  <c r="AE1207" i="19"/>
  <c r="U1207" i="19"/>
  <c r="AO1206" i="19"/>
  <c r="AK1206" i="19"/>
  <c r="AI1206" i="19"/>
  <c r="AE1206" i="19"/>
  <c r="U1206" i="19"/>
  <c r="AO1205" i="19"/>
  <c r="AK1205" i="19"/>
  <c r="AI1205" i="19"/>
  <c r="AE1205" i="19"/>
  <c r="U1205" i="19"/>
  <c r="AO1204" i="19"/>
  <c r="AK1204" i="19"/>
  <c r="AI1204" i="19"/>
  <c r="AE1204" i="19"/>
  <c r="U1204" i="19"/>
  <c r="AO1203" i="19"/>
  <c r="AK1203" i="19"/>
  <c r="AI1203" i="19"/>
  <c r="AE1203" i="19"/>
  <c r="U1203" i="19"/>
  <c r="AO1202" i="19"/>
  <c r="AK1202" i="19"/>
  <c r="AI1202" i="19"/>
  <c r="AE1202" i="19"/>
  <c r="U1202" i="19"/>
  <c r="AO1201" i="19"/>
  <c r="AK1201" i="19"/>
  <c r="AI1201" i="19"/>
  <c r="AE1201" i="19"/>
  <c r="U1201" i="19"/>
  <c r="AO1200" i="19"/>
  <c r="AK1200" i="19"/>
  <c r="AI1200" i="19"/>
  <c r="AE1200" i="19"/>
  <c r="U1200" i="19"/>
  <c r="AO1199" i="19"/>
  <c r="AK1199" i="19"/>
  <c r="AI1199" i="19"/>
  <c r="AE1199" i="19"/>
  <c r="U1199" i="19"/>
  <c r="AO1198" i="19"/>
  <c r="AK1198" i="19"/>
  <c r="AI1198" i="19"/>
  <c r="AE1198" i="19"/>
  <c r="U1198" i="19"/>
  <c r="AO1197" i="19"/>
  <c r="AK1197" i="19"/>
  <c r="AI1197" i="19"/>
  <c r="AE1197" i="19"/>
  <c r="U1197" i="19"/>
  <c r="AO1196" i="19"/>
  <c r="AK1196" i="19"/>
  <c r="AI1196" i="19"/>
  <c r="AE1196" i="19"/>
  <c r="U1196" i="19"/>
  <c r="AO1195" i="19"/>
  <c r="AK1195" i="19"/>
  <c r="AI1195" i="19"/>
  <c r="AE1195" i="19"/>
  <c r="U1195" i="19"/>
  <c r="AO1194" i="19"/>
  <c r="AK1194" i="19"/>
  <c r="AI1194" i="19"/>
  <c r="AE1194" i="19"/>
  <c r="U1194" i="19"/>
  <c r="AO1193" i="19"/>
  <c r="AK1193" i="19"/>
  <c r="AI1193" i="19"/>
  <c r="AE1193" i="19"/>
  <c r="U1193" i="19"/>
  <c r="AO1192" i="19"/>
  <c r="AK1192" i="19"/>
  <c r="AI1192" i="19"/>
  <c r="AE1192" i="19"/>
  <c r="U1192" i="19"/>
  <c r="AO1191" i="19"/>
  <c r="AK1191" i="19"/>
  <c r="AI1191" i="19"/>
  <c r="AE1191" i="19"/>
  <c r="U1191" i="19"/>
  <c r="AO1190" i="19"/>
  <c r="AK1190" i="19"/>
  <c r="AI1190" i="19"/>
  <c r="AE1190" i="19"/>
  <c r="U1190" i="19"/>
  <c r="AO1189" i="19"/>
  <c r="AK1189" i="19"/>
  <c r="AI1189" i="19"/>
  <c r="AE1189" i="19"/>
  <c r="U1189" i="19"/>
  <c r="AO1188" i="19"/>
  <c r="AK1188" i="19"/>
  <c r="AI1188" i="19"/>
  <c r="AE1188" i="19"/>
  <c r="U1188" i="19"/>
  <c r="AO1187" i="19"/>
  <c r="AK1187" i="19"/>
  <c r="AI1187" i="19"/>
  <c r="AE1187" i="19"/>
  <c r="U1187" i="19"/>
  <c r="AO1186" i="19"/>
  <c r="AK1186" i="19"/>
  <c r="AI1186" i="19"/>
  <c r="AE1186" i="19"/>
  <c r="U1186" i="19"/>
  <c r="AO1185" i="19"/>
  <c r="AK1185" i="19"/>
  <c r="AI1185" i="19"/>
  <c r="AE1185" i="19"/>
  <c r="U1185" i="19"/>
  <c r="AO1184" i="19"/>
  <c r="AK1184" i="19"/>
  <c r="AI1184" i="19"/>
  <c r="AE1184" i="19"/>
  <c r="U1184" i="19"/>
  <c r="AO1183" i="19"/>
  <c r="AK1183" i="19"/>
  <c r="AI1183" i="19"/>
  <c r="AE1183" i="19"/>
  <c r="U1183" i="19"/>
  <c r="AO1182" i="19"/>
  <c r="AK1182" i="19"/>
  <c r="AI1182" i="19"/>
  <c r="AE1182" i="19"/>
  <c r="U1182" i="19"/>
  <c r="AO1181" i="19"/>
  <c r="AK1181" i="19"/>
  <c r="AI1181" i="19"/>
  <c r="AE1181" i="19"/>
  <c r="U1181" i="19"/>
  <c r="AO1180" i="19"/>
  <c r="AK1180" i="19"/>
  <c r="AI1180" i="19"/>
  <c r="AE1180" i="19"/>
  <c r="U1180" i="19"/>
  <c r="AO1179" i="19"/>
  <c r="AK1179" i="19"/>
  <c r="AI1179" i="19"/>
  <c r="AE1179" i="19"/>
  <c r="U1179" i="19"/>
  <c r="AO1178" i="19"/>
  <c r="AK1178" i="19"/>
  <c r="AI1178" i="19"/>
  <c r="AE1178" i="19"/>
  <c r="U1178" i="19"/>
  <c r="AO1177" i="19"/>
  <c r="AK1177" i="19"/>
  <c r="AI1177" i="19"/>
  <c r="AE1177" i="19"/>
  <c r="U1177" i="19"/>
  <c r="AO1176" i="19"/>
  <c r="AK1176" i="19"/>
  <c r="AI1176" i="19"/>
  <c r="AE1176" i="19"/>
  <c r="U1176" i="19"/>
  <c r="AO1175" i="19"/>
  <c r="AK1175" i="19"/>
  <c r="AI1175" i="19"/>
  <c r="AE1175" i="19"/>
  <c r="U1175" i="19"/>
  <c r="AO1174" i="19"/>
  <c r="AK1174" i="19"/>
  <c r="AI1174" i="19"/>
  <c r="AE1174" i="19"/>
  <c r="U1174" i="19"/>
  <c r="AO1173" i="19"/>
  <c r="AK1173" i="19"/>
  <c r="AI1173" i="19"/>
  <c r="AE1173" i="19"/>
  <c r="U1173" i="19"/>
  <c r="AO1172" i="19"/>
  <c r="AK1172" i="19"/>
  <c r="AI1172" i="19"/>
  <c r="AE1172" i="19"/>
  <c r="U1172" i="19"/>
  <c r="AO1171" i="19"/>
  <c r="AK1171" i="19"/>
  <c r="AI1171" i="19"/>
  <c r="AE1171" i="19"/>
  <c r="U1171" i="19"/>
  <c r="AO1170" i="19"/>
  <c r="AK1170" i="19"/>
  <c r="AI1170" i="19"/>
  <c r="AE1170" i="19"/>
  <c r="U1170" i="19"/>
  <c r="AO1169" i="19"/>
  <c r="AK1169" i="19"/>
  <c r="AI1169" i="19"/>
  <c r="AE1169" i="19"/>
  <c r="U1169" i="19"/>
  <c r="AO1168" i="19"/>
  <c r="AK1168" i="19"/>
  <c r="AI1168" i="19"/>
  <c r="AE1168" i="19"/>
  <c r="U1168" i="19"/>
  <c r="AO1167" i="19"/>
  <c r="AK1167" i="19"/>
  <c r="AI1167" i="19"/>
  <c r="AE1167" i="19"/>
  <c r="U1167" i="19"/>
  <c r="AO1166" i="19"/>
  <c r="AK1166" i="19"/>
  <c r="AI1166" i="19"/>
  <c r="AE1166" i="19"/>
  <c r="U1166" i="19"/>
  <c r="AO1165" i="19"/>
  <c r="AK1165" i="19"/>
  <c r="AI1165" i="19"/>
  <c r="AE1165" i="19"/>
  <c r="U1165" i="19"/>
  <c r="AO1164" i="19"/>
  <c r="AK1164" i="19"/>
  <c r="AI1164" i="19"/>
  <c r="AE1164" i="19"/>
  <c r="U1164" i="19"/>
  <c r="AO1163" i="19"/>
  <c r="AK1163" i="19"/>
  <c r="AI1163" i="19"/>
  <c r="AE1163" i="19"/>
  <c r="U1163" i="19"/>
  <c r="AO1162" i="19"/>
  <c r="AK1162" i="19"/>
  <c r="AI1162" i="19"/>
  <c r="AE1162" i="19"/>
  <c r="U1162" i="19"/>
  <c r="AO1161" i="19"/>
  <c r="AK1161" i="19"/>
  <c r="AI1161" i="19"/>
  <c r="AE1161" i="19"/>
  <c r="U1161" i="19"/>
  <c r="AO1160" i="19"/>
  <c r="AK1160" i="19"/>
  <c r="AI1160" i="19"/>
  <c r="AE1160" i="19"/>
  <c r="U1160" i="19"/>
  <c r="AO1159" i="19"/>
  <c r="AK1159" i="19"/>
  <c r="AI1159" i="19"/>
  <c r="AE1159" i="19"/>
  <c r="U1159" i="19"/>
  <c r="AO1158" i="19"/>
  <c r="AK1158" i="19"/>
  <c r="AI1158" i="19"/>
  <c r="AE1158" i="19"/>
  <c r="U1158" i="19"/>
  <c r="AO1157" i="19"/>
  <c r="AK1157" i="19"/>
  <c r="AI1157" i="19"/>
  <c r="AE1157" i="19"/>
  <c r="U1157" i="19"/>
  <c r="AO1156" i="19"/>
  <c r="AK1156" i="19"/>
  <c r="AI1156" i="19"/>
  <c r="AE1156" i="19"/>
  <c r="U1156" i="19"/>
  <c r="AO1155" i="19"/>
  <c r="AK1155" i="19"/>
  <c r="AI1155" i="19"/>
  <c r="AE1155" i="19"/>
  <c r="U1155" i="19"/>
  <c r="AO1154" i="19"/>
  <c r="AK1154" i="19"/>
  <c r="AI1154" i="19"/>
  <c r="AE1154" i="19"/>
  <c r="U1154" i="19"/>
  <c r="AO1153" i="19"/>
  <c r="AK1153" i="19"/>
  <c r="AI1153" i="19"/>
  <c r="AE1153" i="19"/>
  <c r="U1153" i="19"/>
  <c r="AO1152" i="19"/>
  <c r="AK1152" i="19"/>
  <c r="AI1152" i="19"/>
  <c r="AE1152" i="19"/>
  <c r="U1152" i="19"/>
  <c r="AO1151" i="19"/>
  <c r="AK1151" i="19"/>
  <c r="AI1151" i="19"/>
  <c r="AE1151" i="19"/>
  <c r="U1151" i="19"/>
  <c r="AO1150" i="19"/>
  <c r="AK1150" i="19"/>
  <c r="AI1150" i="19"/>
  <c r="AE1150" i="19"/>
  <c r="U1150" i="19"/>
  <c r="AO1149" i="19"/>
  <c r="AK1149" i="19"/>
  <c r="AI1149" i="19"/>
  <c r="AE1149" i="19"/>
  <c r="U1149" i="19"/>
  <c r="AO1148" i="19"/>
  <c r="AK1148" i="19"/>
  <c r="AI1148" i="19"/>
  <c r="AE1148" i="19"/>
  <c r="U1148" i="19"/>
  <c r="AO1147" i="19"/>
  <c r="AK1147" i="19"/>
  <c r="AI1147" i="19"/>
  <c r="AE1147" i="19"/>
  <c r="U1147" i="19"/>
  <c r="AO1146" i="19"/>
  <c r="AK1146" i="19"/>
  <c r="AI1146" i="19"/>
  <c r="AE1146" i="19"/>
  <c r="U1146" i="19"/>
  <c r="AO1145" i="19"/>
  <c r="AK1145" i="19"/>
  <c r="AI1145" i="19"/>
  <c r="AE1145" i="19"/>
  <c r="U1145" i="19"/>
  <c r="AO1144" i="19"/>
  <c r="AK1144" i="19"/>
  <c r="AI1144" i="19"/>
  <c r="AE1144" i="19"/>
  <c r="U1144" i="19"/>
  <c r="AO1143" i="19"/>
  <c r="AK1143" i="19"/>
  <c r="AI1143" i="19"/>
  <c r="AE1143" i="19"/>
  <c r="U1143" i="19"/>
  <c r="AO1142" i="19"/>
  <c r="AK1142" i="19"/>
  <c r="AI1142" i="19"/>
  <c r="AE1142" i="19"/>
  <c r="U1142" i="19"/>
  <c r="AO1141" i="19"/>
  <c r="AK1141" i="19"/>
  <c r="AI1141" i="19"/>
  <c r="AE1141" i="19"/>
  <c r="U1141" i="19"/>
  <c r="AO1140" i="19"/>
  <c r="AK1140" i="19"/>
  <c r="AI1140" i="19"/>
  <c r="AE1140" i="19"/>
  <c r="U1140" i="19"/>
  <c r="AO1139" i="19"/>
  <c r="AK1139" i="19"/>
  <c r="AI1139" i="19"/>
  <c r="AE1139" i="19"/>
  <c r="U1139" i="19"/>
  <c r="AO1138" i="19"/>
  <c r="AK1138" i="19"/>
  <c r="AI1138" i="19"/>
  <c r="AE1138" i="19"/>
  <c r="U1138" i="19"/>
  <c r="AO1137" i="19"/>
  <c r="AK1137" i="19"/>
  <c r="AI1137" i="19"/>
  <c r="AE1137" i="19"/>
  <c r="U1137" i="19"/>
  <c r="AO1136" i="19"/>
  <c r="AK1136" i="19"/>
  <c r="AI1136" i="19"/>
  <c r="AE1136" i="19"/>
  <c r="U1136" i="19"/>
  <c r="AO1135" i="19"/>
  <c r="AK1135" i="19"/>
  <c r="AI1135" i="19"/>
  <c r="AE1135" i="19"/>
  <c r="U1135" i="19"/>
  <c r="AO1134" i="19"/>
  <c r="AK1134" i="19"/>
  <c r="AI1134" i="19"/>
  <c r="AE1134" i="19"/>
  <c r="U1134" i="19"/>
  <c r="AO1133" i="19"/>
  <c r="AK1133" i="19"/>
  <c r="AI1133" i="19"/>
  <c r="AE1133" i="19"/>
  <c r="U1133" i="19"/>
  <c r="AO1132" i="19"/>
  <c r="AK1132" i="19"/>
  <c r="AI1132" i="19"/>
  <c r="AE1132" i="19"/>
  <c r="U1132" i="19"/>
  <c r="AO1131" i="19"/>
  <c r="AK1131" i="19"/>
  <c r="AI1131" i="19"/>
  <c r="AE1131" i="19"/>
  <c r="U1131" i="19"/>
  <c r="AO1130" i="19"/>
  <c r="AK1130" i="19"/>
  <c r="AI1130" i="19"/>
  <c r="AE1130" i="19"/>
  <c r="U1130" i="19"/>
  <c r="AO1129" i="19"/>
  <c r="AK1129" i="19"/>
  <c r="AI1129" i="19"/>
  <c r="AE1129" i="19"/>
  <c r="U1129" i="19"/>
  <c r="AO1128" i="19"/>
  <c r="AK1128" i="19"/>
  <c r="AI1128" i="19"/>
  <c r="AE1128" i="19"/>
  <c r="U1128" i="19"/>
  <c r="AO1127" i="19"/>
  <c r="AK1127" i="19"/>
  <c r="AI1127" i="19"/>
  <c r="AE1127" i="19"/>
  <c r="U1127" i="19"/>
  <c r="AO1126" i="19"/>
  <c r="AK1126" i="19"/>
  <c r="AI1126" i="19"/>
  <c r="AE1126" i="19"/>
  <c r="U1126" i="19"/>
  <c r="AO1125" i="19"/>
  <c r="AK1125" i="19"/>
  <c r="AI1125" i="19"/>
  <c r="AE1125" i="19"/>
  <c r="U1125" i="19"/>
  <c r="AO1124" i="19"/>
  <c r="AK1124" i="19"/>
  <c r="AI1124" i="19"/>
  <c r="AE1124" i="19"/>
  <c r="U1124" i="19"/>
  <c r="AO1123" i="19"/>
  <c r="AK1123" i="19"/>
  <c r="AI1123" i="19"/>
  <c r="AE1123" i="19"/>
  <c r="U1123" i="19"/>
  <c r="AO1122" i="19"/>
  <c r="AK1122" i="19"/>
  <c r="AI1122" i="19"/>
  <c r="AE1122" i="19"/>
  <c r="U1122" i="19"/>
  <c r="AO1121" i="19"/>
  <c r="AK1121" i="19"/>
  <c r="AI1121" i="19"/>
  <c r="AE1121" i="19"/>
  <c r="U1121" i="19"/>
  <c r="AO1120" i="19"/>
  <c r="AK1120" i="19"/>
  <c r="AI1120" i="19"/>
  <c r="AE1120" i="19"/>
  <c r="U1120" i="19"/>
  <c r="AO1119" i="19"/>
  <c r="AK1119" i="19"/>
  <c r="AI1119" i="19"/>
  <c r="AE1119" i="19"/>
  <c r="U1119" i="19"/>
  <c r="AO1118" i="19"/>
  <c r="AK1118" i="19"/>
  <c r="AI1118" i="19"/>
  <c r="AE1118" i="19"/>
  <c r="U1118" i="19"/>
  <c r="AO1117" i="19"/>
  <c r="AK1117" i="19"/>
  <c r="AI1117" i="19"/>
  <c r="AE1117" i="19"/>
  <c r="U1117" i="19"/>
  <c r="AO1116" i="19"/>
  <c r="AK1116" i="19"/>
  <c r="AI1116" i="19"/>
  <c r="AE1116" i="19"/>
  <c r="U1116" i="19"/>
  <c r="AO1115" i="19"/>
  <c r="AK1115" i="19"/>
  <c r="AI1115" i="19"/>
  <c r="AE1115" i="19"/>
  <c r="U1115" i="19"/>
  <c r="AO1114" i="19"/>
  <c r="AK1114" i="19"/>
  <c r="AI1114" i="19"/>
  <c r="AE1114" i="19"/>
  <c r="U1114" i="19"/>
  <c r="AO1113" i="19"/>
  <c r="AK1113" i="19"/>
  <c r="AI1113" i="19"/>
  <c r="AE1113" i="19"/>
  <c r="U1113" i="19"/>
  <c r="AO1112" i="19"/>
  <c r="AK1112" i="19"/>
  <c r="AI1112" i="19"/>
  <c r="AE1112" i="19"/>
  <c r="U1112" i="19"/>
  <c r="AO1111" i="19"/>
  <c r="AK1111" i="19"/>
  <c r="AI1111" i="19"/>
  <c r="AE1111" i="19"/>
  <c r="U1111" i="19"/>
  <c r="AO1110" i="19"/>
  <c r="AK1110" i="19"/>
  <c r="AI1110" i="19"/>
  <c r="AE1110" i="19"/>
  <c r="U1110" i="19"/>
  <c r="AO1109" i="19"/>
  <c r="AK1109" i="19"/>
  <c r="AI1109" i="19"/>
  <c r="AE1109" i="19"/>
  <c r="U1109" i="19"/>
  <c r="AO1108" i="19"/>
  <c r="AK1108" i="19"/>
  <c r="AI1108" i="19"/>
  <c r="AE1108" i="19"/>
  <c r="U1108" i="19"/>
  <c r="AO1107" i="19"/>
  <c r="AK1107" i="19"/>
  <c r="AI1107" i="19"/>
  <c r="AE1107" i="19"/>
  <c r="U1107" i="19"/>
  <c r="AO1106" i="19"/>
  <c r="AK1106" i="19"/>
  <c r="AI1106" i="19"/>
  <c r="AE1106" i="19"/>
  <c r="U1106" i="19"/>
  <c r="AO1105" i="19"/>
  <c r="AK1105" i="19"/>
  <c r="AI1105" i="19"/>
  <c r="AE1105" i="19"/>
  <c r="U1105" i="19"/>
  <c r="AO1104" i="19"/>
  <c r="AK1104" i="19"/>
  <c r="AI1104" i="19"/>
  <c r="AE1104" i="19"/>
  <c r="U1104" i="19"/>
  <c r="AO1103" i="19"/>
  <c r="AK1103" i="19"/>
  <c r="AI1103" i="19"/>
  <c r="AE1103" i="19"/>
  <c r="U1103" i="19"/>
  <c r="AO1102" i="19"/>
  <c r="AK1102" i="19"/>
  <c r="AI1102" i="19"/>
  <c r="AE1102" i="19"/>
  <c r="U1102" i="19"/>
  <c r="AO1101" i="19"/>
  <c r="AK1101" i="19"/>
  <c r="AI1101" i="19"/>
  <c r="AE1101" i="19"/>
  <c r="U1101" i="19"/>
  <c r="AO1100" i="19"/>
  <c r="AK1100" i="19"/>
  <c r="AI1100" i="19"/>
  <c r="AE1100" i="19"/>
  <c r="U1100" i="19"/>
  <c r="AO1099" i="19"/>
  <c r="AK1099" i="19"/>
  <c r="AI1099" i="19"/>
  <c r="AE1099" i="19"/>
  <c r="U1099" i="19"/>
  <c r="AO1098" i="19"/>
  <c r="AK1098" i="19"/>
  <c r="AI1098" i="19"/>
  <c r="AE1098" i="19"/>
  <c r="U1098" i="19"/>
  <c r="AO1097" i="19"/>
  <c r="AK1097" i="19"/>
  <c r="AI1097" i="19"/>
  <c r="AE1097" i="19"/>
  <c r="U1097" i="19"/>
  <c r="AO1096" i="19"/>
  <c r="AK1096" i="19"/>
  <c r="AI1096" i="19"/>
  <c r="AE1096" i="19"/>
  <c r="U1096" i="19"/>
  <c r="AO1095" i="19"/>
  <c r="AK1095" i="19"/>
  <c r="AI1095" i="19"/>
  <c r="AE1095" i="19"/>
  <c r="U1095" i="19"/>
  <c r="AO1094" i="19"/>
  <c r="AK1094" i="19"/>
  <c r="AI1094" i="19"/>
  <c r="AE1094" i="19"/>
  <c r="U1094" i="19"/>
  <c r="AO1093" i="19"/>
  <c r="AK1093" i="19"/>
  <c r="AI1093" i="19"/>
  <c r="AE1093" i="19"/>
  <c r="U1093" i="19"/>
  <c r="AO1092" i="19"/>
  <c r="AK1092" i="19"/>
  <c r="AI1092" i="19"/>
  <c r="AE1092" i="19"/>
  <c r="U1092" i="19"/>
  <c r="AO1091" i="19"/>
  <c r="AK1091" i="19"/>
  <c r="AI1091" i="19"/>
  <c r="AE1091" i="19"/>
  <c r="U1091" i="19"/>
  <c r="AO1090" i="19"/>
  <c r="AK1090" i="19"/>
  <c r="AI1090" i="19"/>
  <c r="AE1090" i="19"/>
  <c r="U1090" i="19"/>
  <c r="AO1089" i="19"/>
  <c r="AK1089" i="19"/>
  <c r="AI1089" i="19"/>
  <c r="AE1089" i="19"/>
  <c r="U1089" i="19"/>
  <c r="AO1088" i="19"/>
  <c r="AK1088" i="19"/>
  <c r="AI1088" i="19"/>
  <c r="AE1088" i="19"/>
  <c r="U1088" i="19"/>
  <c r="AO1087" i="19"/>
  <c r="AK1087" i="19"/>
  <c r="AI1087" i="19"/>
  <c r="AE1087" i="19"/>
  <c r="U1087" i="19"/>
  <c r="AO1086" i="19"/>
  <c r="AK1086" i="19"/>
  <c r="AI1086" i="19"/>
  <c r="AE1086" i="19"/>
  <c r="U1086" i="19"/>
  <c r="AO1085" i="19"/>
  <c r="AK1085" i="19"/>
  <c r="AI1085" i="19"/>
  <c r="AE1085" i="19"/>
  <c r="U1085" i="19"/>
  <c r="AO1084" i="19"/>
  <c r="AK1084" i="19"/>
  <c r="AI1084" i="19"/>
  <c r="AE1084" i="19"/>
  <c r="U1084" i="19"/>
  <c r="AO1083" i="19"/>
  <c r="AK1083" i="19"/>
  <c r="AI1083" i="19"/>
  <c r="AE1083" i="19"/>
  <c r="U1083" i="19"/>
  <c r="AO1082" i="19"/>
  <c r="AK1082" i="19"/>
  <c r="AI1082" i="19"/>
  <c r="AE1082" i="19"/>
  <c r="U1082" i="19"/>
  <c r="AO1081" i="19"/>
  <c r="AK1081" i="19"/>
  <c r="AI1081" i="19"/>
  <c r="AE1081" i="19"/>
  <c r="U1081" i="19"/>
  <c r="AO1080" i="19"/>
  <c r="AK1080" i="19"/>
  <c r="AI1080" i="19"/>
  <c r="AE1080" i="19"/>
  <c r="U1080" i="19"/>
  <c r="AO1079" i="19"/>
  <c r="AK1079" i="19"/>
  <c r="AI1079" i="19"/>
  <c r="AE1079" i="19"/>
  <c r="U1079" i="19"/>
  <c r="AO1078" i="19"/>
  <c r="AK1078" i="19"/>
  <c r="AI1078" i="19"/>
  <c r="AE1078" i="19"/>
  <c r="U1078" i="19"/>
  <c r="AO1077" i="19"/>
  <c r="AK1077" i="19"/>
  <c r="AI1077" i="19"/>
  <c r="AE1077" i="19"/>
  <c r="U1077" i="19"/>
  <c r="AO1076" i="19"/>
  <c r="AK1076" i="19"/>
  <c r="AI1076" i="19"/>
  <c r="AE1076" i="19"/>
  <c r="U1076" i="19"/>
  <c r="AO1075" i="19"/>
  <c r="AK1075" i="19"/>
  <c r="AI1075" i="19"/>
  <c r="AE1075" i="19"/>
  <c r="U1075" i="19"/>
  <c r="AO1074" i="19"/>
  <c r="AK1074" i="19"/>
  <c r="AI1074" i="19"/>
  <c r="AE1074" i="19"/>
  <c r="U1074" i="19"/>
  <c r="AO1073" i="19"/>
  <c r="AK1073" i="19"/>
  <c r="AI1073" i="19"/>
  <c r="AE1073" i="19"/>
  <c r="U1073" i="19"/>
  <c r="AO1072" i="19"/>
  <c r="AK1072" i="19"/>
  <c r="AI1072" i="19"/>
  <c r="AE1072" i="19"/>
  <c r="U1072" i="19"/>
  <c r="AO1071" i="19"/>
  <c r="AK1071" i="19"/>
  <c r="AI1071" i="19"/>
  <c r="AE1071" i="19"/>
  <c r="U1071" i="19"/>
  <c r="AO1070" i="19"/>
  <c r="AK1070" i="19"/>
  <c r="AI1070" i="19"/>
  <c r="AE1070" i="19"/>
  <c r="U1070" i="19"/>
  <c r="AO1069" i="19"/>
  <c r="AK1069" i="19"/>
  <c r="AI1069" i="19"/>
  <c r="AE1069" i="19"/>
  <c r="U1069" i="19"/>
  <c r="AO1068" i="19"/>
  <c r="AK1068" i="19"/>
  <c r="AI1068" i="19"/>
  <c r="AE1068" i="19"/>
  <c r="U1068" i="19"/>
  <c r="AO1067" i="19"/>
  <c r="AK1067" i="19"/>
  <c r="AI1067" i="19"/>
  <c r="AE1067" i="19"/>
  <c r="U1067" i="19"/>
  <c r="AO1066" i="19"/>
  <c r="AK1066" i="19"/>
  <c r="AI1066" i="19"/>
  <c r="AE1066" i="19"/>
  <c r="U1066" i="19"/>
  <c r="AO1065" i="19"/>
  <c r="AK1065" i="19"/>
  <c r="AI1065" i="19"/>
  <c r="AE1065" i="19"/>
  <c r="U1065" i="19"/>
  <c r="AO1064" i="19"/>
  <c r="AK1064" i="19"/>
  <c r="AI1064" i="19"/>
  <c r="AE1064" i="19"/>
  <c r="U1064" i="19"/>
  <c r="AO1063" i="19"/>
  <c r="AK1063" i="19"/>
  <c r="AI1063" i="19"/>
  <c r="AE1063" i="19"/>
  <c r="U1063" i="19"/>
  <c r="AO1062" i="19"/>
  <c r="AK1062" i="19"/>
  <c r="AI1062" i="19"/>
  <c r="AE1062" i="19"/>
  <c r="U1062" i="19"/>
  <c r="AO1061" i="19"/>
  <c r="AK1061" i="19"/>
  <c r="AI1061" i="19"/>
  <c r="AE1061" i="19"/>
  <c r="U1061" i="19"/>
  <c r="AO1060" i="19"/>
  <c r="AK1060" i="19"/>
  <c r="AI1060" i="19"/>
  <c r="AE1060" i="19"/>
  <c r="U1060" i="19"/>
  <c r="AO1059" i="19"/>
  <c r="AK1059" i="19"/>
  <c r="AI1059" i="19"/>
  <c r="AE1059" i="19"/>
  <c r="U1059" i="19"/>
  <c r="AO1058" i="19"/>
  <c r="AK1058" i="19"/>
  <c r="AI1058" i="19"/>
  <c r="AE1058" i="19"/>
  <c r="U1058" i="19"/>
  <c r="AO1057" i="19"/>
  <c r="AK1057" i="19"/>
  <c r="AI1057" i="19"/>
  <c r="AE1057" i="19"/>
  <c r="U1057" i="19"/>
  <c r="AO1056" i="19"/>
  <c r="AK1056" i="19"/>
  <c r="AI1056" i="19"/>
  <c r="AE1056" i="19"/>
  <c r="U1056" i="19"/>
  <c r="AO1055" i="19"/>
  <c r="AK1055" i="19"/>
  <c r="AI1055" i="19"/>
  <c r="AE1055" i="19"/>
  <c r="U1055" i="19"/>
  <c r="AO1054" i="19"/>
  <c r="AK1054" i="19"/>
  <c r="AI1054" i="19"/>
  <c r="AE1054" i="19"/>
  <c r="U1054" i="19"/>
  <c r="AO1053" i="19"/>
  <c r="AK1053" i="19"/>
  <c r="AI1053" i="19"/>
  <c r="AE1053" i="19"/>
  <c r="U1053" i="19"/>
  <c r="AO1052" i="19"/>
  <c r="AK1052" i="19"/>
  <c r="AI1052" i="19"/>
  <c r="AE1052" i="19"/>
  <c r="U1052" i="19"/>
  <c r="AO1051" i="19"/>
  <c r="AK1051" i="19"/>
  <c r="AI1051" i="19"/>
  <c r="AE1051" i="19"/>
  <c r="U1051" i="19"/>
  <c r="AO1050" i="19"/>
  <c r="AK1050" i="19"/>
  <c r="AI1050" i="19"/>
  <c r="AE1050" i="19"/>
  <c r="U1050" i="19"/>
  <c r="AO1049" i="19"/>
  <c r="AK1049" i="19"/>
  <c r="AI1049" i="19"/>
  <c r="AE1049" i="19"/>
  <c r="U1049" i="19"/>
  <c r="AO1048" i="19"/>
  <c r="AK1048" i="19"/>
  <c r="AI1048" i="19"/>
  <c r="AE1048" i="19"/>
  <c r="U1048" i="19"/>
  <c r="AO1047" i="19"/>
  <c r="AK1047" i="19"/>
  <c r="AI1047" i="19"/>
  <c r="AE1047" i="19"/>
  <c r="U1047" i="19"/>
  <c r="AO1046" i="19"/>
  <c r="AK1046" i="19"/>
  <c r="AI1046" i="19"/>
  <c r="AE1046" i="19"/>
  <c r="U1046" i="19"/>
  <c r="AO1045" i="19"/>
  <c r="AK1045" i="19"/>
  <c r="AI1045" i="19"/>
  <c r="AE1045" i="19"/>
  <c r="U1045" i="19"/>
  <c r="AO1044" i="19"/>
  <c r="AK1044" i="19"/>
  <c r="AI1044" i="19"/>
  <c r="AE1044" i="19"/>
  <c r="U1044" i="19"/>
  <c r="AO1043" i="19"/>
  <c r="AK1043" i="19"/>
  <c r="AI1043" i="19"/>
  <c r="AE1043" i="19"/>
  <c r="U1043" i="19"/>
  <c r="AO1042" i="19"/>
  <c r="AK1042" i="19"/>
  <c r="AI1042" i="19"/>
  <c r="AE1042" i="19"/>
  <c r="U1042" i="19"/>
  <c r="AO1041" i="19"/>
  <c r="AK1041" i="19"/>
  <c r="AI1041" i="19"/>
  <c r="AE1041" i="19"/>
  <c r="U1041" i="19"/>
  <c r="AO1040" i="19"/>
  <c r="AK1040" i="19"/>
  <c r="AI1040" i="19"/>
  <c r="AE1040" i="19"/>
  <c r="U1040" i="19"/>
  <c r="AO1039" i="19"/>
  <c r="AK1039" i="19"/>
  <c r="AI1039" i="19"/>
  <c r="AE1039" i="19"/>
  <c r="U1039" i="19"/>
  <c r="AO1038" i="19"/>
  <c r="AK1038" i="19"/>
  <c r="AI1038" i="19"/>
  <c r="AE1038" i="19"/>
  <c r="U1038" i="19"/>
  <c r="AO1037" i="19"/>
  <c r="AK1037" i="19"/>
  <c r="AI1037" i="19"/>
  <c r="AE1037" i="19"/>
  <c r="U1037" i="19"/>
  <c r="AO1036" i="19"/>
  <c r="AK1036" i="19"/>
  <c r="AI1036" i="19"/>
  <c r="AE1036" i="19"/>
  <c r="U1036" i="19"/>
  <c r="AO1035" i="19"/>
  <c r="AK1035" i="19"/>
  <c r="AI1035" i="19"/>
  <c r="AE1035" i="19"/>
  <c r="U1035" i="19"/>
  <c r="AO1034" i="19"/>
  <c r="AK1034" i="19"/>
  <c r="AI1034" i="19"/>
  <c r="AE1034" i="19"/>
  <c r="U1034" i="19"/>
  <c r="AO1033" i="19"/>
  <c r="AK1033" i="19"/>
  <c r="AI1033" i="19"/>
  <c r="AE1033" i="19"/>
  <c r="U1033" i="19"/>
  <c r="AO1032" i="19"/>
  <c r="AK1032" i="19"/>
  <c r="AI1032" i="19"/>
  <c r="AE1032" i="19"/>
  <c r="U1032" i="19"/>
  <c r="AO1031" i="19"/>
  <c r="AK1031" i="19"/>
  <c r="AI1031" i="19"/>
  <c r="AE1031" i="19"/>
  <c r="U1031" i="19"/>
  <c r="AO1030" i="19"/>
  <c r="AK1030" i="19"/>
  <c r="AI1030" i="19"/>
  <c r="AE1030" i="19"/>
  <c r="U1030" i="19"/>
  <c r="AO1029" i="19"/>
  <c r="AK1029" i="19"/>
  <c r="AI1029" i="19"/>
  <c r="AE1029" i="19"/>
  <c r="U1029" i="19"/>
  <c r="AO1028" i="19"/>
  <c r="AK1028" i="19"/>
  <c r="AI1028" i="19"/>
  <c r="AE1028" i="19"/>
  <c r="U1028" i="19"/>
  <c r="AO1027" i="19"/>
  <c r="AK1027" i="19"/>
  <c r="AI1027" i="19"/>
  <c r="AE1027" i="19"/>
  <c r="U1027" i="19"/>
  <c r="AO1026" i="19"/>
  <c r="AK1026" i="19"/>
  <c r="AI1026" i="19"/>
  <c r="AE1026" i="19"/>
  <c r="U1026" i="19"/>
  <c r="AO1025" i="19"/>
  <c r="AK1025" i="19"/>
  <c r="AI1025" i="19"/>
  <c r="AE1025" i="19"/>
  <c r="U1025" i="19"/>
  <c r="AO1024" i="19"/>
  <c r="AK1024" i="19"/>
  <c r="AI1024" i="19"/>
  <c r="AE1024" i="19"/>
  <c r="U1024" i="19"/>
  <c r="AO1023" i="19"/>
  <c r="AK1023" i="19"/>
  <c r="AI1023" i="19"/>
  <c r="AE1023" i="19"/>
  <c r="U1023" i="19"/>
  <c r="AO1022" i="19"/>
  <c r="AK1022" i="19"/>
  <c r="AI1022" i="19"/>
  <c r="AE1022" i="19"/>
  <c r="U1022" i="19"/>
  <c r="AO1021" i="19"/>
  <c r="AK1021" i="19"/>
  <c r="AI1021" i="19"/>
  <c r="AE1021" i="19"/>
  <c r="U1021" i="19"/>
  <c r="AO1020" i="19"/>
  <c r="AK1020" i="19"/>
  <c r="AI1020" i="19"/>
  <c r="AE1020" i="19"/>
  <c r="U1020" i="19"/>
  <c r="AO1019" i="19"/>
  <c r="AK1019" i="19"/>
  <c r="AI1019" i="19"/>
  <c r="AE1019" i="19"/>
  <c r="U1019" i="19"/>
  <c r="AO1018" i="19"/>
  <c r="AK1018" i="19"/>
  <c r="AI1018" i="19"/>
  <c r="AE1018" i="19"/>
  <c r="U1018" i="19"/>
  <c r="AO1017" i="19"/>
  <c r="AK1017" i="19"/>
  <c r="AI1017" i="19"/>
  <c r="AE1017" i="19"/>
  <c r="U1017" i="19"/>
  <c r="AO1016" i="19"/>
  <c r="AK1016" i="19"/>
  <c r="AI1016" i="19"/>
  <c r="AE1016" i="19"/>
  <c r="U1016" i="19"/>
  <c r="AO1015" i="19"/>
  <c r="AK1015" i="19"/>
  <c r="AI1015" i="19"/>
  <c r="AE1015" i="19"/>
  <c r="U1015" i="19"/>
  <c r="AO1014" i="19"/>
  <c r="AK1014" i="19"/>
  <c r="AI1014" i="19"/>
  <c r="AE1014" i="19"/>
  <c r="U1014" i="19"/>
  <c r="AO1013" i="19"/>
  <c r="AK1013" i="19"/>
  <c r="AI1013" i="19"/>
  <c r="AE1013" i="19"/>
  <c r="U1013" i="19"/>
  <c r="AO1012" i="19"/>
  <c r="AK1012" i="19"/>
  <c r="AI1012" i="19"/>
  <c r="AE1012" i="19"/>
  <c r="U1012" i="19"/>
  <c r="AO1011" i="19"/>
  <c r="AK1011" i="19"/>
  <c r="AI1011" i="19"/>
  <c r="AE1011" i="19"/>
  <c r="U1011" i="19"/>
  <c r="AO1010" i="19"/>
  <c r="AK1010" i="19"/>
  <c r="AI1010" i="19"/>
  <c r="AE1010" i="19"/>
  <c r="U1010" i="19"/>
  <c r="AO1009" i="19"/>
  <c r="AK1009" i="19"/>
  <c r="AI1009" i="19"/>
  <c r="AE1009" i="19"/>
  <c r="U1009" i="19"/>
  <c r="AO1008" i="19"/>
  <c r="AK1008" i="19"/>
  <c r="AI1008" i="19"/>
  <c r="AE1008" i="19"/>
  <c r="U1008" i="19"/>
  <c r="AO1007" i="19"/>
  <c r="AK1007" i="19"/>
  <c r="AI1007" i="19"/>
  <c r="AE1007" i="19"/>
  <c r="U1007" i="19"/>
  <c r="AO1006" i="19"/>
  <c r="AK1006" i="19"/>
  <c r="AI1006" i="19"/>
  <c r="AE1006" i="19"/>
  <c r="U1006" i="19"/>
  <c r="AO1005" i="19"/>
  <c r="AK1005" i="19"/>
  <c r="AI1005" i="19"/>
  <c r="AE1005" i="19"/>
  <c r="U1005" i="19"/>
  <c r="AO1004" i="19"/>
  <c r="AK1004" i="19"/>
  <c r="AI1004" i="19"/>
  <c r="AE1004" i="19"/>
  <c r="U1004" i="19"/>
  <c r="AO1003" i="19"/>
  <c r="AK1003" i="19"/>
  <c r="AI1003" i="19"/>
  <c r="AE1003" i="19"/>
  <c r="U1003" i="19"/>
  <c r="AO1002" i="19"/>
  <c r="AK1002" i="19"/>
  <c r="AI1002" i="19"/>
  <c r="AE1002" i="19"/>
  <c r="U1002" i="19"/>
  <c r="AO1001" i="19"/>
  <c r="AK1001" i="19"/>
  <c r="AI1001" i="19"/>
  <c r="AE1001" i="19"/>
  <c r="U1001" i="19"/>
  <c r="AO1000" i="19"/>
  <c r="AK1000" i="19"/>
  <c r="AI1000" i="19"/>
  <c r="AE1000" i="19"/>
  <c r="U1000" i="19"/>
  <c r="AO999" i="19"/>
  <c r="AK999" i="19"/>
  <c r="AI999" i="19"/>
  <c r="AE999" i="19"/>
  <c r="U999" i="19"/>
  <c r="AO998" i="19"/>
  <c r="AK998" i="19"/>
  <c r="AI998" i="19"/>
  <c r="AE998" i="19"/>
  <c r="U998" i="19"/>
  <c r="AO997" i="19"/>
  <c r="AK997" i="19"/>
  <c r="AI997" i="19"/>
  <c r="AE997" i="19"/>
  <c r="U997" i="19"/>
  <c r="AO996" i="19"/>
  <c r="AK996" i="19"/>
  <c r="AI996" i="19"/>
  <c r="AE996" i="19"/>
  <c r="U996" i="19"/>
  <c r="AO995" i="19"/>
  <c r="AK995" i="19"/>
  <c r="AI995" i="19"/>
  <c r="AE995" i="19"/>
  <c r="U995" i="19"/>
  <c r="AO994" i="19"/>
  <c r="AK994" i="19"/>
  <c r="AI994" i="19"/>
  <c r="AE994" i="19"/>
  <c r="U994" i="19"/>
  <c r="AO993" i="19"/>
  <c r="AK993" i="19"/>
  <c r="AI993" i="19"/>
  <c r="AE993" i="19"/>
  <c r="U993" i="19"/>
  <c r="AO992" i="19"/>
  <c r="AK992" i="19"/>
  <c r="AI992" i="19"/>
  <c r="AE992" i="19"/>
  <c r="U992" i="19"/>
  <c r="AO991" i="19"/>
  <c r="AK991" i="19"/>
  <c r="AI991" i="19"/>
  <c r="AE991" i="19"/>
  <c r="U991" i="19"/>
  <c r="AO990" i="19"/>
  <c r="AK990" i="19"/>
  <c r="AI990" i="19"/>
  <c r="AE990" i="19"/>
  <c r="U990" i="19"/>
  <c r="AO989" i="19"/>
  <c r="AK989" i="19"/>
  <c r="AI989" i="19"/>
  <c r="AE989" i="19"/>
  <c r="U989" i="19"/>
  <c r="AO988" i="19"/>
  <c r="AK988" i="19"/>
  <c r="AI988" i="19"/>
  <c r="AE988" i="19"/>
  <c r="U988" i="19"/>
  <c r="AO987" i="19"/>
  <c r="AK987" i="19"/>
  <c r="AI987" i="19"/>
  <c r="AE987" i="19"/>
  <c r="U987" i="19"/>
  <c r="AO986" i="19"/>
  <c r="AK986" i="19"/>
  <c r="AI986" i="19"/>
  <c r="AE986" i="19"/>
  <c r="U986" i="19"/>
  <c r="AO985" i="19"/>
  <c r="AK985" i="19"/>
  <c r="AI985" i="19"/>
  <c r="AE985" i="19"/>
  <c r="U985" i="19"/>
  <c r="AO984" i="19"/>
  <c r="AK984" i="19"/>
  <c r="AI984" i="19"/>
  <c r="AE984" i="19"/>
  <c r="U984" i="19"/>
  <c r="AO983" i="19"/>
  <c r="AK983" i="19"/>
  <c r="AI983" i="19"/>
  <c r="AE983" i="19"/>
  <c r="U983" i="19"/>
  <c r="AO982" i="19"/>
  <c r="AK982" i="19"/>
  <c r="AI982" i="19"/>
  <c r="AE982" i="19"/>
  <c r="U982" i="19"/>
  <c r="AO981" i="19"/>
  <c r="AK981" i="19"/>
  <c r="AI981" i="19"/>
  <c r="AE981" i="19"/>
  <c r="U981" i="19"/>
  <c r="AO980" i="19"/>
  <c r="AK980" i="19"/>
  <c r="AI980" i="19"/>
  <c r="AE980" i="19"/>
  <c r="U980" i="19"/>
  <c r="AO979" i="19"/>
  <c r="AK979" i="19"/>
  <c r="AI979" i="19"/>
  <c r="AE979" i="19"/>
  <c r="U979" i="19"/>
  <c r="AO978" i="19"/>
  <c r="AK978" i="19"/>
  <c r="AI978" i="19"/>
  <c r="AE978" i="19"/>
  <c r="U978" i="19"/>
  <c r="AO977" i="19"/>
  <c r="AK977" i="19"/>
  <c r="AI977" i="19"/>
  <c r="AE977" i="19"/>
  <c r="U977" i="19"/>
  <c r="AO976" i="19"/>
  <c r="AK976" i="19"/>
  <c r="AI976" i="19"/>
  <c r="AE976" i="19"/>
  <c r="U976" i="19"/>
  <c r="AO975" i="19"/>
  <c r="AK975" i="19"/>
  <c r="AI975" i="19"/>
  <c r="AE975" i="19"/>
  <c r="U975" i="19"/>
  <c r="AO974" i="19"/>
  <c r="AK974" i="19"/>
  <c r="AI974" i="19"/>
  <c r="AE974" i="19"/>
  <c r="U974" i="19"/>
  <c r="AO973" i="19"/>
  <c r="AK973" i="19"/>
  <c r="AI973" i="19"/>
  <c r="AE973" i="19"/>
  <c r="U973" i="19"/>
  <c r="AO972" i="19"/>
  <c r="AK972" i="19"/>
  <c r="AI972" i="19"/>
  <c r="AE972" i="19"/>
  <c r="U972" i="19"/>
  <c r="AO971" i="19"/>
  <c r="AK971" i="19"/>
  <c r="AI971" i="19"/>
  <c r="AE971" i="19"/>
  <c r="U971" i="19"/>
  <c r="AO970" i="19"/>
  <c r="AK970" i="19"/>
  <c r="AI970" i="19"/>
  <c r="AE970" i="19"/>
  <c r="U970" i="19"/>
  <c r="AO969" i="19"/>
  <c r="AK969" i="19"/>
  <c r="AI969" i="19"/>
  <c r="AE969" i="19"/>
  <c r="U969" i="19"/>
  <c r="AO968" i="19"/>
  <c r="AK968" i="19"/>
  <c r="AI968" i="19"/>
  <c r="AE968" i="19"/>
  <c r="U968" i="19"/>
  <c r="AO967" i="19"/>
  <c r="AK967" i="19"/>
  <c r="AI967" i="19"/>
  <c r="AE967" i="19"/>
  <c r="U967" i="19"/>
  <c r="AO966" i="19"/>
  <c r="AK966" i="19"/>
  <c r="AI966" i="19"/>
  <c r="AE966" i="19"/>
  <c r="U966" i="19"/>
  <c r="AO965" i="19"/>
  <c r="AK965" i="19"/>
  <c r="AI965" i="19"/>
  <c r="AE965" i="19"/>
  <c r="U965" i="19"/>
  <c r="AO964" i="19"/>
  <c r="AK964" i="19"/>
  <c r="AI964" i="19"/>
  <c r="AE964" i="19"/>
  <c r="U964" i="19"/>
  <c r="AO963" i="19"/>
  <c r="AK963" i="19"/>
  <c r="AI963" i="19"/>
  <c r="AE963" i="19"/>
  <c r="U963" i="19"/>
  <c r="AO962" i="19"/>
  <c r="AK962" i="19"/>
  <c r="AI962" i="19"/>
  <c r="AE962" i="19"/>
  <c r="U962" i="19"/>
  <c r="AO961" i="19"/>
  <c r="AK961" i="19"/>
  <c r="AI961" i="19"/>
  <c r="AE961" i="19"/>
  <c r="U961" i="19"/>
  <c r="AO960" i="19"/>
  <c r="AK960" i="19"/>
  <c r="AI960" i="19"/>
  <c r="AE960" i="19"/>
  <c r="U960" i="19"/>
  <c r="AO959" i="19"/>
  <c r="AK959" i="19"/>
  <c r="AI959" i="19"/>
  <c r="AE959" i="19"/>
  <c r="U959" i="19"/>
  <c r="AO958" i="19"/>
  <c r="AK958" i="19"/>
  <c r="AI958" i="19"/>
  <c r="AE958" i="19"/>
  <c r="U958" i="19"/>
  <c r="AO957" i="19"/>
  <c r="AK957" i="19"/>
  <c r="AI957" i="19"/>
  <c r="AE957" i="19"/>
  <c r="U957" i="19"/>
  <c r="AO956" i="19"/>
  <c r="AK956" i="19"/>
  <c r="AI956" i="19"/>
  <c r="AE956" i="19"/>
  <c r="U956" i="19"/>
  <c r="AO955" i="19"/>
  <c r="AK955" i="19"/>
  <c r="AI955" i="19"/>
  <c r="AE955" i="19"/>
  <c r="U955" i="19"/>
  <c r="AO954" i="19"/>
  <c r="AK954" i="19"/>
  <c r="AI954" i="19"/>
  <c r="AE954" i="19"/>
  <c r="U954" i="19"/>
  <c r="AO953" i="19"/>
  <c r="AK953" i="19"/>
  <c r="AI953" i="19"/>
  <c r="AE953" i="19"/>
  <c r="U953" i="19"/>
  <c r="AO952" i="19"/>
  <c r="AK952" i="19"/>
  <c r="AI952" i="19"/>
  <c r="AE952" i="19"/>
  <c r="U952" i="19"/>
  <c r="AO951" i="19"/>
  <c r="AK951" i="19"/>
  <c r="AI951" i="19"/>
  <c r="AE951" i="19"/>
  <c r="U951" i="19"/>
  <c r="AO950" i="19"/>
  <c r="AK950" i="19"/>
  <c r="AI950" i="19"/>
  <c r="AE950" i="19"/>
  <c r="U950" i="19"/>
  <c r="AO949" i="19"/>
  <c r="AK949" i="19"/>
  <c r="AI949" i="19"/>
  <c r="AE949" i="19"/>
  <c r="U949" i="19"/>
  <c r="AO948" i="19"/>
  <c r="AK948" i="19"/>
  <c r="AI948" i="19"/>
  <c r="AE948" i="19"/>
  <c r="U948" i="19"/>
  <c r="AO947" i="19"/>
  <c r="AK947" i="19"/>
  <c r="AI947" i="19"/>
  <c r="AE947" i="19"/>
  <c r="U947" i="19"/>
  <c r="AO946" i="19"/>
  <c r="AK946" i="19"/>
  <c r="AI946" i="19"/>
  <c r="AE946" i="19"/>
  <c r="U946" i="19"/>
  <c r="AO945" i="19"/>
  <c r="AK945" i="19"/>
  <c r="AI945" i="19"/>
  <c r="AE945" i="19"/>
  <c r="U945" i="19"/>
  <c r="AO944" i="19"/>
  <c r="AK944" i="19"/>
  <c r="AI944" i="19"/>
  <c r="AE944" i="19"/>
  <c r="U944" i="19"/>
  <c r="AO943" i="19"/>
  <c r="AK943" i="19"/>
  <c r="AI943" i="19"/>
  <c r="AE943" i="19"/>
  <c r="U943" i="19"/>
  <c r="AO942" i="19"/>
  <c r="AK942" i="19"/>
  <c r="AI942" i="19"/>
  <c r="AE942" i="19"/>
  <c r="U942" i="19"/>
  <c r="AO941" i="19"/>
  <c r="AK941" i="19"/>
  <c r="AI941" i="19"/>
  <c r="AE941" i="19"/>
  <c r="U941" i="19"/>
  <c r="AO940" i="19"/>
  <c r="AK940" i="19"/>
  <c r="AI940" i="19"/>
  <c r="AE940" i="19"/>
  <c r="U940" i="19"/>
  <c r="AO939" i="19"/>
  <c r="AK939" i="19"/>
  <c r="AI939" i="19"/>
  <c r="AE939" i="19"/>
  <c r="U939" i="19"/>
  <c r="AO938" i="19"/>
  <c r="AK938" i="19"/>
  <c r="AI938" i="19"/>
  <c r="AE938" i="19"/>
  <c r="U938" i="19"/>
  <c r="AO937" i="19"/>
  <c r="AK937" i="19"/>
  <c r="AI937" i="19"/>
  <c r="AE937" i="19"/>
  <c r="U937" i="19"/>
  <c r="AO936" i="19"/>
  <c r="AK936" i="19"/>
  <c r="AI936" i="19"/>
  <c r="AE936" i="19"/>
  <c r="U936" i="19"/>
  <c r="AO935" i="19"/>
  <c r="AK935" i="19"/>
  <c r="AI935" i="19"/>
  <c r="AE935" i="19"/>
  <c r="U935" i="19"/>
  <c r="AO934" i="19"/>
  <c r="AK934" i="19"/>
  <c r="AI934" i="19"/>
  <c r="AE934" i="19"/>
  <c r="U934" i="19"/>
  <c r="AO933" i="19"/>
  <c r="AK933" i="19"/>
  <c r="AI933" i="19"/>
  <c r="AE933" i="19"/>
  <c r="U933" i="19"/>
  <c r="AO932" i="19"/>
  <c r="AK932" i="19"/>
  <c r="AI932" i="19"/>
  <c r="AE932" i="19"/>
  <c r="U932" i="19"/>
  <c r="AO931" i="19"/>
  <c r="AK931" i="19"/>
  <c r="AI931" i="19"/>
  <c r="AE931" i="19"/>
  <c r="U931" i="19"/>
  <c r="AO930" i="19"/>
  <c r="AK930" i="19"/>
  <c r="AI930" i="19"/>
  <c r="AE930" i="19"/>
  <c r="U930" i="19"/>
  <c r="AO929" i="19"/>
  <c r="AK929" i="19"/>
  <c r="AI929" i="19"/>
  <c r="AE929" i="19"/>
  <c r="U929" i="19"/>
  <c r="AO928" i="19"/>
  <c r="AK928" i="19"/>
  <c r="AI928" i="19"/>
  <c r="AE928" i="19"/>
  <c r="U928" i="19"/>
  <c r="AO927" i="19"/>
  <c r="AK927" i="19"/>
  <c r="AI927" i="19"/>
  <c r="AE927" i="19"/>
  <c r="U927" i="19"/>
  <c r="AO926" i="19"/>
  <c r="AK926" i="19"/>
  <c r="AI926" i="19"/>
  <c r="AE926" i="19"/>
  <c r="U926" i="19"/>
  <c r="AO925" i="19"/>
  <c r="AK925" i="19"/>
  <c r="AI925" i="19"/>
  <c r="AE925" i="19"/>
  <c r="U925" i="19"/>
  <c r="AO924" i="19"/>
  <c r="AK924" i="19"/>
  <c r="AI924" i="19"/>
  <c r="AE924" i="19"/>
  <c r="U924" i="19"/>
  <c r="AO923" i="19"/>
  <c r="AK923" i="19"/>
  <c r="AI923" i="19"/>
  <c r="AE923" i="19"/>
  <c r="U923" i="19"/>
  <c r="AO922" i="19"/>
  <c r="AK922" i="19"/>
  <c r="AI922" i="19"/>
  <c r="AE922" i="19"/>
  <c r="U922" i="19"/>
  <c r="AO921" i="19"/>
  <c r="AK921" i="19"/>
  <c r="AI921" i="19"/>
  <c r="AE921" i="19"/>
  <c r="U921" i="19"/>
  <c r="AO920" i="19"/>
  <c r="AK920" i="19"/>
  <c r="AI920" i="19"/>
  <c r="AE920" i="19"/>
  <c r="U920" i="19"/>
  <c r="AO919" i="19"/>
  <c r="AK919" i="19"/>
  <c r="AI919" i="19"/>
  <c r="AE919" i="19"/>
  <c r="U919" i="19"/>
  <c r="AO918" i="19"/>
  <c r="AK918" i="19"/>
  <c r="AI918" i="19"/>
  <c r="AE918" i="19"/>
  <c r="U918" i="19"/>
  <c r="AO917" i="19"/>
  <c r="AK917" i="19"/>
  <c r="AI917" i="19"/>
  <c r="AE917" i="19"/>
  <c r="U917" i="19"/>
  <c r="AO916" i="19"/>
  <c r="AK916" i="19"/>
  <c r="AI916" i="19"/>
  <c r="AE916" i="19"/>
  <c r="U916" i="19"/>
  <c r="AO915" i="19"/>
  <c r="AK915" i="19"/>
  <c r="AI915" i="19"/>
  <c r="AE915" i="19"/>
  <c r="U915" i="19"/>
  <c r="AO914" i="19"/>
  <c r="AK914" i="19"/>
  <c r="AI914" i="19"/>
  <c r="AE914" i="19"/>
  <c r="U914" i="19"/>
  <c r="AO913" i="19"/>
  <c r="AK913" i="19"/>
  <c r="AI913" i="19"/>
  <c r="AE913" i="19"/>
  <c r="U913" i="19"/>
  <c r="AO912" i="19"/>
  <c r="AK912" i="19"/>
  <c r="AI912" i="19"/>
  <c r="AE912" i="19"/>
  <c r="U912" i="19"/>
  <c r="AO911" i="19"/>
  <c r="AK911" i="19"/>
  <c r="AI911" i="19"/>
  <c r="AE911" i="19"/>
  <c r="U911" i="19"/>
  <c r="AO910" i="19"/>
  <c r="AK910" i="19"/>
  <c r="AI910" i="19"/>
  <c r="AE910" i="19"/>
  <c r="U910" i="19"/>
  <c r="AO909" i="19"/>
  <c r="AK909" i="19"/>
  <c r="AI909" i="19"/>
  <c r="AE909" i="19"/>
  <c r="U909" i="19"/>
  <c r="AO908" i="19"/>
  <c r="AK908" i="19"/>
  <c r="AI908" i="19"/>
  <c r="AE908" i="19"/>
  <c r="U908" i="19"/>
  <c r="AO907" i="19"/>
  <c r="AK907" i="19"/>
  <c r="AI907" i="19"/>
  <c r="AE907" i="19"/>
  <c r="U907" i="19"/>
  <c r="AO906" i="19"/>
  <c r="AK906" i="19"/>
  <c r="AI906" i="19"/>
  <c r="AE906" i="19"/>
  <c r="U906" i="19"/>
  <c r="AO905" i="19"/>
  <c r="AK905" i="19"/>
  <c r="AI905" i="19"/>
  <c r="AE905" i="19"/>
  <c r="U905" i="19"/>
  <c r="AO904" i="19"/>
  <c r="AK904" i="19"/>
  <c r="AI904" i="19"/>
  <c r="AE904" i="19"/>
  <c r="U904" i="19"/>
  <c r="AO903" i="19"/>
  <c r="AK903" i="19"/>
  <c r="AI903" i="19"/>
  <c r="AE903" i="19"/>
  <c r="U903" i="19"/>
  <c r="AO902" i="19"/>
  <c r="AK902" i="19"/>
  <c r="AI902" i="19"/>
  <c r="AE902" i="19"/>
  <c r="U902" i="19"/>
  <c r="AO901" i="19"/>
  <c r="AK901" i="19"/>
  <c r="AI901" i="19"/>
  <c r="AE901" i="19"/>
  <c r="U901" i="19"/>
  <c r="AO900" i="19"/>
  <c r="AK900" i="19"/>
  <c r="AI900" i="19"/>
  <c r="AE900" i="19"/>
  <c r="U900" i="19"/>
  <c r="AO899" i="19"/>
  <c r="AK899" i="19"/>
  <c r="AI899" i="19"/>
  <c r="AE899" i="19"/>
  <c r="U899" i="19"/>
  <c r="AO898" i="19"/>
  <c r="AK898" i="19"/>
  <c r="AI898" i="19"/>
  <c r="AE898" i="19"/>
  <c r="U898" i="19"/>
  <c r="AO897" i="19"/>
  <c r="AK897" i="19"/>
  <c r="AI897" i="19"/>
  <c r="AE897" i="19"/>
  <c r="U897" i="19"/>
  <c r="AO896" i="19"/>
  <c r="AK896" i="19"/>
  <c r="AI896" i="19"/>
  <c r="AE896" i="19"/>
  <c r="U896" i="19"/>
  <c r="AO895" i="19"/>
  <c r="AK895" i="19"/>
  <c r="AI895" i="19"/>
  <c r="AE895" i="19"/>
  <c r="U895" i="19"/>
  <c r="AO894" i="19"/>
  <c r="AK894" i="19"/>
  <c r="AI894" i="19"/>
  <c r="AE894" i="19"/>
  <c r="U894" i="19"/>
  <c r="AO893" i="19"/>
  <c r="AK893" i="19"/>
  <c r="AI893" i="19"/>
  <c r="AE893" i="19"/>
  <c r="U893" i="19"/>
  <c r="AO892" i="19"/>
  <c r="AK892" i="19"/>
  <c r="AI892" i="19"/>
  <c r="AE892" i="19"/>
  <c r="U892" i="19"/>
  <c r="AO891" i="19"/>
  <c r="AK891" i="19"/>
  <c r="AI891" i="19"/>
  <c r="AE891" i="19"/>
  <c r="U891" i="19"/>
  <c r="AO890" i="19"/>
  <c r="AK890" i="19"/>
  <c r="AI890" i="19"/>
  <c r="AE890" i="19"/>
  <c r="U890" i="19"/>
  <c r="AO889" i="19"/>
  <c r="AK889" i="19"/>
  <c r="AI889" i="19"/>
  <c r="AE889" i="19"/>
  <c r="U889" i="19"/>
  <c r="AO888" i="19"/>
  <c r="AK888" i="19"/>
  <c r="AI888" i="19"/>
  <c r="AE888" i="19"/>
  <c r="U888" i="19"/>
  <c r="AO887" i="19"/>
  <c r="AK887" i="19"/>
  <c r="AI887" i="19"/>
  <c r="AE887" i="19"/>
  <c r="U887" i="19"/>
  <c r="AO886" i="19"/>
  <c r="AK886" i="19"/>
  <c r="AI886" i="19"/>
  <c r="AE886" i="19"/>
  <c r="U886" i="19"/>
  <c r="AO885" i="19"/>
  <c r="AK885" i="19"/>
  <c r="AI885" i="19"/>
  <c r="AE885" i="19"/>
  <c r="U885" i="19"/>
  <c r="AO884" i="19"/>
  <c r="AK884" i="19"/>
  <c r="AI884" i="19"/>
  <c r="AE884" i="19"/>
  <c r="U884" i="19"/>
  <c r="AO883" i="19"/>
  <c r="AK883" i="19"/>
  <c r="AI883" i="19"/>
  <c r="AE883" i="19"/>
  <c r="U883" i="19"/>
  <c r="AO882" i="19"/>
  <c r="AK882" i="19"/>
  <c r="AI882" i="19"/>
  <c r="AE882" i="19"/>
  <c r="U882" i="19"/>
  <c r="AO881" i="19"/>
  <c r="AK881" i="19"/>
  <c r="AI881" i="19"/>
  <c r="AE881" i="19"/>
  <c r="U881" i="19"/>
  <c r="AO880" i="19"/>
  <c r="AK880" i="19"/>
  <c r="AI880" i="19"/>
  <c r="AE880" i="19"/>
  <c r="U880" i="19"/>
  <c r="AO879" i="19"/>
  <c r="AK879" i="19"/>
  <c r="AI879" i="19"/>
  <c r="AE879" i="19"/>
  <c r="U879" i="19"/>
  <c r="AO878" i="19"/>
  <c r="AK878" i="19"/>
  <c r="AI878" i="19"/>
  <c r="AE878" i="19"/>
  <c r="U878" i="19"/>
  <c r="AO877" i="19"/>
  <c r="AK877" i="19"/>
  <c r="AI877" i="19"/>
  <c r="AE877" i="19"/>
  <c r="U877" i="19"/>
  <c r="AO876" i="19"/>
  <c r="AK876" i="19"/>
  <c r="AI876" i="19"/>
  <c r="AE876" i="19"/>
  <c r="U876" i="19"/>
  <c r="AO875" i="19"/>
  <c r="AK875" i="19"/>
  <c r="AI875" i="19"/>
  <c r="AE875" i="19"/>
  <c r="U875" i="19"/>
  <c r="AO874" i="19"/>
  <c r="AK874" i="19"/>
  <c r="AI874" i="19"/>
  <c r="AE874" i="19"/>
  <c r="U874" i="19"/>
  <c r="AO873" i="19"/>
  <c r="AK873" i="19"/>
  <c r="AI873" i="19"/>
  <c r="AE873" i="19"/>
  <c r="U873" i="19"/>
  <c r="AO872" i="19"/>
  <c r="AK872" i="19"/>
  <c r="AI872" i="19"/>
  <c r="AE872" i="19"/>
  <c r="U872" i="19"/>
  <c r="AO871" i="19"/>
  <c r="AK871" i="19"/>
  <c r="AI871" i="19"/>
  <c r="AE871" i="19"/>
  <c r="U871" i="19"/>
  <c r="AO870" i="19"/>
  <c r="AK870" i="19"/>
  <c r="AI870" i="19"/>
  <c r="AE870" i="19"/>
  <c r="U870" i="19"/>
  <c r="AO869" i="19"/>
  <c r="AK869" i="19"/>
  <c r="AI869" i="19"/>
  <c r="AE869" i="19"/>
  <c r="U869" i="19"/>
  <c r="AO868" i="19"/>
  <c r="AK868" i="19"/>
  <c r="AI868" i="19"/>
  <c r="AE868" i="19"/>
  <c r="U868" i="19"/>
  <c r="AO867" i="19"/>
  <c r="AK867" i="19"/>
  <c r="AI867" i="19"/>
  <c r="AE867" i="19"/>
  <c r="U867" i="19"/>
  <c r="AO866" i="19"/>
  <c r="AK866" i="19"/>
  <c r="AI866" i="19"/>
  <c r="AE866" i="19"/>
  <c r="U866" i="19"/>
  <c r="AO865" i="19"/>
  <c r="AK865" i="19"/>
  <c r="AI865" i="19"/>
  <c r="AE865" i="19"/>
  <c r="U865" i="19"/>
  <c r="AO864" i="19"/>
  <c r="AK864" i="19"/>
  <c r="AI864" i="19"/>
  <c r="AE864" i="19"/>
  <c r="U864" i="19"/>
  <c r="AO863" i="19"/>
  <c r="AK863" i="19"/>
  <c r="AI863" i="19"/>
  <c r="AE863" i="19"/>
  <c r="U863" i="19"/>
  <c r="AO862" i="19"/>
  <c r="AK862" i="19"/>
  <c r="AI862" i="19"/>
  <c r="AE862" i="19"/>
  <c r="U862" i="19"/>
  <c r="AO861" i="19"/>
  <c r="AK861" i="19"/>
  <c r="AI861" i="19"/>
  <c r="AE861" i="19"/>
  <c r="U861" i="19"/>
  <c r="AO860" i="19"/>
  <c r="AK860" i="19"/>
  <c r="AI860" i="19"/>
  <c r="AE860" i="19"/>
  <c r="U860" i="19"/>
  <c r="AO859" i="19"/>
  <c r="AK859" i="19"/>
  <c r="AI859" i="19"/>
  <c r="AE859" i="19"/>
  <c r="U859" i="19"/>
  <c r="AO858" i="19"/>
  <c r="AK858" i="19"/>
  <c r="AI858" i="19"/>
  <c r="AE858" i="19"/>
  <c r="U858" i="19"/>
  <c r="AO857" i="19"/>
  <c r="AK857" i="19"/>
  <c r="AI857" i="19"/>
  <c r="AE857" i="19"/>
  <c r="U857" i="19"/>
  <c r="AO856" i="19"/>
  <c r="AK856" i="19"/>
  <c r="AI856" i="19"/>
  <c r="AE856" i="19"/>
  <c r="U856" i="19"/>
  <c r="AO855" i="19"/>
  <c r="AK855" i="19"/>
  <c r="AI855" i="19"/>
  <c r="AE855" i="19"/>
  <c r="U855" i="19"/>
  <c r="AO854" i="19"/>
  <c r="AK854" i="19"/>
  <c r="AI854" i="19"/>
  <c r="AE854" i="19"/>
  <c r="U854" i="19"/>
  <c r="AO853" i="19"/>
  <c r="AK853" i="19"/>
  <c r="AI853" i="19"/>
  <c r="AE853" i="19"/>
  <c r="U853" i="19"/>
  <c r="AO852" i="19"/>
  <c r="AK852" i="19"/>
  <c r="AI852" i="19"/>
  <c r="AE852" i="19"/>
  <c r="U852" i="19"/>
  <c r="AO851" i="19"/>
  <c r="AK851" i="19"/>
  <c r="AI851" i="19"/>
  <c r="AE851" i="19"/>
  <c r="U851" i="19"/>
  <c r="AO850" i="19"/>
  <c r="AK850" i="19"/>
  <c r="AI850" i="19"/>
  <c r="AE850" i="19"/>
  <c r="U850" i="19"/>
  <c r="AO849" i="19"/>
  <c r="AK849" i="19"/>
  <c r="AI849" i="19"/>
  <c r="AE849" i="19"/>
  <c r="U849" i="19"/>
  <c r="AO848" i="19"/>
  <c r="AK848" i="19"/>
  <c r="AI848" i="19"/>
  <c r="AE848" i="19"/>
  <c r="U848" i="19"/>
  <c r="AO847" i="19"/>
  <c r="AK847" i="19"/>
  <c r="AI847" i="19"/>
  <c r="AE847" i="19"/>
  <c r="U847" i="19"/>
  <c r="AO846" i="19"/>
  <c r="AK846" i="19"/>
  <c r="AI846" i="19"/>
  <c r="AE846" i="19"/>
  <c r="U846" i="19"/>
  <c r="AO845" i="19"/>
  <c r="AK845" i="19"/>
  <c r="AI845" i="19"/>
  <c r="AE845" i="19"/>
  <c r="U845" i="19"/>
  <c r="AO844" i="19"/>
  <c r="AK844" i="19"/>
  <c r="AI844" i="19"/>
  <c r="AE844" i="19"/>
  <c r="U844" i="19"/>
  <c r="AO843" i="19"/>
  <c r="AK843" i="19"/>
  <c r="AI843" i="19"/>
  <c r="AE843" i="19"/>
  <c r="U843" i="19"/>
  <c r="AO842" i="19"/>
  <c r="AK842" i="19"/>
  <c r="AI842" i="19"/>
  <c r="AE842" i="19"/>
  <c r="U842" i="19"/>
  <c r="AO841" i="19"/>
  <c r="AK841" i="19"/>
  <c r="AI841" i="19"/>
  <c r="AE841" i="19"/>
  <c r="U841" i="19"/>
  <c r="AO840" i="19"/>
  <c r="AK840" i="19"/>
  <c r="AI840" i="19"/>
  <c r="AE840" i="19"/>
  <c r="U840" i="19"/>
  <c r="AO839" i="19"/>
  <c r="AK839" i="19"/>
  <c r="AI839" i="19"/>
  <c r="AE839" i="19"/>
  <c r="U839" i="19"/>
  <c r="AO838" i="19"/>
  <c r="AK838" i="19"/>
  <c r="AI838" i="19"/>
  <c r="AE838" i="19"/>
  <c r="U838" i="19"/>
  <c r="AO837" i="19"/>
  <c r="AK837" i="19"/>
  <c r="AI837" i="19"/>
  <c r="AE837" i="19"/>
  <c r="U837" i="19"/>
  <c r="AO836" i="19"/>
  <c r="AK836" i="19"/>
  <c r="AI836" i="19"/>
  <c r="AE836" i="19"/>
  <c r="U836" i="19"/>
  <c r="AO835" i="19"/>
  <c r="AK835" i="19"/>
  <c r="AI835" i="19"/>
  <c r="AE835" i="19"/>
  <c r="U835" i="19"/>
  <c r="AO834" i="19"/>
  <c r="AK834" i="19"/>
  <c r="AI834" i="19"/>
  <c r="AE834" i="19"/>
  <c r="U834" i="19"/>
  <c r="AO833" i="19"/>
  <c r="AK833" i="19"/>
  <c r="AI833" i="19"/>
  <c r="AE833" i="19"/>
  <c r="U833" i="19"/>
  <c r="AO832" i="19"/>
  <c r="AK832" i="19"/>
  <c r="AI832" i="19"/>
  <c r="AE832" i="19"/>
  <c r="U832" i="19"/>
  <c r="AO831" i="19"/>
  <c r="AK831" i="19"/>
  <c r="AI831" i="19"/>
  <c r="AE831" i="19"/>
  <c r="U831" i="19"/>
  <c r="AO830" i="19"/>
  <c r="AK830" i="19"/>
  <c r="AI830" i="19"/>
  <c r="AE830" i="19"/>
  <c r="U830" i="19"/>
  <c r="AO829" i="19"/>
  <c r="AK829" i="19"/>
  <c r="AI829" i="19"/>
  <c r="AE829" i="19"/>
  <c r="U829" i="19"/>
  <c r="AO828" i="19"/>
  <c r="AK828" i="19"/>
  <c r="AI828" i="19"/>
  <c r="AE828" i="19"/>
  <c r="U828" i="19"/>
  <c r="AO827" i="19"/>
  <c r="AK827" i="19"/>
  <c r="AI827" i="19"/>
  <c r="AE827" i="19"/>
  <c r="U827" i="19"/>
  <c r="AO826" i="19"/>
  <c r="AK826" i="19"/>
  <c r="AI826" i="19"/>
  <c r="AE826" i="19"/>
  <c r="U826" i="19"/>
  <c r="AO825" i="19"/>
  <c r="AK825" i="19"/>
  <c r="AI825" i="19"/>
  <c r="AE825" i="19"/>
  <c r="U825" i="19"/>
  <c r="AO824" i="19"/>
  <c r="AK824" i="19"/>
  <c r="AI824" i="19"/>
  <c r="AE824" i="19"/>
  <c r="U824" i="19"/>
  <c r="AO823" i="19"/>
  <c r="AK823" i="19"/>
  <c r="AI823" i="19"/>
  <c r="AE823" i="19"/>
  <c r="U823" i="19"/>
  <c r="AO822" i="19"/>
  <c r="AK822" i="19"/>
  <c r="AI822" i="19"/>
  <c r="AE822" i="19"/>
  <c r="U822" i="19"/>
  <c r="AO821" i="19"/>
  <c r="AK821" i="19"/>
  <c r="AI821" i="19"/>
  <c r="AE821" i="19"/>
  <c r="U821" i="19"/>
  <c r="AO820" i="19"/>
  <c r="AK820" i="19"/>
  <c r="AI820" i="19"/>
  <c r="AE820" i="19"/>
  <c r="U820" i="19"/>
  <c r="AO819" i="19"/>
  <c r="AK819" i="19"/>
  <c r="AI819" i="19"/>
  <c r="AE819" i="19"/>
  <c r="U819" i="19"/>
  <c r="AO818" i="19"/>
  <c r="AK818" i="19"/>
  <c r="AI818" i="19"/>
  <c r="AE818" i="19"/>
  <c r="U818" i="19"/>
  <c r="AO817" i="19"/>
  <c r="AK817" i="19"/>
  <c r="AI817" i="19"/>
  <c r="AE817" i="19"/>
  <c r="U817" i="19"/>
  <c r="AO816" i="19"/>
  <c r="AK816" i="19"/>
  <c r="AI816" i="19"/>
  <c r="AE816" i="19"/>
  <c r="U816" i="19"/>
  <c r="AO815" i="19"/>
  <c r="AK815" i="19"/>
  <c r="AI815" i="19"/>
  <c r="AE815" i="19"/>
  <c r="U815" i="19"/>
  <c r="AO814" i="19"/>
  <c r="AK814" i="19"/>
  <c r="AI814" i="19"/>
  <c r="AE814" i="19"/>
  <c r="U814" i="19"/>
  <c r="AO813" i="19"/>
  <c r="AK813" i="19"/>
  <c r="AI813" i="19"/>
  <c r="AE813" i="19"/>
  <c r="U813" i="19"/>
  <c r="AO812" i="19"/>
  <c r="AK812" i="19"/>
  <c r="AI812" i="19"/>
  <c r="AE812" i="19"/>
  <c r="U812" i="19"/>
  <c r="AO811" i="19"/>
  <c r="AK811" i="19"/>
  <c r="AI811" i="19"/>
  <c r="AE811" i="19"/>
  <c r="U811" i="19"/>
  <c r="AO810" i="19"/>
  <c r="AK810" i="19"/>
  <c r="AI810" i="19"/>
  <c r="AE810" i="19"/>
  <c r="U810" i="19"/>
  <c r="AO809" i="19"/>
  <c r="AK809" i="19"/>
  <c r="AI809" i="19"/>
  <c r="AE809" i="19"/>
  <c r="U809" i="19"/>
  <c r="AO808" i="19"/>
  <c r="AK808" i="19"/>
  <c r="AI808" i="19"/>
  <c r="AE808" i="19"/>
  <c r="U808" i="19"/>
  <c r="AO807" i="19"/>
  <c r="AK807" i="19"/>
  <c r="AI807" i="19"/>
  <c r="AE807" i="19"/>
  <c r="U807" i="19"/>
  <c r="AO806" i="19"/>
  <c r="AK806" i="19"/>
  <c r="AI806" i="19"/>
  <c r="AE806" i="19"/>
  <c r="U806" i="19"/>
  <c r="AO805" i="19"/>
  <c r="AK805" i="19"/>
  <c r="AI805" i="19"/>
  <c r="AE805" i="19"/>
  <c r="U805" i="19"/>
  <c r="AO804" i="19"/>
  <c r="AK804" i="19"/>
  <c r="AI804" i="19"/>
  <c r="AE804" i="19"/>
  <c r="U804" i="19"/>
  <c r="AO803" i="19"/>
  <c r="AK803" i="19"/>
  <c r="AI803" i="19"/>
  <c r="AE803" i="19"/>
  <c r="U803" i="19"/>
  <c r="AO802" i="19"/>
  <c r="AK802" i="19"/>
  <c r="AI802" i="19"/>
  <c r="AE802" i="19"/>
  <c r="U802" i="19"/>
  <c r="AO801" i="19"/>
  <c r="AK801" i="19"/>
  <c r="AI801" i="19"/>
  <c r="AE801" i="19"/>
  <c r="U801" i="19"/>
  <c r="AO800" i="19"/>
  <c r="AK800" i="19"/>
  <c r="AI800" i="19"/>
  <c r="AE800" i="19"/>
  <c r="U800" i="19"/>
  <c r="AO799" i="19"/>
  <c r="AK799" i="19"/>
  <c r="AI799" i="19"/>
  <c r="AE799" i="19"/>
  <c r="U799" i="19"/>
  <c r="AO798" i="19"/>
  <c r="AK798" i="19"/>
  <c r="AI798" i="19"/>
  <c r="AE798" i="19"/>
  <c r="U798" i="19"/>
  <c r="AO797" i="19"/>
  <c r="AK797" i="19"/>
  <c r="AI797" i="19"/>
  <c r="AE797" i="19"/>
  <c r="U797" i="19"/>
  <c r="AO796" i="19"/>
  <c r="AK796" i="19"/>
  <c r="AI796" i="19"/>
  <c r="AE796" i="19"/>
  <c r="U796" i="19"/>
  <c r="AO795" i="19"/>
  <c r="AK795" i="19"/>
  <c r="AI795" i="19"/>
  <c r="AE795" i="19"/>
  <c r="U795" i="19"/>
  <c r="AO794" i="19"/>
  <c r="AK794" i="19"/>
  <c r="AI794" i="19"/>
  <c r="AE794" i="19"/>
  <c r="U794" i="19"/>
  <c r="AO793" i="19"/>
  <c r="AK793" i="19"/>
  <c r="AI793" i="19"/>
  <c r="AE793" i="19"/>
  <c r="U793" i="19"/>
  <c r="AO792" i="19"/>
  <c r="AK792" i="19"/>
  <c r="AI792" i="19"/>
  <c r="AE792" i="19"/>
  <c r="U792" i="19"/>
  <c r="AO791" i="19"/>
  <c r="AK791" i="19"/>
  <c r="AI791" i="19"/>
  <c r="AE791" i="19"/>
  <c r="U791" i="19"/>
  <c r="AO790" i="19"/>
  <c r="AK790" i="19"/>
  <c r="AI790" i="19"/>
  <c r="AE790" i="19"/>
  <c r="U790" i="19"/>
  <c r="AO789" i="19"/>
  <c r="AK789" i="19"/>
  <c r="AI789" i="19"/>
  <c r="AE789" i="19"/>
  <c r="U789" i="19"/>
  <c r="AO788" i="19"/>
  <c r="AK788" i="19"/>
  <c r="AI788" i="19"/>
  <c r="AE788" i="19"/>
  <c r="U788" i="19"/>
  <c r="AO787" i="19"/>
  <c r="AK787" i="19"/>
  <c r="AI787" i="19"/>
  <c r="AE787" i="19"/>
  <c r="U787" i="19"/>
  <c r="AO786" i="19"/>
  <c r="AK786" i="19"/>
  <c r="AI786" i="19"/>
  <c r="AE786" i="19"/>
  <c r="U786" i="19"/>
  <c r="AO785" i="19"/>
  <c r="AK785" i="19"/>
  <c r="AI785" i="19"/>
  <c r="AE785" i="19"/>
  <c r="U785" i="19"/>
  <c r="AO784" i="19"/>
  <c r="AK784" i="19"/>
  <c r="AI784" i="19"/>
  <c r="AE784" i="19"/>
  <c r="U784" i="19"/>
  <c r="AO783" i="19"/>
  <c r="AK783" i="19"/>
  <c r="AI783" i="19"/>
  <c r="AE783" i="19"/>
  <c r="U783" i="19"/>
  <c r="AO782" i="19"/>
  <c r="AK782" i="19"/>
  <c r="AI782" i="19"/>
  <c r="AE782" i="19"/>
  <c r="U782" i="19"/>
  <c r="AO781" i="19"/>
  <c r="AK781" i="19"/>
  <c r="AI781" i="19"/>
  <c r="AE781" i="19"/>
  <c r="U781" i="19"/>
  <c r="AO780" i="19"/>
  <c r="AK780" i="19"/>
  <c r="AI780" i="19"/>
  <c r="AE780" i="19"/>
  <c r="U780" i="19"/>
  <c r="AO779" i="19"/>
  <c r="AK779" i="19"/>
  <c r="AI779" i="19"/>
  <c r="AE779" i="19"/>
  <c r="U779" i="19"/>
  <c r="AO778" i="19"/>
  <c r="AK778" i="19"/>
  <c r="AI778" i="19"/>
  <c r="AE778" i="19"/>
  <c r="U778" i="19"/>
  <c r="AO777" i="19"/>
  <c r="AK777" i="19"/>
  <c r="AI777" i="19"/>
  <c r="AE777" i="19"/>
  <c r="U777" i="19"/>
  <c r="AO776" i="19"/>
  <c r="AK776" i="19"/>
  <c r="AI776" i="19"/>
  <c r="AE776" i="19"/>
  <c r="U776" i="19"/>
  <c r="AO775" i="19"/>
  <c r="AK775" i="19"/>
  <c r="AI775" i="19"/>
  <c r="AE775" i="19"/>
  <c r="U775" i="19"/>
  <c r="AO774" i="19"/>
  <c r="AK774" i="19"/>
  <c r="AI774" i="19"/>
  <c r="AE774" i="19"/>
  <c r="U774" i="19"/>
  <c r="AO773" i="19"/>
  <c r="AK773" i="19"/>
  <c r="AI773" i="19"/>
  <c r="AE773" i="19"/>
  <c r="U773" i="19"/>
  <c r="AO772" i="19"/>
  <c r="AK772" i="19"/>
  <c r="AI772" i="19"/>
  <c r="AE772" i="19"/>
  <c r="U772" i="19"/>
  <c r="AO771" i="19"/>
  <c r="AK771" i="19"/>
  <c r="AI771" i="19"/>
  <c r="AE771" i="19"/>
  <c r="U771" i="19"/>
  <c r="AO770" i="19"/>
  <c r="AK770" i="19"/>
  <c r="AI770" i="19"/>
  <c r="AE770" i="19"/>
  <c r="U770" i="19"/>
  <c r="AO769" i="19"/>
  <c r="AK769" i="19"/>
  <c r="AI769" i="19"/>
  <c r="AE769" i="19"/>
  <c r="U769" i="19"/>
  <c r="AO768" i="19"/>
  <c r="AK768" i="19"/>
  <c r="AI768" i="19"/>
  <c r="AE768" i="19"/>
  <c r="U768" i="19"/>
  <c r="AO767" i="19"/>
  <c r="AK767" i="19"/>
  <c r="AI767" i="19"/>
  <c r="AE767" i="19"/>
  <c r="U767" i="19"/>
  <c r="AO766" i="19"/>
  <c r="AK766" i="19"/>
  <c r="AI766" i="19"/>
  <c r="AE766" i="19"/>
  <c r="U766" i="19"/>
  <c r="AO765" i="19"/>
  <c r="AK765" i="19"/>
  <c r="AI765" i="19"/>
  <c r="AE765" i="19"/>
  <c r="U765" i="19"/>
  <c r="AO764" i="19"/>
  <c r="AK764" i="19"/>
  <c r="AI764" i="19"/>
  <c r="AE764" i="19"/>
  <c r="U764" i="19"/>
  <c r="AO763" i="19"/>
  <c r="AK763" i="19"/>
  <c r="AI763" i="19"/>
  <c r="AE763" i="19"/>
  <c r="U763" i="19"/>
  <c r="AO762" i="19"/>
  <c r="AK762" i="19"/>
  <c r="AI762" i="19"/>
  <c r="AE762" i="19"/>
  <c r="U762" i="19"/>
  <c r="AO761" i="19"/>
  <c r="AK761" i="19"/>
  <c r="AI761" i="19"/>
  <c r="AE761" i="19"/>
  <c r="U761" i="19"/>
  <c r="AO760" i="19"/>
  <c r="AK760" i="19"/>
  <c r="AI760" i="19"/>
  <c r="AE760" i="19"/>
  <c r="U760" i="19"/>
  <c r="AO759" i="19"/>
  <c r="AK759" i="19"/>
  <c r="AI759" i="19"/>
  <c r="AE759" i="19"/>
  <c r="U759" i="19"/>
  <c r="AO758" i="19"/>
  <c r="AK758" i="19"/>
  <c r="AI758" i="19"/>
  <c r="AE758" i="19"/>
  <c r="U758" i="19"/>
  <c r="AO757" i="19"/>
  <c r="AK757" i="19"/>
  <c r="AI757" i="19"/>
  <c r="AE757" i="19"/>
  <c r="U757" i="19"/>
  <c r="AO756" i="19"/>
  <c r="AK756" i="19"/>
  <c r="AI756" i="19"/>
  <c r="AE756" i="19"/>
  <c r="U756" i="19"/>
  <c r="AO755" i="19"/>
  <c r="AK755" i="19"/>
  <c r="AI755" i="19"/>
  <c r="AE755" i="19"/>
  <c r="U755" i="19"/>
  <c r="AO754" i="19"/>
  <c r="AK754" i="19"/>
  <c r="AI754" i="19"/>
  <c r="AE754" i="19"/>
  <c r="U754" i="19"/>
  <c r="AO753" i="19"/>
  <c r="AK753" i="19"/>
  <c r="AI753" i="19"/>
  <c r="AE753" i="19"/>
  <c r="U753" i="19"/>
  <c r="AO752" i="19"/>
  <c r="AK752" i="19"/>
  <c r="AI752" i="19"/>
  <c r="AE752" i="19"/>
  <c r="U752" i="19"/>
  <c r="AO751" i="19"/>
  <c r="AK751" i="19"/>
  <c r="AI751" i="19"/>
  <c r="AE751" i="19"/>
  <c r="U751" i="19"/>
  <c r="AO750" i="19"/>
  <c r="AK750" i="19"/>
  <c r="AI750" i="19"/>
  <c r="AE750" i="19"/>
  <c r="U750" i="19"/>
  <c r="AO749" i="19"/>
  <c r="AK749" i="19"/>
  <c r="AI749" i="19"/>
  <c r="AE749" i="19"/>
  <c r="U749" i="19"/>
  <c r="AO748" i="19"/>
  <c r="AK748" i="19"/>
  <c r="AI748" i="19"/>
  <c r="AE748" i="19"/>
  <c r="U748" i="19"/>
  <c r="AO747" i="19"/>
  <c r="AK747" i="19"/>
  <c r="AI747" i="19"/>
  <c r="AE747" i="19"/>
  <c r="U747" i="19"/>
  <c r="AO746" i="19"/>
  <c r="AK746" i="19"/>
  <c r="AI746" i="19"/>
  <c r="AE746" i="19"/>
  <c r="U746" i="19"/>
  <c r="AO745" i="19"/>
  <c r="AK745" i="19"/>
  <c r="AI745" i="19"/>
  <c r="AE745" i="19"/>
  <c r="U745" i="19"/>
  <c r="AO744" i="19"/>
  <c r="AK744" i="19"/>
  <c r="AI744" i="19"/>
  <c r="AE744" i="19"/>
  <c r="U744" i="19"/>
  <c r="AO743" i="19"/>
  <c r="AK743" i="19"/>
  <c r="AI743" i="19"/>
  <c r="AE743" i="19"/>
  <c r="U743" i="19"/>
  <c r="AO742" i="19"/>
  <c r="AK742" i="19"/>
  <c r="AI742" i="19"/>
  <c r="AE742" i="19"/>
  <c r="U742" i="19"/>
  <c r="AO741" i="19"/>
  <c r="AK741" i="19"/>
  <c r="AI741" i="19"/>
  <c r="AE741" i="19"/>
  <c r="U741" i="19"/>
  <c r="AO740" i="19"/>
  <c r="AK740" i="19"/>
  <c r="AI740" i="19"/>
  <c r="AE740" i="19"/>
  <c r="U740" i="19"/>
  <c r="AO739" i="19"/>
  <c r="AK739" i="19"/>
  <c r="AI739" i="19"/>
  <c r="AE739" i="19"/>
  <c r="U739" i="19"/>
  <c r="AO738" i="19"/>
  <c r="AK738" i="19"/>
  <c r="AI738" i="19"/>
  <c r="AE738" i="19"/>
  <c r="U738" i="19"/>
  <c r="AO737" i="19"/>
  <c r="AK737" i="19"/>
  <c r="AI737" i="19"/>
  <c r="AE737" i="19"/>
  <c r="U737" i="19"/>
  <c r="AO736" i="19"/>
  <c r="AK736" i="19"/>
  <c r="AI736" i="19"/>
  <c r="AE736" i="19"/>
  <c r="U736" i="19"/>
  <c r="AO735" i="19"/>
  <c r="AK735" i="19"/>
  <c r="AI735" i="19"/>
  <c r="AE735" i="19"/>
  <c r="U735" i="19"/>
  <c r="AO734" i="19"/>
  <c r="AK734" i="19"/>
  <c r="AI734" i="19"/>
  <c r="AE734" i="19"/>
  <c r="U734" i="19"/>
  <c r="AO733" i="19"/>
  <c r="AK733" i="19"/>
  <c r="AI733" i="19"/>
  <c r="AE733" i="19"/>
  <c r="U733" i="19"/>
  <c r="AO732" i="19"/>
  <c r="AK732" i="19"/>
  <c r="AI732" i="19"/>
  <c r="AE732" i="19"/>
  <c r="U732" i="19"/>
  <c r="AO731" i="19"/>
  <c r="AK731" i="19"/>
  <c r="AI731" i="19"/>
  <c r="AE731" i="19"/>
  <c r="U731" i="19"/>
  <c r="AO730" i="19"/>
  <c r="AK730" i="19"/>
  <c r="AI730" i="19"/>
  <c r="AE730" i="19"/>
  <c r="U730" i="19"/>
  <c r="AO729" i="19"/>
  <c r="AK729" i="19"/>
  <c r="AI729" i="19"/>
  <c r="AE729" i="19"/>
  <c r="U729" i="19"/>
  <c r="AO728" i="19"/>
  <c r="AK728" i="19"/>
  <c r="AI728" i="19"/>
  <c r="AE728" i="19"/>
  <c r="U728" i="19"/>
  <c r="AO727" i="19"/>
  <c r="AK727" i="19"/>
  <c r="AI727" i="19"/>
  <c r="AE727" i="19"/>
  <c r="U727" i="19"/>
  <c r="AO726" i="19"/>
  <c r="AK726" i="19"/>
  <c r="AI726" i="19"/>
  <c r="AE726" i="19"/>
  <c r="U726" i="19"/>
  <c r="AO725" i="19"/>
  <c r="AK725" i="19"/>
  <c r="AI725" i="19"/>
  <c r="AE725" i="19"/>
  <c r="U725" i="19"/>
  <c r="AO724" i="19"/>
  <c r="AK724" i="19"/>
  <c r="AI724" i="19"/>
  <c r="AE724" i="19"/>
  <c r="U724" i="19"/>
  <c r="AO723" i="19"/>
  <c r="AK723" i="19"/>
  <c r="AI723" i="19"/>
  <c r="AE723" i="19"/>
  <c r="U723" i="19"/>
  <c r="AO722" i="19"/>
  <c r="AK722" i="19"/>
  <c r="AI722" i="19"/>
  <c r="AE722" i="19"/>
  <c r="U722" i="19"/>
  <c r="AO721" i="19"/>
  <c r="AK721" i="19"/>
  <c r="AI721" i="19"/>
  <c r="AE721" i="19"/>
  <c r="U721" i="19"/>
  <c r="AO720" i="19"/>
  <c r="AK720" i="19"/>
  <c r="AI720" i="19"/>
  <c r="AE720" i="19"/>
  <c r="U720" i="19"/>
  <c r="AO719" i="19"/>
  <c r="AK719" i="19"/>
  <c r="AI719" i="19"/>
  <c r="AE719" i="19"/>
  <c r="U719" i="19"/>
  <c r="AO718" i="19"/>
  <c r="AK718" i="19"/>
  <c r="AI718" i="19"/>
  <c r="AE718" i="19"/>
  <c r="U718" i="19"/>
  <c r="AO717" i="19"/>
  <c r="AK717" i="19"/>
  <c r="AI717" i="19"/>
  <c r="AE717" i="19"/>
  <c r="U717" i="19"/>
  <c r="AO716" i="19"/>
  <c r="AK716" i="19"/>
  <c r="AI716" i="19"/>
  <c r="AE716" i="19"/>
  <c r="U716" i="19"/>
  <c r="AO715" i="19"/>
  <c r="AK715" i="19"/>
  <c r="AI715" i="19"/>
  <c r="AE715" i="19"/>
  <c r="U715" i="19"/>
  <c r="AO714" i="19"/>
  <c r="AK714" i="19"/>
  <c r="AI714" i="19"/>
  <c r="AE714" i="19"/>
  <c r="U714" i="19"/>
  <c r="AO713" i="19"/>
  <c r="AK713" i="19"/>
  <c r="AI713" i="19"/>
  <c r="AE713" i="19"/>
  <c r="U713" i="19"/>
  <c r="AO712" i="19"/>
  <c r="AK712" i="19"/>
  <c r="AI712" i="19"/>
  <c r="AE712" i="19"/>
  <c r="U712" i="19"/>
  <c r="AO711" i="19"/>
  <c r="AK711" i="19"/>
  <c r="AI711" i="19"/>
  <c r="AE711" i="19"/>
  <c r="U711" i="19"/>
  <c r="AO710" i="19"/>
  <c r="AK710" i="19"/>
  <c r="AI710" i="19"/>
  <c r="AE710" i="19"/>
  <c r="U710" i="19"/>
  <c r="AO709" i="19"/>
  <c r="AK709" i="19"/>
  <c r="AI709" i="19"/>
  <c r="AE709" i="19"/>
  <c r="U709" i="19"/>
  <c r="AO708" i="19"/>
  <c r="AK708" i="19"/>
  <c r="AI708" i="19"/>
  <c r="AE708" i="19"/>
  <c r="U708" i="19"/>
  <c r="AO707" i="19"/>
  <c r="AK707" i="19"/>
  <c r="AI707" i="19"/>
  <c r="AE707" i="19"/>
  <c r="U707" i="19"/>
  <c r="AO706" i="19"/>
  <c r="AK706" i="19"/>
  <c r="AI706" i="19"/>
  <c r="AE706" i="19"/>
  <c r="U706" i="19"/>
  <c r="AO705" i="19"/>
  <c r="AK705" i="19"/>
  <c r="AI705" i="19"/>
  <c r="AE705" i="19"/>
  <c r="U705" i="19"/>
  <c r="AO704" i="19"/>
  <c r="AK704" i="19"/>
  <c r="AI704" i="19"/>
  <c r="AE704" i="19"/>
  <c r="U704" i="19"/>
  <c r="AO703" i="19"/>
  <c r="AK703" i="19"/>
  <c r="AI703" i="19"/>
  <c r="AE703" i="19"/>
  <c r="U703" i="19"/>
  <c r="AO702" i="19"/>
  <c r="AK702" i="19"/>
  <c r="AI702" i="19"/>
  <c r="AE702" i="19"/>
  <c r="U702" i="19"/>
  <c r="AO701" i="19"/>
  <c r="AK701" i="19"/>
  <c r="AI701" i="19"/>
  <c r="AE701" i="19"/>
  <c r="U701" i="19"/>
  <c r="AO700" i="19"/>
  <c r="AK700" i="19"/>
  <c r="AI700" i="19"/>
  <c r="AE700" i="19"/>
  <c r="U700" i="19"/>
  <c r="AO699" i="19"/>
  <c r="AK699" i="19"/>
  <c r="AI699" i="19"/>
  <c r="AE699" i="19"/>
  <c r="U699" i="19"/>
  <c r="AO698" i="19"/>
  <c r="AK698" i="19"/>
  <c r="AI698" i="19"/>
  <c r="AE698" i="19"/>
  <c r="U698" i="19"/>
  <c r="AO697" i="19"/>
  <c r="AK697" i="19"/>
  <c r="AI697" i="19"/>
  <c r="AE697" i="19"/>
  <c r="U697" i="19"/>
  <c r="AO696" i="19"/>
  <c r="AK696" i="19"/>
  <c r="AI696" i="19"/>
  <c r="AE696" i="19"/>
  <c r="U696" i="19"/>
  <c r="AO695" i="19"/>
  <c r="AK695" i="19"/>
  <c r="AI695" i="19"/>
  <c r="AE695" i="19"/>
  <c r="U695" i="19"/>
  <c r="AO694" i="19"/>
  <c r="AK694" i="19"/>
  <c r="AI694" i="19"/>
  <c r="AE694" i="19"/>
  <c r="U694" i="19"/>
  <c r="AO693" i="19"/>
  <c r="AK693" i="19"/>
  <c r="AI693" i="19"/>
  <c r="AE693" i="19"/>
  <c r="U693" i="19"/>
  <c r="AO692" i="19"/>
  <c r="AK692" i="19"/>
  <c r="AI692" i="19"/>
  <c r="AE692" i="19"/>
  <c r="U692" i="19"/>
  <c r="AO691" i="19"/>
  <c r="AK691" i="19"/>
  <c r="AI691" i="19"/>
  <c r="AE691" i="19"/>
  <c r="U691" i="19"/>
  <c r="AO690" i="19"/>
  <c r="AK690" i="19"/>
  <c r="AI690" i="19"/>
  <c r="AE690" i="19"/>
  <c r="U690" i="19"/>
  <c r="AO689" i="19"/>
  <c r="AK689" i="19"/>
  <c r="AI689" i="19"/>
  <c r="AE689" i="19"/>
  <c r="U689" i="19"/>
  <c r="AO688" i="19"/>
  <c r="AK688" i="19"/>
  <c r="AI688" i="19"/>
  <c r="AE688" i="19"/>
  <c r="U688" i="19"/>
  <c r="AO687" i="19"/>
  <c r="AK687" i="19"/>
  <c r="AI687" i="19"/>
  <c r="AE687" i="19"/>
  <c r="U687" i="19"/>
  <c r="AO686" i="19"/>
  <c r="AK686" i="19"/>
  <c r="AI686" i="19"/>
  <c r="AE686" i="19"/>
  <c r="U686" i="19"/>
  <c r="AO685" i="19"/>
  <c r="AK685" i="19"/>
  <c r="AI685" i="19"/>
  <c r="AE685" i="19"/>
  <c r="U685" i="19"/>
  <c r="AO684" i="19"/>
  <c r="AK684" i="19"/>
  <c r="AI684" i="19"/>
  <c r="AE684" i="19"/>
  <c r="U684" i="19"/>
  <c r="AO683" i="19"/>
  <c r="AK683" i="19"/>
  <c r="AI683" i="19"/>
  <c r="AE683" i="19"/>
  <c r="U683" i="19"/>
  <c r="AO682" i="19"/>
  <c r="AK682" i="19"/>
  <c r="AI682" i="19"/>
  <c r="AE682" i="19"/>
  <c r="U682" i="19"/>
  <c r="AO681" i="19"/>
  <c r="AK681" i="19"/>
  <c r="AI681" i="19"/>
  <c r="AE681" i="19"/>
  <c r="U681" i="19"/>
  <c r="AO680" i="19"/>
  <c r="AK680" i="19"/>
  <c r="AI680" i="19"/>
  <c r="AE680" i="19"/>
  <c r="U680" i="19"/>
  <c r="AO679" i="19"/>
  <c r="AK679" i="19"/>
  <c r="AI679" i="19"/>
  <c r="AE679" i="19"/>
  <c r="U679" i="19"/>
  <c r="AO678" i="19"/>
  <c r="AK678" i="19"/>
  <c r="AI678" i="19"/>
  <c r="AE678" i="19"/>
  <c r="U678" i="19"/>
  <c r="AO677" i="19"/>
  <c r="AK677" i="19"/>
  <c r="AI677" i="19"/>
  <c r="AE677" i="19"/>
  <c r="U677" i="19"/>
  <c r="AO676" i="19"/>
  <c r="AK676" i="19"/>
  <c r="AI676" i="19"/>
  <c r="AE676" i="19"/>
  <c r="U676" i="19"/>
  <c r="AO675" i="19"/>
  <c r="AK675" i="19"/>
  <c r="AI675" i="19"/>
  <c r="AE675" i="19"/>
  <c r="U675" i="19"/>
  <c r="AO674" i="19"/>
  <c r="AK674" i="19"/>
  <c r="AI674" i="19"/>
  <c r="AE674" i="19"/>
  <c r="U674" i="19"/>
  <c r="AO673" i="19"/>
  <c r="AK673" i="19"/>
  <c r="AI673" i="19"/>
  <c r="AE673" i="19"/>
  <c r="U673" i="19"/>
  <c r="AO672" i="19"/>
  <c r="AK672" i="19"/>
  <c r="AI672" i="19"/>
  <c r="AE672" i="19"/>
  <c r="U672" i="19"/>
  <c r="AO671" i="19"/>
  <c r="AK671" i="19"/>
  <c r="AI671" i="19"/>
  <c r="AE671" i="19"/>
  <c r="U671" i="19"/>
  <c r="AO670" i="19"/>
  <c r="AK670" i="19"/>
  <c r="AI670" i="19"/>
  <c r="AE670" i="19"/>
  <c r="U670" i="19"/>
  <c r="AO669" i="19"/>
  <c r="AK669" i="19"/>
  <c r="AI669" i="19"/>
  <c r="AE669" i="19"/>
  <c r="U669" i="19"/>
  <c r="AO668" i="19"/>
  <c r="AK668" i="19"/>
  <c r="AI668" i="19"/>
  <c r="AE668" i="19"/>
  <c r="U668" i="19"/>
  <c r="AO667" i="19"/>
  <c r="AK667" i="19"/>
  <c r="AI667" i="19"/>
  <c r="AE667" i="19"/>
  <c r="U667" i="19"/>
  <c r="AO666" i="19"/>
  <c r="AK666" i="19"/>
  <c r="AI666" i="19"/>
  <c r="AE666" i="19"/>
  <c r="U666" i="19"/>
  <c r="AO665" i="19"/>
  <c r="AK665" i="19"/>
  <c r="AI665" i="19"/>
  <c r="AE665" i="19"/>
  <c r="U665" i="19"/>
  <c r="AO664" i="19"/>
  <c r="AK664" i="19"/>
  <c r="AI664" i="19"/>
  <c r="AE664" i="19"/>
  <c r="U664" i="19"/>
  <c r="AO663" i="19"/>
  <c r="AK663" i="19"/>
  <c r="AI663" i="19"/>
  <c r="AE663" i="19"/>
  <c r="U663" i="19"/>
  <c r="AO662" i="19"/>
  <c r="AK662" i="19"/>
  <c r="AI662" i="19"/>
  <c r="AE662" i="19"/>
  <c r="U662" i="19"/>
  <c r="AO661" i="19"/>
  <c r="AK661" i="19"/>
  <c r="AI661" i="19"/>
  <c r="AE661" i="19"/>
  <c r="U661" i="19"/>
  <c r="AO660" i="19"/>
  <c r="AK660" i="19"/>
  <c r="AI660" i="19"/>
  <c r="AE660" i="19"/>
  <c r="U660" i="19"/>
  <c r="AO659" i="19"/>
  <c r="AK659" i="19"/>
  <c r="AI659" i="19"/>
  <c r="AE659" i="19"/>
  <c r="U659" i="19"/>
  <c r="AO658" i="19"/>
  <c r="AK658" i="19"/>
  <c r="AI658" i="19"/>
  <c r="AE658" i="19"/>
  <c r="U658" i="19"/>
  <c r="AO657" i="19"/>
  <c r="AK657" i="19"/>
  <c r="AI657" i="19"/>
  <c r="AE657" i="19"/>
  <c r="U657" i="19"/>
  <c r="AO656" i="19"/>
  <c r="AK656" i="19"/>
  <c r="AI656" i="19"/>
  <c r="AE656" i="19"/>
  <c r="U656" i="19"/>
  <c r="AO655" i="19"/>
  <c r="AK655" i="19"/>
  <c r="AI655" i="19"/>
  <c r="AE655" i="19"/>
  <c r="U655" i="19"/>
  <c r="AO654" i="19"/>
  <c r="AK654" i="19"/>
  <c r="AI654" i="19"/>
  <c r="AE654" i="19"/>
  <c r="U654" i="19"/>
  <c r="AO653" i="19"/>
  <c r="AK653" i="19"/>
  <c r="AI653" i="19"/>
  <c r="AE653" i="19"/>
  <c r="U653" i="19"/>
  <c r="AO652" i="19"/>
  <c r="AK652" i="19"/>
  <c r="AI652" i="19"/>
  <c r="AE652" i="19"/>
  <c r="U652" i="19"/>
  <c r="AO651" i="19"/>
  <c r="AK651" i="19"/>
  <c r="AI651" i="19"/>
  <c r="AE651" i="19"/>
  <c r="U651" i="19"/>
  <c r="AO650" i="19"/>
  <c r="AK650" i="19"/>
  <c r="AI650" i="19"/>
  <c r="AE650" i="19"/>
  <c r="U650" i="19"/>
  <c r="AO649" i="19"/>
  <c r="AK649" i="19"/>
  <c r="AI649" i="19"/>
  <c r="AE649" i="19"/>
  <c r="U649" i="19"/>
  <c r="AO648" i="19"/>
  <c r="AK648" i="19"/>
  <c r="AI648" i="19"/>
  <c r="AE648" i="19"/>
  <c r="U648" i="19"/>
  <c r="AO647" i="19"/>
  <c r="AK647" i="19"/>
  <c r="AI647" i="19"/>
  <c r="AE647" i="19"/>
  <c r="U647" i="19"/>
  <c r="AO646" i="19"/>
  <c r="AK646" i="19"/>
  <c r="AI646" i="19"/>
  <c r="AE646" i="19"/>
  <c r="U646" i="19"/>
  <c r="AO645" i="19"/>
  <c r="AK645" i="19"/>
  <c r="AI645" i="19"/>
  <c r="AE645" i="19"/>
  <c r="U645" i="19"/>
  <c r="AO644" i="19"/>
  <c r="AK644" i="19"/>
  <c r="AI644" i="19"/>
  <c r="AE644" i="19"/>
  <c r="U644" i="19"/>
  <c r="AO643" i="19"/>
  <c r="AK643" i="19"/>
  <c r="AI643" i="19"/>
  <c r="AE643" i="19"/>
  <c r="U643" i="19"/>
  <c r="AO642" i="19"/>
  <c r="AK642" i="19"/>
  <c r="AI642" i="19"/>
  <c r="AE642" i="19"/>
  <c r="U642" i="19"/>
  <c r="AO641" i="19"/>
  <c r="AK641" i="19"/>
  <c r="AI641" i="19"/>
  <c r="AE641" i="19"/>
  <c r="U641" i="19"/>
  <c r="AO640" i="19"/>
  <c r="AK640" i="19"/>
  <c r="AI640" i="19"/>
  <c r="AE640" i="19"/>
  <c r="U640" i="19"/>
  <c r="AO639" i="19"/>
  <c r="AK639" i="19"/>
  <c r="AI639" i="19"/>
  <c r="AE639" i="19"/>
  <c r="U639" i="19"/>
  <c r="AO638" i="19"/>
  <c r="AK638" i="19"/>
  <c r="AI638" i="19"/>
  <c r="AE638" i="19"/>
  <c r="U638" i="19"/>
  <c r="AO637" i="19"/>
  <c r="AK637" i="19"/>
  <c r="AI637" i="19"/>
  <c r="AE637" i="19"/>
  <c r="U637" i="19"/>
  <c r="AO636" i="19"/>
  <c r="AK636" i="19"/>
  <c r="AI636" i="19"/>
  <c r="AE636" i="19"/>
  <c r="U636" i="19"/>
  <c r="AO635" i="19"/>
  <c r="AK635" i="19"/>
  <c r="AI635" i="19"/>
  <c r="AE635" i="19"/>
  <c r="U635" i="19"/>
  <c r="AO634" i="19"/>
  <c r="AK634" i="19"/>
  <c r="AI634" i="19"/>
  <c r="AE634" i="19"/>
  <c r="U634" i="19"/>
  <c r="AO633" i="19"/>
  <c r="AK633" i="19"/>
  <c r="AI633" i="19"/>
  <c r="AE633" i="19"/>
  <c r="U633" i="19"/>
  <c r="AO632" i="19"/>
  <c r="AK632" i="19"/>
  <c r="AI632" i="19"/>
  <c r="AE632" i="19"/>
  <c r="U632" i="19"/>
  <c r="AO631" i="19"/>
  <c r="AK631" i="19"/>
  <c r="AI631" i="19"/>
  <c r="AE631" i="19"/>
  <c r="U631" i="19"/>
  <c r="AO630" i="19"/>
  <c r="AK630" i="19"/>
  <c r="AI630" i="19"/>
  <c r="AE630" i="19"/>
  <c r="U630" i="19"/>
  <c r="AO629" i="19"/>
  <c r="AK629" i="19"/>
  <c r="AI629" i="19"/>
  <c r="AE629" i="19"/>
  <c r="U629" i="19"/>
  <c r="AO628" i="19"/>
  <c r="AK628" i="19"/>
  <c r="AI628" i="19"/>
  <c r="AE628" i="19"/>
  <c r="U628" i="19"/>
  <c r="AO627" i="19"/>
  <c r="AK627" i="19"/>
  <c r="AI627" i="19"/>
  <c r="AE627" i="19"/>
  <c r="U627" i="19"/>
  <c r="AO626" i="19"/>
  <c r="AK626" i="19"/>
  <c r="AI626" i="19"/>
  <c r="AE626" i="19"/>
  <c r="U626" i="19"/>
  <c r="AO625" i="19"/>
  <c r="AK625" i="19"/>
  <c r="AN625" i="19" s="1"/>
  <c r="AI625" i="19"/>
  <c r="AE625" i="19"/>
  <c r="U625" i="19"/>
  <c r="AO624" i="19"/>
  <c r="AK624" i="19"/>
  <c r="AI624" i="19"/>
  <c r="AE624" i="19"/>
  <c r="U624" i="19"/>
  <c r="AO623" i="19"/>
  <c r="AK623" i="19"/>
  <c r="AI623" i="19"/>
  <c r="AE623" i="19"/>
  <c r="U623" i="19"/>
  <c r="AO622" i="19"/>
  <c r="AK622" i="19"/>
  <c r="AI622" i="19"/>
  <c r="AE622" i="19"/>
  <c r="U622" i="19"/>
  <c r="AO621" i="19"/>
  <c r="AK621" i="19"/>
  <c r="AI621" i="19"/>
  <c r="AE621" i="19"/>
  <c r="U621" i="19"/>
  <c r="AO620" i="19"/>
  <c r="AK620" i="19"/>
  <c r="AI620" i="19"/>
  <c r="AE620" i="19"/>
  <c r="U620" i="19"/>
  <c r="AO619" i="19"/>
  <c r="AK619" i="19"/>
  <c r="AI619" i="19"/>
  <c r="AE619" i="19"/>
  <c r="U619" i="19"/>
  <c r="AO618" i="19"/>
  <c r="AK618" i="19"/>
  <c r="AI618" i="19"/>
  <c r="AE618" i="19"/>
  <c r="U618" i="19"/>
  <c r="AO617" i="19"/>
  <c r="AK617" i="19"/>
  <c r="AI617" i="19"/>
  <c r="AE617" i="19"/>
  <c r="U617" i="19"/>
  <c r="AO616" i="19"/>
  <c r="AK616" i="19"/>
  <c r="AI616" i="19"/>
  <c r="AE616" i="19"/>
  <c r="U616" i="19"/>
  <c r="AO615" i="19"/>
  <c r="AK615" i="19"/>
  <c r="AI615" i="19"/>
  <c r="AE615" i="19"/>
  <c r="U615" i="19"/>
  <c r="AO614" i="19"/>
  <c r="AK614" i="19"/>
  <c r="AI614" i="19"/>
  <c r="AE614" i="19"/>
  <c r="U614" i="19"/>
  <c r="AO613" i="19"/>
  <c r="AK613" i="19"/>
  <c r="AI613" i="19"/>
  <c r="AE613" i="19"/>
  <c r="U613" i="19"/>
  <c r="AO612" i="19"/>
  <c r="AK612" i="19"/>
  <c r="AI612" i="19"/>
  <c r="AE612" i="19"/>
  <c r="U612" i="19"/>
  <c r="AO611" i="19"/>
  <c r="AK611" i="19"/>
  <c r="AI611" i="19"/>
  <c r="AE611" i="19"/>
  <c r="U611" i="19"/>
  <c r="AO610" i="19"/>
  <c r="AK610" i="19"/>
  <c r="AI610" i="19"/>
  <c r="AE610" i="19"/>
  <c r="U610" i="19"/>
  <c r="AO609" i="19"/>
  <c r="AK609" i="19"/>
  <c r="AI609" i="19"/>
  <c r="AE609" i="19"/>
  <c r="U609" i="19"/>
  <c r="AO608" i="19"/>
  <c r="AK608" i="19"/>
  <c r="AI608" i="19"/>
  <c r="AE608" i="19"/>
  <c r="U608" i="19"/>
  <c r="AO607" i="19"/>
  <c r="AK607" i="19"/>
  <c r="AI607" i="19"/>
  <c r="AE607" i="19"/>
  <c r="U607" i="19"/>
  <c r="AO606" i="19"/>
  <c r="AK606" i="19"/>
  <c r="AI606" i="19"/>
  <c r="AE606" i="19"/>
  <c r="U606" i="19"/>
  <c r="AO605" i="19"/>
  <c r="AK605" i="19"/>
  <c r="AI605" i="19"/>
  <c r="AE605" i="19"/>
  <c r="U605" i="19"/>
  <c r="AO604" i="19"/>
  <c r="AK604" i="19"/>
  <c r="AI604" i="19"/>
  <c r="AE604" i="19"/>
  <c r="U604" i="19"/>
  <c r="AO603" i="19"/>
  <c r="AK603" i="19"/>
  <c r="AI603" i="19"/>
  <c r="AE603" i="19"/>
  <c r="U603" i="19"/>
  <c r="AO602" i="19"/>
  <c r="AK602" i="19"/>
  <c r="AI602" i="19"/>
  <c r="AE602" i="19"/>
  <c r="U602" i="19"/>
  <c r="AO601" i="19"/>
  <c r="AK601" i="19"/>
  <c r="AI601" i="19"/>
  <c r="AE601" i="19"/>
  <c r="U601" i="19"/>
  <c r="AO600" i="19"/>
  <c r="AK600" i="19"/>
  <c r="AI600" i="19"/>
  <c r="AE600" i="19"/>
  <c r="U600" i="19"/>
  <c r="AO599" i="19"/>
  <c r="AK599" i="19"/>
  <c r="AI599" i="19"/>
  <c r="AE599" i="19"/>
  <c r="U599" i="19"/>
  <c r="AO598" i="19"/>
  <c r="AK598" i="19"/>
  <c r="AI598" i="19"/>
  <c r="AE598" i="19"/>
  <c r="U598" i="19"/>
  <c r="AO597" i="19"/>
  <c r="AK597" i="19"/>
  <c r="AI597" i="19"/>
  <c r="AE597" i="19"/>
  <c r="U597" i="19"/>
  <c r="AO596" i="19"/>
  <c r="AK596" i="19"/>
  <c r="AI596" i="19"/>
  <c r="AE596" i="19"/>
  <c r="U596" i="19"/>
  <c r="AO595" i="19"/>
  <c r="AK595" i="19"/>
  <c r="AI595" i="19"/>
  <c r="AE595" i="19"/>
  <c r="U595" i="19"/>
  <c r="AO594" i="19"/>
  <c r="AK594" i="19"/>
  <c r="AI594" i="19"/>
  <c r="AE594" i="19"/>
  <c r="U594" i="19"/>
  <c r="AO593" i="19"/>
  <c r="AK593" i="19"/>
  <c r="AI593" i="19"/>
  <c r="AE593" i="19"/>
  <c r="U593" i="19"/>
  <c r="AO592" i="19"/>
  <c r="AK592" i="19"/>
  <c r="AI592" i="19"/>
  <c r="AE592" i="19"/>
  <c r="U592" i="19"/>
  <c r="AO591" i="19"/>
  <c r="AK591" i="19"/>
  <c r="AI591" i="19"/>
  <c r="AE591" i="19"/>
  <c r="U591" i="19"/>
  <c r="AO590" i="19"/>
  <c r="AK590" i="19"/>
  <c r="AI590" i="19"/>
  <c r="AE590" i="19"/>
  <c r="U590" i="19"/>
  <c r="AO589" i="19"/>
  <c r="AK589" i="19"/>
  <c r="AI589" i="19"/>
  <c r="AE589" i="19"/>
  <c r="U589" i="19"/>
  <c r="AO588" i="19"/>
  <c r="AK588" i="19"/>
  <c r="AI588" i="19"/>
  <c r="AE588" i="19"/>
  <c r="U588" i="19"/>
  <c r="AO587" i="19"/>
  <c r="AK587" i="19"/>
  <c r="AI587" i="19"/>
  <c r="AE587" i="19"/>
  <c r="U587" i="19"/>
  <c r="AO586" i="19"/>
  <c r="AK586" i="19"/>
  <c r="AI586" i="19"/>
  <c r="AE586" i="19"/>
  <c r="U586" i="19"/>
  <c r="AO585" i="19"/>
  <c r="AK585" i="19"/>
  <c r="AI585" i="19"/>
  <c r="AE585" i="19"/>
  <c r="U585" i="19"/>
  <c r="AO584" i="19"/>
  <c r="AK584" i="19"/>
  <c r="AI584" i="19"/>
  <c r="AE584" i="19"/>
  <c r="U584" i="19"/>
  <c r="AO583" i="19"/>
  <c r="AK583" i="19"/>
  <c r="AI583" i="19"/>
  <c r="AE583" i="19"/>
  <c r="U583" i="19"/>
  <c r="AO582" i="19"/>
  <c r="AK582" i="19"/>
  <c r="AI582" i="19"/>
  <c r="AE582" i="19"/>
  <c r="U582" i="19"/>
  <c r="AO581" i="19"/>
  <c r="AK581" i="19"/>
  <c r="AI581" i="19"/>
  <c r="AE581" i="19"/>
  <c r="U581" i="19"/>
  <c r="AO580" i="19"/>
  <c r="AK580" i="19"/>
  <c r="AI580" i="19"/>
  <c r="AE580" i="19"/>
  <c r="U580" i="19"/>
  <c r="AO579" i="19"/>
  <c r="AK579" i="19"/>
  <c r="AI579" i="19"/>
  <c r="AE579" i="19"/>
  <c r="U579" i="19"/>
  <c r="AO578" i="19"/>
  <c r="AK578" i="19"/>
  <c r="AI578" i="19"/>
  <c r="AE578" i="19"/>
  <c r="U578" i="19"/>
  <c r="AO577" i="19"/>
  <c r="AK577" i="19"/>
  <c r="AI577" i="19"/>
  <c r="AE577" i="19"/>
  <c r="U577" i="19"/>
  <c r="AO576" i="19"/>
  <c r="AK576" i="19"/>
  <c r="AI576" i="19"/>
  <c r="AE576" i="19"/>
  <c r="U576" i="19"/>
  <c r="AO575" i="19"/>
  <c r="AK575" i="19"/>
  <c r="AI575" i="19"/>
  <c r="AE575" i="19"/>
  <c r="U575" i="19"/>
  <c r="AO574" i="19"/>
  <c r="AK574" i="19"/>
  <c r="AI574" i="19"/>
  <c r="AE574" i="19"/>
  <c r="U574" i="19"/>
  <c r="AO573" i="19"/>
  <c r="AK573" i="19"/>
  <c r="AI573" i="19"/>
  <c r="AE573" i="19"/>
  <c r="U573" i="19"/>
  <c r="AO572" i="19"/>
  <c r="AK572" i="19"/>
  <c r="AI572" i="19"/>
  <c r="AE572" i="19"/>
  <c r="U572" i="19"/>
  <c r="AO571" i="19"/>
  <c r="AK571" i="19"/>
  <c r="AI571" i="19"/>
  <c r="AE571" i="19"/>
  <c r="U571" i="19"/>
  <c r="AO570" i="19"/>
  <c r="AK570" i="19"/>
  <c r="AI570" i="19"/>
  <c r="AE570" i="19"/>
  <c r="U570" i="19"/>
  <c r="AO569" i="19"/>
  <c r="AK569" i="19"/>
  <c r="AI569" i="19"/>
  <c r="AE569" i="19"/>
  <c r="U569" i="19"/>
  <c r="AO568" i="19"/>
  <c r="AK568" i="19"/>
  <c r="AI568" i="19"/>
  <c r="AE568" i="19"/>
  <c r="U568" i="19"/>
  <c r="AO567" i="19"/>
  <c r="AK567" i="19"/>
  <c r="AI567" i="19"/>
  <c r="AE567" i="19"/>
  <c r="U567" i="19"/>
  <c r="AO566" i="19"/>
  <c r="AK566" i="19"/>
  <c r="AI566" i="19"/>
  <c r="AE566" i="19"/>
  <c r="U566" i="19"/>
  <c r="AO565" i="19"/>
  <c r="AK565" i="19"/>
  <c r="AI565" i="19"/>
  <c r="AE565" i="19"/>
  <c r="U565" i="19"/>
  <c r="AO564" i="19"/>
  <c r="AK564" i="19"/>
  <c r="AI564" i="19"/>
  <c r="AE564" i="19"/>
  <c r="U564" i="19"/>
  <c r="AO563" i="19"/>
  <c r="AK563" i="19"/>
  <c r="AI563" i="19"/>
  <c r="AE563" i="19"/>
  <c r="U563" i="19"/>
  <c r="AO562" i="19"/>
  <c r="AK562" i="19"/>
  <c r="AI562" i="19"/>
  <c r="AE562" i="19"/>
  <c r="U562" i="19"/>
  <c r="AO561" i="19"/>
  <c r="AK561" i="19"/>
  <c r="AI561" i="19"/>
  <c r="AE561" i="19"/>
  <c r="U561" i="19"/>
  <c r="AO560" i="19"/>
  <c r="AK560" i="19"/>
  <c r="AI560" i="19"/>
  <c r="AE560" i="19"/>
  <c r="U560" i="19"/>
  <c r="AO559" i="19"/>
  <c r="AK559" i="19"/>
  <c r="AI559" i="19"/>
  <c r="AE559" i="19"/>
  <c r="U559" i="19"/>
  <c r="AO558" i="19"/>
  <c r="AK558" i="19"/>
  <c r="AI558" i="19"/>
  <c r="AE558" i="19"/>
  <c r="U558" i="19"/>
  <c r="AO557" i="19"/>
  <c r="AK557" i="19"/>
  <c r="AI557" i="19"/>
  <c r="AE557" i="19"/>
  <c r="U557" i="19"/>
  <c r="AO556" i="19"/>
  <c r="AK556" i="19"/>
  <c r="AI556" i="19"/>
  <c r="AE556" i="19"/>
  <c r="U556" i="19"/>
  <c r="AO555" i="19"/>
  <c r="AK555" i="19"/>
  <c r="AI555" i="19"/>
  <c r="AE555" i="19"/>
  <c r="U555" i="19"/>
  <c r="AO554" i="19"/>
  <c r="AK554" i="19"/>
  <c r="AI554" i="19"/>
  <c r="AE554" i="19"/>
  <c r="U554" i="19"/>
  <c r="AO553" i="19"/>
  <c r="AK553" i="19"/>
  <c r="AI553" i="19"/>
  <c r="AE553" i="19"/>
  <c r="U553" i="19"/>
  <c r="AO552" i="19"/>
  <c r="AK552" i="19"/>
  <c r="AI552" i="19"/>
  <c r="AE552" i="19"/>
  <c r="U552" i="19"/>
  <c r="AO551" i="19"/>
  <c r="AK551" i="19"/>
  <c r="AI551" i="19"/>
  <c r="AE551" i="19"/>
  <c r="U551" i="19"/>
  <c r="AO550" i="19"/>
  <c r="AK550" i="19"/>
  <c r="AI550" i="19"/>
  <c r="AE550" i="19"/>
  <c r="U550" i="19"/>
  <c r="AO549" i="19"/>
  <c r="AK549" i="19"/>
  <c r="AI549" i="19"/>
  <c r="AE549" i="19"/>
  <c r="U549" i="19"/>
  <c r="AO548" i="19"/>
  <c r="AK548" i="19"/>
  <c r="AI548" i="19"/>
  <c r="AE548" i="19"/>
  <c r="U548" i="19"/>
  <c r="AO547" i="19"/>
  <c r="AK547" i="19"/>
  <c r="AI547" i="19"/>
  <c r="AE547" i="19"/>
  <c r="U547" i="19"/>
  <c r="AO546" i="19"/>
  <c r="AK546" i="19"/>
  <c r="AI546" i="19"/>
  <c r="AE546" i="19"/>
  <c r="U546" i="19"/>
  <c r="AO545" i="19"/>
  <c r="AK545" i="19"/>
  <c r="AI545" i="19"/>
  <c r="AE545" i="19"/>
  <c r="U545" i="19"/>
  <c r="AO544" i="19"/>
  <c r="AK544" i="19"/>
  <c r="AI544" i="19"/>
  <c r="AE544" i="19"/>
  <c r="U544" i="19"/>
  <c r="AO543" i="19"/>
  <c r="AK543" i="19"/>
  <c r="AI543" i="19"/>
  <c r="AE543" i="19"/>
  <c r="U543" i="19"/>
  <c r="AO542" i="19"/>
  <c r="AK542" i="19"/>
  <c r="AI542" i="19"/>
  <c r="AE542" i="19"/>
  <c r="U542" i="19"/>
  <c r="AO541" i="19"/>
  <c r="AK541" i="19"/>
  <c r="AI541" i="19"/>
  <c r="AE541" i="19"/>
  <c r="U541" i="19"/>
  <c r="AO540" i="19"/>
  <c r="AK540" i="19"/>
  <c r="AI540" i="19"/>
  <c r="AE540" i="19"/>
  <c r="U540" i="19"/>
  <c r="AO539" i="19"/>
  <c r="AK539" i="19"/>
  <c r="AI539" i="19"/>
  <c r="AE539" i="19"/>
  <c r="U539" i="19"/>
  <c r="AO538" i="19"/>
  <c r="AK538" i="19"/>
  <c r="AI538" i="19"/>
  <c r="AE538" i="19"/>
  <c r="U538" i="19"/>
  <c r="AO537" i="19"/>
  <c r="AK537" i="19"/>
  <c r="AI537" i="19"/>
  <c r="AE537" i="19"/>
  <c r="U537" i="19"/>
  <c r="AO536" i="19"/>
  <c r="AK536" i="19"/>
  <c r="AI536" i="19"/>
  <c r="AE536" i="19"/>
  <c r="U536" i="19"/>
  <c r="AO535" i="19"/>
  <c r="AK535" i="19"/>
  <c r="AI535" i="19"/>
  <c r="AE535" i="19"/>
  <c r="U535" i="19"/>
  <c r="AO534" i="19"/>
  <c r="AK534" i="19"/>
  <c r="AI534" i="19"/>
  <c r="AE534" i="19"/>
  <c r="U534" i="19"/>
  <c r="AO533" i="19"/>
  <c r="AK533" i="19"/>
  <c r="AI533" i="19"/>
  <c r="AE533" i="19"/>
  <c r="U533" i="19"/>
  <c r="AO532" i="19"/>
  <c r="AK532" i="19"/>
  <c r="AI532" i="19"/>
  <c r="AE532" i="19"/>
  <c r="U532" i="19"/>
  <c r="AO531" i="19"/>
  <c r="AK531" i="19"/>
  <c r="AI531" i="19"/>
  <c r="AE531" i="19"/>
  <c r="U531" i="19"/>
  <c r="AO530" i="19"/>
  <c r="AK530" i="19"/>
  <c r="AI530" i="19"/>
  <c r="AE530" i="19"/>
  <c r="U530" i="19"/>
  <c r="AO529" i="19"/>
  <c r="AK529" i="19"/>
  <c r="AI529" i="19"/>
  <c r="AE529" i="19"/>
  <c r="U529" i="19"/>
  <c r="AO528" i="19"/>
  <c r="AK528" i="19"/>
  <c r="AI528" i="19"/>
  <c r="AE528" i="19"/>
  <c r="U528" i="19"/>
  <c r="AO527" i="19"/>
  <c r="AK527" i="19"/>
  <c r="AI527" i="19"/>
  <c r="AE527" i="19"/>
  <c r="U527" i="19"/>
  <c r="AO526" i="19"/>
  <c r="AK526" i="19"/>
  <c r="AI526" i="19"/>
  <c r="AE526" i="19"/>
  <c r="U526" i="19"/>
  <c r="AO525" i="19"/>
  <c r="AK525" i="19"/>
  <c r="AI525" i="19"/>
  <c r="AE525" i="19"/>
  <c r="U525" i="19"/>
  <c r="AO524" i="19"/>
  <c r="AK524" i="19"/>
  <c r="AI524" i="19"/>
  <c r="AE524" i="19"/>
  <c r="U524" i="19"/>
  <c r="AO523" i="19"/>
  <c r="AK523" i="19"/>
  <c r="AI523" i="19"/>
  <c r="AE523" i="19"/>
  <c r="U523" i="19"/>
  <c r="AO522" i="19"/>
  <c r="AK522" i="19"/>
  <c r="AI522" i="19"/>
  <c r="AE522" i="19"/>
  <c r="U522" i="19"/>
  <c r="AO521" i="19"/>
  <c r="AK521" i="19"/>
  <c r="AI521" i="19"/>
  <c r="AE521" i="19"/>
  <c r="U521" i="19"/>
  <c r="AO520" i="19"/>
  <c r="AK520" i="19"/>
  <c r="AI520" i="19"/>
  <c r="AE520" i="19"/>
  <c r="U520" i="19"/>
  <c r="AO519" i="19"/>
  <c r="AK519" i="19"/>
  <c r="AI519" i="19"/>
  <c r="AE519" i="19"/>
  <c r="U519" i="19"/>
  <c r="AO518" i="19"/>
  <c r="AK518" i="19"/>
  <c r="AI518" i="19"/>
  <c r="AE518" i="19"/>
  <c r="U518" i="19"/>
  <c r="AO517" i="19"/>
  <c r="AK517" i="19"/>
  <c r="AI517" i="19"/>
  <c r="AE517" i="19"/>
  <c r="U517" i="19"/>
  <c r="AO516" i="19"/>
  <c r="AK516" i="19"/>
  <c r="AI516" i="19"/>
  <c r="AE516" i="19"/>
  <c r="U516" i="19"/>
  <c r="AO515" i="19"/>
  <c r="AK515" i="19"/>
  <c r="AI515" i="19"/>
  <c r="AE515" i="19"/>
  <c r="U515" i="19"/>
  <c r="AO514" i="19"/>
  <c r="AK514" i="19"/>
  <c r="AI514" i="19"/>
  <c r="AE514" i="19"/>
  <c r="U514" i="19"/>
  <c r="AO513" i="19"/>
  <c r="AK513" i="19"/>
  <c r="AI513" i="19"/>
  <c r="AE513" i="19"/>
  <c r="U513" i="19"/>
  <c r="AO512" i="19"/>
  <c r="AK512" i="19"/>
  <c r="AI512" i="19"/>
  <c r="AE512" i="19"/>
  <c r="U512" i="19"/>
  <c r="AO511" i="19"/>
  <c r="AK511" i="19"/>
  <c r="AI511" i="19"/>
  <c r="AE511" i="19"/>
  <c r="U511" i="19"/>
  <c r="AO510" i="19"/>
  <c r="AK510" i="19"/>
  <c r="AI510" i="19"/>
  <c r="AE510" i="19"/>
  <c r="U510" i="19"/>
  <c r="AO509" i="19"/>
  <c r="AK509" i="19"/>
  <c r="AI509" i="19"/>
  <c r="AE509" i="19"/>
  <c r="U509" i="19"/>
  <c r="AO508" i="19"/>
  <c r="AK508" i="19"/>
  <c r="AI508" i="19"/>
  <c r="AE508" i="19"/>
  <c r="U508" i="19"/>
  <c r="AO507" i="19"/>
  <c r="AK507" i="19"/>
  <c r="AI507" i="19"/>
  <c r="AE507" i="19"/>
  <c r="U507" i="19"/>
  <c r="AO506" i="19"/>
  <c r="AK506" i="19"/>
  <c r="AI506" i="19"/>
  <c r="AE506" i="19"/>
  <c r="U506" i="19"/>
  <c r="AO505" i="19"/>
  <c r="AK505" i="19"/>
  <c r="AI505" i="19"/>
  <c r="AE505" i="19"/>
  <c r="U505" i="19"/>
  <c r="AO504" i="19"/>
  <c r="AK504" i="19"/>
  <c r="AI504" i="19"/>
  <c r="AE504" i="19"/>
  <c r="U504" i="19"/>
  <c r="AO503" i="19"/>
  <c r="AK503" i="19"/>
  <c r="AI503" i="19"/>
  <c r="AE503" i="19"/>
  <c r="U503" i="19"/>
  <c r="AO502" i="19"/>
  <c r="AK502" i="19"/>
  <c r="AI502" i="19"/>
  <c r="AE502" i="19"/>
  <c r="U502" i="19"/>
  <c r="AO501" i="19"/>
  <c r="AK501" i="19"/>
  <c r="AI501" i="19"/>
  <c r="AE501" i="19"/>
  <c r="U501" i="19"/>
  <c r="AO500" i="19"/>
  <c r="AK500" i="19"/>
  <c r="AI500" i="19"/>
  <c r="AE500" i="19"/>
  <c r="U500" i="19"/>
  <c r="AO499" i="19"/>
  <c r="AK499" i="19"/>
  <c r="AI499" i="19"/>
  <c r="AE499" i="19"/>
  <c r="U499" i="19"/>
  <c r="AO498" i="19"/>
  <c r="AK498" i="19"/>
  <c r="AI498" i="19"/>
  <c r="AE498" i="19"/>
  <c r="U498" i="19"/>
  <c r="AO497" i="19"/>
  <c r="AK497" i="19"/>
  <c r="AI497" i="19"/>
  <c r="AE497" i="19"/>
  <c r="U497" i="19"/>
  <c r="AO496" i="19"/>
  <c r="AK496" i="19"/>
  <c r="AI496" i="19"/>
  <c r="AE496" i="19"/>
  <c r="U496" i="19"/>
  <c r="AO495" i="19"/>
  <c r="AK495" i="19"/>
  <c r="AI495" i="19"/>
  <c r="AE495" i="19"/>
  <c r="U495" i="19"/>
  <c r="AO494" i="19"/>
  <c r="AK494" i="19"/>
  <c r="AI494" i="19"/>
  <c r="AE494" i="19"/>
  <c r="U494" i="19"/>
  <c r="AO493" i="19"/>
  <c r="AK493" i="19"/>
  <c r="AI493" i="19"/>
  <c r="AE493" i="19"/>
  <c r="U493" i="19"/>
  <c r="AO492" i="19"/>
  <c r="AK492" i="19"/>
  <c r="AI492" i="19"/>
  <c r="AE492" i="19"/>
  <c r="U492" i="19"/>
  <c r="AO491" i="19"/>
  <c r="AK491" i="19"/>
  <c r="AI491" i="19"/>
  <c r="AE491" i="19"/>
  <c r="U491" i="19"/>
  <c r="AO490" i="19"/>
  <c r="AK490" i="19"/>
  <c r="AI490" i="19"/>
  <c r="AE490" i="19"/>
  <c r="U490" i="19"/>
  <c r="AO489" i="19"/>
  <c r="AK489" i="19"/>
  <c r="AI489" i="19"/>
  <c r="AE489" i="19"/>
  <c r="U489" i="19"/>
  <c r="AO488" i="19"/>
  <c r="AK488" i="19"/>
  <c r="AI488" i="19"/>
  <c r="AE488" i="19"/>
  <c r="U488" i="19"/>
  <c r="AO487" i="19"/>
  <c r="AK487" i="19"/>
  <c r="AI487" i="19"/>
  <c r="AE487" i="19"/>
  <c r="U487" i="19"/>
  <c r="AO486" i="19"/>
  <c r="AK486" i="19"/>
  <c r="AI486" i="19"/>
  <c r="AE486" i="19"/>
  <c r="U486" i="19"/>
  <c r="AO485" i="19"/>
  <c r="AK485" i="19"/>
  <c r="AI485" i="19"/>
  <c r="AE485" i="19"/>
  <c r="U485" i="19"/>
  <c r="AO484" i="19"/>
  <c r="AK484" i="19"/>
  <c r="AI484" i="19"/>
  <c r="AE484" i="19"/>
  <c r="U484" i="19"/>
  <c r="AO483" i="19"/>
  <c r="AK483" i="19"/>
  <c r="AI483" i="19"/>
  <c r="AE483" i="19"/>
  <c r="U483" i="19"/>
  <c r="AO482" i="19"/>
  <c r="AK482" i="19"/>
  <c r="AI482" i="19"/>
  <c r="AE482" i="19"/>
  <c r="U482" i="19"/>
  <c r="AO481" i="19"/>
  <c r="AK481" i="19"/>
  <c r="AI481" i="19"/>
  <c r="AE481" i="19"/>
  <c r="U481" i="19"/>
  <c r="AO480" i="19"/>
  <c r="AK480" i="19"/>
  <c r="AI480" i="19"/>
  <c r="AE480" i="19"/>
  <c r="U480" i="19"/>
  <c r="AO479" i="19"/>
  <c r="AK479" i="19"/>
  <c r="AI479" i="19"/>
  <c r="AE479" i="19"/>
  <c r="U479" i="19"/>
  <c r="AO478" i="19"/>
  <c r="AK478" i="19"/>
  <c r="AI478" i="19"/>
  <c r="AE478" i="19"/>
  <c r="U478" i="19"/>
  <c r="AO477" i="19"/>
  <c r="AK477" i="19"/>
  <c r="AI477" i="19"/>
  <c r="AE477" i="19"/>
  <c r="U477" i="19"/>
  <c r="AO476" i="19"/>
  <c r="AK476" i="19"/>
  <c r="AI476" i="19"/>
  <c r="AE476" i="19"/>
  <c r="U476" i="19"/>
  <c r="AO475" i="19"/>
  <c r="AK475" i="19"/>
  <c r="AI475" i="19"/>
  <c r="AE475" i="19"/>
  <c r="U475" i="19"/>
  <c r="AO474" i="19"/>
  <c r="AK474" i="19"/>
  <c r="AI474" i="19"/>
  <c r="AE474" i="19"/>
  <c r="U474" i="19"/>
  <c r="AO473" i="19"/>
  <c r="AK473" i="19"/>
  <c r="AI473" i="19"/>
  <c r="AE473" i="19"/>
  <c r="U473" i="19"/>
  <c r="AO472" i="19"/>
  <c r="AK472" i="19"/>
  <c r="AI472" i="19"/>
  <c r="AE472" i="19"/>
  <c r="U472" i="19"/>
  <c r="AO471" i="19"/>
  <c r="AK471" i="19"/>
  <c r="AI471" i="19"/>
  <c r="AE471" i="19"/>
  <c r="U471" i="19"/>
  <c r="AO470" i="19"/>
  <c r="AK470" i="19"/>
  <c r="AI470" i="19"/>
  <c r="AE470" i="19"/>
  <c r="U470" i="19"/>
  <c r="AO469" i="19"/>
  <c r="AK469" i="19"/>
  <c r="AI469" i="19"/>
  <c r="AE469" i="19"/>
  <c r="U469" i="19"/>
  <c r="AO468" i="19"/>
  <c r="AK468" i="19"/>
  <c r="AI468" i="19"/>
  <c r="AE468" i="19"/>
  <c r="U468" i="19"/>
  <c r="AO467" i="19"/>
  <c r="AK467" i="19"/>
  <c r="AI467" i="19"/>
  <c r="AE467" i="19"/>
  <c r="U467" i="19"/>
  <c r="AO466" i="19"/>
  <c r="AK466" i="19"/>
  <c r="AI466" i="19"/>
  <c r="AE466" i="19"/>
  <c r="U466" i="19"/>
  <c r="AO465" i="19"/>
  <c r="AK465" i="19"/>
  <c r="AI465" i="19"/>
  <c r="AE465" i="19"/>
  <c r="U465" i="19"/>
  <c r="AO464" i="19"/>
  <c r="AK464" i="19"/>
  <c r="AI464" i="19"/>
  <c r="AE464" i="19"/>
  <c r="U464" i="19"/>
  <c r="AO463" i="19"/>
  <c r="AK463" i="19"/>
  <c r="AI463" i="19"/>
  <c r="AE463" i="19"/>
  <c r="U463" i="19"/>
  <c r="AO462" i="19"/>
  <c r="AK462" i="19"/>
  <c r="AI462" i="19"/>
  <c r="AE462" i="19"/>
  <c r="U462" i="19"/>
  <c r="AO461" i="19"/>
  <c r="AK461" i="19"/>
  <c r="AI461" i="19"/>
  <c r="AE461" i="19"/>
  <c r="U461" i="19"/>
  <c r="AO460" i="19"/>
  <c r="AK460" i="19"/>
  <c r="AI460" i="19"/>
  <c r="AE460" i="19"/>
  <c r="U460" i="19"/>
  <c r="AO459" i="19"/>
  <c r="AK459" i="19"/>
  <c r="AI459" i="19"/>
  <c r="AE459" i="19"/>
  <c r="U459" i="19"/>
  <c r="AO458" i="19"/>
  <c r="AK458" i="19"/>
  <c r="AI458" i="19"/>
  <c r="AE458" i="19"/>
  <c r="U458" i="19"/>
  <c r="AO457" i="19"/>
  <c r="AK457" i="19"/>
  <c r="AI457" i="19"/>
  <c r="AE457" i="19"/>
  <c r="U457" i="19"/>
  <c r="AO456" i="19"/>
  <c r="AK456" i="19"/>
  <c r="AI456" i="19"/>
  <c r="AE456" i="19"/>
  <c r="U456" i="19"/>
  <c r="AO455" i="19"/>
  <c r="AK455" i="19"/>
  <c r="AI455" i="19"/>
  <c r="AE455" i="19"/>
  <c r="U455" i="19"/>
  <c r="AO454" i="19"/>
  <c r="AK454" i="19"/>
  <c r="AI454" i="19"/>
  <c r="AE454" i="19"/>
  <c r="U454" i="19"/>
  <c r="AO453" i="19"/>
  <c r="AK453" i="19"/>
  <c r="AI453" i="19"/>
  <c r="AE453" i="19"/>
  <c r="U453" i="19"/>
  <c r="AO452" i="19"/>
  <c r="AK452" i="19"/>
  <c r="AI452" i="19"/>
  <c r="AE452" i="19"/>
  <c r="U452" i="19"/>
  <c r="AO451" i="19"/>
  <c r="AK451" i="19"/>
  <c r="AI451" i="19"/>
  <c r="AE451" i="19"/>
  <c r="U451" i="19"/>
  <c r="AO450" i="19"/>
  <c r="AK450" i="19"/>
  <c r="AI450" i="19"/>
  <c r="AE450" i="19"/>
  <c r="U450" i="19"/>
  <c r="AO449" i="19"/>
  <c r="AK449" i="19"/>
  <c r="AI449" i="19"/>
  <c r="AE449" i="19"/>
  <c r="U449" i="19"/>
  <c r="AO448" i="19"/>
  <c r="AK448" i="19"/>
  <c r="AI448" i="19"/>
  <c r="AE448" i="19"/>
  <c r="U448" i="19"/>
  <c r="AO447" i="19"/>
  <c r="AK447" i="19"/>
  <c r="AI447" i="19"/>
  <c r="AE447" i="19"/>
  <c r="U447" i="19"/>
  <c r="AO446" i="19"/>
  <c r="AK446" i="19"/>
  <c r="AI446" i="19"/>
  <c r="AE446" i="19"/>
  <c r="U446" i="19"/>
  <c r="AO445" i="19"/>
  <c r="AK445" i="19"/>
  <c r="AI445" i="19"/>
  <c r="AE445" i="19"/>
  <c r="U445" i="19"/>
  <c r="AO444" i="19"/>
  <c r="AK444" i="19"/>
  <c r="AI444" i="19"/>
  <c r="AE444" i="19"/>
  <c r="U444" i="19"/>
  <c r="AO443" i="19"/>
  <c r="AK443" i="19"/>
  <c r="AI443" i="19"/>
  <c r="AE443" i="19"/>
  <c r="U443" i="19"/>
  <c r="AO442" i="19"/>
  <c r="AK442" i="19"/>
  <c r="AI442" i="19"/>
  <c r="AE442" i="19"/>
  <c r="U442" i="19"/>
  <c r="AO441" i="19"/>
  <c r="AK441" i="19"/>
  <c r="AI441" i="19"/>
  <c r="AE441" i="19"/>
  <c r="U441" i="19"/>
  <c r="AO440" i="19"/>
  <c r="AK440" i="19"/>
  <c r="AI440" i="19"/>
  <c r="AE440" i="19"/>
  <c r="U440" i="19"/>
  <c r="AO439" i="19"/>
  <c r="AK439" i="19"/>
  <c r="AI439" i="19"/>
  <c r="AE439" i="19"/>
  <c r="U439" i="19"/>
  <c r="AO438" i="19"/>
  <c r="AK438" i="19"/>
  <c r="AI438" i="19"/>
  <c r="AE438" i="19"/>
  <c r="U438" i="19"/>
  <c r="AO437" i="19"/>
  <c r="AK437" i="19"/>
  <c r="AI437" i="19"/>
  <c r="AE437" i="19"/>
  <c r="U437" i="19"/>
  <c r="AO436" i="19"/>
  <c r="AK436" i="19"/>
  <c r="AI436" i="19"/>
  <c r="AE436" i="19"/>
  <c r="U436" i="19"/>
  <c r="AO435" i="19"/>
  <c r="AK435" i="19"/>
  <c r="AI435" i="19"/>
  <c r="AE435" i="19"/>
  <c r="U435" i="19"/>
  <c r="AO434" i="19"/>
  <c r="AK434" i="19"/>
  <c r="AI434" i="19"/>
  <c r="AE434" i="19"/>
  <c r="U434" i="19"/>
  <c r="AO433" i="19"/>
  <c r="AK433" i="19"/>
  <c r="AI433" i="19"/>
  <c r="AE433" i="19"/>
  <c r="U433" i="19"/>
  <c r="AO432" i="19"/>
  <c r="AK432" i="19"/>
  <c r="AI432" i="19"/>
  <c r="AE432" i="19"/>
  <c r="U432" i="19"/>
  <c r="AO431" i="19"/>
  <c r="AK431" i="19"/>
  <c r="AI431" i="19"/>
  <c r="AE431" i="19"/>
  <c r="U431" i="19"/>
  <c r="AO430" i="19"/>
  <c r="AK430" i="19"/>
  <c r="AI430" i="19"/>
  <c r="AE430" i="19"/>
  <c r="U430" i="19"/>
  <c r="AO429" i="19"/>
  <c r="AK429" i="19"/>
  <c r="AI429" i="19"/>
  <c r="AE429" i="19"/>
  <c r="U429" i="19"/>
  <c r="AO428" i="19"/>
  <c r="AK428" i="19"/>
  <c r="AI428" i="19"/>
  <c r="AE428" i="19"/>
  <c r="U428" i="19"/>
  <c r="AO427" i="19"/>
  <c r="AK427" i="19"/>
  <c r="AI427" i="19"/>
  <c r="AE427" i="19"/>
  <c r="U427" i="19"/>
  <c r="AO426" i="19"/>
  <c r="AK426" i="19"/>
  <c r="AI426" i="19"/>
  <c r="AE426" i="19"/>
  <c r="U426" i="19"/>
  <c r="AO425" i="19"/>
  <c r="AK425" i="19"/>
  <c r="AI425" i="19"/>
  <c r="AE425" i="19"/>
  <c r="U425" i="19"/>
  <c r="AO424" i="19"/>
  <c r="AK424" i="19"/>
  <c r="AI424" i="19"/>
  <c r="AE424" i="19"/>
  <c r="U424" i="19"/>
  <c r="AO423" i="19"/>
  <c r="AK423" i="19"/>
  <c r="AI423" i="19"/>
  <c r="AE423" i="19"/>
  <c r="U423" i="19"/>
  <c r="AO422" i="19"/>
  <c r="AK422" i="19"/>
  <c r="AI422" i="19"/>
  <c r="AE422" i="19"/>
  <c r="U422" i="19"/>
  <c r="AO421" i="19"/>
  <c r="AK421" i="19"/>
  <c r="AI421" i="19"/>
  <c r="AE421" i="19"/>
  <c r="U421" i="19"/>
  <c r="AO420" i="19"/>
  <c r="AK420" i="19"/>
  <c r="AI420" i="19"/>
  <c r="AE420" i="19"/>
  <c r="U420" i="19"/>
  <c r="AO419" i="19"/>
  <c r="AK419" i="19"/>
  <c r="AI419" i="19"/>
  <c r="AE419" i="19"/>
  <c r="U419" i="19"/>
  <c r="AO418" i="19"/>
  <c r="AK418" i="19"/>
  <c r="AI418" i="19"/>
  <c r="AE418" i="19"/>
  <c r="U418" i="19"/>
  <c r="AO417" i="19"/>
  <c r="AK417" i="19"/>
  <c r="AI417" i="19"/>
  <c r="AE417" i="19"/>
  <c r="U417" i="19"/>
  <c r="AO416" i="19"/>
  <c r="AK416" i="19"/>
  <c r="AI416" i="19"/>
  <c r="AE416" i="19"/>
  <c r="U416" i="19"/>
  <c r="AO415" i="19"/>
  <c r="AK415" i="19"/>
  <c r="AI415" i="19"/>
  <c r="AE415" i="19"/>
  <c r="U415" i="19"/>
  <c r="AO414" i="19"/>
  <c r="AK414" i="19"/>
  <c r="AI414" i="19"/>
  <c r="AE414" i="19"/>
  <c r="U414" i="19"/>
  <c r="AO413" i="19"/>
  <c r="AK413" i="19"/>
  <c r="AI413" i="19"/>
  <c r="AE413" i="19"/>
  <c r="U413" i="19"/>
  <c r="AO412" i="19"/>
  <c r="AK412" i="19"/>
  <c r="AI412" i="19"/>
  <c r="AE412" i="19"/>
  <c r="U412" i="19"/>
  <c r="AO411" i="19"/>
  <c r="AK411" i="19"/>
  <c r="AI411" i="19"/>
  <c r="AE411" i="19"/>
  <c r="U411" i="19"/>
  <c r="AO410" i="19"/>
  <c r="AK410" i="19"/>
  <c r="AI410" i="19"/>
  <c r="AE410" i="19"/>
  <c r="U410" i="19"/>
  <c r="AO409" i="19"/>
  <c r="AK409" i="19"/>
  <c r="AI409" i="19"/>
  <c r="AE409" i="19"/>
  <c r="U409" i="19"/>
  <c r="AO408" i="19"/>
  <c r="AK408" i="19"/>
  <c r="AI408" i="19"/>
  <c r="AE408" i="19"/>
  <c r="U408" i="19"/>
  <c r="AO407" i="19"/>
  <c r="AK407" i="19"/>
  <c r="AI407" i="19"/>
  <c r="AE407" i="19"/>
  <c r="U407" i="19"/>
  <c r="AO406" i="19"/>
  <c r="AK406" i="19"/>
  <c r="AI406" i="19"/>
  <c r="AE406" i="19"/>
  <c r="U406" i="19"/>
  <c r="AO405" i="19"/>
  <c r="AK405" i="19"/>
  <c r="AI405" i="19"/>
  <c r="AE405" i="19"/>
  <c r="U405" i="19"/>
  <c r="AO404" i="19"/>
  <c r="AK404" i="19"/>
  <c r="AI404" i="19"/>
  <c r="AE404" i="19"/>
  <c r="U404" i="19"/>
  <c r="AO403" i="19"/>
  <c r="AK403" i="19"/>
  <c r="AI403" i="19"/>
  <c r="AE403" i="19"/>
  <c r="U403" i="19"/>
  <c r="AO402" i="19"/>
  <c r="AK402" i="19"/>
  <c r="AI402" i="19"/>
  <c r="AE402" i="19"/>
  <c r="U402" i="19"/>
  <c r="AO401" i="19"/>
  <c r="AK401" i="19"/>
  <c r="AI401" i="19"/>
  <c r="AE401" i="19"/>
  <c r="U401" i="19"/>
  <c r="AO400" i="19"/>
  <c r="AK400" i="19"/>
  <c r="AI400" i="19"/>
  <c r="AE400" i="19"/>
  <c r="U400" i="19"/>
  <c r="AO399" i="19"/>
  <c r="AK399" i="19"/>
  <c r="AI399" i="19"/>
  <c r="AE399" i="19"/>
  <c r="U399" i="19"/>
  <c r="AO398" i="19"/>
  <c r="AK398" i="19"/>
  <c r="AI398" i="19"/>
  <c r="AE398" i="19"/>
  <c r="U398" i="19"/>
  <c r="AO397" i="19"/>
  <c r="AK397" i="19"/>
  <c r="AI397" i="19"/>
  <c r="AE397" i="19"/>
  <c r="U397" i="19"/>
  <c r="AO396" i="19"/>
  <c r="AK396" i="19"/>
  <c r="AI396" i="19"/>
  <c r="AE396" i="19"/>
  <c r="U396" i="19"/>
  <c r="AO395" i="19"/>
  <c r="AK395" i="19"/>
  <c r="AI395" i="19"/>
  <c r="AE395" i="19"/>
  <c r="U395" i="19"/>
  <c r="AO394" i="19"/>
  <c r="AK394" i="19"/>
  <c r="AI394" i="19"/>
  <c r="AE394" i="19"/>
  <c r="U394" i="19"/>
  <c r="AO393" i="19"/>
  <c r="AK393" i="19"/>
  <c r="AI393" i="19"/>
  <c r="AE393" i="19"/>
  <c r="U393" i="19"/>
  <c r="AO392" i="19"/>
  <c r="AK392" i="19"/>
  <c r="AI392" i="19"/>
  <c r="AE392" i="19"/>
  <c r="U392" i="19"/>
  <c r="AO391" i="19"/>
  <c r="AK391" i="19"/>
  <c r="AI391" i="19"/>
  <c r="AE391" i="19"/>
  <c r="U391" i="19"/>
  <c r="AO390" i="19"/>
  <c r="AK390" i="19"/>
  <c r="AI390" i="19"/>
  <c r="AE390" i="19"/>
  <c r="U390" i="19"/>
  <c r="AO389" i="19"/>
  <c r="AK389" i="19"/>
  <c r="AI389" i="19"/>
  <c r="AE389" i="19"/>
  <c r="U389" i="19"/>
  <c r="AO388" i="19"/>
  <c r="AK388" i="19"/>
  <c r="AI388" i="19"/>
  <c r="AE388" i="19"/>
  <c r="U388" i="19"/>
  <c r="AO387" i="19"/>
  <c r="AK387" i="19"/>
  <c r="AI387" i="19"/>
  <c r="AE387" i="19"/>
  <c r="U387" i="19"/>
  <c r="AO386" i="19"/>
  <c r="AK386" i="19"/>
  <c r="AI386" i="19"/>
  <c r="AE386" i="19"/>
  <c r="U386" i="19"/>
  <c r="AO385" i="19"/>
  <c r="AK385" i="19"/>
  <c r="AI385" i="19"/>
  <c r="AE385" i="19"/>
  <c r="U385" i="19"/>
  <c r="AO384" i="19"/>
  <c r="AK384" i="19"/>
  <c r="AI384" i="19"/>
  <c r="AE384" i="19"/>
  <c r="U384" i="19"/>
  <c r="AO383" i="19"/>
  <c r="AK383" i="19"/>
  <c r="AI383" i="19"/>
  <c r="AE383" i="19"/>
  <c r="U383" i="19"/>
  <c r="AO382" i="19"/>
  <c r="AK382" i="19"/>
  <c r="AI382" i="19"/>
  <c r="AE382" i="19"/>
  <c r="U382" i="19"/>
  <c r="AO381" i="19"/>
  <c r="AK381" i="19"/>
  <c r="AI381" i="19"/>
  <c r="AE381" i="19"/>
  <c r="U381" i="19"/>
  <c r="AO380" i="19"/>
  <c r="AK380" i="19"/>
  <c r="AI380" i="19"/>
  <c r="AE380" i="19"/>
  <c r="U380" i="19"/>
  <c r="AO379" i="19"/>
  <c r="AK379" i="19"/>
  <c r="AI379" i="19"/>
  <c r="AE379" i="19"/>
  <c r="U379" i="19"/>
  <c r="AO378" i="19"/>
  <c r="AK378" i="19"/>
  <c r="AI378" i="19"/>
  <c r="AE378" i="19"/>
  <c r="U378" i="19"/>
  <c r="AO377" i="19"/>
  <c r="AK377" i="19"/>
  <c r="AI377" i="19"/>
  <c r="AE377" i="19"/>
  <c r="U377" i="19"/>
  <c r="AO376" i="19"/>
  <c r="AK376" i="19"/>
  <c r="AI376" i="19"/>
  <c r="AE376" i="19"/>
  <c r="U376" i="19"/>
  <c r="AO375" i="19"/>
  <c r="AK375" i="19"/>
  <c r="AI375" i="19"/>
  <c r="AE375" i="19"/>
  <c r="U375" i="19"/>
  <c r="AO374" i="19"/>
  <c r="AK374" i="19"/>
  <c r="AI374" i="19"/>
  <c r="AE374" i="19"/>
  <c r="U374" i="19"/>
  <c r="AO373" i="19"/>
  <c r="AK373" i="19"/>
  <c r="AI373" i="19"/>
  <c r="AE373" i="19"/>
  <c r="U373" i="19"/>
  <c r="AO372" i="19"/>
  <c r="AK372" i="19"/>
  <c r="AI372" i="19"/>
  <c r="AE372" i="19"/>
  <c r="U372" i="19"/>
  <c r="AO371" i="19"/>
  <c r="AK371" i="19"/>
  <c r="AI371" i="19"/>
  <c r="AE371" i="19"/>
  <c r="U371" i="19"/>
  <c r="AO370" i="19"/>
  <c r="AK370" i="19"/>
  <c r="AI370" i="19"/>
  <c r="AE370" i="19"/>
  <c r="U370" i="19"/>
  <c r="AO369" i="19"/>
  <c r="AK369" i="19"/>
  <c r="AI369" i="19"/>
  <c r="AE369" i="19"/>
  <c r="U369" i="19"/>
  <c r="AO368" i="19"/>
  <c r="AK368" i="19"/>
  <c r="AI368" i="19"/>
  <c r="AE368" i="19"/>
  <c r="U368" i="19"/>
  <c r="AO367" i="19"/>
  <c r="AK367" i="19"/>
  <c r="AI367" i="19"/>
  <c r="AE367" i="19"/>
  <c r="U367" i="19"/>
  <c r="AO366" i="19"/>
  <c r="AK366" i="19"/>
  <c r="AI366" i="19"/>
  <c r="AE366" i="19"/>
  <c r="U366" i="19"/>
  <c r="AO365" i="19"/>
  <c r="AK365" i="19"/>
  <c r="AI365" i="19"/>
  <c r="AE365" i="19"/>
  <c r="U365" i="19"/>
  <c r="AO364" i="19"/>
  <c r="AK364" i="19"/>
  <c r="AI364" i="19"/>
  <c r="AE364" i="19"/>
  <c r="U364" i="19"/>
  <c r="AO363" i="19"/>
  <c r="AK363" i="19"/>
  <c r="AI363" i="19"/>
  <c r="AE363" i="19"/>
  <c r="U363" i="19"/>
  <c r="AO362" i="19"/>
  <c r="AK362" i="19"/>
  <c r="AI362" i="19"/>
  <c r="AE362" i="19"/>
  <c r="U362" i="19"/>
  <c r="AO361" i="19"/>
  <c r="AK361" i="19"/>
  <c r="AI361" i="19"/>
  <c r="AE361" i="19"/>
  <c r="U361" i="19"/>
  <c r="AO360" i="19"/>
  <c r="AK360" i="19"/>
  <c r="AI360" i="19"/>
  <c r="AE360" i="19"/>
  <c r="U360" i="19"/>
  <c r="AO359" i="19"/>
  <c r="AK359" i="19"/>
  <c r="AI359" i="19"/>
  <c r="AE359" i="19"/>
  <c r="U359" i="19"/>
  <c r="AO358" i="19"/>
  <c r="AK358" i="19"/>
  <c r="AI358" i="19"/>
  <c r="AE358" i="19"/>
  <c r="U358" i="19"/>
  <c r="AO357" i="19"/>
  <c r="AK357" i="19"/>
  <c r="AI357" i="19"/>
  <c r="AE357" i="19"/>
  <c r="U357" i="19"/>
  <c r="AO356" i="19"/>
  <c r="AK356" i="19"/>
  <c r="AI356" i="19"/>
  <c r="AE356" i="19"/>
  <c r="U356" i="19"/>
  <c r="AO355" i="19"/>
  <c r="AK355" i="19"/>
  <c r="AI355" i="19"/>
  <c r="AE355" i="19"/>
  <c r="U355" i="19"/>
  <c r="AO354" i="19"/>
  <c r="AK354" i="19"/>
  <c r="AI354" i="19"/>
  <c r="AE354" i="19"/>
  <c r="U354" i="19"/>
  <c r="AO353" i="19"/>
  <c r="AK353" i="19"/>
  <c r="AI353" i="19"/>
  <c r="AE353" i="19"/>
  <c r="U353" i="19"/>
  <c r="AO352" i="19"/>
  <c r="AK352" i="19"/>
  <c r="AI352" i="19"/>
  <c r="AE352" i="19"/>
  <c r="U352" i="19"/>
  <c r="AO351" i="19"/>
  <c r="AK351" i="19"/>
  <c r="AI351" i="19"/>
  <c r="AE351" i="19"/>
  <c r="U351" i="19"/>
  <c r="AO350" i="19"/>
  <c r="AK350" i="19"/>
  <c r="AI350" i="19"/>
  <c r="AE350" i="19"/>
  <c r="U350" i="19"/>
  <c r="AO349" i="19"/>
  <c r="AK349" i="19"/>
  <c r="AI349" i="19"/>
  <c r="AE349" i="19"/>
  <c r="U349" i="19"/>
  <c r="AO348" i="19"/>
  <c r="AK348" i="19"/>
  <c r="AI348" i="19"/>
  <c r="AE348" i="19"/>
  <c r="U348" i="19"/>
  <c r="AO347" i="19"/>
  <c r="AK347" i="19"/>
  <c r="AI347" i="19"/>
  <c r="AE347" i="19"/>
  <c r="U347" i="19"/>
  <c r="AO346" i="19"/>
  <c r="AK346" i="19"/>
  <c r="AI346" i="19"/>
  <c r="AE346" i="19"/>
  <c r="U346" i="19"/>
  <c r="AO345" i="19"/>
  <c r="AK345" i="19"/>
  <c r="AI345" i="19"/>
  <c r="AE345" i="19"/>
  <c r="U345" i="19"/>
  <c r="AO344" i="19"/>
  <c r="AK344" i="19"/>
  <c r="AI344" i="19"/>
  <c r="AE344" i="19"/>
  <c r="U344" i="19"/>
  <c r="AO343" i="19"/>
  <c r="AK343" i="19"/>
  <c r="AI343" i="19"/>
  <c r="AE343" i="19"/>
  <c r="U343" i="19"/>
  <c r="AO342" i="19"/>
  <c r="AK342" i="19"/>
  <c r="AI342" i="19"/>
  <c r="AE342" i="19"/>
  <c r="U342" i="19"/>
  <c r="AO341" i="19"/>
  <c r="AK341" i="19"/>
  <c r="AI341" i="19"/>
  <c r="AE341" i="19"/>
  <c r="U341" i="19"/>
  <c r="AO340" i="19"/>
  <c r="AK340" i="19"/>
  <c r="AI340" i="19"/>
  <c r="AE340" i="19"/>
  <c r="U340" i="19"/>
  <c r="AO339" i="19"/>
  <c r="AK339" i="19"/>
  <c r="AI339" i="19"/>
  <c r="AE339" i="19"/>
  <c r="U339" i="19"/>
  <c r="AO338" i="19"/>
  <c r="AK338" i="19"/>
  <c r="AI338" i="19"/>
  <c r="AE338" i="19"/>
  <c r="U338" i="19"/>
  <c r="AO337" i="19"/>
  <c r="AK337" i="19"/>
  <c r="AI337" i="19"/>
  <c r="AE337" i="19"/>
  <c r="U337" i="19"/>
  <c r="AO336" i="19"/>
  <c r="AK336" i="19"/>
  <c r="AI336" i="19"/>
  <c r="AE336" i="19"/>
  <c r="U336" i="19"/>
  <c r="AO335" i="19"/>
  <c r="AK335" i="19"/>
  <c r="AI335" i="19"/>
  <c r="AE335" i="19"/>
  <c r="U335" i="19"/>
  <c r="AO334" i="19"/>
  <c r="AK334" i="19"/>
  <c r="AI334" i="19"/>
  <c r="AE334" i="19"/>
  <c r="U334" i="19"/>
  <c r="AO333" i="19"/>
  <c r="AK333" i="19"/>
  <c r="AI333" i="19"/>
  <c r="AE333" i="19"/>
  <c r="U333" i="19"/>
  <c r="AO332" i="19"/>
  <c r="AK332" i="19"/>
  <c r="AI332" i="19"/>
  <c r="AE332" i="19"/>
  <c r="U332" i="19"/>
  <c r="AO331" i="19"/>
  <c r="AK331" i="19"/>
  <c r="AI331" i="19"/>
  <c r="AE331" i="19"/>
  <c r="U331" i="19"/>
  <c r="AO330" i="19"/>
  <c r="AK330" i="19"/>
  <c r="AI330" i="19"/>
  <c r="AE330" i="19"/>
  <c r="U330" i="19"/>
  <c r="AO329" i="19"/>
  <c r="AK329" i="19"/>
  <c r="AI329" i="19"/>
  <c r="AE329" i="19"/>
  <c r="U329" i="19"/>
  <c r="AO328" i="19"/>
  <c r="AK328" i="19"/>
  <c r="AI328" i="19"/>
  <c r="AE328" i="19"/>
  <c r="U328" i="19"/>
  <c r="AO327" i="19"/>
  <c r="AK327" i="19"/>
  <c r="AI327" i="19"/>
  <c r="AE327" i="19"/>
  <c r="U327" i="19"/>
  <c r="AO326" i="19"/>
  <c r="AK326" i="19"/>
  <c r="AI326" i="19"/>
  <c r="AE326" i="19"/>
  <c r="U326" i="19"/>
  <c r="AO325" i="19"/>
  <c r="AK325" i="19"/>
  <c r="AI325" i="19"/>
  <c r="AE325" i="19"/>
  <c r="U325" i="19"/>
  <c r="AO324" i="19"/>
  <c r="AK324" i="19"/>
  <c r="AI324" i="19"/>
  <c r="AE324" i="19"/>
  <c r="U324" i="19"/>
  <c r="AO323" i="19"/>
  <c r="AK323" i="19"/>
  <c r="AI323" i="19"/>
  <c r="AE323" i="19"/>
  <c r="U323" i="19"/>
  <c r="AO322" i="19"/>
  <c r="AK322" i="19"/>
  <c r="AI322" i="19"/>
  <c r="AE322" i="19"/>
  <c r="U322" i="19"/>
  <c r="AO321" i="19"/>
  <c r="AK321" i="19"/>
  <c r="AI321" i="19"/>
  <c r="AE321" i="19"/>
  <c r="U321" i="19"/>
  <c r="AO320" i="19"/>
  <c r="AK320" i="19"/>
  <c r="AI320" i="19"/>
  <c r="AE320" i="19"/>
  <c r="U320" i="19"/>
  <c r="AO319" i="19"/>
  <c r="AK319" i="19"/>
  <c r="AI319" i="19"/>
  <c r="AE319" i="19"/>
  <c r="U319" i="19"/>
  <c r="AO318" i="19"/>
  <c r="AK318" i="19"/>
  <c r="AI318" i="19"/>
  <c r="AE318" i="19"/>
  <c r="U318" i="19"/>
  <c r="AO317" i="19"/>
  <c r="AK317" i="19"/>
  <c r="AI317" i="19"/>
  <c r="AE317" i="19"/>
  <c r="U317" i="19"/>
  <c r="AO316" i="19"/>
  <c r="AK316" i="19"/>
  <c r="AI316" i="19"/>
  <c r="AE316" i="19"/>
  <c r="U316" i="19"/>
  <c r="AO315" i="19"/>
  <c r="AK315" i="19"/>
  <c r="AI315" i="19"/>
  <c r="AE315" i="19"/>
  <c r="U315" i="19"/>
  <c r="AO314" i="19"/>
  <c r="AK314" i="19"/>
  <c r="AI314" i="19"/>
  <c r="AE314" i="19"/>
  <c r="U314" i="19"/>
  <c r="AO313" i="19"/>
  <c r="AK313" i="19"/>
  <c r="AI313" i="19"/>
  <c r="AE313" i="19"/>
  <c r="U313" i="19"/>
  <c r="AO312" i="19"/>
  <c r="AK312" i="19"/>
  <c r="AI312" i="19"/>
  <c r="AE312" i="19"/>
  <c r="U312" i="19"/>
  <c r="AO311" i="19"/>
  <c r="AK311" i="19"/>
  <c r="AI311" i="19"/>
  <c r="AE311" i="19"/>
  <c r="U311" i="19"/>
  <c r="AO310" i="19"/>
  <c r="AK310" i="19"/>
  <c r="AI310" i="19"/>
  <c r="AE310" i="19"/>
  <c r="U310" i="19"/>
  <c r="AO309" i="19"/>
  <c r="AK309" i="19"/>
  <c r="AI309" i="19"/>
  <c r="AE309" i="19"/>
  <c r="U309" i="19"/>
  <c r="AO308" i="19"/>
  <c r="AK308" i="19"/>
  <c r="AI308" i="19"/>
  <c r="AE308" i="19"/>
  <c r="U308" i="19"/>
  <c r="AO307" i="19"/>
  <c r="AK307" i="19"/>
  <c r="AI307" i="19"/>
  <c r="AE307" i="19"/>
  <c r="U307" i="19"/>
  <c r="AO306" i="19"/>
  <c r="AK306" i="19"/>
  <c r="AI306" i="19"/>
  <c r="AE306" i="19"/>
  <c r="U306" i="19"/>
  <c r="AO305" i="19"/>
  <c r="AK305" i="19"/>
  <c r="AI305" i="19"/>
  <c r="AE305" i="19"/>
  <c r="U305" i="19"/>
  <c r="AO304" i="19"/>
  <c r="AK304" i="19"/>
  <c r="AI304" i="19"/>
  <c r="AE304" i="19"/>
  <c r="U304" i="19"/>
  <c r="AO303" i="19"/>
  <c r="AK303" i="19"/>
  <c r="AI303" i="19"/>
  <c r="AE303" i="19"/>
  <c r="U303" i="19"/>
  <c r="AO302" i="19"/>
  <c r="AK302" i="19"/>
  <c r="AI302" i="19"/>
  <c r="AE302" i="19"/>
  <c r="U302" i="19"/>
  <c r="AO301" i="19"/>
  <c r="AK301" i="19"/>
  <c r="AI301" i="19"/>
  <c r="AE301" i="19"/>
  <c r="U301" i="19"/>
  <c r="AO300" i="19"/>
  <c r="AK300" i="19"/>
  <c r="AI300" i="19"/>
  <c r="AE300" i="19"/>
  <c r="U300" i="19"/>
  <c r="AO299" i="19"/>
  <c r="AK299" i="19"/>
  <c r="AI299" i="19"/>
  <c r="AE299" i="19"/>
  <c r="U299" i="19"/>
  <c r="AO298" i="19"/>
  <c r="AK298" i="19"/>
  <c r="AI298" i="19"/>
  <c r="AE298" i="19"/>
  <c r="U298" i="19"/>
  <c r="AO297" i="19"/>
  <c r="AK297" i="19"/>
  <c r="AI297" i="19"/>
  <c r="AE297" i="19"/>
  <c r="U297" i="19"/>
  <c r="AO296" i="19"/>
  <c r="AK296" i="19"/>
  <c r="AI296" i="19"/>
  <c r="AE296" i="19"/>
  <c r="U296" i="19"/>
  <c r="AO295" i="19"/>
  <c r="AK295" i="19"/>
  <c r="AI295" i="19"/>
  <c r="AE295" i="19"/>
  <c r="U295" i="19"/>
  <c r="AO294" i="19"/>
  <c r="AK294" i="19"/>
  <c r="AI294" i="19"/>
  <c r="AE294" i="19"/>
  <c r="U294" i="19"/>
  <c r="AO293" i="19"/>
  <c r="AK293" i="19"/>
  <c r="AI293" i="19"/>
  <c r="AE293" i="19"/>
  <c r="U293" i="19"/>
  <c r="AO292" i="19"/>
  <c r="AK292" i="19"/>
  <c r="AI292" i="19"/>
  <c r="AE292" i="19"/>
  <c r="U292" i="19"/>
  <c r="AO291" i="19"/>
  <c r="AK291" i="19"/>
  <c r="AI291" i="19"/>
  <c r="AE291" i="19"/>
  <c r="U291" i="19"/>
  <c r="AO290" i="19"/>
  <c r="AK290" i="19"/>
  <c r="AI290" i="19"/>
  <c r="AE290" i="19"/>
  <c r="U290" i="19"/>
  <c r="AO289" i="19"/>
  <c r="AK289" i="19"/>
  <c r="AI289" i="19"/>
  <c r="AE289" i="19"/>
  <c r="U289" i="19"/>
  <c r="AO288" i="19"/>
  <c r="AK288" i="19"/>
  <c r="AI288" i="19"/>
  <c r="AE288" i="19"/>
  <c r="U288" i="19"/>
  <c r="AO287" i="19"/>
  <c r="AK287" i="19"/>
  <c r="AI287" i="19"/>
  <c r="AE287" i="19"/>
  <c r="U287" i="19"/>
  <c r="AO286" i="19"/>
  <c r="AK286" i="19"/>
  <c r="AI286" i="19"/>
  <c r="AE286" i="19"/>
  <c r="U286" i="19"/>
  <c r="AO285" i="19"/>
  <c r="AK285" i="19"/>
  <c r="AI285" i="19"/>
  <c r="AE285" i="19"/>
  <c r="U285" i="19"/>
  <c r="AO284" i="19"/>
  <c r="AK284" i="19"/>
  <c r="AI284" i="19"/>
  <c r="AE284" i="19"/>
  <c r="U284" i="19"/>
  <c r="AO283" i="19"/>
  <c r="AK283" i="19"/>
  <c r="AI283" i="19"/>
  <c r="AE283" i="19"/>
  <c r="U283" i="19"/>
  <c r="AO282" i="19"/>
  <c r="AK282" i="19"/>
  <c r="AI282" i="19"/>
  <c r="AE282" i="19"/>
  <c r="U282" i="19"/>
  <c r="AO281" i="19"/>
  <c r="AK281" i="19"/>
  <c r="AI281" i="19"/>
  <c r="AE281" i="19"/>
  <c r="U281" i="19"/>
  <c r="AO280" i="19"/>
  <c r="AK280" i="19"/>
  <c r="AI280" i="19"/>
  <c r="AE280" i="19"/>
  <c r="U280" i="19"/>
  <c r="AO279" i="19"/>
  <c r="AK279" i="19"/>
  <c r="AI279" i="19"/>
  <c r="AE279" i="19"/>
  <c r="U279" i="19"/>
  <c r="AO278" i="19"/>
  <c r="AK278" i="19"/>
  <c r="AI278" i="19"/>
  <c r="AE278" i="19"/>
  <c r="U278" i="19"/>
  <c r="AO277" i="19"/>
  <c r="AK277" i="19"/>
  <c r="AI277" i="19"/>
  <c r="AE277" i="19"/>
  <c r="U277" i="19"/>
  <c r="AO276" i="19"/>
  <c r="AK276" i="19"/>
  <c r="AI276" i="19"/>
  <c r="AE276" i="19"/>
  <c r="U276" i="19"/>
  <c r="AO275" i="19"/>
  <c r="AK275" i="19"/>
  <c r="AI275" i="19"/>
  <c r="AE275" i="19"/>
  <c r="U275" i="19"/>
  <c r="AO274" i="19"/>
  <c r="AK274" i="19"/>
  <c r="AI274" i="19"/>
  <c r="AE274" i="19"/>
  <c r="U274" i="19"/>
  <c r="AO273" i="19"/>
  <c r="AK273" i="19"/>
  <c r="AI273" i="19"/>
  <c r="AE273" i="19"/>
  <c r="U273" i="19"/>
  <c r="AO272" i="19"/>
  <c r="AK272" i="19"/>
  <c r="AI272" i="19"/>
  <c r="AE272" i="19"/>
  <c r="U272" i="19"/>
  <c r="AO271" i="19"/>
  <c r="AK271" i="19"/>
  <c r="AI271" i="19"/>
  <c r="AE271" i="19"/>
  <c r="U271" i="19"/>
  <c r="AO270" i="19"/>
  <c r="AK270" i="19"/>
  <c r="AI270" i="19"/>
  <c r="AE270" i="19"/>
  <c r="U270" i="19"/>
  <c r="AO269" i="19"/>
  <c r="AK269" i="19"/>
  <c r="AI269" i="19"/>
  <c r="AE269" i="19"/>
  <c r="U269" i="19"/>
  <c r="AO268" i="19"/>
  <c r="AK268" i="19"/>
  <c r="AI268" i="19"/>
  <c r="AE268" i="19"/>
  <c r="U268" i="19"/>
  <c r="AO267" i="19"/>
  <c r="AK267" i="19"/>
  <c r="AI267" i="19"/>
  <c r="AE267" i="19"/>
  <c r="U267" i="19"/>
  <c r="AO266" i="19"/>
  <c r="AK266" i="19"/>
  <c r="AI266" i="19"/>
  <c r="AE266" i="19"/>
  <c r="U266" i="19"/>
  <c r="AO265" i="19"/>
  <c r="AK265" i="19"/>
  <c r="AI265" i="19"/>
  <c r="AE265" i="19"/>
  <c r="U265" i="19"/>
  <c r="AO264" i="19"/>
  <c r="AK264" i="19"/>
  <c r="AI264" i="19"/>
  <c r="AE264" i="19"/>
  <c r="U264" i="19"/>
  <c r="AO263" i="19"/>
  <c r="AK263" i="19"/>
  <c r="AI263" i="19"/>
  <c r="AE263" i="19"/>
  <c r="U263" i="19"/>
  <c r="AO262" i="19"/>
  <c r="AK262" i="19"/>
  <c r="AI262" i="19"/>
  <c r="AE262" i="19"/>
  <c r="U262" i="19"/>
  <c r="AO261" i="19"/>
  <c r="AK261" i="19"/>
  <c r="AI261" i="19"/>
  <c r="AE261" i="19"/>
  <c r="U261" i="19"/>
  <c r="AO260" i="19"/>
  <c r="AK260" i="19"/>
  <c r="AI260" i="19"/>
  <c r="AE260" i="19"/>
  <c r="U260" i="19"/>
  <c r="AO259" i="19"/>
  <c r="AK259" i="19"/>
  <c r="AI259" i="19"/>
  <c r="AE259" i="19"/>
  <c r="U259" i="19"/>
  <c r="AO258" i="19"/>
  <c r="AK258" i="19"/>
  <c r="AI258" i="19"/>
  <c r="AE258" i="19"/>
  <c r="U258" i="19"/>
  <c r="AO257" i="19"/>
  <c r="AK257" i="19"/>
  <c r="AI257" i="19"/>
  <c r="AE257" i="19"/>
  <c r="U257" i="19"/>
  <c r="AO256" i="19"/>
  <c r="AK256" i="19"/>
  <c r="AI256" i="19"/>
  <c r="AE256" i="19"/>
  <c r="U256" i="19"/>
  <c r="AO255" i="19"/>
  <c r="AK255" i="19"/>
  <c r="AI255" i="19"/>
  <c r="AE255" i="19"/>
  <c r="U255" i="19"/>
  <c r="AO254" i="19"/>
  <c r="AK254" i="19"/>
  <c r="AI254" i="19"/>
  <c r="AE254" i="19"/>
  <c r="U254" i="19"/>
  <c r="AO253" i="19"/>
  <c r="AK253" i="19"/>
  <c r="AI253" i="19"/>
  <c r="AE253" i="19"/>
  <c r="U253" i="19"/>
  <c r="AO252" i="19"/>
  <c r="AK252" i="19"/>
  <c r="AI252" i="19"/>
  <c r="AE252" i="19"/>
  <c r="U252" i="19"/>
  <c r="AO251" i="19"/>
  <c r="AK251" i="19"/>
  <c r="AI251" i="19"/>
  <c r="AE251" i="19"/>
  <c r="U251" i="19"/>
  <c r="AO250" i="19"/>
  <c r="AK250" i="19"/>
  <c r="AI250" i="19"/>
  <c r="AE250" i="19"/>
  <c r="U250" i="19"/>
  <c r="AO249" i="19"/>
  <c r="AK249" i="19"/>
  <c r="AI249" i="19"/>
  <c r="AE249" i="19"/>
  <c r="U249" i="19"/>
  <c r="AO248" i="19"/>
  <c r="AK248" i="19"/>
  <c r="AI248" i="19"/>
  <c r="AE248" i="19"/>
  <c r="U248" i="19"/>
  <c r="AO247" i="19"/>
  <c r="AK247" i="19"/>
  <c r="AI247" i="19"/>
  <c r="AE247" i="19"/>
  <c r="U247" i="19"/>
  <c r="AO246" i="19"/>
  <c r="AK246" i="19"/>
  <c r="AI246" i="19"/>
  <c r="AE246" i="19"/>
  <c r="U246" i="19"/>
  <c r="AO245" i="19"/>
  <c r="AK245" i="19"/>
  <c r="AI245" i="19"/>
  <c r="AE245" i="19"/>
  <c r="U245" i="19"/>
  <c r="AO244" i="19"/>
  <c r="AK244" i="19"/>
  <c r="AI244" i="19"/>
  <c r="AE244" i="19"/>
  <c r="U244" i="19"/>
  <c r="AO243" i="19"/>
  <c r="AK243" i="19"/>
  <c r="AI243" i="19"/>
  <c r="AE243" i="19"/>
  <c r="U243" i="19"/>
  <c r="AO242" i="19"/>
  <c r="AK242" i="19"/>
  <c r="AI242" i="19"/>
  <c r="AE242" i="19"/>
  <c r="U242" i="19"/>
  <c r="AO241" i="19"/>
  <c r="AK241" i="19"/>
  <c r="AI241" i="19"/>
  <c r="AE241" i="19"/>
  <c r="U241" i="19"/>
  <c r="AO240" i="19"/>
  <c r="AK240" i="19"/>
  <c r="AI240" i="19"/>
  <c r="AE240" i="19"/>
  <c r="U240" i="19"/>
  <c r="AO239" i="19"/>
  <c r="AK239" i="19"/>
  <c r="AI239" i="19"/>
  <c r="AE239" i="19"/>
  <c r="U239" i="19"/>
  <c r="AO238" i="19"/>
  <c r="AK238" i="19"/>
  <c r="AI238" i="19"/>
  <c r="AE238" i="19"/>
  <c r="U238" i="19"/>
  <c r="AO237" i="19"/>
  <c r="AK237" i="19"/>
  <c r="AI237" i="19"/>
  <c r="AE237" i="19"/>
  <c r="U237" i="19"/>
  <c r="AO236" i="19"/>
  <c r="AK236" i="19"/>
  <c r="AI236" i="19"/>
  <c r="AE236" i="19"/>
  <c r="U236" i="19"/>
  <c r="AO235" i="19"/>
  <c r="AK235" i="19"/>
  <c r="AI235" i="19"/>
  <c r="AE235" i="19"/>
  <c r="U235" i="19"/>
  <c r="AO234" i="19"/>
  <c r="AK234" i="19"/>
  <c r="AI234" i="19"/>
  <c r="AE234" i="19"/>
  <c r="U234" i="19"/>
  <c r="AO233" i="19"/>
  <c r="AK233" i="19"/>
  <c r="AI233" i="19"/>
  <c r="AE233" i="19"/>
  <c r="U233" i="19"/>
  <c r="AO232" i="19"/>
  <c r="AK232" i="19"/>
  <c r="AI232" i="19"/>
  <c r="AE232" i="19"/>
  <c r="U232" i="19"/>
  <c r="AO231" i="19"/>
  <c r="AK231" i="19"/>
  <c r="AI231" i="19"/>
  <c r="AE231" i="19"/>
  <c r="U231" i="19"/>
  <c r="AO230" i="19"/>
  <c r="AK230" i="19"/>
  <c r="AI230" i="19"/>
  <c r="AE230" i="19"/>
  <c r="U230" i="19"/>
  <c r="AO229" i="19"/>
  <c r="AK229" i="19"/>
  <c r="AI229" i="19"/>
  <c r="AE229" i="19"/>
  <c r="U229" i="19"/>
  <c r="AO228" i="19"/>
  <c r="AK228" i="19"/>
  <c r="AI228" i="19"/>
  <c r="AE228" i="19"/>
  <c r="U228" i="19"/>
  <c r="AO227" i="19"/>
  <c r="AK227" i="19"/>
  <c r="AI227" i="19"/>
  <c r="AE227" i="19"/>
  <c r="U227" i="19"/>
  <c r="AO226" i="19"/>
  <c r="AK226" i="19"/>
  <c r="AI226" i="19"/>
  <c r="AE226" i="19"/>
  <c r="U226" i="19"/>
  <c r="AO225" i="19"/>
  <c r="AK225" i="19"/>
  <c r="AI225" i="19"/>
  <c r="AE225" i="19"/>
  <c r="U225" i="19"/>
  <c r="AO224" i="19"/>
  <c r="AK224" i="19"/>
  <c r="AI224" i="19"/>
  <c r="AE224" i="19"/>
  <c r="U224" i="19"/>
  <c r="AO223" i="19"/>
  <c r="AK223" i="19"/>
  <c r="AI223" i="19"/>
  <c r="AE223" i="19"/>
  <c r="U223" i="19"/>
  <c r="AO222" i="19"/>
  <c r="AK222" i="19"/>
  <c r="AI222" i="19"/>
  <c r="AE222" i="19"/>
  <c r="U222" i="19"/>
  <c r="AO221" i="19"/>
  <c r="AK221" i="19"/>
  <c r="AI221" i="19"/>
  <c r="AE221" i="19"/>
  <c r="U221" i="19"/>
  <c r="AO220" i="19"/>
  <c r="AK220" i="19"/>
  <c r="AI220" i="19"/>
  <c r="AE220" i="19"/>
  <c r="U220" i="19"/>
  <c r="AO219" i="19"/>
  <c r="AK219" i="19"/>
  <c r="AI219" i="19"/>
  <c r="AE219" i="19"/>
  <c r="U219" i="19"/>
  <c r="AO218" i="19"/>
  <c r="AK218" i="19"/>
  <c r="AI218" i="19"/>
  <c r="AE218" i="19"/>
  <c r="U218" i="19"/>
  <c r="AO217" i="19"/>
  <c r="AK217" i="19"/>
  <c r="AI217" i="19"/>
  <c r="AE217" i="19"/>
  <c r="U217" i="19"/>
  <c r="AO216" i="19"/>
  <c r="AK216" i="19"/>
  <c r="AI216" i="19"/>
  <c r="AE216" i="19"/>
  <c r="U216" i="19"/>
  <c r="AO215" i="19"/>
  <c r="AK215" i="19"/>
  <c r="AI215" i="19"/>
  <c r="AE215" i="19"/>
  <c r="U215" i="19"/>
  <c r="AO214" i="19"/>
  <c r="AK214" i="19"/>
  <c r="AI214" i="19"/>
  <c r="AE214" i="19"/>
  <c r="U214" i="19"/>
  <c r="AO213" i="19"/>
  <c r="AK213" i="19"/>
  <c r="AI213" i="19"/>
  <c r="AE213" i="19"/>
  <c r="U213" i="19"/>
  <c r="AO212" i="19"/>
  <c r="AK212" i="19"/>
  <c r="AI212" i="19"/>
  <c r="AE212" i="19"/>
  <c r="U212" i="19"/>
  <c r="AO211" i="19"/>
  <c r="AK211" i="19"/>
  <c r="AI211" i="19"/>
  <c r="AE211" i="19"/>
  <c r="U211" i="19"/>
  <c r="AO210" i="19"/>
  <c r="AK210" i="19"/>
  <c r="AI210" i="19"/>
  <c r="AE210" i="19"/>
  <c r="U210" i="19"/>
  <c r="AO209" i="19"/>
  <c r="AK209" i="19"/>
  <c r="AI209" i="19"/>
  <c r="AE209" i="19"/>
  <c r="U209" i="19"/>
  <c r="AO208" i="19"/>
  <c r="AK208" i="19"/>
  <c r="AI208" i="19"/>
  <c r="AE208" i="19"/>
  <c r="U208" i="19"/>
  <c r="AO207" i="19"/>
  <c r="AK207" i="19"/>
  <c r="AI207" i="19"/>
  <c r="AE207" i="19"/>
  <c r="U207" i="19"/>
  <c r="AO206" i="19"/>
  <c r="AK206" i="19"/>
  <c r="AI206" i="19"/>
  <c r="AE206" i="19"/>
  <c r="U206" i="19"/>
  <c r="AO205" i="19"/>
  <c r="AK205" i="19"/>
  <c r="AI205" i="19"/>
  <c r="AE205" i="19"/>
  <c r="U205" i="19"/>
  <c r="AO204" i="19"/>
  <c r="AK204" i="19"/>
  <c r="AI204" i="19"/>
  <c r="AE204" i="19"/>
  <c r="U204" i="19"/>
  <c r="AO203" i="19"/>
  <c r="AK203" i="19"/>
  <c r="AI203" i="19"/>
  <c r="AE203" i="19"/>
  <c r="U203" i="19"/>
  <c r="AO202" i="19"/>
  <c r="AK202" i="19"/>
  <c r="AI202" i="19"/>
  <c r="AE202" i="19"/>
  <c r="U202" i="19"/>
  <c r="AO201" i="19"/>
  <c r="AK201" i="19"/>
  <c r="AI201" i="19"/>
  <c r="AE201" i="19"/>
  <c r="U201" i="19"/>
  <c r="AO200" i="19"/>
  <c r="AK200" i="19"/>
  <c r="AI200" i="19"/>
  <c r="AE200" i="19"/>
  <c r="U200" i="19"/>
  <c r="AO199" i="19"/>
  <c r="AK199" i="19"/>
  <c r="AI199" i="19"/>
  <c r="AE199" i="19"/>
  <c r="U199" i="19"/>
  <c r="AO198" i="19"/>
  <c r="AK198" i="19"/>
  <c r="AI198" i="19"/>
  <c r="AE198" i="19"/>
  <c r="U198" i="19"/>
  <c r="AO197" i="19"/>
  <c r="AK197" i="19"/>
  <c r="AI197" i="19"/>
  <c r="AE197" i="19"/>
  <c r="U197" i="19"/>
  <c r="AO196" i="19"/>
  <c r="AK196" i="19"/>
  <c r="AI196" i="19"/>
  <c r="AE196" i="19"/>
  <c r="U196" i="19"/>
  <c r="AO195" i="19"/>
  <c r="AK195" i="19"/>
  <c r="AI195" i="19"/>
  <c r="AE195" i="19"/>
  <c r="U195" i="19"/>
  <c r="AO194" i="19"/>
  <c r="AK194" i="19"/>
  <c r="AI194" i="19"/>
  <c r="AE194" i="19"/>
  <c r="U194" i="19"/>
  <c r="AO193" i="19"/>
  <c r="AK193" i="19"/>
  <c r="AI193" i="19"/>
  <c r="AE193" i="19"/>
  <c r="U193" i="19"/>
  <c r="AO192" i="19"/>
  <c r="AK192" i="19"/>
  <c r="AI192" i="19"/>
  <c r="AE192" i="19"/>
  <c r="U192" i="19"/>
  <c r="AO191" i="19"/>
  <c r="AK191" i="19"/>
  <c r="AI191" i="19"/>
  <c r="AE191" i="19"/>
  <c r="U191" i="19"/>
  <c r="AO190" i="19"/>
  <c r="AK190" i="19"/>
  <c r="AI190" i="19"/>
  <c r="AE190" i="19"/>
  <c r="U190" i="19"/>
  <c r="AO189" i="19"/>
  <c r="AK189" i="19"/>
  <c r="AI189" i="19"/>
  <c r="AE189" i="19"/>
  <c r="U189" i="19"/>
  <c r="AO188" i="19"/>
  <c r="AK188" i="19"/>
  <c r="AI188" i="19"/>
  <c r="AE188" i="19"/>
  <c r="U188" i="19"/>
  <c r="AO187" i="19"/>
  <c r="AK187" i="19"/>
  <c r="AI187" i="19"/>
  <c r="AE187" i="19"/>
  <c r="U187" i="19"/>
  <c r="AO186" i="19"/>
  <c r="AK186" i="19"/>
  <c r="AI186" i="19"/>
  <c r="AE186" i="19"/>
  <c r="U186" i="19"/>
  <c r="AO185" i="19"/>
  <c r="AK185" i="19"/>
  <c r="AI185" i="19"/>
  <c r="AE185" i="19"/>
  <c r="U185" i="19"/>
  <c r="AO184" i="19"/>
  <c r="AK184" i="19"/>
  <c r="AI184" i="19"/>
  <c r="AE184" i="19"/>
  <c r="U184" i="19"/>
  <c r="AO183" i="19"/>
  <c r="AK183" i="19"/>
  <c r="AI183" i="19"/>
  <c r="AE183" i="19"/>
  <c r="U183" i="19"/>
  <c r="AO182" i="19"/>
  <c r="AK182" i="19"/>
  <c r="AI182" i="19"/>
  <c r="AE182" i="19"/>
  <c r="U182" i="19"/>
  <c r="AO181" i="19"/>
  <c r="AK181" i="19"/>
  <c r="AI181" i="19"/>
  <c r="AE181" i="19"/>
  <c r="U181" i="19"/>
  <c r="AO180" i="19"/>
  <c r="AK180" i="19"/>
  <c r="AI180" i="19"/>
  <c r="AE180" i="19"/>
  <c r="U180" i="19"/>
  <c r="AO179" i="19"/>
  <c r="AK179" i="19"/>
  <c r="AI179" i="19"/>
  <c r="AE179" i="19"/>
  <c r="U179" i="19"/>
  <c r="AO178" i="19"/>
  <c r="AK178" i="19"/>
  <c r="AI178" i="19"/>
  <c r="AE178" i="19"/>
  <c r="U178" i="19"/>
  <c r="AO177" i="19"/>
  <c r="AK177" i="19"/>
  <c r="AI177" i="19"/>
  <c r="AE177" i="19"/>
  <c r="U177" i="19"/>
  <c r="AO176" i="19"/>
  <c r="AK176" i="19"/>
  <c r="AI176" i="19"/>
  <c r="AE176" i="19"/>
  <c r="U176" i="19"/>
  <c r="AO175" i="19"/>
  <c r="AK175" i="19"/>
  <c r="AI175" i="19"/>
  <c r="AE175" i="19"/>
  <c r="U175" i="19"/>
  <c r="AO174" i="19"/>
  <c r="AK174" i="19"/>
  <c r="AI174" i="19"/>
  <c r="AE174" i="19"/>
  <c r="U174" i="19"/>
  <c r="AO173" i="19"/>
  <c r="AK173" i="19"/>
  <c r="AI173" i="19"/>
  <c r="AE173" i="19"/>
  <c r="U173" i="19"/>
  <c r="AO172" i="19"/>
  <c r="AK172" i="19"/>
  <c r="AI172" i="19"/>
  <c r="AE172" i="19"/>
  <c r="U172" i="19"/>
  <c r="AO171" i="19"/>
  <c r="AK171" i="19"/>
  <c r="AI171" i="19"/>
  <c r="AE171" i="19"/>
  <c r="U171" i="19"/>
  <c r="AO170" i="19"/>
  <c r="AK170" i="19"/>
  <c r="AI170" i="19"/>
  <c r="AE170" i="19"/>
  <c r="U170" i="19"/>
  <c r="AO169" i="19"/>
  <c r="AK169" i="19"/>
  <c r="AI169" i="19"/>
  <c r="AE169" i="19"/>
  <c r="U169" i="19"/>
  <c r="AO168" i="19"/>
  <c r="AK168" i="19"/>
  <c r="AI168" i="19"/>
  <c r="AE168" i="19"/>
  <c r="U168" i="19"/>
  <c r="AO167" i="19"/>
  <c r="AK167" i="19"/>
  <c r="AI167" i="19"/>
  <c r="AE167" i="19"/>
  <c r="U167" i="19"/>
  <c r="AO166" i="19"/>
  <c r="AK166" i="19"/>
  <c r="AI166" i="19"/>
  <c r="AE166" i="19"/>
  <c r="U166" i="19"/>
  <c r="AO165" i="19"/>
  <c r="AK165" i="19"/>
  <c r="AI165" i="19"/>
  <c r="AE165" i="19"/>
  <c r="U165" i="19"/>
  <c r="AO164" i="19"/>
  <c r="AK164" i="19"/>
  <c r="AI164" i="19"/>
  <c r="AE164" i="19"/>
  <c r="U164" i="19"/>
  <c r="AO163" i="19"/>
  <c r="AK163" i="19"/>
  <c r="AI163" i="19"/>
  <c r="AE163" i="19"/>
  <c r="U163" i="19"/>
  <c r="AO162" i="19"/>
  <c r="AK162" i="19"/>
  <c r="AI162" i="19"/>
  <c r="AE162" i="19"/>
  <c r="U162" i="19"/>
  <c r="AO161" i="19"/>
  <c r="AK161" i="19"/>
  <c r="AI161" i="19"/>
  <c r="AE161" i="19"/>
  <c r="U161" i="19"/>
  <c r="AO160" i="19"/>
  <c r="AK160" i="19"/>
  <c r="AI160" i="19"/>
  <c r="AE160" i="19"/>
  <c r="U160" i="19"/>
  <c r="AO159" i="19"/>
  <c r="AK159" i="19"/>
  <c r="AI159" i="19"/>
  <c r="AE159" i="19"/>
  <c r="U159" i="19"/>
  <c r="AO158" i="19"/>
  <c r="AK158" i="19"/>
  <c r="AI158" i="19"/>
  <c r="AE158" i="19"/>
  <c r="U158" i="19"/>
  <c r="AO157" i="19"/>
  <c r="AK157" i="19"/>
  <c r="AI157" i="19"/>
  <c r="AE157" i="19"/>
  <c r="U157" i="19"/>
  <c r="AO156" i="19"/>
  <c r="AK156" i="19"/>
  <c r="AI156" i="19"/>
  <c r="AE156" i="19"/>
  <c r="U156" i="19"/>
  <c r="AO155" i="19"/>
  <c r="AK155" i="19"/>
  <c r="AI155" i="19"/>
  <c r="AE155" i="19"/>
  <c r="U155" i="19"/>
  <c r="AO154" i="19"/>
  <c r="AK154" i="19"/>
  <c r="AI154" i="19"/>
  <c r="AE154" i="19"/>
  <c r="U154" i="19"/>
  <c r="AO153" i="19"/>
  <c r="AK153" i="19"/>
  <c r="AI153" i="19"/>
  <c r="AE153" i="19"/>
  <c r="U153" i="19"/>
  <c r="AO152" i="19"/>
  <c r="AK152" i="19"/>
  <c r="AI152" i="19"/>
  <c r="AE152" i="19"/>
  <c r="U152" i="19"/>
  <c r="AO151" i="19"/>
  <c r="AK151" i="19"/>
  <c r="AI151" i="19"/>
  <c r="AE151" i="19"/>
  <c r="U151" i="19"/>
  <c r="AO150" i="19"/>
  <c r="AK150" i="19"/>
  <c r="AI150" i="19"/>
  <c r="AE150" i="19"/>
  <c r="U150" i="19"/>
  <c r="AO149" i="19"/>
  <c r="AK149" i="19"/>
  <c r="AI149" i="19"/>
  <c r="AE149" i="19"/>
  <c r="U149" i="19"/>
  <c r="AO148" i="19"/>
  <c r="AK148" i="19"/>
  <c r="AI148" i="19"/>
  <c r="AE148" i="19"/>
  <c r="U148" i="19"/>
  <c r="AO147" i="19"/>
  <c r="AK147" i="19"/>
  <c r="AI147" i="19"/>
  <c r="AE147" i="19"/>
  <c r="U147" i="19"/>
  <c r="AO146" i="19"/>
  <c r="AK146" i="19"/>
  <c r="AI146" i="19"/>
  <c r="AE146" i="19"/>
  <c r="U146" i="19"/>
  <c r="AO145" i="19"/>
  <c r="AK145" i="19"/>
  <c r="AI145" i="19"/>
  <c r="AE145" i="19"/>
  <c r="U145" i="19"/>
  <c r="AO144" i="19"/>
  <c r="AK144" i="19"/>
  <c r="AI144" i="19"/>
  <c r="AE144" i="19"/>
  <c r="U144" i="19"/>
  <c r="AO143" i="19"/>
  <c r="AK143" i="19"/>
  <c r="AI143" i="19"/>
  <c r="AE143" i="19"/>
  <c r="U143" i="19"/>
  <c r="AO142" i="19"/>
  <c r="AK142" i="19"/>
  <c r="AI142" i="19"/>
  <c r="AE142" i="19"/>
  <c r="U142" i="19"/>
  <c r="AO141" i="19"/>
  <c r="AK141" i="19"/>
  <c r="AI141" i="19"/>
  <c r="AE141" i="19"/>
  <c r="U141" i="19"/>
  <c r="AO140" i="19"/>
  <c r="AK140" i="19"/>
  <c r="AI140" i="19"/>
  <c r="AE140" i="19"/>
  <c r="U140" i="19"/>
  <c r="AO139" i="19"/>
  <c r="AK139" i="19"/>
  <c r="AI139" i="19"/>
  <c r="AE139" i="19"/>
  <c r="U139" i="19"/>
  <c r="AO138" i="19"/>
  <c r="AK138" i="19"/>
  <c r="AI138" i="19"/>
  <c r="AE138" i="19"/>
  <c r="U138" i="19"/>
  <c r="AO137" i="19"/>
  <c r="AK137" i="19"/>
  <c r="AI137" i="19"/>
  <c r="AE137" i="19"/>
  <c r="U137" i="19"/>
  <c r="AO136" i="19"/>
  <c r="AK136" i="19"/>
  <c r="AI136" i="19"/>
  <c r="AE136" i="19"/>
  <c r="U136" i="19"/>
  <c r="AO135" i="19"/>
  <c r="AK135" i="19"/>
  <c r="AI135" i="19"/>
  <c r="AE135" i="19"/>
  <c r="U135" i="19"/>
  <c r="AO134" i="19"/>
  <c r="AK134" i="19"/>
  <c r="AI134" i="19"/>
  <c r="AE134" i="19"/>
  <c r="U134" i="19"/>
  <c r="AO133" i="19"/>
  <c r="AK133" i="19"/>
  <c r="AI133" i="19"/>
  <c r="AE133" i="19"/>
  <c r="U133" i="19"/>
  <c r="AO132" i="19"/>
  <c r="AK132" i="19"/>
  <c r="AI132" i="19"/>
  <c r="AE132" i="19"/>
  <c r="U132" i="19"/>
  <c r="AO131" i="19"/>
  <c r="AK131" i="19"/>
  <c r="AI131" i="19"/>
  <c r="AE131" i="19"/>
  <c r="U131" i="19"/>
  <c r="AO130" i="19"/>
  <c r="AK130" i="19"/>
  <c r="AI130" i="19"/>
  <c r="AE130" i="19"/>
  <c r="U130" i="19"/>
  <c r="AO129" i="19"/>
  <c r="AK129" i="19"/>
  <c r="AI129" i="19"/>
  <c r="AE129" i="19"/>
  <c r="U129" i="19"/>
  <c r="AO128" i="19"/>
  <c r="AK128" i="19"/>
  <c r="AI128" i="19"/>
  <c r="AE128" i="19"/>
  <c r="U128" i="19"/>
  <c r="AO127" i="19"/>
  <c r="AK127" i="19"/>
  <c r="AI127" i="19"/>
  <c r="AE127" i="19"/>
  <c r="U127" i="19"/>
  <c r="AO126" i="19"/>
  <c r="AK126" i="19"/>
  <c r="AI126" i="19"/>
  <c r="AE126" i="19"/>
  <c r="U126" i="19"/>
  <c r="AO125" i="19"/>
  <c r="AK125" i="19"/>
  <c r="AI125" i="19"/>
  <c r="AE125" i="19"/>
  <c r="U125" i="19"/>
  <c r="AO124" i="19"/>
  <c r="AK124" i="19"/>
  <c r="AI124" i="19"/>
  <c r="AE124" i="19"/>
  <c r="U124" i="19"/>
  <c r="AO123" i="19"/>
  <c r="AK123" i="19"/>
  <c r="AI123" i="19"/>
  <c r="AE123" i="19"/>
  <c r="U123" i="19"/>
  <c r="AO122" i="19"/>
  <c r="AK122" i="19"/>
  <c r="AI122" i="19"/>
  <c r="AE122" i="19"/>
  <c r="U122" i="19"/>
  <c r="AO121" i="19"/>
  <c r="AK121" i="19"/>
  <c r="AI121" i="19"/>
  <c r="AE121" i="19"/>
  <c r="U121" i="19"/>
  <c r="AO120" i="19"/>
  <c r="AK120" i="19"/>
  <c r="AI120" i="19"/>
  <c r="AE120" i="19"/>
  <c r="U120" i="19"/>
  <c r="AO119" i="19"/>
  <c r="AK119" i="19"/>
  <c r="AI119" i="19"/>
  <c r="AE119" i="19"/>
  <c r="U119" i="19"/>
  <c r="AO118" i="19"/>
  <c r="AK118" i="19"/>
  <c r="AI118" i="19"/>
  <c r="AE118" i="19"/>
  <c r="U118" i="19"/>
  <c r="AO117" i="19"/>
  <c r="AK117" i="19"/>
  <c r="AI117" i="19"/>
  <c r="AE117" i="19"/>
  <c r="U117" i="19"/>
  <c r="AO116" i="19"/>
  <c r="AK116" i="19"/>
  <c r="AI116" i="19"/>
  <c r="AE116" i="19"/>
  <c r="U116" i="19"/>
  <c r="AO115" i="19"/>
  <c r="AK115" i="19"/>
  <c r="AI115" i="19"/>
  <c r="AE115" i="19"/>
  <c r="U115" i="19"/>
  <c r="AO114" i="19"/>
  <c r="AK114" i="19"/>
  <c r="AI114" i="19"/>
  <c r="AE114" i="19"/>
  <c r="U114" i="19"/>
  <c r="AO113" i="19"/>
  <c r="AK113" i="19"/>
  <c r="AI113" i="19"/>
  <c r="AE113" i="19"/>
  <c r="U113" i="19"/>
  <c r="AO112" i="19"/>
  <c r="AK112" i="19"/>
  <c r="AI112" i="19"/>
  <c r="AE112" i="19"/>
  <c r="U112" i="19"/>
  <c r="AO111" i="19"/>
  <c r="AK111" i="19"/>
  <c r="AI111" i="19"/>
  <c r="AE111" i="19"/>
  <c r="U111" i="19"/>
  <c r="AO110" i="19"/>
  <c r="AK110" i="19"/>
  <c r="AI110" i="19"/>
  <c r="AE110" i="19"/>
  <c r="U110" i="19"/>
  <c r="AO109" i="19"/>
  <c r="AK109" i="19"/>
  <c r="AI109" i="19"/>
  <c r="AE109" i="19"/>
  <c r="U109" i="19"/>
  <c r="AO108" i="19"/>
  <c r="AK108" i="19"/>
  <c r="AI108" i="19"/>
  <c r="AE108" i="19"/>
  <c r="U108" i="19"/>
  <c r="AO107" i="19"/>
  <c r="AK107" i="19"/>
  <c r="AI107" i="19"/>
  <c r="AE107" i="19"/>
  <c r="U107" i="19"/>
  <c r="AO106" i="19"/>
  <c r="AK106" i="19"/>
  <c r="AI106" i="19"/>
  <c r="AE106" i="19"/>
  <c r="U106" i="19"/>
  <c r="AO105" i="19"/>
  <c r="AK105" i="19"/>
  <c r="AI105" i="19"/>
  <c r="AE105" i="19"/>
  <c r="U105" i="19"/>
  <c r="AO104" i="19"/>
  <c r="AK104" i="19"/>
  <c r="AI104" i="19"/>
  <c r="AE104" i="19"/>
  <c r="U104" i="19"/>
  <c r="AO103" i="19"/>
  <c r="AK103" i="19"/>
  <c r="AI103" i="19"/>
  <c r="AE103" i="19"/>
  <c r="U103" i="19"/>
  <c r="AO102" i="19"/>
  <c r="AK102" i="19"/>
  <c r="AI102" i="19"/>
  <c r="AE102" i="19"/>
  <c r="U102" i="19"/>
  <c r="AO101" i="19"/>
  <c r="AK101" i="19"/>
  <c r="AI101" i="19"/>
  <c r="AE101" i="19"/>
  <c r="U101" i="19"/>
  <c r="AO100" i="19"/>
  <c r="AK100" i="19"/>
  <c r="AI100" i="19"/>
  <c r="AE100" i="19"/>
  <c r="U100" i="19"/>
  <c r="AO99" i="19"/>
  <c r="AK99" i="19"/>
  <c r="AI99" i="19"/>
  <c r="AE99" i="19"/>
  <c r="U99" i="19"/>
  <c r="AO98" i="19"/>
  <c r="AK98" i="19"/>
  <c r="AI98" i="19"/>
  <c r="AE98" i="19"/>
  <c r="U98" i="19"/>
  <c r="AO97" i="19"/>
  <c r="AK97" i="19"/>
  <c r="AI97" i="19"/>
  <c r="AE97" i="19"/>
  <c r="U97" i="19"/>
  <c r="AO96" i="19"/>
  <c r="AK96" i="19"/>
  <c r="AI96" i="19"/>
  <c r="AE96" i="19"/>
  <c r="U96" i="19"/>
  <c r="AO95" i="19"/>
  <c r="AK95" i="19"/>
  <c r="AI95" i="19"/>
  <c r="AE95" i="19"/>
  <c r="U95" i="19"/>
  <c r="AO94" i="19"/>
  <c r="AK94" i="19"/>
  <c r="AI94" i="19"/>
  <c r="AE94" i="19"/>
  <c r="U94" i="19"/>
  <c r="AO93" i="19"/>
  <c r="AK93" i="19"/>
  <c r="AI93" i="19"/>
  <c r="AE93" i="19"/>
  <c r="U93" i="19"/>
  <c r="AO92" i="19"/>
  <c r="AK92" i="19"/>
  <c r="AI92" i="19"/>
  <c r="AE92" i="19"/>
  <c r="U92" i="19"/>
  <c r="AO91" i="19"/>
  <c r="AK91" i="19"/>
  <c r="AI91" i="19"/>
  <c r="AE91" i="19"/>
  <c r="U91" i="19"/>
  <c r="AO90" i="19"/>
  <c r="AK90" i="19"/>
  <c r="AI90" i="19"/>
  <c r="AE90" i="19"/>
  <c r="U90" i="19"/>
  <c r="AO89" i="19"/>
  <c r="AK89" i="19"/>
  <c r="AI89" i="19"/>
  <c r="AE89" i="19"/>
  <c r="U89" i="19"/>
  <c r="AO88" i="19"/>
  <c r="AK88" i="19"/>
  <c r="AI88" i="19"/>
  <c r="AE88" i="19"/>
  <c r="U88" i="19"/>
  <c r="AO87" i="19"/>
  <c r="AK87" i="19"/>
  <c r="AI87" i="19"/>
  <c r="AE87" i="19"/>
  <c r="U87" i="19"/>
  <c r="AO86" i="19"/>
  <c r="AK86" i="19"/>
  <c r="AI86" i="19"/>
  <c r="AE86" i="19"/>
  <c r="U86" i="19"/>
  <c r="AO85" i="19"/>
  <c r="AK85" i="19"/>
  <c r="AI85" i="19"/>
  <c r="AE85" i="19"/>
  <c r="U85" i="19"/>
  <c r="AO84" i="19"/>
  <c r="AK84" i="19"/>
  <c r="AI84" i="19"/>
  <c r="AE84" i="19"/>
  <c r="U84" i="19"/>
  <c r="AO83" i="19"/>
  <c r="AK83" i="19"/>
  <c r="AI83" i="19"/>
  <c r="AE83" i="19"/>
  <c r="U83" i="19"/>
  <c r="AO82" i="19"/>
  <c r="AK82" i="19"/>
  <c r="AI82" i="19"/>
  <c r="AE82" i="19"/>
  <c r="U82" i="19"/>
  <c r="AO81" i="19"/>
  <c r="AK81" i="19"/>
  <c r="AI81" i="19"/>
  <c r="AE81" i="19"/>
  <c r="U81" i="19"/>
  <c r="AO80" i="19"/>
  <c r="AK80" i="19"/>
  <c r="AI80" i="19"/>
  <c r="AE80" i="19"/>
  <c r="U80" i="19"/>
  <c r="AO79" i="19"/>
  <c r="AK79" i="19"/>
  <c r="AI79" i="19"/>
  <c r="AE79" i="19"/>
  <c r="U79" i="19"/>
  <c r="AO78" i="19"/>
  <c r="AK78" i="19"/>
  <c r="AI78" i="19"/>
  <c r="AE78" i="19"/>
  <c r="U78" i="19"/>
  <c r="AO77" i="19"/>
  <c r="AK77" i="19"/>
  <c r="AI77" i="19"/>
  <c r="AE77" i="19"/>
  <c r="U77" i="19"/>
  <c r="AO76" i="19"/>
  <c r="AK76" i="19"/>
  <c r="AI76" i="19"/>
  <c r="AE76" i="19"/>
  <c r="U76" i="19"/>
  <c r="AO75" i="19"/>
  <c r="AK75" i="19"/>
  <c r="AI75" i="19"/>
  <c r="AE75" i="19"/>
  <c r="U75" i="19"/>
  <c r="AO74" i="19"/>
  <c r="AK74" i="19"/>
  <c r="AI74" i="19"/>
  <c r="AE74" i="19"/>
  <c r="U74" i="19"/>
  <c r="AO73" i="19"/>
  <c r="AK73" i="19"/>
  <c r="AI73" i="19"/>
  <c r="AE73" i="19"/>
  <c r="U73" i="19"/>
  <c r="AO72" i="19"/>
  <c r="AK72" i="19"/>
  <c r="AI72" i="19"/>
  <c r="AE72" i="19"/>
  <c r="U72" i="19"/>
  <c r="AO71" i="19"/>
  <c r="AK71" i="19"/>
  <c r="AI71" i="19"/>
  <c r="AE71" i="19"/>
  <c r="U71" i="19"/>
  <c r="AO70" i="19"/>
  <c r="AK70" i="19"/>
  <c r="AI70" i="19"/>
  <c r="AE70" i="19"/>
  <c r="U70" i="19"/>
  <c r="AO69" i="19"/>
  <c r="AK69" i="19"/>
  <c r="AI69" i="19"/>
  <c r="AE69" i="19"/>
  <c r="U69" i="19"/>
  <c r="AO68" i="19"/>
  <c r="AK68" i="19"/>
  <c r="AI68" i="19"/>
  <c r="AE68" i="19"/>
  <c r="U68" i="19"/>
  <c r="AO67" i="19"/>
  <c r="AK67" i="19"/>
  <c r="AI67" i="19"/>
  <c r="AE67" i="19"/>
  <c r="U67" i="19"/>
  <c r="AO66" i="19"/>
  <c r="AK66" i="19"/>
  <c r="AI66" i="19"/>
  <c r="AE66" i="19"/>
  <c r="U66" i="19"/>
  <c r="AO65" i="19"/>
  <c r="AK65" i="19"/>
  <c r="AI65" i="19"/>
  <c r="AE65" i="19"/>
  <c r="U65" i="19"/>
  <c r="AO64" i="19"/>
  <c r="AK64" i="19"/>
  <c r="AI64" i="19"/>
  <c r="AE64" i="19"/>
  <c r="U64" i="19"/>
  <c r="AO63" i="19"/>
  <c r="AK63" i="19"/>
  <c r="AI63" i="19"/>
  <c r="AE63" i="19"/>
  <c r="U63" i="19"/>
  <c r="AO62" i="19"/>
  <c r="AK62" i="19"/>
  <c r="AI62" i="19"/>
  <c r="AE62" i="19"/>
  <c r="U62" i="19"/>
  <c r="AO61" i="19"/>
  <c r="AK61" i="19"/>
  <c r="AI61" i="19"/>
  <c r="AE61" i="19"/>
  <c r="U61" i="19"/>
  <c r="AO60" i="19"/>
  <c r="AK60" i="19"/>
  <c r="AI60" i="19"/>
  <c r="AE60" i="19"/>
  <c r="U60" i="19"/>
  <c r="AO59" i="19"/>
  <c r="AK59" i="19"/>
  <c r="AI59" i="19"/>
  <c r="AE59" i="19"/>
  <c r="U59" i="19"/>
  <c r="AO58" i="19"/>
  <c r="AK58" i="19"/>
  <c r="AI58" i="19"/>
  <c r="AE58" i="19"/>
  <c r="U58" i="19"/>
  <c r="AO57" i="19"/>
  <c r="AK57" i="19"/>
  <c r="AI57" i="19"/>
  <c r="AE57" i="19"/>
  <c r="U57" i="19"/>
  <c r="AO56" i="19"/>
  <c r="AK56" i="19"/>
  <c r="AI56" i="19"/>
  <c r="AE56" i="19"/>
  <c r="U56" i="19"/>
  <c r="AO55" i="19"/>
  <c r="AK55" i="19"/>
  <c r="AI55" i="19"/>
  <c r="AE55" i="19"/>
  <c r="U55" i="19"/>
  <c r="AO54" i="19"/>
  <c r="AK54" i="19"/>
  <c r="AI54" i="19"/>
  <c r="AE54" i="19"/>
  <c r="U54" i="19"/>
  <c r="AO53" i="19"/>
  <c r="AK53" i="19"/>
  <c r="AI53" i="19"/>
  <c r="AE53" i="19"/>
  <c r="U53" i="19"/>
  <c r="AO52" i="19"/>
  <c r="AK52" i="19"/>
  <c r="AI52" i="19"/>
  <c r="AE52" i="19"/>
  <c r="U52" i="19"/>
  <c r="AO51" i="19"/>
  <c r="AK51" i="19"/>
  <c r="AI51" i="19"/>
  <c r="AE51" i="19"/>
  <c r="U51" i="19"/>
  <c r="AO50" i="19"/>
  <c r="AK50" i="19"/>
  <c r="AI50" i="19"/>
  <c r="AE50" i="19"/>
  <c r="U50" i="19"/>
  <c r="AO49" i="19"/>
  <c r="AK49" i="19"/>
  <c r="AI49" i="19"/>
  <c r="AE49" i="19"/>
  <c r="U49" i="19"/>
  <c r="AO48" i="19"/>
  <c r="AK48" i="19"/>
  <c r="AI48" i="19"/>
  <c r="AE48" i="19"/>
  <c r="U48" i="19"/>
  <c r="AO47" i="19"/>
  <c r="AK47" i="19"/>
  <c r="AI47" i="19"/>
  <c r="AE47" i="19"/>
  <c r="U47" i="19"/>
  <c r="AO46" i="19"/>
  <c r="AK46" i="19"/>
  <c r="AI46" i="19"/>
  <c r="AE46" i="19"/>
  <c r="U46" i="19"/>
  <c r="AO45" i="19"/>
  <c r="AK45" i="19"/>
  <c r="AI45" i="19"/>
  <c r="AE45" i="19"/>
  <c r="U45" i="19"/>
  <c r="AO44" i="19"/>
  <c r="AK44" i="19"/>
  <c r="AI44" i="19"/>
  <c r="AE44" i="19"/>
  <c r="U44" i="19"/>
  <c r="AO43" i="19"/>
  <c r="AK43" i="19"/>
  <c r="AI43" i="19"/>
  <c r="AE43" i="19"/>
  <c r="U43" i="19"/>
  <c r="AO42" i="19"/>
  <c r="AK42" i="19"/>
  <c r="AI42" i="19"/>
  <c r="AE42" i="19"/>
  <c r="U42" i="19"/>
  <c r="AO41" i="19"/>
  <c r="AK41" i="19"/>
  <c r="AI41" i="19"/>
  <c r="AE41" i="19"/>
  <c r="U41" i="19"/>
  <c r="AO40" i="19"/>
  <c r="AK40" i="19"/>
  <c r="AI40" i="19"/>
  <c r="AE40" i="19"/>
  <c r="U40" i="19"/>
  <c r="AO39" i="19"/>
  <c r="AK39" i="19"/>
  <c r="AI39" i="19"/>
  <c r="AE39" i="19"/>
  <c r="U39" i="19"/>
  <c r="AO38" i="19"/>
  <c r="AK38" i="19"/>
  <c r="AI38" i="19"/>
  <c r="AE38" i="19"/>
  <c r="U38" i="19"/>
  <c r="AO37" i="19"/>
  <c r="AK37" i="19"/>
  <c r="AI37" i="19"/>
  <c r="AE37" i="19"/>
  <c r="U37" i="19"/>
  <c r="AO36" i="19"/>
  <c r="AK36" i="19"/>
  <c r="AI36" i="19"/>
  <c r="AE36" i="19"/>
  <c r="U36" i="19"/>
  <c r="AO35" i="19"/>
  <c r="AK35" i="19"/>
  <c r="AI35" i="19"/>
  <c r="AE35" i="19"/>
  <c r="U35" i="19"/>
  <c r="AO34" i="19"/>
  <c r="AK34" i="19"/>
  <c r="AI34" i="19"/>
  <c r="AE34" i="19"/>
  <c r="U34" i="19"/>
  <c r="AO33" i="19"/>
  <c r="AK33" i="19"/>
  <c r="AI33" i="19"/>
  <c r="AE33" i="19"/>
  <c r="U33" i="19"/>
  <c r="AO32" i="19"/>
  <c r="AK32" i="19"/>
  <c r="AI32" i="19"/>
  <c r="AE32" i="19"/>
  <c r="U32" i="19"/>
  <c r="AO31" i="19"/>
  <c r="AK31" i="19"/>
  <c r="AI31" i="19"/>
  <c r="AE31" i="19"/>
  <c r="U31" i="19"/>
  <c r="AO30" i="19"/>
  <c r="AK30" i="19"/>
  <c r="AI30" i="19"/>
  <c r="AE30" i="19"/>
  <c r="U30" i="19"/>
  <c r="AO29" i="19"/>
  <c r="AK29" i="19"/>
  <c r="AI29" i="19"/>
  <c r="AE29" i="19"/>
  <c r="U29" i="19"/>
  <c r="AO28" i="19"/>
  <c r="AK28" i="19"/>
  <c r="AI28" i="19"/>
  <c r="AE28" i="19"/>
  <c r="U28" i="19"/>
  <c r="AO27" i="19"/>
  <c r="AK27" i="19"/>
  <c r="AI27" i="19"/>
  <c r="AE27" i="19"/>
  <c r="U27" i="19"/>
  <c r="AO26" i="19"/>
  <c r="AK26" i="19"/>
  <c r="AI26" i="19"/>
  <c r="AE26" i="19"/>
  <c r="U26" i="19"/>
  <c r="AO25" i="19"/>
  <c r="AK25" i="19"/>
  <c r="AI25" i="19"/>
  <c r="AE25" i="19"/>
  <c r="U25" i="19"/>
  <c r="AO24" i="19"/>
  <c r="AK24" i="19"/>
  <c r="AI24" i="19"/>
  <c r="AE24" i="19"/>
  <c r="U24" i="19"/>
  <c r="AO23" i="19"/>
  <c r="AK23" i="19"/>
  <c r="AI23" i="19"/>
  <c r="AE23" i="19"/>
  <c r="U23" i="19"/>
  <c r="AO22" i="19"/>
  <c r="AK22" i="19"/>
  <c r="AI22" i="19"/>
  <c r="AE22" i="19"/>
  <c r="U22" i="19"/>
  <c r="AO21" i="19"/>
  <c r="AK21" i="19"/>
  <c r="AI21" i="19"/>
  <c r="AE21" i="19"/>
  <c r="U21" i="19"/>
  <c r="AO20" i="19"/>
  <c r="AK20" i="19"/>
  <c r="AI20" i="19"/>
  <c r="AE20" i="19"/>
  <c r="U20" i="19"/>
  <c r="AO19" i="19"/>
  <c r="AK19" i="19"/>
  <c r="AI19" i="19"/>
  <c r="AE19" i="19"/>
  <c r="U19" i="19"/>
  <c r="AO18" i="19"/>
  <c r="AK18" i="19"/>
  <c r="AI18" i="19"/>
  <c r="AE18" i="19"/>
  <c r="U18" i="19"/>
  <c r="AO17" i="19"/>
  <c r="AK17" i="19"/>
  <c r="AI17" i="19"/>
  <c r="AE17" i="19"/>
  <c r="U17" i="19"/>
  <c r="AO16" i="19"/>
  <c r="AK16" i="19"/>
  <c r="AI16" i="19"/>
  <c r="AE16" i="19"/>
  <c r="U16" i="19"/>
  <c r="AO15" i="19"/>
  <c r="AK15" i="19"/>
  <c r="AI15" i="19"/>
  <c r="AE15" i="19"/>
  <c r="U15" i="19"/>
  <c r="AO14" i="19"/>
  <c r="AK14" i="19"/>
  <c r="AI14" i="19"/>
  <c r="AE14" i="19"/>
  <c r="U14" i="19"/>
  <c r="AO13" i="19"/>
  <c r="AK13" i="19"/>
  <c r="AI13" i="19"/>
  <c r="AE13" i="19"/>
  <c r="U13" i="19"/>
  <c r="AO12" i="19"/>
  <c r="AK12" i="19"/>
  <c r="AI12" i="19"/>
  <c r="AE12" i="19"/>
  <c r="U12" i="19"/>
  <c r="AO11" i="19"/>
  <c r="AK11" i="19"/>
  <c r="AI11" i="19"/>
  <c r="AE11" i="19"/>
  <c r="U11" i="19"/>
  <c r="AO10" i="19"/>
  <c r="AK10" i="19"/>
  <c r="AI10" i="19"/>
  <c r="AE10" i="19"/>
  <c r="U10" i="19"/>
  <c r="AO9" i="19"/>
  <c r="AK9" i="19"/>
  <c r="AI9" i="19"/>
  <c r="AE9" i="19"/>
  <c r="U9" i="19"/>
  <c r="AO8" i="19"/>
  <c r="AK8" i="19"/>
  <c r="AI8" i="19"/>
  <c r="AE8" i="19"/>
  <c r="U8" i="19"/>
  <c r="AO7" i="19"/>
  <c r="AK7" i="19"/>
  <c r="AI7" i="19"/>
  <c r="AE7" i="19"/>
  <c r="U7" i="19"/>
  <c r="AO6" i="19"/>
  <c r="AK6" i="19"/>
  <c r="AI6" i="19"/>
  <c r="AE6" i="19"/>
  <c r="U6" i="19"/>
  <c r="AO5" i="19"/>
  <c r="AK5" i="19"/>
  <c r="AI5" i="19"/>
  <c r="AE5" i="19"/>
  <c r="U5" i="19"/>
  <c r="AO4" i="19"/>
  <c r="AK4" i="19"/>
  <c r="AI4" i="19"/>
  <c r="AE4" i="19"/>
  <c r="AD4" i="19"/>
  <c r="U4" i="19"/>
  <c r="E13" i="18"/>
  <c r="B14" i="18"/>
  <c r="D14" i="18" s="1"/>
  <c r="C13" i="18"/>
  <c r="D13" i="18"/>
  <c r="AN7" i="16"/>
  <c r="F6" i="19"/>
  <c r="X41" i="3"/>
  <c r="C3" i="17"/>
  <c r="AH158" i="3"/>
  <c r="B77" i="3" s="1"/>
  <c r="D118" i="20"/>
  <c r="M5" i="19"/>
  <c r="B8" i="16"/>
  <c r="B2" i="31"/>
  <c r="AF364" i="21"/>
  <c r="AC248" i="21"/>
  <c r="AF332" i="21"/>
  <c r="AC365" i="21"/>
  <c r="AF365" i="21"/>
  <c r="Z366" i="21"/>
  <c r="Z367" i="21" s="1"/>
  <c r="AF367" i="21" s="1"/>
  <c r="AC366" i="21"/>
  <c r="AF248" i="21"/>
  <c r="AC364" i="21"/>
  <c r="B18" i="22"/>
  <c r="B13" i="21"/>
  <c r="B29" i="11"/>
  <c r="AH78" i="30"/>
  <c r="C5" i="30" s="1"/>
  <c r="BN3" i="16"/>
  <c r="BZ3" i="16" s="1"/>
  <c r="B118" i="31"/>
  <c r="D161" i="19"/>
  <c r="D125" i="19"/>
  <c r="D124" i="19"/>
  <c r="D160" i="19"/>
  <c r="D162" i="19"/>
  <c r="D126" i="19"/>
  <c r="D127" i="19"/>
  <c r="D163" i="19"/>
  <c r="D128" i="19"/>
  <c r="D164" i="19"/>
  <c r="D165" i="19"/>
  <c r="D129" i="19"/>
  <c r="D166" i="19"/>
  <c r="D130" i="19"/>
  <c r="D131" i="19"/>
  <c r="D167" i="19"/>
  <c r="D132" i="19"/>
  <c r="D168" i="19"/>
  <c r="D133" i="19"/>
  <c r="D169" i="19"/>
  <c r="D170" i="19"/>
  <c r="D134" i="19"/>
  <c r="D171" i="19"/>
  <c r="D135" i="19"/>
  <c r="D172" i="19"/>
  <c r="D136" i="19"/>
  <c r="D137" i="19"/>
  <c r="D173" i="19"/>
  <c r="D174" i="19"/>
  <c r="D138" i="19"/>
  <c r="D139" i="19"/>
  <c r="D175" i="19"/>
  <c r="D140" i="19"/>
  <c r="D176" i="19"/>
  <c r="D177" i="19"/>
  <c r="D141" i="19"/>
  <c r="D178" i="19"/>
  <c r="D142" i="19"/>
  <c r="D179" i="19"/>
  <c r="D143" i="19"/>
  <c r="D144" i="19"/>
  <c r="D180" i="19"/>
  <c r="D181" i="19"/>
  <c r="D145" i="19"/>
  <c r="D146" i="19"/>
  <c r="G4" i="19"/>
  <c r="G5" i="19"/>
  <c r="D182" i="19"/>
  <c r="D147" i="19"/>
  <c r="D183" i="19"/>
  <c r="D148" i="19"/>
  <c r="D184" i="19"/>
  <c r="D185" i="19"/>
  <c r="D149" i="19"/>
  <c r="D150" i="19"/>
  <c r="D186" i="19"/>
  <c r="D151" i="19"/>
  <c r="D187" i="19"/>
  <c r="D188" i="19"/>
  <c r="D152" i="19"/>
  <c r="D189" i="19"/>
  <c r="D153" i="19"/>
  <c r="D154" i="19"/>
  <c r="D190" i="19"/>
  <c r="D155" i="19"/>
  <c r="D191" i="19"/>
  <c r="D156" i="19"/>
  <c r="D192" i="19"/>
  <c r="D157" i="19"/>
  <c r="D193" i="19"/>
  <c r="D158" i="19"/>
  <c r="D159" i="19"/>
  <c r="D194" i="19"/>
  <c r="D195" i="19"/>
  <c r="BO163" i="16"/>
  <c r="BP163" i="16" s="1"/>
  <c r="AA179" i="21" s="1"/>
  <c r="AA313" i="21" s="1"/>
  <c r="BJ163" i="16"/>
  <c r="AG53" i="31"/>
  <c r="AG118" i="21"/>
  <c r="AR195" i="3"/>
  <c r="AR203" i="3"/>
  <c r="AJ27" i="21"/>
  <c r="AJ105" i="21"/>
  <c r="AA69" i="21"/>
  <c r="AA87" i="21"/>
  <c r="AA165" i="21"/>
  <c r="AD153" i="21"/>
  <c r="CG40" i="16" l="1"/>
  <c r="BU40" i="16"/>
  <c r="BO40" i="16"/>
  <c r="BE68" i="16" s="1"/>
  <c r="CM40" i="16"/>
  <c r="BJ40" i="16"/>
  <c r="CB40" i="16" s="1"/>
  <c r="BQ14" i="19"/>
  <c r="BM5" i="19" s="1"/>
  <c r="B43" i="11"/>
  <c r="BH3" i="16"/>
  <c r="B1" i="16" s="1"/>
  <c r="AD167" i="21"/>
  <c r="AA82" i="21"/>
  <c r="AN1357" i="19"/>
  <c r="AN2700" i="19"/>
  <c r="AN2766" i="19"/>
  <c r="AN3149" i="19"/>
  <c r="AN3477" i="19"/>
  <c r="AN3637" i="19"/>
  <c r="AD124" i="21"/>
  <c r="AG87" i="21"/>
  <c r="AG146" i="21"/>
  <c r="AD108" i="21"/>
  <c r="AJ29" i="21"/>
  <c r="AJ73" i="21"/>
  <c r="AJ106" i="21"/>
  <c r="AJ123" i="21"/>
  <c r="AJ157" i="21"/>
  <c r="AJ34" i="21"/>
  <c r="X34" i="21"/>
  <c r="AA73" i="21"/>
  <c r="AA103" i="21"/>
  <c r="AA119" i="21"/>
  <c r="AA149" i="21"/>
  <c r="AA167" i="21"/>
  <c r="AD151" i="21"/>
  <c r="AD105" i="21"/>
  <c r="X21" i="21"/>
  <c r="AG126" i="21"/>
  <c r="AG69" i="21"/>
  <c r="AG84" i="21"/>
  <c r="AD114" i="21"/>
  <c r="AG102" i="21"/>
  <c r="AJ35" i="21"/>
  <c r="AJ76" i="21"/>
  <c r="AJ107" i="21"/>
  <c r="AJ143" i="21"/>
  <c r="AJ159" i="21"/>
  <c r="AJ42" i="21"/>
  <c r="X38" i="21"/>
  <c r="AA74" i="21"/>
  <c r="AA104" i="21"/>
  <c r="AA120" i="21"/>
  <c r="AA153" i="21"/>
  <c r="AA169" i="21"/>
  <c r="AD147" i="21"/>
  <c r="AD83" i="21"/>
  <c r="AG145" i="21"/>
  <c r="X39" i="21"/>
  <c r="AG76" i="21"/>
  <c r="AD106" i="21"/>
  <c r="AG70" i="21"/>
  <c r="AJ43" i="21"/>
  <c r="AJ77" i="21"/>
  <c r="AJ109" i="21"/>
  <c r="AJ144" i="21"/>
  <c r="AJ160" i="21"/>
  <c r="AD61" i="21"/>
  <c r="X42" i="21"/>
  <c r="AA75" i="21"/>
  <c r="AA105" i="21"/>
  <c r="AA125" i="21"/>
  <c r="AA155" i="21"/>
  <c r="AJ30" i="21"/>
  <c r="AD125" i="21"/>
  <c r="AD79" i="21"/>
  <c r="AG155" i="21"/>
  <c r="AG81" i="21"/>
  <c r="AJ63" i="21"/>
  <c r="AJ117" i="21"/>
  <c r="AJ163" i="21"/>
  <c r="AA63" i="21"/>
  <c r="AA112" i="21"/>
  <c r="AA158" i="21"/>
  <c r="AD121" i="21"/>
  <c r="AG104" i="21"/>
  <c r="AG147" i="21"/>
  <c r="AG157" i="21"/>
  <c r="AG78" i="21"/>
  <c r="AD63" i="21"/>
  <c r="AJ65" i="21"/>
  <c r="AJ84" i="21"/>
  <c r="AJ119" i="21"/>
  <c r="AJ149" i="21"/>
  <c r="AJ165" i="21"/>
  <c r="X22" i="21"/>
  <c r="AG148" i="21"/>
  <c r="AG163" i="21"/>
  <c r="X37" i="21"/>
  <c r="AG86" i="21"/>
  <c r="X41" i="21"/>
  <c r="AJ45" i="21"/>
  <c r="AJ79" i="21"/>
  <c r="AJ113" i="21"/>
  <c r="AJ145" i="21"/>
  <c r="AJ161" i="21"/>
  <c r="AD65" i="21"/>
  <c r="AA61" i="21"/>
  <c r="AA77" i="21"/>
  <c r="AA109" i="21"/>
  <c r="AA127" i="21"/>
  <c r="AA157" i="21"/>
  <c r="AJ40" i="21"/>
  <c r="AD123" i="21"/>
  <c r="AG74" i="21"/>
  <c r="AD80" i="21"/>
  <c r="AD156" i="21"/>
  <c r="AG162" i="21"/>
  <c r="AJ32" i="21"/>
  <c r="AJ81" i="21"/>
  <c r="AJ147" i="21"/>
  <c r="AD73" i="21"/>
  <c r="AA81" i="21"/>
  <c r="AA128" i="21"/>
  <c r="AJ44" i="21"/>
  <c r="X43" i="21"/>
  <c r="AG115" i="21"/>
  <c r="AD128" i="21"/>
  <c r="AD152" i="21"/>
  <c r="AD76" i="21"/>
  <c r="AJ19" i="21"/>
  <c r="AJ67" i="21"/>
  <c r="AJ103" i="21"/>
  <c r="AJ121" i="21"/>
  <c r="AJ151" i="21"/>
  <c r="AJ168" i="21"/>
  <c r="X26" i="21"/>
  <c r="AA67" i="21"/>
  <c r="AA85" i="21"/>
  <c r="AA115" i="21"/>
  <c r="AA145" i="21"/>
  <c r="AA161" i="21"/>
  <c r="AD159" i="21"/>
  <c r="AD109" i="21"/>
  <c r="X19" i="21"/>
  <c r="AG149" i="21"/>
  <c r="AN4002" i="19"/>
  <c r="AG113" i="21"/>
  <c r="AN2956" i="19"/>
  <c r="AA147" i="21"/>
  <c r="X30" i="21"/>
  <c r="X27" i="21"/>
  <c r="AA143" i="21"/>
  <c r="AJ24" i="21"/>
  <c r="AD120" i="21"/>
  <c r="AD107" i="21"/>
  <c r="AA117" i="21"/>
  <c r="AJ152" i="21"/>
  <c r="AN3099" i="19"/>
  <c r="AN3483" i="19"/>
  <c r="AN3642" i="19"/>
  <c r="AN3779" i="19"/>
  <c r="AN3923" i="19"/>
  <c r="AA159" i="21"/>
  <c r="AA66" i="21"/>
  <c r="AN2504" i="19"/>
  <c r="AN2688" i="19"/>
  <c r="AN3742" i="19"/>
  <c r="AN4077" i="19"/>
  <c r="AN4527" i="19"/>
  <c r="AD113" i="21"/>
  <c r="AA113" i="21"/>
  <c r="AJ122" i="21"/>
  <c r="AG83" i="21"/>
  <c r="AG67" i="21"/>
  <c r="AD82" i="21"/>
  <c r="AD78" i="21"/>
  <c r="AD70" i="21"/>
  <c r="AD66" i="21"/>
  <c r="AT195" i="3"/>
  <c r="AG152" i="21"/>
  <c r="AD163" i="21"/>
  <c r="AG159" i="21"/>
  <c r="AG151" i="21"/>
  <c r="AG106" i="21"/>
  <c r="AD162" i="21"/>
  <c r="W53" i="20"/>
  <c r="AG166" i="21"/>
  <c r="AD169" i="21"/>
  <c r="P7" i="21"/>
  <c r="BV40" i="16"/>
  <c r="AF366" i="21"/>
  <c r="AG120" i="21"/>
  <c r="D6" i="21"/>
  <c r="AN10" i="19"/>
  <c r="AN42" i="19"/>
  <c r="AN90" i="19"/>
  <c r="AN154" i="19"/>
  <c r="AN169" i="19"/>
  <c r="Z333" i="21"/>
  <c r="AT203" i="3"/>
  <c r="P5" i="30"/>
  <c r="D8" i="16"/>
  <c r="AN4597" i="19"/>
  <c r="AN4593" i="19"/>
  <c r="AN4598" i="19"/>
  <c r="AN4592" i="19"/>
  <c r="AN4600" i="19"/>
  <c r="AN4596" i="19"/>
  <c r="AN4599" i="19"/>
  <c r="AN4595" i="19"/>
  <c r="AN4589" i="19"/>
  <c r="AN4237" i="19"/>
  <c r="AN4490" i="19"/>
  <c r="AN4227" i="19"/>
  <c r="AN4362" i="19"/>
  <c r="AN4488" i="19"/>
  <c r="AN4131" i="19"/>
  <c r="AN3979" i="19"/>
  <c r="AN3943" i="19"/>
  <c r="AN4230" i="19"/>
  <c r="AN3825" i="19"/>
  <c r="AN3960" i="19"/>
  <c r="AN4588" i="19"/>
  <c r="AN4355" i="19"/>
  <c r="AN4309" i="19"/>
  <c r="AN3968" i="19"/>
  <c r="AN4363" i="19"/>
  <c r="AN3051" i="19"/>
  <c r="AN3138" i="19"/>
  <c r="AN4114" i="19"/>
  <c r="AN3736" i="19"/>
  <c r="AN2639" i="19"/>
  <c r="AN4432" i="19"/>
  <c r="AN2525" i="19"/>
  <c r="AN4543" i="19"/>
  <c r="AN4072" i="19"/>
  <c r="AN4317" i="19"/>
  <c r="AN4305" i="19"/>
  <c r="AN4273" i="19"/>
  <c r="AN4417" i="19"/>
  <c r="AN4206" i="19"/>
  <c r="AN4281" i="19"/>
  <c r="AN4497" i="19"/>
  <c r="AN3815" i="19"/>
  <c r="AN4148" i="19"/>
  <c r="AN4032" i="19"/>
  <c r="AN3939" i="19"/>
  <c r="AN3846" i="19"/>
  <c r="AN3664" i="19"/>
  <c r="AN2998" i="19"/>
  <c r="AN1826" i="19"/>
  <c r="AN3444" i="19"/>
  <c r="AN1667" i="19"/>
  <c r="AN3161" i="19"/>
  <c r="AN4548" i="19"/>
  <c r="AN3539" i="19"/>
  <c r="AN3595" i="19"/>
  <c r="AN2309" i="19"/>
  <c r="AN4426" i="19"/>
  <c r="AN4371" i="19"/>
  <c r="AN2017" i="19"/>
  <c r="AN4401" i="19"/>
  <c r="AN4421" i="19"/>
  <c r="AN4415" i="19"/>
  <c r="AN3814" i="19"/>
  <c r="AN4468" i="19"/>
  <c r="AN2950" i="19"/>
  <c r="AN3080" i="19"/>
  <c r="AN2597" i="19"/>
  <c r="AN3260" i="19"/>
  <c r="AN3364" i="19"/>
  <c r="AN3487" i="19"/>
  <c r="AN4375" i="19"/>
  <c r="AN4453" i="19"/>
  <c r="AN3692" i="19"/>
  <c r="AN3782" i="19"/>
  <c r="AN4125" i="19"/>
  <c r="AN4027" i="19"/>
  <c r="AN4185" i="19"/>
  <c r="AN3888" i="19"/>
  <c r="AN1964" i="19"/>
  <c r="AN4014" i="19"/>
  <c r="AN3621" i="19"/>
  <c r="AN3909" i="19"/>
  <c r="AN4110" i="19"/>
  <c r="AN2555" i="19"/>
  <c r="AN2693" i="19"/>
  <c r="AN2814" i="19"/>
  <c r="AN3200" i="19"/>
  <c r="AN3010" i="19"/>
  <c r="AN2706" i="19"/>
  <c r="AN3528" i="19"/>
  <c r="AN3206" i="19"/>
  <c r="AN3247" i="19"/>
  <c r="AN3586" i="19"/>
  <c r="AN4065" i="19"/>
  <c r="AN2800" i="19"/>
  <c r="AN2050" i="19"/>
  <c r="AN2979" i="19"/>
  <c r="AN3793" i="19"/>
  <c r="AN4343" i="19"/>
  <c r="AN3760" i="19"/>
  <c r="AN4152" i="19"/>
  <c r="AN4179" i="19"/>
  <c r="AN3951" i="19"/>
  <c r="AN4015" i="19"/>
  <c r="AN3571" i="19"/>
  <c r="AN3910" i="19"/>
  <c r="AN3660" i="19"/>
  <c r="AN2621" i="19"/>
  <c r="AN2773" i="19"/>
  <c r="AN4420" i="19"/>
  <c r="AN3019" i="19"/>
  <c r="AN4275" i="19"/>
  <c r="AN2667" i="19"/>
  <c r="AN3263" i="19"/>
  <c r="AN4374" i="19"/>
  <c r="AN3148" i="19"/>
  <c r="AN3966" i="19"/>
  <c r="AN2622" i="19"/>
  <c r="AN4433" i="19"/>
  <c r="AN3063" i="19"/>
  <c r="AN4277" i="19"/>
  <c r="AN3710" i="19"/>
  <c r="AN4070" i="19"/>
  <c r="AN3941" i="19"/>
  <c r="AN4293" i="19"/>
  <c r="AN3768" i="19"/>
  <c r="AN3712" i="19"/>
  <c r="AN3038" i="19"/>
  <c r="AN3209" i="19"/>
  <c r="AN3450" i="19"/>
  <c r="AN4398" i="19"/>
  <c r="AN3666" i="19"/>
  <c r="AN4013" i="19"/>
  <c r="AN4188" i="19"/>
  <c r="AN3614" i="19"/>
  <c r="AN4331" i="19"/>
  <c r="AN2872" i="19"/>
  <c r="AN4308" i="19"/>
  <c r="AN2819" i="19"/>
  <c r="AN3718" i="19"/>
  <c r="AN3062" i="19"/>
  <c r="AN4475" i="19"/>
  <c r="AN2302" i="19"/>
  <c r="AN3087" i="19"/>
  <c r="AN4057" i="19"/>
  <c r="AN3850" i="19"/>
  <c r="AN3626" i="19"/>
  <c r="AN3143" i="19"/>
  <c r="AN3220" i="19"/>
  <c r="AN2727" i="19"/>
  <c r="AN3445" i="19"/>
  <c r="AN4392" i="19"/>
  <c r="AN1617" i="19"/>
  <c r="AN3772" i="19"/>
  <c r="AN4153" i="19"/>
  <c r="AN4184" i="19"/>
  <c r="AN3952" i="19"/>
  <c r="AN4025" i="19"/>
  <c r="AN3613" i="19"/>
  <c r="AN3673" i="19"/>
  <c r="AN2821" i="19"/>
  <c r="AN2794" i="19"/>
  <c r="AN4244" i="19"/>
  <c r="AN3543" i="19"/>
  <c r="AN2582" i="19"/>
  <c r="AN2854" i="19"/>
  <c r="AN3778" i="19"/>
  <c r="AN4044" i="19"/>
  <c r="AN2634" i="19"/>
  <c r="AN4442" i="19"/>
  <c r="AN3071" i="19"/>
  <c r="AN4103" i="19"/>
  <c r="AN4529" i="19"/>
  <c r="AN3405" i="19"/>
  <c r="AN3047" i="19"/>
  <c r="AN3785" i="19"/>
  <c r="AN3651" i="19"/>
  <c r="AN3978" i="19"/>
  <c r="AN3025" i="19"/>
  <c r="AN2682" i="19"/>
  <c r="AN2846" i="19"/>
  <c r="AN3297" i="19"/>
  <c r="AN3480" i="19"/>
  <c r="AN4245" i="19"/>
  <c r="AN4456" i="19"/>
  <c r="AN3709" i="19"/>
  <c r="AN4139" i="19"/>
  <c r="AN4128" i="19"/>
  <c r="AN3848" i="19"/>
  <c r="AN2231" i="19"/>
  <c r="AN3853" i="19"/>
  <c r="AN2485" i="19"/>
  <c r="AN2701" i="19"/>
  <c r="AN2899" i="19"/>
  <c r="AN2300" i="19"/>
  <c r="AN3109" i="19"/>
  <c r="AN4345" i="19"/>
  <c r="AN3761" i="19"/>
  <c r="AN3791" i="19"/>
  <c r="AN3341" i="19"/>
  <c r="AN2940" i="19"/>
  <c r="AN4291" i="19"/>
  <c r="AN2964" i="19"/>
  <c r="AN2530" i="19"/>
  <c r="AN3106" i="19"/>
  <c r="AN4294" i="19"/>
  <c r="AN4058" i="19"/>
  <c r="AN4060" i="19"/>
  <c r="AN3189" i="19"/>
  <c r="AN2671" i="19"/>
  <c r="AN3348" i="19"/>
  <c r="AN4342" i="19"/>
  <c r="AN3558" i="19"/>
  <c r="AN4085" i="19"/>
  <c r="AN4151" i="19"/>
  <c r="AN3867" i="19"/>
  <c r="AN3980" i="19"/>
  <c r="AN3891" i="19"/>
  <c r="AN3693" i="19"/>
  <c r="AN2513" i="19"/>
  <c r="AN2768" i="19"/>
  <c r="AN3196" i="19"/>
  <c r="AN2348" i="19"/>
  <c r="AN3157" i="19"/>
  <c r="AN2635" i="19"/>
  <c r="AN3832" i="19"/>
  <c r="AN4050" i="19"/>
  <c r="AN3003" i="19"/>
  <c r="AN2495" i="19"/>
  <c r="AN3208" i="19"/>
  <c r="AN3329" i="19"/>
  <c r="AN1985" i="19"/>
  <c r="AN3599" i="19"/>
  <c r="AN4333" i="19"/>
  <c r="AN4463" i="19"/>
  <c r="AN2711" i="19"/>
  <c r="AN2662" i="19"/>
  <c r="AN2670" i="19"/>
  <c r="AN3354" i="19"/>
  <c r="AN4346" i="19"/>
  <c r="AN3751" i="19"/>
  <c r="AN4106" i="19"/>
  <c r="AN4100" i="19"/>
  <c r="AN3883" i="19"/>
  <c r="AN4019" i="19"/>
  <c r="AN3568" i="19"/>
  <c r="AN3890" i="19"/>
  <c r="AN3684" i="19"/>
  <c r="AN2577" i="19"/>
  <c r="AN2775" i="19"/>
  <c r="AN4424" i="19"/>
  <c r="AN2356" i="19"/>
  <c r="AN4259" i="19"/>
  <c r="AN2658" i="19"/>
  <c r="AN4496" i="19"/>
  <c r="AN4348" i="19"/>
  <c r="AN3130" i="19"/>
  <c r="BG36" i="16"/>
  <c r="AF139" i="21"/>
  <c r="AN3972" i="19"/>
  <c r="AN3679" i="19"/>
  <c r="AN3310" i="19"/>
  <c r="AN4216" i="19"/>
  <c r="AN2859" i="19"/>
  <c r="AN4544" i="19"/>
  <c r="AN4566" i="19"/>
  <c r="AN2317" i="19"/>
  <c r="AN3384" i="19"/>
  <c r="AN1892" i="19"/>
  <c r="AN3703" i="19"/>
  <c r="AN3256" i="19"/>
  <c r="AN1834" i="19"/>
  <c r="AN1719" i="19"/>
  <c r="AN266" i="19"/>
  <c r="AN348" i="19"/>
  <c r="AN428" i="19"/>
  <c r="AN509" i="19"/>
  <c r="AN559" i="19"/>
  <c r="AN583" i="19"/>
  <c r="AN600" i="19"/>
  <c r="AN607" i="19"/>
  <c r="AN610" i="19"/>
  <c r="AN803" i="19"/>
  <c r="AN1044" i="19"/>
  <c r="AN1166" i="19"/>
  <c r="AN1192" i="19"/>
  <c r="AN1341" i="19"/>
  <c r="AN210" i="19"/>
  <c r="AN314" i="19"/>
  <c r="AN330" i="19"/>
  <c r="AN329" i="19"/>
  <c r="AN334" i="19"/>
  <c r="AN397" i="19"/>
  <c r="AN409" i="19"/>
  <c r="AN410" i="19"/>
  <c r="AN415" i="19"/>
  <c r="AN418" i="19"/>
  <c r="AN450" i="19"/>
  <c r="AN454" i="19"/>
  <c r="AN458" i="19"/>
  <c r="AN466" i="19"/>
  <c r="AN471" i="19"/>
  <c r="AN474" i="19"/>
  <c r="AN472" i="19"/>
  <c r="AN473" i="19"/>
  <c r="AN551" i="19"/>
  <c r="AN576" i="19"/>
  <c r="AN2912" i="19"/>
  <c r="AN3317" i="19"/>
  <c r="AN595" i="19"/>
  <c r="AN671" i="19"/>
  <c r="AN813" i="19"/>
  <c r="AN1091" i="19"/>
  <c r="AN1111" i="19"/>
  <c r="AN1275" i="19"/>
  <c r="AN1303" i="19"/>
  <c r="AN1349" i="19"/>
  <c r="AN1389" i="19"/>
  <c r="AN1503" i="19"/>
  <c r="AN218" i="19"/>
  <c r="AN366" i="19"/>
  <c r="AN377" i="19"/>
  <c r="AN378" i="19"/>
  <c r="AN393" i="19"/>
  <c r="AN388" i="19"/>
  <c r="AN419" i="19"/>
  <c r="AN545" i="19"/>
  <c r="AN566" i="19"/>
  <c r="AN3821" i="19"/>
  <c r="AN3549" i="19"/>
  <c r="AN4284" i="19"/>
  <c r="AN351" i="19"/>
  <c r="AN2399" i="19"/>
  <c r="AN747" i="19"/>
  <c r="AN4169" i="19"/>
  <c r="AN3733" i="19"/>
  <c r="AN2876" i="19"/>
  <c r="AN3861" i="19"/>
  <c r="AN4147" i="19"/>
  <c r="AN4288" i="19"/>
  <c r="AN2400" i="19"/>
  <c r="AN4367" i="19"/>
  <c r="AN2015" i="19"/>
  <c r="AN658" i="19"/>
  <c r="AN738" i="19"/>
  <c r="AN820" i="19"/>
  <c r="AN872" i="19"/>
  <c r="AN906" i="19"/>
  <c r="AN943" i="19"/>
  <c r="AN1009" i="19"/>
  <c r="AN1023" i="19"/>
  <c r="AN1026" i="19"/>
  <c r="AN1063" i="19"/>
  <c r="AN1066" i="19"/>
  <c r="AN1128" i="19"/>
  <c r="AN1247" i="19"/>
  <c r="AN1283" i="19"/>
  <c r="AN1338" i="19"/>
  <c r="AN1375" i="19"/>
  <c r="AN1383" i="19"/>
  <c r="AN1386" i="19"/>
  <c r="AN1394" i="19"/>
  <c r="AN1392" i="19"/>
  <c r="AN1331" i="19"/>
  <c r="BG159" i="16"/>
  <c r="AF57" i="21"/>
  <c r="AN171" i="19"/>
  <c r="AN1051" i="19"/>
  <c r="AN615" i="19"/>
  <c r="AN673" i="19"/>
  <c r="AN679" i="19"/>
  <c r="AN682" i="19"/>
  <c r="AN681" i="19"/>
  <c r="AN711" i="19"/>
  <c r="AN714" i="19"/>
  <c r="AN784" i="19"/>
  <c r="AN850" i="19"/>
  <c r="AN882" i="19"/>
  <c r="AN922" i="19"/>
  <c r="AN967" i="19"/>
  <c r="AN1090" i="19"/>
  <c r="AN1138" i="19"/>
  <c r="AN1145" i="19"/>
  <c r="AN1146" i="19"/>
  <c r="AN1266" i="19"/>
  <c r="AN1313" i="19"/>
  <c r="AN1351" i="19"/>
  <c r="AN1408" i="19"/>
  <c r="AN1461" i="19"/>
  <c r="AN628" i="19"/>
  <c r="AN751" i="19"/>
  <c r="AN760" i="19"/>
  <c r="AN762" i="19"/>
  <c r="AN864" i="19"/>
  <c r="AN908" i="19"/>
  <c r="AN1034" i="19"/>
  <c r="AN1152" i="19"/>
  <c r="AN1298" i="19"/>
  <c r="AN1358" i="19"/>
  <c r="AN1449" i="19"/>
  <c r="AN1528" i="19"/>
  <c r="AN1537" i="19"/>
  <c r="AN1536" i="19"/>
  <c r="AN1553" i="19"/>
  <c r="AN1554" i="19"/>
  <c r="AN1552" i="19"/>
  <c r="AN150" i="19"/>
  <c r="AN239" i="19"/>
  <c r="AN519" i="19"/>
  <c r="AN575" i="19"/>
  <c r="AN678" i="19"/>
  <c r="AN759" i="19"/>
  <c r="AN771" i="19"/>
  <c r="AN797" i="19"/>
  <c r="AN804" i="19"/>
  <c r="AN862" i="19"/>
  <c r="AN1158" i="19"/>
  <c r="AN1278" i="19"/>
  <c r="AN1390" i="19"/>
  <c r="AN1399" i="19"/>
  <c r="AN1414" i="19"/>
  <c r="AN1423" i="19"/>
  <c r="AN1430" i="19"/>
  <c r="AN1460" i="19"/>
  <c r="AN1495" i="19"/>
  <c r="AN1519" i="19"/>
  <c r="AN1762" i="19"/>
  <c r="AN2060" i="19"/>
  <c r="AN2175" i="19"/>
  <c r="AN2703" i="19"/>
  <c r="AN3151" i="19"/>
  <c r="AN626" i="19"/>
  <c r="AN720" i="19"/>
  <c r="AN818" i="19"/>
  <c r="AN851" i="19"/>
  <c r="AN897" i="19"/>
  <c r="AN930" i="19"/>
  <c r="AN986" i="19"/>
  <c r="AN1121" i="19"/>
  <c r="AN1160" i="19"/>
  <c r="AN1224" i="19"/>
  <c r="AN1226" i="19"/>
  <c r="AN1282" i="19"/>
  <c r="AN1330" i="19"/>
  <c r="AN1370" i="19"/>
  <c r="AN1431" i="19"/>
  <c r="AN1488" i="19"/>
  <c r="AN1494" i="19"/>
  <c r="AN1496" i="19"/>
  <c r="AN1522" i="19"/>
  <c r="AN1520" i="19"/>
  <c r="AN1560" i="19"/>
  <c r="AN1570" i="19"/>
  <c r="AN984" i="19"/>
  <c r="AN53" i="19"/>
  <c r="AN373" i="19"/>
  <c r="AN447" i="19"/>
  <c r="AN661" i="19"/>
  <c r="AN709" i="19"/>
  <c r="AN741" i="19"/>
  <c r="AN781" i="19"/>
  <c r="AN823" i="19"/>
  <c r="AN821" i="19"/>
  <c r="AN830" i="19"/>
  <c r="AN879" i="19"/>
  <c r="AN902" i="19"/>
  <c r="AN973" i="19"/>
  <c r="AN990" i="19"/>
  <c r="AN1014" i="19"/>
  <c r="AN1084" i="19"/>
  <c r="AN1117" i="19"/>
  <c r="AN1567" i="19"/>
  <c r="AN1644" i="19"/>
  <c r="AN1787" i="19"/>
  <c r="AN2039" i="19"/>
  <c r="AN2072" i="19"/>
  <c r="AN2118" i="19"/>
  <c r="AN2373" i="19"/>
  <c r="AN2723" i="19"/>
  <c r="AN2830" i="19"/>
  <c r="AN3153" i="19"/>
  <c r="AN3422" i="19"/>
  <c r="AN3540" i="19"/>
  <c r="AN3741" i="19"/>
  <c r="AN970" i="19"/>
  <c r="AN877" i="19"/>
  <c r="AN755" i="19"/>
  <c r="AN1598" i="19"/>
  <c r="AN1662" i="19"/>
  <c r="AN1678" i="19"/>
  <c r="AN1702" i="19"/>
  <c r="AN1718" i="19"/>
  <c r="AN1717" i="19"/>
  <c r="AN1743" i="19"/>
  <c r="AN1805" i="19"/>
  <c r="AN1806" i="19"/>
  <c r="AN1855" i="19"/>
  <c r="AN1869" i="19"/>
  <c r="AN1935" i="19"/>
  <c r="AN1958" i="19"/>
  <c r="AN2007" i="19"/>
  <c r="AN2111" i="19"/>
  <c r="AN2149" i="19"/>
  <c r="AN2166" i="19"/>
  <c r="AN2189" i="19"/>
  <c r="AN2197" i="19"/>
  <c r="AN2207" i="19"/>
  <c r="AN2204" i="19"/>
  <c r="AN2222" i="19"/>
  <c r="AN2238" i="19"/>
  <c r="AN2262" i="19"/>
  <c r="AN2267" i="19"/>
  <c r="AN2285" i="19"/>
  <c r="AN2294" i="19"/>
  <c r="AN2295" i="19"/>
  <c r="AN2293" i="19"/>
  <c r="AN2303" i="19"/>
  <c r="AN2301" i="19"/>
  <c r="AN2319" i="19"/>
  <c r="AN2327" i="19"/>
  <c r="AN2359" i="19"/>
  <c r="AN2365" i="19"/>
  <c r="AN2381" i="19"/>
  <c r="AN2414" i="19"/>
  <c r="AN2439" i="19"/>
  <c r="AN2445" i="19"/>
  <c r="AN2461" i="19"/>
  <c r="AN2502" i="19"/>
  <c r="AN2533" i="19"/>
  <c r="AN2535" i="19"/>
  <c r="AN2543" i="19"/>
  <c r="AN2551" i="19"/>
  <c r="AN2549" i="19"/>
  <c r="AN2557" i="19"/>
  <c r="AN2567" i="19"/>
  <c r="AN2575" i="19"/>
  <c r="AN2583" i="19"/>
  <c r="AN2581" i="19"/>
  <c r="AN2591" i="19"/>
  <c r="AN2589" i="19"/>
  <c r="AN2598" i="19"/>
  <c r="AN2607" i="19"/>
  <c r="AN2614" i="19"/>
  <c r="AN2615" i="19"/>
  <c r="AN2613" i="19"/>
  <c r="AN2623" i="19"/>
  <c r="AN2629" i="19"/>
  <c r="AN2631" i="19"/>
  <c r="AN2638" i="19"/>
  <c r="AN2645" i="19"/>
  <c r="AN2646" i="19"/>
  <c r="AN2654" i="19"/>
  <c r="AN2655" i="19"/>
  <c r="AN2663" i="19"/>
  <c r="AN2661" i="19"/>
  <c r="AN2679" i="19"/>
  <c r="AN2677" i="19"/>
  <c r="AN2687" i="19"/>
  <c r="AN2719" i="19"/>
  <c r="AN2718" i="19"/>
  <c r="AN2735" i="19"/>
  <c r="AN2743" i="19"/>
  <c r="AN2741" i="19"/>
  <c r="AN2742" i="19"/>
  <c r="AN2750" i="19"/>
  <c r="AN2751" i="19"/>
  <c r="AN2757" i="19"/>
  <c r="AN2774" i="19"/>
  <c r="AN2781" i="19"/>
  <c r="AN2783" i="19"/>
  <c r="AN2791" i="19"/>
  <c r="AN2789" i="19"/>
  <c r="AN2790" i="19"/>
  <c r="AN2799" i="19"/>
  <c r="AN2806" i="19"/>
  <c r="AN2805" i="19"/>
  <c r="AN2815" i="19"/>
  <c r="AN2822" i="19"/>
  <c r="AN2837" i="19"/>
  <c r="AN2839" i="19"/>
  <c r="AN2847" i="19"/>
  <c r="AN2845" i="19"/>
  <c r="AN2855" i="19"/>
  <c r="AN2853" i="19"/>
  <c r="AN2861" i="19"/>
  <c r="AN2871" i="19"/>
  <c r="AN2887" i="19"/>
  <c r="AN2886" i="19"/>
  <c r="AN2891" i="19"/>
  <c r="AN2903" i="19"/>
  <c r="AN2910" i="19"/>
  <c r="AN2911" i="19"/>
  <c r="AN2919" i="19"/>
  <c r="AN2917" i="19"/>
  <c r="AN2925" i="19"/>
  <c r="AN2933" i="19"/>
  <c r="AN2941" i="19"/>
  <c r="AN2949" i="19"/>
  <c r="AN2957" i="19"/>
  <c r="AN2958" i="19"/>
  <c r="AN2975" i="19"/>
  <c r="AN2981" i="19"/>
  <c r="AN2982" i="19"/>
  <c r="AN2989" i="19"/>
  <c r="AN2999" i="19"/>
  <c r="AN2992" i="19"/>
  <c r="AN3007" i="19"/>
  <c r="AN3005" i="19"/>
  <c r="AN3013" i="19"/>
  <c r="AN3023" i="19"/>
  <c r="AN3022" i="19"/>
  <c r="AN3030" i="19"/>
  <c r="AN3031" i="19"/>
  <c r="AN3037" i="19"/>
  <c r="AN3055" i="19"/>
  <c r="AN3054" i="19"/>
  <c r="AN3061" i="19"/>
  <c r="AN3070" i="19"/>
  <c r="AN3069" i="19"/>
  <c r="AN3079" i="19"/>
  <c r="AN3077" i="19"/>
  <c r="AN3086" i="19"/>
  <c r="AN3095" i="19"/>
  <c r="AN3094" i="19"/>
  <c r="AN3103" i="19"/>
  <c r="AN3101" i="19"/>
  <c r="AN3118" i="19"/>
  <c r="AN3117" i="19"/>
  <c r="AN3126" i="19"/>
  <c r="AN3125" i="19"/>
  <c r="AN3133" i="19"/>
  <c r="AN3142" i="19"/>
  <c r="AN3141" i="19"/>
  <c r="AN3166" i="19"/>
  <c r="AN3167" i="19"/>
  <c r="AN3173" i="19"/>
  <c r="AN3175" i="19"/>
  <c r="AN3174" i="19"/>
  <c r="AN3181" i="19"/>
  <c r="AN3191" i="19"/>
  <c r="AN3190" i="19"/>
  <c r="AN3198" i="19"/>
  <c r="AN3199" i="19"/>
  <c r="AN3207" i="19"/>
  <c r="AN3205" i="19"/>
  <c r="AN3214" i="19"/>
  <c r="AN3213" i="19"/>
  <c r="AN3223" i="19"/>
  <c r="AN3221" i="19"/>
  <c r="AN3222" i="19"/>
  <c r="AN3230" i="19"/>
  <c r="AN3231" i="19"/>
  <c r="AN3229" i="19"/>
  <c r="AN3239" i="19"/>
  <c r="AN3238" i="19"/>
  <c r="AN3237" i="19"/>
  <c r="AN3245" i="19"/>
  <c r="AN3246" i="19"/>
  <c r="AN3253" i="19"/>
  <c r="AN3262" i="19"/>
  <c r="AN3269" i="19"/>
  <c r="AN3277" i="19"/>
  <c r="AN3279" i="19"/>
  <c r="AN3287" i="19"/>
  <c r="AN3295" i="19"/>
  <c r="AN3302" i="19"/>
  <c r="AN3303" i="19"/>
  <c r="AN3318" i="19"/>
  <c r="AN3312" i="19"/>
  <c r="AN3326" i="19"/>
  <c r="AN3327" i="19"/>
  <c r="AN3337" i="19"/>
  <c r="AN3343" i="19"/>
  <c r="AN3351" i="19"/>
  <c r="AN3349" i="19"/>
  <c r="AN3358" i="19"/>
  <c r="AN3366" i="19"/>
  <c r="AN3370" i="19"/>
  <c r="AN3381" i="19"/>
  <c r="AN3383" i="19"/>
  <c r="AN3380" i="19"/>
  <c r="AN3389" i="19"/>
  <c r="AN3399" i="19"/>
  <c r="AN3415" i="19"/>
  <c r="AN3413" i="19"/>
  <c r="AN3429" i="19"/>
  <c r="AN3431" i="19"/>
  <c r="AN3439" i="19"/>
  <c r="AN3437" i="19"/>
  <c r="AN3447" i="19"/>
  <c r="AN3446" i="19"/>
  <c r="AN3455" i="19"/>
  <c r="AN3453" i="19"/>
  <c r="AN3454" i="19"/>
  <c r="AN3462" i="19"/>
  <c r="AN3459" i="19"/>
  <c r="AN3463" i="19"/>
  <c r="AN3471" i="19"/>
  <c r="AN3469" i="19"/>
  <c r="AN3479" i="19"/>
  <c r="AN3485" i="19"/>
  <c r="AN3495" i="19"/>
  <c r="AN3503" i="19"/>
  <c r="AN3501" i="19"/>
  <c r="AN3509" i="19"/>
  <c r="AN3518" i="19"/>
  <c r="AN3519" i="19"/>
  <c r="AN3525" i="19"/>
  <c r="AN3526" i="19"/>
  <c r="AN3527" i="19"/>
  <c r="AN3534" i="19"/>
  <c r="AN3535" i="19"/>
  <c r="AN3533" i="19"/>
  <c r="AN3557" i="19"/>
  <c r="AN3567" i="19"/>
  <c r="AN3575" i="19"/>
  <c r="AN3573" i="19"/>
  <c r="AN3574" i="19"/>
  <c r="AN3581" i="19"/>
  <c r="AN3583" i="19"/>
  <c r="AN3580" i="19"/>
  <c r="AN3590" i="19"/>
  <c r="AN3597" i="19"/>
  <c r="AN3598" i="19"/>
  <c r="AN3607" i="19"/>
  <c r="AN3606" i="19"/>
  <c r="AN3615" i="19"/>
  <c r="AN3611" i="19"/>
  <c r="AN3623" i="19"/>
  <c r="AN3622" i="19"/>
  <c r="AN3630" i="19"/>
  <c r="AN3629" i="19"/>
  <c r="AN3631" i="19"/>
  <c r="AN3646" i="19"/>
  <c r="AN3645" i="19"/>
  <c r="AN3655" i="19"/>
  <c r="AN3653" i="19"/>
  <c r="AN3663" i="19"/>
  <c r="AN3669" i="19"/>
  <c r="AN3677" i="19"/>
  <c r="AN3685" i="19"/>
  <c r="AN3686" i="19"/>
  <c r="AN3687" i="19"/>
  <c r="AN3694" i="19"/>
  <c r="AN3695" i="19"/>
  <c r="AN3701" i="19"/>
  <c r="AN3702" i="19"/>
  <c r="AN3711" i="19"/>
  <c r="AN3717" i="19"/>
  <c r="AN3719" i="19"/>
  <c r="AN3725" i="19"/>
  <c r="AN3727" i="19"/>
  <c r="AN3726" i="19"/>
  <c r="AN3734" i="19"/>
  <c r="AN3735" i="19"/>
  <c r="AN3749" i="19"/>
  <c r="AN3750" i="19"/>
  <c r="AN3758" i="19"/>
  <c r="AN3767" i="19"/>
  <c r="AN3765" i="19"/>
  <c r="AN3766" i="19"/>
  <c r="AN3773" i="19"/>
  <c r="AN3774" i="19"/>
  <c r="AN3781" i="19"/>
  <c r="AN3790" i="19"/>
  <c r="AN3799" i="19"/>
  <c r="AN3798" i="19"/>
  <c r="AN3807" i="19"/>
  <c r="AN3813" i="19"/>
  <c r="AN3823" i="19"/>
  <c r="AN3829" i="19"/>
  <c r="AN3838" i="19"/>
  <c r="AN3855" i="19"/>
  <c r="AN3854" i="19"/>
  <c r="AN3862" i="19"/>
  <c r="AN3871" i="19"/>
  <c r="AN3869" i="19"/>
  <c r="AN3879" i="19"/>
  <c r="AN3887" i="19"/>
  <c r="AN3886" i="19"/>
  <c r="AN3885" i="19"/>
  <c r="AN3895" i="19"/>
  <c r="AN3893" i="19"/>
  <c r="AN3903" i="19"/>
  <c r="AN3911" i="19"/>
  <c r="AN3919" i="19"/>
  <c r="AN3918" i="19"/>
  <c r="AN3925" i="19"/>
  <c r="AN3926" i="19"/>
  <c r="AN3933" i="19"/>
  <c r="AN3935" i="19"/>
  <c r="AN3942" i="19"/>
  <c r="AN3950" i="19"/>
  <c r="AN3949" i="19"/>
  <c r="AN3959" i="19"/>
  <c r="AN3958" i="19"/>
  <c r="AN3957" i="19"/>
  <c r="AN3965" i="19"/>
  <c r="AN3967" i="19"/>
  <c r="AN3975" i="19"/>
  <c r="AN3973" i="19"/>
  <c r="AN3982" i="19"/>
  <c r="AN3990" i="19"/>
  <c r="AN3991" i="19"/>
  <c r="AN3989" i="19"/>
  <c r="AN3998" i="19"/>
  <c r="AN3999" i="19"/>
  <c r="AN4006" i="19"/>
  <c r="AN4022" i="19"/>
  <c r="AN4031" i="19"/>
  <c r="AN4029" i="19"/>
  <c r="AN4030" i="19"/>
  <c r="AN4037" i="19"/>
  <c r="AN4039" i="19"/>
  <c r="AN4047" i="19"/>
  <c r="AN4046" i="19"/>
  <c r="AN4045" i="19"/>
  <c r="AN4054" i="19"/>
  <c r="AN4055" i="19"/>
  <c r="AN4053" i="19"/>
  <c r="AN4062" i="19"/>
  <c r="AN4069" i="19"/>
  <c r="AN4071" i="19"/>
  <c r="AN4079" i="19"/>
  <c r="AN4078" i="19"/>
  <c r="AN4087" i="19"/>
  <c r="AN4086" i="19"/>
  <c r="AN4083" i="19"/>
  <c r="AN4094" i="19"/>
  <c r="AN4093" i="19"/>
  <c r="AN4095" i="19"/>
  <c r="AN4102" i="19"/>
  <c r="AN4098" i="19"/>
  <c r="AN4111" i="19"/>
  <c r="AN4117" i="19"/>
  <c r="AN4118" i="19"/>
  <c r="AN4119" i="19"/>
  <c r="AN4127" i="19"/>
  <c r="AN4126" i="19"/>
  <c r="AN4133" i="19"/>
  <c r="AN4135" i="19"/>
  <c r="AN4134" i="19"/>
  <c r="AN4143" i="19"/>
  <c r="AN4141" i="19"/>
  <c r="AN4142" i="19"/>
  <c r="AN4150" i="19"/>
  <c r="AN4149" i="19"/>
  <c r="AN4159" i="19"/>
  <c r="AN4158" i="19"/>
  <c r="AN4157" i="19"/>
  <c r="AN4167" i="19"/>
  <c r="AN4174" i="19"/>
  <c r="AN4175" i="19"/>
  <c r="AN4173" i="19"/>
  <c r="AN4183" i="19"/>
  <c r="AN4189" i="19"/>
  <c r="AN4191" i="19"/>
  <c r="AN4197" i="19"/>
  <c r="AN4207" i="19"/>
  <c r="AN4215" i="19"/>
  <c r="AN4214" i="19"/>
  <c r="AN4221" i="19"/>
  <c r="AN4222" i="19"/>
  <c r="AN4229" i="19"/>
  <c r="AN4238" i="19"/>
  <c r="AN4247" i="19"/>
  <c r="AN4255" i="19"/>
  <c r="AN4254" i="19"/>
  <c r="AN4262" i="19"/>
  <c r="AN4271" i="19"/>
  <c r="AN4269" i="19"/>
  <c r="AN4279" i="19"/>
  <c r="AN4278" i="19"/>
  <c r="AN4287" i="19"/>
  <c r="AN4286" i="19"/>
  <c r="AN4285" i="19"/>
  <c r="AN4295" i="19"/>
  <c r="AN4302" i="19"/>
  <c r="AN4311" i="19"/>
  <c r="AN4319" i="19"/>
  <c r="AN4318" i="19"/>
  <c r="AN4327" i="19"/>
  <c r="AN4326" i="19"/>
  <c r="AN4323" i="19"/>
  <c r="AN4335" i="19"/>
  <c r="AN4334" i="19"/>
  <c r="AN4341" i="19"/>
  <c r="AN4351" i="19"/>
  <c r="AN4350" i="19"/>
  <c r="AN4349" i="19"/>
  <c r="AN4357" i="19"/>
  <c r="AN4359" i="19"/>
  <c r="AN4365" i="19"/>
  <c r="AN4366" i="19"/>
  <c r="AN4383" i="19"/>
  <c r="AN4389" i="19"/>
  <c r="AN4397" i="19"/>
  <c r="AN4406" i="19"/>
  <c r="AN4407" i="19"/>
  <c r="AN4414" i="19"/>
  <c r="AN4408" i="19"/>
  <c r="AN4422" i="19"/>
  <c r="AN4430" i="19"/>
  <c r="AN4431" i="19"/>
  <c r="AN4437" i="19"/>
  <c r="AN4438" i="19"/>
  <c r="AN4446" i="19"/>
  <c r="AN4445" i="19"/>
  <c r="AN4447" i="19"/>
  <c r="AN4455" i="19"/>
  <c r="AN4462" i="19"/>
  <c r="AN4461" i="19"/>
  <c r="AN4471" i="19"/>
  <c r="AN4470" i="19"/>
  <c r="AN4479" i="19"/>
  <c r="AN4477" i="19"/>
  <c r="AN4487" i="19"/>
  <c r="AN4486" i="19"/>
  <c r="AN4485" i="19"/>
  <c r="AN4482" i="19"/>
  <c r="AN4495" i="19"/>
  <c r="AN4503" i="19"/>
  <c r="AN4510" i="19"/>
  <c r="AN4509" i="19"/>
  <c r="AN4519" i="19"/>
  <c r="AN4517" i="19"/>
  <c r="AN4535" i="19"/>
  <c r="AN4533" i="19"/>
  <c r="AN4542" i="19"/>
  <c r="AN4551" i="19"/>
  <c r="AN4550" i="19"/>
  <c r="AN4549" i="19"/>
  <c r="AN4558" i="19"/>
  <c r="AN4559" i="19"/>
  <c r="AN4574" i="19"/>
  <c r="AN4581" i="19"/>
  <c r="AN4591" i="19"/>
  <c r="AN4590" i="19"/>
  <c r="AN4586" i="19"/>
  <c r="AN91" i="19"/>
  <c r="AN923" i="19"/>
  <c r="AN956" i="19"/>
  <c r="AN1020" i="19"/>
  <c r="AN1155" i="19"/>
  <c r="AN1172" i="19"/>
  <c r="AN1187" i="19"/>
  <c r="AN1212" i="19"/>
  <c r="AN1571" i="19"/>
  <c r="AN1651" i="19"/>
  <c r="AN1680" i="19"/>
  <c r="AN1824" i="19"/>
  <c r="AN2059" i="19"/>
  <c r="AN2096" i="19"/>
  <c r="AN2160" i="19"/>
  <c r="AN2320" i="19"/>
  <c r="AN2354" i="19"/>
  <c r="AN2380" i="19"/>
  <c r="AN2505" i="19"/>
  <c r="AN2540" i="19"/>
  <c r="AN2571" i="19"/>
  <c r="AN2627" i="19"/>
  <c r="AN2640" i="19"/>
  <c r="AN2683" i="19"/>
  <c r="AN2747" i="19"/>
  <c r="AN2762" i="19"/>
  <c r="AN2835" i="19"/>
  <c r="AN2851" i="19"/>
  <c r="AN2915" i="19"/>
  <c r="AN2922" i="19"/>
  <c r="AN2976" i="19"/>
  <c r="AN3048" i="19"/>
  <c r="AN3075" i="19"/>
  <c r="AN3193" i="19"/>
  <c r="AN3211" i="19"/>
  <c r="AN3352" i="19"/>
  <c r="AN3411" i="19"/>
  <c r="AN3464" i="19"/>
  <c r="AN3524" i="19"/>
  <c r="AN3627" i="19"/>
  <c r="AN3650" i="19"/>
  <c r="AN3681" i="19"/>
  <c r="AN3708" i="19"/>
  <c r="AN3724" i="19"/>
  <c r="AN3764" i="19"/>
  <c r="AN3804" i="19"/>
  <c r="AN3859" i="19"/>
  <c r="AN3881" i="19"/>
  <c r="AN3905" i="19"/>
  <c r="AN3971" i="19"/>
  <c r="AN4033" i="19"/>
  <c r="AN4052" i="19"/>
  <c r="AN4203" i="19"/>
  <c r="AN4218" i="19"/>
  <c r="AN4315" i="19"/>
  <c r="AN4361" i="19"/>
  <c r="AN4416" i="19"/>
  <c r="AN4448" i="19"/>
  <c r="AN4491" i="19"/>
  <c r="AN4546" i="19"/>
  <c r="AN4556" i="19"/>
  <c r="AN3271" i="19"/>
  <c r="AN2882" i="19"/>
  <c r="AN2498" i="19"/>
  <c r="AN3024" i="19"/>
  <c r="AN2836" i="19"/>
  <c r="AN2580" i="19"/>
  <c r="AN3248" i="19"/>
  <c r="AN3748" i="19"/>
  <c r="AN3675" i="19"/>
  <c r="AN3442" i="19"/>
  <c r="AN3299" i="19"/>
  <c r="AN3128" i="19"/>
  <c r="AN2459" i="19"/>
  <c r="AN2660" i="19"/>
  <c r="AN2983" i="19"/>
  <c r="AN3250" i="19"/>
  <c r="AN3559" i="19"/>
  <c r="AN3014" i="19"/>
  <c r="AN2164" i="19"/>
  <c r="AN3120" i="19"/>
  <c r="AN448" i="19"/>
  <c r="AN848" i="19"/>
  <c r="AN865" i="19"/>
  <c r="AN1193" i="19"/>
  <c r="AN1337" i="19"/>
  <c r="AN1866" i="19"/>
  <c r="AN2008" i="19"/>
  <c r="AN2088" i="19"/>
  <c r="AN2203" i="19"/>
  <c r="AN2241" i="19"/>
  <c r="AN2347" i="19"/>
  <c r="AN2420" i="19"/>
  <c r="AN2442" i="19"/>
  <c r="AN2556" i="19"/>
  <c r="AN2579" i="19"/>
  <c r="AN2594" i="19"/>
  <c r="AN2632" i="19"/>
  <c r="AN2674" i="19"/>
  <c r="AN2720" i="19"/>
  <c r="AN2787" i="19"/>
  <c r="AN2808" i="19"/>
  <c r="AN2857" i="19"/>
  <c r="AN2892" i="19"/>
  <c r="AN2954" i="19"/>
  <c r="AN2993" i="19"/>
  <c r="AN3041" i="19"/>
  <c r="AN3091" i="19"/>
  <c r="AN3116" i="19"/>
  <c r="AN3289" i="19"/>
  <c r="AN3360" i="19"/>
  <c r="AN3418" i="19"/>
  <c r="AN3507" i="19"/>
  <c r="AN3515" i="19"/>
  <c r="AN3618" i="19"/>
  <c r="AN3644" i="19"/>
  <c r="AN3657" i="19"/>
  <c r="AN3691" i="19"/>
  <c r="AN3713" i="19"/>
  <c r="AN3744" i="19"/>
  <c r="AN3769" i="19"/>
  <c r="AN3808" i="19"/>
  <c r="AN3873" i="19"/>
  <c r="AN3892" i="19"/>
  <c r="AN3914" i="19"/>
  <c r="AN3995" i="19"/>
  <c r="AN4041" i="19"/>
  <c r="AN4099" i="19"/>
  <c r="AN4212" i="19"/>
  <c r="AN4307" i="19"/>
  <c r="AN4369" i="19"/>
  <c r="AN4409" i="19"/>
  <c r="AN4443" i="19"/>
  <c r="AN4480" i="19"/>
  <c r="AN4508" i="19"/>
  <c r="AN4560" i="19"/>
  <c r="AN3397" i="19"/>
  <c r="AN3566" i="19"/>
  <c r="AN2714" i="19"/>
  <c r="AN3236" i="19"/>
  <c r="AN3212" i="19"/>
  <c r="AN3375" i="19"/>
  <c r="AN3210" i="19"/>
  <c r="AN3264" i="19"/>
  <c r="AN2827" i="19"/>
  <c r="AN1804" i="19"/>
  <c r="AN3016" i="19"/>
  <c r="AN2826" i="19"/>
  <c r="AN2721" i="19"/>
  <c r="AN2585" i="19"/>
  <c r="AN3393" i="19"/>
  <c r="AN1736" i="19"/>
  <c r="AN3227" i="19"/>
  <c r="AN3816" i="19"/>
  <c r="AN3706" i="19"/>
  <c r="AN3430" i="19"/>
  <c r="AN3294" i="19"/>
  <c r="AN2817" i="19"/>
  <c r="AN2784" i="19"/>
  <c r="AN3119" i="19"/>
  <c r="AN2624" i="19"/>
  <c r="AN3857" i="19"/>
  <c r="AN2748" i="19"/>
  <c r="AN2870" i="19"/>
  <c r="AN3809" i="19"/>
  <c r="AN3356" i="19"/>
  <c r="AN1852" i="19"/>
  <c r="AN3699" i="19"/>
  <c r="AN2460" i="19"/>
  <c r="AN2672" i="19"/>
  <c r="AN3555" i="19"/>
  <c r="AN1268" i="19"/>
  <c r="AN1412" i="19"/>
  <c r="AN1940" i="19"/>
  <c r="AN1972" i="19"/>
  <c r="AN2500" i="19"/>
  <c r="AN2652" i="19"/>
  <c r="AN2657" i="19"/>
  <c r="AN2668" i="19"/>
  <c r="AN2665" i="19"/>
  <c r="AN2664" i="19"/>
  <c r="AN2712" i="19"/>
  <c r="AN2875" i="19"/>
  <c r="AN2874" i="19"/>
  <c r="AN2945" i="19"/>
  <c r="AN3008" i="19"/>
  <c r="AN3121" i="19"/>
  <c r="AN3164" i="19"/>
  <c r="AN3176" i="19"/>
  <c r="AN3228" i="19"/>
  <c r="AN3316" i="19"/>
  <c r="AN3322" i="19"/>
  <c r="AN3428" i="19"/>
  <c r="AN3475" i="19"/>
  <c r="AN3484" i="19"/>
  <c r="AN3572" i="19"/>
  <c r="AN3604" i="19"/>
  <c r="AN3668" i="19"/>
  <c r="AN3665" i="19"/>
  <c r="AN3780" i="19"/>
  <c r="AN3786" i="19"/>
  <c r="AN3796" i="19"/>
  <c r="AN3795" i="19"/>
  <c r="AN3828" i="19"/>
  <c r="AN3852" i="19"/>
  <c r="AN3868" i="19"/>
  <c r="AN3865" i="19"/>
  <c r="AN3922" i="19"/>
  <c r="AN3921" i="19"/>
  <c r="AN3920" i="19"/>
  <c r="AN3931" i="19"/>
  <c r="AN3930" i="19"/>
  <c r="AN3977" i="19"/>
  <c r="AN3984" i="19"/>
  <c r="AN3985" i="19"/>
  <c r="AN3986" i="19"/>
  <c r="AN4081" i="19"/>
  <c r="AN4082" i="19"/>
  <c r="AN4129" i="19"/>
  <c r="AN4171" i="19"/>
  <c r="AN4168" i="19"/>
  <c r="AN4187" i="19"/>
  <c r="AN4186" i="19"/>
  <c r="AN4264" i="19"/>
  <c r="AN4265" i="19"/>
  <c r="AN4272" i="19"/>
  <c r="AN4274" i="19"/>
  <c r="AN4337" i="19"/>
  <c r="AN4339" i="19"/>
  <c r="AN4532" i="19"/>
  <c r="AN4531" i="19"/>
  <c r="AN4528" i="19"/>
  <c r="AN4578" i="19"/>
  <c r="AN4576" i="19"/>
  <c r="AN4587" i="19"/>
  <c r="AN4585" i="19"/>
  <c r="AN4584" i="19"/>
  <c r="AN3122" i="19"/>
  <c r="AN3292" i="19"/>
  <c r="AN3409" i="19"/>
  <c r="AN3924" i="19"/>
  <c r="AN2641" i="19"/>
  <c r="AN2852" i="19"/>
  <c r="AN3906" i="19"/>
  <c r="AN4204" i="19"/>
  <c r="AN4364" i="19"/>
  <c r="AN2499" i="19"/>
  <c r="AN289" i="19"/>
  <c r="AN288" i="19"/>
  <c r="AN321" i="19"/>
  <c r="AN769" i="19"/>
  <c r="AN912" i="19"/>
  <c r="AN1113" i="19"/>
  <c r="AN1280" i="19"/>
  <c r="AN1329" i="19"/>
  <c r="AN1409" i="19"/>
  <c r="AN940" i="19"/>
  <c r="AN1348" i="19"/>
  <c r="AN1404" i="19"/>
  <c r="AN2036" i="19"/>
  <c r="AN2329" i="19"/>
  <c r="AN2364" i="19"/>
  <c r="AN2608" i="19"/>
  <c r="AN2610" i="19"/>
  <c r="AN2692" i="19"/>
  <c r="AN2691" i="19"/>
  <c r="AN2731" i="19"/>
  <c r="AN2740" i="19"/>
  <c r="AN2736" i="19"/>
  <c r="AN2793" i="19"/>
  <c r="AN2796" i="19"/>
  <c r="AN2820" i="19"/>
  <c r="AN2866" i="19"/>
  <c r="AN2900" i="19"/>
  <c r="AN2908" i="19"/>
  <c r="AN2905" i="19"/>
  <c r="AN2904" i="19"/>
  <c r="AN2906" i="19"/>
  <c r="AN3028" i="19"/>
  <c r="AN3060" i="19"/>
  <c r="AN3057" i="19"/>
  <c r="AN3100" i="19"/>
  <c r="AN3204" i="19"/>
  <c r="AN3217" i="19"/>
  <c r="AN3268" i="19"/>
  <c r="AN3307" i="19"/>
  <c r="AN3331" i="19"/>
  <c r="AN3338" i="19"/>
  <c r="AN3340" i="19"/>
  <c r="AN3404" i="19"/>
  <c r="AN3432" i="19"/>
  <c r="AN3436" i="19"/>
  <c r="AN3460" i="19"/>
  <c r="AN3457" i="19"/>
  <c r="AN3492" i="19"/>
  <c r="AN3532" i="19"/>
  <c r="AN3588" i="19"/>
  <c r="AN3592" i="19"/>
  <c r="AN3596" i="19"/>
  <c r="AN3636" i="19"/>
  <c r="AN3700" i="19"/>
  <c r="AN3731" i="19"/>
  <c r="AN3842" i="19"/>
  <c r="AN3962" i="19"/>
  <c r="AN4003" i="19"/>
  <c r="AN4000" i="19"/>
  <c r="AN4004" i="19"/>
  <c r="AN4012" i="19"/>
  <c r="AN4009" i="19"/>
  <c r="AN4010" i="19"/>
  <c r="AN4056" i="19"/>
  <c r="AN4075" i="19"/>
  <c r="AN4107" i="19"/>
  <c r="AN4104" i="19"/>
  <c r="AN4105" i="19"/>
  <c r="AN4120" i="19"/>
  <c r="AN4123" i="19"/>
  <c r="AN4177" i="19"/>
  <c r="AN4193" i="19"/>
  <c r="AN4236" i="19"/>
  <c r="AN4234" i="19"/>
  <c r="AN4282" i="19"/>
  <c r="AN4283" i="19"/>
  <c r="AN4280" i="19"/>
  <c r="AN4298" i="19"/>
  <c r="AN4296" i="19"/>
  <c r="AN4299" i="19"/>
  <c r="AN4353" i="19"/>
  <c r="AN4356" i="19"/>
  <c r="AN4395" i="19"/>
  <c r="AN4394" i="19"/>
  <c r="AN4412" i="19"/>
  <c r="AN4459" i="19"/>
  <c r="AN4458" i="19"/>
  <c r="AN4474" i="19"/>
  <c r="AN4512" i="19"/>
  <c r="AN4515" i="19"/>
  <c r="AN2684" i="19"/>
  <c r="AN4300" i="19"/>
  <c r="AN3729" i="19"/>
  <c r="AN3824" i="19"/>
  <c r="AN3218" i="19"/>
  <c r="AN4130" i="19"/>
  <c r="AN3770" i="19"/>
  <c r="AN3844" i="19"/>
  <c r="AN3308" i="19"/>
  <c r="AN3506" i="19"/>
  <c r="AN3113" i="19"/>
  <c r="AN3716" i="19"/>
  <c r="AN7" i="19"/>
  <c r="AN120" i="19"/>
  <c r="AN157" i="19"/>
  <c r="AN440" i="19"/>
  <c r="AN592" i="19"/>
  <c r="AN745" i="19"/>
  <c r="AN935" i="19"/>
  <c r="AN1208" i="19"/>
  <c r="AN1401" i="19"/>
  <c r="AN2644" i="19"/>
  <c r="AN3624" i="19"/>
  <c r="AN3843" i="19"/>
  <c r="AN2578" i="19"/>
  <c r="AN3408" i="19"/>
  <c r="AN3124" i="19"/>
  <c r="AN3059" i="19"/>
  <c r="AN2920" i="19"/>
  <c r="AN2864" i="19"/>
  <c r="AN2809" i="19"/>
  <c r="AN3875" i="19"/>
  <c r="AN3601" i="19"/>
  <c r="AN4202" i="19"/>
  <c r="AN3996" i="19"/>
  <c r="AN3203" i="19"/>
  <c r="AN3851" i="19"/>
  <c r="AN4008" i="19"/>
  <c r="AN4036" i="19"/>
  <c r="AN3570" i="19"/>
  <c r="AN3682" i="19"/>
  <c r="AN4489" i="19"/>
  <c r="AN3513" i="19"/>
  <c r="AN3266" i="19"/>
  <c r="AN2689" i="19"/>
  <c r="AN3216" i="19"/>
  <c r="AN3202" i="19"/>
  <c r="AN2729" i="19"/>
  <c r="AN2377" i="19"/>
  <c r="AN4473" i="19"/>
  <c r="AN2656" i="19"/>
  <c r="AN4340" i="19"/>
  <c r="AN3987" i="19"/>
  <c r="AN2092" i="19"/>
  <c r="AN3224" i="19"/>
  <c r="AN3516" i="19"/>
  <c r="AN3044" i="19"/>
  <c r="AN3434" i="19"/>
  <c r="AN4049" i="19"/>
  <c r="AN3426" i="19"/>
  <c r="AN4577" i="19"/>
  <c r="AN1444" i="19"/>
  <c r="AN1604" i="19"/>
  <c r="AN2408" i="19"/>
  <c r="AN2484" i="19"/>
  <c r="AN2482" i="19"/>
  <c r="AN2516" i="19"/>
  <c r="AN2588" i="19"/>
  <c r="AN2586" i="19"/>
  <c r="AN2604" i="19"/>
  <c r="AN2744" i="19"/>
  <c r="AN2804" i="19"/>
  <c r="AN2880" i="19"/>
  <c r="AN2972" i="19"/>
  <c r="AN3017" i="19"/>
  <c r="AN3018" i="19"/>
  <c r="AN3032" i="19"/>
  <c r="AN3084" i="19"/>
  <c r="AN3089" i="19"/>
  <c r="AN3092" i="19"/>
  <c r="AN3140" i="19"/>
  <c r="AN3232" i="19"/>
  <c r="AN3234" i="19"/>
  <c r="AN3240" i="19"/>
  <c r="AN3282" i="19"/>
  <c r="AN3396" i="19"/>
  <c r="AN3420" i="19"/>
  <c r="AN3452" i="19"/>
  <c r="AN3520" i="19"/>
  <c r="AN3548" i="19"/>
  <c r="AN3544" i="19"/>
  <c r="AN3738" i="19"/>
  <c r="AN3756" i="19"/>
  <c r="AN3753" i="19"/>
  <c r="AN3763" i="19"/>
  <c r="AN3876" i="19"/>
  <c r="AN3889" i="19"/>
  <c r="AN3946" i="19"/>
  <c r="AN3944" i="19"/>
  <c r="AN3955" i="19"/>
  <c r="AN3956" i="19"/>
  <c r="AN3954" i="19"/>
  <c r="AN3994" i="19"/>
  <c r="AN3992" i="19"/>
  <c r="AN4024" i="19"/>
  <c r="AN4026" i="19"/>
  <c r="AN4028" i="19"/>
  <c r="AN4096" i="19"/>
  <c r="AN4113" i="19"/>
  <c r="AN4112" i="19"/>
  <c r="AN4137" i="19"/>
  <c r="AN4136" i="19"/>
  <c r="AN4138" i="19"/>
  <c r="AN4154" i="19"/>
  <c r="AN4156" i="19"/>
  <c r="AN4241" i="19"/>
  <c r="AN4242" i="19"/>
  <c r="AN4332" i="19"/>
  <c r="AN4330" i="19"/>
  <c r="AN4360" i="19"/>
  <c r="AN4500" i="19"/>
  <c r="AN4536" i="19"/>
  <c r="AN4537" i="19"/>
  <c r="AN4540" i="19"/>
  <c r="AN4569" i="19"/>
  <c r="AN4570" i="19"/>
  <c r="AN4572" i="19"/>
  <c r="AJ383" i="21"/>
  <c r="AJ346" i="21"/>
  <c r="AJ333" i="21"/>
  <c r="AN4499" i="19"/>
  <c r="AN2603" i="19"/>
  <c r="AN4563" i="19"/>
  <c r="AN4080" i="19"/>
  <c r="AN3284" i="19"/>
  <c r="AN2801" i="19"/>
  <c r="AN3180" i="19"/>
  <c r="AN4048" i="19"/>
  <c r="AN4176" i="19"/>
  <c r="AN3762" i="19"/>
  <c r="AN4235" i="19"/>
  <c r="AN192" i="19"/>
  <c r="AN304" i="19"/>
  <c r="AN504" i="19"/>
  <c r="AN657" i="19"/>
  <c r="AN672" i="19"/>
  <c r="AN928" i="19"/>
  <c r="AN961" i="19"/>
  <c r="AN1055" i="19"/>
  <c r="AN1417" i="19"/>
  <c r="AA405" i="21"/>
  <c r="AN3514" i="19"/>
  <c r="AN3042" i="19"/>
  <c r="AN2947" i="19"/>
  <c r="AN2746" i="19"/>
  <c r="AN4328" i="19"/>
  <c r="AN3114" i="19"/>
  <c r="AN2786" i="19"/>
  <c r="AN2730" i="19"/>
  <c r="AN3715" i="19"/>
  <c r="AN3866" i="19"/>
  <c r="AN1281" i="19"/>
  <c r="AN3963" i="19"/>
  <c r="AN4043" i="19"/>
  <c r="AN4122" i="19"/>
  <c r="AN3794" i="19"/>
  <c r="AN3697" i="19"/>
  <c r="AN4472" i="19"/>
  <c r="AN4266" i="19"/>
  <c r="AN3530" i="19"/>
  <c r="AN3402" i="19"/>
  <c r="AN3324" i="19"/>
  <c r="AN2745" i="19"/>
  <c r="AN3040" i="19"/>
  <c r="AN4450" i="19"/>
  <c r="AN3474" i="19"/>
  <c r="AN2722" i="19"/>
  <c r="AN2514" i="19"/>
  <c r="AN315" i="19"/>
  <c r="AN659" i="19"/>
  <c r="AN1507" i="19"/>
  <c r="AN1610" i="19"/>
  <c r="AN1619" i="19"/>
  <c r="AN1635" i="19"/>
  <c r="AN1673" i="19"/>
  <c r="AN1729" i="19"/>
  <c r="AN1929" i="19"/>
  <c r="AN1976" i="19"/>
  <c r="AN2056" i="19"/>
  <c r="AN2194" i="19"/>
  <c r="AN2248" i="19"/>
  <c r="AN2360" i="19"/>
  <c r="AN2450" i="19"/>
  <c r="AN2456" i="19"/>
  <c r="AN2537" i="19"/>
  <c r="AN228" i="19"/>
  <c r="AN1180" i="19"/>
  <c r="AN1612" i="19"/>
  <c r="AN2004" i="19"/>
  <c r="AN2252" i="19"/>
  <c r="AN2340" i="19"/>
  <c r="AN2388" i="19"/>
  <c r="AN2489" i="19"/>
  <c r="AN2524" i="19"/>
  <c r="AN2532" i="19"/>
  <c r="AN2529" i="19"/>
  <c r="AN2531" i="19"/>
  <c r="AN2528" i="19"/>
  <c r="AN2564" i="19"/>
  <c r="AN2563" i="19"/>
  <c r="AN2596" i="19"/>
  <c r="AN2698" i="19"/>
  <c r="AN2755" i="19"/>
  <c r="AN2764" i="19"/>
  <c r="AN2760" i="19"/>
  <c r="AN2828" i="19"/>
  <c r="AN2840" i="19"/>
  <c r="AN2939" i="19"/>
  <c r="AN2994" i="19"/>
  <c r="AN2996" i="19"/>
  <c r="AN3064" i="19"/>
  <c r="AN3129" i="19"/>
  <c r="AN3146" i="19"/>
  <c r="AN3147" i="19"/>
  <c r="AN3252" i="19"/>
  <c r="AN3276" i="19"/>
  <c r="AN3275" i="19"/>
  <c r="AN3347" i="19"/>
  <c r="AN3361" i="19"/>
  <c r="AN3362" i="19"/>
  <c r="AN3372" i="19"/>
  <c r="AN3371" i="19"/>
  <c r="AN3368" i="19"/>
  <c r="AN3468" i="19"/>
  <c r="AN3500" i="19"/>
  <c r="AN3556" i="19"/>
  <c r="AN3564" i="19"/>
  <c r="AN3560" i="19"/>
  <c r="AN3578" i="19"/>
  <c r="AN3579" i="19"/>
  <c r="AN3610" i="19"/>
  <c r="AN3640" i="19"/>
  <c r="AN3704" i="19"/>
  <c r="AN3812" i="19"/>
  <c r="AN3836" i="19"/>
  <c r="AN3882" i="19"/>
  <c r="AN3880" i="19"/>
  <c r="AN3896" i="19"/>
  <c r="AN3898" i="19"/>
  <c r="AN3900" i="19"/>
  <c r="AN3908" i="19"/>
  <c r="AN3907" i="19"/>
  <c r="AN3916" i="19"/>
  <c r="AN3913" i="19"/>
  <c r="AN3940" i="19"/>
  <c r="AN3969" i="19"/>
  <c r="AN3970" i="19"/>
  <c r="AN4018" i="19"/>
  <c r="AN4064" i="19"/>
  <c r="AN4068" i="19"/>
  <c r="AN4090" i="19"/>
  <c r="AN4091" i="19"/>
  <c r="AN4088" i="19"/>
  <c r="AN4145" i="19"/>
  <c r="AN4146" i="19"/>
  <c r="AN4160" i="19"/>
  <c r="AN4162" i="19"/>
  <c r="AN4164" i="19"/>
  <c r="AN4161" i="19"/>
  <c r="AN4200" i="19"/>
  <c r="AN4201" i="19"/>
  <c r="AN4211" i="19"/>
  <c r="AN4208" i="19"/>
  <c r="AN4220" i="19"/>
  <c r="AN4217" i="19"/>
  <c r="AN4226" i="19"/>
  <c r="AN4224" i="19"/>
  <c r="AN4228" i="19"/>
  <c r="AN4225" i="19"/>
  <c r="AN4250" i="19"/>
  <c r="AN4252" i="19"/>
  <c r="AN4248" i="19"/>
  <c r="AN4257" i="19"/>
  <c r="AN4256" i="19"/>
  <c r="AN4260" i="19"/>
  <c r="AN4292" i="19"/>
  <c r="AN4289" i="19"/>
  <c r="AN4304" i="19"/>
  <c r="AN4314" i="19"/>
  <c r="AN4313" i="19"/>
  <c r="AN4312" i="19"/>
  <c r="AN4324" i="19"/>
  <c r="AN4320" i="19"/>
  <c r="AN4344" i="19"/>
  <c r="AN4347" i="19"/>
  <c r="AN4380" i="19"/>
  <c r="AN4387" i="19"/>
  <c r="AN4386" i="19"/>
  <c r="AN4403" i="19"/>
  <c r="AN4402" i="19"/>
  <c r="AN4400" i="19"/>
  <c r="AN4440" i="19"/>
  <c r="AN4467" i="19"/>
  <c r="AN4464" i="19"/>
  <c r="AN4465" i="19"/>
  <c r="AN4483" i="19"/>
  <c r="AN4481" i="19"/>
  <c r="AN4484" i="19"/>
  <c r="AN4524" i="19"/>
  <c r="AN4545" i="19"/>
  <c r="AN4547" i="19"/>
  <c r="AN4554" i="19"/>
  <c r="AN4553" i="19"/>
  <c r="AN4555" i="19"/>
  <c r="AN2795" i="19"/>
  <c r="AN3066" i="19"/>
  <c r="AN3608" i="19"/>
  <c r="AN3714" i="19"/>
  <c r="AN4258" i="19"/>
  <c r="AN4384" i="19"/>
  <c r="AN3652" i="19"/>
  <c r="AN4370" i="19"/>
  <c r="AN2850" i="19"/>
  <c r="AN35" i="19"/>
  <c r="AN123" i="19"/>
  <c r="AN201" i="19"/>
  <c r="AN385" i="19"/>
  <c r="AN407" i="19"/>
  <c r="K5" i="19"/>
  <c r="AN4097" i="19"/>
  <c r="AN3840" i="19"/>
  <c r="AN4377" i="19"/>
  <c r="AN2844" i="19"/>
  <c r="AN2666" i="19"/>
  <c r="AN3915" i="19"/>
  <c r="AN3594" i="19"/>
  <c r="AN4034" i="19"/>
  <c r="AN3849" i="19"/>
  <c r="AN4376" i="19"/>
  <c r="AN4240" i="19"/>
  <c r="AN3705" i="19"/>
  <c r="AN4170" i="19"/>
  <c r="AN2937" i="19"/>
  <c r="AN3860" i="19"/>
  <c r="AN1936" i="19"/>
  <c r="AN4140" i="19"/>
  <c r="AJ373" i="21"/>
  <c r="AG85" i="21"/>
  <c r="AD74" i="21"/>
  <c r="AG121" i="21"/>
  <c r="AD154" i="21"/>
  <c r="AD158" i="21"/>
  <c r="AD112" i="21"/>
  <c r="X23" i="21"/>
  <c r="AG116" i="21"/>
  <c r="AG66" i="21"/>
  <c r="AG75" i="21"/>
  <c r="AJ23" i="21"/>
  <c r="AJ61" i="21"/>
  <c r="AJ75" i="21"/>
  <c r="AJ87" i="21"/>
  <c r="AJ114" i="21"/>
  <c r="AJ127" i="21"/>
  <c r="AJ153" i="21"/>
  <c r="AJ167" i="21"/>
  <c r="AD69" i="21"/>
  <c r="X40" i="21"/>
  <c r="AA71" i="21"/>
  <c r="AA83" i="21"/>
  <c r="AA111" i="21"/>
  <c r="AA123" i="21"/>
  <c r="AA150" i="21"/>
  <c r="AA163" i="21"/>
  <c r="AD62" i="21"/>
  <c r="AD155" i="21"/>
  <c r="AD117" i="21"/>
  <c r="AD77" i="21"/>
  <c r="AD102" i="21"/>
  <c r="AG143" i="21"/>
  <c r="AG164" i="21"/>
  <c r="AG64" i="21"/>
  <c r="AG122" i="21"/>
  <c r="AG68" i="21"/>
  <c r="AD122" i="21"/>
  <c r="X33" i="21"/>
  <c r="X45" i="21"/>
  <c r="AJ31" i="21"/>
  <c r="AJ68" i="21"/>
  <c r="AJ83" i="21"/>
  <c r="AJ111" i="21"/>
  <c r="AJ125" i="21"/>
  <c r="AJ155" i="21"/>
  <c r="AJ169" i="21"/>
  <c r="X24" i="21"/>
  <c r="AA65" i="21"/>
  <c r="AA79" i="21"/>
  <c r="AA107" i="21"/>
  <c r="AA121" i="21"/>
  <c r="AA151" i="21"/>
  <c r="AA166" i="21"/>
  <c r="AD75" i="21"/>
  <c r="AD143" i="21"/>
  <c r="AD87" i="21"/>
  <c r="AD110" i="21"/>
  <c r="AD146" i="21"/>
  <c r="AG167" i="21"/>
  <c r="AG168" i="21"/>
  <c r="AG117" i="21"/>
  <c r="AD168" i="21"/>
  <c r="AG111" i="21"/>
  <c r="AG110" i="21"/>
  <c r="AJ20" i="21"/>
  <c r="AJ39" i="21"/>
  <c r="AJ71" i="21"/>
  <c r="AJ85" i="21"/>
  <c r="AJ115" i="21"/>
  <c r="AN4329" i="19"/>
  <c r="AN3026" i="19"/>
  <c r="AN2412" i="19"/>
  <c r="AN4410" i="19"/>
  <c r="AN3976" i="19"/>
  <c r="AN3834" i="19"/>
  <c r="AN2522" i="19"/>
  <c r="AN4297" i="19"/>
  <c r="AN2849" i="19"/>
  <c r="AN2523" i="19"/>
  <c r="AN2385" i="19"/>
  <c r="AN3667" i="19"/>
  <c r="AN3499" i="19"/>
  <c r="AN3988" i="19"/>
  <c r="AN3945" i="19"/>
  <c r="AN3904" i="19"/>
  <c r="AN3856" i="19"/>
  <c r="AN4194" i="19"/>
  <c r="AN4116" i="19"/>
  <c r="AN4121" i="19"/>
  <c r="AN3788" i="19"/>
  <c r="AN4306" i="19"/>
  <c r="AN4249" i="19"/>
  <c r="AN3395" i="19"/>
  <c r="AN3305" i="19"/>
  <c r="AN3265" i="19"/>
  <c r="AN121" i="19"/>
  <c r="AN2752" i="19"/>
  <c r="AN2761" i="19"/>
  <c r="AN3034" i="19"/>
  <c r="AN3777" i="19"/>
  <c r="AN3897" i="19"/>
  <c r="AN3810" i="19"/>
  <c r="AN3561" i="19"/>
  <c r="AN3467" i="19"/>
  <c r="AN4404" i="19"/>
  <c r="AN4498" i="19"/>
  <c r="AN3498" i="19"/>
  <c r="AN2648" i="19"/>
  <c r="AN4568" i="19"/>
  <c r="Z368" i="21"/>
  <c r="AC367" i="21"/>
  <c r="AN533" i="19"/>
  <c r="AN582" i="19"/>
  <c r="AN701" i="19"/>
  <c r="AN1061" i="19"/>
  <c r="AN1698" i="19"/>
  <c r="AN1744" i="19"/>
  <c r="AN1890" i="19"/>
  <c r="AN1912" i="19"/>
  <c r="AN1915" i="19"/>
  <c r="AN1994" i="19"/>
  <c r="AN2121" i="19"/>
  <c r="AN2146" i="19"/>
  <c r="AN2152" i="19"/>
  <c r="AN2161" i="19"/>
  <c r="AN2171" i="19"/>
  <c r="AN2184" i="19"/>
  <c r="AN2186" i="19"/>
  <c r="AN2192" i="19"/>
  <c r="AN2314" i="19"/>
  <c r="AN2346" i="19"/>
  <c r="AN2352" i="19"/>
  <c r="AN2361" i="19"/>
  <c r="AN2362" i="19"/>
  <c r="AN2371" i="19"/>
  <c r="AN2409" i="19"/>
  <c r="AN2411" i="19"/>
  <c r="AN2418" i="19"/>
  <c r="AN2440" i="19"/>
  <c r="AN2441" i="19"/>
  <c r="AN2448" i="19"/>
  <c r="AN2458" i="19"/>
  <c r="AN2466" i="19"/>
  <c r="AN2473" i="19"/>
  <c r="AN2483" i="19"/>
  <c r="AN2480" i="19"/>
  <c r="AN2515" i="19"/>
  <c r="AN2521" i="19"/>
  <c r="AN2545" i="19"/>
  <c r="AN2546" i="19"/>
  <c r="AN2553" i="19"/>
  <c r="AN2554" i="19"/>
  <c r="AN2552" i="19"/>
  <c r="AN2562" i="19"/>
  <c r="AN2570" i="19"/>
  <c r="AN2587" i="19"/>
  <c r="AN2592" i="19"/>
  <c r="AN2602" i="19"/>
  <c r="AN2617" i="19"/>
  <c r="AN2619" i="19"/>
  <c r="AN2616" i="19"/>
  <c r="AN2626" i="19"/>
  <c r="AN2651" i="19"/>
  <c r="AN2650" i="19"/>
  <c r="AN2680" i="19"/>
  <c r="AN2704" i="19"/>
  <c r="AN2705" i="19"/>
  <c r="AN2707" i="19"/>
  <c r="AN2713" i="19"/>
  <c r="AN2728" i="19"/>
  <c r="AN2738" i="19"/>
  <c r="AN2763" i="19"/>
  <c r="AN2771" i="19"/>
  <c r="AN2770" i="19"/>
  <c r="AN2779" i="19"/>
  <c r="AN2810" i="19"/>
  <c r="AN2816" i="19"/>
  <c r="AN2818" i="19"/>
  <c r="AN2832" i="19"/>
  <c r="AN2914" i="19"/>
  <c r="AN2944" i="19"/>
  <c r="AN2963" i="19"/>
  <c r="AN2961" i="19"/>
  <c r="AN2968" i="19"/>
  <c r="AN2977" i="19"/>
  <c r="AN2984" i="19"/>
  <c r="AN2986" i="19"/>
  <c r="AN3009" i="19"/>
  <c r="AN3033" i="19"/>
  <c r="AN3035" i="19"/>
  <c r="AN3049" i="19"/>
  <c r="AN3050" i="19"/>
  <c r="AN3082" i="19"/>
  <c r="AN3081" i="19"/>
  <c r="AN3096" i="19"/>
  <c r="AN3104" i="19"/>
  <c r="AN3115" i="19"/>
  <c r="AN3123" i="19"/>
  <c r="AN3131" i="19"/>
  <c r="AN3136" i="19"/>
  <c r="AN3137" i="19"/>
  <c r="AN3154" i="19"/>
  <c r="AN3155" i="19"/>
  <c r="AN3160" i="19"/>
  <c r="AN3162" i="19"/>
  <c r="AN3168" i="19"/>
  <c r="AN3170" i="19"/>
  <c r="AN3177" i="19"/>
  <c r="AN3185" i="19"/>
  <c r="AN3187" i="19"/>
  <c r="AN3219" i="19"/>
  <c r="AN3242" i="19"/>
  <c r="AN3243" i="19"/>
  <c r="AN3241" i="19"/>
  <c r="AN3259" i="19"/>
  <c r="AN3257" i="19"/>
  <c r="AN3267" i="19"/>
  <c r="AN3272" i="19"/>
  <c r="AN3280" i="19"/>
  <c r="AN3290" i="19"/>
  <c r="AN3304" i="19"/>
  <c r="AN3315" i="19"/>
  <c r="AN3321" i="19"/>
  <c r="AN3320" i="19"/>
  <c r="AN3336" i="19"/>
  <c r="AN3346" i="19"/>
  <c r="AN3345" i="19"/>
  <c r="AN3355" i="19"/>
  <c r="AN3353" i="19"/>
  <c r="AN3377" i="19"/>
  <c r="AN3376" i="19"/>
  <c r="AN3386" i="19"/>
  <c r="AN3394" i="19"/>
  <c r="AN3392" i="19"/>
  <c r="AN3403" i="19"/>
  <c r="AN3401" i="19"/>
  <c r="AN3410" i="19"/>
  <c r="AN3416" i="19"/>
  <c r="AN3419" i="19"/>
  <c r="AN3433" i="19"/>
  <c r="AN3440" i="19"/>
  <c r="AN3443" i="19"/>
  <c r="AN3441" i="19"/>
  <c r="AN3449" i="19"/>
  <c r="AN3473" i="19"/>
  <c r="AN3472" i="19"/>
  <c r="AN3488" i="19"/>
  <c r="AN3504" i="19"/>
  <c r="AN3505" i="19"/>
  <c r="AN3522" i="19"/>
  <c r="AN3521" i="19"/>
  <c r="AN3531" i="19"/>
  <c r="AN3538" i="19"/>
  <c r="AN3536" i="19"/>
  <c r="AN3537" i="19"/>
  <c r="AN3547" i="19"/>
  <c r="AN3545" i="19"/>
  <c r="AN3552" i="19"/>
  <c r="AN3554" i="19"/>
  <c r="AN3563" i="19"/>
  <c r="AN3569" i="19"/>
  <c r="AN3576" i="19"/>
  <c r="AN3577" i="19"/>
  <c r="AN3585" i="19"/>
  <c r="AN3609" i="19"/>
  <c r="AN3625" i="19"/>
  <c r="AN3672" i="19"/>
  <c r="AN3720" i="19"/>
  <c r="AN3858" i="19"/>
  <c r="AN1891" i="19"/>
  <c r="AN5" i="19"/>
  <c r="AN125" i="19"/>
  <c r="AN221" i="19"/>
  <c r="AN227" i="19"/>
  <c r="AN236" i="19"/>
  <c r="AN252" i="19"/>
  <c r="AN268" i="19"/>
  <c r="AN286" i="19"/>
  <c r="AN325" i="19"/>
  <c r="AN331" i="19"/>
  <c r="AN355" i="19"/>
  <c r="AN405" i="19"/>
  <c r="AN412" i="19"/>
  <c r="AN430" i="19"/>
  <c r="AN451" i="19"/>
  <c r="AN462" i="19"/>
  <c r="AN542" i="19"/>
  <c r="AN548" i="19"/>
  <c r="AN611" i="19"/>
  <c r="AN731" i="19"/>
  <c r="AN795" i="19"/>
  <c r="AN819" i="19"/>
  <c r="AN822" i="19"/>
  <c r="AN869" i="19"/>
  <c r="AN899" i="19"/>
  <c r="AN901" i="19"/>
  <c r="AN958" i="19"/>
  <c r="AN974" i="19"/>
  <c r="AN1029" i="19"/>
  <c r="AN1070" i="19"/>
  <c r="AN1100" i="19"/>
  <c r="AN1110" i="19"/>
  <c r="AN1163" i="19"/>
  <c r="AN1222" i="19"/>
  <c r="AN1260" i="19"/>
  <c r="AN1277" i="19"/>
  <c r="AN1315" i="19"/>
  <c r="AN1333" i="19"/>
  <c r="AN1342" i="19"/>
  <c r="AN1347" i="19"/>
  <c r="AN1356" i="19"/>
  <c r="AN1388" i="19"/>
  <c r="AN1403" i="19"/>
  <c r="AN1413" i="19"/>
  <c r="AN1437" i="19"/>
  <c r="AN1476" i="19"/>
  <c r="AN1518" i="19"/>
  <c r="AN1557" i="19"/>
  <c r="AN1572" i="19"/>
  <c r="AN1580" i="19"/>
  <c r="AN1629" i="19"/>
  <c r="AN1902" i="19"/>
  <c r="AN1942" i="19"/>
  <c r="AN1957" i="19"/>
  <c r="AN2061" i="19"/>
  <c r="AN2062" i="19"/>
  <c r="AN2070" i="19"/>
  <c r="AN2230" i="19"/>
  <c r="AN2333" i="19"/>
  <c r="AN2341" i="19"/>
  <c r="AN2350" i="19"/>
  <c r="AN2382" i="19"/>
  <c r="AN2390" i="19"/>
  <c r="AN2398" i="19"/>
  <c r="AN2406" i="19"/>
  <c r="AN2437" i="19"/>
  <c r="AN2438" i="19"/>
  <c r="AN2446" i="19"/>
  <c r="AN2510" i="19"/>
  <c r="AN3617" i="19"/>
  <c r="AN3634" i="19"/>
  <c r="AN3632" i="19"/>
  <c r="AN3643" i="19"/>
  <c r="AN3648" i="19"/>
  <c r="AN3658" i="19"/>
  <c r="AN3659" i="19"/>
  <c r="AN3680" i="19"/>
  <c r="AN3688" i="19"/>
  <c r="AN3707" i="19"/>
  <c r="AN3728" i="19"/>
  <c r="AN3747" i="19"/>
  <c r="AN3787" i="19"/>
  <c r="AN3802" i="19"/>
  <c r="AN3819" i="19"/>
  <c r="AN3827" i="19"/>
  <c r="AN3833" i="19"/>
  <c r="AN3835" i="19"/>
  <c r="AN3864" i="19"/>
  <c r="AN3800" i="19"/>
  <c r="AN3641" i="19"/>
  <c r="AN3690" i="19"/>
  <c r="AN1261" i="19"/>
  <c r="AN3826" i="19"/>
  <c r="AN2526" i="19"/>
  <c r="AN2565" i="19"/>
  <c r="AN2574" i="19"/>
  <c r="AN2590" i="19"/>
  <c r="AN2709" i="19"/>
  <c r="AN2862" i="19"/>
  <c r="AN2869" i="19"/>
  <c r="AN2885" i="19"/>
  <c r="AN2893" i="19"/>
  <c r="AN2909" i="19"/>
  <c r="AN2918" i="19"/>
  <c r="AN2926" i="19"/>
  <c r="AN2966" i="19"/>
  <c r="AN3046" i="19"/>
  <c r="AN3053" i="19"/>
  <c r="AN3102" i="19"/>
  <c r="AN3158" i="19"/>
  <c r="AN3261" i="19"/>
  <c r="AN3342" i="19"/>
  <c r="AN3382" i="19"/>
  <c r="AN3414" i="19"/>
  <c r="AN3486" i="19"/>
  <c r="AN3550" i="19"/>
  <c r="AN2573" i="19"/>
  <c r="AC57" i="21"/>
  <c r="AN3542" i="19"/>
  <c r="AN3678" i="19"/>
  <c r="AN3789" i="19"/>
  <c r="AN3805" i="19"/>
  <c r="AN3974" i="19"/>
  <c r="AN4205" i="19"/>
  <c r="AN4270" i="19"/>
  <c r="AN4382" i="19"/>
  <c r="AN4405" i="19"/>
  <c r="AN4518" i="19"/>
  <c r="AN4565" i="19"/>
  <c r="AN1622" i="19"/>
  <c r="AN1642" i="19"/>
  <c r="AN1758" i="19"/>
  <c r="AN1764" i="19"/>
  <c r="AN1835" i="19"/>
  <c r="AN1885" i="19"/>
  <c r="AN2000" i="19"/>
  <c r="AN2067" i="19"/>
  <c r="AN2082" i="19"/>
  <c r="AN2106" i="19"/>
  <c r="AN2144" i="19"/>
  <c r="AN2154" i="19"/>
  <c r="AN2185" i="19"/>
  <c r="AN2210" i="19"/>
  <c r="AN2218" i="19"/>
  <c r="AN2229" i="19"/>
  <c r="AN2250" i="19"/>
  <c r="AN2298" i="19"/>
  <c r="AN2305" i="19"/>
  <c r="AN2308" i="19"/>
  <c r="AN2322" i="19"/>
  <c r="AN2330" i="19"/>
  <c r="AN2334" i="19"/>
  <c r="AN2344" i="19"/>
  <c r="AN2351" i="19"/>
  <c r="AN2355" i="19"/>
  <c r="AN2370" i="19"/>
  <c r="AN2383" i="19"/>
  <c r="AN2394" i="19"/>
  <c r="AN2402" i="19"/>
  <c r="AN2403" i="19"/>
  <c r="AN2426" i="19"/>
  <c r="AN2434" i="19"/>
  <c r="AN2436" i="19"/>
  <c r="AN2455" i="19"/>
  <c r="AN2462" i="19"/>
  <c r="AN2471" i="19"/>
  <c r="AN2478" i="19"/>
  <c r="AN2486" i="19"/>
  <c r="AN2491" i="19"/>
  <c r="AN2506" i="19"/>
  <c r="AN2507" i="19"/>
  <c r="AN2519" i="19"/>
  <c r="AN2538" i="19"/>
  <c r="AN2539" i="19"/>
  <c r="AN2550" i="19"/>
  <c r="AN2600" i="19"/>
  <c r="AN2609" i="19"/>
  <c r="AN2642" i="19"/>
  <c r="AN2659" i="19"/>
  <c r="AN2690" i="19"/>
  <c r="AN2702" i="19"/>
  <c r="AN2754" i="19"/>
  <c r="AN2778" i="19"/>
  <c r="AN2802" i="19"/>
  <c r="AN2813" i="19"/>
  <c r="AN2834" i="19"/>
  <c r="AN2842" i="19"/>
  <c r="AN2858" i="19"/>
  <c r="AN2890" i="19"/>
  <c r="AN2898" i="19"/>
  <c r="AN2930" i="19"/>
  <c r="AN2946" i="19"/>
  <c r="AN2970" i="19"/>
  <c r="AN2978" i="19"/>
  <c r="AN3058" i="19"/>
  <c r="AN3065" i="19"/>
  <c r="AN3074" i="19"/>
  <c r="AN3090" i="19"/>
  <c r="AN3098" i="19"/>
  <c r="AN3258" i="19"/>
  <c r="AN1464" i="19"/>
  <c r="AN1480" i="19"/>
  <c r="AN3144" i="19"/>
  <c r="AN3152" i="19"/>
  <c r="AN3159" i="19"/>
  <c r="AN3184" i="19"/>
  <c r="AN3192" i="19"/>
  <c r="AN3215" i="19"/>
  <c r="AN3225" i="19"/>
  <c r="AN3233" i="19"/>
  <c r="AN3249" i="19"/>
  <c r="AN3255" i="19"/>
  <c r="AN3273" i="19"/>
  <c r="AN3281" i="19"/>
  <c r="AN3288" i="19"/>
  <c r="AN3296" i="19"/>
  <c r="AN3319" i="19"/>
  <c r="AN3328" i="19"/>
  <c r="AN3344" i="19"/>
  <c r="AN3369" i="19"/>
  <c r="AN3385" i="19"/>
  <c r="AN3400" i="19"/>
  <c r="AN3407" i="19"/>
  <c r="AN3417" i="19"/>
  <c r="AN3448" i="19"/>
  <c r="AN3456" i="19"/>
  <c r="AN3481" i="19"/>
  <c r="AN3489" i="19"/>
  <c r="AN3512" i="19"/>
  <c r="AN3529" i="19"/>
  <c r="AN3600" i="19"/>
  <c r="AN3616" i="19"/>
  <c r="AN3633" i="19"/>
  <c r="AN3639" i="19"/>
  <c r="AN3656" i="19"/>
  <c r="AN3661" i="19"/>
  <c r="AN3689" i="19"/>
  <c r="AN3696" i="19"/>
  <c r="AN3721" i="19"/>
  <c r="AN3737" i="19"/>
  <c r="AN3752" i="19"/>
  <c r="AN3792" i="19"/>
  <c r="AN3817" i="19"/>
  <c r="AN3830" i="19"/>
  <c r="AN3847" i="19"/>
  <c r="AN3863" i="19"/>
  <c r="AN3872" i="19"/>
  <c r="AN3878" i="19"/>
  <c r="AN3894" i="19"/>
  <c r="AN3902" i="19"/>
  <c r="AN3912" i="19"/>
  <c r="AN3953" i="19"/>
  <c r="AN3961" i="19"/>
  <c r="AN3983" i="19"/>
  <c r="AN3993" i="19"/>
  <c r="AN4007" i="19"/>
  <c r="AN4063" i="19"/>
  <c r="AN4073" i="19"/>
  <c r="AN4089" i="19"/>
  <c r="AN4109" i="19"/>
  <c r="AN4144" i="19"/>
  <c r="AN4182" i="19"/>
  <c r="AN4199" i="19"/>
  <c r="AN4209" i="19"/>
  <c r="AN4213" i="19"/>
  <c r="AN4223" i="19"/>
  <c r="AN4239" i="19"/>
  <c r="AN4253" i="19"/>
  <c r="AN4310" i="19"/>
  <c r="AN4321" i="19"/>
  <c r="AN4325" i="19"/>
  <c r="AN4352" i="19"/>
  <c r="AN4358" i="19"/>
  <c r="AN4368" i="19"/>
  <c r="AN4373" i="19"/>
  <c r="AN4385" i="19"/>
  <c r="AN4399" i="19"/>
  <c r="AN4441" i="19"/>
  <c r="AN4449" i="19"/>
  <c r="AN4457" i="19"/>
  <c r="AN4478" i="19"/>
  <c r="AN4534" i="19"/>
  <c r="AN4552" i="19"/>
  <c r="AN4561" i="19"/>
  <c r="AD316" i="21"/>
  <c r="AG271" i="21"/>
  <c r="AA266" i="21"/>
  <c r="AG263" i="21"/>
  <c r="AD329" i="21"/>
  <c r="AA329" i="21"/>
  <c r="AJ215" i="21"/>
  <c r="AJ206" i="21"/>
  <c r="AJ337" i="21"/>
  <c r="AA267" i="21"/>
  <c r="AD286" i="21"/>
  <c r="AJ259" i="21"/>
  <c r="H5" i="30"/>
  <c r="AG156" i="21"/>
  <c r="AG127" i="21"/>
  <c r="AJ338" i="21"/>
  <c r="AJ289" i="21"/>
  <c r="AA270" i="21"/>
  <c r="AJ191" i="21"/>
  <c r="H5" i="19"/>
  <c r="J5" i="19"/>
  <c r="I5" i="19"/>
  <c r="P5" i="3"/>
  <c r="X30" i="3"/>
  <c r="K70" i="3"/>
  <c r="CF3" i="16"/>
  <c r="CL3" i="16"/>
  <c r="O68" i="3"/>
  <c r="B4" i="3"/>
  <c r="B143" i="3"/>
  <c r="J4" i="3"/>
  <c r="BT3" i="16"/>
  <c r="B70" i="3"/>
  <c r="C113" i="31"/>
  <c r="C146" i="3"/>
  <c r="B21" i="22"/>
  <c r="C42" i="17"/>
  <c r="C113" i="20"/>
  <c r="C73" i="3"/>
  <c r="B37" i="11"/>
  <c r="I4" i="19"/>
  <c r="K4" i="19"/>
  <c r="J4" i="19"/>
  <c r="AN191" i="19"/>
  <c r="BR163" i="16"/>
  <c r="BC159" i="16"/>
  <c r="H4" i="19"/>
  <c r="CO52" i="16"/>
  <c r="CC52" i="16"/>
  <c r="CD52" i="16" s="1"/>
  <c r="BQ175" i="16"/>
  <c r="BR175" i="16" s="1"/>
  <c r="BQ52" i="16"/>
  <c r="BR52" i="16" s="1"/>
  <c r="BR65" i="16" s="1"/>
  <c r="CI52" i="16"/>
  <c r="CJ52" i="16" s="1"/>
  <c r="AN193" i="19"/>
  <c r="AN8" i="19"/>
  <c r="AN9" i="19"/>
  <c r="AN16" i="19"/>
  <c r="AN17" i="19"/>
  <c r="AN12" i="19"/>
  <c r="AN25" i="19"/>
  <c r="AN24" i="19"/>
  <c r="AN33" i="19"/>
  <c r="AN31" i="19"/>
  <c r="AN32" i="19"/>
  <c r="AN41" i="19"/>
  <c r="AN40" i="19"/>
  <c r="AN49" i="19"/>
  <c r="AN47" i="19"/>
  <c r="AN48" i="19"/>
  <c r="AN46" i="19"/>
  <c r="AN56" i="19"/>
  <c r="AN57" i="19"/>
  <c r="AN65" i="19"/>
  <c r="AN64" i="19"/>
  <c r="AN63" i="19"/>
  <c r="AN72" i="19"/>
  <c r="AN73" i="19"/>
  <c r="AN81" i="19"/>
  <c r="AN80" i="19"/>
  <c r="AN77" i="19"/>
  <c r="AN89" i="19"/>
  <c r="AN88" i="19"/>
  <c r="AN87" i="19"/>
  <c r="AN96" i="19"/>
  <c r="AN97" i="19"/>
  <c r="AN103" i="19"/>
  <c r="AN104" i="19"/>
  <c r="AN105" i="19"/>
  <c r="AN112" i="19"/>
  <c r="AN113" i="19"/>
  <c r="AN128" i="19"/>
  <c r="AN127" i="19"/>
  <c r="AN129" i="19"/>
  <c r="AN136" i="19"/>
  <c r="AN137" i="19"/>
  <c r="AN135" i="19"/>
  <c r="AN133" i="19"/>
  <c r="AN145" i="19"/>
  <c r="AN143" i="19"/>
  <c r="AN141" i="19"/>
  <c r="AN144" i="19"/>
  <c r="AN153" i="19"/>
  <c r="AN151" i="19"/>
  <c r="AN152" i="19"/>
  <c r="AN160" i="19"/>
  <c r="AN159" i="19"/>
  <c r="AN161" i="19"/>
  <c r="AN158" i="19"/>
  <c r="AN156" i="19"/>
  <c r="AN168" i="19"/>
  <c r="AN167" i="19"/>
  <c r="AN177" i="19"/>
  <c r="AN176" i="19"/>
  <c r="AN174" i="19"/>
  <c r="AN185" i="19"/>
  <c r="AN184" i="19"/>
  <c r="AN183" i="19"/>
  <c r="AN199" i="19"/>
  <c r="AN200" i="19"/>
  <c r="AN208" i="19"/>
  <c r="AN209" i="19"/>
  <c r="AN207" i="19"/>
  <c r="AN203" i="19"/>
  <c r="AN217" i="19"/>
  <c r="AN216" i="19"/>
  <c r="AN225" i="19"/>
  <c r="AN224" i="19"/>
  <c r="AN223" i="19"/>
  <c r="AN220" i="19"/>
  <c r="AN233" i="19"/>
  <c r="AN231" i="19"/>
  <c r="AN232" i="19"/>
  <c r="AN230" i="19"/>
  <c r="AN240" i="19"/>
  <c r="AN241" i="19"/>
  <c r="AN248" i="19"/>
  <c r="AN249" i="19"/>
  <c r="AN256" i="19"/>
  <c r="AN257" i="19"/>
  <c r="AN264" i="19"/>
  <c r="AN265" i="19"/>
  <c r="AN263" i="19"/>
  <c r="AN260" i="19"/>
  <c r="AN273" i="19"/>
  <c r="AN272" i="19"/>
  <c r="AN281" i="19"/>
  <c r="AN280" i="19"/>
  <c r="AN279" i="19"/>
  <c r="AN296" i="19"/>
  <c r="AN297" i="19"/>
  <c r="AN295" i="19"/>
  <c r="AN305" i="19"/>
  <c r="AN303" i="19"/>
  <c r="AN313" i="19"/>
  <c r="AN312" i="19"/>
  <c r="C14" i="18"/>
  <c r="E14" i="18"/>
  <c r="B15" i="18"/>
  <c r="AN4" i="19"/>
  <c r="AN6" i="19"/>
  <c r="AN328" i="19"/>
  <c r="AN985" i="19"/>
  <c r="AN579" i="19"/>
  <c r="AN420" i="19"/>
  <c r="AN446" i="19"/>
  <c r="AF98" i="21"/>
  <c r="AG77" i="21"/>
  <c r="AG112" i="21"/>
  <c r="AD126" i="21"/>
  <c r="AG150" i="21"/>
  <c r="AG161" i="21"/>
  <c r="AD166" i="21"/>
  <c r="AG144" i="21"/>
  <c r="AG109" i="21"/>
  <c r="AG73" i="21"/>
  <c r="AD160" i="21"/>
  <c r="AG124" i="21"/>
  <c r="AG103" i="21"/>
  <c r="AG61" i="21"/>
  <c r="AD86" i="21"/>
  <c r="X29" i="21"/>
  <c r="AJ21" i="21"/>
  <c r="AJ37" i="21"/>
  <c r="AJ64" i="21"/>
  <c r="AJ72" i="21"/>
  <c r="AJ80" i="21"/>
  <c r="AJ102" i="21"/>
  <c r="AJ110" i="21"/>
  <c r="AJ118" i="21"/>
  <c r="AJ126" i="21"/>
  <c r="AJ148" i="21"/>
  <c r="AJ156" i="21"/>
  <c r="AJ164" i="21"/>
  <c r="AJ28" i="21"/>
  <c r="AD71" i="21"/>
  <c r="X32" i="21"/>
  <c r="AA62" i="21"/>
  <c r="AA70" i="21"/>
  <c r="AA78" i="21"/>
  <c r="AA86" i="21"/>
  <c r="AA108" i="21"/>
  <c r="AA116" i="21"/>
  <c r="AA124" i="21"/>
  <c r="AA146" i="21"/>
  <c r="AA154" i="21"/>
  <c r="AA162" i="21"/>
  <c r="AJ26" i="21"/>
  <c r="AD68" i="21"/>
  <c r="AD161" i="21"/>
  <c r="AD145" i="21"/>
  <c r="AD115" i="21"/>
  <c r="AD85" i="21"/>
  <c r="AG63" i="21"/>
  <c r="AG82" i="21"/>
  <c r="AD118" i="21"/>
  <c r="AG128" i="21"/>
  <c r="AG153" i="21"/>
  <c r="AD164" i="21"/>
  <c r="AG160" i="21"/>
  <c r="AG125" i="21"/>
  <c r="AD104" i="21"/>
  <c r="AG62" i="21"/>
  <c r="AG154" i="21"/>
  <c r="AG119" i="21"/>
  <c r="AD84" i="21"/>
  <c r="AD116" i="21"/>
  <c r="AG80" i="21"/>
  <c r="X31" i="21"/>
  <c r="AJ25" i="21"/>
  <c r="AJ41" i="21"/>
  <c r="AJ66" i="21"/>
  <c r="AJ74" i="21"/>
  <c r="AJ82" i="21"/>
  <c r="AJ104" i="21"/>
  <c r="AJ112" i="21"/>
  <c r="AJ120" i="21"/>
  <c r="AJ128" i="21"/>
  <c r="AJ150" i="21"/>
  <c r="AJ158" i="21"/>
  <c r="AJ166" i="21"/>
  <c r="AJ38" i="21"/>
  <c r="X20" i="21"/>
  <c r="X36" i="21"/>
  <c r="AA64" i="21"/>
  <c r="AA72" i="21"/>
  <c r="AA80" i="21"/>
  <c r="AA102" i="21"/>
  <c r="AA110" i="21"/>
  <c r="AA118" i="21"/>
  <c r="AA126" i="21"/>
  <c r="AA148" i="21"/>
  <c r="AA156" i="21"/>
  <c r="AA164" i="21"/>
  <c r="AJ36" i="21"/>
  <c r="AD72" i="21"/>
  <c r="AD157" i="21"/>
  <c r="AD127" i="21"/>
  <c r="AD111" i="21"/>
  <c r="AD81" i="21"/>
  <c r="X35" i="21"/>
  <c r="AG107" i="21"/>
  <c r="AG123" i="21"/>
  <c r="AD148" i="21"/>
  <c r="AG158" i="21"/>
  <c r="AG169" i="21"/>
  <c r="X25" i="21"/>
  <c r="AD150" i="21"/>
  <c r="AG114" i="21"/>
  <c r="AG79" i="21"/>
  <c r="AG165" i="21"/>
  <c r="AD144" i="21"/>
  <c r="AG108" i="21"/>
  <c r="AG72" i="21"/>
  <c r="AG105" i="21"/>
  <c r="AG65" i="21"/>
  <c r="BF74" i="16"/>
  <c r="AJ33" i="21"/>
  <c r="AJ62" i="21"/>
  <c r="AJ70" i="21"/>
  <c r="AJ78" i="21"/>
  <c r="AJ86" i="21"/>
  <c r="AJ108" i="21"/>
  <c r="AJ116" i="21"/>
  <c r="AJ124" i="21"/>
  <c r="AJ146" i="21"/>
  <c r="AJ154" i="21"/>
  <c r="AJ162" i="21"/>
  <c r="AJ22" i="21"/>
  <c r="AD67" i="21"/>
  <c r="X28" i="21"/>
  <c r="X44" i="21"/>
  <c r="AA68" i="21"/>
  <c r="AA76" i="21"/>
  <c r="AA84" i="21"/>
  <c r="AA106" i="21"/>
  <c r="AA114" i="21"/>
  <c r="AA122" i="21"/>
  <c r="AA144" i="21"/>
  <c r="AA152" i="21"/>
  <c r="AA160" i="21"/>
  <c r="AA168" i="21"/>
  <c r="AD64" i="21"/>
  <c r="AD165" i="21"/>
  <c r="AD149" i="21"/>
  <c r="AD119" i="21"/>
  <c r="AD103" i="21"/>
  <c r="AG71" i="21"/>
  <c r="AN921" i="19"/>
  <c r="AN1325" i="19"/>
  <c r="AN946" i="19"/>
  <c r="AN578" i="19"/>
  <c r="AN1010" i="19"/>
  <c r="AN717" i="19"/>
  <c r="AN541" i="19"/>
  <c r="AN1378" i="19"/>
  <c r="AN737" i="19"/>
  <c r="AN1538" i="19"/>
  <c r="AN1384" i="19"/>
  <c r="AN786" i="19"/>
  <c r="AN1162" i="19"/>
  <c r="AN449" i="19"/>
  <c r="AN1568" i="19"/>
  <c r="AN1551" i="19"/>
  <c r="AN866" i="19"/>
  <c r="AN927" i="19"/>
  <c r="AN880" i="19"/>
  <c r="AN391" i="19"/>
  <c r="AN1547" i="19"/>
  <c r="AN1534" i="19"/>
  <c r="AN1334" i="19"/>
  <c r="AN1366" i="19"/>
  <c r="AN1369" i="19"/>
  <c r="AN18" i="19"/>
  <c r="AN34" i="19"/>
  <c r="AN66" i="19"/>
  <c r="AN82" i="19"/>
  <c r="AN98" i="19"/>
  <c r="AN106" i="19"/>
  <c r="AN186" i="19"/>
  <c r="AN338" i="19"/>
  <c r="AN335" i="19"/>
  <c r="AN336" i="19"/>
  <c r="AN346" i="19"/>
  <c r="AN344" i="19"/>
  <c r="AN354" i="19"/>
  <c r="AN352" i="19"/>
  <c r="AN353" i="19"/>
  <c r="AN361" i="19"/>
  <c r="AN362" i="19"/>
  <c r="AN370" i="19"/>
  <c r="AN369" i="19"/>
  <c r="AN367" i="19"/>
  <c r="AN402" i="19"/>
  <c r="AN400" i="19"/>
  <c r="AN399" i="19"/>
  <c r="AN457" i="19"/>
  <c r="AN456" i="19"/>
  <c r="AN464" i="19"/>
  <c r="AN463" i="19"/>
  <c r="AN482" i="19"/>
  <c r="AN479" i="19"/>
  <c r="AN490" i="19"/>
  <c r="AN487" i="19"/>
  <c r="AN489" i="19"/>
  <c r="AN498" i="19"/>
  <c r="AN497" i="19"/>
  <c r="AN506" i="19"/>
  <c r="AN503" i="19"/>
  <c r="AN511" i="19"/>
  <c r="AN512" i="19"/>
  <c r="AN514" i="19"/>
  <c r="AN513" i="19"/>
  <c r="AN522" i="19"/>
  <c r="AN521" i="19"/>
  <c r="AN530" i="19"/>
  <c r="AN527" i="19"/>
  <c r="AN538" i="19"/>
  <c r="AN537" i="19"/>
  <c r="AN536" i="19"/>
  <c r="AN546" i="19"/>
  <c r="AN544" i="19"/>
  <c r="AN554" i="19"/>
  <c r="AN553" i="19"/>
  <c r="AN552" i="19"/>
  <c r="AN562" i="19"/>
  <c r="AN560" i="19"/>
  <c r="AN568" i="19"/>
  <c r="AN570" i="19"/>
  <c r="AN586" i="19"/>
  <c r="AN585" i="19"/>
  <c r="AN584" i="19"/>
  <c r="AN594" i="19"/>
  <c r="AN591" i="19"/>
  <c r="AN601" i="19"/>
  <c r="AN599" i="19"/>
  <c r="AN602" i="19"/>
  <c r="AN666" i="19"/>
  <c r="AN665" i="19"/>
  <c r="AN663" i="19"/>
  <c r="AN722" i="19"/>
  <c r="AN719" i="19"/>
  <c r="AN721" i="19"/>
  <c r="AN730" i="19"/>
  <c r="AN727" i="19"/>
  <c r="AN728" i="19"/>
  <c r="AN767" i="19"/>
  <c r="AN770" i="19"/>
  <c r="AN776" i="19"/>
  <c r="AN778" i="19"/>
  <c r="AN777" i="19"/>
  <c r="AN775" i="19"/>
  <c r="AN874" i="19"/>
  <c r="AN873" i="19"/>
  <c r="AN871" i="19"/>
  <c r="AN914" i="19"/>
  <c r="AN913" i="19"/>
  <c r="AN954" i="19"/>
  <c r="AN952" i="19"/>
  <c r="AN953" i="19"/>
  <c r="AN951" i="19"/>
  <c r="AN959" i="19"/>
  <c r="AN962" i="19"/>
  <c r="AN978" i="19"/>
  <c r="AN976" i="19"/>
  <c r="AN975" i="19"/>
  <c r="AN977" i="19"/>
  <c r="AN992" i="19"/>
  <c r="AN994" i="19"/>
  <c r="AN993" i="19"/>
  <c r="AN1000" i="19"/>
  <c r="AN1002" i="19"/>
  <c r="AN1016" i="19"/>
  <c r="AN1017" i="19"/>
  <c r="AN1018" i="19"/>
  <c r="AN1032" i="19"/>
  <c r="AN1033" i="19"/>
  <c r="AN1031" i="19"/>
  <c r="AN1042" i="19"/>
  <c r="AN1040" i="19"/>
  <c r="AN1050" i="19"/>
  <c r="AN1049" i="19"/>
  <c r="AN1047" i="19"/>
  <c r="AN1058" i="19"/>
  <c r="AN1057" i="19"/>
  <c r="AN1072" i="19"/>
  <c r="AN1074" i="19"/>
  <c r="AN1071" i="19"/>
  <c r="AN1082" i="19"/>
  <c r="AN1079" i="19"/>
  <c r="AN1088" i="19"/>
  <c r="AN1089" i="19"/>
  <c r="AN1098" i="19"/>
  <c r="AN1095" i="19"/>
  <c r="AN1097" i="19"/>
  <c r="AN1106" i="19"/>
  <c r="AN1105" i="19"/>
  <c r="AN1104" i="19"/>
  <c r="AN1114" i="19"/>
  <c r="AN1112" i="19"/>
  <c r="AN1122" i="19"/>
  <c r="AN1119" i="19"/>
  <c r="AN1130" i="19"/>
  <c r="AN1129" i="19"/>
  <c r="AN1170" i="19"/>
  <c r="AN1169" i="19"/>
  <c r="AN1168" i="19"/>
  <c r="AN1177" i="19"/>
  <c r="AN1178" i="19"/>
  <c r="AN1175" i="19"/>
  <c r="AN1186" i="19"/>
  <c r="AN1185" i="19"/>
  <c r="AN1183" i="19"/>
  <c r="AN1184" i="19"/>
  <c r="AN1194" i="19"/>
  <c r="AN1191" i="19"/>
  <c r="AN1202" i="19"/>
  <c r="AN1200" i="19"/>
  <c r="AN1210" i="19"/>
  <c r="AN1207" i="19"/>
  <c r="AN1216" i="19"/>
  <c r="AN1218" i="19"/>
  <c r="AN1234" i="19"/>
  <c r="AN1232" i="19"/>
  <c r="AN1239" i="19"/>
  <c r="AN1240" i="19"/>
  <c r="AN1242" i="19"/>
  <c r="AN1248" i="19"/>
  <c r="AN1250" i="19"/>
  <c r="AN1258" i="19"/>
  <c r="AN1256" i="19"/>
  <c r="AN1255" i="19"/>
  <c r="AN1257" i="19"/>
  <c r="AN1265" i="19"/>
  <c r="AN1264" i="19"/>
  <c r="AN1271" i="19"/>
  <c r="AN1274" i="19"/>
  <c r="AN1272" i="19"/>
  <c r="AN1290" i="19"/>
  <c r="AN1288" i="19"/>
  <c r="AN1306" i="19"/>
  <c r="AN1305" i="19"/>
  <c r="AN1304" i="19"/>
  <c r="AN1314" i="19"/>
  <c r="AN1311" i="19"/>
  <c r="AN1322" i="19"/>
  <c r="AN1320" i="19"/>
  <c r="AN1343" i="19"/>
  <c r="AN1344" i="19"/>
  <c r="AN1346" i="19"/>
  <c r="AN1353" i="19"/>
  <c r="AN1354" i="19"/>
  <c r="AN1352" i="19"/>
  <c r="AN1359" i="19"/>
  <c r="AN1361" i="19"/>
  <c r="AN1362" i="19"/>
  <c r="AN1400" i="19"/>
  <c r="AN1402" i="19"/>
  <c r="AN1410" i="19"/>
  <c r="AN1407" i="19"/>
  <c r="AN1418" i="19"/>
  <c r="AN1415" i="19"/>
  <c r="AN1426" i="19"/>
  <c r="AN1425" i="19"/>
  <c r="AN1433" i="19"/>
  <c r="AN1434" i="19"/>
  <c r="AN1442" i="19"/>
  <c r="AN1440" i="19"/>
  <c r="AN1441" i="19"/>
  <c r="AN1447" i="19"/>
  <c r="AN1450" i="19"/>
  <c r="AN1458" i="19"/>
  <c r="AN1457" i="19"/>
  <c r="AN1455" i="19"/>
  <c r="AN1456" i="19"/>
  <c r="AN1466" i="19"/>
  <c r="AN1465" i="19"/>
  <c r="AN1463" i="19"/>
  <c r="AN1472" i="19"/>
  <c r="AN1474" i="19"/>
  <c r="AN1471" i="19"/>
  <c r="AN1481" i="19"/>
  <c r="AN1482" i="19"/>
  <c r="AN1490" i="19"/>
  <c r="AN1489" i="19"/>
  <c r="AN1498" i="19"/>
  <c r="AN1497" i="19"/>
  <c r="AN1506" i="19"/>
  <c r="AN1505" i="19"/>
  <c r="AN1514" i="19"/>
  <c r="AN1511" i="19"/>
  <c r="AN1530" i="19"/>
  <c r="AN1527" i="19"/>
  <c r="AN1546" i="19"/>
  <c r="AN1544" i="19"/>
  <c r="AN1543" i="19"/>
  <c r="AN1545" i="19"/>
  <c r="AN1562" i="19"/>
  <c r="AN1561" i="19"/>
  <c r="AN1559" i="19"/>
  <c r="AN1578" i="19"/>
  <c r="AN1577" i="19"/>
  <c r="AN1585" i="19"/>
  <c r="AN1586" i="19"/>
  <c r="AN1594" i="19"/>
  <c r="AN1593" i="19"/>
  <c r="AN1591" i="19"/>
  <c r="AN1592" i="19"/>
  <c r="AN1601" i="19"/>
  <c r="AN1602" i="19"/>
  <c r="AN1599" i="19"/>
  <c r="AN1608" i="19"/>
  <c r="AN1609" i="19"/>
  <c r="AN1616" i="19"/>
  <c r="AN1618" i="19"/>
  <c r="AN1626" i="19"/>
  <c r="AN1623" i="19"/>
  <c r="AN1621" i="19"/>
  <c r="AN1625" i="19"/>
  <c r="AN1634" i="19"/>
  <c r="AN1630" i="19"/>
  <c r="AN1632" i="19"/>
  <c r="AN1628" i="19"/>
  <c r="AN1631" i="19"/>
  <c r="AN1641" i="19"/>
  <c r="AN1638" i="19"/>
  <c r="AN1637" i="19"/>
  <c r="AN1639" i="19"/>
  <c r="AN1650" i="19"/>
  <c r="AN1648" i="19"/>
  <c r="AN1646" i="19"/>
  <c r="AN1649" i="19"/>
  <c r="AN1658" i="19"/>
  <c r="AN1656" i="19"/>
  <c r="AN1652" i="19"/>
  <c r="AN1654" i="19"/>
  <c r="AN1664" i="19"/>
  <c r="AN1666" i="19"/>
  <c r="AN1661" i="19"/>
  <c r="AN1665" i="19"/>
  <c r="AN1674" i="19"/>
  <c r="AN1671" i="19"/>
  <c r="AN1676" i="19"/>
  <c r="AN1675" i="19"/>
  <c r="AN1677" i="19"/>
  <c r="AN1679" i="19"/>
  <c r="AN1682" i="19"/>
  <c r="AN1689" i="19"/>
  <c r="AN1684" i="19"/>
  <c r="AN1690" i="19"/>
  <c r="AN1687" i="19"/>
  <c r="AN1686" i="19"/>
  <c r="AN1694" i="19"/>
  <c r="AN1695" i="19"/>
  <c r="AN1691" i="19"/>
  <c r="AN1696" i="19"/>
  <c r="AN1706" i="19"/>
  <c r="AN1700" i="19"/>
  <c r="AN1703" i="19"/>
  <c r="AN1712" i="19"/>
  <c r="AN1714" i="19"/>
  <c r="AN1713" i="19"/>
  <c r="AN1709" i="19"/>
  <c r="AN1707" i="19"/>
  <c r="AN1710" i="19"/>
  <c r="AN1716" i="19"/>
  <c r="AN1720" i="19"/>
  <c r="AN1723" i="19"/>
  <c r="AN1730" i="19"/>
  <c r="AN1727" i="19"/>
  <c r="AN1724" i="19"/>
  <c r="AN1725" i="19"/>
  <c r="AN1735" i="19"/>
  <c r="AN1738" i="19"/>
  <c r="AN1737" i="19"/>
  <c r="AN1733" i="19"/>
  <c r="AN1746" i="19"/>
  <c r="AN1741" i="19"/>
  <c r="AN1750" i="19"/>
  <c r="AN1754" i="19"/>
  <c r="AN1757" i="19"/>
  <c r="AN1755" i="19"/>
  <c r="AN1769" i="19"/>
  <c r="AN1770" i="19"/>
  <c r="AN1767" i="19"/>
  <c r="AN1763" i="19"/>
  <c r="AN1772" i="19"/>
  <c r="AN1773" i="19"/>
  <c r="AN1775" i="19"/>
  <c r="AN1778" i="19"/>
  <c r="AN1777" i="19"/>
  <c r="AN1786" i="19"/>
  <c r="AN1779" i="19"/>
  <c r="AN1785" i="19"/>
  <c r="AN1794" i="19"/>
  <c r="AN1790" i="19"/>
  <c r="AN1792" i="19"/>
  <c r="AN1791" i="19"/>
  <c r="AN1789" i="19"/>
  <c r="AN1800" i="19"/>
  <c r="AN1802" i="19"/>
  <c r="AN1810" i="19"/>
  <c r="AN1807" i="19"/>
  <c r="AN1803" i="19"/>
  <c r="AN1808" i="19"/>
  <c r="AN1813" i="19"/>
  <c r="AN1811" i="19"/>
  <c r="AN1817" i="19"/>
  <c r="AN1812" i="19"/>
  <c r="AN1818" i="19"/>
  <c r="AN1820" i="19"/>
  <c r="AN1822" i="19"/>
  <c r="AN1831" i="19"/>
  <c r="AN1827" i="19"/>
  <c r="AN1830" i="19"/>
  <c r="AN1842" i="19"/>
  <c r="AN1840" i="19"/>
  <c r="AN1836" i="19"/>
  <c r="AN1850" i="19"/>
  <c r="AN1843" i="19"/>
  <c r="AN1847" i="19"/>
  <c r="AN1844" i="19"/>
  <c r="AN1845" i="19"/>
  <c r="AN1848" i="19"/>
  <c r="AN1858" i="19"/>
  <c r="AN1856" i="19"/>
  <c r="AN1857" i="19"/>
  <c r="AN1853" i="19"/>
  <c r="AN1854" i="19"/>
  <c r="AN1860" i="19"/>
  <c r="AN1863" i="19"/>
  <c r="AN1864" i="19"/>
  <c r="AN1862" i="19"/>
  <c r="AN1874" i="19"/>
  <c r="AN1873" i="19"/>
  <c r="AN1876" i="19"/>
  <c r="AN1880" i="19"/>
  <c r="AN1882" i="19"/>
  <c r="AN1875" i="19"/>
  <c r="AN1898" i="19"/>
  <c r="AN1893" i="19"/>
  <c r="AN1896" i="19"/>
  <c r="AN1895" i="19"/>
  <c r="AN1894" i="19"/>
  <c r="AN1897" i="19"/>
  <c r="AN1904" i="19"/>
  <c r="AN1906" i="19"/>
  <c r="AN1901" i="19"/>
  <c r="AN1905" i="19"/>
  <c r="AN1899" i="19"/>
  <c r="AN1914" i="19"/>
  <c r="AN1908" i="19"/>
  <c r="AN1911" i="19"/>
  <c r="AN1909" i="19"/>
  <c r="AN1910" i="19"/>
  <c r="AN1922" i="19"/>
  <c r="AN1918" i="19"/>
  <c r="AN1916" i="19"/>
  <c r="AN1917" i="19"/>
  <c r="AN1921" i="19"/>
  <c r="AN1930" i="19"/>
  <c r="AN1925" i="19"/>
  <c r="AN1938" i="19"/>
  <c r="AN1932" i="19"/>
  <c r="AN1933" i="19"/>
  <c r="AN1931" i="19"/>
  <c r="AN1934" i="19"/>
  <c r="AN1946" i="19"/>
  <c r="AN1944" i="19"/>
  <c r="AN1941" i="19"/>
  <c r="AN1954" i="19"/>
  <c r="AN1947" i="19"/>
  <c r="AN1960" i="19"/>
  <c r="AN1955" i="19"/>
  <c r="AN1962" i="19"/>
  <c r="AN1970" i="19"/>
  <c r="AN1965" i="19"/>
  <c r="AN1963" i="19"/>
  <c r="AN1968" i="19"/>
  <c r="AN1978" i="19"/>
  <c r="AN1973" i="19"/>
  <c r="AN1977" i="19"/>
  <c r="AN1975" i="19"/>
  <c r="AN1982" i="19"/>
  <c r="AN1986" i="19"/>
  <c r="AN1979" i="19"/>
  <c r="AN1980" i="19"/>
  <c r="AN1990" i="19"/>
  <c r="AN1989" i="19"/>
  <c r="AN2001" i="19"/>
  <c r="AN1998" i="19"/>
  <c r="AN1996" i="19"/>
  <c r="AN2002" i="19"/>
  <c r="AN1999" i="19"/>
  <c r="AN1997" i="19"/>
  <c r="AN2010" i="19"/>
  <c r="AN2005" i="19"/>
  <c r="AN2009" i="19"/>
  <c r="AN2012" i="19"/>
  <c r="AN2018" i="19"/>
  <c r="AN2014" i="19"/>
  <c r="AN2016" i="19"/>
  <c r="AN2021" i="19"/>
  <c r="AN2024" i="19"/>
  <c r="AN2019" i="19"/>
  <c r="AN2026" i="19"/>
  <c r="AN2022" i="19"/>
  <c r="AN2020" i="19"/>
  <c r="AN2028" i="19"/>
  <c r="AN2033" i="19"/>
  <c r="AN2032" i="19"/>
  <c r="AN2027" i="19"/>
  <c r="AN2030" i="19"/>
  <c r="AN2034" i="19"/>
  <c r="AN2037" i="19"/>
  <c r="AN2042" i="19"/>
  <c r="AN2041" i="19"/>
  <c r="AN2040" i="19"/>
  <c r="AN2038" i="19"/>
  <c r="AN2045" i="19"/>
  <c r="AN2043" i="19"/>
  <c r="AN2046" i="19"/>
  <c r="AN2058" i="19"/>
  <c r="AN2053" i="19"/>
  <c r="AN2054" i="19"/>
  <c r="AN2065" i="19"/>
  <c r="AN2066" i="19"/>
  <c r="AN2074" i="19"/>
  <c r="AN2073" i="19"/>
  <c r="AN2090" i="19"/>
  <c r="AN2083" i="19"/>
  <c r="AN2089" i="19"/>
  <c r="AN2098" i="19"/>
  <c r="AN2094" i="19"/>
  <c r="AN2097" i="19"/>
  <c r="M6" i="19"/>
  <c r="B9" i="16"/>
  <c r="D9" i="16" s="1"/>
  <c r="F7" i="19"/>
  <c r="AN26" i="19"/>
  <c r="AN50" i="19"/>
  <c r="AN58" i="19"/>
  <c r="AN74" i="19"/>
  <c r="AN114" i="19"/>
  <c r="AN122" i="19"/>
  <c r="AN130" i="19"/>
  <c r="AN138" i="19"/>
  <c r="AN146" i="19"/>
  <c r="AN162" i="19"/>
  <c r="AN170" i="19"/>
  <c r="AN178" i="19"/>
  <c r="AN194" i="19"/>
  <c r="AN202" i="19"/>
  <c r="AN226" i="19"/>
  <c r="AN234" i="19"/>
  <c r="AN242" i="19"/>
  <c r="AN250" i="19"/>
  <c r="AN258" i="19"/>
  <c r="AN274" i="19"/>
  <c r="AN282" i="19"/>
  <c r="AN290" i="19"/>
  <c r="AN298" i="19"/>
  <c r="AN306" i="19"/>
  <c r="AN322" i="19"/>
  <c r="AN320" i="19"/>
  <c r="AN383" i="19"/>
  <c r="AN384" i="19"/>
  <c r="AN386" i="19"/>
  <c r="AN426" i="19"/>
  <c r="AN425" i="19"/>
  <c r="AN423" i="19"/>
  <c r="AN431" i="19"/>
  <c r="AN433" i="19"/>
  <c r="AN434" i="19"/>
  <c r="AN442" i="19"/>
  <c r="AN439" i="19"/>
  <c r="AN441" i="19"/>
  <c r="AN618" i="19"/>
  <c r="AN616" i="19"/>
  <c r="AN634" i="19"/>
  <c r="AN632" i="19"/>
  <c r="AN633" i="19"/>
  <c r="AN641" i="19"/>
  <c r="AN642" i="19"/>
  <c r="AN650" i="19"/>
  <c r="AN648" i="19"/>
  <c r="AN647" i="19"/>
  <c r="AN690" i="19"/>
  <c r="AN689" i="19"/>
  <c r="AN698" i="19"/>
  <c r="AN695" i="19"/>
  <c r="AN706" i="19"/>
  <c r="AN703" i="19"/>
  <c r="AN744" i="19"/>
  <c r="AN743" i="19"/>
  <c r="AN746" i="19"/>
  <c r="AN754" i="19"/>
  <c r="AN753" i="19"/>
  <c r="AN793" i="19"/>
  <c r="AN794" i="19"/>
  <c r="AN800" i="19"/>
  <c r="AN799" i="19"/>
  <c r="AN801" i="19"/>
  <c r="AN802" i="19"/>
  <c r="AN810" i="19"/>
  <c r="AN807" i="19"/>
  <c r="AN808" i="19"/>
  <c r="AN824" i="19"/>
  <c r="AN825" i="19"/>
  <c r="AN826" i="19"/>
  <c r="AN834" i="19"/>
  <c r="AN831" i="19"/>
  <c r="AN833" i="19"/>
  <c r="AN842" i="19"/>
  <c r="AN839" i="19"/>
  <c r="AN840" i="19"/>
  <c r="AN855" i="19"/>
  <c r="AN858" i="19"/>
  <c r="AN857" i="19"/>
  <c r="AN890" i="19"/>
  <c r="AN888" i="19"/>
  <c r="AN887" i="19"/>
  <c r="AN889" i="19"/>
  <c r="AN898" i="19"/>
  <c r="AN895" i="19"/>
  <c r="AN896" i="19"/>
  <c r="AN938" i="19"/>
  <c r="AN937" i="19"/>
  <c r="G6" i="19"/>
  <c r="AN732" i="19"/>
  <c r="AN1135" i="19"/>
  <c r="AN1107" i="19"/>
  <c r="AN443" i="19"/>
  <c r="AN1241" i="19"/>
  <c r="AN674" i="19"/>
  <c r="AN332" i="19"/>
  <c r="AN1064" i="19"/>
  <c r="AN995" i="19"/>
  <c r="AN782" i="19"/>
  <c r="AN697" i="19"/>
  <c r="AN486" i="19"/>
  <c r="AN360" i="19"/>
  <c r="AN1103" i="19"/>
  <c r="AN1345" i="19"/>
  <c r="AN774" i="19"/>
  <c r="AN372" i="19"/>
  <c r="AN704" i="19"/>
  <c r="AN1478" i="19"/>
  <c r="AN876" i="19"/>
  <c r="AN1307" i="19"/>
  <c r="AN1179" i="19"/>
  <c r="AN394" i="19"/>
  <c r="AN1154" i="19"/>
  <c r="AN528" i="19"/>
  <c r="AN1722" i="19"/>
  <c r="AN1173" i="19"/>
  <c r="AN1539" i="19"/>
  <c r="AN2110" i="19"/>
  <c r="AN2114" i="19"/>
  <c r="AN2116" i="19"/>
  <c r="AN2120" i="19"/>
  <c r="AN2119" i="19"/>
  <c r="AN2117" i="19"/>
  <c r="AN2115" i="19"/>
  <c r="AN2125" i="19"/>
  <c r="AN2124" i="19"/>
  <c r="AN2129" i="19"/>
  <c r="AN2138" i="19"/>
  <c r="AN2134" i="19"/>
  <c r="AN2132" i="19"/>
  <c r="AN2155" i="19"/>
  <c r="AN2157" i="19"/>
  <c r="AN2168" i="19"/>
  <c r="AN2170" i="19"/>
  <c r="AN2167" i="19"/>
  <c r="AN2178" i="19"/>
  <c r="AN2176" i="19"/>
  <c r="AN2190" i="19"/>
  <c r="AN2187" i="19"/>
  <c r="AN2193" i="19"/>
  <c r="AN2196" i="19"/>
  <c r="AN2202" i="19"/>
  <c r="AN2221" i="19"/>
  <c r="AN2225" i="19"/>
  <c r="AN2219" i="19"/>
  <c r="AN2226" i="19"/>
  <c r="AN2242" i="19"/>
  <c r="AN2239" i="19"/>
  <c r="AN2237" i="19"/>
  <c r="AN2258" i="19"/>
  <c r="AN2253" i="19"/>
  <c r="AN2256" i="19"/>
  <c r="AN2263" i="19"/>
  <c r="AN2261" i="19"/>
  <c r="AN2274" i="19"/>
  <c r="AN2268" i="19"/>
  <c r="AN2278" i="19"/>
  <c r="AN2280" i="19"/>
  <c r="AN2290" i="19"/>
  <c r="AN2283" i="19"/>
  <c r="AD283" i="21"/>
  <c r="AG310" i="21"/>
  <c r="AG311" i="21"/>
  <c r="AJ253" i="21"/>
  <c r="AN1316" i="19"/>
  <c r="AN2209" i="19"/>
  <c r="AN2107" i="19"/>
  <c r="AN356" i="19"/>
  <c r="AN285" i="19"/>
  <c r="AN2223" i="19"/>
  <c r="AN1340" i="19"/>
  <c r="AN2173" i="19"/>
  <c r="AN2136" i="19"/>
  <c r="AN2282" i="19"/>
  <c r="AN2249" i="19"/>
  <c r="AN13" i="19"/>
  <c r="AN14" i="19"/>
  <c r="AN22" i="19"/>
  <c r="AN19" i="19"/>
  <c r="AN20" i="19"/>
  <c r="AN21" i="19"/>
  <c r="AN30" i="19"/>
  <c r="AN38" i="19"/>
  <c r="AN36" i="19"/>
  <c r="AN44" i="19"/>
  <c r="AN54" i="19"/>
  <c r="AN62" i="19"/>
  <c r="AN59" i="19"/>
  <c r="AN61" i="19"/>
  <c r="AN70" i="19"/>
  <c r="AN78" i="19"/>
  <c r="AN76" i="19"/>
  <c r="AN83" i="19"/>
  <c r="AN86" i="19"/>
  <c r="AN92" i="19"/>
  <c r="AN94" i="19"/>
  <c r="AN102" i="19"/>
  <c r="AN110" i="19"/>
  <c r="AN107" i="19"/>
  <c r="AN117" i="19"/>
  <c r="AN118" i="19"/>
  <c r="AN115" i="19"/>
  <c r="AN126" i="19"/>
  <c r="AN134" i="19"/>
  <c r="AN142" i="19"/>
  <c r="AN139" i="19"/>
  <c r="AN140" i="19"/>
  <c r="AN148" i="19"/>
  <c r="AN155" i="19"/>
  <c r="AN166" i="19"/>
  <c r="AN180" i="19"/>
  <c r="AN182" i="19"/>
  <c r="AN190" i="19"/>
  <c r="AN187" i="19"/>
  <c r="AN189" i="19"/>
  <c r="AN197" i="19"/>
  <c r="AN195" i="19"/>
  <c r="AN198" i="19"/>
  <c r="AN206" i="19"/>
  <c r="AN204" i="19"/>
  <c r="AN205" i="19"/>
  <c r="AN214" i="19"/>
  <c r="AN213" i="19"/>
  <c r="AN222" i="19"/>
  <c r="AN237" i="19"/>
  <c r="AN238" i="19"/>
  <c r="AN235" i="19"/>
  <c r="AN245" i="19"/>
  <c r="AN246" i="19"/>
  <c r="AN243" i="19"/>
  <c r="AN253" i="19"/>
  <c r="AN254" i="19"/>
  <c r="AN262" i="19"/>
  <c r="AN259" i="19"/>
  <c r="AN261" i="19"/>
  <c r="AN270" i="19"/>
  <c r="AN269" i="19"/>
  <c r="AN278" i="19"/>
  <c r="AN276" i="19"/>
  <c r="AN291" i="19"/>
  <c r="AN302" i="19"/>
  <c r="AN299" i="19"/>
  <c r="AN300" i="19"/>
  <c r="AN310" i="19"/>
  <c r="AN309" i="19"/>
  <c r="AN307" i="19"/>
  <c r="AN316" i="19"/>
  <c r="AN317" i="19"/>
  <c r="AN318" i="19"/>
  <c r="AN326" i="19"/>
  <c r="AN323" i="19"/>
  <c r="AN324" i="19"/>
  <c r="AN342" i="19"/>
  <c r="AN350" i="19"/>
  <c r="AN358" i="19"/>
  <c r="AN357" i="19"/>
  <c r="AN365" i="19"/>
  <c r="AN363" i="19"/>
  <c r="AN364" i="19"/>
  <c r="AN371" i="19"/>
  <c r="AN381" i="19"/>
  <c r="AN382" i="19"/>
  <c r="AN379" i="19"/>
  <c r="AN380" i="19"/>
  <c r="AN389" i="19"/>
  <c r="AN390" i="19"/>
  <c r="AN398" i="19"/>
  <c r="AN396" i="19"/>
  <c r="AN395" i="19"/>
  <c r="AN406" i="19"/>
  <c r="AN414" i="19"/>
  <c r="AN411" i="19"/>
  <c r="AN421" i="19"/>
  <c r="AN422" i="19"/>
  <c r="AN437" i="19"/>
  <c r="AN438" i="19"/>
  <c r="AN436" i="19"/>
  <c r="AN445" i="19"/>
  <c r="AN452" i="19"/>
  <c r="AN460" i="19"/>
  <c r="AN459" i="19"/>
  <c r="AN461" i="19"/>
  <c r="AN467" i="19"/>
  <c r="AN469" i="19"/>
  <c r="AN468" i="19"/>
  <c r="AN470" i="19"/>
  <c r="AN478" i="19"/>
  <c r="AN477" i="19"/>
  <c r="AN475" i="19"/>
  <c r="AN485" i="19"/>
  <c r="AN484" i="19"/>
  <c r="AN483" i="19"/>
  <c r="AN494" i="19"/>
  <c r="AN501" i="19"/>
  <c r="AN502" i="19"/>
  <c r="AN508" i="19"/>
  <c r="AN510" i="19"/>
  <c r="AN518" i="19"/>
  <c r="AN517" i="19"/>
  <c r="AN526" i="19"/>
  <c r="AN525" i="19"/>
  <c r="AN534" i="19"/>
  <c r="AN532" i="19"/>
  <c r="AN539" i="19"/>
  <c r="AN550" i="19"/>
  <c r="AN549" i="19"/>
  <c r="AN555" i="19"/>
  <c r="AN564" i="19"/>
  <c r="AN574" i="19"/>
  <c r="AN573" i="19"/>
  <c r="AN581" i="19"/>
  <c r="AN590" i="19"/>
  <c r="AN587" i="19"/>
  <c r="AN598" i="19"/>
  <c r="AN606" i="19"/>
  <c r="AN603" i="19"/>
  <c r="AN605" i="19"/>
  <c r="AN613" i="19"/>
  <c r="AN622" i="19"/>
  <c r="AN619" i="19"/>
  <c r="AN629" i="19"/>
  <c r="AN638" i="19"/>
  <c r="AN637" i="19"/>
  <c r="AN646" i="19"/>
  <c r="AN654" i="19"/>
  <c r="AN662" i="19"/>
  <c r="AN669" i="19"/>
  <c r="AN670" i="19"/>
  <c r="AN668" i="19"/>
  <c r="AN677" i="19"/>
  <c r="AN684" i="19"/>
  <c r="AN686" i="19"/>
  <c r="AN694" i="19"/>
  <c r="AN692" i="19"/>
  <c r="AN693" i="19"/>
  <c r="AN702" i="19"/>
  <c r="AN699" i="19"/>
  <c r="AN710" i="19"/>
  <c r="AN707" i="19"/>
  <c r="AN718" i="19"/>
  <c r="AN716" i="19"/>
  <c r="AN715" i="19"/>
  <c r="AN725" i="19"/>
  <c r="AN726" i="19"/>
  <c r="AN723" i="19"/>
  <c r="AN733" i="19"/>
  <c r="AN734" i="19"/>
  <c r="AN742" i="19"/>
  <c r="AN750" i="19"/>
  <c r="AN758" i="19"/>
  <c r="AN756" i="19"/>
  <c r="AN765" i="19"/>
  <c r="AN763" i="19"/>
  <c r="AN772" i="19"/>
  <c r="AN773" i="19"/>
  <c r="AN780" i="19"/>
  <c r="AN779" i="19"/>
  <c r="AN790" i="19"/>
  <c r="AN789" i="19"/>
  <c r="AN788" i="19"/>
  <c r="AN798" i="19"/>
  <c r="AN806" i="19"/>
  <c r="AN814" i="19"/>
  <c r="AN811" i="19"/>
  <c r="AN812" i="19"/>
  <c r="AN828" i="19"/>
  <c r="AN827" i="19"/>
  <c r="AN838" i="19"/>
  <c r="AN835" i="19"/>
  <c r="AN843" i="19"/>
  <c r="AN845" i="19"/>
  <c r="AN844" i="19"/>
  <c r="AN854" i="19"/>
  <c r="AN859" i="19"/>
  <c r="AN861" i="19"/>
  <c r="AN870" i="19"/>
  <c r="AN875" i="19"/>
  <c r="AN878" i="19"/>
  <c r="AN885" i="19"/>
  <c r="AN883" i="19"/>
  <c r="AN894" i="19"/>
  <c r="AN891" i="19"/>
  <c r="AN893" i="19"/>
  <c r="AN910" i="19"/>
  <c r="AN918" i="19"/>
  <c r="AN917" i="19"/>
  <c r="AN926" i="19"/>
  <c r="AN925" i="19"/>
  <c r="AN924" i="19"/>
  <c r="AN933" i="19"/>
  <c r="AN932" i="19"/>
  <c r="AN934" i="19"/>
  <c r="AN942" i="19"/>
  <c r="AN941" i="19"/>
  <c r="AN950" i="19"/>
  <c r="AN949" i="19"/>
  <c r="AN947" i="19"/>
  <c r="AN955" i="19"/>
  <c r="AN957" i="19"/>
  <c r="AN966" i="19"/>
  <c r="AN982" i="19"/>
  <c r="AN989" i="19"/>
  <c r="AN988" i="19"/>
  <c r="AN998" i="19"/>
  <c r="AN996" i="19"/>
  <c r="AN997" i="19"/>
  <c r="AN1003" i="19"/>
  <c r="AN1013" i="19"/>
  <c r="AN1012" i="19"/>
  <c r="AN1011" i="19"/>
  <c r="AN1022" i="19"/>
  <c r="AN1021" i="19"/>
  <c r="AN1027" i="19"/>
  <c r="AN1030" i="19"/>
  <c r="AN1038" i="19"/>
  <c r="AN1046" i="19"/>
  <c r="AN1045" i="19"/>
  <c r="AN1043" i="19"/>
  <c r="AN1054" i="19"/>
  <c r="AN1052" i="19"/>
  <c r="AN1053" i="19"/>
  <c r="AN1062" i="19"/>
  <c r="AN1067" i="19"/>
  <c r="AN1069" i="19"/>
  <c r="AN1076" i="19"/>
  <c r="AN1075" i="19"/>
  <c r="AN1085" i="19"/>
  <c r="AN1086" i="19"/>
  <c r="AN1093" i="19"/>
  <c r="AN1092" i="19"/>
  <c r="AN1099" i="19"/>
  <c r="AN1102" i="19"/>
  <c r="AN1101" i="19"/>
  <c r="AN1118" i="19"/>
  <c r="AN1116" i="19"/>
  <c r="AN1124" i="19"/>
  <c r="AN1125" i="19"/>
  <c r="AN1134" i="19"/>
  <c r="AN1131" i="19"/>
  <c r="AN1133" i="19"/>
  <c r="AN1132" i="19"/>
  <c r="AN1142" i="19"/>
  <c r="AN1148" i="19"/>
  <c r="AN1147" i="19"/>
  <c r="AN1150" i="19"/>
  <c r="AN1149" i="19"/>
  <c r="AN1156" i="19"/>
  <c r="AN1165" i="19"/>
  <c r="AN1164" i="19"/>
  <c r="AN1174" i="19"/>
  <c r="AN1182" i="19"/>
  <c r="AN1190" i="19"/>
  <c r="AN1189" i="19"/>
  <c r="AN1197" i="19"/>
  <c r="AN1198" i="19"/>
  <c r="AN1206" i="19"/>
  <c r="AN1203" i="19"/>
  <c r="AN1213" i="19"/>
  <c r="AN1214" i="19"/>
  <c r="AN1221" i="19"/>
  <c r="AN1219" i="19"/>
  <c r="AN1229" i="19"/>
  <c r="AN1230" i="19"/>
  <c r="AN1238" i="19"/>
  <c r="AN1237" i="19"/>
  <c r="AN1246" i="19"/>
  <c r="AN1245" i="19"/>
  <c r="AN1254" i="19"/>
  <c r="AN1269" i="19"/>
  <c r="AN1270" i="19"/>
  <c r="AN1286" i="19"/>
  <c r="AN1294" i="19"/>
  <c r="AN1292" i="19"/>
  <c r="AN1301" i="19"/>
  <c r="AN1302" i="19"/>
  <c r="AN1310" i="19"/>
  <c r="AN1317" i="19"/>
  <c r="AN1326" i="19"/>
  <c r="AN1323" i="19"/>
  <c r="AN1332" i="19"/>
  <c r="AN1350" i="19"/>
  <c r="AN1365" i="19"/>
  <c r="AN1374" i="19"/>
  <c r="AN1382" i="19"/>
  <c r="AN1380" i="19"/>
  <c r="AN1387" i="19"/>
  <c r="AN1397" i="19"/>
  <c r="AN1405" i="19"/>
  <c r="AN1406" i="19"/>
  <c r="AN1422" i="19"/>
  <c r="AN1428" i="19"/>
  <c r="AN1438" i="19"/>
  <c r="AN1435" i="19"/>
  <c r="AN1445" i="19"/>
  <c r="AN1446" i="19"/>
  <c r="AN1453" i="19"/>
  <c r="AN1454" i="19"/>
  <c r="AN1462" i="19"/>
  <c r="AN1469" i="19"/>
  <c r="AN1475" i="19"/>
  <c r="AN1477" i="19"/>
  <c r="AN1486" i="19"/>
  <c r="AN1492" i="19"/>
  <c r="AN1501" i="19"/>
  <c r="AN1499" i="19"/>
  <c r="AN1502" i="19"/>
  <c r="AN1510" i="19"/>
  <c r="AN1508" i="19"/>
  <c r="AN1515" i="19"/>
  <c r="AN1516" i="19"/>
  <c r="AN1526" i="19"/>
  <c r="AN1525" i="19"/>
  <c r="AN1532" i="19"/>
  <c r="AN1542" i="19"/>
  <c r="AN1540" i="19"/>
  <c r="AN1549" i="19"/>
  <c r="AN1548" i="19"/>
  <c r="AN1558" i="19"/>
  <c r="AN1555" i="19"/>
  <c r="AN1566" i="19"/>
  <c r="AN1564" i="19"/>
  <c r="AN1565" i="19"/>
  <c r="AN1563" i="19"/>
  <c r="AN1574" i="19"/>
  <c r="AN1582" i="19"/>
  <c r="AN1581" i="19"/>
  <c r="AN1579" i="19"/>
  <c r="AN1590" i="19"/>
  <c r="AN1589" i="19"/>
  <c r="AN1588" i="19"/>
  <c r="AN1597" i="19"/>
  <c r="AN1595" i="19"/>
  <c r="AN1605" i="19"/>
  <c r="AN1603" i="19"/>
  <c r="AN1606" i="19"/>
  <c r="AN1614" i="19"/>
  <c r="AN1613" i="19"/>
  <c r="AN1670" i="19"/>
  <c r="AN1726" i="19"/>
  <c r="AN1742" i="19"/>
  <c r="AN1949" i="19"/>
  <c r="AN2069" i="19"/>
  <c r="AN2102" i="19"/>
  <c r="AN2109" i="19"/>
  <c r="AN2206" i="19"/>
  <c r="AN2270" i="19"/>
  <c r="AA316" i="21"/>
  <c r="AJ268" i="21"/>
  <c r="AG253" i="21"/>
  <c r="AN1083" i="19"/>
  <c r="AN1293" i="19"/>
  <c r="AN2266" i="19"/>
  <c r="AN2151" i="19"/>
  <c r="AN868" i="19"/>
  <c r="AN339" i="19"/>
  <c r="AN1491" i="19"/>
  <c r="AN1284" i="19"/>
  <c r="AN643" i="19"/>
  <c r="AN557" i="19"/>
  <c r="AN2188" i="19"/>
  <c r="AN1005" i="19"/>
  <c r="AN1060" i="19"/>
  <c r="AN948" i="19"/>
  <c r="AN1398" i="19"/>
  <c r="AN853" i="19"/>
  <c r="AN556" i="19"/>
  <c r="AN500" i="19"/>
  <c r="AN429" i="19"/>
  <c r="AN244" i="19"/>
  <c r="AN181" i="19"/>
  <c r="AN124" i="19"/>
  <c r="AN987" i="19"/>
  <c r="AN676" i="19"/>
  <c r="AN2150" i="19"/>
  <c r="AN2254" i="19"/>
  <c r="AN1531" i="19"/>
  <c r="AN1094" i="19"/>
  <c r="AN69" i="19"/>
  <c r="AN116" i="19"/>
  <c r="AN1550" i="19"/>
  <c r="AN2260" i="19"/>
  <c r="AN349" i="19"/>
  <c r="AN1523" i="19"/>
  <c r="AN571" i="19"/>
  <c r="AN572" i="19"/>
  <c r="AN981" i="19"/>
  <c r="AN892" i="19"/>
  <c r="AN2215" i="19"/>
  <c r="AN403" i="19"/>
  <c r="AN2135" i="19"/>
  <c r="AN219" i="19"/>
  <c r="AN2246" i="19"/>
  <c r="AN2139" i="19"/>
  <c r="AN675" i="19"/>
  <c r="AN1485" i="19"/>
  <c r="AN1205" i="19"/>
  <c r="AN2165" i="19"/>
  <c r="AN916" i="19"/>
  <c r="AN691" i="19"/>
  <c r="AN653" i="19"/>
  <c r="AN109" i="19"/>
  <c r="AN28" i="19"/>
  <c r="AN2213" i="19"/>
  <c r="AN1006" i="19"/>
  <c r="AN444" i="19"/>
  <c r="AN2234" i="19"/>
  <c r="AN829" i="19"/>
  <c r="AN2128" i="19"/>
  <c r="AN2198" i="19"/>
  <c r="AN340" i="19"/>
  <c r="AN2122" i="19"/>
  <c r="AN1470" i="19"/>
  <c r="AN2169" i="19"/>
  <c r="AN404" i="19"/>
  <c r="AN524" i="19"/>
  <c r="AN1181" i="19"/>
  <c r="AN837" i="19"/>
  <c r="AN99" i="19"/>
  <c r="AN1037" i="19"/>
  <c r="AN2147" i="19"/>
  <c r="AN1371" i="19"/>
  <c r="AN374" i="19"/>
  <c r="AN683" i="19"/>
  <c r="AN1077" i="19"/>
  <c r="AN2236" i="19"/>
  <c r="AN2130" i="19"/>
  <c r="AN1126" i="19"/>
  <c r="AN491" i="19"/>
  <c r="AN1596" i="19"/>
  <c r="AN1467" i="19"/>
  <c r="AN1364" i="19"/>
  <c r="AN1262" i="19"/>
  <c r="AN630" i="19"/>
  <c r="AN2100" i="19"/>
  <c r="AN1395" i="19"/>
  <c r="AN846" i="19"/>
  <c r="AN748" i="19"/>
  <c r="AN558" i="19"/>
  <c r="AN413" i="19"/>
  <c r="AN85" i="19"/>
  <c r="AN275" i="19"/>
  <c r="AN2158" i="19"/>
  <c r="AN2172" i="19"/>
  <c r="AN886" i="19"/>
  <c r="AN294" i="19"/>
  <c r="AN1252" i="19"/>
  <c r="AN2201" i="19"/>
  <c r="AN29" i="19"/>
  <c r="AN531" i="19"/>
  <c r="AN1459" i="19"/>
  <c r="AN1078" i="19"/>
  <c r="AN565" i="19"/>
  <c r="AN1541" i="19"/>
  <c r="AN1318" i="19"/>
  <c r="AN766" i="19"/>
  <c r="AN614" i="19"/>
  <c r="AN2162" i="19"/>
  <c r="AN2339" i="19"/>
  <c r="AN2469" i="19"/>
  <c r="AN2428" i="19"/>
  <c r="AN2367" i="19"/>
  <c r="AN2296" i="19"/>
  <c r="AN2419" i="19"/>
  <c r="AN2338" i="19"/>
  <c r="AN2429" i="19"/>
  <c r="AN2463" i="19"/>
  <c r="AN2424" i="19"/>
  <c r="AN2368" i="19"/>
  <c r="AN2490" i="19"/>
  <c r="AN2395" i="19"/>
  <c r="AN2343" i="19"/>
  <c r="AN2476" i="19"/>
  <c r="AN2396" i="19"/>
  <c r="AN2306" i="19"/>
  <c r="AN2304" i="19"/>
  <c r="AN2378" i="19"/>
  <c r="AN2374" i="19"/>
  <c r="AN2386" i="19"/>
  <c r="AN2379" i="19"/>
  <c r="AN2384" i="19"/>
  <c r="AN2410" i="19"/>
  <c r="AN2404" i="19"/>
  <c r="AN2417" i="19"/>
  <c r="AN2416" i="19"/>
  <c r="AN2474" i="19"/>
  <c r="AN2472" i="19"/>
  <c r="AG5" i="19"/>
  <c r="AG6" i="19" s="1"/>
  <c r="AG7" i="19" s="1"/>
  <c r="AG8" i="19" s="1"/>
  <c r="AG9" i="19" s="1"/>
  <c r="AG10" i="19" s="1"/>
  <c r="AG11" i="19" s="1"/>
  <c r="AG12" i="19" s="1"/>
  <c r="AG13" i="19" s="1"/>
  <c r="AG14" i="19" s="1"/>
  <c r="AG15" i="19" s="1"/>
  <c r="AG16" i="19" s="1"/>
  <c r="AG17" i="19" s="1"/>
  <c r="AG18" i="19" s="1"/>
  <c r="AG19" i="19" s="1"/>
  <c r="AG20" i="19" s="1"/>
  <c r="AG21" i="19" s="1"/>
  <c r="AG22" i="19" s="1"/>
  <c r="AG23" i="19" s="1"/>
  <c r="AG24" i="19" s="1"/>
  <c r="AG25" i="19" s="1"/>
  <c r="AG26" i="19" s="1"/>
  <c r="AG27" i="19" s="1"/>
  <c r="AG28" i="19" s="1"/>
  <c r="AG29" i="19" s="1"/>
  <c r="AG30" i="19" s="1"/>
  <c r="AG31" i="19" s="1"/>
  <c r="AG32" i="19" s="1"/>
  <c r="AG33" i="19" s="1"/>
  <c r="AG34" i="19" s="1"/>
  <c r="AG35" i="19" s="1"/>
  <c r="AG36" i="19" s="1"/>
  <c r="AG37" i="19" s="1"/>
  <c r="AG38" i="19" s="1"/>
  <c r="AG39" i="19" s="1"/>
  <c r="AG40" i="19" s="1"/>
  <c r="AG41" i="19" s="1"/>
  <c r="AG42" i="19" s="1"/>
  <c r="AG43" i="19" s="1"/>
  <c r="AG44" i="19" s="1"/>
  <c r="AG45" i="19" s="1"/>
  <c r="AG46" i="19" s="1"/>
  <c r="AG47" i="19" s="1"/>
  <c r="AG48" i="19" s="1"/>
  <c r="AG49" i="19" s="1"/>
  <c r="AG50" i="19" s="1"/>
  <c r="AG51" i="19" s="1"/>
  <c r="AG52" i="19" s="1"/>
  <c r="AG53" i="19" s="1"/>
  <c r="AG54" i="19" s="1"/>
  <c r="AG55" i="19" s="1"/>
  <c r="AG56" i="19" s="1"/>
  <c r="AG57" i="19" s="1"/>
  <c r="AG58" i="19" s="1"/>
  <c r="AG59" i="19" s="1"/>
  <c r="AG60" i="19" s="1"/>
  <c r="AG61" i="19" s="1"/>
  <c r="AG62" i="19" s="1"/>
  <c r="AG63" i="19" s="1"/>
  <c r="AG64" i="19" s="1"/>
  <c r="AG65" i="19" s="1"/>
  <c r="AG66" i="19" s="1"/>
  <c r="AG67" i="19" s="1"/>
  <c r="AG68" i="19" s="1"/>
  <c r="AG69" i="19" s="1"/>
  <c r="AG70" i="19" s="1"/>
  <c r="AG71" i="19" s="1"/>
  <c r="AG72" i="19" s="1"/>
  <c r="AG73" i="19" s="1"/>
  <c r="AG74" i="19" s="1"/>
  <c r="AG75" i="19" s="1"/>
  <c r="AG76" i="19" s="1"/>
  <c r="AG77" i="19" s="1"/>
  <c r="AG78" i="19" s="1"/>
  <c r="AG79" i="19" s="1"/>
  <c r="AG80" i="19" s="1"/>
  <c r="AG81" i="19" s="1"/>
  <c r="AG82" i="19" s="1"/>
  <c r="AG83" i="19" s="1"/>
  <c r="AG84" i="19" s="1"/>
  <c r="AG85" i="19" s="1"/>
  <c r="AG86" i="19" s="1"/>
  <c r="AG87" i="19" s="1"/>
  <c r="AG88" i="19" s="1"/>
  <c r="AG89" i="19" s="1"/>
  <c r="AG90" i="19" s="1"/>
  <c r="AG91" i="19" s="1"/>
  <c r="AG92" i="19" s="1"/>
  <c r="AG93" i="19" s="1"/>
  <c r="AG94" i="19" s="1"/>
  <c r="AG95" i="19" s="1"/>
  <c r="AG96" i="19" s="1"/>
  <c r="AG97" i="19" s="1"/>
  <c r="AG98" i="19" s="1"/>
  <c r="AG99" i="19" s="1"/>
  <c r="AG100" i="19" s="1"/>
  <c r="AG101" i="19" s="1"/>
  <c r="AG102" i="19" s="1"/>
  <c r="AG103" i="19" s="1"/>
  <c r="AG104" i="19" s="1"/>
  <c r="AG105" i="19" s="1"/>
  <c r="AG106" i="19" s="1"/>
  <c r="AG107" i="19" s="1"/>
  <c r="AG108" i="19" s="1"/>
  <c r="AG109" i="19" s="1"/>
  <c r="AG110" i="19" s="1"/>
  <c r="AG111" i="19" s="1"/>
  <c r="AG112" i="19" s="1"/>
  <c r="AG113" i="19" s="1"/>
  <c r="AG114" i="19" s="1"/>
  <c r="AG115" i="19" s="1"/>
  <c r="AG116" i="19" s="1"/>
  <c r="AG117" i="19" s="1"/>
  <c r="AG118" i="19" s="1"/>
  <c r="AG119" i="19" s="1"/>
  <c r="AG120" i="19" s="1"/>
  <c r="AG121" i="19" s="1"/>
  <c r="AG122" i="19" s="1"/>
  <c r="AG123" i="19" s="1"/>
  <c r="AG124" i="19" s="1"/>
  <c r="AG125" i="19" s="1"/>
  <c r="AG126" i="19" s="1"/>
  <c r="AG127" i="19" s="1"/>
  <c r="AG128" i="19" s="1"/>
  <c r="AG129" i="19" s="1"/>
  <c r="AG130" i="19" s="1"/>
  <c r="AG131" i="19" s="1"/>
  <c r="AG132" i="19" s="1"/>
  <c r="AG133" i="19" s="1"/>
  <c r="AG134" i="19" s="1"/>
  <c r="AG135" i="19" s="1"/>
  <c r="AG136" i="19" s="1"/>
  <c r="AG137" i="19" s="1"/>
  <c r="AG138" i="19" s="1"/>
  <c r="AG139" i="19" s="1"/>
  <c r="AG140" i="19" s="1"/>
  <c r="AG141" i="19" s="1"/>
  <c r="AG142" i="19" s="1"/>
  <c r="AG143" i="19" s="1"/>
  <c r="AG144" i="19" s="1"/>
  <c r="AG145" i="19" s="1"/>
  <c r="AG146" i="19" s="1"/>
  <c r="AG147" i="19" s="1"/>
  <c r="AG148" i="19" s="1"/>
  <c r="AG149" i="19" s="1"/>
  <c r="AG150" i="19" s="1"/>
  <c r="AG151" i="19" s="1"/>
  <c r="AG152" i="19" s="1"/>
  <c r="AG153" i="19" s="1"/>
  <c r="AG154" i="19" s="1"/>
  <c r="AG155" i="19" s="1"/>
  <c r="AG156" i="19" s="1"/>
  <c r="AG157" i="19" s="1"/>
  <c r="AG158" i="19" s="1"/>
  <c r="AG159" i="19" s="1"/>
  <c r="AG160" i="19" s="1"/>
  <c r="AG161" i="19" s="1"/>
  <c r="AG162" i="19" s="1"/>
  <c r="AG163" i="19" s="1"/>
  <c r="AG164" i="19" s="1"/>
  <c r="AG165" i="19" s="1"/>
  <c r="AG166" i="19" s="1"/>
  <c r="AG167" i="19" s="1"/>
  <c r="AG168" i="19" s="1"/>
  <c r="AG169" i="19" s="1"/>
  <c r="AG170" i="19" s="1"/>
  <c r="AG171" i="19" s="1"/>
  <c r="AG172" i="19" s="1"/>
  <c r="AG173" i="19" s="1"/>
  <c r="AG174" i="19" s="1"/>
  <c r="AG175" i="19" s="1"/>
  <c r="AG176" i="19" s="1"/>
  <c r="AG177" i="19" s="1"/>
  <c r="AG178" i="19" s="1"/>
  <c r="AG179" i="19" s="1"/>
  <c r="AG180" i="19" s="1"/>
  <c r="AG181" i="19" s="1"/>
  <c r="AG182" i="19" s="1"/>
  <c r="AG183" i="19" s="1"/>
  <c r="AG184" i="19" s="1"/>
  <c r="AG185" i="19" s="1"/>
  <c r="AG186" i="19" s="1"/>
  <c r="AG187" i="19" s="1"/>
  <c r="AG188" i="19" s="1"/>
  <c r="AG189" i="19" s="1"/>
  <c r="AG190" i="19" s="1"/>
  <c r="AG191" i="19" s="1"/>
  <c r="AG192" i="19" s="1"/>
  <c r="AG193" i="19" s="1"/>
  <c r="AG194" i="19" s="1"/>
  <c r="AG195" i="19" s="1"/>
  <c r="AG196" i="19" s="1"/>
  <c r="AG197" i="19" s="1"/>
  <c r="AG198" i="19" s="1"/>
  <c r="AG199" i="19" s="1"/>
  <c r="AG200" i="19" s="1"/>
  <c r="AG201" i="19" s="1"/>
  <c r="AG202" i="19" s="1"/>
  <c r="AG203" i="19" s="1"/>
  <c r="AG204" i="19" s="1"/>
  <c r="AG205" i="19" s="1"/>
  <c r="AG206" i="19" s="1"/>
  <c r="AG207" i="19" s="1"/>
  <c r="AG208" i="19" s="1"/>
  <c r="AG209" i="19" s="1"/>
  <c r="AG210" i="19" s="1"/>
  <c r="AG211" i="19" s="1"/>
  <c r="AG212" i="19" s="1"/>
  <c r="AG213" i="19" s="1"/>
  <c r="AG214" i="19" s="1"/>
  <c r="AG215" i="19" s="1"/>
  <c r="AG216" i="19" s="1"/>
  <c r="AG217" i="19" s="1"/>
  <c r="AG218" i="19" s="1"/>
  <c r="AG219" i="19" s="1"/>
  <c r="AG220" i="19" s="1"/>
  <c r="AG221" i="19" s="1"/>
  <c r="AG222" i="19" s="1"/>
  <c r="AG223" i="19" s="1"/>
  <c r="AG224" i="19" s="1"/>
  <c r="AG225" i="19" s="1"/>
  <c r="AG226" i="19" s="1"/>
  <c r="AG227" i="19" s="1"/>
  <c r="AG228" i="19" s="1"/>
  <c r="AG229" i="19" s="1"/>
  <c r="AG230" i="19" s="1"/>
  <c r="AG231" i="19" s="1"/>
  <c r="AG232" i="19" s="1"/>
  <c r="AG233" i="19" s="1"/>
  <c r="AG234" i="19" s="1"/>
  <c r="AG235" i="19" s="1"/>
  <c r="AG236" i="19" s="1"/>
  <c r="AG237" i="19" s="1"/>
  <c r="AG238" i="19" s="1"/>
  <c r="AG239" i="19" s="1"/>
  <c r="AG240" i="19" s="1"/>
  <c r="AG241" i="19" s="1"/>
  <c r="AG242" i="19" s="1"/>
  <c r="AG243" i="19" s="1"/>
  <c r="AG244" i="19" s="1"/>
  <c r="AG245" i="19" s="1"/>
  <c r="AG246" i="19" s="1"/>
  <c r="AG247" i="19" s="1"/>
  <c r="AG248" i="19" s="1"/>
  <c r="AG249" i="19" s="1"/>
  <c r="AG250" i="19" s="1"/>
  <c r="AG251" i="19" s="1"/>
  <c r="AG252" i="19" s="1"/>
  <c r="AG253" i="19" s="1"/>
  <c r="AG254" i="19" s="1"/>
  <c r="AG255" i="19" s="1"/>
  <c r="AG256" i="19" s="1"/>
  <c r="AG257" i="19" s="1"/>
  <c r="AG258" i="19" s="1"/>
  <c r="AG259" i="19" s="1"/>
  <c r="AG260" i="19" s="1"/>
  <c r="AG261" i="19" s="1"/>
  <c r="AG262" i="19" s="1"/>
  <c r="AG263" i="19" s="1"/>
  <c r="AG264" i="19" s="1"/>
  <c r="AG265" i="19" s="1"/>
  <c r="AG266" i="19" s="1"/>
  <c r="AG267" i="19" s="1"/>
  <c r="AG268" i="19" s="1"/>
  <c r="AG269" i="19" s="1"/>
  <c r="AG270" i="19" s="1"/>
  <c r="AG271" i="19" s="1"/>
  <c r="AG272" i="19" s="1"/>
  <c r="AG273" i="19" s="1"/>
  <c r="AG274" i="19" s="1"/>
  <c r="AG275" i="19" s="1"/>
  <c r="AG276" i="19" s="1"/>
  <c r="AG277" i="19" s="1"/>
  <c r="AG278" i="19" s="1"/>
  <c r="AG279" i="19" s="1"/>
  <c r="AG280" i="19" s="1"/>
  <c r="AG281" i="19" s="1"/>
  <c r="AG282" i="19" s="1"/>
  <c r="AG283" i="19" s="1"/>
  <c r="AG284" i="19" s="1"/>
  <c r="AG285" i="19" s="1"/>
  <c r="AG286" i="19" s="1"/>
  <c r="AG287" i="19" s="1"/>
  <c r="AG288" i="19" s="1"/>
  <c r="AG289" i="19" s="1"/>
  <c r="AG290" i="19" s="1"/>
  <c r="AG291" i="19" s="1"/>
  <c r="AG292" i="19" s="1"/>
  <c r="AG293" i="19" s="1"/>
  <c r="AG294" i="19" s="1"/>
  <c r="AG295" i="19" s="1"/>
  <c r="AG296" i="19" s="1"/>
  <c r="AG297" i="19" s="1"/>
  <c r="AG298" i="19" s="1"/>
  <c r="AG299" i="19" s="1"/>
  <c r="AG300" i="19" s="1"/>
  <c r="AG301" i="19" s="1"/>
  <c r="AG302" i="19" s="1"/>
  <c r="AG303" i="19" s="1"/>
  <c r="AG304" i="19" s="1"/>
  <c r="AG305" i="19" s="1"/>
  <c r="AG306" i="19" s="1"/>
  <c r="AG307" i="19" s="1"/>
  <c r="AG308" i="19" s="1"/>
  <c r="AG309" i="19" s="1"/>
  <c r="AG310" i="19" s="1"/>
  <c r="AG311" i="19" s="1"/>
  <c r="AG312" i="19" s="1"/>
  <c r="AG313" i="19" s="1"/>
  <c r="AG314" i="19" s="1"/>
  <c r="AG315" i="19" s="1"/>
  <c r="AG316" i="19" s="1"/>
  <c r="AG317" i="19" s="1"/>
  <c r="AG318" i="19" s="1"/>
  <c r="AG319" i="19" s="1"/>
  <c r="AG320" i="19" s="1"/>
  <c r="AG321" i="19" s="1"/>
  <c r="AG322" i="19" s="1"/>
  <c r="AG323" i="19" s="1"/>
  <c r="AG324" i="19" s="1"/>
  <c r="AG325" i="19" s="1"/>
  <c r="AG326" i="19" s="1"/>
  <c r="AG327" i="19" s="1"/>
  <c r="AG328" i="19" s="1"/>
  <c r="AG329" i="19" s="1"/>
  <c r="AG330" i="19" s="1"/>
  <c r="AG331" i="19" s="1"/>
  <c r="AG332" i="19" s="1"/>
  <c r="AG333" i="19" s="1"/>
  <c r="AG334" i="19" s="1"/>
  <c r="AG335" i="19" s="1"/>
  <c r="AG336" i="19" s="1"/>
  <c r="AG337" i="19" s="1"/>
  <c r="AG338" i="19" s="1"/>
  <c r="AG339" i="19" s="1"/>
  <c r="AG340" i="19" s="1"/>
  <c r="AG341" i="19" s="1"/>
  <c r="AG342" i="19" s="1"/>
  <c r="AG343" i="19" s="1"/>
  <c r="AG344" i="19" s="1"/>
  <c r="AG345" i="19" s="1"/>
  <c r="AG346" i="19" s="1"/>
  <c r="AG347" i="19" s="1"/>
  <c r="AG348" i="19" s="1"/>
  <c r="AG349" i="19" s="1"/>
  <c r="AG350" i="19" s="1"/>
  <c r="AG351" i="19" s="1"/>
  <c r="AG352" i="19" s="1"/>
  <c r="AG353" i="19" s="1"/>
  <c r="AG354" i="19" s="1"/>
  <c r="AG355" i="19" s="1"/>
  <c r="AG356" i="19" s="1"/>
  <c r="AG357" i="19" s="1"/>
  <c r="AG358" i="19" s="1"/>
  <c r="AG359" i="19" s="1"/>
  <c r="AG360" i="19" s="1"/>
  <c r="AG361" i="19" s="1"/>
  <c r="AG362" i="19" s="1"/>
  <c r="AG363" i="19" s="1"/>
  <c r="AG364" i="19" s="1"/>
  <c r="AG365" i="19" s="1"/>
  <c r="AG366" i="19" s="1"/>
  <c r="AG367" i="19" s="1"/>
  <c r="AG368" i="19" s="1"/>
  <c r="AG369" i="19" s="1"/>
  <c r="AG370" i="19" s="1"/>
  <c r="AG371" i="19" s="1"/>
  <c r="AG372" i="19" s="1"/>
  <c r="AG373" i="19" s="1"/>
  <c r="AG374" i="19" s="1"/>
  <c r="AG375" i="19" s="1"/>
  <c r="AG376" i="19" s="1"/>
  <c r="AG377" i="19" s="1"/>
  <c r="AG378" i="19" s="1"/>
  <c r="AG379" i="19" s="1"/>
  <c r="AG380" i="19" s="1"/>
  <c r="AG381" i="19" s="1"/>
  <c r="AG382" i="19" s="1"/>
  <c r="AG383" i="19" s="1"/>
  <c r="AG384" i="19" s="1"/>
  <c r="AG385" i="19" s="1"/>
  <c r="AG386" i="19" s="1"/>
  <c r="AG387" i="19" s="1"/>
  <c r="AG388" i="19" s="1"/>
  <c r="AG389" i="19" s="1"/>
  <c r="AG390" i="19" s="1"/>
  <c r="AG391" i="19" s="1"/>
  <c r="AG392" i="19" s="1"/>
  <c r="AG393" i="19" s="1"/>
  <c r="AG394" i="19" s="1"/>
  <c r="AG395" i="19" s="1"/>
  <c r="AG396" i="19" s="1"/>
  <c r="AG397" i="19" s="1"/>
  <c r="AG398" i="19" s="1"/>
  <c r="AG399" i="19" s="1"/>
  <c r="AG400" i="19" s="1"/>
  <c r="AG401" i="19" s="1"/>
  <c r="AG402" i="19" s="1"/>
  <c r="AG403" i="19" s="1"/>
  <c r="AG404" i="19" s="1"/>
  <c r="AG405" i="19" s="1"/>
  <c r="AG406" i="19" s="1"/>
  <c r="AG407" i="19" s="1"/>
  <c r="AG408" i="19" s="1"/>
  <c r="AG409" i="19" s="1"/>
  <c r="AG410" i="19" s="1"/>
  <c r="AG411" i="19" s="1"/>
  <c r="AG412" i="19" s="1"/>
  <c r="AG413" i="19" s="1"/>
  <c r="AG414" i="19" s="1"/>
  <c r="AG415" i="19" s="1"/>
  <c r="AG416" i="19" s="1"/>
  <c r="AG417" i="19" s="1"/>
  <c r="AG418" i="19" s="1"/>
  <c r="AG419" i="19" s="1"/>
  <c r="AG420" i="19" s="1"/>
  <c r="AG421" i="19" s="1"/>
  <c r="AG422" i="19" s="1"/>
  <c r="AG423" i="19" s="1"/>
  <c r="AG424" i="19" s="1"/>
  <c r="AG425" i="19" s="1"/>
  <c r="AG426" i="19" s="1"/>
  <c r="AG427" i="19" s="1"/>
  <c r="AG428" i="19" s="1"/>
  <c r="AG429" i="19" s="1"/>
  <c r="AG430" i="19" s="1"/>
  <c r="AG431" i="19" s="1"/>
  <c r="AG432" i="19" s="1"/>
  <c r="AG433" i="19" s="1"/>
  <c r="AG434" i="19" s="1"/>
  <c r="AG435" i="19" s="1"/>
  <c r="AG436" i="19" s="1"/>
  <c r="AG437" i="19" s="1"/>
  <c r="AG438" i="19" s="1"/>
  <c r="AG439" i="19" s="1"/>
  <c r="AG440" i="19" s="1"/>
  <c r="AG441" i="19" s="1"/>
  <c r="AG442" i="19" s="1"/>
  <c r="AG443" i="19" s="1"/>
  <c r="AG444" i="19" s="1"/>
  <c r="AG445" i="19" s="1"/>
  <c r="AG446" i="19" s="1"/>
  <c r="AG447" i="19" s="1"/>
  <c r="AG448" i="19" s="1"/>
  <c r="AG449" i="19" s="1"/>
  <c r="AG450" i="19" s="1"/>
  <c r="AG451" i="19" s="1"/>
  <c r="AG452" i="19" s="1"/>
  <c r="AG453" i="19" s="1"/>
  <c r="AG454" i="19" s="1"/>
  <c r="AG455" i="19" s="1"/>
  <c r="AG456" i="19" s="1"/>
  <c r="AG457" i="19" s="1"/>
  <c r="AG458" i="19" s="1"/>
  <c r="AG459" i="19" s="1"/>
  <c r="AG460" i="19" s="1"/>
  <c r="AG461" i="19" s="1"/>
  <c r="AG462" i="19" s="1"/>
  <c r="AG463" i="19" s="1"/>
  <c r="AG464" i="19" s="1"/>
  <c r="AG465" i="19" s="1"/>
  <c r="AG466" i="19" s="1"/>
  <c r="AG467" i="19" s="1"/>
  <c r="AG468" i="19" s="1"/>
  <c r="AG469" i="19" s="1"/>
  <c r="AG470" i="19" s="1"/>
  <c r="AG471" i="19" s="1"/>
  <c r="AG472" i="19" s="1"/>
  <c r="AG473" i="19" s="1"/>
  <c r="AG474" i="19" s="1"/>
  <c r="AG475" i="19" s="1"/>
  <c r="AG476" i="19" s="1"/>
  <c r="AG477" i="19" s="1"/>
  <c r="AG478" i="19" s="1"/>
  <c r="AG479" i="19" s="1"/>
  <c r="AG480" i="19" s="1"/>
  <c r="AG481" i="19" s="1"/>
  <c r="AG482" i="19" s="1"/>
  <c r="AG483" i="19" s="1"/>
  <c r="AG484" i="19" s="1"/>
  <c r="AG485" i="19" s="1"/>
  <c r="AG486" i="19" s="1"/>
  <c r="AG487" i="19" s="1"/>
  <c r="AG488" i="19" s="1"/>
  <c r="AG489" i="19" s="1"/>
  <c r="AG490" i="19" s="1"/>
  <c r="AG491" i="19" s="1"/>
  <c r="AG492" i="19" s="1"/>
  <c r="AG493" i="19" s="1"/>
  <c r="AG494" i="19" s="1"/>
  <c r="AG495" i="19" s="1"/>
  <c r="AG496" i="19" s="1"/>
  <c r="AG497" i="19" s="1"/>
  <c r="AG498" i="19" s="1"/>
  <c r="AG499" i="19" s="1"/>
  <c r="AG500" i="19" s="1"/>
  <c r="AG501" i="19" s="1"/>
  <c r="AG502" i="19" s="1"/>
  <c r="AG503" i="19" s="1"/>
  <c r="AG504" i="19" s="1"/>
  <c r="AG505" i="19" s="1"/>
  <c r="AG506" i="19" s="1"/>
  <c r="AG507" i="19" s="1"/>
  <c r="AG508" i="19" s="1"/>
  <c r="AG509" i="19" s="1"/>
  <c r="AG510" i="19" s="1"/>
  <c r="AG511" i="19" s="1"/>
  <c r="AG512" i="19" s="1"/>
  <c r="AG513" i="19" s="1"/>
  <c r="AG514" i="19" s="1"/>
  <c r="AG515" i="19" s="1"/>
  <c r="AG516" i="19" s="1"/>
  <c r="AG517" i="19" s="1"/>
  <c r="AG518" i="19" s="1"/>
  <c r="AG519" i="19" s="1"/>
  <c r="AG520" i="19" s="1"/>
  <c r="AG521" i="19" s="1"/>
  <c r="AG522" i="19" s="1"/>
  <c r="AG523" i="19" s="1"/>
  <c r="AG524" i="19" s="1"/>
  <c r="AG525" i="19" s="1"/>
  <c r="AG526" i="19" s="1"/>
  <c r="AG527" i="19" s="1"/>
  <c r="AG528" i="19" s="1"/>
  <c r="AG529" i="19" s="1"/>
  <c r="AG530" i="19" s="1"/>
  <c r="AG531" i="19" s="1"/>
  <c r="AG532" i="19" s="1"/>
  <c r="AG533" i="19" s="1"/>
  <c r="AG534" i="19" s="1"/>
  <c r="AG535" i="19" s="1"/>
  <c r="AG536" i="19" s="1"/>
  <c r="AG537" i="19" s="1"/>
  <c r="AG538" i="19" s="1"/>
  <c r="AG539" i="19" s="1"/>
  <c r="AG540" i="19" s="1"/>
  <c r="AG541" i="19" s="1"/>
  <c r="AG542" i="19" s="1"/>
  <c r="AG543" i="19" s="1"/>
  <c r="AG544" i="19" s="1"/>
  <c r="AG545" i="19" s="1"/>
  <c r="AG546" i="19" s="1"/>
  <c r="AG547" i="19" s="1"/>
  <c r="AG548" i="19" s="1"/>
  <c r="AG549" i="19" s="1"/>
  <c r="AG550" i="19" s="1"/>
  <c r="AG551" i="19" s="1"/>
  <c r="AG552" i="19" s="1"/>
  <c r="AG553" i="19" s="1"/>
  <c r="AG554" i="19" s="1"/>
  <c r="AG555" i="19" s="1"/>
  <c r="AG556" i="19" s="1"/>
  <c r="AG557" i="19" s="1"/>
  <c r="AG558" i="19" s="1"/>
  <c r="AG559" i="19" s="1"/>
  <c r="AG560" i="19" s="1"/>
  <c r="AG561" i="19" s="1"/>
  <c r="AG562" i="19" s="1"/>
  <c r="AG563" i="19" s="1"/>
  <c r="AG564" i="19" s="1"/>
  <c r="AG565" i="19" s="1"/>
  <c r="AG566" i="19" s="1"/>
  <c r="AG567" i="19" s="1"/>
  <c r="AG568" i="19" s="1"/>
  <c r="AG569" i="19" s="1"/>
  <c r="AG570" i="19" s="1"/>
  <c r="AG571" i="19" s="1"/>
  <c r="AG572" i="19" s="1"/>
  <c r="AG573" i="19" s="1"/>
  <c r="AG574" i="19" s="1"/>
  <c r="AG575" i="19" s="1"/>
  <c r="AG576" i="19" s="1"/>
  <c r="AG577" i="19" s="1"/>
  <c r="AG578" i="19" s="1"/>
  <c r="AG579" i="19" s="1"/>
  <c r="AG580" i="19" s="1"/>
  <c r="AG581" i="19" s="1"/>
  <c r="AG582" i="19" s="1"/>
  <c r="AG583" i="19" s="1"/>
  <c r="AG584" i="19" s="1"/>
  <c r="AG585" i="19" s="1"/>
  <c r="AG586" i="19" s="1"/>
  <c r="AG587" i="19" s="1"/>
  <c r="AG588" i="19" s="1"/>
  <c r="AG589" i="19" s="1"/>
  <c r="AG590" i="19" s="1"/>
  <c r="AG591" i="19" s="1"/>
  <c r="AG592" i="19" s="1"/>
  <c r="AG593" i="19" s="1"/>
  <c r="AG594" i="19" s="1"/>
  <c r="AG595" i="19" s="1"/>
  <c r="AG596" i="19" s="1"/>
  <c r="AG597" i="19" s="1"/>
  <c r="AG598" i="19" s="1"/>
  <c r="AG599" i="19" s="1"/>
  <c r="AG600" i="19" s="1"/>
  <c r="AG601" i="19" s="1"/>
  <c r="AG602" i="19" s="1"/>
  <c r="AG603" i="19" s="1"/>
  <c r="AG604" i="19" s="1"/>
  <c r="AG605" i="19" s="1"/>
  <c r="AG606" i="19" s="1"/>
  <c r="AG607" i="19" s="1"/>
  <c r="AG608" i="19" s="1"/>
  <c r="AG609" i="19" s="1"/>
  <c r="AG610" i="19" s="1"/>
  <c r="AG611" i="19" s="1"/>
  <c r="AG612" i="19" s="1"/>
  <c r="AG613" i="19" s="1"/>
  <c r="AG614" i="19" s="1"/>
  <c r="AG615" i="19" s="1"/>
  <c r="AG616" i="19" s="1"/>
  <c r="AG617" i="19" s="1"/>
  <c r="AG618" i="19" s="1"/>
  <c r="AG619" i="19" s="1"/>
  <c r="AG620" i="19" s="1"/>
  <c r="AG621" i="19" s="1"/>
  <c r="AG622" i="19" s="1"/>
  <c r="AG623" i="19" s="1"/>
  <c r="AG624" i="19" s="1"/>
  <c r="AG625" i="19" s="1"/>
  <c r="AG626" i="19" s="1"/>
  <c r="AG627" i="19" s="1"/>
  <c r="AG628" i="19" s="1"/>
  <c r="AG629" i="19" s="1"/>
  <c r="AG630" i="19" s="1"/>
  <c r="AG631" i="19" s="1"/>
  <c r="AG632" i="19" s="1"/>
  <c r="AG633" i="19" s="1"/>
  <c r="AG634" i="19" s="1"/>
  <c r="AG635" i="19" s="1"/>
  <c r="AG636" i="19" s="1"/>
  <c r="AG637" i="19" s="1"/>
  <c r="AG638" i="19" s="1"/>
  <c r="AG639" i="19" s="1"/>
  <c r="AG640" i="19" s="1"/>
  <c r="AG641" i="19" s="1"/>
  <c r="AG642" i="19" s="1"/>
  <c r="AG643" i="19" s="1"/>
  <c r="AG644" i="19" s="1"/>
  <c r="AG645" i="19" s="1"/>
  <c r="AG646" i="19" s="1"/>
  <c r="AG647" i="19" s="1"/>
  <c r="AG648" i="19" s="1"/>
  <c r="AG649" i="19" s="1"/>
  <c r="AG650" i="19" s="1"/>
  <c r="AG651" i="19" s="1"/>
  <c r="AG652" i="19" s="1"/>
  <c r="AG653" i="19" s="1"/>
  <c r="AG654" i="19" s="1"/>
  <c r="AG655" i="19" s="1"/>
  <c r="AG656" i="19" s="1"/>
  <c r="AG657" i="19" s="1"/>
  <c r="AG658" i="19" s="1"/>
  <c r="AG659" i="19" s="1"/>
  <c r="AG660" i="19" s="1"/>
  <c r="AG661" i="19" s="1"/>
  <c r="AG662" i="19" s="1"/>
  <c r="AG663" i="19" s="1"/>
  <c r="AG664" i="19" s="1"/>
  <c r="AG665" i="19" s="1"/>
  <c r="AG666" i="19" s="1"/>
  <c r="AG667" i="19" s="1"/>
  <c r="AG668" i="19" s="1"/>
  <c r="AG669" i="19" s="1"/>
  <c r="AG670" i="19" s="1"/>
  <c r="AG671" i="19" s="1"/>
  <c r="AG672" i="19" s="1"/>
  <c r="AG673" i="19" s="1"/>
  <c r="AG674" i="19" s="1"/>
  <c r="AG675" i="19" s="1"/>
  <c r="AG676" i="19" s="1"/>
  <c r="AG677" i="19" s="1"/>
  <c r="AG678" i="19" s="1"/>
  <c r="AG679" i="19" s="1"/>
  <c r="AG680" i="19" s="1"/>
  <c r="AG681" i="19" s="1"/>
  <c r="AG682" i="19" s="1"/>
  <c r="AG683" i="19" s="1"/>
  <c r="AG684" i="19" s="1"/>
  <c r="AG685" i="19" s="1"/>
  <c r="AG686" i="19" s="1"/>
  <c r="AG687" i="19" s="1"/>
  <c r="AG688" i="19" s="1"/>
  <c r="AG689" i="19" s="1"/>
  <c r="AG690" i="19" s="1"/>
  <c r="AG691" i="19" s="1"/>
  <c r="AG692" i="19" s="1"/>
  <c r="AG693" i="19" s="1"/>
  <c r="AG694" i="19" s="1"/>
  <c r="AG695" i="19" s="1"/>
  <c r="AG696" i="19" s="1"/>
  <c r="AG697" i="19" s="1"/>
  <c r="AG698" i="19" s="1"/>
  <c r="AG699" i="19" s="1"/>
  <c r="AG700" i="19" s="1"/>
  <c r="AG701" i="19" s="1"/>
  <c r="AG702" i="19" s="1"/>
  <c r="AG703" i="19" s="1"/>
  <c r="AG704" i="19" s="1"/>
  <c r="AG705" i="19" s="1"/>
  <c r="AG706" i="19" s="1"/>
  <c r="AG707" i="19" s="1"/>
  <c r="AG708" i="19" s="1"/>
  <c r="AG709" i="19" s="1"/>
  <c r="AG710" i="19" s="1"/>
  <c r="AG711" i="19" s="1"/>
  <c r="AG712" i="19" s="1"/>
  <c r="AG713" i="19" s="1"/>
  <c r="AG714" i="19" s="1"/>
  <c r="AG715" i="19" s="1"/>
  <c r="AG716" i="19" s="1"/>
  <c r="AG717" i="19" s="1"/>
  <c r="AG718" i="19" s="1"/>
  <c r="AG719" i="19" s="1"/>
  <c r="AG720" i="19" s="1"/>
  <c r="AG721" i="19" s="1"/>
  <c r="AG722" i="19" s="1"/>
  <c r="AG723" i="19" s="1"/>
  <c r="AG724" i="19" s="1"/>
  <c r="AG725" i="19" s="1"/>
  <c r="AG726" i="19" s="1"/>
  <c r="AG727" i="19" s="1"/>
  <c r="AG728" i="19" s="1"/>
  <c r="AG729" i="19" s="1"/>
  <c r="AG730" i="19" s="1"/>
  <c r="AG731" i="19" s="1"/>
  <c r="AG732" i="19" s="1"/>
  <c r="AG733" i="19" s="1"/>
  <c r="AG734" i="19" s="1"/>
  <c r="AG735" i="19" s="1"/>
  <c r="AG736" i="19" s="1"/>
  <c r="AG737" i="19" s="1"/>
  <c r="AG738" i="19" s="1"/>
  <c r="AG739" i="19" s="1"/>
  <c r="AG740" i="19" s="1"/>
  <c r="AG741" i="19" s="1"/>
  <c r="AG742" i="19" s="1"/>
  <c r="AG743" i="19" s="1"/>
  <c r="AG744" i="19" s="1"/>
  <c r="AG745" i="19" s="1"/>
  <c r="AG746" i="19" s="1"/>
  <c r="AG747" i="19" s="1"/>
  <c r="AG748" i="19" s="1"/>
  <c r="AG749" i="19" s="1"/>
  <c r="AG750" i="19" s="1"/>
  <c r="AG751" i="19" s="1"/>
  <c r="AG752" i="19" s="1"/>
  <c r="AG753" i="19" s="1"/>
  <c r="AG754" i="19" s="1"/>
  <c r="AG755" i="19" s="1"/>
  <c r="AG756" i="19" s="1"/>
  <c r="AG757" i="19" s="1"/>
  <c r="AG758" i="19" s="1"/>
  <c r="AG759" i="19" s="1"/>
  <c r="AG760" i="19" s="1"/>
  <c r="AG761" i="19" s="1"/>
  <c r="AG762" i="19" s="1"/>
  <c r="AG763" i="19" s="1"/>
  <c r="AG764" i="19" s="1"/>
  <c r="AG765" i="19" s="1"/>
  <c r="AG766" i="19" s="1"/>
  <c r="AG767" i="19" s="1"/>
  <c r="AG768" i="19" s="1"/>
  <c r="AG769" i="19" s="1"/>
  <c r="AG770" i="19" s="1"/>
  <c r="AG771" i="19" s="1"/>
  <c r="AG772" i="19" s="1"/>
  <c r="AG773" i="19" s="1"/>
  <c r="AG774" i="19" s="1"/>
  <c r="AG775" i="19" s="1"/>
  <c r="AG776" i="19" s="1"/>
  <c r="AG777" i="19" s="1"/>
  <c r="AG778" i="19" s="1"/>
  <c r="AG779" i="19" s="1"/>
  <c r="AG780" i="19" s="1"/>
  <c r="AG781" i="19" s="1"/>
  <c r="AG782" i="19" s="1"/>
  <c r="AG783" i="19" s="1"/>
  <c r="AG784" i="19" s="1"/>
  <c r="AG785" i="19" s="1"/>
  <c r="AG786" i="19" s="1"/>
  <c r="AG787" i="19" s="1"/>
  <c r="AG788" i="19" s="1"/>
  <c r="AG789" i="19" s="1"/>
  <c r="AG790" i="19" s="1"/>
  <c r="AG791" i="19" s="1"/>
  <c r="AG792" i="19" s="1"/>
  <c r="AG793" i="19" s="1"/>
  <c r="AG794" i="19" s="1"/>
  <c r="AG795" i="19" s="1"/>
  <c r="AG796" i="19" s="1"/>
  <c r="AG797" i="19" s="1"/>
  <c r="AG798" i="19" s="1"/>
  <c r="AG799" i="19" s="1"/>
  <c r="AG800" i="19" s="1"/>
  <c r="AG801" i="19" s="1"/>
  <c r="AG802" i="19" s="1"/>
  <c r="AG803" i="19" s="1"/>
  <c r="AG804" i="19" s="1"/>
  <c r="AG805" i="19" s="1"/>
  <c r="AG806" i="19" s="1"/>
  <c r="AG807" i="19" s="1"/>
  <c r="AG808" i="19" s="1"/>
  <c r="AG809" i="19" s="1"/>
  <c r="AG810" i="19" s="1"/>
  <c r="AG811" i="19" s="1"/>
  <c r="AG812" i="19" s="1"/>
  <c r="AG813" i="19" s="1"/>
  <c r="AG814" i="19" s="1"/>
  <c r="AG815" i="19" s="1"/>
  <c r="AG816" i="19" s="1"/>
  <c r="AG817" i="19" s="1"/>
  <c r="AG818" i="19" s="1"/>
  <c r="AG819" i="19" s="1"/>
  <c r="AG820" i="19" s="1"/>
  <c r="AG821" i="19" s="1"/>
  <c r="AG822" i="19" s="1"/>
  <c r="AG823" i="19" s="1"/>
  <c r="AG824" i="19" s="1"/>
  <c r="AG825" i="19" s="1"/>
  <c r="AG826" i="19" s="1"/>
  <c r="AG827" i="19" s="1"/>
  <c r="AG828" i="19" s="1"/>
  <c r="AG829" i="19" s="1"/>
  <c r="AG830" i="19" s="1"/>
  <c r="AG831" i="19" s="1"/>
  <c r="AG832" i="19" s="1"/>
  <c r="AG833" i="19" s="1"/>
  <c r="AG834" i="19" s="1"/>
  <c r="AG835" i="19" s="1"/>
  <c r="AG836" i="19" s="1"/>
  <c r="AG837" i="19" s="1"/>
  <c r="AG838" i="19" s="1"/>
  <c r="AG839" i="19" s="1"/>
  <c r="AG840" i="19" s="1"/>
  <c r="AG841" i="19" s="1"/>
  <c r="AG842" i="19" s="1"/>
  <c r="AG843" i="19" s="1"/>
  <c r="AG844" i="19" s="1"/>
  <c r="AG845" i="19" s="1"/>
  <c r="AG846" i="19" s="1"/>
  <c r="AG847" i="19" s="1"/>
  <c r="AG848" i="19" s="1"/>
  <c r="AG849" i="19" s="1"/>
  <c r="AG850" i="19" s="1"/>
  <c r="AG851" i="19" s="1"/>
  <c r="AG852" i="19" s="1"/>
  <c r="AG853" i="19" s="1"/>
  <c r="AG854" i="19" s="1"/>
  <c r="AG855" i="19" s="1"/>
  <c r="AG856" i="19" s="1"/>
  <c r="AG857" i="19" s="1"/>
  <c r="AG858" i="19" s="1"/>
  <c r="AG859" i="19" s="1"/>
  <c r="AG860" i="19" s="1"/>
  <c r="AG861" i="19" s="1"/>
  <c r="AG862" i="19" s="1"/>
  <c r="AG863" i="19" s="1"/>
  <c r="AG864" i="19" s="1"/>
  <c r="AG865" i="19" s="1"/>
  <c r="AG866" i="19" s="1"/>
  <c r="AG867" i="19" s="1"/>
  <c r="AG868" i="19" s="1"/>
  <c r="AG869" i="19" s="1"/>
  <c r="AG870" i="19" s="1"/>
  <c r="AG871" i="19" s="1"/>
  <c r="AG872" i="19" s="1"/>
  <c r="AG873" i="19" s="1"/>
  <c r="AG874" i="19" s="1"/>
  <c r="AG875" i="19" s="1"/>
  <c r="AG876" i="19" s="1"/>
  <c r="AG877" i="19" s="1"/>
  <c r="AG878" i="19" s="1"/>
  <c r="AG879" i="19" s="1"/>
  <c r="AG880" i="19" s="1"/>
  <c r="AG881" i="19" s="1"/>
  <c r="AG882" i="19" s="1"/>
  <c r="AG883" i="19" s="1"/>
  <c r="AG884" i="19" s="1"/>
  <c r="AG885" i="19" s="1"/>
  <c r="AG886" i="19" s="1"/>
  <c r="AG887" i="19" s="1"/>
  <c r="AG888" i="19" s="1"/>
  <c r="AG889" i="19" s="1"/>
  <c r="AG890" i="19" s="1"/>
  <c r="AG891" i="19" s="1"/>
  <c r="AG892" i="19" s="1"/>
  <c r="AG893" i="19" s="1"/>
  <c r="AG894" i="19" s="1"/>
  <c r="AG895" i="19" s="1"/>
  <c r="AG896" i="19" s="1"/>
  <c r="AG897" i="19" s="1"/>
  <c r="AG898" i="19" s="1"/>
  <c r="AG899" i="19" s="1"/>
  <c r="AG900" i="19" s="1"/>
  <c r="AG901" i="19" s="1"/>
  <c r="AG902" i="19" s="1"/>
  <c r="AG903" i="19" s="1"/>
  <c r="AG904" i="19" s="1"/>
  <c r="AG905" i="19" s="1"/>
  <c r="AG906" i="19" s="1"/>
  <c r="AG907" i="19" s="1"/>
  <c r="AG908" i="19" s="1"/>
  <c r="AG909" i="19" s="1"/>
  <c r="AG910" i="19" s="1"/>
  <c r="AG911" i="19" s="1"/>
  <c r="AG912" i="19" s="1"/>
  <c r="AG913" i="19" s="1"/>
  <c r="AG914" i="19" s="1"/>
  <c r="AG915" i="19" s="1"/>
  <c r="AG916" i="19" s="1"/>
  <c r="AG917" i="19" s="1"/>
  <c r="AG918" i="19" s="1"/>
  <c r="AG919" i="19" s="1"/>
  <c r="AG920" i="19" s="1"/>
  <c r="AG921" i="19" s="1"/>
  <c r="AG922" i="19" s="1"/>
  <c r="AG923" i="19" s="1"/>
  <c r="AG924" i="19" s="1"/>
  <c r="AG925" i="19" s="1"/>
  <c r="AG926" i="19" s="1"/>
  <c r="AG927" i="19" s="1"/>
  <c r="AG928" i="19" s="1"/>
  <c r="AG929" i="19" s="1"/>
  <c r="AG930" i="19" s="1"/>
  <c r="AG931" i="19" s="1"/>
  <c r="AG932" i="19" s="1"/>
  <c r="AG933" i="19" s="1"/>
  <c r="AG934" i="19" s="1"/>
  <c r="AG935" i="19" s="1"/>
  <c r="AG936" i="19" s="1"/>
  <c r="AG937" i="19" s="1"/>
  <c r="AG938" i="19" s="1"/>
  <c r="AG939" i="19" s="1"/>
  <c r="AG940" i="19" s="1"/>
  <c r="AG941" i="19" s="1"/>
  <c r="AG942" i="19" s="1"/>
  <c r="AG943" i="19" s="1"/>
  <c r="AG944" i="19" s="1"/>
  <c r="AG945" i="19" s="1"/>
  <c r="AG946" i="19" s="1"/>
  <c r="AG947" i="19" s="1"/>
  <c r="AG948" i="19" s="1"/>
  <c r="AG949" i="19" s="1"/>
  <c r="AG950" i="19" s="1"/>
  <c r="AG951" i="19" s="1"/>
  <c r="AG952" i="19" s="1"/>
  <c r="AG953" i="19" s="1"/>
  <c r="AG954" i="19" s="1"/>
  <c r="AG955" i="19" s="1"/>
  <c r="AG956" i="19" s="1"/>
  <c r="AG957" i="19" s="1"/>
  <c r="AG958" i="19" s="1"/>
  <c r="AG959" i="19" s="1"/>
  <c r="AG960" i="19" s="1"/>
  <c r="AG961" i="19" s="1"/>
  <c r="AG962" i="19" s="1"/>
  <c r="AG963" i="19" s="1"/>
  <c r="AG964" i="19" s="1"/>
  <c r="AG965" i="19" s="1"/>
  <c r="AG966" i="19" s="1"/>
  <c r="AG967" i="19" s="1"/>
  <c r="AG968" i="19" s="1"/>
  <c r="AG969" i="19" s="1"/>
  <c r="AG970" i="19" s="1"/>
  <c r="AG971" i="19" s="1"/>
  <c r="AG972" i="19" s="1"/>
  <c r="AG973" i="19" s="1"/>
  <c r="AG974" i="19" s="1"/>
  <c r="AG975" i="19" s="1"/>
  <c r="AG976" i="19" s="1"/>
  <c r="AG977" i="19" s="1"/>
  <c r="AG978" i="19" s="1"/>
  <c r="AG979" i="19" s="1"/>
  <c r="AG980" i="19" s="1"/>
  <c r="AG981" i="19" s="1"/>
  <c r="AG982" i="19" s="1"/>
  <c r="AG983" i="19" s="1"/>
  <c r="AG984" i="19" s="1"/>
  <c r="AG985" i="19" s="1"/>
  <c r="AG986" i="19" s="1"/>
  <c r="AG987" i="19" s="1"/>
  <c r="AG988" i="19" s="1"/>
  <c r="AG989" i="19" s="1"/>
  <c r="AG990" i="19" s="1"/>
  <c r="AG991" i="19" s="1"/>
  <c r="AG992" i="19" s="1"/>
  <c r="AG993" i="19" s="1"/>
  <c r="AG994" i="19" s="1"/>
  <c r="AG995" i="19" s="1"/>
  <c r="AG996" i="19" s="1"/>
  <c r="AG997" i="19" s="1"/>
  <c r="AG998" i="19" s="1"/>
  <c r="AG999" i="19" s="1"/>
  <c r="AG1000" i="19" s="1"/>
  <c r="AG1001" i="19" s="1"/>
  <c r="AG1002" i="19" s="1"/>
  <c r="AG1003" i="19" s="1"/>
  <c r="AG1004" i="19" s="1"/>
  <c r="AG1005" i="19" s="1"/>
  <c r="AG1006" i="19" s="1"/>
  <c r="AG1007" i="19" s="1"/>
  <c r="AG1008" i="19" s="1"/>
  <c r="AG1009" i="19" s="1"/>
  <c r="AG1010" i="19" s="1"/>
  <c r="AG1011" i="19" s="1"/>
  <c r="AG1012" i="19" s="1"/>
  <c r="AG1013" i="19" s="1"/>
  <c r="AG1014" i="19" s="1"/>
  <c r="AG1015" i="19" s="1"/>
  <c r="AG1016" i="19" s="1"/>
  <c r="AG1017" i="19" s="1"/>
  <c r="AG1018" i="19" s="1"/>
  <c r="AG1019" i="19" s="1"/>
  <c r="AG1020" i="19" s="1"/>
  <c r="AG1021" i="19" s="1"/>
  <c r="AG1022" i="19" s="1"/>
  <c r="AG1023" i="19" s="1"/>
  <c r="AG1024" i="19" s="1"/>
  <c r="AG1025" i="19" s="1"/>
  <c r="AG1026" i="19" s="1"/>
  <c r="AG1027" i="19" s="1"/>
  <c r="AG1028" i="19" s="1"/>
  <c r="AG1029" i="19" s="1"/>
  <c r="AG1030" i="19" s="1"/>
  <c r="AG1031" i="19" s="1"/>
  <c r="AG1032" i="19" s="1"/>
  <c r="AG1033" i="19" s="1"/>
  <c r="AG1034" i="19" s="1"/>
  <c r="AG1035" i="19" s="1"/>
  <c r="AG1036" i="19" s="1"/>
  <c r="AG1037" i="19" s="1"/>
  <c r="AG1038" i="19" s="1"/>
  <c r="AG1039" i="19" s="1"/>
  <c r="AG1040" i="19" s="1"/>
  <c r="AG1041" i="19" s="1"/>
  <c r="AG1042" i="19" s="1"/>
  <c r="AG1043" i="19" s="1"/>
  <c r="AG1044" i="19" s="1"/>
  <c r="AG1045" i="19" s="1"/>
  <c r="AG1046" i="19" s="1"/>
  <c r="AG1047" i="19" s="1"/>
  <c r="AG1048" i="19" s="1"/>
  <c r="AG1049" i="19" s="1"/>
  <c r="AG1050" i="19" s="1"/>
  <c r="AG1051" i="19" s="1"/>
  <c r="AG1052" i="19" s="1"/>
  <c r="AG1053" i="19" s="1"/>
  <c r="AG1054" i="19" s="1"/>
  <c r="AG1055" i="19" s="1"/>
  <c r="AG1056" i="19" s="1"/>
  <c r="AG1057" i="19" s="1"/>
  <c r="AG1058" i="19" s="1"/>
  <c r="AG1059" i="19" s="1"/>
  <c r="AG1060" i="19" s="1"/>
  <c r="AG1061" i="19" s="1"/>
  <c r="AG1062" i="19" s="1"/>
  <c r="AG1063" i="19" s="1"/>
  <c r="AG1064" i="19" s="1"/>
  <c r="AG1065" i="19" s="1"/>
  <c r="AG1066" i="19" s="1"/>
  <c r="AG1067" i="19" s="1"/>
  <c r="AG1068" i="19" s="1"/>
  <c r="AG1069" i="19" s="1"/>
  <c r="AG1070" i="19" s="1"/>
  <c r="AG1071" i="19" s="1"/>
  <c r="AG1072" i="19" s="1"/>
  <c r="AG1073" i="19" s="1"/>
  <c r="AG1074" i="19" s="1"/>
  <c r="AG1075" i="19" s="1"/>
  <c r="AG1076" i="19" s="1"/>
  <c r="AG1077" i="19" s="1"/>
  <c r="AG1078" i="19" s="1"/>
  <c r="AG1079" i="19" s="1"/>
  <c r="AG1080" i="19" s="1"/>
  <c r="AG1081" i="19" s="1"/>
  <c r="AG1082" i="19" s="1"/>
  <c r="AG1083" i="19" s="1"/>
  <c r="AG1084" i="19" s="1"/>
  <c r="AG1085" i="19" s="1"/>
  <c r="AG1086" i="19" s="1"/>
  <c r="AG1087" i="19" s="1"/>
  <c r="AG1088" i="19" s="1"/>
  <c r="AG1089" i="19" s="1"/>
  <c r="AG1090" i="19" s="1"/>
  <c r="AG1091" i="19" s="1"/>
  <c r="AG1092" i="19" s="1"/>
  <c r="AG1093" i="19" s="1"/>
  <c r="AG1094" i="19" s="1"/>
  <c r="AG1095" i="19" s="1"/>
  <c r="AG1096" i="19" s="1"/>
  <c r="AG1097" i="19" s="1"/>
  <c r="AG1098" i="19" s="1"/>
  <c r="AG1099" i="19" s="1"/>
  <c r="AG1100" i="19" s="1"/>
  <c r="AG1101" i="19" s="1"/>
  <c r="AG1102" i="19" s="1"/>
  <c r="AG1103" i="19" s="1"/>
  <c r="AG1104" i="19" s="1"/>
  <c r="AG1105" i="19" s="1"/>
  <c r="AG1106" i="19" s="1"/>
  <c r="AG1107" i="19" s="1"/>
  <c r="AG1108" i="19" s="1"/>
  <c r="AG1109" i="19" s="1"/>
  <c r="AG1110" i="19" s="1"/>
  <c r="AG1111" i="19" s="1"/>
  <c r="AG1112" i="19" s="1"/>
  <c r="AG1113" i="19" s="1"/>
  <c r="AG1114" i="19" s="1"/>
  <c r="AG1115" i="19" s="1"/>
  <c r="AG1116" i="19" s="1"/>
  <c r="AG1117" i="19" s="1"/>
  <c r="AG1118" i="19" s="1"/>
  <c r="AG1119" i="19" s="1"/>
  <c r="AG1120" i="19" s="1"/>
  <c r="AG1121" i="19" s="1"/>
  <c r="AG1122" i="19" s="1"/>
  <c r="AG1123" i="19" s="1"/>
  <c r="AG1124" i="19" s="1"/>
  <c r="AG1125" i="19" s="1"/>
  <c r="AG1126" i="19" s="1"/>
  <c r="AG1127" i="19" s="1"/>
  <c r="AG1128" i="19" s="1"/>
  <c r="AG1129" i="19" s="1"/>
  <c r="AG1130" i="19" s="1"/>
  <c r="AG1131" i="19" s="1"/>
  <c r="AG1132" i="19" s="1"/>
  <c r="AG1133" i="19" s="1"/>
  <c r="AG1134" i="19" s="1"/>
  <c r="AG1135" i="19" s="1"/>
  <c r="AG1136" i="19" s="1"/>
  <c r="AG1137" i="19" s="1"/>
  <c r="AG1138" i="19" s="1"/>
  <c r="AG1139" i="19" s="1"/>
  <c r="AG1140" i="19" s="1"/>
  <c r="AG1141" i="19" s="1"/>
  <c r="AG1142" i="19" s="1"/>
  <c r="AG1143" i="19" s="1"/>
  <c r="AG1144" i="19" s="1"/>
  <c r="AG1145" i="19" s="1"/>
  <c r="AG1146" i="19" s="1"/>
  <c r="AG1147" i="19" s="1"/>
  <c r="AG1148" i="19" s="1"/>
  <c r="AG1149" i="19" s="1"/>
  <c r="AG1150" i="19" s="1"/>
  <c r="AG1151" i="19" s="1"/>
  <c r="AG1152" i="19" s="1"/>
  <c r="AG1153" i="19" s="1"/>
  <c r="AG1154" i="19" s="1"/>
  <c r="AG1155" i="19" s="1"/>
  <c r="AG1156" i="19" s="1"/>
  <c r="AG1157" i="19" s="1"/>
  <c r="AG1158" i="19" s="1"/>
  <c r="AG1159" i="19" s="1"/>
  <c r="AG1160" i="19" s="1"/>
  <c r="AG1161" i="19" s="1"/>
  <c r="AG1162" i="19" s="1"/>
  <c r="AG1163" i="19" s="1"/>
  <c r="AG1164" i="19" s="1"/>
  <c r="AG1165" i="19" s="1"/>
  <c r="AG1166" i="19" s="1"/>
  <c r="AG1167" i="19" s="1"/>
  <c r="AG1168" i="19" s="1"/>
  <c r="AG1169" i="19" s="1"/>
  <c r="AG1170" i="19" s="1"/>
  <c r="AG1171" i="19" s="1"/>
  <c r="AG1172" i="19" s="1"/>
  <c r="AG1173" i="19" s="1"/>
  <c r="AG1174" i="19" s="1"/>
  <c r="AG1175" i="19" s="1"/>
  <c r="AG1176" i="19" s="1"/>
  <c r="AG1177" i="19" s="1"/>
  <c r="AG1178" i="19" s="1"/>
  <c r="AG1179" i="19" s="1"/>
  <c r="AG1180" i="19" s="1"/>
  <c r="AG1181" i="19" s="1"/>
  <c r="AG1182" i="19" s="1"/>
  <c r="AG1183" i="19" s="1"/>
  <c r="AG1184" i="19" s="1"/>
  <c r="AG1185" i="19" s="1"/>
  <c r="AG1186" i="19" s="1"/>
  <c r="AG1187" i="19" s="1"/>
  <c r="AG1188" i="19" s="1"/>
  <c r="AG1189" i="19" s="1"/>
  <c r="AG1190" i="19" s="1"/>
  <c r="AG1191" i="19" s="1"/>
  <c r="AG1192" i="19" s="1"/>
  <c r="AG1193" i="19" s="1"/>
  <c r="AG1194" i="19" s="1"/>
  <c r="AG1195" i="19" s="1"/>
  <c r="AG1196" i="19" s="1"/>
  <c r="AG1197" i="19" s="1"/>
  <c r="AG1198" i="19" s="1"/>
  <c r="AG1199" i="19" s="1"/>
  <c r="AG1200" i="19" s="1"/>
  <c r="AG1201" i="19" s="1"/>
  <c r="AG1202" i="19" s="1"/>
  <c r="AG1203" i="19" s="1"/>
  <c r="AG1204" i="19" s="1"/>
  <c r="AG1205" i="19" s="1"/>
  <c r="AG1206" i="19" s="1"/>
  <c r="AG1207" i="19" s="1"/>
  <c r="AG1208" i="19" s="1"/>
  <c r="AG1209" i="19" s="1"/>
  <c r="AG1210" i="19" s="1"/>
  <c r="AG1211" i="19" s="1"/>
  <c r="AG1212" i="19" s="1"/>
  <c r="AG1213" i="19" s="1"/>
  <c r="AG1214" i="19" s="1"/>
  <c r="AG1215" i="19" s="1"/>
  <c r="AG1216" i="19" s="1"/>
  <c r="AG1217" i="19" s="1"/>
  <c r="AG1218" i="19" s="1"/>
  <c r="AG1219" i="19" s="1"/>
  <c r="AG1220" i="19" s="1"/>
  <c r="AG1221" i="19" s="1"/>
  <c r="AG1222" i="19" s="1"/>
  <c r="AG1223" i="19" s="1"/>
  <c r="AG1224" i="19" s="1"/>
  <c r="AG1225" i="19" s="1"/>
  <c r="AG1226" i="19" s="1"/>
  <c r="AG1227" i="19" s="1"/>
  <c r="AG1228" i="19" s="1"/>
  <c r="AG1229" i="19" s="1"/>
  <c r="AG1230" i="19" s="1"/>
  <c r="AG1231" i="19" s="1"/>
  <c r="AG1232" i="19" s="1"/>
  <c r="AG1233" i="19" s="1"/>
  <c r="AG1234" i="19" s="1"/>
  <c r="AG1235" i="19" s="1"/>
  <c r="AG1236" i="19" s="1"/>
  <c r="AG1237" i="19" s="1"/>
  <c r="AG1238" i="19" s="1"/>
  <c r="AG1239" i="19" s="1"/>
  <c r="AG1240" i="19" s="1"/>
  <c r="AG1241" i="19" s="1"/>
  <c r="AG1242" i="19" s="1"/>
  <c r="AG1243" i="19" s="1"/>
  <c r="AG1244" i="19" s="1"/>
  <c r="AG1245" i="19" s="1"/>
  <c r="AG1246" i="19" s="1"/>
  <c r="AG1247" i="19" s="1"/>
  <c r="AG1248" i="19" s="1"/>
  <c r="AG1249" i="19" s="1"/>
  <c r="AG1250" i="19" s="1"/>
  <c r="AG1251" i="19" s="1"/>
  <c r="AG1252" i="19" s="1"/>
  <c r="AG1253" i="19" s="1"/>
  <c r="AG1254" i="19" s="1"/>
  <c r="AG1255" i="19" s="1"/>
  <c r="AG1256" i="19" s="1"/>
  <c r="AG1257" i="19" s="1"/>
  <c r="AG1258" i="19" s="1"/>
  <c r="AG1259" i="19" s="1"/>
  <c r="AG1260" i="19" s="1"/>
  <c r="AG1261" i="19" s="1"/>
  <c r="AG1262" i="19" s="1"/>
  <c r="AG1263" i="19" s="1"/>
  <c r="AG1264" i="19" s="1"/>
  <c r="AG1265" i="19" s="1"/>
  <c r="AG1266" i="19" s="1"/>
  <c r="AG1267" i="19" s="1"/>
  <c r="AG1268" i="19" s="1"/>
  <c r="AG1269" i="19" s="1"/>
  <c r="AG1270" i="19" s="1"/>
  <c r="AG1271" i="19" s="1"/>
  <c r="AG1272" i="19" s="1"/>
  <c r="AG1273" i="19" s="1"/>
  <c r="AG1274" i="19" s="1"/>
  <c r="AG1275" i="19" s="1"/>
  <c r="AG1276" i="19" s="1"/>
  <c r="AG1277" i="19" s="1"/>
  <c r="AG1278" i="19" s="1"/>
  <c r="AG1279" i="19" s="1"/>
  <c r="AG1280" i="19" s="1"/>
  <c r="AG1281" i="19" s="1"/>
  <c r="AG1282" i="19" s="1"/>
  <c r="AG1283" i="19" s="1"/>
  <c r="AG1284" i="19" s="1"/>
  <c r="AG1285" i="19" s="1"/>
  <c r="AG1286" i="19" s="1"/>
  <c r="AG1287" i="19" s="1"/>
  <c r="AG1288" i="19" s="1"/>
  <c r="AG1289" i="19" s="1"/>
  <c r="AG1290" i="19" s="1"/>
  <c r="AG1291" i="19" s="1"/>
  <c r="AG1292" i="19" s="1"/>
  <c r="AG1293" i="19" s="1"/>
  <c r="AG1294" i="19" s="1"/>
  <c r="AG1295" i="19" s="1"/>
  <c r="AG1296" i="19" s="1"/>
  <c r="AG1297" i="19" s="1"/>
  <c r="AG1298" i="19" s="1"/>
  <c r="AG1299" i="19" s="1"/>
  <c r="AG1300" i="19" s="1"/>
  <c r="AG1301" i="19" s="1"/>
  <c r="AG1302" i="19" s="1"/>
  <c r="AG1303" i="19" s="1"/>
  <c r="AG1304" i="19" s="1"/>
  <c r="AG1305" i="19" s="1"/>
  <c r="AG1306" i="19" s="1"/>
  <c r="AG1307" i="19" s="1"/>
  <c r="AG1308" i="19" s="1"/>
  <c r="AG1309" i="19" s="1"/>
  <c r="AG1310" i="19" s="1"/>
  <c r="AG1311" i="19" s="1"/>
  <c r="AG1312" i="19" s="1"/>
  <c r="AG1313" i="19" s="1"/>
  <c r="AG1314" i="19" s="1"/>
  <c r="AG1315" i="19" s="1"/>
  <c r="AG1316" i="19" s="1"/>
  <c r="AG1317" i="19" s="1"/>
  <c r="AG1318" i="19" s="1"/>
  <c r="AG1319" i="19" s="1"/>
  <c r="AG1320" i="19" s="1"/>
  <c r="AG1321" i="19" s="1"/>
  <c r="AG1322" i="19" s="1"/>
  <c r="AG1323" i="19" s="1"/>
  <c r="AG1324" i="19" s="1"/>
  <c r="AG1325" i="19" s="1"/>
  <c r="AG1326" i="19" s="1"/>
  <c r="AG1327" i="19" s="1"/>
  <c r="AG1328" i="19" s="1"/>
  <c r="AG1329" i="19" s="1"/>
  <c r="AG1330" i="19" s="1"/>
  <c r="AG1331" i="19" s="1"/>
  <c r="AG1332" i="19" s="1"/>
  <c r="AG1333" i="19" s="1"/>
  <c r="AG1334" i="19" s="1"/>
  <c r="AG1335" i="19" s="1"/>
  <c r="AG1336" i="19" s="1"/>
  <c r="AG1337" i="19" s="1"/>
  <c r="AG1338" i="19" s="1"/>
  <c r="AG1339" i="19" s="1"/>
  <c r="AG1340" i="19" s="1"/>
  <c r="AG1341" i="19" s="1"/>
  <c r="AG1342" i="19" s="1"/>
  <c r="AG1343" i="19" s="1"/>
  <c r="AG1344" i="19" s="1"/>
  <c r="AG1345" i="19" s="1"/>
  <c r="AG1346" i="19" s="1"/>
  <c r="AG1347" i="19" s="1"/>
  <c r="AG1348" i="19" s="1"/>
  <c r="AG1349" i="19" s="1"/>
  <c r="AG1350" i="19" s="1"/>
  <c r="AG1351" i="19" s="1"/>
  <c r="AG1352" i="19" s="1"/>
  <c r="AG1353" i="19" s="1"/>
  <c r="AG1354" i="19" s="1"/>
  <c r="AG1355" i="19" s="1"/>
  <c r="AG1356" i="19" s="1"/>
  <c r="AG1357" i="19" s="1"/>
  <c r="AG1358" i="19" s="1"/>
  <c r="AG1359" i="19" s="1"/>
  <c r="AG1360" i="19" s="1"/>
  <c r="AG1361" i="19" s="1"/>
  <c r="AG1362" i="19" s="1"/>
  <c r="AG1363" i="19" s="1"/>
  <c r="AG1364" i="19" s="1"/>
  <c r="AG1365" i="19" s="1"/>
  <c r="AG1366" i="19" s="1"/>
  <c r="AG1367" i="19" s="1"/>
  <c r="AG1368" i="19" s="1"/>
  <c r="AG1369" i="19" s="1"/>
  <c r="AG1370" i="19" s="1"/>
  <c r="AG1371" i="19" s="1"/>
  <c r="AG1372" i="19" s="1"/>
  <c r="AG1373" i="19" s="1"/>
  <c r="AG1374" i="19" s="1"/>
  <c r="AG1375" i="19" s="1"/>
  <c r="AG1376" i="19" s="1"/>
  <c r="AG1377" i="19" s="1"/>
  <c r="AG1378" i="19" s="1"/>
  <c r="AG1379" i="19" s="1"/>
  <c r="AG1380" i="19" s="1"/>
  <c r="AG1381" i="19" s="1"/>
  <c r="AG1382" i="19" s="1"/>
  <c r="AG1383" i="19" s="1"/>
  <c r="AG1384" i="19" s="1"/>
  <c r="AG1385" i="19" s="1"/>
  <c r="AG1386" i="19" s="1"/>
  <c r="AG1387" i="19" s="1"/>
  <c r="AG1388" i="19" s="1"/>
  <c r="AG1389" i="19" s="1"/>
  <c r="AG1390" i="19" s="1"/>
  <c r="AG1391" i="19" s="1"/>
  <c r="AG1392" i="19" s="1"/>
  <c r="AG1393" i="19" s="1"/>
  <c r="AG1394" i="19" s="1"/>
  <c r="AG1395" i="19" s="1"/>
  <c r="AG1396" i="19" s="1"/>
  <c r="AG1397" i="19" s="1"/>
  <c r="AG1398" i="19" s="1"/>
  <c r="AG1399" i="19" s="1"/>
  <c r="AG1400" i="19" s="1"/>
  <c r="AG1401" i="19" s="1"/>
  <c r="AG1402" i="19" s="1"/>
  <c r="AG1403" i="19" s="1"/>
  <c r="AG1404" i="19" s="1"/>
  <c r="AG1405" i="19" s="1"/>
  <c r="AG1406" i="19" s="1"/>
  <c r="AG1407" i="19" s="1"/>
  <c r="AG1408" i="19" s="1"/>
  <c r="AG1409" i="19" s="1"/>
  <c r="AG1410" i="19" s="1"/>
  <c r="AG1411" i="19" s="1"/>
  <c r="AG1412" i="19" s="1"/>
  <c r="AG1413" i="19" s="1"/>
  <c r="AG1414" i="19" s="1"/>
  <c r="AG1415" i="19" s="1"/>
  <c r="AG1416" i="19" s="1"/>
  <c r="AG1417" i="19" s="1"/>
  <c r="AG1418" i="19" s="1"/>
  <c r="AG1419" i="19" s="1"/>
  <c r="AG1420" i="19" s="1"/>
  <c r="AG1421" i="19" s="1"/>
  <c r="AG1422" i="19" s="1"/>
  <c r="AG1423" i="19" s="1"/>
  <c r="AG1424" i="19" s="1"/>
  <c r="AG1425" i="19" s="1"/>
  <c r="AG1426" i="19" s="1"/>
  <c r="AG1427" i="19" s="1"/>
  <c r="AG1428" i="19" s="1"/>
  <c r="AG1429" i="19" s="1"/>
  <c r="AG1430" i="19" s="1"/>
  <c r="AG1431" i="19" s="1"/>
  <c r="AG1432" i="19" s="1"/>
  <c r="AG1433" i="19" s="1"/>
  <c r="AG1434" i="19" s="1"/>
  <c r="AG1435" i="19" s="1"/>
  <c r="AG1436" i="19" s="1"/>
  <c r="AG1437" i="19" s="1"/>
  <c r="AG1438" i="19" s="1"/>
  <c r="AG1439" i="19" s="1"/>
  <c r="AG1440" i="19" s="1"/>
  <c r="AG1441" i="19" s="1"/>
  <c r="AG1442" i="19" s="1"/>
  <c r="AG1443" i="19" s="1"/>
  <c r="AG1444" i="19" s="1"/>
  <c r="AG1445" i="19" s="1"/>
  <c r="AG1446" i="19" s="1"/>
  <c r="AG1447" i="19" s="1"/>
  <c r="AG1448" i="19" s="1"/>
  <c r="AG1449" i="19" s="1"/>
  <c r="AG1450" i="19" s="1"/>
  <c r="AG1451" i="19" s="1"/>
  <c r="AG1452" i="19" s="1"/>
  <c r="AG1453" i="19" s="1"/>
  <c r="AG1454" i="19" s="1"/>
  <c r="AG1455" i="19" s="1"/>
  <c r="AG1456" i="19" s="1"/>
  <c r="AG1457" i="19" s="1"/>
  <c r="AG1458" i="19" s="1"/>
  <c r="AG1459" i="19" s="1"/>
  <c r="AG1460" i="19" s="1"/>
  <c r="AG1461" i="19" s="1"/>
  <c r="AG1462" i="19" s="1"/>
  <c r="AG1463" i="19" s="1"/>
  <c r="AG1464" i="19" s="1"/>
  <c r="AG1465" i="19" s="1"/>
  <c r="AG1466" i="19" s="1"/>
  <c r="AG1467" i="19" s="1"/>
  <c r="AG1468" i="19" s="1"/>
  <c r="AG1469" i="19" s="1"/>
  <c r="AG1470" i="19" s="1"/>
  <c r="AG1471" i="19" s="1"/>
  <c r="AG1472" i="19" s="1"/>
  <c r="AG1473" i="19" s="1"/>
  <c r="AG1474" i="19" s="1"/>
  <c r="AG1475" i="19" s="1"/>
  <c r="AG1476" i="19" s="1"/>
  <c r="AG1477" i="19" s="1"/>
  <c r="AG1478" i="19" s="1"/>
  <c r="AG1479" i="19" s="1"/>
  <c r="AG1480" i="19" s="1"/>
  <c r="AG1481" i="19" s="1"/>
  <c r="AG1482" i="19" s="1"/>
  <c r="AG1483" i="19" s="1"/>
  <c r="AG1484" i="19" s="1"/>
  <c r="AG1485" i="19" s="1"/>
  <c r="AG1486" i="19" s="1"/>
  <c r="AG1487" i="19" s="1"/>
  <c r="AG1488" i="19" s="1"/>
  <c r="AG1489" i="19" s="1"/>
  <c r="AG1490" i="19" s="1"/>
  <c r="AG1491" i="19" s="1"/>
  <c r="AG1492" i="19" s="1"/>
  <c r="AG1493" i="19" s="1"/>
  <c r="AG1494" i="19" s="1"/>
  <c r="AG1495" i="19" s="1"/>
  <c r="AG1496" i="19" s="1"/>
  <c r="AG1497" i="19" s="1"/>
  <c r="AG1498" i="19" s="1"/>
  <c r="AG1499" i="19" s="1"/>
  <c r="AG1500" i="19" s="1"/>
  <c r="AG1501" i="19" s="1"/>
  <c r="AG1502" i="19" s="1"/>
  <c r="AG1503" i="19" s="1"/>
  <c r="AG1504" i="19" s="1"/>
  <c r="AG1505" i="19" s="1"/>
  <c r="AG1506" i="19" s="1"/>
  <c r="AG1507" i="19" s="1"/>
  <c r="AG1508" i="19" s="1"/>
  <c r="AG1509" i="19" s="1"/>
  <c r="AG1510" i="19" s="1"/>
  <c r="AG1511" i="19" s="1"/>
  <c r="AG1512" i="19" s="1"/>
  <c r="AG1513" i="19" s="1"/>
  <c r="AG1514" i="19" s="1"/>
  <c r="AG1515" i="19" s="1"/>
  <c r="AG1516" i="19" s="1"/>
  <c r="AG1517" i="19" s="1"/>
  <c r="AG1518" i="19" s="1"/>
  <c r="AG1519" i="19" s="1"/>
  <c r="AG1520" i="19" s="1"/>
  <c r="AG1521" i="19" s="1"/>
  <c r="AG1522" i="19" s="1"/>
  <c r="AG1523" i="19" s="1"/>
  <c r="AG1524" i="19" s="1"/>
  <c r="AG1525" i="19" s="1"/>
  <c r="AG1526" i="19" s="1"/>
  <c r="AG1527" i="19" s="1"/>
  <c r="AG1528" i="19" s="1"/>
  <c r="AG1529" i="19" s="1"/>
  <c r="AG1530" i="19" s="1"/>
  <c r="AG1531" i="19" s="1"/>
  <c r="AG1532" i="19" s="1"/>
  <c r="AG1533" i="19" s="1"/>
  <c r="AG1534" i="19" s="1"/>
  <c r="AG1535" i="19" s="1"/>
  <c r="AG1536" i="19" s="1"/>
  <c r="AG1537" i="19" s="1"/>
  <c r="AG1538" i="19" s="1"/>
  <c r="AG1539" i="19" s="1"/>
  <c r="AG1540" i="19" s="1"/>
  <c r="AG1541" i="19" s="1"/>
  <c r="AG1542" i="19" s="1"/>
  <c r="AG1543" i="19" s="1"/>
  <c r="AG1544" i="19" s="1"/>
  <c r="AG1545" i="19" s="1"/>
  <c r="AG1546" i="19" s="1"/>
  <c r="AG1547" i="19" s="1"/>
  <c r="AG1548" i="19" s="1"/>
  <c r="AG1549" i="19" s="1"/>
  <c r="AG1550" i="19" s="1"/>
  <c r="AG1551" i="19" s="1"/>
  <c r="AG1552" i="19" s="1"/>
  <c r="AG1553" i="19" s="1"/>
  <c r="AG1554" i="19" s="1"/>
  <c r="AG1555" i="19" s="1"/>
  <c r="AG1556" i="19" s="1"/>
  <c r="AG1557" i="19" s="1"/>
  <c r="AG1558" i="19" s="1"/>
  <c r="AG1559" i="19" s="1"/>
  <c r="AG1560" i="19" s="1"/>
  <c r="AG1561" i="19" s="1"/>
  <c r="AG1562" i="19" s="1"/>
  <c r="AG1563" i="19" s="1"/>
  <c r="AG1564" i="19" s="1"/>
  <c r="AG1565" i="19" s="1"/>
  <c r="AG1566" i="19" s="1"/>
  <c r="AG1567" i="19" s="1"/>
  <c r="AG1568" i="19" s="1"/>
  <c r="AG1569" i="19" s="1"/>
  <c r="AG1570" i="19" s="1"/>
  <c r="AG1571" i="19" s="1"/>
  <c r="AG1572" i="19" s="1"/>
  <c r="AG1573" i="19" s="1"/>
  <c r="AG1574" i="19" s="1"/>
  <c r="AG1575" i="19" s="1"/>
  <c r="AG1576" i="19" s="1"/>
  <c r="AG1577" i="19" s="1"/>
  <c r="AG1578" i="19" s="1"/>
  <c r="AG1579" i="19" s="1"/>
  <c r="AG1580" i="19" s="1"/>
  <c r="AG1581" i="19" s="1"/>
  <c r="AG1582" i="19" s="1"/>
  <c r="AG1583" i="19" s="1"/>
  <c r="AG1584" i="19" s="1"/>
  <c r="AG1585" i="19" s="1"/>
  <c r="AG1586" i="19" s="1"/>
  <c r="AG1587" i="19" s="1"/>
  <c r="AG1588" i="19" s="1"/>
  <c r="AG1589" i="19" s="1"/>
  <c r="AG1590" i="19" s="1"/>
  <c r="AG1591" i="19" s="1"/>
  <c r="AG1592" i="19" s="1"/>
  <c r="AG1593" i="19" s="1"/>
  <c r="AG1594" i="19" s="1"/>
  <c r="AG1595" i="19" s="1"/>
  <c r="AG1596" i="19" s="1"/>
  <c r="AG1597" i="19" s="1"/>
  <c r="AG1598" i="19" s="1"/>
  <c r="AG1599" i="19" s="1"/>
  <c r="AG1600" i="19" s="1"/>
  <c r="AG1601" i="19" s="1"/>
  <c r="AG1602" i="19" s="1"/>
  <c r="AG1603" i="19" s="1"/>
  <c r="AG1604" i="19" s="1"/>
  <c r="AG1605" i="19" s="1"/>
  <c r="AG1606" i="19" s="1"/>
  <c r="AG1607" i="19" s="1"/>
  <c r="AG1608" i="19" s="1"/>
  <c r="AG1609" i="19" s="1"/>
  <c r="AG1610" i="19" s="1"/>
  <c r="AG1611" i="19" s="1"/>
  <c r="AG1612" i="19" s="1"/>
  <c r="AG1613" i="19" s="1"/>
  <c r="AG1614" i="19" s="1"/>
  <c r="AG1615" i="19" s="1"/>
  <c r="AG1616" i="19" s="1"/>
  <c r="AG1617" i="19" s="1"/>
  <c r="AG1618" i="19" s="1"/>
  <c r="AG1619" i="19" s="1"/>
  <c r="AG1620" i="19" s="1"/>
  <c r="AG1621" i="19" s="1"/>
  <c r="AG1622" i="19" s="1"/>
  <c r="AG1623" i="19" s="1"/>
  <c r="AG1624" i="19" s="1"/>
  <c r="AG1625" i="19" s="1"/>
  <c r="AG1626" i="19" s="1"/>
  <c r="AG1627" i="19" s="1"/>
  <c r="AG1628" i="19" s="1"/>
  <c r="AG1629" i="19" s="1"/>
  <c r="AG1630" i="19" s="1"/>
  <c r="AG1631" i="19" s="1"/>
  <c r="AG1632" i="19" s="1"/>
  <c r="AG1633" i="19" s="1"/>
  <c r="AG1634" i="19" s="1"/>
  <c r="AG1635" i="19" s="1"/>
  <c r="AG1636" i="19" s="1"/>
  <c r="AG1637" i="19" s="1"/>
  <c r="AG1638" i="19" s="1"/>
  <c r="AG1639" i="19" s="1"/>
  <c r="AG1640" i="19" s="1"/>
  <c r="AG1641" i="19" s="1"/>
  <c r="AG1642" i="19" s="1"/>
  <c r="AG1643" i="19" s="1"/>
  <c r="AG1644" i="19" s="1"/>
  <c r="AG1645" i="19" s="1"/>
  <c r="AG1646" i="19" s="1"/>
  <c r="AG1647" i="19" s="1"/>
  <c r="AG1648" i="19" s="1"/>
  <c r="AG1649" i="19" s="1"/>
  <c r="AG1650" i="19" s="1"/>
  <c r="AG1651" i="19" s="1"/>
  <c r="AG1652" i="19" s="1"/>
  <c r="AG1653" i="19" s="1"/>
  <c r="AG1654" i="19" s="1"/>
  <c r="AG1655" i="19" s="1"/>
  <c r="AG1656" i="19" s="1"/>
  <c r="AG1657" i="19" s="1"/>
  <c r="AG1658" i="19" s="1"/>
  <c r="AG1659" i="19" s="1"/>
  <c r="AG1660" i="19" s="1"/>
  <c r="AG1661" i="19" s="1"/>
  <c r="AG1662" i="19" s="1"/>
  <c r="AG1663" i="19" s="1"/>
  <c r="AG1664" i="19" s="1"/>
  <c r="AG1665" i="19" s="1"/>
  <c r="AG1666" i="19" s="1"/>
  <c r="AG1667" i="19" s="1"/>
  <c r="AG1668" i="19" s="1"/>
  <c r="AG1669" i="19" s="1"/>
  <c r="AG1670" i="19" s="1"/>
  <c r="AG1671" i="19" s="1"/>
  <c r="AG1672" i="19" s="1"/>
  <c r="AG1673" i="19" s="1"/>
  <c r="AG1674" i="19" s="1"/>
  <c r="AG1675" i="19" s="1"/>
  <c r="AG1676" i="19" s="1"/>
  <c r="AG1677" i="19" s="1"/>
  <c r="AG1678" i="19" s="1"/>
  <c r="AG1679" i="19" s="1"/>
  <c r="AG1680" i="19" s="1"/>
  <c r="AG1681" i="19" s="1"/>
  <c r="AG1682" i="19" s="1"/>
  <c r="AG1683" i="19" s="1"/>
  <c r="AG1684" i="19" s="1"/>
  <c r="AG1685" i="19" s="1"/>
  <c r="AG1686" i="19" s="1"/>
  <c r="AG1687" i="19" s="1"/>
  <c r="AG1688" i="19" s="1"/>
  <c r="AG1689" i="19" s="1"/>
  <c r="AG1690" i="19" s="1"/>
  <c r="AG1691" i="19" s="1"/>
  <c r="AG1692" i="19" s="1"/>
  <c r="AG1693" i="19" s="1"/>
  <c r="AG1694" i="19" s="1"/>
  <c r="AG1695" i="19" s="1"/>
  <c r="AG1696" i="19" s="1"/>
  <c r="AG1697" i="19" s="1"/>
  <c r="AG1698" i="19" s="1"/>
  <c r="AG1699" i="19" s="1"/>
  <c r="AG1700" i="19" s="1"/>
  <c r="AG1701" i="19" s="1"/>
  <c r="AG1702" i="19" s="1"/>
  <c r="AG1703" i="19" s="1"/>
  <c r="AG1704" i="19" s="1"/>
  <c r="AG1705" i="19" s="1"/>
  <c r="AG1706" i="19" s="1"/>
  <c r="AG1707" i="19" s="1"/>
  <c r="AG1708" i="19" s="1"/>
  <c r="AG1709" i="19" s="1"/>
  <c r="AG1710" i="19" s="1"/>
  <c r="AG1711" i="19" s="1"/>
  <c r="AG1712" i="19" s="1"/>
  <c r="AG1713" i="19" s="1"/>
  <c r="AG1714" i="19" s="1"/>
  <c r="AG1715" i="19" s="1"/>
  <c r="AG1716" i="19" s="1"/>
  <c r="AG1717" i="19" s="1"/>
  <c r="AG1718" i="19" s="1"/>
  <c r="AG1719" i="19" s="1"/>
  <c r="AG1720" i="19" s="1"/>
  <c r="AG1721" i="19" s="1"/>
  <c r="AG1722" i="19" s="1"/>
  <c r="AG1723" i="19" s="1"/>
  <c r="AG1724" i="19" s="1"/>
  <c r="AG1725" i="19" s="1"/>
  <c r="AG1726" i="19" s="1"/>
  <c r="AG1727" i="19" s="1"/>
  <c r="AG1728" i="19" s="1"/>
  <c r="AG1729" i="19" s="1"/>
  <c r="AG1730" i="19" s="1"/>
  <c r="AG1731" i="19" s="1"/>
  <c r="AG1732" i="19" s="1"/>
  <c r="AG1733" i="19" s="1"/>
  <c r="AG1734" i="19" s="1"/>
  <c r="AG1735" i="19" s="1"/>
  <c r="AG1736" i="19" s="1"/>
  <c r="AG1737" i="19" s="1"/>
  <c r="AG1738" i="19" s="1"/>
  <c r="AG1739" i="19" s="1"/>
  <c r="AG1740" i="19" s="1"/>
  <c r="AG1741" i="19" s="1"/>
  <c r="AG1742" i="19" s="1"/>
  <c r="AG1743" i="19" s="1"/>
  <c r="AG1744" i="19" s="1"/>
  <c r="AG1745" i="19" s="1"/>
  <c r="AG1746" i="19" s="1"/>
  <c r="AG1747" i="19" s="1"/>
  <c r="AG1748" i="19" s="1"/>
  <c r="AG1749" i="19" s="1"/>
  <c r="AG1750" i="19" s="1"/>
  <c r="AG1751" i="19" s="1"/>
  <c r="AG1752" i="19" s="1"/>
  <c r="AG1753" i="19" s="1"/>
  <c r="AG1754" i="19" s="1"/>
  <c r="AG1755" i="19" s="1"/>
  <c r="AG1756" i="19" s="1"/>
  <c r="AG1757" i="19" s="1"/>
  <c r="AG1758" i="19" s="1"/>
  <c r="AG1759" i="19" s="1"/>
  <c r="AG1760" i="19" s="1"/>
  <c r="AG1761" i="19" s="1"/>
  <c r="AG1762" i="19" s="1"/>
  <c r="AG1763" i="19" s="1"/>
  <c r="AG1764" i="19" s="1"/>
  <c r="AG1765" i="19" s="1"/>
  <c r="AG1766" i="19" s="1"/>
  <c r="AG1767" i="19" s="1"/>
  <c r="AG1768" i="19" s="1"/>
  <c r="AG1769" i="19" s="1"/>
  <c r="AG1770" i="19" s="1"/>
  <c r="AG1771" i="19" s="1"/>
  <c r="AG1772" i="19" s="1"/>
  <c r="AG1773" i="19" s="1"/>
  <c r="AG1774" i="19" s="1"/>
  <c r="AG1775" i="19" s="1"/>
  <c r="AG1776" i="19" s="1"/>
  <c r="AG1777" i="19" s="1"/>
  <c r="AG1778" i="19" s="1"/>
  <c r="AG1779" i="19" s="1"/>
  <c r="AG1780" i="19" s="1"/>
  <c r="AG1781" i="19" s="1"/>
  <c r="AG1782" i="19" s="1"/>
  <c r="AG1783" i="19" s="1"/>
  <c r="AG1784" i="19" s="1"/>
  <c r="AG1785" i="19" s="1"/>
  <c r="AG1786" i="19" s="1"/>
  <c r="AG1787" i="19" s="1"/>
  <c r="AG1788" i="19" s="1"/>
  <c r="AG1789" i="19" s="1"/>
  <c r="AG1790" i="19" s="1"/>
  <c r="AG1791" i="19" s="1"/>
  <c r="AG1792" i="19" s="1"/>
  <c r="AG1793" i="19" s="1"/>
  <c r="AG1794" i="19" s="1"/>
  <c r="AG1795" i="19" s="1"/>
  <c r="AG1796" i="19" s="1"/>
  <c r="AG1797" i="19" s="1"/>
  <c r="AG1798" i="19" s="1"/>
  <c r="AG1799" i="19" s="1"/>
  <c r="AG1800" i="19" s="1"/>
  <c r="AG1801" i="19" s="1"/>
  <c r="AG1802" i="19" s="1"/>
  <c r="AG1803" i="19" s="1"/>
  <c r="AG1804" i="19" s="1"/>
  <c r="AG1805" i="19" s="1"/>
  <c r="AG1806" i="19" s="1"/>
  <c r="AG1807" i="19" s="1"/>
  <c r="AG1808" i="19" s="1"/>
  <c r="AG1809" i="19" s="1"/>
  <c r="AG1810" i="19" s="1"/>
  <c r="AG1811" i="19" s="1"/>
  <c r="AG1812" i="19" s="1"/>
  <c r="AG1813" i="19" s="1"/>
  <c r="AG1814" i="19" s="1"/>
  <c r="AG1815" i="19" s="1"/>
  <c r="AG1816" i="19" s="1"/>
  <c r="AG1817" i="19" s="1"/>
  <c r="AG1818" i="19" s="1"/>
  <c r="AG1819" i="19" s="1"/>
  <c r="AG1820" i="19" s="1"/>
  <c r="AG1821" i="19" s="1"/>
  <c r="AG1822" i="19" s="1"/>
  <c r="AG1823" i="19" s="1"/>
  <c r="AG1824" i="19" s="1"/>
  <c r="AG1825" i="19" s="1"/>
  <c r="AG1826" i="19" s="1"/>
  <c r="AG1827" i="19" s="1"/>
  <c r="AG1828" i="19" s="1"/>
  <c r="AG1829" i="19" s="1"/>
  <c r="AG1830" i="19" s="1"/>
  <c r="AG1831" i="19" s="1"/>
  <c r="AG1832" i="19" s="1"/>
  <c r="AG1833" i="19" s="1"/>
  <c r="AG1834" i="19" s="1"/>
  <c r="AG1835" i="19" s="1"/>
  <c r="AG1836" i="19" s="1"/>
  <c r="AG1837" i="19" s="1"/>
  <c r="AG1838" i="19" s="1"/>
  <c r="AG1839" i="19" s="1"/>
  <c r="AG1840" i="19" s="1"/>
  <c r="AG1841" i="19" s="1"/>
  <c r="AG1842" i="19" s="1"/>
  <c r="AG1843" i="19" s="1"/>
  <c r="AG1844" i="19" s="1"/>
  <c r="AG1845" i="19" s="1"/>
  <c r="AG1846" i="19" s="1"/>
  <c r="AG1847" i="19" s="1"/>
  <c r="AG1848" i="19" s="1"/>
  <c r="AG1849" i="19" s="1"/>
  <c r="AG1850" i="19" s="1"/>
  <c r="AG1851" i="19" s="1"/>
  <c r="AG1852" i="19" s="1"/>
  <c r="AG1853" i="19" s="1"/>
  <c r="AG1854" i="19" s="1"/>
  <c r="AG1855" i="19" s="1"/>
  <c r="AG1856" i="19" s="1"/>
  <c r="AG1857" i="19" s="1"/>
  <c r="AG1858" i="19" s="1"/>
  <c r="AG1859" i="19" s="1"/>
  <c r="AG1860" i="19" s="1"/>
  <c r="AG1861" i="19" s="1"/>
  <c r="AG1862" i="19" s="1"/>
  <c r="AG1863" i="19" s="1"/>
  <c r="AG1864" i="19" s="1"/>
  <c r="AG1865" i="19" s="1"/>
  <c r="AG1866" i="19" s="1"/>
  <c r="AG1867" i="19" s="1"/>
  <c r="AG1868" i="19" s="1"/>
  <c r="AG1869" i="19" s="1"/>
  <c r="AG1870" i="19" s="1"/>
  <c r="AG1871" i="19" s="1"/>
  <c r="AG1872" i="19" s="1"/>
  <c r="AG1873" i="19" s="1"/>
  <c r="AG1874" i="19" s="1"/>
  <c r="AG1875" i="19" s="1"/>
  <c r="AG1876" i="19" s="1"/>
  <c r="AG1877" i="19" s="1"/>
  <c r="AG1878" i="19" s="1"/>
  <c r="AG1879" i="19" s="1"/>
  <c r="AG1880" i="19" s="1"/>
  <c r="AG1881" i="19" s="1"/>
  <c r="AG1882" i="19" s="1"/>
  <c r="AG1883" i="19" s="1"/>
  <c r="AG1884" i="19" s="1"/>
  <c r="AG1885" i="19" s="1"/>
  <c r="AG1886" i="19" s="1"/>
  <c r="AG1887" i="19" s="1"/>
  <c r="AG1888" i="19" s="1"/>
  <c r="AG1889" i="19" s="1"/>
  <c r="AG1890" i="19" s="1"/>
  <c r="AG1891" i="19" s="1"/>
  <c r="AG1892" i="19" s="1"/>
  <c r="AG1893" i="19" s="1"/>
  <c r="AG1894" i="19" s="1"/>
  <c r="AG1895" i="19" s="1"/>
  <c r="AG1896" i="19" s="1"/>
  <c r="AG1897" i="19" s="1"/>
  <c r="AG1898" i="19" s="1"/>
  <c r="AG1899" i="19" s="1"/>
  <c r="AG1900" i="19" s="1"/>
  <c r="AG1901" i="19" s="1"/>
  <c r="AG1902" i="19" s="1"/>
  <c r="AG1903" i="19" s="1"/>
  <c r="AG1904" i="19" s="1"/>
  <c r="AG1905" i="19" s="1"/>
  <c r="AG1906" i="19" s="1"/>
  <c r="AG1907" i="19" s="1"/>
  <c r="AG1908" i="19" s="1"/>
  <c r="AG1909" i="19" s="1"/>
  <c r="AG1910" i="19" s="1"/>
  <c r="AG1911" i="19" s="1"/>
  <c r="AG1912" i="19" s="1"/>
  <c r="AG1913" i="19" s="1"/>
  <c r="AG1914" i="19" s="1"/>
  <c r="AG1915" i="19" s="1"/>
  <c r="AG1916" i="19" s="1"/>
  <c r="AG1917" i="19" s="1"/>
  <c r="AG1918" i="19" s="1"/>
  <c r="AG1919" i="19" s="1"/>
  <c r="AG1920" i="19" s="1"/>
  <c r="AG1921" i="19" s="1"/>
  <c r="AG1922" i="19" s="1"/>
  <c r="AG1923" i="19" s="1"/>
  <c r="AG1924" i="19" s="1"/>
  <c r="AG1925" i="19" s="1"/>
  <c r="AG1926" i="19" s="1"/>
  <c r="AG1927" i="19" s="1"/>
  <c r="AG1928" i="19" s="1"/>
  <c r="AG1929" i="19" s="1"/>
  <c r="AG1930" i="19" s="1"/>
  <c r="AG1931" i="19" s="1"/>
  <c r="AG1932" i="19" s="1"/>
  <c r="AG1933" i="19" s="1"/>
  <c r="AG1934" i="19" s="1"/>
  <c r="AG1935" i="19" s="1"/>
  <c r="AG1936" i="19" s="1"/>
  <c r="AG1937" i="19" s="1"/>
  <c r="AG1938" i="19" s="1"/>
  <c r="AG1939" i="19" s="1"/>
  <c r="AG1940" i="19" s="1"/>
  <c r="AG1941" i="19" s="1"/>
  <c r="AG1942" i="19" s="1"/>
  <c r="AG1943" i="19" s="1"/>
  <c r="AG1944" i="19" s="1"/>
  <c r="AG1945" i="19" s="1"/>
  <c r="AG1946" i="19" s="1"/>
  <c r="AG1947" i="19" s="1"/>
  <c r="AG1948" i="19" s="1"/>
  <c r="AG1949" i="19" s="1"/>
  <c r="AG1950" i="19" s="1"/>
  <c r="AG1951" i="19" s="1"/>
  <c r="AG1952" i="19" s="1"/>
  <c r="AG1953" i="19" s="1"/>
  <c r="AG1954" i="19" s="1"/>
  <c r="AG1955" i="19" s="1"/>
  <c r="AG1956" i="19" s="1"/>
  <c r="AG1957" i="19" s="1"/>
  <c r="AG1958" i="19" s="1"/>
  <c r="AG1959" i="19" s="1"/>
  <c r="AG1960" i="19" s="1"/>
  <c r="AG1961" i="19" s="1"/>
  <c r="AG1962" i="19" s="1"/>
  <c r="AG1963" i="19" s="1"/>
  <c r="AG1964" i="19" s="1"/>
  <c r="AG1965" i="19" s="1"/>
  <c r="AG1966" i="19" s="1"/>
  <c r="AG1967" i="19" s="1"/>
  <c r="AG1968" i="19" s="1"/>
  <c r="AG1969" i="19" s="1"/>
  <c r="AG1970" i="19" s="1"/>
  <c r="AG1971" i="19" s="1"/>
  <c r="AG1972" i="19" s="1"/>
  <c r="AG1973" i="19" s="1"/>
  <c r="AG1974" i="19" s="1"/>
  <c r="AG1975" i="19" s="1"/>
  <c r="AG1976" i="19" s="1"/>
  <c r="AG1977" i="19" s="1"/>
  <c r="AG1978" i="19" s="1"/>
  <c r="AG1979" i="19" s="1"/>
  <c r="AG1980" i="19" s="1"/>
  <c r="AG1981" i="19" s="1"/>
  <c r="AG1982" i="19" s="1"/>
  <c r="AG1983" i="19" s="1"/>
  <c r="AG1984" i="19" s="1"/>
  <c r="AG1985" i="19" s="1"/>
  <c r="AG1986" i="19" s="1"/>
  <c r="AG1987" i="19" s="1"/>
  <c r="AG1988" i="19" s="1"/>
  <c r="AG1989" i="19" s="1"/>
  <c r="AG1990" i="19" s="1"/>
  <c r="AG1991" i="19" s="1"/>
  <c r="AG1992" i="19" s="1"/>
  <c r="AG1993" i="19" s="1"/>
  <c r="AG1994" i="19" s="1"/>
  <c r="AG1995" i="19" s="1"/>
  <c r="AG1996" i="19" s="1"/>
  <c r="AG1997" i="19" s="1"/>
  <c r="AG1998" i="19" s="1"/>
  <c r="AG1999" i="19" s="1"/>
  <c r="AG2000" i="19" s="1"/>
  <c r="AG2001" i="19" s="1"/>
  <c r="AG2002" i="19" s="1"/>
  <c r="AG2003" i="19" s="1"/>
  <c r="AG2004" i="19" s="1"/>
  <c r="AG2005" i="19" s="1"/>
  <c r="AG2006" i="19" s="1"/>
  <c r="AG2007" i="19" s="1"/>
  <c r="AG2008" i="19" s="1"/>
  <c r="AG2009" i="19" s="1"/>
  <c r="AG2010" i="19" s="1"/>
  <c r="AG2011" i="19" s="1"/>
  <c r="AG2012" i="19" s="1"/>
  <c r="AG2013" i="19" s="1"/>
  <c r="AG2014" i="19" s="1"/>
  <c r="AG2015" i="19" s="1"/>
  <c r="AG2016" i="19" s="1"/>
  <c r="AG2017" i="19" s="1"/>
  <c r="AG2018" i="19" s="1"/>
  <c r="AG2019" i="19" s="1"/>
  <c r="AG2020" i="19" s="1"/>
  <c r="AG2021" i="19" s="1"/>
  <c r="AG2022" i="19" s="1"/>
  <c r="AG2023" i="19" s="1"/>
  <c r="AG2024" i="19" s="1"/>
  <c r="AG2025" i="19" s="1"/>
  <c r="AG2026" i="19" s="1"/>
  <c r="AG2027" i="19" s="1"/>
  <c r="AG2028" i="19" s="1"/>
  <c r="AG2029" i="19" s="1"/>
  <c r="AG2030" i="19" s="1"/>
  <c r="AG2031" i="19" s="1"/>
  <c r="AG2032" i="19" s="1"/>
  <c r="AG2033" i="19" s="1"/>
  <c r="AG2034" i="19" s="1"/>
  <c r="AG2035" i="19" s="1"/>
  <c r="AG2036" i="19" s="1"/>
  <c r="AG2037" i="19" s="1"/>
  <c r="AG2038" i="19" s="1"/>
  <c r="AG2039" i="19" s="1"/>
  <c r="AG2040" i="19" s="1"/>
  <c r="AG2041" i="19" s="1"/>
  <c r="AG2042" i="19" s="1"/>
  <c r="AG2043" i="19" s="1"/>
  <c r="AG2044" i="19" s="1"/>
  <c r="AG2045" i="19" s="1"/>
  <c r="AG2046" i="19" s="1"/>
  <c r="AG2047" i="19" s="1"/>
  <c r="AG2048" i="19" s="1"/>
  <c r="AG2049" i="19" s="1"/>
  <c r="AG2050" i="19" s="1"/>
  <c r="AG2051" i="19" s="1"/>
  <c r="AG2052" i="19" s="1"/>
  <c r="AG2053" i="19" s="1"/>
  <c r="AG2054" i="19" s="1"/>
  <c r="AG2055" i="19" s="1"/>
  <c r="AG2056" i="19" s="1"/>
  <c r="AG2057" i="19" s="1"/>
  <c r="AG2058" i="19" s="1"/>
  <c r="AG2059" i="19" s="1"/>
  <c r="AG2060" i="19" s="1"/>
  <c r="AG2061" i="19" s="1"/>
  <c r="AG2062" i="19" s="1"/>
  <c r="AG2063" i="19" s="1"/>
  <c r="AG2064" i="19" s="1"/>
  <c r="AG2065" i="19" s="1"/>
  <c r="AG2066" i="19" s="1"/>
  <c r="AG2067" i="19" s="1"/>
  <c r="AG2068" i="19" s="1"/>
  <c r="AG2069" i="19" s="1"/>
  <c r="AG2070" i="19" s="1"/>
  <c r="AG2071" i="19" s="1"/>
  <c r="AG2072" i="19" s="1"/>
  <c r="AG2073" i="19" s="1"/>
  <c r="AG2074" i="19" s="1"/>
  <c r="AG2075" i="19" s="1"/>
  <c r="AG2076" i="19" s="1"/>
  <c r="AG2077" i="19" s="1"/>
  <c r="AG2078" i="19" s="1"/>
  <c r="AG2079" i="19" s="1"/>
  <c r="AG2080" i="19" s="1"/>
  <c r="AG2081" i="19" s="1"/>
  <c r="AG2082" i="19" s="1"/>
  <c r="AG2083" i="19" s="1"/>
  <c r="AG2084" i="19" s="1"/>
  <c r="AG2085" i="19" s="1"/>
  <c r="AG2086" i="19" s="1"/>
  <c r="AG2087" i="19" s="1"/>
  <c r="AG2088" i="19" s="1"/>
  <c r="AG2089" i="19" s="1"/>
  <c r="AG2090" i="19" s="1"/>
  <c r="AG2091" i="19" s="1"/>
  <c r="AG2092" i="19" s="1"/>
  <c r="AG2093" i="19" s="1"/>
  <c r="AG2094" i="19" s="1"/>
  <c r="AG2095" i="19" s="1"/>
  <c r="AG2096" i="19" s="1"/>
  <c r="AG2097" i="19" s="1"/>
  <c r="AG2098" i="19" s="1"/>
  <c r="AG2099" i="19" s="1"/>
  <c r="AG2100" i="19" s="1"/>
  <c r="AG2101" i="19" s="1"/>
  <c r="AG2102" i="19" s="1"/>
  <c r="AG2103" i="19" s="1"/>
  <c r="AG2104" i="19" s="1"/>
  <c r="AG2105" i="19" s="1"/>
  <c r="AG2106" i="19" s="1"/>
  <c r="AG2107" i="19" s="1"/>
  <c r="AG2108" i="19" s="1"/>
  <c r="AG2109" i="19" s="1"/>
  <c r="AG2110" i="19" s="1"/>
  <c r="AG2111" i="19" s="1"/>
  <c r="AG2112" i="19" s="1"/>
  <c r="AG2113" i="19" s="1"/>
  <c r="AG2114" i="19" s="1"/>
  <c r="AG2115" i="19" s="1"/>
  <c r="AG2116" i="19" s="1"/>
  <c r="AG2117" i="19" s="1"/>
  <c r="AG2118" i="19" s="1"/>
  <c r="AG2119" i="19" s="1"/>
  <c r="AG2120" i="19" s="1"/>
  <c r="AG2121" i="19" s="1"/>
  <c r="AG2122" i="19" s="1"/>
  <c r="AG2123" i="19" s="1"/>
  <c r="AG2124" i="19" s="1"/>
  <c r="AG2125" i="19" s="1"/>
  <c r="AG2126" i="19" s="1"/>
  <c r="AG2127" i="19" s="1"/>
  <c r="AG2128" i="19" s="1"/>
  <c r="AG2129" i="19" s="1"/>
  <c r="AG2130" i="19" s="1"/>
  <c r="AG2131" i="19" s="1"/>
  <c r="AG2132" i="19" s="1"/>
  <c r="AG2133" i="19" s="1"/>
  <c r="AG2134" i="19" s="1"/>
  <c r="AG2135" i="19" s="1"/>
  <c r="AG2136" i="19" s="1"/>
  <c r="AG2137" i="19" s="1"/>
  <c r="AG2138" i="19" s="1"/>
  <c r="AG2139" i="19" s="1"/>
  <c r="AG2140" i="19" s="1"/>
  <c r="AG2141" i="19" s="1"/>
  <c r="AG2142" i="19" s="1"/>
  <c r="AG2143" i="19" s="1"/>
  <c r="AG2144" i="19" s="1"/>
  <c r="AG2145" i="19" s="1"/>
  <c r="AG2146" i="19" s="1"/>
  <c r="AG2147" i="19" s="1"/>
  <c r="AG2148" i="19" s="1"/>
  <c r="AG2149" i="19" s="1"/>
  <c r="AG2150" i="19" s="1"/>
  <c r="AG2151" i="19" s="1"/>
  <c r="AG2152" i="19" s="1"/>
  <c r="AG2153" i="19" s="1"/>
  <c r="AG2154" i="19" s="1"/>
  <c r="AG2155" i="19" s="1"/>
  <c r="AG2156" i="19" s="1"/>
  <c r="AG2157" i="19" s="1"/>
  <c r="AG2158" i="19" s="1"/>
  <c r="AG2159" i="19" s="1"/>
  <c r="AG2160" i="19" s="1"/>
  <c r="AG2161" i="19" s="1"/>
  <c r="AG2162" i="19" s="1"/>
  <c r="AG2163" i="19" s="1"/>
  <c r="AG2164" i="19" s="1"/>
  <c r="AG2165" i="19" s="1"/>
  <c r="AG2166" i="19" s="1"/>
  <c r="AG2167" i="19" s="1"/>
  <c r="AG2168" i="19" s="1"/>
  <c r="AG2169" i="19" s="1"/>
  <c r="AG2170" i="19" s="1"/>
  <c r="AG2171" i="19" s="1"/>
  <c r="AG2172" i="19" s="1"/>
  <c r="AG2173" i="19" s="1"/>
  <c r="AG2174" i="19" s="1"/>
  <c r="AG2175" i="19" s="1"/>
  <c r="AG2176" i="19" s="1"/>
  <c r="AG2177" i="19" s="1"/>
  <c r="AG2178" i="19" s="1"/>
  <c r="AG2179" i="19" s="1"/>
  <c r="AG2180" i="19" s="1"/>
  <c r="AG2181" i="19" s="1"/>
  <c r="AG2182" i="19" s="1"/>
  <c r="AG2183" i="19" s="1"/>
  <c r="AG2184" i="19" s="1"/>
  <c r="AG2185" i="19" s="1"/>
  <c r="AG2186" i="19" s="1"/>
  <c r="AG2187" i="19" s="1"/>
  <c r="AG2188" i="19" s="1"/>
  <c r="AG2189" i="19" s="1"/>
  <c r="AG2190" i="19" s="1"/>
  <c r="AG2191" i="19" s="1"/>
  <c r="AG2192" i="19" s="1"/>
  <c r="AG2193" i="19" s="1"/>
  <c r="AG2194" i="19" s="1"/>
  <c r="AG2195" i="19" s="1"/>
  <c r="AG2196" i="19" s="1"/>
  <c r="AG2197" i="19" s="1"/>
  <c r="AG2198" i="19" s="1"/>
  <c r="AG2199" i="19" s="1"/>
  <c r="AG2200" i="19" s="1"/>
  <c r="AG2201" i="19" s="1"/>
  <c r="AG2202" i="19" s="1"/>
  <c r="AG2203" i="19" s="1"/>
  <c r="AG2204" i="19" s="1"/>
  <c r="AG2205" i="19" s="1"/>
  <c r="AG2206" i="19" s="1"/>
  <c r="AG2207" i="19" s="1"/>
  <c r="AG2208" i="19" s="1"/>
  <c r="AG2209" i="19" s="1"/>
  <c r="AG2210" i="19" s="1"/>
  <c r="AG2211" i="19" s="1"/>
  <c r="AG2212" i="19" s="1"/>
  <c r="AG2213" i="19" s="1"/>
  <c r="AG2214" i="19" s="1"/>
  <c r="AG2215" i="19" s="1"/>
  <c r="AG2216" i="19" s="1"/>
  <c r="AG2217" i="19" s="1"/>
  <c r="AG2218" i="19" s="1"/>
  <c r="AG2219" i="19" s="1"/>
  <c r="AG2220" i="19" s="1"/>
  <c r="AG2221" i="19" s="1"/>
  <c r="AG2222" i="19" s="1"/>
  <c r="AG2223" i="19" s="1"/>
  <c r="AG2224" i="19" s="1"/>
  <c r="AG2225" i="19" s="1"/>
  <c r="AG2226" i="19" s="1"/>
  <c r="AG2227" i="19" s="1"/>
  <c r="AG2228" i="19" s="1"/>
  <c r="AG2229" i="19" s="1"/>
  <c r="AG2230" i="19" s="1"/>
  <c r="AG2231" i="19" s="1"/>
  <c r="AG2232" i="19" s="1"/>
  <c r="AG2233" i="19" s="1"/>
  <c r="AG2234" i="19" s="1"/>
  <c r="AG2235" i="19" s="1"/>
  <c r="AG2236" i="19" s="1"/>
  <c r="AG2237" i="19" s="1"/>
  <c r="AG2238" i="19" s="1"/>
  <c r="AG2239" i="19" s="1"/>
  <c r="AG2240" i="19" s="1"/>
  <c r="AG2241" i="19" s="1"/>
  <c r="AG2242" i="19" s="1"/>
  <c r="AG2243" i="19" s="1"/>
  <c r="AG2244" i="19" s="1"/>
  <c r="AG2245" i="19" s="1"/>
  <c r="AG2246" i="19" s="1"/>
  <c r="AG2247" i="19" s="1"/>
  <c r="AG2248" i="19" s="1"/>
  <c r="AG2249" i="19" s="1"/>
  <c r="AG2250" i="19" s="1"/>
  <c r="AG2251" i="19" s="1"/>
  <c r="AG2252" i="19" s="1"/>
  <c r="AG2253" i="19" s="1"/>
  <c r="AG2254" i="19" s="1"/>
  <c r="AG2255" i="19" s="1"/>
  <c r="AG2256" i="19" s="1"/>
  <c r="AG2257" i="19" s="1"/>
  <c r="AG2258" i="19" s="1"/>
  <c r="AG2259" i="19" s="1"/>
  <c r="AG2260" i="19" s="1"/>
  <c r="AG2261" i="19" s="1"/>
  <c r="AG2262" i="19" s="1"/>
  <c r="AG2263" i="19" s="1"/>
  <c r="AG2264" i="19" s="1"/>
  <c r="AG2265" i="19" s="1"/>
  <c r="AG2266" i="19" s="1"/>
  <c r="AG2267" i="19" s="1"/>
  <c r="AG2268" i="19" s="1"/>
  <c r="AG2269" i="19" s="1"/>
  <c r="AG2270" i="19" s="1"/>
  <c r="AG2271" i="19" s="1"/>
  <c r="AG2272" i="19" s="1"/>
  <c r="AG2273" i="19" s="1"/>
  <c r="AG2274" i="19" s="1"/>
  <c r="AG2275" i="19" s="1"/>
  <c r="AG2276" i="19" s="1"/>
  <c r="AG2277" i="19" s="1"/>
  <c r="AG2278" i="19" s="1"/>
  <c r="AG2279" i="19" s="1"/>
  <c r="AG2280" i="19" s="1"/>
  <c r="AG2281" i="19" s="1"/>
  <c r="AG2282" i="19" s="1"/>
  <c r="AG2283" i="19" s="1"/>
  <c r="AG2284" i="19" s="1"/>
  <c r="AG2285" i="19" s="1"/>
  <c r="AG2286" i="19" s="1"/>
  <c r="AG2287" i="19" s="1"/>
  <c r="AG2288" i="19" s="1"/>
  <c r="AG2289" i="19" s="1"/>
  <c r="AG2290" i="19" s="1"/>
  <c r="AG2291" i="19" s="1"/>
  <c r="AG2292" i="19" s="1"/>
  <c r="AG2293" i="19" s="1"/>
  <c r="AG2294" i="19" s="1"/>
  <c r="AG2295" i="19" s="1"/>
  <c r="AG2296" i="19" s="1"/>
  <c r="AG2297" i="19" s="1"/>
  <c r="AG2298" i="19" s="1"/>
  <c r="AG2299" i="19" s="1"/>
  <c r="AG2300" i="19" s="1"/>
  <c r="AG2301" i="19" s="1"/>
  <c r="AG2302" i="19" s="1"/>
  <c r="AG2303" i="19" s="1"/>
  <c r="AG2304" i="19" s="1"/>
  <c r="AG2305" i="19" s="1"/>
  <c r="AG2306" i="19" s="1"/>
  <c r="AG2307" i="19" s="1"/>
  <c r="AG2308" i="19" s="1"/>
  <c r="AG2309" i="19" s="1"/>
  <c r="AG2310" i="19" s="1"/>
  <c r="AG2311" i="19" s="1"/>
  <c r="AG2312" i="19" s="1"/>
  <c r="AG2313" i="19" s="1"/>
  <c r="AG2314" i="19" s="1"/>
  <c r="AG2315" i="19" s="1"/>
  <c r="AG2316" i="19" s="1"/>
  <c r="AG2317" i="19" s="1"/>
  <c r="AG2318" i="19" s="1"/>
  <c r="AG2319" i="19" s="1"/>
  <c r="AG2320" i="19" s="1"/>
  <c r="AG2321" i="19" s="1"/>
  <c r="AG2322" i="19" s="1"/>
  <c r="AG2323" i="19" s="1"/>
  <c r="AG2324" i="19" s="1"/>
  <c r="AG2325" i="19" s="1"/>
  <c r="AG2326" i="19" s="1"/>
  <c r="AG2327" i="19" s="1"/>
  <c r="AG2328" i="19" s="1"/>
  <c r="AG2329" i="19" s="1"/>
  <c r="AG2330" i="19" s="1"/>
  <c r="AG2331" i="19" s="1"/>
  <c r="AG2332" i="19" s="1"/>
  <c r="AG2333" i="19" s="1"/>
  <c r="AG2334" i="19" s="1"/>
  <c r="AG2335" i="19" s="1"/>
  <c r="AG2336" i="19" s="1"/>
  <c r="AG2337" i="19" s="1"/>
  <c r="AG2338" i="19" s="1"/>
  <c r="AG2339" i="19" s="1"/>
  <c r="AG2340" i="19" s="1"/>
  <c r="AG2341" i="19" s="1"/>
  <c r="AG2342" i="19" s="1"/>
  <c r="AG2343" i="19" s="1"/>
  <c r="AG2344" i="19" s="1"/>
  <c r="AG2345" i="19" s="1"/>
  <c r="AG2346" i="19" s="1"/>
  <c r="AG2347" i="19" s="1"/>
  <c r="AG2348" i="19" s="1"/>
  <c r="AG2349" i="19" s="1"/>
  <c r="AG2350" i="19" s="1"/>
  <c r="AG2351" i="19" s="1"/>
  <c r="AG2352" i="19" s="1"/>
  <c r="AG2353" i="19" s="1"/>
  <c r="AG2354" i="19" s="1"/>
  <c r="AG2355" i="19" s="1"/>
  <c r="AG2356" i="19" s="1"/>
  <c r="AG2357" i="19" s="1"/>
  <c r="AG2358" i="19" s="1"/>
  <c r="AG2359" i="19" s="1"/>
  <c r="AG2360" i="19" s="1"/>
  <c r="AG2361" i="19" s="1"/>
  <c r="AG2362" i="19" s="1"/>
  <c r="AG2363" i="19" s="1"/>
  <c r="AG2364" i="19" s="1"/>
  <c r="AG2365" i="19" s="1"/>
  <c r="AG2366" i="19" s="1"/>
  <c r="AG2367" i="19" s="1"/>
  <c r="AG2368" i="19" s="1"/>
  <c r="AG2369" i="19" s="1"/>
  <c r="AG2370" i="19" s="1"/>
  <c r="AG2371" i="19" s="1"/>
  <c r="AG2372" i="19" s="1"/>
  <c r="AG2373" i="19" s="1"/>
  <c r="AG2374" i="19" s="1"/>
  <c r="AG2375" i="19" s="1"/>
  <c r="AG2376" i="19" s="1"/>
  <c r="AG2377" i="19" s="1"/>
  <c r="AG2378" i="19" s="1"/>
  <c r="AG2379" i="19" s="1"/>
  <c r="AG2380" i="19" s="1"/>
  <c r="AG2381" i="19" s="1"/>
  <c r="AG2382" i="19" s="1"/>
  <c r="AG2383" i="19" s="1"/>
  <c r="AG2384" i="19" s="1"/>
  <c r="AG2385" i="19" s="1"/>
  <c r="AG2386" i="19" s="1"/>
  <c r="AG2387" i="19" s="1"/>
  <c r="AG2388" i="19" s="1"/>
  <c r="AG2389" i="19" s="1"/>
  <c r="AG2390" i="19" s="1"/>
  <c r="AG2391" i="19" s="1"/>
  <c r="AG2392" i="19" s="1"/>
  <c r="AG2393" i="19" s="1"/>
  <c r="AG2394" i="19" s="1"/>
  <c r="AG2395" i="19" s="1"/>
  <c r="AG2396" i="19" s="1"/>
  <c r="AG2397" i="19" s="1"/>
  <c r="AG2398" i="19" s="1"/>
  <c r="AG2399" i="19" s="1"/>
  <c r="AG2400" i="19" s="1"/>
  <c r="AG2401" i="19" s="1"/>
  <c r="AG2402" i="19" s="1"/>
  <c r="AG2403" i="19" s="1"/>
  <c r="AG2404" i="19" s="1"/>
  <c r="AG2405" i="19" s="1"/>
  <c r="AG2406" i="19" s="1"/>
  <c r="AG2407" i="19" s="1"/>
  <c r="AG2408" i="19" s="1"/>
  <c r="AG2409" i="19" s="1"/>
  <c r="AG2410" i="19" s="1"/>
  <c r="AG2411" i="19" s="1"/>
  <c r="AG2412" i="19" s="1"/>
  <c r="AG2413" i="19" s="1"/>
  <c r="AG2414" i="19" s="1"/>
  <c r="AG2415" i="19" s="1"/>
  <c r="AG2416" i="19" s="1"/>
  <c r="AG2417" i="19" s="1"/>
  <c r="AG2418" i="19" s="1"/>
  <c r="AG2419" i="19" s="1"/>
  <c r="AG2420" i="19" s="1"/>
  <c r="AG2421" i="19" s="1"/>
  <c r="AG2422" i="19" s="1"/>
  <c r="AG2423" i="19" s="1"/>
  <c r="AG2424" i="19" s="1"/>
  <c r="AG2425" i="19" s="1"/>
  <c r="AG2426" i="19" s="1"/>
  <c r="AG2427" i="19" s="1"/>
  <c r="AG2428" i="19" s="1"/>
  <c r="AG2429" i="19" s="1"/>
  <c r="AG2430" i="19" s="1"/>
  <c r="AG2431" i="19" s="1"/>
  <c r="AG2432" i="19" s="1"/>
  <c r="AG2433" i="19" s="1"/>
  <c r="AG2434" i="19" s="1"/>
  <c r="AG2435" i="19" s="1"/>
  <c r="AG2436" i="19" s="1"/>
  <c r="AG2437" i="19" s="1"/>
  <c r="AG2438" i="19" s="1"/>
  <c r="AG2439" i="19" s="1"/>
  <c r="AG2440" i="19" s="1"/>
  <c r="AG2441" i="19" s="1"/>
  <c r="AG2442" i="19" s="1"/>
  <c r="AG2443" i="19" s="1"/>
  <c r="AG2444" i="19" s="1"/>
  <c r="AG2445" i="19" s="1"/>
  <c r="AG2446" i="19" s="1"/>
  <c r="AG2447" i="19" s="1"/>
  <c r="AG2448" i="19" s="1"/>
  <c r="AG2449" i="19" s="1"/>
  <c r="AG2450" i="19" s="1"/>
  <c r="AG2451" i="19" s="1"/>
  <c r="AG2452" i="19" s="1"/>
  <c r="AG2453" i="19" s="1"/>
  <c r="AG2454" i="19" s="1"/>
  <c r="AG2455" i="19" s="1"/>
  <c r="AG2456" i="19" s="1"/>
  <c r="AG2457" i="19" s="1"/>
  <c r="AG2458" i="19" s="1"/>
  <c r="AG2459" i="19" s="1"/>
  <c r="AG2460" i="19" s="1"/>
  <c r="AG2461" i="19" s="1"/>
  <c r="AG2462" i="19" s="1"/>
  <c r="AG2463" i="19" s="1"/>
  <c r="AG2464" i="19" s="1"/>
  <c r="AG2465" i="19" s="1"/>
  <c r="AG2466" i="19" s="1"/>
  <c r="AG2467" i="19" s="1"/>
  <c r="AG2468" i="19" s="1"/>
  <c r="AG2469" i="19" s="1"/>
  <c r="AG2470" i="19" s="1"/>
  <c r="AG2471" i="19" s="1"/>
  <c r="AG2472" i="19" s="1"/>
  <c r="AG2473" i="19" s="1"/>
  <c r="AG2474" i="19" s="1"/>
  <c r="AG2475" i="19" s="1"/>
  <c r="AG2476" i="19" s="1"/>
  <c r="AG2477" i="19" s="1"/>
  <c r="AG2478" i="19" s="1"/>
  <c r="AG2479" i="19" s="1"/>
  <c r="AG2480" i="19" s="1"/>
  <c r="AG2481" i="19" s="1"/>
  <c r="AG2482" i="19" s="1"/>
  <c r="AG2483" i="19" s="1"/>
  <c r="AG2484" i="19" s="1"/>
  <c r="AG2485" i="19" s="1"/>
  <c r="AG2486" i="19" s="1"/>
  <c r="AG2487" i="19" s="1"/>
  <c r="AG2488" i="19" s="1"/>
  <c r="AG2489" i="19" s="1"/>
  <c r="AG2490" i="19" s="1"/>
  <c r="AG2491" i="19" s="1"/>
  <c r="AG2492" i="19" s="1"/>
  <c r="AG2493" i="19" s="1"/>
  <c r="AG2494" i="19" s="1"/>
  <c r="AG2495" i="19" s="1"/>
  <c r="AG2496" i="19" s="1"/>
  <c r="AG2497" i="19" s="1"/>
  <c r="AG2498" i="19" s="1"/>
  <c r="AG2499" i="19" s="1"/>
  <c r="AG2500" i="19" s="1"/>
  <c r="AG2501" i="19" s="1"/>
  <c r="AG2502" i="19" s="1"/>
  <c r="AG2503" i="19" s="1"/>
  <c r="AG2504" i="19" s="1"/>
  <c r="AG2505" i="19" s="1"/>
  <c r="AG2506" i="19" s="1"/>
  <c r="AG2507" i="19" s="1"/>
  <c r="AG2508" i="19" s="1"/>
  <c r="AG2509" i="19" s="1"/>
  <c r="AG2510" i="19" s="1"/>
  <c r="AG2511" i="19" s="1"/>
  <c r="AG2512" i="19" s="1"/>
  <c r="AG2513" i="19" s="1"/>
  <c r="AG2514" i="19" s="1"/>
  <c r="AG2515" i="19" s="1"/>
  <c r="AG2516" i="19" s="1"/>
  <c r="AG2517" i="19" s="1"/>
  <c r="AG2518" i="19" s="1"/>
  <c r="AG2519" i="19" s="1"/>
  <c r="AG2520" i="19" s="1"/>
  <c r="AG2521" i="19" s="1"/>
  <c r="AG2522" i="19" s="1"/>
  <c r="AG2523" i="19" s="1"/>
  <c r="AG2524" i="19" s="1"/>
  <c r="AG2525" i="19" s="1"/>
  <c r="AG2526" i="19" s="1"/>
  <c r="AG2527" i="19" s="1"/>
  <c r="AG2528" i="19" s="1"/>
  <c r="AG2529" i="19" s="1"/>
  <c r="AG2530" i="19" s="1"/>
  <c r="AG2531" i="19" s="1"/>
  <c r="AG2532" i="19" s="1"/>
  <c r="AG2533" i="19" s="1"/>
  <c r="AG2534" i="19" s="1"/>
  <c r="AG2535" i="19" s="1"/>
  <c r="AG2536" i="19" s="1"/>
  <c r="AG2537" i="19" s="1"/>
  <c r="AG2538" i="19" s="1"/>
  <c r="AG2539" i="19" s="1"/>
  <c r="AG2540" i="19" s="1"/>
  <c r="AG2541" i="19" s="1"/>
  <c r="AG2542" i="19" s="1"/>
  <c r="AG2543" i="19" s="1"/>
  <c r="AG2544" i="19" s="1"/>
  <c r="AG2545" i="19" s="1"/>
  <c r="AG2546" i="19" s="1"/>
  <c r="AG2547" i="19" s="1"/>
  <c r="AG2548" i="19" s="1"/>
  <c r="AG2549" i="19" s="1"/>
  <c r="AG2550" i="19" s="1"/>
  <c r="AG2551" i="19" s="1"/>
  <c r="AG2552" i="19" s="1"/>
  <c r="AG2553" i="19" s="1"/>
  <c r="AG2554" i="19" s="1"/>
  <c r="AG2555" i="19" s="1"/>
  <c r="AG2556" i="19" s="1"/>
  <c r="AG2557" i="19" s="1"/>
  <c r="AG2558" i="19" s="1"/>
  <c r="AG2559" i="19" s="1"/>
  <c r="AG2560" i="19" s="1"/>
  <c r="AG2561" i="19" s="1"/>
  <c r="AG2562" i="19" s="1"/>
  <c r="AG2563" i="19" s="1"/>
  <c r="AG2564" i="19" s="1"/>
  <c r="AG2565" i="19" s="1"/>
  <c r="AG2566" i="19" s="1"/>
  <c r="AG2567" i="19" s="1"/>
  <c r="AG2568" i="19" s="1"/>
  <c r="AG2569" i="19" s="1"/>
  <c r="AG2570" i="19" s="1"/>
  <c r="AG2571" i="19" s="1"/>
  <c r="AG2572" i="19" s="1"/>
  <c r="AG2573" i="19" s="1"/>
  <c r="AG2574" i="19" s="1"/>
  <c r="AG2575" i="19" s="1"/>
  <c r="AG2576" i="19" s="1"/>
  <c r="AG2577" i="19" s="1"/>
  <c r="AG2578" i="19" s="1"/>
  <c r="AG2579" i="19" s="1"/>
  <c r="AG2580" i="19" s="1"/>
  <c r="AG2581" i="19" s="1"/>
  <c r="AG2582" i="19" s="1"/>
  <c r="AG2583" i="19" s="1"/>
  <c r="AG2584" i="19" s="1"/>
  <c r="AG2585" i="19" s="1"/>
  <c r="AG2586" i="19" s="1"/>
  <c r="AG2587" i="19" s="1"/>
  <c r="AG2588" i="19" s="1"/>
  <c r="AG2589" i="19" s="1"/>
  <c r="AG2590" i="19" s="1"/>
  <c r="AG2591" i="19" s="1"/>
  <c r="AG2592" i="19" s="1"/>
  <c r="AG2593" i="19" s="1"/>
  <c r="AG2594" i="19" s="1"/>
  <c r="AG2595" i="19" s="1"/>
  <c r="AG2596" i="19" s="1"/>
  <c r="AG2597" i="19" s="1"/>
  <c r="AG2598" i="19" s="1"/>
  <c r="AG2599" i="19" s="1"/>
  <c r="AG2600" i="19" s="1"/>
  <c r="AG2601" i="19" s="1"/>
  <c r="AG2602" i="19" s="1"/>
  <c r="AG2603" i="19" s="1"/>
  <c r="AG2604" i="19" s="1"/>
  <c r="AG2605" i="19" s="1"/>
  <c r="AG2606" i="19" s="1"/>
  <c r="AG2607" i="19" s="1"/>
  <c r="AG2608" i="19" s="1"/>
  <c r="AG2609" i="19" s="1"/>
  <c r="AG2610" i="19" s="1"/>
  <c r="AG2611" i="19" s="1"/>
  <c r="AG2612" i="19" s="1"/>
  <c r="AG2613" i="19" s="1"/>
  <c r="AG2614" i="19" s="1"/>
  <c r="AG2615" i="19" s="1"/>
  <c r="AG2616" i="19" s="1"/>
  <c r="AG2617" i="19" s="1"/>
  <c r="AG2618" i="19" s="1"/>
  <c r="AG2619" i="19" s="1"/>
  <c r="AG2620" i="19" s="1"/>
  <c r="AG2621" i="19" s="1"/>
  <c r="AG2622" i="19" s="1"/>
  <c r="AG2623" i="19" s="1"/>
  <c r="AG2624" i="19" s="1"/>
  <c r="AG2625" i="19" s="1"/>
  <c r="AG2626" i="19" s="1"/>
  <c r="AG2627" i="19" s="1"/>
  <c r="AG2628" i="19" s="1"/>
  <c r="AG2629" i="19" s="1"/>
  <c r="AG2630" i="19" s="1"/>
  <c r="AG2631" i="19" s="1"/>
  <c r="AG2632" i="19" s="1"/>
  <c r="AG2633" i="19" s="1"/>
  <c r="AG2634" i="19" s="1"/>
  <c r="AG2635" i="19" s="1"/>
  <c r="AG2636" i="19" s="1"/>
  <c r="AG2637" i="19" s="1"/>
  <c r="AG2638" i="19" s="1"/>
  <c r="AG2639" i="19" s="1"/>
  <c r="AG2640" i="19" s="1"/>
  <c r="AG2641" i="19" s="1"/>
  <c r="AG2642" i="19" s="1"/>
  <c r="AG2643" i="19" s="1"/>
  <c r="AG2644" i="19" s="1"/>
  <c r="AG2645" i="19" s="1"/>
  <c r="AG2646" i="19" s="1"/>
  <c r="AG2647" i="19" s="1"/>
  <c r="AG2648" i="19" s="1"/>
  <c r="AG2649" i="19" s="1"/>
  <c r="AG2650" i="19" s="1"/>
  <c r="AG2651" i="19" s="1"/>
  <c r="AG2652" i="19" s="1"/>
  <c r="AG2653" i="19" s="1"/>
  <c r="AG2654" i="19" s="1"/>
  <c r="AG2655" i="19" s="1"/>
  <c r="AG2656" i="19" s="1"/>
  <c r="AG2657" i="19" s="1"/>
  <c r="AG2658" i="19" s="1"/>
  <c r="AG2659" i="19" s="1"/>
  <c r="AG2660" i="19" s="1"/>
  <c r="AG2661" i="19" s="1"/>
  <c r="AG2662" i="19" s="1"/>
  <c r="AG2663" i="19" s="1"/>
  <c r="AG2664" i="19" s="1"/>
  <c r="AG2665" i="19" s="1"/>
  <c r="AG2666" i="19" s="1"/>
  <c r="AG2667" i="19" s="1"/>
  <c r="AG2668" i="19" s="1"/>
  <c r="AG2669" i="19" s="1"/>
  <c r="AG2670" i="19" s="1"/>
  <c r="AG2671" i="19" s="1"/>
  <c r="AG2672" i="19" s="1"/>
  <c r="AG2673" i="19" s="1"/>
  <c r="AG2674" i="19" s="1"/>
  <c r="AG2675" i="19" s="1"/>
  <c r="AG2676" i="19" s="1"/>
  <c r="AG2677" i="19" s="1"/>
  <c r="AG2678" i="19" s="1"/>
  <c r="AG2679" i="19" s="1"/>
  <c r="AG2680" i="19" s="1"/>
  <c r="AG2681" i="19" s="1"/>
  <c r="AG2682" i="19" s="1"/>
  <c r="AG2683" i="19" s="1"/>
  <c r="AG2684" i="19" s="1"/>
  <c r="AG2685" i="19" s="1"/>
  <c r="AG2686" i="19" s="1"/>
  <c r="AG2687" i="19" s="1"/>
  <c r="AG2688" i="19" s="1"/>
  <c r="AG2689" i="19" s="1"/>
  <c r="AG2690" i="19" s="1"/>
  <c r="AG2691" i="19" s="1"/>
  <c r="AG2692" i="19" s="1"/>
  <c r="AG2693" i="19" s="1"/>
  <c r="AG2694" i="19" s="1"/>
  <c r="AG2695" i="19" s="1"/>
  <c r="AG2696" i="19" s="1"/>
  <c r="AG2697" i="19" s="1"/>
  <c r="AG2698" i="19" s="1"/>
  <c r="AG2699" i="19" s="1"/>
  <c r="AG2700" i="19" s="1"/>
  <c r="AG2701" i="19" s="1"/>
  <c r="AG2702" i="19" s="1"/>
  <c r="AG2703" i="19" s="1"/>
  <c r="AG2704" i="19" s="1"/>
  <c r="AG2705" i="19" s="1"/>
  <c r="AG2706" i="19" s="1"/>
  <c r="AG2707" i="19" s="1"/>
  <c r="AG2708" i="19" s="1"/>
  <c r="AG2709" i="19" s="1"/>
  <c r="AG2710" i="19" s="1"/>
  <c r="AG2711" i="19" s="1"/>
  <c r="AG2712" i="19" s="1"/>
  <c r="AG2713" i="19" s="1"/>
  <c r="AG2714" i="19" s="1"/>
  <c r="AG2715" i="19" s="1"/>
  <c r="AG2716" i="19" s="1"/>
  <c r="AG2717" i="19" s="1"/>
  <c r="AG2718" i="19" s="1"/>
  <c r="AG2719" i="19" s="1"/>
  <c r="AG2720" i="19" s="1"/>
  <c r="AG2721" i="19" s="1"/>
  <c r="AG2722" i="19" s="1"/>
  <c r="AG2723" i="19" s="1"/>
  <c r="AG2724" i="19" s="1"/>
  <c r="AG2725" i="19" s="1"/>
  <c r="AG2726" i="19" s="1"/>
  <c r="AG2727" i="19" s="1"/>
  <c r="AG2728" i="19" s="1"/>
  <c r="AG2729" i="19" s="1"/>
  <c r="AG2730" i="19" s="1"/>
  <c r="AG2731" i="19" s="1"/>
  <c r="AG2732" i="19" s="1"/>
  <c r="AG2733" i="19" s="1"/>
  <c r="AG2734" i="19" s="1"/>
  <c r="AG2735" i="19" s="1"/>
  <c r="AG2736" i="19" s="1"/>
  <c r="AG2737" i="19" s="1"/>
  <c r="AG2738" i="19" s="1"/>
  <c r="AG2739" i="19" s="1"/>
  <c r="AG2740" i="19" s="1"/>
  <c r="AG2741" i="19" s="1"/>
  <c r="AG2742" i="19" s="1"/>
  <c r="AG2743" i="19" s="1"/>
  <c r="AG2744" i="19" s="1"/>
  <c r="AG2745" i="19" s="1"/>
  <c r="AG2746" i="19" s="1"/>
  <c r="AG2747" i="19" s="1"/>
  <c r="AG2748" i="19" s="1"/>
  <c r="AG2749" i="19" s="1"/>
  <c r="AG2750" i="19" s="1"/>
  <c r="AG2751" i="19" s="1"/>
  <c r="AG2752" i="19" s="1"/>
  <c r="AG2753" i="19" s="1"/>
  <c r="AG2754" i="19" s="1"/>
  <c r="AG2755" i="19" s="1"/>
  <c r="AG2756" i="19" s="1"/>
  <c r="AG2757" i="19" s="1"/>
  <c r="AG2758" i="19" s="1"/>
  <c r="AG2759" i="19" s="1"/>
  <c r="AG2760" i="19" s="1"/>
  <c r="AG2761" i="19" s="1"/>
  <c r="AG2762" i="19" s="1"/>
  <c r="AG2763" i="19" s="1"/>
  <c r="AG2764" i="19" s="1"/>
  <c r="AG2765" i="19" s="1"/>
  <c r="AG2766" i="19" s="1"/>
  <c r="AG2767" i="19" s="1"/>
  <c r="AG2768" i="19" s="1"/>
  <c r="AG2769" i="19" s="1"/>
  <c r="AG2770" i="19" s="1"/>
  <c r="AG2771" i="19" s="1"/>
  <c r="AG2772" i="19" s="1"/>
  <c r="AG2773" i="19" s="1"/>
  <c r="AG2774" i="19" s="1"/>
  <c r="AG2775" i="19" s="1"/>
  <c r="AG2776" i="19" s="1"/>
  <c r="AG2777" i="19" s="1"/>
  <c r="AG2778" i="19" s="1"/>
  <c r="AG2779" i="19" s="1"/>
  <c r="AG2780" i="19" s="1"/>
  <c r="AG2781" i="19" s="1"/>
  <c r="AG2782" i="19" s="1"/>
  <c r="AG2783" i="19" s="1"/>
  <c r="AG2784" i="19" s="1"/>
  <c r="AG2785" i="19" s="1"/>
  <c r="AG2786" i="19" s="1"/>
  <c r="AG2787" i="19" s="1"/>
  <c r="AG2788" i="19" s="1"/>
  <c r="AG2789" i="19" s="1"/>
  <c r="AG2790" i="19" s="1"/>
  <c r="AG2791" i="19" s="1"/>
  <c r="AG2792" i="19" s="1"/>
  <c r="AG2793" i="19" s="1"/>
  <c r="AG2794" i="19" s="1"/>
  <c r="AG2795" i="19" s="1"/>
  <c r="AG2796" i="19" s="1"/>
  <c r="AG2797" i="19" s="1"/>
  <c r="AG2798" i="19" s="1"/>
  <c r="AG2799" i="19" s="1"/>
  <c r="AG2800" i="19" s="1"/>
  <c r="AG2801" i="19" s="1"/>
  <c r="AG2802" i="19" s="1"/>
  <c r="AG2803" i="19" s="1"/>
  <c r="AG2804" i="19" s="1"/>
  <c r="AG2805" i="19" s="1"/>
  <c r="AG2806" i="19" s="1"/>
  <c r="AG2807" i="19" s="1"/>
  <c r="AG2808" i="19" s="1"/>
  <c r="AG2809" i="19" s="1"/>
  <c r="AG2810" i="19" s="1"/>
  <c r="AG2811" i="19" s="1"/>
  <c r="AG2812" i="19" s="1"/>
  <c r="AG2813" i="19" s="1"/>
  <c r="AG2814" i="19" s="1"/>
  <c r="AG2815" i="19" s="1"/>
  <c r="AG2816" i="19" s="1"/>
  <c r="AG2817" i="19" s="1"/>
  <c r="AG2818" i="19" s="1"/>
  <c r="AG2819" i="19" s="1"/>
  <c r="AG2820" i="19" s="1"/>
  <c r="AG2821" i="19" s="1"/>
  <c r="AG2822" i="19" s="1"/>
  <c r="AG2823" i="19" s="1"/>
  <c r="AG2824" i="19" s="1"/>
  <c r="AG2825" i="19" s="1"/>
  <c r="AG2826" i="19" s="1"/>
  <c r="AG2827" i="19" s="1"/>
  <c r="AG2828" i="19" s="1"/>
  <c r="AG2829" i="19" s="1"/>
  <c r="AG2830" i="19" s="1"/>
  <c r="AG2831" i="19" s="1"/>
  <c r="AG2832" i="19" s="1"/>
  <c r="AG2833" i="19" s="1"/>
  <c r="AG2834" i="19" s="1"/>
  <c r="AG2835" i="19" s="1"/>
  <c r="AG2836" i="19" s="1"/>
  <c r="AG2837" i="19" s="1"/>
  <c r="AG2838" i="19" s="1"/>
  <c r="AG2839" i="19" s="1"/>
  <c r="AG2840" i="19" s="1"/>
  <c r="AG2841" i="19" s="1"/>
  <c r="AG2842" i="19" s="1"/>
  <c r="AG2843" i="19" s="1"/>
  <c r="AG2844" i="19" s="1"/>
  <c r="AG2845" i="19" s="1"/>
  <c r="AG2846" i="19" s="1"/>
  <c r="AG2847" i="19" s="1"/>
  <c r="AG2848" i="19" s="1"/>
  <c r="AG2849" i="19" s="1"/>
  <c r="AG2850" i="19" s="1"/>
  <c r="AG2851" i="19" s="1"/>
  <c r="AG2852" i="19" s="1"/>
  <c r="AG2853" i="19" s="1"/>
  <c r="AG2854" i="19" s="1"/>
  <c r="AG2855" i="19" s="1"/>
  <c r="AG2856" i="19" s="1"/>
  <c r="AG2857" i="19" s="1"/>
  <c r="AG2858" i="19" s="1"/>
  <c r="AG2859" i="19" s="1"/>
  <c r="AG2860" i="19" s="1"/>
  <c r="AG2861" i="19" s="1"/>
  <c r="AG2862" i="19" s="1"/>
  <c r="AG2863" i="19" s="1"/>
  <c r="AG2864" i="19" s="1"/>
  <c r="AG2865" i="19" s="1"/>
  <c r="AG2866" i="19" s="1"/>
  <c r="AG2867" i="19" s="1"/>
  <c r="AG2868" i="19" s="1"/>
  <c r="AG2869" i="19" s="1"/>
  <c r="AG2870" i="19" s="1"/>
  <c r="AG2871" i="19" s="1"/>
  <c r="AG2872" i="19" s="1"/>
  <c r="AG2873" i="19" s="1"/>
  <c r="AG2874" i="19" s="1"/>
  <c r="AG2875" i="19" s="1"/>
  <c r="AG2876" i="19" s="1"/>
  <c r="AG2877" i="19" s="1"/>
  <c r="AG2878" i="19" s="1"/>
  <c r="AG2879" i="19" s="1"/>
  <c r="AG2880" i="19" s="1"/>
  <c r="AG2881" i="19" s="1"/>
  <c r="AG2882" i="19" s="1"/>
  <c r="AG2883" i="19" s="1"/>
  <c r="AG2884" i="19" s="1"/>
  <c r="AG2885" i="19" s="1"/>
  <c r="AG2886" i="19" s="1"/>
  <c r="AG2887" i="19" s="1"/>
  <c r="AG2888" i="19" s="1"/>
  <c r="AG2889" i="19" s="1"/>
  <c r="AG2890" i="19" s="1"/>
  <c r="AG2891" i="19" s="1"/>
  <c r="AG2892" i="19" s="1"/>
  <c r="AG2893" i="19" s="1"/>
  <c r="AG2894" i="19" s="1"/>
  <c r="AG2895" i="19" s="1"/>
  <c r="AG2896" i="19" s="1"/>
  <c r="AG2897" i="19" s="1"/>
  <c r="AG2898" i="19" s="1"/>
  <c r="AG2899" i="19" s="1"/>
  <c r="AG2900" i="19" s="1"/>
  <c r="AG2901" i="19" s="1"/>
  <c r="AG2902" i="19" s="1"/>
  <c r="AG2903" i="19" s="1"/>
  <c r="AG2904" i="19" s="1"/>
  <c r="AG2905" i="19" s="1"/>
  <c r="AG2906" i="19" s="1"/>
  <c r="AG2907" i="19" s="1"/>
  <c r="AG2908" i="19" s="1"/>
  <c r="AG2909" i="19" s="1"/>
  <c r="AG2910" i="19" s="1"/>
  <c r="AG2911" i="19" s="1"/>
  <c r="AG2912" i="19" s="1"/>
  <c r="AG2913" i="19" s="1"/>
  <c r="AG2914" i="19" s="1"/>
  <c r="AG2915" i="19" s="1"/>
  <c r="AG2916" i="19" s="1"/>
  <c r="AG2917" i="19" s="1"/>
  <c r="AG2918" i="19" s="1"/>
  <c r="AG2919" i="19" s="1"/>
  <c r="AG2920" i="19" s="1"/>
  <c r="AG2921" i="19" s="1"/>
  <c r="AG2922" i="19" s="1"/>
  <c r="AG2923" i="19" s="1"/>
  <c r="AG2924" i="19" s="1"/>
  <c r="AG2925" i="19" s="1"/>
  <c r="AG2926" i="19" s="1"/>
  <c r="AG2927" i="19" s="1"/>
  <c r="AG2928" i="19" s="1"/>
  <c r="AG2929" i="19" s="1"/>
  <c r="AG2930" i="19" s="1"/>
  <c r="AG2931" i="19" s="1"/>
  <c r="AG2932" i="19" s="1"/>
  <c r="AG2933" i="19" s="1"/>
  <c r="AG2934" i="19" s="1"/>
  <c r="AG2935" i="19" s="1"/>
  <c r="AG2936" i="19" s="1"/>
  <c r="AG2937" i="19" s="1"/>
  <c r="AG2938" i="19" s="1"/>
  <c r="AG2939" i="19" s="1"/>
  <c r="AG2940" i="19" s="1"/>
  <c r="AG2941" i="19" s="1"/>
  <c r="AG2942" i="19" s="1"/>
  <c r="AG2943" i="19" s="1"/>
  <c r="AG2944" i="19" s="1"/>
  <c r="AG2945" i="19" s="1"/>
  <c r="AG2946" i="19" s="1"/>
  <c r="AG2947" i="19" s="1"/>
  <c r="AG2948" i="19" s="1"/>
  <c r="AG2949" i="19" s="1"/>
  <c r="AG2950" i="19" s="1"/>
  <c r="AG2951" i="19" s="1"/>
  <c r="AG2952" i="19" s="1"/>
  <c r="AG2953" i="19" s="1"/>
  <c r="AG2954" i="19" s="1"/>
  <c r="AG2955" i="19" s="1"/>
  <c r="AG2956" i="19" s="1"/>
  <c r="AG2957" i="19" s="1"/>
  <c r="AG2958" i="19" s="1"/>
  <c r="AG2959" i="19" s="1"/>
  <c r="AG2960" i="19" s="1"/>
  <c r="AG2961" i="19" s="1"/>
  <c r="AG2962" i="19" s="1"/>
  <c r="AG2963" i="19" s="1"/>
  <c r="AG2964" i="19" s="1"/>
  <c r="AG2965" i="19" s="1"/>
  <c r="AG2966" i="19" s="1"/>
  <c r="AG2967" i="19" s="1"/>
  <c r="AG2968" i="19" s="1"/>
  <c r="AG2969" i="19" s="1"/>
  <c r="AG2970" i="19" s="1"/>
  <c r="AG2971" i="19" s="1"/>
  <c r="AG2972" i="19" s="1"/>
  <c r="AG2973" i="19" s="1"/>
  <c r="AG2974" i="19" s="1"/>
  <c r="AG2975" i="19" s="1"/>
  <c r="AG2976" i="19" s="1"/>
  <c r="AG2977" i="19" s="1"/>
  <c r="AG2978" i="19" s="1"/>
  <c r="AG2979" i="19" s="1"/>
  <c r="AG2980" i="19" s="1"/>
  <c r="AG2981" i="19" s="1"/>
  <c r="AG2982" i="19" s="1"/>
  <c r="AG2983" i="19" s="1"/>
  <c r="AG2984" i="19" s="1"/>
  <c r="AG2985" i="19" s="1"/>
  <c r="AG2986" i="19" s="1"/>
  <c r="AG2987" i="19" s="1"/>
  <c r="AG2988" i="19" s="1"/>
  <c r="AG2989" i="19" s="1"/>
  <c r="AG2990" i="19" s="1"/>
  <c r="AG2991" i="19" s="1"/>
  <c r="AG2992" i="19" s="1"/>
  <c r="AG2993" i="19" s="1"/>
  <c r="AG2994" i="19" s="1"/>
  <c r="AG2995" i="19" s="1"/>
  <c r="AG2996" i="19" s="1"/>
  <c r="AG2997" i="19" s="1"/>
  <c r="AG2998" i="19" s="1"/>
  <c r="AG2999" i="19" s="1"/>
  <c r="AG3000" i="19" s="1"/>
  <c r="AG3001" i="19" s="1"/>
  <c r="AG3002" i="19" s="1"/>
  <c r="AG3003" i="19" s="1"/>
  <c r="AG3004" i="19" s="1"/>
  <c r="AG3005" i="19" s="1"/>
  <c r="AG3006" i="19" s="1"/>
  <c r="AG3007" i="19" s="1"/>
  <c r="AG3008" i="19" s="1"/>
  <c r="AG3009" i="19" s="1"/>
  <c r="AG3010" i="19" s="1"/>
  <c r="AG3011" i="19" s="1"/>
  <c r="AG3012" i="19" s="1"/>
  <c r="AG3013" i="19" s="1"/>
  <c r="AG3014" i="19" s="1"/>
  <c r="AG3015" i="19" s="1"/>
  <c r="AG3016" i="19" s="1"/>
  <c r="AG3017" i="19" s="1"/>
  <c r="AG3018" i="19" s="1"/>
  <c r="AG3019" i="19" s="1"/>
  <c r="AG3020" i="19" s="1"/>
  <c r="AG3021" i="19" s="1"/>
  <c r="AG3022" i="19" s="1"/>
  <c r="AG3023" i="19" s="1"/>
  <c r="AG3024" i="19" s="1"/>
  <c r="AG3025" i="19" s="1"/>
  <c r="AG3026" i="19" s="1"/>
  <c r="AG3027" i="19" s="1"/>
  <c r="AG3028" i="19" s="1"/>
  <c r="AG3029" i="19" s="1"/>
  <c r="AG3030" i="19" s="1"/>
  <c r="AG3031" i="19" s="1"/>
  <c r="AG3032" i="19" s="1"/>
  <c r="AG3033" i="19" s="1"/>
  <c r="AG3034" i="19" s="1"/>
  <c r="AG3035" i="19" s="1"/>
  <c r="AG3036" i="19" s="1"/>
  <c r="AG3037" i="19" s="1"/>
  <c r="AG3038" i="19" s="1"/>
  <c r="AG3039" i="19" s="1"/>
  <c r="AG3040" i="19" s="1"/>
  <c r="AG3041" i="19" s="1"/>
  <c r="AG3042" i="19" s="1"/>
  <c r="AG3043" i="19" s="1"/>
  <c r="AG3044" i="19" s="1"/>
  <c r="AG3045" i="19" s="1"/>
  <c r="AG3046" i="19" s="1"/>
  <c r="AG3047" i="19" s="1"/>
  <c r="AG3048" i="19" s="1"/>
  <c r="AG3049" i="19" s="1"/>
  <c r="AG3050" i="19" s="1"/>
  <c r="AG3051" i="19" s="1"/>
  <c r="AG3052" i="19" s="1"/>
  <c r="AG3053" i="19" s="1"/>
  <c r="AG3054" i="19" s="1"/>
  <c r="AG3055" i="19" s="1"/>
  <c r="AG3056" i="19" s="1"/>
  <c r="AG3057" i="19" s="1"/>
  <c r="AG3058" i="19" s="1"/>
  <c r="AG3059" i="19" s="1"/>
  <c r="AG3060" i="19" s="1"/>
  <c r="AG3061" i="19" s="1"/>
  <c r="AG3062" i="19" s="1"/>
  <c r="AG3063" i="19" s="1"/>
  <c r="AG3064" i="19" s="1"/>
  <c r="AG3065" i="19" s="1"/>
  <c r="AG3066" i="19" s="1"/>
  <c r="AG3067" i="19" s="1"/>
  <c r="AG3068" i="19" s="1"/>
  <c r="AG3069" i="19" s="1"/>
  <c r="AG3070" i="19" s="1"/>
  <c r="AG3071" i="19" s="1"/>
  <c r="AG3072" i="19" s="1"/>
  <c r="AG3073" i="19" s="1"/>
  <c r="AG3074" i="19" s="1"/>
  <c r="AG3075" i="19" s="1"/>
  <c r="AG3076" i="19" s="1"/>
  <c r="AG3077" i="19" s="1"/>
  <c r="AG3078" i="19" s="1"/>
  <c r="AG3079" i="19" s="1"/>
  <c r="AG3080" i="19" s="1"/>
  <c r="AG3081" i="19" s="1"/>
  <c r="AG3082" i="19" s="1"/>
  <c r="AG3083" i="19" s="1"/>
  <c r="AG3084" i="19" s="1"/>
  <c r="AG3085" i="19" s="1"/>
  <c r="AG3086" i="19" s="1"/>
  <c r="AG3087" i="19" s="1"/>
  <c r="AG3088" i="19" s="1"/>
  <c r="AG3089" i="19" s="1"/>
  <c r="AG3090" i="19" s="1"/>
  <c r="AG3091" i="19" s="1"/>
  <c r="AG3092" i="19" s="1"/>
  <c r="AG3093" i="19" s="1"/>
  <c r="AG3094" i="19" s="1"/>
  <c r="AG3095" i="19" s="1"/>
  <c r="AG3096" i="19" s="1"/>
  <c r="AG3097" i="19" s="1"/>
  <c r="AG3098" i="19" s="1"/>
  <c r="AG3099" i="19" s="1"/>
  <c r="AG3100" i="19" s="1"/>
  <c r="AG3101" i="19" s="1"/>
  <c r="AG3102" i="19" s="1"/>
  <c r="AG3103" i="19" s="1"/>
  <c r="AG3104" i="19" s="1"/>
  <c r="AG3105" i="19" s="1"/>
  <c r="AG3106" i="19" s="1"/>
  <c r="AG3107" i="19" s="1"/>
  <c r="AG3108" i="19" s="1"/>
  <c r="AG3109" i="19" s="1"/>
  <c r="AG3110" i="19" s="1"/>
  <c r="AG3111" i="19" s="1"/>
  <c r="AG3112" i="19" s="1"/>
  <c r="AG3113" i="19" s="1"/>
  <c r="AG3114" i="19" s="1"/>
  <c r="AG3115" i="19" s="1"/>
  <c r="AG3116" i="19" s="1"/>
  <c r="AG3117" i="19" s="1"/>
  <c r="AG3118" i="19" s="1"/>
  <c r="AG3119" i="19" s="1"/>
  <c r="AG3120" i="19" s="1"/>
  <c r="AG3121" i="19" s="1"/>
  <c r="AG3122" i="19" s="1"/>
  <c r="AG3123" i="19" s="1"/>
  <c r="AG3124" i="19" s="1"/>
  <c r="AG3125" i="19" s="1"/>
  <c r="AG3126" i="19" s="1"/>
  <c r="AG3127" i="19" s="1"/>
  <c r="AG3128" i="19" s="1"/>
  <c r="AG3129" i="19" s="1"/>
  <c r="AG3130" i="19" s="1"/>
  <c r="AG3131" i="19" s="1"/>
  <c r="AG3132" i="19" s="1"/>
  <c r="AG3133" i="19" s="1"/>
  <c r="AG3134" i="19" s="1"/>
  <c r="AG3135" i="19" s="1"/>
  <c r="AG3136" i="19" s="1"/>
  <c r="AG3137" i="19" s="1"/>
  <c r="AG3138" i="19" s="1"/>
  <c r="AG3139" i="19" s="1"/>
  <c r="AG3140" i="19" s="1"/>
  <c r="AG3141" i="19" s="1"/>
  <c r="AG3142" i="19" s="1"/>
  <c r="AG3143" i="19" s="1"/>
  <c r="AG3144" i="19" s="1"/>
  <c r="AG3145" i="19" s="1"/>
  <c r="AG3146" i="19" s="1"/>
  <c r="AG3147" i="19" s="1"/>
  <c r="AG3148" i="19" s="1"/>
  <c r="AG3149" i="19" s="1"/>
  <c r="AG3150" i="19" s="1"/>
  <c r="AG3151" i="19" s="1"/>
  <c r="AG3152" i="19" s="1"/>
  <c r="AG3153" i="19" s="1"/>
  <c r="AG3154" i="19" s="1"/>
  <c r="AG3155" i="19" s="1"/>
  <c r="AG3156" i="19" s="1"/>
  <c r="AG3157" i="19" s="1"/>
  <c r="AG3158" i="19" s="1"/>
  <c r="AG3159" i="19" s="1"/>
  <c r="AG3160" i="19" s="1"/>
  <c r="AG3161" i="19" s="1"/>
  <c r="AG3162" i="19" s="1"/>
  <c r="AG3163" i="19" s="1"/>
  <c r="AG3164" i="19" s="1"/>
  <c r="AG3165" i="19" s="1"/>
  <c r="AG3166" i="19" s="1"/>
  <c r="AG3167" i="19" s="1"/>
  <c r="AG3168" i="19" s="1"/>
  <c r="AG3169" i="19" s="1"/>
  <c r="AG3170" i="19" s="1"/>
  <c r="AG3171" i="19" s="1"/>
  <c r="AG3172" i="19" s="1"/>
  <c r="AG3173" i="19" s="1"/>
  <c r="AG3174" i="19" s="1"/>
  <c r="AG3175" i="19" s="1"/>
  <c r="AG3176" i="19" s="1"/>
  <c r="AG3177" i="19" s="1"/>
  <c r="AG3178" i="19" s="1"/>
  <c r="AG3179" i="19" s="1"/>
  <c r="AG3180" i="19" s="1"/>
  <c r="AG3181" i="19" s="1"/>
  <c r="AG3182" i="19" s="1"/>
  <c r="AG3183" i="19" s="1"/>
  <c r="AG3184" i="19" s="1"/>
  <c r="AG3185" i="19" s="1"/>
  <c r="AG3186" i="19" s="1"/>
  <c r="AG3187" i="19" s="1"/>
  <c r="AG3188" i="19" s="1"/>
  <c r="AG3189" i="19" s="1"/>
  <c r="AG3190" i="19" s="1"/>
  <c r="AG3191" i="19" s="1"/>
  <c r="AG3192" i="19" s="1"/>
  <c r="AG3193" i="19" s="1"/>
  <c r="AG3194" i="19" s="1"/>
  <c r="AG3195" i="19" s="1"/>
  <c r="AG3196" i="19" s="1"/>
  <c r="AG3197" i="19" s="1"/>
  <c r="AG3198" i="19" s="1"/>
  <c r="AG3199" i="19" s="1"/>
  <c r="AG3200" i="19" s="1"/>
  <c r="AG3201" i="19" s="1"/>
  <c r="AG3202" i="19" s="1"/>
  <c r="AG3203" i="19" s="1"/>
  <c r="AG3204" i="19" s="1"/>
  <c r="AG3205" i="19" s="1"/>
  <c r="AG3206" i="19" s="1"/>
  <c r="AG3207" i="19" s="1"/>
  <c r="AG3208" i="19" s="1"/>
  <c r="AG3209" i="19" s="1"/>
  <c r="AG3210" i="19" s="1"/>
  <c r="AG3211" i="19" s="1"/>
  <c r="AG3212" i="19" s="1"/>
  <c r="AG3213" i="19" s="1"/>
  <c r="AG3214" i="19" s="1"/>
  <c r="AG3215" i="19" s="1"/>
  <c r="AG3216" i="19" s="1"/>
  <c r="AG3217" i="19" s="1"/>
  <c r="AG3218" i="19" s="1"/>
  <c r="AG3219" i="19" s="1"/>
  <c r="AG3220" i="19" s="1"/>
  <c r="AG3221" i="19" s="1"/>
  <c r="AG3222" i="19" s="1"/>
  <c r="AG3223" i="19" s="1"/>
  <c r="AG3224" i="19" s="1"/>
  <c r="AG3225" i="19" s="1"/>
  <c r="AG3226" i="19" s="1"/>
  <c r="AG3227" i="19" s="1"/>
  <c r="AG3228" i="19" s="1"/>
  <c r="AG3229" i="19" s="1"/>
  <c r="AG3230" i="19" s="1"/>
  <c r="AG3231" i="19" s="1"/>
  <c r="AG3232" i="19" s="1"/>
  <c r="AG3233" i="19" s="1"/>
  <c r="AG3234" i="19" s="1"/>
  <c r="AG3235" i="19" s="1"/>
  <c r="AG3236" i="19" s="1"/>
  <c r="AG3237" i="19" s="1"/>
  <c r="AG3238" i="19" s="1"/>
  <c r="AG3239" i="19" s="1"/>
  <c r="AG3240" i="19" s="1"/>
  <c r="AG3241" i="19" s="1"/>
  <c r="AG3242" i="19" s="1"/>
  <c r="AG3243" i="19" s="1"/>
  <c r="AG3244" i="19" s="1"/>
  <c r="AG3245" i="19" s="1"/>
  <c r="AG3246" i="19" s="1"/>
  <c r="AG3247" i="19" s="1"/>
  <c r="AG3248" i="19" s="1"/>
  <c r="AG3249" i="19" s="1"/>
  <c r="AG3250" i="19" s="1"/>
  <c r="AG3251" i="19" s="1"/>
  <c r="AG3252" i="19" s="1"/>
  <c r="AG3253" i="19" s="1"/>
  <c r="AG3254" i="19" s="1"/>
  <c r="AG3255" i="19" s="1"/>
  <c r="AG3256" i="19" s="1"/>
  <c r="AG3257" i="19" s="1"/>
  <c r="AG3258" i="19" s="1"/>
  <c r="AG3259" i="19" s="1"/>
  <c r="AG3260" i="19" s="1"/>
  <c r="AG3261" i="19" s="1"/>
  <c r="AG3262" i="19" s="1"/>
  <c r="AG3263" i="19" s="1"/>
  <c r="AG3264" i="19" s="1"/>
  <c r="AG3265" i="19" s="1"/>
  <c r="AG3266" i="19" s="1"/>
  <c r="AG3267" i="19" s="1"/>
  <c r="AG3268" i="19" s="1"/>
  <c r="AG3269" i="19" s="1"/>
  <c r="AG3270" i="19" s="1"/>
  <c r="AG3271" i="19" s="1"/>
  <c r="AG3272" i="19" s="1"/>
  <c r="AG3273" i="19" s="1"/>
  <c r="AG3274" i="19" s="1"/>
  <c r="AG3275" i="19" s="1"/>
  <c r="AG3276" i="19" s="1"/>
  <c r="AG3277" i="19" s="1"/>
  <c r="AG3278" i="19" s="1"/>
  <c r="AG3279" i="19" s="1"/>
  <c r="AG3280" i="19" s="1"/>
  <c r="AG3281" i="19" s="1"/>
  <c r="AG3282" i="19" s="1"/>
  <c r="AG3283" i="19" s="1"/>
  <c r="AG3284" i="19" s="1"/>
  <c r="AG3285" i="19" s="1"/>
  <c r="AG3286" i="19" s="1"/>
  <c r="AG3287" i="19" s="1"/>
  <c r="AG3288" i="19" s="1"/>
  <c r="AG3289" i="19" s="1"/>
  <c r="AG3290" i="19" s="1"/>
  <c r="AG3291" i="19" s="1"/>
  <c r="AG3292" i="19" s="1"/>
  <c r="AG3293" i="19" s="1"/>
  <c r="AG3294" i="19" s="1"/>
  <c r="AG3295" i="19" s="1"/>
  <c r="AG3296" i="19" s="1"/>
  <c r="AG3297" i="19" s="1"/>
  <c r="AG3298" i="19" s="1"/>
  <c r="AG3299" i="19" s="1"/>
  <c r="AG3300" i="19" s="1"/>
  <c r="AG3301" i="19" s="1"/>
  <c r="AG3302" i="19" s="1"/>
  <c r="AG3303" i="19" s="1"/>
  <c r="AG3304" i="19" s="1"/>
  <c r="AG3305" i="19" s="1"/>
  <c r="AG3306" i="19" s="1"/>
  <c r="AG3307" i="19" s="1"/>
  <c r="AG3308" i="19" s="1"/>
  <c r="AG3309" i="19" s="1"/>
  <c r="AG3310" i="19" s="1"/>
  <c r="AG3311" i="19" s="1"/>
  <c r="AG3312" i="19" s="1"/>
  <c r="AG3313" i="19" s="1"/>
  <c r="AG3314" i="19" s="1"/>
  <c r="AG3315" i="19" s="1"/>
  <c r="AG3316" i="19" s="1"/>
  <c r="AG3317" i="19" s="1"/>
  <c r="AG3318" i="19" s="1"/>
  <c r="AG3319" i="19" s="1"/>
  <c r="AG3320" i="19" s="1"/>
  <c r="AG3321" i="19" s="1"/>
  <c r="AG3322" i="19" s="1"/>
  <c r="AG3323" i="19" s="1"/>
  <c r="AG3324" i="19" s="1"/>
  <c r="AG3325" i="19" s="1"/>
  <c r="AG3326" i="19" s="1"/>
  <c r="AG3327" i="19" s="1"/>
  <c r="AG3328" i="19" s="1"/>
  <c r="AG3329" i="19" s="1"/>
  <c r="AG3330" i="19" s="1"/>
  <c r="AG3331" i="19" s="1"/>
  <c r="AG3332" i="19" s="1"/>
  <c r="AG3333" i="19" s="1"/>
  <c r="AG3334" i="19" s="1"/>
  <c r="AG3335" i="19" s="1"/>
  <c r="AG3336" i="19" s="1"/>
  <c r="AG3337" i="19" s="1"/>
  <c r="AG3338" i="19" s="1"/>
  <c r="AG3339" i="19" s="1"/>
  <c r="AG3340" i="19" s="1"/>
  <c r="AG3341" i="19" s="1"/>
  <c r="AG3342" i="19" s="1"/>
  <c r="AG3343" i="19" s="1"/>
  <c r="AG3344" i="19" s="1"/>
  <c r="AG3345" i="19" s="1"/>
  <c r="AG3346" i="19" s="1"/>
  <c r="AG3347" i="19" s="1"/>
  <c r="AG3348" i="19" s="1"/>
  <c r="AG3349" i="19" s="1"/>
  <c r="AG3350" i="19" s="1"/>
  <c r="AG3351" i="19" s="1"/>
  <c r="AG3352" i="19" s="1"/>
  <c r="AG3353" i="19" s="1"/>
  <c r="AG3354" i="19" s="1"/>
  <c r="AG3355" i="19" s="1"/>
  <c r="AG3356" i="19" s="1"/>
  <c r="AG3357" i="19" s="1"/>
  <c r="AG3358" i="19" s="1"/>
  <c r="AG3359" i="19" s="1"/>
  <c r="AG3360" i="19" s="1"/>
  <c r="AG3361" i="19" s="1"/>
  <c r="AG3362" i="19" s="1"/>
  <c r="AG3363" i="19" s="1"/>
  <c r="AG3364" i="19" s="1"/>
  <c r="AG3365" i="19" s="1"/>
  <c r="AG3366" i="19" s="1"/>
  <c r="AG3367" i="19" s="1"/>
  <c r="AG3368" i="19" s="1"/>
  <c r="AG3369" i="19" s="1"/>
  <c r="AG3370" i="19" s="1"/>
  <c r="AG3371" i="19" s="1"/>
  <c r="AG3372" i="19" s="1"/>
  <c r="AG3373" i="19" s="1"/>
  <c r="AG3374" i="19" s="1"/>
  <c r="AG3375" i="19" s="1"/>
  <c r="AG3376" i="19" s="1"/>
  <c r="AG3377" i="19" s="1"/>
  <c r="AG3378" i="19" s="1"/>
  <c r="AG3379" i="19" s="1"/>
  <c r="AG3380" i="19" s="1"/>
  <c r="AG3381" i="19" s="1"/>
  <c r="AG3382" i="19" s="1"/>
  <c r="AG3383" i="19" s="1"/>
  <c r="AG3384" i="19" s="1"/>
  <c r="AG3385" i="19" s="1"/>
  <c r="AG3386" i="19" s="1"/>
  <c r="AG3387" i="19" s="1"/>
  <c r="AG3388" i="19" s="1"/>
  <c r="AG3389" i="19" s="1"/>
  <c r="AG3390" i="19" s="1"/>
  <c r="AG3391" i="19" s="1"/>
  <c r="AG3392" i="19" s="1"/>
  <c r="AG3393" i="19" s="1"/>
  <c r="AG3394" i="19" s="1"/>
  <c r="AG3395" i="19" s="1"/>
  <c r="AG3396" i="19" s="1"/>
  <c r="AG3397" i="19" s="1"/>
  <c r="AG3398" i="19" s="1"/>
  <c r="AG3399" i="19" s="1"/>
  <c r="AG3400" i="19" s="1"/>
  <c r="AG3401" i="19" s="1"/>
  <c r="AG3402" i="19" s="1"/>
  <c r="AG3403" i="19" s="1"/>
  <c r="AG3404" i="19" s="1"/>
  <c r="AG3405" i="19" s="1"/>
  <c r="AG3406" i="19" s="1"/>
  <c r="AG3407" i="19" s="1"/>
  <c r="AG3408" i="19" s="1"/>
  <c r="AG3409" i="19" s="1"/>
  <c r="AG3410" i="19" s="1"/>
  <c r="AG3411" i="19" s="1"/>
  <c r="AG3412" i="19" s="1"/>
  <c r="AG3413" i="19" s="1"/>
  <c r="AG3414" i="19" s="1"/>
  <c r="AG3415" i="19" s="1"/>
  <c r="AG3416" i="19" s="1"/>
  <c r="AG3417" i="19" s="1"/>
  <c r="AG3418" i="19" s="1"/>
  <c r="AG3419" i="19" s="1"/>
  <c r="AG3420" i="19" s="1"/>
  <c r="AG3421" i="19" s="1"/>
  <c r="AG3422" i="19" s="1"/>
  <c r="AG3423" i="19" s="1"/>
  <c r="AG3424" i="19" s="1"/>
  <c r="AG3425" i="19" s="1"/>
  <c r="AG3426" i="19" s="1"/>
  <c r="AG3427" i="19" s="1"/>
  <c r="AG3428" i="19" s="1"/>
  <c r="AG3429" i="19" s="1"/>
  <c r="AG3430" i="19" s="1"/>
  <c r="AG3431" i="19" s="1"/>
  <c r="AG3432" i="19" s="1"/>
  <c r="AG3433" i="19" s="1"/>
  <c r="AG3434" i="19" s="1"/>
  <c r="AG3435" i="19" s="1"/>
  <c r="AG3436" i="19" s="1"/>
  <c r="AG3437" i="19" s="1"/>
  <c r="AG3438" i="19" s="1"/>
  <c r="AG3439" i="19" s="1"/>
  <c r="AG3440" i="19" s="1"/>
  <c r="AG3441" i="19" s="1"/>
  <c r="AG3442" i="19" s="1"/>
  <c r="AG3443" i="19" s="1"/>
  <c r="AG3444" i="19" s="1"/>
  <c r="AG3445" i="19" s="1"/>
  <c r="AG3446" i="19" s="1"/>
  <c r="AG3447" i="19" s="1"/>
  <c r="AG3448" i="19" s="1"/>
  <c r="AG3449" i="19" s="1"/>
  <c r="AG3450" i="19" s="1"/>
  <c r="AG3451" i="19" s="1"/>
  <c r="AG3452" i="19" s="1"/>
  <c r="AG3453" i="19" s="1"/>
  <c r="AG3454" i="19" s="1"/>
  <c r="AG3455" i="19" s="1"/>
  <c r="AG3456" i="19" s="1"/>
  <c r="AG3457" i="19" s="1"/>
  <c r="AG3458" i="19" s="1"/>
  <c r="AG3459" i="19" s="1"/>
  <c r="AG3460" i="19" s="1"/>
  <c r="AG3461" i="19" s="1"/>
  <c r="AG3462" i="19" s="1"/>
  <c r="AG3463" i="19" s="1"/>
  <c r="AG3464" i="19" s="1"/>
  <c r="AG3465" i="19" s="1"/>
  <c r="AG3466" i="19" s="1"/>
  <c r="AG3467" i="19" s="1"/>
  <c r="AG3468" i="19" s="1"/>
  <c r="AG3469" i="19" s="1"/>
  <c r="AG3470" i="19" s="1"/>
  <c r="AG3471" i="19" s="1"/>
  <c r="AG3472" i="19" s="1"/>
  <c r="AG3473" i="19" s="1"/>
  <c r="AG3474" i="19" s="1"/>
  <c r="AG3475" i="19" s="1"/>
  <c r="AG3476" i="19" s="1"/>
  <c r="AG3477" i="19" s="1"/>
  <c r="AG3478" i="19" s="1"/>
  <c r="AG3479" i="19" s="1"/>
  <c r="AG3480" i="19" s="1"/>
  <c r="AG3481" i="19" s="1"/>
  <c r="AG3482" i="19" s="1"/>
  <c r="AG3483" i="19" s="1"/>
  <c r="AG3484" i="19" s="1"/>
  <c r="AG3485" i="19" s="1"/>
  <c r="AG3486" i="19" s="1"/>
  <c r="AG3487" i="19" s="1"/>
  <c r="AG3488" i="19" s="1"/>
  <c r="AG3489" i="19" s="1"/>
  <c r="AG3490" i="19" s="1"/>
  <c r="AG3491" i="19" s="1"/>
  <c r="AG3492" i="19" s="1"/>
  <c r="AG3493" i="19" s="1"/>
  <c r="AG3494" i="19" s="1"/>
  <c r="AG3495" i="19" s="1"/>
  <c r="AG3496" i="19" s="1"/>
  <c r="AG3497" i="19" s="1"/>
  <c r="AG3498" i="19" s="1"/>
  <c r="AG3499" i="19" s="1"/>
  <c r="AG3500" i="19" s="1"/>
  <c r="AG3501" i="19" s="1"/>
  <c r="AG3502" i="19" s="1"/>
  <c r="AG3503" i="19" s="1"/>
  <c r="AG3504" i="19" s="1"/>
  <c r="AG3505" i="19" s="1"/>
  <c r="AG3506" i="19" s="1"/>
  <c r="AG3507" i="19" s="1"/>
  <c r="AG3508" i="19" s="1"/>
  <c r="AG3509" i="19" s="1"/>
  <c r="AG3510" i="19" s="1"/>
  <c r="AG3511" i="19" s="1"/>
  <c r="AG3512" i="19" s="1"/>
  <c r="AG3513" i="19" s="1"/>
  <c r="AG3514" i="19" s="1"/>
  <c r="AG3515" i="19" s="1"/>
  <c r="AG3516" i="19" s="1"/>
  <c r="AG3517" i="19" s="1"/>
  <c r="AG3518" i="19" s="1"/>
  <c r="AG3519" i="19" s="1"/>
  <c r="AG3520" i="19" s="1"/>
  <c r="AG3521" i="19" s="1"/>
  <c r="AG3522" i="19" s="1"/>
  <c r="AG3523" i="19" s="1"/>
  <c r="AG3524" i="19" s="1"/>
  <c r="AG3525" i="19" s="1"/>
  <c r="AG3526" i="19" s="1"/>
  <c r="AG3527" i="19" s="1"/>
  <c r="AG3528" i="19" s="1"/>
  <c r="AG3529" i="19" s="1"/>
  <c r="AG3530" i="19" s="1"/>
  <c r="AG3531" i="19" s="1"/>
  <c r="AG3532" i="19" s="1"/>
  <c r="AG3533" i="19" s="1"/>
  <c r="AG3534" i="19" s="1"/>
  <c r="AG3535" i="19" s="1"/>
  <c r="AG3536" i="19" s="1"/>
  <c r="AG3537" i="19" s="1"/>
  <c r="AG3538" i="19" s="1"/>
  <c r="AG3539" i="19" s="1"/>
  <c r="AG3540" i="19" s="1"/>
  <c r="AG3541" i="19" s="1"/>
  <c r="AG3542" i="19" s="1"/>
  <c r="AG3543" i="19" s="1"/>
  <c r="AG3544" i="19" s="1"/>
  <c r="AG3545" i="19" s="1"/>
  <c r="AG3546" i="19" s="1"/>
  <c r="AG3547" i="19" s="1"/>
  <c r="AG3548" i="19" s="1"/>
  <c r="AG3549" i="19" s="1"/>
  <c r="AG3550" i="19" s="1"/>
  <c r="AG3551" i="19" s="1"/>
  <c r="AG3552" i="19" s="1"/>
  <c r="AG3553" i="19" s="1"/>
  <c r="AG3554" i="19" s="1"/>
  <c r="AG3555" i="19" s="1"/>
  <c r="AG3556" i="19" s="1"/>
  <c r="AG3557" i="19" s="1"/>
  <c r="AG3558" i="19" s="1"/>
  <c r="AG3559" i="19" s="1"/>
  <c r="AG3560" i="19" s="1"/>
  <c r="AG3561" i="19" s="1"/>
  <c r="AG3562" i="19" s="1"/>
  <c r="AG3563" i="19" s="1"/>
  <c r="AG3564" i="19" s="1"/>
  <c r="AG3565" i="19" s="1"/>
  <c r="AG3566" i="19" s="1"/>
  <c r="AG3567" i="19" s="1"/>
  <c r="AG3568" i="19" s="1"/>
  <c r="AG3569" i="19" s="1"/>
  <c r="AG3570" i="19" s="1"/>
  <c r="AG3571" i="19" s="1"/>
  <c r="AG3572" i="19" s="1"/>
  <c r="AG3573" i="19" s="1"/>
  <c r="AG3574" i="19" s="1"/>
  <c r="AG3575" i="19" s="1"/>
  <c r="AG3576" i="19" s="1"/>
  <c r="AG3577" i="19" s="1"/>
  <c r="AG3578" i="19" s="1"/>
  <c r="AG3579" i="19" s="1"/>
  <c r="AG3580" i="19" s="1"/>
  <c r="AG3581" i="19" s="1"/>
  <c r="AG3582" i="19" s="1"/>
  <c r="AG3583" i="19" s="1"/>
  <c r="AG3584" i="19" s="1"/>
  <c r="AG3585" i="19" s="1"/>
  <c r="AG3586" i="19" s="1"/>
  <c r="AG3587" i="19" s="1"/>
  <c r="AG3588" i="19" s="1"/>
  <c r="AG3589" i="19" s="1"/>
  <c r="AG3590" i="19" s="1"/>
  <c r="AG3591" i="19" s="1"/>
  <c r="AG3592" i="19" s="1"/>
  <c r="AG3593" i="19" s="1"/>
  <c r="AG3594" i="19" s="1"/>
  <c r="AG3595" i="19" s="1"/>
  <c r="AG3596" i="19" s="1"/>
  <c r="AG3597" i="19" s="1"/>
  <c r="AG3598" i="19" s="1"/>
  <c r="AG3599" i="19" s="1"/>
  <c r="AG3600" i="19" s="1"/>
  <c r="AG3601" i="19" s="1"/>
  <c r="AG3602" i="19" s="1"/>
  <c r="AG3603" i="19" s="1"/>
  <c r="AG3604" i="19" s="1"/>
  <c r="AG3605" i="19" s="1"/>
  <c r="AG3606" i="19" s="1"/>
  <c r="AG3607" i="19" s="1"/>
  <c r="AG3608" i="19" s="1"/>
  <c r="AG3609" i="19" s="1"/>
  <c r="AG3610" i="19" s="1"/>
  <c r="AG3611" i="19" s="1"/>
  <c r="AG3612" i="19" s="1"/>
  <c r="AG3613" i="19" s="1"/>
  <c r="AG3614" i="19" s="1"/>
  <c r="AG3615" i="19" s="1"/>
  <c r="AG3616" i="19" s="1"/>
  <c r="AG3617" i="19" s="1"/>
  <c r="AG3618" i="19" s="1"/>
  <c r="AG3619" i="19" s="1"/>
  <c r="AG3620" i="19" s="1"/>
  <c r="AG3621" i="19" s="1"/>
  <c r="AG3622" i="19" s="1"/>
  <c r="AG3623" i="19" s="1"/>
  <c r="AG3624" i="19" s="1"/>
  <c r="AG3625" i="19" s="1"/>
  <c r="AG3626" i="19" s="1"/>
  <c r="AG3627" i="19" s="1"/>
  <c r="AG3628" i="19" s="1"/>
  <c r="AG3629" i="19" s="1"/>
  <c r="AG3630" i="19" s="1"/>
  <c r="AG3631" i="19" s="1"/>
  <c r="AG3632" i="19" s="1"/>
  <c r="AG3633" i="19" s="1"/>
  <c r="AG3634" i="19" s="1"/>
  <c r="AG3635" i="19" s="1"/>
  <c r="AG3636" i="19" s="1"/>
  <c r="AG3637" i="19" s="1"/>
  <c r="AG3638" i="19" s="1"/>
  <c r="AG3639" i="19" s="1"/>
  <c r="AG3640" i="19" s="1"/>
  <c r="AG3641" i="19" s="1"/>
  <c r="AG3642" i="19" s="1"/>
  <c r="AG3643" i="19" s="1"/>
  <c r="AG3644" i="19" s="1"/>
  <c r="AG3645" i="19" s="1"/>
  <c r="AG3646" i="19" s="1"/>
  <c r="AG3647" i="19" s="1"/>
  <c r="AG3648" i="19" s="1"/>
  <c r="AG3649" i="19" s="1"/>
  <c r="AG3650" i="19" s="1"/>
  <c r="AG3651" i="19" s="1"/>
  <c r="AG3652" i="19" s="1"/>
  <c r="AG3653" i="19" s="1"/>
  <c r="AG3654" i="19" s="1"/>
  <c r="AG3655" i="19" s="1"/>
  <c r="AG3656" i="19" s="1"/>
  <c r="AG3657" i="19" s="1"/>
  <c r="AG3658" i="19" s="1"/>
  <c r="AG3659" i="19" s="1"/>
  <c r="AG3660" i="19" s="1"/>
  <c r="AG3661" i="19" s="1"/>
  <c r="AG3662" i="19" s="1"/>
  <c r="AG3663" i="19" s="1"/>
  <c r="AG3664" i="19" s="1"/>
  <c r="AG3665" i="19" s="1"/>
  <c r="AG3666" i="19" s="1"/>
  <c r="AG3667" i="19" s="1"/>
  <c r="AG3668" i="19" s="1"/>
  <c r="AG3669" i="19" s="1"/>
  <c r="AG3670" i="19" s="1"/>
  <c r="AG3671" i="19" s="1"/>
  <c r="AG3672" i="19" s="1"/>
  <c r="AG3673" i="19" s="1"/>
  <c r="AG3674" i="19" s="1"/>
  <c r="AG3675" i="19" s="1"/>
  <c r="AG3676" i="19" s="1"/>
  <c r="AG3677" i="19" s="1"/>
  <c r="AG3678" i="19" s="1"/>
  <c r="AG3679" i="19" s="1"/>
  <c r="AG3680" i="19" s="1"/>
  <c r="AG3681" i="19" s="1"/>
  <c r="AG3682" i="19" s="1"/>
  <c r="AG3683" i="19" s="1"/>
  <c r="AG3684" i="19" s="1"/>
  <c r="AG3685" i="19" s="1"/>
  <c r="AG3686" i="19" s="1"/>
  <c r="AG3687" i="19" s="1"/>
  <c r="AG3688" i="19" s="1"/>
  <c r="AG3689" i="19" s="1"/>
  <c r="AG3690" i="19" s="1"/>
  <c r="AG3691" i="19" s="1"/>
  <c r="AG3692" i="19" s="1"/>
  <c r="AG3693" i="19" s="1"/>
  <c r="AG3694" i="19" s="1"/>
  <c r="AG3695" i="19" s="1"/>
  <c r="AG3696" i="19" s="1"/>
  <c r="AG3697" i="19" s="1"/>
  <c r="AG3698" i="19" s="1"/>
  <c r="AG3699" i="19" s="1"/>
  <c r="AG3700" i="19" s="1"/>
  <c r="AG3701" i="19" s="1"/>
  <c r="AG3702" i="19" s="1"/>
  <c r="AG3703" i="19" s="1"/>
  <c r="AG3704" i="19" s="1"/>
  <c r="AG3705" i="19" s="1"/>
  <c r="AG3706" i="19" s="1"/>
  <c r="AG3707" i="19" s="1"/>
  <c r="AG3708" i="19" s="1"/>
  <c r="AG3709" i="19" s="1"/>
  <c r="AG3710" i="19" s="1"/>
  <c r="AG3711" i="19" s="1"/>
  <c r="AG3712" i="19" s="1"/>
  <c r="AG3713" i="19" s="1"/>
  <c r="AG3714" i="19" s="1"/>
  <c r="AG3715" i="19" s="1"/>
  <c r="AG3716" i="19" s="1"/>
  <c r="AG3717" i="19" s="1"/>
  <c r="AG3718" i="19" s="1"/>
  <c r="AG3719" i="19" s="1"/>
  <c r="AG3720" i="19" s="1"/>
  <c r="AG3721" i="19" s="1"/>
  <c r="AG3722" i="19" s="1"/>
  <c r="AG3723" i="19" s="1"/>
  <c r="AG3724" i="19" s="1"/>
  <c r="AG3725" i="19" s="1"/>
  <c r="AG3726" i="19" s="1"/>
  <c r="AG3727" i="19" s="1"/>
  <c r="AG3728" i="19" s="1"/>
  <c r="AG3729" i="19" s="1"/>
  <c r="AG3730" i="19" s="1"/>
  <c r="AG3731" i="19" s="1"/>
  <c r="AG3732" i="19" s="1"/>
  <c r="AG3733" i="19" s="1"/>
  <c r="AG3734" i="19" s="1"/>
  <c r="AG3735" i="19" s="1"/>
  <c r="AG3736" i="19" s="1"/>
  <c r="AG3737" i="19" s="1"/>
  <c r="AG3738" i="19" s="1"/>
  <c r="AG3739" i="19" s="1"/>
  <c r="AG3740" i="19" s="1"/>
  <c r="AG3741" i="19" s="1"/>
  <c r="AG3742" i="19" s="1"/>
  <c r="AG3743" i="19" s="1"/>
  <c r="AG3744" i="19" s="1"/>
  <c r="AG3745" i="19" s="1"/>
  <c r="AG3746" i="19" s="1"/>
  <c r="AG3747" i="19" s="1"/>
  <c r="AG3748" i="19" s="1"/>
  <c r="AG3749" i="19" s="1"/>
  <c r="AG3750" i="19" s="1"/>
  <c r="AG3751" i="19" s="1"/>
  <c r="AG3752" i="19" s="1"/>
  <c r="AG3753" i="19" s="1"/>
  <c r="AG3754" i="19" s="1"/>
  <c r="AG3755" i="19" s="1"/>
  <c r="AG3756" i="19" s="1"/>
  <c r="AG3757" i="19" s="1"/>
  <c r="AG3758" i="19" s="1"/>
  <c r="AG3759" i="19" s="1"/>
  <c r="AG3760" i="19" s="1"/>
  <c r="AG3761" i="19" s="1"/>
  <c r="AG3762" i="19" s="1"/>
  <c r="AG3763" i="19" s="1"/>
  <c r="AG3764" i="19" s="1"/>
  <c r="AG3765" i="19" s="1"/>
  <c r="AG3766" i="19" s="1"/>
  <c r="AG3767" i="19" s="1"/>
  <c r="AG3768" i="19" s="1"/>
  <c r="AG3769" i="19" s="1"/>
  <c r="AG3770" i="19" s="1"/>
  <c r="AG3771" i="19" s="1"/>
  <c r="AG3772" i="19" s="1"/>
  <c r="AG3773" i="19" s="1"/>
  <c r="AG3774" i="19" s="1"/>
  <c r="AG3775" i="19" s="1"/>
  <c r="AG3776" i="19" s="1"/>
  <c r="AG3777" i="19" s="1"/>
  <c r="AG3778" i="19" s="1"/>
  <c r="AG3779" i="19" s="1"/>
  <c r="AG3780" i="19" s="1"/>
  <c r="AG3781" i="19" s="1"/>
  <c r="AG3782" i="19" s="1"/>
  <c r="AG3783" i="19" s="1"/>
  <c r="AG3784" i="19" s="1"/>
  <c r="AG3785" i="19" s="1"/>
  <c r="AG3786" i="19" s="1"/>
  <c r="AG3787" i="19" s="1"/>
  <c r="AG3788" i="19" s="1"/>
  <c r="AG3789" i="19" s="1"/>
  <c r="AG3790" i="19" s="1"/>
  <c r="AG3791" i="19" s="1"/>
  <c r="AG3792" i="19" s="1"/>
  <c r="AG3793" i="19" s="1"/>
  <c r="AG3794" i="19" s="1"/>
  <c r="AG3795" i="19" s="1"/>
  <c r="AG3796" i="19" s="1"/>
  <c r="AG3797" i="19" s="1"/>
  <c r="AG3798" i="19" s="1"/>
  <c r="AG3799" i="19" s="1"/>
  <c r="AG3800" i="19" s="1"/>
  <c r="AG3801" i="19" s="1"/>
  <c r="AG3802" i="19" s="1"/>
  <c r="AG3803" i="19" s="1"/>
  <c r="AG3804" i="19" s="1"/>
  <c r="AG3805" i="19" s="1"/>
  <c r="AG3806" i="19" s="1"/>
  <c r="AG3807" i="19" s="1"/>
  <c r="AG3808" i="19" s="1"/>
  <c r="AG3809" i="19" s="1"/>
  <c r="AG3810" i="19" s="1"/>
  <c r="AG3811" i="19" s="1"/>
  <c r="AG3812" i="19" s="1"/>
  <c r="AG3813" i="19" s="1"/>
  <c r="AG3814" i="19" s="1"/>
  <c r="AG3815" i="19" s="1"/>
  <c r="AG3816" i="19" s="1"/>
  <c r="AG3817" i="19" s="1"/>
  <c r="AG3818" i="19" s="1"/>
  <c r="AG3819" i="19" s="1"/>
  <c r="AG3820" i="19" s="1"/>
  <c r="AG3821" i="19" s="1"/>
  <c r="AG3822" i="19" s="1"/>
  <c r="AG3823" i="19" s="1"/>
  <c r="AG3824" i="19" s="1"/>
  <c r="AG3825" i="19" s="1"/>
  <c r="AG3826" i="19" s="1"/>
  <c r="AG3827" i="19" s="1"/>
  <c r="AG3828" i="19" s="1"/>
  <c r="AG3829" i="19" s="1"/>
  <c r="AG3830" i="19" s="1"/>
  <c r="AG3831" i="19" s="1"/>
  <c r="AG3832" i="19" s="1"/>
  <c r="AG3833" i="19" s="1"/>
  <c r="AG3834" i="19" s="1"/>
  <c r="AG3835" i="19" s="1"/>
  <c r="AG3836" i="19" s="1"/>
  <c r="AG3837" i="19" s="1"/>
  <c r="AG3838" i="19" s="1"/>
  <c r="AG3839" i="19" s="1"/>
  <c r="AG3840" i="19" s="1"/>
  <c r="AG3841" i="19" s="1"/>
  <c r="AG3842" i="19" s="1"/>
  <c r="AG3843" i="19" s="1"/>
  <c r="AG3844" i="19" s="1"/>
  <c r="AG3845" i="19" s="1"/>
  <c r="AG3846" i="19" s="1"/>
  <c r="AG3847" i="19" s="1"/>
  <c r="AG3848" i="19" s="1"/>
  <c r="AG3849" i="19" s="1"/>
  <c r="AG3850" i="19" s="1"/>
  <c r="AG3851" i="19" s="1"/>
  <c r="AG3852" i="19" s="1"/>
  <c r="AG3853" i="19" s="1"/>
  <c r="AG3854" i="19" s="1"/>
  <c r="AG3855" i="19" s="1"/>
  <c r="AG3856" i="19" s="1"/>
  <c r="AG3857" i="19" s="1"/>
  <c r="AG3858" i="19" s="1"/>
  <c r="AG3859" i="19" s="1"/>
  <c r="AG3860" i="19" s="1"/>
  <c r="AG3861" i="19" s="1"/>
  <c r="AG3862" i="19" s="1"/>
  <c r="AG3863" i="19" s="1"/>
  <c r="AG3864" i="19" s="1"/>
  <c r="AG3865" i="19" s="1"/>
  <c r="AG3866" i="19" s="1"/>
  <c r="AG3867" i="19" s="1"/>
  <c r="AG3868" i="19" s="1"/>
  <c r="AG3869" i="19" s="1"/>
  <c r="AG3870" i="19" s="1"/>
  <c r="AG3871" i="19" s="1"/>
  <c r="AG3872" i="19" s="1"/>
  <c r="AG3873" i="19" s="1"/>
  <c r="AG3874" i="19" s="1"/>
  <c r="AG3875" i="19" s="1"/>
  <c r="AG3876" i="19" s="1"/>
  <c r="AG3877" i="19" s="1"/>
  <c r="AG3878" i="19" s="1"/>
  <c r="AG3879" i="19" s="1"/>
  <c r="AG3880" i="19" s="1"/>
  <c r="AG3881" i="19" s="1"/>
  <c r="AG3882" i="19" s="1"/>
  <c r="AG3883" i="19" s="1"/>
  <c r="AG3884" i="19" s="1"/>
  <c r="AG3885" i="19" s="1"/>
  <c r="AG3886" i="19" s="1"/>
  <c r="AG3887" i="19" s="1"/>
  <c r="AG3888" i="19" s="1"/>
  <c r="AG3889" i="19" s="1"/>
  <c r="AG3890" i="19" s="1"/>
  <c r="AG3891" i="19" s="1"/>
  <c r="AG3892" i="19" s="1"/>
  <c r="AG3893" i="19" s="1"/>
  <c r="AG3894" i="19" s="1"/>
  <c r="AG3895" i="19" s="1"/>
  <c r="AG3896" i="19" s="1"/>
  <c r="AG3897" i="19" s="1"/>
  <c r="AG3898" i="19" s="1"/>
  <c r="AG3899" i="19" s="1"/>
  <c r="AG3900" i="19" s="1"/>
  <c r="AG3901" i="19" s="1"/>
  <c r="AG3902" i="19" s="1"/>
  <c r="AG3903" i="19" s="1"/>
  <c r="AG3904" i="19" s="1"/>
  <c r="AG3905" i="19" s="1"/>
  <c r="AG3906" i="19" s="1"/>
  <c r="AG3907" i="19" s="1"/>
  <c r="AG3908" i="19" s="1"/>
  <c r="AG3909" i="19" s="1"/>
  <c r="AG3910" i="19" s="1"/>
  <c r="AG3911" i="19" s="1"/>
  <c r="AG3912" i="19" s="1"/>
  <c r="AG3913" i="19" s="1"/>
  <c r="AG3914" i="19" s="1"/>
  <c r="AG3915" i="19" s="1"/>
  <c r="AG3916" i="19" s="1"/>
  <c r="AG3917" i="19" s="1"/>
  <c r="AG3918" i="19" s="1"/>
  <c r="AG3919" i="19" s="1"/>
  <c r="AG3920" i="19" s="1"/>
  <c r="AG3921" i="19" s="1"/>
  <c r="AG3922" i="19" s="1"/>
  <c r="AG3923" i="19" s="1"/>
  <c r="AG3924" i="19" s="1"/>
  <c r="AG3925" i="19" s="1"/>
  <c r="AG3926" i="19" s="1"/>
  <c r="AG3927" i="19" s="1"/>
  <c r="AG3928" i="19" s="1"/>
  <c r="AG3929" i="19" s="1"/>
  <c r="AG3930" i="19" s="1"/>
  <c r="AG3931" i="19" s="1"/>
  <c r="AG3932" i="19" s="1"/>
  <c r="AG3933" i="19" s="1"/>
  <c r="AG3934" i="19" s="1"/>
  <c r="AG3935" i="19" s="1"/>
  <c r="AG3936" i="19" s="1"/>
  <c r="AG3937" i="19" s="1"/>
  <c r="AG3938" i="19" s="1"/>
  <c r="AG3939" i="19" s="1"/>
  <c r="AG3940" i="19" s="1"/>
  <c r="AG3941" i="19" s="1"/>
  <c r="AG3942" i="19" s="1"/>
  <c r="AG3943" i="19" s="1"/>
  <c r="AG3944" i="19" s="1"/>
  <c r="AG3945" i="19" s="1"/>
  <c r="AG3946" i="19" s="1"/>
  <c r="AG3947" i="19" s="1"/>
  <c r="AG3948" i="19" s="1"/>
  <c r="AG3949" i="19" s="1"/>
  <c r="AG3950" i="19" s="1"/>
  <c r="AG3951" i="19" s="1"/>
  <c r="AG3952" i="19" s="1"/>
  <c r="AG3953" i="19" s="1"/>
  <c r="AG3954" i="19" s="1"/>
  <c r="AG3955" i="19" s="1"/>
  <c r="AG3956" i="19" s="1"/>
  <c r="AG3957" i="19" s="1"/>
  <c r="AG3958" i="19" s="1"/>
  <c r="AG3959" i="19" s="1"/>
  <c r="AG3960" i="19" s="1"/>
  <c r="AG3961" i="19" s="1"/>
  <c r="AG3962" i="19" s="1"/>
  <c r="AG3963" i="19" s="1"/>
  <c r="AG3964" i="19" s="1"/>
  <c r="AG3965" i="19" s="1"/>
  <c r="AG3966" i="19" s="1"/>
  <c r="AG3967" i="19" s="1"/>
  <c r="AG3968" i="19" s="1"/>
  <c r="AG3969" i="19" s="1"/>
  <c r="AG3970" i="19" s="1"/>
  <c r="AG3971" i="19" s="1"/>
  <c r="AG3972" i="19" s="1"/>
  <c r="AG3973" i="19" s="1"/>
  <c r="AG3974" i="19" s="1"/>
  <c r="AG3975" i="19" s="1"/>
  <c r="AG3976" i="19" s="1"/>
  <c r="AG3977" i="19" s="1"/>
  <c r="AG3978" i="19" s="1"/>
  <c r="AG3979" i="19" s="1"/>
  <c r="AG3980" i="19" s="1"/>
  <c r="AG3981" i="19" s="1"/>
  <c r="AG3982" i="19" s="1"/>
  <c r="AG3983" i="19" s="1"/>
  <c r="AG3984" i="19" s="1"/>
  <c r="AG3985" i="19" s="1"/>
  <c r="AG3986" i="19" s="1"/>
  <c r="AG3987" i="19" s="1"/>
  <c r="AG3988" i="19" s="1"/>
  <c r="AG3989" i="19" s="1"/>
  <c r="AG3990" i="19" s="1"/>
  <c r="AG3991" i="19" s="1"/>
  <c r="AG3992" i="19" s="1"/>
  <c r="AG3993" i="19" s="1"/>
  <c r="AG3994" i="19" s="1"/>
  <c r="AG3995" i="19" s="1"/>
  <c r="AG3996" i="19" s="1"/>
  <c r="AG3997" i="19" s="1"/>
  <c r="AG3998" i="19" s="1"/>
  <c r="AG3999" i="19" s="1"/>
  <c r="AG4000" i="19" s="1"/>
  <c r="AG4001" i="19" s="1"/>
  <c r="AG4002" i="19" s="1"/>
  <c r="AG4003" i="19" s="1"/>
  <c r="AG4004" i="19" s="1"/>
  <c r="AG4005" i="19" s="1"/>
  <c r="AG4006" i="19" s="1"/>
  <c r="AG4007" i="19" s="1"/>
  <c r="AG4008" i="19" s="1"/>
  <c r="AG4009" i="19" s="1"/>
  <c r="AG4010" i="19" s="1"/>
  <c r="AG4011" i="19" s="1"/>
  <c r="AG4012" i="19" s="1"/>
  <c r="AG4013" i="19" s="1"/>
  <c r="AG4014" i="19" s="1"/>
  <c r="AG4015" i="19" s="1"/>
  <c r="AG4016" i="19" s="1"/>
  <c r="AG4017" i="19" s="1"/>
  <c r="AG4018" i="19" s="1"/>
  <c r="AG4019" i="19" s="1"/>
  <c r="AG4020" i="19" s="1"/>
  <c r="AG4021" i="19" s="1"/>
  <c r="AG4022" i="19" s="1"/>
  <c r="AG4023" i="19" s="1"/>
  <c r="AG4024" i="19" s="1"/>
  <c r="AG4025" i="19" s="1"/>
  <c r="AG4026" i="19" s="1"/>
  <c r="AG4027" i="19" s="1"/>
  <c r="AG4028" i="19" s="1"/>
  <c r="AG4029" i="19" s="1"/>
  <c r="AG4030" i="19" s="1"/>
  <c r="AG4031" i="19" s="1"/>
  <c r="AG4032" i="19" s="1"/>
  <c r="AG4033" i="19" s="1"/>
  <c r="AG4034" i="19" s="1"/>
  <c r="AG4035" i="19" s="1"/>
  <c r="AG4036" i="19" s="1"/>
  <c r="AG4037" i="19" s="1"/>
  <c r="AG4038" i="19" s="1"/>
  <c r="AG4039" i="19" s="1"/>
  <c r="AG4040" i="19" s="1"/>
  <c r="AG4041" i="19" s="1"/>
  <c r="AG4042" i="19" s="1"/>
  <c r="AG4043" i="19" s="1"/>
  <c r="AG4044" i="19" s="1"/>
  <c r="AG4045" i="19" s="1"/>
  <c r="AG4046" i="19" s="1"/>
  <c r="AG4047" i="19" s="1"/>
  <c r="AG4048" i="19" s="1"/>
  <c r="AG4049" i="19" s="1"/>
  <c r="AG4050" i="19" s="1"/>
  <c r="AG4051" i="19" s="1"/>
  <c r="AG4052" i="19" s="1"/>
  <c r="AG4053" i="19" s="1"/>
  <c r="AG4054" i="19" s="1"/>
  <c r="AG4055" i="19" s="1"/>
  <c r="AG4056" i="19" s="1"/>
  <c r="AG4057" i="19" s="1"/>
  <c r="AG4058" i="19" s="1"/>
  <c r="AG4059" i="19" s="1"/>
  <c r="AG4060" i="19" s="1"/>
  <c r="AG4061" i="19" s="1"/>
  <c r="AG4062" i="19" s="1"/>
  <c r="AG4063" i="19" s="1"/>
  <c r="AG4064" i="19" s="1"/>
  <c r="AG4065" i="19" s="1"/>
  <c r="AG4066" i="19" s="1"/>
  <c r="AG4067" i="19" s="1"/>
  <c r="AG4068" i="19" s="1"/>
  <c r="AG4069" i="19" s="1"/>
  <c r="AG4070" i="19" s="1"/>
  <c r="AG4071" i="19" s="1"/>
  <c r="AG4072" i="19" s="1"/>
  <c r="AG4073" i="19" s="1"/>
  <c r="AG4074" i="19" s="1"/>
  <c r="AG4075" i="19" s="1"/>
  <c r="AG4076" i="19" s="1"/>
  <c r="AG4077" i="19" s="1"/>
  <c r="AG4078" i="19" s="1"/>
  <c r="AG4079" i="19" s="1"/>
  <c r="AG4080" i="19" s="1"/>
  <c r="AG4081" i="19" s="1"/>
  <c r="AG4082" i="19" s="1"/>
  <c r="AG4083" i="19" s="1"/>
  <c r="AG4084" i="19" s="1"/>
  <c r="AG4085" i="19" s="1"/>
  <c r="AG4086" i="19" s="1"/>
  <c r="AG4087" i="19" s="1"/>
  <c r="AG4088" i="19" s="1"/>
  <c r="AG4089" i="19" s="1"/>
  <c r="AG4090" i="19" s="1"/>
  <c r="AG4091" i="19" s="1"/>
  <c r="AG4092" i="19" s="1"/>
  <c r="AG4093" i="19" s="1"/>
  <c r="AG4094" i="19" s="1"/>
  <c r="AG4095" i="19" s="1"/>
  <c r="AG4096" i="19" s="1"/>
  <c r="AG4097" i="19" s="1"/>
  <c r="AG4098" i="19" s="1"/>
  <c r="AG4099" i="19" s="1"/>
  <c r="AG4100" i="19" s="1"/>
  <c r="AG4101" i="19" s="1"/>
  <c r="AG4102" i="19" s="1"/>
  <c r="AG4103" i="19" s="1"/>
  <c r="AG4104" i="19" s="1"/>
  <c r="AG4105" i="19" s="1"/>
  <c r="AG4106" i="19" s="1"/>
  <c r="AG4107" i="19" s="1"/>
  <c r="AG4108" i="19" s="1"/>
  <c r="AG4109" i="19" s="1"/>
  <c r="AG4110" i="19" s="1"/>
  <c r="AG4111" i="19" s="1"/>
  <c r="AG4112" i="19" s="1"/>
  <c r="AG4113" i="19" s="1"/>
  <c r="AG4114" i="19" s="1"/>
  <c r="AG4115" i="19" s="1"/>
  <c r="AG4116" i="19" s="1"/>
  <c r="AG4117" i="19" s="1"/>
  <c r="AG4118" i="19" s="1"/>
  <c r="AG4119" i="19" s="1"/>
  <c r="AG4120" i="19" s="1"/>
  <c r="AG4121" i="19" s="1"/>
  <c r="AG4122" i="19" s="1"/>
  <c r="AG4123" i="19" s="1"/>
  <c r="AG4124" i="19" s="1"/>
  <c r="AG4125" i="19" s="1"/>
  <c r="AG4126" i="19" s="1"/>
  <c r="AG4127" i="19" s="1"/>
  <c r="AG4128" i="19" s="1"/>
  <c r="AG4129" i="19" s="1"/>
  <c r="AG4130" i="19" s="1"/>
  <c r="AG4131" i="19" s="1"/>
  <c r="AG4132" i="19" s="1"/>
  <c r="AG4133" i="19" s="1"/>
  <c r="AG4134" i="19" s="1"/>
  <c r="AG4135" i="19" s="1"/>
  <c r="AG4136" i="19" s="1"/>
  <c r="AG4137" i="19" s="1"/>
  <c r="AG4138" i="19" s="1"/>
  <c r="AG4139" i="19" s="1"/>
  <c r="AG4140" i="19" s="1"/>
  <c r="AG4141" i="19" s="1"/>
  <c r="AG4142" i="19" s="1"/>
  <c r="AG4143" i="19" s="1"/>
  <c r="AG4144" i="19" s="1"/>
  <c r="AG4145" i="19" s="1"/>
  <c r="AG4146" i="19" s="1"/>
  <c r="AG4147" i="19" s="1"/>
  <c r="AG4148" i="19" s="1"/>
  <c r="AG4149" i="19" s="1"/>
  <c r="AG4150" i="19" s="1"/>
  <c r="AG4151" i="19" s="1"/>
  <c r="AG4152" i="19" s="1"/>
  <c r="AG4153" i="19" s="1"/>
  <c r="AG4154" i="19" s="1"/>
  <c r="AG4155" i="19" s="1"/>
  <c r="AG4156" i="19" s="1"/>
  <c r="AG4157" i="19" s="1"/>
  <c r="AG4158" i="19" s="1"/>
  <c r="AG4159" i="19" s="1"/>
  <c r="AG4160" i="19" s="1"/>
  <c r="AG4161" i="19" s="1"/>
  <c r="AG4162" i="19" s="1"/>
  <c r="AG4163" i="19" s="1"/>
  <c r="AG4164" i="19" s="1"/>
  <c r="AG4165" i="19" s="1"/>
  <c r="AG4166" i="19" s="1"/>
  <c r="AG4167" i="19" s="1"/>
  <c r="AG4168" i="19" s="1"/>
  <c r="AG4169" i="19" s="1"/>
  <c r="AG4170" i="19" s="1"/>
  <c r="AG4171" i="19" s="1"/>
  <c r="AG4172" i="19" s="1"/>
  <c r="AG4173" i="19" s="1"/>
  <c r="AG4174" i="19" s="1"/>
  <c r="AG4175" i="19" s="1"/>
  <c r="AG4176" i="19" s="1"/>
  <c r="AG4177" i="19" s="1"/>
  <c r="AG4178" i="19" s="1"/>
  <c r="AG4179" i="19" s="1"/>
  <c r="AG4180" i="19" s="1"/>
  <c r="AG4181" i="19" s="1"/>
  <c r="AG4182" i="19" s="1"/>
  <c r="AG4183" i="19" s="1"/>
  <c r="AG4184" i="19" s="1"/>
  <c r="AG4185" i="19" s="1"/>
  <c r="AG4186" i="19" s="1"/>
  <c r="AG4187" i="19" s="1"/>
  <c r="AG4188" i="19" s="1"/>
  <c r="AG4189" i="19" s="1"/>
  <c r="AG4190" i="19" s="1"/>
  <c r="AG4191" i="19" s="1"/>
  <c r="AG4192" i="19" s="1"/>
  <c r="AG4193" i="19" s="1"/>
  <c r="AG4194" i="19" s="1"/>
  <c r="AG4195" i="19" s="1"/>
  <c r="AG4196" i="19" s="1"/>
  <c r="AG4197" i="19" s="1"/>
  <c r="AG4198" i="19" s="1"/>
  <c r="AG4199" i="19" s="1"/>
  <c r="AG4200" i="19" s="1"/>
  <c r="AG4201" i="19" s="1"/>
  <c r="AG4202" i="19" s="1"/>
  <c r="AG4203" i="19" s="1"/>
  <c r="AG4204" i="19" s="1"/>
  <c r="AG4205" i="19" s="1"/>
  <c r="AG4206" i="19" s="1"/>
  <c r="AG4207" i="19" s="1"/>
  <c r="AG4208" i="19" s="1"/>
  <c r="AG4209" i="19" s="1"/>
  <c r="AG4210" i="19" s="1"/>
  <c r="AG4211" i="19" s="1"/>
  <c r="AG4212" i="19" s="1"/>
  <c r="AG4213" i="19" s="1"/>
  <c r="AG4214" i="19" s="1"/>
  <c r="AG4215" i="19" s="1"/>
  <c r="AG4216" i="19" s="1"/>
  <c r="AG4217" i="19" s="1"/>
  <c r="AG4218" i="19" s="1"/>
  <c r="AG4219" i="19" s="1"/>
  <c r="AG4220" i="19" s="1"/>
  <c r="AG4221" i="19" s="1"/>
  <c r="AG4222" i="19" s="1"/>
  <c r="AG4223" i="19" s="1"/>
  <c r="AG4224" i="19" s="1"/>
  <c r="AG4225" i="19" s="1"/>
  <c r="AG4226" i="19" s="1"/>
  <c r="AG4227" i="19" s="1"/>
  <c r="AG4228" i="19" s="1"/>
  <c r="AG4229" i="19" s="1"/>
  <c r="AG4230" i="19" s="1"/>
  <c r="AG4231" i="19" s="1"/>
  <c r="AG4232" i="19" s="1"/>
  <c r="AG4233" i="19" s="1"/>
  <c r="AG4234" i="19" s="1"/>
  <c r="AG4235" i="19" s="1"/>
  <c r="AG4236" i="19" s="1"/>
  <c r="AG4237" i="19" s="1"/>
  <c r="AG4238" i="19" s="1"/>
  <c r="AG4239" i="19" s="1"/>
  <c r="AG4240" i="19" s="1"/>
  <c r="AG4241" i="19" s="1"/>
  <c r="AG4242" i="19" s="1"/>
  <c r="AG4243" i="19" s="1"/>
  <c r="AG4244" i="19" s="1"/>
  <c r="AG4245" i="19" s="1"/>
  <c r="AG4246" i="19" s="1"/>
  <c r="AG4247" i="19" s="1"/>
  <c r="AG4248" i="19" s="1"/>
  <c r="AG4249" i="19" s="1"/>
  <c r="AG4250" i="19" s="1"/>
  <c r="AG4251" i="19" s="1"/>
  <c r="AG4252" i="19" s="1"/>
  <c r="AG4253" i="19" s="1"/>
  <c r="AG4254" i="19" s="1"/>
  <c r="AG4255" i="19" s="1"/>
  <c r="AG4256" i="19" s="1"/>
  <c r="AG4257" i="19" s="1"/>
  <c r="AG4258" i="19" s="1"/>
  <c r="AG4259" i="19" s="1"/>
  <c r="AG4260" i="19" s="1"/>
  <c r="AG4261" i="19" s="1"/>
  <c r="AG4262" i="19" s="1"/>
  <c r="AG4263" i="19" s="1"/>
  <c r="AG4264" i="19" s="1"/>
  <c r="AG4265" i="19" s="1"/>
  <c r="AG4266" i="19" s="1"/>
  <c r="AG4267" i="19" s="1"/>
  <c r="AG4268" i="19" s="1"/>
  <c r="AG4269" i="19" s="1"/>
  <c r="AG4270" i="19" s="1"/>
  <c r="AG4271" i="19" s="1"/>
  <c r="AG4272" i="19" s="1"/>
  <c r="AG4273" i="19" s="1"/>
  <c r="AG4274" i="19" s="1"/>
  <c r="AG4275" i="19" s="1"/>
  <c r="AG4276" i="19" s="1"/>
  <c r="AG4277" i="19" s="1"/>
  <c r="AG4278" i="19" s="1"/>
  <c r="AG4279" i="19" s="1"/>
  <c r="AG4280" i="19" s="1"/>
  <c r="AG4281" i="19" s="1"/>
  <c r="AG4282" i="19" s="1"/>
  <c r="AG4283" i="19" s="1"/>
  <c r="AG4284" i="19" s="1"/>
  <c r="AG4285" i="19" s="1"/>
  <c r="AG4286" i="19" s="1"/>
  <c r="AG4287" i="19" s="1"/>
  <c r="AG4288" i="19" s="1"/>
  <c r="AG4289" i="19" s="1"/>
  <c r="AG4290" i="19" s="1"/>
  <c r="AG4291" i="19" s="1"/>
  <c r="AG4292" i="19" s="1"/>
  <c r="AG4293" i="19" s="1"/>
  <c r="AG4294" i="19" s="1"/>
  <c r="AG4295" i="19" s="1"/>
  <c r="AG4296" i="19" s="1"/>
  <c r="AG4297" i="19" s="1"/>
  <c r="AG4298" i="19" s="1"/>
  <c r="AG4299" i="19" s="1"/>
  <c r="AG4300" i="19" s="1"/>
  <c r="AG4301" i="19" s="1"/>
  <c r="AG4302" i="19" s="1"/>
  <c r="AG4303" i="19" s="1"/>
  <c r="AG4304" i="19" s="1"/>
  <c r="AG4305" i="19" s="1"/>
  <c r="AG4306" i="19" s="1"/>
  <c r="AG4307" i="19" s="1"/>
  <c r="AG4308" i="19" s="1"/>
  <c r="AG4309" i="19" s="1"/>
  <c r="AG4310" i="19" s="1"/>
  <c r="AG4311" i="19" s="1"/>
  <c r="AG4312" i="19" s="1"/>
  <c r="AG4313" i="19" s="1"/>
  <c r="AG4314" i="19" s="1"/>
  <c r="AG4315" i="19" s="1"/>
  <c r="AG4316" i="19" s="1"/>
  <c r="AG4317" i="19" s="1"/>
  <c r="AG4318" i="19" s="1"/>
  <c r="AG4319" i="19" s="1"/>
  <c r="AG4320" i="19" s="1"/>
  <c r="AG4321" i="19" s="1"/>
  <c r="AG4322" i="19" s="1"/>
  <c r="AG4323" i="19" s="1"/>
  <c r="AG4324" i="19" s="1"/>
  <c r="AG4325" i="19" s="1"/>
  <c r="AG4326" i="19" s="1"/>
  <c r="AG4327" i="19" s="1"/>
  <c r="AG4328" i="19" s="1"/>
  <c r="AG4329" i="19" s="1"/>
  <c r="AG4330" i="19" s="1"/>
  <c r="AG4331" i="19" s="1"/>
  <c r="AG4332" i="19" s="1"/>
  <c r="AG4333" i="19" s="1"/>
  <c r="AG4334" i="19" s="1"/>
  <c r="AG4335" i="19" s="1"/>
  <c r="AG4336" i="19" s="1"/>
  <c r="AG4337" i="19" s="1"/>
  <c r="AG4338" i="19" s="1"/>
  <c r="AG4339" i="19" s="1"/>
  <c r="AG4340" i="19" s="1"/>
  <c r="AG4341" i="19" s="1"/>
  <c r="AG4342" i="19" s="1"/>
  <c r="AG4343" i="19" s="1"/>
  <c r="AG4344" i="19" s="1"/>
  <c r="AG4345" i="19" s="1"/>
  <c r="AG4346" i="19" s="1"/>
  <c r="AG4347" i="19" s="1"/>
  <c r="AG4348" i="19" s="1"/>
  <c r="AG4349" i="19" s="1"/>
  <c r="AG4350" i="19" s="1"/>
  <c r="AG4351" i="19" s="1"/>
  <c r="AG4352" i="19" s="1"/>
  <c r="AG4353" i="19" s="1"/>
  <c r="AG4354" i="19" s="1"/>
  <c r="AG4355" i="19" s="1"/>
  <c r="AG4356" i="19" s="1"/>
  <c r="AG4357" i="19" s="1"/>
  <c r="AG4358" i="19" s="1"/>
  <c r="AG4359" i="19" s="1"/>
  <c r="AG4360" i="19" s="1"/>
  <c r="AG4361" i="19" s="1"/>
  <c r="AG4362" i="19" s="1"/>
  <c r="AG4363" i="19" s="1"/>
  <c r="AG4364" i="19" s="1"/>
  <c r="AG4365" i="19" s="1"/>
  <c r="AG4366" i="19" s="1"/>
  <c r="AG4367" i="19" s="1"/>
  <c r="AG4368" i="19" s="1"/>
  <c r="AG4369" i="19" s="1"/>
  <c r="AG4370" i="19" s="1"/>
  <c r="AG4371" i="19" s="1"/>
  <c r="AG4372" i="19" s="1"/>
  <c r="AG4373" i="19" s="1"/>
  <c r="AG4374" i="19" s="1"/>
  <c r="AG4375" i="19" s="1"/>
  <c r="AG4376" i="19" s="1"/>
  <c r="AG4377" i="19" s="1"/>
  <c r="AG4378" i="19" s="1"/>
  <c r="AG4379" i="19" s="1"/>
  <c r="AG4380" i="19" s="1"/>
  <c r="AG4381" i="19" s="1"/>
  <c r="AG4382" i="19" s="1"/>
  <c r="AG4383" i="19" s="1"/>
  <c r="AG4384" i="19" s="1"/>
  <c r="AG4385" i="19" s="1"/>
  <c r="AG4386" i="19" s="1"/>
  <c r="AG4387" i="19" s="1"/>
  <c r="AG4388" i="19" s="1"/>
  <c r="AG4389" i="19" s="1"/>
  <c r="AG4390" i="19" s="1"/>
  <c r="AG4391" i="19" s="1"/>
  <c r="AG4392" i="19" s="1"/>
  <c r="AG4393" i="19" s="1"/>
  <c r="AG4394" i="19" s="1"/>
  <c r="AG4395" i="19" s="1"/>
  <c r="AG4396" i="19" s="1"/>
  <c r="AG4397" i="19" s="1"/>
  <c r="AG4398" i="19" s="1"/>
  <c r="AG4399" i="19" s="1"/>
  <c r="AG4400" i="19" s="1"/>
  <c r="AG4401" i="19" s="1"/>
  <c r="AG4402" i="19" s="1"/>
  <c r="AG4403" i="19" s="1"/>
  <c r="AG4404" i="19" s="1"/>
  <c r="AG4405" i="19" s="1"/>
  <c r="AG4406" i="19" s="1"/>
  <c r="AG4407" i="19" s="1"/>
  <c r="AG4408" i="19" s="1"/>
  <c r="AG4409" i="19" s="1"/>
  <c r="AG4410" i="19" s="1"/>
  <c r="AG4411" i="19" s="1"/>
  <c r="AG4412" i="19" s="1"/>
  <c r="AG4413" i="19" s="1"/>
  <c r="AG4414" i="19" s="1"/>
  <c r="AG4415" i="19" s="1"/>
  <c r="AG4416" i="19" s="1"/>
  <c r="AG4417" i="19" s="1"/>
  <c r="AG4418" i="19" s="1"/>
  <c r="AG4419" i="19" s="1"/>
  <c r="AG4420" i="19" s="1"/>
  <c r="AG4421" i="19" s="1"/>
  <c r="AG4422" i="19" s="1"/>
  <c r="AG4423" i="19" s="1"/>
  <c r="AG4424" i="19" s="1"/>
  <c r="AG4425" i="19" s="1"/>
  <c r="AG4426" i="19" s="1"/>
  <c r="AG4427" i="19" s="1"/>
  <c r="AG4428" i="19" s="1"/>
  <c r="AG4429" i="19" s="1"/>
  <c r="AG4430" i="19" s="1"/>
  <c r="AG4431" i="19" s="1"/>
  <c r="AG4432" i="19" s="1"/>
  <c r="AG4433" i="19" s="1"/>
  <c r="AG4434" i="19" s="1"/>
  <c r="AG4435" i="19" s="1"/>
  <c r="AG4436" i="19" s="1"/>
  <c r="AG4437" i="19" s="1"/>
  <c r="AG4438" i="19" s="1"/>
  <c r="AG4439" i="19" s="1"/>
  <c r="AG4440" i="19" s="1"/>
  <c r="AG4441" i="19" s="1"/>
  <c r="AG4442" i="19" s="1"/>
  <c r="AG4443" i="19" s="1"/>
  <c r="AG4444" i="19" s="1"/>
  <c r="AG4445" i="19" s="1"/>
  <c r="AG4446" i="19" s="1"/>
  <c r="AG4447" i="19" s="1"/>
  <c r="AG4448" i="19" s="1"/>
  <c r="AG4449" i="19" s="1"/>
  <c r="AG4450" i="19" s="1"/>
  <c r="AG4451" i="19" s="1"/>
  <c r="AG4452" i="19" s="1"/>
  <c r="AG4453" i="19" s="1"/>
  <c r="AG4454" i="19" s="1"/>
  <c r="AG4455" i="19" s="1"/>
  <c r="AG4456" i="19" s="1"/>
  <c r="AG4457" i="19" s="1"/>
  <c r="AG4458" i="19" s="1"/>
  <c r="AG4459" i="19" s="1"/>
  <c r="AG4460" i="19" s="1"/>
  <c r="AG4461" i="19" s="1"/>
  <c r="AG4462" i="19" s="1"/>
  <c r="AG4463" i="19" s="1"/>
  <c r="AG4464" i="19" s="1"/>
  <c r="AG4465" i="19" s="1"/>
  <c r="AG4466" i="19" s="1"/>
  <c r="AG4467" i="19" s="1"/>
  <c r="AG4468" i="19" s="1"/>
  <c r="AG4469" i="19" s="1"/>
  <c r="AG4470" i="19" s="1"/>
  <c r="AG4471" i="19" s="1"/>
  <c r="AG4472" i="19" s="1"/>
  <c r="AG4473" i="19" s="1"/>
  <c r="AG4474" i="19" s="1"/>
  <c r="AG4475" i="19" s="1"/>
  <c r="AG4476" i="19" s="1"/>
  <c r="AG4477" i="19" s="1"/>
  <c r="AG4478" i="19" s="1"/>
  <c r="AG4479" i="19" s="1"/>
  <c r="AG4480" i="19" s="1"/>
  <c r="AG4481" i="19" s="1"/>
  <c r="AG4482" i="19" s="1"/>
  <c r="AG4483" i="19" s="1"/>
  <c r="AG4484" i="19" s="1"/>
  <c r="AG4485" i="19" s="1"/>
  <c r="AG4486" i="19" s="1"/>
  <c r="AG4487" i="19" s="1"/>
  <c r="AG4488" i="19" s="1"/>
  <c r="AG4489" i="19" s="1"/>
  <c r="AG4490" i="19" s="1"/>
  <c r="AG4491" i="19" s="1"/>
  <c r="AG4492" i="19" s="1"/>
  <c r="AG4493" i="19" s="1"/>
  <c r="AG4494" i="19" s="1"/>
  <c r="AG4495" i="19" s="1"/>
  <c r="AG4496" i="19" s="1"/>
  <c r="AG4497" i="19" s="1"/>
  <c r="AG4498" i="19" s="1"/>
  <c r="AG4499" i="19" s="1"/>
  <c r="AG4500" i="19" s="1"/>
  <c r="AG4501" i="19" s="1"/>
  <c r="AG4502" i="19" s="1"/>
  <c r="AG4503" i="19" s="1"/>
  <c r="AG4504" i="19" s="1"/>
  <c r="AG4505" i="19" s="1"/>
  <c r="AG4506" i="19" s="1"/>
  <c r="AG4507" i="19" s="1"/>
  <c r="AG4508" i="19" s="1"/>
  <c r="AG4509" i="19" s="1"/>
  <c r="AG4510" i="19" s="1"/>
  <c r="AG4511" i="19" s="1"/>
  <c r="AG4512" i="19" s="1"/>
  <c r="AG4513" i="19" s="1"/>
  <c r="AG4514" i="19" s="1"/>
  <c r="AG4515" i="19" s="1"/>
  <c r="AG4516" i="19" s="1"/>
  <c r="AG4517" i="19" s="1"/>
  <c r="AG4518" i="19" s="1"/>
  <c r="AG4519" i="19" s="1"/>
  <c r="AG4520" i="19" s="1"/>
  <c r="AG4521" i="19" s="1"/>
  <c r="AG4522" i="19" s="1"/>
  <c r="AG4523" i="19" s="1"/>
  <c r="AG4524" i="19" s="1"/>
  <c r="AG4525" i="19" s="1"/>
  <c r="AG4526" i="19" s="1"/>
  <c r="AG4527" i="19" s="1"/>
  <c r="AG4528" i="19" s="1"/>
  <c r="AG4529" i="19" s="1"/>
  <c r="AG4530" i="19" s="1"/>
  <c r="AG4531" i="19" s="1"/>
  <c r="AG4532" i="19" s="1"/>
  <c r="AG4533" i="19" s="1"/>
  <c r="AG4534" i="19" s="1"/>
  <c r="AG4535" i="19" s="1"/>
  <c r="AG4536" i="19" s="1"/>
  <c r="AG4537" i="19" s="1"/>
  <c r="AG4538" i="19" s="1"/>
  <c r="AG4539" i="19" s="1"/>
  <c r="AG4540" i="19" s="1"/>
  <c r="AG4541" i="19" s="1"/>
  <c r="AG4542" i="19" s="1"/>
  <c r="AG4543" i="19" s="1"/>
  <c r="AG4544" i="19" s="1"/>
  <c r="AG4545" i="19" s="1"/>
  <c r="AG4546" i="19" s="1"/>
  <c r="AG4547" i="19" s="1"/>
  <c r="AG4548" i="19" s="1"/>
  <c r="AG4549" i="19" s="1"/>
  <c r="AG4550" i="19" s="1"/>
  <c r="AG4551" i="19" s="1"/>
  <c r="AG4552" i="19" s="1"/>
  <c r="AG4553" i="19" s="1"/>
  <c r="AG4554" i="19" s="1"/>
  <c r="AG4555" i="19" s="1"/>
  <c r="AG4556" i="19" s="1"/>
  <c r="AG4557" i="19" s="1"/>
  <c r="AG4558" i="19" s="1"/>
  <c r="AG4559" i="19" s="1"/>
  <c r="AG4560" i="19" s="1"/>
  <c r="AG4561" i="19" s="1"/>
  <c r="AG4562" i="19" s="1"/>
  <c r="AG4563" i="19" s="1"/>
  <c r="AG4564" i="19" s="1"/>
  <c r="AG4565" i="19" s="1"/>
  <c r="AG4566" i="19" s="1"/>
  <c r="AG4567" i="19" s="1"/>
  <c r="AG4568" i="19" s="1"/>
  <c r="AG4569" i="19" s="1"/>
  <c r="AG4570" i="19" s="1"/>
  <c r="AG4571" i="19" s="1"/>
  <c r="AG4572" i="19" s="1"/>
  <c r="AG4573" i="19" s="1"/>
  <c r="AG4574" i="19" s="1"/>
  <c r="AG4575" i="19" s="1"/>
  <c r="AG4576" i="19" s="1"/>
  <c r="AG4577" i="19" s="1"/>
  <c r="AG4578" i="19" s="1"/>
  <c r="AG4579" i="19" s="1"/>
  <c r="AG4580" i="19" s="1"/>
  <c r="AG4581" i="19" s="1"/>
  <c r="AG4582" i="19" s="1"/>
  <c r="AG4583" i="19" s="1"/>
  <c r="AG4584" i="19" s="1"/>
  <c r="AG4585" i="19" s="1"/>
  <c r="AG4586" i="19" s="1"/>
  <c r="AG4587" i="19" s="1"/>
  <c r="AG4588" i="19" s="1"/>
  <c r="AG4589" i="19" s="1"/>
  <c r="AG4590" i="19" s="1"/>
  <c r="AG4591" i="19" s="1"/>
  <c r="AG4592" i="19" s="1"/>
  <c r="AG4593" i="19" s="1"/>
  <c r="AG4594" i="19" s="1"/>
  <c r="AG4595" i="19" s="1"/>
  <c r="AG4596" i="19" s="1"/>
  <c r="AG4597" i="19" s="1"/>
  <c r="AG4598" i="19" s="1"/>
  <c r="AG4599" i="19" s="1"/>
  <c r="AG4600" i="19" s="1"/>
  <c r="AH5" i="19"/>
  <c r="AH6" i="19" s="1"/>
  <c r="AH7" i="19" s="1"/>
  <c r="AH8" i="19" s="1"/>
  <c r="AH9" i="19" s="1"/>
  <c r="AH10" i="19" s="1"/>
  <c r="AH11" i="19" s="1"/>
  <c r="AH12" i="19" s="1"/>
  <c r="AH13" i="19" s="1"/>
  <c r="AH14" i="19" s="1"/>
  <c r="AH15" i="19" s="1"/>
  <c r="AH16" i="19" s="1"/>
  <c r="AH17" i="19" s="1"/>
  <c r="AH18" i="19" s="1"/>
  <c r="AH19" i="19" s="1"/>
  <c r="AH20" i="19" s="1"/>
  <c r="AH21" i="19" s="1"/>
  <c r="AH22" i="19" s="1"/>
  <c r="AH23" i="19" s="1"/>
  <c r="AH24" i="19" s="1"/>
  <c r="AH25" i="19" s="1"/>
  <c r="AH26" i="19" s="1"/>
  <c r="AH27" i="19" s="1"/>
  <c r="AH28" i="19" s="1"/>
  <c r="AH29" i="19" s="1"/>
  <c r="AH30" i="19" s="1"/>
  <c r="AH31" i="19" s="1"/>
  <c r="AH32" i="19" s="1"/>
  <c r="AH33" i="19" s="1"/>
  <c r="AH34" i="19" s="1"/>
  <c r="AH35" i="19" s="1"/>
  <c r="AH36" i="19" s="1"/>
  <c r="AH37" i="19" s="1"/>
  <c r="AH38" i="19" s="1"/>
  <c r="AH39" i="19" s="1"/>
  <c r="AH40" i="19" s="1"/>
  <c r="AH41" i="19" s="1"/>
  <c r="AH42" i="19" s="1"/>
  <c r="AH43" i="19" s="1"/>
  <c r="AH44" i="19" s="1"/>
  <c r="AH45" i="19" s="1"/>
  <c r="AH46" i="19" s="1"/>
  <c r="AH47" i="19" s="1"/>
  <c r="AH48" i="19" s="1"/>
  <c r="AH49" i="19" s="1"/>
  <c r="AH50" i="19" s="1"/>
  <c r="AH51" i="19" s="1"/>
  <c r="AH52" i="19" s="1"/>
  <c r="AH53" i="19" s="1"/>
  <c r="AH54" i="19" s="1"/>
  <c r="AH55" i="19" s="1"/>
  <c r="AH56" i="19" s="1"/>
  <c r="AH57" i="19" s="1"/>
  <c r="AH58" i="19" s="1"/>
  <c r="AH59" i="19" s="1"/>
  <c r="AH60" i="19" s="1"/>
  <c r="AH61" i="19" s="1"/>
  <c r="AH62" i="19" s="1"/>
  <c r="AH63" i="19" s="1"/>
  <c r="AH64" i="19" s="1"/>
  <c r="AH65" i="19" s="1"/>
  <c r="AH66" i="19" s="1"/>
  <c r="AH67" i="19" s="1"/>
  <c r="AH68" i="19" s="1"/>
  <c r="AH69" i="19" s="1"/>
  <c r="AH70" i="19" s="1"/>
  <c r="AH71" i="19" s="1"/>
  <c r="AH72" i="19" s="1"/>
  <c r="AH73" i="19" s="1"/>
  <c r="AH74" i="19" s="1"/>
  <c r="AH75" i="19" s="1"/>
  <c r="AH76" i="19" s="1"/>
  <c r="AH77" i="19" s="1"/>
  <c r="AH78" i="19" s="1"/>
  <c r="AH79" i="19" s="1"/>
  <c r="AH80" i="19" s="1"/>
  <c r="AH81" i="19" s="1"/>
  <c r="AH82" i="19" s="1"/>
  <c r="AH83" i="19" s="1"/>
  <c r="AH84" i="19" s="1"/>
  <c r="AH85" i="19" s="1"/>
  <c r="AH86" i="19" s="1"/>
  <c r="AH87" i="19" s="1"/>
  <c r="AH88" i="19" s="1"/>
  <c r="AH89" i="19" s="1"/>
  <c r="AH90" i="19" s="1"/>
  <c r="AH91" i="19" s="1"/>
  <c r="AH92" i="19" s="1"/>
  <c r="AH93" i="19" s="1"/>
  <c r="AH94" i="19" s="1"/>
  <c r="AH95" i="19" s="1"/>
  <c r="AH96" i="19" s="1"/>
  <c r="AH97" i="19" s="1"/>
  <c r="AH98" i="19" s="1"/>
  <c r="AH99" i="19" s="1"/>
  <c r="AH100" i="19" s="1"/>
  <c r="AH101" i="19" s="1"/>
  <c r="AH102" i="19" s="1"/>
  <c r="AH103" i="19" s="1"/>
  <c r="AH104" i="19" s="1"/>
  <c r="AH105" i="19" s="1"/>
  <c r="AH106" i="19" s="1"/>
  <c r="AH107" i="19" s="1"/>
  <c r="AH108" i="19" s="1"/>
  <c r="AH109" i="19" s="1"/>
  <c r="AH110" i="19" s="1"/>
  <c r="AH111" i="19" s="1"/>
  <c r="AH112" i="19" s="1"/>
  <c r="AH113" i="19" s="1"/>
  <c r="AH114" i="19" s="1"/>
  <c r="AH115" i="19" s="1"/>
  <c r="AH116" i="19" s="1"/>
  <c r="AH117" i="19" s="1"/>
  <c r="AH118" i="19" s="1"/>
  <c r="AH119" i="19" s="1"/>
  <c r="AH120" i="19" s="1"/>
  <c r="AH121" i="19" s="1"/>
  <c r="AH122" i="19" s="1"/>
  <c r="AH123" i="19" s="1"/>
  <c r="AH124" i="19" s="1"/>
  <c r="AH125" i="19" s="1"/>
  <c r="AH126" i="19" s="1"/>
  <c r="AH127" i="19" s="1"/>
  <c r="AH128" i="19" s="1"/>
  <c r="AH129" i="19" s="1"/>
  <c r="AH130" i="19" s="1"/>
  <c r="AH131" i="19" s="1"/>
  <c r="AH132" i="19" s="1"/>
  <c r="AH133" i="19" s="1"/>
  <c r="AH134" i="19" s="1"/>
  <c r="AH135" i="19" s="1"/>
  <c r="AH136" i="19" s="1"/>
  <c r="AH137" i="19" s="1"/>
  <c r="AH138" i="19" s="1"/>
  <c r="AH139" i="19" s="1"/>
  <c r="AH140" i="19" s="1"/>
  <c r="AH141" i="19" s="1"/>
  <c r="AH142" i="19" s="1"/>
  <c r="AH143" i="19" s="1"/>
  <c r="AH144" i="19" s="1"/>
  <c r="AH145" i="19" s="1"/>
  <c r="AH146" i="19" s="1"/>
  <c r="AH147" i="19" s="1"/>
  <c r="AH148" i="19" s="1"/>
  <c r="AH149" i="19" s="1"/>
  <c r="AH150" i="19" s="1"/>
  <c r="AH151" i="19" s="1"/>
  <c r="AH152" i="19" s="1"/>
  <c r="AH153" i="19" s="1"/>
  <c r="AH154" i="19" s="1"/>
  <c r="AH155" i="19" s="1"/>
  <c r="AH156" i="19" s="1"/>
  <c r="AH157" i="19" s="1"/>
  <c r="AH158" i="19" s="1"/>
  <c r="AH159" i="19" s="1"/>
  <c r="AH160" i="19" s="1"/>
  <c r="AH161" i="19" s="1"/>
  <c r="AH162" i="19" s="1"/>
  <c r="AH163" i="19" s="1"/>
  <c r="AH164" i="19" s="1"/>
  <c r="AH165" i="19" s="1"/>
  <c r="AH166" i="19" s="1"/>
  <c r="AH167" i="19" s="1"/>
  <c r="AH168" i="19" s="1"/>
  <c r="AH169" i="19" s="1"/>
  <c r="AH170" i="19" s="1"/>
  <c r="AH171" i="19" s="1"/>
  <c r="AH172" i="19" s="1"/>
  <c r="AH173" i="19" s="1"/>
  <c r="AH174" i="19" s="1"/>
  <c r="AH175" i="19" s="1"/>
  <c r="AH176" i="19" s="1"/>
  <c r="AH177" i="19" s="1"/>
  <c r="AH178" i="19" s="1"/>
  <c r="AH179" i="19" s="1"/>
  <c r="AH180" i="19" s="1"/>
  <c r="AH181" i="19" s="1"/>
  <c r="AH182" i="19" s="1"/>
  <c r="AH183" i="19" s="1"/>
  <c r="AH184" i="19" s="1"/>
  <c r="AH185" i="19" s="1"/>
  <c r="AH186" i="19" s="1"/>
  <c r="AH187" i="19" s="1"/>
  <c r="AH188" i="19" s="1"/>
  <c r="AH189" i="19" s="1"/>
  <c r="AH190" i="19" s="1"/>
  <c r="AH191" i="19" s="1"/>
  <c r="AH192" i="19" s="1"/>
  <c r="AH193" i="19" s="1"/>
  <c r="AH194" i="19" s="1"/>
  <c r="AH195" i="19" s="1"/>
  <c r="AH196" i="19" s="1"/>
  <c r="AH197" i="19" s="1"/>
  <c r="AH198" i="19" s="1"/>
  <c r="AH199" i="19" s="1"/>
  <c r="AH200" i="19" s="1"/>
  <c r="AH201" i="19" s="1"/>
  <c r="AH202" i="19" s="1"/>
  <c r="AH203" i="19" s="1"/>
  <c r="AH204" i="19" s="1"/>
  <c r="AH205" i="19" s="1"/>
  <c r="AH206" i="19" s="1"/>
  <c r="AH207" i="19" s="1"/>
  <c r="AH208" i="19" s="1"/>
  <c r="AH209" i="19" s="1"/>
  <c r="AH210" i="19" s="1"/>
  <c r="AH211" i="19" s="1"/>
  <c r="AH212" i="19" s="1"/>
  <c r="AH213" i="19" s="1"/>
  <c r="AH214" i="19" s="1"/>
  <c r="AH215" i="19" s="1"/>
  <c r="AH216" i="19" s="1"/>
  <c r="AH217" i="19" s="1"/>
  <c r="AH218" i="19" s="1"/>
  <c r="AH219" i="19" s="1"/>
  <c r="AH220" i="19" s="1"/>
  <c r="AH221" i="19" s="1"/>
  <c r="AH222" i="19" s="1"/>
  <c r="AH223" i="19" s="1"/>
  <c r="AH224" i="19" s="1"/>
  <c r="AH225" i="19" s="1"/>
  <c r="AH226" i="19" s="1"/>
  <c r="AH227" i="19" s="1"/>
  <c r="AH228" i="19" s="1"/>
  <c r="AH229" i="19" s="1"/>
  <c r="AH230" i="19" s="1"/>
  <c r="AH231" i="19" s="1"/>
  <c r="AH232" i="19" s="1"/>
  <c r="AH233" i="19" s="1"/>
  <c r="AH234" i="19" s="1"/>
  <c r="AH235" i="19" s="1"/>
  <c r="AH236" i="19" s="1"/>
  <c r="AH237" i="19" s="1"/>
  <c r="AH238" i="19" s="1"/>
  <c r="AH239" i="19" s="1"/>
  <c r="AH240" i="19" s="1"/>
  <c r="AH241" i="19" s="1"/>
  <c r="AH242" i="19" s="1"/>
  <c r="AH243" i="19" s="1"/>
  <c r="AH244" i="19" s="1"/>
  <c r="AH245" i="19" s="1"/>
  <c r="AH246" i="19" s="1"/>
  <c r="AH247" i="19" s="1"/>
  <c r="AH248" i="19" s="1"/>
  <c r="AH249" i="19" s="1"/>
  <c r="AH250" i="19" s="1"/>
  <c r="AH251" i="19" s="1"/>
  <c r="AH252" i="19" s="1"/>
  <c r="AH253" i="19" s="1"/>
  <c r="AH254" i="19" s="1"/>
  <c r="AH255" i="19" s="1"/>
  <c r="AH256" i="19" s="1"/>
  <c r="AH257" i="19" s="1"/>
  <c r="AH258" i="19" s="1"/>
  <c r="AH259" i="19" s="1"/>
  <c r="AH260" i="19" s="1"/>
  <c r="AH261" i="19" s="1"/>
  <c r="AH262" i="19" s="1"/>
  <c r="AH263" i="19" s="1"/>
  <c r="AH264" i="19" s="1"/>
  <c r="AH265" i="19" s="1"/>
  <c r="AH266" i="19" s="1"/>
  <c r="AH267" i="19" s="1"/>
  <c r="AH268" i="19" s="1"/>
  <c r="AH269" i="19" s="1"/>
  <c r="AH270" i="19" s="1"/>
  <c r="AH271" i="19" s="1"/>
  <c r="AH272" i="19" s="1"/>
  <c r="AH273" i="19" s="1"/>
  <c r="AH274" i="19" s="1"/>
  <c r="AH275" i="19" s="1"/>
  <c r="AH276" i="19" s="1"/>
  <c r="AH277" i="19" s="1"/>
  <c r="AH278" i="19" s="1"/>
  <c r="AH279" i="19" s="1"/>
  <c r="AH280" i="19" s="1"/>
  <c r="AH281" i="19" s="1"/>
  <c r="AH282" i="19" s="1"/>
  <c r="AH283" i="19" s="1"/>
  <c r="AH284" i="19" s="1"/>
  <c r="AH285" i="19" s="1"/>
  <c r="AH286" i="19" s="1"/>
  <c r="AH287" i="19" s="1"/>
  <c r="AH288" i="19" s="1"/>
  <c r="AH289" i="19" s="1"/>
  <c r="AH290" i="19" s="1"/>
  <c r="AH291" i="19" s="1"/>
  <c r="AH292" i="19" s="1"/>
  <c r="AH293" i="19" s="1"/>
  <c r="AH294" i="19" s="1"/>
  <c r="AH295" i="19" s="1"/>
  <c r="AH296" i="19" s="1"/>
  <c r="AH297" i="19" s="1"/>
  <c r="AH298" i="19" s="1"/>
  <c r="AH299" i="19" s="1"/>
  <c r="AH300" i="19" s="1"/>
  <c r="AH301" i="19" s="1"/>
  <c r="AH302" i="19" s="1"/>
  <c r="AH303" i="19" s="1"/>
  <c r="AH304" i="19" s="1"/>
  <c r="AH305" i="19" s="1"/>
  <c r="AH306" i="19" s="1"/>
  <c r="AH307" i="19" s="1"/>
  <c r="AH308" i="19" s="1"/>
  <c r="AH309" i="19" s="1"/>
  <c r="AH310" i="19" s="1"/>
  <c r="AH311" i="19" s="1"/>
  <c r="AH312" i="19" s="1"/>
  <c r="AH313" i="19" s="1"/>
  <c r="AH314" i="19" s="1"/>
  <c r="AH315" i="19" s="1"/>
  <c r="AH316" i="19" s="1"/>
  <c r="AH317" i="19" s="1"/>
  <c r="AH318" i="19" s="1"/>
  <c r="AH319" i="19" s="1"/>
  <c r="AH320" i="19" s="1"/>
  <c r="AH321" i="19" s="1"/>
  <c r="AH322" i="19" s="1"/>
  <c r="AH323" i="19" s="1"/>
  <c r="AH324" i="19" s="1"/>
  <c r="AH325" i="19" s="1"/>
  <c r="AH326" i="19" s="1"/>
  <c r="AH327" i="19" s="1"/>
  <c r="AH328" i="19" s="1"/>
  <c r="AH329" i="19" s="1"/>
  <c r="AH330" i="19" s="1"/>
  <c r="AH331" i="19" s="1"/>
  <c r="AH332" i="19" s="1"/>
  <c r="AH333" i="19" s="1"/>
  <c r="AH334" i="19" s="1"/>
  <c r="AH335" i="19" s="1"/>
  <c r="AH336" i="19" s="1"/>
  <c r="AH337" i="19" s="1"/>
  <c r="AH338" i="19" s="1"/>
  <c r="AH339" i="19" s="1"/>
  <c r="AH340" i="19" s="1"/>
  <c r="AH341" i="19" s="1"/>
  <c r="AH342" i="19" s="1"/>
  <c r="AH343" i="19" s="1"/>
  <c r="AH344" i="19" s="1"/>
  <c r="AH345" i="19" s="1"/>
  <c r="AH346" i="19" s="1"/>
  <c r="AH347" i="19" s="1"/>
  <c r="AH348" i="19" s="1"/>
  <c r="AH349" i="19" s="1"/>
  <c r="AH350" i="19" s="1"/>
  <c r="AH351" i="19" s="1"/>
  <c r="AH352" i="19" s="1"/>
  <c r="AH353" i="19" s="1"/>
  <c r="AH354" i="19" s="1"/>
  <c r="AH355" i="19" s="1"/>
  <c r="AH356" i="19" s="1"/>
  <c r="AH357" i="19" s="1"/>
  <c r="AH358" i="19" s="1"/>
  <c r="AH359" i="19" s="1"/>
  <c r="AH360" i="19" s="1"/>
  <c r="AH361" i="19" s="1"/>
  <c r="AH362" i="19" s="1"/>
  <c r="AH363" i="19" s="1"/>
  <c r="AH364" i="19" s="1"/>
  <c r="AH365" i="19" s="1"/>
  <c r="AH366" i="19" s="1"/>
  <c r="AH367" i="19" s="1"/>
  <c r="AH368" i="19" s="1"/>
  <c r="AH369" i="19" s="1"/>
  <c r="AH370" i="19" s="1"/>
  <c r="AH371" i="19" s="1"/>
  <c r="AH372" i="19" s="1"/>
  <c r="AH373" i="19" s="1"/>
  <c r="AH374" i="19" s="1"/>
  <c r="AH375" i="19" s="1"/>
  <c r="AH376" i="19" s="1"/>
  <c r="AH377" i="19" s="1"/>
  <c r="AH378" i="19" s="1"/>
  <c r="AH379" i="19" s="1"/>
  <c r="AH380" i="19" s="1"/>
  <c r="AH381" i="19" s="1"/>
  <c r="AH382" i="19" s="1"/>
  <c r="AH383" i="19" s="1"/>
  <c r="AH384" i="19" s="1"/>
  <c r="AH385" i="19" s="1"/>
  <c r="AH386" i="19" s="1"/>
  <c r="AH387" i="19" s="1"/>
  <c r="AH388" i="19" s="1"/>
  <c r="AH389" i="19" s="1"/>
  <c r="AH390" i="19" s="1"/>
  <c r="AH391" i="19" s="1"/>
  <c r="AH392" i="19" s="1"/>
  <c r="AH393" i="19" s="1"/>
  <c r="AH394" i="19" s="1"/>
  <c r="AH395" i="19" s="1"/>
  <c r="AH396" i="19" s="1"/>
  <c r="AH397" i="19" s="1"/>
  <c r="AH398" i="19" s="1"/>
  <c r="AH399" i="19" s="1"/>
  <c r="AH400" i="19" s="1"/>
  <c r="AH401" i="19" s="1"/>
  <c r="AH402" i="19" s="1"/>
  <c r="AH403" i="19" s="1"/>
  <c r="AH404" i="19" s="1"/>
  <c r="AH405" i="19" s="1"/>
  <c r="AH406" i="19" s="1"/>
  <c r="AH407" i="19" s="1"/>
  <c r="AH408" i="19" s="1"/>
  <c r="AH409" i="19" s="1"/>
  <c r="AH410" i="19" s="1"/>
  <c r="AH411" i="19" s="1"/>
  <c r="AH412" i="19" s="1"/>
  <c r="AH413" i="19" s="1"/>
  <c r="AH414" i="19" s="1"/>
  <c r="AH415" i="19" s="1"/>
  <c r="AH416" i="19" s="1"/>
  <c r="AH417" i="19" s="1"/>
  <c r="AH418" i="19" s="1"/>
  <c r="AH419" i="19" s="1"/>
  <c r="AH420" i="19" s="1"/>
  <c r="AH421" i="19" s="1"/>
  <c r="AH422" i="19" s="1"/>
  <c r="AH423" i="19" s="1"/>
  <c r="AH424" i="19" s="1"/>
  <c r="AH425" i="19" s="1"/>
  <c r="AH426" i="19" s="1"/>
  <c r="AH427" i="19" s="1"/>
  <c r="AH428" i="19" s="1"/>
  <c r="AH429" i="19" s="1"/>
  <c r="AH430" i="19" s="1"/>
  <c r="AH431" i="19" s="1"/>
  <c r="AH432" i="19" s="1"/>
  <c r="AH433" i="19" s="1"/>
  <c r="AH434" i="19" s="1"/>
  <c r="AH435" i="19" s="1"/>
  <c r="AH436" i="19" s="1"/>
  <c r="AH437" i="19" s="1"/>
  <c r="AH438" i="19" s="1"/>
  <c r="AH439" i="19" s="1"/>
  <c r="AH440" i="19" s="1"/>
  <c r="AH441" i="19" s="1"/>
  <c r="AH442" i="19" s="1"/>
  <c r="AH443" i="19" s="1"/>
  <c r="AH444" i="19" s="1"/>
  <c r="AH445" i="19" s="1"/>
  <c r="AH446" i="19" s="1"/>
  <c r="AH447" i="19" s="1"/>
  <c r="AH448" i="19" s="1"/>
  <c r="AH449" i="19" s="1"/>
  <c r="AH450" i="19" s="1"/>
  <c r="AH451" i="19" s="1"/>
  <c r="AH452" i="19" s="1"/>
  <c r="AH453" i="19" s="1"/>
  <c r="AH454" i="19" s="1"/>
  <c r="AH455" i="19" s="1"/>
  <c r="AH456" i="19" s="1"/>
  <c r="AH457" i="19" s="1"/>
  <c r="AH458" i="19" s="1"/>
  <c r="AH459" i="19" s="1"/>
  <c r="AH460" i="19" s="1"/>
  <c r="AH461" i="19" s="1"/>
  <c r="AH462" i="19" s="1"/>
  <c r="AH463" i="19" s="1"/>
  <c r="AH464" i="19" s="1"/>
  <c r="AH465" i="19" s="1"/>
  <c r="AH466" i="19" s="1"/>
  <c r="AH467" i="19" s="1"/>
  <c r="AH468" i="19" s="1"/>
  <c r="AH469" i="19" s="1"/>
  <c r="AH470" i="19" s="1"/>
  <c r="AH471" i="19" s="1"/>
  <c r="AH472" i="19" s="1"/>
  <c r="AH473" i="19" s="1"/>
  <c r="AH474" i="19" s="1"/>
  <c r="AH475" i="19" s="1"/>
  <c r="AH476" i="19" s="1"/>
  <c r="AH477" i="19" s="1"/>
  <c r="AH478" i="19" s="1"/>
  <c r="AH479" i="19" s="1"/>
  <c r="AH480" i="19" s="1"/>
  <c r="AH481" i="19" s="1"/>
  <c r="AH482" i="19" s="1"/>
  <c r="AH483" i="19" s="1"/>
  <c r="AH484" i="19" s="1"/>
  <c r="AH485" i="19" s="1"/>
  <c r="AH486" i="19" s="1"/>
  <c r="AH487" i="19" s="1"/>
  <c r="AH488" i="19" s="1"/>
  <c r="AH489" i="19" s="1"/>
  <c r="AH490" i="19" s="1"/>
  <c r="AH491" i="19" s="1"/>
  <c r="AH492" i="19" s="1"/>
  <c r="AH493" i="19" s="1"/>
  <c r="AH494" i="19" s="1"/>
  <c r="AH495" i="19" s="1"/>
  <c r="AH496" i="19" s="1"/>
  <c r="AH497" i="19" s="1"/>
  <c r="AH498" i="19" s="1"/>
  <c r="AH499" i="19" s="1"/>
  <c r="AH500" i="19" s="1"/>
  <c r="AH501" i="19" s="1"/>
  <c r="AH502" i="19" s="1"/>
  <c r="AH503" i="19" s="1"/>
  <c r="AH504" i="19" s="1"/>
  <c r="AH505" i="19" s="1"/>
  <c r="AH506" i="19" s="1"/>
  <c r="AH507" i="19" s="1"/>
  <c r="AH508" i="19" s="1"/>
  <c r="AH509" i="19" s="1"/>
  <c r="AH510" i="19" s="1"/>
  <c r="AH511" i="19" s="1"/>
  <c r="AH512" i="19" s="1"/>
  <c r="AH513" i="19" s="1"/>
  <c r="AH514" i="19" s="1"/>
  <c r="AH515" i="19" s="1"/>
  <c r="AH516" i="19" s="1"/>
  <c r="AH517" i="19" s="1"/>
  <c r="AH518" i="19" s="1"/>
  <c r="AH519" i="19" s="1"/>
  <c r="AH520" i="19" s="1"/>
  <c r="AH521" i="19" s="1"/>
  <c r="AH522" i="19" s="1"/>
  <c r="AH523" i="19" s="1"/>
  <c r="AH524" i="19" s="1"/>
  <c r="AH525" i="19" s="1"/>
  <c r="AH526" i="19" s="1"/>
  <c r="AH527" i="19" s="1"/>
  <c r="AH528" i="19" s="1"/>
  <c r="AH529" i="19" s="1"/>
  <c r="AH530" i="19" s="1"/>
  <c r="AH531" i="19" s="1"/>
  <c r="AH532" i="19" s="1"/>
  <c r="AH533" i="19" s="1"/>
  <c r="AH534" i="19" s="1"/>
  <c r="AH535" i="19" s="1"/>
  <c r="AH536" i="19" s="1"/>
  <c r="AH537" i="19" s="1"/>
  <c r="AH538" i="19" s="1"/>
  <c r="AH539" i="19" s="1"/>
  <c r="AH540" i="19" s="1"/>
  <c r="AH541" i="19" s="1"/>
  <c r="AH542" i="19" s="1"/>
  <c r="AH543" i="19" s="1"/>
  <c r="AH544" i="19" s="1"/>
  <c r="AH545" i="19" s="1"/>
  <c r="AH546" i="19" s="1"/>
  <c r="AH547" i="19" s="1"/>
  <c r="AH548" i="19" s="1"/>
  <c r="AH549" i="19" s="1"/>
  <c r="AH550" i="19" s="1"/>
  <c r="AH551" i="19" s="1"/>
  <c r="AH552" i="19" s="1"/>
  <c r="AH553" i="19" s="1"/>
  <c r="AH554" i="19" s="1"/>
  <c r="AH555" i="19" s="1"/>
  <c r="AH556" i="19" s="1"/>
  <c r="AH557" i="19" s="1"/>
  <c r="AH558" i="19" s="1"/>
  <c r="AH559" i="19" s="1"/>
  <c r="AH560" i="19" s="1"/>
  <c r="AH561" i="19" s="1"/>
  <c r="AH562" i="19" s="1"/>
  <c r="AH563" i="19" s="1"/>
  <c r="AH564" i="19" s="1"/>
  <c r="AH565" i="19" s="1"/>
  <c r="AH566" i="19" s="1"/>
  <c r="AH567" i="19" s="1"/>
  <c r="AH568" i="19" s="1"/>
  <c r="AH569" i="19" s="1"/>
  <c r="AH570" i="19" s="1"/>
  <c r="AH571" i="19" s="1"/>
  <c r="AH572" i="19" s="1"/>
  <c r="AH573" i="19" s="1"/>
  <c r="AH574" i="19" s="1"/>
  <c r="AH575" i="19" s="1"/>
  <c r="AH576" i="19" s="1"/>
  <c r="AH577" i="19" s="1"/>
  <c r="AH578" i="19" s="1"/>
  <c r="AH579" i="19" s="1"/>
  <c r="AH580" i="19" s="1"/>
  <c r="AH581" i="19" s="1"/>
  <c r="AH582" i="19" s="1"/>
  <c r="AH583" i="19" s="1"/>
  <c r="AH584" i="19" s="1"/>
  <c r="AH585" i="19" s="1"/>
  <c r="AH586" i="19" s="1"/>
  <c r="AH587" i="19" s="1"/>
  <c r="AH588" i="19" s="1"/>
  <c r="AH589" i="19" s="1"/>
  <c r="AH590" i="19" s="1"/>
  <c r="AH591" i="19" s="1"/>
  <c r="AH592" i="19" s="1"/>
  <c r="AH593" i="19" s="1"/>
  <c r="AH594" i="19" s="1"/>
  <c r="AH595" i="19" s="1"/>
  <c r="AH596" i="19" s="1"/>
  <c r="AH597" i="19" s="1"/>
  <c r="AH598" i="19" s="1"/>
  <c r="AH599" i="19" s="1"/>
  <c r="AH600" i="19" s="1"/>
  <c r="AH601" i="19" s="1"/>
  <c r="AH602" i="19" s="1"/>
  <c r="AH603" i="19" s="1"/>
  <c r="AH604" i="19" s="1"/>
  <c r="AH605" i="19" s="1"/>
  <c r="AH606" i="19" s="1"/>
  <c r="AH607" i="19" s="1"/>
  <c r="AH608" i="19" s="1"/>
  <c r="AH609" i="19" s="1"/>
  <c r="AH610" i="19" s="1"/>
  <c r="AH611" i="19" s="1"/>
  <c r="AH612" i="19" s="1"/>
  <c r="AH613" i="19" s="1"/>
  <c r="AH614" i="19" s="1"/>
  <c r="AH615" i="19" s="1"/>
  <c r="AH616" i="19" s="1"/>
  <c r="AH617" i="19" s="1"/>
  <c r="AH618" i="19" s="1"/>
  <c r="AH619" i="19" s="1"/>
  <c r="AH620" i="19" s="1"/>
  <c r="AH621" i="19" s="1"/>
  <c r="AH622" i="19" s="1"/>
  <c r="AH623" i="19" s="1"/>
  <c r="AH624" i="19" s="1"/>
  <c r="AH625" i="19" s="1"/>
  <c r="AH626" i="19" s="1"/>
  <c r="AH627" i="19" s="1"/>
  <c r="AH628" i="19" s="1"/>
  <c r="AH629" i="19" s="1"/>
  <c r="AH630" i="19" s="1"/>
  <c r="AH631" i="19" s="1"/>
  <c r="AH632" i="19" s="1"/>
  <c r="AH633" i="19" s="1"/>
  <c r="AH634" i="19" s="1"/>
  <c r="AH635" i="19" s="1"/>
  <c r="AH636" i="19" s="1"/>
  <c r="AH637" i="19" s="1"/>
  <c r="AH638" i="19" s="1"/>
  <c r="AH639" i="19" s="1"/>
  <c r="AH640" i="19" s="1"/>
  <c r="AH641" i="19" s="1"/>
  <c r="AH642" i="19" s="1"/>
  <c r="AH643" i="19" s="1"/>
  <c r="AH644" i="19" s="1"/>
  <c r="AH645" i="19" s="1"/>
  <c r="AH646" i="19" s="1"/>
  <c r="AH647" i="19" s="1"/>
  <c r="AH648" i="19" s="1"/>
  <c r="AH649" i="19" s="1"/>
  <c r="AH650" i="19" s="1"/>
  <c r="AH651" i="19" s="1"/>
  <c r="AH652" i="19" s="1"/>
  <c r="AH653" i="19" s="1"/>
  <c r="AH654" i="19" s="1"/>
  <c r="AH655" i="19" s="1"/>
  <c r="AH656" i="19" s="1"/>
  <c r="AH657" i="19" s="1"/>
  <c r="AH658" i="19" s="1"/>
  <c r="AH659" i="19" s="1"/>
  <c r="AH660" i="19" s="1"/>
  <c r="AH661" i="19" s="1"/>
  <c r="AH662" i="19" s="1"/>
  <c r="AH663" i="19" s="1"/>
  <c r="AH664" i="19" s="1"/>
  <c r="AH665" i="19" s="1"/>
  <c r="AH666" i="19" s="1"/>
  <c r="AH667" i="19" s="1"/>
  <c r="AH668" i="19" s="1"/>
  <c r="AH669" i="19" s="1"/>
  <c r="AH670" i="19" s="1"/>
  <c r="AH671" i="19" s="1"/>
  <c r="AH672" i="19" s="1"/>
  <c r="AH673" i="19" s="1"/>
  <c r="AH674" i="19" s="1"/>
  <c r="AH675" i="19" s="1"/>
  <c r="AH676" i="19" s="1"/>
  <c r="AH677" i="19" s="1"/>
  <c r="AH678" i="19" s="1"/>
  <c r="AH679" i="19" s="1"/>
  <c r="AH680" i="19" s="1"/>
  <c r="AH681" i="19" s="1"/>
  <c r="AH682" i="19" s="1"/>
  <c r="AH683" i="19" s="1"/>
  <c r="AH684" i="19" s="1"/>
  <c r="AH685" i="19" s="1"/>
  <c r="AH686" i="19" s="1"/>
  <c r="AH687" i="19" s="1"/>
  <c r="AH688" i="19" s="1"/>
  <c r="AH689" i="19" s="1"/>
  <c r="AH690" i="19" s="1"/>
  <c r="AH691" i="19" s="1"/>
  <c r="AH692" i="19" s="1"/>
  <c r="AH693" i="19" s="1"/>
  <c r="AH694" i="19" s="1"/>
  <c r="AH695" i="19" s="1"/>
  <c r="AH696" i="19" s="1"/>
  <c r="AH697" i="19" s="1"/>
  <c r="AH698" i="19" s="1"/>
  <c r="AH699" i="19" s="1"/>
  <c r="AH700" i="19" s="1"/>
  <c r="AH701" i="19" s="1"/>
  <c r="AH702" i="19" s="1"/>
  <c r="AH703" i="19" s="1"/>
  <c r="AH704" i="19" s="1"/>
  <c r="AH705" i="19" s="1"/>
  <c r="AH706" i="19" s="1"/>
  <c r="AH707" i="19" s="1"/>
  <c r="AH708" i="19" s="1"/>
  <c r="AH709" i="19" s="1"/>
  <c r="AH710" i="19" s="1"/>
  <c r="AH711" i="19" s="1"/>
  <c r="AH712" i="19" s="1"/>
  <c r="AH713" i="19" s="1"/>
  <c r="AH714" i="19" s="1"/>
  <c r="AH715" i="19" s="1"/>
  <c r="AH716" i="19" s="1"/>
  <c r="AH717" i="19" s="1"/>
  <c r="AH718" i="19" s="1"/>
  <c r="AH719" i="19" s="1"/>
  <c r="AH720" i="19" s="1"/>
  <c r="AH721" i="19" s="1"/>
  <c r="AH722" i="19" s="1"/>
  <c r="AH723" i="19" s="1"/>
  <c r="AH724" i="19" s="1"/>
  <c r="AH725" i="19" s="1"/>
  <c r="AH726" i="19" s="1"/>
  <c r="AH727" i="19" s="1"/>
  <c r="AH728" i="19" s="1"/>
  <c r="AH729" i="19" s="1"/>
  <c r="AH730" i="19" s="1"/>
  <c r="AH731" i="19" s="1"/>
  <c r="AH732" i="19" s="1"/>
  <c r="AH733" i="19" s="1"/>
  <c r="AH734" i="19" s="1"/>
  <c r="AH735" i="19" s="1"/>
  <c r="AH736" i="19" s="1"/>
  <c r="AH737" i="19" s="1"/>
  <c r="AH738" i="19" s="1"/>
  <c r="AH739" i="19" s="1"/>
  <c r="AH740" i="19" s="1"/>
  <c r="AH741" i="19" s="1"/>
  <c r="AH742" i="19" s="1"/>
  <c r="AH743" i="19" s="1"/>
  <c r="AH744" i="19" s="1"/>
  <c r="AH745" i="19" s="1"/>
  <c r="AH746" i="19" s="1"/>
  <c r="AH747" i="19" s="1"/>
  <c r="AH748" i="19" s="1"/>
  <c r="AH749" i="19" s="1"/>
  <c r="AH750" i="19" s="1"/>
  <c r="AH751" i="19" s="1"/>
  <c r="AH752" i="19" s="1"/>
  <c r="AH753" i="19" s="1"/>
  <c r="AH754" i="19" s="1"/>
  <c r="AH755" i="19" s="1"/>
  <c r="AH756" i="19" s="1"/>
  <c r="AH757" i="19" s="1"/>
  <c r="AH758" i="19" s="1"/>
  <c r="AH759" i="19" s="1"/>
  <c r="AH760" i="19" s="1"/>
  <c r="AH761" i="19" s="1"/>
  <c r="AH762" i="19" s="1"/>
  <c r="AH763" i="19" s="1"/>
  <c r="AH764" i="19" s="1"/>
  <c r="AH765" i="19" s="1"/>
  <c r="AH766" i="19" s="1"/>
  <c r="AH767" i="19" s="1"/>
  <c r="AH768" i="19" s="1"/>
  <c r="AH769" i="19" s="1"/>
  <c r="AH770" i="19" s="1"/>
  <c r="AH771" i="19" s="1"/>
  <c r="AH772" i="19" s="1"/>
  <c r="AH773" i="19" s="1"/>
  <c r="AH774" i="19" s="1"/>
  <c r="AH775" i="19" s="1"/>
  <c r="AH776" i="19" s="1"/>
  <c r="AH777" i="19" s="1"/>
  <c r="AH778" i="19" s="1"/>
  <c r="AH779" i="19" s="1"/>
  <c r="AH780" i="19" s="1"/>
  <c r="AH781" i="19" s="1"/>
  <c r="AH782" i="19" s="1"/>
  <c r="AH783" i="19" s="1"/>
  <c r="AH784" i="19" s="1"/>
  <c r="AH785" i="19" s="1"/>
  <c r="AH786" i="19" s="1"/>
  <c r="AH787" i="19" s="1"/>
  <c r="AH788" i="19" s="1"/>
  <c r="AH789" i="19" s="1"/>
  <c r="AH790" i="19" s="1"/>
  <c r="AH791" i="19" s="1"/>
  <c r="AH792" i="19" s="1"/>
  <c r="AH793" i="19" s="1"/>
  <c r="AH794" i="19" s="1"/>
  <c r="AH795" i="19" s="1"/>
  <c r="AH796" i="19" s="1"/>
  <c r="AH797" i="19" s="1"/>
  <c r="AH798" i="19" s="1"/>
  <c r="AH799" i="19" s="1"/>
  <c r="AH800" i="19" s="1"/>
  <c r="AH801" i="19" s="1"/>
  <c r="AH802" i="19" s="1"/>
  <c r="AH803" i="19" s="1"/>
  <c r="AH804" i="19" s="1"/>
  <c r="AH805" i="19" s="1"/>
  <c r="AH806" i="19" s="1"/>
  <c r="AH807" i="19" s="1"/>
  <c r="AH808" i="19" s="1"/>
  <c r="AH809" i="19" s="1"/>
  <c r="AH810" i="19" s="1"/>
  <c r="AH811" i="19" s="1"/>
  <c r="AH812" i="19" s="1"/>
  <c r="AH813" i="19" s="1"/>
  <c r="AH814" i="19" s="1"/>
  <c r="AH815" i="19" s="1"/>
  <c r="AH816" i="19" s="1"/>
  <c r="AH817" i="19" s="1"/>
  <c r="AH818" i="19" s="1"/>
  <c r="AH819" i="19" s="1"/>
  <c r="AH820" i="19" s="1"/>
  <c r="AH821" i="19" s="1"/>
  <c r="AH822" i="19" s="1"/>
  <c r="AH823" i="19" s="1"/>
  <c r="AH824" i="19" s="1"/>
  <c r="AH825" i="19" s="1"/>
  <c r="AH826" i="19" s="1"/>
  <c r="AH827" i="19" s="1"/>
  <c r="AH828" i="19" s="1"/>
  <c r="AH829" i="19" s="1"/>
  <c r="AH830" i="19" s="1"/>
  <c r="AH831" i="19" s="1"/>
  <c r="AH832" i="19" s="1"/>
  <c r="AH833" i="19" s="1"/>
  <c r="AH834" i="19" s="1"/>
  <c r="AH835" i="19" s="1"/>
  <c r="AH836" i="19" s="1"/>
  <c r="AH837" i="19" s="1"/>
  <c r="AH838" i="19" s="1"/>
  <c r="AH839" i="19" s="1"/>
  <c r="AH840" i="19" s="1"/>
  <c r="AH841" i="19" s="1"/>
  <c r="AH842" i="19" s="1"/>
  <c r="AH843" i="19" s="1"/>
  <c r="AH844" i="19" s="1"/>
  <c r="AH845" i="19" s="1"/>
  <c r="AH846" i="19" s="1"/>
  <c r="AH847" i="19" s="1"/>
  <c r="AH848" i="19" s="1"/>
  <c r="AH849" i="19" s="1"/>
  <c r="AH850" i="19" s="1"/>
  <c r="AH851" i="19" s="1"/>
  <c r="AH852" i="19" s="1"/>
  <c r="AH853" i="19" s="1"/>
  <c r="AH854" i="19" s="1"/>
  <c r="AH855" i="19" s="1"/>
  <c r="AH856" i="19" s="1"/>
  <c r="AH857" i="19" s="1"/>
  <c r="AH858" i="19" s="1"/>
  <c r="AH859" i="19" s="1"/>
  <c r="AH860" i="19" s="1"/>
  <c r="AH861" i="19" s="1"/>
  <c r="AH862" i="19" s="1"/>
  <c r="AH863" i="19" s="1"/>
  <c r="AH864" i="19" s="1"/>
  <c r="AH865" i="19" s="1"/>
  <c r="AH866" i="19" s="1"/>
  <c r="AH867" i="19" s="1"/>
  <c r="AH868" i="19" s="1"/>
  <c r="AH869" i="19" s="1"/>
  <c r="AH870" i="19" s="1"/>
  <c r="AH871" i="19" s="1"/>
  <c r="AH872" i="19" s="1"/>
  <c r="AH873" i="19" s="1"/>
  <c r="AH874" i="19" s="1"/>
  <c r="AH875" i="19" s="1"/>
  <c r="AH876" i="19" s="1"/>
  <c r="AH877" i="19" s="1"/>
  <c r="AH878" i="19" s="1"/>
  <c r="AH879" i="19" s="1"/>
  <c r="AH880" i="19" s="1"/>
  <c r="AH881" i="19" s="1"/>
  <c r="AH882" i="19" s="1"/>
  <c r="AH883" i="19" s="1"/>
  <c r="AH884" i="19" s="1"/>
  <c r="AH885" i="19" s="1"/>
  <c r="AH886" i="19" s="1"/>
  <c r="AH887" i="19" s="1"/>
  <c r="AH888" i="19" s="1"/>
  <c r="AH889" i="19" s="1"/>
  <c r="AH890" i="19" s="1"/>
  <c r="AH891" i="19" s="1"/>
  <c r="AH892" i="19" s="1"/>
  <c r="AH893" i="19" s="1"/>
  <c r="AH894" i="19" s="1"/>
  <c r="AH895" i="19" s="1"/>
  <c r="AH896" i="19" s="1"/>
  <c r="AH897" i="19" s="1"/>
  <c r="AH898" i="19" s="1"/>
  <c r="AH899" i="19" s="1"/>
  <c r="AH900" i="19" s="1"/>
  <c r="AH901" i="19" s="1"/>
  <c r="AH902" i="19" s="1"/>
  <c r="AH903" i="19" s="1"/>
  <c r="AH904" i="19" s="1"/>
  <c r="AH905" i="19" s="1"/>
  <c r="AH906" i="19" s="1"/>
  <c r="AH907" i="19" s="1"/>
  <c r="AH908" i="19" s="1"/>
  <c r="AH909" i="19" s="1"/>
  <c r="AH910" i="19" s="1"/>
  <c r="AH911" i="19" s="1"/>
  <c r="AH912" i="19" s="1"/>
  <c r="AH913" i="19" s="1"/>
  <c r="AH914" i="19" s="1"/>
  <c r="AH915" i="19" s="1"/>
  <c r="AH916" i="19" s="1"/>
  <c r="AH917" i="19" s="1"/>
  <c r="AH918" i="19" s="1"/>
  <c r="AH919" i="19" s="1"/>
  <c r="AH920" i="19" s="1"/>
  <c r="AH921" i="19" s="1"/>
  <c r="AH922" i="19" s="1"/>
  <c r="AH923" i="19" s="1"/>
  <c r="AH924" i="19" s="1"/>
  <c r="AH925" i="19" s="1"/>
  <c r="AH926" i="19" s="1"/>
  <c r="AH927" i="19" s="1"/>
  <c r="AH928" i="19" s="1"/>
  <c r="AH929" i="19" s="1"/>
  <c r="AH930" i="19" s="1"/>
  <c r="AH931" i="19" s="1"/>
  <c r="AH932" i="19" s="1"/>
  <c r="AH933" i="19" s="1"/>
  <c r="AH934" i="19" s="1"/>
  <c r="AH935" i="19" s="1"/>
  <c r="AH936" i="19" s="1"/>
  <c r="AH937" i="19" s="1"/>
  <c r="AH938" i="19" s="1"/>
  <c r="AH939" i="19" s="1"/>
  <c r="AH940" i="19" s="1"/>
  <c r="AH941" i="19" s="1"/>
  <c r="AH942" i="19" s="1"/>
  <c r="AH943" i="19" s="1"/>
  <c r="AH944" i="19" s="1"/>
  <c r="AH945" i="19" s="1"/>
  <c r="AH946" i="19" s="1"/>
  <c r="AH947" i="19" s="1"/>
  <c r="AH948" i="19" s="1"/>
  <c r="AH949" i="19" s="1"/>
  <c r="AH950" i="19" s="1"/>
  <c r="AH951" i="19" s="1"/>
  <c r="AH952" i="19" s="1"/>
  <c r="AH953" i="19" s="1"/>
  <c r="AH954" i="19" s="1"/>
  <c r="AH955" i="19" s="1"/>
  <c r="AH956" i="19" s="1"/>
  <c r="AH957" i="19" s="1"/>
  <c r="AH958" i="19" s="1"/>
  <c r="AH959" i="19" s="1"/>
  <c r="AH960" i="19" s="1"/>
  <c r="AH961" i="19" s="1"/>
  <c r="AH962" i="19" s="1"/>
  <c r="AH963" i="19" s="1"/>
  <c r="AH964" i="19" s="1"/>
  <c r="AH965" i="19" s="1"/>
  <c r="AH966" i="19" s="1"/>
  <c r="AH967" i="19" s="1"/>
  <c r="AH968" i="19" s="1"/>
  <c r="AH969" i="19" s="1"/>
  <c r="AH970" i="19" s="1"/>
  <c r="AH971" i="19" s="1"/>
  <c r="AH972" i="19" s="1"/>
  <c r="AH973" i="19" s="1"/>
  <c r="AH974" i="19" s="1"/>
  <c r="AH975" i="19" s="1"/>
  <c r="AH976" i="19" s="1"/>
  <c r="AH977" i="19" s="1"/>
  <c r="AH978" i="19" s="1"/>
  <c r="AH979" i="19" s="1"/>
  <c r="AH980" i="19" s="1"/>
  <c r="AH981" i="19" s="1"/>
  <c r="AH982" i="19" s="1"/>
  <c r="AH983" i="19" s="1"/>
  <c r="AH984" i="19" s="1"/>
  <c r="AH985" i="19" s="1"/>
  <c r="AH986" i="19" s="1"/>
  <c r="AH987" i="19" s="1"/>
  <c r="AH988" i="19" s="1"/>
  <c r="AH989" i="19" s="1"/>
  <c r="AH990" i="19" s="1"/>
  <c r="AH991" i="19" s="1"/>
  <c r="AH992" i="19" s="1"/>
  <c r="AH993" i="19" s="1"/>
  <c r="AH994" i="19" s="1"/>
  <c r="AH995" i="19" s="1"/>
  <c r="AH996" i="19" s="1"/>
  <c r="AH997" i="19" s="1"/>
  <c r="AH998" i="19" s="1"/>
  <c r="AH999" i="19" s="1"/>
  <c r="AH1000" i="19" s="1"/>
  <c r="AH1001" i="19" s="1"/>
  <c r="AH1002" i="19" s="1"/>
  <c r="AH1003" i="19" s="1"/>
  <c r="AH1004" i="19" s="1"/>
  <c r="AH1005" i="19" s="1"/>
  <c r="AH1006" i="19" s="1"/>
  <c r="AH1007" i="19" s="1"/>
  <c r="AH1008" i="19" s="1"/>
  <c r="AH1009" i="19" s="1"/>
  <c r="AH1010" i="19" s="1"/>
  <c r="AH1011" i="19" s="1"/>
  <c r="AH1012" i="19" s="1"/>
  <c r="AH1013" i="19" s="1"/>
  <c r="AH1014" i="19" s="1"/>
  <c r="AH1015" i="19" s="1"/>
  <c r="AH1016" i="19" s="1"/>
  <c r="AH1017" i="19" s="1"/>
  <c r="AH1018" i="19" s="1"/>
  <c r="AH1019" i="19" s="1"/>
  <c r="AH1020" i="19" s="1"/>
  <c r="AH1021" i="19" s="1"/>
  <c r="AH1022" i="19" s="1"/>
  <c r="AH1023" i="19" s="1"/>
  <c r="AH1024" i="19" s="1"/>
  <c r="AH1025" i="19" s="1"/>
  <c r="AH1026" i="19" s="1"/>
  <c r="AH1027" i="19" s="1"/>
  <c r="AH1028" i="19" s="1"/>
  <c r="AH1029" i="19" s="1"/>
  <c r="AH1030" i="19" s="1"/>
  <c r="AH1031" i="19" s="1"/>
  <c r="AH1032" i="19" s="1"/>
  <c r="AH1033" i="19" s="1"/>
  <c r="AH1034" i="19" s="1"/>
  <c r="AH1035" i="19" s="1"/>
  <c r="AH1036" i="19" s="1"/>
  <c r="AH1037" i="19" s="1"/>
  <c r="AH1038" i="19" s="1"/>
  <c r="AH1039" i="19" s="1"/>
  <c r="AH1040" i="19" s="1"/>
  <c r="AH1041" i="19" s="1"/>
  <c r="AH1042" i="19" s="1"/>
  <c r="AH1043" i="19" s="1"/>
  <c r="AH1044" i="19" s="1"/>
  <c r="AH1045" i="19" s="1"/>
  <c r="AH1046" i="19" s="1"/>
  <c r="AH1047" i="19" s="1"/>
  <c r="AH1048" i="19" s="1"/>
  <c r="AH1049" i="19" s="1"/>
  <c r="AH1050" i="19" s="1"/>
  <c r="AH1051" i="19" s="1"/>
  <c r="AH1052" i="19" s="1"/>
  <c r="AH1053" i="19" s="1"/>
  <c r="AH1054" i="19" s="1"/>
  <c r="AH1055" i="19" s="1"/>
  <c r="AH1056" i="19" s="1"/>
  <c r="AH1057" i="19" s="1"/>
  <c r="AH1058" i="19" s="1"/>
  <c r="AH1059" i="19" s="1"/>
  <c r="AH1060" i="19" s="1"/>
  <c r="AH1061" i="19" s="1"/>
  <c r="AH1062" i="19" s="1"/>
  <c r="AH1063" i="19" s="1"/>
  <c r="AH1064" i="19" s="1"/>
  <c r="AH1065" i="19" s="1"/>
  <c r="AH1066" i="19" s="1"/>
  <c r="AH1067" i="19" s="1"/>
  <c r="AH1068" i="19" s="1"/>
  <c r="AH1069" i="19" s="1"/>
  <c r="AH1070" i="19" s="1"/>
  <c r="AH1071" i="19" s="1"/>
  <c r="AH1072" i="19" s="1"/>
  <c r="AH1073" i="19" s="1"/>
  <c r="AH1074" i="19" s="1"/>
  <c r="AH1075" i="19" s="1"/>
  <c r="AH1076" i="19" s="1"/>
  <c r="AH1077" i="19" s="1"/>
  <c r="AH1078" i="19" s="1"/>
  <c r="AH1079" i="19" s="1"/>
  <c r="AH1080" i="19" s="1"/>
  <c r="AH1081" i="19" s="1"/>
  <c r="AH1082" i="19" s="1"/>
  <c r="AH1083" i="19" s="1"/>
  <c r="AH1084" i="19" s="1"/>
  <c r="AH1085" i="19" s="1"/>
  <c r="AH1086" i="19" s="1"/>
  <c r="AH1087" i="19" s="1"/>
  <c r="AH1088" i="19" s="1"/>
  <c r="AH1089" i="19" s="1"/>
  <c r="AH1090" i="19" s="1"/>
  <c r="AH1091" i="19" s="1"/>
  <c r="AH1092" i="19" s="1"/>
  <c r="AH1093" i="19" s="1"/>
  <c r="AH1094" i="19" s="1"/>
  <c r="AH1095" i="19" s="1"/>
  <c r="AH1096" i="19" s="1"/>
  <c r="AH1097" i="19" s="1"/>
  <c r="AH1098" i="19" s="1"/>
  <c r="AH1099" i="19" s="1"/>
  <c r="AH1100" i="19" s="1"/>
  <c r="AH1101" i="19" s="1"/>
  <c r="AH1102" i="19" s="1"/>
  <c r="AH1103" i="19" s="1"/>
  <c r="AH1104" i="19" s="1"/>
  <c r="AH1105" i="19" s="1"/>
  <c r="AH1106" i="19" s="1"/>
  <c r="AH1107" i="19" s="1"/>
  <c r="AH1108" i="19" s="1"/>
  <c r="AH1109" i="19" s="1"/>
  <c r="AH1110" i="19" s="1"/>
  <c r="AH1111" i="19" s="1"/>
  <c r="AH1112" i="19" s="1"/>
  <c r="AH1113" i="19" s="1"/>
  <c r="AH1114" i="19" s="1"/>
  <c r="AH1115" i="19" s="1"/>
  <c r="AH1116" i="19" s="1"/>
  <c r="AH1117" i="19" s="1"/>
  <c r="AH1118" i="19" s="1"/>
  <c r="AH1119" i="19" s="1"/>
  <c r="AH1120" i="19" s="1"/>
  <c r="AH1121" i="19" s="1"/>
  <c r="AH1122" i="19" s="1"/>
  <c r="AH1123" i="19" s="1"/>
  <c r="AH1124" i="19" s="1"/>
  <c r="AH1125" i="19" s="1"/>
  <c r="AH1126" i="19" s="1"/>
  <c r="AH1127" i="19" s="1"/>
  <c r="AH1128" i="19" s="1"/>
  <c r="AH1129" i="19" s="1"/>
  <c r="AH1130" i="19" s="1"/>
  <c r="AH1131" i="19" s="1"/>
  <c r="AH1132" i="19" s="1"/>
  <c r="AH1133" i="19" s="1"/>
  <c r="AH1134" i="19" s="1"/>
  <c r="AH1135" i="19" s="1"/>
  <c r="AH1136" i="19" s="1"/>
  <c r="AH1137" i="19" s="1"/>
  <c r="AH1138" i="19" s="1"/>
  <c r="AH1139" i="19" s="1"/>
  <c r="AH1140" i="19" s="1"/>
  <c r="AH1141" i="19" s="1"/>
  <c r="AH1142" i="19" s="1"/>
  <c r="AH1143" i="19" s="1"/>
  <c r="AH1144" i="19" s="1"/>
  <c r="AH1145" i="19" s="1"/>
  <c r="AH1146" i="19" s="1"/>
  <c r="AH1147" i="19" s="1"/>
  <c r="AH1148" i="19" s="1"/>
  <c r="AH1149" i="19" s="1"/>
  <c r="AH1150" i="19" s="1"/>
  <c r="AH1151" i="19" s="1"/>
  <c r="AH1152" i="19" s="1"/>
  <c r="AH1153" i="19" s="1"/>
  <c r="AH1154" i="19" s="1"/>
  <c r="AH1155" i="19" s="1"/>
  <c r="AH1156" i="19" s="1"/>
  <c r="AH1157" i="19" s="1"/>
  <c r="AH1158" i="19" s="1"/>
  <c r="AH1159" i="19" s="1"/>
  <c r="AH1160" i="19" s="1"/>
  <c r="AH1161" i="19" s="1"/>
  <c r="AH1162" i="19" s="1"/>
  <c r="AH1163" i="19" s="1"/>
  <c r="AH1164" i="19" s="1"/>
  <c r="AH1165" i="19" s="1"/>
  <c r="AH1166" i="19" s="1"/>
  <c r="AH1167" i="19" s="1"/>
  <c r="AH1168" i="19" s="1"/>
  <c r="AH1169" i="19" s="1"/>
  <c r="AH1170" i="19" s="1"/>
  <c r="AH1171" i="19" s="1"/>
  <c r="AH1172" i="19" s="1"/>
  <c r="AH1173" i="19" s="1"/>
  <c r="AH1174" i="19" s="1"/>
  <c r="AH1175" i="19" s="1"/>
  <c r="AH1176" i="19" s="1"/>
  <c r="AH1177" i="19" s="1"/>
  <c r="AH1178" i="19" s="1"/>
  <c r="AH1179" i="19" s="1"/>
  <c r="AH1180" i="19" s="1"/>
  <c r="AH1181" i="19" s="1"/>
  <c r="AH1182" i="19" s="1"/>
  <c r="AH1183" i="19" s="1"/>
  <c r="AH1184" i="19" s="1"/>
  <c r="AH1185" i="19" s="1"/>
  <c r="AH1186" i="19" s="1"/>
  <c r="AH1187" i="19" s="1"/>
  <c r="AH1188" i="19" s="1"/>
  <c r="AH1189" i="19" s="1"/>
  <c r="AH1190" i="19" s="1"/>
  <c r="AH1191" i="19" s="1"/>
  <c r="AH1192" i="19" s="1"/>
  <c r="AH1193" i="19" s="1"/>
  <c r="AH1194" i="19" s="1"/>
  <c r="AH1195" i="19" s="1"/>
  <c r="AH1196" i="19" s="1"/>
  <c r="AH1197" i="19" s="1"/>
  <c r="AH1198" i="19" s="1"/>
  <c r="AH1199" i="19" s="1"/>
  <c r="AH1200" i="19" s="1"/>
  <c r="AH1201" i="19" s="1"/>
  <c r="AH1202" i="19" s="1"/>
  <c r="AH1203" i="19" s="1"/>
  <c r="AH1204" i="19" s="1"/>
  <c r="AH1205" i="19" s="1"/>
  <c r="AH1206" i="19" s="1"/>
  <c r="AH1207" i="19" s="1"/>
  <c r="AH1208" i="19" s="1"/>
  <c r="AH1209" i="19" s="1"/>
  <c r="AH1210" i="19" s="1"/>
  <c r="AH1211" i="19" s="1"/>
  <c r="AH1212" i="19" s="1"/>
  <c r="AH1213" i="19" s="1"/>
  <c r="AH1214" i="19" s="1"/>
  <c r="AH1215" i="19" s="1"/>
  <c r="AH1216" i="19" s="1"/>
  <c r="AH1217" i="19" s="1"/>
  <c r="AH1218" i="19" s="1"/>
  <c r="AH1219" i="19" s="1"/>
  <c r="AH1220" i="19" s="1"/>
  <c r="AH1221" i="19" s="1"/>
  <c r="AH1222" i="19" s="1"/>
  <c r="AH1223" i="19" s="1"/>
  <c r="AH1224" i="19" s="1"/>
  <c r="AH1225" i="19" s="1"/>
  <c r="AH1226" i="19" s="1"/>
  <c r="AH1227" i="19" s="1"/>
  <c r="AH1228" i="19" s="1"/>
  <c r="AH1229" i="19" s="1"/>
  <c r="AH1230" i="19" s="1"/>
  <c r="AH1231" i="19" s="1"/>
  <c r="AH1232" i="19" s="1"/>
  <c r="AH1233" i="19" s="1"/>
  <c r="AH1234" i="19" s="1"/>
  <c r="AH1235" i="19" s="1"/>
  <c r="AH1236" i="19" s="1"/>
  <c r="AH1237" i="19" s="1"/>
  <c r="AH1238" i="19" s="1"/>
  <c r="AH1239" i="19" s="1"/>
  <c r="AH1240" i="19" s="1"/>
  <c r="AH1241" i="19" s="1"/>
  <c r="AH1242" i="19" s="1"/>
  <c r="AH1243" i="19" s="1"/>
  <c r="AH1244" i="19" s="1"/>
  <c r="AH1245" i="19" s="1"/>
  <c r="AH1246" i="19" s="1"/>
  <c r="AH1247" i="19" s="1"/>
  <c r="AH1248" i="19" s="1"/>
  <c r="AH1249" i="19" s="1"/>
  <c r="AH1250" i="19" s="1"/>
  <c r="AH1251" i="19" s="1"/>
  <c r="AH1252" i="19" s="1"/>
  <c r="AH1253" i="19" s="1"/>
  <c r="AH1254" i="19" s="1"/>
  <c r="AH1255" i="19" s="1"/>
  <c r="AH1256" i="19" s="1"/>
  <c r="AH1257" i="19" s="1"/>
  <c r="AH1258" i="19" s="1"/>
  <c r="AH1259" i="19" s="1"/>
  <c r="AH1260" i="19" s="1"/>
  <c r="AH1261" i="19" s="1"/>
  <c r="AH1262" i="19" s="1"/>
  <c r="AH1263" i="19" s="1"/>
  <c r="AH1264" i="19" s="1"/>
  <c r="AH1265" i="19" s="1"/>
  <c r="AH1266" i="19" s="1"/>
  <c r="AH1267" i="19" s="1"/>
  <c r="AH1268" i="19" s="1"/>
  <c r="AH1269" i="19" s="1"/>
  <c r="AH1270" i="19" s="1"/>
  <c r="AH1271" i="19" s="1"/>
  <c r="AH1272" i="19" s="1"/>
  <c r="AH1273" i="19" s="1"/>
  <c r="AH1274" i="19" s="1"/>
  <c r="AH1275" i="19" s="1"/>
  <c r="AH1276" i="19" s="1"/>
  <c r="AH1277" i="19" s="1"/>
  <c r="AH1278" i="19" s="1"/>
  <c r="AH1279" i="19" s="1"/>
  <c r="AH1280" i="19" s="1"/>
  <c r="AH1281" i="19" s="1"/>
  <c r="AH1282" i="19" s="1"/>
  <c r="AH1283" i="19" s="1"/>
  <c r="AH1284" i="19" s="1"/>
  <c r="AH1285" i="19" s="1"/>
  <c r="AH1286" i="19" s="1"/>
  <c r="AH1287" i="19" s="1"/>
  <c r="AH1288" i="19" s="1"/>
  <c r="AH1289" i="19" s="1"/>
  <c r="AH1290" i="19" s="1"/>
  <c r="AH1291" i="19" s="1"/>
  <c r="AH1292" i="19" s="1"/>
  <c r="AH1293" i="19" s="1"/>
  <c r="AH1294" i="19" s="1"/>
  <c r="AH1295" i="19" s="1"/>
  <c r="AH1296" i="19" s="1"/>
  <c r="AH1297" i="19" s="1"/>
  <c r="AH1298" i="19" s="1"/>
  <c r="AH1299" i="19" s="1"/>
  <c r="AH1300" i="19" s="1"/>
  <c r="AH1301" i="19" s="1"/>
  <c r="AH1302" i="19" s="1"/>
  <c r="AH1303" i="19" s="1"/>
  <c r="AH1304" i="19" s="1"/>
  <c r="AH1305" i="19" s="1"/>
  <c r="AH1306" i="19" s="1"/>
  <c r="AH1307" i="19" s="1"/>
  <c r="AH1308" i="19" s="1"/>
  <c r="AH1309" i="19" s="1"/>
  <c r="AH1310" i="19" s="1"/>
  <c r="AH1311" i="19" s="1"/>
  <c r="AH1312" i="19" s="1"/>
  <c r="AH1313" i="19" s="1"/>
  <c r="AH1314" i="19" s="1"/>
  <c r="AH1315" i="19" s="1"/>
  <c r="AH1316" i="19" s="1"/>
  <c r="AH1317" i="19" s="1"/>
  <c r="AH1318" i="19" s="1"/>
  <c r="AH1319" i="19" s="1"/>
  <c r="AH1320" i="19" s="1"/>
  <c r="AH1321" i="19" s="1"/>
  <c r="AH1322" i="19" s="1"/>
  <c r="AH1323" i="19" s="1"/>
  <c r="AH1324" i="19" s="1"/>
  <c r="AH1325" i="19" s="1"/>
  <c r="AH1326" i="19" s="1"/>
  <c r="AH1327" i="19" s="1"/>
  <c r="AH1328" i="19" s="1"/>
  <c r="AH1329" i="19" s="1"/>
  <c r="AH1330" i="19" s="1"/>
  <c r="AH1331" i="19" s="1"/>
  <c r="AH1332" i="19" s="1"/>
  <c r="AH1333" i="19" s="1"/>
  <c r="AH1334" i="19" s="1"/>
  <c r="AH1335" i="19" s="1"/>
  <c r="AH1336" i="19" s="1"/>
  <c r="AH1337" i="19" s="1"/>
  <c r="AH1338" i="19" s="1"/>
  <c r="AH1339" i="19" s="1"/>
  <c r="AH1340" i="19" s="1"/>
  <c r="AH1341" i="19" s="1"/>
  <c r="AH1342" i="19" s="1"/>
  <c r="AH1343" i="19" s="1"/>
  <c r="AH1344" i="19" s="1"/>
  <c r="AH1345" i="19" s="1"/>
  <c r="AH1346" i="19" s="1"/>
  <c r="AH1347" i="19" s="1"/>
  <c r="AH1348" i="19" s="1"/>
  <c r="AH1349" i="19" s="1"/>
  <c r="AH1350" i="19" s="1"/>
  <c r="AH1351" i="19" s="1"/>
  <c r="AH1352" i="19" s="1"/>
  <c r="AH1353" i="19" s="1"/>
  <c r="AH1354" i="19" s="1"/>
  <c r="AH1355" i="19" s="1"/>
  <c r="AH1356" i="19" s="1"/>
  <c r="AH1357" i="19" s="1"/>
  <c r="AH1358" i="19" s="1"/>
  <c r="AH1359" i="19" s="1"/>
  <c r="AH1360" i="19" s="1"/>
  <c r="AH1361" i="19" s="1"/>
  <c r="AH1362" i="19" s="1"/>
  <c r="AH1363" i="19" s="1"/>
  <c r="AH1364" i="19" s="1"/>
  <c r="AH1365" i="19" s="1"/>
  <c r="AH1366" i="19" s="1"/>
  <c r="AH1367" i="19" s="1"/>
  <c r="AH1368" i="19" s="1"/>
  <c r="AH1369" i="19" s="1"/>
  <c r="AH1370" i="19" s="1"/>
  <c r="AH1371" i="19" s="1"/>
  <c r="AH1372" i="19" s="1"/>
  <c r="AH1373" i="19" s="1"/>
  <c r="AH1374" i="19" s="1"/>
  <c r="AH1375" i="19" s="1"/>
  <c r="AH1376" i="19" s="1"/>
  <c r="AH1377" i="19" s="1"/>
  <c r="AH1378" i="19" s="1"/>
  <c r="AH1379" i="19" s="1"/>
  <c r="AH1380" i="19" s="1"/>
  <c r="AH1381" i="19" s="1"/>
  <c r="AH1382" i="19" s="1"/>
  <c r="AH1383" i="19" s="1"/>
  <c r="AH1384" i="19" s="1"/>
  <c r="AH1385" i="19" s="1"/>
  <c r="AH1386" i="19" s="1"/>
  <c r="AH1387" i="19" s="1"/>
  <c r="AH1388" i="19" s="1"/>
  <c r="AH1389" i="19" s="1"/>
  <c r="AH1390" i="19" s="1"/>
  <c r="AH1391" i="19" s="1"/>
  <c r="AH1392" i="19" s="1"/>
  <c r="AH1393" i="19" s="1"/>
  <c r="AH1394" i="19" s="1"/>
  <c r="AH1395" i="19" s="1"/>
  <c r="AH1396" i="19" s="1"/>
  <c r="AH1397" i="19" s="1"/>
  <c r="AH1398" i="19" s="1"/>
  <c r="AH1399" i="19" s="1"/>
  <c r="AH1400" i="19" s="1"/>
  <c r="AH1401" i="19" s="1"/>
  <c r="AH1402" i="19" s="1"/>
  <c r="AH1403" i="19" s="1"/>
  <c r="AH1404" i="19" s="1"/>
  <c r="AH1405" i="19" s="1"/>
  <c r="AH1406" i="19" s="1"/>
  <c r="AH1407" i="19" s="1"/>
  <c r="AH1408" i="19" s="1"/>
  <c r="AH1409" i="19" s="1"/>
  <c r="AH1410" i="19" s="1"/>
  <c r="AH1411" i="19" s="1"/>
  <c r="AH1412" i="19" s="1"/>
  <c r="AH1413" i="19" s="1"/>
  <c r="AH1414" i="19" s="1"/>
  <c r="AH1415" i="19" s="1"/>
  <c r="AH1416" i="19" s="1"/>
  <c r="AH1417" i="19" s="1"/>
  <c r="AH1418" i="19" s="1"/>
  <c r="AH1419" i="19" s="1"/>
  <c r="AH1420" i="19" s="1"/>
  <c r="AH1421" i="19" s="1"/>
  <c r="AH1422" i="19" s="1"/>
  <c r="AH1423" i="19" s="1"/>
  <c r="AH1424" i="19" s="1"/>
  <c r="AH1425" i="19" s="1"/>
  <c r="AH1426" i="19" s="1"/>
  <c r="AH1427" i="19" s="1"/>
  <c r="AH1428" i="19" s="1"/>
  <c r="AH1429" i="19" s="1"/>
  <c r="AH1430" i="19" s="1"/>
  <c r="AH1431" i="19" s="1"/>
  <c r="AH1432" i="19" s="1"/>
  <c r="AH1433" i="19" s="1"/>
  <c r="AH1434" i="19" s="1"/>
  <c r="AH1435" i="19" s="1"/>
  <c r="AH1436" i="19" s="1"/>
  <c r="AH1437" i="19" s="1"/>
  <c r="AH1438" i="19" s="1"/>
  <c r="AH1439" i="19" s="1"/>
  <c r="AH1440" i="19" s="1"/>
  <c r="AH1441" i="19" s="1"/>
  <c r="AH1442" i="19" s="1"/>
  <c r="AH1443" i="19" s="1"/>
  <c r="AH1444" i="19" s="1"/>
  <c r="AH1445" i="19" s="1"/>
  <c r="AH1446" i="19" s="1"/>
  <c r="AH1447" i="19" s="1"/>
  <c r="AH1448" i="19" s="1"/>
  <c r="AH1449" i="19" s="1"/>
  <c r="AH1450" i="19" s="1"/>
  <c r="AH1451" i="19" s="1"/>
  <c r="AH1452" i="19" s="1"/>
  <c r="AH1453" i="19" s="1"/>
  <c r="AH1454" i="19" s="1"/>
  <c r="AH1455" i="19" s="1"/>
  <c r="AH1456" i="19" s="1"/>
  <c r="AH1457" i="19" s="1"/>
  <c r="AH1458" i="19" s="1"/>
  <c r="AH1459" i="19" s="1"/>
  <c r="AH1460" i="19" s="1"/>
  <c r="AH1461" i="19" s="1"/>
  <c r="AH1462" i="19" s="1"/>
  <c r="AH1463" i="19" s="1"/>
  <c r="AH1464" i="19" s="1"/>
  <c r="AH1465" i="19" s="1"/>
  <c r="AH1466" i="19" s="1"/>
  <c r="AH1467" i="19" s="1"/>
  <c r="AH1468" i="19" s="1"/>
  <c r="AH1469" i="19" s="1"/>
  <c r="AH1470" i="19" s="1"/>
  <c r="AH1471" i="19" s="1"/>
  <c r="AH1472" i="19" s="1"/>
  <c r="AH1473" i="19" s="1"/>
  <c r="AH1474" i="19" s="1"/>
  <c r="AH1475" i="19" s="1"/>
  <c r="AH1476" i="19" s="1"/>
  <c r="AH1477" i="19" s="1"/>
  <c r="AH1478" i="19" s="1"/>
  <c r="AH1479" i="19" s="1"/>
  <c r="AH1480" i="19" s="1"/>
  <c r="AH1481" i="19" s="1"/>
  <c r="AH1482" i="19" s="1"/>
  <c r="AH1483" i="19" s="1"/>
  <c r="AH1484" i="19" s="1"/>
  <c r="AH1485" i="19" s="1"/>
  <c r="AH1486" i="19" s="1"/>
  <c r="AH1487" i="19" s="1"/>
  <c r="AH1488" i="19" s="1"/>
  <c r="AH1489" i="19" s="1"/>
  <c r="AH1490" i="19" s="1"/>
  <c r="AH1491" i="19" s="1"/>
  <c r="AH1492" i="19" s="1"/>
  <c r="AH1493" i="19" s="1"/>
  <c r="AH1494" i="19" s="1"/>
  <c r="AH1495" i="19" s="1"/>
  <c r="AH1496" i="19" s="1"/>
  <c r="AH1497" i="19" s="1"/>
  <c r="AH1498" i="19" s="1"/>
  <c r="AH1499" i="19" s="1"/>
  <c r="AH1500" i="19" s="1"/>
  <c r="AH1501" i="19" s="1"/>
  <c r="AH1502" i="19" s="1"/>
  <c r="AH1503" i="19" s="1"/>
  <c r="AH1504" i="19" s="1"/>
  <c r="AH1505" i="19" s="1"/>
  <c r="AH1506" i="19" s="1"/>
  <c r="AH1507" i="19" s="1"/>
  <c r="AH1508" i="19" s="1"/>
  <c r="AH1509" i="19" s="1"/>
  <c r="AH1510" i="19" s="1"/>
  <c r="AH1511" i="19" s="1"/>
  <c r="AH1512" i="19" s="1"/>
  <c r="AH1513" i="19" s="1"/>
  <c r="AH1514" i="19" s="1"/>
  <c r="AH1515" i="19" s="1"/>
  <c r="AH1516" i="19" s="1"/>
  <c r="AH1517" i="19" s="1"/>
  <c r="AH1518" i="19" s="1"/>
  <c r="AH1519" i="19" s="1"/>
  <c r="AH1520" i="19" s="1"/>
  <c r="AH1521" i="19" s="1"/>
  <c r="AH1522" i="19" s="1"/>
  <c r="AH1523" i="19" s="1"/>
  <c r="AH1524" i="19" s="1"/>
  <c r="AH1525" i="19" s="1"/>
  <c r="AH1526" i="19" s="1"/>
  <c r="AH1527" i="19" s="1"/>
  <c r="AH1528" i="19" s="1"/>
  <c r="AH1529" i="19" s="1"/>
  <c r="AH1530" i="19" s="1"/>
  <c r="AH1531" i="19" s="1"/>
  <c r="AH1532" i="19" s="1"/>
  <c r="AH1533" i="19" s="1"/>
  <c r="AH1534" i="19" s="1"/>
  <c r="AH1535" i="19" s="1"/>
  <c r="AH1536" i="19" s="1"/>
  <c r="AH1537" i="19" s="1"/>
  <c r="AH1538" i="19" s="1"/>
  <c r="AH1539" i="19" s="1"/>
  <c r="AH1540" i="19" s="1"/>
  <c r="AH1541" i="19" s="1"/>
  <c r="AH1542" i="19" s="1"/>
  <c r="AH1543" i="19" s="1"/>
  <c r="AH1544" i="19" s="1"/>
  <c r="AH1545" i="19" s="1"/>
  <c r="AH1546" i="19" s="1"/>
  <c r="AH1547" i="19" s="1"/>
  <c r="AH1548" i="19" s="1"/>
  <c r="AH1549" i="19" s="1"/>
  <c r="AH1550" i="19" s="1"/>
  <c r="AH1551" i="19" s="1"/>
  <c r="AH1552" i="19" s="1"/>
  <c r="AH1553" i="19" s="1"/>
  <c r="AH1554" i="19" s="1"/>
  <c r="AH1555" i="19" s="1"/>
  <c r="AH1556" i="19" s="1"/>
  <c r="AH1557" i="19" s="1"/>
  <c r="AH1558" i="19" s="1"/>
  <c r="AH1559" i="19" s="1"/>
  <c r="AH1560" i="19" s="1"/>
  <c r="AH1561" i="19" s="1"/>
  <c r="AH1562" i="19" s="1"/>
  <c r="AH1563" i="19" s="1"/>
  <c r="AH1564" i="19" s="1"/>
  <c r="AH1565" i="19" s="1"/>
  <c r="AH1566" i="19" s="1"/>
  <c r="AH1567" i="19" s="1"/>
  <c r="AH1568" i="19" s="1"/>
  <c r="AH1569" i="19" s="1"/>
  <c r="AH1570" i="19" s="1"/>
  <c r="AH1571" i="19" s="1"/>
  <c r="AH1572" i="19" s="1"/>
  <c r="AH1573" i="19" s="1"/>
  <c r="AH1574" i="19" s="1"/>
  <c r="AH1575" i="19" s="1"/>
  <c r="AH1576" i="19" s="1"/>
  <c r="AH1577" i="19" s="1"/>
  <c r="AH1578" i="19" s="1"/>
  <c r="AH1579" i="19" s="1"/>
  <c r="AH1580" i="19" s="1"/>
  <c r="AH1581" i="19" s="1"/>
  <c r="AH1582" i="19" s="1"/>
  <c r="AH1583" i="19" s="1"/>
  <c r="AH1584" i="19" s="1"/>
  <c r="AH1585" i="19" s="1"/>
  <c r="AH1586" i="19" s="1"/>
  <c r="AH1587" i="19" s="1"/>
  <c r="AH1588" i="19" s="1"/>
  <c r="AH1589" i="19" s="1"/>
  <c r="AH1590" i="19" s="1"/>
  <c r="AH1591" i="19" s="1"/>
  <c r="AH1592" i="19" s="1"/>
  <c r="AH1593" i="19" s="1"/>
  <c r="AH1594" i="19" s="1"/>
  <c r="AH1595" i="19" s="1"/>
  <c r="AH1596" i="19" s="1"/>
  <c r="AH1597" i="19" s="1"/>
  <c r="AH1598" i="19" s="1"/>
  <c r="AH1599" i="19" s="1"/>
  <c r="AH1600" i="19" s="1"/>
  <c r="AH1601" i="19" s="1"/>
  <c r="AH1602" i="19" s="1"/>
  <c r="AH1603" i="19" s="1"/>
  <c r="AH1604" i="19" s="1"/>
  <c r="AH1605" i="19" s="1"/>
  <c r="AH1606" i="19" s="1"/>
  <c r="AH1607" i="19" s="1"/>
  <c r="AH1608" i="19" s="1"/>
  <c r="AH1609" i="19" s="1"/>
  <c r="AH1610" i="19" s="1"/>
  <c r="AH1611" i="19" s="1"/>
  <c r="AH1612" i="19" s="1"/>
  <c r="AH1613" i="19" s="1"/>
  <c r="AH1614" i="19" s="1"/>
  <c r="AH1615" i="19" s="1"/>
  <c r="AH1616" i="19" s="1"/>
  <c r="AH1617" i="19" s="1"/>
  <c r="AH1618" i="19" s="1"/>
  <c r="AH1619" i="19" s="1"/>
  <c r="AH1620" i="19" s="1"/>
  <c r="AH1621" i="19" s="1"/>
  <c r="AH1622" i="19" s="1"/>
  <c r="AH1623" i="19" s="1"/>
  <c r="AH1624" i="19" s="1"/>
  <c r="AH1625" i="19" s="1"/>
  <c r="AH1626" i="19" s="1"/>
  <c r="AH1627" i="19" s="1"/>
  <c r="AH1628" i="19" s="1"/>
  <c r="AH1629" i="19" s="1"/>
  <c r="AH1630" i="19" s="1"/>
  <c r="AH1631" i="19" s="1"/>
  <c r="AH1632" i="19" s="1"/>
  <c r="AH1633" i="19" s="1"/>
  <c r="AH1634" i="19" s="1"/>
  <c r="AH1635" i="19" s="1"/>
  <c r="AH1636" i="19" s="1"/>
  <c r="AH1637" i="19" s="1"/>
  <c r="AH1638" i="19" s="1"/>
  <c r="AH1639" i="19" s="1"/>
  <c r="AH1640" i="19" s="1"/>
  <c r="AH1641" i="19" s="1"/>
  <c r="AH1642" i="19" s="1"/>
  <c r="AH1643" i="19" s="1"/>
  <c r="AH1644" i="19" s="1"/>
  <c r="AH1645" i="19" s="1"/>
  <c r="AH1646" i="19" s="1"/>
  <c r="AH1647" i="19" s="1"/>
  <c r="AH1648" i="19" s="1"/>
  <c r="AH1649" i="19" s="1"/>
  <c r="AH1650" i="19" s="1"/>
  <c r="AH1651" i="19" s="1"/>
  <c r="AH1652" i="19" s="1"/>
  <c r="AH1653" i="19" s="1"/>
  <c r="AH1654" i="19" s="1"/>
  <c r="AH1655" i="19" s="1"/>
  <c r="AH1656" i="19" s="1"/>
  <c r="AH1657" i="19" s="1"/>
  <c r="AH1658" i="19" s="1"/>
  <c r="AH1659" i="19" s="1"/>
  <c r="AH1660" i="19" s="1"/>
  <c r="AH1661" i="19" s="1"/>
  <c r="AH1662" i="19" s="1"/>
  <c r="AH1663" i="19" s="1"/>
  <c r="AH1664" i="19" s="1"/>
  <c r="AH1665" i="19" s="1"/>
  <c r="AH1666" i="19" s="1"/>
  <c r="AH1667" i="19" s="1"/>
  <c r="AH1668" i="19" s="1"/>
  <c r="AH1669" i="19" s="1"/>
  <c r="AH1670" i="19" s="1"/>
  <c r="AH1671" i="19" s="1"/>
  <c r="AH1672" i="19" s="1"/>
  <c r="AH1673" i="19" s="1"/>
  <c r="AH1674" i="19" s="1"/>
  <c r="AH1675" i="19" s="1"/>
  <c r="AH1676" i="19" s="1"/>
  <c r="AH1677" i="19" s="1"/>
  <c r="AH1678" i="19" s="1"/>
  <c r="AH1679" i="19" s="1"/>
  <c r="AH1680" i="19" s="1"/>
  <c r="AH1681" i="19" s="1"/>
  <c r="AH1682" i="19" s="1"/>
  <c r="AH1683" i="19" s="1"/>
  <c r="AH1684" i="19" s="1"/>
  <c r="AH1685" i="19" s="1"/>
  <c r="AH1686" i="19" s="1"/>
  <c r="AH1687" i="19" s="1"/>
  <c r="AH1688" i="19" s="1"/>
  <c r="AH1689" i="19" s="1"/>
  <c r="AH1690" i="19" s="1"/>
  <c r="AH1691" i="19" s="1"/>
  <c r="AH1692" i="19" s="1"/>
  <c r="AH1693" i="19" s="1"/>
  <c r="AH1694" i="19" s="1"/>
  <c r="AH1695" i="19" s="1"/>
  <c r="AH1696" i="19" s="1"/>
  <c r="AH1697" i="19" s="1"/>
  <c r="AH1698" i="19" s="1"/>
  <c r="AH1699" i="19" s="1"/>
  <c r="AH1700" i="19" s="1"/>
  <c r="AH1701" i="19" s="1"/>
  <c r="AH1702" i="19" s="1"/>
  <c r="AH1703" i="19" s="1"/>
  <c r="AH1704" i="19" s="1"/>
  <c r="AH1705" i="19" s="1"/>
  <c r="AH1706" i="19" s="1"/>
  <c r="AH1707" i="19" s="1"/>
  <c r="AH1708" i="19" s="1"/>
  <c r="AH1709" i="19" s="1"/>
  <c r="AH1710" i="19" s="1"/>
  <c r="AH1711" i="19" s="1"/>
  <c r="AH1712" i="19" s="1"/>
  <c r="AH1713" i="19" s="1"/>
  <c r="AH1714" i="19" s="1"/>
  <c r="AH1715" i="19" s="1"/>
  <c r="AH1716" i="19" s="1"/>
  <c r="AH1717" i="19" s="1"/>
  <c r="AH1718" i="19" s="1"/>
  <c r="AH1719" i="19" s="1"/>
  <c r="AH1720" i="19" s="1"/>
  <c r="AH1721" i="19" s="1"/>
  <c r="AH1722" i="19" s="1"/>
  <c r="AH1723" i="19" s="1"/>
  <c r="AH1724" i="19" s="1"/>
  <c r="AH1725" i="19" s="1"/>
  <c r="AH1726" i="19" s="1"/>
  <c r="AH1727" i="19" s="1"/>
  <c r="AH1728" i="19" s="1"/>
  <c r="AH1729" i="19" s="1"/>
  <c r="AH1730" i="19" s="1"/>
  <c r="AH1731" i="19" s="1"/>
  <c r="AH1732" i="19" s="1"/>
  <c r="AH1733" i="19" s="1"/>
  <c r="AH1734" i="19" s="1"/>
  <c r="AH1735" i="19" s="1"/>
  <c r="AH1736" i="19" s="1"/>
  <c r="AH1737" i="19" s="1"/>
  <c r="AH1738" i="19" s="1"/>
  <c r="AH1739" i="19" s="1"/>
  <c r="AH1740" i="19" s="1"/>
  <c r="AH1741" i="19" s="1"/>
  <c r="AH1742" i="19" s="1"/>
  <c r="AH1743" i="19" s="1"/>
  <c r="AH1744" i="19" s="1"/>
  <c r="AH1745" i="19" s="1"/>
  <c r="AH1746" i="19" s="1"/>
  <c r="AH1747" i="19" s="1"/>
  <c r="AH1748" i="19" s="1"/>
  <c r="AH1749" i="19" s="1"/>
  <c r="AH1750" i="19" s="1"/>
  <c r="AH1751" i="19" s="1"/>
  <c r="AH1752" i="19" s="1"/>
  <c r="AH1753" i="19" s="1"/>
  <c r="AH1754" i="19" s="1"/>
  <c r="AH1755" i="19" s="1"/>
  <c r="AH1756" i="19" s="1"/>
  <c r="AH1757" i="19" s="1"/>
  <c r="AH1758" i="19" s="1"/>
  <c r="AH1759" i="19" s="1"/>
  <c r="AH1760" i="19" s="1"/>
  <c r="AH1761" i="19" s="1"/>
  <c r="AH1762" i="19" s="1"/>
  <c r="AH1763" i="19" s="1"/>
  <c r="AH1764" i="19" s="1"/>
  <c r="AH1765" i="19" s="1"/>
  <c r="AH1766" i="19" s="1"/>
  <c r="AH1767" i="19" s="1"/>
  <c r="AH1768" i="19" s="1"/>
  <c r="AH1769" i="19" s="1"/>
  <c r="AH1770" i="19" s="1"/>
  <c r="AH1771" i="19" s="1"/>
  <c r="AH1772" i="19" s="1"/>
  <c r="AH1773" i="19" s="1"/>
  <c r="AH1774" i="19" s="1"/>
  <c r="AH1775" i="19" s="1"/>
  <c r="AH1776" i="19" s="1"/>
  <c r="AH1777" i="19" s="1"/>
  <c r="AH1778" i="19" s="1"/>
  <c r="AH1779" i="19" s="1"/>
  <c r="AH1780" i="19" s="1"/>
  <c r="AH1781" i="19" s="1"/>
  <c r="AH1782" i="19" s="1"/>
  <c r="AH1783" i="19" s="1"/>
  <c r="AH1784" i="19" s="1"/>
  <c r="AH1785" i="19" s="1"/>
  <c r="AH1786" i="19" s="1"/>
  <c r="AH1787" i="19" s="1"/>
  <c r="AH1788" i="19" s="1"/>
  <c r="AH1789" i="19" s="1"/>
  <c r="AH1790" i="19" s="1"/>
  <c r="AH1791" i="19" s="1"/>
  <c r="AH1792" i="19" s="1"/>
  <c r="AH1793" i="19" s="1"/>
  <c r="AH1794" i="19" s="1"/>
  <c r="AH1795" i="19" s="1"/>
  <c r="AH1796" i="19" s="1"/>
  <c r="AH1797" i="19" s="1"/>
  <c r="AH1798" i="19" s="1"/>
  <c r="AH1799" i="19" s="1"/>
  <c r="AH1800" i="19" s="1"/>
  <c r="AH1801" i="19" s="1"/>
  <c r="AH1802" i="19" s="1"/>
  <c r="AH1803" i="19" s="1"/>
  <c r="AH1804" i="19" s="1"/>
  <c r="AH1805" i="19" s="1"/>
  <c r="AH1806" i="19" s="1"/>
  <c r="AH1807" i="19" s="1"/>
  <c r="AH1808" i="19" s="1"/>
  <c r="AH1809" i="19" s="1"/>
  <c r="AH1810" i="19" s="1"/>
  <c r="AH1811" i="19" s="1"/>
  <c r="AH1812" i="19" s="1"/>
  <c r="AH1813" i="19" s="1"/>
  <c r="AH1814" i="19" s="1"/>
  <c r="AH1815" i="19" s="1"/>
  <c r="AH1816" i="19" s="1"/>
  <c r="AH1817" i="19" s="1"/>
  <c r="AH1818" i="19" s="1"/>
  <c r="AH1819" i="19" s="1"/>
  <c r="AH1820" i="19" s="1"/>
  <c r="AH1821" i="19" s="1"/>
  <c r="AH1822" i="19" s="1"/>
  <c r="AH1823" i="19" s="1"/>
  <c r="AH1824" i="19" s="1"/>
  <c r="AH1825" i="19" s="1"/>
  <c r="AH1826" i="19" s="1"/>
  <c r="AH1827" i="19" s="1"/>
  <c r="AH1828" i="19" s="1"/>
  <c r="AH1829" i="19" s="1"/>
  <c r="AH1830" i="19" s="1"/>
  <c r="AH1831" i="19" s="1"/>
  <c r="AH1832" i="19" s="1"/>
  <c r="AH1833" i="19" s="1"/>
  <c r="AH1834" i="19" s="1"/>
  <c r="AH1835" i="19" s="1"/>
  <c r="AH1836" i="19" s="1"/>
  <c r="AH1837" i="19" s="1"/>
  <c r="AH1838" i="19" s="1"/>
  <c r="AH1839" i="19" s="1"/>
  <c r="AH1840" i="19" s="1"/>
  <c r="AH1841" i="19" s="1"/>
  <c r="AH1842" i="19" s="1"/>
  <c r="AH1843" i="19" s="1"/>
  <c r="AH1844" i="19" s="1"/>
  <c r="AH1845" i="19" s="1"/>
  <c r="AH1846" i="19" s="1"/>
  <c r="AH1847" i="19" s="1"/>
  <c r="AH1848" i="19" s="1"/>
  <c r="AH1849" i="19" s="1"/>
  <c r="AH1850" i="19" s="1"/>
  <c r="AH1851" i="19" s="1"/>
  <c r="AH1852" i="19" s="1"/>
  <c r="AH1853" i="19" s="1"/>
  <c r="AH1854" i="19" s="1"/>
  <c r="AH1855" i="19" s="1"/>
  <c r="AH1856" i="19" s="1"/>
  <c r="AH1857" i="19" s="1"/>
  <c r="AH1858" i="19" s="1"/>
  <c r="AH1859" i="19" s="1"/>
  <c r="AH1860" i="19" s="1"/>
  <c r="AH1861" i="19" s="1"/>
  <c r="AH1862" i="19" s="1"/>
  <c r="AH1863" i="19" s="1"/>
  <c r="AH1864" i="19" s="1"/>
  <c r="AH1865" i="19" s="1"/>
  <c r="AH1866" i="19" s="1"/>
  <c r="AH1867" i="19" s="1"/>
  <c r="AH1868" i="19" s="1"/>
  <c r="AH1869" i="19" s="1"/>
  <c r="AH1870" i="19" s="1"/>
  <c r="AH1871" i="19" s="1"/>
  <c r="AH1872" i="19" s="1"/>
  <c r="AH1873" i="19" s="1"/>
  <c r="AH1874" i="19" s="1"/>
  <c r="AH1875" i="19" s="1"/>
  <c r="AH1876" i="19" s="1"/>
  <c r="AH1877" i="19" s="1"/>
  <c r="AH1878" i="19" s="1"/>
  <c r="AH1879" i="19" s="1"/>
  <c r="AH1880" i="19" s="1"/>
  <c r="AH1881" i="19" s="1"/>
  <c r="AH1882" i="19" s="1"/>
  <c r="AH1883" i="19" s="1"/>
  <c r="AH1884" i="19" s="1"/>
  <c r="AH1885" i="19" s="1"/>
  <c r="AH1886" i="19" s="1"/>
  <c r="AH1887" i="19" s="1"/>
  <c r="AH1888" i="19" s="1"/>
  <c r="AH1889" i="19" s="1"/>
  <c r="AH1890" i="19" s="1"/>
  <c r="AH1891" i="19" s="1"/>
  <c r="AH1892" i="19" s="1"/>
  <c r="AH1893" i="19" s="1"/>
  <c r="AH1894" i="19" s="1"/>
  <c r="AH1895" i="19" s="1"/>
  <c r="AH1896" i="19" s="1"/>
  <c r="AH1897" i="19" s="1"/>
  <c r="AH1898" i="19" s="1"/>
  <c r="AH1899" i="19" s="1"/>
  <c r="AH1900" i="19" s="1"/>
  <c r="AH1901" i="19" s="1"/>
  <c r="AH1902" i="19" s="1"/>
  <c r="AH1903" i="19" s="1"/>
  <c r="AH1904" i="19" s="1"/>
  <c r="AH1905" i="19" s="1"/>
  <c r="AH1906" i="19" s="1"/>
  <c r="AH1907" i="19" s="1"/>
  <c r="AH1908" i="19" s="1"/>
  <c r="AH1909" i="19" s="1"/>
  <c r="AH1910" i="19" s="1"/>
  <c r="AH1911" i="19" s="1"/>
  <c r="AH1912" i="19" s="1"/>
  <c r="AH1913" i="19" s="1"/>
  <c r="AH1914" i="19" s="1"/>
  <c r="AH1915" i="19" s="1"/>
  <c r="AH1916" i="19" s="1"/>
  <c r="AH1917" i="19" s="1"/>
  <c r="AH1918" i="19" s="1"/>
  <c r="AH1919" i="19" s="1"/>
  <c r="AH1920" i="19" s="1"/>
  <c r="AH1921" i="19" s="1"/>
  <c r="AH1922" i="19" s="1"/>
  <c r="AH1923" i="19" s="1"/>
  <c r="AH1924" i="19" s="1"/>
  <c r="AH1925" i="19" s="1"/>
  <c r="AH1926" i="19" s="1"/>
  <c r="AH1927" i="19" s="1"/>
  <c r="AH1928" i="19" s="1"/>
  <c r="AH1929" i="19" s="1"/>
  <c r="AH1930" i="19" s="1"/>
  <c r="AH1931" i="19" s="1"/>
  <c r="AH1932" i="19" s="1"/>
  <c r="AH1933" i="19" s="1"/>
  <c r="AH1934" i="19" s="1"/>
  <c r="AH1935" i="19" s="1"/>
  <c r="AH1936" i="19" s="1"/>
  <c r="AH1937" i="19" s="1"/>
  <c r="AH1938" i="19" s="1"/>
  <c r="AH1939" i="19" s="1"/>
  <c r="AH1940" i="19" s="1"/>
  <c r="AH1941" i="19" s="1"/>
  <c r="AH1942" i="19" s="1"/>
  <c r="AH1943" i="19" s="1"/>
  <c r="AH1944" i="19" s="1"/>
  <c r="AH1945" i="19" s="1"/>
  <c r="AH1946" i="19" s="1"/>
  <c r="AH1947" i="19" s="1"/>
  <c r="AH1948" i="19" s="1"/>
  <c r="AH1949" i="19" s="1"/>
  <c r="AH1950" i="19" s="1"/>
  <c r="AH1951" i="19" s="1"/>
  <c r="AH1952" i="19" s="1"/>
  <c r="AH1953" i="19" s="1"/>
  <c r="AH1954" i="19" s="1"/>
  <c r="AH1955" i="19" s="1"/>
  <c r="AH1956" i="19" s="1"/>
  <c r="AH1957" i="19" s="1"/>
  <c r="AH1958" i="19" s="1"/>
  <c r="AH1959" i="19" s="1"/>
  <c r="AH1960" i="19" s="1"/>
  <c r="AH1961" i="19" s="1"/>
  <c r="AH1962" i="19" s="1"/>
  <c r="AH1963" i="19" s="1"/>
  <c r="AH1964" i="19" s="1"/>
  <c r="AH1965" i="19" s="1"/>
  <c r="AH1966" i="19" s="1"/>
  <c r="AH1967" i="19" s="1"/>
  <c r="AH1968" i="19" s="1"/>
  <c r="AH1969" i="19" s="1"/>
  <c r="AH1970" i="19" s="1"/>
  <c r="AH1971" i="19" s="1"/>
  <c r="AH1972" i="19" s="1"/>
  <c r="AH1973" i="19" s="1"/>
  <c r="AH1974" i="19" s="1"/>
  <c r="AH1975" i="19" s="1"/>
  <c r="AH1976" i="19" s="1"/>
  <c r="AH1977" i="19" s="1"/>
  <c r="AH1978" i="19" s="1"/>
  <c r="AH1979" i="19" s="1"/>
  <c r="AH1980" i="19" s="1"/>
  <c r="AH1981" i="19" s="1"/>
  <c r="AH1982" i="19" s="1"/>
  <c r="AH1983" i="19" s="1"/>
  <c r="AH1984" i="19" s="1"/>
  <c r="AH1985" i="19" s="1"/>
  <c r="AH1986" i="19" s="1"/>
  <c r="AH1987" i="19" s="1"/>
  <c r="AH1988" i="19" s="1"/>
  <c r="AH1989" i="19" s="1"/>
  <c r="AH1990" i="19" s="1"/>
  <c r="AH1991" i="19" s="1"/>
  <c r="AH1992" i="19" s="1"/>
  <c r="AH1993" i="19" s="1"/>
  <c r="AH1994" i="19" s="1"/>
  <c r="AH1995" i="19" s="1"/>
  <c r="AH1996" i="19" s="1"/>
  <c r="AH1997" i="19" s="1"/>
  <c r="AH1998" i="19" s="1"/>
  <c r="AH1999" i="19" s="1"/>
  <c r="AH2000" i="19" s="1"/>
  <c r="AH2001" i="19" s="1"/>
  <c r="AH2002" i="19" s="1"/>
  <c r="AH2003" i="19" s="1"/>
  <c r="AH2004" i="19" s="1"/>
  <c r="AH2005" i="19" s="1"/>
  <c r="AH2006" i="19" s="1"/>
  <c r="AH2007" i="19" s="1"/>
  <c r="AH2008" i="19" s="1"/>
  <c r="AH2009" i="19" s="1"/>
  <c r="AH2010" i="19" s="1"/>
  <c r="AH2011" i="19" s="1"/>
  <c r="AH2012" i="19" s="1"/>
  <c r="AH2013" i="19" s="1"/>
  <c r="AH2014" i="19" s="1"/>
  <c r="AH2015" i="19" s="1"/>
  <c r="AH2016" i="19" s="1"/>
  <c r="AH2017" i="19" s="1"/>
  <c r="AH2018" i="19" s="1"/>
  <c r="AH2019" i="19" s="1"/>
  <c r="AH2020" i="19" s="1"/>
  <c r="AH2021" i="19" s="1"/>
  <c r="AH2022" i="19" s="1"/>
  <c r="AH2023" i="19" s="1"/>
  <c r="AH2024" i="19" s="1"/>
  <c r="AH2025" i="19" s="1"/>
  <c r="AH2026" i="19" s="1"/>
  <c r="AH2027" i="19" s="1"/>
  <c r="AH2028" i="19" s="1"/>
  <c r="AH2029" i="19" s="1"/>
  <c r="AH2030" i="19" s="1"/>
  <c r="AH2031" i="19" s="1"/>
  <c r="AH2032" i="19" s="1"/>
  <c r="AH2033" i="19" s="1"/>
  <c r="AH2034" i="19" s="1"/>
  <c r="AH2035" i="19" s="1"/>
  <c r="AH2036" i="19" s="1"/>
  <c r="AH2037" i="19" s="1"/>
  <c r="AH2038" i="19" s="1"/>
  <c r="AH2039" i="19" s="1"/>
  <c r="AH2040" i="19" s="1"/>
  <c r="AH2041" i="19" s="1"/>
  <c r="AH2042" i="19" s="1"/>
  <c r="AH2043" i="19" s="1"/>
  <c r="AH2044" i="19" s="1"/>
  <c r="AH2045" i="19" s="1"/>
  <c r="AH2046" i="19" s="1"/>
  <c r="AH2047" i="19" s="1"/>
  <c r="AH2048" i="19" s="1"/>
  <c r="AH2049" i="19" s="1"/>
  <c r="AH2050" i="19" s="1"/>
  <c r="AH2051" i="19" s="1"/>
  <c r="AH2052" i="19" s="1"/>
  <c r="AH2053" i="19" s="1"/>
  <c r="AH2054" i="19" s="1"/>
  <c r="AH2055" i="19" s="1"/>
  <c r="AH2056" i="19" s="1"/>
  <c r="AH2057" i="19" s="1"/>
  <c r="AH2058" i="19" s="1"/>
  <c r="AH2059" i="19" s="1"/>
  <c r="AH2060" i="19" s="1"/>
  <c r="AH2061" i="19" s="1"/>
  <c r="AH2062" i="19" s="1"/>
  <c r="AH2063" i="19" s="1"/>
  <c r="AH2064" i="19" s="1"/>
  <c r="AH2065" i="19" s="1"/>
  <c r="AH2066" i="19" s="1"/>
  <c r="AH2067" i="19" s="1"/>
  <c r="AH2068" i="19" s="1"/>
  <c r="AH2069" i="19" s="1"/>
  <c r="AH2070" i="19" s="1"/>
  <c r="AH2071" i="19" s="1"/>
  <c r="AH2072" i="19" s="1"/>
  <c r="AH2073" i="19" s="1"/>
  <c r="AH2074" i="19" s="1"/>
  <c r="AH2075" i="19" s="1"/>
  <c r="AH2076" i="19" s="1"/>
  <c r="AH2077" i="19" s="1"/>
  <c r="AH2078" i="19" s="1"/>
  <c r="AH2079" i="19" s="1"/>
  <c r="AH2080" i="19" s="1"/>
  <c r="AH2081" i="19" s="1"/>
  <c r="AH2082" i="19" s="1"/>
  <c r="AH2083" i="19" s="1"/>
  <c r="AH2084" i="19" s="1"/>
  <c r="AH2085" i="19" s="1"/>
  <c r="AH2086" i="19" s="1"/>
  <c r="AH2087" i="19" s="1"/>
  <c r="AH2088" i="19" s="1"/>
  <c r="AH2089" i="19" s="1"/>
  <c r="AH2090" i="19" s="1"/>
  <c r="AH2091" i="19" s="1"/>
  <c r="AH2092" i="19" s="1"/>
  <c r="AH2093" i="19" s="1"/>
  <c r="AH2094" i="19" s="1"/>
  <c r="AH2095" i="19" s="1"/>
  <c r="AH2096" i="19" s="1"/>
  <c r="AH2097" i="19" s="1"/>
  <c r="AH2098" i="19" s="1"/>
  <c r="AH2099" i="19" s="1"/>
  <c r="AH2100" i="19" s="1"/>
  <c r="AH2101" i="19" s="1"/>
  <c r="AH2102" i="19" s="1"/>
  <c r="AH2103" i="19" s="1"/>
  <c r="AH2104" i="19" s="1"/>
  <c r="AH2105" i="19" s="1"/>
  <c r="AH2106" i="19" s="1"/>
  <c r="AH2107" i="19" s="1"/>
  <c r="AH2108" i="19" s="1"/>
  <c r="AH2109" i="19" s="1"/>
  <c r="AH2110" i="19" s="1"/>
  <c r="AH2111" i="19" s="1"/>
  <c r="AH2112" i="19" s="1"/>
  <c r="AH2113" i="19" s="1"/>
  <c r="AH2114" i="19" s="1"/>
  <c r="AH2115" i="19" s="1"/>
  <c r="AH2116" i="19" s="1"/>
  <c r="AH2117" i="19" s="1"/>
  <c r="AH2118" i="19" s="1"/>
  <c r="AH2119" i="19" s="1"/>
  <c r="AH2120" i="19" s="1"/>
  <c r="AH2121" i="19" s="1"/>
  <c r="AH2122" i="19" s="1"/>
  <c r="AH2123" i="19" s="1"/>
  <c r="AH2124" i="19" s="1"/>
  <c r="AH2125" i="19" s="1"/>
  <c r="AH2126" i="19" s="1"/>
  <c r="AH2127" i="19" s="1"/>
  <c r="AH2128" i="19" s="1"/>
  <c r="AH2129" i="19" s="1"/>
  <c r="AH2130" i="19" s="1"/>
  <c r="AH2131" i="19" s="1"/>
  <c r="AH2132" i="19" s="1"/>
  <c r="AH2133" i="19" s="1"/>
  <c r="AH2134" i="19" s="1"/>
  <c r="AH2135" i="19" s="1"/>
  <c r="AH2136" i="19" s="1"/>
  <c r="AH2137" i="19" s="1"/>
  <c r="AH2138" i="19" s="1"/>
  <c r="AH2139" i="19" s="1"/>
  <c r="AH2140" i="19" s="1"/>
  <c r="AH2141" i="19" s="1"/>
  <c r="AH2142" i="19" s="1"/>
  <c r="AH2143" i="19" s="1"/>
  <c r="AH2144" i="19" s="1"/>
  <c r="AH2145" i="19" s="1"/>
  <c r="AH2146" i="19" s="1"/>
  <c r="AH2147" i="19" s="1"/>
  <c r="AH2148" i="19" s="1"/>
  <c r="AH2149" i="19" s="1"/>
  <c r="AH2150" i="19" s="1"/>
  <c r="AH2151" i="19" s="1"/>
  <c r="AH2152" i="19" s="1"/>
  <c r="AH2153" i="19" s="1"/>
  <c r="AH2154" i="19" s="1"/>
  <c r="AH2155" i="19" s="1"/>
  <c r="AH2156" i="19" s="1"/>
  <c r="AH2157" i="19" s="1"/>
  <c r="AH2158" i="19" s="1"/>
  <c r="AH2159" i="19" s="1"/>
  <c r="AH2160" i="19" s="1"/>
  <c r="AH2161" i="19" s="1"/>
  <c r="AH2162" i="19" s="1"/>
  <c r="AH2163" i="19" s="1"/>
  <c r="AH2164" i="19" s="1"/>
  <c r="AH2165" i="19" s="1"/>
  <c r="AH2166" i="19" s="1"/>
  <c r="AH2167" i="19" s="1"/>
  <c r="AH2168" i="19" s="1"/>
  <c r="AH2169" i="19" s="1"/>
  <c r="AH2170" i="19" s="1"/>
  <c r="AH2171" i="19" s="1"/>
  <c r="AH2172" i="19" s="1"/>
  <c r="AH2173" i="19" s="1"/>
  <c r="AH2174" i="19" s="1"/>
  <c r="AH2175" i="19" s="1"/>
  <c r="AH2176" i="19" s="1"/>
  <c r="AH2177" i="19" s="1"/>
  <c r="AH2178" i="19" s="1"/>
  <c r="AH2179" i="19" s="1"/>
  <c r="AH2180" i="19" s="1"/>
  <c r="AH2181" i="19" s="1"/>
  <c r="AH2182" i="19" s="1"/>
  <c r="AH2183" i="19" s="1"/>
  <c r="AH2184" i="19" s="1"/>
  <c r="AH2185" i="19" s="1"/>
  <c r="AH2186" i="19" s="1"/>
  <c r="AH2187" i="19" s="1"/>
  <c r="AH2188" i="19" s="1"/>
  <c r="AH2189" i="19" s="1"/>
  <c r="AH2190" i="19" s="1"/>
  <c r="AH2191" i="19" s="1"/>
  <c r="AH2192" i="19" s="1"/>
  <c r="AH2193" i="19" s="1"/>
  <c r="AH2194" i="19" s="1"/>
  <c r="AH2195" i="19" s="1"/>
  <c r="AH2196" i="19" s="1"/>
  <c r="AH2197" i="19" s="1"/>
  <c r="AH2198" i="19" s="1"/>
  <c r="AH2199" i="19" s="1"/>
  <c r="AH2200" i="19" s="1"/>
  <c r="AH2201" i="19" s="1"/>
  <c r="AH2202" i="19" s="1"/>
  <c r="AH2203" i="19" s="1"/>
  <c r="AH2204" i="19" s="1"/>
  <c r="AH2205" i="19" s="1"/>
  <c r="AH2206" i="19" s="1"/>
  <c r="AH2207" i="19" s="1"/>
  <c r="AH2208" i="19" s="1"/>
  <c r="AH2209" i="19" s="1"/>
  <c r="AH2210" i="19" s="1"/>
  <c r="AH2211" i="19" s="1"/>
  <c r="AH2212" i="19" s="1"/>
  <c r="AH2213" i="19" s="1"/>
  <c r="AH2214" i="19" s="1"/>
  <c r="AH2215" i="19" s="1"/>
  <c r="AH2216" i="19" s="1"/>
  <c r="AH2217" i="19" s="1"/>
  <c r="AH2218" i="19" s="1"/>
  <c r="AH2219" i="19" s="1"/>
  <c r="AH2220" i="19" s="1"/>
  <c r="AH2221" i="19" s="1"/>
  <c r="AH2222" i="19" s="1"/>
  <c r="AH2223" i="19" s="1"/>
  <c r="AH2224" i="19" s="1"/>
  <c r="AH2225" i="19" s="1"/>
  <c r="AH2226" i="19" s="1"/>
  <c r="AH2227" i="19" s="1"/>
  <c r="AH2228" i="19" s="1"/>
  <c r="AH2229" i="19" s="1"/>
  <c r="AH2230" i="19" s="1"/>
  <c r="AH2231" i="19" s="1"/>
  <c r="AH2232" i="19" s="1"/>
  <c r="AH2233" i="19" s="1"/>
  <c r="AH2234" i="19" s="1"/>
  <c r="AH2235" i="19" s="1"/>
  <c r="AH2236" i="19" s="1"/>
  <c r="AH2237" i="19" s="1"/>
  <c r="AH2238" i="19" s="1"/>
  <c r="AH2239" i="19" s="1"/>
  <c r="AH2240" i="19" s="1"/>
  <c r="AH2241" i="19" s="1"/>
  <c r="AH2242" i="19" s="1"/>
  <c r="AH2243" i="19" s="1"/>
  <c r="AH2244" i="19" s="1"/>
  <c r="AH2245" i="19" s="1"/>
  <c r="AH2246" i="19" s="1"/>
  <c r="AH2247" i="19" s="1"/>
  <c r="AH2248" i="19" s="1"/>
  <c r="AH2249" i="19" s="1"/>
  <c r="AH2250" i="19" s="1"/>
  <c r="AH2251" i="19" s="1"/>
  <c r="AH2252" i="19" s="1"/>
  <c r="AH2253" i="19" s="1"/>
  <c r="AH2254" i="19" s="1"/>
  <c r="AH2255" i="19" s="1"/>
  <c r="AH2256" i="19" s="1"/>
  <c r="AH2257" i="19" s="1"/>
  <c r="AH2258" i="19" s="1"/>
  <c r="AH2259" i="19" s="1"/>
  <c r="AH2260" i="19" s="1"/>
  <c r="AH2261" i="19" s="1"/>
  <c r="AH2262" i="19" s="1"/>
  <c r="AH2263" i="19" s="1"/>
  <c r="AH2264" i="19" s="1"/>
  <c r="AH2265" i="19" s="1"/>
  <c r="AH2266" i="19" s="1"/>
  <c r="AH2267" i="19" s="1"/>
  <c r="AH2268" i="19" s="1"/>
  <c r="AH2269" i="19" s="1"/>
  <c r="AH2270" i="19" s="1"/>
  <c r="AH2271" i="19" s="1"/>
  <c r="AH2272" i="19" s="1"/>
  <c r="AH2273" i="19" s="1"/>
  <c r="AH2274" i="19" s="1"/>
  <c r="AH2275" i="19" s="1"/>
  <c r="AH2276" i="19" s="1"/>
  <c r="AH2277" i="19" s="1"/>
  <c r="AH2278" i="19" s="1"/>
  <c r="AH2279" i="19" s="1"/>
  <c r="AH2280" i="19" s="1"/>
  <c r="AH2281" i="19" s="1"/>
  <c r="AH2282" i="19" s="1"/>
  <c r="AH2283" i="19" s="1"/>
  <c r="AH2284" i="19" s="1"/>
  <c r="AH2285" i="19" s="1"/>
  <c r="AH2286" i="19" s="1"/>
  <c r="AH2287" i="19" s="1"/>
  <c r="AH2288" i="19" s="1"/>
  <c r="AH2289" i="19" s="1"/>
  <c r="AH2290" i="19" s="1"/>
  <c r="AH2291" i="19" s="1"/>
  <c r="AH2292" i="19" s="1"/>
  <c r="AH2293" i="19" s="1"/>
  <c r="AH2294" i="19" s="1"/>
  <c r="AH2295" i="19" s="1"/>
  <c r="AH2296" i="19" s="1"/>
  <c r="AH2297" i="19" s="1"/>
  <c r="AH2298" i="19" s="1"/>
  <c r="AH2299" i="19" s="1"/>
  <c r="AH2300" i="19" s="1"/>
  <c r="AH2301" i="19" s="1"/>
  <c r="AH2302" i="19" s="1"/>
  <c r="AH2303" i="19" s="1"/>
  <c r="AH2304" i="19" s="1"/>
  <c r="AH2305" i="19" s="1"/>
  <c r="AH2306" i="19" s="1"/>
  <c r="AH2307" i="19" s="1"/>
  <c r="AH2308" i="19" s="1"/>
  <c r="AH2309" i="19" s="1"/>
  <c r="AH2310" i="19" s="1"/>
  <c r="AH2311" i="19" s="1"/>
  <c r="AH2312" i="19" s="1"/>
  <c r="AH2313" i="19" s="1"/>
  <c r="AH2314" i="19" s="1"/>
  <c r="AH2315" i="19" s="1"/>
  <c r="AH2316" i="19" s="1"/>
  <c r="AH2317" i="19" s="1"/>
  <c r="AH2318" i="19" s="1"/>
  <c r="AH2319" i="19" s="1"/>
  <c r="AH2320" i="19" s="1"/>
  <c r="AH2321" i="19" s="1"/>
  <c r="AH2322" i="19" s="1"/>
  <c r="AH2323" i="19" s="1"/>
  <c r="AH2324" i="19" s="1"/>
  <c r="AH2325" i="19" s="1"/>
  <c r="AH2326" i="19" s="1"/>
  <c r="AH2327" i="19" s="1"/>
  <c r="AH2328" i="19" s="1"/>
  <c r="AH2329" i="19" s="1"/>
  <c r="AH2330" i="19" s="1"/>
  <c r="AH2331" i="19" s="1"/>
  <c r="AH2332" i="19" s="1"/>
  <c r="AH2333" i="19" s="1"/>
  <c r="AH2334" i="19" s="1"/>
  <c r="AH2335" i="19" s="1"/>
  <c r="AH2336" i="19" s="1"/>
  <c r="AH2337" i="19" s="1"/>
  <c r="AH2338" i="19" s="1"/>
  <c r="AH2339" i="19" s="1"/>
  <c r="AH2340" i="19" s="1"/>
  <c r="AH2341" i="19" s="1"/>
  <c r="AH2342" i="19" s="1"/>
  <c r="AH2343" i="19" s="1"/>
  <c r="AH2344" i="19" s="1"/>
  <c r="AH2345" i="19" s="1"/>
  <c r="AH2346" i="19" s="1"/>
  <c r="AH2347" i="19" s="1"/>
  <c r="AH2348" i="19" s="1"/>
  <c r="AH2349" i="19" s="1"/>
  <c r="AH2350" i="19" s="1"/>
  <c r="AH2351" i="19" s="1"/>
  <c r="AH2352" i="19" s="1"/>
  <c r="AH2353" i="19" s="1"/>
  <c r="AH2354" i="19" s="1"/>
  <c r="AH2355" i="19" s="1"/>
  <c r="AH2356" i="19" s="1"/>
  <c r="AH2357" i="19" s="1"/>
  <c r="AH2358" i="19" s="1"/>
  <c r="AH2359" i="19" s="1"/>
  <c r="AH2360" i="19" s="1"/>
  <c r="AH2361" i="19" s="1"/>
  <c r="AH2362" i="19" s="1"/>
  <c r="AH2363" i="19" s="1"/>
  <c r="AH2364" i="19" s="1"/>
  <c r="AH2365" i="19" s="1"/>
  <c r="AH2366" i="19" s="1"/>
  <c r="AH2367" i="19" s="1"/>
  <c r="AH2368" i="19" s="1"/>
  <c r="AH2369" i="19" s="1"/>
  <c r="AH2370" i="19" s="1"/>
  <c r="AH2371" i="19" s="1"/>
  <c r="AH2372" i="19" s="1"/>
  <c r="AH2373" i="19" s="1"/>
  <c r="AH2374" i="19" s="1"/>
  <c r="AH2375" i="19" s="1"/>
  <c r="AH2376" i="19" s="1"/>
  <c r="AH2377" i="19" s="1"/>
  <c r="AH2378" i="19" s="1"/>
  <c r="AH2379" i="19" s="1"/>
  <c r="AH2380" i="19" s="1"/>
  <c r="AH2381" i="19" s="1"/>
  <c r="AH2382" i="19" s="1"/>
  <c r="AH2383" i="19" s="1"/>
  <c r="AH2384" i="19" s="1"/>
  <c r="AH2385" i="19" s="1"/>
  <c r="AH2386" i="19" s="1"/>
  <c r="AH2387" i="19" s="1"/>
  <c r="AH2388" i="19" s="1"/>
  <c r="AH2389" i="19" s="1"/>
  <c r="AH2390" i="19" s="1"/>
  <c r="AH2391" i="19" s="1"/>
  <c r="AH2392" i="19" s="1"/>
  <c r="AH2393" i="19" s="1"/>
  <c r="AH2394" i="19" s="1"/>
  <c r="AH2395" i="19" s="1"/>
  <c r="AH2396" i="19" s="1"/>
  <c r="AH2397" i="19" s="1"/>
  <c r="AH2398" i="19" s="1"/>
  <c r="AH2399" i="19" s="1"/>
  <c r="AH2400" i="19" s="1"/>
  <c r="AH2401" i="19" s="1"/>
  <c r="AH2402" i="19" s="1"/>
  <c r="AH2403" i="19" s="1"/>
  <c r="AH2404" i="19" s="1"/>
  <c r="AH2405" i="19" s="1"/>
  <c r="AH2406" i="19" s="1"/>
  <c r="AH2407" i="19" s="1"/>
  <c r="AH2408" i="19" s="1"/>
  <c r="AH2409" i="19" s="1"/>
  <c r="AH2410" i="19" s="1"/>
  <c r="AH2411" i="19" s="1"/>
  <c r="AH2412" i="19" s="1"/>
  <c r="AH2413" i="19" s="1"/>
  <c r="AH2414" i="19" s="1"/>
  <c r="AH2415" i="19" s="1"/>
  <c r="AH2416" i="19" s="1"/>
  <c r="AH2417" i="19" s="1"/>
  <c r="AH2418" i="19" s="1"/>
  <c r="AH2419" i="19" s="1"/>
  <c r="AH2420" i="19" s="1"/>
  <c r="AH2421" i="19" s="1"/>
  <c r="AH2422" i="19" s="1"/>
  <c r="AH2423" i="19" s="1"/>
  <c r="AH2424" i="19" s="1"/>
  <c r="AH2425" i="19" s="1"/>
  <c r="AH2426" i="19" s="1"/>
  <c r="AH2427" i="19" s="1"/>
  <c r="AH2428" i="19" s="1"/>
  <c r="AH2429" i="19" s="1"/>
  <c r="AH2430" i="19" s="1"/>
  <c r="AH2431" i="19" s="1"/>
  <c r="AH2432" i="19" s="1"/>
  <c r="AH2433" i="19" s="1"/>
  <c r="AH2434" i="19" s="1"/>
  <c r="AH2435" i="19" s="1"/>
  <c r="AH2436" i="19" s="1"/>
  <c r="AH2437" i="19" s="1"/>
  <c r="AH2438" i="19" s="1"/>
  <c r="AH2439" i="19" s="1"/>
  <c r="AH2440" i="19" s="1"/>
  <c r="AH2441" i="19" s="1"/>
  <c r="AH2442" i="19" s="1"/>
  <c r="AH2443" i="19" s="1"/>
  <c r="AH2444" i="19" s="1"/>
  <c r="AH2445" i="19" s="1"/>
  <c r="AH2446" i="19" s="1"/>
  <c r="AH2447" i="19" s="1"/>
  <c r="AH2448" i="19" s="1"/>
  <c r="AH2449" i="19" s="1"/>
  <c r="AH2450" i="19" s="1"/>
  <c r="AH2451" i="19" s="1"/>
  <c r="AH2452" i="19" s="1"/>
  <c r="AH2453" i="19" s="1"/>
  <c r="AH2454" i="19" s="1"/>
  <c r="AH2455" i="19" s="1"/>
  <c r="AH2456" i="19" s="1"/>
  <c r="AH2457" i="19" s="1"/>
  <c r="AH2458" i="19" s="1"/>
  <c r="AH2459" i="19" s="1"/>
  <c r="AH2460" i="19" s="1"/>
  <c r="AH2461" i="19" s="1"/>
  <c r="AH2462" i="19" s="1"/>
  <c r="AH2463" i="19" s="1"/>
  <c r="AH2464" i="19" s="1"/>
  <c r="AH2465" i="19" s="1"/>
  <c r="AH2466" i="19" s="1"/>
  <c r="AH2467" i="19" s="1"/>
  <c r="AH2468" i="19" s="1"/>
  <c r="AH2469" i="19" s="1"/>
  <c r="AH2470" i="19" s="1"/>
  <c r="AH2471" i="19" s="1"/>
  <c r="AH2472" i="19" s="1"/>
  <c r="AH2473" i="19" s="1"/>
  <c r="AH2474" i="19" s="1"/>
  <c r="AH2475" i="19" s="1"/>
  <c r="AH2476" i="19" s="1"/>
  <c r="AH2477" i="19" s="1"/>
  <c r="AH2478" i="19" s="1"/>
  <c r="AH2479" i="19" s="1"/>
  <c r="AH2480" i="19" s="1"/>
  <c r="AH2481" i="19" s="1"/>
  <c r="AH2482" i="19" s="1"/>
  <c r="AH2483" i="19" s="1"/>
  <c r="AH2484" i="19" s="1"/>
  <c r="AH2485" i="19" s="1"/>
  <c r="AH2486" i="19" s="1"/>
  <c r="AH2487" i="19" s="1"/>
  <c r="AH2488" i="19" s="1"/>
  <c r="AH2489" i="19" s="1"/>
  <c r="AH2490" i="19" s="1"/>
  <c r="AH2491" i="19" s="1"/>
  <c r="AH2492" i="19" s="1"/>
  <c r="AH2493" i="19" s="1"/>
  <c r="AH2494" i="19" s="1"/>
  <c r="AH2495" i="19" s="1"/>
  <c r="AH2496" i="19" s="1"/>
  <c r="AH2497" i="19" s="1"/>
  <c r="AH2498" i="19" s="1"/>
  <c r="AH2499" i="19" s="1"/>
  <c r="AH2500" i="19" s="1"/>
  <c r="AH2501" i="19" s="1"/>
  <c r="AH2502" i="19" s="1"/>
  <c r="AH2503" i="19" s="1"/>
  <c r="AH2504" i="19" s="1"/>
  <c r="AH2505" i="19" s="1"/>
  <c r="AH2506" i="19" s="1"/>
  <c r="AH2507" i="19" s="1"/>
  <c r="AH2508" i="19" s="1"/>
  <c r="AH2509" i="19" s="1"/>
  <c r="AH2510" i="19" s="1"/>
  <c r="AH2511" i="19" s="1"/>
  <c r="AH2512" i="19" s="1"/>
  <c r="AH2513" i="19" s="1"/>
  <c r="AH2514" i="19" s="1"/>
  <c r="AH2515" i="19" s="1"/>
  <c r="AH2516" i="19" s="1"/>
  <c r="AH2517" i="19" s="1"/>
  <c r="AH2518" i="19" s="1"/>
  <c r="AH2519" i="19" s="1"/>
  <c r="AH2520" i="19" s="1"/>
  <c r="AH2521" i="19" s="1"/>
  <c r="AH2522" i="19" s="1"/>
  <c r="AH2523" i="19" s="1"/>
  <c r="AH2524" i="19" s="1"/>
  <c r="AH2525" i="19" s="1"/>
  <c r="AH2526" i="19" s="1"/>
  <c r="AH2527" i="19" s="1"/>
  <c r="AH2528" i="19" s="1"/>
  <c r="AH2529" i="19" s="1"/>
  <c r="AH2530" i="19" s="1"/>
  <c r="AH2531" i="19" s="1"/>
  <c r="AH2532" i="19" s="1"/>
  <c r="AH2533" i="19" s="1"/>
  <c r="AH2534" i="19" s="1"/>
  <c r="AH2535" i="19" s="1"/>
  <c r="AH2536" i="19" s="1"/>
  <c r="AH2537" i="19" s="1"/>
  <c r="AH2538" i="19" s="1"/>
  <c r="AH2539" i="19" s="1"/>
  <c r="AH2540" i="19" s="1"/>
  <c r="AH2541" i="19" s="1"/>
  <c r="AH2542" i="19" s="1"/>
  <c r="AH2543" i="19" s="1"/>
  <c r="AH2544" i="19" s="1"/>
  <c r="AH2545" i="19" s="1"/>
  <c r="AH2546" i="19" s="1"/>
  <c r="AH2547" i="19" s="1"/>
  <c r="AH2548" i="19" s="1"/>
  <c r="AH2549" i="19" s="1"/>
  <c r="AH2550" i="19" s="1"/>
  <c r="AH2551" i="19" s="1"/>
  <c r="AH2552" i="19" s="1"/>
  <c r="AH2553" i="19" s="1"/>
  <c r="AH2554" i="19" s="1"/>
  <c r="AH2555" i="19" s="1"/>
  <c r="AH2556" i="19" s="1"/>
  <c r="AH2557" i="19" s="1"/>
  <c r="AH2558" i="19" s="1"/>
  <c r="AH2559" i="19" s="1"/>
  <c r="AH2560" i="19" s="1"/>
  <c r="AH2561" i="19" s="1"/>
  <c r="AH2562" i="19" s="1"/>
  <c r="AH2563" i="19" s="1"/>
  <c r="AH2564" i="19" s="1"/>
  <c r="AH2565" i="19" s="1"/>
  <c r="AH2566" i="19" s="1"/>
  <c r="AH2567" i="19" s="1"/>
  <c r="AH2568" i="19" s="1"/>
  <c r="AH2569" i="19" s="1"/>
  <c r="AH2570" i="19" s="1"/>
  <c r="AH2571" i="19" s="1"/>
  <c r="AH2572" i="19" s="1"/>
  <c r="AH2573" i="19" s="1"/>
  <c r="AH2574" i="19" s="1"/>
  <c r="AH2575" i="19" s="1"/>
  <c r="AH2576" i="19" s="1"/>
  <c r="AH2577" i="19" s="1"/>
  <c r="AH2578" i="19" s="1"/>
  <c r="AH2579" i="19" s="1"/>
  <c r="AH2580" i="19" s="1"/>
  <c r="AH2581" i="19" s="1"/>
  <c r="AH2582" i="19" s="1"/>
  <c r="AH2583" i="19" s="1"/>
  <c r="AH2584" i="19" s="1"/>
  <c r="AH2585" i="19" s="1"/>
  <c r="AH2586" i="19" s="1"/>
  <c r="AH2587" i="19" s="1"/>
  <c r="AH2588" i="19" s="1"/>
  <c r="AH2589" i="19" s="1"/>
  <c r="AH2590" i="19" s="1"/>
  <c r="AH2591" i="19" s="1"/>
  <c r="AH2592" i="19" s="1"/>
  <c r="AH2593" i="19" s="1"/>
  <c r="AH2594" i="19" s="1"/>
  <c r="AH2595" i="19" s="1"/>
  <c r="AH2596" i="19" s="1"/>
  <c r="AH2597" i="19" s="1"/>
  <c r="AH2598" i="19" s="1"/>
  <c r="AH2599" i="19" s="1"/>
  <c r="AH2600" i="19" s="1"/>
  <c r="AH2601" i="19" s="1"/>
  <c r="AH2602" i="19" s="1"/>
  <c r="AH2603" i="19" s="1"/>
  <c r="AH2604" i="19" s="1"/>
  <c r="AH2605" i="19" s="1"/>
  <c r="AH2606" i="19" s="1"/>
  <c r="AH2607" i="19" s="1"/>
  <c r="AH2608" i="19" s="1"/>
  <c r="AH2609" i="19" s="1"/>
  <c r="AH2610" i="19" s="1"/>
  <c r="AH2611" i="19" s="1"/>
  <c r="AH2612" i="19" s="1"/>
  <c r="AH2613" i="19" s="1"/>
  <c r="AH2614" i="19" s="1"/>
  <c r="AH2615" i="19" s="1"/>
  <c r="AH2616" i="19" s="1"/>
  <c r="AH2617" i="19" s="1"/>
  <c r="AH2618" i="19" s="1"/>
  <c r="AH2619" i="19" s="1"/>
  <c r="AH2620" i="19" s="1"/>
  <c r="AH2621" i="19" s="1"/>
  <c r="AH2622" i="19" s="1"/>
  <c r="AH2623" i="19" s="1"/>
  <c r="AH2624" i="19" s="1"/>
  <c r="AH2625" i="19" s="1"/>
  <c r="AH2626" i="19" s="1"/>
  <c r="AH2627" i="19" s="1"/>
  <c r="AH2628" i="19" s="1"/>
  <c r="AH2629" i="19" s="1"/>
  <c r="AH2630" i="19" s="1"/>
  <c r="AH2631" i="19" s="1"/>
  <c r="AH2632" i="19" s="1"/>
  <c r="AH2633" i="19" s="1"/>
  <c r="AH2634" i="19" s="1"/>
  <c r="AH2635" i="19" s="1"/>
  <c r="AH2636" i="19" s="1"/>
  <c r="AH2637" i="19" s="1"/>
  <c r="AH2638" i="19" s="1"/>
  <c r="AH2639" i="19" s="1"/>
  <c r="AH2640" i="19" s="1"/>
  <c r="AH2641" i="19" s="1"/>
  <c r="AH2642" i="19" s="1"/>
  <c r="AH2643" i="19" s="1"/>
  <c r="AH2644" i="19" s="1"/>
  <c r="AH2645" i="19" s="1"/>
  <c r="AH2646" i="19" s="1"/>
  <c r="AH2647" i="19" s="1"/>
  <c r="AH2648" i="19" s="1"/>
  <c r="AH2649" i="19" s="1"/>
  <c r="AH2650" i="19" s="1"/>
  <c r="AH2651" i="19" s="1"/>
  <c r="AH2652" i="19" s="1"/>
  <c r="AH2653" i="19" s="1"/>
  <c r="AH2654" i="19" s="1"/>
  <c r="AH2655" i="19" s="1"/>
  <c r="AH2656" i="19" s="1"/>
  <c r="AH2657" i="19" s="1"/>
  <c r="AH2658" i="19" s="1"/>
  <c r="AH2659" i="19" s="1"/>
  <c r="AH2660" i="19" s="1"/>
  <c r="AH2661" i="19" s="1"/>
  <c r="AH2662" i="19" s="1"/>
  <c r="AH2663" i="19" s="1"/>
  <c r="AH2664" i="19" s="1"/>
  <c r="AH2665" i="19" s="1"/>
  <c r="AH2666" i="19" s="1"/>
  <c r="AH2667" i="19" s="1"/>
  <c r="AH2668" i="19" s="1"/>
  <c r="AH2669" i="19" s="1"/>
  <c r="AH2670" i="19" s="1"/>
  <c r="AH2671" i="19" s="1"/>
  <c r="AH2672" i="19" s="1"/>
  <c r="AH2673" i="19" s="1"/>
  <c r="AH2674" i="19" s="1"/>
  <c r="AH2675" i="19" s="1"/>
  <c r="AH2676" i="19" s="1"/>
  <c r="AH2677" i="19" s="1"/>
  <c r="AH2678" i="19" s="1"/>
  <c r="AH2679" i="19" s="1"/>
  <c r="AH2680" i="19" s="1"/>
  <c r="AH2681" i="19" s="1"/>
  <c r="AH2682" i="19" s="1"/>
  <c r="AH2683" i="19" s="1"/>
  <c r="AH2684" i="19" s="1"/>
  <c r="AH2685" i="19" s="1"/>
  <c r="AH2686" i="19" s="1"/>
  <c r="AH2687" i="19" s="1"/>
  <c r="AH2688" i="19" s="1"/>
  <c r="AH2689" i="19" s="1"/>
  <c r="AH2690" i="19" s="1"/>
  <c r="AH2691" i="19" s="1"/>
  <c r="AH2692" i="19" s="1"/>
  <c r="AH2693" i="19" s="1"/>
  <c r="AH2694" i="19" s="1"/>
  <c r="AH2695" i="19" s="1"/>
  <c r="AH2696" i="19" s="1"/>
  <c r="AH2697" i="19" s="1"/>
  <c r="AH2698" i="19" s="1"/>
  <c r="AH2699" i="19" s="1"/>
  <c r="AH2700" i="19" s="1"/>
  <c r="AH2701" i="19" s="1"/>
  <c r="AH2702" i="19" s="1"/>
  <c r="AH2703" i="19" s="1"/>
  <c r="AH2704" i="19" s="1"/>
  <c r="AH2705" i="19" s="1"/>
  <c r="AH2706" i="19" s="1"/>
  <c r="AH2707" i="19" s="1"/>
  <c r="AH2708" i="19" s="1"/>
  <c r="AH2709" i="19" s="1"/>
  <c r="AH2710" i="19" s="1"/>
  <c r="AH2711" i="19" s="1"/>
  <c r="AH2712" i="19" s="1"/>
  <c r="AH2713" i="19" s="1"/>
  <c r="AH2714" i="19" s="1"/>
  <c r="AH2715" i="19" s="1"/>
  <c r="AH2716" i="19" s="1"/>
  <c r="AH2717" i="19" s="1"/>
  <c r="AH2718" i="19" s="1"/>
  <c r="AH2719" i="19" s="1"/>
  <c r="AH2720" i="19" s="1"/>
  <c r="AH2721" i="19" s="1"/>
  <c r="AH2722" i="19" s="1"/>
  <c r="AH2723" i="19" s="1"/>
  <c r="AH2724" i="19" s="1"/>
  <c r="AH2725" i="19" s="1"/>
  <c r="AH2726" i="19" s="1"/>
  <c r="AH2727" i="19" s="1"/>
  <c r="AH2728" i="19" s="1"/>
  <c r="AH2729" i="19" s="1"/>
  <c r="AH2730" i="19" s="1"/>
  <c r="AH2731" i="19" s="1"/>
  <c r="AH2732" i="19" s="1"/>
  <c r="AH2733" i="19" s="1"/>
  <c r="AH2734" i="19" s="1"/>
  <c r="AH2735" i="19" s="1"/>
  <c r="AH2736" i="19" s="1"/>
  <c r="AH2737" i="19" s="1"/>
  <c r="AH2738" i="19" s="1"/>
  <c r="AH2739" i="19" s="1"/>
  <c r="AH2740" i="19" s="1"/>
  <c r="AH2741" i="19" s="1"/>
  <c r="AH2742" i="19" s="1"/>
  <c r="AH2743" i="19" s="1"/>
  <c r="AH2744" i="19" s="1"/>
  <c r="AH2745" i="19" s="1"/>
  <c r="AH2746" i="19" s="1"/>
  <c r="AH2747" i="19" s="1"/>
  <c r="AH2748" i="19" s="1"/>
  <c r="AH2749" i="19" s="1"/>
  <c r="AH2750" i="19" s="1"/>
  <c r="AH2751" i="19" s="1"/>
  <c r="AH2752" i="19" s="1"/>
  <c r="AH2753" i="19" s="1"/>
  <c r="AH2754" i="19" s="1"/>
  <c r="AH2755" i="19" s="1"/>
  <c r="AH2756" i="19" s="1"/>
  <c r="AH2757" i="19" s="1"/>
  <c r="AH2758" i="19" s="1"/>
  <c r="AH2759" i="19" s="1"/>
  <c r="AH2760" i="19" s="1"/>
  <c r="AH2761" i="19" s="1"/>
  <c r="AH2762" i="19" s="1"/>
  <c r="AH2763" i="19" s="1"/>
  <c r="AH2764" i="19" s="1"/>
  <c r="AH2765" i="19" s="1"/>
  <c r="AH2766" i="19" s="1"/>
  <c r="AH2767" i="19" s="1"/>
  <c r="AH2768" i="19" s="1"/>
  <c r="AH2769" i="19" s="1"/>
  <c r="AH2770" i="19" s="1"/>
  <c r="AH2771" i="19" s="1"/>
  <c r="AH2772" i="19" s="1"/>
  <c r="AH2773" i="19" s="1"/>
  <c r="AH2774" i="19" s="1"/>
  <c r="AH2775" i="19" s="1"/>
  <c r="AH2776" i="19" s="1"/>
  <c r="AH2777" i="19" s="1"/>
  <c r="AH2778" i="19" s="1"/>
  <c r="AH2779" i="19" s="1"/>
  <c r="AH2780" i="19" s="1"/>
  <c r="AH2781" i="19" s="1"/>
  <c r="AH2782" i="19" s="1"/>
  <c r="AH2783" i="19" s="1"/>
  <c r="AH2784" i="19" s="1"/>
  <c r="AH2785" i="19" s="1"/>
  <c r="AH2786" i="19" s="1"/>
  <c r="AH2787" i="19" s="1"/>
  <c r="AH2788" i="19" s="1"/>
  <c r="AH2789" i="19" s="1"/>
  <c r="AH2790" i="19" s="1"/>
  <c r="AH2791" i="19" s="1"/>
  <c r="AH2792" i="19" s="1"/>
  <c r="AH2793" i="19" s="1"/>
  <c r="AH2794" i="19" s="1"/>
  <c r="AH2795" i="19" s="1"/>
  <c r="AH2796" i="19" s="1"/>
  <c r="AH2797" i="19" s="1"/>
  <c r="AH2798" i="19" s="1"/>
  <c r="AH2799" i="19" s="1"/>
  <c r="AH2800" i="19" s="1"/>
  <c r="AH2801" i="19" s="1"/>
  <c r="AH2802" i="19" s="1"/>
  <c r="AH2803" i="19" s="1"/>
  <c r="AH2804" i="19" s="1"/>
  <c r="AH2805" i="19" s="1"/>
  <c r="AH2806" i="19" s="1"/>
  <c r="AH2807" i="19" s="1"/>
  <c r="AH2808" i="19" s="1"/>
  <c r="AH2809" i="19" s="1"/>
  <c r="AH2810" i="19" s="1"/>
  <c r="AH2811" i="19" s="1"/>
  <c r="AH2812" i="19" s="1"/>
  <c r="AH2813" i="19" s="1"/>
  <c r="AH2814" i="19" s="1"/>
  <c r="AH2815" i="19" s="1"/>
  <c r="AH2816" i="19" s="1"/>
  <c r="AH2817" i="19" s="1"/>
  <c r="AH2818" i="19" s="1"/>
  <c r="AH2819" i="19" s="1"/>
  <c r="AH2820" i="19" s="1"/>
  <c r="AH2821" i="19" s="1"/>
  <c r="AH2822" i="19" s="1"/>
  <c r="AH2823" i="19" s="1"/>
  <c r="AH2824" i="19" s="1"/>
  <c r="AH2825" i="19" s="1"/>
  <c r="AH2826" i="19" s="1"/>
  <c r="AH2827" i="19" s="1"/>
  <c r="AH2828" i="19" s="1"/>
  <c r="AH2829" i="19" s="1"/>
  <c r="AH2830" i="19" s="1"/>
  <c r="AH2831" i="19" s="1"/>
  <c r="AH2832" i="19" s="1"/>
  <c r="AH2833" i="19" s="1"/>
  <c r="AH2834" i="19" s="1"/>
  <c r="AH2835" i="19" s="1"/>
  <c r="AH2836" i="19" s="1"/>
  <c r="AH2837" i="19" s="1"/>
  <c r="AH2838" i="19" s="1"/>
  <c r="AH2839" i="19" s="1"/>
  <c r="AH2840" i="19" s="1"/>
  <c r="AH2841" i="19" s="1"/>
  <c r="AH2842" i="19" s="1"/>
  <c r="AH2843" i="19" s="1"/>
  <c r="AH2844" i="19" s="1"/>
  <c r="AH2845" i="19" s="1"/>
  <c r="AH2846" i="19" s="1"/>
  <c r="AH2847" i="19" s="1"/>
  <c r="AH2848" i="19" s="1"/>
  <c r="AH2849" i="19" s="1"/>
  <c r="AH2850" i="19" s="1"/>
  <c r="AH2851" i="19" s="1"/>
  <c r="AH2852" i="19" s="1"/>
  <c r="AH2853" i="19" s="1"/>
  <c r="AH2854" i="19" s="1"/>
  <c r="AH2855" i="19" s="1"/>
  <c r="AH2856" i="19" s="1"/>
  <c r="AH2857" i="19" s="1"/>
  <c r="AH2858" i="19" s="1"/>
  <c r="AH2859" i="19" s="1"/>
  <c r="AH2860" i="19" s="1"/>
  <c r="AH2861" i="19" s="1"/>
  <c r="AH2862" i="19" s="1"/>
  <c r="AH2863" i="19" s="1"/>
  <c r="AH2864" i="19" s="1"/>
  <c r="AH2865" i="19" s="1"/>
  <c r="AH2866" i="19" s="1"/>
  <c r="AH2867" i="19" s="1"/>
  <c r="AH2868" i="19" s="1"/>
  <c r="AH2869" i="19" s="1"/>
  <c r="AH2870" i="19" s="1"/>
  <c r="AH2871" i="19" s="1"/>
  <c r="AH2872" i="19" s="1"/>
  <c r="AH2873" i="19" s="1"/>
  <c r="AH2874" i="19" s="1"/>
  <c r="AH2875" i="19" s="1"/>
  <c r="AH2876" i="19" s="1"/>
  <c r="AH2877" i="19" s="1"/>
  <c r="AH2878" i="19" s="1"/>
  <c r="AH2879" i="19" s="1"/>
  <c r="AH2880" i="19" s="1"/>
  <c r="AH2881" i="19" s="1"/>
  <c r="AH2882" i="19" s="1"/>
  <c r="AH2883" i="19" s="1"/>
  <c r="AH2884" i="19" s="1"/>
  <c r="AH2885" i="19" s="1"/>
  <c r="AH2886" i="19" s="1"/>
  <c r="AH2887" i="19" s="1"/>
  <c r="AH2888" i="19" s="1"/>
  <c r="AH2889" i="19" s="1"/>
  <c r="AH2890" i="19" s="1"/>
  <c r="AH2891" i="19" s="1"/>
  <c r="AH2892" i="19" s="1"/>
  <c r="AH2893" i="19" s="1"/>
  <c r="AH2894" i="19" s="1"/>
  <c r="AH2895" i="19" s="1"/>
  <c r="AH2896" i="19" s="1"/>
  <c r="AH2897" i="19" s="1"/>
  <c r="AH2898" i="19" s="1"/>
  <c r="AH2899" i="19" s="1"/>
  <c r="AH2900" i="19" s="1"/>
  <c r="AH2901" i="19" s="1"/>
  <c r="AH2902" i="19" s="1"/>
  <c r="AH2903" i="19" s="1"/>
  <c r="AH2904" i="19" s="1"/>
  <c r="AH2905" i="19" s="1"/>
  <c r="AH2906" i="19" s="1"/>
  <c r="AH2907" i="19" s="1"/>
  <c r="AH2908" i="19" s="1"/>
  <c r="AH2909" i="19" s="1"/>
  <c r="AH2910" i="19" s="1"/>
  <c r="AH2911" i="19" s="1"/>
  <c r="AH2912" i="19" s="1"/>
  <c r="AH2913" i="19" s="1"/>
  <c r="AH2914" i="19" s="1"/>
  <c r="AH2915" i="19" s="1"/>
  <c r="AH2916" i="19" s="1"/>
  <c r="AH2917" i="19" s="1"/>
  <c r="AH2918" i="19" s="1"/>
  <c r="AH2919" i="19" s="1"/>
  <c r="AH2920" i="19" s="1"/>
  <c r="AH2921" i="19" s="1"/>
  <c r="AH2922" i="19" s="1"/>
  <c r="AH2923" i="19" s="1"/>
  <c r="AH2924" i="19" s="1"/>
  <c r="AH2925" i="19" s="1"/>
  <c r="AH2926" i="19" s="1"/>
  <c r="AH2927" i="19" s="1"/>
  <c r="AH2928" i="19" s="1"/>
  <c r="AH2929" i="19" s="1"/>
  <c r="AH2930" i="19" s="1"/>
  <c r="AH2931" i="19" s="1"/>
  <c r="AH2932" i="19" s="1"/>
  <c r="AH2933" i="19" s="1"/>
  <c r="AH2934" i="19" s="1"/>
  <c r="AH2935" i="19" s="1"/>
  <c r="AH2936" i="19" s="1"/>
  <c r="AH2937" i="19" s="1"/>
  <c r="AH2938" i="19" s="1"/>
  <c r="AH2939" i="19" s="1"/>
  <c r="AH2940" i="19" s="1"/>
  <c r="AH2941" i="19" s="1"/>
  <c r="AH2942" i="19" s="1"/>
  <c r="AH2943" i="19" s="1"/>
  <c r="AH2944" i="19" s="1"/>
  <c r="AH2945" i="19" s="1"/>
  <c r="AH2946" i="19" s="1"/>
  <c r="AH2947" i="19" s="1"/>
  <c r="AH2948" i="19" s="1"/>
  <c r="AH2949" i="19" s="1"/>
  <c r="AH2950" i="19" s="1"/>
  <c r="AH2951" i="19" s="1"/>
  <c r="AH2952" i="19" s="1"/>
  <c r="AH2953" i="19" s="1"/>
  <c r="AH2954" i="19" s="1"/>
  <c r="AH2955" i="19" s="1"/>
  <c r="AH2956" i="19" s="1"/>
  <c r="AH2957" i="19" s="1"/>
  <c r="AH2958" i="19" s="1"/>
  <c r="AH2959" i="19" s="1"/>
  <c r="AH2960" i="19" s="1"/>
  <c r="AH2961" i="19" s="1"/>
  <c r="AH2962" i="19" s="1"/>
  <c r="AH2963" i="19" s="1"/>
  <c r="AH2964" i="19" s="1"/>
  <c r="AH2965" i="19" s="1"/>
  <c r="AH2966" i="19" s="1"/>
  <c r="AH2967" i="19" s="1"/>
  <c r="AH2968" i="19" s="1"/>
  <c r="AH2969" i="19" s="1"/>
  <c r="AH2970" i="19" s="1"/>
  <c r="AH2971" i="19" s="1"/>
  <c r="AH2972" i="19" s="1"/>
  <c r="AH2973" i="19" s="1"/>
  <c r="AH2974" i="19" s="1"/>
  <c r="AH2975" i="19" s="1"/>
  <c r="AH2976" i="19" s="1"/>
  <c r="AH2977" i="19" s="1"/>
  <c r="AH2978" i="19" s="1"/>
  <c r="AH2979" i="19" s="1"/>
  <c r="AH2980" i="19" s="1"/>
  <c r="AH2981" i="19" s="1"/>
  <c r="AH2982" i="19" s="1"/>
  <c r="AH2983" i="19" s="1"/>
  <c r="AH2984" i="19" s="1"/>
  <c r="AH2985" i="19" s="1"/>
  <c r="AH2986" i="19" s="1"/>
  <c r="AH2987" i="19" s="1"/>
  <c r="AH2988" i="19" s="1"/>
  <c r="AH2989" i="19" s="1"/>
  <c r="AH2990" i="19" s="1"/>
  <c r="AH2991" i="19" s="1"/>
  <c r="AH2992" i="19" s="1"/>
  <c r="AH2993" i="19" s="1"/>
  <c r="AH2994" i="19" s="1"/>
  <c r="AH2995" i="19" s="1"/>
  <c r="AH2996" i="19" s="1"/>
  <c r="AH2997" i="19" s="1"/>
  <c r="AH2998" i="19" s="1"/>
  <c r="AH2999" i="19" s="1"/>
  <c r="AH3000" i="19" s="1"/>
  <c r="AH3001" i="19" s="1"/>
  <c r="AH3002" i="19" s="1"/>
  <c r="AH3003" i="19" s="1"/>
  <c r="AH3004" i="19" s="1"/>
  <c r="AH3005" i="19" s="1"/>
  <c r="AH3006" i="19" s="1"/>
  <c r="AH3007" i="19" s="1"/>
  <c r="AH3008" i="19" s="1"/>
  <c r="AH3009" i="19" s="1"/>
  <c r="AH3010" i="19" s="1"/>
  <c r="AH3011" i="19" s="1"/>
  <c r="AH3012" i="19" s="1"/>
  <c r="AH3013" i="19" s="1"/>
  <c r="AH3014" i="19" s="1"/>
  <c r="AH3015" i="19" s="1"/>
  <c r="AH3016" i="19" s="1"/>
  <c r="AH3017" i="19" s="1"/>
  <c r="AH3018" i="19" s="1"/>
  <c r="AH3019" i="19" s="1"/>
  <c r="AH3020" i="19" s="1"/>
  <c r="AH3021" i="19" s="1"/>
  <c r="AH3022" i="19" s="1"/>
  <c r="AH3023" i="19" s="1"/>
  <c r="AH3024" i="19" s="1"/>
  <c r="AH3025" i="19" s="1"/>
  <c r="AH3026" i="19" s="1"/>
  <c r="AH3027" i="19" s="1"/>
  <c r="AH3028" i="19" s="1"/>
  <c r="AH3029" i="19" s="1"/>
  <c r="AH3030" i="19" s="1"/>
  <c r="AH3031" i="19" s="1"/>
  <c r="AH3032" i="19" s="1"/>
  <c r="AH3033" i="19" s="1"/>
  <c r="AH3034" i="19" s="1"/>
  <c r="AH3035" i="19" s="1"/>
  <c r="AH3036" i="19" s="1"/>
  <c r="AH3037" i="19" s="1"/>
  <c r="AH3038" i="19" s="1"/>
  <c r="AH3039" i="19" s="1"/>
  <c r="AH3040" i="19" s="1"/>
  <c r="AH3041" i="19" s="1"/>
  <c r="AH3042" i="19" s="1"/>
  <c r="AH3043" i="19" s="1"/>
  <c r="AH3044" i="19" s="1"/>
  <c r="AH3045" i="19" s="1"/>
  <c r="AH3046" i="19" s="1"/>
  <c r="AH3047" i="19" s="1"/>
  <c r="AH3048" i="19" s="1"/>
  <c r="AH3049" i="19" s="1"/>
  <c r="AH3050" i="19" s="1"/>
  <c r="AH3051" i="19" s="1"/>
  <c r="AH3052" i="19" s="1"/>
  <c r="AH3053" i="19" s="1"/>
  <c r="AH3054" i="19" s="1"/>
  <c r="AH3055" i="19" s="1"/>
  <c r="AH3056" i="19" s="1"/>
  <c r="AH3057" i="19" s="1"/>
  <c r="AH3058" i="19" s="1"/>
  <c r="AH3059" i="19" s="1"/>
  <c r="AH3060" i="19" s="1"/>
  <c r="AH3061" i="19" s="1"/>
  <c r="AH3062" i="19" s="1"/>
  <c r="AH3063" i="19" s="1"/>
  <c r="AH3064" i="19" s="1"/>
  <c r="AH3065" i="19" s="1"/>
  <c r="AH3066" i="19" s="1"/>
  <c r="AH3067" i="19" s="1"/>
  <c r="AH3068" i="19" s="1"/>
  <c r="AH3069" i="19" s="1"/>
  <c r="AH3070" i="19" s="1"/>
  <c r="AH3071" i="19" s="1"/>
  <c r="AH3072" i="19" s="1"/>
  <c r="AH3073" i="19" s="1"/>
  <c r="AH3074" i="19" s="1"/>
  <c r="AH3075" i="19" s="1"/>
  <c r="AH3076" i="19" s="1"/>
  <c r="AH3077" i="19" s="1"/>
  <c r="AH3078" i="19" s="1"/>
  <c r="AH3079" i="19" s="1"/>
  <c r="AH3080" i="19" s="1"/>
  <c r="AH3081" i="19" s="1"/>
  <c r="AH3082" i="19" s="1"/>
  <c r="AH3083" i="19" s="1"/>
  <c r="AH3084" i="19" s="1"/>
  <c r="AH3085" i="19" s="1"/>
  <c r="AH3086" i="19" s="1"/>
  <c r="AH3087" i="19" s="1"/>
  <c r="AH3088" i="19" s="1"/>
  <c r="AH3089" i="19" s="1"/>
  <c r="AH3090" i="19" s="1"/>
  <c r="AH3091" i="19" s="1"/>
  <c r="AH3092" i="19" s="1"/>
  <c r="AH3093" i="19" s="1"/>
  <c r="AH3094" i="19" s="1"/>
  <c r="AH3095" i="19" s="1"/>
  <c r="AH3096" i="19" s="1"/>
  <c r="AH3097" i="19" s="1"/>
  <c r="AH3098" i="19" s="1"/>
  <c r="AH3099" i="19" s="1"/>
  <c r="AH3100" i="19" s="1"/>
  <c r="AH3101" i="19" s="1"/>
  <c r="AH3102" i="19" s="1"/>
  <c r="AH3103" i="19" s="1"/>
  <c r="AH3104" i="19" s="1"/>
  <c r="AH3105" i="19" s="1"/>
  <c r="AH3106" i="19" s="1"/>
  <c r="AH3107" i="19" s="1"/>
  <c r="AH3108" i="19" s="1"/>
  <c r="AH3109" i="19" s="1"/>
  <c r="AH3110" i="19" s="1"/>
  <c r="AH3111" i="19" s="1"/>
  <c r="AH3112" i="19" s="1"/>
  <c r="AH3113" i="19" s="1"/>
  <c r="AH3114" i="19" s="1"/>
  <c r="AH3115" i="19" s="1"/>
  <c r="AH3116" i="19" s="1"/>
  <c r="AH3117" i="19" s="1"/>
  <c r="AH3118" i="19" s="1"/>
  <c r="AH3119" i="19" s="1"/>
  <c r="AH3120" i="19" s="1"/>
  <c r="AH3121" i="19" s="1"/>
  <c r="AH3122" i="19" s="1"/>
  <c r="AH3123" i="19" s="1"/>
  <c r="AH3124" i="19" s="1"/>
  <c r="AH3125" i="19" s="1"/>
  <c r="AH3126" i="19" s="1"/>
  <c r="AH3127" i="19" s="1"/>
  <c r="AH3128" i="19" s="1"/>
  <c r="AH3129" i="19" s="1"/>
  <c r="AH3130" i="19" s="1"/>
  <c r="AH3131" i="19" s="1"/>
  <c r="AH3132" i="19" s="1"/>
  <c r="AH3133" i="19" s="1"/>
  <c r="AH3134" i="19" s="1"/>
  <c r="AH3135" i="19" s="1"/>
  <c r="AH3136" i="19" s="1"/>
  <c r="AH3137" i="19" s="1"/>
  <c r="AH3138" i="19" s="1"/>
  <c r="AH3139" i="19" s="1"/>
  <c r="AH3140" i="19" s="1"/>
  <c r="AH3141" i="19" s="1"/>
  <c r="AH3142" i="19" s="1"/>
  <c r="AH3143" i="19" s="1"/>
  <c r="AH3144" i="19" s="1"/>
  <c r="AH3145" i="19" s="1"/>
  <c r="AH3146" i="19" s="1"/>
  <c r="AH3147" i="19" s="1"/>
  <c r="AH3148" i="19" s="1"/>
  <c r="AH3149" i="19" s="1"/>
  <c r="AH3150" i="19" s="1"/>
  <c r="AH3151" i="19" s="1"/>
  <c r="AH3152" i="19" s="1"/>
  <c r="AH3153" i="19" s="1"/>
  <c r="AH3154" i="19" s="1"/>
  <c r="AH3155" i="19" s="1"/>
  <c r="AH3156" i="19" s="1"/>
  <c r="AH3157" i="19" s="1"/>
  <c r="AH3158" i="19" s="1"/>
  <c r="AH3159" i="19" s="1"/>
  <c r="AH3160" i="19" s="1"/>
  <c r="AH3161" i="19" s="1"/>
  <c r="AH3162" i="19" s="1"/>
  <c r="AH3163" i="19" s="1"/>
  <c r="AH3164" i="19" s="1"/>
  <c r="AH3165" i="19" s="1"/>
  <c r="AH3166" i="19" s="1"/>
  <c r="AH3167" i="19" s="1"/>
  <c r="AH3168" i="19" s="1"/>
  <c r="AH3169" i="19" s="1"/>
  <c r="AH3170" i="19" s="1"/>
  <c r="AH3171" i="19" s="1"/>
  <c r="AH3172" i="19" s="1"/>
  <c r="AH3173" i="19" s="1"/>
  <c r="AH3174" i="19" s="1"/>
  <c r="AH3175" i="19" s="1"/>
  <c r="AH3176" i="19" s="1"/>
  <c r="AH3177" i="19" s="1"/>
  <c r="AH3178" i="19" s="1"/>
  <c r="AH3179" i="19" s="1"/>
  <c r="AH3180" i="19" s="1"/>
  <c r="AH3181" i="19" s="1"/>
  <c r="AH3182" i="19" s="1"/>
  <c r="AH3183" i="19" s="1"/>
  <c r="AH3184" i="19" s="1"/>
  <c r="AH3185" i="19" s="1"/>
  <c r="AH3186" i="19" s="1"/>
  <c r="AH3187" i="19" s="1"/>
  <c r="AH3188" i="19" s="1"/>
  <c r="AH3189" i="19" s="1"/>
  <c r="AH3190" i="19" s="1"/>
  <c r="AH3191" i="19" s="1"/>
  <c r="AH3192" i="19" s="1"/>
  <c r="AH3193" i="19" s="1"/>
  <c r="AH3194" i="19" s="1"/>
  <c r="AH3195" i="19" s="1"/>
  <c r="AH3196" i="19" s="1"/>
  <c r="AH3197" i="19" s="1"/>
  <c r="AH3198" i="19" s="1"/>
  <c r="AH3199" i="19" s="1"/>
  <c r="AH3200" i="19" s="1"/>
  <c r="AH3201" i="19" s="1"/>
  <c r="AH3202" i="19" s="1"/>
  <c r="AH3203" i="19" s="1"/>
  <c r="AH3204" i="19" s="1"/>
  <c r="AH3205" i="19" s="1"/>
  <c r="AH3206" i="19" s="1"/>
  <c r="AH3207" i="19" s="1"/>
  <c r="AH3208" i="19" s="1"/>
  <c r="AH3209" i="19" s="1"/>
  <c r="AH3210" i="19" s="1"/>
  <c r="AH3211" i="19" s="1"/>
  <c r="AH3212" i="19" s="1"/>
  <c r="AH3213" i="19" s="1"/>
  <c r="AH3214" i="19" s="1"/>
  <c r="AH3215" i="19" s="1"/>
  <c r="AH3216" i="19" s="1"/>
  <c r="AH3217" i="19" s="1"/>
  <c r="AH3218" i="19" s="1"/>
  <c r="AH3219" i="19" s="1"/>
  <c r="AH3220" i="19" s="1"/>
  <c r="AH3221" i="19" s="1"/>
  <c r="AH3222" i="19" s="1"/>
  <c r="AH3223" i="19" s="1"/>
  <c r="AH3224" i="19" s="1"/>
  <c r="AH3225" i="19" s="1"/>
  <c r="AH3226" i="19" s="1"/>
  <c r="AH3227" i="19" s="1"/>
  <c r="AH3228" i="19" s="1"/>
  <c r="AH3229" i="19" s="1"/>
  <c r="AH3230" i="19" s="1"/>
  <c r="AH3231" i="19" s="1"/>
  <c r="AH3232" i="19" s="1"/>
  <c r="AH3233" i="19" s="1"/>
  <c r="AH3234" i="19" s="1"/>
  <c r="AH3235" i="19" s="1"/>
  <c r="AH3236" i="19" s="1"/>
  <c r="AH3237" i="19" s="1"/>
  <c r="AH3238" i="19" s="1"/>
  <c r="AH3239" i="19" s="1"/>
  <c r="AH3240" i="19" s="1"/>
  <c r="AH3241" i="19" s="1"/>
  <c r="AH3242" i="19" s="1"/>
  <c r="AH3243" i="19" s="1"/>
  <c r="AH3244" i="19" s="1"/>
  <c r="AH3245" i="19" s="1"/>
  <c r="AH3246" i="19" s="1"/>
  <c r="AH3247" i="19" s="1"/>
  <c r="AH3248" i="19" s="1"/>
  <c r="AH3249" i="19" s="1"/>
  <c r="AH3250" i="19" s="1"/>
  <c r="AH3251" i="19" s="1"/>
  <c r="AH3252" i="19" s="1"/>
  <c r="AH3253" i="19" s="1"/>
  <c r="AH3254" i="19" s="1"/>
  <c r="AH3255" i="19" s="1"/>
  <c r="AH3256" i="19" s="1"/>
  <c r="AH3257" i="19" s="1"/>
  <c r="AH3258" i="19" s="1"/>
  <c r="AH3259" i="19" s="1"/>
  <c r="AH3260" i="19" s="1"/>
  <c r="AH3261" i="19" s="1"/>
  <c r="AH3262" i="19" s="1"/>
  <c r="AH3263" i="19" s="1"/>
  <c r="AH3264" i="19" s="1"/>
  <c r="AH3265" i="19" s="1"/>
  <c r="AH3266" i="19" s="1"/>
  <c r="AH3267" i="19" s="1"/>
  <c r="AH3268" i="19" s="1"/>
  <c r="AH3269" i="19" s="1"/>
  <c r="AH3270" i="19" s="1"/>
  <c r="AH3271" i="19" s="1"/>
  <c r="AH3272" i="19" s="1"/>
  <c r="AH3273" i="19" s="1"/>
  <c r="AH3274" i="19" s="1"/>
  <c r="AH3275" i="19" s="1"/>
  <c r="AH3276" i="19" s="1"/>
  <c r="AH3277" i="19" s="1"/>
  <c r="AH3278" i="19" s="1"/>
  <c r="AH3279" i="19" s="1"/>
  <c r="AH3280" i="19" s="1"/>
  <c r="AH3281" i="19" s="1"/>
  <c r="AH3282" i="19" s="1"/>
  <c r="AH3283" i="19" s="1"/>
  <c r="AH3284" i="19" s="1"/>
  <c r="AH3285" i="19" s="1"/>
  <c r="AH3286" i="19" s="1"/>
  <c r="AH3287" i="19" s="1"/>
  <c r="AH3288" i="19" s="1"/>
  <c r="AH3289" i="19" s="1"/>
  <c r="AH3290" i="19" s="1"/>
  <c r="AH3291" i="19" s="1"/>
  <c r="AH3292" i="19" s="1"/>
  <c r="AH3293" i="19" s="1"/>
  <c r="AH3294" i="19" s="1"/>
  <c r="AH3295" i="19" s="1"/>
  <c r="AH3296" i="19" s="1"/>
  <c r="AH3297" i="19" s="1"/>
  <c r="AH3298" i="19" s="1"/>
  <c r="AH3299" i="19" s="1"/>
  <c r="AH3300" i="19" s="1"/>
  <c r="AH3301" i="19" s="1"/>
  <c r="AH3302" i="19" s="1"/>
  <c r="AH3303" i="19" s="1"/>
  <c r="AH3304" i="19" s="1"/>
  <c r="AH3305" i="19" s="1"/>
  <c r="AH3306" i="19" s="1"/>
  <c r="AH3307" i="19" s="1"/>
  <c r="AH3308" i="19" s="1"/>
  <c r="AH3309" i="19" s="1"/>
  <c r="AH3310" i="19" s="1"/>
  <c r="AH3311" i="19" s="1"/>
  <c r="AH3312" i="19" s="1"/>
  <c r="AH3313" i="19" s="1"/>
  <c r="AH3314" i="19" s="1"/>
  <c r="AH3315" i="19" s="1"/>
  <c r="AH3316" i="19" s="1"/>
  <c r="AH3317" i="19" s="1"/>
  <c r="AH3318" i="19" s="1"/>
  <c r="AH3319" i="19" s="1"/>
  <c r="AH3320" i="19" s="1"/>
  <c r="AH3321" i="19" s="1"/>
  <c r="AH3322" i="19" s="1"/>
  <c r="AH3323" i="19" s="1"/>
  <c r="AH3324" i="19" s="1"/>
  <c r="AH3325" i="19" s="1"/>
  <c r="AH3326" i="19" s="1"/>
  <c r="AH3327" i="19" s="1"/>
  <c r="AH3328" i="19" s="1"/>
  <c r="AH3329" i="19" s="1"/>
  <c r="AH3330" i="19" s="1"/>
  <c r="AH3331" i="19" s="1"/>
  <c r="AH3332" i="19" s="1"/>
  <c r="AH3333" i="19" s="1"/>
  <c r="AH3334" i="19" s="1"/>
  <c r="AH3335" i="19" s="1"/>
  <c r="AH3336" i="19" s="1"/>
  <c r="AH3337" i="19" s="1"/>
  <c r="AH3338" i="19" s="1"/>
  <c r="AH3339" i="19" s="1"/>
  <c r="AH3340" i="19" s="1"/>
  <c r="AH3341" i="19" s="1"/>
  <c r="AH3342" i="19" s="1"/>
  <c r="AH3343" i="19" s="1"/>
  <c r="AH3344" i="19" s="1"/>
  <c r="AH3345" i="19" s="1"/>
  <c r="AH3346" i="19" s="1"/>
  <c r="AH3347" i="19" s="1"/>
  <c r="AH3348" i="19" s="1"/>
  <c r="AH3349" i="19" s="1"/>
  <c r="AH3350" i="19" s="1"/>
  <c r="AH3351" i="19" s="1"/>
  <c r="AH3352" i="19" s="1"/>
  <c r="AH3353" i="19" s="1"/>
  <c r="AH3354" i="19" s="1"/>
  <c r="AH3355" i="19" s="1"/>
  <c r="AH3356" i="19" s="1"/>
  <c r="AH3357" i="19" s="1"/>
  <c r="AH3358" i="19" s="1"/>
  <c r="AH3359" i="19" s="1"/>
  <c r="AH3360" i="19" s="1"/>
  <c r="AH3361" i="19" s="1"/>
  <c r="AH3362" i="19" s="1"/>
  <c r="AH3363" i="19" s="1"/>
  <c r="AH3364" i="19" s="1"/>
  <c r="AH3365" i="19" s="1"/>
  <c r="AH3366" i="19" s="1"/>
  <c r="AH3367" i="19" s="1"/>
  <c r="AH3368" i="19" s="1"/>
  <c r="AH3369" i="19" s="1"/>
  <c r="AH3370" i="19" s="1"/>
  <c r="AH3371" i="19" s="1"/>
  <c r="AH3372" i="19" s="1"/>
  <c r="AH3373" i="19" s="1"/>
  <c r="AH3374" i="19" s="1"/>
  <c r="AH3375" i="19" s="1"/>
  <c r="AH3376" i="19" s="1"/>
  <c r="AH3377" i="19" s="1"/>
  <c r="AH3378" i="19" s="1"/>
  <c r="AH3379" i="19" s="1"/>
  <c r="AH3380" i="19" s="1"/>
  <c r="AH3381" i="19" s="1"/>
  <c r="AH3382" i="19" s="1"/>
  <c r="AH3383" i="19" s="1"/>
  <c r="AH3384" i="19" s="1"/>
  <c r="AH3385" i="19" s="1"/>
  <c r="AH3386" i="19" s="1"/>
  <c r="AH3387" i="19" s="1"/>
  <c r="AH3388" i="19" s="1"/>
  <c r="AH3389" i="19" s="1"/>
  <c r="AH3390" i="19" s="1"/>
  <c r="AH3391" i="19" s="1"/>
  <c r="AH3392" i="19" s="1"/>
  <c r="AH3393" i="19" s="1"/>
  <c r="AH3394" i="19" s="1"/>
  <c r="AH3395" i="19" s="1"/>
  <c r="AH3396" i="19" s="1"/>
  <c r="AH3397" i="19" s="1"/>
  <c r="AH3398" i="19" s="1"/>
  <c r="AH3399" i="19" s="1"/>
  <c r="AH3400" i="19" s="1"/>
  <c r="AH3401" i="19" s="1"/>
  <c r="AH3402" i="19" s="1"/>
  <c r="AH3403" i="19" s="1"/>
  <c r="AH3404" i="19" s="1"/>
  <c r="AH3405" i="19" s="1"/>
  <c r="AH3406" i="19" s="1"/>
  <c r="AH3407" i="19" s="1"/>
  <c r="AH3408" i="19" s="1"/>
  <c r="AH3409" i="19" s="1"/>
  <c r="AH3410" i="19" s="1"/>
  <c r="AH3411" i="19" s="1"/>
  <c r="AH3412" i="19" s="1"/>
  <c r="AH3413" i="19" s="1"/>
  <c r="AH3414" i="19" s="1"/>
  <c r="AH3415" i="19" s="1"/>
  <c r="AH3416" i="19" s="1"/>
  <c r="AH3417" i="19" s="1"/>
  <c r="AH3418" i="19" s="1"/>
  <c r="AH3419" i="19" s="1"/>
  <c r="AH3420" i="19" s="1"/>
  <c r="AH3421" i="19" s="1"/>
  <c r="AH3422" i="19" s="1"/>
  <c r="AH3423" i="19" s="1"/>
  <c r="AH3424" i="19" s="1"/>
  <c r="AH3425" i="19" s="1"/>
  <c r="AH3426" i="19" s="1"/>
  <c r="AH3427" i="19" s="1"/>
  <c r="AH3428" i="19" s="1"/>
  <c r="AH3429" i="19" s="1"/>
  <c r="AH3430" i="19" s="1"/>
  <c r="AH3431" i="19" s="1"/>
  <c r="AH3432" i="19" s="1"/>
  <c r="AH3433" i="19" s="1"/>
  <c r="AH3434" i="19" s="1"/>
  <c r="AH3435" i="19" s="1"/>
  <c r="AH3436" i="19" s="1"/>
  <c r="AH3437" i="19" s="1"/>
  <c r="AH3438" i="19" s="1"/>
  <c r="AH3439" i="19" s="1"/>
  <c r="AH3440" i="19" s="1"/>
  <c r="AH3441" i="19" s="1"/>
  <c r="AH3442" i="19" s="1"/>
  <c r="AH3443" i="19" s="1"/>
  <c r="AH3444" i="19" s="1"/>
  <c r="AH3445" i="19" s="1"/>
  <c r="AH3446" i="19" s="1"/>
  <c r="AH3447" i="19" s="1"/>
  <c r="AH3448" i="19" s="1"/>
  <c r="AH3449" i="19" s="1"/>
  <c r="AH3450" i="19" s="1"/>
  <c r="AH3451" i="19" s="1"/>
  <c r="AH3452" i="19" s="1"/>
  <c r="AH3453" i="19" s="1"/>
  <c r="AH3454" i="19" s="1"/>
  <c r="AH3455" i="19" s="1"/>
  <c r="AH3456" i="19" s="1"/>
  <c r="AH3457" i="19" s="1"/>
  <c r="AH3458" i="19" s="1"/>
  <c r="AH3459" i="19" s="1"/>
  <c r="AH3460" i="19" s="1"/>
  <c r="AH3461" i="19" s="1"/>
  <c r="AH3462" i="19" s="1"/>
  <c r="AH3463" i="19" s="1"/>
  <c r="AH3464" i="19" s="1"/>
  <c r="AH3465" i="19" s="1"/>
  <c r="AH3466" i="19" s="1"/>
  <c r="AH3467" i="19" s="1"/>
  <c r="AH3468" i="19" s="1"/>
  <c r="AH3469" i="19" s="1"/>
  <c r="AH3470" i="19" s="1"/>
  <c r="AH3471" i="19" s="1"/>
  <c r="AH3472" i="19" s="1"/>
  <c r="AH3473" i="19" s="1"/>
  <c r="AH3474" i="19" s="1"/>
  <c r="AH3475" i="19" s="1"/>
  <c r="AH3476" i="19" s="1"/>
  <c r="AH3477" i="19" s="1"/>
  <c r="AH3478" i="19" s="1"/>
  <c r="AH3479" i="19" s="1"/>
  <c r="AH3480" i="19" s="1"/>
  <c r="AH3481" i="19" s="1"/>
  <c r="AH3482" i="19" s="1"/>
  <c r="AH3483" i="19" s="1"/>
  <c r="AH3484" i="19" s="1"/>
  <c r="AH3485" i="19" s="1"/>
  <c r="AH3486" i="19" s="1"/>
  <c r="AH3487" i="19" s="1"/>
  <c r="AH3488" i="19" s="1"/>
  <c r="AH3489" i="19" s="1"/>
  <c r="AH3490" i="19" s="1"/>
  <c r="AH3491" i="19" s="1"/>
  <c r="AH3492" i="19" s="1"/>
  <c r="AH3493" i="19" s="1"/>
  <c r="AH3494" i="19" s="1"/>
  <c r="AH3495" i="19" s="1"/>
  <c r="AH3496" i="19" s="1"/>
  <c r="AH3497" i="19" s="1"/>
  <c r="AH3498" i="19" s="1"/>
  <c r="AH3499" i="19" s="1"/>
  <c r="AH3500" i="19" s="1"/>
  <c r="AH3501" i="19" s="1"/>
  <c r="AH3502" i="19" s="1"/>
  <c r="AH3503" i="19" s="1"/>
  <c r="AH3504" i="19" s="1"/>
  <c r="AH3505" i="19" s="1"/>
  <c r="AH3506" i="19" s="1"/>
  <c r="AH3507" i="19" s="1"/>
  <c r="AH3508" i="19" s="1"/>
  <c r="AH3509" i="19" s="1"/>
  <c r="AH3510" i="19" s="1"/>
  <c r="AH3511" i="19" s="1"/>
  <c r="AH3512" i="19" s="1"/>
  <c r="AH3513" i="19" s="1"/>
  <c r="AH3514" i="19" s="1"/>
  <c r="AH3515" i="19" s="1"/>
  <c r="AH3516" i="19" s="1"/>
  <c r="AH3517" i="19" s="1"/>
  <c r="AH3518" i="19" s="1"/>
  <c r="AH3519" i="19" s="1"/>
  <c r="AH3520" i="19" s="1"/>
  <c r="AH3521" i="19" s="1"/>
  <c r="AH3522" i="19" s="1"/>
  <c r="AH3523" i="19" s="1"/>
  <c r="AH3524" i="19" s="1"/>
  <c r="AH3525" i="19" s="1"/>
  <c r="AH3526" i="19" s="1"/>
  <c r="AH3527" i="19" s="1"/>
  <c r="AH3528" i="19" s="1"/>
  <c r="AH3529" i="19" s="1"/>
  <c r="AH3530" i="19" s="1"/>
  <c r="AH3531" i="19" s="1"/>
  <c r="AH3532" i="19" s="1"/>
  <c r="AH3533" i="19" s="1"/>
  <c r="AH3534" i="19" s="1"/>
  <c r="AH3535" i="19" s="1"/>
  <c r="AH3536" i="19" s="1"/>
  <c r="AH3537" i="19" s="1"/>
  <c r="AH3538" i="19" s="1"/>
  <c r="AH3539" i="19" s="1"/>
  <c r="AH3540" i="19" s="1"/>
  <c r="AH3541" i="19" s="1"/>
  <c r="AH3542" i="19" s="1"/>
  <c r="AH3543" i="19" s="1"/>
  <c r="AH3544" i="19" s="1"/>
  <c r="AH3545" i="19" s="1"/>
  <c r="AH3546" i="19" s="1"/>
  <c r="AH3547" i="19" s="1"/>
  <c r="AH3548" i="19" s="1"/>
  <c r="AH3549" i="19" s="1"/>
  <c r="AH3550" i="19" s="1"/>
  <c r="AH3551" i="19" s="1"/>
  <c r="AH3552" i="19" s="1"/>
  <c r="AH3553" i="19" s="1"/>
  <c r="AH3554" i="19" s="1"/>
  <c r="AH3555" i="19" s="1"/>
  <c r="AH3556" i="19" s="1"/>
  <c r="AH3557" i="19" s="1"/>
  <c r="AH3558" i="19" s="1"/>
  <c r="AH3559" i="19" s="1"/>
  <c r="AH3560" i="19" s="1"/>
  <c r="AH3561" i="19" s="1"/>
  <c r="AH3562" i="19" s="1"/>
  <c r="AH3563" i="19" s="1"/>
  <c r="AH3564" i="19" s="1"/>
  <c r="AH3565" i="19" s="1"/>
  <c r="AH3566" i="19" s="1"/>
  <c r="AH3567" i="19" s="1"/>
  <c r="AH3568" i="19" s="1"/>
  <c r="AH3569" i="19" s="1"/>
  <c r="AH3570" i="19" s="1"/>
  <c r="AH3571" i="19" s="1"/>
  <c r="AH3572" i="19" s="1"/>
  <c r="AH3573" i="19" s="1"/>
  <c r="AH3574" i="19" s="1"/>
  <c r="AH3575" i="19" s="1"/>
  <c r="AH3576" i="19" s="1"/>
  <c r="AH3577" i="19" s="1"/>
  <c r="AH3578" i="19" s="1"/>
  <c r="AH3579" i="19" s="1"/>
  <c r="AH3580" i="19" s="1"/>
  <c r="AH3581" i="19" s="1"/>
  <c r="AH3582" i="19" s="1"/>
  <c r="AH3583" i="19" s="1"/>
  <c r="AH3584" i="19" s="1"/>
  <c r="AH3585" i="19" s="1"/>
  <c r="AH3586" i="19" s="1"/>
  <c r="AH3587" i="19" s="1"/>
  <c r="AH3588" i="19" s="1"/>
  <c r="AH3589" i="19" s="1"/>
  <c r="AH3590" i="19" s="1"/>
  <c r="AH3591" i="19" s="1"/>
  <c r="AH3592" i="19" s="1"/>
  <c r="AH3593" i="19" s="1"/>
  <c r="AH3594" i="19" s="1"/>
  <c r="AH3595" i="19" s="1"/>
  <c r="AH3596" i="19" s="1"/>
  <c r="AH3597" i="19" s="1"/>
  <c r="AH3598" i="19" s="1"/>
  <c r="AH3599" i="19" s="1"/>
  <c r="AH3600" i="19" s="1"/>
  <c r="AH3601" i="19" s="1"/>
  <c r="AH3602" i="19" s="1"/>
  <c r="AH3603" i="19" s="1"/>
  <c r="AH3604" i="19" s="1"/>
  <c r="AH3605" i="19" s="1"/>
  <c r="AH3606" i="19" s="1"/>
  <c r="AH3607" i="19" s="1"/>
  <c r="AH3608" i="19" s="1"/>
  <c r="AH3609" i="19" s="1"/>
  <c r="AH3610" i="19" s="1"/>
  <c r="AH3611" i="19" s="1"/>
  <c r="AH3612" i="19" s="1"/>
  <c r="AH3613" i="19" s="1"/>
  <c r="AH3614" i="19" s="1"/>
  <c r="AH3615" i="19" s="1"/>
  <c r="AH3616" i="19" s="1"/>
  <c r="AH3617" i="19" s="1"/>
  <c r="AH3618" i="19" s="1"/>
  <c r="AH3619" i="19" s="1"/>
  <c r="AH3620" i="19" s="1"/>
  <c r="AH3621" i="19" s="1"/>
  <c r="AH3622" i="19" s="1"/>
  <c r="AH3623" i="19" s="1"/>
  <c r="AH3624" i="19" s="1"/>
  <c r="AH3625" i="19" s="1"/>
  <c r="AH3626" i="19" s="1"/>
  <c r="AH3627" i="19" s="1"/>
  <c r="AH3628" i="19" s="1"/>
  <c r="AH3629" i="19" s="1"/>
  <c r="AH3630" i="19" s="1"/>
  <c r="AH3631" i="19" s="1"/>
  <c r="AH3632" i="19" s="1"/>
  <c r="AH3633" i="19" s="1"/>
  <c r="AH3634" i="19" s="1"/>
  <c r="AH3635" i="19" s="1"/>
  <c r="AH3636" i="19" s="1"/>
  <c r="AH3637" i="19" s="1"/>
  <c r="AH3638" i="19" s="1"/>
  <c r="AH3639" i="19" s="1"/>
  <c r="AH3640" i="19" s="1"/>
  <c r="AH3641" i="19" s="1"/>
  <c r="AH3642" i="19" s="1"/>
  <c r="AH3643" i="19" s="1"/>
  <c r="AH3644" i="19" s="1"/>
  <c r="AH3645" i="19" s="1"/>
  <c r="AH3646" i="19" s="1"/>
  <c r="AH3647" i="19" s="1"/>
  <c r="AH3648" i="19" s="1"/>
  <c r="AH3649" i="19" s="1"/>
  <c r="AH3650" i="19" s="1"/>
  <c r="AH3651" i="19" s="1"/>
  <c r="AH3652" i="19" s="1"/>
  <c r="AH3653" i="19" s="1"/>
  <c r="AH3654" i="19" s="1"/>
  <c r="AH3655" i="19" s="1"/>
  <c r="AH3656" i="19" s="1"/>
  <c r="AH3657" i="19" s="1"/>
  <c r="AH3658" i="19" s="1"/>
  <c r="AH3659" i="19" s="1"/>
  <c r="AH3660" i="19" s="1"/>
  <c r="AH3661" i="19" s="1"/>
  <c r="AH3662" i="19" s="1"/>
  <c r="AH3663" i="19" s="1"/>
  <c r="AH3664" i="19" s="1"/>
  <c r="AH3665" i="19" s="1"/>
  <c r="AH3666" i="19" s="1"/>
  <c r="AH3667" i="19" s="1"/>
  <c r="AH3668" i="19" s="1"/>
  <c r="AH3669" i="19" s="1"/>
  <c r="AH3670" i="19" s="1"/>
  <c r="AH3671" i="19" s="1"/>
  <c r="AH3672" i="19" s="1"/>
  <c r="AH3673" i="19" s="1"/>
  <c r="AH3674" i="19" s="1"/>
  <c r="AH3675" i="19" s="1"/>
  <c r="AH3676" i="19" s="1"/>
  <c r="AH3677" i="19" s="1"/>
  <c r="AH3678" i="19" s="1"/>
  <c r="AH3679" i="19" s="1"/>
  <c r="AH3680" i="19" s="1"/>
  <c r="AH3681" i="19" s="1"/>
  <c r="AH3682" i="19" s="1"/>
  <c r="AH3683" i="19" s="1"/>
  <c r="AH3684" i="19" s="1"/>
  <c r="AH3685" i="19" s="1"/>
  <c r="AH3686" i="19" s="1"/>
  <c r="AH3687" i="19" s="1"/>
  <c r="AH3688" i="19" s="1"/>
  <c r="AH3689" i="19" s="1"/>
  <c r="AH3690" i="19" s="1"/>
  <c r="AH3691" i="19" s="1"/>
  <c r="AH3692" i="19" s="1"/>
  <c r="AH3693" i="19" s="1"/>
  <c r="AH3694" i="19" s="1"/>
  <c r="AH3695" i="19" s="1"/>
  <c r="AH3696" i="19" s="1"/>
  <c r="AH3697" i="19" s="1"/>
  <c r="AH3698" i="19" s="1"/>
  <c r="AH3699" i="19" s="1"/>
  <c r="AH3700" i="19" s="1"/>
  <c r="AH3701" i="19" s="1"/>
  <c r="AH3702" i="19" s="1"/>
  <c r="AH3703" i="19" s="1"/>
  <c r="AH3704" i="19" s="1"/>
  <c r="AH3705" i="19" s="1"/>
  <c r="AH3706" i="19" s="1"/>
  <c r="AH3707" i="19" s="1"/>
  <c r="AH3708" i="19" s="1"/>
  <c r="AH3709" i="19" s="1"/>
  <c r="AH3710" i="19" s="1"/>
  <c r="AH3711" i="19" s="1"/>
  <c r="AH3712" i="19" s="1"/>
  <c r="AH3713" i="19" s="1"/>
  <c r="AH3714" i="19" s="1"/>
  <c r="AH3715" i="19" s="1"/>
  <c r="AH3716" i="19" s="1"/>
  <c r="AH3717" i="19" s="1"/>
  <c r="AH3718" i="19" s="1"/>
  <c r="AH3719" i="19" s="1"/>
  <c r="AH3720" i="19" s="1"/>
  <c r="AH3721" i="19" s="1"/>
  <c r="AH3722" i="19" s="1"/>
  <c r="AH3723" i="19" s="1"/>
  <c r="AH3724" i="19" s="1"/>
  <c r="AH3725" i="19" s="1"/>
  <c r="AH3726" i="19" s="1"/>
  <c r="AH3727" i="19" s="1"/>
  <c r="AH3728" i="19" s="1"/>
  <c r="AH3729" i="19" s="1"/>
  <c r="AH3730" i="19" s="1"/>
  <c r="AH3731" i="19" s="1"/>
  <c r="AH3732" i="19" s="1"/>
  <c r="AH3733" i="19" s="1"/>
  <c r="AH3734" i="19" s="1"/>
  <c r="AH3735" i="19" s="1"/>
  <c r="AH3736" i="19" s="1"/>
  <c r="AH3737" i="19" s="1"/>
  <c r="AH3738" i="19" s="1"/>
  <c r="AH3739" i="19" s="1"/>
  <c r="AH3740" i="19" s="1"/>
  <c r="AH3741" i="19" s="1"/>
  <c r="AH3742" i="19" s="1"/>
  <c r="AH3743" i="19" s="1"/>
  <c r="AH3744" i="19" s="1"/>
  <c r="AH3745" i="19" s="1"/>
  <c r="AH3746" i="19" s="1"/>
  <c r="AH3747" i="19" s="1"/>
  <c r="AH3748" i="19" s="1"/>
  <c r="AH3749" i="19" s="1"/>
  <c r="AH3750" i="19" s="1"/>
  <c r="AH3751" i="19" s="1"/>
  <c r="AH3752" i="19" s="1"/>
  <c r="AH3753" i="19" s="1"/>
  <c r="AH3754" i="19" s="1"/>
  <c r="AH3755" i="19" s="1"/>
  <c r="AH3756" i="19" s="1"/>
  <c r="AH3757" i="19" s="1"/>
  <c r="AH3758" i="19" s="1"/>
  <c r="AH3759" i="19" s="1"/>
  <c r="AH3760" i="19" s="1"/>
  <c r="AH3761" i="19" s="1"/>
  <c r="AH3762" i="19" s="1"/>
  <c r="AH3763" i="19" s="1"/>
  <c r="AH3764" i="19" s="1"/>
  <c r="AH3765" i="19" s="1"/>
  <c r="AH3766" i="19" s="1"/>
  <c r="AH3767" i="19" s="1"/>
  <c r="AH3768" i="19" s="1"/>
  <c r="AH3769" i="19" s="1"/>
  <c r="AH3770" i="19" s="1"/>
  <c r="AH3771" i="19" s="1"/>
  <c r="AH3772" i="19" s="1"/>
  <c r="AH3773" i="19" s="1"/>
  <c r="AH3774" i="19" s="1"/>
  <c r="AH3775" i="19" s="1"/>
  <c r="AH3776" i="19" s="1"/>
  <c r="AH3777" i="19" s="1"/>
  <c r="AH3778" i="19" s="1"/>
  <c r="AH3779" i="19" s="1"/>
  <c r="AH3780" i="19" s="1"/>
  <c r="AH3781" i="19" s="1"/>
  <c r="AH3782" i="19" s="1"/>
  <c r="AH3783" i="19" s="1"/>
  <c r="AH3784" i="19" s="1"/>
  <c r="AH3785" i="19" s="1"/>
  <c r="AH3786" i="19" s="1"/>
  <c r="AH3787" i="19" s="1"/>
  <c r="AH3788" i="19" s="1"/>
  <c r="AH3789" i="19" s="1"/>
  <c r="AH3790" i="19" s="1"/>
  <c r="AH3791" i="19" s="1"/>
  <c r="AH3792" i="19" s="1"/>
  <c r="AH3793" i="19" s="1"/>
  <c r="AH3794" i="19" s="1"/>
  <c r="AH3795" i="19" s="1"/>
  <c r="AH3796" i="19" s="1"/>
  <c r="AH3797" i="19" s="1"/>
  <c r="AH3798" i="19" s="1"/>
  <c r="AH3799" i="19" s="1"/>
  <c r="AH3800" i="19" s="1"/>
  <c r="AH3801" i="19" s="1"/>
  <c r="AH3802" i="19" s="1"/>
  <c r="AH3803" i="19" s="1"/>
  <c r="AH3804" i="19" s="1"/>
  <c r="AH3805" i="19" s="1"/>
  <c r="AH3806" i="19" s="1"/>
  <c r="AH3807" i="19" s="1"/>
  <c r="AH3808" i="19" s="1"/>
  <c r="AH3809" i="19" s="1"/>
  <c r="AH3810" i="19" s="1"/>
  <c r="AH3811" i="19" s="1"/>
  <c r="AH3812" i="19" s="1"/>
  <c r="AH3813" i="19" s="1"/>
  <c r="AH3814" i="19" s="1"/>
  <c r="AH3815" i="19" s="1"/>
  <c r="AH3816" i="19" s="1"/>
  <c r="AH3817" i="19" s="1"/>
  <c r="AH3818" i="19" s="1"/>
  <c r="AH3819" i="19" s="1"/>
  <c r="AH3820" i="19" s="1"/>
  <c r="AH3821" i="19" s="1"/>
  <c r="AH3822" i="19" s="1"/>
  <c r="AH3823" i="19" s="1"/>
  <c r="AH3824" i="19" s="1"/>
  <c r="AH3825" i="19" s="1"/>
  <c r="AH3826" i="19" s="1"/>
  <c r="AH3827" i="19" s="1"/>
  <c r="AH3828" i="19" s="1"/>
  <c r="AH3829" i="19" s="1"/>
  <c r="AH3830" i="19" s="1"/>
  <c r="AH3831" i="19" s="1"/>
  <c r="AH3832" i="19" s="1"/>
  <c r="AH3833" i="19" s="1"/>
  <c r="AH3834" i="19" s="1"/>
  <c r="AH3835" i="19" s="1"/>
  <c r="AH3836" i="19" s="1"/>
  <c r="AH3837" i="19" s="1"/>
  <c r="AH3838" i="19" s="1"/>
  <c r="AH3839" i="19" s="1"/>
  <c r="AH3840" i="19" s="1"/>
  <c r="AH3841" i="19" s="1"/>
  <c r="AH3842" i="19" s="1"/>
  <c r="AH3843" i="19" s="1"/>
  <c r="AH3844" i="19" s="1"/>
  <c r="AH3845" i="19" s="1"/>
  <c r="AH3846" i="19" s="1"/>
  <c r="AH3847" i="19" s="1"/>
  <c r="AH3848" i="19" s="1"/>
  <c r="AH3849" i="19" s="1"/>
  <c r="AH3850" i="19" s="1"/>
  <c r="AH3851" i="19" s="1"/>
  <c r="AH3852" i="19" s="1"/>
  <c r="AH3853" i="19" s="1"/>
  <c r="AH3854" i="19" s="1"/>
  <c r="AH3855" i="19" s="1"/>
  <c r="AH3856" i="19" s="1"/>
  <c r="AH3857" i="19" s="1"/>
  <c r="AH3858" i="19" s="1"/>
  <c r="AH3859" i="19" s="1"/>
  <c r="AH3860" i="19" s="1"/>
  <c r="AH3861" i="19" s="1"/>
  <c r="AH3862" i="19" s="1"/>
  <c r="AH3863" i="19" s="1"/>
  <c r="AH3864" i="19" s="1"/>
  <c r="AH3865" i="19" s="1"/>
  <c r="AH3866" i="19" s="1"/>
  <c r="AH3867" i="19" s="1"/>
  <c r="AH3868" i="19" s="1"/>
  <c r="AH3869" i="19" s="1"/>
  <c r="AH3870" i="19" s="1"/>
  <c r="AH3871" i="19" s="1"/>
  <c r="AH3872" i="19" s="1"/>
  <c r="AH3873" i="19" s="1"/>
  <c r="AH3874" i="19" s="1"/>
  <c r="AH3875" i="19" s="1"/>
  <c r="AH3876" i="19" s="1"/>
  <c r="AH3877" i="19" s="1"/>
  <c r="AH3878" i="19" s="1"/>
  <c r="AH3879" i="19" s="1"/>
  <c r="AH3880" i="19" s="1"/>
  <c r="AH3881" i="19" s="1"/>
  <c r="AH3882" i="19" s="1"/>
  <c r="AH3883" i="19" s="1"/>
  <c r="AH3884" i="19" s="1"/>
  <c r="AH3885" i="19" s="1"/>
  <c r="AH3886" i="19" s="1"/>
  <c r="AH3887" i="19" s="1"/>
  <c r="AH3888" i="19" s="1"/>
  <c r="AH3889" i="19" s="1"/>
  <c r="AH3890" i="19" s="1"/>
  <c r="AH3891" i="19" s="1"/>
  <c r="AH3892" i="19" s="1"/>
  <c r="AH3893" i="19" s="1"/>
  <c r="AH3894" i="19" s="1"/>
  <c r="AH3895" i="19" s="1"/>
  <c r="AH3896" i="19" s="1"/>
  <c r="AH3897" i="19" s="1"/>
  <c r="AH3898" i="19" s="1"/>
  <c r="AH3899" i="19" s="1"/>
  <c r="AH3900" i="19" s="1"/>
  <c r="AH3901" i="19" s="1"/>
  <c r="AH3902" i="19" s="1"/>
  <c r="AH3903" i="19" s="1"/>
  <c r="AH3904" i="19" s="1"/>
  <c r="AH3905" i="19" s="1"/>
  <c r="AH3906" i="19" s="1"/>
  <c r="AH3907" i="19" s="1"/>
  <c r="AH3908" i="19" s="1"/>
  <c r="AH3909" i="19" s="1"/>
  <c r="AH3910" i="19" s="1"/>
  <c r="AH3911" i="19" s="1"/>
  <c r="AH3912" i="19" s="1"/>
  <c r="AH3913" i="19" s="1"/>
  <c r="AH3914" i="19" s="1"/>
  <c r="AH3915" i="19" s="1"/>
  <c r="AH3916" i="19" s="1"/>
  <c r="AH3917" i="19" s="1"/>
  <c r="AH3918" i="19" s="1"/>
  <c r="AH3919" i="19" s="1"/>
  <c r="AH3920" i="19" s="1"/>
  <c r="AH3921" i="19" s="1"/>
  <c r="AH3922" i="19" s="1"/>
  <c r="AH3923" i="19" s="1"/>
  <c r="AH3924" i="19" s="1"/>
  <c r="AH3925" i="19" s="1"/>
  <c r="AH3926" i="19" s="1"/>
  <c r="AH3927" i="19" s="1"/>
  <c r="AH3928" i="19" s="1"/>
  <c r="AH3929" i="19" s="1"/>
  <c r="AH3930" i="19" s="1"/>
  <c r="AH3931" i="19" s="1"/>
  <c r="AH3932" i="19" s="1"/>
  <c r="AH3933" i="19" s="1"/>
  <c r="AH3934" i="19" s="1"/>
  <c r="AH3935" i="19" s="1"/>
  <c r="AH3936" i="19" s="1"/>
  <c r="AH3937" i="19" s="1"/>
  <c r="AH3938" i="19" s="1"/>
  <c r="AH3939" i="19" s="1"/>
  <c r="AH3940" i="19" s="1"/>
  <c r="AH3941" i="19" s="1"/>
  <c r="AH3942" i="19" s="1"/>
  <c r="AH3943" i="19" s="1"/>
  <c r="AH3944" i="19" s="1"/>
  <c r="AH3945" i="19" s="1"/>
  <c r="AH3946" i="19" s="1"/>
  <c r="AH3947" i="19" s="1"/>
  <c r="AH3948" i="19" s="1"/>
  <c r="AH3949" i="19" s="1"/>
  <c r="AH3950" i="19" s="1"/>
  <c r="AH3951" i="19" s="1"/>
  <c r="AH3952" i="19" s="1"/>
  <c r="AH3953" i="19" s="1"/>
  <c r="AH3954" i="19" s="1"/>
  <c r="AH3955" i="19" s="1"/>
  <c r="AH3956" i="19" s="1"/>
  <c r="AH3957" i="19" s="1"/>
  <c r="AH3958" i="19" s="1"/>
  <c r="AH3959" i="19" s="1"/>
  <c r="AH3960" i="19" s="1"/>
  <c r="AH3961" i="19" s="1"/>
  <c r="AH3962" i="19" s="1"/>
  <c r="AH3963" i="19" s="1"/>
  <c r="AH3964" i="19" s="1"/>
  <c r="AH3965" i="19" s="1"/>
  <c r="AH3966" i="19" s="1"/>
  <c r="AH3967" i="19" s="1"/>
  <c r="AH3968" i="19" s="1"/>
  <c r="AH3969" i="19" s="1"/>
  <c r="AH3970" i="19" s="1"/>
  <c r="AH3971" i="19" s="1"/>
  <c r="AH3972" i="19" s="1"/>
  <c r="AH3973" i="19" s="1"/>
  <c r="AH3974" i="19" s="1"/>
  <c r="AH3975" i="19" s="1"/>
  <c r="AH3976" i="19" s="1"/>
  <c r="AH3977" i="19" s="1"/>
  <c r="AH3978" i="19" s="1"/>
  <c r="AH3979" i="19" s="1"/>
  <c r="AH3980" i="19" s="1"/>
  <c r="AH3981" i="19" s="1"/>
  <c r="AH3982" i="19" s="1"/>
  <c r="AH3983" i="19" s="1"/>
  <c r="AH3984" i="19" s="1"/>
  <c r="AH3985" i="19" s="1"/>
  <c r="AH3986" i="19" s="1"/>
  <c r="AH3987" i="19" s="1"/>
  <c r="AH3988" i="19" s="1"/>
  <c r="AH3989" i="19" s="1"/>
  <c r="AH3990" i="19" s="1"/>
  <c r="AH3991" i="19" s="1"/>
  <c r="AH3992" i="19" s="1"/>
  <c r="AH3993" i="19" s="1"/>
  <c r="AH3994" i="19" s="1"/>
  <c r="AH3995" i="19" s="1"/>
  <c r="AH3996" i="19" s="1"/>
  <c r="AH3997" i="19" s="1"/>
  <c r="AH3998" i="19" s="1"/>
  <c r="AH3999" i="19" s="1"/>
  <c r="AH4000" i="19" s="1"/>
  <c r="AH4001" i="19" s="1"/>
  <c r="AH4002" i="19" s="1"/>
  <c r="AH4003" i="19" s="1"/>
  <c r="AH4004" i="19" s="1"/>
  <c r="AH4005" i="19" s="1"/>
  <c r="AH4006" i="19" s="1"/>
  <c r="AH4007" i="19" s="1"/>
  <c r="AH4008" i="19" s="1"/>
  <c r="AH4009" i="19" s="1"/>
  <c r="AH4010" i="19" s="1"/>
  <c r="AH4011" i="19" s="1"/>
  <c r="AH4012" i="19" s="1"/>
  <c r="AH4013" i="19" s="1"/>
  <c r="AH4014" i="19" s="1"/>
  <c r="AH4015" i="19" s="1"/>
  <c r="AH4016" i="19" s="1"/>
  <c r="AH4017" i="19" s="1"/>
  <c r="AH4018" i="19" s="1"/>
  <c r="AH4019" i="19" s="1"/>
  <c r="AH4020" i="19" s="1"/>
  <c r="AH4021" i="19" s="1"/>
  <c r="AH4022" i="19" s="1"/>
  <c r="AH4023" i="19" s="1"/>
  <c r="AH4024" i="19" s="1"/>
  <c r="AH4025" i="19" s="1"/>
  <c r="AH4026" i="19" s="1"/>
  <c r="AH4027" i="19" s="1"/>
  <c r="AH4028" i="19" s="1"/>
  <c r="AH4029" i="19" s="1"/>
  <c r="AH4030" i="19" s="1"/>
  <c r="AH4031" i="19" s="1"/>
  <c r="AH4032" i="19" s="1"/>
  <c r="AH4033" i="19" s="1"/>
  <c r="AH4034" i="19" s="1"/>
  <c r="AH4035" i="19" s="1"/>
  <c r="AH4036" i="19" s="1"/>
  <c r="AH4037" i="19" s="1"/>
  <c r="AH4038" i="19" s="1"/>
  <c r="AH4039" i="19" s="1"/>
  <c r="AH4040" i="19" s="1"/>
  <c r="AH4041" i="19" s="1"/>
  <c r="AH4042" i="19" s="1"/>
  <c r="AH4043" i="19" s="1"/>
  <c r="AH4044" i="19" s="1"/>
  <c r="AH4045" i="19" s="1"/>
  <c r="AH4046" i="19" s="1"/>
  <c r="AH4047" i="19" s="1"/>
  <c r="AH4048" i="19" s="1"/>
  <c r="AH4049" i="19" s="1"/>
  <c r="AH4050" i="19" s="1"/>
  <c r="AH4051" i="19" s="1"/>
  <c r="AH4052" i="19" s="1"/>
  <c r="AH4053" i="19" s="1"/>
  <c r="AH4054" i="19" s="1"/>
  <c r="AH4055" i="19" s="1"/>
  <c r="AH4056" i="19" s="1"/>
  <c r="AH4057" i="19" s="1"/>
  <c r="AH4058" i="19" s="1"/>
  <c r="AH4059" i="19" s="1"/>
  <c r="AH4060" i="19" s="1"/>
  <c r="AH4061" i="19" s="1"/>
  <c r="AH4062" i="19" s="1"/>
  <c r="AH4063" i="19" s="1"/>
  <c r="AH4064" i="19" s="1"/>
  <c r="AH4065" i="19" s="1"/>
  <c r="AH4066" i="19" s="1"/>
  <c r="AH4067" i="19" s="1"/>
  <c r="AH4068" i="19" s="1"/>
  <c r="AH4069" i="19" s="1"/>
  <c r="AH4070" i="19" s="1"/>
  <c r="AH4071" i="19" s="1"/>
  <c r="AH4072" i="19" s="1"/>
  <c r="AH4073" i="19" s="1"/>
  <c r="AH4074" i="19" s="1"/>
  <c r="AH4075" i="19" s="1"/>
  <c r="AH4076" i="19" s="1"/>
  <c r="AH4077" i="19" s="1"/>
  <c r="AH4078" i="19" s="1"/>
  <c r="AH4079" i="19" s="1"/>
  <c r="AH4080" i="19" s="1"/>
  <c r="AH4081" i="19" s="1"/>
  <c r="AH4082" i="19" s="1"/>
  <c r="AH4083" i="19" s="1"/>
  <c r="AH4084" i="19" s="1"/>
  <c r="AH4085" i="19" s="1"/>
  <c r="AH4086" i="19" s="1"/>
  <c r="AH4087" i="19" s="1"/>
  <c r="AH4088" i="19" s="1"/>
  <c r="AH4089" i="19" s="1"/>
  <c r="AH4090" i="19" s="1"/>
  <c r="AH4091" i="19" s="1"/>
  <c r="AH4092" i="19" s="1"/>
  <c r="AH4093" i="19" s="1"/>
  <c r="AH4094" i="19" s="1"/>
  <c r="AH4095" i="19" s="1"/>
  <c r="AH4096" i="19" s="1"/>
  <c r="AH4097" i="19" s="1"/>
  <c r="AH4098" i="19" s="1"/>
  <c r="AH4099" i="19" s="1"/>
  <c r="AH4100" i="19" s="1"/>
  <c r="AH4101" i="19" s="1"/>
  <c r="AH4102" i="19" s="1"/>
  <c r="AH4103" i="19" s="1"/>
  <c r="AH4104" i="19" s="1"/>
  <c r="AH4105" i="19" s="1"/>
  <c r="AH4106" i="19" s="1"/>
  <c r="AH4107" i="19" s="1"/>
  <c r="AH4108" i="19" s="1"/>
  <c r="AH4109" i="19" s="1"/>
  <c r="AH4110" i="19" s="1"/>
  <c r="AH4111" i="19" s="1"/>
  <c r="AH4112" i="19" s="1"/>
  <c r="AH4113" i="19" s="1"/>
  <c r="AH4114" i="19" s="1"/>
  <c r="AH4115" i="19" s="1"/>
  <c r="AH4116" i="19" s="1"/>
  <c r="AH4117" i="19" s="1"/>
  <c r="AH4118" i="19" s="1"/>
  <c r="AH4119" i="19" s="1"/>
  <c r="AH4120" i="19" s="1"/>
  <c r="AH4121" i="19" s="1"/>
  <c r="AH4122" i="19" s="1"/>
  <c r="AH4123" i="19" s="1"/>
  <c r="AH4124" i="19" s="1"/>
  <c r="AH4125" i="19" s="1"/>
  <c r="AH4126" i="19" s="1"/>
  <c r="AH4127" i="19" s="1"/>
  <c r="AH4128" i="19" s="1"/>
  <c r="AH4129" i="19" s="1"/>
  <c r="AH4130" i="19" s="1"/>
  <c r="AH4131" i="19" s="1"/>
  <c r="AH4132" i="19" s="1"/>
  <c r="AH4133" i="19" s="1"/>
  <c r="AH4134" i="19" s="1"/>
  <c r="AH4135" i="19" s="1"/>
  <c r="AH4136" i="19" s="1"/>
  <c r="AH4137" i="19" s="1"/>
  <c r="AH4138" i="19" s="1"/>
  <c r="AH4139" i="19" s="1"/>
  <c r="AH4140" i="19" s="1"/>
  <c r="AH4141" i="19" s="1"/>
  <c r="AH4142" i="19" s="1"/>
  <c r="AH4143" i="19" s="1"/>
  <c r="AH4144" i="19" s="1"/>
  <c r="AH4145" i="19" s="1"/>
  <c r="AH4146" i="19" s="1"/>
  <c r="AH4147" i="19" s="1"/>
  <c r="AH4148" i="19" s="1"/>
  <c r="AH4149" i="19" s="1"/>
  <c r="AH4150" i="19" s="1"/>
  <c r="AH4151" i="19" s="1"/>
  <c r="AH4152" i="19" s="1"/>
  <c r="AH4153" i="19" s="1"/>
  <c r="AH4154" i="19" s="1"/>
  <c r="AH4155" i="19" s="1"/>
  <c r="AH4156" i="19" s="1"/>
  <c r="AH4157" i="19" s="1"/>
  <c r="AH4158" i="19" s="1"/>
  <c r="AH4159" i="19" s="1"/>
  <c r="AH4160" i="19" s="1"/>
  <c r="AH4161" i="19" s="1"/>
  <c r="AH4162" i="19" s="1"/>
  <c r="AH4163" i="19" s="1"/>
  <c r="AH4164" i="19" s="1"/>
  <c r="AH4165" i="19" s="1"/>
  <c r="AH4166" i="19" s="1"/>
  <c r="AH4167" i="19" s="1"/>
  <c r="AH4168" i="19" s="1"/>
  <c r="AH4169" i="19" s="1"/>
  <c r="AH4170" i="19" s="1"/>
  <c r="AH4171" i="19" s="1"/>
  <c r="AH4172" i="19" s="1"/>
  <c r="AH4173" i="19" s="1"/>
  <c r="AH4174" i="19" s="1"/>
  <c r="AH4175" i="19" s="1"/>
  <c r="AH4176" i="19" s="1"/>
  <c r="AH4177" i="19" s="1"/>
  <c r="AH4178" i="19" s="1"/>
  <c r="AH4179" i="19" s="1"/>
  <c r="AH4180" i="19" s="1"/>
  <c r="AH4181" i="19" s="1"/>
  <c r="AH4182" i="19" s="1"/>
  <c r="AH4183" i="19" s="1"/>
  <c r="AH4184" i="19" s="1"/>
  <c r="AH4185" i="19" s="1"/>
  <c r="AH4186" i="19" s="1"/>
  <c r="AH4187" i="19" s="1"/>
  <c r="AH4188" i="19" s="1"/>
  <c r="AH4189" i="19" s="1"/>
  <c r="AH4190" i="19" s="1"/>
  <c r="AH4191" i="19" s="1"/>
  <c r="AH4192" i="19" s="1"/>
  <c r="AH4193" i="19" s="1"/>
  <c r="AH4194" i="19" s="1"/>
  <c r="AH4195" i="19" s="1"/>
  <c r="AH4196" i="19" s="1"/>
  <c r="AH4197" i="19" s="1"/>
  <c r="AH4198" i="19" s="1"/>
  <c r="AH4199" i="19" s="1"/>
  <c r="AH4200" i="19" s="1"/>
  <c r="AH4201" i="19" s="1"/>
  <c r="AH4202" i="19" s="1"/>
  <c r="AH4203" i="19" s="1"/>
  <c r="AH4204" i="19" s="1"/>
  <c r="AH4205" i="19" s="1"/>
  <c r="AH4206" i="19" s="1"/>
  <c r="AH4207" i="19" s="1"/>
  <c r="AH4208" i="19" s="1"/>
  <c r="AH4209" i="19" s="1"/>
  <c r="AH4210" i="19" s="1"/>
  <c r="AH4211" i="19" s="1"/>
  <c r="AH4212" i="19" s="1"/>
  <c r="AH4213" i="19" s="1"/>
  <c r="AH4214" i="19" s="1"/>
  <c r="AH4215" i="19" s="1"/>
  <c r="AH4216" i="19" s="1"/>
  <c r="AH4217" i="19" s="1"/>
  <c r="AH4218" i="19" s="1"/>
  <c r="AH4219" i="19" s="1"/>
  <c r="AH4220" i="19" s="1"/>
  <c r="AH4221" i="19" s="1"/>
  <c r="AH4222" i="19" s="1"/>
  <c r="AH4223" i="19" s="1"/>
  <c r="AH4224" i="19" s="1"/>
  <c r="AH4225" i="19" s="1"/>
  <c r="AH4226" i="19" s="1"/>
  <c r="AH4227" i="19" s="1"/>
  <c r="AH4228" i="19" s="1"/>
  <c r="AH4229" i="19" s="1"/>
  <c r="AH4230" i="19" s="1"/>
  <c r="AH4231" i="19" s="1"/>
  <c r="AH4232" i="19" s="1"/>
  <c r="AH4233" i="19" s="1"/>
  <c r="AH4234" i="19" s="1"/>
  <c r="AH4235" i="19" s="1"/>
  <c r="AH4236" i="19" s="1"/>
  <c r="AH4237" i="19" s="1"/>
  <c r="AH4238" i="19" s="1"/>
  <c r="AH4239" i="19" s="1"/>
  <c r="AH4240" i="19" s="1"/>
  <c r="AH4241" i="19" s="1"/>
  <c r="AH4242" i="19" s="1"/>
  <c r="AH4243" i="19" s="1"/>
  <c r="AH4244" i="19" s="1"/>
  <c r="AH4245" i="19" s="1"/>
  <c r="AH4246" i="19" s="1"/>
  <c r="AH4247" i="19" s="1"/>
  <c r="AH4248" i="19" s="1"/>
  <c r="AH4249" i="19" s="1"/>
  <c r="AH4250" i="19" s="1"/>
  <c r="AH4251" i="19" s="1"/>
  <c r="AH4252" i="19" s="1"/>
  <c r="AH4253" i="19" s="1"/>
  <c r="AH4254" i="19" s="1"/>
  <c r="AH4255" i="19" s="1"/>
  <c r="AH4256" i="19" s="1"/>
  <c r="AH4257" i="19" s="1"/>
  <c r="AH4258" i="19" s="1"/>
  <c r="AH4259" i="19" s="1"/>
  <c r="AH4260" i="19" s="1"/>
  <c r="AH4261" i="19" s="1"/>
  <c r="AH4262" i="19" s="1"/>
  <c r="AH4263" i="19" s="1"/>
  <c r="AH4264" i="19" s="1"/>
  <c r="AH4265" i="19" s="1"/>
  <c r="AH4266" i="19" s="1"/>
  <c r="AH4267" i="19" s="1"/>
  <c r="AH4268" i="19" s="1"/>
  <c r="AH4269" i="19" s="1"/>
  <c r="AH4270" i="19" s="1"/>
  <c r="AH4271" i="19" s="1"/>
  <c r="AH4272" i="19" s="1"/>
  <c r="AH4273" i="19" s="1"/>
  <c r="AH4274" i="19" s="1"/>
  <c r="AH4275" i="19" s="1"/>
  <c r="AH4276" i="19" s="1"/>
  <c r="AH4277" i="19" s="1"/>
  <c r="AH4278" i="19" s="1"/>
  <c r="AH4279" i="19" s="1"/>
  <c r="AH4280" i="19" s="1"/>
  <c r="AH4281" i="19" s="1"/>
  <c r="AH4282" i="19" s="1"/>
  <c r="AH4283" i="19" s="1"/>
  <c r="AH4284" i="19" s="1"/>
  <c r="AH4285" i="19" s="1"/>
  <c r="AH4286" i="19" s="1"/>
  <c r="AH4287" i="19" s="1"/>
  <c r="AH4288" i="19" s="1"/>
  <c r="AH4289" i="19" s="1"/>
  <c r="AH4290" i="19" s="1"/>
  <c r="AH4291" i="19" s="1"/>
  <c r="AH4292" i="19" s="1"/>
  <c r="AH4293" i="19" s="1"/>
  <c r="AH4294" i="19" s="1"/>
  <c r="AH4295" i="19" s="1"/>
  <c r="AH4296" i="19" s="1"/>
  <c r="AH4297" i="19" s="1"/>
  <c r="AH4298" i="19" s="1"/>
  <c r="AH4299" i="19" s="1"/>
  <c r="AH4300" i="19" s="1"/>
  <c r="AH4301" i="19" s="1"/>
  <c r="AH4302" i="19" s="1"/>
  <c r="AH4303" i="19" s="1"/>
  <c r="AH4304" i="19" s="1"/>
  <c r="AH4305" i="19" s="1"/>
  <c r="AH4306" i="19" s="1"/>
  <c r="AH4307" i="19" s="1"/>
  <c r="AH4308" i="19" s="1"/>
  <c r="AH4309" i="19" s="1"/>
  <c r="AH4310" i="19" s="1"/>
  <c r="AH4311" i="19" s="1"/>
  <c r="AH4312" i="19" s="1"/>
  <c r="AH4313" i="19" s="1"/>
  <c r="AH4314" i="19" s="1"/>
  <c r="AH4315" i="19" s="1"/>
  <c r="AH4316" i="19" s="1"/>
  <c r="AH4317" i="19" s="1"/>
  <c r="AH4318" i="19" s="1"/>
  <c r="AH4319" i="19" s="1"/>
  <c r="AH4320" i="19" s="1"/>
  <c r="AH4321" i="19" s="1"/>
  <c r="AH4322" i="19" s="1"/>
  <c r="AH4323" i="19" s="1"/>
  <c r="AH4324" i="19" s="1"/>
  <c r="AH4325" i="19" s="1"/>
  <c r="AH4326" i="19" s="1"/>
  <c r="AH4327" i="19" s="1"/>
  <c r="AH4328" i="19" s="1"/>
  <c r="AH4329" i="19" s="1"/>
  <c r="AH4330" i="19" s="1"/>
  <c r="AH4331" i="19" s="1"/>
  <c r="AH4332" i="19" s="1"/>
  <c r="AH4333" i="19" s="1"/>
  <c r="AH4334" i="19" s="1"/>
  <c r="AH4335" i="19" s="1"/>
  <c r="AH4336" i="19" s="1"/>
  <c r="AH4337" i="19" s="1"/>
  <c r="AH4338" i="19" s="1"/>
  <c r="AH4339" i="19" s="1"/>
  <c r="AH4340" i="19" s="1"/>
  <c r="AH4341" i="19" s="1"/>
  <c r="AH4342" i="19" s="1"/>
  <c r="AH4343" i="19" s="1"/>
  <c r="AH4344" i="19" s="1"/>
  <c r="AH4345" i="19" s="1"/>
  <c r="AH4346" i="19" s="1"/>
  <c r="AH4347" i="19" s="1"/>
  <c r="AH4348" i="19" s="1"/>
  <c r="AH4349" i="19" s="1"/>
  <c r="AH4350" i="19" s="1"/>
  <c r="AH4351" i="19" s="1"/>
  <c r="AH4352" i="19" s="1"/>
  <c r="AH4353" i="19" s="1"/>
  <c r="AH4354" i="19" s="1"/>
  <c r="AH4355" i="19" s="1"/>
  <c r="AH4356" i="19" s="1"/>
  <c r="AH4357" i="19" s="1"/>
  <c r="AH4358" i="19" s="1"/>
  <c r="AH4359" i="19" s="1"/>
  <c r="AH4360" i="19" s="1"/>
  <c r="AH4361" i="19" s="1"/>
  <c r="AH4362" i="19" s="1"/>
  <c r="AH4363" i="19" s="1"/>
  <c r="AH4364" i="19" s="1"/>
  <c r="AH4365" i="19" s="1"/>
  <c r="AH4366" i="19" s="1"/>
  <c r="AH4367" i="19" s="1"/>
  <c r="AH4368" i="19" s="1"/>
  <c r="AH4369" i="19" s="1"/>
  <c r="AH4370" i="19" s="1"/>
  <c r="AH4371" i="19" s="1"/>
  <c r="AH4372" i="19" s="1"/>
  <c r="AH4373" i="19" s="1"/>
  <c r="AH4374" i="19" s="1"/>
  <c r="AH4375" i="19" s="1"/>
  <c r="AH4376" i="19" s="1"/>
  <c r="AH4377" i="19" s="1"/>
  <c r="AH4378" i="19" s="1"/>
  <c r="AH4379" i="19" s="1"/>
  <c r="AH4380" i="19" s="1"/>
  <c r="AH4381" i="19" s="1"/>
  <c r="AH4382" i="19" s="1"/>
  <c r="AH4383" i="19" s="1"/>
  <c r="AH4384" i="19" s="1"/>
  <c r="AH4385" i="19" s="1"/>
  <c r="AH4386" i="19" s="1"/>
  <c r="AH4387" i="19" s="1"/>
  <c r="AH4388" i="19" s="1"/>
  <c r="AH4389" i="19" s="1"/>
  <c r="AH4390" i="19" s="1"/>
  <c r="AH4391" i="19" s="1"/>
  <c r="AH4392" i="19" s="1"/>
  <c r="AH4393" i="19" s="1"/>
  <c r="AH4394" i="19" s="1"/>
  <c r="AH4395" i="19" s="1"/>
  <c r="AH4396" i="19" s="1"/>
  <c r="AH4397" i="19" s="1"/>
  <c r="AH4398" i="19" s="1"/>
  <c r="AH4399" i="19" s="1"/>
  <c r="AH4400" i="19" s="1"/>
  <c r="AH4401" i="19" s="1"/>
  <c r="AH4402" i="19" s="1"/>
  <c r="AH4403" i="19" s="1"/>
  <c r="AH4404" i="19" s="1"/>
  <c r="AH4405" i="19" s="1"/>
  <c r="AH4406" i="19" s="1"/>
  <c r="AH4407" i="19" s="1"/>
  <c r="AH4408" i="19" s="1"/>
  <c r="AH4409" i="19" s="1"/>
  <c r="AH4410" i="19" s="1"/>
  <c r="AH4411" i="19" s="1"/>
  <c r="AH4412" i="19" s="1"/>
  <c r="AH4413" i="19" s="1"/>
  <c r="AH4414" i="19" s="1"/>
  <c r="AH4415" i="19" s="1"/>
  <c r="AH4416" i="19" s="1"/>
  <c r="AH4417" i="19" s="1"/>
  <c r="AH4418" i="19" s="1"/>
  <c r="AH4419" i="19" s="1"/>
  <c r="AH4420" i="19" s="1"/>
  <c r="AH4421" i="19" s="1"/>
  <c r="AH4422" i="19" s="1"/>
  <c r="AH4423" i="19" s="1"/>
  <c r="AH4424" i="19" s="1"/>
  <c r="AH4425" i="19" s="1"/>
  <c r="AH4426" i="19" s="1"/>
  <c r="AH4427" i="19" s="1"/>
  <c r="AH4428" i="19" s="1"/>
  <c r="AH4429" i="19" s="1"/>
  <c r="AH4430" i="19" s="1"/>
  <c r="AH4431" i="19" s="1"/>
  <c r="AH4432" i="19" s="1"/>
  <c r="AH4433" i="19" s="1"/>
  <c r="AH4434" i="19" s="1"/>
  <c r="AH4435" i="19" s="1"/>
  <c r="AH4436" i="19" s="1"/>
  <c r="AH4437" i="19" s="1"/>
  <c r="AH4438" i="19" s="1"/>
  <c r="AH4439" i="19" s="1"/>
  <c r="AH4440" i="19" s="1"/>
  <c r="AH4441" i="19" s="1"/>
  <c r="AH4442" i="19" s="1"/>
  <c r="AH4443" i="19" s="1"/>
  <c r="AH4444" i="19" s="1"/>
  <c r="AH4445" i="19" s="1"/>
  <c r="AH4446" i="19" s="1"/>
  <c r="AH4447" i="19" s="1"/>
  <c r="AH4448" i="19" s="1"/>
  <c r="AH4449" i="19" s="1"/>
  <c r="AH4450" i="19" s="1"/>
  <c r="AH4451" i="19" s="1"/>
  <c r="AH4452" i="19" s="1"/>
  <c r="AH4453" i="19" s="1"/>
  <c r="AH4454" i="19" s="1"/>
  <c r="AH4455" i="19" s="1"/>
  <c r="AH4456" i="19" s="1"/>
  <c r="AH4457" i="19" s="1"/>
  <c r="AH4458" i="19" s="1"/>
  <c r="AH4459" i="19" s="1"/>
  <c r="AH4460" i="19" s="1"/>
  <c r="AH4461" i="19" s="1"/>
  <c r="AH4462" i="19" s="1"/>
  <c r="AH4463" i="19" s="1"/>
  <c r="AH4464" i="19" s="1"/>
  <c r="AH4465" i="19" s="1"/>
  <c r="AH4466" i="19" s="1"/>
  <c r="AH4467" i="19" s="1"/>
  <c r="AH4468" i="19" s="1"/>
  <c r="AH4469" i="19" s="1"/>
  <c r="AH4470" i="19" s="1"/>
  <c r="AH4471" i="19" s="1"/>
  <c r="AH4472" i="19" s="1"/>
  <c r="AH4473" i="19" s="1"/>
  <c r="AH4474" i="19" s="1"/>
  <c r="AH4475" i="19" s="1"/>
  <c r="AH4476" i="19" s="1"/>
  <c r="AH4477" i="19" s="1"/>
  <c r="AH4478" i="19" s="1"/>
  <c r="AH4479" i="19" s="1"/>
  <c r="AH4480" i="19" s="1"/>
  <c r="AH4481" i="19" s="1"/>
  <c r="AH4482" i="19" s="1"/>
  <c r="AH4483" i="19" s="1"/>
  <c r="AH4484" i="19" s="1"/>
  <c r="AH4485" i="19" s="1"/>
  <c r="AH4486" i="19" s="1"/>
  <c r="AH4487" i="19" s="1"/>
  <c r="AH4488" i="19" s="1"/>
  <c r="AH4489" i="19" s="1"/>
  <c r="AH4490" i="19" s="1"/>
  <c r="AH4491" i="19" s="1"/>
  <c r="AH4492" i="19" s="1"/>
  <c r="AH4493" i="19" s="1"/>
  <c r="AH4494" i="19" s="1"/>
  <c r="AH4495" i="19" s="1"/>
  <c r="AH4496" i="19" s="1"/>
  <c r="AH4497" i="19" s="1"/>
  <c r="AH4498" i="19" s="1"/>
  <c r="AH4499" i="19" s="1"/>
  <c r="AH4500" i="19" s="1"/>
  <c r="AH4501" i="19" s="1"/>
  <c r="AH4502" i="19" s="1"/>
  <c r="AH4503" i="19" s="1"/>
  <c r="AH4504" i="19" s="1"/>
  <c r="AH4505" i="19" s="1"/>
  <c r="AH4506" i="19" s="1"/>
  <c r="AH4507" i="19" s="1"/>
  <c r="AH4508" i="19" s="1"/>
  <c r="AH4509" i="19" s="1"/>
  <c r="AH4510" i="19" s="1"/>
  <c r="AH4511" i="19" s="1"/>
  <c r="AH4512" i="19" s="1"/>
  <c r="AH4513" i="19" s="1"/>
  <c r="AH4514" i="19" s="1"/>
  <c r="AH4515" i="19" s="1"/>
  <c r="AH4516" i="19" s="1"/>
  <c r="AH4517" i="19" s="1"/>
  <c r="AH4518" i="19" s="1"/>
  <c r="AH4519" i="19" s="1"/>
  <c r="AH4520" i="19" s="1"/>
  <c r="AH4521" i="19" s="1"/>
  <c r="AH4522" i="19" s="1"/>
  <c r="AH4523" i="19" s="1"/>
  <c r="AH4524" i="19" s="1"/>
  <c r="AH4525" i="19" s="1"/>
  <c r="AH4526" i="19" s="1"/>
  <c r="AH4527" i="19" s="1"/>
  <c r="AH4528" i="19" s="1"/>
  <c r="AH4529" i="19" s="1"/>
  <c r="AH4530" i="19" s="1"/>
  <c r="AH4531" i="19" s="1"/>
  <c r="AH4532" i="19" s="1"/>
  <c r="AH4533" i="19" s="1"/>
  <c r="AH4534" i="19" s="1"/>
  <c r="AH4535" i="19" s="1"/>
  <c r="AH4536" i="19" s="1"/>
  <c r="AH4537" i="19" s="1"/>
  <c r="AH4538" i="19" s="1"/>
  <c r="AH4539" i="19" s="1"/>
  <c r="AH4540" i="19" s="1"/>
  <c r="AH4541" i="19" s="1"/>
  <c r="AH4542" i="19" s="1"/>
  <c r="AH4543" i="19" s="1"/>
  <c r="AH4544" i="19" s="1"/>
  <c r="AH4545" i="19" s="1"/>
  <c r="AH4546" i="19" s="1"/>
  <c r="AH4547" i="19" s="1"/>
  <c r="AH4548" i="19" s="1"/>
  <c r="AH4549" i="19" s="1"/>
  <c r="AH4550" i="19" s="1"/>
  <c r="AH4551" i="19" s="1"/>
  <c r="AH4552" i="19" s="1"/>
  <c r="AH4553" i="19" s="1"/>
  <c r="AH4554" i="19" s="1"/>
  <c r="AH4555" i="19" s="1"/>
  <c r="AH4556" i="19" s="1"/>
  <c r="AH4557" i="19" s="1"/>
  <c r="AH4558" i="19" s="1"/>
  <c r="AH4559" i="19" s="1"/>
  <c r="AH4560" i="19" s="1"/>
  <c r="AH4561" i="19" s="1"/>
  <c r="AH4562" i="19" s="1"/>
  <c r="AH4563" i="19" s="1"/>
  <c r="AH4564" i="19" s="1"/>
  <c r="AH4565" i="19" s="1"/>
  <c r="AH4566" i="19" s="1"/>
  <c r="AH4567" i="19" s="1"/>
  <c r="AH4568" i="19" s="1"/>
  <c r="AH4569" i="19" s="1"/>
  <c r="AH4570" i="19" s="1"/>
  <c r="AH4571" i="19" s="1"/>
  <c r="AH4572" i="19" s="1"/>
  <c r="AH4573" i="19" s="1"/>
  <c r="AH4574" i="19" s="1"/>
  <c r="AH4575" i="19" s="1"/>
  <c r="AH4576" i="19" s="1"/>
  <c r="AH4577" i="19" s="1"/>
  <c r="AH4578" i="19" s="1"/>
  <c r="AH4579" i="19" s="1"/>
  <c r="AH4580" i="19" s="1"/>
  <c r="AH4581" i="19" s="1"/>
  <c r="AH4582" i="19" s="1"/>
  <c r="AH4583" i="19" s="1"/>
  <c r="AH4584" i="19" s="1"/>
  <c r="AH4585" i="19" s="1"/>
  <c r="AH4586" i="19" s="1"/>
  <c r="AH4587" i="19" s="1"/>
  <c r="AH4588" i="19" s="1"/>
  <c r="AH4589" i="19" s="1"/>
  <c r="AH4590" i="19" s="1"/>
  <c r="AH4591" i="19" s="1"/>
  <c r="AH4592" i="19" s="1"/>
  <c r="AH4593" i="19" s="1"/>
  <c r="AH4594" i="19" s="1"/>
  <c r="AH4595" i="19" s="1"/>
  <c r="AH4596" i="19" s="1"/>
  <c r="AH4597" i="19" s="1"/>
  <c r="AH4598" i="19" s="1"/>
  <c r="AH4599" i="19" s="1"/>
  <c r="AH4600" i="19" s="1"/>
  <c r="AN2357" i="19"/>
  <c r="AN2307" i="19"/>
  <c r="AN2423" i="19"/>
  <c r="AN2481" i="19"/>
  <c r="AN2407" i="19"/>
  <c r="Z250" i="21"/>
  <c r="AF249" i="21"/>
  <c r="AG249" i="21" s="1"/>
  <c r="AN2547" i="19"/>
  <c r="AN2962" i="19"/>
  <c r="AN2959" i="19"/>
  <c r="AN3002" i="19"/>
  <c r="AN2995" i="19"/>
  <c r="AN15" i="19"/>
  <c r="AN23" i="19"/>
  <c r="AN39" i="19"/>
  <c r="AN55" i="19"/>
  <c r="AN71" i="19"/>
  <c r="AN79" i="19"/>
  <c r="AN95" i="19"/>
  <c r="AN111" i="19"/>
  <c r="AN119" i="19"/>
  <c r="AN175" i="19"/>
  <c r="AN215" i="19"/>
  <c r="AN247" i="19"/>
  <c r="AN255" i="19"/>
  <c r="AN271" i="19"/>
  <c r="AN287" i="19"/>
  <c r="AN311" i="19"/>
  <c r="AN319" i="19"/>
  <c r="AN327" i="19"/>
  <c r="AN343" i="19"/>
  <c r="AN359" i="19"/>
  <c r="AN375" i="19"/>
  <c r="AN455" i="19"/>
  <c r="AN495" i="19"/>
  <c r="AN535" i="19"/>
  <c r="AN543" i="19"/>
  <c r="AN567" i="19"/>
  <c r="AN623" i="19"/>
  <c r="AN631" i="19"/>
  <c r="AN639" i="19"/>
  <c r="AN655" i="19"/>
  <c r="AN687" i="19"/>
  <c r="AN735" i="19"/>
  <c r="AN783" i="19"/>
  <c r="AN791" i="19"/>
  <c r="AN815" i="19"/>
  <c r="AN847" i="19"/>
  <c r="AN863" i="19"/>
  <c r="AN903" i="19"/>
  <c r="AN911" i="19"/>
  <c r="AN919" i="19"/>
  <c r="AN983" i="19"/>
  <c r="AN991" i="19"/>
  <c r="AN999" i="19"/>
  <c r="AN1007" i="19"/>
  <c r="AN1015" i="19"/>
  <c r="AN1039" i="19"/>
  <c r="AN1087" i="19"/>
  <c r="AN1127" i="19"/>
  <c r="AN1143" i="19"/>
  <c r="AN1151" i="19"/>
  <c r="AN1159" i="19"/>
  <c r="AN1167" i="19"/>
  <c r="AN1199" i="19"/>
  <c r="AN1223" i="19"/>
  <c r="AN1295" i="19"/>
  <c r="AN1319" i="19"/>
  <c r="AN1335" i="19"/>
  <c r="AN1647" i="19"/>
  <c r="AN1663" i="19"/>
  <c r="AN1839" i="19"/>
  <c r="AN1871" i="19"/>
  <c r="AN1903" i="19"/>
  <c r="AN2063" i="19"/>
  <c r="AN2071" i="19"/>
  <c r="AN2087" i="19"/>
  <c r="AN2183" i="19"/>
  <c r="AN2199" i="19"/>
  <c r="AN2415" i="19"/>
  <c r="AN2831" i="19"/>
  <c r="AN337" i="19"/>
  <c r="AN345" i="19"/>
  <c r="AN368" i="19"/>
  <c r="AN376" i="19"/>
  <c r="AN392" i="19"/>
  <c r="AN401" i="19"/>
  <c r="AN408" i="19"/>
  <c r="AN417" i="19"/>
  <c r="AN416" i="19"/>
  <c r="AN424" i="19"/>
  <c r="AN432" i="19"/>
  <c r="AN465" i="19"/>
  <c r="AN481" i="19"/>
  <c r="AN480" i="19"/>
  <c r="AN488" i="19"/>
  <c r="AN496" i="19"/>
  <c r="AN505" i="19"/>
  <c r="AN520" i="19"/>
  <c r="AN529" i="19"/>
  <c r="AN561" i="19"/>
  <c r="AN569" i="19"/>
  <c r="AN577" i="19"/>
  <c r="AN593" i="19"/>
  <c r="AN609" i="19"/>
  <c r="AN608" i="19"/>
  <c r="AN617" i="19"/>
  <c r="AN624" i="19"/>
  <c r="AN640" i="19"/>
  <c r="AN649" i="19"/>
  <c r="AN656" i="19"/>
  <c r="AN664" i="19"/>
  <c r="AN680" i="19"/>
  <c r="AN688" i="19"/>
  <c r="AN696" i="19"/>
  <c r="AN705" i="19"/>
  <c r="AN712" i="19"/>
  <c r="AN713" i="19"/>
  <c r="AN729" i="19"/>
  <c r="AN736" i="19"/>
  <c r="AN752" i="19"/>
  <c r="AN761" i="19"/>
  <c r="AN768" i="19"/>
  <c r="AN785" i="19"/>
  <c r="AN792" i="19"/>
  <c r="AN809" i="19"/>
  <c r="AN817" i="19"/>
  <c r="AN816" i="19"/>
  <c r="AN832" i="19"/>
  <c r="AN841" i="19"/>
  <c r="AN849" i="19"/>
  <c r="AN856" i="19"/>
  <c r="AN881" i="19"/>
  <c r="AN904" i="19"/>
  <c r="AN905" i="19"/>
  <c r="AN920" i="19"/>
  <c r="AN929" i="19"/>
  <c r="AN936" i="19"/>
  <c r="AN944" i="19"/>
  <c r="AN945" i="19"/>
  <c r="AN960" i="19"/>
  <c r="AN969" i="19"/>
  <c r="AN968" i="19"/>
  <c r="AN1001" i="19"/>
  <c r="AN1008" i="19"/>
  <c r="AN1025" i="19"/>
  <c r="AN1024" i="19"/>
  <c r="AN1041" i="19"/>
  <c r="AN1048" i="19"/>
  <c r="AN1056" i="19"/>
  <c r="AN1065" i="19"/>
  <c r="AN1073" i="19"/>
  <c r="AN1080" i="19"/>
  <c r="AN1081" i="19"/>
  <c r="AN1096" i="19"/>
  <c r="AN1120" i="19"/>
  <c r="AN1137" i="19"/>
  <c r="AN1136" i="19"/>
  <c r="AN1144" i="19"/>
  <c r="AN1153" i="19"/>
  <c r="AN1161" i="19"/>
  <c r="AN1176" i="19"/>
  <c r="AN1201" i="19"/>
  <c r="AN1209" i="19"/>
  <c r="AN1217" i="19"/>
  <c r="AN1215" i="19"/>
  <c r="AN1225" i="19"/>
  <c r="AN1233" i="19"/>
  <c r="AN1231" i="19"/>
  <c r="AN1249" i="19"/>
  <c r="AN1263" i="19"/>
  <c r="AN1273" i="19"/>
  <c r="AN1279" i="19"/>
  <c r="AN1289" i="19"/>
  <c r="AN1287" i="19"/>
  <c r="AN1297" i="19"/>
  <c r="AN1296" i="19"/>
  <c r="AN1312" i="19"/>
  <c r="AN1321" i="19"/>
  <c r="AN1327" i="19"/>
  <c r="AN1328" i="19"/>
  <c r="AN1336" i="19"/>
  <c r="AN1360" i="19"/>
  <c r="AN1368" i="19"/>
  <c r="AN1376" i="19"/>
  <c r="AN1377" i="19"/>
  <c r="AN1385" i="19"/>
  <c r="AN1393" i="19"/>
  <c r="AN1391" i="19"/>
  <c r="AN1416" i="19"/>
  <c r="AN1424" i="19"/>
  <c r="AN1432" i="19"/>
  <c r="AN1439" i="19"/>
  <c r="AN1448" i="19"/>
  <c r="AN1473" i="19"/>
  <c r="AN1479" i="19"/>
  <c r="AN1504" i="19"/>
  <c r="AN1512" i="19"/>
  <c r="AN1513" i="19"/>
  <c r="AN1521" i="19"/>
  <c r="AN1529" i="19"/>
  <c r="AN1535" i="19"/>
  <c r="AN1569" i="19"/>
  <c r="AN1576" i="19"/>
  <c r="AN1584" i="19"/>
  <c r="AN1600" i="19"/>
  <c r="AN1607" i="19"/>
  <c r="AN1624" i="19"/>
  <c r="AN1633" i="19"/>
  <c r="AN1640" i="19"/>
  <c r="AN1657" i="19"/>
  <c r="AN1655" i="19"/>
  <c r="AN1659" i="19"/>
  <c r="AN1672" i="19"/>
  <c r="AN1681" i="19"/>
  <c r="AN1688" i="19"/>
  <c r="AN1697" i="19"/>
  <c r="AN1705" i="19"/>
  <c r="AN1704" i="19"/>
  <c r="AN1701" i="19"/>
  <c r="AN1721" i="19"/>
  <c r="AN1715" i="19"/>
  <c r="AN1728" i="19"/>
  <c r="AN1734" i="19"/>
  <c r="AN1731" i="19"/>
  <c r="AN1745" i="19"/>
  <c r="AN1752" i="19"/>
  <c r="AN1753" i="19"/>
  <c r="AN1751" i="19"/>
  <c r="AN1747" i="19"/>
  <c r="AN1760" i="19"/>
  <c r="AN1761" i="19"/>
  <c r="AN1768" i="19"/>
  <c r="AN1776" i="19"/>
  <c r="AN1780" i="19"/>
  <c r="AN1784" i="19"/>
  <c r="AN1783" i="19"/>
  <c r="AN1793" i="19"/>
  <c r="AN1801" i="19"/>
  <c r="AN1796" i="19"/>
  <c r="AN1799" i="19"/>
  <c r="AN1809" i="19"/>
  <c r="AN1814" i="19"/>
  <c r="AN1816" i="19"/>
  <c r="AN1825" i="19"/>
  <c r="AN1833" i="19"/>
  <c r="AN1832" i="19"/>
  <c r="AN1841" i="19"/>
  <c r="AN1849" i="19"/>
  <c r="AN1865" i="19"/>
  <c r="AN1861" i="19"/>
  <c r="AN1872" i="19"/>
  <c r="AN1881" i="19"/>
  <c r="AN1877" i="19"/>
  <c r="AN1888" i="19"/>
  <c r="AN1883" i="19"/>
  <c r="AN1886" i="19"/>
  <c r="AN1889" i="19"/>
  <c r="AN1913" i="19"/>
  <c r="AN1919" i="19"/>
  <c r="AN1927" i="19"/>
  <c r="AN1926" i="19"/>
  <c r="AN1928" i="19"/>
  <c r="AN1923" i="19"/>
  <c r="AN1937" i="19"/>
  <c r="AN1939" i="19"/>
  <c r="AN1943" i="19"/>
  <c r="AN1952" i="19"/>
  <c r="AN1951" i="19"/>
  <c r="AN1953" i="19"/>
  <c r="AN1961" i="19"/>
  <c r="AN1959" i="19"/>
  <c r="AN1967" i="19"/>
  <c r="AN1969" i="19"/>
  <c r="AN1974" i="19"/>
  <c r="AN1983" i="19"/>
  <c r="AN1984" i="19"/>
  <c r="AN1981" i="19"/>
  <c r="AN1992" i="19"/>
  <c r="AN1991" i="19"/>
  <c r="AN1993" i="19"/>
  <c r="AN2006" i="19"/>
  <c r="AN2023" i="19"/>
  <c r="AN2025" i="19"/>
  <c r="AN2031" i="19"/>
  <c r="AN2048" i="19"/>
  <c r="AN2049" i="19"/>
  <c r="AN2047" i="19"/>
  <c r="AN2057" i="19"/>
  <c r="AN2055" i="19"/>
  <c r="AN2064" i="19"/>
  <c r="AN2079" i="19"/>
  <c r="AN2077" i="19"/>
  <c r="AN2080" i="19"/>
  <c r="AN2081" i="19"/>
  <c r="AN2095" i="19"/>
  <c r="AN2104" i="19"/>
  <c r="AN2105" i="19"/>
  <c r="AN2103" i="19"/>
  <c r="AN2101" i="19"/>
  <c r="AN2113" i="19"/>
  <c r="AN2112" i="19"/>
  <c r="AN2126" i="19"/>
  <c r="AN2127" i="19"/>
  <c r="AN2137" i="19"/>
  <c r="AN2133" i="19"/>
  <c r="AN2145" i="19"/>
  <c r="AN2143" i="19"/>
  <c r="AN2141" i="19"/>
  <c r="AN2153" i="19"/>
  <c r="AN2159" i="19"/>
  <c r="AN2177" i="19"/>
  <c r="AN2181" i="19"/>
  <c r="AN2200" i="19"/>
  <c r="AN2208" i="19"/>
  <c r="AN2205" i="19"/>
  <c r="AN2216" i="19"/>
  <c r="AN2217" i="19"/>
  <c r="AN2212" i="19"/>
  <c r="AN2224" i="19"/>
  <c r="AN2232" i="19"/>
  <c r="AN2233" i="19"/>
  <c r="AN2240" i="19"/>
  <c r="AN2235" i="19"/>
  <c r="AN2245" i="19"/>
  <c r="AN2244" i="19"/>
  <c r="AN2257" i="19"/>
  <c r="AN2264" i="19"/>
  <c r="AN2265" i="19"/>
  <c r="AN2273" i="19"/>
  <c r="AN2272" i="19"/>
  <c r="AN2281" i="19"/>
  <c r="AN2277" i="19"/>
  <c r="AN2275" i="19"/>
  <c r="AN2289" i="19"/>
  <c r="AN2288" i="19"/>
  <c r="AN2284" i="19"/>
  <c r="AN2287" i="19"/>
  <c r="AN2297" i="19"/>
  <c r="AN2299" i="19"/>
  <c r="AN2313" i="19"/>
  <c r="AN2312" i="19"/>
  <c r="AN2310" i="19"/>
  <c r="AN2321" i="19"/>
  <c r="AN2315" i="19"/>
  <c r="AN2328" i="19"/>
  <c r="AN2323" i="19"/>
  <c r="AN2324" i="19"/>
  <c r="AN2335" i="19"/>
  <c r="AN2336" i="19"/>
  <c r="AN2332" i="19"/>
  <c r="AN2337" i="19"/>
  <c r="AN2345" i="19"/>
  <c r="AN2349" i="19"/>
  <c r="AN2353" i="19"/>
  <c r="AN2363" i="19"/>
  <c r="AN2369" i="19"/>
  <c r="AN2376" i="19"/>
  <c r="AN2375" i="19"/>
  <c r="AN2393" i="19"/>
  <c r="AN2392" i="19"/>
  <c r="AN2391" i="19"/>
  <c r="AN2389" i="19"/>
  <c r="AN2397" i="19"/>
  <c r="AN2401" i="19"/>
  <c r="AN2413" i="19"/>
  <c r="AN2425" i="19"/>
  <c r="AN2432" i="19"/>
  <c r="AN2433" i="19"/>
  <c r="AN2431" i="19"/>
  <c r="AN2449" i="19"/>
  <c r="AN2457" i="19"/>
  <c r="AN2465" i="19"/>
  <c r="AN2464" i="19"/>
  <c r="AN2468" i="19"/>
  <c r="AN2479" i="19"/>
  <c r="AN2487" i="19"/>
  <c r="AN2488" i="19"/>
  <c r="AN2496" i="19"/>
  <c r="AN2497" i="19"/>
  <c r="AN2493" i="19"/>
  <c r="AN2512" i="19"/>
  <c r="AN2511" i="19"/>
  <c r="AN2508" i="19"/>
  <c r="AN2509" i="19"/>
  <c r="AN2518" i="19"/>
  <c r="AN2520" i="19"/>
  <c r="AN2527" i="19"/>
  <c r="AN2536" i="19"/>
  <c r="AN2534" i="19"/>
  <c r="AN2541" i="19"/>
  <c r="AN2544" i="19"/>
  <c r="AN2548" i="19"/>
  <c r="AN2561" i="19"/>
  <c r="AN2559" i="19"/>
  <c r="AN2560" i="19"/>
  <c r="AN2568" i="19"/>
  <c r="AN2569" i="19"/>
  <c r="AN2566" i="19"/>
  <c r="AN2576" i="19"/>
  <c r="AN2584" i="19"/>
  <c r="AN2593" i="19"/>
  <c r="AN2599" i="19"/>
  <c r="AN2595" i="19"/>
  <c r="AN2601" i="19"/>
  <c r="AN2606" i="19"/>
  <c r="AN2620" i="19"/>
  <c r="AN2625" i="19"/>
  <c r="AN2633" i="19"/>
  <c r="AN2630" i="19"/>
  <c r="AN2637" i="19"/>
  <c r="AN2649" i="19"/>
  <c r="AN2647" i="19"/>
  <c r="AN2643" i="19"/>
  <c r="AN2669" i="19"/>
  <c r="AN2673" i="19"/>
  <c r="AN2681" i="19"/>
  <c r="AN2675" i="19"/>
  <c r="AN2696" i="19"/>
  <c r="AN2695" i="19"/>
  <c r="AN2697" i="19"/>
  <c r="AN2710" i="19"/>
  <c r="AN2717" i="19"/>
  <c r="AN2737" i="19"/>
  <c r="AN2734" i="19"/>
  <c r="AN2739" i="19"/>
  <c r="AN2753" i="19"/>
  <c r="AN2759" i="19"/>
  <c r="AN2772" i="19"/>
  <c r="AN2780" i="19"/>
  <c r="AN2792" i="19"/>
  <c r="AN2807" i="19"/>
  <c r="AN2848" i="19"/>
  <c r="AN2865" i="19"/>
  <c r="AN2873" i="19"/>
  <c r="AN2895" i="19"/>
  <c r="AN2907" i="19"/>
  <c r="AN2929" i="19"/>
  <c r="AN2942" i="19"/>
  <c r="AN2965" i="19"/>
  <c r="AN2974" i="19"/>
  <c r="AN2990" i="19"/>
  <c r="AN3027" i="19"/>
  <c r="AN3072" i="19"/>
  <c r="AN3078" i="19"/>
  <c r="AN3097" i="19"/>
  <c r="AC139" i="21"/>
  <c r="AN2863" i="19"/>
  <c r="AN2867" i="19"/>
  <c r="AN2969" i="19"/>
  <c r="AN2785" i="19"/>
  <c r="AN3029" i="19"/>
  <c r="AN52" i="19"/>
  <c r="AN60" i="19"/>
  <c r="AN68" i="19"/>
  <c r="AN84" i="19"/>
  <c r="AN100" i="19"/>
  <c r="AN108" i="19"/>
  <c r="AN132" i="19"/>
  <c r="AN164" i="19"/>
  <c r="AN172" i="19"/>
  <c r="AN188" i="19"/>
  <c r="AN196" i="19"/>
  <c r="AN212" i="19"/>
  <c r="AN284" i="19"/>
  <c r="AN292" i="19"/>
  <c r="AN308" i="19"/>
  <c r="AN476" i="19"/>
  <c r="AN492" i="19"/>
  <c r="AN516" i="19"/>
  <c r="AN540" i="19"/>
  <c r="AN580" i="19"/>
  <c r="AN588" i="19"/>
  <c r="AN596" i="19"/>
  <c r="AN604" i="19"/>
  <c r="AN612" i="19"/>
  <c r="AN620" i="19"/>
  <c r="AN636" i="19"/>
  <c r="AN644" i="19"/>
  <c r="AN652" i="19"/>
  <c r="AN660" i="19"/>
  <c r="AN700" i="19"/>
  <c r="AN708" i="19"/>
  <c r="AN724" i="19"/>
  <c r="AN740" i="19"/>
  <c r="AN764" i="19"/>
  <c r="AN796" i="19"/>
  <c r="AN836" i="19"/>
  <c r="AN852" i="19"/>
  <c r="AN860" i="19"/>
  <c r="AN884" i="19"/>
  <c r="AN900" i="19"/>
  <c r="AN964" i="19"/>
  <c r="AN972" i="19"/>
  <c r="AN980" i="19"/>
  <c r="AN1004" i="19"/>
  <c r="AN1028" i="19"/>
  <c r="AN1036" i="19"/>
  <c r="AN1068" i="19"/>
  <c r="AN1108" i="19"/>
  <c r="AN1140" i="19"/>
  <c r="AN1188" i="19"/>
  <c r="AN1196" i="19"/>
  <c r="AN1204" i="19"/>
  <c r="AN1220" i="19"/>
  <c r="AN1228" i="19"/>
  <c r="AN1236" i="19"/>
  <c r="AN1244" i="19"/>
  <c r="AN1276" i="19"/>
  <c r="AN1308" i="19"/>
  <c r="AN1324" i="19"/>
  <c r="AN1372" i="19"/>
  <c r="AN1396" i="19"/>
  <c r="AN1420" i="19"/>
  <c r="AN1436" i="19"/>
  <c r="AN1452" i="19"/>
  <c r="AN1468" i="19"/>
  <c r="AN1484" i="19"/>
  <c r="AN1500" i="19"/>
  <c r="AN1524" i="19"/>
  <c r="AN1556" i="19"/>
  <c r="AN1620" i="19"/>
  <c r="AN1636" i="19"/>
  <c r="AN1660" i="19"/>
  <c r="AN1668" i="19"/>
  <c r="AN1692" i="19"/>
  <c r="AN1708" i="19"/>
  <c r="AN1732" i="19"/>
  <c r="AN1740" i="19"/>
  <c r="AN1748" i="19"/>
  <c r="AN1756" i="19"/>
  <c r="AN1788" i="19"/>
  <c r="AN1828" i="19"/>
  <c r="AN1868" i="19"/>
  <c r="AN1884" i="19"/>
  <c r="AN1900" i="19"/>
  <c r="AN1924" i="19"/>
  <c r="AN1948" i="19"/>
  <c r="AN1956" i="19"/>
  <c r="AN1988" i="19"/>
  <c r="AN2044" i="19"/>
  <c r="AN2052" i="19"/>
  <c r="AN2068" i="19"/>
  <c r="AN2076" i="19"/>
  <c r="AN2084" i="19"/>
  <c r="AN2108" i="19"/>
  <c r="AN2140" i="19"/>
  <c r="AN2148" i="19"/>
  <c r="AN2156" i="19"/>
  <c r="AN2180" i="19"/>
  <c r="AN2220" i="19"/>
  <c r="AN2228" i="19"/>
  <c r="AN2276" i="19"/>
  <c r="AN2292" i="19"/>
  <c r="AN2316" i="19"/>
  <c r="AN2372" i="19"/>
  <c r="AN2444" i="19"/>
  <c r="AN2452" i="19"/>
  <c r="AN2492" i="19"/>
  <c r="AN2572" i="19"/>
  <c r="AN2612" i="19"/>
  <c r="AN2628" i="19"/>
  <c r="AN2636" i="19"/>
  <c r="AN2676" i="19"/>
  <c r="AN2708" i="19"/>
  <c r="AN2716" i="19"/>
  <c r="AN2724" i="19"/>
  <c r="AN2732" i="19"/>
  <c r="AN2756" i="19"/>
  <c r="AN2788" i="19"/>
  <c r="AN2812" i="19"/>
  <c r="AN2860" i="19"/>
  <c r="AN2868" i="19"/>
  <c r="AN2884" i="19"/>
  <c r="AN2916" i="19"/>
  <c r="AN2924" i="19"/>
  <c r="AN2932" i="19"/>
  <c r="AN2931" i="19"/>
  <c r="AN2948" i="19"/>
  <c r="AN2971" i="19"/>
  <c r="AN2980" i="19"/>
  <c r="AN2987" i="19"/>
  <c r="AN3004" i="19"/>
  <c r="AN3012" i="19"/>
  <c r="AN3020" i="19"/>
  <c r="AN3036" i="19"/>
  <c r="AN3052" i="19"/>
  <c r="AN3068" i="19"/>
  <c r="AN3067" i="19"/>
  <c r="AN3076" i="19"/>
  <c r="AN3108" i="19"/>
  <c r="AN3107" i="19"/>
  <c r="AN3132" i="19"/>
  <c r="AN3139" i="19"/>
  <c r="AN3156" i="19"/>
  <c r="AN3163" i="19"/>
  <c r="AN3172" i="19"/>
  <c r="AN3171" i="19"/>
  <c r="AN3179" i="19"/>
  <c r="AN3178" i="19"/>
  <c r="AN3186" i="19"/>
  <c r="AN3188" i="19"/>
  <c r="AN3194" i="19"/>
  <c r="AN3195" i="19"/>
  <c r="AN3226" i="19"/>
  <c r="AN3235" i="19"/>
  <c r="AN3244" i="19"/>
  <c r="AN3251" i="19"/>
  <c r="AN3274" i="19"/>
  <c r="AN3283" i="19"/>
  <c r="AN3291" i="19"/>
  <c r="AN3298" i="19"/>
  <c r="AN3300" i="19"/>
  <c r="AN3306" i="19"/>
  <c r="AN3323" i="19"/>
  <c r="AN3330" i="19"/>
  <c r="AN3332" i="19"/>
  <c r="AN3339" i="19"/>
  <c r="AN3379" i="19"/>
  <c r="AN3378" i="19"/>
  <c r="AN3388" i="19"/>
  <c r="AN3412" i="19"/>
  <c r="AN3427" i="19"/>
  <c r="AN3435" i="19"/>
  <c r="AN3458" i="19"/>
  <c r="AN3466" i="19"/>
  <c r="AN3476" i="19"/>
  <c r="AN3482" i="19"/>
  <c r="AN3490" i="19"/>
  <c r="AN3508" i="19"/>
  <c r="AN3523" i="19"/>
  <c r="AN3546" i="19"/>
  <c r="AN3562" i="19"/>
  <c r="AN3587" i="19"/>
  <c r="AN3602" i="19"/>
  <c r="AN3612" i="19"/>
  <c r="AN3619" i="19"/>
  <c r="AN3620" i="19"/>
  <c r="AN3628" i="19"/>
  <c r="AN3635" i="19"/>
  <c r="AN3676" i="19"/>
  <c r="AN3674" i="19"/>
  <c r="AN3683" i="19"/>
  <c r="AN3698" i="19"/>
  <c r="AN3722" i="19"/>
  <c r="AN3723" i="19"/>
  <c r="AN3730" i="19"/>
  <c r="AN3732" i="19"/>
  <c r="AN3740" i="19"/>
  <c r="AN3739" i="19"/>
  <c r="AN3746" i="19"/>
  <c r="AN3754" i="19"/>
  <c r="AN3755" i="19"/>
  <c r="AN3771" i="19"/>
  <c r="AN3803" i="19"/>
  <c r="AN3811" i="19"/>
  <c r="AN3818" i="19"/>
  <c r="AN3820" i="19"/>
  <c r="AN3874" i="19"/>
  <c r="AN3884" i="19"/>
  <c r="AN3899" i="19"/>
  <c r="AN3932" i="19"/>
  <c r="AN3938" i="19"/>
  <c r="AN3948" i="19"/>
  <c r="AN3947" i="19"/>
  <c r="AN3964" i="19"/>
  <c r="AN4020" i="19"/>
  <c r="AN4035" i="19"/>
  <c r="AN4042" i="19"/>
  <c r="AN4051" i="19"/>
  <c r="AN4059" i="19"/>
  <c r="AN4066" i="19"/>
  <c r="AN4067" i="19"/>
  <c r="AN4076" i="19"/>
  <c r="AN4074" i="19"/>
  <c r="AN4084" i="19"/>
  <c r="AN4092" i="19"/>
  <c r="AN4108" i="19"/>
  <c r="AN4124" i="19"/>
  <c r="AN4132" i="19"/>
  <c r="AN4155" i="19"/>
  <c r="AN4163" i="19"/>
  <c r="AN4172" i="19"/>
  <c r="AN4180" i="19"/>
  <c r="AN4178" i="19"/>
  <c r="AN4195" i="19"/>
  <c r="AN4196" i="19"/>
  <c r="AN4210" i="19"/>
  <c r="AN4219" i="19"/>
  <c r="AN4243" i="19"/>
  <c r="AN4251" i="19"/>
  <c r="AN4268" i="19"/>
  <c r="AN4267" i="19"/>
  <c r="AN4276" i="19"/>
  <c r="AN4290" i="19"/>
  <c r="AN4316" i="19"/>
  <c r="AN4322" i="19"/>
  <c r="AN4338" i="19"/>
  <c r="AN4354" i="19"/>
  <c r="AN4372" i="19"/>
  <c r="AN4378" i="19"/>
  <c r="AN4379" i="19"/>
  <c r="AN4388" i="19"/>
  <c r="AN4396" i="19"/>
  <c r="AN4411" i="19"/>
  <c r="AN4419" i="19"/>
  <c r="AN4418" i="19"/>
  <c r="AN4427" i="19"/>
  <c r="AN4428" i="19"/>
  <c r="AN4435" i="19"/>
  <c r="AN4434" i="19"/>
  <c r="AN4436" i="19"/>
  <c r="AN4444" i="19"/>
  <c r="AN4451" i="19"/>
  <c r="AN4452" i="19"/>
  <c r="AN4460" i="19"/>
  <c r="AN4466" i="19"/>
  <c r="AN4476" i="19"/>
  <c r="AN4492" i="19"/>
  <c r="AN4523" i="19"/>
  <c r="AN4530" i="19"/>
  <c r="AN4539" i="19"/>
  <c r="AN4538" i="19"/>
  <c r="AN4564" i="19"/>
  <c r="AN4562" i="19"/>
  <c r="AN4571" i="19"/>
  <c r="AN4580" i="19"/>
  <c r="AN4583" i="19"/>
  <c r="AN4582" i="19"/>
  <c r="AN2758" i="19"/>
  <c r="AN2769" i="19"/>
  <c r="AN2777" i="19"/>
  <c r="AN2797" i="19"/>
  <c r="AN2824" i="19"/>
  <c r="AN2825" i="19"/>
  <c r="AN2833" i="19"/>
  <c r="AN2838" i="19"/>
  <c r="AN2856" i="19"/>
  <c r="AN2879" i="19"/>
  <c r="AN2878" i="19"/>
  <c r="AN2888" i="19"/>
  <c r="AN2889" i="19"/>
  <c r="AN2897" i="19"/>
  <c r="AN2896" i="19"/>
  <c r="AN2894" i="19"/>
  <c r="AN2913" i="19"/>
  <c r="AN2921" i="19"/>
  <c r="AN2928" i="19"/>
  <c r="AN2927" i="19"/>
  <c r="AN2936" i="19"/>
  <c r="AN2935" i="19"/>
  <c r="AN2934" i="19"/>
  <c r="AN2953" i="19"/>
  <c r="AN2952" i="19"/>
  <c r="AN2960" i="19"/>
  <c r="AN2967" i="19"/>
  <c r="AN2985" i="19"/>
  <c r="AN2991" i="19"/>
  <c r="AN3000" i="19"/>
  <c r="AN3001" i="19"/>
  <c r="AN3015" i="19"/>
  <c r="AN3039" i="19"/>
  <c r="AN3045" i="19"/>
  <c r="AN3056" i="19"/>
  <c r="AN3088" i="19"/>
  <c r="AN3085" i="19"/>
  <c r="AN3105" i="19"/>
  <c r="AN3112" i="19"/>
  <c r="AN3127" i="19"/>
  <c r="AN3134" i="19"/>
  <c r="AN3135" i="19"/>
  <c r="AN3169" i="19"/>
  <c r="AN3165" i="19"/>
  <c r="AN3311" i="19"/>
  <c r="AN3313" i="19"/>
  <c r="AN3334" i="19"/>
  <c r="AN3333" i="19"/>
  <c r="AN3335" i="19"/>
  <c r="AN3359" i="19"/>
  <c r="AN3357" i="19"/>
  <c r="AN3391" i="19"/>
  <c r="AN3390" i="19"/>
  <c r="AN3425" i="19"/>
  <c r="AN3424" i="19"/>
  <c r="AN3421" i="19"/>
  <c r="AN3423" i="19"/>
  <c r="AN3465" i="19"/>
  <c r="AN3461" i="19"/>
  <c r="AN3496" i="19"/>
  <c r="AN3493" i="19"/>
  <c r="AN3494" i="19"/>
  <c r="AN3497" i="19"/>
  <c r="AN3551" i="19"/>
  <c r="AN3553" i="19"/>
  <c r="AN3584" i="19"/>
  <c r="AN3582" i="19"/>
  <c r="AN3591" i="19"/>
  <c r="AN3593" i="19"/>
  <c r="AN3589" i="19"/>
  <c r="AN3649" i="19"/>
  <c r="AN3647" i="19"/>
  <c r="AN3671" i="19"/>
  <c r="AN3670" i="19"/>
  <c r="AN3745" i="19"/>
  <c r="AN3743" i="19"/>
  <c r="AN3759" i="19"/>
  <c r="AN3757" i="19"/>
  <c r="AN3776" i="19"/>
  <c r="AN3775" i="19"/>
  <c r="AN3783" i="19"/>
  <c r="AN3784" i="19"/>
  <c r="AN3801" i="19"/>
  <c r="AN3797" i="19"/>
  <c r="AN3841" i="19"/>
  <c r="AN3839" i="19"/>
  <c r="AN3928" i="19"/>
  <c r="AN3929" i="19"/>
  <c r="AN3927" i="19"/>
  <c r="AN3936" i="19"/>
  <c r="AN3937" i="19"/>
  <c r="AN4001" i="19"/>
  <c r="AN3997" i="19"/>
  <c r="AN4017" i="19"/>
  <c r="AN4016" i="19"/>
  <c r="AN4023" i="19"/>
  <c r="AN4021" i="19"/>
  <c r="AN4038" i="19"/>
  <c r="AN4040" i="19"/>
  <c r="AN4190" i="19"/>
  <c r="AN4192" i="19"/>
  <c r="AN4233" i="19"/>
  <c r="AN4231" i="19"/>
  <c r="AN4263" i="19"/>
  <c r="AN4261" i="19"/>
  <c r="AN4303" i="19"/>
  <c r="AN4301" i="19"/>
  <c r="AN4393" i="19"/>
  <c r="AN4391" i="19"/>
  <c r="AN4390" i="19"/>
  <c r="AN4425" i="19"/>
  <c r="AN4423" i="19"/>
  <c r="AN4504" i="19"/>
  <c r="AN4502" i="19"/>
  <c r="AN4513" i="19"/>
  <c r="AN4511" i="19"/>
  <c r="AN4506" i="19"/>
  <c r="AN4521" i="19"/>
  <c r="AN4520" i="19"/>
  <c r="AN4575" i="19"/>
  <c r="AN4573" i="19"/>
  <c r="AN2841" i="19"/>
  <c r="AN3073" i="19"/>
  <c r="AN2877" i="19"/>
  <c r="AN3083" i="19"/>
  <c r="AN3011" i="19"/>
  <c r="AN2881" i="19"/>
  <c r="AN2776" i="19"/>
  <c r="AN3145" i="19"/>
  <c r="AN2988" i="19"/>
  <c r="AN11" i="19"/>
  <c r="AN27" i="19"/>
  <c r="AN43" i="19"/>
  <c r="AN51" i="19"/>
  <c r="AN67" i="19"/>
  <c r="AN75" i="19"/>
  <c r="AN131" i="19"/>
  <c r="AN147" i="19"/>
  <c r="AN163" i="19"/>
  <c r="AN179" i="19"/>
  <c r="AN211" i="19"/>
  <c r="AN251" i="19"/>
  <c r="AN267" i="19"/>
  <c r="AN283" i="19"/>
  <c r="AN347" i="19"/>
  <c r="AN387" i="19"/>
  <c r="AN427" i="19"/>
  <c r="AN435" i="19"/>
  <c r="AN499" i="19"/>
  <c r="AN507" i="19"/>
  <c r="AN515" i="19"/>
  <c r="AN523" i="19"/>
  <c r="AN547" i="19"/>
  <c r="AN563" i="19"/>
  <c r="AN627" i="19"/>
  <c r="AN635" i="19"/>
  <c r="AN651" i="19"/>
  <c r="AN667" i="19"/>
  <c r="AN739" i="19"/>
  <c r="AN787" i="19"/>
  <c r="AN867" i="19"/>
  <c r="AN907" i="19"/>
  <c r="AN915" i="19"/>
  <c r="AN931" i="19"/>
  <c r="AN939" i="19"/>
  <c r="AN963" i="19"/>
  <c r="AN971" i="19"/>
  <c r="AN979" i="19"/>
  <c r="AN1019" i="19"/>
  <c r="AN1035" i="19"/>
  <c r="AN1059" i="19"/>
  <c r="AN1115" i="19"/>
  <c r="AN1123" i="19"/>
  <c r="AN1139" i="19"/>
  <c r="AN1171" i="19"/>
  <c r="AN1195" i="19"/>
  <c r="AN1211" i="19"/>
  <c r="AN1227" i="19"/>
  <c r="AN1235" i="19"/>
  <c r="AN1243" i="19"/>
  <c r="AN1251" i="19"/>
  <c r="AN1259" i="19"/>
  <c r="AN1267" i="19"/>
  <c r="AN1291" i="19"/>
  <c r="AN1299" i="19"/>
  <c r="AN1339" i="19"/>
  <c r="AN1355" i="19"/>
  <c r="AN1363" i="19"/>
  <c r="AN1379" i="19"/>
  <c r="AN1411" i="19"/>
  <c r="AN1419" i="19"/>
  <c r="AN1427" i="19"/>
  <c r="AN1443" i="19"/>
  <c r="AN1451" i="19"/>
  <c r="AN1483" i="19"/>
  <c r="AN1587" i="19"/>
  <c r="AN1611" i="19"/>
  <c r="AN1627" i="19"/>
  <c r="AN1643" i="19"/>
  <c r="AN1683" i="19"/>
  <c r="AN1699" i="19"/>
  <c r="AN1739" i="19"/>
  <c r="AN1771" i="19"/>
  <c r="AN1795" i="19"/>
  <c r="AN1819" i="19"/>
  <c r="AN1851" i="19"/>
  <c r="AN1859" i="19"/>
  <c r="AN1867" i="19"/>
  <c r="AN1907" i="19"/>
  <c r="AN1971" i="19"/>
  <c r="AN1987" i="19"/>
  <c r="AN1995" i="19"/>
  <c r="AN2003" i="19"/>
  <c r="AN2011" i="19"/>
  <c r="AN2035" i="19"/>
  <c r="AN2051" i="19"/>
  <c r="AN2075" i="19"/>
  <c r="AN2091" i="19"/>
  <c r="AN2099" i="19"/>
  <c r="AN2123" i="19"/>
  <c r="AN2131" i="19"/>
  <c r="AN2163" i="19"/>
  <c r="AN2179" i="19"/>
  <c r="AN2195" i="19"/>
  <c r="AN2211" i="19"/>
  <c r="AN2227" i="19"/>
  <c r="AN2243" i="19"/>
  <c r="AN2251" i="19"/>
  <c r="AN2259" i="19"/>
  <c r="AN2291" i="19"/>
  <c r="AN2331" i="19"/>
  <c r="AN2387" i="19"/>
  <c r="AN2427" i="19"/>
  <c r="AN2435" i="19"/>
  <c r="AN2443" i="19"/>
  <c r="AN2451" i="19"/>
  <c r="AN2467" i="19"/>
  <c r="AN2475" i="19"/>
  <c r="AN2611" i="19"/>
  <c r="AN2699" i="19"/>
  <c r="AN2715" i="19"/>
  <c r="AN2803" i="19"/>
  <c r="AN2811" i="19"/>
  <c r="AN2843" i="19"/>
  <c r="AN2883" i="19"/>
  <c r="AN2955" i="19"/>
  <c r="AN1693" i="19"/>
  <c r="AN1749" i="19"/>
  <c r="AN1766" i="19"/>
  <c r="AN1774" i="19"/>
  <c r="AN1782" i="19"/>
  <c r="AN1798" i="19"/>
  <c r="AN1838" i="19"/>
  <c r="AN1846" i="19"/>
  <c r="AN1870" i="19"/>
  <c r="AN1878" i="19"/>
  <c r="AN1966" i="19"/>
  <c r="AN2078" i="19"/>
  <c r="AN2086" i="19"/>
  <c r="AN2142" i="19"/>
  <c r="AN2174" i="19"/>
  <c r="AN2182" i="19"/>
  <c r="AN2214" i="19"/>
  <c r="AN2286" i="19"/>
  <c r="AN2318" i="19"/>
  <c r="AN2326" i="19"/>
  <c r="AN2342" i="19"/>
  <c r="AN2358" i="19"/>
  <c r="AN2366" i="19"/>
  <c r="AN2422" i="19"/>
  <c r="AN2430" i="19"/>
  <c r="AN2454" i="19"/>
  <c r="AN2470" i="19"/>
  <c r="AN2494" i="19"/>
  <c r="AN2501" i="19"/>
  <c r="AN2517" i="19"/>
  <c r="AN2542" i="19"/>
  <c r="AN2558" i="19"/>
  <c r="AN2605" i="19"/>
  <c r="AN2678" i="19"/>
  <c r="AN2685" i="19"/>
  <c r="AN2686" i="19"/>
  <c r="AN2694" i="19"/>
  <c r="AN2726" i="19"/>
  <c r="AN2733" i="19"/>
  <c r="AN2765" i="19"/>
  <c r="AN2782" i="19"/>
  <c r="AN2798" i="19"/>
  <c r="AN2902" i="19"/>
  <c r="AN2901" i="19"/>
  <c r="AN2973" i="19"/>
  <c r="AN3006" i="19"/>
  <c r="AN3021" i="19"/>
  <c r="AN3093" i="19"/>
  <c r="AN3110" i="19"/>
  <c r="AN3150" i="19"/>
  <c r="AN3182" i="19"/>
  <c r="AN3197" i="19"/>
  <c r="AN3254" i="19"/>
  <c r="AN3270" i="19"/>
  <c r="AN3278" i="19"/>
  <c r="AN3286" i="19"/>
  <c r="AN3293" i="19"/>
  <c r="AN3301" i="19"/>
  <c r="AN3325" i="19"/>
  <c r="AN3350" i="19"/>
  <c r="AN3365" i="19"/>
  <c r="AN3374" i="19"/>
  <c r="AN3398" i="19"/>
  <c r="AN3406" i="19"/>
  <c r="AN3438" i="19"/>
  <c r="AN3470" i="19"/>
  <c r="AN3478" i="19"/>
  <c r="AN3502" i="19"/>
  <c r="AN3510" i="19"/>
  <c r="AN3541" i="19"/>
  <c r="AN3605" i="19"/>
  <c r="AN3638" i="19"/>
  <c r="AN3654" i="19"/>
  <c r="AN3662" i="19"/>
  <c r="AN3806" i="19"/>
  <c r="AN3822" i="19"/>
  <c r="AN3837" i="19"/>
  <c r="AN3845" i="19"/>
  <c r="AN3877" i="19"/>
  <c r="AN3901" i="19"/>
  <c r="AN3917" i="19"/>
  <c r="AN3934" i="19"/>
  <c r="AN3981" i="19"/>
  <c r="AN4005" i="19"/>
  <c r="AN4101" i="19"/>
  <c r="AN4166" i="19"/>
  <c r="AN4165" i="19"/>
  <c r="AN4181" i="19"/>
  <c r="AN4198" i="19"/>
  <c r="AN4246" i="19"/>
  <c r="AN4381" i="19"/>
  <c r="AN4413" i="19"/>
  <c r="AN4429" i="19"/>
  <c r="AN4454" i="19"/>
  <c r="AN4469" i="19"/>
  <c r="AN4494" i="19"/>
  <c r="AN4493" i="19"/>
  <c r="AN4516" i="19"/>
  <c r="AN4526" i="19"/>
  <c r="AN4557" i="19"/>
  <c r="AN1797" i="19"/>
  <c r="AN1950" i="19"/>
  <c r="AN1781" i="19"/>
  <c r="AN2085" i="19"/>
  <c r="AN37" i="19"/>
  <c r="AN45" i="19"/>
  <c r="AN93" i="19"/>
  <c r="AN101" i="19"/>
  <c r="AN149" i="19"/>
  <c r="AN165" i="19"/>
  <c r="AN173" i="19"/>
  <c r="AN229" i="19"/>
  <c r="AN277" i="19"/>
  <c r="AN293" i="19"/>
  <c r="AN301" i="19"/>
  <c r="AN333" i="19"/>
  <c r="AN341" i="19"/>
  <c r="AN453" i="19"/>
  <c r="AN493" i="19"/>
  <c r="AN589" i="19"/>
  <c r="AN597" i="19"/>
  <c r="AN621" i="19"/>
  <c r="AN645" i="19"/>
  <c r="AN685" i="19"/>
  <c r="AN749" i="19"/>
  <c r="AN757" i="19"/>
  <c r="AN805" i="19"/>
  <c r="AN909" i="19"/>
  <c r="AN965" i="19"/>
  <c r="AN1109" i="19"/>
  <c r="AN1141" i="19"/>
  <c r="AN1157" i="19"/>
  <c r="AN1253" i="19"/>
  <c r="AN1285" i="19"/>
  <c r="AN1493" i="19"/>
  <c r="AN1573" i="19"/>
  <c r="AN1653" i="19"/>
  <c r="AN1669" i="19"/>
  <c r="AN1821" i="19"/>
  <c r="AN1829" i="19"/>
  <c r="AN1837" i="19"/>
  <c r="AN2029" i="19"/>
  <c r="AN2725" i="19"/>
  <c r="AN1367" i="19"/>
  <c r="AN1487" i="19"/>
  <c r="AN1575" i="19"/>
  <c r="AN1583" i="19"/>
  <c r="AN1615" i="19"/>
  <c r="AN1711" i="19"/>
  <c r="AN1759" i="19"/>
  <c r="AN1815" i="19"/>
  <c r="AN1823" i="19"/>
  <c r="AN1879" i="19"/>
  <c r="AN1887" i="19"/>
  <c r="AN2191" i="19"/>
  <c r="AN2247" i="19"/>
  <c r="AN2255" i="19"/>
  <c r="AN2271" i="19"/>
  <c r="AN2279" i="19"/>
  <c r="AN2311" i="19"/>
  <c r="AN2503" i="19"/>
  <c r="AN2767" i="19"/>
  <c r="AN2823" i="19"/>
  <c r="AN2943" i="19"/>
  <c r="AN2951" i="19"/>
  <c r="AN3111" i="19"/>
  <c r="AN3183" i="19"/>
  <c r="AN3367" i="19"/>
  <c r="AN3511" i="19"/>
  <c r="AN3831" i="19"/>
  <c r="AN4439" i="19"/>
  <c r="AC98" i="21"/>
  <c r="AN1309" i="19"/>
  <c r="AN1373" i="19"/>
  <c r="AN1381" i="19"/>
  <c r="AN1421" i="19"/>
  <c r="AN1429" i="19"/>
  <c r="AN1509" i="19"/>
  <c r="AN1517" i="19"/>
  <c r="AN1533" i="19"/>
  <c r="AN1645" i="19"/>
  <c r="AN1685" i="19"/>
  <c r="AN1765" i="19"/>
  <c r="AN2013" i="19"/>
  <c r="AN2093" i="19"/>
  <c r="AN2269" i="19"/>
  <c r="AN2325" i="19"/>
  <c r="AN2421" i="19"/>
  <c r="AN2453" i="19"/>
  <c r="AN2477" i="19"/>
  <c r="AN2749" i="19"/>
  <c r="AN2829" i="19"/>
  <c r="AN2997" i="19"/>
  <c r="AN3285" i="19"/>
  <c r="AN3373" i="19"/>
  <c r="AN3517" i="19"/>
  <c r="AN3565" i="19"/>
  <c r="AN4501" i="19"/>
  <c r="AN4514" i="19"/>
  <c r="AN3314" i="19"/>
  <c r="AN4522" i="19"/>
  <c r="AN2923" i="19"/>
  <c r="AN3043" i="19"/>
  <c r="AN3363" i="19"/>
  <c r="AN3387" i="19"/>
  <c r="AN3451" i="19"/>
  <c r="AN3491" i="19"/>
  <c r="AN3603" i="19"/>
  <c r="AN4011" i="19"/>
  <c r="AN4115" i="19"/>
  <c r="AN4507" i="19"/>
  <c r="AN4579" i="19"/>
  <c r="AN4525" i="19"/>
  <c r="AN4541" i="19"/>
  <c r="AN4567" i="19"/>
  <c r="AN4594" i="19"/>
  <c r="AP9" i="21"/>
  <c r="AP13" i="21" s="1"/>
  <c r="AG257" i="21"/>
  <c r="AG275" i="21"/>
  <c r="AJ340" i="21"/>
  <c r="AA310" i="21"/>
  <c r="AA330" i="21"/>
  <c r="AA309" i="21"/>
  <c r="AG329" i="21"/>
  <c r="AD307" i="21"/>
  <c r="AD314" i="21"/>
  <c r="AJ274" i="21"/>
  <c r="AJ317" i="21"/>
  <c r="AD364" i="21"/>
  <c r="AJ397" i="21"/>
  <c r="AD279" i="21"/>
  <c r="AJ347" i="21"/>
  <c r="AD257" i="21"/>
  <c r="AG258" i="21"/>
  <c r="AJ262" i="21"/>
  <c r="AA283" i="21"/>
  <c r="AJ391" i="21"/>
  <c r="AJ195" i="21"/>
  <c r="AJ197" i="21"/>
  <c r="AJ370" i="21"/>
  <c r="AJ342" i="21"/>
  <c r="AG332" i="21"/>
  <c r="AG252" i="21"/>
  <c r="AJ211" i="21"/>
  <c r="AJ364" i="21"/>
  <c r="AD288" i="21"/>
  <c r="AJ252" i="21"/>
  <c r="AJ276" i="21"/>
  <c r="AD258" i="21"/>
  <c r="AJ210" i="21"/>
  <c r="AA268" i="21"/>
  <c r="AJ375" i="21"/>
  <c r="AD318" i="21"/>
  <c r="AA248" i="21"/>
  <c r="AJ283" i="21"/>
  <c r="AJ257" i="21"/>
  <c r="AG256" i="21"/>
  <c r="AJ323" i="21"/>
  <c r="AJ273" i="21"/>
  <c r="AG247" i="21"/>
  <c r="AJ201" i="21"/>
  <c r="AA333" i="21"/>
  <c r="AG366" i="21"/>
  <c r="AG261" i="21"/>
  <c r="AA314" i="21"/>
  <c r="AJ280" i="21"/>
  <c r="AJ285" i="21"/>
  <c r="AJ344" i="21"/>
  <c r="AA280" i="21"/>
  <c r="AJ389" i="21"/>
  <c r="AD272" i="21"/>
  <c r="AD309" i="21"/>
  <c r="AJ327" i="21"/>
  <c r="AJ205" i="21"/>
  <c r="AJ275" i="21"/>
  <c r="AD326" i="21"/>
  <c r="AD321" i="21"/>
  <c r="AA322" i="21"/>
  <c r="AD331" i="21"/>
  <c r="AJ209" i="21"/>
  <c r="AJ222" i="21"/>
  <c r="AJ196" i="21"/>
  <c r="AJ264" i="21"/>
  <c r="AJ227" i="21"/>
  <c r="AJ204" i="21"/>
  <c r="AJ326" i="21"/>
  <c r="AA254" i="21"/>
  <c r="AA256" i="21"/>
  <c r="AJ402" i="21"/>
  <c r="AJ379" i="21"/>
  <c r="AD325" i="21"/>
  <c r="AJ372" i="21"/>
  <c r="AD282" i="21"/>
  <c r="AJ336" i="21"/>
  <c r="AG307" i="21"/>
  <c r="AJ214" i="21"/>
  <c r="AG277" i="21"/>
  <c r="AD270" i="21"/>
  <c r="AG319" i="21"/>
  <c r="AG279" i="21"/>
  <c r="AJ269" i="21"/>
  <c r="AJ282" i="21"/>
  <c r="AG365" i="21"/>
  <c r="AJ386" i="21"/>
  <c r="AJ395" i="21"/>
  <c r="AJ321" i="21"/>
  <c r="AD275" i="21"/>
  <c r="AJ219" i="21"/>
  <c r="AG282" i="21"/>
  <c r="AA324" i="21"/>
  <c r="AG266" i="21"/>
  <c r="AG262" i="21"/>
  <c r="AD278" i="21"/>
  <c r="AA282" i="21"/>
  <c r="AA366" i="21"/>
  <c r="AG367" i="21"/>
  <c r="AD284" i="21"/>
  <c r="AD262" i="21"/>
  <c r="AG317" i="21"/>
  <c r="AG309" i="21"/>
  <c r="AA274" i="21"/>
  <c r="AJ368" i="21"/>
  <c r="AA368" i="21"/>
  <c r="AG324" i="21"/>
  <c r="AG315" i="21"/>
  <c r="AG287" i="21"/>
  <c r="AD287" i="21"/>
  <c r="AG283" i="21"/>
  <c r="AJ193" i="21"/>
  <c r="AA288" i="21"/>
  <c r="AG325" i="21"/>
  <c r="AJ263" i="21"/>
  <c r="AD322" i="21"/>
  <c r="AD254" i="21"/>
  <c r="AG320" i="21"/>
  <c r="AA308" i="21"/>
  <c r="AD281" i="21"/>
  <c r="AG270" i="21"/>
  <c r="AA289" i="21"/>
  <c r="AD261" i="21"/>
  <c r="AJ232" i="21"/>
  <c r="AJ381" i="21"/>
  <c r="AD311" i="21"/>
  <c r="AA275" i="21"/>
  <c r="AA332" i="21"/>
  <c r="AJ217" i="21"/>
  <c r="AJ329" i="21"/>
  <c r="AJ266" i="21"/>
  <c r="AJ202" i="21"/>
  <c r="AG323" i="21"/>
  <c r="AJ218" i="21"/>
  <c r="AD273" i="21"/>
  <c r="AG285" i="21"/>
  <c r="AG318" i="21"/>
  <c r="AA273" i="21"/>
  <c r="AD332" i="21"/>
  <c r="AD320" i="21"/>
  <c r="AG322" i="21"/>
  <c r="AA249" i="21"/>
  <c r="AJ374" i="21"/>
  <c r="AJ216" i="21"/>
  <c r="AA317" i="21"/>
  <c r="AA311" i="21"/>
  <c r="AG289" i="21"/>
  <c r="AD317" i="21"/>
  <c r="AA247" i="21"/>
  <c r="AD253" i="21"/>
  <c r="AJ331" i="21"/>
  <c r="AA363" i="21"/>
  <c r="AJ313" i="21"/>
  <c r="AJ203" i="21"/>
  <c r="AJ192" i="21"/>
  <c r="AJ271" i="21"/>
  <c r="AA365" i="21"/>
  <c r="AJ286" i="21"/>
  <c r="AJ376" i="21"/>
  <c r="AJ341" i="21"/>
  <c r="AJ324" i="21"/>
  <c r="AD247" i="21"/>
  <c r="AD266" i="21"/>
  <c r="AJ328" i="21"/>
  <c r="AD269" i="21"/>
  <c r="AA306" i="21"/>
  <c r="AD365" i="21"/>
  <c r="AD366" i="21"/>
  <c r="AG328" i="21"/>
  <c r="AG272" i="21"/>
  <c r="AG308" i="21"/>
  <c r="AJ306" i="21"/>
  <c r="AJ270" i="21"/>
  <c r="AJ272" i="21"/>
  <c r="AJ230" i="21"/>
  <c r="AJ250" i="21"/>
  <c r="AA261" i="21"/>
  <c r="AA279" i="21"/>
  <c r="AJ330" i="21"/>
  <c r="AJ223" i="21"/>
  <c r="AG326" i="21"/>
  <c r="AA319" i="21"/>
  <c r="AA284" i="21"/>
  <c r="AJ315" i="21"/>
  <c r="AJ392" i="21"/>
  <c r="AJ224" i="21"/>
  <c r="AG260" i="21"/>
  <c r="AA264" i="21"/>
  <c r="AA318" i="21"/>
  <c r="AG267" i="21"/>
  <c r="AD255" i="21"/>
  <c r="AG281" i="21"/>
  <c r="AA265" i="21"/>
  <c r="AG280" i="21"/>
  <c r="AA287" i="21"/>
  <c r="AD285" i="21"/>
  <c r="AG286" i="21"/>
  <c r="AJ198" i="21"/>
  <c r="AJ265" i="21"/>
  <c r="AA276" i="21"/>
  <c r="AJ396" i="21"/>
  <c r="AD306" i="21"/>
  <c r="AA325" i="21"/>
  <c r="AD313" i="21"/>
  <c r="AJ398" i="21"/>
  <c r="AJ399" i="21"/>
  <c r="AJ400" i="21"/>
  <c r="AJ199" i="21"/>
  <c r="AG278" i="21"/>
  <c r="AJ281" i="21"/>
  <c r="AD268" i="21"/>
  <c r="AA315" i="21"/>
  <c r="AJ228" i="21"/>
  <c r="AJ220" i="21"/>
  <c r="AG274" i="21"/>
  <c r="AD276" i="21"/>
  <c r="AJ213" i="21"/>
  <c r="AA250" i="21"/>
  <c r="AA269" i="21"/>
  <c r="AJ318" i="21"/>
  <c r="AJ288" i="21"/>
  <c r="AG363" i="21"/>
  <c r="AD363" i="21"/>
  <c r="AD310" i="21"/>
  <c r="AD405" i="21"/>
  <c r="AA253" i="21"/>
  <c r="AJ287" i="21"/>
  <c r="AJ226" i="21"/>
  <c r="AA252" i="21"/>
  <c r="AJ258" i="21"/>
  <c r="AA331" i="21"/>
  <c r="AA286" i="21"/>
  <c r="AD347" i="21"/>
  <c r="AA323" i="21"/>
  <c r="AJ382" i="21"/>
  <c r="AJ390" i="21"/>
  <c r="AJ343" i="21"/>
  <c r="AJ403" i="21"/>
  <c r="AA278" i="21"/>
  <c r="AA327" i="21"/>
  <c r="AJ316" i="21"/>
  <c r="AG284" i="21"/>
  <c r="AJ312" i="21"/>
  <c r="AG306" i="21"/>
  <c r="AJ405" i="21"/>
  <c r="AD259" i="21"/>
  <c r="AJ254" i="21"/>
  <c r="AJ255" i="21"/>
  <c r="AJ305" i="21"/>
  <c r="AD367" i="21"/>
  <c r="AJ363" i="21"/>
  <c r="AJ256" i="21"/>
  <c r="AG330" i="21"/>
  <c r="AJ371" i="21"/>
  <c r="AA305" i="21"/>
  <c r="AD267" i="21"/>
  <c r="AJ278" i="21"/>
  <c r="AD263" i="21"/>
  <c r="AA321" i="21"/>
  <c r="AG312" i="21"/>
  <c r="AJ378" i="21"/>
  <c r="AA260" i="21"/>
  <c r="AA277" i="21"/>
  <c r="AJ401" i="21"/>
  <c r="AG316" i="21"/>
  <c r="AA307" i="21"/>
  <c r="AD252" i="21"/>
  <c r="AD312" i="21"/>
  <c r="AD280" i="21"/>
  <c r="AJ208" i="21"/>
  <c r="AA328" i="21"/>
  <c r="AJ314" i="21"/>
  <c r="AJ380" i="21"/>
  <c r="AA347" i="21"/>
  <c r="AG288" i="21"/>
  <c r="AD248" i="21"/>
  <c r="AJ404" i="21"/>
  <c r="AJ279" i="21"/>
  <c r="AJ394" i="21"/>
  <c r="AJ225" i="21"/>
  <c r="AG331" i="21"/>
  <c r="AG305" i="21"/>
  <c r="AD264" i="21"/>
  <c r="AJ221" i="21"/>
  <c r="AD260" i="21"/>
  <c r="AJ277" i="21"/>
  <c r="AD274" i="21"/>
  <c r="AJ335" i="21"/>
  <c r="AG254" i="21"/>
  <c r="AA258" i="21"/>
  <c r="AJ334" i="21"/>
  <c r="AG264" i="21"/>
  <c r="AG269" i="21"/>
  <c r="AD308" i="21"/>
  <c r="AA257" i="21"/>
  <c r="AD328" i="21"/>
  <c r="AJ231" i="21"/>
  <c r="AD249" i="21"/>
  <c r="AJ251" i="21"/>
  <c r="AD256" i="21"/>
  <c r="AJ365" i="21"/>
  <c r="AG248" i="21"/>
  <c r="AJ309" i="21"/>
  <c r="AJ322" i="21"/>
  <c r="AJ307" i="21"/>
  <c r="AJ248" i="21"/>
  <c r="AJ249" i="21"/>
  <c r="AJ385" i="21"/>
  <c r="AA326" i="21"/>
  <c r="AJ261" i="21"/>
  <c r="AG321" i="21"/>
  <c r="AA320" i="21"/>
  <c r="AG273" i="21"/>
  <c r="AJ308" i="21"/>
  <c r="AG313" i="21"/>
  <c r="AD327" i="21"/>
  <c r="AD305" i="21"/>
  <c r="AJ207" i="21"/>
  <c r="AG265" i="21"/>
  <c r="AJ267" i="21"/>
  <c r="AJ388" i="21"/>
  <c r="AA281" i="21"/>
  <c r="AG259" i="21"/>
  <c r="AA262" i="21"/>
  <c r="AA367" i="21"/>
  <c r="AD271" i="21"/>
  <c r="AJ366" i="21"/>
  <c r="AJ367" i="21"/>
  <c r="AD315" i="21"/>
  <c r="AJ345" i="21"/>
  <c r="AJ325" i="21"/>
  <c r="AD289" i="21"/>
  <c r="AG255" i="21"/>
  <c r="AG405" i="21"/>
  <c r="AJ229" i="21"/>
  <c r="AG347" i="21"/>
  <c r="AJ339" i="21"/>
  <c r="AA263" i="21"/>
  <c r="AD277" i="21"/>
  <c r="AD330" i="21"/>
  <c r="AJ377" i="21"/>
  <c r="AD323" i="21"/>
  <c r="AA272" i="21"/>
  <c r="AA255" i="21"/>
  <c r="AJ247" i="21"/>
  <c r="AG276" i="21"/>
  <c r="AG314" i="21"/>
  <c r="AG327" i="21"/>
  <c r="AG364" i="21"/>
  <c r="AD319" i="21"/>
  <c r="AJ393" i="21"/>
  <c r="AJ212" i="21"/>
  <c r="AJ311" i="21"/>
  <c r="AA271" i="21"/>
  <c r="AJ310" i="21"/>
  <c r="AJ194" i="21"/>
  <c r="AJ387" i="21"/>
  <c r="AJ384" i="21"/>
  <c r="AJ332" i="21"/>
  <c r="AJ319" i="21"/>
  <c r="AJ190" i="21"/>
  <c r="AD265" i="21"/>
  <c r="AJ200" i="21"/>
  <c r="AJ369" i="21"/>
  <c r="AJ320" i="21"/>
  <c r="AA312" i="21"/>
  <c r="AG268" i="21"/>
  <c r="AJ260" i="21"/>
  <c r="AA285" i="21"/>
  <c r="AJ284" i="21"/>
  <c r="AA364" i="21"/>
  <c r="AA259" i="21"/>
  <c r="AD324" i="21"/>
  <c r="BM6" i="19"/>
  <c r="BK5" i="19"/>
  <c r="CP52" i="16" l="1"/>
  <c r="BP40" i="16"/>
  <c r="CN40" i="16"/>
  <c r="BR40" i="16"/>
  <c r="CH40" i="16"/>
  <c r="BC36" i="16"/>
  <c r="Z334" i="21"/>
  <c r="AF333" i="21"/>
  <c r="AG333" i="21" s="1"/>
  <c r="AC333" i="21"/>
  <c r="AD333" i="21" s="1"/>
  <c r="L4" i="19"/>
  <c r="C7" i="16" s="1"/>
  <c r="L5" i="19"/>
  <c r="N5" i="19" s="1"/>
  <c r="Z369" i="21"/>
  <c r="AF368" i="21"/>
  <c r="AG368" i="21" s="1"/>
  <c r="AC368" i="21"/>
  <c r="AD368" i="21" s="1"/>
  <c r="BW52" i="16"/>
  <c r="BX52" i="16" s="1"/>
  <c r="BK175" i="16"/>
  <c r="BL175" i="16" s="1"/>
  <c r="BK52" i="16"/>
  <c r="BL52" i="16" s="1"/>
  <c r="BQ65" i="16"/>
  <c r="BD77" i="16"/>
  <c r="BD81" i="16"/>
  <c r="BD99" i="16"/>
  <c r="BD82" i="16"/>
  <c r="BD78" i="16"/>
  <c r="BD83" i="16"/>
  <c r="BD101" i="16"/>
  <c r="BD107" i="16"/>
  <c r="BD80" i="16"/>
  <c r="BD89" i="16"/>
  <c r="BD84" i="16"/>
  <c r="BD94" i="16"/>
  <c r="BD98" i="16"/>
  <c r="BD95" i="16"/>
  <c r="BD102" i="16"/>
  <c r="BD90" i="16"/>
  <c r="BD96" i="16"/>
  <c r="BD104" i="16"/>
  <c r="BD105" i="16"/>
  <c r="BD93" i="16"/>
  <c r="BD103" i="16"/>
  <c r="BD79" i="16"/>
  <c r="BD85" i="16"/>
  <c r="BD97" i="16"/>
  <c r="BD86" i="16"/>
  <c r="BD106" i="16"/>
  <c r="BD88" i="16"/>
  <c r="BD91" i="16"/>
  <c r="BD100" i="16"/>
  <c r="BD92" i="16"/>
  <c r="BD87" i="16"/>
  <c r="J6" i="19"/>
  <c r="I6" i="19"/>
  <c r="K6" i="19"/>
  <c r="H6" i="19"/>
  <c r="D15" i="18"/>
  <c r="E15" i="18"/>
  <c r="C15" i="18"/>
  <c r="B16" i="18"/>
  <c r="AC250" i="21"/>
  <c r="Z251" i="21"/>
  <c r="AF250" i="21"/>
  <c r="M7" i="19"/>
  <c r="F8" i="19"/>
  <c r="B10" i="16"/>
  <c r="D10" i="16" s="1"/>
  <c r="G7" i="19"/>
  <c r="BM7" i="19"/>
  <c r="BK6" i="19"/>
  <c r="C8" i="16" l="1"/>
  <c r="N4" i="19"/>
  <c r="BQ55" i="16"/>
  <c r="BR55" i="16" s="1"/>
  <c r="CO55" i="16"/>
  <c r="CP55" i="16" s="1"/>
  <c r="BK55" i="16"/>
  <c r="BL55" i="16" s="1"/>
  <c r="BQ178" i="16"/>
  <c r="BR178" i="16" s="1"/>
  <c r="BK178" i="16"/>
  <c r="BL178" i="16" s="1"/>
  <c r="CC55" i="16"/>
  <c r="CD55" i="16" s="1"/>
  <c r="BQ68" i="16"/>
  <c r="BR68" i="16" s="1"/>
  <c r="BW55" i="16"/>
  <c r="BX55" i="16" s="1"/>
  <c r="CI55" i="16"/>
  <c r="CJ55" i="16" s="1"/>
  <c r="BC68" i="16"/>
  <c r="BF68" i="16"/>
  <c r="Z370" i="21"/>
  <c r="AA369" i="21"/>
  <c r="AC369" i="21"/>
  <c r="AD369" i="21" s="1"/>
  <c r="AF369" i="21"/>
  <c r="AG369" i="21" s="1"/>
  <c r="L6" i="19"/>
  <c r="N6" i="19" s="1"/>
  <c r="AF251" i="21"/>
  <c r="AG251" i="21" s="1"/>
  <c r="AC251" i="21"/>
  <c r="AD251" i="21" s="1"/>
  <c r="AA251" i="21"/>
  <c r="AD250" i="21"/>
  <c r="H7" i="19"/>
  <c r="K7" i="19"/>
  <c r="J7" i="19"/>
  <c r="I7" i="19"/>
  <c r="E16" i="18"/>
  <c r="C16" i="18"/>
  <c r="D16" i="18"/>
  <c r="B17" i="18"/>
  <c r="B11" i="16"/>
  <c r="D11" i="16" s="1"/>
  <c r="G8" i="19"/>
  <c r="M8" i="19"/>
  <c r="F9" i="19"/>
  <c r="AF243" i="21"/>
  <c r="AG250" i="21"/>
  <c r="AG65" i="31"/>
  <c r="H39" i="17"/>
  <c r="W65" i="20"/>
  <c r="Z243" i="21"/>
  <c r="BK7" i="19"/>
  <c r="BM8" i="19"/>
  <c r="AF334" i="21" l="1"/>
  <c r="AG334" i="21" s="1"/>
  <c r="AC334" i="21"/>
  <c r="AD334" i="21" s="1"/>
  <c r="Z335" i="21"/>
  <c r="AA334" i="21"/>
  <c r="AA370" i="21"/>
  <c r="AF370" i="21"/>
  <c r="AG370" i="21" s="1"/>
  <c r="Z371" i="21"/>
  <c r="AC370" i="21"/>
  <c r="AD370" i="21" s="1"/>
  <c r="C9" i="16"/>
  <c r="F8" i="16" s="1"/>
  <c r="L7" i="19"/>
  <c r="N7" i="19" s="1"/>
  <c r="B12" i="16"/>
  <c r="D12" i="16" s="1"/>
  <c r="F10" i="19"/>
  <c r="M9" i="19"/>
  <c r="G9" i="19"/>
  <c r="D17" i="18"/>
  <c r="B18" i="18"/>
  <c r="C17" i="18"/>
  <c r="E17" i="18"/>
  <c r="I8" i="19"/>
  <c r="J8" i="19"/>
  <c r="K8" i="19"/>
  <c r="H8" i="19"/>
  <c r="AC243" i="21"/>
  <c r="BK8" i="19"/>
  <c r="BM9" i="19"/>
  <c r="M9" i="16" l="1"/>
  <c r="AA335" i="21"/>
  <c r="Z336" i="21"/>
  <c r="AF335" i="21"/>
  <c r="AG335" i="21" s="1"/>
  <c r="AC335" i="21"/>
  <c r="AD335" i="21" s="1"/>
  <c r="AC371" i="21"/>
  <c r="AD371" i="21" s="1"/>
  <c r="Z372" i="21"/>
  <c r="AF371" i="21"/>
  <c r="AG371" i="21" s="1"/>
  <c r="AA371" i="21"/>
  <c r="C10" i="16"/>
  <c r="F9" i="16" s="1"/>
  <c r="L8" i="19"/>
  <c r="N8" i="19" s="1"/>
  <c r="H9" i="19"/>
  <c r="K9" i="19"/>
  <c r="J9" i="19"/>
  <c r="I9" i="19"/>
  <c r="F11" i="19"/>
  <c r="M10" i="19"/>
  <c r="G10" i="19"/>
  <c r="B13" i="16"/>
  <c r="D13" i="16" s="1"/>
  <c r="AO8" i="16"/>
  <c r="AS7" i="16"/>
  <c r="AW8" i="16"/>
  <c r="AN8" i="16"/>
  <c r="AX8" i="16"/>
  <c r="D18" i="18"/>
  <c r="C18" i="18"/>
  <c r="B19" i="18"/>
  <c r="E18" i="18"/>
  <c r="BM10" i="19"/>
  <c r="BK9" i="19"/>
  <c r="AA336" i="21" l="1"/>
  <c r="Z337" i="21"/>
  <c r="AC336" i="21"/>
  <c r="AD336" i="21" s="1"/>
  <c r="AF336" i="21"/>
  <c r="AG336" i="21" s="1"/>
  <c r="AC372" i="21"/>
  <c r="AD372" i="21" s="1"/>
  <c r="AA372" i="21"/>
  <c r="AF372" i="21"/>
  <c r="AG372" i="21" s="1"/>
  <c r="Z373" i="21"/>
  <c r="L9" i="19"/>
  <c r="C12" i="16" s="1"/>
  <c r="C11" i="16"/>
  <c r="F10" i="16" s="1"/>
  <c r="F12" i="19"/>
  <c r="B14" i="16"/>
  <c r="D14" i="16" s="1"/>
  <c r="G11" i="19"/>
  <c r="M11" i="19"/>
  <c r="J10" i="19"/>
  <c r="I10" i="19"/>
  <c r="H10" i="19"/>
  <c r="K10" i="19"/>
  <c r="AN9" i="16"/>
  <c r="AO9" i="16"/>
  <c r="AX9" i="16"/>
  <c r="AS8" i="16"/>
  <c r="AW9" i="16"/>
  <c r="E19" i="18"/>
  <c r="C19" i="18"/>
  <c r="D19" i="18"/>
  <c r="B20" i="18"/>
  <c r="BK10" i="19"/>
  <c r="BM11" i="19"/>
  <c r="N9" i="19" l="1"/>
  <c r="S11" i="16"/>
  <c r="M11" i="16"/>
  <c r="AA337" i="21"/>
  <c r="AF337" i="21"/>
  <c r="AG337" i="21" s="1"/>
  <c r="Z338" i="21"/>
  <c r="AC337" i="21"/>
  <c r="AD337" i="21" s="1"/>
  <c r="AF373" i="21"/>
  <c r="AG373" i="21" s="1"/>
  <c r="AC373" i="21"/>
  <c r="AD373" i="21" s="1"/>
  <c r="Z374" i="21"/>
  <c r="AA373" i="21"/>
  <c r="L10" i="19"/>
  <c r="C13" i="16" s="1"/>
  <c r="I11" i="19"/>
  <c r="H11" i="19"/>
  <c r="K11" i="19"/>
  <c r="J11" i="19"/>
  <c r="D20" i="18"/>
  <c r="B21" i="18"/>
  <c r="E20" i="18"/>
  <c r="C20" i="18"/>
  <c r="AX10" i="16"/>
  <c r="AO10" i="16"/>
  <c r="AS9" i="16"/>
  <c r="AN10" i="16"/>
  <c r="AW10" i="16"/>
  <c r="B15" i="16"/>
  <c r="D15" i="16" s="1"/>
  <c r="M12" i="19"/>
  <c r="G12" i="19"/>
  <c r="F13" i="19"/>
  <c r="W12" i="16"/>
  <c r="F11" i="16"/>
  <c r="BM12" i="19"/>
  <c r="BK11" i="19"/>
  <c r="N10" i="19" l="1"/>
  <c r="Z339" i="21"/>
  <c r="AF338" i="21"/>
  <c r="AG338" i="21" s="1"/>
  <c r="AC338" i="21"/>
  <c r="AD338" i="21" s="1"/>
  <c r="AA338" i="21"/>
  <c r="AC374" i="21"/>
  <c r="AD374" i="21" s="1"/>
  <c r="Z375" i="21"/>
  <c r="AF374" i="21"/>
  <c r="AG374" i="21" s="1"/>
  <c r="AA374" i="21"/>
  <c r="L11" i="19"/>
  <c r="N11" i="19" s="1"/>
  <c r="AW11" i="16"/>
  <c r="F12" i="16"/>
  <c r="M13" i="16"/>
  <c r="M13" i="19"/>
  <c r="G13" i="19"/>
  <c r="F14" i="19"/>
  <c r="B16" i="16"/>
  <c r="D16" i="16" s="1"/>
  <c r="H12" i="19"/>
  <c r="I12" i="19"/>
  <c r="B22" i="18"/>
  <c r="D21" i="18"/>
  <c r="C21" i="18"/>
  <c r="E21" i="18"/>
  <c r="AN11" i="16"/>
  <c r="AO11" i="16"/>
  <c r="AX11" i="16"/>
  <c r="AS10" i="16"/>
  <c r="BM13" i="19"/>
  <c r="BK12" i="19"/>
  <c r="C3959" i="19"/>
  <c r="C4471" i="19"/>
  <c r="C3299" i="19"/>
  <c r="C2962" i="19"/>
  <c r="C4209" i="19"/>
  <c r="C2415" i="19"/>
  <c r="C1608" i="19"/>
  <c r="C3284" i="19"/>
  <c r="C440" i="19"/>
  <c r="C3663" i="19"/>
  <c r="C3713" i="19"/>
  <c r="C1503" i="19"/>
  <c r="C2519" i="19"/>
  <c r="C4381" i="19"/>
  <c r="C3331" i="19"/>
  <c r="C1092" i="19"/>
  <c r="C1520" i="19"/>
  <c r="C3151" i="19"/>
  <c r="C1555" i="19"/>
  <c r="C4262" i="19"/>
  <c r="C2269" i="19"/>
  <c r="C4084" i="19"/>
  <c r="C3906" i="19"/>
  <c r="C3101" i="19"/>
  <c r="C3513" i="19"/>
  <c r="C568" i="19"/>
  <c r="C1393" i="19"/>
  <c r="C2122" i="19"/>
  <c r="C1615" i="19"/>
  <c r="C68" i="19"/>
  <c r="C4592" i="19"/>
  <c r="C3488" i="19"/>
  <c r="C2835" i="19"/>
  <c r="C622" i="19"/>
  <c r="C560" i="19"/>
  <c r="C630" i="19"/>
  <c r="C2121" i="19"/>
  <c r="C447" i="19"/>
  <c r="C1340" i="19"/>
  <c r="C3219" i="19"/>
  <c r="C537" i="19"/>
  <c r="C4438" i="19"/>
  <c r="C1283" i="19"/>
  <c r="C682" i="19"/>
  <c r="C3041" i="19"/>
  <c r="C1798" i="19"/>
  <c r="C1774" i="19"/>
  <c r="C1557" i="19"/>
  <c r="C245" i="19"/>
  <c r="C2374" i="19"/>
  <c r="C480" i="19"/>
  <c r="C3244" i="19"/>
  <c r="C3054" i="19"/>
  <c r="C1475" i="19"/>
  <c r="C2697" i="19"/>
  <c r="C1908" i="19"/>
  <c r="C2766" i="19"/>
  <c r="C2526" i="19"/>
  <c r="C3641" i="19"/>
  <c r="C1219" i="19"/>
  <c r="C792" i="19"/>
  <c r="C2579" i="19"/>
  <c r="C3141" i="19"/>
  <c r="C2763" i="19"/>
  <c r="C4205" i="19"/>
  <c r="C2546" i="19"/>
  <c r="C3552" i="19"/>
  <c r="C999" i="19"/>
  <c r="C3301" i="19"/>
  <c r="C3166" i="19"/>
  <c r="C2399" i="19"/>
  <c r="C974" i="19"/>
  <c r="C707" i="19"/>
  <c r="C2205" i="19"/>
  <c r="C1354" i="19"/>
  <c r="C4172" i="19"/>
  <c r="C1679" i="19"/>
  <c r="C3794" i="19"/>
  <c r="C4543" i="19"/>
  <c r="C1420" i="19"/>
  <c r="C2030" i="19"/>
  <c r="C3556" i="19"/>
  <c r="C200" i="19"/>
  <c r="C1670" i="19"/>
  <c r="C1937" i="19"/>
  <c r="C2056" i="19"/>
  <c r="C93" i="19"/>
  <c r="C4507" i="19"/>
  <c r="C504" i="19"/>
  <c r="C2351" i="19"/>
  <c r="C2941" i="19"/>
  <c r="C468" i="19"/>
  <c r="C885" i="19"/>
  <c r="C115" i="19"/>
  <c r="C133" i="19"/>
  <c r="C2164" i="19"/>
  <c r="C4260" i="19"/>
  <c r="C2946" i="19"/>
  <c r="C3780" i="19"/>
  <c r="C3821" i="19"/>
  <c r="C4032" i="19"/>
  <c r="C4034" i="19"/>
  <c r="C2445" i="19"/>
  <c r="C2471" i="19"/>
  <c r="C938" i="19"/>
  <c r="C669" i="19"/>
  <c r="C279" i="19"/>
  <c r="C3498" i="19"/>
  <c r="C1351" i="19"/>
  <c r="C951" i="19"/>
  <c r="C2886" i="19"/>
  <c r="C695" i="19"/>
  <c r="C1424" i="19"/>
  <c r="C2888" i="19"/>
  <c r="C4147" i="19"/>
  <c r="C2206" i="19"/>
  <c r="C2441" i="19"/>
  <c r="C286" i="19"/>
  <c r="C1000" i="19"/>
  <c r="C209" i="19"/>
  <c r="C2406" i="19"/>
  <c r="C2532" i="19"/>
  <c r="C1148" i="19"/>
  <c r="C3992" i="19"/>
  <c r="C374" i="19"/>
  <c r="C893" i="19"/>
  <c r="C2755" i="19"/>
  <c r="C41" i="19"/>
  <c r="C219" i="19"/>
  <c r="C563" i="19"/>
  <c r="C1487" i="19"/>
  <c r="C2396" i="19"/>
  <c r="C3809" i="19"/>
  <c r="C178" i="19"/>
  <c r="C1345" i="19"/>
  <c r="C4192" i="19"/>
  <c r="C2844" i="19"/>
  <c r="C3657" i="19"/>
  <c r="C1865" i="19"/>
  <c r="C4463" i="19"/>
  <c r="C3287" i="19"/>
  <c r="C2447" i="19"/>
  <c r="C2567" i="19"/>
  <c r="C332" i="19"/>
  <c r="C1346" i="19"/>
  <c r="C1094" i="19"/>
  <c r="C2547" i="19"/>
  <c r="C2841" i="19"/>
  <c r="C1384" i="19"/>
  <c r="C1153" i="19"/>
  <c r="C984" i="19"/>
  <c r="C944" i="19"/>
  <c r="C2940" i="19"/>
  <c r="C4473" i="19"/>
  <c r="C2252" i="19"/>
  <c r="C3065" i="19"/>
  <c r="C2670" i="19"/>
  <c r="C3732" i="19"/>
  <c r="C4562" i="19"/>
  <c r="C874" i="19"/>
  <c r="C3121" i="19"/>
  <c r="C1958" i="19"/>
  <c r="C355" i="19"/>
  <c r="C1803" i="19"/>
  <c r="C1534" i="19"/>
  <c r="C2060" i="19"/>
  <c r="C4031" i="19"/>
  <c r="C4250" i="19"/>
  <c r="C581" i="19"/>
  <c r="C290" i="19"/>
  <c r="C2403" i="19"/>
  <c r="C2464" i="19"/>
  <c r="C958" i="19"/>
  <c r="C4589" i="19"/>
  <c r="C132" i="19"/>
  <c r="C4299" i="19"/>
  <c r="C1759" i="19"/>
  <c r="C3575" i="19"/>
  <c r="C597" i="19"/>
  <c r="C4288" i="19"/>
  <c r="C44" i="19"/>
  <c r="C4247" i="19"/>
  <c r="C1140" i="19"/>
  <c r="C2384" i="19"/>
  <c r="C1558" i="19"/>
  <c r="C3026" i="19"/>
  <c r="C2402" i="19"/>
  <c r="C2568" i="19"/>
  <c r="C827" i="19"/>
  <c r="C47" i="19"/>
  <c r="C1339" i="19"/>
  <c r="C779" i="19"/>
  <c r="C3060" i="19"/>
  <c r="C2893" i="19"/>
  <c r="C4222" i="19"/>
  <c r="C4128" i="19"/>
  <c r="C250" i="19"/>
  <c r="C4317" i="19"/>
  <c r="C3084" i="19"/>
  <c r="C3445" i="19"/>
  <c r="C3136" i="19"/>
  <c r="C3850" i="19"/>
  <c r="C4477" i="19"/>
  <c r="C2254" i="19"/>
  <c r="C1657" i="19"/>
  <c r="C2522" i="19"/>
  <c r="C1880" i="19"/>
  <c r="C2630" i="19"/>
  <c r="C786" i="19"/>
  <c r="C344" i="19"/>
  <c r="C2870" i="19"/>
  <c r="C3962" i="19"/>
  <c r="C1750" i="19"/>
  <c r="C491" i="19"/>
  <c r="C525" i="19"/>
  <c r="C131" i="19"/>
  <c r="C1114" i="19"/>
  <c r="C4075" i="19"/>
  <c r="C4292" i="19"/>
  <c r="C1690" i="19"/>
  <c r="C1940" i="19"/>
  <c r="C2917" i="19"/>
  <c r="C633" i="19"/>
  <c r="C4370" i="19"/>
  <c r="C927" i="19"/>
  <c r="C3351" i="19"/>
  <c r="C1157" i="19"/>
  <c r="C2767" i="19"/>
  <c r="C81" i="19"/>
  <c r="C634" i="19"/>
  <c r="C1247" i="19"/>
  <c r="C2761" i="19"/>
  <c r="C3019" i="19"/>
  <c r="C1767" i="19"/>
  <c r="C3056" i="19"/>
  <c r="C2716" i="19"/>
  <c r="C523" i="19"/>
  <c r="C4362" i="19"/>
  <c r="C2057" i="19"/>
  <c r="C3483" i="19"/>
  <c r="C3085" i="19"/>
  <c r="C2746" i="19"/>
  <c r="C2863" i="19"/>
  <c r="C2268" i="19"/>
  <c r="C902" i="19"/>
  <c r="C1104" i="19"/>
  <c r="C4420" i="19"/>
  <c r="C811" i="19"/>
  <c r="C415" i="19"/>
  <c r="C3689" i="19"/>
  <c r="C3911" i="19"/>
  <c r="C69" i="19"/>
  <c r="C2898" i="19"/>
  <c r="C3947" i="19"/>
  <c r="C3015" i="19"/>
  <c r="C3305" i="19"/>
  <c r="C4236" i="19"/>
  <c r="C1732" i="19"/>
  <c r="C3678" i="19"/>
  <c r="C3349" i="19"/>
  <c r="C2903" i="19"/>
  <c r="C3814" i="19"/>
  <c r="C4201" i="19"/>
  <c r="C1592" i="19"/>
  <c r="C4303" i="19"/>
  <c r="C2373" i="19"/>
  <c r="C4318" i="19"/>
  <c r="C3951" i="19"/>
  <c r="C2731" i="19"/>
  <c r="C4210" i="19"/>
  <c r="C1641" i="19"/>
  <c r="C530" i="19"/>
  <c r="C4273" i="19"/>
  <c r="C2114" i="19"/>
  <c r="C3864" i="19"/>
  <c r="C959" i="19"/>
  <c r="C2321" i="19"/>
  <c r="C689" i="19"/>
  <c r="C3854" i="19"/>
  <c r="C3036" i="19"/>
  <c r="C854" i="19"/>
  <c r="C856" i="19"/>
  <c r="C3582" i="19"/>
  <c r="C970" i="19"/>
  <c r="C2742" i="19"/>
  <c r="C3913" i="19"/>
  <c r="C1415" i="19"/>
  <c r="C2539" i="19"/>
  <c r="C2290" i="19"/>
  <c r="C2185" i="19"/>
  <c r="C2509" i="19"/>
  <c r="C289" i="19"/>
  <c r="C2576" i="19"/>
  <c r="C1408" i="19"/>
  <c r="C4501" i="19"/>
  <c r="C2622" i="19"/>
  <c r="C4405" i="19"/>
  <c r="C1224" i="19"/>
  <c r="C929" i="19"/>
  <c r="C4458" i="19"/>
  <c r="C3818" i="19"/>
  <c r="C2342" i="19"/>
  <c r="C3332" i="19"/>
  <c r="C766" i="19"/>
  <c r="C312" i="19"/>
  <c r="C2724" i="19"/>
  <c r="C2790" i="19"/>
  <c r="C3597" i="19"/>
  <c r="C1825" i="19"/>
  <c r="C4348" i="19"/>
  <c r="C4396" i="19"/>
  <c r="C108" i="19"/>
  <c r="C3113" i="19"/>
  <c r="C2515" i="19"/>
  <c r="C1833" i="19"/>
  <c r="C2308" i="19"/>
  <c r="C4145" i="19"/>
  <c r="C4254" i="19"/>
  <c r="C2455" i="19"/>
  <c r="C4151" i="19"/>
  <c r="C4194" i="19"/>
  <c r="C3769" i="19"/>
  <c r="C901" i="19"/>
  <c r="C2082" i="19"/>
  <c r="C4065" i="19"/>
  <c r="C1527" i="19"/>
  <c r="C330" i="19"/>
  <c r="C3704" i="19"/>
  <c r="C1946" i="19"/>
  <c r="C4079" i="19"/>
  <c r="C2744" i="19"/>
  <c r="C4502" i="19"/>
  <c r="C4520" i="19"/>
  <c r="C1197" i="19"/>
  <c r="C4324" i="19"/>
  <c r="C70" i="19"/>
  <c r="C1511" i="19"/>
  <c r="C3592" i="19"/>
  <c r="C3265" i="19"/>
  <c r="C750" i="19"/>
  <c r="C1362" i="19"/>
  <c r="C2146" i="19"/>
  <c r="C3537" i="19"/>
  <c r="C1090" i="19"/>
  <c r="C675" i="19"/>
  <c r="C3474" i="19"/>
  <c r="C2473" i="19"/>
  <c r="C2110" i="19"/>
  <c r="C1831" i="19"/>
  <c r="C1421" i="19"/>
  <c r="C2186" i="19"/>
  <c r="C1782" i="19"/>
  <c r="C2161" i="19"/>
  <c r="C3674" i="19"/>
  <c r="C4195" i="19"/>
  <c r="C3608" i="19"/>
  <c r="C1003" i="19"/>
  <c r="C1970" i="19"/>
  <c r="C1130" i="19"/>
  <c r="C2080" i="19"/>
  <c r="C198" i="19"/>
  <c r="C703" i="19"/>
  <c r="C2370" i="19"/>
  <c r="C3566" i="19"/>
  <c r="C3452" i="19"/>
  <c r="C3204" i="19"/>
  <c r="C3616" i="19"/>
  <c r="C2789" i="19"/>
  <c r="C2639" i="19"/>
  <c r="C3375" i="19"/>
  <c r="C4391" i="19"/>
  <c r="C3870" i="19"/>
  <c r="C2088" i="19"/>
  <c r="C3865" i="19"/>
  <c r="C2292" i="19"/>
  <c r="C3902" i="19"/>
  <c r="C31" i="19"/>
  <c r="C1933" i="19"/>
  <c r="C2925" i="19"/>
  <c r="C1911" i="19"/>
  <c r="C3290" i="19"/>
  <c r="C3716" i="19"/>
  <c r="C1425" i="19"/>
  <c r="C2166" i="19"/>
  <c r="C2306" i="19"/>
  <c r="C4576" i="19"/>
  <c r="C4371" i="19"/>
  <c r="C3563" i="19"/>
  <c r="C2611" i="19"/>
  <c r="C4221" i="19"/>
  <c r="C89" i="19"/>
  <c r="C2193" i="19"/>
  <c r="C942" i="19"/>
  <c r="C3479" i="19"/>
  <c r="C2096" i="19"/>
  <c r="C1040" i="19"/>
  <c r="C3073" i="19"/>
  <c r="C851" i="19"/>
  <c r="C262" i="19"/>
  <c r="C1204" i="19"/>
  <c r="C843" i="19"/>
  <c r="C1561" i="19"/>
  <c r="C2785" i="19"/>
  <c r="C4134" i="19"/>
  <c r="C4461" i="19"/>
  <c r="C2307" i="19"/>
  <c r="C830" i="19"/>
  <c r="C4446" i="19"/>
  <c r="C364" i="19"/>
  <c r="C4339" i="19"/>
  <c r="C3643" i="19"/>
  <c r="C800" i="19"/>
  <c r="C3817" i="19"/>
  <c r="C3729" i="19"/>
  <c r="C1377" i="19"/>
  <c r="C4579" i="19"/>
  <c r="C3153" i="19"/>
  <c r="C3628" i="19"/>
  <c r="C449" i="19"/>
  <c r="C4500" i="19"/>
  <c r="C2693" i="19"/>
  <c r="C2190" i="19"/>
  <c r="C1265" i="19"/>
  <c r="C2195" i="19"/>
  <c r="C4468" i="19"/>
  <c r="C941" i="19"/>
  <c r="C3356" i="19"/>
  <c r="C2425" i="19"/>
  <c r="C1214" i="19"/>
  <c r="C1951" i="19"/>
  <c r="C117" i="19"/>
  <c r="C264" i="19"/>
  <c r="C2602" i="19"/>
  <c r="C3984" i="19"/>
  <c r="C3639" i="19"/>
  <c r="C1639" i="19"/>
  <c r="C2372" i="19"/>
  <c r="C1901" i="19"/>
  <c r="C2029" i="19"/>
  <c r="C274" i="19"/>
  <c r="C3092" i="19"/>
  <c r="C643" i="19"/>
  <c r="C909" i="19"/>
  <c r="C3347" i="19"/>
  <c r="C2542" i="19"/>
  <c r="C2667" i="19"/>
  <c r="C717" i="19"/>
  <c r="C3266" i="19"/>
  <c r="C4385" i="19"/>
  <c r="C3198" i="19"/>
  <c r="C2580" i="19"/>
  <c r="C207" i="19"/>
  <c r="C1971" i="19"/>
  <c r="C1490" i="19"/>
  <c r="C1676" i="19"/>
  <c r="C735" i="19"/>
  <c r="C848" i="19"/>
  <c r="C2823" i="19"/>
  <c r="C4512" i="19"/>
  <c r="C567" i="19"/>
  <c r="C2409" i="19"/>
  <c r="C1207" i="19"/>
  <c r="C2299" i="19"/>
  <c r="C1312" i="19"/>
  <c r="C4332" i="19"/>
  <c r="C3853" i="19"/>
  <c r="C687" i="19"/>
  <c r="C195" i="19"/>
  <c r="C3744" i="19"/>
  <c r="C2302" i="19"/>
  <c r="C2847" i="19"/>
  <c r="C4444" i="19"/>
  <c r="C3771" i="19"/>
  <c r="C2586" i="19"/>
  <c r="C4207" i="19"/>
  <c r="C430" i="19"/>
  <c r="C4268" i="19"/>
  <c r="C2093" i="19"/>
  <c r="C3804" i="19"/>
  <c r="C4178" i="19"/>
  <c r="C1642" i="19"/>
  <c r="C2765" i="19"/>
  <c r="C2659" i="19"/>
  <c r="C3796" i="19"/>
  <c r="C3184" i="19"/>
  <c r="C3857" i="19"/>
  <c r="C381" i="19"/>
  <c r="C1539" i="19"/>
  <c r="C3619" i="19"/>
  <c r="C3914" i="19"/>
  <c r="C4050" i="19"/>
  <c r="C2182" i="19"/>
  <c r="C114" i="19"/>
  <c r="C1103" i="19"/>
  <c r="C4106" i="19"/>
  <c r="C1717" i="19"/>
  <c r="C1860" i="19"/>
  <c r="C3908" i="19"/>
  <c r="C3938" i="19"/>
  <c r="C4395" i="19"/>
  <c r="C2674" i="19"/>
  <c r="C3778" i="19"/>
  <c r="C1635" i="19"/>
  <c r="C501" i="19"/>
  <c r="C3462" i="19"/>
  <c r="C2039" i="19"/>
  <c r="C3052" i="19"/>
  <c r="C2582" i="19"/>
  <c r="C1137" i="19"/>
  <c r="C1727" i="19"/>
  <c r="C583" i="19"/>
  <c r="C1022" i="19"/>
  <c r="C3450" i="19"/>
  <c r="C3722" i="19"/>
  <c r="C324" i="19"/>
  <c r="C4155" i="19"/>
  <c r="C499" i="19"/>
  <c r="C2498" i="19"/>
  <c r="C1779" i="19"/>
  <c r="C1366" i="19"/>
  <c r="C4154" i="19"/>
  <c r="C3993" i="19"/>
  <c r="C767" i="19"/>
  <c r="C3064" i="19"/>
  <c r="C1162" i="19"/>
  <c r="C221" i="19"/>
  <c r="C2818" i="19"/>
  <c r="C683" i="19"/>
  <c r="C2408" i="19"/>
  <c r="C1030" i="19"/>
  <c r="C861" i="19"/>
  <c r="C3928" i="19"/>
  <c r="C2861" i="19"/>
  <c r="C2311" i="19"/>
  <c r="C626" i="19"/>
  <c r="C2983" i="19"/>
  <c r="C3159" i="19"/>
  <c r="C698" i="19"/>
  <c r="C751" i="19"/>
  <c r="C1872" i="19"/>
  <c r="C601" i="19"/>
  <c r="C402" i="19"/>
  <c r="C1146" i="19"/>
  <c r="C2936" i="19"/>
  <c r="C1401" i="19"/>
  <c r="C4333" i="19"/>
  <c r="C1816" i="19"/>
  <c r="C723" i="19"/>
  <c r="C229" i="19"/>
  <c r="C2620" i="19"/>
  <c r="C3897" i="19"/>
  <c r="C3243" i="19"/>
  <c r="C3810" i="19"/>
  <c r="C1945" i="19"/>
  <c r="C4305" i="19"/>
  <c r="C1647" i="19"/>
  <c r="C270" i="19"/>
  <c r="C1364" i="19"/>
  <c r="C50" i="19"/>
  <c r="C3622" i="19"/>
  <c r="C2686" i="19"/>
  <c r="C1282" i="19"/>
  <c r="C3238" i="19"/>
  <c r="C4559" i="19"/>
  <c r="C3594" i="19"/>
  <c r="C4456" i="19"/>
  <c r="C2189" i="19"/>
  <c r="C1144" i="19"/>
  <c r="C4187" i="19"/>
  <c r="C1066" i="19"/>
  <c r="C3842" i="19"/>
  <c r="C839" i="19"/>
  <c r="C1966" i="19"/>
  <c r="C3763" i="19"/>
  <c r="C273" i="19"/>
  <c r="C4038" i="19"/>
  <c r="C4116" i="19"/>
  <c r="C2001" i="19"/>
  <c r="C3187" i="19"/>
  <c r="C63" i="19"/>
  <c r="C1396" i="19"/>
  <c r="C877" i="19"/>
  <c r="C3441" i="19"/>
  <c r="C2414" i="19"/>
  <c r="C4185" i="19"/>
  <c r="C3761" i="19"/>
  <c r="C460" i="19"/>
  <c r="C2183" i="19"/>
  <c r="C3358" i="19"/>
  <c r="C1563" i="19"/>
  <c r="C4015" i="19"/>
  <c r="C3708" i="19"/>
  <c r="C3188" i="19"/>
  <c r="C2427" i="19"/>
  <c r="C30" i="19"/>
  <c r="C3578" i="19"/>
  <c r="C1135" i="19"/>
  <c r="C2089" i="19"/>
  <c r="C2505" i="19"/>
  <c r="C4578" i="19"/>
  <c r="C2416" i="19"/>
  <c r="C3939" i="19"/>
  <c r="C997" i="19"/>
  <c r="C3215" i="19"/>
  <c r="C2958" i="19"/>
  <c r="C1509" i="19"/>
  <c r="C365" i="19"/>
  <c r="C1702" i="19"/>
  <c r="C2603" i="19"/>
  <c r="C123" i="19"/>
  <c r="C1528" i="19"/>
  <c r="C3100" i="19"/>
  <c r="C2113" i="19"/>
  <c r="C1358" i="19"/>
  <c r="C1738" i="19"/>
  <c r="C359" i="19"/>
  <c r="C1304" i="19"/>
  <c r="C1188" i="19"/>
  <c r="C3702" i="19"/>
  <c r="C2912" i="19"/>
  <c r="C4076" i="19"/>
  <c r="C3461" i="19"/>
  <c r="C4246" i="19"/>
  <c r="C1200" i="19"/>
  <c r="C470" i="19"/>
  <c r="C3875" i="19"/>
  <c r="C4519" i="19"/>
  <c r="C375" i="19"/>
  <c r="C1028" i="19"/>
  <c r="C4565" i="19"/>
  <c r="C4402" i="19"/>
  <c r="C2676" i="19"/>
  <c r="C1321" i="19"/>
  <c r="C4066" i="19"/>
  <c r="C1840" i="19"/>
  <c r="C2999" i="19"/>
  <c r="C1435" i="19"/>
  <c r="C1815" i="19"/>
  <c r="C334" i="19"/>
  <c r="C450" i="19"/>
  <c r="C1292" i="19"/>
  <c r="C2822" i="19"/>
  <c r="C2745" i="19"/>
  <c r="C2212" i="19"/>
  <c r="C789" i="19"/>
  <c r="C576" i="19"/>
  <c r="C4322" i="19"/>
  <c r="C1691" i="19"/>
  <c r="C1482" i="19"/>
  <c r="C3038" i="19"/>
  <c r="C4575" i="19"/>
  <c r="C864" i="19"/>
  <c r="C1567" i="19"/>
  <c r="C3989" i="19"/>
  <c r="C3270" i="19"/>
  <c r="C2953" i="19"/>
  <c r="C4509" i="19"/>
  <c r="C4298" i="19"/>
  <c r="C2780" i="19"/>
  <c r="C1311" i="19"/>
  <c r="C711" i="19"/>
  <c r="C456" i="19"/>
  <c r="C3609" i="19"/>
  <c r="C3997" i="19"/>
  <c r="C1331" i="19"/>
  <c r="C3604" i="19"/>
  <c r="C1084" i="19"/>
  <c r="C4048" i="19"/>
  <c r="C1862" i="19"/>
  <c r="C4227" i="19"/>
  <c r="C4496" i="19"/>
  <c r="C1680" i="19"/>
  <c r="C896" i="19"/>
  <c r="C2437" i="19"/>
  <c r="C3307" i="19"/>
  <c r="C1737" i="19"/>
  <c r="C3765" i="19"/>
  <c r="C4344" i="19"/>
  <c r="C2480" i="19"/>
  <c r="C2769" i="19"/>
  <c r="C1788" i="19"/>
  <c r="C980" i="19"/>
  <c r="C3059" i="19"/>
  <c r="C2811" i="19"/>
  <c r="C300" i="19"/>
  <c r="C1011" i="19"/>
  <c r="C311" i="19"/>
  <c r="C2598" i="19"/>
  <c r="C3442" i="19"/>
  <c r="C1800" i="19"/>
  <c r="C2860" i="19"/>
  <c r="C1397" i="19"/>
  <c r="C3974" i="19"/>
  <c r="C1925" i="19"/>
  <c r="C2243" i="19"/>
  <c r="C1740" i="19"/>
  <c r="C4237" i="19"/>
  <c r="C2474" i="19"/>
  <c r="C1977" i="19"/>
  <c r="C4415" i="19"/>
  <c r="C4052" i="19"/>
  <c r="C3298" i="19"/>
  <c r="C4320" i="19"/>
  <c r="C4277" i="19"/>
  <c r="C557" i="19"/>
  <c r="C3426" i="19"/>
  <c r="C2211" i="19"/>
  <c r="C3070" i="19"/>
  <c r="C1662" i="19"/>
  <c r="C1955" i="19"/>
  <c r="C2108" i="19"/>
  <c r="C2371" i="19"/>
  <c r="C1617" i="19"/>
  <c r="C4140" i="19"/>
  <c r="C3830" i="19"/>
  <c r="C3877" i="19"/>
  <c r="C175" i="19"/>
  <c r="C1416" i="19"/>
  <c r="C3646" i="19"/>
  <c r="C3673" i="19"/>
  <c r="C361" i="19"/>
  <c r="C3792" i="19"/>
  <c r="C378" i="19"/>
  <c r="C2607" i="19"/>
  <c r="C2972" i="19"/>
  <c r="C625" i="19"/>
  <c r="C4588" i="19"/>
  <c r="C2651" i="19"/>
  <c r="C2772" i="19"/>
  <c r="C798" i="19"/>
  <c r="C3883" i="19"/>
  <c r="C3659" i="19"/>
  <c r="C3568" i="19"/>
  <c r="C4474" i="19"/>
  <c r="C897" i="19"/>
  <c r="C3162" i="19"/>
  <c r="C3686" i="19"/>
  <c r="C2623" i="19"/>
  <c r="C670" i="19"/>
  <c r="C921" i="19"/>
  <c r="C1656" i="19"/>
  <c r="C740" i="19"/>
  <c r="C3949" i="19"/>
  <c r="C3985" i="19"/>
  <c r="C2654" i="19"/>
  <c r="C1942" i="19"/>
  <c r="C512" i="19"/>
  <c r="C1429" i="19"/>
  <c r="C1068" i="19"/>
  <c r="C3394" i="19"/>
  <c r="C2048" i="19"/>
  <c r="C2332" i="19"/>
  <c r="C665" i="19"/>
  <c r="C4399" i="19"/>
  <c r="C1181" i="19"/>
  <c r="C3632" i="19"/>
  <c r="C4119" i="19"/>
  <c r="C3246" i="19"/>
  <c r="C173" i="19"/>
  <c r="C2845" i="19"/>
  <c r="C4007" i="19"/>
  <c r="C3293" i="19"/>
  <c r="C3900" i="19"/>
  <c r="C635" i="19"/>
  <c r="C3531" i="19"/>
  <c r="C1801" i="19"/>
  <c r="C905" i="19"/>
  <c r="C2560" i="19"/>
  <c r="C949" i="19"/>
  <c r="C1597" i="19"/>
  <c r="C2566" i="19"/>
  <c r="C190" i="19"/>
  <c r="C565" i="19"/>
  <c r="C2797" i="19"/>
  <c r="C4138" i="19"/>
  <c r="C2961" i="19"/>
  <c r="C170" i="19"/>
  <c r="C1827" i="19"/>
  <c r="C2727" i="19"/>
  <c r="C3260" i="19"/>
  <c r="C3941" i="19"/>
  <c r="C983" i="19"/>
  <c r="C3376" i="19"/>
  <c r="C1575" i="19"/>
  <c r="C1741" i="19"/>
  <c r="C672" i="19"/>
  <c r="C1531" i="19"/>
  <c r="C397" i="19"/>
  <c r="C73" i="19"/>
  <c r="C1684" i="19"/>
  <c r="C3905" i="19"/>
  <c r="C2296" i="19"/>
  <c r="C1544" i="19"/>
  <c r="C3319" i="19"/>
  <c r="C2233" i="19"/>
  <c r="C3309" i="19"/>
  <c r="C1147" i="19"/>
  <c r="C808" i="19"/>
  <c r="C4313" i="19"/>
  <c r="C3499" i="19"/>
  <c r="C1026" i="19"/>
  <c r="C3264" i="19"/>
  <c r="C2688" i="19"/>
  <c r="C3304" i="19"/>
  <c r="C2663" i="19"/>
  <c r="C2476" i="19"/>
  <c r="C161" i="19"/>
  <c r="C1576" i="19"/>
  <c r="C1719" i="19"/>
  <c r="C1167" i="19"/>
  <c r="C3680" i="19"/>
  <c r="C2584" i="19"/>
  <c r="C2581" i="19"/>
  <c r="C2043" i="19"/>
  <c r="C836" i="19"/>
  <c r="C3129" i="19"/>
  <c r="C3213" i="19"/>
  <c r="C988" i="19"/>
  <c r="C4072" i="19"/>
  <c r="C3982" i="19"/>
  <c r="C2570" i="19"/>
  <c r="C3074" i="19"/>
  <c r="C3512" i="19"/>
  <c r="C4020" i="19"/>
  <c r="C1499" i="19"/>
  <c r="C2322" i="19"/>
  <c r="C2821" i="19"/>
  <c r="C3297" i="19"/>
  <c r="C1105" i="19"/>
  <c r="C3485" i="19"/>
  <c r="C577" i="19"/>
  <c r="C1297" i="19"/>
  <c r="C2063" i="19"/>
  <c r="C4008" i="19"/>
  <c r="C2884" i="19"/>
  <c r="C976" i="19"/>
  <c r="C1117" i="19"/>
  <c r="C4340" i="19"/>
  <c r="C4024" i="19"/>
  <c r="C1097" i="19"/>
  <c r="C3725" i="19"/>
  <c r="C1285" i="19"/>
  <c r="C613" i="19"/>
  <c r="C1359" i="19"/>
  <c r="C3158" i="19"/>
  <c r="C3252" i="19"/>
  <c r="C1902" i="19"/>
  <c r="C4341" i="19"/>
  <c r="C1620" i="19"/>
  <c r="C3636" i="19"/>
  <c r="C2698" i="19"/>
  <c r="C4148" i="19"/>
  <c r="C1560" i="19"/>
  <c r="C619" i="19"/>
  <c r="C2856" i="19"/>
  <c r="C1650" i="19"/>
  <c r="C4560" i="19"/>
  <c r="C333" i="19"/>
  <c r="C387" i="19"/>
  <c r="C2591" i="19"/>
  <c r="C4532" i="19"/>
  <c r="C348" i="19"/>
  <c r="C75" i="19"/>
  <c r="C2157" i="19"/>
  <c r="C3132" i="19"/>
  <c r="C4044" i="19"/>
  <c r="C3464" i="19"/>
  <c r="C2430" i="19"/>
  <c r="C4455" i="19"/>
  <c r="C3406" i="19"/>
  <c r="C1851" i="19"/>
  <c r="C865" i="19"/>
  <c r="C566" i="19"/>
  <c r="C3650" i="19"/>
  <c r="C899" i="19"/>
  <c r="C350" i="19"/>
  <c r="C1689" i="19"/>
  <c r="C2921" i="19"/>
  <c r="C3602" i="19"/>
  <c r="C1073" i="19"/>
  <c r="C4229" i="19"/>
  <c r="C3396" i="19"/>
  <c r="C2615" i="19"/>
  <c r="C3408" i="19"/>
  <c r="C77" i="19"/>
  <c r="C1187" i="19"/>
  <c r="C2330" i="19"/>
  <c r="C3272" i="19"/>
  <c r="C3083" i="19"/>
  <c r="C2054" i="19"/>
  <c r="C2689" i="19"/>
  <c r="C4467" i="19"/>
  <c r="C3262" i="19"/>
  <c r="C3033" i="19"/>
  <c r="C4435" i="19"/>
  <c r="C3325" i="19"/>
  <c r="C231" i="19"/>
  <c r="C2203" i="19"/>
  <c r="C4495" i="19"/>
  <c r="C1391" i="19"/>
  <c r="C1041" i="19"/>
  <c r="C3428" i="19"/>
  <c r="C3931" i="19"/>
  <c r="C2664" i="19"/>
  <c r="C1600" i="19"/>
  <c r="C2327" i="19"/>
  <c r="C2507" i="19"/>
  <c r="C2826" i="19"/>
  <c r="C1126" i="19"/>
  <c r="C479" i="19"/>
  <c r="C1777" i="19"/>
  <c r="C4462" i="19"/>
  <c r="C3681" i="19"/>
  <c r="C2475" i="19"/>
  <c r="C3648" i="19"/>
  <c r="C744" i="19"/>
  <c r="C3851" i="19"/>
  <c r="C1574" i="19"/>
  <c r="C1552" i="19"/>
  <c r="C2355" i="19"/>
  <c r="C4411" i="19"/>
  <c r="C3502" i="19"/>
  <c r="C1453" i="19"/>
  <c r="C157" i="19"/>
  <c r="C1457" i="19"/>
  <c r="C4217" i="19"/>
  <c r="C278" i="19"/>
  <c r="C734" i="19"/>
  <c r="C3612" i="19"/>
  <c r="C526" i="19"/>
  <c r="C2103" i="19"/>
  <c r="C1791" i="19"/>
  <c r="C1077" i="19"/>
  <c r="C1793" i="19"/>
  <c r="C2068" i="19"/>
  <c r="C2996" i="19"/>
  <c r="C1797" i="19"/>
  <c r="C2192" i="19"/>
  <c r="C4447" i="19"/>
  <c r="C4243" i="19"/>
  <c r="C2304" i="19"/>
  <c r="C3094" i="19"/>
  <c r="C4431" i="19"/>
  <c r="C299" i="19"/>
  <c r="C1257" i="19"/>
  <c r="C1612" i="19"/>
  <c r="C3833" i="19"/>
  <c r="C4125" i="19"/>
  <c r="C1724" i="19"/>
  <c r="C3274" i="19"/>
  <c r="C2283" i="19"/>
  <c r="C1059" i="19"/>
  <c r="C624" i="19"/>
  <c r="C2465" i="19"/>
  <c r="C2878" i="19"/>
  <c r="C269" i="19"/>
  <c r="C3656" i="19"/>
  <c r="C2358" i="19"/>
  <c r="C960" i="19"/>
  <c r="C3042" i="19"/>
  <c r="C3950" i="19"/>
  <c r="C4294" i="19"/>
  <c r="C4186" i="19"/>
  <c r="C4363" i="19"/>
  <c r="C1235" i="19"/>
  <c r="C3017" i="19"/>
  <c r="C1374" i="19"/>
  <c r="C3675" i="19"/>
  <c r="C1111" i="19"/>
  <c r="C3933" i="19"/>
  <c r="C1522" i="19"/>
  <c r="C2130" i="19"/>
  <c r="C3848" i="19"/>
  <c r="C3063" i="19"/>
  <c r="C2836" i="19"/>
  <c r="C4109" i="19"/>
  <c r="C875" i="19"/>
  <c r="C2461" i="19"/>
  <c r="C2652" i="19"/>
  <c r="C3109" i="19"/>
  <c r="C1209" i="19"/>
  <c r="C764" i="19"/>
  <c r="C2227" i="19"/>
  <c r="C2313" i="19"/>
  <c r="C2992" i="19"/>
  <c r="C4407" i="19"/>
  <c r="C2085" i="19"/>
  <c r="C4086" i="19"/>
  <c r="C4061" i="19"/>
  <c r="C2942" i="19"/>
  <c r="C3679" i="19"/>
  <c r="C3367" i="19"/>
  <c r="C32" i="19"/>
  <c r="C2472" i="19"/>
  <c r="C1060" i="19"/>
  <c r="C462" i="19"/>
  <c r="C1671" i="19"/>
  <c r="C110" i="19"/>
  <c r="C1469" i="19"/>
  <c r="C1081" i="19"/>
  <c r="C3664" i="19"/>
  <c r="C1512" i="19"/>
  <c r="C2794" i="19"/>
  <c r="C3344" i="19"/>
  <c r="C414" i="19"/>
  <c r="C204" i="19"/>
  <c r="C482" i="19"/>
  <c r="C379" i="19"/>
  <c r="C1594" i="19"/>
  <c r="C3156" i="19"/>
  <c r="C1161" i="19"/>
  <c r="C362" i="19"/>
  <c r="C916" i="19"/>
  <c r="C2776" i="19"/>
  <c r="C3163" i="19"/>
  <c r="C1889" i="19"/>
  <c r="C3606" i="19"/>
  <c r="C74" i="19"/>
  <c r="C1913" i="19"/>
  <c r="C700" i="19"/>
  <c r="C3823" i="19"/>
  <c r="C4202" i="19"/>
  <c r="C351" i="19"/>
  <c r="C3692" i="19"/>
  <c r="C666" i="19"/>
  <c r="C3214" i="19"/>
  <c r="C3291" i="19"/>
  <c r="C2857" i="19"/>
  <c r="C88" i="19"/>
  <c r="C1507" i="19"/>
  <c r="C3130" i="19"/>
  <c r="C2081" i="19"/>
  <c r="C2090" i="19"/>
  <c r="C174" i="19"/>
  <c r="C2643" i="19"/>
  <c r="C3999" i="19"/>
  <c r="C425" i="19"/>
  <c r="C71" i="19"/>
  <c r="C2369" i="19"/>
  <c r="C291" i="19"/>
  <c r="C605" i="19"/>
  <c r="C1587" i="19"/>
  <c r="C2013" i="19"/>
  <c r="C2721" i="19"/>
  <c r="C1493" i="19"/>
  <c r="C296" i="19"/>
  <c r="C3012" i="19"/>
  <c r="C3945" i="19"/>
  <c r="C2341" i="19"/>
  <c r="C2575" i="19"/>
  <c r="C1313" i="19"/>
  <c r="C946" i="19"/>
  <c r="C2213" i="19"/>
  <c r="C759" i="19"/>
  <c r="C2795" i="19"/>
  <c r="C2514" i="19"/>
  <c r="C2142" i="19"/>
  <c r="C781" i="19"/>
  <c r="C4490" i="19"/>
  <c r="C3703" i="19"/>
  <c r="C2005" i="19"/>
  <c r="C4215" i="19"/>
  <c r="C1255" i="19"/>
  <c r="C3721" i="19"/>
  <c r="C2280" i="19"/>
  <c r="C3595" i="19"/>
  <c r="C4357" i="19"/>
  <c r="C3815" i="19"/>
  <c r="C3640" i="19"/>
  <c r="C2287" i="19"/>
  <c r="C4383" i="19"/>
  <c r="C3327" i="19"/>
  <c r="C459" i="19"/>
  <c r="C2008" i="19"/>
  <c r="C1491" i="19"/>
  <c r="C2908" i="19"/>
  <c r="C2978" i="19"/>
  <c r="C3839" i="19"/>
  <c r="C542" i="19"/>
  <c r="C2700" i="19"/>
  <c r="C1540" i="19"/>
  <c r="C1746" i="19"/>
  <c r="C1824" i="19"/>
  <c r="C3573" i="19"/>
  <c r="C3046" i="19"/>
  <c r="C4505" i="19"/>
  <c r="C655" i="19"/>
  <c r="C1743" i="19"/>
  <c r="C3785" i="19"/>
  <c r="C1817" i="19"/>
  <c r="C641" i="19"/>
  <c r="C3173" i="19"/>
  <c r="C1319" i="19"/>
  <c r="C3613" i="19"/>
  <c r="C4232" i="19"/>
  <c r="C3139" i="19"/>
  <c r="C2955" i="19"/>
  <c r="C2112" i="19"/>
  <c r="C225" i="19"/>
  <c r="C2706" i="19"/>
  <c r="C1158" i="19"/>
  <c r="C4216" i="19"/>
  <c r="C2874" i="19"/>
  <c r="C1133" i="19"/>
  <c r="C3587" i="19"/>
  <c r="C1868" i="19"/>
  <c r="C1190" i="19"/>
  <c r="C3723" i="19"/>
  <c r="C2253" i="19"/>
  <c r="C2594" i="19"/>
  <c r="C3631" i="19"/>
  <c r="C1124" i="19"/>
  <c r="C3800" i="19"/>
  <c r="C3528" i="19"/>
  <c r="C3524" i="19"/>
  <c r="C2021" i="19"/>
  <c r="C3617" i="19"/>
  <c r="C806" i="19"/>
  <c r="C3683" i="19"/>
  <c r="C2338" i="19"/>
  <c r="C2964" i="19"/>
  <c r="C297" i="19"/>
  <c r="C1622" i="19"/>
  <c r="C4302" i="19"/>
  <c r="C4540" i="19"/>
  <c r="C2294" i="19"/>
  <c r="C2438" i="19"/>
  <c r="C4203" i="19"/>
  <c r="C3233" i="19"/>
  <c r="C3484" i="19"/>
  <c r="C3079" i="19"/>
  <c r="C1025" i="19"/>
  <c r="C3895" i="19"/>
  <c r="C636" i="19"/>
  <c r="C1031" i="19"/>
  <c r="C2705" i="19"/>
  <c r="C2401" i="19"/>
  <c r="C1704" i="19"/>
  <c r="C3178" i="19"/>
  <c r="C3589" i="19"/>
  <c r="C2315" i="19"/>
  <c r="C2943" i="19"/>
  <c r="C2963" i="19"/>
  <c r="C3916" i="19"/>
  <c r="C926" i="19"/>
  <c r="C1906" i="19"/>
  <c r="C2140" i="19"/>
  <c r="C4475" i="19"/>
  <c r="C1807" i="19"/>
  <c r="C3540" i="19"/>
  <c r="C2044" i="19"/>
  <c r="C3007" i="19"/>
  <c r="C4211" i="19"/>
  <c r="C2176" i="19"/>
  <c r="C2792" i="19"/>
  <c r="C1636" i="19"/>
  <c r="C3816" i="19"/>
  <c r="C416" i="19"/>
  <c r="C4143" i="19"/>
  <c r="C4311" i="19"/>
  <c r="C790" i="19"/>
  <c r="C4488" i="19"/>
  <c r="C1427" i="19"/>
  <c r="C1348" i="19"/>
  <c r="C519" i="19"/>
  <c r="C1526" i="19"/>
  <c r="C208" i="19"/>
  <c r="C585" i="19"/>
  <c r="C3180" i="19"/>
  <c r="C1760" i="19"/>
  <c r="C803" i="19"/>
  <c r="C1811" i="19"/>
  <c r="C142" i="19"/>
  <c r="C2289" i="19"/>
  <c r="C3032" i="19"/>
  <c r="C521" i="19"/>
  <c r="C3432" i="19"/>
  <c r="C2680" i="19"/>
  <c r="C3008" i="19"/>
  <c r="C2831" i="19"/>
  <c r="C4493" i="19"/>
  <c r="C768" i="19"/>
  <c r="C3418" i="19"/>
  <c r="C4280" i="19"/>
  <c r="C1496" i="19"/>
  <c r="C3423" i="19"/>
  <c r="C3899" i="19"/>
  <c r="C3668" i="19"/>
  <c r="C3907" i="19"/>
  <c r="C2701" i="19"/>
  <c r="C1687" i="19"/>
  <c r="C2529" i="19"/>
  <c r="C65" i="19"/>
  <c r="C34" i="19"/>
  <c r="C2106" i="19"/>
  <c r="C4235" i="19"/>
  <c r="C3329" i="19"/>
  <c r="C1296" i="19"/>
  <c r="C1638" i="19"/>
  <c r="C2468" i="19"/>
  <c r="C2658" i="19"/>
  <c r="C3194" i="19"/>
  <c r="C1716" i="19"/>
  <c r="C1222" i="19"/>
  <c r="C799" i="19"/>
  <c r="C3515" i="19"/>
  <c r="C248" i="19"/>
  <c r="C233" i="19"/>
  <c r="C3535" i="19"/>
  <c r="C4487" i="19"/>
  <c r="C3438" i="19"/>
  <c r="C1194" i="19"/>
  <c r="C244" i="19"/>
  <c r="C3798" i="19"/>
  <c r="C2500" i="19"/>
  <c r="C163" i="19"/>
  <c r="C1734" i="19"/>
  <c r="C3318" i="19"/>
  <c r="C448" i="19"/>
  <c r="C4361" i="19"/>
  <c r="C1878" i="19"/>
  <c r="C876" i="19"/>
  <c r="C1239" i="19"/>
  <c r="C871" i="19"/>
  <c r="C2440" i="19"/>
  <c r="C1498" i="19"/>
  <c r="C4482" i="19"/>
  <c r="C4252" i="19"/>
  <c r="C1417" i="19"/>
  <c r="C2495" i="19"/>
  <c r="C162" i="19"/>
  <c r="C2890" i="19"/>
  <c r="C2208" i="19"/>
  <c r="C1871" i="19"/>
  <c r="C2255" i="19"/>
  <c r="C3983" i="19"/>
  <c r="C2017" i="19"/>
  <c r="C2102" i="19"/>
  <c r="C3110" i="19"/>
  <c r="C1852" i="19"/>
  <c r="C1484" i="19"/>
  <c r="C937" i="19"/>
  <c r="C4198" i="19"/>
  <c r="C3835" i="19"/>
  <c r="C20" i="19"/>
  <c r="C749" i="19"/>
  <c r="C2951" i="19"/>
  <c r="C1139" i="19"/>
  <c r="C2848" i="19"/>
  <c r="C1696" i="19"/>
  <c r="C1002" i="19"/>
  <c r="C4325" i="19"/>
  <c r="C118" i="19"/>
  <c r="C4179" i="19"/>
  <c r="C3248" i="19"/>
  <c r="C4135" i="19"/>
  <c r="C3062" i="19"/>
  <c r="C4272" i="19"/>
  <c r="C1001" i="19"/>
  <c r="C2997" i="19"/>
  <c r="C4376" i="19"/>
  <c r="C3234" i="19"/>
  <c r="C2482" i="19"/>
  <c r="C2824" i="19"/>
  <c r="C2621" i="19"/>
  <c r="C564" i="19"/>
  <c r="C196" i="19"/>
  <c r="C3440" i="19"/>
  <c r="C2259" i="19"/>
  <c r="C3615" i="19"/>
  <c r="C3096" i="19"/>
  <c r="C389" i="19"/>
  <c r="C2754" i="19"/>
  <c r="C3005" i="19"/>
  <c r="C2244" i="19"/>
  <c r="C3793" i="19"/>
  <c r="C399" i="19"/>
  <c r="C4483" i="19"/>
  <c r="C3896" i="19"/>
  <c r="C369" i="19"/>
  <c r="C2683" i="19"/>
  <c r="C388" i="19"/>
  <c r="C3045" i="19"/>
  <c r="C939" i="19"/>
  <c r="C429" i="19"/>
  <c r="C285" i="19"/>
  <c r="C349" i="19"/>
  <c r="C153" i="19"/>
  <c r="C4356" i="19"/>
  <c r="C547" i="19"/>
  <c r="C3998" i="19"/>
  <c r="C2285" i="19"/>
  <c r="C2952" i="19"/>
  <c r="C2256" i="19"/>
  <c r="C1996" i="19"/>
  <c r="C3516" i="19"/>
  <c r="C1341" i="19"/>
  <c r="C3547" i="19"/>
  <c r="C4173" i="19"/>
  <c r="C393" i="19"/>
  <c r="C4105" i="19"/>
  <c r="C4466" i="19"/>
  <c r="C794" i="19"/>
  <c r="C1323" i="19"/>
  <c r="C409" i="19"/>
  <c r="C1234" i="19"/>
  <c r="C1861" i="19"/>
  <c r="C3924" i="19"/>
  <c r="C2854" i="19"/>
  <c r="C3520" i="19"/>
  <c r="C3557" i="19"/>
  <c r="C1029" i="19"/>
  <c r="C2466" i="19"/>
  <c r="C2316" i="19"/>
  <c r="C3564" i="19"/>
  <c r="C1156" i="19"/>
  <c r="C55" i="19"/>
  <c r="C743" i="19"/>
  <c r="C594" i="19"/>
  <c r="C2228" i="19"/>
  <c r="C3154" i="19"/>
  <c r="C1598" i="19"/>
  <c r="C2394" i="19"/>
  <c r="C3308" i="19"/>
  <c r="C1744" i="19"/>
  <c r="C427" i="19"/>
  <c r="C1480" i="19"/>
  <c r="C2167" i="19"/>
  <c r="C3125" i="19"/>
  <c r="C900" i="19"/>
  <c r="C1349" i="19"/>
  <c r="C3822" i="19"/>
  <c r="C1928" i="19"/>
  <c r="C1694" i="19"/>
  <c r="C2224" i="19"/>
  <c r="C3715" i="19"/>
  <c r="C910" i="19"/>
  <c r="C2077" i="19"/>
  <c r="C1859" i="19"/>
  <c r="C2230" i="19"/>
  <c r="C3748" i="19"/>
  <c r="C104" i="19"/>
  <c r="C3217" i="19"/>
  <c r="C1112" i="19"/>
  <c r="C2573" i="19"/>
  <c r="C4284" i="19"/>
  <c r="C1452" i="19"/>
  <c r="C4002" i="19"/>
  <c r="C1138" i="19"/>
  <c r="C3170" i="19"/>
  <c r="C2362" i="19"/>
  <c r="C4241" i="19"/>
  <c r="C305" i="19"/>
  <c r="C3935" i="19"/>
  <c r="C3726" i="19"/>
  <c r="C4573" i="19"/>
  <c r="C4577" i="19"/>
  <c r="C3091" i="19"/>
  <c r="C4338" i="19"/>
  <c r="C3642" i="19"/>
  <c r="C3724" i="19"/>
  <c r="C3829" i="19"/>
  <c r="C676" i="19"/>
  <c r="C2094" i="19"/>
  <c r="C1441" i="19"/>
  <c r="C4043" i="19"/>
  <c r="C770" i="19"/>
  <c r="C4059" i="19"/>
  <c r="C4544" i="19"/>
  <c r="C79" i="19"/>
  <c r="C3917" i="19"/>
  <c r="C227" i="19"/>
  <c r="C787" i="19"/>
  <c r="C4550" i="19"/>
  <c r="C1781" i="19"/>
  <c r="C247" i="19"/>
  <c r="C78" i="19"/>
  <c r="C1523" i="19"/>
  <c r="C1609" i="19"/>
  <c r="C1249" i="19"/>
  <c r="C4070" i="19"/>
  <c r="C4073" i="19"/>
  <c r="C639" i="19"/>
  <c r="C2902" i="19"/>
  <c r="C2443" i="19"/>
  <c r="C1633" i="19"/>
  <c r="C2590" i="19"/>
  <c r="C3558" i="19"/>
  <c r="C4375" i="19"/>
  <c r="C728" i="19"/>
  <c r="C4397" i="19"/>
  <c r="C1731" i="19"/>
  <c r="C1697" i="19"/>
  <c r="C2239" i="19"/>
  <c r="C3453" i="19"/>
  <c r="C3852" i="19"/>
  <c r="C2281" i="19"/>
  <c r="C40" i="19"/>
  <c r="C2668" i="19"/>
  <c r="C2458" i="19"/>
  <c r="C3799" i="19"/>
  <c r="C3235" i="19"/>
  <c r="C3577" i="19"/>
  <c r="C3701" i="19"/>
  <c r="C1069" i="19"/>
  <c r="C1611" i="19"/>
  <c r="C3635" i="19"/>
  <c r="C150" i="19"/>
  <c r="C4416" i="19"/>
  <c r="C1669" i="19"/>
  <c r="C1439" i="19"/>
  <c r="C2187" i="19"/>
  <c r="C2895" i="19"/>
  <c r="C1780" i="19"/>
  <c r="C2993" i="19"/>
  <c r="C1169" i="19"/>
  <c r="C3016" i="19"/>
  <c r="C22" i="19"/>
  <c r="C1152" i="19"/>
  <c r="C2463" i="19"/>
  <c r="C3828" i="19"/>
  <c r="C313" i="19"/>
  <c r="C2726" i="19"/>
  <c r="C1747" i="19"/>
  <c r="C3685" i="19"/>
  <c r="C835" i="19"/>
  <c r="C2699" i="19"/>
  <c r="C4563" i="19"/>
  <c r="C4039" i="19"/>
  <c r="C648" i="19"/>
  <c r="C254" i="19"/>
  <c r="C1819" i="19"/>
  <c r="C1422" i="19"/>
  <c r="C2295" i="19"/>
  <c r="C261" i="19"/>
  <c r="C1569" i="19"/>
  <c r="C3369" i="19"/>
  <c r="C3013" i="19"/>
  <c r="C3116" i="19"/>
  <c r="C658" i="19"/>
  <c r="C1154" i="19"/>
  <c r="C3946" i="19"/>
  <c r="C2871" i="19"/>
  <c r="C3555" i="19"/>
  <c r="C4212" i="19"/>
  <c r="C1688" i="19"/>
  <c r="C2478" i="19"/>
  <c r="C2561" i="19"/>
  <c r="C3282" i="19"/>
  <c r="C2637" i="19"/>
  <c r="C192" i="19"/>
  <c r="C1965" i="19"/>
  <c r="C1012" i="19"/>
  <c r="C3372" i="19"/>
  <c r="C2543" i="19"/>
  <c r="C398" i="19"/>
  <c r="C3018" i="19"/>
  <c r="C102" i="19"/>
  <c r="C342" i="19"/>
  <c r="C2851" i="19"/>
  <c r="C807" i="19"/>
  <c r="C600" i="19"/>
  <c r="C513" i="19"/>
  <c r="C4377" i="19"/>
  <c r="C4454" i="19"/>
  <c r="C363" i="19"/>
  <c r="C2153" i="19"/>
  <c r="C4267" i="19"/>
  <c r="C4352" i="19"/>
  <c r="C3687" i="19"/>
  <c r="C1352" i="19"/>
  <c r="C3923" i="19"/>
  <c r="C3819" i="19"/>
  <c r="C1695" i="19"/>
  <c r="C3107" i="19"/>
  <c r="C3660" i="19"/>
  <c r="C3583" i="19"/>
  <c r="C765" i="19"/>
  <c r="C4099" i="19"/>
  <c r="C606" i="19"/>
  <c r="C2334" i="19"/>
  <c r="C753" i="19"/>
  <c r="C4030" i="19"/>
  <c r="C933" i="19"/>
  <c r="C1979" i="19"/>
  <c r="C783" i="19"/>
  <c r="C1848" i="19"/>
  <c r="C457" i="19"/>
  <c r="C922" i="19"/>
  <c r="C2133" i="19"/>
  <c r="C1554" i="19"/>
  <c r="C172" i="19"/>
  <c r="C1770" i="19"/>
  <c r="C2600" i="19"/>
  <c r="C3210" i="19"/>
  <c r="C1920" i="19"/>
  <c r="C3565" i="19"/>
  <c r="C4089" i="19"/>
  <c r="C618" i="19"/>
  <c r="C4379" i="19"/>
  <c r="C3866" i="19"/>
  <c r="C2467" i="19"/>
  <c r="C1432" i="19"/>
  <c r="C2149" i="19"/>
  <c r="C991" i="19"/>
  <c r="C2619" i="19"/>
  <c r="C3699" i="19"/>
  <c r="C1298" i="19"/>
  <c r="C3380" i="19"/>
  <c r="C3336" i="19"/>
  <c r="C483" i="19"/>
  <c r="C2788" i="19"/>
  <c r="C2537" i="19"/>
  <c r="C3384" i="19"/>
  <c r="C1787" i="19"/>
  <c r="C1115" i="19"/>
  <c r="C2392" i="19"/>
  <c r="C3534" i="19"/>
  <c r="C3747" i="19"/>
  <c r="C3952" i="19"/>
  <c r="C716" i="19"/>
  <c r="C4253" i="19"/>
  <c r="C812" i="19"/>
  <c r="C4100" i="19"/>
  <c r="C1843" i="19"/>
  <c r="C1337" i="19"/>
  <c r="C4168" i="19"/>
  <c r="C1402" i="19"/>
  <c r="C3739" i="19"/>
  <c r="C2024" i="19"/>
  <c r="C552" i="19"/>
  <c r="C2559" i="19"/>
  <c r="C2014" i="19"/>
  <c r="C3126" i="19"/>
  <c r="C591" i="19"/>
  <c r="C2072" i="19"/>
  <c r="C3040" i="19"/>
  <c r="C2261" i="19"/>
  <c r="C1256" i="19"/>
  <c r="C4586" i="19"/>
  <c r="C4434" i="19"/>
  <c r="C3278" i="19"/>
  <c r="C2378" i="19"/>
  <c r="C2263" i="19"/>
  <c r="C1338" i="19"/>
  <c r="C2220" i="19"/>
  <c r="C1683" i="19"/>
  <c r="C2423" i="19"/>
  <c r="C1203" i="19"/>
  <c r="C3181" i="19"/>
  <c r="C1057" i="19"/>
  <c r="C4091" i="19"/>
  <c r="C412" i="19"/>
  <c r="C2274" i="19"/>
  <c r="C1176" i="19"/>
  <c r="C3783" i="19"/>
  <c r="C4051" i="19"/>
  <c r="C1905" i="19"/>
  <c r="C3469" i="19"/>
  <c r="C1315" i="19"/>
  <c r="C3431" i="19"/>
  <c r="C1571" i="19"/>
  <c r="C989" i="19"/>
  <c r="C3580" i="19"/>
  <c r="C454" i="19"/>
  <c r="C1049" i="19"/>
  <c r="C724" i="19"/>
  <c r="C382" i="19"/>
  <c r="C546" i="19"/>
  <c r="C776" i="19"/>
  <c r="C16" i="19"/>
  <c r="C2175" i="19"/>
  <c r="C1866" i="19"/>
  <c r="C2222" i="19"/>
  <c r="C1287" i="19"/>
  <c r="C1529" i="19"/>
  <c r="C3696" i="19"/>
  <c r="C4139" i="19"/>
  <c r="C4553" i="19"/>
  <c r="C3978" i="19"/>
  <c r="C805" i="19"/>
  <c r="C1761" i="19"/>
  <c r="C745" i="19"/>
  <c r="C2181" i="19"/>
  <c r="C1495" i="19"/>
  <c r="C809" i="19"/>
  <c r="C2061" i="19"/>
  <c r="C4534" i="19"/>
  <c r="C1070" i="19"/>
  <c r="C2382" i="19"/>
  <c r="C2074" i="19"/>
  <c r="C1776" i="19"/>
  <c r="C3212" i="19"/>
  <c r="C98" i="19"/>
  <c r="C1024" i="19"/>
  <c r="C539" i="19"/>
  <c r="C2839" i="19"/>
  <c r="C128" i="19"/>
  <c r="C3457" i="19"/>
  <c r="C731" i="19"/>
  <c r="C4408" i="19"/>
  <c r="C4060" i="19"/>
  <c r="C2588" i="19"/>
  <c r="C1295" i="19"/>
  <c r="C4234" i="19"/>
  <c r="C4510" i="19"/>
  <c r="C1280" i="19"/>
  <c r="C1628" i="19"/>
  <c r="C556" i="19"/>
  <c r="C1923" i="19"/>
  <c r="C668" i="19"/>
  <c r="C3542" i="19"/>
  <c r="C1968" i="19"/>
  <c r="C531" i="19"/>
  <c r="C882" i="19"/>
  <c r="C4293" i="19"/>
  <c r="C571" i="19"/>
  <c r="C3241" i="19"/>
  <c r="C2503" i="19"/>
  <c r="C238" i="19"/>
  <c r="C1109" i="19"/>
  <c r="C2199" i="19"/>
  <c r="C662" i="19"/>
  <c r="C782" i="19"/>
  <c r="C2046" i="19"/>
  <c r="C1677" i="19"/>
  <c r="C1414" i="19"/>
  <c r="C813" i="19"/>
  <c r="C4315" i="19"/>
  <c r="C487" i="19"/>
  <c r="C738" i="19"/>
  <c r="C3491" i="19"/>
  <c r="C1281" i="19"/>
  <c r="C846" i="19"/>
  <c r="C2413" i="19"/>
  <c r="C3003" i="19"/>
  <c r="C4316" i="19"/>
  <c r="C3954" i="19"/>
  <c r="C1050" i="19"/>
  <c r="C3840" i="19"/>
  <c r="C2969" i="19"/>
  <c r="C3610" i="19"/>
  <c r="C4261" i="19"/>
  <c r="C2424" i="19"/>
  <c r="C1215" i="19"/>
  <c r="C26" i="19"/>
  <c r="C124" i="19"/>
  <c r="C4067" i="19"/>
  <c r="C1954" i="19"/>
  <c r="C2348" i="19"/>
  <c r="C4517" i="19"/>
  <c r="C4380" i="19"/>
  <c r="C4551" i="19"/>
  <c r="C3890" i="19"/>
  <c r="C298" i="19"/>
  <c r="C2293" i="19"/>
  <c r="C3398" i="19"/>
  <c r="C2448" i="19"/>
  <c r="C1980" i="19"/>
  <c r="C3569" i="19"/>
  <c r="C1261" i="19"/>
  <c r="C3495" i="19"/>
  <c r="C3909" i="19"/>
  <c r="C2305" i="19"/>
  <c r="C3590" i="19"/>
  <c r="C2323" i="19"/>
  <c r="C2365" i="19"/>
  <c r="C4012" i="19"/>
  <c r="C2817" i="19"/>
  <c r="C1715" i="19"/>
  <c r="C458" i="19"/>
  <c r="C1985" i="19"/>
  <c r="C373" i="19"/>
  <c r="C4337" i="19"/>
  <c r="C2387" i="19"/>
  <c r="C2279" i="19"/>
  <c r="C2075" i="19"/>
  <c r="C4479" i="19"/>
  <c r="C213" i="19"/>
  <c r="C1" i="19"/>
  <c r="C3357" i="19"/>
  <c r="C4046" i="19"/>
  <c r="C318" i="19"/>
  <c r="C2037" i="19"/>
  <c r="C3671" i="19"/>
  <c r="C2960" i="19"/>
  <c r="C1882" i="19"/>
  <c r="C2390" i="19"/>
  <c r="C2006" i="19"/>
  <c r="C3719" i="19"/>
  <c r="C222" i="19"/>
  <c r="C2246" i="19"/>
  <c r="C940" i="19"/>
  <c r="C1307" i="19"/>
  <c r="C97" i="19"/>
  <c r="C3183" i="19"/>
  <c r="C2635" i="19"/>
  <c r="C1237" i="19"/>
  <c r="C2666" i="19"/>
  <c r="C2599" i="19"/>
  <c r="C1614" i="19"/>
  <c r="C852" i="19"/>
  <c r="C2644" i="19"/>
  <c r="C2739" i="19"/>
  <c r="C3334" i="19"/>
  <c r="C1078" i="19"/>
  <c r="C1376" i="19"/>
  <c r="C1403" i="19"/>
  <c r="C2264" i="19"/>
  <c r="C113" i="19"/>
  <c r="C2571" i="19"/>
  <c r="C4533" i="19"/>
  <c r="C4548" i="19"/>
  <c r="C4319" i="19"/>
  <c r="C2496" i="19"/>
  <c r="C3476" i="19"/>
  <c r="C1238" i="19"/>
  <c r="C2237" i="19"/>
  <c r="C3510" i="19"/>
  <c r="C179" i="19"/>
  <c r="C3801" i="19"/>
  <c r="C1847" i="19"/>
  <c r="C1468" i="19"/>
  <c r="C2050" i="19"/>
  <c r="C758" i="19"/>
  <c r="C3271" i="19"/>
  <c r="C1810" i="19"/>
  <c r="C2774" i="19"/>
  <c r="C1654" i="19"/>
  <c r="C1772" i="19"/>
  <c r="C642" i="19"/>
  <c r="C3020" i="19"/>
  <c r="C82" i="19"/>
  <c r="C4025" i="19"/>
  <c r="C1826" i="19"/>
  <c r="C420" i="19"/>
  <c r="C925" i="19"/>
  <c r="C4283" i="19"/>
  <c r="C2120" i="19"/>
  <c r="C1212" i="19"/>
  <c r="C1378" i="19"/>
  <c r="C1350" i="19"/>
  <c r="C4310" i="19"/>
  <c r="C437" i="19"/>
  <c r="C3247" i="19"/>
  <c r="C3960" i="19"/>
  <c r="C3662" i="19"/>
  <c r="C2618" i="19"/>
  <c r="C1122" i="19"/>
  <c r="C1589" i="19"/>
  <c r="C520" i="19"/>
  <c r="C2034" i="19"/>
  <c r="C2151" i="19"/>
  <c r="C4484" i="19"/>
  <c r="C2053" i="19"/>
  <c r="C354" i="19"/>
  <c r="C660" i="19"/>
  <c r="C4023" i="19"/>
  <c r="C1225" i="19"/>
  <c r="C1039" i="19"/>
  <c r="C2933" i="19"/>
  <c r="C395" i="19"/>
  <c r="C23" i="19"/>
  <c r="C2125" i="19"/>
  <c r="C607" i="19"/>
  <c r="C1886" i="19"/>
  <c r="C4219" i="19"/>
  <c r="C996" i="19"/>
  <c r="C1637" i="19"/>
  <c r="C3772" i="19"/>
  <c r="C2128" i="19"/>
  <c r="C534" i="19"/>
  <c r="C1038" i="19"/>
  <c r="C4064" i="19"/>
  <c r="C1269" i="19"/>
  <c r="C4153" i="19"/>
  <c r="C3165" i="19"/>
  <c r="C952" i="19"/>
  <c r="C1318" i="19"/>
  <c r="C3253" i="19"/>
  <c r="C1935" i="19"/>
  <c r="C4571" i="19"/>
  <c r="C4144" i="19"/>
  <c r="C2357" i="19"/>
  <c r="C3693" i="19"/>
  <c r="C2361" i="19"/>
  <c r="C391" i="19"/>
  <c r="C1106" i="19"/>
  <c r="C3221" i="19"/>
  <c r="C2360" i="19"/>
  <c r="C3560" i="19"/>
  <c r="C1664" i="19"/>
  <c r="C236" i="19"/>
  <c r="C2976" i="19"/>
  <c r="C844" i="19"/>
  <c r="C1273" i="19"/>
  <c r="C4113" i="19"/>
  <c r="C2398" i="19"/>
  <c r="C403" i="19"/>
  <c r="C2328" i="19"/>
  <c r="C2945" i="19"/>
  <c r="C3637" i="19"/>
  <c r="C1428" i="19"/>
  <c r="C2523" i="19"/>
  <c r="C1045" i="19"/>
  <c r="C1067" i="19"/>
  <c r="C1885" i="19"/>
  <c r="C928" i="19"/>
  <c r="C1098" i="19"/>
  <c r="C331" i="19"/>
  <c r="C1786" i="19"/>
  <c r="C1739" i="19"/>
  <c r="C506" i="19"/>
  <c r="C3477" i="19"/>
  <c r="C2163" i="19"/>
  <c r="C4492" i="19"/>
  <c r="C188" i="19"/>
  <c r="C817" i="19"/>
  <c r="C898" i="19"/>
  <c r="C4029" i="19"/>
  <c r="C2752" i="19"/>
  <c r="C957" i="19"/>
  <c r="C1806" i="19"/>
  <c r="C2134" i="19"/>
  <c r="C853" i="19"/>
  <c r="C3097" i="19"/>
  <c r="C1967" i="19"/>
  <c r="C3921" i="19"/>
  <c r="C1551" i="19"/>
  <c r="C1988" i="19"/>
  <c r="C956" i="19"/>
  <c r="C1668" i="19"/>
  <c r="C4549" i="19"/>
  <c r="C664" i="19"/>
  <c r="C4080" i="19"/>
  <c r="C3734" i="19"/>
  <c r="C1365" i="19"/>
  <c r="C4123" i="19"/>
  <c r="C2928" i="19"/>
  <c r="C2551" i="19"/>
  <c r="C2439" i="19"/>
  <c r="C638" i="19"/>
  <c r="C963" i="19"/>
  <c r="C574" i="19"/>
  <c r="C3544" i="19"/>
  <c r="C2143" i="19"/>
  <c r="C1412" i="19"/>
  <c r="C2872" i="19"/>
  <c r="C3404" i="19"/>
  <c r="C4003" i="19"/>
  <c r="C3326" i="19"/>
  <c r="C1927" i="19"/>
  <c r="C1572" i="19"/>
  <c r="C823" i="19"/>
  <c r="C3283" i="19"/>
  <c r="C584" i="19"/>
  <c r="C3807" i="19"/>
  <c r="C3711" i="19"/>
  <c r="C1582" i="19"/>
  <c r="C1006" i="19"/>
  <c r="C1087" i="19"/>
  <c r="C17" i="19"/>
  <c r="C4401" i="19"/>
  <c r="C3315" i="19"/>
  <c r="C4118" i="19"/>
  <c r="C1306" i="19"/>
  <c r="C1658" i="19"/>
  <c r="C1957" i="19"/>
  <c r="C3422" i="19"/>
  <c r="C1258" i="19"/>
  <c r="C3292" i="19"/>
  <c r="C3103" i="19"/>
  <c r="C3002" i="19"/>
  <c r="C2710" i="19"/>
  <c r="C1838" i="19"/>
  <c r="C25" i="19"/>
  <c r="C1085" i="19"/>
  <c r="C1199" i="19"/>
  <c r="C2171" i="19"/>
  <c r="C2353" i="19"/>
  <c r="C1465" i="19"/>
  <c r="C2913" i="19"/>
  <c r="C2612" i="19"/>
  <c r="C4457" i="19"/>
  <c r="C2345" i="19"/>
  <c r="C595" i="19"/>
  <c r="C1271" i="19"/>
  <c r="C1301" i="19"/>
  <c r="C4555" i="19"/>
  <c r="C4071" i="19"/>
  <c r="C820" i="19"/>
  <c r="C3700" i="19"/>
  <c r="C1969" i="19"/>
  <c r="C4561" i="19"/>
  <c r="C1142" i="19"/>
  <c r="C1386" i="19"/>
  <c r="C2460" i="19"/>
  <c r="C490" i="19"/>
  <c r="C24" i="19"/>
  <c r="C3871" i="19"/>
  <c r="C1118" i="19"/>
  <c r="C1521" i="19"/>
  <c r="C3867" i="19"/>
  <c r="C1599" i="19"/>
  <c r="C3881" i="19"/>
  <c r="C72" i="19"/>
  <c r="C372" i="19"/>
  <c r="C4270" i="19"/>
  <c r="C1252" i="19"/>
  <c r="C730" i="19"/>
  <c r="C239" i="19"/>
  <c r="C4077" i="19"/>
  <c r="C821" i="19"/>
  <c r="C3006" i="19"/>
  <c r="C2226" i="19"/>
  <c r="C3532" i="19"/>
  <c r="C3311" i="19"/>
  <c r="C94" i="19"/>
  <c r="C3261" i="19"/>
  <c r="C370" i="19"/>
  <c r="C1186" i="19"/>
  <c r="C2777" i="19"/>
  <c r="C2641" i="19"/>
  <c r="C315" i="19"/>
  <c r="C3627" i="19"/>
  <c r="C4037" i="19"/>
  <c r="C1015" i="19"/>
  <c r="C3779" i="19"/>
  <c r="C4199" i="19"/>
  <c r="C1459" i="19"/>
  <c r="C1047" i="19"/>
  <c r="C1706" i="19"/>
  <c r="C1184" i="19"/>
  <c r="C3654" i="19"/>
  <c r="C4384" i="19"/>
  <c r="C2115" i="19"/>
  <c r="C516" i="19"/>
  <c r="C511" i="19"/>
  <c r="C2025" i="19"/>
  <c r="C53" i="19"/>
  <c r="C341" i="19"/>
  <c r="C323" i="19"/>
  <c r="C4398" i="19"/>
  <c r="C385" i="19"/>
  <c r="C1795" i="19"/>
  <c r="C1458" i="19"/>
  <c r="C2733" i="19"/>
  <c r="C241" i="19"/>
  <c r="C2462" i="19"/>
  <c r="C3242" i="19"/>
  <c r="C3225" i="19"/>
  <c r="C266" i="19"/>
  <c r="C141" i="19"/>
  <c r="C3981" i="19"/>
  <c r="C710" i="19"/>
  <c r="C2367" i="19"/>
  <c r="C461" i="19"/>
  <c r="C4301" i="19"/>
  <c r="C1910" i="19"/>
  <c r="C1605" i="19"/>
  <c r="C1822" i="19"/>
  <c r="C1855" i="19"/>
  <c r="C1327" i="19"/>
  <c r="C3043" i="19"/>
  <c r="C2914" i="19"/>
  <c r="C1400" i="19"/>
  <c r="C4545" i="19"/>
  <c r="C310" i="19"/>
  <c r="C1159" i="19"/>
  <c r="C2249" i="19"/>
  <c r="C3338" i="19"/>
  <c r="C4335" i="19"/>
  <c r="C2020" i="19"/>
  <c r="C3943" i="19"/>
  <c r="C4413" i="19"/>
  <c r="C3775" i="19"/>
  <c r="C2180" i="19"/>
  <c r="C1530" i="19"/>
  <c r="C797" i="19"/>
  <c r="C3486" i="19"/>
  <c r="C3527" i="19"/>
  <c r="C3774" i="19"/>
  <c r="C702" i="19"/>
  <c r="C1830" i="19"/>
  <c r="C3058" i="19"/>
  <c r="C640" i="19"/>
  <c r="C3584" i="19"/>
  <c r="C4016" i="19"/>
  <c r="C2535" i="19"/>
  <c r="C1606" i="19"/>
  <c r="C3399" i="19"/>
  <c r="C294" i="19"/>
  <c r="C2694" i="19"/>
  <c r="C2202" i="19"/>
  <c r="C3574" i="19"/>
  <c r="C3277" i="19"/>
  <c r="C3827" i="19"/>
  <c r="C561" i="19"/>
  <c r="C1363" i="19"/>
  <c r="C1837" i="19"/>
  <c r="C536" i="19"/>
  <c r="C2873" i="19"/>
  <c r="C2970" i="19"/>
  <c r="C2696" i="19"/>
  <c r="C1294" i="19"/>
  <c r="C2779" i="19"/>
  <c r="C659" i="19"/>
  <c r="C2395" i="19"/>
  <c r="C4169" i="19"/>
  <c r="C2636" i="19"/>
  <c r="C4558" i="19"/>
  <c r="C603" i="19"/>
  <c r="C2492" i="19"/>
  <c r="C694" i="19"/>
  <c r="C465" i="19"/>
  <c r="C2849" i="19"/>
  <c r="C1275" i="19"/>
  <c r="C3508" i="19"/>
  <c r="C271" i="19"/>
  <c r="C2179" i="19"/>
  <c r="C3730" i="19"/>
  <c r="C281" i="19"/>
  <c r="C3463" i="19"/>
  <c r="C3034" i="19"/>
  <c r="C3601" i="19"/>
  <c r="C210" i="19"/>
  <c r="C3672" i="19"/>
  <c r="C1681" i="19"/>
  <c r="C1286" i="19"/>
  <c r="C1708" i="19"/>
  <c r="C1343" i="19"/>
  <c r="C2918" i="19"/>
  <c r="C1471" i="19"/>
  <c r="C727" i="19"/>
  <c r="C3459" i="19"/>
  <c r="C4556" i="19"/>
  <c r="C1653" i="19"/>
  <c r="C49" i="19"/>
  <c r="C3740" i="19"/>
  <c r="C4497" i="19"/>
  <c r="C3634" i="19"/>
  <c r="C1242" i="19"/>
  <c r="C52" i="19"/>
  <c r="C3279" i="19"/>
  <c r="C1769" i="19"/>
  <c r="C1369" i="19"/>
  <c r="C540" i="19"/>
  <c r="C1270" i="19"/>
  <c r="C4564" i="19"/>
  <c r="C1894" i="19"/>
  <c r="C1316" i="19"/>
  <c r="C3764" i="19"/>
  <c r="C1758" i="19"/>
  <c r="C4372" i="19"/>
  <c r="C1919" i="19"/>
  <c r="C3501" i="19"/>
  <c r="C3677" i="19"/>
  <c r="C216" i="19"/>
  <c r="C2679" i="19"/>
  <c r="C2596" i="19"/>
  <c r="C1483" i="19"/>
  <c r="C1665" i="19"/>
  <c r="C1711" i="19"/>
  <c r="C4491" i="19"/>
  <c r="C2216" i="19"/>
  <c r="C4251" i="19"/>
  <c r="C3880" i="19"/>
  <c r="C1504" i="19"/>
  <c r="C919" i="19"/>
  <c r="C3964" i="19"/>
  <c r="C1646" i="19"/>
  <c r="C2116" i="19"/>
  <c r="C2174" i="19"/>
  <c r="C410" i="19"/>
  <c r="C4527" i="19"/>
  <c r="C502" i="19"/>
  <c r="C129" i="19"/>
  <c r="C2504" i="19"/>
  <c r="C769" i="19"/>
  <c r="C2375" i="19"/>
  <c r="C2649" i="19"/>
  <c r="C205" i="19"/>
  <c r="C1163" i="19"/>
  <c r="C2540" i="19"/>
  <c r="C1667" i="19"/>
  <c r="C4369" i="19"/>
  <c r="C145" i="19"/>
  <c r="C3072" i="19"/>
  <c r="C2865" i="19"/>
  <c r="C3926" i="19"/>
  <c r="C3735" i="19"/>
  <c r="C3456" i="19"/>
  <c r="C445" i="19"/>
  <c r="C2277" i="19"/>
  <c r="C3705" i="19"/>
  <c r="C3171" i="19"/>
  <c r="C3186" i="19"/>
  <c r="C4529" i="19"/>
  <c r="C596" i="19"/>
  <c r="C4442" i="19"/>
  <c r="C4230" i="19"/>
  <c r="C4188" i="19"/>
  <c r="C3652" i="19"/>
  <c r="C1829" i="19"/>
  <c r="C693" i="19"/>
  <c r="C2834" i="19"/>
  <c r="C2454" i="19"/>
  <c r="C1259" i="19"/>
  <c r="C4056" i="19"/>
  <c r="C4225" i="19"/>
  <c r="C863" i="19"/>
  <c r="C1254" i="19"/>
  <c r="C1279" i="19"/>
  <c r="C3940" i="19"/>
  <c r="C3879" i="19"/>
  <c r="C2631" i="19"/>
  <c r="C3487" i="19"/>
  <c r="C4004" i="19"/>
  <c r="C3400" i="19"/>
  <c r="C2877" i="19"/>
  <c r="C3976" i="19"/>
  <c r="C2364" i="19"/>
  <c r="C3152" i="19"/>
  <c r="C3229" i="19"/>
  <c r="C1573" i="19"/>
  <c r="C2954" i="19"/>
  <c r="C96" i="19"/>
  <c r="C2784" i="19"/>
  <c r="C1624" i="19"/>
  <c r="C975" i="19"/>
  <c r="C3259" i="19"/>
  <c r="C1368" i="19"/>
  <c r="C3782" i="19"/>
  <c r="C2562" i="19"/>
  <c r="C2172" i="19"/>
  <c r="C2242" i="19"/>
  <c r="C494" i="19"/>
  <c r="C2452" i="19"/>
  <c r="C3149" i="19"/>
  <c r="C184" i="19"/>
  <c r="C4508" i="19"/>
  <c r="C1863" i="19"/>
  <c r="C3496" i="19"/>
  <c r="C3543" i="19"/>
  <c r="C478" i="19"/>
  <c r="C752" i="19"/>
  <c r="C503" i="19"/>
  <c r="C1884" i="19"/>
  <c r="C3930" i="19"/>
  <c r="C1409" i="19"/>
  <c r="C1360" i="19"/>
  <c r="C2170" i="19"/>
  <c r="C2805" i="19"/>
  <c r="C1053" i="19"/>
  <c r="C4425" i="19"/>
  <c r="C2662" i="19"/>
  <c r="C2309" i="19"/>
  <c r="C948" i="19"/>
  <c r="C2086" i="19"/>
  <c r="C1593" i="19"/>
  <c r="C2549" i="19"/>
  <c r="C4161" i="19"/>
  <c r="C1170" i="19"/>
  <c r="C301" i="19"/>
  <c r="C1123" i="19"/>
  <c r="C973" i="19"/>
  <c r="C3427" i="19"/>
  <c r="C2197" i="19"/>
  <c r="C339" i="19"/>
  <c r="C2303" i="19"/>
  <c r="C3995" i="19"/>
  <c r="C107" i="19"/>
  <c r="C3023" i="19"/>
  <c r="C2852" i="19"/>
  <c r="C3958" i="19"/>
  <c r="C968" i="19"/>
  <c r="C4263" i="19"/>
  <c r="C2665" i="19"/>
  <c r="C4189" i="19"/>
  <c r="C2204" i="19"/>
  <c r="C1051" i="19"/>
  <c r="C1659" i="19"/>
  <c r="C2850" i="19"/>
  <c r="C1481" i="19"/>
  <c r="C2613" i="19"/>
  <c r="C2118" i="19"/>
  <c r="C3944" i="19"/>
  <c r="C2692" i="19"/>
  <c r="C2405" i="19"/>
  <c r="C3339" i="19"/>
  <c r="C3948" i="19"/>
  <c r="C3585" i="19"/>
  <c r="C1939" i="19"/>
  <c r="C1072" i="19"/>
  <c r="C139" i="19"/>
  <c r="C1632" i="19"/>
  <c r="C4226" i="19"/>
  <c r="C4422" i="19"/>
  <c r="C1113" i="19"/>
  <c r="C2038" i="19"/>
  <c r="C3647" i="19"/>
  <c r="C1898" i="19"/>
  <c r="C3275" i="19"/>
  <c r="C1344" i="19"/>
  <c r="C631" i="19"/>
  <c r="C715" i="19"/>
  <c r="C2986" i="19"/>
  <c r="C3050" i="19"/>
  <c r="C3843" i="19"/>
  <c r="C2604" i="19"/>
  <c r="C1904" i="19"/>
  <c r="C4443" i="19"/>
  <c r="C981" i="19"/>
  <c r="C4159" i="19"/>
  <c r="C4213" i="19"/>
  <c r="C2981" i="19"/>
  <c r="C2868" i="19"/>
  <c r="C2737" i="19"/>
  <c r="C4567" i="19"/>
  <c r="C223" i="19"/>
  <c r="C4419" i="19"/>
  <c r="C3232" i="19"/>
  <c r="C193" i="19"/>
  <c r="C1832" i="19"/>
  <c r="C3551" i="19"/>
  <c r="C3688" i="19"/>
  <c r="C3497" i="19"/>
  <c r="C2284" i="19"/>
  <c r="C2501" i="19"/>
  <c r="C4427" i="19"/>
  <c r="C2713" i="19"/>
  <c r="C1950" i="19"/>
  <c r="C2019" i="19"/>
  <c r="C4274" i="19"/>
  <c r="C3937" i="19"/>
  <c r="C2675" i="19"/>
  <c r="C977" i="19"/>
  <c r="C390" i="19"/>
  <c r="C3717" i="19"/>
  <c r="C2052" i="19"/>
  <c r="C4082" i="19"/>
  <c r="C4365" i="19"/>
  <c r="C1909" i="19"/>
  <c r="C4142" i="19"/>
  <c r="C2160" i="19"/>
  <c r="C1463" i="19"/>
  <c r="C4028" i="19"/>
  <c r="C3385" i="19"/>
  <c r="C3471" i="19"/>
  <c r="C87" i="19"/>
  <c r="C2938" i="19"/>
  <c r="C3105" i="19"/>
  <c r="C2814" i="19"/>
  <c r="C1290" i="19"/>
  <c r="C1887" i="19"/>
  <c r="C1320" i="19"/>
  <c r="C3837" i="19"/>
  <c r="C1735" i="19"/>
  <c r="C3021" i="19"/>
  <c r="C3603" i="19"/>
  <c r="C2177" i="19"/>
  <c r="C4180" i="19"/>
  <c r="C3429" i="19"/>
  <c r="C3104" i="19"/>
  <c r="C1661" i="19"/>
  <c r="C3887" i="19"/>
  <c r="C762" i="19"/>
  <c r="C2433" i="19"/>
  <c r="C3028" i="19"/>
  <c r="C2446" i="19"/>
  <c r="C3001" i="19"/>
  <c r="C4528" i="19"/>
  <c r="C2816" i="19"/>
  <c r="C932" i="19"/>
  <c r="C4426" i="19"/>
  <c r="C1726" i="19"/>
  <c r="C4451" i="19"/>
  <c r="C3414" i="19"/>
  <c r="C2079" i="19"/>
  <c r="C1640" i="19"/>
  <c r="C2729" i="19"/>
  <c r="C2126" i="19"/>
  <c r="C326" i="19"/>
  <c r="C2488" i="19"/>
  <c r="C2278" i="19"/>
  <c r="C4129" i="19"/>
  <c r="C3374" i="19"/>
  <c r="C3749" i="19"/>
  <c r="C1388" i="19"/>
  <c r="C2728" i="19"/>
  <c r="C2629" i="19"/>
  <c r="C3706" i="19"/>
  <c r="C2150" i="19"/>
  <c r="C4166" i="19"/>
  <c r="C56" i="19"/>
  <c r="C3386" i="19"/>
  <c r="C3777" i="19"/>
  <c r="C3203" i="19"/>
  <c r="C2657" i="19"/>
  <c r="C828" i="19"/>
  <c r="C2640" i="19"/>
  <c r="C1407" i="19"/>
  <c r="C667" i="19"/>
  <c r="C1764" i="19"/>
  <c r="C2100" i="19"/>
  <c r="C4063" i="19"/>
  <c r="C4521" i="19"/>
  <c r="C4373" i="19"/>
  <c r="C1995" i="19"/>
  <c r="C3925" i="19"/>
  <c r="C2956" i="19"/>
  <c r="C3333" i="19"/>
  <c r="C829" i="19"/>
  <c r="C4152" i="19"/>
  <c r="C661" i="19"/>
  <c r="C1492" i="19"/>
  <c r="C884" i="19"/>
  <c r="C2896" i="19"/>
  <c r="C1330" i="19"/>
  <c r="C119" i="19"/>
  <c r="C1423" i="19"/>
  <c r="C3193" i="19"/>
  <c r="C4137" i="19"/>
  <c r="C3521" i="19"/>
  <c r="C2840" i="19"/>
  <c r="C2350" i="19"/>
  <c r="C4157" i="19"/>
  <c r="C435" i="19"/>
  <c r="C562" i="19"/>
  <c r="C64" i="19"/>
  <c r="C3889" i="19"/>
  <c r="C3303" i="19"/>
  <c r="C3146" i="19"/>
  <c r="C3841" i="19"/>
  <c r="C3586" i="19"/>
  <c r="C401" i="19"/>
  <c r="C784" i="19"/>
  <c r="C4349" i="19"/>
  <c r="C2813" i="19"/>
  <c r="C3237" i="19"/>
  <c r="C1876" i="19"/>
  <c r="C1701" i="19"/>
  <c r="C1626" i="19"/>
  <c r="C2393" i="19"/>
  <c r="C4347" i="19"/>
  <c r="C2404" i="19"/>
  <c r="C3330" i="19"/>
  <c r="C258" i="19"/>
  <c r="C3088" i="19"/>
  <c r="C551" i="19"/>
  <c r="C2194" i="19"/>
  <c r="C1497" i="19"/>
  <c r="C3249" i="19"/>
  <c r="C3849" i="19"/>
  <c r="C507" i="19"/>
  <c r="C1794" i="19"/>
  <c r="C246" i="19"/>
  <c r="C2798" i="19"/>
  <c r="C3069" i="19"/>
  <c r="C1577" i="19"/>
  <c r="C226" i="19"/>
  <c r="C3245" i="19"/>
  <c r="C3797" i="19"/>
  <c r="C558" i="19"/>
  <c r="C1075" i="19"/>
  <c r="C4278" i="19"/>
  <c r="C3466" i="19"/>
  <c r="C2236" i="19"/>
  <c r="C3733" i="19"/>
  <c r="C1394" i="19"/>
  <c r="C3022" i="19"/>
  <c r="C586" i="19"/>
  <c r="C3161" i="19"/>
  <c r="C4441" i="19"/>
  <c r="C2832" i="19"/>
  <c r="C1858" i="19"/>
  <c r="C322" i="19"/>
  <c r="C3859" i="19"/>
  <c r="C1174" i="19"/>
  <c r="C609" i="19"/>
  <c r="C2137" i="19"/>
  <c r="C616" i="19"/>
  <c r="C135" i="19"/>
  <c r="C1895" i="19"/>
  <c r="C3482" i="19"/>
  <c r="C1494" i="19"/>
  <c r="C1240" i="19"/>
  <c r="C1288" i="19"/>
  <c r="C384" i="19"/>
  <c r="C4418" i="19"/>
  <c r="C1013" i="19"/>
  <c r="C3666" i="19"/>
  <c r="C1076" i="19"/>
  <c r="C357" i="19"/>
  <c r="C1016" i="19"/>
  <c r="C3920" i="19"/>
  <c r="C2331" i="19"/>
  <c r="C3055" i="19"/>
  <c r="C147" i="19"/>
  <c r="C4389" i="19"/>
  <c r="C1233" i="19"/>
  <c r="C4096" i="19"/>
  <c r="C3718" i="19"/>
  <c r="C1430" i="19"/>
  <c r="C4244" i="19"/>
  <c r="C1645" i="19"/>
  <c r="C51" i="19"/>
  <c r="C697" i="19"/>
  <c r="C2071" i="19"/>
  <c r="C1932" i="19"/>
  <c r="C2512" i="19"/>
  <c r="C2770" i="19"/>
  <c r="C335" i="19"/>
  <c r="C2920" i="19"/>
  <c r="C2062" i="19"/>
  <c r="C4585" i="19"/>
  <c r="C3343" i="19"/>
  <c r="C3465" i="19"/>
  <c r="C1251" i="19"/>
  <c r="C1981" i="19"/>
  <c r="C880" i="19"/>
  <c r="C1796" i="19"/>
  <c r="C4141" i="19"/>
  <c r="C2708" i="19"/>
  <c r="C3986" i="19"/>
  <c r="C3393" i="19"/>
  <c r="C320" i="19"/>
  <c r="C4200" i="19"/>
  <c r="C822" i="19"/>
  <c r="C3768" i="19"/>
  <c r="C1443" i="19"/>
  <c r="C1367" i="19"/>
  <c r="C2833" i="19"/>
  <c r="C336" i="19"/>
  <c r="C1380" i="19"/>
  <c r="C1533" i="19"/>
  <c r="C3342" i="19"/>
  <c r="C3676" i="19"/>
  <c r="C1874" i="19"/>
  <c r="C2597" i="19"/>
  <c r="C260" i="19"/>
  <c r="C3645" i="19"/>
  <c r="C155" i="19"/>
  <c r="C1387" i="19"/>
  <c r="C2232" i="19"/>
  <c r="C1993" i="19"/>
  <c r="C866" i="19"/>
  <c r="C2894" i="19"/>
  <c r="C3174" i="19"/>
  <c r="C4285" i="19"/>
  <c r="C4197" i="19"/>
  <c r="C2223" i="19"/>
  <c r="C2436" i="19"/>
  <c r="C791" i="19"/>
  <c r="C1580" i="19"/>
  <c r="C1869" i="19"/>
  <c r="C29" i="19"/>
  <c r="C1489" i="19"/>
  <c r="C495" i="19"/>
  <c r="C3090" i="19"/>
  <c r="C2152" i="19"/>
  <c r="C965" i="19"/>
  <c r="C1963" i="19"/>
  <c r="C532" i="19"/>
  <c r="C4346" i="19"/>
  <c r="C2711" i="19"/>
  <c r="C4090" i="19"/>
  <c r="C3806" i="19"/>
  <c r="C651" i="19"/>
  <c r="C1660" i="19"/>
  <c r="C3175" i="19"/>
  <c r="C2262" i="19"/>
  <c r="C729" i="19"/>
  <c r="C152" i="19"/>
  <c r="C1033" i="19"/>
  <c r="C3075" i="19"/>
  <c r="C4414" i="19"/>
  <c r="C2139" i="19"/>
  <c r="C3832" i="19"/>
  <c r="C955" i="19"/>
  <c r="C1101" i="19"/>
  <c r="C2241" i="19"/>
  <c r="C1328" i="19"/>
  <c r="C2335" i="19"/>
  <c r="C230" i="19"/>
  <c r="C3295" i="19"/>
  <c r="C1211" i="19"/>
  <c r="C1125" i="19"/>
  <c r="C1723" i="19"/>
  <c r="C4026" i="19"/>
  <c r="C2934" i="19"/>
  <c r="C2799" i="19"/>
  <c r="C407" i="19"/>
  <c r="C816" i="19"/>
  <c r="C2260" i="19"/>
  <c r="C1433" i="19"/>
  <c r="C2889" i="19"/>
  <c r="C2400" i="19"/>
  <c r="C3226" i="19"/>
  <c r="C182" i="19"/>
  <c r="C105" i="19"/>
  <c r="C1542" i="19"/>
  <c r="C2682" i="19"/>
  <c r="C4537" i="19"/>
  <c r="C1976" i="19"/>
  <c r="C3762" i="19"/>
  <c r="C498" i="19"/>
  <c r="C2169" i="19"/>
  <c r="C824" i="19"/>
  <c r="C4223" i="19"/>
  <c r="C522" i="19"/>
  <c r="C903" i="19"/>
  <c r="C1093" i="19"/>
  <c r="C3581" i="19"/>
  <c r="C599" i="19"/>
  <c r="C3176" i="19"/>
  <c r="C275" i="19"/>
  <c r="C855" i="19"/>
  <c r="C2932" i="19"/>
  <c r="C2084" i="19"/>
  <c r="C3847" i="19"/>
  <c r="C2968" i="19"/>
  <c r="C632" i="19"/>
  <c r="C2235" i="19"/>
  <c r="C3519" i="19"/>
  <c r="C2366" i="19"/>
  <c r="C1116" i="19"/>
  <c r="C488" i="19"/>
  <c r="C2842" i="19"/>
  <c r="C1864" i="19"/>
  <c r="C819" i="19"/>
  <c r="C3419" i="19"/>
  <c r="C3289" i="19"/>
  <c r="C4196" i="19"/>
  <c r="C380" i="19"/>
  <c r="C4355" i="19"/>
  <c r="C969" i="19"/>
  <c r="C3223" i="19"/>
  <c r="C418" i="19"/>
  <c r="C1411" i="19"/>
  <c r="C2807" i="19"/>
  <c r="C4424" i="19"/>
  <c r="C2104" i="19"/>
  <c r="C1501" i="19"/>
  <c r="C1553" i="19"/>
  <c r="C158" i="19"/>
  <c r="C4436" i="19"/>
  <c r="C2484" i="19"/>
  <c r="C3099" i="19"/>
  <c r="C371" i="19"/>
  <c r="C1192" i="19"/>
  <c r="C3893" i="19"/>
  <c r="C2078" i="19"/>
  <c r="C1243" i="19"/>
  <c r="C144" i="19"/>
  <c r="C705" i="19"/>
  <c r="C1537" i="19"/>
  <c r="C1804" i="19"/>
  <c r="C2376" i="19"/>
  <c r="C4259" i="19"/>
  <c r="C518" i="19"/>
  <c r="C1342" i="19"/>
  <c r="C2051" i="19"/>
  <c r="C1964" i="19"/>
  <c r="C3882" i="19"/>
  <c r="C4010" i="19"/>
  <c r="C3255" i="19"/>
  <c r="C2282" i="19"/>
  <c r="C4358" i="19"/>
  <c r="C3576" i="19"/>
  <c r="C2927" i="19"/>
  <c r="C3863" i="19"/>
  <c r="C3061" i="19"/>
  <c r="C4542" i="19"/>
  <c r="C621" i="19"/>
  <c r="C589" i="19"/>
  <c r="C1436" i="19"/>
  <c r="C3119" i="19"/>
  <c r="C913" i="19"/>
  <c r="C1102" i="19"/>
  <c r="C4448" i="19"/>
  <c r="C2855" i="19"/>
  <c r="C4093" i="19"/>
  <c r="C2569" i="19"/>
  <c r="C554" i="19"/>
  <c r="C3378" i="19"/>
  <c r="C611" i="19"/>
  <c r="C1305" i="19"/>
  <c r="C2869" i="19"/>
  <c r="C2429" i="19"/>
  <c r="C1982" i="19"/>
  <c r="C1953" i="19"/>
  <c r="C3710" i="19"/>
  <c r="C4314" i="19"/>
  <c r="C3108" i="19"/>
  <c r="C771" i="19"/>
  <c r="C4404" i="19"/>
  <c r="C1431" i="19"/>
  <c r="C3571" i="19"/>
  <c r="C2168" i="19"/>
  <c r="C4017" i="19"/>
  <c r="C3858" i="19"/>
  <c r="C3607" i="19"/>
  <c r="C1054" i="19"/>
  <c r="C2229" i="19"/>
  <c r="C3591" i="19"/>
  <c r="C4536" i="19"/>
  <c r="C121" i="19"/>
  <c r="C886" i="19"/>
  <c r="C3300" i="19"/>
  <c r="C2064" i="19"/>
  <c r="C598" i="19"/>
  <c r="C2288" i="19"/>
  <c r="C725" i="19"/>
  <c r="C3189" i="19"/>
  <c r="C4101" i="19"/>
  <c r="C3728" i="19"/>
  <c r="C810" i="19"/>
  <c r="C1042" i="19"/>
  <c r="C4470" i="19"/>
  <c r="C4242" i="19"/>
  <c r="C183" i="19"/>
  <c r="C2435" i="19"/>
  <c r="C2899" i="19"/>
  <c r="C2781" i="19"/>
  <c r="C3630" i="19"/>
  <c r="C2750" i="19"/>
  <c r="C1088" i="19"/>
  <c r="C1171" i="19"/>
  <c r="C1518" i="19"/>
  <c r="C99" i="19"/>
  <c r="C4410" i="19"/>
  <c r="C3787" i="19"/>
  <c r="C2605" i="19"/>
  <c r="C4220" i="19"/>
  <c r="C3504" i="19"/>
  <c r="C578" i="19"/>
  <c r="C3611" i="19"/>
  <c r="C1875" i="19"/>
  <c r="C2318" i="19"/>
  <c r="C4239" i="19"/>
  <c r="C3971" i="19"/>
  <c r="C1556" i="19"/>
  <c r="C1952" i="19"/>
  <c r="C57" i="19"/>
  <c r="C2481" i="19"/>
  <c r="C2247" i="19"/>
  <c r="C1595" i="19"/>
  <c r="C2412" i="19"/>
  <c r="C1274" i="19"/>
  <c r="C1091" i="19"/>
  <c r="C1678" i="19"/>
  <c r="C3600" i="19"/>
  <c r="C3831" i="19"/>
  <c r="C802" i="19"/>
  <c r="C1506" i="19"/>
  <c r="C2527" i="19"/>
  <c r="C2820" i="19"/>
  <c r="C4231" i="19"/>
  <c r="C1710" i="19"/>
  <c r="C3813" i="19"/>
  <c r="C2386" i="19"/>
  <c r="C2245" i="19"/>
  <c r="C1618" i="19"/>
  <c r="C3720" i="19"/>
  <c r="C1454" i="19"/>
  <c r="C3199" i="19"/>
  <c r="C4525" i="19"/>
  <c r="C1500" i="19"/>
  <c r="C906" i="19"/>
  <c r="C396" i="19"/>
  <c r="C1143" i="19"/>
  <c r="C763" i="19"/>
  <c r="C978" i="19"/>
  <c r="C1017" i="19"/>
  <c r="C3402" i="19"/>
  <c r="C3251" i="19"/>
  <c r="C1166" i="19"/>
  <c r="C201" i="19"/>
  <c r="C1890" i="19"/>
  <c r="C189" i="19"/>
  <c r="C4088" i="19"/>
  <c r="C436" i="19"/>
  <c r="C4504" i="19"/>
  <c r="C2740" i="19"/>
  <c r="C2650" i="19"/>
  <c r="C775" i="19"/>
  <c r="C3975" i="19"/>
  <c r="C1201" i="19"/>
  <c r="C842" i="19"/>
  <c r="C2762" i="19"/>
  <c r="C2138" i="19"/>
  <c r="C2319" i="19"/>
  <c r="C883" i="19"/>
  <c r="C3049" i="19"/>
  <c r="C967" i="19"/>
  <c r="C3795" i="19"/>
  <c r="C2704" i="19"/>
  <c r="C2883" i="19"/>
  <c r="C2047" i="19"/>
  <c r="C3980" i="19"/>
  <c r="C3506" i="19"/>
  <c r="C3164" i="19"/>
  <c r="C704" i="19"/>
  <c r="C4033" i="19"/>
  <c r="C3037" i="19"/>
  <c r="C778" i="19"/>
  <c r="C2853" i="19"/>
  <c r="C3533" i="19"/>
  <c r="C4541" i="19"/>
  <c r="C4587" i="19"/>
  <c r="C1208" i="19"/>
  <c r="C3071" i="19"/>
  <c r="C328" i="19"/>
  <c r="C3493" i="19"/>
  <c r="C3766" i="19"/>
  <c r="C1790" i="19"/>
  <c r="C3862" i="19"/>
  <c r="C2802" i="19"/>
  <c r="C4014" i="19"/>
  <c r="C699" i="19"/>
  <c r="C911" i="19"/>
  <c r="C3281" i="19"/>
  <c r="C3661" i="19"/>
  <c r="C1293" i="19"/>
  <c r="C1762" i="19"/>
  <c r="C288" i="19"/>
  <c r="C1276" i="19"/>
  <c r="C739" i="19"/>
  <c r="C4581" i="19"/>
  <c r="C2645" i="19"/>
  <c r="C4021" i="19"/>
  <c r="C2258" i="19"/>
  <c r="C3421" i="19"/>
  <c r="C1062" i="19"/>
  <c r="C1994" i="19"/>
  <c r="C4149" i="19"/>
  <c r="C645" i="19"/>
  <c r="C2026" i="19"/>
  <c r="C1588" i="19"/>
  <c r="C3011" i="19"/>
  <c r="C434" i="19"/>
  <c r="C2518" i="19"/>
  <c r="C345" i="19"/>
  <c r="C3919" i="19"/>
  <c r="C441" i="19"/>
  <c r="C284" i="19"/>
  <c r="C2221" i="19"/>
  <c r="C2297" i="19"/>
  <c r="C2695" i="19"/>
  <c r="C3202" i="19"/>
  <c r="C2411" i="19"/>
  <c r="C2301" i="19"/>
  <c r="C920" i="19"/>
  <c r="C3220" i="19"/>
  <c r="C1470" i="19"/>
  <c r="C1699" i="19"/>
  <c r="C3410" i="19"/>
  <c r="C3439" i="19"/>
  <c r="C475" i="19"/>
  <c r="C1581" i="19"/>
  <c r="C2101" i="19"/>
  <c r="C2829" i="19"/>
  <c r="C3884" i="19"/>
  <c r="C3786" i="19"/>
  <c r="C1191" i="19"/>
  <c r="C2457" i="19"/>
  <c r="C845" i="19"/>
  <c r="C1720" i="19"/>
  <c r="C3901" i="19"/>
  <c r="C2217" i="19"/>
  <c r="C3536" i="19"/>
  <c r="C2783" i="19"/>
  <c r="C1536" i="19"/>
  <c r="C3754" i="19"/>
  <c r="C39" i="19"/>
  <c r="C1845" i="19"/>
  <c r="C3970" i="19"/>
  <c r="C3004" i="19"/>
  <c r="C590" i="19"/>
  <c r="C2930" i="19"/>
  <c r="C4248" i="19"/>
  <c r="C3010" i="19"/>
  <c r="C1168" i="19"/>
  <c r="C2502" i="19"/>
  <c r="C1590" i="19"/>
  <c r="C1326" i="19"/>
  <c r="C3089" i="19"/>
  <c r="C2717" i="19"/>
  <c r="C164" i="19"/>
  <c r="C2910" i="19"/>
  <c r="C1808" i="19"/>
  <c r="C27" i="19"/>
  <c r="C1583" i="19"/>
  <c r="C489" i="19"/>
  <c r="C276" i="19"/>
  <c r="C3359" i="19"/>
  <c r="C3449" i="19"/>
  <c r="C713" i="19"/>
  <c r="C2563" i="19"/>
  <c r="C1228" i="19"/>
  <c r="C2815" i="19"/>
  <c r="C2310" i="19"/>
  <c r="C1004" i="19"/>
  <c r="C733" i="19"/>
  <c r="C2483" i="19"/>
  <c r="C1921" i="19"/>
  <c r="C3473" i="19"/>
  <c r="C3335" i="19"/>
  <c r="C1990" i="19"/>
  <c r="C2541" i="19"/>
  <c r="C406" i="19"/>
  <c r="C4513" i="19"/>
  <c r="C4312" i="19"/>
  <c r="C1630" i="19"/>
  <c r="C712" i="19"/>
  <c r="C2148" i="19"/>
  <c r="C3621" i="19"/>
  <c r="C66" i="19"/>
  <c r="C156" i="19"/>
  <c r="C2324" i="19"/>
  <c r="C4499" i="19"/>
  <c r="C4582" i="19"/>
  <c r="C376" i="19"/>
  <c r="C1578" i="19"/>
  <c r="C3878" i="19"/>
  <c r="C3240" i="19"/>
  <c r="C257" i="19"/>
  <c r="C1232" i="19"/>
  <c r="C3987" i="19"/>
  <c r="C366" i="19"/>
  <c r="C2593" i="19"/>
  <c r="C4343" i="19"/>
  <c r="C3596" i="19"/>
  <c r="C2059" i="19"/>
  <c r="C1230" i="19"/>
  <c r="C3934" i="19"/>
  <c r="C3048" i="19"/>
  <c r="C998" i="19"/>
  <c r="C2095" i="19"/>
  <c r="C529" i="19"/>
  <c r="C2678" i="19"/>
  <c r="C4569" i="19"/>
  <c r="C1675" i="19"/>
  <c r="C1248" i="19"/>
  <c r="C2144" i="19"/>
  <c r="C3738" i="19"/>
  <c r="C1226" i="19"/>
  <c r="C2738" i="19"/>
  <c r="C3044" i="19"/>
  <c r="C455" i="19"/>
  <c r="C2771" i="19"/>
  <c r="C2673" i="19"/>
  <c r="C2410" i="19"/>
  <c r="C2506" i="19"/>
  <c r="C650" i="19"/>
  <c r="C186" i="19"/>
  <c r="C4511" i="19"/>
  <c r="C4307" i="19"/>
  <c r="C3313" i="19"/>
  <c r="C923" i="19"/>
  <c r="C4098" i="19"/>
  <c r="C3707" i="19"/>
  <c r="C994" i="19"/>
  <c r="C4183" i="19"/>
  <c r="C15" i="19"/>
  <c r="C3354" i="19"/>
  <c r="C404" i="19"/>
  <c r="C4570" i="19"/>
  <c r="C3961" i="19"/>
  <c r="C3117" i="19"/>
  <c r="C127" i="19"/>
  <c r="C992" i="19"/>
  <c r="C2691" i="19"/>
  <c r="C588" i="19"/>
  <c r="C741" i="19"/>
  <c r="C879" i="19"/>
  <c r="C1245" i="19"/>
  <c r="C4295" i="19"/>
  <c r="C1846" i="19"/>
  <c r="C4329" i="19"/>
  <c r="C4459" i="19"/>
  <c r="C4547" i="19"/>
  <c r="C3296" i="19"/>
  <c r="C442" i="19"/>
  <c r="C3168" i="19"/>
  <c r="C3067" i="19"/>
  <c r="C2210" i="19"/>
  <c r="C463" i="19"/>
  <c r="C971" i="19"/>
  <c r="C2091" i="19"/>
  <c r="C2097" i="19"/>
  <c r="C4126" i="19"/>
  <c r="C709" i="19"/>
  <c r="C4122" i="19"/>
  <c r="C1405" i="19"/>
  <c r="C1753" i="19"/>
  <c r="C2209" i="19"/>
  <c r="C3669" i="19"/>
  <c r="C2709" i="19"/>
  <c r="C2320" i="19"/>
  <c r="C2589" i="19"/>
  <c r="C587" i="19"/>
  <c r="C2240" i="19"/>
  <c r="C386" i="19"/>
  <c r="C1559" i="19"/>
  <c r="C2625" i="19"/>
  <c r="C4081" i="19"/>
  <c r="C3517" i="19"/>
  <c r="C1413" i="19"/>
  <c r="C1182" i="19"/>
  <c r="C452" i="19"/>
  <c r="C3228" i="19"/>
  <c r="C1172" i="19"/>
  <c r="C2363" i="19"/>
  <c r="C1392" i="19"/>
  <c r="C60" i="19"/>
  <c r="C1357" i="19"/>
  <c r="C2184" i="19"/>
  <c r="C732" i="19"/>
  <c r="C1461" i="19"/>
  <c r="C2838" i="19"/>
  <c r="C1623" i="19"/>
  <c r="C2286" i="19"/>
  <c r="C3972" i="19"/>
  <c r="C166" i="19"/>
  <c r="C617" i="19"/>
  <c r="C2450" i="19"/>
  <c r="C413" i="19"/>
  <c r="C1023" i="19"/>
  <c r="C1745" i="19"/>
  <c r="C1607" i="19"/>
  <c r="C1410" i="19"/>
  <c r="C3550" i="19"/>
  <c r="C2971" i="19"/>
  <c r="C908" i="19"/>
  <c r="C1912" i="19"/>
  <c r="C3201" i="19"/>
  <c r="C3446" i="19"/>
  <c r="C1850" i="19"/>
  <c r="C3227" i="19"/>
  <c r="C3670" i="19"/>
  <c r="C2276" i="19"/>
  <c r="C422" i="19"/>
  <c r="C2359" i="19"/>
  <c r="C990" i="19"/>
  <c r="C116" i="19"/>
  <c r="C2141" i="19"/>
  <c r="C3383" i="19"/>
  <c r="C3314" i="19"/>
  <c r="C3443" i="19"/>
  <c r="C4494" i="19"/>
  <c r="C2459" i="19"/>
  <c r="C2905" i="19"/>
  <c r="C3731" i="19"/>
  <c r="C1823" i="19"/>
  <c r="C2830" i="19"/>
  <c r="C3208" i="19"/>
  <c r="C1538" i="19"/>
  <c r="C2123" i="19"/>
  <c r="C3273" i="19"/>
  <c r="C405" i="19"/>
  <c r="C3124" i="19"/>
  <c r="C1733" i="19"/>
  <c r="C3353" i="19"/>
  <c r="C3047" i="19"/>
  <c r="C467" i="19"/>
  <c r="C3588" i="19"/>
  <c r="C3053" i="19"/>
  <c r="C3691" i="19"/>
  <c r="C3967" i="19"/>
  <c r="C869" i="19"/>
  <c r="C3470" i="19"/>
  <c r="C2757" i="19"/>
  <c r="C4286" i="19"/>
  <c r="C1213" i="19"/>
  <c r="C1586" i="19"/>
  <c r="C43" i="19"/>
  <c r="C4530" i="19"/>
  <c r="C2773" i="19"/>
  <c r="C888" i="19"/>
  <c r="C4095" i="19"/>
  <c r="C1206" i="19"/>
  <c r="C742" i="19"/>
  <c r="C3433" i="19"/>
  <c r="C2967" i="19"/>
  <c r="C1541" i="19"/>
  <c r="C924" i="19"/>
  <c r="C1987" i="19"/>
  <c r="C3455" i="19"/>
  <c r="C3649" i="19"/>
  <c r="C696" i="19"/>
  <c r="C1849" i="19"/>
  <c r="C120" i="19"/>
  <c r="C2421" i="19"/>
  <c r="C1473" i="19"/>
  <c r="C714" i="19"/>
  <c r="C1956" i="19"/>
  <c r="C3788" i="19"/>
  <c r="C1663" i="19"/>
  <c r="C4121" i="19"/>
  <c r="C2862" i="19"/>
  <c r="C857" i="19"/>
  <c r="C691" i="19"/>
  <c r="C3437" i="19"/>
  <c r="C2681" i="19"/>
  <c r="C1841" i="19"/>
  <c r="C3200" i="19"/>
  <c r="C2995" i="19"/>
  <c r="C471" i="19"/>
  <c r="C191" i="19"/>
  <c r="C3397" i="19"/>
  <c r="C3475" i="19"/>
  <c r="C1150" i="19"/>
  <c r="C2926" i="19"/>
  <c r="C1336" i="19"/>
  <c r="C2749" i="19"/>
  <c r="C256" i="19"/>
  <c r="C2648" i="19"/>
  <c r="C2266" i="19"/>
  <c r="C2624" i="19"/>
  <c r="C1728" i="19"/>
  <c r="C283" i="19"/>
  <c r="C2154" i="19"/>
  <c r="C3514" i="19"/>
  <c r="C553" i="19"/>
  <c r="C3784" i="19"/>
  <c r="C137" i="19"/>
  <c r="C2098" i="19"/>
  <c r="C272" i="19"/>
  <c r="C514" i="19"/>
  <c r="C472" i="19"/>
  <c r="C1514" i="19"/>
  <c r="C3167" i="19"/>
  <c r="C3098" i="19"/>
  <c r="C4266" i="19"/>
  <c r="C2111" i="19"/>
  <c r="C3599" i="19"/>
  <c r="C961" i="19"/>
  <c r="C4275" i="19"/>
  <c r="C3561" i="19"/>
  <c r="C4094" i="19"/>
  <c r="C485" i="19"/>
  <c r="C3444" i="19"/>
  <c r="C252" i="19"/>
  <c r="C4164" i="19"/>
  <c r="C1756" i="19"/>
  <c r="C2875" i="19"/>
  <c r="C2031" i="19"/>
  <c r="C343" i="19"/>
  <c r="C4583" i="19"/>
  <c r="C469" i="19"/>
  <c r="C2003" i="19"/>
  <c r="C4127" i="19"/>
  <c r="C2672" i="19"/>
  <c r="C4160" i="19"/>
  <c r="C3620" i="19"/>
  <c r="C3294" i="19"/>
  <c r="C4354" i="19"/>
  <c r="C3956" i="19"/>
  <c r="C4181" i="19"/>
  <c r="C1947" i="19"/>
  <c r="C708" i="19"/>
  <c r="C2916" i="19"/>
  <c r="C4132" i="19"/>
  <c r="C4085" i="19"/>
  <c r="C3541" i="19"/>
  <c r="C1814" i="19"/>
  <c r="C833" i="19"/>
  <c r="C1437" i="19"/>
  <c r="C2786" i="19"/>
  <c r="C4554" i="19"/>
  <c r="C1009" i="19"/>
  <c r="C481" i="19"/>
  <c r="C1404" i="19"/>
  <c r="C2158" i="19"/>
  <c r="C1382" i="19"/>
  <c r="C3757" i="19"/>
  <c r="C3236" i="19"/>
  <c r="C891" i="19"/>
  <c r="C801" i="19"/>
  <c r="C4054" i="19"/>
  <c r="C317" i="19"/>
  <c r="C431" i="19"/>
  <c r="C1835" i="19"/>
  <c r="C3969" i="19"/>
  <c r="C947" i="19"/>
  <c r="C3312" i="19"/>
  <c r="C3087" i="19"/>
  <c r="C67" i="19"/>
  <c r="C2608" i="19"/>
  <c r="C1918" i="19"/>
  <c r="C1564" i="19"/>
  <c r="C1700" i="19"/>
  <c r="C4428" i="19"/>
  <c r="C3346" i="19"/>
  <c r="C673" i="19"/>
  <c r="C2812" i="19"/>
  <c r="C3936" i="19"/>
  <c r="C2231" i="19"/>
  <c r="C2760" i="19"/>
  <c r="C2234" i="19"/>
  <c r="C1789" i="19"/>
  <c r="C4269" i="19"/>
  <c r="C914" i="19"/>
  <c r="C2449" i="19"/>
  <c r="C4000" i="19"/>
  <c r="C211" i="19"/>
  <c r="C1682" i="19"/>
  <c r="C3269" i="19"/>
  <c r="C1141" i="19"/>
  <c r="C3593" i="19"/>
  <c r="C3405" i="19"/>
  <c r="C4469" i="19"/>
  <c r="C1268" i="19"/>
  <c r="C3629" i="19"/>
  <c r="C83" i="19"/>
  <c r="C4330" i="19"/>
  <c r="C3826" i="19"/>
  <c r="C4336" i="19"/>
  <c r="C2965" i="19"/>
  <c r="C2162" i="19"/>
  <c r="C2572" i="19"/>
  <c r="C1074" i="19"/>
  <c r="C3904" i="19"/>
  <c r="C541" i="19"/>
  <c r="C3142" i="19"/>
  <c r="C3207" i="19"/>
  <c r="C3095" i="19"/>
  <c r="C1652" i="19"/>
  <c r="C4049" i="19"/>
  <c r="C443" i="19"/>
  <c r="C3929" i="19"/>
  <c r="C3420" i="19"/>
  <c r="C3029" i="19"/>
  <c r="C1926" i="19"/>
  <c r="C2275" i="19"/>
  <c r="C2339" i="19"/>
  <c r="C202" i="19"/>
  <c r="C2434" i="19"/>
  <c r="C895" i="19"/>
  <c r="C61" i="19"/>
  <c r="C4568" i="19"/>
  <c r="C517" i="19"/>
  <c r="C2736" i="19"/>
  <c r="C2806" i="19"/>
  <c r="C1032" i="19"/>
  <c r="C2803" i="19"/>
  <c r="C3805" i="19"/>
  <c r="C3825" i="19"/>
  <c r="C1108" i="19"/>
  <c r="C1881" i="19"/>
  <c r="C251" i="19"/>
  <c r="C3268" i="19"/>
  <c r="C2487" i="19"/>
  <c r="C2937" i="19"/>
  <c r="C777" i="19"/>
  <c r="C2922" i="19"/>
  <c r="C2219" i="19"/>
  <c r="C943" i="19"/>
  <c r="C509" i="19"/>
  <c r="C918" i="19"/>
  <c r="C748" i="19"/>
  <c r="C28" i="19"/>
  <c r="C1264" i="19"/>
  <c r="C2550" i="19"/>
  <c r="C1754" i="19"/>
  <c r="C1888" i="19"/>
  <c r="C1448" i="19"/>
  <c r="C2470" i="19"/>
  <c r="C3538" i="19"/>
  <c r="C4103" i="19"/>
  <c r="C1324" i="19"/>
  <c r="C1302" i="19"/>
  <c r="C2099" i="19"/>
  <c r="C265" i="19"/>
  <c r="C3644" i="19"/>
  <c r="C259" i="19"/>
  <c r="C653" i="19"/>
  <c r="C1183" i="19"/>
  <c r="C3172" i="19"/>
  <c r="C3756" i="19"/>
  <c r="C154" i="19"/>
  <c r="C90" i="19"/>
  <c r="C4590" i="19"/>
  <c r="C4523" i="19"/>
  <c r="C4328" i="19"/>
  <c r="C4041" i="19"/>
  <c r="C4460" i="19"/>
  <c r="C1896" i="19"/>
  <c r="C4368" i="19"/>
  <c r="C1568" i="19"/>
  <c r="C4009" i="19"/>
  <c r="C2564" i="19"/>
  <c r="C1193" i="19"/>
  <c r="C755" i="19"/>
  <c r="C3288" i="19"/>
  <c r="C4115" i="19"/>
  <c r="C3743" i="19"/>
  <c r="C2732" i="19"/>
  <c r="C4433" i="19"/>
  <c r="C3366" i="19"/>
  <c r="C3348" i="19"/>
  <c r="C3860" i="19"/>
  <c r="C2291" i="19"/>
  <c r="C1763" i="19"/>
  <c r="C3148" i="19"/>
  <c r="C3991" i="19"/>
  <c r="C2859" i="19"/>
  <c r="C1742" i="19"/>
  <c r="C2994" i="19"/>
  <c r="C2707" i="19"/>
  <c r="C4097" i="19"/>
  <c r="C2980" i="19"/>
  <c r="C4177" i="19"/>
  <c r="C1651" i="19"/>
  <c r="C4440" i="19"/>
  <c r="C1916" i="19"/>
  <c r="C1535" i="19"/>
  <c r="C3112" i="19"/>
  <c r="C2828" i="19"/>
  <c r="C2092" i="19"/>
  <c r="C1310" i="19"/>
  <c r="C4018" i="19"/>
  <c r="C3197" i="19"/>
  <c r="C962" i="19"/>
  <c r="C1044" i="19"/>
  <c r="C2656" i="19"/>
  <c r="C171" i="19"/>
  <c r="C872" i="19"/>
  <c r="C3942" i="19"/>
  <c r="C2317" i="19"/>
  <c r="C2248" i="19"/>
  <c r="C4572" i="19"/>
  <c r="C3658" i="19"/>
  <c r="C2520" i="19"/>
  <c r="C867" i="19"/>
  <c r="C136" i="19"/>
  <c r="C1231" i="19"/>
  <c r="C2867" i="19"/>
  <c r="C1036" i="19"/>
  <c r="C1962" i="19"/>
  <c r="C515" i="19"/>
  <c r="C1757" i="19"/>
  <c r="C1309" i="19"/>
  <c r="C2879" i="19"/>
  <c r="C2497" i="19"/>
  <c r="C2432" i="19"/>
  <c r="C3736" i="19"/>
  <c r="C2891" i="19"/>
  <c r="C3767" i="19"/>
  <c r="C1516" i="19"/>
  <c r="C3638" i="19"/>
  <c r="C1961" i="19"/>
  <c r="C2344" i="19"/>
  <c r="C3068" i="19"/>
  <c r="C1931" i="19"/>
  <c r="C4518" i="19"/>
  <c r="C4350" i="19"/>
  <c r="C3224" i="19"/>
  <c r="C2012" i="19"/>
  <c r="C1216" i="19"/>
  <c r="C1007" i="19"/>
  <c r="C4282" i="19"/>
  <c r="C3903" i="19"/>
  <c r="C1107" i="19"/>
  <c r="C3579" i="19"/>
  <c r="C524" i="19"/>
  <c r="C2977" i="19"/>
  <c r="C1371" i="19"/>
  <c r="C3625" i="19"/>
  <c r="C663" i="19"/>
  <c r="C3120" i="19"/>
  <c r="C3770" i="19"/>
  <c r="C2735" i="19"/>
  <c r="C4182" i="19"/>
  <c r="C1984" i="19"/>
  <c r="C125" i="19"/>
  <c r="C1631" i="19"/>
  <c r="C690" i="19"/>
  <c r="C4485" i="19"/>
  <c r="C4042" i="19"/>
  <c r="C3025" i="19"/>
  <c r="C2270" i="19"/>
  <c r="C2633" i="19"/>
  <c r="C985" i="19"/>
  <c r="C492" i="19"/>
  <c r="C2377" i="19"/>
  <c r="C2796" i="19"/>
  <c r="C859" i="19"/>
  <c r="C837" i="19"/>
  <c r="C321" i="19"/>
  <c r="C4498" i="19"/>
  <c r="C2329" i="19"/>
  <c r="C3750" i="19"/>
  <c r="C1924" i="19"/>
  <c r="C935" i="19"/>
  <c r="C1246" i="19"/>
  <c r="C3824" i="19"/>
  <c r="C1486" i="19"/>
  <c r="C4256" i="19"/>
  <c r="C2558" i="19"/>
  <c r="C1136" i="19"/>
  <c r="C2356" i="19"/>
  <c r="C1014" i="19"/>
  <c r="C3133" i="19"/>
  <c r="C1260" i="19"/>
  <c r="C3633" i="19"/>
  <c r="C931" i="19"/>
  <c r="C3790" i="19"/>
  <c r="C2759" i="19"/>
  <c r="C1601" i="19"/>
  <c r="C3651" i="19"/>
  <c r="C3014" i="19"/>
  <c r="C3206" i="19"/>
  <c r="C1043" i="19"/>
  <c r="C2250" i="19"/>
  <c r="C2352" i="19"/>
  <c r="C2887" i="19"/>
  <c r="C3503" i="19"/>
  <c r="C2007" i="19"/>
  <c r="C4124" i="19"/>
  <c r="C2627" i="19"/>
  <c r="C169" i="19"/>
  <c r="C760" i="19"/>
  <c r="C780" i="19"/>
  <c r="C757" i="19"/>
  <c r="C4387" i="19"/>
  <c r="C417" i="19"/>
  <c r="C3789" i="19"/>
  <c r="C1974" i="19"/>
  <c r="C685" i="19"/>
  <c r="C3381" i="19"/>
  <c r="C2973" i="19"/>
  <c r="C3150" i="19"/>
  <c r="C678" i="19"/>
  <c r="C2124" i="19"/>
  <c r="C2684" i="19"/>
  <c r="C2015" i="19"/>
  <c r="C1519" i="19"/>
  <c r="C4297" i="19"/>
  <c r="C500" i="19"/>
  <c r="C1155" i="19"/>
  <c r="C1048" i="19"/>
  <c r="C4281" i="19"/>
  <c r="C3447" i="19"/>
  <c r="C774" i="19"/>
  <c r="C1722" i="19"/>
  <c r="C1834" i="19"/>
  <c r="C1426" i="19"/>
  <c r="C1308" i="19"/>
  <c r="C1381" i="19"/>
  <c r="C4005" i="19"/>
  <c r="C217" i="19"/>
  <c r="C569" i="19"/>
  <c r="C1178" i="19"/>
  <c r="C4374" i="19"/>
  <c r="C353" i="19"/>
  <c r="C4087" i="19"/>
  <c r="C2764" i="19"/>
  <c r="C3546" i="19"/>
  <c r="C109" i="19"/>
  <c r="C2018" i="19"/>
  <c r="C2552" i="19"/>
  <c r="C1549" i="19"/>
  <c r="C4503" i="19"/>
  <c r="C2923" i="19"/>
  <c r="C2904" i="19"/>
  <c r="C1505" i="19"/>
  <c r="C2215" i="19"/>
  <c r="C2451" i="19"/>
  <c r="C2919" i="19"/>
  <c r="C2380" i="19"/>
  <c r="C4300" i="19"/>
  <c r="C1771" i="19"/>
  <c r="C3106" i="19"/>
  <c r="C2628" i="19"/>
  <c r="C4214" i="19"/>
  <c r="C2881" i="19"/>
  <c r="C2858" i="19"/>
  <c r="C3024" i="19"/>
  <c r="C3123" i="19"/>
  <c r="C2837" i="19"/>
  <c r="C3570" i="19"/>
  <c r="C4249" i="19"/>
  <c r="C2616" i="19"/>
  <c r="C1449" i="19"/>
  <c r="C1948" i="19"/>
  <c r="C14" i="19"/>
  <c r="C3752" i="19"/>
  <c r="C652" i="19"/>
  <c r="C2661" i="19"/>
  <c r="C1686" i="19"/>
  <c r="C4208" i="19"/>
  <c r="C2511" i="19"/>
  <c r="C2720" i="19"/>
  <c r="C2105" i="19"/>
  <c r="C421" i="19"/>
  <c r="C4265" i="19"/>
  <c r="C2385" i="19"/>
  <c r="C1802" i="19"/>
  <c r="C1930" i="19"/>
  <c r="C1998" i="19"/>
  <c r="C3891" i="19"/>
  <c r="C3364" i="19"/>
  <c r="C4245" i="19"/>
  <c r="C1175" i="19"/>
  <c r="C3425" i="19"/>
  <c r="C2055" i="19"/>
  <c r="C2314" i="19"/>
  <c r="C533" i="19"/>
  <c r="C850" i="19"/>
  <c r="C579" i="19"/>
  <c r="C825" i="19"/>
  <c r="C148" i="19"/>
  <c r="C4045" i="19"/>
  <c r="C1005" i="19"/>
  <c r="C2419" i="19"/>
  <c r="C4480" i="19"/>
  <c r="C2617" i="19"/>
  <c r="C1372" i="19"/>
  <c r="C1205" i="19"/>
  <c r="C2756" i="19"/>
  <c r="C76" i="19"/>
  <c r="C4238" i="19"/>
  <c r="C1621" i="19"/>
  <c r="C4331" i="19"/>
  <c r="C1189" i="19"/>
  <c r="C3802" i="19"/>
  <c r="C3834" i="19"/>
  <c r="C904" i="19"/>
  <c r="C1266" i="19"/>
  <c r="C1517" i="19"/>
  <c r="C3258" i="19"/>
  <c r="C2422" i="19"/>
  <c r="C176" i="19"/>
  <c r="C602" i="19"/>
  <c r="C2159" i="19"/>
  <c r="C2685" i="19"/>
  <c r="C4437" i="19"/>
  <c r="C484" i="19"/>
  <c r="C4326" i="19"/>
  <c r="C340" i="19"/>
  <c r="C686" i="19"/>
  <c r="C2989" i="19"/>
  <c r="C726" i="19"/>
  <c r="C2420" i="19"/>
  <c r="C1736" i="19"/>
  <c r="C3395" i="19"/>
  <c r="C466" i="19"/>
  <c r="C2734" i="19"/>
  <c r="C1749" i="19"/>
  <c r="C986" i="19"/>
  <c r="C1821" i="19"/>
  <c r="C582" i="19"/>
  <c r="C2325" i="19"/>
  <c r="C4255" i="19"/>
  <c r="C1562" i="19"/>
  <c r="C2040" i="19"/>
  <c r="C3856" i="19"/>
  <c r="C2354" i="19"/>
  <c r="C1325" i="19"/>
  <c r="C3361" i="19"/>
  <c r="C3977" i="19"/>
  <c r="C964" i="19"/>
  <c r="C3256" i="19"/>
  <c r="C559" i="19"/>
  <c r="C3285" i="19"/>
  <c r="C4489" i="19"/>
  <c r="C3137" i="19"/>
  <c r="C2147" i="19"/>
  <c r="C873" i="19"/>
  <c r="C1119" i="19"/>
  <c r="C453" i="19"/>
  <c r="C4006" i="19"/>
  <c r="C3526" i="19"/>
  <c r="C408" i="19"/>
  <c r="C3468" i="19"/>
  <c r="C2346" i="19"/>
  <c r="C368" i="19"/>
  <c r="C1322" i="19"/>
  <c r="C3994" i="19"/>
  <c r="C1476" i="19"/>
  <c r="C3147" i="19"/>
  <c r="C3257" i="19"/>
  <c r="C3009" i="19"/>
  <c r="C1390" i="19"/>
  <c r="C2715" i="19"/>
  <c r="C165" i="19"/>
  <c r="C1709" i="19"/>
  <c r="C3511" i="19"/>
  <c r="C3697" i="19"/>
  <c r="C785" i="19"/>
  <c r="C982" i="19"/>
  <c r="C3416" i="19"/>
  <c r="C2407" i="19"/>
  <c r="C4264" i="19"/>
  <c r="C194" i="19"/>
  <c r="C1034" i="19"/>
  <c r="C1502" i="19"/>
  <c r="C1604" i="19"/>
  <c r="C4276" i="19"/>
  <c r="C3435" i="19"/>
  <c r="C3185" i="19"/>
  <c r="C4392" i="19"/>
  <c r="C3389" i="19"/>
  <c r="C3231" i="19"/>
  <c r="C3031" i="19"/>
  <c r="C2336" i="19"/>
  <c r="C58" i="19"/>
  <c r="C3567" i="19"/>
  <c r="C1627" i="19"/>
  <c r="C1046" i="19"/>
  <c r="C2214" i="19"/>
  <c r="C1488" i="19"/>
  <c r="C1548" i="19"/>
  <c r="C1856" i="19"/>
  <c r="C3494" i="19"/>
  <c r="C3179" i="19"/>
  <c r="C4524" i="19"/>
  <c r="C477" i="19"/>
  <c r="C1721" i="19"/>
  <c r="C2469" i="19"/>
  <c r="C1899" i="19"/>
  <c r="C2065" i="19"/>
  <c r="C2804" i="19"/>
  <c r="C4040" i="19"/>
  <c r="C3845" i="19"/>
  <c r="C2109" i="19"/>
  <c r="C2565" i="19"/>
  <c r="C180" i="19"/>
  <c r="C2397" i="19"/>
  <c r="C2198" i="19"/>
  <c r="C220" i="19"/>
  <c r="C3737" i="19"/>
  <c r="C1648" i="19"/>
  <c r="C788" i="19"/>
  <c r="C4104" i="19"/>
  <c r="C878" i="19"/>
  <c r="C3480" i="19"/>
  <c r="C3846" i="19"/>
  <c r="C841" i="19"/>
  <c r="C4526" i="19"/>
  <c r="C3370" i="19"/>
  <c r="C3665" i="19"/>
  <c r="C688" i="19"/>
  <c r="C3082" i="19"/>
  <c r="C1922" i="19"/>
  <c r="C2265" i="19"/>
  <c r="C140" i="19"/>
  <c r="C3458" i="19"/>
  <c r="C1907" i="19"/>
  <c r="C383" i="19"/>
  <c r="C1748" i="19"/>
  <c r="C1900" i="19"/>
  <c r="C1602" i="19"/>
  <c r="C295" i="19"/>
  <c r="C3776" i="19"/>
  <c r="C3145" i="19"/>
  <c r="C1450" i="19"/>
  <c r="C545" i="19"/>
  <c r="C3481" i="19"/>
  <c r="C4353" i="19"/>
  <c r="C930" i="19"/>
  <c r="C1079" i="19"/>
  <c r="C3250" i="19"/>
  <c r="C3316" i="19"/>
  <c r="C3922" i="19"/>
  <c r="C2634" i="19"/>
  <c r="C3122" i="19"/>
  <c r="C4378" i="19"/>
  <c r="C2979" i="19"/>
  <c r="C1132" i="19"/>
  <c r="C1792" i="19"/>
  <c r="C1524" i="19"/>
  <c r="C1406" i="19"/>
  <c r="C160" i="19"/>
  <c r="C4162" i="19"/>
  <c r="C3808" i="19"/>
  <c r="C2743" i="19"/>
  <c r="C212" i="19"/>
  <c r="C1061" i="19"/>
  <c r="C3081" i="19"/>
  <c r="C3460" i="19"/>
  <c r="C718" i="19"/>
  <c r="C84" i="19"/>
  <c r="C143" i="19"/>
  <c r="C2909" i="19"/>
  <c r="C4342" i="19"/>
  <c r="C1836" i="19"/>
  <c r="C177" i="19"/>
  <c r="C1446" i="19"/>
  <c r="C972" i="19"/>
  <c r="C4062" i="19"/>
  <c r="C2900" i="19"/>
  <c r="C3518" i="19"/>
  <c r="C548" i="19"/>
  <c r="C1877" i="19"/>
  <c r="C2751" i="19"/>
  <c r="C2592" i="19"/>
  <c r="C3160" i="19"/>
  <c r="C756" i="19"/>
  <c r="C3614" i="19"/>
  <c r="C3758" i="19"/>
  <c r="C2714" i="19"/>
  <c r="C3134" i="19"/>
  <c r="C3623" i="19"/>
  <c r="C3323" i="19"/>
  <c r="C4114" i="19"/>
  <c r="C2117" i="19"/>
  <c r="C2538" i="19"/>
  <c r="C1992" i="19"/>
  <c r="C3387" i="19"/>
  <c r="C4013" i="19"/>
  <c r="C3324" i="19"/>
  <c r="C3918" i="19"/>
  <c r="C428" i="19"/>
  <c r="C3618" i="19"/>
  <c r="C1082" i="19"/>
  <c r="C4393" i="19"/>
  <c r="C1938" i="19"/>
  <c r="C4538" i="19"/>
  <c r="C772" i="19"/>
  <c r="C1080" i="19"/>
  <c r="C426" i="19"/>
  <c r="C832" i="19"/>
  <c r="C2753" i="19"/>
  <c r="C580" i="19"/>
  <c r="C954" i="19"/>
  <c r="C646" i="19"/>
  <c r="C1893" i="19"/>
  <c r="C3562" i="19"/>
  <c r="C224" i="19"/>
  <c r="C203" i="19"/>
  <c r="C2948" i="19"/>
  <c r="C3412" i="19"/>
  <c r="C4450" i="19"/>
  <c r="C2267" i="19"/>
  <c r="C1857" i="19"/>
  <c r="C1784" i="19"/>
  <c r="C352" i="19"/>
  <c r="C4429" i="19"/>
  <c r="C1355" i="19"/>
  <c r="C122" i="19"/>
  <c r="C2985" i="19"/>
  <c r="C4224" i="19"/>
  <c r="C329" i="19"/>
  <c r="C112" i="19"/>
  <c r="C149" i="19"/>
  <c r="C1820" i="19"/>
  <c r="C4439" i="19"/>
  <c r="C2758" i="19"/>
  <c r="C446" i="19"/>
  <c r="C92" i="19"/>
  <c r="C4412" i="19"/>
  <c r="C1277" i="19"/>
  <c r="C2892" i="19"/>
  <c r="C103" i="19"/>
  <c r="C746" i="19"/>
  <c r="C3102" i="19"/>
  <c r="C3191" i="19"/>
  <c r="C1989" i="19"/>
  <c r="C2340" i="19"/>
  <c r="C950" i="19"/>
  <c r="C3177" i="19"/>
  <c r="C4453" i="19"/>
  <c r="C3968" i="19"/>
  <c r="C3915" i="19"/>
  <c r="C3114" i="19"/>
  <c r="C2866" i="19"/>
  <c r="C4131" i="19"/>
  <c r="C2127" i="19"/>
  <c r="C3836" i="19"/>
  <c r="C423" i="19"/>
  <c r="C1778" i="19"/>
  <c r="C1444" i="19"/>
  <c r="C4531" i="19"/>
  <c r="C3436" i="19"/>
  <c r="C1008" i="19"/>
  <c r="C1975" i="19"/>
  <c r="C4388" i="19"/>
  <c r="C1873" i="19"/>
  <c r="C3885" i="19"/>
  <c r="C2453" i="19"/>
  <c r="C4078" i="19"/>
  <c r="C3093" i="19"/>
  <c r="C151" i="19"/>
  <c r="C4068" i="19"/>
  <c r="C3742" i="19"/>
  <c r="C3478" i="19"/>
  <c r="C3523" i="19"/>
  <c r="C1718" i="19"/>
  <c r="C1165" i="19"/>
  <c r="C3572" i="19"/>
  <c r="C1267" i="19"/>
  <c r="C3844" i="19"/>
  <c r="C2747" i="19"/>
  <c r="C1179" i="19"/>
  <c r="C3086" i="19"/>
  <c r="C19" i="19"/>
  <c r="C3682" i="19"/>
  <c r="C304" i="19"/>
  <c r="C719" i="19"/>
  <c r="C528" i="19"/>
  <c r="C3539" i="19"/>
  <c r="C1854" i="19"/>
  <c r="C2028" i="19"/>
  <c r="C2045" i="19"/>
  <c r="C3190" i="19"/>
  <c r="C2548" i="19"/>
  <c r="C3355" i="19"/>
  <c r="C890" i="19"/>
  <c r="C1389" i="19"/>
  <c r="C3409" i="19"/>
  <c r="C3751" i="19"/>
  <c r="C3910" i="19"/>
  <c r="C2486" i="19"/>
  <c r="C1356" i="19"/>
  <c r="C2444" i="19"/>
  <c r="C2191" i="19"/>
  <c r="C620" i="19"/>
  <c r="C1550" i="19"/>
  <c r="C2257" i="19"/>
  <c r="C3377" i="19"/>
  <c r="C3118" i="19"/>
  <c r="C2041" i="19"/>
  <c r="C2991" i="19"/>
  <c r="C4102" i="19"/>
  <c r="C2787" i="19"/>
  <c r="C1673" i="19"/>
  <c r="C736" i="19"/>
  <c r="C3529" i="19"/>
  <c r="C4111" i="19"/>
  <c r="C1883" i="19"/>
  <c r="C1867" i="19"/>
  <c r="C3626" i="19"/>
  <c r="C2610" i="19"/>
  <c r="C3157" i="19"/>
  <c r="C3143" i="19"/>
  <c r="C3966" i="19"/>
  <c r="C3195" i="19"/>
  <c r="C1089" i="19"/>
  <c r="C237" i="19"/>
  <c r="C400" i="19"/>
  <c r="C1818" i="19"/>
  <c r="C3838" i="19"/>
  <c r="C4452" i="19"/>
  <c r="C1751" i="19"/>
  <c r="C1813" i="19"/>
  <c r="C439" i="19"/>
  <c r="C2493" i="19"/>
  <c r="C134" i="19"/>
  <c r="C4546" i="19"/>
  <c r="C1936" i="19"/>
  <c r="C4074" i="19"/>
  <c r="C3472" i="19"/>
  <c r="C4001" i="19"/>
  <c r="C3155" i="19"/>
  <c r="C228" i="19"/>
  <c r="C1173" i="19"/>
  <c r="C2931" i="19"/>
  <c r="C815" i="19"/>
  <c r="C4327" i="19"/>
  <c r="C1010" i="19"/>
  <c r="C604" i="19"/>
  <c r="C21" i="19"/>
  <c r="C3957" i="19"/>
  <c r="C3218" i="19"/>
  <c r="C1464" i="19"/>
  <c r="C3598" i="19"/>
  <c r="C1773" i="19"/>
  <c r="C849" i="19"/>
  <c r="C4130" i="19"/>
  <c r="C3209" i="19"/>
  <c r="C4309" i="19"/>
  <c r="C1584" i="19"/>
  <c r="C2793" i="19"/>
  <c r="C1613" i="19"/>
  <c r="C4019" i="19"/>
  <c r="C1399" i="19"/>
  <c r="C3000" i="19"/>
  <c r="C2947" i="19"/>
  <c r="C4304" i="19"/>
  <c r="C3874" i="19"/>
  <c r="C267" i="19"/>
  <c r="C4552" i="19"/>
  <c r="C1160" i="19"/>
  <c r="C3955" i="19"/>
  <c r="C2489" i="19"/>
  <c r="C2632" i="19"/>
  <c r="C3413" i="19"/>
  <c r="C1278" i="19"/>
  <c r="C2004" i="19"/>
  <c r="C2671" i="19"/>
  <c r="C1943" i="19"/>
  <c r="C1698" i="19"/>
  <c r="C1809" i="19"/>
  <c r="C3078" i="19"/>
  <c r="C4516" i="19"/>
  <c r="C1284" i="19"/>
  <c r="C1839" i="19"/>
  <c r="C4156" i="19"/>
  <c r="C337" i="19"/>
  <c r="C2530" i="19"/>
  <c r="C4069" i="19"/>
  <c r="C3411" i="19"/>
  <c r="C4539" i="19"/>
  <c r="C1027" i="19"/>
  <c r="C3509" i="19"/>
  <c r="C2009" i="19"/>
  <c r="C126" i="19"/>
  <c r="C1949" i="19"/>
  <c r="C3811" i="19"/>
  <c r="C253" i="19"/>
  <c r="C814" i="19"/>
  <c r="C1729" i="19"/>
  <c r="C1467" i="19"/>
  <c r="C1785" i="19"/>
  <c r="C1944" i="19"/>
  <c r="C2426" i="19"/>
  <c r="C2490" i="19"/>
  <c r="C1250" i="19"/>
  <c r="C1198" i="19"/>
  <c r="C3868" i="19"/>
  <c r="C934" i="19"/>
  <c r="C167" i="19"/>
  <c r="C2494" i="19"/>
  <c r="C4403" i="19"/>
  <c r="C3192" i="19"/>
  <c r="C1915" i="19"/>
  <c r="C2200" i="19"/>
  <c r="C4449" i="19"/>
  <c r="C1442" i="19"/>
  <c r="C95" i="19"/>
  <c r="C1783" i="19"/>
  <c r="C1812" i="19"/>
  <c r="C2337" i="19"/>
  <c r="C671" i="19"/>
  <c r="C444" i="19"/>
  <c r="C936" i="19"/>
  <c r="C2712" i="19"/>
  <c r="C3525" i="19"/>
  <c r="C432" i="19"/>
  <c r="C4486" i="19"/>
  <c r="C1999" i="19"/>
  <c r="C4112" i="19"/>
  <c r="C3505" i="19"/>
  <c r="C1035" i="19"/>
  <c r="C3490" i="19"/>
  <c r="C2049" i="19"/>
  <c r="C2023" i="19"/>
  <c r="C3417" i="19"/>
  <c r="C1510" i="19"/>
  <c r="C1625" i="19"/>
  <c r="C3345" i="19"/>
  <c r="C1300" i="19"/>
  <c r="C1466" i="19"/>
  <c r="C185" i="19"/>
  <c r="C3741" i="19"/>
  <c r="C2791" i="19"/>
  <c r="C1056" i="19"/>
  <c r="C3365" i="19"/>
  <c r="C2381" i="19"/>
  <c r="C1303" i="19"/>
  <c r="C610" i="19"/>
  <c r="C146" i="19"/>
  <c r="C1616" i="19"/>
  <c r="C130" i="19"/>
  <c r="C4257" i="19"/>
  <c r="C572" i="19"/>
  <c r="C1973" i="19"/>
  <c r="C2906" i="19"/>
  <c r="C2508" i="19"/>
  <c r="C629" i="19"/>
  <c r="C3030" i="19"/>
  <c r="C392" i="19"/>
  <c r="C761" i="19"/>
  <c r="C1991" i="19"/>
  <c r="C4557" i="19"/>
  <c r="C496" i="19"/>
  <c r="C3337" i="19"/>
  <c r="C2609" i="19"/>
  <c r="C4464" i="19"/>
  <c r="C2042" i="19"/>
  <c r="C3362" i="19"/>
  <c r="C1619" i="19"/>
  <c r="C2775" i="19"/>
  <c r="C138" i="19"/>
  <c r="C486" i="19"/>
  <c r="C2524" i="19"/>
  <c r="C451" i="19"/>
  <c r="C4591" i="19"/>
  <c r="C356" i="19"/>
  <c r="C1644" i="19"/>
  <c r="C367" i="19"/>
  <c r="C1672" i="19"/>
  <c r="C2982" i="19"/>
  <c r="C45" i="19"/>
  <c r="C2606" i="19"/>
  <c r="C1649" i="19"/>
  <c r="C1712" i="19"/>
  <c r="C2218" i="19"/>
  <c r="C1591" i="19"/>
  <c r="C1177" i="19"/>
  <c r="AT9" i="16"/>
  <c r="C894" i="19"/>
  <c r="C3760" i="19"/>
  <c r="C3953" i="19"/>
  <c r="C3379" i="19"/>
  <c r="C575" i="19"/>
  <c r="C2201" i="19"/>
  <c r="C307" i="19"/>
  <c r="C3239" i="19"/>
  <c r="C4092" i="19"/>
  <c r="C4345" i="19"/>
  <c r="C2555" i="19"/>
  <c r="C3077" i="19"/>
  <c r="C1110" i="19"/>
  <c r="C1236" i="19"/>
  <c r="C464" i="19"/>
  <c r="C4584" i="19"/>
  <c r="C2499" i="19"/>
  <c r="C2033" i="19"/>
  <c r="C4367" i="19"/>
  <c r="C3276" i="19"/>
  <c r="C1713" i="19"/>
  <c r="C293" i="19"/>
  <c r="C4165" i="19"/>
  <c r="C608" i="19"/>
  <c r="C3211" i="19"/>
  <c r="C1370" i="19"/>
  <c r="C2010" i="19"/>
  <c r="C1375" i="19"/>
  <c r="C2975" i="19"/>
  <c r="C2595" i="19"/>
  <c r="C360" i="19"/>
  <c r="C302" i="19"/>
  <c r="C377" i="19"/>
  <c r="C36" i="19"/>
  <c r="C4170" i="19"/>
  <c r="C2800" i="19"/>
  <c r="C2587" i="19"/>
  <c r="C3321" i="19"/>
  <c r="C2428" i="19"/>
  <c r="C706" i="19"/>
  <c r="C4184" i="19"/>
  <c r="C1383" i="19"/>
  <c r="C1253" i="19"/>
  <c r="C4083" i="19"/>
  <c r="C3965" i="19"/>
  <c r="C2950" i="19"/>
  <c r="C3855" i="19"/>
  <c r="C1891" i="19"/>
  <c r="C100" i="19"/>
  <c r="C887" i="19"/>
  <c r="C987" i="19"/>
  <c r="C3196" i="19"/>
  <c r="C2156" i="19"/>
  <c r="C649" i="19"/>
  <c r="C2974" i="19"/>
  <c r="C2987" i="19"/>
  <c r="C62" i="19"/>
  <c r="C2251" i="19"/>
  <c r="C1842" i="19"/>
  <c r="C1674" i="19"/>
  <c r="C4107" i="19"/>
  <c r="C2897" i="19"/>
  <c r="C3222" i="19"/>
  <c r="C197" i="19"/>
  <c r="C826" i="19"/>
  <c r="C4465" i="19"/>
  <c r="C327" i="19"/>
  <c r="C1456" i="19"/>
  <c r="C1353" i="19"/>
  <c r="C3653" i="19"/>
  <c r="C1100" i="19"/>
  <c r="C42" i="19"/>
  <c r="C3390" i="19"/>
  <c r="C892" i="19"/>
  <c r="C4176" i="19"/>
  <c r="C3035" i="19"/>
  <c r="C2073" i="19"/>
  <c r="C319" i="19"/>
  <c r="C4351" i="19"/>
  <c r="C2534" i="19"/>
  <c r="C3892" i="19"/>
  <c r="C2178" i="19"/>
  <c r="C4481" i="19"/>
  <c r="C2016" i="19"/>
  <c r="C2491" i="19"/>
  <c r="C4110" i="19"/>
  <c r="C346" i="19"/>
  <c r="C2966" i="19"/>
  <c r="C187" i="19"/>
  <c r="C2959" i="19"/>
  <c r="C1929" i="19"/>
  <c r="C2730" i="19"/>
  <c r="C3655" i="19"/>
  <c r="C2066" i="19"/>
  <c r="C338" i="19"/>
  <c r="C1565" i="19"/>
  <c r="C573" i="19"/>
  <c r="C2349" i="19"/>
  <c r="C3254" i="19"/>
  <c r="C4476" i="19"/>
  <c r="C2545" i="19"/>
  <c r="C433" i="19"/>
  <c r="C54" i="19"/>
  <c r="C838" i="19"/>
  <c r="C1610" i="19"/>
  <c r="C549" i="19"/>
  <c r="C2939" i="19"/>
  <c r="C476" i="19"/>
  <c r="C2011" i="19"/>
  <c r="C1451" i="19"/>
  <c r="C2418" i="19"/>
  <c r="C510" i="19"/>
  <c r="C38" i="19"/>
  <c r="C111" i="19"/>
  <c r="C1799" i="19"/>
  <c r="C979" i="19"/>
  <c r="C4359" i="19"/>
  <c r="C1766" i="19"/>
  <c r="C2846" i="19"/>
  <c r="C2067" i="19"/>
  <c r="C3115" i="19"/>
  <c r="C1196" i="19"/>
  <c r="C2646" i="19"/>
  <c r="C2557" i="19"/>
  <c r="C555" i="19"/>
  <c r="C106" i="19"/>
  <c r="C218" i="19"/>
  <c r="C2577" i="19"/>
  <c r="C2768" i="19"/>
  <c r="C4430" i="19"/>
  <c r="C4421" i="19"/>
  <c r="C912" i="19"/>
  <c r="C243" i="19"/>
  <c r="C3451" i="19"/>
  <c r="C3530" i="19"/>
  <c r="C1398" i="19"/>
  <c r="C1229" i="19"/>
  <c r="C3861" i="19"/>
  <c r="C684" i="19"/>
  <c r="C4258" i="19"/>
  <c r="C840" i="19"/>
  <c r="C234" i="19"/>
  <c r="C505" i="19"/>
  <c r="C993" i="19"/>
  <c r="C1692" i="19"/>
  <c r="C4035" i="19"/>
  <c r="C2083" i="19"/>
  <c r="C2070" i="19"/>
  <c r="C2801" i="19"/>
  <c r="C2431" i="19"/>
  <c r="C4289" i="19"/>
  <c r="C3698" i="19"/>
  <c r="C2901" i="19"/>
  <c r="C3712" i="19"/>
  <c r="C1071" i="19"/>
  <c r="C2915" i="19"/>
  <c r="C3066" i="19"/>
  <c r="C2690" i="19"/>
  <c r="C1983" i="19"/>
  <c r="C4163" i="19"/>
  <c r="C1121" i="19"/>
  <c r="C4047" i="19"/>
  <c r="C3051" i="19"/>
  <c r="C3996" i="19"/>
  <c r="C860" i="19"/>
  <c r="C2517" i="19"/>
  <c r="C411" i="19"/>
  <c r="C2312" i="19"/>
  <c r="C1395" i="19"/>
  <c r="C804" i="19"/>
  <c r="C870" i="19"/>
  <c r="C677" i="19"/>
  <c r="C3169" i="19"/>
  <c r="C1730" i="19"/>
  <c r="C628" i="19"/>
  <c r="C3927" i="19"/>
  <c r="C2944" i="19"/>
  <c r="C3340" i="19"/>
  <c r="C4386" i="19"/>
  <c r="C747" i="19"/>
  <c r="C3507" i="19"/>
  <c r="C3545" i="19"/>
  <c r="C1685" i="19"/>
  <c r="C1629" i="19"/>
  <c r="C2929" i="19"/>
  <c r="C4193" i="19"/>
  <c r="C3727" i="19"/>
  <c r="C4146" i="19"/>
  <c r="C1566" i="19"/>
  <c r="C2583" i="19"/>
  <c r="C2876" i="19"/>
  <c r="C2984" i="19"/>
  <c r="C3553" i="19"/>
  <c r="C2703" i="19"/>
  <c r="C3111" i="19"/>
  <c r="C3894" i="19"/>
  <c r="C4055" i="19"/>
  <c r="C3182" i="19"/>
  <c r="C1127" i="19"/>
  <c r="C33" i="19"/>
  <c r="C3773" i="19"/>
  <c r="C2660" i="19"/>
  <c r="C754" i="19"/>
  <c r="C4296" i="19"/>
  <c r="C4308" i="19"/>
  <c r="C543" i="19"/>
  <c r="C1892" i="19"/>
  <c r="C1185" i="19"/>
  <c r="C3320" i="19"/>
  <c r="C3759" i="19"/>
  <c r="C2614" i="19"/>
  <c r="C4445" i="19"/>
  <c r="C85" i="19"/>
  <c r="C3424" i="19"/>
  <c r="C3554" i="19"/>
  <c r="C2087" i="19"/>
  <c r="C3803" i="19"/>
  <c r="C1828" i="19"/>
  <c r="C1419" i="19"/>
  <c r="C2653" i="19"/>
  <c r="C2136" i="19"/>
  <c r="C4174" i="19"/>
  <c r="C4432" i="19"/>
  <c r="C2702" i="19"/>
  <c r="C1941" i="19"/>
  <c r="C255" i="19"/>
  <c r="C4394" i="19"/>
  <c r="AV9" i="16"/>
  <c r="C4150" i="19"/>
  <c r="C1334" i="19"/>
  <c r="C2417" i="19"/>
  <c r="C1434" i="19"/>
  <c r="C4423" i="19"/>
  <c r="C3368" i="19"/>
  <c r="C1752" i="19"/>
  <c r="C2477" i="19"/>
  <c r="C1603" i="19"/>
  <c r="C1978" i="19"/>
  <c r="C2129" i="19"/>
  <c r="C3391" i="19"/>
  <c r="C2885" i="19"/>
  <c r="C1666" i="19"/>
  <c r="C1335" i="19"/>
  <c r="C3302" i="19"/>
  <c r="C1546" i="19"/>
  <c r="C4515" i="19"/>
  <c r="C1131" i="19"/>
  <c r="C2132" i="19"/>
  <c r="C3898" i="19"/>
  <c r="C1227" i="19"/>
  <c r="C4011" i="19"/>
  <c r="C2553" i="19"/>
  <c r="C508" i="19"/>
  <c r="C4218" i="19"/>
  <c r="C249" i="19"/>
  <c r="C2000" i="19"/>
  <c r="C1083" i="19"/>
  <c r="C214" i="19"/>
  <c r="C2864" i="19"/>
  <c r="C1960" i="19"/>
  <c r="C657" i="19"/>
  <c r="C4117" i="19"/>
  <c r="C612" i="19"/>
  <c r="C2782" i="19"/>
  <c r="C679" i="19"/>
  <c r="C2479" i="19"/>
  <c r="C4287" i="19"/>
  <c r="C303" i="19"/>
  <c r="C80" i="19"/>
  <c r="C2809" i="19"/>
  <c r="C1180" i="19"/>
  <c r="C2810" i="19"/>
  <c r="C4233" i="19"/>
  <c r="C2456" i="19"/>
  <c r="C953" i="19"/>
  <c r="C1134" i="19"/>
  <c r="C1164" i="19"/>
  <c r="C1099" i="19"/>
  <c r="C48" i="19"/>
  <c r="C3382" i="19"/>
  <c r="C2957" i="19"/>
  <c r="C2069" i="19"/>
  <c r="C1805" i="19"/>
  <c r="C2722" i="19"/>
  <c r="C2383" i="19"/>
  <c r="C101" i="19"/>
  <c r="C1903" i="19"/>
  <c r="C206" i="19"/>
  <c r="C86" i="19"/>
  <c r="C1440" i="19"/>
  <c r="C721" i="19"/>
  <c r="C1765" i="19"/>
  <c r="C2626" i="19"/>
  <c r="C3131" i="19"/>
  <c r="C615" i="19"/>
  <c r="C3695" i="19"/>
  <c r="C2002" i="19"/>
  <c r="C4204" i="19"/>
  <c r="C2778" i="19"/>
  <c r="C232" i="19"/>
  <c r="C3873" i="19"/>
  <c r="C268" i="19"/>
  <c r="C306" i="19"/>
  <c r="C3350" i="19"/>
  <c r="C240" i="19"/>
  <c r="C493" i="19"/>
  <c r="C4334" i="19"/>
  <c r="C1218" i="19"/>
  <c r="C2687" i="19"/>
  <c r="C2032" i="19"/>
  <c r="C3027" i="19"/>
  <c r="C91" i="19"/>
  <c r="C3872" i="19"/>
  <c r="C3522" i="19"/>
  <c r="C3127" i="19"/>
  <c r="C59" i="19"/>
  <c r="C3454" i="19"/>
  <c r="C3360" i="19"/>
  <c r="C4593" i="19"/>
  <c r="C1545" i="19"/>
  <c r="C2949" i="19"/>
  <c r="C966" i="19"/>
  <c r="C4022" i="19"/>
  <c r="C3306" i="19"/>
  <c r="C4400" i="19"/>
  <c r="C394" i="19"/>
  <c r="C287" i="19"/>
  <c r="C623" i="19"/>
  <c r="C46" i="19"/>
  <c r="C2825" i="19"/>
  <c r="C2647" i="19"/>
  <c r="C2585" i="19"/>
  <c r="C538" i="19"/>
  <c r="C1634" i="19"/>
  <c r="C4053" i="19"/>
  <c r="C834" i="19"/>
  <c r="C37" i="19"/>
  <c r="C1317" i="19"/>
  <c r="C1361" i="19"/>
  <c r="C316" i="19"/>
  <c r="C3492" i="19"/>
  <c r="C592" i="19"/>
  <c r="C862" i="19"/>
  <c r="C2533" i="19"/>
  <c r="C4478" i="19"/>
  <c r="C2578" i="19"/>
  <c r="C2513" i="19"/>
  <c r="C277" i="19"/>
  <c r="C1986" i="19"/>
  <c r="C2528" i="19"/>
  <c r="C1021" i="19"/>
  <c r="C1596" i="19"/>
  <c r="C3140" i="19"/>
  <c r="C1379" i="19"/>
  <c r="C2601" i="19"/>
  <c r="C3371" i="19"/>
  <c r="C2718" i="19"/>
  <c r="C3373" i="19"/>
  <c r="C292" i="19"/>
  <c r="C2521" i="19"/>
  <c r="C4323" i="19"/>
  <c r="C4058" i="19"/>
  <c r="C3415" i="19"/>
  <c r="C2669" i="19"/>
  <c r="C945" i="19"/>
  <c r="C1262" i="19"/>
  <c r="C1063" i="19"/>
  <c r="C2990" i="19"/>
  <c r="C1223" i="19"/>
  <c r="C3328" i="19"/>
  <c r="C1120" i="19"/>
  <c r="C1879" i="19"/>
  <c r="C18" i="19"/>
  <c r="C680" i="19"/>
  <c r="C1291" i="19"/>
  <c r="C4271" i="19"/>
  <c r="C3144" i="19"/>
  <c r="C3388" i="19"/>
  <c r="C847" i="19"/>
  <c r="C3781" i="19"/>
  <c r="C3430" i="19"/>
  <c r="C2741" i="19"/>
  <c r="C314" i="19"/>
  <c r="C773" i="19"/>
  <c r="C1145" i="19"/>
  <c r="C2326" i="19"/>
  <c r="C550" i="19"/>
  <c r="C1445" i="19"/>
  <c r="C4057" i="19"/>
  <c r="C282" i="19"/>
  <c r="C1460" i="19"/>
  <c r="C3869" i="19"/>
  <c r="C2907" i="19"/>
  <c r="C722" i="19"/>
  <c r="C1217" i="19"/>
  <c r="C1220" i="19"/>
  <c r="C4574" i="19"/>
  <c r="C3363" i="19"/>
  <c r="C2843" i="19"/>
  <c r="C2485" i="19"/>
  <c r="C3263" i="19"/>
  <c r="C818" i="19"/>
  <c r="C4306" i="19"/>
  <c r="C1917" i="19"/>
  <c r="C796" i="19"/>
  <c r="C2238" i="19"/>
  <c r="C2271" i="19"/>
  <c r="C1151" i="19"/>
  <c r="C1844" i="19"/>
  <c r="C1385" i="19"/>
  <c r="C4321" i="19"/>
  <c r="C309" i="19"/>
  <c r="C3963" i="19"/>
  <c r="C4279" i="19"/>
  <c r="C1485" i="19"/>
  <c r="C1513" i="19"/>
  <c r="C4167" i="19"/>
  <c r="C3467" i="19"/>
  <c r="C474" i="19"/>
  <c r="C424" i="19"/>
  <c r="C1263" i="19"/>
  <c r="C2827" i="19"/>
  <c r="C1020" i="19"/>
  <c r="C2574" i="19"/>
  <c r="C720" i="19"/>
  <c r="C3690" i="19"/>
  <c r="C4580" i="19"/>
  <c r="C2196" i="19"/>
  <c r="C692" i="19"/>
  <c r="C4191" i="19"/>
  <c r="C1202" i="19"/>
  <c r="C4290" i="19"/>
  <c r="C4472" i="19"/>
  <c r="C656" i="19"/>
  <c r="C858" i="19"/>
  <c r="C3746" i="19"/>
  <c r="C3605" i="19"/>
  <c r="C3791" i="19"/>
  <c r="C701" i="19"/>
  <c r="C1210" i="19"/>
  <c r="C1055" i="19"/>
  <c r="C907" i="19"/>
  <c r="C2808" i="19"/>
  <c r="C2165" i="19"/>
  <c r="C3135" i="19"/>
  <c r="C1289" i="19"/>
  <c r="C159" i="19"/>
  <c r="C795" i="19"/>
  <c r="C2516" i="19"/>
  <c r="C2554" i="19"/>
  <c r="C2272" i="19"/>
  <c r="C647" i="19"/>
  <c r="C497" i="19"/>
  <c r="C181" i="19"/>
  <c r="C3979" i="19"/>
  <c r="C4027" i="19"/>
  <c r="C2107" i="19"/>
  <c r="C1532" i="19"/>
  <c r="C4228" i="19"/>
  <c r="C2391" i="19"/>
  <c r="C3876" i="19"/>
  <c r="C3407" i="19"/>
  <c r="C3341" i="19"/>
  <c r="C3352" i="19"/>
  <c r="C1462" i="19"/>
  <c r="C1693" i="19"/>
  <c r="C4108" i="19"/>
  <c r="C2333" i="19"/>
  <c r="C654" i="19"/>
  <c r="C2058" i="19"/>
  <c r="C2188" i="19"/>
  <c r="C737" i="19"/>
  <c r="C1725" i="19"/>
  <c r="C4409" i="19"/>
  <c r="C2076" i="19"/>
  <c r="C263" i="19"/>
  <c r="C358" i="19"/>
  <c r="C3039" i="19"/>
  <c r="C3684" i="19"/>
  <c r="C889" i="19"/>
  <c r="C2173" i="19"/>
  <c r="C995" i="19"/>
  <c r="C4566" i="19"/>
  <c r="C3076" i="19"/>
  <c r="C1515" i="19"/>
  <c r="C4190" i="19"/>
  <c r="C473" i="19"/>
  <c r="C4366" i="19"/>
  <c r="C1096" i="19"/>
  <c r="C2347" i="19"/>
  <c r="C3448" i="19"/>
  <c r="C3549" i="19"/>
  <c r="C2155" i="19"/>
  <c r="C2035" i="19"/>
  <c r="C3753" i="19"/>
  <c r="C1703" i="19"/>
  <c r="C3401" i="19"/>
  <c r="C3932" i="19"/>
  <c r="C2135" i="19"/>
  <c r="C2300" i="19"/>
  <c r="C3745" i="19"/>
  <c r="C3624" i="19"/>
  <c r="C3694" i="19"/>
  <c r="C1997" i="19"/>
  <c r="C593" i="19"/>
  <c r="C1128" i="19"/>
  <c r="C2022" i="19"/>
  <c r="C2207" i="19"/>
  <c r="C831" i="19"/>
  <c r="C2368" i="19"/>
  <c r="C3434" i="19"/>
  <c r="C3230" i="19"/>
  <c r="C1707" i="19"/>
  <c r="C1525" i="19"/>
  <c r="C544" i="19"/>
  <c r="C4535" i="19"/>
  <c r="C419" i="19"/>
  <c r="C1095" i="19"/>
  <c r="C4171" i="19"/>
  <c r="C1897" i="19"/>
  <c r="C4291" i="19"/>
  <c r="C4175" i="19"/>
  <c r="C1714" i="19"/>
  <c r="C793" i="19"/>
  <c r="C2556" i="19"/>
  <c r="C2638" i="19"/>
  <c r="C4594" i="19"/>
  <c r="C4133" i="19"/>
  <c r="C3057" i="19"/>
  <c r="C3317" i="19"/>
  <c r="C2379" i="19"/>
  <c r="C1547" i="19"/>
  <c r="C235" i="19"/>
  <c r="C1655" i="19"/>
  <c r="C3392" i="19"/>
  <c r="C1934" i="19"/>
  <c r="C1472" i="19"/>
  <c r="C1570" i="19"/>
  <c r="C4158" i="19"/>
  <c r="C527" i="19"/>
  <c r="C4206" i="19"/>
  <c r="C1543" i="19"/>
  <c r="C4136" i="19"/>
  <c r="C2225" i="19"/>
  <c r="C1018" i="19"/>
  <c r="C3403" i="19"/>
  <c r="C1438" i="19"/>
  <c r="C3990" i="19"/>
  <c r="C2882" i="19"/>
  <c r="C1333" i="19"/>
  <c r="C3267" i="19"/>
  <c r="C2723" i="19"/>
  <c r="C4506" i="19"/>
  <c r="C2525" i="19"/>
  <c r="C2131" i="19"/>
  <c r="C4036" i="19"/>
  <c r="C1373" i="19"/>
  <c r="C1314" i="19"/>
  <c r="C347" i="19"/>
  <c r="C4120" i="19"/>
  <c r="C3559" i="19"/>
  <c r="C1129" i="19"/>
  <c r="C1241" i="19"/>
  <c r="C2388" i="19"/>
  <c r="C1052" i="19"/>
  <c r="C644" i="19"/>
  <c r="C3286" i="19"/>
  <c r="C1853" i="19"/>
  <c r="C4406" i="19"/>
  <c r="C2819" i="19"/>
  <c r="C681" i="19"/>
  <c r="C3216" i="19"/>
  <c r="C1870" i="19"/>
  <c r="C1347" i="19"/>
  <c r="C2027" i="19"/>
  <c r="C325" i="19"/>
  <c r="C3709" i="19"/>
  <c r="C4514" i="19"/>
  <c r="C674" i="19"/>
  <c r="C242" i="19"/>
  <c r="C3888" i="19"/>
  <c r="C3138" i="19"/>
  <c r="C2725" i="19"/>
  <c r="C4364" i="19"/>
  <c r="C2988" i="19"/>
  <c r="C1244" i="19"/>
  <c r="C1705" i="19"/>
  <c r="C2748" i="19"/>
  <c r="C2343" i="19"/>
  <c r="C1418" i="19"/>
  <c r="C4382" i="19"/>
  <c r="C1447" i="19"/>
  <c r="C1221" i="19"/>
  <c r="C3988" i="19"/>
  <c r="C1775" i="19"/>
  <c r="C2655" i="19"/>
  <c r="C3280" i="19"/>
  <c r="C3489" i="19"/>
  <c r="C1058" i="19"/>
  <c r="C3310" i="19"/>
  <c r="C3500" i="19"/>
  <c r="C35" i="19"/>
  <c r="C2145" i="19"/>
  <c r="C2119" i="19"/>
  <c r="C4417" i="19"/>
  <c r="C570" i="19"/>
  <c r="C2536" i="19"/>
  <c r="C308" i="19"/>
  <c r="C1585" i="19"/>
  <c r="C2273" i="19"/>
  <c r="C1479" i="19"/>
  <c r="C1643" i="19"/>
  <c r="C3548" i="19"/>
  <c r="C1579" i="19"/>
  <c r="C3080" i="19"/>
  <c r="C2935" i="19"/>
  <c r="C1064" i="19"/>
  <c r="C4390" i="19"/>
  <c r="C1477" i="19"/>
  <c r="C2298" i="19"/>
  <c r="C2442" i="19"/>
  <c r="C2510" i="19"/>
  <c r="C2036" i="19"/>
  <c r="C627" i="19"/>
  <c r="C215" i="19"/>
  <c r="C1037" i="19"/>
  <c r="C917" i="19"/>
  <c r="C3205" i="19"/>
  <c r="C1086" i="19"/>
  <c r="C535" i="19"/>
  <c r="C4240" i="19"/>
  <c r="C280" i="19"/>
  <c r="C2719" i="19"/>
  <c r="C1474" i="19"/>
  <c r="C2389" i="19"/>
  <c r="C1959" i="19"/>
  <c r="C4360" i="19"/>
  <c r="C2677" i="19"/>
  <c r="C2998" i="19"/>
  <c r="C2911" i="19"/>
  <c r="C1455" i="19"/>
  <c r="C3912" i="19"/>
  <c r="C199" i="19"/>
  <c r="C614" i="19"/>
  <c r="C1478" i="19"/>
  <c r="C1972" i="19"/>
  <c r="C3812" i="19"/>
  <c r="C881" i="19"/>
  <c r="C1508" i="19"/>
  <c r="AV8" i="16"/>
  <c r="C1019" i="19"/>
  <c r="C1332" i="19"/>
  <c r="C1768" i="19"/>
  <c r="C1149" i="19"/>
  <c r="C1272" i="19"/>
  <c r="C4522" i="19"/>
  <c r="C868" i="19"/>
  <c r="C2880" i="19"/>
  <c r="C2544" i="19"/>
  <c r="C2531" i="19"/>
  <c r="C1914" i="19"/>
  <c r="C2924" i="19"/>
  <c r="C1299" i="19"/>
  <c r="C637" i="19"/>
  <c r="C3667" i="19"/>
  <c r="C1329" i="19"/>
  <c r="C3128" i="19"/>
  <c r="C1065" i="19"/>
  <c r="C915" i="19"/>
  <c r="C438" i="19"/>
  <c r="C1755" i="19"/>
  <c r="C3322" i="19"/>
  <c r="C13" i="19"/>
  <c r="C3755" i="19"/>
  <c r="C3973" i="19"/>
  <c r="C3886" i="19"/>
  <c r="C168" i="19"/>
  <c r="C3714" i="19"/>
  <c r="C2642" i="19"/>
  <c r="C3820" i="19"/>
  <c r="C1195" i="19"/>
  <c r="AT8" i="16"/>
  <c r="AV10" i="16"/>
  <c r="AT10" i="16"/>
  <c r="K12" i="19" l="1"/>
  <c r="J12" i="19"/>
  <c r="C14" i="16"/>
  <c r="F13" i="16" s="1"/>
  <c r="Z340" i="21"/>
  <c r="AF339" i="21"/>
  <c r="AG339" i="21" s="1"/>
  <c r="AC339" i="21"/>
  <c r="AD339" i="21" s="1"/>
  <c r="AA339" i="21"/>
  <c r="AX12" i="16"/>
  <c r="Z376" i="21"/>
  <c r="AC375" i="21"/>
  <c r="AD375" i="21" s="1"/>
  <c r="AF375" i="21"/>
  <c r="AG375" i="21" s="1"/>
  <c r="AA375" i="21"/>
  <c r="L12" i="19"/>
  <c r="C15" i="16" s="1"/>
  <c r="AW12" i="16"/>
  <c r="E22" i="18"/>
  <c r="B23" i="18"/>
  <c r="D22" i="18"/>
  <c r="C22" i="18"/>
  <c r="AN12" i="16"/>
  <c r="AS11" i="16"/>
  <c r="AO12" i="16"/>
  <c r="G14" i="19"/>
  <c r="F15" i="19"/>
  <c r="M14" i="19"/>
  <c r="B17" i="16"/>
  <c r="D17" i="16" s="1"/>
  <c r="I13" i="19"/>
  <c r="H13" i="19"/>
  <c r="J13" i="19"/>
  <c r="K13" i="19"/>
  <c r="BK13" i="19"/>
  <c r="BM14" i="19"/>
  <c r="AU8" i="16"/>
  <c r="AU10" i="16"/>
  <c r="AT11" i="16"/>
  <c r="AU9" i="16"/>
  <c r="AV11" i="16"/>
  <c r="AS12" i="16" l="1"/>
  <c r="AX13" i="16"/>
  <c r="AO13" i="16"/>
  <c r="AW13" i="16"/>
  <c r="Z341" i="21"/>
  <c r="AF340" i="21"/>
  <c r="AG340" i="21" s="1"/>
  <c r="AA340" i="21"/>
  <c r="AC340" i="21"/>
  <c r="AD340" i="21" s="1"/>
  <c r="AN13" i="16"/>
  <c r="AF376" i="21"/>
  <c r="AG376" i="21" s="1"/>
  <c r="Z377" i="21"/>
  <c r="AC376" i="21"/>
  <c r="AD376" i="21" s="1"/>
  <c r="AA376" i="21"/>
  <c r="N12" i="19"/>
  <c r="L13" i="19"/>
  <c r="C16" i="16" s="1"/>
  <c r="F15" i="16" s="1"/>
  <c r="I14" i="19"/>
  <c r="H14" i="19"/>
  <c r="K14" i="19"/>
  <c r="J14" i="19"/>
  <c r="F16" i="19"/>
  <c r="M15" i="19"/>
  <c r="B18" i="16"/>
  <c r="D18" i="16" s="1"/>
  <c r="G15" i="19"/>
  <c r="B24" i="18"/>
  <c r="D23" i="18"/>
  <c r="C23" i="18"/>
  <c r="E23" i="18"/>
  <c r="F14" i="16"/>
  <c r="S15" i="16"/>
  <c r="M15" i="16"/>
  <c r="BK14" i="19"/>
  <c r="BM15" i="19"/>
  <c r="AU11" i="16"/>
  <c r="AT13" i="16"/>
  <c r="AV13" i="16"/>
  <c r="AT12" i="16"/>
  <c r="AV12" i="16"/>
  <c r="AF341" i="21" l="1"/>
  <c r="AG341" i="21" s="1"/>
  <c r="AA341" i="21"/>
  <c r="Z342" i="21"/>
  <c r="AC341" i="21"/>
  <c r="AD341" i="21" s="1"/>
  <c r="AF377" i="21"/>
  <c r="AG377" i="21" s="1"/>
  <c r="AC377" i="21"/>
  <c r="AD377" i="21" s="1"/>
  <c r="AA377" i="21"/>
  <c r="Z378" i="21"/>
  <c r="N13" i="19"/>
  <c r="L14" i="19"/>
  <c r="C17" i="16" s="1"/>
  <c r="AN14" i="16"/>
  <c r="AN15" i="16" s="1"/>
  <c r="AW14" i="16"/>
  <c r="AO14" i="16"/>
  <c r="AX14" i="16"/>
  <c r="AX15" i="16" s="1"/>
  <c r="AS13" i="16"/>
  <c r="M16" i="19"/>
  <c r="F17" i="19"/>
  <c r="B19" i="16"/>
  <c r="D19" i="16" s="1"/>
  <c r="G16" i="19"/>
  <c r="H15" i="19"/>
  <c r="I15" i="19"/>
  <c r="J15" i="19"/>
  <c r="K15" i="19"/>
  <c r="D24" i="18"/>
  <c r="E24" i="18"/>
  <c r="B25" i="18"/>
  <c r="C24" i="18"/>
  <c r="BM16" i="19"/>
  <c r="BK15" i="19"/>
  <c r="AU13" i="16"/>
  <c r="AU12" i="16"/>
  <c r="AS14" i="16" l="1"/>
  <c r="Z343" i="21"/>
  <c r="AF342" i="21"/>
  <c r="AG342" i="21" s="1"/>
  <c r="AA342" i="21"/>
  <c r="AC342" i="21"/>
  <c r="AD342" i="21" s="1"/>
  <c r="Z379" i="21"/>
  <c r="AA378" i="21"/>
  <c r="AF378" i="21"/>
  <c r="AG378" i="21" s="1"/>
  <c r="AC378" i="21"/>
  <c r="AD378" i="21" s="1"/>
  <c r="AO15" i="16"/>
  <c r="N14" i="19"/>
  <c r="L15" i="19"/>
  <c r="C18" i="16" s="1"/>
  <c r="F17" i="16" s="1"/>
  <c r="I16" i="19"/>
  <c r="H16" i="19"/>
  <c r="J16" i="19"/>
  <c r="K16" i="19"/>
  <c r="M17" i="19"/>
  <c r="G17" i="19"/>
  <c r="F18" i="19"/>
  <c r="B20" i="16"/>
  <c r="D20" i="16" s="1"/>
  <c r="F16" i="16"/>
  <c r="M17" i="16"/>
  <c r="W17" i="16"/>
  <c r="AA17" i="16"/>
  <c r="B26" i="18"/>
  <c r="D25" i="18"/>
  <c r="E25" i="18"/>
  <c r="C25" i="18"/>
  <c r="AW15" i="16"/>
  <c r="BK16" i="19"/>
  <c r="BM17" i="19"/>
  <c r="AV15" i="16"/>
  <c r="AT15" i="16"/>
  <c r="AT14" i="16"/>
  <c r="AV14" i="16"/>
  <c r="AC343" i="21" l="1"/>
  <c r="AD343" i="21" s="1"/>
  <c r="AF343" i="21"/>
  <c r="AG343" i="21" s="1"/>
  <c r="Z344" i="21"/>
  <c r="AA343" i="21"/>
  <c r="AC379" i="21"/>
  <c r="AD379" i="21" s="1"/>
  <c r="Z380" i="21"/>
  <c r="AF379" i="21"/>
  <c r="AG379" i="21" s="1"/>
  <c r="AA379" i="21"/>
  <c r="N15" i="19"/>
  <c r="L16" i="19"/>
  <c r="C19" i="16" s="1"/>
  <c r="AX16" i="16"/>
  <c r="AX17" i="16" s="1"/>
  <c r="AS15" i="16"/>
  <c r="AW16" i="16"/>
  <c r="AW17" i="16" s="1"/>
  <c r="I17" i="19"/>
  <c r="H17" i="19"/>
  <c r="K17" i="19"/>
  <c r="J17" i="19"/>
  <c r="B21" i="16"/>
  <c r="D21" i="16" s="1"/>
  <c r="G18" i="19"/>
  <c r="F19" i="19"/>
  <c r="M18" i="19"/>
  <c r="E26" i="18"/>
  <c r="D26" i="18"/>
  <c r="C26" i="18"/>
  <c r="B27" i="18"/>
  <c r="AO16" i="16"/>
  <c r="AN16" i="16"/>
  <c r="AN17" i="16" s="1"/>
  <c r="BK17" i="19"/>
  <c r="BM18" i="19"/>
  <c r="AU14" i="16"/>
  <c r="AU15" i="16"/>
  <c r="AS16" i="16" l="1"/>
  <c r="AA344" i="21"/>
  <c r="AC344" i="21"/>
  <c r="Z345" i="21"/>
  <c r="AF344" i="21"/>
  <c r="AF380" i="21"/>
  <c r="AG380" i="21" s="1"/>
  <c r="AA380" i="21"/>
  <c r="Z381" i="21"/>
  <c r="AC380" i="21"/>
  <c r="AD380" i="21" s="1"/>
  <c r="L17" i="19"/>
  <c r="N17" i="19" s="1"/>
  <c r="N16" i="19"/>
  <c r="H18" i="19"/>
  <c r="I18" i="19"/>
  <c r="J18" i="19"/>
  <c r="K18" i="19"/>
  <c r="E27" i="18"/>
  <c r="C27" i="18"/>
  <c r="D27" i="18"/>
  <c r="B28" i="18"/>
  <c r="G19" i="19"/>
  <c r="F20" i="19"/>
  <c r="M19" i="19"/>
  <c r="B22" i="16"/>
  <c r="D22" i="16" s="1"/>
  <c r="M19" i="16"/>
  <c r="S19" i="16"/>
  <c r="F18" i="16"/>
  <c r="AW18" i="16" s="1"/>
  <c r="BD116" i="16"/>
  <c r="AO17" i="16"/>
  <c r="BK18" i="19"/>
  <c r="BM19" i="19"/>
  <c r="AV16" i="16"/>
  <c r="AT16" i="16"/>
  <c r="AG344" i="21" l="1"/>
  <c r="AC345" i="21"/>
  <c r="AD345" i="21" s="1"/>
  <c r="Z346" i="21"/>
  <c r="AA345" i="21"/>
  <c r="AF345" i="21"/>
  <c r="AG345" i="21" s="1"/>
  <c r="Z301" i="21"/>
  <c r="AD344" i="21"/>
  <c r="AA381" i="21"/>
  <c r="Z382" i="21"/>
  <c r="AF381" i="21"/>
  <c r="AG381" i="21" s="1"/>
  <c r="AC381" i="21"/>
  <c r="AD381" i="21" s="1"/>
  <c r="AN18" i="16"/>
  <c r="AX18" i="16"/>
  <c r="L18" i="19"/>
  <c r="C21" i="16" s="1"/>
  <c r="C20" i="16"/>
  <c r="F19" i="16" s="1"/>
  <c r="C28" i="18"/>
  <c r="E28" i="18"/>
  <c r="B29" i="18"/>
  <c r="D28" i="18"/>
  <c r="AS17" i="16"/>
  <c r="AO18" i="16"/>
  <c r="B23" i="16"/>
  <c r="D23" i="16" s="1"/>
  <c r="G20" i="19"/>
  <c r="F21" i="19"/>
  <c r="M20" i="19"/>
  <c r="I19" i="19"/>
  <c r="H19" i="19"/>
  <c r="J19" i="19"/>
  <c r="K19" i="19"/>
  <c r="BM20" i="19"/>
  <c r="BK19" i="19"/>
  <c r="AT17" i="16"/>
  <c r="AU16" i="16"/>
  <c r="AT18" i="16"/>
  <c r="AV17" i="16"/>
  <c r="AC301" i="21" l="1"/>
  <c r="AC346" i="21"/>
  <c r="AD346" i="21" s="1"/>
  <c r="AF346" i="21"/>
  <c r="AG346" i="21" s="1"/>
  <c r="AA346" i="21"/>
  <c r="AF382" i="21"/>
  <c r="AG382" i="21" s="1"/>
  <c r="AA382" i="21"/>
  <c r="AC382" i="21"/>
  <c r="AD382" i="21" s="1"/>
  <c r="Z383" i="21"/>
  <c r="L19" i="19"/>
  <c r="C22" i="16" s="1"/>
  <c r="N18" i="19"/>
  <c r="AN19" i="16"/>
  <c r="AW19" i="16"/>
  <c r="B24" i="16"/>
  <c r="D24" i="16" s="1"/>
  <c r="G21" i="19"/>
  <c r="M21" i="19"/>
  <c r="F22" i="19"/>
  <c r="AS18" i="16"/>
  <c r="AO19" i="16"/>
  <c r="AX19" i="16"/>
  <c r="I20" i="19"/>
  <c r="H20" i="19"/>
  <c r="J20" i="19"/>
  <c r="K20" i="19"/>
  <c r="F20" i="16"/>
  <c r="M21" i="16"/>
  <c r="E29" i="18"/>
  <c r="C29" i="18"/>
  <c r="B30" i="18"/>
  <c r="D29" i="18"/>
  <c r="BM21" i="19"/>
  <c r="BK20" i="19"/>
  <c r="AU17" i="16"/>
  <c r="AV18" i="16"/>
  <c r="AF301" i="21" l="1"/>
  <c r="AC383" i="21"/>
  <c r="AD383" i="21" s="1"/>
  <c r="Z384" i="21"/>
  <c r="AF383" i="21"/>
  <c r="AG383" i="21" s="1"/>
  <c r="AA383" i="21"/>
  <c r="N19" i="19"/>
  <c r="AN20" i="16"/>
  <c r="AW20" i="16"/>
  <c r="L20" i="19"/>
  <c r="N20" i="19" s="1"/>
  <c r="AH19" i="16"/>
  <c r="W22" i="16"/>
  <c r="F21" i="16"/>
  <c r="AX20" i="16"/>
  <c r="AI19" i="16"/>
  <c r="F23" i="19"/>
  <c r="M22" i="19"/>
  <c r="B25" i="16"/>
  <c r="D25" i="16" s="1"/>
  <c r="G22" i="19"/>
  <c r="D30" i="18"/>
  <c r="C30" i="18"/>
  <c r="B31" i="18"/>
  <c r="E30" i="18"/>
  <c r="AS19" i="16"/>
  <c r="AO20" i="16"/>
  <c r="I21" i="19"/>
  <c r="H21" i="19"/>
  <c r="J21" i="19"/>
  <c r="K21" i="19"/>
  <c r="BM22" i="19"/>
  <c r="BK21" i="19"/>
  <c r="AU18" i="16"/>
  <c r="AV19" i="16"/>
  <c r="AT19" i="16"/>
  <c r="AC384" i="21" l="1"/>
  <c r="AD384" i="21" s="1"/>
  <c r="Z385" i="21"/>
  <c r="AF384" i="21"/>
  <c r="AG384" i="21" s="1"/>
  <c r="AA384" i="21"/>
  <c r="C23" i="16"/>
  <c r="M23" i="16" s="1"/>
  <c r="AW21" i="16"/>
  <c r="L21" i="19"/>
  <c r="N21" i="19" s="1"/>
  <c r="AX21" i="16"/>
  <c r="AS20" i="16"/>
  <c r="AO21" i="16"/>
  <c r="B26" i="16"/>
  <c r="D26" i="16" s="1"/>
  <c r="M23" i="19"/>
  <c r="G23" i="19"/>
  <c r="F24" i="19"/>
  <c r="AN21" i="16"/>
  <c r="I22" i="19"/>
  <c r="H22" i="19"/>
  <c r="J22" i="19"/>
  <c r="K22" i="19"/>
  <c r="D31" i="18"/>
  <c r="E31" i="18"/>
  <c r="C31" i="18"/>
  <c r="B32" i="18"/>
  <c r="BK22" i="19"/>
  <c r="BM23" i="19"/>
  <c r="AT20" i="16"/>
  <c r="AU19" i="16"/>
  <c r="AV20" i="16"/>
  <c r="AF385" i="21" l="1"/>
  <c r="AG385" i="21" s="1"/>
  <c r="Z386" i="21"/>
  <c r="AC385" i="21"/>
  <c r="AD385" i="21" s="1"/>
  <c r="AA385" i="21"/>
  <c r="S23" i="16"/>
  <c r="F22" i="16"/>
  <c r="AN22" i="16" s="1"/>
  <c r="L22" i="19"/>
  <c r="N22" i="19" s="1"/>
  <c r="C24" i="16"/>
  <c r="F23" i="16" s="1"/>
  <c r="I23" i="19"/>
  <c r="H23" i="19"/>
  <c r="K23" i="19"/>
  <c r="J23" i="19"/>
  <c r="E32" i="18"/>
  <c r="C32" i="18"/>
  <c r="D32" i="18"/>
  <c r="B33" i="18"/>
  <c r="B27" i="16"/>
  <c r="D27" i="16" s="1"/>
  <c r="G24" i="19"/>
  <c r="M24" i="19"/>
  <c r="F25" i="19"/>
  <c r="BM24" i="19"/>
  <c r="BK23" i="19"/>
  <c r="AU20" i="16"/>
  <c r="AV21" i="16"/>
  <c r="AT21" i="16"/>
  <c r="Z387" i="21" l="1"/>
  <c r="AA386" i="21"/>
  <c r="AF386" i="21"/>
  <c r="AG386" i="21" s="1"/>
  <c r="AC386" i="21"/>
  <c r="AD386" i="21" s="1"/>
  <c r="AS22" i="16"/>
  <c r="AW22" i="16"/>
  <c r="AW23" i="16" s="1"/>
  <c r="AX22" i="16"/>
  <c r="AX23" i="16" s="1"/>
  <c r="AS21" i="16"/>
  <c r="AO22" i="16"/>
  <c r="AO23" i="16" s="1"/>
  <c r="L23" i="19"/>
  <c r="C26" i="16" s="1"/>
  <c r="F25" i="16" s="1"/>
  <c r="AN23" i="16"/>
  <c r="C25" i="16"/>
  <c r="F24" i="16" s="1"/>
  <c r="B28" i="16"/>
  <c r="D28" i="16" s="1"/>
  <c r="F26" i="19"/>
  <c r="G25" i="19"/>
  <c r="M25" i="19"/>
  <c r="H24" i="19"/>
  <c r="I24" i="19"/>
  <c r="K24" i="19"/>
  <c r="J24" i="19"/>
  <c r="D33" i="18"/>
  <c r="B34" i="18"/>
  <c r="C33" i="18"/>
  <c r="E33" i="18"/>
  <c r="BK24" i="19"/>
  <c r="BM25" i="19"/>
  <c r="AT23" i="16"/>
  <c r="AU21" i="16"/>
  <c r="AF387" i="21" l="1"/>
  <c r="AG387" i="21" s="1"/>
  <c r="AC387" i="21"/>
  <c r="AD387" i="21" s="1"/>
  <c r="Z388" i="21"/>
  <c r="AA387" i="21"/>
  <c r="M25" i="16"/>
  <c r="AN24" i="16"/>
  <c r="AN25" i="16" s="1"/>
  <c r="L24" i="19"/>
  <c r="C27" i="16" s="1"/>
  <c r="N23" i="19"/>
  <c r="I25" i="19"/>
  <c r="H25" i="19"/>
  <c r="J25" i="19"/>
  <c r="K25" i="19"/>
  <c r="AS23" i="16"/>
  <c r="AO24" i="16"/>
  <c r="AO25" i="16" s="1"/>
  <c r="M26" i="19"/>
  <c r="G26" i="19"/>
  <c r="B29" i="16"/>
  <c r="D29" i="16" s="1"/>
  <c r="F27" i="19"/>
  <c r="AW24" i="16"/>
  <c r="AX24" i="16"/>
  <c r="D34" i="18"/>
  <c r="C34" i="18"/>
  <c r="E34" i="18"/>
  <c r="B35" i="18"/>
  <c r="BK25" i="19"/>
  <c r="BM26" i="19"/>
  <c r="AU23" i="16"/>
  <c r="AV23" i="16"/>
  <c r="AV22" i="16"/>
  <c r="AT22" i="16"/>
  <c r="AC388" i="21" l="1"/>
  <c r="AD388" i="21" s="1"/>
  <c r="Z389" i="21"/>
  <c r="AF388" i="21"/>
  <c r="AG388" i="21" s="1"/>
  <c r="AA388" i="21"/>
  <c r="AS24" i="16"/>
  <c r="L25" i="19"/>
  <c r="C28" i="16" s="1"/>
  <c r="F27" i="16" s="1"/>
  <c r="N24" i="19"/>
  <c r="G27" i="19"/>
  <c r="F28" i="19"/>
  <c r="M27" i="19"/>
  <c r="B30" i="16"/>
  <c r="D30" i="16" s="1"/>
  <c r="W27" i="16"/>
  <c r="F26" i="16"/>
  <c r="M27" i="16"/>
  <c r="AA27" i="16"/>
  <c r="AE27" i="16"/>
  <c r="S27" i="16"/>
  <c r="BD9" i="16"/>
  <c r="B36" i="18"/>
  <c r="E35" i="18"/>
  <c r="D35" i="18"/>
  <c r="C35" i="18"/>
  <c r="AX25" i="16"/>
  <c r="I26" i="19"/>
  <c r="H26" i="19"/>
  <c r="J26" i="19"/>
  <c r="K26" i="19"/>
  <c r="AW25" i="16"/>
  <c r="BM27" i="19"/>
  <c r="BK26" i="19"/>
  <c r="AT25" i="16"/>
  <c r="AU22" i="16"/>
  <c r="AV24" i="16"/>
  <c r="AT24" i="16"/>
  <c r="AV25" i="16"/>
  <c r="Z390" i="21" l="1"/>
  <c r="AA389" i="21"/>
  <c r="AC389" i="21"/>
  <c r="AD389" i="21" s="1"/>
  <c r="AF389" i="21"/>
  <c r="AG389" i="21" s="1"/>
  <c r="L26" i="19"/>
  <c r="N26" i="19" s="1"/>
  <c r="N25" i="19"/>
  <c r="H27" i="19"/>
  <c r="I27" i="19"/>
  <c r="K27" i="19"/>
  <c r="J27" i="19"/>
  <c r="C36" i="18"/>
  <c r="D36" i="18"/>
  <c r="E36" i="18"/>
  <c r="B37" i="18"/>
  <c r="AS25" i="16"/>
  <c r="AO26" i="16"/>
  <c r="AN26" i="16"/>
  <c r="AN27" i="16" s="1"/>
  <c r="M28" i="19"/>
  <c r="G28" i="19"/>
  <c r="B31" i="16"/>
  <c r="D31" i="16" s="1"/>
  <c r="F29" i="19"/>
  <c r="AX26" i="16"/>
  <c r="AX27" i="16" s="1"/>
  <c r="AL27" i="16" s="1"/>
  <c r="H19" i="21" s="1"/>
  <c r="AW26" i="16"/>
  <c r="BK27" i="19"/>
  <c r="BM28" i="19"/>
  <c r="AU25" i="16"/>
  <c r="AU24" i="16"/>
  <c r="AS26" i="16" l="1"/>
  <c r="Z391" i="21"/>
  <c r="AC390" i="21"/>
  <c r="AD390" i="21" s="1"/>
  <c r="AA390" i="21"/>
  <c r="AF390" i="21"/>
  <c r="AG390" i="21" s="1"/>
  <c r="C29" i="16"/>
  <c r="M29" i="16" s="1"/>
  <c r="L27" i="19"/>
  <c r="N27" i="19" s="1"/>
  <c r="M29" i="19"/>
  <c r="G29" i="19"/>
  <c r="B32" i="16"/>
  <c r="D32" i="16" s="1"/>
  <c r="F30" i="19"/>
  <c r="I28" i="19"/>
  <c r="H28" i="19"/>
  <c r="J28" i="19"/>
  <c r="K28" i="19"/>
  <c r="B38" i="18"/>
  <c r="C37" i="18"/>
  <c r="D37" i="18"/>
  <c r="E37" i="18"/>
  <c r="AO27" i="16"/>
  <c r="AW27" i="16"/>
  <c r="BM29" i="19"/>
  <c r="BK28" i="19"/>
  <c r="AV26" i="16"/>
  <c r="AT26" i="16"/>
  <c r="F28" i="16" l="1"/>
  <c r="AX28" i="16" s="1"/>
  <c r="Z392" i="21"/>
  <c r="AC391" i="21"/>
  <c r="AD391" i="21" s="1"/>
  <c r="AF391" i="21"/>
  <c r="AG391" i="21" s="1"/>
  <c r="AA391" i="21"/>
  <c r="C30" i="16"/>
  <c r="F29" i="16" s="1"/>
  <c r="I29" i="19"/>
  <c r="H29" i="19"/>
  <c r="J29" i="19"/>
  <c r="K29" i="19"/>
  <c r="G30" i="19"/>
  <c r="B33" i="16"/>
  <c r="D33" i="16" s="1"/>
  <c r="F31" i="19"/>
  <c r="M30" i="19"/>
  <c r="B39" i="18"/>
  <c r="E38" i="18"/>
  <c r="D38" i="18"/>
  <c r="C38" i="18"/>
  <c r="AK27" i="16"/>
  <c r="G19" i="21" s="1"/>
  <c r="I19" i="21" s="1"/>
  <c r="L28" i="19"/>
  <c r="BM30" i="19"/>
  <c r="BK29" i="19"/>
  <c r="AT27" i="16"/>
  <c r="AU26" i="16"/>
  <c r="AV27" i="16"/>
  <c r="AS27" i="16" l="1"/>
  <c r="AN28" i="16"/>
  <c r="AN29" i="16" s="1"/>
  <c r="AO28" i="16"/>
  <c r="AO29" i="16" s="1"/>
  <c r="AW28" i="16"/>
  <c r="AW29" i="16" s="1"/>
  <c r="Z393" i="21"/>
  <c r="AA392" i="21"/>
  <c r="AF392" i="21"/>
  <c r="AG392" i="21" s="1"/>
  <c r="AC392" i="21"/>
  <c r="AD392" i="21" s="1"/>
  <c r="AX29" i="16"/>
  <c r="N28" i="19"/>
  <c r="C31" i="16"/>
  <c r="G31" i="19"/>
  <c r="M31" i="19"/>
  <c r="B34" i="16"/>
  <c r="D34" i="16" s="1"/>
  <c r="F32" i="19"/>
  <c r="L29" i="19"/>
  <c r="H30" i="19"/>
  <c r="I30" i="19"/>
  <c r="K30" i="19"/>
  <c r="J30" i="19"/>
  <c r="D39" i="18"/>
  <c r="B40" i="18"/>
  <c r="C39" i="18"/>
  <c r="E39" i="18"/>
  <c r="BM31" i="19"/>
  <c r="BK30" i="19"/>
  <c r="AT28" i="16"/>
  <c r="AV28" i="16"/>
  <c r="AV29" i="16"/>
  <c r="AU27" i="16"/>
  <c r="AT29" i="16"/>
  <c r="AS28" i="16" l="1"/>
  <c r="AF393" i="21"/>
  <c r="AG393" i="21" s="1"/>
  <c r="AA393" i="21"/>
  <c r="Z394" i="21"/>
  <c r="AC393" i="21"/>
  <c r="AD393" i="21" s="1"/>
  <c r="L30" i="19"/>
  <c r="N30" i="19" s="1"/>
  <c r="F30" i="16"/>
  <c r="S31" i="16"/>
  <c r="M31" i="16"/>
  <c r="C40" i="18"/>
  <c r="B41" i="18"/>
  <c r="D40" i="18"/>
  <c r="E40" i="18"/>
  <c r="B35" i="16"/>
  <c r="D35" i="16" s="1"/>
  <c r="M32" i="19"/>
  <c r="F33" i="19"/>
  <c r="G32" i="19"/>
  <c r="N29" i="19"/>
  <c r="C32" i="16"/>
  <c r="H31" i="19"/>
  <c r="I31" i="19"/>
  <c r="K31" i="19"/>
  <c r="J31" i="19"/>
  <c r="BK31" i="19"/>
  <c r="BM32" i="19"/>
  <c r="AU28" i="16"/>
  <c r="AU29" i="16"/>
  <c r="C33" i="16" l="1"/>
  <c r="F32" i="16" s="1"/>
  <c r="AF394" i="21"/>
  <c r="AG394" i="21" s="1"/>
  <c r="AC394" i="21"/>
  <c r="AD394" i="21" s="1"/>
  <c r="Z395" i="21"/>
  <c r="AA394" i="21"/>
  <c r="L31" i="19"/>
  <c r="N31" i="19" s="1"/>
  <c r="F31" i="16"/>
  <c r="W32" i="16"/>
  <c r="BD117" i="16"/>
  <c r="C41" i="18"/>
  <c r="E41" i="18"/>
  <c r="B42" i="18"/>
  <c r="D41" i="18"/>
  <c r="H32" i="19"/>
  <c r="I32" i="19"/>
  <c r="J32" i="19"/>
  <c r="K32" i="19"/>
  <c r="B36" i="16"/>
  <c r="D36" i="16" s="1"/>
  <c r="G33" i="19"/>
  <c r="M33" i="19"/>
  <c r="F34" i="19"/>
  <c r="AS29" i="16"/>
  <c r="AW30" i="16"/>
  <c r="AO30" i="16"/>
  <c r="AN30" i="16"/>
  <c r="AX30" i="16"/>
  <c r="BM33" i="19"/>
  <c r="BK32" i="19"/>
  <c r="M33" i="16" l="1"/>
  <c r="Z396" i="21"/>
  <c r="AC395" i="21"/>
  <c r="AD395" i="21" s="1"/>
  <c r="AA395" i="21"/>
  <c r="AF395" i="21"/>
  <c r="AG395" i="21" s="1"/>
  <c r="C34" i="16"/>
  <c r="F33" i="16" s="1"/>
  <c r="L32" i="19"/>
  <c r="C35" i="16" s="1"/>
  <c r="AW31" i="16"/>
  <c r="AW32" i="16" s="1"/>
  <c r="H33" i="19"/>
  <c r="I33" i="19"/>
  <c r="J33" i="19"/>
  <c r="K33" i="19"/>
  <c r="B43" i="18"/>
  <c r="E42" i="18"/>
  <c r="D42" i="18"/>
  <c r="C42" i="18"/>
  <c r="AX31" i="16"/>
  <c r="AX32" i="16" s="1"/>
  <c r="AS30" i="16"/>
  <c r="AO31" i="16"/>
  <c r="AO32" i="16" s="1"/>
  <c r="M34" i="19"/>
  <c r="G34" i="19"/>
  <c r="B37" i="16"/>
  <c r="D37" i="16" s="1"/>
  <c r="F35" i="19"/>
  <c r="AN31" i="16"/>
  <c r="AN32" i="16" s="1"/>
  <c r="BK33" i="19"/>
  <c r="BM34" i="19"/>
  <c r="AT30" i="16"/>
  <c r="AV30" i="16"/>
  <c r="AS32" i="16" l="1"/>
  <c r="AS31" i="16"/>
  <c r="AC396" i="21"/>
  <c r="AD396" i="21" s="1"/>
  <c r="Z397" i="21"/>
  <c r="AA396" i="21"/>
  <c r="AF396" i="21"/>
  <c r="AG396" i="21" s="1"/>
  <c r="AN33" i="16"/>
  <c r="N32" i="19"/>
  <c r="L33" i="19"/>
  <c r="N33" i="19" s="1"/>
  <c r="AX33" i="16"/>
  <c r="AI32" i="16"/>
  <c r="AO33" i="16"/>
  <c r="H34" i="19"/>
  <c r="I34" i="19"/>
  <c r="K34" i="19"/>
  <c r="J34" i="19"/>
  <c r="B44" i="18"/>
  <c r="C43" i="18"/>
  <c r="D43" i="18"/>
  <c r="E43" i="18"/>
  <c r="M35" i="19"/>
  <c r="B38" i="16"/>
  <c r="D38" i="16" s="1"/>
  <c r="F36" i="19"/>
  <c r="G35" i="19"/>
  <c r="AW33" i="16"/>
  <c r="AH32" i="16"/>
  <c r="F34" i="16"/>
  <c r="M35" i="16"/>
  <c r="S35" i="16"/>
  <c r="BK34" i="19"/>
  <c r="BM35" i="19"/>
  <c r="AV31" i="16"/>
  <c r="AT31" i="16"/>
  <c r="AU30" i="16"/>
  <c r="AV32" i="16"/>
  <c r="AT32" i="16"/>
  <c r="AS33" i="16" l="1"/>
  <c r="AC397" i="21"/>
  <c r="AD397" i="21" s="1"/>
  <c r="AF397" i="21"/>
  <c r="AG397" i="21" s="1"/>
  <c r="AA397" i="21"/>
  <c r="Z398" i="21"/>
  <c r="C36" i="16"/>
  <c r="F35" i="16" s="1"/>
  <c r="L34" i="19"/>
  <c r="B39" i="16"/>
  <c r="D39" i="16" s="1"/>
  <c r="G36" i="19"/>
  <c r="M36" i="19"/>
  <c r="F37" i="19"/>
  <c r="AO34" i="16"/>
  <c r="AN34" i="16"/>
  <c r="AX34" i="16"/>
  <c r="AW34" i="16"/>
  <c r="I35" i="19"/>
  <c r="H35" i="19"/>
  <c r="J35" i="19"/>
  <c r="K35" i="19"/>
  <c r="D44" i="18"/>
  <c r="B45" i="18"/>
  <c r="E44" i="18"/>
  <c r="C44" i="18"/>
  <c r="BM36" i="19"/>
  <c r="BK35" i="19"/>
  <c r="AT33" i="16"/>
  <c r="AV33" i="16"/>
  <c r="AU31" i="16"/>
  <c r="AU32" i="16"/>
  <c r="AF398" i="21" l="1"/>
  <c r="AG398" i="21" s="1"/>
  <c r="AC398" i="21"/>
  <c r="AD398" i="21" s="1"/>
  <c r="Z399" i="21"/>
  <c r="AA398" i="21"/>
  <c r="L35" i="19"/>
  <c r="N35" i="19" s="1"/>
  <c r="F38" i="19"/>
  <c r="B40" i="16"/>
  <c r="D40" i="16" s="1"/>
  <c r="G37" i="19"/>
  <c r="M37" i="19"/>
  <c r="AO35" i="16"/>
  <c r="AS34" i="16"/>
  <c r="AN35" i="16"/>
  <c r="AX35" i="16"/>
  <c r="N34" i="19"/>
  <c r="C37" i="16"/>
  <c r="C45" i="18"/>
  <c r="D45" i="18"/>
  <c r="E45" i="18"/>
  <c r="B46" i="18"/>
  <c r="H36" i="19"/>
  <c r="I36" i="19"/>
  <c r="K36" i="19"/>
  <c r="J36" i="19"/>
  <c r="AW35" i="16"/>
  <c r="BM37" i="19"/>
  <c r="BK36" i="19"/>
  <c r="AU33" i="16"/>
  <c r="AV34" i="16"/>
  <c r="AT34" i="16"/>
  <c r="AF399" i="21" l="1"/>
  <c r="AG399" i="21" s="1"/>
  <c r="Z400" i="21"/>
  <c r="AA399" i="21"/>
  <c r="AC399" i="21"/>
  <c r="AD399" i="21" s="1"/>
  <c r="C38" i="16"/>
  <c r="F37" i="16" s="1"/>
  <c r="H37" i="19"/>
  <c r="I37" i="19"/>
  <c r="J37" i="19"/>
  <c r="K37" i="19"/>
  <c r="L36" i="19"/>
  <c r="M37" i="16"/>
  <c r="W37" i="16"/>
  <c r="F36" i="16"/>
  <c r="AW36" i="16" s="1"/>
  <c r="AA37" i="16"/>
  <c r="M38" i="19"/>
  <c r="G38" i="19"/>
  <c r="F39" i="19"/>
  <c r="B41" i="16"/>
  <c r="D41" i="16" s="1"/>
  <c r="D46" i="18"/>
  <c r="E46" i="18"/>
  <c r="C46" i="18"/>
  <c r="B47" i="18"/>
  <c r="BM38" i="19"/>
  <c r="BK37" i="19"/>
  <c r="AV35" i="16"/>
  <c r="AU34" i="16"/>
  <c r="AT35" i="16"/>
  <c r="Z401" i="21" l="1"/>
  <c r="AC400" i="21"/>
  <c r="AD400" i="21" s="1"/>
  <c r="AF400" i="21"/>
  <c r="AG400" i="21" s="1"/>
  <c r="AA400" i="21"/>
  <c r="AW37" i="16"/>
  <c r="L37" i="19"/>
  <c r="C40" i="16" s="1"/>
  <c r="F39" i="16" s="1"/>
  <c r="AS35" i="16"/>
  <c r="AO36" i="16"/>
  <c r="AO37" i="16" s="1"/>
  <c r="AX36" i="16"/>
  <c r="AX37" i="16" s="1"/>
  <c r="AN36" i="16"/>
  <c r="AN37" i="16" s="1"/>
  <c r="G39" i="19"/>
  <c r="M39" i="19"/>
  <c r="B42" i="16"/>
  <c r="D42" i="16" s="1"/>
  <c r="F40" i="19"/>
  <c r="I38" i="19"/>
  <c r="H38" i="19"/>
  <c r="J38" i="19"/>
  <c r="K38" i="19"/>
  <c r="C39" i="16"/>
  <c r="N36" i="19"/>
  <c r="E47" i="18"/>
  <c r="C47" i="18"/>
  <c r="D47" i="18"/>
  <c r="B48" i="18"/>
  <c r="BK38" i="19"/>
  <c r="BM39" i="19"/>
  <c r="AU35" i="16"/>
  <c r="AS36" i="16" l="1"/>
  <c r="AF401" i="21"/>
  <c r="AG401" i="21" s="1"/>
  <c r="AA401" i="21"/>
  <c r="Z402" i="21"/>
  <c r="AC401" i="21"/>
  <c r="AD401" i="21" s="1"/>
  <c r="N37" i="19"/>
  <c r="L38" i="19"/>
  <c r="C41" i="16" s="1"/>
  <c r="B43" i="16"/>
  <c r="D43" i="16" s="1"/>
  <c r="F41" i="19"/>
  <c r="G40" i="19"/>
  <c r="M40" i="19"/>
  <c r="I39" i="19"/>
  <c r="H39" i="19"/>
  <c r="J39" i="19"/>
  <c r="K39" i="19"/>
  <c r="F38" i="16"/>
  <c r="S39" i="16"/>
  <c r="M39" i="16"/>
  <c r="C48" i="18"/>
  <c r="E48" i="18"/>
  <c r="B49" i="18"/>
  <c r="D48" i="18"/>
  <c r="BM40" i="19"/>
  <c r="BK39" i="19"/>
  <c r="AT36" i="16"/>
  <c r="AV37" i="16"/>
  <c r="AT37" i="16"/>
  <c r="AV36" i="16"/>
  <c r="AA402" i="21" l="1"/>
  <c r="AC402" i="21"/>
  <c r="AD402" i="21" s="1"/>
  <c r="Z403" i="21"/>
  <c r="AF402" i="21"/>
  <c r="AG402" i="21" s="1"/>
  <c r="L39" i="19"/>
  <c r="C42" i="16" s="1"/>
  <c r="N38" i="19"/>
  <c r="I40" i="19"/>
  <c r="H40" i="19"/>
  <c r="K40" i="19"/>
  <c r="J40" i="19"/>
  <c r="AS37" i="16"/>
  <c r="AO38" i="16"/>
  <c r="AO39" i="16" s="1"/>
  <c r="AW38" i="16"/>
  <c r="AX38" i="16"/>
  <c r="AX39" i="16" s="1"/>
  <c r="E49" i="18"/>
  <c r="B50" i="18"/>
  <c r="C49" i="18"/>
  <c r="D49" i="18"/>
  <c r="AN38" i="16"/>
  <c r="AN39" i="16" s="1"/>
  <c r="B44" i="16"/>
  <c r="D44" i="16" s="1"/>
  <c r="F42" i="19"/>
  <c r="M41" i="19"/>
  <c r="G41" i="19"/>
  <c r="M41" i="16"/>
  <c r="F40" i="16"/>
  <c r="BM41" i="19"/>
  <c r="BK40" i="19"/>
  <c r="AU36" i="16"/>
  <c r="AU37" i="16"/>
  <c r="AS38" i="16" l="1"/>
  <c r="AC403" i="21"/>
  <c r="AD403" i="21" s="1"/>
  <c r="AF403" i="21"/>
  <c r="AG403" i="21" s="1"/>
  <c r="Z404" i="21"/>
  <c r="AA403" i="21"/>
  <c r="N39" i="19"/>
  <c r="AN40" i="16"/>
  <c r="AS39" i="16"/>
  <c r="AO40" i="16"/>
  <c r="F41" i="16"/>
  <c r="W42" i="16"/>
  <c r="C50" i="18"/>
  <c r="D50" i="18"/>
  <c r="B51" i="18"/>
  <c r="E50" i="18"/>
  <c r="H41" i="19"/>
  <c r="I41" i="19"/>
  <c r="K41" i="19"/>
  <c r="J41" i="19"/>
  <c r="AW39" i="16"/>
  <c r="AW40" i="16" s="1"/>
  <c r="L40" i="19"/>
  <c r="AX40" i="16"/>
  <c r="B45" i="16"/>
  <c r="D45" i="16" s="1"/>
  <c r="G42" i="19"/>
  <c r="M42" i="19"/>
  <c r="F43" i="19"/>
  <c r="BM42" i="19"/>
  <c r="BK41" i="19"/>
  <c r="AV39" i="16"/>
  <c r="AV38" i="16"/>
  <c r="AT39" i="16"/>
  <c r="AT38" i="16"/>
  <c r="AA404" i="21" l="1"/>
  <c r="Z359" i="21"/>
  <c r="AC404" i="21"/>
  <c r="AF404" i="21"/>
  <c r="AN41" i="16"/>
  <c r="AX41" i="16"/>
  <c r="L41" i="19"/>
  <c r="C44" i="16" s="1"/>
  <c r="AW41" i="16"/>
  <c r="N40" i="19"/>
  <c r="C43" i="16"/>
  <c r="B46" i="16"/>
  <c r="D46" i="16" s="1"/>
  <c r="M43" i="19"/>
  <c r="G43" i="19"/>
  <c r="F44" i="19"/>
  <c r="B52" i="18"/>
  <c r="E51" i="18"/>
  <c r="D51" i="18"/>
  <c r="C51" i="18"/>
  <c r="AS40" i="16"/>
  <c r="AO41" i="16"/>
  <c r="H42" i="19"/>
  <c r="I42" i="19"/>
  <c r="K42" i="19"/>
  <c r="J42" i="19"/>
  <c r="BK42" i="19"/>
  <c r="BM43" i="19"/>
  <c r="AT40" i="16"/>
  <c r="AU39" i="16"/>
  <c r="AU38" i="16"/>
  <c r="AV40" i="16"/>
  <c r="AG404" i="21" l="1"/>
  <c r="AF359" i="21"/>
  <c r="AD404" i="21"/>
  <c r="AC359" i="21"/>
  <c r="N41" i="19"/>
  <c r="L42" i="19"/>
  <c r="S43" i="16"/>
  <c r="M43" i="16"/>
  <c r="F42" i="16"/>
  <c r="F43" i="16"/>
  <c r="BD118" i="16"/>
  <c r="E52" i="18"/>
  <c r="C52" i="18"/>
  <c r="B53" i="18"/>
  <c r="D52" i="18"/>
  <c r="B47" i="16"/>
  <c r="D47" i="16" s="1"/>
  <c r="G44" i="19"/>
  <c r="M44" i="19"/>
  <c r="F45" i="19"/>
  <c r="H43" i="19"/>
  <c r="I43" i="19"/>
  <c r="J43" i="19"/>
  <c r="K43" i="19"/>
  <c r="BM44" i="19"/>
  <c r="BK43" i="19"/>
  <c r="AU40" i="16"/>
  <c r="AT41" i="16"/>
  <c r="AV41" i="16"/>
  <c r="L43" i="19" l="1"/>
  <c r="C46" i="16" s="1"/>
  <c r="F45" i="16" s="1"/>
  <c r="I44" i="19"/>
  <c r="H44" i="19"/>
  <c r="K44" i="19"/>
  <c r="J44" i="19"/>
  <c r="AS41" i="16"/>
  <c r="AO42" i="16"/>
  <c r="AO43" i="16" s="1"/>
  <c r="AX42" i="16"/>
  <c r="AX43" i="16" s="1"/>
  <c r="AN42" i="16"/>
  <c r="AN43" i="16" s="1"/>
  <c r="AW42" i="16"/>
  <c r="C45" i="16"/>
  <c r="N42" i="19"/>
  <c r="B54" i="18"/>
  <c r="C53" i="18"/>
  <c r="E53" i="18"/>
  <c r="D53" i="18"/>
  <c r="G45" i="19"/>
  <c r="B48" i="16"/>
  <c r="D48" i="16" s="1"/>
  <c r="M45" i="19"/>
  <c r="F46" i="19"/>
  <c r="AS42" i="16"/>
  <c r="BM45" i="19"/>
  <c r="BK44" i="19"/>
  <c r="AU41" i="16"/>
  <c r="N43" i="19" l="1"/>
  <c r="L44" i="19"/>
  <c r="C47" i="16" s="1"/>
  <c r="C54" i="18"/>
  <c r="E54" i="18"/>
  <c r="B55" i="18"/>
  <c r="D54" i="18"/>
  <c r="AW43" i="16"/>
  <c r="B49" i="16"/>
  <c r="D49" i="16" s="1"/>
  <c r="F47" i="19"/>
  <c r="G46" i="19"/>
  <c r="M46" i="19"/>
  <c r="M45" i="16"/>
  <c r="F44" i="16"/>
  <c r="AX44" i="16" s="1"/>
  <c r="I45" i="19"/>
  <c r="H45" i="19"/>
  <c r="J45" i="19"/>
  <c r="K45" i="19"/>
  <c r="BM46" i="19"/>
  <c r="BK45" i="19"/>
  <c r="AV43" i="16"/>
  <c r="AT43" i="16"/>
  <c r="AV42" i="16"/>
  <c r="AT42" i="16"/>
  <c r="N44" i="19" l="1"/>
  <c r="F48" i="19"/>
  <c r="M47" i="19"/>
  <c r="B50" i="16"/>
  <c r="D50" i="16" s="1"/>
  <c r="G47" i="19"/>
  <c r="AX45" i="16"/>
  <c r="AI44" i="16"/>
  <c r="AS43" i="16"/>
  <c r="AO44" i="16"/>
  <c r="AO45" i="16" s="1"/>
  <c r="M47" i="16"/>
  <c r="F46" i="16"/>
  <c r="S47" i="16"/>
  <c r="R47" i="16" s="1"/>
  <c r="W47" i="16"/>
  <c r="V47" i="16" s="1"/>
  <c r="AE47" i="16"/>
  <c r="AD47" i="16" s="1"/>
  <c r="AF47" i="16" s="1"/>
  <c r="CL10" i="16" s="1"/>
  <c r="AA47" i="16"/>
  <c r="Z47" i="16" s="1"/>
  <c r="BD10" i="16"/>
  <c r="AW44" i="16"/>
  <c r="AN44" i="16"/>
  <c r="AN45" i="16" s="1"/>
  <c r="D55" i="18"/>
  <c r="B56" i="18"/>
  <c r="E55" i="18"/>
  <c r="C55" i="18"/>
  <c r="L45" i="19"/>
  <c r="I46" i="19"/>
  <c r="H46" i="19"/>
  <c r="K46" i="19"/>
  <c r="J46" i="19"/>
  <c r="BK46" i="19"/>
  <c r="BM47" i="19"/>
  <c r="AU42" i="16"/>
  <c r="AU43" i="16"/>
  <c r="AS44" i="16" l="1"/>
  <c r="L46" i="19"/>
  <c r="N46" i="19" s="1"/>
  <c r="AS45" i="16"/>
  <c r="AX46" i="16"/>
  <c r="I47" i="19"/>
  <c r="H47" i="19"/>
  <c r="J47" i="19"/>
  <c r="K47" i="19"/>
  <c r="AW45" i="16"/>
  <c r="AW46" i="16" s="1"/>
  <c r="AH44" i="16"/>
  <c r="AN46" i="16"/>
  <c r="AO46" i="16"/>
  <c r="N45" i="19"/>
  <c r="C48" i="16"/>
  <c r="G48" i="19"/>
  <c r="B51" i="16"/>
  <c r="D51" i="16" s="1"/>
  <c r="M48" i="19"/>
  <c r="F49" i="19"/>
  <c r="D56" i="18"/>
  <c r="C56" i="18"/>
  <c r="E56" i="18"/>
  <c r="B57" i="18"/>
  <c r="BK47" i="19"/>
  <c r="BM48" i="19"/>
  <c r="AT45" i="16"/>
  <c r="AV45" i="16"/>
  <c r="AT44" i="16"/>
  <c r="AV44" i="16"/>
  <c r="L47" i="19" l="1"/>
  <c r="C50" i="16" s="1"/>
  <c r="F49" i="16" s="1"/>
  <c r="C49" i="16"/>
  <c r="M49" i="16" s="1"/>
  <c r="F47" i="16"/>
  <c r="AN47" i="16" s="1"/>
  <c r="I48" i="19"/>
  <c r="H48" i="19"/>
  <c r="J48" i="19"/>
  <c r="K48" i="19"/>
  <c r="M49" i="19"/>
  <c r="F50" i="19"/>
  <c r="B52" i="16"/>
  <c r="D52" i="16" s="1"/>
  <c r="G49" i="19"/>
  <c r="C57" i="18"/>
  <c r="E57" i="18"/>
  <c r="D57" i="18"/>
  <c r="B58" i="18"/>
  <c r="BK48" i="19"/>
  <c r="BM49" i="19"/>
  <c r="AT46" i="16"/>
  <c r="AV46" i="16"/>
  <c r="AU44" i="16"/>
  <c r="AU45" i="16"/>
  <c r="F48" i="16" l="1"/>
  <c r="AN48" i="16" s="1"/>
  <c r="AN49" i="16" s="1"/>
  <c r="N47" i="19"/>
  <c r="L48" i="19"/>
  <c r="N48" i="19" s="1"/>
  <c r="F51" i="19"/>
  <c r="G50" i="19"/>
  <c r="M50" i="19"/>
  <c r="B53" i="16"/>
  <c r="D53" i="16" s="1"/>
  <c r="AS46" i="16"/>
  <c r="AO47" i="16"/>
  <c r="AX47" i="16"/>
  <c r="AW47" i="16"/>
  <c r="B59" i="18"/>
  <c r="E58" i="18"/>
  <c r="C58" i="18"/>
  <c r="D58" i="18"/>
  <c r="H49" i="19"/>
  <c r="I49" i="19"/>
  <c r="J49" i="19"/>
  <c r="K49" i="19"/>
  <c r="BM50" i="19"/>
  <c r="BK49" i="19"/>
  <c r="AU46" i="16"/>
  <c r="AW48" i="16" l="1"/>
  <c r="AW49" i="16" s="1"/>
  <c r="AS47" i="16"/>
  <c r="AX48" i="16"/>
  <c r="AX49" i="16" s="1"/>
  <c r="AS48" i="16"/>
  <c r="AO48" i="16"/>
  <c r="AO49" i="16" s="1"/>
  <c r="C51" i="16"/>
  <c r="F50" i="16" s="1"/>
  <c r="C59" i="18"/>
  <c r="E59" i="18"/>
  <c r="D59" i="18"/>
  <c r="B60" i="18"/>
  <c r="I50" i="19"/>
  <c r="H50" i="19"/>
  <c r="J50" i="19"/>
  <c r="K50" i="19"/>
  <c r="AK47" i="16"/>
  <c r="G20" i="21" s="1"/>
  <c r="F52" i="19"/>
  <c r="M51" i="19"/>
  <c r="G51" i="19"/>
  <c r="B54" i="16"/>
  <c r="D54" i="16" s="1"/>
  <c r="AL47" i="16"/>
  <c r="H20" i="21" s="1"/>
  <c r="L49" i="19"/>
  <c r="BK50" i="19"/>
  <c r="BM51" i="19"/>
  <c r="AV49" i="16"/>
  <c r="AT47" i="16"/>
  <c r="AV47" i="16"/>
  <c r="M51" i="16" l="1"/>
  <c r="S51" i="16"/>
  <c r="L50" i="19"/>
  <c r="N50" i="19" s="1"/>
  <c r="I20" i="21"/>
  <c r="F53" i="19"/>
  <c r="M52" i="19"/>
  <c r="B55" i="16"/>
  <c r="D55" i="16" s="1"/>
  <c r="G52" i="19"/>
  <c r="AS49" i="16"/>
  <c r="AO50" i="16"/>
  <c r="AN50" i="16"/>
  <c r="AX50" i="16"/>
  <c r="B61" i="18"/>
  <c r="D60" i="18"/>
  <c r="C60" i="18"/>
  <c r="E60" i="18"/>
  <c r="N49" i="19"/>
  <c r="C52" i="16"/>
  <c r="I51" i="19"/>
  <c r="H51" i="19"/>
  <c r="K51" i="19"/>
  <c r="J51" i="19"/>
  <c r="AW50" i="16"/>
  <c r="BK51" i="19"/>
  <c r="BM52" i="19"/>
  <c r="AU47" i="16"/>
  <c r="AT49" i="16"/>
  <c r="AT48" i="16"/>
  <c r="AV48" i="16"/>
  <c r="C53" i="16" l="1"/>
  <c r="F52" i="16" s="1"/>
  <c r="L51" i="19"/>
  <c r="N51" i="19" s="1"/>
  <c r="C61" i="18"/>
  <c r="B62" i="18"/>
  <c r="E61" i="18"/>
  <c r="D61" i="18"/>
  <c r="M53" i="19"/>
  <c r="G53" i="19"/>
  <c r="F54" i="19"/>
  <c r="B56" i="16"/>
  <c r="D56" i="16" s="1"/>
  <c r="W52" i="16"/>
  <c r="F51" i="16"/>
  <c r="AN51" i="16" s="1"/>
  <c r="H52" i="19"/>
  <c r="I52" i="19"/>
  <c r="J52" i="19"/>
  <c r="K52" i="19"/>
  <c r="BM53" i="19"/>
  <c r="BK52" i="19"/>
  <c r="AV50" i="16"/>
  <c r="AU48" i="16"/>
  <c r="AU49" i="16"/>
  <c r="AT50" i="16"/>
  <c r="L52" i="19" l="1"/>
  <c r="N52" i="19" s="1"/>
  <c r="M53" i="16"/>
  <c r="AN52" i="16"/>
  <c r="C54" i="16"/>
  <c r="F53" i="16" s="1"/>
  <c r="H53" i="19"/>
  <c r="I53" i="19"/>
  <c r="J53" i="19"/>
  <c r="K53" i="19"/>
  <c r="B63" i="18"/>
  <c r="D62" i="18"/>
  <c r="C62" i="18"/>
  <c r="E62" i="18"/>
  <c r="M54" i="19"/>
  <c r="F55" i="19"/>
  <c r="G54" i="19"/>
  <c r="B57" i="16"/>
  <c r="D57" i="16" s="1"/>
  <c r="AS50" i="16"/>
  <c r="AO51" i="16"/>
  <c r="AO52" i="16" s="1"/>
  <c r="AS51" i="16"/>
  <c r="AX51" i="16"/>
  <c r="AW51" i="16"/>
  <c r="BM54" i="19"/>
  <c r="BK53" i="19"/>
  <c r="AU50" i="16"/>
  <c r="C55" i="16" l="1"/>
  <c r="M55" i="16" s="1"/>
  <c r="L53" i="19"/>
  <c r="C56" i="16" s="1"/>
  <c r="F55" i="16" s="1"/>
  <c r="AN53" i="16"/>
  <c r="AS52" i="16"/>
  <c r="AO53" i="16"/>
  <c r="C63" i="18"/>
  <c r="D63" i="18"/>
  <c r="E63" i="18"/>
  <c r="B64" i="18"/>
  <c r="AX52" i="16"/>
  <c r="AX53" i="16" s="1"/>
  <c r="I54" i="19"/>
  <c r="H54" i="19"/>
  <c r="K54" i="19"/>
  <c r="J54" i="19"/>
  <c r="F56" i="19"/>
  <c r="B58" i="16"/>
  <c r="D58" i="16" s="1"/>
  <c r="G55" i="19"/>
  <c r="M55" i="19"/>
  <c r="AW52" i="16"/>
  <c r="AW53" i="16" s="1"/>
  <c r="BK54" i="19"/>
  <c r="BM55" i="19"/>
  <c r="AT52" i="16"/>
  <c r="AV53" i="16"/>
  <c r="AV52" i="16"/>
  <c r="AT51" i="16"/>
  <c r="AT53" i="16"/>
  <c r="AV51" i="16"/>
  <c r="F54" i="16" l="1"/>
  <c r="AO54" i="16" s="1"/>
  <c r="AO55" i="16" s="1"/>
  <c r="S55" i="16"/>
  <c r="N53" i="19"/>
  <c r="H55" i="19"/>
  <c r="I55" i="19"/>
  <c r="K55" i="19"/>
  <c r="J55" i="19"/>
  <c r="B65" i="18"/>
  <c r="E64" i="18"/>
  <c r="C64" i="18"/>
  <c r="D64" i="18"/>
  <c r="M56" i="19"/>
  <c r="G56" i="19"/>
  <c r="F57" i="19"/>
  <c r="B59" i="16"/>
  <c r="D59" i="16" s="1"/>
  <c r="L54" i="19"/>
  <c r="BM56" i="19"/>
  <c r="BK55" i="19"/>
  <c r="AU53" i="16"/>
  <c r="AU52" i="16"/>
  <c r="AU51" i="16"/>
  <c r="AN54" i="16" l="1"/>
  <c r="AN55" i="16" s="1"/>
  <c r="AX54" i="16"/>
  <c r="AX55" i="16" s="1"/>
  <c r="AW54" i="16"/>
  <c r="AW55" i="16" s="1"/>
  <c r="AS53" i="16"/>
  <c r="L55" i="19"/>
  <c r="C58" i="16" s="1"/>
  <c r="C57" i="16"/>
  <c r="N54" i="19"/>
  <c r="M57" i="19"/>
  <c r="G57" i="19"/>
  <c r="B60" i="16"/>
  <c r="D60" i="16" s="1"/>
  <c r="F58" i="19"/>
  <c r="E65" i="18"/>
  <c r="B66" i="18"/>
  <c r="D65" i="18"/>
  <c r="C65" i="18"/>
  <c r="I56" i="19"/>
  <c r="H56" i="19"/>
  <c r="K56" i="19"/>
  <c r="J56" i="19"/>
  <c r="BK56" i="19"/>
  <c r="BM57" i="19"/>
  <c r="AT54" i="16"/>
  <c r="AT55" i="16"/>
  <c r="AV54" i="16"/>
  <c r="AV55" i="16"/>
  <c r="AS54" i="16" l="1"/>
  <c r="L56" i="19"/>
  <c r="N56" i="19" s="1"/>
  <c r="N55" i="19"/>
  <c r="D66" i="18"/>
  <c r="B67" i="18"/>
  <c r="E66" i="18"/>
  <c r="C66" i="18"/>
  <c r="F59" i="19"/>
  <c r="M58" i="19"/>
  <c r="G58" i="19"/>
  <c r="B61" i="16"/>
  <c r="D61" i="16" s="1"/>
  <c r="W57" i="16"/>
  <c r="M57" i="16"/>
  <c r="F56" i="16"/>
  <c r="AA57" i="16"/>
  <c r="BD119" i="16"/>
  <c r="I57" i="19"/>
  <c r="H57" i="19"/>
  <c r="J57" i="19"/>
  <c r="K57" i="19"/>
  <c r="F57" i="16"/>
  <c r="BM58" i="19"/>
  <c r="BK57" i="19"/>
  <c r="AU54" i="16"/>
  <c r="AU55" i="16"/>
  <c r="C59" i="16" l="1"/>
  <c r="F58" i="16" s="1"/>
  <c r="L57" i="19"/>
  <c r="C60" i="16" s="1"/>
  <c r="F59" i="16" s="1"/>
  <c r="AS56" i="16"/>
  <c r="G59" i="19"/>
  <c r="F60" i="19"/>
  <c r="B62" i="16"/>
  <c r="D62" i="16" s="1"/>
  <c r="M59" i="19"/>
  <c r="E67" i="18"/>
  <c r="D67" i="18"/>
  <c r="C67" i="18"/>
  <c r="B68" i="18"/>
  <c r="AS55" i="16"/>
  <c r="AO56" i="16"/>
  <c r="AX56" i="16"/>
  <c r="AW56" i="16"/>
  <c r="AN56" i="16"/>
  <c r="AN57" i="16" s="1"/>
  <c r="I58" i="19"/>
  <c r="H58" i="19"/>
  <c r="K58" i="19"/>
  <c r="J58" i="19"/>
  <c r="BK58" i="19"/>
  <c r="BM59" i="19"/>
  <c r="M59" i="16" l="1"/>
  <c r="S59" i="16"/>
  <c r="N57" i="19"/>
  <c r="L58" i="19"/>
  <c r="N58" i="19" s="1"/>
  <c r="B63" i="16"/>
  <c r="D63" i="16" s="1"/>
  <c r="G60" i="19"/>
  <c r="F61" i="19"/>
  <c r="M60" i="19"/>
  <c r="AX57" i="16"/>
  <c r="D68" i="18"/>
  <c r="E68" i="18"/>
  <c r="C68" i="18"/>
  <c r="B69" i="18"/>
  <c r="AO57" i="16"/>
  <c r="AS57" i="16"/>
  <c r="AN58" i="16"/>
  <c r="AS58" i="16" s="1"/>
  <c r="H59" i="19"/>
  <c r="I59" i="19"/>
  <c r="J59" i="19"/>
  <c r="K59" i="19"/>
  <c r="AW57" i="16"/>
  <c r="E59" i="16"/>
  <c r="BM60" i="19"/>
  <c r="BK59" i="19"/>
  <c r="AT56" i="16"/>
  <c r="AV56" i="16"/>
  <c r="AN59" i="16" l="1"/>
  <c r="C61" i="16"/>
  <c r="M61" i="16" s="1"/>
  <c r="L61" i="16" s="1"/>
  <c r="L59" i="19"/>
  <c r="N59" i="19" s="1"/>
  <c r="AW58" i="16"/>
  <c r="AH57" i="16"/>
  <c r="AX58" i="16"/>
  <c r="AI57" i="16"/>
  <c r="H60" i="19"/>
  <c r="I60" i="19"/>
  <c r="J60" i="19"/>
  <c r="K60" i="19"/>
  <c r="G61" i="19"/>
  <c r="F62" i="19"/>
  <c r="B64" i="16"/>
  <c r="D64" i="16" s="1"/>
  <c r="M61" i="19"/>
  <c r="B70" i="18"/>
  <c r="E69" i="18"/>
  <c r="D69" i="18"/>
  <c r="C69" i="18"/>
  <c r="AO58" i="16"/>
  <c r="AO59" i="16" s="1"/>
  <c r="BM61" i="19"/>
  <c r="BK60" i="19"/>
  <c r="AT57" i="16"/>
  <c r="AV59" i="16"/>
  <c r="AU56" i="16"/>
  <c r="AV57" i="16"/>
  <c r="F60" i="16" l="1"/>
  <c r="AS59" i="16" s="1"/>
  <c r="L60" i="19"/>
  <c r="C63" i="16" s="1"/>
  <c r="C62" i="16"/>
  <c r="W62" i="16" s="1"/>
  <c r="V62" i="16" s="1"/>
  <c r="D70" i="18"/>
  <c r="E70" i="18"/>
  <c r="C70" i="18"/>
  <c r="B71" i="18"/>
  <c r="F63" i="19"/>
  <c r="G62" i="19"/>
  <c r="M62" i="19"/>
  <c r="B65" i="16"/>
  <c r="D65" i="16" s="1"/>
  <c r="AX59" i="16"/>
  <c r="AW59" i="16"/>
  <c r="I61" i="19"/>
  <c r="H61" i="19"/>
  <c r="K61" i="19"/>
  <c r="J61" i="19"/>
  <c r="BM62" i="19"/>
  <c r="BK61" i="19"/>
  <c r="AT58" i="16"/>
  <c r="AU57" i="16"/>
  <c r="AV58" i="16"/>
  <c r="AT59" i="16"/>
  <c r="AW60" i="16" l="1"/>
  <c r="N60" i="19"/>
  <c r="AN60" i="16"/>
  <c r="AX60" i="16"/>
  <c r="AO60" i="16"/>
  <c r="E60" i="16"/>
  <c r="F61" i="16"/>
  <c r="L61" i="19"/>
  <c r="C64" i="16" s="1"/>
  <c r="F63" i="16" s="1"/>
  <c r="H62" i="19"/>
  <c r="I62" i="19"/>
  <c r="K62" i="19"/>
  <c r="J62" i="19"/>
  <c r="E71" i="18"/>
  <c r="D71" i="18"/>
  <c r="C71" i="18"/>
  <c r="B72" i="18"/>
  <c r="G63" i="19"/>
  <c r="B66" i="16"/>
  <c r="D66" i="16" s="1"/>
  <c r="F64" i="19"/>
  <c r="M63" i="19"/>
  <c r="M63" i="16"/>
  <c r="L63" i="16" s="1"/>
  <c r="F62" i="16"/>
  <c r="S63" i="16"/>
  <c r="R63" i="16" s="1"/>
  <c r="BK62" i="19"/>
  <c r="BM63" i="19"/>
  <c r="AV60" i="16"/>
  <c r="AU58" i="16"/>
  <c r="AU59" i="16"/>
  <c r="AW61" i="16" l="1"/>
  <c r="AW62" i="16" s="1"/>
  <c r="AW63" i="16" s="1"/>
  <c r="AN61" i="16"/>
  <c r="AN62" i="16" s="1"/>
  <c r="AN63" i="16" s="1"/>
  <c r="AO61" i="16"/>
  <c r="AO62" i="16" s="1"/>
  <c r="AO63" i="16" s="1"/>
  <c r="AS60" i="16"/>
  <c r="AX61" i="16"/>
  <c r="AX62" i="16" s="1"/>
  <c r="AX63" i="16" s="1"/>
  <c r="E61" i="16"/>
  <c r="N61" i="19"/>
  <c r="L62" i="19"/>
  <c r="C65" i="16" s="1"/>
  <c r="F65" i="19"/>
  <c r="G64" i="19"/>
  <c r="B67" i="16"/>
  <c r="D67" i="16" s="1"/>
  <c r="M64" i="19"/>
  <c r="H63" i="19"/>
  <c r="I63" i="19"/>
  <c r="K63" i="19"/>
  <c r="J63" i="19"/>
  <c r="C72" i="18"/>
  <c r="D72" i="18"/>
  <c r="E72" i="18"/>
  <c r="B73" i="18"/>
  <c r="AS61" i="16"/>
  <c r="E62" i="16"/>
  <c r="AS62" i="16"/>
  <c r="E63" i="16"/>
  <c r="BK63" i="19"/>
  <c r="BM64" i="19"/>
  <c r="AV61" i="16"/>
  <c r="AT61" i="16"/>
  <c r="AT60" i="16"/>
  <c r="N62" i="19" l="1"/>
  <c r="L63" i="19"/>
  <c r="C66" i="16" s="1"/>
  <c r="F65" i="16" s="1"/>
  <c r="F66" i="19"/>
  <c r="B68" i="16"/>
  <c r="D68" i="16" s="1"/>
  <c r="G65" i="19"/>
  <c r="M65" i="19"/>
  <c r="H64" i="19"/>
  <c r="I64" i="19"/>
  <c r="K64" i="19"/>
  <c r="J64" i="19"/>
  <c r="B74" i="18"/>
  <c r="E73" i="18"/>
  <c r="D73" i="18"/>
  <c r="C73" i="18"/>
  <c r="M65" i="16"/>
  <c r="L65" i="16" s="1"/>
  <c r="F64" i="16"/>
  <c r="AN64" i="16" s="1"/>
  <c r="BM65" i="19"/>
  <c r="BK64" i="19"/>
  <c r="AT62" i="16"/>
  <c r="AU61" i="16"/>
  <c r="AT63" i="16"/>
  <c r="AU60" i="16"/>
  <c r="AV63" i="16"/>
  <c r="AV62" i="16"/>
  <c r="N63" i="19" l="1"/>
  <c r="AN65" i="16"/>
  <c r="H65" i="19"/>
  <c r="I65" i="19"/>
  <c r="J65" i="19"/>
  <c r="K65" i="19"/>
  <c r="L64" i="19"/>
  <c r="C74" i="18"/>
  <c r="D74" i="18"/>
  <c r="E74" i="18"/>
  <c r="B75" i="18"/>
  <c r="M66" i="19"/>
  <c r="G66" i="19"/>
  <c r="B69" i="16"/>
  <c r="D69" i="16" s="1"/>
  <c r="F67" i="19"/>
  <c r="AS64" i="16"/>
  <c r="AS63" i="16"/>
  <c r="E64" i="16"/>
  <c r="AO64" i="16"/>
  <c r="AX64" i="16"/>
  <c r="AW64" i="16"/>
  <c r="BM66" i="19"/>
  <c r="BK65" i="19"/>
  <c r="AU63" i="16"/>
  <c r="AU62" i="16"/>
  <c r="L65" i="19" l="1"/>
  <c r="C68" i="16" s="1"/>
  <c r="F67" i="16" s="1"/>
  <c r="AW65" i="16"/>
  <c r="AX65" i="16"/>
  <c r="B76" i="18"/>
  <c r="E75" i="18"/>
  <c r="D75" i="18"/>
  <c r="C75" i="18"/>
  <c r="F68" i="19"/>
  <c r="B70" i="16"/>
  <c r="D70" i="16" s="1"/>
  <c r="G67" i="19"/>
  <c r="M67" i="19"/>
  <c r="AO65" i="16"/>
  <c r="H66" i="19"/>
  <c r="I66" i="19"/>
  <c r="K66" i="19"/>
  <c r="J66" i="19"/>
  <c r="C67" i="16"/>
  <c r="N64" i="19"/>
  <c r="BK66" i="19"/>
  <c r="BM67" i="19"/>
  <c r="AT64" i="16"/>
  <c r="AV64" i="16"/>
  <c r="N65" i="19" l="1"/>
  <c r="H67" i="19"/>
  <c r="I67" i="19"/>
  <c r="K67" i="19"/>
  <c r="J67" i="19"/>
  <c r="M67" i="16"/>
  <c r="L67" i="16" s="1"/>
  <c r="AA67" i="16"/>
  <c r="Z67" i="16" s="1"/>
  <c r="AE67" i="16"/>
  <c r="W67" i="16"/>
  <c r="V67" i="16" s="1"/>
  <c r="S67" i="16"/>
  <c r="R67" i="16" s="1"/>
  <c r="F66" i="16"/>
  <c r="AW66" i="16" s="1"/>
  <c r="BD11" i="16"/>
  <c r="L66" i="19"/>
  <c r="G68" i="19"/>
  <c r="B71" i="16"/>
  <c r="D71" i="16" s="1"/>
  <c r="F69" i="19"/>
  <c r="M68" i="19"/>
  <c r="E76" i="18"/>
  <c r="C76" i="18"/>
  <c r="B77" i="18"/>
  <c r="D76" i="18"/>
  <c r="E67" i="16"/>
  <c r="BM68" i="19"/>
  <c r="BK67" i="19"/>
  <c r="AU64" i="16"/>
  <c r="AT65" i="16"/>
  <c r="AV65" i="16"/>
  <c r="AX66" i="16" l="1"/>
  <c r="AX67" i="16" s="1"/>
  <c r="C69" i="16"/>
  <c r="N66" i="19"/>
  <c r="H68" i="19"/>
  <c r="I68" i="19"/>
  <c r="K68" i="19"/>
  <c r="J68" i="19"/>
  <c r="L67" i="19"/>
  <c r="B72" i="16"/>
  <c r="D72" i="16" s="1"/>
  <c r="F70" i="19"/>
  <c r="M69" i="19"/>
  <c r="G69" i="19"/>
  <c r="AW67" i="16"/>
  <c r="AS66" i="16"/>
  <c r="AS65" i="16"/>
  <c r="E66" i="16"/>
  <c r="AO66" i="16"/>
  <c r="AN66" i="16"/>
  <c r="AN67" i="16" s="1"/>
  <c r="E77" i="18"/>
  <c r="D77" i="18"/>
  <c r="C77" i="18"/>
  <c r="B78" i="18"/>
  <c r="BK68" i="19"/>
  <c r="BM69" i="19"/>
  <c r="AU65" i="16"/>
  <c r="L68" i="19" l="1"/>
  <c r="N68" i="19" s="1"/>
  <c r="AK67" i="16"/>
  <c r="G21" i="21" s="1"/>
  <c r="H69" i="19"/>
  <c r="I69" i="19"/>
  <c r="K69" i="19"/>
  <c r="J69" i="19"/>
  <c r="AO67" i="16"/>
  <c r="B79" i="18"/>
  <c r="D78" i="18"/>
  <c r="C78" i="18"/>
  <c r="E78" i="18"/>
  <c r="AL67" i="16"/>
  <c r="H21" i="21" s="1"/>
  <c r="F68" i="16"/>
  <c r="AN68" i="16" s="1"/>
  <c r="M69" i="16"/>
  <c r="L69" i="16" s="1"/>
  <c r="BD120" i="16"/>
  <c r="F71" i="19"/>
  <c r="B73" i="16"/>
  <c r="D73" i="16" s="1"/>
  <c r="M70" i="19"/>
  <c r="G70" i="19"/>
  <c r="C70" i="16"/>
  <c r="N67" i="19"/>
  <c r="BM70" i="19"/>
  <c r="BK69" i="19"/>
  <c r="AV66" i="16"/>
  <c r="AT66" i="16"/>
  <c r="I21" i="21" l="1"/>
  <c r="L69" i="19"/>
  <c r="N69" i="19" s="1"/>
  <c r="C71" i="16"/>
  <c r="M71" i="16" s="1"/>
  <c r="L71" i="16" s="1"/>
  <c r="F69" i="16"/>
  <c r="AN69" i="16" s="1"/>
  <c r="F72" i="19"/>
  <c r="M71" i="19"/>
  <c r="B74" i="16"/>
  <c r="D74" i="16" s="1"/>
  <c r="G71" i="19"/>
  <c r="H70" i="19"/>
  <c r="I70" i="19"/>
  <c r="J70" i="19"/>
  <c r="K70" i="19"/>
  <c r="E79" i="18"/>
  <c r="C79" i="18"/>
  <c r="D79" i="18"/>
  <c r="B80" i="18"/>
  <c r="AS67" i="16"/>
  <c r="E68" i="16"/>
  <c r="AO68" i="16"/>
  <c r="AW68" i="16"/>
  <c r="AX68" i="16"/>
  <c r="BM71" i="19"/>
  <c r="BK70" i="19"/>
  <c r="AT67" i="16"/>
  <c r="AU66" i="16"/>
  <c r="AV67" i="16"/>
  <c r="L70" i="19" l="1"/>
  <c r="N70" i="19" s="1"/>
  <c r="S71" i="16"/>
  <c r="R71" i="16" s="1"/>
  <c r="F70" i="16"/>
  <c r="AN70" i="16" s="1"/>
  <c r="C72" i="16"/>
  <c r="W72" i="16" s="1"/>
  <c r="V72" i="16" s="1"/>
  <c r="AX69" i="16"/>
  <c r="B81" i="18"/>
  <c r="E80" i="18"/>
  <c r="D80" i="18"/>
  <c r="C80" i="18"/>
  <c r="AS68" i="16"/>
  <c r="E69" i="16"/>
  <c r="AO69" i="16"/>
  <c r="B75" i="16"/>
  <c r="D75" i="16" s="1"/>
  <c r="F73" i="19"/>
  <c r="M72" i="19"/>
  <c r="G72" i="19"/>
  <c r="AW69" i="16"/>
  <c r="H71" i="19"/>
  <c r="K71" i="19"/>
  <c r="J71" i="19"/>
  <c r="I71" i="19"/>
  <c r="BK71" i="19"/>
  <c r="BM72" i="19"/>
  <c r="AU67" i="16"/>
  <c r="AV68" i="16"/>
  <c r="AT68" i="16"/>
  <c r="F71" i="16" l="1"/>
  <c r="AN71" i="16" s="1"/>
  <c r="C73" i="16"/>
  <c r="F72" i="16" s="1"/>
  <c r="E70" i="16"/>
  <c r="AS69" i="16"/>
  <c r="L71" i="19"/>
  <c r="N71" i="19" s="1"/>
  <c r="K72" i="19"/>
  <c r="H72" i="19"/>
  <c r="J72" i="19"/>
  <c r="I72" i="19"/>
  <c r="AX70" i="16"/>
  <c r="AI69" i="16"/>
  <c r="AW70" i="16"/>
  <c r="AH69" i="16"/>
  <c r="B76" i="16"/>
  <c r="D76" i="16" s="1"/>
  <c r="M73" i="19"/>
  <c r="G73" i="19"/>
  <c r="F74" i="19"/>
  <c r="E81" i="18"/>
  <c r="C81" i="18"/>
  <c r="B82" i="18"/>
  <c r="D81" i="18"/>
  <c r="AO70" i="16"/>
  <c r="BM73" i="19"/>
  <c r="BK72" i="19"/>
  <c r="AV69" i="16"/>
  <c r="AU68" i="16"/>
  <c r="AT69" i="16"/>
  <c r="E71" i="16" l="1"/>
  <c r="AS70" i="16"/>
  <c r="AX71" i="16"/>
  <c r="AX72" i="16" s="1"/>
  <c r="AO71" i="16"/>
  <c r="AO72" i="16" s="1"/>
  <c r="AW71" i="16"/>
  <c r="AW72" i="16" s="1"/>
  <c r="AN72" i="16"/>
  <c r="M73" i="16"/>
  <c r="L73" i="16" s="1"/>
  <c r="C74" i="16"/>
  <c r="F73" i="16" s="1"/>
  <c r="L72" i="19"/>
  <c r="N72" i="19" s="1"/>
  <c r="C82" i="18"/>
  <c r="B83" i="18"/>
  <c r="E82" i="18"/>
  <c r="D82" i="18"/>
  <c r="J73" i="19"/>
  <c r="H73" i="19"/>
  <c r="K73" i="19"/>
  <c r="I73" i="19"/>
  <c r="E72" i="16"/>
  <c r="AS71" i="16"/>
  <c r="F75" i="19"/>
  <c r="B77" i="16"/>
  <c r="D77" i="16" s="1"/>
  <c r="M74" i="19"/>
  <c r="G74" i="19"/>
  <c r="BK73" i="19"/>
  <c r="BM74" i="19"/>
  <c r="AV71" i="16"/>
  <c r="AV70" i="16"/>
  <c r="AU69" i="16"/>
  <c r="AT70" i="16"/>
  <c r="AN73" i="16" l="1"/>
  <c r="AO73" i="16"/>
  <c r="AX73" i="16"/>
  <c r="E73" i="16"/>
  <c r="AS72" i="16"/>
  <c r="AW73" i="16"/>
  <c r="C75" i="16"/>
  <c r="M75" i="16" s="1"/>
  <c r="L75" i="16" s="1"/>
  <c r="L73" i="19"/>
  <c r="C76" i="16" s="1"/>
  <c r="F75" i="16" s="1"/>
  <c r="F76" i="19"/>
  <c r="M75" i="19"/>
  <c r="B78" i="16"/>
  <c r="D78" i="16" s="1"/>
  <c r="G75" i="19"/>
  <c r="C83" i="18"/>
  <c r="E83" i="18"/>
  <c r="D83" i="18"/>
  <c r="B84" i="18"/>
  <c r="K74" i="19"/>
  <c r="I74" i="19"/>
  <c r="J74" i="19"/>
  <c r="H74" i="19"/>
  <c r="BM75" i="19"/>
  <c r="BK74" i="19"/>
  <c r="AT72" i="16"/>
  <c r="AT71" i="16"/>
  <c r="AT73" i="16"/>
  <c r="AU70" i="16"/>
  <c r="AV73" i="16"/>
  <c r="AV72" i="16"/>
  <c r="F74" i="16" l="1"/>
  <c r="AX74" i="16" s="1"/>
  <c r="AX75" i="16" s="1"/>
  <c r="S75" i="16"/>
  <c r="R75" i="16" s="1"/>
  <c r="L74" i="19"/>
  <c r="N74" i="19" s="1"/>
  <c r="N73" i="19"/>
  <c r="M76" i="19"/>
  <c r="F77" i="19"/>
  <c r="G76" i="19"/>
  <c r="B79" i="16"/>
  <c r="D79" i="16" s="1"/>
  <c r="D84" i="18"/>
  <c r="B85" i="18"/>
  <c r="C84" i="18"/>
  <c r="E84" i="18"/>
  <c r="J75" i="19"/>
  <c r="H75" i="19"/>
  <c r="K75" i="19"/>
  <c r="I75" i="19"/>
  <c r="E75" i="16"/>
  <c r="BM76" i="19"/>
  <c r="BK75" i="19"/>
  <c r="AU73" i="16"/>
  <c r="AU72" i="16"/>
  <c r="AU71" i="16"/>
  <c r="AN74" i="16" l="1"/>
  <c r="AN75" i="16" s="1"/>
  <c r="AS74" i="16"/>
  <c r="AW74" i="16"/>
  <c r="AW75" i="16" s="1"/>
  <c r="AS73" i="16"/>
  <c r="E74" i="16"/>
  <c r="AO74" i="16"/>
  <c r="AO75" i="16" s="1"/>
  <c r="C77" i="16"/>
  <c r="F76" i="16" s="1"/>
  <c r="L75" i="19"/>
  <c r="N75" i="19" s="1"/>
  <c r="J76" i="19"/>
  <c r="H76" i="19"/>
  <c r="I76" i="19"/>
  <c r="K76" i="19"/>
  <c r="M77" i="19"/>
  <c r="F78" i="19"/>
  <c r="B80" i="16"/>
  <c r="D80" i="16" s="1"/>
  <c r="G77" i="19"/>
  <c r="E85" i="18"/>
  <c r="B86" i="18"/>
  <c r="C85" i="18"/>
  <c r="D85" i="18"/>
  <c r="BM77" i="19"/>
  <c r="BK76" i="19"/>
  <c r="AV75" i="16"/>
  <c r="AT75" i="16"/>
  <c r="AA77" i="16" l="1"/>
  <c r="Z77" i="16" s="1"/>
  <c r="M77" i="16"/>
  <c r="L77" i="16" s="1"/>
  <c r="W77" i="16"/>
  <c r="V77" i="16" s="1"/>
  <c r="L76" i="19"/>
  <c r="N76" i="19" s="1"/>
  <c r="C78" i="16"/>
  <c r="F77" i="16" s="1"/>
  <c r="AS76" i="16" s="1"/>
  <c r="AW76" i="16"/>
  <c r="B87" i="18"/>
  <c r="E86" i="18"/>
  <c r="C86" i="18"/>
  <c r="D86" i="18"/>
  <c r="M78" i="19"/>
  <c r="G78" i="19"/>
  <c r="B81" i="16"/>
  <c r="D81" i="16" s="1"/>
  <c r="F79" i="19"/>
  <c r="K77" i="19"/>
  <c r="I77" i="19"/>
  <c r="J77" i="19"/>
  <c r="H77" i="19"/>
  <c r="AN76" i="16"/>
  <c r="E76" i="16"/>
  <c r="AS75" i="16"/>
  <c r="AO76" i="16"/>
  <c r="AX76" i="16"/>
  <c r="BM78" i="19"/>
  <c r="BK77" i="19"/>
  <c r="AT74" i="16"/>
  <c r="AU75" i="16"/>
  <c r="AV74" i="16"/>
  <c r="AO77" i="16" l="1"/>
  <c r="E77" i="16"/>
  <c r="AN77" i="16"/>
  <c r="C79" i="16"/>
  <c r="S79" i="16" s="1"/>
  <c r="R79" i="16" s="1"/>
  <c r="L77" i="19"/>
  <c r="N77" i="19" s="1"/>
  <c r="M79" i="19"/>
  <c r="B82" i="16"/>
  <c r="D82" i="16" s="1"/>
  <c r="G79" i="19"/>
  <c r="F80" i="19"/>
  <c r="AW77" i="16"/>
  <c r="I78" i="19"/>
  <c r="H78" i="19"/>
  <c r="J78" i="19"/>
  <c r="K78" i="19"/>
  <c r="D87" i="18"/>
  <c r="B88" i="18"/>
  <c r="C87" i="18"/>
  <c r="E87" i="18"/>
  <c r="AX77" i="16"/>
  <c r="BK78" i="19"/>
  <c r="BM79" i="19"/>
  <c r="AV76" i="16"/>
  <c r="AT77" i="16"/>
  <c r="AU74" i="16"/>
  <c r="AT76" i="16"/>
  <c r="AV77" i="16"/>
  <c r="M79" i="16" l="1"/>
  <c r="F78" i="16"/>
  <c r="AX78" i="16" s="1"/>
  <c r="C80" i="16"/>
  <c r="F79" i="16" s="1"/>
  <c r="L78" i="19"/>
  <c r="N78" i="19" s="1"/>
  <c r="H79" i="19"/>
  <c r="I79" i="19"/>
  <c r="K79" i="19"/>
  <c r="J79" i="19"/>
  <c r="E88" i="18"/>
  <c r="B89" i="18"/>
  <c r="D88" i="18"/>
  <c r="C88" i="18"/>
  <c r="B83" i="16"/>
  <c r="D83" i="16" s="1"/>
  <c r="F81" i="19"/>
  <c r="G80" i="19"/>
  <c r="M80" i="19"/>
  <c r="BM80" i="19"/>
  <c r="BK79" i="19"/>
  <c r="AU76" i="16"/>
  <c r="AU77" i="16"/>
  <c r="AW78" i="16" l="1"/>
  <c r="AW79" i="16" s="1"/>
  <c r="AN78" i="16"/>
  <c r="AN79" i="16" s="1"/>
  <c r="AS77" i="16"/>
  <c r="AX79" i="16"/>
  <c r="AO78" i="16"/>
  <c r="AO79" i="16" s="1"/>
  <c r="L79" i="19"/>
  <c r="C82" i="16" s="1"/>
  <c r="C81" i="16"/>
  <c r="F80" i="16" s="1"/>
  <c r="AS78" i="16"/>
  <c r="H80" i="19"/>
  <c r="J80" i="19"/>
  <c r="K80" i="19"/>
  <c r="I80" i="19"/>
  <c r="D89" i="18"/>
  <c r="C89" i="18"/>
  <c r="B90" i="18"/>
  <c r="E89" i="18"/>
  <c r="G81" i="19"/>
  <c r="M81" i="19"/>
  <c r="B84" i="16"/>
  <c r="D84" i="16" s="1"/>
  <c r="F82" i="19"/>
  <c r="BM81" i="19"/>
  <c r="BK80" i="19"/>
  <c r="AT78" i="16"/>
  <c r="AV79" i="16"/>
  <c r="N79" i="19" l="1"/>
  <c r="M81" i="16"/>
  <c r="L80" i="19"/>
  <c r="N80" i="19" s="1"/>
  <c r="AS79" i="16"/>
  <c r="AN80" i="16"/>
  <c r="AO80" i="16"/>
  <c r="AX80" i="16"/>
  <c r="W82" i="16"/>
  <c r="F81" i="16"/>
  <c r="BD121" i="16"/>
  <c r="G82" i="19"/>
  <c r="B85" i="16"/>
  <c r="D85" i="16" s="1"/>
  <c r="F83" i="19"/>
  <c r="M82" i="19"/>
  <c r="AW80" i="16"/>
  <c r="D90" i="18"/>
  <c r="E90" i="18"/>
  <c r="B91" i="18"/>
  <c r="C90" i="18"/>
  <c r="J81" i="19"/>
  <c r="K81" i="19"/>
  <c r="H81" i="19"/>
  <c r="I81" i="19"/>
  <c r="BK81" i="19"/>
  <c r="BM82" i="19"/>
  <c r="AV78" i="16"/>
  <c r="AT79" i="16"/>
  <c r="AU78" i="16"/>
  <c r="C83" i="16" l="1"/>
  <c r="F82" i="16" s="1"/>
  <c r="L81" i="19"/>
  <c r="C84" i="16" s="1"/>
  <c r="F83" i="16" s="1"/>
  <c r="AW81" i="16"/>
  <c r="I82" i="19"/>
  <c r="K82" i="19"/>
  <c r="H82" i="19"/>
  <c r="J82" i="19"/>
  <c r="AX81" i="16"/>
  <c r="C91" i="18"/>
  <c r="D91" i="18"/>
  <c r="E91" i="18"/>
  <c r="B92" i="18"/>
  <c r="AS80" i="16"/>
  <c r="AN81" i="16"/>
  <c r="AO81" i="16"/>
  <c r="F84" i="19"/>
  <c r="G83" i="19"/>
  <c r="M83" i="19"/>
  <c r="B86" i="16"/>
  <c r="D86" i="16" s="1"/>
  <c r="BK82" i="19"/>
  <c r="BM83" i="19"/>
  <c r="AV80" i="16"/>
  <c r="AT80" i="16"/>
  <c r="AU79" i="16"/>
  <c r="S83" i="16" l="1"/>
  <c r="M83" i="16"/>
  <c r="N81" i="19"/>
  <c r="L82" i="19"/>
  <c r="N82" i="19" s="1"/>
  <c r="F85" i="19"/>
  <c r="M84" i="19"/>
  <c r="B87" i="16"/>
  <c r="D87" i="16" s="1"/>
  <c r="G84" i="19"/>
  <c r="AO82" i="16"/>
  <c r="AO83" i="16" s="1"/>
  <c r="AS81" i="16"/>
  <c r="AN82" i="16"/>
  <c r="AN83" i="16" s="1"/>
  <c r="AW82" i="16"/>
  <c r="AX82" i="16"/>
  <c r="C92" i="18"/>
  <c r="E92" i="18"/>
  <c r="D92" i="18"/>
  <c r="B93" i="18"/>
  <c r="AS82" i="16"/>
  <c r="I83" i="19"/>
  <c r="H83" i="19"/>
  <c r="K83" i="19"/>
  <c r="J83" i="19"/>
  <c r="BK83" i="19"/>
  <c r="BM84" i="19"/>
  <c r="AT81" i="16"/>
  <c r="AV81" i="16"/>
  <c r="AU80" i="16"/>
  <c r="C85" i="16" l="1"/>
  <c r="F84" i="16" s="1"/>
  <c r="L83" i="19"/>
  <c r="C86" i="16" s="1"/>
  <c r="F85" i="16" s="1"/>
  <c r="K84" i="19"/>
  <c r="H84" i="19"/>
  <c r="I84" i="19"/>
  <c r="J84" i="19"/>
  <c r="AX83" i="16"/>
  <c r="AI82" i="16"/>
  <c r="AW83" i="16"/>
  <c r="AH82" i="16"/>
  <c r="D93" i="18"/>
  <c r="B94" i="18"/>
  <c r="E93" i="18"/>
  <c r="C93" i="18"/>
  <c r="G85" i="19"/>
  <c r="B88" i="16"/>
  <c r="D88" i="16" s="1"/>
  <c r="M85" i="19"/>
  <c r="F86" i="19"/>
  <c r="BK84" i="19"/>
  <c r="BM85" i="19"/>
  <c r="AV83" i="16"/>
  <c r="AU81" i="16"/>
  <c r="AT82" i="16"/>
  <c r="AT83" i="16"/>
  <c r="AV82" i="16"/>
  <c r="M85" i="16" l="1"/>
  <c r="N83" i="19"/>
  <c r="L84" i="19"/>
  <c r="N84" i="19" s="1"/>
  <c r="AW84" i="16"/>
  <c r="AW85" i="16" s="1"/>
  <c r="AN84" i="16"/>
  <c r="AN85" i="16" s="1"/>
  <c r="AO84" i="16"/>
  <c r="AS83" i="16"/>
  <c r="AX84" i="16"/>
  <c r="AX85" i="16" s="1"/>
  <c r="J85" i="19"/>
  <c r="H85" i="19"/>
  <c r="K85" i="19"/>
  <c r="I85" i="19"/>
  <c r="AS84" i="16"/>
  <c r="G86" i="19"/>
  <c r="F87" i="19"/>
  <c r="B89" i="16"/>
  <c r="D89" i="16" s="1"/>
  <c r="M86" i="19"/>
  <c r="D94" i="18"/>
  <c r="B95" i="18"/>
  <c r="E94" i="18"/>
  <c r="C94" i="18"/>
  <c r="BM86" i="19"/>
  <c r="BK85" i="19"/>
  <c r="AU82" i="16"/>
  <c r="AU83" i="16"/>
  <c r="C87" i="16" l="1"/>
  <c r="S87" i="16" s="1"/>
  <c r="L85" i="19"/>
  <c r="C88" i="16" s="1"/>
  <c r="AO85" i="16"/>
  <c r="C95" i="18"/>
  <c r="D95" i="18"/>
  <c r="B96" i="18"/>
  <c r="E95" i="18"/>
  <c r="F88" i="19"/>
  <c r="M87" i="19"/>
  <c r="B90" i="16"/>
  <c r="D90" i="16" s="1"/>
  <c r="G87" i="19"/>
  <c r="I86" i="19"/>
  <c r="H86" i="19"/>
  <c r="K86" i="19"/>
  <c r="J86" i="19"/>
  <c r="BK86" i="19"/>
  <c r="BM87" i="19"/>
  <c r="AT84" i="16"/>
  <c r="AV84" i="16"/>
  <c r="AE87" i="16" l="1"/>
  <c r="AD87" i="16" s="1"/>
  <c r="AF87" i="16" s="1"/>
  <c r="CL12" i="16" s="1"/>
  <c r="BD12" i="16"/>
  <c r="AA87" i="16"/>
  <c r="M87" i="16"/>
  <c r="N85" i="19"/>
  <c r="W87" i="16"/>
  <c r="F86" i="16"/>
  <c r="AN86" i="16" s="1"/>
  <c r="L86" i="19"/>
  <c r="N86" i="19" s="1"/>
  <c r="C96" i="18"/>
  <c r="B97" i="18"/>
  <c r="D96" i="18"/>
  <c r="E96" i="18"/>
  <c r="H87" i="19"/>
  <c r="J87" i="19"/>
  <c r="K87" i="19"/>
  <c r="I87" i="19"/>
  <c r="F89" i="19"/>
  <c r="M88" i="19"/>
  <c r="B91" i="16"/>
  <c r="D91" i="16" s="1"/>
  <c r="G88" i="19"/>
  <c r="F87" i="16"/>
  <c r="BM88" i="19"/>
  <c r="BK87" i="19"/>
  <c r="AT85" i="16"/>
  <c r="AV85" i="16"/>
  <c r="AU84" i="16"/>
  <c r="AW86" i="16" l="1"/>
  <c r="AW87" i="16" s="1"/>
  <c r="AO86" i="16"/>
  <c r="AO87" i="16" s="1"/>
  <c r="AX86" i="16"/>
  <c r="AX87" i="16" s="1"/>
  <c r="AS85" i="16"/>
  <c r="C89" i="16"/>
  <c r="F88" i="16" s="1"/>
  <c r="L87" i="19"/>
  <c r="I88" i="19"/>
  <c r="H88" i="19"/>
  <c r="K88" i="19"/>
  <c r="J88" i="19"/>
  <c r="AN87" i="16"/>
  <c r="AS86" i="16"/>
  <c r="D97" i="18"/>
  <c r="C97" i="18"/>
  <c r="E97" i="18"/>
  <c r="B98" i="18"/>
  <c r="B92" i="16"/>
  <c r="D92" i="16" s="1"/>
  <c r="F90" i="19"/>
  <c r="G89" i="19"/>
  <c r="M89" i="19"/>
  <c r="BM89" i="19"/>
  <c r="BK88" i="19"/>
  <c r="AU85" i="16"/>
  <c r="AT86" i="16"/>
  <c r="AV86" i="16"/>
  <c r="M89" i="16" l="1"/>
  <c r="L89" i="16" s="1"/>
  <c r="L88" i="19"/>
  <c r="N88" i="19" s="1"/>
  <c r="K89" i="19"/>
  <c r="J89" i="19"/>
  <c r="I89" i="19"/>
  <c r="H89" i="19"/>
  <c r="AK87" i="16"/>
  <c r="G22" i="21" s="1"/>
  <c r="C90" i="16"/>
  <c r="N87" i="19"/>
  <c r="AX88" i="16"/>
  <c r="AO88" i="16"/>
  <c r="E88" i="16"/>
  <c r="AN88" i="16"/>
  <c r="AW88" i="16"/>
  <c r="AS87" i="16"/>
  <c r="G90" i="19"/>
  <c r="M90" i="19"/>
  <c r="F91" i="19"/>
  <c r="B93" i="16"/>
  <c r="D93" i="16" s="1"/>
  <c r="D98" i="18"/>
  <c r="B99" i="18"/>
  <c r="E98" i="18"/>
  <c r="C98" i="18"/>
  <c r="AL87" i="16"/>
  <c r="H22" i="21" s="1"/>
  <c r="BK89" i="19"/>
  <c r="BM90" i="19"/>
  <c r="AT87" i="16"/>
  <c r="AU86" i="16"/>
  <c r="AV87" i="16"/>
  <c r="C91" i="16" l="1"/>
  <c r="F90" i="16" s="1"/>
  <c r="L89" i="19"/>
  <c r="N89" i="19" s="1"/>
  <c r="I22" i="21"/>
  <c r="G91" i="19"/>
  <c r="F92" i="19"/>
  <c r="B94" i="16"/>
  <c r="D94" i="16" s="1"/>
  <c r="M91" i="19"/>
  <c r="I90" i="19"/>
  <c r="J90" i="19"/>
  <c r="K90" i="19"/>
  <c r="H90" i="19"/>
  <c r="M91" i="16"/>
  <c r="S91" i="16"/>
  <c r="R91" i="16" s="1"/>
  <c r="E99" i="18"/>
  <c r="D99" i="18"/>
  <c r="C99" i="18"/>
  <c r="B100" i="18"/>
  <c r="F89" i="16"/>
  <c r="BK90" i="19"/>
  <c r="BM91" i="19"/>
  <c r="AT88" i="16"/>
  <c r="AU87" i="16"/>
  <c r="AV88" i="16"/>
  <c r="C92" i="16" l="1"/>
  <c r="F91" i="16" s="1"/>
  <c r="AN89" i="16"/>
  <c r="AS89" i="16" s="1"/>
  <c r="AX89" i="16"/>
  <c r="AX90" i="16" s="1"/>
  <c r="AW89" i="16"/>
  <c r="AW90" i="16" s="1"/>
  <c r="AS88" i="16"/>
  <c r="AO89" i="16"/>
  <c r="AO90" i="16" s="1"/>
  <c r="E89" i="16"/>
  <c r="F93" i="19"/>
  <c r="G92" i="19"/>
  <c r="B95" i="16"/>
  <c r="D95" i="16" s="1"/>
  <c r="M92" i="19"/>
  <c r="AN90" i="16"/>
  <c r="E100" i="18"/>
  <c r="D100" i="18"/>
  <c r="C100" i="18"/>
  <c r="B101" i="18"/>
  <c r="L90" i="19"/>
  <c r="J91" i="19"/>
  <c r="H91" i="19"/>
  <c r="I91" i="19"/>
  <c r="K91" i="19"/>
  <c r="BM92" i="19"/>
  <c r="BK91" i="19"/>
  <c r="AU88" i="16"/>
  <c r="W92" i="16" l="1"/>
  <c r="L91" i="19"/>
  <c r="N91" i="19" s="1"/>
  <c r="C93" i="16"/>
  <c r="N90" i="19"/>
  <c r="D101" i="18"/>
  <c r="B102" i="18"/>
  <c r="E101" i="18"/>
  <c r="C101" i="18"/>
  <c r="AN91" i="16"/>
  <c r="AO91" i="16"/>
  <c r="AW91" i="16"/>
  <c r="AS90" i="16"/>
  <c r="AX91" i="16"/>
  <c r="J92" i="19"/>
  <c r="I92" i="19"/>
  <c r="H92" i="19"/>
  <c r="K92" i="19"/>
  <c r="M93" i="19"/>
  <c r="F94" i="19"/>
  <c r="B96" i="16"/>
  <c r="D96" i="16" s="1"/>
  <c r="G93" i="19"/>
  <c r="BK92" i="19"/>
  <c r="BM93" i="19"/>
  <c r="AV90" i="16"/>
  <c r="AT90" i="16"/>
  <c r="AV89" i="16"/>
  <c r="AT89" i="16"/>
  <c r="C94" i="16" l="1"/>
  <c r="F93" i="16" s="1"/>
  <c r="L92" i="19"/>
  <c r="N92" i="19" s="1"/>
  <c r="I93" i="19"/>
  <c r="K93" i="19"/>
  <c r="J93" i="19"/>
  <c r="H93" i="19"/>
  <c r="M93" i="16"/>
  <c r="F92" i="16"/>
  <c r="D102" i="18"/>
  <c r="C102" i="18"/>
  <c r="B103" i="18"/>
  <c r="E102" i="18"/>
  <c r="G94" i="19"/>
  <c r="M94" i="19"/>
  <c r="B97" i="16"/>
  <c r="D97" i="16" s="1"/>
  <c r="F95" i="19"/>
  <c r="BM94" i="19"/>
  <c r="BK93" i="19"/>
  <c r="AV91" i="16"/>
  <c r="AT91" i="16"/>
  <c r="AU90" i="16"/>
  <c r="AU89" i="16"/>
  <c r="BD122" i="16" l="1"/>
  <c r="C95" i="16"/>
  <c r="F94" i="16" s="1"/>
  <c r="E103" i="18"/>
  <c r="C103" i="18"/>
  <c r="D103" i="18"/>
  <c r="B104" i="18"/>
  <c r="AN92" i="16"/>
  <c r="AN93" i="16" s="1"/>
  <c r="AX92" i="16"/>
  <c r="AO92" i="16"/>
  <c r="AO93" i="16" s="1"/>
  <c r="AW92" i="16"/>
  <c r="AW93" i="16" s="1"/>
  <c r="AS91" i="16"/>
  <c r="J94" i="19"/>
  <c r="K94" i="19"/>
  <c r="H94" i="19"/>
  <c r="I94" i="19"/>
  <c r="AS92" i="16"/>
  <c r="M95" i="19"/>
  <c r="G95" i="19"/>
  <c r="B98" i="16"/>
  <c r="D98" i="16" s="1"/>
  <c r="F96" i="19"/>
  <c r="L93" i="19"/>
  <c r="BM95" i="19"/>
  <c r="BK94" i="19"/>
  <c r="AU91" i="16"/>
  <c r="S95" i="16" l="1"/>
  <c r="M95" i="16"/>
  <c r="C96" i="16"/>
  <c r="N93" i="19"/>
  <c r="M96" i="19"/>
  <c r="B99" i="16"/>
  <c r="D99" i="16" s="1"/>
  <c r="G96" i="19"/>
  <c r="F97" i="19"/>
  <c r="AX93" i="16"/>
  <c r="AX94" i="16" s="1"/>
  <c r="AI94" i="16" s="1"/>
  <c r="AN94" i="16"/>
  <c r="AW94" i="16"/>
  <c r="AH94" i="16" s="1"/>
  <c r="AO94" i="16"/>
  <c r="AS93" i="16"/>
  <c r="H95" i="19"/>
  <c r="J95" i="19"/>
  <c r="K95" i="19"/>
  <c r="I95" i="19"/>
  <c r="L94" i="19"/>
  <c r="E104" i="18"/>
  <c r="D104" i="18"/>
  <c r="C104" i="18"/>
  <c r="B105" i="18"/>
  <c r="BM96" i="19"/>
  <c r="BK95" i="19"/>
  <c r="AT92" i="16"/>
  <c r="AT93" i="16"/>
  <c r="AV93" i="16"/>
  <c r="AV92" i="16"/>
  <c r="L95" i="19" l="1"/>
  <c r="N95" i="19" s="1"/>
  <c r="N94" i="19"/>
  <c r="C97" i="16"/>
  <c r="E105" i="18"/>
  <c r="C105" i="18"/>
  <c r="B106" i="18"/>
  <c r="D105" i="18"/>
  <c r="M97" i="19"/>
  <c r="B100" i="16"/>
  <c r="D100" i="16" s="1"/>
  <c r="G97" i="19"/>
  <c r="F98" i="19"/>
  <c r="J96" i="19"/>
  <c r="I96" i="19"/>
  <c r="K96" i="19"/>
  <c r="H96" i="19"/>
  <c r="F95" i="16"/>
  <c r="AO95" i="16" s="1"/>
  <c r="BM97" i="19"/>
  <c r="BK96" i="19"/>
  <c r="AT94" i="16"/>
  <c r="AU92" i="16"/>
  <c r="AV94" i="16"/>
  <c r="AU93" i="16"/>
  <c r="C98" i="16" l="1"/>
  <c r="F97" i="16" s="1"/>
  <c r="L96" i="19"/>
  <c r="C99" i="16" s="1"/>
  <c r="F96" i="16"/>
  <c r="AA97" i="16"/>
  <c r="M97" i="16"/>
  <c r="W97" i="16"/>
  <c r="AN95" i="16"/>
  <c r="M98" i="19"/>
  <c r="F99" i="19"/>
  <c r="G98" i="19"/>
  <c r="B101" i="16"/>
  <c r="D101" i="16" s="1"/>
  <c r="D106" i="18"/>
  <c r="E106" i="18"/>
  <c r="C106" i="18"/>
  <c r="B107" i="18"/>
  <c r="H97" i="19"/>
  <c r="K97" i="19"/>
  <c r="I97" i="19"/>
  <c r="J97" i="19"/>
  <c r="AS94" i="16"/>
  <c r="AX95" i="16"/>
  <c r="AW95" i="16"/>
  <c r="BK97" i="19"/>
  <c r="BM98" i="19"/>
  <c r="AU94" i="16"/>
  <c r="AT95" i="16"/>
  <c r="AV95" i="16"/>
  <c r="AS96" i="16" l="1"/>
  <c r="N96" i="19"/>
  <c r="L97" i="19"/>
  <c r="N97" i="19" s="1"/>
  <c r="C107" i="18"/>
  <c r="E107" i="18"/>
  <c r="D107" i="18"/>
  <c r="B108" i="18"/>
  <c r="AO96" i="16"/>
  <c r="AN96" i="16"/>
  <c r="AN97" i="16" s="1"/>
  <c r="AS95" i="16"/>
  <c r="AW96" i="16"/>
  <c r="AW97" i="16" s="1"/>
  <c r="AX96" i="16"/>
  <c r="AX97" i="16" s="1"/>
  <c r="H98" i="19"/>
  <c r="K98" i="19"/>
  <c r="J98" i="19"/>
  <c r="I98" i="19"/>
  <c r="F100" i="19"/>
  <c r="B102" i="16"/>
  <c r="D102" i="16" s="1"/>
  <c r="G99" i="19"/>
  <c r="M99" i="19"/>
  <c r="F98" i="16"/>
  <c r="M99" i="16"/>
  <c r="S99" i="16"/>
  <c r="BK98" i="19"/>
  <c r="BM99" i="19"/>
  <c r="AU95" i="16"/>
  <c r="C100" i="16" l="1"/>
  <c r="F99" i="16" s="1"/>
  <c r="E99" i="16" s="1"/>
  <c r="J99" i="19"/>
  <c r="K99" i="19"/>
  <c r="H99" i="19"/>
  <c r="I99" i="19"/>
  <c r="B103" i="16"/>
  <c r="D103" i="16" s="1"/>
  <c r="F101" i="19"/>
  <c r="G100" i="19"/>
  <c r="M100" i="19"/>
  <c r="L98" i="19"/>
  <c r="AO97" i="16"/>
  <c r="AO98" i="16" s="1"/>
  <c r="C108" i="18"/>
  <c r="D108" i="18"/>
  <c r="E108" i="18"/>
  <c r="B109" i="18"/>
  <c r="AN98" i="16"/>
  <c r="AW98" i="16"/>
  <c r="AW99" i="16" s="1"/>
  <c r="AS97" i="16"/>
  <c r="AX98" i="16"/>
  <c r="BM100" i="19"/>
  <c r="BK99" i="19"/>
  <c r="AV96" i="16"/>
  <c r="AT96" i="16"/>
  <c r="AO99" i="16" l="1"/>
  <c r="AX99" i="16"/>
  <c r="AS98" i="16"/>
  <c r="AN99" i="16"/>
  <c r="J100" i="19"/>
  <c r="H100" i="19"/>
  <c r="I100" i="19"/>
  <c r="K100" i="19"/>
  <c r="M101" i="19"/>
  <c r="F102" i="19"/>
  <c r="G101" i="19"/>
  <c r="B104" i="16"/>
  <c r="D104" i="16" s="1"/>
  <c r="C109" i="18"/>
  <c r="D109" i="18"/>
  <c r="B110" i="18"/>
  <c r="E109" i="18"/>
  <c r="C101" i="16"/>
  <c r="N98" i="19"/>
  <c r="L99" i="19"/>
  <c r="BM101" i="19"/>
  <c r="BK100" i="19"/>
  <c r="AV99" i="16"/>
  <c r="AU96" i="16"/>
  <c r="AT98" i="16"/>
  <c r="AT97" i="16"/>
  <c r="AT99" i="16"/>
  <c r="AV97" i="16"/>
  <c r="AV98" i="16"/>
  <c r="L100" i="19" l="1"/>
  <c r="C103" i="16" s="1"/>
  <c r="I101" i="19"/>
  <c r="K101" i="19"/>
  <c r="H101" i="19"/>
  <c r="J101" i="19"/>
  <c r="C102" i="16"/>
  <c r="N99" i="19"/>
  <c r="G102" i="19"/>
  <c r="F103" i="19"/>
  <c r="B105" i="16"/>
  <c r="D105" i="16" s="1"/>
  <c r="M102" i="19"/>
  <c r="M101" i="16"/>
  <c r="F100" i="16"/>
  <c r="E110" i="18"/>
  <c r="B111" i="18"/>
  <c r="C110" i="18"/>
  <c r="D110" i="18"/>
  <c r="BK101" i="19"/>
  <c r="BM102" i="19"/>
  <c r="AU99" i="16"/>
  <c r="AU97" i="16"/>
  <c r="AU98" i="16"/>
  <c r="N100" i="19" l="1"/>
  <c r="L101" i="19"/>
  <c r="C104" i="16" s="1"/>
  <c r="B112" i="18"/>
  <c r="C111" i="18"/>
  <c r="D111" i="18"/>
  <c r="E111" i="18"/>
  <c r="M103" i="16"/>
  <c r="F102" i="16"/>
  <c r="S103" i="16"/>
  <c r="G103" i="19"/>
  <c r="M103" i="19"/>
  <c r="F104" i="19"/>
  <c r="B106" i="16"/>
  <c r="D106" i="16" s="1"/>
  <c r="F101" i="16"/>
  <c r="W102" i="16"/>
  <c r="AO100" i="16"/>
  <c r="AX100" i="16"/>
  <c r="AS99" i="16"/>
  <c r="AW100" i="16"/>
  <c r="AN100" i="16"/>
  <c r="K102" i="19"/>
  <c r="J102" i="19"/>
  <c r="H102" i="19"/>
  <c r="I102" i="19"/>
  <c r="BK102" i="19"/>
  <c r="BM103" i="19"/>
  <c r="N101" i="19" l="1"/>
  <c r="L102" i="19"/>
  <c r="C105" i="16" s="1"/>
  <c r="AS101" i="16"/>
  <c r="F105" i="19"/>
  <c r="G104" i="19"/>
  <c r="B107" i="16"/>
  <c r="D107" i="16" s="1"/>
  <c r="M104" i="19"/>
  <c r="B113" i="18"/>
  <c r="E112" i="18"/>
  <c r="D112" i="18"/>
  <c r="C112" i="18"/>
  <c r="I103" i="19"/>
  <c r="K103" i="19"/>
  <c r="H103" i="19"/>
  <c r="J103" i="19"/>
  <c r="AW101" i="16"/>
  <c r="AW102" i="16" s="1"/>
  <c r="AN101" i="16"/>
  <c r="AN102" i="16" s="1"/>
  <c r="AS100" i="16"/>
  <c r="AX101" i="16"/>
  <c r="AX102" i="16" s="1"/>
  <c r="AO101" i="16"/>
  <c r="AO102" i="16" s="1"/>
  <c r="F103" i="16"/>
  <c r="BK103" i="19"/>
  <c r="BM104" i="19"/>
  <c r="AV100" i="16"/>
  <c r="AT100" i="16"/>
  <c r="N102" i="19" l="1"/>
  <c r="L103" i="19"/>
  <c r="C106" i="16" s="1"/>
  <c r="F105" i="16" s="1"/>
  <c r="AN103" i="16"/>
  <c r="AX103" i="16"/>
  <c r="AW103" i="16"/>
  <c r="AS102" i="16"/>
  <c r="AO103" i="16"/>
  <c r="I104" i="19"/>
  <c r="J104" i="19"/>
  <c r="H104" i="19"/>
  <c r="K104" i="19"/>
  <c r="B108" i="16"/>
  <c r="D108" i="16" s="1"/>
  <c r="F106" i="19"/>
  <c r="G105" i="19"/>
  <c r="M105" i="19"/>
  <c r="E113" i="18"/>
  <c r="B114" i="18"/>
  <c r="D113" i="18"/>
  <c r="C113" i="18"/>
  <c r="M105" i="16"/>
  <c r="F104" i="16"/>
  <c r="BK104" i="19"/>
  <c r="BM105" i="19"/>
  <c r="AU100" i="16"/>
  <c r="AT101" i="16"/>
  <c r="AV101" i="16"/>
  <c r="AV102" i="16"/>
  <c r="AT102" i="16"/>
  <c r="N103" i="19" l="1"/>
  <c r="L104" i="19"/>
  <c r="N104" i="19" s="1"/>
  <c r="I105" i="19"/>
  <c r="K105" i="19"/>
  <c r="J105" i="19"/>
  <c r="H105" i="19"/>
  <c r="AS104" i="16"/>
  <c r="AX104" i="16"/>
  <c r="AX105" i="16" s="1"/>
  <c r="AS103" i="16"/>
  <c r="AW104" i="16"/>
  <c r="AW105" i="16" s="1"/>
  <c r="AO104" i="16"/>
  <c r="AO105" i="16" s="1"/>
  <c r="AN104" i="16"/>
  <c r="AN105" i="16" s="1"/>
  <c r="B115" i="18"/>
  <c r="E114" i="18"/>
  <c r="C114" i="18"/>
  <c r="D114" i="18"/>
  <c r="M106" i="19"/>
  <c r="G106" i="19"/>
  <c r="F107" i="19"/>
  <c r="B109" i="16"/>
  <c r="D109" i="16" s="1"/>
  <c r="BM106" i="19"/>
  <c r="BK105" i="19"/>
  <c r="AU102" i="16"/>
  <c r="AT103" i="16"/>
  <c r="AV103" i="16"/>
  <c r="AU101" i="16"/>
  <c r="C107" i="16" l="1"/>
  <c r="F106" i="16" s="1"/>
  <c r="L105" i="19"/>
  <c r="B116" i="18"/>
  <c r="C115" i="18"/>
  <c r="D115" i="18"/>
  <c r="E115" i="18"/>
  <c r="M107" i="19"/>
  <c r="B110" i="16"/>
  <c r="D110" i="16" s="1"/>
  <c r="F108" i="19"/>
  <c r="G107" i="19"/>
  <c r="J106" i="19"/>
  <c r="K106" i="19"/>
  <c r="I106" i="19"/>
  <c r="H106" i="19"/>
  <c r="BM107" i="19"/>
  <c r="BK106" i="19"/>
  <c r="AV104" i="16"/>
  <c r="AU103" i="16"/>
  <c r="AV105" i="16"/>
  <c r="AT105" i="16"/>
  <c r="AT104" i="16"/>
  <c r="BD123" i="16" l="1"/>
  <c r="S107" i="16"/>
  <c r="BD13" i="16"/>
  <c r="M107" i="16"/>
  <c r="W107" i="16"/>
  <c r="AA107" i="16"/>
  <c r="AE107" i="16"/>
  <c r="L106" i="19"/>
  <c r="C109" i="16" s="1"/>
  <c r="G108" i="19"/>
  <c r="B111" i="16"/>
  <c r="D111" i="16" s="1"/>
  <c r="F109" i="19"/>
  <c r="M108" i="19"/>
  <c r="I107" i="19"/>
  <c r="H107" i="19"/>
  <c r="K107" i="19"/>
  <c r="J107" i="19"/>
  <c r="AW106" i="16"/>
  <c r="AO106" i="16"/>
  <c r="AN106" i="16"/>
  <c r="AX106" i="16"/>
  <c r="AS105" i="16"/>
  <c r="N105" i="19"/>
  <c r="C108" i="16"/>
  <c r="E116" i="18"/>
  <c r="D116" i="18"/>
  <c r="B117" i="18"/>
  <c r="C116" i="18"/>
  <c r="BK107" i="19"/>
  <c r="BM108" i="19"/>
  <c r="AU105" i="16"/>
  <c r="AU104" i="16"/>
  <c r="N106" i="19" l="1"/>
  <c r="L107" i="19"/>
  <c r="N107" i="19" s="1"/>
  <c r="J108" i="19"/>
  <c r="H108" i="19"/>
  <c r="K108" i="19"/>
  <c r="I108" i="19"/>
  <c r="F108" i="16"/>
  <c r="M109" i="16"/>
  <c r="F107" i="16"/>
  <c r="E117" i="18"/>
  <c r="C117" i="18"/>
  <c r="B118" i="18"/>
  <c r="D117" i="18"/>
  <c r="G109" i="19"/>
  <c r="F110" i="19"/>
  <c r="B112" i="16"/>
  <c r="D112" i="16" s="1"/>
  <c r="M109" i="19"/>
  <c r="BM109" i="19"/>
  <c r="BK108" i="19"/>
  <c r="AV106" i="16"/>
  <c r="AT106" i="16"/>
  <c r="C110" i="16" l="1"/>
  <c r="F109" i="16" s="1"/>
  <c r="L108" i="19"/>
  <c r="C111" i="16" s="1"/>
  <c r="AS107" i="16"/>
  <c r="B113" i="16"/>
  <c r="D113" i="16" s="1"/>
  <c r="G110" i="19"/>
  <c r="F111" i="19"/>
  <c r="M110" i="19"/>
  <c r="H109" i="19"/>
  <c r="J109" i="19"/>
  <c r="K109" i="19"/>
  <c r="I109" i="19"/>
  <c r="AX107" i="16"/>
  <c r="AX108" i="16" s="1"/>
  <c r="AS106" i="16"/>
  <c r="AO107" i="16"/>
  <c r="AN107" i="16"/>
  <c r="AN108" i="16" s="1"/>
  <c r="AW107" i="16"/>
  <c r="C118" i="18"/>
  <c r="D118" i="18"/>
  <c r="E118" i="18"/>
  <c r="B119" i="18"/>
  <c r="BM110" i="19"/>
  <c r="BK109" i="19"/>
  <c r="AU106" i="16"/>
  <c r="AN109" i="16" l="1"/>
  <c r="AS108" i="16"/>
  <c r="AX109" i="16"/>
  <c r="N108" i="19"/>
  <c r="L109" i="19"/>
  <c r="N109" i="19" s="1"/>
  <c r="F110" i="16"/>
  <c r="M111" i="16"/>
  <c r="S111" i="16"/>
  <c r="AK107" i="16"/>
  <c r="G23" i="21" s="1"/>
  <c r="AH107" i="16"/>
  <c r="M111" i="19"/>
  <c r="B114" i="16"/>
  <c r="D114" i="16" s="1"/>
  <c r="F112" i="19"/>
  <c r="G111" i="19"/>
  <c r="AO108" i="16"/>
  <c r="H110" i="19"/>
  <c r="K110" i="19"/>
  <c r="J110" i="19"/>
  <c r="I110" i="19"/>
  <c r="AW108" i="16"/>
  <c r="AW109" i="16" s="1"/>
  <c r="E119" i="18"/>
  <c r="B120" i="18"/>
  <c r="D119" i="18"/>
  <c r="C119" i="18"/>
  <c r="AL107" i="16"/>
  <c r="H23" i="21" s="1"/>
  <c r="AI107" i="16"/>
  <c r="BK110" i="19"/>
  <c r="BM111" i="19"/>
  <c r="AV107" i="16"/>
  <c r="AT107" i="16"/>
  <c r="C112" i="16" l="1"/>
  <c r="W112" i="16" s="1"/>
  <c r="L110" i="19"/>
  <c r="C113" i="16" s="1"/>
  <c r="J111" i="19"/>
  <c r="H111" i="19"/>
  <c r="K111" i="19"/>
  <c r="I111" i="19"/>
  <c r="M112" i="19"/>
  <c r="F113" i="19"/>
  <c r="G112" i="19"/>
  <c r="B115" i="16"/>
  <c r="D115" i="16" s="1"/>
  <c r="AX110" i="16"/>
  <c r="AW110" i="16"/>
  <c r="AN110" i="16"/>
  <c r="AS109" i="16"/>
  <c r="D120" i="18"/>
  <c r="C120" i="18"/>
  <c r="E120" i="18"/>
  <c r="B121" i="18"/>
  <c r="AO109" i="16"/>
  <c r="AO110" i="16" s="1"/>
  <c r="I23" i="21"/>
  <c r="BM112" i="19"/>
  <c r="BK111" i="19"/>
  <c r="AV108" i="16"/>
  <c r="AU107" i="16"/>
  <c r="AT108" i="16"/>
  <c r="F111" i="16" l="1"/>
  <c r="AS110" i="16" s="1"/>
  <c r="N110" i="19"/>
  <c r="L111" i="19"/>
  <c r="C114" i="16" s="1"/>
  <c r="F113" i="16" s="1"/>
  <c r="B122" i="18"/>
  <c r="C121" i="18"/>
  <c r="E121" i="18"/>
  <c r="D121" i="18"/>
  <c r="F112" i="16"/>
  <c r="M113" i="16"/>
  <c r="L113" i="16" s="1"/>
  <c r="H112" i="19"/>
  <c r="I112" i="19"/>
  <c r="J112" i="19"/>
  <c r="K112" i="19"/>
  <c r="M113" i="19"/>
  <c r="G113" i="19"/>
  <c r="F114" i="19"/>
  <c r="B116" i="16"/>
  <c r="D116" i="16" s="1"/>
  <c r="BM113" i="19"/>
  <c r="BK112" i="19"/>
  <c r="AT110" i="16"/>
  <c r="AV110" i="16"/>
  <c r="AV109" i="16"/>
  <c r="AU108" i="16"/>
  <c r="AT109" i="16"/>
  <c r="AO111" i="16" l="1"/>
  <c r="AX111" i="16"/>
  <c r="AX112" i="16" s="1"/>
  <c r="AX113" i="16" s="1"/>
  <c r="AW111" i="16"/>
  <c r="AN111" i="16"/>
  <c r="AN112" i="16" s="1"/>
  <c r="AN113" i="16" s="1"/>
  <c r="N111" i="19"/>
  <c r="L112" i="19"/>
  <c r="C115" i="16" s="1"/>
  <c r="M114" i="19"/>
  <c r="B117" i="16"/>
  <c r="D117" i="16" s="1"/>
  <c r="G114" i="19"/>
  <c r="F115" i="19"/>
  <c r="J113" i="19"/>
  <c r="K113" i="19"/>
  <c r="H113" i="19"/>
  <c r="I113" i="19"/>
  <c r="B123" i="18"/>
  <c r="D122" i="18"/>
  <c r="C122" i="18"/>
  <c r="E122" i="18"/>
  <c r="E113" i="16"/>
  <c r="AS112" i="16"/>
  <c r="AO112" i="16"/>
  <c r="AO113" i="16" s="1"/>
  <c r="AW112" i="16"/>
  <c r="AW113" i="16" s="1"/>
  <c r="AS111" i="16"/>
  <c r="E112" i="16"/>
  <c r="BM114" i="19"/>
  <c r="BK113" i="19"/>
  <c r="AV111" i="16"/>
  <c r="AU110" i="16"/>
  <c r="AT111" i="16"/>
  <c r="AU109" i="16"/>
  <c r="N112" i="19" l="1"/>
  <c r="L113" i="19"/>
  <c r="C116" i="16" s="1"/>
  <c r="K114" i="19"/>
  <c r="J114" i="19"/>
  <c r="I114" i="19"/>
  <c r="H114" i="19"/>
  <c r="M115" i="16"/>
  <c r="F114" i="16"/>
  <c r="S115" i="16"/>
  <c r="R115" i="16" s="1"/>
  <c r="B124" i="18"/>
  <c r="C123" i="18"/>
  <c r="E123" i="18"/>
  <c r="D123" i="18"/>
  <c r="G115" i="19"/>
  <c r="M115" i="19"/>
  <c r="B118" i="16"/>
  <c r="D118" i="16" s="1"/>
  <c r="F116" i="19"/>
  <c r="BK114" i="19"/>
  <c r="BM115" i="19"/>
  <c r="AV113" i="16"/>
  <c r="AV112" i="16"/>
  <c r="AU111" i="16"/>
  <c r="AT113" i="16"/>
  <c r="AT112" i="16"/>
  <c r="N113" i="19" l="1"/>
  <c r="L114" i="19"/>
  <c r="N114" i="19" s="1"/>
  <c r="F115" i="16"/>
  <c r="AX114" i="16"/>
  <c r="AW114" i="16"/>
  <c r="AN114" i="16"/>
  <c r="AS113" i="16"/>
  <c r="AO114" i="16"/>
  <c r="B125" i="18"/>
  <c r="C124" i="18"/>
  <c r="E124" i="18"/>
  <c r="D124" i="18"/>
  <c r="J115" i="19"/>
  <c r="K115" i="19"/>
  <c r="H115" i="19"/>
  <c r="I115" i="19"/>
  <c r="B119" i="16"/>
  <c r="D119" i="16" s="1"/>
  <c r="G116" i="19"/>
  <c r="M116" i="19"/>
  <c r="F117" i="19"/>
  <c r="BM116" i="19"/>
  <c r="BK115" i="19"/>
  <c r="AU113" i="16"/>
  <c r="AU112" i="16"/>
  <c r="C117" i="16" l="1"/>
  <c r="L115" i="19"/>
  <c r="N115" i="19" s="1"/>
  <c r="F118" i="19"/>
  <c r="G117" i="19"/>
  <c r="M117" i="19"/>
  <c r="B120" i="16"/>
  <c r="D120" i="16" s="1"/>
  <c r="I116" i="19"/>
  <c r="J116" i="19"/>
  <c r="H116" i="19"/>
  <c r="K116" i="19"/>
  <c r="D125" i="18"/>
  <c r="E125" i="18"/>
  <c r="C125" i="18"/>
  <c r="B126" i="18"/>
  <c r="AS114" i="16"/>
  <c r="AW115" i="16"/>
  <c r="AX115" i="16"/>
  <c r="AN115" i="16"/>
  <c r="AO115" i="16"/>
  <c r="M117" i="16"/>
  <c r="W117" i="16"/>
  <c r="F116" i="16"/>
  <c r="AA117" i="16"/>
  <c r="BM117" i="19"/>
  <c r="BK116" i="19"/>
  <c r="AV114" i="16"/>
  <c r="AT114" i="16"/>
  <c r="C118" i="16" l="1"/>
  <c r="F117" i="16" s="1"/>
  <c r="H117" i="19"/>
  <c r="J117" i="19"/>
  <c r="K117" i="19"/>
  <c r="I117" i="19"/>
  <c r="AN116" i="16"/>
  <c r="AX116" i="16"/>
  <c r="AW116" i="16"/>
  <c r="AS115" i="16"/>
  <c r="AO116" i="16"/>
  <c r="E126" i="18"/>
  <c r="D126" i="18"/>
  <c r="C126" i="18"/>
  <c r="B127" i="18"/>
  <c r="F119" i="19"/>
  <c r="B121" i="16"/>
  <c r="D121" i="16" s="1"/>
  <c r="G118" i="19"/>
  <c r="M118" i="19"/>
  <c r="L116" i="19"/>
  <c r="BK117" i="19"/>
  <c r="BM118" i="19"/>
  <c r="AT115" i="16"/>
  <c r="AV115" i="16"/>
  <c r="AU114" i="16"/>
  <c r="AS116" i="16" l="1"/>
  <c r="AX117" i="16"/>
  <c r="AW117" i="16"/>
  <c r="AO117" i="16"/>
  <c r="AN117" i="16"/>
  <c r="I118" i="19"/>
  <c r="H118" i="19"/>
  <c r="J118" i="19"/>
  <c r="K118" i="19"/>
  <c r="B128" i="18"/>
  <c r="D127" i="18"/>
  <c r="E127" i="18"/>
  <c r="C127" i="18"/>
  <c r="L117" i="19"/>
  <c r="B122" i="16"/>
  <c r="D122" i="16" s="1"/>
  <c r="F120" i="19"/>
  <c r="M119" i="19"/>
  <c r="G119" i="19"/>
  <c r="C119" i="16"/>
  <c r="N116" i="19"/>
  <c r="BK118" i="19"/>
  <c r="BM119" i="19"/>
  <c r="AV117" i="16"/>
  <c r="AT116" i="16"/>
  <c r="AU115" i="16"/>
  <c r="AT117" i="16"/>
  <c r="AV116" i="16"/>
  <c r="L118" i="19" l="1"/>
  <c r="C121" i="16" s="1"/>
  <c r="C120" i="16"/>
  <c r="N117" i="19"/>
  <c r="F121" i="19"/>
  <c r="M120" i="19"/>
  <c r="G120" i="19"/>
  <c r="B123" i="16"/>
  <c r="D123" i="16" s="1"/>
  <c r="M119" i="16"/>
  <c r="L119" i="16" s="1"/>
  <c r="F118" i="16"/>
  <c r="S119" i="16"/>
  <c r="BD124" i="16"/>
  <c r="I119" i="19"/>
  <c r="K119" i="19"/>
  <c r="J119" i="19"/>
  <c r="H119" i="19"/>
  <c r="D128" i="18"/>
  <c r="C128" i="18"/>
  <c r="E128" i="18"/>
  <c r="B129" i="18"/>
  <c r="BM120" i="19"/>
  <c r="BK119" i="19"/>
  <c r="AU117" i="16"/>
  <c r="AU116" i="16"/>
  <c r="N118" i="19" l="1"/>
  <c r="L119" i="19"/>
  <c r="N119" i="19" s="1"/>
  <c r="E129" i="18"/>
  <c r="D129" i="18"/>
  <c r="B130" i="18"/>
  <c r="C129" i="18"/>
  <c r="B124" i="16"/>
  <c r="D124" i="16" s="1"/>
  <c r="G121" i="19"/>
  <c r="M121" i="19"/>
  <c r="F122" i="19"/>
  <c r="F119" i="16"/>
  <c r="AN118" i="16"/>
  <c r="AO118" i="16"/>
  <c r="AX118" i="16"/>
  <c r="AW118" i="16"/>
  <c r="E118" i="16"/>
  <c r="AS117" i="16"/>
  <c r="M121" i="16"/>
  <c r="L121" i="16" s="1"/>
  <c r="F120" i="16"/>
  <c r="H120" i="19"/>
  <c r="K120" i="19"/>
  <c r="J120" i="19"/>
  <c r="I120" i="19"/>
  <c r="BM121" i="19"/>
  <c r="BK120" i="19"/>
  <c r="C122" i="16" l="1"/>
  <c r="W122" i="16" s="1"/>
  <c r="V122" i="16" s="1"/>
  <c r="H121" i="19"/>
  <c r="J121" i="19"/>
  <c r="I121" i="19"/>
  <c r="K121" i="19"/>
  <c r="E130" i="18"/>
  <c r="C130" i="18"/>
  <c r="B131" i="18"/>
  <c r="D130" i="18"/>
  <c r="E120" i="16"/>
  <c r="AS119" i="16"/>
  <c r="AW119" i="16"/>
  <c r="AH119" i="16" s="1"/>
  <c r="AO119" i="16"/>
  <c r="E119" i="16"/>
  <c r="AN119" i="16"/>
  <c r="AN120" i="16" s="1"/>
  <c r="AS118" i="16"/>
  <c r="AX119" i="16"/>
  <c r="AI119" i="16" s="1"/>
  <c r="L120" i="19"/>
  <c r="F123" i="19"/>
  <c r="G122" i="19"/>
  <c r="M122" i="19"/>
  <c r="B125" i="16"/>
  <c r="D125" i="16" s="1"/>
  <c r="BK121" i="19"/>
  <c r="BM122" i="19"/>
  <c r="AV118" i="16"/>
  <c r="AT118" i="16"/>
  <c r="F121" i="16" l="1"/>
  <c r="E121" i="16" s="1"/>
  <c r="L121" i="19"/>
  <c r="C124" i="16" s="1"/>
  <c r="F123" i="16" s="1"/>
  <c r="AX120" i="16"/>
  <c r="AW120" i="16"/>
  <c r="E131" i="18"/>
  <c r="C131" i="18"/>
  <c r="B132" i="18"/>
  <c r="D131" i="18"/>
  <c r="H122" i="19"/>
  <c r="K122" i="19"/>
  <c r="J122" i="19"/>
  <c r="I122" i="19"/>
  <c r="M123" i="19"/>
  <c r="G123" i="19"/>
  <c r="F124" i="19"/>
  <c r="B126" i="16"/>
  <c r="D126" i="16" s="1"/>
  <c r="C123" i="16"/>
  <c r="N120" i="19"/>
  <c r="AO120" i="16"/>
  <c r="BM123" i="19"/>
  <c r="BK122" i="19"/>
  <c r="AT119" i="16"/>
  <c r="AU118" i="16"/>
  <c r="AV119" i="16"/>
  <c r="AO121" i="16" l="1"/>
  <c r="AN121" i="16"/>
  <c r="AS120" i="16"/>
  <c r="AW121" i="16"/>
  <c r="AX121" i="16"/>
  <c r="N121" i="19"/>
  <c r="L122" i="19"/>
  <c r="C125" i="16" s="1"/>
  <c r="J123" i="19"/>
  <c r="I123" i="19"/>
  <c r="H123" i="19"/>
  <c r="K123" i="19"/>
  <c r="S123" i="16"/>
  <c r="R123" i="16" s="1"/>
  <c r="M123" i="16"/>
  <c r="F122" i="16"/>
  <c r="C132" i="18"/>
  <c r="D132" i="18"/>
  <c r="E132" i="18"/>
  <c r="B133" i="18"/>
  <c r="E123" i="16"/>
  <c r="B127" i="16"/>
  <c r="D127" i="16" s="1"/>
  <c r="M124" i="19"/>
  <c r="G124" i="19"/>
  <c r="F125" i="19"/>
  <c r="BM124" i="19"/>
  <c r="BK123" i="19"/>
  <c r="AT120" i="16"/>
  <c r="AV120" i="16"/>
  <c r="AU119" i="16"/>
  <c r="AV121" i="16"/>
  <c r="AT121" i="16"/>
  <c r="N122" i="19" l="1"/>
  <c r="L123" i="19"/>
  <c r="N123" i="19" s="1"/>
  <c r="AN122" i="16"/>
  <c r="AN123" i="16" s="1"/>
  <c r="AW122" i="16"/>
  <c r="AW123" i="16" s="1"/>
  <c r="AO122" i="16"/>
  <c r="AO123" i="16" s="1"/>
  <c r="AX122" i="16"/>
  <c r="AX123" i="16" s="1"/>
  <c r="AS121" i="16"/>
  <c r="G125" i="19"/>
  <c r="B128" i="16"/>
  <c r="D128" i="16" s="1"/>
  <c r="M125" i="19"/>
  <c r="F126" i="19"/>
  <c r="D133" i="18"/>
  <c r="C133" i="18"/>
  <c r="B134" i="18"/>
  <c r="E133" i="18"/>
  <c r="M125" i="16"/>
  <c r="L125" i="16" s="1"/>
  <c r="F124" i="16"/>
  <c r="J124" i="19"/>
  <c r="K124" i="19"/>
  <c r="I124" i="19"/>
  <c r="H124" i="19"/>
  <c r="E114" i="16"/>
  <c r="BK124" i="19"/>
  <c r="BM125" i="19"/>
  <c r="AU121" i="16"/>
  <c r="AU120" i="16"/>
  <c r="AS122" i="16" l="1"/>
  <c r="L115" i="16"/>
  <c r="C126" i="16"/>
  <c r="F125" i="16" s="1"/>
  <c r="L124" i="19"/>
  <c r="C127" i="16" s="1"/>
  <c r="AO124" i="16"/>
  <c r="AN124" i="16"/>
  <c r="E124" i="16"/>
  <c r="AX124" i="16"/>
  <c r="AS123" i="16"/>
  <c r="AW124" i="16"/>
  <c r="M126" i="19"/>
  <c r="F127" i="19"/>
  <c r="B129" i="16"/>
  <c r="D129" i="16" s="1"/>
  <c r="G126" i="19"/>
  <c r="I125" i="19"/>
  <c r="K125" i="19"/>
  <c r="H125" i="19"/>
  <c r="J125" i="19"/>
  <c r="B135" i="18"/>
  <c r="D134" i="18"/>
  <c r="C134" i="18"/>
  <c r="E134" i="18"/>
  <c r="BM126" i="19"/>
  <c r="BK125" i="19"/>
  <c r="AT123" i="16"/>
  <c r="AV122" i="16"/>
  <c r="AT122" i="16"/>
  <c r="AV123" i="16"/>
  <c r="N124" i="19" l="1"/>
  <c r="B130" i="16"/>
  <c r="D130" i="16" s="1"/>
  <c r="M127" i="19"/>
  <c r="F128" i="19"/>
  <c r="G127" i="19"/>
  <c r="AX125" i="16"/>
  <c r="AS124" i="16"/>
  <c r="AO125" i="16"/>
  <c r="E125" i="16"/>
  <c r="AW125" i="16"/>
  <c r="AN125" i="16"/>
  <c r="L125" i="19"/>
  <c r="AE127" i="16"/>
  <c r="AD127" i="16" s="1"/>
  <c r="AF127" i="16" s="1"/>
  <c r="CL14" i="16" s="1"/>
  <c r="F126" i="16"/>
  <c r="AA127" i="16"/>
  <c r="Z127" i="16" s="1"/>
  <c r="S127" i="16"/>
  <c r="R127" i="16" s="1"/>
  <c r="M127" i="16"/>
  <c r="L127" i="16" s="1"/>
  <c r="W127" i="16"/>
  <c r="V127" i="16" s="1"/>
  <c r="BD14" i="16"/>
  <c r="E135" i="18"/>
  <c r="D135" i="18"/>
  <c r="C135" i="18"/>
  <c r="B136" i="18"/>
  <c r="E117" i="16"/>
  <c r="J126" i="19"/>
  <c r="I126" i="19"/>
  <c r="H126" i="19"/>
  <c r="K126" i="19"/>
  <c r="E116" i="16"/>
  <c r="BK126" i="19"/>
  <c r="BM127" i="19"/>
  <c r="AT124" i="16"/>
  <c r="AU122" i="16"/>
  <c r="AU123" i="16"/>
  <c r="AV124" i="16"/>
  <c r="L126" i="19" l="1"/>
  <c r="C129" i="16" s="1"/>
  <c r="K127" i="19"/>
  <c r="I127" i="19"/>
  <c r="H127" i="19"/>
  <c r="J127" i="19"/>
  <c r="E136" i="18"/>
  <c r="D136" i="18"/>
  <c r="C136" i="18"/>
  <c r="B137" i="18"/>
  <c r="C128" i="16"/>
  <c r="N125" i="19"/>
  <c r="F129" i="19"/>
  <c r="G128" i="19"/>
  <c r="M128" i="19"/>
  <c r="B131" i="16"/>
  <c r="D131" i="16" s="1"/>
  <c r="E126" i="16"/>
  <c r="AX126" i="16"/>
  <c r="AO126" i="16"/>
  <c r="AS125" i="16"/>
  <c r="AN126" i="16"/>
  <c r="AW126" i="16"/>
  <c r="BK127" i="19"/>
  <c r="BM128" i="19"/>
  <c r="AV125" i="16"/>
  <c r="AT125" i="16"/>
  <c r="AU124" i="16"/>
  <c r="L127" i="19" l="1"/>
  <c r="N127" i="19" s="1"/>
  <c r="N126" i="19"/>
  <c r="D137" i="18"/>
  <c r="C137" i="18"/>
  <c r="E137" i="18"/>
  <c r="B138" i="18"/>
  <c r="F127" i="16"/>
  <c r="I128" i="19"/>
  <c r="H128" i="19"/>
  <c r="K128" i="19"/>
  <c r="J128" i="19"/>
  <c r="M129" i="16"/>
  <c r="L129" i="16" s="1"/>
  <c r="F128" i="16"/>
  <c r="G129" i="19"/>
  <c r="B132" i="16"/>
  <c r="D132" i="16" s="1"/>
  <c r="M129" i="19"/>
  <c r="F130" i="19"/>
  <c r="BK128" i="19"/>
  <c r="BM129" i="19"/>
  <c r="AV126" i="16"/>
  <c r="AT126" i="16"/>
  <c r="AU125" i="16"/>
  <c r="C130" i="16" l="1"/>
  <c r="F129" i="16" s="1"/>
  <c r="E129" i="16" s="1"/>
  <c r="L128" i="19"/>
  <c r="H129" i="19"/>
  <c r="J129" i="19"/>
  <c r="K129" i="19"/>
  <c r="I129" i="19"/>
  <c r="AS127" i="16"/>
  <c r="E128" i="16"/>
  <c r="AW127" i="16"/>
  <c r="AW128" i="16" s="1"/>
  <c r="AN127" i="16"/>
  <c r="AN128" i="16" s="1"/>
  <c r="E127" i="16"/>
  <c r="AS126" i="16"/>
  <c r="AX127" i="16"/>
  <c r="AO127" i="16"/>
  <c r="AO128" i="16" s="1"/>
  <c r="M130" i="19"/>
  <c r="F131" i="19"/>
  <c r="B133" i="16"/>
  <c r="D133" i="16" s="1"/>
  <c r="G130" i="19"/>
  <c r="E138" i="18"/>
  <c r="B139" i="18"/>
  <c r="D138" i="18"/>
  <c r="C138" i="18"/>
  <c r="BK129" i="19"/>
  <c r="BM130" i="19"/>
  <c r="AU126" i="16"/>
  <c r="AN129" i="16" l="1"/>
  <c r="AS128" i="16"/>
  <c r="AW129" i="16"/>
  <c r="L129" i="19"/>
  <c r="C132" i="16" s="1"/>
  <c r="AO129" i="16"/>
  <c r="AL127" i="16"/>
  <c r="H24" i="21" s="1"/>
  <c r="C139" i="18"/>
  <c r="B140" i="18"/>
  <c r="D139" i="18"/>
  <c r="E139" i="18"/>
  <c r="AX128" i="16"/>
  <c r="AX129" i="16" s="1"/>
  <c r="K130" i="19"/>
  <c r="H130" i="19"/>
  <c r="I130" i="19"/>
  <c r="J130" i="19"/>
  <c r="AK127" i="16"/>
  <c r="G24" i="21" s="1"/>
  <c r="C131" i="16"/>
  <c r="N128" i="19"/>
  <c r="M131" i="19"/>
  <c r="G131" i="19"/>
  <c r="B134" i="16"/>
  <c r="D134" i="16" s="1"/>
  <c r="F132" i="19"/>
  <c r="BM131" i="19"/>
  <c r="BK130" i="19"/>
  <c r="AT127" i="16"/>
  <c r="AT128" i="16"/>
  <c r="AV127" i="16"/>
  <c r="AV128" i="16"/>
  <c r="N129" i="19" l="1"/>
  <c r="L130" i="19"/>
  <c r="N130" i="19" s="1"/>
  <c r="I24" i="21"/>
  <c r="S131" i="16"/>
  <c r="R131" i="16" s="1"/>
  <c r="F130" i="16"/>
  <c r="M131" i="16"/>
  <c r="L131" i="16" s="1"/>
  <c r="BD125" i="16"/>
  <c r="W132" i="16"/>
  <c r="V132" i="16" s="1"/>
  <c r="F131" i="16"/>
  <c r="M132" i="19"/>
  <c r="G132" i="19"/>
  <c r="B135" i="16"/>
  <c r="D135" i="16" s="1"/>
  <c r="F133" i="19"/>
  <c r="I131" i="19"/>
  <c r="K131" i="19"/>
  <c r="J131" i="19"/>
  <c r="H131" i="19"/>
  <c r="B141" i="18"/>
  <c r="C140" i="18"/>
  <c r="D140" i="18"/>
  <c r="E140" i="18"/>
  <c r="BK131" i="19"/>
  <c r="BM132" i="19"/>
  <c r="AU127" i="16"/>
  <c r="AV129" i="16"/>
  <c r="AU128" i="16"/>
  <c r="AT129" i="16"/>
  <c r="C133" i="16" l="1"/>
  <c r="F132" i="16" s="1"/>
  <c r="L131" i="19"/>
  <c r="C134" i="16" s="1"/>
  <c r="I132" i="19"/>
  <c r="J132" i="19"/>
  <c r="H132" i="19"/>
  <c r="K132" i="19"/>
  <c r="E131" i="16"/>
  <c r="AS130" i="16"/>
  <c r="AN130" i="16"/>
  <c r="AN131" i="16" s="1"/>
  <c r="AX130" i="16"/>
  <c r="AS129" i="16"/>
  <c r="E130" i="16"/>
  <c r="AO130" i="16"/>
  <c r="AO131" i="16" s="1"/>
  <c r="AW130" i="16"/>
  <c r="AW131" i="16" s="1"/>
  <c r="AH131" i="16" s="1"/>
  <c r="B142" i="18"/>
  <c r="C141" i="18"/>
  <c r="E141" i="18"/>
  <c r="D141" i="18"/>
  <c r="F134" i="19"/>
  <c r="M133" i="19"/>
  <c r="G133" i="19"/>
  <c r="B136" i="16"/>
  <c r="D136" i="16" s="1"/>
  <c r="BK132" i="19"/>
  <c r="BM133" i="19"/>
  <c r="AU129" i="16"/>
  <c r="M133" i="16" l="1"/>
  <c r="N131" i="19"/>
  <c r="AX131" i="16"/>
  <c r="AI131" i="16" s="1"/>
  <c r="H133" i="19"/>
  <c r="J133" i="19"/>
  <c r="K133" i="19"/>
  <c r="I133" i="19"/>
  <c r="E142" i="18"/>
  <c r="B143" i="18"/>
  <c r="D142" i="18"/>
  <c r="C142" i="18"/>
  <c r="AS131" i="16"/>
  <c r="AN132" i="16"/>
  <c r="AW132" i="16"/>
  <c r="AO132" i="16"/>
  <c r="L132" i="19"/>
  <c r="G134" i="19"/>
  <c r="M134" i="19"/>
  <c r="B137" i="16"/>
  <c r="D137" i="16" s="1"/>
  <c r="F135" i="19"/>
  <c r="F133" i="16"/>
  <c r="BM134" i="19"/>
  <c r="BK133" i="19"/>
  <c r="AV130" i="16"/>
  <c r="AV131" i="16"/>
  <c r="AT130" i="16"/>
  <c r="AT131" i="16"/>
  <c r="L133" i="19" l="1"/>
  <c r="C136" i="16" s="1"/>
  <c r="F135" i="16" s="1"/>
  <c r="AX132" i="16"/>
  <c r="AX133" i="16" s="1"/>
  <c r="H134" i="19"/>
  <c r="J134" i="19"/>
  <c r="K134" i="19"/>
  <c r="I134" i="19"/>
  <c r="C135" i="16"/>
  <c r="N132" i="19"/>
  <c r="D143" i="18"/>
  <c r="E143" i="18"/>
  <c r="C143" i="18"/>
  <c r="B144" i="18"/>
  <c r="AO133" i="16"/>
  <c r="AS132" i="16"/>
  <c r="AN133" i="16"/>
  <c r="AW133" i="16"/>
  <c r="B138" i="16"/>
  <c r="D138" i="16" s="1"/>
  <c r="G135" i="19"/>
  <c r="F136" i="19"/>
  <c r="M135" i="19"/>
  <c r="BM135" i="19"/>
  <c r="BK134" i="19"/>
  <c r="AT132" i="16"/>
  <c r="AU131" i="16"/>
  <c r="AU130" i="16"/>
  <c r="AV132" i="16"/>
  <c r="N133" i="19" l="1"/>
  <c r="L134" i="19"/>
  <c r="N134" i="19" s="1"/>
  <c r="J135" i="19"/>
  <c r="K135" i="19"/>
  <c r="H135" i="19"/>
  <c r="I135" i="19"/>
  <c r="M136" i="19"/>
  <c r="G136" i="19"/>
  <c r="B139" i="16"/>
  <c r="D139" i="16" s="1"/>
  <c r="F137" i="19"/>
  <c r="B145" i="18"/>
  <c r="C144" i="18"/>
  <c r="D144" i="18"/>
  <c r="E144" i="18"/>
  <c r="F134" i="16"/>
  <c r="M135" i="16"/>
  <c r="S135" i="16"/>
  <c r="BK135" i="19"/>
  <c r="BM136" i="19"/>
  <c r="AU132" i="16"/>
  <c r="AT133" i="16"/>
  <c r="AV133" i="16"/>
  <c r="C137" i="16" l="1"/>
  <c r="W137" i="16" s="1"/>
  <c r="L135" i="19"/>
  <c r="C138" i="16" s="1"/>
  <c r="J136" i="19"/>
  <c r="I136" i="19"/>
  <c r="K136" i="19"/>
  <c r="H136" i="19"/>
  <c r="B146" i="18"/>
  <c r="C145" i="18"/>
  <c r="D145" i="18"/>
  <c r="E145" i="18"/>
  <c r="AO134" i="16"/>
  <c r="AX134" i="16"/>
  <c r="AX135" i="16" s="1"/>
  <c r="AS133" i="16"/>
  <c r="AW134" i="16"/>
  <c r="AW135" i="16" s="1"/>
  <c r="AN134" i="16"/>
  <c r="AN135" i="16" s="1"/>
  <c r="F138" i="19"/>
  <c r="B140" i="16"/>
  <c r="D140" i="16" s="1"/>
  <c r="M137" i="19"/>
  <c r="G137" i="19"/>
  <c r="AS134" i="16"/>
  <c r="BK136" i="19"/>
  <c r="BM137" i="19"/>
  <c r="AU133" i="16"/>
  <c r="F136" i="16" l="1"/>
  <c r="AN136" i="16" s="1"/>
  <c r="M137" i="16"/>
  <c r="AA137" i="16"/>
  <c r="Z137" i="16" s="1"/>
  <c r="N135" i="19"/>
  <c r="L136" i="19"/>
  <c r="N136" i="19" s="1"/>
  <c r="G138" i="19"/>
  <c r="B141" i="16"/>
  <c r="D141" i="16" s="1"/>
  <c r="M138" i="19"/>
  <c r="F139" i="19"/>
  <c r="K137" i="19"/>
  <c r="H137" i="19"/>
  <c r="J137" i="19"/>
  <c r="I137" i="19"/>
  <c r="C146" i="18"/>
  <c r="E146" i="18"/>
  <c r="D146" i="18"/>
  <c r="B147" i="18"/>
  <c r="AO135" i="16"/>
  <c r="F137" i="16"/>
  <c r="BM138" i="19"/>
  <c r="BK137" i="19"/>
  <c r="AV134" i="16"/>
  <c r="AT134" i="16"/>
  <c r="AW136" i="16" l="1"/>
  <c r="AW137" i="16" s="1"/>
  <c r="AX136" i="16"/>
  <c r="AX137" i="16" s="1"/>
  <c r="AS135" i="16"/>
  <c r="C139" i="16"/>
  <c r="M139" i="16" s="1"/>
  <c r="L137" i="19"/>
  <c r="C140" i="16" s="1"/>
  <c r="AS136" i="16"/>
  <c r="AN137" i="16"/>
  <c r="G139" i="19"/>
  <c r="F140" i="19"/>
  <c r="M139" i="19"/>
  <c r="B142" i="16"/>
  <c r="D142" i="16" s="1"/>
  <c r="H138" i="19"/>
  <c r="I138" i="19"/>
  <c r="J138" i="19"/>
  <c r="K138" i="19"/>
  <c r="AO136" i="16"/>
  <c r="C147" i="18"/>
  <c r="B148" i="18"/>
  <c r="D147" i="18"/>
  <c r="E147" i="18"/>
  <c r="BM139" i="19"/>
  <c r="BK138" i="19"/>
  <c r="AV135" i="16"/>
  <c r="AT135" i="16"/>
  <c r="AU134" i="16"/>
  <c r="S139" i="16" l="1"/>
  <c r="F138" i="16"/>
  <c r="AS137" i="16" s="1"/>
  <c r="N137" i="19"/>
  <c r="D148" i="18"/>
  <c r="E148" i="18"/>
  <c r="B149" i="18"/>
  <c r="C148" i="18"/>
  <c r="AO137" i="16"/>
  <c r="B143" i="16"/>
  <c r="D143" i="16" s="1"/>
  <c r="M140" i="19"/>
  <c r="F141" i="19"/>
  <c r="G140" i="19"/>
  <c r="I139" i="19"/>
  <c r="J139" i="19"/>
  <c r="H139" i="19"/>
  <c r="K139" i="19"/>
  <c r="L138" i="19"/>
  <c r="F139" i="16"/>
  <c r="BK139" i="19"/>
  <c r="BM140" i="19"/>
  <c r="AU135" i="16"/>
  <c r="AT136" i="16"/>
  <c r="AV136" i="16"/>
  <c r="AO138" i="16" l="1"/>
  <c r="AO139" i="16" s="1"/>
  <c r="AN138" i="16"/>
  <c r="AN139" i="16" s="1"/>
  <c r="AW138" i="16"/>
  <c r="AX138" i="16"/>
  <c r="AX139" i="16" s="1"/>
  <c r="L139" i="19"/>
  <c r="C142" i="16" s="1"/>
  <c r="AW139" i="16"/>
  <c r="AS138" i="16"/>
  <c r="F142" i="19"/>
  <c r="M141" i="19"/>
  <c r="B144" i="16"/>
  <c r="D144" i="16" s="1"/>
  <c r="G141" i="19"/>
  <c r="D149" i="18"/>
  <c r="E149" i="18"/>
  <c r="B150" i="18"/>
  <c r="C149" i="18"/>
  <c r="C141" i="16"/>
  <c r="N138" i="19"/>
  <c r="H140" i="19"/>
  <c r="J140" i="19"/>
  <c r="I140" i="19"/>
  <c r="K140" i="19"/>
  <c r="BM141" i="19"/>
  <c r="BK140" i="19"/>
  <c r="AV137" i="16"/>
  <c r="AT137" i="16"/>
  <c r="AT138" i="16"/>
  <c r="AU136" i="16"/>
  <c r="AV138" i="16"/>
  <c r="N139" i="19" l="1"/>
  <c r="L140" i="19"/>
  <c r="N140" i="19" s="1"/>
  <c r="G142" i="19"/>
  <c r="F143" i="19"/>
  <c r="B145" i="16"/>
  <c r="D145" i="16" s="1"/>
  <c r="M142" i="19"/>
  <c r="W142" i="16"/>
  <c r="F141" i="16"/>
  <c r="K141" i="19"/>
  <c r="I141" i="19"/>
  <c r="J141" i="19"/>
  <c r="H141" i="19"/>
  <c r="D150" i="18"/>
  <c r="C150" i="18"/>
  <c r="B151" i="18"/>
  <c r="E150" i="18"/>
  <c r="F140" i="16"/>
  <c r="M141" i="16"/>
  <c r="L141" i="16" s="1"/>
  <c r="BM142" i="19"/>
  <c r="BK141" i="19"/>
  <c r="AT139" i="16"/>
  <c r="AV139" i="16"/>
  <c r="AU138" i="16"/>
  <c r="AU137" i="16"/>
  <c r="L141" i="19" l="1"/>
  <c r="C144" i="16" s="1"/>
  <c r="C143" i="16"/>
  <c r="M143" i="16" s="1"/>
  <c r="L143" i="16" s="1"/>
  <c r="J142" i="19"/>
  <c r="K142" i="19"/>
  <c r="I142" i="19"/>
  <c r="H142" i="19"/>
  <c r="D151" i="18"/>
  <c r="E151" i="18"/>
  <c r="B152" i="18"/>
  <c r="C151" i="18"/>
  <c r="F144" i="19"/>
  <c r="M143" i="19"/>
  <c r="B146" i="16"/>
  <c r="D146" i="16" s="1"/>
  <c r="G143" i="19"/>
  <c r="AX140" i="16"/>
  <c r="AX141" i="16" s="1"/>
  <c r="AN140" i="16"/>
  <c r="AN141" i="16" s="1"/>
  <c r="AO140" i="16"/>
  <c r="AO141" i="16" s="1"/>
  <c r="E140" i="16"/>
  <c r="AW140" i="16"/>
  <c r="AW141" i="16" s="1"/>
  <c r="AS139" i="16"/>
  <c r="E141" i="16"/>
  <c r="AS140" i="16"/>
  <c r="BK142" i="19"/>
  <c r="BM143" i="19"/>
  <c r="AU139" i="16"/>
  <c r="N141" i="19" l="1"/>
  <c r="S143" i="16"/>
  <c r="R143" i="16" s="1"/>
  <c r="F142" i="16"/>
  <c r="AS141" i="16" s="1"/>
  <c r="L142" i="19"/>
  <c r="C145" i="16" s="1"/>
  <c r="F145" i="19"/>
  <c r="G144" i="19"/>
  <c r="B147" i="16"/>
  <c r="D147" i="16" s="1"/>
  <c r="M144" i="19"/>
  <c r="H143" i="19"/>
  <c r="K143" i="19"/>
  <c r="I143" i="19"/>
  <c r="J143" i="19"/>
  <c r="F143" i="16"/>
  <c r="BD126" i="16"/>
  <c r="D152" i="18"/>
  <c r="B153" i="18"/>
  <c r="C152" i="18"/>
  <c r="E152" i="18"/>
  <c r="BK143" i="19"/>
  <c r="BM144" i="19"/>
  <c r="AV140" i="16"/>
  <c r="AV141" i="16"/>
  <c r="AT140" i="16"/>
  <c r="AT141" i="16"/>
  <c r="N142" i="19" l="1"/>
  <c r="AO142" i="16"/>
  <c r="AO143" i="16" s="1"/>
  <c r="E142" i="16"/>
  <c r="AN142" i="16"/>
  <c r="AN143" i="16" s="1"/>
  <c r="AW142" i="16"/>
  <c r="AW143" i="16" s="1"/>
  <c r="AX142" i="16"/>
  <c r="AX143" i="16" s="1"/>
  <c r="L143" i="19"/>
  <c r="N143" i="19" s="1"/>
  <c r="E143" i="16"/>
  <c r="AS142" i="16"/>
  <c r="F144" i="16"/>
  <c r="M145" i="16"/>
  <c r="L145" i="16" s="1"/>
  <c r="I144" i="19"/>
  <c r="H144" i="19"/>
  <c r="J144" i="19"/>
  <c r="K144" i="19"/>
  <c r="F146" i="19"/>
  <c r="G145" i="19"/>
  <c r="B148" i="16"/>
  <c r="D148" i="16" s="1"/>
  <c r="M145" i="19"/>
  <c r="C153" i="18"/>
  <c r="E153" i="18"/>
  <c r="D153" i="18"/>
  <c r="B154" i="18"/>
  <c r="BM145" i="19"/>
  <c r="BK144" i="19"/>
  <c r="AU141" i="16"/>
  <c r="AU140" i="16"/>
  <c r="AT142" i="16"/>
  <c r="AV142" i="16"/>
  <c r="C146" i="16" l="1"/>
  <c r="F145" i="16" s="1"/>
  <c r="E145" i="16" s="1"/>
  <c r="L144" i="19"/>
  <c r="C147" i="16" s="1"/>
  <c r="M146" i="19"/>
  <c r="G146" i="19"/>
  <c r="B149" i="16"/>
  <c r="D149" i="16" s="1"/>
  <c r="F147" i="19"/>
  <c r="AW144" i="16"/>
  <c r="AH144" i="16" s="1"/>
  <c r="AN144" i="16"/>
  <c r="AO144" i="16"/>
  <c r="E144" i="16"/>
  <c r="AX144" i="16"/>
  <c r="AI144" i="16" s="1"/>
  <c r="AS143" i="16"/>
  <c r="D154" i="18"/>
  <c r="B155" i="18"/>
  <c r="C154" i="18"/>
  <c r="E154" i="18"/>
  <c r="H145" i="19"/>
  <c r="I145" i="19"/>
  <c r="K145" i="19"/>
  <c r="J145" i="19"/>
  <c r="BK145" i="19"/>
  <c r="BM146" i="19"/>
  <c r="AU142" i="16"/>
  <c r="AT143" i="16"/>
  <c r="AV143" i="16"/>
  <c r="AS144" i="16" l="1"/>
  <c r="AN145" i="16"/>
  <c r="N144" i="19"/>
  <c r="L145" i="19"/>
  <c r="C148" i="16" s="1"/>
  <c r="F147" i="16" s="1"/>
  <c r="J146" i="19"/>
  <c r="H146" i="19"/>
  <c r="I146" i="19"/>
  <c r="K146" i="19"/>
  <c r="F148" i="19"/>
  <c r="M147" i="19"/>
  <c r="B150" i="16"/>
  <c r="D150" i="16" s="1"/>
  <c r="G147" i="19"/>
  <c r="AX145" i="16"/>
  <c r="W147" i="16"/>
  <c r="V147" i="16" s="1"/>
  <c r="M147" i="16"/>
  <c r="L147" i="16" s="1"/>
  <c r="F146" i="16"/>
  <c r="AA147" i="16"/>
  <c r="Z147" i="16" s="1"/>
  <c r="AB147" i="16" s="1"/>
  <c r="CF15" i="16" s="1"/>
  <c r="S147" i="16"/>
  <c r="R147" i="16" s="1"/>
  <c r="AE147" i="16"/>
  <c r="AD147" i="16" s="1"/>
  <c r="AF147" i="16" s="1"/>
  <c r="CL15" i="16" s="1"/>
  <c r="BD15" i="16"/>
  <c r="D155" i="18"/>
  <c r="C155" i="18"/>
  <c r="B156" i="18"/>
  <c r="E155" i="18"/>
  <c r="AO145" i="16"/>
  <c r="AW145" i="16"/>
  <c r="BM147" i="19"/>
  <c r="BK146" i="19"/>
  <c r="AT144" i="16"/>
  <c r="AU143" i="16"/>
  <c r="AV144" i="16"/>
  <c r="N145" i="19" l="1"/>
  <c r="L146" i="19"/>
  <c r="N146" i="19" s="1"/>
  <c r="AN146" i="16"/>
  <c r="AN147" i="16" s="1"/>
  <c r="AW146" i="16"/>
  <c r="AW147" i="16" s="1"/>
  <c r="AS145" i="16"/>
  <c r="AX146" i="16"/>
  <c r="AX147" i="16" s="1"/>
  <c r="AO146" i="16"/>
  <c r="E146" i="16"/>
  <c r="H147" i="19"/>
  <c r="I147" i="19"/>
  <c r="K147" i="19"/>
  <c r="J147" i="19"/>
  <c r="E147" i="16"/>
  <c r="AS146" i="16"/>
  <c r="D156" i="18"/>
  <c r="B157" i="18"/>
  <c r="E156" i="18"/>
  <c r="C156" i="18"/>
  <c r="F149" i="19"/>
  <c r="B151" i="16"/>
  <c r="D151" i="16" s="1"/>
  <c r="M148" i="19"/>
  <c r="G148" i="19"/>
  <c r="BM148" i="19"/>
  <c r="BK147" i="19"/>
  <c r="AU144" i="16"/>
  <c r="AT145" i="16"/>
  <c r="AV145" i="16"/>
  <c r="L147" i="19" l="1"/>
  <c r="N147" i="19" s="1"/>
  <c r="C149" i="16"/>
  <c r="F148" i="16" s="1"/>
  <c r="M149" i="19"/>
  <c r="B152" i="16"/>
  <c r="D152" i="16" s="1"/>
  <c r="F150" i="19"/>
  <c r="G149" i="19"/>
  <c r="AO147" i="16"/>
  <c r="AL147" i="16"/>
  <c r="H25" i="21" s="1"/>
  <c r="C157" i="18"/>
  <c r="B158" i="18"/>
  <c r="E157" i="18"/>
  <c r="D157" i="18"/>
  <c r="AK147" i="16"/>
  <c r="G25" i="21" s="1"/>
  <c r="I148" i="19"/>
  <c r="K148" i="19"/>
  <c r="J148" i="19"/>
  <c r="H148" i="19"/>
  <c r="BM149" i="19"/>
  <c r="BK148" i="19"/>
  <c r="AT146" i="16"/>
  <c r="AU145" i="16"/>
  <c r="AV146" i="16"/>
  <c r="C150" i="16" l="1"/>
  <c r="F149" i="16" s="1"/>
  <c r="AS148" i="16" s="1"/>
  <c r="M149" i="16"/>
  <c r="L149" i="16" s="1"/>
  <c r="L148" i="19"/>
  <c r="N148" i="19" s="1"/>
  <c r="I25" i="21"/>
  <c r="J149" i="19"/>
  <c r="I149" i="19"/>
  <c r="H149" i="19"/>
  <c r="K149" i="19"/>
  <c r="AO148" i="16"/>
  <c r="AS147" i="16"/>
  <c r="E148" i="16"/>
  <c r="AW148" i="16"/>
  <c r="AN148" i="16"/>
  <c r="AN149" i="16" s="1"/>
  <c r="AX148" i="16"/>
  <c r="E158" i="18"/>
  <c r="D158" i="18"/>
  <c r="B159" i="18"/>
  <c r="C158" i="18"/>
  <c r="M150" i="19"/>
  <c r="F151" i="19"/>
  <c r="G150" i="19"/>
  <c r="B153" i="16"/>
  <c r="D153" i="16" s="1"/>
  <c r="BK149" i="19"/>
  <c r="BM150" i="19"/>
  <c r="AT147" i="16"/>
  <c r="AU146" i="16"/>
  <c r="AV147" i="16"/>
  <c r="E149" i="16" l="1"/>
  <c r="AO149" i="16"/>
  <c r="AW149" i="16"/>
  <c r="C151" i="16"/>
  <c r="M151" i="16" s="1"/>
  <c r="L149" i="19"/>
  <c r="N149" i="19" s="1"/>
  <c r="I150" i="19"/>
  <c r="J150" i="19"/>
  <c r="K150" i="19"/>
  <c r="H150" i="19"/>
  <c r="F152" i="19"/>
  <c r="M151" i="19"/>
  <c r="G151" i="19"/>
  <c r="B154" i="16"/>
  <c r="D154" i="16" s="1"/>
  <c r="AX149" i="16"/>
  <c r="B160" i="18"/>
  <c r="D159" i="18"/>
  <c r="E159" i="18"/>
  <c r="C159" i="18"/>
  <c r="BM151" i="19"/>
  <c r="BK150" i="19"/>
  <c r="AU147" i="16"/>
  <c r="AV149" i="16"/>
  <c r="AT149" i="16"/>
  <c r="AV148" i="16"/>
  <c r="AT148" i="16"/>
  <c r="F150" i="16" l="1"/>
  <c r="AN150" i="16" s="1"/>
  <c r="S151" i="16"/>
  <c r="R151" i="16" s="1"/>
  <c r="L150" i="19"/>
  <c r="N150" i="19" s="1"/>
  <c r="C152" i="16"/>
  <c r="W152" i="16" s="1"/>
  <c r="V152" i="16" s="1"/>
  <c r="B161" i="18"/>
  <c r="E160" i="18"/>
  <c r="D160" i="18"/>
  <c r="C160" i="18"/>
  <c r="J151" i="19"/>
  <c r="K151" i="19"/>
  <c r="I151" i="19"/>
  <c r="H151" i="19"/>
  <c r="B155" i="16"/>
  <c r="D155" i="16" s="1"/>
  <c r="G152" i="19"/>
  <c r="F153" i="19"/>
  <c r="M152" i="19"/>
  <c r="BK151" i="19"/>
  <c r="BM152" i="19"/>
  <c r="AU149" i="16"/>
  <c r="AU148" i="16"/>
  <c r="AS149" i="16" l="1"/>
  <c r="AW150" i="16"/>
  <c r="AX150" i="16"/>
  <c r="AO150" i="16"/>
  <c r="F151" i="16"/>
  <c r="AN151" i="16" s="1"/>
  <c r="C153" i="16"/>
  <c r="M153" i="16" s="1"/>
  <c r="I152" i="19"/>
  <c r="J152" i="19"/>
  <c r="H152" i="19"/>
  <c r="K152" i="19"/>
  <c r="D161" i="18"/>
  <c r="E161" i="18"/>
  <c r="C161" i="18"/>
  <c r="B162" i="18"/>
  <c r="L151" i="19"/>
  <c r="F154" i="19"/>
  <c r="G153" i="19"/>
  <c r="M153" i="19"/>
  <c r="B156" i="16"/>
  <c r="D156" i="16" s="1"/>
  <c r="BK152" i="19"/>
  <c r="BM153" i="19"/>
  <c r="AT150" i="16"/>
  <c r="AW151" i="16" l="1"/>
  <c r="AX151" i="16"/>
  <c r="AO151" i="16"/>
  <c r="AS150" i="16"/>
  <c r="L152" i="19"/>
  <c r="N152" i="19" s="1"/>
  <c r="F152" i="16"/>
  <c r="D162" i="18"/>
  <c r="E162" i="18"/>
  <c r="B163" i="18"/>
  <c r="C162" i="18"/>
  <c r="H153" i="19"/>
  <c r="J153" i="19"/>
  <c r="I153" i="19"/>
  <c r="K153" i="19"/>
  <c r="F155" i="19"/>
  <c r="M154" i="19"/>
  <c r="G154" i="19"/>
  <c r="B157" i="16"/>
  <c r="D157" i="16" s="1"/>
  <c r="C154" i="16"/>
  <c r="N151" i="19"/>
  <c r="BK153" i="19"/>
  <c r="BM154" i="19"/>
  <c r="AT151" i="16"/>
  <c r="AV150" i="16"/>
  <c r="AU150" i="16"/>
  <c r="AV151" i="16"/>
  <c r="AO152" i="16" l="1"/>
  <c r="C155" i="16"/>
  <c r="M155" i="16" s="1"/>
  <c r="L155" i="16" s="1"/>
  <c r="AX152" i="16"/>
  <c r="AN152" i="16"/>
  <c r="AW152" i="16"/>
  <c r="AS151" i="16"/>
  <c r="L153" i="19"/>
  <c r="C156" i="16" s="1"/>
  <c r="I154" i="19"/>
  <c r="K154" i="19"/>
  <c r="J154" i="19"/>
  <c r="H154" i="19"/>
  <c r="D163" i="18"/>
  <c r="C163" i="18"/>
  <c r="E163" i="18"/>
  <c r="F153" i="16"/>
  <c r="M155" i="19"/>
  <c r="G155" i="19"/>
  <c r="B158" i="16"/>
  <c r="D158" i="16" s="1"/>
  <c r="F156" i="19"/>
  <c r="BK154" i="19"/>
  <c r="BM155" i="19"/>
  <c r="AU151" i="16"/>
  <c r="AT152" i="16"/>
  <c r="AV152" i="16"/>
  <c r="S155" i="16" l="1"/>
  <c r="F154" i="16"/>
  <c r="E154" i="16" s="1"/>
  <c r="N153" i="19"/>
  <c r="L154" i="19"/>
  <c r="N154" i="19" s="1"/>
  <c r="B159" i="16"/>
  <c r="D159" i="16" s="1"/>
  <c r="F157" i="19"/>
  <c r="M156" i="19"/>
  <c r="G156" i="19"/>
  <c r="AX153" i="16"/>
  <c r="AS152" i="16"/>
  <c r="AN153" i="16"/>
  <c r="AO153" i="16"/>
  <c r="AW153" i="16"/>
  <c r="J155" i="19"/>
  <c r="K155" i="19"/>
  <c r="H155" i="19"/>
  <c r="I155" i="19"/>
  <c r="F155" i="16"/>
  <c r="BD127" i="16"/>
  <c r="BM156" i="19"/>
  <c r="BK155" i="19"/>
  <c r="AU152" i="16"/>
  <c r="AW154" i="16" l="1"/>
  <c r="AN154" i="16"/>
  <c r="AN155" i="16" s="1"/>
  <c r="AX154" i="16"/>
  <c r="AX155" i="16" s="1"/>
  <c r="AS153" i="16"/>
  <c r="C157" i="16"/>
  <c r="M157" i="16" s="1"/>
  <c r="L157" i="16" s="1"/>
  <c r="L155" i="19"/>
  <c r="N155" i="19" s="1"/>
  <c r="M157" i="19"/>
  <c r="F158" i="19"/>
  <c r="G157" i="19"/>
  <c r="B160" i="16"/>
  <c r="D160" i="16" s="1"/>
  <c r="E155" i="16"/>
  <c r="AW155" i="16"/>
  <c r="AS154" i="16"/>
  <c r="AO154" i="16"/>
  <c r="I156" i="19"/>
  <c r="J156" i="19"/>
  <c r="H156" i="19"/>
  <c r="K156" i="19"/>
  <c r="BK156" i="19"/>
  <c r="BM157" i="19"/>
  <c r="AT153" i="16"/>
  <c r="AV153" i="16"/>
  <c r="W157" i="16" l="1"/>
  <c r="V157" i="16" s="1"/>
  <c r="AA157" i="16"/>
  <c r="Z157" i="16" s="1"/>
  <c r="F156" i="16"/>
  <c r="AX156" i="16" s="1"/>
  <c r="AI156" i="16" s="1"/>
  <c r="C158" i="16"/>
  <c r="F157" i="16" s="1"/>
  <c r="H157" i="19"/>
  <c r="K157" i="19"/>
  <c r="J157" i="19"/>
  <c r="I157" i="19"/>
  <c r="L156" i="19"/>
  <c r="G158" i="19"/>
  <c r="M158" i="19"/>
  <c r="B161" i="16"/>
  <c r="D161" i="16" s="1"/>
  <c r="F159" i="19"/>
  <c r="AO155" i="16"/>
  <c r="BM158" i="19"/>
  <c r="BK157" i="19"/>
  <c r="AT154" i="16"/>
  <c r="AU153" i="16"/>
  <c r="AV154" i="16"/>
  <c r="AW156" i="16" l="1"/>
  <c r="AH156" i="16" s="1"/>
  <c r="E156" i="16"/>
  <c r="AN156" i="16"/>
  <c r="AN157" i="16" s="1"/>
  <c r="AS156" i="16"/>
  <c r="AS155" i="16"/>
  <c r="E157" i="16"/>
  <c r="L157" i="19"/>
  <c r="N157" i="19" s="1"/>
  <c r="AX157" i="16"/>
  <c r="I158" i="19"/>
  <c r="K158" i="19"/>
  <c r="J158" i="19"/>
  <c r="H158" i="19"/>
  <c r="C159" i="16"/>
  <c r="N156" i="19"/>
  <c r="G159" i="19"/>
  <c r="F160" i="19"/>
  <c r="M159" i="19"/>
  <c r="B162" i="16"/>
  <c r="D162" i="16" s="1"/>
  <c r="AW157" i="16"/>
  <c r="AO156" i="16"/>
  <c r="BM159" i="19"/>
  <c r="BK158" i="19"/>
  <c r="AU154" i="16"/>
  <c r="AT155" i="16"/>
  <c r="AV155" i="16"/>
  <c r="C160" i="16" l="1"/>
  <c r="F159" i="16" s="1"/>
  <c r="L158" i="19"/>
  <c r="N158" i="19" s="1"/>
  <c r="K159" i="19"/>
  <c r="J159" i="19"/>
  <c r="H159" i="19"/>
  <c r="I159" i="19"/>
  <c r="F158" i="16"/>
  <c r="S159" i="16"/>
  <c r="R159" i="16" s="1"/>
  <c r="M159" i="16"/>
  <c r="L159" i="16" s="1"/>
  <c r="AO157" i="16"/>
  <c r="M160" i="19"/>
  <c r="B163" i="16"/>
  <c r="D163" i="16" s="1"/>
  <c r="F161" i="19"/>
  <c r="G160" i="19"/>
  <c r="BM160" i="19"/>
  <c r="BK159" i="19"/>
  <c r="AT156" i="16"/>
  <c r="AU155" i="16"/>
  <c r="AV156" i="16"/>
  <c r="C161" i="16" l="1"/>
  <c r="F160" i="16" s="1"/>
  <c r="AS157" i="16"/>
  <c r="AN158" i="16"/>
  <c r="AS158" i="16" s="1"/>
  <c r="E158" i="16"/>
  <c r="AO158" i="16"/>
  <c r="AO159" i="16" s="1"/>
  <c r="AX158" i="16"/>
  <c r="AX159" i="16" s="1"/>
  <c r="AW158" i="16"/>
  <c r="AW159" i="16" s="1"/>
  <c r="L159" i="19"/>
  <c r="I160" i="19"/>
  <c r="J160" i="19"/>
  <c r="K160" i="19"/>
  <c r="H160" i="19"/>
  <c r="M161" i="19"/>
  <c r="G161" i="19"/>
  <c r="B164" i="16"/>
  <c r="D164" i="16" s="1"/>
  <c r="F162" i="19"/>
  <c r="BM161" i="19"/>
  <c r="BK160" i="19"/>
  <c r="AT159" i="16"/>
  <c r="AT157" i="16"/>
  <c r="AV157" i="16"/>
  <c r="AV159" i="16"/>
  <c r="AU156" i="16"/>
  <c r="AN159" i="16" l="1"/>
  <c r="M161" i="16"/>
  <c r="L160" i="19"/>
  <c r="C163" i="16" s="1"/>
  <c r="AW160" i="16"/>
  <c r="AX160" i="16"/>
  <c r="AS159" i="16"/>
  <c r="AN160" i="16"/>
  <c r="AO160" i="16"/>
  <c r="N159" i="19"/>
  <c r="C162" i="16"/>
  <c r="H161" i="19"/>
  <c r="I161" i="19"/>
  <c r="J161" i="19"/>
  <c r="K161" i="19"/>
  <c r="B165" i="16"/>
  <c r="D165" i="16" s="1"/>
  <c r="G162" i="19"/>
  <c r="F163" i="19"/>
  <c r="M162" i="19"/>
  <c r="BK161" i="19"/>
  <c r="BM162" i="19"/>
  <c r="AU159" i="16"/>
  <c r="AV158" i="16"/>
  <c r="AU157" i="16"/>
  <c r="AT158" i="16"/>
  <c r="N160" i="19" l="1"/>
  <c r="L161" i="19"/>
  <c r="N161" i="19" s="1"/>
  <c r="J162" i="19"/>
  <c r="K162" i="19"/>
  <c r="I162" i="19"/>
  <c r="H162" i="19"/>
  <c r="F162" i="16"/>
  <c r="S163" i="16"/>
  <c r="M163" i="16"/>
  <c r="F161" i="16"/>
  <c r="W162" i="16"/>
  <c r="G163" i="19"/>
  <c r="F164" i="19"/>
  <c r="M163" i="19"/>
  <c r="B166" i="16"/>
  <c r="D166" i="16" s="1"/>
  <c r="BK162" i="19"/>
  <c r="BM163" i="19"/>
  <c r="AT160" i="16"/>
  <c r="AU158" i="16"/>
  <c r="AV160" i="16"/>
  <c r="C164" i="16" l="1"/>
  <c r="F163" i="16" s="1"/>
  <c r="L162" i="19"/>
  <c r="N162" i="19" s="1"/>
  <c r="F165" i="19"/>
  <c r="B167" i="16"/>
  <c r="D167" i="16" s="1"/>
  <c r="G164" i="19"/>
  <c r="M164" i="19"/>
  <c r="H163" i="19"/>
  <c r="K163" i="19"/>
  <c r="I163" i="19"/>
  <c r="J163" i="19"/>
  <c r="AX161" i="16"/>
  <c r="AX162" i="16" s="1"/>
  <c r="AN161" i="16"/>
  <c r="AN162" i="16" s="1"/>
  <c r="AW161" i="16"/>
  <c r="AW162" i="16" s="1"/>
  <c r="AS160" i="16"/>
  <c r="AO161" i="16"/>
  <c r="AO162" i="16" s="1"/>
  <c r="AS161" i="16"/>
  <c r="BK163" i="19"/>
  <c r="BM164" i="19"/>
  <c r="AU160" i="16"/>
  <c r="AN163" i="16" l="1"/>
  <c r="AS162" i="16"/>
  <c r="AW163" i="16"/>
  <c r="AO163" i="16"/>
  <c r="AX163" i="16"/>
  <c r="E163" i="16"/>
  <c r="L163" i="19"/>
  <c r="C166" i="16" s="1"/>
  <c r="F165" i="16" s="1"/>
  <c r="C165" i="16"/>
  <c r="M165" i="16" s="1"/>
  <c r="M165" i="19"/>
  <c r="F166" i="19"/>
  <c r="B168" i="16"/>
  <c r="D168" i="16" s="1"/>
  <c r="G165" i="19"/>
  <c r="H164" i="19"/>
  <c r="J164" i="19"/>
  <c r="K164" i="19"/>
  <c r="I164" i="19"/>
  <c r="BM165" i="19"/>
  <c r="BK164" i="19"/>
  <c r="AT161" i="16"/>
  <c r="AV163" i="16"/>
  <c r="AV161" i="16"/>
  <c r="AV162" i="16"/>
  <c r="AT162" i="16"/>
  <c r="AT163" i="16"/>
  <c r="F164" i="16" l="1"/>
  <c r="AX164" i="16" s="1"/>
  <c r="AX165" i="16" s="1"/>
  <c r="N163" i="19"/>
  <c r="L164" i="19"/>
  <c r="N164" i="19" s="1"/>
  <c r="F167" i="19"/>
  <c r="B169" i="16"/>
  <c r="D169" i="16" s="1"/>
  <c r="M166" i="19"/>
  <c r="G166" i="19"/>
  <c r="J165" i="19"/>
  <c r="K165" i="19"/>
  <c r="H165" i="19"/>
  <c r="I165" i="19"/>
  <c r="BK165" i="19"/>
  <c r="BM166" i="19"/>
  <c r="AU162" i="16"/>
  <c r="AU163" i="16"/>
  <c r="AU161" i="16"/>
  <c r="AS164" i="16" l="1"/>
  <c r="AW164" i="16"/>
  <c r="AW165" i="16" s="1"/>
  <c r="AO164" i="16"/>
  <c r="AO165" i="16" s="1"/>
  <c r="AN164" i="16"/>
  <c r="AN165" i="16" s="1"/>
  <c r="AS163" i="16"/>
  <c r="C167" i="16"/>
  <c r="AE167" i="16" s="1"/>
  <c r="L165" i="19"/>
  <c r="N165" i="19" s="1"/>
  <c r="B170" i="16"/>
  <c r="D170" i="16" s="1"/>
  <c r="M167" i="19"/>
  <c r="F168" i="19"/>
  <c r="G167" i="19"/>
  <c r="I166" i="19"/>
  <c r="K166" i="19"/>
  <c r="J166" i="19"/>
  <c r="H166" i="19"/>
  <c r="BK166" i="19"/>
  <c r="BM167" i="19"/>
  <c r="AT164" i="16"/>
  <c r="AV165" i="16"/>
  <c r="AV164" i="16"/>
  <c r="AT165" i="16"/>
  <c r="S167" i="16" l="1"/>
  <c r="AA167" i="16"/>
  <c r="M167" i="16"/>
  <c r="BD16" i="16"/>
  <c r="F166" i="16"/>
  <c r="AW166" i="16" s="1"/>
  <c r="W167" i="16"/>
  <c r="C168" i="16"/>
  <c r="F167" i="16" s="1"/>
  <c r="L166" i="19"/>
  <c r="N166" i="19" s="1"/>
  <c r="J167" i="19"/>
  <c r="K167" i="19"/>
  <c r="H167" i="19"/>
  <c r="I167" i="19"/>
  <c r="G168" i="19"/>
  <c r="B171" i="16"/>
  <c r="D171" i="16" s="1"/>
  <c r="M168" i="19"/>
  <c r="F169" i="19"/>
  <c r="BK167" i="19"/>
  <c r="BM168" i="19"/>
  <c r="AU165" i="16"/>
  <c r="AU164" i="16"/>
  <c r="AS165" i="16" l="1"/>
  <c r="AN166" i="16"/>
  <c r="AS166" i="16" s="1"/>
  <c r="AX166" i="16"/>
  <c r="AX167" i="16" s="1"/>
  <c r="AW167" i="16"/>
  <c r="AK167" i="16" s="1"/>
  <c r="G26" i="21" s="1"/>
  <c r="AO166" i="16"/>
  <c r="AO167" i="16" s="1"/>
  <c r="C169" i="16"/>
  <c r="F168" i="16" s="1"/>
  <c r="L167" i="19"/>
  <c r="N167" i="19" s="1"/>
  <c r="G169" i="19"/>
  <c r="M169" i="19"/>
  <c r="B172" i="16"/>
  <c r="D172" i="16" s="1"/>
  <c r="F170" i="19"/>
  <c r="J168" i="19"/>
  <c r="K168" i="19"/>
  <c r="H168" i="19"/>
  <c r="I168" i="19"/>
  <c r="E160" i="16"/>
  <c r="BM169" i="19"/>
  <c r="BK168" i="19"/>
  <c r="AT167" i="16"/>
  <c r="AV167" i="16"/>
  <c r="AV166" i="16"/>
  <c r="AN167" i="16" l="1"/>
  <c r="AL167" i="16"/>
  <c r="H26" i="21" s="1"/>
  <c r="I26" i="21" s="1"/>
  <c r="BD128" i="16"/>
  <c r="M169" i="16"/>
  <c r="L161" i="16"/>
  <c r="C170" i="16"/>
  <c r="F169" i="16" s="1"/>
  <c r="L168" i="19"/>
  <c r="N168" i="19" s="1"/>
  <c r="J169" i="19"/>
  <c r="H169" i="19"/>
  <c r="I169" i="19"/>
  <c r="K169" i="19"/>
  <c r="AS167" i="16"/>
  <c r="AW168" i="16"/>
  <c r="AO168" i="16"/>
  <c r="AN168" i="16"/>
  <c r="AX168" i="16"/>
  <c r="B173" i="16"/>
  <c r="D173" i="16" s="1"/>
  <c r="F171" i="19"/>
  <c r="M170" i="19"/>
  <c r="G170" i="19"/>
  <c r="E162" i="16"/>
  <c r="BM170" i="19"/>
  <c r="BK169" i="19"/>
  <c r="AU167" i="16"/>
  <c r="AT166" i="16"/>
  <c r="C171" i="16" l="1"/>
  <c r="M171" i="16" s="1"/>
  <c r="L169" i="19"/>
  <c r="C172" i="16" s="1"/>
  <c r="K170" i="19"/>
  <c r="H170" i="19"/>
  <c r="I170" i="19"/>
  <c r="J170" i="19"/>
  <c r="AS168" i="16"/>
  <c r="AO169" i="16"/>
  <c r="AW169" i="16"/>
  <c r="AH169" i="16" s="1"/>
  <c r="AX169" i="16"/>
  <c r="AI169" i="16" s="1"/>
  <c r="AN169" i="16"/>
  <c r="B174" i="16"/>
  <c r="D174" i="16" s="1"/>
  <c r="M171" i="19"/>
  <c r="F172" i="19"/>
  <c r="G171" i="19"/>
  <c r="F170" i="16"/>
  <c r="BK170" i="19"/>
  <c r="BM171" i="19"/>
  <c r="AT168" i="16"/>
  <c r="AV168" i="16"/>
  <c r="AU166" i="16"/>
  <c r="S171" i="16" l="1"/>
  <c r="L163" i="16"/>
  <c r="N169" i="19"/>
  <c r="L170" i="19"/>
  <c r="N170" i="19" s="1"/>
  <c r="F173" i="19"/>
  <c r="M172" i="19"/>
  <c r="G172" i="19"/>
  <c r="B175" i="16"/>
  <c r="D175" i="16" s="1"/>
  <c r="I171" i="19"/>
  <c r="H171" i="19"/>
  <c r="J171" i="19"/>
  <c r="K171" i="19"/>
  <c r="AW170" i="16"/>
  <c r="AN170" i="16"/>
  <c r="AX170" i="16"/>
  <c r="AO170" i="16"/>
  <c r="AS169" i="16"/>
  <c r="W172" i="16"/>
  <c r="F171" i="16"/>
  <c r="BK171" i="19"/>
  <c r="BM172" i="19"/>
  <c r="AT169" i="16"/>
  <c r="AV169" i="16"/>
  <c r="AU168" i="16"/>
  <c r="C173" i="16" l="1"/>
  <c r="M173" i="16" s="1"/>
  <c r="L171" i="19"/>
  <c r="N171" i="19" s="1"/>
  <c r="M173" i="19"/>
  <c r="G173" i="19"/>
  <c r="F174" i="19"/>
  <c r="B176" i="16"/>
  <c r="D176" i="16" s="1"/>
  <c r="AS170" i="16"/>
  <c r="AW171" i="16"/>
  <c r="AO171" i="16"/>
  <c r="AN171" i="16"/>
  <c r="AX171" i="16"/>
  <c r="K172" i="19"/>
  <c r="J172" i="19"/>
  <c r="H172" i="19"/>
  <c r="I172" i="19"/>
  <c r="BK172" i="19"/>
  <c r="BM173" i="19"/>
  <c r="AV170" i="16"/>
  <c r="AU169" i="16"/>
  <c r="AT170" i="16"/>
  <c r="F172" i="16" l="1"/>
  <c r="AW172" i="16" s="1"/>
  <c r="C174" i="16"/>
  <c r="F173" i="16" s="1"/>
  <c r="L172" i="19"/>
  <c r="N172" i="19" s="1"/>
  <c r="J173" i="19"/>
  <c r="K173" i="19"/>
  <c r="I173" i="19"/>
  <c r="H173" i="19"/>
  <c r="E164" i="16"/>
  <c r="B177" i="16"/>
  <c r="D177" i="16" s="1"/>
  <c r="F175" i="19"/>
  <c r="G174" i="19"/>
  <c r="M174" i="19"/>
  <c r="BM174" i="19"/>
  <c r="BK173" i="19"/>
  <c r="AT171" i="16"/>
  <c r="AV171" i="16"/>
  <c r="AU170" i="16"/>
  <c r="AX172" i="16" l="1"/>
  <c r="AX173" i="16" s="1"/>
  <c r="AO172" i="16"/>
  <c r="AO173" i="16" s="1"/>
  <c r="AS171" i="16"/>
  <c r="L165" i="16"/>
  <c r="C175" i="16"/>
  <c r="M175" i="16" s="1"/>
  <c r="L175" i="16" s="1"/>
  <c r="AN172" i="16"/>
  <c r="AN173" i="16" s="1"/>
  <c r="L173" i="19"/>
  <c r="C176" i="16" s="1"/>
  <c r="I174" i="19"/>
  <c r="J174" i="19"/>
  <c r="H174" i="19"/>
  <c r="K174" i="19"/>
  <c r="M175" i="19"/>
  <c r="B178" i="16"/>
  <c r="D178" i="16" s="1"/>
  <c r="F176" i="19"/>
  <c r="G175" i="19"/>
  <c r="AW173" i="16"/>
  <c r="AS172" i="16"/>
  <c r="BM175" i="19"/>
  <c r="BK174" i="19"/>
  <c r="AV172" i="16"/>
  <c r="AT172" i="16"/>
  <c r="AU171" i="16"/>
  <c r="S175" i="16" l="1"/>
  <c r="F174" i="16"/>
  <c r="AO174" i="16" s="1"/>
  <c r="N173" i="19"/>
  <c r="L174" i="19"/>
  <c r="N174" i="19" s="1"/>
  <c r="H175" i="19"/>
  <c r="J175" i="19"/>
  <c r="I175" i="19"/>
  <c r="K175" i="19"/>
  <c r="B179" i="16"/>
  <c r="D179" i="16" s="1"/>
  <c r="F177" i="19"/>
  <c r="M176" i="19"/>
  <c r="G176" i="19"/>
  <c r="F175" i="16"/>
  <c r="E166" i="16"/>
  <c r="L167" i="16"/>
  <c r="R167" i="16"/>
  <c r="V167" i="16"/>
  <c r="BK175" i="19"/>
  <c r="BM176" i="19"/>
  <c r="AV173" i="16"/>
  <c r="AT173" i="16"/>
  <c r="AU172" i="16"/>
  <c r="AS173" i="16" l="1"/>
  <c r="AN174" i="16"/>
  <c r="AN175" i="16" s="1"/>
  <c r="L169" i="16"/>
  <c r="H169" i="16" s="1"/>
  <c r="BN128" i="16" s="1"/>
  <c r="AW174" i="16"/>
  <c r="AW175" i="16" s="1"/>
  <c r="AX174" i="16"/>
  <c r="AX175" i="16" s="1"/>
  <c r="E174" i="16"/>
  <c r="L175" i="19"/>
  <c r="N175" i="19" s="1"/>
  <c r="C177" i="16"/>
  <c r="M177" i="16" s="1"/>
  <c r="J176" i="19"/>
  <c r="I176" i="19"/>
  <c r="K176" i="19"/>
  <c r="H176" i="19"/>
  <c r="M177" i="19"/>
  <c r="G177" i="19"/>
  <c r="B180" i="16"/>
  <c r="D180" i="16" s="1"/>
  <c r="F178" i="19"/>
  <c r="AO175" i="16"/>
  <c r="AS174" i="16"/>
  <c r="E175" i="16"/>
  <c r="BM177" i="19"/>
  <c r="BK176" i="19"/>
  <c r="AU173" i="16"/>
  <c r="AT174" i="16"/>
  <c r="AV174" i="16"/>
  <c r="F176" i="16" l="1"/>
  <c r="AN176" i="16" s="1"/>
  <c r="C178" i="16"/>
  <c r="F177" i="16" s="1"/>
  <c r="AA177" i="16"/>
  <c r="W177" i="16"/>
  <c r="L176" i="19"/>
  <c r="C179" i="16" s="1"/>
  <c r="G178" i="19"/>
  <c r="M178" i="19"/>
  <c r="F179" i="19"/>
  <c r="B181" i="16"/>
  <c r="D181" i="16" s="1"/>
  <c r="J177" i="19"/>
  <c r="H177" i="19"/>
  <c r="K177" i="19"/>
  <c r="I177" i="19"/>
  <c r="BM178" i="19"/>
  <c r="BK177" i="19"/>
  <c r="AV175" i="16"/>
  <c r="AT175" i="16"/>
  <c r="AU174" i="16"/>
  <c r="AN177" i="16" l="1"/>
  <c r="AO176" i="16"/>
  <c r="AO177" i="16" s="1"/>
  <c r="AS175" i="16"/>
  <c r="AW176" i="16"/>
  <c r="AW177" i="16" s="1"/>
  <c r="AX176" i="16"/>
  <c r="AX177" i="16" s="1"/>
  <c r="AS176" i="16"/>
  <c r="N176" i="19"/>
  <c r="L177" i="19"/>
  <c r="C180" i="16" s="1"/>
  <c r="F179" i="16" s="1"/>
  <c r="B182" i="16"/>
  <c r="D182" i="16" s="1"/>
  <c r="G179" i="19"/>
  <c r="M179" i="19"/>
  <c r="F180" i="19"/>
  <c r="I178" i="19"/>
  <c r="K178" i="19"/>
  <c r="H178" i="19"/>
  <c r="J178" i="19"/>
  <c r="S179" i="16"/>
  <c r="M179" i="16"/>
  <c r="F178" i="16"/>
  <c r="BM179" i="19"/>
  <c r="BK178" i="19"/>
  <c r="AT177" i="16"/>
  <c r="AT176" i="16"/>
  <c r="AV177" i="16"/>
  <c r="AV176" i="16"/>
  <c r="AU175" i="16"/>
  <c r="N177" i="19" l="1"/>
  <c r="L178" i="19"/>
  <c r="N178" i="19" s="1"/>
  <c r="E179" i="16"/>
  <c r="G180" i="19"/>
  <c r="F181" i="19"/>
  <c r="M180" i="19"/>
  <c r="B183" i="16"/>
  <c r="D183" i="16" s="1"/>
  <c r="AW178" i="16"/>
  <c r="AW179" i="16" s="1"/>
  <c r="AO178" i="16"/>
  <c r="AO179" i="16" s="1"/>
  <c r="AS177" i="16"/>
  <c r="AN178" i="16"/>
  <c r="AS178" i="16" s="1"/>
  <c r="AX178" i="16"/>
  <c r="AX179" i="16" s="1"/>
  <c r="E170" i="16"/>
  <c r="J179" i="19"/>
  <c r="H179" i="19"/>
  <c r="K179" i="19"/>
  <c r="I179" i="19"/>
  <c r="BK179" i="19"/>
  <c r="BM180" i="19"/>
  <c r="AU176" i="16"/>
  <c r="AU177" i="16"/>
  <c r="AN179" i="16" l="1"/>
  <c r="C181" i="16"/>
  <c r="BD129" i="16" s="1"/>
  <c r="L179" i="19"/>
  <c r="C182" i="16" s="1"/>
  <c r="B184" i="16"/>
  <c r="D184" i="16" s="1"/>
  <c r="G181" i="19"/>
  <c r="F182" i="19"/>
  <c r="M181" i="19"/>
  <c r="I180" i="19"/>
  <c r="H180" i="19"/>
  <c r="K180" i="19"/>
  <c r="J180" i="19"/>
  <c r="BM181" i="19"/>
  <c r="BK180" i="19"/>
  <c r="AT179" i="16"/>
  <c r="AV179" i="16"/>
  <c r="AT178" i="16"/>
  <c r="AV178" i="16"/>
  <c r="F180" i="16" l="1"/>
  <c r="E180" i="16" s="1"/>
  <c r="M181" i="16"/>
  <c r="L181" i="16" s="1"/>
  <c r="N179" i="19"/>
  <c r="W182" i="16"/>
  <c r="V182" i="16" s="1"/>
  <c r="F181" i="16"/>
  <c r="H181" i="19"/>
  <c r="I181" i="19"/>
  <c r="J181" i="19"/>
  <c r="K181" i="19"/>
  <c r="B185" i="16"/>
  <c r="D185" i="16" s="1"/>
  <c r="F183" i="19"/>
  <c r="M182" i="19"/>
  <c r="G182" i="19"/>
  <c r="L173" i="16"/>
  <c r="E172" i="16"/>
  <c r="E173" i="16"/>
  <c r="L180" i="19"/>
  <c r="R175" i="16"/>
  <c r="BK181" i="19"/>
  <c r="BM182" i="19"/>
  <c r="AU179" i="16"/>
  <c r="AU178" i="16"/>
  <c r="AS179" i="16" l="1"/>
  <c r="AN180" i="16"/>
  <c r="AN181" i="16" s="1"/>
  <c r="AX180" i="16"/>
  <c r="AX181" i="16" s="1"/>
  <c r="AI181" i="16" s="1"/>
  <c r="AO180" i="16"/>
  <c r="AO181" i="16" s="1"/>
  <c r="AW180" i="16"/>
  <c r="L181" i="19"/>
  <c r="C184" i="16" s="1"/>
  <c r="F183" i="16" s="1"/>
  <c r="K182" i="19"/>
  <c r="H182" i="19"/>
  <c r="J182" i="19"/>
  <c r="I182" i="19"/>
  <c r="C183" i="16"/>
  <c r="N180" i="19"/>
  <c r="AS180" i="16"/>
  <c r="AW181" i="16"/>
  <c r="AH181" i="16" s="1"/>
  <c r="E181" i="16"/>
  <c r="G183" i="19"/>
  <c r="B186" i="16"/>
  <c r="D186" i="16" s="1"/>
  <c r="M183" i="19"/>
  <c r="F184" i="19"/>
  <c r="BM183" i="19"/>
  <c r="BK182" i="19"/>
  <c r="AT180" i="16"/>
  <c r="AV180" i="16"/>
  <c r="N181" i="19" l="1"/>
  <c r="L182" i="19"/>
  <c r="N182" i="19" s="1"/>
  <c r="H183" i="19"/>
  <c r="I183" i="19"/>
  <c r="J183" i="19"/>
  <c r="K183" i="19"/>
  <c r="F185" i="19"/>
  <c r="M184" i="19"/>
  <c r="B187" i="16"/>
  <c r="D187" i="16" s="1"/>
  <c r="G184" i="19"/>
  <c r="S183" i="16"/>
  <c r="R183" i="16" s="1"/>
  <c r="M183" i="16"/>
  <c r="F182" i="16"/>
  <c r="E176" i="16"/>
  <c r="Z177" i="16"/>
  <c r="V177" i="16"/>
  <c r="BK183" i="19"/>
  <c r="BM184" i="19"/>
  <c r="AT181" i="16"/>
  <c r="AU180" i="16"/>
  <c r="AV181" i="16"/>
  <c r="C185" i="16" l="1"/>
  <c r="M185" i="16" s="1"/>
  <c r="L177" i="16"/>
  <c r="L183" i="19"/>
  <c r="C186" i="16" s="1"/>
  <c r="J184" i="19"/>
  <c r="H184" i="19"/>
  <c r="I184" i="19"/>
  <c r="K184" i="19"/>
  <c r="AS182" i="16"/>
  <c r="AW182" i="16"/>
  <c r="AW183" i="16" s="1"/>
  <c r="AN182" i="16"/>
  <c r="AN183" i="16" s="1"/>
  <c r="AX182" i="16"/>
  <c r="AX183" i="16" s="1"/>
  <c r="AS181" i="16"/>
  <c r="AO182" i="16"/>
  <c r="E178" i="16"/>
  <c r="F186" i="19"/>
  <c r="B188" i="16"/>
  <c r="D188" i="16" s="1"/>
  <c r="M185" i="19"/>
  <c r="G185" i="19"/>
  <c r="BK184" i="19"/>
  <c r="BM185" i="19"/>
  <c r="AU181" i="16"/>
  <c r="F184" i="16" l="1"/>
  <c r="AX184" i="16" s="1"/>
  <c r="N183" i="19"/>
  <c r="H185" i="19"/>
  <c r="I185" i="19"/>
  <c r="J185" i="19"/>
  <c r="K185" i="19"/>
  <c r="M186" i="19"/>
  <c r="G186" i="19"/>
  <c r="B189" i="16"/>
  <c r="D189" i="16" s="1"/>
  <c r="F187" i="19"/>
  <c r="F185" i="16"/>
  <c r="L184" i="19"/>
  <c r="AO183" i="16"/>
  <c r="BM186" i="19"/>
  <c r="BK185" i="19"/>
  <c r="AV182" i="16"/>
  <c r="AT182" i="16"/>
  <c r="AO184" i="16" l="1"/>
  <c r="AO185" i="16" s="1"/>
  <c r="AN184" i="16"/>
  <c r="AS184" i="16" s="1"/>
  <c r="AS183" i="16"/>
  <c r="AW184" i="16"/>
  <c r="AW185" i="16" s="1"/>
  <c r="AX185" i="16"/>
  <c r="G187" i="19"/>
  <c r="F188" i="19"/>
  <c r="M187" i="19"/>
  <c r="B190" i="16"/>
  <c r="D190" i="16" s="1"/>
  <c r="N184" i="19"/>
  <c r="C187" i="16"/>
  <c r="J186" i="19"/>
  <c r="I186" i="19"/>
  <c r="H186" i="19"/>
  <c r="K186" i="19"/>
  <c r="L185" i="19"/>
  <c r="BM187" i="19"/>
  <c r="BK186" i="19"/>
  <c r="AV183" i="16"/>
  <c r="AV184" i="16"/>
  <c r="AT184" i="16"/>
  <c r="AT183" i="16"/>
  <c r="AU182" i="16"/>
  <c r="AN185" i="16" l="1"/>
  <c r="L186" i="19"/>
  <c r="C189" i="16" s="1"/>
  <c r="B191" i="16"/>
  <c r="D191" i="16" s="1"/>
  <c r="G188" i="19"/>
  <c r="F189" i="19"/>
  <c r="M188" i="19"/>
  <c r="H187" i="19"/>
  <c r="K187" i="19"/>
  <c r="I187" i="19"/>
  <c r="J187" i="19"/>
  <c r="C188" i="16"/>
  <c r="F187" i="16" s="1"/>
  <c r="N185" i="19"/>
  <c r="F186" i="16"/>
  <c r="AE187" i="16"/>
  <c r="AD187" i="16" s="1"/>
  <c r="AF187" i="16" s="1"/>
  <c r="CL17" i="16" s="1"/>
  <c r="W187" i="16"/>
  <c r="S187" i="16"/>
  <c r="M187" i="16"/>
  <c r="AA187" i="16"/>
  <c r="Z187" i="16" s="1"/>
  <c r="AB187" i="16" s="1"/>
  <c r="CF17" i="16" s="1"/>
  <c r="BD17" i="16"/>
  <c r="BM188" i="19"/>
  <c r="BK187" i="19"/>
  <c r="AV185" i="16"/>
  <c r="AU184" i="16"/>
  <c r="AU183" i="16"/>
  <c r="AT185" i="16"/>
  <c r="N186" i="19" l="1"/>
  <c r="M189" i="16"/>
  <c r="F188" i="16"/>
  <c r="M189" i="19"/>
  <c r="B192" i="16"/>
  <c r="D192" i="16" s="1"/>
  <c r="F190" i="19"/>
  <c r="G189" i="19"/>
  <c r="AX186" i="16"/>
  <c r="AX187" i="16" s="1"/>
  <c r="AW186" i="16"/>
  <c r="AW187" i="16" s="1"/>
  <c r="AN186" i="16"/>
  <c r="AN187" i="16" s="1"/>
  <c r="AO186" i="16"/>
  <c r="AS185" i="16"/>
  <c r="AS186" i="16"/>
  <c r="L187" i="19"/>
  <c r="H188" i="19"/>
  <c r="I188" i="19"/>
  <c r="J188" i="19"/>
  <c r="K188" i="19"/>
  <c r="R179" i="16"/>
  <c r="L179" i="16"/>
  <c r="BK188" i="19"/>
  <c r="BM189" i="19"/>
  <c r="AU185" i="16"/>
  <c r="L188" i="19" l="1"/>
  <c r="N188" i="19" s="1"/>
  <c r="J189" i="19"/>
  <c r="I189" i="19"/>
  <c r="H189" i="19"/>
  <c r="K189" i="19"/>
  <c r="M190" i="19"/>
  <c r="B193" i="16"/>
  <c r="D193" i="16" s="1"/>
  <c r="F191" i="19"/>
  <c r="G190" i="19"/>
  <c r="AX188" i="16"/>
  <c r="AN188" i="16"/>
  <c r="AW188" i="16"/>
  <c r="AS187" i="16"/>
  <c r="AO187" i="16"/>
  <c r="AO188" i="16" s="1"/>
  <c r="N187" i="19"/>
  <c r="C190" i="16"/>
  <c r="AK187" i="16"/>
  <c r="G27" i="21" s="1"/>
  <c r="AL187" i="16"/>
  <c r="H27" i="21" s="1"/>
  <c r="BK189" i="19"/>
  <c r="BM190" i="19"/>
  <c r="AV186" i="16"/>
  <c r="AT186" i="16"/>
  <c r="C191" i="16" l="1"/>
  <c r="F190" i="16" s="1"/>
  <c r="L189" i="19"/>
  <c r="C192" i="16" s="1"/>
  <c r="H190" i="19"/>
  <c r="K190" i="19"/>
  <c r="I190" i="19"/>
  <c r="J190" i="19"/>
  <c r="M191" i="16"/>
  <c r="F189" i="16"/>
  <c r="G191" i="19"/>
  <c r="M191" i="19"/>
  <c r="B194" i="16"/>
  <c r="D194" i="16" s="1"/>
  <c r="F192" i="19"/>
  <c r="I27" i="21"/>
  <c r="BM191" i="19"/>
  <c r="BK190" i="19"/>
  <c r="AV187" i="16"/>
  <c r="AT187" i="16"/>
  <c r="AU186" i="16"/>
  <c r="AT188" i="16"/>
  <c r="AV188" i="16"/>
  <c r="S191" i="16" l="1"/>
  <c r="L183" i="16"/>
  <c r="E182" i="16"/>
  <c r="N189" i="19"/>
  <c r="L190" i="19"/>
  <c r="N190" i="19" s="1"/>
  <c r="AS189" i="16"/>
  <c r="J191" i="19"/>
  <c r="I191" i="19"/>
  <c r="H191" i="19"/>
  <c r="K191" i="19"/>
  <c r="B195" i="16"/>
  <c r="D195" i="16" s="1"/>
  <c r="F193" i="19"/>
  <c r="G192" i="19"/>
  <c r="M192" i="19"/>
  <c r="AO189" i="16"/>
  <c r="AO190" i="16" s="1"/>
  <c r="AN189" i="16"/>
  <c r="AN190" i="16" s="1"/>
  <c r="AS188" i="16"/>
  <c r="AX189" i="16"/>
  <c r="AX190" i="16" s="1"/>
  <c r="AW189" i="16"/>
  <c r="F191" i="16"/>
  <c r="W192" i="16"/>
  <c r="BK191" i="19"/>
  <c r="BM192" i="19"/>
  <c r="AU188" i="16"/>
  <c r="AU187" i="16"/>
  <c r="C193" i="16" l="1"/>
  <c r="F192" i="16" s="1"/>
  <c r="AS190" i="16"/>
  <c r="AO191" i="16"/>
  <c r="AN191" i="16"/>
  <c r="AX191" i="16"/>
  <c r="G193" i="19"/>
  <c r="F194" i="19"/>
  <c r="M193" i="19"/>
  <c r="B196" i="16"/>
  <c r="D196" i="16" s="1"/>
  <c r="L191" i="19"/>
  <c r="AW190" i="16"/>
  <c r="J192" i="19"/>
  <c r="K192" i="19"/>
  <c r="H192" i="19"/>
  <c r="I192" i="19"/>
  <c r="BK192" i="19"/>
  <c r="BM193" i="19"/>
  <c r="AT190" i="16"/>
  <c r="AV189" i="16"/>
  <c r="AV190" i="16"/>
  <c r="AT189" i="16"/>
  <c r="BD130" i="16" l="1"/>
  <c r="M193" i="16"/>
  <c r="L192" i="19"/>
  <c r="C195" i="16" s="1"/>
  <c r="AX192" i="16"/>
  <c r="AN192" i="16"/>
  <c r="AO192" i="16"/>
  <c r="AS191" i="16"/>
  <c r="AW191" i="16"/>
  <c r="AW192" i="16" s="1"/>
  <c r="N191" i="19"/>
  <c r="C194" i="16"/>
  <c r="I193" i="19"/>
  <c r="H193" i="19"/>
  <c r="J193" i="19"/>
  <c r="K193" i="19"/>
  <c r="G194" i="19"/>
  <c r="B197" i="16"/>
  <c r="D197" i="16" s="1"/>
  <c r="M194" i="19"/>
  <c r="F195" i="19"/>
  <c r="BK193" i="19"/>
  <c r="BM194" i="19"/>
  <c r="AU190" i="16"/>
  <c r="AU189" i="16"/>
  <c r="AT191" i="16"/>
  <c r="AV191" i="16"/>
  <c r="N192" i="19" l="1"/>
  <c r="L193" i="19"/>
  <c r="F193" i="16"/>
  <c r="H194" i="19"/>
  <c r="K194" i="19"/>
  <c r="I194" i="19"/>
  <c r="J194" i="19"/>
  <c r="S195" i="16"/>
  <c r="F194" i="16"/>
  <c r="M195" i="16"/>
  <c r="B198" i="16"/>
  <c r="D198" i="16" s="1"/>
  <c r="M195" i="19"/>
  <c r="F196" i="19"/>
  <c r="G195" i="19"/>
  <c r="BM195" i="19"/>
  <c r="BK194" i="19"/>
  <c r="AT192" i="16"/>
  <c r="AU191" i="16"/>
  <c r="AV192" i="16"/>
  <c r="L194" i="19" l="1"/>
  <c r="N194" i="19" s="1"/>
  <c r="F197" i="19"/>
  <c r="B199" i="16"/>
  <c r="D199" i="16" s="1"/>
  <c r="G196" i="19"/>
  <c r="M196" i="19"/>
  <c r="AS193" i="16"/>
  <c r="AS192" i="16"/>
  <c r="AN193" i="16"/>
  <c r="AN194" i="16" s="1"/>
  <c r="AX193" i="16"/>
  <c r="AI193" i="16" s="1"/>
  <c r="AW193" i="16"/>
  <c r="AH193" i="16" s="1"/>
  <c r="AO193" i="16"/>
  <c r="AO194" i="16" s="1"/>
  <c r="C196" i="16"/>
  <c r="N193" i="19"/>
  <c r="I195" i="19"/>
  <c r="K195" i="19"/>
  <c r="J195" i="19"/>
  <c r="H195" i="19"/>
  <c r="BM196" i="19"/>
  <c r="BK195" i="19"/>
  <c r="AU192" i="16"/>
  <c r="L195" i="19" l="1"/>
  <c r="C198" i="16" s="1"/>
  <c r="F197" i="16" s="1"/>
  <c r="C197" i="16"/>
  <c r="M197" i="16" s="1"/>
  <c r="F198" i="19"/>
  <c r="B200" i="16"/>
  <c r="D200" i="16" s="1"/>
  <c r="M197" i="19"/>
  <c r="G197" i="19"/>
  <c r="I196" i="19"/>
  <c r="K196" i="19"/>
  <c r="J196" i="19"/>
  <c r="H196" i="19"/>
  <c r="F195" i="16"/>
  <c r="AW194" i="16"/>
  <c r="AX194" i="16"/>
  <c r="BK196" i="19"/>
  <c r="BM197" i="19"/>
  <c r="AT193" i="16"/>
  <c r="AT194" i="16"/>
  <c r="AV194" i="16"/>
  <c r="AV193" i="16"/>
  <c r="W197" i="16" l="1"/>
  <c r="F196" i="16"/>
  <c r="AA197" i="16"/>
  <c r="N195" i="19"/>
  <c r="I197" i="19"/>
  <c r="H197" i="19"/>
  <c r="K197" i="19"/>
  <c r="J197" i="19"/>
  <c r="F199" i="19"/>
  <c r="M198" i="19"/>
  <c r="B201" i="16"/>
  <c r="D201" i="16" s="1"/>
  <c r="G198" i="19"/>
  <c r="L196" i="19"/>
  <c r="AX195" i="16"/>
  <c r="AS194" i="16"/>
  <c r="AO195" i="16"/>
  <c r="AN195" i="16"/>
  <c r="AW195" i="16"/>
  <c r="BM198" i="19"/>
  <c r="BK197" i="19"/>
  <c r="AU194" i="16"/>
  <c r="AU193" i="16"/>
  <c r="AW196" i="16" l="1"/>
  <c r="AW197" i="16" s="1"/>
  <c r="AX196" i="16"/>
  <c r="AX197" i="16" s="1"/>
  <c r="AN196" i="16"/>
  <c r="AS196" i="16" s="1"/>
  <c r="AS195" i="16"/>
  <c r="L197" i="19"/>
  <c r="C200" i="16" s="1"/>
  <c r="F199" i="16" s="1"/>
  <c r="M199" i="19"/>
  <c r="G199" i="19"/>
  <c r="F200" i="19"/>
  <c r="B202" i="16"/>
  <c r="D202" i="16" s="1"/>
  <c r="AO196" i="16"/>
  <c r="K198" i="19"/>
  <c r="I198" i="19"/>
  <c r="H198" i="19"/>
  <c r="J198" i="19"/>
  <c r="N196" i="19"/>
  <c r="C199" i="16"/>
  <c r="BK198" i="19"/>
  <c r="BM199" i="19"/>
  <c r="AV195" i="16"/>
  <c r="AT195" i="16"/>
  <c r="AN197" i="16" l="1"/>
  <c r="AO197" i="16"/>
  <c r="N197" i="19"/>
  <c r="L198" i="19"/>
  <c r="C201" i="16" s="1"/>
  <c r="G200" i="19"/>
  <c r="F201" i="19"/>
  <c r="B203" i="16"/>
  <c r="D203" i="16" s="1"/>
  <c r="M200" i="19"/>
  <c r="I199" i="19"/>
  <c r="K199" i="19"/>
  <c r="J199" i="19"/>
  <c r="H199" i="19"/>
  <c r="M199" i="16"/>
  <c r="S199" i="16"/>
  <c r="F198" i="16"/>
  <c r="BK199" i="19"/>
  <c r="BM200" i="19"/>
  <c r="AT197" i="16"/>
  <c r="AU195" i="16"/>
  <c r="AV196" i="16"/>
  <c r="AV197" i="16"/>
  <c r="AT196" i="16"/>
  <c r="N198" i="19" l="1"/>
  <c r="L199" i="19"/>
  <c r="C202" i="16" s="1"/>
  <c r="AS197" i="16"/>
  <c r="AW198" i="16"/>
  <c r="AW199" i="16" s="1"/>
  <c r="AX198" i="16"/>
  <c r="AX199" i="16" s="1"/>
  <c r="AO198" i="16"/>
  <c r="AO199" i="16" s="1"/>
  <c r="AN198" i="16"/>
  <c r="AN199" i="16" s="1"/>
  <c r="H200" i="19"/>
  <c r="J200" i="19"/>
  <c r="I200" i="19"/>
  <c r="K200" i="19"/>
  <c r="AS198" i="16"/>
  <c r="M201" i="19"/>
  <c r="B204" i="16"/>
  <c r="D204" i="16" s="1"/>
  <c r="G201" i="19"/>
  <c r="F202" i="19"/>
  <c r="M201" i="16"/>
  <c r="F200" i="16"/>
  <c r="BM201" i="19"/>
  <c r="BK200" i="19"/>
  <c r="AU196" i="16"/>
  <c r="AU197" i="16"/>
  <c r="N199" i="19" l="1"/>
  <c r="L200" i="19"/>
  <c r="C203" i="16" s="1"/>
  <c r="F201" i="16"/>
  <c r="W202" i="16"/>
  <c r="AO200" i="16"/>
  <c r="AW200" i="16"/>
  <c r="AX200" i="16"/>
  <c r="AN200" i="16"/>
  <c r="AS199" i="16"/>
  <c r="F203" i="19"/>
  <c r="G202" i="19"/>
  <c r="B205" i="16"/>
  <c r="D205" i="16" s="1"/>
  <c r="M202" i="19"/>
  <c r="K201" i="19"/>
  <c r="H201" i="19"/>
  <c r="J201" i="19"/>
  <c r="I201" i="19"/>
  <c r="BK201" i="19"/>
  <c r="BM202" i="19"/>
  <c r="AT199" i="16"/>
  <c r="AV198" i="16"/>
  <c r="AV199" i="16"/>
  <c r="AT198" i="16"/>
  <c r="L201" i="19" l="1"/>
  <c r="C204" i="16" s="1"/>
  <c r="N200" i="19"/>
  <c r="I202" i="19"/>
  <c r="J202" i="19"/>
  <c r="K202" i="19"/>
  <c r="H202" i="19"/>
  <c r="AN201" i="16"/>
  <c r="AO201" i="16"/>
  <c r="AS200" i="16"/>
  <c r="AW201" i="16"/>
  <c r="AX201" i="16"/>
  <c r="M203" i="19"/>
  <c r="G203" i="19"/>
  <c r="F204" i="19"/>
  <c r="B206" i="16"/>
  <c r="D206" i="16" s="1"/>
  <c r="S203" i="16"/>
  <c r="F202" i="16"/>
  <c r="M203" i="16"/>
  <c r="BM203" i="19"/>
  <c r="BK202" i="19"/>
  <c r="AU198" i="16"/>
  <c r="AU199" i="16"/>
  <c r="AV200" i="16"/>
  <c r="AT200" i="16"/>
  <c r="N201" i="19" l="1"/>
  <c r="AW202" i="16"/>
  <c r="AS201" i="16"/>
  <c r="AN202" i="16"/>
  <c r="AX202" i="16"/>
  <c r="AO202" i="16"/>
  <c r="L202" i="19"/>
  <c r="F205" i="19"/>
  <c r="G204" i="19"/>
  <c r="M204" i="19"/>
  <c r="B207" i="16"/>
  <c r="D207" i="16" s="1"/>
  <c r="K203" i="19"/>
  <c r="J203" i="19"/>
  <c r="I203" i="19"/>
  <c r="H203" i="19"/>
  <c r="F203" i="16"/>
  <c r="BK203" i="19"/>
  <c r="BM204" i="19"/>
  <c r="AV201" i="16"/>
  <c r="AU200" i="16"/>
  <c r="AT201" i="16"/>
  <c r="L203" i="19" l="1"/>
  <c r="C206" i="16" s="1"/>
  <c r="AN203" i="16"/>
  <c r="H204" i="19"/>
  <c r="K204" i="19"/>
  <c r="J204" i="19"/>
  <c r="I204" i="19"/>
  <c r="AO203" i="16"/>
  <c r="AS202" i="16"/>
  <c r="AX203" i="16"/>
  <c r="F206" i="19"/>
  <c r="G205" i="19"/>
  <c r="B208" i="16"/>
  <c r="D208" i="16" s="1"/>
  <c r="M205" i="19"/>
  <c r="AW203" i="16"/>
  <c r="C205" i="16"/>
  <c r="N202" i="19"/>
  <c r="BM205" i="19"/>
  <c r="BK204" i="19"/>
  <c r="AT202" i="16"/>
  <c r="AU201" i="16"/>
  <c r="AV202" i="16"/>
  <c r="N203" i="19" l="1"/>
  <c r="L204" i="19"/>
  <c r="M205" i="16"/>
  <c r="F204" i="16"/>
  <c r="F205" i="16"/>
  <c r="BD131" i="16"/>
  <c r="J205" i="19"/>
  <c r="K205" i="19"/>
  <c r="I205" i="19"/>
  <c r="H205" i="19"/>
  <c r="G206" i="19"/>
  <c r="F207" i="19"/>
  <c r="M206" i="19"/>
  <c r="B209" i="16"/>
  <c r="D209" i="16" s="1"/>
  <c r="BM206" i="19"/>
  <c r="BK205" i="19"/>
  <c r="AV203" i="16"/>
  <c r="AU202" i="16"/>
  <c r="AT203" i="16"/>
  <c r="L205" i="19" l="1"/>
  <c r="N205" i="19" s="1"/>
  <c r="AS204" i="16"/>
  <c r="I206" i="19"/>
  <c r="J206" i="19"/>
  <c r="H206" i="19"/>
  <c r="K206" i="19"/>
  <c r="AX204" i="16"/>
  <c r="AX205" i="16" s="1"/>
  <c r="AS203" i="16"/>
  <c r="AO204" i="16"/>
  <c r="AW204" i="16"/>
  <c r="AW205" i="16" s="1"/>
  <c r="AN204" i="16"/>
  <c r="AN205" i="16" s="1"/>
  <c r="C207" i="16"/>
  <c r="N204" i="19"/>
  <c r="B210" i="16"/>
  <c r="D210" i="16" s="1"/>
  <c r="G207" i="19"/>
  <c r="M207" i="19"/>
  <c r="F208" i="19"/>
  <c r="BK206" i="19"/>
  <c r="BM207" i="19"/>
  <c r="AU203" i="16"/>
  <c r="L206" i="19" l="1"/>
  <c r="N206" i="19" s="1"/>
  <c r="C208" i="16"/>
  <c r="F207" i="16" s="1"/>
  <c r="H207" i="19"/>
  <c r="J207" i="19"/>
  <c r="K207" i="19"/>
  <c r="I207" i="19"/>
  <c r="F209" i="19"/>
  <c r="G208" i="19"/>
  <c r="B211" i="16"/>
  <c r="D211" i="16" s="1"/>
  <c r="M208" i="19"/>
  <c r="M207" i="16"/>
  <c r="S207" i="16"/>
  <c r="AE207" i="16"/>
  <c r="AA207" i="16"/>
  <c r="W207" i="16"/>
  <c r="F206" i="16"/>
  <c r="BD18" i="16"/>
  <c r="AO205" i="16"/>
  <c r="BK207" i="19"/>
  <c r="BM208" i="19"/>
  <c r="AT204" i="16"/>
  <c r="AV204" i="16"/>
  <c r="C209" i="16" l="1"/>
  <c r="M209" i="16" s="1"/>
  <c r="L207" i="19"/>
  <c r="AO206" i="16"/>
  <c r="AO207" i="16" s="1"/>
  <c r="AN206" i="16"/>
  <c r="AS206" i="16" s="1"/>
  <c r="AW206" i="16"/>
  <c r="AS205" i="16"/>
  <c r="AX206" i="16"/>
  <c r="B212" i="16"/>
  <c r="D212" i="16" s="1"/>
  <c r="G209" i="19"/>
  <c r="M209" i="19"/>
  <c r="F210" i="19"/>
  <c r="H208" i="19"/>
  <c r="J208" i="19"/>
  <c r="K208" i="19"/>
  <c r="I208" i="19"/>
  <c r="BK208" i="19"/>
  <c r="BM209" i="19"/>
  <c r="AV205" i="16"/>
  <c r="AT205" i="16"/>
  <c r="AU204" i="16"/>
  <c r="F208" i="16" l="1"/>
  <c r="AN207" i="16"/>
  <c r="L208" i="19"/>
  <c r="N208" i="19" s="1"/>
  <c r="AH206" i="16"/>
  <c r="AW207" i="16"/>
  <c r="M210" i="19"/>
  <c r="G210" i="19"/>
  <c r="F211" i="19"/>
  <c r="B213" i="16"/>
  <c r="D213" i="16" s="1"/>
  <c r="J209" i="19"/>
  <c r="I209" i="19"/>
  <c r="K209" i="19"/>
  <c r="H209" i="19"/>
  <c r="N207" i="19"/>
  <c r="C210" i="16"/>
  <c r="AI206" i="16"/>
  <c r="AX207" i="16"/>
  <c r="AX208" i="16" s="1"/>
  <c r="BK209" i="19"/>
  <c r="BM210" i="19"/>
  <c r="AT206" i="16"/>
  <c r="AV206" i="16"/>
  <c r="AU205" i="16"/>
  <c r="AV207" i="16"/>
  <c r="AT207" i="16"/>
  <c r="AN208" i="16" l="1"/>
  <c r="AS207" i="16"/>
  <c r="AW208" i="16"/>
  <c r="AO208" i="16"/>
  <c r="C211" i="16"/>
  <c r="S211" i="16" s="1"/>
  <c r="L209" i="19"/>
  <c r="C212" i="16" s="1"/>
  <c r="H210" i="19"/>
  <c r="J210" i="19"/>
  <c r="K210" i="19"/>
  <c r="I210" i="19"/>
  <c r="F209" i="16"/>
  <c r="F212" i="19"/>
  <c r="G211" i="19"/>
  <c r="M211" i="19"/>
  <c r="B214" i="16"/>
  <c r="D214" i="16" s="1"/>
  <c r="AL207" i="16"/>
  <c r="H28" i="21" s="1"/>
  <c r="AK207" i="16"/>
  <c r="G28" i="21" s="1"/>
  <c r="BM211" i="19"/>
  <c r="BK210" i="19"/>
  <c r="AU206" i="16"/>
  <c r="AV208" i="16"/>
  <c r="AT208" i="16"/>
  <c r="AU207" i="16"/>
  <c r="AO209" i="16" l="1"/>
  <c r="M211" i="16"/>
  <c r="F210" i="16"/>
  <c r="AO210" i="16" s="1"/>
  <c r="N209" i="19"/>
  <c r="L210" i="19"/>
  <c r="N210" i="19" s="1"/>
  <c r="AN209" i="16"/>
  <c r="AS208" i="16"/>
  <c r="AW209" i="16"/>
  <c r="I211" i="19"/>
  <c r="H211" i="19"/>
  <c r="K211" i="19"/>
  <c r="J211" i="19"/>
  <c r="AX209" i="16"/>
  <c r="F211" i="16"/>
  <c r="W212" i="16"/>
  <c r="M212" i="19"/>
  <c r="F213" i="19"/>
  <c r="G212" i="19"/>
  <c r="B215" i="16"/>
  <c r="D215" i="16" s="1"/>
  <c r="I28" i="21"/>
  <c r="BM212" i="19"/>
  <c r="BK211" i="19"/>
  <c r="AT209" i="16"/>
  <c r="AV209" i="16"/>
  <c r="AU208" i="16"/>
  <c r="AW210" i="16" l="1"/>
  <c r="AS209" i="16"/>
  <c r="AX210" i="16"/>
  <c r="AN210" i="16"/>
  <c r="AN211" i="16" s="1"/>
  <c r="L211" i="19"/>
  <c r="C214" i="16" s="1"/>
  <c r="F213" i="16" s="1"/>
  <c r="C213" i="16"/>
  <c r="M213" i="16" s="1"/>
  <c r="K212" i="19"/>
  <c r="H212" i="19"/>
  <c r="J212" i="19"/>
  <c r="I212" i="19"/>
  <c r="F214" i="19"/>
  <c r="B216" i="16"/>
  <c r="D216" i="16" s="1"/>
  <c r="M213" i="19"/>
  <c r="G213" i="19"/>
  <c r="AX211" i="16"/>
  <c r="AS210" i="16"/>
  <c r="AO211" i="16"/>
  <c r="AW211" i="16"/>
  <c r="BK212" i="19"/>
  <c r="BM213" i="19"/>
  <c r="AT210" i="16"/>
  <c r="AV210" i="16"/>
  <c r="AU209" i="16"/>
  <c r="F212" i="16" l="1"/>
  <c r="AS212" i="16" s="1"/>
  <c r="N211" i="19"/>
  <c r="L212" i="19"/>
  <c r="C215" i="16" s="1"/>
  <c r="F215" i="19"/>
  <c r="M214" i="19"/>
  <c r="B217" i="16"/>
  <c r="D217" i="16" s="1"/>
  <c r="G214" i="19"/>
  <c r="AW212" i="16"/>
  <c r="AW213" i="16" s="1"/>
  <c r="H213" i="19"/>
  <c r="I213" i="19"/>
  <c r="J213" i="19"/>
  <c r="K213" i="19"/>
  <c r="BK213" i="19"/>
  <c r="BM214" i="19"/>
  <c r="AT211" i="16"/>
  <c r="AU210" i="16"/>
  <c r="AV211" i="16"/>
  <c r="AO212" i="16" l="1"/>
  <c r="AX212" i="16"/>
  <c r="AX213" i="16" s="1"/>
  <c r="AS211" i="16"/>
  <c r="AN212" i="16"/>
  <c r="AN213" i="16" s="1"/>
  <c r="N212" i="19"/>
  <c r="L213" i="19"/>
  <c r="N213" i="19" s="1"/>
  <c r="H214" i="19"/>
  <c r="I214" i="19"/>
  <c r="K214" i="19"/>
  <c r="J214" i="19"/>
  <c r="AO213" i="16"/>
  <c r="S215" i="16"/>
  <c r="F214" i="16"/>
  <c r="M215" i="16"/>
  <c r="F216" i="19"/>
  <c r="B218" i="16"/>
  <c r="D218" i="16" s="1"/>
  <c r="G215" i="19"/>
  <c r="M215" i="19"/>
  <c r="BK214" i="19"/>
  <c r="BM215" i="19"/>
  <c r="AT212" i="16"/>
  <c r="AV212" i="16"/>
  <c r="AU211" i="16"/>
  <c r="C216" i="16" l="1"/>
  <c r="F215" i="16" s="1"/>
  <c r="AS214" i="16" s="1"/>
  <c r="J215" i="19"/>
  <c r="K215" i="19"/>
  <c r="H215" i="19"/>
  <c r="I215" i="19"/>
  <c r="AX214" i="16"/>
  <c r="AW214" i="16"/>
  <c r="AS213" i="16"/>
  <c r="AO214" i="16"/>
  <c r="AN214" i="16"/>
  <c r="L214" i="19"/>
  <c r="F217" i="19"/>
  <c r="B219" i="16"/>
  <c r="D219" i="16" s="1"/>
  <c r="G216" i="19"/>
  <c r="M216" i="19"/>
  <c r="BK215" i="19"/>
  <c r="BM216" i="19"/>
  <c r="AT213" i="16"/>
  <c r="AV213" i="16"/>
  <c r="AU212" i="16"/>
  <c r="AO215" i="16" l="1"/>
  <c r="AN215" i="16"/>
  <c r="AX215" i="16"/>
  <c r="AW215" i="16"/>
  <c r="L215" i="19"/>
  <c r="N215" i="19" s="1"/>
  <c r="F218" i="19"/>
  <c r="G217" i="19"/>
  <c r="B220" i="16"/>
  <c r="D220" i="16" s="1"/>
  <c r="M217" i="19"/>
  <c r="C217" i="16"/>
  <c r="N214" i="19"/>
  <c r="J216" i="19"/>
  <c r="I216" i="19"/>
  <c r="H216" i="19"/>
  <c r="K216" i="19"/>
  <c r="BK216" i="19"/>
  <c r="BM217" i="19"/>
  <c r="AT215" i="16"/>
  <c r="AV214" i="16"/>
  <c r="AV215" i="16"/>
  <c r="AT214" i="16"/>
  <c r="AU213" i="16"/>
  <c r="C218" i="16" l="1"/>
  <c r="F217" i="16" s="1"/>
  <c r="L216" i="19"/>
  <c r="C219" i="16" s="1"/>
  <c r="AA217" i="16"/>
  <c r="M217" i="16"/>
  <c r="L217" i="16" s="1"/>
  <c r="F216" i="16"/>
  <c r="W217" i="16"/>
  <c r="F219" i="19"/>
  <c r="M218" i="19"/>
  <c r="B221" i="16"/>
  <c r="D221" i="16" s="1"/>
  <c r="G218" i="19"/>
  <c r="I217" i="19"/>
  <c r="K217" i="19"/>
  <c r="H217" i="19"/>
  <c r="J217" i="19"/>
  <c r="BM218" i="19"/>
  <c r="BK217" i="19"/>
  <c r="AU215" i="16"/>
  <c r="AU214" i="16"/>
  <c r="BD132" i="16" l="1"/>
  <c r="N216" i="19"/>
  <c r="L217" i="19"/>
  <c r="N217" i="19" s="1"/>
  <c r="E216" i="16"/>
  <c r="AW216" i="16"/>
  <c r="AW217" i="16" s="1"/>
  <c r="AO216" i="16"/>
  <c r="AX216" i="16"/>
  <c r="AX217" i="16" s="1"/>
  <c r="AS215" i="16"/>
  <c r="AN216" i="16"/>
  <c r="AN217" i="16" s="1"/>
  <c r="AS216" i="16"/>
  <c r="E217" i="16"/>
  <c r="G219" i="19"/>
  <c r="B222" i="16"/>
  <c r="D222" i="16" s="1"/>
  <c r="M219" i="19"/>
  <c r="F220" i="19"/>
  <c r="I218" i="19"/>
  <c r="H218" i="19"/>
  <c r="K218" i="19"/>
  <c r="J218" i="19"/>
  <c r="F218" i="16"/>
  <c r="S219" i="16"/>
  <c r="R219" i="16" s="1"/>
  <c r="M219" i="16"/>
  <c r="L219" i="16" s="1"/>
  <c r="BM219" i="19"/>
  <c r="BK218" i="19"/>
  <c r="C220" i="16" l="1"/>
  <c r="F219" i="16" s="1"/>
  <c r="AS218" i="16" s="1"/>
  <c r="L218" i="19"/>
  <c r="N218" i="19" s="1"/>
  <c r="F221" i="19"/>
  <c r="B223" i="16"/>
  <c r="D223" i="16" s="1"/>
  <c r="G220" i="19"/>
  <c r="M220" i="19"/>
  <c r="AO217" i="16"/>
  <c r="AX218" i="16"/>
  <c r="AI218" i="16" s="1"/>
  <c r="AS217" i="16"/>
  <c r="AN218" i="16"/>
  <c r="E218" i="16"/>
  <c r="AW218" i="16"/>
  <c r="AH218" i="16" s="1"/>
  <c r="I219" i="19"/>
  <c r="K219" i="19"/>
  <c r="J219" i="19"/>
  <c r="H219" i="19"/>
  <c r="BM220" i="19"/>
  <c r="BK219" i="19"/>
  <c r="AT216" i="16"/>
  <c r="AV216" i="16"/>
  <c r="AN219" i="16" l="1"/>
  <c r="E219" i="16"/>
  <c r="C221" i="16"/>
  <c r="F220" i="16" s="1"/>
  <c r="G221" i="19"/>
  <c r="F222" i="19"/>
  <c r="B224" i="16"/>
  <c r="D224" i="16" s="1"/>
  <c r="M221" i="19"/>
  <c r="H220" i="19"/>
  <c r="J220" i="19"/>
  <c r="I220" i="19"/>
  <c r="K220" i="19"/>
  <c r="L219" i="19"/>
  <c r="AO218" i="16"/>
  <c r="AW219" i="16"/>
  <c r="AX219" i="16"/>
  <c r="BK220" i="19"/>
  <c r="BM221" i="19"/>
  <c r="AV217" i="16"/>
  <c r="AT217" i="16"/>
  <c r="AU216" i="16"/>
  <c r="M221" i="16" l="1"/>
  <c r="L220" i="19"/>
  <c r="C223" i="16" s="1"/>
  <c r="N219" i="19"/>
  <c r="C222" i="16"/>
  <c r="B225" i="16"/>
  <c r="D225" i="16" s="1"/>
  <c r="F223" i="19"/>
  <c r="M222" i="19"/>
  <c r="G222" i="19"/>
  <c r="J221" i="19"/>
  <c r="I221" i="19"/>
  <c r="H221" i="19"/>
  <c r="K221" i="19"/>
  <c r="AO219" i="16"/>
  <c r="AO220" i="16" s="1"/>
  <c r="AN220" i="16"/>
  <c r="AX220" i="16"/>
  <c r="AS219" i="16"/>
  <c r="AW220" i="16"/>
  <c r="BM222" i="19"/>
  <c r="BK221" i="19"/>
  <c r="AT218" i="16"/>
  <c r="AU217" i="16"/>
  <c r="AV218" i="16"/>
  <c r="N220" i="19" l="1"/>
  <c r="L221" i="19"/>
  <c r="C224" i="16" s="1"/>
  <c r="F223" i="16" s="1"/>
  <c r="S223" i="16"/>
  <c r="M223" i="16"/>
  <c r="F222" i="16"/>
  <c r="M223" i="19"/>
  <c r="G223" i="19"/>
  <c r="B226" i="16"/>
  <c r="D226" i="16" s="1"/>
  <c r="F224" i="19"/>
  <c r="W222" i="16"/>
  <c r="F221" i="16"/>
  <c r="I222" i="19"/>
  <c r="H222" i="19"/>
  <c r="J222" i="19"/>
  <c r="K222" i="19"/>
  <c r="BM223" i="19"/>
  <c r="BK222" i="19"/>
  <c r="AT220" i="16"/>
  <c r="AU218" i="16"/>
  <c r="AV219" i="16"/>
  <c r="AT219" i="16"/>
  <c r="AV220" i="16"/>
  <c r="N221" i="19" l="1"/>
  <c r="L222" i="19"/>
  <c r="C225" i="16" s="1"/>
  <c r="H223" i="19"/>
  <c r="I223" i="19"/>
  <c r="K223" i="19"/>
  <c r="J223" i="19"/>
  <c r="AS221" i="16"/>
  <c r="AS220" i="16"/>
  <c r="AX221" i="16"/>
  <c r="AX222" i="16" s="1"/>
  <c r="AX223" i="16" s="1"/>
  <c r="AN221" i="16"/>
  <c r="AN222" i="16" s="1"/>
  <c r="AN223" i="16" s="1"/>
  <c r="AW221" i="16"/>
  <c r="AW222" i="16" s="1"/>
  <c r="AW223" i="16" s="1"/>
  <c r="AO221" i="16"/>
  <c r="AO222" i="16" s="1"/>
  <c r="G224" i="19"/>
  <c r="M224" i="19"/>
  <c r="B227" i="16"/>
  <c r="D227" i="16" s="1"/>
  <c r="F225" i="19"/>
  <c r="AS222" i="16"/>
  <c r="BM224" i="19"/>
  <c r="BK223" i="19"/>
  <c r="AU219" i="16"/>
  <c r="AU220" i="16"/>
  <c r="N222" i="19" l="1"/>
  <c r="L223" i="19"/>
  <c r="C226" i="16" s="1"/>
  <c r="F225" i="16" s="1"/>
  <c r="AO223" i="16"/>
  <c r="F226" i="19"/>
  <c r="G225" i="19"/>
  <c r="M225" i="19"/>
  <c r="B228" i="16"/>
  <c r="D228" i="16" s="1"/>
  <c r="H224" i="19"/>
  <c r="I224" i="19"/>
  <c r="J224" i="19"/>
  <c r="K224" i="19"/>
  <c r="M225" i="16"/>
  <c r="F224" i="16"/>
  <c r="BM225" i="19"/>
  <c r="BK224" i="19"/>
  <c r="AT221" i="16"/>
  <c r="AT222" i="16"/>
  <c r="AV222" i="16"/>
  <c r="AV221" i="16"/>
  <c r="L224" i="19" l="1"/>
  <c r="C227" i="16" s="1"/>
  <c r="N223" i="19"/>
  <c r="J225" i="19"/>
  <c r="H225" i="19"/>
  <c r="I225" i="19"/>
  <c r="K225" i="19"/>
  <c r="AN224" i="16"/>
  <c r="AN225" i="16" s="1"/>
  <c r="AO224" i="16"/>
  <c r="AO225" i="16" s="1"/>
  <c r="AS223" i="16"/>
  <c r="AW224" i="16"/>
  <c r="AW225" i="16" s="1"/>
  <c r="AX224" i="16"/>
  <c r="AX225" i="16" s="1"/>
  <c r="F227" i="19"/>
  <c r="G226" i="19"/>
  <c r="B229" i="16"/>
  <c r="D229" i="16" s="1"/>
  <c r="M226" i="19"/>
  <c r="AS224" i="16"/>
  <c r="BM226" i="19"/>
  <c r="BK225" i="19"/>
  <c r="AV223" i="16"/>
  <c r="AU222" i="16"/>
  <c r="AT223" i="16"/>
  <c r="AU221" i="16"/>
  <c r="N224" i="19" l="1"/>
  <c r="L225" i="19"/>
  <c r="N225" i="19" s="1"/>
  <c r="G227" i="19"/>
  <c r="B230" i="16"/>
  <c r="D230" i="16" s="1"/>
  <c r="M227" i="19"/>
  <c r="F228" i="19"/>
  <c r="AE227" i="16"/>
  <c r="F226" i="16"/>
  <c r="M227" i="16"/>
  <c r="W227" i="16"/>
  <c r="S227" i="16"/>
  <c r="AA227" i="16"/>
  <c r="BD19" i="16"/>
  <c r="I226" i="19"/>
  <c r="H226" i="19"/>
  <c r="K226" i="19"/>
  <c r="J226" i="19"/>
  <c r="BK226" i="19"/>
  <c r="BM227" i="19"/>
  <c r="AT224" i="16"/>
  <c r="AU223" i="16"/>
  <c r="AT225" i="16"/>
  <c r="AV224" i="16"/>
  <c r="AV225" i="16"/>
  <c r="C228" i="16" l="1"/>
  <c r="F227" i="16" s="1"/>
  <c r="AS226" i="16" s="1"/>
  <c r="L226" i="19"/>
  <c r="N226" i="19" s="1"/>
  <c r="AO226" i="16"/>
  <c r="AN226" i="16"/>
  <c r="AW226" i="16"/>
  <c r="AS225" i="16"/>
  <c r="AX226" i="16"/>
  <c r="F229" i="19"/>
  <c r="G228" i="19"/>
  <c r="M228" i="19"/>
  <c r="B231" i="16"/>
  <c r="D231" i="16" s="1"/>
  <c r="H227" i="19"/>
  <c r="J227" i="19"/>
  <c r="I227" i="19"/>
  <c r="K227" i="19"/>
  <c r="BM228" i="19"/>
  <c r="BK227" i="19"/>
  <c r="AU225" i="16"/>
  <c r="AU224" i="16"/>
  <c r="AW227" i="16" l="1"/>
  <c r="AK227" i="16" s="1"/>
  <c r="G29" i="21" s="1"/>
  <c r="AX227" i="16"/>
  <c r="AO227" i="16"/>
  <c r="AN227" i="16"/>
  <c r="L227" i="19"/>
  <c r="C230" i="16" s="1"/>
  <c r="C229" i="16"/>
  <c r="F228" i="16" s="1"/>
  <c r="K228" i="19"/>
  <c r="J228" i="19"/>
  <c r="H228" i="19"/>
  <c r="I228" i="19"/>
  <c r="F230" i="19"/>
  <c r="B232" i="16"/>
  <c r="D232" i="16" s="1"/>
  <c r="M229" i="19"/>
  <c r="G229" i="19"/>
  <c r="AL227" i="16"/>
  <c r="H29" i="21" s="1"/>
  <c r="BM229" i="19"/>
  <c r="BK228" i="19"/>
  <c r="AV226" i="16"/>
  <c r="AV227" i="16"/>
  <c r="AT226" i="16"/>
  <c r="AT227" i="16"/>
  <c r="M229" i="16" l="1"/>
  <c r="N227" i="19"/>
  <c r="L228" i="19"/>
  <c r="N228" i="19" s="1"/>
  <c r="M230" i="19"/>
  <c r="B233" i="16"/>
  <c r="D233" i="16" s="1"/>
  <c r="F231" i="19"/>
  <c r="G230" i="19"/>
  <c r="F229" i="16"/>
  <c r="AX228" i="16"/>
  <c r="AS227" i="16"/>
  <c r="AO228" i="16"/>
  <c r="AN228" i="16"/>
  <c r="AW228" i="16"/>
  <c r="J229" i="19"/>
  <c r="H229" i="19"/>
  <c r="I229" i="19"/>
  <c r="K229" i="19"/>
  <c r="I29" i="21"/>
  <c r="BK229" i="19"/>
  <c r="BM230" i="19"/>
  <c r="AU226" i="16"/>
  <c r="AU227" i="16"/>
  <c r="C231" i="16" l="1"/>
  <c r="M231" i="16" s="1"/>
  <c r="L231" i="16" s="1"/>
  <c r="AN229" i="16"/>
  <c r="H230" i="19"/>
  <c r="I230" i="19"/>
  <c r="K230" i="19"/>
  <c r="J230" i="19"/>
  <c r="L229" i="19"/>
  <c r="G231" i="19"/>
  <c r="B234" i="16"/>
  <c r="D234" i="16" s="1"/>
  <c r="M231" i="19"/>
  <c r="F232" i="19"/>
  <c r="AO229" i="16"/>
  <c r="AS228" i="16"/>
  <c r="AX229" i="16"/>
  <c r="AW229" i="16"/>
  <c r="BM231" i="19"/>
  <c r="BK230" i="19"/>
  <c r="AV228" i="16"/>
  <c r="AT228" i="16"/>
  <c r="F230" i="16" l="1"/>
  <c r="AX230" i="16" s="1"/>
  <c r="BD133" i="16"/>
  <c r="S231" i="16"/>
  <c r="L230" i="19"/>
  <c r="C233" i="16" s="1"/>
  <c r="K231" i="19"/>
  <c r="H231" i="19"/>
  <c r="I231" i="19"/>
  <c r="J231" i="19"/>
  <c r="G232" i="19"/>
  <c r="B235" i="16"/>
  <c r="D235" i="16" s="1"/>
  <c r="M232" i="19"/>
  <c r="F233" i="19"/>
  <c r="C232" i="16"/>
  <c r="N229" i="19"/>
  <c r="BK231" i="19"/>
  <c r="BM232" i="19"/>
  <c r="AV229" i="16"/>
  <c r="AT229" i="16"/>
  <c r="AU228" i="16"/>
  <c r="AS229" i="16" l="1"/>
  <c r="AO230" i="16"/>
  <c r="AN230" i="16"/>
  <c r="AW230" i="16"/>
  <c r="E230" i="16"/>
  <c r="N230" i="19"/>
  <c r="K232" i="19"/>
  <c r="H232" i="19"/>
  <c r="I232" i="19"/>
  <c r="J232" i="19"/>
  <c r="W232" i="16"/>
  <c r="F231" i="16"/>
  <c r="L231" i="19"/>
  <c r="G233" i="19"/>
  <c r="B236" i="16"/>
  <c r="D236" i="16" s="1"/>
  <c r="M233" i="19"/>
  <c r="F234" i="19"/>
  <c r="M233" i="16"/>
  <c r="L233" i="16" s="1"/>
  <c r="F232" i="16"/>
  <c r="BM233" i="19"/>
  <c r="BK232" i="19"/>
  <c r="AT230" i="16"/>
  <c r="AU229" i="16"/>
  <c r="AV230" i="16"/>
  <c r="L232" i="19" l="1"/>
  <c r="C235" i="16" s="1"/>
  <c r="F235" i="19"/>
  <c r="B237" i="16"/>
  <c r="D237" i="16" s="1"/>
  <c r="M234" i="19"/>
  <c r="G234" i="19"/>
  <c r="AX231" i="16"/>
  <c r="AI231" i="16" s="1"/>
  <c r="AN231" i="16"/>
  <c r="AN232" i="16" s="1"/>
  <c r="E231" i="16"/>
  <c r="AS230" i="16"/>
  <c r="AW231" i="16"/>
  <c r="AH231" i="16" s="1"/>
  <c r="AO231" i="16"/>
  <c r="AO232" i="16" s="1"/>
  <c r="I233" i="19"/>
  <c r="H233" i="19"/>
  <c r="K233" i="19"/>
  <c r="J233" i="19"/>
  <c r="N231" i="19"/>
  <c r="C234" i="16"/>
  <c r="AS231" i="16"/>
  <c r="E232" i="16"/>
  <c r="BM234" i="19"/>
  <c r="BK233" i="19"/>
  <c r="AU230" i="16"/>
  <c r="AW232" i="16" l="1"/>
  <c r="N232" i="19"/>
  <c r="AX232" i="16"/>
  <c r="L233" i="19"/>
  <c r="C236" i="16" s="1"/>
  <c r="F235" i="16" s="1"/>
  <c r="M235" i="16"/>
  <c r="F234" i="16"/>
  <c r="S235" i="16"/>
  <c r="F233" i="16"/>
  <c r="F236" i="19"/>
  <c r="G235" i="19"/>
  <c r="B238" i="16"/>
  <c r="D238" i="16" s="1"/>
  <c r="M235" i="19"/>
  <c r="J234" i="19"/>
  <c r="I234" i="19"/>
  <c r="H234" i="19"/>
  <c r="K234" i="19"/>
  <c r="BM235" i="19"/>
  <c r="BK234" i="19"/>
  <c r="AT231" i="16"/>
  <c r="AV231" i="16"/>
  <c r="AT232" i="16"/>
  <c r="AV232" i="16"/>
  <c r="L234" i="19" l="1"/>
  <c r="C237" i="16" s="1"/>
  <c r="N233" i="19"/>
  <c r="G236" i="19"/>
  <c r="B239" i="16"/>
  <c r="D239" i="16" s="1"/>
  <c r="M236" i="19"/>
  <c r="F237" i="19"/>
  <c r="AW233" i="16"/>
  <c r="AW234" i="16" s="1"/>
  <c r="AW235" i="16" s="1"/>
  <c r="AN233" i="16"/>
  <c r="AN234" i="16" s="1"/>
  <c r="AN235" i="16" s="1"/>
  <c r="AS232" i="16"/>
  <c r="AO233" i="16"/>
  <c r="AO234" i="16" s="1"/>
  <c r="AX233" i="16"/>
  <c r="AX234" i="16" s="1"/>
  <c r="AX235" i="16" s="1"/>
  <c r="AS233" i="16"/>
  <c r="H235" i="19"/>
  <c r="K235" i="19"/>
  <c r="J235" i="19"/>
  <c r="I235" i="19"/>
  <c r="AS234" i="16"/>
  <c r="BK235" i="19"/>
  <c r="BM236" i="19"/>
  <c r="AU232" i="16"/>
  <c r="AU231" i="16"/>
  <c r="N234" i="19" l="1"/>
  <c r="L235" i="19"/>
  <c r="C238" i="16" s="1"/>
  <c r="F237" i="16" s="1"/>
  <c r="M237" i="19"/>
  <c r="B240" i="16"/>
  <c r="D240" i="16" s="1"/>
  <c r="G237" i="19"/>
  <c r="F238" i="19"/>
  <c r="AO235" i="16"/>
  <c r="I236" i="19"/>
  <c r="H236" i="19"/>
  <c r="K236" i="19"/>
  <c r="J236" i="19"/>
  <c r="AA237" i="16"/>
  <c r="W237" i="16"/>
  <c r="F236" i="16"/>
  <c r="M237" i="16"/>
  <c r="BK236" i="19"/>
  <c r="BM237" i="19"/>
  <c r="AV233" i="16"/>
  <c r="AT233" i="16"/>
  <c r="AT234" i="16"/>
  <c r="AV234" i="16"/>
  <c r="L236" i="19" l="1"/>
  <c r="N236" i="19" s="1"/>
  <c r="N235" i="19"/>
  <c r="B241" i="16"/>
  <c r="D241" i="16" s="1"/>
  <c r="F239" i="19"/>
  <c r="G238" i="19"/>
  <c r="M238" i="19"/>
  <c r="I237" i="19"/>
  <c r="H237" i="19"/>
  <c r="K237" i="19"/>
  <c r="J237" i="19"/>
  <c r="AN236" i="16"/>
  <c r="AS236" i="16" s="1"/>
  <c r="AW236" i="16"/>
  <c r="AW237" i="16" s="1"/>
  <c r="AS235" i="16"/>
  <c r="AO236" i="16"/>
  <c r="AO237" i="16" s="1"/>
  <c r="AX236" i="16"/>
  <c r="AX237" i="16" s="1"/>
  <c r="E237" i="16"/>
  <c r="BM238" i="19"/>
  <c r="BK237" i="19"/>
  <c r="AT235" i="16"/>
  <c r="AU234" i="16"/>
  <c r="AV235" i="16"/>
  <c r="AU233" i="16"/>
  <c r="AN237" i="16" l="1"/>
  <c r="C239" i="16"/>
  <c r="M239" i="16" s="1"/>
  <c r="L239" i="16" s="1"/>
  <c r="L237" i="19"/>
  <c r="C240" i="16" s="1"/>
  <c r="F239" i="16" s="1"/>
  <c r="G239" i="19"/>
  <c r="B242" i="16"/>
  <c r="D242" i="16" s="1"/>
  <c r="M239" i="19"/>
  <c r="F240" i="19"/>
  <c r="I238" i="19"/>
  <c r="J238" i="19"/>
  <c r="K238" i="19"/>
  <c r="H238" i="19"/>
  <c r="BK238" i="19"/>
  <c r="BM239" i="19"/>
  <c r="AV237" i="16"/>
  <c r="AU235" i="16"/>
  <c r="AT236" i="16"/>
  <c r="AT237" i="16"/>
  <c r="AV236" i="16"/>
  <c r="F238" i="16" l="1"/>
  <c r="AX238" i="16" s="1"/>
  <c r="AX239" i="16" s="1"/>
  <c r="S239" i="16"/>
  <c r="R239" i="16" s="1"/>
  <c r="N237" i="19"/>
  <c r="H239" i="19"/>
  <c r="I239" i="19"/>
  <c r="K239" i="19"/>
  <c r="J239" i="19"/>
  <c r="E239" i="16"/>
  <c r="F241" i="19"/>
  <c r="B243" i="16"/>
  <c r="D243" i="16" s="1"/>
  <c r="M240" i="19"/>
  <c r="G240" i="19"/>
  <c r="L238" i="19"/>
  <c r="BK239" i="19"/>
  <c r="BM240" i="19"/>
  <c r="AU237" i="16"/>
  <c r="AU236" i="16"/>
  <c r="AW238" i="16" l="1"/>
  <c r="AW239" i="16" s="1"/>
  <c r="AS237" i="16"/>
  <c r="AS238" i="16"/>
  <c r="AN238" i="16"/>
  <c r="AN239" i="16" s="1"/>
  <c r="AO238" i="16"/>
  <c r="AO239" i="16" s="1"/>
  <c r="E238" i="16"/>
  <c r="L239" i="19"/>
  <c r="N239" i="19" s="1"/>
  <c r="I240" i="19"/>
  <c r="H240" i="19"/>
  <c r="K240" i="19"/>
  <c r="J240" i="19"/>
  <c r="M241" i="19"/>
  <c r="B244" i="16"/>
  <c r="D244" i="16" s="1"/>
  <c r="G241" i="19"/>
  <c r="F242" i="19"/>
  <c r="C241" i="16"/>
  <c r="N238" i="19"/>
  <c r="BK240" i="19"/>
  <c r="BM241" i="19"/>
  <c r="AT238" i="16"/>
  <c r="AV239" i="16"/>
  <c r="AT239" i="16"/>
  <c r="L240" i="19" l="1"/>
  <c r="N240" i="19" s="1"/>
  <c r="C242" i="16"/>
  <c r="F241" i="16" s="1"/>
  <c r="M241" i="16"/>
  <c r="L241" i="16" s="1"/>
  <c r="F240" i="16"/>
  <c r="G242" i="19"/>
  <c r="F243" i="19"/>
  <c r="B245" i="16"/>
  <c r="D245" i="16" s="1"/>
  <c r="M242" i="19"/>
  <c r="I241" i="19"/>
  <c r="K241" i="19"/>
  <c r="J241" i="19"/>
  <c r="H241" i="19"/>
  <c r="E233" i="16"/>
  <c r="BM242" i="19"/>
  <c r="BK241" i="19"/>
  <c r="AU238" i="16"/>
  <c r="AV238" i="16"/>
  <c r="AU239" i="16"/>
  <c r="C243" i="16" l="1"/>
  <c r="M243" i="16" s="1"/>
  <c r="L243" i="16" s="1"/>
  <c r="W242" i="16"/>
  <c r="V242" i="16" s="1"/>
  <c r="L241" i="19"/>
  <c r="C244" i="16" s="1"/>
  <c r="I242" i="19"/>
  <c r="J242" i="19"/>
  <c r="K242" i="19"/>
  <c r="H242" i="19"/>
  <c r="AS239" i="16"/>
  <c r="AO240" i="16"/>
  <c r="AO241" i="16" s="1"/>
  <c r="AX240" i="16"/>
  <c r="AX241" i="16" s="1"/>
  <c r="AW240" i="16"/>
  <c r="AW241" i="16" s="1"/>
  <c r="AN240" i="16"/>
  <c r="AN241" i="16" s="1"/>
  <c r="E240" i="16"/>
  <c r="G243" i="19"/>
  <c r="M243" i="19"/>
  <c r="B246" i="16"/>
  <c r="D246" i="16" s="1"/>
  <c r="F244" i="19"/>
  <c r="E241" i="16"/>
  <c r="AS240" i="16"/>
  <c r="E234" i="16"/>
  <c r="L235" i="16"/>
  <c r="BK242" i="19"/>
  <c r="BM243" i="19"/>
  <c r="F242" i="16" l="1"/>
  <c r="AX242" i="16" s="1"/>
  <c r="BD134" i="16"/>
  <c r="S243" i="16"/>
  <c r="R243" i="16" s="1"/>
  <c r="N241" i="19"/>
  <c r="L242" i="19"/>
  <c r="C245" i="16" s="1"/>
  <c r="F245" i="19"/>
  <c r="M244" i="19"/>
  <c r="B247" i="16"/>
  <c r="D247" i="16" s="1"/>
  <c r="G244" i="19"/>
  <c r="E242" i="16"/>
  <c r="AO242" i="16"/>
  <c r="AN242" i="16"/>
  <c r="I243" i="19"/>
  <c r="J243" i="19"/>
  <c r="H243" i="19"/>
  <c r="K243" i="19"/>
  <c r="F243" i="16"/>
  <c r="E236" i="16"/>
  <c r="E235" i="16"/>
  <c r="BK243" i="19"/>
  <c r="BM244" i="19"/>
  <c r="AV240" i="16"/>
  <c r="AT241" i="16"/>
  <c r="AV241" i="16"/>
  <c r="AT240" i="16"/>
  <c r="AS241" i="16" l="1"/>
  <c r="AW242" i="16"/>
  <c r="AW243" i="16" s="1"/>
  <c r="AH243" i="16" s="1"/>
  <c r="L243" i="19"/>
  <c r="C246" i="16" s="1"/>
  <c r="N242" i="19"/>
  <c r="G245" i="19"/>
  <c r="B248" i="16"/>
  <c r="D248" i="16" s="1"/>
  <c r="M245" i="19"/>
  <c r="F246" i="19"/>
  <c r="AX243" i="16"/>
  <c r="AI243" i="16" s="1"/>
  <c r="AS242" i="16"/>
  <c r="AO243" i="16"/>
  <c r="AN243" i="16"/>
  <c r="H244" i="19"/>
  <c r="K244" i="19"/>
  <c r="I244" i="19"/>
  <c r="J244" i="19"/>
  <c r="F244" i="16"/>
  <c r="M245" i="16"/>
  <c r="BK244" i="19"/>
  <c r="BM245" i="19"/>
  <c r="AU240" i="16"/>
  <c r="AV242" i="16"/>
  <c r="AU241" i="16"/>
  <c r="AT242" i="16"/>
  <c r="N243" i="19" l="1"/>
  <c r="L244" i="19"/>
  <c r="N244" i="19" s="1"/>
  <c r="I245" i="19"/>
  <c r="J245" i="19"/>
  <c r="K245" i="19"/>
  <c r="H245" i="19"/>
  <c r="F245" i="16"/>
  <c r="AO244" i="16"/>
  <c r="AN244" i="16"/>
  <c r="AW244" i="16"/>
  <c r="AX244" i="16"/>
  <c r="AS243" i="16"/>
  <c r="F247" i="19"/>
  <c r="G246" i="19"/>
  <c r="B249" i="16"/>
  <c r="D249" i="16" s="1"/>
  <c r="M246" i="19"/>
  <c r="BM246" i="19"/>
  <c r="BK245" i="19"/>
  <c r="AT243" i="16"/>
  <c r="AV243" i="16"/>
  <c r="AU242" i="16"/>
  <c r="C247" i="16" l="1"/>
  <c r="AE247" i="16" s="1"/>
  <c r="AD247" i="16" s="1"/>
  <c r="AF247" i="16" s="1"/>
  <c r="CL20" i="16" s="1"/>
  <c r="L245" i="19"/>
  <c r="N245" i="19" s="1"/>
  <c r="H246" i="19"/>
  <c r="I246" i="19"/>
  <c r="K246" i="19"/>
  <c r="J246" i="19"/>
  <c r="G247" i="19"/>
  <c r="F248" i="19"/>
  <c r="B250" i="16"/>
  <c r="D250" i="16" s="1"/>
  <c r="M247" i="19"/>
  <c r="AO245" i="16"/>
  <c r="AW245" i="16"/>
  <c r="AX245" i="16"/>
  <c r="AS244" i="16"/>
  <c r="AN245" i="16"/>
  <c r="BM247" i="19"/>
  <c r="BK246" i="19"/>
  <c r="AU243" i="16"/>
  <c r="AT244" i="16"/>
  <c r="AV244" i="16"/>
  <c r="W247" i="16" l="1"/>
  <c r="F246" i="16"/>
  <c r="AO246" i="16" s="1"/>
  <c r="BD20" i="16"/>
  <c r="S247" i="16"/>
  <c r="AA247" i="16"/>
  <c r="Z247" i="16" s="1"/>
  <c r="M247" i="16"/>
  <c r="C248" i="16"/>
  <c r="F247" i="16" s="1"/>
  <c r="L246" i="19"/>
  <c r="C249" i="16" s="1"/>
  <c r="F249" i="19"/>
  <c r="B251" i="16"/>
  <c r="D251" i="16" s="1"/>
  <c r="G248" i="19"/>
  <c r="M248" i="19"/>
  <c r="J247" i="19"/>
  <c r="I247" i="19"/>
  <c r="K247" i="19"/>
  <c r="H247" i="19"/>
  <c r="V237" i="16"/>
  <c r="L237" i="16"/>
  <c r="H243" i="16" s="1"/>
  <c r="BN134" i="16" s="1"/>
  <c r="BM248" i="19"/>
  <c r="BK247" i="19"/>
  <c r="AV245" i="16"/>
  <c r="AT245" i="16"/>
  <c r="AU244" i="16"/>
  <c r="AS245" i="16" l="1"/>
  <c r="AN246" i="16"/>
  <c r="AS246" i="16" s="1"/>
  <c r="AW246" i="16"/>
  <c r="AW247" i="16" s="1"/>
  <c r="AK247" i="16" s="1"/>
  <c r="G30" i="21" s="1"/>
  <c r="AX246" i="16"/>
  <c r="AX247" i="16" s="1"/>
  <c r="AL247" i="16" s="1"/>
  <c r="H30" i="21" s="1"/>
  <c r="N246" i="19"/>
  <c r="L247" i="19"/>
  <c r="N247" i="19" s="1"/>
  <c r="AN247" i="16"/>
  <c r="F250" i="19"/>
  <c r="M249" i="19"/>
  <c r="B252" i="16"/>
  <c r="D252" i="16" s="1"/>
  <c r="G249" i="19"/>
  <c r="F248" i="16"/>
  <c r="M249" i="16"/>
  <c r="H248" i="19"/>
  <c r="I248" i="19"/>
  <c r="J248" i="19"/>
  <c r="K248" i="19"/>
  <c r="AO247" i="16"/>
  <c r="BM249" i="19"/>
  <c r="BK248" i="19"/>
  <c r="AV246" i="16"/>
  <c r="AU245" i="16"/>
  <c r="AT246" i="16"/>
  <c r="C250" i="16" l="1"/>
  <c r="F249" i="16" s="1"/>
  <c r="L248" i="19"/>
  <c r="N248" i="19" s="1"/>
  <c r="I30" i="21"/>
  <c r="J249" i="19"/>
  <c r="I249" i="19"/>
  <c r="K249" i="19"/>
  <c r="H249" i="19"/>
  <c r="M250" i="19"/>
  <c r="G250" i="19"/>
  <c r="B253" i="16"/>
  <c r="D253" i="16" s="1"/>
  <c r="F251" i="19"/>
  <c r="AN248" i="16"/>
  <c r="AX248" i="16"/>
  <c r="AS247" i="16"/>
  <c r="AW248" i="16"/>
  <c r="AO248" i="16"/>
  <c r="BK249" i="19"/>
  <c r="BM250" i="19"/>
  <c r="AV247" i="16"/>
  <c r="AT247" i="16"/>
  <c r="AU246" i="16"/>
  <c r="C251" i="16" l="1"/>
  <c r="S251" i="16" s="1"/>
  <c r="L249" i="19"/>
  <c r="C252" i="16" s="1"/>
  <c r="AX249" i="16"/>
  <c r="AO249" i="16"/>
  <c r="AN249" i="16"/>
  <c r="AW249" i="16"/>
  <c r="AS248" i="16"/>
  <c r="M251" i="19"/>
  <c r="G251" i="19"/>
  <c r="B254" i="16"/>
  <c r="D254" i="16" s="1"/>
  <c r="F252" i="19"/>
  <c r="J250" i="19"/>
  <c r="I250" i="19"/>
  <c r="H250" i="19"/>
  <c r="K250" i="19"/>
  <c r="BK250" i="19"/>
  <c r="BM251" i="19"/>
  <c r="AV248" i="16"/>
  <c r="AU247" i="16"/>
  <c r="AT248" i="16"/>
  <c r="F250" i="16" l="1"/>
  <c r="AO250" i="16" s="1"/>
  <c r="M251" i="16"/>
  <c r="N249" i="19"/>
  <c r="L250" i="19"/>
  <c r="N250" i="19" s="1"/>
  <c r="K251" i="19"/>
  <c r="J251" i="19"/>
  <c r="I251" i="19"/>
  <c r="H251" i="19"/>
  <c r="W252" i="16"/>
  <c r="F251" i="16"/>
  <c r="M252" i="19"/>
  <c r="B255" i="16"/>
  <c r="D255" i="16" s="1"/>
  <c r="F253" i="19"/>
  <c r="G252" i="19"/>
  <c r="BM252" i="19"/>
  <c r="BK251" i="19"/>
  <c r="AV249" i="16"/>
  <c r="AU248" i="16"/>
  <c r="AT249" i="16"/>
  <c r="AS249" i="16" l="1"/>
  <c r="AW250" i="16"/>
  <c r="AN250" i="16"/>
  <c r="AN251" i="16" s="1"/>
  <c r="AX250" i="16"/>
  <c r="AX251" i="16" s="1"/>
  <c r="C253" i="16"/>
  <c r="F252" i="16" s="1"/>
  <c r="L251" i="19"/>
  <c r="C254" i="16" s="1"/>
  <c r="F253" i="16" s="1"/>
  <c r="J252" i="19"/>
  <c r="K252" i="19"/>
  <c r="I252" i="19"/>
  <c r="H252" i="19"/>
  <c r="F254" i="19"/>
  <c r="B256" i="16"/>
  <c r="D256" i="16" s="1"/>
  <c r="G253" i="19"/>
  <c r="M253" i="19"/>
  <c r="AW251" i="16"/>
  <c r="AS250" i="16"/>
  <c r="AO251" i="16"/>
  <c r="BK252" i="19"/>
  <c r="BM253" i="19"/>
  <c r="AV250" i="16"/>
  <c r="AU249" i="16"/>
  <c r="AT250" i="16"/>
  <c r="M253" i="16" l="1"/>
  <c r="L253" i="16" s="1"/>
  <c r="N251" i="19"/>
  <c r="F255" i="19"/>
  <c r="M254" i="19"/>
  <c r="G254" i="19"/>
  <c r="B257" i="16"/>
  <c r="D257" i="16" s="1"/>
  <c r="L252" i="19"/>
  <c r="AX252" i="16"/>
  <c r="AX253" i="16" s="1"/>
  <c r="E252" i="16"/>
  <c r="AS251" i="16"/>
  <c r="AN252" i="16"/>
  <c r="AN253" i="16" s="1"/>
  <c r="AW252" i="16"/>
  <c r="AW253" i="16" s="1"/>
  <c r="AO252" i="16"/>
  <c r="AO253" i="16" s="1"/>
  <c r="K253" i="19"/>
  <c r="H253" i="19"/>
  <c r="I253" i="19"/>
  <c r="J253" i="19"/>
  <c r="AS252" i="16"/>
  <c r="E253" i="16"/>
  <c r="BK253" i="19"/>
  <c r="BM254" i="19"/>
  <c r="AT251" i="16"/>
  <c r="AV251" i="16"/>
  <c r="AU250" i="16"/>
  <c r="L253" i="19" l="1"/>
  <c r="N253" i="19" s="1"/>
  <c r="K254" i="19"/>
  <c r="I254" i="19"/>
  <c r="H254" i="19"/>
  <c r="J254" i="19"/>
  <c r="B258" i="16"/>
  <c r="D258" i="16" s="1"/>
  <c r="F256" i="19"/>
  <c r="M255" i="19"/>
  <c r="G255" i="19"/>
  <c r="C255" i="16"/>
  <c r="N252" i="19"/>
  <c r="BM255" i="19"/>
  <c r="BK254" i="19"/>
  <c r="AT253" i="16"/>
  <c r="AT252" i="16"/>
  <c r="AV253" i="16"/>
  <c r="AV252" i="16"/>
  <c r="AU251" i="16"/>
  <c r="C256" i="16" l="1"/>
  <c r="BD135" i="16" s="1"/>
  <c r="L254" i="19"/>
  <c r="N254" i="19" s="1"/>
  <c r="F257" i="19"/>
  <c r="M256" i="19"/>
  <c r="B259" i="16"/>
  <c r="D259" i="16" s="1"/>
  <c r="G256" i="19"/>
  <c r="M255" i="16"/>
  <c r="L255" i="16" s="1"/>
  <c r="F254" i="16"/>
  <c r="S255" i="16"/>
  <c r="R255" i="16" s="1"/>
  <c r="J255" i="19"/>
  <c r="K255" i="19"/>
  <c r="I255" i="19"/>
  <c r="H255" i="19"/>
  <c r="BM256" i="19"/>
  <c r="BK255" i="19"/>
  <c r="AU253" i="16"/>
  <c r="AU252" i="16"/>
  <c r="F255" i="16" l="1"/>
  <c r="C257" i="16"/>
  <c r="AA257" i="16" s="1"/>
  <c r="L255" i="19"/>
  <c r="N255" i="19" s="1"/>
  <c r="I256" i="19"/>
  <c r="H256" i="19"/>
  <c r="J256" i="19"/>
  <c r="K256" i="19"/>
  <c r="G257" i="19"/>
  <c r="F258" i="19"/>
  <c r="B260" i="16"/>
  <c r="D260" i="16" s="1"/>
  <c r="M257" i="19"/>
  <c r="AO254" i="16"/>
  <c r="AW254" i="16"/>
  <c r="AN254" i="16"/>
  <c r="AS253" i="16"/>
  <c r="AX254" i="16"/>
  <c r="AX255" i="16" s="1"/>
  <c r="E254" i="16"/>
  <c r="BK256" i="19"/>
  <c r="BM257" i="19"/>
  <c r="AS254" i="16" l="1"/>
  <c r="AW255" i="16"/>
  <c r="AO255" i="16"/>
  <c r="L256" i="19"/>
  <c r="C259" i="16" s="1"/>
  <c r="F256" i="16"/>
  <c r="M257" i="16"/>
  <c r="AN255" i="16"/>
  <c r="W257" i="16"/>
  <c r="C258" i="16"/>
  <c r="F257" i="16" s="1"/>
  <c r="K257" i="19"/>
  <c r="H257" i="19"/>
  <c r="I257" i="19"/>
  <c r="J257" i="19"/>
  <c r="M258" i="19"/>
  <c r="F259" i="19"/>
  <c r="G258" i="19"/>
  <c r="B261" i="16"/>
  <c r="D261" i="16" s="1"/>
  <c r="BM258" i="19"/>
  <c r="BK257" i="19"/>
  <c r="AT255" i="16"/>
  <c r="AT254" i="16"/>
  <c r="AV255" i="16"/>
  <c r="AV254" i="16"/>
  <c r="AW256" i="16" l="1"/>
  <c r="AH256" i="16" s="1"/>
  <c r="AS256" i="16"/>
  <c r="AN256" i="16"/>
  <c r="AN257" i="16" s="1"/>
  <c r="N256" i="19"/>
  <c r="AO256" i="16"/>
  <c r="AO257" i="16" s="1"/>
  <c r="AX256" i="16"/>
  <c r="AI256" i="16" s="1"/>
  <c r="AS255" i="16"/>
  <c r="L257" i="19"/>
  <c r="N257" i="19" s="1"/>
  <c r="AW257" i="16"/>
  <c r="F260" i="19"/>
  <c r="B262" i="16"/>
  <c r="D262" i="16" s="1"/>
  <c r="G259" i="19"/>
  <c r="M259" i="19"/>
  <c r="F258" i="16"/>
  <c r="S259" i="16"/>
  <c r="M259" i="16"/>
  <c r="K258" i="19"/>
  <c r="J258" i="19"/>
  <c r="I258" i="19"/>
  <c r="H258" i="19"/>
  <c r="BK258" i="19"/>
  <c r="BM259" i="19"/>
  <c r="AT257" i="16"/>
  <c r="AU254" i="16"/>
  <c r="AU255" i="16"/>
  <c r="AV257" i="16"/>
  <c r="AX257" i="16" l="1"/>
  <c r="C260" i="16"/>
  <c r="F259" i="16" s="1"/>
  <c r="AS258" i="16" s="1"/>
  <c r="L258" i="19"/>
  <c r="N258" i="19" s="1"/>
  <c r="G260" i="19"/>
  <c r="F261" i="19"/>
  <c r="B263" i="16"/>
  <c r="D263" i="16" s="1"/>
  <c r="M260" i="19"/>
  <c r="K259" i="19"/>
  <c r="J259" i="19"/>
  <c r="H259" i="19"/>
  <c r="I259" i="19"/>
  <c r="AX258" i="16"/>
  <c r="AN258" i="16"/>
  <c r="AW258" i="16"/>
  <c r="AO258" i="16"/>
  <c r="AS257" i="16"/>
  <c r="BK259" i="19"/>
  <c r="BM260" i="19"/>
  <c r="AT256" i="16"/>
  <c r="AV256" i="16"/>
  <c r="AU257" i="16"/>
  <c r="AW259" i="16" l="1"/>
  <c r="AO259" i="16"/>
  <c r="AN259" i="16"/>
  <c r="AX259" i="16"/>
  <c r="C261" i="16"/>
  <c r="F260" i="16" s="1"/>
  <c r="L259" i="19"/>
  <c r="C262" i="16" s="1"/>
  <c r="M261" i="19"/>
  <c r="G261" i="19"/>
  <c r="F262" i="19"/>
  <c r="B264" i="16"/>
  <c r="D264" i="16" s="1"/>
  <c r="I260" i="19"/>
  <c r="J260" i="19"/>
  <c r="H260" i="19"/>
  <c r="K260" i="19"/>
  <c r="BM261" i="19"/>
  <c r="BK260" i="19"/>
  <c r="AV259" i="16"/>
  <c r="AV258" i="16"/>
  <c r="AU256" i="16"/>
  <c r="AT258" i="16"/>
  <c r="AT259" i="16"/>
  <c r="M261" i="16" l="1"/>
  <c r="N259" i="19"/>
  <c r="L260" i="19"/>
  <c r="C263" i="16" s="1"/>
  <c r="H261" i="19"/>
  <c r="K261" i="19"/>
  <c r="J261" i="19"/>
  <c r="I261" i="19"/>
  <c r="B265" i="16"/>
  <c r="D265" i="16" s="1"/>
  <c r="F263" i="19"/>
  <c r="G262" i="19"/>
  <c r="M262" i="19"/>
  <c r="W262" i="16"/>
  <c r="F261" i="16"/>
  <c r="AS259" i="16"/>
  <c r="AN260" i="16"/>
  <c r="AX260" i="16"/>
  <c r="AO260" i="16"/>
  <c r="AW260" i="16"/>
  <c r="BM262" i="19"/>
  <c r="BK261" i="19"/>
  <c r="AU258" i="16"/>
  <c r="AU259" i="16"/>
  <c r="N260" i="19" l="1"/>
  <c r="L261" i="19"/>
  <c r="C264" i="16" s="1"/>
  <c r="F263" i="16" s="1"/>
  <c r="M263" i="16"/>
  <c r="S263" i="16"/>
  <c r="F262" i="16"/>
  <c r="AS260" i="16"/>
  <c r="AN261" i="16"/>
  <c r="AX261" i="16"/>
  <c r="AO261" i="16"/>
  <c r="AW261" i="16"/>
  <c r="J262" i="19"/>
  <c r="I262" i="19"/>
  <c r="H262" i="19"/>
  <c r="K262" i="19"/>
  <c r="F264" i="19"/>
  <c r="G263" i="19"/>
  <c r="B266" i="16"/>
  <c r="D266" i="16" s="1"/>
  <c r="M263" i="19"/>
  <c r="BM263" i="19"/>
  <c r="BK262" i="19"/>
  <c r="AV260" i="16"/>
  <c r="AT260" i="16"/>
  <c r="N261" i="19" l="1"/>
  <c r="L262" i="19"/>
  <c r="N262" i="19" s="1"/>
  <c r="H263" i="19"/>
  <c r="I263" i="19"/>
  <c r="J263" i="19"/>
  <c r="K263" i="19"/>
  <c r="AN262" i="16"/>
  <c r="AS262" i="16" s="1"/>
  <c r="AS261" i="16"/>
  <c r="AW262" i="16"/>
  <c r="AW263" i="16" s="1"/>
  <c r="AO262" i="16"/>
  <c r="AO263" i="16" s="1"/>
  <c r="AX262" i="16"/>
  <c r="AX263" i="16" s="1"/>
  <c r="F265" i="19"/>
  <c r="M264" i="19"/>
  <c r="B267" i="16"/>
  <c r="D267" i="16" s="1"/>
  <c r="G264" i="19"/>
  <c r="BM264" i="19"/>
  <c r="BK263" i="19"/>
  <c r="AU260" i="16"/>
  <c r="AV261" i="16"/>
  <c r="AT261" i="16"/>
  <c r="AN263" i="16" l="1"/>
  <c r="C265" i="16"/>
  <c r="F264" i="16" s="1"/>
  <c r="L263" i="19"/>
  <c r="N263" i="19" s="1"/>
  <c r="G265" i="19"/>
  <c r="F266" i="19"/>
  <c r="B268" i="16"/>
  <c r="D268" i="16" s="1"/>
  <c r="M265" i="19"/>
  <c r="J264" i="19"/>
  <c r="K264" i="19"/>
  <c r="I264" i="19"/>
  <c r="H264" i="19"/>
  <c r="BM265" i="19"/>
  <c r="BK264" i="19"/>
  <c r="AV262" i="16"/>
  <c r="AV263" i="16"/>
  <c r="AT262" i="16"/>
  <c r="AT263" i="16"/>
  <c r="AU261" i="16"/>
  <c r="M265" i="16" l="1"/>
  <c r="L264" i="19"/>
  <c r="N264" i="19" s="1"/>
  <c r="C266" i="16"/>
  <c r="F265" i="16" s="1"/>
  <c r="M266" i="19"/>
  <c r="G266" i="19"/>
  <c r="B269" i="16"/>
  <c r="D269" i="16" s="1"/>
  <c r="F267" i="19"/>
  <c r="I265" i="19"/>
  <c r="H265" i="19"/>
  <c r="J265" i="19"/>
  <c r="K265" i="19"/>
  <c r="AO264" i="16"/>
  <c r="AS263" i="16"/>
  <c r="AN264" i="16"/>
  <c r="AX264" i="16"/>
  <c r="AW264" i="16"/>
  <c r="BM266" i="19"/>
  <c r="BK265" i="19"/>
  <c r="AU262" i="16"/>
  <c r="AU263" i="16"/>
  <c r="AS264" i="16" l="1"/>
  <c r="AW265" i="16"/>
  <c r="C267" i="16"/>
  <c r="M267" i="16" s="1"/>
  <c r="L267" i="16" s="1"/>
  <c r="AX265" i="16"/>
  <c r="AO265" i="16"/>
  <c r="AN265" i="16"/>
  <c r="E265" i="16"/>
  <c r="L265" i="19"/>
  <c r="N265" i="19" s="1"/>
  <c r="J266" i="19"/>
  <c r="I266" i="19"/>
  <c r="H266" i="19"/>
  <c r="K266" i="19"/>
  <c r="F268" i="19"/>
  <c r="M267" i="19"/>
  <c r="B270" i="16"/>
  <c r="D270" i="16" s="1"/>
  <c r="G267" i="19"/>
  <c r="BM267" i="19"/>
  <c r="BK266" i="19"/>
  <c r="AV264" i="16"/>
  <c r="AV265" i="16"/>
  <c r="AT265" i="16"/>
  <c r="AT264" i="16"/>
  <c r="BD21" i="16" l="1"/>
  <c r="AE267" i="16"/>
  <c r="W267" i="16"/>
  <c r="S267" i="16"/>
  <c r="R267" i="16" s="1"/>
  <c r="AA267" i="16"/>
  <c r="Z267" i="16" s="1"/>
  <c r="F266" i="16"/>
  <c r="AW266" i="16" s="1"/>
  <c r="L266" i="19"/>
  <c r="N266" i="19" s="1"/>
  <c r="C268" i="16"/>
  <c r="F267" i="16" s="1"/>
  <c r="K267" i="19"/>
  <c r="H267" i="19"/>
  <c r="J267" i="19"/>
  <c r="I267" i="19"/>
  <c r="F269" i="19"/>
  <c r="B271" i="16"/>
  <c r="D271" i="16" s="1"/>
  <c r="G268" i="19"/>
  <c r="M268" i="19"/>
  <c r="BK267" i="19"/>
  <c r="BM268" i="19"/>
  <c r="AU264" i="16"/>
  <c r="AU265" i="16"/>
  <c r="AX266" i="16" l="1"/>
  <c r="AX267" i="16" s="1"/>
  <c r="C269" i="16"/>
  <c r="M269" i="16" s="1"/>
  <c r="E266" i="16"/>
  <c r="AS265" i="16"/>
  <c r="BD136" i="16"/>
  <c r="AO266" i="16"/>
  <c r="AO267" i="16" s="1"/>
  <c r="AN266" i="16"/>
  <c r="AN267" i="16" s="1"/>
  <c r="G269" i="19"/>
  <c r="F270" i="19"/>
  <c r="M269" i="19"/>
  <c r="B272" i="16"/>
  <c r="D272" i="16" s="1"/>
  <c r="L267" i="19"/>
  <c r="E267" i="16"/>
  <c r="AS266" i="16"/>
  <c r="AW267" i="16"/>
  <c r="I268" i="19"/>
  <c r="H268" i="19"/>
  <c r="K268" i="19"/>
  <c r="J268" i="19"/>
  <c r="BM269" i="19"/>
  <c r="BK268" i="19"/>
  <c r="AV266" i="16"/>
  <c r="F268" i="16" l="1"/>
  <c r="AX268" i="16" s="1"/>
  <c r="AI268" i="16" s="1"/>
  <c r="L268" i="19"/>
  <c r="C271" i="16" s="1"/>
  <c r="AL267" i="16"/>
  <c r="H31" i="21" s="1"/>
  <c r="B273" i="16"/>
  <c r="D273" i="16" s="1"/>
  <c r="M270" i="19"/>
  <c r="G270" i="19"/>
  <c r="F271" i="19"/>
  <c r="H269" i="19"/>
  <c r="K269" i="19"/>
  <c r="J269" i="19"/>
  <c r="I269" i="19"/>
  <c r="N267" i="19"/>
  <c r="C270" i="16"/>
  <c r="AK267" i="16"/>
  <c r="G31" i="21" s="1"/>
  <c r="BK269" i="19"/>
  <c r="BM270" i="19"/>
  <c r="AV267" i="16"/>
  <c r="AT267" i="16"/>
  <c r="AT266" i="16"/>
  <c r="AN268" i="16" l="1"/>
  <c r="AO268" i="16"/>
  <c r="N268" i="19"/>
  <c r="AW268" i="16"/>
  <c r="AH268" i="16" s="1"/>
  <c r="AS267" i="16"/>
  <c r="I31" i="21"/>
  <c r="L269" i="19"/>
  <c r="N269" i="19" s="1"/>
  <c r="F270" i="16"/>
  <c r="M271" i="16"/>
  <c r="L271" i="16" s="1"/>
  <c r="S271" i="16"/>
  <c r="R271" i="16" s="1"/>
  <c r="F272" i="19"/>
  <c r="G271" i="19"/>
  <c r="B274" i="16"/>
  <c r="D274" i="16" s="1"/>
  <c r="M271" i="19"/>
  <c r="I270" i="19"/>
  <c r="K270" i="19"/>
  <c r="J270" i="19"/>
  <c r="H270" i="19"/>
  <c r="F269" i="16"/>
  <c r="BM271" i="19"/>
  <c r="BK270" i="19"/>
  <c r="AU267" i="16"/>
  <c r="AU266" i="16"/>
  <c r="AV268" i="16"/>
  <c r="AT268" i="16"/>
  <c r="L270" i="19" l="1"/>
  <c r="N270" i="19" s="1"/>
  <c r="C272" i="16"/>
  <c r="F271" i="16" s="1"/>
  <c r="AS269" i="16"/>
  <c r="E270" i="16"/>
  <c r="K271" i="19"/>
  <c r="H271" i="19"/>
  <c r="I271" i="19"/>
  <c r="J271" i="19"/>
  <c r="AO269" i="16"/>
  <c r="E269" i="16"/>
  <c r="AN269" i="16"/>
  <c r="AN270" i="16" s="1"/>
  <c r="AS268" i="16"/>
  <c r="AW269" i="16"/>
  <c r="AX269" i="16"/>
  <c r="AX270" i="16" s="1"/>
  <c r="F273" i="19"/>
  <c r="M272" i="19"/>
  <c r="B275" i="16"/>
  <c r="D275" i="16" s="1"/>
  <c r="G272" i="19"/>
  <c r="BK271" i="19"/>
  <c r="BM272" i="19"/>
  <c r="AU268" i="16"/>
  <c r="W272" i="16" l="1"/>
  <c r="V272" i="16" s="1"/>
  <c r="C273" i="16"/>
  <c r="M273" i="16" s="1"/>
  <c r="L271" i="19"/>
  <c r="C274" i="16" s="1"/>
  <c r="F273" i="16" s="1"/>
  <c r="AS270" i="16"/>
  <c r="AX271" i="16"/>
  <c r="AN271" i="16"/>
  <c r="AW270" i="16"/>
  <c r="AW271" i="16" s="1"/>
  <c r="G273" i="19"/>
  <c r="M273" i="19"/>
  <c r="F274" i="19"/>
  <c r="B276" i="16"/>
  <c r="D276" i="16" s="1"/>
  <c r="AO270" i="16"/>
  <c r="AO271" i="16" s="1"/>
  <c r="J272" i="19"/>
  <c r="K272" i="19"/>
  <c r="I272" i="19"/>
  <c r="H272" i="19"/>
  <c r="BK272" i="19"/>
  <c r="BM273" i="19"/>
  <c r="AT269" i="16"/>
  <c r="AV269" i="16"/>
  <c r="F272" i="16" l="1"/>
  <c r="L272" i="19"/>
  <c r="N272" i="19" s="1"/>
  <c r="N271" i="19"/>
  <c r="M274" i="19"/>
  <c r="B277" i="16"/>
  <c r="D277" i="16" s="1"/>
  <c r="F275" i="19"/>
  <c r="G274" i="19"/>
  <c r="AS271" i="16"/>
  <c r="AO272" i="16"/>
  <c r="AX272" i="16"/>
  <c r="AX273" i="16" s="1"/>
  <c r="AN272" i="16"/>
  <c r="AN273" i="16" s="1"/>
  <c r="AW272" i="16"/>
  <c r="AW273" i="16" s="1"/>
  <c r="K273" i="19"/>
  <c r="I273" i="19"/>
  <c r="H273" i="19"/>
  <c r="J273" i="19"/>
  <c r="AS272" i="16"/>
  <c r="BM274" i="19"/>
  <c r="BK273" i="19"/>
  <c r="AV270" i="16"/>
  <c r="AV271" i="16"/>
  <c r="AT271" i="16"/>
  <c r="AU269" i="16"/>
  <c r="AT270" i="16"/>
  <c r="C275" i="16" l="1"/>
  <c r="S275" i="16" s="1"/>
  <c r="L273" i="19"/>
  <c r="N273" i="19" s="1"/>
  <c r="I274" i="19"/>
  <c r="H274" i="19"/>
  <c r="K274" i="19"/>
  <c r="J274" i="19"/>
  <c r="AO273" i="16"/>
  <c r="M275" i="19"/>
  <c r="F276" i="19"/>
  <c r="B278" i="16"/>
  <c r="D278" i="16" s="1"/>
  <c r="G275" i="19"/>
  <c r="BM275" i="19"/>
  <c r="BK274" i="19"/>
  <c r="AV272" i="16"/>
  <c r="AU271" i="16"/>
  <c r="AT272" i="16"/>
  <c r="AU270" i="16"/>
  <c r="M275" i="16" l="1"/>
  <c r="F274" i="16"/>
  <c r="AS273" i="16" s="1"/>
  <c r="C276" i="16"/>
  <c r="F275" i="16" s="1"/>
  <c r="K275" i="19"/>
  <c r="I275" i="19"/>
  <c r="H275" i="19"/>
  <c r="J275" i="19"/>
  <c r="B279" i="16"/>
  <c r="D279" i="16" s="1"/>
  <c r="M276" i="19"/>
  <c r="F277" i="19"/>
  <c r="G276" i="19"/>
  <c r="L274" i="19"/>
  <c r="BM276" i="19"/>
  <c r="BK275" i="19"/>
  <c r="AU272" i="16"/>
  <c r="AV273" i="16"/>
  <c r="AT273" i="16"/>
  <c r="AX274" i="16" l="1"/>
  <c r="AX275" i="16" s="1"/>
  <c r="AO274" i="16"/>
  <c r="AO275" i="16" s="1"/>
  <c r="AN274" i="16"/>
  <c r="AN275" i="16" s="1"/>
  <c r="AW274" i="16"/>
  <c r="AW275" i="16" s="1"/>
  <c r="K276" i="19"/>
  <c r="H276" i="19"/>
  <c r="J276" i="19"/>
  <c r="I276" i="19"/>
  <c r="L275" i="19"/>
  <c r="F278" i="19"/>
  <c r="M277" i="19"/>
  <c r="G277" i="19"/>
  <c r="B280" i="16"/>
  <c r="D280" i="16" s="1"/>
  <c r="C277" i="16"/>
  <c r="N274" i="19"/>
  <c r="BK276" i="19"/>
  <c r="BM277" i="19"/>
  <c r="AV275" i="16"/>
  <c r="AT274" i="16"/>
  <c r="AT275" i="16"/>
  <c r="AV274" i="16"/>
  <c r="AU273" i="16"/>
  <c r="AS274" i="16" l="1"/>
  <c r="L276" i="19"/>
  <c r="C279" i="16" s="1"/>
  <c r="B281" i="16"/>
  <c r="D281" i="16" s="1"/>
  <c r="G278" i="19"/>
  <c r="M278" i="19"/>
  <c r="F279" i="19"/>
  <c r="J277" i="19"/>
  <c r="K277" i="19"/>
  <c r="H277" i="19"/>
  <c r="I277" i="19"/>
  <c r="C278" i="16"/>
  <c r="F277" i="16" s="1"/>
  <c r="N275" i="19"/>
  <c r="W277" i="16"/>
  <c r="AA277" i="16"/>
  <c r="F276" i="16"/>
  <c r="M277" i="16"/>
  <c r="BM278" i="19"/>
  <c r="BK277" i="19"/>
  <c r="AU275" i="16"/>
  <c r="AU274" i="16"/>
  <c r="N276" i="19" l="1"/>
  <c r="L277" i="19"/>
  <c r="C280" i="16" s="1"/>
  <c r="AS276" i="16"/>
  <c r="B282" i="16"/>
  <c r="D282" i="16" s="1"/>
  <c r="F280" i="19"/>
  <c r="M279" i="19"/>
  <c r="G279" i="19"/>
  <c r="H278" i="19"/>
  <c r="K278" i="19"/>
  <c r="I278" i="19"/>
  <c r="J278" i="19"/>
  <c r="S279" i="16"/>
  <c r="M279" i="16"/>
  <c r="F278" i="16"/>
  <c r="AS275" i="16"/>
  <c r="AN276" i="16"/>
  <c r="AN277" i="16" s="1"/>
  <c r="AW276" i="16"/>
  <c r="AW277" i="16" s="1"/>
  <c r="AX276" i="16"/>
  <c r="AX277" i="16" s="1"/>
  <c r="AO276" i="16"/>
  <c r="BK278" i="19"/>
  <c r="BM279" i="19"/>
  <c r="L278" i="19" l="1"/>
  <c r="N278" i="19" s="1"/>
  <c r="N277" i="19"/>
  <c r="AO277" i="16"/>
  <c r="AO278" i="16" s="1"/>
  <c r="B283" i="16"/>
  <c r="D283" i="16" s="1"/>
  <c r="G280" i="19"/>
  <c r="M280" i="19"/>
  <c r="F281" i="19"/>
  <c r="H279" i="19"/>
  <c r="K279" i="19"/>
  <c r="I279" i="19"/>
  <c r="J279" i="19"/>
  <c r="AW278" i="16"/>
  <c r="AN278" i="16"/>
  <c r="AX278" i="16"/>
  <c r="AS277" i="16"/>
  <c r="F279" i="16"/>
  <c r="BD137" i="16"/>
  <c r="BM280" i="19"/>
  <c r="BK279" i="19"/>
  <c r="AT276" i="16"/>
  <c r="AV276" i="16"/>
  <c r="C281" i="16" l="1"/>
  <c r="F280" i="16" s="1"/>
  <c r="L279" i="19"/>
  <c r="C282" i="16" s="1"/>
  <c r="M281" i="19"/>
  <c r="G281" i="19"/>
  <c r="F282" i="19"/>
  <c r="B284" i="16"/>
  <c r="D284" i="16" s="1"/>
  <c r="AN279" i="16"/>
  <c r="AS278" i="16"/>
  <c r="AX279" i="16"/>
  <c r="AO279" i="16"/>
  <c r="AW279" i="16"/>
  <c r="K280" i="19"/>
  <c r="I280" i="19"/>
  <c r="J280" i="19"/>
  <c r="H280" i="19"/>
  <c r="BK280" i="19"/>
  <c r="BM281" i="19"/>
  <c r="AT277" i="16"/>
  <c r="AV277" i="16"/>
  <c r="AT278" i="16"/>
  <c r="AU276" i="16"/>
  <c r="AV278" i="16"/>
  <c r="M281" i="16" l="1"/>
  <c r="N279" i="19"/>
  <c r="L280" i="19"/>
  <c r="N280" i="19" s="1"/>
  <c r="F281" i="16"/>
  <c r="W282" i="16"/>
  <c r="M282" i="19"/>
  <c r="B285" i="16"/>
  <c r="D285" i="16" s="1"/>
  <c r="F283" i="19"/>
  <c r="G282" i="19"/>
  <c r="J281" i="19"/>
  <c r="I281" i="19"/>
  <c r="K281" i="19"/>
  <c r="H281" i="19"/>
  <c r="AX280" i="16"/>
  <c r="AI280" i="16" s="1"/>
  <c r="AO280" i="16"/>
  <c r="AN280" i="16"/>
  <c r="AS279" i="16"/>
  <c r="AW280" i="16"/>
  <c r="AH280" i="16" s="1"/>
  <c r="BK281" i="19"/>
  <c r="BM282" i="19"/>
  <c r="AU278" i="16"/>
  <c r="AT279" i="16"/>
  <c r="AV279" i="16"/>
  <c r="AU277" i="16"/>
  <c r="C283" i="16" l="1"/>
  <c r="F282" i="16" s="1"/>
  <c r="L281" i="19"/>
  <c r="C284" i="16" s="1"/>
  <c r="F283" i="16" s="1"/>
  <c r="I282" i="19"/>
  <c r="K282" i="19"/>
  <c r="J282" i="19"/>
  <c r="H282" i="19"/>
  <c r="AS280" i="16"/>
  <c r="AN281" i="16"/>
  <c r="AW281" i="16"/>
  <c r="AX281" i="16"/>
  <c r="AO281" i="16"/>
  <c r="M283" i="19"/>
  <c r="F284" i="19"/>
  <c r="G283" i="19"/>
  <c r="B286" i="16"/>
  <c r="D286" i="16" s="1"/>
  <c r="BM283" i="19"/>
  <c r="BK282" i="19"/>
  <c r="AV280" i="16"/>
  <c r="AU279" i="16"/>
  <c r="AT280" i="16"/>
  <c r="S283" i="16" l="1"/>
  <c r="M283" i="16"/>
  <c r="N281" i="19"/>
  <c r="L282" i="19"/>
  <c r="N282" i="19" s="1"/>
  <c r="AW282" i="16"/>
  <c r="AW283" i="16" s="1"/>
  <c r="AN282" i="16"/>
  <c r="AN283" i="16" s="1"/>
  <c r="AS281" i="16"/>
  <c r="AO282" i="16"/>
  <c r="AO283" i="16" s="1"/>
  <c r="AX282" i="16"/>
  <c r="AX283" i="16" s="1"/>
  <c r="B287" i="16"/>
  <c r="D287" i="16" s="1"/>
  <c r="M284" i="19"/>
  <c r="G284" i="19"/>
  <c r="F285" i="19"/>
  <c r="H283" i="19"/>
  <c r="K283" i="19"/>
  <c r="I283" i="19"/>
  <c r="J283" i="19"/>
  <c r="BM284" i="19"/>
  <c r="BK283" i="19"/>
  <c r="AU280" i="16"/>
  <c r="AT281" i="16"/>
  <c r="AV281" i="16"/>
  <c r="AS282" i="16" l="1"/>
  <c r="C285" i="16"/>
  <c r="F284" i="16" s="1"/>
  <c r="L283" i="19"/>
  <c r="C286" i="16" s="1"/>
  <c r="F285" i="16" s="1"/>
  <c r="K284" i="19"/>
  <c r="J284" i="19"/>
  <c r="I284" i="19"/>
  <c r="H284" i="19"/>
  <c r="G285" i="19"/>
  <c r="B288" i="16"/>
  <c r="D288" i="16" s="1"/>
  <c r="F286" i="19"/>
  <c r="M285" i="19"/>
  <c r="BK284" i="19"/>
  <c r="BM285" i="19"/>
  <c r="AT283" i="16"/>
  <c r="AV283" i="16"/>
  <c r="AT282" i="16"/>
  <c r="AU281" i="16"/>
  <c r="AV282" i="16"/>
  <c r="M285" i="16" l="1"/>
  <c r="L284" i="19"/>
  <c r="N284" i="19" s="1"/>
  <c r="N283" i="19"/>
  <c r="H285" i="19"/>
  <c r="I285" i="19"/>
  <c r="K285" i="19"/>
  <c r="J285" i="19"/>
  <c r="AO284" i="16"/>
  <c r="AX284" i="16"/>
  <c r="AX285" i="16" s="1"/>
  <c r="AS283" i="16"/>
  <c r="AW284" i="16"/>
  <c r="AW285" i="16" s="1"/>
  <c r="AN284" i="16"/>
  <c r="AN285" i="16" s="1"/>
  <c r="M286" i="19"/>
  <c r="B289" i="16"/>
  <c r="D289" i="16" s="1"/>
  <c r="F287" i="19"/>
  <c r="G286" i="19"/>
  <c r="AS284" i="16"/>
  <c r="BM286" i="19"/>
  <c r="BK285" i="19"/>
  <c r="AU283" i="16"/>
  <c r="AU282" i="16"/>
  <c r="C287" i="16" l="1"/>
  <c r="S287" i="16" s="1"/>
  <c r="L285" i="19"/>
  <c r="C288" i="16" s="1"/>
  <c r="F287" i="16" s="1"/>
  <c r="H286" i="19"/>
  <c r="J286" i="19"/>
  <c r="I286" i="19"/>
  <c r="K286" i="19"/>
  <c r="G287" i="19"/>
  <c r="B290" i="16"/>
  <c r="D290" i="16" s="1"/>
  <c r="M287" i="19"/>
  <c r="F288" i="19"/>
  <c r="AO285" i="16"/>
  <c r="BK286" i="19"/>
  <c r="BM287" i="19"/>
  <c r="AV284" i="16"/>
  <c r="AT284" i="16"/>
  <c r="AE287" i="16" l="1"/>
  <c r="F286" i="16"/>
  <c r="AN286" i="16" s="1"/>
  <c r="AN287" i="16" s="1"/>
  <c r="W287" i="16"/>
  <c r="BD22" i="16"/>
  <c r="M287" i="16"/>
  <c r="AA287" i="16"/>
  <c r="L286" i="19"/>
  <c r="N286" i="19" s="1"/>
  <c r="N285" i="19"/>
  <c r="F289" i="19"/>
  <c r="B291" i="16"/>
  <c r="D291" i="16" s="1"/>
  <c r="M288" i="19"/>
  <c r="G288" i="19"/>
  <c r="H287" i="19"/>
  <c r="I287" i="19"/>
  <c r="K287" i="19"/>
  <c r="J287" i="19"/>
  <c r="BK287" i="19"/>
  <c r="BM288" i="19"/>
  <c r="AV285" i="16"/>
  <c r="AU284" i="16"/>
  <c r="AT285" i="16"/>
  <c r="AS285" i="16" l="1"/>
  <c r="AW286" i="16"/>
  <c r="AW287" i="16" s="1"/>
  <c r="AO286" i="16"/>
  <c r="AO287" i="16" s="1"/>
  <c r="AS286" i="16"/>
  <c r="AX286" i="16"/>
  <c r="AX287" i="16" s="1"/>
  <c r="AL287" i="16" s="1"/>
  <c r="H32" i="21" s="1"/>
  <c r="C289" i="16"/>
  <c r="F288" i="16" s="1"/>
  <c r="L287" i="19"/>
  <c r="AK287" i="16"/>
  <c r="G32" i="21" s="1"/>
  <c r="F290" i="19"/>
  <c r="G289" i="19"/>
  <c r="B292" i="16"/>
  <c r="D292" i="16" s="1"/>
  <c r="M289" i="19"/>
  <c r="K288" i="19"/>
  <c r="H288" i="19"/>
  <c r="J288" i="19"/>
  <c r="I288" i="19"/>
  <c r="BK288" i="19"/>
  <c r="BM289" i="19"/>
  <c r="AT287" i="16"/>
  <c r="AV287" i="16"/>
  <c r="AV286" i="16"/>
  <c r="AT286" i="16"/>
  <c r="AU285" i="16"/>
  <c r="M289" i="16" l="1"/>
  <c r="L288" i="19"/>
  <c r="N288" i="19" s="1"/>
  <c r="I32" i="21"/>
  <c r="AN288" i="16"/>
  <c r="AO288" i="16"/>
  <c r="AX288" i="16"/>
  <c r="AW288" i="16"/>
  <c r="AS287" i="16"/>
  <c r="G290" i="19"/>
  <c r="B293" i="16"/>
  <c r="D293" i="16" s="1"/>
  <c r="M290" i="19"/>
  <c r="F291" i="19"/>
  <c r="N287" i="19"/>
  <c r="C290" i="16"/>
  <c r="K289" i="19"/>
  <c r="I289" i="19"/>
  <c r="J289" i="19"/>
  <c r="H289" i="19"/>
  <c r="BM290" i="19"/>
  <c r="BK289" i="19"/>
  <c r="AU286" i="16"/>
  <c r="AU287" i="16"/>
  <c r="C291" i="16" l="1"/>
  <c r="S291" i="16" s="1"/>
  <c r="L289" i="19"/>
  <c r="C292" i="16" s="1"/>
  <c r="F289" i="16"/>
  <c r="AO289" i="16" s="1"/>
  <c r="F292" i="19"/>
  <c r="M291" i="19"/>
  <c r="B294" i="16"/>
  <c r="D294" i="16" s="1"/>
  <c r="G291" i="19"/>
  <c r="J290" i="19"/>
  <c r="H290" i="19"/>
  <c r="I290" i="19"/>
  <c r="K290" i="19"/>
  <c r="BM291" i="19"/>
  <c r="BK290" i="19"/>
  <c r="AV288" i="16"/>
  <c r="AT288" i="16"/>
  <c r="M291" i="16" l="1"/>
  <c r="F290" i="16"/>
  <c r="AO290" i="16" s="1"/>
  <c r="N289" i="19"/>
  <c r="AX289" i="16"/>
  <c r="AN289" i="16"/>
  <c r="L290" i="19"/>
  <c r="N290" i="19" s="1"/>
  <c r="I291" i="19"/>
  <c r="J291" i="19"/>
  <c r="H291" i="19"/>
  <c r="K291" i="19"/>
  <c r="W292" i="16"/>
  <c r="F291" i="16"/>
  <c r="AW289" i="16"/>
  <c r="AS288" i="16"/>
  <c r="G292" i="19"/>
  <c r="F293" i="19"/>
  <c r="B295" i="16"/>
  <c r="D295" i="16" s="1"/>
  <c r="M292" i="19"/>
  <c r="BM292" i="19"/>
  <c r="BK291" i="19"/>
  <c r="AV289" i="16"/>
  <c r="AU288" i="16"/>
  <c r="AT289" i="16"/>
  <c r="AW290" i="16" l="1"/>
  <c r="AW291" i="16" s="1"/>
  <c r="AS289" i="16"/>
  <c r="AX290" i="16"/>
  <c r="AX291" i="16" s="1"/>
  <c r="AN290" i="16"/>
  <c r="AN291" i="16" s="1"/>
  <c r="L291" i="19"/>
  <c r="C294" i="16" s="1"/>
  <c r="C293" i="16"/>
  <c r="BD138" i="16" s="1"/>
  <c r="AO291" i="16"/>
  <c r="AS290" i="16"/>
  <c r="F294" i="19"/>
  <c r="B296" i="16"/>
  <c r="D296" i="16" s="1"/>
  <c r="M293" i="19"/>
  <c r="G293" i="19"/>
  <c r="I292" i="19"/>
  <c r="H292" i="19"/>
  <c r="J292" i="19"/>
  <c r="K292" i="19"/>
  <c r="BM293" i="19"/>
  <c r="BK292" i="19"/>
  <c r="AT290" i="16"/>
  <c r="AU289" i="16"/>
  <c r="AV290" i="16"/>
  <c r="F292" i="16" l="1"/>
  <c r="AW292" i="16" s="1"/>
  <c r="M293" i="16"/>
  <c r="N291" i="19"/>
  <c r="L292" i="19"/>
  <c r="C295" i="16" s="1"/>
  <c r="K293" i="19"/>
  <c r="J293" i="19"/>
  <c r="I293" i="19"/>
  <c r="H293" i="19"/>
  <c r="F293" i="16"/>
  <c r="G294" i="19"/>
  <c r="M294" i="19"/>
  <c r="B297" i="16"/>
  <c r="D297" i="16" s="1"/>
  <c r="F295" i="19"/>
  <c r="BK293" i="19"/>
  <c r="BM294" i="19"/>
  <c r="AV291" i="16"/>
  <c r="AT291" i="16"/>
  <c r="AU290" i="16"/>
  <c r="AS291" i="16" l="1"/>
  <c r="AN292" i="16"/>
  <c r="AN293" i="16" s="1"/>
  <c r="AO292" i="16"/>
  <c r="AO293" i="16" s="1"/>
  <c r="AX292" i="16"/>
  <c r="AX293" i="16" s="1"/>
  <c r="AI293" i="16" s="1"/>
  <c r="N292" i="19"/>
  <c r="L293" i="19"/>
  <c r="C296" i="16" s="1"/>
  <c r="AW293" i="16"/>
  <c r="AH293" i="16" s="1"/>
  <c r="AS292" i="16"/>
  <c r="I294" i="19"/>
  <c r="J294" i="19"/>
  <c r="K294" i="19"/>
  <c r="H294" i="19"/>
  <c r="S295" i="16"/>
  <c r="M295" i="16"/>
  <c r="F294" i="16"/>
  <c r="B298" i="16"/>
  <c r="D298" i="16" s="1"/>
  <c r="M295" i="19"/>
  <c r="F296" i="19"/>
  <c r="G295" i="19"/>
  <c r="BM295" i="19"/>
  <c r="BK294" i="19"/>
  <c r="AV292" i="16"/>
  <c r="AU291" i="16"/>
  <c r="N293" i="19" l="1"/>
  <c r="L294" i="19"/>
  <c r="C297" i="16" s="1"/>
  <c r="AX294" i="16"/>
  <c r="AS293" i="16"/>
  <c r="AW294" i="16"/>
  <c r="AO294" i="16"/>
  <c r="AN294" i="16"/>
  <c r="F295" i="16"/>
  <c r="M296" i="19"/>
  <c r="G296" i="19"/>
  <c r="F297" i="19"/>
  <c r="B299" i="16"/>
  <c r="D299" i="16" s="1"/>
  <c r="K295" i="19"/>
  <c r="H295" i="19"/>
  <c r="I295" i="19"/>
  <c r="J295" i="19"/>
  <c r="BM296" i="19"/>
  <c r="BK295" i="19"/>
  <c r="AT293" i="16"/>
  <c r="AT292" i="16"/>
  <c r="AV293" i="16"/>
  <c r="N294" i="19" l="1"/>
  <c r="L295" i="19"/>
  <c r="C298" i="16" s="1"/>
  <c r="K296" i="19"/>
  <c r="I296" i="19"/>
  <c r="H296" i="19"/>
  <c r="J296" i="19"/>
  <c r="AX295" i="16"/>
  <c r="AS294" i="16"/>
  <c r="AO295" i="16"/>
  <c r="AW295" i="16"/>
  <c r="AN295" i="16"/>
  <c r="M297" i="16"/>
  <c r="F296" i="16"/>
  <c r="AA297" i="16"/>
  <c r="W297" i="16"/>
  <c r="E283" i="16"/>
  <c r="F298" i="19"/>
  <c r="M297" i="19"/>
  <c r="B300" i="16"/>
  <c r="D300" i="16" s="1"/>
  <c r="G297" i="19"/>
  <c r="BK296" i="19"/>
  <c r="BM297" i="19"/>
  <c r="AT294" i="16"/>
  <c r="AV294" i="16"/>
  <c r="AU292" i="16"/>
  <c r="AU293" i="16"/>
  <c r="N295" i="19" l="1"/>
  <c r="L296" i="19"/>
  <c r="N296" i="19" s="1"/>
  <c r="G298" i="19"/>
  <c r="B301" i="16"/>
  <c r="D301" i="16" s="1"/>
  <c r="F299" i="19"/>
  <c r="M298" i="19"/>
  <c r="AW296" i="16"/>
  <c r="AS295" i="16"/>
  <c r="AX296" i="16"/>
  <c r="AN296" i="16"/>
  <c r="AO296" i="16"/>
  <c r="F297" i="16"/>
  <c r="H297" i="19"/>
  <c r="K297" i="19"/>
  <c r="I297" i="19"/>
  <c r="J297" i="19"/>
  <c r="L285" i="16"/>
  <c r="E284" i="16"/>
  <c r="R287" i="16"/>
  <c r="BM298" i="19"/>
  <c r="BK297" i="19"/>
  <c r="AU294" i="16"/>
  <c r="AT295" i="16"/>
  <c r="AV295" i="16"/>
  <c r="C299" i="16" l="1"/>
  <c r="M299" i="16" s="1"/>
  <c r="L299" i="16" s="1"/>
  <c r="L297" i="19"/>
  <c r="N297" i="19" s="1"/>
  <c r="AO297" i="16"/>
  <c r="E297" i="16"/>
  <c r="AW297" i="16"/>
  <c r="AN297" i="16"/>
  <c r="AX297" i="16"/>
  <c r="AS296" i="16"/>
  <c r="F300" i="19"/>
  <c r="G299" i="19"/>
  <c r="B302" i="16"/>
  <c r="D302" i="16" s="1"/>
  <c r="M299" i="19"/>
  <c r="K298" i="19"/>
  <c r="H298" i="19"/>
  <c r="I298" i="19"/>
  <c r="J298" i="19"/>
  <c r="V287" i="16"/>
  <c r="BK298" i="19"/>
  <c r="BM299" i="19"/>
  <c r="AU295" i="16"/>
  <c r="AV296" i="16"/>
  <c r="AT296" i="16"/>
  <c r="S299" i="16" l="1"/>
  <c r="F298" i="16"/>
  <c r="AW298" i="16" s="1"/>
  <c r="C300" i="16"/>
  <c r="F299" i="16" s="1"/>
  <c r="L298" i="19"/>
  <c r="N298" i="19" s="1"/>
  <c r="I299" i="19"/>
  <c r="H299" i="19"/>
  <c r="K299" i="19"/>
  <c r="J299" i="19"/>
  <c r="B303" i="16"/>
  <c r="D303" i="16" s="1"/>
  <c r="M300" i="19"/>
  <c r="F301" i="19"/>
  <c r="G300" i="19"/>
  <c r="BK299" i="19"/>
  <c r="BM300" i="19"/>
  <c r="AU296" i="16"/>
  <c r="AV297" i="16"/>
  <c r="AT297" i="16"/>
  <c r="AX298" i="16" l="1"/>
  <c r="AX299" i="16" s="1"/>
  <c r="AN298" i="16"/>
  <c r="AS298" i="16" s="1"/>
  <c r="AS297" i="16"/>
  <c r="AO298" i="16"/>
  <c r="AO299" i="16" s="1"/>
  <c r="E298" i="16"/>
  <c r="C301" i="16"/>
  <c r="F300" i="16" s="1"/>
  <c r="L299" i="19"/>
  <c r="C302" i="16" s="1"/>
  <c r="AW299" i="16"/>
  <c r="K300" i="19"/>
  <c r="H300" i="19"/>
  <c r="I300" i="19"/>
  <c r="J300" i="19"/>
  <c r="G301" i="19"/>
  <c r="F302" i="19"/>
  <c r="M301" i="19"/>
  <c r="B304" i="16"/>
  <c r="D304" i="16" s="1"/>
  <c r="BM301" i="19"/>
  <c r="BK300" i="19"/>
  <c r="AV298" i="16"/>
  <c r="AU297" i="16"/>
  <c r="AT298" i="16"/>
  <c r="AN299" i="16" l="1"/>
  <c r="M301" i="16"/>
  <c r="N299" i="19"/>
  <c r="L300" i="19"/>
  <c r="C303" i="16" s="1"/>
  <c r="M302" i="19"/>
  <c r="G302" i="19"/>
  <c r="B305" i="16"/>
  <c r="D305" i="16" s="1"/>
  <c r="F303" i="19"/>
  <c r="AN300" i="16"/>
  <c r="AO300" i="16"/>
  <c r="AX300" i="16"/>
  <c r="AS299" i="16"/>
  <c r="AW300" i="16"/>
  <c r="W302" i="16"/>
  <c r="F301" i="16"/>
  <c r="I301" i="19"/>
  <c r="K301" i="19"/>
  <c r="J301" i="19"/>
  <c r="H301" i="19"/>
  <c r="BM302" i="19"/>
  <c r="BK301" i="19"/>
  <c r="AT299" i="16"/>
  <c r="AU298" i="16"/>
  <c r="AV299" i="16"/>
  <c r="N300" i="19" l="1"/>
  <c r="G303" i="19"/>
  <c r="M303" i="19"/>
  <c r="B306" i="16"/>
  <c r="D306" i="16" s="1"/>
  <c r="F304" i="19"/>
  <c r="L301" i="19"/>
  <c r="AS300" i="16"/>
  <c r="AW301" i="16"/>
  <c r="AO301" i="16"/>
  <c r="AX301" i="16"/>
  <c r="AN301" i="16"/>
  <c r="J302" i="19"/>
  <c r="H302" i="19"/>
  <c r="K302" i="19"/>
  <c r="I302" i="19"/>
  <c r="F302" i="16"/>
  <c r="M303" i="16"/>
  <c r="S303" i="16"/>
  <c r="BM303" i="19"/>
  <c r="BK302" i="19"/>
  <c r="AU299" i="16"/>
  <c r="AV300" i="16"/>
  <c r="AT300" i="16"/>
  <c r="L302" i="19" l="1"/>
  <c r="N302" i="19" s="1"/>
  <c r="N301" i="19"/>
  <c r="C304" i="16"/>
  <c r="F303" i="16" s="1"/>
  <c r="I303" i="19"/>
  <c r="J303" i="19"/>
  <c r="K303" i="19"/>
  <c r="H303" i="19"/>
  <c r="AX302" i="16"/>
  <c r="AO302" i="16"/>
  <c r="AS301" i="16"/>
  <c r="AW302" i="16"/>
  <c r="AN302" i="16"/>
  <c r="G304" i="19"/>
  <c r="B307" i="16"/>
  <c r="D307" i="16" s="1"/>
  <c r="M304" i="19"/>
  <c r="F305" i="19"/>
  <c r="BK303" i="19"/>
  <c r="BM304" i="19"/>
  <c r="AU300" i="16"/>
  <c r="AV301" i="16"/>
  <c r="AT301" i="16"/>
  <c r="C305" i="16" l="1"/>
  <c r="F304" i="16" s="1"/>
  <c r="AW303" i="16"/>
  <c r="L303" i="19"/>
  <c r="N303" i="19" s="1"/>
  <c r="F306" i="19"/>
  <c r="G305" i="19"/>
  <c r="B308" i="16"/>
  <c r="D308" i="16" s="1"/>
  <c r="M305" i="19"/>
  <c r="AN303" i="16"/>
  <c r="I304" i="19"/>
  <c r="H304" i="19"/>
  <c r="J304" i="19"/>
  <c r="K304" i="19"/>
  <c r="AX303" i="16"/>
  <c r="AS302" i="16"/>
  <c r="AO303" i="16"/>
  <c r="BK304" i="19"/>
  <c r="BM305" i="19"/>
  <c r="AT302" i="16"/>
  <c r="AV302" i="16"/>
  <c r="AU301" i="16"/>
  <c r="M305" i="16" l="1"/>
  <c r="BD139" i="16"/>
  <c r="L304" i="19"/>
  <c r="C307" i="16" s="1"/>
  <c r="C306" i="16"/>
  <c r="F305" i="16" s="1"/>
  <c r="M306" i="19"/>
  <c r="B309" i="16"/>
  <c r="D309" i="16" s="1"/>
  <c r="F307" i="19"/>
  <c r="G306" i="19"/>
  <c r="I305" i="19"/>
  <c r="K305" i="19"/>
  <c r="J305" i="19"/>
  <c r="H305" i="19"/>
  <c r="AO304" i="16"/>
  <c r="AW304" i="16"/>
  <c r="AX304" i="16"/>
  <c r="AN304" i="16"/>
  <c r="AS303" i="16"/>
  <c r="BK305" i="19"/>
  <c r="BM306" i="19"/>
  <c r="AV303" i="16"/>
  <c r="AU302" i="16"/>
  <c r="AT303" i="16"/>
  <c r="N304" i="19" l="1"/>
  <c r="L305" i="19"/>
  <c r="C308" i="16" s="1"/>
  <c r="H306" i="19"/>
  <c r="J306" i="19"/>
  <c r="K306" i="19"/>
  <c r="I306" i="19"/>
  <c r="M307" i="19"/>
  <c r="F308" i="19"/>
  <c r="B310" i="16"/>
  <c r="D310" i="16" s="1"/>
  <c r="G307" i="19"/>
  <c r="AX305" i="16"/>
  <c r="AI305" i="16" s="1"/>
  <c r="AS304" i="16"/>
  <c r="AW305" i="16"/>
  <c r="AH305" i="16" s="1"/>
  <c r="AN305" i="16"/>
  <c r="AO305" i="16"/>
  <c r="F306" i="16"/>
  <c r="M307" i="16"/>
  <c r="W307" i="16"/>
  <c r="AE307" i="16"/>
  <c r="AA307" i="16"/>
  <c r="S307" i="16"/>
  <c r="BD23" i="16"/>
  <c r="BK306" i="19"/>
  <c r="BM307" i="19"/>
  <c r="AT304" i="16"/>
  <c r="AU303" i="16"/>
  <c r="AV304" i="16"/>
  <c r="N305" i="19" l="1"/>
  <c r="L306" i="19"/>
  <c r="C309" i="16" s="1"/>
  <c r="M308" i="19"/>
  <c r="F309" i="19"/>
  <c r="G308" i="19"/>
  <c r="B311" i="16"/>
  <c r="D311" i="16" s="1"/>
  <c r="F307" i="16"/>
  <c r="AO306" i="16"/>
  <c r="AW306" i="16"/>
  <c r="AN306" i="16"/>
  <c r="AS305" i="16"/>
  <c r="AX306" i="16"/>
  <c r="I307" i="19"/>
  <c r="K307" i="19"/>
  <c r="J307" i="19"/>
  <c r="H307" i="19"/>
  <c r="BK307" i="19"/>
  <c r="BM308" i="19"/>
  <c r="AU304" i="16"/>
  <c r="AT305" i="16"/>
  <c r="AV305" i="16"/>
  <c r="N306" i="19" l="1"/>
  <c r="L307" i="19"/>
  <c r="C310" i="16" s="1"/>
  <c r="I308" i="19"/>
  <c r="K308" i="19"/>
  <c r="H308" i="19"/>
  <c r="J308" i="19"/>
  <c r="AO307" i="16"/>
  <c r="AN307" i="16"/>
  <c r="AS306" i="16"/>
  <c r="AX307" i="16"/>
  <c r="AW307" i="16"/>
  <c r="M309" i="16"/>
  <c r="F308" i="16"/>
  <c r="B312" i="16"/>
  <c r="D312" i="16" s="1"/>
  <c r="M309" i="19"/>
  <c r="G309" i="19"/>
  <c r="F310" i="19"/>
  <c r="BK308" i="19"/>
  <c r="BM309" i="19"/>
  <c r="AU305" i="16"/>
  <c r="AV306" i="16"/>
  <c r="AT306" i="16"/>
  <c r="L308" i="19" l="1"/>
  <c r="C311" i="16" s="1"/>
  <c r="N307" i="19"/>
  <c r="AS307" i="16"/>
  <c r="AN308" i="16"/>
  <c r="AW308" i="16"/>
  <c r="AO308" i="16"/>
  <c r="AX308" i="16"/>
  <c r="AK307" i="16"/>
  <c r="G33" i="21" s="1"/>
  <c r="AL307" i="16"/>
  <c r="H33" i="21" s="1"/>
  <c r="H309" i="19"/>
  <c r="K309" i="19"/>
  <c r="I309" i="19"/>
  <c r="J309" i="19"/>
  <c r="G310" i="19"/>
  <c r="F311" i="19"/>
  <c r="M310" i="19"/>
  <c r="B313" i="16"/>
  <c r="D313" i="16" s="1"/>
  <c r="F309" i="16"/>
  <c r="BK309" i="19"/>
  <c r="BM310" i="19"/>
  <c r="AU306" i="16"/>
  <c r="AV307" i="16"/>
  <c r="AT307" i="16"/>
  <c r="L309" i="19" l="1"/>
  <c r="N309" i="19" s="1"/>
  <c r="N308" i="19"/>
  <c r="I33" i="21"/>
  <c r="AW309" i="16"/>
  <c r="AN309" i="16"/>
  <c r="AO309" i="16"/>
  <c r="AX309" i="16"/>
  <c r="AS308" i="16"/>
  <c r="M311" i="16"/>
  <c r="F310" i="16"/>
  <c r="S311" i="16"/>
  <c r="B314" i="16"/>
  <c r="D314" i="16" s="1"/>
  <c r="G311" i="19"/>
  <c r="M311" i="19"/>
  <c r="F312" i="19"/>
  <c r="K310" i="19"/>
  <c r="H310" i="19"/>
  <c r="J310" i="19"/>
  <c r="I310" i="19"/>
  <c r="BK310" i="19"/>
  <c r="BM311" i="19"/>
  <c r="AU307" i="16"/>
  <c r="AT308" i="16"/>
  <c r="AV308" i="16"/>
  <c r="C312" i="16" l="1"/>
  <c r="F311" i="16" s="1"/>
  <c r="L310" i="19"/>
  <c r="N310" i="19" s="1"/>
  <c r="I311" i="19"/>
  <c r="H311" i="19"/>
  <c r="K311" i="19"/>
  <c r="J311" i="19"/>
  <c r="AO310" i="16"/>
  <c r="AN310" i="16"/>
  <c r="AX310" i="16"/>
  <c r="AW310" i="16"/>
  <c r="AS309" i="16"/>
  <c r="B315" i="16"/>
  <c r="D315" i="16" s="1"/>
  <c r="M312" i="19"/>
  <c r="G312" i="19"/>
  <c r="F313" i="19"/>
  <c r="BK311" i="19"/>
  <c r="BM312" i="19"/>
  <c r="AT309" i="16"/>
  <c r="AU308" i="16"/>
  <c r="AV309" i="16"/>
  <c r="W312" i="16" l="1"/>
  <c r="C313" i="16"/>
  <c r="M313" i="16" s="1"/>
  <c r="L313" i="16" s="1"/>
  <c r="L311" i="19"/>
  <c r="N311" i="19" s="1"/>
  <c r="P308" i="16"/>
  <c r="K312" i="19"/>
  <c r="J312" i="19"/>
  <c r="I312" i="19"/>
  <c r="H312" i="19"/>
  <c r="AN311" i="16"/>
  <c r="AX311" i="16"/>
  <c r="AO311" i="16"/>
  <c r="AW311" i="16"/>
  <c r="AS310" i="16"/>
  <c r="F314" i="19"/>
  <c r="M313" i="19"/>
  <c r="G313" i="19"/>
  <c r="B316" i="16"/>
  <c r="D316" i="16" s="1"/>
  <c r="BK312" i="19"/>
  <c r="BM313" i="19"/>
  <c r="AU309" i="16"/>
  <c r="AT310" i="16"/>
  <c r="AV310" i="16"/>
  <c r="C314" i="16" l="1"/>
  <c r="F313" i="16" s="1"/>
  <c r="F312" i="16"/>
  <c r="AN312" i="16" s="1"/>
  <c r="L312" i="19"/>
  <c r="C315" i="16" s="1"/>
  <c r="I313" i="19"/>
  <c r="J313" i="19"/>
  <c r="H313" i="19"/>
  <c r="K313" i="19"/>
  <c r="B317" i="16"/>
  <c r="D317" i="16" s="1"/>
  <c r="G314" i="19"/>
  <c r="F315" i="19"/>
  <c r="M314" i="19"/>
  <c r="BM314" i="19"/>
  <c r="BK313" i="19"/>
  <c r="AT311" i="16"/>
  <c r="AV311" i="16"/>
  <c r="AU310" i="16"/>
  <c r="AX312" i="16" l="1"/>
  <c r="E312" i="16"/>
  <c r="AW312" i="16"/>
  <c r="AO312" i="16"/>
  <c r="AO313" i="16" s="1"/>
  <c r="AS311" i="16"/>
  <c r="N312" i="19"/>
  <c r="P310" i="16"/>
  <c r="M315" i="19"/>
  <c r="G315" i="19"/>
  <c r="F316" i="19"/>
  <c r="B318" i="16"/>
  <c r="D318" i="16" s="1"/>
  <c r="F314" i="16"/>
  <c r="M315" i="16"/>
  <c r="L315" i="16" s="1"/>
  <c r="S315" i="16"/>
  <c r="R315" i="16" s="1"/>
  <c r="E313" i="16"/>
  <c r="AW313" i="16"/>
  <c r="AX313" i="16"/>
  <c r="AS312" i="16"/>
  <c r="AN313" i="16"/>
  <c r="K314" i="19"/>
  <c r="I314" i="19"/>
  <c r="H314" i="19"/>
  <c r="J314" i="19"/>
  <c r="L313" i="19"/>
  <c r="BK314" i="19"/>
  <c r="BM315" i="19"/>
  <c r="AU311" i="16"/>
  <c r="AV312" i="16"/>
  <c r="H315" i="19" l="1"/>
  <c r="I315" i="19"/>
  <c r="J315" i="19"/>
  <c r="K315" i="19"/>
  <c r="L314" i="19"/>
  <c r="C316" i="16"/>
  <c r="N313" i="19"/>
  <c r="M316" i="19"/>
  <c r="G316" i="19"/>
  <c r="B319" i="16"/>
  <c r="D319" i="16" s="1"/>
  <c r="F317" i="19"/>
  <c r="AS313" i="16"/>
  <c r="AO314" i="16"/>
  <c r="E314" i="16"/>
  <c r="AW314" i="16"/>
  <c r="AN314" i="16"/>
  <c r="AX314" i="16"/>
  <c r="BM316" i="19"/>
  <c r="BK315" i="19"/>
  <c r="AT312" i="16"/>
  <c r="AT313" i="16"/>
  <c r="AV313" i="16"/>
  <c r="L315" i="19" l="1"/>
  <c r="N315" i="19" s="1"/>
  <c r="B320" i="16"/>
  <c r="D320" i="16" s="1"/>
  <c r="G317" i="19"/>
  <c r="F318" i="19"/>
  <c r="M317" i="19"/>
  <c r="F315" i="16"/>
  <c r="H316" i="19"/>
  <c r="I316" i="19"/>
  <c r="J316" i="19"/>
  <c r="K316" i="19"/>
  <c r="N314" i="19"/>
  <c r="C317" i="16"/>
  <c r="BM317" i="19"/>
  <c r="BK316" i="19"/>
  <c r="AT314" i="16"/>
  <c r="AU313" i="16"/>
  <c r="AV314" i="16"/>
  <c r="AU312" i="16"/>
  <c r="P312" i="16" l="1"/>
  <c r="L316" i="19"/>
  <c r="N316" i="19" s="1"/>
  <c r="C318" i="16"/>
  <c r="BD140" i="16" s="1"/>
  <c r="K317" i="19"/>
  <c r="I317" i="19"/>
  <c r="J317" i="19"/>
  <c r="H317" i="19"/>
  <c r="M318" i="19"/>
  <c r="G318" i="19"/>
  <c r="F319" i="19"/>
  <c r="B321" i="16"/>
  <c r="D321" i="16" s="1"/>
  <c r="AA317" i="16"/>
  <c r="Z317" i="16" s="1"/>
  <c r="W317" i="16"/>
  <c r="V317" i="16" s="1"/>
  <c r="M317" i="16"/>
  <c r="L317" i="16" s="1"/>
  <c r="F316" i="16"/>
  <c r="AS314" i="16"/>
  <c r="AX315" i="16"/>
  <c r="AW315" i="16"/>
  <c r="AN315" i="16"/>
  <c r="AO315" i="16"/>
  <c r="E315" i="16"/>
  <c r="BM318" i="19"/>
  <c r="BK317" i="19"/>
  <c r="AU314" i="16"/>
  <c r="F317" i="16" l="1"/>
  <c r="AS316" i="16" s="1"/>
  <c r="C319" i="16"/>
  <c r="F318" i="16" s="1"/>
  <c r="L317" i="19"/>
  <c r="N317" i="19" s="1"/>
  <c r="P314" i="16"/>
  <c r="K318" i="19"/>
  <c r="H318" i="19"/>
  <c r="I318" i="19"/>
  <c r="J318" i="19"/>
  <c r="AX316" i="16"/>
  <c r="AN316" i="16"/>
  <c r="AO316" i="16"/>
  <c r="AW316" i="16"/>
  <c r="AS315" i="16"/>
  <c r="E316" i="16"/>
  <c r="G319" i="19"/>
  <c r="F320" i="19"/>
  <c r="B322" i="16"/>
  <c r="D322" i="16" s="1"/>
  <c r="M319" i="19"/>
  <c r="BK318" i="19"/>
  <c r="BM319" i="19"/>
  <c r="AV315" i="16"/>
  <c r="AT315" i="16"/>
  <c r="AW317" i="16" l="1"/>
  <c r="AO317" i="16"/>
  <c r="AO318" i="16" s="1"/>
  <c r="AN317" i="16"/>
  <c r="AN318" i="16" s="1"/>
  <c r="AX317" i="16"/>
  <c r="AX318" i="16" s="1"/>
  <c r="AI318" i="16" s="1"/>
  <c r="E317" i="16"/>
  <c r="M319" i="16"/>
  <c r="L319" i="16" s="1"/>
  <c r="S319" i="16"/>
  <c r="R319" i="16" s="1"/>
  <c r="C320" i="16"/>
  <c r="F319" i="16" s="1"/>
  <c r="L318" i="19"/>
  <c r="N318" i="19" s="1"/>
  <c r="E318" i="16"/>
  <c r="AS317" i="16"/>
  <c r="AW318" i="16"/>
  <c r="AH318" i="16" s="1"/>
  <c r="M320" i="19"/>
  <c r="F321" i="19"/>
  <c r="B323" i="16"/>
  <c r="D323" i="16" s="1"/>
  <c r="G320" i="19"/>
  <c r="J319" i="19"/>
  <c r="H319" i="19"/>
  <c r="I319" i="19"/>
  <c r="K319" i="19"/>
  <c r="BK319" i="19"/>
  <c r="BM320" i="19"/>
  <c r="AV316" i="16"/>
  <c r="AT316" i="16"/>
  <c r="AU315" i="16"/>
  <c r="L319" i="19" l="1"/>
  <c r="N319" i="19" s="1"/>
  <c r="C321" i="16"/>
  <c r="M321" i="16" s="1"/>
  <c r="L321" i="16" s="1"/>
  <c r="AS318" i="16"/>
  <c r="AO319" i="16"/>
  <c r="AW319" i="16"/>
  <c r="AN319" i="16"/>
  <c r="E319" i="16"/>
  <c r="AX319" i="16"/>
  <c r="H320" i="19"/>
  <c r="K320" i="19"/>
  <c r="I320" i="19"/>
  <c r="J320" i="19"/>
  <c r="G321" i="19"/>
  <c r="F322" i="19"/>
  <c r="M321" i="19"/>
  <c r="B324" i="16"/>
  <c r="D324" i="16" s="1"/>
  <c r="BK320" i="19"/>
  <c r="BM321" i="19"/>
  <c r="AV317" i="16"/>
  <c r="AU316" i="16"/>
  <c r="AV318" i="16"/>
  <c r="AT318" i="16"/>
  <c r="AT317" i="16"/>
  <c r="F320" i="16" l="1"/>
  <c r="AO320" i="16" s="1"/>
  <c r="C322" i="16"/>
  <c r="W322" i="16" s="1"/>
  <c r="V322" i="16" s="1"/>
  <c r="P316" i="16"/>
  <c r="L320" i="19"/>
  <c r="B325" i="16"/>
  <c r="D325" i="16" s="1"/>
  <c r="M322" i="19"/>
  <c r="F323" i="19"/>
  <c r="G322" i="19"/>
  <c r="K321" i="19"/>
  <c r="I321" i="19"/>
  <c r="J321" i="19"/>
  <c r="H321" i="19"/>
  <c r="BK321" i="19"/>
  <c r="BM322" i="19"/>
  <c r="AT319" i="16"/>
  <c r="AU318" i="16"/>
  <c r="AV319" i="16"/>
  <c r="AU317" i="16"/>
  <c r="AS319" i="16" l="1"/>
  <c r="E320" i="16"/>
  <c r="AN320" i="16"/>
  <c r="AW320" i="16"/>
  <c r="AX320" i="16"/>
  <c r="F321" i="16"/>
  <c r="E321" i="16" s="1"/>
  <c r="P318" i="16"/>
  <c r="L321" i="19"/>
  <c r="N320" i="19"/>
  <c r="C323" i="16"/>
  <c r="J322" i="19"/>
  <c r="I322" i="19"/>
  <c r="H322" i="19"/>
  <c r="K322" i="19"/>
  <c r="M323" i="19"/>
  <c r="B326" i="16"/>
  <c r="D326" i="16" s="1"/>
  <c r="G323" i="19"/>
  <c r="F324" i="19"/>
  <c r="BM323" i="19"/>
  <c r="BK322" i="19"/>
  <c r="AU319" i="16"/>
  <c r="AT320" i="16"/>
  <c r="AV320" i="16"/>
  <c r="AS320" i="16" l="1"/>
  <c r="AN321" i="16"/>
  <c r="AW321" i="16"/>
  <c r="AO321" i="16"/>
  <c r="AX321" i="16"/>
  <c r="L322" i="19"/>
  <c r="N322" i="19" s="1"/>
  <c r="N321" i="19"/>
  <c r="C324" i="16"/>
  <c r="I323" i="19"/>
  <c r="J323" i="19"/>
  <c r="K323" i="19"/>
  <c r="H323" i="19"/>
  <c r="F322" i="16"/>
  <c r="M323" i="16"/>
  <c r="S323" i="16"/>
  <c r="R323" i="16" s="1"/>
  <c r="G324" i="19"/>
  <c r="F325" i="19"/>
  <c r="B327" i="16"/>
  <c r="D327" i="16" s="1"/>
  <c r="M324" i="19"/>
  <c r="BM324" i="19"/>
  <c r="BK323" i="19"/>
  <c r="AU320" i="16"/>
  <c r="AV321" i="16"/>
  <c r="L323" i="19" l="1"/>
  <c r="C326" i="16" s="1"/>
  <c r="C325" i="16"/>
  <c r="M325" i="16" s="1"/>
  <c r="P320" i="16"/>
  <c r="AW322" i="16"/>
  <c r="AN322" i="16"/>
  <c r="AS321" i="16"/>
  <c r="AX322" i="16"/>
  <c r="AO322" i="16"/>
  <c r="G325" i="19"/>
  <c r="M325" i="19"/>
  <c r="F326" i="19"/>
  <c r="B328" i="16"/>
  <c r="D328" i="16" s="1"/>
  <c r="H324" i="19"/>
  <c r="I324" i="19"/>
  <c r="K324" i="19"/>
  <c r="J324" i="19"/>
  <c r="F323" i="16"/>
  <c r="BM325" i="19"/>
  <c r="BK324" i="19"/>
  <c r="AT321" i="16"/>
  <c r="N323" i="19" l="1"/>
  <c r="F324" i="16"/>
  <c r="AS323" i="16" s="1"/>
  <c r="I325" i="19"/>
  <c r="J325" i="19"/>
  <c r="K325" i="19"/>
  <c r="H325" i="19"/>
  <c r="AN323" i="16"/>
  <c r="AS322" i="16"/>
  <c r="AX323" i="16"/>
  <c r="AW323" i="16"/>
  <c r="AW324" i="16" s="1"/>
  <c r="AO323" i="16"/>
  <c r="F325" i="16"/>
  <c r="G326" i="19"/>
  <c r="B329" i="16"/>
  <c r="D329" i="16" s="1"/>
  <c r="F327" i="19"/>
  <c r="M326" i="19"/>
  <c r="L324" i="19"/>
  <c r="BM326" i="19"/>
  <c r="BK325" i="19"/>
  <c r="AT322" i="16"/>
  <c r="AU321" i="16"/>
  <c r="AV322" i="16"/>
  <c r="AX324" i="16" l="1"/>
  <c r="AX325" i="16" s="1"/>
  <c r="AN324" i="16"/>
  <c r="AN325" i="16" s="1"/>
  <c r="I326" i="19"/>
  <c r="K326" i="19"/>
  <c r="H326" i="19"/>
  <c r="J326" i="19"/>
  <c r="L325" i="19"/>
  <c r="F328" i="19"/>
  <c r="B330" i="16"/>
  <c r="D330" i="16" s="1"/>
  <c r="M327" i="19"/>
  <c r="G327" i="19"/>
  <c r="AO324" i="16"/>
  <c r="AO325" i="16" s="1"/>
  <c r="AS324" i="16"/>
  <c r="AW325" i="16"/>
  <c r="C327" i="16"/>
  <c r="N324" i="19"/>
  <c r="BM327" i="19"/>
  <c r="BK326" i="19"/>
  <c r="AU322" i="16"/>
  <c r="AV323" i="16"/>
  <c r="AT323" i="16"/>
  <c r="P322" i="16" l="1"/>
  <c r="C328" i="16"/>
  <c r="F327" i="16" s="1"/>
  <c r="N325" i="19"/>
  <c r="H327" i="19"/>
  <c r="I327" i="19"/>
  <c r="K327" i="19"/>
  <c r="J327" i="19"/>
  <c r="F326" i="16"/>
  <c r="W327" i="16"/>
  <c r="S327" i="16"/>
  <c r="AE327" i="16"/>
  <c r="AD327" i="16" s="1"/>
  <c r="AF327" i="16" s="1"/>
  <c r="CL24" i="16" s="1"/>
  <c r="AA327" i="16"/>
  <c r="M327" i="16"/>
  <c r="BD24" i="16"/>
  <c r="L326" i="19"/>
  <c r="G328" i="19"/>
  <c r="M328" i="19"/>
  <c r="B331" i="16"/>
  <c r="D331" i="16" s="1"/>
  <c r="F329" i="19"/>
  <c r="BM328" i="19"/>
  <c r="BK327" i="19"/>
  <c r="AT324" i="16"/>
  <c r="AV324" i="16"/>
  <c r="AV325" i="16"/>
  <c r="AT325" i="16"/>
  <c r="AU323" i="16"/>
  <c r="L327" i="19" l="1"/>
  <c r="N327" i="19" s="1"/>
  <c r="I328" i="19"/>
  <c r="J328" i="19"/>
  <c r="K328" i="19"/>
  <c r="H328" i="19"/>
  <c r="C329" i="16"/>
  <c r="N326" i="19"/>
  <c r="AS325" i="16"/>
  <c r="AX326" i="16"/>
  <c r="AX327" i="16" s="1"/>
  <c r="AN326" i="16"/>
  <c r="AN327" i="16" s="1"/>
  <c r="AO326" i="16"/>
  <c r="AW326" i="16"/>
  <c r="AW327" i="16" s="1"/>
  <c r="M329" i="19"/>
  <c r="B332" i="16"/>
  <c r="D332" i="16" s="1"/>
  <c r="F330" i="19"/>
  <c r="G329" i="19"/>
  <c r="AS326" i="16"/>
  <c r="BM329" i="19"/>
  <c r="BK328" i="19"/>
  <c r="AU324" i="16"/>
  <c r="AU325" i="16"/>
  <c r="L328" i="19" l="1"/>
  <c r="N328" i="19" s="1"/>
  <c r="C330" i="16"/>
  <c r="F329" i="16" s="1"/>
  <c r="P324" i="16"/>
  <c r="AK327" i="16"/>
  <c r="G34" i="21" s="1"/>
  <c r="I329" i="19"/>
  <c r="J329" i="19"/>
  <c r="H329" i="19"/>
  <c r="K329" i="19"/>
  <c r="AL327" i="16"/>
  <c r="H34" i="21" s="1"/>
  <c r="G330" i="19"/>
  <c r="M330" i="19"/>
  <c r="F331" i="19"/>
  <c r="B333" i="16"/>
  <c r="D333" i="16" s="1"/>
  <c r="M329" i="16"/>
  <c r="F328" i="16"/>
  <c r="AO327" i="16"/>
  <c r="BM330" i="19"/>
  <c r="BK329" i="19"/>
  <c r="AT326" i="16"/>
  <c r="AV326" i="16"/>
  <c r="C331" i="16" l="1"/>
  <c r="F330" i="16" s="1"/>
  <c r="BD141" i="16"/>
  <c r="L329" i="19"/>
  <c r="N329" i="19" s="1"/>
  <c r="AS328" i="16"/>
  <c r="I34" i="21"/>
  <c r="AX328" i="16"/>
  <c r="AX329" i="16" s="1"/>
  <c r="AN328" i="16"/>
  <c r="AN329" i="16" s="1"/>
  <c r="AS327" i="16"/>
  <c r="AO328" i="16"/>
  <c r="AW328" i="16"/>
  <c r="G331" i="19"/>
  <c r="B334" i="16"/>
  <c r="D334" i="16" s="1"/>
  <c r="F332" i="19"/>
  <c r="M331" i="19"/>
  <c r="I330" i="19"/>
  <c r="K330" i="19"/>
  <c r="J330" i="19"/>
  <c r="H330" i="19"/>
  <c r="BM331" i="19"/>
  <c r="BK330" i="19"/>
  <c r="AU326" i="16"/>
  <c r="AT327" i="16"/>
  <c r="AV327" i="16"/>
  <c r="M331" i="16" l="1"/>
  <c r="S331" i="16"/>
  <c r="C332" i="16"/>
  <c r="F331" i="16" s="1"/>
  <c r="L330" i="19"/>
  <c r="N330" i="19" s="1"/>
  <c r="P326" i="16"/>
  <c r="J331" i="19"/>
  <c r="H331" i="19"/>
  <c r="K331" i="19"/>
  <c r="I331" i="19"/>
  <c r="AN330" i="16"/>
  <c r="AS329" i="16"/>
  <c r="AX330" i="16"/>
  <c r="AI330" i="16" s="1"/>
  <c r="F333" i="19"/>
  <c r="M332" i="19"/>
  <c r="G332" i="19"/>
  <c r="B335" i="16"/>
  <c r="D335" i="16" s="1"/>
  <c r="AW329" i="16"/>
  <c r="AW330" i="16" s="1"/>
  <c r="AO329" i="16"/>
  <c r="AO330" i="16" s="1"/>
  <c r="BM332" i="19"/>
  <c r="BK331" i="19"/>
  <c r="AT328" i="16"/>
  <c r="AU327" i="16"/>
  <c r="AV328" i="16"/>
  <c r="W332" i="16" l="1"/>
  <c r="C333" i="16"/>
  <c r="M333" i="16" s="1"/>
  <c r="L331" i="19"/>
  <c r="N331" i="19" s="1"/>
  <c r="AH330" i="16"/>
  <c r="K332" i="19"/>
  <c r="J332" i="19"/>
  <c r="H332" i="19"/>
  <c r="I332" i="19"/>
  <c r="M333" i="19"/>
  <c r="B336" i="16"/>
  <c r="D336" i="16" s="1"/>
  <c r="G333" i="19"/>
  <c r="F334" i="19"/>
  <c r="AX331" i="16"/>
  <c r="AS330" i="16"/>
  <c r="AW331" i="16"/>
  <c r="AO331" i="16"/>
  <c r="AN331" i="16"/>
  <c r="BK332" i="19"/>
  <c r="BM333" i="19"/>
  <c r="AU328" i="16"/>
  <c r="AT329" i="16"/>
  <c r="AV329" i="16"/>
  <c r="AV330" i="16"/>
  <c r="AT330" i="16"/>
  <c r="F332" i="16" l="1"/>
  <c r="AX332" i="16" s="1"/>
  <c r="C334" i="16"/>
  <c r="F333" i="16" s="1"/>
  <c r="L332" i="19"/>
  <c r="N332" i="19" s="1"/>
  <c r="B337" i="16"/>
  <c r="D337" i="16" s="1"/>
  <c r="M334" i="19"/>
  <c r="F335" i="19"/>
  <c r="G334" i="19"/>
  <c r="AO332" i="16"/>
  <c r="H333" i="19"/>
  <c r="K333" i="19"/>
  <c r="I333" i="19"/>
  <c r="J333" i="19"/>
  <c r="BM334" i="19"/>
  <c r="BK333" i="19"/>
  <c r="AU330" i="16"/>
  <c r="AU329" i="16"/>
  <c r="AT331" i="16"/>
  <c r="AV331" i="16"/>
  <c r="AN332" i="16" l="1"/>
  <c r="AW332" i="16"/>
  <c r="AW333" i="16" s="1"/>
  <c r="AS331" i="16"/>
  <c r="AN333" i="16"/>
  <c r="AS332" i="16"/>
  <c r="AO333" i="16"/>
  <c r="C335" i="16"/>
  <c r="F334" i="16" s="1"/>
  <c r="L333" i="19"/>
  <c r="N333" i="19" s="1"/>
  <c r="K334" i="19"/>
  <c r="H334" i="19"/>
  <c r="J334" i="19"/>
  <c r="I334" i="19"/>
  <c r="AX333" i="16"/>
  <c r="M335" i="19"/>
  <c r="G335" i="19"/>
  <c r="B338" i="16"/>
  <c r="D338" i="16" s="1"/>
  <c r="F336" i="19"/>
  <c r="BK334" i="19"/>
  <c r="BM335" i="19"/>
  <c r="AT332" i="16"/>
  <c r="AU331" i="16"/>
  <c r="AV333" i="16"/>
  <c r="AT333" i="16"/>
  <c r="AV332" i="16"/>
  <c r="M335" i="16" l="1"/>
  <c r="C336" i="16"/>
  <c r="F335" i="16" s="1"/>
  <c r="AS334" i="16" s="1"/>
  <c r="S335" i="16"/>
  <c r="AN334" i="16"/>
  <c r="AX334" i="16"/>
  <c r="AS333" i="16"/>
  <c r="AO334" i="16"/>
  <c r="AW334" i="16"/>
  <c r="B339" i="16"/>
  <c r="D339" i="16" s="1"/>
  <c r="G336" i="19"/>
  <c r="M336" i="19"/>
  <c r="F337" i="19"/>
  <c r="K335" i="19"/>
  <c r="H335" i="19"/>
  <c r="J335" i="19"/>
  <c r="I335" i="19"/>
  <c r="L334" i="19"/>
  <c r="BM336" i="19"/>
  <c r="BK335" i="19"/>
  <c r="AU332" i="16"/>
  <c r="AU333" i="16"/>
  <c r="AW335" i="16" l="1"/>
  <c r="AN335" i="16"/>
  <c r="AX335" i="16"/>
  <c r="L335" i="19"/>
  <c r="AO335" i="16"/>
  <c r="G337" i="19"/>
  <c r="M337" i="19"/>
  <c r="B340" i="16"/>
  <c r="D340" i="16" s="1"/>
  <c r="F338" i="19"/>
  <c r="H336" i="19"/>
  <c r="J336" i="19"/>
  <c r="I336" i="19"/>
  <c r="K336" i="19"/>
  <c r="C337" i="16"/>
  <c r="N334" i="19"/>
  <c r="BM337" i="19"/>
  <c r="BK336" i="19"/>
  <c r="AV334" i="16"/>
  <c r="AT334" i="16"/>
  <c r="L336" i="19" l="1"/>
  <c r="N336" i="19" s="1"/>
  <c r="F336" i="16"/>
  <c r="M337" i="16"/>
  <c r="W337" i="16"/>
  <c r="AA337" i="16"/>
  <c r="N335" i="19"/>
  <c r="C338" i="16"/>
  <c r="F337" i="16" s="1"/>
  <c r="K337" i="19"/>
  <c r="I337" i="19"/>
  <c r="J337" i="19"/>
  <c r="H337" i="19"/>
  <c r="B341" i="16"/>
  <c r="D341" i="16" s="1"/>
  <c r="G338" i="19"/>
  <c r="F339" i="19"/>
  <c r="M338" i="19"/>
  <c r="BK337" i="19"/>
  <c r="BM338" i="19"/>
  <c r="AV335" i="16"/>
  <c r="AT335" i="16"/>
  <c r="AU334" i="16"/>
  <c r="C339" i="16" l="1"/>
  <c r="S339" i="16" s="1"/>
  <c r="L337" i="19"/>
  <c r="N337" i="19" s="1"/>
  <c r="AS335" i="16"/>
  <c r="AX336" i="16"/>
  <c r="AX337" i="16" s="1"/>
  <c r="AN336" i="16"/>
  <c r="AN337" i="16" s="1"/>
  <c r="AW336" i="16"/>
  <c r="AW337" i="16" s="1"/>
  <c r="AO336" i="16"/>
  <c r="M339" i="19"/>
  <c r="F340" i="19"/>
  <c r="G339" i="19"/>
  <c r="B342" i="16"/>
  <c r="D342" i="16" s="1"/>
  <c r="I338" i="19"/>
  <c r="K338" i="19"/>
  <c r="J338" i="19"/>
  <c r="H338" i="19"/>
  <c r="AS336" i="16"/>
  <c r="BM339" i="19"/>
  <c r="BK338" i="19"/>
  <c r="AU335" i="16"/>
  <c r="M339" i="16" l="1"/>
  <c r="F338" i="16"/>
  <c r="AS337" i="16" s="1"/>
  <c r="C340" i="16"/>
  <c r="F339" i="16" s="1"/>
  <c r="H339" i="19"/>
  <c r="K339" i="19"/>
  <c r="I339" i="19"/>
  <c r="J339" i="19"/>
  <c r="L338" i="19"/>
  <c r="B343" i="16"/>
  <c r="D343" i="16" s="1"/>
  <c r="F341" i="19"/>
  <c r="G340" i="19"/>
  <c r="M340" i="19"/>
  <c r="AO337" i="16"/>
  <c r="BM340" i="19"/>
  <c r="BK339" i="19"/>
  <c r="AV336" i="16"/>
  <c r="AT336" i="16"/>
  <c r="AX338" i="16" l="1"/>
  <c r="AX339" i="16" s="1"/>
  <c r="AW338" i="16"/>
  <c r="AW339" i="16" s="1"/>
  <c r="AO338" i="16"/>
  <c r="AO339" i="16" s="1"/>
  <c r="AN338" i="16"/>
  <c r="AS338" i="16" s="1"/>
  <c r="E339" i="16"/>
  <c r="L339" i="19"/>
  <c r="N339" i="19" s="1"/>
  <c r="F342" i="19"/>
  <c r="G341" i="19"/>
  <c r="M341" i="19"/>
  <c r="B344" i="16"/>
  <c r="D344" i="16" s="1"/>
  <c r="I340" i="19"/>
  <c r="K340" i="19"/>
  <c r="J340" i="19"/>
  <c r="H340" i="19"/>
  <c r="C341" i="16"/>
  <c r="N338" i="19"/>
  <c r="BM341" i="19"/>
  <c r="BK340" i="19"/>
  <c r="AV338" i="16"/>
  <c r="AV337" i="16"/>
  <c r="AT338" i="16"/>
  <c r="AT337" i="16"/>
  <c r="AU336" i="16"/>
  <c r="AV339" i="16"/>
  <c r="AN339" i="16" l="1"/>
  <c r="L340" i="19"/>
  <c r="N340" i="19" s="1"/>
  <c r="C342" i="16"/>
  <c r="W342" i="16" s="1"/>
  <c r="V342" i="16" s="1"/>
  <c r="M342" i="19"/>
  <c r="B345" i="16"/>
  <c r="D345" i="16" s="1"/>
  <c r="G342" i="19"/>
  <c r="F343" i="19"/>
  <c r="M341" i="16"/>
  <c r="L341" i="16" s="1"/>
  <c r="F340" i="16"/>
  <c r="H341" i="19"/>
  <c r="K341" i="19"/>
  <c r="J341" i="19"/>
  <c r="I341" i="19"/>
  <c r="BM342" i="19"/>
  <c r="BK341" i="19"/>
  <c r="AU338" i="16"/>
  <c r="AU337" i="16"/>
  <c r="AT339" i="16"/>
  <c r="F341" i="16" l="1"/>
  <c r="C343" i="16"/>
  <c r="F342" i="16" s="1"/>
  <c r="L341" i="19"/>
  <c r="C344" i="16" s="1"/>
  <c r="AS339" i="16"/>
  <c r="E340" i="16"/>
  <c r="AW340" i="16"/>
  <c r="AN340" i="16"/>
  <c r="AO340" i="16"/>
  <c r="AX340" i="16"/>
  <c r="B346" i="16"/>
  <c r="D346" i="16" s="1"/>
  <c r="F344" i="19"/>
  <c r="G343" i="19"/>
  <c r="M343" i="19"/>
  <c r="H342" i="19"/>
  <c r="I342" i="19"/>
  <c r="K342" i="19"/>
  <c r="J342" i="19"/>
  <c r="BM343" i="19"/>
  <c r="BK342" i="19"/>
  <c r="AU339" i="16"/>
  <c r="S343" i="16" l="1"/>
  <c r="R343" i="16" s="1"/>
  <c r="AO341" i="16"/>
  <c r="AO342" i="16" s="1"/>
  <c r="AX341" i="16"/>
  <c r="AX342" i="16" s="1"/>
  <c r="AS340" i="16"/>
  <c r="AW341" i="16"/>
  <c r="AW342" i="16" s="1"/>
  <c r="BD142" i="16"/>
  <c r="M343" i="16"/>
  <c r="AN341" i="16"/>
  <c r="AN342" i="16" s="1"/>
  <c r="L342" i="19"/>
  <c r="N342" i="19" s="1"/>
  <c r="N341" i="19"/>
  <c r="M344" i="19"/>
  <c r="G344" i="19"/>
  <c r="B347" i="16"/>
  <c r="D347" i="16" s="1"/>
  <c r="F345" i="19"/>
  <c r="J343" i="19"/>
  <c r="K343" i="19"/>
  <c r="I343" i="19"/>
  <c r="H343" i="19"/>
  <c r="F343" i="16"/>
  <c r="AS341" i="16"/>
  <c r="BM344" i="19"/>
  <c r="BK343" i="19"/>
  <c r="AT341" i="16"/>
  <c r="AV340" i="16"/>
  <c r="AV341" i="16"/>
  <c r="AT340" i="16"/>
  <c r="C345" i="16" l="1"/>
  <c r="M345" i="16" s="1"/>
  <c r="L343" i="19"/>
  <c r="N343" i="19" s="1"/>
  <c r="B348" i="16"/>
  <c r="D348" i="16" s="1"/>
  <c r="F346" i="19"/>
  <c r="G345" i="19"/>
  <c r="M345" i="19"/>
  <c r="K344" i="19"/>
  <c r="J344" i="19"/>
  <c r="H344" i="19"/>
  <c r="I344" i="19"/>
  <c r="AX343" i="16"/>
  <c r="AI343" i="16" s="1"/>
  <c r="AS342" i="16"/>
  <c r="AW343" i="16"/>
  <c r="AH343" i="16" s="1"/>
  <c r="AO343" i="16"/>
  <c r="AN343" i="16"/>
  <c r="F344" i="16"/>
  <c r="BM345" i="19"/>
  <c r="BK344" i="19"/>
  <c r="AU340" i="16"/>
  <c r="AV342" i="16"/>
  <c r="AU341" i="16"/>
  <c r="AT342" i="16"/>
  <c r="C346" i="16" l="1"/>
  <c r="F345" i="16" s="1"/>
  <c r="L344" i="19"/>
  <c r="N344" i="19" s="1"/>
  <c r="B349" i="16"/>
  <c r="D349" i="16" s="1"/>
  <c r="G346" i="19"/>
  <c r="F347" i="19"/>
  <c r="M346" i="19"/>
  <c r="AS343" i="16"/>
  <c r="AN344" i="16"/>
  <c r="AW344" i="16"/>
  <c r="AX344" i="16"/>
  <c r="AO344" i="16"/>
  <c r="K345" i="19"/>
  <c r="H345" i="19"/>
  <c r="I345" i="19"/>
  <c r="J345" i="19"/>
  <c r="BK345" i="19"/>
  <c r="BM346" i="19"/>
  <c r="AV343" i="16"/>
  <c r="AU342" i="16"/>
  <c r="AT343" i="16"/>
  <c r="C347" i="16" l="1"/>
  <c r="AA347" i="16" s="1"/>
  <c r="Z347" i="16" s="1"/>
  <c r="L345" i="19"/>
  <c r="C348" i="16" s="1"/>
  <c r="H346" i="19"/>
  <c r="K346" i="19"/>
  <c r="I346" i="19"/>
  <c r="J346" i="19"/>
  <c r="AW345" i="16"/>
  <c r="AN345" i="16"/>
  <c r="AX345" i="16"/>
  <c r="E345" i="16"/>
  <c r="AO345" i="16"/>
  <c r="AS344" i="16"/>
  <c r="M347" i="19"/>
  <c r="F348" i="19"/>
  <c r="B350" i="16"/>
  <c r="D350" i="16" s="1"/>
  <c r="G347" i="19"/>
  <c r="BK346" i="19"/>
  <c r="BM347" i="19"/>
  <c r="AT344" i="16"/>
  <c r="AV344" i="16"/>
  <c r="AU343" i="16"/>
  <c r="N345" i="19" l="1"/>
  <c r="M347" i="16"/>
  <c r="AE347" i="16"/>
  <c r="F346" i="16"/>
  <c r="AO346" i="16" s="1"/>
  <c r="BD25" i="16"/>
  <c r="S347" i="16"/>
  <c r="R347" i="16" s="1"/>
  <c r="W347" i="16"/>
  <c r="V347" i="16" s="1"/>
  <c r="L346" i="19"/>
  <c r="F349" i="19"/>
  <c r="B351" i="16"/>
  <c r="D351" i="16" s="1"/>
  <c r="M348" i="19"/>
  <c r="G348" i="19"/>
  <c r="K347" i="19"/>
  <c r="H347" i="19"/>
  <c r="J347" i="19"/>
  <c r="I347" i="19"/>
  <c r="F347" i="16"/>
  <c r="BM348" i="19"/>
  <c r="BK347" i="19"/>
  <c r="AV345" i="16"/>
  <c r="AU344" i="16"/>
  <c r="AT345" i="16"/>
  <c r="AX346" i="16" l="1"/>
  <c r="AN346" i="16"/>
  <c r="AS345" i="16"/>
  <c r="AW346" i="16"/>
  <c r="AW347" i="16" s="1"/>
  <c r="L347" i="19"/>
  <c r="C350" i="16" s="1"/>
  <c r="F349" i="16" s="1"/>
  <c r="C349" i="16"/>
  <c r="N346" i="19"/>
  <c r="K348" i="19"/>
  <c r="J348" i="19"/>
  <c r="H348" i="19"/>
  <c r="I348" i="19"/>
  <c r="AO347" i="16"/>
  <c r="AS346" i="16"/>
  <c r="AN347" i="16"/>
  <c r="AX347" i="16"/>
  <c r="B352" i="16"/>
  <c r="D352" i="16" s="1"/>
  <c r="M349" i="19"/>
  <c r="G349" i="19"/>
  <c r="F350" i="19"/>
  <c r="BK348" i="19"/>
  <c r="BM349" i="19"/>
  <c r="AT346" i="16"/>
  <c r="AV346" i="16"/>
  <c r="AU345" i="16"/>
  <c r="N347" i="19" l="1"/>
  <c r="AK347" i="16"/>
  <c r="G35" i="21" s="1"/>
  <c r="H349" i="19"/>
  <c r="K349" i="19"/>
  <c r="J349" i="19"/>
  <c r="I349" i="19"/>
  <c r="M349" i="16"/>
  <c r="F348" i="16"/>
  <c r="M350" i="19"/>
  <c r="F351" i="19"/>
  <c r="B353" i="16"/>
  <c r="D353" i="16" s="1"/>
  <c r="G350" i="19"/>
  <c r="L348" i="19"/>
  <c r="AL347" i="16"/>
  <c r="H35" i="21" s="1"/>
  <c r="BK349" i="19"/>
  <c r="BM350" i="19"/>
  <c r="AU346" i="16"/>
  <c r="AV347" i="16"/>
  <c r="AT347" i="16"/>
  <c r="L343" i="16" l="1"/>
  <c r="E343" i="16"/>
  <c r="L349" i="19"/>
  <c r="N349" i="19" s="1"/>
  <c r="N348" i="19"/>
  <c r="C351" i="16"/>
  <c r="AS347" i="16"/>
  <c r="AN348" i="16"/>
  <c r="AN349" i="16" s="1"/>
  <c r="AW348" i="16"/>
  <c r="AO348" i="16"/>
  <c r="AX348" i="16"/>
  <c r="I35" i="21"/>
  <c r="I350" i="19"/>
  <c r="J350" i="19"/>
  <c r="K350" i="19"/>
  <c r="H350" i="19"/>
  <c r="F352" i="19"/>
  <c r="B354" i="16"/>
  <c r="D354" i="16" s="1"/>
  <c r="G351" i="19"/>
  <c r="M351" i="19"/>
  <c r="BK350" i="19"/>
  <c r="BM351" i="19"/>
  <c r="AU347" i="16"/>
  <c r="E344" i="16" l="1"/>
  <c r="AS348" i="16"/>
  <c r="C352" i="16"/>
  <c r="W352" i="16" s="1"/>
  <c r="L350" i="19"/>
  <c r="C353" i="16" s="1"/>
  <c r="I351" i="19"/>
  <c r="H351" i="19"/>
  <c r="J351" i="19"/>
  <c r="K351" i="19"/>
  <c r="AX349" i="16"/>
  <c r="AO349" i="16"/>
  <c r="AW349" i="16"/>
  <c r="F350" i="16"/>
  <c r="M351" i="16"/>
  <c r="S351" i="16"/>
  <c r="G352" i="19"/>
  <c r="M352" i="19"/>
  <c r="B355" i="16"/>
  <c r="D355" i="16" s="1"/>
  <c r="F353" i="19"/>
  <c r="BK351" i="19"/>
  <c r="BM352" i="19"/>
  <c r="AT348" i="16"/>
  <c r="AV348" i="16"/>
  <c r="F351" i="16" l="1"/>
  <c r="AS350" i="16" s="1"/>
  <c r="L351" i="19"/>
  <c r="C354" i="16" s="1"/>
  <c r="N350" i="19"/>
  <c r="I352" i="19"/>
  <c r="K352" i="19"/>
  <c r="H352" i="19"/>
  <c r="J352" i="19"/>
  <c r="B356" i="16"/>
  <c r="D356" i="16" s="1"/>
  <c r="G353" i="19"/>
  <c r="M353" i="19"/>
  <c r="F354" i="19"/>
  <c r="AX350" i="16"/>
  <c r="AN350" i="16"/>
  <c r="AO350" i="16"/>
  <c r="AS349" i="16"/>
  <c r="AW350" i="16"/>
  <c r="F352" i="16"/>
  <c r="M353" i="16"/>
  <c r="BM353" i="19"/>
  <c r="BK352" i="19"/>
  <c r="AT349" i="16"/>
  <c r="AV349" i="16"/>
  <c r="AU348" i="16"/>
  <c r="AN351" i="16" l="1"/>
  <c r="AN352" i="16" s="1"/>
  <c r="AO351" i="16"/>
  <c r="AO352" i="16" s="1"/>
  <c r="AX351" i="16"/>
  <c r="AX352" i="16" s="1"/>
  <c r="N351" i="19"/>
  <c r="L352" i="19"/>
  <c r="C355" i="16" s="1"/>
  <c r="AS351" i="16"/>
  <c r="AW351" i="16"/>
  <c r="AW352" i="16" s="1"/>
  <c r="H353" i="19"/>
  <c r="K353" i="19"/>
  <c r="I353" i="19"/>
  <c r="J353" i="19"/>
  <c r="G354" i="19"/>
  <c r="F355" i="19"/>
  <c r="M354" i="19"/>
  <c r="B357" i="16"/>
  <c r="D357" i="16" s="1"/>
  <c r="F353" i="16"/>
  <c r="BK353" i="19"/>
  <c r="BM354" i="19"/>
  <c r="AV351" i="16"/>
  <c r="AT350" i="16"/>
  <c r="AU349" i="16"/>
  <c r="AV350" i="16"/>
  <c r="AT351" i="16"/>
  <c r="AS352" i="16" l="1"/>
  <c r="N352" i="19"/>
  <c r="I354" i="19"/>
  <c r="J354" i="19"/>
  <c r="H354" i="19"/>
  <c r="K354" i="19"/>
  <c r="AW353" i="16"/>
  <c r="F354" i="16"/>
  <c r="S355" i="16"/>
  <c r="R355" i="16" s="1"/>
  <c r="M355" i="16"/>
  <c r="L355" i="16" s="1"/>
  <c r="BD143" i="16"/>
  <c r="AO353" i="16"/>
  <c r="AN353" i="16"/>
  <c r="E353" i="16"/>
  <c r="L353" i="19"/>
  <c r="AX353" i="16"/>
  <c r="G355" i="19"/>
  <c r="F356" i="19"/>
  <c r="B358" i="16"/>
  <c r="D358" i="16" s="1"/>
  <c r="M355" i="19"/>
  <c r="BM355" i="19"/>
  <c r="BK354" i="19"/>
  <c r="AV352" i="16"/>
  <c r="AU350" i="16"/>
  <c r="AU351" i="16"/>
  <c r="AT352" i="16"/>
  <c r="L354" i="19" l="1"/>
  <c r="N354" i="19" s="1"/>
  <c r="K355" i="19"/>
  <c r="H355" i="19"/>
  <c r="I355" i="19"/>
  <c r="J355" i="19"/>
  <c r="B359" i="16"/>
  <c r="D359" i="16" s="1"/>
  <c r="G356" i="19"/>
  <c r="F357" i="19"/>
  <c r="M356" i="19"/>
  <c r="N353" i="19"/>
  <c r="C356" i="16"/>
  <c r="AN354" i="16"/>
  <c r="AW354" i="16"/>
  <c r="AX354" i="16"/>
  <c r="AS353" i="16"/>
  <c r="AO354" i="16"/>
  <c r="E354" i="16"/>
  <c r="BM356" i="19"/>
  <c r="BK355" i="19"/>
  <c r="AV353" i="16"/>
  <c r="AT353" i="16"/>
  <c r="AU352" i="16"/>
  <c r="C357" i="16" l="1"/>
  <c r="W357" i="16" s="1"/>
  <c r="L355" i="19"/>
  <c r="C358" i="16" s="1"/>
  <c r="F357" i="16" s="1"/>
  <c r="F355" i="16"/>
  <c r="G357" i="19"/>
  <c r="F358" i="19"/>
  <c r="M357" i="19"/>
  <c r="B360" i="16"/>
  <c r="D360" i="16" s="1"/>
  <c r="H356" i="19"/>
  <c r="I356" i="19"/>
  <c r="K356" i="19"/>
  <c r="J356" i="19"/>
  <c r="BM357" i="19"/>
  <c r="BK356" i="19"/>
  <c r="AT354" i="16"/>
  <c r="AU353" i="16"/>
  <c r="AV354" i="16"/>
  <c r="M357" i="16" l="1"/>
  <c r="AA357" i="16"/>
  <c r="F356" i="16"/>
  <c r="AS355" i="16" s="1"/>
  <c r="N355" i="19"/>
  <c r="L356" i="19"/>
  <c r="N356" i="19" s="1"/>
  <c r="AN355" i="16"/>
  <c r="AO355" i="16"/>
  <c r="AX355" i="16"/>
  <c r="AI355" i="16" s="1"/>
  <c r="AS354" i="16"/>
  <c r="AW355" i="16"/>
  <c r="AH355" i="16" s="1"/>
  <c r="B361" i="16"/>
  <c r="D361" i="16" s="1"/>
  <c r="G358" i="19"/>
  <c r="F359" i="19"/>
  <c r="M358" i="19"/>
  <c r="J357" i="19"/>
  <c r="H357" i="19"/>
  <c r="K357" i="19"/>
  <c r="I357" i="19"/>
  <c r="E346" i="16"/>
  <c r="BM358" i="19"/>
  <c r="BK357" i="19"/>
  <c r="AU354" i="16"/>
  <c r="AS356" i="16" l="1"/>
  <c r="AN356" i="16"/>
  <c r="AN357" i="16" s="1"/>
  <c r="AO356" i="16"/>
  <c r="AO357" i="16" s="1"/>
  <c r="L347" i="16"/>
  <c r="C359" i="16"/>
  <c r="M359" i="16" s="1"/>
  <c r="AW356" i="16"/>
  <c r="AW357" i="16" s="1"/>
  <c r="L357" i="19"/>
  <c r="C360" i="16" s="1"/>
  <c r="F359" i="16" s="1"/>
  <c r="B362" i="16"/>
  <c r="D362" i="16" s="1"/>
  <c r="F360" i="19"/>
  <c r="M359" i="19"/>
  <c r="G359" i="19"/>
  <c r="K358" i="19"/>
  <c r="I358" i="19"/>
  <c r="H358" i="19"/>
  <c r="J358" i="19"/>
  <c r="AX356" i="16"/>
  <c r="BM359" i="19"/>
  <c r="BK358" i="19"/>
  <c r="AV355" i="16"/>
  <c r="AT355" i="16"/>
  <c r="AV356" i="16"/>
  <c r="AT356" i="16"/>
  <c r="S359" i="16" l="1"/>
  <c r="F358" i="16"/>
  <c r="AS357" i="16" s="1"/>
  <c r="N357" i="19"/>
  <c r="L358" i="19"/>
  <c r="N358" i="19" s="1"/>
  <c r="AX357" i="16"/>
  <c r="M360" i="19"/>
  <c r="F361" i="19"/>
  <c r="G360" i="19"/>
  <c r="B363" i="16"/>
  <c r="D363" i="16" s="1"/>
  <c r="I359" i="19"/>
  <c r="H359" i="19"/>
  <c r="J359" i="19"/>
  <c r="K359" i="19"/>
  <c r="L349" i="16"/>
  <c r="E348" i="16"/>
  <c r="BK359" i="19"/>
  <c r="BM360" i="19"/>
  <c r="AU355" i="16"/>
  <c r="AV357" i="16"/>
  <c r="AT357" i="16"/>
  <c r="AU356" i="16"/>
  <c r="AN358" i="16" l="1"/>
  <c r="AS358" i="16" s="1"/>
  <c r="AO358" i="16"/>
  <c r="AW358" i="16"/>
  <c r="AW359" i="16" s="1"/>
  <c r="AX358" i="16"/>
  <c r="AX359" i="16" s="1"/>
  <c r="C361" i="16"/>
  <c r="F360" i="16" s="1"/>
  <c r="L359" i="19"/>
  <c r="N359" i="19" s="1"/>
  <c r="M361" i="19"/>
  <c r="F362" i="19"/>
  <c r="B364" i="16"/>
  <c r="D364" i="16" s="1"/>
  <c r="G361" i="19"/>
  <c r="H360" i="19"/>
  <c r="I360" i="19"/>
  <c r="J360" i="19"/>
  <c r="K360" i="19"/>
  <c r="BK360" i="19"/>
  <c r="BM361" i="19"/>
  <c r="AT358" i="16"/>
  <c r="AU357" i="16"/>
  <c r="AV358" i="16"/>
  <c r="AN359" i="16" l="1"/>
  <c r="AN360" i="16" s="1"/>
  <c r="AO359" i="16"/>
  <c r="AO360" i="16" s="1"/>
  <c r="M361" i="16"/>
  <c r="C362" i="16"/>
  <c r="F361" i="16" s="1"/>
  <c r="L360" i="19"/>
  <c r="N360" i="19" s="1"/>
  <c r="K361" i="19"/>
  <c r="H361" i="19"/>
  <c r="J361" i="19"/>
  <c r="I361" i="19"/>
  <c r="AS359" i="16"/>
  <c r="AW360" i="16"/>
  <c r="AX360" i="16"/>
  <c r="M362" i="19"/>
  <c r="F363" i="19"/>
  <c r="G362" i="19"/>
  <c r="B365" i="16"/>
  <c r="D365" i="16" s="1"/>
  <c r="E350" i="16"/>
  <c r="BM362" i="19"/>
  <c r="BK361" i="19"/>
  <c r="AV359" i="16"/>
  <c r="AT359" i="16"/>
  <c r="AU358" i="16"/>
  <c r="W362" i="16" l="1"/>
  <c r="R351" i="16"/>
  <c r="L351" i="16"/>
  <c r="V352" i="16"/>
  <c r="C363" i="16"/>
  <c r="F362" i="16" s="1"/>
  <c r="L361" i="19"/>
  <c r="C364" i="16" s="1"/>
  <c r="F363" i="16" s="1"/>
  <c r="E352" i="16"/>
  <c r="L353" i="16"/>
  <c r="J362" i="19"/>
  <c r="K362" i="19"/>
  <c r="I362" i="19"/>
  <c r="H362" i="19"/>
  <c r="M363" i="19"/>
  <c r="B366" i="16"/>
  <c r="D366" i="16" s="1"/>
  <c r="F364" i="19"/>
  <c r="G363" i="19"/>
  <c r="AO361" i="16"/>
  <c r="AX361" i="16"/>
  <c r="AN361" i="16"/>
  <c r="AW361" i="16"/>
  <c r="AS360" i="16"/>
  <c r="BK362" i="19"/>
  <c r="BM363" i="19"/>
  <c r="AU359" i="16"/>
  <c r="AV360" i="16"/>
  <c r="AT360" i="16"/>
  <c r="M363" i="16" l="1"/>
  <c r="N361" i="19"/>
  <c r="S363" i="16"/>
  <c r="L362" i="19"/>
  <c r="C365" i="16" s="1"/>
  <c r="M364" i="19"/>
  <c r="G364" i="19"/>
  <c r="B367" i="16"/>
  <c r="D367" i="16" s="1"/>
  <c r="F365" i="19"/>
  <c r="AX362" i="16"/>
  <c r="AX363" i="16" s="1"/>
  <c r="AW362" i="16"/>
  <c r="AW363" i="16" s="1"/>
  <c r="AS361" i="16"/>
  <c r="AN362" i="16"/>
  <c r="AN363" i="16" s="1"/>
  <c r="AO362" i="16"/>
  <c r="I363" i="19"/>
  <c r="J363" i="19"/>
  <c r="K363" i="19"/>
  <c r="H363" i="19"/>
  <c r="AS362" i="16"/>
  <c r="E355" i="16"/>
  <c r="BK363" i="19"/>
  <c r="BM364" i="19"/>
  <c r="AV361" i="16"/>
  <c r="AT361" i="16"/>
  <c r="AU360" i="16"/>
  <c r="N362" i="19" l="1"/>
  <c r="L363" i="19"/>
  <c r="C366" i="16" s="1"/>
  <c r="F365" i="16" s="1"/>
  <c r="J364" i="19"/>
  <c r="H364" i="19"/>
  <c r="I364" i="19"/>
  <c r="K364" i="19"/>
  <c r="M365" i="16"/>
  <c r="F364" i="16"/>
  <c r="B368" i="16"/>
  <c r="D368" i="16" s="1"/>
  <c r="M365" i="19"/>
  <c r="F366" i="19"/>
  <c r="G365" i="19"/>
  <c r="E356" i="16"/>
  <c r="AO363" i="16"/>
  <c r="BK364" i="19"/>
  <c r="BM365" i="19"/>
  <c r="AU361" i="16"/>
  <c r="AV362" i="16"/>
  <c r="AT362" i="16"/>
  <c r="N363" i="19" l="1"/>
  <c r="L364" i="19"/>
  <c r="N364" i="19" s="1"/>
  <c r="F367" i="19"/>
  <c r="G366" i="19"/>
  <c r="B369" i="16"/>
  <c r="D369" i="16" s="1"/>
  <c r="M366" i="19"/>
  <c r="AW364" i="16"/>
  <c r="AW365" i="16" s="1"/>
  <c r="AX364" i="16"/>
  <c r="AX365" i="16" s="1"/>
  <c r="AO364" i="16"/>
  <c r="AO365" i="16" s="1"/>
  <c r="AS363" i="16"/>
  <c r="AN364" i="16"/>
  <c r="AN365" i="16" s="1"/>
  <c r="E357" i="16"/>
  <c r="Z357" i="16"/>
  <c r="V357" i="16"/>
  <c r="H365" i="19"/>
  <c r="K365" i="19"/>
  <c r="J365" i="19"/>
  <c r="I365" i="19"/>
  <c r="AS364" i="16"/>
  <c r="BK365" i="19"/>
  <c r="BM366" i="19"/>
  <c r="AU362" i="16"/>
  <c r="AV363" i="16"/>
  <c r="AT363" i="16"/>
  <c r="C367" i="16" l="1"/>
  <c r="F366" i="16" s="1"/>
  <c r="L365" i="19"/>
  <c r="N365" i="19" s="1"/>
  <c r="B370" i="16"/>
  <c r="D370" i="16" s="1"/>
  <c r="M367" i="19"/>
  <c r="G367" i="19"/>
  <c r="F368" i="19"/>
  <c r="K366" i="19"/>
  <c r="J366" i="19"/>
  <c r="I366" i="19"/>
  <c r="H366" i="19"/>
  <c r="BM367" i="19"/>
  <c r="BK366" i="19"/>
  <c r="AT364" i="16"/>
  <c r="AU363" i="16"/>
  <c r="AV364" i="16"/>
  <c r="AT365" i="16"/>
  <c r="AV365" i="16"/>
  <c r="BD26" i="16" l="1"/>
  <c r="BD144" i="16"/>
  <c r="AE367" i="16"/>
  <c r="W367" i="16"/>
  <c r="AA367" i="16"/>
  <c r="M367" i="16"/>
  <c r="L367" i="16" s="1"/>
  <c r="S367" i="16"/>
  <c r="C368" i="16"/>
  <c r="F367" i="16" s="1"/>
  <c r="L366" i="19"/>
  <c r="C369" i="16" s="1"/>
  <c r="AO366" i="16"/>
  <c r="AW366" i="16"/>
  <c r="AS365" i="16"/>
  <c r="AN366" i="16"/>
  <c r="AX366" i="16"/>
  <c r="E366" i="16"/>
  <c r="M368" i="19"/>
  <c r="F369" i="19"/>
  <c r="B371" i="16"/>
  <c r="D371" i="16" s="1"/>
  <c r="G368" i="19"/>
  <c r="K367" i="19"/>
  <c r="I367" i="19"/>
  <c r="H367" i="19"/>
  <c r="J367" i="19"/>
  <c r="BM368" i="19"/>
  <c r="BK367" i="19"/>
  <c r="AU364" i="16"/>
  <c r="AU365" i="16"/>
  <c r="N366" i="19" l="1"/>
  <c r="L367" i="19"/>
  <c r="C370" i="16" s="1"/>
  <c r="E367" i="16"/>
  <c r="AX367" i="16"/>
  <c r="AO367" i="16"/>
  <c r="AS366" i="16"/>
  <c r="AW367" i="16"/>
  <c r="AN367" i="16"/>
  <c r="K368" i="19"/>
  <c r="H368" i="19"/>
  <c r="J368" i="19"/>
  <c r="I368" i="19"/>
  <c r="M369" i="16"/>
  <c r="F368" i="16"/>
  <c r="G369" i="19"/>
  <c r="B372" i="16"/>
  <c r="D372" i="16" s="1"/>
  <c r="M369" i="19"/>
  <c r="F370" i="19"/>
  <c r="BM369" i="19"/>
  <c r="BK368" i="19"/>
  <c r="AT366" i="16"/>
  <c r="AV366" i="16"/>
  <c r="L368" i="19" l="1"/>
  <c r="N368" i="19" s="1"/>
  <c r="N367" i="19"/>
  <c r="J369" i="19"/>
  <c r="H369" i="19"/>
  <c r="K369" i="19"/>
  <c r="I369" i="19"/>
  <c r="G370" i="19"/>
  <c r="B373" i="16"/>
  <c r="D373" i="16" s="1"/>
  <c r="M370" i="19"/>
  <c r="F371" i="19"/>
  <c r="AL367" i="16"/>
  <c r="H36" i="21" s="1"/>
  <c r="AI367" i="16"/>
  <c r="AX368" i="16"/>
  <c r="AN368" i="16"/>
  <c r="AS367" i="16"/>
  <c r="AO368" i="16"/>
  <c r="AW368" i="16"/>
  <c r="AK367" i="16"/>
  <c r="G36" i="21" s="1"/>
  <c r="AH367" i="16"/>
  <c r="F369" i="16"/>
  <c r="BM370" i="19"/>
  <c r="BK369" i="19"/>
  <c r="AV367" i="16"/>
  <c r="AU366" i="16"/>
  <c r="AT367" i="16"/>
  <c r="C371" i="16" l="1"/>
  <c r="S371" i="16" s="1"/>
  <c r="I36" i="21"/>
  <c r="L369" i="19"/>
  <c r="N369" i="19" s="1"/>
  <c r="K370" i="19"/>
  <c r="H370" i="19"/>
  <c r="I370" i="19"/>
  <c r="J370" i="19"/>
  <c r="AX369" i="16"/>
  <c r="AN369" i="16"/>
  <c r="AS368" i="16"/>
  <c r="AW369" i="16"/>
  <c r="AO369" i="16"/>
  <c r="F372" i="19"/>
  <c r="G371" i="19"/>
  <c r="B374" i="16"/>
  <c r="D374" i="16" s="1"/>
  <c r="M371" i="19"/>
  <c r="BM371" i="19"/>
  <c r="BK370" i="19"/>
  <c r="AU367" i="16"/>
  <c r="AV368" i="16"/>
  <c r="AT368" i="16"/>
  <c r="F370" i="16" l="1"/>
  <c r="AN370" i="16" s="1"/>
  <c r="M371" i="16"/>
  <c r="C372" i="16"/>
  <c r="F371" i="16" s="1"/>
  <c r="L370" i="19"/>
  <c r="N370" i="19" s="1"/>
  <c r="H371" i="19"/>
  <c r="J371" i="19"/>
  <c r="K371" i="19"/>
  <c r="I371" i="19"/>
  <c r="M372" i="19"/>
  <c r="B375" i="16"/>
  <c r="D375" i="16" s="1"/>
  <c r="F373" i="19"/>
  <c r="G372" i="19"/>
  <c r="BK371" i="19"/>
  <c r="BM372" i="19"/>
  <c r="AV369" i="16"/>
  <c r="AT369" i="16"/>
  <c r="AU368" i="16"/>
  <c r="AO370" i="16" l="1"/>
  <c r="AO371" i="16" s="1"/>
  <c r="AW370" i="16"/>
  <c r="AW371" i="16" s="1"/>
  <c r="AS369" i="16"/>
  <c r="AX370" i="16"/>
  <c r="AX371" i="16" s="1"/>
  <c r="W372" i="16"/>
  <c r="C373" i="16"/>
  <c r="M373" i="16" s="1"/>
  <c r="L371" i="19"/>
  <c r="C374" i="16" s="1"/>
  <c r="AN371" i="16"/>
  <c r="AS370" i="16"/>
  <c r="J372" i="19"/>
  <c r="I372" i="19"/>
  <c r="K372" i="19"/>
  <c r="H372" i="19"/>
  <c r="B376" i="16"/>
  <c r="D376" i="16" s="1"/>
  <c r="G373" i="19"/>
  <c r="M373" i="19"/>
  <c r="F374" i="19"/>
  <c r="BK372" i="19"/>
  <c r="BM373" i="19"/>
  <c r="AV370" i="16"/>
  <c r="AT370" i="16"/>
  <c r="AU369" i="16"/>
  <c r="F372" i="16" l="1"/>
  <c r="AW372" i="16" s="1"/>
  <c r="N371" i="19"/>
  <c r="L372" i="19"/>
  <c r="C375" i="16" s="1"/>
  <c r="J373" i="19"/>
  <c r="H373" i="19"/>
  <c r="K373" i="19"/>
  <c r="I373" i="19"/>
  <c r="M374" i="19"/>
  <c r="F375" i="19"/>
  <c r="B377" i="16"/>
  <c r="D377" i="16" s="1"/>
  <c r="G374" i="19"/>
  <c r="F373" i="16"/>
  <c r="BK373" i="19"/>
  <c r="BM374" i="19"/>
  <c r="AT371" i="16"/>
  <c r="AU370" i="16"/>
  <c r="AV371" i="16"/>
  <c r="AN372" i="16" l="1"/>
  <c r="AN373" i="16" s="1"/>
  <c r="AS371" i="16"/>
  <c r="AO372" i="16"/>
  <c r="AX372" i="16"/>
  <c r="AX373" i="16" s="1"/>
  <c r="N372" i="19"/>
  <c r="L373" i="19"/>
  <c r="N373" i="19" s="1"/>
  <c r="F374" i="16"/>
  <c r="M375" i="16"/>
  <c r="S375" i="16"/>
  <c r="B378" i="16"/>
  <c r="D378" i="16" s="1"/>
  <c r="M375" i="19"/>
  <c r="F376" i="19"/>
  <c r="G375" i="19"/>
  <c r="AO373" i="16"/>
  <c r="AS372" i="16"/>
  <c r="AW373" i="16"/>
  <c r="K374" i="19"/>
  <c r="J374" i="19"/>
  <c r="H374" i="19"/>
  <c r="I374" i="19"/>
  <c r="BK374" i="19"/>
  <c r="BM375" i="19"/>
  <c r="AT372" i="16"/>
  <c r="AV372" i="16"/>
  <c r="AU371" i="16"/>
  <c r="L374" i="19" l="1"/>
  <c r="N374" i="19" s="1"/>
  <c r="C376" i="16"/>
  <c r="F375" i="16" s="1"/>
  <c r="AS373" i="16"/>
  <c r="AW374" i="16"/>
  <c r="AO374" i="16"/>
  <c r="AN374" i="16"/>
  <c r="AX374" i="16"/>
  <c r="H375" i="19"/>
  <c r="K375" i="19"/>
  <c r="I375" i="19"/>
  <c r="J375" i="19"/>
  <c r="F377" i="19"/>
  <c r="G376" i="19"/>
  <c r="B379" i="16"/>
  <c r="D379" i="16" s="1"/>
  <c r="M376" i="19"/>
  <c r="BM376" i="19"/>
  <c r="BK375" i="19"/>
  <c r="AV373" i="16"/>
  <c r="AU372" i="16"/>
  <c r="AT373" i="16"/>
  <c r="C377" i="16" l="1"/>
  <c r="M377" i="16" s="1"/>
  <c r="L375" i="19"/>
  <c r="N375" i="19" s="1"/>
  <c r="AX375" i="16"/>
  <c r="AN375" i="16"/>
  <c r="AO375" i="16"/>
  <c r="AS374" i="16"/>
  <c r="AW375" i="16"/>
  <c r="I376" i="19"/>
  <c r="J376" i="19"/>
  <c r="K376" i="19"/>
  <c r="H376" i="19"/>
  <c r="B380" i="16"/>
  <c r="D380" i="16" s="1"/>
  <c r="M377" i="19"/>
  <c r="F378" i="19"/>
  <c r="G377" i="19"/>
  <c r="BK376" i="19"/>
  <c r="BM377" i="19"/>
  <c r="AU373" i="16"/>
  <c r="AT374" i="16"/>
  <c r="AV374" i="16"/>
  <c r="F376" i="16" l="1"/>
  <c r="AO376" i="16" s="1"/>
  <c r="W377" i="16"/>
  <c r="AA377" i="16"/>
  <c r="C378" i="16"/>
  <c r="F377" i="16" s="1"/>
  <c r="L376" i="19"/>
  <c r="N376" i="19" s="1"/>
  <c r="G378" i="19"/>
  <c r="F379" i="19"/>
  <c r="M378" i="19"/>
  <c r="B381" i="16"/>
  <c r="D381" i="16" s="1"/>
  <c r="I377" i="19"/>
  <c r="H377" i="19"/>
  <c r="K377" i="19"/>
  <c r="J377" i="19"/>
  <c r="BM378" i="19"/>
  <c r="BK377" i="19"/>
  <c r="AV375" i="16"/>
  <c r="AT375" i="16"/>
  <c r="AU374" i="16"/>
  <c r="AW376" i="16" l="1"/>
  <c r="AW377" i="16" s="1"/>
  <c r="AN376" i="16"/>
  <c r="AN377" i="16" s="1"/>
  <c r="AX376" i="16"/>
  <c r="AX377" i="16" s="1"/>
  <c r="AS375" i="16"/>
  <c r="AS376" i="16"/>
  <c r="C379" i="16"/>
  <c r="M379" i="16" s="1"/>
  <c r="L379" i="16" s="1"/>
  <c r="AO377" i="16"/>
  <c r="M379" i="19"/>
  <c r="B382" i="16"/>
  <c r="D382" i="16" s="1"/>
  <c r="G379" i="19"/>
  <c r="F380" i="19"/>
  <c r="J378" i="19"/>
  <c r="I378" i="19"/>
  <c r="H378" i="19"/>
  <c r="K378" i="19"/>
  <c r="L377" i="19"/>
  <c r="BM379" i="19"/>
  <c r="BK378" i="19"/>
  <c r="AT376" i="16"/>
  <c r="AV376" i="16"/>
  <c r="AU375" i="16"/>
  <c r="F378" i="16" l="1"/>
  <c r="AN378" i="16" s="1"/>
  <c r="S379" i="16"/>
  <c r="L378" i="19"/>
  <c r="C381" i="16" s="1"/>
  <c r="B383" i="16"/>
  <c r="D383" i="16" s="1"/>
  <c r="M380" i="19"/>
  <c r="F381" i="19"/>
  <c r="G380" i="19"/>
  <c r="J379" i="19"/>
  <c r="I379" i="19"/>
  <c r="K379" i="19"/>
  <c r="H379" i="19"/>
  <c r="C380" i="16"/>
  <c r="N377" i="19"/>
  <c r="BM380" i="19"/>
  <c r="BK379" i="19"/>
  <c r="AV377" i="16"/>
  <c r="AT377" i="16"/>
  <c r="AU376" i="16"/>
  <c r="AX378" i="16" l="1"/>
  <c r="E378" i="16"/>
  <c r="AO378" i="16"/>
  <c r="AS377" i="16"/>
  <c r="AW378" i="16"/>
  <c r="N378" i="19"/>
  <c r="L379" i="19"/>
  <c r="C382" i="16" s="1"/>
  <c r="I380" i="19"/>
  <c r="K380" i="19"/>
  <c r="J380" i="19"/>
  <c r="H380" i="19"/>
  <c r="M381" i="16"/>
  <c r="F380" i="16"/>
  <c r="B384" i="16"/>
  <c r="D384" i="16" s="1"/>
  <c r="G381" i="19"/>
  <c r="F382" i="19"/>
  <c r="M381" i="19"/>
  <c r="F379" i="16"/>
  <c r="BD145" i="16"/>
  <c r="BK380" i="19"/>
  <c r="BM381" i="19"/>
  <c r="AU377" i="16"/>
  <c r="AV378" i="16"/>
  <c r="AT378" i="16"/>
  <c r="N379" i="19" l="1"/>
  <c r="L380" i="19"/>
  <c r="N380" i="19" s="1"/>
  <c r="AW379" i="16"/>
  <c r="AW380" i="16" s="1"/>
  <c r="AH380" i="16" s="1"/>
  <c r="AX379" i="16"/>
  <c r="AX380" i="16" s="1"/>
  <c r="AI380" i="16" s="1"/>
  <c r="E379" i="16"/>
  <c r="AO379" i="16"/>
  <c r="AO380" i="16" s="1"/>
  <c r="AS378" i="16"/>
  <c r="AN379" i="16"/>
  <c r="AS379" i="16" s="1"/>
  <c r="J381" i="19"/>
  <c r="H381" i="19"/>
  <c r="K381" i="19"/>
  <c r="I381" i="19"/>
  <c r="G382" i="19"/>
  <c r="B385" i="16"/>
  <c r="D385" i="16" s="1"/>
  <c r="M382" i="19"/>
  <c r="F383" i="19"/>
  <c r="W382" i="16"/>
  <c r="F381" i="16"/>
  <c r="BK381" i="19"/>
  <c r="BM382" i="19"/>
  <c r="AU378" i="16"/>
  <c r="AN380" i="16" l="1"/>
  <c r="AN381" i="16" s="1"/>
  <c r="L381" i="19"/>
  <c r="N381" i="19" s="1"/>
  <c r="C383" i="16"/>
  <c r="F382" i="16" s="1"/>
  <c r="H382" i="19"/>
  <c r="K382" i="19"/>
  <c r="I382" i="19"/>
  <c r="J382" i="19"/>
  <c r="AX381" i="16"/>
  <c r="AS380" i="16"/>
  <c r="AW381" i="16"/>
  <c r="AO381" i="16"/>
  <c r="G383" i="19"/>
  <c r="F384" i="19"/>
  <c r="M383" i="19"/>
  <c r="B386" i="16"/>
  <c r="D386" i="16" s="1"/>
  <c r="BM383" i="19"/>
  <c r="BK382" i="19"/>
  <c r="AT379" i="16"/>
  <c r="AV379" i="16"/>
  <c r="AV380" i="16"/>
  <c r="AT380" i="16"/>
  <c r="S383" i="16" l="1"/>
  <c r="C384" i="16"/>
  <c r="F383" i="16" s="1"/>
  <c r="AS382" i="16" s="1"/>
  <c r="M383" i="16"/>
  <c r="L382" i="19"/>
  <c r="N382" i="19" s="1"/>
  <c r="G384" i="19"/>
  <c r="F385" i="19"/>
  <c r="M384" i="19"/>
  <c r="B387" i="16"/>
  <c r="D387" i="16" s="1"/>
  <c r="AN382" i="16"/>
  <c r="AS381" i="16"/>
  <c r="AO382" i="16"/>
  <c r="AW382" i="16"/>
  <c r="AX382" i="16"/>
  <c r="H383" i="19"/>
  <c r="I383" i="19"/>
  <c r="J383" i="19"/>
  <c r="K383" i="19"/>
  <c r="BM384" i="19"/>
  <c r="BK383" i="19"/>
  <c r="AU380" i="16"/>
  <c r="AV381" i="16"/>
  <c r="AT381" i="16"/>
  <c r="AU379" i="16"/>
  <c r="AX383" i="16" l="1"/>
  <c r="AN383" i="16"/>
  <c r="AO383" i="16"/>
  <c r="AW383" i="16"/>
  <c r="C385" i="16"/>
  <c r="M385" i="16" s="1"/>
  <c r="L385" i="16" s="1"/>
  <c r="M385" i="19"/>
  <c r="B388" i="16"/>
  <c r="D388" i="16" s="1"/>
  <c r="G385" i="19"/>
  <c r="F386" i="19"/>
  <c r="L383" i="19"/>
  <c r="J384" i="19"/>
  <c r="H384" i="19"/>
  <c r="I384" i="19"/>
  <c r="K384" i="19"/>
  <c r="BK384" i="19"/>
  <c r="BM385" i="19"/>
  <c r="AU381" i="16"/>
  <c r="AV383" i="16"/>
  <c r="AT383" i="16"/>
  <c r="AV382" i="16"/>
  <c r="AT382" i="16"/>
  <c r="F384" i="16" l="1"/>
  <c r="AO384" i="16" s="1"/>
  <c r="N383" i="19"/>
  <c r="C386" i="16"/>
  <c r="L384" i="19"/>
  <c r="B389" i="16"/>
  <c r="D389" i="16" s="1"/>
  <c r="M386" i="19"/>
  <c r="G386" i="19"/>
  <c r="F387" i="19"/>
  <c r="H385" i="19"/>
  <c r="J385" i="19"/>
  <c r="I385" i="19"/>
  <c r="K385" i="19"/>
  <c r="BK385" i="19"/>
  <c r="BM386" i="19"/>
  <c r="AU382" i="16"/>
  <c r="AU383" i="16"/>
  <c r="AN384" i="16" l="1"/>
  <c r="AS383" i="16"/>
  <c r="E384" i="16"/>
  <c r="AW384" i="16"/>
  <c r="AX384" i="16"/>
  <c r="B390" i="16"/>
  <c r="D390" i="16" s="1"/>
  <c r="F388" i="19"/>
  <c r="G387" i="19"/>
  <c r="M387" i="19"/>
  <c r="L385" i="19"/>
  <c r="C387" i="16"/>
  <c r="N384" i="19"/>
  <c r="F385" i="16"/>
  <c r="AX385" i="16" s="1"/>
  <c r="H386" i="19"/>
  <c r="J386" i="19"/>
  <c r="K386" i="19"/>
  <c r="I386" i="19"/>
  <c r="BK386" i="19"/>
  <c r="BM387" i="19"/>
  <c r="AT384" i="16"/>
  <c r="AV384" i="16"/>
  <c r="F386" i="16" l="1"/>
  <c r="M387" i="16"/>
  <c r="L387" i="16" s="1"/>
  <c r="AE387" i="16"/>
  <c r="AA387" i="16"/>
  <c r="Z387" i="16" s="1"/>
  <c r="W387" i="16"/>
  <c r="V387" i="16" s="1"/>
  <c r="S387" i="16"/>
  <c r="R387" i="16" s="1"/>
  <c r="BD27" i="16"/>
  <c r="E385" i="16"/>
  <c r="AS384" i="16"/>
  <c r="AO385" i="16"/>
  <c r="AW385" i="16"/>
  <c r="H387" i="19"/>
  <c r="I387" i="19"/>
  <c r="J387" i="19"/>
  <c r="K387" i="19"/>
  <c r="C388" i="16"/>
  <c r="N385" i="19"/>
  <c r="F389" i="19"/>
  <c r="B391" i="16"/>
  <c r="D391" i="16" s="1"/>
  <c r="G388" i="19"/>
  <c r="M388" i="19"/>
  <c r="L386" i="19"/>
  <c r="AN385" i="16"/>
  <c r="BK387" i="19"/>
  <c r="BM388" i="19"/>
  <c r="AU384" i="16"/>
  <c r="L387" i="19" l="1"/>
  <c r="N387" i="19" s="1"/>
  <c r="H388" i="19"/>
  <c r="J388" i="19"/>
  <c r="I388" i="19"/>
  <c r="K388" i="19"/>
  <c r="F390" i="19"/>
  <c r="B392" i="16"/>
  <c r="D392" i="16" s="1"/>
  <c r="M389" i="19"/>
  <c r="G389" i="19"/>
  <c r="F387" i="16"/>
  <c r="E386" i="16"/>
  <c r="AO386" i="16"/>
  <c r="AW386" i="16"/>
  <c r="AS385" i="16"/>
  <c r="AN386" i="16"/>
  <c r="AX386" i="16"/>
  <c r="C389" i="16"/>
  <c r="N386" i="19"/>
  <c r="BM389" i="19"/>
  <c r="BK388" i="19"/>
  <c r="AT385" i="16"/>
  <c r="AV385" i="16"/>
  <c r="AW387" i="16" l="1"/>
  <c r="AK387" i="16" s="1"/>
  <c r="G37" i="21" s="1"/>
  <c r="L388" i="19"/>
  <c r="C391" i="16" s="1"/>
  <c r="C390" i="16"/>
  <c r="F389" i="16" s="1"/>
  <c r="E389" i="16" s="1"/>
  <c r="M389" i="16"/>
  <c r="L389" i="16" s="1"/>
  <c r="F388" i="16"/>
  <c r="AO387" i="16"/>
  <c r="AN387" i="16"/>
  <c r="AS386" i="16"/>
  <c r="AX387" i="16"/>
  <c r="E387" i="16"/>
  <c r="F391" i="19"/>
  <c r="G390" i="19"/>
  <c r="M390" i="19"/>
  <c r="B393" i="16"/>
  <c r="D393" i="16" s="1"/>
  <c r="K389" i="19"/>
  <c r="J389" i="19"/>
  <c r="I389" i="19"/>
  <c r="H389" i="19"/>
  <c r="BK389" i="19"/>
  <c r="BM390" i="19"/>
  <c r="AV386" i="16"/>
  <c r="AT386" i="16"/>
  <c r="AU385" i="16"/>
  <c r="N388" i="19" l="1"/>
  <c r="AS388" i="16"/>
  <c r="L389" i="19"/>
  <c r="N389" i="19" s="1"/>
  <c r="M391" i="16"/>
  <c r="L391" i="16" s="1"/>
  <c r="F390" i="16"/>
  <c r="S391" i="16"/>
  <c r="R391" i="16" s="1"/>
  <c r="AN388" i="16"/>
  <c r="AN389" i="16" s="1"/>
  <c r="AO388" i="16"/>
  <c r="E388" i="16"/>
  <c r="AW388" i="16"/>
  <c r="AS387" i="16"/>
  <c r="AX388" i="16"/>
  <c r="AX389" i="16" s="1"/>
  <c r="I390" i="19"/>
  <c r="H390" i="19"/>
  <c r="J390" i="19"/>
  <c r="K390" i="19"/>
  <c r="AL387" i="16"/>
  <c r="H37" i="21" s="1"/>
  <c r="I37" i="21" s="1"/>
  <c r="F392" i="19"/>
  <c r="B394" i="16"/>
  <c r="D394" i="16" s="1"/>
  <c r="M391" i="19"/>
  <c r="G391" i="19"/>
  <c r="BK390" i="19"/>
  <c r="BM391" i="19"/>
  <c r="AU386" i="16"/>
  <c r="AT387" i="16"/>
  <c r="AV387" i="16"/>
  <c r="C392" i="16" l="1"/>
  <c r="F391" i="16" s="1"/>
  <c r="L390" i="19"/>
  <c r="C393" i="16" s="1"/>
  <c r="AW389" i="16"/>
  <c r="AW390" i="16" s="1"/>
  <c r="E390" i="16"/>
  <c r="AN390" i="16"/>
  <c r="AS389" i="16"/>
  <c r="AX390" i="16"/>
  <c r="K391" i="19"/>
  <c r="J391" i="19"/>
  <c r="I391" i="19"/>
  <c r="H391" i="19"/>
  <c r="AO389" i="16"/>
  <c r="AO390" i="16" s="1"/>
  <c r="G392" i="19"/>
  <c r="B395" i="16"/>
  <c r="D395" i="16" s="1"/>
  <c r="M392" i="19"/>
  <c r="F393" i="19"/>
  <c r="BM392" i="19"/>
  <c r="BK391" i="19"/>
  <c r="AT388" i="16"/>
  <c r="AU387" i="16"/>
  <c r="AV388" i="16"/>
  <c r="N390" i="19" l="1"/>
  <c r="BD146" i="16"/>
  <c r="W392" i="16"/>
  <c r="V392" i="16" s="1"/>
  <c r="L391" i="19"/>
  <c r="N391" i="19" s="1"/>
  <c r="M393" i="16"/>
  <c r="F392" i="16"/>
  <c r="F394" i="19"/>
  <c r="G393" i="19"/>
  <c r="M393" i="19"/>
  <c r="B396" i="16"/>
  <c r="D396" i="16" s="1"/>
  <c r="I392" i="19"/>
  <c r="J392" i="19"/>
  <c r="K392" i="19"/>
  <c r="H392" i="19"/>
  <c r="AW391" i="16"/>
  <c r="AX391" i="16"/>
  <c r="AO391" i="16"/>
  <c r="AS390" i="16"/>
  <c r="AN391" i="16"/>
  <c r="BM393" i="19"/>
  <c r="BK392" i="19"/>
  <c r="AV390" i="16"/>
  <c r="AV389" i="16"/>
  <c r="AT389" i="16"/>
  <c r="AU388" i="16"/>
  <c r="AT390" i="16"/>
  <c r="L392" i="19" l="1"/>
  <c r="C395" i="16" s="1"/>
  <c r="C394" i="16"/>
  <c r="F393" i="16" s="1"/>
  <c r="AS392" i="16" s="1"/>
  <c r="K393" i="19"/>
  <c r="H393" i="19"/>
  <c r="I393" i="19"/>
  <c r="J393" i="19"/>
  <c r="G394" i="19"/>
  <c r="F395" i="19"/>
  <c r="B397" i="16"/>
  <c r="D397" i="16" s="1"/>
  <c r="M394" i="19"/>
  <c r="AW392" i="16"/>
  <c r="AO392" i="16"/>
  <c r="AX392" i="16"/>
  <c r="AS391" i="16"/>
  <c r="AN392" i="16"/>
  <c r="BM394" i="19"/>
  <c r="BK393" i="19"/>
  <c r="AU390" i="16"/>
  <c r="AT391" i="16"/>
  <c r="AU389" i="16"/>
  <c r="AV391" i="16"/>
  <c r="N392" i="19" l="1"/>
  <c r="AX393" i="16"/>
  <c r="AN393" i="16"/>
  <c r="L393" i="19"/>
  <c r="C396" i="16" s="1"/>
  <c r="AH392" i="16"/>
  <c r="AW393" i="16"/>
  <c r="S395" i="16"/>
  <c r="F394" i="16"/>
  <c r="M395" i="16"/>
  <c r="AO393" i="16"/>
  <c r="M395" i="19"/>
  <c r="G395" i="19"/>
  <c r="B398" i="16"/>
  <c r="D398" i="16" s="1"/>
  <c r="F396" i="19"/>
  <c r="K394" i="19"/>
  <c r="I394" i="19"/>
  <c r="J394" i="19"/>
  <c r="H394" i="19"/>
  <c r="AI392" i="16"/>
  <c r="BK394" i="19"/>
  <c r="BM395" i="19"/>
  <c r="AV392" i="16"/>
  <c r="AU391" i="16"/>
  <c r="AT392" i="16"/>
  <c r="L394" i="19" l="1"/>
  <c r="N394" i="19" s="1"/>
  <c r="N393" i="19"/>
  <c r="I395" i="19"/>
  <c r="K395" i="19"/>
  <c r="H395" i="19"/>
  <c r="J395" i="19"/>
  <c r="AN394" i="16"/>
  <c r="AW394" i="16"/>
  <c r="AO394" i="16"/>
  <c r="AX394" i="16"/>
  <c r="AS393" i="16"/>
  <c r="B399" i="16"/>
  <c r="D399" i="16" s="1"/>
  <c r="F397" i="19"/>
  <c r="G396" i="19"/>
  <c r="M396" i="19"/>
  <c r="F395" i="16"/>
  <c r="BM396" i="19"/>
  <c r="BK395" i="19"/>
  <c r="AT393" i="16"/>
  <c r="AU392" i="16"/>
  <c r="AV393" i="16"/>
  <c r="C397" i="16" l="1"/>
  <c r="M397" i="16" s="1"/>
  <c r="L395" i="19"/>
  <c r="N395" i="19" s="1"/>
  <c r="AW395" i="16"/>
  <c r="H396" i="19"/>
  <c r="K396" i="19"/>
  <c r="I396" i="19"/>
  <c r="J396" i="19"/>
  <c r="AN395" i="16"/>
  <c r="AS394" i="16"/>
  <c r="AX395" i="16"/>
  <c r="F398" i="19"/>
  <c r="M397" i="19"/>
  <c r="G397" i="19"/>
  <c r="B400" i="16"/>
  <c r="D400" i="16" s="1"/>
  <c r="W397" i="16"/>
  <c r="AO395" i="16"/>
  <c r="BK396" i="19"/>
  <c r="BM397" i="19"/>
  <c r="AT394" i="16"/>
  <c r="AV394" i="16"/>
  <c r="AU393" i="16"/>
  <c r="F396" i="16" l="1"/>
  <c r="AA397" i="16"/>
  <c r="C398" i="16"/>
  <c r="F397" i="16" s="1"/>
  <c r="L396" i="19"/>
  <c r="C399" i="16" s="1"/>
  <c r="J397" i="19"/>
  <c r="H397" i="19"/>
  <c r="I397" i="19"/>
  <c r="K397" i="19"/>
  <c r="M398" i="19"/>
  <c r="F399" i="19"/>
  <c r="G398" i="19"/>
  <c r="B401" i="16"/>
  <c r="D401" i="16" s="1"/>
  <c r="AO396" i="16"/>
  <c r="AX396" i="16"/>
  <c r="AS395" i="16"/>
  <c r="AN396" i="16"/>
  <c r="AW396" i="16"/>
  <c r="BK397" i="19"/>
  <c r="BM398" i="19"/>
  <c r="AU394" i="16"/>
  <c r="AT395" i="16"/>
  <c r="AV395" i="16"/>
  <c r="N396" i="19" l="1"/>
  <c r="L397" i="19"/>
  <c r="N397" i="19" s="1"/>
  <c r="AX397" i="16"/>
  <c r="K398" i="19"/>
  <c r="H398" i="19"/>
  <c r="J398" i="19"/>
  <c r="I398" i="19"/>
  <c r="S399" i="16"/>
  <c r="F398" i="16"/>
  <c r="M399" i="16"/>
  <c r="AO397" i="16"/>
  <c r="AN397" i="16"/>
  <c r="AW397" i="16"/>
  <c r="AS396" i="16"/>
  <c r="G399" i="19"/>
  <c r="F400" i="19"/>
  <c r="B402" i="16"/>
  <c r="D402" i="16" s="1"/>
  <c r="M399" i="19"/>
  <c r="BK398" i="19"/>
  <c r="BM399" i="19"/>
  <c r="AU395" i="16"/>
  <c r="AV396" i="16"/>
  <c r="AT396" i="16"/>
  <c r="C400" i="16" l="1"/>
  <c r="F399" i="16" s="1"/>
  <c r="L398" i="19"/>
  <c r="C401" i="16" s="1"/>
  <c r="I399" i="19"/>
  <c r="K399" i="19"/>
  <c r="H399" i="19"/>
  <c r="J399" i="19"/>
  <c r="B403" i="16"/>
  <c r="D403" i="16" s="1"/>
  <c r="F401" i="19"/>
  <c r="G400" i="19"/>
  <c r="M400" i="19"/>
  <c r="AW398" i="16"/>
  <c r="AS397" i="16"/>
  <c r="AX398" i="16"/>
  <c r="AN398" i="16"/>
  <c r="AO398" i="16"/>
  <c r="BM400" i="19"/>
  <c r="BK399" i="19"/>
  <c r="AV397" i="16"/>
  <c r="AU396" i="16"/>
  <c r="AT397" i="16"/>
  <c r="N398" i="19" l="1"/>
  <c r="L399" i="19"/>
  <c r="C402" i="16" s="1"/>
  <c r="AX399" i="16"/>
  <c r="I400" i="19"/>
  <c r="J400" i="19"/>
  <c r="H400" i="19"/>
  <c r="K400" i="19"/>
  <c r="G401" i="19"/>
  <c r="F402" i="19"/>
  <c r="B404" i="16"/>
  <c r="D404" i="16" s="1"/>
  <c r="M401" i="19"/>
  <c r="AO399" i="16"/>
  <c r="AN399" i="16"/>
  <c r="AW399" i="16"/>
  <c r="M401" i="16"/>
  <c r="F400" i="16"/>
  <c r="AS398" i="16"/>
  <c r="BK400" i="19"/>
  <c r="BM401" i="19"/>
  <c r="AU397" i="16"/>
  <c r="AV398" i="16"/>
  <c r="AT398" i="16"/>
  <c r="N399" i="19" l="1"/>
  <c r="L400" i="19"/>
  <c r="C403" i="16" s="1"/>
  <c r="AN400" i="16"/>
  <c r="AS399" i="16"/>
  <c r="AW400" i="16"/>
  <c r="AX400" i="16"/>
  <c r="AO400" i="16"/>
  <c r="H401" i="19"/>
  <c r="J401" i="19"/>
  <c r="I401" i="19"/>
  <c r="K401" i="19"/>
  <c r="F401" i="16"/>
  <c r="W402" i="16"/>
  <c r="F403" i="19"/>
  <c r="M402" i="19"/>
  <c r="G402" i="19"/>
  <c r="B405" i="16"/>
  <c r="D405" i="16" s="1"/>
  <c r="BK401" i="19"/>
  <c r="BM402" i="19"/>
  <c r="AU398" i="16"/>
  <c r="AV399" i="16"/>
  <c r="AT399" i="16"/>
  <c r="L401" i="19" l="1"/>
  <c r="C404" i="16" s="1"/>
  <c r="F403" i="16" s="1"/>
  <c r="N400" i="19"/>
  <c r="J402" i="19"/>
  <c r="I402" i="19"/>
  <c r="H402" i="19"/>
  <c r="K402" i="19"/>
  <c r="AX401" i="16"/>
  <c r="AW401" i="16"/>
  <c r="AS400" i="16"/>
  <c r="AO401" i="16"/>
  <c r="AN401" i="16"/>
  <c r="F402" i="16"/>
  <c r="S403" i="16"/>
  <c r="M403" i="16"/>
  <c r="L403" i="16" s="1"/>
  <c r="B406" i="16"/>
  <c r="D406" i="16" s="1"/>
  <c r="F404" i="19"/>
  <c r="M403" i="19"/>
  <c r="G403" i="19"/>
  <c r="BK402" i="19"/>
  <c r="BM403" i="19"/>
  <c r="AV400" i="16"/>
  <c r="AU399" i="16"/>
  <c r="AT400" i="16"/>
  <c r="N401" i="19" l="1"/>
  <c r="L402" i="19"/>
  <c r="H403" i="19"/>
  <c r="J403" i="19"/>
  <c r="I403" i="19"/>
  <c r="K403" i="19"/>
  <c r="B407" i="16"/>
  <c r="D407" i="16" s="1"/>
  <c r="F405" i="19"/>
  <c r="M404" i="19"/>
  <c r="G404" i="19"/>
  <c r="E403" i="16"/>
  <c r="AS402" i="16"/>
  <c r="AS401" i="16"/>
  <c r="AX402" i="16"/>
  <c r="AX403" i="16" s="1"/>
  <c r="AO402" i="16"/>
  <c r="E402" i="16"/>
  <c r="AW402" i="16"/>
  <c r="AW403" i="16" s="1"/>
  <c r="AN402" i="16"/>
  <c r="AN403" i="16" s="1"/>
  <c r="BK403" i="19"/>
  <c r="BM404" i="19"/>
  <c r="AU400" i="16"/>
  <c r="AV401" i="16"/>
  <c r="AT401" i="16"/>
  <c r="L403" i="19" l="1"/>
  <c r="N403" i="19" s="1"/>
  <c r="K404" i="19"/>
  <c r="H404" i="19"/>
  <c r="I404" i="19"/>
  <c r="J404" i="19"/>
  <c r="AO403" i="16"/>
  <c r="N402" i="19"/>
  <c r="C405" i="16"/>
  <c r="G405" i="19"/>
  <c r="B408" i="16"/>
  <c r="D408" i="16" s="1"/>
  <c r="M405" i="19"/>
  <c r="F406" i="19"/>
  <c r="BM405" i="19"/>
  <c r="BK404" i="19"/>
  <c r="AU401" i="16"/>
  <c r="AV402" i="16"/>
  <c r="AT402" i="16"/>
  <c r="C406" i="16" l="1"/>
  <c r="F405" i="16" s="1"/>
  <c r="L404" i="19"/>
  <c r="N404" i="19" s="1"/>
  <c r="M405" i="16"/>
  <c r="L405" i="16" s="1"/>
  <c r="F404" i="16"/>
  <c r="BD147" i="16"/>
  <c r="G406" i="19"/>
  <c r="F407" i="19"/>
  <c r="M406" i="19"/>
  <c r="B409" i="16"/>
  <c r="D409" i="16" s="1"/>
  <c r="H405" i="19"/>
  <c r="J405" i="19"/>
  <c r="I405" i="19"/>
  <c r="K405" i="19"/>
  <c r="BM406" i="19"/>
  <c r="BK405" i="19"/>
  <c r="AT403" i="16"/>
  <c r="AV403" i="16"/>
  <c r="AU402" i="16"/>
  <c r="C407" i="16" l="1"/>
  <c r="F406" i="16" s="1"/>
  <c r="L405" i="19"/>
  <c r="C408" i="16" s="1"/>
  <c r="AS404" i="16"/>
  <c r="E405" i="16"/>
  <c r="AO404" i="16"/>
  <c r="AN404" i="16"/>
  <c r="AN405" i="16" s="1"/>
  <c r="E404" i="16"/>
  <c r="AW404" i="16"/>
  <c r="AW405" i="16" s="1"/>
  <c r="AH405" i="16" s="1"/>
  <c r="AX404" i="16"/>
  <c r="AX405" i="16" s="1"/>
  <c r="AI405" i="16" s="1"/>
  <c r="AS403" i="16"/>
  <c r="G407" i="19"/>
  <c r="F408" i="19"/>
  <c r="B410" i="16"/>
  <c r="D410" i="16" s="1"/>
  <c r="M407" i="19"/>
  <c r="K406" i="19"/>
  <c r="H406" i="19"/>
  <c r="I406" i="19"/>
  <c r="J406" i="19"/>
  <c r="BM407" i="19"/>
  <c r="BK406" i="19"/>
  <c r="AU403" i="16"/>
  <c r="S407" i="16" l="1"/>
  <c r="R407" i="16" s="1"/>
  <c r="AE407" i="16"/>
  <c r="AA407" i="16"/>
  <c r="Z407" i="16" s="1"/>
  <c r="W407" i="16"/>
  <c r="V407" i="16" s="1"/>
  <c r="M407" i="16"/>
  <c r="L407" i="16" s="1"/>
  <c r="BD28" i="16"/>
  <c r="AO405" i="16"/>
  <c r="AO406" i="16" s="1"/>
  <c r="N405" i="19"/>
  <c r="L406" i="19"/>
  <c r="N406" i="19" s="1"/>
  <c r="E406" i="16"/>
  <c r="AX406" i="16"/>
  <c r="AN406" i="16"/>
  <c r="AS405" i="16"/>
  <c r="AW406" i="16"/>
  <c r="F407" i="16"/>
  <c r="M408" i="19"/>
  <c r="B411" i="16"/>
  <c r="D411" i="16" s="1"/>
  <c r="F409" i="19"/>
  <c r="G408" i="19"/>
  <c r="H407" i="19"/>
  <c r="J407" i="19"/>
  <c r="K407" i="19"/>
  <c r="I407" i="19"/>
  <c r="BM408" i="19"/>
  <c r="BK407" i="19"/>
  <c r="AV404" i="16"/>
  <c r="AT404" i="16"/>
  <c r="C409" i="16" l="1"/>
  <c r="M409" i="16" s="1"/>
  <c r="L407" i="19"/>
  <c r="C410" i="16" s="1"/>
  <c r="AN407" i="16"/>
  <c r="AO407" i="16"/>
  <c r="AS406" i="16"/>
  <c r="AW407" i="16"/>
  <c r="AX407" i="16"/>
  <c r="I408" i="19"/>
  <c r="H408" i="19"/>
  <c r="J408" i="19"/>
  <c r="K408" i="19"/>
  <c r="F410" i="19"/>
  <c r="M409" i="19"/>
  <c r="G409" i="19"/>
  <c r="B412" i="16"/>
  <c r="D412" i="16" s="1"/>
  <c r="BM409" i="19"/>
  <c r="BK408" i="19"/>
  <c r="AU404" i="16"/>
  <c r="AV405" i="16"/>
  <c r="AT406" i="16"/>
  <c r="AV406" i="16"/>
  <c r="AT405" i="16"/>
  <c r="F408" i="16" l="1"/>
  <c r="AO408" i="16" s="1"/>
  <c r="L408" i="19"/>
  <c r="C411" i="16" s="1"/>
  <c r="N407" i="19"/>
  <c r="H409" i="19"/>
  <c r="K409" i="19"/>
  <c r="J409" i="19"/>
  <c r="I409" i="19"/>
  <c r="B413" i="16"/>
  <c r="D413" i="16" s="1"/>
  <c r="F411" i="19"/>
  <c r="G410" i="19"/>
  <c r="M410" i="19"/>
  <c r="F409" i="16"/>
  <c r="AL407" i="16"/>
  <c r="H38" i="21" s="1"/>
  <c r="AK407" i="16"/>
  <c r="G38" i="21" s="1"/>
  <c r="BM410" i="19"/>
  <c r="BK409" i="19"/>
  <c r="AV407" i="16"/>
  <c r="AU405" i="16"/>
  <c r="AU406" i="16"/>
  <c r="AT407" i="16"/>
  <c r="AN408" i="16" l="1"/>
  <c r="AN409" i="16" s="1"/>
  <c r="N408" i="19"/>
  <c r="AX408" i="16"/>
  <c r="AX409" i="16" s="1"/>
  <c r="AS407" i="16"/>
  <c r="AW408" i="16"/>
  <c r="AW409" i="16" s="1"/>
  <c r="L409" i="19"/>
  <c r="C412" i="16" s="1"/>
  <c r="H410" i="19"/>
  <c r="K410" i="19"/>
  <c r="I410" i="19"/>
  <c r="J410" i="19"/>
  <c r="AS408" i="16"/>
  <c r="AO409" i="16"/>
  <c r="B414" i="16"/>
  <c r="D414" i="16" s="1"/>
  <c r="M411" i="19"/>
  <c r="F412" i="19"/>
  <c r="G411" i="19"/>
  <c r="I38" i="21"/>
  <c r="M411" i="16"/>
  <c r="F410" i="16"/>
  <c r="S411" i="16"/>
  <c r="BK410" i="19"/>
  <c r="BM411" i="19"/>
  <c r="AT408" i="16"/>
  <c r="AV408" i="16"/>
  <c r="AU407" i="16"/>
  <c r="N409" i="19" l="1"/>
  <c r="L410" i="19"/>
  <c r="C413" i="16" s="1"/>
  <c r="AX410" i="16"/>
  <c r="AO410" i="16"/>
  <c r="AS409" i="16"/>
  <c r="AW410" i="16"/>
  <c r="AN410" i="16"/>
  <c r="F413" i="19"/>
  <c r="B415" i="16"/>
  <c r="D415" i="16" s="1"/>
  <c r="M412" i="19"/>
  <c r="G412" i="19"/>
  <c r="W412" i="16"/>
  <c r="F411" i="16"/>
  <c r="I411" i="19"/>
  <c r="H411" i="19"/>
  <c r="J411" i="19"/>
  <c r="K411" i="19"/>
  <c r="BK411" i="19"/>
  <c r="BM412" i="19"/>
  <c r="AU408" i="16"/>
  <c r="AV409" i="16"/>
  <c r="AT409" i="16"/>
  <c r="L411" i="19" l="1"/>
  <c r="N411" i="19" s="1"/>
  <c r="N410" i="19"/>
  <c r="I412" i="19"/>
  <c r="K412" i="19"/>
  <c r="J412" i="19"/>
  <c r="H412" i="19"/>
  <c r="G413" i="19"/>
  <c r="B416" i="16"/>
  <c r="D416" i="16" s="1"/>
  <c r="F414" i="19"/>
  <c r="M413" i="19"/>
  <c r="F412" i="16"/>
  <c r="M413" i="16"/>
  <c r="AW411" i="16"/>
  <c r="AO411" i="16"/>
  <c r="AX411" i="16"/>
  <c r="AS410" i="16"/>
  <c r="AN411" i="16"/>
  <c r="R403" i="16"/>
  <c r="BK412" i="19"/>
  <c r="BM413" i="19"/>
  <c r="AT410" i="16"/>
  <c r="AU409" i="16"/>
  <c r="AV410" i="16"/>
  <c r="C414" i="16" l="1"/>
  <c r="F413" i="16" s="1"/>
  <c r="L412" i="19"/>
  <c r="N412" i="19" s="1"/>
  <c r="B417" i="16"/>
  <c r="D417" i="16" s="1"/>
  <c r="G414" i="19"/>
  <c r="M414" i="19"/>
  <c r="F415" i="19"/>
  <c r="K413" i="19"/>
  <c r="J413" i="19"/>
  <c r="H413" i="19"/>
  <c r="I413" i="19"/>
  <c r="AS411" i="16"/>
  <c r="AX412" i="16"/>
  <c r="AW412" i="16"/>
  <c r="AN412" i="16"/>
  <c r="AO412" i="16"/>
  <c r="BM414" i="19"/>
  <c r="BK413" i="19"/>
  <c r="AT411" i="16"/>
  <c r="AU410" i="16"/>
  <c r="AV411" i="16"/>
  <c r="C415" i="16" l="1"/>
  <c r="M415" i="16" s="1"/>
  <c r="L413" i="19"/>
  <c r="N413" i="19" s="1"/>
  <c r="H414" i="19"/>
  <c r="J414" i="19"/>
  <c r="K414" i="19"/>
  <c r="I414" i="19"/>
  <c r="AS412" i="16"/>
  <c r="AW413" i="16"/>
  <c r="AN413" i="16"/>
  <c r="AO413" i="16"/>
  <c r="AX413" i="16"/>
  <c r="M415" i="19"/>
  <c r="F416" i="19"/>
  <c r="G415" i="19"/>
  <c r="B418" i="16"/>
  <c r="D418" i="16" s="1"/>
  <c r="BM415" i="19"/>
  <c r="BK414" i="19"/>
  <c r="AV412" i="16"/>
  <c r="AT412" i="16"/>
  <c r="AU411" i="16"/>
  <c r="F414" i="16" l="1"/>
  <c r="AX414" i="16" s="1"/>
  <c r="S415" i="16"/>
  <c r="C416" i="16"/>
  <c r="F415" i="16" s="1"/>
  <c r="L414" i="19"/>
  <c r="C417" i="16" s="1"/>
  <c r="F417" i="19"/>
  <c r="G416" i="19"/>
  <c r="B419" i="16"/>
  <c r="D419" i="16" s="1"/>
  <c r="M416" i="19"/>
  <c r="H415" i="19"/>
  <c r="K415" i="19"/>
  <c r="I415" i="19"/>
  <c r="J415" i="19"/>
  <c r="BK415" i="19"/>
  <c r="BM416" i="19"/>
  <c r="AU412" i="16"/>
  <c r="AV413" i="16"/>
  <c r="AT413" i="16"/>
  <c r="AO414" i="16" l="1"/>
  <c r="AO415" i="16" s="1"/>
  <c r="AW414" i="16"/>
  <c r="AW415" i="16" s="1"/>
  <c r="AN414" i="16"/>
  <c r="AN415" i="16" s="1"/>
  <c r="AS413" i="16"/>
  <c r="AS414" i="16"/>
  <c r="N414" i="19"/>
  <c r="AX415" i="16"/>
  <c r="L415" i="19"/>
  <c r="N415" i="19" s="1"/>
  <c r="J416" i="19"/>
  <c r="K416" i="19"/>
  <c r="I416" i="19"/>
  <c r="H416" i="19"/>
  <c r="B420" i="16"/>
  <c r="D420" i="16" s="1"/>
  <c r="G417" i="19"/>
  <c r="M417" i="19"/>
  <c r="F418" i="19"/>
  <c r="AA417" i="16"/>
  <c r="W417" i="16"/>
  <c r="M417" i="16"/>
  <c r="F416" i="16"/>
  <c r="BD148" i="16"/>
  <c r="BM417" i="19"/>
  <c r="BK416" i="19"/>
  <c r="AU413" i="16"/>
  <c r="AV414" i="16"/>
  <c r="AT414" i="16"/>
  <c r="C418" i="16" l="1"/>
  <c r="F417" i="16" s="1"/>
  <c r="L416" i="19"/>
  <c r="N416" i="19" s="1"/>
  <c r="K417" i="19"/>
  <c r="H417" i="19"/>
  <c r="I417" i="19"/>
  <c r="J417" i="19"/>
  <c r="AS415" i="16"/>
  <c r="AW416" i="16"/>
  <c r="AN416" i="16"/>
  <c r="AX416" i="16"/>
  <c r="AO416" i="16"/>
  <c r="G418" i="19"/>
  <c r="M418" i="19"/>
  <c r="B421" i="16"/>
  <c r="D421" i="16" s="1"/>
  <c r="F419" i="19"/>
  <c r="BM418" i="19"/>
  <c r="BK417" i="19"/>
  <c r="AT415" i="16"/>
  <c r="AV415" i="16"/>
  <c r="AU414" i="16"/>
  <c r="C419" i="16" l="1"/>
  <c r="S419" i="16" s="1"/>
  <c r="L417" i="19"/>
  <c r="N417" i="19" s="1"/>
  <c r="M419" i="19"/>
  <c r="F420" i="19"/>
  <c r="G419" i="19"/>
  <c r="B422" i="16"/>
  <c r="D422" i="16" s="1"/>
  <c r="H418" i="19"/>
  <c r="J418" i="19"/>
  <c r="K418" i="19"/>
  <c r="I418" i="19"/>
  <c r="AO417" i="16"/>
  <c r="AS416" i="16"/>
  <c r="AN417" i="16"/>
  <c r="AX417" i="16"/>
  <c r="AI417" i="16" s="1"/>
  <c r="AW417" i="16"/>
  <c r="AH417" i="16" s="1"/>
  <c r="BK418" i="19"/>
  <c r="BM419" i="19"/>
  <c r="AU415" i="16"/>
  <c r="AV416" i="16"/>
  <c r="AT416" i="16"/>
  <c r="M419" i="16" l="1"/>
  <c r="F418" i="16"/>
  <c r="AN418" i="16" s="1"/>
  <c r="C420" i="16"/>
  <c r="F419" i="16" s="1"/>
  <c r="L418" i="19"/>
  <c r="N418" i="19" s="1"/>
  <c r="K419" i="19"/>
  <c r="J419" i="19"/>
  <c r="H419" i="19"/>
  <c r="I419" i="19"/>
  <c r="F421" i="19"/>
  <c r="B423" i="16"/>
  <c r="D423" i="16" s="1"/>
  <c r="M420" i="19"/>
  <c r="G420" i="19"/>
  <c r="BK419" i="19"/>
  <c r="BM420" i="19"/>
  <c r="AT417" i="16"/>
  <c r="AV417" i="16"/>
  <c r="AU416" i="16"/>
  <c r="AW418" i="16" l="1"/>
  <c r="AW419" i="16" s="1"/>
  <c r="AS417" i="16"/>
  <c r="AX418" i="16"/>
  <c r="AX419" i="16" s="1"/>
  <c r="AO418" i="16"/>
  <c r="AO419" i="16" s="1"/>
  <c r="C421" i="16"/>
  <c r="F420" i="16" s="1"/>
  <c r="L419" i="19"/>
  <c r="N419" i="19" s="1"/>
  <c r="AN419" i="16"/>
  <c r="AS418" i="16"/>
  <c r="H420" i="19"/>
  <c r="J420" i="19"/>
  <c r="K420" i="19"/>
  <c r="I420" i="19"/>
  <c r="M421" i="19"/>
  <c r="B424" i="16"/>
  <c r="D424" i="16" s="1"/>
  <c r="G421" i="19"/>
  <c r="F422" i="19"/>
  <c r="BM421" i="19"/>
  <c r="BK420" i="19"/>
  <c r="AU417" i="16"/>
  <c r="AV418" i="16"/>
  <c r="M421" i="16" l="1"/>
  <c r="C422" i="16"/>
  <c r="F421" i="16" s="1"/>
  <c r="L420" i="19"/>
  <c r="C423" i="16" s="1"/>
  <c r="AW420" i="16"/>
  <c r="AX420" i="16"/>
  <c r="AO420" i="16"/>
  <c r="AN420" i="16"/>
  <c r="AS419" i="16"/>
  <c r="B425" i="16"/>
  <c r="D425" i="16" s="1"/>
  <c r="G422" i="19"/>
  <c r="F423" i="19"/>
  <c r="M422" i="19"/>
  <c r="I421" i="19"/>
  <c r="J421" i="19"/>
  <c r="H421" i="19"/>
  <c r="K421" i="19"/>
  <c r="BM422" i="19"/>
  <c r="BK421" i="19"/>
  <c r="AT419" i="16"/>
  <c r="AT418" i="16"/>
  <c r="AV419" i="16"/>
  <c r="W422" i="16" l="1"/>
  <c r="N420" i="19"/>
  <c r="L421" i="19"/>
  <c r="C424" i="16" s="1"/>
  <c r="H422" i="19"/>
  <c r="J422" i="19"/>
  <c r="I422" i="19"/>
  <c r="K422" i="19"/>
  <c r="AN421" i="16"/>
  <c r="AO421" i="16"/>
  <c r="AS420" i="16"/>
  <c r="AX421" i="16"/>
  <c r="AW421" i="16"/>
  <c r="F422" i="16"/>
  <c r="M423" i="16"/>
  <c r="S423" i="16"/>
  <c r="F424" i="19"/>
  <c r="G423" i="19"/>
  <c r="B426" i="16"/>
  <c r="D426" i="16" s="1"/>
  <c r="M423" i="19"/>
  <c r="BM423" i="19"/>
  <c r="BK422" i="19"/>
  <c r="AU418" i="16"/>
  <c r="AT420" i="16"/>
  <c r="AV420" i="16"/>
  <c r="AU419" i="16"/>
  <c r="N421" i="19" l="1"/>
  <c r="L422" i="19"/>
  <c r="C425" i="16" s="1"/>
  <c r="H423" i="19"/>
  <c r="K423" i="19"/>
  <c r="I423" i="19"/>
  <c r="J423" i="19"/>
  <c r="G424" i="19"/>
  <c r="B427" i="16"/>
  <c r="D427" i="16" s="1"/>
  <c r="M424" i="19"/>
  <c r="F425" i="19"/>
  <c r="F423" i="16"/>
  <c r="AW422" i="16"/>
  <c r="AX422" i="16"/>
  <c r="AS421" i="16"/>
  <c r="AN422" i="16"/>
  <c r="AO422" i="16"/>
  <c r="BK423" i="19"/>
  <c r="BM424" i="19"/>
  <c r="AT421" i="16"/>
  <c r="AU420" i="16"/>
  <c r="AV421" i="16"/>
  <c r="AX423" i="16" l="1"/>
  <c r="N422" i="19"/>
  <c r="AN423" i="16"/>
  <c r="L423" i="19"/>
  <c r="C426" i="16" s="1"/>
  <c r="F425" i="16" s="1"/>
  <c r="B428" i="16"/>
  <c r="D428" i="16" s="1"/>
  <c r="M425" i="19"/>
  <c r="G425" i="19"/>
  <c r="F426" i="19"/>
  <c r="I424" i="19"/>
  <c r="H424" i="19"/>
  <c r="K424" i="19"/>
  <c r="J424" i="19"/>
  <c r="AW423" i="16"/>
  <c r="AS422" i="16"/>
  <c r="M425" i="16"/>
  <c r="F424" i="16"/>
  <c r="AO423" i="16"/>
  <c r="BK424" i="19"/>
  <c r="BM425" i="19"/>
  <c r="AT422" i="16"/>
  <c r="AU421" i="16"/>
  <c r="AV422" i="16"/>
  <c r="N423" i="19" l="1"/>
  <c r="AO424" i="16"/>
  <c r="AO425" i="16" s="1"/>
  <c r="AX424" i="16"/>
  <c r="AX425" i="16" s="1"/>
  <c r="AS423" i="16"/>
  <c r="AW424" i="16"/>
  <c r="AW425" i="16" s="1"/>
  <c r="AN424" i="16"/>
  <c r="AN425" i="16" s="1"/>
  <c r="J425" i="19"/>
  <c r="H425" i="19"/>
  <c r="I425" i="19"/>
  <c r="K425" i="19"/>
  <c r="B429" i="16"/>
  <c r="D429" i="16" s="1"/>
  <c r="F427" i="19"/>
  <c r="M426" i="19"/>
  <c r="G426" i="19"/>
  <c r="L424" i="19"/>
  <c r="AS424" i="16"/>
  <c r="BK425" i="19"/>
  <c r="BM426" i="19"/>
  <c r="AV423" i="16"/>
  <c r="AU422" i="16"/>
  <c r="AT423" i="16"/>
  <c r="L425" i="19" l="1"/>
  <c r="C428" i="16" s="1"/>
  <c r="F427" i="16" s="1"/>
  <c r="H426" i="19"/>
  <c r="J426" i="19"/>
  <c r="K426" i="19"/>
  <c r="I426" i="19"/>
  <c r="F428" i="19"/>
  <c r="G427" i="19"/>
  <c r="M427" i="19"/>
  <c r="B430" i="16"/>
  <c r="D430" i="16" s="1"/>
  <c r="N424" i="19"/>
  <c r="C427" i="16"/>
  <c r="BK426" i="19"/>
  <c r="BM427" i="19"/>
  <c r="AV424" i="16"/>
  <c r="AV425" i="16"/>
  <c r="AT424" i="16"/>
  <c r="AU423" i="16"/>
  <c r="AT425" i="16"/>
  <c r="L426" i="19" l="1"/>
  <c r="N426" i="19" s="1"/>
  <c r="N425" i="19"/>
  <c r="H427" i="19"/>
  <c r="J427" i="19"/>
  <c r="I427" i="19"/>
  <c r="K427" i="19"/>
  <c r="M428" i="19"/>
  <c r="F429" i="19"/>
  <c r="G428" i="19"/>
  <c r="B431" i="16"/>
  <c r="D431" i="16" s="1"/>
  <c r="E427" i="16"/>
  <c r="F426" i="16"/>
  <c r="M427" i="16"/>
  <c r="L427" i="16" s="1"/>
  <c r="AE427" i="16"/>
  <c r="AA427" i="16"/>
  <c r="W427" i="16"/>
  <c r="S427" i="16"/>
  <c r="BD29" i="16"/>
  <c r="BK427" i="19"/>
  <c r="BM428" i="19"/>
  <c r="AU425" i="16"/>
  <c r="AU424" i="16"/>
  <c r="C429" i="16" l="1"/>
  <c r="M429" i="16" s="1"/>
  <c r="L429" i="16" s="1"/>
  <c r="L427" i="19"/>
  <c r="N427" i="19" s="1"/>
  <c r="K428" i="19"/>
  <c r="I428" i="19"/>
  <c r="J428" i="19"/>
  <c r="H428" i="19"/>
  <c r="B432" i="16"/>
  <c r="D432" i="16" s="1"/>
  <c r="G429" i="19"/>
  <c r="M429" i="19"/>
  <c r="F430" i="19"/>
  <c r="AO426" i="16"/>
  <c r="AX426" i="16"/>
  <c r="AX427" i="16" s="1"/>
  <c r="AW426" i="16"/>
  <c r="AW427" i="16" s="1"/>
  <c r="AS425" i="16"/>
  <c r="AN426" i="16"/>
  <c r="AN427" i="16" s="1"/>
  <c r="E426" i="16"/>
  <c r="AS426" i="16"/>
  <c r="BK428" i="19"/>
  <c r="BM429" i="19"/>
  <c r="F428" i="16" l="1"/>
  <c r="AN428" i="16" s="1"/>
  <c r="C430" i="16"/>
  <c r="BD149" i="16" s="1"/>
  <c r="L428" i="19"/>
  <c r="N428" i="19" s="1"/>
  <c r="AO427" i="16"/>
  <c r="K429" i="19"/>
  <c r="J429" i="19"/>
  <c r="H429" i="19"/>
  <c r="I429" i="19"/>
  <c r="AK427" i="16"/>
  <c r="G39" i="21" s="1"/>
  <c r="F429" i="16"/>
  <c r="M430" i="19"/>
  <c r="G430" i="19"/>
  <c r="B433" i="16"/>
  <c r="D433" i="16" s="1"/>
  <c r="F431" i="19"/>
  <c r="AL427" i="16"/>
  <c r="H39" i="21" s="1"/>
  <c r="BK429" i="19"/>
  <c r="BM430" i="19"/>
  <c r="AT426" i="16"/>
  <c r="AV426" i="16"/>
  <c r="E428" i="16" l="1"/>
  <c r="AX428" i="16"/>
  <c r="AX429" i="16" s="1"/>
  <c r="AS427" i="16"/>
  <c r="AO428" i="16"/>
  <c r="AO429" i="16" s="1"/>
  <c r="AW428" i="16"/>
  <c r="AW429" i="16" s="1"/>
  <c r="C431" i="16"/>
  <c r="F430" i="16" s="1"/>
  <c r="L429" i="19"/>
  <c r="N429" i="19" s="1"/>
  <c r="I39" i="21"/>
  <c r="E429" i="16"/>
  <c r="AS428" i="16"/>
  <c r="AN429" i="16"/>
  <c r="B434" i="16"/>
  <c r="D434" i="16" s="1"/>
  <c r="G431" i="19"/>
  <c r="F432" i="19"/>
  <c r="M431" i="19"/>
  <c r="J430" i="19"/>
  <c r="H430" i="19"/>
  <c r="I430" i="19"/>
  <c r="K430" i="19"/>
  <c r="BK430" i="19"/>
  <c r="BM431" i="19"/>
  <c r="AV427" i="16"/>
  <c r="AU426" i="16"/>
  <c r="AT427" i="16"/>
  <c r="M431" i="16" l="1"/>
  <c r="L431" i="16" s="1"/>
  <c r="S431" i="16"/>
  <c r="R431" i="16" s="1"/>
  <c r="C432" i="16"/>
  <c r="W432" i="16" s="1"/>
  <c r="V432" i="16" s="1"/>
  <c r="L430" i="19"/>
  <c r="C433" i="16" s="1"/>
  <c r="AW430" i="16"/>
  <c r="AH430" i="16" s="1"/>
  <c r="AS429" i="16"/>
  <c r="AO430" i="16"/>
  <c r="AX430" i="16"/>
  <c r="AI430" i="16" s="1"/>
  <c r="AN430" i="16"/>
  <c r="E430" i="16"/>
  <c r="F433" i="19"/>
  <c r="M432" i="19"/>
  <c r="B435" i="16"/>
  <c r="D435" i="16" s="1"/>
  <c r="G432" i="19"/>
  <c r="J431" i="19"/>
  <c r="H431" i="19"/>
  <c r="K431" i="19"/>
  <c r="I431" i="19"/>
  <c r="BK431" i="19"/>
  <c r="BM432" i="19"/>
  <c r="AV428" i="16"/>
  <c r="AV429" i="16"/>
  <c r="AU427" i="16"/>
  <c r="AT429" i="16"/>
  <c r="AT428" i="16"/>
  <c r="F431" i="16" l="1"/>
  <c r="AW431" i="16" s="1"/>
  <c r="N430" i="19"/>
  <c r="L431" i="19"/>
  <c r="C434" i="16" s="1"/>
  <c r="M433" i="16"/>
  <c r="L433" i="16" s="1"/>
  <c r="F432" i="16"/>
  <c r="B436" i="16"/>
  <c r="D436" i="16" s="1"/>
  <c r="G433" i="19"/>
  <c r="F434" i="19"/>
  <c r="M433" i="19"/>
  <c r="H432" i="19"/>
  <c r="J432" i="19"/>
  <c r="I432" i="19"/>
  <c r="K432" i="19"/>
  <c r="BM433" i="19"/>
  <c r="BK432" i="19"/>
  <c r="AU429" i="16"/>
  <c r="AT430" i="16"/>
  <c r="AV430" i="16"/>
  <c r="AU428" i="16"/>
  <c r="AX431" i="16" l="1"/>
  <c r="AX432" i="16" s="1"/>
  <c r="AS430" i="16"/>
  <c r="E431" i="16"/>
  <c r="AN431" i="16"/>
  <c r="AN432" i="16" s="1"/>
  <c r="AO431" i="16"/>
  <c r="AO432" i="16" s="1"/>
  <c r="N431" i="19"/>
  <c r="L432" i="19"/>
  <c r="N432" i="19" s="1"/>
  <c r="AS431" i="16"/>
  <c r="E432" i="16"/>
  <c r="AW432" i="16"/>
  <c r="F433" i="16"/>
  <c r="G434" i="19"/>
  <c r="F435" i="19"/>
  <c r="B437" i="16"/>
  <c r="D437" i="16" s="1"/>
  <c r="M434" i="19"/>
  <c r="J433" i="19"/>
  <c r="H433" i="19"/>
  <c r="K433" i="19"/>
  <c r="I433" i="19"/>
  <c r="BM434" i="19"/>
  <c r="BK433" i="19"/>
  <c r="AV431" i="16"/>
  <c r="AT431" i="16"/>
  <c r="AU430" i="16"/>
  <c r="L433" i="19" l="1"/>
  <c r="N433" i="19" s="1"/>
  <c r="C435" i="16"/>
  <c r="F434" i="16" s="1"/>
  <c r="F436" i="19"/>
  <c r="G435" i="19"/>
  <c r="M435" i="19"/>
  <c r="B438" i="16"/>
  <c r="D438" i="16" s="1"/>
  <c r="AN433" i="16"/>
  <c r="AS432" i="16"/>
  <c r="E433" i="16"/>
  <c r="AX433" i="16"/>
  <c r="AO433" i="16"/>
  <c r="I434" i="19"/>
  <c r="J434" i="19"/>
  <c r="K434" i="19"/>
  <c r="H434" i="19"/>
  <c r="AW433" i="16"/>
  <c r="BK434" i="19"/>
  <c r="BM435" i="19"/>
  <c r="AV432" i="16"/>
  <c r="AU431" i="16"/>
  <c r="AT432" i="16"/>
  <c r="C436" i="16" l="1"/>
  <c r="F435" i="16" s="1"/>
  <c r="AS434" i="16" s="1"/>
  <c r="S435" i="16"/>
  <c r="R435" i="16" s="1"/>
  <c r="M435" i="16"/>
  <c r="L434" i="19"/>
  <c r="C437" i="16" s="1"/>
  <c r="I435" i="19"/>
  <c r="K435" i="19"/>
  <c r="J435" i="19"/>
  <c r="H435" i="19"/>
  <c r="B439" i="16"/>
  <c r="D439" i="16" s="1"/>
  <c r="F437" i="19"/>
  <c r="M436" i="19"/>
  <c r="G436" i="19"/>
  <c r="AS433" i="16"/>
  <c r="AX434" i="16"/>
  <c r="AO434" i="16"/>
  <c r="AN434" i="16"/>
  <c r="AW434" i="16"/>
  <c r="E423" i="16"/>
  <c r="BK435" i="19"/>
  <c r="BM436" i="19"/>
  <c r="AU432" i="16"/>
  <c r="AV433" i="16"/>
  <c r="AT433" i="16"/>
  <c r="N434" i="19" l="1"/>
  <c r="AN435" i="16"/>
  <c r="AW435" i="16"/>
  <c r="L435" i="19"/>
  <c r="C438" i="16" s="1"/>
  <c r="F437" i="16" s="1"/>
  <c r="AO435" i="16"/>
  <c r="AX435" i="16"/>
  <c r="AA437" i="16"/>
  <c r="Z437" i="16" s="1"/>
  <c r="W437" i="16"/>
  <c r="V437" i="16" s="1"/>
  <c r="M437" i="16"/>
  <c r="L437" i="16" s="1"/>
  <c r="F436" i="16"/>
  <c r="G437" i="19"/>
  <c r="F438" i="19"/>
  <c r="M437" i="19"/>
  <c r="B440" i="16"/>
  <c r="D440" i="16" s="1"/>
  <c r="L425" i="16"/>
  <c r="E424" i="16"/>
  <c r="J436" i="19"/>
  <c r="I436" i="19"/>
  <c r="H436" i="19"/>
  <c r="K436" i="19"/>
  <c r="BK436" i="19"/>
  <c r="BM437" i="19"/>
  <c r="AV434" i="16"/>
  <c r="AU433" i="16"/>
  <c r="AT434" i="16"/>
  <c r="N435" i="19" l="1"/>
  <c r="L436" i="19"/>
  <c r="N436" i="19" s="1"/>
  <c r="F439" i="19"/>
  <c r="B441" i="16"/>
  <c r="D441" i="16" s="1"/>
  <c r="M438" i="19"/>
  <c r="G438" i="19"/>
  <c r="J437" i="19"/>
  <c r="I437" i="19"/>
  <c r="H437" i="19"/>
  <c r="K437" i="19"/>
  <c r="AW436" i="16"/>
  <c r="AW437" i="16" s="1"/>
  <c r="AX436" i="16"/>
  <c r="AX437" i="16" s="1"/>
  <c r="AN436" i="16"/>
  <c r="AN437" i="16" s="1"/>
  <c r="AO436" i="16"/>
  <c r="E436" i="16"/>
  <c r="AS435" i="16"/>
  <c r="AS436" i="16"/>
  <c r="E437" i="16"/>
  <c r="BM438" i="19"/>
  <c r="BK437" i="19"/>
  <c r="AU434" i="16"/>
  <c r="AV435" i="16"/>
  <c r="AT435" i="16"/>
  <c r="L437" i="19" l="1"/>
  <c r="N437" i="19" s="1"/>
  <c r="C439" i="16"/>
  <c r="S439" i="16" s="1"/>
  <c r="R439" i="16" s="1"/>
  <c r="K438" i="19"/>
  <c r="H438" i="19"/>
  <c r="I438" i="19"/>
  <c r="J438" i="19"/>
  <c r="AO437" i="16"/>
  <c r="B442" i="16"/>
  <c r="D442" i="16" s="1"/>
  <c r="M439" i="19"/>
  <c r="F440" i="19"/>
  <c r="G439" i="19"/>
  <c r="BM439" i="19"/>
  <c r="BK438" i="19"/>
  <c r="AV436" i="16"/>
  <c r="AU435" i="16"/>
  <c r="AT436" i="16"/>
  <c r="F438" i="16" l="1"/>
  <c r="AO438" i="16" s="1"/>
  <c r="C440" i="16"/>
  <c r="F439" i="16" s="1"/>
  <c r="M439" i="16"/>
  <c r="L439" i="16" s="1"/>
  <c r="M440" i="19"/>
  <c r="F441" i="19"/>
  <c r="G440" i="19"/>
  <c r="B443" i="16"/>
  <c r="D443" i="16" s="1"/>
  <c r="H439" i="19"/>
  <c r="I439" i="19"/>
  <c r="J439" i="19"/>
  <c r="K439" i="19"/>
  <c r="L438" i="19"/>
  <c r="BK439" i="19"/>
  <c r="BM440" i="19"/>
  <c r="AT437" i="16"/>
  <c r="AV437" i="16"/>
  <c r="AU436" i="16"/>
  <c r="AX438" i="16" l="1"/>
  <c r="AX439" i="16" s="1"/>
  <c r="E438" i="16"/>
  <c r="AS437" i="16"/>
  <c r="AN438" i="16"/>
  <c r="AN439" i="16" s="1"/>
  <c r="AW438" i="16"/>
  <c r="AW439" i="16" s="1"/>
  <c r="AS438" i="16"/>
  <c r="AO439" i="16"/>
  <c r="L439" i="19"/>
  <c r="N439" i="19" s="1"/>
  <c r="N438" i="19"/>
  <c r="C441" i="16"/>
  <c r="G441" i="19"/>
  <c r="F442" i="19"/>
  <c r="B444" i="16"/>
  <c r="D444" i="16" s="1"/>
  <c r="M441" i="19"/>
  <c r="K440" i="19"/>
  <c r="J440" i="19"/>
  <c r="H440" i="19"/>
  <c r="I440" i="19"/>
  <c r="BM441" i="19"/>
  <c r="BK440" i="19"/>
  <c r="AV438" i="16"/>
  <c r="AU437" i="16"/>
  <c r="AT438" i="16"/>
  <c r="AT439" i="16"/>
  <c r="AV439" i="16"/>
  <c r="C442" i="16" l="1"/>
  <c r="F441" i="16" s="1"/>
  <c r="L440" i="19"/>
  <c r="C443" i="16" s="1"/>
  <c r="F443" i="19"/>
  <c r="G442" i="19"/>
  <c r="M442" i="19"/>
  <c r="B445" i="16"/>
  <c r="D445" i="16" s="1"/>
  <c r="M441" i="16"/>
  <c r="L441" i="16" s="1"/>
  <c r="F440" i="16"/>
  <c r="J441" i="19"/>
  <c r="H441" i="19"/>
  <c r="I441" i="19"/>
  <c r="K441" i="19"/>
  <c r="L435" i="16"/>
  <c r="E434" i="16"/>
  <c r="BK441" i="19"/>
  <c r="BM442" i="19"/>
  <c r="AU438" i="16"/>
  <c r="AU439" i="16"/>
  <c r="N440" i="19" l="1"/>
  <c r="W442" i="16"/>
  <c r="V442" i="16" s="1"/>
  <c r="BD150" i="16"/>
  <c r="L441" i="19"/>
  <c r="C444" i="16" s="1"/>
  <c r="F443" i="16" s="1"/>
  <c r="H442" i="16"/>
  <c r="BN150" i="16" s="1"/>
  <c r="S443" i="16"/>
  <c r="F442" i="16"/>
  <c r="M443" i="16"/>
  <c r="F444" i="19"/>
  <c r="G443" i="19"/>
  <c r="M443" i="19"/>
  <c r="B446" i="16"/>
  <c r="D446" i="16" s="1"/>
  <c r="AO440" i="16"/>
  <c r="AX440" i="16"/>
  <c r="AX441" i="16" s="1"/>
  <c r="AN440" i="16"/>
  <c r="AN441" i="16" s="1"/>
  <c r="AS439" i="16"/>
  <c r="E440" i="16"/>
  <c r="AW440" i="16"/>
  <c r="AW441" i="16" s="1"/>
  <c r="H442" i="19"/>
  <c r="K442" i="19"/>
  <c r="J442" i="19"/>
  <c r="I442" i="19"/>
  <c r="AS440" i="16"/>
  <c r="E441" i="16"/>
  <c r="BM443" i="19"/>
  <c r="BK442" i="19"/>
  <c r="L442" i="19" l="1"/>
  <c r="C445" i="16" s="1"/>
  <c r="N441" i="19"/>
  <c r="AW442" i="16"/>
  <c r="AH442" i="16" s="1"/>
  <c r="AN442" i="16"/>
  <c r="AN443" i="16" s="1"/>
  <c r="AS441" i="16"/>
  <c r="AX442" i="16"/>
  <c r="AI442" i="16" s="1"/>
  <c r="K443" i="19"/>
  <c r="I443" i="19"/>
  <c r="H443" i="19"/>
  <c r="J443" i="19"/>
  <c r="G444" i="19"/>
  <c r="B447" i="16"/>
  <c r="D447" i="16" s="1"/>
  <c r="F445" i="19"/>
  <c r="M444" i="19"/>
  <c r="AO441" i="16"/>
  <c r="AS442" i="16"/>
  <c r="BM444" i="19"/>
  <c r="BK443" i="19"/>
  <c r="AT440" i="16"/>
  <c r="AV440" i="16"/>
  <c r="AW443" i="16" l="1"/>
  <c r="N442" i="19"/>
  <c r="L443" i="19"/>
  <c r="N443" i="19" s="1"/>
  <c r="AX443" i="16"/>
  <c r="AO442" i="16"/>
  <c r="K444" i="19"/>
  <c r="I444" i="19"/>
  <c r="J444" i="19"/>
  <c r="H444" i="19"/>
  <c r="B448" i="16"/>
  <c r="D448" i="16" s="1"/>
  <c r="F446" i="19"/>
  <c r="M445" i="19"/>
  <c r="G445" i="19"/>
  <c r="F444" i="16"/>
  <c r="M445" i="16"/>
  <c r="BK444" i="19"/>
  <c r="BM445" i="19"/>
  <c r="AV441" i="16"/>
  <c r="AU440" i="16"/>
  <c r="AT441" i="16"/>
  <c r="C446" i="16" l="1"/>
  <c r="F445" i="16" s="1"/>
  <c r="AS444" i="16" s="1"/>
  <c r="L444" i="19"/>
  <c r="N444" i="19" s="1"/>
  <c r="K445" i="19"/>
  <c r="I445" i="19"/>
  <c r="J445" i="19"/>
  <c r="H445" i="19"/>
  <c r="G446" i="19"/>
  <c r="M446" i="19"/>
  <c r="B449" i="16"/>
  <c r="D449" i="16" s="1"/>
  <c r="F447" i="19"/>
  <c r="AO443" i="16"/>
  <c r="AO444" i="16" s="1"/>
  <c r="AS443" i="16"/>
  <c r="AX444" i="16"/>
  <c r="AW444" i="16"/>
  <c r="AN444" i="16"/>
  <c r="BK445" i="19"/>
  <c r="BM446" i="19"/>
  <c r="AT442" i="16"/>
  <c r="AU441" i="16"/>
  <c r="AV442" i="16"/>
  <c r="AW445" i="16" l="1"/>
  <c r="AN445" i="16"/>
  <c r="AX445" i="16"/>
  <c r="C447" i="16"/>
  <c r="S447" i="16" s="1"/>
  <c r="M447" i="19"/>
  <c r="F448" i="19"/>
  <c r="B450" i="16"/>
  <c r="D450" i="16" s="1"/>
  <c r="G447" i="19"/>
  <c r="I446" i="19"/>
  <c r="H446" i="19"/>
  <c r="K446" i="19"/>
  <c r="J446" i="19"/>
  <c r="L445" i="19"/>
  <c r="AO445" i="16"/>
  <c r="BK446" i="19"/>
  <c r="BM447" i="19"/>
  <c r="AV443" i="16"/>
  <c r="AT443" i="16"/>
  <c r="AV444" i="16"/>
  <c r="AU442" i="16"/>
  <c r="AT444" i="16"/>
  <c r="BD30" i="16" l="1"/>
  <c r="AA447" i="16"/>
  <c r="AE447" i="16"/>
  <c r="AD447" i="16" s="1"/>
  <c r="AF447" i="16" s="1"/>
  <c r="CL30" i="16" s="1"/>
  <c r="F446" i="16"/>
  <c r="AW446" i="16" s="1"/>
  <c r="W447" i="16"/>
  <c r="M447" i="16"/>
  <c r="L446" i="19"/>
  <c r="C449" i="16" s="1"/>
  <c r="N445" i="19"/>
  <c r="C448" i="16"/>
  <c r="F449" i="19"/>
  <c r="M448" i="19"/>
  <c r="G448" i="19"/>
  <c r="B451" i="16"/>
  <c r="D451" i="16" s="1"/>
  <c r="I447" i="19"/>
  <c r="K447" i="19"/>
  <c r="H447" i="19"/>
  <c r="J447" i="19"/>
  <c r="BK447" i="19"/>
  <c r="BM448" i="19"/>
  <c r="AU444" i="16"/>
  <c r="AU443" i="16"/>
  <c r="AT445" i="16"/>
  <c r="AV445" i="16"/>
  <c r="AX446" i="16" l="1"/>
  <c r="AS445" i="16"/>
  <c r="AO446" i="16"/>
  <c r="AN446" i="16"/>
  <c r="N446" i="19"/>
  <c r="L447" i="19"/>
  <c r="N447" i="19" s="1"/>
  <c r="F447" i="16"/>
  <c r="G449" i="19"/>
  <c r="M449" i="19"/>
  <c r="F450" i="19"/>
  <c r="B452" i="16"/>
  <c r="D452" i="16" s="1"/>
  <c r="F448" i="16"/>
  <c r="M449" i="16"/>
  <c r="K448" i="19"/>
  <c r="J448" i="19"/>
  <c r="H448" i="19"/>
  <c r="I448" i="19"/>
  <c r="BM449" i="19"/>
  <c r="BK448" i="19"/>
  <c r="AT446" i="16"/>
  <c r="AU445" i="16"/>
  <c r="AV446" i="16"/>
  <c r="AN447" i="16" l="1"/>
  <c r="C450" i="16"/>
  <c r="F449" i="16" s="1"/>
  <c r="AS448" i="16" s="1"/>
  <c r="L448" i="19"/>
  <c r="N448" i="19" s="1"/>
  <c r="K449" i="19"/>
  <c r="H449" i="19"/>
  <c r="I449" i="19"/>
  <c r="J449" i="19"/>
  <c r="AS447" i="16"/>
  <c r="AN448" i="16"/>
  <c r="AS446" i="16"/>
  <c r="AX447" i="16"/>
  <c r="AX448" i="16" s="1"/>
  <c r="AO447" i="16"/>
  <c r="AO448" i="16" s="1"/>
  <c r="AW447" i="16"/>
  <c r="B453" i="16"/>
  <c r="D453" i="16" s="1"/>
  <c r="G450" i="19"/>
  <c r="F451" i="19"/>
  <c r="M450" i="19"/>
  <c r="BM450" i="19"/>
  <c r="BK449" i="19"/>
  <c r="AU446" i="16"/>
  <c r="AX449" i="16" l="1"/>
  <c r="AO449" i="16"/>
  <c r="AN449" i="16"/>
  <c r="C451" i="16"/>
  <c r="M451" i="16" s="1"/>
  <c r="L449" i="19"/>
  <c r="C452" i="16" s="1"/>
  <c r="B454" i="16"/>
  <c r="D454" i="16" s="1"/>
  <c r="M451" i="19"/>
  <c r="F452" i="19"/>
  <c r="G451" i="19"/>
  <c r="AK447" i="16"/>
  <c r="G40" i="21" s="1"/>
  <c r="I450" i="19"/>
  <c r="H450" i="19"/>
  <c r="J450" i="19"/>
  <c r="K450" i="19"/>
  <c r="AW448" i="16"/>
  <c r="AW449" i="16" s="1"/>
  <c r="AL447" i="16"/>
  <c r="H40" i="21" s="1"/>
  <c r="BK450" i="19"/>
  <c r="BM451" i="19"/>
  <c r="AV449" i="16"/>
  <c r="AT447" i="16"/>
  <c r="AT449" i="16"/>
  <c r="AV447" i="16"/>
  <c r="AT448" i="16"/>
  <c r="AV448" i="16"/>
  <c r="S451" i="16" l="1"/>
  <c r="F450" i="16"/>
  <c r="AN450" i="16" s="1"/>
  <c r="N449" i="19"/>
  <c r="L450" i="19"/>
  <c r="N450" i="19" s="1"/>
  <c r="G452" i="19"/>
  <c r="M452" i="19"/>
  <c r="B455" i="16"/>
  <c r="D455" i="16" s="1"/>
  <c r="F453" i="19"/>
  <c r="I40" i="21"/>
  <c r="K451" i="19"/>
  <c r="J451" i="19"/>
  <c r="I451" i="19"/>
  <c r="H451" i="19"/>
  <c r="W452" i="16"/>
  <c r="F451" i="16"/>
  <c r="BM452" i="19"/>
  <c r="BK451" i="19"/>
  <c r="AU448" i="16"/>
  <c r="AU449" i="16"/>
  <c r="AU447" i="16"/>
  <c r="AS449" i="16" l="1"/>
  <c r="AX450" i="16"/>
  <c r="AO450" i="16"/>
  <c r="AO451" i="16" s="1"/>
  <c r="AW450" i="16"/>
  <c r="AW451" i="16" s="1"/>
  <c r="C453" i="16"/>
  <c r="M453" i="16" s="1"/>
  <c r="L453" i="16" s="1"/>
  <c r="L451" i="19"/>
  <c r="K452" i="19"/>
  <c r="H452" i="19"/>
  <c r="I452" i="19"/>
  <c r="J452" i="19"/>
  <c r="AN451" i="16"/>
  <c r="AX451" i="16"/>
  <c r="AS450" i="16"/>
  <c r="G453" i="19"/>
  <c r="B456" i="16"/>
  <c r="D456" i="16" s="1"/>
  <c r="M453" i="19"/>
  <c r="F454" i="19"/>
  <c r="BM453" i="19"/>
  <c r="BK452" i="19"/>
  <c r="AV450" i="16"/>
  <c r="AT450" i="16"/>
  <c r="F452" i="16" l="1"/>
  <c r="E452" i="16" s="1"/>
  <c r="L452" i="19"/>
  <c r="C455" i="16" s="1"/>
  <c r="I453" i="19"/>
  <c r="J453" i="19"/>
  <c r="K453" i="19"/>
  <c r="H453" i="19"/>
  <c r="C454" i="16"/>
  <c r="N451" i="19"/>
  <c r="G454" i="19"/>
  <c r="M454" i="19"/>
  <c r="B457" i="16"/>
  <c r="D457" i="16" s="1"/>
  <c r="F455" i="19"/>
  <c r="BK453" i="19"/>
  <c r="BM454" i="19"/>
  <c r="AU450" i="16"/>
  <c r="AT451" i="16"/>
  <c r="AV451" i="16"/>
  <c r="AX452" i="16" l="1"/>
  <c r="AN452" i="16"/>
  <c r="AS451" i="16"/>
  <c r="AW452" i="16"/>
  <c r="AO452" i="16"/>
  <c r="L453" i="19"/>
  <c r="N453" i="19" s="1"/>
  <c r="N452" i="19"/>
  <c r="F453" i="16"/>
  <c r="BD151" i="16"/>
  <c r="G455" i="19"/>
  <c r="M455" i="19"/>
  <c r="F456" i="19"/>
  <c r="B458" i="16"/>
  <c r="D458" i="16" s="1"/>
  <c r="M455" i="16"/>
  <c r="L455" i="16" s="1"/>
  <c r="F454" i="16"/>
  <c r="S455" i="16"/>
  <c r="R455" i="16" s="1"/>
  <c r="K454" i="19"/>
  <c r="I454" i="19"/>
  <c r="J454" i="19"/>
  <c r="H454" i="19"/>
  <c r="BM455" i="19"/>
  <c r="BK454" i="19"/>
  <c r="AU451" i="16"/>
  <c r="AV452" i="16"/>
  <c r="C456" i="16" l="1"/>
  <c r="F455" i="16" s="1"/>
  <c r="E455" i="16" s="1"/>
  <c r="L454" i="19"/>
  <c r="N454" i="19" s="1"/>
  <c r="I455" i="19"/>
  <c r="K455" i="19"/>
  <c r="H455" i="19"/>
  <c r="J455" i="19"/>
  <c r="E454" i="16"/>
  <c r="AS453" i="16"/>
  <c r="AO453" i="16"/>
  <c r="AW453" i="16"/>
  <c r="AW454" i="16" s="1"/>
  <c r="AH454" i="16" s="1"/>
  <c r="AX453" i="16"/>
  <c r="AX454" i="16" s="1"/>
  <c r="AN453" i="16"/>
  <c r="AN454" i="16" s="1"/>
  <c r="E453" i="16"/>
  <c r="AS452" i="16"/>
  <c r="M456" i="19"/>
  <c r="F457" i="19"/>
  <c r="B459" i="16"/>
  <c r="D459" i="16" s="1"/>
  <c r="G456" i="19"/>
  <c r="BK455" i="19"/>
  <c r="BM456" i="19"/>
  <c r="AT452" i="16"/>
  <c r="AN455" i="16" l="1"/>
  <c r="AS454" i="16"/>
  <c r="C457" i="16"/>
  <c r="AA457" i="16" s="1"/>
  <c r="L455" i="19"/>
  <c r="N455" i="19" s="1"/>
  <c r="AI454" i="16"/>
  <c r="AX455" i="16"/>
  <c r="B460" i="16"/>
  <c r="D460" i="16" s="1"/>
  <c r="G457" i="19"/>
  <c r="M457" i="19"/>
  <c r="F458" i="19"/>
  <c r="AW455" i="16"/>
  <c r="AO454" i="16"/>
  <c r="J456" i="19"/>
  <c r="H456" i="19"/>
  <c r="K456" i="19"/>
  <c r="I456" i="19"/>
  <c r="BK456" i="19"/>
  <c r="BM457" i="19"/>
  <c r="AV453" i="16"/>
  <c r="AT453" i="16"/>
  <c r="AU452" i="16"/>
  <c r="M457" i="16" l="1"/>
  <c r="W457" i="16"/>
  <c r="V457" i="16" s="1"/>
  <c r="F456" i="16"/>
  <c r="AS455" i="16" s="1"/>
  <c r="C458" i="16"/>
  <c r="F457" i="16" s="1"/>
  <c r="L456" i="19"/>
  <c r="M458" i="19"/>
  <c r="B461" i="16"/>
  <c r="D461" i="16" s="1"/>
  <c r="F459" i="19"/>
  <c r="G458" i="19"/>
  <c r="I457" i="19"/>
  <c r="H457" i="19"/>
  <c r="J457" i="19"/>
  <c r="K457" i="19"/>
  <c r="AO455" i="16"/>
  <c r="L447" i="16"/>
  <c r="E446" i="16"/>
  <c r="BM458" i="19"/>
  <c r="BK457" i="19"/>
  <c r="AT454" i="16"/>
  <c r="AV454" i="16"/>
  <c r="AU453" i="16"/>
  <c r="AW456" i="16" l="1"/>
  <c r="AW457" i="16" s="1"/>
  <c r="AN456" i="16"/>
  <c r="AN457" i="16" s="1"/>
  <c r="AX456" i="16"/>
  <c r="AX457" i="16" s="1"/>
  <c r="AO456" i="16"/>
  <c r="AO457" i="16" s="1"/>
  <c r="L457" i="19"/>
  <c r="N457" i="19" s="1"/>
  <c r="I458" i="19"/>
  <c r="K458" i="19"/>
  <c r="H458" i="19"/>
  <c r="J458" i="19"/>
  <c r="AS456" i="16"/>
  <c r="M459" i="19"/>
  <c r="F460" i="19"/>
  <c r="B462" i="16"/>
  <c r="D462" i="16" s="1"/>
  <c r="G459" i="19"/>
  <c r="N456" i="19"/>
  <c r="C459" i="16"/>
  <c r="BM459" i="19"/>
  <c r="BK458" i="19"/>
  <c r="AT455" i="16"/>
  <c r="AV455" i="16"/>
  <c r="AU454" i="16"/>
  <c r="AT456" i="16"/>
  <c r="C460" i="16" l="1"/>
  <c r="F459" i="16" s="1"/>
  <c r="L458" i="19"/>
  <c r="C461" i="16" s="1"/>
  <c r="J459" i="19"/>
  <c r="K459" i="19"/>
  <c r="I459" i="19"/>
  <c r="H459" i="19"/>
  <c r="S459" i="16"/>
  <c r="F458" i="16"/>
  <c r="M459" i="16"/>
  <c r="F461" i="19"/>
  <c r="M460" i="19"/>
  <c r="G460" i="19"/>
  <c r="B463" i="16"/>
  <c r="D463" i="16" s="1"/>
  <c r="E448" i="16"/>
  <c r="L449" i="16"/>
  <c r="BM460" i="19"/>
  <c r="BK459" i="19"/>
  <c r="AU456" i="16"/>
  <c r="AV456" i="16"/>
  <c r="AT457" i="16"/>
  <c r="AV457" i="16"/>
  <c r="AU455" i="16"/>
  <c r="N458" i="19" l="1"/>
  <c r="L459" i="19"/>
  <c r="N459" i="19" s="1"/>
  <c r="I460" i="19"/>
  <c r="K460" i="19"/>
  <c r="J460" i="19"/>
  <c r="H460" i="19"/>
  <c r="F460" i="16"/>
  <c r="M461" i="16"/>
  <c r="F462" i="19"/>
  <c r="M461" i="19"/>
  <c r="B464" i="16"/>
  <c r="D464" i="16" s="1"/>
  <c r="G461" i="19"/>
  <c r="AS457" i="16"/>
  <c r="AN458" i="16"/>
  <c r="AS458" i="16" s="1"/>
  <c r="AX458" i="16"/>
  <c r="AW458" i="16"/>
  <c r="AO458" i="16"/>
  <c r="AO459" i="16" s="1"/>
  <c r="BM461" i="19"/>
  <c r="BK460" i="19"/>
  <c r="AT459" i="16"/>
  <c r="AU457" i="16"/>
  <c r="AV459" i="16"/>
  <c r="AN459" i="16" l="1"/>
  <c r="C462" i="16"/>
  <c r="W462" i="16" s="1"/>
  <c r="L460" i="19"/>
  <c r="AX459" i="16"/>
  <c r="AX460" i="16" s="1"/>
  <c r="AO460" i="16"/>
  <c r="AN460" i="16"/>
  <c r="AS459" i="16"/>
  <c r="AW459" i="16"/>
  <c r="AW460" i="16" s="1"/>
  <c r="F463" i="19"/>
  <c r="G462" i="19"/>
  <c r="M462" i="19"/>
  <c r="B465" i="16"/>
  <c r="D465" i="16" s="1"/>
  <c r="E450" i="16"/>
  <c r="L451" i="16"/>
  <c r="V452" i="16"/>
  <c r="R451" i="16"/>
  <c r="J461" i="19"/>
  <c r="K461" i="19"/>
  <c r="H461" i="19"/>
  <c r="I461" i="19"/>
  <c r="BK461" i="19"/>
  <c r="BM462" i="19"/>
  <c r="AV458" i="16"/>
  <c r="AT458" i="16"/>
  <c r="AU459" i="16"/>
  <c r="F461" i="16" l="1"/>
  <c r="AX461" i="16" s="1"/>
  <c r="L461" i="19"/>
  <c r="C464" i="16" s="1"/>
  <c r="F463" i="16" s="1"/>
  <c r="AN461" i="16"/>
  <c r="AW461" i="16"/>
  <c r="AO461" i="16"/>
  <c r="AS460" i="16"/>
  <c r="C463" i="16"/>
  <c r="N460" i="19"/>
  <c r="J462" i="19"/>
  <c r="H462" i="19"/>
  <c r="I462" i="19"/>
  <c r="K462" i="19"/>
  <c r="F464" i="19"/>
  <c r="B466" i="16"/>
  <c r="D466" i="16" s="1"/>
  <c r="G463" i="19"/>
  <c r="M463" i="19"/>
  <c r="BK462" i="19"/>
  <c r="BM463" i="19"/>
  <c r="AT460" i="16"/>
  <c r="AV460" i="16"/>
  <c r="AU458" i="16"/>
  <c r="N461" i="19" l="1"/>
  <c r="L462" i="19"/>
  <c r="J463" i="19"/>
  <c r="H463" i="19"/>
  <c r="K463" i="19"/>
  <c r="I463" i="19"/>
  <c r="M463" i="16"/>
  <c r="S463" i="16"/>
  <c r="F462" i="16"/>
  <c r="B467" i="16"/>
  <c r="D467" i="16" s="1"/>
  <c r="G464" i="19"/>
  <c r="M464" i="19"/>
  <c r="F465" i="19"/>
  <c r="BM464" i="19"/>
  <c r="BK463" i="19"/>
  <c r="AV461" i="16"/>
  <c r="AU460" i="16"/>
  <c r="AT461" i="16"/>
  <c r="L463" i="19" l="1"/>
  <c r="N463" i="19" s="1"/>
  <c r="B468" i="16"/>
  <c r="D468" i="16" s="1"/>
  <c r="F466" i="19"/>
  <c r="M465" i="19"/>
  <c r="G465" i="19"/>
  <c r="N462" i="19"/>
  <c r="C465" i="16"/>
  <c r="K464" i="19"/>
  <c r="H464" i="19"/>
  <c r="J464" i="19"/>
  <c r="I464" i="19"/>
  <c r="AS461" i="16"/>
  <c r="AW462" i="16"/>
  <c r="AW463" i="16" s="1"/>
  <c r="AN462" i="16"/>
  <c r="AN463" i="16" s="1"/>
  <c r="AO462" i="16"/>
  <c r="AO463" i="16" s="1"/>
  <c r="AX462" i="16"/>
  <c r="AX463" i="16" s="1"/>
  <c r="AS462" i="16"/>
  <c r="E456" i="16"/>
  <c r="L457" i="16"/>
  <c r="Z457" i="16"/>
  <c r="BK464" i="19"/>
  <c r="BM465" i="19"/>
  <c r="AU461" i="16"/>
  <c r="C466" i="16" l="1"/>
  <c r="F465" i="16" s="1"/>
  <c r="L464" i="19"/>
  <c r="C467" i="16" s="1"/>
  <c r="F467" i="19"/>
  <c r="M466" i="19"/>
  <c r="B469" i="16"/>
  <c r="D469" i="16" s="1"/>
  <c r="G466" i="19"/>
  <c r="F464" i="16"/>
  <c r="M465" i="16"/>
  <c r="I465" i="19"/>
  <c r="H465" i="19"/>
  <c r="J465" i="19"/>
  <c r="K465" i="19"/>
  <c r="BK465" i="19"/>
  <c r="BM466" i="19"/>
  <c r="AV463" i="16"/>
  <c r="AT462" i="16"/>
  <c r="AT463" i="16"/>
  <c r="AV462" i="16"/>
  <c r="L465" i="19" l="1"/>
  <c r="N465" i="19" s="1"/>
  <c r="N464" i="19"/>
  <c r="AS464" i="16"/>
  <c r="J466" i="19"/>
  <c r="K466" i="19"/>
  <c r="H466" i="19"/>
  <c r="I466" i="19"/>
  <c r="B470" i="16"/>
  <c r="D470" i="16" s="1"/>
  <c r="F468" i="19"/>
  <c r="G467" i="19"/>
  <c r="M467" i="19"/>
  <c r="AX464" i="16"/>
  <c r="AX465" i="16" s="1"/>
  <c r="AO464" i="16"/>
  <c r="AO465" i="16" s="1"/>
  <c r="AS463" i="16"/>
  <c r="AN464" i="16"/>
  <c r="AN465" i="16" s="1"/>
  <c r="AW464" i="16"/>
  <c r="AW465" i="16" s="1"/>
  <c r="F466" i="16"/>
  <c r="M467" i="16"/>
  <c r="L467" i="16" s="1"/>
  <c r="S467" i="16"/>
  <c r="W467" i="16"/>
  <c r="AA467" i="16"/>
  <c r="AE467" i="16"/>
  <c r="AD467" i="16" s="1"/>
  <c r="AF467" i="16" s="1"/>
  <c r="CL31" i="16" s="1"/>
  <c r="BD31" i="16"/>
  <c r="BD152" i="16"/>
  <c r="BM467" i="19"/>
  <c r="BK466" i="19"/>
  <c r="AU462" i="16"/>
  <c r="AU463" i="16"/>
  <c r="C468" i="16" l="1"/>
  <c r="F467" i="16" s="1"/>
  <c r="L466" i="19"/>
  <c r="C469" i="16" s="1"/>
  <c r="K467" i="19"/>
  <c r="I467" i="19"/>
  <c r="H467" i="19"/>
  <c r="J467" i="19"/>
  <c r="E466" i="16"/>
  <c r="AN466" i="16"/>
  <c r="AS465" i="16"/>
  <c r="AO466" i="16"/>
  <c r="AW466" i="16"/>
  <c r="AX466" i="16"/>
  <c r="B471" i="16"/>
  <c r="D471" i="16" s="1"/>
  <c r="G468" i="19"/>
  <c r="F469" i="19"/>
  <c r="M468" i="19"/>
  <c r="BK467" i="19"/>
  <c r="BM468" i="19"/>
  <c r="AT464" i="16"/>
  <c r="AV464" i="16"/>
  <c r="AV465" i="16"/>
  <c r="AT465" i="16"/>
  <c r="N466" i="19" l="1"/>
  <c r="L467" i="19"/>
  <c r="C470" i="16" s="1"/>
  <c r="F470" i="19"/>
  <c r="B472" i="16"/>
  <c r="D472" i="16" s="1"/>
  <c r="M469" i="19"/>
  <c r="G469" i="19"/>
  <c r="AW467" i="16"/>
  <c r="AN467" i="16"/>
  <c r="AO467" i="16"/>
  <c r="AS466" i="16"/>
  <c r="E467" i="16"/>
  <c r="AX467" i="16"/>
  <c r="K468" i="19"/>
  <c r="J468" i="19"/>
  <c r="I468" i="19"/>
  <c r="H468" i="19"/>
  <c r="F468" i="16"/>
  <c r="M469" i="16"/>
  <c r="L469" i="16" s="1"/>
  <c r="BM469" i="19"/>
  <c r="BK468" i="19"/>
  <c r="AU465" i="16"/>
  <c r="AT466" i="16"/>
  <c r="AU464" i="16"/>
  <c r="AV466" i="16"/>
  <c r="N467" i="19" l="1"/>
  <c r="L468" i="19"/>
  <c r="N468" i="19" s="1"/>
  <c r="I469" i="19"/>
  <c r="K469" i="19"/>
  <c r="J469" i="19"/>
  <c r="H469" i="19"/>
  <c r="AL467" i="16"/>
  <c r="H41" i="21" s="1"/>
  <c r="AI467" i="16"/>
  <c r="B473" i="16"/>
  <c r="D473" i="16" s="1"/>
  <c r="M470" i="19"/>
  <c r="G470" i="19"/>
  <c r="F471" i="19"/>
  <c r="F469" i="16"/>
  <c r="AO468" i="16"/>
  <c r="AS467" i="16"/>
  <c r="E468" i="16"/>
  <c r="AX468" i="16"/>
  <c r="AW468" i="16"/>
  <c r="AN468" i="16"/>
  <c r="AK467" i="16"/>
  <c r="G41" i="21" s="1"/>
  <c r="AH467" i="16"/>
  <c r="BM470" i="19"/>
  <c r="BK469" i="19"/>
  <c r="AV467" i="16"/>
  <c r="AU466" i="16"/>
  <c r="AT467" i="16"/>
  <c r="C471" i="16" l="1"/>
  <c r="S471" i="16" s="1"/>
  <c r="I41" i="21"/>
  <c r="AN469" i="16"/>
  <c r="AW469" i="16"/>
  <c r="AX469" i="16"/>
  <c r="AS468" i="16"/>
  <c r="AO469" i="16"/>
  <c r="G471" i="19"/>
  <c r="B474" i="16"/>
  <c r="D474" i="16" s="1"/>
  <c r="F472" i="19"/>
  <c r="M471" i="19"/>
  <c r="L469" i="19"/>
  <c r="K470" i="19"/>
  <c r="J470" i="19"/>
  <c r="H470" i="19"/>
  <c r="I470" i="19"/>
  <c r="BK470" i="19"/>
  <c r="BM471" i="19"/>
  <c r="E322" i="16"/>
  <c r="E100" i="16"/>
  <c r="L101" i="16"/>
  <c r="R359" i="16"/>
  <c r="E184" i="16"/>
  <c r="E243" i="16"/>
  <c r="G243" i="16" s="1"/>
  <c r="BH134" i="16" s="1"/>
  <c r="E255" i="16"/>
  <c r="E220" i="16"/>
  <c r="E132" i="16"/>
  <c r="E78" i="16"/>
  <c r="E46" i="16"/>
  <c r="AV468" i="16"/>
  <c r="AT468" i="16"/>
  <c r="AU467" i="16"/>
  <c r="F470" i="16" l="1"/>
  <c r="AO470" i="16" s="1"/>
  <c r="L185" i="16"/>
  <c r="M471" i="16"/>
  <c r="L79" i="16"/>
  <c r="L470" i="19"/>
  <c r="N470" i="19" s="1"/>
  <c r="H471" i="19"/>
  <c r="J471" i="19"/>
  <c r="I471" i="19"/>
  <c r="K471" i="19"/>
  <c r="AS469" i="16"/>
  <c r="AX470" i="16"/>
  <c r="AN470" i="16"/>
  <c r="N469" i="19"/>
  <c r="C472" i="16"/>
  <c r="L221" i="16"/>
  <c r="G472" i="19"/>
  <c r="F473" i="19"/>
  <c r="M472" i="19"/>
  <c r="B475" i="16"/>
  <c r="D475" i="16" s="1"/>
  <c r="L47" i="16"/>
  <c r="E244" i="16"/>
  <c r="E133" i="16"/>
  <c r="BK471" i="19"/>
  <c r="BM472" i="19"/>
  <c r="E256" i="16"/>
  <c r="L257" i="16"/>
  <c r="BE134" i="16"/>
  <c r="BO134" i="16" s="1"/>
  <c r="BP134" i="16" s="1"/>
  <c r="E323" i="16"/>
  <c r="AT469" i="16"/>
  <c r="AU468" i="16"/>
  <c r="AV469" i="16"/>
  <c r="AW470" i="16" l="1"/>
  <c r="E442" i="16"/>
  <c r="C473" i="16"/>
  <c r="M473" i="16" s="1"/>
  <c r="L471" i="19"/>
  <c r="N471" i="19" s="1"/>
  <c r="M473" i="19"/>
  <c r="F474" i="19"/>
  <c r="G473" i="19"/>
  <c r="B476" i="16"/>
  <c r="D476" i="16" s="1"/>
  <c r="I472" i="19"/>
  <c r="K472" i="19"/>
  <c r="H472" i="19"/>
  <c r="J472" i="19"/>
  <c r="W472" i="16"/>
  <c r="F471" i="16"/>
  <c r="BK472" i="19"/>
  <c r="BM473" i="19"/>
  <c r="E245" i="16"/>
  <c r="E372" i="16"/>
  <c r="E186" i="16"/>
  <c r="E257" i="16"/>
  <c r="V257" i="16"/>
  <c r="E134" i="16"/>
  <c r="BI134" i="16"/>
  <c r="BJ134" i="16" s="1"/>
  <c r="E80" i="16"/>
  <c r="E102" i="16"/>
  <c r="V102" i="16"/>
  <c r="E222" i="16"/>
  <c r="E324" i="16"/>
  <c r="E48" i="16"/>
  <c r="AT470" i="16"/>
  <c r="AU469" i="16"/>
  <c r="AV470" i="16"/>
  <c r="F472" i="16" l="1"/>
  <c r="AS471" i="16" s="1"/>
  <c r="R187" i="16"/>
  <c r="E443" i="16"/>
  <c r="L103" i="16"/>
  <c r="R135" i="16"/>
  <c r="C474" i="16"/>
  <c r="F473" i="16" s="1"/>
  <c r="R223" i="16"/>
  <c r="L472" i="19"/>
  <c r="N472" i="19" s="1"/>
  <c r="L81" i="16"/>
  <c r="H82" i="16" s="1"/>
  <c r="BN121" i="16" s="1"/>
  <c r="H473" i="19"/>
  <c r="I473" i="19"/>
  <c r="K473" i="19"/>
  <c r="J473" i="19"/>
  <c r="F475" i="19"/>
  <c r="B477" i="16"/>
  <c r="D477" i="16" s="1"/>
  <c r="M474" i="19"/>
  <c r="G474" i="19"/>
  <c r="AX471" i="16"/>
  <c r="AO471" i="16"/>
  <c r="AW471" i="16"/>
  <c r="AS470" i="16"/>
  <c r="AN471" i="16"/>
  <c r="L49" i="16"/>
  <c r="E325" i="16"/>
  <c r="E135" i="16"/>
  <c r="E223" i="16"/>
  <c r="BK473" i="19"/>
  <c r="BM474" i="19"/>
  <c r="E187" i="16"/>
  <c r="V187" i="16"/>
  <c r="E258" i="16"/>
  <c r="E103" i="16"/>
  <c r="E373" i="16"/>
  <c r="E246" i="16"/>
  <c r="AU470" i="16"/>
  <c r="AX472" i="16" l="1"/>
  <c r="AN472" i="16"/>
  <c r="AS472" i="16" s="1"/>
  <c r="AW472" i="16"/>
  <c r="AW473" i="16" s="1"/>
  <c r="E122" i="16"/>
  <c r="G131" i="16" s="1"/>
  <c r="BH125" i="16" s="1"/>
  <c r="L445" i="16"/>
  <c r="E444" i="16"/>
  <c r="L259" i="16"/>
  <c r="AX473" i="16"/>
  <c r="C475" i="16"/>
  <c r="F474" i="16" s="1"/>
  <c r="R247" i="16"/>
  <c r="L473" i="19"/>
  <c r="K474" i="19"/>
  <c r="I474" i="19"/>
  <c r="J474" i="19"/>
  <c r="H474" i="19"/>
  <c r="AO472" i="16"/>
  <c r="B478" i="16"/>
  <c r="D478" i="16" s="1"/>
  <c r="M475" i="19"/>
  <c r="G475" i="19"/>
  <c r="F476" i="19"/>
  <c r="R459" i="16"/>
  <c r="L459" i="16"/>
  <c r="R259" i="16"/>
  <c r="E247" i="16"/>
  <c r="V247" i="16"/>
  <c r="BM475" i="19"/>
  <c r="BK474" i="19"/>
  <c r="E136" i="16"/>
  <c r="E50" i="16"/>
  <c r="E82" i="16"/>
  <c r="V82" i="16"/>
  <c r="E374" i="16"/>
  <c r="V222" i="16"/>
  <c r="E188" i="16"/>
  <c r="E224" i="16"/>
  <c r="E326" i="16"/>
  <c r="E104" i="16"/>
  <c r="AT471" i="16"/>
  <c r="AV471" i="16"/>
  <c r="AN473" i="16" l="1"/>
  <c r="BE125" i="16"/>
  <c r="E268" i="16"/>
  <c r="E460" i="16"/>
  <c r="M475" i="16"/>
  <c r="S475" i="16"/>
  <c r="R83" i="16"/>
  <c r="L474" i="19"/>
  <c r="N474" i="19" s="1"/>
  <c r="L189" i="16"/>
  <c r="R327" i="16"/>
  <c r="M476" i="19"/>
  <c r="F477" i="19"/>
  <c r="G476" i="19"/>
  <c r="B479" i="16"/>
  <c r="D479" i="16" s="1"/>
  <c r="C476" i="16"/>
  <c r="N473" i="19"/>
  <c r="AO473" i="16"/>
  <c r="J475" i="19"/>
  <c r="I475" i="19"/>
  <c r="H475" i="19"/>
  <c r="K475" i="19"/>
  <c r="AN474" i="16"/>
  <c r="AX474" i="16"/>
  <c r="AW474" i="16"/>
  <c r="AS473" i="16"/>
  <c r="R51" i="16"/>
  <c r="L51" i="16"/>
  <c r="R375" i="16"/>
  <c r="E248" i="16"/>
  <c r="E327" i="16"/>
  <c r="V327" i="16"/>
  <c r="E225" i="16"/>
  <c r="E375" i="16"/>
  <c r="E137" i="16"/>
  <c r="E105" i="16"/>
  <c r="BK475" i="19"/>
  <c r="BM476" i="19"/>
  <c r="E260" i="16"/>
  <c r="E83" i="16"/>
  <c r="AU471" i="16"/>
  <c r="AT472" i="16"/>
  <c r="AV472" i="16"/>
  <c r="C477" i="16" l="1"/>
  <c r="AA477" i="16" s="1"/>
  <c r="BI125" i="16"/>
  <c r="BJ125" i="16" s="1"/>
  <c r="L461" i="16"/>
  <c r="E263" i="16"/>
  <c r="L249" i="16"/>
  <c r="L475" i="19"/>
  <c r="C478" i="16" s="1"/>
  <c r="F477" i="16" s="1"/>
  <c r="V262" i="16"/>
  <c r="L261" i="16"/>
  <c r="AO474" i="16"/>
  <c r="R263" i="16"/>
  <c r="F475" i="16"/>
  <c r="H476" i="19"/>
  <c r="K476" i="19"/>
  <c r="I476" i="19"/>
  <c r="J476" i="19"/>
  <c r="G477" i="19"/>
  <c r="M477" i="19"/>
  <c r="F478" i="19"/>
  <c r="B480" i="16"/>
  <c r="D480" i="16" s="1"/>
  <c r="V377" i="16"/>
  <c r="BK476" i="19"/>
  <c r="BM477" i="19"/>
  <c r="E52" i="16"/>
  <c r="V52" i="16"/>
  <c r="E226" i="16"/>
  <c r="E328" i="16"/>
  <c r="E190" i="16"/>
  <c r="E376" i="16"/>
  <c r="L377" i="16"/>
  <c r="R379" i="16"/>
  <c r="E84" i="16"/>
  <c r="E106" i="16"/>
  <c r="E262" i="16"/>
  <c r="L263" i="16"/>
  <c r="L139" i="16"/>
  <c r="E138" i="16"/>
  <c r="V142" i="16"/>
  <c r="R139" i="16"/>
  <c r="T147" i="16" s="1"/>
  <c r="BT15" i="16" s="1"/>
  <c r="AV473" i="16"/>
  <c r="AT473" i="16"/>
  <c r="AU472" i="16"/>
  <c r="W477" i="16" l="1"/>
  <c r="F476" i="16"/>
  <c r="AS475" i="16" s="1"/>
  <c r="M477" i="16"/>
  <c r="L477" i="16" s="1"/>
  <c r="L265" i="16"/>
  <c r="H268" i="16" s="1"/>
  <c r="BN136" i="16" s="1"/>
  <c r="E264" i="16"/>
  <c r="E462" i="16"/>
  <c r="L329" i="16"/>
  <c r="L191" i="16"/>
  <c r="N475" i="19"/>
  <c r="L476" i="19"/>
  <c r="N476" i="19" s="1"/>
  <c r="L227" i="16"/>
  <c r="L107" i="16"/>
  <c r="Z107" i="16"/>
  <c r="R191" i="16"/>
  <c r="G478" i="19"/>
  <c r="M478" i="19"/>
  <c r="F479" i="19"/>
  <c r="B481" i="16"/>
  <c r="D481" i="16" s="1"/>
  <c r="AO475" i="16"/>
  <c r="AW475" i="16"/>
  <c r="E475" i="16"/>
  <c r="AS474" i="16"/>
  <c r="AX475" i="16"/>
  <c r="AX476" i="16" s="1"/>
  <c r="AX477" i="16" s="1"/>
  <c r="AN475" i="16"/>
  <c r="E477" i="16"/>
  <c r="K477" i="19"/>
  <c r="H477" i="19"/>
  <c r="J477" i="19"/>
  <c r="I477" i="19"/>
  <c r="R227" i="16"/>
  <c r="E85" i="16"/>
  <c r="L251" i="16"/>
  <c r="E250" i="16"/>
  <c r="AD267" i="16"/>
  <c r="AF267" i="16" s="1"/>
  <c r="CL21" i="16" s="1"/>
  <c r="R251" i="16"/>
  <c r="T267" i="16" s="1"/>
  <c r="BT21" i="16" s="1"/>
  <c r="V252" i="16"/>
  <c r="E53" i="16"/>
  <c r="BK477" i="19"/>
  <c r="BM478" i="19"/>
  <c r="E227" i="16"/>
  <c r="V227" i="16"/>
  <c r="E107" i="16"/>
  <c r="V107" i="16"/>
  <c r="AT474" i="16"/>
  <c r="AU473" i="16"/>
  <c r="AV474" i="16"/>
  <c r="AW476" i="16" l="1"/>
  <c r="AW477" i="16" s="1"/>
  <c r="AS476" i="16"/>
  <c r="E476" i="16"/>
  <c r="AN476" i="16"/>
  <c r="AN477" i="16" s="1"/>
  <c r="C479" i="16"/>
  <c r="BD153" i="16" s="1"/>
  <c r="E463" i="16"/>
  <c r="R463" i="16"/>
  <c r="L463" i="16"/>
  <c r="L477" i="19"/>
  <c r="N477" i="19" s="1"/>
  <c r="H478" i="19"/>
  <c r="I478" i="19"/>
  <c r="J478" i="19"/>
  <c r="K478" i="19"/>
  <c r="F480" i="19"/>
  <c r="M479" i="19"/>
  <c r="G479" i="19"/>
  <c r="B482" i="16"/>
  <c r="D482" i="16" s="1"/>
  <c r="AO476" i="16"/>
  <c r="P267" i="16"/>
  <c r="BN21" i="16" s="1"/>
  <c r="O267" i="16"/>
  <c r="BN86" i="16" s="1"/>
  <c r="E330" i="16"/>
  <c r="E108" i="16"/>
  <c r="BK478" i="19"/>
  <c r="BM479" i="19"/>
  <c r="E192" i="16"/>
  <c r="V192" i="16"/>
  <c r="E87" i="16"/>
  <c r="Z87" i="16"/>
  <c r="AB87" i="16" s="1"/>
  <c r="CF12" i="16" s="1"/>
  <c r="E54" i="16"/>
  <c r="L229" i="16"/>
  <c r="E228" i="16"/>
  <c r="R231" i="16"/>
  <c r="V232" i="16"/>
  <c r="X247" i="16" s="1"/>
  <c r="BZ20" i="16" s="1"/>
  <c r="Z237" i="16"/>
  <c r="AB247" i="16" s="1"/>
  <c r="CF20" i="16" s="1"/>
  <c r="E86" i="16"/>
  <c r="L87" i="16"/>
  <c r="R87" i="16"/>
  <c r="T87" i="16" s="1"/>
  <c r="BT12" i="16" s="1"/>
  <c r="AU474" i="16"/>
  <c r="AV475" i="16"/>
  <c r="AT475" i="16"/>
  <c r="F478" i="16" l="1"/>
  <c r="AW478" i="16" s="1"/>
  <c r="S479" i="16"/>
  <c r="R479" i="16" s="1"/>
  <c r="M479" i="16"/>
  <c r="R331" i="16"/>
  <c r="C480" i="16"/>
  <c r="F479" i="16" s="1"/>
  <c r="L369" i="16"/>
  <c r="E368" i="16"/>
  <c r="R371" i="16"/>
  <c r="L371" i="16"/>
  <c r="E370" i="16"/>
  <c r="E464" i="16"/>
  <c r="E333" i="16"/>
  <c r="R195" i="16"/>
  <c r="L55" i="16"/>
  <c r="L109" i="16"/>
  <c r="V332" i="16"/>
  <c r="L478" i="19"/>
  <c r="M480" i="19"/>
  <c r="G480" i="19"/>
  <c r="F481" i="19"/>
  <c r="B483" i="16"/>
  <c r="D483" i="16" s="1"/>
  <c r="AO477" i="16"/>
  <c r="H479" i="19"/>
  <c r="K479" i="19"/>
  <c r="I479" i="19"/>
  <c r="J479" i="19"/>
  <c r="L331" i="16"/>
  <c r="E193" i="16"/>
  <c r="BM480" i="19"/>
  <c r="BK479" i="19"/>
  <c r="V372" i="16"/>
  <c r="Z377" i="16"/>
  <c r="AB387" i="16" s="1"/>
  <c r="CF27" i="16" s="1"/>
  <c r="E55" i="16"/>
  <c r="L333" i="16"/>
  <c r="E332" i="16"/>
  <c r="E194" i="16"/>
  <c r="L195" i="16"/>
  <c r="AV476" i="16"/>
  <c r="AT476" i="16"/>
  <c r="AU475" i="16"/>
  <c r="AS477" i="16" l="1"/>
  <c r="AO478" i="16"/>
  <c r="AX478" i="16"/>
  <c r="AN478" i="16"/>
  <c r="AN479" i="16" s="1"/>
  <c r="E150" i="16"/>
  <c r="L465" i="16"/>
  <c r="E334" i="16"/>
  <c r="E196" i="16"/>
  <c r="L479" i="19"/>
  <c r="N479" i="19" s="1"/>
  <c r="AO479" i="16"/>
  <c r="AS478" i="16"/>
  <c r="AW479" i="16"/>
  <c r="AH479" i="16" s="1"/>
  <c r="AX479" i="16"/>
  <c r="AI479" i="16" s="1"/>
  <c r="I480" i="19"/>
  <c r="K480" i="19"/>
  <c r="J480" i="19"/>
  <c r="H480" i="19"/>
  <c r="F482" i="19"/>
  <c r="G481" i="19"/>
  <c r="M481" i="19"/>
  <c r="B484" i="16"/>
  <c r="D484" i="16" s="1"/>
  <c r="N478" i="19"/>
  <c r="C481" i="16"/>
  <c r="E56" i="16"/>
  <c r="BM481" i="19"/>
  <c r="BK480" i="19"/>
  <c r="E110" i="16"/>
  <c r="L111" i="16"/>
  <c r="V112" i="16"/>
  <c r="Z117" i="16"/>
  <c r="AB127" i="16" s="1"/>
  <c r="CF14" i="16" s="1"/>
  <c r="R111" i="16"/>
  <c r="AT478" i="16"/>
  <c r="AU476" i="16"/>
  <c r="AV478" i="16"/>
  <c r="AV477" i="16"/>
  <c r="AT477" i="16"/>
  <c r="L151" i="16" l="1"/>
  <c r="E197" i="16"/>
  <c r="V197" i="16"/>
  <c r="Z197" i="16"/>
  <c r="E335" i="16"/>
  <c r="R335" i="16"/>
  <c r="H467" i="16"/>
  <c r="BN152" i="16" s="1"/>
  <c r="P467" i="16"/>
  <c r="BN31" i="16" s="1"/>
  <c r="O467" i="16"/>
  <c r="BN96" i="16" s="1"/>
  <c r="C482" i="16"/>
  <c r="F481" i="16" s="1"/>
  <c r="L480" i="19"/>
  <c r="N480" i="19" s="1"/>
  <c r="Z327" i="16"/>
  <c r="AB327" i="16" s="1"/>
  <c r="CF24" i="16" s="1"/>
  <c r="AD67" i="16"/>
  <c r="AF67" i="16" s="1"/>
  <c r="CL11" i="16" s="1"/>
  <c r="R59" i="16"/>
  <c r="I481" i="19"/>
  <c r="J481" i="19"/>
  <c r="K481" i="19"/>
  <c r="H481" i="19"/>
  <c r="M481" i="16"/>
  <c r="F480" i="16"/>
  <c r="F483" i="19"/>
  <c r="B485" i="16"/>
  <c r="D485" i="16" s="1"/>
  <c r="G482" i="19"/>
  <c r="M482" i="19"/>
  <c r="E57" i="16"/>
  <c r="Z57" i="16"/>
  <c r="AB67" i="16" s="1"/>
  <c r="CF11" i="16" s="1"/>
  <c r="V57" i="16"/>
  <c r="X67" i="16" s="1"/>
  <c r="BZ11" i="16" s="1"/>
  <c r="BM482" i="19"/>
  <c r="BK481" i="19"/>
  <c r="L59" i="16"/>
  <c r="H69" i="16" s="1"/>
  <c r="BN120" i="16" s="1"/>
  <c r="E58" i="16"/>
  <c r="AV479" i="16"/>
  <c r="AU477" i="16"/>
  <c r="AU478" i="16"/>
  <c r="AT479" i="16"/>
  <c r="W482" i="16" l="1"/>
  <c r="E152" i="16"/>
  <c r="E198" i="16"/>
  <c r="R199" i="16"/>
  <c r="R467" i="16"/>
  <c r="T467" i="16" s="1"/>
  <c r="BT31" i="16" s="1"/>
  <c r="E336" i="16"/>
  <c r="L481" i="19"/>
  <c r="N481" i="19" s="1"/>
  <c r="C483" i="16"/>
  <c r="S483" i="16" s="1"/>
  <c r="H482" i="19"/>
  <c r="I482" i="19"/>
  <c r="K482" i="19"/>
  <c r="J482" i="19"/>
  <c r="AS479" i="16"/>
  <c r="AX480" i="16"/>
  <c r="AX481" i="16" s="1"/>
  <c r="AO480" i="16"/>
  <c r="AN480" i="16"/>
  <c r="AN481" i="16" s="1"/>
  <c r="AW480" i="16"/>
  <c r="AW481" i="16" s="1"/>
  <c r="E470" i="16"/>
  <c r="AS480" i="16"/>
  <c r="B486" i="16"/>
  <c r="D486" i="16" s="1"/>
  <c r="M483" i="19"/>
  <c r="G483" i="19"/>
  <c r="F484" i="19"/>
  <c r="BM483" i="19"/>
  <c r="BK482" i="19"/>
  <c r="AU479" i="16"/>
  <c r="M483" i="16" l="1"/>
  <c r="L483" i="16" s="1"/>
  <c r="F482" i="16"/>
  <c r="AS481" i="16" s="1"/>
  <c r="C484" i="16"/>
  <c r="F483" i="16" s="1"/>
  <c r="E337" i="16"/>
  <c r="Z337" i="16"/>
  <c r="AB347" i="16" s="1"/>
  <c r="CF25" i="16" s="1"/>
  <c r="V337" i="16"/>
  <c r="X347" i="16" s="1"/>
  <c r="BZ25" i="16" s="1"/>
  <c r="L153" i="16"/>
  <c r="L199" i="16"/>
  <c r="E199" i="16"/>
  <c r="L133" i="16"/>
  <c r="V137" i="16"/>
  <c r="X147" i="16" s="1"/>
  <c r="BZ15" i="16" s="1"/>
  <c r="L482" i="19"/>
  <c r="C485" i="16" s="1"/>
  <c r="R471" i="16"/>
  <c r="L471" i="16"/>
  <c r="E482" i="16"/>
  <c r="B487" i="16"/>
  <c r="D487" i="16" s="1"/>
  <c r="F485" i="19"/>
  <c r="M484" i="19"/>
  <c r="G484" i="19"/>
  <c r="AO481" i="16"/>
  <c r="H483" i="19"/>
  <c r="J483" i="19"/>
  <c r="I483" i="19"/>
  <c r="K483" i="19"/>
  <c r="BM484" i="19"/>
  <c r="BK483" i="19"/>
  <c r="AT480" i="16"/>
  <c r="AV480" i="16"/>
  <c r="AO482" i="16" l="1"/>
  <c r="AO483" i="16" s="1"/>
  <c r="AN482" i="16"/>
  <c r="AN483" i="16" s="1"/>
  <c r="AX482" i="16"/>
  <c r="AW482" i="16"/>
  <c r="H156" i="16"/>
  <c r="BN127" i="16" s="1"/>
  <c r="O167" i="16"/>
  <c r="BN81" i="16" s="1"/>
  <c r="P167" i="16"/>
  <c r="BN16" i="16" s="1"/>
  <c r="L339" i="16"/>
  <c r="E338" i="16"/>
  <c r="AD347" i="16"/>
  <c r="AF347" i="16" s="1"/>
  <c r="CL25" i="16" s="1"/>
  <c r="R339" i="16"/>
  <c r="T347" i="16" s="1"/>
  <c r="BT25" i="16" s="1"/>
  <c r="E200" i="16"/>
  <c r="N482" i="19"/>
  <c r="L483" i="19"/>
  <c r="N483" i="19" s="1"/>
  <c r="K484" i="19"/>
  <c r="J484" i="19"/>
  <c r="I484" i="19"/>
  <c r="H484" i="19"/>
  <c r="AX483" i="16"/>
  <c r="AW483" i="16"/>
  <c r="E483" i="16"/>
  <c r="AS482" i="16"/>
  <c r="M485" i="16"/>
  <c r="L485" i="16" s="1"/>
  <c r="F484" i="16"/>
  <c r="F486" i="19"/>
  <c r="G485" i="19"/>
  <c r="B488" i="16"/>
  <c r="D488" i="16" s="1"/>
  <c r="M485" i="19"/>
  <c r="E472" i="16"/>
  <c r="V472" i="16"/>
  <c r="BM485" i="19"/>
  <c r="BK484" i="19"/>
  <c r="AT482" i="16"/>
  <c r="AT481" i="16"/>
  <c r="AV481" i="16"/>
  <c r="AU480" i="16"/>
  <c r="AV482" i="16"/>
  <c r="C486" i="16" l="1"/>
  <c r="F485" i="16" s="1"/>
  <c r="E485" i="16" s="1"/>
  <c r="E201" i="16"/>
  <c r="R475" i="16"/>
  <c r="L484" i="19"/>
  <c r="N484" i="19" s="1"/>
  <c r="Z477" i="16"/>
  <c r="AS483" i="16"/>
  <c r="AN484" i="16"/>
  <c r="E484" i="16"/>
  <c r="AX484" i="16"/>
  <c r="AO484" i="16"/>
  <c r="AW484" i="16"/>
  <c r="H485" i="19"/>
  <c r="K485" i="19"/>
  <c r="I485" i="19"/>
  <c r="J485" i="19"/>
  <c r="AS484" i="16"/>
  <c r="L473" i="16"/>
  <c r="E473" i="16"/>
  <c r="V477" i="16"/>
  <c r="L475" i="16"/>
  <c r="E474" i="16"/>
  <c r="M486" i="19"/>
  <c r="F487" i="19"/>
  <c r="G486" i="19"/>
  <c r="B489" i="16"/>
  <c r="D489" i="16" s="1"/>
  <c r="BM486" i="19"/>
  <c r="BK485" i="19"/>
  <c r="AV483" i="16"/>
  <c r="AU481" i="16"/>
  <c r="AT483" i="16"/>
  <c r="AU482" i="16"/>
  <c r="AX485" i="16" l="1"/>
  <c r="AW485" i="16"/>
  <c r="AN485" i="16"/>
  <c r="AO485" i="16"/>
  <c r="E202" i="16"/>
  <c r="V202" i="16"/>
  <c r="C487" i="16"/>
  <c r="S487" i="16" s="1"/>
  <c r="L485" i="19"/>
  <c r="N485" i="19" s="1"/>
  <c r="K486" i="19"/>
  <c r="I486" i="19"/>
  <c r="J486" i="19"/>
  <c r="H486" i="19"/>
  <c r="B490" i="16"/>
  <c r="D490" i="16" s="1"/>
  <c r="M487" i="19"/>
  <c r="F488" i="19"/>
  <c r="G487" i="19"/>
  <c r="BK486" i="19"/>
  <c r="BM487" i="19"/>
  <c r="AU483" i="16"/>
  <c r="AT485" i="16"/>
  <c r="AV484" i="16"/>
  <c r="AV485" i="16"/>
  <c r="AT484" i="16"/>
  <c r="AA487" i="16" l="1"/>
  <c r="F486" i="16"/>
  <c r="AX486" i="16" s="1"/>
  <c r="W487" i="16"/>
  <c r="V487" i="16" s="1"/>
  <c r="M487" i="16"/>
  <c r="L487" i="16" s="1"/>
  <c r="AE487" i="16"/>
  <c r="BD32" i="16"/>
  <c r="AD167" i="16"/>
  <c r="AF167" i="16" s="1"/>
  <c r="CL16" i="16" s="1"/>
  <c r="L203" i="16"/>
  <c r="E203" i="16"/>
  <c r="C488" i="16"/>
  <c r="F487" i="16" s="1"/>
  <c r="L486" i="19"/>
  <c r="N486" i="19" s="1"/>
  <c r="R487" i="16"/>
  <c r="H487" i="19"/>
  <c r="K487" i="19"/>
  <c r="I487" i="19"/>
  <c r="J487" i="19"/>
  <c r="M488" i="19"/>
  <c r="F489" i="19"/>
  <c r="B491" i="16"/>
  <c r="D491" i="16" s="1"/>
  <c r="G488" i="19"/>
  <c r="E478" i="16"/>
  <c r="L479" i="16"/>
  <c r="BM488" i="19"/>
  <c r="BK487" i="19"/>
  <c r="V162" i="16"/>
  <c r="X167" i="16" s="1"/>
  <c r="BZ16" i="16" s="1"/>
  <c r="Z167" i="16"/>
  <c r="AB167" i="16" s="1"/>
  <c r="CF16" i="16" s="1"/>
  <c r="AU485" i="16"/>
  <c r="AU484" i="16"/>
  <c r="AW486" i="16" l="1"/>
  <c r="AW487" i="16" s="1"/>
  <c r="AK487" i="16" s="1"/>
  <c r="G42" i="21" s="1"/>
  <c r="AS485" i="16"/>
  <c r="AS486" i="16"/>
  <c r="AN486" i="16"/>
  <c r="AN487" i="16" s="1"/>
  <c r="AO486" i="16"/>
  <c r="AO487" i="16" s="1"/>
  <c r="E486" i="16"/>
  <c r="E487" i="16"/>
  <c r="AX487" i="16"/>
  <c r="AL487" i="16" s="1"/>
  <c r="H42" i="21" s="1"/>
  <c r="E204" i="16"/>
  <c r="C489" i="16"/>
  <c r="M489" i="16" s="1"/>
  <c r="L489" i="16" s="1"/>
  <c r="L487" i="19"/>
  <c r="C490" i="16" s="1"/>
  <c r="F489" i="16" s="1"/>
  <c r="H479" i="16"/>
  <c r="BN153" i="16" s="1"/>
  <c r="M489" i="19"/>
  <c r="B492" i="16"/>
  <c r="D492" i="16" s="1"/>
  <c r="G489" i="19"/>
  <c r="F490" i="19"/>
  <c r="H488" i="19"/>
  <c r="K488" i="19"/>
  <c r="I488" i="19"/>
  <c r="J488" i="19"/>
  <c r="BM489" i="19"/>
  <c r="BK488" i="19"/>
  <c r="AT486" i="16"/>
  <c r="AV486" i="16"/>
  <c r="F488" i="16" l="1"/>
  <c r="E488" i="16" s="1"/>
  <c r="L205" i="16"/>
  <c r="E205" i="16"/>
  <c r="N487" i="19"/>
  <c r="L488" i="19"/>
  <c r="N488" i="19" s="1"/>
  <c r="I42" i="21"/>
  <c r="E489" i="16"/>
  <c r="G490" i="19"/>
  <c r="F491" i="19"/>
  <c r="B493" i="16"/>
  <c r="D493" i="16" s="1"/>
  <c r="M490" i="19"/>
  <c r="E480" i="16"/>
  <c r="L481" i="16"/>
  <c r="J489" i="19"/>
  <c r="H489" i="19"/>
  <c r="K489" i="19"/>
  <c r="I489" i="19"/>
  <c r="BK489" i="19"/>
  <c r="BM490" i="19"/>
  <c r="AU486" i="16"/>
  <c r="AT487" i="16"/>
  <c r="AV487" i="16"/>
  <c r="AW488" i="16" l="1"/>
  <c r="AW489" i="16" s="1"/>
  <c r="AX488" i="16"/>
  <c r="AX489" i="16" s="1"/>
  <c r="AO488" i="16"/>
  <c r="AN488" i="16"/>
  <c r="AN489" i="16" s="1"/>
  <c r="AS487" i="16"/>
  <c r="AS488" i="16"/>
  <c r="E206" i="16"/>
  <c r="C491" i="16"/>
  <c r="S491" i="16" s="1"/>
  <c r="R491" i="16" s="1"/>
  <c r="L489" i="19"/>
  <c r="N489" i="19" s="1"/>
  <c r="G491" i="19"/>
  <c r="F492" i="19"/>
  <c r="B494" i="16"/>
  <c r="D494" i="16" s="1"/>
  <c r="M491" i="19"/>
  <c r="P487" i="16"/>
  <c r="BN32" i="16" s="1"/>
  <c r="O487" i="16"/>
  <c r="BN97" i="16" s="1"/>
  <c r="K490" i="19"/>
  <c r="H490" i="19"/>
  <c r="I490" i="19"/>
  <c r="J490" i="19"/>
  <c r="AO489" i="16"/>
  <c r="BM491" i="19"/>
  <c r="BK490" i="19"/>
  <c r="AU487" i="16"/>
  <c r="AT488" i="16"/>
  <c r="AV488" i="16"/>
  <c r="R207" i="16" l="1"/>
  <c r="L207" i="16"/>
  <c r="E207" i="16"/>
  <c r="AD207" i="16"/>
  <c r="AF207" i="16" s="1"/>
  <c r="CL18" i="16" s="1"/>
  <c r="V207" i="16"/>
  <c r="X207" i="16" s="1"/>
  <c r="BZ18" i="16" s="1"/>
  <c r="M491" i="16"/>
  <c r="L491" i="16" s="1"/>
  <c r="H492" i="16" s="1"/>
  <c r="BN154" i="16" s="1"/>
  <c r="F490" i="16"/>
  <c r="E490" i="16" s="1"/>
  <c r="L490" i="19"/>
  <c r="C493" i="16" s="1"/>
  <c r="C492" i="16"/>
  <c r="F491" i="16" s="1"/>
  <c r="I491" i="19"/>
  <c r="K491" i="19"/>
  <c r="J491" i="19"/>
  <c r="H491" i="19"/>
  <c r="G492" i="19"/>
  <c r="M492" i="19"/>
  <c r="F493" i="19"/>
  <c r="B495" i="16"/>
  <c r="D495" i="16" s="1"/>
  <c r="BM492" i="19"/>
  <c r="BK491" i="19"/>
  <c r="AT489" i="16"/>
  <c r="AV489" i="16"/>
  <c r="AU488" i="16"/>
  <c r="AN490" i="16" l="1"/>
  <c r="AN491" i="16" s="1"/>
  <c r="AX490" i="16"/>
  <c r="AX491" i="16" s="1"/>
  <c r="AS489" i="16"/>
  <c r="AO490" i="16"/>
  <c r="AO491" i="16" s="1"/>
  <c r="AW490" i="16"/>
  <c r="AW491" i="16" s="1"/>
  <c r="W492" i="16"/>
  <c r="V492" i="16" s="1"/>
  <c r="L83" i="16"/>
  <c r="V87" i="16"/>
  <c r="X87" i="16" s="1"/>
  <c r="BZ12" i="16" s="1"/>
  <c r="E208" i="16"/>
  <c r="BD154" i="16"/>
  <c r="N490" i="19"/>
  <c r="L491" i="19"/>
  <c r="C494" i="16" s="1"/>
  <c r="F493" i="16" s="1"/>
  <c r="AS490" i="16"/>
  <c r="B496" i="16"/>
  <c r="D496" i="16" s="1"/>
  <c r="M493" i="19"/>
  <c r="F494" i="19"/>
  <c r="G493" i="19"/>
  <c r="F492" i="16"/>
  <c r="M493" i="16"/>
  <c r="K492" i="19"/>
  <c r="I492" i="19"/>
  <c r="H492" i="19"/>
  <c r="J492" i="19"/>
  <c r="BK492" i="19"/>
  <c r="BM493" i="19"/>
  <c r="AU489" i="16"/>
  <c r="L209" i="16" l="1"/>
  <c r="N491" i="19"/>
  <c r="L492" i="19"/>
  <c r="C495" i="16" s="1"/>
  <c r="AS492" i="16"/>
  <c r="AS491" i="16"/>
  <c r="AN492" i="16"/>
  <c r="AN493" i="16" s="1"/>
  <c r="AO492" i="16"/>
  <c r="AO493" i="16" s="1"/>
  <c r="AX492" i="16"/>
  <c r="AI492" i="16" s="1"/>
  <c r="AW492" i="16"/>
  <c r="AH492" i="16" s="1"/>
  <c r="J493" i="19"/>
  <c r="K493" i="19"/>
  <c r="H493" i="19"/>
  <c r="I493" i="19"/>
  <c r="M494" i="19"/>
  <c r="B497" i="16"/>
  <c r="D497" i="16" s="1"/>
  <c r="G494" i="19"/>
  <c r="F495" i="19"/>
  <c r="BK493" i="19"/>
  <c r="BM494" i="19"/>
  <c r="AT490" i="16"/>
  <c r="AT491" i="16"/>
  <c r="AV491" i="16"/>
  <c r="AV490" i="16"/>
  <c r="E210" i="16" l="1"/>
  <c r="L493" i="19"/>
  <c r="N493" i="19" s="1"/>
  <c r="AX493" i="16"/>
  <c r="N492" i="19"/>
  <c r="M495" i="16"/>
  <c r="F494" i="16"/>
  <c r="S495" i="16"/>
  <c r="J494" i="19"/>
  <c r="K494" i="19"/>
  <c r="H494" i="19"/>
  <c r="I494" i="19"/>
  <c r="M495" i="19"/>
  <c r="F496" i="19"/>
  <c r="B498" i="16"/>
  <c r="D498" i="16" s="1"/>
  <c r="G495" i="19"/>
  <c r="AW493" i="16"/>
  <c r="BK494" i="19"/>
  <c r="BM495" i="19"/>
  <c r="AV493" i="16"/>
  <c r="AT492" i="16"/>
  <c r="AT493" i="16"/>
  <c r="AU490" i="16"/>
  <c r="AV492" i="16"/>
  <c r="AU491" i="16"/>
  <c r="R211" i="16" l="1"/>
  <c r="L211" i="16"/>
  <c r="C496" i="16"/>
  <c r="F495" i="16" s="1"/>
  <c r="L494" i="19"/>
  <c r="N494" i="19" s="1"/>
  <c r="G496" i="19"/>
  <c r="M496" i="19"/>
  <c r="F497" i="19"/>
  <c r="B499" i="16"/>
  <c r="D499" i="16" s="1"/>
  <c r="AW494" i="16"/>
  <c r="AS493" i="16"/>
  <c r="AO494" i="16"/>
  <c r="AN494" i="16"/>
  <c r="AX494" i="16"/>
  <c r="I495" i="19"/>
  <c r="H495" i="19"/>
  <c r="J495" i="19"/>
  <c r="K495" i="19"/>
  <c r="BK495" i="19"/>
  <c r="BM496" i="19"/>
  <c r="AU492" i="16"/>
  <c r="AU493" i="16"/>
  <c r="E212" i="16" l="1"/>
  <c r="V212" i="16"/>
  <c r="L495" i="19"/>
  <c r="N495" i="19" s="1"/>
  <c r="AX495" i="16"/>
  <c r="C497" i="16"/>
  <c r="F496" i="16" s="1"/>
  <c r="B500" i="16"/>
  <c r="D500" i="16" s="1"/>
  <c r="F498" i="19"/>
  <c r="G497" i="19"/>
  <c r="M497" i="19"/>
  <c r="AS494" i="16"/>
  <c r="J496" i="19"/>
  <c r="K496" i="19"/>
  <c r="H496" i="19"/>
  <c r="I496" i="19"/>
  <c r="AW495" i="16"/>
  <c r="E495" i="16"/>
  <c r="AN495" i="16"/>
  <c r="AO495" i="16"/>
  <c r="BK496" i="19"/>
  <c r="BM497" i="19"/>
  <c r="AT494" i="16"/>
  <c r="AV494" i="16"/>
  <c r="E213" i="16" l="1"/>
  <c r="W497" i="16"/>
  <c r="V497" i="16" s="1"/>
  <c r="M497" i="16"/>
  <c r="L497" i="16" s="1"/>
  <c r="C498" i="16"/>
  <c r="F497" i="16" s="1"/>
  <c r="AA497" i="16"/>
  <c r="Z497" i="16" s="1"/>
  <c r="L496" i="19"/>
  <c r="C499" i="16" s="1"/>
  <c r="H497" i="19"/>
  <c r="J497" i="19"/>
  <c r="I497" i="19"/>
  <c r="K497" i="19"/>
  <c r="B501" i="16"/>
  <c r="D501" i="16" s="1"/>
  <c r="G498" i="19"/>
  <c r="M498" i="19"/>
  <c r="F499" i="19"/>
  <c r="E496" i="16"/>
  <c r="AW496" i="16"/>
  <c r="AN496" i="16"/>
  <c r="AX496" i="16"/>
  <c r="AO496" i="16"/>
  <c r="AS495" i="16"/>
  <c r="BM498" i="19"/>
  <c r="BK497" i="19"/>
  <c r="AT495" i="16"/>
  <c r="AU494" i="16"/>
  <c r="AV495" i="16"/>
  <c r="E214" i="16" l="1"/>
  <c r="L497" i="19"/>
  <c r="C500" i="16" s="1"/>
  <c r="N496" i="19"/>
  <c r="AX497" i="16"/>
  <c r="I498" i="19"/>
  <c r="J498" i="19"/>
  <c r="K498" i="19"/>
  <c r="H498" i="19"/>
  <c r="M499" i="16"/>
  <c r="L499" i="16" s="1"/>
  <c r="S499" i="16"/>
  <c r="R499" i="16" s="1"/>
  <c r="F498" i="16"/>
  <c r="M499" i="19"/>
  <c r="G499" i="19"/>
  <c r="F500" i="19"/>
  <c r="B502" i="16"/>
  <c r="D502" i="16" s="1"/>
  <c r="AO497" i="16"/>
  <c r="AN497" i="16"/>
  <c r="AW497" i="16"/>
  <c r="E497" i="16"/>
  <c r="AS496" i="16"/>
  <c r="BM499" i="19"/>
  <c r="BK498" i="19"/>
  <c r="AT496" i="16"/>
  <c r="AV496" i="16"/>
  <c r="AU495" i="16"/>
  <c r="AD227" i="16" l="1"/>
  <c r="AF227" i="16" s="1"/>
  <c r="CL19" i="16" s="1"/>
  <c r="Z217" i="16"/>
  <c r="R215" i="16"/>
  <c r="T227" i="16" s="1"/>
  <c r="BT19" i="16" s="1"/>
  <c r="E215" i="16"/>
  <c r="V217" i="16"/>
  <c r="X227" i="16" s="1"/>
  <c r="BZ19" i="16" s="1"/>
  <c r="N497" i="19"/>
  <c r="L498" i="19"/>
  <c r="N498" i="19" s="1"/>
  <c r="H499" i="19"/>
  <c r="J499" i="19"/>
  <c r="K499" i="19"/>
  <c r="I499" i="19"/>
  <c r="F499" i="16"/>
  <c r="AS497" i="16"/>
  <c r="AW498" i="16"/>
  <c r="AN498" i="16"/>
  <c r="E498" i="16"/>
  <c r="AO498" i="16"/>
  <c r="AX498" i="16"/>
  <c r="M500" i="19"/>
  <c r="G500" i="19"/>
  <c r="B503" i="16"/>
  <c r="D503" i="16" s="1"/>
  <c r="F501" i="19"/>
  <c r="BK499" i="19"/>
  <c r="BM500" i="19"/>
  <c r="AV497" i="16"/>
  <c r="AT497" i="16"/>
  <c r="AU496" i="16"/>
  <c r="C501" i="16" l="1"/>
  <c r="M501" i="16" s="1"/>
  <c r="L501" i="16" s="1"/>
  <c r="L499" i="19"/>
  <c r="C502" i="16" s="1"/>
  <c r="AN499" i="16"/>
  <c r="AO499" i="16"/>
  <c r="AW499" i="16"/>
  <c r="AS498" i="16"/>
  <c r="E499" i="16"/>
  <c r="M501" i="19"/>
  <c r="G501" i="19"/>
  <c r="B504" i="16"/>
  <c r="D504" i="16" s="1"/>
  <c r="F502" i="19"/>
  <c r="I500" i="19"/>
  <c r="K500" i="19"/>
  <c r="H500" i="19"/>
  <c r="J500" i="19"/>
  <c r="AX499" i="16"/>
  <c r="BK500" i="19"/>
  <c r="BM501" i="19"/>
  <c r="AU497" i="16"/>
  <c r="AT498" i="16"/>
  <c r="AV498" i="16"/>
  <c r="F500" i="16" l="1"/>
  <c r="AW500" i="16" s="1"/>
  <c r="N499" i="19"/>
  <c r="L500" i="19"/>
  <c r="C503" i="16" s="1"/>
  <c r="J501" i="19"/>
  <c r="K501" i="19"/>
  <c r="I501" i="19"/>
  <c r="H501" i="19"/>
  <c r="W502" i="16"/>
  <c r="V502" i="16" s="1"/>
  <c r="F501" i="16"/>
  <c r="B505" i="16"/>
  <c r="D505" i="16" s="1"/>
  <c r="F503" i="19"/>
  <c r="G502" i="19"/>
  <c r="M502" i="19"/>
  <c r="E492" i="16"/>
  <c r="BK501" i="19"/>
  <c r="BM502" i="19"/>
  <c r="AU498" i="16"/>
  <c r="AV499" i="16"/>
  <c r="AT499" i="16"/>
  <c r="AN500" i="16" l="1"/>
  <c r="AN501" i="16" s="1"/>
  <c r="E500" i="16"/>
  <c r="AS499" i="16"/>
  <c r="AO500" i="16"/>
  <c r="AO501" i="16" s="1"/>
  <c r="AX500" i="16"/>
  <c r="AX501" i="16" s="1"/>
  <c r="N500" i="19"/>
  <c r="L493" i="16"/>
  <c r="L501" i="19"/>
  <c r="C504" i="16" s="1"/>
  <c r="J502" i="19"/>
  <c r="K502" i="19"/>
  <c r="H502" i="19"/>
  <c r="I502" i="19"/>
  <c r="M503" i="19"/>
  <c r="G503" i="19"/>
  <c r="F504" i="19"/>
  <c r="B506" i="16"/>
  <c r="D506" i="16" s="1"/>
  <c r="AS500" i="16"/>
  <c r="E501" i="16"/>
  <c r="AW501" i="16"/>
  <c r="S503" i="16"/>
  <c r="R503" i="16" s="1"/>
  <c r="F502" i="16"/>
  <c r="M503" i="16"/>
  <c r="L503" i="16" s="1"/>
  <c r="E494" i="16"/>
  <c r="BK502" i="19"/>
  <c r="BM503" i="19"/>
  <c r="AU499" i="16"/>
  <c r="AV500" i="16"/>
  <c r="AT500" i="16"/>
  <c r="L502" i="19" l="1"/>
  <c r="C505" i="16" s="1"/>
  <c r="N501" i="19"/>
  <c r="I503" i="19"/>
  <c r="K503" i="19"/>
  <c r="H503" i="19"/>
  <c r="J503" i="19"/>
  <c r="G504" i="19"/>
  <c r="M504" i="19"/>
  <c r="F505" i="19"/>
  <c r="B507" i="16"/>
  <c r="D507" i="16" s="1"/>
  <c r="AX502" i="16"/>
  <c r="AN502" i="16"/>
  <c r="AS501" i="16"/>
  <c r="E502" i="16"/>
  <c r="AO502" i="16"/>
  <c r="AW502" i="16"/>
  <c r="F503" i="16"/>
  <c r="BD155" i="16"/>
  <c r="BK503" i="19"/>
  <c r="BM504" i="19"/>
  <c r="AT501" i="16"/>
  <c r="AV501" i="16"/>
  <c r="AU500" i="16"/>
  <c r="N502" i="19" l="1"/>
  <c r="L503" i="19"/>
  <c r="C506" i="16" s="1"/>
  <c r="F505" i="16" s="1"/>
  <c r="AN503" i="16"/>
  <c r="AX503" i="16"/>
  <c r="AS502" i="16"/>
  <c r="AW503" i="16"/>
  <c r="AO503" i="16"/>
  <c r="B508" i="16"/>
  <c r="D508" i="16" s="1"/>
  <c r="M505" i="19"/>
  <c r="G505" i="19"/>
  <c r="F506" i="19"/>
  <c r="M505" i="16"/>
  <c r="F504" i="16"/>
  <c r="H504" i="19"/>
  <c r="J504" i="19"/>
  <c r="I504" i="19"/>
  <c r="K504" i="19"/>
  <c r="BM505" i="19"/>
  <c r="BK504" i="19"/>
  <c r="AV502" i="16"/>
  <c r="AT502" i="16"/>
  <c r="AU501" i="16"/>
  <c r="N503" i="19" l="1"/>
  <c r="L504" i="19"/>
  <c r="C507" i="16" s="1"/>
  <c r="B509" i="16"/>
  <c r="D509" i="16" s="1"/>
  <c r="G506" i="19"/>
  <c r="F507" i="19"/>
  <c r="M506" i="19"/>
  <c r="K505" i="19"/>
  <c r="I505" i="19"/>
  <c r="J505" i="19"/>
  <c r="H505" i="19"/>
  <c r="AO504" i="16"/>
  <c r="AX504" i="16"/>
  <c r="AI504" i="16" s="1"/>
  <c r="AS503" i="16"/>
  <c r="AN504" i="16"/>
  <c r="AN505" i="16" s="1"/>
  <c r="AW504" i="16"/>
  <c r="AH504" i="16" s="1"/>
  <c r="AS504" i="16"/>
  <c r="BK505" i="19"/>
  <c r="BM506" i="19"/>
  <c r="AT503" i="16"/>
  <c r="AV503" i="16"/>
  <c r="AU502" i="16"/>
  <c r="L505" i="19" l="1"/>
  <c r="N505" i="19" s="1"/>
  <c r="AW505" i="16"/>
  <c r="N504" i="19"/>
  <c r="K506" i="19"/>
  <c r="I506" i="19"/>
  <c r="H506" i="19"/>
  <c r="J506" i="19"/>
  <c r="AO505" i="16"/>
  <c r="AX505" i="16"/>
  <c r="B510" i="16"/>
  <c r="D510" i="16" s="1"/>
  <c r="M507" i="19"/>
  <c r="G507" i="19"/>
  <c r="F508" i="19"/>
  <c r="M507" i="16"/>
  <c r="AA507" i="16"/>
  <c r="F506" i="16"/>
  <c r="AE507" i="16"/>
  <c r="W507" i="16"/>
  <c r="S507" i="16"/>
  <c r="BD33" i="16"/>
  <c r="BM507" i="19"/>
  <c r="BK506" i="19"/>
  <c r="AT504" i="16"/>
  <c r="AU503" i="16"/>
  <c r="AV504" i="16"/>
  <c r="C508" i="16" l="1"/>
  <c r="F507" i="16" s="1"/>
  <c r="AS506" i="16" s="1"/>
  <c r="L506" i="19"/>
  <c r="N506" i="19" s="1"/>
  <c r="H507" i="19"/>
  <c r="K507" i="19"/>
  <c r="J507" i="19"/>
  <c r="I507" i="19"/>
  <c r="AN506" i="16"/>
  <c r="AW506" i="16"/>
  <c r="AX506" i="16"/>
  <c r="AS505" i="16"/>
  <c r="AO506" i="16"/>
  <c r="Z507" i="16"/>
  <c r="AB507" i="16" s="1"/>
  <c r="CF33" i="16" s="1"/>
  <c r="AD507" i="16"/>
  <c r="AF507" i="16" s="1"/>
  <c r="CL33" i="16" s="1"/>
  <c r="B511" i="16"/>
  <c r="D511" i="16" s="1"/>
  <c r="F509" i="19"/>
  <c r="M508" i="19"/>
  <c r="G508" i="19"/>
  <c r="BK507" i="19"/>
  <c r="BM508" i="19"/>
  <c r="AV505" i="16"/>
  <c r="AU504" i="16"/>
  <c r="AT505" i="16"/>
  <c r="AX507" i="16" l="1"/>
  <c r="AL507" i="16" s="1"/>
  <c r="H43" i="21" s="1"/>
  <c r="AW507" i="16"/>
  <c r="AK507" i="16" s="1"/>
  <c r="G43" i="21" s="1"/>
  <c r="AO507" i="16"/>
  <c r="AN507" i="16"/>
  <c r="L507" i="19"/>
  <c r="N507" i="19" s="1"/>
  <c r="C509" i="16"/>
  <c r="F508" i="16" s="1"/>
  <c r="G509" i="19"/>
  <c r="B512" i="16"/>
  <c r="D512" i="16" s="1"/>
  <c r="F510" i="19"/>
  <c r="M509" i="19"/>
  <c r="I508" i="19"/>
  <c r="H508" i="19"/>
  <c r="K508" i="19"/>
  <c r="J508" i="19"/>
  <c r="BM509" i="19"/>
  <c r="BK508" i="19"/>
  <c r="AT506" i="16"/>
  <c r="AT507" i="16"/>
  <c r="AV507" i="16"/>
  <c r="AV506" i="16"/>
  <c r="AU505" i="16"/>
  <c r="I43" i="21" l="1"/>
  <c r="C510" i="16"/>
  <c r="F509" i="16" s="1"/>
  <c r="AS508" i="16" s="1"/>
  <c r="M509" i="16"/>
  <c r="AW508" i="16"/>
  <c r="AN508" i="16"/>
  <c r="AX508" i="16"/>
  <c r="AS507" i="16"/>
  <c r="AO508" i="16"/>
  <c r="G510" i="19"/>
  <c r="M510" i="19"/>
  <c r="F511" i="19"/>
  <c r="B513" i="16"/>
  <c r="D513" i="16" s="1"/>
  <c r="H509" i="19"/>
  <c r="K509" i="19"/>
  <c r="J509" i="19"/>
  <c r="I509" i="19"/>
  <c r="L508" i="19"/>
  <c r="BK509" i="19"/>
  <c r="BM510" i="19"/>
  <c r="AU506" i="16"/>
  <c r="AU507" i="16"/>
  <c r="AX509" i="16" l="1"/>
  <c r="AN509" i="16"/>
  <c r="L509" i="19"/>
  <c r="N509" i="19" s="1"/>
  <c r="N508" i="19"/>
  <c r="C511" i="16"/>
  <c r="AO509" i="16"/>
  <c r="G511" i="19"/>
  <c r="F512" i="19"/>
  <c r="M511" i="19"/>
  <c r="B514" i="16"/>
  <c r="D514" i="16" s="1"/>
  <c r="AW509" i="16"/>
  <c r="I510" i="19"/>
  <c r="J510" i="19"/>
  <c r="K510" i="19"/>
  <c r="H510" i="19"/>
  <c r="BM511" i="19"/>
  <c r="BK510" i="19"/>
  <c r="AT508" i="16"/>
  <c r="AV508" i="16"/>
  <c r="L510" i="19" l="1"/>
  <c r="N510" i="19" s="1"/>
  <c r="C512" i="16"/>
  <c r="W512" i="16" s="1"/>
  <c r="S511" i="16"/>
  <c r="F510" i="16"/>
  <c r="M511" i="16"/>
  <c r="G512" i="19"/>
  <c r="B515" i="16"/>
  <c r="D515" i="16" s="1"/>
  <c r="F513" i="19"/>
  <c r="M512" i="19"/>
  <c r="I511" i="19"/>
  <c r="J511" i="19"/>
  <c r="H511" i="19"/>
  <c r="K511" i="19"/>
  <c r="F511" i="16"/>
  <c r="BK511" i="19"/>
  <c r="BM512" i="19"/>
  <c r="AU508" i="16"/>
  <c r="AV509" i="16"/>
  <c r="AT509" i="16"/>
  <c r="C513" i="16" l="1"/>
  <c r="F512" i="16" s="1"/>
  <c r="B516" i="16"/>
  <c r="D516" i="16" s="1"/>
  <c r="G513" i="19"/>
  <c r="M513" i="19"/>
  <c r="F514" i="19"/>
  <c r="K512" i="19"/>
  <c r="H512" i="19"/>
  <c r="I512" i="19"/>
  <c r="J512" i="19"/>
  <c r="AX510" i="16"/>
  <c r="AX511" i="16" s="1"/>
  <c r="AO510" i="16"/>
  <c r="AS509" i="16"/>
  <c r="AW510" i="16"/>
  <c r="AN510" i="16"/>
  <c r="AN511" i="16" s="1"/>
  <c r="L511" i="19"/>
  <c r="BK512" i="19"/>
  <c r="BM513" i="19"/>
  <c r="AU509" i="16"/>
  <c r="M513" i="16" l="1"/>
  <c r="L513" i="16" s="1"/>
  <c r="AS510" i="16"/>
  <c r="L512" i="19"/>
  <c r="C515" i="16" s="1"/>
  <c r="AW511" i="16"/>
  <c r="AW512" i="16" s="1"/>
  <c r="AO511" i="16"/>
  <c r="AO512" i="16" s="1"/>
  <c r="C514" i="16"/>
  <c r="N511" i="19"/>
  <c r="G514" i="19"/>
  <c r="M514" i="19"/>
  <c r="B517" i="16"/>
  <c r="D517" i="16" s="1"/>
  <c r="F515" i="19"/>
  <c r="AS511" i="16"/>
  <c r="AX512" i="16"/>
  <c r="AN512" i="16"/>
  <c r="E512" i="16"/>
  <c r="H513" i="19"/>
  <c r="J513" i="19"/>
  <c r="I513" i="19"/>
  <c r="K513" i="19"/>
  <c r="BK513" i="19"/>
  <c r="BM514" i="19"/>
  <c r="AT510" i="16"/>
  <c r="AV510" i="16"/>
  <c r="N512" i="19" l="1"/>
  <c r="L513" i="19"/>
  <c r="C516" i="16" s="1"/>
  <c r="F515" i="16" s="1"/>
  <c r="B518" i="16"/>
  <c r="D518" i="16" s="1"/>
  <c r="F516" i="19"/>
  <c r="M515" i="19"/>
  <c r="G515" i="19"/>
  <c r="I514" i="19"/>
  <c r="J514" i="19"/>
  <c r="K514" i="19"/>
  <c r="H514" i="19"/>
  <c r="F513" i="16"/>
  <c r="M515" i="16"/>
  <c r="L515" i="16" s="1"/>
  <c r="S515" i="16"/>
  <c r="R515" i="16" s="1"/>
  <c r="F514" i="16"/>
  <c r="BM515" i="19"/>
  <c r="BK514" i="19"/>
  <c r="AU510" i="16"/>
  <c r="AT511" i="16"/>
  <c r="AV511" i="16"/>
  <c r="AT512" i="16"/>
  <c r="AV512" i="16"/>
  <c r="N513" i="19" l="1"/>
  <c r="E513" i="16"/>
  <c r="AS512" i="16"/>
  <c r="AW513" i="16"/>
  <c r="AW514" i="16" s="1"/>
  <c r="AW515" i="16" s="1"/>
  <c r="AX513" i="16"/>
  <c r="AX514" i="16" s="1"/>
  <c r="AX515" i="16" s="1"/>
  <c r="AO513" i="16"/>
  <c r="AO514" i="16" s="1"/>
  <c r="AN513" i="16"/>
  <c r="AN514" i="16" s="1"/>
  <c r="AN515" i="16" s="1"/>
  <c r="G516" i="19"/>
  <c r="F517" i="19"/>
  <c r="B519" i="16"/>
  <c r="D519" i="16" s="1"/>
  <c r="M516" i="19"/>
  <c r="H515" i="19"/>
  <c r="J515" i="19"/>
  <c r="K515" i="19"/>
  <c r="I515" i="19"/>
  <c r="L514" i="19"/>
  <c r="E515" i="16"/>
  <c r="AS514" i="16"/>
  <c r="E514" i="16"/>
  <c r="AS513" i="16"/>
  <c r="BK515" i="19"/>
  <c r="BM516" i="19"/>
  <c r="AU511" i="16"/>
  <c r="AU512" i="16"/>
  <c r="L515" i="19" l="1"/>
  <c r="C518" i="16" s="1"/>
  <c r="AO515" i="16"/>
  <c r="C517" i="16"/>
  <c r="N514" i="19"/>
  <c r="M517" i="19"/>
  <c r="F518" i="19"/>
  <c r="B520" i="16"/>
  <c r="D520" i="16" s="1"/>
  <c r="G517" i="19"/>
  <c r="I516" i="19"/>
  <c r="H516" i="19"/>
  <c r="K516" i="19"/>
  <c r="J516" i="19"/>
  <c r="BM517" i="19"/>
  <c r="BK516" i="19"/>
  <c r="AT513" i="16"/>
  <c r="AT514" i="16"/>
  <c r="AV513" i="16"/>
  <c r="AV514" i="16"/>
  <c r="N515" i="19" l="1"/>
  <c r="L516" i="19"/>
  <c r="N516" i="19" s="1"/>
  <c r="M517" i="16"/>
  <c r="L517" i="16" s="1"/>
  <c r="AA517" i="16"/>
  <c r="W517" i="16"/>
  <c r="V517" i="16" s="1"/>
  <c r="F516" i="16"/>
  <c r="BD156" i="16"/>
  <c r="I517" i="19"/>
  <c r="H517" i="19"/>
  <c r="J517" i="19"/>
  <c r="K517" i="19"/>
  <c r="B521" i="16"/>
  <c r="D521" i="16" s="1"/>
  <c r="M518" i="19"/>
  <c r="G518" i="19"/>
  <c r="F519" i="19"/>
  <c r="F517" i="16"/>
  <c r="BM518" i="19"/>
  <c r="BK517" i="19"/>
  <c r="AT515" i="16"/>
  <c r="AV515" i="16"/>
  <c r="AU513" i="16"/>
  <c r="AU514" i="16"/>
  <c r="C519" i="16" l="1"/>
  <c r="S519" i="16" s="1"/>
  <c r="B522" i="16"/>
  <c r="D522" i="16" s="1"/>
  <c r="G519" i="19"/>
  <c r="F520" i="19"/>
  <c r="M519" i="19"/>
  <c r="H518" i="19"/>
  <c r="K518" i="19"/>
  <c r="J518" i="19"/>
  <c r="I518" i="19"/>
  <c r="AW516" i="16"/>
  <c r="AW517" i="16" s="1"/>
  <c r="AH517" i="16" s="1"/>
  <c r="E516" i="16"/>
  <c r="AO516" i="16"/>
  <c r="AO517" i="16" s="1"/>
  <c r="AS515" i="16"/>
  <c r="AX516" i="16"/>
  <c r="AX517" i="16" s="1"/>
  <c r="AI517" i="16" s="1"/>
  <c r="AN516" i="16"/>
  <c r="AN517" i="16" s="1"/>
  <c r="L517" i="19"/>
  <c r="BK518" i="19"/>
  <c r="BM519" i="19"/>
  <c r="AU515" i="16"/>
  <c r="AS516" i="16" l="1"/>
  <c r="L518" i="19"/>
  <c r="C521" i="16" s="1"/>
  <c r="F518" i="16"/>
  <c r="AS517" i="16" s="1"/>
  <c r="M519" i="16"/>
  <c r="G520" i="19"/>
  <c r="B523" i="16"/>
  <c r="D523" i="16" s="1"/>
  <c r="M520" i="19"/>
  <c r="F521" i="19"/>
  <c r="I519" i="19"/>
  <c r="K519" i="19"/>
  <c r="J519" i="19"/>
  <c r="H519" i="19"/>
  <c r="C520" i="16"/>
  <c r="N517" i="19"/>
  <c r="BM520" i="19"/>
  <c r="BK519" i="19"/>
  <c r="AV517" i="16"/>
  <c r="AT517" i="16"/>
  <c r="AV516" i="16"/>
  <c r="AT516" i="16"/>
  <c r="AN518" i="16" l="1"/>
  <c r="AO518" i="16"/>
  <c r="AW518" i="16"/>
  <c r="AX518" i="16"/>
  <c r="N518" i="19"/>
  <c r="L519" i="19"/>
  <c r="C522" i="16" s="1"/>
  <c r="G521" i="19"/>
  <c r="B524" i="16"/>
  <c r="D524" i="16" s="1"/>
  <c r="M521" i="19"/>
  <c r="F522" i="19"/>
  <c r="F519" i="16"/>
  <c r="I520" i="19"/>
  <c r="K520" i="19"/>
  <c r="J520" i="19"/>
  <c r="H520" i="19"/>
  <c r="F520" i="16"/>
  <c r="M521" i="16"/>
  <c r="BM521" i="19"/>
  <c r="BK520" i="19"/>
  <c r="AT518" i="16"/>
  <c r="AV518" i="16"/>
  <c r="AU516" i="16"/>
  <c r="AU517" i="16"/>
  <c r="N519" i="19" l="1"/>
  <c r="L520" i="19"/>
  <c r="C523" i="16" s="1"/>
  <c r="F523" i="19"/>
  <c r="M522" i="19"/>
  <c r="B525" i="16"/>
  <c r="D525" i="16" s="1"/>
  <c r="G522" i="19"/>
  <c r="AO519" i="16"/>
  <c r="AO520" i="16" s="1"/>
  <c r="AX519" i="16"/>
  <c r="AX520" i="16" s="1"/>
  <c r="AS518" i="16"/>
  <c r="AN519" i="16"/>
  <c r="AN520" i="16" s="1"/>
  <c r="AW519" i="16"/>
  <c r="AW520" i="16" s="1"/>
  <c r="W522" i="16"/>
  <c r="F521" i="16"/>
  <c r="AS519" i="16"/>
  <c r="H521" i="19"/>
  <c r="K521" i="19"/>
  <c r="I521" i="19"/>
  <c r="J521" i="19"/>
  <c r="BK521" i="19"/>
  <c r="BM522" i="19"/>
  <c r="AU518" i="16"/>
  <c r="N520" i="19" l="1"/>
  <c r="L521" i="19"/>
  <c r="N521" i="19" s="1"/>
  <c r="I522" i="19"/>
  <c r="H522" i="19"/>
  <c r="K522" i="19"/>
  <c r="J522" i="19"/>
  <c r="AS520" i="16"/>
  <c r="AW521" i="16"/>
  <c r="AN521" i="16"/>
  <c r="AO521" i="16"/>
  <c r="AX521" i="16"/>
  <c r="G523" i="19"/>
  <c r="F524" i="19"/>
  <c r="M523" i="19"/>
  <c r="B526" i="16"/>
  <c r="D526" i="16" s="1"/>
  <c r="M523" i="16"/>
  <c r="L523" i="16" s="1"/>
  <c r="S523" i="16"/>
  <c r="F522" i="16"/>
  <c r="BK522" i="19"/>
  <c r="BM523" i="19"/>
  <c r="AV520" i="16"/>
  <c r="AT519" i="16"/>
  <c r="AV519" i="16"/>
  <c r="AT520" i="16"/>
  <c r="L522" i="19" l="1"/>
  <c r="N522" i="19" s="1"/>
  <c r="C524" i="16"/>
  <c r="F523" i="16" s="1"/>
  <c r="F525" i="19"/>
  <c r="G524" i="19"/>
  <c r="M524" i="19"/>
  <c r="B527" i="16"/>
  <c r="D527" i="16" s="1"/>
  <c r="J523" i="19"/>
  <c r="K523" i="19"/>
  <c r="I523" i="19"/>
  <c r="H523" i="19"/>
  <c r="AS521" i="16"/>
  <c r="AO522" i="16"/>
  <c r="AW522" i="16"/>
  <c r="E522" i="16"/>
  <c r="AX522" i="16"/>
  <c r="AN522" i="16"/>
  <c r="BM524" i="19"/>
  <c r="BK523" i="19"/>
  <c r="AU520" i="16"/>
  <c r="AV521" i="16"/>
  <c r="AT521" i="16"/>
  <c r="AU519" i="16"/>
  <c r="C525" i="16" l="1"/>
  <c r="M525" i="16" s="1"/>
  <c r="AN523" i="16"/>
  <c r="AW523" i="16"/>
  <c r="L523" i="19"/>
  <c r="C526" i="16" s="1"/>
  <c r="F525" i="16" s="1"/>
  <c r="AO523" i="16"/>
  <c r="AS522" i="16"/>
  <c r="AX523" i="16"/>
  <c r="I524" i="19"/>
  <c r="H524" i="19"/>
  <c r="J524" i="19"/>
  <c r="K524" i="19"/>
  <c r="M525" i="19"/>
  <c r="F526" i="19"/>
  <c r="B528" i="16"/>
  <c r="D528" i="16" s="1"/>
  <c r="G525" i="19"/>
  <c r="BK524" i="19"/>
  <c r="BM525" i="19"/>
  <c r="AV522" i="16"/>
  <c r="AV523" i="16"/>
  <c r="AT522" i="16"/>
  <c r="AT523" i="16"/>
  <c r="AU521" i="16"/>
  <c r="F524" i="16" l="1"/>
  <c r="AW524" i="16" s="1"/>
  <c r="AW525" i="16" s="1"/>
  <c r="N523" i="19"/>
  <c r="L524" i="19"/>
  <c r="C527" i="16" s="1"/>
  <c r="J525" i="19"/>
  <c r="H525" i="19"/>
  <c r="K525" i="19"/>
  <c r="I525" i="19"/>
  <c r="G526" i="19"/>
  <c r="B529" i="16"/>
  <c r="D529" i="16" s="1"/>
  <c r="F527" i="19"/>
  <c r="M526" i="19"/>
  <c r="BM526" i="19"/>
  <c r="BK525" i="19"/>
  <c r="AU523" i="16"/>
  <c r="AU522" i="16"/>
  <c r="AO524" i="16" l="1"/>
  <c r="AO525" i="16" s="1"/>
  <c r="AS523" i="16"/>
  <c r="AS524" i="16"/>
  <c r="AN524" i="16"/>
  <c r="AN525" i="16" s="1"/>
  <c r="AX524" i="16"/>
  <c r="AX525" i="16" s="1"/>
  <c r="L525" i="19"/>
  <c r="C528" i="16" s="1"/>
  <c r="F527" i="16" s="1"/>
  <c r="N524" i="19"/>
  <c r="B530" i="16"/>
  <c r="D530" i="16" s="1"/>
  <c r="M527" i="19"/>
  <c r="G527" i="19"/>
  <c r="F528" i="19"/>
  <c r="S527" i="16"/>
  <c r="M527" i="16"/>
  <c r="F526" i="16"/>
  <c r="W527" i="16"/>
  <c r="AA527" i="16"/>
  <c r="AE527" i="16"/>
  <c r="BD34" i="16"/>
  <c r="K526" i="19"/>
  <c r="I526" i="19"/>
  <c r="J526" i="19"/>
  <c r="H526" i="19"/>
  <c r="BK526" i="19"/>
  <c r="BM527" i="19"/>
  <c r="AT524" i="16"/>
  <c r="AT525" i="16"/>
  <c r="AV524" i="16"/>
  <c r="AV525" i="16"/>
  <c r="N525" i="19" l="1"/>
  <c r="L526" i="19"/>
  <c r="N526" i="19" s="1"/>
  <c r="B531" i="16"/>
  <c r="D531" i="16" s="1"/>
  <c r="M528" i="19"/>
  <c r="F529" i="19"/>
  <c r="G528" i="19"/>
  <c r="K527" i="19"/>
  <c r="H527" i="19"/>
  <c r="J527" i="19"/>
  <c r="I527" i="19"/>
  <c r="AX526" i="16"/>
  <c r="AX527" i="16" s="1"/>
  <c r="AS525" i="16"/>
  <c r="AN526" i="16"/>
  <c r="AN527" i="16" s="1"/>
  <c r="AO526" i="16"/>
  <c r="AW526" i="16"/>
  <c r="AW527" i="16" s="1"/>
  <c r="BK527" i="19"/>
  <c r="BM528" i="19"/>
  <c r="AU525" i="16"/>
  <c r="AU524" i="16"/>
  <c r="AS526" i="16" l="1"/>
  <c r="L527" i="19"/>
  <c r="N527" i="19" s="1"/>
  <c r="C529" i="16"/>
  <c r="F528" i="16" s="1"/>
  <c r="AK527" i="16"/>
  <c r="G44" i="21" s="1"/>
  <c r="H528" i="19"/>
  <c r="I528" i="19"/>
  <c r="K528" i="19"/>
  <c r="J528" i="19"/>
  <c r="AL527" i="16"/>
  <c r="H44" i="21" s="1"/>
  <c r="F530" i="19"/>
  <c r="G529" i="19"/>
  <c r="M529" i="19"/>
  <c r="B532" i="16"/>
  <c r="D532" i="16" s="1"/>
  <c r="AO527" i="16"/>
  <c r="BM529" i="19"/>
  <c r="BK528" i="19"/>
  <c r="AT526" i="16"/>
  <c r="AV526" i="16"/>
  <c r="C530" i="16" l="1"/>
  <c r="F529" i="16" s="1"/>
  <c r="L528" i="19"/>
  <c r="C531" i="16" s="1"/>
  <c r="F530" i="16" s="1"/>
  <c r="BD157" i="16"/>
  <c r="I44" i="21"/>
  <c r="M529" i="16"/>
  <c r="AN528" i="16"/>
  <c r="AW528" i="16"/>
  <c r="AX528" i="16"/>
  <c r="AS527" i="16"/>
  <c r="AO528" i="16"/>
  <c r="J529" i="19"/>
  <c r="H529" i="19"/>
  <c r="K529" i="19"/>
  <c r="I529" i="19"/>
  <c r="M530" i="19"/>
  <c r="G530" i="19"/>
  <c r="BM530" i="19"/>
  <c r="BK529" i="19"/>
  <c r="AV527" i="16"/>
  <c r="AT527" i="16"/>
  <c r="AU526" i="16"/>
  <c r="S530" i="16" l="1"/>
  <c r="N528" i="19"/>
  <c r="L529" i="19"/>
  <c r="N529" i="19" s="1"/>
  <c r="J530" i="19"/>
  <c r="I530" i="19"/>
  <c r="H530" i="19"/>
  <c r="L530" i="19"/>
  <c r="N530" i="19" s="1"/>
  <c r="K530" i="19"/>
  <c r="AS529" i="16"/>
  <c r="AX529" i="16"/>
  <c r="AS528" i="16"/>
  <c r="AW529" i="16"/>
  <c r="AH529" i="16" s="1"/>
  <c r="AN529" i="16"/>
  <c r="AN530" i="16" s="1"/>
  <c r="AO529" i="16"/>
  <c r="BM531" i="19"/>
  <c r="BK530" i="19"/>
  <c r="AV528" i="16"/>
  <c r="AT528" i="16"/>
  <c r="AU527" i="16"/>
  <c r="C532" i="16" l="1"/>
  <c r="M532" i="16" s="1"/>
  <c r="AW530" i="16"/>
  <c r="AO530" i="16"/>
  <c r="AI529" i="16"/>
  <c r="P39" i="17"/>
  <c r="P40" i="17"/>
  <c r="AX530" i="16"/>
  <c r="BM532" i="19"/>
  <c r="BK531" i="19"/>
  <c r="AT529" i="16"/>
  <c r="AU528" i="16"/>
  <c r="AV529" i="16"/>
  <c r="AE537" i="16" l="1"/>
  <c r="S532" i="16"/>
  <c r="BD35" i="16"/>
  <c r="BD36" i="16" s="1"/>
  <c r="BD158" i="16"/>
  <c r="BD159" i="16" s="1"/>
  <c r="AG67" i="31"/>
  <c r="AG75" i="31" s="1"/>
  <c r="F532" i="16"/>
  <c r="AA532" i="16"/>
  <c r="CH47" i="16" s="1"/>
  <c r="W532" i="16"/>
  <c r="CB46" i="16" s="1"/>
  <c r="F531" i="16"/>
  <c r="AW531" i="16" s="1"/>
  <c r="W67" i="20"/>
  <c r="W75" i="20" s="1"/>
  <c r="AE532" i="16"/>
  <c r="CN47" i="16" s="1"/>
  <c r="CN46" i="16"/>
  <c r="BV47" i="16"/>
  <c r="BV46" i="16"/>
  <c r="BM533" i="19"/>
  <c r="BK532" i="19"/>
  <c r="AT530" i="16"/>
  <c r="AV530" i="16"/>
  <c r="AU529" i="16"/>
  <c r="AS530" i="16" l="1"/>
  <c r="CH46" i="16"/>
  <c r="CH48" i="16" s="1"/>
  <c r="AO531" i="16"/>
  <c r="AO532" i="16" s="1"/>
  <c r="AN531" i="16"/>
  <c r="AN532" i="16" s="1"/>
  <c r="AS532" i="16" s="1"/>
  <c r="AX531" i="16"/>
  <c r="AX532" i="16" s="1"/>
  <c r="AI532" i="16" s="1"/>
  <c r="AW532" i="16"/>
  <c r="AH532" i="16" s="1"/>
  <c r="CB47" i="16"/>
  <c r="CB48" i="16" s="1"/>
  <c r="AS531" i="16"/>
  <c r="BV48" i="16"/>
  <c r="CN48" i="16"/>
  <c r="BM534" i="19"/>
  <c r="BK533" i="19"/>
  <c r="AU530" i="16"/>
  <c r="AT531" i="16"/>
  <c r="AV531" i="16"/>
  <c r="AL532" i="16" l="1"/>
  <c r="H45" i="21" s="1"/>
  <c r="BJ47" i="16"/>
  <c r="G48" i="17" s="1"/>
  <c r="X40" i="17" s="1"/>
  <c r="BJ170" i="16"/>
  <c r="AK532" i="16"/>
  <c r="G45" i="21" s="1"/>
  <c r="BJ46" i="16"/>
  <c r="G47" i="17" s="1"/>
  <c r="X39" i="17" s="1"/>
  <c r="BJ169" i="16"/>
  <c r="AP8" i="16"/>
  <c r="BM535" i="19"/>
  <c r="BK534" i="19"/>
  <c r="AT532" i="16"/>
  <c r="AU531" i="16"/>
  <c r="AV532" i="16"/>
  <c r="AR8" i="16"/>
  <c r="BJ171" i="16" l="1"/>
  <c r="I45" i="21"/>
  <c r="BJ48" i="16"/>
  <c r="G49" i="17" s="1"/>
  <c r="AF39" i="17" s="1"/>
  <c r="H40" i="17" s="1"/>
  <c r="AQ8" i="16"/>
  <c r="AP9" i="16"/>
  <c r="BM536" i="19"/>
  <c r="BK535" i="19"/>
  <c r="AU532" i="16"/>
  <c r="AR9" i="16"/>
  <c r="E8" i="16" l="1"/>
  <c r="AQ9" i="16"/>
  <c r="E9" i="16" s="1"/>
  <c r="AP10" i="16"/>
  <c r="E286" i="16"/>
  <c r="E171" i="16"/>
  <c r="L171" i="16"/>
  <c r="R171" i="16"/>
  <c r="T187" i="16" s="1"/>
  <c r="BT17" i="16" s="1"/>
  <c r="V172" i="16"/>
  <c r="X187" i="16" s="1"/>
  <c r="BZ17" i="16" s="1"/>
  <c r="E392" i="16"/>
  <c r="E299" i="16"/>
  <c r="E358" i="16"/>
  <c r="BM537" i="19"/>
  <c r="BK536" i="19"/>
  <c r="AR10" i="16"/>
  <c r="L9" i="16" l="1"/>
  <c r="L287" i="16"/>
  <c r="R447" i="16"/>
  <c r="V447" i="16"/>
  <c r="X447" i="16" s="1"/>
  <c r="BZ30" i="16" s="1"/>
  <c r="L359" i="16"/>
  <c r="AQ10" i="16"/>
  <c r="AP11" i="16"/>
  <c r="E300" i="16"/>
  <c r="H181" i="16"/>
  <c r="BN129" i="16" s="1"/>
  <c r="E408" i="16"/>
  <c r="E393" i="16"/>
  <c r="R495" i="16"/>
  <c r="L495" i="16"/>
  <c r="V482" i="16"/>
  <c r="X487" i="16" s="1"/>
  <c r="BZ32" i="16" s="1"/>
  <c r="E380" i="16"/>
  <c r="E90" i="16"/>
  <c r="E523" i="16"/>
  <c r="V427" i="16"/>
  <c r="R427" i="16"/>
  <c r="E271" i="16"/>
  <c r="BK537" i="19"/>
  <c r="BM538" i="19"/>
  <c r="AR11" i="16"/>
  <c r="E10" i="16" l="1"/>
  <c r="L409" i="16"/>
  <c r="AQ11" i="16"/>
  <c r="E394" i="16"/>
  <c r="E301" i="16"/>
  <c r="E288" i="16"/>
  <c r="AP12" i="16"/>
  <c r="E360" i="16"/>
  <c r="L381" i="16"/>
  <c r="E272" i="16"/>
  <c r="H504" i="16"/>
  <c r="BN155" i="16" s="1"/>
  <c r="L91" i="16"/>
  <c r="E524" i="16"/>
  <c r="BK538" i="19"/>
  <c r="BM539" i="19"/>
  <c r="AR12" i="16"/>
  <c r="L11" i="16" l="1"/>
  <c r="E11" i="16"/>
  <c r="R11" i="16"/>
  <c r="L361" i="16"/>
  <c r="L289" i="16"/>
  <c r="L395" i="16"/>
  <c r="AQ12" i="16"/>
  <c r="V12" i="16" s="1"/>
  <c r="E410" i="16"/>
  <c r="E395" i="16"/>
  <c r="AP13" i="16"/>
  <c r="E302" i="16"/>
  <c r="R303" i="16"/>
  <c r="E525" i="16"/>
  <c r="E92" i="16"/>
  <c r="V92" i="16"/>
  <c r="E273" i="16"/>
  <c r="E382" i="16"/>
  <c r="L383" i="16"/>
  <c r="V382" i="16"/>
  <c r="X387" i="16" s="1"/>
  <c r="BZ27" i="16" s="1"/>
  <c r="AD387" i="16"/>
  <c r="AF387" i="16" s="1"/>
  <c r="CL27" i="16" s="1"/>
  <c r="R383" i="16"/>
  <c r="T387" i="16" s="1"/>
  <c r="BT27" i="16" s="1"/>
  <c r="BK539" i="19"/>
  <c r="BM540" i="19"/>
  <c r="AR13" i="16"/>
  <c r="E12" i="16" l="1"/>
  <c r="R411" i="16"/>
  <c r="L411" i="16"/>
  <c r="AQ13" i="16"/>
  <c r="L303" i="16"/>
  <c r="E303" i="16"/>
  <c r="E276" i="16"/>
  <c r="E362" i="16"/>
  <c r="V362" i="16"/>
  <c r="E290" i="16"/>
  <c r="AP14" i="16"/>
  <c r="E396" i="16"/>
  <c r="E526" i="16"/>
  <c r="E93" i="16"/>
  <c r="L275" i="16"/>
  <c r="E274" i="16"/>
  <c r="Z277" i="16"/>
  <c r="R275" i="16"/>
  <c r="AD287" i="16"/>
  <c r="AF287" i="16" s="1"/>
  <c r="CL22" i="16" s="1"/>
  <c r="H392" i="16"/>
  <c r="BN146" i="16" s="1"/>
  <c r="BK540" i="19"/>
  <c r="BM541" i="19"/>
  <c r="AR14" i="16"/>
  <c r="E13" i="16" l="1"/>
  <c r="L13" i="16"/>
  <c r="R363" i="16"/>
  <c r="L277" i="16"/>
  <c r="R95" i="16"/>
  <c r="V277" i="16"/>
  <c r="R291" i="16"/>
  <c r="L291" i="16"/>
  <c r="AQ14" i="16"/>
  <c r="E96" i="16"/>
  <c r="AP15" i="16"/>
  <c r="E397" i="16"/>
  <c r="V397" i="16"/>
  <c r="E412" i="16"/>
  <c r="V412" i="16"/>
  <c r="E363" i="16"/>
  <c r="E304" i="16"/>
  <c r="L95" i="16"/>
  <c r="E94" i="16"/>
  <c r="L527" i="16"/>
  <c r="E527" i="16"/>
  <c r="R527" i="16"/>
  <c r="BM542" i="19"/>
  <c r="BK541" i="19"/>
  <c r="AR15" i="16"/>
  <c r="E14" i="16" l="1"/>
  <c r="L97" i="16"/>
  <c r="Z517" i="16"/>
  <c r="E517" i="16"/>
  <c r="AQ15" i="16"/>
  <c r="AP16" i="16"/>
  <c r="E278" i="16"/>
  <c r="E292" i="16"/>
  <c r="V292" i="16"/>
  <c r="E97" i="16"/>
  <c r="Z97" i="16"/>
  <c r="AB107" i="16" s="1"/>
  <c r="CF13" i="16" s="1"/>
  <c r="L305" i="16"/>
  <c r="E305" i="16"/>
  <c r="E413" i="16"/>
  <c r="E364" i="16"/>
  <c r="R367" i="16"/>
  <c r="T367" i="16" s="1"/>
  <c r="BT26" i="16" s="1"/>
  <c r="E398" i="16"/>
  <c r="E528" i="16"/>
  <c r="Z487" i="16"/>
  <c r="AB487" i="16" s="1"/>
  <c r="CF32" i="16" s="1"/>
  <c r="AD487" i="16"/>
  <c r="AF487" i="16" s="1"/>
  <c r="CL32" i="16" s="1"/>
  <c r="BM543" i="19"/>
  <c r="BK542" i="19"/>
  <c r="AR16" i="16"/>
  <c r="L15" i="16" l="1"/>
  <c r="E15" i="16"/>
  <c r="R15" i="16"/>
  <c r="AD367" i="16"/>
  <c r="AF367" i="16" s="1"/>
  <c r="CL26" i="16" s="1"/>
  <c r="L365" i="16"/>
  <c r="R279" i="16"/>
  <c r="L279" i="16"/>
  <c r="E518" i="16"/>
  <c r="AQ16" i="16"/>
  <c r="AP17" i="16"/>
  <c r="R399" i="16"/>
  <c r="E399" i="16"/>
  <c r="L99" i="16"/>
  <c r="E98" i="16"/>
  <c r="R99" i="16"/>
  <c r="AD107" i="16"/>
  <c r="AF107" i="16" s="1"/>
  <c r="CL13" i="16" s="1"/>
  <c r="E306" i="16"/>
  <c r="E293" i="16"/>
  <c r="E414" i="16"/>
  <c r="E365" i="16"/>
  <c r="V367" i="16"/>
  <c r="X367" i="16" s="1"/>
  <c r="BZ26" i="16" s="1"/>
  <c r="L529" i="16"/>
  <c r="BM544" i="19"/>
  <c r="BK543" i="19"/>
  <c r="AR17" i="16"/>
  <c r="E16" i="16" l="1"/>
  <c r="R415" i="16"/>
  <c r="L519" i="16"/>
  <c r="AQ17" i="16"/>
  <c r="AP18" i="16"/>
  <c r="AP19" i="16" s="1"/>
  <c r="E415" i="16"/>
  <c r="E294" i="16"/>
  <c r="E400" i="16"/>
  <c r="L401" i="16"/>
  <c r="V402" i="16"/>
  <c r="X407" i="16" s="1"/>
  <c r="BZ28" i="16" s="1"/>
  <c r="E280" i="16"/>
  <c r="L307" i="16"/>
  <c r="E307" i="16"/>
  <c r="V307" i="16"/>
  <c r="Z307" i="16"/>
  <c r="E530" i="16"/>
  <c r="R530" i="16"/>
  <c r="BK544" i="19"/>
  <c r="BM545" i="19"/>
  <c r="AR19" i="16"/>
  <c r="AR18" i="16"/>
  <c r="L17" i="16" l="1"/>
  <c r="E17" i="16"/>
  <c r="Z17" i="16"/>
  <c r="V17" i="16"/>
  <c r="AQ19" i="16"/>
  <c r="E19" i="16" s="1"/>
  <c r="AP20" i="16"/>
  <c r="L295" i="16"/>
  <c r="L281" i="16"/>
  <c r="E520" i="16"/>
  <c r="AQ18" i="16"/>
  <c r="E295" i="16"/>
  <c r="E503" i="16"/>
  <c r="E308" i="16"/>
  <c r="E416" i="16"/>
  <c r="Z532" i="16"/>
  <c r="AB532" i="16" s="1"/>
  <c r="CF35" i="16" s="1"/>
  <c r="AD532" i="16"/>
  <c r="AF532" i="16" s="1"/>
  <c r="CL35" i="16" s="1"/>
  <c r="V532" i="16"/>
  <c r="X532" i="16" s="1"/>
  <c r="BZ35" i="16" s="1"/>
  <c r="R532" i="16"/>
  <c r="T532" i="16" s="1"/>
  <c r="E531" i="16"/>
  <c r="L532" i="16"/>
  <c r="BK545" i="19"/>
  <c r="BM546" i="19"/>
  <c r="AR20" i="16"/>
  <c r="E18" i="16" l="1"/>
  <c r="L19" i="16"/>
  <c r="H19" i="16" s="1"/>
  <c r="BN116" i="16" s="1"/>
  <c r="R19" i="16"/>
  <c r="AQ20" i="16"/>
  <c r="AP21" i="16"/>
  <c r="G19" i="16"/>
  <c r="BH116" i="16" s="1"/>
  <c r="BE116" i="16" s="1"/>
  <c r="BI116" i="16" s="1"/>
  <c r="BJ116" i="16" s="1"/>
  <c r="L309" i="16"/>
  <c r="V522" i="16"/>
  <c r="L521" i="16"/>
  <c r="Z527" i="16"/>
  <c r="AB527" i="16" s="1"/>
  <c r="CF34" i="16" s="1"/>
  <c r="V507" i="16"/>
  <c r="X507" i="16" s="1"/>
  <c r="BZ33" i="16" s="1"/>
  <c r="R523" i="16"/>
  <c r="L505" i="16"/>
  <c r="E504" i="16"/>
  <c r="E391" i="16"/>
  <c r="Z397" i="16"/>
  <c r="AB407" i="16" s="1"/>
  <c r="CF28" i="16" s="1"/>
  <c r="E417" i="16"/>
  <c r="Z417" i="16"/>
  <c r="V417" i="16"/>
  <c r="L297" i="16"/>
  <c r="E296" i="16"/>
  <c r="G305" i="16" s="1"/>
  <c r="BH139" i="16" s="1"/>
  <c r="R299" i="16"/>
  <c r="Z297" i="16"/>
  <c r="AB307" i="16" s="1"/>
  <c r="CF23" i="16" s="1"/>
  <c r="AD307" i="16"/>
  <c r="AF307" i="16" s="1"/>
  <c r="CL23" i="16" s="1"/>
  <c r="E506" i="16"/>
  <c r="L507" i="16"/>
  <c r="E282" i="16"/>
  <c r="L283" i="16"/>
  <c r="Z287" i="16"/>
  <c r="AB287" i="16" s="1"/>
  <c r="CF22" i="16" s="1"/>
  <c r="V282" i="16"/>
  <c r="X287" i="16" s="1"/>
  <c r="BZ22" i="16" s="1"/>
  <c r="R283" i="16"/>
  <c r="T287" i="16" s="1"/>
  <c r="BT22" i="16" s="1"/>
  <c r="BT35" i="16"/>
  <c r="CA35" i="16"/>
  <c r="CG35" i="16"/>
  <c r="CM35" i="16"/>
  <c r="O532" i="16"/>
  <c r="H532" i="16"/>
  <c r="P532" i="16"/>
  <c r="BK546" i="19"/>
  <c r="BM547" i="19"/>
  <c r="AR21" i="16"/>
  <c r="E20" i="16" l="1"/>
  <c r="AQ21" i="16"/>
  <c r="L21" i="16" s="1"/>
  <c r="AP22" i="16"/>
  <c r="BO116" i="16"/>
  <c r="BP116" i="16" s="1"/>
  <c r="R507" i="16"/>
  <c r="T507" i="16" s="1"/>
  <c r="BT33" i="16" s="1"/>
  <c r="E508" i="16"/>
  <c r="BE139" i="16"/>
  <c r="O507" i="16"/>
  <c r="BN98" i="16" s="1"/>
  <c r="P507" i="16"/>
  <c r="BN33" i="16" s="1"/>
  <c r="E310" i="16"/>
  <c r="E418" i="16"/>
  <c r="CH35" i="16"/>
  <c r="BN35" i="16"/>
  <c r="BN100" i="16"/>
  <c r="BU35" i="16"/>
  <c r="BN158" i="16"/>
  <c r="CB35" i="16"/>
  <c r="CN35" i="16"/>
  <c r="BM548" i="19"/>
  <c r="BK547" i="19"/>
  <c r="AR22" i="16"/>
  <c r="E21" i="16" l="1"/>
  <c r="AQ22" i="16"/>
  <c r="AP23" i="16"/>
  <c r="L419" i="16"/>
  <c r="R419" i="16"/>
  <c r="L311" i="16"/>
  <c r="V312" i="16"/>
  <c r="X327" i="16" s="1"/>
  <c r="BZ24" i="16" s="1"/>
  <c r="R311" i="16"/>
  <c r="T327" i="16" s="1"/>
  <c r="BT24" i="16" s="1"/>
  <c r="E509" i="16"/>
  <c r="E458" i="16"/>
  <c r="V462" i="16"/>
  <c r="Z467" i="16"/>
  <c r="AB467" i="16" s="1"/>
  <c r="CF31" i="16" s="1"/>
  <c r="BI139" i="16"/>
  <c r="BJ139" i="16" s="1"/>
  <c r="BV35" i="16"/>
  <c r="BO35" i="16"/>
  <c r="BK548" i="19"/>
  <c r="BM549" i="19"/>
  <c r="AR23" i="16"/>
  <c r="E22" i="16" l="1"/>
  <c r="V22" i="16"/>
  <c r="AQ23" i="16"/>
  <c r="L23" i="16" s="1"/>
  <c r="AP24" i="16"/>
  <c r="H318" i="16"/>
  <c r="BN140" i="16" s="1"/>
  <c r="E510" i="16"/>
  <c r="L511" i="16"/>
  <c r="V512" i="16"/>
  <c r="R511" i="16"/>
  <c r="E420" i="16"/>
  <c r="BP35" i="16"/>
  <c r="BK549" i="19"/>
  <c r="BM550" i="19"/>
  <c r="AR24" i="16"/>
  <c r="R23" i="16" l="1"/>
  <c r="E23" i="16"/>
  <c r="AQ24" i="16"/>
  <c r="AP25" i="16"/>
  <c r="L421" i="16"/>
  <c r="BM551" i="19"/>
  <c r="BK550" i="19"/>
  <c r="AR25" i="16"/>
  <c r="E24" i="16" l="1"/>
  <c r="AQ25" i="16"/>
  <c r="AP26" i="16"/>
  <c r="E422" i="16"/>
  <c r="L423" i="16"/>
  <c r="AD427" i="16"/>
  <c r="AF427" i="16" s="1"/>
  <c r="V422" i="16"/>
  <c r="X427" i="16" s="1"/>
  <c r="R423" i="16"/>
  <c r="T427" i="16" s="1"/>
  <c r="Z427" i="16"/>
  <c r="AB427" i="16" s="1"/>
  <c r="BK551" i="19"/>
  <c r="BM552" i="19"/>
  <c r="AR26" i="16"/>
  <c r="L25" i="16" l="1"/>
  <c r="E25" i="16"/>
  <c r="AQ26" i="16"/>
  <c r="AP27" i="16"/>
  <c r="BZ29" i="16"/>
  <c r="CL29" i="16"/>
  <c r="CF29" i="16"/>
  <c r="H430" i="16"/>
  <c r="BT29" i="16"/>
  <c r="BK552" i="19"/>
  <c r="BM553" i="19"/>
  <c r="AR27" i="16"/>
  <c r="E26" i="16" l="1"/>
  <c r="AQ27" i="16"/>
  <c r="L27" i="16" s="1"/>
  <c r="AP28" i="16"/>
  <c r="BN149" i="16"/>
  <c r="BK553" i="19"/>
  <c r="BM554" i="19"/>
  <c r="AR28" i="16"/>
  <c r="P27" i="16" l="1"/>
  <c r="BN9" i="16" s="1"/>
  <c r="O27" i="16"/>
  <c r="BN74" i="16" s="1"/>
  <c r="R27" i="16"/>
  <c r="T27" i="16" s="1"/>
  <c r="BT9" i="16" s="1"/>
  <c r="E27" i="16"/>
  <c r="J27" i="16" s="1"/>
  <c r="BH9" i="16" s="1"/>
  <c r="BE9" i="16" s="1"/>
  <c r="BI9" i="16" s="1"/>
  <c r="BJ9" i="16" s="1"/>
  <c r="AD27" i="16"/>
  <c r="AF27" i="16" s="1"/>
  <c r="CL9" i="16" s="1"/>
  <c r="Z27" i="16"/>
  <c r="AB27" i="16" s="1"/>
  <c r="CF9" i="16" s="1"/>
  <c r="V27" i="16"/>
  <c r="X27" i="16" s="1"/>
  <c r="BZ9" i="16" s="1"/>
  <c r="AQ28" i="16"/>
  <c r="AP29" i="16"/>
  <c r="Z447" i="16"/>
  <c r="AB447" i="16" s="1"/>
  <c r="CF30" i="16" s="1"/>
  <c r="BK554" i="19"/>
  <c r="BM555" i="19"/>
  <c r="AR29" i="16"/>
  <c r="CA9" i="16" l="1"/>
  <c r="CB9" i="16" s="1"/>
  <c r="BU9" i="16"/>
  <c r="BV9" i="16" s="1"/>
  <c r="CG9" i="16"/>
  <c r="CH9" i="16" s="1"/>
  <c r="CM9" i="16"/>
  <c r="CN9" i="16" s="1"/>
  <c r="E28" i="16"/>
  <c r="BO74" i="16"/>
  <c r="BO9" i="16"/>
  <c r="BP9" i="16" s="1"/>
  <c r="AQ29" i="16"/>
  <c r="E29" i="16" s="1"/>
  <c r="AP30" i="16"/>
  <c r="BM556" i="19"/>
  <c r="BK555" i="19"/>
  <c r="AR30" i="16"/>
  <c r="L29" i="16" l="1"/>
  <c r="AQ30" i="16"/>
  <c r="AP31" i="16"/>
  <c r="BM557" i="19"/>
  <c r="BK556" i="19"/>
  <c r="AR31" i="16"/>
  <c r="E30" i="16" l="1"/>
  <c r="AQ31" i="16"/>
  <c r="L31" i="16" s="1"/>
  <c r="AP32" i="16"/>
  <c r="BK557" i="19"/>
  <c r="BM558" i="19"/>
  <c r="AR32" i="16"/>
  <c r="E31" i="16" l="1"/>
  <c r="R31" i="16"/>
  <c r="H32" i="16"/>
  <c r="BN117" i="16" s="1"/>
  <c r="AQ32" i="16"/>
  <c r="AP33" i="16"/>
  <c r="BM559" i="19"/>
  <c r="BK558" i="19"/>
  <c r="AR33" i="16"/>
  <c r="E32" i="16" l="1"/>
  <c r="G32" i="16" s="1"/>
  <c r="BH117" i="16" s="1"/>
  <c r="V32" i="16"/>
  <c r="AQ33" i="16"/>
  <c r="AP34" i="16"/>
  <c r="BM560" i="19"/>
  <c r="BK559" i="19"/>
  <c r="AR34" i="16"/>
  <c r="E33" i="16" l="1"/>
  <c r="L33" i="16"/>
  <c r="AQ34" i="16"/>
  <c r="AP35" i="16"/>
  <c r="BE117" i="16"/>
  <c r="BK560" i="19"/>
  <c r="BM561" i="19"/>
  <c r="AR35" i="16"/>
  <c r="E34" i="16" l="1"/>
  <c r="AQ35" i="16"/>
  <c r="E35" i="16" s="1"/>
  <c r="BI117" i="16"/>
  <c r="BO117" i="16"/>
  <c r="AP36" i="16"/>
  <c r="BM562" i="19"/>
  <c r="BK561" i="19"/>
  <c r="AR36" i="16"/>
  <c r="R35" i="16" l="1"/>
  <c r="L35" i="16"/>
  <c r="AQ36" i="16"/>
  <c r="AP37" i="16"/>
  <c r="BP117" i="16"/>
  <c r="BJ117" i="16"/>
  <c r="BK562" i="19"/>
  <c r="BM563" i="19"/>
  <c r="AR37" i="16"/>
  <c r="E36" i="16" l="1"/>
  <c r="AQ37" i="16"/>
  <c r="AP38" i="16"/>
  <c r="BK563" i="19"/>
  <c r="BM564" i="19"/>
  <c r="AR38" i="16"/>
  <c r="E37" i="16" l="1"/>
  <c r="Z37" i="16"/>
  <c r="AB47" i="16" s="1"/>
  <c r="CF10" i="16" s="1"/>
  <c r="V37" i="16"/>
  <c r="L37" i="16"/>
  <c r="AQ38" i="16"/>
  <c r="AP39" i="16"/>
  <c r="BK564" i="19"/>
  <c r="BM565" i="19"/>
  <c r="AR39" i="16"/>
  <c r="E38" i="16" l="1"/>
  <c r="AQ39" i="16"/>
  <c r="L39" i="16" s="1"/>
  <c r="AP40" i="16"/>
  <c r="BM566" i="19"/>
  <c r="BK565" i="19"/>
  <c r="AR40" i="16"/>
  <c r="E39" i="16" l="1"/>
  <c r="R39" i="16"/>
  <c r="AQ40" i="16"/>
  <c r="AP41" i="16"/>
  <c r="BM567" i="19"/>
  <c r="BK566" i="19"/>
  <c r="AR41" i="16"/>
  <c r="E40" i="16" l="1"/>
  <c r="AQ41" i="16"/>
  <c r="L41" i="16" s="1"/>
  <c r="AP42" i="16"/>
  <c r="BM568" i="19"/>
  <c r="BK567" i="19"/>
  <c r="AR42" i="16"/>
  <c r="E41" i="16" l="1"/>
  <c r="AQ42" i="16"/>
  <c r="V42" i="16" s="1"/>
  <c r="X47" i="16" s="1"/>
  <c r="BZ10" i="16" s="1"/>
  <c r="AP43" i="16"/>
  <c r="BK568" i="19"/>
  <c r="BM569" i="19"/>
  <c r="AR43" i="16"/>
  <c r="E42" i="16" l="1"/>
  <c r="AQ43" i="16"/>
  <c r="E43" i="16" s="1"/>
  <c r="AP44" i="16"/>
  <c r="BM570" i="19"/>
  <c r="BK569" i="19"/>
  <c r="AR44" i="16"/>
  <c r="L43" i="16" l="1"/>
  <c r="R43" i="16"/>
  <c r="T47" i="16" s="1"/>
  <c r="BT10" i="16" s="1"/>
  <c r="H44" i="16"/>
  <c r="BN118" i="16" s="1"/>
  <c r="AQ44" i="16"/>
  <c r="AP45" i="16"/>
  <c r="BK570" i="19"/>
  <c r="BM571" i="19"/>
  <c r="AR45" i="16"/>
  <c r="E44" i="16" l="1"/>
  <c r="G44" i="16" s="1"/>
  <c r="BH118" i="16" s="1"/>
  <c r="AQ45" i="16"/>
  <c r="AP46" i="16"/>
  <c r="BK571" i="19"/>
  <c r="BM572" i="19"/>
  <c r="AR46" i="16"/>
  <c r="L45" i="16" l="1"/>
  <c r="P47" i="16" s="1"/>
  <c r="BN10" i="16" s="1"/>
  <c r="E45" i="16"/>
  <c r="BE118" i="16"/>
  <c r="BO118" i="16" s="1"/>
  <c r="BP118" i="16" s="1"/>
  <c r="AQ46" i="16"/>
  <c r="AP47" i="16"/>
  <c r="BM573" i="19"/>
  <c r="BK572" i="19"/>
  <c r="AR47" i="16"/>
  <c r="O47" i="16" l="1"/>
  <c r="BN75" i="16" s="1"/>
  <c r="BI118" i="16"/>
  <c r="BJ118" i="16" s="1"/>
  <c r="AQ47" i="16"/>
  <c r="E47" i="16" s="1"/>
  <c r="AP48" i="16"/>
  <c r="BK573" i="19"/>
  <c r="BM574" i="19"/>
  <c r="AR48" i="16"/>
  <c r="AQ48" i="16" l="1"/>
  <c r="AP49" i="16"/>
  <c r="J47" i="16"/>
  <c r="BM575" i="19"/>
  <c r="BK574" i="19"/>
  <c r="AR49" i="16"/>
  <c r="AQ49" i="16" l="1"/>
  <c r="E49" i="16" s="1"/>
  <c r="AP50" i="16"/>
  <c r="BH10" i="16"/>
  <c r="BM576" i="19"/>
  <c r="BK575" i="19"/>
  <c r="AR50" i="16"/>
  <c r="AQ50" i="16" l="1"/>
  <c r="BE10" i="16"/>
  <c r="BI10" i="16" s="1"/>
  <c r="AP51" i="16"/>
  <c r="BM577" i="19"/>
  <c r="BK576" i="19"/>
  <c r="AR51" i="16"/>
  <c r="AQ51" i="16" l="1"/>
  <c r="E51" i="16" s="1"/>
  <c r="BJ10" i="16"/>
  <c r="CA10" i="16"/>
  <c r="CM10" i="16"/>
  <c r="BU10" i="16"/>
  <c r="BO75" i="16"/>
  <c r="BO10" i="16"/>
  <c r="CG10" i="16"/>
  <c r="AP52" i="16"/>
  <c r="BM578" i="19"/>
  <c r="BK577" i="19"/>
  <c r="AR52" i="16"/>
  <c r="AQ52" i="16" l="1"/>
  <c r="BP10" i="16"/>
  <c r="CN10" i="16"/>
  <c r="BV10" i="16"/>
  <c r="CB10" i="16"/>
  <c r="AP53" i="16"/>
  <c r="CH10" i="16"/>
  <c r="G57" i="16"/>
  <c r="BK578" i="19"/>
  <c r="BM579" i="19"/>
  <c r="AR53" i="16"/>
  <c r="AQ53" i="16" l="1"/>
  <c r="L53" i="16" s="1"/>
  <c r="BH119" i="16"/>
  <c r="AP54" i="16"/>
  <c r="BM580" i="19"/>
  <c r="BK579" i="19"/>
  <c r="AR54" i="16"/>
  <c r="AQ54" i="16" l="1"/>
  <c r="AP55" i="16"/>
  <c r="BE119" i="16"/>
  <c r="BM581" i="19"/>
  <c r="BK580" i="19"/>
  <c r="AR55" i="16"/>
  <c r="AQ55" i="16" l="1"/>
  <c r="R55" i="16" s="1"/>
  <c r="T67" i="16" s="1"/>
  <c r="BI119" i="16"/>
  <c r="AP56" i="16"/>
  <c r="BM582" i="19"/>
  <c r="BK581" i="19"/>
  <c r="AR56" i="16"/>
  <c r="AQ56" i="16" l="1"/>
  <c r="AP57" i="16"/>
  <c r="BJ119" i="16"/>
  <c r="BT11" i="16"/>
  <c r="BK582" i="19"/>
  <c r="BM583" i="19"/>
  <c r="AR57" i="16"/>
  <c r="AQ57" i="16" l="1"/>
  <c r="L57" i="16" s="1"/>
  <c r="AP58" i="16"/>
  <c r="BM584" i="19"/>
  <c r="BK583" i="19"/>
  <c r="AR58" i="16"/>
  <c r="AQ58" i="16" l="1"/>
  <c r="AP59" i="16"/>
  <c r="P67" i="16"/>
  <c r="H57" i="16"/>
  <c r="O67" i="16"/>
  <c r="BM585" i="19"/>
  <c r="BK584" i="19"/>
  <c r="AR59" i="16"/>
  <c r="AQ59" i="16" l="1"/>
  <c r="BN119" i="16"/>
  <c r="AP60" i="16"/>
  <c r="BN76" i="16"/>
  <c r="BN11" i="16"/>
  <c r="BK585" i="19"/>
  <c r="BM586" i="19"/>
  <c r="AR60" i="16"/>
  <c r="AQ60" i="16" l="1"/>
  <c r="BO119" i="16"/>
  <c r="AP61" i="16"/>
  <c r="BM587" i="19"/>
  <c r="BK586" i="19"/>
  <c r="AR61" i="16"/>
  <c r="AQ61" i="16" l="1"/>
  <c r="AP62" i="16"/>
  <c r="BP119" i="16"/>
  <c r="BM588" i="19"/>
  <c r="BK587" i="19"/>
  <c r="AR62" i="16"/>
  <c r="AQ62" i="16" l="1"/>
  <c r="AP63" i="16"/>
  <c r="BM589" i="19"/>
  <c r="BK588" i="19"/>
  <c r="AR63" i="16"/>
  <c r="AQ63" i="16" l="1"/>
  <c r="AP64" i="16"/>
  <c r="BK589" i="19"/>
  <c r="BM590" i="19"/>
  <c r="AR64" i="16"/>
  <c r="AQ64" i="16" l="1"/>
  <c r="AP65" i="16"/>
  <c r="BK590" i="19"/>
  <c r="BM591" i="19"/>
  <c r="AR65" i="16"/>
  <c r="AQ65" i="16" l="1"/>
  <c r="E65" i="16" s="1"/>
  <c r="AP66" i="16"/>
  <c r="BM592" i="19"/>
  <c r="BK591" i="19"/>
  <c r="AR66" i="16"/>
  <c r="AQ66" i="16" l="1"/>
  <c r="AP67" i="16"/>
  <c r="G69" i="16"/>
  <c r="J67" i="16"/>
  <c r="BM593" i="19"/>
  <c r="BK592" i="19"/>
  <c r="AR67" i="16"/>
  <c r="AQ67" i="16" l="1"/>
  <c r="BH11" i="16"/>
  <c r="AP68" i="16"/>
  <c r="BH120" i="16"/>
  <c r="BM594" i="19"/>
  <c r="BK593" i="19"/>
  <c r="AR68" i="16"/>
  <c r="AQ68" i="16" l="1"/>
  <c r="BE120" i="16"/>
  <c r="AP69" i="16"/>
  <c r="BE11" i="16"/>
  <c r="BM595" i="19"/>
  <c r="BK594" i="19"/>
  <c r="AR69" i="16"/>
  <c r="AQ69" i="16" l="1"/>
  <c r="BI11" i="16"/>
  <c r="CM11" i="16"/>
  <c r="CG11" i="16"/>
  <c r="CA11" i="16"/>
  <c r="BU11" i="16"/>
  <c r="BO76" i="16"/>
  <c r="BO11" i="16"/>
  <c r="BO120" i="16"/>
  <c r="AP70" i="16"/>
  <c r="BI120" i="16"/>
  <c r="BK595" i="19"/>
  <c r="BM596" i="19"/>
  <c r="AR70" i="16"/>
  <c r="AQ70" i="16" l="1"/>
  <c r="BJ120" i="16"/>
  <c r="AP71" i="16"/>
  <c r="CN11" i="16"/>
  <c r="BV11" i="16"/>
  <c r="CB11" i="16"/>
  <c r="BP120" i="16"/>
  <c r="BJ11" i="16"/>
  <c r="CH11" i="16"/>
  <c r="BP11" i="16"/>
  <c r="BK596" i="19"/>
  <c r="BM597" i="19"/>
  <c r="AR71" i="16"/>
  <c r="AQ71" i="16" l="1"/>
  <c r="AP72" i="16"/>
  <c r="BK597" i="19"/>
  <c r="BM598" i="19"/>
  <c r="AR72" i="16"/>
  <c r="AQ72" i="16" l="1"/>
  <c r="AP73" i="16"/>
  <c r="BM599" i="19"/>
  <c r="BK598" i="19"/>
  <c r="AR73" i="16"/>
  <c r="AQ73" i="16" l="1"/>
  <c r="AP74" i="16"/>
  <c r="BK599" i="19"/>
  <c r="BM600" i="19"/>
  <c r="AR74" i="16"/>
  <c r="AQ74" i="16" l="1"/>
  <c r="AP75" i="16"/>
  <c r="BK600" i="19"/>
  <c r="BM601" i="19"/>
  <c r="AR75" i="16"/>
  <c r="AQ75" i="16" l="1"/>
  <c r="AP76" i="16"/>
  <c r="BM602" i="19"/>
  <c r="BK601" i="19"/>
  <c r="AR76" i="16"/>
  <c r="AQ76" i="16" l="1"/>
  <c r="AP77" i="16"/>
  <c r="BK602" i="19"/>
  <c r="BM603" i="19"/>
  <c r="AR77" i="16"/>
  <c r="AQ77" i="16" l="1"/>
  <c r="AP78" i="16"/>
  <c r="BK603" i="19"/>
  <c r="BM604" i="19"/>
  <c r="AR78" i="16"/>
  <c r="AQ78" i="16" l="1"/>
  <c r="AP79" i="16"/>
  <c r="BM605" i="19"/>
  <c r="BK604" i="19"/>
  <c r="AR79" i="16"/>
  <c r="AQ79" i="16" l="1"/>
  <c r="E79" i="16" s="1"/>
  <c r="AP80" i="16"/>
  <c r="BM606" i="19"/>
  <c r="BK605" i="19"/>
  <c r="AR80" i="16"/>
  <c r="AQ80" i="16" l="1"/>
  <c r="AP81" i="16"/>
  <c r="BM607" i="19"/>
  <c r="BK606" i="19"/>
  <c r="AR81" i="16"/>
  <c r="AQ81" i="16" l="1"/>
  <c r="E81" i="16" s="1"/>
  <c r="AP82" i="16"/>
  <c r="BK607" i="19"/>
  <c r="BM608" i="19"/>
  <c r="AR82" i="16"/>
  <c r="AQ82" i="16" l="1"/>
  <c r="AP83" i="16"/>
  <c r="G82" i="16"/>
  <c r="J87" i="16"/>
  <c r="BK608" i="19"/>
  <c r="BM609" i="19"/>
  <c r="AR83" i="16"/>
  <c r="AQ83" i="16" l="1"/>
  <c r="BH12" i="16"/>
  <c r="AP84" i="16"/>
  <c r="BH121" i="16"/>
  <c r="BM610" i="19"/>
  <c r="BK609" i="19"/>
  <c r="AR84" i="16"/>
  <c r="AQ84" i="16" l="1"/>
  <c r="BE121" i="16"/>
  <c r="AP85" i="16"/>
  <c r="BE12" i="16"/>
  <c r="BM611" i="19"/>
  <c r="BK610" i="19"/>
  <c r="AR85" i="16"/>
  <c r="AQ85" i="16" l="1"/>
  <c r="L85" i="16" s="1"/>
  <c r="CG12" i="16"/>
  <c r="CM12" i="16"/>
  <c r="BU12" i="16"/>
  <c r="CA12" i="16"/>
  <c r="BO121" i="16"/>
  <c r="BI12" i="16"/>
  <c r="AP86" i="16"/>
  <c r="BI121" i="16"/>
  <c r="BK611" i="19"/>
  <c r="BM612" i="19"/>
  <c r="AR86" i="16"/>
  <c r="AQ86" i="16" l="1"/>
  <c r="BP121" i="16"/>
  <c r="BV12" i="16"/>
  <c r="CN12" i="16"/>
  <c r="BJ121" i="16"/>
  <c r="AP87" i="16"/>
  <c r="CH12" i="16"/>
  <c r="CB12" i="16"/>
  <c r="BJ12" i="16"/>
  <c r="O87" i="16"/>
  <c r="P87" i="16"/>
  <c r="BM613" i="19"/>
  <c r="BK612" i="19"/>
  <c r="AR87" i="16"/>
  <c r="AQ87" i="16" l="1"/>
  <c r="BN12" i="16"/>
  <c r="AP88" i="16"/>
  <c r="BN77" i="16"/>
  <c r="BM614" i="19"/>
  <c r="BK613" i="19"/>
  <c r="AR88" i="16"/>
  <c r="AQ88" i="16" l="1"/>
  <c r="BO77" i="16"/>
  <c r="AP89" i="16"/>
  <c r="BO12" i="16"/>
  <c r="BK614" i="19"/>
  <c r="BM615" i="19"/>
  <c r="AR89" i="16"/>
  <c r="AQ89" i="16" l="1"/>
  <c r="BP12" i="16"/>
  <c r="AP90" i="16"/>
  <c r="BK615" i="19"/>
  <c r="BM616" i="19"/>
  <c r="AR90" i="16"/>
  <c r="AQ90" i="16" l="1"/>
  <c r="AP91" i="16"/>
  <c r="BM617" i="19"/>
  <c r="BK616" i="19"/>
  <c r="AR91" i="16"/>
  <c r="AQ91" i="16" l="1"/>
  <c r="E91" i="16" s="1"/>
  <c r="AP92" i="16"/>
  <c r="BM618" i="19"/>
  <c r="BK617" i="19"/>
  <c r="AR92" i="16"/>
  <c r="AQ92" i="16" l="1"/>
  <c r="AP93" i="16"/>
  <c r="G94" i="16"/>
  <c r="BH122" i="16" s="1"/>
  <c r="BK618" i="19"/>
  <c r="BM619" i="19"/>
  <c r="AR93" i="16"/>
  <c r="AQ93" i="16" l="1"/>
  <c r="L93" i="16" s="1"/>
  <c r="AP94" i="16"/>
  <c r="BE122" i="16"/>
  <c r="BM620" i="19"/>
  <c r="BK619" i="19"/>
  <c r="AR94" i="16"/>
  <c r="AQ94" i="16" l="1"/>
  <c r="BI122" i="16"/>
  <c r="BJ122" i="16" s="1"/>
  <c r="AP95" i="16"/>
  <c r="H94" i="16"/>
  <c r="BK620" i="19"/>
  <c r="BM621" i="19"/>
  <c r="AR95" i="16"/>
  <c r="AQ95" i="16" l="1"/>
  <c r="E95" i="16" s="1"/>
  <c r="AP96" i="16"/>
  <c r="BN122" i="16"/>
  <c r="BK621" i="19"/>
  <c r="BM622" i="19"/>
  <c r="AR96" i="16"/>
  <c r="AQ96" i="16" l="1"/>
  <c r="BO122" i="16"/>
  <c r="BP122" i="16" s="1"/>
  <c r="AP97" i="16"/>
  <c r="BK622" i="19"/>
  <c r="BM623" i="19"/>
  <c r="AR97" i="16"/>
  <c r="AQ97" i="16" l="1"/>
  <c r="V97" i="16" s="1"/>
  <c r="X107" i="16" s="1"/>
  <c r="AP98" i="16"/>
  <c r="BM624" i="19"/>
  <c r="BK623" i="19"/>
  <c r="AR98" i="16"/>
  <c r="AQ98" i="16" l="1"/>
  <c r="AP99" i="16"/>
  <c r="BZ13" i="16"/>
  <c r="BK624" i="19"/>
  <c r="BM625" i="19"/>
  <c r="AR99" i="16"/>
  <c r="AQ99" i="16" l="1"/>
  <c r="AP100" i="16"/>
  <c r="BM626" i="19"/>
  <c r="BK625" i="19"/>
  <c r="AR100" i="16"/>
  <c r="AQ100" i="16" l="1"/>
  <c r="AP101" i="16"/>
  <c r="BK626" i="19"/>
  <c r="BM627" i="19"/>
  <c r="AR101" i="16"/>
  <c r="AQ101" i="16" l="1"/>
  <c r="E101" i="16" s="1"/>
  <c r="AP102" i="16"/>
  <c r="BM628" i="19"/>
  <c r="BK627" i="19"/>
  <c r="AR102" i="16"/>
  <c r="AQ102" i="16" l="1"/>
  <c r="AP103" i="16"/>
  <c r="J107" i="16"/>
  <c r="G107" i="16"/>
  <c r="BH123" i="16" s="1"/>
  <c r="BE123" i="16" s="1"/>
  <c r="BI123" i="16" s="1"/>
  <c r="BJ123" i="16" s="1"/>
  <c r="BM629" i="19"/>
  <c r="BK628" i="19"/>
  <c r="AR103" i="16"/>
  <c r="AQ103" i="16" l="1"/>
  <c r="R103" i="16" s="1"/>
  <c r="AP104" i="16"/>
  <c r="BH13" i="16"/>
  <c r="BM630" i="19"/>
  <c r="BK629" i="19"/>
  <c r="AR104" i="16"/>
  <c r="AQ104" i="16" l="1"/>
  <c r="BE13" i="16"/>
  <c r="AP105" i="16"/>
  <c r="BK630" i="19"/>
  <c r="BM631" i="19"/>
  <c r="AR105" i="16"/>
  <c r="AQ105" i="16" l="1"/>
  <c r="L105" i="16" s="1"/>
  <c r="BI13" i="16"/>
  <c r="CG13" i="16"/>
  <c r="CM13" i="16"/>
  <c r="CA13" i="16"/>
  <c r="AP106" i="16"/>
  <c r="BM632" i="19"/>
  <c r="BK631" i="19"/>
  <c r="AR106" i="16"/>
  <c r="AQ106" i="16" l="1"/>
  <c r="CB13" i="16"/>
  <c r="CH13" i="16"/>
  <c r="AP107" i="16"/>
  <c r="CN13" i="16"/>
  <c r="BJ13" i="16"/>
  <c r="H107" i="16"/>
  <c r="O107" i="16"/>
  <c r="P107" i="16"/>
  <c r="BM633" i="19"/>
  <c r="BK632" i="19"/>
  <c r="AR107" i="16"/>
  <c r="AQ107" i="16" l="1"/>
  <c r="R107" i="16" s="1"/>
  <c r="T107" i="16" s="1"/>
  <c r="BN13" i="16"/>
  <c r="BN123" i="16"/>
  <c r="AP108" i="16"/>
  <c r="BN78" i="16"/>
  <c r="BM634" i="19"/>
  <c r="BK633" i="19"/>
  <c r="AR108" i="16"/>
  <c r="AQ108" i="16" l="1"/>
  <c r="BO78" i="16"/>
  <c r="BO123" i="16"/>
  <c r="BP123" i="16" s="1"/>
  <c r="BO13" i="16"/>
  <c r="AP109" i="16"/>
  <c r="BT13" i="16"/>
  <c r="BK634" i="19"/>
  <c r="BM635" i="19"/>
  <c r="AR109" i="16"/>
  <c r="AQ109" i="16" l="1"/>
  <c r="E109" i="16" s="1"/>
  <c r="BP13" i="16"/>
  <c r="AP110" i="16"/>
  <c r="BU13" i="16"/>
  <c r="BK635" i="19"/>
  <c r="BM636" i="19"/>
  <c r="AR110" i="16"/>
  <c r="AQ110" i="16" l="1"/>
  <c r="AP111" i="16"/>
  <c r="BV13" i="16"/>
  <c r="BK636" i="19"/>
  <c r="BM637" i="19"/>
  <c r="AR111" i="16"/>
  <c r="AQ111" i="16" l="1"/>
  <c r="E111" i="16" s="1"/>
  <c r="AP112" i="16"/>
  <c r="BM638" i="19"/>
  <c r="BK637" i="19"/>
  <c r="AR112" i="16"/>
  <c r="AQ112" i="16" l="1"/>
  <c r="AP113" i="16"/>
  <c r="BK638" i="19"/>
  <c r="BM639" i="19"/>
  <c r="AR113" i="16"/>
  <c r="AQ113" i="16" l="1"/>
  <c r="V117" i="16" s="1"/>
  <c r="X127" i="16" s="1"/>
  <c r="AP114" i="16"/>
  <c r="BM640" i="19"/>
  <c r="BK639" i="19"/>
  <c r="AR114" i="16"/>
  <c r="AQ114" i="16" l="1"/>
  <c r="AP115" i="16"/>
  <c r="BZ14" i="16"/>
  <c r="BM641" i="19"/>
  <c r="BK640" i="19"/>
  <c r="AR115" i="16"/>
  <c r="AQ115" i="16" l="1"/>
  <c r="E115" i="16" s="1"/>
  <c r="AP116" i="16"/>
  <c r="BM642" i="19"/>
  <c r="BK641" i="19"/>
  <c r="AR116" i="16"/>
  <c r="AQ116" i="16" l="1"/>
  <c r="AP117" i="16"/>
  <c r="J127" i="16"/>
  <c r="G119" i="16"/>
  <c r="BH124" i="16" s="1"/>
  <c r="BE124" i="16" s="1"/>
  <c r="BI124" i="16" s="1"/>
  <c r="BJ124" i="16" s="1"/>
  <c r="BM643" i="19"/>
  <c r="BK642" i="19"/>
  <c r="AR117" i="16"/>
  <c r="AQ117" i="16" l="1"/>
  <c r="L117" i="16" s="1"/>
  <c r="AP118" i="16"/>
  <c r="BH14" i="16"/>
  <c r="BM644" i="19"/>
  <c r="BK643" i="19"/>
  <c r="AR118" i="16"/>
  <c r="AQ118" i="16" l="1"/>
  <c r="BE14" i="16"/>
  <c r="AP119" i="16"/>
  <c r="H119" i="16"/>
  <c r="BK644" i="19"/>
  <c r="BM645" i="19"/>
  <c r="AR119" i="16"/>
  <c r="AQ119" i="16" l="1"/>
  <c r="R119" i="16" s="1"/>
  <c r="T127" i="16" s="1"/>
  <c r="AP120" i="16"/>
  <c r="BN124" i="16"/>
  <c r="BI14" i="16"/>
  <c r="CM14" i="16"/>
  <c r="CG14" i="16"/>
  <c r="CA14" i="16"/>
  <c r="BK645" i="19"/>
  <c r="BM646" i="19"/>
  <c r="AR120" i="16"/>
  <c r="AQ120" i="16" l="1"/>
  <c r="CH14" i="16"/>
  <c r="CN14" i="16"/>
  <c r="BJ14" i="16"/>
  <c r="BO124" i="16"/>
  <c r="BP124" i="16" s="1"/>
  <c r="AP121" i="16"/>
  <c r="CB14" i="16"/>
  <c r="BT14" i="16"/>
  <c r="BM647" i="19"/>
  <c r="BK646" i="19"/>
  <c r="AR121" i="16"/>
  <c r="AQ121" i="16" l="1"/>
  <c r="BU14" i="16"/>
  <c r="AP122" i="16"/>
  <c r="BM648" i="19"/>
  <c r="BK647" i="19"/>
  <c r="AR122" i="16"/>
  <c r="AQ122" i="16" l="1"/>
  <c r="BV14" i="16"/>
  <c r="AP123" i="16"/>
  <c r="BK648" i="19"/>
  <c r="BM649" i="19"/>
  <c r="AR123" i="16"/>
  <c r="AQ123" i="16" l="1"/>
  <c r="L123" i="16" s="1"/>
  <c r="AP124" i="16"/>
  <c r="BK649" i="19"/>
  <c r="BM650" i="19"/>
  <c r="AR124" i="16"/>
  <c r="AQ124" i="16" l="1"/>
  <c r="AP125" i="16"/>
  <c r="H131" i="16"/>
  <c r="O127" i="16"/>
  <c r="P127" i="16"/>
  <c r="BM651" i="19"/>
  <c r="BK650" i="19"/>
  <c r="AR125" i="16"/>
  <c r="AQ125" i="16" l="1"/>
  <c r="BN14" i="16"/>
  <c r="BN79" i="16"/>
  <c r="AP126" i="16"/>
  <c r="BN125" i="16"/>
  <c r="BO125" i="16" s="1"/>
  <c r="BP125" i="16" s="1"/>
  <c r="BM652" i="19"/>
  <c r="BK651" i="19"/>
  <c r="AR126" i="16"/>
  <c r="AQ126" i="16" l="1"/>
  <c r="AP127" i="16"/>
  <c r="BO79" i="16"/>
  <c r="BO14" i="16"/>
  <c r="BM653" i="19"/>
  <c r="BK652" i="19"/>
  <c r="AR127" i="16"/>
  <c r="AQ127" i="16" l="1"/>
  <c r="BP14" i="16"/>
  <c r="AP128" i="16"/>
  <c r="BM654" i="19"/>
  <c r="BK653" i="19"/>
  <c r="AR128" i="16"/>
  <c r="AQ128" i="16" l="1"/>
  <c r="AP129" i="16"/>
  <c r="BM655" i="19"/>
  <c r="BK654" i="19"/>
  <c r="AR129" i="16"/>
  <c r="AQ129" i="16" l="1"/>
  <c r="AP130" i="16"/>
  <c r="BK655" i="19"/>
  <c r="BM656" i="19"/>
  <c r="AR130" i="16"/>
  <c r="AQ130" i="16" l="1"/>
  <c r="AP131" i="16"/>
  <c r="BM657" i="19"/>
  <c r="BK656" i="19"/>
  <c r="AR131" i="16"/>
  <c r="AQ131" i="16" l="1"/>
  <c r="AP132" i="16"/>
  <c r="BK657" i="19"/>
  <c r="BM658" i="19"/>
  <c r="AR132" i="16"/>
  <c r="AQ132" i="16" l="1"/>
  <c r="AP133" i="16"/>
  <c r="BM659" i="19"/>
  <c r="BK658" i="19"/>
  <c r="AR133" i="16"/>
  <c r="AQ133" i="16" l="1"/>
  <c r="AP134" i="16"/>
  <c r="BK659" i="19"/>
  <c r="BM660" i="19"/>
  <c r="AR134" i="16"/>
  <c r="AQ134" i="16" l="1"/>
  <c r="AP135" i="16"/>
  <c r="BK660" i="19"/>
  <c r="BM661" i="19"/>
  <c r="AR135" i="16"/>
  <c r="AQ135" i="16" l="1"/>
  <c r="L135" i="16" s="1"/>
  <c r="AP136" i="16"/>
  <c r="BM662" i="19"/>
  <c r="BK661" i="19"/>
  <c r="AR136" i="16"/>
  <c r="AQ136" i="16" l="1"/>
  <c r="AP137" i="16"/>
  <c r="BM663" i="19"/>
  <c r="BK662" i="19"/>
  <c r="AR137" i="16"/>
  <c r="AQ137" i="16" l="1"/>
  <c r="L137" i="16" s="1"/>
  <c r="AP138" i="16"/>
  <c r="BK663" i="19"/>
  <c r="BM664" i="19"/>
  <c r="AR138" i="16"/>
  <c r="AQ138" i="16" l="1"/>
  <c r="AP139" i="16"/>
  <c r="H144" i="16"/>
  <c r="BN126" i="16" s="1"/>
  <c r="P147" i="16"/>
  <c r="O147" i="16"/>
  <c r="BM665" i="19"/>
  <c r="BK664" i="19"/>
  <c r="AR139" i="16"/>
  <c r="AQ139" i="16" l="1"/>
  <c r="E139" i="16" s="1"/>
  <c r="BN15" i="16"/>
  <c r="BN80" i="16"/>
  <c r="AP140" i="16"/>
  <c r="BM666" i="19"/>
  <c r="BK665" i="19"/>
  <c r="AR140" i="16"/>
  <c r="AQ140" i="16" l="1"/>
  <c r="AP141" i="16"/>
  <c r="G144" i="16"/>
  <c r="BH126" i="16" s="1"/>
  <c r="BE126" i="16" s="1"/>
  <c r="J147" i="16"/>
  <c r="BH15" i="16" s="1"/>
  <c r="BE15" i="16" s="1"/>
  <c r="BO15" i="16" s="1"/>
  <c r="BP15" i="16" s="1"/>
  <c r="BK666" i="19"/>
  <c r="BM667" i="19"/>
  <c r="AR141" i="16"/>
  <c r="AQ141" i="16" l="1"/>
  <c r="BI126" i="16"/>
  <c r="BJ126" i="16" s="1"/>
  <c r="BO126" i="16"/>
  <c r="BP126" i="16" s="1"/>
  <c r="AP142" i="16"/>
  <c r="BI15" i="16"/>
  <c r="BJ15" i="16" s="1"/>
  <c r="CM15" i="16"/>
  <c r="CN15" i="16" s="1"/>
  <c r="BU15" i="16"/>
  <c r="BV15" i="16" s="1"/>
  <c r="CG15" i="16"/>
  <c r="CH15" i="16" s="1"/>
  <c r="CA15" i="16"/>
  <c r="CB15" i="16" s="1"/>
  <c r="BO80" i="16"/>
  <c r="BM668" i="19"/>
  <c r="BK667" i="19"/>
  <c r="AR142" i="16"/>
  <c r="AQ142" i="16" l="1"/>
  <c r="AP143" i="16"/>
  <c r="BM669" i="19"/>
  <c r="BK668" i="19"/>
  <c r="AR143" i="16"/>
  <c r="AQ143" i="16" l="1"/>
  <c r="AP144" i="16"/>
  <c r="BK669" i="19"/>
  <c r="BM670" i="19"/>
  <c r="AR144" i="16"/>
  <c r="AQ144" i="16" l="1"/>
  <c r="AP145" i="16"/>
  <c r="BM671" i="19"/>
  <c r="BK670" i="19"/>
  <c r="AR145" i="16"/>
  <c r="AQ145" i="16" l="1"/>
  <c r="AP146" i="16"/>
  <c r="BM672" i="19"/>
  <c r="BK671" i="19"/>
  <c r="AR146" i="16"/>
  <c r="AQ146" i="16" l="1"/>
  <c r="AP147" i="16"/>
  <c r="BM673" i="19"/>
  <c r="BK672" i="19"/>
  <c r="AR147" i="16"/>
  <c r="AQ147" i="16" l="1"/>
  <c r="AP148" i="16"/>
  <c r="BM674" i="19"/>
  <c r="BK673" i="19"/>
  <c r="AR148" i="16"/>
  <c r="AQ148" i="16" l="1"/>
  <c r="AP149" i="16"/>
  <c r="BK674" i="19"/>
  <c r="BM675" i="19"/>
  <c r="AR149" i="16"/>
  <c r="AQ149" i="16" l="1"/>
  <c r="AP150" i="16"/>
  <c r="BM676" i="19"/>
  <c r="BK675" i="19"/>
  <c r="AR150" i="16"/>
  <c r="AQ150" i="16" l="1"/>
  <c r="AP151" i="16"/>
  <c r="BK676" i="19"/>
  <c r="BM677" i="19"/>
  <c r="AR151" i="16"/>
  <c r="AQ151" i="16" l="1"/>
  <c r="E151" i="16" s="1"/>
  <c r="AP152" i="16"/>
  <c r="BK677" i="19"/>
  <c r="BM678" i="19"/>
  <c r="AR152" i="16"/>
  <c r="AQ152" i="16" l="1"/>
  <c r="AP153" i="16"/>
  <c r="BK678" i="19"/>
  <c r="BM679" i="19"/>
  <c r="AR153" i="16"/>
  <c r="AQ153" i="16" l="1"/>
  <c r="E153" i="16" s="1"/>
  <c r="AP154" i="16"/>
  <c r="BM680" i="19"/>
  <c r="BK679" i="19"/>
  <c r="AR154" i="16"/>
  <c r="AQ154" i="16" l="1"/>
  <c r="AP155" i="16"/>
  <c r="G156" i="16"/>
  <c r="BH127" i="16" s="1"/>
  <c r="BK680" i="19"/>
  <c r="BM681" i="19"/>
  <c r="AR155" i="16"/>
  <c r="AQ155" i="16" l="1"/>
  <c r="R155" i="16" s="1"/>
  <c r="AP156" i="16"/>
  <c r="BE127" i="16"/>
  <c r="BO127" i="16" s="1"/>
  <c r="BP127" i="16" s="1"/>
  <c r="BM682" i="19"/>
  <c r="BK681" i="19"/>
  <c r="AR156" i="16"/>
  <c r="AQ156" i="16" l="1"/>
  <c r="BI127" i="16"/>
  <c r="BJ127" i="16" s="1"/>
  <c r="AP157" i="16"/>
  <c r="BK682" i="19"/>
  <c r="BM683" i="19"/>
  <c r="AR157" i="16"/>
  <c r="AQ157" i="16" l="1"/>
  <c r="AP158" i="16"/>
  <c r="BM684" i="19"/>
  <c r="BK683" i="19"/>
  <c r="AR158" i="16"/>
  <c r="AQ158" i="16" l="1"/>
  <c r="AP159" i="16"/>
  <c r="BK684" i="19"/>
  <c r="BM685" i="19"/>
  <c r="AR159" i="16"/>
  <c r="AQ159" i="16" l="1"/>
  <c r="E159" i="16" s="1"/>
  <c r="AP160" i="16"/>
  <c r="BK685" i="19"/>
  <c r="BM686" i="19"/>
  <c r="AR160" i="16"/>
  <c r="AQ160" i="16" l="1"/>
  <c r="AP161" i="16"/>
  <c r="BK686" i="19"/>
  <c r="BM687" i="19"/>
  <c r="AR161" i="16"/>
  <c r="AQ161" i="16" l="1"/>
  <c r="E161" i="16" s="1"/>
  <c r="AP162" i="16"/>
  <c r="BK687" i="19"/>
  <c r="BM688" i="19"/>
  <c r="AR162" i="16"/>
  <c r="AQ162" i="16" l="1"/>
  <c r="AP163" i="16"/>
  <c r="BM689" i="19"/>
  <c r="BK688" i="19"/>
  <c r="AR163" i="16"/>
  <c r="AQ163" i="16" l="1"/>
  <c r="R163" i="16" s="1"/>
  <c r="T167" i="16" s="1"/>
  <c r="AP164" i="16"/>
  <c r="BM690" i="19"/>
  <c r="BK689" i="19"/>
  <c r="AR164" i="16"/>
  <c r="AQ164" i="16" l="1"/>
  <c r="AP165" i="16"/>
  <c r="BT16" i="16"/>
  <c r="BK690" i="19"/>
  <c r="BM691" i="19"/>
  <c r="AR165" i="16"/>
  <c r="AQ165" i="16" l="1"/>
  <c r="E165" i="16" s="1"/>
  <c r="AP166" i="16"/>
  <c r="BK691" i="19"/>
  <c r="BM692" i="19"/>
  <c r="AR166" i="16"/>
  <c r="AQ166" i="16" l="1"/>
  <c r="AP167" i="16"/>
  <c r="BM693" i="19"/>
  <c r="BK692" i="19"/>
  <c r="AR167" i="16"/>
  <c r="AQ167" i="16" l="1"/>
  <c r="E167" i="16" s="1"/>
  <c r="AP168" i="16"/>
  <c r="BM694" i="19"/>
  <c r="BK693" i="19"/>
  <c r="AR168" i="16"/>
  <c r="AQ168" i="16" l="1"/>
  <c r="E168" i="16" s="1"/>
  <c r="AP169" i="16"/>
  <c r="J167" i="16"/>
  <c r="BH16" i="16" s="1"/>
  <c r="BE16" i="16" s="1"/>
  <c r="BK694" i="19"/>
  <c r="BM695" i="19"/>
  <c r="AR169" i="16"/>
  <c r="AQ169" i="16" l="1"/>
  <c r="E169" i="16" s="1"/>
  <c r="G169" i="16" s="1"/>
  <c r="BH128" i="16" s="1"/>
  <c r="BE128" i="16" s="1"/>
  <c r="BI16" i="16"/>
  <c r="BJ16" i="16" s="1"/>
  <c r="BO81" i="16"/>
  <c r="BO16" i="16"/>
  <c r="BP16" i="16" s="1"/>
  <c r="CM16" i="16"/>
  <c r="CN16" i="16" s="1"/>
  <c r="CG16" i="16"/>
  <c r="CH16" i="16" s="1"/>
  <c r="CA16" i="16"/>
  <c r="CB16" i="16" s="1"/>
  <c r="BU16" i="16"/>
  <c r="BV16" i="16" s="1"/>
  <c r="AP170" i="16"/>
  <c r="BK695" i="19"/>
  <c r="BM696" i="19"/>
  <c r="AR170" i="16"/>
  <c r="AQ170" i="16" l="1"/>
  <c r="AP171" i="16"/>
  <c r="BI128" i="16"/>
  <c r="BJ128" i="16" s="1"/>
  <c r="BO128" i="16"/>
  <c r="BP128" i="16" s="1"/>
  <c r="BM697" i="19"/>
  <c r="BK696" i="19"/>
  <c r="AR171" i="16"/>
  <c r="AQ171" i="16" l="1"/>
  <c r="AP172" i="16"/>
  <c r="BK697" i="19"/>
  <c r="BM698" i="19"/>
  <c r="AR172" i="16"/>
  <c r="AQ172" i="16" l="1"/>
  <c r="AP173" i="16"/>
  <c r="BK698" i="19"/>
  <c r="BM699" i="19"/>
  <c r="AR173" i="16"/>
  <c r="AQ173" i="16" l="1"/>
  <c r="AP174" i="16"/>
  <c r="BK699" i="19"/>
  <c r="BM700" i="19"/>
  <c r="AR174" i="16"/>
  <c r="AQ174" i="16" l="1"/>
  <c r="AP175" i="16"/>
  <c r="BM701" i="19"/>
  <c r="BK700" i="19"/>
  <c r="AR175" i="16"/>
  <c r="AQ175" i="16" l="1"/>
  <c r="AP176" i="16"/>
  <c r="BM702" i="19"/>
  <c r="BK701" i="19"/>
  <c r="AR176" i="16"/>
  <c r="AQ176" i="16" l="1"/>
  <c r="AP177" i="16"/>
  <c r="BK702" i="19"/>
  <c r="BM703" i="19"/>
  <c r="AR177" i="16"/>
  <c r="AQ177" i="16" l="1"/>
  <c r="E177" i="16" s="1"/>
  <c r="AP178" i="16"/>
  <c r="BM704" i="19"/>
  <c r="BK703" i="19"/>
  <c r="AR178" i="16"/>
  <c r="AQ178" i="16" l="1"/>
  <c r="AP179" i="16"/>
  <c r="G181" i="16"/>
  <c r="BH129" i="16" s="1"/>
  <c r="BK704" i="19"/>
  <c r="BM705" i="19"/>
  <c r="AR179" i="16"/>
  <c r="AQ179" i="16" l="1"/>
  <c r="BE129" i="16"/>
  <c r="BO129" i="16" s="1"/>
  <c r="BP129" i="16" s="1"/>
  <c r="AP180" i="16"/>
  <c r="BM706" i="19"/>
  <c r="BK705" i="19"/>
  <c r="AR180" i="16"/>
  <c r="AQ180" i="16" l="1"/>
  <c r="AP181" i="16"/>
  <c r="BI129" i="16"/>
  <c r="BJ129" i="16" s="1"/>
  <c r="BK706" i="19"/>
  <c r="BM707" i="19"/>
  <c r="AR181" i="16"/>
  <c r="AQ181" i="16" l="1"/>
  <c r="AP182" i="16"/>
  <c r="BK707" i="19"/>
  <c r="BM708" i="19"/>
  <c r="AR182" i="16"/>
  <c r="AQ182" i="16" l="1"/>
  <c r="AP183" i="16"/>
  <c r="BM709" i="19"/>
  <c r="BK708" i="19"/>
  <c r="AR183" i="16"/>
  <c r="AQ183" i="16" l="1"/>
  <c r="E183" i="16" s="1"/>
  <c r="AP184" i="16"/>
  <c r="BM710" i="19"/>
  <c r="BK709" i="19"/>
  <c r="AR184" i="16"/>
  <c r="AQ184" i="16" l="1"/>
  <c r="AP185" i="16"/>
  <c r="BM711" i="19"/>
  <c r="BK710" i="19"/>
  <c r="AR185" i="16"/>
  <c r="AQ185" i="16" l="1"/>
  <c r="E185" i="16" s="1"/>
  <c r="AP186" i="16"/>
  <c r="BK711" i="19"/>
  <c r="BM712" i="19"/>
  <c r="AR186" i="16"/>
  <c r="AQ186" i="16" l="1"/>
  <c r="AP187" i="16"/>
  <c r="J187" i="16"/>
  <c r="BH17" i="16" s="1"/>
  <c r="BM713" i="19"/>
  <c r="BK712" i="19"/>
  <c r="AR187" i="16"/>
  <c r="AQ187" i="16" l="1"/>
  <c r="L187" i="16" s="1"/>
  <c r="BE17" i="16"/>
  <c r="BI17" i="16" s="1"/>
  <c r="BJ17" i="16" s="1"/>
  <c r="AP188" i="16"/>
  <c r="BK713" i="19"/>
  <c r="BM714" i="19"/>
  <c r="AR188" i="16"/>
  <c r="AQ188" i="16" l="1"/>
  <c r="AP189" i="16"/>
  <c r="BU17" i="16"/>
  <c r="BV17" i="16" s="1"/>
  <c r="CM17" i="16"/>
  <c r="CN17" i="16" s="1"/>
  <c r="CG17" i="16"/>
  <c r="CH17" i="16" s="1"/>
  <c r="CA17" i="16"/>
  <c r="CB17" i="16" s="1"/>
  <c r="P187" i="16"/>
  <c r="BN17" i="16" s="1"/>
  <c r="BO17" i="16" s="1"/>
  <c r="BP17" i="16" s="1"/>
  <c r="O187" i="16"/>
  <c r="BN82" i="16" s="1"/>
  <c r="BO82" i="16" s="1"/>
  <c r="BM715" i="19"/>
  <c r="BK714" i="19"/>
  <c r="AR189" i="16"/>
  <c r="AQ189" i="16" l="1"/>
  <c r="E189" i="16" s="1"/>
  <c r="AP190" i="16"/>
  <c r="BM716" i="19"/>
  <c r="BK715" i="19"/>
  <c r="AR190" i="16"/>
  <c r="AQ190" i="16" l="1"/>
  <c r="AP191" i="16"/>
  <c r="BK716" i="19"/>
  <c r="BM717" i="19"/>
  <c r="AR191" i="16"/>
  <c r="AQ191" i="16" l="1"/>
  <c r="E191" i="16" s="1"/>
  <c r="AP192" i="16"/>
  <c r="BM718" i="19"/>
  <c r="BK717" i="19"/>
  <c r="AR192" i="16"/>
  <c r="AQ192" i="16" l="1"/>
  <c r="AP193" i="16"/>
  <c r="G193" i="16"/>
  <c r="BH130" i="16" s="1"/>
  <c r="BK718" i="19"/>
  <c r="BM719" i="19"/>
  <c r="AR193" i="16"/>
  <c r="AQ193" i="16" l="1"/>
  <c r="L193" i="16" s="1"/>
  <c r="BE130" i="16"/>
  <c r="BI130" i="16" s="1"/>
  <c r="BJ130" i="16" s="1"/>
  <c r="AP194" i="16"/>
  <c r="BK719" i="19"/>
  <c r="BM720" i="19"/>
  <c r="AR194" i="16"/>
  <c r="AQ194" i="16" l="1"/>
  <c r="AP195" i="16"/>
  <c r="H193" i="16"/>
  <c r="BN130" i="16" s="1"/>
  <c r="BO130" i="16" s="1"/>
  <c r="BP130" i="16" s="1"/>
  <c r="BK720" i="19"/>
  <c r="BM721" i="19"/>
  <c r="AR195" i="16"/>
  <c r="AQ195" i="16" l="1"/>
  <c r="E195" i="16" s="1"/>
  <c r="AP196" i="16"/>
  <c r="BM722" i="19"/>
  <c r="BK721" i="19"/>
  <c r="AR196" i="16"/>
  <c r="AQ196" i="16" l="1"/>
  <c r="AP197" i="16"/>
  <c r="G206" i="16"/>
  <c r="BH131" i="16" s="1"/>
  <c r="BE131" i="16" s="1"/>
  <c r="BI131" i="16" s="1"/>
  <c r="BJ131" i="16" s="1"/>
  <c r="J207" i="16"/>
  <c r="BH18" i="16" s="1"/>
  <c r="BM723" i="19"/>
  <c r="BK722" i="19"/>
  <c r="AR197" i="16"/>
  <c r="AQ197" i="16" l="1"/>
  <c r="L197" i="16" s="1"/>
  <c r="BE18" i="16"/>
  <c r="BI18" i="16" s="1"/>
  <c r="BJ18" i="16" s="1"/>
  <c r="AP198" i="16"/>
  <c r="BK723" i="19"/>
  <c r="BM724" i="19"/>
  <c r="AR198" i="16"/>
  <c r="AQ198" i="16" l="1"/>
  <c r="AP199" i="16"/>
  <c r="CA18" i="16"/>
  <c r="CB18" i="16" s="1"/>
  <c r="CM18" i="16"/>
  <c r="CN18" i="16" s="1"/>
  <c r="BK724" i="19"/>
  <c r="BM725" i="19"/>
  <c r="AR199" i="16"/>
  <c r="AQ199" i="16" l="1"/>
  <c r="AP200" i="16"/>
  <c r="BK725" i="19"/>
  <c r="BM726" i="19"/>
  <c r="AR200" i="16"/>
  <c r="AQ200" i="16" l="1"/>
  <c r="AP201" i="16"/>
  <c r="BK726" i="19"/>
  <c r="BM727" i="19"/>
  <c r="AR201" i="16"/>
  <c r="AQ201" i="16" l="1"/>
  <c r="L201" i="16" s="1"/>
  <c r="AP202" i="16"/>
  <c r="BK727" i="19"/>
  <c r="BM728" i="19"/>
  <c r="AR202" i="16"/>
  <c r="AQ202" i="16" l="1"/>
  <c r="AP203" i="16"/>
  <c r="O207" i="16"/>
  <c r="BN83" i="16" s="1"/>
  <c r="BO83" i="16" s="1"/>
  <c r="P207" i="16"/>
  <c r="BN18" i="16" s="1"/>
  <c r="BO18" i="16" s="1"/>
  <c r="BP18" i="16" s="1"/>
  <c r="H206" i="16"/>
  <c r="BN131" i="16" s="1"/>
  <c r="BO131" i="16" s="1"/>
  <c r="BP131" i="16" s="1"/>
  <c r="BM729" i="19"/>
  <c r="BK728" i="19"/>
  <c r="AR203" i="16"/>
  <c r="AQ203" i="16" l="1"/>
  <c r="R203" i="16" s="1"/>
  <c r="T207" i="16" s="1"/>
  <c r="AP204" i="16"/>
  <c r="BM730" i="19"/>
  <c r="BK729" i="19"/>
  <c r="AR204" i="16"/>
  <c r="AQ204" i="16" l="1"/>
  <c r="AP205" i="16"/>
  <c r="BT18" i="16"/>
  <c r="BK730" i="19"/>
  <c r="BM731" i="19"/>
  <c r="AR205" i="16"/>
  <c r="AQ205" i="16" l="1"/>
  <c r="AP206" i="16"/>
  <c r="BU18" i="16"/>
  <c r="BV18" i="16" s="1"/>
  <c r="BK731" i="19"/>
  <c r="BM732" i="19"/>
  <c r="AR206" i="16"/>
  <c r="AQ206" i="16" l="1"/>
  <c r="AP207" i="16"/>
  <c r="BK732" i="19"/>
  <c r="BM733" i="19"/>
  <c r="AR207" i="16"/>
  <c r="AQ207" i="16" l="1"/>
  <c r="Z207" i="16" s="1"/>
  <c r="AB207" i="16" s="1"/>
  <c r="AP208" i="16"/>
  <c r="BK733" i="19"/>
  <c r="BM734" i="19"/>
  <c r="AR208" i="16"/>
  <c r="AQ208" i="16" l="1"/>
  <c r="AP209" i="16"/>
  <c r="CF18" i="16"/>
  <c r="BK734" i="19"/>
  <c r="BM735" i="19"/>
  <c r="AR209" i="16"/>
  <c r="AQ209" i="16" l="1"/>
  <c r="E209" i="16" s="1"/>
  <c r="AP210" i="16"/>
  <c r="CG18" i="16"/>
  <c r="CH18" i="16" s="1"/>
  <c r="BK735" i="19"/>
  <c r="BM736" i="19"/>
  <c r="AR210" i="16"/>
  <c r="AQ210" i="16" l="1"/>
  <c r="AP211" i="16"/>
  <c r="BK736" i="19"/>
  <c r="BM737" i="19"/>
  <c r="AR211" i="16"/>
  <c r="AQ211" i="16" l="1"/>
  <c r="E211" i="16" s="1"/>
  <c r="AP212" i="16"/>
  <c r="BK737" i="19"/>
  <c r="BM738" i="19"/>
  <c r="AR212" i="16"/>
  <c r="AQ212" i="16" l="1"/>
  <c r="AP213" i="16"/>
  <c r="G218" i="16"/>
  <c r="BH132" i="16" s="1"/>
  <c r="BE132" i="16" s="1"/>
  <c r="BI132" i="16" s="1"/>
  <c r="BJ132" i="16" s="1"/>
  <c r="BM739" i="19"/>
  <c r="BK738" i="19"/>
  <c r="AR213" i="16"/>
  <c r="AQ213" i="16" l="1"/>
  <c r="L213" i="16" s="1"/>
  <c r="AP214" i="16"/>
  <c r="BM740" i="19"/>
  <c r="BK739" i="19"/>
  <c r="AR214" i="16"/>
  <c r="AQ214" i="16" l="1"/>
  <c r="AP215" i="16"/>
  <c r="BK740" i="19"/>
  <c r="BM741" i="19"/>
  <c r="AR215" i="16"/>
  <c r="AQ215" i="16" l="1"/>
  <c r="L215" i="16" s="1"/>
  <c r="AP216" i="16"/>
  <c r="BM742" i="19"/>
  <c r="BK741" i="19"/>
  <c r="AR216" i="16"/>
  <c r="AQ216" i="16" l="1"/>
  <c r="AP217" i="16"/>
  <c r="H218" i="16"/>
  <c r="BN132" i="16" s="1"/>
  <c r="BO132" i="16" s="1"/>
  <c r="BP132" i="16" s="1"/>
  <c r="BM743" i="19"/>
  <c r="BK742" i="19"/>
  <c r="AR217" i="16"/>
  <c r="AQ217" i="16" l="1"/>
  <c r="AP218" i="16"/>
  <c r="BM744" i="19"/>
  <c r="BK743" i="19"/>
  <c r="AR218" i="16"/>
  <c r="AQ218" i="16" l="1"/>
  <c r="AP219" i="16"/>
  <c r="BM745" i="19"/>
  <c r="BK744" i="19"/>
  <c r="AR219" i="16"/>
  <c r="AQ219" i="16" l="1"/>
  <c r="AP220" i="16"/>
  <c r="BK745" i="19"/>
  <c r="BM746" i="19"/>
  <c r="AR220" i="16"/>
  <c r="AQ220" i="16" l="1"/>
  <c r="AP221" i="16"/>
  <c r="BM747" i="19"/>
  <c r="BK746" i="19"/>
  <c r="AR221" i="16"/>
  <c r="AQ221" i="16" l="1"/>
  <c r="E221" i="16" s="1"/>
  <c r="AP222" i="16"/>
  <c r="BM748" i="19"/>
  <c r="BK747" i="19"/>
  <c r="AR222" i="16"/>
  <c r="AQ222" i="16" l="1"/>
  <c r="AP223" i="16"/>
  <c r="J227" i="16"/>
  <c r="BH19" i="16" s="1"/>
  <c r="BE19" i="16" s="1"/>
  <c r="BK748" i="19"/>
  <c r="BM749" i="19"/>
  <c r="AR223" i="16"/>
  <c r="AQ223" i="16" l="1"/>
  <c r="L223" i="16" s="1"/>
  <c r="BI19" i="16"/>
  <c r="BJ19" i="16" s="1"/>
  <c r="BU19" i="16"/>
  <c r="BV19" i="16" s="1"/>
  <c r="CA19" i="16"/>
  <c r="CB19" i="16" s="1"/>
  <c r="CM19" i="16"/>
  <c r="CN19" i="16" s="1"/>
  <c r="AP224" i="16"/>
  <c r="BK749" i="19"/>
  <c r="BM750" i="19"/>
  <c r="AR224" i="16"/>
  <c r="AQ224" i="16" l="1"/>
  <c r="AP225" i="16"/>
  <c r="BK750" i="19"/>
  <c r="BM751" i="19"/>
  <c r="AR225" i="16"/>
  <c r="AQ225" i="16" l="1"/>
  <c r="L225" i="16" s="1"/>
  <c r="AP226" i="16"/>
  <c r="BM752" i="19"/>
  <c r="BK751" i="19"/>
  <c r="AR226" i="16"/>
  <c r="AQ226" i="16" l="1"/>
  <c r="AP227" i="16"/>
  <c r="H231" i="16"/>
  <c r="BN133" i="16" s="1"/>
  <c r="P227" i="16"/>
  <c r="BN19" i="16" s="1"/>
  <c r="BO19" i="16" s="1"/>
  <c r="BP19" i="16" s="1"/>
  <c r="O227" i="16"/>
  <c r="BN84" i="16" s="1"/>
  <c r="BO84" i="16" s="1"/>
  <c r="BM753" i="19"/>
  <c r="BK752" i="19"/>
  <c r="AR227" i="16"/>
  <c r="AQ227" i="16" l="1"/>
  <c r="Z227" i="16" s="1"/>
  <c r="AB227" i="16" s="1"/>
  <c r="AP228" i="16"/>
  <c r="BM754" i="19"/>
  <c r="BK753" i="19"/>
  <c r="AR228" i="16"/>
  <c r="AQ228" i="16" l="1"/>
  <c r="AP229" i="16"/>
  <c r="CF19" i="16"/>
  <c r="BK754" i="19"/>
  <c r="BM755" i="19"/>
  <c r="AR229" i="16"/>
  <c r="AQ229" i="16" l="1"/>
  <c r="E229" i="16" s="1"/>
  <c r="AP230" i="16"/>
  <c r="CG19" i="16"/>
  <c r="CH19" i="16" s="1"/>
  <c r="BK755" i="19"/>
  <c r="BM756" i="19"/>
  <c r="AR230" i="16"/>
  <c r="AQ230" i="16" l="1"/>
  <c r="AP231" i="16"/>
  <c r="J247" i="16"/>
  <c r="BH20" i="16" s="1"/>
  <c r="G231" i="16"/>
  <c r="BH133" i="16" s="1"/>
  <c r="BM757" i="19"/>
  <c r="BK756" i="19"/>
  <c r="AR231" i="16"/>
  <c r="AQ231" i="16" l="1"/>
  <c r="BE133" i="16"/>
  <c r="BO133" i="16" s="1"/>
  <c r="BP133" i="16" s="1"/>
  <c r="AP232" i="16"/>
  <c r="BE20" i="16"/>
  <c r="BI20" i="16" s="1"/>
  <c r="BJ20" i="16" s="1"/>
  <c r="BK757" i="19"/>
  <c r="BM758" i="19"/>
  <c r="AR232" i="16"/>
  <c r="AQ232" i="16" l="1"/>
  <c r="R235" i="16" s="1"/>
  <c r="T247" i="16" s="1"/>
  <c r="BT20" i="16" s="1"/>
  <c r="BU20" i="16" s="1"/>
  <c r="BV20" i="16" s="1"/>
  <c r="AP233" i="16"/>
  <c r="CM20" i="16"/>
  <c r="CN20" i="16" s="1"/>
  <c r="CG20" i="16"/>
  <c r="CH20" i="16" s="1"/>
  <c r="CA20" i="16"/>
  <c r="CB20" i="16" s="1"/>
  <c r="BI133" i="16"/>
  <c r="BJ133" i="16" s="1"/>
  <c r="BK758" i="19"/>
  <c r="BM759" i="19"/>
  <c r="AR233" i="16"/>
  <c r="AQ233" i="16" l="1"/>
  <c r="AP234" i="16"/>
  <c r="BK759" i="19"/>
  <c r="BM760" i="19"/>
  <c r="AR234" i="16"/>
  <c r="AQ234" i="16" l="1"/>
  <c r="AP235" i="16"/>
  <c r="BK760" i="19"/>
  <c r="BM761" i="19"/>
  <c r="AR235" i="16"/>
  <c r="AQ235" i="16" l="1"/>
  <c r="AP236" i="16"/>
  <c r="BK761" i="19"/>
  <c r="BM762" i="19"/>
  <c r="AR236" i="16"/>
  <c r="AQ236" i="16" l="1"/>
  <c r="AP237" i="16"/>
  <c r="BK762" i="19"/>
  <c r="BM763" i="19"/>
  <c r="AR237" i="16"/>
  <c r="AQ237" i="16" l="1"/>
  <c r="AP238" i="16"/>
  <c r="BK763" i="19"/>
  <c r="BM764" i="19"/>
  <c r="AR238" i="16"/>
  <c r="AQ238" i="16" l="1"/>
  <c r="AP239" i="16"/>
  <c r="BK764" i="19"/>
  <c r="BM765" i="19"/>
  <c r="AR239" i="16"/>
  <c r="AQ239" i="16" l="1"/>
  <c r="AP240" i="16"/>
  <c r="BK765" i="19"/>
  <c r="BM766" i="19"/>
  <c r="AR240" i="16"/>
  <c r="AQ240" i="16" l="1"/>
  <c r="AP241" i="16"/>
  <c r="BM767" i="19"/>
  <c r="BK766" i="19"/>
  <c r="AR241" i="16"/>
  <c r="AQ241" i="16" l="1"/>
  <c r="AP242" i="16"/>
  <c r="BK767" i="19"/>
  <c r="BM768" i="19"/>
  <c r="AR242" i="16"/>
  <c r="AQ242" i="16" l="1"/>
  <c r="AP243" i="16"/>
  <c r="BK768" i="19"/>
  <c r="BM769" i="19"/>
  <c r="AR243" i="16"/>
  <c r="AQ243" i="16" l="1"/>
  <c r="AP244" i="16"/>
  <c r="BM770" i="19"/>
  <c r="BK769" i="19"/>
  <c r="AR244" i="16"/>
  <c r="AQ244" i="16" l="1"/>
  <c r="AP245" i="16"/>
  <c r="BM771" i="19"/>
  <c r="BK770" i="19"/>
  <c r="AR245" i="16"/>
  <c r="AQ245" i="16" l="1"/>
  <c r="L245" i="16" s="1"/>
  <c r="AP246" i="16"/>
  <c r="BK771" i="19"/>
  <c r="BM772" i="19"/>
  <c r="AR246" i="16"/>
  <c r="AQ246" i="16" l="1"/>
  <c r="AP247" i="16"/>
  <c r="BK772" i="19"/>
  <c r="BM773" i="19"/>
  <c r="AR247" i="16"/>
  <c r="AQ247" i="16" l="1"/>
  <c r="L247" i="16" s="1"/>
  <c r="AP248" i="16"/>
  <c r="BK773" i="19"/>
  <c r="BM774" i="19"/>
  <c r="AR248" i="16"/>
  <c r="AQ248" i="16" l="1"/>
  <c r="AP249" i="16"/>
  <c r="H256" i="16"/>
  <c r="BN135" i="16" s="1"/>
  <c r="O247" i="16"/>
  <c r="BN85" i="16" s="1"/>
  <c r="BO85" i="16" s="1"/>
  <c r="P247" i="16"/>
  <c r="BN20" i="16" s="1"/>
  <c r="BO20" i="16" s="1"/>
  <c r="BP20" i="16" s="1"/>
  <c r="BM775" i="19"/>
  <c r="BK774" i="19"/>
  <c r="AR249" i="16"/>
  <c r="AQ249" i="16" l="1"/>
  <c r="E249" i="16" s="1"/>
  <c r="AP250" i="16"/>
  <c r="BM776" i="19"/>
  <c r="BK775" i="19"/>
  <c r="AR250" i="16"/>
  <c r="AQ250" i="16" l="1"/>
  <c r="AP251" i="16"/>
  <c r="BM777" i="19"/>
  <c r="BK776" i="19"/>
  <c r="AR251" i="16"/>
  <c r="AQ251" i="16" l="1"/>
  <c r="E251" i="16" s="1"/>
  <c r="AP252" i="16"/>
  <c r="BM778" i="19"/>
  <c r="BK777" i="19"/>
  <c r="AR252" i="16"/>
  <c r="AQ252" i="16" l="1"/>
  <c r="AP253" i="16"/>
  <c r="G256" i="16"/>
  <c r="BH135" i="16" s="1"/>
  <c r="BK778" i="19"/>
  <c r="BM779" i="19"/>
  <c r="AR253" i="16"/>
  <c r="AQ253" i="16" l="1"/>
  <c r="AP254" i="16"/>
  <c r="BE135" i="16"/>
  <c r="BO135" i="16" s="1"/>
  <c r="BP135" i="16" s="1"/>
  <c r="BK779" i="19"/>
  <c r="BM780" i="19"/>
  <c r="AR254" i="16"/>
  <c r="BI135" i="16" l="1"/>
  <c r="BJ135" i="16" s="1"/>
  <c r="AQ254" i="16"/>
  <c r="AP255" i="16"/>
  <c r="BK780" i="19"/>
  <c r="BM781" i="19"/>
  <c r="AR255" i="16"/>
  <c r="AQ255" i="16" l="1"/>
  <c r="AP256" i="16"/>
  <c r="BK781" i="19"/>
  <c r="BM782" i="19"/>
  <c r="AR256" i="16"/>
  <c r="AQ256" i="16" l="1"/>
  <c r="AP257" i="16"/>
  <c r="BK782" i="19"/>
  <c r="BM783" i="19"/>
  <c r="AR257" i="16"/>
  <c r="AQ257" i="16" l="1"/>
  <c r="Z257" i="16" s="1"/>
  <c r="AB267" i="16" s="1"/>
  <c r="AP258" i="16"/>
  <c r="BK783" i="19"/>
  <c r="BM784" i="19"/>
  <c r="AR258" i="16"/>
  <c r="AQ258" i="16" l="1"/>
  <c r="AP259" i="16"/>
  <c r="CF21" i="16"/>
  <c r="BK784" i="19"/>
  <c r="BM785" i="19"/>
  <c r="AR259" i="16"/>
  <c r="AQ259" i="16" l="1"/>
  <c r="E259" i="16" s="1"/>
  <c r="AP260" i="16"/>
  <c r="BM786" i="19"/>
  <c r="BK785" i="19"/>
  <c r="AR260" i="16"/>
  <c r="AQ260" i="16" l="1"/>
  <c r="AP261" i="16"/>
  <c r="BM787" i="19"/>
  <c r="BK786" i="19"/>
  <c r="AR261" i="16"/>
  <c r="AQ261" i="16" l="1"/>
  <c r="E261" i="16" s="1"/>
  <c r="AP262" i="16"/>
  <c r="BK787" i="19"/>
  <c r="BM788" i="19"/>
  <c r="AR262" i="16"/>
  <c r="AQ262" i="16" l="1"/>
  <c r="AP263" i="16"/>
  <c r="G268" i="16"/>
  <c r="BH136" i="16" s="1"/>
  <c r="J267" i="16"/>
  <c r="BH21" i="16" s="1"/>
  <c r="BM789" i="19"/>
  <c r="BK788" i="19"/>
  <c r="AR263" i="16"/>
  <c r="AQ263" i="16" l="1"/>
  <c r="BE136" i="16"/>
  <c r="BO136" i="16" s="1"/>
  <c r="BP136" i="16" s="1"/>
  <c r="BE21" i="16"/>
  <c r="AP264" i="16"/>
  <c r="BM790" i="19"/>
  <c r="BK789" i="19"/>
  <c r="AR264" i="16"/>
  <c r="AQ264" i="16" l="1"/>
  <c r="V267" i="16" s="1"/>
  <c r="X267" i="16" s="1"/>
  <c r="BU21" i="16"/>
  <c r="BV21" i="16" s="1"/>
  <c r="BO86" i="16"/>
  <c r="BO21" i="16"/>
  <c r="BP21" i="16" s="1"/>
  <c r="CM21" i="16"/>
  <c r="CN21" i="16" s="1"/>
  <c r="CG21" i="16"/>
  <c r="CH21" i="16" s="1"/>
  <c r="AP265" i="16"/>
  <c r="BI21" i="16"/>
  <c r="BJ21" i="16" s="1"/>
  <c r="BI136" i="16"/>
  <c r="BJ136" i="16" s="1"/>
  <c r="BM791" i="19"/>
  <c r="BK790" i="19"/>
  <c r="AR265" i="16"/>
  <c r="AQ265" i="16" l="1"/>
  <c r="AP266" i="16"/>
  <c r="BZ21" i="16"/>
  <c r="BK791" i="19"/>
  <c r="BM792" i="19"/>
  <c r="AR266" i="16"/>
  <c r="AQ266" i="16" l="1"/>
  <c r="AP267" i="16"/>
  <c r="CA21" i="16"/>
  <c r="CB21" i="16" s="1"/>
  <c r="BM793" i="19"/>
  <c r="BK792" i="19"/>
  <c r="AR267" i="16"/>
  <c r="AQ267" i="16" l="1"/>
  <c r="AP268" i="16"/>
  <c r="BK793" i="19"/>
  <c r="BM794" i="19"/>
  <c r="AR268" i="16"/>
  <c r="AQ268" i="16" l="1"/>
  <c r="AP269" i="16"/>
  <c r="BK794" i="19"/>
  <c r="BM795" i="19"/>
  <c r="AR269" i="16"/>
  <c r="AQ269" i="16" l="1"/>
  <c r="L269" i="16" s="1"/>
  <c r="AP270" i="16"/>
  <c r="BK795" i="19"/>
  <c r="BM796" i="19"/>
  <c r="AR270" i="16"/>
  <c r="AQ270" i="16" l="1"/>
  <c r="AP271" i="16"/>
  <c r="BK796" i="19"/>
  <c r="BM797" i="19"/>
  <c r="AR271" i="16"/>
  <c r="AQ271" i="16" l="1"/>
  <c r="AP272" i="16"/>
  <c r="BK797" i="19"/>
  <c r="BM798" i="19"/>
  <c r="AR272" i="16"/>
  <c r="AQ272" i="16" l="1"/>
  <c r="AP273" i="16"/>
  <c r="BM799" i="19"/>
  <c r="BK798" i="19"/>
  <c r="AR273" i="16"/>
  <c r="AQ273" i="16" l="1"/>
  <c r="L273" i="16" s="1"/>
  <c r="AP274" i="16"/>
  <c r="BM800" i="19"/>
  <c r="BK799" i="19"/>
  <c r="AR274" i="16"/>
  <c r="AQ274" i="16" l="1"/>
  <c r="AP275" i="16"/>
  <c r="H280" i="16"/>
  <c r="BN137" i="16" s="1"/>
  <c r="O287" i="16"/>
  <c r="BN87" i="16" s="1"/>
  <c r="P287" i="16"/>
  <c r="BN22" i="16" s="1"/>
  <c r="BM801" i="19"/>
  <c r="BK800" i="19"/>
  <c r="AR275" i="16"/>
  <c r="AQ275" i="16" l="1"/>
  <c r="E275" i="16" s="1"/>
  <c r="AP276" i="16"/>
  <c r="BK801" i="19"/>
  <c r="BM802" i="19"/>
  <c r="AR276" i="16"/>
  <c r="AQ276" i="16" l="1"/>
  <c r="AP277" i="16"/>
  <c r="BM803" i="19"/>
  <c r="BK802" i="19"/>
  <c r="AR277" i="16"/>
  <c r="AQ277" i="16" l="1"/>
  <c r="E277" i="16" s="1"/>
  <c r="AP278" i="16"/>
  <c r="BM804" i="19"/>
  <c r="BK803" i="19"/>
  <c r="AR278" i="16"/>
  <c r="AQ278" i="16" l="1"/>
  <c r="AP279" i="16"/>
  <c r="BM805" i="19"/>
  <c r="BK804" i="19"/>
  <c r="AR279" i="16"/>
  <c r="AQ279" i="16" l="1"/>
  <c r="E279" i="16" s="1"/>
  <c r="AP280" i="16"/>
  <c r="BK805" i="19"/>
  <c r="BM806" i="19"/>
  <c r="AR280" i="16"/>
  <c r="AQ280" i="16" l="1"/>
  <c r="AP281" i="16"/>
  <c r="G280" i="16"/>
  <c r="BH137" i="16" s="1"/>
  <c r="BK806" i="19"/>
  <c r="BM807" i="19"/>
  <c r="AR281" i="16"/>
  <c r="AQ281" i="16" l="1"/>
  <c r="E281" i="16" s="1"/>
  <c r="AP282" i="16"/>
  <c r="BE137" i="16"/>
  <c r="BO137" i="16" s="1"/>
  <c r="BP137" i="16" s="1"/>
  <c r="BM808" i="19"/>
  <c r="BK807" i="19"/>
  <c r="AR282" i="16"/>
  <c r="AQ282" i="16" l="1"/>
  <c r="BI137" i="16"/>
  <c r="BJ137" i="16" s="1"/>
  <c r="AP283" i="16"/>
  <c r="BK808" i="19"/>
  <c r="BM809" i="19"/>
  <c r="AR283" i="16"/>
  <c r="AQ283" i="16" l="1"/>
  <c r="AP284" i="16"/>
  <c r="BK809" i="19"/>
  <c r="BM810" i="19"/>
  <c r="AR284" i="16"/>
  <c r="AQ284" i="16" l="1"/>
  <c r="AP285" i="16"/>
  <c r="BK810" i="19"/>
  <c r="BM811" i="19"/>
  <c r="AR285" i="16"/>
  <c r="AQ285" i="16" l="1"/>
  <c r="E285" i="16" s="1"/>
  <c r="AP286" i="16"/>
  <c r="BM812" i="19"/>
  <c r="BK811" i="19"/>
  <c r="AR286" i="16"/>
  <c r="AQ286" i="16" l="1"/>
  <c r="AP287" i="16"/>
  <c r="BK812" i="19"/>
  <c r="BM813" i="19"/>
  <c r="AR287" i="16"/>
  <c r="AQ287" i="16" l="1"/>
  <c r="E287" i="16" s="1"/>
  <c r="AP288" i="16"/>
  <c r="BK813" i="19"/>
  <c r="BM814" i="19"/>
  <c r="AR288" i="16"/>
  <c r="AQ288" i="16" l="1"/>
  <c r="AP289" i="16"/>
  <c r="J287" i="16"/>
  <c r="BH22" i="16" s="1"/>
  <c r="BK814" i="19"/>
  <c r="BM815" i="19"/>
  <c r="AR289" i="16"/>
  <c r="AQ289" i="16" l="1"/>
  <c r="E289" i="16" s="1"/>
  <c r="BE22" i="16"/>
  <c r="BI22" i="16" s="1"/>
  <c r="BJ22" i="16" s="1"/>
  <c r="AP290" i="16"/>
  <c r="BM816" i="19"/>
  <c r="BK815" i="19"/>
  <c r="AR290" i="16"/>
  <c r="AQ290" i="16" l="1"/>
  <c r="CG22" i="16"/>
  <c r="CH22" i="16" s="1"/>
  <c r="CA22" i="16"/>
  <c r="CB22" i="16" s="1"/>
  <c r="BU22" i="16"/>
  <c r="BV22" i="16" s="1"/>
  <c r="CM22" i="16"/>
  <c r="CN22" i="16" s="1"/>
  <c r="BO22" i="16"/>
  <c r="BP22" i="16" s="1"/>
  <c r="BO87" i="16"/>
  <c r="AP291" i="16"/>
  <c r="BK816" i="19"/>
  <c r="BM817" i="19"/>
  <c r="AR291" i="16"/>
  <c r="AQ291" i="16" l="1"/>
  <c r="E291" i="16" s="1"/>
  <c r="AP292" i="16"/>
  <c r="BK817" i="19"/>
  <c r="BM818" i="19"/>
  <c r="AR292" i="16"/>
  <c r="AQ292" i="16" l="1"/>
  <c r="AP293" i="16"/>
  <c r="J307" i="16"/>
  <c r="BH23" i="16" s="1"/>
  <c r="BE23" i="16" s="1"/>
  <c r="G293" i="16"/>
  <c r="BH138" i="16" s="1"/>
  <c r="BM819" i="19"/>
  <c r="BK818" i="19"/>
  <c r="AR293" i="16"/>
  <c r="AQ293" i="16" l="1"/>
  <c r="L293" i="16" s="1"/>
  <c r="BI23" i="16"/>
  <c r="BJ23" i="16" s="1"/>
  <c r="CM23" i="16"/>
  <c r="CN23" i="16" s="1"/>
  <c r="CG23" i="16"/>
  <c r="CH23" i="16" s="1"/>
  <c r="BE138" i="16"/>
  <c r="BI138" i="16" s="1"/>
  <c r="BJ138" i="16" s="1"/>
  <c r="AP294" i="16"/>
  <c r="BK819" i="19"/>
  <c r="BM820" i="19"/>
  <c r="AR294" i="16"/>
  <c r="AQ294" i="16" l="1"/>
  <c r="AP295" i="16"/>
  <c r="H293" i="16"/>
  <c r="BN138" i="16" s="1"/>
  <c r="BO138" i="16" s="1"/>
  <c r="BP138" i="16" s="1"/>
  <c r="BK820" i="19"/>
  <c r="BM821" i="19"/>
  <c r="AR295" i="16"/>
  <c r="AQ295" i="16" l="1"/>
  <c r="R295" i="16" s="1"/>
  <c r="AP296" i="16"/>
  <c r="BK821" i="19"/>
  <c r="BM822" i="19"/>
  <c r="AR296" i="16"/>
  <c r="AQ296" i="16" l="1"/>
  <c r="V297" i="16" s="1"/>
  <c r="AP297" i="16"/>
  <c r="BK822" i="19"/>
  <c r="BM823" i="19"/>
  <c r="AR297" i="16"/>
  <c r="AQ297" i="16" l="1"/>
  <c r="AP298" i="16"/>
  <c r="BM824" i="19"/>
  <c r="BK823" i="19"/>
  <c r="AR298" i="16"/>
  <c r="AQ298" i="16" l="1"/>
  <c r="AP299" i="16"/>
  <c r="BM825" i="19"/>
  <c r="BK824" i="19"/>
  <c r="AR299" i="16"/>
  <c r="AQ299" i="16" l="1"/>
  <c r="AP300" i="16"/>
  <c r="BM826" i="19"/>
  <c r="BK825" i="19"/>
  <c r="AR300" i="16"/>
  <c r="AQ300" i="16" l="1"/>
  <c r="AP301" i="16"/>
  <c r="BM827" i="19"/>
  <c r="BK826" i="19"/>
  <c r="AR301" i="16"/>
  <c r="AQ301" i="16" l="1"/>
  <c r="L301" i="16" s="1"/>
  <c r="AP302" i="16"/>
  <c r="BK827" i="19"/>
  <c r="BM828" i="19"/>
  <c r="AR302" i="16"/>
  <c r="AQ302" i="16" l="1"/>
  <c r="V302" i="16" s="1"/>
  <c r="X307" i="16" s="1"/>
  <c r="AP303" i="16"/>
  <c r="H305" i="16"/>
  <c r="BN139" i="16" s="1"/>
  <c r="BO139" i="16" s="1"/>
  <c r="BP139" i="16" s="1"/>
  <c r="O307" i="16"/>
  <c r="BN88" i="16" s="1"/>
  <c r="BO88" i="16" s="1"/>
  <c r="P307" i="16"/>
  <c r="BN23" i="16" s="1"/>
  <c r="BO23" i="16" s="1"/>
  <c r="BP23" i="16" s="1"/>
  <c r="BK828" i="19"/>
  <c r="BM829" i="19"/>
  <c r="AR303" i="16"/>
  <c r="AQ303" i="16" l="1"/>
  <c r="AP304" i="16"/>
  <c r="BZ23" i="16"/>
  <c r="BM830" i="19"/>
  <c r="BK829" i="19"/>
  <c r="AR304" i="16"/>
  <c r="AQ304" i="16" l="1"/>
  <c r="CA23" i="16"/>
  <c r="CB23" i="16" s="1"/>
  <c r="AP305" i="16"/>
  <c r="BM831" i="19"/>
  <c r="BK830" i="19"/>
  <c r="AR305" i="16"/>
  <c r="AQ305" i="16" l="1"/>
  <c r="AP306" i="16"/>
  <c r="BM832" i="19"/>
  <c r="BK831" i="19"/>
  <c r="AR306" i="16"/>
  <c r="AQ306" i="16" l="1"/>
  <c r="AP307" i="16"/>
  <c r="BM833" i="19"/>
  <c r="BK832" i="19"/>
  <c r="AR307" i="16"/>
  <c r="AQ307" i="16" l="1"/>
  <c r="R307" i="16" s="1"/>
  <c r="T307" i="16" s="1"/>
  <c r="BT23" i="16" s="1"/>
  <c r="BU23" i="16" s="1"/>
  <c r="BV23" i="16" s="1"/>
  <c r="AP308" i="16"/>
  <c r="BK833" i="19"/>
  <c r="BM834" i="19"/>
  <c r="AR308" i="16"/>
  <c r="AQ308" i="16" l="1"/>
  <c r="AP309" i="16"/>
  <c r="BM835" i="19"/>
  <c r="BK834" i="19"/>
  <c r="AR309" i="16"/>
  <c r="AQ309" i="16" l="1"/>
  <c r="E309" i="16" s="1"/>
  <c r="AP310" i="16"/>
  <c r="BK835" i="19"/>
  <c r="BM836" i="19"/>
  <c r="AR310" i="16"/>
  <c r="AQ310" i="16" l="1"/>
  <c r="AP311" i="16"/>
  <c r="BK836" i="19"/>
  <c r="BM837" i="19"/>
  <c r="AR311" i="16"/>
  <c r="AQ311" i="16" l="1"/>
  <c r="E311" i="16" s="1"/>
  <c r="AP312" i="16"/>
  <c r="BM838" i="19"/>
  <c r="BK837" i="19"/>
  <c r="AR312" i="16"/>
  <c r="AQ312" i="16" l="1"/>
  <c r="AP313" i="16"/>
  <c r="G318" i="16"/>
  <c r="BH140" i="16" s="1"/>
  <c r="J327" i="16"/>
  <c r="BH24" i="16" s="1"/>
  <c r="BK838" i="19"/>
  <c r="BM839" i="19"/>
  <c r="AR313" i="16"/>
  <c r="AQ313" i="16" l="1"/>
  <c r="BE24" i="16"/>
  <c r="AP314" i="16"/>
  <c r="BE140" i="16"/>
  <c r="BO140" i="16" s="1"/>
  <c r="BP140" i="16" s="1"/>
  <c r="BM840" i="19"/>
  <c r="BK839" i="19"/>
  <c r="AR314" i="16"/>
  <c r="AQ314" i="16" l="1"/>
  <c r="BI140" i="16"/>
  <c r="BJ140" i="16" s="1"/>
  <c r="CM24" i="16"/>
  <c r="CN24" i="16" s="1"/>
  <c r="CA24" i="16"/>
  <c r="CB24" i="16" s="1"/>
  <c r="BU24" i="16"/>
  <c r="BV24" i="16" s="1"/>
  <c r="CG24" i="16"/>
  <c r="CH24" i="16" s="1"/>
  <c r="AP315" i="16"/>
  <c r="BI24" i="16"/>
  <c r="BJ24" i="16" s="1"/>
  <c r="BM841" i="19"/>
  <c r="BK840" i="19"/>
  <c r="AR315" i="16"/>
  <c r="AQ315" i="16" l="1"/>
  <c r="AP316" i="16"/>
  <c r="BK841" i="19"/>
  <c r="BM842" i="19"/>
  <c r="AR316" i="16"/>
  <c r="AQ316" i="16" l="1"/>
  <c r="AP317" i="16"/>
  <c r="BK842" i="19"/>
  <c r="BM843" i="19"/>
  <c r="AR317" i="16"/>
  <c r="AQ317" i="16" l="1"/>
  <c r="AP318" i="16"/>
  <c r="BM844" i="19"/>
  <c r="BK843" i="19"/>
  <c r="AR318" i="16"/>
  <c r="AQ318" i="16" l="1"/>
  <c r="AP319" i="16"/>
  <c r="BK844" i="19"/>
  <c r="BM845" i="19"/>
  <c r="AR319" i="16"/>
  <c r="AQ319" i="16" l="1"/>
  <c r="AP320" i="16"/>
  <c r="BK845" i="19"/>
  <c r="BM846" i="19"/>
  <c r="AR320" i="16"/>
  <c r="AQ320" i="16" l="1"/>
  <c r="AP321" i="16"/>
  <c r="BM847" i="19"/>
  <c r="BK846" i="19"/>
  <c r="AR321" i="16"/>
  <c r="AQ321" i="16" l="1"/>
  <c r="AP322" i="16"/>
  <c r="BM848" i="19"/>
  <c r="BK847" i="19"/>
  <c r="AR322" i="16"/>
  <c r="AQ322" i="16" l="1"/>
  <c r="AP323" i="16"/>
  <c r="BM849" i="19"/>
  <c r="BK848" i="19"/>
  <c r="AR323" i="16"/>
  <c r="AQ323" i="16" l="1"/>
  <c r="L323" i="16" s="1"/>
  <c r="AP324" i="16"/>
  <c r="BM850" i="19"/>
  <c r="BK849" i="19"/>
  <c r="AR324" i="16"/>
  <c r="AQ324" i="16" l="1"/>
  <c r="AP325" i="16"/>
  <c r="BK850" i="19"/>
  <c r="BM851" i="19"/>
  <c r="AR325" i="16"/>
  <c r="AQ325" i="16" l="1"/>
  <c r="L325" i="16" s="1"/>
  <c r="AP326" i="16"/>
  <c r="BM852" i="19"/>
  <c r="BK851" i="19"/>
  <c r="AR326" i="16"/>
  <c r="AQ326" i="16" l="1"/>
  <c r="AP327" i="16"/>
  <c r="BM853" i="19"/>
  <c r="BK852" i="19"/>
  <c r="AR327" i="16"/>
  <c r="AQ327" i="16" l="1"/>
  <c r="L327" i="16" s="1"/>
  <c r="AP328" i="16"/>
  <c r="BM854" i="19"/>
  <c r="BK853" i="19"/>
  <c r="AR328" i="16"/>
  <c r="AQ328" i="16" l="1"/>
  <c r="AP329" i="16"/>
  <c r="H330" i="16"/>
  <c r="BN141" i="16" s="1"/>
  <c r="O327" i="16"/>
  <c r="BN89" i="16" s="1"/>
  <c r="BO89" i="16" s="1"/>
  <c r="P327" i="16"/>
  <c r="BN24" i="16" s="1"/>
  <c r="BO24" i="16" s="1"/>
  <c r="BP24" i="16" s="1"/>
  <c r="BM855" i="19"/>
  <c r="BK854" i="19"/>
  <c r="AR329" i="16"/>
  <c r="AQ329" i="16" l="1"/>
  <c r="E329" i="16" s="1"/>
  <c r="AP330" i="16"/>
  <c r="BK855" i="19"/>
  <c r="BM856" i="19"/>
  <c r="AR330" i="16"/>
  <c r="AQ330" i="16" l="1"/>
  <c r="AP331" i="16"/>
  <c r="G330" i="16"/>
  <c r="BH141" i="16" s="1"/>
  <c r="BK856" i="19"/>
  <c r="BM857" i="19"/>
  <c r="AR331" i="16"/>
  <c r="AQ331" i="16" l="1"/>
  <c r="E331" i="16" s="1"/>
  <c r="AP332" i="16"/>
  <c r="BE141" i="16"/>
  <c r="BO141" i="16" s="1"/>
  <c r="BP141" i="16" s="1"/>
  <c r="BM858" i="19"/>
  <c r="BK857" i="19"/>
  <c r="AR332" i="16"/>
  <c r="AQ332" i="16" l="1"/>
  <c r="BI141" i="16"/>
  <c r="BJ141" i="16" s="1"/>
  <c r="AP333" i="16"/>
  <c r="BM859" i="19"/>
  <c r="BK858" i="19"/>
  <c r="AR333" i="16"/>
  <c r="AQ333" i="16" l="1"/>
  <c r="AP334" i="16"/>
  <c r="BK859" i="19"/>
  <c r="BM860" i="19"/>
  <c r="AR334" i="16"/>
  <c r="AQ334" i="16" l="1"/>
  <c r="AP335" i="16"/>
  <c r="BK860" i="19"/>
  <c r="BM861" i="19"/>
  <c r="AR335" i="16"/>
  <c r="AQ335" i="16" l="1"/>
  <c r="L335" i="16" s="1"/>
  <c r="AP336" i="16"/>
  <c r="BM862" i="19"/>
  <c r="BK861" i="19"/>
  <c r="AR336" i="16"/>
  <c r="AQ336" i="16" l="1"/>
  <c r="AP337" i="16"/>
  <c r="BK862" i="19"/>
  <c r="BM863" i="19"/>
  <c r="AR337" i="16"/>
  <c r="AQ337" i="16" l="1"/>
  <c r="L337" i="16" s="1"/>
  <c r="AP338" i="16"/>
  <c r="BK863" i="19"/>
  <c r="BM864" i="19"/>
  <c r="AR338" i="16"/>
  <c r="AQ338" i="16" l="1"/>
  <c r="AP339" i="16"/>
  <c r="H343" i="16"/>
  <c r="BN142" i="16" s="1"/>
  <c r="BK864" i="19"/>
  <c r="BM865" i="19"/>
  <c r="AR339" i="16"/>
  <c r="AQ339" i="16" l="1"/>
  <c r="AP340" i="16"/>
  <c r="BK865" i="19"/>
  <c r="BM866" i="19"/>
  <c r="AR340" i="16"/>
  <c r="AQ340" i="16" l="1"/>
  <c r="AP341" i="16"/>
  <c r="BK866" i="19"/>
  <c r="BM867" i="19"/>
  <c r="AR341" i="16"/>
  <c r="AQ341" i="16" l="1"/>
  <c r="E341" i="16" s="1"/>
  <c r="AP342" i="16"/>
  <c r="BK867" i="19"/>
  <c r="BM868" i="19"/>
  <c r="AR342" i="16"/>
  <c r="AQ342" i="16" l="1"/>
  <c r="E342" i="16" s="1"/>
  <c r="AP343" i="16"/>
  <c r="G343" i="16"/>
  <c r="BH142" i="16" s="1"/>
  <c r="BE142" i="16" s="1"/>
  <c r="BK868" i="19"/>
  <c r="BM869" i="19"/>
  <c r="AR343" i="16"/>
  <c r="AQ343" i="16" l="1"/>
  <c r="BI142" i="16"/>
  <c r="BJ142" i="16" s="1"/>
  <c r="BO142" i="16"/>
  <c r="BP142" i="16" s="1"/>
  <c r="AP344" i="16"/>
  <c r="BK869" i="19"/>
  <c r="BM870" i="19"/>
  <c r="AR344" i="16"/>
  <c r="AQ344" i="16" l="1"/>
  <c r="AP345" i="16"/>
  <c r="BK870" i="19"/>
  <c r="BM871" i="19"/>
  <c r="AR345" i="16"/>
  <c r="AQ345" i="16" l="1"/>
  <c r="L345" i="16" s="1"/>
  <c r="AP346" i="16"/>
  <c r="BK871" i="19"/>
  <c r="BM872" i="19"/>
  <c r="AR346" i="16"/>
  <c r="AQ346" i="16" l="1"/>
  <c r="AP347" i="16"/>
  <c r="H355" i="16"/>
  <c r="BN143" i="16" s="1"/>
  <c r="P347" i="16"/>
  <c r="BN25" i="16" s="1"/>
  <c r="O347" i="16"/>
  <c r="BN90" i="16" s="1"/>
  <c r="BK872" i="19"/>
  <c r="BM873" i="19"/>
  <c r="AR347" i="16"/>
  <c r="AQ347" i="16" l="1"/>
  <c r="E347" i="16" s="1"/>
  <c r="AP348" i="16"/>
  <c r="BM874" i="19"/>
  <c r="BK873" i="19"/>
  <c r="AR348" i="16"/>
  <c r="AQ348" i="16" l="1"/>
  <c r="AP349" i="16"/>
  <c r="J347" i="16"/>
  <c r="BH25" i="16" s="1"/>
  <c r="BE25" i="16" s="1"/>
  <c r="BK874" i="19"/>
  <c r="BM875" i="19"/>
  <c r="AR349" i="16"/>
  <c r="AQ349" i="16" l="1"/>
  <c r="E349" i="16" s="1"/>
  <c r="BI25" i="16"/>
  <c r="BJ25" i="16" s="1"/>
  <c r="CG25" i="16"/>
  <c r="CH25" i="16" s="1"/>
  <c r="BU25" i="16"/>
  <c r="BV25" i="16" s="1"/>
  <c r="CA25" i="16"/>
  <c r="CB25" i="16" s="1"/>
  <c r="CM25" i="16"/>
  <c r="CN25" i="16" s="1"/>
  <c r="BO90" i="16"/>
  <c r="BO25" i="16"/>
  <c r="BP25" i="16" s="1"/>
  <c r="AP350" i="16"/>
  <c r="BM876" i="19"/>
  <c r="BK875" i="19"/>
  <c r="AR350" i="16"/>
  <c r="AQ350" i="16" l="1"/>
  <c r="AP351" i="16"/>
  <c r="BM877" i="19"/>
  <c r="BK876" i="19"/>
  <c r="AR351" i="16"/>
  <c r="AQ351" i="16" l="1"/>
  <c r="E351" i="16" s="1"/>
  <c r="AP352" i="16"/>
  <c r="BK877" i="19"/>
  <c r="BM878" i="19"/>
  <c r="AR352" i="16"/>
  <c r="AQ352" i="16" l="1"/>
  <c r="AP353" i="16"/>
  <c r="G355" i="16"/>
  <c r="BH143" i="16" s="1"/>
  <c r="BM879" i="19"/>
  <c r="BK878" i="19"/>
  <c r="AR353" i="16"/>
  <c r="AQ353" i="16" l="1"/>
  <c r="BE143" i="16"/>
  <c r="BO143" i="16" s="1"/>
  <c r="BP143" i="16" s="1"/>
  <c r="AP354" i="16"/>
  <c r="BM880" i="19"/>
  <c r="BK879" i="19"/>
  <c r="AR354" i="16"/>
  <c r="AQ354" i="16" l="1"/>
  <c r="AP355" i="16"/>
  <c r="BI143" i="16"/>
  <c r="BJ143" i="16" s="1"/>
  <c r="BM881" i="19"/>
  <c r="BK880" i="19"/>
  <c r="AR355" i="16"/>
  <c r="AQ355" i="16" l="1"/>
  <c r="AP356" i="16"/>
  <c r="BK881" i="19"/>
  <c r="BM882" i="19"/>
  <c r="AR356" i="16"/>
  <c r="AQ356" i="16" l="1"/>
  <c r="AP357" i="16"/>
  <c r="BK882" i="19"/>
  <c r="BM883" i="19"/>
  <c r="AR357" i="16"/>
  <c r="AQ357" i="16" l="1"/>
  <c r="L357" i="16" s="1"/>
  <c r="AP358" i="16"/>
  <c r="BK883" i="19"/>
  <c r="BM884" i="19"/>
  <c r="AR358" i="16"/>
  <c r="AQ358" i="16" l="1"/>
  <c r="AP359" i="16"/>
  <c r="BK884" i="19"/>
  <c r="BM885" i="19"/>
  <c r="AR359" i="16"/>
  <c r="AQ359" i="16" l="1"/>
  <c r="E359" i="16" s="1"/>
  <c r="AP360" i="16"/>
  <c r="BK885" i="19"/>
  <c r="BM886" i="19"/>
  <c r="AR360" i="16"/>
  <c r="AQ360" i="16" l="1"/>
  <c r="AP361" i="16"/>
  <c r="BM887" i="19"/>
  <c r="BK886" i="19"/>
  <c r="AR361" i="16"/>
  <c r="AQ361" i="16" l="1"/>
  <c r="E361" i="16" s="1"/>
  <c r="AP362" i="16"/>
  <c r="BM888" i="19"/>
  <c r="BK887" i="19"/>
  <c r="AR362" i="16"/>
  <c r="AQ362" i="16" l="1"/>
  <c r="AP363" i="16"/>
  <c r="G367" i="16"/>
  <c r="BH144" i="16" s="1"/>
  <c r="BE144" i="16" s="1"/>
  <c r="BI144" i="16" s="1"/>
  <c r="BJ144" i="16" s="1"/>
  <c r="J367" i="16"/>
  <c r="BH26" i="16" s="1"/>
  <c r="BE26" i="16" s="1"/>
  <c r="BK888" i="19"/>
  <c r="BM889" i="19"/>
  <c r="AR363" i="16"/>
  <c r="AQ363" i="16" l="1"/>
  <c r="L363" i="16" s="1"/>
  <c r="BI26" i="16"/>
  <c r="BJ26" i="16" s="1"/>
  <c r="CM26" i="16"/>
  <c r="CN26" i="16" s="1"/>
  <c r="CA26" i="16"/>
  <c r="CB26" i="16" s="1"/>
  <c r="BU26" i="16"/>
  <c r="BV26" i="16" s="1"/>
  <c r="AP364" i="16"/>
  <c r="BK889" i="19"/>
  <c r="BM890" i="19"/>
  <c r="AR364" i="16"/>
  <c r="AQ364" i="16" l="1"/>
  <c r="AP365" i="16"/>
  <c r="H367" i="16"/>
  <c r="BN144" i="16" s="1"/>
  <c r="BO144" i="16" s="1"/>
  <c r="BP144" i="16" s="1"/>
  <c r="O367" i="16"/>
  <c r="BN91" i="16" s="1"/>
  <c r="BO91" i="16" s="1"/>
  <c r="P367" i="16"/>
  <c r="BN26" i="16" s="1"/>
  <c r="BO26" i="16" s="1"/>
  <c r="BP26" i="16" s="1"/>
  <c r="BK890" i="19"/>
  <c r="BM891" i="19"/>
  <c r="AR365" i="16"/>
  <c r="AQ365" i="16" l="1"/>
  <c r="Z367" i="16" s="1"/>
  <c r="AB367" i="16" s="1"/>
  <c r="AP366" i="16"/>
  <c r="BM892" i="19"/>
  <c r="BK891" i="19"/>
  <c r="AR366" i="16"/>
  <c r="AQ366" i="16" l="1"/>
  <c r="AP367" i="16"/>
  <c r="CF26" i="16"/>
  <c r="AB534" i="16"/>
  <c r="BK892" i="19"/>
  <c r="BM893" i="19"/>
  <c r="AR367" i="16"/>
  <c r="AQ367" i="16" l="1"/>
  <c r="CG26" i="16"/>
  <c r="CH26" i="16" s="1"/>
  <c r="CF36" i="16"/>
  <c r="AP368" i="16"/>
  <c r="BK893" i="19"/>
  <c r="BM894" i="19"/>
  <c r="AR368" i="16"/>
  <c r="AQ368" i="16" l="1"/>
  <c r="AP369" i="16"/>
  <c r="BK894" i="19"/>
  <c r="BM895" i="19"/>
  <c r="AR369" i="16"/>
  <c r="AQ369" i="16" l="1"/>
  <c r="E369" i="16" s="1"/>
  <c r="AP370" i="16"/>
  <c r="BK895" i="19"/>
  <c r="BM896" i="19"/>
  <c r="AR370" i="16"/>
  <c r="AQ370" i="16" l="1"/>
  <c r="AP371" i="16"/>
  <c r="BK896" i="19"/>
  <c r="BM897" i="19"/>
  <c r="AR371" i="16"/>
  <c r="AQ371" i="16" l="1"/>
  <c r="E371" i="16" s="1"/>
  <c r="AP372" i="16"/>
  <c r="BK897" i="19"/>
  <c r="BM898" i="19"/>
  <c r="AR372" i="16"/>
  <c r="AQ372" i="16" l="1"/>
  <c r="AP373" i="16"/>
  <c r="BK898" i="19"/>
  <c r="BM899" i="19"/>
  <c r="AR373" i="16"/>
  <c r="AQ373" i="16" l="1"/>
  <c r="L373" i="16" s="1"/>
  <c r="AP374" i="16"/>
  <c r="BM900" i="19"/>
  <c r="BK899" i="19"/>
  <c r="AR374" i="16"/>
  <c r="AQ374" i="16" l="1"/>
  <c r="AP375" i="16"/>
  <c r="BM901" i="19"/>
  <c r="BK900" i="19"/>
  <c r="AR375" i="16"/>
  <c r="AQ375" i="16" l="1"/>
  <c r="L375" i="16" s="1"/>
  <c r="AP376" i="16"/>
  <c r="BK901" i="19"/>
  <c r="BM902" i="19"/>
  <c r="AR376" i="16"/>
  <c r="AQ376" i="16" l="1"/>
  <c r="AP377" i="16"/>
  <c r="H380" i="16"/>
  <c r="BN145" i="16" s="1"/>
  <c r="P387" i="16"/>
  <c r="BN27" i="16" s="1"/>
  <c r="O387" i="16"/>
  <c r="BN92" i="16" s="1"/>
  <c r="BK902" i="19"/>
  <c r="BM903" i="19"/>
  <c r="AR377" i="16"/>
  <c r="AQ377" i="16" l="1"/>
  <c r="E377" i="16" s="1"/>
  <c r="AP378" i="16"/>
  <c r="BM904" i="19"/>
  <c r="BK903" i="19"/>
  <c r="AR378" i="16"/>
  <c r="AQ378" i="16" l="1"/>
  <c r="AP379" i="16"/>
  <c r="G380" i="16"/>
  <c r="BH145" i="16" s="1"/>
  <c r="BK904" i="19"/>
  <c r="BM905" i="19"/>
  <c r="AR379" i="16"/>
  <c r="AQ379" i="16" l="1"/>
  <c r="AP380" i="16"/>
  <c r="BE145" i="16"/>
  <c r="BO145" i="16" s="1"/>
  <c r="BP145" i="16" s="1"/>
  <c r="BM906" i="19"/>
  <c r="BK905" i="19"/>
  <c r="AR380" i="16"/>
  <c r="BI145" i="16" l="1"/>
  <c r="BJ145" i="16" s="1"/>
  <c r="AQ380" i="16"/>
  <c r="AP381" i="16"/>
  <c r="BM907" i="19"/>
  <c r="BK906" i="19"/>
  <c r="AR381" i="16"/>
  <c r="AQ381" i="16" l="1"/>
  <c r="E381" i="16" s="1"/>
  <c r="AP382" i="16"/>
  <c r="BK907" i="19"/>
  <c r="BM908" i="19"/>
  <c r="AR382" i="16"/>
  <c r="AQ382" i="16" l="1"/>
  <c r="AP383" i="16"/>
  <c r="BK908" i="19"/>
  <c r="BM909" i="19"/>
  <c r="AR383" i="16"/>
  <c r="AQ383" i="16" l="1"/>
  <c r="E383" i="16" s="1"/>
  <c r="AP384" i="16"/>
  <c r="BM910" i="19"/>
  <c r="BK909" i="19"/>
  <c r="AR384" i="16"/>
  <c r="AQ384" i="16" l="1"/>
  <c r="AP385" i="16"/>
  <c r="G392" i="16"/>
  <c r="BH146" i="16" s="1"/>
  <c r="J387" i="16"/>
  <c r="BH27" i="16" s="1"/>
  <c r="BE27" i="16" s="1"/>
  <c r="BK910" i="19"/>
  <c r="BM911" i="19"/>
  <c r="AR385" i="16"/>
  <c r="AQ385" i="16" l="1"/>
  <c r="BI27" i="16"/>
  <c r="BJ27" i="16" s="1"/>
  <c r="BU27" i="16"/>
  <c r="BV27" i="16" s="1"/>
  <c r="CG27" i="16"/>
  <c r="CH27" i="16" s="1"/>
  <c r="CA27" i="16"/>
  <c r="CB27" i="16" s="1"/>
  <c r="CM27" i="16"/>
  <c r="CN27" i="16" s="1"/>
  <c r="BO92" i="16"/>
  <c r="BO27" i="16"/>
  <c r="BP27" i="16" s="1"/>
  <c r="AP386" i="16"/>
  <c r="BE146" i="16"/>
  <c r="BO146" i="16" s="1"/>
  <c r="BP146" i="16" s="1"/>
  <c r="BM912" i="19"/>
  <c r="BK911" i="19"/>
  <c r="AR386" i="16"/>
  <c r="BI146" i="16" l="1"/>
  <c r="BJ146" i="16" s="1"/>
  <c r="AQ386" i="16"/>
  <c r="AP387" i="16"/>
  <c r="BK912" i="19"/>
  <c r="BM913" i="19"/>
  <c r="AR387" i="16"/>
  <c r="AQ387" i="16" l="1"/>
  <c r="AP388" i="16"/>
  <c r="BK913" i="19"/>
  <c r="BM914" i="19"/>
  <c r="AR388" i="16"/>
  <c r="AQ388" i="16" l="1"/>
  <c r="AP389" i="16"/>
  <c r="BK914" i="19"/>
  <c r="BM915" i="19"/>
  <c r="AR389" i="16"/>
  <c r="AQ389" i="16" l="1"/>
  <c r="AP390" i="16"/>
  <c r="BM916" i="19"/>
  <c r="BK915" i="19"/>
  <c r="AR390" i="16"/>
  <c r="AQ390" i="16" l="1"/>
  <c r="AP391" i="16"/>
  <c r="BK916" i="19"/>
  <c r="BM917" i="19"/>
  <c r="AR391" i="16"/>
  <c r="AQ391" i="16" l="1"/>
  <c r="AD407" i="16" s="1"/>
  <c r="AF407" i="16" s="1"/>
  <c r="AP392" i="16"/>
  <c r="BM918" i="19"/>
  <c r="BK917" i="19"/>
  <c r="AR392" i="16"/>
  <c r="AQ392" i="16" l="1"/>
  <c r="AP393" i="16"/>
  <c r="CL28" i="16"/>
  <c r="BM919" i="19"/>
  <c r="BK918" i="19"/>
  <c r="AR393" i="16"/>
  <c r="AQ393" i="16" l="1"/>
  <c r="L393" i="16" s="1"/>
  <c r="AP394" i="16"/>
  <c r="BM920" i="19"/>
  <c r="BK919" i="19"/>
  <c r="AR394" i="16"/>
  <c r="AQ394" i="16" l="1"/>
  <c r="AP395" i="16"/>
  <c r="BK920" i="19"/>
  <c r="BM921" i="19"/>
  <c r="AR395" i="16"/>
  <c r="AQ395" i="16" l="1"/>
  <c r="R395" i="16" s="1"/>
  <c r="T407" i="16" s="1"/>
  <c r="BT28" i="16" s="1"/>
  <c r="AP396" i="16"/>
  <c r="BK921" i="19"/>
  <c r="BM922" i="19"/>
  <c r="AR396" i="16"/>
  <c r="AQ396" i="16" l="1"/>
  <c r="AP397" i="16"/>
  <c r="BM923" i="19"/>
  <c r="BK922" i="19"/>
  <c r="AR397" i="16"/>
  <c r="AQ397" i="16" l="1"/>
  <c r="L397" i="16" s="1"/>
  <c r="AP398" i="16"/>
  <c r="BK923" i="19"/>
  <c r="BM924" i="19"/>
  <c r="AR398" i="16"/>
  <c r="AQ398" i="16" l="1"/>
  <c r="AP399" i="16"/>
  <c r="BM925" i="19"/>
  <c r="BK924" i="19"/>
  <c r="AR399" i="16"/>
  <c r="AQ399" i="16" l="1"/>
  <c r="L399" i="16" s="1"/>
  <c r="AP400" i="16"/>
  <c r="BM926" i="19"/>
  <c r="BK925" i="19"/>
  <c r="AR400" i="16"/>
  <c r="AQ400" i="16" l="1"/>
  <c r="AP401" i="16"/>
  <c r="P407" i="16"/>
  <c r="BN28" i="16" s="1"/>
  <c r="O407" i="16"/>
  <c r="BN93" i="16" s="1"/>
  <c r="H405" i="16"/>
  <c r="BN147" i="16" s="1"/>
  <c r="BM927" i="19"/>
  <c r="BK926" i="19"/>
  <c r="AR401" i="16"/>
  <c r="AQ401" i="16" l="1"/>
  <c r="E401" i="16" s="1"/>
  <c r="AP402" i="16"/>
  <c r="BM928" i="19"/>
  <c r="BK927" i="19"/>
  <c r="AR402" i="16"/>
  <c r="AQ402" i="16" l="1"/>
  <c r="AP403" i="16"/>
  <c r="G405" i="16"/>
  <c r="BH147" i="16" s="1"/>
  <c r="BE147" i="16" s="1"/>
  <c r="BM929" i="19"/>
  <c r="BK928" i="19"/>
  <c r="AR403" i="16"/>
  <c r="AQ403" i="16" l="1"/>
  <c r="AP404" i="16"/>
  <c r="BI147" i="16"/>
  <c r="BJ147" i="16" s="1"/>
  <c r="BO147" i="16"/>
  <c r="BP147" i="16" s="1"/>
  <c r="BM930" i="19"/>
  <c r="BK929" i="19"/>
  <c r="AR404" i="16"/>
  <c r="AQ404" i="16" l="1"/>
  <c r="AP405" i="16"/>
  <c r="BM931" i="19"/>
  <c r="BK930" i="19"/>
  <c r="AR405" i="16"/>
  <c r="AQ405" i="16" l="1"/>
  <c r="AP406" i="16"/>
  <c r="BM932" i="19"/>
  <c r="BK931" i="19"/>
  <c r="AR406" i="16"/>
  <c r="AQ406" i="16" l="1"/>
  <c r="AP407" i="16"/>
  <c r="BM933" i="19"/>
  <c r="BK932" i="19"/>
  <c r="AR407" i="16"/>
  <c r="AQ407" i="16" l="1"/>
  <c r="E407" i="16" s="1"/>
  <c r="AP408" i="16"/>
  <c r="BK933" i="19"/>
  <c r="BM934" i="19"/>
  <c r="AR408" i="16"/>
  <c r="AQ408" i="16" l="1"/>
  <c r="AP409" i="16"/>
  <c r="J407" i="16"/>
  <c r="BH28" i="16" s="1"/>
  <c r="BE28" i="16" s="1"/>
  <c r="BM935" i="19"/>
  <c r="BK934" i="19"/>
  <c r="AR409" i="16"/>
  <c r="AQ409" i="16" l="1"/>
  <c r="E409" i="16" s="1"/>
  <c r="BI28" i="16"/>
  <c r="BJ28" i="16" s="1"/>
  <c r="CA28" i="16"/>
  <c r="CB28" i="16" s="1"/>
  <c r="CG28" i="16"/>
  <c r="CH28" i="16" s="1"/>
  <c r="CM28" i="16"/>
  <c r="CN28" i="16" s="1"/>
  <c r="BU28" i="16"/>
  <c r="BV28" i="16" s="1"/>
  <c r="BO28" i="16"/>
  <c r="BP28" i="16" s="1"/>
  <c r="BO93" i="16"/>
  <c r="AP410" i="16"/>
  <c r="BK935" i="19"/>
  <c r="BM936" i="19"/>
  <c r="AR410" i="16"/>
  <c r="AQ410" i="16" l="1"/>
  <c r="AP411" i="16"/>
  <c r="BK936" i="19"/>
  <c r="BM937" i="19"/>
  <c r="AR411" i="16"/>
  <c r="AQ411" i="16" l="1"/>
  <c r="E411" i="16" s="1"/>
  <c r="AP412" i="16"/>
  <c r="BM938" i="19"/>
  <c r="BK937" i="19"/>
  <c r="AR412" i="16"/>
  <c r="AQ412" i="16" l="1"/>
  <c r="AP413" i="16"/>
  <c r="G417" i="16"/>
  <c r="BH148" i="16" s="1"/>
  <c r="BE148" i="16" s="1"/>
  <c r="BI148" i="16" s="1"/>
  <c r="BJ148" i="16" s="1"/>
  <c r="BK938" i="19"/>
  <c r="BM939" i="19"/>
  <c r="AR413" i="16"/>
  <c r="AQ413" i="16" l="1"/>
  <c r="L413" i="16" s="1"/>
  <c r="AP414" i="16"/>
  <c r="BM940" i="19"/>
  <c r="BK939" i="19"/>
  <c r="AR414" i="16"/>
  <c r="AQ414" i="16" l="1"/>
  <c r="AP415" i="16"/>
  <c r="BK940" i="19"/>
  <c r="BM941" i="19"/>
  <c r="AR415" i="16"/>
  <c r="AQ415" i="16" l="1"/>
  <c r="L415" i="16" s="1"/>
  <c r="AP416" i="16"/>
  <c r="BM942" i="19"/>
  <c r="BK941" i="19"/>
  <c r="AR416" i="16"/>
  <c r="AQ416" i="16" l="1"/>
  <c r="AP417" i="16"/>
  <c r="BK942" i="19"/>
  <c r="BM943" i="19"/>
  <c r="AR417" i="16"/>
  <c r="AQ417" i="16" l="1"/>
  <c r="L417" i="16" s="1"/>
  <c r="AP418" i="16"/>
  <c r="BK943" i="19"/>
  <c r="BM944" i="19"/>
  <c r="AR418" i="16"/>
  <c r="AQ418" i="16" l="1"/>
  <c r="AP419" i="16"/>
  <c r="H417" i="16"/>
  <c r="BN148" i="16" s="1"/>
  <c r="BO148" i="16" s="1"/>
  <c r="BP148" i="16" s="1"/>
  <c r="O427" i="16"/>
  <c r="BN94" i="16" s="1"/>
  <c r="P427" i="16"/>
  <c r="BN29" i="16" s="1"/>
  <c r="BK944" i="19"/>
  <c r="BM945" i="19"/>
  <c r="AR419" i="16"/>
  <c r="AQ419" i="16" l="1"/>
  <c r="E419" i="16" s="1"/>
  <c r="AP420" i="16"/>
  <c r="BK945" i="19"/>
  <c r="BM946" i="19"/>
  <c r="AR420" i="16"/>
  <c r="AQ420" i="16" l="1"/>
  <c r="AP421" i="16"/>
  <c r="BK946" i="19"/>
  <c r="BM947" i="19"/>
  <c r="AR421" i="16"/>
  <c r="AQ421" i="16" l="1"/>
  <c r="E421" i="16" s="1"/>
  <c r="AP422" i="16"/>
  <c r="BK947" i="19"/>
  <c r="BM948" i="19"/>
  <c r="AR422" i="16"/>
  <c r="AQ422" i="16" l="1"/>
  <c r="AP423" i="16"/>
  <c r="BM949" i="19"/>
  <c r="BK948" i="19"/>
  <c r="AR423" i="16"/>
  <c r="AQ423" i="16" l="1"/>
  <c r="AP424" i="16"/>
  <c r="BK949" i="19"/>
  <c r="BM950" i="19"/>
  <c r="AR424" i="16"/>
  <c r="AQ424" i="16" l="1"/>
  <c r="AP425" i="16"/>
  <c r="BM951" i="19"/>
  <c r="BK950" i="19"/>
  <c r="AR425" i="16"/>
  <c r="AQ425" i="16" l="1"/>
  <c r="E425" i="16" s="1"/>
  <c r="AP426" i="16"/>
  <c r="BK951" i="19"/>
  <c r="BM952" i="19"/>
  <c r="AR426" i="16"/>
  <c r="AQ426" i="16" l="1"/>
  <c r="AP427" i="16"/>
  <c r="G430" i="16"/>
  <c r="BH149" i="16" s="1"/>
  <c r="BE149" i="16" s="1"/>
  <c r="J427" i="16"/>
  <c r="BH29" i="16" s="1"/>
  <c r="BM953" i="19"/>
  <c r="BK952" i="19"/>
  <c r="AR427" i="16"/>
  <c r="AQ427" i="16" l="1"/>
  <c r="BE29" i="16"/>
  <c r="AP428" i="16"/>
  <c r="BI149" i="16"/>
  <c r="BJ149" i="16" s="1"/>
  <c r="BO149" i="16"/>
  <c r="BP149" i="16" s="1"/>
  <c r="BK953" i="19"/>
  <c r="BM954" i="19"/>
  <c r="AR428" i="16"/>
  <c r="AQ428" i="16" l="1"/>
  <c r="AP429" i="16"/>
  <c r="BO94" i="16"/>
  <c r="BU29" i="16"/>
  <c r="BV29" i="16" s="1"/>
  <c r="CA29" i="16"/>
  <c r="CB29" i="16" s="1"/>
  <c r="CM29" i="16"/>
  <c r="CN29" i="16" s="1"/>
  <c r="CG29" i="16"/>
  <c r="CH29" i="16" s="1"/>
  <c r="BO29" i="16"/>
  <c r="BP29" i="16" s="1"/>
  <c r="BI29" i="16"/>
  <c r="BJ29" i="16" s="1"/>
  <c r="BM955" i="19"/>
  <c r="BK954" i="19"/>
  <c r="AR429" i="16"/>
  <c r="AQ429" i="16" l="1"/>
  <c r="AP430" i="16"/>
  <c r="BM956" i="19"/>
  <c r="BK955" i="19"/>
  <c r="AR430" i="16"/>
  <c r="AQ430" i="16" l="1"/>
  <c r="AP431" i="16"/>
  <c r="BM957" i="19"/>
  <c r="BK956" i="19"/>
  <c r="AR431" i="16"/>
  <c r="AQ431" i="16" l="1"/>
  <c r="AP432" i="16"/>
  <c r="BM958" i="19"/>
  <c r="BK957" i="19"/>
  <c r="AR432" i="16"/>
  <c r="AQ432" i="16" l="1"/>
  <c r="AP433" i="16"/>
  <c r="BM959" i="19"/>
  <c r="BK958" i="19"/>
  <c r="AR433" i="16"/>
  <c r="AQ433" i="16" l="1"/>
  <c r="AP434" i="16"/>
  <c r="BK959" i="19"/>
  <c r="BM960" i="19"/>
  <c r="AR434" i="16"/>
  <c r="AQ434" i="16" l="1"/>
  <c r="AP435" i="16"/>
  <c r="BM961" i="19"/>
  <c r="BK960" i="19"/>
  <c r="AR435" i="16"/>
  <c r="AQ435" i="16" l="1"/>
  <c r="E435" i="16" s="1"/>
  <c r="AP436" i="16"/>
  <c r="BK961" i="19"/>
  <c r="BM962" i="19"/>
  <c r="AR436" i="16"/>
  <c r="AQ436" i="16" l="1"/>
  <c r="AP437" i="16"/>
  <c r="BK962" i="19"/>
  <c r="BM963" i="19"/>
  <c r="AR437" i="16"/>
  <c r="AQ437" i="16" l="1"/>
  <c r="AP438" i="16"/>
  <c r="BK963" i="19"/>
  <c r="BM964" i="19"/>
  <c r="AR438" i="16"/>
  <c r="AQ438" i="16" l="1"/>
  <c r="AP439" i="16"/>
  <c r="BK964" i="19"/>
  <c r="BM965" i="19"/>
  <c r="AR439" i="16"/>
  <c r="AQ439" i="16" l="1"/>
  <c r="E439" i="16" s="1"/>
  <c r="AP440" i="16"/>
  <c r="BM966" i="19"/>
  <c r="BK965" i="19"/>
  <c r="AR440" i="16"/>
  <c r="AQ440" i="16" l="1"/>
  <c r="AP441" i="16"/>
  <c r="G442" i="16"/>
  <c r="BH150" i="16" s="1"/>
  <c r="BK966" i="19"/>
  <c r="BM967" i="19"/>
  <c r="AR441" i="16"/>
  <c r="AQ441" i="16" l="1"/>
  <c r="R443" i="16" s="1"/>
  <c r="T447" i="16" s="1"/>
  <c r="BT30" i="16" s="1"/>
  <c r="BE150" i="16"/>
  <c r="BO150" i="16" s="1"/>
  <c r="BP150" i="16" s="1"/>
  <c r="AP442" i="16"/>
  <c r="BM968" i="19"/>
  <c r="BK967" i="19"/>
  <c r="AR442" i="16"/>
  <c r="BI150" i="16" l="1"/>
  <c r="BJ150" i="16" s="1"/>
  <c r="AQ442" i="16"/>
  <c r="AP443" i="16"/>
  <c r="BM969" i="19"/>
  <c r="BK968" i="19"/>
  <c r="AR443" i="16"/>
  <c r="AQ443" i="16" l="1"/>
  <c r="L443" i="16" s="1"/>
  <c r="AP444" i="16"/>
  <c r="BM970" i="19"/>
  <c r="BK969" i="19"/>
  <c r="AR444" i="16"/>
  <c r="AQ444" i="16" l="1"/>
  <c r="AP445" i="16"/>
  <c r="P447" i="16"/>
  <c r="BN30" i="16" s="1"/>
  <c r="H454" i="16"/>
  <c r="BN151" i="16" s="1"/>
  <c r="O447" i="16"/>
  <c r="BN95" i="16" s="1"/>
  <c r="BM971" i="19"/>
  <c r="BK970" i="19"/>
  <c r="AR445" i="16"/>
  <c r="AQ445" i="16" l="1"/>
  <c r="E445" i="16" s="1"/>
  <c r="AP446" i="16"/>
  <c r="BM972" i="19"/>
  <c r="BK971" i="19"/>
  <c r="AR446" i="16"/>
  <c r="AQ446" i="16" l="1"/>
  <c r="AP447" i="16"/>
  <c r="BK972" i="19"/>
  <c r="BM973" i="19"/>
  <c r="AR447" i="16"/>
  <c r="AQ447" i="16" l="1"/>
  <c r="E447" i="16" s="1"/>
  <c r="AP448" i="16"/>
  <c r="BK973" i="19"/>
  <c r="BM974" i="19"/>
  <c r="AR448" i="16"/>
  <c r="AQ448" i="16" l="1"/>
  <c r="AP449" i="16"/>
  <c r="J447" i="16"/>
  <c r="BH30" i="16" s="1"/>
  <c r="BE30" i="16" s="1"/>
  <c r="BM975" i="19"/>
  <c r="BK974" i="19"/>
  <c r="AR449" i="16"/>
  <c r="AQ449" i="16" l="1"/>
  <c r="E449" i="16" s="1"/>
  <c r="BI30" i="16"/>
  <c r="BJ30" i="16" s="1"/>
  <c r="CM30" i="16"/>
  <c r="CN30" i="16" s="1"/>
  <c r="CA30" i="16"/>
  <c r="CB30" i="16" s="1"/>
  <c r="CG30" i="16"/>
  <c r="CH30" i="16" s="1"/>
  <c r="BU30" i="16"/>
  <c r="BV30" i="16" s="1"/>
  <c r="BO30" i="16"/>
  <c r="BP30" i="16" s="1"/>
  <c r="BO95" i="16"/>
  <c r="AP450" i="16"/>
  <c r="BM976" i="19"/>
  <c r="BK975" i="19"/>
  <c r="AR450" i="16"/>
  <c r="AQ450" i="16" l="1"/>
  <c r="AP451" i="16"/>
  <c r="BK976" i="19"/>
  <c r="BM977" i="19"/>
  <c r="AR451" i="16"/>
  <c r="AQ451" i="16" l="1"/>
  <c r="E451" i="16" s="1"/>
  <c r="AP452" i="16"/>
  <c r="BK977" i="19"/>
  <c r="BM978" i="19"/>
  <c r="AR452" i="16"/>
  <c r="AQ452" i="16" l="1"/>
  <c r="AP453" i="16"/>
  <c r="G454" i="16"/>
  <c r="BH151" i="16" s="1"/>
  <c r="BM979" i="19"/>
  <c r="BK978" i="19"/>
  <c r="AR453" i="16"/>
  <c r="AQ453" i="16" l="1"/>
  <c r="BE151" i="16"/>
  <c r="BO151" i="16" s="1"/>
  <c r="BP151" i="16" s="1"/>
  <c r="AP454" i="16"/>
  <c r="BM980" i="19"/>
  <c r="BK979" i="19"/>
  <c r="AR454" i="16"/>
  <c r="AQ454" i="16" l="1"/>
  <c r="AP455" i="16"/>
  <c r="BI151" i="16"/>
  <c r="BJ151" i="16" s="1"/>
  <c r="BM981" i="19"/>
  <c r="BK980" i="19"/>
  <c r="AR455" i="16"/>
  <c r="AQ455" i="16" l="1"/>
  <c r="AP456" i="16"/>
  <c r="BM982" i="19"/>
  <c r="BK981" i="19"/>
  <c r="AR456" i="16"/>
  <c r="AQ456" i="16" l="1"/>
  <c r="AP457" i="16"/>
  <c r="BM983" i="19"/>
  <c r="BK982" i="19"/>
  <c r="AR457" i="16"/>
  <c r="AQ457" i="16" l="1"/>
  <c r="E457" i="16" s="1"/>
  <c r="AP458" i="16"/>
  <c r="BM984" i="19"/>
  <c r="BK983" i="19"/>
  <c r="AR458" i="16"/>
  <c r="AQ458" i="16" l="1"/>
  <c r="AP459" i="16"/>
  <c r="BM985" i="19"/>
  <c r="BK984" i="19"/>
  <c r="AR459" i="16"/>
  <c r="AQ459" i="16" l="1"/>
  <c r="E459" i="16" s="1"/>
  <c r="AP460" i="16"/>
  <c r="BK985" i="19"/>
  <c r="BM986" i="19"/>
  <c r="AR460" i="16"/>
  <c r="AQ460" i="16" l="1"/>
  <c r="AP461" i="16"/>
  <c r="BM987" i="19"/>
  <c r="BK986" i="19"/>
  <c r="AR461" i="16"/>
  <c r="AQ461" i="16" l="1"/>
  <c r="E461" i="16" s="1"/>
  <c r="AP462" i="16"/>
  <c r="BM988" i="19"/>
  <c r="BK987" i="19"/>
  <c r="AR462" i="16"/>
  <c r="AQ462" i="16" l="1"/>
  <c r="AP463" i="16"/>
  <c r="BK988" i="19"/>
  <c r="BM989" i="19"/>
  <c r="AR463" i="16"/>
  <c r="AQ463" i="16" l="1"/>
  <c r="AP464" i="16"/>
  <c r="BM990" i="19"/>
  <c r="BK989" i="19"/>
  <c r="AR464" i="16"/>
  <c r="AQ464" i="16" l="1"/>
  <c r="AP465" i="16"/>
  <c r="BM991" i="19"/>
  <c r="BK990" i="19"/>
  <c r="AR465" i="16"/>
  <c r="AQ465" i="16" l="1"/>
  <c r="E465" i="16" s="1"/>
  <c r="AP466" i="16"/>
  <c r="BK991" i="19"/>
  <c r="BM992" i="19"/>
  <c r="AR466" i="16"/>
  <c r="AQ466" i="16" l="1"/>
  <c r="AP467" i="16"/>
  <c r="J467" i="16"/>
  <c r="BH31" i="16" s="1"/>
  <c r="BE31" i="16" s="1"/>
  <c r="G467" i="16"/>
  <c r="BH152" i="16" s="1"/>
  <c r="BK992" i="19"/>
  <c r="BM993" i="19"/>
  <c r="AR467" i="16"/>
  <c r="AQ467" i="16" l="1"/>
  <c r="V467" i="16" s="1"/>
  <c r="X467" i="16" s="1"/>
  <c r="BE152" i="16"/>
  <c r="BO152" i="16" s="1"/>
  <c r="BP152" i="16" s="1"/>
  <c r="AP468" i="16"/>
  <c r="BI31" i="16"/>
  <c r="BJ31" i="16" s="1"/>
  <c r="BO96" i="16"/>
  <c r="BO31" i="16"/>
  <c r="BP31" i="16" s="1"/>
  <c r="BU31" i="16"/>
  <c r="BV31" i="16" s="1"/>
  <c r="CG31" i="16"/>
  <c r="CH31" i="16" s="1"/>
  <c r="CM31" i="16"/>
  <c r="CN31" i="16" s="1"/>
  <c r="BK993" i="19"/>
  <c r="BM994" i="19"/>
  <c r="AR468" i="16"/>
  <c r="BI152" i="16" l="1"/>
  <c r="BJ152" i="16" s="1"/>
  <c r="AQ468" i="16"/>
  <c r="AP469" i="16"/>
  <c r="BZ31" i="16"/>
  <c r="BK994" i="19"/>
  <c r="BM995" i="19"/>
  <c r="AR469" i="16"/>
  <c r="AQ469" i="16" l="1"/>
  <c r="E469" i="16" s="1"/>
  <c r="AP470" i="16"/>
  <c r="CA31" i="16"/>
  <c r="CB31" i="16" s="1"/>
  <c r="BM996" i="19"/>
  <c r="BK995" i="19"/>
  <c r="AR470" i="16"/>
  <c r="AQ470" i="16" l="1"/>
  <c r="AP471" i="16"/>
  <c r="BK996" i="19"/>
  <c r="BM997" i="19"/>
  <c r="AR471" i="16"/>
  <c r="AQ471" i="16" l="1"/>
  <c r="E471" i="16" s="1"/>
  <c r="AP472" i="16"/>
  <c r="BK997" i="19"/>
  <c r="BM998" i="19"/>
  <c r="AR472" i="16"/>
  <c r="AQ472" i="16" l="1"/>
  <c r="AP473" i="16"/>
  <c r="BK998" i="19"/>
  <c r="BM999" i="19"/>
  <c r="AR473" i="16"/>
  <c r="AQ473" i="16" l="1"/>
  <c r="AP474" i="16"/>
  <c r="BK999" i="19"/>
  <c r="BM1000" i="19"/>
  <c r="AR474" i="16"/>
  <c r="AQ474" i="16" l="1"/>
  <c r="AP475" i="16"/>
  <c r="BK1000" i="19"/>
  <c r="BM1001" i="19"/>
  <c r="AR475" i="16"/>
  <c r="AQ475" i="16" l="1"/>
  <c r="AP476" i="16"/>
  <c r="BM1002" i="19"/>
  <c r="BK1001" i="19"/>
  <c r="AR476" i="16"/>
  <c r="AQ476" i="16" l="1"/>
  <c r="AP477" i="16"/>
  <c r="BK1002" i="19"/>
  <c r="BM1003" i="19"/>
  <c r="AR477" i="16"/>
  <c r="AQ477" i="16" l="1"/>
  <c r="AP478" i="16"/>
  <c r="BM1004" i="19"/>
  <c r="BK1003" i="19"/>
  <c r="AR478" i="16"/>
  <c r="AQ478" i="16" l="1"/>
  <c r="AP479" i="16"/>
  <c r="BK1004" i="19"/>
  <c r="BM1005" i="19"/>
  <c r="AR479" i="16"/>
  <c r="AQ479" i="16" l="1"/>
  <c r="E479" i="16" s="1"/>
  <c r="AP480" i="16"/>
  <c r="BK1005" i="19"/>
  <c r="BM1006" i="19"/>
  <c r="AR480" i="16"/>
  <c r="AQ480" i="16" l="1"/>
  <c r="AP481" i="16"/>
  <c r="G479" i="16"/>
  <c r="BH153" i="16" s="1"/>
  <c r="BM1007" i="19"/>
  <c r="BK1006" i="19"/>
  <c r="AR481" i="16"/>
  <c r="AQ481" i="16" l="1"/>
  <c r="E481" i="16" s="1"/>
  <c r="AP482" i="16"/>
  <c r="BE153" i="16"/>
  <c r="BO153" i="16" s="1"/>
  <c r="BP153" i="16" s="1"/>
  <c r="BM1008" i="19"/>
  <c r="BK1007" i="19"/>
  <c r="AR482" i="16"/>
  <c r="AQ482" i="16" l="1"/>
  <c r="AP483" i="16"/>
  <c r="BI153" i="16"/>
  <c r="BJ153" i="16" s="1"/>
  <c r="J487" i="16"/>
  <c r="BH32" i="16" s="1"/>
  <c r="BM1009" i="19"/>
  <c r="BK1008" i="19"/>
  <c r="AR483" i="16"/>
  <c r="AQ483" i="16" l="1"/>
  <c r="R483" i="16" s="1"/>
  <c r="T487" i="16" s="1"/>
  <c r="BT32" i="16" s="1"/>
  <c r="BU32" i="16" s="1"/>
  <c r="BV32" i="16" s="1"/>
  <c r="BE32" i="16"/>
  <c r="BI32" i="16" s="1"/>
  <c r="BJ32" i="16" s="1"/>
  <c r="AP484" i="16"/>
  <c r="BK1009" i="19"/>
  <c r="BM1010" i="19"/>
  <c r="AR484" i="16"/>
  <c r="AQ484" i="16" l="1"/>
  <c r="AP485" i="16"/>
  <c r="CG32" i="16"/>
  <c r="CH32" i="16" s="1"/>
  <c r="CA32" i="16"/>
  <c r="CB32" i="16" s="1"/>
  <c r="BO97" i="16"/>
  <c r="CM32" i="16"/>
  <c r="CN32" i="16" s="1"/>
  <c r="BO32" i="16"/>
  <c r="BP32" i="16" s="1"/>
  <c r="BK1010" i="19"/>
  <c r="BM1011" i="19"/>
  <c r="AR485" i="16"/>
  <c r="AQ485" i="16" l="1"/>
  <c r="AP486" i="16"/>
  <c r="BK1011" i="19"/>
  <c r="BM1012" i="19"/>
  <c r="AR486" i="16"/>
  <c r="AQ486" i="16" l="1"/>
  <c r="AP487" i="16"/>
  <c r="BK1012" i="19"/>
  <c r="BM1013" i="19"/>
  <c r="AR487" i="16"/>
  <c r="AQ487" i="16" l="1"/>
  <c r="AP488" i="16"/>
  <c r="BM1014" i="19"/>
  <c r="BK1013" i="19"/>
  <c r="AR488" i="16"/>
  <c r="AQ488" i="16" l="1"/>
  <c r="AP489" i="16"/>
  <c r="BK1014" i="19"/>
  <c r="BM1015" i="19"/>
  <c r="AR489" i="16"/>
  <c r="AQ489" i="16" l="1"/>
  <c r="AP490" i="16"/>
  <c r="BK1015" i="19"/>
  <c r="BM1016" i="19"/>
  <c r="AR490" i="16"/>
  <c r="AQ490" i="16" l="1"/>
  <c r="AP491" i="16"/>
  <c r="BM1017" i="19"/>
  <c r="BK1016" i="19"/>
  <c r="AR491" i="16"/>
  <c r="AQ491" i="16" l="1"/>
  <c r="E491" i="16" s="1"/>
  <c r="AP492" i="16"/>
  <c r="BM1018" i="19"/>
  <c r="BK1017" i="19"/>
  <c r="AR492" i="16"/>
  <c r="AQ492" i="16" l="1"/>
  <c r="AP493" i="16"/>
  <c r="G492" i="16"/>
  <c r="BH154" i="16" s="1"/>
  <c r="BM1019" i="19"/>
  <c r="BK1018" i="19"/>
  <c r="AR493" i="16"/>
  <c r="AQ493" i="16" l="1"/>
  <c r="E493" i="16" s="1"/>
  <c r="BE154" i="16"/>
  <c r="BO154" i="16" s="1"/>
  <c r="BP154" i="16" s="1"/>
  <c r="AP494" i="16"/>
  <c r="BK1019" i="19"/>
  <c r="BM1020" i="19"/>
  <c r="AR494" i="16"/>
  <c r="BI154" i="16" l="1"/>
  <c r="BJ154" i="16" s="1"/>
  <c r="AQ494" i="16"/>
  <c r="AP495" i="16"/>
  <c r="G504" i="16"/>
  <c r="BH155" i="16" s="1"/>
  <c r="BK1020" i="19"/>
  <c r="BM1021" i="19"/>
  <c r="AR495" i="16"/>
  <c r="AQ495" i="16" l="1"/>
  <c r="AP496" i="16"/>
  <c r="BE155" i="16"/>
  <c r="BO155" i="16" s="1"/>
  <c r="BP155" i="16" s="1"/>
  <c r="BM1022" i="19"/>
  <c r="BK1021" i="19"/>
  <c r="AR496" i="16"/>
  <c r="BI155" i="16" l="1"/>
  <c r="BJ155" i="16" s="1"/>
  <c r="AQ496" i="16"/>
  <c r="AP497" i="16"/>
  <c r="BK1022" i="19"/>
  <c r="BM1023" i="19"/>
  <c r="AR497" i="16"/>
  <c r="AQ497" i="16" l="1"/>
  <c r="AP498" i="16"/>
  <c r="BM1024" i="19"/>
  <c r="BK1023" i="19"/>
  <c r="AR498" i="16"/>
  <c r="AQ498" i="16" l="1"/>
  <c r="AP499" i="16"/>
  <c r="BM1025" i="19"/>
  <c r="BK1024" i="19"/>
  <c r="AR499" i="16"/>
  <c r="AQ499" i="16" l="1"/>
  <c r="AP500" i="16"/>
  <c r="BK1025" i="19"/>
  <c r="BM1026" i="19"/>
  <c r="AR500" i="16"/>
  <c r="AQ500" i="16" l="1"/>
  <c r="AP501" i="16"/>
  <c r="BK1026" i="19"/>
  <c r="BM1027" i="19"/>
  <c r="AR501" i="16"/>
  <c r="AQ501" i="16" l="1"/>
  <c r="AP502" i="16"/>
  <c r="BK1027" i="19"/>
  <c r="BM1028" i="19"/>
  <c r="AR502" i="16"/>
  <c r="AQ502" i="16" l="1"/>
  <c r="AP503" i="16"/>
  <c r="BK1028" i="19"/>
  <c r="BM1029" i="19"/>
  <c r="AR503" i="16"/>
  <c r="AQ503" i="16" l="1"/>
  <c r="AP504" i="16"/>
  <c r="BM1030" i="19"/>
  <c r="BK1029" i="19"/>
  <c r="AR504" i="16"/>
  <c r="AQ504" i="16" l="1"/>
  <c r="AP505" i="16"/>
  <c r="BK1030" i="19"/>
  <c r="BM1031" i="19"/>
  <c r="AR505" i="16"/>
  <c r="AQ505" i="16" l="1"/>
  <c r="E505" i="16" s="1"/>
  <c r="AP506" i="16"/>
  <c r="BM1032" i="19"/>
  <c r="BK1031" i="19"/>
  <c r="AR506" i="16"/>
  <c r="AQ506" i="16" l="1"/>
  <c r="AP507" i="16"/>
  <c r="BM1033" i="19"/>
  <c r="BK1032" i="19"/>
  <c r="AR507" i="16"/>
  <c r="AQ507" i="16" l="1"/>
  <c r="E507" i="16" s="1"/>
  <c r="AP508" i="16"/>
  <c r="BK1033" i="19"/>
  <c r="BM1034" i="19"/>
  <c r="AR508" i="16"/>
  <c r="AQ508" i="16" l="1"/>
  <c r="AP509" i="16"/>
  <c r="J507" i="16"/>
  <c r="BH33" i="16" s="1"/>
  <c r="BE33" i="16" s="1"/>
  <c r="BM1035" i="19"/>
  <c r="BK1034" i="19"/>
  <c r="AR509" i="16"/>
  <c r="AQ509" i="16" l="1"/>
  <c r="L509" i="16" s="1"/>
  <c r="BI33" i="16"/>
  <c r="BJ33" i="16" s="1"/>
  <c r="BO33" i="16"/>
  <c r="BP33" i="16" s="1"/>
  <c r="BU33" i="16"/>
  <c r="BV33" i="16" s="1"/>
  <c r="CM33" i="16"/>
  <c r="CN33" i="16" s="1"/>
  <c r="CA33" i="16"/>
  <c r="CB33" i="16" s="1"/>
  <c r="BO98" i="16"/>
  <c r="CG33" i="16"/>
  <c r="CH33" i="16" s="1"/>
  <c r="AP510" i="16"/>
  <c r="BK1035" i="19"/>
  <c r="BM1036" i="19"/>
  <c r="AR510" i="16"/>
  <c r="AQ510" i="16" l="1"/>
  <c r="AD527" i="16" s="1"/>
  <c r="AF527" i="16" s="1"/>
  <c r="AP511" i="16"/>
  <c r="H517" i="16"/>
  <c r="BN156" i="16" s="1"/>
  <c r="BK1036" i="19"/>
  <c r="BM1037" i="19"/>
  <c r="AR511" i="16"/>
  <c r="AQ511" i="16" l="1"/>
  <c r="E511" i="16" s="1"/>
  <c r="AP512" i="16"/>
  <c r="CL34" i="16"/>
  <c r="AF534" i="16"/>
  <c r="BM1038" i="19"/>
  <c r="BK1037" i="19"/>
  <c r="AR512" i="16"/>
  <c r="AQ512" i="16" l="1"/>
  <c r="AP513" i="16"/>
  <c r="CL36" i="16"/>
  <c r="G517" i="16"/>
  <c r="BH156" i="16" s="1"/>
  <c r="BE156" i="16" s="1"/>
  <c r="BK1038" i="19"/>
  <c r="BM1039" i="19"/>
  <c r="AR513" i="16"/>
  <c r="AQ513" i="16" l="1"/>
  <c r="BI156" i="16"/>
  <c r="BJ156" i="16" s="1"/>
  <c r="BO156" i="16"/>
  <c r="BP156" i="16" s="1"/>
  <c r="AP514" i="16"/>
  <c r="BM1040" i="19"/>
  <c r="BK1039" i="19"/>
  <c r="AR514" i="16"/>
  <c r="AQ514" i="16" l="1"/>
  <c r="AP515" i="16"/>
  <c r="BM1041" i="19"/>
  <c r="BK1040" i="19"/>
  <c r="AR515" i="16"/>
  <c r="AQ515" i="16" l="1"/>
  <c r="AP516" i="16"/>
  <c r="BK1041" i="19"/>
  <c r="BM1042" i="19"/>
  <c r="AR516" i="16"/>
  <c r="AQ516" i="16" l="1"/>
  <c r="R519" i="16" s="1"/>
  <c r="T527" i="16" s="1"/>
  <c r="AP517" i="16"/>
  <c r="BM1043" i="19"/>
  <c r="BK1042" i="19"/>
  <c r="AR517" i="16"/>
  <c r="AQ517" i="16" l="1"/>
  <c r="AP518" i="16"/>
  <c r="BT34" i="16"/>
  <c r="T534" i="16"/>
  <c r="BM1044" i="19"/>
  <c r="BK1043" i="19"/>
  <c r="AR518" i="16"/>
  <c r="AQ518" i="16" l="1"/>
  <c r="AP519" i="16"/>
  <c r="BT36" i="16"/>
  <c r="BM1045" i="19"/>
  <c r="BK1044" i="19"/>
  <c r="AR519" i="16"/>
  <c r="AQ519" i="16" l="1"/>
  <c r="E519" i="16" s="1"/>
  <c r="AP520" i="16"/>
  <c r="BK1045" i="19"/>
  <c r="BM1046" i="19"/>
  <c r="AR520" i="16"/>
  <c r="AQ520" i="16" l="1"/>
  <c r="AP521" i="16"/>
  <c r="BK1046" i="19"/>
  <c r="BM1047" i="19"/>
  <c r="AR521" i="16"/>
  <c r="AQ521" i="16" l="1"/>
  <c r="E521" i="16" s="1"/>
  <c r="AP522" i="16"/>
  <c r="BK1047" i="19"/>
  <c r="BM1048" i="19"/>
  <c r="AR522" i="16"/>
  <c r="AQ522" i="16" l="1"/>
  <c r="AP523" i="16"/>
  <c r="J527" i="16"/>
  <c r="BM1049" i="19"/>
  <c r="BK1048" i="19"/>
  <c r="AR523" i="16"/>
  <c r="AQ523" i="16" l="1"/>
  <c r="V527" i="16" s="1"/>
  <c r="X527" i="16" s="1"/>
  <c r="BH34" i="16"/>
  <c r="AP524" i="16"/>
  <c r="BM1050" i="19"/>
  <c r="BK1049" i="19"/>
  <c r="AR524" i="16"/>
  <c r="AQ524" i="16" l="1"/>
  <c r="AP525" i="16"/>
  <c r="BE34" i="16"/>
  <c r="BZ34" i="16"/>
  <c r="X534" i="16"/>
  <c r="BK1050" i="19"/>
  <c r="BM1051" i="19"/>
  <c r="AR525" i="16"/>
  <c r="AQ525" i="16" l="1"/>
  <c r="L525" i="16" s="1"/>
  <c r="CA34" i="16"/>
  <c r="BZ36" i="16"/>
  <c r="AP526" i="16"/>
  <c r="BI34" i="16"/>
  <c r="CG34" i="16"/>
  <c r="CM34" i="16"/>
  <c r="BU34" i="16"/>
  <c r="BK1051" i="19"/>
  <c r="BM1052" i="19"/>
  <c r="AR526" i="16"/>
  <c r="AQ526" i="16" l="1"/>
  <c r="CH34" i="16"/>
  <c r="CH36" i="16" s="1"/>
  <c r="CG36" i="16"/>
  <c r="BJ34" i="16"/>
  <c r="AP527" i="16"/>
  <c r="CB34" i="16"/>
  <c r="CB36" i="16" s="1"/>
  <c r="CA36" i="16"/>
  <c r="CN34" i="16"/>
  <c r="CN36" i="16" s="1"/>
  <c r="CM36" i="16"/>
  <c r="BV34" i="16"/>
  <c r="BV36" i="16" s="1"/>
  <c r="BU36" i="16"/>
  <c r="H529" i="16"/>
  <c r="L534" i="16"/>
  <c r="O527" i="16"/>
  <c r="P527" i="16"/>
  <c r="BK1052" i="19"/>
  <c r="BM1053" i="19"/>
  <c r="AR527" i="16"/>
  <c r="AQ527" i="16" l="1"/>
  <c r="BN157" i="16"/>
  <c r="BN159" i="16" s="1"/>
  <c r="H534" i="16"/>
  <c r="BW25" i="16"/>
  <c r="BX25" i="16" s="1"/>
  <c r="BW16" i="16"/>
  <c r="BX16" i="16" s="1"/>
  <c r="BW9" i="16"/>
  <c r="BW11" i="16"/>
  <c r="BX11" i="16" s="1"/>
  <c r="BW13" i="16"/>
  <c r="BX13" i="16" s="1"/>
  <c r="BW22" i="16"/>
  <c r="BX22" i="16" s="1"/>
  <c r="BW35" i="16"/>
  <c r="BX35" i="16" s="1"/>
  <c r="BW34" i="16"/>
  <c r="BX34" i="16" s="1"/>
  <c r="BW32" i="16"/>
  <c r="BX32" i="16" s="1"/>
  <c r="BW24" i="16"/>
  <c r="BX24" i="16" s="1"/>
  <c r="BW12" i="16"/>
  <c r="BX12" i="16" s="1"/>
  <c r="BW19" i="16"/>
  <c r="BX19" i="16" s="1"/>
  <c r="BW30" i="16"/>
  <c r="BX30" i="16" s="1"/>
  <c r="BW43" i="16"/>
  <c r="BW20" i="16"/>
  <c r="BX20" i="16" s="1"/>
  <c r="BW28" i="16"/>
  <c r="BX28" i="16" s="1"/>
  <c r="BW10" i="16"/>
  <c r="BX10" i="16" s="1"/>
  <c r="BW26" i="16"/>
  <c r="BX26" i="16" s="1"/>
  <c r="BW15" i="16"/>
  <c r="BX15" i="16" s="1"/>
  <c r="BW23" i="16"/>
  <c r="BX23" i="16" s="1"/>
  <c r="BW17" i="16"/>
  <c r="BX17" i="16" s="1"/>
  <c r="BW18" i="16"/>
  <c r="BX18" i="16" s="1"/>
  <c r="BW33" i="16"/>
  <c r="BX33" i="16" s="1"/>
  <c r="BW14" i="16"/>
  <c r="BX14" i="16" s="1"/>
  <c r="BW31" i="16"/>
  <c r="BX31" i="16" s="1"/>
  <c r="BW29" i="16"/>
  <c r="BX29" i="16" s="1"/>
  <c r="BW21" i="16"/>
  <c r="BX21" i="16" s="1"/>
  <c r="BW27" i="16"/>
  <c r="BX27" i="16" s="1"/>
  <c r="CI18" i="16"/>
  <c r="CJ18" i="16" s="1"/>
  <c r="CI9" i="16"/>
  <c r="CI30" i="16"/>
  <c r="CJ30" i="16" s="1"/>
  <c r="CI25" i="16"/>
  <c r="CJ25" i="16" s="1"/>
  <c r="CI19" i="16"/>
  <c r="CJ19" i="16" s="1"/>
  <c r="CI34" i="16"/>
  <c r="CJ34" i="16" s="1"/>
  <c r="CI23" i="16"/>
  <c r="CJ23" i="16" s="1"/>
  <c r="CI26" i="16"/>
  <c r="CJ26" i="16" s="1"/>
  <c r="CI31" i="16"/>
  <c r="CJ31" i="16" s="1"/>
  <c r="CI22" i="16"/>
  <c r="CJ22" i="16" s="1"/>
  <c r="CI21" i="16"/>
  <c r="CJ21" i="16" s="1"/>
  <c r="CI16" i="16"/>
  <c r="CJ16" i="16" s="1"/>
  <c r="CI32" i="16"/>
  <c r="CJ32" i="16" s="1"/>
  <c r="CI17" i="16"/>
  <c r="CJ17" i="16" s="1"/>
  <c r="CI12" i="16"/>
  <c r="CJ12" i="16" s="1"/>
  <c r="CI27" i="16"/>
  <c r="CJ27" i="16" s="1"/>
  <c r="CI10" i="16"/>
  <c r="CJ10" i="16" s="1"/>
  <c r="CI35" i="16"/>
  <c r="CJ35" i="16" s="1"/>
  <c r="CI13" i="16"/>
  <c r="CJ13" i="16" s="1"/>
  <c r="CI29" i="16"/>
  <c r="CJ29" i="16" s="1"/>
  <c r="CI11" i="16"/>
  <c r="CJ11" i="16" s="1"/>
  <c r="CI33" i="16"/>
  <c r="CJ33" i="16" s="1"/>
  <c r="CI14" i="16"/>
  <c r="CJ14" i="16" s="1"/>
  <c r="CI24" i="16"/>
  <c r="CJ24" i="16" s="1"/>
  <c r="CI15" i="16"/>
  <c r="CJ15" i="16" s="1"/>
  <c r="CI28" i="16"/>
  <c r="CJ28" i="16" s="1"/>
  <c r="CI43" i="16"/>
  <c r="CI20" i="16"/>
  <c r="CJ20" i="16" s="1"/>
  <c r="BN34" i="16"/>
  <c r="P534" i="16"/>
  <c r="BN99" i="16"/>
  <c r="O534" i="16"/>
  <c r="AP528" i="16"/>
  <c r="CO15" i="16"/>
  <c r="CP15" i="16" s="1"/>
  <c r="CO28" i="16"/>
  <c r="CP28" i="16" s="1"/>
  <c r="CO12" i="16"/>
  <c r="CP12" i="16" s="1"/>
  <c r="CO35" i="16"/>
  <c r="CP35" i="16" s="1"/>
  <c r="CO43" i="16"/>
  <c r="CO22" i="16"/>
  <c r="CP22" i="16" s="1"/>
  <c r="CO29" i="16"/>
  <c r="CP29" i="16" s="1"/>
  <c r="CO11" i="16"/>
  <c r="CP11" i="16" s="1"/>
  <c r="CO17" i="16"/>
  <c r="CP17" i="16" s="1"/>
  <c r="CO32" i="16"/>
  <c r="CP32" i="16" s="1"/>
  <c r="CO34" i="16"/>
  <c r="CP34" i="16" s="1"/>
  <c r="CO23" i="16"/>
  <c r="CP23" i="16" s="1"/>
  <c r="CO10" i="16"/>
  <c r="CP10" i="16" s="1"/>
  <c r="CO21" i="16"/>
  <c r="CP21" i="16" s="1"/>
  <c r="CO19" i="16"/>
  <c r="CP19" i="16" s="1"/>
  <c r="CO33" i="16"/>
  <c r="CP33" i="16" s="1"/>
  <c r="CO27" i="16"/>
  <c r="CP27" i="16" s="1"/>
  <c r="CO26" i="16"/>
  <c r="CP26" i="16" s="1"/>
  <c r="CO30" i="16"/>
  <c r="CP30" i="16" s="1"/>
  <c r="CO14" i="16"/>
  <c r="CP14" i="16" s="1"/>
  <c r="CO9" i="16"/>
  <c r="CO25" i="16"/>
  <c r="CP25" i="16" s="1"/>
  <c r="CO13" i="16"/>
  <c r="CP13" i="16" s="1"/>
  <c r="CO20" i="16"/>
  <c r="CP20" i="16" s="1"/>
  <c r="CO31" i="16"/>
  <c r="CP31" i="16" s="1"/>
  <c r="CO18" i="16"/>
  <c r="CP18" i="16" s="1"/>
  <c r="CO24" i="16"/>
  <c r="CP24" i="16" s="1"/>
  <c r="CO16" i="16"/>
  <c r="CP16" i="16" s="1"/>
  <c r="CC19" i="16"/>
  <c r="CD19" i="16" s="1"/>
  <c r="CC24" i="16"/>
  <c r="CD24" i="16" s="1"/>
  <c r="CC35" i="16"/>
  <c r="CD35" i="16" s="1"/>
  <c r="CC29" i="16"/>
  <c r="CD29" i="16" s="1"/>
  <c r="CC13" i="16"/>
  <c r="CD13" i="16" s="1"/>
  <c r="CC20" i="16"/>
  <c r="CD20" i="16" s="1"/>
  <c r="CC9" i="16"/>
  <c r="CC14" i="16"/>
  <c r="CD14" i="16" s="1"/>
  <c r="CC16" i="16"/>
  <c r="CD16" i="16" s="1"/>
  <c r="CC26" i="16"/>
  <c r="CD26" i="16" s="1"/>
  <c r="CC15" i="16"/>
  <c r="CD15" i="16" s="1"/>
  <c r="CC10" i="16"/>
  <c r="CD10" i="16" s="1"/>
  <c r="CC25" i="16"/>
  <c r="CD25" i="16" s="1"/>
  <c r="CC33" i="16"/>
  <c r="CD33" i="16" s="1"/>
  <c r="CC17" i="16"/>
  <c r="CD17" i="16" s="1"/>
  <c r="CC21" i="16"/>
  <c r="CD21" i="16" s="1"/>
  <c r="CC11" i="16"/>
  <c r="CD11" i="16" s="1"/>
  <c r="CC27" i="16"/>
  <c r="CD27" i="16" s="1"/>
  <c r="CC18" i="16"/>
  <c r="CD18" i="16" s="1"/>
  <c r="CC28" i="16"/>
  <c r="CD28" i="16" s="1"/>
  <c r="CC30" i="16"/>
  <c r="CD30" i="16" s="1"/>
  <c r="CC22" i="16"/>
  <c r="CD22" i="16" s="1"/>
  <c r="CC23" i="16"/>
  <c r="CD23" i="16" s="1"/>
  <c r="CC12" i="16"/>
  <c r="CD12" i="16" s="1"/>
  <c r="CC34" i="16"/>
  <c r="CD34" i="16" s="1"/>
  <c r="CC43" i="16"/>
  <c r="CC31" i="16"/>
  <c r="CD31" i="16" s="1"/>
  <c r="CC32" i="16"/>
  <c r="CD32" i="16" s="1"/>
  <c r="BM1054" i="19"/>
  <c r="BK1053" i="19"/>
  <c r="AR528" i="16"/>
  <c r="AQ528" i="16" l="1"/>
  <c r="CP9" i="16"/>
  <c r="CO36" i="16"/>
  <c r="BO99" i="16"/>
  <c r="BN101" i="16"/>
  <c r="BW36" i="16"/>
  <c r="BX9" i="16"/>
  <c r="CD9" i="16"/>
  <c r="CC36" i="16"/>
  <c r="BO34" i="16"/>
  <c r="BN36" i="16"/>
  <c r="BQ73" i="16" s="1"/>
  <c r="AP529" i="16"/>
  <c r="CC44" i="16"/>
  <c r="CD44" i="16"/>
  <c r="CO44" i="16"/>
  <c r="CP44" i="16"/>
  <c r="CI44" i="16"/>
  <c r="CJ44" i="16"/>
  <c r="CJ9" i="16"/>
  <c r="CI36" i="16"/>
  <c r="BX44" i="16"/>
  <c r="BW44" i="16"/>
  <c r="BK1054" i="19"/>
  <c r="BM1055" i="19"/>
  <c r="AR529" i="16"/>
  <c r="AQ529" i="16" l="1"/>
  <c r="E529" i="16" s="1"/>
  <c r="BP34" i="16"/>
  <c r="BP36" i="16" s="1"/>
  <c r="BO36" i="16"/>
  <c r="AP530" i="16"/>
  <c r="BM1056" i="19"/>
  <c r="BK1055" i="19"/>
  <c r="AR530" i="16"/>
  <c r="AQ530" i="16" l="1"/>
  <c r="AP531" i="16"/>
  <c r="BQ15" i="16"/>
  <c r="BQ19" i="16"/>
  <c r="BQ27" i="16"/>
  <c r="BQ23" i="16"/>
  <c r="BQ13" i="16"/>
  <c r="BQ31" i="16"/>
  <c r="BQ35" i="16"/>
  <c r="BQ34" i="16"/>
  <c r="BQ20" i="16"/>
  <c r="BQ11" i="16"/>
  <c r="BQ17" i="16"/>
  <c r="BQ10" i="16"/>
  <c r="BQ9" i="16"/>
  <c r="BQ29" i="16"/>
  <c r="BQ28" i="16"/>
  <c r="BQ14" i="16"/>
  <c r="BQ24" i="16"/>
  <c r="BQ18" i="16"/>
  <c r="BQ16" i="16"/>
  <c r="BQ22" i="16"/>
  <c r="BQ26" i="16"/>
  <c r="BQ33" i="16"/>
  <c r="BQ12" i="16"/>
  <c r="BQ21" i="16"/>
  <c r="BQ30" i="16"/>
  <c r="BQ32" i="16"/>
  <c r="BQ25" i="16"/>
  <c r="BQ43" i="16"/>
  <c r="G529" i="16"/>
  <c r="BM1057" i="19"/>
  <c r="BK1056" i="19"/>
  <c r="AR531" i="16"/>
  <c r="AQ531" i="16" l="1"/>
  <c r="BH157" i="16"/>
  <c r="BR33" i="16"/>
  <c r="Z43" i="21"/>
  <c r="BR29" i="16"/>
  <c r="Z39" i="21"/>
  <c r="BR31" i="16"/>
  <c r="Z41" i="21"/>
  <c r="BR26" i="16"/>
  <c r="Z36" i="21"/>
  <c r="BR13" i="16"/>
  <c r="Z23" i="21"/>
  <c r="Z32" i="21"/>
  <c r="BR22" i="16"/>
  <c r="BR23" i="16"/>
  <c r="Z33" i="21"/>
  <c r="BR16" i="16"/>
  <c r="Z26" i="21"/>
  <c r="Z37" i="21"/>
  <c r="BR27" i="16"/>
  <c r="Z40" i="21"/>
  <c r="BR30" i="16"/>
  <c r="Z25" i="21"/>
  <c r="BR15" i="16"/>
  <c r="BR9" i="16"/>
  <c r="Z19" i="21"/>
  <c r="BQ36" i="16"/>
  <c r="BR44" i="16"/>
  <c r="BE69" i="16"/>
  <c r="BQ44" i="16"/>
  <c r="BE70" i="16" s="1"/>
  <c r="Z20" i="21"/>
  <c r="BR10" i="16"/>
  <c r="Z35" i="21"/>
  <c r="BR25" i="16"/>
  <c r="Z27" i="21"/>
  <c r="BR17" i="16"/>
  <c r="BR32" i="16"/>
  <c r="Z42" i="21"/>
  <c r="Z28" i="21"/>
  <c r="BR18" i="16"/>
  <c r="BR11" i="16"/>
  <c r="Z21" i="21"/>
  <c r="BR19" i="16"/>
  <c r="Z29" i="21"/>
  <c r="Z34" i="21"/>
  <c r="BR24" i="16"/>
  <c r="BR20" i="16"/>
  <c r="Z30" i="21"/>
  <c r="BR21" i="16"/>
  <c r="Z31" i="21"/>
  <c r="Z24" i="21"/>
  <c r="BR14" i="16"/>
  <c r="Z44" i="21"/>
  <c r="BR34" i="16"/>
  <c r="AP532" i="16"/>
  <c r="Z22" i="21"/>
  <c r="BR12" i="16"/>
  <c r="BR28" i="16"/>
  <c r="Z38" i="21"/>
  <c r="BR35" i="16"/>
  <c r="Z45" i="21"/>
  <c r="BK1057" i="19"/>
  <c r="BM1058" i="19"/>
  <c r="AL41" i="21"/>
  <c r="AL33" i="21"/>
  <c r="AL28" i="21"/>
  <c r="AL42" i="21"/>
  <c r="AL20" i="21"/>
  <c r="AL30" i="21"/>
  <c r="AL29" i="21"/>
  <c r="AL43" i="21"/>
  <c r="AL37" i="21"/>
  <c r="AL31" i="21"/>
  <c r="AL25" i="21"/>
  <c r="AL26" i="21"/>
  <c r="AL23" i="21"/>
  <c r="AL34" i="21"/>
  <c r="AL27" i="21"/>
  <c r="AL35" i="21"/>
  <c r="AL39" i="21"/>
  <c r="AL19" i="21"/>
  <c r="AL22" i="21"/>
  <c r="AL44" i="21"/>
  <c r="AL40" i="21"/>
  <c r="AL24" i="21"/>
  <c r="AL36" i="21"/>
  <c r="AL38" i="21"/>
  <c r="AL32" i="21"/>
  <c r="AL45" i="21"/>
  <c r="AL21" i="21"/>
  <c r="AR532" i="16"/>
  <c r="AO42" i="21" l="1"/>
  <c r="AO25" i="21"/>
  <c r="AO44" i="21"/>
  <c r="AO34" i="21"/>
  <c r="AO39" i="21"/>
  <c r="AO40" i="21"/>
  <c r="AO24" i="21"/>
  <c r="AO27" i="21"/>
  <c r="AO45" i="21"/>
  <c r="AO29" i="21"/>
  <c r="AO32" i="21"/>
  <c r="AO38" i="21"/>
  <c r="AO23" i="21"/>
  <c r="AO43" i="21"/>
  <c r="AO31" i="21"/>
  <c r="AO21" i="21"/>
  <c r="AO37" i="21"/>
  <c r="AO35" i="21"/>
  <c r="AO19" i="21"/>
  <c r="AO26" i="21"/>
  <c r="AO36" i="21"/>
  <c r="AO22" i="21"/>
  <c r="AO30" i="21"/>
  <c r="AQ532" i="16"/>
  <c r="E532" i="16" s="1"/>
  <c r="AO28" i="21"/>
  <c r="AO20" i="21"/>
  <c r="AO33" i="21"/>
  <c r="AO41" i="21"/>
  <c r="AC42" i="21"/>
  <c r="AD42" i="21" s="1"/>
  <c r="AA42" i="21"/>
  <c r="AF42" i="21"/>
  <c r="AG42" i="21" s="1"/>
  <c r="AF25" i="21"/>
  <c r="AG25" i="21" s="1"/>
  <c r="AC25" i="21"/>
  <c r="AD25" i="21" s="1"/>
  <c r="AA25" i="21"/>
  <c r="AC44" i="21"/>
  <c r="AD44" i="21" s="1"/>
  <c r="AA44" i="21"/>
  <c r="AF44" i="21"/>
  <c r="AG44" i="21" s="1"/>
  <c r="AA34" i="21"/>
  <c r="AC34" i="21"/>
  <c r="AD34" i="21" s="1"/>
  <c r="AF34" i="21"/>
  <c r="AG34" i="21" s="1"/>
  <c r="AA39" i="21"/>
  <c r="AF39" i="21"/>
  <c r="AG39" i="21" s="1"/>
  <c r="AC39" i="21"/>
  <c r="AD39" i="21" s="1"/>
  <c r="AC40" i="21"/>
  <c r="AD40" i="21" s="1"/>
  <c r="AF40" i="21"/>
  <c r="AG40" i="21" s="1"/>
  <c r="AA40" i="21"/>
  <c r="AC24" i="21"/>
  <c r="AD24" i="21" s="1"/>
  <c r="AA24" i="21"/>
  <c r="AF24" i="21"/>
  <c r="AG24" i="21" s="1"/>
  <c r="AF27" i="21"/>
  <c r="AG27" i="21" s="1"/>
  <c r="AC27" i="21"/>
  <c r="AD27" i="21" s="1"/>
  <c r="AA27" i="21"/>
  <c r="BD68" i="16"/>
  <c r="BE157" i="16"/>
  <c r="BI157" i="16" s="1"/>
  <c r="AF45" i="21"/>
  <c r="AG45" i="21" s="1"/>
  <c r="AA45" i="21"/>
  <c r="AC45" i="21"/>
  <c r="AD45" i="21" s="1"/>
  <c r="AC29" i="21"/>
  <c r="AD29" i="21" s="1"/>
  <c r="AF29" i="21"/>
  <c r="AG29" i="21" s="1"/>
  <c r="AA29" i="21"/>
  <c r="AA32" i="21"/>
  <c r="AF32" i="21"/>
  <c r="AG32" i="21" s="1"/>
  <c r="AC32" i="21"/>
  <c r="AD32" i="21" s="1"/>
  <c r="AF38" i="21"/>
  <c r="AG38" i="21" s="1"/>
  <c r="AA38" i="21"/>
  <c r="AC38" i="21"/>
  <c r="AD38" i="21" s="1"/>
  <c r="AA23" i="21"/>
  <c r="AC23" i="21"/>
  <c r="AD23" i="21" s="1"/>
  <c r="AF23" i="21"/>
  <c r="AG23" i="21" s="1"/>
  <c r="AF43" i="21"/>
  <c r="AG43" i="21" s="1"/>
  <c r="AA43" i="21"/>
  <c r="AC43" i="21"/>
  <c r="AD43" i="21" s="1"/>
  <c r="AF31" i="21"/>
  <c r="AG31" i="21" s="1"/>
  <c r="AC31" i="21"/>
  <c r="AD31" i="21" s="1"/>
  <c r="AA31" i="21"/>
  <c r="AA21" i="21"/>
  <c r="AF21" i="21"/>
  <c r="AG21" i="21" s="1"/>
  <c r="AC21" i="21"/>
  <c r="AD21" i="21" s="1"/>
  <c r="AC37" i="21"/>
  <c r="AD37" i="21" s="1"/>
  <c r="AF37" i="21"/>
  <c r="AG37" i="21" s="1"/>
  <c r="AA37" i="21"/>
  <c r="AF35" i="21"/>
  <c r="AG35" i="21" s="1"/>
  <c r="AA35" i="21"/>
  <c r="AC35" i="21"/>
  <c r="AD35" i="21" s="1"/>
  <c r="Z15" i="21"/>
  <c r="AC19" i="21"/>
  <c r="AA19" i="21"/>
  <c r="AF19" i="21"/>
  <c r="AA26" i="21"/>
  <c r="AF26" i="21"/>
  <c r="AG26" i="21" s="1"/>
  <c r="AC26" i="21"/>
  <c r="AD26" i="21" s="1"/>
  <c r="AC36" i="21"/>
  <c r="AD36" i="21" s="1"/>
  <c r="AA36" i="21"/>
  <c r="AF36" i="21"/>
  <c r="AG36" i="21" s="1"/>
  <c r="AA22" i="21"/>
  <c r="AC22" i="21"/>
  <c r="AD22" i="21" s="1"/>
  <c r="AF22" i="21"/>
  <c r="AG22" i="21" s="1"/>
  <c r="AC30" i="21"/>
  <c r="AD30" i="21" s="1"/>
  <c r="AF30" i="21"/>
  <c r="AG30" i="21" s="1"/>
  <c r="AA30" i="21"/>
  <c r="AF28" i="21"/>
  <c r="AG28" i="21" s="1"/>
  <c r="AA28" i="21"/>
  <c r="AC28" i="21"/>
  <c r="AD28" i="21" s="1"/>
  <c r="AF20" i="21"/>
  <c r="AG20" i="21" s="1"/>
  <c r="AA20" i="21"/>
  <c r="AC20" i="21"/>
  <c r="AD20" i="21" s="1"/>
  <c r="AF33" i="21"/>
  <c r="AG33" i="21" s="1"/>
  <c r="AA33" i="21"/>
  <c r="AC33" i="21"/>
  <c r="AD33" i="21" s="1"/>
  <c r="AC41" i="21"/>
  <c r="AD41" i="21" s="1"/>
  <c r="AA41" i="21"/>
  <c r="AF41" i="21"/>
  <c r="AG41" i="21" s="1"/>
  <c r="BK1058" i="19"/>
  <c r="BM1059" i="19"/>
  <c r="G532" i="16" l="1"/>
  <c r="E534" i="16"/>
  <c r="J532" i="16"/>
  <c r="BO157" i="16"/>
  <c r="BI80" i="16"/>
  <c r="AO82" i="21"/>
  <c r="AO83" i="21"/>
  <c r="BI81" i="16"/>
  <c r="AO68" i="21"/>
  <c r="BI66" i="16"/>
  <c r="AO80" i="21"/>
  <c r="BI78" i="16"/>
  <c r="BI74" i="16"/>
  <c r="AO76" i="21"/>
  <c r="BI67" i="16"/>
  <c r="AO69" i="21"/>
  <c r="BJ157" i="16"/>
  <c r="AO73" i="21"/>
  <c r="BI71" i="16"/>
  <c r="BI76" i="16"/>
  <c r="AO78" i="21"/>
  <c r="BI73" i="16"/>
  <c r="AO75" i="21"/>
  <c r="AP19" i="21"/>
  <c r="AP20" i="21" s="1"/>
  <c r="AP21" i="21" s="1"/>
  <c r="AP22" i="21" s="1"/>
  <c r="AP23" i="21" s="1"/>
  <c r="AP24" i="21" s="1"/>
  <c r="AP25" i="21" s="1"/>
  <c r="AP26" i="21" s="1"/>
  <c r="AP27" i="21" s="1"/>
  <c r="AP28" i="21" s="1"/>
  <c r="AP29" i="21" s="1"/>
  <c r="AP30" i="21" s="1"/>
  <c r="AP31" i="21" s="1"/>
  <c r="AQ19" i="21"/>
  <c r="AQ20" i="21" s="1"/>
  <c r="AQ21" i="21" s="1"/>
  <c r="AQ22" i="21" s="1"/>
  <c r="AQ23" i="21" s="1"/>
  <c r="AQ24" i="21" s="1"/>
  <c r="AQ25" i="21" s="1"/>
  <c r="AQ26" i="21" s="1"/>
  <c r="AQ27" i="21" s="1"/>
  <c r="AQ28" i="21" s="1"/>
  <c r="AQ29" i="21" s="1"/>
  <c r="AQ30" i="21" s="1"/>
  <c r="AQ31" i="21" s="1"/>
  <c r="AQ32" i="21" s="1"/>
  <c r="AQ33" i="21" s="1"/>
  <c r="AQ34" i="21" s="1"/>
  <c r="AQ35" i="21" s="1"/>
  <c r="AQ36" i="21" s="1"/>
  <c r="AQ37" i="21" s="1"/>
  <c r="AQ38" i="21" s="1"/>
  <c r="AQ39" i="21" s="1"/>
  <c r="AQ40" i="21" s="1"/>
  <c r="AQ41" i="21" s="1"/>
  <c r="AQ42" i="21" s="1"/>
  <c r="AQ43" i="21" s="1"/>
  <c r="AQ44" i="21" s="1"/>
  <c r="AQ45" i="21" s="1"/>
  <c r="AO61" i="21"/>
  <c r="BI59" i="16"/>
  <c r="AO74" i="21"/>
  <c r="BI72" i="16"/>
  <c r="AO86" i="21"/>
  <c r="BI84" i="16"/>
  <c r="AC15" i="21"/>
  <c r="AD19" i="21"/>
  <c r="AO63" i="21"/>
  <c r="BI61" i="16"/>
  <c r="BI64" i="16"/>
  <c r="AO66" i="21"/>
  <c r="AO64" i="21"/>
  <c r="BI62" i="16"/>
  <c r="AO65" i="21"/>
  <c r="BI63" i="16"/>
  <c r="AO62" i="21"/>
  <c r="BI60" i="16"/>
  <c r="AO77" i="21"/>
  <c r="BI75" i="16"/>
  <c r="BI69" i="16"/>
  <c r="AO71" i="21"/>
  <c r="AO67" i="21"/>
  <c r="BI65" i="16"/>
  <c r="BI70" i="16"/>
  <c r="AO72" i="21"/>
  <c r="BI83" i="16"/>
  <c r="AO85" i="21"/>
  <c r="AO81" i="21"/>
  <c r="BI79" i="16"/>
  <c r="AF15" i="21"/>
  <c r="AG19" i="21"/>
  <c r="AO70" i="21"/>
  <c r="BI68" i="16"/>
  <c r="AO79" i="21"/>
  <c r="BI77" i="16"/>
  <c r="BI85" i="16"/>
  <c r="AO87" i="21"/>
  <c r="AO84" i="21"/>
  <c r="BI82" i="16"/>
  <c r="BM1060" i="19"/>
  <c r="BK1059" i="19"/>
  <c r="BD74" i="16" l="1"/>
  <c r="BE74" i="16"/>
  <c r="W57" i="20"/>
  <c r="P5" i="21"/>
  <c r="Q5" i="21" s="1"/>
  <c r="AR199" i="3"/>
  <c r="P4" i="21"/>
  <c r="Q4" i="21" s="1"/>
  <c r="AY17" i="21"/>
  <c r="W55" i="20"/>
  <c r="AP61" i="21"/>
  <c r="AR205" i="3"/>
  <c r="AY18" i="21"/>
  <c r="AR204" i="3"/>
  <c r="AR197" i="3"/>
  <c r="BP157" i="16"/>
  <c r="BH35" i="16"/>
  <c r="J534" i="16"/>
  <c r="AT23" i="21"/>
  <c r="AP32" i="21"/>
  <c r="AP33" i="21" s="1"/>
  <c r="AP34" i="21" s="1"/>
  <c r="AP35" i="21" s="1"/>
  <c r="AP36" i="21" s="1"/>
  <c r="AP37" i="21" s="1"/>
  <c r="AP38" i="21" s="1"/>
  <c r="AP39" i="21" s="1"/>
  <c r="AP40" i="21" s="1"/>
  <c r="AP41" i="21" s="1"/>
  <c r="AP42" i="21" s="1"/>
  <c r="AP43" i="21" s="1"/>
  <c r="AP44" i="21" s="1"/>
  <c r="AP45" i="21" s="1"/>
  <c r="BH158" i="16"/>
  <c r="G534" i="16"/>
  <c r="BM1061" i="19"/>
  <c r="BK1060" i="19"/>
  <c r="BE158" i="16" l="1"/>
  <c r="BH159" i="16"/>
  <c r="BE35" i="16"/>
  <c r="BI35" i="16" s="1"/>
  <c r="BH36" i="16"/>
  <c r="AP232" i="21"/>
  <c r="AP87" i="21"/>
  <c r="AQ87" i="21" s="1"/>
  <c r="AT28" i="21"/>
  <c r="AU23" i="21"/>
  <c r="AR210" i="3"/>
  <c r="AR218" i="3"/>
  <c r="AQ61" i="21"/>
  <c r="AP62" i="21"/>
  <c r="BM1062" i="19"/>
  <c r="BK1061" i="19"/>
  <c r="AP63" i="21" l="1"/>
  <c r="AQ62" i="21"/>
  <c r="BO100" i="16"/>
  <c r="BO101" i="16" s="1"/>
  <c r="BQ79" i="16" s="1"/>
  <c r="BE36" i="16"/>
  <c r="BJ35" i="16"/>
  <c r="BJ36" i="16" s="1"/>
  <c r="BI36" i="16"/>
  <c r="AU28" i="21"/>
  <c r="AR212" i="3"/>
  <c r="AR219" i="3"/>
  <c r="BI158" i="16"/>
  <c r="BO158" i="16"/>
  <c r="BE159" i="16"/>
  <c r="BK1062" i="19"/>
  <c r="BM1063" i="19"/>
  <c r="BK22" i="16" l="1"/>
  <c r="BL22" i="16" s="1"/>
  <c r="BK29" i="16"/>
  <c r="BL29" i="16" s="1"/>
  <c r="BK33" i="16"/>
  <c r="BL33" i="16" s="1"/>
  <c r="BK23" i="16"/>
  <c r="BL23" i="16" s="1"/>
  <c r="BK9" i="16"/>
  <c r="BK24" i="16"/>
  <c r="BL24" i="16" s="1"/>
  <c r="BK21" i="16"/>
  <c r="BL21" i="16" s="1"/>
  <c r="BK32" i="16"/>
  <c r="BL32" i="16" s="1"/>
  <c r="BK26" i="16"/>
  <c r="BL26" i="16" s="1"/>
  <c r="BK16" i="16"/>
  <c r="BL16" i="16" s="1"/>
  <c r="BK17" i="16"/>
  <c r="BL17" i="16" s="1"/>
  <c r="BK31" i="16"/>
  <c r="BL31" i="16" s="1"/>
  <c r="BK13" i="16"/>
  <c r="BL13" i="16" s="1"/>
  <c r="BK10" i="16"/>
  <c r="BL10" i="16" s="1"/>
  <c r="BK15" i="16"/>
  <c r="BL15" i="16" s="1"/>
  <c r="BK12" i="16"/>
  <c r="BL12" i="16" s="1"/>
  <c r="BK19" i="16"/>
  <c r="BL19" i="16" s="1"/>
  <c r="BK30" i="16"/>
  <c r="BL30" i="16" s="1"/>
  <c r="BK25" i="16"/>
  <c r="BL25" i="16" s="1"/>
  <c r="BK28" i="16"/>
  <c r="BL28" i="16" s="1"/>
  <c r="BK35" i="16"/>
  <c r="BL35" i="16" s="1"/>
  <c r="BK43" i="16"/>
  <c r="BK27" i="16"/>
  <c r="BL27" i="16" s="1"/>
  <c r="BK20" i="16"/>
  <c r="BL20" i="16" s="1"/>
  <c r="BK18" i="16"/>
  <c r="BL18" i="16" s="1"/>
  <c r="BK14" i="16"/>
  <c r="BL14" i="16" s="1"/>
  <c r="BK34" i="16"/>
  <c r="BL34" i="16" s="1"/>
  <c r="BK11" i="16"/>
  <c r="BL11" i="16" s="1"/>
  <c r="BK54" i="16"/>
  <c r="BL54" i="16" s="1"/>
  <c r="CI54" i="16"/>
  <c r="CJ54" i="16" s="1"/>
  <c r="CJ51" i="16" s="1"/>
  <c r="BQ67" i="16"/>
  <c r="BR67" i="16" s="1"/>
  <c r="CO54" i="16"/>
  <c r="CP54" i="16" s="1"/>
  <c r="CP51" i="16" s="1"/>
  <c r="BQ177" i="16"/>
  <c r="BR177" i="16" s="1"/>
  <c r="CC54" i="16"/>
  <c r="CD54" i="16" s="1"/>
  <c r="CD51" i="16" s="1"/>
  <c r="BK177" i="16"/>
  <c r="BL177" i="16" s="1"/>
  <c r="BQ54" i="16"/>
  <c r="BR54" i="16" s="1"/>
  <c r="BW54" i="16"/>
  <c r="BX54" i="16" s="1"/>
  <c r="BX51" i="16" s="1"/>
  <c r="BJ158" i="16"/>
  <c r="BJ159" i="16" s="1"/>
  <c r="BI159" i="16"/>
  <c r="BP158" i="16"/>
  <c r="BP159" i="16" s="1"/>
  <c r="BO159" i="16"/>
  <c r="AP64" i="21"/>
  <c r="AQ63" i="21"/>
  <c r="BK1063" i="19"/>
  <c r="BM1064" i="19"/>
  <c r="BK146" i="16" l="1"/>
  <c r="BL146" i="16" s="1"/>
  <c r="BK149" i="16"/>
  <c r="BL149" i="16" s="1"/>
  <c r="BK151" i="16"/>
  <c r="BL151" i="16" s="1"/>
  <c r="BK119" i="16"/>
  <c r="BL119" i="16" s="1"/>
  <c r="BK141" i="16"/>
  <c r="BL141" i="16" s="1"/>
  <c r="BK166" i="16"/>
  <c r="BK120" i="16"/>
  <c r="BL120" i="16" s="1"/>
  <c r="BK124" i="16"/>
  <c r="BL124" i="16" s="1"/>
  <c r="BK145" i="16"/>
  <c r="BL145" i="16" s="1"/>
  <c r="BK123" i="16"/>
  <c r="BL123" i="16" s="1"/>
  <c r="BK132" i="16"/>
  <c r="BL132" i="16" s="1"/>
  <c r="BK122" i="16"/>
  <c r="BL122" i="16" s="1"/>
  <c r="BK135" i="16"/>
  <c r="BL135" i="16" s="1"/>
  <c r="BK118" i="16"/>
  <c r="BL118" i="16" s="1"/>
  <c r="BK147" i="16"/>
  <c r="BL147" i="16" s="1"/>
  <c r="BK157" i="16"/>
  <c r="BL157" i="16" s="1"/>
  <c r="BK121" i="16"/>
  <c r="BL121" i="16" s="1"/>
  <c r="BK148" i="16"/>
  <c r="BL148" i="16" s="1"/>
  <c r="BK143" i="16"/>
  <c r="BL143" i="16" s="1"/>
  <c r="BK134" i="16"/>
  <c r="BL134" i="16" s="1"/>
  <c r="BK144" i="16"/>
  <c r="BL144" i="16" s="1"/>
  <c r="BK153" i="16"/>
  <c r="BL153" i="16" s="1"/>
  <c r="BK154" i="16"/>
  <c r="BL154" i="16" s="1"/>
  <c r="BK130" i="16"/>
  <c r="BL130" i="16" s="1"/>
  <c r="BK152" i="16"/>
  <c r="BL152" i="16" s="1"/>
  <c r="BK133" i="16"/>
  <c r="BL133" i="16" s="1"/>
  <c r="BK140" i="16"/>
  <c r="BL140" i="16" s="1"/>
  <c r="BK139" i="16"/>
  <c r="BL139" i="16" s="1"/>
  <c r="BK117" i="16"/>
  <c r="BL117" i="16" s="1"/>
  <c r="BK125" i="16"/>
  <c r="BL125" i="16" s="1"/>
  <c r="BK129" i="16"/>
  <c r="BL129" i="16" s="1"/>
  <c r="BK150" i="16"/>
  <c r="BL150" i="16" s="1"/>
  <c r="BK155" i="16"/>
  <c r="BL155" i="16" s="1"/>
  <c r="BK138" i="16"/>
  <c r="BL138" i="16" s="1"/>
  <c r="BK127" i="16"/>
  <c r="BL127" i="16" s="1"/>
  <c r="BK156" i="16"/>
  <c r="BL156" i="16" s="1"/>
  <c r="BK136" i="16"/>
  <c r="BL136" i="16" s="1"/>
  <c r="BK142" i="16"/>
  <c r="BL142" i="16" s="1"/>
  <c r="BK116" i="16"/>
  <c r="BK158" i="16"/>
  <c r="BL158" i="16" s="1"/>
  <c r="BK131" i="16"/>
  <c r="BL131" i="16" s="1"/>
  <c r="BK137" i="16"/>
  <c r="BL137" i="16" s="1"/>
  <c r="BK126" i="16"/>
  <c r="BL126" i="16" s="1"/>
  <c r="BK128" i="16"/>
  <c r="BL128" i="16" s="1"/>
  <c r="BW51" i="16"/>
  <c r="BX53" i="16"/>
  <c r="CI51" i="16"/>
  <c r="CJ53" i="16"/>
  <c r="BL9" i="16"/>
  <c r="BK36" i="16"/>
  <c r="AP65" i="21"/>
  <c r="AQ64" i="21"/>
  <c r="CD53" i="16"/>
  <c r="CC51" i="16"/>
  <c r="CP53" i="16"/>
  <c r="CO51" i="16"/>
  <c r="BL51" i="16"/>
  <c r="BL44" i="16"/>
  <c r="BK44" i="16"/>
  <c r="BR64" i="16"/>
  <c r="BR51" i="16"/>
  <c r="BQ154" i="16"/>
  <c r="BQ138" i="16"/>
  <c r="BQ166" i="16"/>
  <c r="BQ130" i="16"/>
  <c r="BQ156" i="16"/>
  <c r="BQ140" i="16"/>
  <c r="BQ119" i="16"/>
  <c r="BQ121" i="16"/>
  <c r="BQ155" i="16"/>
  <c r="BQ150" i="16"/>
  <c r="BQ133" i="16"/>
  <c r="BQ134" i="16"/>
  <c r="BQ117" i="16"/>
  <c r="BQ152" i="16"/>
  <c r="BQ122" i="16"/>
  <c r="BQ146" i="16"/>
  <c r="BQ123" i="16"/>
  <c r="BQ137" i="16"/>
  <c r="BQ131" i="16"/>
  <c r="BQ116" i="16"/>
  <c r="BQ158" i="16"/>
  <c r="BQ124" i="16"/>
  <c r="BQ157" i="16"/>
  <c r="BQ143" i="16"/>
  <c r="BQ128" i="16"/>
  <c r="BQ145" i="16"/>
  <c r="BQ151" i="16"/>
  <c r="BQ148" i="16"/>
  <c r="BQ153" i="16"/>
  <c r="BQ125" i="16"/>
  <c r="BQ135" i="16"/>
  <c r="BQ144" i="16"/>
  <c r="BQ149" i="16"/>
  <c r="BQ142" i="16"/>
  <c r="BQ132" i="16"/>
  <c r="BQ127" i="16"/>
  <c r="BQ136" i="16"/>
  <c r="BQ118" i="16"/>
  <c r="BQ129" i="16"/>
  <c r="BQ147" i="16"/>
  <c r="BQ120" i="16"/>
  <c r="BQ126" i="16"/>
  <c r="BQ141" i="16"/>
  <c r="BQ139" i="16"/>
  <c r="BM1065" i="19"/>
  <c r="BK1064" i="19"/>
  <c r="Z205" i="21" l="1"/>
  <c r="BR131" i="16"/>
  <c r="BR126" i="16"/>
  <c r="Z200" i="21"/>
  <c r="Z224" i="21"/>
  <c r="BR150" i="16"/>
  <c r="BL116" i="16"/>
  <c r="BK159" i="16"/>
  <c r="BR123" i="16"/>
  <c r="Z197" i="21"/>
  <c r="BK167" i="16"/>
  <c r="BL167" i="16"/>
  <c r="BL174" i="16"/>
  <c r="BR143" i="16"/>
  <c r="Z217" i="21"/>
  <c r="Z195" i="21"/>
  <c r="BR121" i="16"/>
  <c r="Z209" i="21"/>
  <c r="BR135" i="16"/>
  <c r="BR122" i="16"/>
  <c r="Z196" i="21"/>
  <c r="Z193" i="21"/>
  <c r="BR119" i="16"/>
  <c r="BR66" i="16"/>
  <c r="BQ64" i="16"/>
  <c r="Z225" i="21"/>
  <c r="BR151" i="16"/>
  <c r="BR137" i="16"/>
  <c r="Z211" i="21"/>
  <c r="BR138" i="16"/>
  <c r="Z212" i="21"/>
  <c r="Z194" i="21"/>
  <c r="BR120" i="16"/>
  <c r="Z229" i="21"/>
  <c r="BR155" i="16"/>
  <c r="BW53" i="16"/>
  <c r="BX56" i="16"/>
  <c r="BW56" i="16" s="1"/>
  <c r="Z221" i="21"/>
  <c r="BR147" i="16"/>
  <c r="Z220" i="21"/>
  <c r="BR146" i="16"/>
  <c r="BR129" i="16"/>
  <c r="Z203" i="21"/>
  <c r="Z231" i="21"/>
  <c r="BR157" i="16"/>
  <c r="Z192" i="21"/>
  <c r="BR118" i="16"/>
  <c r="BR125" i="16"/>
  <c r="Z199" i="21"/>
  <c r="Z198" i="21"/>
  <c r="BR124" i="16"/>
  <c r="Z226" i="21"/>
  <c r="BR152" i="16"/>
  <c r="Z214" i="21"/>
  <c r="BR140" i="16"/>
  <c r="AQ65" i="21"/>
  <c r="AP66" i="21"/>
  <c r="Z206" i="21"/>
  <c r="BR132" i="16"/>
  <c r="BQ167" i="16"/>
  <c r="BR167" i="16"/>
  <c r="BR174" i="16"/>
  <c r="Z216" i="21"/>
  <c r="BR142" i="16"/>
  <c r="Z223" i="21"/>
  <c r="BR149" i="16"/>
  <c r="Z228" i="21"/>
  <c r="BR154" i="16"/>
  <c r="BR53" i="16"/>
  <c r="BQ51" i="16"/>
  <c r="Z210" i="21"/>
  <c r="BR136" i="16"/>
  <c r="Z232" i="21"/>
  <c r="BR158" i="16"/>
  <c r="BR117" i="16"/>
  <c r="Z191" i="21"/>
  <c r="Z230" i="21"/>
  <c r="BR156" i="16"/>
  <c r="BR141" i="16"/>
  <c r="Z215" i="21"/>
  <c r="Z207" i="21"/>
  <c r="BR133" i="16"/>
  <c r="CJ56" i="16"/>
  <c r="CI56" i="16" s="1"/>
  <c r="CI53" i="16"/>
  <c r="Z219" i="21"/>
  <c r="BR145" i="16"/>
  <c r="CP56" i="16"/>
  <c r="CO56" i="16" s="1"/>
  <c r="CO53" i="16"/>
  <c r="BR128" i="16"/>
  <c r="Z202" i="21"/>
  <c r="BR144" i="16"/>
  <c r="Z218" i="21"/>
  <c r="CC53" i="16"/>
  <c r="CD56" i="16"/>
  <c r="CC56" i="16" s="1"/>
  <c r="BR153" i="16"/>
  <c r="Z227" i="21"/>
  <c r="Z213" i="21"/>
  <c r="BR139" i="16"/>
  <c r="BR127" i="16"/>
  <c r="Z201" i="21"/>
  <c r="BR148" i="16"/>
  <c r="Z222" i="21"/>
  <c r="Z190" i="21"/>
  <c r="BQ159" i="16"/>
  <c r="BR116" i="16"/>
  <c r="BR134" i="16"/>
  <c r="Z208" i="21"/>
  <c r="BR130" i="16"/>
  <c r="Z204" i="21"/>
  <c r="BL53" i="16"/>
  <c r="BK51" i="16"/>
  <c r="BK1065" i="19"/>
  <c r="BM1066" i="19"/>
  <c r="AL217" i="21"/>
  <c r="AL221" i="21"/>
  <c r="AL218" i="21"/>
  <c r="AL200" i="21"/>
  <c r="AL193" i="21"/>
  <c r="AL196" i="21"/>
  <c r="AL228" i="21"/>
  <c r="AL227" i="21"/>
  <c r="AL214" i="21"/>
  <c r="AL201" i="21"/>
  <c r="AL202" i="21"/>
  <c r="AL198" i="21"/>
  <c r="AL225" i="21"/>
  <c r="AL197" i="21"/>
  <c r="AL204" i="21"/>
  <c r="AL231" i="21"/>
  <c r="AL207" i="21"/>
  <c r="AL223" i="21"/>
  <c r="AL205" i="21"/>
  <c r="AL220" i="21"/>
  <c r="AL215" i="21"/>
  <c r="AL212" i="21"/>
  <c r="AL190" i="21"/>
  <c r="AL211" i="21"/>
  <c r="AL222" i="21"/>
  <c r="AL192" i="21"/>
  <c r="AL226" i="21"/>
  <c r="AL191" i="21"/>
  <c r="AL219" i="21"/>
  <c r="AL210" i="21"/>
  <c r="AL203" i="21"/>
  <c r="AL208" i="21"/>
  <c r="AL230" i="21"/>
  <c r="AL229" i="21"/>
  <c r="AL206" i="21"/>
  <c r="AL194" i="21"/>
  <c r="AL209" i="21"/>
  <c r="AL213" i="21"/>
  <c r="AL224" i="21"/>
  <c r="AL199" i="21"/>
  <c r="AL232" i="21"/>
  <c r="AL195" i="21"/>
  <c r="AL216" i="21"/>
  <c r="AO215" i="21" l="1"/>
  <c r="AO220" i="21"/>
  <c r="AO195" i="21"/>
  <c r="AO190" i="21"/>
  <c r="AO216" i="21"/>
  <c r="AO212" i="21"/>
  <c r="AO217" i="21"/>
  <c r="AO222" i="21"/>
  <c r="AO221" i="21"/>
  <c r="AO211" i="21"/>
  <c r="AO218" i="21"/>
  <c r="AO226" i="21"/>
  <c r="AO200" i="21"/>
  <c r="AO192" i="21"/>
  <c r="AO193" i="21"/>
  <c r="AO219" i="21"/>
  <c r="AO196" i="21"/>
  <c r="AO191" i="21"/>
  <c r="AO228" i="21"/>
  <c r="AO203" i="21"/>
  <c r="AO227" i="21"/>
  <c r="AO210" i="21"/>
  <c r="AO214" i="21"/>
  <c r="AO230" i="21"/>
  <c r="AO201" i="21"/>
  <c r="AO208" i="21"/>
  <c r="AO202" i="21"/>
  <c r="AO206" i="21"/>
  <c r="AO198" i="21"/>
  <c r="AO229" i="21"/>
  <c r="AO225" i="21"/>
  <c r="AO209" i="21"/>
  <c r="AO197" i="21"/>
  <c r="AO194" i="21"/>
  <c r="AO204" i="21"/>
  <c r="AO224" i="21"/>
  <c r="AO231" i="21"/>
  <c r="AO213" i="21"/>
  <c r="AO207" i="21"/>
  <c r="AO232" i="21"/>
  <c r="AO223" i="21"/>
  <c r="AO199" i="21"/>
  <c r="AO205" i="21"/>
  <c r="AF215" i="21"/>
  <c r="AG215" i="21" s="1"/>
  <c r="AC215" i="21"/>
  <c r="AD215" i="21" s="1"/>
  <c r="AA215" i="21"/>
  <c r="AA220" i="21"/>
  <c r="AC220" i="21"/>
  <c r="AD220" i="21" s="1"/>
  <c r="AF220" i="21"/>
  <c r="AG220" i="21" s="1"/>
  <c r="AF195" i="21"/>
  <c r="AG195" i="21" s="1"/>
  <c r="AA195" i="21"/>
  <c r="AC195" i="21"/>
  <c r="AD195" i="21" s="1"/>
  <c r="AC190" i="21"/>
  <c r="Z186" i="21"/>
  <c r="AF190" i="21"/>
  <c r="AA190" i="21"/>
  <c r="AF216" i="21"/>
  <c r="AG216" i="21" s="1"/>
  <c r="AA216" i="21"/>
  <c r="AC216" i="21"/>
  <c r="AD216" i="21" s="1"/>
  <c r="AF212" i="21"/>
  <c r="AG212" i="21" s="1"/>
  <c r="AC212" i="21"/>
  <c r="AD212" i="21" s="1"/>
  <c r="AA212" i="21"/>
  <c r="AA217" i="21"/>
  <c r="AC217" i="21"/>
  <c r="AD217" i="21" s="1"/>
  <c r="AF217" i="21"/>
  <c r="AG217" i="21" s="1"/>
  <c r="AC222" i="21"/>
  <c r="AD222" i="21" s="1"/>
  <c r="AA222" i="21"/>
  <c r="AF222" i="21"/>
  <c r="AG222" i="21" s="1"/>
  <c r="AF221" i="21"/>
  <c r="AG221" i="21" s="1"/>
  <c r="AC221" i="21"/>
  <c r="AD221" i="21" s="1"/>
  <c r="AA221" i="21"/>
  <c r="AC211" i="21"/>
  <c r="AD211" i="21" s="1"/>
  <c r="AA211" i="21"/>
  <c r="AF211" i="21"/>
  <c r="AG211" i="21" s="1"/>
  <c r="AA218" i="21"/>
  <c r="AF218" i="21"/>
  <c r="AG218" i="21" s="1"/>
  <c r="AC218" i="21"/>
  <c r="AD218" i="21" s="1"/>
  <c r="AC226" i="21"/>
  <c r="AD226" i="21" s="1"/>
  <c r="AF226" i="21"/>
  <c r="AG226" i="21" s="1"/>
  <c r="AA226" i="21"/>
  <c r="AA200" i="21"/>
  <c r="AF200" i="21"/>
  <c r="AG200" i="21" s="1"/>
  <c r="AC200" i="21"/>
  <c r="AD200" i="21" s="1"/>
  <c r="AF192" i="21"/>
  <c r="AG192" i="21" s="1"/>
  <c r="AA192" i="21"/>
  <c r="AC192" i="21"/>
  <c r="AD192" i="21" s="1"/>
  <c r="AA193" i="21"/>
  <c r="AF193" i="21"/>
  <c r="AG193" i="21" s="1"/>
  <c r="AC193" i="21"/>
  <c r="AD193" i="21" s="1"/>
  <c r="AC219" i="21"/>
  <c r="AD219" i="21" s="1"/>
  <c r="AA219" i="21"/>
  <c r="AF219" i="21"/>
  <c r="AG219" i="21" s="1"/>
  <c r="AF196" i="21"/>
  <c r="AG196" i="21" s="1"/>
  <c r="AA196" i="21"/>
  <c r="AC196" i="21"/>
  <c r="AD196" i="21" s="1"/>
  <c r="AA191" i="21"/>
  <c r="AC191" i="21"/>
  <c r="AD191" i="21" s="1"/>
  <c r="AF191" i="21"/>
  <c r="AG191" i="21" s="1"/>
  <c r="AC228" i="21"/>
  <c r="AD228" i="21" s="1"/>
  <c r="AA228" i="21"/>
  <c r="AF228" i="21"/>
  <c r="AG228" i="21" s="1"/>
  <c r="AC203" i="21"/>
  <c r="AD203" i="21" s="1"/>
  <c r="AF203" i="21"/>
  <c r="AG203" i="21" s="1"/>
  <c r="AA203" i="21"/>
  <c r="AC227" i="21"/>
  <c r="AD227" i="21" s="1"/>
  <c r="AF227" i="21"/>
  <c r="AG227" i="21" s="1"/>
  <c r="AA227" i="21"/>
  <c r="BR69" i="16"/>
  <c r="BQ69" i="16" s="1"/>
  <c r="G13" i="21" s="1"/>
  <c r="BQ66" i="16"/>
  <c r="AA210" i="21"/>
  <c r="AF210" i="21"/>
  <c r="AG210" i="21" s="1"/>
  <c r="AC210" i="21"/>
  <c r="AD210" i="21" s="1"/>
  <c r="BK53" i="16"/>
  <c r="BL56" i="16"/>
  <c r="BK56" i="16" s="1"/>
  <c r="AC214" i="21"/>
  <c r="AD214" i="21" s="1"/>
  <c r="AF214" i="21"/>
  <c r="AG214" i="21" s="1"/>
  <c r="AA214" i="21"/>
  <c r="AA230" i="21"/>
  <c r="AC230" i="21"/>
  <c r="AD230" i="21" s="1"/>
  <c r="AF230" i="21"/>
  <c r="AG230" i="21" s="1"/>
  <c r="BK174" i="16"/>
  <c r="BL176" i="16"/>
  <c r="AC201" i="21"/>
  <c r="AD201" i="21" s="1"/>
  <c r="AF201" i="21"/>
  <c r="AG201" i="21" s="1"/>
  <c r="AA201" i="21"/>
  <c r="AA208" i="21"/>
  <c r="AC208" i="21"/>
  <c r="AD208" i="21" s="1"/>
  <c r="AF208" i="21"/>
  <c r="AG208" i="21" s="1"/>
  <c r="AF202" i="21"/>
  <c r="AG202" i="21" s="1"/>
  <c r="AC202" i="21"/>
  <c r="AD202" i="21" s="1"/>
  <c r="AA202" i="21"/>
  <c r="AC206" i="21"/>
  <c r="AD206" i="21" s="1"/>
  <c r="AF206" i="21"/>
  <c r="AG206" i="21" s="1"/>
  <c r="AA206" i="21"/>
  <c r="AC198" i="21"/>
  <c r="AD198" i="21" s="1"/>
  <c r="AA198" i="21"/>
  <c r="AF198" i="21"/>
  <c r="AG198" i="21" s="1"/>
  <c r="AC229" i="21"/>
  <c r="AD229" i="21" s="1"/>
  <c r="AA229" i="21"/>
  <c r="AF229" i="21"/>
  <c r="AG229" i="21" s="1"/>
  <c r="AF225" i="21"/>
  <c r="AG225" i="21" s="1"/>
  <c r="AC225" i="21"/>
  <c r="AD225" i="21" s="1"/>
  <c r="AA225" i="21"/>
  <c r="AF209" i="21"/>
  <c r="AG209" i="21" s="1"/>
  <c r="AA209" i="21"/>
  <c r="AC209" i="21"/>
  <c r="AD209" i="21" s="1"/>
  <c r="AC197" i="21"/>
  <c r="AD197" i="21" s="1"/>
  <c r="AA197" i="21"/>
  <c r="AF197" i="21"/>
  <c r="AG197" i="21" s="1"/>
  <c r="AA194" i="21"/>
  <c r="AF194" i="21"/>
  <c r="AG194" i="21" s="1"/>
  <c r="AC194" i="21"/>
  <c r="AD194" i="21" s="1"/>
  <c r="BQ174" i="16"/>
  <c r="BR176" i="16"/>
  <c r="AF204" i="21"/>
  <c r="AG204" i="21" s="1"/>
  <c r="AC204" i="21"/>
  <c r="AD204" i="21" s="1"/>
  <c r="AA204" i="21"/>
  <c r="BQ53" i="16"/>
  <c r="BR56" i="16"/>
  <c r="BQ56" i="16" s="1"/>
  <c r="BE83" i="16" s="1"/>
  <c r="AA224" i="21"/>
  <c r="AF224" i="21"/>
  <c r="AG224" i="21" s="1"/>
  <c r="AC224" i="21"/>
  <c r="AD224" i="21" s="1"/>
  <c r="AC231" i="21"/>
  <c r="AD231" i="21" s="1"/>
  <c r="AF231" i="21"/>
  <c r="AG231" i="21" s="1"/>
  <c r="AA231" i="21"/>
  <c r="AA213" i="21"/>
  <c r="AF213" i="21"/>
  <c r="AG213" i="21" s="1"/>
  <c r="AC213" i="21"/>
  <c r="AD213" i="21" s="1"/>
  <c r="AC207" i="21"/>
  <c r="AD207" i="21" s="1"/>
  <c r="AA207" i="21"/>
  <c r="AF207" i="21"/>
  <c r="AG207" i="21" s="1"/>
  <c r="AC232" i="21"/>
  <c r="AD232" i="21" s="1"/>
  <c r="AF232" i="21"/>
  <c r="AG232" i="21" s="1"/>
  <c r="AA232" i="21"/>
  <c r="AC223" i="21"/>
  <c r="AD223" i="21" s="1"/>
  <c r="AF223" i="21"/>
  <c r="AG223" i="21" s="1"/>
  <c r="AA223" i="21"/>
  <c r="AP67" i="21"/>
  <c r="AQ66" i="21"/>
  <c r="AA199" i="21"/>
  <c r="AF199" i="21"/>
  <c r="AG199" i="21" s="1"/>
  <c r="AC199" i="21"/>
  <c r="AD199" i="21" s="1"/>
  <c r="AA205" i="21"/>
  <c r="AC205" i="21"/>
  <c r="AD205" i="21" s="1"/>
  <c r="AF205" i="21"/>
  <c r="AG205" i="21" s="1"/>
  <c r="BK1066" i="19"/>
  <c r="BM1067" i="19"/>
  <c r="AF186" i="21" l="1"/>
  <c r="AG190" i="21"/>
  <c r="AO240" i="21"/>
  <c r="AQ190" i="21"/>
  <c r="AQ191" i="21" s="1"/>
  <c r="AQ192" i="21" s="1"/>
  <c r="AQ193" i="21" s="1"/>
  <c r="AQ194" i="21" s="1"/>
  <c r="AP190" i="21"/>
  <c r="AP191" i="21" s="1"/>
  <c r="AP192" i="21" s="1"/>
  <c r="AP193" i="21" s="1"/>
  <c r="AP194" i="21" s="1"/>
  <c r="BQ176" i="16"/>
  <c r="BR179" i="16"/>
  <c r="BQ179" i="16" s="1"/>
  <c r="BL179" i="16"/>
  <c r="BK179" i="16" s="1"/>
  <c r="BK176" i="16"/>
  <c r="AD190" i="21"/>
  <c r="AC186" i="21"/>
  <c r="AP68" i="21"/>
  <c r="AQ67" i="21"/>
  <c r="BM1068" i="19"/>
  <c r="BK1067" i="19"/>
  <c r="AP195" i="21" l="1"/>
  <c r="AP196" i="21" s="1"/>
  <c r="AP197" i="21" s="1"/>
  <c r="AP198" i="21" s="1"/>
  <c r="AP199" i="21" s="1"/>
  <c r="AT19" i="21"/>
  <c r="AQ68" i="21"/>
  <c r="AP69" i="21"/>
  <c r="AQ195" i="21"/>
  <c r="AQ196" i="21" s="1"/>
  <c r="AQ197" i="21" s="1"/>
  <c r="AQ198" i="21" s="1"/>
  <c r="AQ199" i="21" s="1"/>
  <c r="AU19" i="21"/>
  <c r="BM1069" i="19"/>
  <c r="BK1068" i="19"/>
  <c r="AQ200" i="21" l="1"/>
  <c r="AQ201" i="21" s="1"/>
  <c r="AQ202" i="21" s="1"/>
  <c r="AQ203" i="21" s="1"/>
  <c r="AQ204" i="21" s="1"/>
  <c r="AU20" i="21"/>
  <c r="AP70" i="21"/>
  <c r="AQ69" i="21"/>
  <c r="AP200" i="21"/>
  <c r="AP201" i="21" s="1"/>
  <c r="AP202" i="21" s="1"/>
  <c r="AP203" i="21" s="1"/>
  <c r="AP204" i="21" s="1"/>
  <c r="AT20" i="21"/>
  <c r="BK1069" i="19"/>
  <c r="BM1070" i="19"/>
  <c r="AQ70" i="21" l="1"/>
  <c r="AP71" i="21"/>
  <c r="AP205" i="21"/>
  <c r="AP206" i="21" s="1"/>
  <c r="AP207" i="21" s="1"/>
  <c r="AP208" i="21" s="1"/>
  <c r="AP209" i="21" s="1"/>
  <c r="AT21" i="21"/>
  <c r="AU21" i="21"/>
  <c r="AQ205" i="21"/>
  <c r="AQ206" i="21" s="1"/>
  <c r="AQ207" i="21" s="1"/>
  <c r="AQ208" i="21" s="1"/>
  <c r="AQ209" i="21" s="1"/>
  <c r="BM1071" i="19"/>
  <c r="BK1070" i="19"/>
  <c r="AU22" i="21" l="1"/>
  <c r="AQ210" i="21"/>
  <c r="AQ211" i="21" s="1"/>
  <c r="AQ212" i="21" s="1"/>
  <c r="AQ213" i="21" s="1"/>
  <c r="AQ214" i="21" s="1"/>
  <c r="AQ71" i="21"/>
  <c r="AP72" i="21"/>
  <c r="AP210" i="21"/>
  <c r="AP211" i="21" s="1"/>
  <c r="AP212" i="21" s="1"/>
  <c r="AP213" i="21" s="1"/>
  <c r="AP214" i="21" s="1"/>
  <c r="AT22" i="21"/>
  <c r="BK1071" i="19"/>
  <c r="BM1072" i="19"/>
  <c r="AU24" i="21" l="1"/>
  <c r="AQ215" i="21"/>
  <c r="AQ216" i="21" s="1"/>
  <c r="AQ217" i="21" s="1"/>
  <c r="AQ218" i="21" s="1"/>
  <c r="AQ219" i="21" s="1"/>
  <c r="AT24" i="21"/>
  <c r="AP215" i="21"/>
  <c r="AP216" i="21" s="1"/>
  <c r="AP217" i="21" s="1"/>
  <c r="AP218" i="21" s="1"/>
  <c r="AP219" i="21" s="1"/>
  <c r="AP73" i="21"/>
  <c r="AQ72" i="21"/>
  <c r="BK1072" i="19"/>
  <c r="BM1073" i="19"/>
  <c r="AT25" i="21" l="1"/>
  <c r="AP220" i="21"/>
  <c r="AP221" i="21" s="1"/>
  <c r="AP222" i="21" s="1"/>
  <c r="AP223" i="21" s="1"/>
  <c r="AP224" i="21" s="1"/>
  <c r="I125" i="20"/>
  <c r="AQ73" i="21"/>
  <c r="AT40" i="21"/>
  <c r="AP74" i="21"/>
  <c r="AQ220" i="21"/>
  <c r="AQ221" i="21" s="1"/>
  <c r="AQ222" i="21" s="1"/>
  <c r="AQ223" i="21" s="1"/>
  <c r="AQ224" i="21" s="1"/>
  <c r="AU25" i="21"/>
  <c r="BK1073" i="19"/>
  <c r="BM1074" i="19"/>
  <c r="AM165" i="3" l="1"/>
  <c r="AU40" i="21"/>
  <c r="AM85" i="30"/>
  <c r="E38" i="30" s="1"/>
  <c r="J125" i="20"/>
  <c r="AQ225" i="21"/>
  <c r="AQ226" i="21" s="1"/>
  <c r="AQ227" i="21" s="1"/>
  <c r="AQ228" i="21" s="1"/>
  <c r="AQ229" i="21" s="1"/>
  <c r="AU26" i="21"/>
  <c r="AT26" i="21"/>
  <c r="AP225" i="21"/>
  <c r="AP226" i="21" s="1"/>
  <c r="AP227" i="21" s="1"/>
  <c r="AP228" i="21" s="1"/>
  <c r="AP229" i="21" s="1"/>
  <c r="AQ74" i="21"/>
  <c r="AP75" i="21"/>
  <c r="BM1075" i="19"/>
  <c r="BK1074" i="19"/>
  <c r="AQ230" i="21" l="1"/>
  <c r="AQ231" i="21" s="1"/>
  <c r="AU27" i="21"/>
  <c r="AT27" i="21"/>
  <c r="AP230" i="21"/>
  <c r="AP231" i="21" s="1"/>
  <c r="AQ75" i="21"/>
  <c r="AP76" i="21"/>
  <c r="BK1075" i="19"/>
  <c r="BM1076" i="19"/>
  <c r="AQ76" i="21" l="1"/>
  <c r="AP77" i="21"/>
  <c r="AQ232" i="21"/>
  <c r="BK1076" i="19"/>
  <c r="BM1077" i="19"/>
  <c r="AP78" i="21" l="1"/>
  <c r="AQ77" i="21"/>
  <c r="BK1077" i="19"/>
  <c r="BM1078" i="19"/>
  <c r="AQ78" i="21" l="1"/>
  <c r="AP79" i="21"/>
  <c r="BM1079" i="19"/>
  <c r="BK1078" i="19"/>
  <c r="AQ79" i="21" l="1"/>
  <c r="AP80" i="21"/>
  <c r="BK1079" i="19"/>
  <c r="BM1080" i="19"/>
  <c r="AQ80" i="21" l="1"/>
  <c r="AP81" i="21"/>
  <c r="BK1080" i="19"/>
  <c r="BM1081" i="19"/>
  <c r="AP82" i="21" l="1"/>
  <c r="AQ81" i="21"/>
  <c r="BM1082" i="19"/>
  <c r="BK1081" i="19"/>
  <c r="AP83" i="21" l="1"/>
  <c r="AQ82" i="21"/>
  <c r="BK1082" i="19"/>
  <c r="BM1083" i="19"/>
  <c r="AP84" i="21" l="1"/>
  <c r="AQ83" i="21"/>
  <c r="BK1083" i="19"/>
  <c r="BM1084" i="19"/>
  <c r="AP85" i="21" l="1"/>
  <c r="AQ84" i="21"/>
  <c r="BK1084" i="19"/>
  <c r="BM1085" i="19"/>
  <c r="AQ85" i="21" l="1"/>
  <c r="AP86" i="21"/>
  <c r="AQ86" i="21" s="1"/>
  <c r="BK1085" i="19"/>
  <c r="BM1086" i="19"/>
  <c r="BM1087" i="19" l="1"/>
  <c r="BK1086" i="19"/>
  <c r="BK1087" i="19" l="1"/>
  <c r="BM1088" i="19"/>
  <c r="BK1088" i="19" l="1"/>
  <c r="BM1089" i="19"/>
  <c r="BM1090" i="19" l="1"/>
  <c r="BK1089" i="19"/>
  <c r="BK1090" i="19" l="1"/>
  <c r="BM1091" i="19"/>
  <c r="BM1092" i="19" l="1"/>
  <c r="BK1091" i="19"/>
  <c r="BK1092" i="19" l="1"/>
  <c r="BM1093" i="19"/>
  <c r="BK1093" i="19" l="1"/>
  <c r="BM1094" i="19"/>
  <c r="BM1095" i="19" l="1"/>
  <c r="BK1094" i="19"/>
  <c r="BK1095" i="19" l="1"/>
  <c r="BM1096" i="19"/>
  <c r="BM1097" i="19" l="1"/>
  <c r="BK1096" i="19"/>
  <c r="BK1097" i="19" l="1"/>
  <c r="BM1098" i="19"/>
  <c r="BK1098" i="19" l="1"/>
  <c r="BM1099" i="19"/>
  <c r="BM1100" i="19" l="1"/>
  <c r="BK1099" i="19"/>
  <c r="BK1100" i="19" l="1"/>
  <c r="BM1101" i="19"/>
  <c r="BM1102" i="19" l="1"/>
  <c r="BK1101" i="19"/>
  <c r="BM1103" i="19" l="1"/>
  <c r="BK1102" i="19"/>
  <c r="BK1103" i="19" l="1"/>
  <c r="BM1104" i="19"/>
  <c r="BK1104" i="19" l="1"/>
  <c r="BM1105" i="19"/>
  <c r="BM1106" i="19" l="1"/>
  <c r="BK1105" i="19"/>
  <c r="BK1106" i="19" l="1"/>
  <c r="BM1107" i="19"/>
  <c r="BK1107" i="19" l="1"/>
  <c r="BM1108" i="19"/>
  <c r="BM1109" i="19" l="1"/>
  <c r="BK1108" i="19"/>
  <c r="BM1110" i="19" l="1"/>
  <c r="BK1109" i="19"/>
  <c r="BK1110" i="19" l="1"/>
  <c r="BM1111" i="19"/>
  <c r="BM1112" i="19" l="1"/>
  <c r="BK1111" i="19"/>
  <c r="BK1112" i="19" l="1"/>
  <c r="BM1113" i="19"/>
  <c r="BK1113" i="19" l="1"/>
  <c r="BM1114" i="19"/>
  <c r="BM1115" i="19" l="1"/>
  <c r="BK1114" i="19"/>
  <c r="BK1115" i="19" l="1"/>
  <c r="BM1116" i="19"/>
  <c r="BK1116" i="19" l="1"/>
  <c r="BM1117" i="19"/>
  <c r="BK1117" i="19" l="1"/>
  <c r="BM1118" i="19"/>
  <c r="BK1118" i="19" l="1"/>
  <c r="BM1119" i="19"/>
  <c r="BM1120" i="19" l="1"/>
  <c r="BK1119" i="19"/>
  <c r="BK1120" i="19" l="1"/>
  <c r="BM1121" i="19"/>
  <c r="BM1122" i="19" l="1"/>
  <c r="BK1121" i="19"/>
  <c r="BK1122" i="19" l="1"/>
  <c r="BM1123" i="19"/>
  <c r="BK1123" i="19" l="1"/>
  <c r="BM1124" i="19"/>
  <c r="BK1124" i="19" l="1"/>
  <c r="BM1125" i="19"/>
  <c r="BM1126" i="19" l="1"/>
  <c r="BK1125" i="19"/>
  <c r="BK1126" i="19" l="1"/>
  <c r="BM1127" i="19"/>
  <c r="BM1128" i="19" l="1"/>
  <c r="BK1127" i="19"/>
  <c r="BK1128" i="19" l="1"/>
  <c r="BM1129" i="19"/>
  <c r="BM1130" i="19" l="1"/>
  <c r="BK1129" i="19"/>
  <c r="BK1130" i="19" l="1"/>
  <c r="BM1131" i="19"/>
  <c r="BM1132" i="19" l="1"/>
  <c r="BK1131" i="19"/>
  <c r="BM1133" i="19" l="1"/>
  <c r="BK1132" i="19"/>
  <c r="BM1134" i="19" l="1"/>
  <c r="BK1133" i="19"/>
  <c r="BK1134" i="19" l="1"/>
  <c r="BM1135" i="19"/>
  <c r="BM1136" i="19" l="1"/>
  <c r="BK1135" i="19"/>
  <c r="BK1136" i="19" l="1"/>
  <c r="BM1137" i="19"/>
  <c r="BM1138" i="19" l="1"/>
  <c r="BK1137" i="19"/>
  <c r="BK1138" i="19" l="1"/>
  <c r="BM1139" i="19"/>
  <c r="BM1140" i="19" l="1"/>
  <c r="BK1139" i="19"/>
  <c r="BK1140" i="19" l="1"/>
  <c r="BM1141" i="19"/>
  <c r="BM1142" i="19" l="1"/>
  <c r="BK1141" i="19"/>
  <c r="BK1142" i="19" l="1"/>
  <c r="BM1143" i="19"/>
  <c r="BM1144" i="19" l="1"/>
  <c r="BK1143" i="19"/>
  <c r="BK1144" i="19" l="1"/>
  <c r="BM1145" i="19"/>
  <c r="BK1145" i="19" l="1"/>
  <c r="BM1146" i="19"/>
  <c r="BK1146" i="19" l="1"/>
  <c r="BM1147" i="19"/>
  <c r="BK1147" i="19" l="1"/>
  <c r="BM1148" i="19"/>
  <c r="BM1149" i="19" l="1"/>
  <c r="BK1148" i="19"/>
  <c r="BM1150" i="19" l="1"/>
  <c r="BK1149" i="19"/>
  <c r="BK1150" i="19" l="1"/>
  <c r="BM1151" i="19"/>
  <c r="BM1152" i="19" l="1"/>
  <c r="BK1151" i="19"/>
  <c r="BM1153" i="19" l="1"/>
  <c r="BK1152" i="19"/>
  <c r="BM1154" i="19" l="1"/>
  <c r="BK1153" i="19"/>
  <c r="BK1154" i="19" l="1"/>
  <c r="BM1155" i="19"/>
  <c r="BK1155" i="19" l="1"/>
  <c r="BM1156" i="19"/>
  <c r="BK1156" i="19" l="1"/>
  <c r="BM1157" i="19"/>
  <c r="BM1158" i="19" l="1"/>
  <c r="BK1157" i="19"/>
  <c r="BM1159" i="19" l="1"/>
  <c r="BK1158" i="19"/>
  <c r="BM1160" i="19" l="1"/>
  <c r="BK1159" i="19"/>
  <c r="BM1161" i="19" l="1"/>
  <c r="BK1160" i="19"/>
  <c r="BK1161" i="19" l="1"/>
  <c r="BM1162" i="19"/>
  <c r="BM1163" i="19" l="1"/>
  <c r="BK1162" i="19"/>
  <c r="BM1164" i="19" l="1"/>
  <c r="BK1163" i="19"/>
  <c r="BK1164" i="19" l="1"/>
  <c r="BM1165" i="19"/>
  <c r="BK1165" i="19" l="1"/>
  <c r="BM1166" i="19"/>
  <c r="BK1166" i="19" l="1"/>
  <c r="BM1167" i="19"/>
  <c r="BM1168" i="19" l="1"/>
  <c r="BK1167" i="19"/>
  <c r="BM1169" i="19" l="1"/>
  <c r="BK1168" i="19"/>
  <c r="BK1169" i="19" l="1"/>
  <c r="BM1170" i="19"/>
  <c r="BM1171" i="19" l="1"/>
  <c r="BK1170" i="19"/>
  <c r="BK1171" i="19" l="1"/>
  <c r="BM1172" i="19"/>
  <c r="BK1172" i="19" l="1"/>
  <c r="BM1173" i="19"/>
  <c r="BM1174" i="19" l="1"/>
  <c r="BK1173" i="19"/>
  <c r="BK1174" i="19" l="1"/>
  <c r="BM1175" i="19"/>
  <c r="BM1176" i="19" l="1"/>
  <c r="BK1175" i="19"/>
  <c r="BM1177" i="19" l="1"/>
  <c r="BK1176" i="19"/>
  <c r="BM1178" i="19" l="1"/>
  <c r="BK1177" i="19"/>
  <c r="BM1179" i="19" l="1"/>
  <c r="BK1178" i="19"/>
  <c r="BK1179" i="19" l="1"/>
  <c r="BM1180" i="19"/>
  <c r="BK1180" i="19" l="1"/>
  <c r="BM1181" i="19"/>
  <c r="BM1182" i="19" l="1"/>
  <c r="BK1181" i="19"/>
  <c r="BK1182" i="19" l="1"/>
  <c r="BM1183" i="19"/>
  <c r="BM1184" i="19" l="1"/>
  <c r="BK1183" i="19"/>
  <c r="BK1184" i="19" l="1"/>
  <c r="BM1185" i="19"/>
  <c r="BM1186" i="19" l="1"/>
  <c r="BK1185" i="19"/>
  <c r="BK1186" i="19" l="1"/>
  <c r="BM1187" i="19"/>
  <c r="BK1187" i="19" l="1"/>
  <c r="BM1188" i="19"/>
  <c r="BK1188" i="19" l="1"/>
  <c r="BM1189" i="19"/>
  <c r="BK1189" i="19" l="1"/>
  <c r="BM1190" i="19"/>
  <c r="BM1191" i="19" l="1"/>
  <c r="BK1190" i="19"/>
  <c r="BK1191" i="19" l="1"/>
  <c r="BM1192" i="19"/>
  <c r="BM1193" i="19" l="1"/>
  <c r="BK1192" i="19"/>
  <c r="BK1193" i="19" l="1"/>
  <c r="BM1194" i="19"/>
  <c r="BK1194" i="19" l="1"/>
  <c r="BM1195" i="19"/>
  <c r="BK1195" i="19" l="1"/>
  <c r="BM1196" i="19"/>
  <c r="BK1196" i="19" l="1"/>
  <c r="BM1197" i="19"/>
  <c r="BM1198" i="19" l="1"/>
  <c r="BK1197" i="19"/>
  <c r="BK1198" i="19" l="1"/>
  <c r="BM1199" i="19"/>
  <c r="BK1199" i="19" l="1"/>
  <c r="BM1200" i="19"/>
  <c r="BM1201" i="19" l="1"/>
  <c r="BK1200" i="19"/>
  <c r="BM1202" i="19" l="1"/>
  <c r="BK1201" i="19"/>
  <c r="BM1203" i="19" l="1"/>
  <c r="BK1202" i="19"/>
  <c r="BK1203" i="19" l="1"/>
  <c r="BM1204" i="19"/>
  <c r="BK1204" i="19" l="1"/>
  <c r="BM1205" i="19"/>
  <c r="BK1205" i="19" l="1"/>
  <c r="BM1206" i="19"/>
  <c r="BM1207" i="19" l="1"/>
  <c r="BK1206" i="19"/>
  <c r="BM1208" i="19" l="1"/>
  <c r="BK1207" i="19"/>
  <c r="BM1209" i="19" l="1"/>
  <c r="BK1208" i="19"/>
  <c r="BK1209" i="19" l="1"/>
  <c r="BM1210" i="19"/>
  <c r="BM1211" i="19" l="1"/>
  <c r="BK1210" i="19"/>
  <c r="BK1211" i="19" l="1"/>
  <c r="BM1212" i="19"/>
  <c r="BM1213" i="19" l="1"/>
  <c r="BK1212" i="19"/>
  <c r="BK1213" i="19" l="1"/>
  <c r="BM1214" i="19"/>
  <c r="BK1214" i="19" l="1"/>
  <c r="BM1215" i="19"/>
  <c r="BM1216" i="19" l="1"/>
  <c r="BK1215" i="19"/>
  <c r="BK1216" i="19" l="1"/>
  <c r="BM1217" i="19"/>
  <c r="BM1218" i="19" l="1"/>
  <c r="BK1217" i="19"/>
  <c r="BK1218" i="19" l="1"/>
  <c r="BM1219" i="19"/>
  <c r="BK1219" i="19" l="1"/>
  <c r="BM1220" i="19"/>
  <c r="BK1220" i="19" l="1"/>
  <c r="BM1221" i="19"/>
  <c r="BK1221" i="19" l="1"/>
  <c r="BM1222" i="19"/>
  <c r="BK1222" i="19" l="1"/>
  <c r="BM1223" i="19"/>
  <c r="BK1223" i="19" l="1"/>
  <c r="BM1224" i="19"/>
  <c r="BM1225" i="19" l="1"/>
  <c r="BK1224" i="19"/>
  <c r="BK1225" i="19" l="1"/>
  <c r="BM1226" i="19"/>
  <c r="BM1227" i="19" l="1"/>
  <c r="BK1226" i="19"/>
  <c r="BK1227" i="19" l="1"/>
  <c r="BM1228" i="19"/>
  <c r="BK1228" i="19" l="1"/>
  <c r="BM1229" i="19"/>
  <c r="BM1230" i="19" l="1"/>
  <c r="BK1229" i="19"/>
  <c r="BM1231" i="19" l="1"/>
  <c r="BK1230" i="19"/>
  <c r="BK1231" i="19" l="1"/>
  <c r="BM1232" i="19"/>
  <c r="BK1232" i="19" l="1"/>
  <c r="BM1233" i="19"/>
  <c r="BK1233" i="19" l="1"/>
  <c r="BM1234" i="19"/>
  <c r="BK1234" i="19" l="1"/>
  <c r="BM1235" i="19"/>
  <c r="BK1235" i="19" l="1"/>
  <c r="BM1236" i="19"/>
  <c r="BM1237" i="19" l="1"/>
  <c r="BK1236" i="19"/>
  <c r="BM1238" i="19" l="1"/>
  <c r="BK1237" i="19"/>
  <c r="BM1239" i="19" l="1"/>
  <c r="BK1238" i="19"/>
  <c r="BK1239" i="19" l="1"/>
  <c r="BM1240" i="19"/>
  <c r="BK1240" i="19" l="1"/>
  <c r="BM1241" i="19"/>
  <c r="BK1241" i="19" l="1"/>
  <c r="BM1242" i="19"/>
  <c r="BK1242" i="19" l="1"/>
  <c r="BM1243" i="19"/>
  <c r="BM1244" i="19" l="1"/>
  <c r="BK1243" i="19"/>
  <c r="BM1245" i="19" l="1"/>
  <c r="BK1244" i="19"/>
  <c r="BK1245" i="19" l="1"/>
  <c r="BM1246" i="19"/>
  <c r="BK1246" i="19" l="1"/>
  <c r="BM1247" i="19"/>
  <c r="BM1248" i="19" l="1"/>
  <c r="BK1247" i="19"/>
  <c r="BK1248" i="19" l="1"/>
  <c r="BM1249" i="19"/>
  <c r="BM1250" i="19" l="1"/>
  <c r="BK1249" i="19"/>
  <c r="BM1251" i="19" l="1"/>
  <c r="BK1250" i="19"/>
  <c r="BM1252" i="19" l="1"/>
  <c r="BK1251" i="19"/>
  <c r="BK1252" i="19" l="1"/>
  <c r="BM1253" i="19"/>
  <c r="BK1253" i="19" l="1"/>
  <c r="BM1254" i="19"/>
  <c r="BM1255" i="19" l="1"/>
  <c r="BK1254" i="19"/>
  <c r="BK1255" i="19" l="1"/>
  <c r="BM1256" i="19"/>
  <c r="BM1257" i="19" l="1"/>
  <c r="BK1256" i="19"/>
  <c r="BM1258" i="19" l="1"/>
  <c r="BK1257" i="19"/>
  <c r="BK1258" i="19" l="1"/>
  <c r="BM1259" i="19"/>
  <c r="BK1259" i="19" l="1"/>
  <c r="BM1260" i="19"/>
  <c r="BM1261" i="19" l="1"/>
  <c r="BK1260" i="19"/>
  <c r="BM1262" i="19" l="1"/>
  <c r="BK1261" i="19"/>
  <c r="BM1263" i="19" l="1"/>
  <c r="BK1262" i="19"/>
  <c r="BK1263" i="19" l="1"/>
  <c r="BM1264" i="19"/>
  <c r="BM1265" i="19" l="1"/>
  <c r="BK1264" i="19"/>
  <c r="BM1266" i="19" l="1"/>
  <c r="BK1265" i="19"/>
  <c r="BK1266" i="19" l="1"/>
  <c r="BM1267" i="19"/>
  <c r="BK1267" i="19" l="1"/>
  <c r="BM1268" i="19"/>
  <c r="BM1269" i="19" l="1"/>
  <c r="BK1268" i="19"/>
  <c r="BK1269" i="19" l="1"/>
  <c r="BM1270" i="19"/>
  <c r="BK1270" i="19" l="1"/>
  <c r="BM1271" i="19"/>
  <c r="BM1272" i="19" l="1"/>
  <c r="BK1271" i="19"/>
  <c r="BK1272" i="19" l="1"/>
  <c r="BM1273" i="19"/>
  <c r="BK1273" i="19" l="1"/>
  <c r="BM1274" i="19"/>
  <c r="BM1275" i="19" l="1"/>
  <c r="BK1274" i="19"/>
  <c r="BM1276" i="19" l="1"/>
  <c r="BK1275" i="19"/>
  <c r="BM1277" i="19" l="1"/>
  <c r="BK1276" i="19"/>
  <c r="BK1277" i="19" l="1"/>
  <c r="BM1278" i="19"/>
  <c r="BK1278" i="19" l="1"/>
  <c r="BM1279" i="19"/>
  <c r="BK1279" i="19" l="1"/>
  <c r="BM1280" i="19"/>
  <c r="BK1280" i="19" l="1"/>
  <c r="BM1281" i="19"/>
  <c r="BK1281" i="19" l="1"/>
  <c r="BM1282" i="19"/>
  <c r="BM1283" i="19" l="1"/>
  <c r="BK1282" i="19"/>
  <c r="BK1283" i="19" l="1"/>
  <c r="BM1284" i="19"/>
  <c r="BM1285" i="19" l="1"/>
  <c r="BK1284" i="19"/>
  <c r="BK1285" i="19" l="1"/>
  <c r="BM1286" i="19"/>
  <c r="BK1286" i="19" l="1"/>
  <c r="BM1287" i="19"/>
  <c r="BK1287" i="19" l="1"/>
  <c r="BM1288" i="19"/>
  <c r="BM1289" i="19" l="1"/>
  <c r="BK1288" i="19"/>
  <c r="BM1290" i="19" l="1"/>
  <c r="BK1289" i="19"/>
  <c r="BK1290" i="19" l="1"/>
  <c r="BM1291" i="19"/>
  <c r="BM1292" i="19" l="1"/>
  <c r="BK1291" i="19"/>
  <c r="BM1293" i="19" l="1"/>
  <c r="BK1292" i="19"/>
  <c r="BK1293" i="19" l="1"/>
  <c r="BM1294" i="19"/>
  <c r="BM1295" i="19" l="1"/>
  <c r="BK1294" i="19"/>
  <c r="BM1296" i="19" l="1"/>
  <c r="BK1295" i="19"/>
  <c r="BM1297" i="19" l="1"/>
  <c r="BK1296" i="19"/>
  <c r="BK1297" i="19" l="1"/>
  <c r="BM1298" i="19"/>
  <c r="BK1298" i="19" l="1"/>
  <c r="BM1299" i="19"/>
  <c r="BM1300" i="19" l="1"/>
  <c r="BK1299" i="19"/>
  <c r="BM1301" i="19" l="1"/>
  <c r="BK1300" i="19"/>
  <c r="BM1302" i="19" l="1"/>
  <c r="BK1301" i="19"/>
  <c r="BM1303" i="19" l="1"/>
  <c r="BK1302" i="19"/>
  <c r="BK1303" i="19" l="1"/>
  <c r="BM1304" i="19"/>
  <c r="BK1304" i="19" l="1"/>
  <c r="BM1305" i="19"/>
  <c r="BM1306" i="19" l="1"/>
  <c r="BK1305" i="19"/>
  <c r="BK1306" i="19" l="1"/>
  <c r="BM1307" i="19"/>
  <c r="BM1308" i="19" l="1"/>
  <c r="BK1307" i="19"/>
  <c r="BM1309" i="19" l="1"/>
  <c r="BK1308" i="19"/>
  <c r="BK1309" i="19" l="1"/>
  <c r="BM1310" i="19"/>
  <c r="BK1310" i="19" l="1"/>
  <c r="BM1311" i="19"/>
  <c r="BK1311" i="19" l="1"/>
  <c r="BM1312" i="19"/>
  <c r="BK1312" i="19" l="1"/>
  <c r="BM1313" i="19"/>
  <c r="BM1314" i="19" l="1"/>
  <c r="BK1313" i="19"/>
  <c r="BM1315" i="19" l="1"/>
  <c r="BK1314" i="19"/>
  <c r="BM1316" i="19" l="1"/>
  <c r="BK1315" i="19"/>
  <c r="BM1317" i="19" l="1"/>
  <c r="BK1316" i="19"/>
  <c r="BK1317" i="19" l="1"/>
  <c r="BM1318" i="19"/>
  <c r="BM1319" i="19" l="1"/>
  <c r="BK1318" i="19"/>
  <c r="BM1320" i="19" l="1"/>
  <c r="BK1319" i="19"/>
  <c r="BK1320" i="19" l="1"/>
  <c r="BM1321" i="19"/>
  <c r="BK1321" i="19" l="1"/>
  <c r="BM1322" i="19"/>
  <c r="BM1323" i="19" l="1"/>
  <c r="BK1322" i="19"/>
  <c r="BK1323" i="19" l="1"/>
  <c r="BM1324" i="19"/>
  <c r="BK1324" i="19" l="1"/>
  <c r="BM1325" i="19"/>
  <c r="BK1325" i="19" l="1"/>
  <c r="BM1326" i="19"/>
  <c r="BM1327" i="19" l="1"/>
  <c r="BK1326" i="19"/>
  <c r="BM1328" i="19" l="1"/>
  <c r="BK1327" i="19"/>
  <c r="BK1328" i="19" l="1"/>
  <c r="BM1329" i="19"/>
  <c r="BM1330" i="19" l="1"/>
  <c r="BK1329" i="19"/>
  <c r="BK1330" i="19" l="1"/>
  <c r="BM1331" i="19"/>
  <c r="BK1331" i="19" l="1"/>
  <c r="BM1332" i="19"/>
  <c r="BM1333" i="19" l="1"/>
  <c r="BK1332" i="19"/>
  <c r="BK1333" i="19" l="1"/>
  <c r="BM1334" i="19"/>
  <c r="BM1335" i="19" l="1"/>
  <c r="BK1334" i="19"/>
  <c r="BM1336" i="19" l="1"/>
  <c r="BK1335" i="19"/>
  <c r="BK1336" i="19" l="1"/>
  <c r="BM1337" i="19"/>
  <c r="BM1338" i="19" l="1"/>
  <c r="BK1337" i="19"/>
  <c r="BM1339" i="19" l="1"/>
  <c r="BK1338" i="19"/>
  <c r="BK1339" i="19" l="1"/>
  <c r="BM1340" i="19"/>
  <c r="BK1340" i="19" l="1"/>
  <c r="BM1341" i="19"/>
  <c r="BK1341" i="19" l="1"/>
  <c r="BM1342" i="19"/>
  <c r="BM1343" i="19" l="1"/>
  <c r="BK1342" i="19"/>
  <c r="BM1344" i="19" l="1"/>
  <c r="BK1343" i="19"/>
  <c r="BM1345" i="19" l="1"/>
  <c r="BK1344" i="19"/>
  <c r="BM1346" i="19" l="1"/>
  <c r="BK1345" i="19"/>
  <c r="BK1346" i="19" l="1"/>
  <c r="BM1347" i="19"/>
  <c r="BK1347" i="19" l="1"/>
  <c r="BM1348" i="19"/>
  <c r="BM1349" i="19" l="1"/>
  <c r="BK1348" i="19"/>
  <c r="BK1349" i="19" l="1"/>
  <c r="BM1350" i="19"/>
  <c r="BM1351" i="19" l="1"/>
  <c r="BK1350" i="19"/>
  <c r="BM1352" i="19" l="1"/>
  <c r="BK1351" i="19"/>
  <c r="BK1352" i="19" l="1"/>
  <c r="BM1353" i="19"/>
  <c r="BM1354" i="19" l="1"/>
  <c r="BK1353" i="19"/>
  <c r="BK1354" i="19" l="1"/>
  <c r="BM1355" i="19"/>
  <c r="BM1356" i="19" l="1"/>
  <c r="BK1355" i="19"/>
  <c r="BK1356" i="19" l="1"/>
  <c r="BM1357" i="19"/>
  <c r="BM1358" i="19" l="1"/>
  <c r="BK1357" i="19"/>
  <c r="BM1359" i="19" l="1"/>
  <c r="BK1358" i="19"/>
  <c r="BM1360" i="19" l="1"/>
  <c r="BK1359" i="19"/>
  <c r="BK1360" i="19" l="1"/>
  <c r="BM1361" i="19"/>
  <c r="BK1361" i="19" l="1"/>
  <c r="BM1362" i="19"/>
  <c r="BK1362" i="19" l="1"/>
  <c r="BM1363" i="19"/>
  <c r="BM1364" i="19" l="1"/>
  <c r="BK1363" i="19"/>
  <c r="BK1364" i="19" l="1"/>
  <c r="BM1365" i="19"/>
  <c r="BK1365" i="19" l="1"/>
  <c r="BM1366" i="19"/>
  <c r="BM1367" i="19" l="1"/>
  <c r="BK1366" i="19"/>
  <c r="BK1367" i="19" l="1"/>
  <c r="BM1368" i="19"/>
  <c r="BK1368" i="19" l="1"/>
  <c r="BM1369" i="19"/>
  <c r="BK1369" i="19" l="1"/>
  <c r="BM1370" i="19"/>
  <c r="BK1370" i="19" l="1"/>
  <c r="BM1371" i="19"/>
  <c r="BM1372" i="19" l="1"/>
  <c r="BK1371" i="19"/>
  <c r="BK1372" i="19" l="1"/>
  <c r="BM1373" i="19"/>
  <c r="BK1373" i="19" l="1"/>
  <c r="BM1374" i="19"/>
  <c r="BK1374" i="19" l="1"/>
  <c r="BM1375" i="19"/>
  <c r="BM1376" i="19" l="1"/>
  <c r="BK1375" i="19"/>
  <c r="BM1377" i="19" l="1"/>
  <c r="BK1376" i="19"/>
  <c r="BM1378" i="19" l="1"/>
  <c r="BK1377" i="19"/>
  <c r="BM1379" i="19" l="1"/>
  <c r="BK1378" i="19"/>
  <c r="BM1380" i="19" l="1"/>
  <c r="BK1379" i="19"/>
  <c r="BM1381" i="19" l="1"/>
  <c r="BK1380" i="19"/>
  <c r="BM1382" i="19" l="1"/>
  <c r="BK1381" i="19"/>
  <c r="BM1383" i="19" l="1"/>
  <c r="BK1382" i="19"/>
  <c r="BK1383" i="19" l="1"/>
  <c r="BM1384" i="19"/>
  <c r="BM1385" i="19" l="1"/>
  <c r="BK1384" i="19"/>
  <c r="BM1386" i="19" l="1"/>
  <c r="BK1385" i="19"/>
  <c r="BK1386" i="19" l="1"/>
  <c r="BM1387" i="19"/>
  <c r="BK1387" i="19" l="1"/>
  <c r="BM1388" i="19"/>
  <c r="BM1389" i="19" l="1"/>
  <c r="BK1388" i="19"/>
  <c r="BK1389" i="19" l="1"/>
  <c r="BM1390" i="19"/>
  <c r="BK1390" i="19" l="1"/>
  <c r="BM1391" i="19"/>
  <c r="BM1392" i="19" l="1"/>
  <c r="BK1391" i="19"/>
  <c r="BK1392" i="19" l="1"/>
  <c r="BM1393" i="19"/>
  <c r="BM1394" i="19" l="1"/>
  <c r="BK1393" i="19"/>
  <c r="BM1395" i="19" l="1"/>
  <c r="BK1394" i="19"/>
  <c r="BK1395" i="19" l="1"/>
  <c r="BM1396" i="19"/>
  <c r="BM1397" i="19" l="1"/>
  <c r="BK1396" i="19"/>
  <c r="BM1398" i="19" l="1"/>
  <c r="BK1397" i="19"/>
  <c r="BK1398" i="19" l="1"/>
  <c r="BM1399" i="19"/>
  <c r="BM1400" i="19" l="1"/>
  <c r="BK1399" i="19"/>
  <c r="BK1400" i="19" l="1"/>
  <c r="BM1401" i="19"/>
  <c r="BM1402" i="19" l="1"/>
  <c r="BK1401" i="19"/>
  <c r="BM1403" i="19" l="1"/>
  <c r="BK1402" i="19"/>
  <c r="BM1404" i="19" l="1"/>
  <c r="BK1403" i="19"/>
  <c r="BM1405" i="19" l="1"/>
  <c r="BK1404" i="19"/>
  <c r="BM1406" i="19" l="1"/>
  <c r="BK1405" i="19"/>
  <c r="BM1407" i="19" l="1"/>
  <c r="BK1406" i="19"/>
  <c r="BK1407" i="19" l="1"/>
  <c r="BM1408" i="19"/>
  <c r="BM1409" i="19" l="1"/>
  <c r="BK1408" i="19"/>
  <c r="BM1410" i="19" l="1"/>
  <c r="BK1409" i="19"/>
  <c r="BM1411" i="19" l="1"/>
  <c r="BK1410" i="19"/>
  <c r="BM1412" i="19" l="1"/>
  <c r="BK1411" i="19"/>
  <c r="BK1412" i="19" l="1"/>
  <c r="BM1413" i="19"/>
  <c r="BK1413" i="19" l="1"/>
  <c r="BM1414" i="19"/>
  <c r="BM1415" i="19" l="1"/>
  <c r="BK1414" i="19"/>
  <c r="BM1416" i="19" l="1"/>
  <c r="BK1415" i="19"/>
  <c r="BK1416" i="19" l="1"/>
  <c r="BM1417" i="19"/>
  <c r="BM1418" i="19" l="1"/>
  <c r="BK1417" i="19"/>
  <c r="BM1419" i="19" l="1"/>
  <c r="BK1418" i="19"/>
  <c r="BK1419" i="19" l="1"/>
  <c r="BM1420" i="19"/>
  <c r="BK1420" i="19" l="1"/>
  <c r="BM1421" i="19"/>
  <c r="BK1421" i="19" l="1"/>
  <c r="BM1422" i="19"/>
  <c r="BM1423" i="19" l="1"/>
  <c r="BK1422" i="19"/>
  <c r="BK1423" i="19" l="1"/>
  <c r="BM1424" i="19"/>
  <c r="BM1425" i="19" l="1"/>
  <c r="BK1424" i="19"/>
  <c r="BM1426" i="19" l="1"/>
  <c r="BK1425" i="19"/>
  <c r="BK1426" i="19" l="1"/>
  <c r="BM1427" i="19"/>
  <c r="BM1428" i="19" l="1"/>
  <c r="BK1427" i="19"/>
  <c r="BK1428" i="19" l="1"/>
  <c r="BM1429" i="19"/>
  <c r="BM1430" i="19" l="1"/>
  <c r="BK1429" i="19"/>
  <c r="BM1431" i="19" l="1"/>
  <c r="BK1430" i="19"/>
  <c r="BM1432" i="19" l="1"/>
  <c r="BK1431" i="19"/>
  <c r="BK1432" i="19" l="1"/>
  <c r="BM1433" i="19"/>
  <c r="BM1434" i="19" l="1"/>
  <c r="BK1433" i="19"/>
  <c r="BK1434" i="19" l="1"/>
  <c r="BM1435" i="19"/>
  <c r="BK1435" i="19" l="1"/>
  <c r="BM1436" i="19"/>
  <c r="BK1436" i="19" l="1"/>
  <c r="BM1437" i="19"/>
  <c r="BM1438" i="19" l="1"/>
  <c r="BK1437" i="19"/>
  <c r="BK1438" i="19" l="1"/>
  <c r="BM1439" i="19"/>
  <c r="BK1439" i="19" l="1"/>
  <c r="BM1440" i="19"/>
  <c r="BM1441" i="19" l="1"/>
  <c r="BK1440" i="19"/>
  <c r="BM1442" i="19" l="1"/>
  <c r="BK1441" i="19"/>
  <c r="BK1442" i="19" l="1"/>
  <c r="BM1443" i="19"/>
  <c r="BM1444" i="19" l="1"/>
  <c r="BK1443" i="19"/>
  <c r="BK1444" i="19" l="1"/>
  <c r="BM1445" i="19"/>
  <c r="BK1445" i="19" l="1"/>
  <c r="BM1446" i="19"/>
  <c r="BM1447" i="19" l="1"/>
  <c r="BK1446" i="19"/>
  <c r="BK1447" i="19" l="1"/>
  <c r="BM1448" i="19"/>
  <c r="BK1448" i="19" l="1"/>
  <c r="BM1449" i="19"/>
  <c r="BM1450" i="19" l="1"/>
  <c r="BK1449" i="19"/>
  <c r="BM1451" i="19" l="1"/>
  <c r="BK1450" i="19"/>
  <c r="BK1451" i="19" l="1"/>
  <c r="BM1452" i="19"/>
  <c r="BK1452" i="19" l="1"/>
  <c r="BM1453" i="19"/>
  <c r="BK1453" i="19" l="1"/>
  <c r="BM1454" i="19"/>
  <c r="BK1454" i="19" l="1"/>
  <c r="BM1455" i="19"/>
  <c r="BK1455" i="19" l="1"/>
  <c r="BM1456" i="19"/>
  <c r="BK1456" i="19" l="1"/>
  <c r="BM1457" i="19"/>
  <c r="BK1457" i="19" l="1"/>
  <c r="BM1458" i="19"/>
  <c r="BM1459" i="19" l="1"/>
  <c r="BK1458" i="19"/>
  <c r="BK1459" i="19" l="1"/>
  <c r="BM1460" i="19"/>
  <c r="BK1460" i="19" l="1"/>
  <c r="BM1461" i="19"/>
  <c r="BM1462" i="19" l="1"/>
  <c r="BK1461" i="19"/>
  <c r="BK1462" i="19" l="1"/>
  <c r="BM1463" i="19"/>
  <c r="BM1464" i="19" l="1"/>
  <c r="BK1463" i="19"/>
  <c r="BM1465" i="19" l="1"/>
  <c r="BK1464" i="19"/>
  <c r="BM1466" i="19" l="1"/>
  <c r="BK1465" i="19"/>
  <c r="BM1467" i="19" l="1"/>
  <c r="BK1466" i="19"/>
  <c r="BM1468" i="19" l="1"/>
  <c r="BK1467" i="19"/>
  <c r="BK1468" i="19" l="1"/>
  <c r="BM1469" i="19"/>
  <c r="BM1470" i="19" l="1"/>
  <c r="BK1469" i="19"/>
  <c r="BM1471" i="19" l="1"/>
  <c r="BK1470" i="19"/>
  <c r="BM1472" i="19" l="1"/>
  <c r="BK1471" i="19"/>
  <c r="BK1472" i="19" l="1"/>
  <c r="BM1473" i="19"/>
  <c r="BM1474" i="19" l="1"/>
  <c r="BK1473" i="19"/>
  <c r="BM1475" i="19" l="1"/>
  <c r="BK1474" i="19"/>
  <c r="BK1475" i="19" l="1"/>
  <c r="BM1476" i="19"/>
  <c r="BK1476" i="19" l="1"/>
  <c r="BM1477" i="19"/>
  <c r="BK1477" i="19" l="1"/>
  <c r="BM1478" i="19"/>
  <c r="BM1479" i="19" l="1"/>
  <c r="BK1478" i="19"/>
  <c r="BM1480" i="19" l="1"/>
  <c r="BK1479" i="19"/>
  <c r="BK1480" i="19" l="1"/>
  <c r="BM1481" i="19"/>
  <c r="BM1482" i="19" l="1"/>
  <c r="BK1481" i="19"/>
  <c r="BK1482" i="19" l="1"/>
  <c r="BM1483" i="19"/>
  <c r="BM1484" i="19" l="1"/>
  <c r="BK1483" i="19"/>
  <c r="BK1484" i="19" l="1"/>
  <c r="BM1485" i="19"/>
  <c r="BK1485" i="19" l="1"/>
  <c r="BM1486" i="19"/>
  <c r="BM1487" i="19" l="1"/>
  <c r="BK1486" i="19"/>
  <c r="BM1488" i="19" l="1"/>
  <c r="BK1487" i="19"/>
  <c r="BM1489" i="19" l="1"/>
  <c r="BK1488" i="19"/>
  <c r="BM1490" i="19" l="1"/>
  <c r="BK1489" i="19"/>
  <c r="BK1490" i="19" l="1"/>
  <c r="BM1491" i="19"/>
  <c r="BK1491" i="19" l="1"/>
  <c r="BM1492" i="19"/>
  <c r="BK1492" i="19" l="1"/>
  <c r="BM1493" i="19"/>
  <c r="BM1494" i="19" l="1"/>
  <c r="BK1493" i="19"/>
  <c r="BK1494" i="19" l="1"/>
  <c r="BM1495" i="19"/>
  <c r="BK1495" i="19" l="1"/>
  <c r="BM1496" i="19"/>
  <c r="BK1496" i="19" l="1"/>
  <c r="BM1497" i="19"/>
  <c r="BM1498" i="19" l="1"/>
  <c r="BK1497" i="19"/>
  <c r="BM1499" i="19" l="1"/>
  <c r="BK1498" i="19"/>
  <c r="BK1499" i="19" l="1"/>
  <c r="BM1500" i="19"/>
  <c r="BM1501" i="19" l="1"/>
  <c r="BK1500" i="19"/>
  <c r="BK1501" i="19" l="1"/>
  <c r="BM1502" i="19"/>
  <c r="BK1502" i="19" l="1"/>
  <c r="BM1503" i="19"/>
  <c r="BK1503" i="19" l="1"/>
  <c r="BM1504" i="19"/>
  <c r="BM1505" i="19" l="1"/>
  <c r="BK1504" i="19"/>
  <c r="BM1506" i="19" l="1"/>
  <c r="BK1505" i="19"/>
  <c r="BK1506" i="19" l="1"/>
  <c r="BM1507" i="19"/>
  <c r="BK1507" i="19" l="1"/>
  <c r="BM1508" i="19"/>
  <c r="BM1509" i="19" l="1"/>
  <c r="BK1508" i="19"/>
  <c r="BK1509" i="19" l="1"/>
  <c r="BM1510" i="19"/>
  <c r="BK1510" i="19" l="1"/>
  <c r="BM1511" i="19"/>
  <c r="BM1512" i="19" l="1"/>
  <c r="BK1511" i="19"/>
  <c r="BM1513" i="19" l="1"/>
  <c r="BK1512" i="19"/>
  <c r="BM1514" i="19" l="1"/>
  <c r="BK1513" i="19"/>
  <c r="BM1515" i="19" l="1"/>
  <c r="BK1514" i="19"/>
  <c r="BM1516" i="19" l="1"/>
  <c r="BK1515" i="19"/>
  <c r="BM1517" i="19" l="1"/>
  <c r="BK1516" i="19"/>
  <c r="BK1517" i="19" l="1"/>
  <c r="BM1518" i="19"/>
  <c r="BK1518" i="19" l="1"/>
  <c r="BM1519" i="19"/>
  <c r="BK1519" i="19" l="1"/>
  <c r="BM1520" i="19"/>
  <c r="BM1521" i="19" l="1"/>
  <c r="BK1520" i="19"/>
  <c r="BK1521" i="19" l="1"/>
  <c r="BM1522" i="19"/>
  <c r="BK1522" i="19" l="1"/>
  <c r="BM1523" i="19"/>
  <c r="BK1523" i="19" l="1"/>
  <c r="BM1524" i="19"/>
  <c r="BM1525" i="19" l="1"/>
  <c r="BK1524" i="19"/>
  <c r="BM1526" i="19" l="1"/>
  <c r="BK1525" i="19"/>
  <c r="BM1527" i="19" l="1"/>
  <c r="BK1526" i="19"/>
  <c r="BK1527" i="19" l="1"/>
  <c r="BM1528" i="19"/>
  <c r="BM1529" i="19" l="1"/>
  <c r="BK1528" i="19"/>
  <c r="BK1529" i="19" l="1"/>
  <c r="BM1530" i="19"/>
  <c r="BM1531" i="19" l="1"/>
  <c r="BK1530" i="19"/>
  <c r="BM1532" i="19" l="1"/>
  <c r="BK1531" i="19"/>
  <c r="BK1532" i="19" l="1"/>
  <c r="BM1533" i="19"/>
  <c r="BK1533" i="19" l="1"/>
  <c r="BM1534" i="19"/>
  <c r="BM1535" i="19" l="1"/>
  <c r="BK1534" i="19"/>
  <c r="BK1535" i="19" l="1"/>
  <c r="BM1536" i="19"/>
  <c r="BK1536" i="19" l="1"/>
  <c r="BM1537" i="19"/>
  <c r="BM1538" i="19" l="1"/>
  <c r="BK1537" i="19"/>
  <c r="BM1539" i="19" l="1"/>
  <c r="BK1538" i="19"/>
  <c r="BM1540" i="19" l="1"/>
  <c r="BK1539" i="19"/>
  <c r="BM1541" i="19" l="1"/>
  <c r="BK1540" i="19"/>
  <c r="BM1542" i="19" l="1"/>
  <c r="BK1541" i="19"/>
  <c r="BM1543" i="19" l="1"/>
  <c r="BK1542" i="19"/>
  <c r="BM1544" i="19" l="1"/>
  <c r="BK1543" i="19"/>
  <c r="BM1545" i="19" l="1"/>
  <c r="BK1544" i="19"/>
  <c r="BM1546" i="19" l="1"/>
  <c r="BK1545" i="19"/>
  <c r="BK1546" i="19" l="1"/>
  <c r="BM1547" i="19"/>
  <c r="BK1547" i="19" l="1"/>
  <c r="BM1548" i="19"/>
  <c r="BM1549" i="19" l="1"/>
  <c r="BK1548" i="19"/>
  <c r="BK1549" i="19" l="1"/>
  <c r="BM1550" i="19"/>
  <c r="BM1551" i="19" l="1"/>
  <c r="BK1550" i="19"/>
  <c r="BK1551" i="19" l="1"/>
  <c r="BM1552" i="19"/>
  <c r="BM1553" i="19" l="1"/>
  <c r="BK1552" i="19"/>
  <c r="BK1553" i="19" l="1"/>
  <c r="BM1554" i="19"/>
  <c r="BK1554" i="19" l="1"/>
  <c r="BM1555" i="19"/>
  <c r="BM1556" i="19" l="1"/>
  <c r="BK1555" i="19"/>
  <c r="BK1556" i="19" l="1"/>
  <c r="BM1557" i="19"/>
  <c r="BK1557" i="19" l="1"/>
  <c r="BM1558" i="19"/>
  <c r="BK1558" i="19" l="1"/>
  <c r="BM1559" i="19"/>
  <c r="BK1559" i="19" l="1"/>
  <c r="BM1560" i="19"/>
  <c r="BK1560" i="19" l="1"/>
  <c r="BM1561" i="19"/>
  <c r="BM1562" i="19" l="1"/>
  <c r="BK1561" i="19"/>
  <c r="BM1563" i="19" l="1"/>
  <c r="BK1562" i="19"/>
  <c r="BM1564" i="19" l="1"/>
  <c r="BK1563" i="19"/>
  <c r="BM1565" i="19" l="1"/>
  <c r="BK1564" i="19"/>
  <c r="BK1565" i="19" l="1"/>
  <c r="BM1566" i="19"/>
  <c r="BK1566" i="19" l="1"/>
  <c r="BM1567" i="19"/>
  <c r="BM1568" i="19" l="1"/>
  <c r="BK1567" i="19"/>
  <c r="BK1568" i="19" l="1"/>
  <c r="BM1569" i="19"/>
  <c r="BM1570" i="19" l="1"/>
  <c r="BK1569" i="19"/>
  <c r="BM1571" i="19" l="1"/>
  <c r="BK1570" i="19"/>
  <c r="BK1571" i="19" l="1"/>
  <c r="BM1572" i="19"/>
  <c r="BK1572" i="19" l="1"/>
  <c r="BM1573" i="19"/>
  <c r="BM1574" i="19" l="1"/>
  <c r="BK1573" i="19"/>
  <c r="BM1575" i="19" l="1"/>
  <c r="BK1574" i="19"/>
  <c r="BK1575" i="19" l="1"/>
  <c r="BM1576" i="19"/>
  <c r="BK1576" i="19" l="1"/>
  <c r="BM1577" i="19"/>
  <c r="BK1577" i="19" l="1"/>
  <c r="BM1578" i="19"/>
  <c r="BK1578" i="19" l="1"/>
  <c r="BM1579" i="19"/>
  <c r="BM1580" i="19" l="1"/>
  <c r="BK1579" i="19"/>
  <c r="BM1581" i="19" l="1"/>
  <c r="BK1580" i="19"/>
  <c r="BM1582" i="19" l="1"/>
  <c r="BK1581" i="19"/>
  <c r="BM1583" i="19" l="1"/>
  <c r="BK1582" i="19"/>
  <c r="BM1584" i="19" l="1"/>
  <c r="BK1583" i="19"/>
  <c r="BK1584" i="19" l="1"/>
  <c r="BM1585" i="19"/>
  <c r="BK1585" i="19" l="1"/>
  <c r="BM1586" i="19"/>
  <c r="BK1586" i="19" l="1"/>
  <c r="BM1587" i="19"/>
  <c r="BK1587" i="19" l="1"/>
  <c r="BM1588" i="19"/>
  <c r="BK1588" i="19" l="1"/>
  <c r="BM1589" i="19"/>
  <c r="BK1589" i="19" l="1"/>
  <c r="BM1590" i="19"/>
  <c r="BK1590" i="19" l="1"/>
  <c r="BM1591" i="19"/>
  <c r="BK1591" i="19" l="1"/>
  <c r="BM1592" i="19"/>
  <c r="BM1593" i="19" l="1"/>
  <c r="BK1592" i="19"/>
  <c r="BK1593" i="19" l="1"/>
  <c r="BM1594" i="19"/>
  <c r="BK1594" i="19" l="1"/>
  <c r="BM1595" i="19"/>
  <c r="BK1595" i="19" l="1"/>
  <c r="BM1596" i="19"/>
  <c r="BM1597" i="19" l="1"/>
  <c r="BK1596" i="19"/>
  <c r="BK1597" i="19" l="1"/>
  <c r="BM1598" i="19"/>
  <c r="BK1598" i="19" l="1"/>
  <c r="BM1599" i="19"/>
  <c r="BK1599" i="19" l="1"/>
  <c r="BM1600" i="19"/>
  <c r="BM1601" i="19" l="1"/>
  <c r="BK1600" i="19"/>
  <c r="BK1601" i="19" l="1"/>
  <c r="BM1602" i="19"/>
  <c r="BM1603" i="19" l="1"/>
  <c r="BK1602" i="19"/>
  <c r="BM1604" i="19" l="1"/>
  <c r="BK1603" i="19"/>
  <c r="BK1604" i="19" l="1"/>
  <c r="BM1605" i="19"/>
  <c r="BM1606" i="19" l="1"/>
  <c r="BK1605" i="19"/>
  <c r="BM1607" i="19" l="1"/>
  <c r="BK1606" i="19"/>
  <c r="BK1607" i="19" l="1"/>
  <c r="BM1608" i="19"/>
  <c r="BM1609" i="19" l="1"/>
  <c r="BK1608" i="19"/>
  <c r="BM1610" i="19" l="1"/>
  <c r="BK1609" i="19"/>
  <c r="BM1611" i="19" l="1"/>
  <c r="BK1610" i="19"/>
  <c r="BK1611" i="19" l="1"/>
  <c r="BM1612" i="19"/>
  <c r="BM1613" i="19" l="1"/>
  <c r="BK1612" i="19"/>
  <c r="BM1614" i="19" l="1"/>
  <c r="BK1613" i="19"/>
  <c r="BM1615" i="19" l="1"/>
  <c r="BK1614" i="19"/>
  <c r="BM1616" i="19" l="1"/>
  <c r="BK1615" i="19"/>
  <c r="BM1617" i="19" l="1"/>
  <c r="BK1616" i="19"/>
  <c r="BK1617" i="19" l="1"/>
  <c r="BM1618" i="19"/>
  <c r="BK1618" i="19" l="1"/>
  <c r="BM1619" i="19"/>
  <c r="BK1619" i="19" l="1"/>
  <c r="BM1620" i="19"/>
  <c r="BM1621" i="19" l="1"/>
  <c r="BK1620" i="19"/>
  <c r="BM1622" i="19" l="1"/>
  <c r="BK1621" i="19"/>
  <c r="BM1623" i="19" l="1"/>
  <c r="BK1622" i="19"/>
  <c r="BM1624" i="19" l="1"/>
  <c r="BK1623" i="19"/>
  <c r="BK1624" i="19" l="1"/>
  <c r="BM1625" i="19"/>
  <c r="BM1626" i="19" l="1"/>
  <c r="BK1625" i="19"/>
  <c r="BM1627" i="19" l="1"/>
  <c r="BK1626" i="19"/>
  <c r="BM1628" i="19" l="1"/>
  <c r="BK1627" i="19"/>
  <c r="BK1628" i="19" l="1"/>
  <c r="BM1629" i="19"/>
  <c r="BM1630" i="19" l="1"/>
  <c r="BK1629" i="19"/>
  <c r="BK1630" i="19" l="1"/>
  <c r="BM1631" i="19"/>
  <c r="BK1631" i="19" l="1"/>
  <c r="BM1632" i="19"/>
  <c r="BK1632" i="19" l="1"/>
  <c r="BM1633" i="19"/>
  <c r="BK1633" i="19" l="1"/>
  <c r="BM1634" i="19"/>
  <c r="BM1635" i="19" l="1"/>
  <c r="BK1634" i="19"/>
  <c r="BK1635" i="19" l="1"/>
  <c r="BM1636" i="19"/>
  <c r="BK1636" i="19" l="1"/>
  <c r="BM1637" i="19"/>
  <c r="BK1637" i="19" l="1"/>
  <c r="BM1638" i="19"/>
  <c r="BM1639" i="19" l="1"/>
  <c r="BK1638" i="19"/>
  <c r="BK1639" i="19" l="1"/>
  <c r="BM1640" i="19"/>
  <c r="BM1641" i="19" l="1"/>
  <c r="BK1640" i="19"/>
  <c r="BK1641" i="19" l="1"/>
  <c r="BM1642" i="19"/>
  <c r="BK1642" i="19" l="1"/>
  <c r="BM1643" i="19"/>
  <c r="BK1643" i="19" l="1"/>
  <c r="BM1644" i="19"/>
  <c r="BK1644" i="19" l="1"/>
  <c r="BM1645" i="19"/>
  <c r="BK1645" i="19" l="1"/>
  <c r="BM1646" i="19"/>
  <c r="BM1647" i="19" l="1"/>
  <c r="BK1646" i="19"/>
  <c r="BM1648" i="19" l="1"/>
  <c r="BK1647" i="19"/>
  <c r="BK1648" i="19" l="1"/>
  <c r="BM1649" i="19"/>
  <c r="BK1649" i="19" l="1"/>
  <c r="BM1650" i="19"/>
  <c r="BM1651" i="19" l="1"/>
  <c r="BK1650" i="19"/>
  <c r="BM1652" i="19" l="1"/>
  <c r="BK1651" i="19"/>
  <c r="BK1652" i="19" l="1"/>
  <c r="BM1653" i="19"/>
  <c r="BM1654" i="19" l="1"/>
  <c r="BK1653" i="19"/>
  <c r="BK1654" i="19" l="1"/>
  <c r="BM1655" i="19"/>
  <c r="BM1656" i="19" l="1"/>
  <c r="BK1655" i="19"/>
  <c r="BK1656" i="19" l="1"/>
  <c r="BM1657" i="19"/>
  <c r="BK1657" i="19" l="1"/>
  <c r="BM1658" i="19"/>
  <c r="BM1659" i="19" l="1"/>
  <c r="BK1658" i="19"/>
  <c r="BM1660" i="19" l="1"/>
  <c r="BK1659" i="19"/>
  <c r="BK1660" i="19" l="1"/>
  <c r="BM1661" i="19"/>
  <c r="BM1662" i="19" l="1"/>
  <c r="BK1661" i="19"/>
  <c r="BM1663" i="19" l="1"/>
  <c r="BK1662" i="19"/>
  <c r="BM1664" i="19" l="1"/>
  <c r="BK1663" i="19"/>
  <c r="BK1664" i="19" l="1"/>
  <c r="BM1665" i="19"/>
  <c r="BM1666" i="19" l="1"/>
  <c r="BK1665" i="19"/>
  <c r="BM1667" i="19" l="1"/>
  <c r="BK1666" i="19"/>
  <c r="BM1668" i="19" l="1"/>
  <c r="BK1667" i="19"/>
  <c r="BM1669" i="19" l="1"/>
  <c r="BK1668" i="19"/>
  <c r="BK1669" i="19" l="1"/>
  <c r="BM1670" i="19"/>
  <c r="BM1671" i="19" l="1"/>
  <c r="BK1670" i="19"/>
  <c r="BK1671" i="19" l="1"/>
  <c r="BM1672" i="19"/>
  <c r="BK1672" i="19" l="1"/>
  <c r="BM1673" i="19"/>
  <c r="BK1673" i="19" l="1"/>
  <c r="BM1674" i="19"/>
  <c r="BK1674" i="19" l="1"/>
  <c r="BM1675" i="19"/>
  <c r="BK1675" i="19" l="1"/>
  <c r="BM1676" i="19"/>
  <c r="BK1676" i="19" l="1"/>
  <c r="BM1677" i="19"/>
  <c r="BM1678" i="19" l="1"/>
  <c r="BK1677" i="19"/>
  <c r="BM1679" i="19" l="1"/>
  <c r="BK1678" i="19"/>
  <c r="BM1680" i="19" l="1"/>
  <c r="BK1679" i="19"/>
  <c r="BM1681" i="19" l="1"/>
  <c r="BK1680" i="19"/>
  <c r="BK1681" i="19" l="1"/>
  <c r="BM1682" i="19"/>
  <c r="BM1683" i="19" l="1"/>
  <c r="BK1682" i="19"/>
  <c r="BK1683" i="19" l="1"/>
  <c r="BM1684" i="19"/>
  <c r="BK1684" i="19" l="1"/>
  <c r="BM1685" i="19"/>
  <c r="BM1686" i="19" l="1"/>
  <c r="BK1685" i="19"/>
  <c r="BM1687" i="19" l="1"/>
  <c r="BK1686" i="19"/>
  <c r="BK1687" i="19" l="1"/>
  <c r="BM1688" i="19"/>
  <c r="BK1688" i="19" l="1"/>
  <c r="BM1689" i="19"/>
  <c r="BM1690" i="19" l="1"/>
  <c r="BK1689" i="19"/>
  <c r="BK1690" i="19" l="1"/>
  <c r="BM1691" i="19"/>
  <c r="BK1691" i="19" l="1"/>
  <c r="BM1692" i="19"/>
  <c r="BK1692" i="19" l="1"/>
  <c r="BM1693" i="19"/>
  <c r="BK1693" i="19" l="1"/>
  <c r="BM1694" i="19"/>
  <c r="BK1694" i="19" l="1"/>
  <c r="BM1695" i="19"/>
  <c r="BM1696" i="19" l="1"/>
  <c r="BK1695" i="19"/>
  <c r="BK1696" i="19" l="1"/>
  <c r="BM1697" i="19"/>
  <c r="BM1698" i="19" l="1"/>
  <c r="BK1697" i="19"/>
  <c r="BM1699" i="19" l="1"/>
  <c r="BK1698" i="19"/>
  <c r="BK1699" i="19" l="1"/>
  <c r="BM1700" i="19"/>
  <c r="BK1700" i="19" l="1"/>
  <c r="BM1701" i="19"/>
  <c r="BK1701" i="19" l="1"/>
  <c r="BM1702" i="19"/>
  <c r="BK1702" i="19" l="1"/>
  <c r="BM1703" i="19"/>
  <c r="BK1703" i="19" l="1"/>
  <c r="BM1704" i="19"/>
  <c r="BK1704" i="19" l="1"/>
  <c r="BM1705" i="19"/>
  <c r="BM1706" i="19" l="1"/>
  <c r="BK1705" i="19"/>
  <c r="BK1706" i="19" l="1"/>
  <c r="BM1707" i="19"/>
  <c r="BM1708" i="19" l="1"/>
  <c r="BK1707" i="19"/>
  <c r="BK1708" i="19" l="1"/>
  <c r="BM1709" i="19"/>
  <c r="BM1710" i="19" l="1"/>
  <c r="BK1709" i="19"/>
  <c r="BK1710" i="19" l="1"/>
  <c r="BM1711" i="19"/>
  <c r="BM1712" i="19" l="1"/>
  <c r="BK1711" i="19"/>
  <c r="BK1712" i="19" l="1"/>
  <c r="BM1713" i="19"/>
  <c r="BK1713" i="19" l="1"/>
  <c r="BM1714" i="19"/>
  <c r="BM1715" i="19" l="1"/>
  <c r="BK1714" i="19"/>
  <c r="BK1715" i="19" l="1"/>
  <c r="BM1716" i="19"/>
  <c r="BK1716" i="19" l="1"/>
  <c r="BM1717" i="19"/>
  <c r="BK1717" i="19" l="1"/>
  <c r="BM1718" i="19"/>
  <c r="BK1718" i="19" l="1"/>
  <c r="BM1719" i="19"/>
  <c r="BK1719" i="19" l="1"/>
  <c r="BM1720" i="19"/>
  <c r="BK1720" i="19" l="1"/>
  <c r="BM1721" i="19"/>
  <c r="BM1722" i="19" l="1"/>
  <c r="BK1721" i="19"/>
  <c r="BK1722" i="19" l="1"/>
  <c r="BM1723" i="19"/>
  <c r="BM1724" i="19" l="1"/>
  <c r="BK1723" i="19"/>
  <c r="BK1724" i="19" l="1"/>
  <c r="BM1725" i="19"/>
  <c r="BM1726" i="19" l="1"/>
  <c r="BK1725" i="19"/>
  <c r="BK1726" i="19" l="1"/>
  <c r="BM1727" i="19"/>
  <c r="BK1727" i="19" l="1"/>
  <c r="BM1728" i="19"/>
  <c r="BM1729" i="19" l="1"/>
  <c r="BK1728" i="19"/>
  <c r="BK1729" i="19" l="1"/>
  <c r="BM1730" i="19"/>
  <c r="BK1730" i="19" l="1"/>
  <c r="BM1731" i="19"/>
  <c r="BM1732" i="19" l="1"/>
  <c r="BK1731" i="19"/>
  <c r="BK1732" i="19" l="1"/>
  <c r="BM1733" i="19"/>
  <c r="BK1733" i="19" l="1"/>
  <c r="BM1734" i="19"/>
  <c r="BM1735" i="19" l="1"/>
  <c r="BK1734" i="19"/>
  <c r="BK1735" i="19" l="1"/>
  <c r="BM1736" i="19"/>
  <c r="BK1736" i="19" l="1"/>
  <c r="BM1737" i="19"/>
  <c r="BM1738" i="19" l="1"/>
  <c r="BK1737" i="19"/>
  <c r="BM1739" i="19" l="1"/>
  <c r="BK1738" i="19"/>
  <c r="BM1740" i="19" l="1"/>
  <c r="BK1739" i="19"/>
  <c r="BM1741" i="19" l="1"/>
  <c r="BK1740" i="19"/>
  <c r="BK1741" i="19" l="1"/>
  <c r="BM1742" i="19"/>
  <c r="BM1743" i="19" l="1"/>
  <c r="BK1742" i="19"/>
  <c r="BM1744" i="19" l="1"/>
  <c r="BK1743" i="19"/>
  <c r="BM1745" i="19" l="1"/>
  <c r="BK1744" i="19"/>
  <c r="BM1746" i="19" l="1"/>
  <c r="BK1745" i="19"/>
  <c r="BK1746" i="19" l="1"/>
  <c r="BM1747" i="19"/>
  <c r="BK1747" i="19" l="1"/>
  <c r="BM1748" i="19"/>
  <c r="BM1749" i="19" l="1"/>
  <c r="BK1748" i="19"/>
  <c r="BK1749" i="19" l="1"/>
  <c r="BM1750" i="19"/>
  <c r="BM1751" i="19" l="1"/>
  <c r="BK1750" i="19"/>
  <c r="BM1752" i="19" l="1"/>
  <c r="BK1751" i="19"/>
  <c r="BK1752" i="19" l="1"/>
  <c r="BM1753" i="19"/>
  <c r="BM1754" i="19" l="1"/>
  <c r="BK1753" i="19"/>
  <c r="BM1755" i="19" l="1"/>
  <c r="BK1754" i="19"/>
  <c r="BK1755" i="19" l="1"/>
  <c r="BM1756" i="19"/>
  <c r="BK1756" i="19" l="1"/>
  <c r="BM1757" i="19"/>
  <c r="BK1757" i="19" l="1"/>
  <c r="BM1758" i="19"/>
  <c r="BM1759" i="19" l="1"/>
  <c r="BK1758" i="19"/>
  <c r="BK1759" i="19" l="1"/>
  <c r="BM1760" i="19"/>
  <c r="BM1761" i="19" l="1"/>
  <c r="BK1760" i="19"/>
  <c r="BK1761" i="19" l="1"/>
  <c r="BM1762" i="19"/>
  <c r="BM1763" i="19" l="1"/>
  <c r="BK1762" i="19"/>
  <c r="BM1764" i="19" l="1"/>
  <c r="BK1763" i="19"/>
  <c r="BK1764" i="19" l="1"/>
  <c r="BM1765" i="19"/>
  <c r="BM1766" i="19" l="1"/>
  <c r="BK1765" i="19"/>
  <c r="BK1766" i="19" l="1"/>
  <c r="BM1767" i="19"/>
  <c r="BM1768" i="19" l="1"/>
  <c r="BK1767" i="19"/>
  <c r="BM1769" i="19" l="1"/>
  <c r="BK1768" i="19"/>
  <c r="BM1770" i="19" l="1"/>
  <c r="BK1769" i="19"/>
  <c r="BM1771" i="19" l="1"/>
  <c r="BK1770" i="19"/>
  <c r="BK1771" i="19" l="1"/>
  <c r="BM1772" i="19"/>
  <c r="BM1773" i="19" l="1"/>
  <c r="BK1772" i="19"/>
  <c r="BK1773" i="19" l="1"/>
  <c r="BM1774" i="19"/>
  <c r="BK1774" i="19" l="1"/>
  <c r="BM1775" i="19"/>
  <c r="BM1776" i="19" l="1"/>
  <c r="BK1775" i="19"/>
  <c r="BK1776" i="19" l="1"/>
  <c r="BM1777" i="19"/>
  <c r="BM1778" i="19" l="1"/>
  <c r="BK1777" i="19"/>
  <c r="BK1778" i="19" l="1"/>
  <c r="BM1779" i="19"/>
  <c r="BM1780" i="19" l="1"/>
  <c r="BK1779" i="19"/>
  <c r="BK1780" i="19" l="1"/>
  <c r="BM1781" i="19"/>
  <c r="BM1782" i="19" l="1"/>
  <c r="BK1781" i="19"/>
  <c r="BM1783" i="19" l="1"/>
  <c r="BK1782" i="19"/>
  <c r="BK1783" i="19" l="1"/>
  <c r="BM1784" i="19"/>
  <c r="BK1784" i="19" l="1"/>
  <c r="BM1785" i="19"/>
  <c r="BK1785" i="19" l="1"/>
  <c r="BM1786" i="19"/>
  <c r="BK1786" i="19" l="1"/>
  <c r="BM1787" i="19"/>
  <c r="BK1787" i="19" l="1"/>
  <c r="BM1788" i="19"/>
  <c r="BM1789" i="19" l="1"/>
  <c r="BK1788" i="19"/>
  <c r="BK1789" i="19" l="1"/>
  <c r="BM1790" i="19"/>
  <c r="BM1791" i="19" l="1"/>
  <c r="BK1790" i="19"/>
  <c r="BM1792" i="19" l="1"/>
  <c r="BK1791" i="19"/>
  <c r="BK1792" i="19" l="1"/>
  <c r="BM1793" i="19"/>
  <c r="BM1794" i="19" l="1"/>
  <c r="BK1793" i="19"/>
  <c r="BK1794" i="19" l="1"/>
  <c r="BM1795" i="19"/>
  <c r="BM1796" i="19" l="1"/>
  <c r="BK1795" i="19"/>
  <c r="BK1796" i="19" l="1"/>
  <c r="BM1797" i="19"/>
  <c r="BM1798" i="19" l="1"/>
  <c r="BK1797" i="19"/>
  <c r="BM1799" i="19" l="1"/>
  <c r="BK1798" i="19"/>
  <c r="BK1799" i="19" l="1"/>
  <c r="BM1800" i="19"/>
  <c r="BM1801" i="19" l="1"/>
  <c r="BK1800" i="19"/>
  <c r="BK1801" i="19" l="1"/>
  <c r="BM1802" i="19"/>
  <c r="BM1803" i="19" l="1"/>
  <c r="BK1802" i="19"/>
  <c r="BM1804" i="19" l="1"/>
  <c r="BK1803" i="19"/>
  <c r="BM1805" i="19" l="1"/>
  <c r="BK1804" i="19"/>
  <c r="BM1806" i="19" l="1"/>
  <c r="BK1805" i="19"/>
  <c r="BK1806" i="19" l="1"/>
  <c r="BM1807" i="19"/>
  <c r="BK1807" i="19" l="1"/>
  <c r="BM1808" i="19"/>
  <c r="BK1808" i="19" l="1"/>
  <c r="BM1809" i="19"/>
  <c r="BM1810" i="19" l="1"/>
  <c r="BK1809" i="19"/>
  <c r="BM1811" i="19" l="1"/>
  <c r="BK1810" i="19"/>
  <c r="BM1812" i="19" l="1"/>
  <c r="BK1811" i="19"/>
  <c r="BM1813" i="19" l="1"/>
  <c r="BK1812" i="19"/>
  <c r="BK1813" i="19" l="1"/>
  <c r="BM1814" i="19"/>
  <c r="BM1815" i="19" l="1"/>
  <c r="BK1814" i="19"/>
  <c r="BM1816" i="19" l="1"/>
  <c r="BK1815" i="19"/>
  <c r="BK1816" i="19" l="1"/>
  <c r="BM1817" i="19"/>
  <c r="BK1817" i="19" l="1"/>
  <c r="BM1818" i="19"/>
  <c r="BM1819" i="19" l="1"/>
  <c r="BK1818" i="19"/>
  <c r="BK1819" i="19" l="1"/>
  <c r="BM1820" i="19"/>
  <c r="BM1821" i="19" l="1"/>
  <c r="BK1820" i="19"/>
  <c r="BK1821" i="19" l="1"/>
  <c r="BM1822" i="19"/>
  <c r="BM1823" i="19" l="1"/>
  <c r="BK1822" i="19"/>
  <c r="BK1823" i="19" l="1"/>
  <c r="BM1824" i="19"/>
  <c r="BK1824" i="19" l="1"/>
  <c r="BM1825" i="19"/>
  <c r="BM1826" i="19" l="1"/>
  <c r="BK1825" i="19"/>
  <c r="BM1827" i="19" l="1"/>
  <c r="BK1826" i="19"/>
  <c r="BK1827" i="19" l="1"/>
  <c r="BM1828" i="19"/>
  <c r="BK1828" i="19" l="1"/>
  <c r="BM1829" i="19"/>
  <c r="BK1829" i="19" l="1"/>
  <c r="BM1830" i="19"/>
  <c r="BK1830" i="19" l="1"/>
  <c r="BM1831" i="19"/>
  <c r="BK1831" i="19" l="1"/>
  <c r="BM1832" i="19"/>
  <c r="BK1832" i="19" l="1"/>
  <c r="BM1833" i="19"/>
  <c r="BM1834" i="19" l="1"/>
  <c r="BK1833" i="19"/>
  <c r="BM1835" i="19" l="1"/>
  <c r="BK1834" i="19"/>
  <c r="BM1836" i="19" l="1"/>
  <c r="BK1835" i="19"/>
  <c r="BK1836" i="19" l="1"/>
  <c r="BM1837" i="19"/>
  <c r="BM1838" i="19" l="1"/>
  <c r="BK1837" i="19"/>
  <c r="BM1839" i="19" l="1"/>
  <c r="BK1838" i="19"/>
  <c r="BM1840" i="19" l="1"/>
  <c r="BK1839" i="19"/>
  <c r="BK1840" i="19" l="1"/>
  <c r="BM1841" i="19"/>
  <c r="BM1842" i="19" l="1"/>
  <c r="BK1841" i="19"/>
  <c r="BK1842" i="19" l="1"/>
  <c r="BM1843" i="19"/>
  <c r="BK1843" i="19" l="1"/>
  <c r="BM1844" i="19"/>
  <c r="BM1845" i="19" l="1"/>
  <c r="BK1844" i="19"/>
  <c r="BM1846" i="19" l="1"/>
  <c r="BK1845" i="19"/>
  <c r="BK1846" i="19" l="1"/>
  <c r="BM1847" i="19"/>
  <c r="BK1847" i="19" l="1"/>
  <c r="BM1848" i="19"/>
  <c r="BK1848" i="19" l="1"/>
  <c r="BM1849" i="19"/>
  <c r="BK1849" i="19" l="1"/>
  <c r="BM1850" i="19"/>
  <c r="BK1850" i="19" l="1"/>
  <c r="BM1851" i="19"/>
  <c r="BM1852" i="19" l="1"/>
  <c r="BK1851" i="19"/>
  <c r="BK1852" i="19" l="1"/>
  <c r="BM1853" i="19"/>
  <c r="BK1853" i="19" l="1"/>
  <c r="BM1854" i="19"/>
  <c r="BK1854" i="19" l="1"/>
  <c r="BM1855" i="19"/>
  <c r="BM1856" i="19" l="1"/>
  <c r="BK1855" i="19"/>
  <c r="BM1857" i="19" l="1"/>
  <c r="BK1856" i="19"/>
  <c r="BM1858" i="19" l="1"/>
  <c r="BK1857" i="19"/>
  <c r="BM1859" i="19" l="1"/>
  <c r="BK1858" i="19"/>
  <c r="BK1859" i="19" l="1"/>
  <c r="BM1860" i="19"/>
  <c r="BK1860" i="19" l="1"/>
  <c r="BM1861" i="19"/>
  <c r="BM1862" i="19" l="1"/>
  <c r="BK1861" i="19"/>
  <c r="BM1863" i="19" l="1"/>
  <c r="BK1862" i="19"/>
  <c r="BK1863" i="19" l="1"/>
  <c r="BM1864" i="19"/>
  <c r="BM1865" i="19" l="1"/>
  <c r="BK1864" i="19"/>
  <c r="BM1866" i="19" l="1"/>
  <c r="BK1865" i="19"/>
  <c r="BM1867" i="19" l="1"/>
  <c r="BK1866" i="19"/>
  <c r="BM1868" i="19" l="1"/>
  <c r="BK1867" i="19"/>
  <c r="BM1869" i="19" l="1"/>
  <c r="BK1868" i="19"/>
  <c r="BK1869" i="19" l="1"/>
  <c r="BM1870" i="19"/>
  <c r="BM1871" i="19" l="1"/>
  <c r="BK1870" i="19"/>
  <c r="BM1872" i="19" l="1"/>
  <c r="BK1871" i="19"/>
  <c r="BK1872" i="19" l="1"/>
  <c r="BM1873" i="19"/>
  <c r="BK1873" i="19" l="1"/>
  <c r="BM1874" i="19"/>
  <c r="BK1874" i="19" l="1"/>
  <c r="BM1875" i="19"/>
  <c r="BK1875" i="19" l="1"/>
  <c r="BM1876" i="19"/>
  <c r="BM1877" i="19" l="1"/>
  <c r="BK1876" i="19"/>
  <c r="BM1878" i="19" l="1"/>
  <c r="BK1877" i="19"/>
  <c r="BK1878" i="19" l="1"/>
  <c r="BM1879" i="19"/>
  <c r="BM1880" i="19" l="1"/>
  <c r="BK1879" i="19"/>
  <c r="BM1881" i="19" l="1"/>
  <c r="BK1880" i="19"/>
  <c r="BM1882" i="19" l="1"/>
  <c r="BK1881" i="19"/>
  <c r="BM1883" i="19" l="1"/>
  <c r="BK1882" i="19"/>
  <c r="BM1884" i="19" l="1"/>
  <c r="BK1883" i="19"/>
  <c r="BK1884" i="19" l="1"/>
  <c r="BM1885" i="19"/>
  <c r="BM1886" i="19" l="1"/>
  <c r="BK1885" i="19"/>
  <c r="BM1887" i="19" l="1"/>
  <c r="BK1886" i="19"/>
  <c r="BK1887" i="19" l="1"/>
  <c r="BM1888" i="19"/>
  <c r="BK1888" i="19" l="1"/>
  <c r="BM1889" i="19"/>
  <c r="BM1890" i="19" l="1"/>
  <c r="BK1889" i="19"/>
  <c r="BK1890" i="19" l="1"/>
  <c r="BM1891" i="19"/>
  <c r="BK1891" i="19" l="1"/>
  <c r="BM1892" i="19"/>
  <c r="BK1892" i="19" l="1"/>
  <c r="BM1893" i="19"/>
  <c r="BM1894" i="19" l="1"/>
  <c r="BK1893" i="19"/>
  <c r="BK1894" i="19" l="1"/>
  <c r="BM1895" i="19"/>
  <c r="BM1896" i="19" l="1"/>
  <c r="BK1895" i="19"/>
  <c r="BK1896" i="19" l="1"/>
  <c r="BM1897" i="19"/>
  <c r="BM1898" i="19" l="1"/>
  <c r="BK1897" i="19"/>
  <c r="BK1898" i="19" l="1"/>
  <c r="BM1899" i="19"/>
  <c r="BK1899" i="19" l="1"/>
  <c r="BM1900" i="19"/>
  <c r="BM1901" i="19" l="1"/>
  <c r="BK1900" i="19"/>
  <c r="BM1902" i="19" l="1"/>
  <c r="BK1901" i="19"/>
  <c r="BM1903" i="19" l="1"/>
  <c r="BK1902" i="19"/>
  <c r="BM1904" i="19" l="1"/>
  <c r="BK1903" i="19"/>
  <c r="BK1904" i="19" l="1"/>
  <c r="BM1905" i="19"/>
  <c r="BM1906" i="19" l="1"/>
  <c r="BK1905" i="19"/>
  <c r="BK1906" i="19" l="1"/>
  <c r="BM1907" i="19"/>
  <c r="BM1908" i="19" l="1"/>
  <c r="BK1907" i="19"/>
  <c r="BM1909" i="19" l="1"/>
  <c r="BK1908" i="19"/>
  <c r="BM1910" i="19" l="1"/>
  <c r="BK1909" i="19"/>
  <c r="BK1910" i="19" l="1"/>
  <c r="BM1911" i="19"/>
  <c r="BK1911" i="19" l="1"/>
  <c r="BM1912" i="19"/>
  <c r="BK1912" i="19" l="1"/>
  <c r="BM1913" i="19"/>
  <c r="BM1914" i="19" l="1"/>
  <c r="BK1913" i="19"/>
  <c r="BK1914" i="19" l="1"/>
  <c r="BM1915" i="19"/>
  <c r="BM1916" i="19" l="1"/>
  <c r="BK1915" i="19"/>
  <c r="BM1917" i="19" l="1"/>
  <c r="BK1916" i="19"/>
  <c r="BK1917" i="19" l="1"/>
  <c r="BM1918" i="19"/>
  <c r="BK1918" i="19" l="1"/>
  <c r="BM1919" i="19"/>
  <c r="BK1919" i="19" l="1"/>
  <c r="BM1920" i="19"/>
  <c r="BM1921" i="19" l="1"/>
  <c r="BK1920" i="19"/>
  <c r="BK1921" i="19" l="1"/>
  <c r="BM1922" i="19"/>
  <c r="BM1923" i="19" l="1"/>
  <c r="BK1922" i="19"/>
  <c r="BK1923" i="19" l="1"/>
  <c r="BM1924" i="19"/>
  <c r="BK1924" i="19" l="1"/>
  <c r="BM1925" i="19"/>
  <c r="BK1925" i="19" l="1"/>
  <c r="BM1926" i="19"/>
  <c r="BM1927" i="19" l="1"/>
  <c r="BK1926" i="19"/>
  <c r="BM1928" i="19" l="1"/>
  <c r="BK1927" i="19"/>
  <c r="BM1929" i="19" l="1"/>
  <c r="BK1928" i="19"/>
  <c r="BK1929" i="19" l="1"/>
  <c r="BM1930" i="19"/>
  <c r="BM1931" i="19" l="1"/>
  <c r="BK1930" i="19"/>
  <c r="BM1932" i="19" l="1"/>
  <c r="BK1931" i="19"/>
  <c r="BK1932" i="19" l="1"/>
  <c r="BM1933" i="19"/>
  <c r="BK1933" i="19" l="1"/>
  <c r="BM1934" i="19"/>
  <c r="BK1934" i="19" l="1"/>
  <c r="BM1935" i="19"/>
  <c r="BK1935" i="19" l="1"/>
  <c r="BM1936" i="19"/>
  <c r="BM1937" i="19" l="1"/>
  <c r="BK1936" i="19"/>
  <c r="BM1938" i="19" l="1"/>
  <c r="BK1937" i="19"/>
  <c r="BK1938" i="19" l="1"/>
  <c r="BM1939" i="19"/>
  <c r="BK1939" i="19" l="1"/>
  <c r="BM1940" i="19"/>
  <c r="BK1940" i="19" l="1"/>
  <c r="BM1941" i="19"/>
  <c r="BM1942" i="19" l="1"/>
  <c r="BK1941" i="19"/>
  <c r="BM1943" i="19" l="1"/>
  <c r="BK1942" i="19"/>
  <c r="BK1943" i="19" l="1"/>
  <c r="BM1944" i="19"/>
  <c r="BM1945" i="19" l="1"/>
  <c r="BK1944" i="19"/>
  <c r="BM1946" i="19" l="1"/>
  <c r="BK1945" i="19"/>
  <c r="BM1947" i="19" l="1"/>
  <c r="BK1946" i="19"/>
  <c r="BK1947" i="19" l="1"/>
  <c r="BM1948" i="19"/>
  <c r="BM1949" i="19" l="1"/>
  <c r="BK1948" i="19"/>
  <c r="BM1950" i="19" l="1"/>
  <c r="BK1949" i="19"/>
  <c r="BK1950" i="19" l="1"/>
  <c r="BM1951" i="19"/>
  <c r="BM1952" i="19" l="1"/>
  <c r="BK1951" i="19"/>
  <c r="BM1953" i="19" l="1"/>
  <c r="BK1952" i="19"/>
  <c r="BK1953" i="19" l="1"/>
  <c r="BM1954" i="19"/>
  <c r="BM1955" i="19" l="1"/>
  <c r="BK1954" i="19"/>
  <c r="BK1955" i="19" l="1"/>
  <c r="BM1956" i="19"/>
  <c r="BM1957" i="19" l="1"/>
  <c r="BK1956" i="19"/>
  <c r="BM1958" i="19" l="1"/>
  <c r="BK1957" i="19"/>
  <c r="BM1959" i="19" l="1"/>
  <c r="BK1958" i="19"/>
  <c r="BK1959" i="19" l="1"/>
  <c r="BM1960" i="19"/>
  <c r="BM1961" i="19" l="1"/>
  <c r="BK1960" i="19"/>
  <c r="BK1961" i="19" l="1"/>
  <c r="BM1962" i="19"/>
  <c r="BM1963" i="19" l="1"/>
  <c r="BK1962" i="19"/>
  <c r="BM1964" i="19" l="1"/>
  <c r="BK1963" i="19"/>
  <c r="BK1964" i="19" l="1"/>
  <c r="BM1965" i="19"/>
  <c r="BM1966" i="19" l="1"/>
  <c r="BK1965" i="19"/>
  <c r="BM1967" i="19" l="1"/>
  <c r="BK1966" i="19"/>
  <c r="BK1967" i="19" l="1"/>
  <c r="BM1968" i="19"/>
  <c r="BK1968" i="19" l="1"/>
  <c r="BM1969" i="19"/>
  <c r="BK1969" i="19" l="1"/>
  <c r="BM1970" i="19"/>
  <c r="BK1970" i="19" l="1"/>
  <c r="BM1971" i="19"/>
  <c r="BM1972" i="19" l="1"/>
  <c r="BK1971" i="19"/>
  <c r="BM1973" i="19" l="1"/>
  <c r="BK1972" i="19"/>
  <c r="BM1974" i="19" l="1"/>
  <c r="BK1973" i="19"/>
  <c r="BK1974" i="19" l="1"/>
  <c r="BM1975" i="19"/>
  <c r="BK1975" i="19" l="1"/>
  <c r="BM1976" i="19"/>
  <c r="BK1976" i="19" l="1"/>
  <c r="BM1977" i="19"/>
  <c r="BK1977" i="19" l="1"/>
  <c r="BM1978" i="19"/>
  <c r="BK1978" i="19" l="1"/>
  <c r="BM1979" i="19"/>
  <c r="BM1980" i="19" l="1"/>
  <c r="BK1979" i="19"/>
  <c r="BK1980" i="19" l="1"/>
  <c r="BM1981" i="19"/>
  <c r="BM1982" i="19" l="1"/>
  <c r="BK1981" i="19"/>
  <c r="BM1983" i="19" l="1"/>
  <c r="BK1982" i="19"/>
  <c r="BK1983" i="19" l="1"/>
  <c r="BM1984" i="19"/>
  <c r="BK1984" i="19" l="1"/>
  <c r="BM1985" i="19"/>
  <c r="BK1985" i="19" l="1"/>
  <c r="BM1986" i="19"/>
  <c r="BK1986" i="19" l="1"/>
  <c r="BM1987" i="19"/>
  <c r="BM1988" i="19" l="1"/>
  <c r="BK1987" i="19"/>
  <c r="BM1989" i="19" l="1"/>
  <c r="BK1988" i="19"/>
  <c r="BM1990" i="19" l="1"/>
  <c r="BK1989" i="19"/>
  <c r="BK1990" i="19" l="1"/>
  <c r="BM1991" i="19"/>
  <c r="BK1991" i="19" l="1"/>
  <c r="BM1992" i="19"/>
  <c r="BM1993" i="19" l="1"/>
  <c r="BK1992" i="19"/>
  <c r="BK1993" i="19" l="1"/>
  <c r="BM1994" i="19"/>
  <c r="BK1994" i="19" l="1"/>
  <c r="BM1995" i="19"/>
  <c r="BM1996" i="19" l="1"/>
  <c r="BK1995" i="19"/>
  <c r="BK1996" i="19" l="1"/>
  <c r="BM1997" i="19"/>
  <c r="BM1998" i="19" l="1"/>
  <c r="BK1997" i="19"/>
  <c r="BK1998" i="19" l="1"/>
  <c r="BM1999" i="19"/>
  <c r="BM2000" i="19" l="1"/>
  <c r="BK1999" i="19"/>
  <c r="BM2001" i="19" l="1"/>
  <c r="BK2000" i="19"/>
  <c r="BM2002" i="19" l="1"/>
  <c r="BK2001" i="19"/>
  <c r="BK2002" i="19" l="1"/>
  <c r="BM2003" i="19"/>
  <c r="BK2003" i="19" l="1"/>
  <c r="BM2004" i="19"/>
  <c r="BK2004" i="19" l="1"/>
  <c r="BM2005" i="19"/>
  <c r="BK2005" i="19" l="1"/>
  <c r="BM2006" i="19"/>
  <c r="BM2007" i="19" l="1"/>
  <c r="BK2006" i="19"/>
  <c r="BM2008" i="19" l="1"/>
  <c r="BK2007" i="19"/>
  <c r="BM2009" i="19" l="1"/>
  <c r="BK2008" i="19"/>
  <c r="BK2009" i="19" l="1"/>
  <c r="BM2010" i="19"/>
  <c r="BM2011" i="19" l="1"/>
  <c r="BK2010" i="19"/>
  <c r="BM2012" i="19" l="1"/>
  <c r="BK2011" i="19"/>
  <c r="BK2012" i="19" l="1"/>
  <c r="BM2013" i="19"/>
  <c r="BM2014" i="19" l="1"/>
  <c r="BK2013" i="19"/>
  <c r="BM2015" i="19" l="1"/>
  <c r="BK2014" i="19"/>
  <c r="BK2015" i="19" l="1"/>
  <c r="BM2016" i="19"/>
  <c r="BM2017" i="19" l="1"/>
  <c r="BK2016" i="19"/>
  <c r="BM2018" i="19" l="1"/>
  <c r="BK2017" i="19"/>
  <c r="BK2018" i="19" l="1"/>
  <c r="BM2019" i="19"/>
  <c r="BK2019" i="19" l="1"/>
  <c r="BM2020" i="19"/>
  <c r="BK2020" i="19" l="1"/>
  <c r="BM2021" i="19"/>
  <c r="BM2022" i="19" l="1"/>
  <c r="BK2021" i="19"/>
  <c r="BM2023" i="19" l="1"/>
  <c r="BK2022" i="19"/>
  <c r="BK2023" i="19" l="1"/>
  <c r="BM2024" i="19"/>
  <c r="BM2025" i="19" l="1"/>
  <c r="BK2024" i="19"/>
  <c r="BM2026" i="19" l="1"/>
  <c r="BK2025" i="19"/>
  <c r="BK2026" i="19" l="1"/>
  <c r="BM2027" i="19"/>
  <c r="BK2027" i="19" l="1"/>
  <c r="BM2028" i="19"/>
  <c r="BK2028" i="19" l="1"/>
  <c r="BM2029" i="19"/>
  <c r="BK2029" i="19" l="1"/>
  <c r="BM2030" i="19"/>
  <c r="BM2031" i="19" l="1"/>
  <c r="BK2030" i="19"/>
  <c r="BK2031" i="19" l="1"/>
  <c r="BM2032" i="19"/>
  <c r="BK2032" i="19" l="1"/>
  <c r="BM2033" i="19"/>
  <c r="BM2034" i="19" l="1"/>
  <c r="BK2033" i="19"/>
  <c r="BK2034" i="19" l="1"/>
  <c r="BM2035" i="19"/>
  <c r="BK2035" i="19" l="1"/>
  <c r="BM2036" i="19"/>
  <c r="BM2037" i="19" l="1"/>
  <c r="BK2036" i="19"/>
  <c r="BK2037" i="19" l="1"/>
  <c r="BM2038" i="19"/>
  <c r="BK2038" i="19" l="1"/>
  <c r="BM2039" i="19"/>
  <c r="BK2039" i="19" l="1"/>
  <c r="BM2040" i="19"/>
  <c r="BM2041" i="19" l="1"/>
  <c r="BK2040" i="19"/>
  <c r="BK2041" i="19" l="1"/>
  <c r="BM2042" i="19"/>
  <c r="BM2043" i="19" l="1"/>
  <c r="BK2042" i="19"/>
  <c r="BK2043" i="19" l="1"/>
  <c r="BM2044" i="19"/>
  <c r="BK2044" i="19" l="1"/>
  <c r="BM2045" i="19"/>
  <c r="BM2046" i="19" l="1"/>
  <c r="BK2045" i="19"/>
  <c r="BM2047" i="19" l="1"/>
  <c r="BK2046" i="19"/>
  <c r="BK2047" i="19" l="1"/>
  <c r="BM2048" i="19"/>
  <c r="BM2049" i="19" l="1"/>
  <c r="BK2048" i="19"/>
  <c r="BM2050" i="19" l="1"/>
  <c r="BK2049" i="19"/>
  <c r="BM2051" i="19" l="1"/>
  <c r="BK2050" i="19"/>
  <c r="BK2051" i="19" l="1"/>
  <c r="BM2052" i="19"/>
  <c r="BK2052" i="19" l="1"/>
  <c r="BM2053" i="19"/>
  <c r="BK2053" i="19" l="1"/>
  <c r="BM2054" i="19"/>
  <c r="BM2055" i="19" l="1"/>
  <c r="BK2054" i="19"/>
  <c r="BM2056" i="19" l="1"/>
  <c r="BK2055" i="19"/>
  <c r="BM2057" i="19" l="1"/>
  <c r="BK2056" i="19"/>
  <c r="BK2057" i="19" l="1"/>
  <c r="BM2058" i="19"/>
  <c r="BK2058" i="19" l="1"/>
  <c r="BM2059" i="19"/>
  <c r="BM2060" i="19" l="1"/>
  <c r="BK2059" i="19"/>
  <c r="BK2060" i="19" l="1"/>
  <c r="BM2061" i="19"/>
  <c r="BK2061" i="19" l="1"/>
  <c r="BM2062" i="19"/>
  <c r="BM2063" i="19" l="1"/>
  <c r="BK2062" i="19"/>
  <c r="BM2064" i="19" l="1"/>
  <c r="BK2063" i="19"/>
  <c r="BK2064" i="19" l="1"/>
  <c r="BM2065" i="19"/>
  <c r="BK2065" i="19" l="1"/>
  <c r="BM2066" i="19"/>
  <c r="BM2067" i="19" l="1"/>
  <c r="BK2066" i="19"/>
  <c r="BK2067" i="19" l="1"/>
  <c r="BM2068" i="19"/>
  <c r="BK2068" i="19" l="1"/>
  <c r="BM2069" i="19"/>
  <c r="BM2070" i="19" l="1"/>
  <c r="BK2069" i="19"/>
  <c r="BM2071" i="19" l="1"/>
  <c r="BK2070" i="19"/>
  <c r="BM2072" i="19" l="1"/>
  <c r="BK2071" i="19"/>
  <c r="BM2073" i="19" l="1"/>
  <c r="BK2072" i="19"/>
  <c r="BM2074" i="19" l="1"/>
  <c r="BK2073" i="19"/>
  <c r="BK2074" i="19" l="1"/>
  <c r="BM2075" i="19"/>
  <c r="BM2076" i="19" l="1"/>
  <c r="BK2075" i="19"/>
  <c r="BK2076" i="19" l="1"/>
  <c r="BM2077" i="19"/>
  <c r="BK2077" i="19" l="1"/>
  <c r="BM2078" i="19"/>
  <c r="BM2079" i="19" l="1"/>
  <c r="BK2078" i="19"/>
  <c r="BK2079" i="19" l="1"/>
  <c r="BM2080" i="19"/>
  <c r="BM2081" i="19" l="1"/>
  <c r="BK2080" i="19"/>
  <c r="BK2081" i="19" l="1"/>
  <c r="BM2082" i="19"/>
  <c r="BK2082" i="19" l="1"/>
  <c r="BM2083" i="19"/>
  <c r="BK2083" i="19" l="1"/>
  <c r="BM2084" i="19"/>
  <c r="BM2085" i="19" l="1"/>
  <c r="BK2084" i="19"/>
  <c r="BK2085" i="19" l="1"/>
  <c r="BM2086" i="19"/>
  <c r="BK2086" i="19" l="1"/>
  <c r="BM2087" i="19"/>
  <c r="BK2087" i="19" l="1"/>
  <c r="BM2088" i="19"/>
  <c r="BM2089" i="19" l="1"/>
  <c r="BK2088" i="19"/>
  <c r="BK2089" i="19" l="1"/>
  <c r="BM2090" i="19"/>
  <c r="BK2090" i="19" l="1"/>
  <c r="BM2091" i="19"/>
  <c r="BM2092" i="19" l="1"/>
  <c r="BK2091" i="19"/>
  <c r="BM2093" i="19" l="1"/>
  <c r="BK2092" i="19"/>
  <c r="BK2093" i="19" l="1"/>
  <c r="BM2094" i="19"/>
  <c r="BM2095" i="19" l="1"/>
  <c r="BK2094" i="19"/>
  <c r="BK2095" i="19" l="1"/>
  <c r="BM2096" i="19"/>
  <c r="BK2096" i="19" l="1"/>
  <c r="BM2097" i="19"/>
  <c r="BM2098" i="19" l="1"/>
  <c r="BK2097" i="19"/>
  <c r="BK2098" i="19" l="1"/>
  <c r="BM2099" i="19"/>
  <c r="BM2100" i="19" l="1"/>
  <c r="BK2099" i="19"/>
  <c r="BK2100" i="19" l="1"/>
  <c r="BM2101" i="19"/>
  <c r="BM2102" i="19" l="1"/>
  <c r="BK2101" i="19"/>
  <c r="BM2103" i="19" l="1"/>
  <c r="BK2102" i="19"/>
  <c r="BK2103" i="19" l="1"/>
  <c r="BM2104" i="19"/>
  <c r="BK2104" i="19" l="1"/>
  <c r="BM2105" i="19"/>
  <c r="BK2105" i="19" l="1"/>
  <c r="BM2106" i="19"/>
  <c r="BM2107" i="19" l="1"/>
  <c r="BK2106" i="19"/>
  <c r="BK2107" i="19" l="1"/>
  <c r="BM2108" i="19"/>
  <c r="BM2109" i="19" l="1"/>
  <c r="BK2108" i="19"/>
  <c r="BK2109" i="19" l="1"/>
  <c r="BM2110" i="19"/>
  <c r="BK2110" i="19" l="1"/>
  <c r="BM2111" i="19"/>
  <c r="BM2112" i="19" l="1"/>
  <c r="BK2111" i="19"/>
  <c r="BM2113" i="19" l="1"/>
  <c r="BK2112" i="19"/>
  <c r="BM2114" i="19" l="1"/>
  <c r="BK2113" i="19"/>
  <c r="BM2115" i="19" l="1"/>
  <c r="BK2114" i="19"/>
  <c r="BM2116" i="19" l="1"/>
  <c r="BK2115" i="19"/>
  <c r="BM2117" i="19" l="1"/>
  <c r="BK2116" i="19"/>
  <c r="BM2118" i="19" l="1"/>
  <c r="BK2117" i="19"/>
  <c r="BK2118" i="19" l="1"/>
  <c r="BM2119" i="19"/>
  <c r="BM2120" i="19" l="1"/>
  <c r="BK2119" i="19"/>
  <c r="BK2120" i="19" l="1"/>
  <c r="BM2121" i="19"/>
  <c r="BK2121" i="19" l="1"/>
  <c r="BM2122" i="19"/>
  <c r="BM2123" i="19" l="1"/>
  <c r="BK2122" i="19"/>
  <c r="BK2123" i="19" l="1"/>
  <c r="BM2124" i="19"/>
  <c r="BK2124" i="19" l="1"/>
  <c r="BM2125" i="19"/>
  <c r="BM2126" i="19" l="1"/>
  <c r="BK2125" i="19"/>
  <c r="BK2126" i="19" l="1"/>
  <c r="BM2127" i="19"/>
  <c r="BK2127" i="19" l="1"/>
  <c r="BM2128" i="19"/>
  <c r="BK2128" i="19" l="1"/>
  <c r="BM2129" i="19"/>
  <c r="BM2130" i="19" l="1"/>
  <c r="BK2129" i="19"/>
  <c r="BK2130" i="19" l="1"/>
  <c r="BM2131" i="19"/>
  <c r="BK2131" i="19" l="1"/>
  <c r="BM2132" i="19"/>
  <c r="BK2132" i="19" l="1"/>
  <c r="BM2133" i="19"/>
  <c r="BK2133" i="19" l="1"/>
  <c r="BM2134" i="19"/>
  <c r="BM2135" i="19" l="1"/>
  <c r="BK2134" i="19"/>
  <c r="BK2135" i="19" l="1"/>
  <c r="BM2136" i="19"/>
  <c r="BK2136" i="19" l="1"/>
  <c r="BM2137" i="19"/>
  <c r="BK2137" i="19" l="1"/>
  <c r="BM2138" i="19"/>
  <c r="BK2138" i="19" l="1"/>
  <c r="BM2139" i="19"/>
  <c r="BK2139" i="19" l="1"/>
  <c r="BM2140" i="19"/>
  <c r="BK2140" i="19" l="1"/>
  <c r="BM2141" i="19"/>
  <c r="BK2141" i="19" l="1"/>
  <c r="BM2142" i="19"/>
  <c r="BK2142" i="19" l="1"/>
  <c r="BM2143" i="19"/>
  <c r="BM2144" i="19" l="1"/>
  <c r="BK2143" i="19"/>
  <c r="BM2145" i="19" l="1"/>
  <c r="BK2144" i="19"/>
  <c r="BM2146" i="19" l="1"/>
  <c r="BK2145" i="19"/>
  <c r="BM2147" i="19" l="1"/>
  <c r="BK2146" i="19"/>
  <c r="BM2148" i="19" l="1"/>
  <c r="BK2147" i="19"/>
  <c r="BK2148" i="19" l="1"/>
  <c r="BM2149" i="19"/>
  <c r="BM2150" i="19" l="1"/>
  <c r="BK2149" i="19"/>
  <c r="BK2150" i="19" l="1"/>
  <c r="BM2151" i="19"/>
  <c r="BK2151" i="19" l="1"/>
  <c r="BM2152" i="19"/>
  <c r="BK2152" i="19" l="1"/>
  <c r="BM2153" i="19"/>
  <c r="BM2154" i="19" l="1"/>
  <c r="BK2153" i="19"/>
  <c r="BK2154" i="19" l="1"/>
  <c r="BM2155" i="19"/>
  <c r="BK2155" i="19" l="1"/>
  <c r="BM2156" i="19"/>
  <c r="BK2156" i="19" l="1"/>
  <c r="BM2157" i="19"/>
  <c r="BK2157" i="19" l="1"/>
  <c r="BM2158" i="19"/>
  <c r="BM2159" i="19" l="1"/>
  <c r="BK2158" i="19"/>
  <c r="BK2159" i="19" l="1"/>
  <c r="BM2160" i="19"/>
  <c r="BM2161" i="19" l="1"/>
  <c r="BK2160" i="19"/>
  <c r="BK2161" i="19" l="1"/>
  <c r="BM2162" i="19"/>
  <c r="BK2162" i="19" l="1"/>
  <c r="BM2163" i="19"/>
  <c r="BM2164" i="19" l="1"/>
  <c r="BK2163" i="19"/>
  <c r="BM2165" i="19" l="1"/>
  <c r="BK2164" i="19"/>
  <c r="BM2166" i="19" l="1"/>
  <c r="BK2165" i="19"/>
  <c r="BM2167" i="19" l="1"/>
  <c r="BK2166" i="19"/>
  <c r="BM2168" i="19" l="1"/>
  <c r="BK2167" i="19"/>
  <c r="BK2168" i="19" l="1"/>
  <c r="BM2169" i="19"/>
  <c r="BK2169" i="19" l="1"/>
  <c r="BM2170" i="19"/>
  <c r="BK2170" i="19" l="1"/>
  <c r="BM2171" i="19"/>
  <c r="BK2171" i="19" l="1"/>
  <c r="BM2172" i="19"/>
  <c r="BK2172" i="19" l="1"/>
  <c r="BM2173" i="19"/>
  <c r="BK2173" i="19" l="1"/>
  <c r="BM2174" i="19"/>
  <c r="BK2174" i="19" l="1"/>
  <c r="BM2175" i="19"/>
  <c r="BM2176" i="19" l="1"/>
  <c r="BK2175" i="19"/>
  <c r="BM2177" i="19" l="1"/>
  <c r="BK2176" i="19"/>
  <c r="BM2178" i="19" l="1"/>
  <c r="BK2177" i="19"/>
  <c r="BK2178" i="19" l="1"/>
  <c r="BM2179" i="19"/>
  <c r="BK2179" i="19" l="1"/>
  <c r="BM2180" i="19"/>
  <c r="BM2181" i="19" l="1"/>
  <c r="BK2180" i="19"/>
  <c r="BK2181" i="19" l="1"/>
  <c r="BM2182" i="19"/>
  <c r="BK2182" i="19" l="1"/>
  <c r="BM2183" i="19"/>
  <c r="BK2183" i="19" l="1"/>
  <c r="BM2184" i="19"/>
  <c r="BM2185" i="19" l="1"/>
  <c r="BK2184" i="19"/>
  <c r="BK2185" i="19" l="1"/>
  <c r="BM2186" i="19"/>
  <c r="BM2187" i="19" l="1"/>
  <c r="BK2186" i="19"/>
  <c r="BK2187" i="19" l="1"/>
  <c r="BM2188" i="19"/>
  <c r="BK2188" i="19" l="1"/>
  <c r="BM2189" i="19"/>
  <c r="BK2189" i="19" l="1"/>
  <c r="BM2190" i="19"/>
  <c r="BK2190" i="19" l="1"/>
  <c r="BM2191" i="19"/>
  <c r="BM2192" i="19" l="1"/>
  <c r="BK2191" i="19"/>
  <c r="BK2192" i="19" l="1"/>
  <c r="BM2193" i="19"/>
  <c r="BK2193" i="19" l="1"/>
  <c r="BM2194" i="19"/>
  <c r="BM2195" i="19" l="1"/>
  <c r="BK2194" i="19"/>
  <c r="BK2195" i="19" l="1"/>
  <c r="BM2196" i="19"/>
  <c r="BK2196" i="19" l="1"/>
  <c r="BM2197" i="19"/>
  <c r="BM2198" i="19" l="1"/>
  <c r="BK2197" i="19"/>
  <c r="BM2199" i="19" l="1"/>
  <c r="BK2198" i="19"/>
  <c r="BK2199" i="19" l="1"/>
  <c r="BM2200" i="19"/>
  <c r="BK2200" i="19" l="1"/>
  <c r="BM2201" i="19"/>
  <c r="BK2201" i="19" l="1"/>
  <c r="BM2202" i="19"/>
  <c r="BM2203" i="19" l="1"/>
  <c r="BK2202" i="19"/>
  <c r="BM2204" i="19" l="1"/>
  <c r="BK2203" i="19"/>
  <c r="BM2205" i="19" l="1"/>
  <c r="BK2204" i="19"/>
  <c r="BM2206" i="19" l="1"/>
  <c r="BK2205" i="19"/>
  <c r="BK2206" i="19" l="1"/>
  <c r="BM2207" i="19"/>
  <c r="BK2207" i="19" l="1"/>
  <c r="BM2208" i="19"/>
  <c r="BK2208" i="19" l="1"/>
  <c r="BM2209" i="19"/>
  <c r="BK2209" i="19" l="1"/>
  <c r="BM2210" i="19"/>
  <c r="BK2210" i="19" l="1"/>
  <c r="BM2211" i="19"/>
  <c r="BK2211" i="19" l="1"/>
  <c r="BM2212" i="19"/>
  <c r="BM2213" i="19" l="1"/>
  <c r="BK2212" i="19"/>
  <c r="BK2213" i="19" l="1"/>
  <c r="BM2214" i="19"/>
  <c r="BK2214" i="19" l="1"/>
  <c r="BM2215" i="19"/>
  <c r="BK2215" i="19" l="1"/>
  <c r="BM2216" i="19"/>
  <c r="BK2216" i="19" l="1"/>
  <c r="BM2217" i="19"/>
  <c r="BK2217" i="19" l="1"/>
  <c r="BM2218" i="19"/>
  <c r="BK2218" i="19" l="1"/>
  <c r="BM2219" i="19"/>
  <c r="BM2220" i="19" l="1"/>
  <c r="BK2219" i="19"/>
  <c r="BM2221" i="19" l="1"/>
  <c r="BK2220" i="19"/>
  <c r="BK2221" i="19" l="1"/>
  <c r="BM2222" i="19"/>
  <c r="BK2222" i="19" l="1"/>
  <c r="BM2223" i="19"/>
  <c r="BK2223" i="19" l="1"/>
  <c r="BM2224" i="19"/>
  <c r="BM2225" i="19" l="1"/>
  <c r="BK2224" i="19"/>
  <c r="BM2226" i="19" l="1"/>
  <c r="BK2225" i="19"/>
  <c r="BM2227" i="19" l="1"/>
  <c r="BK2226" i="19"/>
  <c r="BK2227" i="19" l="1"/>
  <c r="BM2228" i="19"/>
  <c r="BK2228" i="19" l="1"/>
  <c r="BM2229" i="19"/>
  <c r="BK2229" i="19" l="1"/>
  <c r="BM2230" i="19"/>
  <c r="BM2231" i="19" l="1"/>
  <c r="BK2230" i="19"/>
  <c r="BM2232" i="19" l="1"/>
  <c r="BK2231" i="19"/>
  <c r="BM2233" i="19" l="1"/>
  <c r="BK2232" i="19"/>
  <c r="BK2233" i="19" l="1"/>
  <c r="BM2234" i="19"/>
  <c r="BM2235" i="19" l="1"/>
  <c r="BK2234" i="19"/>
  <c r="BK2235" i="19" l="1"/>
  <c r="BM2236" i="19"/>
  <c r="BM2237" i="19" l="1"/>
  <c r="BK2236" i="19"/>
  <c r="BM2238" i="19" l="1"/>
  <c r="BK2237" i="19"/>
  <c r="BK2238" i="19" l="1"/>
  <c r="BM2239" i="19"/>
  <c r="BM2240" i="19" l="1"/>
  <c r="BK2239" i="19"/>
  <c r="BM2241" i="19" l="1"/>
  <c r="BK2240" i="19"/>
  <c r="BK2241" i="19" l="1"/>
  <c r="BM2242" i="19"/>
  <c r="BM2243" i="19" l="1"/>
  <c r="BK2242" i="19"/>
  <c r="BK2243" i="19" l="1"/>
  <c r="BM2244" i="19"/>
  <c r="BM2245" i="19" l="1"/>
  <c r="BK2244" i="19"/>
  <c r="BM2246" i="19" l="1"/>
  <c r="BK2245" i="19"/>
  <c r="BM2247" i="19" l="1"/>
  <c r="BK2246" i="19"/>
  <c r="BK2247" i="19" l="1"/>
  <c r="BM2248" i="19"/>
  <c r="BM2249" i="19" l="1"/>
  <c r="BK2248" i="19"/>
  <c r="BK2249" i="19" l="1"/>
  <c r="BM2250" i="19"/>
  <c r="BM2251" i="19" l="1"/>
  <c r="BK2250" i="19"/>
  <c r="BK2251" i="19" l="1"/>
  <c r="BM2252" i="19"/>
  <c r="BK2252" i="19" l="1"/>
  <c r="BM2253" i="19"/>
  <c r="BK2253" i="19" l="1"/>
  <c r="BM2254" i="19"/>
  <c r="BK2254" i="19" l="1"/>
  <c r="BM2255" i="19"/>
  <c r="BK2255" i="19" l="1"/>
  <c r="BM2256" i="19"/>
  <c r="BK2256" i="19" l="1"/>
  <c r="BM2257" i="19"/>
  <c r="BM2258" i="19" l="1"/>
  <c r="BK2257" i="19"/>
  <c r="BK2258" i="19" l="1"/>
  <c r="BM2259" i="19"/>
  <c r="BK2259" i="19" l="1"/>
  <c r="BM2260" i="19"/>
  <c r="BK2260" i="19" l="1"/>
  <c r="BM2261" i="19"/>
  <c r="BM2262" i="19" l="1"/>
  <c r="BK2261" i="19"/>
  <c r="BM2263" i="19" l="1"/>
  <c r="BK2262" i="19"/>
  <c r="BM2264" i="19" l="1"/>
  <c r="BK2263" i="19"/>
  <c r="BK2264" i="19" l="1"/>
  <c r="BM2265" i="19"/>
  <c r="BM2266" i="19" l="1"/>
  <c r="BK2265" i="19"/>
  <c r="BK2266" i="19" l="1"/>
  <c r="BM2267" i="19"/>
  <c r="BK2267" i="19" l="1"/>
  <c r="BM2268" i="19"/>
  <c r="BM2269" i="19" l="1"/>
  <c r="BK2268" i="19"/>
  <c r="BK2269" i="19" l="1"/>
  <c r="BM2270" i="19"/>
  <c r="BM2271" i="19" l="1"/>
  <c r="BK2270" i="19"/>
  <c r="BM2272" i="19" l="1"/>
  <c r="BK2271" i="19"/>
  <c r="BM2273" i="19" l="1"/>
  <c r="BK2272" i="19"/>
  <c r="BM2274" i="19" l="1"/>
  <c r="BK2273" i="19"/>
  <c r="BM2275" i="19" l="1"/>
  <c r="BK2274" i="19"/>
  <c r="BM2276" i="19" l="1"/>
  <c r="BK2275" i="19"/>
  <c r="BM2277" i="19" l="1"/>
  <c r="BK2276" i="19"/>
  <c r="BK2277" i="19" l="1"/>
  <c r="BM2278" i="19"/>
  <c r="BK2278" i="19" l="1"/>
  <c r="BM2279" i="19"/>
  <c r="BK2279" i="19" l="1"/>
  <c r="BM2280" i="19"/>
  <c r="BM2281" i="19" l="1"/>
  <c r="BK2280" i="19"/>
  <c r="BM2282" i="19" l="1"/>
  <c r="BK2281" i="19"/>
  <c r="BK2282" i="19" l="1"/>
  <c r="BM2283" i="19"/>
  <c r="BM2284" i="19" l="1"/>
  <c r="BK2283" i="19"/>
  <c r="BK2284" i="19" l="1"/>
  <c r="BM2285" i="19"/>
  <c r="BK2285" i="19" l="1"/>
  <c r="BM2286" i="19"/>
  <c r="BM2287" i="19" l="1"/>
  <c r="BK2286" i="19"/>
  <c r="BM2288" i="19" l="1"/>
  <c r="BK2287" i="19"/>
  <c r="BK2288" i="19" l="1"/>
  <c r="BM2289" i="19"/>
  <c r="BK2289" i="19" l="1"/>
  <c r="BM2290" i="19"/>
  <c r="BM2291" i="19" l="1"/>
  <c r="BK2290" i="19"/>
  <c r="BM2292" i="19" l="1"/>
  <c r="BK2291" i="19"/>
  <c r="BM2293" i="19" l="1"/>
  <c r="BK2292" i="19"/>
  <c r="BK2293" i="19" l="1"/>
  <c r="BM2294" i="19"/>
  <c r="BM2295" i="19" l="1"/>
  <c r="BK2294" i="19"/>
  <c r="BK2295" i="19" l="1"/>
  <c r="BM2296" i="19"/>
  <c r="BK2296" i="19" l="1"/>
  <c r="BM2297" i="19"/>
  <c r="BM2298" i="19" l="1"/>
  <c r="BK2297" i="19"/>
  <c r="BM2299" i="19" l="1"/>
  <c r="BK2298" i="19"/>
  <c r="BK2299" i="19" l="1"/>
  <c r="BM2300" i="19"/>
  <c r="BM2301" i="19" l="1"/>
  <c r="BK2300" i="19"/>
  <c r="BK2301" i="19" l="1"/>
  <c r="BM2302" i="19"/>
  <c r="BM2303" i="19" l="1"/>
  <c r="BK2302" i="19"/>
  <c r="BM2304" i="19" l="1"/>
  <c r="BK2303" i="19"/>
  <c r="BM2305" i="19" l="1"/>
  <c r="BK2304" i="19"/>
  <c r="BM2306" i="19" l="1"/>
  <c r="BK2305" i="19"/>
  <c r="BK2306" i="19" l="1"/>
  <c r="BM2307" i="19"/>
  <c r="BK2307" i="19" l="1"/>
  <c r="BM2308" i="19"/>
  <c r="BM2309" i="19" l="1"/>
  <c r="BK2308" i="19"/>
  <c r="BM2310" i="19" l="1"/>
  <c r="BK2309" i="19"/>
  <c r="BK2310" i="19" l="1"/>
  <c r="BM2311" i="19"/>
  <c r="BK2311" i="19" l="1"/>
  <c r="BM2312" i="19"/>
  <c r="BM2313" i="19" l="1"/>
  <c r="BK2312" i="19"/>
  <c r="BM2314" i="19" l="1"/>
  <c r="BK2313" i="19"/>
  <c r="BM2315" i="19" l="1"/>
  <c r="BK2314" i="19"/>
  <c r="BM2316" i="19" l="1"/>
  <c r="BK2315" i="19"/>
  <c r="BK2316" i="19" l="1"/>
  <c r="BM2317" i="19"/>
  <c r="BK2317" i="19" l="1"/>
  <c r="BM2318" i="19"/>
  <c r="BM2319" i="19" l="1"/>
  <c r="BK2318" i="19"/>
  <c r="BM2320" i="19" l="1"/>
  <c r="BK2319" i="19"/>
  <c r="BK2320" i="19" l="1"/>
  <c r="BM2321" i="19"/>
  <c r="BM2322" i="19" l="1"/>
  <c r="BK2321" i="19"/>
  <c r="BK2322" i="19" l="1"/>
  <c r="BM2323" i="19"/>
  <c r="BK2323" i="19" l="1"/>
  <c r="BM2324" i="19"/>
  <c r="BM2325" i="19" l="1"/>
  <c r="BK2324" i="19"/>
  <c r="BM2326" i="19" l="1"/>
  <c r="BK2325" i="19"/>
  <c r="BK2326" i="19" l="1"/>
  <c r="BM2327" i="19"/>
  <c r="BM2328" i="19" l="1"/>
  <c r="BK2327" i="19"/>
  <c r="BM2329" i="19" l="1"/>
  <c r="BK2328" i="19"/>
  <c r="BM2330" i="19" l="1"/>
  <c r="BK2329" i="19"/>
  <c r="BK2330" i="19" l="1"/>
  <c r="BM2331" i="19"/>
  <c r="BM2332" i="19" l="1"/>
  <c r="BK2331" i="19"/>
  <c r="BM2333" i="19" l="1"/>
  <c r="BK2332" i="19"/>
  <c r="BK2333" i="19" l="1"/>
  <c r="BM2334" i="19"/>
  <c r="BM2335" i="19" l="1"/>
  <c r="BK2334" i="19"/>
  <c r="BK2335" i="19" l="1"/>
  <c r="BM2336" i="19"/>
  <c r="BM2337" i="19" l="1"/>
  <c r="BK2336" i="19"/>
  <c r="BM2338" i="19" l="1"/>
  <c r="BK2337" i="19"/>
  <c r="BK2338" i="19" l="1"/>
  <c r="BM2339" i="19"/>
  <c r="BM2340" i="19" l="1"/>
  <c r="BK2339" i="19"/>
  <c r="BK2340" i="19" l="1"/>
  <c r="BM2341" i="19"/>
  <c r="BK2341" i="19" l="1"/>
  <c r="BM2342" i="19"/>
  <c r="BK2342" i="19" l="1"/>
  <c r="BM2343" i="19"/>
  <c r="BM2344" i="19" l="1"/>
  <c r="BK2343" i="19"/>
  <c r="BK2344" i="19" l="1"/>
  <c r="BM2345" i="19"/>
  <c r="BK2345" i="19" l="1"/>
  <c r="BM2346" i="19"/>
  <c r="BM2347" i="19" l="1"/>
  <c r="BK2346" i="19"/>
  <c r="BK2347" i="19" l="1"/>
  <c r="BM2348" i="19"/>
  <c r="BK2348" i="19" l="1"/>
  <c r="BM2349" i="19"/>
  <c r="BM2350" i="19" l="1"/>
  <c r="BK2349" i="19"/>
  <c r="BK2350" i="19" l="1"/>
  <c r="BM2351" i="19"/>
  <c r="BM2352" i="19" l="1"/>
  <c r="BK2351" i="19"/>
  <c r="BM2353" i="19" l="1"/>
  <c r="BK2352" i="19"/>
  <c r="BM2354" i="19" l="1"/>
  <c r="BK2353" i="19"/>
  <c r="BK2354" i="19" l="1"/>
  <c r="BM2355" i="19"/>
  <c r="BM2356" i="19" l="1"/>
  <c r="BK2355" i="19"/>
  <c r="BK2356" i="19" l="1"/>
  <c r="BM2357" i="19"/>
  <c r="BK2357" i="19" l="1"/>
  <c r="BM2358" i="19"/>
  <c r="BK2358" i="19" l="1"/>
  <c r="BM2359" i="19"/>
  <c r="BK2359" i="19" l="1"/>
  <c r="BM2360" i="19"/>
  <c r="BM2361" i="19" l="1"/>
  <c r="BK2360" i="19"/>
  <c r="BK2361" i="19" l="1"/>
  <c r="BM2362" i="19"/>
  <c r="BM2363" i="19" l="1"/>
  <c r="BK2362" i="19"/>
  <c r="BK2363" i="19" l="1"/>
  <c r="BM2364" i="19"/>
  <c r="BM2365" i="19" l="1"/>
  <c r="BK2364" i="19"/>
  <c r="BK2365" i="19" l="1"/>
  <c r="BM2366" i="19"/>
  <c r="BM2367" i="19" l="1"/>
  <c r="BK2366" i="19"/>
  <c r="BK2367" i="19" l="1"/>
  <c r="BM2368" i="19"/>
  <c r="BM2369" i="19" l="1"/>
  <c r="BK2368" i="19"/>
  <c r="BK2369" i="19" l="1"/>
  <c r="BM2370" i="19"/>
  <c r="BM2371" i="19" l="1"/>
  <c r="BK2370" i="19"/>
  <c r="BK2371" i="19" l="1"/>
  <c r="BM2372" i="19"/>
  <c r="BM2373" i="19" l="1"/>
  <c r="BK2372" i="19"/>
  <c r="BK2373" i="19" l="1"/>
  <c r="BM2374" i="19"/>
  <c r="BK2374" i="19" l="1"/>
  <c r="BM2375" i="19"/>
  <c r="BK2375" i="19" l="1"/>
  <c r="BM2376" i="19"/>
  <c r="BM2377" i="19" l="1"/>
  <c r="BK2376" i="19"/>
  <c r="BM2378" i="19" l="1"/>
  <c r="BK2377" i="19"/>
  <c r="BM2379" i="19" l="1"/>
  <c r="BK2378" i="19"/>
  <c r="BM2380" i="19" l="1"/>
  <c r="BK2379" i="19"/>
  <c r="BK2380" i="19" l="1"/>
  <c r="BM2381" i="19"/>
  <c r="BK2381" i="19" l="1"/>
  <c r="BM2382" i="19"/>
  <c r="BK2382" i="19" l="1"/>
  <c r="BM2383" i="19"/>
  <c r="BM2384" i="19" l="1"/>
  <c r="BK2383" i="19"/>
  <c r="BK2384" i="19" l="1"/>
  <c r="BM2385" i="19"/>
  <c r="BK2385" i="19" l="1"/>
  <c r="BM2386" i="19"/>
  <c r="BK2386" i="19" l="1"/>
  <c r="BM2387" i="19"/>
  <c r="BM2388" i="19" l="1"/>
  <c r="BK2387" i="19"/>
  <c r="BK2388" i="19" l="1"/>
  <c r="BM2389" i="19"/>
  <c r="BK2389" i="19" l="1"/>
  <c r="BM2390" i="19"/>
  <c r="BM2391" i="19" l="1"/>
  <c r="BK2390" i="19"/>
  <c r="BM2392" i="19" l="1"/>
  <c r="BK2391" i="19"/>
  <c r="BK2392" i="19" l="1"/>
  <c r="BM2393" i="19"/>
  <c r="BM2394" i="19" l="1"/>
  <c r="BK2393" i="19"/>
  <c r="BK2394" i="19" l="1"/>
  <c r="BM2395" i="19"/>
  <c r="BK2395" i="19" l="1"/>
  <c r="BM2396" i="19"/>
  <c r="BK2396" i="19" l="1"/>
  <c r="BM2397" i="19"/>
  <c r="BK2397" i="19" l="1"/>
  <c r="BM2398" i="19"/>
  <c r="BM2399" i="19" l="1"/>
  <c r="BK2398" i="19"/>
  <c r="BM2400" i="19" l="1"/>
  <c r="BK2399" i="19"/>
  <c r="BK2400" i="19" l="1"/>
  <c r="BM2401" i="19"/>
  <c r="BM2402" i="19" l="1"/>
  <c r="BK2401" i="19"/>
  <c r="BM2403" i="19" l="1"/>
  <c r="BK2402" i="19"/>
  <c r="BK2403" i="19" l="1"/>
  <c r="BM2404" i="19"/>
  <c r="BK2404" i="19" l="1"/>
  <c r="BM2405" i="19"/>
  <c r="BK2405" i="19" l="1"/>
  <c r="BM2406" i="19"/>
  <c r="BK2406" i="19" l="1"/>
  <c r="BM2407" i="19"/>
  <c r="BK2407" i="19" l="1"/>
  <c r="BM2408" i="19"/>
  <c r="BM2409" i="19" l="1"/>
  <c r="BK2408" i="19"/>
  <c r="BM2410" i="19" l="1"/>
  <c r="BK2409" i="19"/>
  <c r="BK2410" i="19" l="1"/>
  <c r="BM2411" i="19"/>
  <c r="BM2412" i="19" l="1"/>
  <c r="BK2411" i="19"/>
  <c r="BM2413" i="19" l="1"/>
  <c r="BK2412" i="19"/>
  <c r="BM2414" i="19" l="1"/>
  <c r="BK2413" i="19"/>
  <c r="BK2414" i="19" l="1"/>
  <c r="BM2415" i="19"/>
  <c r="BK2415" i="19" l="1"/>
  <c r="BM2416" i="19"/>
  <c r="BM2417" i="19" l="1"/>
  <c r="BK2416" i="19"/>
  <c r="BK2417" i="19" l="1"/>
  <c r="BM2418" i="19"/>
  <c r="BK2418" i="19" l="1"/>
  <c r="BM2419" i="19"/>
  <c r="BM2420" i="19" l="1"/>
  <c r="BK2419" i="19"/>
  <c r="BK2420" i="19" l="1"/>
  <c r="BM2421" i="19"/>
  <c r="BK2421" i="19" l="1"/>
  <c r="BM2422" i="19"/>
  <c r="BK2422" i="19" l="1"/>
  <c r="BM2423" i="19"/>
  <c r="BK2423" i="19" l="1"/>
  <c r="BM2424" i="19"/>
  <c r="BM2425" i="19" l="1"/>
  <c r="BK2424" i="19"/>
  <c r="BK2425" i="19" l="1"/>
  <c r="BM2426" i="19"/>
  <c r="BK2426" i="19" l="1"/>
  <c r="BM2427" i="19"/>
  <c r="BK2427" i="19" l="1"/>
  <c r="BM2428" i="19"/>
  <c r="BK2428" i="19" l="1"/>
  <c r="BM2429" i="19"/>
  <c r="BM2430" i="19" l="1"/>
  <c r="BK2429" i="19"/>
  <c r="BK2430" i="19" l="1"/>
  <c r="BM2431" i="19"/>
  <c r="BM2432" i="19" l="1"/>
  <c r="BK2431" i="19"/>
  <c r="BM2433" i="19" l="1"/>
  <c r="BK2432" i="19"/>
  <c r="BK2433" i="19" l="1"/>
  <c r="BM2434" i="19"/>
  <c r="BM2435" i="19" l="1"/>
  <c r="BK2434" i="19"/>
  <c r="BK2435" i="19" l="1"/>
  <c r="BM2436" i="19"/>
  <c r="BM2437" i="19" l="1"/>
  <c r="BK2436" i="19"/>
  <c r="BM2438" i="19" l="1"/>
  <c r="BK2437" i="19"/>
  <c r="BK2438" i="19" l="1"/>
  <c r="BM2439" i="19"/>
  <c r="BK2439" i="19" l="1"/>
  <c r="BM2440" i="19"/>
  <c r="BM2441" i="19" l="1"/>
  <c r="BK2440" i="19"/>
  <c r="BK2441" i="19" l="1"/>
  <c r="BM2442" i="19"/>
  <c r="BM2443" i="19" l="1"/>
  <c r="BK2442" i="19"/>
  <c r="BM2444" i="19" l="1"/>
  <c r="BK2443" i="19"/>
  <c r="BM2445" i="19" l="1"/>
  <c r="BK2444" i="19"/>
  <c r="BM2446" i="19" l="1"/>
  <c r="BK2445" i="19"/>
  <c r="BM2447" i="19" l="1"/>
  <c r="BK2446" i="19"/>
  <c r="BK2447" i="19" l="1"/>
  <c r="BM2448" i="19"/>
  <c r="BK2448" i="19" l="1"/>
  <c r="BM2449" i="19"/>
  <c r="BK2449" i="19" l="1"/>
  <c r="BM2450" i="19"/>
  <c r="BK2450" i="19" l="1"/>
  <c r="BM2451" i="19"/>
  <c r="BM2452" i="19" l="1"/>
  <c r="BK2451" i="19"/>
  <c r="BM2453" i="19" l="1"/>
  <c r="BK2452" i="19"/>
  <c r="BK2453" i="19" l="1"/>
  <c r="BM2454" i="19"/>
  <c r="BM2455" i="19" l="1"/>
  <c r="BK2454" i="19"/>
  <c r="BK2455" i="19" l="1"/>
  <c r="BM2456" i="19"/>
  <c r="BM2457" i="19" l="1"/>
  <c r="BK2456" i="19"/>
  <c r="BK2457" i="19" l="1"/>
  <c r="BM2458" i="19"/>
  <c r="BK2458" i="19" l="1"/>
  <c r="BM2459" i="19"/>
  <c r="BM2460" i="19" l="1"/>
  <c r="BK2459" i="19"/>
  <c r="BK2460" i="19" l="1"/>
  <c r="BM2461" i="19"/>
  <c r="BK2461" i="19" l="1"/>
  <c r="BM2462" i="19"/>
  <c r="BK2462" i="19" l="1"/>
  <c r="BM2463" i="19"/>
  <c r="BK2463" i="19" l="1"/>
  <c r="BM2464" i="19"/>
  <c r="BM2465" i="19" l="1"/>
  <c r="BK2464" i="19"/>
  <c r="BK2465" i="19" l="1"/>
  <c r="BM2466" i="19"/>
  <c r="BK2466" i="19" l="1"/>
  <c r="BM2467" i="19"/>
  <c r="BK2467" i="19" l="1"/>
  <c r="BM2468" i="19"/>
  <c r="BK2468" i="19" l="1"/>
  <c r="BM2469" i="19"/>
  <c r="BM2470" i="19" l="1"/>
  <c r="BK2469" i="19"/>
  <c r="BK2470" i="19" l="1"/>
  <c r="BM2471" i="19"/>
  <c r="BK2471" i="19" l="1"/>
  <c r="BM2472" i="19"/>
  <c r="BK2472" i="19" l="1"/>
  <c r="BM2473" i="19"/>
  <c r="BK2473" i="19" l="1"/>
  <c r="BM2474" i="19"/>
  <c r="BM2475" i="19" l="1"/>
  <c r="BK2474" i="19"/>
  <c r="BM2476" i="19" l="1"/>
  <c r="BK2475" i="19"/>
  <c r="BK2476" i="19" l="1"/>
  <c r="BM2477" i="19"/>
  <c r="BM2478" i="19" l="1"/>
  <c r="BK2477" i="19"/>
  <c r="BK2478" i="19" l="1"/>
  <c r="BM2479" i="19"/>
  <c r="BM2480" i="19" l="1"/>
  <c r="BK2479" i="19"/>
  <c r="BM2481" i="19" l="1"/>
  <c r="BK2480" i="19"/>
  <c r="BM2482" i="19" l="1"/>
  <c r="BK2481" i="19"/>
  <c r="BM2483" i="19" l="1"/>
  <c r="BK2482" i="19"/>
  <c r="BM2484" i="19" l="1"/>
  <c r="BK2483" i="19"/>
  <c r="BM2485" i="19" l="1"/>
  <c r="BK2484" i="19"/>
  <c r="BK2485" i="19" l="1"/>
  <c r="BM2486" i="19"/>
  <c r="BM2487" i="19" l="1"/>
  <c r="BK2486" i="19"/>
  <c r="BK2487" i="19" l="1"/>
  <c r="BM2488" i="19"/>
  <c r="BM2489" i="19" l="1"/>
  <c r="BK2488" i="19"/>
  <c r="BK2489" i="19" l="1"/>
  <c r="BM2490" i="19"/>
  <c r="BM2491" i="19" l="1"/>
  <c r="BK2490" i="19"/>
  <c r="BK2491" i="19" l="1"/>
  <c r="BM2492" i="19"/>
  <c r="BM2493" i="19" l="1"/>
  <c r="BK2492" i="19"/>
  <c r="BK2493" i="19" l="1"/>
  <c r="BM2494" i="19"/>
  <c r="BM2495" i="19" l="1"/>
  <c r="BK2494" i="19"/>
  <c r="BK2495" i="19" l="1"/>
  <c r="BM2496" i="19"/>
  <c r="BM2497" i="19" l="1"/>
  <c r="BK2496" i="19"/>
  <c r="BM2498" i="19" l="1"/>
  <c r="BK2497" i="19"/>
  <c r="BM2499" i="19" l="1"/>
  <c r="BK2498" i="19"/>
  <c r="BK2499" i="19" l="1"/>
  <c r="BM2500" i="19"/>
  <c r="BK2500" i="19" l="1"/>
  <c r="BM2501" i="19"/>
  <c r="BK2501" i="19" l="1"/>
  <c r="BM2502" i="19"/>
  <c r="BK2502" i="19" l="1"/>
  <c r="BM2503" i="19"/>
  <c r="BM2504" i="19" l="1"/>
  <c r="BK2503" i="19"/>
  <c r="BM2505" i="19" l="1"/>
  <c r="BK2504" i="19"/>
  <c r="BK2505" i="19" l="1"/>
  <c r="BM2506" i="19"/>
  <c r="BK2506" i="19" l="1"/>
  <c r="BM2507" i="19"/>
  <c r="BM2508" i="19" l="1"/>
  <c r="BK2507" i="19"/>
  <c r="BM2509" i="19" l="1"/>
  <c r="BK2508" i="19"/>
  <c r="BM2510" i="19" l="1"/>
  <c r="BK2509" i="19"/>
  <c r="BM2511" i="19" l="1"/>
  <c r="BK2510" i="19"/>
  <c r="BM2512" i="19" l="1"/>
  <c r="BK2511" i="19"/>
  <c r="BK2512" i="19" l="1"/>
  <c r="BM2513" i="19"/>
  <c r="BK2513" i="19" l="1"/>
  <c r="BM2514" i="19"/>
  <c r="BM2515" i="19" l="1"/>
  <c r="BK2514" i="19"/>
  <c r="BM2516" i="19" l="1"/>
  <c r="BK2515" i="19"/>
  <c r="BM2517" i="19" l="1"/>
  <c r="BK2516" i="19"/>
  <c r="BK2517" i="19" l="1"/>
  <c r="BM2518" i="19"/>
  <c r="BK2518" i="19" l="1"/>
  <c r="BM2519" i="19"/>
  <c r="BK2519" i="19" l="1"/>
  <c r="BM2520" i="19"/>
  <c r="BM2521" i="19" l="1"/>
  <c r="BK2520" i="19"/>
  <c r="BM2522" i="19" l="1"/>
  <c r="BK2521" i="19"/>
  <c r="BK2522" i="19" l="1"/>
  <c r="BM2523" i="19"/>
  <c r="BK2523" i="19" l="1"/>
  <c r="BM2524" i="19"/>
  <c r="BM2525" i="19" l="1"/>
  <c r="BK2524" i="19"/>
  <c r="BK2525" i="19" l="1"/>
  <c r="BM2526" i="19"/>
  <c r="BK2526" i="19" l="1"/>
  <c r="BM2527" i="19"/>
  <c r="BK2527" i="19" l="1"/>
  <c r="BM2528" i="19"/>
  <c r="BK2528" i="19" l="1"/>
  <c r="BM2529" i="19"/>
  <c r="BM2530" i="19" l="1"/>
  <c r="BK2529" i="19"/>
  <c r="BM2531" i="19" l="1"/>
  <c r="BK2530" i="19"/>
  <c r="BK2531" i="19" l="1"/>
  <c r="BM2532" i="19"/>
  <c r="BM2533" i="19" l="1"/>
  <c r="BK2532" i="19"/>
  <c r="BM2534" i="19" l="1"/>
  <c r="BK2533" i="19"/>
  <c r="BK2534" i="19" l="1"/>
  <c r="BM2535" i="19"/>
  <c r="BM2536" i="19" l="1"/>
  <c r="BK2535" i="19"/>
  <c r="BM2537" i="19" l="1"/>
  <c r="BK2536" i="19"/>
  <c r="BM2538" i="19" l="1"/>
  <c r="BK2537" i="19"/>
  <c r="BK2538" i="19" l="1"/>
  <c r="BM2539" i="19"/>
  <c r="BM2540" i="19" l="1"/>
  <c r="BK2539" i="19"/>
  <c r="BK2540" i="19" l="1"/>
  <c r="BM2541" i="19"/>
  <c r="BM2542" i="19" l="1"/>
  <c r="BK2541" i="19"/>
  <c r="BM2543" i="19" l="1"/>
  <c r="BK2542" i="19"/>
  <c r="BM2544" i="19" l="1"/>
  <c r="BK2543" i="19"/>
  <c r="BK2544" i="19" l="1"/>
  <c r="BM2545" i="19"/>
  <c r="BM2546" i="19" l="1"/>
  <c r="BK2545" i="19"/>
  <c r="BM2547" i="19" l="1"/>
  <c r="BK2546" i="19"/>
  <c r="BM2548" i="19" l="1"/>
  <c r="BK2547" i="19"/>
  <c r="BM2549" i="19" l="1"/>
  <c r="BK2548" i="19"/>
  <c r="BK2549" i="19" l="1"/>
  <c r="BM2550" i="19"/>
  <c r="BM2551" i="19" l="1"/>
  <c r="BK2550" i="19"/>
  <c r="BK2551" i="19" l="1"/>
  <c r="BM2552" i="19"/>
  <c r="BK2552" i="19" l="1"/>
  <c r="BM2553" i="19"/>
  <c r="BK2553" i="19" l="1"/>
  <c r="BM2554" i="19"/>
  <c r="BK2554" i="19" l="1"/>
  <c r="BM2555" i="19"/>
  <c r="BM2556" i="19" l="1"/>
  <c r="BK2555" i="19"/>
  <c r="BK2556" i="19" l="1"/>
  <c r="BM2557" i="19"/>
  <c r="BK2557" i="19" l="1"/>
  <c r="BM2558" i="19"/>
  <c r="BM2559" i="19" l="1"/>
  <c r="BK2558" i="19"/>
  <c r="BM2560" i="19" l="1"/>
  <c r="BK2559" i="19"/>
  <c r="BM2561" i="19" l="1"/>
  <c r="BK2560" i="19"/>
  <c r="BK2561" i="19" l="1"/>
  <c r="BM2562" i="19"/>
  <c r="BM2563" i="19" l="1"/>
  <c r="BK2562" i="19"/>
  <c r="BK2563" i="19" l="1"/>
  <c r="BM2564" i="19"/>
  <c r="BM2565" i="19" l="1"/>
  <c r="BK2564" i="19"/>
  <c r="BK2565" i="19" l="1"/>
  <c r="BM2566" i="19"/>
  <c r="BM2567" i="19" l="1"/>
  <c r="BK2566" i="19"/>
  <c r="BK2567" i="19" l="1"/>
  <c r="BM2568" i="19"/>
  <c r="BM2569" i="19" l="1"/>
  <c r="BK2568" i="19"/>
  <c r="BK2569" i="19" l="1"/>
  <c r="BM2570" i="19"/>
  <c r="BM2571" i="19" l="1"/>
  <c r="BK2570" i="19"/>
  <c r="BM2572" i="19" l="1"/>
  <c r="BK2571" i="19"/>
  <c r="BM2573" i="19" l="1"/>
  <c r="BK2572" i="19"/>
  <c r="BK2573" i="19" l="1"/>
  <c r="BM2574" i="19"/>
  <c r="BK2574" i="19" l="1"/>
  <c r="BM2575" i="19"/>
  <c r="BK2575" i="19" l="1"/>
  <c r="BM2576" i="19"/>
  <c r="BK2576" i="19" l="1"/>
  <c r="BM2577" i="19"/>
  <c r="BK2577" i="19" l="1"/>
  <c r="BM2578" i="19"/>
  <c r="BK2578" i="19" l="1"/>
  <c r="BM2579" i="19"/>
  <c r="BK2579" i="19" l="1"/>
  <c r="BM2580" i="19"/>
  <c r="BM2581" i="19" l="1"/>
  <c r="BK2580" i="19"/>
  <c r="BM2582" i="19" l="1"/>
  <c r="BK2581" i="19"/>
  <c r="BM2583" i="19" l="1"/>
  <c r="BK2582" i="19"/>
  <c r="BK2583" i="19" l="1"/>
  <c r="BM2584" i="19"/>
  <c r="BK2584" i="19" l="1"/>
  <c r="BM2585" i="19"/>
  <c r="BM2586" i="19" l="1"/>
  <c r="BK2585" i="19"/>
  <c r="BM2587" i="19" l="1"/>
  <c r="BK2586" i="19"/>
  <c r="BM2588" i="19" l="1"/>
  <c r="BK2587" i="19"/>
  <c r="BK2588" i="19" l="1"/>
  <c r="BM2589" i="19"/>
  <c r="BM2590" i="19" l="1"/>
  <c r="BK2589" i="19"/>
  <c r="BM2591" i="19" l="1"/>
  <c r="BK2590" i="19"/>
  <c r="BM2592" i="19" l="1"/>
  <c r="BK2591" i="19"/>
  <c r="BK2592" i="19" l="1"/>
  <c r="BM2593" i="19"/>
  <c r="BK2593" i="19" l="1"/>
  <c r="BM2594" i="19"/>
  <c r="BK2594" i="19" l="1"/>
  <c r="BM2595" i="19"/>
  <c r="BK2595" i="19" l="1"/>
  <c r="BM2596" i="19"/>
  <c r="BM2597" i="19" l="1"/>
  <c r="BK2596" i="19"/>
  <c r="BM2598" i="19" l="1"/>
  <c r="BK2597" i="19"/>
  <c r="BM2599" i="19" l="1"/>
  <c r="BK2598" i="19"/>
  <c r="BK2599" i="19" l="1"/>
  <c r="BM2600" i="19"/>
  <c r="BK2600" i="19" l="1"/>
  <c r="BM2601" i="19"/>
  <c r="BK2601" i="19" l="1"/>
  <c r="BM2602" i="19"/>
  <c r="BM2603" i="19" l="1"/>
  <c r="BK2602" i="19"/>
  <c r="BK2603" i="19" l="1"/>
  <c r="BM2604" i="19"/>
  <c r="BK2604" i="19" l="1"/>
  <c r="BM2605" i="19"/>
  <c r="BK2605" i="19" l="1"/>
  <c r="BM2606" i="19"/>
  <c r="BM2607" i="19" l="1"/>
  <c r="BK2606" i="19"/>
  <c r="BK2607" i="19" l="1"/>
  <c r="BM2608" i="19"/>
  <c r="BK2608" i="19" l="1"/>
  <c r="BM2609" i="19"/>
  <c r="BK2609" i="19" l="1"/>
  <c r="BM2610" i="19"/>
  <c r="BK2610" i="19" l="1"/>
  <c r="BM2611" i="19"/>
  <c r="BK2611" i="19" l="1"/>
  <c r="BM2612" i="19"/>
  <c r="BM2613" i="19" l="1"/>
  <c r="BK2612" i="19"/>
  <c r="BK2613" i="19" l="1"/>
  <c r="BM2614" i="19"/>
  <c r="BM2615" i="19" l="1"/>
  <c r="BK2614" i="19"/>
  <c r="BK2615" i="19" l="1"/>
  <c r="BM2616" i="19"/>
  <c r="BK2616" i="19" l="1"/>
  <c r="BM2617" i="19"/>
  <c r="BK2617" i="19" l="1"/>
  <c r="BM2618" i="19"/>
  <c r="BM2619" i="19" l="1"/>
  <c r="BK2618" i="19"/>
  <c r="BM2620" i="19" l="1"/>
  <c r="BK2619" i="19"/>
  <c r="BM2621" i="19" l="1"/>
  <c r="BK2620" i="19"/>
  <c r="BM2622" i="19" l="1"/>
  <c r="BK2621" i="19"/>
  <c r="BM2623" i="19" l="1"/>
  <c r="BK2622" i="19"/>
  <c r="BK2623" i="19" l="1"/>
  <c r="BM2624" i="19"/>
  <c r="BM2625" i="19" l="1"/>
  <c r="BK2624" i="19"/>
  <c r="BM2626" i="19" l="1"/>
  <c r="BK2625" i="19"/>
  <c r="BK2626" i="19" l="1"/>
  <c r="BM2627" i="19"/>
  <c r="BM2628" i="19" l="1"/>
  <c r="BK2627" i="19"/>
  <c r="BK2628" i="19" l="1"/>
  <c r="BM2629" i="19"/>
  <c r="BM2630" i="19" l="1"/>
  <c r="BK2629" i="19"/>
  <c r="BM2631" i="19" l="1"/>
  <c r="BK2630" i="19"/>
  <c r="BM2632" i="19" l="1"/>
  <c r="BK2631" i="19"/>
  <c r="BK2632" i="19" l="1"/>
  <c r="BM2633" i="19"/>
  <c r="BM2634" i="19" l="1"/>
  <c r="BK2633" i="19"/>
  <c r="BM2635" i="19" l="1"/>
  <c r="BK2634" i="19"/>
  <c r="BM2636" i="19" l="1"/>
  <c r="BK2635" i="19"/>
  <c r="BK2636" i="19" l="1"/>
  <c r="BM2637" i="19"/>
  <c r="BK2637" i="19" l="1"/>
  <c r="BM2638" i="19"/>
  <c r="BM2639" i="19" l="1"/>
  <c r="BK2638" i="19"/>
  <c r="BK2639" i="19" l="1"/>
  <c r="BM2640" i="19"/>
  <c r="BK2640" i="19" l="1"/>
  <c r="BM2641" i="19"/>
  <c r="BM2642" i="19" l="1"/>
  <c r="BK2641" i="19"/>
  <c r="BK2642" i="19" l="1"/>
  <c r="BM2643" i="19"/>
  <c r="BM2644" i="19" l="1"/>
  <c r="BK2643" i="19"/>
  <c r="BK2644" i="19" l="1"/>
  <c r="BM2645" i="19"/>
  <c r="BM2646" i="19" l="1"/>
  <c r="BK2645" i="19"/>
  <c r="BK2646" i="19" l="1"/>
  <c r="BM2647" i="19"/>
  <c r="BK2647" i="19" l="1"/>
  <c r="BM2648" i="19"/>
  <c r="BK2648" i="19" l="1"/>
  <c r="BM2649" i="19"/>
  <c r="BK2649" i="19" l="1"/>
  <c r="BM2650" i="19"/>
  <c r="BK2650" i="19" l="1"/>
  <c r="BM2651" i="19"/>
  <c r="BM2652" i="19" l="1"/>
  <c r="BK2651" i="19"/>
  <c r="BM2653" i="19" l="1"/>
  <c r="BK2652" i="19"/>
  <c r="BK2653" i="19" l="1"/>
  <c r="BM2654" i="19"/>
  <c r="BK2654" i="19" l="1"/>
  <c r="BM2655" i="19"/>
  <c r="BK2655" i="19" l="1"/>
  <c r="BM2656" i="19"/>
  <c r="BM2657" i="19" l="1"/>
  <c r="BK2656" i="19"/>
  <c r="BM2658" i="19" l="1"/>
  <c r="BK2657" i="19"/>
  <c r="BM2659" i="19" l="1"/>
  <c r="BK2658" i="19"/>
  <c r="BK2659" i="19" l="1"/>
  <c r="BM2660" i="19"/>
  <c r="BK2660" i="19" l="1"/>
  <c r="BM2661" i="19"/>
  <c r="BM2662" i="19" l="1"/>
  <c r="BK2661" i="19"/>
  <c r="BK2662" i="19" l="1"/>
  <c r="BM2663" i="19"/>
  <c r="BM2664" i="19" l="1"/>
  <c r="BK2663" i="19"/>
  <c r="BK2664" i="19" l="1"/>
  <c r="BM2665" i="19"/>
  <c r="BK2665" i="19" l="1"/>
  <c r="BM2666" i="19"/>
  <c r="BK2666" i="19" l="1"/>
  <c r="BM2667" i="19"/>
  <c r="BK2667" i="19" l="1"/>
  <c r="BM2668" i="19"/>
  <c r="BM2669" i="19" l="1"/>
  <c r="BK2668" i="19"/>
  <c r="BK2669" i="19" l="1"/>
  <c r="BM2670" i="19"/>
  <c r="BK2670" i="19" l="1"/>
  <c r="BM2671" i="19"/>
  <c r="BK2671" i="19" l="1"/>
  <c r="BM2672" i="19"/>
  <c r="BK2672" i="19" l="1"/>
  <c r="BM2673" i="19"/>
  <c r="BM2674" i="19" l="1"/>
  <c r="BK2673" i="19"/>
  <c r="BM2675" i="19" l="1"/>
  <c r="BK2674" i="19"/>
  <c r="BK2675" i="19" l="1"/>
  <c r="BM2676" i="19"/>
  <c r="BK2676" i="19" l="1"/>
  <c r="BM2677" i="19"/>
  <c r="BM2678" i="19" l="1"/>
  <c r="BK2677" i="19"/>
  <c r="BM2679" i="19" l="1"/>
  <c r="BK2678" i="19"/>
  <c r="BM2680" i="19" l="1"/>
  <c r="BK2679" i="19"/>
  <c r="BK2680" i="19" l="1"/>
  <c r="BM2681" i="19"/>
  <c r="BM2682" i="19" l="1"/>
  <c r="BK2681" i="19"/>
  <c r="BM2683" i="19" l="1"/>
  <c r="BK2682" i="19"/>
  <c r="BK2683" i="19" l="1"/>
  <c r="BM2684" i="19"/>
  <c r="BM2685" i="19" l="1"/>
  <c r="BK2684" i="19"/>
  <c r="BK2685" i="19" l="1"/>
  <c r="BM2686" i="19"/>
  <c r="BM2687" i="19" l="1"/>
  <c r="BK2686" i="19"/>
  <c r="BM2688" i="19" l="1"/>
  <c r="BK2687" i="19"/>
  <c r="BK2688" i="19" l="1"/>
  <c r="BM2689" i="19"/>
  <c r="BM2690" i="19" l="1"/>
  <c r="BK2689" i="19"/>
  <c r="BM2691" i="19" l="1"/>
  <c r="BK2690" i="19"/>
  <c r="BK2691" i="19" l="1"/>
  <c r="BM2692" i="19"/>
  <c r="BK2692" i="19" l="1"/>
  <c r="BM2693" i="19"/>
  <c r="BM2694" i="19" l="1"/>
  <c r="BK2693" i="19"/>
  <c r="BK2694" i="19" l="1"/>
  <c r="BM2695" i="19"/>
  <c r="BM2696" i="19" l="1"/>
  <c r="BK2695" i="19"/>
  <c r="BK2696" i="19" l="1"/>
  <c r="BM2697" i="19"/>
  <c r="BM2698" i="19" l="1"/>
  <c r="BK2697" i="19"/>
  <c r="BK2698" i="19" l="1"/>
  <c r="BM2699" i="19"/>
  <c r="BM2700" i="19" l="1"/>
  <c r="BK2699" i="19"/>
  <c r="BM2701" i="19" l="1"/>
  <c r="BK2700" i="19"/>
  <c r="BM2702" i="19" l="1"/>
  <c r="BK2701" i="19"/>
  <c r="BK2702" i="19" l="1"/>
  <c r="BM2703" i="19"/>
  <c r="BK2703" i="19" l="1"/>
  <c r="BM2704" i="19"/>
  <c r="BM2705" i="19" l="1"/>
  <c r="BK2704" i="19"/>
  <c r="BM2706" i="19" l="1"/>
  <c r="BK2705" i="19"/>
  <c r="BM2707" i="19" l="1"/>
  <c r="BK2706" i="19"/>
  <c r="BK2707" i="19" l="1"/>
  <c r="BM2708" i="19"/>
  <c r="BM2709" i="19" l="1"/>
  <c r="BK2708" i="19"/>
  <c r="BK2709" i="19" l="1"/>
  <c r="BM2710" i="19"/>
  <c r="BM2711" i="19" l="1"/>
  <c r="BK2710" i="19"/>
  <c r="BK2711" i="19" l="1"/>
  <c r="BM2712" i="19"/>
  <c r="BM2713" i="19" l="1"/>
  <c r="BK2712" i="19"/>
  <c r="BK2713" i="19" l="1"/>
  <c r="BM2714" i="19"/>
  <c r="BM2715" i="19" l="1"/>
  <c r="BK2714" i="19"/>
  <c r="BM2716" i="19" l="1"/>
  <c r="BK2715" i="19"/>
  <c r="BK2716" i="19" l="1"/>
  <c r="BM2717" i="19"/>
  <c r="BM2718" i="19" l="1"/>
  <c r="BK2717" i="19"/>
  <c r="BK2718" i="19" l="1"/>
  <c r="BM2719" i="19"/>
  <c r="BM2720" i="19" l="1"/>
  <c r="BK2719" i="19"/>
  <c r="BM2721" i="19" l="1"/>
  <c r="BK2720" i="19"/>
  <c r="BK2721" i="19" l="1"/>
  <c r="BM2722" i="19"/>
  <c r="BK2722" i="19" l="1"/>
  <c r="BM2723" i="19"/>
  <c r="BK2723" i="19" l="1"/>
  <c r="BM2724" i="19"/>
  <c r="BM2725" i="19" l="1"/>
  <c r="BK2724" i="19"/>
  <c r="BK2725" i="19" l="1"/>
  <c r="BM2726" i="19"/>
  <c r="BM2727" i="19" l="1"/>
  <c r="BK2726" i="19"/>
  <c r="BK2727" i="19" l="1"/>
  <c r="BM2728" i="19"/>
  <c r="BM2729" i="19" l="1"/>
  <c r="BK2728" i="19"/>
  <c r="BM2730" i="19" l="1"/>
  <c r="BK2729" i="19"/>
  <c r="BK2730" i="19" l="1"/>
  <c r="BM2731" i="19"/>
  <c r="BK2731" i="19" l="1"/>
  <c r="BM2732" i="19"/>
  <c r="BK2732" i="19" l="1"/>
  <c r="BM2733" i="19"/>
  <c r="BM2734" i="19" l="1"/>
  <c r="BK2733" i="19"/>
  <c r="BM2735" i="19" l="1"/>
  <c r="BK2734" i="19"/>
  <c r="BM2736" i="19" l="1"/>
  <c r="BK2735" i="19"/>
  <c r="BM2737" i="19" l="1"/>
  <c r="BK2736" i="19"/>
  <c r="BK2737" i="19" l="1"/>
  <c r="BM2738" i="19"/>
  <c r="BK2738" i="19" l="1"/>
  <c r="BM2739" i="19"/>
  <c r="BK2739" i="19" l="1"/>
  <c r="BM2740" i="19"/>
  <c r="BM2741" i="19" l="1"/>
  <c r="BK2740" i="19"/>
  <c r="BM2742" i="19" l="1"/>
  <c r="BK2741" i="19"/>
  <c r="BK2742" i="19" l="1"/>
  <c r="BM2743" i="19"/>
  <c r="BM2744" i="19" l="1"/>
  <c r="BK2743" i="19"/>
  <c r="BM2745" i="19" l="1"/>
  <c r="BK2744" i="19"/>
  <c r="BK2745" i="19" l="1"/>
  <c r="BM2746" i="19"/>
  <c r="BM2747" i="19" l="1"/>
  <c r="BK2746" i="19"/>
  <c r="BM2748" i="19" l="1"/>
  <c r="BK2747" i="19"/>
  <c r="BM2749" i="19" l="1"/>
  <c r="BK2748" i="19"/>
  <c r="BK2749" i="19" l="1"/>
  <c r="BM2750" i="19"/>
  <c r="BK2750" i="19" l="1"/>
  <c r="BM2751" i="19"/>
  <c r="BM2752" i="19" l="1"/>
  <c r="BK2751" i="19"/>
  <c r="BM2753" i="19" l="1"/>
  <c r="BK2752" i="19"/>
  <c r="BM2754" i="19" l="1"/>
  <c r="BK2753" i="19"/>
  <c r="BK2754" i="19" l="1"/>
  <c r="BM2755" i="19"/>
  <c r="BK2755" i="19" l="1"/>
  <c r="BM2756" i="19"/>
  <c r="BK2756" i="19" l="1"/>
  <c r="BM2757" i="19"/>
  <c r="BM2758" i="19" l="1"/>
  <c r="BK2757" i="19"/>
  <c r="BM2759" i="19" l="1"/>
  <c r="BK2758" i="19"/>
  <c r="BK2759" i="19" l="1"/>
  <c r="BM2760" i="19"/>
  <c r="BM2761" i="19" l="1"/>
  <c r="BK2760" i="19"/>
  <c r="BK2761" i="19" l="1"/>
  <c r="BM2762" i="19"/>
  <c r="BM2763" i="19" l="1"/>
  <c r="BK2762" i="19"/>
  <c r="BM2764" i="19" l="1"/>
  <c r="BK2763" i="19"/>
  <c r="BK2764" i="19" l="1"/>
  <c r="BM2765" i="19"/>
  <c r="BK2765" i="19" l="1"/>
  <c r="BM2766" i="19"/>
  <c r="BM2767" i="19" l="1"/>
  <c r="BK2766" i="19"/>
  <c r="BM2768" i="19" l="1"/>
  <c r="BK2767" i="19"/>
  <c r="BK2768" i="19" l="1"/>
  <c r="BM2769" i="19"/>
  <c r="BM2770" i="19" l="1"/>
  <c r="BK2769" i="19"/>
  <c r="BM2771" i="19" l="1"/>
  <c r="BK2770" i="19"/>
  <c r="BK2771" i="19" l="1"/>
  <c r="BM2772" i="19"/>
  <c r="BM2773" i="19" l="1"/>
  <c r="BK2772" i="19"/>
  <c r="BK2773" i="19" l="1"/>
  <c r="BM2774" i="19"/>
  <c r="BM2775" i="19" l="1"/>
  <c r="BK2774" i="19"/>
  <c r="BK2775" i="19" l="1"/>
  <c r="BM2776" i="19"/>
  <c r="BK2776" i="19" l="1"/>
  <c r="BM2777" i="19"/>
  <c r="BK2777" i="19" l="1"/>
  <c r="BM2778" i="19"/>
  <c r="BK2778" i="19" l="1"/>
  <c r="BM2779" i="19"/>
  <c r="BK2779" i="19" l="1"/>
  <c r="BM2780" i="19"/>
  <c r="BK2780" i="19" l="1"/>
  <c r="BM2781" i="19"/>
  <c r="BK2781" i="19" l="1"/>
  <c r="BM2782" i="19"/>
  <c r="BK2782" i="19" l="1"/>
  <c r="BM2783" i="19"/>
  <c r="BM2784" i="19" l="1"/>
  <c r="BK2783" i="19"/>
  <c r="BM2785" i="19" l="1"/>
  <c r="BK2784" i="19"/>
  <c r="BK2785" i="19" l="1"/>
  <c r="BM2786" i="19"/>
  <c r="BK2786" i="19" l="1"/>
  <c r="BM2787" i="19"/>
  <c r="BM2788" i="19" l="1"/>
  <c r="BK2787" i="19"/>
  <c r="BM2789" i="19" l="1"/>
  <c r="BK2788" i="19"/>
  <c r="BM2790" i="19" l="1"/>
  <c r="BK2789" i="19"/>
  <c r="BK2790" i="19" l="1"/>
  <c r="BM2791" i="19"/>
  <c r="BM2792" i="19" l="1"/>
  <c r="BK2791" i="19"/>
  <c r="BM2793" i="19" l="1"/>
  <c r="BK2792" i="19"/>
  <c r="BK2793" i="19" l="1"/>
  <c r="BM2794" i="19"/>
  <c r="BK2794" i="19" l="1"/>
  <c r="BM2795" i="19"/>
  <c r="BK2795" i="19" l="1"/>
  <c r="BM2796" i="19"/>
  <c r="BM2797" i="19" l="1"/>
  <c r="BK2796" i="19"/>
  <c r="BK2797" i="19" l="1"/>
  <c r="BM2798" i="19"/>
  <c r="BM2799" i="19" l="1"/>
  <c r="BK2798" i="19"/>
  <c r="BM2800" i="19" l="1"/>
  <c r="BK2799" i="19"/>
  <c r="BK2800" i="19" l="1"/>
  <c r="BM2801" i="19"/>
  <c r="BM2802" i="19" l="1"/>
  <c r="BK2801" i="19"/>
  <c r="BM2803" i="19" l="1"/>
  <c r="BK2802" i="19"/>
  <c r="BM2804" i="19" l="1"/>
  <c r="BK2803" i="19"/>
  <c r="BM2805" i="19" l="1"/>
  <c r="BK2804" i="19"/>
  <c r="BK2805" i="19" l="1"/>
  <c r="BM2806" i="19"/>
  <c r="BK2806" i="19" l="1"/>
  <c r="BM2807" i="19"/>
  <c r="BK2807" i="19" l="1"/>
  <c r="BM2808" i="19"/>
  <c r="BM2809" i="19" l="1"/>
  <c r="BK2808" i="19"/>
  <c r="BK2809" i="19" l="1"/>
  <c r="BM2810" i="19"/>
  <c r="BK2810" i="19" l="1"/>
  <c r="BM2811" i="19"/>
  <c r="BM2812" i="19" l="1"/>
  <c r="BK2811" i="19"/>
  <c r="BM2813" i="19" l="1"/>
  <c r="BK2812" i="19"/>
  <c r="BK2813" i="19" l="1"/>
  <c r="BM2814" i="19"/>
  <c r="BM2815" i="19" l="1"/>
  <c r="BK2814" i="19"/>
  <c r="BK2815" i="19" l="1"/>
  <c r="BM2816" i="19"/>
  <c r="BM2817" i="19" l="1"/>
  <c r="BK2816" i="19"/>
  <c r="BK2817" i="19" l="1"/>
  <c r="BM2818" i="19"/>
  <c r="BK2818" i="19" l="1"/>
  <c r="BM2819" i="19"/>
  <c r="BK2819" i="19" l="1"/>
  <c r="BM2820" i="19"/>
  <c r="BK2820" i="19" l="1"/>
  <c r="BM2821" i="19"/>
  <c r="BK2821" i="19" l="1"/>
  <c r="BM2822" i="19"/>
  <c r="BK2822" i="19" l="1"/>
  <c r="BM2823" i="19"/>
  <c r="BK2823" i="19" l="1"/>
  <c r="BM2824" i="19"/>
  <c r="BK2824" i="19" l="1"/>
  <c r="BM2825" i="19"/>
  <c r="BM2826" i="19" l="1"/>
  <c r="BK2825" i="19"/>
  <c r="BM2827" i="19" l="1"/>
  <c r="BK2826" i="19"/>
  <c r="BM2828" i="19" l="1"/>
  <c r="BK2827" i="19"/>
  <c r="BM2829" i="19" l="1"/>
  <c r="BK2828" i="19"/>
  <c r="BM2830" i="19" l="1"/>
  <c r="BK2829" i="19"/>
  <c r="BK2830" i="19" l="1"/>
  <c r="BM2831" i="19"/>
  <c r="BM2832" i="19" l="1"/>
  <c r="BK2831" i="19"/>
  <c r="BK2832" i="19" l="1"/>
  <c r="BM2833" i="19"/>
  <c r="BK2833" i="19" l="1"/>
  <c r="BM2834" i="19"/>
  <c r="BM2835" i="19" l="1"/>
  <c r="BK2834" i="19"/>
  <c r="BK2835" i="19" l="1"/>
  <c r="BM2836" i="19"/>
  <c r="BK2836" i="19" l="1"/>
  <c r="BM2837" i="19"/>
  <c r="BM2838" i="19" l="1"/>
  <c r="BK2837" i="19"/>
  <c r="BK2838" i="19" l="1"/>
  <c r="BM2839" i="19"/>
  <c r="BM2840" i="19" l="1"/>
  <c r="BK2839" i="19"/>
  <c r="BK2840" i="19" l="1"/>
  <c r="BM2841" i="19"/>
  <c r="BM2842" i="19" l="1"/>
  <c r="BK2841" i="19"/>
  <c r="BK2842" i="19" l="1"/>
  <c r="BM2843" i="19"/>
  <c r="BM2844" i="19" l="1"/>
  <c r="BK2843" i="19"/>
  <c r="BK2844" i="19" l="1"/>
  <c r="BM2845" i="19"/>
  <c r="BM2846" i="19" l="1"/>
  <c r="BK2845" i="19"/>
  <c r="BK2846" i="19" l="1"/>
  <c r="BM2847" i="19"/>
  <c r="BM2848" i="19" l="1"/>
  <c r="BK2847" i="19"/>
  <c r="BK2848" i="19" l="1"/>
  <c r="BM2849" i="19"/>
  <c r="BM2850" i="19" l="1"/>
  <c r="BK2849" i="19"/>
  <c r="BK2850" i="19" l="1"/>
  <c r="BM2851" i="19"/>
  <c r="BM2852" i="19" l="1"/>
  <c r="BK2851" i="19"/>
  <c r="BK2852" i="19" l="1"/>
  <c r="BM2853" i="19"/>
  <c r="BM2854" i="19" l="1"/>
  <c r="BK2853" i="19"/>
  <c r="BK2854" i="19" l="1"/>
  <c r="BM2855" i="19"/>
  <c r="BM2856" i="19" l="1"/>
  <c r="BK2855" i="19"/>
  <c r="BK2856" i="19" l="1"/>
  <c r="BM2857" i="19"/>
  <c r="BK2857" i="19" l="1"/>
  <c r="BM2858" i="19"/>
  <c r="BK2858" i="19" l="1"/>
  <c r="BM2859" i="19"/>
  <c r="BM2860" i="19" l="1"/>
  <c r="BK2859" i="19"/>
  <c r="BK2860" i="19" l="1"/>
  <c r="BM2861" i="19"/>
  <c r="BK2861" i="19" l="1"/>
  <c r="BM2862" i="19"/>
  <c r="BM2863" i="19" l="1"/>
  <c r="BK2862" i="19"/>
  <c r="BK2863" i="19" l="1"/>
  <c r="BM2864" i="19"/>
  <c r="BM2865" i="19" l="1"/>
  <c r="BK2864" i="19"/>
  <c r="BK2865" i="19" l="1"/>
  <c r="BM2866" i="19"/>
  <c r="BK2866" i="19" l="1"/>
  <c r="BM2867" i="19"/>
  <c r="BM2868" i="19" l="1"/>
  <c r="BK2867" i="19"/>
  <c r="BM2869" i="19" l="1"/>
  <c r="BK2868" i="19"/>
  <c r="BK2869" i="19" l="1"/>
  <c r="BM2870" i="19"/>
  <c r="BK2870" i="19" l="1"/>
  <c r="BM2871" i="19"/>
  <c r="BK2871" i="19" l="1"/>
  <c r="BM2872" i="19"/>
  <c r="BM2873" i="19" l="1"/>
  <c r="BK2872" i="19"/>
  <c r="BM2874" i="19" l="1"/>
  <c r="BK2873" i="19"/>
  <c r="BM2875" i="19" l="1"/>
  <c r="BK2874" i="19"/>
  <c r="BK2875" i="19" l="1"/>
  <c r="BM2876" i="19"/>
  <c r="BK2876" i="19" l="1"/>
  <c r="BM2877" i="19"/>
  <c r="BK2877" i="19" l="1"/>
  <c r="BM2878" i="19"/>
  <c r="BM2879" i="19" l="1"/>
  <c r="BK2878" i="19"/>
  <c r="BK2879" i="19" l="1"/>
  <c r="BM2880" i="19"/>
  <c r="BK2880" i="19" l="1"/>
  <c r="BM2881" i="19"/>
  <c r="BM2882" i="19" l="1"/>
  <c r="BK2881" i="19"/>
  <c r="BK2882" i="19" l="1"/>
  <c r="BM2883" i="19"/>
  <c r="BM2884" i="19" l="1"/>
  <c r="BK2883" i="19"/>
  <c r="BM2885" i="19" l="1"/>
  <c r="BK2884" i="19"/>
  <c r="BK2885" i="19" l="1"/>
  <c r="BM2886" i="19"/>
  <c r="BM2887" i="19" l="1"/>
  <c r="BK2886" i="19"/>
  <c r="BM2888" i="19" l="1"/>
  <c r="BK2887" i="19"/>
  <c r="BK2888" i="19" l="1"/>
  <c r="BM2889" i="19"/>
  <c r="BM2890" i="19" l="1"/>
  <c r="BK2889" i="19"/>
  <c r="BM2891" i="19" l="1"/>
  <c r="BK2890" i="19"/>
  <c r="BM2892" i="19" l="1"/>
  <c r="BK2891" i="19"/>
  <c r="BM2893" i="19" l="1"/>
  <c r="BK2892" i="19"/>
  <c r="BM2894" i="19" l="1"/>
  <c r="BK2893" i="19"/>
  <c r="BM2895" i="19" l="1"/>
  <c r="BK2894" i="19"/>
  <c r="BK2895" i="19" l="1"/>
  <c r="BM2896" i="19"/>
  <c r="BM2897" i="19" l="1"/>
  <c r="BK2896" i="19"/>
  <c r="BK2897" i="19" l="1"/>
  <c r="BM2898" i="19"/>
  <c r="BM2899" i="19" l="1"/>
  <c r="BK2898" i="19"/>
  <c r="BK2899" i="19" l="1"/>
  <c r="BM2900" i="19"/>
  <c r="BM2901" i="19" l="1"/>
  <c r="BK2900" i="19"/>
  <c r="BM2902" i="19" l="1"/>
  <c r="BK2901" i="19"/>
  <c r="BM2903" i="19" l="1"/>
  <c r="BK2902" i="19"/>
  <c r="BK2903" i="19" l="1"/>
  <c r="BM2904" i="19"/>
  <c r="BM2905" i="19" l="1"/>
  <c r="BK2904" i="19"/>
  <c r="BK2905" i="19" l="1"/>
  <c r="BM2906" i="19"/>
  <c r="BK2906" i="19" l="1"/>
  <c r="BM2907" i="19"/>
  <c r="BK2907" i="19" l="1"/>
  <c r="BM2908" i="19"/>
  <c r="BM2909" i="19" l="1"/>
  <c r="BK2908" i="19"/>
  <c r="BM2910" i="19" l="1"/>
  <c r="BK2909" i="19"/>
  <c r="BM2911" i="19" l="1"/>
  <c r="BK2910" i="19"/>
  <c r="BM2912" i="19" l="1"/>
  <c r="BK2911" i="19"/>
  <c r="BM2913" i="19" l="1"/>
  <c r="BK2912" i="19"/>
  <c r="BM2914" i="19" l="1"/>
  <c r="BK2913" i="19"/>
  <c r="BM2915" i="19" l="1"/>
  <c r="BK2914" i="19"/>
  <c r="BK2915" i="19" l="1"/>
  <c r="BM2916" i="19"/>
  <c r="BM2917" i="19" l="1"/>
  <c r="BK2916" i="19"/>
  <c r="BM2918" i="19" l="1"/>
  <c r="BK2917" i="19"/>
  <c r="BK2918" i="19" l="1"/>
  <c r="BM2919" i="19"/>
  <c r="BM2920" i="19" l="1"/>
  <c r="BK2919" i="19"/>
  <c r="BM2921" i="19" l="1"/>
  <c r="BK2920" i="19"/>
  <c r="BM2922" i="19" l="1"/>
  <c r="BK2921" i="19"/>
  <c r="BK2922" i="19" l="1"/>
  <c r="BM2923" i="19"/>
  <c r="BM2924" i="19" l="1"/>
  <c r="BK2923" i="19"/>
  <c r="BK2924" i="19" l="1"/>
  <c r="BM2925" i="19"/>
  <c r="BK2925" i="19" l="1"/>
  <c r="BM2926" i="19"/>
  <c r="BM2927" i="19" l="1"/>
  <c r="BK2926" i="19"/>
  <c r="BM2928" i="19" l="1"/>
  <c r="BK2927" i="19"/>
  <c r="BM2929" i="19" l="1"/>
  <c r="BK2928" i="19"/>
  <c r="BM2930" i="19" l="1"/>
  <c r="BK2929" i="19"/>
  <c r="BK2930" i="19" l="1"/>
  <c r="BM2931" i="19"/>
  <c r="BK2931" i="19" l="1"/>
  <c r="BM2932" i="19"/>
  <c r="BM2933" i="19" l="1"/>
  <c r="BK2932" i="19"/>
  <c r="BM2934" i="19" l="1"/>
  <c r="BK2933" i="19"/>
  <c r="BK2934" i="19" l="1"/>
  <c r="BM2935" i="19"/>
  <c r="BM2936" i="19" l="1"/>
  <c r="BK2935" i="19"/>
  <c r="BK2936" i="19" l="1"/>
  <c r="BM2937" i="19"/>
  <c r="BK2937" i="19" l="1"/>
  <c r="BM2938" i="19"/>
  <c r="BK2938" i="19" l="1"/>
  <c r="BM2939" i="19"/>
  <c r="BK2939" i="19" l="1"/>
  <c r="BM2940" i="19"/>
  <c r="BM2941" i="19" l="1"/>
  <c r="BK2940" i="19"/>
  <c r="BK2941" i="19" l="1"/>
  <c r="BM2942" i="19"/>
  <c r="BK2942" i="19" l="1"/>
  <c r="BM2943" i="19"/>
  <c r="BK2943" i="19" l="1"/>
  <c r="BM2944" i="19"/>
  <c r="BK2944" i="19" l="1"/>
  <c r="BM2945" i="19"/>
  <c r="BK2945" i="19" l="1"/>
  <c r="BM2946" i="19"/>
  <c r="BK2946" i="19" l="1"/>
  <c r="BM2947" i="19"/>
  <c r="BM2948" i="19" l="1"/>
  <c r="BK2947" i="19"/>
  <c r="BM2949" i="19" l="1"/>
  <c r="BK2948" i="19"/>
  <c r="BK2949" i="19" l="1"/>
  <c r="BM2950" i="19"/>
  <c r="BM2951" i="19" l="1"/>
  <c r="BK2950" i="19"/>
  <c r="BK2951" i="19" l="1"/>
  <c r="BM2952" i="19"/>
  <c r="BK2952" i="19" l="1"/>
  <c r="BM2953" i="19"/>
  <c r="BM2954" i="19" l="1"/>
  <c r="BK2953" i="19"/>
  <c r="BK2954" i="19" l="1"/>
  <c r="BM2955" i="19"/>
  <c r="BM2956" i="19" l="1"/>
  <c r="BK2955" i="19"/>
  <c r="BM2957" i="19" l="1"/>
  <c r="BK2956" i="19"/>
  <c r="BM2958" i="19" l="1"/>
  <c r="BK2957" i="19"/>
  <c r="BK2958" i="19" l="1"/>
  <c r="BM2959" i="19"/>
  <c r="BK2959" i="19" l="1"/>
  <c r="BM2960" i="19"/>
  <c r="BK2960" i="19" l="1"/>
  <c r="BM2961" i="19"/>
  <c r="BM2962" i="19" l="1"/>
  <c r="BK2961" i="19"/>
  <c r="BK2962" i="19" l="1"/>
  <c r="BM2963" i="19"/>
  <c r="BM2964" i="19" l="1"/>
  <c r="BK2963" i="19"/>
  <c r="BM2965" i="19" l="1"/>
  <c r="BK2964" i="19"/>
  <c r="BK2965" i="19" l="1"/>
  <c r="BM2966" i="19"/>
  <c r="BK2966" i="19" l="1"/>
  <c r="BM2967" i="19"/>
  <c r="BM2968" i="19" l="1"/>
  <c r="BK2967" i="19"/>
  <c r="BK2968" i="19" l="1"/>
  <c r="BM2969" i="19"/>
  <c r="BK2969" i="19" l="1"/>
  <c r="BM2970" i="19"/>
  <c r="BK2970" i="19" l="1"/>
  <c r="BM2971" i="19"/>
  <c r="BM2972" i="19" l="1"/>
  <c r="BK2971" i="19"/>
  <c r="BK2972" i="19" l="1"/>
  <c r="BM2973" i="19"/>
  <c r="BM2974" i="19" l="1"/>
  <c r="BK2973" i="19"/>
  <c r="BK2974" i="19" l="1"/>
  <c r="BM2975" i="19"/>
  <c r="BM2976" i="19" l="1"/>
  <c r="BK2975" i="19"/>
  <c r="BM2977" i="19" l="1"/>
  <c r="BK2976" i="19"/>
  <c r="BK2977" i="19" l="1"/>
  <c r="BM2978" i="19"/>
  <c r="BK2978" i="19" l="1"/>
  <c r="BM2979" i="19"/>
  <c r="BK2979" i="19" l="1"/>
  <c r="BM2980" i="19"/>
  <c r="BK2980" i="19" l="1"/>
  <c r="BM2981" i="19"/>
  <c r="BK2981" i="19" l="1"/>
  <c r="BM2982" i="19"/>
  <c r="BK2982" i="19" l="1"/>
  <c r="BM2983" i="19"/>
  <c r="BK2983" i="19" l="1"/>
  <c r="BM2984" i="19"/>
  <c r="BK2984" i="19" l="1"/>
  <c r="BM2985" i="19"/>
  <c r="BK2985" i="19" l="1"/>
  <c r="BM2986" i="19"/>
  <c r="BM2987" i="19" l="1"/>
  <c r="BK2986" i="19"/>
  <c r="BK2987" i="19" l="1"/>
  <c r="BM2988" i="19"/>
  <c r="BK2988" i="19" l="1"/>
  <c r="BM2989" i="19"/>
  <c r="BK2989" i="19" l="1"/>
  <c r="BM2990" i="19"/>
  <c r="BK2990" i="19" l="1"/>
  <c r="BM2991" i="19"/>
  <c r="BM2992" i="19" l="1"/>
  <c r="BK2991" i="19"/>
  <c r="BK2992" i="19" l="1"/>
  <c r="BM2993" i="19"/>
  <c r="BK2993" i="19" l="1"/>
  <c r="BM2994" i="19"/>
  <c r="BK2994" i="19" l="1"/>
  <c r="BM2995" i="19"/>
  <c r="BM2996" i="19" l="1"/>
  <c r="BK2995" i="19"/>
  <c r="BM2997" i="19" l="1"/>
  <c r="BK2996" i="19"/>
  <c r="BK2997" i="19" l="1"/>
  <c r="BM2998" i="19"/>
  <c r="BM2999" i="19" l="1"/>
  <c r="BK2998" i="19"/>
  <c r="BK2999" i="19" l="1"/>
  <c r="BM3000" i="19"/>
  <c r="BK3000" i="19" l="1"/>
  <c r="BM3001" i="19"/>
  <c r="BM3002" i="19" l="1"/>
  <c r="BK3001" i="19"/>
  <c r="BM3003" i="19" l="1"/>
  <c r="BK3002" i="19"/>
  <c r="BM3004" i="19" l="1"/>
  <c r="BK3003" i="19"/>
  <c r="BK3004" i="19" l="1"/>
  <c r="BM3005" i="19"/>
  <c r="BM3006" i="19" l="1"/>
  <c r="BK3005" i="19"/>
  <c r="BM3007" i="19" l="1"/>
  <c r="BK3006" i="19"/>
  <c r="BK3007" i="19" l="1"/>
  <c r="BM3008" i="19"/>
  <c r="BM3009" i="19" l="1"/>
  <c r="BK3008" i="19"/>
  <c r="BK3009" i="19" l="1"/>
  <c r="BM3010" i="19"/>
  <c r="BM3011" i="19" l="1"/>
  <c r="BK3010" i="19"/>
  <c r="BM3012" i="19" l="1"/>
  <c r="BK3011" i="19"/>
  <c r="BM3013" i="19" l="1"/>
  <c r="BK3012" i="19"/>
  <c r="BK3013" i="19" l="1"/>
  <c r="BM3014" i="19"/>
  <c r="BM3015" i="19" l="1"/>
  <c r="BK3014" i="19"/>
  <c r="BK3015" i="19" l="1"/>
  <c r="BM3016" i="19"/>
  <c r="BM3017" i="19" l="1"/>
  <c r="BK3016" i="19"/>
  <c r="BM3018" i="19" l="1"/>
  <c r="BK3017" i="19"/>
  <c r="BM3019" i="19" l="1"/>
  <c r="BK3018" i="19"/>
  <c r="BK3019" i="19" l="1"/>
  <c r="BM3020" i="19"/>
  <c r="BM3021" i="19" l="1"/>
  <c r="BK3020" i="19"/>
  <c r="BK3021" i="19" l="1"/>
  <c r="BM3022" i="19"/>
  <c r="BK3022" i="19" l="1"/>
  <c r="BM3023" i="19"/>
  <c r="BM3024" i="19" l="1"/>
  <c r="BK3023" i="19"/>
  <c r="BM3025" i="19" l="1"/>
  <c r="BK3024" i="19"/>
  <c r="BK3025" i="19" l="1"/>
  <c r="BM3026" i="19"/>
  <c r="BK3026" i="19" l="1"/>
  <c r="BM3027" i="19"/>
  <c r="BM3028" i="19" l="1"/>
  <c r="BK3027" i="19"/>
  <c r="BM3029" i="19" l="1"/>
  <c r="BK3028" i="19"/>
  <c r="BM3030" i="19" l="1"/>
  <c r="BK3029" i="19"/>
  <c r="BK3030" i="19" l="1"/>
  <c r="BM3031" i="19"/>
  <c r="BK3031" i="19" l="1"/>
  <c r="BM3032" i="19"/>
  <c r="BK3032" i="19" l="1"/>
  <c r="BM3033" i="19"/>
  <c r="BM3034" i="19" l="1"/>
  <c r="BK3033" i="19"/>
  <c r="BM3035" i="19" l="1"/>
  <c r="BK3034" i="19"/>
  <c r="BK3035" i="19" l="1"/>
  <c r="BM3036" i="19"/>
  <c r="BK3036" i="19" l="1"/>
  <c r="BM3037" i="19"/>
  <c r="BK3037" i="19" l="1"/>
  <c r="BM3038" i="19"/>
  <c r="BK3038" i="19" l="1"/>
  <c r="BM3039" i="19"/>
  <c r="BM3040" i="19" l="1"/>
  <c r="BK3039" i="19"/>
  <c r="BM3041" i="19" l="1"/>
  <c r="BK3040" i="19"/>
  <c r="BM3042" i="19" l="1"/>
  <c r="BK3041" i="19"/>
  <c r="BK3042" i="19" l="1"/>
  <c r="BM3043" i="19"/>
  <c r="BM3044" i="19" l="1"/>
  <c r="BK3043" i="19"/>
  <c r="BM3045" i="19" l="1"/>
  <c r="BK3044" i="19"/>
  <c r="BM3046" i="19" l="1"/>
  <c r="BK3045" i="19"/>
  <c r="BM3047" i="19" l="1"/>
  <c r="BK3046" i="19"/>
  <c r="BM3048" i="19" l="1"/>
  <c r="BK3047" i="19"/>
  <c r="BK3048" i="19" l="1"/>
  <c r="BM3049" i="19"/>
  <c r="BK3049" i="19" l="1"/>
  <c r="BM3050" i="19"/>
  <c r="BM3051" i="19" l="1"/>
  <c r="BK3050" i="19"/>
  <c r="BK3051" i="19" l="1"/>
  <c r="BM3052" i="19"/>
  <c r="BK3052" i="19" l="1"/>
  <c r="BM3053" i="19"/>
  <c r="BM3054" i="19" l="1"/>
  <c r="BK3053" i="19"/>
  <c r="BM3055" i="19" l="1"/>
  <c r="BK3054" i="19"/>
  <c r="BM3056" i="19" l="1"/>
  <c r="BK3055" i="19"/>
  <c r="BM3057" i="19" l="1"/>
  <c r="BK3056" i="19"/>
  <c r="BM3058" i="19" l="1"/>
  <c r="BK3057" i="19"/>
  <c r="BK3058" i="19" l="1"/>
  <c r="BM3059" i="19"/>
  <c r="BM3060" i="19" l="1"/>
  <c r="BK3059" i="19"/>
  <c r="BK3060" i="19" l="1"/>
  <c r="BM3061" i="19"/>
  <c r="BK3061" i="19" l="1"/>
  <c r="BM3062" i="19"/>
  <c r="BM3063" i="19" l="1"/>
  <c r="BK3062" i="19"/>
  <c r="BM3064" i="19" l="1"/>
  <c r="BK3063" i="19"/>
  <c r="BK3064" i="19" l="1"/>
  <c r="BM3065" i="19"/>
  <c r="BM3066" i="19" l="1"/>
  <c r="BK3065" i="19"/>
  <c r="BM3067" i="19" l="1"/>
  <c r="BK3066" i="19"/>
  <c r="BK3067" i="19" l="1"/>
  <c r="BM3068" i="19"/>
  <c r="BK3068" i="19" l="1"/>
  <c r="BM3069" i="19"/>
  <c r="BM3070" i="19" l="1"/>
  <c r="BK3069" i="19"/>
  <c r="BM3071" i="19" l="1"/>
  <c r="BK3070" i="19"/>
  <c r="BK3071" i="19" l="1"/>
  <c r="BM3072" i="19"/>
  <c r="BK3072" i="19" l="1"/>
  <c r="BM3073" i="19"/>
  <c r="BM3074" i="19" l="1"/>
  <c r="BK3073" i="19"/>
  <c r="BK3074" i="19" l="1"/>
  <c r="BM3075" i="19"/>
  <c r="BM3076" i="19" l="1"/>
  <c r="BK3075" i="19"/>
  <c r="BM3077" i="19" l="1"/>
  <c r="BK3076" i="19"/>
  <c r="BK3077" i="19" l="1"/>
  <c r="BM3078" i="19"/>
  <c r="BM3079" i="19" l="1"/>
  <c r="BK3078" i="19"/>
  <c r="BK3079" i="19" l="1"/>
  <c r="BM3080" i="19"/>
  <c r="BK3080" i="19" l="1"/>
  <c r="BM3081" i="19"/>
  <c r="BK3081" i="19" l="1"/>
  <c r="BM3082" i="19"/>
  <c r="BM3083" i="19" l="1"/>
  <c r="BK3082" i="19"/>
  <c r="BM3084" i="19" l="1"/>
  <c r="BK3083" i="19"/>
  <c r="BK3084" i="19" l="1"/>
  <c r="BM3085" i="19"/>
  <c r="BM3086" i="19" l="1"/>
  <c r="BK3085" i="19"/>
  <c r="BM3087" i="19" l="1"/>
  <c r="BK3086" i="19"/>
  <c r="BK3087" i="19" l="1"/>
  <c r="BM3088" i="19"/>
  <c r="BK3088" i="19" l="1"/>
  <c r="BM3089" i="19"/>
  <c r="BM3090" i="19" l="1"/>
  <c r="BK3089" i="19"/>
  <c r="BK3090" i="19" l="1"/>
  <c r="BM3091" i="19"/>
  <c r="BK3091" i="19" l="1"/>
  <c r="BM3092" i="19"/>
  <c r="BM3093" i="19" l="1"/>
  <c r="BK3092" i="19"/>
  <c r="BM3094" i="19" l="1"/>
  <c r="BK3093" i="19"/>
  <c r="BM3095" i="19" l="1"/>
  <c r="BK3094" i="19"/>
  <c r="BM3096" i="19" l="1"/>
  <c r="BK3095" i="19"/>
  <c r="BM3097" i="19" l="1"/>
  <c r="BK3096" i="19"/>
  <c r="BM3098" i="19" l="1"/>
  <c r="BK3097" i="19"/>
  <c r="BK3098" i="19" l="1"/>
  <c r="BM3099" i="19"/>
  <c r="BK3099" i="19" l="1"/>
  <c r="BM3100" i="19"/>
  <c r="BM3101" i="19" l="1"/>
  <c r="BK3100" i="19"/>
  <c r="BM3102" i="19" l="1"/>
  <c r="BK3101" i="19"/>
  <c r="BK3102" i="19" l="1"/>
  <c r="BM3103" i="19"/>
  <c r="BM3104" i="19" l="1"/>
  <c r="BK3103" i="19"/>
  <c r="BM3105" i="19" l="1"/>
  <c r="BK3104" i="19"/>
  <c r="BM3106" i="19" l="1"/>
  <c r="BK3105" i="19"/>
  <c r="BK3106" i="19" l="1"/>
  <c r="BM3107" i="19"/>
  <c r="BM3108" i="19" l="1"/>
  <c r="BK3107" i="19"/>
  <c r="BK3108" i="19" l="1"/>
  <c r="BM3109" i="19"/>
  <c r="BM3110" i="19" l="1"/>
  <c r="BK3109" i="19"/>
  <c r="BM3111" i="19" l="1"/>
  <c r="BK3110" i="19"/>
  <c r="BK3111" i="19" l="1"/>
  <c r="BM3112" i="19"/>
  <c r="BK3112" i="19" l="1"/>
  <c r="BM3113" i="19"/>
  <c r="BK3113" i="19" l="1"/>
  <c r="BM3114" i="19"/>
  <c r="BM3115" i="19" l="1"/>
  <c r="BK3114" i="19"/>
  <c r="BM3116" i="19" l="1"/>
  <c r="BK3115" i="19"/>
  <c r="BK3116" i="19" l="1"/>
  <c r="BM3117" i="19"/>
  <c r="BK3117" i="19" l="1"/>
  <c r="BM3118" i="19"/>
  <c r="BK3118" i="19" l="1"/>
  <c r="BM3119" i="19"/>
  <c r="BM3120" i="19" l="1"/>
  <c r="BK3119" i="19"/>
  <c r="BM3121" i="19" l="1"/>
  <c r="BK3120" i="19"/>
  <c r="BK3121" i="19" l="1"/>
  <c r="BM3122" i="19"/>
  <c r="BM3123" i="19" l="1"/>
  <c r="BK3122" i="19"/>
  <c r="BM3124" i="19" l="1"/>
  <c r="BK3123" i="19"/>
  <c r="BM3125" i="19" l="1"/>
  <c r="BK3124" i="19"/>
  <c r="BK3125" i="19" l="1"/>
  <c r="BM3126" i="19"/>
  <c r="BM3127" i="19" l="1"/>
  <c r="BK3126" i="19"/>
  <c r="BK3127" i="19" l="1"/>
  <c r="BM3128" i="19"/>
  <c r="BM3129" i="19" l="1"/>
  <c r="BK3128" i="19"/>
  <c r="BM3130" i="19" l="1"/>
  <c r="BK3129" i="19"/>
  <c r="BK3130" i="19" l="1"/>
  <c r="BM3131" i="19"/>
  <c r="BM3132" i="19" l="1"/>
  <c r="BK3131" i="19"/>
  <c r="BM3133" i="19" l="1"/>
  <c r="BK3132" i="19"/>
  <c r="BM3134" i="19" l="1"/>
  <c r="BK3133" i="19"/>
  <c r="BK3134" i="19" l="1"/>
  <c r="BM3135" i="19"/>
  <c r="BK3135" i="19" l="1"/>
  <c r="BM3136" i="19"/>
  <c r="BM3137" i="19" l="1"/>
  <c r="BK3136" i="19"/>
  <c r="BM3138" i="19" l="1"/>
  <c r="BK3137" i="19"/>
  <c r="BM3139" i="19" l="1"/>
  <c r="BK3138" i="19"/>
  <c r="BK3139" i="19" l="1"/>
  <c r="BM3140" i="19"/>
  <c r="BK3140" i="19" l="1"/>
  <c r="BM3141" i="19"/>
  <c r="BK3141" i="19" l="1"/>
  <c r="BM3142" i="19"/>
  <c r="BM3143" i="19" l="1"/>
  <c r="BK3142" i="19"/>
  <c r="BM3144" i="19" l="1"/>
  <c r="BK3143" i="19"/>
  <c r="BM3145" i="19" l="1"/>
  <c r="BK3144" i="19"/>
  <c r="BM3146" i="19" l="1"/>
  <c r="BK3145" i="19"/>
  <c r="BM3147" i="19" l="1"/>
  <c r="BK3146" i="19"/>
  <c r="BM3148" i="19" l="1"/>
  <c r="BK3147" i="19"/>
  <c r="BM3149" i="19" l="1"/>
  <c r="BK3148" i="19"/>
  <c r="BM3150" i="19" l="1"/>
  <c r="BK3149" i="19"/>
  <c r="BM3151" i="19" l="1"/>
  <c r="BK3150" i="19"/>
  <c r="BM3152" i="19" l="1"/>
  <c r="BK3151" i="19"/>
  <c r="BK3152" i="19" l="1"/>
  <c r="BM3153" i="19"/>
  <c r="BM3154" i="19" l="1"/>
  <c r="BK3153" i="19"/>
  <c r="BK3154" i="19" l="1"/>
  <c r="BM3155" i="19"/>
  <c r="BK3155" i="19" l="1"/>
  <c r="BM3156" i="19"/>
  <c r="BM3157" i="19" l="1"/>
  <c r="BK3156" i="19"/>
  <c r="BM3158" i="19" l="1"/>
  <c r="BK3157" i="19"/>
  <c r="BK3158" i="19" l="1"/>
  <c r="BM3159" i="19"/>
  <c r="BM3160" i="19" l="1"/>
  <c r="BK3159" i="19"/>
  <c r="BK3160" i="19" l="1"/>
  <c r="BM3161" i="19"/>
  <c r="BK3161" i="19" l="1"/>
  <c r="BM3162" i="19"/>
  <c r="BK3162" i="19" l="1"/>
  <c r="BM3163" i="19"/>
  <c r="BK3163" i="19" l="1"/>
  <c r="BM3164" i="19"/>
  <c r="BM3165" i="19" l="1"/>
  <c r="BK3164" i="19"/>
  <c r="BK3165" i="19" l="1"/>
  <c r="BM3166" i="19"/>
  <c r="BK3166" i="19" l="1"/>
  <c r="BM3167" i="19"/>
  <c r="BK3167" i="19" l="1"/>
  <c r="BM3168" i="19"/>
  <c r="BK3168" i="19" l="1"/>
  <c r="BM3169" i="19"/>
  <c r="BK3169" i="19" l="1"/>
  <c r="BM3170" i="19"/>
  <c r="BK3170" i="19" l="1"/>
  <c r="BM3171" i="19"/>
  <c r="BK3171" i="19" l="1"/>
  <c r="BM3172" i="19"/>
  <c r="BM3173" i="19" l="1"/>
  <c r="BK3172" i="19"/>
  <c r="BM3174" i="19" l="1"/>
  <c r="BK3173" i="19"/>
  <c r="BM3175" i="19" l="1"/>
  <c r="BK3174" i="19"/>
  <c r="BK3175" i="19" l="1"/>
  <c r="BM3176" i="19"/>
  <c r="BK3176" i="19" l="1"/>
  <c r="BM3177" i="19"/>
  <c r="BM3178" i="19" l="1"/>
  <c r="BK3177" i="19"/>
  <c r="BK3178" i="19" l="1"/>
  <c r="BM3179" i="19"/>
  <c r="BM3180" i="19" l="1"/>
  <c r="BK3179" i="19"/>
  <c r="BK3180" i="19" l="1"/>
  <c r="BM3181" i="19"/>
  <c r="BK3181" i="19" l="1"/>
  <c r="BM3182" i="19"/>
  <c r="BM3183" i="19" l="1"/>
  <c r="BK3182" i="19"/>
  <c r="BK3183" i="19" l="1"/>
  <c r="BM3184" i="19"/>
  <c r="BK3184" i="19" l="1"/>
  <c r="BM3185" i="19"/>
  <c r="BM3186" i="19" l="1"/>
  <c r="BK3185" i="19"/>
  <c r="BK3186" i="19" l="1"/>
  <c r="BM3187" i="19"/>
  <c r="BK3187" i="19" l="1"/>
  <c r="BM3188" i="19"/>
  <c r="BK3188" i="19" l="1"/>
  <c r="BM3189" i="19"/>
  <c r="BK3189" i="19" l="1"/>
  <c r="BM3190" i="19"/>
  <c r="BK3190" i="19" l="1"/>
  <c r="BM3191" i="19"/>
  <c r="BK3191" i="19" l="1"/>
  <c r="BM3192" i="19"/>
  <c r="BM3193" i="19" l="1"/>
  <c r="BK3192" i="19"/>
  <c r="BM3194" i="19" l="1"/>
  <c r="BK3193" i="19"/>
  <c r="BK3194" i="19" l="1"/>
  <c r="BM3195" i="19"/>
  <c r="BK3195" i="19" l="1"/>
  <c r="BM3196" i="19"/>
  <c r="BK3196" i="19" l="1"/>
  <c r="BM3197" i="19"/>
  <c r="BK3197" i="19" l="1"/>
  <c r="BM3198" i="19"/>
  <c r="BK3198" i="19" l="1"/>
  <c r="BM3199" i="19"/>
  <c r="BM3200" i="19" l="1"/>
  <c r="BK3199" i="19"/>
  <c r="BM3201" i="19" l="1"/>
  <c r="BK3200" i="19"/>
  <c r="BK3201" i="19" l="1"/>
  <c r="BM3202" i="19"/>
  <c r="BK3202" i="19" l="1"/>
  <c r="BM3203" i="19"/>
  <c r="BK3203" i="19" l="1"/>
  <c r="BM3204" i="19"/>
  <c r="BK3204" i="19" l="1"/>
  <c r="BM3205" i="19"/>
  <c r="BK3205" i="19" l="1"/>
  <c r="BM3206" i="19"/>
  <c r="BM3207" i="19" l="1"/>
  <c r="BK3206" i="19"/>
  <c r="BK3207" i="19" l="1"/>
  <c r="BM3208" i="19"/>
  <c r="BM3209" i="19" l="1"/>
  <c r="BK3208" i="19"/>
  <c r="BK3209" i="19" l="1"/>
  <c r="BM3210" i="19"/>
  <c r="BK3210" i="19" l="1"/>
  <c r="BM3211" i="19"/>
  <c r="BK3211" i="19" l="1"/>
  <c r="BM3212" i="19"/>
  <c r="BM3213" i="19" l="1"/>
  <c r="BK3212" i="19"/>
  <c r="BK3213" i="19" l="1"/>
  <c r="BM3214" i="19"/>
  <c r="BK3214" i="19" l="1"/>
  <c r="BM3215" i="19"/>
  <c r="BK3215" i="19" l="1"/>
  <c r="BM3216" i="19"/>
  <c r="BK3216" i="19" l="1"/>
  <c r="BM3217" i="19"/>
  <c r="BM3218" i="19" l="1"/>
  <c r="BK3217" i="19"/>
  <c r="BM3219" i="19" l="1"/>
  <c r="BK3218" i="19"/>
  <c r="BK3219" i="19" l="1"/>
  <c r="BM3220" i="19"/>
  <c r="BK3220" i="19" l="1"/>
  <c r="BM3221" i="19"/>
  <c r="BM3222" i="19" l="1"/>
  <c r="BK3221" i="19"/>
  <c r="BM3223" i="19" l="1"/>
  <c r="BK3222" i="19"/>
  <c r="BM3224" i="19" l="1"/>
  <c r="BK3223" i="19"/>
  <c r="BK3224" i="19" l="1"/>
  <c r="BM3225" i="19"/>
  <c r="BK3225" i="19" l="1"/>
  <c r="BM3226" i="19"/>
  <c r="BK3226" i="19" l="1"/>
  <c r="BM3227" i="19"/>
  <c r="BM3228" i="19" l="1"/>
  <c r="BK3227" i="19"/>
  <c r="BM3229" i="19" l="1"/>
  <c r="BK3228" i="19"/>
  <c r="BK3229" i="19" l="1"/>
  <c r="BM3230" i="19"/>
  <c r="BM3231" i="19" l="1"/>
  <c r="BK3230" i="19"/>
  <c r="BM3232" i="19" l="1"/>
  <c r="BK3231" i="19"/>
  <c r="BK3232" i="19" l="1"/>
  <c r="BM3233" i="19"/>
  <c r="BK3233" i="19" l="1"/>
  <c r="BM3234" i="19"/>
  <c r="BK3234" i="19" l="1"/>
  <c r="BM3235" i="19"/>
  <c r="BK3235" i="19" l="1"/>
  <c r="BM3236" i="19"/>
  <c r="BM3237" i="19" l="1"/>
  <c r="BK3236" i="19"/>
  <c r="BM3238" i="19" l="1"/>
  <c r="BK3237" i="19"/>
  <c r="BM3239" i="19" l="1"/>
  <c r="BK3238" i="19"/>
  <c r="BM3240" i="19" l="1"/>
  <c r="BK3239" i="19"/>
  <c r="BK3240" i="19" l="1"/>
  <c r="BM3241" i="19"/>
  <c r="BM3242" i="19" l="1"/>
  <c r="BK3241" i="19"/>
  <c r="BK3242" i="19" l="1"/>
  <c r="BM3243" i="19"/>
  <c r="BM3244" i="19" l="1"/>
  <c r="BK3243" i="19"/>
  <c r="BM3245" i="19" l="1"/>
  <c r="BK3244" i="19"/>
  <c r="BK3245" i="19" l="1"/>
  <c r="BM3246" i="19"/>
  <c r="BK3246" i="19" l="1"/>
  <c r="BM3247" i="19"/>
  <c r="BK3247" i="19" l="1"/>
  <c r="BM3248" i="19"/>
  <c r="BK3248" i="19" l="1"/>
  <c r="BM3249" i="19"/>
  <c r="BM3250" i="19" l="1"/>
  <c r="BK3249" i="19"/>
  <c r="BM3251" i="19" l="1"/>
  <c r="BK3250" i="19"/>
  <c r="BM3252" i="19" l="1"/>
  <c r="BK3251" i="19"/>
  <c r="BK3252" i="19" l="1"/>
  <c r="BM3253" i="19"/>
  <c r="BM3254" i="19" l="1"/>
  <c r="BK3253" i="19"/>
  <c r="BM3255" i="19" l="1"/>
  <c r="BK3254" i="19"/>
  <c r="BK3255" i="19" l="1"/>
  <c r="BM3256" i="19"/>
  <c r="BK3256" i="19" l="1"/>
  <c r="BM3257" i="19"/>
  <c r="BM3258" i="19" l="1"/>
  <c r="BK3257" i="19"/>
  <c r="BK3258" i="19" l="1"/>
  <c r="BM3259" i="19"/>
  <c r="BM3260" i="19" l="1"/>
  <c r="BK3259" i="19"/>
  <c r="BK3260" i="19" l="1"/>
  <c r="BM3261" i="19"/>
  <c r="BK3261" i="19" l="1"/>
  <c r="BM3262" i="19"/>
  <c r="BK3262" i="19" l="1"/>
  <c r="BM3263" i="19"/>
  <c r="BM3264" i="19" l="1"/>
  <c r="BK3263" i="19"/>
  <c r="BM3265" i="19" l="1"/>
  <c r="BK3264" i="19"/>
  <c r="BM3266" i="19" l="1"/>
  <c r="BK3265" i="19"/>
  <c r="BK3266" i="19" l="1"/>
  <c r="BM3267" i="19"/>
  <c r="BM3268" i="19" l="1"/>
  <c r="BK3267" i="19"/>
  <c r="BM3269" i="19" l="1"/>
  <c r="BK3268" i="19"/>
  <c r="BK3269" i="19" l="1"/>
  <c r="BM3270" i="19"/>
  <c r="BK3270" i="19" l="1"/>
  <c r="BM3271" i="19"/>
  <c r="BK3271" i="19" l="1"/>
  <c r="BM3272" i="19"/>
  <c r="BK3272" i="19" l="1"/>
  <c r="BM3273" i="19"/>
  <c r="BK3273" i="19" l="1"/>
  <c r="BM3274" i="19"/>
  <c r="BM3275" i="19" l="1"/>
  <c r="BK3274" i="19"/>
  <c r="BM3276" i="19" l="1"/>
  <c r="BK3275" i="19"/>
  <c r="BK3276" i="19" l="1"/>
  <c r="BM3277" i="19"/>
  <c r="BK3277" i="19" l="1"/>
  <c r="BM3278" i="19"/>
  <c r="BK3278" i="19" l="1"/>
  <c r="BM3279" i="19"/>
  <c r="BM3280" i="19" l="1"/>
  <c r="BK3279" i="19"/>
  <c r="BM3281" i="19" l="1"/>
  <c r="BK3280" i="19"/>
  <c r="BM3282" i="19" l="1"/>
  <c r="BK3281" i="19"/>
  <c r="BK3282" i="19" l="1"/>
  <c r="BM3283" i="19"/>
  <c r="BK3283" i="19" l="1"/>
  <c r="BM3284" i="19"/>
  <c r="BK3284" i="19" l="1"/>
  <c r="BM3285" i="19"/>
  <c r="BK3285" i="19" l="1"/>
  <c r="BM3286" i="19"/>
  <c r="BK3286" i="19" l="1"/>
  <c r="BM3287" i="19"/>
  <c r="BK3287" i="19" l="1"/>
  <c r="BM3288" i="19"/>
  <c r="BK3288" i="19" l="1"/>
  <c r="BM3289" i="19"/>
  <c r="BK3289" i="19" l="1"/>
  <c r="BM3290" i="19"/>
  <c r="BK3290" i="19" l="1"/>
  <c r="BM3291" i="19"/>
  <c r="BM3292" i="19" l="1"/>
  <c r="BK3291" i="19"/>
  <c r="BK3292" i="19" l="1"/>
  <c r="BM3293" i="19"/>
  <c r="BM3294" i="19" l="1"/>
  <c r="BK3293" i="19"/>
  <c r="BK3294" i="19" l="1"/>
  <c r="BM3295" i="19"/>
  <c r="BM3296" i="19" l="1"/>
  <c r="BK3295" i="19"/>
  <c r="BM3297" i="19" l="1"/>
  <c r="BK3296" i="19"/>
  <c r="BK3297" i="19" l="1"/>
  <c r="BM3298" i="19"/>
  <c r="BK3298" i="19" l="1"/>
  <c r="BM3299" i="19"/>
  <c r="BM3300" i="19" l="1"/>
  <c r="BK3299" i="19"/>
  <c r="BK3300" i="19" l="1"/>
  <c r="BM3301" i="19"/>
  <c r="BK3301" i="19" l="1"/>
  <c r="BM3302" i="19"/>
  <c r="BM3303" i="19" l="1"/>
  <c r="BK3302" i="19"/>
  <c r="BM3304" i="19" l="1"/>
  <c r="BK3303" i="19"/>
  <c r="BM3305" i="19" l="1"/>
  <c r="BK3304" i="19"/>
  <c r="BK3305" i="19" l="1"/>
  <c r="BM3306" i="19"/>
  <c r="BM3307" i="19" l="1"/>
  <c r="BK3306" i="19"/>
  <c r="BK3307" i="19" l="1"/>
  <c r="BM3308" i="19"/>
  <c r="BM3309" i="19" l="1"/>
  <c r="BK3308" i="19"/>
  <c r="BM3310" i="19" l="1"/>
  <c r="BK3309" i="19"/>
  <c r="BK3310" i="19" l="1"/>
  <c r="BM3311" i="19"/>
  <c r="BM3312" i="19" l="1"/>
  <c r="BK3311" i="19"/>
  <c r="BM3313" i="19" l="1"/>
  <c r="BK3312" i="19"/>
  <c r="BK3313" i="19" l="1"/>
  <c r="BM3314" i="19"/>
  <c r="BM3315" i="19" l="1"/>
  <c r="BK3314" i="19"/>
  <c r="BM3316" i="19" l="1"/>
  <c r="BK3315" i="19"/>
  <c r="BK3316" i="19" l="1"/>
  <c r="BM3317" i="19"/>
  <c r="BK3317" i="19" l="1"/>
  <c r="BM3318" i="19"/>
  <c r="BK3318" i="19" l="1"/>
  <c r="BM3319" i="19"/>
  <c r="BM3320" i="19" l="1"/>
  <c r="BK3319" i="19"/>
  <c r="BK3320" i="19" l="1"/>
  <c r="BM3321" i="19"/>
  <c r="BK3321" i="19" l="1"/>
  <c r="BM3322" i="19"/>
  <c r="BM3323" i="19" l="1"/>
  <c r="BK3322" i="19"/>
  <c r="BM3324" i="19" l="1"/>
  <c r="BK3323" i="19"/>
  <c r="BK3324" i="19" l="1"/>
  <c r="BM3325" i="19"/>
  <c r="BM3326" i="19" l="1"/>
  <c r="BK3325" i="19"/>
  <c r="BM3327" i="19" l="1"/>
  <c r="BK3326" i="19"/>
  <c r="BM3328" i="19" l="1"/>
  <c r="BK3327" i="19"/>
  <c r="BK3328" i="19" l="1"/>
  <c r="BM3329" i="19"/>
  <c r="BK3329" i="19" l="1"/>
  <c r="BM3330" i="19"/>
  <c r="BK3330" i="19" l="1"/>
  <c r="BM3331" i="19"/>
  <c r="BK3331" i="19" l="1"/>
  <c r="BM3332" i="19"/>
  <c r="BM3333" i="19" l="1"/>
  <c r="BK3332" i="19"/>
  <c r="BK3333" i="19" l="1"/>
  <c r="BM3334" i="19"/>
  <c r="BM3335" i="19" l="1"/>
  <c r="BK3334" i="19"/>
  <c r="BM3336" i="19" l="1"/>
  <c r="BK3335" i="19"/>
  <c r="BM3337" i="19" l="1"/>
  <c r="BK3336" i="19"/>
  <c r="BK3337" i="19" l="1"/>
  <c r="BM3338" i="19"/>
  <c r="BM3339" i="19" l="1"/>
  <c r="BK3338" i="19"/>
  <c r="BM3340" i="19" l="1"/>
  <c r="BK3339" i="19"/>
  <c r="BK3340" i="19" l="1"/>
  <c r="BM3341" i="19"/>
  <c r="BM3342" i="19" l="1"/>
  <c r="BK3341" i="19"/>
  <c r="BK3342" i="19" l="1"/>
  <c r="BM3343" i="19"/>
  <c r="BM3344" i="19" l="1"/>
  <c r="BK3343" i="19"/>
  <c r="BK3344" i="19" l="1"/>
  <c r="BM3345" i="19"/>
  <c r="BK3345" i="19" l="1"/>
  <c r="BM3346" i="19"/>
  <c r="BK3346" i="19" l="1"/>
  <c r="BM3347" i="19"/>
  <c r="BM3348" i="19" l="1"/>
  <c r="BK3347" i="19"/>
  <c r="BK3348" i="19" l="1"/>
  <c r="BM3349" i="19"/>
  <c r="BK3349" i="19" l="1"/>
  <c r="BM3350" i="19"/>
  <c r="BK3350" i="19" l="1"/>
  <c r="BM3351" i="19"/>
  <c r="BK3351" i="19" l="1"/>
  <c r="BM3352" i="19"/>
  <c r="BM3353" i="19" l="1"/>
  <c r="BK3352" i="19"/>
  <c r="BK3353" i="19" l="1"/>
  <c r="BM3354" i="19"/>
  <c r="BK3354" i="19" l="1"/>
  <c r="BM3355" i="19"/>
  <c r="BK3355" i="19" l="1"/>
  <c r="BM3356" i="19"/>
  <c r="BK3356" i="19" l="1"/>
  <c r="BM3357" i="19"/>
  <c r="BM3358" i="19" l="1"/>
  <c r="BK3357" i="19"/>
  <c r="BK3358" i="19" l="1"/>
  <c r="BM3359" i="19"/>
  <c r="BM3360" i="19" l="1"/>
  <c r="BK3359" i="19"/>
  <c r="BK3360" i="19" l="1"/>
  <c r="BM3361" i="19"/>
  <c r="BM3362" i="19" l="1"/>
  <c r="BK3361" i="19"/>
  <c r="BM3363" i="19" l="1"/>
  <c r="BK3362" i="19"/>
  <c r="BK3363" i="19" l="1"/>
  <c r="BM3364" i="19"/>
  <c r="BK3364" i="19" l="1"/>
  <c r="BM3365" i="19"/>
  <c r="BK3365" i="19" l="1"/>
  <c r="BM3366" i="19"/>
  <c r="BM3367" i="19" l="1"/>
  <c r="BK3366" i="19"/>
  <c r="BM3368" i="19" l="1"/>
  <c r="BK3367" i="19"/>
  <c r="BM3369" i="19" l="1"/>
  <c r="BK3368" i="19"/>
  <c r="BM3370" i="19" l="1"/>
  <c r="BK3369" i="19"/>
  <c r="BM3371" i="19" l="1"/>
  <c r="BK3370" i="19"/>
  <c r="BK3371" i="19" l="1"/>
  <c r="BM3372" i="19"/>
  <c r="BM3373" i="19" l="1"/>
  <c r="BK3372" i="19"/>
  <c r="BM3374" i="19" l="1"/>
  <c r="BK3373" i="19"/>
  <c r="BK3374" i="19" l="1"/>
  <c r="BM3375" i="19"/>
  <c r="BM3376" i="19" l="1"/>
  <c r="BK3375" i="19"/>
  <c r="BK3376" i="19" l="1"/>
  <c r="BM3377" i="19"/>
  <c r="BM3378" i="19" l="1"/>
  <c r="BK3377" i="19"/>
  <c r="BK3378" i="19" l="1"/>
  <c r="BM3379" i="19"/>
  <c r="BK3379" i="19" l="1"/>
  <c r="BM3380" i="19"/>
  <c r="BK3380" i="19" l="1"/>
  <c r="BM3381" i="19"/>
  <c r="BM3382" i="19" l="1"/>
  <c r="BK3381" i="19"/>
  <c r="BK3382" i="19" l="1"/>
  <c r="BM3383" i="19"/>
  <c r="BM3384" i="19" l="1"/>
  <c r="BK3383" i="19"/>
  <c r="BK3384" i="19" l="1"/>
  <c r="BM3385" i="19"/>
  <c r="BK3385" i="19" l="1"/>
  <c r="BM3386" i="19"/>
  <c r="BM3387" i="19" l="1"/>
  <c r="BK3386" i="19"/>
  <c r="BM3388" i="19" l="1"/>
  <c r="BK3387" i="19"/>
  <c r="BK3388" i="19" l="1"/>
  <c r="BM3389" i="19"/>
  <c r="BK3389" i="19" l="1"/>
  <c r="BM3390" i="19"/>
  <c r="BM3391" i="19" l="1"/>
  <c r="BK3390" i="19"/>
  <c r="BK3391" i="19" l="1"/>
  <c r="BM3392" i="19"/>
  <c r="BM3393" i="19" l="1"/>
  <c r="BK3392" i="19"/>
  <c r="BM3394" i="19" l="1"/>
  <c r="BK3393" i="19"/>
  <c r="BM3395" i="19" l="1"/>
  <c r="BK3394" i="19"/>
  <c r="BK3395" i="19" l="1"/>
  <c r="BM3396" i="19"/>
  <c r="BK3396" i="19" l="1"/>
  <c r="BM3397" i="19"/>
  <c r="BK3397" i="19" l="1"/>
  <c r="BM3398" i="19"/>
  <c r="BK3398" i="19" l="1"/>
  <c r="BM3399" i="19"/>
  <c r="BM3400" i="19" l="1"/>
  <c r="BK3399" i="19"/>
  <c r="BM3401" i="19" l="1"/>
  <c r="BK3400" i="19"/>
  <c r="BK3401" i="19" l="1"/>
  <c r="BM3402" i="19"/>
  <c r="BK3402" i="19" l="1"/>
  <c r="BM3403" i="19"/>
  <c r="BK3403" i="19" l="1"/>
  <c r="BM3404" i="19"/>
  <c r="BM3405" i="19" l="1"/>
  <c r="BK3404" i="19"/>
  <c r="BK3405" i="19" l="1"/>
  <c r="BM3406" i="19"/>
  <c r="BK3406" i="19" l="1"/>
  <c r="BM3407" i="19"/>
  <c r="BK3407" i="19" l="1"/>
  <c r="BM3408" i="19"/>
  <c r="BK3408" i="19" l="1"/>
  <c r="BM3409" i="19"/>
  <c r="BM3410" i="19" l="1"/>
  <c r="BK3409" i="19"/>
  <c r="BK3410" i="19" l="1"/>
  <c r="BM3411" i="19"/>
  <c r="BM3412" i="19" l="1"/>
  <c r="BK3411" i="19"/>
  <c r="BK3412" i="19" l="1"/>
  <c r="BM3413" i="19"/>
  <c r="BK3413" i="19" l="1"/>
  <c r="BM3414" i="19"/>
  <c r="BK3414" i="19" l="1"/>
  <c r="BM3415" i="19"/>
  <c r="BM3416" i="19" l="1"/>
  <c r="BK3415" i="19"/>
  <c r="BK3416" i="19" l="1"/>
  <c r="BM3417" i="19"/>
  <c r="BM3418" i="19" l="1"/>
  <c r="BK3417" i="19"/>
  <c r="BM3419" i="19" l="1"/>
  <c r="BK3418" i="19"/>
  <c r="BK3419" i="19" l="1"/>
  <c r="BM3420" i="19"/>
  <c r="BM3421" i="19" l="1"/>
  <c r="BK3420" i="19"/>
  <c r="BM3422" i="19" l="1"/>
  <c r="BK3421" i="19"/>
  <c r="BM3423" i="19" l="1"/>
  <c r="BK3422" i="19"/>
  <c r="BM3424" i="19" l="1"/>
  <c r="BK3423" i="19"/>
  <c r="BK3424" i="19" l="1"/>
  <c r="BM3425" i="19"/>
  <c r="BK3425" i="19" l="1"/>
  <c r="BM3426" i="19"/>
  <c r="BM3427" i="19" l="1"/>
  <c r="BK3426" i="19"/>
  <c r="BK3427" i="19" l="1"/>
  <c r="BM3428" i="19"/>
  <c r="BM3429" i="19" l="1"/>
  <c r="BK3428" i="19"/>
  <c r="BK3429" i="19" l="1"/>
  <c r="BM3430" i="19"/>
  <c r="BM3431" i="19" l="1"/>
  <c r="BK3430" i="19"/>
  <c r="BM3432" i="19" l="1"/>
  <c r="BK3431" i="19"/>
  <c r="BK3432" i="19" l="1"/>
  <c r="BM3433" i="19"/>
  <c r="BM3434" i="19" l="1"/>
  <c r="BK3433" i="19"/>
  <c r="BM3435" i="19" l="1"/>
  <c r="BK3434" i="19"/>
  <c r="BK3435" i="19" l="1"/>
  <c r="BM3436" i="19"/>
  <c r="BK3436" i="19" l="1"/>
  <c r="BM3437" i="19"/>
  <c r="BK3437" i="19" l="1"/>
  <c r="BM3438" i="19"/>
  <c r="BK3438" i="19" l="1"/>
  <c r="BM3439" i="19"/>
  <c r="BM3440" i="19" l="1"/>
  <c r="BK3439" i="19"/>
  <c r="BK3440" i="19" l="1"/>
  <c r="BM3441" i="19"/>
  <c r="BK3441" i="19" l="1"/>
  <c r="BM3442" i="19"/>
  <c r="BK3442" i="19" l="1"/>
  <c r="BM3443" i="19"/>
  <c r="BM3444" i="19" l="1"/>
  <c r="BK3443" i="19"/>
  <c r="BK3444" i="19" l="1"/>
  <c r="BM3445" i="19"/>
  <c r="BK3445" i="19" l="1"/>
  <c r="BM3446" i="19"/>
  <c r="BK3446" i="19" l="1"/>
  <c r="BM3447" i="19"/>
  <c r="BM3448" i="19" l="1"/>
  <c r="BK3447" i="19"/>
  <c r="BK3448" i="19" l="1"/>
  <c r="BM3449" i="19"/>
  <c r="BK3449" i="19" l="1"/>
  <c r="BM3450" i="19"/>
  <c r="BK3450" i="19" l="1"/>
  <c r="BM3451" i="19"/>
  <c r="BK3451" i="19" l="1"/>
  <c r="BM3452" i="19"/>
  <c r="BM3453" i="19" l="1"/>
  <c r="BK3452" i="19"/>
  <c r="BK3453" i="19" l="1"/>
  <c r="BM3454" i="19"/>
  <c r="BK3454" i="19" l="1"/>
  <c r="BM3455" i="19"/>
  <c r="BM3456" i="19" l="1"/>
  <c r="BK3455" i="19"/>
  <c r="BM3457" i="19" l="1"/>
  <c r="BK3456" i="19"/>
  <c r="BK3457" i="19" l="1"/>
  <c r="BM3458" i="19"/>
  <c r="BM3459" i="19" l="1"/>
  <c r="BK3458" i="19"/>
  <c r="BK3459" i="19" l="1"/>
  <c r="BM3460" i="19"/>
  <c r="BK3460" i="19" l="1"/>
  <c r="BM3461" i="19"/>
  <c r="BM3462" i="19" l="1"/>
  <c r="BK3461" i="19"/>
  <c r="BK3462" i="19" l="1"/>
  <c r="BM3463" i="19"/>
  <c r="BK3463" i="19" l="1"/>
  <c r="BM3464" i="19"/>
  <c r="BM3465" i="19" l="1"/>
  <c r="BK3464" i="19"/>
  <c r="BK3465" i="19" l="1"/>
  <c r="BM3466" i="19"/>
  <c r="BK3466" i="19" l="1"/>
  <c r="BM3467" i="19"/>
  <c r="BM3468" i="19" l="1"/>
  <c r="BK3467" i="19"/>
  <c r="BM3469" i="19" l="1"/>
  <c r="BK3468" i="19"/>
  <c r="BM3470" i="19" l="1"/>
  <c r="BK3469" i="19"/>
  <c r="BK3470" i="19" l="1"/>
  <c r="BM3471" i="19"/>
  <c r="BK3471" i="19" l="1"/>
  <c r="BM3472" i="19"/>
  <c r="BM3473" i="19" l="1"/>
  <c r="BK3472" i="19"/>
  <c r="BM3474" i="19" l="1"/>
  <c r="BK3473" i="19"/>
  <c r="BK3474" i="19" l="1"/>
  <c r="BM3475" i="19"/>
  <c r="BK3475" i="19" l="1"/>
  <c r="BM3476" i="19"/>
  <c r="BM3477" i="19" l="1"/>
  <c r="BK3476" i="19"/>
  <c r="BK3477" i="19" l="1"/>
  <c r="BM3478" i="19"/>
  <c r="BK3478" i="19" l="1"/>
  <c r="BM3479" i="19"/>
  <c r="BM3480" i="19" l="1"/>
  <c r="BK3479" i="19"/>
  <c r="BK3480" i="19" l="1"/>
  <c r="BM3481" i="19"/>
  <c r="BM3482" i="19" l="1"/>
  <c r="BK3481" i="19"/>
  <c r="BK3482" i="19" l="1"/>
  <c r="BM3483" i="19"/>
  <c r="BK3483" i="19" l="1"/>
  <c r="BM3484" i="19"/>
  <c r="BM3485" i="19" l="1"/>
  <c r="BK3484" i="19"/>
  <c r="BK3485" i="19" l="1"/>
  <c r="BM3486" i="19"/>
  <c r="BM3487" i="19" l="1"/>
  <c r="BK3486" i="19"/>
  <c r="BK3487" i="19" l="1"/>
  <c r="BM3488" i="19"/>
  <c r="BK3488" i="19" l="1"/>
  <c r="BM3489" i="19"/>
  <c r="BM3490" i="19" l="1"/>
  <c r="BK3489" i="19"/>
  <c r="BK3490" i="19" l="1"/>
  <c r="BM3491" i="19"/>
  <c r="BK3491" i="19" l="1"/>
  <c r="BM3492" i="19"/>
  <c r="BM3493" i="19" l="1"/>
  <c r="BK3492" i="19"/>
  <c r="BK3493" i="19" l="1"/>
  <c r="BM3494" i="19"/>
  <c r="BM3495" i="19" l="1"/>
  <c r="BK3494" i="19"/>
  <c r="BK3495" i="19" l="1"/>
  <c r="BM3496" i="19"/>
  <c r="BK3496" i="19" l="1"/>
  <c r="BM3497" i="19"/>
  <c r="BM3498" i="19" l="1"/>
  <c r="BK3497" i="19"/>
  <c r="BK3498" i="19" l="1"/>
  <c r="BM3499" i="19"/>
  <c r="BM3500" i="19" l="1"/>
  <c r="BK3499" i="19"/>
  <c r="BK3500" i="19" l="1"/>
  <c r="BM3501" i="19"/>
  <c r="BM3502" i="19" l="1"/>
  <c r="BK3501" i="19"/>
  <c r="BK3502" i="19" l="1"/>
  <c r="BM3503" i="19"/>
  <c r="BM3504" i="19" l="1"/>
  <c r="BK3503" i="19"/>
  <c r="BK3504" i="19" l="1"/>
  <c r="BM3505" i="19"/>
  <c r="BK3505" i="19" l="1"/>
  <c r="BM3506" i="19"/>
  <c r="BM3507" i="19" l="1"/>
  <c r="BK3506" i="19"/>
  <c r="BM3508" i="19" l="1"/>
  <c r="BK3507" i="19"/>
  <c r="BM3509" i="19" l="1"/>
  <c r="BK3508" i="19"/>
  <c r="BK3509" i="19" l="1"/>
  <c r="BM3510" i="19"/>
  <c r="BK3510" i="19" l="1"/>
  <c r="BM3511" i="19"/>
  <c r="BM3512" i="19" l="1"/>
  <c r="BK3511" i="19"/>
  <c r="BK3512" i="19" l="1"/>
  <c r="BM3513" i="19"/>
  <c r="BM3514" i="19" l="1"/>
  <c r="BK3513" i="19"/>
  <c r="BK3514" i="19" l="1"/>
  <c r="BM3515" i="19"/>
  <c r="BM3516" i="19" l="1"/>
  <c r="BK3515" i="19"/>
  <c r="BM3517" i="19" l="1"/>
  <c r="BK3516" i="19"/>
  <c r="BM3518" i="19" l="1"/>
  <c r="BK3517" i="19"/>
  <c r="BM3519" i="19" l="1"/>
  <c r="BK3518" i="19"/>
  <c r="BK3519" i="19" l="1"/>
  <c r="BM3520" i="19"/>
  <c r="BK3520" i="19" l="1"/>
  <c r="BM3521" i="19"/>
  <c r="BK3521" i="19" l="1"/>
  <c r="BM3522" i="19"/>
  <c r="BK3522" i="19" l="1"/>
  <c r="BM3523" i="19"/>
  <c r="BK3523" i="19" l="1"/>
  <c r="BM3524" i="19"/>
  <c r="BK3524" i="19" l="1"/>
  <c r="BM3525" i="19"/>
  <c r="BM3526" i="19" l="1"/>
  <c r="BK3525" i="19"/>
  <c r="BM3527" i="19" l="1"/>
  <c r="BK3526" i="19"/>
  <c r="BM3528" i="19" l="1"/>
  <c r="BK3527" i="19"/>
  <c r="BM3529" i="19" l="1"/>
  <c r="BK3528" i="19"/>
  <c r="BM3530" i="19" l="1"/>
  <c r="BK3529" i="19"/>
  <c r="BM3531" i="19" l="1"/>
  <c r="BK3530" i="19"/>
  <c r="BK3531" i="19" l="1"/>
  <c r="BM3532" i="19"/>
  <c r="BK3532" i="19" l="1"/>
  <c r="BM3533" i="19"/>
  <c r="BK3533" i="19" l="1"/>
  <c r="BM3534" i="19"/>
  <c r="BM3535" i="19" l="1"/>
  <c r="BK3534" i="19"/>
  <c r="BK3535" i="19" l="1"/>
  <c r="BM3536" i="19"/>
  <c r="BM3537" i="19" l="1"/>
  <c r="BK3536" i="19"/>
  <c r="BK3537" i="19" l="1"/>
  <c r="BM3538" i="19"/>
  <c r="BK3538" i="19" l="1"/>
  <c r="BM3539" i="19"/>
  <c r="BK3539" i="19" l="1"/>
  <c r="BM3540" i="19"/>
  <c r="BK3540" i="19" l="1"/>
  <c r="BM3541" i="19"/>
  <c r="BM3542" i="19" l="1"/>
  <c r="BK3541" i="19"/>
  <c r="BK3542" i="19" l="1"/>
  <c r="BM3543" i="19"/>
  <c r="BM3544" i="19" l="1"/>
  <c r="BK3543" i="19"/>
  <c r="BK3544" i="19" l="1"/>
  <c r="BM3545" i="19"/>
  <c r="BK3545" i="19" l="1"/>
  <c r="BM3546" i="19"/>
  <c r="BK3546" i="19" l="1"/>
  <c r="BM3547" i="19"/>
  <c r="BM3548" i="19" l="1"/>
  <c r="BK3547" i="19"/>
  <c r="BK3548" i="19" l="1"/>
  <c r="BM3549" i="19"/>
  <c r="BK3549" i="19" l="1"/>
  <c r="BM3550" i="19"/>
  <c r="BK3550" i="19" l="1"/>
  <c r="BM3551" i="19"/>
  <c r="BK3551" i="19" l="1"/>
  <c r="BM3552" i="19"/>
  <c r="BM3553" i="19" l="1"/>
  <c r="BK3552" i="19"/>
  <c r="BM3554" i="19" l="1"/>
  <c r="BK3553" i="19"/>
  <c r="BM3555" i="19" l="1"/>
  <c r="BK3554" i="19"/>
  <c r="BM3556" i="19" l="1"/>
  <c r="BK3555" i="19"/>
  <c r="BK3556" i="19" l="1"/>
  <c r="BM3557" i="19"/>
  <c r="BM3558" i="19" l="1"/>
  <c r="BK3557" i="19"/>
  <c r="BM3559" i="19" l="1"/>
  <c r="BK3558" i="19"/>
  <c r="BM3560" i="19" l="1"/>
  <c r="BK3559" i="19"/>
  <c r="BK3560" i="19" l="1"/>
  <c r="BM3561" i="19"/>
  <c r="BK3561" i="19" l="1"/>
  <c r="BM3562" i="19"/>
  <c r="BM3563" i="19" l="1"/>
  <c r="BK3562" i="19"/>
  <c r="BM3564" i="19" l="1"/>
  <c r="BK3563" i="19"/>
  <c r="BK3564" i="19" l="1"/>
  <c r="BM3565" i="19"/>
  <c r="BM3566" i="19" l="1"/>
  <c r="BK3565" i="19"/>
  <c r="BK3566" i="19" l="1"/>
  <c r="BM3567" i="19"/>
  <c r="BM3568" i="19" l="1"/>
  <c r="BK3567" i="19"/>
  <c r="BM3569" i="19" l="1"/>
  <c r="BK3568" i="19"/>
  <c r="BM3570" i="19" l="1"/>
  <c r="BK3569" i="19"/>
  <c r="BK3570" i="19" l="1"/>
  <c r="BM3571" i="19"/>
  <c r="BK3571" i="19" l="1"/>
  <c r="BM3572" i="19"/>
  <c r="BM3573" i="19" l="1"/>
  <c r="BK3572" i="19"/>
  <c r="BM3574" i="19" l="1"/>
  <c r="BK3573" i="19"/>
  <c r="BM3575" i="19" l="1"/>
  <c r="BK3574" i="19"/>
  <c r="BM3576" i="19" l="1"/>
  <c r="BK3575" i="19"/>
  <c r="BM3577" i="19" l="1"/>
  <c r="BK3576" i="19"/>
  <c r="BK3577" i="19" l="1"/>
  <c r="BM3578" i="19"/>
  <c r="BM3579" i="19" l="1"/>
  <c r="BK3578" i="19"/>
  <c r="BM3580" i="19" l="1"/>
  <c r="BK3579" i="19"/>
  <c r="BK3580" i="19" l="1"/>
  <c r="BM3581" i="19"/>
  <c r="BM3582" i="19" l="1"/>
  <c r="BK3581" i="19"/>
  <c r="BK3582" i="19" l="1"/>
  <c r="BM3583" i="19"/>
  <c r="BM3584" i="19" l="1"/>
  <c r="BK3583" i="19"/>
  <c r="BK3584" i="19" l="1"/>
  <c r="BM3585" i="19"/>
  <c r="BK3585" i="19" l="1"/>
  <c r="BM3586" i="19"/>
  <c r="BK3586" i="19" l="1"/>
  <c r="BM3587" i="19"/>
  <c r="BK3587" i="19" l="1"/>
  <c r="BM3588" i="19"/>
  <c r="BK3588" i="19" l="1"/>
  <c r="BM3589" i="19"/>
  <c r="BK3589" i="19" l="1"/>
  <c r="BM3590" i="19"/>
  <c r="BK3590" i="19" l="1"/>
  <c r="BM3591" i="19"/>
  <c r="BK3591" i="19" l="1"/>
  <c r="BM3592" i="19"/>
  <c r="BM3593" i="19" l="1"/>
  <c r="BK3592" i="19"/>
  <c r="BK3593" i="19" l="1"/>
  <c r="BM3594" i="19"/>
  <c r="BK3594" i="19" l="1"/>
  <c r="BM3595" i="19"/>
  <c r="BM3596" i="19" l="1"/>
  <c r="BK3595" i="19"/>
  <c r="BK3596" i="19" l="1"/>
  <c r="BM3597" i="19"/>
  <c r="BK3597" i="19" l="1"/>
  <c r="BM3598" i="19"/>
  <c r="BM3599" i="19" l="1"/>
  <c r="BK3598" i="19"/>
  <c r="BM3600" i="19" l="1"/>
  <c r="BK3599" i="19"/>
  <c r="BM3601" i="19" l="1"/>
  <c r="BK3600" i="19"/>
  <c r="BK3601" i="19" l="1"/>
  <c r="BM3602" i="19"/>
  <c r="BK3602" i="19" l="1"/>
  <c r="BM3603" i="19"/>
  <c r="BM3604" i="19" l="1"/>
  <c r="BK3603" i="19"/>
  <c r="BM3605" i="19" l="1"/>
  <c r="BK3604" i="19"/>
  <c r="BM3606" i="19" l="1"/>
  <c r="BK3605" i="19"/>
  <c r="BK3606" i="19" l="1"/>
  <c r="BM3607" i="19"/>
  <c r="BM3608" i="19" l="1"/>
  <c r="BK3607" i="19"/>
  <c r="BK3608" i="19" l="1"/>
  <c r="BM3609" i="19"/>
  <c r="BM3610" i="19" l="1"/>
  <c r="BK3609" i="19"/>
  <c r="BK3610" i="19" l="1"/>
  <c r="BM3611" i="19"/>
  <c r="BK3611" i="19" l="1"/>
  <c r="BM3612" i="19"/>
  <c r="BK3612" i="19" l="1"/>
  <c r="BM3613" i="19"/>
  <c r="BK3613" i="19" l="1"/>
  <c r="BM3614" i="19"/>
  <c r="BK3614" i="19" l="1"/>
  <c r="BM3615" i="19"/>
  <c r="BK3615" i="19" l="1"/>
  <c r="BM3616" i="19"/>
  <c r="BK3616" i="19" l="1"/>
  <c r="BM3617" i="19"/>
  <c r="BM3618" i="19" l="1"/>
  <c r="BK3617" i="19"/>
  <c r="BM3619" i="19" l="1"/>
  <c r="BK3618" i="19"/>
  <c r="BM3620" i="19" l="1"/>
  <c r="BK3619" i="19"/>
  <c r="BM3621" i="19" l="1"/>
  <c r="BK3620" i="19"/>
  <c r="BM3622" i="19" l="1"/>
  <c r="BK3621" i="19"/>
  <c r="BM3623" i="19" l="1"/>
  <c r="BK3622" i="19"/>
  <c r="BM3624" i="19" l="1"/>
  <c r="BK3623" i="19"/>
  <c r="BM3625" i="19" l="1"/>
  <c r="BK3624" i="19"/>
  <c r="BK3625" i="19" l="1"/>
  <c r="BM3626" i="19"/>
  <c r="BM3627" i="19" l="1"/>
  <c r="BK3626" i="19"/>
  <c r="BK3627" i="19" l="1"/>
  <c r="BM3628" i="19"/>
  <c r="BK3628" i="19" l="1"/>
  <c r="BM3629" i="19"/>
  <c r="BK3629" i="19" l="1"/>
  <c r="BM3630" i="19"/>
  <c r="BK3630" i="19" l="1"/>
  <c r="BM3631" i="19"/>
  <c r="BM3632" i="19" l="1"/>
  <c r="BK3631" i="19"/>
  <c r="BK3632" i="19" l="1"/>
  <c r="BM3633" i="19"/>
  <c r="BK3633" i="19" l="1"/>
  <c r="BM3634" i="19"/>
  <c r="BM3635" i="19" l="1"/>
  <c r="BK3634" i="19"/>
  <c r="BM3636" i="19" l="1"/>
  <c r="BK3635" i="19"/>
  <c r="BM3637" i="19" l="1"/>
  <c r="BK3636" i="19"/>
  <c r="BM3638" i="19" l="1"/>
  <c r="BK3637" i="19"/>
  <c r="BK3638" i="19" l="1"/>
  <c r="BM3639" i="19"/>
  <c r="BK3639" i="19" l="1"/>
  <c r="BM3640" i="19"/>
  <c r="BM3641" i="19" l="1"/>
  <c r="BK3640" i="19"/>
  <c r="BK3641" i="19" l="1"/>
  <c r="BM3642" i="19"/>
  <c r="BK3642" i="19" l="1"/>
  <c r="BM3643" i="19"/>
  <c r="BK3643" i="19" l="1"/>
  <c r="BM3644" i="19"/>
  <c r="BM3645" i="19" l="1"/>
  <c r="BK3644" i="19"/>
  <c r="BM3646" i="19" l="1"/>
  <c r="BK3645" i="19"/>
  <c r="BM3647" i="19" l="1"/>
  <c r="BK3646" i="19"/>
  <c r="BM3648" i="19" l="1"/>
  <c r="BK3647" i="19"/>
  <c r="BK3648" i="19" l="1"/>
  <c r="BM3649" i="19"/>
  <c r="BM3650" i="19" l="1"/>
  <c r="BK3649" i="19"/>
  <c r="BM3651" i="19" l="1"/>
  <c r="BK3650" i="19"/>
  <c r="BM3652" i="19" l="1"/>
  <c r="BK3651" i="19"/>
  <c r="BK3652" i="19" l="1"/>
  <c r="BM3653" i="19"/>
  <c r="BK3653" i="19" l="1"/>
  <c r="BM3654" i="19"/>
  <c r="BM3655" i="19" l="1"/>
  <c r="BK3654" i="19"/>
  <c r="BM3656" i="19" l="1"/>
  <c r="BK3655" i="19"/>
  <c r="BK3656" i="19" l="1"/>
  <c r="BM3657" i="19"/>
  <c r="BM3658" i="19" l="1"/>
  <c r="BK3657" i="19"/>
  <c r="BM3659" i="19" l="1"/>
  <c r="BK3658" i="19"/>
  <c r="BK3659" i="19" l="1"/>
  <c r="BM3660" i="19"/>
  <c r="BK3660" i="19" l="1"/>
  <c r="BM3661" i="19"/>
  <c r="BK3661" i="19" l="1"/>
  <c r="BM3662" i="19"/>
  <c r="BK3662" i="19" l="1"/>
  <c r="BM3663" i="19"/>
  <c r="BM3664" i="19" l="1"/>
  <c r="BK3663" i="19"/>
  <c r="BM3665" i="19" l="1"/>
  <c r="BK3664" i="19"/>
  <c r="BM3666" i="19" l="1"/>
  <c r="BK3665" i="19"/>
  <c r="BK3666" i="19" l="1"/>
  <c r="BM3667" i="19"/>
  <c r="BM3668" i="19" l="1"/>
  <c r="BK3667" i="19"/>
  <c r="BK3668" i="19" l="1"/>
  <c r="BM3669" i="19"/>
  <c r="BK3669" i="19" l="1"/>
  <c r="BM3670" i="19"/>
  <c r="BK3670" i="19" l="1"/>
  <c r="BM3671" i="19"/>
  <c r="BK3671" i="19" l="1"/>
  <c r="BM3672" i="19"/>
  <c r="BM3673" i="19" l="1"/>
  <c r="BK3672" i="19"/>
  <c r="BM3674" i="19" l="1"/>
  <c r="BK3673" i="19"/>
  <c r="BM3675" i="19" l="1"/>
  <c r="BK3674" i="19"/>
  <c r="BM3676" i="19" l="1"/>
  <c r="BK3675" i="19"/>
  <c r="BK3676" i="19" l="1"/>
  <c r="BM3677" i="19"/>
  <c r="BM3678" i="19" l="1"/>
  <c r="BK3677" i="19"/>
  <c r="BK3678" i="19" l="1"/>
  <c r="BM3679" i="19"/>
  <c r="BM3680" i="19" l="1"/>
  <c r="BK3679" i="19"/>
  <c r="BK3680" i="19" l="1"/>
  <c r="BM3681" i="19"/>
  <c r="BM3682" i="19" l="1"/>
  <c r="BK3681" i="19"/>
  <c r="BK3682" i="19" l="1"/>
  <c r="BM3683" i="19"/>
  <c r="BK3683" i="19" l="1"/>
  <c r="BM3684" i="19"/>
  <c r="BK3684" i="19" l="1"/>
  <c r="BM3685" i="19"/>
  <c r="BK3685" i="19" l="1"/>
  <c r="BM3686" i="19"/>
  <c r="BK3686" i="19" l="1"/>
  <c r="BM3687" i="19"/>
  <c r="BM3688" i="19" l="1"/>
  <c r="BK3687" i="19"/>
  <c r="BK3688" i="19" l="1"/>
  <c r="BM3689" i="19"/>
  <c r="BK3689" i="19" l="1"/>
  <c r="BM3690" i="19"/>
  <c r="BM3691" i="19" l="1"/>
  <c r="BK3690" i="19"/>
  <c r="BM3692" i="19" l="1"/>
  <c r="BK3691" i="19"/>
  <c r="BM3693" i="19" l="1"/>
  <c r="BK3692" i="19"/>
  <c r="BM3694" i="19" l="1"/>
  <c r="BK3693" i="19"/>
  <c r="BM3695" i="19" l="1"/>
  <c r="BK3694" i="19"/>
  <c r="BK3695" i="19" l="1"/>
  <c r="BM3696" i="19"/>
  <c r="BK3696" i="19" l="1"/>
  <c r="BM3697" i="19"/>
  <c r="BM3698" i="19" l="1"/>
  <c r="BK3697" i="19"/>
  <c r="BM3699" i="19" l="1"/>
  <c r="BK3698" i="19"/>
  <c r="BK3699" i="19" l="1"/>
  <c r="BM3700" i="19"/>
  <c r="BM3701" i="19" l="1"/>
  <c r="BK3700" i="19"/>
  <c r="BK3701" i="19" l="1"/>
  <c r="BM3702" i="19"/>
  <c r="BM3703" i="19" l="1"/>
  <c r="BK3702" i="19"/>
  <c r="BK3703" i="19" l="1"/>
  <c r="BM3704" i="19"/>
  <c r="BK3704" i="19" l="1"/>
  <c r="BM3705" i="19"/>
  <c r="BK3705" i="19" l="1"/>
  <c r="BM3706" i="19"/>
  <c r="BM3707" i="19" l="1"/>
  <c r="BK3706" i="19"/>
  <c r="BM3708" i="19" l="1"/>
  <c r="BK3707" i="19"/>
  <c r="BM3709" i="19" l="1"/>
  <c r="BK3708" i="19"/>
  <c r="BK3709" i="19" l="1"/>
  <c r="BM3710" i="19"/>
  <c r="BM3711" i="19" l="1"/>
  <c r="BK3710" i="19"/>
  <c r="BM3712" i="19" l="1"/>
  <c r="BK3711" i="19"/>
  <c r="BM3713" i="19" l="1"/>
  <c r="BK3712" i="19"/>
  <c r="BM3714" i="19" l="1"/>
  <c r="BK3713" i="19"/>
  <c r="BM3715" i="19" l="1"/>
  <c r="BK3714" i="19"/>
  <c r="BK3715" i="19" l="1"/>
  <c r="BM3716" i="19"/>
  <c r="BK3716" i="19" l="1"/>
  <c r="BM3717" i="19"/>
  <c r="BM3718" i="19" l="1"/>
  <c r="BK3717" i="19"/>
  <c r="BM3719" i="19" l="1"/>
  <c r="BK3718" i="19"/>
  <c r="BK3719" i="19" l="1"/>
  <c r="BM3720" i="19"/>
  <c r="BK3720" i="19" l="1"/>
  <c r="BM3721" i="19"/>
  <c r="BM3722" i="19" l="1"/>
  <c r="BK3721" i="19"/>
  <c r="BM3723" i="19" l="1"/>
  <c r="BK3722" i="19"/>
  <c r="BM3724" i="19" l="1"/>
  <c r="BK3723" i="19"/>
  <c r="BM3725" i="19" l="1"/>
  <c r="BK3724" i="19"/>
  <c r="BK3725" i="19" l="1"/>
  <c r="BM3726" i="19"/>
  <c r="BK3726" i="19" l="1"/>
  <c r="BM3727" i="19"/>
  <c r="BK3727" i="19" l="1"/>
  <c r="BM3728" i="19"/>
  <c r="BK3728" i="19" l="1"/>
  <c r="BM3729" i="19"/>
  <c r="BK3729" i="19" l="1"/>
  <c r="BM3730" i="19"/>
  <c r="BM3731" i="19" l="1"/>
  <c r="BK3730" i="19"/>
  <c r="BM3732" i="19" l="1"/>
  <c r="BK3731" i="19"/>
  <c r="BM3733" i="19" l="1"/>
  <c r="BK3732" i="19"/>
  <c r="BK3733" i="19" l="1"/>
  <c r="BM3734" i="19"/>
  <c r="BK3734" i="19" l="1"/>
  <c r="BM3735" i="19"/>
  <c r="BM3736" i="19" l="1"/>
  <c r="BK3735" i="19"/>
  <c r="BK3736" i="19" l="1"/>
  <c r="BM3737" i="19"/>
  <c r="BM3738" i="19" l="1"/>
  <c r="BK3737" i="19"/>
  <c r="BK3738" i="19" l="1"/>
  <c r="BM3739" i="19"/>
  <c r="BM3740" i="19" l="1"/>
  <c r="BK3739" i="19"/>
  <c r="BK3740" i="19" l="1"/>
  <c r="BM3741" i="19"/>
  <c r="BK3741" i="19" l="1"/>
  <c r="BM3742" i="19"/>
  <c r="BM3743" i="19" l="1"/>
  <c r="BK3742" i="19"/>
  <c r="BK3743" i="19" l="1"/>
  <c r="BM3744" i="19"/>
  <c r="BM3745" i="19" l="1"/>
  <c r="BK3744" i="19"/>
  <c r="BM3746" i="19" l="1"/>
  <c r="BK3745" i="19"/>
  <c r="BK3746" i="19" l="1"/>
  <c r="BM3747" i="19"/>
  <c r="BM3748" i="19" l="1"/>
  <c r="BK3747" i="19"/>
  <c r="BK3748" i="19" l="1"/>
  <c r="BM3749" i="19"/>
  <c r="BK3749" i="19" l="1"/>
  <c r="BM3750" i="19"/>
  <c r="BK3750" i="19" l="1"/>
  <c r="BM3751" i="19"/>
  <c r="BM3752" i="19" l="1"/>
  <c r="BK3751" i="19"/>
  <c r="BK3752" i="19" l="1"/>
  <c r="BM3753" i="19"/>
  <c r="BM3754" i="19" l="1"/>
  <c r="BK3753" i="19"/>
  <c r="BM3755" i="19" l="1"/>
  <c r="BK3754" i="19"/>
  <c r="BK3755" i="19" l="1"/>
  <c r="BM3756" i="19"/>
  <c r="BK3756" i="19" l="1"/>
  <c r="BM3757" i="19"/>
  <c r="BK3757" i="19" l="1"/>
  <c r="BM3758" i="19"/>
  <c r="BK3758" i="19" l="1"/>
  <c r="BM3759" i="19"/>
  <c r="BK3759" i="19" l="1"/>
  <c r="BM3760" i="19"/>
  <c r="BM3761" i="19" l="1"/>
  <c r="BK3760" i="19"/>
  <c r="BM3762" i="19" l="1"/>
  <c r="BK3761" i="19"/>
  <c r="BK3762" i="19" l="1"/>
  <c r="BM3763" i="19"/>
  <c r="BM3764" i="19" l="1"/>
  <c r="BK3763" i="19"/>
  <c r="BK3764" i="19" l="1"/>
  <c r="BM3765" i="19"/>
  <c r="BM3766" i="19" l="1"/>
  <c r="BK3765" i="19"/>
  <c r="BM3767" i="19" l="1"/>
  <c r="BK3766" i="19"/>
  <c r="BM3768" i="19" l="1"/>
  <c r="BK3767" i="19"/>
  <c r="BK3768" i="19" l="1"/>
  <c r="BM3769" i="19"/>
  <c r="BK3769" i="19" l="1"/>
  <c r="BM3770" i="19"/>
  <c r="BM3771" i="19" l="1"/>
  <c r="BK3770" i="19"/>
  <c r="BM3772" i="19" l="1"/>
  <c r="BK3771" i="19"/>
  <c r="BK3772" i="19" l="1"/>
  <c r="BM3773" i="19"/>
  <c r="BM3774" i="19" l="1"/>
  <c r="BK3773" i="19"/>
  <c r="BK3774" i="19" l="1"/>
  <c r="BM3775" i="19"/>
  <c r="BM3776" i="19" l="1"/>
  <c r="BK3775" i="19"/>
  <c r="BM3777" i="19" l="1"/>
  <c r="BK3776" i="19"/>
  <c r="BM3778" i="19" l="1"/>
  <c r="BK3777" i="19"/>
  <c r="BK3778" i="19" l="1"/>
  <c r="BM3779" i="19"/>
  <c r="BM3780" i="19" l="1"/>
  <c r="BK3779" i="19"/>
  <c r="BK3780" i="19" l="1"/>
  <c r="BM3781" i="19"/>
  <c r="BK3781" i="19" l="1"/>
  <c r="BM3782" i="19"/>
  <c r="BM3783" i="19" l="1"/>
  <c r="BK3782" i="19"/>
  <c r="BK3783" i="19" l="1"/>
  <c r="BM3784" i="19"/>
  <c r="BK3784" i="19" l="1"/>
  <c r="BM3785" i="19"/>
  <c r="BK3785" i="19" l="1"/>
  <c r="BM3786" i="19"/>
  <c r="BK3786" i="19" l="1"/>
  <c r="BM3787" i="19"/>
  <c r="BM3788" i="19" l="1"/>
  <c r="BK3787" i="19"/>
  <c r="BK3788" i="19" l="1"/>
  <c r="BM3789" i="19"/>
  <c r="BM3790" i="19" l="1"/>
  <c r="BK3789" i="19"/>
  <c r="BK3790" i="19" l="1"/>
  <c r="BM3791" i="19"/>
  <c r="BK3791" i="19" l="1"/>
  <c r="BM3792" i="19"/>
  <c r="BM3793" i="19" l="1"/>
  <c r="BK3792" i="19"/>
  <c r="BM3794" i="19" l="1"/>
  <c r="BK3793" i="19"/>
  <c r="BK3794" i="19" l="1"/>
  <c r="BM3795" i="19"/>
  <c r="BK3795" i="19" l="1"/>
  <c r="BM3796" i="19"/>
  <c r="BM3797" i="19" l="1"/>
  <c r="BK3796" i="19"/>
  <c r="BK3797" i="19" l="1"/>
  <c r="BM3798" i="19"/>
  <c r="BM3799" i="19" l="1"/>
  <c r="BK3798" i="19"/>
  <c r="BK3799" i="19" l="1"/>
  <c r="BM3800" i="19"/>
  <c r="BK3800" i="19" l="1"/>
  <c r="BM3801" i="19"/>
  <c r="BK3801" i="19" l="1"/>
  <c r="BM3802" i="19"/>
  <c r="BK3802" i="19" l="1"/>
  <c r="BM3803" i="19"/>
  <c r="BM3804" i="19" l="1"/>
  <c r="BK3803" i="19"/>
  <c r="BM3805" i="19" l="1"/>
  <c r="BK3804" i="19"/>
  <c r="BK3805" i="19" l="1"/>
  <c r="BM3806" i="19"/>
  <c r="BK3806" i="19" l="1"/>
  <c r="BM3807" i="19"/>
  <c r="BK3807" i="19" l="1"/>
  <c r="BM3808" i="19"/>
  <c r="BK3808" i="19" l="1"/>
  <c r="BM3809" i="19"/>
  <c r="BM3810" i="19" l="1"/>
  <c r="BK3809" i="19"/>
  <c r="BM3811" i="19" l="1"/>
  <c r="BK3810" i="19"/>
  <c r="BK3811" i="19" l="1"/>
  <c r="BM3812" i="19"/>
  <c r="BK3812" i="19" l="1"/>
  <c r="BM3813" i="19"/>
  <c r="BK3813" i="19" l="1"/>
  <c r="BM3814" i="19"/>
  <c r="BM3815" i="19" l="1"/>
  <c r="BK3814" i="19"/>
  <c r="BM3816" i="19" l="1"/>
  <c r="BK3815" i="19"/>
  <c r="BM3817" i="19" l="1"/>
  <c r="BK3816" i="19"/>
  <c r="BM3818" i="19" l="1"/>
  <c r="BK3817" i="19"/>
  <c r="BK3818" i="19" l="1"/>
  <c r="BM3819" i="19"/>
  <c r="BM3820" i="19" l="1"/>
  <c r="BK3819" i="19"/>
  <c r="BM3821" i="19" l="1"/>
  <c r="BK3820" i="19"/>
  <c r="BK3821" i="19" l="1"/>
  <c r="BM3822" i="19"/>
  <c r="BK3822" i="19" l="1"/>
  <c r="BM3823" i="19"/>
  <c r="BM3824" i="19" l="1"/>
  <c r="BK3823" i="19"/>
  <c r="BK3824" i="19" l="1"/>
  <c r="BM3825" i="19"/>
  <c r="BM3826" i="19" l="1"/>
  <c r="BK3825" i="19"/>
  <c r="BK3826" i="19" l="1"/>
  <c r="BM3827" i="19"/>
  <c r="BM3828" i="19" l="1"/>
  <c r="BK3827" i="19"/>
  <c r="BK3828" i="19" l="1"/>
  <c r="BM3829" i="19"/>
  <c r="BK3829" i="19" l="1"/>
  <c r="BM3830" i="19"/>
  <c r="BK3830" i="19" l="1"/>
  <c r="BM3831" i="19"/>
  <c r="BM3832" i="19" l="1"/>
  <c r="BK3831" i="19"/>
  <c r="BM3833" i="19" l="1"/>
  <c r="BK3832" i="19"/>
  <c r="BK3833" i="19" l="1"/>
  <c r="BM3834" i="19"/>
  <c r="BK3834" i="19" l="1"/>
  <c r="BM3835" i="19"/>
  <c r="BK3835" i="19" l="1"/>
  <c r="BM3836" i="19"/>
  <c r="BM3837" i="19" l="1"/>
  <c r="BK3836" i="19"/>
  <c r="BK3837" i="19" l="1"/>
  <c r="BM3838" i="19"/>
  <c r="BM3839" i="19" l="1"/>
  <c r="BK3838" i="19"/>
  <c r="BK3839" i="19" l="1"/>
  <c r="BM3840" i="19"/>
  <c r="BK3840" i="19" l="1"/>
  <c r="BM3841" i="19"/>
  <c r="BK3841" i="19" l="1"/>
  <c r="BM3842" i="19"/>
  <c r="BK3842" i="19" l="1"/>
  <c r="BM3843" i="19"/>
  <c r="BM3844" i="19" l="1"/>
  <c r="BK3843" i="19"/>
  <c r="BK3844" i="19" l="1"/>
  <c r="BM3845" i="19"/>
  <c r="BK3845" i="19" l="1"/>
  <c r="BM3846" i="19"/>
  <c r="BK3846" i="19" l="1"/>
  <c r="BM3847" i="19"/>
  <c r="BM3848" i="19" l="1"/>
  <c r="BK3847" i="19"/>
  <c r="BM3849" i="19" l="1"/>
  <c r="BK3848" i="19"/>
  <c r="BM3850" i="19" l="1"/>
  <c r="BK3849" i="19"/>
  <c r="BK3850" i="19" l="1"/>
  <c r="BM3851" i="19"/>
  <c r="BK3851" i="19" l="1"/>
  <c r="BM3852" i="19"/>
  <c r="BK3852" i="19" l="1"/>
  <c r="BM3853" i="19"/>
  <c r="BM3854" i="19" l="1"/>
  <c r="BK3853" i="19"/>
  <c r="BK3854" i="19" l="1"/>
  <c r="BM3855" i="19"/>
  <c r="BK3855" i="19" l="1"/>
  <c r="BM3856" i="19"/>
  <c r="BM3857" i="19" l="1"/>
  <c r="BK3856" i="19"/>
  <c r="BM3858" i="19" l="1"/>
  <c r="BK3857" i="19"/>
  <c r="BK3858" i="19" l="1"/>
  <c r="BM3859" i="19"/>
  <c r="BM3860" i="19" l="1"/>
  <c r="BK3859" i="19"/>
  <c r="BK3860" i="19" l="1"/>
  <c r="BM3861" i="19"/>
  <c r="BM3862" i="19" l="1"/>
  <c r="BK3861" i="19"/>
  <c r="BM3863" i="19" l="1"/>
  <c r="BK3862" i="19"/>
  <c r="BM3864" i="19" l="1"/>
  <c r="BK3863" i="19"/>
  <c r="BK3864" i="19" l="1"/>
  <c r="BM3865" i="19"/>
  <c r="BK3865" i="19" l="1"/>
  <c r="BM3866" i="19"/>
  <c r="BK3866" i="19" l="1"/>
  <c r="BM3867" i="19"/>
  <c r="BM3868" i="19" l="1"/>
  <c r="BK3867" i="19"/>
  <c r="BM3869" i="19" l="1"/>
  <c r="BK3868" i="19"/>
  <c r="BK3869" i="19" l="1"/>
  <c r="BM3870" i="19"/>
  <c r="BM3871" i="19" l="1"/>
  <c r="BK3870" i="19"/>
  <c r="BM3872" i="19" l="1"/>
  <c r="BK3871" i="19"/>
  <c r="BK3872" i="19" l="1"/>
  <c r="BM3873" i="19"/>
  <c r="BK3873" i="19" l="1"/>
  <c r="BM3874" i="19"/>
  <c r="BM3875" i="19" l="1"/>
  <c r="BK3874" i="19"/>
  <c r="BK3875" i="19" l="1"/>
  <c r="BM3876" i="19"/>
  <c r="BM3877" i="19" l="1"/>
  <c r="BK3876" i="19"/>
  <c r="BK3877" i="19" l="1"/>
  <c r="BM3878" i="19"/>
  <c r="BK3878" i="19" l="1"/>
  <c r="BM3879" i="19"/>
  <c r="BM3880" i="19" l="1"/>
  <c r="BK3879" i="19"/>
  <c r="BK3880" i="19" l="1"/>
  <c r="BM3881" i="19"/>
  <c r="BK3881" i="19" l="1"/>
  <c r="BM3882" i="19"/>
  <c r="BK3882" i="19" l="1"/>
  <c r="BM3883" i="19"/>
  <c r="BM3884" i="19" l="1"/>
  <c r="BK3883" i="19"/>
  <c r="BK3884" i="19" l="1"/>
  <c r="BM3885" i="19"/>
  <c r="BM3886" i="19" l="1"/>
  <c r="BK3885" i="19"/>
  <c r="BK3886" i="19" l="1"/>
  <c r="BM3887" i="19"/>
  <c r="BM3888" i="19" l="1"/>
  <c r="BK3887" i="19"/>
  <c r="BM3889" i="19" l="1"/>
  <c r="BK3888" i="19"/>
  <c r="BM3890" i="19" l="1"/>
  <c r="BK3889" i="19"/>
  <c r="BK3890" i="19" l="1"/>
  <c r="BM3891" i="19"/>
  <c r="BM3892" i="19" l="1"/>
  <c r="BK3891" i="19"/>
  <c r="BM3893" i="19" l="1"/>
  <c r="BK3892" i="19"/>
  <c r="BK3893" i="19" l="1"/>
  <c r="BM3894" i="19"/>
  <c r="BM3895" i="19" l="1"/>
  <c r="BK3894" i="19"/>
  <c r="BK3895" i="19" l="1"/>
  <c r="BM3896" i="19"/>
  <c r="BM3897" i="19" l="1"/>
  <c r="BK3896" i="19"/>
  <c r="BK3897" i="19" l="1"/>
  <c r="BM3898" i="19"/>
  <c r="BM3899" i="19" l="1"/>
  <c r="BK3898" i="19"/>
  <c r="BM3900" i="19" l="1"/>
  <c r="BK3899" i="19"/>
  <c r="BK3900" i="19" l="1"/>
  <c r="BM3901" i="19"/>
  <c r="BK3901" i="19" l="1"/>
  <c r="BM3902" i="19"/>
  <c r="BK3902" i="19" l="1"/>
  <c r="BM3903" i="19"/>
  <c r="BM3904" i="19" l="1"/>
  <c r="BK3903" i="19"/>
  <c r="BK3904" i="19" l="1"/>
  <c r="BM3905" i="19"/>
  <c r="BK3905" i="19" l="1"/>
  <c r="BM3906" i="19"/>
  <c r="BM3907" i="19" l="1"/>
  <c r="BK3906" i="19"/>
  <c r="BK3907" i="19" l="1"/>
  <c r="BM3908" i="19"/>
  <c r="BK3908" i="19" l="1"/>
  <c r="BM3909" i="19"/>
  <c r="BM3910" i="19" l="1"/>
  <c r="BK3909" i="19"/>
  <c r="BM3911" i="19" l="1"/>
  <c r="BK3910" i="19"/>
  <c r="BM3912" i="19" l="1"/>
  <c r="BK3911" i="19"/>
  <c r="BM3913" i="19" l="1"/>
  <c r="BK3912" i="19"/>
  <c r="BM3914" i="19" l="1"/>
  <c r="BK3913" i="19"/>
  <c r="BM3915" i="19" l="1"/>
  <c r="BK3914" i="19"/>
  <c r="BM3916" i="19" l="1"/>
  <c r="BK3915" i="19"/>
  <c r="BM3917" i="19" l="1"/>
  <c r="BK3916" i="19"/>
  <c r="BM3918" i="19" l="1"/>
  <c r="BK3917" i="19"/>
  <c r="BM3919" i="19" l="1"/>
  <c r="BK3918" i="19"/>
  <c r="BM3920" i="19" l="1"/>
  <c r="BK3919" i="19"/>
  <c r="BK3920" i="19" l="1"/>
  <c r="BM3921" i="19"/>
  <c r="BM3922" i="19" l="1"/>
  <c r="BK3921" i="19"/>
  <c r="BK3922" i="19" l="1"/>
  <c r="BM3923" i="19"/>
  <c r="BM3924" i="19" l="1"/>
  <c r="BK3923" i="19"/>
  <c r="BK3924" i="19" l="1"/>
  <c r="BM3925" i="19"/>
  <c r="BM3926" i="19" l="1"/>
  <c r="BK3925" i="19"/>
  <c r="BK3926" i="19" l="1"/>
  <c r="BM3927" i="19"/>
  <c r="BK3927" i="19" l="1"/>
  <c r="BM3928" i="19"/>
  <c r="BM3929" i="19" l="1"/>
  <c r="BK3928" i="19"/>
  <c r="BM3930" i="19" l="1"/>
  <c r="BK3929" i="19"/>
  <c r="BM3931" i="19" l="1"/>
  <c r="BK3930" i="19"/>
  <c r="BK3931" i="19" l="1"/>
  <c r="BM3932" i="19"/>
  <c r="BM3933" i="19" l="1"/>
  <c r="BK3932" i="19"/>
  <c r="BK3933" i="19" l="1"/>
  <c r="BM3934" i="19"/>
  <c r="BK3934" i="19" l="1"/>
  <c r="BM3935" i="19"/>
  <c r="BK3935" i="19" l="1"/>
  <c r="BM3936" i="19"/>
  <c r="BK3936" i="19" l="1"/>
  <c r="BM3937" i="19"/>
  <c r="BM3938" i="19" l="1"/>
  <c r="BK3937" i="19"/>
  <c r="BM3939" i="19" l="1"/>
  <c r="BK3938" i="19"/>
  <c r="BK3939" i="19" l="1"/>
  <c r="BM3940" i="19"/>
  <c r="BK3940" i="19" l="1"/>
  <c r="BM3941" i="19"/>
  <c r="BM3942" i="19" l="1"/>
  <c r="BK3941" i="19"/>
  <c r="BM3943" i="19" l="1"/>
  <c r="BK3942" i="19"/>
  <c r="BM3944" i="19" l="1"/>
  <c r="BK3943" i="19"/>
  <c r="BK3944" i="19" l="1"/>
  <c r="BM3945" i="19"/>
  <c r="BM3946" i="19" l="1"/>
  <c r="BK3945" i="19"/>
  <c r="BK3946" i="19" l="1"/>
  <c r="BM3947" i="19"/>
  <c r="BM3948" i="19" l="1"/>
  <c r="BK3947" i="19"/>
  <c r="BM3949" i="19" l="1"/>
  <c r="BK3948" i="19"/>
  <c r="BK3949" i="19" l="1"/>
  <c r="BM3950" i="19"/>
  <c r="BK3950" i="19" l="1"/>
  <c r="BM3951" i="19"/>
  <c r="BK3951" i="19" l="1"/>
  <c r="BM3952" i="19"/>
  <c r="BM3953" i="19" l="1"/>
  <c r="BK3952" i="19"/>
  <c r="BK3953" i="19" l="1"/>
  <c r="BM3954" i="19"/>
  <c r="BM3955" i="19" l="1"/>
  <c r="BK3954" i="19"/>
  <c r="BM3956" i="19" l="1"/>
  <c r="BK3955" i="19"/>
  <c r="BK3956" i="19" l="1"/>
  <c r="BM3957" i="19"/>
  <c r="BK3957" i="19" l="1"/>
  <c r="BM3958" i="19"/>
  <c r="BK3958" i="19" l="1"/>
  <c r="BM3959" i="19"/>
  <c r="BK3959" i="19" l="1"/>
  <c r="BM3960" i="19"/>
  <c r="BK3960" i="19" l="1"/>
  <c r="BM3961" i="19"/>
  <c r="BM3962" i="19" l="1"/>
  <c r="BK3961" i="19"/>
  <c r="BK3962" i="19" l="1"/>
  <c r="BM3963" i="19"/>
  <c r="BM3964" i="19" l="1"/>
  <c r="BK3963" i="19"/>
  <c r="BM3965" i="19" l="1"/>
  <c r="BK3964" i="19"/>
  <c r="BK3965" i="19" l="1"/>
  <c r="BM3966" i="19"/>
  <c r="BK3966" i="19" l="1"/>
  <c r="BM3967" i="19"/>
  <c r="BM3968" i="19" l="1"/>
  <c r="BK3967" i="19"/>
  <c r="BM3969" i="19" l="1"/>
  <c r="BK3968" i="19"/>
  <c r="BK3969" i="19" l="1"/>
  <c r="BM3970" i="19"/>
  <c r="BM3971" i="19" l="1"/>
  <c r="BK3970" i="19"/>
  <c r="BK3971" i="19" l="1"/>
  <c r="BM3972" i="19"/>
  <c r="BM3973" i="19" l="1"/>
  <c r="BK3972" i="19"/>
  <c r="BK3973" i="19" l="1"/>
  <c r="BM3974" i="19"/>
  <c r="BK3974" i="19" l="1"/>
  <c r="BM3975" i="19"/>
  <c r="BM3976" i="19" l="1"/>
  <c r="BK3975" i="19"/>
  <c r="BM3977" i="19" l="1"/>
  <c r="BK3976" i="19"/>
  <c r="BM3978" i="19" l="1"/>
  <c r="BK3977" i="19"/>
  <c r="BK3978" i="19" l="1"/>
  <c r="BM3979" i="19"/>
  <c r="BK3979" i="19" l="1"/>
  <c r="BM3980" i="19"/>
  <c r="BK3980" i="19" l="1"/>
  <c r="BM3981" i="19"/>
  <c r="BK3981" i="19" l="1"/>
  <c r="BM3982" i="19"/>
  <c r="BM3983" i="19" l="1"/>
  <c r="BK3982" i="19"/>
  <c r="BM3984" i="19" l="1"/>
  <c r="BK3983" i="19"/>
  <c r="BM3985" i="19" l="1"/>
  <c r="BK3984" i="19"/>
  <c r="BM3986" i="19" l="1"/>
  <c r="BK3985" i="19"/>
  <c r="BK3986" i="19" l="1"/>
  <c r="BM3987" i="19"/>
  <c r="BK3987" i="19" l="1"/>
  <c r="BM3988" i="19"/>
  <c r="BK3988" i="19" l="1"/>
  <c r="BM3989" i="19"/>
  <c r="BK3989" i="19" l="1"/>
  <c r="BM3990" i="19"/>
  <c r="BM3991" i="19" l="1"/>
  <c r="BK3990" i="19"/>
  <c r="BM3992" i="19" l="1"/>
  <c r="BK3991" i="19"/>
  <c r="BM3993" i="19" l="1"/>
  <c r="BK3992" i="19"/>
  <c r="BK3993" i="19" l="1"/>
  <c r="BM3994" i="19"/>
  <c r="BK3994" i="19" l="1"/>
  <c r="BM3995" i="19"/>
  <c r="BM3996" i="19" l="1"/>
  <c r="BK3995" i="19"/>
  <c r="BM3997" i="19" l="1"/>
  <c r="BK3996" i="19"/>
  <c r="BM3998" i="19" l="1"/>
  <c r="BK3997" i="19"/>
  <c r="BM3999" i="19" l="1"/>
  <c r="BK3998" i="19"/>
  <c r="BM4000" i="19" l="1"/>
  <c r="BK3999" i="19"/>
  <c r="BK4000" i="19" l="1"/>
  <c r="BM4001" i="19"/>
  <c r="BK4001" i="19" l="1"/>
  <c r="BM4002" i="19"/>
  <c r="BK4002" i="19" l="1"/>
  <c r="BM4003" i="19"/>
  <c r="BM4004" i="19" l="1"/>
  <c r="BK4003" i="19"/>
  <c r="BM4005" i="19" l="1"/>
  <c r="BK4004" i="19"/>
  <c r="BM4006" i="19" l="1"/>
  <c r="BK4005" i="19"/>
  <c r="BM4007" i="19" l="1"/>
  <c r="BK4006" i="19"/>
  <c r="BM4008" i="19" l="1"/>
  <c r="BK4007" i="19"/>
  <c r="BM4009" i="19" l="1"/>
  <c r="BK4008" i="19"/>
  <c r="BM4010" i="19" l="1"/>
  <c r="BK4009" i="19"/>
  <c r="BK4010" i="19" l="1"/>
  <c r="BM4011" i="19"/>
  <c r="BM4012" i="19" l="1"/>
  <c r="BK4011" i="19"/>
  <c r="BK4012" i="19" l="1"/>
  <c r="BM4013" i="19"/>
  <c r="BM4014" i="19" l="1"/>
  <c r="BK4013" i="19"/>
  <c r="BK4014" i="19" l="1"/>
  <c r="BM4015" i="19"/>
  <c r="BK4015" i="19" l="1"/>
  <c r="BM4016" i="19"/>
  <c r="BM4017" i="19" l="1"/>
  <c r="BK4016" i="19"/>
  <c r="BM4018" i="19" l="1"/>
  <c r="BK4017" i="19"/>
  <c r="BK4018" i="19" l="1"/>
  <c r="BM4019" i="19"/>
  <c r="BM4020" i="19" l="1"/>
  <c r="BK4019" i="19"/>
  <c r="BM4021" i="19" l="1"/>
  <c r="BK4020" i="19"/>
  <c r="BM4022" i="19" l="1"/>
  <c r="BK4021" i="19"/>
  <c r="BM4023" i="19" l="1"/>
  <c r="BK4022" i="19"/>
  <c r="BK4023" i="19" l="1"/>
  <c r="BM4024" i="19"/>
  <c r="BM4025" i="19" l="1"/>
  <c r="BK4024" i="19"/>
  <c r="BM4026" i="19" l="1"/>
  <c r="BK4025" i="19"/>
  <c r="BK4026" i="19" l="1"/>
  <c r="BM4027" i="19"/>
  <c r="BK4027" i="19" l="1"/>
  <c r="BM4028" i="19"/>
  <c r="BM4029" i="19" l="1"/>
  <c r="BK4028" i="19"/>
  <c r="BM4030" i="19" l="1"/>
  <c r="BK4029" i="19"/>
  <c r="BK4030" i="19" l="1"/>
  <c r="BM4031" i="19"/>
  <c r="BM4032" i="19" l="1"/>
  <c r="BK4031" i="19"/>
  <c r="BM4033" i="19" l="1"/>
  <c r="BK4032" i="19"/>
  <c r="BM4034" i="19" l="1"/>
  <c r="BK4033" i="19"/>
  <c r="BK4034" i="19" l="1"/>
  <c r="BM4035" i="19"/>
  <c r="BM4036" i="19" l="1"/>
  <c r="BK4035" i="19"/>
  <c r="BK4036" i="19" l="1"/>
  <c r="BM4037" i="19"/>
  <c r="BM4038" i="19" l="1"/>
  <c r="BK4037" i="19"/>
  <c r="BK4038" i="19" l="1"/>
  <c r="BM4039" i="19"/>
  <c r="BM4040" i="19" l="1"/>
  <c r="BK4039" i="19"/>
  <c r="BK4040" i="19" l="1"/>
  <c r="BM4041" i="19"/>
  <c r="BM4042" i="19" l="1"/>
  <c r="BK4041" i="19"/>
  <c r="BM4043" i="19" l="1"/>
  <c r="BK4042" i="19"/>
  <c r="BM4044" i="19" l="1"/>
  <c r="BK4043" i="19"/>
  <c r="BM4045" i="19" l="1"/>
  <c r="BK4044" i="19"/>
  <c r="BK4045" i="19" l="1"/>
  <c r="BM4046" i="19"/>
  <c r="BM4047" i="19" l="1"/>
  <c r="BK4046" i="19"/>
  <c r="BK4047" i="19" l="1"/>
  <c r="BM4048" i="19"/>
  <c r="BM4049" i="19" l="1"/>
  <c r="BK4048" i="19"/>
  <c r="BM4050" i="19" l="1"/>
  <c r="BK4049" i="19"/>
  <c r="BM4051" i="19" l="1"/>
  <c r="BK4050" i="19"/>
  <c r="BK4051" i="19" l="1"/>
  <c r="BM4052" i="19"/>
  <c r="BM4053" i="19" l="1"/>
  <c r="BK4052" i="19"/>
  <c r="BM4054" i="19" l="1"/>
  <c r="BK4053" i="19"/>
  <c r="BK4054" i="19" l="1"/>
  <c r="BM4055" i="19"/>
  <c r="BM4056" i="19" l="1"/>
  <c r="BK4055" i="19"/>
  <c r="BK4056" i="19" l="1"/>
  <c r="BM4057" i="19"/>
  <c r="BK4057" i="19" l="1"/>
  <c r="BM4058" i="19"/>
  <c r="BK4058" i="19" l="1"/>
  <c r="BM4059" i="19"/>
  <c r="BM4060" i="19" l="1"/>
  <c r="BK4059" i="19"/>
  <c r="BK4060" i="19" l="1"/>
  <c r="BM4061" i="19"/>
  <c r="BM4062" i="19" l="1"/>
  <c r="BK4061" i="19"/>
  <c r="BK4062" i="19" l="1"/>
  <c r="BM4063" i="19"/>
  <c r="BK4063" i="19" l="1"/>
  <c r="BM4064" i="19"/>
  <c r="BK4064" i="19" l="1"/>
  <c r="BM4065" i="19"/>
  <c r="BK4065" i="19" l="1"/>
  <c r="BM4066" i="19"/>
  <c r="BM4067" i="19" l="1"/>
  <c r="BK4066" i="19"/>
  <c r="BM4068" i="19" l="1"/>
  <c r="BK4067" i="19"/>
  <c r="BK4068" i="19" l="1"/>
  <c r="BM4069" i="19"/>
  <c r="BM4070" i="19" l="1"/>
  <c r="BK4069" i="19"/>
  <c r="BK4070" i="19" l="1"/>
  <c r="BM4071" i="19"/>
  <c r="BK4071" i="19" l="1"/>
  <c r="BM4072" i="19"/>
  <c r="BK4072" i="19" l="1"/>
  <c r="BM4073" i="19"/>
  <c r="BK4073" i="19" l="1"/>
  <c r="BM4074" i="19"/>
  <c r="BM4075" i="19" l="1"/>
  <c r="BK4074" i="19"/>
  <c r="BM4076" i="19" l="1"/>
  <c r="BK4075" i="19"/>
  <c r="BM4077" i="19" l="1"/>
  <c r="BK4076" i="19"/>
  <c r="BM4078" i="19" l="1"/>
  <c r="BK4077" i="19"/>
  <c r="BM4079" i="19" l="1"/>
  <c r="BK4078" i="19"/>
  <c r="BK4079" i="19" l="1"/>
  <c r="BM4080" i="19"/>
  <c r="BK4080" i="19" l="1"/>
  <c r="BM4081" i="19"/>
  <c r="BM4082" i="19" l="1"/>
  <c r="BK4081" i="19"/>
  <c r="BK4082" i="19" l="1"/>
  <c r="BM4083" i="19"/>
  <c r="BK4083" i="19" l="1"/>
  <c r="BM4084" i="19"/>
  <c r="BM4085" i="19" l="1"/>
  <c r="BK4084" i="19"/>
  <c r="BK4085" i="19" l="1"/>
  <c r="BM4086" i="19"/>
  <c r="BK4086" i="19" l="1"/>
  <c r="BM4087" i="19"/>
  <c r="BM4088" i="19" l="1"/>
  <c r="BK4087" i="19"/>
  <c r="BK4088" i="19" l="1"/>
  <c r="BM4089" i="19"/>
  <c r="BM4090" i="19" l="1"/>
  <c r="BK4089" i="19"/>
  <c r="BM4091" i="19" l="1"/>
  <c r="BK4090" i="19"/>
  <c r="BK4091" i="19" l="1"/>
  <c r="BM4092" i="19"/>
  <c r="BM4093" i="19" l="1"/>
  <c r="BK4092" i="19"/>
  <c r="BM4094" i="19" l="1"/>
  <c r="BK4093" i="19"/>
  <c r="BM4095" i="19" l="1"/>
  <c r="BK4094" i="19"/>
  <c r="BK4095" i="19" l="1"/>
  <c r="BM4096" i="19"/>
  <c r="BM4097" i="19" l="1"/>
  <c r="BK4096" i="19"/>
  <c r="BM4098" i="19" l="1"/>
  <c r="BK4097" i="19"/>
  <c r="BM4099" i="19" l="1"/>
  <c r="BK4098" i="19"/>
  <c r="BK4099" i="19" l="1"/>
  <c r="BM4100" i="19"/>
  <c r="BK4100" i="19" l="1"/>
  <c r="BM4101" i="19"/>
  <c r="BM4102" i="19" l="1"/>
  <c r="BK4101" i="19"/>
  <c r="BK4102" i="19" l="1"/>
  <c r="BM4103" i="19"/>
  <c r="BM4104" i="19" l="1"/>
  <c r="BK4103" i="19"/>
  <c r="BM4105" i="19" l="1"/>
  <c r="BK4104" i="19"/>
  <c r="BM4106" i="19" l="1"/>
  <c r="BK4105" i="19"/>
  <c r="BK4106" i="19" l="1"/>
  <c r="BM4107" i="19"/>
  <c r="BM4108" i="19" l="1"/>
  <c r="BK4107" i="19"/>
  <c r="BM4109" i="19" l="1"/>
  <c r="BK4108" i="19"/>
  <c r="BK4109" i="19" l="1"/>
  <c r="BM4110" i="19"/>
  <c r="BK4110" i="19" l="1"/>
  <c r="BM4111" i="19"/>
  <c r="BM4112" i="19" l="1"/>
  <c r="BK4111" i="19"/>
  <c r="BM4113" i="19" l="1"/>
  <c r="BK4112" i="19"/>
  <c r="BK4113" i="19" l="1"/>
  <c r="BM4114" i="19"/>
  <c r="BK4114" i="19" l="1"/>
  <c r="BM4115" i="19"/>
  <c r="BK4115" i="19" l="1"/>
  <c r="BM4116" i="19"/>
  <c r="BM4117" i="19" l="1"/>
  <c r="BK4116" i="19"/>
  <c r="BK4117" i="19" l="1"/>
  <c r="BM4118" i="19"/>
  <c r="BK4118" i="19" l="1"/>
  <c r="BM4119" i="19"/>
  <c r="BM4120" i="19" l="1"/>
  <c r="BK4119" i="19"/>
  <c r="BK4120" i="19" l="1"/>
  <c r="BM4121" i="19"/>
  <c r="BK4121" i="19" l="1"/>
  <c r="BM4122" i="19"/>
  <c r="BK4122" i="19" l="1"/>
  <c r="BM4123" i="19"/>
  <c r="BK4123" i="19" l="1"/>
  <c r="BM4124" i="19"/>
  <c r="BK4124" i="19" l="1"/>
  <c r="BM4125" i="19"/>
  <c r="BM4126" i="19" l="1"/>
  <c r="BK4125" i="19"/>
  <c r="BM4127" i="19" l="1"/>
  <c r="BK4126" i="19"/>
  <c r="BK4127" i="19" l="1"/>
  <c r="BM4128" i="19"/>
  <c r="BK4128" i="19" l="1"/>
  <c r="BM4129" i="19"/>
  <c r="BM4130" i="19" l="1"/>
  <c r="BK4129" i="19"/>
  <c r="BK4130" i="19" l="1"/>
  <c r="BM4131" i="19"/>
  <c r="BM4132" i="19" l="1"/>
  <c r="BK4131" i="19"/>
  <c r="BK4132" i="19" l="1"/>
  <c r="BM4133" i="19"/>
  <c r="BK4133" i="19" l="1"/>
  <c r="BM4134" i="19"/>
  <c r="BK4134" i="19" l="1"/>
  <c r="BM4135" i="19"/>
  <c r="BM4136" i="19" l="1"/>
  <c r="BK4135" i="19"/>
  <c r="BM4137" i="19" l="1"/>
  <c r="BK4136" i="19"/>
  <c r="BM4138" i="19" l="1"/>
  <c r="BK4137" i="19"/>
  <c r="BM4139" i="19" l="1"/>
  <c r="BK4138" i="19"/>
  <c r="BM4140" i="19" l="1"/>
  <c r="BK4139" i="19"/>
  <c r="BM4141" i="19" l="1"/>
  <c r="BK4140" i="19"/>
  <c r="BM4142" i="19" l="1"/>
  <c r="BK4141" i="19"/>
  <c r="BM4143" i="19" l="1"/>
  <c r="BK4142" i="19"/>
  <c r="BK4143" i="19" l="1"/>
  <c r="BM4144" i="19"/>
  <c r="BM4145" i="19" l="1"/>
  <c r="BK4144" i="19"/>
  <c r="BK4145" i="19" l="1"/>
  <c r="BM4146" i="19"/>
  <c r="BM4147" i="19" l="1"/>
  <c r="BK4146" i="19"/>
  <c r="BM4148" i="19" l="1"/>
  <c r="BK4147" i="19"/>
  <c r="BK4148" i="19" l="1"/>
  <c r="BM4149" i="19"/>
  <c r="BK4149" i="19" l="1"/>
  <c r="BM4150" i="19"/>
  <c r="BK4150" i="19" l="1"/>
  <c r="BM4151" i="19"/>
  <c r="BM4152" i="19" l="1"/>
  <c r="BK4151" i="19"/>
  <c r="BM4153" i="19" l="1"/>
  <c r="BK4152" i="19"/>
  <c r="BM4154" i="19" l="1"/>
  <c r="BK4153" i="19"/>
  <c r="BK4154" i="19" l="1"/>
  <c r="BM4155" i="19"/>
  <c r="BM4156" i="19" l="1"/>
  <c r="BK4155" i="19"/>
  <c r="BM4157" i="19" l="1"/>
  <c r="BK4156" i="19"/>
  <c r="BK4157" i="19" l="1"/>
  <c r="BM4158" i="19"/>
  <c r="BM4159" i="19" l="1"/>
  <c r="BK4158" i="19"/>
  <c r="BK4159" i="19" l="1"/>
  <c r="BM4160" i="19"/>
  <c r="BK4160" i="19" l="1"/>
  <c r="BM4161" i="19"/>
  <c r="BK4161" i="19" l="1"/>
  <c r="BM4162" i="19"/>
  <c r="BK4162" i="19" l="1"/>
  <c r="BM4163" i="19"/>
  <c r="BM4164" i="19" l="1"/>
  <c r="BK4163" i="19"/>
  <c r="BK4164" i="19" l="1"/>
  <c r="BM4165" i="19"/>
  <c r="BK4165" i="19" l="1"/>
  <c r="BM4166" i="19"/>
  <c r="BM4167" i="19" l="1"/>
  <c r="BK4166" i="19"/>
  <c r="BM4168" i="19" l="1"/>
  <c r="BK4167" i="19"/>
  <c r="BM4169" i="19" l="1"/>
  <c r="BK4168" i="19"/>
  <c r="BK4169" i="19" l="1"/>
  <c r="BM4170" i="19"/>
  <c r="BK4170" i="19" l="1"/>
  <c r="BM4171" i="19"/>
  <c r="BM4172" i="19" l="1"/>
  <c r="BK4171" i="19"/>
  <c r="BK4172" i="19" l="1"/>
  <c r="BM4173" i="19"/>
  <c r="BM4174" i="19" l="1"/>
  <c r="BK4173" i="19"/>
  <c r="BK4174" i="19" l="1"/>
  <c r="BM4175" i="19"/>
  <c r="BM4176" i="19" l="1"/>
  <c r="BK4175" i="19"/>
  <c r="BM4177" i="19" l="1"/>
  <c r="BK4176" i="19"/>
  <c r="BM4178" i="19" l="1"/>
  <c r="BK4177" i="19"/>
  <c r="BM4179" i="19" l="1"/>
  <c r="BK4178" i="19"/>
  <c r="BK4179" i="19" l="1"/>
  <c r="BM4180" i="19"/>
  <c r="BM4181" i="19" l="1"/>
  <c r="BK4180" i="19"/>
  <c r="BK4181" i="19" l="1"/>
  <c r="BM4182" i="19"/>
  <c r="BM4183" i="19" l="1"/>
  <c r="BK4182" i="19"/>
  <c r="BK4183" i="19" l="1"/>
  <c r="BM4184" i="19"/>
  <c r="BM4185" i="19" l="1"/>
  <c r="BK4184" i="19"/>
  <c r="BM4186" i="19" l="1"/>
  <c r="BK4185" i="19"/>
  <c r="BK4186" i="19" l="1"/>
  <c r="BM4187" i="19"/>
  <c r="BM4188" i="19" l="1"/>
  <c r="BK4187" i="19"/>
  <c r="BM4189" i="19" l="1"/>
  <c r="BK4188" i="19"/>
  <c r="BM4190" i="19" l="1"/>
  <c r="BK4189" i="19"/>
  <c r="BM4191" i="19" l="1"/>
  <c r="BK4190" i="19"/>
  <c r="BK4191" i="19" l="1"/>
  <c r="BM4192" i="19"/>
  <c r="BM4193" i="19" l="1"/>
  <c r="BK4192" i="19"/>
  <c r="BM4194" i="19" l="1"/>
  <c r="BK4193" i="19"/>
  <c r="BM4195" i="19" l="1"/>
  <c r="BK4194" i="19"/>
  <c r="BM4196" i="19" l="1"/>
  <c r="BK4195" i="19"/>
  <c r="BK4196" i="19" l="1"/>
  <c r="BM4197" i="19"/>
  <c r="BM4198" i="19" l="1"/>
  <c r="BK4197" i="19"/>
  <c r="BK4198" i="19" l="1"/>
  <c r="BM4199" i="19"/>
  <c r="BK4199" i="19" l="1"/>
  <c r="BM4200" i="19"/>
  <c r="BK4200" i="19" l="1"/>
  <c r="BM4201" i="19"/>
  <c r="BM4202" i="19" l="1"/>
  <c r="BK4201" i="19"/>
  <c r="BK4202" i="19" l="1"/>
  <c r="BM4203" i="19"/>
  <c r="BM4204" i="19" l="1"/>
  <c r="BK4203" i="19"/>
  <c r="BK4204" i="19" l="1"/>
  <c r="BM4205" i="19"/>
  <c r="BM4206" i="19" l="1"/>
  <c r="BK4205" i="19"/>
  <c r="BK4206" i="19" l="1"/>
  <c r="BM4207" i="19"/>
  <c r="BM4208" i="19" l="1"/>
  <c r="BK4207" i="19"/>
  <c r="BM4209" i="19" l="1"/>
  <c r="BK4208" i="19"/>
  <c r="BK4209" i="19" l="1"/>
  <c r="BM4210" i="19"/>
  <c r="BK4210" i="19" l="1"/>
  <c r="BM4211" i="19"/>
  <c r="BK4211" i="19" l="1"/>
  <c r="BM4212" i="19"/>
  <c r="BK4212" i="19" l="1"/>
  <c r="BM4213" i="19"/>
  <c r="BM4214" i="19" l="1"/>
  <c r="BK4213" i="19"/>
  <c r="BM4215" i="19" l="1"/>
  <c r="BK4214" i="19"/>
  <c r="BK4215" i="19" l="1"/>
  <c r="BM4216" i="19"/>
  <c r="BK4216" i="19" l="1"/>
  <c r="BM4217" i="19"/>
  <c r="BK4217" i="19" l="1"/>
  <c r="BM4218" i="19"/>
  <c r="BK4218" i="19" l="1"/>
  <c r="BM4219" i="19"/>
  <c r="BK4219" i="19" l="1"/>
  <c r="BM4220" i="19"/>
  <c r="BK4220" i="19" l="1"/>
  <c r="BM4221" i="19"/>
  <c r="BM4222" i="19" l="1"/>
  <c r="BK4221" i="19"/>
  <c r="BM4223" i="19" l="1"/>
  <c r="BK4222" i="19"/>
  <c r="BM4224" i="19" l="1"/>
  <c r="BK4223" i="19"/>
  <c r="BK4224" i="19" l="1"/>
  <c r="BM4225" i="19"/>
  <c r="BK4225" i="19" l="1"/>
  <c r="BM4226" i="19"/>
  <c r="BM4227" i="19" l="1"/>
  <c r="BK4226" i="19"/>
  <c r="BM4228" i="19" l="1"/>
  <c r="BK4227" i="19"/>
  <c r="BM4229" i="19" l="1"/>
  <c r="BK4228" i="19"/>
  <c r="BK4229" i="19" l="1"/>
  <c r="BM4230" i="19"/>
  <c r="BM4231" i="19" l="1"/>
  <c r="BK4230" i="19"/>
  <c r="BM4232" i="19" l="1"/>
  <c r="BK4231" i="19"/>
  <c r="BK4232" i="19" l="1"/>
  <c r="BM4233" i="19"/>
  <c r="BK4233" i="19" l="1"/>
  <c r="BM4234" i="19"/>
  <c r="BM4235" i="19" l="1"/>
  <c r="BK4234" i="19"/>
  <c r="BM4236" i="19" l="1"/>
  <c r="BK4235" i="19"/>
  <c r="BM4237" i="19" l="1"/>
  <c r="BK4236" i="19"/>
  <c r="BM4238" i="19" l="1"/>
  <c r="BK4237" i="19"/>
  <c r="BM4239" i="19" l="1"/>
  <c r="BK4238" i="19"/>
  <c r="BK4239" i="19" l="1"/>
  <c r="BM4240" i="19"/>
  <c r="BM4241" i="19" l="1"/>
  <c r="BK4240" i="19"/>
  <c r="BM4242" i="19" l="1"/>
  <c r="BK4241" i="19"/>
  <c r="BK4242" i="19" l="1"/>
  <c r="BM4243" i="19"/>
  <c r="BK4243" i="19" l="1"/>
  <c r="BM4244" i="19"/>
  <c r="BM4245" i="19" l="1"/>
  <c r="BK4244" i="19"/>
  <c r="BK4245" i="19" l="1"/>
  <c r="BM4246" i="19"/>
  <c r="BK4246" i="19" l="1"/>
  <c r="BM4247" i="19"/>
  <c r="BM4248" i="19" l="1"/>
  <c r="BK4247" i="19"/>
  <c r="BK4248" i="19" l="1"/>
  <c r="BM4249" i="19"/>
  <c r="BK4249" i="19" l="1"/>
  <c r="BM4250" i="19"/>
  <c r="BK4250" i="19" l="1"/>
  <c r="BM4251" i="19"/>
  <c r="BK4251" i="19" l="1"/>
  <c r="BM4252" i="19"/>
  <c r="BK4252" i="19" l="1"/>
  <c r="BM4253" i="19"/>
  <c r="BM4254" i="19" l="1"/>
  <c r="BK4253" i="19"/>
  <c r="BK4254" i="19" l="1"/>
  <c r="BM4255" i="19"/>
  <c r="BK4255" i="19" l="1"/>
  <c r="BM4256" i="19"/>
  <c r="BK4256" i="19" l="1"/>
  <c r="BM4257" i="19"/>
  <c r="BK4257" i="19" l="1"/>
  <c r="BM4258" i="19"/>
  <c r="BM4259" i="19" l="1"/>
  <c r="BK4258" i="19"/>
  <c r="BK4259" i="19" l="1"/>
  <c r="BM4260" i="19"/>
  <c r="BK4260" i="19" l="1"/>
  <c r="BM4261" i="19"/>
  <c r="BM4262" i="19" l="1"/>
  <c r="BK4261" i="19"/>
  <c r="BK4262" i="19" l="1"/>
  <c r="BM4263" i="19"/>
  <c r="BK4263" i="19" l="1"/>
  <c r="BM4264" i="19"/>
  <c r="BM4265" i="19" l="1"/>
  <c r="BK4264" i="19"/>
  <c r="BK4265" i="19" l="1"/>
  <c r="BM4266" i="19"/>
  <c r="BK4266" i="19" l="1"/>
  <c r="BM4267" i="19"/>
  <c r="BK4267" i="19" l="1"/>
  <c r="BM4268" i="19"/>
  <c r="BM4269" i="19" l="1"/>
  <c r="BK4268" i="19"/>
  <c r="BM4270" i="19" l="1"/>
  <c r="BK4269" i="19"/>
  <c r="BK4270" i="19" l="1"/>
  <c r="BM4271" i="19"/>
  <c r="BK4271" i="19" l="1"/>
  <c r="BM4272" i="19"/>
  <c r="BK4272" i="19" l="1"/>
  <c r="BM4273" i="19"/>
  <c r="BK4273" i="19" l="1"/>
  <c r="BM4274" i="19"/>
  <c r="BK4274" i="19" l="1"/>
  <c r="BM4275" i="19"/>
  <c r="BM4276" i="19" l="1"/>
  <c r="BK4275" i="19"/>
  <c r="BM4277" i="19" l="1"/>
  <c r="BK4276" i="19"/>
  <c r="BM4278" i="19" l="1"/>
  <c r="BK4277" i="19"/>
  <c r="BM4279" i="19" l="1"/>
  <c r="BK4278" i="19"/>
  <c r="BM4280" i="19" l="1"/>
  <c r="BK4279" i="19"/>
  <c r="BK4280" i="19" l="1"/>
  <c r="BM4281" i="19"/>
  <c r="BM4282" i="19" l="1"/>
  <c r="BK4281" i="19"/>
  <c r="BM4283" i="19" l="1"/>
  <c r="BK4282" i="19"/>
  <c r="BM4284" i="19" l="1"/>
  <c r="BK4283" i="19"/>
  <c r="BK4284" i="19" l="1"/>
  <c r="BM4285" i="19"/>
  <c r="BK4285" i="19" l="1"/>
  <c r="BM4286" i="19"/>
  <c r="BK4286" i="19" l="1"/>
  <c r="BM4287" i="19"/>
  <c r="BM4288" i="19" l="1"/>
  <c r="BK4287" i="19"/>
  <c r="BM4289" i="19" l="1"/>
  <c r="BK4288" i="19"/>
  <c r="BM4290" i="19" l="1"/>
  <c r="BK4289" i="19"/>
  <c r="BK4290" i="19" l="1"/>
  <c r="BM4291" i="19"/>
  <c r="BM4292" i="19" l="1"/>
  <c r="BK4291" i="19"/>
  <c r="BK4292" i="19" l="1"/>
  <c r="BM4293" i="19"/>
  <c r="BM4294" i="19" l="1"/>
  <c r="BK4293" i="19"/>
  <c r="BM4295" i="19" l="1"/>
  <c r="BK4294" i="19"/>
  <c r="BM4296" i="19" l="1"/>
  <c r="BK4295" i="19"/>
  <c r="BM4297" i="19" l="1"/>
  <c r="BK4296" i="19"/>
  <c r="BK4297" i="19" l="1"/>
  <c r="BM4298" i="19"/>
  <c r="BM4299" i="19" l="1"/>
  <c r="BK4298" i="19"/>
  <c r="BM4300" i="19" l="1"/>
  <c r="BK4299" i="19"/>
  <c r="BK4300" i="19" l="1"/>
  <c r="BM4301" i="19"/>
  <c r="BK4301" i="19" l="1"/>
  <c r="BM4302" i="19"/>
  <c r="BM4303" i="19" l="1"/>
  <c r="BK4302" i="19"/>
  <c r="BK4303" i="19" l="1"/>
  <c r="BM4304" i="19"/>
  <c r="BK4304" i="19" l="1"/>
  <c r="BM4305" i="19"/>
  <c r="BM4306" i="19" l="1"/>
  <c r="BK4305" i="19"/>
  <c r="BM4307" i="19" l="1"/>
  <c r="BK4306" i="19"/>
  <c r="BM4308" i="19" l="1"/>
  <c r="BK4307" i="19"/>
  <c r="BM4309" i="19" l="1"/>
  <c r="BK4308" i="19"/>
  <c r="BM4310" i="19" l="1"/>
  <c r="BK4309" i="19"/>
  <c r="BK4310" i="19" l="1"/>
  <c r="BM4311" i="19"/>
  <c r="BM4312" i="19" l="1"/>
  <c r="BK4311" i="19"/>
  <c r="BK4312" i="19" l="1"/>
  <c r="BM4313" i="19"/>
  <c r="BK4313" i="19" l="1"/>
  <c r="BM4314" i="19"/>
  <c r="BK4314" i="19" l="1"/>
  <c r="BM4315" i="19"/>
  <c r="BM4316" i="19" l="1"/>
  <c r="BK4315" i="19"/>
  <c r="BK4316" i="19" l="1"/>
  <c r="BM4317" i="19"/>
  <c r="BK4317" i="19" l="1"/>
  <c r="BM4318" i="19"/>
  <c r="BM4319" i="19" l="1"/>
  <c r="BK4318" i="19"/>
  <c r="BM4320" i="19" l="1"/>
  <c r="BK4319" i="19"/>
  <c r="BM4321" i="19" l="1"/>
  <c r="BK4320" i="19"/>
  <c r="BK4321" i="19" l="1"/>
  <c r="BM4322" i="19"/>
  <c r="BK4322" i="19" l="1"/>
  <c r="BM4323" i="19"/>
  <c r="BM4324" i="19" l="1"/>
  <c r="BK4323" i="19"/>
  <c r="BM4325" i="19" l="1"/>
  <c r="BK4324" i="19"/>
  <c r="BK4325" i="19" l="1"/>
  <c r="BM4326" i="19"/>
  <c r="BK4326" i="19" l="1"/>
  <c r="BM4327" i="19"/>
  <c r="BM4328" i="19" l="1"/>
  <c r="BK4327" i="19"/>
  <c r="BM4329" i="19" l="1"/>
  <c r="BK4328" i="19"/>
  <c r="BK4329" i="19" l="1"/>
  <c r="BM4330" i="19"/>
  <c r="BM4331" i="19" l="1"/>
  <c r="BK4330" i="19"/>
  <c r="BK4331" i="19" l="1"/>
  <c r="BM4332" i="19"/>
  <c r="BM4333" i="19" l="1"/>
  <c r="BK4332" i="19"/>
  <c r="BK4333" i="19" l="1"/>
  <c r="BM4334" i="19"/>
  <c r="BM4335" i="19" l="1"/>
  <c r="BK4334" i="19"/>
  <c r="BM4336" i="19" l="1"/>
  <c r="BK4335" i="19"/>
  <c r="BK4336" i="19" l="1"/>
  <c r="BM4337" i="19"/>
  <c r="BK4337" i="19" l="1"/>
  <c r="BM4338" i="19"/>
  <c r="BM4339" i="19" l="1"/>
  <c r="BK4338" i="19"/>
  <c r="BM4340" i="19" l="1"/>
  <c r="BK4339" i="19"/>
  <c r="BK4340" i="19" l="1"/>
  <c r="BM4341" i="19"/>
  <c r="BM4342" i="19" l="1"/>
  <c r="BK4341" i="19"/>
  <c r="BM4343" i="19" l="1"/>
  <c r="BK4342" i="19"/>
  <c r="BK4343" i="19" l="1"/>
  <c r="BM4344" i="19"/>
  <c r="BK4344" i="19" l="1"/>
  <c r="BM4345" i="19"/>
  <c r="BM4346" i="19" l="1"/>
  <c r="BK4345" i="19"/>
  <c r="BM4347" i="19" l="1"/>
  <c r="BK4346" i="19"/>
  <c r="BM4348" i="19" l="1"/>
  <c r="BK4347" i="19"/>
  <c r="BM4349" i="19" l="1"/>
  <c r="BK4348" i="19"/>
  <c r="BM4350" i="19" l="1"/>
  <c r="BK4349" i="19"/>
  <c r="BK4350" i="19" l="1"/>
  <c r="BM4351" i="19"/>
  <c r="BM4352" i="19" l="1"/>
  <c r="BK4351" i="19"/>
  <c r="BK4352" i="19" l="1"/>
  <c r="BM4353" i="19"/>
  <c r="BM4354" i="19" l="1"/>
  <c r="BK4353" i="19"/>
  <c r="BM4355" i="19" l="1"/>
  <c r="BK4354" i="19"/>
  <c r="BK4355" i="19" l="1"/>
  <c r="BM4356" i="19"/>
  <c r="BK4356" i="19" l="1"/>
  <c r="BM4357" i="19"/>
  <c r="BM4358" i="19" l="1"/>
  <c r="BK4357" i="19"/>
  <c r="BK4358" i="19" l="1"/>
  <c r="BM4359" i="19"/>
  <c r="BK4359" i="19" l="1"/>
  <c r="BM4360" i="19"/>
  <c r="BM4361" i="19" l="1"/>
  <c r="BK4360" i="19"/>
  <c r="BK4361" i="19" l="1"/>
  <c r="BM4362" i="19"/>
  <c r="BM4363" i="19" l="1"/>
  <c r="BK4362" i="19"/>
  <c r="BK4363" i="19" l="1"/>
  <c r="BM4364" i="19"/>
  <c r="BK4364" i="19" l="1"/>
  <c r="BM4365" i="19"/>
  <c r="BK4365" i="19" l="1"/>
  <c r="BM4366" i="19"/>
  <c r="BM4367" i="19" l="1"/>
  <c r="BK4366" i="19"/>
  <c r="BK4367" i="19" l="1"/>
  <c r="BM4368" i="19"/>
  <c r="BM4369" i="19" l="1"/>
  <c r="BK4368" i="19"/>
  <c r="BK4369" i="19" l="1"/>
  <c r="BM4370" i="19"/>
  <c r="BK4370" i="19" l="1"/>
  <c r="BM4371" i="19"/>
  <c r="BK4371" i="19" l="1"/>
  <c r="BM4372" i="19"/>
  <c r="BM4373" i="19" l="1"/>
  <c r="BK4372" i="19"/>
  <c r="BM4374" i="19" l="1"/>
  <c r="BK4373" i="19"/>
  <c r="BM4375" i="19" l="1"/>
  <c r="BK4374" i="19"/>
  <c r="BK4375" i="19" l="1"/>
  <c r="BM4376" i="19"/>
  <c r="BM4377" i="19" l="1"/>
  <c r="BK4376" i="19"/>
  <c r="BM4378" i="19" l="1"/>
  <c r="BK4377" i="19"/>
  <c r="BK4378" i="19" l="1"/>
  <c r="BM4379" i="19"/>
  <c r="BK4379" i="19" l="1"/>
  <c r="BM4380" i="19"/>
  <c r="BM4381" i="19" l="1"/>
  <c r="BK4380" i="19"/>
  <c r="BK4381" i="19" l="1"/>
  <c r="BM4382" i="19"/>
  <c r="BK4382" i="19" l="1"/>
  <c r="BM4383" i="19"/>
  <c r="BK4383" i="19" l="1"/>
  <c r="BM4384" i="19"/>
  <c r="BK4384" i="19" l="1"/>
  <c r="BM4385" i="19"/>
  <c r="BM4386" i="19" l="1"/>
  <c r="BK4385" i="19"/>
  <c r="BK4386" i="19" l="1"/>
  <c r="BM4387" i="19"/>
  <c r="BK4387" i="19" l="1"/>
  <c r="BM4388" i="19"/>
  <c r="BK4388" i="19" l="1"/>
  <c r="BM4389" i="19"/>
  <c r="BM4390" i="19" l="1"/>
  <c r="BK4389" i="19"/>
  <c r="BM4391" i="19" l="1"/>
  <c r="BK4390" i="19"/>
  <c r="BK4391" i="19" l="1"/>
  <c r="BM4392" i="19"/>
  <c r="BM4393" i="19" l="1"/>
  <c r="BK4392" i="19"/>
  <c r="BM4394" i="19" l="1"/>
  <c r="BK4393" i="19"/>
  <c r="BM4395" i="19" l="1"/>
  <c r="BK4394" i="19"/>
  <c r="BM4396" i="19" l="1"/>
  <c r="BK4395" i="19"/>
  <c r="BM4397" i="19" l="1"/>
  <c r="BK4396" i="19"/>
  <c r="BK4397" i="19" l="1"/>
  <c r="BM4398" i="19"/>
  <c r="BK4398" i="19" l="1"/>
  <c r="BM4399" i="19"/>
  <c r="BM4400" i="19" l="1"/>
  <c r="BK4399" i="19"/>
  <c r="BK4400" i="19" l="1"/>
  <c r="BM4401" i="19"/>
  <c r="BM4402" i="19" l="1"/>
  <c r="BK4401" i="19"/>
  <c r="BK4402" i="19" l="1"/>
  <c r="BM4403" i="19"/>
  <c r="BK4403" i="19" l="1"/>
  <c r="BM4404" i="19"/>
  <c r="BM4405" i="19" l="1"/>
  <c r="BK4404" i="19"/>
  <c r="BM4406" i="19" l="1"/>
  <c r="BK4405" i="19"/>
  <c r="BK4406" i="19" l="1"/>
  <c r="BM4407" i="19"/>
  <c r="BM4408" i="19" l="1"/>
  <c r="BK4407" i="19"/>
  <c r="BM4409" i="19" l="1"/>
  <c r="BK4408" i="19"/>
  <c r="BM4410" i="19" l="1"/>
  <c r="BK4409" i="19"/>
  <c r="BK4410" i="19" l="1"/>
  <c r="BM4411" i="19"/>
  <c r="BK4411" i="19" l="1"/>
  <c r="BM4412" i="19"/>
  <c r="BK4412" i="19" l="1"/>
  <c r="BM4413" i="19"/>
  <c r="BM4414" i="19" l="1"/>
  <c r="BK4413" i="19"/>
  <c r="BK4414" i="19" l="1"/>
  <c r="BM4415" i="19"/>
  <c r="BM4416" i="19" l="1"/>
  <c r="BK4415" i="19"/>
  <c r="BK4416" i="19" l="1"/>
  <c r="BM4417" i="19"/>
  <c r="BM4418" i="19" l="1"/>
  <c r="BK4417" i="19"/>
  <c r="BM4419" i="19" l="1"/>
  <c r="BK4418" i="19"/>
  <c r="BM4420" i="19" l="1"/>
  <c r="BK4419" i="19"/>
  <c r="BM4421" i="19" l="1"/>
  <c r="BK4420" i="19"/>
  <c r="BM4422" i="19" l="1"/>
  <c r="BK4421" i="19"/>
  <c r="BK4422" i="19" l="1"/>
  <c r="BM4423" i="19"/>
  <c r="BK4423" i="19" l="1"/>
  <c r="BM4424" i="19"/>
  <c r="BM4425" i="19" l="1"/>
  <c r="BK4424" i="19"/>
  <c r="BM4426" i="19" l="1"/>
  <c r="BK4425" i="19"/>
  <c r="BM4427" i="19" l="1"/>
  <c r="BK4426" i="19"/>
  <c r="BK4427" i="19" l="1"/>
  <c r="BM4428" i="19"/>
  <c r="BM4429" i="19" l="1"/>
  <c r="BK4428" i="19"/>
  <c r="BK4429" i="19" l="1"/>
  <c r="BM4430" i="19"/>
  <c r="BK4430" i="19" l="1"/>
  <c r="BM4431" i="19"/>
  <c r="BK4431" i="19" l="1"/>
  <c r="BM4432" i="19"/>
  <c r="BM4433" i="19" l="1"/>
  <c r="BK4432" i="19"/>
  <c r="BM4434" i="19" l="1"/>
  <c r="BK4433" i="19"/>
  <c r="BK4434" i="19" l="1"/>
  <c r="BM4435" i="19"/>
  <c r="BM4436" i="19" l="1"/>
  <c r="BK4435" i="19"/>
  <c r="BM4437" i="19" l="1"/>
  <c r="BK4436" i="19"/>
  <c r="BM4438" i="19" l="1"/>
  <c r="BK4437" i="19"/>
  <c r="BK4438" i="19" l="1"/>
  <c r="BM4439" i="19"/>
  <c r="BM4440" i="19" l="1"/>
  <c r="BK4439" i="19"/>
  <c r="BM4441" i="19" l="1"/>
  <c r="BK4440" i="19"/>
  <c r="BK4441" i="19" l="1"/>
  <c r="BM4442" i="19"/>
  <c r="BM4443" i="19" l="1"/>
  <c r="BK4442" i="19"/>
  <c r="BK4443" i="19" l="1"/>
  <c r="BM4444" i="19"/>
  <c r="BM4445" i="19" l="1"/>
  <c r="BK4444" i="19"/>
  <c r="BM4446" i="19" l="1"/>
  <c r="BK4445" i="19"/>
  <c r="BM4447" i="19" l="1"/>
  <c r="BK4446" i="19"/>
  <c r="BK4447" i="19" l="1"/>
  <c r="BM4448" i="19"/>
  <c r="BK4448" i="19" l="1"/>
  <c r="BM4449" i="19"/>
  <c r="BK4449" i="19" l="1"/>
  <c r="BM4450" i="19"/>
  <c r="BK4450" i="19" l="1"/>
  <c r="BM4451" i="19"/>
  <c r="BK4451" i="19" l="1"/>
  <c r="BM4452" i="19"/>
  <c r="BK4452" i="19" l="1"/>
  <c r="BM4453" i="19"/>
  <c r="BM4454" i="19" l="1"/>
  <c r="BK4453" i="19"/>
  <c r="BK4454" i="19" l="1"/>
  <c r="BM4455" i="19"/>
  <c r="BM4456" i="19" l="1"/>
  <c r="BK4455" i="19"/>
  <c r="BK4456" i="19" l="1"/>
  <c r="BM4457" i="19"/>
  <c r="BK4457" i="19" l="1"/>
  <c r="BM4458" i="19"/>
  <c r="BM4459" i="19" l="1"/>
  <c r="BK4458" i="19"/>
  <c r="BK4459" i="19" l="1"/>
  <c r="BM4460" i="19"/>
  <c r="BM4461" i="19" l="1"/>
  <c r="BK4460" i="19"/>
  <c r="BK4461" i="19" l="1"/>
  <c r="BM4462" i="19"/>
  <c r="BK4462" i="19" l="1"/>
  <c r="BM4463" i="19"/>
  <c r="BK4463" i="19" l="1"/>
  <c r="BM4464" i="19"/>
  <c r="BM4465" i="19" l="1"/>
  <c r="BK4464" i="19"/>
  <c r="BM4466" i="19" l="1"/>
  <c r="BK4465" i="19"/>
  <c r="BM4467" i="19" l="1"/>
  <c r="BK4466" i="19"/>
  <c r="BM4468" i="19" l="1"/>
  <c r="BK4467" i="19"/>
  <c r="BK4468" i="19" l="1"/>
  <c r="BM4469" i="19"/>
  <c r="BM4470" i="19" l="1"/>
  <c r="BK4469" i="19"/>
  <c r="BK4470" i="19" l="1"/>
  <c r="BM4471" i="19"/>
  <c r="BM4472" i="19" l="1"/>
  <c r="BK4471" i="19"/>
  <c r="BM4473" i="19" l="1"/>
  <c r="BK4472" i="19"/>
  <c r="BK4473" i="19" l="1"/>
  <c r="BM4474" i="19"/>
  <c r="BK4474" i="19" l="1"/>
  <c r="BM4475" i="19"/>
  <c r="BK4475" i="19" l="1"/>
  <c r="BM4476" i="19"/>
  <c r="BK4476" i="19" l="1"/>
  <c r="BM4477" i="19"/>
  <c r="BK4477" i="19" l="1"/>
  <c r="BM4478" i="19"/>
  <c r="BM4479" i="19" l="1"/>
  <c r="BK4478" i="19"/>
  <c r="BM4480" i="19" l="1"/>
  <c r="BK4479" i="19"/>
  <c r="BM4481" i="19" l="1"/>
  <c r="BK4480" i="19"/>
  <c r="BK4481" i="19" l="1"/>
  <c r="BM4482" i="19"/>
  <c r="BM4483" i="19" l="1"/>
  <c r="BK4482" i="19"/>
  <c r="BK4483" i="19" l="1"/>
  <c r="BM4484" i="19"/>
  <c r="BM4485" i="19" l="1"/>
  <c r="BK4484" i="19"/>
  <c r="BM4486" i="19" l="1"/>
  <c r="BK4485" i="19"/>
  <c r="BK4486" i="19" l="1"/>
  <c r="BM4487" i="19"/>
  <c r="BM4488" i="19" l="1"/>
  <c r="BK4487" i="19"/>
  <c r="BM4489" i="19" l="1"/>
  <c r="BK4488" i="19"/>
  <c r="BM4490" i="19" l="1"/>
  <c r="BK4489" i="19"/>
  <c r="BK4490" i="19" l="1"/>
  <c r="BM4491" i="19"/>
  <c r="BM4492" i="19" l="1"/>
  <c r="BK4491" i="19"/>
  <c r="BM4493" i="19" l="1"/>
  <c r="BK4492" i="19"/>
  <c r="BK4493" i="19" l="1"/>
  <c r="BM4494" i="19"/>
  <c r="BM4495" i="19" l="1"/>
  <c r="BK4494" i="19"/>
  <c r="BK4495" i="19" l="1"/>
  <c r="BM4496" i="19"/>
  <c r="BK4496" i="19" l="1"/>
  <c r="BM4497" i="19"/>
  <c r="BM4498" i="19" l="1"/>
  <c r="BK4497" i="19"/>
  <c r="BK4498" i="19" l="1"/>
  <c r="BM4499" i="19"/>
  <c r="BM4500" i="19" l="1"/>
  <c r="BK4499" i="19"/>
  <c r="BK4500" i="19" l="1"/>
  <c r="BM4501" i="19"/>
  <c r="BK4501" i="19" l="1"/>
  <c r="BM4502" i="19"/>
  <c r="BM4503" i="19" l="1"/>
  <c r="BK4502" i="19"/>
  <c r="BM4504" i="19" l="1"/>
  <c r="BK4503" i="19"/>
  <c r="BK4504" i="19" l="1"/>
  <c r="BM4505" i="19"/>
  <c r="BM4506" i="19" l="1"/>
  <c r="BK4505" i="19"/>
  <c r="BK4506" i="19" l="1"/>
  <c r="BM4507" i="19"/>
  <c r="BK4507" i="19" l="1"/>
  <c r="BM4508" i="19"/>
  <c r="BM4509" i="19" l="1"/>
  <c r="BK4508" i="19"/>
  <c r="BK4509" i="19" l="1"/>
  <c r="BM4510" i="19"/>
  <c r="BK4510" i="19" l="1"/>
  <c r="BM4511" i="19"/>
  <c r="BM4512" i="19" l="1"/>
  <c r="BK4511" i="19"/>
  <c r="BK4512" i="19" l="1"/>
  <c r="BM4513" i="19"/>
  <c r="BK4513" i="19" l="1"/>
  <c r="BM4514" i="19"/>
  <c r="BK4514" i="19" l="1"/>
  <c r="BM4515" i="19"/>
  <c r="BM4516" i="19" l="1"/>
  <c r="BK4515" i="19"/>
  <c r="BK4516" i="19" l="1"/>
  <c r="BM4517" i="19"/>
  <c r="BM4518" i="19" l="1"/>
  <c r="BK4517" i="19"/>
  <c r="BK4518" i="19" l="1"/>
  <c r="BM4519" i="19"/>
  <c r="BM4520" i="19" l="1"/>
  <c r="BK4519" i="19"/>
  <c r="BK4520" i="19" l="1"/>
  <c r="BM4521" i="19"/>
  <c r="BM4522" i="19" l="1"/>
  <c r="BK4521" i="19"/>
  <c r="BK4522" i="19" l="1"/>
  <c r="BM4523" i="19"/>
  <c r="BK4523" i="19" l="1"/>
  <c r="BM4524" i="19"/>
  <c r="BK4524" i="19" l="1"/>
  <c r="BM4525" i="19"/>
  <c r="BK4525" i="19" l="1"/>
  <c r="BM4526" i="19"/>
  <c r="BK4526" i="19" l="1"/>
  <c r="BM4527" i="19"/>
  <c r="BK4527" i="19" l="1"/>
  <c r="BM4528" i="19"/>
  <c r="BM4529" i="19" l="1"/>
  <c r="BK4528" i="19"/>
  <c r="BK4529" i="19" l="1"/>
  <c r="BM4530" i="19"/>
  <c r="BM4531" i="19" l="1"/>
  <c r="BK4530" i="19"/>
  <c r="BM4532" i="19" l="1"/>
  <c r="BK4531" i="19"/>
  <c r="BM4533" i="19" l="1"/>
  <c r="BK4532" i="19"/>
  <c r="BK4533" i="19" l="1"/>
  <c r="BM4534" i="19"/>
  <c r="BK4534" i="19" l="1"/>
  <c r="BM4535" i="19"/>
  <c r="BK4535" i="19" l="1"/>
  <c r="BM4536" i="19"/>
  <c r="BM4537" i="19" l="1"/>
  <c r="BK4536" i="19"/>
  <c r="BM4538" i="19" l="1"/>
  <c r="BK4537" i="19"/>
  <c r="BM4539" i="19" l="1"/>
  <c r="BK4538" i="19"/>
  <c r="BK4539" i="19" l="1"/>
  <c r="BM4540" i="19"/>
  <c r="BM4541" i="19" l="1"/>
  <c r="BK4540" i="19"/>
  <c r="BM4542" i="19" l="1"/>
  <c r="BK4541" i="19"/>
  <c r="BM4543" i="19" l="1"/>
  <c r="BK4542" i="19"/>
  <c r="BK4543" i="19" l="1"/>
  <c r="BM4544" i="19"/>
  <c r="BK4544" i="19" l="1"/>
  <c r="BM4545" i="19"/>
  <c r="BM4546" i="19" l="1"/>
  <c r="BK4545" i="19"/>
  <c r="BK4546" i="19" l="1"/>
  <c r="BM4547" i="19"/>
  <c r="BK4547" i="19" l="1"/>
  <c r="BM4548" i="19"/>
  <c r="BK4548" i="19" l="1"/>
  <c r="BM4549" i="19"/>
  <c r="BM4550" i="19" l="1"/>
  <c r="BK4549" i="19"/>
  <c r="BM4551" i="19" l="1"/>
  <c r="BK4550" i="19"/>
  <c r="BK4551" i="19" l="1"/>
  <c r="BM4552" i="19"/>
  <c r="BK4552" i="19" l="1"/>
  <c r="BM4553" i="19"/>
  <c r="BK4553" i="19" l="1"/>
  <c r="BM4554" i="19"/>
  <c r="BM4555" i="19" l="1"/>
  <c r="BK4554" i="19"/>
  <c r="BM4556" i="19" l="1"/>
  <c r="BK4555" i="19"/>
  <c r="BK4556" i="19" l="1"/>
  <c r="BM4557" i="19"/>
  <c r="BM4558" i="19" l="1"/>
  <c r="BK4557" i="19"/>
  <c r="BM4559" i="19" l="1"/>
  <c r="BK4558" i="19"/>
  <c r="BM4560" i="19" l="1"/>
  <c r="BK4559" i="19"/>
  <c r="BM4561" i="19" l="1"/>
  <c r="BK4560" i="19"/>
  <c r="BM4562" i="19" l="1"/>
  <c r="BK4561" i="19"/>
  <c r="BK4562" i="19" l="1"/>
  <c r="BM4563" i="19"/>
  <c r="BM4564" i="19" l="1"/>
  <c r="BK4563" i="19"/>
  <c r="BM4565" i="19" l="1"/>
  <c r="BK4564" i="19"/>
  <c r="BM4566" i="19" l="1"/>
  <c r="BK4565" i="19"/>
  <c r="BK4566" i="19" l="1"/>
  <c r="BM4567" i="19"/>
  <c r="BM4568" i="19" l="1"/>
  <c r="BK4567" i="19"/>
  <c r="BM4569" i="19" l="1"/>
  <c r="BK4568" i="19"/>
  <c r="BK4569" i="19" l="1"/>
  <c r="BM4570" i="19"/>
  <c r="BM4571" i="19" l="1"/>
  <c r="BK4570" i="19"/>
  <c r="BK4571" i="19" l="1"/>
  <c r="BM4572" i="19"/>
  <c r="BM4573" i="19" l="1"/>
  <c r="BK4572" i="19"/>
  <c r="BM4574" i="19" l="1"/>
  <c r="BK4573" i="19"/>
  <c r="BM4575" i="19" l="1"/>
  <c r="BK4574" i="19"/>
  <c r="BK4575" i="19" l="1"/>
  <c r="BM4576" i="19"/>
  <c r="BM4577" i="19" l="1"/>
  <c r="BK4576" i="19"/>
  <c r="BK4577" i="19" l="1"/>
  <c r="BM4578" i="19"/>
  <c r="BK4578" i="19" l="1"/>
  <c r="BM4579" i="19"/>
  <c r="BK4579" i="19" l="1"/>
  <c r="BM4580" i="19"/>
  <c r="BM4581" i="19" l="1"/>
  <c r="BK4580" i="19"/>
  <c r="BM4582" i="19" l="1"/>
  <c r="BK4581" i="19"/>
  <c r="BM4583" i="19" l="1"/>
  <c r="BK4582" i="19"/>
  <c r="BM4584" i="19" l="1"/>
  <c r="BK4583" i="19"/>
  <c r="BM4585" i="19" l="1"/>
  <c r="BK4584" i="19"/>
  <c r="BK4585" i="19" l="1"/>
  <c r="BM4586" i="19"/>
  <c r="BK4586" i="19" l="1"/>
  <c r="BM4587" i="19"/>
  <c r="BM4588" i="19" l="1"/>
  <c r="BK4587" i="19"/>
  <c r="BM4589" i="19" l="1"/>
  <c r="BK4588" i="19"/>
  <c r="BM4590" i="19" l="1"/>
  <c r="BK4589" i="19"/>
  <c r="BM4591" i="19" l="1"/>
  <c r="BK4590" i="19"/>
  <c r="BK4591" i="19" l="1"/>
  <c r="BM4592" i="19"/>
  <c r="BK4592" i="19" l="1"/>
  <c r="BM4593" i="19"/>
  <c r="BM4594" i="19" l="1"/>
  <c r="BK4593" i="19"/>
  <c r="BK4594" i="19" l="1"/>
  <c r="BM4595" i="19"/>
  <c r="BK4595" i="19" l="1"/>
  <c r="BM4596" i="19"/>
  <c r="BM4597" i="19" l="1"/>
  <c r="BK4596" i="19"/>
  <c r="BM4598" i="19" l="1"/>
  <c r="BK4597" i="19"/>
  <c r="BK4598" i="19" l="1"/>
  <c r="BM4599" i="19"/>
  <c r="BK4599" i="19" l="1"/>
  <c r="BM4600" i="19"/>
  <c r="BK4600" i="19" s="1"/>
  <c r="BP46" i="16"/>
  <c r="BP47" i="16"/>
  <c r="BP48" i="16"/>
  <c r="BP169" i="16"/>
  <c r="BP170" i="16"/>
  <c r="BP171" i="16"/>
  <c r="M526" i="16"/>
  <c r="B1" i="20"/>
  <c r="B3" i="20"/>
  <c r="F8" i="20"/>
  <c r="I8" i="20"/>
  <c r="L8" i="20"/>
  <c r="O8" i="20"/>
  <c r="R8" i="20"/>
  <c r="W8" i="20"/>
  <c r="E9" i="20"/>
  <c r="F9" i="20"/>
  <c r="H9" i="20"/>
  <c r="I9" i="20"/>
  <c r="K9" i="20"/>
  <c r="L9" i="20"/>
  <c r="N9" i="20"/>
  <c r="O9" i="20"/>
  <c r="Q9" i="20"/>
  <c r="R9" i="20"/>
  <c r="V17" i="20"/>
  <c r="W17" i="20"/>
  <c r="V19" i="20"/>
  <c r="W19" i="20"/>
  <c r="V21" i="20"/>
  <c r="W21" i="20"/>
  <c r="V23" i="20"/>
  <c r="W23" i="20"/>
  <c r="V25" i="20"/>
  <c r="W25" i="20"/>
  <c r="V27" i="20"/>
  <c r="W27" i="20"/>
  <c r="C29" i="20"/>
  <c r="F29" i="20"/>
  <c r="I29" i="20"/>
  <c r="L29" i="20"/>
  <c r="O29" i="20"/>
  <c r="R29" i="20"/>
  <c r="V29" i="20"/>
  <c r="W29" i="20"/>
  <c r="C30" i="20"/>
  <c r="E30" i="20"/>
  <c r="F30" i="20"/>
  <c r="H30" i="20"/>
  <c r="I30" i="20"/>
  <c r="K30" i="20"/>
  <c r="L30" i="20"/>
  <c r="N30" i="20"/>
  <c r="O30" i="20"/>
  <c r="Q30" i="20"/>
  <c r="R30" i="20"/>
  <c r="V31" i="20"/>
  <c r="W31" i="20"/>
  <c r="V33" i="20"/>
  <c r="W33" i="20"/>
  <c r="V35" i="20"/>
  <c r="W35" i="20"/>
  <c r="W39" i="20"/>
  <c r="W41" i="20"/>
  <c r="W43" i="20"/>
  <c r="U45" i="20"/>
  <c r="C50" i="20"/>
  <c r="F50" i="20"/>
  <c r="I50" i="20"/>
  <c r="L50" i="20"/>
  <c r="O50" i="20"/>
  <c r="R50" i="20"/>
  <c r="C51" i="20"/>
  <c r="E51" i="20"/>
  <c r="F51" i="20"/>
  <c r="H51" i="20"/>
  <c r="I51" i="20"/>
  <c r="K51" i="20"/>
  <c r="L51" i="20"/>
  <c r="N51" i="20"/>
  <c r="O51" i="20"/>
  <c r="Q51" i="20"/>
  <c r="R51" i="20"/>
  <c r="C71" i="20"/>
  <c r="F71" i="20"/>
  <c r="I71" i="20"/>
  <c r="L71" i="20"/>
  <c r="O71" i="20"/>
  <c r="R71" i="20"/>
  <c r="W71" i="20"/>
  <c r="C72" i="20"/>
  <c r="E72" i="20"/>
  <c r="F72" i="20"/>
  <c r="H72" i="20"/>
  <c r="I72" i="20"/>
  <c r="K72" i="20"/>
  <c r="L72" i="20"/>
  <c r="N72" i="20"/>
  <c r="O72" i="20"/>
  <c r="Q72" i="20"/>
  <c r="R72" i="20"/>
  <c r="W73" i="20"/>
  <c r="U91" i="20"/>
  <c r="C92" i="20"/>
  <c r="F92" i="20"/>
  <c r="I92" i="20"/>
  <c r="L92" i="20"/>
  <c r="O92" i="20"/>
  <c r="R92" i="20"/>
  <c r="U92" i="20"/>
  <c r="C93" i="20"/>
  <c r="E93" i="20"/>
  <c r="F93" i="20"/>
  <c r="H93" i="20"/>
  <c r="I93" i="20"/>
  <c r="K93" i="20"/>
  <c r="L93" i="20"/>
  <c r="N93" i="20"/>
  <c r="O93" i="20"/>
  <c r="Q93" i="20"/>
  <c r="R93" i="20"/>
  <c r="T93" i="20"/>
  <c r="V93" i="20"/>
  <c r="W95" i="20"/>
  <c r="W96" i="20"/>
  <c r="D119" i="20"/>
  <c r="D121" i="20"/>
  <c r="F121" i="20"/>
  <c r="I121" i="20"/>
  <c r="J121" i="20"/>
  <c r="D122" i="20"/>
  <c r="F122" i="20"/>
  <c r="I122" i="20"/>
  <c r="J122" i="20"/>
  <c r="D123" i="20"/>
  <c r="F123" i="20"/>
  <c r="I123" i="20"/>
  <c r="J123" i="20"/>
  <c r="D124" i="20"/>
  <c r="F124" i="20"/>
  <c r="I124" i="20"/>
  <c r="J124" i="20"/>
  <c r="D125" i="20"/>
  <c r="F125" i="20"/>
  <c r="D126" i="20"/>
  <c r="F126" i="20"/>
  <c r="I126" i="20"/>
  <c r="J126" i="20"/>
  <c r="D127" i="20"/>
  <c r="F127" i="20"/>
  <c r="I127" i="20"/>
  <c r="J127" i="20"/>
  <c r="D128" i="20"/>
  <c r="F128" i="20"/>
  <c r="I128" i="20"/>
  <c r="J128" i="20"/>
  <c r="D129" i="20"/>
  <c r="F129" i="20"/>
  <c r="I129" i="20"/>
  <c r="J129" i="20"/>
  <c r="D130" i="20"/>
  <c r="F130" i="20"/>
  <c r="I130" i="20"/>
  <c r="J130" i="20"/>
  <c r="D131" i="20"/>
  <c r="F131" i="20"/>
  <c r="D132" i="20"/>
  <c r="F132" i="20"/>
  <c r="D133" i="20"/>
  <c r="F133" i="20"/>
  <c r="D134" i="20"/>
  <c r="F134" i="20"/>
  <c r="D135" i="20"/>
  <c r="F135" i="20"/>
  <c r="D136" i="20"/>
  <c r="F136" i="20"/>
  <c r="D137" i="20"/>
  <c r="F137" i="20"/>
  <c r="D138" i="20"/>
  <c r="F138" i="20"/>
  <c r="D139" i="20"/>
  <c r="F139" i="20"/>
  <c r="D140" i="20"/>
  <c r="F140" i="20"/>
  <c r="D141" i="20"/>
  <c r="F141" i="20"/>
  <c r="D142" i="20"/>
  <c r="F142" i="20"/>
  <c r="D143" i="20"/>
  <c r="F143" i="20"/>
  <c r="D144" i="20"/>
  <c r="F144" i="20"/>
  <c r="D145" i="20"/>
  <c r="F145" i="20"/>
  <c r="D146" i="20"/>
  <c r="F146" i="20"/>
  <c r="D147" i="20"/>
  <c r="F147" i="20"/>
  <c r="D150" i="20"/>
  <c r="B1" i="31"/>
  <c r="B3" i="31"/>
  <c r="F8" i="31"/>
  <c r="I8" i="31"/>
  <c r="L8" i="31"/>
  <c r="O8" i="31"/>
  <c r="R8" i="31"/>
  <c r="U8" i="31"/>
  <c r="X8" i="31"/>
  <c r="AA8" i="31"/>
  <c r="AG8" i="31"/>
  <c r="E9" i="31"/>
  <c r="F9" i="31"/>
  <c r="H9" i="31"/>
  <c r="I9" i="31"/>
  <c r="K9" i="31"/>
  <c r="L9" i="31"/>
  <c r="N9" i="31"/>
  <c r="O9" i="31"/>
  <c r="Q9" i="31"/>
  <c r="R9" i="31"/>
  <c r="T9" i="31"/>
  <c r="U9" i="31"/>
  <c r="W9" i="31"/>
  <c r="X9" i="31"/>
  <c r="Z9" i="31"/>
  <c r="AA9" i="31"/>
  <c r="AF17" i="31"/>
  <c r="AG17" i="31"/>
  <c r="AF19" i="31"/>
  <c r="AG19" i="31"/>
  <c r="AF21" i="31"/>
  <c r="AG21" i="31"/>
  <c r="AF23" i="31"/>
  <c r="AG23" i="31"/>
  <c r="AF25" i="31"/>
  <c r="AG25" i="31"/>
  <c r="AF27" i="31"/>
  <c r="AG27" i="31"/>
  <c r="C29" i="31"/>
  <c r="F29" i="31"/>
  <c r="I29" i="31"/>
  <c r="L29" i="31"/>
  <c r="O29" i="31"/>
  <c r="R29" i="31"/>
  <c r="U29" i="31"/>
  <c r="X29" i="31"/>
  <c r="AA29" i="31"/>
  <c r="AF29" i="31"/>
  <c r="AG29" i="31"/>
  <c r="C30" i="31"/>
  <c r="E30" i="31"/>
  <c r="F30" i="31"/>
  <c r="H30" i="31"/>
  <c r="I30" i="31"/>
  <c r="K30" i="31"/>
  <c r="L30" i="31"/>
  <c r="N30" i="31"/>
  <c r="O30" i="31"/>
  <c r="Q30" i="31"/>
  <c r="R30" i="31"/>
  <c r="T30" i="31"/>
  <c r="U30" i="31"/>
  <c r="W30" i="31"/>
  <c r="X30" i="31"/>
  <c r="Z30" i="31"/>
  <c r="AA30" i="31"/>
  <c r="AF31" i="31"/>
  <c r="AG31" i="31"/>
  <c r="AF33" i="31"/>
  <c r="AG33" i="31"/>
  <c r="AF35" i="31"/>
  <c r="AG35" i="31"/>
  <c r="AG39" i="31"/>
  <c r="AG41" i="31"/>
  <c r="AG43" i="31"/>
  <c r="AE45" i="31"/>
  <c r="C50" i="31"/>
  <c r="F50" i="31"/>
  <c r="I50" i="31"/>
  <c r="L50" i="31"/>
  <c r="O50" i="31"/>
  <c r="R50" i="31"/>
  <c r="U50" i="31"/>
  <c r="X50" i="31"/>
  <c r="AA50" i="31"/>
  <c r="C51" i="31"/>
  <c r="E51" i="31"/>
  <c r="F51" i="31"/>
  <c r="H51" i="31"/>
  <c r="I51" i="31"/>
  <c r="K51" i="31"/>
  <c r="L51" i="31"/>
  <c r="N51" i="31"/>
  <c r="O51" i="31"/>
  <c r="Q51" i="31"/>
  <c r="R51" i="31"/>
  <c r="T51" i="31"/>
  <c r="U51" i="31"/>
  <c r="W51" i="31"/>
  <c r="X51" i="31"/>
  <c r="Z51" i="31"/>
  <c r="AA51" i="31"/>
  <c r="AG55" i="31"/>
  <c r="AG57" i="31"/>
  <c r="C71" i="31"/>
  <c r="F71" i="31"/>
  <c r="I71" i="31"/>
  <c r="L71" i="31"/>
  <c r="O71" i="31"/>
  <c r="R71" i="31"/>
  <c r="U71" i="31"/>
  <c r="X71" i="31"/>
  <c r="AA71" i="31"/>
  <c r="AG71" i="31"/>
  <c r="C72" i="31"/>
  <c r="E72" i="31"/>
  <c r="F72" i="31"/>
  <c r="H72" i="31"/>
  <c r="I72" i="31"/>
  <c r="K72" i="31"/>
  <c r="L72" i="31"/>
  <c r="N72" i="31"/>
  <c r="O72" i="31"/>
  <c r="Q72" i="31"/>
  <c r="R72" i="31"/>
  <c r="T72" i="31"/>
  <c r="U72" i="31"/>
  <c r="W72" i="31"/>
  <c r="X72" i="31"/>
  <c r="Z72" i="31"/>
  <c r="AA72" i="31"/>
  <c r="AG73" i="31"/>
  <c r="AD91" i="31"/>
  <c r="C92" i="31"/>
  <c r="F92" i="31"/>
  <c r="I92" i="31"/>
  <c r="L92" i="31"/>
  <c r="O92" i="31"/>
  <c r="R92" i="31"/>
  <c r="U92" i="31"/>
  <c r="X92" i="31"/>
  <c r="AA92" i="31"/>
  <c r="AD92" i="31"/>
  <c r="AG92" i="31"/>
  <c r="C93" i="31"/>
  <c r="E93" i="31"/>
  <c r="F93" i="31"/>
  <c r="H93" i="31"/>
  <c r="I93" i="31"/>
  <c r="K93" i="31"/>
  <c r="L93" i="31"/>
  <c r="N93" i="31"/>
  <c r="O93" i="31"/>
  <c r="Q93" i="31"/>
  <c r="R93" i="31"/>
  <c r="T93" i="31"/>
  <c r="U93" i="31"/>
  <c r="W93" i="31"/>
  <c r="X93" i="31"/>
  <c r="Z93" i="31"/>
  <c r="AA93" i="31"/>
  <c r="AC93" i="31"/>
  <c r="AF93" i="31"/>
  <c r="AG93" i="31"/>
  <c r="B119" i="31"/>
  <c r="D121" i="31"/>
  <c r="D122" i="31"/>
  <c r="D123" i="31"/>
  <c r="D124" i="31"/>
  <c r="D125" i="31"/>
  <c r="D126" i="31"/>
  <c r="D127" i="31"/>
  <c r="D128" i="31"/>
  <c r="D129" i="31"/>
  <c r="D130" i="31"/>
  <c r="D131" i="31"/>
  <c r="D132" i="31"/>
  <c r="D133" i="31"/>
  <c r="D134" i="31"/>
  <c r="D135" i="31"/>
  <c r="D136" i="31"/>
  <c r="D137" i="31"/>
  <c r="D138" i="31"/>
  <c r="D139" i="31"/>
  <c r="D140" i="31"/>
  <c r="D141" i="31"/>
  <c r="D142" i="31"/>
  <c r="D143" i="31"/>
  <c r="D144" i="31"/>
  <c r="D145" i="31"/>
  <c r="D146" i="31"/>
  <c r="D147" i="31"/>
  <c r="D148" i="31"/>
  <c r="D149" i="31"/>
  <c r="D150" i="31"/>
  <c r="D151" i="31"/>
  <c r="D152" i="31"/>
  <c r="D153" i="31"/>
  <c r="D154" i="31"/>
  <c r="D155" i="31"/>
  <c r="D156" i="31"/>
  <c r="D157" i="31"/>
  <c r="D158" i="31"/>
  <c r="D159" i="31"/>
  <c r="D160" i="31"/>
  <c r="D161" i="31"/>
  <c r="D162" i="31"/>
  <c r="D163" i="31"/>
  <c r="D167" i="31"/>
  <c r="C1" i="17"/>
  <c r="B52" i="17"/>
  <c r="B3" i="11"/>
  <c r="F32" i="11"/>
  <c r="L32" i="11"/>
  <c r="B42" i="11"/>
  <c r="G46" i="11"/>
  <c r="G47" i="11"/>
  <c r="B19" i="22"/>
  <c r="B42" i="22"/>
  <c r="B44" i="22"/>
  <c r="H48" i="22"/>
  <c r="I48" i="22"/>
  <c r="B1" i="21"/>
  <c r="S3" i="21"/>
  <c r="S4" i="21"/>
  <c r="AX4" i="21"/>
  <c r="S5" i="21"/>
  <c r="AO5" i="21"/>
  <c r="AX5" i="21"/>
  <c r="R6" i="21"/>
  <c r="AX6" i="21"/>
  <c r="D7" i="21"/>
  <c r="P8" i="21"/>
  <c r="Q8" i="21"/>
  <c r="AP8" i="21"/>
  <c r="P9" i="21"/>
  <c r="Q9" i="21"/>
  <c r="AP12" i="21"/>
  <c r="B15" i="21"/>
  <c r="B16" i="21"/>
  <c r="K19" i="21"/>
  <c r="M19" i="21"/>
  <c r="N19" i="21"/>
  <c r="K20" i="21"/>
  <c r="M20" i="21"/>
  <c r="N20" i="21"/>
  <c r="K21" i="21"/>
  <c r="M21" i="21"/>
  <c r="N21" i="21"/>
  <c r="R21" i="21"/>
  <c r="S21" i="21"/>
  <c r="K22" i="21"/>
  <c r="M22" i="21"/>
  <c r="N22" i="21"/>
  <c r="K23" i="21"/>
  <c r="M23" i="21"/>
  <c r="N23" i="21"/>
  <c r="K24" i="21"/>
  <c r="M24" i="21"/>
  <c r="N24" i="21"/>
  <c r="R24" i="21"/>
  <c r="S24" i="21"/>
  <c r="K25" i="21"/>
  <c r="M25" i="21"/>
  <c r="N25" i="21"/>
  <c r="K26" i="21"/>
  <c r="M26" i="21"/>
  <c r="N26" i="21"/>
  <c r="K27" i="21"/>
  <c r="M27" i="21"/>
  <c r="N27" i="21"/>
  <c r="R27" i="21"/>
  <c r="S27" i="21"/>
  <c r="K28" i="21"/>
  <c r="M28" i="21"/>
  <c r="N28" i="21"/>
  <c r="K29" i="21"/>
  <c r="M29" i="21"/>
  <c r="N29" i="21"/>
  <c r="K30" i="21"/>
  <c r="M30" i="21"/>
  <c r="N30" i="21"/>
  <c r="R30" i="21"/>
  <c r="S30" i="21"/>
  <c r="K31" i="21"/>
  <c r="M31" i="21"/>
  <c r="N31" i="21"/>
  <c r="K32" i="21"/>
  <c r="M32" i="21"/>
  <c r="N32" i="21"/>
  <c r="R32" i="21"/>
  <c r="S32" i="21"/>
  <c r="K33" i="21"/>
  <c r="M33" i="21"/>
  <c r="N33" i="21"/>
  <c r="K34" i="21"/>
  <c r="M34" i="21"/>
  <c r="N34" i="21"/>
  <c r="R34" i="21"/>
  <c r="S34" i="21"/>
  <c r="K35" i="21"/>
  <c r="M35" i="21"/>
  <c r="N35" i="21"/>
  <c r="K36" i="21"/>
  <c r="M36" i="21"/>
  <c r="N36" i="21"/>
  <c r="AT36" i="21"/>
  <c r="AU36" i="21"/>
  <c r="K37" i="21"/>
  <c r="M37" i="21"/>
  <c r="N37" i="21"/>
  <c r="R37" i="21"/>
  <c r="S37" i="21"/>
  <c r="AT37" i="21"/>
  <c r="AU37" i="21"/>
  <c r="K38" i="21"/>
  <c r="M38" i="21"/>
  <c r="N38" i="21"/>
  <c r="AT38" i="21"/>
  <c r="AU38" i="21"/>
  <c r="K39" i="21"/>
  <c r="M39" i="21"/>
  <c r="N39" i="21"/>
  <c r="AT39" i="21"/>
  <c r="AU39" i="21"/>
  <c r="K40" i="21"/>
  <c r="M40" i="21"/>
  <c r="N40" i="21"/>
  <c r="R40" i="21"/>
  <c r="S40" i="21"/>
  <c r="K41" i="21"/>
  <c r="M41" i="21"/>
  <c r="N41" i="21"/>
  <c r="AT41" i="21"/>
  <c r="AU41" i="21"/>
  <c r="K42" i="21"/>
  <c r="M42" i="21"/>
  <c r="N42" i="21"/>
  <c r="AT42" i="21"/>
  <c r="AU42" i="21"/>
  <c r="K43" i="21"/>
  <c r="M43" i="21"/>
  <c r="N43" i="21"/>
  <c r="R43" i="21"/>
  <c r="S43" i="21"/>
  <c r="AT43" i="21"/>
  <c r="AU43" i="21"/>
  <c r="K44" i="21"/>
  <c r="M44" i="21"/>
  <c r="N44" i="21"/>
  <c r="AT44" i="21"/>
  <c r="AU44" i="21"/>
  <c r="K45" i="21"/>
  <c r="M45" i="21"/>
  <c r="N45" i="21"/>
  <c r="R45" i="21"/>
  <c r="S45" i="21"/>
  <c r="AT45" i="21"/>
  <c r="AU45" i="21"/>
  <c r="AN52" i="21"/>
  <c r="AP181" i="21"/>
  <c r="AP182" i="21"/>
  <c r="AP183" i="21"/>
  <c r="AO247" i="21"/>
  <c r="AP247" i="21"/>
  <c r="AQ247" i="21"/>
  <c r="AT247" i="21"/>
  <c r="AO248" i="21"/>
  <c r="AP248" i="21"/>
  <c r="AQ248" i="21"/>
  <c r="AT248" i="21"/>
  <c r="AO249" i="21"/>
  <c r="AP249" i="21"/>
  <c r="AQ249" i="21"/>
  <c r="AT249" i="21"/>
  <c r="AO250" i="21"/>
  <c r="AP250" i="21"/>
  <c r="AQ250" i="21"/>
  <c r="AT250" i="21"/>
  <c r="AO251" i="21"/>
  <c r="AP251" i="21"/>
  <c r="AQ251" i="21"/>
  <c r="AT251" i="21"/>
  <c r="AO252" i="21"/>
  <c r="AP252" i="21"/>
  <c r="AQ252" i="21"/>
  <c r="AT252" i="21"/>
  <c r="AO253" i="21"/>
  <c r="AP253" i="21"/>
  <c r="AQ253" i="21"/>
  <c r="AT253" i="21"/>
  <c r="AO254" i="21"/>
  <c r="AP254" i="21"/>
  <c r="AQ254" i="21"/>
  <c r="AT254" i="21"/>
  <c r="AO255" i="21"/>
  <c r="AP255" i="21"/>
  <c r="AQ255" i="21"/>
  <c r="AT255" i="21"/>
  <c r="AO256" i="21"/>
  <c r="AP256" i="21"/>
  <c r="AQ256" i="21"/>
  <c r="AT256" i="21"/>
  <c r="AO257" i="21"/>
  <c r="AP257" i="21"/>
  <c r="AQ257" i="21"/>
  <c r="AT257" i="21"/>
  <c r="AO258" i="21"/>
  <c r="AP258" i="21"/>
  <c r="AQ258" i="21"/>
  <c r="AT258" i="21"/>
  <c r="AO259" i="21"/>
  <c r="AP259" i="21"/>
  <c r="AQ259" i="21"/>
  <c r="AT259" i="21"/>
  <c r="AO260" i="21"/>
  <c r="AP260" i="21"/>
  <c r="AQ260" i="21"/>
  <c r="AT260" i="21"/>
  <c r="AO261" i="21"/>
  <c r="AP261" i="21"/>
  <c r="AQ261" i="21"/>
  <c r="AT261" i="21"/>
  <c r="AO262" i="21"/>
  <c r="AP262" i="21"/>
  <c r="AQ262" i="21"/>
  <c r="AT262" i="21"/>
  <c r="AO263" i="21"/>
  <c r="AP263" i="21"/>
  <c r="AQ263" i="21"/>
  <c r="AT263" i="21"/>
  <c r="AO264" i="21"/>
  <c r="AP264" i="21"/>
  <c r="AQ264" i="21"/>
  <c r="AT264" i="21"/>
  <c r="AO265" i="21"/>
  <c r="AP265" i="21"/>
  <c r="AQ265" i="21"/>
  <c r="AT265" i="21"/>
  <c r="AO266" i="21"/>
  <c r="AP266" i="21"/>
  <c r="AQ266" i="21"/>
  <c r="AT266" i="21"/>
  <c r="AO267" i="21"/>
  <c r="AP267" i="21"/>
  <c r="AQ267" i="21"/>
  <c r="AT267" i="21"/>
  <c r="AO268" i="21"/>
  <c r="AP268" i="21"/>
  <c r="AQ268" i="21"/>
  <c r="AT268" i="21"/>
  <c r="AO269" i="21"/>
  <c r="AP269" i="21"/>
  <c r="AQ269" i="21"/>
  <c r="AT269" i="21"/>
  <c r="AO270" i="21"/>
  <c r="AP270" i="21"/>
  <c r="AQ270" i="21"/>
  <c r="AT270" i="21"/>
  <c r="AO271" i="21"/>
  <c r="AP271" i="21"/>
  <c r="AQ271" i="21"/>
  <c r="AT271" i="21"/>
  <c r="AO272" i="21"/>
  <c r="AP272" i="21"/>
  <c r="AQ272" i="21"/>
  <c r="AT272" i="21"/>
  <c r="AO273" i="21"/>
  <c r="AP273" i="21"/>
  <c r="AQ273" i="21"/>
  <c r="AT273" i="21"/>
  <c r="AO274" i="21"/>
  <c r="AP274" i="21"/>
  <c r="AQ274" i="21"/>
  <c r="AT274" i="21"/>
  <c r="AO275" i="21"/>
  <c r="AP275" i="21"/>
  <c r="AQ275" i="21"/>
  <c r="AT275" i="21"/>
  <c r="AO276" i="21"/>
  <c r="AP276" i="21"/>
  <c r="AQ276" i="21"/>
  <c r="AT276" i="21"/>
  <c r="AO277" i="21"/>
  <c r="AP277" i="21"/>
  <c r="AQ277" i="21"/>
  <c r="AT277" i="21"/>
  <c r="AO278" i="21"/>
  <c r="AP278" i="21"/>
  <c r="AQ278" i="21"/>
  <c r="AT278" i="21"/>
  <c r="AO279" i="21"/>
  <c r="AP279" i="21"/>
  <c r="AQ279" i="21"/>
  <c r="AT279" i="21"/>
  <c r="AO280" i="21"/>
  <c r="AP280" i="21"/>
  <c r="AQ280" i="21"/>
  <c r="AT280" i="21"/>
  <c r="AO281" i="21"/>
  <c r="AP281" i="21"/>
  <c r="AQ281" i="21"/>
  <c r="AT281" i="21"/>
  <c r="AO282" i="21"/>
  <c r="AP282" i="21"/>
  <c r="AQ282" i="21"/>
  <c r="AT282" i="21"/>
  <c r="AO283" i="21"/>
  <c r="AP283" i="21"/>
  <c r="AQ283" i="21"/>
  <c r="AT283" i="21"/>
  <c r="AO284" i="21"/>
  <c r="AP284" i="21"/>
  <c r="AQ284" i="21"/>
  <c r="AT284" i="21"/>
  <c r="AO285" i="21"/>
  <c r="AP285" i="21"/>
  <c r="AQ285" i="21"/>
  <c r="AT285" i="21"/>
  <c r="AO286" i="21"/>
  <c r="AP286" i="21"/>
  <c r="AQ286" i="21"/>
  <c r="AT286" i="21"/>
  <c r="AO287" i="21"/>
  <c r="AP287" i="21"/>
  <c r="AQ287" i="21"/>
  <c r="AT287" i="21"/>
  <c r="AO288" i="21"/>
  <c r="AP288" i="21"/>
  <c r="AQ288" i="21"/>
  <c r="AT288" i="21"/>
  <c r="AO289" i="21"/>
  <c r="AP289" i="21"/>
  <c r="AQ289" i="21"/>
  <c r="AT289" i="21"/>
  <c r="C1" i="3"/>
  <c r="C6" i="3"/>
  <c r="K6" i="3"/>
  <c r="O7" i="3"/>
  <c r="C10" i="3"/>
  <c r="G11" i="3"/>
  <c r="M11" i="3"/>
  <c r="C12" i="3"/>
  <c r="R12" i="3"/>
  <c r="V12" i="3"/>
  <c r="G13" i="3"/>
  <c r="M13" i="3"/>
  <c r="C14" i="3"/>
  <c r="G15" i="3"/>
  <c r="M15" i="3"/>
  <c r="C16" i="3"/>
  <c r="R16" i="3"/>
  <c r="V16" i="3"/>
  <c r="G17" i="3"/>
  <c r="M17" i="3"/>
  <c r="C18" i="3"/>
  <c r="G19" i="3"/>
  <c r="M19" i="3"/>
  <c r="C20" i="3"/>
  <c r="R20" i="3"/>
  <c r="V20" i="3"/>
  <c r="G21" i="3"/>
  <c r="M21" i="3"/>
  <c r="C22" i="3"/>
  <c r="G23" i="3"/>
  <c r="M23" i="3"/>
  <c r="C24" i="3"/>
  <c r="R24" i="3"/>
  <c r="V24" i="3"/>
  <c r="G25" i="3"/>
  <c r="M25" i="3"/>
  <c r="C26" i="3"/>
  <c r="G27" i="3"/>
  <c r="M27" i="3"/>
  <c r="C28" i="3"/>
  <c r="R28" i="3"/>
  <c r="V28" i="3"/>
  <c r="G29" i="3"/>
  <c r="M29" i="3"/>
  <c r="C30" i="3"/>
  <c r="G31" i="3"/>
  <c r="M31" i="3"/>
  <c r="C32" i="3"/>
  <c r="R32" i="3"/>
  <c r="V32" i="3"/>
  <c r="G33" i="3"/>
  <c r="M33" i="3"/>
  <c r="C34" i="3"/>
  <c r="G35" i="3"/>
  <c r="M35" i="3"/>
  <c r="C36" i="3"/>
  <c r="R36" i="3"/>
  <c r="V36" i="3"/>
  <c r="G37" i="3"/>
  <c r="M37" i="3"/>
  <c r="C38" i="3"/>
  <c r="G39" i="3"/>
  <c r="M39" i="3"/>
  <c r="C40" i="3"/>
  <c r="R40" i="3"/>
  <c r="V40" i="3"/>
  <c r="G41" i="3"/>
  <c r="M41" i="3"/>
  <c r="C42" i="3"/>
  <c r="G43" i="3"/>
  <c r="M43" i="3"/>
  <c r="X43" i="3"/>
  <c r="C44" i="3"/>
  <c r="R44" i="3"/>
  <c r="V44" i="3"/>
  <c r="G45" i="3"/>
  <c r="M45" i="3"/>
  <c r="Y45" i="3"/>
  <c r="AA45" i="3"/>
  <c r="C46" i="3"/>
  <c r="G47" i="3"/>
  <c r="M47" i="3"/>
  <c r="Y47" i="3"/>
  <c r="AA47" i="3"/>
  <c r="C48" i="3"/>
  <c r="R48" i="3"/>
  <c r="V48" i="3"/>
  <c r="G49" i="3"/>
  <c r="M49" i="3"/>
  <c r="Y49" i="3"/>
  <c r="AA49" i="3"/>
  <c r="C50" i="3"/>
  <c r="G51" i="3"/>
  <c r="M51" i="3"/>
  <c r="Y51" i="3"/>
  <c r="AA51" i="3"/>
  <c r="C52" i="3"/>
  <c r="R52" i="3"/>
  <c r="V52" i="3"/>
  <c r="G53" i="3"/>
  <c r="M53" i="3"/>
  <c r="Y53" i="3"/>
  <c r="AA53" i="3"/>
  <c r="C54" i="3"/>
  <c r="G55" i="3"/>
  <c r="M55" i="3"/>
  <c r="Y55" i="3"/>
  <c r="AA55" i="3"/>
  <c r="C56" i="3"/>
  <c r="R56" i="3"/>
  <c r="V56" i="3"/>
  <c r="G57" i="3"/>
  <c r="M57" i="3"/>
  <c r="Y57" i="3"/>
  <c r="AA57" i="3"/>
  <c r="C58" i="3"/>
  <c r="G59" i="3"/>
  <c r="M59" i="3"/>
  <c r="Y59" i="3"/>
  <c r="AA59" i="3"/>
  <c r="C60" i="3"/>
  <c r="R60" i="3"/>
  <c r="V60" i="3"/>
  <c r="G61" i="3"/>
  <c r="M61" i="3"/>
  <c r="Y61" i="3"/>
  <c r="AA61" i="3"/>
  <c r="C62" i="3"/>
  <c r="G63" i="3"/>
  <c r="M63" i="3"/>
  <c r="Y63" i="3"/>
  <c r="AA63" i="3"/>
  <c r="S64" i="3"/>
  <c r="Y65" i="3"/>
  <c r="AA65" i="3"/>
  <c r="C66" i="3"/>
  <c r="K66" i="3"/>
  <c r="Y67" i="3"/>
  <c r="AA67" i="3"/>
  <c r="Y69" i="3"/>
  <c r="AA69" i="3"/>
  <c r="Z71" i="3"/>
  <c r="C74" i="3"/>
  <c r="C79" i="3"/>
  <c r="C84" i="3"/>
  <c r="G84" i="3"/>
  <c r="C86" i="3"/>
  <c r="G86" i="3"/>
  <c r="C88" i="3"/>
  <c r="G88" i="3"/>
  <c r="C90" i="3"/>
  <c r="G90" i="3"/>
  <c r="C92" i="3"/>
  <c r="G92" i="3"/>
  <c r="C94" i="3"/>
  <c r="G94" i="3"/>
  <c r="C96" i="3"/>
  <c r="G96" i="3"/>
  <c r="C98" i="3"/>
  <c r="G98" i="3"/>
  <c r="C100" i="3"/>
  <c r="G100" i="3"/>
  <c r="C102" i="3"/>
  <c r="G102" i="3"/>
  <c r="C104" i="3"/>
  <c r="G104" i="3"/>
  <c r="C106" i="3"/>
  <c r="G106" i="3"/>
  <c r="C108" i="3"/>
  <c r="G108" i="3"/>
  <c r="C110" i="3"/>
  <c r="G110" i="3"/>
  <c r="C112" i="3"/>
  <c r="G112" i="3"/>
  <c r="C114" i="3"/>
  <c r="G114" i="3"/>
  <c r="C116" i="3"/>
  <c r="G116" i="3"/>
  <c r="C118" i="3"/>
  <c r="G118" i="3"/>
  <c r="C120" i="3"/>
  <c r="G120" i="3"/>
  <c r="C122" i="3"/>
  <c r="G122" i="3"/>
  <c r="C124" i="3"/>
  <c r="G124" i="3"/>
  <c r="C126" i="3"/>
  <c r="G126" i="3"/>
  <c r="C128" i="3"/>
  <c r="G128" i="3"/>
  <c r="C130" i="3"/>
  <c r="G130" i="3"/>
  <c r="C132" i="3"/>
  <c r="G132" i="3"/>
  <c r="C134" i="3"/>
  <c r="G134" i="3"/>
  <c r="C136" i="3"/>
  <c r="G136" i="3"/>
  <c r="C139" i="3"/>
  <c r="AH159" i="3"/>
  <c r="AH161" i="3"/>
  <c r="AJ161" i="3"/>
  <c r="AM161" i="3"/>
  <c r="AN161" i="3"/>
  <c r="AT161" i="3"/>
  <c r="AU161" i="3"/>
  <c r="AH162" i="3"/>
  <c r="AJ162" i="3"/>
  <c r="AM162" i="3"/>
  <c r="AH163" i="3"/>
  <c r="AJ163" i="3"/>
  <c r="AM163" i="3"/>
  <c r="AT163" i="3"/>
  <c r="AU163" i="3"/>
  <c r="AH164" i="3"/>
  <c r="AJ164" i="3"/>
  <c r="AM164" i="3"/>
  <c r="AH165" i="3"/>
  <c r="AJ165" i="3"/>
  <c r="AT165" i="3"/>
  <c r="AU165" i="3"/>
  <c r="AH166" i="3"/>
  <c r="AJ166" i="3"/>
  <c r="AM166" i="3"/>
  <c r="AH167" i="3"/>
  <c r="AJ167" i="3"/>
  <c r="AM167" i="3"/>
  <c r="AT167" i="3"/>
  <c r="AU167" i="3"/>
  <c r="AH168" i="3"/>
  <c r="AJ168" i="3"/>
  <c r="AM168" i="3"/>
  <c r="AH169" i="3"/>
  <c r="AJ169" i="3"/>
  <c r="AM169" i="3"/>
  <c r="AT169" i="3"/>
  <c r="AU169" i="3"/>
  <c r="AH170" i="3"/>
  <c r="AJ170" i="3"/>
  <c r="AM170" i="3"/>
  <c r="AH171" i="3"/>
  <c r="AJ171" i="3"/>
  <c r="AT171" i="3"/>
  <c r="AU171" i="3"/>
  <c r="AH172" i="3"/>
  <c r="AJ172" i="3"/>
  <c r="AH173" i="3"/>
  <c r="AJ173" i="3"/>
  <c r="AT173" i="3"/>
  <c r="AU173" i="3"/>
  <c r="AH174" i="3"/>
  <c r="AJ174" i="3"/>
  <c r="AH175" i="3"/>
  <c r="AJ175" i="3"/>
  <c r="AT175" i="3"/>
  <c r="AU175" i="3"/>
  <c r="AH176" i="3"/>
  <c r="AJ176" i="3"/>
  <c r="AH177" i="3"/>
  <c r="AJ177" i="3"/>
  <c r="AT177" i="3"/>
  <c r="AU177" i="3"/>
  <c r="AH178" i="3"/>
  <c r="AJ178" i="3"/>
  <c r="AH179" i="3"/>
  <c r="AJ179" i="3"/>
  <c r="AT179" i="3"/>
  <c r="AU179" i="3"/>
  <c r="AH180" i="3"/>
  <c r="AJ180" i="3"/>
  <c r="AH181" i="3"/>
  <c r="AJ181" i="3"/>
  <c r="AH182" i="3"/>
  <c r="AJ182" i="3"/>
  <c r="AH183" i="3"/>
  <c r="AJ183" i="3"/>
  <c r="AT183" i="3"/>
  <c r="AU183" i="3"/>
  <c r="AH184" i="3"/>
  <c r="AJ184" i="3"/>
  <c r="AT184" i="3"/>
  <c r="AU184" i="3"/>
  <c r="AH185" i="3"/>
  <c r="AJ185" i="3"/>
  <c r="AT185" i="3"/>
  <c r="AU185" i="3"/>
  <c r="AH186" i="3"/>
  <c r="AJ186" i="3"/>
  <c r="AT186" i="3"/>
  <c r="AU186" i="3"/>
  <c r="AH187" i="3"/>
  <c r="AJ187" i="3"/>
  <c r="AT187" i="3"/>
  <c r="AU187" i="3"/>
  <c r="AT188" i="3"/>
  <c r="AU188" i="3"/>
  <c r="AT189" i="3"/>
  <c r="AU189" i="3"/>
  <c r="AH190" i="3"/>
  <c r="AT190" i="3"/>
  <c r="AU190" i="3"/>
  <c r="AT191" i="3"/>
  <c r="AU191" i="3"/>
  <c r="AT192" i="3"/>
  <c r="AU192" i="3"/>
  <c r="AH194" i="3"/>
  <c r="AJ194" i="3"/>
  <c r="AL194" i="3"/>
  <c r="AH195" i="3"/>
  <c r="AJ195" i="3"/>
  <c r="AL195" i="3"/>
  <c r="AH196" i="3"/>
  <c r="AJ196" i="3"/>
  <c r="AL196" i="3"/>
  <c r="AH197" i="3"/>
  <c r="AJ197" i="3"/>
  <c r="AL197" i="3"/>
  <c r="AT197" i="3"/>
  <c r="AH198" i="3"/>
  <c r="AJ198" i="3"/>
  <c r="AL198" i="3"/>
  <c r="AH199" i="3"/>
  <c r="AJ199" i="3"/>
  <c r="AL199" i="3"/>
  <c r="AT199" i="3"/>
  <c r="AH200" i="3"/>
  <c r="AJ200" i="3"/>
  <c r="AL200" i="3"/>
  <c r="AH201" i="3"/>
  <c r="AJ201" i="3"/>
  <c r="AL201" i="3"/>
  <c r="AH202" i="3"/>
  <c r="AJ202" i="3"/>
  <c r="AL202" i="3"/>
  <c r="AH203" i="3"/>
  <c r="AJ203" i="3"/>
  <c r="AL203" i="3"/>
  <c r="AH204" i="3"/>
  <c r="AJ204" i="3"/>
  <c r="AL204" i="3"/>
  <c r="AT204" i="3"/>
  <c r="AH205" i="3"/>
  <c r="AJ205" i="3"/>
  <c r="AL205" i="3"/>
  <c r="AT205" i="3"/>
  <c r="AH206" i="3"/>
  <c r="AJ206" i="3"/>
  <c r="AL206" i="3"/>
  <c r="AH207" i="3"/>
  <c r="AJ207" i="3"/>
  <c r="AL207" i="3"/>
  <c r="AH208" i="3"/>
  <c r="AJ208" i="3"/>
  <c r="AL208" i="3"/>
  <c r="AH209" i="3"/>
  <c r="AJ209" i="3"/>
  <c r="AL209" i="3"/>
  <c r="AH210" i="3"/>
  <c r="AJ210" i="3"/>
  <c r="AL210" i="3"/>
  <c r="AH211" i="3"/>
  <c r="AJ211" i="3"/>
  <c r="AL211" i="3"/>
  <c r="AH212" i="3"/>
  <c r="AJ212" i="3"/>
  <c r="AL212" i="3"/>
  <c r="AH213" i="3"/>
  <c r="AJ213" i="3"/>
  <c r="AL213" i="3"/>
  <c r="AH214" i="3"/>
  <c r="AJ214" i="3"/>
  <c r="AL214" i="3"/>
  <c r="AR214" i="3"/>
  <c r="AH215" i="3"/>
  <c r="AJ215" i="3"/>
  <c r="AL215" i="3"/>
  <c r="AH216" i="3"/>
  <c r="AJ216" i="3"/>
  <c r="AL216" i="3"/>
  <c r="AH217" i="3"/>
  <c r="AJ217" i="3"/>
  <c r="AL217" i="3"/>
  <c r="AH218" i="3"/>
  <c r="AJ218" i="3"/>
  <c r="AL218" i="3"/>
  <c r="AH219" i="3"/>
  <c r="AJ219" i="3"/>
  <c r="AL219" i="3"/>
  <c r="AH220" i="3"/>
  <c r="AJ220" i="3"/>
  <c r="AL220" i="3"/>
  <c r="AR220" i="3"/>
  <c r="AH221" i="3"/>
  <c r="AJ221" i="3"/>
  <c r="AL221" i="3"/>
  <c r="AH222" i="3"/>
  <c r="AJ222" i="3"/>
  <c r="AL222" i="3"/>
  <c r="AH223" i="3"/>
  <c r="AJ223" i="3"/>
  <c r="AL223" i="3"/>
  <c r="AH224" i="3"/>
  <c r="AJ224" i="3"/>
  <c r="AL224" i="3"/>
  <c r="AH225" i="3"/>
  <c r="AJ225" i="3"/>
  <c r="AL225" i="3"/>
  <c r="AH226" i="3"/>
  <c r="AJ226" i="3"/>
  <c r="AL226" i="3"/>
  <c r="AH227" i="3"/>
  <c r="AJ227" i="3"/>
  <c r="AL227" i="3"/>
  <c r="AH228" i="3"/>
  <c r="AJ228" i="3"/>
  <c r="AL228" i="3"/>
  <c r="AH229" i="3"/>
  <c r="AJ229" i="3"/>
  <c r="AL229" i="3"/>
  <c r="AH230" i="3"/>
  <c r="AJ230" i="3"/>
  <c r="AL230" i="3"/>
  <c r="AH231" i="3"/>
  <c r="AJ231" i="3"/>
  <c r="AL231" i="3"/>
  <c r="AH232" i="3"/>
  <c r="AJ232" i="3"/>
  <c r="AL232" i="3"/>
  <c r="AH233" i="3"/>
  <c r="AJ233" i="3"/>
  <c r="AL233" i="3"/>
  <c r="AH234" i="3"/>
  <c r="AJ234" i="3"/>
  <c r="AL234" i="3"/>
  <c r="AH235" i="3"/>
  <c r="AJ235" i="3"/>
  <c r="AL235" i="3"/>
  <c r="AH236" i="3"/>
  <c r="AJ236" i="3"/>
  <c r="AL236" i="3"/>
  <c r="B1" i="30"/>
  <c r="C6" i="30"/>
  <c r="H6" i="30"/>
  <c r="P7" i="30"/>
  <c r="U7" i="30"/>
  <c r="I8" i="30"/>
  <c r="L8" i="30"/>
  <c r="P9" i="30"/>
  <c r="U10" i="30"/>
  <c r="I11" i="30"/>
  <c r="L11" i="30"/>
  <c r="P12" i="30"/>
  <c r="U13" i="30"/>
  <c r="E14" i="30"/>
  <c r="I14" i="30"/>
  <c r="L14" i="30"/>
  <c r="P15" i="30"/>
  <c r="U16" i="30"/>
  <c r="I17" i="30"/>
  <c r="L17" i="30"/>
  <c r="P18" i="30"/>
  <c r="U19" i="30"/>
  <c r="E20" i="30"/>
  <c r="I20" i="30"/>
  <c r="L20" i="30"/>
  <c r="P21" i="30"/>
  <c r="U22" i="30"/>
  <c r="I23" i="30"/>
  <c r="L23" i="30"/>
  <c r="P24" i="30"/>
  <c r="U25" i="30"/>
  <c r="E26" i="30"/>
  <c r="I26" i="30"/>
  <c r="L26" i="30"/>
  <c r="P27" i="30"/>
  <c r="U28" i="30"/>
  <c r="I29" i="30"/>
  <c r="L29" i="30"/>
  <c r="P30" i="30"/>
  <c r="U31" i="30"/>
  <c r="E32" i="30"/>
  <c r="I32" i="30"/>
  <c r="L32" i="30"/>
  <c r="P33" i="30"/>
  <c r="U34" i="30"/>
  <c r="I35" i="30"/>
  <c r="L35" i="30"/>
  <c r="P36" i="30"/>
  <c r="U37" i="30"/>
  <c r="I38" i="30"/>
  <c r="L38" i="30"/>
  <c r="P39" i="30"/>
  <c r="U40" i="30"/>
  <c r="I41" i="30"/>
  <c r="L41" i="30"/>
  <c r="P42" i="30"/>
  <c r="U43" i="30"/>
  <c r="E44" i="30"/>
  <c r="I44" i="30"/>
  <c r="L44" i="30"/>
  <c r="P45" i="30"/>
  <c r="U46" i="30"/>
  <c r="I47" i="30"/>
  <c r="L47" i="30"/>
  <c r="P48" i="30"/>
  <c r="U49" i="30"/>
  <c r="E50" i="30"/>
  <c r="I50" i="30"/>
  <c r="L50" i="30"/>
  <c r="P51" i="30"/>
  <c r="U52" i="30"/>
  <c r="I53" i="30"/>
  <c r="L53" i="30"/>
  <c r="P54" i="30"/>
  <c r="U55" i="30"/>
  <c r="E56" i="30"/>
  <c r="I56" i="30"/>
  <c r="L56" i="30"/>
  <c r="P57" i="30"/>
  <c r="U58" i="30"/>
  <c r="I59" i="30"/>
  <c r="L59" i="30"/>
  <c r="P60" i="30"/>
  <c r="U61" i="30"/>
  <c r="E62" i="30"/>
  <c r="I62" i="30"/>
  <c r="L62" i="30"/>
  <c r="P63" i="30"/>
  <c r="U64" i="30"/>
  <c r="I65" i="30"/>
  <c r="L65" i="30"/>
  <c r="P66" i="30"/>
  <c r="U67" i="30"/>
  <c r="E68" i="30"/>
  <c r="I68" i="30"/>
  <c r="L68" i="30"/>
  <c r="R70" i="30"/>
  <c r="C71" i="30"/>
  <c r="K71" i="30"/>
  <c r="B76" i="30"/>
  <c r="AH79" i="30"/>
  <c r="AH81" i="30"/>
  <c r="AJ81" i="30"/>
  <c r="AM81" i="30"/>
  <c r="AH82" i="30"/>
  <c r="AJ82" i="30"/>
  <c r="AM82" i="30"/>
  <c r="AH83" i="30"/>
  <c r="AJ83" i="30"/>
  <c r="AM83" i="30"/>
  <c r="AH84" i="30"/>
  <c r="AJ84" i="30"/>
  <c r="AM84" i="30"/>
  <c r="AH85" i="30"/>
  <c r="AJ85" i="30"/>
  <c r="AH86" i="30"/>
  <c r="AJ86" i="30"/>
  <c r="AM86" i="30"/>
  <c r="AH87" i="30"/>
  <c r="AJ87" i="30"/>
  <c r="AM87" i="30"/>
  <c r="AH88" i="30"/>
  <c r="AJ88" i="30"/>
  <c r="AM88" i="30"/>
  <c r="AH89" i="30"/>
  <c r="AJ89" i="30"/>
  <c r="AM89" i="30"/>
  <c r="AH90" i="30"/>
  <c r="AJ90" i="30"/>
  <c r="AM90" i="30"/>
  <c r="AH91" i="30"/>
  <c r="AJ91" i="30"/>
  <c r="AH92" i="30"/>
  <c r="AJ92" i="30"/>
  <c r="AH93" i="30"/>
  <c r="AJ93" i="30"/>
  <c r="AH94" i="30"/>
  <c r="AJ94" i="30"/>
  <c r="AH95" i="30"/>
  <c r="AJ95" i="30"/>
  <c r="AH96" i="30"/>
  <c r="AJ96" i="30"/>
  <c r="AH97" i="30"/>
  <c r="AJ97" i="30"/>
  <c r="AH98" i="30"/>
  <c r="AJ98" i="30"/>
  <c r="AH99" i="30"/>
  <c r="AJ99" i="30"/>
  <c r="AH100" i="30"/>
  <c r="AJ100" i="30"/>
  <c r="AH101" i="30"/>
  <c r="AJ101" i="30"/>
  <c r="AH102" i="30"/>
  <c r="AJ102" i="30"/>
  <c r="AH103" i="30"/>
  <c r="AJ103" i="30"/>
  <c r="AH104" i="30"/>
  <c r="AJ104" i="30"/>
  <c r="AH105" i="30"/>
  <c r="AJ105" i="30"/>
  <c r="AH106" i="30"/>
  <c r="AJ106" i="30"/>
  <c r="AH107" i="30"/>
  <c r="AJ107" i="30"/>
  <c r="AH110" i="30"/>
  <c r="AH114" i="30"/>
  <c r="AJ114" i="30"/>
  <c r="AL114" i="30"/>
  <c r="AH115" i="30"/>
  <c r="AJ115" i="30"/>
  <c r="AL115" i="30"/>
  <c r="AH116" i="30"/>
  <c r="AJ116" i="30"/>
  <c r="AL116" i="30"/>
  <c r="AH117" i="30"/>
  <c r="AJ117" i="30"/>
  <c r="AL117" i="30"/>
  <c r="AH118" i="30"/>
  <c r="AJ118" i="30"/>
  <c r="AL118" i="30"/>
  <c r="AH119" i="30"/>
  <c r="AJ119" i="30"/>
  <c r="AL119" i="30"/>
  <c r="AH120" i="30"/>
  <c r="AJ120" i="30"/>
  <c r="AL120" i="30"/>
  <c r="AH121" i="30"/>
  <c r="AJ121" i="30"/>
  <c r="AL121" i="30"/>
  <c r="AH122" i="30"/>
  <c r="AJ122" i="30"/>
  <c r="AL122" i="30"/>
  <c r="AH123" i="30"/>
  <c r="AJ123" i="30"/>
  <c r="AL123" i="30"/>
  <c r="AH124" i="30"/>
  <c r="AJ124" i="30"/>
  <c r="AL124" i="30"/>
  <c r="AH125" i="30"/>
  <c r="AJ125" i="30"/>
  <c r="AL125" i="30"/>
  <c r="AH126" i="30"/>
  <c r="AJ126" i="30"/>
  <c r="AL126" i="30"/>
  <c r="AH127" i="30"/>
  <c r="AJ127" i="30"/>
  <c r="AL127" i="30"/>
  <c r="AH128" i="30"/>
  <c r="AJ128" i="30"/>
  <c r="AL128" i="30"/>
  <c r="AH129" i="30"/>
  <c r="AJ129" i="30"/>
  <c r="AL129" i="30"/>
  <c r="AH130" i="30"/>
  <c r="AJ130" i="30"/>
  <c r="AL130" i="30"/>
  <c r="AH131" i="30"/>
  <c r="AJ131" i="30"/>
  <c r="AL131" i="30"/>
  <c r="AH132" i="30"/>
  <c r="AJ132" i="30"/>
  <c r="AL132" i="30"/>
  <c r="AH133" i="30"/>
  <c r="AJ133" i="30"/>
  <c r="AL133" i="30"/>
  <c r="AH134" i="30"/>
  <c r="AJ134" i="30"/>
  <c r="AL134" i="30"/>
  <c r="AH135" i="30"/>
  <c r="AJ135" i="30"/>
  <c r="AL135" i="30"/>
  <c r="AH136" i="30"/>
  <c r="AJ136" i="30"/>
  <c r="AL136" i="30"/>
  <c r="AH137" i="30"/>
  <c r="AJ137" i="30"/>
  <c r="AL137" i="30"/>
  <c r="AH138" i="30"/>
  <c r="AJ138" i="30"/>
  <c r="AL138" i="30"/>
  <c r="AH139" i="30"/>
  <c r="AJ139" i="30"/>
  <c r="AL139" i="30"/>
  <c r="AH140" i="30"/>
  <c r="AJ140" i="30"/>
  <c r="AL140" i="30"/>
  <c r="AH141" i="30"/>
  <c r="AJ141" i="30"/>
  <c r="AL141" i="30"/>
  <c r="AH142" i="30"/>
  <c r="AJ142" i="30"/>
  <c r="AL142" i="30"/>
  <c r="AH143" i="30"/>
  <c r="AJ143" i="30"/>
  <c r="AL143" i="30"/>
  <c r="AH144" i="30"/>
  <c r="AJ144" i="30"/>
  <c r="AL144" i="30"/>
  <c r="AH145" i="30"/>
  <c r="AJ145" i="30"/>
  <c r="AL145" i="30"/>
  <c r="AH146" i="30"/>
  <c r="AJ146" i="30"/>
  <c r="AL146" i="30"/>
  <c r="AH147" i="30"/>
  <c r="AJ147" i="30"/>
  <c r="AL147" i="30"/>
  <c r="AH148" i="30"/>
  <c r="AJ148" i="30"/>
  <c r="AL148" i="30"/>
  <c r="AH149" i="30"/>
  <c r="AJ149" i="30"/>
  <c r="AL149" i="30"/>
  <c r="AH150" i="30"/>
  <c r="AJ150" i="30"/>
  <c r="AL150" i="30"/>
  <c r="AH151" i="30"/>
  <c r="AJ151" i="30"/>
  <c r="AL151" i="30"/>
  <c r="AH152" i="30"/>
  <c r="AJ152" i="30"/>
  <c r="AL152" i="30"/>
  <c r="AH153" i="30"/>
  <c r="AJ153" i="30"/>
  <c r="AL153" i="30"/>
  <c r="AH154" i="30"/>
  <c r="AJ154" i="30"/>
  <c r="AL154" i="30"/>
  <c r="AH155" i="30"/>
  <c r="AJ155" i="30"/>
  <c r="AL155" i="30"/>
  <c r="AH156" i="30"/>
  <c r="AJ156" i="30"/>
  <c r="AL156" i="30"/>
</calcChain>
</file>

<file path=xl/comments1.xml><?xml version="1.0" encoding="utf-8"?>
<comments xmlns="http://schemas.openxmlformats.org/spreadsheetml/2006/main">
  <authors>
    <author>gmaclin</author>
  </authors>
  <commentList>
    <comment ref="BA68" authorId="0" shapeId="0">
      <text>
        <r>
          <rPr>
            <sz val="10"/>
            <color indexed="81"/>
            <rFont val="Tahoma"/>
            <family val="2"/>
          </rPr>
          <t>Value is determined by "Downhill Pace Limiter" setting on "Pacing" page</t>
        </r>
      </text>
    </comment>
  </commentList>
</comments>
</file>

<file path=xl/comments2.xml><?xml version="1.0" encoding="utf-8"?>
<comments xmlns="http://schemas.openxmlformats.org/spreadsheetml/2006/main">
  <authors>
    <author>gmaclin</author>
  </authors>
  <commentList>
    <comment ref="A3" authorId="0" shapeId="0">
      <text>
        <r>
          <rPr>
            <b/>
            <sz val="8"/>
            <color indexed="81"/>
            <rFont val="Tahoma"/>
            <family val="2"/>
          </rPr>
          <t>Known x values</t>
        </r>
      </text>
    </comment>
    <comment ref="B3" authorId="0" shapeId="0">
      <text>
        <r>
          <rPr>
            <b/>
            <sz val="8"/>
            <color indexed="81"/>
            <rFont val="Tahoma"/>
            <family val="2"/>
          </rPr>
          <t>Known Y values</t>
        </r>
      </text>
    </comment>
    <comment ref="F3" authorId="0" shapeId="0">
      <text>
        <r>
          <rPr>
            <b/>
            <sz val="8"/>
            <color indexed="81"/>
            <rFont val="Tahoma"/>
            <family val="2"/>
          </rPr>
          <t>X values for which a Y value is desired</t>
        </r>
      </text>
    </comment>
    <comment ref="G3" authorId="0" shapeId="0">
      <text>
        <r>
          <rPr>
            <b/>
            <sz val="8"/>
            <color indexed="81"/>
            <rFont val="Tahoma"/>
            <family val="2"/>
          </rPr>
          <t>Gives row number where X value is just lower than the X value in column D</t>
        </r>
      </text>
    </comment>
    <comment ref="H3" authorId="0" shapeId="0">
      <text>
        <r>
          <rPr>
            <b/>
            <sz val="8"/>
            <color indexed="81"/>
            <rFont val="Tahoma"/>
            <family val="2"/>
          </rPr>
          <t>Value of "lower X"</t>
        </r>
      </text>
    </comment>
    <comment ref="I3" authorId="0" shapeId="0">
      <text>
        <r>
          <rPr>
            <b/>
            <sz val="8"/>
            <color indexed="81"/>
            <rFont val="Tahoma"/>
            <family val="2"/>
          </rPr>
          <t>Value of "upper X"</t>
        </r>
      </text>
    </comment>
    <comment ref="J3" authorId="0" shapeId="0">
      <text>
        <r>
          <rPr>
            <b/>
            <sz val="8"/>
            <color indexed="81"/>
            <rFont val="Tahoma"/>
            <family val="2"/>
          </rPr>
          <t>Value of "lower Y"</t>
        </r>
      </text>
    </comment>
    <comment ref="K3" authorId="0" shapeId="0">
      <text>
        <r>
          <rPr>
            <b/>
            <sz val="8"/>
            <color indexed="81"/>
            <rFont val="Tahoma"/>
            <family val="2"/>
          </rPr>
          <t>Value of "upper Y"</t>
        </r>
      </text>
    </comment>
    <comment ref="F5" authorId="0" shapeId="0">
      <text>
        <r>
          <rPr>
            <sz val="8"/>
            <color indexed="81"/>
            <rFont val="Tahoma"/>
            <family val="2"/>
          </rPr>
          <t>The value in this cell determines the increment used for the remainder of the list</t>
        </r>
      </text>
    </comment>
  </commentList>
</comments>
</file>

<file path=xl/sharedStrings.xml><?xml version="1.0" encoding="utf-8"?>
<sst xmlns="http://schemas.openxmlformats.org/spreadsheetml/2006/main" count="1363" uniqueCount="482">
  <si>
    <t>Leg</t>
  </si>
  <si>
    <t>Factor</t>
  </si>
  <si>
    <t>Time</t>
  </si>
  <si>
    <t>Mile</t>
  </si>
  <si>
    <t>5K</t>
  </si>
  <si>
    <t>10K</t>
  </si>
  <si>
    <t>15K</t>
  </si>
  <si>
    <t>20K</t>
  </si>
  <si>
    <t>Half</t>
  </si>
  <si>
    <t>25K</t>
  </si>
  <si>
    <t>30K</t>
  </si>
  <si>
    <t>35K</t>
  </si>
  <si>
    <t>40K</t>
  </si>
  <si>
    <t>Full</t>
  </si>
  <si>
    <t>Goal Time:</t>
  </si>
  <si>
    <t>Elapsed</t>
  </si>
  <si>
    <t>Check Points</t>
  </si>
  <si>
    <t>Miles</t>
  </si>
  <si>
    <t>First Half:</t>
  </si>
  <si>
    <t>Second Half:</t>
  </si>
  <si>
    <t>Difference:</t>
  </si>
  <si>
    <t>of Day</t>
  </si>
  <si>
    <t>Pace</t>
  </si>
  <si>
    <t>0-1</t>
  </si>
  <si>
    <t>1-2</t>
  </si>
  <si>
    <t>2-3</t>
  </si>
  <si>
    <t>3-4</t>
  </si>
  <si>
    <t>4-5</t>
  </si>
  <si>
    <t>5-6</t>
  </si>
  <si>
    <t>6-7</t>
  </si>
  <si>
    <t>7-8</t>
  </si>
  <si>
    <t>8-9</t>
  </si>
  <si>
    <t>9-10</t>
  </si>
  <si>
    <t>10-11</t>
  </si>
  <si>
    <t>11-12</t>
  </si>
  <si>
    <t>12-13</t>
  </si>
  <si>
    <t>13-14</t>
  </si>
  <si>
    <t>14-15</t>
  </si>
  <si>
    <t>15-16</t>
  </si>
  <si>
    <t>16-17</t>
  </si>
  <si>
    <t>17-18</t>
  </si>
  <si>
    <t>18-19</t>
  </si>
  <si>
    <t>19-20</t>
  </si>
  <si>
    <t>20-21</t>
  </si>
  <si>
    <t>21-22</t>
  </si>
  <si>
    <t>22-23</t>
  </si>
  <si>
    <t>23-24</t>
  </si>
  <si>
    <t>24-25</t>
  </si>
  <si>
    <t>26-26.2</t>
  </si>
  <si>
    <t>K</t>
  </si>
  <si>
    <t>F</t>
  </si>
  <si>
    <t>25-26</t>
  </si>
  <si>
    <t>Est. Start Time:</t>
  </si>
  <si>
    <t>Notes:</t>
  </si>
  <si>
    <t>Instructions:</t>
  </si>
  <si>
    <t>1:</t>
  </si>
  <si>
    <t>2:</t>
  </si>
  <si>
    <t>3:</t>
  </si>
  <si>
    <t>1 Mile</t>
  </si>
  <si>
    <t>Elevation (Feet)</t>
  </si>
  <si>
    <t>(Pace)</t>
  </si>
  <si>
    <t>(Time of Day)</t>
  </si>
  <si>
    <t>(Elapsed Time)</t>
  </si>
  <si>
    <t>Elapsed
Time</t>
  </si>
  <si>
    <t>Updates to this spreadsheet will be posted at:</t>
  </si>
  <si>
    <t>Comments and feedback may be e-mailed to:</t>
  </si>
  <si>
    <t>gregmaclin@gmail.com</t>
  </si>
  <si>
    <t>Custom</t>
  </si>
  <si>
    <t>Pacing</t>
  </si>
  <si>
    <t>Resulting</t>
  </si>
  <si>
    <t>Avg. Pace Factor</t>
  </si>
  <si>
    <t>Factors</t>
  </si>
  <si>
    <t xml:space="preserve"> 1 2 3 4   5 </t>
  </si>
  <si>
    <r>
      <t>Custom</t>
    </r>
    <r>
      <rPr>
        <sz val="12"/>
        <rFont val="Arial"/>
        <family val="2"/>
      </rPr>
      <t xml:space="preserve">
Pace Factors</t>
    </r>
  </si>
  <si>
    <r>
      <t xml:space="preserve">Even </t>
    </r>
    <r>
      <rPr>
        <b/>
        <sz val="12"/>
        <rFont val="Arial"/>
        <family val="2"/>
      </rPr>
      <t>Effort</t>
    </r>
    <r>
      <rPr>
        <sz val="12"/>
        <rFont val="Arial"/>
        <family val="2"/>
      </rPr>
      <t xml:space="preserve">
Pace Factors</t>
    </r>
  </si>
  <si>
    <r>
      <t xml:space="preserve">Even </t>
    </r>
    <r>
      <rPr>
        <b/>
        <sz val="12"/>
        <rFont val="Arial"/>
        <family val="2"/>
      </rPr>
      <t>Pace</t>
    </r>
    <r>
      <rPr>
        <sz val="12"/>
        <rFont val="Arial"/>
        <family val="2"/>
      </rPr>
      <t xml:space="preserve">
Pace Factors</t>
    </r>
  </si>
  <si>
    <t>Average Pace:</t>
  </si>
  <si>
    <t>Fast Start
Pace Factors</t>
  </si>
  <si>
    <t>Slow Start
Pace Factors</t>
  </si>
  <si>
    <t>Mile:</t>
  </si>
  <si>
    <t>Average</t>
  </si>
  <si>
    <t>Grade:</t>
  </si>
  <si>
    <t>Uphill</t>
  </si>
  <si>
    <t>Distance</t>
  </si>
  <si>
    <t>Description</t>
  </si>
  <si>
    <r>
      <t>Fade</t>
    </r>
    <r>
      <rPr>
        <sz val="12"/>
        <rFont val="Arial"/>
        <family val="2"/>
      </rPr>
      <t xml:space="preserve"> at End
Pace Factors</t>
    </r>
  </si>
  <si>
    <r>
      <t>No Fade</t>
    </r>
    <r>
      <rPr>
        <sz val="12"/>
        <rFont val="Arial"/>
        <family val="2"/>
      </rPr>
      <t xml:space="preserve"> at End
Pace Factors</t>
    </r>
  </si>
  <si>
    <t>Slowest Mile(s):</t>
  </si>
  <si>
    <t>Fastest Mile(s):</t>
  </si>
  <si>
    <t>Link to the values below:</t>
  </si>
  <si>
    <t>Finish</t>
  </si>
  <si>
    <t>Large hills:</t>
  </si>
  <si>
    <t>Green = Downhill segments</t>
  </si>
  <si>
    <t>highlighted in columns AE - AH)</t>
  </si>
  <si>
    <t>Red = Uphill segments</t>
  </si>
  <si>
    <t>Segment</t>
  </si>
  <si>
    <t>.05 Mile</t>
  </si>
  <si>
    <t>1/10 Mile</t>
  </si>
  <si>
    <t>1/10m Elev</t>
  </si>
  <si>
    <t>2/10 Mile</t>
  </si>
  <si>
    <t>2/10m Elev</t>
  </si>
  <si>
    <t>1/4 Mile</t>
  </si>
  <si>
    <t>1/4m Elev</t>
  </si>
  <si>
    <t>1/2 Mile</t>
  </si>
  <si>
    <t>1/2m Elev</t>
  </si>
  <si>
    <t>1m Elev</t>
  </si>
  <si>
    <t>Hill</t>
  </si>
  <si>
    <t>Max</t>
  </si>
  <si>
    <t>Elevation</t>
  </si>
  <si>
    <t>Total</t>
  </si>
  <si>
    <t>Distance:</t>
  </si>
  <si>
    <t xml:space="preserve"> Elevation:</t>
  </si>
  <si>
    <t>Length:</t>
  </si>
  <si>
    <t>Factors:</t>
  </si>
  <si>
    <t>% Grade:</t>
  </si>
  <si>
    <t>Avg Factors:</t>
  </si>
  <si>
    <t>Changes</t>
  </si>
  <si>
    <t>Avg Factors</t>
  </si>
  <si>
    <t>Changes:</t>
  </si>
  <si>
    <t>Change:</t>
  </si>
  <si>
    <t>Elev Gain:</t>
  </si>
  <si>
    <t>Elev Loss:</t>
  </si>
  <si>
    <t>0.05 Mile Segments</t>
  </si>
  <si>
    <t>1/10 Mile Segments</t>
  </si>
  <si>
    <t>2/10 Mile Segments</t>
  </si>
  <si>
    <t>1/4 Mile Segments</t>
  </si>
  <si>
    <t>1/2 Mile Segments</t>
  </si>
  <si>
    <t>1 Mile Segments</t>
  </si>
  <si>
    <t>Sharp</t>
  </si>
  <si>
    <t>Norm</t>
  </si>
  <si>
    <t>Turn</t>
  </si>
  <si>
    <t>Altitude</t>
  </si>
  <si>
    <t>Running</t>
  </si>
  <si>
    <t>Surface</t>
  </si>
  <si>
    <t>Difficulty</t>
  </si>
  <si>
    <t>Adjusted</t>
  </si>
  <si>
    <t>Turns:</t>
  </si>
  <si>
    <t>Penalty:</t>
  </si>
  <si>
    <t>Altitude:</t>
  </si>
  <si>
    <t>Factor:</t>
  </si>
  <si>
    <t>Surface:</t>
  </si>
  <si>
    <t>Pace:</t>
  </si>
  <si>
    <t>Smooth</t>
  </si>
  <si>
    <t>Thresholds:</t>
  </si>
  <si>
    <t>Flat Course</t>
  </si>
  <si>
    <t>Threshold 1:</t>
  </si>
  <si>
    <t>Goal Pace:</t>
  </si>
  <si>
    <t>Threshold 2:</t>
  </si>
  <si>
    <t>Threshold 3:</t>
  </si>
  <si>
    <t>Max Altitude:</t>
  </si>
  <si>
    <t>DownHill</t>
  </si>
  <si>
    <t>Predicted finish time:</t>
  </si>
  <si>
    <t>Slowdown</t>
  </si>
  <si>
    <t>Speedup</t>
  </si>
  <si>
    <t>Course time difference:</t>
  </si>
  <si>
    <t>Miles:</t>
  </si>
  <si>
    <t>Total Climb:</t>
  </si>
  <si>
    <t>Tot Descent:</t>
  </si>
  <si>
    <t>Type of</t>
  </si>
  <si>
    <t>Time:</t>
  </si>
  <si>
    <t>Adjustment for hills:</t>
  </si>
  <si>
    <t>Sharp:</t>
  </si>
  <si>
    <t>(0-75 degree turns)</t>
  </si>
  <si>
    <t>Adjustment for surface:</t>
  </si>
  <si>
    <t>Uneven</t>
  </si>
  <si>
    <t>Normal:</t>
  </si>
  <si>
    <t>(75-105 degree turns)</t>
  </si>
  <si>
    <t>Terrain (hills + surface):</t>
  </si>
  <si>
    <t>Very Rough</t>
  </si>
  <si>
    <t>(0.002083 = 1 sec @ 8:00 pace)</t>
  </si>
  <si>
    <t>Adjustment for altitude:</t>
  </si>
  <si>
    <t>Xtreme</t>
  </si>
  <si>
    <t>Adjustment for turns:</t>
  </si>
  <si>
    <t>Overal Difficulty Factor:</t>
  </si>
  <si>
    <t>Average:</t>
  </si>
  <si>
    <t>Altitude Difficulty Factor Calculations</t>
  </si>
  <si>
    <t>Altitude Threshold 1:</t>
  </si>
  <si>
    <t>Altitude Threshold 2:</t>
  </si>
  <si>
    <t>Altitude Threshold 3:</t>
  </si>
  <si>
    <t>Comparison</t>
  </si>
  <si>
    <t>Down Hill</t>
  </si>
  <si>
    <t>Calculated</t>
  </si>
  <si>
    <t>with 1%</t>
  </si>
  <si>
    <t>per 1,000 ft</t>
  </si>
  <si>
    <t>Dist where</t>
  </si>
  <si>
    <t>Row # for</t>
  </si>
  <si>
    <t>Value of</t>
  </si>
  <si>
    <t>Interpolated</t>
  </si>
  <si>
    <t>Alt is Needed</t>
  </si>
  <si>
    <t>Lower Dist Val</t>
  </si>
  <si>
    <t>Lower Dist</t>
  </si>
  <si>
    <t>Upper Dist</t>
  </si>
  <si>
    <t>Lower Alt</t>
  </si>
  <si>
    <t>Upper Alt</t>
  </si>
  <si>
    <t>Latitude</t>
  </si>
  <si>
    <t>Longitude</t>
  </si>
  <si>
    <t>Distance increment for data (miles):</t>
  </si>
  <si>
    <t>Distance increment for data (meters):</t>
  </si>
  <si>
    <t>Use for adjusting total distance to 26.3</t>
  </si>
  <si>
    <t>Paste Dist. &amp; Alt. Data Here</t>
  </si>
  <si>
    <t>Decimal</t>
  </si>
  <si>
    <t>Latitude (N/S)</t>
  </si>
  <si>
    <t>Longitude (E/W)</t>
  </si>
  <si>
    <t>Degrees</t>
  </si>
  <si>
    <t>Minutes</t>
  </si>
  <si>
    <t>Seconds</t>
  </si>
  <si>
    <t>Meters</t>
  </si>
  <si>
    <t>Feet</t>
  </si>
  <si>
    <t>Dist. Miles</t>
  </si>
  <si>
    <t>Adj. to 26.3</t>
  </si>
  <si>
    <t>Long. (E/W)</t>
  </si>
  <si>
    <t>Lat. (N/W)</t>
  </si>
  <si>
    <t>Altitude (Feet)</t>
  </si>
  <si>
    <t>Distance (Miles)</t>
  </si>
  <si>
    <t>Time of
Day</t>
  </si>
  <si>
    <t>Finish:</t>
  </si>
  <si>
    <t>Check Points:</t>
  </si>
  <si>
    <t>Starting Altitude:</t>
  </si>
  <si>
    <t>Finishing Altitude:</t>
  </si>
  <si>
    <t>Net Gain/Loss:</t>
  </si>
  <si>
    <t>Atltude Gain:</t>
  </si>
  <si>
    <t>Altitude Loss:</t>
  </si>
  <si>
    <t>http://mymarathonpace.com/Pacing_Spreadsheets.html</t>
  </si>
  <si>
    <t>Elevation Gain:</t>
  </si>
  <si>
    <t>Elevation Loss:</t>
  </si>
  <si>
    <t>Finish Altitude:</t>
  </si>
  <si>
    <t>Detailed street-level map:</t>
  </si>
  <si>
    <t>Gain</t>
  </si>
  <si>
    <t>Loss</t>
  </si>
  <si>
    <t>(Note: Hills this length or longer will be highlighted in columns AE - AH)</t>
  </si>
  <si>
    <t>Long Hill</t>
  </si>
  <si>
    <t>Final</t>
  </si>
  <si>
    <t>Fastest Allowable</t>
  </si>
  <si>
    <t>Fastest</t>
  </si>
  <si>
    <t>Adjusted Pace</t>
  </si>
  <si>
    <t>Goal</t>
  </si>
  <si>
    <t>Max Elevation:</t>
  </si>
  <si>
    <t>Min Elevation:</t>
  </si>
  <si>
    <t>Increment:</t>
  </si>
  <si>
    <t>End Factor:</t>
  </si>
  <si>
    <t>Start Factor:</t>
  </si>
  <si>
    <t>Average Elevation:</t>
  </si>
  <si>
    <t>Elevation Points:</t>
  </si>
  <si>
    <t>Grade</t>
  </si>
  <si>
    <r>
      <t xml:space="preserve">Enter estimated finish time at </t>
    </r>
    <r>
      <rPr>
        <b/>
        <u/>
        <sz val="10"/>
        <rFont val="Arial"/>
        <family val="2"/>
      </rPr>
      <t>flat, straight, marathon</t>
    </r>
    <r>
      <rPr>
        <u/>
        <sz val="10"/>
        <rFont val="Arial"/>
        <family val="2"/>
      </rPr>
      <t>:</t>
    </r>
  </si>
  <si>
    <r>
      <t>Max</t>
    </r>
    <r>
      <rPr>
        <sz val="12"/>
        <rFont val="Arial"/>
        <family val="2"/>
      </rPr>
      <t xml:space="preserve"> Negative Split</t>
    </r>
  </si>
  <si>
    <r>
      <t>No</t>
    </r>
    <r>
      <rPr>
        <sz val="12"/>
        <rFont val="Arial"/>
        <family val="2"/>
      </rPr>
      <t xml:space="preserve"> Negative Split</t>
    </r>
  </si>
  <si>
    <t>Use to adjust start and end elevations</t>
  </si>
  <si>
    <t>Old Start Elevation:</t>
  </si>
  <si>
    <t>New Start Elevation:</t>
  </si>
  <si>
    <t>Old End Elevation:</t>
  </si>
  <si>
    <t>New End Elevation:</t>
  </si>
  <si>
    <t>Adjustment</t>
  </si>
  <si>
    <t>What is a Reasonable Goal Time for this Race? *</t>
  </si>
  <si>
    <r>
      <t>- For "</t>
    </r>
    <r>
      <rPr>
        <b/>
        <sz val="10"/>
        <color indexed="12"/>
        <rFont val="Arial"/>
        <family val="2"/>
      </rPr>
      <t>Pacing, Start, Finish, and Neg Split</t>
    </r>
    <r>
      <rPr>
        <sz val="10"/>
        <rFont val="Arial"/>
        <family val="2"/>
      </rPr>
      <t>", select 1,2,3, or 4 from drop-down lists</t>
    </r>
  </si>
  <si>
    <t>Minimum</t>
  </si>
  <si>
    <t>Maximum</t>
  </si>
  <si>
    <t>Predicted Time:</t>
  </si>
  <si>
    <t>Time Difference:</t>
  </si>
  <si>
    <t>User Selections:</t>
  </si>
  <si>
    <t>Percentages of Avg Pace:</t>
  </si>
  <si>
    <t>Avg Pace:</t>
  </si>
  <si>
    <t>Revised:</t>
  </si>
  <si>
    <t>Created by:  Greg Maclin</t>
  </si>
  <si>
    <t>Race date:</t>
  </si>
  <si>
    <t>5K Check Points</t>
  </si>
  <si>
    <t>Trial Mode:</t>
  </si>
  <si>
    <t>Expired:</t>
  </si>
  <si>
    <t>Master</t>
  </si>
  <si>
    <t>For Linking</t>
  </si>
  <si>
    <t>(1 = Trial or Expired version of this spreadsheet)</t>
  </si>
  <si>
    <t>Blackout:</t>
  </si>
  <si>
    <t>(Link to this cell to include in page headings)</t>
  </si>
  <si>
    <t>XLS Ver:</t>
  </si>
  <si>
    <r>
      <t xml:space="preserve">(Link formulas in spreadsheet to </t>
    </r>
    <r>
      <rPr>
        <b/>
        <u/>
        <sz val="10"/>
        <color indexed="10"/>
        <rFont val="Arial"/>
        <family val="2"/>
      </rPr>
      <t>this</t>
    </r>
    <r>
      <rPr>
        <b/>
        <sz val="10"/>
        <color indexed="10"/>
        <rFont val="Arial"/>
        <family val="2"/>
      </rPr>
      <t xml:space="preserve"> cell)</t>
    </r>
  </si>
  <si>
    <t>(Link to this message for users)</t>
  </si>
  <si>
    <t>MyMarathonPace.com</t>
  </si>
  <si>
    <t>0=Use "#"</t>
  </si>
  <si>
    <r>
      <t xml:space="preserve">NOTE:  A fully functional version of this spreadsheet is available at </t>
    </r>
    <r>
      <rPr>
        <sz val="10"/>
        <rFont val="Trebuchet MS"/>
        <family val="2"/>
      </rPr>
      <t>M</t>
    </r>
    <r>
      <rPr>
        <b/>
        <sz val="10"/>
        <rFont val="Trebuchet MS"/>
        <family val="2"/>
      </rPr>
      <t>yMarathonPace.com</t>
    </r>
  </si>
  <si>
    <t>(0 = Purchased full version, 1 = Trial version)</t>
  </si>
  <si>
    <t>(0 = EXE trial version, 1 = XLS trial version)</t>
  </si>
  <si>
    <t>Km</t>
  </si>
  <si>
    <t>Kilometer</t>
  </si>
  <si>
    <t>26-27</t>
  </si>
  <si>
    <t>27-28</t>
  </si>
  <si>
    <t>28-29</t>
  </si>
  <si>
    <t>29-30</t>
  </si>
  <si>
    <t>30-31</t>
  </si>
  <si>
    <t>31-32</t>
  </si>
  <si>
    <t>32-33</t>
  </si>
  <si>
    <t>33-34</t>
  </si>
  <si>
    <t>34-35</t>
  </si>
  <si>
    <t>35-36</t>
  </si>
  <si>
    <t>36-37</t>
  </si>
  <si>
    <t>37-38</t>
  </si>
  <si>
    <t>38-39</t>
  </si>
  <si>
    <t>39-40</t>
  </si>
  <si>
    <t>40-41</t>
  </si>
  <si>
    <t>41-42</t>
  </si>
  <si>
    <t>1 Km</t>
  </si>
  <si>
    <t>Kilometers</t>
  </si>
  <si>
    <t>1.0 Kilometer Segments</t>
  </si>
  <si>
    <t>0.161 Km</t>
  </si>
  <si>
    <t>1K</t>
  </si>
  <si>
    <t>2K</t>
  </si>
  <si>
    <t>3K</t>
  </si>
  <si>
    <t>4K</t>
  </si>
  <si>
    <t>6K</t>
  </si>
  <si>
    <t>7K</t>
  </si>
  <si>
    <t>8K</t>
  </si>
  <si>
    <t>9K</t>
  </si>
  <si>
    <t>11K</t>
  </si>
  <si>
    <t>12K</t>
  </si>
  <si>
    <t>13K</t>
  </si>
  <si>
    <t>14K</t>
  </si>
  <si>
    <t>16K</t>
  </si>
  <si>
    <t>17K</t>
  </si>
  <si>
    <t>18K</t>
  </si>
  <si>
    <t>19K</t>
  </si>
  <si>
    <t>21K</t>
  </si>
  <si>
    <t>22K</t>
  </si>
  <si>
    <t>23K</t>
  </si>
  <si>
    <t>24K</t>
  </si>
  <si>
    <t>26K</t>
  </si>
  <si>
    <t>27K</t>
  </si>
  <si>
    <t>28K</t>
  </si>
  <si>
    <t>29K</t>
  </si>
  <si>
    <t>31K</t>
  </si>
  <si>
    <t>32K</t>
  </si>
  <si>
    <t>33K</t>
  </si>
  <si>
    <t>34K</t>
  </si>
  <si>
    <t>36K</t>
  </si>
  <si>
    <t>37K</t>
  </si>
  <si>
    <t>38K</t>
  </si>
  <si>
    <t>39K</t>
  </si>
  <si>
    <t>41K</t>
  </si>
  <si>
    <t>42K</t>
  </si>
  <si>
    <t>0K</t>
  </si>
  <si>
    <t>42-42.19</t>
  </si>
  <si>
    <t>42.19K</t>
  </si>
  <si>
    <t>Link to these values</t>
  </si>
  <si>
    <t>(1 = Trial or Expired version)</t>
  </si>
  <si>
    <t>Kilometers:</t>
  </si>
  <si>
    <t>1K Elev</t>
  </si>
  <si>
    <t>Meters (Elev)</t>
  </si>
  <si>
    <t>Meters (Dist)</t>
  </si>
  <si>
    <t>Feet (Elev)</t>
  </si>
  <si>
    <t>Elevation (Meters)</t>
  </si>
  <si>
    <t>Altitude Data (Meters):</t>
  </si>
  <si>
    <t>Gain (Meters)</t>
  </si>
  <si>
    <t>Loss (Meters)</t>
  </si>
  <si>
    <t>Gain (Feet)</t>
  </si>
  <si>
    <t>Loss (Feet)</t>
  </si>
  <si>
    <t>1 mile Elev</t>
  </si>
  <si>
    <t>Pace Data (Min/Km):</t>
  </si>
  <si>
    <t>Altitude Data (Feet):</t>
  </si>
  <si>
    <t>Pace Data (Min/Mile):</t>
  </si>
  <si>
    <t>5K Splits</t>
  </si>
  <si>
    <t>Mile Splits</t>
  </si>
  <si>
    <t>Sized to fit
the Nike
Pace Band
Holder</t>
  </si>
  <si>
    <t>(To add stiffness,
put clear packing
tape on one or
both sides before
cutting out then
fold in half)</t>
  </si>
  <si>
    <r>
      <t xml:space="preserve">To create your pace band, print this
page.  If possible, use a laser printer
or waterproof paper ordered from:
</t>
    </r>
    <r>
      <rPr>
        <b/>
        <u/>
        <sz val="10"/>
        <rFont val="Arial"/>
        <family val="2"/>
      </rPr>
      <t>http://www.waterproofpaper.com</t>
    </r>
  </si>
  <si>
    <r>
      <rPr>
        <b/>
        <sz val="10"/>
        <rFont val="Arial"/>
        <family val="2"/>
      </rPr>
      <t xml:space="preserve">If using </t>
    </r>
    <r>
      <rPr>
        <b/>
        <u/>
        <sz val="10"/>
        <rFont val="Arial"/>
        <family val="2"/>
      </rPr>
      <t>normal</t>
    </r>
    <r>
      <rPr>
        <b/>
        <sz val="10"/>
        <rFont val="Arial"/>
        <family val="2"/>
      </rPr>
      <t xml:space="preserve"> paper</t>
    </r>
    <r>
      <rPr>
        <sz val="10"/>
        <rFont val="Arial"/>
        <family val="2"/>
      </rPr>
      <t xml:space="preserve">, cover back-side
with clear packing tape </t>
    </r>
    <r>
      <rPr>
        <b/>
        <u/>
        <sz val="10"/>
        <rFont val="Arial"/>
        <family val="2"/>
      </rPr>
      <t>before</t>
    </r>
    <r>
      <rPr>
        <sz val="10"/>
        <rFont val="Arial"/>
        <family val="2"/>
      </rPr>
      <t xml:space="preserve"> cutting
it out.  To protect the edges from
moisture, cover front side after cutting</t>
    </r>
  </si>
  <si>
    <t>it out then trim tape 1/4 inch from edges.
Cut tape diagonally at all corners then
fold over each edge as shown below:</t>
  </si>
  <si>
    <t>1K Splits</t>
  </si>
  <si>
    <t>2K Splits</t>
  </si>
  <si>
    <t>Full:</t>
  </si>
  <si>
    <t xml:space="preserve">Elapsed </t>
  </si>
  <si>
    <r>
      <t>- For wrist band, click on "</t>
    </r>
    <r>
      <rPr>
        <b/>
        <u/>
        <sz val="10"/>
        <color indexed="14"/>
        <rFont val="Arial"/>
        <family val="2"/>
      </rPr>
      <t>Wrist Band</t>
    </r>
    <r>
      <rPr>
        <sz val="10"/>
        <rFont val="Arial"/>
        <family val="2"/>
      </rPr>
      <t>" tabs at bottom of page</t>
    </r>
  </si>
  <si>
    <t>Pace Factors:</t>
  </si>
  <si>
    <r>
      <t xml:space="preserve">1/10 Mile </t>
    </r>
    <r>
      <rPr>
        <b/>
        <u/>
        <sz val="10"/>
        <color indexed="10"/>
        <rFont val="Arial"/>
        <family val="2"/>
      </rPr>
      <t>Raw</t>
    </r>
  </si>
  <si>
    <t>Difficulty Factors (No Downhill Pace Limit Applied):</t>
  </si>
  <si>
    <t>Adjusted Hill Factor:</t>
  </si>
  <si>
    <t>Diff Factors</t>
  </si>
  <si>
    <t>Unadjusted</t>
  </si>
  <si>
    <t>Hill Factors</t>
  </si>
  <si>
    <t xml:space="preserve">Predicted </t>
  </si>
  <si>
    <t>* (Negative Split Bias slows avg pace in first half)</t>
  </si>
  <si>
    <t>Adjust the settings below to customize your pacing strategy</t>
  </si>
  <si>
    <t xml:space="preserve">2nd Half: </t>
  </si>
  <si>
    <t xml:space="preserve">1st Half: </t>
  </si>
  <si>
    <t xml:space="preserve">Pacing Strategy: </t>
  </si>
  <si>
    <t xml:space="preserve">Start Strategy: </t>
  </si>
  <si>
    <t xml:space="preserve">Finish (Fade) Strategy: </t>
  </si>
  <si>
    <t xml:space="preserve">Downhill Pace Limiter: </t>
  </si>
  <si>
    <t xml:space="preserve">* Negative Split Bias: </t>
  </si>
  <si>
    <r>
      <t>On the "</t>
    </r>
    <r>
      <rPr>
        <b/>
        <sz val="10"/>
        <color indexed="12"/>
        <rFont val="Arial"/>
        <family val="2"/>
      </rPr>
      <t>Pacing</t>
    </r>
    <r>
      <rPr>
        <sz val="10"/>
        <rFont val="Arial"/>
        <family val="2"/>
      </rPr>
      <t>" page, do the following:</t>
    </r>
  </si>
  <si>
    <t>Optional - You can also customize the following settings by selecting different values from the drop-down list for each option:</t>
  </si>
  <si>
    <r>
      <t>When done, click on the "</t>
    </r>
    <r>
      <rPr>
        <b/>
        <sz val="10"/>
        <rFont val="Arial"/>
        <family val="2"/>
      </rPr>
      <t>Wrist Bands</t>
    </r>
    <r>
      <rPr>
        <sz val="10"/>
        <rFont val="Arial"/>
        <family val="2"/>
      </rPr>
      <t>" tab and follow the directiobns for printing a pace band you can wear during the race.  The "</t>
    </r>
    <r>
      <rPr>
        <b/>
        <sz val="10"/>
        <rFont val="Arial"/>
        <family val="2"/>
      </rPr>
      <t>Map</t>
    </r>
    <r>
      <rPr>
        <sz val="10"/>
        <rFont val="Arial"/>
        <family val="2"/>
      </rPr>
      <t>" page includes the predicted time of day you will arrive at each mile marker and can be used as a guide for spectators.</t>
    </r>
  </si>
  <si>
    <r>
      <t xml:space="preserve">The default settings attempt to calculate a pace for each mile that will give you an even effort, taking into account the terrain and other factors encountered during the race.  Anything shown in </t>
    </r>
    <r>
      <rPr>
        <b/>
        <sz val="10"/>
        <color indexed="10"/>
        <rFont val="Arial"/>
        <family val="2"/>
      </rPr>
      <t>RED</t>
    </r>
    <r>
      <rPr>
        <sz val="10"/>
        <rFont val="Arial"/>
        <family val="2"/>
      </rPr>
      <t xml:space="preserve"> on the "Pacing" page may be changed and if you don't like any of the default pacing strategies, you may create your own customized version (see instructions below).
</t>
    </r>
  </si>
  <si>
    <r>
      <t xml:space="preserve">This spreadsheet helps you develop a terrain-based pacing strategy for this particular marathon and generate pace bands you can wear during the race.  For the benefit of any spectators tracking your progress, it also calculates the estimated time of day you will be passing each mile marker and 5K check point. </t>
    </r>
    <r>
      <rPr>
        <b/>
        <sz val="10"/>
        <rFont val="Arial"/>
        <family val="2"/>
      </rPr>
      <t xml:space="preserve"> </t>
    </r>
    <r>
      <rPr>
        <b/>
        <u/>
        <sz val="10"/>
        <rFont val="Arial"/>
        <family val="2"/>
      </rPr>
      <t>To access this and other information, click the "tabs" at the bottom of each page</t>
    </r>
    <r>
      <rPr>
        <b/>
        <sz val="10"/>
        <rFont val="Arial"/>
        <family val="2"/>
      </rPr>
      <t>.</t>
    </r>
  </si>
  <si>
    <t>Fold Here</t>
  </si>
  <si>
    <t>Pace Info</t>
  </si>
  <si>
    <t>Mile Splits
(Large Font)</t>
  </si>
  <si>
    <t>Negative/Positive Split</t>
  </si>
  <si>
    <r>
      <t xml:space="preserve">NOTE: Items in </t>
    </r>
    <r>
      <rPr>
        <b/>
        <u/>
        <sz val="10"/>
        <color indexed="10"/>
        <rFont val="Arial"/>
        <family val="2"/>
      </rPr>
      <t>RED</t>
    </r>
    <r>
      <rPr>
        <b/>
        <sz val="10"/>
        <rFont val="Arial"/>
        <family val="2"/>
      </rPr>
      <t xml:space="preserve"> can be changed</t>
    </r>
  </si>
  <si>
    <r>
      <t xml:space="preserve">(*Note:  You must </t>
    </r>
    <r>
      <rPr>
        <b/>
        <u/>
        <sz val="10"/>
        <color indexed="8"/>
        <rFont val="Arial"/>
        <family val="2"/>
      </rPr>
      <t>manually</t>
    </r>
    <r>
      <rPr>
        <sz val="10"/>
        <color indexed="8"/>
        <rFont val="Arial"/>
        <family val="2"/>
      </rPr>
      <t xml:space="preserve"> enter the predicted time as your Goal Time)</t>
    </r>
  </si>
  <si>
    <t>Terrain-adjusted marathon pace bands, pacing spreadsheets, elevation charts, training plans, running calculators, and other information for long distance runners</t>
  </si>
  <si>
    <t>This "Pacing &amp; Info" spreadsheet may not in whole or in part be copied or reverse engineered</t>
  </si>
  <si>
    <t>by any means for the purpose of creating a derivative work that will be used by you or sold,</t>
  </si>
  <si>
    <t>rented, leased, or given away without prior written consent from Greg Maclin.  You also</t>
  </si>
  <si>
    <t>This spreadsheet is for personal use only.</t>
  </si>
  <si>
    <t>You may not distribute it or give access to it in whole or in part to third parties</t>
  </si>
  <si>
    <t>(this includes code and or formulas contained within the spreadsheet).</t>
  </si>
  <si>
    <t>(Send any questions or issues regarding this spreadsheet to:  gregmaclin@gmail.com)</t>
  </si>
  <si>
    <t>bottom of this screen (e.g. "Pacing", "Wrist Bands", etc.)</t>
  </si>
  <si>
    <t>To start using this spreadsheet, click one of the "Tabs" along the</t>
  </si>
  <si>
    <t>or consequential damages or injuries resulting from the use of this spreadsheet.</t>
  </si>
  <si>
    <t>all your needs.  In no event will Greg Maclin be held liable for direct, indirect, incidental,</t>
  </si>
  <si>
    <t>acknowledge that this spreadsheet may not be free from defects and may not satisfy</t>
  </si>
  <si>
    <t>acceptance of the following terms and conditions:</t>
  </si>
  <si>
    <t>Your use of this spreadsheet indicates your</t>
  </si>
  <si>
    <t>Average Pace</t>
  </si>
  <si>
    <t>Slowest Kilometer(s)</t>
  </si>
  <si>
    <t>Fastest Kilometer(s)</t>
  </si>
  <si>
    <t>T</t>
  </si>
  <si>
    <t>X</t>
  </si>
  <si>
    <t>Terrain-Adjusted Pacing Calculator for the</t>
  </si>
  <si>
    <t>(1 = XLS version of spreadsheet)</t>
  </si>
  <si>
    <t>System Date:</t>
  </si>
  <si>
    <t>Activate</t>
  </si>
  <si>
    <t>Activation Date:</t>
  </si>
  <si>
    <t>Latest Save Date:</t>
  </si>
  <si>
    <r>
      <t xml:space="preserve">Enter your </t>
    </r>
    <r>
      <rPr>
        <b/>
        <sz val="10"/>
        <color indexed="10"/>
        <rFont val="Arial"/>
        <family val="2"/>
      </rPr>
      <t>Estimated Start Time</t>
    </r>
    <r>
      <rPr>
        <sz val="10"/>
        <rFont val="Arial"/>
        <family val="2"/>
      </rPr>
      <t xml:space="preserve"> in HH:MM:SS format (seconds are optional).  If it exists, use the
page labeled "</t>
    </r>
    <r>
      <rPr>
        <b/>
        <sz val="10"/>
        <rFont val="Arial"/>
        <family val="2"/>
      </rPr>
      <t>Start Times</t>
    </r>
    <r>
      <rPr>
        <sz val="10"/>
        <rFont val="Arial"/>
        <family val="2"/>
      </rPr>
      <t>" to help estimate your starting time.</t>
    </r>
  </si>
  <si>
    <r>
      <t xml:space="preserve">Enter your marathon </t>
    </r>
    <r>
      <rPr>
        <b/>
        <sz val="10"/>
        <color indexed="10"/>
        <rFont val="Arial"/>
        <family val="2"/>
      </rPr>
      <t>Goal Time</t>
    </r>
    <r>
      <rPr>
        <sz val="10"/>
        <rFont val="Arial"/>
        <family val="2"/>
      </rPr>
      <t xml:space="preserve"> in HH:MM:SS format (seconds are optional).  Use the "</t>
    </r>
    <r>
      <rPr>
        <b/>
        <u/>
        <sz val="10"/>
        <rFont val="Arial"/>
        <family val="2"/>
      </rPr>
      <t>What is a
reasonable goal time for this race</t>
    </r>
    <r>
      <rPr>
        <sz val="10"/>
        <rFont val="Arial"/>
        <family val="2"/>
      </rPr>
      <t>" tool to help determine your goal time.</t>
    </r>
  </si>
  <si>
    <t>Saved:</t>
  </si>
  <si>
    <t>(1=today's date is within 30 days of race date)</t>
  </si>
  <si>
    <t>(1=today's date &gt; 180 days after race date)</t>
  </si>
  <si>
    <t>Clock Moved Back:</t>
  </si>
  <si>
    <t xml:space="preserve">Average Pace/Mile: </t>
  </si>
  <si>
    <t xml:space="preserve">Slowest Pace/Mile: </t>
  </si>
  <si>
    <t xml:space="preserve">Fastest Pace/Mile: </t>
  </si>
  <si>
    <t xml:space="preserve">Average Pace/Kilometer: </t>
  </si>
  <si>
    <t xml:space="preserve">Fastest Pace/Kilometer: </t>
  </si>
  <si>
    <t>.</t>
  </si>
  <si>
    <r>
      <rPr>
        <b/>
        <u/>
        <sz val="10"/>
        <rFont val="Arial"/>
        <family val="2"/>
      </rPr>
      <t>Note:</t>
    </r>
    <r>
      <rPr>
        <sz val="10"/>
        <rFont val="Arial"/>
        <family val="2"/>
      </rPr>
      <t xml:space="preserve">
Pace band text
not readable on
computer screen
should look fine
when printed.</t>
    </r>
  </si>
  <si>
    <t xml:space="preserve">Slowest Pace/Kilometer: </t>
  </si>
  <si>
    <t>Slowest Kilometer(s):</t>
  </si>
  <si>
    <t>Fastest Kilometer(s):</t>
  </si>
  <si>
    <t>Mile Splits
with Pace
(Alternate)</t>
  </si>
  <si>
    <t>Page 1 of 2</t>
  </si>
  <si>
    <t>Page 2 of 2</t>
  </si>
  <si>
    <t>Page 1 of 1</t>
  </si>
  <si>
    <t>Mile Splits With Pace</t>
  </si>
  <si>
    <t>Avg</t>
  </si>
  <si>
    <t xml:space="preserve"> Z ACAFAIW </t>
  </si>
  <si>
    <t>Rounded Leg Paces</t>
  </si>
  <si>
    <t>Pace Rounding:</t>
  </si>
  <si>
    <t>Est. Finish Time of Day:</t>
  </si>
  <si>
    <t>Goal w/Pace Rounding:</t>
  </si>
  <si>
    <r>
      <rPr>
        <b/>
        <i/>
        <u/>
        <sz val="12"/>
        <color indexed="9"/>
        <rFont val="Arial"/>
        <family val="2"/>
      </rPr>
      <t>Formulas not working!</t>
    </r>
    <r>
      <rPr>
        <b/>
        <i/>
        <sz val="10"/>
        <color indexed="9"/>
        <rFont val="Arial"/>
        <family val="2"/>
      </rPr>
      <t xml:space="preserve"> Restart Excel with this as the ONLY open spreadsheet!
(Do not "Save" while you are seeing this message)</t>
    </r>
  </si>
  <si>
    <r>
      <rPr>
        <b/>
        <sz val="10"/>
        <color indexed="10"/>
        <rFont val="Arial"/>
        <family val="2"/>
      </rPr>
      <t>Downhill Pace Limiter</t>
    </r>
    <r>
      <rPr>
        <sz val="10"/>
        <rFont val="Arial"/>
        <family val="2"/>
      </rPr>
      <t xml:space="preserve"> slows pace on downhills while minimizing effect on uphill pace:
    </t>
    </r>
    <r>
      <rPr>
        <b/>
        <sz val="10"/>
        <rFont val="Arial"/>
        <family val="2"/>
      </rPr>
      <t>1 = No Pace Limit</t>
    </r>
    <r>
      <rPr>
        <sz val="10"/>
        <rFont val="Arial"/>
        <family val="2"/>
      </rPr>
      <t xml:space="preserve"> (no limit on maximum downhill pace)
    </t>
    </r>
    <r>
      <rPr>
        <b/>
        <sz val="10"/>
        <rFont val="Arial"/>
        <family val="2"/>
      </rPr>
      <t xml:space="preserve">2 = Slight Pace Limit </t>
    </r>
    <r>
      <rPr>
        <sz val="10"/>
        <rFont val="Arial"/>
        <family val="2"/>
      </rPr>
      <t xml:space="preserve">(slight limit on maximum downhill pace)
    </t>
    </r>
    <r>
      <rPr>
        <b/>
        <sz val="10"/>
        <rFont val="Arial"/>
        <family val="2"/>
      </rPr>
      <t xml:space="preserve">3 = Medium Pace Limit </t>
    </r>
    <r>
      <rPr>
        <sz val="10"/>
        <rFont val="Arial"/>
        <family val="2"/>
      </rPr>
      <t xml:space="preserve">(medium limit on maximum downhill pace)
    </t>
    </r>
    <r>
      <rPr>
        <b/>
        <sz val="10"/>
        <rFont val="Arial"/>
        <family val="2"/>
      </rPr>
      <t xml:space="preserve">4 = Maximum Pace Limit </t>
    </r>
    <r>
      <rPr>
        <sz val="10"/>
        <rFont val="Arial"/>
        <family val="2"/>
      </rPr>
      <t>(maximum limit on downhill pace)</t>
    </r>
  </si>
  <si>
    <r>
      <rPr>
        <b/>
        <sz val="10"/>
        <color indexed="10"/>
        <rFont val="Arial"/>
        <family val="2"/>
      </rPr>
      <t>Negative Split Bias</t>
    </r>
    <r>
      <rPr>
        <sz val="10"/>
        <rFont val="Arial"/>
        <family val="2"/>
      </rPr>
      <t xml:space="preserve"> slows pace during first half of race:
    </t>
    </r>
    <r>
      <rPr>
        <b/>
        <sz val="10"/>
        <rFont val="Arial"/>
        <family val="2"/>
      </rPr>
      <t>1 = Max Negative Split Bias</t>
    </r>
    <r>
      <rPr>
        <sz val="10"/>
        <rFont val="Arial"/>
        <family val="2"/>
      </rPr>
      <t xml:space="preserve"> (maximum slow-down of pace during first half of race)
    </t>
    </r>
    <r>
      <rPr>
        <b/>
        <sz val="10"/>
        <rFont val="Arial"/>
        <family val="2"/>
      </rPr>
      <t>2 = Medium Neg Split Bias</t>
    </r>
    <r>
      <rPr>
        <sz val="10"/>
        <rFont val="Arial"/>
        <family val="2"/>
      </rPr>
      <t xml:space="preserve"> (medium slow-down of pace during first half of race)
    </t>
    </r>
    <r>
      <rPr>
        <b/>
        <sz val="10"/>
        <rFont val="Arial"/>
        <family val="2"/>
      </rPr>
      <t>3 = Slight Neg Split Bias</t>
    </r>
    <r>
      <rPr>
        <sz val="10"/>
        <rFont val="Arial"/>
        <family val="2"/>
      </rPr>
      <t xml:space="preserve"> (slight slow-down of pace during first half of race)
    </t>
    </r>
    <r>
      <rPr>
        <b/>
        <sz val="10"/>
        <rFont val="Arial"/>
        <family val="2"/>
      </rPr>
      <t>4 = No Neg Split Bias</t>
    </r>
    <r>
      <rPr>
        <sz val="10"/>
        <rFont val="Arial"/>
        <family val="2"/>
      </rPr>
      <t xml:space="preserve"> (no effect on pacing)
</t>
    </r>
  </si>
  <si>
    <r>
      <rPr>
        <b/>
        <sz val="10"/>
        <color indexed="10"/>
        <rFont val="Arial"/>
        <family val="2"/>
      </rPr>
      <t>Finish (Fade) Strategy</t>
    </r>
    <r>
      <rPr>
        <b/>
        <sz val="10"/>
        <color indexed="12"/>
        <rFont val="Arial"/>
        <family val="2"/>
      </rPr>
      <t xml:space="preserve"> </t>
    </r>
    <r>
      <rPr>
        <sz val="10"/>
        <rFont val="Arial"/>
        <family val="2"/>
      </rPr>
      <t xml:space="preserve">adjusts how much "fade" you want to allow towards the end of the race:
    </t>
    </r>
    <r>
      <rPr>
        <b/>
        <sz val="10"/>
        <rFont val="Arial"/>
        <family val="2"/>
      </rPr>
      <t>1 = Max Fade</t>
    </r>
    <r>
      <rPr>
        <sz val="10"/>
        <rFont val="Arial"/>
        <family val="2"/>
      </rPr>
      <t xml:space="preserve"> (you want to allow extra time for fatigue and slow-down during last 6 miles)
    </t>
    </r>
    <r>
      <rPr>
        <b/>
        <sz val="10"/>
        <rFont val="Arial"/>
        <family val="2"/>
      </rPr>
      <t>2 = Medium Fade</t>
    </r>
    <r>
      <rPr>
        <sz val="10"/>
        <rFont val="Arial"/>
        <family val="2"/>
      </rPr>
      <t xml:space="preserve"> (you want to allow for medium fatigue and slow-down during last 6 miles)
    </t>
    </r>
    <r>
      <rPr>
        <b/>
        <sz val="10"/>
        <rFont val="Arial"/>
        <family val="2"/>
      </rPr>
      <t>3 = Slight Fade</t>
    </r>
    <r>
      <rPr>
        <sz val="10"/>
        <rFont val="Arial"/>
        <family val="2"/>
      </rPr>
      <t xml:space="preserve"> (you want to allow for slight fatigue and slow-down during last 6 miles)
    </t>
    </r>
    <r>
      <rPr>
        <b/>
        <sz val="10"/>
        <rFont val="Arial"/>
        <family val="2"/>
      </rPr>
      <t>4 = No Fade</t>
    </r>
    <r>
      <rPr>
        <sz val="10"/>
        <rFont val="Arial"/>
        <family val="2"/>
      </rPr>
      <t xml:space="preserve"> (you don't want to allow for any fatigue or slow-down during last 6 miles)</t>
    </r>
  </si>
  <si>
    <r>
      <rPr>
        <b/>
        <sz val="10"/>
        <color indexed="10"/>
        <rFont val="Arial"/>
        <family val="2"/>
      </rPr>
      <t>Start Strategy</t>
    </r>
    <r>
      <rPr>
        <sz val="10"/>
        <rFont val="Arial"/>
        <family val="2"/>
      </rPr>
      <t xml:space="preserve"> adjusts how slowly you want to get up to pace aftter starting the race:
    </t>
    </r>
    <r>
      <rPr>
        <b/>
        <sz val="10"/>
        <rFont val="Arial"/>
        <family val="2"/>
      </rPr>
      <t>1 = Slow start</t>
    </r>
    <r>
      <rPr>
        <sz val="10"/>
        <rFont val="Arial"/>
        <family val="2"/>
      </rPr>
      <t xml:space="preserve"> (you expect to have a very crowded and slow start)
    </t>
    </r>
    <r>
      <rPr>
        <b/>
        <sz val="10"/>
        <rFont val="Arial"/>
        <family val="2"/>
      </rPr>
      <t xml:space="preserve">2 = Fairly slow start </t>
    </r>
    <r>
      <rPr>
        <sz val="10"/>
        <rFont val="Arial"/>
        <family val="2"/>
      </rPr>
      <t xml:space="preserve">(you expect some crowding and a somewhat slow start)
    </t>
    </r>
    <r>
      <rPr>
        <b/>
        <sz val="10"/>
        <rFont val="Arial"/>
        <family val="2"/>
      </rPr>
      <t>3 = Fairly fast start</t>
    </r>
    <r>
      <rPr>
        <sz val="10"/>
        <rFont val="Arial"/>
        <family val="2"/>
      </rPr>
      <t xml:space="preserve"> (you expect to get up to pace farily quickly)
    </t>
    </r>
    <r>
      <rPr>
        <b/>
        <sz val="10"/>
        <rFont val="Arial"/>
        <family val="2"/>
      </rPr>
      <t>4 = Fast start</t>
    </r>
    <r>
      <rPr>
        <sz val="10"/>
        <rFont val="Arial"/>
        <family val="2"/>
      </rPr>
      <t xml:space="preserve"> (you expect to get up to pace very quickly)</t>
    </r>
  </si>
  <si>
    <r>
      <rPr>
        <b/>
        <sz val="10"/>
        <color indexed="10"/>
        <rFont val="Arial"/>
        <family val="2"/>
      </rPr>
      <t>Pacing Strategy</t>
    </r>
    <r>
      <rPr>
        <b/>
        <sz val="10"/>
        <rFont val="Arial"/>
        <family val="2"/>
      </rPr>
      <t xml:space="preserve"> </t>
    </r>
    <r>
      <rPr>
        <sz val="10"/>
        <rFont val="Arial"/>
        <family val="2"/>
      </rPr>
      <t xml:space="preserve">can take the terrain into account to adjust pace for uphill and downhill segments:
    </t>
    </r>
    <r>
      <rPr>
        <b/>
        <sz val="10"/>
        <rFont val="Arial"/>
        <family val="2"/>
      </rPr>
      <t>1 = Even effort</t>
    </r>
    <r>
      <rPr>
        <sz val="10"/>
        <rFont val="Arial"/>
        <family val="2"/>
      </rPr>
      <t xml:space="preserve"> (faster on the downhills, slower on the uphills, etc.)
    </t>
    </r>
    <r>
      <rPr>
        <b/>
        <sz val="10"/>
        <rFont val="Arial"/>
        <family val="2"/>
      </rPr>
      <t xml:space="preserve">2 = Fairly even effort </t>
    </r>
    <r>
      <rPr>
        <sz val="10"/>
        <rFont val="Arial"/>
        <family val="2"/>
      </rPr>
      <t xml:space="preserve">(a more even pace than #1)
    </t>
    </r>
    <r>
      <rPr>
        <b/>
        <sz val="10"/>
        <rFont val="Arial"/>
        <family val="2"/>
      </rPr>
      <t>3 = Fairly even pace</t>
    </r>
    <r>
      <rPr>
        <sz val="10"/>
        <rFont val="Arial"/>
        <family val="2"/>
      </rPr>
      <t xml:space="preserve"> (a more even pace than #2)
    </t>
    </r>
    <r>
      <rPr>
        <b/>
        <sz val="10"/>
        <rFont val="Arial"/>
        <family val="2"/>
      </rPr>
      <t>4 = Even pace</t>
    </r>
    <r>
      <rPr>
        <sz val="10"/>
        <rFont val="Arial"/>
        <family val="2"/>
      </rPr>
      <t xml:space="preserve"> (same pace every mile)</t>
    </r>
  </si>
  <si>
    <r>
      <rPr>
        <b/>
        <i/>
        <u/>
        <sz val="12"/>
        <color indexed="9"/>
        <rFont val="Arial"/>
        <family val="2"/>
      </rPr>
      <t xml:space="preserve">Formulas not Working! </t>
    </r>
    <r>
      <rPr>
        <b/>
        <i/>
        <sz val="10"/>
        <color indexed="9"/>
        <rFont val="Arial"/>
        <family val="2"/>
      </rPr>
      <t xml:space="preserve"> Restart Excel with this as the ONLY open spreadsheet
(Do not "Save" while you are seeing this message)</t>
    </r>
  </si>
  <si>
    <t>Smoothed</t>
  </si>
  <si>
    <t># Cells to Smooth</t>
  </si>
  <si>
    <t>Inremental</t>
  </si>
  <si>
    <t>1  - No Rounding</t>
  </si>
  <si>
    <t>2  - Medium Fade</t>
  </si>
  <si>
    <t>4  - No Neg Split Bias</t>
  </si>
  <si>
    <t xml:space="preserve">Leg Pace Rounding: </t>
  </si>
  <si>
    <r>
      <t xml:space="preserve">- </t>
    </r>
    <r>
      <rPr>
        <b/>
        <u/>
        <sz val="10"/>
        <rFont val="Arial"/>
        <family val="2"/>
      </rPr>
      <t>If fastest pace is too fast</t>
    </r>
    <r>
      <rPr>
        <sz val="10"/>
        <rFont val="Arial"/>
        <family val="2"/>
      </rPr>
      <t>, increase Goal Time, adjust Downhill Pace Limiter, or adjust Pace Rounding</t>
    </r>
  </si>
  <si>
    <r>
      <rPr>
        <sz val="10"/>
        <rFont val="Arial"/>
        <family val="2"/>
      </rPr>
      <t xml:space="preserve">- </t>
    </r>
    <r>
      <rPr>
        <b/>
        <i/>
        <u/>
        <sz val="10"/>
        <rFont val="Arial"/>
        <family val="2"/>
      </rPr>
      <t>Refer to the "Info" tab for more information on each of pacing strategy options</t>
    </r>
  </si>
  <si>
    <t>Segments</t>
  </si>
  <si>
    <t>Max Hill:</t>
  </si>
  <si>
    <t>Min Hill:</t>
  </si>
  <si>
    <t>1  - Even Effort</t>
  </si>
  <si>
    <t>Max Hill</t>
  </si>
  <si>
    <t>Min %</t>
  </si>
  <si>
    <r>
      <rPr>
        <b/>
        <sz val="10"/>
        <color indexed="10"/>
        <rFont val="Arial"/>
        <family val="2"/>
      </rPr>
      <t>Leg Pace Rounding</t>
    </r>
    <r>
      <rPr>
        <sz val="10"/>
        <rFont val="Arial"/>
        <family val="2"/>
      </rPr>
      <t xml:space="preserve"> rounds pace for each mile/kilometer:
    </t>
    </r>
    <r>
      <rPr>
        <b/>
        <sz val="10"/>
        <rFont val="Arial"/>
        <family val="2"/>
      </rPr>
      <t>1   = No Rounding</t>
    </r>
    <r>
      <rPr>
        <sz val="10"/>
        <rFont val="Arial"/>
        <family val="2"/>
      </rPr>
      <t xml:space="preserve"> (no effect on pace values)
    </t>
    </r>
    <r>
      <rPr>
        <b/>
        <sz val="10"/>
        <rFont val="Arial"/>
        <family val="2"/>
      </rPr>
      <t>5   = Nearest 5 Seconds</t>
    </r>
    <r>
      <rPr>
        <sz val="10"/>
        <rFont val="Arial"/>
        <family val="2"/>
      </rPr>
      <t xml:space="preserve"> (rounds pace for each mile/kilometer to nearest 5 seconds)
   </t>
    </r>
    <r>
      <rPr>
        <b/>
        <sz val="10"/>
        <rFont val="Arial"/>
        <family val="2"/>
      </rPr>
      <t>10  = Nearest 10 Seconds</t>
    </r>
    <r>
      <rPr>
        <sz val="10"/>
        <rFont val="Arial"/>
        <family val="2"/>
      </rPr>
      <t xml:space="preserve"> (rounds pace for each mile/kilometer to nearest 10 seconds)</t>
    </r>
    <r>
      <rPr>
        <sz val="4"/>
        <rFont val="Arial"/>
        <family val="2"/>
      </rPr>
      <t xml:space="preserve">
</t>
    </r>
    <r>
      <rPr>
        <sz val="10"/>
        <rFont val="Arial"/>
        <family val="2"/>
      </rPr>
      <t xml:space="preserve">   </t>
    </r>
    <r>
      <rPr>
        <b/>
        <i/>
        <u/>
        <sz val="10"/>
        <color indexed="10"/>
        <rFont val="Arial"/>
        <family val="2"/>
      </rPr>
      <t>If you use the rounding feature:</t>
    </r>
    <r>
      <rPr>
        <sz val="10"/>
        <rFont val="Arial"/>
        <family val="2"/>
      </rPr>
      <t xml:space="preserve">
                       </t>
    </r>
    <r>
      <rPr>
        <b/>
        <sz val="10"/>
        <rFont val="Arial"/>
        <family val="2"/>
      </rPr>
      <t xml:space="preserve"> - Check </t>
    </r>
    <r>
      <rPr>
        <b/>
        <u/>
        <sz val="10"/>
        <rFont val="Arial"/>
        <family val="2"/>
      </rPr>
      <t>all</t>
    </r>
    <r>
      <rPr>
        <b/>
        <sz val="10"/>
        <rFont val="Arial"/>
        <family val="2"/>
      </rPr>
      <t xml:space="preserve"> leg paces to make sure none are too fast for your training
                        - </t>
    </r>
    <r>
      <rPr>
        <b/>
        <i/>
        <u/>
        <sz val="10"/>
        <color indexed="10"/>
        <rFont val="Arial"/>
        <family val="2"/>
      </rPr>
      <t>NOTE</t>
    </r>
    <r>
      <rPr>
        <b/>
        <i/>
        <sz val="10"/>
        <color indexed="10"/>
        <rFont val="Arial"/>
        <family val="2"/>
      </rPr>
      <t>: Goal time may be adjusted to account for rounding of each leg pace</t>
    </r>
  </si>
  <si>
    <t>Threshold 4:</t>
  </si>
  <si>
    <t># of 0.05</t>
  </si>
  <si>
    <t>2  - Medium Pace Limit</t>
  </si>
  <si>
    <t>3  - Fairly Fast Start</t>
  </si>
  <si>
    <t>Snoqualmie Tunnel</t>
  </si>
  <si>
    <t>John Wayne Trail</t>
  </si>
  <si>
    <t>Snoqualmie Trail</t>
  </si>
  <si>
    <t>http://jackjillmarathon.com/</t>
  </si>
  <si>
    <t>http://www.mapmyrun.com/routes/fullscreen/1697448035/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</si>
</sst>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F400]h:mm:ss\ AM/PM"/>
    <numFmt numFmtId="165" formatCode="[h]:mm:ss;@"/>
    <numFmt numFmtId="166" formatCode="0.000"/>
    <numFmt numFmtId="167" formatCode="h:mm:ss;@"/>
    <numFmt numFmtId="168" formatCode="[$-409]h:mm:ss\ AM/PM;@"/>
    <numFmt numFmtId="169" formatCode="0.0000"/>
    <numFmt numFmtId="170" formatCode="0.000000"/>
    <numFmt numFmtId="171" formatCode="0.00000"/>
    <numFmt numFmtId="172" formatCode="0.0%"/>
    <numFmt numFmtId="173" formatCode="0.000%"/>
    <numFmt numFmtId="174" formatCode="0.00000000"/>
    <numFmt numFmtId="175" formatCode="0.0000000"/>
    <numFmt numFmtId="176" formatCode="#,##0.0000"/>
    <numFmt numFmtId="177" formatCode="0.0000000000"/>
    <numFmt numFmtId="178" formatCode="mm/dd/yyyy"/>
    <numFmt numFmtId="179" formatCode="d\ mmm\ yyyy"/>
    <numFmt numFmtId="180" formatCode="[$-F800]dddd\,\ mmmm\ dd\,\ yyyy"/>
  </numFmts>
  <fonts count="107" x14ac:knownFonts="1">
    <font>
      <sz val="10"/>
      <name val="Arial"/>
    </font>
    <font>
      <sz val="10"/>
      <name val="Arial"/>
      <family val="2"/>
    </font>
    <font>
      <sz val="10"/>
      <name val="Arial"/>
      <family val="2"/>
    </font>
    <font>
      <b/>
      <sz val="10"/>
      <name val="Arial"/>
      <family val="2"/>
    </font>
    <font>
      <b/>
      <u/>
      <sz val="18"/>
      <name val="Arial"/>
      <family val="2"/>
    </font>
    <font>
      <b/>
      <u/>
      <sz val="12"/>
      <name val="Arial"/>
      <family val="2"/>
    </font>
    <font>
      <b/>
      <sz val="10"/>
      <color indexed="10"/>
      <name val="Arial"/>
      <family val="2"/>
    </font>
    <font>
      <b/>
      <sz val="14"/>
      <name val="Arial"/>
      <family val="2"/>
    </font>
    <font>
      <sz val="8"/>
      <name val="Arial"/>
      <family val="2"/>
    </font>
    <font>
      <sz val="8"/>
      <name val="Arial"/>
      <family val="2"/>
    </font>
    <font>
      <b/>
      <sz val="8"/>
      <name val="Arial Narrow"/>
      <family val="2"/>
    </font>
    <font>
      <b/>
      <sz val="10"/>
      <name val="Arial Narrow"/>
      <family val="2"/>
    </font>
    <font>
      <sz val="10"/>
      <color indexed="10"/>
      <name val="Arial"/>
      <family val="2"/>
    </font>
    <font>
      <b/>
      <u/>
      <sz val="10"/>
      <name val="Arial"/>
      <family val="2"/>
    </font>
    <font>
      <b/>
      <u/>
      <sz val="14"/>
      <name val="Arial"/>
      <family val="2"/>
    </font>
    <font>
      <b/>
      <sz val="12"/>
      <name val="Arial"/>
      <family val="2"/>
    </font>
    <font>
      <sz val="12"/>
      <name val="Arial"/>
      <family val="2"/>
    </font>
    <font>
      <u/>
      <sz val="10"/>
      <color indexed="12"/>
      <name val="Arial"/>
      <family val="2"/>
    </font>
    <font>
      <u/>
      <sz val="8.5"/>
      <color indexed="12"/>
      <name val="Arial"/>
      <family val="2"/>
    </font>
    <font>
      <sz val="10"/>
      <name val="Arial"/>
      <family val="2"/>
    </font>
    <font>
      <u/>
      <sz val="10"/>
      <name val="Arial"/>
      <family val="2"/>
    </font>
    <font>
      <b/>
      <u/>
      <sz val="16"/>
      <name val="Arial"/>
      <family val="2"/>
    </font>
    <font>
      <sz val="10"/>
      <color indexed="10"/>
      <name val="Arial"/>
      <family val="2"/>
    </font>
    <font>
      <sz val="12"/>
      <name val="Arial"/>
      <family val="2"/>
    </font>
    <font>
      <b/>
      <sz val="8"/>
      <name val="Arial"/>
      <family val="2"/>
    </font>
    <font>
      <sz val="9"/>
      <name val="Arial"/>
      <family val="2"/>
    </font>
    <font>
      <b/>
      <sz val="10"/>
      <color indexed="12"/>
      <name val="Arial"/>
      <family val="2"/>
    </font>
    <font>
      <b/>
      <sz val="11"/>
      <color indexed="10"/>
      <name val="Arial"/>
      <family val="2"/>
    </font>
    <font>
      <b/>
      <u/>
      <sz val="10"/>
      <color indexed="14"/>
      <name val="Arial"/>
      <family val="2"/>
    </font>
    <font>
      <b/>
      <sz val="16"/>
      <name val="Arial"/>
      <family val="2"/>
    </font>
    <font>
      <b/>
      <sz val="9"/>
      <name val="Arial"/>
      <family val="2"/>
    </font>
    <font>
      <sz val="14"/>
      <name val="Arial"/>
      <family val="2"/>
    </font>
    <font>
      <b/>
      <i/>
      <sz val="10"/>
      <name val="Arial"/>
      <family val="2"/>
    </font>
    <font>
      <sz val="10"/>
      <color indexed="12"/>
      <name val="Arial"/>
      <family val="2"/>
    </font>
    <font>
      <sz val="6"/>
      <name val="Arial"/>
      <family val="2"/>
    </font>
    <font>
      <sz val="8"/>
      <name val="Arial Narrow"/>
      <family val="2"/>
    </font>
    <font>
      <sz val="6"/>
      <name val="Arial Narrow"/>
      <family val="2"/>
    </font>
    <font>
      <u/>
      <sz val="10"/>
      <color indexed="10"/>
      <name val="Arial"/>
      <family val="2"/>
    </font>
    <font>
      <b/>
      <u/>
      <sz val="16"/>
      <color indexed="10"/>
      <name val="Arial"/>
      <family val="2"/>
    </font>
    <font>
      <b/>
      <sz val="10"/>
      <color indexed="12"/>
      <name val="Arial"/>
      <family val="2"/>
    </font>
    <font>
      <b/>
      <sz val="10"/>
      <color indexed="16"/>
      <name val="Arial"/>
      <family val="2"/>
    </font>
    <font>
      <b/>
      <sz val="10"/>
      <color indexed="57"/>
      <name val="Arial"/>
      <family val="2"/>
    </font>
    <font>
      <b/>
      <sz val="8"/>
      <color indexed="81"/>
      <name val="Tahoma"/>
      <family val="2"/>
    </font>
    <font>
      <sz val="8"/>
      <color indexed="81"/>
      <name val="Tahoma"/>
      <family val="2"/>
    </font>
    <font>
      <b/>
      <u/>
      <sz val="12"/>
      <name val="Arial"/>
      <family val="2"/>
    </font>
    <font>
      <b/>
      <u/>
      <sz val="32"/>
      <name val="Arial"/>
      <family val="2"/>
    </font>
    <font>
      <b/>
      <sz val="12"/>
      <color indexed="10"/>
      <name val="Arial"/>
      <family val="2"/>
    </font>
    <font>
      <b/>
      <u/>
      <sz val="36"/>
      <name val="Arial"/>
      <family val="2"/>
    </font>
    <font>
      <b/>
      <sz val="28"/>
      <name val="Arial"/>
      <family val="2"/>
    </font>
    <font>
      <sz val="18"/>
      <name val="Arial"/>
      <family val="2"/>
    </font>
    <font>
      <i/>
      <sz val="10"/>
      <name val="Arial"/>
      <family val="2"/>
    </font>
    <font>
      <b/>
      <sz val="10"/>
      <color indexed="8"/>
      <name val="Arial"/>
      <family val="2"/>
    </font>
    <font>
      <sz val="10"/>
      <color indexed="8"/>
      <name val="Arial"/>
      <family val="2"/>
    </font>
    <font>
      <b/>
      <u/>
      <sz val="10"/>
      <color indexed="8"/>
      <name val="Arial"/>
      <family val="2"/>
    </font>
    <font>
      <sz val="14"/>
      <color indexed="10"/>
      <name val="Arial"/>
      <family val="2"/>
    </font>
    <font>
      <b/>
      <sz val="18"/>
      <name val="Arial"/>
      <family val="2"/>
    </font>
    <font>
      <b/>
      <sz val="14"/>
      <name val="Arial Narrow"/>
      <family val="2"/>
    </font>
    <font>
      <b/>
      <sz val="18"/>
      <name val="Arial Narrow"/>
      <family val="2"/>
    </font>
    <font>
      <b/>
      <sz val="24"/>
      <name val="Arial"/>
      <family val="2"/>
    </font>
    <font>
      <sz val="12"/>
      <color indexed="10"/>
      <name val="Arial"/>
      <family val="2"/>
    </font>
    <font>
      <b/>
      <u/>
      <sz val="10"/>
      <color indexed="10"/>
      <name val="Arial"/>
      <family val="2"/>
    </font>
    <font>
      <b/>
      <i/>
      <sz val="24"/>
      <name val="Trebuchet MS"/>
      <family val="2"/>
    </font>
    <font>
      <sz val="10"/>
      <name val="Trebuchet MS"/>
      <family val="2"/>
    </font>
    <font>
      <b/>
      <sz val="10"/>
      <name val="Trebuchet MS"/>
      <family val="2"/>
    </font>
    <font>
      <b/>
      <i/>
      <sz val="10"/>
      <name val="Trebuchet MS"/>
      <family val="2"/>
    </font>
    <font>
      <b/>
      <i/>
      <sz val="18"/>
      <name val="Trebuchet MS"/>
      <family val="2"/>
    </font>
    <font>
      <b/>
      <sz val="20"/>
      <name val="Arial"/>
      <family val="2"/>
    </font>
    <font>
      <sz val="28"/>
      <name val="Arial"/>
      <family val="2"/>
    </font>
    <font>
      <b/>
      <i/>
      <sz val="14"/>
      <name val="Trebuchet MS"/>
      <family val="2"/>
    </font>
    <font>
      <b/>
      <u/>
      <sz val="20"/>
      <name val="Arial"/>
      <family val="2"/>
    </font>
    <font>
      <b/>
      <sz val="12"/>
      <name val="Arial Narrow"/>
      <family val="2"/>
    </font>
    <font>
      <b/>
      <sz val="20"/>
      <name val="Arial Narrow"/>
      <family val="2"/>
    </font>
    <font>
      <b/>
      <i/>
      <sz val="12"/>
      <name val="Trebuchet MS"/>
      <family val="2"/>
    </font>
    <font>
      <sz val="14"/>
      <name val="Arial Narrow"/>
      <family val="2"/>
    </font>
    <font>
      <sz val="10"/>
      <name val="Arial Narrow"/>
      <family val="2"/>
    </font>
    <font>
      <b/>
      <sz val="16"/>
      <name val="Arial Narrow"/>
      <family val="2"/>
    </font>
    <font>
      <sz val="16"/>
      <name val="Arial Narrow"/>
      <family val="2"/>
    </font>
    <font>
      <sz val="10"/>
      <color indexed="81"/>
      <name val="Tahoma"/>
      <family val="2"/>
    </font>
    <font>
      <b/>
      <i/>
      <sz val="10"/>
      <color indexed="9"/>
      <name val="Arial"/>
      <family val="2"/>
    </font>
    <font>
      <b/>
      <i/>
      <u/>
      <sz val="12"/>
      <color indexed="9"/>
      <name val="Arial"/>
      <family val="2"/>
    </font>
    <font>
      <b/>
      <i/>
      <u/>
      <sz val="10"/>
      <name val="Arial"/>
      <family val="2"/>
    </font>
    <font>
      <b/>
      <i/>
      <u/>
      <sz val="10"/>
      <color indexed="10"/>
      <name val="Arial"/>
      <family val="2"/>
    </font>
    <font>
      <sz val="4"/>
      <name val="Arial"/>
      <family val="2"/>
    </font>
    <font>
      <b/>
      <i/>
      <sz val="10"/>
      <color indexed="10"/>
      <name val="Arial"/>
      <family val="2"/>
    </font>
    <font>
      <sz val="11"/>
      <color rgb="FF9C0006"/>
      <name val="Calibri"/>
      <family val="2"/>
      <scheme val="minor"/>
    </font>
    <font>
      <sz val="11"/>
      <color rgb="FF006100"/>
      <name val="Calibri"/>
      <family val="2"/>
      <scheme val="minor"/>
    </font>
    <font>
      <sz val="11"/>
      <color rgb="FF9C6500"/>
      <name val="Calibri"/>
      <family val="2"/>
      <scheme val="minor"/>
    </font>
    <font>
      <b/>
      <sz val="11"/>
      <color theme="1"/>
      <name val="Calibri"/>
      <family val="2"/>
      <scheme val="minor"/>
    </font>
    <font>
      <b/>
      <sz val="10"/>
      <color rgb="FFFF0000"/>
      <name val="Arial"/>
      <family val="2"/>
    </font>
    <font>
      <b/>
      <sz val="12"/>
      <color rgb="FFFF0000"/>
      <name val="Arial"/>
      <family val="2"/>
    </font>
    <font>
      <sz val="12"/>
      <color rgb="FFFF0000"/>
      <name val="Arial"/>
      <family val="2"/>
    </font>
    <font>
      <sz val="10"/>
      <color rgb="FFFF0000"/>
      <name val="Arial"/>
      <family val="2"/>
    </font>
    <font>
      <b/>
      <i/>
      <sz val="26"/>
      <color theme="0"/>
      <name val="Trebuchet MS"/>
      <family val="2"/>
    </font>
    <font>
      <i/>
      <sz val="11"/>
      <color theme="0"/>
      <name val="Trebuchet MS"/>
      <family val="2"/>
    </font>
    <font>
      <sz val="12"/>
      <color theme="0"/>
      <name val="Arial"/>
      <family val="2"/>
    </font>
    <font>
      <sz val="10"/>
      <color theme="0" tint="-0.249977111117893"/>
      <name val="Arial"/>
      <family val="2"/>
    </font>
    <font>
      <b/>
      <sz val="11"/>
      <color rgb="FFFF0000"/>
      <name val="Calibri"/>
      <family val="2"/>
      <scheme val="minor"/>
    </font>
    <font>
      <b/>
      <sz val="16"/>
      <color rgb="FFFF0000"/>
      <name val="Arial"/>
      <family val="2"/>
    </font>
    <font>
      <b/>
      <i/>
      <sz val="10"/>
      <color theme="0"/>
      <name val="Arial"/>
      <family val="2"/>
    </font>
    <font>
      <b/>
      <i/>
      <sz val="16"/>
      <color rgb="FFFF0000"/>
      <name val="Arial"/>
      <family val="2"/>
    </font>
    <font>
      <b/>
      <sz val="10"/>
      <color theme="0"/>
      <name val="Arial"/>
      <family val="2"/>
    </font>
    <font>
      <b/>
      <u/>
      <sz val="14"/>
      <color rgb="FFFF0000"/>
      <name val="Arial"/>
      <family val="2"/>
    </font>
    <font>
      <b/>
      <sz val="14"/>
      <color rgb="FFFF0000"/>
      <name val="Arial"/>
      <family val="2"/>
    </font>
    <font>
      <b/>
      <sz val="10"/>
      <color theme="1"/>
      <name val="Arial"/>
      <family val="2"/>
    </font>
    <font>
      <b/>
      <sz val="11"/>
      <color rgb="FFFF0000"/>
      <name val="Arial"/>
      <family val="2"/>
    </font>
    <font>
      <b/>
      <sz val="28"/>
      <color rgb="FFFF0000"/>
      <name val="Arial"/>
      <family val="2"/>
    </font>
    <font>
      <b/>
      <sz val="10"/>
      <color rgb="FF0000FF"/>
      <name val="Arial"/>
      <family val="2"/>
    </font>
  </fonts>
  <fills count="34">
    <fill>
      <patternFill patternType="none"/>
    </fill>
    <fill>
      <patternFill patternType="gray125"/>
    </fill>
    <fill>
      <patternFill patternType="solid">
        <fgColor indexed="50"/>
        <bgColor indexed="64"/>
      </patternFill>
    </fill>
    <fill>
      <patternFill patternType="solid">
        <fgColor indexed="10"/>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1"/>
        <bgColor indexed="64"/>
      </patternFill>
    </fill>
    <fill>
      <patternFill patternType="solid">
        <fgColor rgb="FFFFC7CE"/>
      </patternFill>
    </fill>
    <fill>
      <patternFill patternType="solid">
        <fgColor rgb="FFC6EFCE"/>
      </patternFill>
    </fill>
    <fill>
      <patternFill patternType="solid">
        <fgColor rgb="FFFFEB9C"/>
      </patternFill>
    </fill>
    <fill>
      <patternFill patternType="solid">
        <fgColor rgb="FFFFFF00"/>
        <bgColor indexed="64"/>
      </patternFill>
    </fill>
    <fill>
      <patternFill patternType="solid">
        <fgColor rgb="FF99FFCC"/>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C000"/>
        <bgColor indexed="64"/>
      </patternFill>
    </fill>
    <fill>
      <patternFill patternType="solid">
        <fgColor rgb="FF484F8E"/>
        <bgColor indexed="64"/>
      </patternFill>
    </fill>
    <fill>
      <patternFill patternType="solid">
        <fgColor rgb="FF393E6F"/>
        <bgColor indexed="64"/>
      </patternFill>
    </fill>
    <fill>
      <patternFill patternType="solid">
        <fgColor rgb="FF434985"/>
        <bgColor indexed="64"/>
      </patternFill>
    </fill>
    <fill>
      <patternFill patternType="solid">
        <fgColor rgb="FF40467C"/>
        <bgColor indexed="64"/>
      </patternFill>
    </fill>
    <fill>
      <patternFill patternType="solid">
        <fgColor rgb="FF3C4174"/>
        <bgColor indexed="64"/>
      </patternFill>
    </fill>
    <fill>
      <patternFill patternType="solid">
        <fgColor rgb="FF2D3159"/>
        <bgColor indexed="64"/>
      </patternFill>
    </fill>
    <fill>
      <patternFill patternType="solid">
        <fgColor rgb="FF50579E"/>
        <bgColor indexed="64"/>
      </patternFill>
    </fill>
    <fill>
      <patternFill patternType="solid">
        <fgColor rgb="FF5961AB"/>
        <bgColor indexed="64"/>
      </patternFill>
    </fill>
    <fill>
      <patternFill patternType="solid">
        <fgColor rgb="FF646BB0"/>
        <bgColor indexed="64"/>
      </patternFill>
    </fill>
    <fill>
      <patternFill patternType="solid">
        <fgColor rgb="FF747AB8"/>
        <bgColor indexed="64"/>
      </patternFill>
    </fill>
    <fill>
      <patternFill patternType="solid">
        <fgColor rgb="FFA9ADD3"/>
        <bgColor indexed="64"/>
      </patternFill>
    </fill>
    <fill>
      <patternFill patternType="solid">
        <fgColor rgb="FF181A30"/>
        <bgColor indexed="64"/>
      </patternFill>
    </fill>
    <fill>
      <patternFill patternType="solid">
        <fgColor rgb="FF454B87"/>
        <bgColor indexed="64"/>
      </patternFill>
    </fill>
    <fill>
      <patternFill patternType="solid">
        <fgColor rgb="FFFF0000"/>
        <bgColor indexed="64"/>
      </patternFill>
    </fill>
    <fill>
      <patternFill patternType="solid">
        <fgColor theme="0" tint="-0.24994659260841701"/>
        <bgColor indexed="64"/>
      </patternFill>
    </fill>
    <fill>
      <patternFill patternType="solid">
        <fgColor rgb="FFCCFFCC"/>
        <bgColor indexed="64"/>
      </patternFill>
    </fill>
    <fill>
      <patternFill patternType="solid">
        <fgColor rgb="FFFFFF99"/>
        <bgColor indexed="64"/>
      </patternFill>
    </fill>
  </fills>
  <borders count="107">
    <border>
      <left/>
      <right/>
      <top/>
      <bottom/>
      <diagonal/>
    </border>
    <border>
      <left style="medium">
        <color indexed="64"/>
      </left>
      <right style="medium">
        <color indexed="64"/>
      </right>
      <top style="medium">
        <color indexed="64"/>
      </top>
      <bottom/>
      <diagonal/>
    </border>
    <border>
      <left/>
      <right style="medium">
        <color indexed="64"/>
      </right>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thin">
        <color indexed="64"/>
      </left>
      <right/>
      <top/>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right style="thin">
        <color indexed="64"/>
      </right>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10"/>
      </left>
      <right style="medium">
        <color indexed="10"/>
      </right>
      <top style="medium">
        <color indexed="10"/>
      </top>
      <bottom style="medium">
        <color indexed="10"/>
      </bottom>
      <diagonal/>
    </border>
    <border>
      <left/>
      <right/>
      <top style="thin">
        <color indexed="64"/>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10"/>
      </left>
      <right style="medium">
        <color indexed="10"/>
      </right>
      <top style="medium">
        <color indexed="10"/>
      </top>
      <bottom style="thin">
        <color indexed="10"/>
      </bottom>
      <diagonal/>
    </border>
    <border>
      <left style="medium">
        <color indexed="10"/>
      </left>
      <right style="medium">
        <color indexed="10"/>
      </right>
      <top style="thin">
        <color indexed="10"/>
      </top>
      <bottom style="medium">
        <color indexed="10"/>
      </bottom>
      <diagonal/>
    </border>
    <border>
      <left style="medium">
        <color indexed="10"/>
      </left>
      <right/>
      <top/>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style="medium">
        <color indexed="10"/>
      </right>
      <top/>
      <bottom/>
      <diagonal/>
    </border>
    <border>
      <left/>
      <right style="medium">
        <color indexed="10"/>
      </right>
      <top style="thin">
        <color indexed="64"/>
      </top>
      <bottom/>
      <diagonal/>
    </border>
    <border>
      <left style="medium">
        <color indexed="10"/>
      </left>
      <right/>
      <top style="thin">
        <color indexed="10"/>
      </top>
      <bottom style="medium">
        <color indexed="10"/>
      </bottom>
      <diagonal/>
    </border>
    <border>
      <left/>
      <right/>
      <top style="thin">
        <color indexed="10"/>
      </top>
      <bottom style="medium">
        <color indexed="10"/>
      </bottom>
      <diagonal/>
    </border>
    <border>
      <left/>
      <right style="medium">
        <color indexed="10"/>
      </right>
      <top style="thin">
        <color indexed="10"/>
      </top>
      <bottom style="medium">
        <color indexed="10"/>
      </bottom>
      <diagonal/>
    </border>
    <border>
      <left style="medium">
        <color indexed="10"/>
      </left>
      <right/>
      <top style="thin">
        <color indexed="10"/>
      </top>
      <bottom style="thin">
        <color indexed="10"/>
      </bottom>
      <diagonal/>
    </border>
    <border>
      <left/>
      <right/>
      <top style="thin">
        <color indexed="10"/>
      </top>
      <bottom style="thin">
        <color indexed="10"/>
      </bottom>
      <diagonal/>
    </border>
    <border>
      <left/>
      <right style="medium">
        <color indexed="10"/>
      </right>
      <top style="thin">
        <color indexed="10"/>
      </top>
      <bottom style="thin">
        <color indexed="10"/>
      </bottom>
      <diagonal/>
    </border>
    <border>
      <left style="thin">
        <color indexed="64"/>
      </left>
      <right/>
      <top style="thin">
        <color indexed="64"/>
      </top>
      <bottom style="medium">
        <color indexed="64"/>
      </bottom>
      <diagonal/>
    </border>
    <border>
      <left style="medium">
        <color indexed="10"/>
      </left>
      <right/>
      <top style="medium">
        <color indexed="10"/>
      </top>
      <bottom style="thin">
        <color indexed="10"/>
      </bottom>
      <diagonal/>
    </border>
    <border>
      <left/>
      <right/>
      <top style="medium">
        <color indexed="10"/>
      </top>
      <bottom style="thin">
        <color indexed="10"/>
      </bottom>
      <diagonal/>
    </border>
    <border>
      <left/>
      <right style="medium">
        <color indexed="10"/>
      </right>
      <top style="medium">
        <color indexed="10"/>
      </top>
      <bottom style="thin">
        <color indexed="10"/>
      </bottom>
      <diagonal/>
    </border>
    <border>
      <left style="medium">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double">
        <color indexed="64"/>
      </top>
      <bottom/>
      <diagonal/>
    </border>
    <border>
      <left style="medium">
        <color indexed="64"/>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double">
        <color indexed="64"/>
      </top>
      <bottom/>
      <diagonal/>
    </border>
    <border>
      <left style="thin">
        <color indexed="64"/>
      </left>
      <right style="medium">
        <color indexed="64"/>
      </right>
      <top/>
      <bottom style="double">
        <color indexed="64"/>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rgb="FFFF0000"/>
      </left>
      <right style="medium">
        <color rgb="FFFF0000"/>
      </right>
      <top style="medium">
        <color rgb="FFFF0000"/>
      </top>
      <bottom style="medium">
        <color rgb="FFFF0000"/>
      </bottom>
      <diagonal/>
    </border>
    <border>
      <left/>
      <right/>
      <top/>
      <bottom style="thick">
        <color rgb="FFFF0000"/>
      </bottom>
      <diagonal/>
    </border>
    <border>
      <left/>
      <right/>
      <top style="thin">
        <color indexed="64"/>
      </top>
      <bottom style="thick">
        <color rgb="FFFF0000"/>
      </bottom>
      <diagonal/>
    </border>
    <border>
      <left/>
      <right style="thin">
        <color indexed="64"/>
      </right>
      <top style="thin">
        <color indexed="64"/>
      </top>
      <bottom style="thick">
        <color rgb="FFFF0000"/>
      </bottom>
      <diagonal/>
    </border>
  </borders>
  <cellStyleXfs count="8">
    <xf numFmtId="0" fontId="0" fillId="0" borderId="0"/>
    <xf numFmtId="0" fontId="84" fillId="9" borderId="0" applyNumberFormat="0" applyBorder="0" applyAlignment="0" applyProtection="0"/>
    <xf numFmtId="0" fontId="85" fillId="10" borderId="0" applyNumberFormat="0" applyBorder="0" applyAlignment="0" applyProtection="0"/>
    <xf numFmtId="0" fontId="18"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86" fillId="11" borderId="0" applyNumberFormat="0" applyBorder="0" applyAlignment="0" applyProtection="0"/>
    <xf numFmtId="0" fontId="2" fillId="0" borderId="0"/>
    <xf numFmtId="0" fontId="1" fillId="0" borderId="0"/>
  </cellStyleXfs>
  <cellXfs count="1607">
    <xf numFmtId="0" fontId="0" fillId="0" borderId="0" xfId="0"/>
    <xf numFmtId="0" fontId="0" fillId="0" borderId="0" xfId="0" applyAlignment="1">
      <alignment horizontal="center"/>
    </xf>
    <xf numFmtId="0" fontId="0" fillId="0" borderId="0" xfId="0" applyBorder="1" applyAlignment="1">
      <alignment horizontal="center"/>
    </xf>
    <xf numFmtId="0" fontId="0" fillId="0" borderId="0" xfId="0" applyBorder="1"/>
    <xf numFmtId="0" fontId="3" fillId="0" borderId="0" xfId="0" applyFont="1"/>
    <xf numFmtId="0" fontId="0" fillId="0" borderId="0" xfId="0" applyProtection="1"/>
    <xf numFmtId="0" fontId="3" fillId="0" borderId="0" xfId="0" applyFont="1" applyAlignment="1">
      <alignment horizontal="right"/>
    </xf>
    <xf numFmtId="0" fontId="3" fillId="0" borderId="1" xfId="0" applyFont="1" applyBorder="1" applyAlignment="1" applyProtection="1">
      <alignment horizontal="center"/>
    </xf>
    <xf numFmtId="0" fontId="0" fillId="0" borderId="0" xfId="0" applyAlignment="1" applyProtection="1"/>
    <xf numFmtId="0" fontId="0" fillId="0" borderId="2" xfId="0" applyBorder="1"/>
    <xf numFmtId="164" fontId="0" fillId="0" borderId="3" xfId="0" applyNumberFormat="1" applyFill="1" applyBorder="1" applyAlignment="1" applyProtection="1">
      <alignment horizontal="center"/>
    </xf>
    <xf numFmtId="164" fontId="0" fillId="0" borderId="4" xfId="0" applyNumberFormat="1" applyFill="1" applyBorder="1" applyAlignment="1" applyProtection="1">
      <alignment horizontal="center"/>
    </xf>
    <xf numFmtId="0" fontId="0" fillId="0" borderId="0" xfId="0" applyBorder="1" applyProtection="1"/>
    <xf numFmtId="164" fontId="0" fillId="0" borderId="5" xfId="0" applyNumberFormat="1" applyFill="1" applyBorder="1" applyAlignment="1" applyProtection="1">
      <alignment horizontal="center"/>
    </xf>
    <xf numFmtId="0" fontId="0" fillId="0" borderId="6" xfId="0" applyBorder="1"/>
    <xf numFmtId="0" fontId="0" fillId="0" borderId="7" xfId="0" applyBorder="1"/>
    <xf numFmtId="0" fontId="8" fillId="0" borderId="0" xfId="0" applyFont="1" applyFill="1" applyBorder="1" applyAlignment="1"/>
    <xf numFmtId="0" fontId="0" fillId="0" borderId="8" xfId="0" applyBorder="1"/>
    <xf numFmtId="0" fontId="3" fillId="0" borderId="1" xfId="0" applyFont="1" applyFill="1" applyBorder="1" applyAlignment="1" applyProtection="1">
      <alignment horizontal="center"/>
    </xf>
    <xf numFmtId="0" fontId="9" fillId="0" borderId="0" xfId="0" applyFont="1"/>
    <xf numFmtId="168" fontId="1" fillId="0" borderId="4" xfId="0" applyNumberFormat="1" applyFont="1" applyFill="1" applyBorder="1" applyAlignment="1" applyProtection="1">
      <alignment horizontal="center"/>
    </xf>
    <xf numFmtId="168" fontId="3" fillId="0" borderId="9" xfId="0" applyNumberFormat="1" applyFont="1" applyFill="1" applyBorder="1" applyAlignment="1" applyProtection="1">
      <alignment horizontal="center"/>
    </xf>
    <xf numFmtId="164" fontId="3" fillId="0" borderId="9" xfId="0" applyNumberFormat="1" applyFont="1" applyFill="1" applyBorder="1" applyAlignment="1" applyProtection="1">
      <alignment horizontal="center"/>
    </xf>
    <xf numFmtId="0" fontId="0" fillId="0" borderId="0" xfId="0" applyAlignment="1"/>
    <xf numFmtId="167" fontId="0" fillId="0" borderId="0" xfId="0" applyNumberFormat="1"/>
    <xf numFmtId="0" fontId="0" fillId="0" borderId="0" xfId="0" applyAlignment="1">
      <alignment horizontal="right"/>
    </xf>
    <xf numFmtId="0" fontId="0" fillId="0" borderId="0" xfId="0" applyAlignment="1">
      <alignment horizontal="left"/>
    </xf>
    <xf numFmtId="0" fontId="3" fillId="0" borderId="10" xfId="0" applyFont="1" applyFill="1" applyBorder="1" applyAlignment="1" applyProtection="1">
      <alignment horizontal="center"/>
    </xf>
    <xf numFmtId="0" fontId="3" fillId="0" borderId="11" xfId="0" applyFont="1" applyBorder="1" applyAlignment="1" applyProtection="1">
      <alignment horizontal="center"/>
    </xf>
    <xf numFmtId="45" fontId="1" fillId="0" borderId="12" xfId="0" applyNumberFormat="1" applyFont="1" applyFill="1" applyBorder="1" applyAlignment="1" applyProtection="1">
      <alignment horizontal="center"/>
    </xf>
    <xf numFmtId="45" fontId="1" fillId="0" borderId="13" xfId="0" applyNumberFormat="1" applyFont="1" applyFill="1" applyBorder="1" applyAlignment="1" applyProtection="1">
      <alignment horizontal="center"/>
    </xf>
    <xf numFmtId="45" fontId="1" fillId="0" borderId="10" xfId="0" applyNumberFormat="1" applyFont="1" applyFill="1" applyBorder="1" applyAlignment="1" applyProtection="1">
      <alignment horizontal="center"/>
    </xf>
    <xf numFmtId="0" fontId="1" fillId="0" borderId="0" xfId="0" applyFont="1" applyProtection="1"/>
    <xf numFmtId="0" fontId="3" fillId="0" borderId="0" xfId="0" applyFont="1" applyBorder="1" applyAlignment="1" applyProtection="1">
      <alignment horizontal="center"/>
    </xf>
    <xf numFmtId="0" fontId="5" fillId="0" borderId="0" xfId="0" applyFont="1" applyBorder="1" applyAlignment="1" applyProtection="1">
      <alignment horizontal="center" vertical="center" wrapText="1"/>
    </xf>
    <xf numFmtId="0" fontId="15" fillId="0" borderId="0" xfId="0" applyFont="1" applyBorder="1" applyAlignment="1" applyProtection="1">
      <alignment horizontal="center" vertical="center"/>
    </xf>
    <xf numFmtId="0" fontId="0" fillId="0" borderId="0" xfId="0" applyBorder="1" applyAlignment="1" applyProtection="1">
      <alignment horizontal="center" vertical="center"/>
    </xf>
    <xf numFmtId="0" fontId="2" fillId="0" borderId="0" xfId="0" applyFont="1" applyAlignment="1" applyProtection="1">
      <alignment vertical="center"/>
    </xf>
    <xf numFmtId="0" fontId="3" fillId="0" borderId="0" xfId="0" applyFont="1" applyAlignment="1">
      <alignment horizontal="center"/>
    </xf>
    <xf numFmtId="0" fontId="14" fillId="0" borderId="0" xfId="0" applyFont="1" applyAlignment="1" applyProtection="1">
      <alignment horizontal="center"/>
    </xf>
    <xf numFmtId="49" fontId="0" fillId="0" borderId="0" xfId="0" applyNumberFormat="1" applyAlignment="1" applyProtection="1">
      <alignment horizontal="right" vertical="top"/>
    </xf>
    <xf numFmtId="0" fontId="19" fillId="0" borderId="0" xfId="0" applyFont="1" applyAlignment="1" applyProtection="1"/>
    <xf numFmtId="0" fontId="0" fillId="0" borderId="14" xfId="0" applyBorder="1"/>
    <xf numFmtId="171" fontId="1" fillId="0" borderId="12" xfId="0" applyNumberFormat="1" applyFont="1" applyFill="1" applyBorder="1" applyAlignment="1" applyProtection="1">
      <alignment horizontal="center"/>
    </xf>
    <xf numFmtId="171" fontId="1" fillId="0" borderId="15" xfId="0" applyNumberFormat="1" applyFont="1" applyFill="1" applyBorder="1" applyAlignment="1" applyProtection="1">
      <alignment horizontal="center"/>
    </xf>
    <xf numFmtId="171" fontId="1" fillId="0" borderId="13" xfId="0" applyNumberFormat="1" applyFont="1" applyFill="1" applyBorder="1" applyAlignment="1" applyProtection="1">
      <alignment horizontal="center"/>
    </xf>
    <xf numFmtId="171" fontId="1" fillId="0" borderId="16" xfId="0" applyNumberFormat="1" applyFont="1" applyFill="1" applyBorder="1" applyAlignment="1" applyProtection="1">
      <alignment horizontal="center"/>
    </xf>
    <xf numFmtId="171" fontId="1" fillId="0" borderId="10" xfId="0" applyNumberFormat="1" applyFont="1" applyFill="1" applyBorder="1" applyAlignment="1" applyProtection="1">
      <alignment horizontal="center"/>
    </xf>
    <xf numFmtId="0" fontId="3" fillId="0" borderId="17" xfId="0" applyFont="1" applyBorder="1" applyAlignment="1">
      <alignment horizontal="center"/>
    </xf>
    <xf numFmtId="0" fontId="3" fillId="0" borderId="18" xfId="0" applyFont="1" applyBorder="1" applyAlignment="1">
      <alignment horizontal="center"/>
    </xf>
    <xf numFmtId="49" fontId="0" fillId="0" borderId="0" xfId="0" applyNumberFormat="1" applyAlignment="1"/>
    <xf numFmtId="2" fontId="0" fillId="0" borderId="0" xfId="0" applyNumberFormat="1" applyBorder="1" applyAlignment="1">
      <alignment horizontal="center"/>
    </xf>
    <xf numFmtId="0" fontId="17" fillId="0" borderId="0" xfId="3" applyFont="1" applyAlignment="1" applyProtection="1"/>
    <xf numFmtId="0" fontId="17" fillId="0" borderId="0" xfId="3" applyFont="1" applyFill="1" applyBorder="1" applyAlignment="1" applyProtection="1">
      <alignment horizontal="left"/>
    </xf>
    <xf numFmtId="0" fontId="0" fillId="0" borderId="0" xfId="0" applyFill="1" applyBorder="1" applyAlignment="1" applyProtection="1"/>
    <xf numFmtId="0" fontId="15" fillId="0" borderId="0" xfId="0" applyFont="1" applyAlignment="1" applyProtection="1"/>
    <xf numFmtId="0" fontId="16" fillId="0" borderId="0" xfId="0" applyFont="1" applyAlignment="1" applyProtection="1"/>
    <xf numFmtId="0" fontId="15" fillId="0" borderId="0" xfId="0" applyFont="1" applyAlignment="1">
      <alignment horizontal="center"/>
    </xf>
    <xf numFmtId="167" fontId="2" fillId="0" borderId="0" xfId="0" applyNumberFormat="1" applyFont="1"/>
    <xf numFmtId="0" fontId="3" fillId="0" borderId="0" xfId="0" applyFont="1" applyBorder="1" applyAlignment="1">
      <alignment horizontal="center"/>
    </xf>
    <xf numFmtId="0" fontId="3" fillId="0" borderId="0" xfId="0" applyFont="1" applyFill="1" applyBorder="1" applyAlignment="1">
      <alignment horizontal="center"/>
    </xf>
    <xf numFmtId="0" fontId="0" fillId="0" borderId="19" xfId="0" applyBorder="1" applyAlignment="1">
      <alignment horizontal="center"/>
    </xf>
    <xf numFmtId="167" fontId="0" fillId="0" borderId="0" xfId="0" applyNumberFormat="1" applyAlignment="1">
      <alignment horizontal="center"/>
    </xf>
    <xf numFmtId="0" fontId="0" fillId="0" borderId="20" xfId="0" applyBorder="1" applyAlignment="1">
      <alignment horizontal="center"/>
    </xf>
    <xf numFmtId="45" fontId="35" fillId="0" borderId="0" xfId="0" applyNumberFormat="1" applyFont="1" applyAlignment="1">
      <alignment horizontal="center"/>
    </xf>
    <xf numFmtId="0" fontId="35" fillId="0" borderId="0" xfId="0" applyFont="1" applyBorder="1" applyAlignment="1">
      <alignment horizontal="center"/>
    </xf>
    <xf numFmtId="167" fontId="9" fillId="0" borderId="0" xfId="0" applyNumberFormat="1" applyFont="1" applyAlignment="1">
      <alignment horizontal="center"/>
    </xf>
    <xf numFmtId="0" fontId="0" fillId="0" borderId="21" xfId="0" applyBorder="1"/>
    <xf numFmtId="0" fontId="3" fillId="0" borderId="0" xfId="0" applyFont="1" applyAlignment="1"/>
    <xf numFmtId="0" fontId="0" fillId="0" borderId="0" xfId="0" applyFill="1"/>
    <xf numFmtId="0" fontId="0" fillId="0" borderId="0" xfId="0" applyFill="1" applyBorder="1" applyAlignment="1">
      <alignment horizontal="center"/>
    </xf>
    <xf numFmtId="0" fontId="3" fillId="0" borderId="0" xfId="0" applyFont="1" applyAlignment="1" applyProtection="1">
      <alignment horizontal="right"/>
    </xf>
    <xf numFmtId="0" fontId="0" fillId="0" borderId="0" xfId="0" applyFill="1" applyAlignment="1"/>
    <xf numFmtId="0" fontId="3" fillId="0" borderId="0" xfId="0" applyFont="1" applyBorder="1" applyAlignment="1"/>
    <xf numFmtId="0" fontId="3" fillId="0" borderId="0" xfId="0" applyFont="1" applyBorder="1" applyAlignment="1">
      <alignment horizontal="right"/>
    </xf>
    <xf numFmtId="0" fontId="37" fillId="0" borderId="0" xfId="4" applyFont="1" applyAlignment="1" applyProtection="1">
      <protection locked="0"/>
    </xf>
    <xf numFmtId="0" fontId="6" fillId="0" borderId="0" xfId="4" applyFont="1" applyAlignment="1" applyProtection="1">
      <alignment horizontal="left"/>
      <protection locked="0"/>
    </xf>
    <xf numFmtId="0" fontId="17" fillId="0" borderId="0" xfId="4" applyAlignment="1" applyProtection="1"/>
    <xf numFmtId="0" fontId="1" fillId="2" borderId="0" xfId="0" applyFont="1" applyFill="1" applyAlignment="1"/>
    <xf numFmtId="49" fontId="3" fillId="0" borderId="0" xfId="0" applyNumberFormat="1" applyFont="1" applyAlignment="1">
      <alignment horizontal="left"/>
    </xf>
    <xf numFmtId="0" fontId="3" fillId="0" borderId="0" xfId="0" applyFont="1" applyFill="1" applyBorder="1" applyAlignment="1"/>
    <xf numFmtId="0" fontId="21" fillId="0" borderId="0" xfId="0" applyFont="1" applyAlignment="1"/>
    <xf numFmtId="0" fontId="0" fillId="3" borderId="0" xfId="0" applyFill="1"/>
    <xf numFmtId="49" fontId="0" fillId="0" borderId="0" xfId="0" applyNumberFormat="1"/>
    <xf numFmtId="0" fontId="3" fillId="0" borderId="0" xfId="0" applyFont="1" applyBorder="1"/>
    <xf numFmtId="0" fontId="3" fillId="0" borderId="8" xfId="0" applyFont="1" applyBorder="1" applyAlignment="1">
      <alignment horizontal="center"/>
    </xf>
    <xf numFmtId="0" fontId="3" fillId="0" borderId="8" xfId="0" applyFont="1" applyFill="1" applyBorder="1" applyAlignment="1">
      <alignment horizontal="center"/>
    </xf>
    <xf numFmtId="0" fontId="3" fillId="0" borderId="20" xfId="0" applyFont="1" applyBorder="1" applyAlignment="1">
      <alignment horizontal="center"/>
    </xf>
    <xf numFmtId="0" fontId="3" fillId="0" borderId="22" xfId="0" applyFont="1" applyBorder="1" applyAlignment="1">
      <alignment horizontal="center"/>
    </xf>
    <xf numFmtId="2" fontId="0" fillId="0" borderId="0" xfId="0" applyNumberFormat="1" applyFill="1"/>
    <xf numFmtId="1" fontId="0" fillId="0" borderId="0" xfId="0" applyNumberFormat="1" applyAlignment="1">
      <alignment horizontal="center"/>
    </xf>
    <xf numFmtId="173" fontId="0" fillId="0" borderId="0" xfId="0" applyNumberFormat="1" applyAlignment="1">
      <alignment horizontal="center"/>
    </xf>
    <xf numFmtId="2" fontId="0" fillId="0" borderId="0" xfId="0" applyNumberFormat="1" applyAlignment="1">
      <alignment horizontal="center"/>
    </xf>
    <xf numFmtId="0" fontId="3" fillId="0" borderId="1" xfId="0" applyFont="1" applyBorder="1" applyAlignment="1">
      <alignment horizontal="center"/>
    </xf>
    <xf numFmtId="0" fontId="3" fillId="0" borderId="23" xfId="0" applyFont="1" applyBorder="1" applyAlignment="1">
      <alignment horizontal="center"/>
    </xf>
    <xf numFmtId="0" fontId="3" fillId="0" borderId="24" xfId="0" applyFont="1" applyBorder="1" applyAlignment="1">
      <alignment horizontal="center"/>
    </xf>
    <xf numFmtId="170" fontId="0" fillId="0" borderId="0" xfId="0" applyNumberFormat="1" applyAlignment="1">
      <alignment horizontal="center"/>
    </xf>
    <xf numFmtId="0" fontId="3" fillId="0" borderId="10" xfId="0" applyFont="1" applyBorder="1" applyAlignment="1">
      <alignment horizontal="right" indent="1"/>
    </xf>
    <xf numFmtId="0" fontId="3" fillId="0" borderId="25" xfId="0" applyFont="1" applyBorder="1" applyAlignment="1">
      <alignment horizontal="center"/>
    </xf>
    <xf numFmtId="0" fontId="3" fillId="0" borderId="26" xfId="0" applyFont="1" applyBorder="1" applyAlignment="1">
      <alignment horizontal="center"/>
    </xf>
    <xf numFmtId="0" fontId="3" fillId="0" borderId="10" xfId="0" applyFont="1" applyBorder="1" applyAlignment="1">
      <alignment horizontal="center"/>
    </xf>
    <xf numFmtId="49" fontId="0" fillId="0" borderId="24" xfId="0" applyNumberFormat="1" applyBorder="1" applyAlignment="1">
      <alignment horizontal="right" indent="1"/>
    </xf>
    <xf numFmtId="0" fontId="12" fillId="0" borderId="6" xfId="0" applyNumberFormat="1" applyFont="1" applyBorder="1" applyAlignment="1" applyProtection="1">
      <alignment horizontal="center"/>
      <protection locked="0"/>
    </xf>
    <xf numFmtId="1" fontId="12" fillId="0" borderId="27" xfId="0" applyNumberFormat="1" applyFont="1" applyBorder="1" applyAlignment="1" applyProtection="1">
      <alignment horizontal="center"/>
      <protection locked="0"/>
    </xf>
    <xf numFmtId="170" fontId="0" fillId="0" borderId="2" xfId="0" applyNumberFormat="1" applyBorder="1" applyAlignment="1">
      <alignment horizontal="center"/>
    </xf>
    <xf numFmtId="2" fontId="0" fillId="0" borderId="28" xfId="0" applyNumberFormat="1" applyBorder="1" applyAlignment="1">
      <alignment horizontal="center"/>
    </xf>
    <xf numFmtId="174" fontId="0" fillId="0" borderId="2" xfId="0" applyNumberFormat="1" applyBorder="1" applyAlignment="1">
      <alignment horizontal="center"/>
    </xf>
    <xf numFmtId="166" fontId="0" fillId="0" borderId="28" xfId="0" applyNumberFormat="1" applyBorder="1" applyAlignment="1">
      <alignment horizontal="center"/>
    </xf>
    <xf numFmtId="166" fontId="0" fillId="0" borderId="2" xfId="0" applyNumberFormat="1" applyBorder="1" applyAlignment="1">
      <alignment horizontal="center"/>
    </xf>
    <xf numFmtId="170" fontId="0" fillId="0" borderId="24" xfId="0" applyNumberFormat="1" applyBorder="1" applyAlignment="1">
      <alignment horizontal="center"/>
    </xf>
    <xf numFmtId="170" fontId="0" fillId="0" borderId="1" xfId="0" applyNumberFormat="1" applyBorder="1" applyAlignment="1">
      <alignment horizontal="center"/>
    </xf>
    <xf numFmtId="167" fontId="0" fillId="0" borderId="24" xfId="0" applyNumberFormat="1" applyBorder="1" applyAlignment="1">
      <alignment horizontal="center"/>
    </xf>
    <xf numFmtId="170" fontId="33" fillId="0" borderId="24" xfId="0" applyNumberFormat="1" applyFont="1" applyBorder="1" applyAlignment="1">
      <alignment horizontal="center"/>
    </xf>
    <xf numFmtId="167" fontId="33" fillId="0" borderId="1" xfId="0" applyNumberFormat="1" applyFont="1" applyBorder="1" applyAlignment="1">
      <alignment horizontal="center"/>
    </xf>
    <xf numFmtId="167" fontId="12" fillId="0" borderId="6" xfId="0" applyNumberFormat="1" applyFont="1" applyBorder="1" applyAlignment="1">
      <alignment horizontal="center"/>
    </xf>
    <xf numFmtId="167" fontId="0" fillId="0" borderId="1" xfId="0" applyNumberFormat="1" applyBorder="1" applyAlignment="1">
      <alignment horizontal="center"/>
    </xf>
    <xf numFmtId="170" fontId="33" fillId="0" borderId="1" xfId="0" applyNumberFormat="1" applyFont="1" applyBorder="1" applyAlignment="1">
      <alignment horizontal="center"/>
    </xf>
    <xf numFmtId="167" fontId="33" fillId="0" borderId="24" xfId="0" applyNumberFormat="1" applyFont="1" applyBorder="1" applyAlignment="1">
      <alignment horizontal="center"/>
    </xf>
    <xf numFmtId="1" fontId="1" fillId="0" borderId="0" xfId="0" applyNumberFormat="1" applyFont="1" applyBorder="1" applyAlignment="1">
      <alignment horizontal="center"/>
    </xf>
    <xf numFmtId="1" fontId="12" fillId="0" borderId="18" xfId="0" applyNumberFormat="1" applyFont="1" applyBorder="1" applyAlignment="1" applyProtection="1">
      <alignment horizontal="center"/>
      <protection locked="0"/>
    </xf>
    <xf numFmtId="166" fontId="0" fillId="0" borderId="26" xfId="0" applyNumberFormat="1" applyBorder="1" applyAlignment="1">
      <alignment horizontal="center"/>
    </xf>
    <xf numFmtId="170" fontId="0" fillId="0" borderId="10" xfId="0" applyNumberFormat="1" applyBorder="1" applyAlignment="1">
      <alignment horizontal="center"/>
    </xf>
    <xf numFmtId="167" fontId="0" fillId="0" borderId="10" xfId="0" applyNumberFormat="1" applyBorder="1" applyAlignment="1">
      <alignment horizontal="center"/>
    </xf>
    <xf numFmtId="167" fontId="33" fillId="0" borderId="10" xfId="0" applyNumberFormat="1" applyFont="1" applyBorder="1" applyAlignment="1">
      <alignment horizontal="center"/>
    </xf>
    <xf numFmtId="170" fontId="33" fillId="0" borderId="10" xfId="0" applyNumberFormat="1" applyFont="1" applyBorder="1" applyAlignment="1">
      <alignment horizontal="center"/>
    </xf>
    <xf numFmtId="0" fontId="3" fillId="0" borderId="20" xfId="0" applyFont="1" applyBorder="1" applyAlignment="1">
      <alignment horizontal="right" indent="1"/>
    </xf>
    <xf numFmtId="174" fontId="3" fillId="0" borderId="29" xfId="0" applyNumberFormat="1" applyFont="1" applyBorder="1" applyAlignment="1">
      <alignment horizontal="center"/>
    </xf>
    <xf numFmtId="2" fontId="3" fillId="0" borderId="30" xfId="0" applyNumberFormat="1" applyFont="1" applyBorder="1" applyAlignment="1">
      <alignment horizontal="center"/>
    </xf>
    <xf numFmtId="174" fontId="3" fillId="0" borderId="31" xfId="0" applyNumberFormat="1" applyFont="1" applyBorder="1" applyAlignment="1">
      <alignment horizontal="center"/>
    </xf>
    <xf numFmtId="174" fontId="3" fillId="0" borderId="1" xfId="0" applyNumberFormat="1" applyFont="1" applyBorder="1" applyAlignment="1">
      <alignment horizontal="center"/>
    </xf>
    <xf numFmtId="167" fontId="3" fillId="0" borderId="10" xfId="0" applyNumberFormat="1" applyFont="1" applyBorder="1" applyAlignment="1">
      <alignment horizontal="center"/>
    </xf>
    <xf numFmtId="170" fontId="39" fillId="0" borderId="29" xfId="0" applyNumberFormat="1" applyFont="1" applyBorder="1" applyAlignment="1">
      <alignment horizontal="center"/>
    </xf>
    <xf numFmtId="174" fontId="3" fillId="0" borderId="10" xfId="0" applyNumberFormat="1" applyFont="1" applyBorder="1" applyAlignment="1">
      <alignment horizontal="center"/>
    </xf>
    <xf numFmtId="170" fontId="39" fillId="0" borderId="10" xfId="0" applyNumberFormat="1" applyFont="1" applyBorder="1" applyAlignment="1">
      <alignment horizontal="center"/>
    </xf>
    <xf numFmtId="49" fontId="0" fillId="0" borderId="0" xfId="0" applyNumberFormat="1" applyFill="1" applyBorder="1" applyAlignment="1">
      <alignment horizontal="right"/>
    </xf>
    <xf numFmtId="174" fontId="3" fillId="0" borderId="0" xfId="0" applyNumberFormat="1" applyFont="1" applyAlignment="1">
      <alignment horizontal="center"/>
    </xf>
    <xf numFmtId="0" fontId="3" fillId="0" borderId="8" xfId="0" applyFont="1" applyBorder="1"/>
    <xf numFmtId="3" fontId="3" fillId="0" borderId="0" xfId="0" applyNumberFormat="1" applyFont="1" applyBorder="1" applyAlignment="1" applyProtection="1">
      <alignment horizontal="left" indent="1"/>
    </xf>
    <xf numFmtId="0" fontId="2" fillId="0" borderId="0" xfId="0" applyFont="1" applyProtection="1"/>
    <xf numFmtId="173" fontId="3" fillId="0" borderId="0" xfId="0" applyNumberFormat="1" applyFont="1" applyBorder="1" applyAlignment="1" applyProtection="1">
      <alignment horizontal="center"/>
    </xf>
    <xf numFmtId="167" fontId="0" fillId="0" borderId="0" xfId="0" applyNumberFormat="1" applyBorder="1"/>
    <xf numFmtId="167" fontId="3" fillId="0" borderId="29" xfId="0" applyNumberFormat="1" applyFont="1" applyBorder="1" applyAlignment="1">
      <alignment horizontal="center"/>
    </xf>
    <xf numFmtId="0" fontId="0" fillId="0" borderId="20" xfId="0" applyBorder="1"/>
    <xf numFmtId="0" fontId="3" fillId="0" borderId="0" xfId="0" applyFont="1" applyAlignment="1">
      <alignment horizontal="left"/>
    </xf>
    <xf numFmtId="3" fontId="3" fillId="0" borderId="0" xfId="0" applyNumberFormat="1" applyFont="1" applyFill="1" applyBorder="1" applyAlignment="1" applyProtection="1">
      <alignment horizontal="center"/>
    </xf>
    <xf numFmtId="0" fontId="9" fillId="0" borderId="0" xfId="0" applyFont="1" applyAlignment="1">
      <alignment vertical="center"/>
    </xf>
    <xf numFmtId="0" fontId="3" fillId="0" borderId="0" xfId="0" applyFont="1" applyAlignment="1">
      <alignment vertical="center"/>
    </xf>
    <xf numFmtId="0" fontId="6" fillId="0" borderId="0" xfId="0" applyFont="1" applyFill="1" applyBorder="1" applyAlignment="1" applyProtection="1">
      <alignment horizontal="center"/>
      <protection locked="0"/>
    </xf>
    <xf numFmtId="173" fontId="6" fillId="0" borderId="0" xfId="0" applyNumberFormat="1" applyFont="1" applyFill="1" applyBorder="1" applyAlignment="1" applyProtection="1">
      <alignment horizontal="center"/>
      <protection locked="0"/>
    </xf>
    <xf numFmtId="1" fontId="1" fillId="0" borderId="8" xfId="0" applyNumberFormat="1" applyFont="1" applyBorder="1" applyAlignment="1">
      <alignment horizontal="center"/>
    </xf>
    <xf numFmtId="174" fontId="3" fillId="0" borderId="0" xfId="0" applyNumberFormat="1" applyFont="1" applyBorder="1" applyAlignment="1">
      <alignment horizontal="center"/>
    </xf>
    <xf numFmtId="167" fontId="3" fillId="0" borderId="0" xfId="0" applyNumberFormat="1" applyFont="1" applyAlignment="1">
      <alignment horizontal="center"/>
    </xf>
    <xf numFmtId="166" fontId="6" fillId="0" borderId="0" xfId="0" applyNumberFormat="1" applyFont="1" applyAlignment="1">
      <alignment horizontal="center"/>
    </xf>
    <xf numFmtId="170" fontId="6" fillId="0" borderId="0" xfId="0" applyNumberFormat="1" applyFont="1" applyBorder="1" applyAlignment="1">
      <alignment horizontal="center"/>
    </xf>
    <xf numFmtId="170" fontId="2" fillId="0" borderId="0" xfId="0" applyNumberFormat="1" applyFont="1" applyBorder="1" applyAlignment="1">
      <alignment horizontal="left"/>
    </xf>
    <xf numFmtId="170" fontId="3" fillId="0" borderId="0" xfId="0" applyNumberFormat="1" applyFont="1" applyBorder="1" applyAlignment="1">
      <alignment horizontal="center"/>
    </xf>
    <xf numFmtId="0" fontId="3" fillId="0" borderId="0" xfId="0" applyFont="1" applyFill="1" applyBorder="1"/>
    <xf numFmtId="174" fontId="26" fillId="0" borderId="32" xfId="0" applyNumberFormat="1" applyFont="1" applyBorder="1" applyAlignment="1">
      <alignment horizontal="center"/>
    </xf>
    <xf numFmtId="167" fontId="26" fillId="0" borderId="22" xfId="0" applyNumberFormat="1" applyFont="1" applyBorder="1" applyAlignment="1">
      <alignment horizontal="center"/>
    </xf>
    <xf numFmtId="174" fontId="26" fillId="0" borderId="6" xfId="0" applyNumberFormat="1" applyFont="1" applyBorder="1" applyAlignment="1">
      <alignment horizontal="center"/>
    </xf>
    <xf numFmtId="167" fontId="26" fillId="0" borderId="2" xfId="0" applyNumberFormat="1" applyFont="1" applyBorder="1" applyAlignment="1">
      <alignment horizontal="center"/>
    </xf>
    <xf numFmtId="174" fontId="26" fillId="0" borderId="11" xfId="0" applyNumberFormat="1" applyFont="1" applyBorder="1" applyAlignment="1">
      <alignment horizontal="center"/>
    </xf>
    <xf numFmtId="167" fontId="26" fillId="0" borderId="25" xfId="0" applyNumberFormat="1" applyFont="1" applyBorder="1" applyAlignment="1">
      <alignment horizontal="center"/>
    </xf>
    <xf numFmtId="174" fontId="3" fillId="0" borderId="0" xfId="0" applyNumberFormat="1" applyFont="1" applyBorder="1"/>
    <xf numFmtId="174" fontId="26" fillId="0" borderId="33" xfId="0" applyNumberFormat="1" applyFont="1" applyBorder="1" applyAlignment="1">
      <alignment horizontal="center"/>
    </xf>
    <xf numFmtId="167" fontId="26" fillId="0" borderId="31" xfId="0" applyNumberFormat="1" applyFont="1" applyBorder="1" applyAlignment="1">
      <alignment horizontal="center"/>
    </xf>
    <xf numFmtId="175" fontId="3" fillId="0" borderId="0" xfId="0" applyNumberFormat="1" applyFont="1" applyBorder="1" applyAlignment="1">
      <alignment horizontal="center"/>
    </xf>
    <xf numFmtId="167" fontId="3" fillId="0" borderId="0" xfId="0" applyNumberFormat="1" applyFont="1" applyBorder="1" applyAlignment="1">
      <alignment horizontal="center"/>
    </xf>
    <xf numFmtId="174" fontId="3" fillId="0" borderId="0" xfId="0" applyNumberFormat="1" applyFont="1" applyAlignment="1">
      <alignment horizontal="left"/>
    </xf>
    <xf numFmtId="3" fontId="3" fillId="0" borderId="0" xfId="0" applyNumberFormat="1" applyFont="1" applyBorder="1" applyAlignment="1">
      <alignment horizontal="center"/>
    </xf>
    <xf numFmtId="174" fontId="0" fillId="0" borderId="0" xfId="0" applyNumberFormat="1" applyAlignment="1">
      <alignment horizontal="center"/>
    </xf>
    <xf numFmtId="49" fontId="0" fillId="0" borderId="0" xfId="0" applyNumberFormat="1" applyAlignment="1">
      <alignment horizontal="left"/>
    </xf>
    <xf numFmtId="3" fontId="6" fillId="0" borderId="0" xfId="0" applyNumberFormat="1" applyFont="1" applyAlignment="1">
      <alignment horizontal="center"/>
    </xf>
    <xf numFmtId="0" fontId="5" fillId="0" borderId="0" xfId="0" applyFont="1" applyAlignment="1"/>
    <xf numFmtId="166" fontId="6" fillId="0" borderId="0" xfId="0" applyNumberFormat="1" applyFont="1"/>
    <xf numFmtId="3" fontId="3" fillId="0" borderId="0" xfId="0" applyNumberFormat="1" applyFont="1" applyAlignment="1">
      <alignment horizontal="center"/>
    </xf>
    <xf numFmtId="174" fontId="26" fillId="0" borderId="0" xfId="0" applyNumberFormat="1" applyFont="1" applyBorder="1" applyAlignment="1">
      <alignment horizontal="center"/>
    </xf>
    <xf numFmtId="174" fontId="40" fillId="0" borderId="0" xfId="0" applyNumberFormat="1" applyFont="1" applyAlignment="1">
      <alignment horizontal="center"/>
    </xf>
    <xf numFmtId="174" fontId="41" fillId="0" borderId="0" xfId="0" applyNumberFormat="1" applyFont="1"/>
    <xf numFmtId="174" fontId="0" fillId="0" borderId="0" xfId="0" applyNumberFormat="1"/>
    <xf numFmtId="174" fontId="40" fillId="0" borderId="0" xfId="0" applyNumberFormat="1" applyFont="1" applyBorder="1" applyAlignment="1">
      <alignment horizontal="center"/>
    </xf>
    <xf numFmtId="174" fontId="0" fillId="0" borderId="0" xfId="0" applyNumberFormat="1" applyBorder="1"/>
    <xf numFmtId="3" fontId="0" fillId="0" borderId="0" xfId="0" applyNumberFormat="1" applyAlignment="1">
      <alignment horizontal="center"/>
    </xf>
    <xf numFmtId="2" fontId="6" fillId="0" borderId="0" xfId="0" applyNumberFormat="1" applyFont="1" applyAlignment="1" applyProtection="1">
      <alignment horizontal="left"/>
      <protection locked="0"/>
    </xf>
    <xf numFmtId="0" fontId="6" fillId="0" borderId="0" xfId="0" applyFont="1" applyAlignment="1" applyProtection="1">
      <alignment horizontal="left"/>
      <protection locked="0"/>
    </xf>
    <xf numFmtId="0" fontId="0" fillId="0" borderId="8" xfId="0" applyBorder="1" applyAlignment="1">
      <alignment horizontal="center"/>
    </xf>
    <xf numFmtId="2" fontId="0" fillId="0" borderId="20" xfId="0" applyNumberFormat="1" applyBorder="1" applyAlignment="1">
      <alignment horizontal="center"/>
    </xf>
    <xf numFmtId="2" fontId="0" fillId="0" borderId="14" xfId="0" applyNumberFormat="1" applyBorder="1" applyAlignment="1">
      <alignment horizontal="center"/>
    </xf>
    <xf numFmtId="170" fontId="0" fillId="0" borderId="20" xfId="0" applyNumberFormat="1" applyBorder="1" applyAlignment="1">
      <alignment horizontal="center"/>
    </xf>
    <xf numFmtId="0" fontId="12" fillId="0" borderId="32" xfId="0" applyFont="1" applyBorder="1" applyAlignment="1">
      <alignment horizontal="center"/>
    </xf>
    <xf numFmtId="0" fontId="12" fillId="0" borderId="20" xfId="0" applyFont="1" applyBorder="1" applyAlignment="1">
      <alignment horizontal="center"/>
    </xf>
    <xf numFmtId="0" fontId="12" fillId="0" borderId="34" xfId="0" applyFont="1" applyBorder="1" applyAlignment="1">
      <alignment horizontal="center"/>
    </xf>
    <xf numFmtId="170" fontId="0" fillId="0" borderId="22" xfId="0" applyNumberFormat="1" applyBorder="1" applyAlignment="1">
      <alignment horizontal="center"/>
    </xf>
    <xf numFmtId="0" fontId="0" fillId="0" borderId="17" xfId="0" applyBorder="1" applyAlignment="1">
      <alignment horizontal="center"/>
    </xf>
    <xf numFmtId="0" fontId="0" fillId="0" borderId="32" xfId="0" applyBorder="1" applyAlignment="1">
      <alignment horizontal="center"/>
    </xf>
    <xf numFmtId="0" fontId="0" fillId="0" borderId="14" xfId="0" applyBorder="1" applyAlignment="1">
      <alignment horizontal="center"/>
    </xf>
    <xf numFmtId="0" fontId="0" fillId="0" borderId="22" xfId="0" applyBorder="1" applyAlignment="1">
      <alignment horizontal="center"/>
    </xf>
    <xf numFmtId="170" fontId="6" fillId="0" borderId="11" xfId="0" applyNumberFormat="1" applyFont="1" applyBorder="1" applyAlignment="1">
      <alignment horizontal="center"/>
    </xf>
    <xf numFmtId="2" fontId="0" fillId="0" borderId="19" xfId="0" applyNumberFormat="1" applyBorder="1" applyAlignment="1">
      <alignment horizontal="center"/>
    </xf>
    <xf numFmtId="170" fontId="0" fillId="0" borderId="8" xfId="0" applyNumberFormat="1" applyBorder="1" applyAlignment="1">
      <alignment horizontal="center"/>
    </xf>
    <xf numFmtId="2" fontId="0" fillId="0" borderId="8" xfId="0" applyNumberFormat="1" applyBorder="1" applyAlignment="1">
      <alignment horizontal="center"/>
    </xf>
    <xf numFmtId="3" fontId="0" fillId="0" borderId="0" xfId="0" applyNumberFormat="1" applyAlignment="1" applyProtection="1">
      <alignment horizontal="center"/>
    </xf>
    <xf numFmtId="0" fontId="12" fillId="0" borderId="11" xfId="0" applyFont="1" applyBorder="1" applyAlignment="1">
      <alignment horizontal="center"/>
    </xf>
    <xf numFmtId="0" fontId="12" fillId="0" borderId="8" xfId="0" applyFont="1" applyBorder="1" applyAlignment="1">
      <alignment horizontal="center"/>
    </xf>
    <xf numFmtId="0" fontId="12" fillId="0" borderId="35" xfId="0" applyFont="1" applyBorder="1" applyAlignment="1">
      <alignment horizontal="center"/>
    </xf>
    <xf numFmtId="170" fontId="0" fillId="0" borderId="25" xfId="0" applyNumberFormat="1" applyBorder="1" applyAlignment="1">
      <alignment horizontal="center"/>
    </xf>
    <xf numFmtId="0" fontId="12" fillId="0" borderId="19" xfId="0" applyFont="1" applyBorder="1" applyAlignment="1">
      <alignment horizontal="center"/>
    </xf>
    <xf numFmtId="0" fontId="0" fillId="0" borderId="27" xfId="0" applyBorder="1" applyAlignment="1">
      <alignment horizontal="center"/>
    </xf>
    <xf numFmtId="0" fontId="0" fillId="0" borderId="11" xfId="0" applyBorder="1" applyAlignment="1">
      <alignment horizontal="center"/>
    </xf>
    <xf numFmtId="0" fontId="0" fillId="0" borderId="25" xfId="0" applyBorder="1" applyAlignment="1">
      <alignment horizontal="center"/>
    </xf>
    <xf numFmtId="170" fontId="12" fillId="0" borderId="6" xfId="0" applyNumberFormat="1" applyFont="1" applyBorder="1" applyAlignment="1" applyProtection="1">
      <alignment horizontal="center"/>
      <protection locked="0"/>
    </xf>
    <xf numFmtId="2" fontId="12" fillId="0" borderId="21" xfId="0" applyNumberFormat="1" applyFont="1" applyBorder="1" applyAlignment="1" applyProtection="1">
      <alignment horizontal="center"/>
      <protection locked="0"/>
    </xf>
    <xf numFmtId="2" fontId="0" fillId="0" borderId="7" xfId="0" applyNumberFormat="1" applyBorder="1" applyAlignment="1">
      <alignment horizontal="center"/>
    </xf>
    <xf numFmtId="170" fontId="0" fillId="0" borderId="0" xfId="0" applyNumberFormat="1" applyBorder="1" applyAlignment="1">
      <alignment horizontal="center"/>
    </xf>
    <xf numFmtId="2" fontId="33" fillId="0" borderId="2" xfId="0" applyNumberFormat="1" applyFont="1" applyBorder="1" applyAlignment="1">
      <alignment horizontal="center"/>
    </xf>
    <xf numFmtId="2" fontId="12" fillId="0" borderId="0" xfId="0" applyNumberFormat="1" applyFont="1" applyAlignment="1" applyProtection="1">
      <alignment horizontal="center"/>
    </xf>
    <xf numFmtId="171" fontId="12" fillId="0" borderId="6" xfId="0" applyNumberFormat="1" applyFont="1" applyBorder="1" applyAlignment="1" applyProtection="1">
      <alignment horizontal="center"/>
      <protection locked="0"/>
    </xf>
    <xf numFmtId="171" fontId="12" fillId="0" borderId="0" xfId="0" applyNumberFormat="1" applyFont="1" applyBorder="1" applyAlignment="1" applyProtection="1">
      <alignment horizontal="center"/>
      <protection locked="0"/>
    </xf>
    <xf numFmtId="174" fontId="12" fillId="0" borderId="21" xfId="0" applyNumberFormat="1" applyFont="1" applyBorder="1" applyAlignment="1" applyProtection="1">
      <alignment horizontal="center"/>
      <protection locked="0"/>
    </xf>
    <xf numFmtId="176" fontId="0" fillId="0" borderId="0" xfId="0" applyNumberFormat="1" applyBorder="1" applyAlignment="1">
      <alignment horizontal="center"/>
    </xf>
    <xf numFmtId="169" fontId="33" fillId="0" borderId="0" xfId="0" applyNumberFormat="1" applyFont="1" applyBorder="1" applyAlignment="1">
      <alignment horizontal="center"/>
    </xf>
    <xf numFmtId="0" fontId="12" fillId="0" borderId="6" xfId="0" applyFont="1" applyBorder="1" applyAlignment="1" applyProtection="1">
      <alignment horizontal="center"/>
      <protection locked="0"/>
    </xf>
    <xf numFmtId="0" fontId="12" fillId="0" borderId="0" xfId="0" applyFont="1" applyBorder="1" applyAlignment="1" applyProtection="1">
      <alignment horizontal="center"/>
      <protection locked="0"/>
    </xf>
    <xf numFmtId="0" fontId="12" fillId="0" borderId="7" xfId="0" applyFont="1" applyBorder="1" applyAlignment="1" applyProtection="1">
      <alignment horizontal="center"/>
      <protection locked="0"/>
    </xf>
    <xf numFmtId="0" fontId="12" fillId="0" borderId="21" xfId="0" applyFont="1" applyBorder="1" applyAlignment="1" applyProtection="1">
      <alignment horizontal="center"/>
      <protection locked="0"/>
    </xf>
    <xf numFmtId="0" fontId="12" fillId="0" borderId="27" xfId="0" applyFont="1" applyBorder="1" applyAlignment="1">
      <alignment horizontal="center"/>
    </xf>
    <xf numFmtId="174" fontId="12" fillId="0" borderId="0" xfId="0" applyNumberFormat="1" applyFont="1" applyBorder="1" applyAlignment="1" applyProtection="1">
      <alignment horizontal="center"/>
      <protection locked="0"/>
    </xf>
    <xf numFmtId="169" fontId="0" fillId="0" borderId="0" xfId="0" applyNumberFormat="1" applyBorder="1" applyAlignment="1">
      <alignment horizontal="center"/>
    </xf>
    <xf numFmtId="170" fontId="33" fillId="0" borderId="0" xfId="0" applyNumberFormat="1" applyFont="1" applyBorder="1" applyAlignment="1">
      <alignment horizontal="center"/>
    </xf>
    <xf numFmtId="166" fontId="0" fillId="0" borderId="6" xfId="0" applyNumberFormat="1" applyBorder="1" applyAlignment="1">
      <alignment horizontal="center"/>
    </xf>
    <xf numFmtId="170" fontId="33" fillId="0" borderId="14" xfId="0" applyNumberFormat="1" applyFont="1" applyBorder="1" applyAlignment="1">
      <alignment horizontal="center"/>
    </xf>
    <xf numFmtId="2" fontId="12" fillId="0" borderId="0" xfId="0" applyNumberFormat="1" applyFont="1" applyBorder="1" applyAlignment="1" applyProtection="1">
      <alignment horizontal="center"/>
      <protection locked="0"/>
    </xf>
    <xf numFmtId="170" fontId="33" fillId="0" borderId="7" xfId="0" applyNumberFormat="1" applyFont="1" applyBorder="1" applyAlignment="1">
      <alignment horizontal="center"/>
    </xf>
    <xf numFmtId="2" fontId="33" fillId="0" borderId="22" xfId="0" applyNumberFormat="1" applyFont="1" applyBorder="1" applyAlignment="1" applyProtection="1">
      <alignment horizontal="center"/>
    </xf>
    <xf numFmtId="176" fontId="33" fillId="0" borderId="0" xfId="0" applyNumberFormat="1" applyFont="1" applyBorder="1" applyAlignment="1">
      <alignment horizontal="center"/>
    </xf>
    <xf numFmtId="2" fontId="33" fillId="0" borderId="2" xfId="0" applyNumberFormat="1" applyFont="1" applyBorder="1" applyAlignment="1" applyProtection="1">
      <alignment horizontal="center"/>
    </xf>
    <xf numFmtId="0" fontId="12" fillId="0" borderId="6" xfId="0" applyFont="1" applyBorder="1" applyProtection="1">
      <protection locked="0"/>
    </xf>
    <xf numFmtId="0" fontId="12" fillId="0" borderId="21" xfId="0" applyFont="1" applyBorder="1" applyProtection="1">
      <protection locked="0"/>
    </xf>
    <xf numFmtId="0" fontId="12" fillId="0" borderId="11" xfId="0" applyFont="1" applyBorder="1" applyProtection="1">
      <protection locked="0"/>
    </xf>
    <xf numFmtId="0" fontId="12" fillId="0" borderId="35" xfId="0" applyFont="1" applyBorder="1" applyProtection="1">
      <protection locked="0"/>
    </xf>
    <xf numFmtId="0" fontId="0" fillId="0" borderId="19" xfId="0" applyBorder="1"/>
    <xf numFmtId="0" fontId="0" fillId="0" borderId="8" xfId="0" applyBorder="1" applyProtection="1"/>
    <xf numFmtId="171" fontId="12" fillId="0" borderId="11" xfId="0" applyNumberFormat="1" applyFont="1" applyBorder="1" applyAlignment="1" applyProtection="1">
      <alignment horizontal="center"/>
      <protection locked="0"/>
    </xf>
    <xf numFmtId="171" fontId="12" fillId="0" borderId="8" xfId="0" applyNumberFormat="1" applyFont="1" applyBorder="1" applyAlignment="1" applyProtection="1">
      <alignment horizontal="center"/>
      <protection locked="0"/>
    </xf>
    <xf numFmtId="174" fontId="12" fillId="0" borderId="35" xfId="0" applyNumberFormat="1" applyFont="1" applyBorder="1" applyAlignment="1" applyProtection="1">
      <alignment horizontal="center"/>
      <protection locked="0"/>
    </xf>
    <xf numFmtId="176" fontId="0" fillId="0" borderId="19" xfId="0" applyNumberFormat="1" applyBorder="1" applyAlignment="1">
      <alignment horizontal="center"/>
    </xf>
    <xf numFmtId="169" fontId="33" fillId="0" borderId="8" xfId="0" applyNumberFormat="1" applyFont="1" applyBorder="1" applyAlignment="1">
      <alignment horizontal="center"/>
    </xf>
    <xf numFmtId="2" fontId="33" fillId="0" borderId="25" xfId="0" applyNumberFormat="1" applyFont="1" applyBorder="1" applyAlignment="1">
      <alignment horizontal="center"/>
    </xf>
    <xf numFmtId="0" fontId="12" fillId="0" borderId="11" xfId="0" applyFont="1" applyBorder="1" applyAlignment="1" applyProtection="1">
      <alignment horizontal="center"/>
      <protection locked="0"/>
    </xf>
    <xf numFmtId="0" fontId="12" fillId="0" borderId="8" xfId="0" applyFont="1" applyBorder="1" applyAlignment="1" applyProtection="1">
      <alignment horizontal="center"/>
      <protection locked="0"/>
    </xf>
    <xf numFmtId="0" fontId="12" fillId="0" borderId="19" xfId="0" applyFont="1" applyBorder="1" applyAlignment="1" applyProtection="1">
      <alignment horizontal="center"/>
      <protection locked="0"/>
    </xf>
    <xf numFmtId="0" fontId="12" fillId="0" borderId="35" xfId="0" applyFont="1" applyBorder="1" applyAlignment="1" applyProtection="1">
      <alignment horizontal="center"/>
      <protection locked="0"/>
    </xf>
    <xf numFmtId="0" fontId="12" fillId="0" borderId="18" xfId="0" applyFont="1" applyBorder="1" applyAlignment="1">
      <alignment horizontal="center"/>
    </xf>
    <xf numFmtId="174" fontId="12" fillId="0" borderId="8" xfId="0" applyNumberFormat="1" applyFont="1" applyBorder="1" applyAlignment="1" applyProtection="1">
      <alignment horizontal="center"/>
      <protection locked="0"/>
    </xf>
    <xf numFmtId="176" fontId="0" fillId="0" borderId="8" xfId="0" applyNumberFormat="1" applyBorder="1" applyAlignment="1">
      <alignment horizontal="center"/>
    </xf>
    <xf numFmtId="176" fontId="33" fillId="0" borderId="8" xfId="0" applyNumberFormat="1" applyFont="1" applyBorder="1" applyAlignment="1">
      <alignment horizontal="center"/>
    </xf>
    <xf numFmtId="166" fontId="0" fillId="0" borderId="11" xfId="0" applyNumberFormat="1" applyBorder="1" applyAlignment="1">
      <alignment horizontal="center"/>
    </xf>
    <xf numFmtId="170" fontId="33" fillId="0" borderId="19" xfId="0" applyNumberFormat="1" applyFont="1" applyBorder="1" applyAlignment="1">
      <alignment horizontal="center"/>
    </xf>
    <xf numFmtId="170" fontId="12" fillId="0" borderId="11" xfId="0" applyNumberFormat="1" applyFont="1" applyBorder="1" applyAlignment="1" applyProtection="1">
      <alignment horizontal="center"/>
      <protection locked="0"/>
    </xf>
    <xf numFmtId="2" fontId="12" fillId="0" borderId="8" xfId="0" applyNumberFormat="1" applyFont="1" applyBorder="1" applyAlignment="1" applyProtection="1">
      <alignment horizontal="center"/>
      <protection locked="0"/>
    </xf>
    <xf numFmtId="2" fontId="33" fillId="0" borderId="25" xfId="0" applyNumberFormat="1" applyFont="1" applyBorder="1" applyAlignment="1" applyProtection="1">
      <alignment horizontal="center"/>
    </xf>
    <xf numFmtId="2" fontId="2" fillId="4" borderId="7" xfId="0" applyNumberFormat="1" applyFont="1" applyFill="1" applyBorder="1" applyAlignment="1" applyProtection="1">
      <alignment horizontal="center"/>
    </xf>
    <xf numFmtId="0" fontId="13" fillId="0" borderId="0" xfId="0" applyFont="1" applyAlignment="1"/>
    <xf numFmtId="21" fontId="3" fillId="0" borderId="0" xfId="0" applyNumberFormat="1" applyFont="1" applyAlignment="1"/>
    <xf numFmtId="19" fontId="3" fillId="0" borderId="0" xfId="0" applyNumberFormat="1" applyFont="1" applyAlignment="1"/>
    <xf numFmtId="0" fontId="0" fillId="0" borderId="0" xfId="0" applyAlignment="1">
      <alignment vertical="center"/>
    </xf>
    <xf numFmtId="0" fontId="3" fillId="0" borderId="0" xfId="0" applyFont="1" applyBorder="1" applyAlignment="1">
      <alignment horizontal="left"/>
    </xf>
    <xf numFmtId="2" fontId="0" fillId="4" borderId="0" xfId="0" applyNumberFormat="1" applyFill="1"/>
    <xf numFmtId="167" fontId="0" fillId="0" borderId="0" xfId="0" applyNumberFormat="1" applyBorder="1" applyAlignment="1">
      <alignment horizontal="center"/>
    </xf>
    <xf numFmtId="3" fontId="0" fillId="0" borderId="0" xfId="0" applyNumberFormat="1" applyBorder="1" applyAlignment="1" applyProtection="1">
      <alignment horizontal="right" indent="1"/>
    </xf>
    <xf numFmtId="45" fontId="1" fillId="0" borderId="0" xfId="0" applyNumberFormat="1" applyFont="1" applyFill="1" applyBorder="1" applyAlignment="1" applyProtection="1">
      <alignment horizontal="center"/>
    </xf>
    <xf numFmtId="1" fontId="0" fillId="0" borderId="0" xfId="0" applyNumberFormat="1" applyAlignment="1"/>
    <xf numFmtId="1" fontId="0" fillId="0" borderId="0" xfId="0" applyNumberFormat="1"/>
    <xf numFmtId="167" fontId="33" fillId="0" borderId="0" xfId="0" applyNumberFormat="1" applyFont="1" applyBorder="1" applyAlignment="1">
      <alignment horizontal="center"/>
    </xf>
    <xf numFmtId="1" fontId="0" fillId="0" borderId="0" xfId="0" applyNumberFormat="1" applyBorder="1" applyAlignment="1"/>
    <xf numFmtId="1" fontId="0" fillId="0" borderId="0" xfId="0" applyNumberFormat="1" applyBorder="1"/>
    <xf numFmtId="174" fontId="11" fillId="0" borderId="8" xfId="0" applyNumberFormat="1" applyFont="1" applyBorder="1" applyAlignment="1">
      <alignment horizontal="center"/>
    </xf>
    <xf numFmtId="174" fontId="11" fillId="0" borderId="0" xfId="0" applyNumberFormat="1" applyFont="1" applyBorder="1" applyAlignment="1">
      <alignment horizontal="center"/>
    </xf>
    <xf numFmtId="0" fontId="11" fillId="0" borderId="0" xfId="0" applyFont="1" applyAlignment="1">
      <alignment horizontal="center"/>
    </xf>
    <xf numFmtId="0" fontId="11" fillId="0" borderId="0" xfId="0" applyFont="1" applyBorder="1" applyAlignment="1">
      <alignment horizontal="center"/>
    </xf>
    <xf numFmtId="0" fontId="11" fillId="0" borderId="8" xfId="0" applyFont="1" applyBorder="1" applyAlignment="1">
      <alignment horizontal="center"/>
    </xf>
    <xf numFmtId="0" fontId="0" fillId="0" borderId="8" xfId="0" applyBorder="1" applyAlignment="1">
      <alignment horizontal="right"/>
    </xf>
    <xf numFmtId="0" fontId="0" fillId="0" borderId="10" xfId="0" applyBorder="1" applyAlignment="1">
      <alignment horizontal="center"/>
    </xf>
    <xf numFmtId="0" fontId="0" fillId="0" borderId="0" xfId="0" applyFill="1" applyBorder="1" applyAlignment="1">
      <alignment horizontal="right"/>
    </xf>
    <xf numFmtId="0" fontId="0" fillId="0" borderId="32" xfId="0" applyBorder="1"/>
    <xf numFmtId="0" fontId="0" fillId="0" borderId="20" xfId="0" applyBorder="1" applyAlignment="1">
      <alignment horizontal="right"/>
    </xf>
    <xf numFmtId="170" fontId="0" fillId="0" borderId="22" xfId="0" applyNumberFormat="1" applyBorder="1"/>
    <xf numFmtId="2" fontId="0" fillId="0" borderId="0" xfId="0" applyNumberFormat="1" applyBorder="1" applyAlignment="1">
      <alignment horizontal="right"/>
    </xf>
    <xf numFmtId="170" fontId="0" fillId="0" borderId="2" xfId="0" applyNumberFormat="1" applyBorder="1"/>
    <xf numFmtId="0" fontId="0" fillId="0" borderId="0" xfId="0" applyBorder="1" applyAlignment="1">
      <alignment horizontal="right"/>
    </xf>
    <xf numFmtId="170" fontId="0" fillId="0" borderId="6" xfId="0" applyNumberFormat="1" applyBorder="1"/>
    <xf numFmtId="170" fontId="0" fillId="0" borderId="0" xfId="0" applyNumberFormat="1" applyBorder="1"/>
    <xf numFmtId="170" fontId="0" fillId="0" borderId="0" xfId="0" applyNumberFormat="1" applyBorder="1" applyAlignment="1">
      <alignment horizontal="right"/>
    </xf>
    <xf numFmtId="1" fontId="0" fillId="0" borderId="2" xfId="0" applyNumberFormat="1" applyBorder="1"/>
    <xf numFmtId="0" fontId="0" fillId="0" borderId="11" xfId="0" applyBorder="1"/>
    <xf numFmtId="0" fontId="0" fillId="0" borderId="1" xfId="0" applyBorder="1"/>
    <xf numFmtId="2" fontId="2" fillId="0" borderId="0" xfId="0" applyNumberFormat="1" applyFont="1" applyBorder="1" applyAlignment="1">
      <alignment horizontal="center"/>
    </xf>
    <xf numFmtId="167" fontId="3" fillId="0" borderId="29" xfId="0" applyNumberFormat="1" applyFont="1" applyBorder="1" applyAlignment="1" applyProtection="1">
      <alignment horizontal="center"/>
    </xf>
    <xf numFmtId="0" fontId="3" fillId="0" borderId="25" xfId="0" applyFont="1" applyBorder="1" applyAlignment="1" applyProtection="1">
      <alignment horizontal="center"/>
    </xf>
    <xf numFmtId="0" fontId="0" fillId="0" borderId="0" xfId="0" applyBorder="1" applyAlignment="1"/>
    <xf numFmtId="0" fontId="9" fillId="0" borderId="0" xfId="0" applyFont="1" applyAlignment="1">
      <alignment horizontal="right"/>
    </xf>
    <xf numFmtId="0" fontId="3" fillId="0" borderId="17" xfId="0" applyFont="1" applyBorder="1" applyAlignment="1" applyProtection="1">
      <alignment horizontal="center"/>
    </xf>
    <xf numFmtId="0" fontId="3" fillId="0" borderId="22" xfId="0" applyFont="1" applyBorder="1" applyAlignment="1" applyProtection="1">
      <alignment horizontal="center"/>
    </xf>
    <xf numFmtId="0" fontId="3" fillId="0" borderId="18" xfId="0" applyFont="1" applyBorder="1" applyAlignment="1" applyProtection="1">
      <alignment horizontal="center"/>
    </xf>
    <xf numFmtId="165" fontId="0" fillId="0" borderId="36" xfId="0" applyNumberFormat="1" applyBorder="1" applyAlignment="1">
      <alignment horizontal="center"/>
    </xf>
    <xf numFmtId="165" fontId="0" fillId="0" borderId="37" xfId="0" applyNumberFormat="1" applyBorder="1" applyAlignment="1">
      <alignment horizontal="center"/>
    </xf>
    <xf numFmtId="167" fontId="0" fillId="0" borderId="37" xfId="0" applyNumberFormat="1" applyFill="1" applyBorder="1" applyAlignment="1" applyProtection="1">
      <alignment horizontal="center"/>
    </xf>
    <xf numFmtId="167" fontId="0" fillId="0" borderId="38" xfId="0" applyNumberFormat="1" applyFill="1" applyBorder="1" applyAlignment="1" applyProtection="1">
      <alignment horizontal="center"/>
    </xf>
    <xf numFmtId="2" fontId="0" fillId="0" borderId="2" xfId="0" applyNumberFormat="1" applyBorder="1"/>
    <xf numFmtId="2" fontId="6" fillId="0" borderId="2" xfId="0" applyNumberFormat="1" applyFont="1" applyBorder="1" applyProtection="1">
      <protection locked="0"/>
    </xf>
    <xf numFmtId="177" fontId="0" fillId="0" borderId="25" xfId="0" applyNumberFormat="1" applyBorder="1"/>
    <xf numFmtId="2" fontId="33" fillId="0" borderId="0" xfId="0" applyNumberFormat="1" applyFont="1" applyBorder="1" applyAlignment="1" applyProtection="1">
      <alignment horizontal="center"/>
    </xf>
    <xf numFmtId="0" fontId="0" fillId="0" borderId="1" xfId="0" applyBorder="1" applyAlignment="1">
      <alignment horizontal="center"/>
    </xf>
    <xf numFmtId="2" fontId="6" fillId="0" borderId="29" xfId="0" applyNumberFormat="1" applyFont="1" applyBorder="1" applyAlignment="1" applyProtection="1">
      <alignment horizontal="center"/>
      <protection locked="0"/>
    </xf>
    <xf numFmtId="0" fontId="32" fillId="0" borderId="0" xfId="0" applyFont="1" applyAlignment="1" applyProtection="1"/>
    <xf numFmtId="0" fontId="0" fillId="0" borderId="0" xfId="0" applyAlignment="1">
      <alignment wrapText="1"/>
    </xf>
    <xf numFmtId="0" fontId="0" fillId="0" borderId="0" xfId="0" applyAlignment="1">
      <alignment vertical="top" wrapText="1"/>
    </xf>
    <xf numFmtId="45" fontId="0" fillId="5" borderId="0" xfId="0" applyNumberFormat="1" applyFill="1" applyAlignment="1">
      <alignment horizontal="center"/>
    </xf>
    <xf numFmtId="45" fontId="0" fillId="6" borderId="0" xfId="0" applyNumberFormat="1" applyFill="1" applyAlignment="1">
      <alignment horizontal="center"/>
    </xf>
    <xf numFmtId="167" fontId="0" fillId="0" borderId="8" xfId="0" applyNumberFormat="1" applyBorder="1" applyAlignment="1">
      <alignment horizontal="center"/>
    </xf>
    <xf numFmtId="45" fontId="22" fillId="0" borderId="12" xfId="0" applyNumberFormat="1" applyFont="1" applyBorder="1" applyAlignment="1">
      <alignment horizontal="center"/>
    </xf>
    <xf numFmtId="45" fontId="22" fillId="0" borderId="15" xfId="0" applyNumberFormat="1" applyFont="1" applyBorder="1" applyAlignment="1">
      <alignment horizontal="center"/>
    </xf>
    <xf numFmtId="45" fontId="22" fillId="0" borderId="16" xfId="0" applyNumberFormat="1" applyFont="1" applyBorder="1" applyAlignment="1">
      <alignment horizontal="center"/>
    </xf>
    <xf numFmtId="9" fontId="0" fillId="0" borderId="0" xfId="0" applyNumberFormat="1" applyAlignment="1">
      <alignment horizontal="right" indent="1"/>
    </xf>
    <xf numFmtId="9" fontId="0" fillId="0" borderId="33" xfId="0" applyNumberFormat="1" applyBorder="1" applyAlignment="1">
      <alignment horizontal="right" indent="1"/>
    </xf>
    <xf numFmtId="167" fontId="0" fillId="0" borderId="31" xfId="0" applyNumberFormat="1" applyBorder="1" applyAlignment="1">
      <alignment horizontal="center"/>
    </xf>
    <xf numFmtId="170" fontId="12" fillId="0" borderId="0" xfId="0" applyNumberFormat="1" applyFont="1" applyAlignment="1" applyProtection="1">
      <alignment horizontal="center"/>
      <protection locked="0"/>
    </xf>
    <xf numFmtId="170" fontId="0" fillId="0" borderId="0" xfId="0" applyNumberFormat="1" applyBorder="1" applyAlignment="1"/>
    <xf numFmtId="170" fontId="0" fillId="0" borderId="0" xfId="0" applyNumberFormat="1"/>
    <xf numFmtId="0" fontId="3" fillId="0" borderId="29" xfId="0" applyFont="1" applyBorder="1" applyAlignment="1">
      <alignment horizontal="center"/>
    </xf>
    <xf numFmtId="1" fontId="3" fillId="0" borderId="29" xfId="0" applyNumberFormat="1" applyFont="1" applyBorder="1" applyAlignment="1">
      <alignment horizontal="center"/>
    </xf>
    <xf numFmtId="0" fontId="2" fillId="0" borderId="0" xfId="6"/>
    <xf numFmtId="0" fontId="8" fillId="0" borderId="0" xfId="6" applyFont="1"/>
    <xf numFmtId="0" fontId="2" fillId="0" borderId="0" xfId="6" applyFill="1" applyBorder="1"/>
    <xf numFmtId="0" fontId="8" fillId="0" borderId="0" xfId="6" applyFont="1" applyFill="1" applyBorder="1" applyAlignment="1">
      <alignment wrapText="1"/>
    </xf>
    <xf numFmtId="167" fontId="7" fillId="0" borderId="0" xfId="6" applyNumberFormat="1" applyFont="1" applyFill="1" applyBorder="1" applyAlignment="1">
      <alignment horizontal="center" vertical="center" wrapText="1"/>
    </xf>
    <xf numFmtId="0" fontId="10" fillId="0" borderId="0" xfId="6" applyFont="1" applyFill="1" applyBorder="1" applyAlignment="1">
      <alignment vertical="center"/>
    </xf>
    <xf numFmtId="0" fontId="11" fillId="0" borderId="0" xfId="6" applyFont="1" applyFill="1" applyBorder="1" applyAlignment="1">
      <alignment vertical="center"/>
    </xf>
    <xf numFmtId="0" fontId="11" fillId="0" borderId="0" xfId="6" applyFont="1" applyFill="1" applyBorder="1" applyAlignment="1">
      <alignment horizontal="center" vertical="center"/>
    </xf>
    <xf numFmtId="0" fontId="8" fillId="0" borderId="0" xfId="6" applyFont="1" applyFill="1" applyBorder="1" applyAlignment="1">
      <alignment vertical="top" wrapText="1"/>
    </xf>
    <xf numFmtId="0" fontId="2" fillId="0" borderId="0" xfId="6" applyFont="1" applyFill="1" applyBorder="1" applyAlignment="1">
      <alignment vertical="center"/>
    </xf>
    <xf numFmtId="0" fontId="13" fillId="0" borderId="0" xfId="6" applyFont="1" applyAlignment="1">
      <alignment vertical="center"/>
    </xf>
    <xf numFmtId="0" fontId="13" fillId="0" borderId="0" xfId="6" applyFont="1" applyFill="1" applyBorder="1" applyAlignment="1">
      <alignment vertical="center"/>
    </xf>
    <xf numFmtId="0" fontId="30" fillId="0" borderId="0" xfId="6" applyFont="1" applyFill="1" applyBorder="1" applyAlignment="1"/>
    <xf numFmtId="0" fontId="30" fillId="0" borderId="0" xfId="6" applyFont="1" applyAlignment="1"/>
    <xf numFmtId="45" fontId="35" fillId="0" borderId="0" xfId="6" applyNumberFormat="1" applyFont="1" applyAlignment="1">
      <alignment horizontal="center"/>
    </xf>
    <xf numFmtId="0" fontId="8" fillId="0" borderId="0" xfId="6" applyFont="1" applyAlignment="1"/>
    <xf numFmtId="167" fontId="8" fillId="0" borderId="0" xfId="6" applyNumberFormat="1" applyFont="1" applyAlignment="1">
      <alignment horizontal="center"/>
    </xf>
    <xf numFmtId="0" fontId="19" fillId="0" borderId="0" xfId="0" applyFont="1" applyAlignment="1"/>
    <xf numFmtId="0" fontId="17" fillId="0" borderId="0" xfId="3" applyFont="1" applyAlignment="1" applyProtection="1">
      <alignment horizontal="left"/>
    </xf>
    <xf numFmtId="0" fontId="9" fillId="0" borderId="0" xfId="0" applyFont="1" applyAlignment="1"/>
    <xf numFmtId="0" fontId="8" fillId="0" borderId="0" xfId="0" applyFont="1" applyAlignment="1"/>
    <xf numFmtId="167" fontId="9" fillId="0" borderId="0" xfId="0" applyNumberFormat="1" applyFont="1" applyBorder="1" applyAlignment="1"/>
    <xf numFmtId="0" fontId="13" fillId="0" borderId="0" xfId="6" applyFont="1" applyAlignment="1"/>
    <xf numFmtId="0" fontId="3" fillId="0" borderId="31" xfId="0" applyFont="1" applyBorder="1" applyAlignment="1" applyProtection="1">
      <alignment horizontal="center" vertical="center"/>
    </xf>
    <xf numFmtId="0" fontId="3" fillId="0" borderId="32" xfId="0" applyFont="1" applyBorder="1" applyAlignment="1" applyProtection="1">
      <alignment horizontal="center"/>
    </xf>
    <xf numFmtId="45" fontId="0" fillId="0" borderId="39" xfId="0" applyNumberFormat="1" applyFill="1" applyBorder="1" applyAlignment="1" applyProtection="1">
      <alignment horizontal="center"/>
    </xf>
    <xf numFmtId="45" fontId="0" fillId="0" borderId="40" xfId="0" applyNumberFormat="1" applyFill="1" applyBorder="1" applyAlignment="1" applyProtection="1">
      <alignment horizontal="center"/>
    </xf>
    <xf numFmtId="45" fontId="0" fillId="0" borderId="41" xfId="0" applyNumberFormat="1" applyFill="1" applyBorder="1" applyAlignment="1" applyProtection="1">
      <alignment horizontal="center"/>
    </xf>
    <xf numFmtId="0" fontId="2" fillId="0" borderId="0" xfId="0" applyFont="1" applyFill="1" applyBorder="1" applyAlignment="1">
      <alignment horizontal="right" indent="1"/>
    </xf>
    <xf numFmtId="167" fontId="2" fillId="0" borderId="42" xfId="0" applyNumberFormat="1" applyFont="1" applyFill="1" applyBorder="1" applyAlignment="1" applyProtection="1">
      <alignment horizontal="center"/>
    </xf>
    <xf numFmtId="168" fontId="2" fillId="0" borderId="3" xfId="0" applyNumberFormat="1" applyFont="1" applyFill="1" applyBorder="1" applyAlignment="1" applyProtection="1">
      <alignment horizontal="center"/>
    </xf>
    <xf numFmtId="167" fontId="1" fillId="0" borderId="43" xfId="0" applyNumberFormat="1" applyFont="1" applyFill="1" applyBorder="1" applyAlignment="1" applyProtection="1">
      <alignment horizontal="center"/>
    </xf>
    <xf numFmtId="167" fontId="3" fillId="0" borderId="30" xfId="0" applyNumberFormat="1" applyFont="1" applyFill="1" applyBorder="1" applyAlignment="1" applyProtection="1">
      <alignment horizontal="center"/>
    </xf>
    <xf numFmtId="0" fontId="3" fillId="0" borderId="33" xfId="0" applyFont="1" applyBorder="1" applyAlignment="1" applyProtection="1">
      <alignment horizontal="right" vertical="center"/>
    </xf>
    <xf numFmtId="1" fontId="0" fillId="0" borderId="0" xfId="0" applyNumberFormat="1" applyFill="1" applyBorder="1" applyAlignment="1" applyProtection="1">
      <alignment horizontal="left" indent="1"/>
    </xf>
    <xf numFmtId="0" fontId="3" fillId="0" borderId="101" xfId="0" applyFont="1" applyBorder="1" applyAlignment="1" applyProtection="1">
      <alignment horizontal="right" vertical="center"/>
    </xf>
    <xf numFmtId="0" fontId="88" fillId="0" borderId="102" xfId="0" applyFont="1" applyBorder="1" applyAlignment="1" applyProtection="1">
      <alignment horizontal="center" vertical="center"/>
    </xf>
    <xf numFmtId="19" fontId="0" fillId="0" borderId="0" xfId="0" applyNumberFormat="1"/>
    <xf numFmtId="171" fontId="0" fillId="0" borderId="0" xfId="0" applyNumberFormat="1"/>
    <xf numFmtId="45" fontId="0" fillId="0" borderId="0" xfId="0" applyNumberFormat="1"/>
    <xf numFmtId="0" fontId="1" fillId="0" borderId="0" xfId="0" applyFont="1"/>
    <xf numFmtId="0" fontId="3" fillId="0" borderId="0" xfId="0" applyFont="1" applyBorder="1" applyAlignment="1" applyProtection="1">
      <alignment horizontal="center" vertical="center"/>
    </xf>
    <xf numFmtId="0" fontId="3" fillId="0" borderId="0" xfId="0" applyFont="1" applyBorder="1" applyAlignment="1" applyProtection="1">
      <alignment horizontal="left" vertical="center" indent="1"/>
    </xf>
    <xf numFmtId="0" fontId="1" fillId="0" borderId="0" xfId="0" applyFont="1" applyBorder="1" applyAlignment="1" applyProtection="1">
      <alignment horizontal="center"/>
    </xf>
    <xf numFmtId="45" fontId="0" fillId="0" borderId="0" xfId="0" applyNumberFormat="1" applyAlignment="1">
      <alignment horizontal="center"/>
    </xf>
    <xf numFmtId="45" fontId="89" fillId="0" borderId="0" xfId="0" applyNumberFormat="1" applyFont="1" applyBorder="1" applyAlignment="1">
      <alignment horizontal="center" vertical="center"/>
    </xf>
    <xf numFmtId="0" fontId="3" fillId="0" borderId="0" xfId="0" applyFont="1" applyBorder="1" applyAlignment="1" applyProtection="1">
      <alignment horizontal="left"/>
    </xf>
    <xf numFmtId="0" fontId="3" fillId="0" borderId="0" xfId="6" applyFont="1" applyAlignment="1">
      <alignment horizontal="center"/>
    </xf>
    <xf numFmtId="0" fontId="15" fillId="0" borderId="0" xfId="0" applyFont="1"/>
    <xf numFmtId="0" fontId="16" fillId="0" borderId="0" xfId="0" applyFont="1"/>
    <xf numFmtId="0" fontId="3" fillId="12" borderId="31" xfId="0" applyFont="1" applyFill="1" applyBorder="1" applyAlignment="1" applyProtection="1">
      <alignment horizontal="center" vertical="center"/>
    </xf>
    <xf numFmtId="0" fontId="61" fillId="0" borderId="0" xfId="0" applyFont="1"/>
    <xf numFmtId="164" fontId="65" fillId="0" borderId="0" xfId="0" applyNumberFormat="1" applyFont="1" applyBorder="1" applyAlignment="1" applyProtection="1">
      <alignment horizontal="left"/>
    </xf>
    <xf numFmtId="0" fontId="0" fillId="0" borderId="0" xfId="0" applyProtection="1">
      <protection hidden="1"/>
    </xf>
    <xf numFmtId="0" fontId="46" fillId="0" borderId="0" xfId="0" applyFont="1" applyBorder="1" applyProtection="1">
      <protection hidden="1"/>
    </xf>
    <xf numFmtId="0" fontId="0" fillId="0" borderId="0" xfId="0" applyBorder="1" applyProtection="1">
      <protection hidden="1"/>
    </xf>
    <xf numFmtId="0" fontId="23" fillId="0" borderId="0" xfId="0" applyFont="1" applyAlignment="1" applyProtection="1">
      <alignment vertical="center"/>
      <protection hidden="1"/>
    </xf>
    <xf numFmtId="45" fontId="90" fillId="0" borderId="37" xfId="0" applyNumberFormat="1" applyFont="1" applyBorder="1" applyAlignment="1" applyProtection="1">
      <alignment horizontal="center" vertical="center"/>
      <protection hidden="1"/>
    </xf>
    <xf numFmtId="45" fontId="59" fillId="0" borderId="37" xfId="0" applyNumberFormat="1" applyFont="1" applyBorder="1" applyAlignment="1" applyProtection="1">
      <alignment horizontal="center" vertical="center"/>
      <protection hidden="1"/>
    </xf>
    <xf numFmtId="0" fontId="3" fillId="0" borderId="0" xfId="0" applyFont="1" applyFill="1" applyBorder="1" applyAlignment="1" applyProtection="1">
      <alignment vertical="center"/>
      <protection hidden="1"/>
    </xf>
    <xf numFmtId="0" fontId="3" fillId="0" borderId="0" xfId="0" applyFont="1" applyFill="1" applyBorder="1" applyAlignment="1" applyProtection="1">
      <alignment vertical="center" wrapText="1"/>
      <protection hidden="1"/>
    </xf>
    <xf numFmtId="45" fontId="22" fillId="0" borderId="0" xfId="0" applyNumberFormat="1" applyFont="1" applyFill="1" applyBorder="1" applyAlignment="1" applyProtection="1">
      <alignment horizontal="center"/>
      <protection hidden="1"/>
    </xf>
    <xf numFmtId="0" fontId="31" fillId="0" borderId="0" xfId="0" applyFont="1" applyProtection="1">
      <protection hidden="1"/>
    </xf>
    <xf numFmtId="3" fontId="31" fillId="0" borderId="0" xfId="0" applyNumberFormat="1" applyFont="1" applyProtection="1">
      <protection hidden="1"/>
    </xf>
    <xf numFmtId="0" fontId="44" fillId="0" borderId="0" xfId="0" applyFont="1" applyAlignment="1" applyProtection="1">
      <alignment horizontal="center" vertical="center"/>
      <protection hidden="1"/>
    </xf>
    <xf numFmtId="21" fontId="15" fillId="0" borderId="0" xfId="0" applyNumberFormat="1" applyFont="1" applyAlignment="1" applyProtection="1">
      <alignment horizontal="center" vertical="center"/>
      <protection hidden="1"/>
    </xf>
    <xf numFmtId="19" fontId="15" fillId="0" borderId="0" xfId="0" applyNumberFormat="1" applyFont="1" applyAlignment="1" applyProtection="1">
      <alignment horizontal="center" vertical="center"/>
      <protection hidden="1"/>
    </xf>
    <xf numFmtId="19" fontId="3" fillId="0" borderId="0" xfId="0" applyNumberFormat="1" applyFont="1" applyAlignment="1" applyProtection="1">
      <protection hidden="1"/>
    </xf>
    <xf numFmtId="0" fontId="3" fillId="0" borderId="0" xfId="0" applyFont="1" applyAlignment="1" applyProtection="1">
      <protection hidden="1"/>
    </xf>
    <xf numFmtId="0" fontId="0" fillId="0" borderId="0" xfId="0" applyAlignment="1" applyProtection="1">
      <protection hidden="1"/>
    </xf>
    <xf numFmtId="0" fontId="47" fillId="0" borderId="0" xfId="0" applyFont="1" applyProtection="1"/>
    <xf numFmtId="0" fontId="49" fillId="0" borderId="0" xfId="0" applyFont="1" applyProtection="1"/>
    <xf numFmtId="0" fontId="66" fillId="0" borderId="0" xfId="0" applyFont="1" applyAlignment="1" applyProtection="1">
      <alignment horizontal="center"/>
    </xf>
    <xf numFmtId="0" fontId="66" fillId="0" borderId="0" xfId="0" applyFont="1"/>
    <xf numFmtId="0" fontId="67" fillId="0" borderId="0" xfId="0" applyFont="1" applyAlignment="1" applyProtection="1">
      <alignment vertical="center"/>
    </xf>
    <xf numFmtId="0" fontId="32" fillId="0" borderId="0" xfId="0" applyFont="1" applyAlignment="1" applyProtection="1">
      <protection hidden="1"/>
    </xf>
    <xf numFmtId="167" fontId="2" fillId="0" borderId="12" xfId="0" applyNumberFormat="1" applyFont="1" applyBorder="1" applyAlignment="1" applyProtection="1">
      <alignment horizontal="center"/>
      <protection hidden="1"/>
    </xf>
    <xf numFmtId="167" fontId="2" fillId="0" borderId="15" xfId="0" applyNumberFormat="1" applyFont="1" applyBorder="1" applyAlignment="1" applyProtection="1">
      <alignment horizontal="center"/>
      <protection hidden="1"/>
    </xf>
    <xf numFmtId="167" fontId="2" fillId="0" borderId="16" xfId="0" applyNumberFormat="1" applyFont="1" applyBorder="1" applyAlignment="1" applyProtection="1">
      <alignment horizontal="center"/>
      <protection hidden="1"/>
    </xf>
    <xf numFmtId="45" fontId="0" fillId="6" borderId="12" xfId="0" applyNumberFormat="1" applyFill="1" applyBorder="1" applyAlignment="1" applyProtection="1">
      <alignment horizontal="center" vertical="center"/>
      <protection hidden="1"/>
    </xf>
    <xf numFmtId="45" fontId="0" fillId="5" borderId="16" xfId="0" applyNumberFormat="1" applyFill="1" applyBorder="1" applyAlignment="1" applyProtection="1">
      <alignment horizontal="center" vertical="center"/>
      <protection hidden="1"/>
    </xf>
    <xf numFmtId="0" fontId="0" fillId="0" borderId="0" xfId="0" applyAlignment="1" applyProtection="1">
      <alignment horizontal="center"/>
      <protection hidden="1"/>
    </xf>
    <xf numFmtId="0" fontId="3" fillId="0" borderId="0" xfId="0" applyFont="1" applyBorder="1" applyAlignment="1" applyProtection="1">
      <alignment vertical="distributed"/>
      <protection hidden="1"/>
    </xf>
    <xf numFmtId="1" fontId="27" fillId="0" borderId="0" xfId="0" applyNumberFormat="1" applyFont="1" applyBorder="1" applyAlignment="1" applyProtection="1">
      <alignment vertical="distributed"/>
      <protection hidden="1"/>
    </xf>
    <xf numFmtId="0" fontId="5" fillId="0" borderId="0" xfId="0" applyFont="1" applyBorder="1" applyAlignment="1" applyProtection="1">
      <alignment horizontal="center" vertical="center" wrapText="1"/>
      <protection hidden="1"/>
    </xf>
    <xf numFmtId="0" fontId="15" fillId="0" borderId="0" xfId="0" applyFont="1" applyBorder="1" applyAlignment="1" applyProtection="1">
      <alignment horizontal="center" vertical="center"/>
      <protection hidden="1"/>
    </xf>
    <xf numFmtId="0" fontId="0" fillId="0" borderId="0" xfId="0" applyBorder="1" applyAlignment="1" applyProtection="1">
      <alignment horizontal="center" vertical="center"/>
      <protection hidden="1"/>
    </xf>
    <xf numFmtId="49" fontId="2" fillId="0" borderId="0" xfId="0" applyNumberFormat="1" applyFont="1" applyAlignment="1" applyProtection="1">
      <alignment vertical="distributed"/>
      <protection hidden="1"/>
    </xf>
    <xf numFmtId="167" fontId="51" fillId="0" borderId="10" xfId="0" applyNumberFormat="1" applyFont="1" applyFill="1" applyBorder="1" applyAlignment="1" applyProtection="1">
      <alignment horizontal="center" vertical="center"/>
      <protection hidden="1"/>
    </xf>
    <xf numFmtId="0" fontId="0" fillId="0" borderId="20" xfId="0" applyBorder="1" applyAlignment="1" applyProtection="1">
      <alignment horizontal="center"/>
      <protection hidden="1"/>
    </xf>
    <xf numFmtId="165" fontId="26" fillId="0" borderId="0" xfId="0" applyNumberFormat="1" applyFont="1" applyFill="1" applyBorder="1" applyAlignment="1" applyProtection="1">
      <alignment vertical="top"/>
      <protection hidden="1"/>
    </xf>
    <xf numFmtId="49" fontId="2" fillId="0" borderId="0" xfId="0" applyNumberFormat="1" applyFont="1" applyBorder="1" applyAlignment="1" applyProtection="1">
      <alignment vertical="center"/>
      <protection hidden="1"/>
    </xf>
    <xf numFmtId="49" fontId="0" fillId="0" borderId="0" xfId="0" applyNumberFormat="1" applyAlignment="1" applyProtection="1">
      <alignment vertical="center"/>
      <protection hidden="1"/>
    </xf>
    <xf numFmtId="0" fontId="0" fillId="0" borderId="0" xfId="0" applyAlignment="1" applyProtection="1">
      <alignment vertical="center"/>
      <protection hidden="1"/>
    </xf>
    <xf numFmtId="0" fontId="2" fillId="0" borderId="0" xfId="0" applyFont="1" applyAlignment="1" applyProtection="1">
      <alignment vertical="center"/>
      <protection hidden="1"/>
    </xf>
    <xf numFmtId="0" fontId="3" fillId="0" borderId="0" xfId="0" applyFont="1" applyBorder="1" applyAlignment="1" applyProtection="1">
      <alignment horizontal="center"/>
      <protection hidden="1"/>
    </xf>
    <xf numFmtId="0" fontId="3" fillId="0" borderId="1" xfId="0" applyFont="1" applyBorder="1" applyAlignment="1" applyProtection="1">
      <alignment horizontal="center"/>
      <protection hidden="1"/>
    </xf>
    <xf numFmtId="0" fontId="3" fillId="0" borderId="22" xfId="0" applyFont="1" applyBorder="1" applyAlignment="1" applyProtection="1">
      <alignment horizontal="center"/>
      <protection hidden="1"/>
    </xf>
    <xf numFmtId="0" fontId="3" fillId="0" borderId="1" xfId="0" applyFont="1" applyFill="1" applyBorder="1" applyAlignment="1" applyProtection="1">
      <alignment horizontal="center"/>
      <protection hidden="1"/>
    </xf>
    <xf numFmtId="0" fontId="3" fillId="0" borderId="24" xfId="0" applyFont="1" applyBorder="1" applyAlignment="1" applyProtection="1">
      <alignment horizontal="center"/>
      <protection hidden="1"/>
    </xf>
    <xf numFmtId="0" fontId="3" fillId="0" borderId="29" xfId="0" applyFont="1" applyBorder="1" applyAlignment="1" applyProtection="1">
      <alignment horizontal="center"/>
      <protection hidden="1"/>
    </xf>
    <xf numFmtId="0" fontId="3" fillId="0" borderId="11" xfId="0" applyFont="1" applyBorder="1" applyAlignment="1" applyProtection="1">
      <alignment horizontal="center"/>
      <protection hidden="1"/>
    </xf>
    <xf numFmtId="0" fontId="3" fillId="0" borderId="44" xfId="0" applyFont="1" applyBorder="1" applyAlignment="1" applyProtection="1">
      <alignment horizontal="center"/>
      <protection hidden="1"/>
    </xf>
    <xf numFmtId="0" fontId="3" fillId="0" borderId="25" xfId="0" applyFont="1" applyBorder="1" applyAlignment="1" applyProtection="1">
      <alignment horizontal="center"/>
      <protection hidden="1"/>
    </xf>
    <xf numFmtId="0" fontId="3" fillId="0" borderId="29" xfId="0" applyFont="1" applyFill="1" applyBorder="1" applyAlignment="1" applyProtection="1">
      <alignment horizontal="center"/>
      <protection hidden="1"/>
    </xf>
    <xf numFmtId="0" fontId="0" fillId="0" borderId="0" xfId="0" applyBorder="1" applyAlignment="1" applyProtection="1">
      <alignment horizontal="center"/>
      <protection hidden="1"/>
    </xf>
    <xf numFmtId="0" fontId="3" fillId="0" borderId="10" xfId="0" applyFont="1" applyFill="1" applyBorder="1" applyAlignment="1" applyProtection="1">
      <alignment horizontal="center"/>
      <protection hidden="1"/>
    </xf>
    <xf numFmtId="0" fontId="3" fillId="0" borderId="0" xfId="0" applyFont="1" applyFill="1" applyBorder="1" applyAlignment="1" applyProtection="1">
      <alignment horizontal="center"/>
      <protection hidden="1"/>
    </xf>
    <xf numFmtId="49" fontId="0" fillId="0" borderId="42" xfId="0" applyNumberFormat="1" applyFill="1" applyBorder="1" applyAlignment="1" applyProtection="1">
      <alignment horizontal="center"/>
      <protection hidden="1"/>
    </xf>
    <xf numFmtId="3" fontId="0" fillId="0" borderId="39" xfId="0" applyNumberFormat="1" applyBorder="1" applyAlignment="1" applyProtection="1">
      <alignment horizontal="center"/>
      <protection hidden="1"/>
    </xf>
    <xf numFmtId="3" fontId="0" fillId="0" borderId="3" xfId="0" applyNumberFormat="1" applyBorder="1" applyAlignment="1" applyProtection="1">
      <alignment horizontal="center"/>
      <protection hidden="1"/>
    </xf>
    <xf numFmtId="164" fontId="0" fillId="0" borderId="3" xfId="0" applyNumberFormat="1" applyBorder="1" applyAlignment="1" applyProtection="1">
      <alignment horizontal="center"/>
      <protection hidden="1"/>
    </xf>
    <xf numFmtId="0" fontId="0" fillId="0" borderId="0" xfId="0" applyFill="1" applyProtection="1">
      <protection hidden="1"/>
    </xf>
    <xf numFmtId="46" fontId="0" fillId="0" borderId="32" xfId="0" applyNumberFormat="1" applyFill="1" applyBorder="1" applyAlignment="1" applyProtection="1">
      <alignment horizontal="center"/>
      <protection hidden="1"/>
    </xf>
    <xf numFmtId="0" fontId="0" fillId="0" borderId="20" xfId="0" applyBorder="1" applyAlignment="1" applyProtection="1">
      <alignment horizontal="left"/>
      <protection hidden="1"/>
    </xf>
    <xf numFmtId="0" fontId="0" fillId="0" borderId="22" xfId="0" applyBorder="1" applyAlignment="1" applyProtection="1">
      <alignment horizontal="left"/>
      <protection hidden="1"/>
    </xf>
    <xf numFmtId="166" fontId="12" fillId="0" borderId="13" xfId="0" applyNumberFormat="1" applyFont="1" applyFill="1" applyBorder="1" applyAlignment="1" applyProtection="1">
      <alignment horizontal="center"/>
      <protection locked="0" hidden="1"/>
    </xf>
    <xf numFmtId="45" fontId="1" fillId="0" borderId="12" xfId="0" applyNumberFormat="1" applyFont="1" applyFill="1" applyBorder="1" applyAlignment="1" applyProtection="1">
      <alignment horizontal="center"/>
      <protection hidden="1"/>
    </xf>
    <xf numFmtId="166" fontId="1" fillId="0" borderId="13" xfId="0" applyNumberFormat="1" applyFont="1" applyFill="1" applyBorder="1" applyAlignment="1" applyProtection="1">
      <alignment horizontal="center"/>
      <protection hidden="1"/>
    </xf>
    <xf numFmtId="0" fontId="1" fillId="0" borderId="0" xfId="0" applyFont="1" applyProtection="1">
      <protection hidden="1"/>
    </xf>
    <xf numFmtId="166" fontId="1" fillId="0" borderId="0" xfId="0" applyNumberFormat="1" applyFont="1" applyFill="1" applyBorder="1" applyAlignment="1" applyProtection="1">
      <alignment horizontal="center"/>
      <protection hidden="1"/>
    </xf>
    <xf numFmtId="49" fontId="0" fillId="0" borderId="43" xfId="0" applyNumberFormat="1" applyFill="1" applyBorder="1" applyAlignment="1" applyProtection="1">
      <alignment horizontal="center"/>
      <protection hidden="1"/>
    </xf>
    <xf numFmtId="3" fontId="0" fillId="0" borderId="40" xfId="0" applyNumberFormat="1" applyBorder="1" applyAlignment="1" applyProtection="1">
      <alignment horizontal="center"/>
      <protection hidden="1"/>
    </xf>
    <xf numFmtId="3" fontId="0" fillId="0" borderId="4" xfId="0" applyNumberFormat="1" applyBorder="1" applyAlignment="1" applyProtection="1">
      <alignment horizontal="center"/>
      <protection hidden="1"/>
    </xf>
    <xf numFmtId="164" fontId="0" fillId="0" borderId="4" xfId="0" applyNumberFormat="1" applyBorder="1" applyAlignment="1" applyProtection="1">
      <alignment horizontal="center"/>
      <protection hidden="1"/>
    </xf>
    <xf numFmtId="46" fontId="0" fillId="0" borderId="6" xfId="0" applyNumberFormat="1" applyFill="1" applyBorder="1" applyAlignment="1" applyProtection="1">
      <alignment horizontal="center"/>
      <protection hidden="1"/>
    </xf>
    <xf numFmtId="0" fontId="0" fillId="0" borderId="0" xfId="0" applyBorder="1" applyAlignment="1" applyProtection="1">
      <alignment horizontal="left"/>
      <protection hidden="1"/>
    </xf>
    <xf numFmtId="0" fontId="0" fillId="0" borderId="2" xfId="0" applyBorder="1" applyAlignment="1" applyProtection="1">
      <alignment horizontal="left"/>
      <protection hidden="1"/>
    </xf>
    <xf numFmtId="166" fontId="12" fillId="0" borderId="15" xfId="0" applyNumberFormat="1" applyFont="1" applyFill="1" applyBorder="1" applyAlignment="1" applyProtection="1">
      <alignment horizontal="center"/>
      <protection locked="0" hidden="1"/>
    </xf>
    <xf numFmtId="45" fontId="1" fillId="0" borderId="13" xfId="0" applyNumberFormat="1" applyFont="1" applyFill="1" applyBorder="1" applyAlignment="1" applyProtection="1">
      <alignment horizontal="center"/>
      <protection hidden="1"/>
    </xf>
    <xf numFmtId="166" fontId="1" fillId="0" borderId="15" xfId="0" applyNumberFormat="1" applyFont="1" applyFill="1" applyBorder="1" applyAlignment="1" applyProtection="1">
      <alignment horizontal="center"/>
      <protection hidden="1"/>
    </xf>
    <xf numFmtId="46" fontId="0" fillId="0" borderId="43" xfId="0" applyNumberFormat="1" applyFill="1" applyBorder="1" applyAlignment="1" applyProtection="1">
      <alignment horizontal="center"/>
      <protection hidden="1"/>
    </xf>
    <xf numFmtId="0" fontId="0" fillId="0" borderId="37" xfId="0" applyFill="1" applyBorder="1" applyAlignment="1" applyProtection="1">
      <alignment horizontal="center"/>
      <protection hidden="1"/>
    </xf>
    <xf numFmtId="21" fontId="0" fillId="0" borderId="37" xfId="0" applyNumberFormat="1" applyBorder="1" applyAlignment="1" applyProtection="1">
      <alignment horizontal="center"/>
      <protection hidden="1"/>
    </xf>
    <xf numFmtId="164" fontId="0" fillId="0" borderId="4" xfId="0" applyNumberFormat="1" applyFill="1" applyBorder="1" applyAlignment="1" applyProtection="1">
      <alignment horizontal="center"/>
      <protection hidden="1"/>
    </xf>
    <xf numFmtId="0" fontId="0" fillId="0" borderId="6" xfId="0" applyBorder="1" applyProtection="1">
      <protection hidden="1"/>
    </xf>
    <xf numFmtId="0" fontId="0" fillId="0" borderId="2" xfId="0" applyBorder="1" applyAlignment="1" applyProtection="1">
      <alignment horizontal="center"/>
      <protection hidden="1"/>
    </xf>
    <xf numFmtId="3" fontId="0" fillId="0" borderId="6" xfId="0" applyNumberFormat="1" applyBorder="1" applyAlignment="1" applyProtection="1">
      <alignment horizontal="center"/>
      <protection hidden="1"/>
    </xf>
    <xf numFmtId="46" fontId="3" fillId="0" borderId="30" xfId="0" applyNumberFormat="1" applyFont="1" applyFill="1" applyBorder="1" applyAlignment="1" applyProtection="1">
      <alignment horizontal="center"/>
      <protection hidden="1"/>
    </xf>
    <xf numFmtId="0" fontId="3" fillId="0" borderId="45" xfId="0" applyFont="1" applyFill="1" applyBorder="1" applyAlignment="1" applyProtection="1">
      <alignment horizontal="center"/>
      <protection hidden="1"/>
    </xf>
    <xf numFmtId="21" fontId="3" fillId="0" borderId="45" xfId="0" applyNumberFormat="1" applyFont="1" applyBorder="1" applyAlignment="1" applyProtection="1">
      <alignment horizontal="center"/>
      <protection hidden="1"/>
    </xf>
    <xf numFmtId="168" fontId="3" fillId="0" borderId="9" xfId="0" applyNumberFormat="1" applyFont="1" applyFill="1" applyBorder="1" applyAlignment="1" applyProtection="1">
      <alignment horizontal="center"/>
      <protection hidden="1"/>
    </xf>
    <xf numFmtId="46" fontId="0" fillId="0" borderId="46" xfId="0" applyNumberFormat="1" applyFill="1" applyBorder="1" applyAlignment="1" applyProtection="1">
      <alignment horizontal="center"/>
      <protection hidden="1"/>
    </xf>
    <xf numFmtId="0" fontId="0" fillId="0" borderId="47" xfId="0" applyBorder="1" applyAlignment="1" applyProtection="1">
      <alignment horizontal="center"/>
      <protection hidden="1"/>
    </xf>
    <xf numFmtId="2" fontId="0" fillId="0" borderId="48" xfId="0" applyNumberFormat="1" applyBorder="1" applyAlignment="1" applyProtection="1">
      <alignment horizontal="center"/>
      <protection hidden="1"/>
    </xf>
    <xf numFmtId="18" fontId="0" fillId="0" borderId="2" xfId="0" applyNumberFormat="1" applyBorder="1" applyAlignment="1" applyProtection="1">
      <alignment horizontal="center"/>
      <protection hidden="1"/>
    </xf>
    <xf numFmtId="49" fontId="0" fillId="0" borderId="49" xfId="0" applyNumberFormat="1" applyFill="1" applyBorder="1" applyAlignment="1" applyProtection="1">
      <alignment horizontal="center"/>
      <protection hidden="1"/>
    </xf>
    <xf numFmtId="3" fontId="0" fillId="0" borderId="41" xfId="0" applyNumberFormat="1" applyBorder="1" applyAlignment="1" applyProtection="1">
      <alignment horizontal="center"/>
      <protection hidden="1"/>
    </xf>
    <xf numFmtId="3" fontId="0" fillId="0" borderId="5" xfId="0" applyNumberFormat="1" applyBorder="1" applyAlignment="1" applyProtection="1">
      <alignment horizontal="center"/>
      <protection hidden="1"/>
    </xf>
    <xf numFmtId="164" fontId="0" fillId="0" borderId="5" xfId="0" applyNumberFormat="1" applyBorder="1" applyAlignment="1" applyProtection="1">
      <alignment horizontal="center"/>
      <protection hidden="1"/>
    </xf>
    <xf numFmtId="166" fontId="12" fillId="0" borderId="16" xfId="0" applyNumberFormat="1" applyFont="1" applyFill="1" applyBorder="1" applyAlignment="1" applyProtection="1">
      <alignment horizontal="center"/>
      <protection locked="0" hidden="1"/>
    </xf>
    <xf numFmtId="45" fontId="1" fillId="0" borderId="10" xfId="0" applyNumberFormat="1" applyFont="1" applyFill="1" applyBorder="1" applyAlignment="1" applyProtection="1">
      <alignment horizontal="center"/>
      <protection hidden="1"/>
    </xf>
    <xf numFmtId="166" fontId="1" fillId="0" borderId="16" xfId="0" applyNumberFormat="1" applyFont="1" applyFill="1" applyBorder="1" applyAlignment="1" applyProtection="1">
      <alignment horizontal="center"/>
      <protection hidden="1"/>
    </xf>
    <xf numFmtId="0" fontId="0" fillId="0" borderId="0" xfId="0" applyBorder="1" applyAlignment="1" applyProtection="1">
      <alignment horizontal="right"/>
      <protection hidden="1"/>
    </xf>
    <xf numFmtId="164" fontId="0" fillId="0" borderId="0" xfId="0" applyNumberFormat="1" applyBorder="1" applyAlignment="1" applyProtection="1">
      <alignment horizontal="center"/>
      <protection hidden="1"/>
    </xf>
    <xf numFmtId="46" fontId="0" fillId="0" borderId="0" xfId="0" applyNumberFormat="1" applyBorder="1" applyAlignment="1" applyProtection="1">
      <alignment horizontal="center"/>
      <protection hidden="1"/>
    </xf>
    <xf numFmtId="49" fontId="0" fillId="0" borderId="0" xfId="0" applyNumberFormat="1" applyBorder="1" applyAlignment="1" applyProtection="1">
      <protection hidden="1"/>
    </xf>
    <xf numFmtId="0" fontId="2" fillId="0" borderId="0" xfId="0" applyFont="1" applyProtection="1">
      <protection hidden="1"/>
    </xf>
    <xf numFmtId="21" fontId="0" fillId="0" borderId="0" xfId="0" applyNumberFormat="1" applyAlignment="1" applyProtection="1">
      <alignment horizontal="center"/>
      <protection hidden="1"/>
    </xf>
    <xf numFmtId="0" fontId="88" fillId="0" borderId="0" xfId="0" applyFont="1" applyBorder="1" applyAlignment="1" applyProtection="1">
      <alignment horizontal="left" vertical="center" indent="1"/>
    </xf>
    <xf numFmtId="0" fontId="0" fillId="0" borderId="0" xfId="0" applyBorder="1" applyAlignment="1">
      <alignment horizontal="left" vertical="center" indent="1"/>
    </xf>
    <xf numFmtId="0" fontId="88" fillId="0" borderId="0" xfId="0" applyFont="1" applyBorder="1" applyAlignment="1">
      <alignment horizontal="left" vertical="center" indent="1"/>
    </xf>
    <xf numFmtId="0" fontId="91" fillId="0" borderId="0" xfId="0" applyFont="1" applyBorder="1"/>
    <xf numFmtId="0" fontId="1" fillId="0" borderId="0" xfId="0" applyFont="1" applyBorder="1"/>
    <xf numFmtId="0" fontId="2" fillId="0" borderId="0" xfId="0" applyFont="1" applyBorder="1"/>
    <xf numFmtId="0" fontId="88" fillId="0" borderId="0" xfId="0" applyFont="1" applyBorder="1" applyAlignment="1" applyProtection="1">
      <alignment horizontal="left" vertical="center"/>
    </xf>
    <xf numFmtId="0" fontId="2" fillId="0" borderId="0" xfId="0" applyFont="1" applyBorder="1" applyAlignment="1">
      <alignment horizontal="right" indent="1"/>
    </xf>
    <xf numFmtId="0" fontId="0" fillId="0" borderId="0" xfId="0" applyBorder="1" applyAlignment="1">
      <alignment horizontal="left" indent="1"/>
    </xf>
    <xf numFmtId="0" fontId="0" fillId="0" borderId="22" xfId="0" applyBorder="1"/>
    <xf numFmtId="0" fontId="0" fillId="0" borderId="6" xfId="0" applyBorder="1" applyAlignment="1" applyProtection="1">
      <alignment horizontal="center"/>
    </xf>
    <xf numFmtId="0" fontId="0" fillId="0" borderId="25" xfId="0" applyBorder="1"/>
    <xf numFmtId="0" fontId="0" fillId="0" borderId="0" xfId="0" applyAlignment="1" applyProtection="1">
      <alignment horizontal="center"/>
    </xf>
    <xf numFmtId="0" fontId="88" fillId="0" borderId="0" xfId="0" applyFont="1" applyAlignment="1">
      <alignment horizontal="center"/>
    </xf>
    <xf numFmtId="49" fontId="1" fillId="0" borderId="24" xfId="0" applyNumberFormat="1" applyFont="1" applyBorder="1" applyAlignment="1">
      <alignment horizontal="right" indent="1"/>
    </xf>
    <xf numFmtId="0" fontId="2" fillId="0" borderId="0" xfId="0" applyFont="1" applyBorder="1" applyProtection="1"/>
    <xf numFmtId="166" fontId="6" fillId="0" borderId="0" xfId="0" applyNumberFormat="1" applyFont="1" applyBorder="1" applyAlignment="1">
      <alignment horizontal="center"/>
    </xf>
    <xf numFmtId="0" fontId="91" fillId="0" borderId="6" xfId="0" applyNumberFormat="1" applyFont="1" applyBorder="1" applyAlignment="1" applyProtection="1">
      <alignment horizontal="center"/>
      <protection locked="0"/>
    </xf>
    <xf numFmtId="1" fontId="91" fillId="0" borderId="27" xfId="0" applyNumberFormat="1" applyFont="1" applyBorder="1" applyAlignment="1" applyProtection="1">
      <alignment horizontal="center"/>
      <protection locked="0"/>
    </xf>
    <xf numFmtId="1" fontId="91" fillId="0" borderId="18" xfId="0" applyNumberFormat="1" applyFont="1" applyBorder="1" applyAlignment="1" applyProtection="1">
      <alignment horizontal="center"/>
      <protection locked="0"/>
    </xf>
    <xf numFmtId="0" fontId="21" fillId="0" borderId="0" xfId="0" applyFont="1" applyAlignment="1" applyProtection="1"/>
    <xf numFmtId="0" fontId="3" fillId="13" borderId="0" xfId="0" applyFont="1" applyFill="1" applyBorder="1" applyAlignment="1">
      <alignment horizontal="center"/>
    </xf>
    <xf numFmtId="0" fontId="3" fillId="13" borderId="8" xfId="0" applyFont="1" applyFill="1" applyBorder="1" applyAlignment="1">
      <alignment horizontal="center"/>
    </xf>
    <xf numFmtId="0" fontId="88" fillId="13" borderId="37" xfId="0" applyFont="1" applyFill="1" applyBorder="1" applyAlignment="1">
      <alignment horizontal="center"/>
    </xf>
    <xf numFmtId="170" fontId="1" fillId="0" borderId="24" xfId="0" applyNumberFormat="1" applyFont="1" applyBorder="1" applyAlignment="1">
      <alignment horizontal="center"/>
    </xf>
    <xf numFmtId="0" fontId="1" fillId="0" borderId="0" xfId="0" applyFont="1" applyAlignment="1">
      <alignment horizontal="right"/>
    </xf>
    <xf numFmtId="165" fontId="2" fillId="0" borderId="29" xfId="0" applyNumberFormat="1" applyFont="1" applyFill="1" applyBorder="1" applyAlignment="1" applyProtection="1">
      <alignment horizontal="center" vertical="center"/>
      <protection hidden="1"/>
    </xf>
    <xf numFmtId="45" fontId="1" fillId="0" borderId="15" xfId="0" applyNumberFormat="1" applyFont="1" applyFill="1" applyBorder="1" applyAlignment="1" applyProtection="1">
      <alignment horizontal="center"/>
      <protection hidden="1"/>
    </xf>
    <xf numFmtId="45" fontId="1" fillId="0" borderId="16" xfId="0" applyNumberFormat="1" applyFont="1" applyFill="1" applyBorder="1" applyAlignment="1" applyProtection="1">
      <alignment horizontal="center"/>
      <protection hidden="1"/>
    </xf>
    <xf numFmtId="166" fontId="1" fillId="0" borderId="12" xfId="0" applyNumberFormat="1" applyFont="1" applyFill="1" applyBorder="1" applyAlignment="1" applyProtection="1">
      <alignment horizontal="center"/>
      <protection hidden="1"/>
    </xf>
    <xf numFmtId="166" fontId="1" fillId="0" borderId="10" xfId="0" applyNumberFormat="1" applyFont="1" applyFill="1" applyBorder="1" applyAlignment="1" applyProtection="1">
      <alignment horizontal="center"/>
      <protection hidden="1"/>
    </xf>
    <xf numFmtId="0" fontId="0" fillId="0" borderId="0" xfId="0" applyFill="1" applyBorder="1" applyAlignment="1" applyProtection="1">
      <alignment horizontal="center"/>
      <protection hidden="1"/>
    </xf>
    <xf numFmtId="45" fontId="1" fillId="0" borderId="15" xfId="0" applyNumberFormat="1" applyFont="1" applyFill="1" applyBorder="1" applyAlignment="1" applyProtection="1">
      <alignment horizontal="center"/>
    </xf>
    <xf numFmtId="45" fontId="1" fillId="0" borderId="16" xfId="0" applyNumberFormat="1" applyFont="1" applyFill="1" applyBorder="1" applyAlignment="1" applyProtection="1">
      <alignment horizontal="center"/>
    </xf>
    <xf numFmtId="171" fontId="1" fillId="0" borderId="0" xfId="0" applyNumberFormat="1" applyFont="1" applyFill="1" applyBorder="1" applyAlignment="1" applyProtection="1">
      <alignment horizontal="center"/>
    </xf>
    <xf numFmtId="45" fontId="0" fillId="0" borderId="42" xfId="0" applyNumberFormat="1" applyFill="1" applyBorder="1" applyAlignment="1" applyProtection="1">
      <alignment horizontal="center"/>
    </xf>
    <xf numFmtId="45" fontId="0" fillId="0" borderId="43" xfId="0" applyNumberFormat="1" applyFill="1" applyBorder="1" applyAlignment="1" applyProtection="1">
      <alignment horizontal="center"/>
    </xf>
    <xf numFmtId="45" fontId="0" fillId="0" borderId="49" xfId="0" applyNumberFormat="1" applyFill="1" applyBorder="1" applyAlignment="1" applyProtection="1">
      <alignment horizontal="center"/>
    </xf>
    <xf numFmtId="0" fontId="1" fillId="0" borderId="0" xfId="6" applyFont="1" applyAlignment="1">
      <alignment horizontal="center"/>
    </xf>
    <xf numFmtId="164" fontId="0" fillId="0" borderId="0" xfId="0" applyNumberFormat="1" applyFill="1" applyBorder="1" applyAlignment="1" applyProtection="1">
      <alignment horizontal="center"/>
    </xf>
    <xf numFmtId="0" fontId="11" fillId="14" borderId="27" xfId="6" applyFont="1" applyFill="1" applyBorder="1" applyAlignment="1">
      <alignment vertical="center" shrinkToFit="1"/>
    </xf>
    <xf numFmtId="167" fontId="71" fillId="14" borderId="0" xfId="6" applyNumberFormat="1" applyFont="1" applyFill="1" applyBorder="1" applyAlignment="1">
      <alignment vertical="center" shrinkToFit="1"/>
    </xf>
    <xf numFmtId="21" fontId="25" fillId="0" borderId="0" xfId="0" applyNumberFormat="1" applyFont="1" applyAlignment="1" applyProtection="1">
      <alignment horizontal="center" vertical="center"/>
      <protection hidden="1"/>
    </xf>
    <xf numFmtId="45" fontId="91" fillId="0" borderId="37" xfId="0" applyNumberFormat="1" applyFont="1" applyBorder="1" applyAlignment="1" applyProtection="1">
      <alignment horizontal="center" vertical="center"/>
      <protection hidden="1"/>
    </xf>
    <xf numFmtId="0" fontId="1" fillId="0" borderId="0" xfId="0" applyFont="1" applyFill="1"/>
    <xf numFmtId="0" fontId="1" fillId="0" borderId="0" xfId="0" applyFont="1" applyFill="1" applyProtection="1">
      <protection hidden="1"/>
    </xf>
    <xf numFmtId="45" fontId="91" fillId="0" borderId="0" xfId="0" applyNumberFormat="1" applyFont="1" applyBorder="1" applyAlignment="1" applyProtection="1">
      <alignment horizontal="center" vertical="center"/>
      <protection hidden="1"/>
    </xf>
    <xf numFmtId="45" fontId="35" fillId="0" borderId="32" xfId="6" applyNumberFormat="1" applyFont="1" applyBorder="1" applyAlignment="1">
      <alignment horizontal="center"/>
    </xf>
    <xf numFmtId="45" fontId="35" fillId="0" borderId="6" xfId="6" applyNumberFormat="1" applyFont="1" applyBorder="1" applyAlignment="1">
      <alignment horizontal="center"/>
    </xf>
    <xf numFmtId="45" fontId="35" fillId="0" borderId="11" xfId="6" applyNumberFormat="1" applyFont="1" applyBorder="1" applyAlignment="1">
      <alignment horizontal="center"/>
    </xf>
    <xf numFmtId="2" fontId="0" fillId="0" borderId="23" xfId="0" applyNumberFormat="1" applyBorder="1" applyAlignment="1">
      <alignment horizontal="center"/>
    </xf>
    <xf numFmtId="2" fontId="0" fillId="0" borderId="26" xfId="0" applyNumberFormat="1" applyBorder="1" applyAlignment="1">
      <alignment horizontal="center"/>
    </xf>
    <xf numFmtId="2" fontId="33" fillId="0" borderId="28" xfId="0" applyNumberFormat="1" applyFont="1" applyBorder="1" applyAlignment="1">
      <alignment horizontal="center"/>
    </xf>
    <xf numFmtId="2" fontId="33" fillId="0" borderId="50" xfId="0" applyNumberFormat="1" applyFont="1" applyBorder="1" applyAlignment="1">
      <alignment horizontal="center"/>
    </xf>
    <xf numFmtId="2" fontId="33" fillId="0" borderId="51" xfId="0" applyNumberFormat="1" applyFont="1" applyBorder="1" applyAlignment="1">
      <alignment horizontal="center"/>
    </xf>
    <xf numFmtId="0" fontId="33" fillId="0" borderId="28" xfId="0" applyFont="1" applyBorder="1"/>
    <xf numFmtId="0" fontId="33" fillId="0" borderId="51" xfId="0" applyFont="1" applyBorder="1"/>
    <xf numFmtId="0" fontId="33" fillId="0" borderId="26" xfId="0" applyFont="1" applyBorder="1"/>
    <xf numFmtId="0" fontId="33" fillId="0" borderId="44" xfId="0" applyFont="1" applyBorder="1"/>
    <xf numFmtId="2" fontId="1" fillId="0" borderId="50" xfId="0" applyNumberFormat="1" applyFont="1" applyBorder="1" applyAlignment="1">
      <alignment horizontal="center"/>
    </xf>
    <xf numFmtId="2" fontId="1" fillId="0" borderId="44" xfId="0" applyNumberFormat="1" applyFont="1" applyBorder="1" applyAlignment="1">
      <alignment horizontal="center"/>
    </xf>
    <xf numFmtId="2" fontId="0" fillId="0" borderId="32" xfId="0" applyNumberFormat="1" applyBorder="1" applyAlignment="1">
      <alignment horizontal="center"/>
    </xf>
    <xf numFmtId="2" fontId="0" fillId="0" borderId="11" xfId="0" applyNumberFormat="1" applyBorder="1" applyAlignment="1">
      <alignment horizontal="center"/>
    </xf>
    <xf numFmtId="2" fontId="33" fillId="0" borderId="6" xfId="0" applyNumberFormat="1" applyFont="1" applyBorder="1" applyAlignment="1">
      <alignment horizontal="center"/>
    </xf>
    <xf numFmtId="0" fontId="33" fillId="0" borderId="6" xfId="0" applyFont="1" applyBorder="1"/>
    <xf numFmtId="0" fontId="33" fillId="0" borderId="11" xfId="0" applyFont="1" applyBorder="1"/>
    <xf numFmtId="164" fontId="72" fillId="0" borderId="0" xfId="0" applyNumberFormat="1" applyFont="1" applyBorder="1" applyAlignment="1" applyProtection="1">
      <alignment horizontal="right" vertical="top"/>
      <protection hidden="1"/>
    </xf>
    <xf numFmtId="0" fontId="0" fillId="0" borderId="0" xfId="0" applyBorder="1" applyAlignment="1" applyProtection="1">
      <protection hidden="1"/>
    </xf>
    <xf numFmtId="19" fontId="25" fillId="0" borderId="0" xfId="0" applyNumberFormat="1" applyFont="1" applyAlignment="1" applyProtection="1">
      <alignment horizontal="center" vertical="center"/>
      <protection hidden="1"/>
    </xf>
    <xf numFmtId="0" fontId="0" fillId="0" borderId="21" xfId="0" applyBorder="1" applyProtection="1">
      <protection hidden="1"/>
    </xf>
    <xf numFmtId="0" fontId="0" fillId="0" borderId="14" xfId="0" applyBorder="1" applyProtection="1">
      <protection hidden="1"/>
    </xf>
    <xf numFmtId="49" fontId="1" fillId="0" borderId="0" xfId="0" applyNumberFormat="1" applyFont="1" applyAlignment="1">
      <alignment wrapText="1"/>
    </xf>
    <xf numFmtId="49" fontId="1" fillId="0" borderId="0" xfId="0" applyNumberFormat="1" applyFont="1" applyAlignment="1">
      <alignment vertical="top" wrapText="1"/>
    </xf>
    <xf numFmtId="49" fontId="1" fillId="0" borderId="0" xfId="0" applyNumberFormat="1" applyFont="1" applyBorder="1" applyAlignment="1">
      <alignment vertical="center" wrapText="1"/>
    </xf>
    <xf numFmtId="164" fontId="72" fillId="0" borderId="0" xfId="0" applyNumberFormat="1" applyFont="1" applyBorder="1" applyAlignment="1" applyProtection="1">
      <alignment horizontal="right"/>
    </xf>
    <xf numFmtId="0" fontId="2" fillId="0" borderId="0" xfId="6" applyFill="1"/>
    <xf numFmtId="167" fontId="71" fillId="14" borderId="20" xfId="6" applyNumberFormat="1" applyFont="1" applyFill="1" applyBorder="1" applyAlignment="1">
      <alignment vertical="center" shrinkToFit="1"/>
    </xf>
    <xf numFmtId="167" fontId="71" fillId="14" borderId="8" xfId="6" applyNumberFormat="1" applyFont="1" applyFill="1" applyBorder="1" applyAlignment="1">
      <alignment vertical="center" shrinkToFit="1"/>
    </xf>
    <xf numFmtId="167" fontId="11" fillId="14" borderId="27" xfId="6" applyNumberFormat="1" applyFont="1" applyFill="1" applyBorder="1" applyAlignment="1">
      <alignment vertical="center" shrinkToFit="1"/>
    </xf>
    <xf numFmtId="0" fontId="74" fillId="14" borderId="8" xfId="6" applyFont="1" applyFill="1" applyBorder="1" applyAlignment="1"/>
    <xf numFmtId="0" fontId="7" fillId="14" borderId="54" xfId="6" applyFont="1" applyFill="1" applyBorder="1" applyAlignment="1">
      <alignment vertical="center"/>
    </xf>
    <xf numFmtId="0" fontId="11" fillId="14" borderId="54" xfId="6" applyFont="1" applyFill="1" applyBorder="1" applyAlignment="1"/>
    <xf numFmtId="171" fontId="0" fillId="7" borderId="0" xfId="0" applyNumberFormat="1" applyFill="1" applyAlignment="1">
      <alignment horizontal="center" vertical="center"/>
    </xf>
    <xf numFmtId="0" fontId="88" fillId="13" borderId="37" xfId="0" applyFont="1" applyFill="1" applyBorder="1" applyAlignment="1">
      <alignment horizontal="center" vertical="center"/>
    </xf>
    <xf numFmtId="2" fontId="0" fillId="4" borderId="55" xfId="0" applyNumberFormat="1" applyFill="1" applyBorder="1" applyAlignment="1">
      <alignment vertical="center"/>
    </xf>
    <xf numFmtId="2" fontId="0" fillId="4" borderId="56" xfId="0" applyNumberFormat="1" applyFill="1" applyBorder="1" applyAlignment="1">
      <alignment vertical="center"/>
    </xf>
    <xf numFmtId="2" fontId="0" fillId="7" borderId="0" xfId="0" applyNumberFormat="1" applyFill="1" applyAlignment="1">
      <alignment vertical="center"/>
    </xf>
    <xf numFmtId="173" fontId="0" fillId="7" borderId="27" xfId="0" applyNumberFormat="1" applyFill="1" applyBorder="1" applyAlignment="1">
      <alignment horizontal="center" vertical="center"/>
    </xf>
    <xf numFmtId="170" fontId="0" fillId="12" borderId="57" xfId="0" applyNumberFormat="1" applyFill="1" applyBorder="1" applyAlignment="1">
      <alignment horizontal="center" vertical="center"/>
    </xf>
    <xf numFmtId="170" fontId="0" fillId="12" borderId="39" xfId="0" applyNumberFormat="1" applyFill="1" applyBorder="1" applyAlignment="1">
      <alignment horizontal="center" vertical="center"/>
    </xf>
    <xf numFmtId="170" fontId="0" fillId="14" borderId="20" xfId="0" applyNumberFormat="1" applyFill="1" applyBorder="1" applyAlignment="1">
      <alignment horizontal="center" vertical="center"/>
    </xf>
    <xf numFmtId="170" fontId="0" fillId="4" borderId="58" xfId="0" applyNumberFormat="1" applyFill="1" applyBorder="1" applyAlignment="1">
      <alignment horizontal="center" vertical="center"/>
    </xf>
    <xf numFmtId="170" fontId="0" fillId="7" borderId="0" xfId="0" applyNumberFormat="1" applyFill="1" applyAlignment="1">
      <alignment horizontal="center" vertical="center"/>
    </xf>
    <xf numFmtId="2" fontId="1" fillId="7" borderId="0" xfId="0" applyNumberFormat="1" applyFont="1" applyFill="1" applyBorder="1" applyAlignment="1">
      <alignment horizontal="center" vertical="center"/>
    </xf>
    <xf numFmtId="170" fontId="0" fillId="4" borderId="59" xfId="0" applyNumberFormat="1" applyFill="1" applyBorder="1" applyAlignment="1">
      <alignment horizontal="center" vertical="center"/>
    </xf>
    <xf numFmtId="170" fontId="0" fillId="7" borderId="0" xfId="0" applyNumberFormat="1" applyFill="1" applyBorder="1" applyAlignment="1">
      <alignment horizontal="center" vertical="center"/>
    </xf>
    <xf numFmtId="170" fontId="0" fillId="15" borderId="0" xfId="0" applyNumberFormat="1" applyFill="1" applyBorder="1" applyAlignment="1">
      <alignment horizontal="center" vertical="center"/>
    </xf>
    <xf numFmtId="0" fontId="88" fillId="0" borderId="0" xfId="0" applyFont="1" applyAlignment="1">
      <alignment horizontal="center" vertical="center"/>
    </xf>
    <xf numFmtId="2" fontId="0" fillId="0" borderId="0" xfId="0" applyNumberFormat="1" applyAlignment="1">
      <alignment vertical="center"/>
    </xf>
    <xf numFmtId="171" fontId="0" fillId="0" borderId="0" xfId="0" applyNumberFormat="1" applyAlignment="1">
      <alignment horizontal="center" vertical="center"/>
    </xf>
    <xf numFmtId="170" fontId="0" fillId="13" borderId="0" xfId="0" applyNumberFormat="1" applyFill="1" applyBorder="1" applyAlignment="1">
      <alignment horizontal="center" vertical="center"/>
    </xf>
    <xf numFmtId="170" fontId="0" fillId="13" borderId="6" xfId="0" applyNumberFormat="1" applyFill="1" applyBorder="1" applyAlignment="1">
      <alignment horizontal="center" vertical="center"/>
    </xf>
    <xf numFmtId="170" fontId="0" fillId="14" borderId="0" xfId="0" applyNumberFormat="1" applyFill="1" applyBorder="1" applyAlignment="1">
      <alignment horizontal="center" vertical="center"/>
    </xf>
    <xf numFmtId="170" fontId="0" fillId="0" borderId="0" xfId="0" applyNumberFormat="1" applyAlignment="1">
      <alignment horizontal="center" vertical="center"/>
    </xf>
    <xf numFmtId="170" fontId="0" fillId="0" borderId="0" xfId="0" applyNumberFormat="1" applyFill="1" applyBorder="1" applyAlignment="1">
      <alignment horizontal="center" vertical="center"/>
    </xf>
    <xf numFmtId="171" fontId="0" fillId="0" borderId="0" xfId="0" applyNumberFormat="1" applyFill="1" applyAlignment="1">
      <alignment horizontal="center" vertical="center"/>
    </xf>
    <xf numFmtId="170" fontId="0" fillId="15" borderId="0" xfId="0" applyNumberFormat="1" applyFill="1" applyAlignment="1">
      <alignment horizontal="center" vertical="center"/>
    </xf>
    <xf numFmtId="1" fontId="0" fillId="0" borderId="0" xfId="0" applyNumberFormat="1" applyFill="1" applyAlignment="1">
      <alignment horizontal="center" vertical="center"/>
    </xf>
    <xf numFmtId="2" fontId="0" fillId="0" borderId="104" xfId="0" applyNumberFormat="1" applyBorder="1" applyAlignment="1">
      <alignment vertical="center"/>
    </xf>
    <xf numFmtId="171" fontId="0" fillId="0" borderId="104" xfId="0" applyNumberFormat="1" applyBorder="1" applyAlignment="1">
      <alignment horizontal="center" vertical="center"/>
    </xf>
    <xf numFmtId="170" fontId="0" fillId="12" borderId="55" xfId="0" applyNumberFormat="1" applyFill="1" applyBorder="1" applyAlignment="1">
      <alignment horizontal="center" vertical="center"/>
    </xf>
    <xf numFmtId="170" fontId="0" fillId="12" borderId="37" xfId="0" applyNumberFormat="1" applyFill="1" applyBorder="1" applyAlignment="1">
      <alignment horizontal="center" vertical="center"/>
    </xf>
    <xf numFmtId="1" fontId="1" fillId="7" borderId="104" xfId="0" applyNumberFormat="1" applyFont="1" applyFill="1" applyBorder="1" applyAlignment="1">
      <alignment horizontal="center" vertical="center"/>
    </xf>
    <xf numFmtId="170" fontId="0" fillId="14" borderId="21" xfId="0" applyNumberFormat="1" applyFill="1" applyBorder="1" applyAlignment="1">
      <alignment horizontal="center" vertical="center"/>
    </xf>
    <xf numFmtId="170" fontId="0" fillId="4" borderId="56" xfId="0" applyNumberFormat="1" applyFill="1" applyBorder="1" applyAlignment="1">
      <alignment horizontal="center" vertical="center"/>
    </xf>
    <xf numFmtId="1" fontId="1" fillId="7" borderId="0" xfId="0" applyNumberFormat="1" applyFont="1" applyFill="1" applyBorder="1" applyAlignment="1">
      <alignment horizontal="center" vertical="center"/>
    </xf>
    <xf numFmtId="0" fontId="88" fillId="0" borderId="0" xfId="0" applyFont="1" applyFill="1" applyAlignment="1">
      <alignment horizontal="center" vertical="center"/>
    </xf>
    <xf numFmtId="171" fontId="0" fillId="0" borderId="104" xfId="0" applyNumberFormat="1" applyFill="1" applyBorder="1" applyAlignment="1">
      <alignment horizontal="center" vertical="center"/>
    </xf>
    <xf numFmtId="2" fontId="0" fillId="4" borderId="105" xfId="0" applyNumberFormat="1" applyFill="1" applyBorder="1" applyAlignment="1">
      <alignment vertical="center"/>
    </xf>
    <xf numFmtId="2" fontId="0" fillId="4" borderId="106" xfId="0" applyNumberFormat="1" applyFill="1" applyBorder="1" applyAlignment="1">
      <alignment vertical="center"/>
    </xf>
    <xf numFmtId="2" fontId="0" fillId="7" borderId="104" xfId="0" applyNumberFormat="1" applyFill="1" applyBorder="1" applyAlignment="1">
      <alignment vertical="center"/>
    </xf>
    <xf numFmtId="171" fontId="0" fillId="7" borderId="104" xfId="0" applyNumberFormat="1" applyFill="1" applyBorder="1" applyAlignment="1">
      <alignment horizontal="center" vertical="center"/>
    </xf>
    <xf numFmtId="170" fontId="0" fillId="12" borderId="43" xfId="0" applyNumberFormat="1" applyFill="1" applyBorder="1" applyAlignment="1">
      <alignment horizontal="center" vertical="center"/>
    </xf>
    <xf numFmtId="170" fontId="0" fillId="0" borderId="0" xfId="0" applyNumberFormat="1" applyFill="1" applyAlignment="1">
      <alignment horizontal="center" vertical="center"/>
    </xf>
    <xf numFmtId="2" fontId="0" fillId="4" borderId="57" xfId="0" applyNumberFormat="1" applyFill="1" applyBorder="1" applyAlignment="1">
      <alignment vertical="center"/>
    </xf>
    <xf numFmtId="2" fontId="0" fillId="4" borderId="58" xfId="0" applyNumberFormat="1" applyFill="1" applyBorder="1" applyAlignment="1">
      <alignment vertical="center"/>
    </xf>
    <xf numFmtId="2" fontId="0" fillId="0" borderId="0" xfId="0" applyNumberFormat="1" applyFill="1" applyBorder="1" applyAlignment="1">
      <alignment vertical="center"/>
    </xf>
    <xf numFmtId="2" fontId="0" fillId="0" borderId="104" xfId="0" applyNumberFormat="1" applyFill="1" applyBorder="1" applyAlignment="1">
      <alignment vertical="center"/>
    </xf>
    <xf numFmtId="170" fontId="0" fillId="14" borderId="58" xfId="0" applyNumberFormat="1" applyFill="1" applyBorder="1" applyAlignment="1">
      <alignment horizontal="center" vertical="center"/>
    </xf>
    <xf numFmtId="2" fontId="1" fillId="7" borderId="37" xfId="0" applyNumberFormat="1" applyFont="1" applyFill="1" applyBorder="1" applyAlignment="1">
      <alignment horizontal="center" vertical="center"/>
    </xf>
    <xf numFmtId="0" fontId="0" fillId="0" borderId="0" xfId="0" applyFill="1" applyAlignment="1">
      <alignment vertical="center"/>
    </xf>
    <xf numFmtId="174" fontId="0" fillId="0" borderId="0" xfId="0" applyNumberFormat="1" applyFill="1" applyAlignment="1">
      <alignment vertical="center"/>
    </xf>
    <xf numFmtId="173" fontId="0" fillId="0" borderId="0" xfId="0" applyNumberFormat="1" applyFill="1" applyAlignment="1">
      <alignment vertical="center"/>
    </xf>
    <xf numFmtId="0" fontId="0" fillId="0" borderId="0" xfId="0" applyAlignment="1">
      <alignment horizontal="center" vertical="center"/>
    </xf>
    <xf numFmtId="0" fontId="0" fillId="0" borderId="0" xfId="0" applyFill="1" applyBorder="1" applyAlignment="1">
      <alignment horizontal="center" vertical="center"/>
    </xf>
    <xf numFmtId="1" fontId="1" fillId="0" borderId="0" xfId="0" applyNumberFormat="1" applyFont="1" applyBorder="1" applyAlignment="1">
      <alignment horizontal="center" vertical="center"/>
    </xf>
    <xf numFmtId="174" fontId="3" fillId="0" borderId="29" xfId="0" applyNumberFormat="1" applyFont="1" applyBorder="1" applyAlignment="1">
      <alignment horizontal="center" vertical="center"/>
    </xf>
    <xf numFmtId="0" fontId="3" fillId="0" borderId="33" xfId="0" applyFont="1" applyBorder="1" applyAlignment="1">
      <alignment horizontal="right" vertical="center"/>
    </xf>
    <xf numFmtId="170" fontId="3" fillId="0" borderId="54" xfId="0" applyNumberFormat="1" applyFont="1" applyBorder="1" applyAlignment="1">
      <alignment horizontal="center" vertical="center"/>
    </xf>
    <xf numFmtId="174" fontId="3" fillId="0" borderId="31" xfId="0" applyNumberFormat="1" applyFont="1" applyBorder="1" applyAlignment="1">
      <alignment horizontal="center" vertical="center"/>
    </xf>
    <xf numFmtId="174" fontId="3" fillId="0" borderId="0" xfId="0" applyNumberFormat="1" applyFont="1" applyBorder="1" applyAlignment="1">
      <alignment vertical="center"/>
    </xf>
    <xf numFmtId="174" fontId="3" fillId="0" borderId="0" xfId="0" applyNumberFormat="1" applyFont="1" applyBorder="1" applyAlignment="1">
      <alignment horizontal="center" vertical="center"/>
    </xf>
    <xf numFmtId="174" fontId="3" fillId="0" borderId="0" xfId="0" applyNumberFormat="1" applyFont="1" applyFill="1" applyBorder="1" applyAlignment="1">
      <alignment horizontal="center" vertical="center"/>
    </xf>
    <xf numFmtId="174" fontId="0" fillId="0" borderId="0" xfId="0" applyNumberFormat="1" applyAlignment="1">
      <alignment horizontal="center" vertical="center"/>
    </xf>
    <xf numFmtId="0" fontId="14" fillId="0" borderId="0" xfId="0" applyFont="1" applyAlignment="1" applyProtection="1">
      <protection hidden="1"/>
    </xf>
    <xf numFmtId="167" fontId="6" fillId="0" borderId="0" xfId="0" applyNumberFormat="1" applyFont="1" applyFill="1" applyBorder="1" applyAlignment="1" applyProtection="1">
      <alignment horizontal="center"/>
      <protection locked="0"/>
    </xf>
    <xf numFmtId="169" fontId="6" fillId="0" borderId="0" xfId="0" applyNumberFormat="1" applyFont="1" applyFill="1" applyBorder="1" applyAlignment="1" applyProtection="1">
      <alignment horizontal="center"/>
      <protection locked="0"/>
    </xf>
    <xf numFmtId="1" fontId="3" fillId="0" borderId="0" xfId="0" applyNumberFormat="1" applyFont="1" applyAlignment="1">
      <alignment horizontal="right" indent="1"/>
    </xf>
    <xf numFmtId="19" fontId="6" fillId="0" borderId="60" xfId="0" applyNumberFormat="1" applyFont="1" applyFill="1" applyBorder="1" applyAlignment="1" applyProtection="1">
      <alignment horizontal="left" vertical="center"/>
      <protection locked="0" hidden="1"/>
    </xf>
    <xf numFmtId="167" fontId="6" fillId="0" borderId="61" xfId="0" applyNumberFormat="1" applyFont="1" applyFill="1" applyBorder="1" applyAlignment="1" applyProtection="1">
      <alignment horizontal="left" vertical="center"/>
      <protection locked="0" hidden="1"/>
    </xf>
    <xf numFmtId="167" fontId="6" fillId="0" borderId="52" xfId="0" applyNumberFormat="1" applyFont="1" applyFill="1" applyBorder="1" applyAlignment="1" applyProtection="1">
      <alignment horizontal="center" vertical="center"/>
      <protection locked="0" hidden="1"/>
    </xf>
    <xf numFmtId="170" fontId="0" fillId="14" borderId="7" xfId="0" applyNumberFormat="1" applyFill="1" applyBorder="1" applyAlignment="1">
      <alignment horizontal="center" vertical="center"/>
    </xf>
    <xf numFmtId="0" fontId="3" fillId="16" borderId="0" xfId="0" applyFont="1" applyFill="1" applyBorder="1" applyAlignment="1">
      <alignment horizontal="center"/>
    </xf>
    <xf numFmtId="0" fontId="3" fillId="16" borderId="8" xfId="0" applyFont="1" applyFill="1" applyBorder="1" applyAlignment="1">
      <alignment horizontal="center"/>
    </xf>
    <xf numFmtId="170" fontId="0" fillId="16" borderId="0" xfId="0" applyNumberFormat="1" applyFill="1" applyBorder="1" applyAlignment="1">
      <alignment horizontal="center" vertical="center"/>
    </xf>
    <xf numFmtId="174" fontId="3" fillId="16" borderId="29" xfId="0" applyNumberFormat="1" applyFont="1" applyFill="1" applyBorder="1" applyAlignment="1">
      <alignment horizontal="center" vertical="center"/>
    </xf>
    <xf numFmtId="0" fontId="4" fillId="0" borderId="0" xfId="0" applyFont="1" applyAlignment="1" applyProtection="1"/>
    <xf numFmtId="170" fontId="3" fillId="0" borderId="2" xfId="0" applyNumberFormat="1" applyFont="1" applyBorder="1" applyAlignment="1">
      <alignment horizontal="center" vertical="center"/>
    </xf>
    <xf numFmtId="167" fontId="3" fillId="16" borderId="29" xfId="0" applyNumberFormat="1" applyFont="1" applyFill="1" applyBorder="1" applyAlignment="1">
      <alignment horizontal="center"/>
    </xf>
    <xf numFmtId="170" fontId="0" fillId="16" borderId="1" xfId="0" applyNumberFormat="1" applyFill="1" applyBorder="1" applyAlignment="1">
      <alignment horizontal="center"/>
    </xf>
    <xf numFmtId="170" fontId="0" fillId="16" borderId="24" xfId="0" applyNumberFormat="1" applyFill="1" applyBorder="1" applyAlignment="1">
      <alignment horizontal="center"/>
    </xf>
    <xf numFmtId="170" fontId="0" fillId="16" borderId="10" xfId="0" applyNumberFormat="1" applyFill="1" applyBorder="1" applyAlignment="1">
      <alignment horizontal="center"/>
    </xf>
    <xf numFmtId="0" fontId="3" fillId="16" borderId="29" xfId="0" applyFont="1" applyFill="1" applyBorder="1" applyAlignment="1">
      <alignment horizontal="center"/>
    </xf>
    <xf numFmtId="0" fontId="3" fillId="16" borderId="0" xfId="0" applyFont="1" applyFill="1"/>
    <xf numFmtId="174" fontId="3" fillId="16" borderId="0" xfId="0" applyNumberFormat="1" applyFont="1" applyFill="1" applyBorder="1" applyAlignment="1">
      <alignment horizontal="center"/>
    </xf>
    <xf numFmtId="167" fontId="3" fillId="16" borderId="0" xfId="0" applyNumberFormat="1" applyFont="1" applyFill="1" applyAlignment="1">
      <alignment horizontal="center"/>
    </xf>
    <xf numFmtId="0" fontId="0" fillId="16" borderId="0" xfId="0" applyFill="1"/>
    <xf numFmtId="174" fontId="3" fillId="16" borderId="0" xfId="0" applyNumberFormat="1" applyFont="1" applyFill="1" applyAlignment="1">
      <alignment horizontal="center"/>
    </xf>
    <xf numFmtId="0" fontId="3" fillId="16" borderId="0" xfId="0" applyFont="1" applyFill="1" applyBorder="1"/>
    <xf numFmtId="0" fontId="3" fillId="16" borderId="8" xfId="0" applyFont="1" applyFill="1" applyBorder="1"/>
    <xf numFmtId="174" fontId="3" fillId="16" borderId="0" xfId="0" applyNumberFormat="1" applyFont="1" applyFill="1" applyBorder="1"/>
    <xf numFmtId="0" fontId="0" fillId="16" borderId="0" xfId="0" applyFill="1" applyBorder="1"/>
    <xf numFmtId="0" fontId="3" fillId="0" borderId="0" xfId="0" applyFont="1" applyAlignment="1" applyProtection="1">
      <alignment vertical="center"/>
      <protection hidden="1"/>
    </xf>
    <xf numFmtId="0" fontId="1" fillId="0" borderId="0" xfId="0" applyFont="1" applyAlignment="1" applyProtection="1">
      <alignment vertical="center"/>
      <protection hidden="1"/>
    </xf>
    <xf numFmtId="165" fontId="26" fillId="0" borderId="62" xfId="0" applyNumberFormat="1" applyFont="1" applyFill="1" applyBorder="1" applyAlignment="1" applyProtection="1">
      <alignment vertical="top"/>
      <protection hidden="1"/>
    </xf>
    <xf numFmtId="0" fontId="26" fillId="0" borderId="62" xfId="0" applyFont="1" applyBorder="1" applyAlignment="1" applyProtection="1">
      <alignment vertical="center"/>
      <protection hidden="1"/>
    </xf>
    <xf numFmtId="0" fontId="3" fillId="0" borderId="2" xfId="0" applyFont="1" applyBorder="1" applyAlignment="1" applyProtection="1">
      <alignment horizontal="right" vertical="center"/>
      <protection hidden="1"/>
    </xf>
    <xf numFmtId="0" fontId="0" fillId="0" borderId="20" xfId="0" applyBorder="1" applyAlignment="1" applyProtection="1">
      <protection hidden="1"/>
    </xf>
    <xf numFmtId="0" fontId="0" fillId="0" borderId="2" xfId="0" applyBorder="1" applyAlignment="1" applyProtection="1">
      <alignment horizontal="right" vertical="center"/>
      <protection hidden="1"/>
    </xf>
    <xf numFmtId="0" fontId="15" fillId="0" borderId="0" xfId="0" applyFont="1" applyBorder="1" applyAlignment="1">
      <alignment horizontal="left"/>
    </xf>
    <xf numFmtId="171" fontId="3" fillId="0" borderId="0" xfId="0" applyNumberFormat="1" applyFont="1" applyAlignment="1"/>
    <xf numFmtId="45" fontId="2" fillId="0" borderId="1" xfId="0" applyNumberFormat="1" applyFont="1" applyFill="1" applyBorder="1" applyAlignment="1" applyProtection="1">
      <alignment horizontal="center" vertical="center"/>
      <protection hidden="1"/>
    </xf>
    <xf numFmtId="45" fontId="0" fillId="6" borderId="15" xfId="0" applyNumberFormat="1" applyFill="1" applyBorder="1" applyAlignment="1" applyProtection="1">
      <alignment horizontal="center" vertical="center"/>
      <protection hidden="1"/>
    </xf>
    <xf numFmtId="45" fontId="0" fillId="0" borderId="1" xfId="0" applyNumberFormat="1" applyBorder="1" applyAlignment="1">
      <alignment horizontal="center" vertical="center"/>
    </xf>
    <xf numFmtId="0" fontId="3" fillId="0" borderId="0" xfId="0" applyFont="1" applyBorder="1" applyAlignment="1" applyProtection="1">
      <alignment vertical="center"/>
      <protection hidden="1"/>
    </xf>
    <xf numFmtId="0" fontId="13" fillId="0" borderId="0" xfId="0" applyFont="1" applyAlignment="1" applyProtection="1">
      <alignment vertical="center"/>
      <protection hidden="1"/>
    </xf>
    <xf numFmtId="172" fontId="1" fillId="0" borderId="6" xfId="0" applyNumberFormat="1" applyFont="1" applyBorder="1" applyAlignment="1" applyProtection="1">
      <alignment horizontal="right" vertical="center" indent="1"/>
      <protection hidden="1"/>
    </xf>
    <xf numFmtId="0" fontId="3" fillId="0" borderId="0" xfId="0" applyFont="1" applyBorder="1" applyAlignment="1" applyProtection="1">
      <alignment horizontal="right" vertical="center" indent="1"/>
      <protection hidden="1"/>
    </xf>
    <xf numFmtId="0" fontId="1" fillId="0" borderId="0" xfId="0" applyFont="1" applyAlignment="1">
      <alignment horizontal="right" vertical="center" indent="1"/>
    </xf>
    <xf numFmtId="0" fontId="1" fillId="0" borderId="0" xfId="0" applyFont="1" applyBorder="1" applyAlignment="1" applyProtection="1">
      <alignment horizontal="right" vertical="center" indent="1"/>
      <protection hidden="1"/>
    </xf>
    <xf numFmtId="0" fontId="1" fillId="0" borderId="0" xfId="0" applyFont="1" applyAlignment="1" applyProtection="1">
      <alignment horizontal="right" vertical="center" indent="1"/>
      <protection hidden="1"/>
    </xf>
    <xf numFmtId="0" fontId="92" fillId="17" borderId="0" xfId="0" applyFont="1" applyFill="1" applyBorder="1" applyAlignment="1">
      <alignment vertical="center"/>
    </xf>
    <xf numFmtId="0" fontId="92" fillId="17" borderId="0" xfId="0" applyFont="1" applyFill="1" applyBorder="1" applyAlignment="1">
      <alignment horizontal="left" vertical="center" indent="1"/>
    </xf>
    <xf numFmtId="0" fontId="92" fillId="18" borderId="0" xfId="0" applyFont="1" applyFill="1" applyBorder="1" applyAlignment="1">
      <alignment vertical="center"/>
    </xf>
    <xf numFmtId="0" fontId="93" fillId="18" borderId="0" xfId="0" applyFont="1" applyFill="1" applyBorder="1" applyAlignment="1">
      <alignment horizontal="left" vertical="center" wrapText="1" indent="2"/>
    </xf>
    <xf numFmtId="0" fontId="92" fillId="18" borderId="0" xfId="0" applyFont="1" applyFill="1" applyBorder="1" applyAlignment="1">
      <alignment horizontal="left" vertical="center" indent="1"/>
    </xf>
    <xf numFmtId="0" fontId="92" fillId="18" borderId="0" xfId="0" applyFont="1" applyFill="1" applyBorder="1" applyAlignment="1">
      <alignment horizontal="left" vertical="center"/>
    </xf>
    <xf numFmtId="0" fontId="92" fillId="19" borderId="0" xfId="0" applyFont="1" applyFill="1" applyBorder="1" applyAlignment="1">
      <alignment horizontal="left" vertical="center"/>
    </xf>
    <xf numFmtId="0" fontId="93" fillId="19" borderId="0" xfId="0" applyFont="1" applyFill="1" applyBorder="1" applyAlignment="1">
      <alignment horizontal="left" vertical="center" wrapText="1" indent="2"/>
    </xf>
    <xf numFmtId="0" fontId="92" fillId="19" borderId="0" xfId="0" applyFont="1" applyFill="1" applyBorder="1" applyAlignment="1">
      <alignment vertical="center"/>
    </xf>
    <xf numFmtId="0" fontId="92" fillId="20" borderId="0" xfId="0" applyFont="1" applyFill="1" applyBorder="1" applyAlignment="1">
      <alignment vertical="center"/>
    </xf>
    <xf numFmtId="0" fontId="93" fillId="20" borderId="0" xfId="0" applyFont="1" applyFill="1" applyBorder="1" applyAlignment="1">
      <alignment horizontal="left" vertical="center" wrapText="1" indent="2"/>
    </xf>
    <xf numFmtId="0" fontId="92" fillId="20" borderId="0" xfId="0" applyFont="1" applyFill="1" applyBorder="1" applyAlignment="1">
      <alignment horizontal="left" vertical="center" indent="1"/>
    </xf>
    <xf numFmtId="0" fontId="92" fillId="20" borderId="0" xfId="0" applyFont="1" applyFill="1" applyBorder="1" applyAlignment="1">
      <alignment horizontal="left" vertical="center"/>
    </xf>
    <xf numFmtId="0" fontId="92" fillId="19" borderId="0" xfId="0" applyFont="1" applyFill="1" applyBorder="1" applyAlignment="1">
      <alignment horizontal="left" vertical="center" indent="1"/>
    </xf>
    <xf numFmtId="0" fontId="92" fillId="21" borderId="0" xfId="0" applyFont="1" applyFill="1" applyBorder="1" applyAlignment="1">
      <alignment horizontal="left" vertical="center" indent="1"/>
    </xf>
    <xf numFmtId="0" fontId="92" fillId="21" borderId="0" xfId="0" applyFont="1" applyFill="1" applyBorder="1" applyAlignment="1">
      <alignment horizontal="left" vertical="center"/>
    </xf>
    <xf numFmtId="0" fontId="93" fillId="21" borderId="0" xfId="0" applyFont="1" applyFill="1" applyBorder="1" applyAlignment="1">
      <alignment horizontal="left" vertical="center" wrapText="1" indent="2"/>
    </xf>
    <xf numFmtId="0" fontId="92" fillId="21" borderId="0" xfId="0" applyFont="1" applyFill="1" applyBorder="1" applyAlignment="1">
      <alignment vertical="center"/>
    </xf>
    <xf numFmtId="0" fontId="92" fillId="22" borderId="0" xfId="0" applyFont="1" applyFill="1" applyBorder="1" applyAlignment="1">
      <alignment vertical="center"/>
    </xf>
    <xf numFmtId="0" fontId="93" fillId="22" borderId="0" xfId="0" applyFont="1" applyFill="1" applyBorder="1" applyAlignment="1">
      <alignment horizontal="left" vertical="center" wrapText="1" indent="2"/>
    </xf>
    <xf numFmtId="0" fontId="92" fillId="22" borderId="0" xfId="0" applyFont="1" applyFill="1" applyBorder="1" applyAlignment="1">
      <alignment horizontal="left" vertical="center" indent="1"/>
    </xf>
    <xf numFmtId="0" fontId="92" fillId="22" borderId="0" xfId="0" applyFont="1" applyFill="1" applyBorder="1" applyAlignment="1">
      <alignment horizontal="left" vertical="center"/>
    </xf>
    <xf numFmtId="0" fontId="92" fillId="23" borderId="0" xfId="0" applyFont="1" applyFill="1" applyBorder="1" applyAlignment="1">
      <alignment horizontal="left" vertical="center" indent="1"/>
    </xf>
    <xf numFmtId="0" fontId="92" fillId="23" borderId="0" xfId="0" applyFont="1" applyFill="1" applyBorder="1" applyAlignment="1">
      <alignment vertical="center"/>
    </xf>
    <xf numFmtId="0" fontId="92" fillId="24" borderId="0" xfId="0" applyFont="1" applyFill="1" applyBorder="1" applyAlignment="1">
      <alignment horizontal="left" vertical="center" indent="1"/>
    </xf>
    <xf numFmtId="0" fontId="92" fillId="24" borderId="0" xfId="0" applyFont="1" applyFill="1" applyBorder="1" applyAlignment="1">
      <alignment vertical="center"/>
    </xf>
    <xf numFmtId="0" fontId="92" fillId="25" borderId="0" xfId="0" applyFont="1" applyFill="1" applyBorder="1" applyAlignment="1">
      <alignment horizontal="left" vertical="center" indent="1"/>
    </xf>
    <xf numFmtId="0" fontId="92" fillId="25" borderId="0" xfId="0" applyFont="1" applyFill="1" applyBorder="1" applyAlignment="1">
      <alignment vertical="center"/>
    </xf>
    <xf numFmtId="0" fontId="92" fillId="26" borderId="0" xfId="0" applyFont="1" applyFill="1" applyBorder="1" applyAlignment="1">
      <alignment vertical="center"/>
    </xf>
    <xf numFmtId="0" fontId="92" fillId="26" borderId="0" xfId="0" applyFont="1" applyFill="1" applyBorder="1" applyAlignment="1">
      <alignment horizontal="left" vertical="center" indent="1"/>
    </xf>
    <xf numFmtId="0" fontId="92" fillId="27" borderId="63" xfId="0" applyFont="1" applyFill="1" applyBorder="1" applyAlignment="1">
      <alignment vertical="center"/>
    </xf>
    <xf numFmtId="0" fontId="92" fillId="27" borderId="53" xfId="0" applyFont="1" applyFill="1" applyBorder="1" applyAlignment="1">
      <alignment vertical="center"/>
    </xf>
    <xf numFmtId="0" fontId="92" fillId="17" borderId="53" xfId="0" applyFont="1" applyFill="1" applyBorder="1" applyAlignment="1">
      <alignment vertical="center"/>
    </xf>
    <xf numFmtId="0" fontId="92" fillId="27" borderId="7" xfId="0" applyFont="1" applyFill="1" applyBorder="1" applyAlignment="1">
      <alignment horizontal="left" vertical="center" indent="1"/>
    </xf>
    <xf numFmtId="0" fontId="92" fillId="27" borderId="7" xfId="0" applyFont="1" applyFill="1" applyBorder="1" applyAlignment="1">
      <alignment vertical="center"/>
    </xf>
    <xf numFmtId="0" fontId="92" fillId="17" borderId="7" xfId="0" applyFont="1" applyFill="1" applyBorder="1" applyAlignment="1">
      <alignment vertical="center"/>
    </xf>
    <xf numFmtId="0" fontId="0" fillId="28" borderId="7" xfId="0" applyFill="1" applyBorder="1" applyAlignment="1"/>
    <xf numFmtId="0" fontId="0" fillId="28" borderId="0" xfId="0" applyFill="1" applyBorder="1" applyAlignment="1"/>
    <xf numFmtId="0" fontId="94" fillId="28" borderId="0" xfId="0" applyFont="1" applyFill="1" applyBorder="1" applyAlignment="1">
      <alignment vertical="center" wrapText="1"/>
    </xf>
    <xf numFmtId="0" fontId="92" fillId="29" borderId="0" xfId="0" applyFont="1" applyFill="1" applyBorder="1" applyAlignment="1">
      <alignment vertical="center"/>
    </xf>
    <xf numFmtId="0" fontId="92" fillId="29" borderId="0" xfId="0" applyFont="1" applyFill="1" applyBorder="1" applyAlignment="1">
      <alignment horizontal="left" vertical="center" indent="1"/>
    </xf>
    <xf numFmtId="0" fontId="1" fillId="14" borderId="27" xfId="6" applyFont="1" applyFill="1" applyBorder="1" applyAlignment="1">
      <alignment vertical="center" shrinkToFit="1"/>
    </xf>
    <xf numFmtId="0" fontId="3" fillId="0" borderId="63" xfId="6" applyFont="1" applyBorder="1" applyAlignment="1">
      <alignment vertical="center" shrinkToFit="1"/>
    </xf>
    <xf numFmtId="0" fontId="3" fillId="0" borderId="35" xfId="6" applyFont="1" applyBorder="1" applyAlignment="1">
      <alignment vertical="center" shrinkToFit="1"/>
    </xf>
    <xf numFmtId="0" fontId="0" fillId="0" borderId="0" xfId="0" applyFill="1" applyBorder="1" applyAlignment="1" applyProtection="1">
      <protection hidden="1"/>
    </xf>
    <xf numFmtId="0" fontId="9" fillId="0" borderId="0" xfId="0" applyFont="1" applyProtection="1">
      <protection hidden="1"/>
    </xf>
    <xf numFmtId="0" fontId="8" fillId="0" borderId="0" xfId="0" applyFont="1" applyFill="1" applyBorder="1" applyAlignment="1" applyProtection="1">
      <protection hidden="1"/>
    </xf>
    <xf numFmtId="0" fontId="0" fillId="0" borderId="7" xfId="0" applyBorder="1" applyAlignment="1" applyProtection="1">
      <protection hidden="1"/>
    </xf>
    <xf numFmtId="0" fontId="0" fillId="0" borderId="7" xfId="0" applyBorder="1" applyProtection="1">
      <protection hidden="1"/>
    </xf>
    <xf numFmtId="167" fontId="7" fillId="7" borderId="20" xfId="0" applyNumberFormat="1" applyFont="1" applyFill="1" applyBorder="1" applyAlignment="1" applyProtection="1">
      <alignment horizontal="center" vertical="center" wrapText="1"/>
      <protection hidden="1"/>
    </xf>
    <xf numFmtId="167" fontId="7" fillId="7" borderId="0" xfId="0" applyNumberFormat="1" applyFont="1" applyFill="1" applyBorder="1" applyAlignment="1" applyProtection="1">
      <alignment horizontal="center" vertical="center" wrapText="1"/>
      <protection hidden="1"/>
    </xf>
    <xf numFmtId="167" fontId="7" fillId="7" borderId="8" xfId="0" applyNumberFormat="1" applyFont="1" applyFill="1" applyBorder="1" applyAlignment="1" applyProtection="1">
      <alignment horizontal="center" vertical="center" wrapText="1"/>
      <protection hidden="1"/>
    </xf>
    <xf numFmtId="0" fontId="0" fillId="0" borderId="0" xfId="0" applyBorder="1" applyAlignment="1" applyProtection="1">
      <alignment shrinkToFit="1"/>
      <protection hidden="1"/>
    </xf>
    <xf numFmtId="0" fontId="9" fillId="0" borderId="21" xfId="0" applyFont="1" applyBorder="1" applyProtection="1">
      <protection hidden="1"/>
    </xf>
    <xf numFmtId="0" fontId="10" fillId="0" borderId="19" xfId="0" applyFont="1" applyBorder="1" applyAlignment="1" applyProtection="1">
      <alignment vertical="center" shrinkToFit="1"/>
      <protection hidden="1"/>
    </xf>
    <xf numFmtId="0" fontId="10" fillId="0" borderId="19" xfId="0" applyFont="1" applyBorder="1" applyAlignment="1" applyProtection="1">
      <alignment vertical="center"/>
      <protection hidden="1"/>
    </xf>
    <xf numFmtId="0" fontId="9" fillId="0" borderId="0" xfId="0" applyFont="1" applyFill="1" applyBorder="1" applyAlignment="1" applyProtection="1">
      <alignment horizontal="center" vertical="top"/>
      <protection hidden="1"/>
    </xf>
    <xf numFmtId="0" fontId="10" fillId="0" borderId="34" xfId="0" applyFont="1" applyBorder="1" applyAlignment="1" applyProtection="1">
      <alignment vertical="center" shrinkToFit="1"/>
      <protection hidden="1"/>
    </xf>
    <xf numFmtId="0" fontId="0" fillId="0" borderId="20" xfId="0" applyBorder="1" applyProtection="1">
      <protection hidden="1"/>
    </xf>
    <xf numFmtId="0" fontId="0" fillId="0" borderId="64" xfId="0" applyBorder="1" applyProtection="1">
      <protection hidden="1"/>
    </xf>
    <xf numFmtId="0" fontId="0" fillId="0" borderId="54" xfId="0" applyBorder="1" applyProtection="1">
      <protection hidden="1"/>
    </xf>
    <xf numFmtId="0" fontId="0" fillId="0" borderId="65" xfId="0" applyBorder="1" applyProtection="1">
      <protection hidden="1"/>
    </xf>
    <xf numFmtId="0" fontId="7" fillId="0" borderId="0" xfId="6" applyFont="1" applyBorder="1" applyAlignment="1" applyProtection="1">
      <alignment vertical="center" wrapText="1"/>
      <protection hidden="1"/>
    </xf>
    <xf numFmtId="164" fontId="64" fillId="0" borderId="0" xfId="0" applyNumberFormat="1" applyFont="1" applyBorder="1" applyAlignment="1" applyProtection="1">
      <protection hidden="1"/>
    </xf>
    <xf numFmtId="14" fontId="3" fillId="0" borderId="0" xfId="0" applyNumberFormat="1" applyFont="1" applyAlignment="1" applyProtection="1"/>
    <xf numFmtId="0" fontId="95" fillId="0" borderId="0" xfId="0" applyFont="1" applyAlignment="1">
      <alignment horizontal="right"/>
    </xf>
    <xf numFmtId="0" fontId="95" fillId="0" borderId="0" xfId="0" applyFont="1" applyAlignment="1" applyProtection="1">
      <alignment horizontal="left"/>
      <protection locked="0"/>
    </xf>
    <xf numFmtId="0" fontId="95" fillId="0" borderId="0" xfId="0" applyFont="1" applyBorder="1" applyAlignment="1" applyProtection="1">
      <protection hidden="1"/>
    </xf>
    <xf numFmtId="0" fontId="0" fillId="0" borderId="0" xfId="0" applyAlignment="1">
      <alignment horizontal="right" vertical="center"/>
    </xf>
    <xf numFmtId="178" fontId="87" fillId="0" borderId="29" xfId="0" applyNumberFormat="1" applyFont="1" applyBorder="1" applyAlignment="1">
      <alignment horizontal="center" vertical="center"/>
    </xf>
    <xf numFmtId="179" fontId="96" fillId="0" borderId="103" xfId="0" applyNumberFormat="1" applyFont="1" applyBorder="1" applyAlignment="1">
      <alignment horizontal="center" vertical="center"/>
    </xf>
    <xf numFmtId="178" fontId="3" fillId="0" borderId="0" xfId="0" applyNumberFormat="1" applyFont="1" applyAlignment="1">
      <alignment horizontal="center" vertical="center"/>
    </xf>
    <xf numFmtId="14" fontId="1" fillId="0" borderId="0" xfId="0" applyNumberFormat="1" applyFont="1" applyAlignment="1" applyProtection="1">
      <alignment horizontal="right" vertical="center"/>
      <protection hidden="1"/>
    </xf>
    <xf numFmtId="0" fontId="92" fillId="28" borderId="66" xfId="0" applyFont="1" applyFill="1" applyBorder="1" applyAlignment="1">
      <alignment vertical="center"/>
    </xf>
    <xf numFmtId="0" fontId="92" fillId="28" borderId="21" xfId="0" applyFont="1" applyFill="1" applyBorder="1" applyAlignment="1">
      <alignment horizontal="left" vertical="center" indent="1"/>
    </xf>
    <xf numFmtId="0" fontId="92" fillId="28" borderId="21" xfId="0" applyFont="1" applyFill="1" applyBorder="1" applyAlignment="1">
      <alignment vertical="center"/>
    </xf>
    <xf numFmtId="0" fontId="94" fillId="28" borderId="21" xfId="0" applyFont="1" applyFill="1" applyBorder="1" applyAlignment="1">
      <alignment vertical="center" wrapText="1"/>
    </xf>
    <xf numFmtId="14" fontId="1" fillId="0" borderId="0" xfId="0" applyNumberFormat="1" applyFont="1" applyAlignment="1" applyProtection="1">
      <alignment vertical="center"/>
      <protection hidden="1"/>
    </xf>
    <xf numFmtId="14" fontId="1" fillId="0" borderId="0" xfId="0" applyNumberFormat="1" applyFont="1" applyAlignment="1" applyProtection="1">
      <alignment horizontal="right"/>
      <protection hidden="1"/>
    </xf>
    <xf numFmtId="14" fontId="1" fillId="0" borderId="0" xfId="0" applyNumberFormat="1" applyFont="1" applyAlignment="1" applyProtection="1">
      <alignment horizontal="center" vertical="center"/>
      <protection hidden="1"/>
    </xf>
    <xf numFmtId="0" fontId="1" fillId="0" borderId="0" xfId="0" applyFont="1" applyAlignment="1">
      <alignment horizontal="right" vertical="center"/>
    </xf>
    <xf numFmtId="0" fontId="8" fillId="0" borderId="0" xfId="0" applyFont="1" applyAlignment="1">
      <alignment horizontal="right"/>
    </xf>
    <xf numFmtId="167" fontId="8" fillId="0" borderId="0" xfId="0" applyNumberFormat="1" applyFont="1" applyAlignment="1">
      <alignment horizontal="center"/>
    </xf>
    <xf numFmtId="0" fontId="1" fillId="0" borderId="0" xfId="6" applyFont="1"/>
    <xf numFmtId="0" fontId="0" fillId="0" borderId="22" xfId="0" applyBorder="1" applyAlignment="1" applyProtection="1">
      <alignment horizontal="center"/>
      <protection hidden="1"/>
    </xf>
    <xf numFmtId="0" fontId="0" fillId="0" borderId="25" xfId="0" applyBorder="1" applyAlignment="1" applyProtection="1">
      <alignment horizontal="center"/>
      <protection hidden="1"/>
    </xf>
    <xf numFmtId="0" fontId="0" fillId="0" borderId="2" xfId="0" applyFill="1" applyBorder="1" applyAlignment="1" applyProtection="1">
      <alignment horizontal="center"/>
      <protection hidden="1"/>
    </xf>
    <xf numFmtId="0" fontId="0" fillId="0" borderId="25" xfId="0" applyFill="1" applyBorder="1" applyAlignment="1" applyProtection="1">
      <alignment horizontal="center"/>
      <protection hidden="1"/>
    </xf>
    <xf numFmtId="0" fontId="0" fillId="0" borderId="22" xfId="0" applyFill="1" applyBorder="1" applyAlignment="1" applyProtection="1">
      <alignment horizontal="center"/>
      <protection hidden="1"/>
    </xf>
    <xf numFmtId="0" fontId="1" fillId="0" borderId="25" xfId="6" applyFont="1" applyBorder="1" applyAlignment="1">
      <alignment horizontal="center"/>
    </xf>
    <xf numFmtId="0" fontId="5" fillId="13" borderId="0" xfId="6" applyFont="1" applyFill="1" applyAlignment="1"/>
    <xf numFmtId="0" fontId="5" fillId="0" borderId="0" xfId="6" applyFont="1" applyFill="1" applyAlignment="1"/>
    <xf numFmtId="167" fontId="8" fillId="0" borderId="6" xfId="6" applyNumberFormat="1" applyFont="1" applyBorder="1" applyAlignment="1"/>
    <xf numFmtId="167" fontId="8" fillId="0" borderId="0" xfId="6" applyNumberFormat="1" applyFont="1" applyBorder="1" applyAlignment="1"/>
    <xf numFmtId="164" fontId="8" fillId="0" borderId="0" xfId="6" applyNumberFormat="1" applyFont="1" applyBorder="1" applyAlignment="1"/>
    <xf numFmtId="14" fontId="1" fillId="0" borderId="0" xfId="0" applyNumberFormat="1" applyFont="1" applyAlignment="1">
      <alignment horizontal="left"/>
    </xf>
    <xf numFmtId="0" fontId="10" fillId="0" borderId="8" xfId="0" applyFont="1" applyBorder="1" applyAlignment="1" applyProtection="1">
      <alignment vertical="center" shrinkToFit="1"/>
      <protection hidden="1"/>
    </xf>
    <xf numFmtId="0" fontId="0" fillId="0" borderId="0" xfId="0" applyFill="1" applyBorder="1" applyProtection="1">
      <protection hidden="1"/>
    </xf>
    <xf numFmtId="0" fontId="0" fillId="0" borderId="0" xfId="0" applyFill="1" applyBorder="1" applyAlignment="1" applyProtection="1">
      <alignment shrinkToFit="1"/>
      <protection hidden="1"/>
    </xf>
    <xf numFmtId="0" fontId="9" fillId="0" borderId="0" xfId="0" applyFont="1" applyFill="1" applyBorder="1" applyProtection="1">
      <protection hidden="1"/>
    </xf>
    <xf numFmtId="0" fontId="10" fillId="0" borderId="0" xfId="0" applyFont="1" applyFill="1" applyBorder="1" applyAlignment="1" applyProtection="1">
      <alignment vertical="center" shrinkToFit="1"/>
      <protection hidden="1"/>
    </xf>
    <xf numFmtId="0" fontId="32" fillId="0" borderId="0" xfId="0" applyFont="1" applyAlignment="1"/>
    <xf numFmtId="0" fontId="50" fillId="0" borderId="0" xfId="0" applyFont="1" applyBorder="1" applyAlignment="1" applyProtection="1">
      <alignment vertical="center" wrapText="1"/>
      <protection hidden="1"/>
    </xf>
    <xf numFmtId="0" fontId="3" fillId="0" borderId="34" xfId="0" applyFont="1" applyBorder="1" applyAlignment="1" applyProtection="1">
      <alignment horizontal="center"/>
      <protection hidden="1"/>
    </xf>
    <xf numFmtId="0" fontId="3" fillId="0" borderId="35" xfId="0" applyFont="1" applyBorder="1" applyAlignment="1" applyProtection="1">
      <alignment horizontal="center"/>
      <protection hidden="1"/>
    </xf>
    <xf numFmtId="165" fontId="0" fillId="0" borderId="67" xfId="0" applyNumberFormat="1" applyBorder="1" applyAlignment="1" applyProtection="1">
      <alignment horizontal="center"/>
      <protection hidden="1"/>
    </xf>
    <xf numFmtId="165" fontId="0" fillId="0" borderId="56" xfId="0" applyNumberFormat="1" applyBorder="1" applyAlignment="1" applyProtection="1">
      <alignment horizontal="center"/>
      <protection hidden="1"/>
    </xf>
    <xf numFmtId="45" fontId="0" fillId="0" borderId="0" xfId="0" applyNumberFormat="1" applyFill="1" applyBorder="1" applyAlignment="1" applyProtection="1">
      <alignment horizontal="center"/>
      <protection hidden="1"/>
    </xf>
    <xf numFmtId="1" fontId="0" fillId="0" borderId="0" xfId="0" applyNumberFormat="1" applyFill="1" applyBorder="1" applyAlignment="1" applyProtection="1">
      <alignment horizontal="center"/>
      <protection hidden="1"/>
    </xf>
    <xf numFmtId="165" fontId="0" fillId="0" borderId="0" xfId="0" applyNumberFormat="1" applyBorder="1" applyAlignment="1" applyProtection="1">
      <alignment horizontal="center"/>
      <protection hidden="1"/>
    </xf>
    <xf numFmtId="0" fontId="16" fillId="0" borderId="0" xfId="0" applyFont="1" applyBorder="1" applyAlignment="1" applyProtection="1">
      <alignment horizontal="center" vertical="center" wrapText="1"/>
      <protection hidden="1"/>
    </xf>
    <xf numFmtId="0" fontId="1" fillId="0" borderId="0" xfId="0" applyFont="1" applyAlignment="1" applyProtection="1"/>
    <xf numFmtId="170" fontId="1" fillId="0" borderId="12" xfId="0" applyNumberFormat="1" applyFont="1" applyFill="1" applyBorder="1" applyAlignment="1" applyProtection="1">
      <alignment horizontal="center"/>
    </xf>
    <xf numFmtId="170" fontId="1" fillId="0" borderId="15" xfId="0" applyNumberFormat="1" applyFont="1" applyFill="1" applyBorder="1" applyAlignment="1" applyProtection="1">
      <alignment horizontal="center"/>
    </xf>
    <xf numFmtId="170" fontId="1" fillId="0" borderId="16" xfId="0" applyNumberFormat="1" applyFont="1" applyFill="1" applyBorder="1" applyAlignment="1" applyProtection="1">
      <alignment horizontal="center"/>
    </xf>
    <xf numFmtId="170" fontId="1" fillId="0" borderId="13" xfId="0" applyNumberFormat="1" applyFont="1" applyFill="1" applyBorder="1" applyAlignment="1" applyProtection="1">
      <alignment horizontal="center"/>
    </xf>
    <xf numFmtId="170" fontId="1" fillId="0" borderId="10" xfId="0" applyNumberFormat="1" applyFont="1" applyFill="1" applyBorder="1" applyAlignment="1" applyProtection="1">
      <alignment horizontal="center"/>
    </xf>
    <xf numFmtId="164" fontId="3" fillId="0" borderId="29" xfId="0" applyNumberFormat="1" applyFont="1" applyBorder="1" applyAlignment="1" applyProtection="1">
      <alignment horizontal="left" vertical="center"/>
      <protection hidden="1"/>
    </xf>
    <xf numFmtId="165" fontId="3" fillId="12" borderId="29" xfId="0" applyNumberFormat="1" applyFont="1" applyFill="1" applyBorder="1" applyAlignment="1">
      <alignment horizontal="left"/>
    </xf>
    <xf numFmtId="45" fontId="0" fillId="0" borderId="0" xfId="0" applyNumberFormat="1" applyFill="1" applyBorder="1" applyAlignment="1" applyProtection="1">
      <alignment horizontal="center"/>
    </xf>
    <xf numFmtId="0" fontId="0" fillId="0" borderId="0" xfId="0" applyBorder="1" applyAlignment="1">
      <alignment horizontal="left"/>
    </xf>
    <xf numFmtId="0" fontId="0" fillId="0" borderId="0" xfId="0" applyFill="1" applyBorder="1" applyAlignment="1">
      <alignment horizontal="left"/>
    </xf>
    <xf numFmtId="167" fontId="3" fillId="0" borderId="0" xfId="0" applyNumberFormat="1" applyFont="1" applyFill="1" applyBorder="1" applyAlignment="1" applyProtection="1">
      <alignment horizontal="left" vertical="center"/>
      <protection hidden="1"/>
    </xf>
    <xf numFmtId="1" fontId="0" fillId="0" borderId="0" xfId="0" applyNumberFormat="1" applyAlignment="1" applyProtection="1">
      <alignment horizontal="center"/>
    </xf>
    <xf numFmtId="165" fontId="0" fillId="0" borderId="36" xfId="0" applyNumberFormat="1" applyBorder="1" applyAlignment="1" applyProtection="1">
      <alignment horizontal="center"/>
    </xf>
    <xf numFmtId="165" fontId="0" fillId="0" borderId="37" xfId="0" applyNumberFormat="1" applyBorder="1" applyAlignment="1" applyProtection="1">
      <alignment horizontal="center"/>
    </xf>
    <xf numFmtId="165" fontId="0" fillId="0" borderId="38" xfId="0" applyNumberFormat="1" applyBorder="1" applyAlignment="1" applyProtection="1">
      <alignment horizontal="center"/>
    </xf>
    <xf numFmtId="0" fontId="1" fillId="0" borderId="0" xfId="0" applyFont="1" applyAlignment="1" applyProtection="1">
      <alignment horizontal="right"/>
    </xf>
    <xf numFmtId="45" fontId="0" fillId="0" borderId="29" xfId="0" applyNumberFormat="1" applyBorder="1" applyAlignment="1" applyProtection="1">
      <alignment horizontal="center" vertical="center"/>
    </xf>
    <xf numFmtId="0" fontId="0" fillId="0" borderId="0" xfId="0" applyAlignment="1" applyProtection="1">
      <alignment horizontal="right"/>
    </xf>
    <xf numFmtId="165" fontId="0" fillId="0" borderId="67" xfId="0" applyNumberFormat="1" applyBorder="1" applyAlignment="1" applyProtection="1">
      <alignment horizontal="center"/>
    </xf>
    <xf numFmtId="171" fontId="0" fillId="0" borderId="0" xfId="0" applyNumberFormat="1" applyAlignment="1" applyProtection="1">
      <alignment horizontal="center"/>
    </xf>
    <xf numFmtId="171" fontId="1" fillId="0" borderId="0" xfId="0" applyNumberFormat="1" applyFont="1" applyAlignment="1" applyProtection="1">
      <alignment horizontal="left"/>
    </xf>
    <xf numFmtId="171" fontId="0" fillId="0" borderId="0" xfId="0" applyNumberFormat="1" applyProtection="1"/>
    <xf numFmtId="0" fontId="0" fillId="0" borderId="0" xfId="0" applyFill="1" applyBorder="1" applyProtection="1"/>
    <xf numFmtId="171" fontId="0" fillId="0" borderId="0" xfId="0" applyNumberFormat="1" applyFill="1" applyProtection="1"/>
    <xf numFmtId="0" fontId="1" fillId="0" borderId="2" xfId="0" applyFont="1" applyBorder="1" applyProtection="1"/>
    <xf numFmtId="165" fontId="0" fillId="0" borderId="2" xfId="0" applyNumberFormat="1" applyBorder="1" applyAlignment="1" applyProtection="1">
      <alignment horizontal="center"/>
    </xf>
    <xf numFmtId="0" fontId="1" fillId="0" borderId="0" xfId="0" applyFont="1" applyBorder="1" applyProtection="1"/>
    <xf numFmtId="165" fontId="0" fillId="0" borderId="0" xfId="0" applyNumberFormat="1" applyBorder="1" applyAlignment="1" applyProtection="1">
      <alignment horizontal="center"/>
    </xf>
    <xf numFmtId="164" fontId="8" fillId="0" borderId="0" xfId="0" applyNumberFormat="1" applyFont="1" applyAlignment="1"/>
    <xf numFmtId="164" fontId="8" fillId="0" borderId="0" xfId="0" applyNumberFormat="1" applyFont="1"/>
    <xf numFmtId="46" fontId="8" fillId="0" borderId="0" xfId="0" applyNumberFormat="1" applyFont="1" applyFill="1" applyBorder="1" applyAlignment="1" applyProtection="1">
      <alignment horizontal="center"/>
      <protection hidden="1"/>
    </xf>
    <xf numFmtId="0" fontId="8" fillId="0" borderId="0" xfId="0" applyFont="1" applyFill="1" applyBorder="1" applyAlignment="1" applyProtection="1">
      <alignment horizontal="center"/>
      <protection hidden="1"/>
    </xf>
    <xf numFmtId="46" fontId="24" fillId="0" borderId="0" xfId="0" applyNumberFormat="1" applyFont="1" applyFill="1" applyBorder="1" applyAlignment="1" applyProtection="1">
      <alignment horizontal="center"/>
      <protection hidden="1"/>
    </xf>
    <xf numFmtId="0" fontId="24" fillId="0" borderId="0" xfId="0" applyFont="1" applyFill="1" applyBorder="1" applyAlignment="1" applyProtection="1">
      <alignment horizontal="center"/>
      <protection hidden="1"/>
    </xf>
    <xf numFmtId="21" fontId="8" fillId="0" borderId="63" xfId="0" applyNumberFormat="1" applyFont="1" applyBorder="1" applyAlignment="1" applyProtection="1">
      <alignment horizontal="center"/>
      <protection hidden="1"/>
    </xf>
    <xf numFmtId="164" fontId="8" fillId="0" borderId="66" xfId="0" applyNumberFormat="1" applyFont="1" applyFill="1" applyBorder="1" applyAlignment="1" applyProtection="1">
      <alignment horizontal="center"/>
      <protection hidden="1"/>
    </xf>
    <xf numFmtId="21" fontId="8" fillId="0" borderId="7" xfId="0" applyNumberFormat="1" applyFont="1" applyBorder="1" applyAlignment="1" applyProtection="1">
      <alignment horizontal="center"/>
      <protection hidden="1"/>
    </xf>
    <xf numFmtId="164" fontId="8" fillId="0" borderId="21" xfId="0" applyNumberFormat="1" applyFont="1" applyFill="1" applyBorder="1" applyAlignment="1" applyProtection="1">
      <alignment horizontal="center"/>
      <protection hidden="1"/>
    </xf>
    <xf numFmtId="21" fontId="24" fillId="0" borderId="7" xfId="0" applyNumberFormat="1" applyFont="1" applyBorder="1" applyAlignment="1" applyProtection="1">
      <alignment horizontal="center"/>
      <protection hidden="1"/>
    </xf>
    <xf numFmtId="168" fontId="24" fillId="0" borderId="21" xfId="0" applyNumberFormat="1" applyFont="1" applyFill="1" applyBorder="1" applyAlignment="1" applyProtection="1">
      <alignment horizontal="center"/>
      <protection hidden="1"/>
    </xf>
    <xf numFmtId="21" fontId="24" fillId="0" borderId="57" xfId="0" applyNumberFormat="1" applyFont="1" applyBorder="1" applyAlignment="1" applyProtection="1">
      <alignment horizontal="center"/>
      <protection hidden="1"/>
    </xf>
    <xf numFmtId="168" fontId="24" fillId="0" borderId="58" xfId="0" applyNumberFormat="1" applyFont="1" applyFill="1" applyBorder="1" applyAlignment="1" applyProtection="1">
      <alignment horizontal="center"/>
      <protection hidden="1"/>
    </xf>
    <xf numFmtId="0" fontId="0" fillId="0" borderId="20" xfId="0" applyBorder="1" applyAlignment="1">
      <alignment vertical="center"/>
    </xf>
    <xf numFmtId="0" fontId="91" fillId="0" borderId="103" xfId="0" applyFont="1" applyBorder="1" applyAlignment="1">
      <alignment horizontal="center" vertical="center"/>
    </xf>
    <xf numFmtId="171" fontId="0" fillId="0" borderId="0" xfId="0" applyNumberFormat="1" applyAlignment="1">
      <alignment horizontal="center"/>
    </xf>
    <xf numFmtId="171" fontId="0" fillId="0" borderId="1" xfId="0" applyNumberFormat="1" applyBorder="1"/>
    <xf numFmtId="171" fontId="0" fillId="0" borderId="10" xfId="0" applyNumberFormat="1" applyBorder="1"/>
    <xf numFmtId="178" fontId="0" fillId="0" borderId="0" xfId="0" applyNumberFormat="1"/>
    <xf numFmtId="171" fontId="0" fillId="0" borderId="0" xfId="0" applyNumberFormat="1" applyBorder="1"/>
    <xf numFmtId="170" fontId="6" fillId="6" borderId="20" xfId="0" applyNumberFormat="1" applyFont="1" applyFill="1" applyBorder="1" applyAlignment="1">
      <alignment horizontal="center"/>
    </xf>
    <xf numFmtId="2" fontId="6" fillId="0" borderId="8" xfId="0" applyNumberFormat="1" applyFont="1" applyBorder="1" applyAlignment="1">
      <alignment horizontal="center"/>
    </xf>
    <xf numFmtId="2" fontId="6" fillId="0" borderId="29" xfId="0" applyNumberFormat="1" applyFont="1" applyBorder="1" applyAlignment="1">
      <alignment horizontal="center"/>
    </xf>
    <xf numFmtId="2" fontId="12" fillId="0" borderId="34" xfId="0" applyNumberFormat="1" applyFont="1" applyBorder="1" applyAlignment="1" applyProtection="1">
      <alignment horizontal="center"/>
      <protection locked="0"/>
    </xf>
    <xf numFmtId="170" fontId="1" fillId="0" borderId="0" xfId="0" applyNumberFormat="1" applyFont="1" applyAlignment="1">
      <alignment horizontal="center"/>
    </xf>
    <xf numFmtId="1" fontId="88" fillId="0" borderId="0" xfId="0" applyNumberFormat="1" applyFont="1" applyAlignment="1">
      <alignment horizontal="center"/>
    </xf>
    <xf numFmtId="2" fontId="1" fillId="0" borderId="0" xfId="0" applyNumberFormat="1" applyFont="1" applyAlignment="1" applyProtection="1">
      <alignment horizontal="center"/>
      <protection locked="0"/>
    </xf>
    <xf numFmtId="0" fontId="1" fillId="0" borderId="8" xfId="0" applyFont="1" applyBorder="1" applyProtection="1">
      <protection locked="0"/>
    </xf>
    <xf numFmtId="166" fontId="6" fillId="0" borderId="1" xfId="0" applyNumberFormat="1" applyFont="1" applyBorder="1" applyAlignment="1">
      <alignment horizontal="center"/>
    </xf>
    <xf numFmtId="166" fontId="6" fillId="0" borderId="10" xfId="0" applyNumberFormat="1" applyFont="1" applyBorder="1" applyAlignment="1">
      <alignment horizontal="center"/>
    </xf>
    <xf numFmtId="0" fontId="1" fillId="0" borderId="0" xfId="0" applyFont="1" applyAlignment="1" applyProtection="1">
      <alignment horizontal="center"/>
      <protection hidden="1"/>
    </xf>
    <xf numFmtId="165" fontId="0" fillId="12" borderId="75" xfId="0" applyNumberFormat="1" applyFill="1" applyBorder="1" applyAlignment="1" applyProtection="1">
      <alignment horizontal="center"/>
      <protection hidden="1"/>
    </xf>
    <xf numFmtId="21" fontId="3" fillId="12" borderId="45" xfId="0" applyNumberFormat="1" applyFont="1" applyFill="1" applyBorder="1" applyAlignment="1" applyProtection="1">
      <alignment horizontal="center"/>
      <protection hidden="1"/>
    </xf>
    <xf numFmtId="0" fontId="8" fillId="0" borderId="0" xfId="6" applyFont="1" applyBorder="1" applyAlignment="1"/>
    <xf numFmtId="0" fontId="7" fillId="14" borderId="65" xfId="6" applyFont="1" applyFill="1" applyBorder="1" applyAlignment="1">
      <alignment vertical="center"/>
    </xf>
    <xf numFmtId="167" fontId="7" fillId="14" borderId="64" xfId="6" applyNumberFormat="1" applyFont="1" applyFill="1" applyBorder="1" applyAlignment="1">
      <alignment vertical="center"/>
    </xf>
    <xf numFmtId="49" fontId="0" fillId="0" borderId="0" xfId="0" applyNumberFormat="1" applyAlignment="1" applyProtection="1">
      <alignment vertical="top"/>
      <protection hidden="1"/>
    </xf>
    <xf numFmtId="49" fontId="80" fillId="0" borderId="0" xfId="0" applyNumberFormat="1" applyFont="1"/>
    <xf numFmtId="49" fontId="80" fillId="0" borderId="0" xfId="0" applyNumberFormat="1" applyFont="1" applyAlignment="1">
      <alignment vertical="top"/>
    </xf>
    <xf numFmtId="1" fontId="0" fillId="0" borderId="20" xfId="0" applyNumberFormat="1" applyBorder="1" applyAlignment="1">
      <alignment horizontal="center"/>
    </xf>
    <xf numFmtId="1" fontId="0" fillId="0" borderId="0" xfId="0" applyNumberFormat="1" applyBorder="1" applyAlignment="1">
      <alignment horizontal="center"/>
    </xf>
    <xf numFmtId="1" fontId="0" fillId="0" borderId="0" xfId="0" applyNumberFormat="1" applyFill="1" applyBorder="1" applyAlignment="1">
      <alignment horizontal="center"/>
    </xf>
    <xf numFmtId="1" fontId="0" fillId="0" borderId="0" xfId="0" applyNumberFormat="1" applyFill="1" applyBorder="1"/>
    <xf numFmtId="1" fontId="0" fillId="0" borderId="8" xfId="0" applyNumberFormat="1" applyBorder="1"/>
    <xf numFmtId="2" fontId="1" fillId="0" borderId="0" xfId="0" applyNumberFormat="1" applyFont="1" applyAlignment="1" applyProtection="1">
      <alignment horizontal="center"/>
    </xf>
    <xf numFmtId="1" fontId="0" fillId="0" borderId="0" xfId="0" applyNumberFormat="1" applyBorder="1" applyAlignment="1" applyProtection="1">
      <alignment horizontal="center"/>
    </xf>
    <xf numFmtId="0" fontId="3" fillId="0" borderId="0" xfId="0" applyFont="1" applyBorder="1" applyAlignment="1">
      <alignment horizontal="center" wrapText="1"/>
    </xf>
    <xf numFmtId="0" fontId="66" fillId="0" borderId="0" xfId="0" applyFont="1" applyAlignment="1" applyProtection="1"/>
    <xf numFmtId="0" fontId="3" fillId="0" borderId="12" xfId="0" applyFont="1" applyBorder="1" applyAlignment="1">
      <alignment horizontal="center" vertical="center"/>
    </xf>
    <xf numFmtId="0" fontId="85" fillId="10" borderId="59" xfId="2" applyFont="1" applyBorder="1" applyAlignment="1">
      <alignment horizontal="center" vertical="center"/>
    </xf>
    <xf numFmtId="166" fontId="86" fillId="11" borderId="59" xfId="5" applyNumberFormat="1" applyBorder="1" applyAlignment="1">
      <alignment horizontal="center" vertical="center"/>
    </xf>
    <xf numFmtId="173" fontId="0" fillId="0" borderId="76" xfId="0" applyNumberFormat="1" applyBorder="1" applyAlignment="1">
      <alignment horizontal="center" vertical="center"/>
    </xf>
    <xf numFmtId="0" fontId="3" fillId="0" borderId="16" xfId="0" applyFont="1" applyBorder="1" applyAlignment="1">
      <alignment horizontal="center" vertical="center"/>
    </xf>
    <xf numFmtId="0" fontId="84" fillId="9" borderId="38" xfId="1" applyBorder="1" applyAlignment="1">
      <alignment horizontal="center" vertical="center"/>
    </xf>
    <xf numFmtId="166" fontId="1" fillId="0" borderId="38" xfId="0" applyNumberFormat="1" applyFont="1" applyBorder="1" applyAlignment="1">
      <alignment horizontal="center" vertical="center"/>
    </xf>
    <xf numFmtId="0" fontId="3" fillId="0" borderId="5" xfId="0" applyFont="1" applyBorder="1" applyAlignment="1">
      <alignment horizontal="center" vertical="center"/>
    </xf>
    <xf numFmtId="0" fontId="0" fillId="12" borderId="0" xfId="0" applyFill="1" applyAlignment="1">
      <alignment horizontal="center"/>
    </xf>
    <xf numFmtId="174" fontId="6" fillId="0" borderId="0" xfId="0" applyNumberFormat="1" applyFont="1" applyBorder="1" applyAlignment="1">
      <alignment horizontal="center"/>
    </xf>
    <xf numFmtId="0" fontId="3" fillId="0" borderId="50" xfId="0" applyFont="1" applyBorder="1" applyAlignment="1">
      <alignment horizontal="center"/>
    </xf>
    <xf numFmtId="0" fontId="3" fillId="0" borderId="44" xfId="0" applyFont="1" applyBorder="1" applyAlignment="1">
      <alignment horizontal="center"/>
    </xf>
    <xf numFmtId="1" fontId="66" fillId="0" borderId="0" xfId="0" applyNumberFormat="1" applyFont="1" applyAlignment="1" applyProtection="1"/>
    <xf numFmtId="166" fontId="6" fillId="0" borderId="20" xfId="0" applyNumberFormat="1" applyFont="1" applyFill="1" applyBorder="1" applyAlignment="1" applyProtection="1">
      <alignment horizontal="center"/>
      <protection locked="0"/>
    </xf>
    <xf numFmtId="166" fontId="6" fillId="0" borderId="0" xfId="0" applyNumberFormat="1" applyFont="1" applyFill="1" applyBorder="1" applyAlignment="1" applyProtection="1">
      <alignment horizontal="center"/>
      <protection locked="0"/>
    </xf>
    <xf numFmtId="171" fontId="3" fillId="0" borderId="0" xfId="0" applyNumberFormat="1" applyFont="1" applyBorder="1" applyAlignment="1" applyProtection="1">
      <alignment horizontal="center" vertical="center"/>
    </xf>
    <xf numFmtId="2" fontId="6" fillId="0" borderId="0" xfId="0" applyNumberFormat="1" applyFont="1" applyFill="1" applyBorder="1" applyAlignment="1" applyProtection="1">
      <alignment horizontal="center"/>
      <protection locked="0"/>
    </xf>
    <xf numFmtId="1" fontId="3" fillId="0" borderId="0" xfId="0" applyNumberFormat="1" applyFont="1" applyAlignment="1">
      <alignment horizontal="center"/>
    </xf>
    <xf numFmtId="0" fontId="0" fillId="30" borderId="0" xfId="0" applyFill="1" applyAlignment="1">
      <alignment horizontal="center"/>
    </xf>
    <xf numFmtId="0" fontId="15" fillId="0" borderId="7" xfId="0" applyFont="1" applyBorder="1" applyAlignment="1">
      <alignment horizontal="center"/>
    </xf>
    <xf numFmtId="0" fontId="15" fillId="0" borderId="0" xfId="0" applyFont="1" applyBorder="1" applyAlignment="1">
      <alignment horizontal="center"/>
    </xf>
    <xf numFmtId="0" fontId="15" fillId="0" borderId="21" xfId="0" applyFont="1" applyBorder="1" applyAlignment="1">
      <alignment horizontal="center"/>
    </xf>
    <xf numFmtId="0" fontId="97" fillId="0" borderId="7" xfId="0" applyFont="1" applyBorder="1" applyAlignment="1">
      <alignment horizontal="center" vertical="center" wrapText="1"/>
    </xf>
    <xf numFmtId="0" fontId="97" fillId="0" borderId="0" xfId="0" applyFont="1" applyBorder="1" applyAlignment="1">
      <alignment horizontal="center" vertical="center" wrapText="1"/>
    </xf>
    <xf numFmtId="0" fontId="97" fillId="0" borderId="21" xfId="0" applyFont="1" applyBorder="1" applyAlignment="1">
      <alignment horizontal="center" vertical="center" wrapText="1"/>
    </xf>
    <xf numFmtId="0" fontId="97" fillId="0" borderId="57" xfId="0" applyFont="1" applyBorder="1" applyAlignment="1">
      <alignment horizontal="center" vertical="center" wrapText="1"/>
    </xf>
    <xf numFmtId="0" fontId="97" fillId="0" borderId="47" xfId="0" applyFont="1" applyBorder="1" applyAlignment="1">
      <alignment horizontal="center" vertical="center" wrapText="1"/>
    </xf>
    <xf numFmtId="0" fontId="97" fillId="0" borderId="58" xfId="0" applyFont="1" applyBorder="1" applyAlignment="1">
      <alignment horizontal="center" vertical="center" wrapText="1"/>
    </xf>
    <xf numFmtId="0" fontId="29" fillId="0" borderId="63" xfId="0" applyFont="1" applyBorder="1" applyAlignment="1">
      <alignment horizontal="center"/>
    </xf>
    <xf numFmtId="0" fontId="29" fillId="0" borderId="53" xfId="0" applyFont="1" applyBorder="1" applyAlignment="1">
      <alignment horizontal="center"/>
    </xf>
    <xf numFmtId="0" fontId="29" fillId="0" borderId="66" xfId="0" applyFont="1" applyBorder="1" applyAlignment="1">
      <alignment horizontal="center"/>
    </xf>
    <xf numFmtId="0" fontId="29" fillId="0" borderId="7" xfId="0" applyFont="1" applyBorder="1" applyAlignment="1">
      <alignment horizontal="center" vertical="center"/>
    </xf>
    <xf numFmtId="0" fontId="29" fillId="0" borderId="0" xfId="0" applyFont="1" applyBorder="1" applyAlignment="1">
      <alignment horizontal="center" vertical="center"/>
    </xf>
    <xf numFmtId="0" fontId="29" fillId="0" borderId="21" xfId="0" applyFont="1" applyBorder="1" applyAlignment="1">
      <alignment horizontal="center" vertical="center"/>
    </xf>
    <xf numFmtId="0" fontId="98" fillId="30" borderId="0" xfId="0" applyFont="1" applyFill="1" applyAlignment="1">
      <alignment horizontal="center" vertical="center" wrapText="1"/>
    </xf>
    <xf numFmtId="0" fontId="98" fillId="30" borderId="0" xfId="0" applyFont="1" applyFill="1" applyAlignment="1">
      <alignment horizontal="center" vertical="center"/>
    </xf>
    <xf numFmtId="0" fontId="98" fillId="30" borderId="47" xfId="0" applyFont="1" applyFill="1" applyBorder="1" applyAlignment="1">
      <alignment horizontal="center" vertical="center"/>
    </xf>
    <xf numFmtId="14" fontId="1" fillId="30" borderId="53" xfId="0" applyNumberFormat="1" applyFont="1" applyFill="1" applyBorder="1" applyAlignment="1">
      <alignment horizontal="center" vertical="center"/>
    </xf>
    <xf numFmtId="14" fontId="1" fillId="30" borderId="0" xfId="0" applyNumberFormat="1" applyFont="1" applyFill="1" applyAlignment="1">
      <alignment horizontal="center" vertical="center"/>
    </xf>
    <xf numFmtId="0" fontId="0" fillId="0" borderId="7" xfId="0" applyBorder="1" applyAlignment="1">
      <alignment horizontal="center"/>
    </xf>
    <xf numFmtId="0" fontId="0" fillId="0" borderId="0" xfId="0" applyBorder="1" applyAlignment="1">
      <alignment horizontal="center"/>
    </xf>
    <xf numFmtId="0" fontId="0" fillId="0" borderId="21" xfId="0" applyBorder="1" applyAlignment="1">
      <alignment horizontal="center"/>
    </xf>
    <xf numFmtId="0" fontId="1" fillId="0" borderId="7" xfId="0" applyFont="1" applyBorder="1" applyAlignment="1">
      <alignment horizontal="center"/>
    </xf>
    <xf numFmtId="0" fontId="89" fillId="0" borderId="7" xfId="0" applyFont="1" applyBorder="1" applyAlignment="1">
      <alignment horizontal="center"/>
    </xf>
    <xf numFmtId="0" fontId="89" fillId="0" borderId="0" xfId="0" applyFont="1" applyBorder="1" applyAlignment="1">
      <alignment horizontal="center"/>
    </xf>
    <xf numFmtId="0" fontId="89" fillId="0" borderId="21" xfId="0" applyFont="1" applyBorder="1" applyAlignment="1">
      <alignment horizontal="center"/>
    </xf>
    <xf numFmtId="0" fontId="93" fillId="17" borderId="0" xfId="0" applyFont="1" applyFill="1" applyBorder="1" applyAlignment="1">
      <alignment horizontal="left" vertical="center" wrapText="1" indent="5"/>
    </xf>
    <xf numFmtId="0" fontId="29" fillId="0" borderId="7" xfId="0" applyNumberFormat="1" applyFont="1" applyBorder="1" applyAlignment="1">
      <alignment horizontal="center" vertical="top"/>
    </xf>
    <xf numFmtId="0" fontId="29" fillId="0" borderId="0" xfId="0" applyNumberFormat="1" applyFont="1" applyBorder="1" applyAlignment="1">
      <alignment horizontal="center" vertical="top"/>
    </xf>
    <xf numFmtId="0" fontId="29" fillId="0" borderId="21" xfId="0" applyNumberFormat="1" applyFont="1" applyBorder="1" applyAlignment="1">
      <alignment horizontal="center" vertical="top"/>
    </xf>
    <xf numFmtId="0" fontId="92" fillId="17" borderId="0" xfId="0" applyFont="1" applyFill="1" applyBorder="1" applyAlignment="1">
      <alignment horizontal="left" vertical="center"/>
    </xf>
    <xf numFmtId="0" fontId="99" fillId="0" borderId="7" xfId="0" applyFont="1" applyBorder="1" applyAlignment="1">
      <alignment horizontal="center"/>
    </xf>
    <xf numFmtId="0" fontId="99" fillId="0" borderId="0" xfId="0" applyFont="1" applyBorder="1" applyAlignment="1">
      <alignment horizontal="center"/>
    </xf>
    <xf numFmtId="0" fontId="99" fillId="0" borderId="21" xfId="0" applyFont="1" applyBorder="1" applyAlignment="1">
      <alignment horizontal="center"/>
    </xf>
    <xf numFmtId="0" fontId="1" fillId="0" borderId="7" xfId="0" applyFont="1" applyBorder="1" applyAlignment="1">
      <alignment horizontal="center" vertical="center"/>
    </xf>
    <xf numFmtId="0" fontId="0" fillId="0" borderId="0" xfId="0" applyBorder="1" applyAlignment="1">
      <alignment horizontal="center" vertical="center"/>
    </xf>
    <xf numFmtId="0" fontId="0" fillId="0" borderId="21" xfId="0" applyBorder="1" applyAlignment="1">
      <alignment horizontal="center" vertical="center"/>
    </xf>
    <xf numFmtId="0" fontId="0" fillId="0" borderId="0" xfId="0" applyAlignment="1">
      <alignment horizontal="left" vertical="top"/>
    </xf>
    <xf numFmtId="0" fontId="1" fillId="0" borderId="0" xfId="0" applyFont="1" applyAlignment="1" applyProtection="1">
      <alignment vertical="top" wrapText="1"/>
    </xf>
    <xf numFmtId="0" fontId="0" fillId="0" borderId="0" xfId="0" applyAlignment="1" applyProtection="1">
      <alignment vertical="top"/>
    </xf>
    <xf numFmtId="0" fontId="0" fillId="0" borderId="0" xfId="0" applyAlignment="1" applyProtection="1"/>
    <xf numFmtId="0" fontId="1" fillId="0" borderId="0" xfId="0" applyFont="1" applyAlignment="1" applyProtection="1">
      <alignment horizontal="left" vertical="top" wrapText="1"/>
    </xf>
    <xf numFmtId="0" fontId="0" fillId="0" borderId="0" xfId="0" applyAlignment="1" applyProtection="1">
      <alignment horizontal="left" vertical="top"/>
    </xf>
    <xf numFmtId="0" fontId="0" fillId="0" borderId="0" xfId="0" applyAlignment="1" applyProtection="1">
      <alignment horizontal="center"/>
    </xf>
    <xf numFmtId="0" fontId="1" fillId="0" borderId="0" xfId="0" applyFont="1" applyAlignment="1">
      <alignment horizontal="left" vertical="top" wrapText="1"/>
    </xf>
    <xf numFmtId="0" fontId="15" fillId="0" borderId="0" xfId="0" applyFont="1" applyAlignment="1" applyProtection="1">
      <alignment horizontal="center" vertical="center"/>
      <protection hidden="1"/>
    </xf>
    <xf numFmtId="0" fontId="21" fillId="0" borderId="0" xfId="0" applyFont="1" applyAlignment="1" applyProtection="1">
      <alignment horizontal="center"/>
    </xf>
    <xf numFmtId="0" fontId="0" fillId="0" borderId="0" xfId="0" applyAlignment="1">
      <alignment horizontal="center"/>
    </xf>
    <xf numFmtId="49" fontId="3" fillId="0" borderId="0" xfId="0" applyNumberFormat="1" applyFont="1" applyAlignment="1" applyProtection="1">
      <alignment vertical="top" wrapText="1"/>
    </xf>
    <xf numFmtId="0" fontId="3" fillId="0" borderId="0" xfId="0" applyFont="1" applyAlignment="1" applyProtection="1">
      <alignment wrapText="1"/>
    </xf>
    <xf numFmtId="0" fontId="0" fillId="0" borderId="0" xfId="0" applyAlignment="1" applyProtection="1">
      <alignment horizontal="left" vertical="top" wrapText="1"/>
    </xf>
    <xf numFmtId="0" fontId="1" fillId="0" borderId="0" xfId="0" applyNumberFormat="1" applyFont="1" applyAlignment="1" applyProtection="1">
      <alignment horizontal="left" vertical="top" wrapText="1"/>
    </xf>
    <xf numFmtId="0" fontId="0" fillId="0" borderId="0" xfId="0" applyNumberFormat="1" applyAlignment="1" applyProtection="1">
      <alignment horizontal="left" vertical="top" wrapText="1"/>
    </xf>
    <xf numFmtId="0" fontId="15" fillId="0" borderId="0" xfId="0" applyFont="1" applyAlignment="1" applyProtection="1"/>
    <xf numFmtId="0" fontId="16" fillId="0" borderId="0" xfId="0" applyFont="1" applyAlignment="1" applyProtection="1"/>
    <xf numFmtId="0" fontId="1" fillId="0" borderId="0" xfId="0" applyFont="1" applyAlignment="1" applyProtection="1"/>
    <xf numFmtId="0" fontId="17" fillId="0" borderId="0" xfId="3" applyFont="1" applyAlignment="1" applyProtection="1">
      <alignment horizontal="left"/>
    </xf>
    <xf numFmtId="14" fontId="1" fillId="0" borderId="0" xfId="0" applyNumberFormat="1" applyFont="1" applyAlignment="1" applyProtection="1">
      <alignment horizontal="center"/>
      <protection hidden="1"/>
    </xf>
    <xf numFmtId="0" fontId="1" fillId="0" borderId="0" xfId="0" applyFont="1" applyAlignment="1" applyProtection="1">
      <alignment horizontal="center"/>
      <protection hidden="1"/>
    </xf>
    <xf numFmtId="0" fontId="3" fillId="0" borderId="0" xfId="0" applyFont="1" applyAlignment="1" applyProtection="1">
      <alignment horizontal="left"/>
    </xf>
    <xf numFmtId="49" fontId="1" fillId="0" borderId="0" xfId="0" applyNumberFormat="1" applyFont="1" applyAlignment="1" applyProtection="1">
      <alignment horizontal="left" vertical="top" wrapText="1"/>
    </xf>
    <xf numFmtId="49" fontId="0" fillId="0" borderId="0" xfId="0" applyNumberFormat="1" applyAlignment="1" applyProtection="1">
      <alignment horizontal="left" vertical="top" wrapText="1"/>
    </xf>
    <xf numFmtId="0" fontId="3" fillId="0" borderId="0" xfId="0" applyFont="1" applyAlignment="1" applyProtection="1"/>
    <xf numFmtId="0" fontId="2" fillId="0" borderId="0" xfId="0" applyFont="1" applyAlignment="1" applyProtection="1">
      <alignment horizontal="left"/>
    </xf>
    <xf numFmtId="14" fontId="3" fillId="0" borderId="0" xfId="0" applyNumberFormat="1" applyFont="1" applyAlignment="1" applyProtection="1">
      <alignment horizontal="left"/>
    </xf>
    <xf numFmtId="0" fontId="3" fillId="0" borderId="0" xfId="0" applyFont="1" applyAlignment="1" applyProtection="1">
      <protection hidden="1"/>
    </xf>
    <xf numFmtId="0" fontId="0" fillId="0" borderId="0" xfId="0" applyAlignment="1" applyProtection="1">
      <protection hidden="1"/>
    </xf>
    <xf numFmtId="180" fontId="3" fillId="0" borderId="0" xfId="0" applyNumberFormat="1" applyFont="1" applyAlignment="1" applyProtection="1">
      <alignment horizontal="left"/>
    </xf>
    <xf numFmtId="0" fontId="0" fillId="0" borderId="0" xfId="0" applyAlignment="1">
      <alignment horizontal="left"/>
    </xf>
    <xf numFmtId="0" fontId="0" fillId="0" borderId="0" xfId="0" applyFill="1" applyBorder="1" applyAlignment="1" applyProtection="1"/>
    <xf numFmtId="0" fontId="17" fillId="0" borderId="0" xfId="3" applyFont="1" applyFill="1" applyBorder="1" applyAlignment="1" applyProtection="1">
      <alignment horizontal="left"/>
    </xf>
    <xf numFmtId="0" fontId="100" fillId="30" borderId="0" xfId="0" applyFont="1" applyFill="1" applyAlignment="1">
      <alignment horizontal="center" vertical="center" wrapText="1"/>
    </xf>
    <xf numFmtId="0" fontId="100" fillId="30" borderId="8" xfId="0" applyFont="1" applyFill="1" applyBorder="1" applyAlignment="1">
      <alignment horizontal="center" vertical="center" wrapText="1"/>
    </xf>
    <xf numFmtId="0" fontId="1" fillId="0" borderId="55" xfId="0" applyFont="1" applyBorder="1" applyAlignment="1" applyProtection="1">
      <alignment horizontal="left"/>
    </xf>
    <xf numFmtId="0" fontId="0" fillId="0" borderId="70" xfId="0" applyBorder="1" applyAlignment="1" applyProtection="1">
      <alignment horizontal="left"/>
    </xf>
    <xf numFmtId="0" fontId="0" fillId="0" borderId="71" xfId="0" applyBorder="1" applyAlignment="1" applyProtection="1">
      <alignment horizontal="left"/>
    </xf>
    <xf numFmtId="0" fontId="101" fillId="0" borderId="0" xfId="0" applyNumberFormat="1" applyFont="1" applyAlignment="1" applyProtection="1">
      <alignment horizontal="left" vertical="top" indent="1"/>
      <protection hidden="1"/>
    </xf>
    <xf numFmtId="0" fontId="101" fillId="0" borderId="8" xfId="0" applyNumberFormat="1" applyFont="1" applyBorder="1" applyAlignment="1" applyProtection="1">
      <alignment horizontal="left" vertical="top" indent="1"/>
      <protection hidden="1"/>
    </xf>
    <xf numFmtId="0" fontId="52" fillId="0" borderId="20" xfId="0" applyFont="1" applyFill="1" applyBorder="1" applyAlignment="1" applyProtection="1">
      <alignment horizontal="center" vertical="top"/>
      <protection hidden="1"/>
    </xf>
    <xf numFmtId="49" fontId="3" fillId="0" borderId="32" xfId="0" applyNumberFormat="1" applyFont="1" applyBorder="1" applyAlignment="1" applyProtection="1">
      <alignment horizontal="center"/>
      <protection hidden="1"/>
    </xf>
    <xf numFmtId="49" fontId="3" fillId="0" borderId="22" xfId="0" applyNumberFormat="1" applyFont="1" applyBorder="1" applyAlignment="1" applyProtection="1">
      <alignment horizontal="center"/>
      <protection hidden="1"/>
    </xf>
    <xf numFmtId="0" fontId="0" fillId="8" borderId="72" xfId="0" applyFill="1" applyBorder="1" applyAlignment="1" applyProtection="1">
      <alignment horizontal="right" indent="1"/>
      <protection hidden="1"/>
    </xf>
    <xf numFmtId="0" fontId="0" fillId="8" borderId="53" xfId="0" applyFill="1" applyBorder="1" applyAlignment="1" applyProtection="1">
      <alignment horizontal="right" indent="1"/>
      <protection hidden="1"/>
    </xf>
    <xf numFmtId="0" fontId="0" fillId="8" borderId="79" xfId="0" applyFill="1" applyBorder="1" applyAlignment="1" applyProtection="1">
      <alignment horizontal="right" indent="1"/>
      <protection hidden="1"/>
    </xf>
    <xf numFmtId="0" fontId="102" fillId="0" borderId="0" xfId="0" applyFont="1" applyAlignment="1" applyProtection="1">
      <alignment horizontal="left" vertical="center" indent="1"/>
      <protection hidden="1"/>
    </xf>
    <xf numFmtId="0" fontId="2" fillId="8" borderId="11" xfId="0" applyFont="1" applyFill="1" applyBorder="1" applyAlignment="1" applyProtection="1">
      <alignment horizontal="right" indent="1"/>
      <protection hidden="1"/>
    </xf>
    <xf numFmtId="0" fontId="2" fillId="8" borderId="8" xfId="0" applyFont="1" applyFill="1" applyBorder="1" applyAlignment="1" applyProtection="1">
      <alignment horizontal="right" indent="1"/>
      <protection hidden="1"/>
    </xf>
    <xf numFmtId="0" fontId="2" fillId="8" borderId="25" xfId="0" applyFont="1" applyFill="1" applyBorder="1" applyAlignment="1" applyProtection="1">
      <alignment horizontal="right" indent="1"/>
      <protection hidden="1"/>
    </xf>
    <xf numFmtId="49" fontId="2" fillId="0" borderId="0" xfId="0" applyNumberFormat="1" applyFont="1" applyAlignment="1" applyProtection="1">
      <alignment horizontal="left" vertical="distributed"/>
      <protection hidden="1"/>
    </xf>
    <xf numFmtId="0" fontId="16" fillId="0" borderId="32" xfId="0" applyFont="1" applyBorder="1" applyAlignment="1" applyProtection="1">
      <alignment horizontal="center" vertical="center" wrapText="1"/>
      <protection hidden="1"/>
    </xf>
    <xf numFmtId="0" fontId="2" fillId="0" borderId="22" xfId="0" applyFont="1" applyBorder="1" applyAlignment="1" applyProtection="1">
      <protection hidden="1"/>
    </xf>
    <xf numFmtId="0" fontId="2" fillId="0" borderId="6" xfId="0" applyFont="1" applyBorder="1" applyAlignment="1" applyProtection="1">
      <protection hidden="1"/>
    </xf>
    <xf numFmtId="0" fontId="2" fillId="0" borderId="2" xfId="0" applyFont="1" applyBorder="1" applyAlignment="1" applyProtection="1">
      <protection hidden="1"/>
    </xf>
    <xf numFmtId="0" fontId="2" fillId="0" borderId="11" xfId="0" applyFont="1" applyBorder="1" applyAlignment="1" applyProtection="1">
      <protection hidden="1"/>
    </xf>
    <xf numFmtId="0" fontId="2" fillId="0" borderId="25" xfId="0" applyFont="1" applyBorder="1" applyAlignment="1" applyProtection="1">
      <protection hidden="1"/>
    </xf>
    <xf numFmtId="0" fontId="0" fillId="0" borderId="20" xfId="0" applyBorder="1" applyAlignment="1" applyProtection="1">
      <alignment horizontal="center"/>
      <protection hidden="1"/>
    </xf>
    <xf numFmtId="0" fontId="0" fillId="0" borderId="0" xfId="0" applyAlignment="1" applyProtection="1">
      <alignment horizontal="center"/>
      <protection hidden="1"/>
    </xf>
    <xf numFmtId="0" fontId="14" fillId="13" borderId="0" xfId="0" applyFont="1" applyFill="1" applyAlignment="1" applyProtection="1">
      <alignment horizontal="center"/>
    </xf>
    <xf numFmtId="0" fontId="15" fillId="0" borderId="32" xfId="0" applyFont="1" applyBorder="1" applyAlignment="1" applyProtection="1">
      <alignment horizontal="center" vertical="center" wrapText="1"/>
    </xf>
    <xf numFmtId="0" fontId="2" fillId="0" borderId="22" xfId="0" applyFont="1" applyBorder="1" applyAlignment="1" applyProtection="1"/>
    <xf numFmtId="0" fontId="2" fillId="0" borderId="6" xfId="0" applyFont="1" applyBorder="1" applyAlignment="1" applyProtection="1"/>
    <xf numFmtId="0" fontId="2" fillId="0" borderId="2" xfId="0" applyFont="1" applyBorder="1" applyAlignment="1" applyProtection="1"/>
    <xf numFmtId="0" fontId="2" fillId="0" borderId="11" xfId="0" applyFont="1" applyBorder="1" applyAlignment="1" applyProtection="1"/>
    <xf numFmtId="0" fontId="2" fillId="0" borderId="25" xfId="0" applyFont="1" applyBorder="1" applyAlignment="1" applyProtection="1"/>
    <xf numFmtId="0" fontId="3" fillId="0" borderId="0" xfId="0" applyFont="1" applyAlignment="1" applyProtection="1">
      <alignment horizontal="center"/>
    </xf>
    <xf numFmtId="170" fontId="3" fillId="0" borderId="33" xfId="0" applyNumberFormat="1" applyFont="1" applyBorder="1" applyAlignment="1" applyProtection="1">
      <alignment horizontal="center" vertical="center"/>
    </xf>
    <xf numFmtId="170" fontId="3" fillId="0" borderId="31" xfId="0" applyNumberFormat="1" applyFont="1" applyBorder="1" applyAlignment="1" applyProtection="1">
      <alignment horizontal="center" vertical="center"/>
    </xf>
    <xf numFmtId="0" fontId="15" fillId="0" borderId="0" xfId="0" applyFont="1" applyAlignment="1" applyProtection="1">
      <alignment horizontal="center" vertical="center"/>
    </xf>
    <xf numFmtId="0" fontId="0" fillId="0" borderId="20" xfId="0" applyBorder="1" applyAlignment="1" applyProtection="1">
      <alignment horizontal="center"/>
    </xf>
    <xf numFmtId="0" fontId="3" fillId="0" borderId="8" xfId="0" applyFont="1" applyBorder="1" applyAlignment="1" applyProtection="1">
      <alignment horizontal="center"/>
    </xf>
    <xf numFmtId="171" fontId="0" fillId="0" borderId="0" xfId="0" applyNumberFormat="1" applyAlignment="1">
      <alignment horizontal="center"/>
    </xf>
    <xf numFmtId="0" fontId="3" fillId="0" borderId="0" xfId="0" applyFont="1" applyAlignment="1" applyProtection="1">
      <alignment horizontal="center"/>
      <protection hidden="1"/>
    </xf>
    <xf numFmtId="0" fontId="3" fillId="0" borderId="0" xfId="0" applyFont="1" applyBorder="1" applyAlignment="1">
      <alignment horizontal="right" indent="1"/>
    </xf>
    <xf numFmtId="0" fontId="3" fillId="0" borderId="2" xfId="0" applyFont="1" applyBorder="1" applyAlignment="1">
      <alignment horizontal="right" indent="1"/>
    </xf>
    <xf numFmtId="0" fontId="3" fillId="0" borderId="0" xfId="0" applyFont="1" applyAlignment="1" applyProtection="1">
      <alignment horizontal="right" indent="1"/>
    </xf>
    <xf numFmtId="0" fontId="3" fillId="0" borderId="2" xfId="0" applyFont="1" applyBorder="1" applyAlignment="1" applyProtection="1">
      <alignment horizontal="right" indent="1"/>
    </xf>
    <xf numFmtId="0" fontId="3" fillId="0" borderId="0" xfId="0" applyFont="1" applyBorder="1" applyAlignment="1">
      <alignment horizontal="center"/>
    </xf>
    <xf numFmtId="0" fontId="2" fillId="0" borderId="33" xfId="0" applyFont="1" applyBorder="1" applyAlignment="1">
      <alignment horizontal="center"/>
    </xf>
    <xf numFmtId="0" fontId="0" fillId="0" borderId="31" xfId="0" applyBorder="1" applyAlignment="1">
      <alignment horizontal="center"/>
    </xf>
    <xf numFmtId="0" fontId="88" fillId="0" borderId="8" xfId="0" applyFont="1" applyBorder="1" applyAlignment="1">
      <alignment horizontal="center"/>
    </xf>
    <xf numFmtId="0" fontId="0" fillId="0" borderId="31" xfId="0" applyBorder="1"/>
    <xf numFmtId="0" fontId="3" fillId="0" borderId="6" xfId="0" applyFont="1" applyBorder="1" applyAlignment="1" applyProtection="1">
      <alignment horizontal="left" indent="1"/>
    </xf>
    <xf numFmtId="0" fontId="3" fillId="0" borderId="0" xfId="0" applyFont="1" applyAlignment="1" applyProtection="1">
      <alignment horizontal="left" indent="1"/>
    </xf>
    <xf numFmtId="0" fontId="16" fillId="0" borderId="32" xfId="0" applyFont="1" applyBorder="1" applyAlignment="1" applyProtection="1">
      <alignment horizontal="center" vertical="center" wrapText="1"/>
    </xf>
    <xf numFmtId="170" fontId="3" fillId="0" borderId="33" xfId="0" applyNumberFormat="1" applyFont="1" applyBorder="1" applyAlignment="1" applyProtection="1">
      <alignment horizontal="center" vertical="center"/>
      <protection hidden="1"/>
    </xf>
    <xf numFmtId="170" fontId="3" fillId="0" borderId="31" xfId="0" applyNumberFormat="1" applyFont="1" applyBorder="1" applyAlignment="1" applyProtection="1">
      <alignment horizontal="center" vertical="center"/>
      <protection hidden="1"/>
    </xf>
    <xf numFmtId="0" fontId="15" fillId="0" borderId="0" xfId="0" applyFont="1" applyBorder="1" applyAlignment="1">
      <alignment horizontal="left"/>
    </xf>
    <xf numFmtId="0" fontId="3" fillId="0" borderId="8" xfId="0" applyFont="1" applyBorder="1" applyAlignment="1">
      <alignment horizontal="center"/>
    </xf>
    <xf numFmtId="0" fontId="25" fillId="0" borderId="0" xfId="0" applyFont="1" applyAlignment="1" applyProtection="1">
      <alignment horizontal="center"/>
    </xf>
    <xf numFmtId="0" fontId="3" fillId="0" borderId="33" xfId="0" applyFont="1" applyBorder="1" applyAlignment="1" applyProtection="1">
      <alignment horizontal="left"/>
      <protection hidden="1"/>
    </xf>
    <xf numFmtId="0" fontId="3" fillId="0" borderId="54" xfId="0" applyFont="1" applyBorder="1" applyAlignment="1" applyProtection="1">
      <alignment horizontal="left"/>
      <protection hidden="1"/>
    </xf>
    <xf numFmtId="0" fontId="3" fillId="0" borderId="31" xfId="0" applyFont="1" applyBorder="1" applyAlignment="1" applyProtection="1">
      <alignment horizontal="left"/>
      <protection hidden="1"/>
    </xf>
    <xf numFmtId="0" fontId="1" fillId="0" borderId="77" xfId="0" applyFont="1" applyBorder="1" applyAlignment="1" applyProtection="1">
      <alignment horizontal="left"/>
    </xf>
    <xf numFmtId="0" fontId="0" fillId="0" borderId="68" xfId="0" applyBorder="1" applyAlignment="1" applyProtection="1">
      <alignment horizontal="left"/>
    </xf>
    <xf numFmtId="0" fontId="0" fillId="0" borderId="69" xfId="0" applyBorder="1" applyAlignment="1" applyProtection="1">
      <alignment horizontal="left"/>
    </xf>
    <xf numFmtId="169" fontId="26" fillId="0" borderId="33" xfId="0" applyNumberFormat="1" applyFont="1" applyBorder="1" applyAlignment="1" applyProtection="1">
      <alignment horizontal="center" vertical="center"/>
      <protection hidden="1"/>
    </xf>
    <xf numFmtId="169" fontId="26" fillId="0" borderId="31" xfId="0" applyNumberFormat="1" applyFont="1" applyBorder="1" applyAlignment="1" applyProtection="1">
      <alignment horizontal="center" vertical="center"/>
      <protection hidden="1"/>
    </xf>
    <xf numFmtId="0" fontId="0" fillId="0" borderId="0" xfId="0" applyBorder="1" applyAlignment="1" applyProtection="1">
      <alignment horizontal="left"/>
      <protection hidden="1"/>
    </xf>
    <xf numFmtId="0" fontId="1" fillId="0" borderId="86" xfId="0" applyFont="1" applyBorder="1" applyAlignment="1" applyProtection="1">
      <alignment horizontal="left"/>
    </xf>
    <xf numFmtId="0" fontId="0" fillId="0" borderId="73" xfId="0" applyBorder="1" applyAlignment="1" applyProtection="1">
      <alignment horizontal="left"/>
    </xf>
    <xf numFmtId="0" fontId="0" fillId="0" borderId="74" xfId="0" applyBorder="1" applyAlignment="1" applyProtection="1">
      <alignment horizontal="left"/>
    </xf>
    <xf numFmtId="0" fontId="4" fillId="0" borderId="0" xfId="0" applyFont="1" applyAlignment="1" applyProtection="1">
      <alignment horizontal="center"/>
      <protection hidden="1"/>
    </xf>
    <xf numFmtId="0" fontId="3" fillId="0" borderId="0" xfId="0" applyFont="1" applyBorder="1" applyAlignment="1" applyProtection="1">
      <alignment horizontal="right" vertical="center"/>
      <protection hidden="1"/>
    </xf>
    <xf numFmtId="0" fontId="3" fillId="0" borderId="2" xfId="0" applyFont="1" applyBorder="1" applyAlignment="1" applyProtection="1">
      <alignment horizontal="right" vertical="center"/>
      <protection hidden="1"/>
    </xf>
    <xf numFmtId="0" fontId="3" fillId="0" borderId="0" xfId="0" applyFont="1" applyAlignment="1" applyProtection="1">
      <alignment horizontal="left"/>
      <protection hidden="1"/>
    </xf>
    <xf numFmtId="0" fontId="15" fillId="8" borderId="32" xfId="0" applyFont="1" applyFill="1" applyBorder="1" applyAlignment="1" applyProtection="1">
      <alignment horizontal="center"/>
      <protection hidden="1"/>
    </xf>
    <xf numFmtId="0" fontId="15" fillId="8" borderId="20" xfId="0" applyFont="1" applyFill="1" applyBorder="1" applyAlignment="1" applyProtection="1">
      <alignment horizontal="center"/>
      <protection hidden="1"/>
    </xf>
    <xf numFmtId="0" fontId="15" fillId="8" borderId="22" xfId="0" applyFont="1" applyFill="1" applyBorder="1" applyAlignment="1" applyProtection="1">
      <alignment horizontal="center"/>
      <protection hidden="1"/>
    </xf>
    <xf numFmtId="0" fontId="26" fillId="0" borderId="0" xfId="0" applyFont="1" applyAlignment="1" applyProtection="1">
      <alignment horizontal="right" vertical="center"/>
      <protection hidden="1"/>
    </xf>
    <xf numFmtId="0" fontId="26" fillId="0" borderId="78" xfId="0" applyFont="1" applyBorder="1" applyAlignment="1" applyProtection="1">
      <alignment horizontal="right" vertical="center"/>
      <protection hidden="1"/>
    </xf>
    <xf numFmtId="0" fontId="3" fillId="12" borderId="0" xfId="0" applyFont="1" applyFill="1" applyAlignment="1" applyProtection="1">
      <alignment horizontal="left"/>
      <protection hidden="1"/>
    </xf>
    <xf numFmtId="1" fontId="6" fillId="0" borderId="80" xfId="0" applyNumberFormat="1" applyFont="1" applyFill="1" applyBorder="1" applyAlignment="1" applyProtection="1">
      <alignment horizontal="left" vertical="distributed"/>
      <protection locked="0" hidden="1"/>
    </xf>
    <xf numFmtId="1" fontId="6" fillId="0" borderId="81" xfId="0" applyNumberFormat="1" applyFont="1" applyFill="1" applyBorder="1" applyAlignment="1" applyProtection="1">
      <alignment horizontal="left" vertical="distributed"/>
      <protection locked="0" hidden="1"/>
    </xf>
    <xf numFmtId="1" fontId="6" fillId="0" borderId="82" xfId="0" applyNumberFormat="1" applyFont="1" applyFill="1" applyBorder="1" applyAlignment="1" applyProtection="1">
      <alignment horizontal="left" vertical="distributed"/>
      <protection locked="0" hidden="1"/>
    </xf>
    <xf numFmtId="1" fontId="6" fillId="0" borderId="83" xfId="0" applyNumberFormat="1" applyFont="1" applyFill="1" applyBorder="1" applyAlignment="1" applyProtection="1">
      <alignment horizontal="left" vertical="distributed"/>
      <protection locked="0" hidden="1"/>
    </xf>
    <xf numFmtId="1" fontId="6" fillId="0" borderId="84" xfId="0" applyNumberFormat="1" applyFont="1" applyFill="1" applyBorder="1" applyAlignment="1" applyProtection="1">
      <alignment horizontal="left" vertical="distributed"/>
      <protection locked="0" hidden="1"/>
    </xf>
    <xf numFmtId="1" fontId="6" fillId="0" borderId="85" xfId="0" applyNumberFormat="1" applyFont="1" applyFill="1" applyBorder="1" applyAlignment="1" applyProtection="1">
      <alignment horizontal="left" vertical="distributed"/>
      <protection locked="0" hidden="1"/>
    </xf>
    <xf numFmtId="0" fontId="3" fillId="0" borderId="2" xfId="0" applyFont="1" applyBorder="1" applyAlignment="1" applyProtection="1">
      <alignment horizontal="left"/>
      <protection hidden="1"/>
    </xf>
    <xf numFmtId="0" fontId="13" fillId="0" borderId="0" xfId="0" applyFont="1" applyAlignment="1" applyProtection="1">
      <alignment horizontal="right" vertical="center"/>
      <protection hidden="1"/>
    </xf>
    <xf numFmtId="49" fontId="7" fillId="0" borderId="6" xfId="0" applyNumberFormat="1" applyFont="1" applyFill="1" applyBorder="1" applyAlignment="1" applyProtection="1">
      <alignment horizontal="right" vertical="center"/>
      <protection hidden="1"/>
    </xf>
    <xf numFmtId="49" fontId="7" fillId="0" borderId="0" xfId="0" applyNumberFormat="1" applyFont="1" applyFill="1" applyBorder="1" applyAlignment="1" applyProtection="1">
      <alignment horizontal="right" vertical="center"/>
      <protection hidden="1"/>
    </xf>
    <xf numFmtId="49" fontId="1" fillId="0" borderId="0" xfId="0" applyNumberFormat="1" applyFont="1" applyAlignment="1" applyProtection="1">
      <alignment horizontal="left" vertical="center"/>
      <protection hidden="1"/>
    </xf>
    <xf numFmtId="165" fontId="103" fillId="0" borderId="0" xfId="0" applyNumberFormat="1" applyFont="1" applyFill="1" applyBorder="1" applyAlignment="1" applyProtection="1">
      <alignment horizontal="center" vertical="top"/>
      <protection hidden="1"/>
    </xf>
    <xf numFmtId="0" fontId="5" fillId="0" borderId="0" xfId="0" applyFont="1" applyAlignment="1" applyProtection="1">
      <protection hidden="1"/>
    </xf>
    <xf numFmtId="0" fontId="15" fillId="0" borderId="32" xfId="0" applyFont="1" applyBorder="1" applyAlignment="1" applyProtection="1">
      <alignment horizontal="center" vertical="center" wrapText="1"/>
      <protection hidden="1"/>
    </xf>
    <xf numFmtId="0" fontId="3" fillId="0" borderId="0" xfId="0" applyFont="1" applyAlignment="1" applyProtection="1">
      <alignment horizontal="right"/>
      <protection hidden="1"/>
    </xf>
    <xf numFmtId="0" fontId="3" fillId="0" borderId="32" xfId="0" applyFont="1" applyBorder="1" applyAlignment="1" applyProtection="1">
      <alignment horizontal="center"/>
      <protection hidden="1"/>
    </xf>
    <xf numFmtId="0" fontId="3" fillId="0" borderId="22" xfId="0" applyFont="1" applyBorder="1" applyAlignment="1" applyProtection="1">
      <alignment horizontal="center"/>
      <protection hidden="1"/>
    </xf>
    <xf numFmtId="45" fontId="0" fillId="0" borderId="40" xfId="0" applyNumberFormat="1" applyFill="1" applyBorder="1" applyAlignment="1" applyProtection="1">
      <alignment horizontal="center"/>
      <protection hidden="1"/>
    </xf>
    <xf numFmtId="45" fontId="0" fillId="0" borderId="71" xfId="0" applyNumberFormat="1" applyFill="1" applyBorder="1" applyAlignment="1" applyProtection="1">
      <alignment horizontal="center"/>
      <protection hidden="1"/>
    </xf>
    <xf numFmtId="172" fontId="0" fillId="0" borderId="39" xfId="0" applyNumberFormat="1" applyBorder="1" applyAlignment="1" applyProtection="1">
      <alignment horizontal="center"/>
      <protection hidden="1"/>
    </xf>
    <xf numFmtId="172" fontId="0" fillId="0" borderId="69" xfId="0" applyNumberFormat="1" applyBorder="1" applyAlignment="1" applyProtection="1">
      <alignment horizontal="center"/>
      <protection hidden="1"/>
    </xf>
    <xf numFmtId="172" fontId="0" fillId="0" borderId="40" xfId="0" applyNumberFormat="1" applyBorder="1" applyAlignment="1" applyProtection="1">
      <alignment horizontal="center"/>
      <protection hidden="1"/>
    </xf>
    <xf numFmtId="172" fontId="0" fillId="0" borderId="71" xfId="0" applyNumberFormat="1" applyBorder="1" applyAlignment="1" applyProtection="1">
      <alignment horizontal="center"/>
      <protection hidden="1"/>
    </xf>
    <xf numFmtId="0" fontId="3" fillId="0" borderId="11" xfId="0" applyFont="1" applyBorder="1" applyAlignment="1" applyProtection="1">
      <alignment horizontal="center"/>
      <protection hidden="1"/>
    </xf>
    <xf numFmtId="0" fontId="3" fillId="0" borderId="25" xfId="0" applyFont="1" applyBorder="1" applyAlignment="1" applyProtection="1">
      <alignment horizontal="center"/>
      <protection hidden="1"/>
    </xf>
    <xf numFmtId="0" fontId="3" fillId="0" borderId="8" xfId="0" applyFont="1" applyBorder="1" applyAlignment="1" applyProtection="1">
      <alignment horizontal="left"/>
      <protection hidden="1"/>
    </xf>
    <xf numFmtId="0" fontId="3" fillId="0" borderId="25" xfId="0" applyFont="1" applyBorder="1" applyAlignment="1" applyProtection="1">
      <alignment horizontal="left"/>
      <protection hidden="1"/>
    </xf>
    <xf numFmtId="164" fontId="64" fillId="0" borderId="20" xfId="0" applyNumberFormat="1" applyFont="1" applyBorder="1" applyAlignment="1" applyProtection="1">
      <alignment horizontal="right"/>
      <protection hidden="1"/>
    </xf>
    <xf numFmtId="0" fontId="5" fillId="0" borderId="0" xfId="0" applyFont="1" applyAlignment="1" applyProtection="1">
      <alignment horizontal="right" vertical="center"/>
      <protection hidden="1"/>
    </xf>
    <xf numFmtId="1" fontId="6" fillId="0" borderId="87" xfId="0" applyNumberFormat="1" applyFont="1" applyFill="1" applyBorder="1" applyAlignment="1" applyProtection="1">
      <alignment horizontal="left" vertical="distributed"/>
      <protection locked="0" hidden="1"/>
    </xf>
    <xf numFmtId="1" fontId="6" fillId="0" borderId="88" xfId="0" applyNumberFormat="1" applyFont="1" applyFill="1" applyBorder="1" applyAlignment="1" applyProtection="1">
      <alignment horizontal="left" vertical="distributed"/>
      <protection locked="0" hidden="1"/>
    </xf>
    <xf numFmtId="1" fontId="6" fillId="0" borderId="89" xfId="0" applyNumberFormat="1" applyFont="1" applyFill="1" applyBorder="1" applyAlignment="1" applyProtection="1">
      <alignment horizontal="left" vertical="distributed"/>
      <protection locked="0" hidden="1"/>
    </xf>
    <xf numFmtId="0" fontId="5" fillId="0" borderId="0" xfId="0" applyFont="1" applyAlignment="1" applyProtection="1">
      <alignment horizontal="center" vertical="center"/>
      <protection hidden="1"/>
    </xf>
    <xf numFmtId="45" fontId="0" fillId="0" borderId="0" xfId="0" applyNumberFormat="1" applyFill="1" applyBorder="1" applyAlignment="1" applyProtection="1">
      <alignment horizontal="center"/>
      <protection hidden="1"/>
    </xf>
    <xf numFmtId="165" fontId="0" fillId="0" borderId="20" xfId="0" applyNumberFormat="1" applyBorder="1" applyAlignment="1" applyProtection="1">
      <alignment horizontal="center"/>
      <protection hidden="1"/>
    </xf>
    <xf numFmtId="45" fontId="0" fillId="0" borderId="39" xfId="0" applyNumberFormat="1" applyFill="1" applyBorder="1" applyAlignment="1" applyProtection="1">
      <alignment horizontal="center"/>
      <protection hidden="1"/>
    </xf>
    <xf numFmtId="45" fontId="0" fillId="0" borderId="69" xfId="0" applyNumberFormat="1" applyFill="1" applyBorder="1" applyAlignment="1" applyProtection="1">
      <alignment horizontal="center"/>
      <protection hidden="1"/>
    </xf>
    <xf numFmtId="45" fontId="0" fillId="0" borderId="41" xfId="0" applyNumberFormat="1" applyFill="1" applyBorder="1" applyAlignment="1" applyProtection="1">
      <alignment horizontal="center"/>
      <protection hidden="1"/>
    </xf>
    <xf numFmtId="45" fontId="0" fillId="0" borderId="74" xfId="0" applyNumberFormat="1" applyFill="1" applyBorder="1" applyAlignment="1" applyProtection="1">
      <alignment horizontal="center"/>
      <protection hidden="1"/>
    </xf>
    <xf numFmtId="172" fontId="0" fillId="0" borderId="0" xfId="0" applyNumberFormat="1" applyBorder="1" applyAlignment="1" applyProtection="1">
      <alignment horizontal="center"/>
      <protection hidden="1"/>
    </xf>
    <xf numFmtId="172" fontId="0" fillId="0" borderId="41" xfId="0" applyNumberFormat="1" applyBorder="1" applyAlignment="1" applyProtection="1">
      <alignment horizontal="center"/>
      <protection hidden="1"/>
    </xf>
    <xf numFmtId="172" fontId="0" fillId="0" borderId="74" xfId="0" applyNumberFormat="1" applyBorder="1" applyAlignment="1" applyProtection="1">
      <alignment horizontal="center"/>
      <protection hidden="1"/>
    </xf>
    <xf numFmtId="49" fontId="1" fillId="0" borderId="0" xfId="0" applyNumberFormat="1" applyFont="1" applyBorder="1" applyAlignment="1" applyProtection="1">
      <alignment horizontal="left" vertical="center"/>
      <protection hidden="1"/>
    </xf>
    <xf numFmtId="167" fontId="2" fillId="0" borderId="90" xfId="0" applyNumberFormat="1" applyFont="1" applyBorder="1" applyAlignment="1" applyProtection="1">
      <alignment horizontal="center" vertical="center"/>
      <protection hidden="1"/>
    </xf>
    <xf numFmtId="167" fontId="2" fillId="0" borderId="10" xfId="0" applyNumberFormat="1" applyFont="1" applyBorder="1" applyAlignment="1" applyProtection="1">
      <alignment horizontal="center" vertical="center"/>
      <protection hidden="1"/>
    </xf>
    <xf numFmtId="45" fontId="2" fillId="0" borderId="1" xfId="0" applyNumberFormat="1" applyFont="1" applyFill="1" applyBorder="1" applyAlignment="1" applyProtection="1">
      <alignment horizontal="center" vertical="center"/>
      <protection hidden="1"/>
    </xf>
    <xf numFmtId="45" fontId="2" fillId="0" borderId="13" xfId="0" applyNumberFormat="1" applyFont="1" applyFill="1" applyBorder="1" applyAlignment="1" applyProtection="1">
      <alignment horizontal="center" vertical="center"/>
      <protection hidden="1"/>
    </xf>
    <xf numFmtId="45" fontId="0" fillId="6" borderId="90" xfId="0" applyNumberFormat="1" applyFill="1" applyBorder="1" applyAlignment="1" applyProtection="1">
      <alignment horizontal="center" vertical="center"/>
      <protection hidden="1"/>
    </xf>
    <xf numFmtId="45" fontId="0" fillId="6" borderId="13" xfId="0" applyNumberFormat="1" applyFill="1" applyBorder="1" applyAlignment="1" applyProtection="1">
      <alignment horizontal="center" vertical="center"/>
      <protection hidden="1"/>
    </xf>
    <xf numFmtId="45" fontId="0" fillId="5" borderId="90" xfId="0" applyNumberFormat="1" applyFill="1" applyBorder="1" applyAlignment="1" applyProtection="1">
      <alignment horizontal="center" vertical="center"/>
      <protection hidden="1"/>
    </xf>
    <xf numFmtId="45" fontId="0" fillId="5" borderId="10" xfId="0" applyNumberFormat="1" applyFill="1" applyBorder="1" applyAlignment="1" applyProtection="1">
      <alignment horizontal="center" vertical="center"/>
      <protection hidden="1"/>
    </xf>
    <xf numFmtId="167" fontId="2" fillId="0" borderId="1" xfId="0" applyNumberFormat="1" applyFont="1" applyBorder="1" applyAlignment="1" applyProtection="1">
      <alignment horizontal="center" vertical="center"/>
      <protection hidden="1"/>
    </xf>
    <xf numFmtId="167" fontId="2" fillId="0" borderId="13" xfId="0" applyNumberFormat="1" applyFont="1" applyBorder="1" applyAlignment="1" applyProtection="1">
      <alignment horizontal="center" vertical="center"/>
      <protection hidden="1"/>
    </xf>
    <xf numFmtId="46" fontId="8" fillId="0" borderId="0" xfId="0" applyNumberFormat="1"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protection hidden="1"/>
    </xf>
    <xf numFmtId="21" fontId="8" fillId="0" borderId="7" xfId="0" applyNumberFormat="1" applyFont="1" applyBorder="1" applyAlignment="1" applyProtection="1">
      <alignment horizontal="center" vertical="center"/>
      <protection hidden="1"/>
    </xf>
    <xf numFmtId="164" fontId="8" fillId="0" borderId="21" xfId="0" applyNumberFormat="1" applyFont="1" applyFill="1" applyBorder="1" applyAlignment="1" applyProtection="1">
      <alignment horizontal="center" vertical="center"/>
      <protection hidden="1"/>
    </xf>
    <xf numFmtId="46" fontId="24" fillId="0" borderId="0" xfId="0" applyNumberFormat="1" applyFont="1" applyFill="1" applyBorder="1" applyAlignment="1" applyProtection="1">
      <alignment horizontal="center" vertical="center"/>
      <protection hidden="1"/>
    </xf>
    <xf numFmtId="0" fontId="24" fillId="0" borderId="0" xfId="0" applyFont="1" applyFill="1" applyBorder="1" applyAlignment="1" applyProtection="1">
      <alignment horizontal="center" vertical="center"/>
      <protection hidden="1"/>
    </xf>
    <xf numFmtId="21" fontId="24" fillId="0" borderId="7" xfId="0" applyNumberFormat="1" applyFont="1" applyBorder="1" applyAlignment="1" applyProtection="1">
      <alignment horizontal="center" vertical="center"/>
      <protection hidden="1"/>
    </xf>
    <xf numFmtId="21" fontId="24" fillId="0" borderId="57" xfId="0" applyNumberFormat="1" applyFont="1" applyBorder="1" applyAlignment="1" applyProtection="1">
      <alignment horizontal="center" vertical="center"/>
      <protection hidden="1"/>
    </xf>
    <xf numFmtId="164" fontId="24" fillId="0" borderId="21" xfId="0" applyNumberFormat="1" applyFont="1" applyFill="1" applyBorder="1" applyAlignment="1" applyProtection="1">
      <alignment horizontal="center" vertical="center"/>
      <protection hidden="1"/>
    </xf>
    <xf numFmtId="164" fontId="24" fillId="0" borderId="58" xfId="0" applyNumberFormat="1" applyFont="1" applyFill="1" applyBorder="1" applyAlignment="1" applyProtection="1">
      <alignment horizontal="center" vertical="center"/>
      <protection hidden="1"/>
    </xf>
    <xf numFmtId="21" fontId="8" fillId="0" borderId="63" xfId="0" applyNumberFormat="1" applyFont="1" applyBorder="1" applyAlignment="1" applyProtection="1">
      <alignment horizontal="center" vertical="center"/>
      <protection hidden="1"/>
    </xf>
    <xf numFmtId="164" fontId="8" fillId="0" borderId="66" xfId="0" applyNumberFormat="1" applyFont="1" applyFill="1" applyBorder="1" applyAlignment="1" applyProtection="1">
      <alignment horizontal="center" vertical="center"/>
      <protection hidden="1"/>
    </xf>
    <xf numFmtId="45" fontId="11" fillId="7" borderId="21" xfId="0" applyNumberFormat="1" applyFont="1" applyFill="1" applyBorder="1" applyAlignment="1" applyProtection="1">
      <alignment horizontal="center" vertical="center" shrinkToFit="1"/>
      <protection hidden="1"/>
    </xf>
    <xf numFmtId="45" fontId="11" fillId="7" borderId="35" xfId="0" applyNumberFormat="1" applyFont="1" applyFill="1" applyBorder="1" applyAlignment="1" applyProtection="1">
      <alignment horizontal="center" vertical="center" shrinkToFit="1"/>
      <protection hidden="1"/>
    </xf>
    <xf numFmtId="0" fontId="11" fillId="7" borderId="0" xfId="0" applyFont="1" applyFill="1" applyBorder="1" applyAlignment="1" applyProtection="1">
      <alignment horizontal="center" vertical="center" shrinkToFit="1"/>
      <protection hidden="1"/>
    </xf>
    <xf numFmtId="167" fontId="11" fillId="7" borderId="7" xfId="0" applyNumberFormat="1" applyFont="1" applyFill="1" applyBorder="1" applyAlignment="1" applyProtection="1">
      <alignment horizontal="center" vertical="center" shrinkToFit="1"/>
      <protection hidden="1"/>
    </xf>
    <xf numFmtId="167" fontId="7" fillId="7" borderId="32" xfId="0" applyNumberFormat="1" applyFont="1" applyFill="1" applyBorder="1" applyAlignment="1" applyProtection="1">
      <alignment horizontal="center" vertical="center" wrapText="1"/>
      <protection hidden="1"/>
    </xf>
    <xf numFmtId="167" fontId="7" fillId="7" borderId="20" xfId="0" applyNumberFormat="1" applyFont="1" applyFill="1" applyBorder="1" applyAlignment="1" applyProtection="1">
      <alignment horizontal="center" vertical="center" wrapText="1"/>
      <protection hidden="1"/>
    </xf>
    <xf numFmtId="167" fontId="7" fillId="7" borderId="22" xfId="0" applyNumberFormat="1" applyFont="1" applyFill="1" applyBorder="1" applyAlignment="1" applyProtection="1">
      <alignment horizontal="center" vertical="center" wrapText="1"/>
      <protection hidden="1"/>
    </xf>
    <xf numFmtId="167" fontId="7" fillId="7" borderId="6" xfId="0" applyNumberFormat="1" applyFont="1" applyFill="1" applyBorder="1" applyAlignment="1" applyProtection="1">
      <alignment horizontal="center" vertical="center" wrapText="1"/>
      <protection hidden="1"/>
    </xf>
    <xf numFmtId="167" fontId="7" fillId="7" borderId="0" xfId="0" applyNumberFormat="1" applyFont="1" applyFill="1" applyBorder="1" applyAlignment="1" applyProtection="1">
      <alignment horizontal="center" vertical="center" wrapText="1"/>
      <protection hidden="1"/>
    </xf>
    <xf numFmtId="167" fontId="7" fillId="7" borderId="2" xfId="0" applyNumberFormat="1" applyFont="1" applyFill="1" applyBorder="1" applyAlignment="1" applyProtection="1">
      <alignment horizontal="center" vertical="center" wrapText="1"/>
      <protection hidden="1"/>
    </xf>
    <xf numFmtId="167" fontId="7" fillId="7" borderId="11" xfId="0" applyNumberFormat="1" applyFont="1" applyFill="1" applyBorder="1" applyAlignment="1" applyProtection="1">
      <alignment horizontal="center" vertical="center" wrapText="1"/>
      <protection hidden="1"/>
    </xf>
    <xf numFmtId="167" fontId="7" fillId="7" borderId="8" xfId="0" applyNumberFormat="1" applyFont="1" applyFill="1" applyBorder="1" applyAlignment="1" applyProtection="1">
      <alignment horizontal="center" vertical="center" wrapText="1"/>
      <protection hidden="1"/>
    </xf>
    <xf numFmtId="167" fontId="7" fillId="7" borderId="25" xfId="0" applyNumberFormat="1" applyFont="1" applyFill="1" applyBorder="1" applyAlignment="1" applyProtection="1">
      <alignment horizontal="center" vertical="center" wrapText="1"/>
      <protection hidden="1"/>
    </xf>
    <xf numFmtId="164" fontId="72" fillId="0" borderId="0" xfId="0" applyNumberFormat="1" applyFont="1" applyBorder="1" applyAlignment="1" applyProtection="1">
      <alignment horizontal="left"/>
      <protection hidden="1"/>
    </xf>
    <xf numFmtId="0" fontId="9" fillId="0" borderId="7" xfId="0" applyFont="1" applyBorder="1" applyAlignment="1" applyProtection="1">
      <alignment horizontal="center" wrapText="1"/>
      <protection hidden="1"/>
    </xf>
    <xf numFmtId="0" fontId="9" fillId="0" borderId="0" xfId="0" applyFont="1" applyBorder="1" applyAlignment="1" applyProtection="1">
      <alignment horizontal="center" wrapText="1"/>
      <protection hidden="1"/>
    </xf>
    <xf numFmtId="0" fontId="9" fillId="0" borderId="21" xfId="0" applyFont="1" applyBorder="1" applyAlignment="1" applyProtection="1">
      <alignment horizontal="center" wrapText="1"/>
      <protection hidden="1"/>
    </xf>
    <xf numFmtId="0" fontId="9" fillId="0" borderId="57" xfId="0" applyFont="1" applyBorder="1" applyAlignment="1" applyProtection="1">
      <alignment horizontal="center" wrapText="1"/>
      <protection hidden="1"/>
    </xf>
    <xf numFmtId="0" fontId="9" fillId="0" borderId="47" xfId="0" applyFont="1" applyBorder="1" applyAlignment="1" applyProtection="1">
      <alignment horizontal="center" wrapText="1"/>
      <protection hidden="1"/>
    </xf>
    <xf numFmtId="0" fontId="9" fillId="0" borderId="58" xfId="0" applyFont="1" applyBorder="1" applyAlignment="1" applyProtection="1">
      <alignment horizontal="center" wrapText="1"/>
      <protection hidden="1"/>
    </xf>
    <xf numFmtId="0" fontId="8" fillId="0" borderId="0" xfId="0" applyFont="1" applyAlignment="1">
      <alignment horizontal="center"/>
    </xf>
    <xf numFmtId="167" fontId="1" fillId="0" borderId="0" xfId="0" applyNumberFormat="1" applyFont="1" applyBorder="1" applyAlignment="1">
      <alignment horizontal="center" vertical="center"/>
    </xf>
    <xf numFmtId="0" fontId="10" fillId="0" borderId="0" xfId="0" applyFont="1" applyBorder="1" applyAlignment="1" applyProtection="1">
      <alignment horizontal="center" shrinkToFit="1"/>
      <protection hidden="1"/>
    </xf>
    <xf numFmtId="0" fontId="10" fillId="0" borderId="8" xfId="0" applyFont="1" applyBorder="1" applyAlignment="1" applyProtection="1">
      <alignment horizontal="center" shrinkToFit="1"/>
      <protection hidden="1"/>
    </xf>
    <xf numFmtId="0" fontId="10" fillId="0" borderId="0" xfId="0" applyFont="1" applyFill="1" applyBorder="1" applyAlignment="1" applyProtection="1">
      <alignment horizontal="right" shrinkToFit="1"/>
      <protection hidden="1"/>
    </xf>
    <xf numFmtId="0" fontId="0" fillId="0" borderId="0" xfId="0" applyBorder="1" applyAlignment="1" applyProtection="1">
      <alignment shrinkToFit="1"/>
      <protection hidden="1"/>
    </xf>
    <xf numFmtId="0" fontId="0" fillId="0" borderId="8" xfId="0" applyBorder="1" applyAlignment="1" applyProtection="1">
      <alignment shrinkToFit="1"/>
      <protection hidden="1"/>
    </xf>
    <xf numFmtId="0" fontId="32" fillId="0" borderId="0" xfId="0" applyFont="1" applyAlignment="1" applyProtection="1">
      <alignment horizontal="center" vertical="top"/>
      <protection hidden="1"/>
    </xf>
    <xf numFmtId="0" fontId="32" fillId="0" borderId="0" xfId="0" applyFont="1" applyAlignment="1" applyProtection="1">
      <alignment horizontal="center" vertical="top" wrapText="1"/>
      <protection hidden="1"/>
    </xf>
    <xf numFmtId="0" fontId="7" fillId="0" borderId="63" xfId="0" applyFont="1" applyBorder="1" applyAlignment="1" applyProtection="1">
      <alignment horizontal="center" vertical="top" wrapText="1"/>
      <protection hidden="1"/>
    </xf>
    <xf numFmtId="0" fontId="7" fillId="0" borderId="53" xfId="0" applyFont="1" applyBorder="1" applyAlignment="1" applyProtection="1">
      <alignment horizontal="center" vertical="top" wrapText="1"/>
      <protection hidden="1"/>
    </xf>
    <xf numFmtId="0" fontId="7" fillId="0" borderId="66" xfId="0" applyFont="1" applyBorder="1" applyAlignment="1" applyProtection="1">
      <alignment horizontal="center" vertical="top" wrapText="1"/>
      <protection hidden="1"/>
    </xf>
    <xf numFmtId="0" fontId="3" fillId="0" borderId="7" xfId="6" applyFont="1" applyBorder="1" applyAlignment="1">
      <alignment horizontal="center" wrapText="1"/>
    </xf>
    <xf numFmtId="0" fontId="3" fillId="0" borderId="0" xfId="6" applyFont="1" applyBorder="1" applyAlignment="1">
      <alignment horizontal="center" wrapText="1"/>
    </xf>
    <xf numFmtId="0" fontId="3" fillId="0" borderId="21" xfId="6" applyFont="1" applyBorder="1" applyAlignment="1">
      <alignment horizontal="center" wrapText="1"/>
    </xf>
    <xf numFmtId="0" fontId="3" fillId="0" borderId="19" xfId="6" applyFont="1" applyBorder="1" applyAlignment="1">
      <alignment horizontal="center" wrapText="1"/>
    </xf>
    <xf numFmtId="0" fontId="3" fillId="0" borderId="8" xfId="6" applyFont="1" applyBorder="1" applyAlignment="1">
      <alignment horizontal="center" wrapText="1"/>
    </xf>
    <xf numFmtId="0" fontId="3" fillId="0" borderId="35" xfId="6" applyFont="1" applyBorder="1" applyAlignment="1">
      <alignment horizontal="center" wrapText="1"/>
    </xf>
    <xf numFmtId="167" fontId="35" fillId="0" borderId="21" xfId="0" applyNumberFormat="1" applyFont="1" applyBorder="1" applyAlignment="1" applyProtection="1">
      <alignment horizontal="center" vertical="center" shrinkToFit="1"/>
      <protection hidden="1"/>
    </xf>
    <xf numFmtId="0" fontId="35" fillId="0" borderId="21" xfId="0" applyFont="1" applyBorder="1" applyAlignment="1" applyProtection="1">
      <alignment horizontal="center" vertical="center" shrinkToFit="1"/>
      <protection hidden="1"/>
    </xf>
    <xf numFmtId="167" fontId="35" fillId="7" borderId="66" xfId="0" applyNumberFormat="1" applyFont="1" applyFill="1" applyBorder="1" applyAlignment="1" applyProtection="1">
      <alignment horizontal="center" vertical="center" shrinkToFit="1"/>
      <protection hidden="1"/>
    </xf>
    <xf numFmtId="0" fontId="35" fillId="7" borderId="58" xfId="0" applyFont="1" applyFill="1" applyBorder="1" applyAlignment="1" applyProtection="1">
      <alignment horizontal="center" vertical="center" shrinkToFit="1"/>
      <protection hidden="1"/>
    </xf>
    <xf numFmtId="0" fontId="36" fillId="0" borderId="63" xfId="0" applyFont="1" applyBorder="1" applyAlignment="1" applyProtection="1">
      <alignment horizontal="center" vertical="center" shrinkToFit="1"/>
      <protection hidden="1"/>
    </xf>
    <xf numFmtId="0" fontId="36" fillId="0" borderId="7" xfId="0" applyFont="1" applyBorder="1" applyAlignment="1" applyProtection="1">
      <alignment horizontal="center" vertical="center" shrinkToFit="1"/>
      <protection hidden="1"/>
    </xf>
    <xf numFmtId="167" fontId="35" fillId="0" borderId="53" xfId="0" applyNumberFormat="1" applyFont="1" applyBorder="1" applyAlignment="1" applyProtection="1">
      <alignment horizontal="center" vertical="center" shrinkToFit="1"/>
      <protection hidden="1"/>
    </xf>
    <xf numFmtId="0" fontId="35" fillId="0" borderId="47" xfId="0" applyFont="1" applyBorder="1" applyAlignment="1" applyProtection="1">
      <alignment horizontal="center" vertical="center" shrinkToFit="1"/>
      <protection hidden="1"/>
    </xf>
    <xf numFmtId="167" fontId="35" fillId="7" borderId="53" xfId="0" applyNumberFormat="1" applyFont="1" applyFill="1" applyBorder="1" applyAlignment="1" applyProtection="1">
      <alignment horizontal="center" vertical="center" shrinkToFit="1"/>
      <protection hidden="1"/>
    </xf>
    <xf numFmtId="0" fontId="35" fillId="7" borderId="47" xfId="0" applyFont="1" applyFill="1" applyBorder="1" applyAlignment="1" applyProtection="1">
      <alignment horizontal="center" vertical="center" shrinkToFit="1"/>
      <protection hidden="1"/>
    </xf>
    <xf numFmtId="167" fontId="35" fillId="0" borderId="0" xfId="0" applyNumberFormat="1" applyFont="1" applyBorder="1" applyAlignment="1" applyProtection="1">
      <alignment horizontal="center" vertical="center" shrinkToFit="1"/>
      <protection hidden="1"/>
    </xf>
    <xf numFmtId="0" fontId="35" fillId="0" borderId="0" xfId="0" applyFont="1" applyBorder="1" applyAlignment="1" applyProtection="1">
      <alignment horizontal="center" vertical="center" shrinkToFit="1"/>
      <protection hidden="1"/>
    </xf>
    <xf numFmtId="0" fontId="36" fillId="7" borderId="63" xfId="0" applyFont="1" applyFill="1" applyBorder="1" applyAlignment="1" applyProtection="1">
      <alignment horizontal="center" vertical="center" shrinkToFit="1"/>
      <protection hidden="1"/>
    </xf>
    <xf numFmtId="0" fontId="36" fillId="7" borderId="57" xfId="0" applyFont="1" applyFill="1" applyBorder="1" applyAlignment="1" applyProtection="1">
      <alignment horizontal="center" vertical="center" shrinkToFit="1"/>
      <protection hidden="1"/>
    </xf>
    <xf numFmtId="45" fontId="11" fillId="0" borderId="21" xfId="0" applyNumberFormat="1" applyFont="1" applyBorder="1" applyAlignment="1" applyProtection="1">
      <alignment horizontal="center" vertical="center" shrinkToFit="1"/>
      <protection hidden="1"/>
    </xf>
    <xf numFmtId="0" fontId="11" fillId="0" borderId="0" xfId="0" applyFont="1" applyBorder="1" applyAlignment="1" applyProtection="1">
      <alignment horizontal="center" vertical="center" shrinkToFit="1"/>
      <protection hidden="1"/>
    </xf>
    <xf numFmtId="45" fontId="11" fillId="0" borderId="21" xfId="0" applyNumberFormat="1" applyFont="1" applyFill="1" applyBorder="1" applyAlignment="1" applyProtection="1">
      <alignment horizontal="center" vertical="center" shrinkToFit="1"/>
      <protection hidden="1"/>
    </xf>
    <xf numFmtId="167" fontId="11" fillId="0" borderId="7" xfId="0" applyNumberFormat="1" applyFont="1" applyBorder="1" applyAlignment="1" applyProtection="1">
      <alignment horizontal="center" vertical="center" shrinkToFit="1"/>
      <protection hidden="1"/>
    </xf>
    <xf numFmtId="0" fontId="104" fillId="0" borderId="0" xfId="0" applyFont="1" applyAlignment="1" applyProtection="1">
      <alignment horizontal="center" vertical="center" wrapText="1"/>
      <protection hidden="1"/>
    </xf>
    <xf numFmtId="0" fontId="8" fillId="0" borderId="7" xfId="0" applyFont="1" applyBorder="1" applyAlignment="1" applyProtection="1">
      <alignment horizontal="center"/>
      <protection hidden="1"/>
    </xf>
    <xf numFmtId="0" fontId="8" fillId="0" borderId="0" xfId="0" applyFont="1" applyBorder="1" applyAlignment="1" applyProtection="1">
      <alignment horizontal="center"/>
      <protection hidden="1"/>
    </xf>
    <xf numFmtId="0" fontId="8" fillId="0" borderId="21" xfId="0" applyFont="1" applyBorder="1" applyAlignment="1" applyProtection="1">
      <alignment horizontal="center"/>
      <protection hidden="1"/>
    </xf>
    <xf numFmtId="0" fontId="8" fillId="0" borderId="19" xfId="0" applyFont="1" applyBorder="1" applyAlignment="1" applyProtection="1">
      <alignment horizontal="center"/>
      <protection hidden="1"/>
    </xf>
    <xf numFmtId="0" fontId="8" fillId="0" borderId="8" xfId="0" applyFont="1" applyBorder="1" applyAlignment="1" applyProtection="1">
      <alignment horizontal="center"/>
      <protection hidden="1"/>
    </xf>
    <xf numFmtId="0" fontId="8" fillId="0" borderId="35" xfId="0" applyFont="1" applyBorder="1" applyAlignment="1" applyProtection="1">
      <alignment horizontal="center"/>
      <protection hidden="1"/>
    </xf>
    <xf numFmtId="0" fontId="13" fillId="0" borderId="0" xfId="0" applyFont="1" applyAlignment="1">
      <alignment horizontal="center"/>
    </xf>
    <xf numFmtId="167" fontId="35" fillId="0" borderId="66" xfId="0" applyNumberFormat="1" applyFont="1" applyBorder="1" applyAlignment="1" applyProtection="1">
      <alignment horizontal="center" vertical="center" shrinkToFit="1"/>
      <protection hidden="1"/>
    </xf>
    <xf numFmtId="167" fontId="15" fillId="7" borderId="6" xfId="0" applyNumberFormat="1" applyFont="1" applyFill="1" applyBorder="1" applyAlignment="1" applyProtection="1">
      <alignment horizontal="center" vertical="center"/>
      <protection hidden="1"/>
    </xf>
    <xf numFmtId="0" fontId="15" fillId="7" borderId="0" xfId="0" applyFont="1" applyFill="1" applyBorder="1" applyAlignment="1" applyProtection="1">
      <alignment horizontal="center" vertical="center"/>
      <protection hidden="1"/>
    </xf>
    <xf numFmtId="0" fontId="15" fillId="7" borderId="2" xfId="0" applyFont="1" applyFill="1" applyBorder="1" applyAlignment="1" applyProtection="1">
      <alignment horizontal="center" vertical="center"/>
      <protection hidden="1"/>
    </xf>
    <xf numFmtId="0" fontId="15" fillId="7" borderId="11" xfId="0" applyFont="1" applyFill="1" applyBorder="1" applyAlignment="1" applyProtection="1">
      <alignment horizontal="center" vertical="center"/>
      <protection hidden="1"/>
    </xf>
    <xf numFmtId="0" fontId="15" fillId="7" borderId="8" xfId="0" applyFont="1" applyFill="1" applyBorder="1" applyAlignment="1" applyProtection="1">
      <alignment horizontal="center" vertical="center"/>
      <protection hidden="1"/>
    </xf>
    <xf numFmtId="0" fontId="15" fillId="7" borderId="25" xfId="0" applyFont="1" applyFill="1" applyBorder="1" applyAlignment="1" applyProtection="1">
      <alignment horizontal="center" vertical="center"/>
      <protection hidden="1"/>
    </xf>
    <xf numFmtId="167" fontId="34" fillId="7" borderId="32" xfId="0" applyNumberFormat="1" applyFont="1" applyFill="1" applyBorder="1" applyAlignment="1" applyProtection="1">
      <alignment horizontal="center" vertical="center" wrapText="1"/>
      <protection hidden="1"/>
    </xf>
    <xf numFmtId="167" fontId="34" fillId="7" borderId="20" xfId="0" applyNumberFormat="1" applyFont="1" applyFill="1" applyBorder="1" applyAlignment="1" applyProtection="1">
      <alignment horizontal="center" vertical="center" wrapText="1"/>
      <protection hidden="1"/>
    </xf>
    <xf numFmtId="167" fontId="34" fillId="7" borderId="22" xfId="0" applyNumberFormat="1" applyFont="1" applyFill="1" applyBorder="1" applyAlignment="1" applyProtection="1">
      <alignment horizontal="center" vertical="center" wrapText="1"/>
      <protection hidden="1"/>
    </xf>
    <xf numFmtId="167" fontId="34" fillId="7" borderId="6" xfId="0" applyNumberFormat="1" applyFont="1" applyFill="1" applyBorder="1" applyAlignment="1" applyProtection="1">
      <alignment horizontal="center" vertical="center" wrapText="1"/>
      <protection hidden="1"/>
    </xf>
    <xf numFmtId="167" fontId="34" fillId="7" borderId="0" xfId="0" applyNumberFormat="1" applyFont="1" applyFill="1" applyBorder="1" applyAlignment="1" applyProtection="1">
      <alignment horizontal="center" vertical="center" wrapText="1"/>
      <protection hidden="1"/>
    </xf>
    <xf numFmtId="167" fontId="34" fillId="7" borderId="2" xfId="0" applyNumberFormat="1" applyFont="1" applyFill="1" applyBorder="1" applyAlignment="1" applyProtection="1">
      <alignment horizontal="center" vertical="center" wrapText="1"/>
      <protection hidden="1"/>
    </xf>
    <xf numFmtId="0" fontId="9" fillId="0" borderId="63" xfId="0" applyFont="1" applyBorder="1" applyAlignment="1" applyProtection="1">
      <alignment horizontal="center" vertical="top" wrapText="1"/>
      <protection hidden="1"/>
    </xf>
    <xf numFmtId="0" fontId="9" fillId="0" borderId="0" xfId="0" applyFont="1" applyBorder="1" applyAlignment="1" applyProtection="1">
      <alignment horizontal="center" vertical="top" wrapText="1"/>
      <protection hidden="1"/>
    </xf>
    <xf numFmtId="0" fontId="9" fillId="0" borderId="21" xfId="0" applyFont="1" applyBorder="1" applyAlignment="1" applyProtection="1">
      <alignment horizontal="center" vertical="top" wrapText="1"/>
      <protection hidden="1"/>
    </xf>
    <xf numFmtId="0" fontId="9" fillId="0" borderId="7" xfId="0" applyFont="1" applyBorder="1" applyAlignment="1" applyProtection="1">
      <alignment horizontal="center" vertical="top" wrapText="1"/>
      <protection hidden="1"/>
    </xf>
    <xf numFmtId="0" fontId="9" fillId="0" borderId="57" xfId="0" applyFont="1" applyBorder="1" applyAlignment="1" applyProtection="1">
      <alignment horizontal="center" vertical="top" wrapText="1"/>
      <protection hidden="1"/>
    </xf>
    <xf numFmtId="0" fontId="9" fillId="0" borderId="47" xfId="0" applyFont="1" applyBorder="1" applyAlignment="1" applyProtection="1">
      <alignment horizontal="center" vertical="top" wrapText="1"/>
      <protection hidden="1"/>
    </xf>
    <xf numFmtId="0" fontId="9" fillId="0" borderId="58" xfId="0" applyFont="1" applyBorder="1" applyAlignment="1" applyProtection="1">
      <alignment horizontal="center" vertical="top" wrapText="1"/>
      <protection hidden="1"/>
    </xf>
    <xf numFmtId="0" fontId="9" fillId="0" borderId="7" xfId="0" applyFont="1" applyBorder="1" applyAlignment="1" applyProtection="1">
      <alignment horizontal="center" vertical="center" wrapText="1"/>
      <protection hidden="1"/>
    </xf>
    <xf numFmtId="0" fontId="9" fillId="0" borderId="0" xfId="0" applyFont="1" applyBorder="1" applyAlignment="1" applyProtection="1">
      <alignment horizontal="center" vertical="center" wrapText="1"/>
      <protection hidden="1"/>
    </xf>
    <xf numFmtId="0" fontId="9" fillId="0" borderId="21" xfId="0" applyFont="1" applyBorder="1" applyAlignment="1" applyProtection="1">
      <alignment horizontal="center" vertical="center" wrapText="1"/>
      <protection hidden="1"/>
    </xf>
    <xf numFmtId="0" fontId="9" fillId="0" borderId="57" xfId="0" applyFont="1" applyBorder="1" applyAlignment="1" applyProtection="1">
      <alignment horizontal="center" vertical="center" wrapText="1"/>
      <protection hidden="1"/>
    </xf>
    <xf numFmtId="0" fontId="9" fillId="0" borderId="47" xfId="0" applyFont="1" applyBorder="1" applyAlignment="1" applyProtection="1">
      <alignment horizontal="center" vertical="center" wrapText="1"/>
      <protection hidden="1"/>
    </xf>
    <xf numFmtId="0" fontId="9" fillId="0" borderId="58" xfId="0" applyFont="1" applyBorder="1" applyAlignment="1" applyProtection="1">
      <alignment horizontal="center" vertical="center" wrapText="1"/>
      <protection hidden="1"/>
    </xf>
    <xf numFmtId="0" fontId="30" fillId="31" borderId="63" xfId="0" applyFont="1" applyFill="1" applyBorder="1" applyAlignment="1" applyProtection="1">
      <alignment horizontal="center" vertical="center"/>
      <protection hidden="1"/>
    </xf>
    <xf numFmtId="0" fontId="30" fillId="31" borderId="53" xfId="0" applyFont="1" applyFill="1" applyBorder="1" applyAlignment="1" applyProtection="1">
      <alignment horizontal="center" vertical="center"/>
      <protection hidden="1"/>
    </xf>
    <xf numFmtId="0" fontId="30" fillId="31" borderId="57" xfId="0" applyFont="1" applyFill="1" applyBorder="1" applyAlignment="1" applyProtection="1">
      <alignment horizontal="center" vertical="center"/>
      <protection hidden="1"/>
    </xf>
    <xf numFmtId="0" fontId="30" fillId="31" borderId="47" xfId="0" applyFont="1" applyFill="1" applyBorder="1" applyAlignment="1" applyProtection="1">
      <alignment horizontal="center" vertical="center"/>
      <protection hidden="1"/>
    </xf>
    <xf numFmtId="167" fontId="30" fillId="7" borderId="53" xfId="0" applyNumberFormat="1" applyFont="1" applyFill="1" applyBorder="1" applyAlignment="1" applyProtection="1">
      <alignment horizontal="center" vertical="center" shrinkToFit="1"/>
      <protection hidden="1"/>
    </xf>
    <xf numFmtId="167" fontId="30" fillId="7" borderId="66" xfId="0" applyNumberFormat="1" applyFont="1" applyFill="1" applyBorder="1" applyAlignment="1" applyProtection="1">
      <alignment horizontal="center" vertical="center" shrinkToFit="1"/>
      <protection hidden="1"/>
    </xf>
    <xf numFmtId="167" fontId="30" fillId="7" borderId="47" xfId="0" applyNumberFormat="1" applyFont="1" applyFill="1" applyBorder="1" applyAlignment="1" applyProtection="1">
      <alignment horizontal="center" vertical="center" shrinkToFit="1"/>
      <protection hidden="1"/>
    </xf>
    <xf numFmtId="167" fontId="30" fillId="7" borderId="58" xfId="0" applyNumberFormat="1" applyFont="1" applyFill="1" applyBorder="1" applyAlignment="1" applyProtection="1">
      <alignment horizontal="center" vertical="center" shrinkToFit="1"/>
      <protection hidden="1"/>
    </xf>
    <xf numFmtId="167" fontId="15" fillId="7" borderId="32" xfId="0" applyNumberFormat="1" applyFont="1" applyFill="1" applyBorder="1" applyAlignment="1" applyProtection="1">
      <alignment horizontal="center" vertical="center" wrapText="1"/>
      <protection hidden="1"/>
    </xf>
    <xf numFmtId="0" fontId="16" fillId="0" borderId="20" xfId="0" applyFont="1" applyBorder="1" applyAlignment="1" applyProtection="1">
      <alignment horizontal="center" vertical="center" wrapText="1"/>
      <protection hidden="1"/>
    </xf>
    <xf numFmtId="0" fontId="16" fillId="0" borderId="22" xfId="0" applyFont="1" applyBorder="1" applyAlignment="1" applyProtection="1">
      <alignment horizontal="center" vertical="center" wrapText="1"/>
      <protection hidden="1"/>
    </xf>
    <xf numFmtId="167" fontId="15" fillId="7" borderId="6" xfId="0" applyNumberFormat="1" applyFont="1" applyFill="1" applyBorder="1" applyAlignment="1" applyProtection="1">
      <alignment horizontal="center" vertical="center" wrapText="1"/>
      <protection hidden="1"/>
    </xf>
    <xf numFmtId="0" fontId="16" fillId="0" borderId="0" xfId="0" applyFont="1" applyBorder="1" applyAlignment="1" applyProtection="1">
      <alignment horizontal="center" vertical="center" wrapText="1"/>
      <protection hidden="1"/>
    </xf>
    <xf numFmtId="0" fontId="16" fillId="0" borderId="2" xfId="0" applyFont="1" applyBorder="1" applyAlignment="1" applyProtection="1">
      <alignment horizontal="center" vertical="center" wrapText="1"/>
      <protection hidden="1"/>
    </xf>
    <xf numFmtId="0" fontId="16" fillId="0" borderId="11" xfId="0" applyFont="1" applyBorder="1" applyAlignment="1" applyProtection="1">
      <alignment horizontal="center" vertical="center" wrapText="1"/>
      <protection hidden="1"/>
    </xf>
    <xf numFmtId="0" fontId="16" fillId="0" borderId="8" xfId="0" applyFont="1" applyBorder="1" applyAlignment="1" applyProtection="1">
      <alignment horizontal="center" vertical="center" wrapText="1"/>
      <protection hidden="1"/>
    </xf>
    <xf numFmtId="0" fontId="16" fillId="0" borderId="25" xfId="0" applyFont="1" applyBorder="1" applyAlignment="1" applyProtection="1">
      <alignment horizontal="center" vertical="center" wrapText="1"/>
      <protection hidden="1"/>
    </xf>
    <xf numFmtId="167" fontId="11" fillId="0" borderId="27" xfId="0" applyNumberFormat="1" applyFont="1" applyBorder="1" applyAlignment="1" applyProtection="1">
      <alignment horizontal="center" vertical="center" shrinkToFit="1"/>
      <protection hidden="1"/>
    </xf>
    <xf numFmtId="0" fontId="11" fillId="0" borderId="7" xfId="0" applyFont="1" applyBorder="1" applyAlignment="1" applyProtection="1">
      <alignment horizontal="center" vertical="center" shrinkToFit="1"/>
      <protection hidden="1"/>
    </xf>
    <xf numFmtId="0" fontId="11" fillId="7" borderId="7" xfId="0" applyFont="1" applyFill="1" applyBorder="1" applyAlignment="1" applyProtection="1">
      <alignment horizontal="center" vertical="center" shrinkToFit="1"/>
      <protection hidden="1"/>
    </xf>
    <xf numFmtId="167" fontId="11" fillId="7" borderId="27" xfId="0" applyNumberFormat="1" applyFont="1" applyFill="1" applyBorder="1" applyAlignment="1" applyProtection="1">
      <alignment horizontal="center" vertical="center" shrinkToFit="1"/>
      <protection hidden="1"/>
    </xf>
    <xf numFmtId="167" fontId="11" fillId="7" borderId="18" xfId="0" applyNumberFormat="1" applyFont="1" applyFill="1" applyBorder="1" applyAlignment="1" applyProtection="1">
      <alignment horizontal="center" vertical="center" shrinkToFit="1"/>
      <protection hidden="1"/>
    </xf>
    <xf numFmtId="0" fontId="10" fillId="0" borderId="20" xfId="0" applyFont="1" applyFill="1" applyBorder="1" applyAlignment="1" applyProtection="1">
      <alignment horizontal="right"/>
      <protection hidden="1"/>
    </xf>
    <xf numFmtId="0" fontId="0" fillId="0" borderId="20" xfId="0" applyBorder="1" applyAlignment="1" applyProtection="1">
      <protection hidden="1"/>
    </xf>
    <xf numFmtId="0" fontId="0" fillId="0" borderId="34" xfId="0" applyBorder="1" applyAlignment="1" applyProtection="1">
      <protection hidden="1"/>
    </xf>
    <xf numFmtId="0" fontId="10" fillId="0" borderId="0" xfId="0" applyFont="1" applyFill="1" applyBorder="1" applyAlignment="1" applyProtection="1">
      <alignment horizontal="right"/>
      <protection hidden="1"/>
    </xf>
    <xf numFmtId="0" fontId="0" fillId="0" borderId="0" xfId="0" applyBorder="1" applyAlignment="1" applyProtection="1">
      <protection hidden="1"/>
    </xf>
    <xf numFmtId="0" fontId="0" fillId="0" borderId="21" xfId="0" applyBorder="1" applyAlignment="1" applyProtection="1">
      <protection hidden="1"/>
    </xf>
    <xf numFmtId="0" fontId="0" fillId="0" borderId="8" xfId="0" applyBorder="1" applyAlignment="1" applyProtection="1">
      <protection hidden="1"/>
    </xf>
    <xf numFmtId="0" fontId="0" fillId="0" borderId="35" xfId="0" applyBorder="1" applyAlignment="1" applyProtection="1">
      <protection hidden="1"/>
    </xf>
    <xf numFmtId="0" fontId="24" fillId="0" borderId="0" xfId="0" applyFont="1" applyBorder="1" applyAlignment="1" applyProtection="1">
      <alignment horizontal="center" shrinkToFit="1"/>
      <protection hidden="1"/>
    </xf>
    <xf numFmtId="0" fontId="0" fillId="0" borderId="8" xfId="0" applyBorder="1" applyAlignment="1" applyProtection="1">
      <alignment horizontal="center" shrinkToFit="1"/>
      <protection hidden="1"/>
    </xf>
    <xf numFmtId="45" fontId="11" fillId="7" borderId="34" xfId="0" applyNumberFormat="1" applyFont="1" applyFill="1" applyBorder="1" applyAlignment="1" applyProtection="1">
      <alignment horizontal="center" vertical="center" shrinkToFit="1"/>
      <protection hidden="1"/>
    </xf>
    <xf numFmtId="0" fontId="24" fillId="0" borderId="7" xfId="0" applyFont="1" applyBorder="1" applyAlignment="1" applyProtection="1">
      <alignment horizontal="center" wrapText="1"/>
      <protection hidden="1"/>
    </xf>
    <xf numFmtId="0" fontId="24" fillId="0" borderId="0" xfId="0" applyFont="1" applyBorder="1" applyAlignment="1" applyProtection="1">
      <alignment horizontal="center" wrapText="1"/>
      <protection hidden="1"/>
    </xf>
    <xf numFmtId="0" fontId="24" fillId="0" borderId="21" xfId="0" applyFont="1" applyBorder="1" applyAlignment="1" applyProtection="1">
      <alignment horizontal="center" wrapText="1"/>
      <protection hidden="1"/>
    </xf>
    <xf numFmtId="167" fontId="55" fillId="14" borderId="32" xfId="6" applyNumberFormat="1" applyFont="1" applyFill="1" applyBorder="1" applyAlignment="1" applyProtection="1">
      <alignment horizontal="center" vertical="center" wrapText="1"/>
      <protection hidden="1"/>
    </xf>
    <xf numFmtId="167" fontId="55" fillId="14" borderId="20" xfId="6" applyNumberFormat="1" applyFont="1" applyFill="1" applyBorder="1" applyAlignment="1" applyProtection="1">
      <alignment horizontal="center" vertical="center" wrapText="1"/>
      <protection hidden="1"/>
    </xf>
    <xf numFmtId="167" fontId="55" fillId="14" borderId="22" xfId="6" applyNumberFormat="1" applyFont="1" applyFill="1" applyBorder="1" applyAlignment="1" applyProtection="1">
      <alignment horizontal="center" vertical="center" wrapText="1"/>
      <protection hidden="1"/>
    </xf>
    <xf numFmtId="167" fontId="55" fillId="14" borderId="6" xfId="6" applyNumberFormat="1" applyFont="1" applyFill="1" applyBorder="1" applyAlignment="1" applyProtection="1">
      <alignment horizontal="center" vertical="center" wrapText="1"/>
      <protection hidden="1"/>
    </xf>
    <xf numFmtId="167" fontId="55" fillId="14" borderId="0" xfId="6" applyNumberFormat="1" applyFont="1" applyFill="1" applyBorder="1" applyAlignment="1" applyProtection="1">
      <alignment horizontal="center" vertical="center" wrapText="1"/>
      <protection hidden="1"/>
    </xf>
    <xf numFmtId="167" fontId="55" fillId="14" borderId="2" xfId="6" applyNumberFormat="1" applyFont="1" applyFill="1" applyBorder="1" applyAlignment="1" applyProtection="1">
      <alignment horizontal="center" vertical="center" wrapText="1"/>
      <protection hidden="1"/>
    </xf>
    <xf numFmtId="0" fontId="3" fillId="0" borderId="7" xfId="0" applyFont="1" applyBorder="1" applyAlignment="1" applyProtection="1">
      <alignment horizontal="center" wrapText="1"/>
      <protection hidden="1"/>
    </xf>
    <xf numFmtId="0" fontId="3" fillId="0" borderId="0" xfId="0" applyFont="1" applyBorder="1" applyAlignment="1" applyProtection="1">
      <alignment horizontal="center" wrapText="1"/>
      <protection hidden="1"/>
    </xf>
    <xf numFmtId="0" fontId="3" fillId="0" borderId="21" xfId="0" applyFont="1" applyBorder="1" applyAlignment="1" applyProtection="1">
      <alignment horizontal="center" wrapText="1"/>
      <protection hidden="1"/>
    </xf>
    <xf numFmtId="49" fontId="1" fillId="0" borderId="7" xfId="0" applyNumberFormat="1" applyFont="1" applyBorder="1" applyAlignment="1" applyProtection="1">
      <alignment horizontal="left" vertical="top" wrapText="1" indent="1"/>
      <protection hidden="1"/>
    </xf>
    <xf numFmtId="49" fontId="0" fillId="0" borderId="0" xfId="0" applyNumberFormat="1" applyAlignment="1" applyProtection="1">
      <alignment horizontal="left" vertical="top" indent="1"/>
      <protection hidden="1"/>
    </xf>
    <xf numFmtId="49" fontId="1" fillId="0" borderId="7" xfId="0" applyNumberFormat="1" applyFont="1" applyBorder="1" applyAlignment="1" applyProtection="1">
      <alignment horizontal="left" wrapText="1" indent="1"/>
      <protection hidden="1"/>
    </xf>
    <xf numFmtId="49" fontId="0" fillId="0" borderId="0" xfId="0" applyNumberFormat="1" applyAlignment="1" applyProtection="1">
      <alignment horizontal="left" indent="1"/>
      <protection hidden="1"/>
    </xf>
    <xf numFmtId="0" fontId="1" fillId="0" borderId="7" xfId="0" applyFont="1" applyBorder="1" applyAlignment="1" applyProtection="1">
      <alignment horizontal="left" vertical="top" wrapText="1" indent="1"/>
      <protection hidden="1"/>
    </xf>
    <xf numFmtId="0" fontId="0" fillId="0" borderId="0" xfId="0" applyAlignment="1" applyProtection="1">
      <alignment horizontal="left" vertical="top" indent="1"/>
      <protection hidden="1"/>
    </xf>
    <xf numFmtId="0" fontId="0" fillId="0" borderId="7" xfId="0" applyBorder="1" applyAlignment="1" applyProtection="1">
      <alignment horizontal="left" vertical="top" indent="1"/>
      <protection hidden="1"/>
    </xf>
    <xf numFmtId="0" fontId="56" fillId="0" borderId="55" xfId="6" applyFont="1" applyFill="1" applyBorder="1" applyAlignment="1" applyProtection="1">
      <alignment horizontal="center" vertical="center" shrinkToFit="1"/>
      <protection hidden="1"/>
    </xf>
    <xf numFmtId="0" fontId="11" fillId="0" borderId="56" xfId="6" applyFont="1" applyFill="1" applyBorder="1" applyAlignment="1" applyProtection="1">
      <alignment horizontal="center" vertical="center" shrinkToFit="1"/>
      <protection hidden="1"/>
    </xf>
    <xf numFmtId="167" fontId="56" fillId="0" borderId="37" xfId="6" applyNumberFormat="1" applyFont="1" applyFill="1" applyBorder="1" applyAlignment="1" applyProtection="1">
      <alignment horizontal="center" vertical="center" shrinkToFit="1"/>
      <protection hidden="1"/>
    </xf>
    <xf numFmtId="0" fontId="11" fillId="14" borderId="56" xfId="6" applyFont="1" applyFill="1" applyBorder="1" applyAlignment="1" applyProtection="1">
      <alignment horizontal="center" vertical="center" shrinkToFit="1"/>
      <protection hidden="1"/>
    </xf>
    <xf numFmtId="0" fontId="11" fillId="14" borderId="70" xfId="6" applyFont="1" applyFill="1" applyBorder="1" applyAlignment="1" applyProtection="1">
      <alignment horizontal="center" vertical="center" shrinkToFit="1"/>
      <protection hidden="1"/>
    </xf>
    <xf numFmtId="0" fontId="11" fillId="0" borderId="55" xfId="6" applyFont="1" applyFill="1" applyBorder="1" applyAlignment="1" applyProtection="1">
      <alignment horizontal="center" vertical="center" shrinkToFit="1"/>
      <protection hidden="1"/>
    </xf>
    <xf numFmtId="0" fontId="56" fillId="14" borderId="70" xfId="6" applyFont="1" applyFill="1" applyBorder="1" applyAlignment="1" applyProtection="1">
      <alignment horizontal="center" vertical="center" shrinkToFit="1"/>
      <protection hidden="1"/>
    </xf>
    <xf numFmtId="167" fontId="56" fillId="14" borderId="91" xfId="6" applyNumberFormat="1" applyFont="1" applyFill="1" applyBorder="1" applyAlignment="1" applyProtection="1">
      <alignment horizontal="center" vertical="center" shrinkToFit="1"/>
      <protection hidden="1"/>
    </xf>
    <xf numFmtId="167" fontId="56" fillId="14" borderId="27" xfId="6" applyNumberFormat="1" applyFont="1" applyFill="1" applyBorder="1" applyAlignment="1" applyProtection="1">
      <alignment horizontal="center" vertical="center" shrinkToFit="1"/>
      <protection hidden="1"/>
    </xf>
    <xf numFmtId="167" fontId="56" fillId="14" borderId="59" xfId="6" applyNumberFormat="1" applyFont="1" applyFill="1" applyBorder="1" applyAlignment="1" applyProtection="1">
      <alignment horizontal="center" vertical="center" shrinkToFit="1"/>
      <protection hidden="1"/>
    </xf>
    <xf numFmtId="167" fontId="56" fillId="0" borderId="91" xfId="6" applyNumberFormat="1" applyFont="1" applyFill="1" applyBorder="1" applyAlignment="1" applyProtection="1">
      <alignment horizontal="center" vertical="center" shrinkToFit="1"/>
      <protection hidden="1"/>
    </xf>
    <xf numFmtId="167" fontId="56" fillId="0" borderId="27" xfId="6" applyNumberFormat="1" applyFont="1" applyFill="1" applyBorder="1" applyAlignment="1" applyProtection="1">
      <alignment horizontal="center" vertical="center" shrinkToFit="1"/>
      <protection hidden="1"/>
    </xf>
    <xf numFmtId="167" fontId="56" fillId="0" borderId="59" xfId="6" applyNumberFormat="1" applyFont="1" applyFill="1" applyBorder="1" applyAlignment="1" applyProtection="1">
      <alignment horizontal="center" vertical="center" shrinkToFit="1"/>
      <protection hidden="1"/>
    </xf>
    <xf numFmtId="167" fontId="56" fillId="14" borderId="37" xfId="6" applyNumberFormat="1" applyFont="1" applyFill="1" applyBorder="1" applyAlignment="1" applyProtection="1">
      <alignment horizontal="center" vertical="center" shrinkToFit="1"/>
      <protection hidden="1"/>
    </xf>
    <xf numFmtId="0" fontId="3" fillId="0" borderId="7" xfId="0" applyFont="1" applyBorder="1" applyAlignment="1" applyProtection="1">
      <alignment horizontal="center" vertical="center" wrapText="1"/>
      <protection hidden="1"/>
    </xf>
    <xf numFmtId="0" fontId="3" fillId="0" borderId="0" xfId="0" applyFont="1" applyBorder="1" applyAlignment="1" applyProtection="1">
      <alignment horizontal="center" vertical="center" wrapText="1"/>
      <protection hidden="1"/>
    </xf>
    <xf numFmtId="0" fontId="3" fillId="0" borderId="21" xfId="0" applyFont="1" applyBorder="1" applyAlignment="1" applyProtection="1">
      <alignment horizontal="center" vertical="center" wrapText="1"/>
      <protection hidden="1"/>
    </xf>
    <xf numFmtId="0" fontId="8" fillId="0" borderId="7" xfId="0" applyFont="1" applyBorder="1" applyAlignment="1" applyProtection="1">
      <alignment horizontal="center" vertical="center" wrapText="1"/>
      <protection hidden="1"/>
    </xf>
    <xf numFmtId="0" fontId="8" fillId="0" borderId="0" xfId="0" applyFont="1" applyBorder="1" applyAlignment="1" applyProtection="1">
      <alignment horizontal="center" vertical="center"/>
      <protection hidden="1"/>
    </xf>
    <xf numFmtId="0" fontId="8" fillId="0" borderId="21" xfId="0" applyFont="1" applyBorder="1" applyAlignment="1" applyProtection="1">
      <alignment horizontal="center" vertical="center"/>
      <protection hidden="1"/>
    </xf>
    <xf numFmtId="0" fontId="8" fillId="0" borderId="7" xfId="0" applyFont="1" applyBorder="1" applyAlignment="1" applyProtection="1">
      <alignment horizontal="center" vertical="center"/>
      <protection hidden="1"/>
    </xf>
    <xf numFmtId="0" fontId="11" fillId="0" borderId="63" xfId="6" applyFont="1" applyFill="1" applyBorder="1" applyAlignment="1" applyProtection="1">
      <alignment horizontal="center" vertical="center" shrinkToFit="1"/>
      <protection hidden="1"/>
    </xf>
    <xf numFmtId="0" fontId="56" fillId="0" borderId="53" xfId="6" applyFont="1" applyFill="1" applyBorder="1" applyAlignment="1" applyProtection="1">
      <alignment horizontal="center" vertical="center" shrinkToFit="1"/>
      <protection hidden="1"/>
    </xf>
    <xf numFmtId="0" fontId="56" fillId="0" borderId="0" xfId="6" applyFont="1" applyFill="1" applyBorder="1" applyAlignment="1" applyProtection="1">
      <alignment horizontal="center" vertical="center" shrinkToFit="1"/>
      <protection hidden="1"/>
    </xf>
    <xf numFmtId="0" fontId="56" fillId="0" borderId="8" xfId="6" applyFont="1" applyFill="1" applyBorder="1" applyAlignment="1" applyProtection="1">
      <alignment horizontal="center" vertical="center" shrinkToFit="1"/>
      <protection hidden="1"/>
    </xf>
    <xf numFmtId="0" fontId="11" fillId="0" borderId="75" xfId="6" applyFont="1" applyFill="1" applyBorder="1" applyAlignment="1" applyProtection="1">
      <alignment horizontal="center" vertical="center" shrinkToFit="1"/>
      <protection hidden="1"/>
    </xf>
    <xf numFmtId="167" fontId="56" fillId="0" borderId="18" xfId="6" applyNumberFormat="1" applyFont="1" applyFill="1" applyBorder="1" applyAlignment="1" applyProtection="1">
      <alignment horizontal="center" vertical="center" shrinkToFit="1"/>
      <protection hidden="1"/>
    </xf>
    <xf numFmtId="0" fontId="11" fillId="14" borderId="53" xfId="6" applyFont="1" applyFill="1" applyBorder="1" applyAlignment="1" applyProtection="1">
      <alignment horizontal="center" vertical="center" shrinkToFit="1"/>
      <protection hidden="1"/>
    </xf>
    <xf numFmtId="0" fontId="56" fillId="0" borderId="86" xfId="6" applyFont="1" applyFill="1" applyBorder="1" applyAlignment="1" applyProtection="1">
      <alignment horizontal="center" vertical="center" shrinkToFit="1"/>
      <protection hidden="1"/>
    </xf>
    <xf numFmtId="0" fontId="56" fillId="14" borderId="55" xfId="6" applyFont="1" applyFill="1" applyBorder="1" applyAlignment="1" applyProtection="1">
      <alignment horizontal="center" vertical="center" shrinkToFit="1"/>
      <protection hidden="1"/>
    </xf>
    <xf numFmtId="0" fontId="56" fillId="0" borderId="70" xfId="6" applyFont="1" applyFill="1" applyBorder="1" applyAlignment="1" applyProtection="1">
      <alignment horizontal="center" vertical="center" shrinkToFit="1"/>
      <protection hidden="1"/>
    </xf>
    <xf numFmtId="164" fontId="8" fillId="0" borderId="0" xfId="6" applyNumberFormat="1" applyFont="1" applyAlignment="1">
      <alignment horizontal="center"/>
    </xf>
    <xf numFmtId="0" fontId="15" fillId="0" borderId="0" xfId="0" applyFont="1" applyAlignment="1" applyProtection="1">
      <alignment horizontal="center" wrapText="1"/>
      <protection hidden="1"/>
    </xf>
    <xf numFmtId="0" fontId="15" fillId="0" borderId="21" xfId="0" applyFont="1" applyBorder="1" applyAlignment="1" applyProtection="1">
      <alignment horizontal="center" wrapText="1"/>
      <protection hidden="1"/>
    </xf>
    <xf numFmtId="0" fontId="15" fillId="0" borderId="0" xfId="0" applyFont="1" applyBorder="1" applyAlignment="1" applyProtection="1">
      <alignment horizontal="center" wrapText="1"/>
      <protection hidden="1"/>
    </xf>
    <xf numFmtId="0" fontId="55" fillId="0" borderId="0" xfId="0" applyFont="1" applyAlignment="1" applyProtection="1">
      <alignment horizontal="center" vertical="center" wrapText="1"/>
      <protection hidden="1"/>
    </xf>
    <xf numFmtId="0" fontId="55" fillId="0" borderId="21" xfId="0" applyFont="1" applyBorder="1" applyAlignment="1" applyProtection="1">
      <alignment horizontal="center" vertical="center" wrapText="1"/>
      <protection hidden="1"/>
    </xf>
    <xf numFmtId="167" fontId="56" fillId="0" borderId="38" xfId="6" applyNumberFormat="1" applyFont="1" applyFill="1" applyBorder="1" applyAlignment="1" applyProtection="1">
      <alignment horizontal="center" vertical="center" shrinkToFit="1"/>
      <protection hidden="1"/>
    </xf>
    <xf numFmtId="0" fontId="57" fillId="14" borderId="32" xfId="6" applyFont="1" applyFill="1" applyBorder="1" applyAlignment="1" applyProtection="1">
      <alignment horizontal="right" vertical="center" shrinkToFit="1"/>
      <protection hidden="1"/>
    </xf>
    <xf numFmtId="0" fontId="57" fillId="14" borderId="20" xfId="6" applyFont="1" applyFill="1" applyBorder="1" applyAlignment="1" applyProtection="1">
      <alignment horizontal="right" vertical="center" shrinkToFit="1"/>
      <protection hidden="1"/>
    </xf>
    <xf numFmtId="0" fontId="57" fillId="14" borderId="6" xfId="6" applyFont="1" applyFill="1" applyBorder="1" applyAlignment="1" applyProtection="1">
      <alignment horizontal="right" vertical="center" shrinkToFit="1"/>
      <protection hidden="1"/>
    </xf>
    <xf numFmtId="0" fontId="57" fillId="14" borderId="0" xfId="6" applyFont="1" applyFill="1" applyBorder="1" applyAlignment="1" applyProtection="1">
      <alignment horizontal="right" vertical="center" shrinkToFit="1"/>
      <protection hidden="1"/>
    </xf>
    <xf numFmtId="0" fontId="57" fillId="14" borderId="11" xfId="6" applyFont="1" applyFill="1" applyBorder="1" applyAlignment="1" applyProtection="1">
      <alignment horizontal="right" vertical="center" shrinkToFit="1"/>
      <protection hidden="1"/>
    </xf>
    <xf numFmtId="0" fontId="57" fillId="14" borderId="8" xfId="6" applyFont="1" applyFill="1" applyBorder="1" applyAlignment="1" applyProtection="1">
      <alignment horizontal="right" vertical="center" shrinkToFit="1"/>
      <protection hidden="1"/>
    </xf>
    <xf numFmtId="167" fontId="57" fillId="14" borderId="20" xfId="6" applyNumberFormat="1" applyFont="1" applyFill="1" applyBorder="1" applyAlignment="1" applyProtection="1">
      <alignment horizontal="left" vertical="center" shrinkToFit="1"/>
      <protection hidden="1"/>
    </xf>
    <xf numFmtId="167" fontId="57" fillId="14" borderId="22" xfId="6" applyNumberFormat="1" applyFont="1" applyFill="1" applyBorder="1" applyAlignment="1" applyProtection="1">
      <alignment horizontal="left" vertical="center" shrinkToFit="1"/>
      <protection hidden="1"/>
    </xf>
    <xf numFmtId="167" fontId="57" fillId="14" borderId="0" xfId="6" applyNumberFormat="1" applyFont="1" applyFill="1" applyBorder="1" applyAlignment="1" applyProtection="1">
      <alignment horizontal="left" vertical="center" shrinkToFit="1"/>
      <protection hidden="1"/>
    </xf>
    <xf numFmtId="167" fontId="57" fillId="14" borderId="2" xfId="6" applyNumberFormat="1" applyFont="1" applyFill="1" applyBorder="1" applyAlignment="1" applyProtection="1">
      <alignment horizontal="left" vertical="center" shrinkToFit="1"/>
      <protection hidden="1"/>
    </xf>
    <xf numFmtId="167" fontId="57" fillId="14" borderId="8" xfId="6" applyNumberFormat="1" applyFont="1" applyFill="1" applyBorder="1" applyAlignment="1" applyProtection="1">
      <alignment horizontal="left" vertical="center" shrinkToFit="1"/>
      <protection hidden="1"/>
    </xf>
    <xf numFmtId="167" fontId="57" fillId="14" borderId="25" xfId="6" applyNumberFormat="1" applyFont="1" applyFill="1" applyBorder="1" applyAlignment="1" applyProtection="1">
      <alignment horizontal="left" vertical="center" shrinkToFit="1"/>
      <protection hidden="1"/>
    </xf>
    <xf numFmtId="0" fontId="0" fillId="0" borderId="63" xfId="0" applyBorder="1" applyAlignment="1" applyProtection="1">
      <alignment horizontal="center"/>
      <protection hidden="1"/>
    </xf>
    <xf numFmtId="0" fontId="0" fillId="0" borderId="53" xfId="0" applyBorder="1" applyAlignment="1" applyProtection="1">
      <alignment horizontal="center"/>
      <protection hidden="1"/>
    </xf>
    <xf numFmtId="0" fontId="0" fillId="0" borderId="66" xfId="0" applyBorder="1" applyAlignment="1" applyProtection="1">
      <alignment horizontal="center"/>
      <protection hidden="1"/>
    </xf>
    <xf numFmtId="0" fontId="0" fillId="0" borderId="7" xfId="0" applyBorder="1" applyAlignment="1" applyProtection="1">
      <alignment horizontal="center"/>
      <protection hidden="1"/>
    </xf>
    <xf numFmtId="0" fontId="0" fillId="0" borderId="0" xfId="0" applyBorder="1" applyAlignment="1" applyProtection="1">
      <alignment horizontal="center"/>
      <protection hidden="1"/>
    </xf>
    <xf numFmtId="0" fontId="0" fillId="0" borderId="21" xfId="0" applyBorder="1" applyAlignment="1" applyProtection="1">
      <alignment horizontal="center"/>
      <protection hidden="1"/>
    </xf>
    <xf numFmtId="0" fontId="5" fillId="13" borderId="0" xfId="6" applyFont="1" applyFill="1" applyAlignment="1">
      <alignment horizontal="center"/>
    </xf>
    <xf numFmtId="49" fontId="1" fillId="0" borderId="7" xfId="0" applyNumberFormat="1" applyFont="1" applyBorder="1" applyAlignment="1" applyProtection="1">
      <alignment horizontal="left" vertical="center" wrapText="1" indent="1"/>
      <protection hidden="1"/>
    </xf>
    <xf numFmtId="49" fontId="0" fillId="0" borderId="0" xfId="0" applyNumberFormat="1" applyAlignment="1" applyProtection="1">
      <alignment horizontal="left" vertical="center" indent="1"/>
      <protection hidden="1"/>
    </xf>
    <xf numFmtId="49" fontId="0" fillId="0" borderId="7" xfId="0" applyNumberFormat="1" applyBorder="1" applyAlignment="1" applyProtection="1">
      <alignment horizontal="left" vertical="center" indent="1"/>
      <protection hidden="1"/>
    </xf>
    <xf numFmtId="0" fontId="56" fillId="14" borderId="6" xfId="6" applyFont="1" applyFill="1" applyBorder="1" applyAlignment="1" applyProtection="1">
      <alignment horizontal="right"/>
      <protection hidden="1"/>
    </xf>
    <xf numFmtId="0" fontId="56" fillId="14" borderId="0" xfId="6" applyFont="1" applyFill="1" applyBorder="1" applyAlignment="1" applyProtection="1">
      <alignment horizontal="right"/>
      <protection hidden="1"/>
    </xf>
    <xf numFmtId="0" fontId="56" fillId="14" borderId="11" xfId="6" applyFont="1" applyFill="1" applyBorder="1" applyAlignment="1" applyProtection="1">
      <alignment horizontal="right"/>
      <protection hidden="1"/>
    </xf>
    <xf numFmtId="0" fontId="56" fillId="14" borderId="8" xfId="6" applyFont="1" applyFill="1" applyBorder="1" applyAlignment="1" applyProtection="1">
      <alignment horizontal="right"/>
      <protection hidden="1"/>
    </xf>
    <xf numFmtId="0" fontId="55" fillId="0" borderId="63" xfId="0" applyFont="1" applyBorder="1" applyAlignment="1" applyProtection="1">
      <alignment horizontal="center" vertical="top" wrapText="1"/>
      <protection hidden="1"/>
    </xf>
    <xf numFmtId="0" fontId="55" fillId="0" borderId="53" xfId="0" applyFont="1" applyBorder="1" applyAlignment="1" applyProtection="1">
      <alignment horizontal="center" vertical="top" wrapText="1"/>
      <protection hidden="1"/>
    </xf>
    <xf numFmtId="0" fontId="55" fillId="0" borderId="66" xfId="0" applyFont="1" applyBorder="1" applyAlignment="1" applyProtection="1">
      <alignment horizontal="center" vertical="top" wrapText="1"/>
      <protection hidden="1"/>
    </xf>
    <xf numFmtId="0" fontId="2" fillId="14" borderId="0" xfId="6" applyFill="1" applyBorder="1" applyAlignment="1" applyProtection="1">
      <alignment horizontal="center"/>
      <protection hidden="1"/>
    </xf>
    <xf numFmtId="0" fontId="2" fillId="14" borderId="8" xfId="6" applyFill="1" applyBorder="1" applyAlignment="1" applyProtection="1">
      <alignment horizontal="center"/>
      <protection hidden="1"/>
    </xf>
    <xf numFmtId="0" fontId="31" fillId="14" borderId="0" xfId="6" applyFont="1" applyFill="1" applyBorder="1" applyAlignment="1" applyProtection="1">
      <protection hidden="1"/>
    </xf>
    <xf numFmtId="0" fontId="31" fillId="14" borderId="2" xfId="6" applyFont="1" applyFill="1" applyBorder="1" applyAlignment="1" applyProtection="1">
      <protection hidden="1"/>
    </xf>
    <xf numFmtId="0" fontId="31" fillId="14" borderId="8" xfId="6" applyFont="1" applyFill="1" applyBorder="1" applyAlignment="1" applyProtection="1">
      <protection hidden="1"/>
    </xf>
    <xf numFmtId="0" fontId="31" fillId="14" borderId="25" xfId="6" applyFont="1" applyFill="1" applyBorder="1" applyAlignment="1" applyProtection="1">
      <protection hidden="1"/>
    </xf>
    <xf numFmtId="0" fontId="11" fillId="0" borderId="77" xfId="6" applyFont="1" applyFill="1" applyBorder="1" applyAlignment="1" applyProtection="1">
      <alignment horizontal="center" vertical="center" shrinkToFit="1"/>
      <protection hidden="1"/>
    </xf>
    <xf numFmtId="0" fontId="56" fillId="0" borderId="68" xfId="6" applyFont="1" applyFill="1" applyBorder="1" applyAlignment="1" applyProtection="1">
      <alignment horizontal="center" vertical="center" shrinkToFit="1"/>
      <protection hidden="1"/>
    </xf>
    <xf numFmtId="0" fontId="11" fillId="0" borderId="67" xfId="6" applyFont="1" applyFill="1" applyBorder="1" applyAlignment="1" applyProtection="1">
      <alignment horizontal="center" vertical="center" shrinkToFit="1"/>
      <protection hidden="1"/>
    </xf>
    <xf numFmtId="167" fontId="56" fillId="0" borderId="36" xfId="6" applyNumberFormat="1" applyFont="1" applyFill="1" applyBorder="1" applyAlignment="1" applyProtection="1">
      <alignment horizontal="center" vertical="center" shrinkToFit="1"/>
      <protection hidden="1"/>
    </xf>
    <xf numFmtId="45" fontId="0" fillId="0" borderId="1" xfId="0" applyNumberFormat="1" applyBorder="1" applyAlignment="1">
      <alignment horizontal="center" vertical="center"/>
    </xf>
    <xf numFmtId="45" fontId="0" fillId="0" borderId="13" xfId="0" applyNumberFormat="1" applyBorder="1" applyAlignment="1">
      <alignment horizontal="center" vertical="center"/>
    </xf>
    <xf numFmtId="0" fontId="0" fillId="15" borderId="7" xfId="0" applyFill="1" applyBorder="1" applyAlignment="1" applyProtection="1">
      <alignment horizontal="center" vertical="center" wrapText="1"/>
      <protection hidden="1"/>
    </xf>
    <xf numFmtId="0" fontId="0" fillId="15" borderId="0" xfId="0" applyFill="1" applyBorder="1" applyAlignment="1" applyProtection="1">
      <alignment horizontal="center" vertical="center" wrapText="1"/>
      <protection hidden="1"/>
    </xf>
    <xf numFmtId="0" fontId="0" fillId="15" borderId="21" xfId="0" applyFill="1" applyBorder="1" applyAlignment="1" applyProtection="1">
      <alignment horizontal="center" vertical="center" wrapText="1"/>
      <protection hidden="1"/>
    </xf>
    <xf numFmtId="0" fontId="15" fillId="0" borderId="7" xfId="6" applyFont="1" applyBorder="1" applyAlignment="1" applyProtection="1">
      <alignment horizontal="center" vertical="center" wrapText="1"/>
      <protection hidden="1"/>
    </xf>
    <xf numFmtId="0" fontId="15" fillId="0" borderId="0" xfId="6" applyFont="1" applyBorder="1" applyAlignment="1" applyProtection="1">
      <alignment horizontal="center" vertical="center" wrapText="1"/>
      <protection hidden="1"/>
    </xf>
    <xf numFmtId="0" fontId="15" fillId="0" borderId="21" xfId="6" applyFont="1" applyBorder="1" applyAlignment="1" applyProtection="1">
      <alignment horizontal="center" vertical="center" wrapText="1"/>
      <protection hidden="1"/>
    </xf>
    <xf numFmtId="0" fontId="15" fillId="0" borderId="57" xfId="6" applyFont="1" applyBorder="1" applyAlignment="1" applyProtection="1">
      <alignment horizontal="center" vertical="center" wrapText="1"/>
      <protection hidden="1"/>
    </xf>
    <xf numFmtId="0" fontId="15" fillId="0" borderId="47" xfId="6" applyFont="1" applyBorder="1" applyAlignment="1" applyProtection="1">
      <alignment horizontal="center" vertical="center" wrapText="1"/>
      <protection hidden="1"/>
    </xf>
    <xf numFmtId="0" fontId="15" fillId="0" borderId="58" xfId="6" applyFont="1" applyBorder="1" applyAlignment="1" applyProtection="1">
      <alignment horizontal="center" vertical="center" wrapText="1"/>
      <protection hidden="1"/>
    </xf>
    <xf numFmtId="0" fontId="11" fillId="14" borderId="68" xfId="6" applyFont="1" applyFill="1" applyBorder="1" applyAlignment="1" applyProtection="1">
      <alignment horizontal="center" vertical="center" shrinkToFit="1"/>
      <protection hidden="1"/>
    </xf>
    <xf numFmtId="0" fontId="56" fillId="0" borderId="77" xfId="6" applyFont="1" applyFill="1" applyBorder="1" applyAlignment="1" applyProtection="1">
      <alignment horizontal="center" vertical="center" shrinkToFit="1"/>
      <protection hidden="1"/>
    </xf>
    <xf numFmtId="0" fontId="11" fillId="14" borderId="63" xfId="6" applyFont="1" applyFill="1" applyBorder="1" applyAlignment="1">
      <alignment horizontal="center" vertical="center" shrinkToFit="1"/>
    </xf>
    <xf numFmtId="0" fontId="11" fillId="14" borderId="53" xfId="6" applyFont="1" applyFill="1" applyBorder="1" applyAlignment="1">
      <alignment horizontal="center" vertical="center" shrinkToFit="1"/>
    </xf>
    <xf numFmtId="0" fontId="11" fillId="14" borderId="66" xfId="6" applyFont="1" applyFill="1" applyBorder="1" applyAlignment="1">
      <alignment horizontal="center" vertical="center" shrinkToFit="1"/>
    </xf>
    <xf numFmtId="0" fontId="11" fillId="14" borderId="7" xfId="6" applyFont="1" applyFill="1" applyBorder="1" applyAlignment="1">
      <alignment horizontal="center" vertical="center" shrinkToFit="1"/>
    </xf>
    <xf numFmtId="0" fontId="11" fillId="14" borderId="0" xfId="6" applyFont="1" applyFill="1" applyBorder="1" applyAlignment="1">
      <alignment horizontal="center" vertical="center" shrinkToFit="1"/>
    </xf>
    <xf numFmtId="0" fontId="11" fillId="14" borderId="21" xfId="6" applyFont="1" applyFill="1" applyBorder="1" applyAlignment="1">
      <alignment horizontal="center" vertical="center" shrinkToFit="1"/>
    </xf>
    <xf numFmtId="0" fontId="11" fillId="14" borderId="57" xfId="6" applyFont="1" applyFill="1" applyBorder="1" applyAlignment="1">
      <alignment horizontal="center" vertical="center" shrinkToFit="1"/>
    </xf>
    <xf numFmtId="0" fontId="11" fillId="14" borderId="47" xfId="6" applyFont="1" applyFill="1" applyBorder="1" applyAlignment="1">
      <alignment horizontal="center" vertical="center" shrinkToFit="1"/>
    </xf>
    <xf numFmtId="0" fontId="11" fillId="14" borderId="58" xfId="6" applyFont="1" applyFill="1" applyBorder="1" applyAlignment="1">
      <alignment horizontal="center" vertical="center" shrinkToFit="1"/>
    </xf>
    <xf numFmtId="0" fontId="11" fillId="0" borderId="7" xfId="6" applyFont="1" applyBorder="1" applyAlignment="1">
      <alignment horizontal="center" vertical="center" shrinkToFit="1"/>
    </xf>
    <xf numFmtId="0" fontId="11" fillId="0" borderId="0" xfId="6" applyFont="1" applyBorder="1" applyAlignment="1">
      <alignment horizontal="center" vertical="center" shrinkToFit="1"/>
    </xf>
    <xf numFmtId="0" fontId="11" fillId="0" borderId="21" xfId="6" applyFont="1" applyBorder="1" applyAlignment="1">
      <alignment horizontal="center" vertical="center" shrinkToFit="1"/>
    </xf>
    <xf numFmtId="45" fontId="11" fillId="0" borderId="7" xfId="6" applyNumberFormat="1" applyFont="1" applyBorder="1" applyAlignment="1">
      <alignment horizontal="center" vertical="center" shrinkToFit="1"/>
    </xf>
    <xf numFmtId="0" fontId="11" fillId="14" borderId="63" xfId="6" applyNumberFormat="1" applyFont="1" applyFill="1" applyBorder="1" applyAlignment="1">
      <alignment horizontal="center" vertical="center" shrinkToFit="1"/>
    </xf>
    <xf numFmtId="167" fontId="11" fillId="14" borderId="37" xfId="6" applyNumberFormat="1" applyFont="1" applyFill="1" applyBorder="1" applyAlignment="1">
      <alignment horizontal="center" vertical="center" shrinkToFit="1"/>
    </xf>
    <xf numFmtId="0" fontId="11" fillId="14" borderId="37" xfId="6" applyFont="1" applyFill="1" applyBorder="1" applyAlignment="1">
      <alignment horizontal="center" vertical="center" shrinkToFit="1"/>
    </xf>
    <xf numFmtId="0" fontId="11" fillId="0" borderId="37" xfId="6" applyFont="1" applyFill="1" applyBorder="1" applyAlignment="1">
      <alignment horizontal="center" vertical="center" shrinkToFit="1"/>
    </xf>
    <xf numFmtId="45" fontId="11" fillId="14" borderId="63" xfId="6" applyNumberFormat="1" applyFont="1" applyFill="1" applyBorder="1" applyAlignment="1">
      <alignment horizontal="center" vertical="center" shrinkToFit="1"/>
    </xf>
    <xf numFmtId="0" fontId="11" fillId="0" borderId="57" xfId="6" applyFont="1" applyBorder="1" applyAlignment="1">
      <alignment horizontal="center" vertical="center" shrinkToFit="1"/>
    </xf>
    <xf numFmtId="167" fontId="11" fillId="0" borderId="37" xfId="6" applyNumberFormat="1" applyFont="1" applyFill="1" applyBorder="1" applyAlignment="1">
      <alignment horizontal="center" vertical="center" shrinkToFit="1"/>
    </xf>
    <xf numFmtId="167" fontId="11" fillId="14" borderId="19" xfId="6" applyNumberFormat="1" applyFont="1" applyFill="1" applyBorder="1" applyAlignment="1">
      <alignment horizontal="right" vertical="center" wrapText="1"/>
    </xf>
    <xf numFmtId="167" fontId="11" fillId="14" borderId="8" xfId="6" applyNumberFormat="1" applyFont="1" applyFill="1" applyBorder="1" applyAlignment="1">
      <alignment horizontal="right" vertical="center" wrapText="1"/>
    </xf>
    <xf numFmtId="167" fontId="11" fillId="14" borderId="35" xfId="6" applyNumberFormat="1" applyFont="1" applyFill="1" applyBorder="1" applyAlignment="1">
      <alignment horizontal="right" vertical="center" wrapText="1"/>
    </xf>
    <xf numFmtId="21" fontId="11" fillId="0" borderId="7" xfId="6" applyNumberFormat="1" applyFont="1" applyBorder="1" applyAlignment="1">
      <alignment horizontal="center" vertical="center" shrinkToFit="1"/>
    </xf>
    <xf numFmtId="21" fontId="11" fillId="0" borderId="21" xfId="6" applyNumberFormat="1" applyFont="1" applyBorder="1" applyAlignment="1">
      <alignment horizontal="center" vertical="center" shrinkToFit="1"/>
    </xf>
    <xf numFmtId="21" fontId="11" fillId="14" borderId="63" xfId="6" applyNumberFormat="1" applyFont="1" applyFill="1" applyBorder="1" applyAlignment="1">
      <alignment horizontal="center" vertical="center" shrinkToFit="1"/>
    </xf>
    <xf numFmtId="21" fontId="11" fillId="14" borderId="66" xfId="6" applyNumberFormat="1" applyFont="1" applyFill="1" applyBorder="1" applyAlignment="1">
      <alignment horizontal="center" vertical="center" shrinkToFit="1"/>
    </xf>
    <xf numFmtId="21" fontId="11" fillId="14" borderId="7" xfId="6" applyNumberFormat="1" applyFont="1" applyFill="1" applyBorder="1" applyAlignment="1">
      <alignment horizontal="center" vertical="center" shrinkToFit="1"/>
    </xf>
    <xf numFmtId="21" fontId="11" fillId="14" borderId="21" xfId="6" applyNumberFormat="1" applyFont="1" applyFill="1" applyBorder="1" applyAlignment="1">
      <alignment horizontal="center" vertical="center" shrinkToFit="1"/>
    </xf>
    <xf numFmtId="21" fontId="11" fillId="14" borderId="57" xfId="6" applyNumberFormat="1" applyFont="1" applyFill="1" applyBorder="1" applyAlignment="1">
      <alignment horizontal="center" vertical="center" shrinkToFit="1"/>
    </xf>
    <xf numFmtId="21" fontId="11" fillId="14" borderId="58" xfId="6" applyNumberFormat="1" applyFont="1" applyFill="1" applyBorder="1" applyAlignment="1">
      <alignment horizontal="center" vertical="center" shrinkToFit="1"/>
    </xf>
    <xf numFmtId="167" fontId="56" fillId="14" borderId="20" xfId="6" applyNumberFormat="1" applyFont="1" applyFill="1" applyBorder="1" applyAlignment="1">
      <alignment horizontal="center" vertical="center"/>
    </xf>
    <xf numFmtId="167" fontId="56" fillId="14" borderId="34" xfId="6" applyNumberFormat="1" applyFont="1" applyFill="1" applyBorder="1" applyAlignment="1">
      <alignment horizontal="center" vertical="center"/>
    </xf>
    <xf numFmtId="167" fontId="56" fillId="14" borderId="0" xfId="6" applyNumberFormat="1" applyFont="1" applyFill="1" applyBorder="1" applyAlignment="1">
      <alignment horizontal="center" vertical="center"/>
    </xf>
    <xf numFmtId="167" fontId="56" fillId="14" borderId="21" xfId="6" applyNumberFormat="1" applyFont="1" applyFill="1" applyBorder="1" applyAlignment="1">
      <alignment horizontal="center" vertical="center"/>
    </xf>
    <xf numFmtId="167" fontId="56" fillId="14" borderId="8" xfId="6" applyNumberFormat="1" applyFont="1" applyFill="1" applyBorder="1" applyAlignment="1">
      <alignment horizontal="center" vertical="center"/>
    </xf>
    <xf numFmtId="167" fontId="56" fillId="14" borderId="35" xfId="6" applyNumberFormat="1" applyFont="1" applyFill="1" applyBorder="1" applyAlignment="1">
      <alignment horizontal="center" vertical="center"/>
    </xf>
    <xf numFmtId="0" fontId="70" fillId="14" borderId="14" xfId="6" applyFont="1" applyFill="1" applyBorder="1" applyAlignment="1">
      <alignment horizontal="left" vertical="center"/>
    </xf>
    <xf numFmtId="0" fontId="70" fillId="14" borderId="20" xfId="6" applyFont="1" applyFill="1" applyBorder="1" applyAlignment="1">
      <alignment horizontal="left" vertical="center"/>
    </xf>
    <xf numFmtId="0" fontId="70" fillId="14" borderId="7" xfId="6" applyFont="1" applyFill="1" applyBorder="1" applyAlignment="1">
      <alignment horizontal="left" vertical="center"/>
    </xf>
    <xf numFmtId="0" fontId="70" fillId="14" borderId="0" xfId="6" applyFont="1" applyFill="1" applyBorder="1" applyAlignment="1">
      <alignment horizontal="left" vertical="center"/>
    </xf>
    <xf numFmtId="0" fontId="70" fillId="14" borderId="19" xfId="6" applyFont="1" applyFill="1" applyBorder="1" applyAlignment="1">
      <alignment horizontal="left" vertical="center"/>
    </xf>
    <xf numFmtId="0" fontId="70" fillId="14" borderId="8" xfId="6" applyFont="1" applyFill="1" applyBorder="1" applyAlignment="1">
      <alignment horizontal="left" vertical="center"/>
    </xf>
    <xf numFmtId="0" fontId="11" fillId="0" borderId="91" xfId="6" applyFont="1" applyFill="1" applyBorder="1" applyAlignment="1">
      <alignment horizontal="center" vertical="center" shrinkToFit="1"/>
    </xf>
    <xf numFmtId="167" fontId="11" fillId="0" borderId="91" xfId="6" applyNumberFormat="1" applyFont="1" applyFill="1" applyBorder="1" applyAlignment="1">
      <alignment horizontal="center" vertical="center" shrinkToFit="1"/>
    </xf>
    <xf numFmtId="0" fontId="11" fillId="0" borderId="37" xfId="6" applyNumberFormat="1" applyFont="1" applyFill="1" applyBorder="1" applyAlignment="1">
      <alignment horizontal="center" vertical="center" shrinkToFit="1"/>
    </xf>
    <xf numFmtId="0" fontId="11" fillId="0" borderId="91" xfId="6" applyNumberFormat="1" applyFont="1" applyFill="1" applyBorder="1" applyAlignment="1">
      <alignment horizontal="center" vertical="center" shrinkToFit="1"/>
    </xf>
    <xf numFmtId="0" fontId="56" fillId="14" borderId="14" xfId="6" applyFont="1" applyFill="1" applyBorder="1" applyAlignment="1">
      <alignment horizontal="right" vertical="center" shrinkToFit="1"/>
    </xf>
    <xf numFmtId="0" fontId="56" fillId="14" borderId="20" xfId="6" applyFont="1" applyFill="1" applyBorder="1" applyAlignment="1">
      <alignment horizontal="right" vertical="center" shrinkToFit="1"/>
    </xf>
    <xf numFmtId="0" fontId="56" fillId="14" borderId="7" xfId="6" applyFont="1" applyFill="1" applyBorder="1" applyAlignment="1">
      <alignment horizontal="right" vertical="center" shrinkToFit="1"/>
    </xf>
    <xf numFmtId="0" fontId="56" fillId="14" borderId="0" xfId="6" applyFont="1" applyFill="1" applyBorder="1" applyAlignment="1">
      <alignment horizontal="right" vertical="center" shrinkToFit="1"/>
    </xf>
    <xf numFmtId="0" fontId="56" fillId="14" borderId="19" xfId="6" applyFont="1" applyFill="1" applyBorder="1" applyAlignment="1">
      <alignment horizontal="right" vertical="center" shrinkToFit="1"/>
    </xf>
    <xf numFmtId="0" fontId="56" fillId="14" borderId="8" xfId="6" applyFont="1" applyFill="1" applyBorder="1" applyAlignment="1">
      <alignment horizontal="right" vertical="center" shrinkToFit="1"/>
    </xf>
    <xf numFmtId="167" fontId="56" fillId="14" borderId="20" xfId="6" applyNumberFormat="1" applyFont="1" applyFill="1" applyBorder="1" applyAlignment="1">
      <alignment horizontal="left" vertical="center" wrapText="1"/>
    </xf>
    <xf numFmtId="0" fontId="56" fillId="14" borderId="20" xfId="6" applyFont="1" applyFill="1" applyBorder="1" applyAlignment="1">
      <alignment horizontal="left" vertical="center" wrapText="1"/>
    </xf>
    <xf numFmtId="0" fontId="56" fillId="14" borderId="34" xfId="6" applyFont="1" applyFill="1" applyBorder="1" applyAlignment="1">
      <alignment horizontal="left" vertical="center" wrapText="1"/>
    </xf>
    <xf numFmtId="0" fontId="56" fillId="14" borderId="0" xfId="6" applyFont="1" applyFill="1" applyBorder="1" applyAlignment="1">
      <alignment horizontal="left" vertical="center" wrapText="1"/>
    </xf>
    <xf numFmtId="0" fontId="56" fillId="14" borderId="21" xfId="6" applyFont="1" applyFill="1" applyBorder="1" applyAlignment="1">
      <alignment horizontal="left" vertical="center" wrapText="1"/>
    </xf>
    <xf numFmtId="0" fontId="56" fillId="14" borderId="8" xfId="6" applyFont="1" applyFill="1" applyBorder="1" applyAlignment="1">
      <alignment horizontal="left" vertical="center" wrapText="1"/>
    </xf>
    <xf numFmtId="0" fontId="56" fillId="14" borderId="35" xfId="6" applyFont="1" applyFill="1" applyBorder="1" applyAlignment="1">
      <alignment horizontal="left" vertical="center" wrapText="1"/>
    </xf>
    <xf numFmtId="167" fontId="11" fillId="0" borderId="59" xfId="6" applyNumberFormat="1" applyFont="1" applyFill="1" applyBorder="1" applyAlignment="1">
      <alignment horizontal="center" vertical="center" shrinkToFit="1"/>
    </xf>
    <xf numFmtId="167" fontId="11" fillId="0" borderId="37" xfId="6" applyNumberFormat="1" applyFont="1" applyBorder="1" applyAlignment="1">
      <alignment horizontal="center" vertical="center" shrinkToFit="1"/>
    </xf>
    <xf numFmtId="0" fontId="11" fillId="0" borderId="37" xfId="6" applyFont="1" applyBorder="1" applyAlignment="1">
      <alignment horizontal="center" vertical="center" shrinkToFit="1"/>
    </xf>
    <xf numFmtId="0" fontId="11" fillId="0" borderId="91" xfId="6" applyFont="1" applyBorder="1" applyAlignment="1">
      <alignment horizontal="center" vertical="center" shrinkToFit="1"/>
    </xf>
    <xf numFmtId="0" fontId="104" fillId="0" borderId="0" xfId="6" applyFont="1" applyAlignment="1">
      <alignment horizontal="center" vertical="center"/>
    </xf>
    <xf numFmtId="0" fontId="13" fillId="0" borderId="0" xfId="6" applyFont="1" applyAlignment="1">
      <alignment horizontal="center"/>
    </xf>
    <xf numFmtId="0" fontId="8" fillId="0" borderId="0" xfId="6" applyFont="1" applyAlignment="1">
      <alignment horizontal="center"/>
    </xf>
    <xf numFmtId="167" fontId="1" fillId="0" borderId="0" xfId="6" applyNumberFormat="1" applyFont="1" applyBorder="1" applyAlignment="1">
      <alignment horizontal="center" vertical="center"/>
    </xf>
    <xf numFmtId="0" fontId="70" fillId="14" borderId="63" xfId="0" applyFont="1" applyFill="1" applyBorder="1" applyAlignment="1">
      <alignment horizontal="center" vertical="center" shrinkToFit="1"/>
    </xf>
    <xf numFmtId="0" fontId="70" fillId="14" borderId="53" xfId="0" applyFont="1" applyFill="1" applyBorder="1" applyAlignment="1">
      <alignment horizontal="center" vertical="center" shrinkToFit="1"/>
    </xf>
    <xf numFmtId="0" fontId="70" fillId="14" borderId="66" xfId="0" applyFont="1" applyFill="1" applyBorder="1" applyAlignment="1">
      <alignment horizontal="center" vertical="center" shrinkToFit="1"/>
    </xf>
    <xf numFmtId="0" fontId="70" fillId="14" borderId="7" xfId="0" applyFont="1" applyFill="1" applyBorder="1" applyAlignment="1">
      <alignment horizontal="center" vertical="center" shrinkToFit="1"/>
    </xf>
    <xf numFmtId="0" fontId="70" fillId="14" borderId="0" xfId="0" applyFont="1" applyFill="1" applyBorder="1" applyAlignment="1">
      <alignment horizontal="center" vertical="center" shrinkToFit="1"/>
    </xf>
    <xf numFmtId="0" fontId="70" fillId="14" borderId="21" xfId="0" applyFont="1" applyFill="1" applyBorder="1" applyAlignment="1">
      <alignment horizontal="center" vertical="center" shrinkToFit="1"/>
    </xf>
    <xf numFmtId="0" fontId="70" fillId="14" borderId="57" xfId="0" applyFont="1" applyFill="1" applyBorder="1" applyAlignment="1">
      <alignment horizontal="center" vertical="center" shrinkToFit="1"/>
    </xf>
    <xf numFmtId="0" fontId="70" fillId="14" borderId="47" xfId="0" applyFont="1" applyFill="1" applyBorder="1" applyAlignment="1">
      <alignment horizontal="center" vertical="center" shrinkToFit="1"/>
    </xf>
    <xf numFmtId="0" fontId="70" fillId="14" borderId="58" xfId="0" applyFont="1" applyFill="1" applyBorder="1" applyAlignment="1">
      <alignment horizontal="center" vertical="center" shrinkToFit="1"/>
    </xf>
    <xf numFmtId="167" fontId="70" fillId="0" borderId="91" xfId="0" applyNumberFormat="1" applyFont="1" applyFill="1" applyBorder="1" applyAlignment="1">
      <alignment horizontal="center" vertical="center" shrinkToFit="1"/>
    </xf>
    <xf numFmtId="167" fontId="70" fillId="0" borderId="27" xfId="0" applyNumberFormat="1" applyFont="1" applyFill="1" applyBorder="1" applyAlignment="1">
      <alignment horizontal="center" vertical="center" shrinkToFit="1"/>
    </xf>
    <xf numFmtId="167" fontId="70" fillId="0" borderId="59" xfId="0" applyNumberFormat="1" applyFont="1" applyFill="1" applyBorder="1" applyAlignment="1">
      <alignment horizontal="center" vertical="center" shrinkToFit="1"/>
    </xf>
    <xf numFmtId="0" fontId="70" fillId="0" borderId="91" xfId="0" applyFont="1" applyFill="1" applyBorder="1" applyAlignment="1">
      <alignment horizontal="center" vertical="center" shrinkToFit="1"/>
    </xf>
    <xf numFmtId="0" fontId="70" fillId="0" borderId="27" xfId="0" applyFont="1" applyFill="1" applyBorder="1" applyAlignment="1">
      <alignment horizontal="center" vertical="center" shrinkToFit="1"/>
    </xf>
    <xf numFmtId="0" fontId="70" fillId="0" borderId="59" xfId="0" applyFont="1" applyFill="1" applyBorder="1" applyAlignment="1">
      <alignment horizontal="center" vertical="center" shrinkToFit="1"/>
    </xf>
    <xf numFmtId="167" fontId="75" fillId="14" borderId="14" xfId="0" applyNumberFormat="1" applyFont="1" applyFill="1" applyBorder="1" applyAlignment="1">
      <alignment horizontal="center" vertical="center" shrinkToFit="1"/>
    </xf>
    <xf numFmtId="0" fontId="75" fillId="14" borderId="20" xfId="0" applyFont="1" applyFill="1" applyBorder="1" applyAlignment="1">
      <alignment horizontal="center" vertical="center" shrinkToFit="1"/>
    </xf>
    <xf numFmtId="0" fontId="75" fillId="14" borderId="34" xfId="0" applyFont="1" applyFill="1" applyBorder="1" applyAlignment="1">
      <alignment horizontal="center" vertical="center" shrinkToFit="1"/>
    </xf>
    <xf numFmtId="0" fontId="75" fillId="14" borderId="7" xfId="0" applyFont="1" applyFill="1" applyBorder="1" applyAlignment="1">
      <alignment horizontal="center" vertical="center" shrinkToFit="1"/>
    </xf>
    <xf numFmtId="0" fontId="75" fillId="14" borderId="0" xfId="0" applyFont="1" applyFill="1" applyBorder="1" applyAlignment="1">
      <alignment horizontal="center" vertical="center" shrinkToFit="1"/>
    </xf>
    <xf numFmtId="0" fontId="75" fillId="14" borderId="21" xfId="0" applyFont="1" applyFill="1" applyBorder="1" applyAlignment="1">
      <alignment horizontal="center" vertical="center" shrinkToFit="1"/>
    </xf>
    <xf numFmtId="0" fontId="75" fillId="14" borderId="19" xfId="0" applyFont="1" applyFill="1" applyBorder="1" applyAlignment="1">
      <alignment horizontal="center" vertical="center" shrinkToFit="1"/>
    </xf>
    <xf numFmtId="0" fontId="75" fillId="14" borderId="8" xfId="0" applyFont="1" applyFill="1" applyBorder="1" applyAlignment="1">
      <alignment horizontal="center" vertical="center" shrinkToFit="1"/>
    </xf>
    <xf numFmtId="0" fontId="75" fillId="14" borderId="35" xfId="0" applyFont="1" applyFill="1" applyBorder="1" applyAlignment="1">
      <alignment horizontal="center" vertical="center" shrinkToFit="1"/>
    </xf>
    <xf numFmtId="0" fontId="66" fillId="0" borderId="63" xfId="0" applyFont="1" applyBorder="1" applyAlignment="1">
      <alignment horizontal="center" vertical="top" wrapText="1"/>
    </xf>
    <xf numFmtId="0" fontId="66" fillId="0" borderId="53" xfId="0" applyFont="1" applyBorder="1" applyAlignment="1">
      <alignment horizontal="center" vertical="top" wrapText="1"/>
    </xf>
    <xf numFmtId="0" fontId="66" fillId="0" borderId="66" xfId="0" applyFont="1" applyBorder="1" applyAlignment="1">
      <alignment horizontal="center" vertical="top" wrapText="1"/>
    </xf>
    <xf numFmtId="0" fontId="66" fillId="0" borderId="7" xfId="0" applyFont="1" applyBorder="1" applyAlignment="1">
      <alignment horizontal="center" vertical="top" wrapText="1"/>
    </xf>
    <xf numFmtId="0" fontId="66" fillId="0" borderId="0" xfId="0" applyFont="1" applyBorder="1" applyAlignment="1">
      <alignment horizontal="center" vertical="top" wrapText="1"/>
    </xf>
    <xf numFmtId="0" fontId="66" fillId="0" borderId="21" xfId="0" applyFont="1" applyBorder="1" applyAlignment="1">
      <alignment horizontal="center" vertical="top" wrapText="1"/>
    </xf>
    <xf numFmtId="0" fontId="66" fillId="0" borderId="63" xfId="6" applyFont="1" applyBorder="1" applyAlignment="1">
      <alignment horizontal="center" vertical="top" wrapText="1"/>
    </xf>
    <xf numFmtId="0" fontId="66" fillId="0" borderId="53" xfId="6" applyFont="1" applyBorder="1" applyAlignment="1">
      <alignment horizontal="center" vertical="top" wrapText="1"/>
    </xf>
    <xf numFmtId="0" fontId="66" fillId="0" borderId="66" xfId="6" applyFont="1" applyBorder="1" applyAlignment="1">
      <alignment horizontal="center" vertical="top" wrapText="1"/>
    </xf>
    <xf numFmtId="0" fontId="66" fillId="0" borderId="7" xfId="6" applyFont="1" applyBorder="1" applyAlignment="1">
      <alignment horizontal="center" vertical="top" wrapText="1"/>
    </xf>
    <xf numFmtId="0" fontId="66" fillId="0" borderId="0" xfId="6" applyFont="1" applyBorder="1" applyAlignment="1">
      <alignment horizontal="center" vertical="top" wrapText="1"/>
    </xf>
    <xf numFmtId="0" fontId="66" fillId="0" borderId="21" xfId="6" applyFont="1" applyBorder="1" applyAlignment="1">
      <alignment horizontal="center" vertical="top" wrapText="1"/>
    </xf>
    <xf numFmtId="0" fontId="1" fillId="14" borderId="37" xfId="6" applyFont="1" applyFill="1" applyBorder="1" applyAlignment="1">
      <alignment horizontal="center" vertical="center" shrinkToFit="1"/>
    </xf>
    <xf numFmtId="0" fontId="11" fillId="0" borderId="59" xfId="6" applyFont="1" applyFill="1" applyBorder="1" applyAlignment="1">
      <alignment horizontal="center" vertical="center" shrinkToFit="1"/>
    </xf>
    <xf numFmtId="0" fontId="11" fillId="0" borderId="0" xfId="0" applyFont="1" applyFill="1" applyBorder="1" applyAlignment="1" applyProtection="1">
      <alignment horizontal="center" vertical="center" shrinkToFit="1"/>
      <protection hidden="1"/>
    </xf>
    <xf numFmtId="167" fontId="11" fillId="0" borderId="0" xfId="0" applyNumberFormat="1" applyFont="1" applyFill="1" applyBorder="1" applyAlignment="1" applyProtection="1">
      <alignment horizontal="center" vertical="center" shrinkToFit="1"/>
      <protection hidden="1"/>
    </xf>
    <xf numFmtId="0" fontId="0" fillId="0" borderId="0" xfId="0" applyFill="1" applyBorder="1" applyAlignment="1" applyProtection="1">
      <alignment shrinkToFit="1"/>
      <protection hidden="1"/>
    </xf>
    <xf numFmtId="45" fontId="11" fillId="0" borderId="0" xfId="0" applyNumberFormat="1" applyFont="1" applyFill="1" applyBorder="1" applyAlignment="1" applyProtection="1">
      <alignment horizontal="center" vertical="center" shrinkToFit="1"/>
      <protection hidden="1"/>
    </xf>
    <xf numFmtId="0" fontId="10" fillId="0" borderId="0" xfId="0" applyFont="1" applyFill="1" applyBorder="1" applyAlignment="1" applyProtection="1">
      <alignment horizontal="center" shrinkToFit="1"/>
      <protection hidden="1"/>
    </xf>
    <xf numFmtId="0" fontId="11" fillId="14" borderId="54" xfId="6" applyFont="1" applyFill="1" applyBorder="1" applyAlignment="1">
      <alignment horizontal="right"/>
    </xf>
    <xf numFmtId="167" fontId="55" fillId="14" borderId="14" xfId="6" applyNumberFormat="1" applyFont="1" applyFill="1" applyBorder="1" applyAlignment="1">
      <alignment horizontal="center" vertical="center" wrapText="1"/>
    </xf>
    <xf numFmtId="0" fontId="55" fillId="14" borderId="20" xfId="6" applyFont="1" applyFill="1" applyBorder="1" applyAlignment="1">
      <alignment horizontal="center" vertical="center" wrapText="1"/>
    </xf>
    <xf numFmtId="0" fontId="55" fillId="14" borderId="34" xfId="6" applyFont="1" applyFill="1" applyBorder="1" applyAlignment="1">
      <alignment horizontal="center" vertical="center" wrapText="1"/>
    </xf>
    <xf numFmtId="0" fontId="3" fillId="0" borderId="7" xfId="0" applyFont="1" applyBorder="1" applyAlignment="1">
      <alignment horizontal="center" wrapText="1"/>
    </xf>
    <xf numFmtId="0" fontId="3" fillId="0" borderId="0" xfId="0" applyFont="1" applyBorder="1" applyAlignment="1">
      <alignment horizontal="center" wrapText="1"/>
    </xf>
    <xf numFmtId="0" fontId="3" fillId="0" borderId="21" xfId="0" applyFont="1" applyBorder="1" applyAlignment="1">
      <alignment horizontal="center" wrapText="1"/>
    </xf>
    <xf numFmtId="167" fontId="75" fillId="7" borderId="14" xfId="0" applyNumberFormat="1" applyFont="1" applyFill="1" applyBorder="1" applyAlignment="1">
      <alignment horizontal="center" vertical="center" wrapText="1"/>
    </xf>
    <xf numFmtId="0" fontId="76" fillId="0" borderId="20" xfId="0" applyFont="1" applyBorder="1" applyAlignment="1">
      <alignment horizontal="center" vertical="center" wrapText="1"/>
    </xf>
    <xf numFmtId="0" fontId="76" fillId="0" borderId="34" xfId="0" applyFont="1" applyBorder="1" applyAlignment="1">
      <alignment horizontal="center" vertical="center" wrapText="1"/>
    </xf>
    <xf numFmtId="0" fontId="76" fillId="0" borderId="19" xfId="0" applyFont="1" applyBorder="1" applyAlignment="1">
      <alignment horizontal="center" vertical="center" wrapText="1"/>
    </xf>
    <xf numFmtId="0" fontId="76" fillId="0" borderId="8" xfId="0" applyFont="1" applyBorder="1" applyAlignment="1">
      <alignment horizontal="center" vertical="center" wrapText="1"/>
    </xf>
    <xf numFmtId="0" fontId="76" fillId="0" borderId="35" xfId="0" applyFont="1" applyBorder="1" applyAlignment="1">
      <alignment horizontal="center" vertical="center" wrapText="1"/>
    </xf>
    <xf numFmtId="0" fontId="32" fillId="0" borderId="0" xfId="6" applyFont="1" applyAlignment="1">
      <alignment horizontal="center" vertical="top"/>
    </xf>
    <xf numFmtId="0" fontId="70" fillId="0" borderId="14" xfId="0" applyFont="1" applyFill="1" applyBorder="1" applyAlignment="1">
      <alignment horizontal="right"/>
    </xf>
    <xf numFmtId="0" fontId="16" fillId="0" borderId="20" xfId="0" applyFont="1" applyBorder="1" applyAlignment="1"/>
    <xf numFmtId="0" fontId="16" fillId="0" borderId="34" xfId="0" applyFont="1" applyBorder="1" applyAlignment="1"/>
    <xf numFmtId="0" fontId="70" fillId="0" borderId="7" xfId="0" applyFont="1" applyFill="1" applyBorder="1" applyAlignment="1">
      <alignment horizontal="right"/>
    </xf>
    <xf numFmtId="0" fontId="16" fillId="0" borderId="0" xfId="0" applyFont="1" applyBorder="1" applyAlignment="1"/>
    <xf numFmtId="0" fontId="16" fillId="0" borderId="21" xfId="0" applyFont="1" applyBorder="1" applyAlignment="1"/>
    <xf numFmtId="0" fontId="16" fillId="0" borderId="7" xfId="0" applyFont="1" applyBorder="1" applyAlignment="1"/>
    <xf numFmtId="0" fontId="11" fillId="14" borderId="63" xfId="0" applyFont="1" applyFill="1" applyBorder="1" applyAlignment="1">
      <alignment horizontal="center" vertical="center" shrinkToFit="1"/>
    </xf>
    <xf numFmtId="0" fontId="11" fillId="14" borderId="53" xfId="0" applyFont="1" applyFill="1" applyBorder="1" applyAlignment="1">
      <alignment horizontal="center" vertical="center" shrinkToFit="1"/>
    </xf>
    <xf numFmtId="0" fontId="11" fillId="14" borderId="66" xfId="0" applyFont="1" applyFill="1" applyBorder="1" applyAlignment="1">
      <alignment horizontal="center" vertical="center" shrinkToFit="1"/>
    </xf>
    <xf numFmtId="0" fontId="11" fillId="14" borderId="7" xfId="0" applyFont="1" applyFill="1" applyBorder="1" applyAlignment="1">
      <alignment horizontal="center" vertical="center" shrinkToFit="1"/>
    </xf>
    <xf numFmtId="0" fontId="11" fillId="14" borderId="0" xfId="0" applyFont="1" applyFill="1" applyBorder="1" applyAlignment="1">
      <alignment horizontal="center" vertical="center" shrinkToFit="1"/>
    </xf>
    <xf numFmtId="0" fontId="11" fillId="14" borderId="21" xfId="0" applyFont="1" applyFill="1" applyBorder="1" applyAlignment="1">
      <alignment horizontal="center" vertical="center" shrinkToFit="1"/>
    </xf>
    <xf numFmtId="0" fontId="11" fillId="14" borderId="57" xfId="0" applyFont="1" applyFill="1" applyBorder="1" applyAlignment="1">
      <alignment horizontal="center" vertical="center" shrinkToFit="1"/>
    </xf>
    <xf numFmtId="0" fontId="11" fillId="14" borderId="47" xfId="0" applyFont="1" applyFill="1" applyBorder="1" applyAlignment="1">
      <alignment horizontal="center" vertical="center" shrinkToFit="1"/>
    </xf>
    <xf numFmtId="0" fontId="11" fillId="14" borderId="58" xfId="0" applyFont="1" applyFill="1" applyBorder="1" applyAlignment="1">
      <alignment horizontal="center" vertical="center" shrinkToFit="1"/>
    </xf>
    <xf numFmtId="0" fontId="7" fillId="0" borderId="0" xfId="0" applyFont="1" applyFill="1" applyBorder="1" applyAlignment="1" applyProtection="1">
      <alignment horizontal="center" vertical="top" wrapText="1"/>
      <protection hidden="1"/>
    </xf>
    <xf numFmtId="0" fontId="3" fillId="0" borderId="0" xfId="6" applyFont="1" applyFill="1" applyBorder="1" applyAlignment="1">
      <alignment horizontal="center" wrapText="1"/>
    </xf>
    <xf numFmtId="167" fontId="7" fillId="0" borderId="0" xfId="0" applyNumberFormat="1" applyFont="1" applyFill="1" applyBorder="1" applyAlignment="1" applyProtection="1">
      <alignment horizontal="center" vertical="center" wrapText="1"/>
      <protection hidden="1"/>
    </xf>
    <xf numFmtId="0" fontId="9" fillId="0" borderId="0" xfId="0" applyFont="1" applyFill="1" applyBorder="1" applyAlignment="1" applyProtection="1">
      <alignment horizontal="center" wrapText="1"/>
      <protection hidden="1"/>
    </xf>
    <xf numFmtId="46" fontId="31" fillId="0" borderId="23" xfId="0" applyNumberFormat="1" applyFont="1" applyBorder="1" applyAlignment="1" applyProtection="1">
      <alignment horizontal="center" vertical="center"/>
      <protection hidden="1"/>
    </xf>
    <xf numFmtId="46" fontId="31" fillId="0" borderId="97" xfId="0" applyNumberFormat="1" applyFont="1" applyBorder="1" applyAlignment="1" applyProtection="1">
      <alignment horizontal="center" vertical="center"/>
      <protection hidden="1"/>
    </xf>
    <xf numFmtId="0" fontId="73" fillId="0" borderId="17" xfId="0" applyFont="1" applyBorder="1" applyAlignment="1" applyProtection="1">
      <alignment horizontal="center" vertical="center"/>
      <protection hidden="1"/>
    </xf>
    <xf numFmtId="0" fontId="73" fillId="0" borderId="59" xfId="0" applyFont="1" applyBorder="1" applyAlignment="1" applyProtection="1">
      <alignment horizontal="center" vertical="center"/>
      <protection hidden="1"/>
    </xf>
    <xf numFmtId="21" fontId="31" fillId="0" borderId="17" xfId="0" applyNumberFormat="1" applyFont="1" applyBorder="1" applyAlignment="1" applyProtection="1">
      <alignment horizontal="center" vertical="center"/>
      <protection hidden="1"/>
    </xf>
    <xf numFmtId="0" fontId="31" fillId="0" borderId="59" xfId="0" applyFont="1" applyBorder="1" applyAlignment="1" applyProtection="1">
      <alignment horizontal="center" vertical="center"/>
      <protection hidden="1"/>
    </xf>
    <xf numFmtId="0" fontId="21" fillId="0" borderId="0" xfId="0" applyFont="1" applyAlignment="1" applyProtection="1">
      <alignment horizontal="center"/>
      <protection hidden="1"/>
    </xf>
    <xf numFmtId="19" fontId="31" fillId="0" borderId="50" xfId="0" applyNumberFormat="1" applyFont="1" applyBorder="1" applyAlignment="1" applyProtection="1">
      <alignment horizontal="center" vertical="center"/>
      <protection hidden="1"/>
    </xf>
    <xf numFmtId="0" fontId="31" fillId="0" borderId="76" xfId="0" applyFont="1" applyBorder="1" applyAlignment="1" applyProtection="1">
      <alignment horizontal="center" vertical="center"/>
      <protection hidden="1"/>
    </xf>
    <xf numFmtId="46" fontId="31" fillId="0" borderId="96" xfId="0" applyNumberFormat="1" applyFont="1" applyBorder="1" applyAlignment="1" applyProtection="1">
      <alignment horizontal="center" vertical="center"/>
      <protection hidden="1"/>
    </xf>
    <xf numFmtId="0" fontId="73" fillId="0" borderId="91" xfId="0" applyFont="1" applyBorder="1" applyAlignment="1" applyProtection="1">
      <alignment horizontal="center" vertical="center"/>
      <protection hidden="1"/>
    </xf>
    <xf numFmtId="21" fontId="31" fillId="0" borderId="91" xfId="0" applyNumberFormat="1" applyFont="1" applyBorder="1" applyAlignment="1" applyProtection="1">
      <alignment horizontal="center" vertical="center"/>
      <protection hidden="1"/>
    </xf>
    <xf numFmtId="21" fontId="31" fillId="0" borderId="59" xfId="0" applyNumberFormat="1" applyFont="1" applyBorder="1" applyAlignment="1" applyProtection="1">
      <alignment horizontal="center" vertical="center"/>
      <protection hidden="1"/>
    </xf>
    <xf numFmtId="0" fontId="56" fillId="7" borderId="94" xfId="0" applyFont="1" applyFill="1" applyBorder="1" applyAlignment="1" applyProtection="1">
      <alignment horizontal="center" vertical="center"/>
      <protection hidden="1"/>
    </xf>
    <xf numFmtId="0" fontId="56" fillId="7" borderId="95" xfId="0" applyFont="1" applyFill="1" applyBorder="1" applyAlignment="1" applyProtection="1">
      <alignment horizontal="center" vertical="center"/>
      <protection hidden="1"/>
    </xf>
    <xf numFmtId="19" fontId="23" fillId="0" borderId="0" xfId="0" applyNumberFormat="1" applyFont="1" applyAlignment="1" applyProtection="1">
      <alignment horizontal="center" vertical="center"/>
      <protection hidden="1"/>
    </xf>
    <xf numFmtId="0" fontId="7" fillId="7" borderId="23" xfId="0" applyFont="1" applyFill="1" applyBorder="1" applyAlignment="1" applyProtection="1">
      <alignment horizontal="center" vertical="center"/>
      <protection hidden="1"/>
    </xf>
    <xf numFmtId="0" fontId="7" fillId="7" borderId="28" xfId="0" applyFont="1" applyFill="1" applyBorder="1" applyAlignment="1" applyProtection="1">
      <alignment horizontal="center" vertical="center"/>
      <protection hidden="1"/>
    </xf>
    <xf numFmtId="0" fontId="7" fillId="7" borderId="26" xfId="0" applyFont="1" applyFill="1" applyBorder="1" applyAlignment="1" applyProtection="1">
      <alignment horizontal="center" vertical="center"/>
      <protection hidden="1"/>
    </xf>
    <xf numFmtId="0" fontId="7" fillId="7" borderId="17" xfId="0" applyFont="1" applyFill="1" applyBorder="1" applyAlignment="1" applyProtection="1">
      <alignment horizontal="center" vertical="center" wrapText="1"/>
      <protection hidden="1"/>
    </xf>
    <xf numFmtId="0" fontId="7" fillId="7" borderId="27" xfId="0" applyFont="1" applyFill="1" applyBorder="1" applyAlignment="1" applyProtection="1">
      <alignment horizontal="center" vertical="center" wrapText="1"/>
      <protection hidden="1"/>
    </xf>
    <xf numFmtId="0" fontId="7" fillId="7" borderId="18" xfId="0" applyFont="1" applyFill="1" applyBorder="1" applyAlignment="1" applyProtection="1">
      <alignment horizontal="center" vertical="center" wrapText="1"/>
      <protection hidden="1"/>
    </xf>
    <xf numFmtId="0" fontId="7" fillId="7" borderId="50" xfId="0" applyFont="1" applyFill="1" applyBorder="1" applyAlignment="1" applyProtection="1">
      <alignment horizontal="center" vertical="center" wrapText="1"/>
      <protection hidden="1"/>
    </xf>
    <xf numFmtId="0" fontId="7" fillId="7" borderId="51" xfId="0" applyFont="1" applyFill="1" applyBorder="1" applyAlignment="1" applyProtection="1">
      <alignment horizontal="center" vertical="center" wrapText="1"/>
      <protection hidden="1"/>
    </xf>
    <xf numFmtId="0" fontId="7" fillId="7" borderId="44" xfId="0" applyFont="1" applyFill="1" applyBorder="1" applyAlignment="1" applyProtection="1">
      <alignment horizontal="center" vertical="center" wrapText="1"/>
      <protection hidden="1"/>
    </xf>
    <xf numFmtId="0" fontId="45" fillId="0" borderId="0" xfId="0" applyFont="1" applyAlignment="1" applyProtection="1">
      <alignment horizontal="center"/>
      <protection hidden="1"/>
    </xf>
    <xf numFmtId="21" fontId="23" fillId="0" borderId="0" xfId="0" applyNumberFormat="1" applyFont="1" applyAlignment="1" applyProtection="1">
      <alignment horizontal="center" vertical="center"/>
      <protection hidden="1"/>
    </xf>
    <xf numFmtId="21" fontId="29" fillId="0" borderId="1" xfId="0" applyNumberFormat="1" applyFont="1" applyBorder="1" applyAlignment="1" applyProtection="1">
      <alignment horizontal="center" vertical="center"/>
      <protection hidden="1"/>
    </xf>
    <xf numFmtId="21" fontId="29" fillId="0" borderId="10" xfId="0" applyNumberFormat="1" applyFont="1" applyBorder="1" applyAlignment="1" applyProtection="1">
      <alignment horizontal="center" vertical="center"/>
      <protection hidden="1"/>
    </xf>
    <xf numFmtId="0" fontId="29" fillId="0" borderId="0" xfId="0" applyFont="1" applyAlignment="1" applyProtection="1">
      <alignment horizontal="right" vertical="center" indent="1"/>
      <protection hidden="1"/>
    </xf>
    <xf numFmtId="0" fontId="29" fillId="0" borderId="2" xfId="0" applyFont="1" applyBorder="1" applyAlignment="1" applyProtection="1">
      <alignment horizontal="right" vertical="center" indent="1"/>
      <protection hidden="1"/>
    </xf>
    <xf numFmtId="0" fontId="58" fillId="0" borderId="0" xfId="0" applyFont="1" applyAlignment="1" applyProtection="1">
      <alignment horizontal="center"/>
      <protection hidden="1"/>
    </xf>
    <xf numFmtId="0" fontId="68" fillId="0" borderId="0" xfId="0" applyFont="1" applyAlignment="1" applyProtection="1">
      <alignment horizontal="right"/>
      <protection hidden="1"/>
    </xf>
    <xf numFmtId="0" fontId="7" fillId="7" borderId="17" xfId="0" applyFont="1" applyFill="1" applyBorder="1" applyAlignment="1" applyProtection="1">
      <alignment horizontal="center" vertical="center"/>
      <protection hidden="1"/>
    </xf>
    <xf numFmtId="0" fontId="7" fillId="7" borderId="27" xfId="0" applyFont="1" applyFill="1" applyBorder="1" applyAlignment="1" applyProtection="1">
      <alignment horizontal="center" vertical="center"/>
      <protection hidden="1"/>
    </xf>
    <xf numFmtId="0" fontId="7" fillId="7" borderId="18" xfId="0" applyFont="1" applyFill="1" applyBorder="1" applyAlignment="1" applyProtection="1">
      <alignment horizontal="center" vertical="center"/>
      <protection hidden="1"/>
    </xf>
    <xf numFmtId="19" fontId="31" fillId="0" borderId="98" xfId="0" applyNumberFormat="1" applyFont="1" applyBorder="1" applyAlignment="1" applyProtection="1">
      <alignment horizontal="center" vertical="center"/>
      <protection hidden="1"/>
    </xf>
    <xf numFmtId="19" fontId="31" fillId="0" borderId="76" xfId="0" applyNumberFormat="1" applyFont="1" applyBorder="1" applyAlignment="1" applyProtection="1">
      <alignment horizontal="center" vertical="center"/>
      <protection hidden="1"/>
    </xf>
    <xf numFmtId="0" fontId="7" fillId="0" borderId="0" xfId="0" applyFont="1" applyAlignment="1" applyProtection="1">
      <alignment horizontal="right" vertical="center"/>
      <protection hidden="1"/>
    </xf>
    <xf numFmtId="45" fontId="31" fillId="7" borderId="1" xfId="0" applyNumberFormat="1" applyFont="1" applyFill="1" applyBorder="1" applyAlignment="1" applyProtection="1">
      <alignment horizontal="center" vertical="center"/>
      <protection hidden="1"/>
    </xf>
    <xf numFmtId="45" fontId="31" fillId="7" borderId="10" xfId="0" applyNumberFormat="1" applyFont="1" applyFill="1" applyBorder="1" applyAlignment="1" applyProtection="1">
      <alignment horizontal="center" vertical="center"/>
      <protection hidden="1"/>
    </xf>
    <xf numFmtId="0" fontId="7" fillId="0" borderId="0" xfId="0" applyFont="1" applyAlignment="1" applyProtection="1">
      <alignment horizontal="right" vertical="center" indent="1"/>
      <protection hidden="1"/>
    </xf>
    <xf numFmtId="0" fontId="7" fillId="0" borderId="0" xfId="0" applyFont="1" applyBorder="1" applyAlignment="1" applyProtection="1">
      <alignment horizontal="right" vertical="center" indent="1"/>
      <protection hidden="1"/>
    </xf>
    <xf numFmtId="3" fontId="31" fillId="0" borderId="1" xfId="0" applyNumberFormat="1" applyFont="1" applyBorder="1" applyAlignment="1" applyProtection="1">
      <alignment horizontal="center" vertical="center"/>
      <protection hidden="1"/>
    </xf>
    <xf numFmtId="3" fontId="31" fillId="0" borderId="10" xfId="0" applyNumberFormat="1" applyFont="1" applyBorder="1" applyAlignment="1" applyProtection="1">
      <alignment horizontal="center" vertical="center"/>
      <protection hidden="1"/>
    </xf>
    <xf numFmtId="45" fontId="54" fillId="32" borderId="1" xfId="0" applyNumberFormat="1" applyFont="1" applyFill="1" applyBorder="1" applyAlignment="1" applyProtection="1">
      <alignment horizontal="center" vertical="center"/>
      <protection hidden="1"/>
    </xf>
    <xf numFmtId="45" fontId="54" fillId="32" borderId="10" xfId="0" applyNumberFormat="1" applyFont="1" applyFill="1" applyBorder="1" applyAlignment="1" applyProtection="1">
      <alignment horizontal="center" vertical="center"/>
      <protection hidden="1"/>
    </xf>
    <xf numFmtId="45" fontId="54" fillId="33" borderId="1" xfId="0" applyNumberFormat="1" applyFont="1" applyFill="1" applyBorder="1" applyAlignment="1" applyProtection="1">
      <alignment horizontal="center" vertical="center"/>
      <protection hidden="1"/>
    </xf>
    <xf numFmtId="45" fontId="54" fillId="33" borderId="10" xfId="0" applyNumberFormat="1" applyFont="1" applyFill="1" applyBorder="1" applyAlignment="1" applyProtection="1">
      <alignment horizontal="center" vertical="center"/>
      <protection hidden="1"/>
    </xf>
    <xf numFmtId="167" fontId="31" fillId="0" borderId="1" xfId="0" applyNumberFormat="1" applyFont="1" applyBorder="1" applyAlignment="1" applyProtection="1">
      <alignment horizontal="center" vertical="center"/>
      <protection hidden="1"/>
    </xf>
    <xf numFmtId="167" fontId="31" fillId="0" borderId="13" xfId="0" applyNumberFormat="1" applyFont="1" applyBorder="1" applyAlignment="1" applyProtection="1">
      <alignment horizontal="center" vertical="center"/>
      <protection hidden="1"/>
    </xf>
    <xf numFmtId="167" fontId="31" fillId="0" borderId="90" xfId="0" applyNumberFormat="1" applyFont="1" applyBorder="1" applyAlignment="1" applyProtection="1">
      <alignment horizontal="center" vertical="center"/>
      <protection hidden="1"/>
    </xf>
    <xf numFmtId="167" fontId="31" fillId="0" borderId="10" xfId="0" applyNumberFormat="1" applyFont="1" applyBorder="1" applyAlignment="1" applyProtection="1">
      <alignment horizontal="center" vertical="center"/>
      <protection hidden="1"/>
    </xf>
    <xf numFmtId="167" fontId="31" fillId="0" borderId="1" xfId="0" applyNumberFormat="1" applyFont="1" applyFill="1" applyBorder="1" applyAlignment="1" applyProtection="1">
      <alignment horizontal="center" vertical="center"/>
      <protection hidden="1"/>
    </xf>
    <xf numFmtId="167" fontId="31" fillId="0" borderId="10" xfId="0" applyNumberFormat="1" applyFont="1" applyFill="1" applyBorder="1" applyAlignment="1" applyProtection="1">
      <alignment horizontal="center" vertical="center"/>
      <protection hidden="1"/>
    </xf>
    <xf numFmtId="0" fontId="15" fillId="0" borderId="0" xfId="0" applyFont="1" applyAlignment="1" applyProtection="1">
      <alignment horizontal="right" vertical="center" textRotation="90"/>
      <protection hidden="1"/>
    </xf>
    <xf numFmtId="0" fontId="23" fillId="0" borderId="0" xfId="0" applyFont="1" applyAlignment="1" applyProtection="1">
      <alignment horizontal="center"/>
      <protection hidden="1"/>
    </xf>
    <xf numFmtId="19" fontId="7" fillId="7" borderId="99" xfId="0" applyNumberFormat="1" applyFont="1" applyFill="1" applyBorder="1" applyAlignment="1" applyProtection="1">
      <alignment horizontal="center" vertical="center"/>
      <protection hidden="1"/>
    </xf>
    <xf numFmtId="19" fontId="7" fillId="7" borderId="100" xfId="0" applyNumberFormat="1" applyFont="1" applyFill="1" applyBorder="1" applyAlignment="1" applyProtection="1">
      <alignment horizontal="center" vertical="center"/>
      <protection hidden="1"/>
    </xf>
    <xf numFmtId="46" fontId="31" fillId="0" borderId="28" xfId="0" applyNumberFormat="1" applyFont="1" applyBorder="1" applyAlignment="1" applyProtection="1">
      <alignment horizontal="center" vertical="center"/>
      <protection hidden="1"/>
    </xf>
    <xf numFmtId="0" fontId="73" fillId="0" borderId="27" xfId="0" applyFont="1" applyBorder="1" applyAlignment="1" applyProtection="1">
      <alignment horizontal="center" vertical="center"/>
      <protection hidden="1"/>
    </xf>
    <xf numFmtId="21" fontId="31" fillId="0" borderId="94" xfId="0" applyNumberFormat="1" applyFont="1" applyBorder="1" applyAlignment="1" applyProtection="1">
      <alignment horizontal="center" vertical="center"/>
      <protection hidden="1"/>
    </xf>
    <xf numFmtId="19" fontId="31" fillId="0" borderId="99" xfId="0" applyNumberFormat="1" applyFont="1" applyBorder="1" applyAlignment="1" applyProtection="1">
      <alignment horizontal="center" vertical="center"/>
      <protection hidden="1"/>
    </xf>
    <xf numFmtId="46" fontId="7" fillId="7" borderId="92" xfId="0" applyNumberFormat="1" applyFont="1" applyFill="1" applyBorder="1" applyAlignment="1" applyProtection="1">
      <alignment horizontal="center" vertical="center"/>
      <protection hidden="1"/>
    </xf>
    <xf numFmtId="46" fontId="7" fillId="7" borderId="26" xfId="0" applyNumberFormat="1" applyFont="1" applyFill="1" applyBorder="1" applyAlignment="1" applyProtection="1">
      <alignment horizontal="center" vertical="center"/>
      <protection hidden="1"/>
    </xf>
    <xf numFmtId="0" fontId="56" fillId="7" borderId="18" xfId="0" applyFont="1" applyFill="1" applyBorder="1" applyAlignment="1" applyProtection="1">
      <alignment horizontal="center" vertical="center"/>
      <protection hidden="1"/>
    </xf>
    <xf numFmtId="21" fontId="7" fillId="7" borderId="94" xfId="0" applyNumberFormat="1" applyFont="1" applyFill="1" applyBorder="1" applyAlignment="1" applyProtection="1">
      <alignment horizontal="center" vertical="center"/>
      <protection hidden="1"/>
    </xf>
    <xf numFmtId="21" fontId="7" fillId="7" borderId="18" xfId="0" applyNumberFormat="1" applyFont="1" applyFill="1" applyBorder="1" applyAlignment="1" applyProtection="1">
      <alignment horizontal="center" vertical="center"/>
      <protection hidden="1"/>
    </xf>
    <xf numFmtId="19" fontId="7" fillId="7" borderId="44" xfId="0" applyNumberFormat="1" applyFont="1" applyFill="1" applyBorder="1" applyAlignment="1" applyProtection="1">
      <alignment horizontal="center" vertical="center"/>
      <protection hidden="1"/>
    </xf>
    <xf numFmtId="21" fontId="31" fillId="0" borderId="95" xfId="0" applyNumberFormat="1" applyFont="1" applyBorder="1" applyAlignment="1" applyProtection="1">
      <alignment horizontal="center" vertical="center"/>
      <protection hidden="1"/>
    </xf>
    <xf numFmtId="19" fontId="31" fillId="0" borderId="100" xfId="0" applyNumberFormat="1" applyFont="1" applyBorder="1" applyAlignment="1" applyProtection="1">
      <alignment horizontal="center" vertical="center"/>
      <protection hidden="1"/>
    </xf>
    <xf numFmtId="0" fontId="97" fillId="0" borderId="0" xfId="0" applyFont="1" applyAlignment="1" applyProtection="1">
      <alignment horizontal="center" vertical="center"/>
      <protection hidden="1"/>
    </xf>
    <xf numFmtId="46" fontId="31" fillId="0" borderId="93" xfId="0" applyNumberFormat="1" applyFont="1" applyBorder="1" applyAlignment="1" applyProtection="1">
      <alignment horizontal="center" vertical="center"/>
      <protection hidden="1"/>
    </xf>
    <xf numFmtId="46" fontId="7" fillId="7" borderId="93" xfId="0" applyNumberFormat="1" applyFont="1" applyFill="1" applyBorder="1" applyAlignment="1" applyProtection="1">
      <alignment horizontal="center" vertical="center"/>
      <protection hidden="1"/>
    </xf>
    <xf numFmtId="21" fontId="7" fillId="7" borderId="95" xfId="0" applyNumberFormat="1" applyFont="1" applyFill="1" applyBorder="1" applyAlignment="1" applyProtection="1">
      <alignment horizontal="center" vertical="center"/>
      <protection hidden="1"/>
    </xf>
    <xf numFmtId="167" fontId="0" fillId="0" borderId="0" xfId="0" applyNumberFormat="1" applyAlignment="1">
      <alignment horizontal="center"/>
    </xf>
    <xf numFmtId="3" fontId="7" fillId="0" borderId="1" xfId="0" applyNumberFormat="1" applyFont="1" applyBorder="1" applyAlignment="1" applyProtection="1">
      <alignment horizontal="center" vertical="center"/>
      <protection hidden="1"/>
    </xf>
    <xf numFmtId="3" fontId="7" fillId="0" borderId="10" xfId="0" applyNumberFormat="1" applyFont="1" applyBorder="1" applyAlignment="1" applyProtection="1">
      <alignment horizontal="center" vertical="center"/>
      <protection hidden="1"/>
    </xf>
    <xf numFmtId="21" fontId="25" fillId="0" borderId="0" xfId="0" applyNumberFormat="1" applyFont="1" applyAlignment="1" applyProtection="1">
      <alignment horizontal="center" vertical="center"/>
      <protection hidden="1"/>
    </xf>
    <xf numFmtId="19" fontId="25" fillId="0" borderId="0" xfId="0" applyNumberFormat="1" applyFont="1" applyAlignment="1" applyProtection="1">
      <alignment horizontal="center" vertical="center"/>
      <protection hidden="1"/>
    </xf>
    <xf numFmtId="0" fontId="7" fillId="0" borderId="2" xfId="0" applyFont="1" applyBorder="1" applyAlignment="1" applyProtection="1">
      <alignment horizontal="right" vertical="center" indent="1"/>
      <protection hidden="1"/>
    </xf>
    <xf numFmtId="19" fontId="25" fillId="0" borderId="7" xfId="0" applyNumberFormat="1" applyFont="1" applyBorder="1" applyAlignment="1" applyProtection="1">
      <alignment horizontal="center" vertical="center"/>
      <protection hidden="1"/>
    </xf>
    <xf numFmtId="19" fontId="25" fillId="0" borderId="21" xfId="0" applyNumberFormat="1" applyFont="1" applyBorder="1" applyAlignment="1" applyProtection="1">
      <alignment horizontal="center" vertical="center"/>
      <protection hidden="1"/>
    </xf>
    <xf numFmtId="0" fontId="0" fillId="0" borderId="13" xfId="0" applyBorder="1"/>
    <xf numFmtId="19" fontId="25" fillId="0" borderId="0" xfId="0" applyNumberFormat="1" applyFont="1" applyAlignment="1" applyProtection="1">
      <alignment horizontal="right" vertical="center" indent="8"/>
      <protection hidden="1"/>
    </xf>
    <xf numFmtId="21" fontId="25" fillId="0" borderId="0" xfId="0" applyNumberFormat="1" applyFont="1" applyAlignment="1" applyProtection="1">
      <alignment horizontal="right" vertical="center" indent="9"/>
      <protection hidden="1"/>
    </xf>
    <xf numFmtId="45" fontId="91" fillId="0" borderId="55" xfId="0" applyNumberFormat="1" applyFont="1" applyBorder="1" applyAlignment="1" applyProtection="1">
      <alignment horizontal="center" vertical="center"/>
      <protection hidden="1"/>
    </xf>
    <xf numFmtId="45" fontId="91" fillId="0" borderId="56" xfId="0" applyNumberFormat="1" applyFont="1" applyBorder="1" applyAlignment="1" applyProtection="1">
      <alignment horizontal="center" vertical="center"/>
      <protection hidden="1"/>
    </xf>
    <xf numFmtId="3" fontId="48" fillId="0" borderId="0" xfId="0" applyNumberFormat="1" applyFont="1" applyAlignment="1" applyProtection="1">
      <alignment horizontal="left"/>
    </xf>
    <xf numFmtId="0" fontId="48" fillId="0" borderId="0" xfId="0" applyFont="1" applyAlignment="1" applyProtection="1">
      <alignment horizontal="left" indent="1"/>
    </xf>
    <xf numFmtId="3" fontId="48" fillId="0" borderId="0" xfId="0" applyNumberFormat="1" applyFont="1" applyAlignment="1" applyProtection="1">
      <alignment horizontal="left" indent="1"/>
    </xf>
    <xf numFmtId="1" fontId="66" fillId="0" borderId="0" xfId="0" applyNumberFormat="1" applyFont="1" applyAlignment="1" applyProtection="1">
      <alignment horizontal="left"/>
    </xf>
    <xf numFmtId="0" fontId="66" fillId="0" borderId="0" xfId="0" applyFont="1" applyAlignment="1" applyProtection="1">
      <alignment horizontal="left"/>
    </xf>
    <xf numFmtId="171" fontId="48" fillId="0" borderId="0" xfId="0" applyNumberFormat="1" applyFont="1" applyAlignment="1" applyProtection="1">
      <alignment horizontal="left"/>
    </xf>
    <xf numFmtId="0" fontId="105" fillId="0" borderId="0" xfId="0" applyFont="1" applyAlignment="1" applyProtection="1">
      <alignment horizontal="left" vertical="center" indent="1"/>
    </xf>
    <xf numFmtId="0" fontId="48" fillId="0" borderId="0" xfId="0" applyFont="1" applyAlignment="1" applyProtection="1">
      <alignment horizontal="left"/>
    </xf>
    <xf numFmtId="0" fontId="66" fillId="0" borderId="0" xfId="0" applyFont="1" applyAlignment="1" applyProtection="1"/>
    <xf numFmtId="0" fontId="3" fillId="0" borderId="0" xfId="0" applyFont="1" applyAlignment="1"/>
    <xf numFmtId="171" fontId="3" fillId="0" borderId="0" xfId="0" applyNumberFormat="1" applyFont="1" applyAlignment="1">
      <alignment horizontal="left" indent="1"/>
    </xf>
    <xf numFmtId="0" fontId="3" fillId="0" borderId="0" xfId="0" applyFont="1" applyAlignment="1">
      <alignment horizontal="right" indent="1"/>
    </xf>
    <xf numFmtId="171" fontId="106" fillId="0" borderId="33" xfId="0" applyNumberFormat="1" applyFont="1" applyBorder="1" applyAlignment="1">
      <alignment horizontal="left" indent="1"/>
    </xf>
    <xf numFmtId="171" fontId="106" fillId="0" borderId="31" xfId="0" applyNumberFormat="1" applyFont="1" applyBorder="1" applyAlignment="1">
      <alignment horizontal="left" indent="1"/>
    </xf>
    <xf numFmtId="0" fontId="0" fillId="0" borderId="0" xfId="0" applyAlignment="1">
      <alignment horizontal="right"/>
    </xf>
    <xf numFmtId="0" fontId="3" fillId="16" borderId="8" xfId="0" applyFont="1" applyFill="1" applyBorder="1" applyAlignment="1">
      <alignment horizontal="center"/>
    </xf>
    <xf numFmtId="0" fontId="66" fillId="0" borderId="8" xfId="0" applyFont="1" applyBorder="1" applyAlignment="1" applyProtection="1">
      <alignment horizontal="left"/>
    </xf>
    <xf numFmtId="0" fontId="3" fillId="0" borderId="32" xfId="0" applyFont="1" applyBorder="1" applyAlignment="1">
      <alignment horizontal="center"/>
    </xf>
    <xf numFmtId="0" fontId="3" fillId="0" borderId="20" xfId="0" applyFont="1" applyBorder="1" applyAlignment="1">
      <alignment horizontal="center"/>
    </xf>
    <xf numFmtId="0" fontId="3" fillId="0" borderId="22" xfId="0" applyFont="1" applyBorder="1" applyAlignment="1">
      <alignment horizontal="center"/>
    </xf>
    <xf numFmtId="0" fontId="69" fillId="0" borderId="0" xfId="0" applyFont="1" applyAlignment="1">
      <alignment horizontal="left"/>
    </xf>
    <xf numFmtId="0" fontId="69" fillId="0" borderId="8" xfId="0" applyFont="1" applyBorder="1" applyAlignment="1">
      <alignment horizontal="left"/>
    </xf>
    <xf numFmtId="0" fontId="3" fillId="0" borderId="0" xfId="0" applyFont="1" applyAlignment="1">
      <alignment horizontal="center"/>
    </xf>
    <xf numFmtId="0" fontId="21" fillId="0" borderId="0" xfId="0" applyFont="1" applyAlignment="1">
      <alignment horizontal="center"/>
    </xf>
    <xf numFmtId="0" fontId="38" fillId="0" borderId="0" xfId="0" applyFont="1" applyAlignment="1" applyProtection="1">
      <alignment horizontal="center"/>
      <protection locked="0"/>
    </xf>
    <xf numFmtId="0" fontId="14" fillId="0" borderId="0" xfId="0" applyFont="1" applyAlignment="1">
      <alignment horizontal="center"/>
    </xf>
    <xf numFmtId="0" fontId="0" fillId="0" borderId="6" xfId="0" applyBorder="1" applyAlignment="1">
      <alignment horizontal="right"/>
    </xf>
    <xf numFmtId="0" fontId="0" fillId="0" borderId="0" xfId="0" applyBorder="1" applyAlignment="1">
      <alignment horizontal="right"/>
    </xf>
    <xf numFmtId="0" fontId="0" fillId="0" borderId="8" xfId="0" applyBorder="1" applyAlignment="1">
      <alignment horizontal="center"/>
    </xf>
    <xf numFmtId="170" fontId="6" fillId="6" borderId="33" xfId="0" applyNumberFormat="1" applyFont="1" applyFill="1" applyBorder="1" applyAlignment="1">
      <alignment horizontal="center"/>
    </xf>
    <xf numFmtId="170" fontId="6" fillId="6" borderId="65" xfId="0" applyNumberFormat="1" applyFont="1" applyFill="1" applyBorder="1" applyAlignment="1">
      <alignment horizontal="center"/>
    </xf>
    <xf numFmtId="0" fontId="12" fillId="0" borderId="32" xfId="0" applyFont="1" applyBorder="1" applyAlignment="1">
      <alignment horizontal="center"/>
    </xf>
    <xf numFmtId="0" fontId="12" fillId="0" borderId="20" xfId="0" applyFont="1" applyBorder="1" applyAlignment="1">
      <alignment horizontal="center"/>
    </xf>
    <xf numFmtId="0" fontId="12" fillId="0" borderId="14" xfId="0" applyFont="1" applyBorder="1" applyAlignment="1">
      <alignment horizontal="center"/>
    </xf>
    <xf numFmtId="0" fontId="12" fillId="0" borderId="34" xfId="0" applyFont="1" applyBorder="1" applyAlignment="1">
      <alignment horizontal="center"/>
    </xf>
    <xf numFmtId="0" fontId="0" fillId="0" borderId="8" xfId="0" applyBorder="1" applyAlignment="1">
      <alignment horizontal="right"/>
    </xf>
  </cellXfs>
  <cellStyles count="8">
    <cellStyle name="Bad" xfId="1" builtinId="27"/>
    <cellStyle name="Good" xfId="2" builtinId="26"/>
    <cellStyle name="Hyperlink" xfId="3" builtinId="8"/>
    <cellStyle name="Hyperlink_NYC Marathon- 2007 Elevation Work Sheet" xfId="4"/>
    <cellStyle name="Neutral" xfId="5" builtinId="28"/>
    <cellStyle name="Normal" xfId="0" builtinId="0"/>
    <cellStyle name="Normal 2" xfId="6"/>
    <cellStyle name="Normal 3" xfId="7"/>
  </cellStyles>
  <dxfs count="1900">
    <dxf>
      <font>
        <color theme="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indexed="50"/>
        </patternFill>
      </fill>
    </dxf>
    <dxf>
      <fill>
        <patternFill>
          <bgColor indexed="53"/>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rgb="FF99CC00"/>
        </patternFill>
      </fill>
    </dxf>
    <dxf>
      <fill>
        <patternFill>
          <bgColor rgb="FFFF6600"/>
        </patternFill>
      </fill>
    </dxf>
    <dxf>
      <fill>
        <patternFill>
          <bgColor rgb="FFFF6600"/>
        </patternFill>
      </fill>
    </dxf>
    <dxf>
      <fill>
        <patternFill>
          <bgColor rgb="FF99CC00"/>
        </patternFill>
      </fill>
    </dxf>
    <dxf>
      <fill>
        <patternFill>
          <bgColor rgb="FFFF6600"/>
        </patternFill>
      </fill>
    </dxf>
    <dxf>
      <fill>
        <patternFill>
          <bgColor rgb="FF99CC00"/>
        </patternFill>
      </fill>
    </dxf>
    <dxf>
      <fill>
        <patternFill>
          <bgColor rgb="FFFF6600"/>
        </patternFill>
      </fill>
    </dxf>
    <dxf>
      <fill>
        <patternFill>
          <bgColor rgb="FF99CC0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0"/>
        </patternFill>
      </fill>
    </dxf>
    <dxf>
      <fill>
        <patternFill>
          <bgColor indexed="53"/>
        </patternFill>
      </fill>
    </dxf>
    <dxf>
      <fill>
        <patternFill>
          <bgColor indexed="50"/>
        </patternFill>
      </fill>
    </dxf>
    <dxf>
      <fill>
        <patternFill>
          <bgColor indexed="53"/>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ill>
        <patternFill>
          <bgColor indexed="50"/>
        </patternFill>
      </fill>
    </dxf>
    <dxf>
      <font>
        <condense val="0"/>
        <extend val="0"/>
        <color indexed="9"/>
      </font>
    </dxf>
    <dxf>
      <font>
        <condense val="0"/>
        <extend val="0"/>
        <color indexed="9"/>
      </font>
    </dxf>
    <dxf>
      <font>
        <b/>
        <i val="0"/>
        <condense val="0"/>
        <extend val="0"/>
        <color indexed="10"/>
      </font>
      <fill>
        <patternFill>
          <bgColor indexed="47"/>
        </patternFill>
      </fill>
      <border>
        <left style="thin">
          <color indexed="64"/>
        </left>
        <right style="thin">
          <color indexed="64"/>
        </right>
        <top style="thin">
          <color indexed="64"/>
        </top>
        <bottom style="thin">
          <color indexed="64"/>
        </bottom>
      </border>
    </dxf>
    <dxf>
      <fill>
        <patternFill>
          <bgColor indexed="53"/>
        </patternFill>
      </fill>
    </dxf>
    <dxf>
      <font>
        <condense val="0"/>
        <extend val="0"/>
        <color auto="1"/>
      </font>
      <fill>
        <patternFill>
          <bgColor indexed="50"/>
        </patternFill>
      </fill>
    </dxf>
    <dxf>
      <fill>
        <patternFill>
          <bgColor indexed="42"/>
        </patternFill>
      </fill>
    </dxf>
    <dxf>
      <fill>
        <patternFill>
          <bgColor indexed="43"/>
        </patternFill>
      </fill>
    </dxf>
    <dxf>
      <font>
        <b val="0"/>
        <i val="0"/>
        <condense val="0"/>
        <extend val="0"/>
        <color indexed="10"/>
      </font>
      <fill>
        <patternFill patternType="none">
          <bgColor indexed="65"/>
        </patternFill>
      </fill>
      <border>
        <left/>
        <right/>
        <top/>
        <bottom/>
      </border>
    </dxf>
    <dxf>
      <font>
        <b/>
        <i val="0"/>
        <condense val="0"/>
        <extend val="0"/>
        <color indexed="9"/>
      </font>
      <fill>
        <patternFill patternType="solid">
          <bgColor indexed="10"/>
        </patternFill>
      </fill>
      <border>
        <left style="thin">
          <color indexed="64"/>
        </left>
        <right style="thin">
          <color indexed="64"/>
        </right>
        <top style="thin">
          <color indexed="64"/>
        </top>
        <bottom style="thin">
          <color indexed="64"/>
        </bottom>
      </border>
    </dxf>
    <dxf>
      <font>
        <b val="0"/>
        <i val="0"/>
        <condense val="0"/>
        <extend val="0"/>
        <color indexed="9"/>
      </font>
      <fill>
        <patternFill patternType="none">
          <bgColor indexed="65"/>
        </patternFill>
      </fill>
      <border>
        <left/>
        <right/>
        <top/>
        <bottom/>
      </border>
    </dxf>
    <dxf>
      <font>
        <b val="0"/>
        <i val="0"/>
        <condense val="0"/>
        <extend val="0"/>
        <color indexed="50"/>
      </font>
      <fill>
        <patternFill patternType="none">
          <bgColor indexed="65"/>
        </patternFill>
      </fill>
    </dxf>
    <dxf>
      <font>
        <b/>
        <i val="0"/>
        <condense val="0"/>
        <extend val="0"/>
        <color indexed="9"/>
      </font>
      <fill>
        <patternFill>
          <bgColor indexed="17"/>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color indexed="10"/>
      </font>
      <fill>
        <patternFill>
          <bgColor indexed="47"/>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color indexed="10"/>
      </font>
      <fill>
        <patternFill>
          <bgColor indexed="47"/>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color indexed="10"/>
      </font>
      <fill>
        <patternFill>
          <bgColor indexed="47"/>
        </patternFill>
      </fill>
      <border>
        <left style="thin">
          <color indexed="64"/>
        </left>
        <right style="thin">
          <color indexed="64"/>
        </right>
        <top style="thin">
          <color indexed="64"/>
        </top>
        <bottom style="thin">
          <color indexed="64"/>
        </bottom>
      </border>
    </dxf>
    <dxf>
      <font>
        <condense val="0"/>
        <extend val="0"/>
        <color indexed="9"/>
      </font>
    </dxf>
    <dxf>
      <fill>
        <patternFill>
          <bgColor indexed="50"/>
        </patternFill>
      </fill>
    </dxf>
    <dxf>
      <fill>
        <patternFill>
          <bgColor indexed="53"/>
        </patternFill>
      </fill>
    </dxf>
    <dxf>
      <fill>
        <patternFill>
          <bgColor indexed="50"/>
        </patternFill>
      </fill>
    </dxf>
    <dxf>
      <fill>
        <patternFill>
          <bgColor indexed="53"/>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indexed="53"/>
        </patternFill>
      </fill>
    </dxf>
    <dxf>
      <font>
        <condense val="0"/>
        <extend val="0"/>
        <color auto="1"/>
      </font>
      <fill>
        <patternFill>
          <bgColor indexed="50"/>
        </patternFill>
      </fill>
    </dxf>
    <dxf>
      <fill>
        <patternFill>
          <bgColor rgb="FFFFFF00"/>
        </patternFill>
      </fill>
    </dxf>
    <dxf>
      <font>
        <condense val="0"/>
        <extend val="0"/>
        <color indexed="10"/>
      </font>
    </dxf>
    <dxf>
      <font>
        <condense val="0"/>
        <extend val="0"/>
        <color indexed="57"/>
      </font>
    </dxf>
    <dxf>
      <font>
        <condense val="0"/>
        <extend val="0"/>
        <color indexed="10"/>
      </font>
    </dxf>
    <dxf>
      <font>
        <condense val="0"/>
        <extend val="0"/>
        <color indexed="57"/>
      </font>
    </dxf>
    <dxf>
      <fill>
        <patternFill>
          <bgColor rgb="FFCCFFCC"/>
        </patternFill>
      </fill>
    </dxf>
    <dxf>
      <fill>
        <patternFill>
          <bgColor rgb="FFFFFF99"/>
        </patternFill>
      </fill>
    </dxf>
    <dxf>
      <fill>
        <patternFill>
          <bgColor rgb="FFFFFF00"/>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indexed="42"/>
        </patternFill>
      </fill>
    </dxf>
    <dxf>
      <fill>
        <patternFill>
          <bgColor indexed="43"/>
        </patternFill>
      </fill>
    </dxf>
    <dxf>
      <fill>
        <patternFill>
          <bgColor rgb="FFFFFF99"/>
        </patternFill>
      </fill>
    </dxf>
    <dxf>
      <fill>
        <patternFill>
          <bgColor rgb="FFCCFF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ndense val="0"/>
        <extend val="0"/>
        <color indexed="57"/>
      </font>
    </dxf>
    <dxf>
      <font>
        <b/>
        <i val="0"/>
        <condense val="0"/>
        <extend val="0"/>
        <color indexed="10"/>
      </font>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FFFF00"/>
        </patternFill>
      </fill>
    </dxf>
    <dxf>
      <fill>
        <patternFill>
          <bgColor indexed="42"/>
        </patternFill>
      </fill>
    </dxf>
    <dxf>
      <fill>
        <patternFill>
          <bgColor indexed="43"/>
        </patternFill>
      </fill>
    </dxf>
    <dxf>
      <fill>
        <patternFill>
          <bgColor rgb="FFFFFF00"/>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CCFFCC"/>
        </patternFill>
      </fill>
    </dxf>
    <dxf>
      <fill>
        <patternFill>
          <bgColor rgb="FFFFFF99"/>
        </patternFill>
      </fill>
    </dxf>
    <dxf>
      <fill>
        <patternFill>
          <bgColor rgb="FFFFFF99"/>
        </patternFill>
      </fill>
    </dxf>
    <dxf>
      <fill>
        <patternFill>
          <bgColor rgb="FFCCFFCC"/>
        </patternFill>
      </fill>
    </dxf>
    <dxf>
      <font>
        <b/>
        <i val="0"/>
        <condense val="0"/>
        <extend val="0"/>
        <color indexed="57"/>
      </font>
    </dxf>
    <dxf>
      <font>
        <b/>
        <i val="0"/>
        <condense val="0"/>
        <extend val="0"/>
        <color indexed="10"/>
      </font>
    </dxf>
    <dxf>
      <fill>
        <patternFill>
          <bgColor rgb="FFFFFF00"/>
        </patternFill>
      </fill>
    </dxf>
    <dxf>
      <fill>
        <patternFill>
          <bgColor rgb="FFFFFF00"/>
        </patternFill>
      </fill>
    </dxf>
    <dxf>
      <fill>
        <patternFill>
          <bgColor rgb="FFFFFF99"/>
        </patternFill>
      </fill>
    </dxf>
    <dxf>
      <fill>
        <patternFill>
          <bgColor rgb="FFCCFFCC"/>
        </patternFill>
      </fill>
    </dxf>
    <dxf>
      <fill>
        <patternFill patternType="none">
          <bgColor indexed="65"/>
        </patternFill>
      </fill>
    </dxf>
    <dxf>
      <fill>
        <patternFill>
          <bgColor rgb="FFFFFF99"/>
        </patternFill>
      </fill>
    </dxf>
    <dxf>
      <fill>
        <patternFill>
          <bgColor rgb="FFCCFFCC"/>
        </patternFill>
      </fill>
    </dxf>
    <dxf>
      <fill>
        <patternFill patternType="none">
          <bgColor indexed="65"/>
        </patternFill>
      </fill>
    </dxf>
    <dxf>
      <fill>
        <patternFill>
          <bgColor rgb="FFFFFF00"/>
        </patternFill>
      </fill>
      <border>
        <left/>
        <right/>
        <top/>
        <bottom/>
      </border>
    </dxf>
    <dxf>
      <fill>
        <patternFill>
          <bgColor theme="0"/>
        </patternFill>
      </fill>
    </dxf>
    <dxf>
      <font>
        <color theme="0"/>
      </font>
      <fill>
        <patternFill patternType="solid">
          <bgColor theme="0"/>
        </patternFill>
      </fill>
    </dxf>
    <dxf>
      <font>
        <color theme="0"/>
      </font>
      <fill>
        <patternFill patternType="none">
          <bgColor indexed="65"/>
        </patternFill>
      </fill>
      <border>
        <left/>
        <right/>
        <top/>
      </border>
    </dxf>
    <dxf>
      <font>
        <color theme="0"/>
      </font>
      <fill>
        <patternFill>
          <bgColor theme="0"/>
        </patternFill>
      </fill>
    </dxf>
    <dxf>
      <fill>
        <patternFill patternType="solid">
          <bgColor indexed="42"/>
        </patternFill>
      </fill>
    </dxf>
    <dxf>
      <fill>
        <patternFill>
          <bgColor indexed="43"/>
        </patternFill>
      </fill>
    </dxf>
    <dxf>
      <fill>
        <patternFill patternType="none">
          <bgColor indexed="65"/>
        </patternFill>
      </fill>
    </dxf>
    <dxf>
      <fill>
        <patternFill patternType="solid">
          <bgColor indexed="42"/>
        </patternFill>
      </fill>
    </dxf>
    <dxf>
      <fill>
        <patternFill>
          <bgColor indexed="43"/>
        </patternFill>
      </fill>
    </dxf>
    <dxf>
      <fill>
        <patternFill patternType="none">
          <bgColor indexed="65"/>
        </patternFill>
      </fill>
    </dxf>
    <dxf>
      <fill>
        <patternFill patternType="solid">
          <bgColor indexed="42"/>
        </patternFill>
      </fill>
    </dxf>
    <dxf>
      <fill>
        <patternFill>
          <bgColor indexed="43"/>
        </patternFill>
      </fill>
    </dxf>
    <dxf>
      <fill>
        <patternFill patternType="none">
          <bgColor indexed="65"/>
        </patternFill>
      </fill>
    </dxf>
    <dxf>
      <fill>
        <patternFill patternType="solid">
          <bgColor indexed="42"/>
        </patternFill>
      </fill>
    </dxf>
    <dxf>
      <fill>
        <patternFill>
          <bgColor indexed="43"/>
        </patternFill>
      </fill>
    </dxf>
    <dxf>
      <fill>
        <patternFill patternType="none">
          <bgColor indexed="65"/>
        </patternFill>
      </fill>
    </dxf>
    <dxf>
      <border>
        <top style="thin">
          <color indexed="64"/>
        </top>
      </border>
    </dxf>
    <dxf>
      <fill>
        <patternFill>
          <bgColor rgb="FFFFFF00"/>
        </patternFill>
      </fill>
      <border>
        <left style="thin">
          <color indexed="64"/>
        </left>
        <right style="thin">
          <color indexed="64"/>
        </right>
        <top style="thin">
          <color indexed="64"/>
        </top>
        <bottom/>
      </border>
    </dxf>
    <dxf>
      <fill>
        <patternFill>
          <bgColor rgb="FFFFFF99"/>
        </patternFill>
      </fill>
    </dxf>
    <dxf>
      <fill>
        <patternFill>
          <bgColor rgb="FFCCFFCC"/>
        </patternFill>
      </fill>
    </dxf>
    <dxf>
      <fill>
        <patternFill patternType="none">
          <bgColor indexed="65"/>
        </patternFill>
      </fill>
    </dxf>
    <dxf>
      <fill>
        <patternFill patternType="solid">
          <bgColor indexed="42"/>
        </patternFill>
      </fill>
    </dxf>
    <dxf>
      <fill>
        <patternFill>
          <bgColor indexed="43"/>
        </patternFill>
      </fill>
    </dxf>
    <dxf>
      <fill>
        <patternFill patternType="none">
          <bgColor indexed="65"/>
        </patternFill>
      </fill>
    </dxf>
    <dxf>
      <border>
        <top style="thin">
          <color indexed="64"/>
        </top>
      </border>
    </dxf>
    <dxf>
      <fill>
        <patternFill>
          <bgColor rgb="FFFFFF00"/>
        </patternFill>
      </fill>
      <border>
        <top/>
      </border>
    </dxf>
    <dxf>
      <border>
        <right style="thin">
          <color indexed="64"/>
        </right>
      </border>
    </dxf>
    <dxf>
      <border>
        <top style="thin">
          <color indexed="64"/>
        </top>
      </border>
    </dxf>
    <dxf>
      <border>
        <left style="thin">
          <color indexed="64"/>
        </left>
        <top style="thin">
          <color indexed="64"/>
        </top>
      </border>
    </dxf>
    <dxf>
      <fill>
        <patternFill patternType="solid">
          <bgColor indexed="42"/>
        </patternFill>
      </fill>
    </dxf>
    <dxf>
      <fill>
        <patternFill>
          <bgColor indexed="43"/>
        </patternFill>
      </fill>
    </dxf>
    <dxf>
      <fill>
        <patternFill patternType="none">
          <bgColor indexed="65"/>
        </patternFill>
      </fill>
    </dxf>
    <dxf>
      <font>
        <color rgb="FFFF0000"/>
      </font>
      <fill>
        <patternFill>
          <bgColor rgb="FFFFFF00"/>
        </patternFill>
      </fill>
    </dxf>
    <dxf>
      <font>
        <color rgb="FFFF0000"/>
      </font>
      <fill>
        <patternFill>
          <bgColor rgb="FFFFFF00"/>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b/>
        <i val="0"/>
        <color rgb="FFFF0000"/>
      </font>
      <fill>
        <patternFill>
          <bgColor rgb="FFFFFF00"/>
        </patternFill>
      </fill>
      <border>
        <left style="thin">
          <color indexed="64"/>
        </left>
        <right style="thin">
          <color indexed="64"/>
        </right>
      </border>
    </dxf>
    <dxf>
      <fill>
        <patternFill>
          <bgColor rgb="FFFFFF00"/>
        </patternFill>
      </fill>
      <border>
        <left style="thin">
          <color indexed="64"/>
        </left>
        <right style="thin">
          <color indexed="64"/>
        </right>
        <top/>
        <bottom style="thin">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1612738952581E-2"/>
          <c:y val="6.8715608643135209E-2"/>
          <c:w val="0.91020030999253676"/>
          <c:h val="0.84550074982640167"/>
        </c:manualLayout>
      </c:layout>
      <c:areaChart>
        <c:grouping val="stacked"/>
        <c:varyColors val="0"/>
        <c:ser>
          <c:idx val="0"/>
          <c:order val="0"/>
          <c:spPr>
            <a:solidFill>
              <a:srgbClr val="C0C0C0"/>
            </a:solidFill>
            <a:ln w="38100">
              <a:solidFill>
                <a:srgbClr val="000000"/>
              </a:solidFill>
              <a:prstDash val="solid"/>
            </a:ln>
          </c:spPr>
          <c:val>
            <c:numRef>
              <c:f>'Course Analysis'!$C$307:$C$407</c:f>
              <c:numCache>
                <c:formatCode>0.00</c:formatCode>
                <c:ptCount val="101"/>
                <c:pt idx="0">
                  <c:v>1468.9200000000114</c:v>
                </c:pt>
                <c:pt idx="1">
                  <c:v>1464.7620000000113</c:v>
                </c:pt>
                <c:pt idx="2">
                  <c:v>1460.6040000000116</c:v>
                </c:pt>
                <c:pt idx="3">
                  <c:v>1456.446000000012</c:v>
                </c:pt>
                <c:pt idx="4">
                  <c:v>1452.2880000000116</c:v>
                </c:pt>
                <c:pt idx="5">
                  <c:v>1448.1300000000115</c:v>
                </c:pt>
                <c:pt idx="6">
                  <c:v>1443.9720000000118</c:v>
                </c:pt>
                <c:pt idx="7">
                  <c:v>1439.8140000000119</c:v>
                </c:pt>
                <c:pt idx="8">
                  <c:v>1435.6560000000118</c:v>
                </c:pt>
                <c:pt idx="9">
                  <c:v>1431.4980000000116</c:v>
                </c:pt>
                <c:pt idx="10">
                  <c:v>1427.340000000012</c:v>
                </c:pt>
                <c:pt idx="11">
                  <c:v>1423.1820000000123</c:v>
                </c:pt>
                <c:pt idx="12">
                  <c:v>1419.0240000000119</c:v>
                </c:pt>
                <c:pt idx="13">
                  <c:v>1414.8660000000118</c:v>
                </c:pt>
                <c:pt idx="14">
                  <c:v>1410.7080000000119</c:v>
                </c:pt>
                <c:pt idx="15">
                  <c:v>1406.5500000000122</c:v>
                </c:pt>
                <c:pt idx="16">
                  <c:v>1402.3920000000121</c:v>
                </c:pt>
                <c:pt idx="17">
                  <c:v>1398.234000000012</c:v>
                </c:pt>
                <c:pt idx="18">
                  <c:v>1394.0760000000123</c:v>
                </c:pt>
                <c:pt idx="19">
                  <c:v>1389.9180000000124</c:v>
                </c:pt>
                <c:pt idx="20">
                  <c:v>1385.760000000012</c:v>
                </c:pt>
                <c:pt idx="21">
                  <c:v>1381.6020000000117</c:v>
                </c:pt>
                <c:pt idx="22">
                  <c:v>1377.4440000000118</c:v>
                </c:pt>
                <c:pt idx="23">
                  <c:v>1373.2860000000114</c:v>
                </c:pt>
                <c:pt idx="24">
                  <c:v>1369.1280000000111</c:v>
                </c:pt>
                <c:pt idx="25">
                  <c:v>1364.9700000000109</c:v>
                </c:pt>
                <c:pt idx="26">
                  <c:v>1360.8120000000106</c:v>
                </c:pt>
                <c:pt idx="27">
                  <c:v>1356.6540000000105</c:v>
                </c:pt>
                <c:pt idx="28">
                  <c:v>1352.4960000000099</c:v>
                </c:pt>
                <c:pt idx="29">
                  <c:v>1348.3380000000097</c:v>
                </c:pt>
                <c:pt idx="30">
                  <c:v>1344.1800000000096</c:v>
                </c:pt>
                <c:pt idx="31">
                  <c:v>1340.0220000000095</c:v>
                </c:pt>
                <c:pt idx="32">
                  <c:v>1335.8640000000091</c:v>
                </c:pt>
                <c:pt idx="33">
                  <c:v>1331.7060000000088</c:v>
                </c:pt>
                <c:pt idx="34">
                  <c:v>1327.5480000000084</c:v>
                </c:pt>
                <c:pt idx="35">
                  <c:v>1323.3900000000083</c:v>
                </c:pt>
                <c:pt idx="36">
                  <c:v>1319.2320000000082</c:v>
                </c:pt>
                <c:pt idx="37">
                  <c:v>1315.0740000000078</c:v>
                </c:pt>
                <c:pt idx="38">
                  <c:v>1310.9160000000074</c:v>
                </c:pt>
                <c:pt idx="39">
                  <c:v>1306.7580000000073</c:v>
                </c:pt>
                <c:pt idx="40">
                  <c:v>1302.600000000007</c:v>
                </c:pt>
                <c:pt idx="41">
                  <c:v>1298.4420000000068</c:v>
                </c:pt>
                <c:pt idx="42">
                  <c:v>1294.2840000000067</c:v>
                </c:pt>
                <c:pt idx="43">
                  <c:v>1290.1260000000061</c:v>
                </c:pt>
                <c:pt idx="44">
                  <c:v>1285.968000000006</c:v>
                </c:pt>
                <c:pt idx="45">
                  <c:v>1281.8100000000056</c:v>
                </c:pt>
                <c:pt idx="46">
                  <c:v>1277.6520000000055</c:v>
                </c:pt>
                <c:pt idx="47">
                  <c:v>1273.4940000000054</c:v>
                </c:pt>
                <c:pt idx="48">
                  <c:v>1269.3360000000048</c:v>
                </c:pt>
                <c:pt idx="49">
                  <c:v>1265.1780000000047</c:v>
                </c:pt>
                <c:pt idx="50">
                  <c:v>1261.0200000000045</c:v>
                </c:pt>
                <c:pt idx="51">
                  <c:v>1256.8620000000042</c:v>
                </c:pt>
                <c:pt idx="52">
                  <c:v>1252.704000000004</c:v>
                </c:pt>
                <c:pt idx="53">
                  <c:v>1248.5460000000035</c:v>
                </c:pt>
                <c:pt idx="54">
                  <c:v>1244.3880000000033</c:v>
                </c:pt>
                <c:pt idx="55">
                  <c:v>1240.2300000000032</c:v>
                </c:pt>
                <c:pt idx="56">
                  <c:v>1236.0720000000031</c:v>
                </c:pt>
                <c:pt idx="57">
                  <c:v>1231.9140000000027</c:v>
                </c:pt>
                <c:pt idx="58">
                  <c:v>1227.7560000000024</c:v>
                </c:pt>
                <c:pt idx="59">
                  <c:v>1223.598000000002</c:v>
                </c:pt>
                <c:pt idx="60">
                  <c:v>1219.4400000000019</c:v>
                </c:pt>
                <c:pt idx="61">
                  <c:v>1215.2820000000017</c:v>
                </c:pt>
                <c:pt idx="62">
                  <c:v>1211.1240000000014</c:v>
                </c:pt>
                <c:pt idx="63">
                  <c:v>1206.966000000001</c:v>
                </c:pt>
                <c:pt idx="64">
                  <c:v>1202.8080000000009</c:v>
                </c:pt>
                <c:pt idx="65">
                  <c:v>1198.6500000000005</c:v>
                </c:pt>
                <c:pt idx="66">
                  <c:v>1194.4920000000004</c:v>
                </c:pt>
                <c:pt idx="67">
                  <c:v>1190.3340000000003</c:v>
                </c:pt>
                <c:pt idx="68">
                  <c:v>1186.1759999999997</c:v>
                </c:pt>
                <c:pt idx="69">
                  <c:v>1182.0179999999996</c:v>
                </c:pt>
                <c:pt idx="70">
                  <c:v>1177.8599999999992</c:v>
                </c:pt>
                <c:pt idx="71">
                  <c:v>1173.7019999999991</c:v>
                </c:pt>
                <c:pt idx="72">
                  <c:v>1169.543999999999</c:v>
                </c:pt>
                <c:pt idx="73">
                  <c:v>1165.3859999999984</c:v>
                </c:pt>
                <c:pt idx="74">
                  <c:v>1161.2279999999982</c:v>
                </c:pt>
                <c:pt idx="75">
                  <c:v>1157.0699999999981</c:v>
                </c:pt>
                <c:pt idx="76">
                  <c:v>1152.9119999999978</c:v>
                </c:pt>
                <c:pt idx="77">
                  <c:v>1148.7539999999976</c:v>
                </c:pt>
                <c:pt idx="78">
                  <c:v>1144.595999999997</c:v>
                </c:pt>
                <c:pt idx="79">
                  <c:v>1140.4379999999969</c:v>
                </c:pt>
                <c:pt idx="80">
                  <c:v>1136.2799999999968</c:v>
                </c:pt>
                <c:pt idx="81">
                  <c:v>1132.1219999999967</c:v>
                </c:pt>
                <c:pt idx="82">
                  <c:v>1127.9639999999963</c:v>
                </c:pt>
                <c:pt idx="83">
                  <c:v>1123.8059999999959</c:v>
                </c:pt>
                <c:pt idx="84">
                  <c:v>1119.6479999999956</c:v>
                </c:pt>
                <c:pt idx="85">
                  <c:v>1115.4899999999955</c:v>
                </c:pt>
                <c:pt idx="86">
                  <c:v>1111.3319999999953</c:v>
                </c:pt>
                <c:pt idx="87">
                  <c:v>1107.173999999995</c:v>
                </c:pt>
                <c:pt idx="88">
                  <c:v>1103.0159999999946</c:v>
                </c:pt>
                <c:pt idx="89">
                  <c:v>1098.8579999999945</c:v>
                </c:pt>
                <c:pt idx="90">
                  <c:v>1094.6999999999941</c:v>
                </c:pt>
                <c:pt idx="91">
                  <c:v>1090.541999999994</c:v>
                </c:pt>
                <c:pt idx="92">
                  <c:v>1086.3839999999939</c:v>
                </c:pt>
                <c:pt idx="93">
                  <c:v>1082.2259999999933</c:v>
                </c:pt>
                <c:pt idx="94">
                  <c:v>1078.0679999999932</c:v>
                </c:pt>
                <c:pt idx="95">
                  <c:v>1073.9099999999928</c:v>
                </c:pt>
                <c:pt idx="96">
                  <c:v>1069.7519999999927</c:v>
                </c:pt>
                <c:pt idx="97">
                  <c:v>1065.5939999999925</c:v>
                </c:pt>
                <c:pt idx="98">
                  <c:v>1061.435999999992</c:v>
                </c:pt>
                <c:pt idx="99">
                  <c:v>1057.2779999999918</c:v>
                </c:pt>
                <c:pt idx="100">
                  <c:v>1053.1199999999917</c:v>
                </c:pt>
              </c:numCache>
            </c:numRef>
          </c:val>
          <c:extLst>
            <c:ext xmlns:c16="http://schemas.microsoft.com/office/drawing/2014/chart" uri="{C3380CC4-5D6E-409C-BE32-E72D297353CC}">
              <c16:uniqueId val="{00000000-7914-46C2-84EF-A70FDF79C09B}"/>
            </c:ext>
          </c:extLst>
        </c:ser>
        <c:dLbls>
          <c:showLegendKey val="0"/>
          <c:showVal val="0"/>
          <c:showCatName val="0"/>
          <c:showSerName val="0"/>
          <c:showPercent val="0"/>
          <c:showBubbleSize val="0"/>
        </c:dLbls>
        <c:axId val="422428160"/>
        <c:axId val="1"/>
      </c:areaChart>
      <c:catAx>
        <c:axId val="422428160"/>
        <c:scaling>
          <c:orientation val="minMax"/>
        </c:scaling>
        <c:delete val="0"/>
        <c:axPos val="b"/>
        <c:majorTickMark val="none"/>
        <c:minorTickMark val="none"/>
        <c:tickLblPos val="none"/>
        <c:spPr>
          <a:ln w="9525">
            <a:noFill/>
          </a:ln>
        </c:spPr>
        <c:crossAx val="1"/>
        <c:crossesAt val="-100"/>
        <c:auto val="1"/>
        <c:lblAlgn val="ctr"/>
        <c:lblOffset val="100"/>
        <c:tickMarkSkip val="1"/>
        <c:noMultiLvlLbl val="0"/>
      </c:catAx>
      <c:valAx>
        <c:axId val="1"/>
        <c:scaling>
          <c:orientation val="minMax"/>
          <c:max val="2100"/>
          <c:min val="9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22428160"/>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071800171175956E-2"/>
          <c:y val="6.6446576175964556E-2"/>
          <c:w val="0.92167154882463043"/>
          <c:h val="0.84647160085033113"/>
        </c:manualLayout>
      </c:layout>
      <c:areaChart>
        <c:grouping val="stacked"/>
        <c:varyColors val="0"/>
        <c:ser>
          <c:idx val="0"/>
          <c:order val="0"/>
          <c:spPr>
            <a:solidFill>
              <a:srgbClr val="C0C0C0"/>
            </a:solidFill>
            <a:ln w="38100">
              <a:solidFill>
                <a:srgbClr val="000000"/>
              </a:solidFill>
              <a:prstDash val="solid"/>
            </a:ln>
          </c:spPr>
          <c:val>
            <c:numRef>
              <c:f>'Raw Elevation Data'!$N$404:$N$529</c:f>
              <c:numCache>
                <c:formatCode>0.00</c:formatCode>
                <c:ptCount val="126"/>
                <c:pt idx="0">
                  <c:v>320.99097599999749</c:v>
                </c:pt>
                <c:pt idx="1">
                  <c:v>319.7236175999974</c:v>
                </c:pt>
                <c:pt idx="2">
                  <c:v>318.45625919999736</c:v>
                </c:pt>
                <c:pt idx="3">
                  <c:v>317.18890079999716</c:v>
                </c:pt>
                <c:pt idx="4">
                  <c:v>315.92154239999712</c:v>
                </c:pt>
                <c:pt idx="5">
                  <c:v>314.65418399999709</c:v>
                </c:pt>
                <c:pt idx="6">
                  <c:v>313.38682559999705</c:v>
                </c:pt>
                <c:pt idx="7">
                  <c:v>312.11946719999696</c:v>
                </c:pt>
                <c:pt idx="8">
                  <c:v>310.85210879999681</c:v>
                </c:pt>
                <c:pt idx="9">
                  <c:v>309.58475039999666</c:v>
                </c:pt>
                <c:pt idx="10">
                  <c:v>308.31739199999657</c:v>
                </c:pt>
                <c:pt idx="11">
                  <c:v>307.05003359999648</c:v>
                </c:pt>
                <c:pt idx="12">
                  <c:v>305.78267519999639</c:v>
                </c:pt>
                <c:pt idx="13">
                  <c:v>304.51531679999619</c:v>
                </c:pt>
                <c:pt idx="14">
                  <c:v>303.24795839999609</c:v>
                </c:pt>
                <c:pt idx="15">
                  <c:v>301.980599999996</c:v>
                </c:pt>
                <c:pt idx="16">
                  <c:v>300.71324159999597</c:v>
                </c:pt>
                <c:pt idx="17">
                  <c:v>299.44588319999576</c:v>
                </c:pt>
                <c:pt idx="18">
                  <c:v>298.17852479999561</c:v>
                </c:pt>
                <c:pt idx="19">
                  <c:v>296.91116639999558</c:v>
                </c:pt>
                <c:pt idx="20">
                  <c:v>295.64380799999543</c:v>
                </c:pt>
                <c:pt idx="21">
                  <c:v>294.37644959999528</c:v>
                </c:pt>
                <c:pt idx="22">
                  <c:v>293.10909119999525</c:v>
                </c:pt>
                <c:pt idx="23">
                  <c:v>291.8417327999951</c:v>
                </c:pt>
                <c:pt idx="24">
                  <c:v>290.57437439999501</c:v>
                </c:pt>
                <c:pt idx="25">
                  <c:v>289.30701599999486</c:v>
                </c:pt>
                <c:pt idx="26">
                  <c:v>288.03965759999483</c:v>
                </c:pt>
                <c:pt idx="27">
                  <c:v>286.77229919999468</c:v>
                </c:pt>
                <c:pt idx="28">
                  <c:v>285.50494079999453</c:v>
                </c:pt>
                <c:pt idx="29">
                  <c:v>284.23758239999438</c:v>
                </c:pt>
                <c:pt idx="30">
                  <c:v>282.97022399999435</c:v>
                </c:pt>
                <c:pt idx="31">
                  <c:v>281.7028655999942</c:v>
                </c:pt>
                <c:pt idx="32">
                  <c:v>280.43550719999416</c:v>
                </c:pt>
                <c:pt idx="33">
                  <c:v>279.1681487999939</c:v>
                </c:pt>
                <c:pt idx="34">
                  <c:v>277.90079039999387</c:v>
                </c:pt>
                <c:pt idx="35">
                  <c:v>276.63343199999377</c:v>
                </c:pt>
                <c:pt idx="36">
                  <c:v>275.36607359999368</c:v>
                </c:pt>
                <c:pt idx="37">
                  <c:v>274.09871519999353</c:v>
                </c:pt>
                <c:pt idx="38">
                  <c:v>272.83135679999339</c:v>
                </c:pt>
                <c:pt idx="39">
                  <c:v>271.5639983999933</c:v>
                </c:pt>
                <c:pt idx="40">
                  <c:v>270.29663999999326</c:v>
                </c:pt>
                <c:pt idx="41">
                  <c:v>269.02928159999306</c:v>
                </c:pt>
                <c:pt idx="42">
                  <c:v>267.76192319999296</c:v>
                </c:pt>
                <c:pt idx="43">
                  <c:v>266.49456479999282</c:v>
                </c:pt>
                <c:pt idx="44">
                  <c:v>265.22720639999272</c:v>
                </c:pt>
                <c:pt idx="45">
                  <c:v>263.95984799999258</c:v>
                </c:pt>
                <c:pt idx="46">
                  <c:v>262.69248959999254</c:v>
                </c:pt>
                <c:pt idx="47">
                  <c:v>261.42513119999245</c:v>
                </c:pt>
                <c:pt idx="48">
                  <c:v>260.1577727999923</c:v>
                </c:pt>
                <c:pt idx="49">
                  <c:v>258.89041439999215</c:v>
                </c:pt>
                <c:pt idx="50">
                  <c:v>257.62305599999206</c:v>
                </c:pt>
                <c:pt idx="51">
                  <c:v>256.35569759999197</c:v>
                </c:pt>
                <c:pt idx="52">
                  <c:v>255.08833919999188</c:v>
                </c:pt>
                <c:pt idx="53">
                  <c:v>253.82098079999164</c:v>
                </c:pt>
                <c:pt idx="54">
                  <c:v>252.55362239999158</c:v>
                </c:pt>
                <c:pt idx="55">
                  <c:v>251.28626399999152</c:v>
                </c:pt>
                <c:pt idx="56">
                  <c:v>250.01890559999143</c:v>
                </c:pt>
                <c:pt idx="57">
                  <c:v>248.75154719999128</c:v>
                </c:pt>
                <c:pt idx="58">
                  <c:v>247.4841887999911</c:v>
                </c:pt>
                <c:pt idx="59">
                  <c:v>246.21683039999104</c:v>
                </c:pt>
                <c:pt idx="60">
                  <c:v>244.94947199999092</c:v>
                </c:pt>
                <c:pt idx="61">
                  <c:v>243.68211359999083</c:v>
                </c:pt>
                <c:pt idx="62">
                  <c:v>242.41475519999074</c:v>
                </c:pt>
                <c:pt idx="63">
                  <c:v>241.14739679999056</c:v>
                </c:pt>
                <c:pt idx="64">
                  <c:v>239.8800383999905</c:v>
                </c:pt>
                <c:pt idx="65">
                  <c:v>238.61267999999035</c:v>
                </c:pt>
                <c:pt idx="66">
                  <c:v>237.34532159999029</c:v>
                </c:pt>
                <c:pt idx="67">
                  <c:v>236.07796319999017</c:v>
                </c:pt>
                <c:pt idx="68">
                  <c:v>234.81060479998999</c:v>
                </c:pt>
                <c:pt idx="69">
                  <c:v>233.54324639998987</c:v>
                </c:pt>
                <c:pt idx="70">
                  <c:v>232.27588799998981</c:v>
                </c:pt>
                <c:pt idx="71">
                  <c:v>231.00852959998969</c:v>
                </c:pt>
                <c:pt idx="72">
                  <c:v>229.74117119998965</c:v>
                </c:pt>
                <c:pt idx="73">
                  <c:v>228.47381279998942</c:v>
                </c:pt>
                <c:pt idx="74">
                  <c:v>227.20645439998933</c:v>
                </c:pt>
                <c:pt idx="75">
                  <c:v>225.93909599998923</c:v>
                </c:pt>
                <c:pt idx="76">
                  <c:v>224.67173759998914</c:v>
                </c:pt>
                <c:pt idx="77">
                  <c:v>223.40437919998902</c:v>
                </c:pt>
                <c:pt idx="78">
                  <c:v>222.13702079998887</c:v>
                </c:pt>
                <c:pt idx="79">
                  <c:v>220.86966239998878</c:v>
                </c:pt>
                <c:pt idx="80">
                  <c:v>219.60230399998872</c:v>
                </c:pt>
                <c:pt idx="81">
                  <c:v>218.33494559998854</c:v>
                </c:pt>
                <c:pt idx="82">
                  <c:v>217.06758719998851</c:v>
                </c:pt>
                <c:pt idx="83">
                  <c:v>215.80022879998833</c:v>
                </c:pt>
                <c:pt idx="84">
                  <c:v>214.53287039998821</c:v>
                </c:pt>
                <c:pt idx="85">
                  <c:v>213.26551199998806</c:v>
                </c:pt>
                <c:pt idx="86">
                  <c:v>211.99815359998803</c:v>
                </c:pt>
                <c:pt idx="87">
                  <c:v>210.73079519998794</c:v>
                </c:pt>
                <c:pt idx="88">
                  <c:v>209.46343679998779</c:v>
                </c:pt>
                <c:pt idx="89">
                  <c:v>208.19607839998761</c:v>
                </c:pt>
                <c:pt idx="90">
                  <c:v>206.92871999998755</c:v>
                </c:pt>
                <c:pt idx="91">
                  <c:v>205.66136159998746</c:v>
                </c:pt>
                <c:pt idx="92">
                  <c:v>204.39400319998737</c:v>
                </c:pt>
                <c:pt idx="93">
                  <c:v>203.12664479998713</c:v>
                </c:pt>
                <c:pt idx="94">
                  <c:v>201.8592863999871</c:v>
                </c:pt>
                <c:pt idx="95">
                  <c:v>200.59192799998698</c:v>
                </c:pt>
                <c:pt idx="96">
                  <c:v>199.32456959998692</c:v>
                </c:pt>
                <c:pt idx="97">
                  <c:v>198.05721119998677</c:v>
                </c:pt>
                <c:pt idx="98">
                  <c:v>196.78985279998662</c:v>
                </c:pt>
                <c:pt idx="99">
                  <c:v>195.52249439998653</c:v>
                </c:pt>
                <c:pt idx="100">
                  <c:v>194.25513599998644</c:v>
                </c:pt>
                <c:pt idx="101">
                  <c:v>192.98777759998629</c:v>
                </c:pt>
                <c:pt idx="102">
                  <c:v>191.72041919998622</c:v>
                </c:pt>
                <c:pt idx="103">
                  <c:v>190.45306079998605</c:v>
                </c:pt>
                <c:pt idx="104">
                  <c:v>189.18570239998598</c:v>
                </c:pt>
                <c:pt idx="105">
                  <c:v>187.91834399998584</c:v>
                </c:pt>
                <c:pt idx="106">
                  <c:v>186.65098559998575</c:v>
                </c:pt>
                <c:pt idx="107">
                  <c:v>185.38362719998568</c:v>
                </c:pt>
                <c:pt idx="108">
                  <c:v>184.11626879998551</c:v>
                </c:pt>
                <c:pt idx="109">
                  <c:v>182.84891039998536</c:v>
                </c:pt>
                <c:pt idx="110">
                  <c:v>181.58155199998529</c:v>
                </c:pt>
                <c:pt idx="111">
                  <c:v>180.3141935999852</c:v>
                </c:pt>
                <c:pt idx="112">
                  <c:v>179.04683519998511</c:v>
                </c:pt>
                <c:pt idx="113">
                  <c:v>177.77947679998488</c:v>
                </c:pt>
                <c:pt idx="114">
                  <c:v>176.51211839998481</c:v>
                </c:pt>
                <c:pt idx="115">
                  <c:v>175.24475999998475</c:v>
                </c:pt>
                <c:pt idx="116">
                  <c:v>173.97740159998463</c:v>
                </c:pt>
                <c:pt idx="117">
                  <c:v>172.71004319998451</c:v>
                </c:pt>
                <c:pt idx="118">
                  <c:v>171.44268479998433</c:v>
                </c:pt>
                <c:pt idx="119">
                  <c:v>170.17532639998427</c:v>
                </c:pt>
                <c:pt idx="120">
                  <c:v>168.90796799998415</c:v>
                </c:pt>
                <c:pt idx="121">
                  <c:v>167.64060959998406</c:v>
                </c:pt>
                <c:pt idx="122">
                  <c:v>166.37325119998397</c:v>
                </c:pt>
                <c:pt idx="123">
                  <c:v>165.10589279998379</c:v>
                </c:pt>
                <c:pt idx="124">
                  <c:v>163.8385343999837</c:v>
                </c:pt>
                <c:pt idx="125">
                  <c:v>162.57117599998358</c:v>
                </c:pt>
              </c:numCache>
            </c:numRef>
          </c:val>
          <c:extLst>
            <c:ext xmlns:c16="http://schemas.microsoft.com/office/drawing/2014/chart" uri="{C3380CC4-5D6E-409C-BE32-E72D297353CC}">
              <c16:uniqueId val="{00000000-36B1-4A15-9AA1-93DA2E56782A}"/>
            </c:ext>
          </c:extLst>
        </c:ser>
        <c:dLbls>
          <c:showLegendKey val="0"/>
          <c:showVal val="0"/>
          <c:showCatName val="0"/>
          <c:showSerName val="0"/>
          <c:showPercent val="0"/>
          <c:showBubbleSize val="0"/>
        </c:dLbls>
        <c:axId val="324153128"/>
        <c:axId val="1"/>
      </c:areaChart>
      <c:catAx>
        <c:axId val="324153128"/>
        <c:scaling>
          <c:orientation val="minMax"/>
        </c:scaling>
        <c:delete val="0"/>
        <c:axPos val="b"/>
        <c:majorTickMark val="none"/>
        <c:minorTickMark val="none"/>
        <c:tickLblPos val="none"/>
        <c:spPr>
          <a:ln w="9525">
            <a:noFill/>
          </a:ln>
        </c:spPr>
        <c:crossAx val="1"/>
        <c:crossesAt val="-30"/>
        <c:auto val="1"/>
        <c:lblAlgn val="ctr"/>
        <c:lblOffset val="100"/>
        <c:tickMarkSkip val="1"/>
        <c:noMultiLvlLbl val="0"/>
      </c:catAx>
      <c:valAx>
        <c:axId val="1"/>
        <c:scaling>
          <c:orientation val="minMax"/>
          <c:max val="480"/>
          <c:min val="12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24153128"/>
        <c:crosses val="autoZero"/>
        <c:crossBetween val="midCat"/>
        <c:majorUnit val="30"/>
        <c:minorUnit val="15"/>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spPr>
            <a:solidFill>
              <a:srgbClr val="C0C0C0"/>
            </a:solidFill>
            <a:ln w="25400">
              <a:solidFill>
                <a:srgbClr val="000000"/>
              </a:solidFill>
              <a:prstDash val="solid"/>
            </a:ln>
          </c:spPr>
          <c:val>
            <c:numRef>
              <c:f>'Course Analysis'!$C$7:$C$532</c:f>
              <c:numCache>
                <c:formatCode>0.00</c:formatCode>
                <c:ptCount val="526"/>
                <c:pt idx="0">
                  <c:v>2550</c:v>
                </c:pt>
                <c:pt idx="1">
                  <c:v>2550</c:v>
                </c:pt>
                <c:pt idx="2">
                  <c:v>2550</c:v>
                </c:pt>
                <c:pt idx="3">
                  <c:v>2550</c:v>
                </c:pt>
                <c:pt idx="4">
                  <c:v>2550</c:v>
                </c:pt>
                <c:pt idx="5">
                  <c:v>2550</c:v>
                </c:pt>
                <c:pt idx="6">
                  <c:v>2550</c:v>
                </c:pt>
                <c:pt idx="7">
                  <c:v>2550</c:v>
                </c:pt>
                <c:pt idx="8">
                  <c:v>2550</c:v>
                </c:pt>
                <c:pt idx="9">
                  <c:v>2550</c:v>
                </c:pt>
                <c:pt idx="10">
                  <c:v>2550</c:v>
                </c:pt>
                <c:pt idx="11">
                  <c:v>2550</c:v>
                </c:pt>
                <c:pt idx="12">
                  <c:v>2550</c:v>
                </c:pt>
                <c:pt idx="13">
                  <c:v>2550</c:v>
                </c:pt>
                <c:pt idx="14">
                  <c:v>2550</c:v>
                </c:pt>
                <c:pt idx="15">
                  <c:v>2550</c:v>
                </c:pt>
                <c:pt idx="16">
                  <c:v>2550</c:v>
                </c:pt>
                <c:pt idx="17">
                  <c:v>2550</c:v>
                </c:pt>
                <c:pt idx="18">
                  <c:v>2550</c:v>
                </c:pt>
                <c:pt idx="19">
                  <c:v>2550</c:v>
                </c:pt>
                <c:pt idx="20">
                  <c:v>2550</c:v>
                </c:pt>
                <c:pt idx="21">
                  <c:v>2550</c:v>
                </c:pt>
                <c:pt idx="22">
                  <c:v>2550</c:v>
                </c:pt>
                <c:pt idx="23">
                  <c:v>2550</c:v>
                </c:pt>
                <c:pt idx="24">
                  <c:v>2550</c:v>
                </c:pt>
                <c:pt idx="25">
                  <c:v>2550</c:v>
                </c:pt>
                <c:pt idx="26">
                  <c:v>2550</c:v>
                </c:pt>
                <c:pt idx="27">
                  <c:v>2550</c:v>
                </c:pt>
                <c:pt idx="28">
                  <c:v>2550</c:v>
                </c:pt>
                <c:pt idx="29">
                  <c:v>2550</c:v>
                </c:pt>
                <c:pt idx="30">
                  <c:v>2550</c:v>
                </c:pt>
                <c:pt idx="31">
                  <c:v>2550</c:v>
                </c:pt>
                <c:pt idx="32">
                  <c:v>2550</c:v>
                </c:pt>
                <c:pt idx="33">
                  <c:v>2550</c:v>
                </c:pt>
                <c:pt idx="34">
                  <c:v>2550</c:v>
                </c:pt>
                <c:pt idx="35">
                  <c:v>2550</c:v>
                </c:pt>
                <c:pt idx="36">
                  <c:v>2550</c:v>
                </c:pt>
                <c:pt idx="37">
                  <c:v>2550</c:v>
                </c:pt>
                <c:pt idx="38">
                  <c:v>2550</c:v>
                </c:pt>
                <c:pt idx="39">
                  <c:v>2550</c:v>
                </c:pt>
                <c:pt idx="40">
                  <c:v>2548.614</c:v>
                </c:pt>
                <c:pt idx="41">
                  <c:v>2545.8420000000001</c:v>
                </c:pt>
                <c:pt idx="42">
                  <c:v>2541.6839999999997</c:v>
                </c:pt>
                <c:pt idx="43">
                  <c:v>2537.5260000000003</c:v>
                </c:pt>
                <c:pt idx="44">
                  <c:v>2533.3680000000004</c:v>
                </c:pt>
                <c:pt idx="45">
                  <c:v>2529.2100000000005</c:v>
                </c:pt>
                <c:pt idx="46">
                  <c:v>2525.0519999999997</c:v>
                </c:pt>
                <c:pt idx="47">
                  <c:v>2520.8940000000002</c:v>
                </c:pt>
                <c:pt idx="48">
                  <c:v>2516.7360000000003</c:v>
                </c:pt>
                <c:pt idx="49">
                  <c:v>2512.5780000000004</c:v>
                </c:pt>
                <c:pt idx="50">
                  <c:v>2508.42</c:v>
                </c:pt>
                <c:pt idx="51">
                  <c:v>2504.2620000000006</c:v>
                </c:pt>
                <c:pt idx="52">
                  <c:v>2500.1040000000007</c:v>
                </c:pt>
                <c:pt idx="53">
                  <c:v>2495.9460000000008</c:v>
                </c:pt>
                <c:pt idx="54">
                  <c:v>2491.7880000000005</c:v>
                </c:pt>
                <c:pt idx="55">
                  <c:v>2487.630000000001</c:v>
                </c:pt>
                <c:pt idx="56">
                  <c:v>2483.4720000000011</c:v>
                </c:pt>
                <c:pt idx="57">
                  <c:v>2479.3140000000012</c:v>
                </c:pt>
                <c:pt idx="58">
                  <c:v>2475.1560000000009</c:v>
                </c:pt>
                <c:pt idx="59">
                  <c:v>2470.9980000000014</c:v>
                </c:pt>
                <c:pt idx="60">
                  <c:v>2466.8400000000015</c:v>
                </c:pt>
                <c:pt idx="61">
                  <c:v>2462.6820000000016</c:v>
                </c:pt>
                <c:pt idx="62">
                  <c:v>2458.5240000000013</c:v>
                </c:pt>
                <c:pt idx="63">
                  <c:v>2454.3660000000018</c:v>
                </c:pt>
                <c:pt idx="64">
                  <c:v>2450.2080000000019</c:v>
                </c:pt>
                <c:pt idx="65">
                  <c:v>2446.050000000002</c:v>
                </c:pt>
                <c:pt idx="66">
                  <c:v>2441.8920000000012</c:v>
                </c:pt>
                <c:pt idx="67">
                  <c:v>2437.7340000000017</c:v>
                </c:pt>
                <c:pt idx="68">
                  <c:v>2433.5760000000018</c:v>
                </c:pt>
                <c:pt idx="69">
                  <c:v>2429.4180000000019</c:v>
                </c:pt>
                <c:pt idx="70">
                  <c:v>2425.2600000000016</c:v>
                </c:pt>
                <c:pt idx="71">
                  <c:v>2421.1020000000021</c:v>
                </c:pt>
                <c:pt idx="72">
                  <c:v>2416.9440000000022</c:v>
                </c:pt>
                <c:pt idx="73">
                  <c:v>2412.7860000000023</c:v>
                </c:pt>
                <c:pt idx="74">
                  <c:v>2408.628000000002</c:v>
                </c:pt>
                <c:pt idx="75">
                  <c:v>2404.4700000000025</c:v>
                </c:pt>
                <c:pt idx="76">
                  <c:v>2400.3120000000026</c:v>
                </c:pt>
                <c:pt idx="77">
                  <c:v>2396.1540000000027</c:v>
                </c:pt>
                <c:pt idx="78">
                  <c:v>2391.9960000000024</c:v>
                </c:pt>
                <c:pt idx="79">
                  <c:v>2387.8380000000029</c:v>
                </c:pt>
                <c:pt idx="80">
                  <c:v>2383.680000000003</c:v>
                </c:pt>
                <c:pt idx="81">
                  <c:v>2379.5220000000031</c:v>
                </c:pt>
                <c:pt idx="82">
                  <c:v>2375.3640000000023</c:v>
                </c:pt>
                <c:pt idx="83">
                  <c:v>2371.2060000000029</c:v>
                </c:pt>
                <c:pt idx="84">
                  <c:v>2367.048000000003</c:v>
                </c:pt>
                <c:pt idx="85">
                  <c:v>2362.8900000000031</c:v>
                </c:pt>
                <c:pt idx="86">
                  <c:v>2358.7320000000027</c:v>
                </c:pt>
                <c:pt idx="87">
                  <c:v>2354.5740000000033</c:v>
                </c:pt>
                <c:pt idx="88">
                  <c:v>2350.4160000000034</c:v>
                </c:pt>
                <c:pt idx="89">
                  <c:v>2346.2580000000034</c:v>
                </c:pt>
                <c:pt idx="90">
                  <c:v>2342.1000000000026</c:v>
                </c:pt>
                <c:pt idx="91">
                  <c:v>2337.9420000000032</c:v>
                </c:pt>
                <c:pt idx="92">
                  <c:v>2333.7840000000033</c:v>
                </c:pt>
                <c:pt idx="93">
                  <c:v>2329.6260000000034</c:v>
                </c:pt>
                <c:pt idx="94">
                  <c:v>2325.468000000003</c:v>
                </c:pt>
                <c:pt idx="95">
                  <c:v>2321.3100000000036</c:v>
                </c:pt>
                <c:pt idx="96">
                  <c:v>2317.1520000000037</c:v>
                </c:pt>
                <c:pt idx="97">
                  <c:v>2312.9940000000033</c:v>
                </c:pt>
                <c:pt idx="98">
                  <c:v>2308.836000000003</c:v>
                </c:pt>
                <c:pt idx="99">
                  <c:v>2304.6780000000035</c:v>
                </c:pt>
                <c:pt idx="100">
                  <c:v>2300.5200000000036</c:v>
                </c:pt>
                <c:pt idx="101">
                  <c:v>2296.3620000000037</c:v>
                </c:pt>
                <c:pt idx="102">
                  <c:v>2292.2040000000034</c:v>
                </c:pt>
                <c:pt idx="103">
                  <c:v>2288.0460000000039</c:v>
                </c:pt>
                <c:pt idx="104">
                  <c:v>2283.888000000004</c:v>
                </c:pt>
                <c:pt idx="105">
                  <c:v>2279.7300000000037</c:v>
                </c:pt>
                <c:pt idx="106">
                  <c:v>2275.5720000000033</c:v>
                </c:pt>
                <c:pt idx="107">
                  <c:v>2271.4140000000039</c:v>
                </c:pt>
                <c:pt idx="108">
                  <c:v>2267.256000000004</c:v>
                </c:pt>
                <c:pt idx="109">
                  <c:v>2263.098000000004</c:v>
                </c:pt>
                <c:pt idx="110">
                  <c:v>2258.9400000000037</c:v>
                </c:pt>
                <c:pt idx="111">
                  <c:v>2254.7820000000042</c:v>
                </c:pt>
                <c:pt idx="112">
                  <c:v>2250.6240000000043</c:v>
                </c:pt>
                <c:pt idx="113">
                  <c:v>2246.4660000000044</c:v>
                </c:pt>
                <c:pt idx="114">
                  <c:v>2242.3080000000036</c:v>
                </c:pt>
                <c:pt idx="115">
                  <c:v>2238.1500000000042</c:v>
                </c:pt>
                <c:pt idx="116">
                  <c:v>2233.9920000000043</c:v>
                </c:pt>
                <c:pt idx="117">
                  <c:v>2229.8340000000044</c:v>
                </c:pt>
                <c:pt idx="118">
                  <c:v>2225.676000000004</c:v>
                </c:pt>
                <c:pt idx="119">
                  <c:v>2221.5180000000046</c:v>
                </c:pt>
                <c:pt idx="120">
                  <c:v>2217.3600000000047</c:v>
                </c:pt>
                <c:pt idx="121">
                  <c:v>2213.2020000000043</c:v>
                </c:pt>
                <c:pt idx="122">
                  <c:v>2209.044000000004</c:v>
                </c:pt>
                <c:pt idx="123">
                  <c:v>2204.8860000000045</c:v>
                </c:pt>
                <c:pt idx="124">
                  <c:v>2200.7280000000046</c:v>
                </c:pt>
                <c:pt idx="125">
                  <c:v>2196.5700000000047</c:v>
                </c:pt>
                <c:pt idx="126">
                  <c:v>2192.4120000000044</c:v>
                </c:pt>
                <c:pt idx="127">
                  <c:v>2188.2540000000049</c:v>
                </c:pt>
                <c:pt idx="128">
                  <c:v>2184.096000000005</c:v>
                </c:pt>
                <c:pt idx="129">
                  <c:v>2179.9380000000046</c:v>
                </c:pt>
                <c:pt idx="130">
                  <c:v>2175.7800000000043</c:v>
                </c:pt>
                <c:pt idx="131">
                  <c:v>2171.6220000000048</c:v>
                </c:pt>
                <c:pt idx="132">
                  <c:v>2167.4640000000049</c:v>
                </c:pt>
                <c:pt idx="133">
                  <c:v>2163.306000000005</c:v>
                </c:pt>
                <c:pt idx="134">
                  <c:v>2159.1480000000047</c:v>
                </c:pt>
                <c:pt idx="135">
                  <c:v>2154.9900000000052</c:v>
                </c:pt>
                <c:pt idx="136">
                  <c:v>2150.8320000000049</c:v>
                </c:pt>
                <c:pt idx="137">
                  <c:v>2146.674000000005</c:v>
                </c:pt>
                <c:pt idx="138">
                  <c:v>2142.5160000000046</c:v>
                </c:pt>
                <c:pt idx="139">
                  <c:v>2138.3580000000052</c:v>
                </c:pt>
                <c:pt idx="140">
                  <c:v>2134.2000000000053</c:v>
                </c:pt>
                <c:pt idx="141">
                  <c:v>2130.0420000000054</c:v>
                </c:pt>
                <c:pt idx="142">
                  <c:v>2125.884000000005</c:v>
                </c:pt>
                <c:pt idx="143">
                  <c:v>2121.7260000000056</c:v>
                </c:pt>
                <c:pt idx="144">
                  <c:v>2117.5680000000052</c:v>
                </c:pt>
                <c:pt idx="145">
                  <c:v>2113.4100000000053</c:v>
                </c:pt>
                <c:pt idx="146">
                  <c:v>2109.252000000005</c:v>
                </c:pt>
                <c:pt idx="147">
                  <c:v>2105.0940000000055</c:v>
                </c:pt>
                <c:pt idx="148">
                  <c:v>2100.9360000000056</c:v>
                </c:pt>
                <c:pt idx="149">
                  <c:v>2096.7780000000057</c:v>
                </c:pt>
                <c:pt idx="150">
                  <c:v>2092.6200000000053</c:v>
                </c:pt>
                <c:pt idx="151">
                  <c:v>2088.4620000000054</c:v>
                </c:pt>
                <c:pt idx="152">
                  <c:v>2084.3040000000055</c:v>
                </c:pt>
                <c:pt idx="153">
                  <c:v>2080.1460000000056</c:v>
                </c:pt>
                <c:pt idx="154">
                  <c:v>2075.9880000000053</c:v>
                </c:pt>
                <c:pt idx="155">
                  <c:v>2071.8300000000058</c:v>
                </c:pt>
                <c:pt idx="156">
                  <c:v>2067.6720000000059</c:v>
                </c:pt>
                <c:pt idx="157">
                  <c:v>2063.514000000006</c:v>
                </c:pt>
                <c:pt idx="158">
                  <c:v>2059.3560000000057</c:v>
                </c:pt>
                <c:pt idx="159">
                  <c:v>2055.1980000000058</c:v>
                </c:pt>
                <c:pt idx="160">
                  <c:v>2051.0400000000059</c:v>
                </c:pt>
                <c:pt idx="161">
                  <c:v>2046.8820000000064</c:v>
                </c:pt>
                <c:pt idx="162">
                  <c:v>2042.7240000000061</c:v>
                </c:pt>
                <c:pt idx="163">
                  <c:v>2038.5660000000064</c:v>
                </c:pt>
                <c:pt idx="164">
                  <c:v>2034.408000000006</c:v>
                </c:pt>
                <c:pt idx="165">
                  <c:v>2030.2500000000059</c:v>
                </c:pt>
                <c:pt idx="166">
                  <c:v>2026.0920000000062</c:v>
                </c:pt>
                <c:pt idx="167">
                  <c:v>2021.9340000000066</c:v>
                </c:pt>
                <c:pt idx="168">
                  <c:v>2017.7760000000064</c:v>
                </c:pt>
                <c:pt idx="169">
                  <c:v>2013.6180000000061</c:v>
                </c:pt>
                <c:pt idx="170">
                  <c:v>2009.4600000000064</c:v>
                </c:pt>
                <c:pt idx="171">
                  <c:v>2005.3020000000067</c:v>
                </c:pt>
                <c:pt idx="172">
                  <c:v>2001.1440000000064</c:v>
                </c:pt>
                <c:pt idx="173">
                  <c:v>1996.9860000000062</c:v>
                </c:pt>
                <c:pt idx="174">
                  <c:v>1992.8280000000066</c:v>
                </c:pt>
                <c:pt idx="175">
                  <c:v>1988.6700000000069</c:v>
                </c:pt>
                <c:pt idx="176">
                  <c:v>1984.5120000000068</c:v>
                </c:pt>
                <c:pt idx="177">
                  <c:v>1980.3540000000064</c:v>
                </c:pt>
                <c:pt idx="178">
                  <c:v>1976.1960000000067</c:v>
                </c:pt>
                <c:pt idx="179">
                  <c:v>1972.0380000000068</c:v>
                </c:pt>
                <c:pt idx="180">
                  <c:v>1967.8800000000067</c:v>
                </c:pt>
                <c:pt idx="181">
                  <c:v>1963.7220000000066</c:v>
                </c:pt>
                <c:pt idx="182">
                  <c:v>1959.5640000000069</c:v>
                </c:pt>
                <c:pt idx="183">
                  <c:v>1955.4060000000072</c:v>
                </c:pt>
                <c:pt idx="184">
                  <c:v>1951.2480000000069</c:v>
                </c:pt>
                <c:pt idx="185">
                  <c:v>1947.0900000000067</c:v>
                </c:pt>
                <c:pt idx="186">
                  <c:v>1942.9320000000071</c:v>
                </c:pt>
                <c:pt idx="187">
                  <c:v>1938.7740000000074</c:v>
                </c:pt>
                <c:pt idx="188">
                  <c:v>1934.6160000000073</c:v>
                </c:pt>
                <c:pt idx="189">
                  <c:v>1930.4580000000069</c:v>
                </c:pt>
                <c:pt idx="190">
                  <c:v>1926.3000000000072</c:v>
                </c:pt>
                <c:pt idx="191">
                  <c:v>1922.1420000000076</c:v>
                </c:pt>
                <c:pt idx="192">
                  <c:v>1917.9840000000072</c:v>
                </c:pt>
                <c:pt idx="193">
                  <c:v>1913.8260000000071</c:v>
                </c:pt>
                <c:pt idx="194">
                  <c:v>1909.6680000000074</c:v>
                </c:pt>
                <c:pt idx="195">
                  <c:v>1905.5100000000077</c:v>
                </c:pt>
                <c:pt idx="196">
                  <c:v>1901.3520000000076</c:v>
                </c:pt>
                <c:pt idx="197">
                  <c:v>1897.1940000000072</c:v>
                </c:pt>
                <c:pt idx="198">
                  <c:v>1893.0360000000076</c:v>
                </c:pt>
                <c:pt idx="199">
                  <c:v>1888.8780000000077</c:v>
                </c:pt>
                <c:pt idx="200">
                  <c:v>1884.7200000000075</c:v>
                </c:pt>
                <c:pt idx="201">
                  <c:v>1880.5620000000074</c:v>
                </c:pt>
                <c:pt idx="202">
                  <c:v>1876.4040000000077</c:v>
                </c:pt>
                <c:pt idx="203">
                  <c:v>1872.2460000000081</c:v>
                </c:pt>
                <c:pt idx="204">
                  <c:v>1868.0880000000077</c:v>
                </c:pt>
                <c:pt idx="205">
                  <c:v>1863.9300000000076</c:v>
                </c:pt>
                <c:pt idx="206">
                  <c:v>1859.7720000000079</c:v>
                </c:pt>
                <c:pt idx="207">
                  <c:v>1855.614000000008</c:v>
                </c:pt>
                <c:pt idx="208">
                  <c:v>1851.4560000000079</c:v>
                </c:pt>
                <c:pt idx="209">
                  <c:v>1847.2980000000077</c:v>
                </c:pt>
                <c:pt idx="210">
                  <c:v>1843.1400000000081</c:v>
                </c:pt>
                <c:pt idx="211">
                  <c:v>1838.9820000000084</c:v>
                </c:pt>
                <c:pt idx="212">
                  <c:v>1834.824000000008</c:v>
                </c:pt>
                <c:pt idx="213">
                  <c:v>1830.6660000000079</c:v>
                </c:pt>
                <c:pt idx="214">
                  <c:v>1826.508000000008</c:v>
                </c:pt>
                <c:pt idx="215">
                  <c:v>1822.3500000000083</c:v>
                </c:pt>
                <c:pt idx="216">
                  <c:v>1818.1920000000082</c:v>
                </c:pt>
                <c:pt idx="217">
                  <c:v>1814.0340000000081</c:v>
                </c:pt>
                <c:pt idx="218">
                  <c:v>1809.8760000000084</c:v>
                </c:pt>
                <c:pt idx="219">
                  <c:v>1805.7180000000085</c:v>
                </c:pt>
                <c:pt idx="220">
                  <c:v>1801.5600000000084</c:v>
                </c:pt>
                <c:pt idx="221">
                  <c:v>1797.4020000000082</c:v>
                </c:pt>
                <c:pt idx="222">
                  <c:v>1793.2440000000083</c:v>
                </c:pt>
                <c:pt idx="223">
                  <c:v>1789.0860000000087</c:v>
                </c:pt>
                <c:pt idx="224">
                  <c:v>1784.9280000000085</c:v>
                </c:pt>
                <c:pt idx="225">
                  <c:v>1780.7700000000084</c:v>
                </c:pt>
                <c:pt idx="226">
                  <c:v>1776.6120000000087</c:v>
                </c:pt>
                <c:pt idx="227">
                  <c:v>1772.4540000000088</c:v>
                </c:pt>
                <c:pt idx="228">
                  <c:v>1768.2960000000087</c:v>
                </c:pt>
                <c:pt idx="229">
                  <c:v>1764.1380000000083</c:v>
                </c:pt>
                <c:pt idx="230">
                  <c:v>1759.9800000000087</c:v>
                </c:pt>
                <c:pt idx="231">
                  <c:v>1755.822000000009</c:v>
                </c:pt>
                <c:pt idx="232">
                  <c:v>1751.6640000000089</c:v>
                </c:pt>
                <c:pt idx="233">
                  <c:v>1747.5060000000087</c:v>
                </c:pt>
                <c:pt idx="234">
                  <c:v>1743.3480000000088</c:v>
                </c:pt>
                <c:pt idx="235">
                  <c:v>1739.1900000000091</c:v>
                </c:pt>
                <c:pt idx="236">
                  <c:v>1735.032000000009</c:v>
                </c:pt>
                <c:pt idx="237">
                  <c:v>1730.8740000000089</c:v>
                </c:pt>
                <c:pt idx="238">
                  <c:v>1726.7160000000092</c:v>
                </c:pt>
                <c:pt idx="239">
                  <c:v>1722.5580000000093</c:v>
                </c:pt>
                <c:pt idx="240">
                  <c:v>1718.4000000000092</c:v>
                </c:pt>
                <c:pt idx="241">
                  <c:v>1714.2420000000091</c:v>
                </c:pt>
                <c:pt idx="242">
                  <c:v>1710.0840000000092</c:v>
                </c:pt>
                <c:pt idx="243">
                  <c:v>1705.9260000000095</c:v>
                </c:pt>
                <c:pt idx="244">
                  <c:v>1701.7680000000094</c:v>
                </c:pt>
                <c:pt idx="245">
                  <c:v>1697.6100000000092</c:v>
                </c:pt>
                <c:pt idx="246">
                  <c:v>1693.4520000000095</c:v>
                </c:pt>
                <c:pt idx="247">
                  <c:v>1689.2940000000096</c:v>
                </c:pt>
                <c:pt idx="248">
                  <c:v>1685.1360000000095</c:v>
                </c:pt>
                <c:pt idx="249">
                  <c:v>1680.9780000000092</c:v>
                </c:pt>
                <c:pt idx="250">
                  <c:v>1676.8200000000095</c:v>
                </c:pt>
                <c:pt idx="251">
                  <c:v>1672.6620000000098</c:v>
                </c:pt>
                <c:pt idx="252">
                  <c:v>1668.5040000000097</c:v>
                </c:pt>
                <c:pt idx="253">
                  <c:v>1664.3460000000096</c:v>
                </c:pt>
                <c:pt idx="254">
                  <c:v>1660.1880000000097</c:v>
                </c:pt>
                <c:pt idx="255">
                  <c:v>1656.03000000001</c:v>
                </c:pt>
                <c:pt idx="256">
                  <c:v>1651.8720000000098</c:v>
                </c:pt>
                <c:pt idx="257">
                  <c:v>1647.7140000000095</c:v>
                </c:pt>
                <c:pt idx="258">
                  <c:v>1643.5560000000098</c:v>
                </c:pt>
                <c:pt idx="259">
                  <c:v>1639.3980000000101</c:v>
                </c:pt>
                <c:pt idx="260">
                  <c:v>1635.24000000001</c:v>
                </c:pt>
                <c:pt idx="261">
                  <c:v>1631.0820000000099</c:v>
                </c:pt>
                <c:pt idx="262">
                  <c:v>1626.92400000001</c:v>
                </c:pt>
                <c:pt idx="263">
                  <c:v>1622.7660000000103</c:v>
                </c:pt>
                <c:pt idx="264">
                  <c:v>1618.60800000001</c:v>
                </c:pt>
                <c:pt idx="265">
                  <c:v>1614.4500000000098</c:v>
                </c:pt>
                <c:pt idx="266">
                  <c:v>1610.2920000000101</c:v>
                </c:pt>
                <c:pt idx="267">
                  <c:v>1606.1340000000105</c:v>
                </c:pt>
                <c:pt idx="268">
                  <c:v>1601.9760000000103</c:v>
                </c:pt>
                <c:pt idx="269">
                  <c:v>1597.81800000001</c:v>
                </c:pt>
                <c:pt idx="270">
                  <c:v>1593.6600000000103</c:v>
                </c:pt>
                <c:pt idx="271">
                  <c:v>1589.5020000000106</c:v>
                </c:pt>
                <c:pt idx="272">
                  <c:v>1585.3440000000103</c:v>
                </c:pt>
                <c:pt idx="273">
                  <c:v>1581.1860000000102</c:v>
                </c:pt>
                <c:pt idx="274">
                  <c:v>1577.0280000000105</c:v>
                </c:pt>
                <c:pt idx="275">
                  <c:v>1572.8700000000108</c:v>
                </c:pt>
                <c:pt idx="276">
                  <c:v>1568.7120000000107</c:v>
                </c:pt>
                <c:pt idx="277">
                  <c:v>1564.5540000000103</c:v>
                </c:pt>
                <c:pt idx="278">
                  <c:v>1560.3960000000106</c:v>
                </c:pt>
                <c:pt idx="279">
                  <c:v>1556.2380000000107</c:v>
                </c:pt>
                <c:pt idx="280">
                  <c:v>1552.0800000000106</c:v>
                </c:pt>
                <c:pt idx="281">
                  <c:v>1547.9220000000105</c:v>
                </c:pt>
                <c:pt idx="282">
                  <c:v>1543.7640000000108</c:v>
                </c:pt>
                <c:pt idx="283">
                  <c:v>1539.6060000000111</c:v>
                </c:pt>
                <c:pt idx="284">
                  <c:v>1535.4480000000108</c:v>
                </c:pt>
                <c:pt idx="285">
                  <c:v>1531.2900000000107</c:v>
                </c:pt>
                <c:pt idx="286">
                  <c:v>1527.132000000011</c:v>
                </c:pt>
                <c:pt idx="287">
                  <c:v>1522.9740000000113</c:v>
                </c:pt>
                <c:pt idx="288">
                  <c:v>1518.8160000000112</c:v>
                </c:pt>
                <c:pt idx="289">
                  <c:v>1514.6580000000108</c:v>
                </c:pt>
                <c:pt idx="290">
                  <c:v>1510.5000000000111</c:v>
                </c:pt>
                <c:pt idx="291">
                  <c:v>1506.3420000000115</c:v>
                </c:pt>
                <c:pt idx="292">
                  <c:v>1502.1840000000111</c:v>
                </c:pt>
                <c:pt idx="293">
                  <c:v>1498.026000000011</c:v>
                </c:pt>
                <c:pt idx="294">
                  <c:v>1493.8680000000113</c:v>
                </c:pt>
                <c:pt idx="295">
                  <c:v>1489.7100000000116</c:v>
                </c:pt>
                <c:pt idx="296">
                  <c:v>1485.5520000000115</c:v>
                </c:pt>
                <c:pt idx="297">
                  <c:v>1481.3940000000111</c:v>
                </c:pt>
                <c:pt idx="298">
                  <c:v>1477.2360000000115</c:v>
                </c:pt>
                <c:pt idx="299">
                  <c:v>1473.0780000000116</c:v>
                </c:pt>
                <c:pt idx="300">
                  <c:v>1468.9200000000114</c:v>
                </c:pt>
                <c:pt idx="301">
                  <c:v>1464.7620000000113</c:v>
                </c:pt>
                <c:pt idx="302">
                  <c:v>1460.6040000000116</c:v>
                </c:pt>
                <c:pt idx="303">
                  <c:v>1456.446000000012</c:v>
                </c:pt>
                <c:pt idx="304">
                  <c:v>1452.2880000000116</c:v>
                </c:pt>
                <c:pt idx="305">
                  <c:v>1448.1300000000115</c:v>
                </c:pt>
                <c:pt idx="306">
                  <c:v>1443.9720000000118</c:v>
                </c:pt>
                <c:pt idx="307">
                  <c:v>1439.8140000000119</c:v>
                </c:pt>
                <c:pt idx="308">
                  <c:v>1435.6560000000118</c:v>
                </c:pt>
                <c:pt idx="309">
                  <c:v>1431.4980000000116</c:v>
                </c:pt>
                <c:pt idx="310">
                  <c:v>1427.340000000012</c:v>
                </c:pt>
                <c:pt idx="311">
                  <c:v>1423.1820000000123</c:v>
                </c:pt>
                <c:pt idx="312">
                  <c:v>1419.0240000000119</c:v>
                </c:pt>
                <c:pt idx="313">
                  <c:v>1414.8660000000118</c:v>
                </c:pt>
                <c:pt idx="314">
                  <c:v>1410.7080000000119</c:v>
                </c:pt>
                <c:pt idx="315">
                  <c:v>1406.5500000000122</c:v>
                </c:pt>
                <c:pt idx="316">
                  <c:v>1402.3920000000121</c:v>
                </c:pt>
                <c:pt idx="317">
                  <c:v>1398.234000000012</c:v>
                </c:pt>
                <c:pt idx="318">
                  <c:v>1394.0760000000123</c:v>
                </c:pt>
                <c:pt idx="319">
                  <c:v>1389.9180000000124</c:v>
                </c:pt>
                <c:pt idx="320">
                  <c:v>1385.760000000012</c:v>
                </c:pt>
                <c:pt idx="321">
                  <c:v>1381.6020000000117</c:v>
                </c:pt>
                <c:pt idx="322">
                  <c:v>1377.4440000000118</c:v>
                </c:pt>
                <c:pt idx="323">
                  <c:v>1373.2860000000114</c:v>
                </c:pt>
                <c:pt idx="324">
                  <c:v>1369.1280000000111</c:v>
                </c:pt>
                <c:pt idx="325">
                  <c:v>1364.9700000000109</c:v>
                </c:pt>
                <c:pt idx="326">
                  <c:v>1360.8120000000106</c:v>
                </c:pt>
                <c:pt idx="327">
                  <c:v>1356.6540000000105</c:v>
                </c:pt>
                <c:pt idx="328">
                  <c:v>1352.4960000000099</c:v>
                </c:pt>
                <c:pt idx="329">
                  <c:v>1348.3380000000097</c:v>
                </c:pt>
                <c:pt idx="330">
                  <c:v>1344.1800000000096</c:v>
                </c:pt>
                <c:pt idx="331">
                  <c:v>1340.0220000000095</c:v>
                </c:pt>
                <c:pt idx="332">
                  <c:v>1335.8640000000091</c:v>
                </c:pt>
                <c:pt idx="333">
                  <c:v>1331.7060000000088</c:v>
                </c:pt>
                <c:pt idx="334">
                  <c:v>1327.5480000000084</c:v>
                </c:pt>
                <c:pt idx="335">
                  <c:v>1323.3900000000083</c:v>
                </c:pt>
                <c:pt idx="336">
                  <c:v>1319.2320000000082</c:v>
                </c:pt>
                <c:pt idx="337">
                  <c:v>1315.0740000000078</c:v>
                </c:pt>
                <c:pt idx="338">
                  <c:v>1310.9160000000074</c:v>
                </c:pt>
                <c:pt idx="339">
                  <c:v>1306.7580000000073</c:v>
                </c:pt>
                <c:pt idx="340">
                  <c:v>1302.600000000007</c:v>
                </c:pt>
                <c:pt idx="341">
                  <c:v>1298.4420000000068</c:v>
                </c:pt>
                <c:pt idx="342">
                  <c:v>1294.2840000000067</c:v>
                </c:pt>
                <c:pt idx="343">
                  <c:v>1290.1260000000061</c:v>
                </c:pt>
                <c:pt idx="344">
                  <c:v>1285.968000000006</c:v>
                </c:pt>
                <c:pt idx="345">
                  <c:v>1281.8100000000056</c:v>
                </c:pt>
                <c:pt idx="346">
                  <c:v>1277.6520000000055</c:v>
                </c:pt>
                <c:pt idx="347">
                  <c:v>1273.4940000000054</c:v>
                </c:pt>
                <c:pt idx="348">
                  <c:v>1269.3360000000048</c:v>
                </c:pt>
                <c:pt idx="349">
                  <c:v>1265.1780000000047</c:v>
                </c:pt>
                <c:pt idx="350">
                  <c:v>1261.0200000000045</c:v>
                </c:pt>
                <c:pt idx="351">
                  <c:v>1256.8620000000042</c:v>
                </c:pt>
                <c:pt idx="352">
                  <c:v>1252.704000000004</c:v>
                </c:pt>
                <c:pt idx="353">
                  <c:v>1248.5460000000035</c:v>
                </c:pt>
                <c:pt idx="354">
                  <c:v>1244.3880000000033</c:v>
                </c:pt>
                <c:pt idx="355">
                  <c:v>1240.2300000000032</c:v>
                </c:pt>
                <c:pt idx="356">
                  <c:v>1236.0720000000031</c:v>
                </c:pt>
                <c:pt idx="357">
                  <c:v>1231.9140000000027</c:v>
                </c:pt>
                <c:pt idx="358">
                  <c:v>1227.7560000000024</c:v>
                </c:pt>
                <c:pt idx="359">
                  <c:v>1223.598000000002</c:v>
                </c:pt>
                <c:pt idx="360">
                  <c:v>1219.4400000000019</c:v>
                </c:pt>
                <c:pt idx="361">
                  <c:v>1215.2820000000017</c:v>
                </c:pt>
                <c:pt idx="362">
                  <c:v>1211.1240000000014</c:v>
                </c:pt>
                <c:pt idx="363">
                  <c:v>1206.966000000001</c:v>
                </c:pt>
                <c:pt idx="364">
                  <c:v>1202.8080000000009</c:v>
                </c:pt>
                <c:pt idx="365">
                  <c:v>1198.6500000000005</c:v>
                </c:pt>
                <c:pt idx="366">
                  <c:v>1194.4920000000004</c:v>
                </c:pt>
                <c:pt idx="367">
                  <c:v>1190.3340000000003</c:v>
                </c:pt>
                <c:pt idx="368">
                  <c:v>1186.1759999999997</c:v>
                </c:pt>
                <c:pt idx="369">
                  <c:v>1182.0179999999996</c:v>
                </c:pt>
                <c:pt idx="370">
                  <c:v>1177.8599999999992</c:v>
                </c:pt>
                <c:pt idx="371">
                  <c:v>1173.7019999999991</c:v>
                </c:pt>
                <c:pt idx="372">
                  <c:v>1169.543999999999</c:v>
                </c:pt>
                <c:pt idx="373">
                  <c:v>1165.3859999999984</c:v>
                </c:pt>
                <c:pt idx="374">
                  <c:v>1161.2279999999982</c:v>
                </c:pt>
                <c:pt idx="375">
                  <c:v>1157.0699999999981</c:v>
                </c:pt>
                <c:pt idx="376">
                  <c:v>1152.9119999999978</c:v>
                </c:pt>
                <c:pt idx="377">
                  <c:v>1148.7539999999976</c:v>
                </c:pt>
                <c:pt idx="378">
                  <c:v>1144.595999999997</c:v>
                </c:pt>
                <c:pt idx="379">
                  <c:v>1140.4379999999969</c:v>
                </c:pt>
                <c:pt idx="380">
                  <c:v>1136.2799999999968</c:v>
                </c:pt>
                <c:pt idx="381">
                  <c:v>1132.1219999999967</c:v>
                </c:pt>
                <c:pt idx="382">
                  <c:v>1127.9639999999963</c:v>
                </c:pt>
                <c:pt idx="383">
                  <c:v>1123.8059999999959</c:v>
                </c:pt>
                <c:pt idx="384">
                  <c:v>1119.6479999999956</c:v>
                </c:pt>
                <c:pt idx="385">
                  <c:v>1115.4899999999955</c:v>
                </c:pt>
                <c:pt idx="386">
                  <c:v>1111.3319999999953</c:v>
                </c:pt>
                <c:pt idx="387">
                  <c:v>1107.173999999995</c:v>
                </c:pt>
                <c:pt idx="388">
                  <c:v>1103.0159999999946</c:v>
                </c:pt>
                <c:pt idx="389">
                  <c:v>1098.8579999999945</c:v>
                </c:pt>
                <c:pt idx="390">
                  <c:v>1094.6999999999941</c:v>
                </c:pt>
                <c:pt idx="391">
                  <c:v>1090.541999999994</c:v>
                </c:pt>
                <c:pt idx="392">
                  <c:v>1086.3839999999939</c:v>
                </c:pt>
                <c:pt idx="393">
                  <c:v>1082.2259999999933</c:v>
                </c:pt>
                <c:pt idx="394">
                  <c:v>1078.0679999999932</c:v>
                </c:pt>
                <c:pt idx="395">
                  <c:v>1073.9099999999928</c:v>
                </c:pt>
                <c:pt idx="396">
                  <c:v>1069.7519999999927</c:v>
                </c:pt>
                <c:pt idx="397">
                  <c:v>1065.5939999999925</c:v>
                </c:pt>
                <c:pt idx="398">
                  <c:v>1061.435999999992</c:v>
                </c:pt>
                <c:pt idx="399">
                  <c:v>1057.2779999999918</c:v>
                </c:pt>
                <c:pt idx="400">
                  <c:v>1053.1199999999917</c:v>
                </c:pt>
                <c:pt idx="401">
                  <c:v>1048.9619999999913</c:v>
                </c:pt>
                <c:pt idx="402">
                  <c:v>1044.8039999999912</c:v>
                </c:pt>
                <c:pt idx="403">
                  <c:v>1040.6459999999906</c:v>
                </c:pt>
                <c:pt idx="404">
                  <c:v>1036.4879999999905</c:v>
                </c:pt>
                <c:pt idx="405">
                  <c:v>1032.3299999999904</c:v>
                </c:pt>
                <c:pt idx="406">
                  <c:v>1028.1719999999902</c:v>
                </c:pt>
                <c:pt idx="407">
                  <c:v>1024.0139999999899</c:v>
                </c:pt>
                <c:pt idx="408">
                  <c:v>1019.8559999999894</c:v>
                </c:pt>
                <c:pt idx="409">
                  <c:v>1015.697999999989</c:v>
                </c:pt>
                <c:pt idx="410">
                  <c:v>1011.5399999999887</c:v>
                </c:pt>
                <c:pt idx="411">
                  <c:v>1007.3819999999885</c:v>
                </c:pt>
                <c:pt idx="412">
                  <c:v>1003.2239999999881</c:v>
                </c:pt>
                <c:pt idx="413">
                  <c:v>999.06599999998741</c:v>
                </c:pt>
                <c:pt idx="414">
                  <c:v>994.90799999998717</c:v>
                </c:pt>
                <c:pt idx="415">
                  <c:v>990.74999999998693</c:v>
                </c:pt>
                <c:pt idx="416">
                  <c:v>986.59199999998668</c:v>
                </c:pt>
                <c:pt idx="417">
                  <c:v>982.4339999999861</c:v>
                </c:pt>
                <c:pt idx="418">
                  <c:v>978.27599999998563</c:v>
                </c:pt>
                <c:pt idx="419">
                  <c:v>974.11799999998539</c:v>
                </c:pt>
                <c:pt idx="420">
                  <c:v>969.95999999998503</c:v>
                </c:pt>
                <c:pt idx="421">
                  <c:v>965.80199999998456</c:v>
                </c:pt>
                <c:pt idx="422">
                  <c:v>961.64399999998443</c:v>
                </c:pt>
                <c:pt idx="423">
                  <c:v>957.48599999998385</c:v>
                </c:pt>
                <c:pt idx="424">
                  <c:v>953.3279999999836</c:v>
                </c:pt>
                <c:pt idx="425">
                  <c:v>949.16999999998302</c:v>
                </c:pt>
                <c:pt idx="426">
                  <c:v>945.01199999998289</c:v>
                </c:pt>
                <c:pt idx="427">
                  <c:v>940.85399999998253</c:v>
                </c:pt>
                <c:pt idx="428">
                  <c:v>936.69599999998195</c:v>
                </c:pt>
                <c:pt idx="429">
                  <c:v>932.53799999998148</c:v>
                </c:pt>
                <c:pt idx="430">
                  <c:v>928.37999999998135</c:v>
                </c:pt>
                <c:pt idx="431">
                  <c:v>924.22199999998099</c:v>
                </c:pt>
                <c:pt idx="432">
                  <c:v>920.06399999998087</c:v>
                </c:pt>
                <c:pt idx="433">
                  <c:v>915.90599999997994</c:v>
                </c:pt>
                <c:pt idx="434">
                  <c:v>911.74799999997981</c:v>
                </c:pt>
                <c:pt idx="435">
                  <c:v>907.58999999997945</c:v>
                </c:pt>
                <c:pt idx="436">
                  <c:v>903.43199999997921</c:v>
                </c:pt>
                <c:pt idx="437">
                  <c:v>899.27399999997874</c:v>
                </c:pt>
                <c:pt idx="438">
                  <c:v>895.11599999997827</c:v>
                </c:pt>
                <c:pt idx="439">
                  <c:v>890.95799999997791</c:v>
                </c:pt>
                <c:pt idx="440">
                  <c:v>886.79999999997779</c:v>
                </c:pt>
                <c:pt idx="441">
                  <c:v>882.6419999999772</c:v>
                </c:pt>
                <c:pt idx="442">
                  <c:v>878.48399999997696</c:v>
                </c:pt>
                <c:pt idx="443">
                  <c:v>874.32599999997637</c:v>
                </c:pt>
                <c:pt idx="444">
                  <c:v>870.16799999997613</c:v>
                </c:pt>
                <c:pt idx="445">
                  <c:v>866.00999999997566</c:v>
                </c:pt>
                <c:pt idx="446">
                  <c:v>861.85199999997542</c:v>
                </c:pt>
                <c:pt idx="447">
                  <c:v>857.69399999997518</c:v>
                </c:pt>
                <c:pt idx="448">
                  <c:v>853.53599999997471</c:v>
                </c:pt>
                <c:pt idx="449">
                  <c:v>849.37799999997412</c:v>
                </c:pt>
                <c:pt idx="450">
                  <c:v>845.21999999997388</c:v>
                </c:pt>
                <c:pt idx="451">
                  <c:v>841.06199999997364</c:v>
                </c:pt>
                <c:pt idx="452">
                  <c:v>836.90399999997328</c:v>
                </c:pt>
                <c:pt idx="453">
                  <c:v>832.74599999997258</c:v>
                </c:pt>
                <c:pt idx="454">
                  <c:v>828.58799999997234</c:v>
                </c:pt>
                <c:pt idx="455">
                  <c:v>824.4299999999721</c:v>
                </c:pt>
                <c:pt idx="456">
                  <c:v>820.27199999997185</c:v>
                </c:pt>
                <c:pt idx="457">
                  <c:v>816.11399999997138</c:v>
                </c:pt>
                <c:pt idx="458">
                  <c:v>811.9559999999708</c:v>
                </c:pt>
                <c:pt idx="459">
                  <c:v>807.79799999997056</c:v>
                </c:pt>
                <c:pt idx="460">
                  <c:v>803.6399999999702</c:v>
                </c:pt>
                <c:pt idx="461">
                  <c:v>799.48199999996984</c:v>
                </c:pt>
                <c:pt idx="462">
                  <c:v>795.3239999999696</c:v>
                </c:pt>
                <c:pt idx="463">
                  <c:v>791.16599999996902</c:v>
                </c:pt>
                <c:pt idx="464">
                  <c:v>787.00799999996877</c:v>
                </c:pt>
                <c:pt idx="465">
                  <c:v>782.8499999999683</c:v>
                </c:pt>
                <c:pt idx="466">
                  <c:v>778.69199999996806</c:v>
                </c:pt>
                <c:pt idx="467">
                  <c:v>774.5339999999677</c:v>
                </c:pt>
                <c:pt idx="468">
                  <c:v>770.37599999996712</c:v>
                </c:pt>
                <c:pt idx="469">
                  <c:v>766.21799999996676</c:v>
                </c:pt>
                <c:pt idx="470">
                  <c:v>762.05999999996652</c:v>
                </c:pt>
                <c:pt idx="471">
                  <c:v>757.90199999996616</c:v>
                </c:pt>
                <c:pt idx="472">
                  <c:v>753.74399999996604</c:v>
                </c:pt>
                <c:pt idx="473">
                  <c:v>749.58599999996522</c:v>
                </c:pt>
                <c:pt idx="474">
                  <c:v>745.42799999996498</c:v>
                </c:pt>
                <c:pt idx="475">
                  <c:v>741.26999999996463</c:v>
                </c:pt>
                <c:pt idx="476">
                  <c:v>737.11199999996438</c:v>
                </c:pt>
                <c:pt idx="477">
                  <c:v>732.95399999996391</c:v>
                </c:pt>
                <c:pt idx="478">
                  <c:v>728.79599999996344</c:v>
                </c:pt>
                <c:pt idx="479">
                  <c:v>724.6379999999632</c:v>
                </c:pt>
                <c:pt idx="480">
                  <c:v>720.47999999996296</c:v>
                </c:pt>
                <c:pt idx="481">
                  <c:v>716.32199999996237</c:v>
                </c:pt>
                <c:pt idx="482">
                  <c:v>712.16399999996224</c:v>
                </c:pt>
                <c:pt idx="483">
                  <c:v>708.00599999996166</c:v>
                </c:pt>
                <c:pt idx="484">
                  <c:v>703.8479999999613</c:v>
                </c:pt>
                <c:pt idx="485">
                  <c:v>699.68999999996083</c:v>
                </c:pt>
                <c:pt idx="486">
                  <c:v>695.5319999999607</c:v>
                </c:pt>
                <c:pt idx="487">
                  <c:v>691.37399999996035</c:v>
                </c:pt>
                <c:pt idx="488">
                  <c:v>687.21599999995988</c:v>
                </c:pt>
                <c:pt idx="489">
                  <c:v>683.05799999995929</c:v>
                </c:pt>
                <c:pt idx="490">
                  <c:v>678.89999999995916</c:v>
                </c:pt>
                <c:pt idx="491">
                  <c:v>674.74199999995881</c:v>
                </c:pt>
                <c:pt idx="492">
                  <c:v>670.58399999995856</c:v>
                </c:pt>
                <c:pt idx="493">
                  <c:v>666.42599999995775</c:v>
                </c:pt>
                <c:pt idx="494">
                  <c:v>662.26799999995762</c:v>
                </c:pt>
                <c:pt idx="495">
                  <c:v>658.10999999995727</c:v>
                </c:pt>
                <c:pt idx="496">
                  <c:v>653.95199999995702</c:v>
                </c:pt>
                <c:pt idx="497">
                  <c:v>649.79399999995655</c:v>
                </c:pt>
                <c:pt idx="498">
                  <c:v>645.63599999995608</c:v>
                </c:pt>
                <c:pt idx="499">
                  <c:v>641.47799999995573</c:v>
                </c:pt>
                <c:pt idx="500">
                  <c:v>637.31999999995548</c:v>
                </c:pt>
                <c:pt idx="501">
                  <c:v>633.16199999995501</c:v>
                </c:pt>
                <c:pt idx="502">
                  <c:v>629.00399999995477</c:v>
                </c:pt>
                <c:pt idx="503">
                  <c:v>624.84599999995419</c:v>
                </c:pt>
                <c:pt idx="504">
                  <c:v>620.68799999995395</c:v>
                </c:pt>
                <c:pt idx="505">
                  <c:v>616.52999999995347</c:v>
                </c:pt>
                <c:pt idx="506">
                  <c:v>612.37199999995323</c:v>
                </c:pt>
                <c:pt idx="507">
                  <c:v>608.21399999995299</c:v>
                </c:pt>
                <c:pt idx="508">
                  <c:v>604.05599999995241</c:v>
                </c:pt>
                <c:pt idx="509">
                  <c:v>599.89799999995194</c:v>
                </c:pt>
                <c:pt idx="510">
                  <c:v>595.73999999995169</c:v>
                </c:pt>
                <c:pt idx="511">
                  <c:v>591.58199999995145</c:v>
                </c:pt>
                <c:pt idx="512">
                  <c:v>587.42399999995109</c:v>
                </c:pt>
                <c:pt idx="513">
                  <c:v>583.2659999999504</c:v>
                </c:pt>
                <c:pt idx="514">
                  <c:v>579.10799999995015</c:v>
                </c:pt>
                <c:pt idx="515">
                  <c:v>574.94999999994991</c:v>
                </c:pt>
                <c:pt idx="516">
                  <c:v>570.79199999994955</c:v>
                </c:pt>
                <c:pt idx="517">
                  <c:v>566.6339999999492</c:v>
                </c:pt>
                <c:pt idx="518">
                  <c:v>562.47599999994861</c:v>
                </c:pt>
                <c:pt idx="519">
                  <c:v>558.31799999994837</c:v>
                </c:pt>
                <c:pt idx="520">
                  <c:v>554.15999999994801</c:v>
                </c:pt>
                <c:pt idx="521">
                  <c:v>550.00199999994766</c:v>
                </c:pt>
                <c:pt idx="522">
                  <c:v>545.84399999994741</c:v>
                </c:pt>
                <c:pt idx="523">
                  <c:v>541.68599999994683</c:v>
                </c:pt>
                <c:pt idx="524">
                  <c:v>537.52799999994647</c:v>
                </c:pt>
                <c:pt idx="525">
                  <c:v>533.36999999994612</c:v>
                </c:pt>
              </c:numCache>
            </c:numRef>
          </c:val>
          <c:extLst>
            <c:ext xmlns:c16="http://schemas.microsoft.com/office/drawing/2014/chart" uri="{C3380CC4-5D6E-409C-BE32-E72D297353CC}">
              <c16:uniqueId val="{00000000-F4EF-4BF7-B039-A64D2AD8F8C5}"/>
            </c:ext>
          </c:extLst>
        </c:ser>
        <c:dLbls>
          <c:showLegendKey val="0"/>
          <c:showVal val="0"/>
          <c:showCatName val="0"/>
          <c:showSerName val="0"/>
          <c:showPercent val="0"/>
          <c:showBubbleSize val="0"/>
        </c:dLbls>
        <c:axId val="324151816"/>
        <c:axId val="1"/>
      </c:areaChart>
      <c:catAx>
        <c:axId val="324151816"/>
        <c:scaling>
          <c:orientation val="minMax"/>
        </c:scaling>
        <c:delete val="0"/>
        <c:axPos val="b"/>
        <c:majorTickMark val="none"/>
        <c:minorTickMark val="none"/>
        <c:tickLblPos val="none"/>
        <c:spPr>
          <a:ln w="9525">
            <a:noFill/>
          </a:ln>
        </c:spPr>
        <c:crossAx val="1"/>
        <c:crossesAt val="700"/>
        <c:auto val="1"/>
        <c:lblAlgn val="ctr"/>
        <c:lblOffset val="100"/>
        <c:tickMarkSkip val="1"/>
        <c:noMultiLvlLbl val="0"/>
      </c:catAx>
      <c:valAx>
        <c:axId val="1"/>
        <c:scaling>
          <c:orientation val="minMax"/>
          <c:max val="1900"/>
          <c:min val="7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24151816"/>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spPr>
            <a:solidFill>
              <a:srgbClr val="969696"/>
            </a:solidFill>
            <a:ln w="25400">
              <a:noFill/>
            </a:ln>
          </c:spPr>
          <c:val>
            <c:numRef>
              <c:f>'Course Analysis'!$C$7:$C$532</c:f>
              <c:numCache>
                <c:formatCode>0.00</c:formatCode>
                <c:ptCount val="526"/>
                <c:pt idx="0">
                  <c:v>2550</c:v>
                </c:pt>
                <c:pt idx="1">
                  <c:v>2550</c:v>
                </c:pt>
                <c:pt idx="2">
                  <c:v>2550</c:v>
                </c:pt>
                <c:pt idx="3">
                  <c:v>2550</c:v>
                </c:pt>
                <c:pt idx="4">
                  <c:v>2550</c:v>
                </c:pt>
                <c:pt idx="5">
                  <c:v>2550</c:v>
                </c:pt>
                <c:pt idx="6">
                  <c:v>2550</c:v>
                </c:pt>
                <c:pt idx="7">
                  <c:v>2550</c:v>
                </c:pt>
                <c:pt idx="8">
                  <c:v>2550</c:v>
                </c:pt>
                <c:pt idx="9">
                  <c:v>2550</c:v>
                </c:pt>
                <c:pt idx="10">
                  <c:v>2550</c:v>
                </c:pt>
                <c:pt idx="11">
                  <c:v>2550</c:v>
                </c:pt>
                <c:pt idx="12">
                  <c:v>2550</c:v>
                </c:pt>
                <c:pt idx="13">
                  <c:v>2550</c:v>
                </c:pt>
                <c:pt idx="14">
                  <c:v>2550</c:v>
                </c:pt>
                <c:pt idx="15">
                  <c:v>2550</c:v>
                </c:pt>
                <c:pt idx="16">
                  <c:v>2550</c:v>
                </c:pt>
                <c:pt idx="17">
                  <c:v>2550</c:v>
                </c:pt>
                <c:pt idx="18">
                  <c:v>2550</c:v>
                </c:pt>
                <c:pt idx="19">
                  <c:v>2550</c:v>
                </c:pt>
                <c:pt idx="20">
                  <c:v>2550</c:v>
                </c:pt>
                <c:pt idx="21">
                  <c:v>2550</c:v>
                </c:pt>
                <c:pt idx="22">
                  <c:v>2550</c:v>
                </c:pt>
                <c:pt idx="23">
                  <c:v>2550</c:v>
                </c:pt>
                <c:pt idx="24">
                  <c:v>2550</c:v>
                </c:pt>
                <c:pt idx="25">
                  <c:v>2550</c:v>
                </c:pt>
                <c:pt idx="26">
                  <c:v>2550</c:v>
                </c:pt>
                <c:pt idx="27">
                  <c:v>2550</c:v>
                </c:pt>
                <c:pt idx="28">
                  <c:v>2550</c:v>
                </c:pt>
                <c:pt idx="29">
                  <c:v>2550</c:v>
                </c:pt>
                <c:pt idx="30">
                  <c:v>2550</c:v>
                </c:pt>
                <c:pt idx="31">
                  <c:v>2550</c:v>
                </c:pt>
                <c:pt idx="32">
                  <c:v>2550</c:v>
                </c:pt>
                <c:pt idx="33">
                  <c:v>2550</c:v>
                </c:pt>
                <c:pt idx="34">
                  <c:v>2550</c:v>
                </c:pt>
                <c:pt idx="35">
                  <c:v>2550</c:v>
                </c:pt>
                <c:pt idx="36">
                  <c:v>2550</c:v>
                </c:pt>
                <c:pt idx="37">
                  <c:v>2550</c:v>
                </c:pt>
                <c:pt idx="38">
                  <c:v>2550</c:v>
                </c:pt>
                <c:pt idx="39">
                  <c:v>2550</c:v>
                </c:pt>
                <c:pt idx="40">
                  <c:v>2548.614</c:v>
                </c:pt>
                <c:pt idx="41">
                  <c:v>2545.8420000000001</c:v>
                </c:pt>
                <c:pt idx="42">
                  <c:v>2541.6839999999997</c:v>
                </c:pt>
                <c:pt idx="43">
                  <c:v>2537.5260000000003</c:v>
                </c:pt>
                <c:pt idx="44">
                  <c:v>2533.3680000000004</c:v>
                </c:pt>
                <c:pt idx="45">
                  <c:v>2529.2100000000005</c:v>
                </c:pt>
                <c:pt idx="46">
                  <c:v>2525.0519999999997</c:v>
                </c:pt>
                <c:pt idx="47">
                  <c:v>2520.8940000000002</c:v>
                </c:pt>
                <c:pt idx="48">
                  <c:v>2516.7360000000003</c:v>
                </c:pt>
                <c:pt idx="49">
                  <c:v>2512.5780000000004</c:v>
                </c:pt>
                <c:pt idx="50">
                  <c:v>2508.42</c:v>
                </c:pt>
                <c:pt idx="51">
                  <c:v>2504.2620000000006</c:v>
                </c:pt>
                <c:pt idx="52">
                  <c:v>2500.1040000000007</c:v>
                </c:pt>
                <c:pt idx="53">
                  <c:v>2495.9460000000008</c:v>
                </c:pt>
                <c:pt idx="54">
                  <c:v>2491.7880000000005</c:v>
                </c:pt>
                <c:pt idx="55">
                  <c:v>2487.630000000001</c:v>
                </c:pt>
                <c:pt idx="56">
                  <c:v>2483.4720000000011</c:v>
                </c:pt>
                <c:pt idx="57">
                  <c:v>2479.3140000000012</c:v>
                </c:pt>
                <c:pt idx="58">
                  <c:v>2475.1560000000009</c:v>
                </c:pt>
                <c:pt idx="59">
                  <c:v>2470.9980000000014</c:v>
                </c:pt>
                <c:pt idx="60">
                  <c:v>2466.8400000000015</c:v>
                </c:pt>
                <c:pt idx="61">
                  <c:v>2462.6820000000016</c:v>
                </c:pt>
                <c:pt idx="62">
                  <c:v>2458.5240000000013</c:v>
                </c:pt>
                <c:pt idx="63">
                  <c:v>2454.3660000000018</c:v>
                </c:pt>
                <c:pt idx="64">
                  <c:v>2450.2080000000019</c:v>
                </c:pt>
                <c:pt idx="65">
                  <c:v>2446.050000000002</c:v>
                </c:pt>
                <c:pt idx="66">
                  <c:v>2441.8920000000012</c:v>
                </c:pt>
                <c:pt idx="67">
                  <c:v>2437.7340000000017</c:v>
                </c:pt>
                <c:pt idx="68">
                  <c:v>2433.5760000000018</c:v>
                </c:pt>
                <c:pt idx="69">
                  <c:v>2429.4180000000019</c:v>
                </c:pt>
                <c:pt idx="70">
                  <c:v>2425.2600000000016</c:v>
                </c:pt>
                <c:pt idx="71">
                  <c:v>2421.1020000000021</c:v>
                </c:pt>
                <c:pt idx="72">
                  <c:v>2416.9440000000022</c:v>
                </c:pt>
                <c:pt idx="73">
                  <c:v>2412.7860000000023</c:v>
                </c:pt>
                <c:pt idx="74">
                  <c:v>2408.628000000002</c:v>
                </c:pt>
                <c:pt idx="75">
                  <c:v>2404.4700000000025</c:v>
                </c:pt>
                <c:pt idx="76">
                  <c:v>2400.3120000000026</c:v>
                </c:pt>
                <c:pt idx="77">
                  <c:v>2396.1540000000027</c:v>
                </c:pt>
                <c:pt idx="78">
                  <c:v>2391.9960000000024</c:v>
                </c:pt>
                <c:pt idx="79">
                  <c:v>2387.8380000000029</c:v>
                </c:pt>
                <c:pt idx="80">
                  <c:v>2383.680000000003</c:v>
                </c:pt>
                <c:pt idx="81">
                  <c:v>2379.5220000000031</c:v>
                </c:pt>
                <c:pt idx="82">
                  <c:v>2375.3640000000023</c:v>
                </c:pt>
                <c:pt idx="83">
                  <c:v>2371.2060000000029</c:v>
                </c:pt>
                <c:pt idx="84">
                  <c:v>2367.048000000003</c:v>
                </c:pt>
                <c:pt idx="85">
                  <c:v>2362.8900000000031</c:v>
                </c:pt>
                <c:pt idx="86">
                  <c:v>2358.7320000000027</c:v>
                </c:pt>
                <c:pt idx="87">
                  <c:v>2354.5740000000033</c:v>
                </c:pt>
                <c:pt idx="88">
                  <c:v>2350.4160000000034</c:v>
                </c:pt>
                <c:pt idx="89">
                  <c:v>2346.2580000000034</c:v>
                </c:pt>
                <c:pt idx="90">
                  <c:v>2342.1000000000026</c:v>
                </c:pt>
                <c:pt idx="91">
                  <c:v>2337.9420000000032</c:v>
                </c:pt>
                <c:pt idx="92">
                  <c:v>2333.7840000000033</c:v>
                </c:pt>
                <c:pt idx="93">
                  <c:v>2329.6260000000034</c:v>
                </c:pt>
                <c:pt idx="94">
                  <c:v>2325.468000000003</c:v>
                </c:pt>
                <c:pt idx="95">
                  <c:v>2321.3100000000036</c:v>
                </c:pt>
                <c:pt idx="96">
                  <c:v>2317.1520000000037</c:v>
                </c:pt>
                <c:pt idx="97">
                  <c:v>2312.9940000000033</c:v>
                </c:pt>
                <c:pt idx="98">
                  <c:v>2308.836000000003</c:v>
                </c:pt>
                <c:pt idx="99">
                  <c:v>2304.6780000000035</c:v>
                </c:pt>
                <c:pt idx="100">
                  <c:v>2300.5200000000036</c:v>
                </c:pt>
                <c:pt idx="101">
                  <c:v>2296.3620000000037</c:v>
                </c:pt>
                <c:pt idx="102">
                  <c:v>2292.2040000000034</c:v>
                </c:pt>
                <c:pt idx="103">
                  <c:v>2288.0460000000039</c:v>
                </c:pt>
                <c:pt idx="104">
                  <c:v>2283.888000000004</c:v>
                </c:pt>
                <c:pt idx="105">
                  <c:v>2279.7300000000037</c:v>
                </c:pt>
                <c:pt idx="106">
                  <c:v>2275.5720000000033</c:v>
                </c:pt>
                <c:pt idx="107">
                  <c:v>2271.4140000000039</c:v>
                </c:pt>
                <c:pt idx="108">
                  <c:v>2267.256000000004</c:v>
                </c:pt>
                <c:pt idx="109">
                  <c:v>2263.098000000004</c:v>
                </c:pt>
                <c:pt idx="110">
                  <c:v>2258.9400000000037</c:v>
                </c:pt>
                <c:pt idx="111">
                  <c:v>2254.7820000000042</c:v>
                </c:pt>
                <c:pt idx="112">
                  <c:v>2250.6240000000043</c:v>
                </c:pt>
                <c:pt idx="113">
                  <c:v>2246.4660000000044</c:v>
                </c:pt>
                <c:pt idx="114">
                  <c:v>2242.3080000000036</c:v>
                </c:pt>
                <c:pt idx="115">
                  <c:v>2238.1500000000042</c:v>
                </c:pt>
                <c:pt idx="116">
                  <c:v>2233.9920000000043</c:v>
                </c:pt>
                <c:pt idx="117">
                  <c:v>2229.8340000000044</c:v>
                </c:pt>
                <c:pt idx="118">
                  <c:v>2225.676000000004</c:v>
                </c:pt>
                <c:pt idx="119">
                  <c:v>2221.5180000000046</c:v>
                </c:pt>
                <c:pt idx="120">
                  <c:v>2217.3600000000047</c:v>
                </c:pt>
                <c:pt idx="121">
                  <c:v>2213.2020000000043</c:v>
                </c:pt>
                <c:pt idx="122">
                  <c:v>2209.044000000004</c:v>
                </c:pt>
                <c:pt idx="123">
                  <c:v>2204.8860000000045</c:v>
                </c:pt>
                <c:pt idx="124">
                  <c:v>2200.7280000000046</c:v>
                </c:pt>
                <c:pt idx="125">
                  <c:v>2196.5700000000047</c:v>
                </c:pt>
                <c:pt idx="126">
                  <c:v>2192.4120000000044</c:v>
                </c:pt>
                <c:pt idx="127">
                  <c:v>2188.2540000000049</c:v>
                </c:pt>
                <c:pt idx="128">
                  <c:v>2184.096000000005</c:v>
                </c:pt>
                <c:pt idx="129">
                  <c:v>2179.9380000000046</c:v>
                </c:pt>
                <c:pt idx="130">
                  <c:v>2175.7800000000043</c:v>
                </c:pt>
                <c:pt idx="131">
                  <c:v>2171.6220000000048</c:v>
                </c:pt>
                <c:pt idx="132">
                  <c:v>2167.4640000000049</c:v>
                </c:pt>
                <c:pt idx="133">
                  <c:v>2163.306000000005</c:v>
                </c:pt>
                <c:pt idx="134">
                  <c:v>2159.1480000000047</c:v>
                </c:pt>
                <c:pt idx="135">
                  <c:v>2154.9900000000052</c:v>
                </c:pt>
                <c:pt idx="136">
                  <c:v>2150.8320000000049</c:v>
                </c:pt>
                <c:pt idx="137">
                  <c:v>2146.674000000005</c:v>
                </c:pt>
                <c:pt idx="138">
                  <c:v>2142.5160000000046</c:v>
                </c:pt>
                <c:pt idx="139">
                  <c:v>2138.3580000000052</c:v>
                </c:pt>
                <c:pt idx="140">
                  <c:v>2134.2000000000053</c:v>
                </c:pt>
                <c:pt idx="141">
                  <c:v>2130.0420000000054</c:v>
                </c:pt>
                <c:pt idx="142">
                  <c:v>2125.884000000005</c:v>
                </c:pt>
                <c:pt idx="143">
                  <c:v>2121.7260000000056</c:v>
                </c:pt>
                <c:pt idx="144">
                  <c:v>2117.5680000000052</c:v>
                </c:pt>
                <c:pt idx="145">
                  <c:v>2113.4100000000053</c:v>
                </c:pt>
                <c:pt idx="146">
                  <c:v>2109.252000000005</c:v>
                </c:pt>
                <c:pt idx="147">
                  <c:v>2105.0940000000055</c:v>
                </c:pt>
                <c:pt idx="148">
                  <c:v>2100.9360000000056</c:v>
                </c:pt>
                <c:pt idx="149">
                  <c:v>2096.7780000000057</c:v>
                </c:pt>
                <c:pt idx="150">
                  <c:v>2092.6200000000053</c:v>
                </c:pt>
                <c:pt idx="151">
                  <c:v>2088.4620000000054</c:v>
                </c:pt>
                <c:pt idx="152">
                  <c:v>2084.3040000000055</c:v>
                </c:pt>
                <c:pt idx="153">
                  <c:v>2080.1460000000056</c:v>
                </c:pt>
                <c:pt idx="154">
                  <c:v>2075.9880000000053</c:v>
                </c:pt>
                <c:pt idx="155">
                  <c:v>2071.8300000000058</c:v>
                </c:pt>
                <c:pt idx="156">
                  <c:v>2067.6720000000059</c:v>
                </c:pt>
                <c:pt idx="157">
                  <c:v>2063.514000000006</c:v>
                </c:pt>
                <c:pt idx="158">
                  <c:v>2059.3560000000057</c:v>
                </c:pt>
                <c:pt idx="159">
                  <c:v>2055.1980000000058</c:v>
                </c:pt>
                <c:pt idx="160">
                  <c:v>2051.0400000000059</c:v>
                </c:pt>
                <c:pt idx="161">
                  <c:v>2046.8820000000064</c:v>
                </c:pt>
                <c:pt idx="162">
                  <c:v>2042.7240000000061</c:v>
                </c:pt>
                <c:pt idx="163">
                  <c:v>2038.5660000000064</c:v>
                </c:pt>
                <c:pt idx="164">
                  <c:v>2034.408000000006</c:v>
                </c:pt>
                <c:pt idx="165">
                  <c:v>2030.2500000000059</c:v>
                </c:pt>
                <c:pt idx="166">
                  <c:v>2026.0920000000062</c:v>
                </c:pt>
                <c:pt idx="167">
                  <c:v>2021.9340000000066</c:v>
                </c:pt>
                <c:pt idx="168">
                  <c:v>2017.7760000000064</c:v>
                </c:pt>
                <c:pt idx="169">
                  <c:v>2013.6180000000061</c:v>
                </c:pt>
                <c:pt idx="170">
                  <c:v>2009.4600000000064</c:v>
                </c:pt>
                <c:pt idx="171">
                  <c:v>2005.3020000000067</c:v>
                </c:pt>
                <c:pt idx="172">
                  <c:v>2001.1440000000064</c:v>
                </c:pt>
                <c:pt idx="173">
                  <c:v>1996.9860000000062</c:v>
                </c:pt>
                <c:pt idx="174">
                  <c:v>1992.8280000000066</c:v>
                </c:pt>
                <c:pt idx="175">
                  <c:v>1988.6700000000069</c:v>
                </c:pt>
                <c:pt idx="176">
                  <c:v>1984.5120000000068</c:v>
                </c:pt>
                <c:pt idx="177">
                  <c:v>1980.3540000000064</c:v>
                </c:pt>
                <c:pt idx="178">
                  <c:v>1976.1960000000067</c:v>
                </c:pt>
                <c:pt idx="179">
                  <c:v>1972.0380000000068</c:v>
                </c:pt>
                <c:pt idx="180">
                  <c:v>1967.8800000000067</c:v>
                </c:pt>
                <c:pt idx="181">
                  <c:v>1963.7220000000066</c:v>
                </c:pt>
                <c:pt idx="182">
                  <c:v>1959.5640000000069</c:v>
                </c:pt>
                <c:pt idx="183">
                  <c:v>1955.4060000000072</c:v>
                </c:pt>
                <c:pt idx="184">
                  <c:v>1951.2480000000069</c:v>
                </c:pt>
                <c:pt idx="185">
                  <c:v>1947.0900000000067</c:v>
                </c:pt>
                <c:pt idx="186">
                  <c:v>1942.9320000000071</c:v>
                </c:pt>
                <c:pt idx="187">
                  <c:v>1938.7740000000074</c:v>
                </c:pt>
                <c:pt idx="188">
                  <c:v>1934.6160000000073</c:v>
                </c:pt>
                <c:pt idx="189">
                  <c:v>1930.4580000000069</c:v>
                </c:pt>
                <c:pt idx="190">
                  <c:v>1926.3000000000072</c:v>
                </c:pt>
                <c:pt idx="191">
                  <c:v>1922.1420000000076</c:v>
                </c:pt>
                <c:pt idx="192">
                  <c:v>1917.9840000000072</c:v>
                </c:pt>
                <c:pt idx="193">
                  <c:v>1913.8260000000071</c:v>
                </c:pt>
                <c:pt idx="194">
                  <c:v>1909.6680000000074</c:v>
                </c:pt>
                <c:pt idx="195">
                  <c:v>1905.5100000000077</c:v>
                </c:pt>
                <c:pt idx="196">
                  <c:v>1901.3520000000076</c:v>
                </c:pt>
                <c:pt idx="197">
                  <c:v>1897.1940000000072</c:v>
                </c:pt>
                <c:pt idx="198">
                  <c:v>1893.0360000000076</c:v>
                </c:pt>
                <c:pt idx="199">
                  <c:v>1888.8780000000077</c:v>
                </c:pt>
                <c:pt idx="200">
                  <c:v>1884.7200000000075</c:v>
                </c:pt>
                <c:pt idx="201">
                  <c:v>1880.5620000000074</c:v>
                </c:pt>
                <c:pt idx="202">
                  <c:v>1876.4040000000077</c:v>
                </c:pt>
                <c:pt idx="203">
                  <c:v>1872.2460000000081</c:v>
                </c:pt>
                <c:pt idx="204">
                  <c:v>1868.0880000000077</c:v>
                </c:pt>
                <c:pt idx="205">
                  <c:v>1863.9300000000076</c:v>
                </c:pt>
                <c:pt idx="206">
                  <c:v>1859.7720000000079</c:v>
                </c:pt>
                <c:pt idx="207">
                  <c:v>1855.614000000008</c:v>
                </c:pt>
                <c:pt idx="208">
                  <c:v>1851.4560000000079</c:v>
                </c:pt>
                <c:pt idx="209">
                  <c:v>1847.2980000000077</c:v>
                </c:pt>
                <c:pt idx="210">
                  <c:v>1843.1400000000081</c:v>
                </c:pt>
                <c:pt idx="211">
                  <c:v>1838.9820000000084</c:v>
                </c:pt>
                <c:pt idx="212">
                  <c:v>1834.824000000008</c:v>
                </c:pt>
                <c:pt idx="213">
                  <c:v>1830.6660000000079</c:v>
                </c:pt>
                <c:pt idx="214">
                  <c:v>1826.508000000008</c:v>
                </c:pt>
                <c:pt idx="215">
                  <c:v>1822.3500000000083</c:v>
                </c:pt>
                <c:pt idx="216">
                  <c:v>1818.1920000000082</c:v>
                </c:pt>
                <c:pt idx="217">
                  <c:v>1814.0340000000081</c:v>
                </c:pt>
                <c:pt idx="218">
                  <c:v>1809.8760000000084</c:v>
                </c:pt>
                <c:pt idx="219">
                  <c:v>1805.7180000000085</c:v>
                </c:pt>
                <c:pt idx="220">
                  <c:v>1801.5600000000084</c:v>
                </c:pt>
                <c:pt idx="221">
                  <c:v>1797.4020000000082</c:v>
                </c:pt>
                <c:pt idx="222">
                  <c:v>1793.2440000000083</c:v>
                </c:pt>
                <c:pt idx="223">
                  <c:v>1789.0860000000087</c:v>
                </c:pt>
                <c:pt idx="224">
                  <c:v>1784.9280000000085</c:v>
                </c:pt>
                <c:pt idx="225">
                  <c:v>1780.7700000000084</c:v>
                </c:pt>
                <c:pt idx="226">
                  <c:v>1776.6120000000087</c:v>
                </c:pt>
                <c:pt idx="227">
                  <c:v>1772.4540000000088</c:v>
                </c:pt>
                <c:pt idx="228">
                  <c:v>1768.2960000000087</c:v>
                </c:pt>
                <c:pt idx="229">
                  <c:v>1764.1380000000083</c:v>
                </c:pt>
                <c:pt idx="230">
                  <c:v>1759.9800000000087</c:v>
                </c:pt>
                <c:pt idx="231">
                  <c:v>1755.822000000009</c:v>
                </c:pt>
                <c:pt idx="232">
                  <c:v>1751.6640000000089</c:v>
                </c:pt>
                <c:pt idx="233">
                  <c:v>1747.5060000000087</c:v>
                </c:pt>
                <c:pt idx="234">
                  <c:v>1743.3480000000088</c:v>
                </c:pt>
                <c:pt idx="235">
                  <c:v>1739.1900000000091</c:v>
                </c:pt>
                <c:pt idx="236">
                  <c:v>1735.032000000009</c:v>
                </c:pt>
                <c:pt idx="237">
                  <c:v>1730.8740000000089</c:v>
                </c:pt>
                <c:pt idx="238">
                  <c:v>1726.7160000000092</c:v>
                </c:pt>
                <c:pt idx="239">
                  <c:v>1722.5580000000093</c:v>
                </c:pt>
                <c:pt idx="240">
                  <c:v>1718.4000000000092</c:v>
                </c:pt>
                <c:pt idx="241">
                  <c:v>1714.2420000000091</c:v>
                </c:pt>
                <c:pt idx="242">
                  <c:v>1710.0840000000092</c:v>
                </c:pt>
                <c:pt idx="243">
                  <c:v>1705.9260000000095</c:v>
                </c:pt>
                <c:pt idx="244">
                  <c:v>1701.7680000000094</c:v>
                </c:pt>
                <c:pt idx="245">
                  <c:v>1697.6100000000092</c:v>
                </c:pt>
                <c:pt idx="246">
                  <c:v>1693.4520000000095</c:v>
                </c:pt>
                <c:pt idx="247">
                  <c:v>1689.2940000000096</c:v>
                </c:pt>
                <c:pt idx="248">
                  <c:v>1685.1360000000095</c:v>
                </c:pt>
                <c:pt idx="249">
                  <c:v>1680.9780000000092</c:v>
                </c:pt>
                <c:pt idx="250">
                  <c:v>1676.8200000000095</c:v>
                </c:pt>
                <c:pt idx="251">
                  <c:v>1672.6620000000098</c:v>
                </c:pt>
                <c:pt idx="252">
                  <c:v>1668.5040000000097</c:v>
                </c:pt>
                <c:pt idx="253">
                  <c:v>1664.3460000000096</c:v>
                </c:pt>
                <c:pt idx="254">
                  <c:v>1660.1880000000097</c:v>
                </c:pt>
                <c:pt idx="255">
                  <c:v>1656.03000000001</c:v>
                </c:pt>
                <c:pt idx="256">
                  <c:v>1651.8720000000098</c:v>
                </c:pt>
                <c:pt idx="257">
                  <c:v>1647.7140000000095</c:v>
                </c:pt>
                <c:pt idx="258">
                  <c:v>1643.5560000000098</c:v>
                </c:pt>
                <c:pt idx="259">
                  <c:v>1639.3980000000101</c:v>
                </c:pt>
                <c:pt idx="260">
                  <c:v>1635.24000000001</c:v>
                </c:pt>
                <c:pt idx="261">
                  <c:v>1631.0820000000099</c:v>
                </c:pt>
                <c:pt idx="262">
                  <c:v>1626.92400000001</c:v>
                </c:pt>
                <c:pt idx="263">
                  <c:v>1622.7660000000103</c:v>
                </c:pt>
                <c:pt idx="264">
                  <c:v>1618.60800000001</c:v>
                </c:pt>
                <c:pt idx="265">
                  <c:v>1614.4500000000098</c:v>
                </c:pt>
                <c:pt idx="266">
                  <c:v>1610.2920000000101</c:v>
                </c:pt>
                <c:pt idx="267">
                  <c:v>1606.1340000000105</c:v>
                </c:pt>
                <c:pt idx="268">
                  <c:v>1601.9760000000103</c:v>
                </c:pt>
                <c:pt idx="269">
                  <c:v>1597.81800000001</c:v>
                </c:pt>
                <c:pt idx="270">
                  <c:v>1593.6600000000103</c:v>
                </c:pt>
                <c:pt idx="271">
                  <c:v>1589.5020000000106</c:v>
                </c:pt>
                <c:pt idx="272">
                  <c:v>1585.3440000000103</c:v>
                </c:pt>
                <c:pt idx="273">
                  <c:v>1581.1860000000102</c:v>
                </c:pt>
                <c:pt idx="274">
                  <c:v>1577.0280000000105</c:v>
                </c:pt>
                <c:pt idx="275">
                  <c:v>1572.8700000000108</c:v>
                </c:pt>
                <c:pt idx="276">
                  <c:v>1568.7120000000107</c:v>
                </c:pt>
                <c:pt idx="277">
                  <c:v>1564.5540000000103</c:v>
                </c:pt>
                <c:pt idx="278">
                  <c:v>1560.3960000000106</c:v>
                </c:pt>
                <c:pt idx="279">
                  <c:v>1556.2380000000107</c:v>
                </c:pt>
                <c:pt idx="280">
                  <c:v>1552.0800000000106</c:v>
                </c:pt>
                <c:pt idx="281">
                  <c:v>1547.9220000000105</c:v>
                </c:pt>
                <c:pt idx="282">
                  <c:v>1543.7640000000108</c:v>
                </c:pt>
                <c:pt idx="283">
                  <c:v>1539.6060000000111</c:v>
                </c:pt>
                <c:pt idx="284">
                  <c:v>1535.4480000000108</c:v>
                </c:pt>
                <c:pt idx="285">
                  <c:v>1531.2900000000107</c:v>
                </c:pt>
                <c:pt idx="286">
                  <c:v>1527.132000000011</c:v>
                </c:pt>
                <c:pt idx="287">
                  <c:v>1522.9740000000113</c:v>
                </c:pt>
                <c:pt idx="288">
                  <c:v>1518.8160000000112</c:v>
                </c:pt>
                <c:pt idx="289">
                  <c:v>1514.6580000000108</c:v>
                </c:pt>
                <c:pt idx="290">
                  <c:v>1510.5000000000111</c:v>
                </c:pt>
                <c:pt idx="291">
                  <c:v>1506.3420000000115</c:v>
                </c:pt>
                <c:pt idx="292">
                  <c:v>1502.1840000000111</c:v>
                </c:pt>
                <c:pt idx="293">
                  <c:v>1498.026000000011</c:v>
                </c:pt>
                <c:pt idx="294">
                  <c:v>1493.8680000000113</c:v>
                </c:pt>
                <c:pt idx="295">
                  <c:v>1489.7100000000116</c:v>
                </c:pt>
                <c:pt idx="296">
                  <c:v>1485.5520000000115</c:v>
                </c:pt>
                <c:pt idx="297">
                  <c:v>1481.3940000000111</c:v>
                </c:pt>
                <c:pt idx="298">
                  <c:v>1477.2360000000115</c:v>
                </c:pt>
                <c:pt idx="299">
                  <c:v>1473.0780000000116</c:v>
                </c:pt>
                <c:pt idx="300">
                  <c:v>1468.9200000000114</c:v>
                </c:pt>
                <c:pt idx="301">
                  <c:v>1464.7620000000113</c:v>
                </c:pt>
                <c:pt idx="302">
                  <c:v>1460.6040000000116</c:v>
                </c:pt>
                <c:pt idx="303">
                  <c:v>1456.446000000012</c:v>
                </c:pt>
                <c:pt idx="304">
                  <c:v>1452.2880000000116</c:v>
                </c:pt>
                <c:pt idx="305">
                  <c:v>1448.1300000000115</c:v>
                </c:pt>
                <c:pt idx="306">
                  <c:v>1443.9720000000118</c:v>
                </c:pt>
                <c:pt idx="307">
                  <c:v>1439.8140000000119</c:v>
                </c:pt>
                <c:pt idx="308">
                  <c:v>1435.6560000000118</c:v>
                </c:pt>
                <c:pt idx="309">
                  <c:v>1431.4980000000116</c:v>
                </c:pt>
                <c:pt idx="310">
                  <c:v>1427.340000000012</c:v>
                </c:pt>
                <c:pt idx="311">
                  <c:v>1423.1820000000123</c:v>
                </c:pt>
                <c:pt idx="312">
                  <c:v>1419.0240000000119</c:v>
                </c:pt>
                <c:pt idx="313">
                  <c:v>1414.8660000000118</c:v>
                </c:pt>
                <c:pt idx="314">
                  <c:v>1410.7080000000119</c:v>
                </c:pt>
                <c:pt idx="315">
                  <c:v>1406.5500000000122</c:v>
                </c:pt>
                <c:pt idx="316">
                  <c:v>1402.3920000000121</c:v>
                </c:pt>
                <c:pt idx="317">
                  <c:v>1398.234000000012</c:v>
                </c:pt>
                <c:pt idx="318">
                  <c:v>1394.0760000000123</c:v>
                </c:pt>
                <c:pt idx="319">
                  <c:v>1389.9180000000124</c:v>
                </c:pt>
                <c:pt idx="320">
                  <c:v>1385.760000000012</c:v>
                </c:pt>
                <c:pt idx="321">
                  <c:v>1381.6020000000117</c:v>
                </c:pt>
                <c:pt idx="322">
                  <c:v>1377.4440000000118</c:v>
                </c:pt>
                <c:pt idx="323">
                  <c:v>1373.2860000000114</c:v>
                </c:pt>
                <c:pt idx="324">
                  <c:v>1369.1280000000111</c:v>
                </c:pt>
                <c:pt idx="325">
                  <c:v>1364.9700000000109</c:v>
                </c:pt>
                <c:pt idx="326">
                  <c:v>1360.8120000000106</c:v>
                </c:pt>
                <c:pt idx="327">
                  <c:v>1356.6540000000105</c:v>
                </c:pt>
                <c:pt idx="328">
                  <c:v>1352.4960000000099</c:v>
                </c:pt>
                <c:pt idx="329">
                  <c:v>1348.3380000000097</c:v>
                </c:pt>
                <c:pt idx="330">
                  <c:v>1344.1800000000096</c:v>
                </c:pt>
                <c:pt idx="331">
                  <c:v>1340.0220000000095</c:v>
                </c:pt>
                <c:pt idx="332">
                  <c:v>1335.8640000000091</c:v>
                </c:pt>
                <c:pt idx="333">
                  <c:v>1331.7060000000088</c:v>
                </c:pt>
                <c:pt idx="334">
                  <c:v>1327.5480000000084</c:v>
                </c:pt>
                <c:pt idx="335">
                  <c:v>1323.3900000000083</c:v>
                </c:pt>
                <c:pt idx="336">
                  <c:v>1319.2320000000082</c:v>
                </c:pt>
                <c:pt idx="337">
                  <c:v>1315.0740000000078</c:v>
                </c:pt>
                <c:pt idx="338">
                  <c:v>1310.9160000000074</c:v>
                </c:pt>
                <c:pt idx="339">
                  <c:v>1306.7580000000073</c:v>
                </c:pt>
                <c:pt idx="340">
                  <c:v>1302.600000000007</c:v>
                </c:pt>
                <c:pt idx="341">
                  <c:v>1298.4420000000068</c:v>
                </c:pt>
                <c:pt idx="342">
                  <c:v>1294.2840000000067</c:v>
                </c:pt>
                <c:pt idx="343">
                  <c:v>1290.1260000000061</c:v>
                </c:pt>
                <c:pt idx="344">
                  <c:v>1285.968000000006</c:v>
                </c:pt>
                <c:pt idx="345">
                  <c:v>1281.8100000000056</c:v>
                </c:pt>
                <c:pt idx="346">
                  <c:v>1277.6520000000055</c:v>
                </c:pt>
                <c:pt idx="347">
                  <c:v>1273.4940000000054</c:v>
                </c:pt>
                <c:pt idx="348">
                  <c:v>1269.3360000000048</c:v>
                </c:pt>
                <c:pt idx="349">
                  <c:v>1265.1780000000047</c:v>
                </c:pt>
                <c:pt idx="350">
                  <c:v>1261.0200000000045</c:v>
                </c:pt>
                <c:pt idx="351">
                  <c:v>1256.8620000000042</c:v>
                </c:pt>
                <c:pt idx="352">
                  <c:v>1252.704000000004</c:v>
                </c:pt>
                <c:pt idx="353">
                  <c:v>1248.5460000000035</c:v>
                </c:pt>
                <c:pt idx="354">
                  <c:v>1244.3880000000033</c:v>
                </c:pt>
                <c:pt idx="355">
                  <c:v>1240.2300000000032</c:v>
                </c:pt>
                <c:pt idx="356">
                  <c:v>1236.0720000000031</c:v>
                </c:pt>
                <c:pt idx="357">
                  <c:v>1231.9140000000027</c:v>
                </c:pt>
                <c:pt idx="358">
                  <c:v>1227.7560000000024</c:v>
                </c:pt>
                <c:pt idx="359">
                  <c:v>1223.598000000002</c:v>
                </c:pt>
                <c:pt idx="360">
                  <c:v>1219.4400000000019</c:v>
                </c:pt>
                <c:pt idx="361">
                  <c:v>1215.2820000000017</c:v>
                </c:pt>
                <c:pt idx="362">
                  <c:v>1211.1240000000014</c:v>
                </c:pt>
                <c:pt idx="363">
                  <c:v>1206.966000000001</c:v>
                </c:pt>
                <c:pt idx="364">
                  <c:v>1202.8080000000009</c:v>
                </c:pt>
                <c:pt idx="365">
                  <c:v>1198.6500000000005</c:v>
                </c:pt>
                <c:pt idx="366">
                  <c:v>1194.4920000000004</c:v>
                </c:pt>
                <c:pt idx="367">
                  <c:v>1190.3340000000003</c:v>
                </c:pt>
                <c:pt idx="368">
                  <c:v>1186.1759999999997</c:v>
                </c:pt>
                <c:pt idx="369">
                  <c:v>1182.0179999999996</c:v>
                </c:pt>
                <c:pt idx="370">
                  <c:v>1177.8599999999992</c:v>
                </c:pt>
                <c:pt idx="371">
                  <c:v>1173.7019999999991</c:v>
                </c:pt>
                <c:pt idx="372">
                  <c:v>1169.543999999999</c:v>
                </c:pt>
                <c:pt idx="373">
                  <c:v>1165.3859999999984</c:v>
                </c:pt>
                <c:pt idx="374">
                  <c:v>1161.2279999999982</c:v>
                </c:pt>
                <c:pt idx="375">
                  <c:v>1157.0699999999981</c:v>
                </c:pt>
                <c:pt idx="376">
                  <c:v>1152.9119999999978</c:v>
                </c:pt>
                <c:pt idx="377">
                  <c:v>1148.7539999999976</c:v>
                </c:pt>
                <c:pt idx="378">
                  <c:v>1144.595999999997</c:v>
                </c:pt>
                <c:pt idx="379">
                  <c:v>1140.4379999999969</c:v>
                </c:pt>
                <c:pt idx="380">
                  <c:v>1136.2799999999968</c:v>
                </c:pt>
                <c:pt idx="381">
                  <c:v>1132.1219999999967</c:v>
                </c:pt>
                <c:pt idx="382">
                  <c:v>1127.9639999999963</c:v>
                </c:pt>
                <c:pt idx="383">
                  <c:v>1123.8059999999959</c:v>
                </c:pt>
                <c:pt idx="384">
                  <c:v>1119.6479999999956</c:v>
                </c:pt>
                <c:pt idx="385">
                  <c:v>1115.4899999999955</c:v>
                </c:pt>
                <c:pt idx="386">
                  <c:v>1111.3319999999953</c:v>
                </c:pt>
                <c:pt idx="387">
                  <c:v>1107.173999999995</c:v>
                </c:pt>
                <c:pt idx="388">
                  <c:v>1103.0159999999946</c:v>
                </c:pt>
                <c:pt idx="389">
                  <c:v>1098.8579999999945</c:v>
                </c:pt>
                <c:pt idx="390">
                  <c:v>1094.6999999999941</c:v>
                </c:pt>
                <c:pt idx="391">
                  <c:v>1090.541999999994</c:v>
                </c:pt>
                <c:pt idx="392">
                  <c:v>1086.3839999999939</c:v>
                </c:pt>
                <c:pt idx="393">
                  <c:v>1082.2259999999933</c:v>
                </c:pt>
                <c:pt idx="394">
                  <c:v>1078.0679999999932</c:v>
                </c:pt>
                <c:pt idx="395">
                  <c:v>1073.9099999999928</c:v>
                </c:pt>
                <c:pt idx="396">
                  <c:v>1069.7519999999927</c:v>
                </c:pt>
                <c:pt idx="397">
                  <c:v>1065.5939999999925</c:v>
                </c:pt>
                <c:pt idx="398">
                  <c:v>1061.435999999992</c:v>
                </c:pt>
                <c:pt idx="399">
                  <c:v>1057.2779999999918</c:v>
                </c:pt>
                <c:pt idx="400">
                  <c:v>1053.1199999999917</c:v>
                </c:pt>
                <c:pt idx="401">
                  <c:v>1048.9619999999913</c:v>
                </c:pt>
                <c:pt idx="402">
                  <c:v>1044.8039999999912</c:v>
                </c:pt>
                <c:pt idx="403">
                  <c:v>1040.6459999999906</c:v>
                </c:pt>
                <c:pt idx="404">
                  <c:v>1036.4879999999905</c:v>
                </c:pt>
                <c:pt idx="405">
                  <c:v>1032.3299999999904</c:v>
                </c:pt>
                <c:pt idx="406">
                  <c:v>1028.1719999999902</c:v>
                </c:pt>
                <c:pt idx="407">
                  <c:v>1024.0139999999899</c:v>
                </c:pt>
                <c:pt idx="408">
                  <c:v>1019.8559999999894</c:v>
                </c:pt>
                <c:pt idx="409">
                  <c:v>1015.697999999989</c:v>
                </c:pt>
                <c:pt idx="410">
                  <c:v>1011.5399999999887</c:v>
                </c:pt>
                <c:pt idx="411">
                  <c:v>1007.3819999999885</c:v>
                </c:pt>
                <c:pt idx="412">
                  <c:v>1003.2239999999881</c:v>
                </c:pt>
                <c:pt idx="413">
                  <c:v>999.06599999998741</c:v>
                </c:pt>
                <c:pt idx="414">
                  <c:v>994.90799999998717</c:v>
                </c:pt>
                <c:pt idx="415">
                  <c:v>990.74999999998693</c:v>
                </c:pt>
                <c:pt idx="416">
                  <c:v>986.59199999998668</c:v>
                </c:pt>
                <c:pt idx="417">
                  <c:v>982.4339999999861</c:v>
                </c:pt>
                <c:pt idx="418">
                  <c:v>978.27599999998563</c:v>
                </c:pt>
                <c:pt idx="419">
                  <c:v>974.11799999998539</c:v>
                </c:pt>
                <c:pt idx="420">
                  <c:v>969.95999999998503</c:v>
                </c:pt>
                <c:pt idx="421">
                  <c:v>965.80199999998456</c:v>
                </c:pt>
                <c:pt idx="422">
                  <c:v>961.64399999998443</c:v>
                </c:pt>
                <c:pt idx="423">
                  <c:v>957.48599999998385</c:v>
                </c:pt>
                <c:pt idx="424">
                  <c:v>953.3279999999836</c:v>
                </c:pt>
                <c:pt idx="425">
                  <c:v>949.16999999998302</c:v>
                </c:pt>
                <c:pt idx="426">
                  <c:v>945.01199999998289</c:v>
                </c:pt>
                <c:pt idx="427">
                  <c:v>940.85399999998253</c:v>
                </c:pt>
                <c:pt idx="428">
                  <c:v>936.69599999998195</c:v>
                </c:pt>
                <c:pt idx="429">
                  <c:v>932.53799999998148</c:v>
                </c:pt>
                <c:pt idx="430">
                  <c:v>928.37999999998135</c:v>
                </c:pt>
                <c:pt idx="431">
                  <c:v>924.22199999998099</c:v>
                </c:pt>
                <c:pt idx="432">
                  <c:v>920.06399999998087</c:v>
                </c:pt>
                <c:pt idx="433">
                  <c:v>915.90599999997994</c:v>
                </c:pt>
                <c:pt idx="434">
                  <c:v>911.74799999997981</c:v>
                </c:pt>
                <c:pt idx="435">
                  <c:v>907.58999999997945</c:v>
                </c:pt>
                <c:pt idx="436">
                  <c:v>903.43199999997921</c:v>
                </c:pt>
                <c:pt idx="437">
                  <c:v>899.27399999997874</c:v>
                </c:pt>
                <c:pt idx="438">
                  <c:v>895.11599999997827</c:v>
                </c:pt>
                <c:pt idx="439">
                  <c:v>890.95799999997791</c:v>
                </c:pt>
                <c:pt idx="440">
                  <c:v>886.79999999997779</c:v>
                </c:pt>
                <c:pt idx="441">
                  <c:v>882.6419999999772</c:v>
                </c:pt>
                <c:pt idx="442">
                  <c:v>878.48399999997696</c:v>
                </c:pt>
                <c:pt idx="443">
                  <c:v>874.32599999997637</c:v>
                </c:pt>
                <c:pt idx="444">
                  <c:v>870.16799999997613</c:v>
                </c:pt>
                <c:pt idx="445">
                  <c:v>866.00999999997566</c:v>
                </c:pt>
                <c:pt idx="446">
                  <c:v>861.85199999997542</c:v>
                </c:pt>
                <c:pt idx="447">
                  <c:v>857.69399999997518</c:v>
                </c:pt>
                <c:pt idx="448">
                  <c:v>853.53599999997471</c:v>
                </c:pt>
                <c:pt idx="449">
                  <c:v>849.37799999997412</c:v>
                </c:pt>
                <c:pt idx="450">
                  <c:v>845.21999999997388</c:v>
                </c:pt>
                <c:pt idx="451">
                  <c:v>841.06199999997364</c:v>
                </c:pt>
                <c:pt idx="452">
                  <c:v>836.90399999997328</c:v>
                </c:pt>
                <c:pt idx="453">
                  <c:v>832.74599999997258</c:v>
                </c:pt>
                <c:pt idx="454">
                  <c:v>828.58799999997234</c:v>
                </c:pt>
                <c:pt idx="455">
                  <c:v>824.4299999999721</c:v>
                </c:pt>
                <c:pt idx="456">
                  <c:v>820.27199999997185</c:v>
                </c:pt>
                <c:pt idx="457">
                  <c:v>816.11399999997138</c:v>
                </c:pt>
                <c:pt idx="458">
                  <c:v>811.9559999999708</c:v>
                </c:pt>
                <c:pt idx="459">
                  <c:v>807.79799999997056</c:v>
                </c:pt>
                <c:pt idx="460">
                  <c:v>803.6399999999702</c:v>
                </c:pt>
                <c:pt idx="461">
                  <c:v>799.48199999996984</c:v>
                </c:pt>
                <c:pt idx="462">
                  <c:v>795.3239999999696</c:v>
                </c:pt>
                <c:pt idx="463">
                  <c:v>791.16599999996902</c:v>
                </c:pt>
                <c:pt idx="464">
                  <c:v>787.00799999996877</c:v>
                </c:pt>
                <c:pt idx="465">
                  <c:v>782.8499999999683</c:v>
                </c:pt>
                <c:pt idx="466">
                  <c:v>778.69199999996806</c:v>
                </c:pt>
                <c:pt idx="467">
                  <c:v>774.5339999999677</c:v>
                </c:pt>
                <c:pt idx="468">
                  <c:v>770.37599999996712</c:v>
                </c:pt>
                <c:pt idx="469">
                  <c:v>766.21799999996676</c:v>
                </c:pt>
                <c:pt idx="470">
                  <c:v>762.05999999996652</c:v>
                </c:pt>
                <c:pt idx="471">
                  <c:v>757.90199999996616</c:v>
                </c:pt>
                <c:pt idx="472">
                  <c:v>753.74399999996604</c:v>
                </c:pt>
                <c:pt idx="473">
                  <c:v>749.58599999996522</c:v>
                </c:pt>
                <c:pt idx="474">
                  <c:v>745.42799999996498</c:v>
                </c:pt>
                <c:pt idx="475">
                  <c:v>741.26999999996463</c:v>
                </c:pt>
                <c:pt idx="476">
                  <c:v>737.11199999996438</c:v>
                </c:pt>
                <c:pt idx="477">
                  <c:v>732.95399999996391</c:v>
                </c:pt>
                <c:pt idx="478">
                  <c:v>728.79599999996344</c:v>
                </c:pt>
                <c:pt idx="479">
                  <c:v>724.6379999999632</c:v>
                </c:pt>
                <c:pt idx="480">
                  <c:v>720.47999999996296</c:v>
                </c:pt>
                <c:pt idx="481">
                  <c:v>716.32199999996237</c:v>
                </c:pt>
                <c:pt idx="482">
                  <c:v>712.16399999996224</c:v>
                </c:pt>
                <c:pt idx="483">
                  <c:v>708.00599999996166</c:v>
                </c:pt>
                <c:pt idx="484">
                  <c:v>703.8479999999613</c:v>
                </c:pt>
                <c:pt idx="485">
                  <c:v>699.68999999996083</c:v>
                </c:pt>
                <c:pt idx="486">
                  <c:v>695.5319999999607</c:v>
                </c:pt>
                <c:pt idx="487">
                  <c:v>691.37399999996035</c:v>
                </c:pt>
                <c:pt idx="488">
                  <c:v>687.21599999995988</c:v>
                </c:pt>
                <c:pt idx="489">
                  <c:v>683.05799999995929</c:v>
                </c:pt>
                <c:pt idx="490">
                  <c:v>678.89999999995916</c:v>
                </c:pt>
                <c:pt idx="491">
                  <c:v>674.74199999995881</c:v>
                </c:pt>
                <c:pt idx="492">
                  <c:v>670.58399999995856</c:v>
                </c:pt>
                <c:pt idx="493">
                  <c:v>666.42599999995775</c:v>
                </c:pt>
                <c:pt idx="494">
                  <c:v>662.26799999995762</c:v>
                </c:pt>
                <c:pt idx="495">
                  <c:v>658.10999999995727</c:v>
                </c:pt>
                <c:pt idx="496">
                  <c:v>653.95199999995702</c:v>
                </c:pt>
                <c:pt idx="497">
                  <c:v>649.79399999995655</c:v>
                </c:pt>
                <c:pt idx="498">
                  <c:v>645.63599999995608</c:v>
                </c:pt>
                <c:pt idx="499">
                  <c:v>641.47799999995573</c:v>
                </c:pt>
                <c:pt idx="500">
                  <c:v>637.31999999995548</c:v>
                </c:pt>
                <c:pt idx="501">
                  <c:v>633.16199999995501</c:v>
                </c:pt>
                <c:pt idx="502">
                  <c:v>629.00399999995477</c:v>
                </c:pt>
                <c:pt idx="503">
                  <c:v>624.84599999995419</c:v>
                </c:pt>
                <c:pt idx="504">
                  <c:v>620.68799999995395</c:v>
                </c:pt>
                <c:pt idx="505">
                  <c:v>616.52999999995347</c:v>
                </c:pt>
                <c:pt idx="506">
                  <c:v>612.37199999995323</c:v>
                </c:pt>
                <c:pt idx="507">
                  <c:v>608.21399999995299</c:v>
                </c:pt>
                <c:pt idx="508">
                  <c:v>604.05599999995241</c:v>
                </c:pt>
                <c:pt idx="509">
                  <c:v>599.89799999995194</c:v>
                </c:pt>
                <c:pt idx="510">
                  <c:v>595.73999999995169</c:v>
                </c:pt>
                <c:pt idx="511">
                  <c:v>591.58199999995145</c:v>
                </c:pt>
                <c:pt idx="512">
                  <c:v>587.42399999995109</c:v>
                </c:pt>
                <c:pt idx="513">
                  <c:v>583.2659999999504</c:v>
                </c:pt>
                <c:pt idx="514">
                  <c:v>579.10799999995015</c:v>
                </c:pt>
                <c:pt idx="515">
                  <c:v>574.94999999994991</c:v>
                </c:pt>
                <c:pt idx="516">
                  <c:v>570.79199999994955</c:v>
                </c:pt>
                <c:pt idx="517">
                  <c:v>566.6339999999492</c:v>
                </c:pt>
                <c:pt idx="518">
                  <c:v>562.47599999994861</c:v>
                </c:pt>
                <c:pt idx="519">
                  <c:v>558.31799999994837</c:v>
                </c:pt>
                <c:pt idx="520">
                  <c:v>554.15999999994801</c:v>
                </c:pt>
                <c:pt idx="521">
                  <c:v>550.00199999994766</c:v>
                </c:pt>
                <c:pt idx="522">
                  <c:v>545.84399999994741</c:v>
                </c:pt>
                <c:pt idx="523">
                  <c:v>541.68599999994683</c:v>
                </c:pt>
                <c:pt idx="524">
                  <c:v>537.52799999994647</c:v>
                </c:pt>
                <c:pt idx="525">
                  <c:v>533.36999999994612</c:v>
                </c:pt>
              </c:numCache>
            </c:numRef>
          </c:val>
          <c:extLst>
            <c:ext xmlns:c16="http://schemas.microsoft.com/office/drawing/2014/chart" uri="{C3380CC4-5D6E-409C-BE32-E72D297353CC}">
              <c16:uniqueId val="{00000000-44BB-4054-8EE6-38846620018D}"/>
            </c:ext>
          </c:extLst>
        </c:ser>
        <c:dLbls>
          <c:showLegendKey val="0"/>
          <c:showVal val="0"/>
          <c:showCatName val="0"/>
          <c:showSerName val="0"/>
          <c:showPercent val="0"/>
          <c:showBubbleSize val="0"/>
        </c:dLbls>
        <c:axId val="324154112"/>
        <c:axId val="1"/>
      </c:areaChart>
      <c:catAx>
        <c:axId val="324154112"/>
        <c:scaling>
          <c:orientation val="minMax"/>
        </c:scaling>
        <c:delete val="0"/>
        <c:axPos val="b"/>
        <c:majorTickMark val="none"/>
        <c:minorTickMark val="none"/>
        <c:tickLblPos val="none"/>
        <c:spPr>
          <a:ln w="9525">
            <a:noFill/>
          </a:ln>
        </c:spPr>
        <c:crossAx val="1"/>
        <c:crossesAt val="700"/>
        <c:auto val="1"/>
        <c:lblAlgn val="ctr"/>
        <c:lblOffset val="100"/>
        <c:tickMarkSkip val="1"/>
        <c:noMultiLvlLbl val="0"/>
      </c:catAx>
      <c:valAx>
        <c:axId val="1"/>
        <c:scaling>
          <c:orientation val="minMax"/>
          <c:max val="1900"/>
          <c:min val="7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24154112"/>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spPr>
            <a:solidFill>
              <a:srgbClr val="C0C0C0"/>
            </a:solidFill>
            <a:ln w="25400">
              <a:solidFill>
                <a:srgbClr val="000000"/>
              </a:solidFill>
              <a:prstDash val="solid"/>
            </a:ln>
          </c:spPr>
          <c:val>
            <c:numRef>
              <c:f>'Course Analysis'!$C$7:$C$532</c:f>
              <c:numCache>
                <c:formatCode>0.00</c:formatCode>
                <c:ptCount val="526"/>
                <c:pt idx="0">
                  <c:v>2550</c:v>
                </c:pt>
                <c:pt idx="1">
                  <c:v>2550</c:v>
                </c:pt>
                <c:pt idx="2">
                  <c:v>2550</c:v>
                </c:pt>
                <c:pt idx="3">
                  <c:v>2550</c:v>
                </c:pt>
                <c:pt idx="4">
                  <c:v>2550</c:v>
                </c:pt>
                <c:pt idx="5">
                  <c:v>2550</c:v>
                </c:pt>
                <c:pt idx="6">
                  <c:v>2550</c:v>
                </c:pt>
                <c:pt idx="7">
                  <c:v>2550</c:v>
                </c:pt>
                <c:pt idx="8">
                  <c:v>2550</c:v>
                </c:pt>
                <c:pt idx="9">
                  <c:v>2550</c:v>
                </c:pt>
                <c:pt idx="10">
                  <c:v>2550</c:v>
                </c:pt>
                <c:pt idx="11">
                  <c:v>2550</c:v>
                </c:pt>
                <c:pt idx="12">
                  <c:v>2550</c:v>
                </c:pt>
                <c:pt idx="13">
                  <c:v>2550</c:v>
                </c:pt>
                <c:pt idx="14">
                  <c:v>2550</c:v>
                </c:pt>
                <c:pt idx="15">
                  <c:v>2550</c:v>
                </c:pt>
                <c:pt idx="16">
                  <c:v>2550</c:v>
                </c:pt>
                <c:pt idx="17">
                  <c:v>2550</c:v>
                </c:pt>
                <c:pt idx="18">
                  <c:v>2550</c:v>
                </c:pt>
                <c:pt idx="19">
                  <c:v>2550</c:v>
                </c:pt>
                <c:pt idx="20">
                  <c:v>2550</c:v>
                </c:pt>
                <c:pt idx="21">
                  <c:v>2550</c:v>
                </c:pt>
                <c:pt idx="22">
                  <c:v>2550</c:v>
                </c:pt>
                <c:pt idx="23">
                  <c:v>2550</c:v>
                </c:pt>
                <c:pt idx="24">
                  <c:v>2550</c:v>
                </c:pt>
                <c:pt idx="25">
                  <c:v>2550</c:v>
                </c:pt>
                <c:pt idx="26">
                  <c:v>2550</c:v>
                </c:pt>
                <c:pt idx="27">
                  <c:v>2550</c:v>
                </c:pt>
                <c:pt idx="28">
                  <c:v>2550</c:v>
                </c:pt>
                <c:pt idx="29">
                  <c:v>2550</c:v>
                </c:pt>
                <c:pt idx="30">
                  <c:v>2550</c:v>
                </c:pt>
                <c:pt idx="31">
                  <c:v>2550</c:v>
                </c:pt>
                <c:pt idx="32">
                  <c:v>2550</c:v>
                </c:pt>
                <c:pt idx="33">
                  <c:v>2550</c:v>
                </c:pt>
                <c:pt idx="34">
                  <c:v>2550</c:v>
                </c:pt>
                <c:pt idx="35">
                  <c:v>2550</c:v>
                </c:pt>
                <c:pt idx="36">
                  <c:v>2550</c:v>
                </c:pt>
                <c:pt idx="37">
                  <c:v>2550</c:v>
                </c:pt>
                <c:pt idx="38">
                  <c:v>2550</c:v>
                </c:pt>
                <c:pt idx="39">
                  <c:v>2550</c:v>
                </c:pt>
                <c:pt idx="40">
                  <c:v>2548.614</c:v>
                </c:pt>
                <c:pt idx="41">
                  <c:v>2545.8420000000001</c:v>
                </c:pt>
                <c:pt idx="42">
                  <c:v>2541.6839999999997</c:v>
                </c:pt>
                <c:pt idx="43">
                  <c:v>2537.5260000000003</c:v>
                </c:pt>
                <c:pt idx="44">
                  <c:v>2533.3680000000004</c:v>
                </c:pt>
                <c:pt idx="45">
                  <c:v>2529.2100000000005</c:v>
                </c:pt>
                <c:pt idx="46">
                  <c:v>2525.0519999999997</c:v>
                </c:pt>
                <c:pt idx="47">
                  <c:v>2520.8940000000002</c:v>
                </c:pt>
                <c:pt idx="48">
                  <c:v>2516.7360000000003</c:v>
                </c:pt>
                <c:pt idx="49">
                  <c:v>2512.5780000000004</c:v>
                </c:pt>
                <c:pt idx="50">
                  <c:v>2508.42</c:v>
                </c:pt>
                <c:pt idx="51">
                  <c:v>2504.2620000000006</c:v>
                </c:pt>
                <c:pt idx="52">
                  <c:v>2500.1040000000007</c:v>
                </c:pt>
                <c:pt idx="53">
                  <c:v>2495.9460000000008</c:v>
                </c:pt>
                <c:pt idx="54">
                  <c:v>2491.7880000000005</c:v>
                </c:pt>
                <c:pt idx="55">
                  <c:v>2487.630000000001</c:v>
                </c:pt>
                <c:pt idx="56">
                  <c:v>2483.4720000000011</c:v>
                </c:pt>
                <c:pt idx="57">
                  <c:v>2479.3140000000012</c:v>
                </c:pt>
                <c:pt idx="58">
                  <c:v>2475.1560000000009</c:v>
                </c:pt>
                <c:pt idx="59">
                  <c:v>2470.9980000000014</c:v>
                </c:pt>
                <c:pt idx="60">
                  <c:v>2466.8400000000015</c:v>
                </c:pt>
                <c:pt idx="61">
                  <c:v>2462.6820000000016</c:v>
                </c:pt>
                <c:pt idx="62">
                  <c:v>2458.5240000000013</c:v>
                </c:pt>
                <c:pt idx="63">
                  <c:v>2454.3660000000018</c:v>
                </c:pt>
                <c:pt idx="64">
                  <c:v>2450.2080000000019</c:v>
                </c:pt>
                <c:pt idx="65">
                  <c:v>2446.050000000002</c:v>
                </c:pt>
                <c:pt idx="66">
                  <c:v>2441.8920000000012</c:v>
                </c:pt>
                <c:pt idx="67">
                  <c:v>2437.7340000000017</c:v>
                </c:pt>
                <c:pt idx="68">
                  <c:v>2433.5760000000018</c:v>
                </c:pt>
                <c:pt idx="69">
                  <c:v>2429.4180000000019</c:v>
                </c:pt>
                <c:pt idx="70">
                  <c:v>2425.2600000000016</c:v>
                </c:pt>
                <c:pt idx="71">
                  <c:v>2421.1020000000021</c:v>
                </c:pt>
                <c:pt idx="72">
                  <c:v>2416.9440000000022</c:v>
                </c:pt>
                <c:pt idx="73">
                  <c:v>2412.7860000000023</c:v>
                </c:pt>
                <c:pt idx="74">
                  <c:v>2408.628000000002</c:v>
                </c:pt>
                <c:pt idx="75">
                  <c:v>2404.4700000000025</c:v>
                </c:pt>
                <c:pt idx="76">
                  <c:v>2400.3120000000026</c:v>
                </c:pt>
                <c:pt idx="77">
                  <c:v>2396.1540000000027</c:v>
                </c:pt>
                <c:pt idx="78">
                  <c:v>2391.9960000000024</c:v>
                </c:pt>
                <c:pt idx="79">
                  <c:v>2387.8380000000029</c:v>
                </c:pt>
                <c:pt idx="80">
                  <c:v>2383.680000000003</c:v>
                </c:pt>
                <c:pt idx="81">
                  <c:v>2379.5220000000031</c:v>
                </c:pt>
                <c:pt idx="82">
                  <c:v>2375.3640000000023</c:v>
                </c:pt>
                <c:pt idx="83">
                  <c:v>2371.2060000000029</c:v>
                </c:pt>
                <c:pt idx="84">
                  <c:v>2367.048000000003</c:v>
                </c:pt>
                <c:pt idx="85">
                  <c:v>2362.8900000000031</c:v>
                </c:pt>
                <c:pt idx="86">
                  <c:v>2358.7320000000027</c:v>
                </c:pt>
                <c:pt idx="87">
                  <c:v>2354.5740000000033</c:v>
                </c:pt>
                <c:pt idx="88">
                  <c:v>2350.4160000000034</c:v>
                </c:pt>
                <c:pt idx="89">
                  <c:v>2346.2580000000034</c:v>
                </c:pt>
                <c:pt idx="90">
                  <c:v>2342.1000000000026</c:v>
                </c:pt>
                <c:pt idx="91">
                  <c:v>2337.9420000000032</c:v>
                </c:pt>
                <c:pt idx="92">
                  <c:v>2333.7840000000033</c:v>
                </c:pt>
                <c:pt idx="93">
                  <c:v>2329.6260000000034</c:v>
                </c:pt>
                <c:pt idx="94">
                  <c:v>2325.468000000003</c:v>
                </c:pt>
                <c:pt idx="95">
                  <c:v>2321.3100000000036</c:v>
                </c:pt>
                <c:pt idx="96">
                  <c:v>2317.1520000000037</c:v>
                </c:pt>
                <c:pt idx="97">
                  <c:v>2312.9940000000033</c:v>
                </c:pt>
                <c:pt idx="98">
                  <c:v>2308.836000000003</c:v>
                </c:pt>
                <c:pt idx="99">
                  <c:v>2304.6780000000035</c:v>
                </c:pt>
                <c:pt idx="100">
                  <c:v>2300.5200000000036</c:v>
                </c:pt>
                <c:pt idx="101">
                  <c:v>2296.3620000000037</c:v>
                </c:pt>
                <c:pt idx="102">
                  <c:v>2292.2040000000034</c:v>
                </c:pt>
                <c:pt idx="103">
                  <c:v>2288.0460000000039</c:v>
                </c:pt>
                <c:pt idx="104">
                  <c:v>2283.888000000004</c:v>
                </c:pt>
                <c:pt idx="105">
                  <c:v>2279.7300000000037</c:v>
                </c:pt>
                <c:pt idx="106">
                  <c:v>2275.5720000000033</c:v>
                </c:pt>
                <c:pt idx="107">
                  <c:v>2271.4140000000039</c:v>
                </c:pt>
                <c:pt idx="108">
                  <c:v>2267.256000000004</c:v>
                </c:pt>
                <c:pt idx="109">
                  <c:v>2263.098000000004</c:v>
                </c:pt>
                <c:pt idx="110">
                  <c:v>2258.9400000000037</c:v>
                </c:pt>
                <c:pt idx="111">
                  <c:v>2254.7820000000042</c:v>
                </c:pt>
                <c:pt idx="112">
                  <c:v>2250.6240000000043</c:v>
                </c:pt>
                <c:pt idx="113">
                  <c:v>2246.4660000000044</c:v>
                </c:pt>
                <c:pt idx="114">
                  <c:v>2242.3080000000036</c:v>
                </c:pt>
                <c:pt idx="115">
                  <c:v>2238.1500000000042</c:v>
                </c:pt>
                <c:pt idx="116">
                  <c:v>2233.9920000000043</c:v>
                </c:pt>
                <c:pt idx="117">
                  <c:v>2229.8340000000044</c:v>
                </c:pt>
                <c:pt idx="118">
                  <c:v>2225.676000000004</c:v>
                </c:pt>
                <c:pt idx="119">
                  <c:v>2221.5180000000046</c:v>
                </c:pt>
                <c:pt idx="120">
                  <c:v>2217.3600000000047</c:v>
                </c:pt>
                <c:pt idx="121">
                  <c:v>2213.2020000000043</c:v>
                </c:pt>
                <c:pt idx="122">
                  <c:v>2209.044000000004</c:v>
                </c:pt>
                <c:pt idx="123">
                  <c:v>2204.8860000000045</c:v>
                </c:pt>
                <c:pt idx="124">
                  <c:v>2200.7280000000046</c:v>
                </c:pt>
                <c:pt idx="125">
                  <c:v>2196.5700000000047</c:v>
                </c:pt>
                <c:pt idx="126">
                  <c:v>2192.4120000000044</c:v>
                </c:pt>
                <c:pt idx="127">
                  <c:v>2188.2540000000049</c:v>
                </c:pt>
                <c:pt idx="128">
                  <c:v>2184.096000000005</c:v>
                </c:pt>
                <c:pt idx="129">
                  <c:v>2179.9380000000046</c:v>
                </c:pt>
                <c:pt idx="130">
                  <c:v>2175.7800000000043</c:v>
                </c:pt>
                <c:pt idx="131">
                  <c:v>2171.6220000000048</c:v>
                </c:pt>
                <c:pt idx="132">
                  <c:v>2167.4640000000049</c:v>
                </c:pt>
                <c:pt idx="133">
                  <c:v>2163.306000000005</c:v>
                </c:pt>
                <c:pt idx="134">
                  <c:v>2159.1480000000047</c:v>
                </c:pt>
                <c:pt idx="135">
                  <c:v>2154.9900000000052</c:v>
                </c:pt>
                <c:pt idx="136">
                  <c:v>2150.8320000000049</c:v>
                </c:pt>
                <c:pt idx="137">
                  <c:v>2146.674000000005</c:v>
                </c:pt>
                <c:pt idx="138">
                  <c:v>2142.5160000000046</c:v>
                </c:pt>
                <c:pt idx="139">
                  <c:v>2138.3580000000052</c:v>
                </c:pt>
                <c:pt idx="140">
                  <c:v>2134.2000000000053</c:v>
                </c:pt>
                <c:pt idx="141">
                  <c:v>2130.0420000000054</c:v>
                </c:pt>
                <c:pt idx="142">
                  <c:v>2125.884000000005</c:v>
                </c:pt>
                <c:pt idx="143">
                  <c:v>2121.7260000000056</c:v>
                </c:pt>
                <c:pt idx="144">
                  <c:v>2117.5680000000052</c:v>
                </c:pt>
                <c:pt idx="145">
                  <c:v>2113.4100000000053</c:v>
                </c:pt>
                <c:pt idx="146">
                  <c:v>2109.252000000005</c:v>
                </c:pt>
                <c:pt idx="147">
                  <c:v>2105.0940000000055</c:v>
                </c:pt>
                <c:pt idx="148">
                  <c:v>2100.9360000000056</c:v>
                </c:pt>
                <c:pt idx="149">
                  <c:v>2096.7780000000057</c:v>
                </c:pt>
                <c:pt idx="150">
                  <c:v>2092.6200000000053</c:v>
                </c:pt>
                <c:pt idx="151">
                  <c:v>2088.4620000000054</c:v>
                </c:pt>
                <c:pt idx="152">
                  <c:v>2084.3040000000055</c:v>
                </c:pt>
                <c:pt idx="153">
                  <c:v>2080.1460000000056</c:v>
                </c:pt>
                <c:pt idx="154">
                  <c:v>2075.9880000000053</c:v>
                </c:pt>
                <c:pt idx="155">
                  <c:v>2071.8300000000058</c:v>
                </c:pt>
                <c:pt idx="156">
                  <c:v>2067.6720000000059</c:v>
                </c:pt>
                <c:pt idx="157">
                  <c:v>2063.514000000006</c:v>
                </c:pt>
                <c:pt idx="158">
                  <c:v>2059.3560000000057</c:v>
                </c:pt>
                <c:pt idx="159">
                  <c:v>2055.1980000000058</c:v>
                </c:pt>
                <c:pt idx="160">
                  <c:v>2051.0400000000059</c:v>
                </c:pt>
                <c:pt idx="161">
                  <c:v>2046.8820000000064</c:v>
                </c:pt>
                <c:pt idx="162">
                  <c:v>2042.7240000000061</c:v>
                </c:pt>
                <c:pt idx="163">
                  <c:v>2038.5660000000064</c:v>
                </c:pt>
                <c:pt idx="164">
                  <c:v>2034.408000000006</c:v>
                </c:pt>
                <c:pt idx="165">
                  <c:v>2030.2500000000059</c:v>
                </c:pt>
                <c:pt idx="166">
                  <c:v>2026.0920000000062</c:v>
                </c:pt>
                <c:pt idx="167">
                  <c:v>2021.9340000000066</c:v>
                </c:pt>
                <c:pt idx="168">
                  <c:v>2017.7760000000064</c:v>
                </c:pt>
                <c:pt idx="169">
                  <c:v>2013.6180000000061</c:v>
                </c:pt>
                <c:pt idx="170">
                  <c:v>2009.4600000000064</c:v>
                </c:pt>
                <c:pt idx="171">
                  <c:v>2005.3020000000067</c:v>
                </c:pt>
                <c:pt idx="172">
                  <c:v>2001.1440000000064</c:v>
                </c:pt>
                <c:pt idx="173">
                  <c:v>1996.9860000000062</c:v>
                </c:pt>
                <c:pt idx="174">
                  <c:v>1992.8280000000066</c:v>
                </c:pt>
                <c:pt idx="175">
                  <c:v>1988.6700000000069</c:v>
                </c:pt>
                <c:pt idx="176">
                  <c:v>1984.5120000000068</c:v>
                </c:pt>
                <c:pt idx="177">
                  <c:v>1980.3540000000064</c:v>
                </c:pt>
                <c:pt idx="178">
                  <c:v>1976.1960000000067</c:v>
                </c:pt>
                <c:pt idx="179">
                  <c:v>1972.0380000000068</c:v>
                </c:pt>
                <c:pt idx="180">
                  <c:v>1967.8800000000067</c:v>
                </c:pt>
                <c:pt idx="181">
                  <c:v>1963.7220000000066</c:v>
                </c:pt>
                <c:pt idx="182">
                  <c:v>1959.5640000000069</c:v>
                </c:pt>
                <c:pt idx="183">
                  <c:v>1955.4060000000072</c:v>
                </c:pt>
                <c:pt idx="184">
                  <c:v>1951.2480000000069</c:v>
                </c:pt>
                <c:pt idx="185">
                  <c:v>1947.0900000000067</c:v>
                </c:pt>
                <c:pt idx="186">
                  <c:v>1942.9320000000071</c:v>
                </c:pt>
                <c:pt idx="187">
                  <c:v>1938.7740000000074</c:v>
                </c:pt>
                <c:pt idx="188">
                  <c:v>1934.6160000000073</c:v>
                </c:pt>
                <c:pt idx="189">
                  <c:v>1930.4580000000069</c:v>
                </c:pt>
                <c:pt idx="190">
                  <c:v>1926.3000000000072</c:v>
                </c:pt>
                <c:pt idx="191">
                  <c:v>1922.1420000000076</c:v>
                </c:pt>
                <c:pt idx="192">
                  <c:v>1917.9840000000072</c:v>
                </c:pt>
                <c:pt idx="193">
                  <c:v>1913.8260000000071</c:v>
                </c:pt>
                <c:pt idx="194">
                  <c:v>1909.6680000000074</c:v>
                </c:pt>
                <c:pt idx="195">
                  <c:v>1905.5100000000077</c:v>
                </c:pt>
                <c:pt idx="196">
                  <c:v>1901.3520000000076</c:v>
                </c:pt>
                <c:pt idx="197">
                  <c:v>1897.1940000000072</c:v>
                </c:pt>
                <c:pt idx="198">
                  <c:v>1893.0360000000076</c:v>
                </c:pt>
                <c:pt idx="199">
                  <c:v>1888.8780000000077</c:v>
                </c:pt>
                <c:pt idx="200">
                  <c:v>1884.7200000000075</c:v>
                </c:pt>
                <c:pt idx="201">
                  <c:v>1880.5620000000074</c:v>
                </c:pt>
                <c:pt idx="202">
                  <c:v>1876.4040000000077</c:v>
                </c:pt>
                <c:pt idx="203">
                  <c:v>1872.2460000000081</c:v>
                </c:pt>
                <c:pt idx="204">
                  <c:v>1868.0880000000077</c:v>
                </c:pt>
                <c:pt idx="205">
                  <c:v>1863.9300000000076</c:v>
                </c:pt>
                <c:pt idx="206">
                  <c:v>1859.7720000000079</c:v>
                </c:pt>
                <c:pt idx="207">
                  <c:v>1855.614000000008</c:v>
                </c:pt>
                <c:pt idx="208">
                  <c:v>1851.4560000000079</c:v>
                </c:pt>
                <c:pt idx="209">
                  <c:v>1847.2980000000077</c:v>
                </c:pt>
                <c:pt idx="210">
                  <c:v>1843.1400000000081</c:v>
                </c:pt>
                <c:pt idx="211">
                  <c:v>1838.9820000000084</c:v>
                </c:pt>
                <c:pt idx="212">
                  <c:v>1834.824000000008</c:v>
                </c:pt>
                <c:pt idx="213">
                  <c:v>1830.6660000000079</c:v>
                </c:pt>
                <c:pt idx="214">
                  <c:v>1826.508000000008</c:v>
                </c:pt>
                <c:pt idx="215">
                  <c:v>1822.3500000000083</c:v>
                </c:pt>
                <c:pt idx="216">
                  <c:v>1818.1920000000082</c:v>
                </c:pt>
                <c:pt idx="217">
                  <c:v>1814.0340000000081</c:v>
                </c:pt>
                <c:pt idx="218">
                  <c:v>1809.8760000000084</c:v>
                </c:pt>
                <c:pt idx="219">
                  <c:v>1805.7180000000085</c:v>
                </c:pt>
                <c:pt idx="220">
                  <c:v>1801.5600000000084</c:v>
                </c:pt>
                <c:pt idx="221">
                  <c:v>1797.4020000000082</c:v>
                </c:pt>
                <c:pt idx="222">
                  <c:v>1793.2440000000083</c:v>
                </c:pt>
                <c:pt idx="223">
                  <c:v>1789.0860000000087</c:v>
                </c:pt>
                <c:pt idx="224">
                  <c:v>1784.9280000000085</c:v>
                </c:pt>
                <c:pt idx="225">
                  <c:v>1780.7700000000084</c:v>
                </c:pt>
                <c:pt idx="226">
                  <c:v>1776.6120000000087</c:v>
                </c:pt>
                <c:pt idx="227">
                  <c:v>1772.4540000000088</c:v>
                </c:pt>
                <c:pt idx="228">
                  <c:v>1768.2960000000087</c:v>
                </c:pt>
                <c:pt idx="229">
                  <c:v>1764.1380000000083</c:v>
                </c:pt>
                <c:pt idx="230">
                  <c:v>1759.9800000000087</c:v>
                </c:pt>
                <c:pt idx="231">
                  <c:v>1755.822000000009</c:v>
                </c:pt>
                <c:pt idx="232">
                  <c:v>1751.6640000000089</c:v>
                </c:pt>
                <c:pt idx="233">
                  <c:v>1747.5060000000087</c:v>
                </c:pt>
                <c:pt idx="234">
                  <c:v>1743.3480000000088</c:v>
                </c:pt>
                <c:pt idx="235">
                  <c:v>1739.1900000000091</c:v>
                </c:pt>
                <c:pt idx="236">
                  <c:v>1735.032000000009</c:v>
                </c:pt>
                <c:pt idx="237">
                  <c:v>1730.8740000000089</c:v>
                </c:pt>
                <c:pt idx="238">
                  <c:v>1726.7160000000092</c:v>
                </c:pt>
                <c:pt idx="239">
                  <c:v>1722.5580000000093</c:v>
                </c:pt>
                <c:pt idx="240">
                  <c:v>1718.4000000000092</c:v>
                </c:pt>
                <c:pt idx="241">
                  <c:v>1714.2420000000091</c:v>
                </c:pt>
                <c:pt idx="242">
                  <c:v>1710.0840000000092</c:v>
                </c:pt>
                <c:pt idx="243">
                  <c:v>1705.9260000000095</c:v>
                </c:pt>
                <c:pt idx="244">
                  <c:v>1701.7680000000094</c:v>
                </c:pt>
                <c:pt idx="245">
                  <c:v>1697.6100000000092</c:v>
                </c:pt>
                <c:pt idx="246">
                  <c:v>1693.4520000000095</c:v>
                </c:pt>
                <c:pt idx="247">
                  <c:v>1689.2940000000096</c:v>
                </c:pt>
                <c:pt idx="248">
                  <c:v>1685.1360000000095</c:v>
                </c:pt>
                <c:pt idx="249">
                  <c:v>1680.9780000000092</c:v>
                </c:pt>
                <c:pt idx="250">
                  <c:v>1676.8200000000095</c:v>
                </c:pt>
                <c:pt idx="251">
                  <c:v>1672.6620000000098</c:v>
                </c:pt>
                <c:pt idx="252">
                  <c:v>1668.5040000000097</c:v>
                </c:pt>
                <c:pt idx="253">
                  <c:v>1664.3460000000096</c:v>
                </c:pt>
                <c:pt idx="254">
                  <c:v>1660.1880000000097</c:v>
                </c:pt>
                <c:pt idx="255">
                  <c:v>1656.03000000001</c:v>
                </c:pt>
                <c:pt idx="256">
                  <c:v>1651.8720000000098</c:v>
                </c:pt>
                <c:pt idx="257">
                  <c:v>1647.7140000000095</c:v>
                </c:pt>
                <c:pt idx="258">
                  <c:v>1643.5560000000098</c:v>
                </c:pt>
                <c:pt idx="259">
                  <c:v>1639.3980000000101</c:v>
                </c:pt>
                <c:pt idx="260">
                  <c:v>1635.24000000001</c:v>
                </c:pt>
                <c:pt idx="261">
                  <c:v>1631.0820000000099</c:v>
                </c:pt>
                <c:pt idx="262">
                  <c:v>1626.92400000001</c:v>
                </c:pt>
                <c:pt idx="263">
                  <c:v>1622.7660000000103</c:v>
                </c:pt>
                <c:pt idx="264">
                  <c:v>1618.60800000001</c:v>
                </c:pt>
                <c:pt idx="265">
                  <c:v>1614.4500000000098</c:v>
                </c:pt>
                <c:pt idx="266">
                  <c:v>1610.2920000000101</c:v>
                </c:pt>
                <c:pt idx="267">
                  <c:v>1606.1340000000105</c:v>
                </c:pt>
                <c:pt idx="268">
                  <c:v>1601.9760000000103</c:v>
                </c:pt>
                <c:pt idx="269">
                  <c:v>1597.81800000001</c:v>
                </c:pt>
                <c:pt idx="270">
                  <c:v>1593.6600000000103</c:v>
                </c:pt>
                <c:pt idx="271">
                  <c:v>1589.5020000000106</c:v>
                </c:pt>
                <c:pt idx="272">
                  <c:v>1585.3440000000103</c:v>
                </c:pt>
                <c:pt idx="273">
                  <c:v>1581.1860000000102</c:v>
                </c:pt>
                <c:pt idx="274">
                  <c:v>1577.0280000000105</c:v>
                </c:pt>
                <c:pt idx="275">
                  <c:v>1572.8700000000108</c:v>
                </c:pt>
                <c:pt idx="276">
                  <c:v>1568.7120000000107</c:v>
                </c:pt>
                <c:pt idx="277">
                  <c:v>1564.5540000000103</c:v>
                </c:pt>
                <c:pt idx="278">
                  <c:v>1560.3960000000106</c:v>
                </c:pt>
                <c:pt idx="279">
                  <c:v>1556.2380000000107</c:v>
                </c:pt>
                <c:pt idx="280">
                  <c:v>1552.0800000000106</c:v>
                </c:pt>
                <c:pt idx="281">
                  <c:v>1547.9220000000105</c:v>
                </c:pt>
                <c:pt idx="282">
                  <c:v>1543.7640000000108</c:v>
                </c:pt>
                <c:pt idx="283">
                  <c:v>1539.6060000000111</c:v>
                </c:pt>
                <c:pt idx="284">
                  <c:v>1535.4480000000108</c:v>
                </c:pt>
                <c:pt idx="285">
                  <c:v>1531.2900000000107</c:v>
                </c:pt>
                <c:pt idx="286">
                  <c:v>1527.132000000011</c:v>
                </c:pt>
                <c:pt idx="287">
                  <c:v>1522.9740000000113</c:v>
                </c:pt>
                <c:pt idx="288">
                  <c:v>1518.8160000000112</c:v>
                </c:pt>
                <c:pt idx="289">
                  <c:v>1514.6580000000108</c:v>
                </c:pt>
                <c:pt idx="290">
                  <c:v>1510.5000000000111</c:v>
                </c:pt>
                <c:pt idx="291">
                  <c:v>1506.3420000000115</c:v>
                </c:pt>
                <c:pt idx="292">
                  <c:v>1502.1840000000111</c:v>
                </c:pt>
                <c:pt idx="293">
                  <c:v>1498.026000000011</c:v>
                </c:pt>
                <c:pt idx="294">
                  <c:v>1493.8680000000113</c:v>
                </c:pt>
                <c:pt idx="295">
                  <c:v>1489.7100000000116</c:v>
                </c:pt>
                <c:pt idx="296">
                  <c:v>1485.5520000000115</c:v>
                </c:pt>
                <c:pt idx="297">
                  <c:v>1481.3940000000111</c:v>
                </c:pt>
                <c:pt idx="298">
                  <c:v>1477.2360000000115</c:v>
                </c:pt>
                <c:pt idx="299">
                  <c:v>1473.0780000000116</c:v>
                </c:pt>
                <c:pt idx="300">
                  <c:v>1468.9200000000114</c:v>
                </c:pt>
                <c:pt idx="301">
                  <c:v>1464.7620000000113</c:v>
                </c:pt>
                <c:pt idx="302">
                  <c:v>1460.6040000000116</c:v>
                </c:pt>
                <c:pt idx="303">
                  <c:v>1456.446000000012</c:v>
                </c:pt>
                <c:pt idx="304">
                  <c:v>1452.2880000000116</c:v>
                </c:pt>
                <c:pt idx="305">
                  <c:v>1448.1300000000115</c:v>
                </c:pt>
                <c:pt idx="306">
                  <c:v>1443.9720000000118</c:v>
                </c:pt>
                <c:pt idx="307">
                  <c:v>1439.8140000000119</c:v>
                </c:pt>
                <c:pt idx="308">
                  <c:v>1435.6560000000118</c:v>
                </c:pt>
                <c:pt idx="309">
                  <c:v>1431.4980000000116</c:v>
                </c:pt>
                <c:pt idx="310">
                  <c:v>1427.340000000012</c:v>
                </c:pt>
                <c:pt idx="311">
                  <c:v>1423.1820000000123</c:v>
                </c:pt>
                <c:pt idx="312">
                  <c:v>1419.0240000000119</c:v>
                </c:pt>
                <c:pt idx="313">
                  <c:v>1414.8660000000118</c:v>
                </c:pt>
                <c:pt idx="314">
                  <c:v>1410.7080000000119</c:v>
                </c:pt>
                <c:pt idx="315">
                  <c:v>1406.5500000000122</c:v>
                </c:pt>
                <c:pt idx="316">
                  <c:v>1402.3920000000121</c:v>
                </c:pt>
                <c:pt idx="317">
                  <c:v>1398.234000000012</c:v>
                </c:pt>
                <c:pt idx="318">
                  <c:v>1394.0760000000123</c:v>
                </c:pt>
                <c:pt idx="319">
                  <c:v>1389.9180000000124</c:v>
                </c:pt>
                <c:pt idx="320">
                  <c:v>1385.760000000012</c:v>
                </c:pt>
                <c:pt idx="321">
                  <c:v>1381.6020000000117</c:v>
                </c:pt>
                <c:pt idx="322">
                  <c:v>1377.4440000000118</c:v>
                </c:pt>
                <c:pt idx="323">
                  <c:v>1373.2860000000114</c:v>
                </c:pt>
                <c:pt idx="324">
                  <c:v>1369.1280000000111</c:v>
                </c:pt>
                <c:pt idx="325">
                  <c:v>1364.9700000000109</c:v>
                </c:pt>
                <c:pt idx="326">
                  <c:v>1360.8120000000106</c:v>
                </c:pt>
                <c:pt idx="327">
                  <c:v>1356.6540000000105</c:v>
                </c:pt>
                <c:pt idx="328">
                  <c:v>1352.4960000000099</c:v>
                </c:pt>
                <c:pt idx="329">
                  <c:v>1348.3380000000097</c:v>
                </c:pt>
                <c:pt idx="330">
                  <c:v>1344.1800000000096</c:v>
                </c:pt>
                <c:pt idx="331">
                  <c:v>1340.0220000000095</c:v>
                </c:pt>
                <c:pt idx="332">
                  <c:v>1335.8640000000091</c:v>
                </c:pt>
                <c:pt idx="333">
                  <c:v>1331.7060000000088</c:v>
                </c:pt>
                <c:pt idx="334">
                  <c:v>1327.5480000000084</c:v>
                </c:pt>
                <c:pt idx="335">
                  <c:v>1323.3900000000083</c:v>
                </c:pt>
                <c:pt idx="336">
                  <c:v>1319.2320000000082</c:v>
                </c:pt>
                <c:pt idx="337">
                  <c:v>1315.0740000000078</c:v>
                </c:pt>
                <c:pt idx="338">
                  <c:v>1310.9160000000074</c:v>
                </c:pt>
                <c:pt idx="339">
                  <c:v>1306.7580000000073</c:v>
                </c:pt>
                <c:pt idx="340">
                  <c:v>1302.600000000007</c:v>
                </c:pt>
                <c:pt idx="341">
                  <c:v>1298.4420000000068</c:v>
                </c:pt>
                <c:pt idx="342">
                  <c:v>1294.2840000000067</c:v>
                </c:pt>
                <c:pt idx="343">
                  <c:v>1290.1260000000061</c:v>
                </c:pt>
                <c:pt idx="344">
                  <c:v>1285.968000000006</c:v>
                </c:pt>
                <c:pt idx="345">
                  <c:v>1281.8100000000056</c:v>
                </c:pt>
                <c:pt idx="346">
                  <c:v>1277.6520000000055</c:v>
                </c:pt>
                <c:pt idx="347">
                  <c:v>1273.4940000000054</c:v>
                </c:pt>
                <c:pt idx="348">
                  <c:v>1269.3360000000048</c:v>
                </c:pt>
                <c:pt idx="349">
                  <c:v>1265.1780000000047</c:v>
                </c:pt>
                <c:pt idx="350">
                  <c:v>1261.0200000000045</c:v>
                </c:pt>
                <c:pt idx="351">
                  <c:v>1256.8620000000042</c:v>
                </c:pt>
                <c:pt idx="352">
                  <c:v>1252.704000000004</c:v>
                </c:pt>
                <c:pt idx="353">
                  <c:v>1248.5460000000035</c:v>
                </c:pt>
                <c:pt idx="354">
                  <c:v>1244.3880000000033</c:v>
                </c:pt>
                <c:pt idx="355">
                  <c:v>1240.2300000000032</c:v>
                </c:pt>
                <c:pt idx="356">
                  <c:v>1236.0720000000031</c:v>
                </c:pt>
                <c:pt idx="357">
                  <c:v>1231.9140000000027</c:v>
                </c:pt>
                <c:pt idx="358">
                  <c:v>1227.7560000000024</c:v>
                </c:pt>
                <c:pt idx="359">
                  <c:v>1223.598000000002</c:v>
                </c:pt>
                <c:pt idx="360">
                  <c:v>1219.4400000000019</c:v>
                </c:pt>
                <c:pt idx="361">
                  <c:v>1215.2820000000017</c:v>
                </c:pt>
                <c:pt idx="362">
                  <c:v>1211.1240000000014</c:v>
                </c:pt>
                <c:pt idx="363">
                  <c:v>1206.966000000001</c:v>
                </c:pt>
                <c:pt idx="364">
                  <c:v>1202.8080000000009</c:v>
                </c:pt>
                <c:pt idx="365">
                  <c:v>1198.6500000000005</c:v>
                </c:pt>
                <c:pt idx="366">
                  <c:v>1194.4920000000004</c:v>
                </c:pt>
                <c:pt idx="367">
                  <c:v>1190.3340000000003</c:v>
                </c:pt>
                <c:pt idx="368">
                  <c:v>1186.1759999999997</c:v>
                </c:pt>
                <c:pt idx="369">
                  <c:v>1182.0179999999996</c:v>
                </c:pt>
                <c:pt idx="370">
                  <c:v>1177.8599999999992</c:v>
                </c:pt>
                <c:pt idx="371">
                  <c:v>1173.7019999999991</c:v>
                </c:pt>
                <c:pt idx="372">
                  <c:v>1169.543999999999</c:v>
                </c:pt>
                <c:pt idx="373">
                  <c:v>1165.3859999999984</c:v>
                </c:pt>
                <c:pt idx="374">
                  <c:v>1161.2279999999982</c:v>
                </c:pt>
                <c:pt idx="375">
                  <c:v>1157.0699999999981</c:v>
                </c:pt>
                <c:pt idx="376">
                  <c:v>1152.9119999999978</c:v>
                </c:pt>
                <c:pt idx="377">
                  <c:v>1148.7539999999976</c:v>
                </c:pt>
                <c:pt idx="378">
                  <c:v>1144.595999999997</c:v>
                </c:pt>
                <c:pt idx="379">
                  <c:v>1140.4379999999969</c:v>
                </c:pt>
                <c:pt idx="380">
                  <c:v>1136.2799999999968</c:v>
                </c:pt>
                <c:pt idx="381">
                  <c:v>1132.1219999999967</c:v>
                </c:pt>
                <c:pt idx="382">
                  <c:v>1127.9639999999963</c:v>
                </c:pt>
                <c:pt idx="383">
                  <c:v>1123.8059999999959</c:v>
                </c:pt>
                <c:pt idx="384">
                  <c:v>1119.6479999999956</c:v>
                </c:pt>
                <c:pt idx="385">
                  <c:v>1115.4899999999955</c:v>
                </c:pt>
                <c:pt idx="386">
                  <c:v>1111.3319999999953</c:v>
                </c:pt>
                <c:pt idx="387">
                  <c:v>1107.173999999995</c:v>
                </c:pt>
                <c:pt idx="388">
                  <c:v>1103.0159999999946</c:v>
                </c:pt>
                <c:pt idx="389">
                  <c:v>1098.8579999999945</c:v>
                </c:pt>
                <c:pt idx="390">
                  <c:v>1094.6999999999941</c:v>
                </c:pt>
                <c:pt idx="391">
                  <c:v>1090.541999999994</c:v>
                </c:pt>
                <c:pt idx="392">
                  <c:v>1086.3839999999939</c:v>
                </c:pt>
                <c:pt idx="393">
                  <c:v>1082.2259999999933</c:v>
                </c:pt>
                <c:pt idx="394">
                  <c:v>1078.0679999999932</c:v>
                </c:pt>
                <c:pt idx="395">
                  <c:v>1073.9099999999928</c:v>
                </c:pt>
                <c:pt idx="396">
                  <c:v>1069.7519999999927</c:v>
                </c:pt>
                <c:pt idx="397">
                  <c:v>1065.5939999999925</c:v>
                </c:pt>
                <c:pt idx="398">
                  <c:v>1061.435999999992</c:v>
                </c:pt>
                <c:pt idx="399">
                  <c:v>1057.2779999999918</c:v>
                </c:pt>
                <c:pt idx="400">
                  <c:v>1053.1199999999917</c:v>
                </c:pt>
                <c:pt idx="401">
                  <c:v>1048.9619999999913</c:v>
                </c:pt>
                <c:pt idx="402">
                  <c:v>1044.8039999999912</c:v>
                </c:pt>
                <c:pt idx="403">
                  <c:v>1040.6459999999906</c:v>
                </c:pt>
                <c:pt idx="404">
                  <c:v>1036.4879999999905</c:v>
                </c:pt>
                <c:pt idx="405">
                  <c:v>1032.3299999999904</c:v>
                </c:pt>
                <c:pt idx="406">
                  <c:v>1028.1719999999902</c:v>
                </c:pt>
                <c:pt idx="407">
                  <c:v>1024.0139999999899</c:v>
                </c:pt>
                <c:pt idx="408">
                  <c:v>1019.8559999999894</c:v>
                </c:pt>
                <c:pt idx="409">
                  <c:v>1015.697999999989</c:v>
                </c:pt>
                <c:pt idx="410">
                  <c:v>1011.5399999999887</c:v>
                </c:pt>
                <c:pt idx="411">
                  <c:v>1007.3819999999885</c:v>
                </c:pt>
                <c:pt idx="412">
                  <c:v>1003.2239999999881</c:v>
                </c:pt>
                <c:pt idx="413">
                  <c:v>999.06599999998741</c:v>
                </c:pt>
                <c:pt idx="414">
                  <c:v>994.90799999998717</c:v>
                </c:pt>
                <c:pt idx="415">
                  <c:v>990.74999999998693</c:v>
                </c:pt>
                <c:pt idx="416">
                  <c:v>986.59199999998668</c:v>
                </c:pt>
                <c:pt idx="417">
                  <c:v>982.4339999999861</c:v>
                </c:pt>
                <c:pt idx="418">
                  <c:v>978.27599999998563</c:v>
                </c:pt>
                <c:pt idx="419">
                  <c:v>974.11799999998539</c:v>
                </c:pt>
                <c:pt idx="420">
                  <c:v>969.95999999998503</c:v>
                </c:pt>
                <c:pt idx="421">
                  <c:v>965.80199999998456</c:v>
                </c:pt>
                <c:pt idx="422">
                  <c:v>961.64399999998443</c:v>
                </c:pt>
                <c:pt idx="423">
                  <c:v>957.48599999998385</c:v>
                </c:pt>
                <c:pt idx="424">
                  <c:v>953.3279999999836</c:v>
                </c:pt>
                <c:pt idx="425">
                  <c:v>949.16999999998302</c:v>
                </c:pt>
                <c:pt idx="426">
                  <c:v>945.01199999998289</c:v>
                </c:pt>
                <c:pt idx="427">
                  <c:v>940.85399999998253</c:v>
                </c:pt>
                <c:pt idx="428">
                  <c:v>936.69599999998195</c:v>
                </c:pt>
                <c:pt idx="429">
                  <c:v>932.53799999998148</c:v>
                </c:pt>
                <c:pt idx="430">
                  <c:v>928.37999999998135</c:v>
                </c:pt>
                <c:pt idx="431">
                  <c:v>924.22199999998099</c:v>
                </c:pt>
                <c:pt idx="432">
                  <c:v>920.06399999998087</c:v>
                </c:pt>
                <c:pt idx="433">
                  <c:v>915.90599999997994</c:v>
                </c:pt>
                <c:pt idx="434">
                  <c:v>911.74799999997981</c:v>
                </c:pt>
                <c:pt idx="435">
                  <c:v>907.58999999997945</c:v>
                </c:pt>
                <c:pt idx="436">
                  <c:v>903.43199999997921</c:v>
                </c:pt>
                <c:pt idx="437">
                  <c:v>899.27399999997874</c:v>
                </c:pt>
                <c:pt idx="438">
                  <c:v>895.11599999997827</c:v>
                </c:pt>
                <c:pt idx="439">
                  <c:v>890.95799999997791</c:v>
                </c:pt>
                <c:pt idx="440">
                  <c:v>886.79999999997779</c:v>
                </c:pt>
                <c:pt idx="441">
                  <c:v>882.6419999999772</c:v>
                </c:pt>
                <c:pt idx="442">
                  <c:v>878.48399999997696</c:v>
                </c:pt>
                <c:pt idx="443">
                  <c:v>874.32599999997637</c:v>
                </c:pt>
                <c:pt idx="444">
                  <c:v>870.16799999997613</c:v>
                </c:pt>
                <c:pt idx="445">
                  <c:v>866.00999999997566</c:v>
                </c:pt>
                <c:pt idx="446">
                  <c:v>861.85199999997542</c:v>
                </c:pt>
                <c:pt idx="447">
                  <c:v>857.69399999997518</c:v>
                </c:pt>
                <c:pt idx="448">
                  <c:v>853.53599999997471</c:v>
                </c:pt>
                <c:pt idx="449">
                  <c:v>849.37799999997412</c:v>
                </c:pt>
                <c:pt idx="450">
                  <c:v>845.21999999997388</c:v>
                </c:pt>
                <c:pt idx="451">
                  <c:v>841.06199999997364</c:v>
                </c:pt>
                <c:pt idx="452">
                  <c:v>836.90399999997328</c:v>
                </c:pt>
                <c:pt idx="453">
                  <c:v>832.74599999997258</c:v>
                </c:pt>
                <c:pt idx="454">
                  <c:v>828.58799999997234</c:v>
                </c:pt>
                <c:pt idx="455">
                  <c:v>824.4299999999721</c:v>
                </c:pt>
                <c:pt idx="456">
                  <c:v>820.27199999997185</c:v>
                </c:pt>
                <c:pt idx="457">
                  <c:v>816.11399999997138</c:v>
                </c:pt>
                <c:pt idx="458">
                  <c:v>811.9559999999708</c:v>
                </c:pt>
                <c:pt idx="459">
                  <c:v>807.79799999997056</c:v>
                </c:pt>
                <c:pt idx="460">
                  <c:v>803.6399999999702</c:v>
                </c:pt>
                <c:pt idx="461">
                  <c:v>799.48199999996984</c:v>
                </c:pt>
                <c:pt idx="462">
                  <c:v>795.3239999999696</c:v>
                </c:pt>
                <c:pt idx="463">
                  <c:v>791.16599999996902</c:v>
                </c:pt>
                <c:pt idx="464">
                  <c:v>787.00799999996877</c:v>
                </c:pt>
                <c:pt idx="465">
                  <c:v>782.8499999999683</c:v>
                </c:pt>
                <c:pt idx="466">
                  <c:v>778.69199999996806</c:v>
                </c:pt>
                <c:pt idx="467">
                  <c:v>774.5339999999677</c:v>
                </c:pt>
                <c:pt idx="468">
                  <c:v>770.37599999996712</c:v>
                </c:pt>
                <c:pt idx="469">
                  <c:v>766.21799999996676</c:v>
                </c:pt>
                <c:pt idx="470">
                  <c:v>762.05999999996652</c:v>
                </c:pt>
                <c:pt idx="471">
                  <c:v>757.90199999996616</c:v>
                </c:pt>
                <c:pt idx="472">
                  <c:v>753.74399999996604</c:v>
                </c:pt>
                <c:pt idx="473">
                  <c:v>749.58599999996522</c:v>
                </c:pt>
                <c:pt idx="474">
                  <c:v>745.42799999996498</c:v>
                </c:pt>
                <c:pt idx="475">
                  <c:v>741.26999999996463</c:v>
                </c:pt>
                <c:pt idx="476">
                  <c:v>737.11199999996438</c:v>
                </c:pt>
                <c:pt idx="477">
                  <c:v>732.95399999996391</c:v>
                </c:pt>
                <c:pt idx="478">
                  <c:v>728.79599999996344</c:v>
                </c:pt>
                <c:pt idx="479">
                  <c:v>724.6379999999632</c:v>
                </c:pt>
                <c:pt idx="480">
                  <c:v>720.47999999996296</c:v>
                </c:pt>
                <c:pt idx="481">
                  <c:v>716.32199999996237</c:v>
                </c:pt>
                <c:pt idx="482">
                  <c:v>712.16399999996224</c:v>
                </c:pt>
                <c:pt idx="483">
                  <c:v>708.00599999996166</c:v>
                </c:pt>
                <c:pt idx="484">
                  <c:v>703.8479999999613</c:v>
                </c:pt>
                <c:pt idx="485">
                  <c:v>699.68999999996083</c:v>
                </c:pt>
                <c:pt idx="486">
                  <c:v>695.5319999999607</c:v>
                </c:pt>
                <c:pt idx="487">
                  <c:v>691.37399999996035</c:v>
                </c:pt>
                <c:pt idx="488">
                  <c:v>687.21599999995988</c:v>
                </c:pt>
                <c:pt idx="489">
                  <c:v>683.05799999995929</c:v>
                </c:pt>
                <c:pt idx="490">
                  <c:v>678.89999999995916</c:v>
                </c:pt>
                <c:pt idx="491">
                  <c:v>674.74199999995881</c:v>
                </c:pt>
                <c:pt idx="492">
                  <c:v>670.58399999995856</c:v>
                </c:pt>
                <c:pt idx="493">
                  <c:v>666.42599999995775</c:v>
                </c:pt>
                <c:pt idx="494">
                  <c:v>662.26799999995762</c:v>
                </c:pt>
                <c:pt idx="495">
                  <c:v>658.10999999995727</c:v>
                </c:pt>
                <c:pt idx="496">
                  <c:v>653.95199999995702</c:v>
                </c:pt>
                <c:pt idx="497">
                  <c:v>649.79399999995655</c:v>
                </c:pt>
                <c:pt idx="498">
                  <c:v>645.63599999995608</c:v>
                </c:pt>
                <c:pt idx="499">
                  <c:v>641.47799999995573</c:v>
                </c:pt>
                <c:pt idx="500">
                  <c:v>637.31999999995548</c:v>
                </c:pt>
                <c:pt idx="501">
                  <c:v>633.16199999995501</c:v>
                </c:pt>
                <c:pt idx="502">
                  <c:v>629.00399999995477</c:v>
                </c:pt>
                <c:pt idx="503">
                  <c:v>624.84599999995419</c:v>
                </c:pt>
                <c:pt idx="504">
                  <c:v>620.68799999995395</c:v>
                </c:pt>
                <c:pt idx="505">
                  <c:v>616.52999999995347</c:v>
                </c:pt>
                <c:pt idx="506">
                  <c:v>612.37199999995323</c:v>
                </c:pt>
                <c:pt idx="507">
                  <c:v>608.21399999995299</c:v>
                </c:pt>
                <c:pt idx="508">
                  <c:v>604.05599999995241</c:v>
                </c:pt>
                <c:pt idx="509">
                  <c:v>599.89799999995194</c:v>
                </c:pt>
                <c:pt idx="510">
                  <c:v>595.73999999995169</c:v>
                </c:pt>
                <c:pt idx="511">
                  <c:v>591.58199999995145</c:v>
                </c:pt>
                <c:pt idx="512">
                  <c:v>587.42399999995109</c:v>
                </c:pt>
                <c:pt idx="513">
                  <c:v>583.2659999999504</c:v>
                </c:pt>
                <c:pt idx="514">
                  <c:v>579.10799999995015</c:v>
                </c:pt>
                <c:pt idx="515">
                  <c:v>574.94999999994991</c:v>
                </c:pt>
                <c:pt idx="516">
                  <c:v>570.79199999994955</c:v>
                </c:pt>
                <c:pt idx="517">
                  <c:v>566.6339999999492</c:v>
                </c:pt>
                <c:pt idx="518">
                  <c:v>562.47599999994861</c:v>
                </c:pt>
                <c:pt idx="519">
                  <c:v>558.31799999994837</c:v>
                </c:pt>
                <c:pt idx="520">
                  <c:v>554.15999999994801</c:v>
                </c:pt>
                <c:pt idx="521">
                  <c:v>550.00199999994766</c:v>
                </c:pt>
                <c:pt idx="522">
                  <c:v>545.84399999994741</c:v>
                </c:pt>
                <c:pt idx="523">
                  <c:v>541.68599999994683</c:v>
                </c:pt>
                <c:pt idx="524">
                  <c:v>537.52799999994647</c:v>
                </c:pt>
                <c:pt idx="525">
                  <c:v>533.36999999994612</c:v>
                </c:pt>
              </c:numCache>
            </c:numRef>
          </c:val>
          <c:extLst>
            <c:ext xmlns:c16="http://schemas.microsoft.com/office/drawing/2014/chart" uri="{C3380CC4-5D6E-409C-BE32-E72D297353CC}">
              <c16:uniqueId val="{00000000-59A3-4EBA-B26F-C5BC07EFD76A}"/>
            </c:ext>
          </c:extLst>
        </c:ser>
        <c:dLbls>
          <c:showLegendKey val="0"/>
          <c:showVal val="0"/>
          <c:showCatName val="0"/>
          <c:showSerName val="0"/>
          <c:showPercent val="0"/>
          <c:showBubbleSize val="0"/>
        </c:dLbls>
        <c:axId val="324147880"/>
        <c:axId val="1"/>
      </c:areaChart>
      <c:catAx>
        <c:axId val="324147880"/>
        <c:scaling>
          <c:orientation val="minMax"/>
        </c:scaling>
        <c:delete val="0"/>
        <c:axPos val="b"/>
        <c:majorTickMark val="none"/>
        <c:minorTickMark val="none"/>
        <c:tickLblPos val="none"/>
        <c:spPr>
          <a:ln w="9525">
            <a:noFill/>
          </a:ln>
        </c:spPr>
        <c:crossAx val="1"/>
        <c:crossesAt val="800"/>
        <c:auto val="1"/>
        <c:lblAlgn val="ctr"/>
        <c:lblOffset val="100"/>
        <c:tickMarkSkip val="1"/>
        <c:noMultiLvlLbl val="0"/>
      </c:catAx>
      <c:valAx>
        <c:axId val="1"/>
        <c:scaling>
          <c:orientation val="minMax"/>
          <c:max val="2000"/>
          <c:min val="8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24147880"/>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spPr>
            <a:solidFill>
              <a:srgbClr val="969696"/>
            </a:solidFill>
            <a:ln w="25400">
              <a:noFill/>
            </a:ln>
          </c:spPr>
          <c:val>
            <c:numRef>
              <c:f>'Course Analysis'!$C$7:$C$532</c:f>
              <c:numCache>
                <c:formatCode>0.00</c:formatCode>
                <c:ptCount val="526"/>
                <c:pt idx="0">
                  <c:v>2550</c:v>
                </c:pt>
                <c:pt idx="1">
                  <c:v>2550</c:v>
                </c:pt>
                <c:pt idx="2">
                  <c:v>2550</c:v>
                </c:pt>
                <c:pt idx="3">
                  <c:v>2550</c:v>
                </c:pt>
                <c:pt idx="4">
                  <c:v>2550</c:v>
                </c:pt>
                <c:pt idx="5">
                  <c:v>2550</c:v>
                </c:pt>
                <c:pt idx="6">
                  <c:v>2550</c:v>
                </c:pt>
                <c:pt idx="7">
                  <c:v>2550</c:v>
                </c:pt>
                <c:pt idx="8">
                  <c:v>2550</c:v>
                </c:pt>
                <c:pt idx="9">
                  <c:v>2550</c:v>
                </c:pt>
                <c:pt idx="10">
                  <c:v>2550</c:v>
                </c:pt>
                <c:pt idx="11">
                  <c:v>2550</c:v>
                </c:pt>
                <c:pt idx="12">
                  <c:v>2550</c:v>
                </c:pt>
                <c:pt idx="13">
                  <c:v>2550</c:v>
                </c:pt>
                <c:pt idx="14">
                  <c:v>2550</c:v>
                </c:pt>
                <c:pt idx="15">
                  <c:v>2550</c:v>
                </c:pt>
                <c:pt idx="16">
                  <c:v>2550</c:v>
                </c:pt>
                <c:pt idx="17">
                  <c:v>2550</c:v>
                </c:pt>
                <c:pt idx="18">
                  <c:v>2550</c:v>
                </c:pt>
                <c:pt idx="19">
                  <c:v>2550</c:v>
                </c:pt>
                <c:pt idx="20">
                  <c:v>2550</c:v>
                </c:pt>
                <c:pt idx="21">
                  <c:v>2550</c:v>
                </c:pt>
                <c:pt idx="22">
                  <c:v>2550</c:v>
                </c:pt>
                <c:pt idx="23">
                  <c:v>2550</c:v>
                </c:pt>
                <c:pt idx="24">
                  <c:v>2550</c:v>
                </c:pt>
                <c:pt idx="25">
                  <c:v>2550</c:v>
                </c:pt>
                <c:pt idx="26">
                  <c:v>2550</c:v>
                </c:pt>
                <c:pt idx="27">
                  <c:v>2550</c:v>
                </c:pt>
                <c:pt idx="28">
                  <c:v>2550</c:v>
                </c:pt>
                <c:pt idx="29">
                  <c:v>2550</c:v>
                </c:pt>
                <c:pt idx="30">
                  <c:v>2550</c:v>
                </c:pt>
                <c:pt idx="31">
                  <c:v>2550</c:v>
                </c:pt>
                <c:pt idx="32">
                  <c:v>2550</c:v>
                </c:pt>
                <c:pt idx="33">
                  <c:v>2550</c:v>
                </c:pt>
                <c:pt idx="34">
                  <c:v>2550</c:v>
                </c:pt>
                <c:pt idx="35">
                  <c:v>2550</c:v>
                </c:pt>
                <c:pt idx="36">
                  <c:v>2550</c:v>
                </c:pt>
                <c:pt idx="37">
                  <c:v>2550</c:v>
                </c:pt>
                <c:pt idx="38">
                  <c:v>2550</c:v>
                </c:pt>
                <c:pt idx="39">
                  <c:v>2550</c:v>
                </c:pt>
                <c:pt idx="40">
                  <c:v>2548.614</c:v>
                </c:pt>
                <c:pt idx="41">
                  <c:v>2545.8420000000001</c:v>
                </c:pt>
                <c:pt idx="42">
                  <c:v>2541.6839999999997</c:v>
                </c:pt>
                <c:pt idx="43">
                  <c:v>2537.5260000000003</c:v>
                </c:pt>
                <c:pt idx="44">
                  <c:v>2533.3680000000004</c:v>
                </c:pt>
                <c:pt idx="45">
                  <c:v>2529.2100000000005</c:v>
                </c:pt>
                <c:pt idx="46">
                  <c:v>2525.0519999999997</c:v>
                </c:pt>
                <c:pt idx="47">
                  <c:v>2520.8940000000002</c:v>
                </c:pt>
                <c:pt idx="48">
                  <c:v>2516.7360000000003</c:v>
                </c:pt>
                <c:pt idx="49">
                  <c:v>2512.5780000000004</c:v>
                </c:pt>
                <c:pt idx="50">
                  <c:v>2508.42</c:v>
                </c:pt>
                <c:pt idx="51">
                  <c:v>2504.2620000000006</c:v>
                </c:pt>
                <c:pt idx="52">
                  <c:v>2500.1040000000007</c:v>
                </c:pt>
                <c:pt idx="53">
                  <c:v>2495.9460000000008</c:v>
                </c:pt>
                <c:pt idx="54">
                  <c:v>2491.7880000000005</c:v>
                </c:pt>
                <c:pt idx="55">
                  <c:v>2487.630000000001</c:v>
                </c:pt>
                <c:pt idx="56">
                  <c:v>2483.4720000000011</c:v>
                </c:pt>
                <c:pt idx="57">
                  <c:v>2479.3140000000012</c:v>
                </c:pt>
                <c:pt idx="58">
                  <c:v>2475.1560000000009</c:v>
                </c:pt>
                <c:pt idx="59">
                  <c:v>2470.9980000000014</c:v>
                </c:pt>
                <c:pt idx="60">
                  <c:v>2466.8400000000015</c:v>
                </c:pt>
                <c:pt idx="61">
                  <c:v>2462.6820000000016</c:v>
                </c:pt>
                <c:pt idx="62">
                  <c:v>2458.5240000000013</c:v>
                </c:pt>
                <c:pt idx="63">
                  <c:v>2454.3660000000018</c:v>
                </c:pt>
                <c:pt idx="64">
                  <c:v>2450.2080000000019</c:v>
                </c:pt>
                <c:pt idx="65">
                  <c:v>2446.050000000002</c:v>
                </c:pt>
                <c:pt idx="66">
                  <c:v>2441.8920000000012</c:v>
                </c:pt>
                <c:pt idx="67">
                  <c:v>2437.7340000000017</c:v>
                </c:pt>
                <c:pt idx="68">
                  <c:v>2433.5760000000018</c:v>
                </c:pt>
                <c:pt idx="69">
                  <c:v>2429.4180000000019</c:v>
                </c:pt>
                <c:pt idx="70">
                  <c:v>2425.2600000000016</c:v>
                </c:pt>
                <c:pt idx="71">
                  <c:v>2421.1020000000021</c:v>
                </c:pt>
                <c:pt idx="72">
                  <c:v>2416.9440000000022</c:v>
                </c:pt>
                <c:pt idx="73">
                  <c:v>2412.7860000000023</c:v>
                </c:pt>
                <c:pt idx="74">
                  <c:v>2408.628000000002</c:v>
                </c:pt>
                <c:pt idx="75">
                  <c:v>2404.4700000000025</c:v>
                </c:pt>
                <c:pt idx="76">
                  <c:v>2400.3120000000026</c:v>
                </c:pt>
                <c:pt idx="77">
                  <c:v>2396.1540000000027</c:v>
                </c:pt>
                <c:pt idx="78">
                  <c:v>2391.9960000000024</c:v>
                </c:pt>
                <c:pt idx="79">
                  <c:v>2387.8380000000029</c:v>
                </c:pt>
                <c:pt idx="80">
                  <c:v>2383.680000000003</c:v>
                </c:pt>
                <c:pt idx="81">
                  <c:v>2379.5220000000031</c:v>
                </c:pt>
                <c:pt idx="82">
                  <c:v>2375.3640000000023</c:v>
                </c:pt>
                <c:pt idx="83">
                  <c:v>2371.2060000000029</c:v>
                </c:pt>
                <c:pt idx="84">
                  <c:v>2367.048000000003</c:v>
                </c:pt>
                <c:pt idx="85">
                  <c:v>2362.8900000000031</c:v>
                </c:pt>
                <c:pt idx="86">
                  <c:v>2358.7320000000027</c:v>
                </c:pt>
                <c:pt idx="87">
                  <c:v>2354.5740000000033</c:v>
                </c:pt>
                <c:pt idx="88">
                  <c:v>2350.4160000000034</c:v>
                </c:pt>
                <c:pt idx="89">
                  <c:v>2346.2580000000034</c:v>
                </c:pt>
                <c:pt idx="90">
                  <c:v>2342.1000000000026</c:v>
                </c:pt>
                <c:pt idx="91">
                  <c:v>2337.9420000000032</c:v>
                </c:pt>
                <c:pt idx="92">
                  <c:v>2333.7840000000033</c:v>
                </c:pt>
                <c:pt idx="93">
                  <c:v>2329.6260000000034</c:v>
                </c:pt>
                <c:pt idx="94">
                  <c:v>2325.468000000003</c:v>
                </c:pt>
                <c:pt idx="95">
                  <c:v>2321.3100000000036</c:v>
                </c:pt>
                <c:pt idx="96">
                  <c:v>2317.1520000000037</c:v>
                </c:pt>
                <c:pt idx="97">
                  <c:v>2312.9940000000033</c:v>
                </c:pt>
                <c:pt idx="98">
                  <c:v>2308.836000000003</c:v>
                </c:pt>
                <c:pt idx="99">
                  <c:v>2304.6780000000035</c:v>
                </c:pt>
                <c:pt idx="100">
                  <c:v>2300.5200000000036</c:v>
                </c:pt>
                <c:pt idx="101">
                  <c:v>2296.3620000000037</c:v>
                </c:pt>
                <c:pt idx="102">
                  <c:v>2292.2040000000034</c:v>
                </c:pt>
                <c:pt idx="103">
                  <c:v>2288.0460000000039</c:v>
                </c:pt>
                <c:pt idx="104">
                  <c:v>2283.888000000004</c:v>
                </c:pt>
                <c:pt idx="105">
                  <c:v>2279.7300000000037</c:v>
                </c:pt>
                <c:pt idx="106">
                  <c:v>2275.5720000000033</c:v>
                </c:pt>
                <c:pt idx="107">
                  <c:v>2271.4140000000039</c:v>
                </c:pt>
                <c:pt idx="108">
                  <c:v>2267.256000000004</c:v>
                </c:pt>
                <c:pt idx="109">
                  <c:v>2263.098000000004</c:v>
                </c:pt>
                <c:pt idx="110">
                  <c:v>2258.9400000000037</c:v>
                </c:pt>
                <c:pt idx="111">
                  <c:v>2254.7820000000042</c:v>
                </c:pt>
                <c:pt idx="112">
                  <c:v>2250.6240000000043</c:v>
                </c:pt>
                <c:pt idx="113">
                  <c:v>2246.4660000000044</c:v>
                </c:pt>
                <c:pt idx="114">
                  <c:v>2242.3080000000036</c:v>
                </c:pt>
                <c:pt idx="115">
                  <c:v>2238.1500000000042</c:v>
                </c:pt>
                <c:pt idx="116">
                  <c:v>2233.9920000000043</c:v>
                </c:pt>
                <c:pt idx="117">
                  <c:v>2229.8340000000044</c:v>
                </c:pt>
                <c:pt idx="118">
                  <c:v>2225.676000000004</c:v>
                </c:pt>
                <c:pt idx="119">
                  <c:v>2221.5180000000046</c:v>
                </c:pt>
                <c:pt idx="120">
                  <c:v>2217.3600000000047</c:v>
                </c:pt>
                <c:pt idx="121">
                  <c:v>2213.2020000000043</c:v>
                </c:pt>
                <c:pt idx="122">
                  <c:v>2209.044000000004</c:v>
                </c:pt>
                <c:pt idx="123">
                  <c:v>2204.8860000000045</c:v>
                </c:pt>
                <c:pt idx="124">
                  <c:v>2200.7280000000046</c:v>
                </c:pt>
                <c:pt idx="125">
                  <c:v>2196.5700000000047</c:v>
                </c:pt>
                <c:pt idx="126">
                  <c:v>2192.4120000000044</c:v>
                </c:pt>
                <c:pt idx="127">
                  <c:v>2188.2540000000049</c:v>
                </c:pt>
                <c:pt idx="128">
                  <c:v>2184.096000000005</c:v>
                </c:pt>
                <c:pt idx="129">
                  <c:v>2179.9380000000046</c:v>
                </c:pt>
                <c:pt idx="130">
                  <c:v>2175.7800000000043</c:v>
                </c:pt>
                <c:pt idx="131">
                  <c:v>2171.6220000000048</c:v>
                </c:pt>
                <c:pt idx="132">
                  <c:v>2167.4640000000049</c:v>
                </c:pt>
                <c:pt idx="133">
                  <c:v>2163.306000000005</c:v>
                </c:pt>
                <c:pt idx="134">
                  <c:v>2159.1480000000047</c:v>
                </c:pt>
                <c:pt idx="135">
                  <c:v>2154.9900000000052</c:v>
                </c:pt>
                <c:pt idx="136">
                  <c:v>2150.8320000000049</c:v>
                </c:pt>
                <c:pt idx="137">
                  <c:v>2146.674000000005</c:v>
                </c:pt>
                <c:pt idx="138">
                  <c:v>2142.5160000000046</c:v>
                </c:pt>
                <c:pt idx="139">
                  <c:v>2138.3580000000052</c:v>
                </c:pt>
                <c:pt idx="140">
                  <c:v>2134.2000000000053</c:v>
                </c:pt>
                <c:pt idx="141">
                  <c:v>2130.0420000000054</c:v>
                </c:pt>
                <c:pt idx="142">
                  <c:v>2125.884000000005</c:v>
                </c:pt>
                <c:pt idx="143">
                  <c:v>2121.7260000000056</c:v>
                </c:pt>
                <c:pt idx="144">
                  <c:v>2117.5680000000052</c:v>
                </c:pt>
                <c:pt idx="145">
                  <c:v>2113.4100000000053</c:v>
                </c:pt>
                <c:pt idx="146">
                  <c:v>2109.252000000005</c:v>
                </c:pt>
                <c:pt idx="147">
                  <c:v>2105.0940000000055</c:v>
                </c:pt>
                <c:pt idx="148">
                  <c:v>2100.9360000000056</c:v>
                </c:pt>
                <c:pt idx="149">
                  <c:v>2096.7780000000057</c:v>
                </c:pt>
                <c:pt idx="150">
                  <c:v>2092.6200000000053</c:v>
                </c:pt>
                <c:pt idx="151">
                  <c:v>2088.4620000000054</c:v>
                </c:pt>
                <c:pt idx="152">
                  <c:v>2084.3040000000055</c:v>
                </c:pt>
                <c:pt idx="153">
                  <c:v>2080.1460000000056</c:v>
                </c:pt>
                <c:pt idx="154">
                  <c:v>2075.9880000000053</c:v>
                </c:pt>
                <c:pt idx="155">
                  <c:v>2071.8300000000058</c:v>
                </c:pt>
                <c:pt idx="156">
                  <c:v>2067.6720000000059</c:v>
                </c:pt>
                <c:pt idx="157">
                  <c:v>2063.514000000006</c:v>
                </c:pt>
                <c:pt idx="158">
                  <c:v>2059.3560000000057</c:v>
                </c:pt>
                <c:pt idx="159">
                  <c:v>2055.1980000000058</c:v>
                </c:pt>
                <c:pt idx="160">
                  <c:v>2051.0400000000059</c:v>
                </c:pt>
                <c:pt idx="161">
                  <c:v>2046.8820000000064</c:v>
                </c:pt>
                <c:pt idx="162">
                  <c:v>2042.7240000000061</c:v>
                </c:pt>
                <c:pt idx="163">
                  <c:v>2038.5660000000064</c:v>
                </c:pt>
                <c:pt idx="164">
                  <c:v>2034.408000000006</c:v>
                </c:pt>
                <c:pt idx="165">
                  <c:v>2030.2500000000059</c:v>
                </c:pt>
                <c:pt idx="166">
                  <c:v>2026.0920000000062</c:v>
                </c:pt>
                <c:pt idx="167">
                  <c:v>2021.9340000000066</c:v>
                </c:pt>
                <c:pt idx="168">
                  <c:v>2017.7760000000064</c:v>
                </c:pt>
                <c:pt idx="169">
                  <c:v>2013.6180000000061</c:v>
                </c:pt>
                <c:pt idx="170">
                  <c:v>2009.4600000000064</c:v>
                </c:pt>
                <c:pt idx="171">
                  <c:v>2005.3020000000067</c:v>
                </c:pt>
                <c:pt idx="172">
                  <c:v>2001.1440000000064</c:v>
                </c:pt>
                <c:pt idx="173">
                  <c:v>1996.9860000000062</c:v>
                </c:pt>
                <c:pt idx="174">
                  <c:v>1992.8280000000066</c:v>
                </c:pt>
                <c:pt idx="175">
                  <c:v>1988.6700000000069</c:v>
                </c:pt>
                <c:pt idx="176">
                  <c:v>1984.5120000000068</c:v>
                </c:pt>
                <c:pt idx="177">
                  <c:v>1980.3540000000064</c:v>
                </c:pt>
                <c:pt idx="178">
                  <c:v>1976.1960000000067</c:v>
                </c:pt>
                <c:pt idx="179">
                  <c:v>1972.0380000000068</c:v>
                </c:pt>
                <c:pt idx="180">
                  <c:v>1967.8800000000067</c:v>
                </c:pt>
                <c:pt idx="181">
                  <c:v>1963.7220000000066</c:v>
                </c:pt>
                <c:pt idx="182">
                  <c:v>1959.5640000000069</c:v>
                </c:pt>
                <c:pt idx="183">
                  <c:v>1955.4060000000072</c:v>
                </c:pt>
                <c:pt idx="184">
                  <c:v>1951.2480000000069</c:v>
                </c:pt>
                <c:pt idx="185">
                  <c:v>1947.0900000000067</c:v>
                </c:pt>
                <c:pt idx="186">
                  <c:v>1942.9320000000071</c:v>
                </c:pt>
                <c:pt idx="187">
                  <c:v>1938.7740000000074</c:v>
                </c:pt>
                <c:pt idx="188">
                  <c:v>1934.6160000000073</c:v>
                </c:pt>
                <c:pt idx="189">
                  <c:v>1930.4580000000069</c:v>
                </c:pt>
                <c:pt idx="190">
                  <c:v>1926.3000000000072</c:v>
                </c:pt>
                <c:pt idx="191">
                  <c:v>1922.1420000000076</c:v>
                </c:pt>
                <c:pt idx="192">
                  <c:v>1917.9840000000072</c:v>
                </c:pt>
                <c:pt idx="193">
                  <c:v>1913.8260000000071</c:v>
                </c:pt>
                <c:pt idx="194">
                  <c:v>1909.6680000000074</c:v>
                </c:pt>
                <c:pt idx="195">
                  <c:v>1905.5100000000077</c:v>
                </c:pt>
                <c:pt idx="196">
                  <c:v>1901.3520000000076</c:v>
                </c:pt>
                <c:pt idx="197">
                  <c:v>1897.1940000000072</c:v>
                </c:pt>
                <c:pt idx="198">
                  <c:v>1893.0360000000076</c:v>
                </c:pt>
                <c:pt idx="199">
                  <c:v>1888.8780000000077</c:v>
                </c:pt>
                <c:pt idx="200">
                  <c:v>1884.7200000000075</c:v>
                </c:pt>
                <c:pt idx="201">
                  <c:v>1880.5620000000074</c:v>
                </c:pt>
                <c:pt idx="202">
                  <c:v>1876.4040000000077</c:v>
                </c:pt>
                <c:pt idx="203">
                  <c:v>1872.2460000000081</c:v>
                </c:pt>
                <c:pt idx="204">
                  <c:v>1868.0880000000077</c:v>
                </c:pt>
                <c:pt idx="205">
                  <c:v>1863.9300000000076</c:v>
                </c:pt>
                <c:pt idx="206">
                  <c:v>1859.7720000000079</c:v>
                </c:pt>
                <c:pt idx="207">
                  <c:v>1855.614000000008</c:v>
                </c:pt>
                <c:pt idx="208">
                  <c:v>1851.4560000000079</c:v>
                </c:pt>
                <c:pt idx="209">
                  <c:v>1847.2980000000077</c:v>
                </c:pt>
                <c:pt idx="210">
                  <c:v>1843.1400000000081</c:v>
                </c:pt>
                <c:pt idx="211">
                  <c:v>1838.9820000000084</c:v>
                </c:pt>
                <c:pt idx="212">
                  <c:v>1834.824000000008</c:v>
                </c:pt>
                <c:pt idx="213">
                  <c:v>1830.6660000000079</c:v>
                </c:pt>
                <c:pt idx="214">
                  <c:v>1826.508000000008</c:v>
                </c:pt>
                <c:pt idx="215">
                  <c:v>1822.3500000000083</c:v>
                </c:pt>
                <c:pt idx="216">
                  <c:v>1818.1920000000082</c:v>
                </c:pt>
                <c:pt idx="217">
                  <c:v>1814.0340000000081</c:v>
                </c:pt>
                <c:pt idx="218">
                  <c:v>1809.8760000000084</c:v>
                </c:pt>
                <c:pt idx="219">
                  <c:v>1805.7180000000085</c:v>
                </c:pt>
                <c:pt idx="220">
                  <c:v>1801.5600000000084</c:v>
                </c:pt>
                <c:pt idx="221">
                  <c:v>1797.4020000000082</c:v>
                </c:pt>
                <c:pt idx="222">
                  <c:v>1793.2440000000083</c:v>
                </c:pt>
                <c:pt idx="223">
                  <c:v>1789.0860000000087</c:v>
                </c:pt>
                <c:pt idx="224">
                  <c:v>1784.9280000000085</c:v>
                </c:pt>
                <c:pt idx="225">
                  <c:v>1780.7700000000084</c:v>
                </c:pt>
                <c:pt idx="226">
                  <c:v>1776.6120000000087</c:v>
                </c:pt>
                <c:pt idx="227">
                  <c:v>1772.4540000000088</c:v>
                </c:pt>
                <c:pt idx="228">
                  <c:v>1768.2960000000087</c:v>
                </c:pt>
                <c:pt idx="229">
                  <c:v>1764.1380000000083</c:v>
                </c:pt>
                <c:pt idx="230">
                  <c:v>1759.9800000000087</c:v>
                </c:pt>
                <c:pt idx="231">
                  <c:v>1755.822000000009</c:v>
                </c:pt>
                <c:pt idx="232">
                  <c:v>1751.6640000000089</c:v>
                </c:pt>
                <c:pt idx="233">
                  <c:v>1747.5060000000087</c:v>
                </c:pt>
                <c:pt idx="234">
                  <c:v>1743.3480000000088</c:v>
                </c:pt>
                <c:pt idx="235">
                  <c:v>1739.1900000000091</c:v>
                </c:pt>
                <c:pt idx="236">
                  <c:v>1735.032000000009</c:v>
                </c:pt>
                <c:pt idx="237">
                  <c:v>1730.8740000000089</c:v>
                </c:pt>
                <c:pt idx="238">
                  <c:v>1726.7160000000092</c:v>
                </c:pt>
                <c:pt idx="239">
                  <c:v>1722.5580000000093</c:v>
                </c:pt>
                <c:pt idx="240">
                  <c:v>1718.4000000000092</c:v>
                </c:pt>
                <c:pt idx="241">
                  <c:v>1714.2420000000091</c:v>
                </c:pt>
                <c:pt idx="242">
                  <c:v>1710.0840000000092</c:v>
                </c:pt>
                <c:pt idx="243">
                  <c:v>1705.9260000000095</c:v>
                </c:pt>
                <c:pt idx="244">
                  <c:v>1701.7680000000094</c:v>
                </c:pt>
                <c:pt idx="245">
                  <c:v>1697.6100000000092</c:v>
                </c:pt>
                <c:pt idx="246">
                  <c:v>1693.4520000000095</c:v>
                </c:pt>
                <c:pt idx="247">
                  <c:v>1689.2940000000096</c:v>
                </c:pt>
                <c:pt idx="248">
                  <c:v>1685.1360000000095</c:v>
                </c:pt>
                <c:pt idx="249">
                  <c:v>1680.9780000000092</c:v>
                </c:pt>
                <c:pt idx="250">
                  <c:v>1676.8200000000095</c:v>
                </c:pt>
                <c:pt idx="251">
                  <c:v>1672.6620000000098</c:v>
                </c:pt>
                <c:pt idx="252">
                  <c:v>1668.5040000000097</c:v>
                </c:pt>
                <c:pt idx="253">
                  <c:v>1664.3460000000096</c:v>
                </c:pt>
                <c:pt idx="254">
                  <c:v>1660.1880000000097</c:v>
                </c:pt>
                <c:pt idx="255">
                  <c:v>1656.03000000001</c:v>
                </c:pt>
                <c:pt idx="256">
                  <c:v>1651.8720000000098</c:v>
                </c:pt>
                <c:pt idx="257">
                  <c:v>1647.7140000000095</c:v>
                </c:pt>
                <c:pt idx="258">
                  <c:v>1643.5560000000098</c:v>
                </c:pt>
                <c:pt idx="259">
                  <c:v>1639.3980000000101</c:v>
                </c:pt>
                <c:pt idx="260">
                  <c:v>1635.24000000001</c:v>
                </c:pt>
                <c:pt idx="261">
                  <c:v>1631.0820000000099</c:v>
                </c:pt>
                <c:pt idx="262">
                  <c:v>1626.92400000001</c:v>
                </c:pt>
                <c:pt idx="263">
                  <c:v>1622.7660000000103</c:v>
                </c:pt>
                <c:pt idx="264">
                  <c:v>1618.60800000001</c:v>
                </c:pt>
                <c:pt idx="265">
                  <c:v>1614.4500000000098</c:v>
                </c:pt>
                <c:pt idx="266">
                  <c:v>1610.2920000000101</c:v>
                </c:pt>
                <c:pt idx="267">
                  <c:v>1606.1340000000105</c:v>
                </c:pt>
                <c:pt idx="268">
                  <c:v>1601.9760000000103</c:v>
                </c:pt>
                <c:pt idx="269">
                  <c:v>1597.81800000001</c:v>
                </c:pt>
                <c:pt idx="270">
                  <c:v>1593.6600000000103</c:v>
                </c:pt>
                <c:pt idx="271">
                  <c:v>1589.5020000000106</c:v>
                </c:pt>
                <c:pt idx="272">
                  <c:v>1585.3440000000103</c:v>
                </c:pt>
                <c:pt idx="273">
                  <c:v>1581.1860000000102</c:v>
                </c:pt>
                <c:pt idx="274">
                  <c:v>1577.0280000000105</c:v>
                </c:pt>
                <c:pt idx="275">
                  <c:v>1572.8700000000108</c:v>
                </c:pt>
                <c:pt idx="276">
                  <c:v>1568.7120000000107</c:v>
                </c:pt>
                <c:pt idx="277">
                  <c:v>1564.5540000000103</c:v>
                </c:pt>
                <c:pt idx="278">
                  <c:v>1560.3960000000106</c:v>
                </c:pt>
                <c:pt idx="279">
                  <c:v>1556.2380000000107</c:v>
                </c:pt>
                <c:pt idx="280">
                  <c:v>1552.0800000000106</c:v>
                </c:pt>
                <c:pt idx="281">
                  <c:v>1547.9220000000105</c:v>
                </c:pt>
                <c:pt idx="282">
                  <c:v>1543.7640000000108</c:v>
                </c:pt>
                <c:pt idx="283">
                  <c:v>1539.6060000000111</c:v>
                </c:pt>
                <c:pt idx="284">
                  <c:v>1535.4480000000108</c:v>
                </c:pt>
                <c:pt idx="285">
                  <c:v>1531.2900000000107</c:v>
                </c:pt>
                <c:pt idx="286">
                  <c:v>1527.132000000011</c:v>
                </c:pt>
                <c:pt idx="287">
                  <c:v>1522.9740000000113</c:v>
                </c:pt>
                <c:pt idx="288">
                  <c:v>1518.8160000000112</c:v>
                </c:pt>
                <c:pt idx="289">
                  <c:v>1514.6580000000108</c:v>
                </c:pt>
                <c:pt idx="290">
                  <c:v>1510.5000000000111</c:v>
                </c:pt>
                <c:pt idx="291">
                  <c:v>1506.3420000000115</c:v>
                </c:pt>
                <c:pt idx="292">
                  <c:v>1502.1840000000111</c:v>
                </c:pt>
                <c:pt idx="293">
                  <c:v>1498.026000000011</c:v>
                </c:pt>
                <c:pt idx="294">
                  <c:v>1493.8680000000113</c:v>
                </c:pt>
                <c:pt idx="295">
                  <c:v>1489.7100000000116</c:v>
                </c:pt>
                <c:pt idx="296">
                  <c:v>1485.5520000000115</c:v>
                </c:pt>
                <c:pt idx="297">
                  <c:v>1481.3940000000111</c:v>
                </c:pt>
                <c:pt idx="298">
                  <c:v>1477.2360000000115</c:v>
                </c:pt>
                <c:pt idx="299">
                  <c:v>1473.0780000000116</c:v>
                </c:pt>
                <c:pt idx="300">
                  <c:v>1468.9200000000114</c:v>
                </c:pt>
                <c:pt idx="301">
                  <c:v>1464.7620000000113</c:v>
                </c:pt>
                <c:pt idx="302">
                  <c:v>1460.6040000000116</c:v>
                </c:pt>
                <c:pt idx="303">
                  <c:v>1456.446000000012</c:v>
                </c:pt>
                <c:pt idx="304">
                  <c:v>1452.2880000000116</c:v>
                </c:pt>
                <c:pt idx="305">
                  <c:v>1448.1300000000115</c:v>
                </c:pt>
                <c:pt idx="306">
                  <c:v>1443.9720000000118</c:v>
                </c:pt>
                <c:pt idx="307">
                  <c:v>1439.8140000000119</c:v>
                </c:pt>
                <c:pt idx="308">
                  <c:v>1435.6560000000118</c:v>
                </c:pt>
                <c:pt idx="309">
                  <c:v>1431.4980000000116</c:v>
                </c:pt>
                <c:pt idx="310">
                  <c:v>1427.340000000012</c:v>
                </c:pt>
                <c:pt idx="311">
                  <c:v>1423.1820000000123</c:v>
                </c:pt>
                <c:pt idx="312">
                  <c:v>1419.0240000000119</c:v>
                </c:pt>
                <c:pt idx="313">
                  <c:v>1414.8660000000118</c:v>
                </c:pt>
                <c:pt idx="314">
                  <c:v>1410.7080000000119</c:v>
                </c:pt>
                <c:pt idx="315">
                  <c:v>1406.5500000000122</c:v>
                </c:pt>
                <c:pt idx="316">
                  <c:v>1402.3920000000121</c:v>
                </c:pt>
                <c:pt idx="317">
                  <c:v>1398.234000000012</c:v>
                </c:pt>
                <c:pt idx="318">
                  <c:v>1394.0760000000123</c:v>
                </c:pt>
                <c:pt idx="319">
                  <c:v>1389.9180000000124</c:v>
                </c:pt>
                <c:pt idx="320">
                  <c:v>1385.760000000012</c:v>
                </c:pt>
                <c:pt idx="321">
                  <c:v>1381.6020000000117</c:v>
                </c:pt>
                <c:pt idx="322">
                  <c:v>1377.4440000000118</c:v>
                </c:pt>
                <c:pt idx="323">
                  <c:v>1373.2860000000114</c:v>
                </c:pt>
                <c:pt idx="324">
                  <c:v>1369.1280000000111</c:v>
                </c:pt>
                <c:pt idx="325">
                  <c:v>1364.9700000000109</c:v>
                </c:pt>
                <c:pt idx="326">
                  <c:v>1360.8120000000106</c:v>
                </c:pt>
                <c:pt idx="327">
                  <c:v>1356.6540000000105</c:v>
                </c:pt>
                <c:pt idx="328">
                  <c:v>1352.4960000000099</c:v>
                </c:pt>
                <c:pt idx="329">
                  <c:v>1348.3380000000097</c:v>
                </c:pt>
                <c:pt idx="330">
                  <c:v>1344.1800000000096</c:v>
                </c:pt>
                <c:pt idx="331">
                  <c:v>1340.0220000000095</c:v>
                </c:pt>
                <c:pt idx="332">
                  <c:v>1335.8640000000091</c:v>
                </c:pt>
                <c:pt idx="333">
                  <c:v>1331.7060000000088</c:v>
                </c:pt>
                <c:pt idx="334">
                  <c:v>1327.5480000000084</c:v>
                </c:pt>
                <c:pt idx="335">
                  <c:v>1323.3900000000083</c:v>
                </c:pt>
                <c:pt idx="336">
                  <c:v>1319.2320000000082</c:v>
                </c:pt>
                <c:pt idx="337">
                  <c:v>1315.0740000000078</c:v>
                </c:pt>
                <c:pt idx="338">
                  <c:v>1310.9160000000074</c:v>
                </c:pt>
                <c:pt idx="339">
                  <c:v>1306.7580000000073</c:v>
                </c:pt>
                <c:pt idx="340">
                  <c:v>1302.600000000007</c:v>
                </c:pt>
                <c:pt idx="341">
                  <c:v>1298.4420000000068</c:v>
                </c:pt>
                <c:pt idx="342">
                  <c:v>1294.2840000000067</c:v>
                </c:pt>
                <c:pt idx="343">
                  <c:v>1290.1260000000061</c:v>
                </c:pt>
                <c:pt idx="344">
                  <c:v>1285.968000000006</c:v>
                </c:pt>
                <c:pt idx="345">
                  <c:v>1281.8100000000056</c:v>
                </c:pt>
                <c:pt idx="346">
                  <c:v>1277.6520000000055</c:v>
                </c:pt>
                <c:pt idx="347">
                  <c:v>1273.4940000000054</c:v>
                </c:pt>
                <c:pt idx="348">
                  <c:v>1269.3360000000048</c:v>
                </c:pt>
                <c:pt idx="349">
                  <c:v>1265.1780000000047</c:v>
                </c:pt>
                <c:pt idx="350">
                  <c:v>1261.0200000000045</c:v>
                </c:pt>
                <c:pt idx="351">
                  <c:v>1256.8620000000042</c:v>
                </c:pt>
                <c:pt idx="352">
                  <c:v>1252.704000000004</c:v>
                </c:pt>
                <c:pt idx="353">
                  <c:v>1248.5460000000035</c:v>
                </c:pt>
                <c:pt idx="354">
                  <c:v>1244.3880000000033</c:v>
                </c:pt>
                <c:pt idx="355">
                  <c:v>1240.2300000000032</c:v>
                </c:pt>
                <c:pt idx="356">
                  <c:v>1236.0720000000031</c:v>
                </c:pt>
                <c:pt idx="357">
                  <c:v>1231.9140000000027</c:v>
                </c:pt>
                <c:pt idx="358">
                  <c:v>1227.7560000000024</c:v>
                </c:pt>
                <c:pt idx="359">
                  <c:v>1223.598000000002</c:v>
                </c:pt>
                <c:pt idx="360">
                  <c:v>1219.4400000000019</c:v>
                </c:pt>
                <c:pt idx="361">
                  <c:v>1215.2820000000017</c:v>
                </c:pt>
                <c:pt idx="362">
                  <c:v>1211.1240000000014</c:v>
                </c:pt>
                <c:pt idx="363">
                  <c:v>1206.966000000001</c:v>
                </c:pt>
                <c:pt idx="364">
                  <c:v>1202.8080000000009</c:v>
                </c:pt>
                <c:pt idx="365">
                  <c:v>1198.6500000000005</c:v>
                </c:pt>
                <c:pt idx="366">
                  <c:v>1194.4920000000004</c:v>
                </c:pt>
                <c:pt idx="367">
                  <c:v>1190.3340000000003</c:v>
                </c:pt>
                <c:pt idx="368">
                  <c:v>1186.1759999999997</c:v>
                </c:pt>
                <c:pt idx="369">
                  <c:v>1182.0179999999996</c:v>
                </c:pt>
                <c:pt idx="370">
                  <c:v>1177.8599999999992</c:v>
                </c:pt>
                <c:pt idx="371">
                  <c:v>1173.7019999999991</c:v>
                </c:pt>
                <c:pt idx="372">
                  <c:v>1169.543999999999</c:v>
                </c:pt>
                <c:pt idx="373">
                  <c:v>1165.3859999999984</c:v>
                </c:pt>
                <c:pt idx="374">
                  <c:v>1161.2279999999982</c:v>
                </c:pt>
                <c:pt idx="375">
                  <c:v>1157.0699999999981</c:v>
                </c:pt>
                <c:pt idx="376">
                  <c:v>1152.9119999999978</c:v>
                </c:pt>
                <c:pt idx="377">
                  <c:v>1148.7539999999976</c:v>
                </c:pt>
                <c:pt idx="378">
                  <c:v>1144.595999999997</c:v>
                </c:pt>
                <c:pt idx="379">
                  <c:v>1140.4379999999969</c:v>
                </c:pt>
                <c:pt idx="380">
                  <c:v>1136.2799999999968</c:v>
                </c:pt>
                <c:pt idx="381">
                  <c:v>1132.1219999999967</c:v>
                </c:pt>
                <c:pt idx="382">
                  <c:v>1127.9639999999963</c:v>
                </c:pt>
                <c:pt idx="383">
                  <c:v>1123.8059999999959</c:v>
                </c:pt>
                <c:pt idx="384">
                  <c:v>1119.6479999999956</c:v>
                </c:pt>
                <c:pt idx="385">
                  <c:v>1115.4899999999955</c:v>
                </c:pt>
                <c:pt idx="386">
                  <c:v>1111.3319999999953</c:v>
                </c:pt>
                <c:pt idx="387">
                  <c:v>1107.173999999995</c:v>
                </c:pt>
                <c:pt idx="388">
                  <c:v>1103.0159999999946</c:v>
                </c:pt>
                <c:pt idx="389">
                  <c:v>1098.8579999999945</c:v>
                </c:pt>
                <c:pt idx="390">
                  <c:v>1094.6999999999941</c:v>
                </c:pt>
                <c:pt idx="391">
                  <c:v>1090.541999999994</c:v>
                </c:pt>
                <c:pt idx="392">
                  <c:v>1086.3839999999939</c:v>
                </c:pt>
                <c:pt idx="393">
                  <c:v>1082.2259999999933</c:v>
                </c:pt>
                <c:pt idx="394">
                  <c:v>1078.0679999999932</c:v>
                </c:pt>
                <c:pt idx="395">
                  <c:v>1073.9099999999928</c:v>
                </c:pt>
                <c:pt idx="396">
                  <c:v>1069.7519999999927</c:v>
                </c:pt>
                <c:pt idx="397">
                  <c:v>1065.5939999999925</c:v>
                </c:pt>
                <c:pt idx="398">
                  <c:v>1061.435999999992</c:v>
                </c:pt>
                <c:pt idx="399">
                  <c:v>1057.2779999999918</c:v>
                </c:pt>
                <c:pt idx="400">
                  <c:v>1053.1199999999917</c:v>
                </c:pt>
                <c:pt idx="401">
                  <c:v>1048.9619999999913</c:v>
                </c:pt>
                <c:pt idx="402">
                  <c:v>1044.8039999999912</c:v>
                </c:pt>
                <c:pt idx="403">
                  <c:v>1040.6459999999906</c:v>
                </c:pt>
                <c:pt idx="404">
                  <c:v>1036.4879999999905</c:v>
                </c:pt>
                <c:pt idx="405">
                  <c:v>1032.3299999999904</c:v>
                </c:pt>
                <c:pt idx="406">
                  <c:v>1028.1719999999902</c:v>
                </c:pt>
                <c:pt idx="407">
                  <c:v>1024.0139999999899</c:v>
                </c:pt>
                <c:pt idx="408">
                  <c:v>1019.8559999999894</c:v>
                </c:pt>
                <c:pt idx="409">
                  <c:v>1015.697999999989</c:v>
                </c:pt>
                <c:pt idx="410">
                  <c:v>1011.5399999999887</c:v>
                </c:pt>
                <c:pt idx="411">
                  <c:v>1007.3819999999885</c:v>
                </c:pt>
                <c:pt idx="412">
                  <c:v>1003.2239999999881</c:v>
                </c:pt>
                <c:pt idx="413">
                  <c:v>999.06599999998741</c:v>
                </c:pt>
                <c:pt idx="414">
                  <c:v>994.90799999998717</c:v>
                </c:pt>
                <c:pt idx="415">
                  <c:v>990.74999999998693</c:v>
                </c:pt>
                <c:pt idx="416">
                  <c:v>986.59199999998668</c:v>
                </c:pt>
                <c:pt idx="417">
                  <c:v>982.4339999999861</c:v>
                </c:pt>
                <c:pt idx="418">
                  <c:v>978.27599999998563</c:v>
                </c:pt>
                <c:pt idx="419">
                  <c:v>974.11799999998539</c:v>
                </c:pt>
                <c:pt idx="420">
                  <c:v>969.95999999998503</c:v>
                </c:pt>
                <c:pt idx="421">
                  <c:v>965.80199999998456</c:v>
                </c:pt>
                <c:pt idx="422">
                  <c:v>961.64399999998443</c:v>
                </c:pt>
                <c:pt idx="423">
                  <c:v>957.48599999998385</c:v>
                </c:pt>
                <c:pt idx="424">
                  <c:v>953.3279999999836</c:v>
                </c:pt>
                <c:pt idx="425">
                  <c:v>949.16999999998302</c:v>
                </c:pt>
                <c:pt idx="426">
                  <c:v>945.01199999998289</c:v>
                </c:pt>
                <c:pt idx="427">
                  <c:v>940.85399999998253</c:v>
                </c:pt>
                <c:pt idx="428">
                  <c:v>936.69599999998195</c:v>
                </c:pt>
                <c:pt idx="429">
                  <c:v>932.53799999998148</c:v>
                </c:pt>
                <c:pt idx="430">
                  <c:v>928.37999999998135</c:v>
                </c:pt>
                <c:pt idx="431">
                  <c:v>924.22199999998099</c:v>
                </c:pt>
                <c:pt idx="432">
                  <c:v>920.06399999998087</c:v>
                </c:pt>
                <c:pt idx="433">
                  <c:v>915.90599999997994</c:v>
                </c:pt>
                <c:pt idx="434">
                  <c:v>911.74799999997981</c:v>
                </c:pt>
                <c:pt idx="435">
                  <c:v>907.58999999997945</c:v>
                </c:pt>
                <c:pt idx="436">
                  <c:v>903.43199999997921</c:v>
                </c:pt>
                <c:pt idx="437">
                  <c:v>899.27399999997874</c:v>
                </c:pt>
                <c:pt idx="438">
                  <c:v>895.11599999997827</c:v>
                </c:pt>
                <c:pt idx="439">
                  <c:v>890.95799999997791</c:v>
                </c:pt>
                <c:pt idx="440">
                  <c:v>886.79999999997779</c:v>
                </c:pt>
                <c:pt idx="441">
                  <c:v>882.6419999999772</c:v>
                </c:pt>
                <c:pt idx="442">
                  <c:v>878.48399999997696</c:v>
                </c:pt>
                <c:pt idx="443">
                  <c:v>874.32599999997637</c:v>
                </c:pt>
                <c:pt idx="444">
                  <c:v>870.16799999997613</c:v>
                </c:pt>
                <c:pt idx="445">
                  <c:v>866.00999999997566</c:v>
                </c:pt>
                <c:pt idx="446">
                  <c:v>861.85199999997542</c:v>
                </c:pt>
                <c:pt idx="447">
                  <c:v>857.69399999997518</c:v>
                </c:pt>
                <c:pt idx="448">
                  <c:v>853.53599999997471</c:v>
                </c:pt>
                <c:pt idx="449">
                  <c:v>849.37799999997412</c:v>
                </c:pt>
                <c:pt idx="450">
                  <c:v>845.21999999997388</c:v>
                </c:pt>
                <c:pt idx="451">
                  <c:v>841.06199999997364</c:v>
                </c:pt>
                <c:pt idx="452">
                  <c:v>836.90399999997328</c:v>
                </c:pt>
                <c:pt idx="453">
                  <c:v>832.74599999997258</c:v>
                </c:pt>
                <c:pt idx="454">
                  <c:v>828.58799999997234</c:v>
                </c:pt>
                <c:pt idx="455">
                  <c:v>824.4299999999721</c:v>
                </c:pt>
                <c:pt idx="456">
                  <c:v>820.27199999997185</c:v>
                </c:pt>
                <c:pt idx="457">
                  <c:v>816.11399999997138</c:v>
                </c:pt>
                <c:pt idx="458">
                  <c:v>811.9559999999708</c:v>
                </c:pt>
                <c:pt idx="459">
                  <c:v>807.79799999997056</c:v>
                </c:pt>
                <c:pt idx="460">
                  <c:v>803.6399999999702</c:v>
                </c:pt>
                <c:pt idx="461">
                  <c:v>799.48199999996984</c:v>
                </c:pt>
                <c:pt idx="462">
                  <c:v>795.3239999999696</c:v>
                </c:pt>
                <c:pt idx="463">
                  <c:v>791.16599999996902</c:v>
                </c:pt>
                <c:pt idx="464">
                  <c:v>787.00799999996877</c:v>
                </c:pt>
                <c:pt idx="465">
                  <c:v>782.8499999999683</c:v>
                </c:pt>
                <c:pt idx="466">
                  <c:v>778.69199999996806</c:v>
                </c:pt>
                <c:pt idx="467">
                  <c:v>774.5339999999677</c:v>
                </c:pt>
                <c:pt idx="468">
                  <c:v>770.37599999996712</c:v>
                </c:pt>
                <c:pt idx="469">
                  <c:v>766.21799999996676</c:v>
                </c:pt>
                <c:pt idx="470">
                  <c:v>762.05999999996652</c:v>
                </c:pt>
                <c:pt idx="471">
                  <c:v>757.90199999996616</c:v>
                </c:pt>
                <c:pt idx="472">
                  <c:v>753.74399999996604</c:v>
                </c:pt>
                <c:pt idx="473">
                  <c:v>749.58599999996522</c:v>
                </c:pt>
                <c:pt idx="474">
                  <c:v>745.42799999996498</c:v>
                </c:pt>
                <c:pt idx="475">
                  <c:v>741.26999999996463</c:v>
                </c:pt>
                <c:pt idx="476">
                  <c:v>737.11199999996438</c:v>
                </c:pt>
                <c:pt idx="477">
                  <c:v>732.95399999996391</c:v>
                </c:pt>
                <c:pt idx="478">
                  <c:v>728.79599999996344</c:v>
                </c:pt>
                <c:pt idx="479">
                  <c:v>724.6379999999632</c:v>
                </c:pt>
                <c:pt idx="480">
                  <c:v>720.47999999996296</c:v>
                </c:pt>
                <c:pt idx="481">
                  <c:v>716.32199999996237</c:v>
                </c:pt>
                <c:pt idx="482">
                  <c:v>712.16399999996224</c:v>
                </c:pt>
                <c:pt idx="483">
                  <c:v>708.00599999996166</c:v>
                </c:pt>
                <c:pt idx="484">
                  <c:v>703.8479999999613</c:v>
                </c:pt>
                <c:pt idx="485">
                  <c:v>699.68999999996083</c:v>
                </c:pt>
                <c:pt idx="486">
                  <c:v>695.5319999999607</c:v>
                </c:pt>
                <c:pt idx="487">
                  <c:v>691.37399999996035</c:v>
                </c:pt>
                <c:pt idx="488">
                  <c:v>687.21599999995988</c:v>
                </c:pt>
                <c:pt idx="489">
                  <c:v>683.05799999995929</c:v>
                </c:pt>
                <c:pt idx="490">
                  <c:v>678.89999999995916</c:v>
                </c:pt>
                <c:pt idx="491">
                  <c:v>674.74199999995881</c:v>
                </c:pt>
                <c:pt idx="492">
                  <c:v>670.58399999995856</c:v>
                </c:pt>
                <c:pt idx="493">
                  <c:v>666.42599999995775</c:v>
                </c:pt>
                <c:pt idx="494">
                  <c:v>662.26799999995762</c:v>
                </c:pt>
                <c:pt idx="495">
                  <c:v>658.10999999995727</c:v>
                </c:pt>
                <c:pt idx="496">
                  <c:v>653.95199999995702</c:v>
                </c:pt>
                <c:pt idx="497">
                  <c:v>649.79399999995655</c:v>
                </c:pt>
                <c:pt idx="498">
                  <c:v>645.63599999995608</c:v>
                </c:pt>
                <c:pt idx="499">
                  <c:v>641.47799999995573</c:v>
                </c:pt>
                <c:pt idx="500">
                  <c:v>637.31999999995548</c:v>
                </c:pt>
                <c:pt idx="501">
                  <c:v>633.16199999995501</c:v>
                </c:pt>
                <c:pt idx="502">
                  <c:v>629.00399999995477</c:v>
                </c:pt>
                <c:pt idx="503">
                  <c:v>624.84599999995419</c:v>
                </c:pt>
                <c:pt idx="504">
                  <c:v>620.68799999995395</c:v>
                </c:pt>
                <c:pt idx="505">
                  <c:v>616.52999999995347</c:v>
                </c:pt>
                <c:pt idx="506">
                  <c:v>612.37199999995323</c:v>
                </c:pt>
                <c:pt idx="507">
                  <c:v>608.21399999995299</c:v>
                </c:pt>
                <c:pt idx="508">
                  <c:v>604.05599999995241</c:v>
                </c:pt>
                <c:pt idx="509">
                  <c:v>599.89799999995194</c:v>
                </c:pt>
                <c:pt idx="510">
                  <c:v>595.73999999995169</c:v>
                </c:pt>
                <c:pt idx="511">
                  <c:v>591.58199999995145</c:v>
                </c:pt>
                <c:pt idx="512">
                  <c:v>587.42399999995109</c:v>
                </c:pt>
                <c:pt idx="513">
                  <c:v>583.2659999999504</c:v>
                </c:pt>
                <c:pt idx="514">
                  <c:v>579.10799999995015</c:v>
                </c:pt>
                <c:pt idx="515">
                  <c:v>574.94999999994991</c:v>
                </c:pt>
                <c:pt idx="516">
                  <c:v>570.79199999994955</c:v>
                </c:pt>
                <c:pt idx="517">
                  <c:v>566.6339999999492</c:v>
                </c:pt>
                <c:pt idx="518">
                  <c:v>562.47599999994861</c:v>
                </c:pt>
                <c:pt idx="519">
                  <c:v>558.31799999994837</c:v>
                </c:pt>
                <c:pt idx="520">
                  <c:v>554.15999999994801</c:v>
                </c:pt>
                <c:pt idx="521">
                  <c:v>550.00199999994766</c:v>
                </c:pt>
                <c:pt idx="522">
                  <c:v>545.84399999994741</c:v>
                </c:pt>
                <c:pt idx="523">
                  <c:v>541.68599999994683</c:v>
                </c:pt>
                <c:pt idx="524">
                  <c:v>537.52799999994647</c:v>
                </c:pt>
                <c:pt idx="525">
                  <c:v>533.36999999994612</c:v>
                </c:pt>
              </c:numCache>
            </c:numRef>
          </c:val>
          <c:extLst>
            <c:ext xmlns:c16="http://schemas.microsoft.com/office/drawing/2014/chart" uri="{C3380CC4-5D6E-409C-BE32-E72D297353CC}">
              <c16:uniqueId val="{00000000-1869-44E0-8795-890F10CC5F34}"/>
            </c:ext>
          </c:extLst>
        </c:ser>
        <c:dLbls>
          <c:showLegendKey val="0"/>
          <c:showVal val="0"/>
          <c:showCatName val="0"/>
          <c:showSerName val="0"/>
          <c:showPercent val="0"/>
          <c:showBubbleSize val="0"/>
        </c:dLbls>
        <c:axId val="324564224"/>
        <c:axId val="1"/>
      </c:areaChart>
      <c:catAx>
        <c:axId val="324564224"/>
        <c:scaling>
          <c:orientation val="minMax"/>
        </c:scaling>
        <c:delete val="0"/>
        <c:axPos val="b"/>
        <c:majorTickMark val="none"/>
        <c:minorTickMark val="none"/>
        <c:tickLblPos val="none"/>
        <c:spPr>
          <a:ln w="9525">
            <a:noFill/>
          </a:ln>
        </c:spPr>
        <c:crossAx val="1"/>
        <c:crossesAt val="800"/>
        <c:auto val="1"/>
        <c:lblAlgn val="ctr"/>
        <c:lblOffset val="100"/>
        <c:tickMarkSkip val="1"/>
        <c:noMultiLvlLbl val="0"/>
      </c:catAx>
      <c:valAx>
        <c:axId val="1"/>
        <c:scaling>
          <c:orientation val="minMax"/>
          <c:max val="2000"/>
          <c:min val="8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24564224"/>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spPr>
            <a:solidFill>
              <a:srgbClr val="C0C0C0"/>
            </a:solidFill>
            <a:ln w="25400">
              <a:solidFill>
                <a:srgbClr val="000000"/>
              </a:solidFill>
              <a:prstDash val="solid"/>
            </a:ln>
          </c:spPr>
          <c:val>
            <c:numRef>
              <c:f>'Course Analysis'!$C$7:$C$532</c:f>
              <c:numCache>
                <c:formatCode>0.00</c:formatCode>
                <c:ptCount val="526"/>
                <c:pt idx="0">
                  <c:v>2550</c:v>
                </c:pt>
                <c:pt idx="1">
                  <c:v>2550</c:v>
                </c:pt>
                <c:pt idx="2">
                  <c:v>2550</c:v>
                </c:pt>
                <c:pt idx="3">
                  <c:v>2550</c:v>
                </c:pt>
                <c:pt idx="4">
                  <c:v>2550</c:v>
                </c:pt>
                <c:pt idx="5">
                  <c:v>2550</c:v>
                </c:pt>
                <c:pt idx="6">
                  <c:v>2550</c:v>
                </c:pt>
                <c:pt idx="7">
                  <c:v>2550</c:v>
                </c:pt>
                <c:pt idx="8">
                  <c:v>2550</c:v>
                </c:pt>
                <c:pt idx="9">
                  <c:v>2550</c:v>
                </c:pt>
                <c:pt idx="10">
                  <c:v>2550</c:v>
                </c:pt>
                <c:pt idx="11">
                  <c:v>2550</c:v>
                </c:pt>
                <c:pt idx="12">
                  <c:v>2550</c:v>
                </c:pt>
                <c:pt idx="13">
                  <c:v>2550</c:v>
                </c:pt>
                <c:pt idx="14">
                  <c:v>2550</c:v>
                </c:pt>
                <c:pt idx="15">
                  <c:v>2550</c:v>
                </c:pt>
                <c:pt idx="16">
                  <c:v>2550</c:v>
                </c:pt>
                <c:pt idx="17">
                  <c:v>2550</c:v>
                </c:pt>
                <c:pt idx="18">
                  <c:v>2550</c:v>
                </c:pt>
                <c:pt idx="19">
                  <c:v>2550</c:v>
                </c:pt>
                <c:pt idx="20">
                  <c:v>2550</c:v>
                </c:pt>
                <c:pt idx="21">
                  <c:v>2550</c:v>
                </c:pt>
                <c:pt idx="22">
                  <c:v>2550</c:v>
                </c:pt>
                <c:pt idx="23">
                  <c:v>2550</c:v>
                </c:pt>
                <c:pt idx="24">
                  <c:v>2550</c:v>
                </c:pt>
                <c:pt idx="25">
                  <c:v>2550</c:v>
                </c:pt>
                <c:pt idx="26">
                  <c:v>2550</c:v>
                </c:pt>
                <c:pt idx="27">
                  <c:v>2550</c:v>
                </c:pt>
                <c:pt idx="28">
                  <c:v>2550</c:v>
                </c:pt>
                <c:pt idx="29">
                  <c:v>2550</c:v>
                </c:pt>
                <c:pt idx="30">
                  <c:v>2550</c:v>
                </c:pt>
                <c:pt idx="31">
                  <c:v>2550</c:v>
                </c:pt>
                <c:pt idx="32">
                  <c:v>2550</c:v>
                </c:pt>
                <c:pt idx="33">
                  <c:v>2550</c:v>
                </c:pt>
                <c:pt idx="34">
                  <c:v>2550</c:v>
                </c:pt>
                <c:pt idx="35">
                  <c:v>2550</c:v>
                </c:pt>
                <c:pt idx="36">
                  <c:v>2550</c:v>
                </c:pt>
                <c:pt idx="37">
                  <c:v>2550</c:v>
                </c:pt>
                <c:pt idx="38">
                  <c:v>2550</c:v>
                </c:pt>
                <c:pt idx="39">
                  <c:v>2550</c:v>
                </c:pt>
                <c:pt idx="40">
                  <c:v>2548.614</c:v>
                </c:pt>
                <c:pt idx="41">
                  <c:v>2545.8420000000001</c:v>
                </c:pt>
                <c:pt idx="42">
                  <c:v>2541.6839999999997</c:v>
                </c:pt>
                <c:pt idx="43">
                  <c:v>2537.5260000000003</c:v>
                </c:pt>
                <c:pt idx="44">
                  <c:v>2533.3680000000004</c:v>
                </c:pt>
                <c:pt idx="45">
                  <c:v>2529.2100000000005</c:v>
                </c:pt>
                <c:pt idx="46">
                  <c:v>2525.0519999999997</c:v>
                </c:pt>
                <c:pt idx="47">
                  <c:v>2520.8940000000002</c:v>
                </c:pt>
                <c:pt idx="48">
                  <c:v>2516.7360000000003</c:v>
                </c:pt>
                <c:pt idx="49">
                  <c:v>2512.5780000000004</c:v>
                </c:pt>
                <c:pt idx="50">
                  <c:v>2508.42</c:v>
                </c:pt>
                <c:pt idx="51">
                  <c:v>2504.2620000000006</c:v>
                </c:pt>
                <c:pt idx="52">
                  <c:v>2500.1040000000007</c:v>
                </c:pt>
                <c:pt idx="53">
                  <c:v>2495.9460000000008</c:v>
                </c:pt>
                <c:pt idx="54">
                  <c:v>2491.7880000000005</c:v>
                </c:pt>
                <c:pt idx="55">
                  <c:v>2487.630000000001</c:v>
                </c:pt>
                <c:pt idx="56">
                  <c:v>2483.4720000000011</c:v>
                </c:pt>
                <c:pt idx="57">
                  <c:v>2479.3140000000012</c:v>
                </c:pt>
                <c:pt idx="58">
                  <c:v>2475.1560000000009</c:v>
                </c:pt>
                <c:pt idx="59">
                  <c:v>2470.9980000000014</c:v>
                </c:pt>
                <c:pt idx="60">
                  <c:v>2466.8400000000015</c:v>
                </c:pt>
                <c:pt idx="61">
                  <c:v>2462.6820000000016</c:v>
                </c:pt>
                <c:pt idx="62">
                  <c:v>2458.5240000000013</c:v>
                </c:pt>
                <c:pt idx="63">
                  <c:v>2454.3660000000018</c:v>
                </c:pt>
                <c:pt idx="64">
                  <c:v>2450.2080000000019</c:v>
                </c:pt>
                <c:pt idx="65">
                  <c:v>2446.050000000002</c:v>
                </c:pt>
                <c:pt idx="66">
                  <c:v>2441.8920000000012</c:v>
                </c:pt>
                <c:pt idx="67">
                  <c:v>2437.7340000000017</c:v>
                </c:pt>
                <c:pt idx="68">
                  <c:v>2433.5760000000018</c:v>
                </c:pt>
                <c:pt idx="69">
                  <c:v>2429.4180000000019</c:v>
                </c:pt>
                <c:pt idx="70">
                  <c:v>2425.2600000000016</c:v>
                </c:pt>
                <c:pt idx="71">
                  <c:v>2421.1020000000021</c:v>
                </c:pt>
                <c:pt idx="72">
                  <c:v>2416.9440000000022</c:v>
                </c:pt>
                <c:pt idx="73">
                  <c:v>2412.7860000000023</c:v>
                </c:pt>
                <c:pt idx="74">
                  <c:v>2408.628000000002</c:v>
                </c:pt>
                <c:pt idx="75">
                  <c:v>2404.4700000000025</c:v>
                </c:pt>
                <c:pt idx="76">
                  <c:v>2400.3120000000026</c:v>
                </c:pt>
                <c:pt idx="77">
                  <c:v>2396.1540000000027</c:v>
                </c:pt>
                <c:pt idx="78">
                  <c:v>2391.9960000000024</c:v>
                </c:pt>
                <c:pt idx="79">
                  <c:v>2387.8380000000029</c:v>
                </c:pt>
                <c:pt idx="80">
                  <c:v>2383.680000000003</c:v>
                </c:pt>
                <c:pt idx="81">
                  <c:v>2379.5220000000031</c:v>
                </c:pt>
                <c:pt idx="82">
                  <c:v>2375.3640000000023</c:v>
                </c:pt>
                <c:pt idx="83">
                  <c:v>2371.2060000000029</c:v>
                </c:pt>
                <c:pt idx="84">
                  <c:v>2367.048000000003</c:v>
                </c:pt>
                <c:pt idx="85">
                  <c:v>2362.8900000000031</c:v>
                </c:pt>
                <c:pt idx="86">
                  <c:v>2358.7320000000027</c:v>
                </c:pt>
                <c:pt idx="87">
                  <c:v>2354.5740000000033</c:v>
                </c:pt>
                <c:pt idx="88">
                  <c:v>2350.4160000000034</c:v>
                </c:pt>
                <c:pt idx="89">
                  <c:v>2346.2580000000034</c:v>
                </c:pt>
                <c:pt idx="90">
                  <c:v>2342.1000000000026</c:v>
                </c:pt>
                <c:pt idx="91">
                  <c:v>2337.9420000000032</c:v>
                </c:pt>
                <c:pt idx="92">
                  <c:v>2333.7840000000033</c:v>
                </c:pt>
                <c:pt idx="93">
                  <c:v>2329.6260000000034</c:v>
                </c:pt>
                <c:pt idx="94">
                  <c:v>2325.468000000003</c:v>
                </c:pt>
                <c:pt idx="95">
                  <c:v>2321.3100000000036</c:v>
                </c:pt>
                <c:pt idx="96">
                  <c:v>2317.1520000000037</c:v>
                </c:pt>
                <c:pt idx="97">
                  <c:v>2312.9940000000033</c:v>
                </c:pt>
                <c:pt idx="98">
                  <c:v>2308.836000000003</c:v>
                </c:pt>
                <c:pt idx="99">
                  <c:v>2304.6780000000035</c:v>
                </c:pt>
                <c:pt idx="100">
                  <c:v>2300.5200000000036</c:v>
                </c:pt>
                <c:pt idx="101">
                  <c:v>2296.3620000000037</c:v>
                </c:pt>
                <c:pt idx="102">
                  <c:v>2292.2040000000034</c:v>
                </c:pt>
                <c:pt idx="103">
                  <c:v>2288.0460000000039</c:v>
                </c:pt>
                <c:pt idx="104">
                  <c:v>2283.888000000004</c:v>
                </c:pt>
                <c:pt idx="105">
                  <c:v>2279.7300000000037</c:v>
                </c:pt>
                <c:pt idx="106">
                  <c:v>2275.5720000000033</c:v>
                </c:pt>
                <c:pt idx="107">
                  <c:v>2271.4140000000039</c:v>
                </c:pt>
                <c:pt idx="108">
                  <c:v>2267.256000000004</c:v>
                </c:pt>
                <c:pt idx="109">
                  <c:v>2263.098000000004</c:v>
                </c:pt>
                <c:pt idx="110">
                  <c:v>2258.9400000000037</c:v>
                </c:pt>
                <c:pt idx="111">
                  <c:v>2254.7820000000042</c:v>
                </c:pt>
                <c:pt idx="112">
                  <c:v>2250.6240000000043</c:v>
                </c:pt>
                <c:pt idx="113">
                  <c:v>2246.4660000000044</c:v>
                </c:pt>
                <c:pt idx="114">
                  <c:v>2242.3080000000036</c:v>
                </c:pt>
                <c:pt idx="115">
                  <c:v>2238.1500000000042</c:v>
                </c:pt>
                <c:pt idx="116">
                  <c:v>2233.9920000000043</c:v>
                </c:pt>
                <c:pt idx="117">
                  <c:v>2229.8340000000044</c:v>
                </c:pt>
                <c:pt idx="118">
                  <c:v>2225.676000000004</c:v>
                </c:pt>
                <c:pt idx="119">
                  <c:v>2221.5180000000046</c:v>
                </c:pt>
                <c:pt idx="120">
                  <c:v>2217.3600000000047</c:v>
                </c:pt>
                <c:pt idx="121">
                  <c:v>2213.2020000000043</c:v>
                </c:pt>
                <c:pt idx="122">
                  <c:v>2209.044000000004</c:v>
                </c:pt>
                <c:pt idx="123">
                  <c:v>2204.8860000000045</c:v>
                </c:pt>
                <c:pt idx="124">
                  <c:v>2200.7280000000046</c:v>
                </c:pt>
                <c:pt idx="125">
                  <c:v>2196.5700000000047</c:v>
                </c:pt>
                <c:pt idx="126">
                  <c:v>2192.4120000000044</c:v>
                </c:pt>
                <c:pt idx="127">
                  <c:v>2188.2540000000049</c:v>
                </c:pt>
                <c:pt idx="128">
                  <c:v>2184.096000000005</c:v>
                </c:pt>
                <c:pt idx="129">
                  <c:v>2179.9380000000046</c:v>
                </c:pt>
                <c:pt idx="130">
                  <c:v>2175.7800000000043</c:v>
                </c:pt>
                <c:pt idx="131">
                  <c:v>2171.6220000000048</c:v>
                </c:pt>
                <c:pt idx="132">
                  <c:v>2167.4640000000049</c:v>
                </c:pt>
                <c:pt idx="133">
                  <c:v>2163.306000000005</c:v>
                </c:pt>
                <c:pt idx="134">
                  <c:v>2159.1480000000047</c:v>
                </c:pt>
                <c:pt idx="135">
                  <c:v>2154.9900000000052</c:v>
                </c:pt>
                <c:pt idx="136">
                  <c:v>2150.8320000000049</c:v>
                </c:pt>
                <c:pt idx="137">
                  <c:v>2146.674000000005</c:v>
                </c:pt>
                <c:pt idx="138">
                  <c:v>2142.5160000000046</c:v>
                </c:pt>
                <c:pt idx="139">
                  <c:v>2138.3580000000052</c:v>
                </c:pt>
                <c:pt idx="140">
                  <c:v>2134.2000000000053</c:v>
                </c:pt>
                <c:pt idx="141">
                  <c:v>2130.0420000000054</c:v>
                </c:pt>
                <c:pt idx="142">
                  <c:v>2125.884000000005</c:v>
                </c:pt>
                <c:pt idx="143">
                  <c:v>2121.7260000000056</c:v>
                </c:pt>
                <c:pt idx="144">
                  <c:v>2117.5680000000052</c:v>
                </c:pt>
                <c:pt idx="145">
                  <c:v>2113.4100000000053</c:v>
                </c:pt>
                <c:pt idx="146">
                  <c:v>2109.252000000005</c:v>
                </c:pt>
                <c:pt idx="147">
                  <c:v>2105.0940000000055</c:v>
                </c:pt>
                <c:pt idx="148">
                  <c:v>2100.9360000000056</c:v>
                </c:pt>
                <c:pt idx="149">
                  <c:v>2096.7780000000057</c:v>
                </c:pt>
                <c:pt idx="150">
                  <c:v>2092.6200000000053</c:v>
                </c:pt>
                <c:pt idx="151">
                  <c:v>2088.4620000000054</c:v>
                </c:pt>
                <c:pt idx="152">
                  <c:v>2084.3040000000055</c:v>
                </c:pt>
                <c:pt idx="153">
                  <c:v>2080.1460000000056</c:v>
                </c:pt>
                <c:pt idx="154">
                  <c:v>2075.9880000000053</c:v>
                </c:pt>
                <c:pt idx="155">
                  <c:v>2071.8300000000058</c:v>
                </c:pt>
                <c:pt idx="156">
                  <c:v>2067.6720000000059</c:v>
                </c:pt>
                <c:pt idx="157">
                  <c:v>2063.514000000006</c:v>
                </c:pt>
                <c:pt idx="158">
                  <c:v>2059.3560000000057</c:v>
                </c:pt>
                <c:pt idx="159">
                  <c:v>2055.1980000000058</c:v>
                </c:pt>
                <c:pt idx="160">
                  <c:v>2051.0400000000059</c:v>
                </c:pt>
                <c:pt idx="161">
                  <c:v>2046.8820000000064</c:v>
                </c:pt>
                <c:pt idx="162">
                  <c:v>2042.7240000000061</c:v>
                </c:pt>
                <c:pt idx="163">
                  <c:v>2038.5660000000064</c:v>
                </c:pt>
                <c:pt idx="164">
                  <c:v>2034.408000000006</c:v>
                </c:pt>
                <c:pt idx="165">
                  <c:v>2030.2500000000059</c:v>
                </c:pt>
                <c:pt idx="166">
                  <c:v>2026.0920000000062</c:v>
                </c:pt>
                <c:pt idx="167">
                  <c:v>2021.9340000000066</c:v>
                </c:pt>
                <c:pt idx="168">
                  <c:v>2017.7760000000064</c:v>
                </c:pt>
                <c:pt idx="169">
                  <c:v>2013.6180000000061</c:v>
                </c:pt>
                <c:pt idx="170">
                  <c:v>2009.4600000000064</c:v>
                </c:pt>
                <c:pt idx="171">
                  <c:v>2005.3020000000067</c:v>
                </c:pt>
                <c:pt idx="172">
                  <c:v>2001.1440000000064</c:v>
                </c:pt>
                <c:pt idx="173">
                  <c:v>1996.9860000000062</c:v>
                </c:pt>
                <c:pt idx="174">
                  <c:v>1992.8280000000066</c:v>
                </c:pt>
                <c:pt idx="175">
                  <c:v>1988.6700000000069</c:v>
                </c:pt>
                <c:pt idx="176">
                  <c:v>1984.5120000000068</c:v>
                </c:pt>
                <c:pt idx="177">
                  <c:v>1980.3540000000064</c:v>
                </c:pt>
                <c:pt idx="178">
                  <c:v>1976.1960000000067</c:v>
                </c:pt>
                <c:pt idx="179">
                  <c:v>1972.0380000000068</c:v>
                </c:pt>
                <c:pt idx="180">
                  <c:v>1967.8800000000067</c:v>
                </c:pt>
                <c:pt idx="181">
                  <c:v>1963.7220000000066</c:v>
                </c:pt>
                <c:pt idx="182">
                  <c:v>1959.5640000000069</c:v>
                </c:pt>
                <c:pt idx="183">
                  <c:v>1955.4060000000072</c:v>
                </c:pt>
                <c:pt idx="184">
                  <c:v>1951.2480000000069</c:v>
                </c:pt>
                <c:pt idx="185">
                  <c:v>1947.0900000000067</c:v>
                </c:pt>
                <c:pt idx="186">
                  <c:v>1942.9320000000071</c:v>
                </c:pt>
                <c:pt idx="187">
                  <c:v>1938.7740000000074</c:v>
                </c:pt>
                <c:pt idx="188">
                  <c:v>1934.6160000000073</c:v>
                </c:pt>
                <c:pt idx="189">
                  <c:v>1930.4580000000069</c:v>
                </c:pt>
                <c:pt idx="190">
                  <c:v>1926.3000000000072</c:v>
                </c:pt>
                <c:pt idx="191">
                  <c:v>1922.1420000000076</c:v>
                </c:pt>
                <c:pt idx="192">
                  <c:v>1917.9840000000072</c:v>
                </c:pt>
                <c:pt idx="193">
                  <c:v>1913.8260000000071</c:v>
                </c:pt>
                <c:pt idx="194">
                  <c:v>1909.6680000000074</c:v>
                </c:pt>
                <c:pt idx="195">
                  <c:v>1905.5100000000077</c:v>
                </c:pt>
                <c:pt idx="196">
                  <c:v>1901.3520000000076</c:v>
                </c:pt>
                <c:pt idx="197">
                  <c:v>1897.1940000000072</c:v>
                </c:pt>
                <c:pt idx="198">
                  <c:v>1893.0360000000076</c:v>
                </c:pt>
                <c:pt idx="199">
                  <c:v>1888.8780000000077</c:v>
                </c:pt>
                <c:pt idx="200">
                  <c:v>1884.7200000000075</c:v>
                </c:pt>
                <c:pt idx="201">
                  <c:v>1880.5620000000074</c:v>
                </c:pt>
                <c:pt idx="202">
                  <c:v>1876.4040000000077</c:v>
                </c:pt>
                <c:pt idx="203">
                  <c:v>1872.2460000000081</c:v>
                </c:pt>
                <c:pt idx="204">
                  <c:v>1868.0880000000077</c:v>
                </c:pt>
                <c:pt idx="205">
                  <c:v>1863.9300000000076</c:v>
                </c:pt>
                <c:pt idx="206">
                  <c:v>1859.7720000000079</c:v>
                </c:pt>
                <c:pt idx="207">
                  <c:v>1855.614000000008</c:v>
                </c:pt>
                <c:pt idx="208">
                  <c:v>1851.4560000000079</c:v>
                </c:pt>
                <c:pt idx="209">
                  <c:v>1847.2980000000077</c:v>
                </c:pt>
                <c:pt idx="210">
                  <c:v>1843.1400000000081</c:v>
                </c:pt>
                <c:pt idx="211">
                  <c:v>1838.9820000000084</c:v>
                </c:pt>
                <c:pt idx="212">
                  <c:v>1834.824000000008</c:v>
                </c:pt>
                <c:pt idx="213">
                  <c:v>1830.6660000000079</c:v>
                </c:pt>
                <c:pt idx="214">
                  <c:v>1826.508000000008</c:v>
                </c:pt>
                <c:pt idx="215">
                  <c:v>1822.3500000000083</c:v>
                </c:pt>
                <c:pt idx="216">
                  <c:v>1818.1920000000082</c:v>
                </c:pt>
                <c:pt idx="217">
                  <c:v>1814.0340000000081</c:v>
                </c:pt>
                <c:pt idx="218">
                  <c:v>1809.8760000000084</c:v>
                </c:pt>
                <c:pt idx="219">
                  <c:v>1805.7180000000085</c:v>
                </c:pt>
                <c:pt idx="220">
                  <c:v>1801.5600000000084</c:v>
                </c:pt>
                <c:pt idx="221">
                  <c:v>1797.4020000000082</c:v>
                </c:pt>
                <c:pt idx="222">
                  <c:v>1793.2440000000083</c:v>
                </c:pt>
                <c:pt idx="223">
                  <c:v>1789.0860000000087</c:v>
                </c:pt>
                <c:pt idx="224">
                  <c:v>1784.9280000000085</c:v>
                </c:pt>
                <c:pt idx="225">
                  <c:v>1780.7700000000084</c:v>
                </c:pt>
                <c:pt idx="226">
                  <c:v>1776.6120000000087</c:v>
                </c:pt>
                <c:pt idx="227">
                  <c:v>1772.4540000000088</c:v>
                </c:pt>
                <c:pt idx="228">
                  <c:v>1768.2960000000087</c:v>
                </c:pt>
                <c:pt idx="229">
                  <c:v>1764.1380000000083</c:v>
                </c:pt>
                <c:pt idx="230">
                  <c:v>1759.9800000000087</c:v>
                </c:pt>
                <c:pt idx="231">
                  <c:v>1755.822000000009</c:v>
                </c:pt>
                <c:pt idx="232">
                  <c:v>1751.6640000000089</c:v>
                </c:pt>
                <c:pt idx="233">
                  <c:v>1747.5060000000087</c:v>
                </c:pt>
                <c:pt idx="234">
                  <c:v>1743.3480000000088</c:v>
                </c:pt>
                <c:pt idx="235">
                  <c:v>1739.1900000000091</c:v>
                </c:pt>
                <c:pt idx="236">
                  <c:v>1735.032000000009</c:v>
                </c:pt>
                <c:pt idx="237">
                  <c:v>1730.8740000000089</c:v>
                </c:pt>
                <c:pt idx="238">
                  <c:v>1726.7160000000092</c:v>
                </c:pt>
                <c:pt idx="239">
                  <c:v>1722.5580000000093</c:v>
                </c:pt>
                <c:pt idx="240">
                  <c:v>1718.4000000000092</c:v>
                </c:pt>
                <c:pt idx="241">
                  <c:v>1714.2420000000091</c:v>
                </c:pt>
                <c:pt idx="242">
                  <c:v>1710.0840000000092</c:v>
                </c:pt>
                <c:pt idx="243">
                  <c:v>1705.9260000000095</c:v>
                </c:pt>
                <c:pt idx="244">
                  <c:v>1701.7680000000094</c:v>
                </c:pt>
                <c:pt idx="245">
                  <c:v>1697.6100000000092</c:v>
                </c:pt>
                <c:pt idx="246">
                  <c:v>1693.4520000000095</c:v>
                </c:pt>
                <c:pt idx="247">
                  <c:v>1689.2940000000096</c:v>
                </c:pt>
                <c:pt idx="248">
                  <c:v>1685.1360000000095</c:v>
                </c:pt>
                <c:pt idx="249">
                  <c:v>1680.9780000000092</c:v>
                </c:pt>
                <c:pt idx="250">
                  <c:v>1676.8200000000095</c:v>
                </c:pt>
                <c:pt idx="251">
                  <c:v>1672.6620000000098</c:v>
                </c:pt>
                <c:pt idx="252">
                  <c:v>1668.5040000000097</c:v>
                </c:pt>
                <c:pt idx="253">
                  <c:v>1664.3460000000096</c:v>
                </c:pt>
                <c:pt idx="254">
                  <c:v>1660.1880000000097</c:v>
                </c:pt>
                <c:pt idx="255">
                  <c:v>1656.03000000001</c:v>
                </c:pt>
                <c:pt idx="256">
                  <c:v>1651.8720000000098</c:v>
                </c:pt>
                <c:pt idx="257">
                  <c:v>1647.7140000000095</c:v>
                </c:pt>
                <c:pt idx="258">
                  <c:v>1643.5560000000098</c:v>
                </c:pt>
                <c:pt idx="259">
                  <c:v>1639.3980000000101</c:v>
                </c:pt>
                <c:pt idx="260">
                  <c:v>1635.24000000001</c:v>
                </c:pt>
                <c:pt idx="261">
                  <c:v>1631.0820000000099</c:v>
                </c:pt>
                <c:pt idx="262">
                  <c:v>1626.92400000001</c:v>
                </c:pt>
                <c:pt idx="263">
                  <c:v>1622.7660000000103</c:v>
                </c:pt>
                <c:pt idx="264">
                  <c:v>1618.60800000001</c:v>
                </c:pt>
                <c:pt idx="265">
                  <c:v>1614.4500000000098</c:v>
                </c:pt>
                <c:pt idx="266">
                  <c:v>1610.2920000000101</c:v>
                </c:pt>
                <c:pt idx="267">
                  <c:v>1606.1340000000105</c:v>
                </c:pt>
                <c:pt idx="268">
                  <c:v>1601.9760000000103</c:v>
                </c:pt>
                <c:pt idx="269">
                  <c:v>1597.81800000001</c:v>
                </c:pt>
                <c:pt idx="270">
                  <c:v>1593.6600000000103</c:v>
                </c:pt>
                <c:pt idx="271">
                  <c:v>1589.5020000000106</c:v>
                </c:pt>
                <c:pt idx="272">
                  <c:v>1585.3440000000103</c:v>
                </c:pt>
                <c:pt idx="273">
                  <c:v>1581.1860000000102</c:v>
                </c:pt>
                <c:pt idx="274">
                  <c:v>1577.0280000000105</c:v>
                </c:pt>
                <c:pt idx="275">
                  <c:v>1572.8700000000108</c:v>
                </c:pt>
                <c:pt idx="276">
                  <c:v>1568.7120000000107</c:v>
                </c:pt>
                <c:pt idx="277">
                  <c:v>1564.5540000000103</c:v>
                </c:pt>
                <c:pt idx="278">
                  <c:v>1560.3960000000106</c:v>
                </c:pt>
                <c:pt idx="279">
                  <c:v>1556.2380000000107</c:v>
                </c:pt>
                <c:pt idx="280">
                  <c:v>1552.0800000000106</c:v>
                </c:pt>
                <c:pt idx="281">
                  <c:v>1547.9220000000105</c:v>
                </c:pt>
                <c:pt idx="282">
                  <c:v>1543.7640000000108</c:v>
                </c:pt>
                <c:pt idx="283">
                  <c:v>1539.6060000000111</c:v>
                </c:pt>
                <c:pt idx="284">
                  <c:v>1535.4480000000108</c:v>
                </c:pt>
                <c:pt idx="285">
                  <c:v>1531.2900000000107</c:v>
                </c:pt>
                <c:pt idx="286">
                  <c:v>1527.132000000011</c:v>
                </c:pt>
                <c:pt idx="287">
                  <c:v>1522.9740000000113</c:v>
                </c:pt>
                <c:pt idx="288">
                  <c:v>1518.8160000000112</c:v>
                </c:pt>
                <c:pt idx="289">
                  <c:v>1514.6580000000108</c:v>
                </c:pt>
                <c:pt idx="290">
                  <c:v>1510.5000000000111</c:v>
                </c:pt>
                <c:pt idx="291">
                  <c:v>1506.3420000000115</c:v>
                </c:pt>
                <c:pt idx="292">
                  <c:v>1502.1840000000111</c:v>
                </c:pt>
                <c:pt idx="293">
                  <c:v>1498.026000000011</c:v>
                </c:pt>
                <c:pt idx="294">
                  <c:v>1493.8680000000113</c:v>
                </c:pt>
                <c:pt idx="295">
                  <c:v>1489.7100000000116</c:v>
                </c:pt>
                <c:pt idx="296">
                  <c:v>1485.5520000000115</c:v>
                </c:pt>
                <c:pt idx="297">
                  <c:v>1481.3940000000111</c:v>
                </c:pt>
                <c:pt idx="298">
                  <c:v>1477.2360000000115</c:v>
                </c:pt>
                <c:pt idx="299">
                  <c:v>1473.0780000000116</c:v>
                </c:pt>
                <c:pt idx="300">
                  <c:v>1468.9200000000114</c:v>
                </c:pt>
                <c:pt idx="301">
                  <c:v>1464.7620000000113</c:v>
                </c:pt>
                <c:pt idx="302">
                  <c:v>1460.6040000000116</c:v>
                </c:pt>
                <c:pt idx="303">
                  <c:v>1456.446000000012</c:v>
                </c:pt>
                <c:pt idx="304">
                  <c:v>1452.2880000000116</c:v>
                </c:pt>
                <c:pt idx="305">
                  <c:v>1448.1300000000115</c:v>
                </c:pt>
                <c:pt idx="306">
                  <c:v>1443.9720000000118</c:v>
                </c:pt>
                <c:pt idx="307">
                  <c:v>1439.8140000000119</c:v>
                </c:pt>
                <c:pt idx="308">
                  <c:v>1435.6560000000118</c:v>
                </c:pt>
                <c:pt idx="309">
                  <c:v>1431.4980000000116</c:v>
                </c:pt>
                <c:pt idx="310">
                  <c:v>1427.340000000012</c:v>
                </c:pt>
                <c:pt idx="311">
                  <c:v>1423.1820000000123</c:v>
                </c:pt>
                <c:pt idx="312">
                  <c:v>1419.0240000000119</c:v>
                </c:pt>
                <c:pt idx="313">
                  <c:v>1414.8660000000118</c:v>
                </c:pt>
                <c:pt idx="314">
                  <c:v>1410.7080000000119</c:v>
                </c:pt>
                <c:pt idx="315">
                  <c:v>1406.5500000000122</c:v>
                </c:pt>
                <c:pt idx="316">
                  <c:v>1402.3920000000121</c:v>
                </c:pt>
                <c:pt idx="317">
                  <c:v>1398.234000000012</c:v>
                </c:pt>
                <c:pt idx="318">
                  <c:v>1394.0760000000123</c:v>
                </c:pt>
                <c:pt idx="319">
                  <c:v>1389.9180000000124</c:v>
                </c:pt>
                <c:pt idx="320">
                  <c:v>1385.760000000012</c:v>
                </c:pt>
                <c:pt idx="321">
                  <c:v>1381.6020000000117</c:v>
                </c:pt>
                <c:pt idx="322">
                  <c:v>1377.4440000000118</c:v>
                </c:pt>
                <c:pt idx="323">
                  <c:v>1373.2860000000114</c:v>
                </c:pt>
                <c:pt idx="324">
                  <c:v>1369.1280000000111</c:v>
                </c:pt>
                <c:pt idx="325">
                  <c:v>1364.9700000000109</c:v>
                </c:pt>
                <c:pt idx="326">
                  <c:v>1360.8120000000106</c:v>
                </c:pt>
                <c:pt idx="327">
                  <c:v>1356.6540000000105</c:v>
                </c:pt>
                <c:pt idx="328">
                  <c:v>1352.4960000000099</c:v>
                </c:pt>
                <c:pt idx="329">
                  <c:v>1348.3380000000097</c:v>
                </c:pt>
                <c:pt idx="330">
                  <c:v>1344.1800000000096</c:v>
                </c:pt>
                <c:pt idx="331">
                  <c:v>1340.0220000000095</c:v>
                </c:pt>
                <c:pt idx="332">
                  <c:v>1335.8640000000091</c:v>
                </c:pt>
                <c:pt idx="333">
                  <c:v>1331.7060000000088</c:v>
                </c:pt>
                <c:pt idx="334">
                  <c:v>1327.5480000000084</c:v>
                </c:pt>
                <c:pt idx="335">
                  <c:v>1323.3900000000083</c:v>
                </c:pt>
                <c:pt idx="336">
                  <c:v>1319.2320000000082</c:v>
                </c:pt>
                <c:pt idx="337">
                  <c:v>1315.0740000000078</c:v>
                </c:pt>
                <c:pt idx="338">
                  <c:v>1310.9160000000074</c:v>
                </c:pt>
                <c:pt idx="339">
                  <c:v>1306.7580000000073</c:v>
                </c:pt>
                <c:pt idx="340">
                  <c:v>1302.600000000007</c:v>
                </c:pt>
                <c:pt idx="341">
                  <c:v>1298.4420000000068</c:v>
                </c:pt>
                <c:pt idx="342">
                  <c:v>1294.2840000000067</c:v>
                </c:pt>
                <c:pt idx="343">
                  <c:v>1290.1260000000061</c:v>
                </c:pt>
                <c:pt idx="344">
                  <c:v>1285.968000000006</c:v>
                </c:pt>
                <c:pt idx="345">
                  <c:v>1281.8100000000056</c:v>
                </c:pt>
                <c:pt idx="346">
                  <c:v>1277.6520000000055</c:v>
                </c:pt>
                <c:pt idx="347">
                  <c:v>1273.4940000000054</c:v>
                </c:pt>
                <c:pt idx="348">
                  <c:v>1269.3360000000048</c:v>
                </c:pt>
                <c:pt idx="349">
                  <c:v>1265.1780000000047</c:v>
                </c:pt>
                <c:pt idx="350">
                  <c:v>1261.0200000000045</c:v>
                </c:pt>
                <c:pt idx="351">
                  <c:v>1256.8620000000042</c:v>
                </c:pt>
                <c:pt idx="352">
                  <c:v>1252.704000000004</c:v>
                </c:pt>
                <c:pt idx="353">
                  <c:v>1248.5460000000035</c:v>
                </c:pt>
                <c:pt idx="354">
                  <c:v>1244.3880000000033</c:v>
                </c:pt>
                <c:pt idx="355">
                  <c:v>1240.2300000000032</c:v>
                </c:pt>
                <c:pt idx="356">
                  <c:v>1236.0720000000031</c:v>
                </c:pt>
                <c:pt idx="357">
                  <c:v>1231.9140000000027</c:v>
                </c:pt>
                <c:pt idx="358">
                  <c:v>1227.7560000000024</c:v>
                </c:pt>
                <c:pt idx="359">
                  <c:v>1223.598000000002</c:v>
                </c:pt>
                <c:pt idx="360">
                  <c:v>1219.4400000000019</c:v>
                </c:pt>
                <c:pt idx="361">
                  <c:v>1215.2820000000017</c:v>
                </c:pt>
                <c:pt idx="362">
                  <c:v>1211.1240000000014</c:v>
                </c:pt>
                <c:pt idx="363">
                  <c:v>1206.966000000001</c:v>
                </c:pt>
                <c:pt idx="364">
                  <c:v>1202.8080000000009</c:v>
                </c:pt>
                <c:pt idx="365">
                  <c:v>1198.6500000000005</c:v>
                </c:pt>
                <c:pt idx="366">
                  <c:v>1194.4920000000004</c:v>
                </c:pt>
                <c:pt idx="367">
                  <c:v>1190.3340000000003</c:v>
                </c:pt>
                <c:pt idx="368">
                  <c:v>1186.1759999999997</c:v>
                </c:pt>
                <c:pt idx="369">
                  <c:v>1182.0179999999996</c:v>
                </c:pt>
                <c:pt idx="370">
                  <c:v>1177.8599999999992</c:v>
                </c:pt>
                <c:pt idx="371">
                  <c:v>1173.7019999999991</c:v>
                </c:pt>
                <c:pt idx="372">
                  <c:v>1169.543999999999</c:v>
                </c:pt>
                <c:pt idx="373">
                  <c:v>1165.3859999999984</c:v>
                </c:pt>
                <c:pt idx="374">
                  <c:v>1161.2279999999982</c:v>
                </c:pt>
                <c:pt idx="375">
                  <c:v>1157.0699999999981</c:v>
                </c:pt>
                <c:pt idx="376">
                  <c:v>1152.9119999999978</c:v>
                </c:pt>
                <c:pt idx="377">
                  <c:v>1148.7539999999976</c:v>
                </c:pt>
                <c:pt idx="378">
                  <c:v>1144.595999999997</c:v>
                </c:pt>
                <c:pt idx="379">
                  <c:v>1140.4379999999969</c:v>
                </c:pt>
                <c:pt idx="380">
                  <c:v>1136.2799999999968</c:v>
                </c:pt>
                <c:pt idx="381">
                  <c:v>1132.1219999999967</c:v>
                </c:pt>
                <c:pt idx="382">
                  <c:v>1127.9639999999963</c:v>
                </c:pt>
                <c:pt idx="383">
                  <c:v>1123.8059999999959</c:v>
                </c:pt>
                <c:pt idx="384">
                  <c:v>1119.6479999999956</c:v>
                </c:pt>
                <c:pt idx="385">
                  <c:v>1115.4899999999955</c:v>
                </c:pt>
                <c:pt idx="386">
                  <c:v>1111.3319999999953</c:v>
                </c:pt>
                <c:pt idx="387">
                  <c:v>1107.173999999995</c:v>
                </c:pt>
                <c:pt idx="388">
                  <c:v>1103.0159999999946</c:v>
                </c:pt>
                <c:pt idx="389">
                  <c:v>1098.8579999999945</c:v>
                </c:pt>
                <c:pt idx="390">
                  <c:v>1094.6999999999941</c:v>
                </c:pt>
                <c:pt idx="391">
                  <c:v>1090.541999999994</c:v>
                </c:pt>
                <c:pt idx="392">
                  <c:v>1086.3839999999939</c:v>
                </c:pt>
                <c:pt idx="393">
                  <c:v>1082.2259999999933</c:v>
                </c:pt>
                <c:pt idx="394">
                  <c:v>1078.0679999999932</c:v>
                </c:pt>
                <c:pt idx="395">
                  <c:v>1073.9099999999928</c:v>
                </c:pt>
                <c:pt idx="396">
                  <c:v>1069.7519999999927</c:v>
                </c:pt>
                <c:pt idx="397">
                  <c:v>1065.5939999999925</c:v>
                </c:pt>
                <c:pt idx="398">
                  <c:v>1061.435999999992</c:v>
                </c:pt>
                <c:pt idx="399">
                  <c:v>1057.2779999999918</c:v>
                </c:pt>
                <c:pt idx="400">
                  <c:v>1053.1199999999917</c:v>
                </c:pt>
                <c:pt idx="401">
                  <c:v>1048.9619999999913</c:v>
                </c:pt>
                <c:pt idx="402">
                  <c:v>1044.8039999999912</c:v>
                </c:pt>
                <c:pt idx="403">
                  <c:v>1040.6459999999906</c:v>
                </c:pt>
                <c:pt idx="404">
                  <c:v>1036.4879999999905</c:v>
                </c:pt>
                <c:pt idx="405">
                  <c:v>1032.3299999999904</c:v>
                </c:pt>
                <c:pt idx="406">
                  <c:v>1028.1719999999902</c:v>
                </c:pt>
                <c:pt idx="407">
                  <c:v>1024.0139999999899</c:v>
                </c:pt>
                <c:pt idx="408">
                  <c:v>1019.8559999999894</c:v>
                </c:pt>
                <c:pt idx="409">
                  <c:v>1015.697999999989</c:v>
                </c:pt>
                <c:pt idx="410">
                  <c:v>1011.5399999999887</c:v>
                </c:pt>
                <c:pt idx="411">
                  <c:v>1007.3819999999885</c:v>
                </c:pt>
                <c:pt idx="412">
                  <c:v>1003.2239999999881</c:v>
                </c:pt>
                <c:pt idx="413">
                  <c:v>999.06599999998741</c:v>
                </c:pt>
                <c:pt idx="414">
                  <c:v>994.90799999998717</c:v>
                </c:pt>
                <c:pt idx="415">
                  <c:v>990.74999999998693</c:v>
                </c:pt>
                <c:pt idx="416">
                  <c:v>986.59199999998668</c:v>
                </c:pt>
                <c:pt idx="417">
                  <c:v>982.4339999999861</c:v>
                </c:pt>
                <c:pt idx="418">
                  <c:v>978.27599999998563</c:v>
                </c:pt>
                <c:pt idx="419">
                  <c:v>974.11799999998539</c:v>
                </c:pt>
                <c:pt idx="420">
                  <c:v>969.95999999998503</c:v>
                </c:pt>
                <c:pt idx="421">
                  <c:v>965.80199999998456</c:v>
                </c:pt>
                <c:pt idx="422">
                  <c:v>961.64399999998443</c:v>
                </c:pt>
                <c:pt idx="423">
                  <c:v>957.48599999998385</c:v>
                </c:pt>
                <c:pt idx="424">
                  <c:v>953.3279999999836</c:v>
                </c:pt>
                <c:pt idx="425">
                  <c:v>949.16999999998302</c:v>
                </c:pt>
                <c:pt idx="426">
                  <c:v>945.01199999998289</c:v>
                </c:pt>
                <c:pt idx="427">
                  <c:v>940.85399999998253</c:v>
                </c:pt>
                <c:pt idx="428">
                  <c:v>936.69599999998195</c:v>
                </c:pt>
                <c:pt idx="429">
                  <c:v>932.53799999998148</c:v>
                </c:pt>
                <c:pt idx="430">
                  <c:v>928.37999999998135</c:v>
                </c:pt>
                <c:pt idx="431">
                  <c:v>924.22199999998099</c:v>
                </c:pt>
                <c:pt idx="432">
                  <c:v>920.06399999998087</c:v>
                </c:pt>
                <c:pt idx="433">
                  <c:v>915.90599999997994</c:v>
                </c:pt>
                <c:pt idx="434">
                  <c:v>911.74799999997981</c:v>
                </c:pt>
                <c:pt idx="435">
                  <c:v>907.58999999997945</c:v>
                </c:pt>
                <c:pt idx="436">
                  <c:v>903.43199999997921</c:v>
                </c:pt>
                <c:pt idx="437">
                  <c:v>899.27399999997874</c:v>
                </c:pt>
                <c:pt idx="438">
                  <c:v>895.11599999997827</c:v>
                </c:pt>
                <c:pt idx="439">
                  <c:v>890.95799999997791</c:v>
                </c:pt>
                <c:pt idx="440">
                  <c:v>886.79999999997779</c:v>
                </c:pt>
                <c:pt idx="441">
                  <c:v>882.6419999999772</c:v>
                </c:pt>
                <c:pt idx="442">
                  <c:v>878.48399999997696</c:v>
                </c:pt>
                <c:pt idx="443">
                  <c:v>874.32599999997637</c:v>
                </c:pt>
                <c:pt idx="444">
                  <c:v>870.16799999997613</c:v>
                </c:pt>
                <c:pt idx="445">
                  <c:v>866.00999999997566</c:v>
                </c:pt>
                <c:pt idx="446">
                  <c:v>861.85199999997542</c:v>
                </c:pt>
                <c:pt idx="447">
                  <c:v>857.69399999997518</c:v>
                </c:pt>
                <c:pt idx="448">
                  <c:v>853.53599999997471</c:v>
                </c:pt>
                <c:pt idx="449">
                  <c:v>849.37799999997412</c:v>
                </c:pt>
                <c:pt idx="450">
                  <c:v>845.21999999997388</c:v>
                </c:pt>
                <c:pt idx="451">
                  <c:v>841.06199999997364</c:v>
                </c:pt>
                <c:pt idx="452">
                  <c:v>836.90399999997328</c:v>
                </c:pt>
                <c:pt idx="453">
                  <c:v>832.74599999997258</c:v>
                </c:pt>
                <c:pt idx="454">
                  <c:v>828.58799999997234</c:v>
                </c:pt>
                <c:pt idx="455">
                  <c:v>824.4299999999721</c:v>
                </c:pt>
                <c:pt idx="456">
                  <c:v>820.27199999997185</c:v>
                </c:pt>
                <c:pt idx="457">
                  <c:v>816.11399999997138</c:v>
                </c:pt>
                <c:pt idx="458">
                  <c:v>811.9559999999708</c:v>
                </c:pt>
                <c:pt idx="459">
                  <c:v>807.79799999997056</c:v>
                </c:pt>
                <c:pt idx="460">
                  <c:v>803.6399999999702</c:v>
                </c:pt>
                <c:pt idx="461">
                  <c:v>799.48199999996984</c:v>
                </c:pt>
                <c:pt idx="462">
                  <c:v>795.3239999999696</c:v>
                </c:pt>
                <c:pt idx="463">
                  <c:v>791.16599999996902</c:v>
                </c:pt>
                <c:pt idx="464">
                  <c:v>787.00799999996877</c:v>
                </c:pt>
                <c:pt idx="465">
                  <c:v>782.8499999999683</c:v>
                </c:pt>
                <c:pt idx="466">
                  <c:v>778.69199999996806</c:v>
                </c:pt>
                <c:pt idx="467">
                  <c:v>774.5339999999677</c:v>
                </c:pt>
                <c:pt idx="468">
                  <c:v>770.37599999996712</c:v>
                </c:pt>
                <c:pt idx="469">
                  <c:v>766.21799999996676</c:v>
                </c:pt>
                <c:pt idx="470">
                  <c:v>762.05999999996652</c:v>
                </c:pt>
                <c:pt idx="471">
                  <c:v>757.90199999996616</c:v>
                </c:pt>
                <c:pt idx="472">
                  <c:v>753.74399999996604</c:v>
                </c:pt>
                <c:pt idx="473">
                  <c:v>749.58599999996522</c:v>
                </c:pt>
                <c:pt idx="474">
                  <c:v>745.42799999996498</c:v>
                </c:pt>
                <c:pt idx="475">
                  <c:v>741.26999999996463</c:v>
                </c:pt>
                <c:pt idx="476">
                  <c:v>737.11199999996438</c:v>
                </c:pt>
                <c:pt idx="477">
                  <c:v>732.95399999996391</c:v>
                </c:pt>
                <c:pt idx="478">
                  <c:v>728.79599999996344</c:v>
                </c:pt>
                <c:pt idx="479">
                  <c:v>724.6379999999632</c:v>
                </c:pt>
                <c:pt idx="480">
                  <c:v>720.47999999996296</c:v>
                </c:pt>
                <c:pt idx="481">
                  <c:v>716.32199999996237</c:v>
                </c:pt>
                <c:pt idx="482">
                  <c:v>712.16399999996224</c:v>
                </c:pt>
                <c:pt idx="483">
                  <c:v>708.00599999996166</c:v>
                </c:pt>
                <c:pt idx="484">
                  <c:v>703.8479999999613</c:v>
                </c:pt>
                <c:pt idx="485">
                  <c:v>699.68999999996083</c:v>
                </c:pt>
                <c:pt idx="486">
                  <c:v>695.5319999999607</c:v>
                </c:pt>
                <c:pt idx="487">
                  <c:v>691.37399999996035</c:v>
                </c:pt>
                <c:pt idx="488">
                  <c:v>687.21599999995988</c:v>
                </c:pt>
                <c:pt idx="489">
                  <c:v>683.05799999995929</c:v>
                </c:pt>
                <c:pt idx="490">
                  <c:v>678.89999999995916</c:v>
                </c:pt>
                <c:pt idx="491">
                  <c:v>674.74199999995881</c:v>
                </c:pt>
                <c:pt idx="492">
                  <c:v>670.58399999995856</c:v>
                </c:pt>
                <c:pt idx="493">
                  <c:v>666.42599999995775</c:v>
                </c:pt>
                <c:pt idx="494">
                  <c:v>662.26799999995762</c:v>
                </c:pt>
                <c:pt idx="495">
                  <c:v>658.10999999995727</c:v>
                </c:pt>
                <c:pt idx="496">
                  <c:v>653.95199999995702</c:v>
                </c:pt>
                <c:pt idx="497">
                  <c:v>649.79399999995655</c:v>
                </c:pt>
                <c:pt idx="498">
                  <c:v>645.63599999995608</c:v>
                </c:pt>
                <c:pt idx="499">
                  <c:v>641.47799999995573</c:v>
                </c:pt>
                <c:pt idx="500">
                  <c:v>637.31999999995548</c:v>
                </c:pt>
                <c:pt idx="501">
                  <c:v>633.16199999995501</c:v>
                </c:pt>
                <c:pt idx="502">
                  <c:v>629.00399999995477</c:v>
                </c:pt>
                <c:pt idx="503">
                  <c:v>624.84599999995419</c:v>
                </c:pt>
                <c:pt idx="504">
                  <c:v>620.68799999995395</c:v>
                </c:pt>
                <c:pt idx="505">
                  <c:v>616.52999999995347</c:v>
                </c:pt>
                <c:pt idx="506">
                  <c:v>612.37199999995323</c:v>
                </c:pt>
                <c:pt idx="507">
                  <c:v>608.21399999995299</c:v>
                </c:pt>
                <c:pt idx="508">
                  <c:v>604.05599999995241</c:v>
                </c:pt>
                <c:pt idx="509">
                  <c:v>599.89799999995194</c:v>
                </c:pt>
                <c:pt idx="510">
                  <c:v>595.73999999995169</c:v>
                </c:pt>
                <c:pt idx="511">
                  <c:v>591.58199999995145</c:v>
                </c:pt>
                <c:pt idx="512">
                  <c:v>587.42399999995109</c:v>
                </c:pt>
                <c:pt idx="513">
                  <c:v>583.2659999999504</c:v>
                </c:pt>
                <c:pt idx="514">
                  <c:v>579.10799999995015</c:v>
                </c:pt>
                <c:pt idx="515">
                  <c:v>574.94999999994991</c:v>
                </c:pt>
                <c:pt idx="516">
                  <c:v>570.79199999994955</c:v>
                </c:pt>
                <c:pt idx="517">
                  <c:v>566.6339999999492</c:v>
                </c:pt>
                <c:pt idx="518">
                  <c:v>562.47599999994861</c:v>
                </c:pt>
                <c:pt idx="519">
                  <c:v>558.31799999994837</c:v>
                </c:pt>
                <c:pt idx="520">
                  <c:v>554.15999999994801</c:v>
                </c:pt>
                <c:pt idx="521">
                  <c:v>550.00199999994766</c:v>
                </c:pt>
                <c:pt idx="522">
                  <c:v>545.84399999994741</c:v>
                </c:pt>
                <c:pt idx="523">
                  <c:v>541.68599999994683</c:v>
                </c:pt>
                <c:pt idx="524">
                  <c:v>537.52799999994647</c:v>
                </c:pt>
                <c:pt idx="525">
                  <c:v>533.36999999994612</c:v>
                </c:pt>
              </c:numCache>
            </c:numRef>
          </c:val>
          <c:extLst>
            <c:ext xmlns:c16="http://schemas.microsoft.com/office/drawing/2014/chart" uri="{C3380CC4-5D6E-409C-BE32-E72D297353CC}">
              <c16:uniqueId val="{00000000-FE3D-480E-9B01-80AD19E6BDAE}"/>
            </c:ext>
          </c:extLst>
        </c:ser>
        <c:dLbls>
          <c:showLegendKey val="0"/>
          <c:showVal val="0"/>
          <c:showCatName val="0"/>
          <c:showSerName val="0"/>
          <c:showPercent val="0"/>
          <c:showBubbleSize val="0"/>
        </c:dLbls>
        <c:axId val="324561600"/>
        <c:axId val="1"/>
      </c:areaChart>
      <c:catAx>
        <c:axId val="324561600"/>
        <c:scaling>
          <c:orientation val="minMax"/>
        </c:scaling>
        <c:delete val="0"/>
        <c:axPos val="b"/>
        <c:majorTickMark val="none"/>
        <c:minorTickMark val="none"/>
        <c:tickLblPos val="none"/>
        <c:spPr>
          <a:ln w="9525">
            <a:noFill/>
          </a:ln>
        </c:spPr>
        <c:crossAx val="1"/>
        <c:crossesAt val="900"/>
        <c:auto val="1"/>
        <c:lblAlgn val="ctr"/>
        <c:lblOffset val="100"/>
        <c:tickMarkSkip val="1"/>
        <c:noMultiLvlLbl val="0"/>
      </c:catAx>
      <c:valAx>
        <c:axId val="1"/>
        <c:scaling>
          <c:orientation val="minMax"/>
          <c:max val="2100"/>
          <c:min val="9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24561600"/>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spPr>
            <a:solidFill>
              <a:srgbClr val="969696"/>
            </a:solidFill>
            <a:ln w="25400">
              <a:noFill/>
            </a:ln>
          </c:spPr>
          <c:val>
            <c:numRef>
              <c:f>'Course Analysis'!$C$7:$C$532</c:f>
              <c:numCache>
                <c:formatCode>0.00</c:formatCode>
                <c:ptCount val="526"/>
                <c:pt idx="0">
                  <c:v>2550</c:v>
                </c:pt>
                <c:pt idx="1">
                  <c:v>2550</c:v>
                </c:pt>
                <c:pt idx="2">
                  <c:v>2550</c:v>
                </c:pt>
                <c:pt idx="3">
                  <c:v>2550</c:v>
                </c:pt>
                <c:pt idx="4">
                  <c:v>2550</c:v>
                </c:pt>
                <c:pt idx="5">
                  <c:v>2550</c:v>
                </c:pt>
                <c:pt idx="6">
                  <c:v>2550</c:v>
                </c:pt>
                <c:pt idx="7">
                  <c:v>2550</c:v>
                </c:pt>
                <c:pt idx="8">
                  <c:v>2550</c:v>
                </c:pt>
                <c:pt idx="9">
                  <c:v>2550</c:v>
                </c:pt>
                <c:pt idx="10">
                  <c:v>2550</c:v>
                </c:pt>
                <c:pt idx="11">
                  <c:v>2550</c:v>
                </c:pt>
                <c:pt idx="12">
                  <c:v>2550</c:v>
                </c:pt>
                <c:pt idx="13">
                  <c:v>2550</c:v>
                </c:pt>
                <c:pt idx="14">
                  <c:v>2550</c:v>
                </c:pt>
                <c:pt idx="15">
                  <c:v>2550</c:v>
                </c:pt>
                <c:pt idx="16">
                  <c:v>2550</c:v>
                </c:pt>
                <c:pt idx="17">
                  <c:v>2550</c:v>
                </c:pt>
                <c:pt idx="18">
                  <c:v>2550</c:v>
                </c:pt>
                <c:pt idx="19">
                  <c:v>2550</c:v>
                </c:pt>
                <c:pt idx="20">
                  <c:v>2550</c:v>
                </c:pt>
                <c:pt idx="21">
                  <c:v>2550</c:v>
                </c:pt>
                <c:pt idx="22">
                  <c:v>2550</c:v>
                </c:pt>
                <c:pt idx="23">
                  <c:v>2550</c:v>
                </c:pt>
                <c:pt idx="24">
                  <c:v>2550</c:v>
                </c:pt>
                <c:pt idx="25">
                  <c:v>2550</c:v>
                </c:pt>
                <c:pt idx="26">
                  <c:v>2550</c:v>
                </c:pt>
                <c:pt idx="27">
                  <c:v>2550</c:v>
                </c:pt>
                <c:pt idx="28">
                  <c:v>2550</c:v>
                </c:pt>
                <c:pt idx="29">
                  <c:v>2550</c:v>
                </c:pt>
                <c:pt idx="30">
                  <c:v>2550</c:v>
                </c:pt>
                <c:pt idx="31">
                  <c:v>2550</c:v>
                </c:pt>
                <c:pt idx="32">
                  <c:v>2550</c:v>
                </c:pt>
                <c:pt idx="33">
                  <c:v>2550</c:v>
                </c:pt>
                <c:pt idx="34">
                  <c:v>2550</c:v>
                </c:pt>
                <c:pt idx="35">
                  <c:v>2550</c:v>
                </c:pt>
                <c:pt idx="36">
                  <c:v>2550</c:v>
                </c:pt>
                <c:pt idx="37">
                  <c:v>2550</c:v>
                </c:pt>
                <c:pt idx="38">
                  <c:v>2550</c:v>
                </c:pt>
                <c:pt idx="39">
                  <c:v>2550</c:v>
                </c:pt>
                <c:pt idx="40">
                  <c:v>2548.614</c:v>
                </c:pt>
                <c:pt idx="41">
                  <c:v>2545.8420000000001</c:v>
                </c:pt>
                <c:pt idx="42">
                  <c:v>2541.6839999999997</c:v>
                </c:pt>
                <c:pt idx="43">
                  <c:v>2537.5260000000003</c:v>
                </c:pt>
                <c:pt idx="44">
                  <c:v>2533.3680000000004</c:v>
                </c:pt>
                <c:pt idx="45">
                  <c:v>2529.2100000000005</c:v>
                </c:pt>
                <c:pt idx="46">
                  <c:v>2525.0519999999997</c:v>
                </c:pt>
                <c:pt idx="47">
                  <c:v>2520.8940000000002</c:v>
                </c:pt>
                <c:pt idx="48">
                  <c:v>2516.7360000000003</c:v>
                </c:pt>
                <c:pt idx="49">
                  <c:v>2512.5780000000004</c:v>
                </c:pt>
                <c:pt idx="50">
                  <c:v>2508.42</c:v>
                </c:pt>
                <c:pt idx="51">
                  <c:v>2504.2620000000006</c:v>
                </c:pt>
                <c:pt idx="52">
                  <c:v>2500.1040000000007</c:v>
                </c:pt>
                <c:pt idx="53">
                  <c:v>2495.9460000000008</c:v>
                </c:pt>
                <c:pt idx="54">
                  <c:v>2491.7880000000005</c:v>
                </c:pt>
                <c:pt idx="55">
                  <c:v>2487.630000000001</c:v>
                </c:pt>
                <c:pt idx="56">
                  <c:v>2483.4720000000011</c:v>
                </c:pt>
                <c:pt idx="57">
                  <c:v>2479.3140000000012</c:v>
                </c:pt>
                <c:pt idx="58">
                  <c:v>2475.1560000000009</c:v>
                </c:pt>
                <c:pt idx="59">
                  <c:v>2470.9980000000014</c:v>
                </c:pt>
                <c:pt idx="60">
                  <c:v>2466.8400000000015</c:v>
                </c:pt>
                <c:pt idx="61">
                  <c:v>2462.6820000000016</c:v>
                </c:pt>
                <c:pt idx="62">
                  <c:v>2458.5240000000013</c:v>
                </c:pt>
                <c:pt idx="63">
                  <c:v>2454.3660000000018</c:v>
                </c:pt>
                <c:pt idx="64">
                  <c:v>2450.2080000000019</c:v>
                </c:pt>
                <c:pt idx="65">
                  <c:v>2446.050000000002</c:v>
                </c:pt>
                <c:pt idx="66">
                  <c:v>2441.8920000000012</c:v>
                </c:pt>
                <c:pt idx="67">
                  <c:v>2437.7340000000017</c:v>
                </c:pt>
                <c:pt idx="68">
                  <c:v>2433.5760000000018</c:v>
                </c:pt>
                <c:pt idx="69">
                  <c:v>2429.4180000000019</c:v>
                </c:pt>
                <c:pt idx="70">
                  <c:v>2425.2600000000016</c:v>
                </c:pt>
                <c:pt idx="71">
                  <c:v>2421.1020000000021</c:v>
                </c:pt>
                <c:pt idx="72">
                  <c:v>2416.9440000000022</c:v>
                </c:pt>
                <c:pt idx="73">
                  <c:v>2412.7860000000023</c:v>
                </c:pt>
                <c:pt idx="74">
                  <c:v>2408.628000000002</c:v>
                </c:pt>
                <c:pt idx="75">
                  <c:v>2404.4700000000025</c:v>
                </c:pt>
                <c:pt idx="76">
                  <c:v>2400.3120000000026</c:v>
                </c:pt>
                <c:pt idx="77">
                  <c:v>2396.1540000000027</c:v>
                </c:pt>
                <c:pt idx="78">
                  <c:v>2391.9960000000024</c:v>
                </c:pt>
                <c:pt idx="79">
                  <c:v>2387.8380000000029</c:v>
                </c:pt>
                <c:pt idx="80">
                  <c:v>2383.680000000003</c:v>
                </c:pt>
                <c:pt idx="81">
                  <c:v>2379.5220000000031</c:v>
                </c:pt>
                <c:pt idx="82">
                  <c:v>2375.3640000000023</c:v>
                </c:pt>
                <c:pt idx="83">
                  <c:v>2371.2060000000029</c:v>
                </c:pt>
                <c:pt idx="84">
                  <c:v>2367.048000000003</c:v>
                </c:pt>
                <c:pt idx="85">
                  <c:v>2362.8900000000031</c:v>
                </c:pt>
                <c:pt idx="86">
                  <c:v>2358.7320000000027</c:v>
                </c:pt>
                <c:pt idx="87">
                  <c:v>2354.5740000000033</c:v>
                </c:pt>
                <c:pt idx="88">
                  <c:v>2350.4160000000034</c:v>
                </c:pt>
                <c:pt idx="89">
                  <c:v>2346.2580000000034</c:v>
                </c:pt>
                <c:pt idx="90">
                  <c:v>2342.1000000000026</c:v>
                </c:pt>
                <c:pt idx="91">
                  <c:v>2337.9420000000032</c:v>
                </c:pt>
                <c:pt idx="92">
                  <c:v>2333.7840000000033</c:v>
                </c:pt>
                <c:pt idx="93">
                  <c:v>2329.6260000000034</c:v>
                </c:pt>
                <c:pt idx="94">
                  <c:v>2325.468000000003</c:v>
                </c:pt>
                <c:pt idx="95">
                  <c:v>2321.3100000000036</c:v>
                </c:pt>
                <c:pt idx="96">
                  <c:v>2317.1520000000037</c:v>
                </c:pt>
                <c:pt idx="97">
                  <c:v>2312.9940000000033</c:v>
                </c:pt>
                <c:pt idx="98">
                  <c:v>2308.836000000003</c:v>
                </c:pt>
                <c:pt idx="99">
                  <c:v>2304.6780000000035</c:v>
                </c:pt>
                <c:pt idx="100">
                  <c:v>2300.5200000000036</c:v>
                </c:pt>
                <c:pt idx="101">
                  <c:v>2296.3620000000037</c:v>
                </c:pt>
                <c:pt idx="102">
                  <c:v>2292.2040000000034</c:v>
                </c:pt>
                <c:pt idx="103">
                  <c:v>2288.0460000000039</c:v>
                </c:pt>
                <c:pt idx="104">
                  <c:v>2283.888000000004</c:v>
                </c:pt>
                <c:pt idx="105">
                  <c:v>2279.7300000000037</c:v>
                </c:pt>
                <c:pt idx="106">
                  <c:v>2275.5720000000033</c:v>
                </c:pt>
                <c:pt idx="107">
                  <c:v>2271.4140000000039</c:v>
                </c:pt>
                <c:pt idx="108">
                  <c:v>2267.256000000004</c:v>
                </c:pt>
                <c:pt idx="109">
                  <c:v>2263.098000000004</c:v>
                </c:pt>
                <c:pt idx="110">
                  <c:v>2258.9400000000037</c:v>
                </c:pt>
                <c:pt idx="111">
                  <c:v>2254.7820000000042</c:v>
                </c:pt>
                <c:pt idx="112">
                  <c:v>2250.6240000000043</c:v>
                </c:pt>
                <c:pt idx="113">
                  <c:v>2246.4660000000044</c:v>
                </c:pt>
                <c:pt idx="114">
                  <c:v>2242.3080000000036</c:v>
                </c:pt>
                <c:pt idx="115">
                  <c:v>2238.1500000000042</c:v>
                </c:pt>
                <c:pt idx="116">
                  <c:v>2233.9920000000043</c:v>
                </c:pt>
                <c:pt idx="117">
                  <c:v>2229.8340000000044</c:v>
                </c:pt>
                <c:pt idx="118">
                  <c:v>2225.676000000004</c:v>
                </c:pt>
                <c:pt idx="119">
                  <c:v>2221.5180000000046</c:v>
                </c:pt>
                <c:pt idx="120">
                  <c:v>2217.3600000000047</c:v>
                </c:pt>
                <c:pt idx="121">
                  <c:v>2213.2020000000043</c:v>
                </c:pt>
                <c:pt idx="122">
                  <c:v>2209.044000000004</c:v>
                </c:pt>
                <c:pt idx="123">
                  <c:v>2204.8860000000045</c:v>
                </c:pt>
                <c:pt idx="124">
                  <c:v>2200.7280000000046</c:v>
                </c:pt>
                <c:pt idx="125">
                  <c:v>2196.5700000000047</c:v>
                </c:pt>
                <c:pt idx="126">
                  <c:v>2192.4120000000044</c:v>
                </c:pt>
                <c:pt idx="127">
                  <c:v>2188.2540000000049</c:v>
                </c:pt>
                <c:pt idx="128">
                  <c:v>2184.096000000005</c:v>
                </c:pt>
                <c:pt idx="129">
                  <c:v>2179.9380000000046</c:v>
                </c:pt>
                <c:pt idx="130">
                  <c:v>2175.7800000000043</c:v>
                </c:pt>
                <c:pt idx="131">
                  <c:v>2171.6220000000048</c:v>
                </c:pt>
                <c:pt idx="132">
                  <c:v>2167.4640000000049</c:v>
                </c:pt>
                <c:pt idx="133">
                  <c:v>2163.306000000005</c:v>
                </c:pt>
                <c:pt idx="134">
                  <c:v>2159.1480000000047</c:v>
                </c:pt>
                <c:pt idx="135">
                  <c:v>2154.9900000000052</c:v>
                </c:pt>
                <c:pt idx="136">
                  <c:v>2150.8320000000049</c:v>
                </c:pt>
                <c:pt idx="137">
                  <c:v>2146.674000000005</c:v>
                </c:pt>
                <c:pt idx="138">
                  <c:v>2142.5160000000046</c:v>
                </c:pt>
                <c:pt idx="139">
                  <c:v>2138.3580000000052</c:v>
                </c:pt>
                <c:pt idx="140">
                  <c:v>2134.2000000000053</c:v>
                </c:pt>
                <c:pt idx="141">
                  <c:v>2130.0420000000054</c:v>
                </c:pt>
                <c:pt idx="142">
                  <c:v>2125.884000000005</c:v>
                </c:pt>
                <c:pt idx="143">
                  <c:v>2121.7260000000056</c:v>
                </c:pt>
                <c:pt idx="144">
                  <c:v>2117.5680000000052</c:v>
                </c:pt>
                <c:pt idx="145">
                  <c:v>2113.4100000000053</c:v>
                </c:pt>
                <c:pt idx="146">
                  <c:v>2109.252000000005</c:v>
                </c:pt>
                <c:pt idx="147">
                  <c:v>2105.0940000000055</c:v>
                </c:pt>
                <c:pt idx="148">
                  <c:v>2100.9360000000056</c:v>
                </c:pt>
                <c:pt idx="149">
                  <c:v>2096.7780000000057</c:v>
                </c:pt>
                <c:pt idx="150">
                  <c:v>2092.6200000000053</c:v>
                </c:pt>
                <c:pt idx="151">
                  <c:v>2088.4620000000054</c:v>
                </c:pt>
                <c:pt idx="152">
                  <c:v>2084.3040000000055</c:v>
                </c:pt>
                <c:pt idx="153">
                  <c:v>2080.1460000000056</c:v>
                </c:pt>
                <c:pt idx="154">
                  <c:v>2075.9880000000053</c:v>
                </c:pt>
                <c:pt idx="155">
                  <c:v>2071.8300000000058</c:v>
                </c:pt>
                <c:pt idx="156">
                  <c:v>2067.6720000000059</c:v>
                </c:pt>
                <c:pt idx="157">
                  <c:v>2063.514000000006</c:v>
                </c:pt>
                <c:pt idx="158">
                  <c:v>2059.3560000000057</c:v>
                </c:pt>
                <c:pt idx="159">
                  <c:v>2055.1980000000058</c:v>
                </c:pt>
                <c:pt idx="160">
                  <c:v>2051.0400000000059</c:v>
                </c:pt>
                <c:pt idx="161">
                  <c:v>2046.8820000000064</c:v>
                </c:pt>
                <c:pt idx="162">
                  <c:v>2042.7240000000061</c:v>
                </c:pt>
                <c:pt idx="163">
                  <c:v>2038.5660000000064</c:v>
                </c:pt>
                <c:pt idx="164">
                  <c:v>2034.408000000006</c:v>
                </c:pt>
                <c:pt idx="165">
                  <c:v>2030.2500000000059</c:v>
                </c:pt>
                <c:pt idx="166">
                  <c:v>2026.0920000000062</c:v>
                </c:pt>
                <c:pt idx="167">
                  <c:v>2021.9340000000066</c:v>
                </c:pt>
                <c:pt idx="168">
                  <c:v>2017.7760000000064</c:v>
                </c:pt>
                <c:pt idx="169">
                  <c:v>2013.6180000000061</c:v>
                </c:pt>
                <c:pt idx="170">
                  <c:v>2009.4600000000064</c:v>
                </c:pt>
                <c:pt idx="171">
                  <c:v>2005.3020000000067</c:v>
                </c:pt>
                <c:pt idx="172">
                  <c:v>2001.1440000000064</c:v>
                </c:pt>
                <c:pt idx="173">
                  <c:v>1996.9860000000062</c:v>
                </c:pt>
                <c:pt idx="174">
                  <c:v>1992.8280000000066</c:v>
                </c:pt>
                <c:pt idx="175">
                  <c:v>1988.6700000000069</c:v>
                </c:pt>
                <c:pt idx="176">
                  <c:v>1984.5120000000068</c:v>
                </c:pt>
                <c:pt idx="177">
                  <c:v>1980.3540000000064</c:v>
                </c:pt>
                <c:pt idx="178">
                  <c:v>1976.1960000000067</c:v>
                </c:pt>
                <c:pt idx="179">
                  <c:v>1972.0380000000068</c:v>
                </c:pt>
                <c:pt idx="180">
                  <c:v>1967.8800000000067</c:v>
                </c:pt>
                <c:pt idx="181">
                  <c:v>1963.7220000000066</c:v>
                </c:pt>
                <c:pt idx="182">
                  <c:v>1959.5640000000069</c:v>
                </c:pt>
                <c:pt idx="183">
                  <c:v>1955.4060000000072</c:v>
                </c:pt>
                <c:pt idx="184">
                  <c:v>1951.2480000000069</c:v>
                </c:pt>
                <c:pt idx="185">
                  <c:v>1947.0900000000067</c:v>
                </c:pt>
                <c:pt idx="186">
                  <c:v>1942.9320000000071</c:v>
                </c:pt>
                <c:pt idx="187">
                  <c:v>1938.7740000000074</c:v>
                </c:pt>
                <c:pt idx="188">
                  <c:v>1934.6160000000073</c:v>
                </c:pt>
                <c:pt idx="189">
                  <c:v>1930.4580000000069</c:v>
                </c:pt>
                <c:pt idx="190">
                  <c:v>1926.3000000000072</c:v>
                </c:pt>
                <c:pt idx="191">
                  <c:v>1922.1420000000076</c:v>
                </c:pt>
                <c:pt idx="192">
                  <c:v>1917.9840000000072</c:v>
                </c:pt>
                <c:pt idx="193">
                  <c:v>1913.8260000000071</c:v>
                </c:pt>
                <c:pt idx="194">
                  <c:v>1909.6680000000074</c:v>
                </c:pt>
                <c:pt idx="195">
                  <c:v>1905.5100000000077</c:v>
                </c:pt>
                <c:pt idx="196">
                  <c:v>1901.3520000000076</c:v>
                </c:pt>
                <c:pt idx="197">
                  <c:v>1897.1940000000072</c:v>
                </c:pt>
                <c:pt idx="198">
                  <c:v>1893.0360000000076</c:v>
                </c:pt>
                <c:pt idx="199">
                  <c:v>1888.8780000000077</c:v>
                </c:pt>
                <c:pt idx="200">
                  <c:v>1884.7200000000075</c:v>
                </c:pt>
                <c:pt idx="201">
                  <c:v>1880.5620000000074</c:v>
                </c:pt>
                <c:pt idx="202">
                  <c:v>1876.4040000000077</c:v>
                </c:pt>
                <c:pt idx="203">
                  <c:v>1872.2460000000081</c:v>
                </c:pt>
                <c:pt idx="204">
                  <c:v>1868.0880000000077</c:v>
                </c:pt>
                <c:pt idx="205">
                  <c:v>1863.9300000000076</c:v>
                </c:pt>
                <c:pt idx="206">
                  <c:v>1859.7720000000079</c:v>
                </c:pt>
                <c:pt idx="207">
                  <c:v>1855.614000000008</c:v>
                </c:pt>
                <c:pt idx="208">
                  <c:v>1851.4560000000079</c:v>
                </c:pt>
                <c:pt idx="209">
                  <c:v>1847.2980000000077</c:v>
                </c:pt>
                <c:pt idx="210">
                  <c:v>1843.1400000000081</c:v>
                </c:pt>
                <c:pt idx="211">
                  <c:v>1838.9820000000084</c:v>
                </c:pt>
                <c:pt idx="212">
                  <c:v>1834.824000000008</c:v>
                </c:pt>
                <c:pt idx="213">
                  <c:v>1830.6660000000079</c:v>
                </c:pt>
                <c:pt idx="214">
                  <c:v>1826.508000000008</c:v>
                </c:pt>
                <c:pt idx="215">
                  <c:v>1822.3500000000083</c:v>
                </c:pt>
                <c:pt idx="216">
                  <c:v>1818.1920000000082</c:v>
                </c:pt>
                <c:pt idx="217">
                  <c:v>1814.0340000000081</c:v>
                </c:pt>
                <c:pt idx="218">
                  <c:v>1809.8760000000084</c:v>
                </c:pt>
                <c:pt idx="219">
                  <c:v>1805.7180000000085</c:v>
                </c:pt>
                <c:pt idx="220">
                  <c:v>1801.5600000000084</c:v>
                </c:pt>
                <c:pt idx="221">
                  <c:v>1797.4020000000082</c:v>
                </c:pt>
                <c:pt idx="222">
                  <c:v>1793.2440000000083</c:v>
                </c:pt>
                <c:pt idx="223">
                  <c:v>1789.0860000000087</c:v>
                </c:pt>
                <c:pt idx="224">
                  <c:v>1784.9280000000085</c:v>
                </c:pt>
                <c:pt idx="225">
                  <c:v>1780.7700000000084</c:v>
                </c:pt>
                <c:pt idx="226">
                  <c:v>1776.6120000000087</c:v>
                </c:pt>
                <c:pt idx="227">
                  <c:v>1772.4540000000088</c:v>
                </c:pt>
                <c:pt idx="228">
                  <c:v>1768.2960000000087</c:v>
                </c:pt>
                <c:pt idx="229">
                  <c:v>1764.1380000000083</c:v>
                </c:pt>
                <c:pt idx="230">
                  <c:v>1759.9800000000087</c:v>
                </c:pt>
                <c:pt idx="231">
                  <c:v>1755.822000000009</c:v>
                </c:pt>
                <c:pt idx="232">
                  <c:v>1751.6640000000089</c:v>
                </c:pt>
                <c:pt idx="233">
                  <c:v>1747.5060000000087</c:v>
                </c:pt>
                <c:pt idx="234">
                  <c:v>1743.3480000000088</c:v>
                </c:pt>
                <c:pt idx="235">
                  <c:v>1739.1900000000091</c:v>
                </c:pt>
                <c:pt idx="236">
                  <c:v>1735.032000000009</c:v>
                </c:pt>
                <c:pt idx="237">
                  <c:v>1730.8740000000089</c:v>
                </c:pt>
                <c:pt idx="238">
                  <c:v>1726.7160000000092</c:v>
                </c:pt>
                <c:pt idx="239">
                  <c:v>1722.5580000000093</c:v>
                </c:pt>
                <c:pt idx="240">
                  <c:v>1718.4000000000092</c:v>
                </c:pt>
                <c:pt idx="241">
                  <c:v>1714.2420000000091</c:v>
                </c:pt>
                <c:pt idx="242">
                  <c:v>1710.0840000000092</c:v>
                </c:pt>
                <c:pt idx="243">
                  <c:v>1705.9260000000095</c:v>
                </c:pt>
                <c:pt idx="244">
                  <c:v>1701.7680000000094</c:v>
                </c:pt>
                <c:pt idx="245">
                  <c:v>1697.6100000000092</c:v>
                </c:pt>
                <c:pt idx="246">
                  <c:v>1693.4520000000095</c:v>
                </c:pt>
                <c:pt idx="247">
                  <c:v>1689.2940000000096</c:v>
                </c:pt>
                <c:pt idx="248">
                  <c:v>1685.1360000000095</c:v>
                </c:pt>
                <c:pt idx="249">
                  <c:v>1680.9780000000092</c:v>
                </c:pt>
                <c:pt idx="250">
                  <c:v>1676.8200000000095</c:v>
                </c:pt>
                <c:pt idx="251">
                  <c:v>1672.6620000000098</c:v>
                </c:pt>
                <c:pt idx="252">
                  <c:v>1668.5040000000097</c:v>
                </c:pt>
                <c:pt idx="253">
                  <c:v>1664.3460000000096</c:v>
                </c:pt>
                <c:pt idx="254">
                  <c:v>1660.1880000000097</c:v>
                </c:pt>
                <c:pt idx="255">
                  <c:v>1656.03000000001</c:v>
                </c:pt>
                <c:pt idx="256">
                  <c:v>1651.8720000000098</c:v>
                </c:pt>
                <c:pt idx="257">
                  <c:v>1647.7140000000095</c:v>
                </c:pt>
                <c:pt idx="258">
                  <c:v>1643.5560000000098</c:v>
                </c:pt>
                <c:pt idx="259">
                  <c:v>1639.3980000000101</c:v>
                </c:pt>
                <c:pt idx="260">
                  <c:v>1635.24000000001</c:v>
                </c:pt>
                <c:pt idx="261">
                  <c:v>1631.0820000000099</c:v>
                </c:pt>
                <c:pt idx="262">
                  <c:v>1626.92400000001</c:v>
                </c:pt>
                <c:pt idx="263">
                  <c:v>1622.7660000000103</c:v>
                </c:pt>
                <c:pt idx="264">
                  <c:v>1618.60800000001</c:v>
                </c:pt>
                <c:pt idx="265">
                  <c:v>1614.4500000000098</c:v>
                </c:pt>
                <c:pt idx="266">
                  <c:v>1610.2920000000101</c:v>
                </c:pt>
                <c:pt idx="267">
                  <c:v>1606.1340000000105</c:v>
                </c:pt>
                <c:pt idx="268">
                  <c:v>1601.9760000000103</c:v>
                </c:pt>
                <c:pt idx="269">
                  <c:v>1597.81800000001</c:v>
                </c:pt>
                <c:pt idx="270">
                  <c:v>1593.6600000000103</c:v>
                </c:pt>
                <c:pt idx="271">
                  <c:v>1589.5020000000106</c:v>
                </c:pt>
                <c:pt idx="272">
                  <c:v>1585.3440000000103</c:v>
                </c:pt>
                <c:pt idx="273">
                  <c:v>1581.1860000000102</c:v>
                </c:pt>
                <c:pt idx="274">
                  <c:v>1577.0280000000105</c:v>
                </c:pt>
                <c:pt idx="275">
                  <c:v>1572.8700000000108</c:v>
                </c:pt>
                <c:pt idx="276">
                  <c:v>1568.7120000000107</c:v>
                </c:pt>
                <c:pt idx="277">
                  <c:v>1564.5540000000103</c:v>
                </c:pt>
                <c:pt idx="278">
                  <c:v>1560.3960000000106</c:v>
                </c:pt>
                <c:pt idx="279">
                  <c:v>1556.2380000000107</c:v>
                </c:pt>
                <c:pt idx="280">
                  <c:v>1552.0800000000106</c:v>
                </c:pt>
                <c:pt idx="281">
                  <c:v>1547.9220000000105</c:v>
                </c:pt>
                <c:pt idx="282">
                  <c:v>1543.7640000000108</c:v>
                </c:pt>
                <c:pt idx="283">
                  <c:v>1539.6060000000111</c:v>
                </c:pt>
                <c:pt idx="284">
                  <c:v>1535.4480000000108</c:v>
                </c:pt>
                <c:pt idx="285">
                  <c:v>1531.2900000000107</c:v>
                </c:pt>
                <c:pt idx="286">
                  <c:v>1527.132000000011</c:v>
                </c:pt>
                <c:pt idx="287">
                  <c:v>1522.9740000000113</c:v>
                </c:pt>
                <c:pt idx="288">
                  <c:v>1518.8160000000112</c:v>
                </c:pt>
                <c:pt idx="289">
                  <c:v>1514.6580000000108</c:v>
                </c:pt>
                <c:pt idx="290">
                  <c:v>1510.5000000000111</c:v>
                </c:pt>
                <c:pt idx="291">
                  <c:v>1506.3420000000115</c:v>
                </c:pt>
                <c:pt idx="292">
                  <c:v>1502.1840000000111</c:v>
                </c:pt>
                <c:pt idx="293">
                  <c:v>1498.026000000011</c:v>
                </c:pt>
                <c:pt idx="294">
                  <c:v>1493.8680000000113</c:v>
                </c:pt>
                <c:pt idx="295">
                  <c:v>1489.7100000000116</c:v>
                </c:pt>
                <c:pt idx="296">
                  <c:v>1485.5520000000115</c:v>
                </c:pt>
                <c:pt idx="297">
                  <c:v>1481.3940000000111</c:v>
                </c:pt>
                <c:pt idx="298">
                  <c:v>1477.2360000000115</c:v>
                </c:pt>
                <c:pt idx="299">
                  <c:v>1473.0780000000116</c:v>
                </c:pt>
                <c:pt idx="300">
                  <c:v>1468.9200000000114</c:v>
                </c:pt>
                <c:pt idx="301">
                  <c:v>1464.7620000000113</c:v>
                </c:pt>
                <c:pt idx="302">
                  <c:v>1460.6040000000116</c:v>
                </c:pt>
                <c:pt idx="303">
                  <c:v>1456.446000000012</c:v>
                </c:pt>
                <c:pt idx="304">
                  <c:v>1452.2880000000116</c:v>
                </c:pt>
                <c:pt idx="305">
                  <c:v>1448.1300000000115</c:v>
                </c:pt>
                <c:pt idx="306">
                  <c:v>1443.9720000000118</c:v>
                </c:pt>
                <c:pt idx="307">
                  <c:v>1439.8140000000119</c:v>
                </c:pt>
                <c:pt idx="308">
                  <c:v>1435.6560000000118</c:v>
                </c:pt>
                <c:pt idx="309">
                  <c:v>1431.4980000000116</c:v>
                </c:pt>
                <c:pt idx="310">
                  <c:v>1427.340000000012</c:v>
                </c:pt>
                <c:pt idx="311">
                  <c:v>1423.1820000000123</c:v>
                </c:pt>
                <c:pt idx="312">
                  <c:v>1419.0240000000119</c:v>
                </c:pt>
                <c:pt idx="313">
                  <c:v>1414.8660000000118</c:v>
                </c:pt>
                <c:pt idx="314">
                  <c:v>1410.7080000000119</c:v>
                </c:pt>
                <c:pt idx="315">
                  <c:v>1406.5500000000122</c:v>
                </c:pt>
                <c:pt idx="316">
                  <c:v>1402.3920000000121</c:v>
                </c:pt>
                <c:pt idx="317">
                  <c:v>1398.234000000012</c:v>
                </c:pt>
                <c:pt idx="318">
                  <c:v>1394.0760000000123</c:v>
                </c:pt>
                <c:pt idx="319">
                  <c:v>1389.9180000000124</c:v>
                </c:pt>
                <c:pt idx="320">
                  <c:v>1385.760000000012</c:v>
                </c:pt>
                <c:pt idx="321">
                  <c:v>1381.6020000000117</c:v>
                </c:pt>
                <c:pt idx="322">
                  <c:v>1377.4440000000118</c:v>
                </c:pt>
                <c:pt idx="323">
                  <c:v>1373.2860000000114</c:v>
                </c:pt>
                <c:pt idx="324">
                  <c:v>1369.1280000000111</c:v>
                </c:pt>
                <c:pt idx="325">
                  <c:v>1364.9700000000109</c:v>
                </c:pt>
                <c:pt idx="326">
                  <c:v>1360.8120000000106</c:v>
                </c:pt>
                <c:pt idx="327">
                  <c:v>1356.6540000000105</c:v>
                </c:pt>
                <c:pt idx="328">
                  <c:v>1352.4960000000099</c:v>
                </c:pt>
                <c:pt idx="329">
                  <c:v>1348.3380000000097</c:v>
                </c:pt>
                <c:pt idx="330">
                  <c:v>1344.1800000000096</c:v>
                </c:pt>
                <c:pt idx="331">
                  <c:v>1340.0220000000095</c:v>
                </c:pt>
                <c:pt idx="332">
                  <c:v>1335.8640000000091</c:v>
                </c:pt>
                <c:pt idx="333">
                  <c:v>1331.7060000000088</c:v>
                </c:pt>
                <c:pt idx="334">
                  <c:v>1327.5480000000084</c:v>
                </c:pt>
                <c:pt idx="335">
                  <c:v>1323.3900000000083</c:v>
                </c:pt>
                <c:pt idx="336">
                  <c:v>1319.2320000000082</c:v>
                </c:pt>
                <c:pt idx="337">
                  <c:v>1315.0740000000078</c:v>
                </c:pt>
                <c:pt idx="338">
                  <c:v>1310.9160000000074</c:v>
                </c:pt>
                <c:pt idx="339">
                  <c:v>1306.7580000000073</c:v>
                </c:pt>
                <c:pt idx="340">
                  <c:v>1302.600000000007</c:v>
                </c:pt>
                <c:pt idx="341">
                  <c:v>1298.4420000000068</c:v>
                </c:pt>
                <c:pt idx="342">
                  <c:v>1294.2840000000067</c:v>
                </c:pt>
                <c:pt idx="343">
                  <c:v>1290.1260000000061</c:v>
                </c:pt>
                <c:pt idx="344">
                  <c:v>1285.968000000006</c:v>
                </c:pt>
                <c:pt idx="345">
                  <c:v>1281.8100000000056</c:v>
                </c:pt>
                <c:pt idx="346">
                  <c:v>1277.6520000000055</c:v>
                </c:pt>
                <c:pt idx="347">
                  <c:v>1273.4940000000054</c:v>
                </c:pt>
                <c:pt idx="348">
                  <c:v>1269.3360000000048</c:v>
                </c:pt>
                <c:pt idx="349">
                  <c:v>1265.1780000000047</c:v>
                </c:pt>
                <c:pt idx="350">
                  <c:v>1261.0200000000045</c:v>
                </c:pt>
                <c:pt idx="351">
                  <c:v>1256.8620000000042</c:v>
                </c:pt>
                <c:pt idx="352">
                  <c:v>1252.704000000004</c:v>
                </c:pt>
                <c:pt idx="353">
                  <c:v>1248.5460000000035</c:v>
                </c:pt>
                <c:pt idx="354">
                  <c:v>1244.3880000000033</c:v>
                </c:pt>
                <c:pt idx="355">
                  <c:v>1240.2300000000032</c:v>
                </c:pt>
                <c:pt idx="356">
                  <c:v>1236.0720000000031</c:v>
                </c:pt>
                <c:pt idx="357">
                  <c:v>1231.9140000000027</c:v>
                </c:pt>
                <c:pt idx="358">
                  <c:v>1227.7560000000024</c:v>
                </c:pt>
                <c:pt idx="359">
                  <c:v>1223.598000000002</c:v>
                </c:pt>
                <c:pt idx="360">
                  <c:v>1219.4400000000019</c:v>
                </c:pt>
                <c:pt idx="361">
                  <c:v>1215.2820000000017</c:v>
                </c:pt>
                <c:pt idx="362">
                  <c:v>1211.1240000000014</c:v>
                </c:pt>
                <c:pt idx="363">
                  <c:v>1206.966000000001</c:v>
                </c:pt>
                <c:pt idx="364">
                  <c:v>1202.8080000000009</c:v>
                </c:pt>
                <c:pt idx="365">
                  <c:v>1198.6500000000005</c:v>
                </c:pt>
                <c:pt idx="366">
                  <c:v>1194.4920000000004</c:v>
                </c:pt>
                <c:pt idx="367">
                  <c:v>1190.3340000000003</c:v>
                </c:pt>
                <c:pt idx="368">
                  <c:v>1186.1759999999997</c:v>
                </c:pt>
                <c:pt idx="369">
                  <c:v>1182.0179999999996</c:v>
                </c:pt>
                <c:pt idx="370">
                  <c:v>1177.8599999999992</c:v>
                </c:pt>
                <c:pt idx="371">
                  <c:v>1173.7019999999991</c:v>
                </c:pt>
                <c:pt idx="372">
                  <c:v>1169.543999999999</c:v>
                </c:pt>
                <c:pt idx="373">
                  <c:v>1165.3859999999984</c:v>
                </c:pt>
                <c:pt idx="374">
                  <c:v>1161.2279999999982</c:v>
                </c:pt>
                <c:pt idx="375">
                  <c:v>1157.0699999999981</c:v>
                </c:pt>
                <c:pt idx="376">
                  <c:v>1152.9119999999978</c:v>
                </c:pt>
                <c:pt idx="377">
                  <c:v>1148.7539999999976</c:v>
                </c:pt>
                <c:pt idx="378">
                  <c:v>1144.595999999997</c:v>
                </c:pt>
                <c:pt idx="379">
                  <c:v>1140.4379999999969</c:v>
                </c:pt>
                <c:pt idx="380">
                  <c:v>1136.2799999999968</c:v>
                </c:pt>
                <c:pt idx="381">
                  <c:v>1132.1219999999967</c:v>
                </c:pt>
                <c:pt idx="382">
                  <c:v>1127.9639999999963</c:v>
                </c:pt>
                <c:pt idx="383">
                  <c:v>1123.8059999999959</c:v>
                </c:pt>
                <c:pt idx="384">
                  <c:v>1119.6479999999956</c:v>
                </c:pt>
                <c:pt idx="385">
                  <c:v>1115.4899999999955</c:v>
                </c:pt>
                <c:pt idx="386">
                  <c:v>1111.3319999999953</c:v>
                </c:pt>
                <c:pt idx="387">
                  <c:v>1107.173999999995</c:v>
                </c:pt>
                <c:pt idx="388">
                  <c:v>1103.0159999999946</c:v>
                </c:pt>
                <c:pt idx="389">
                  <c:v>1098.8579999999945</c:v>
                </c:pt>
                <c:pt idx="390">
                  <c:v>1094.6999999999941</c:v>
                </c:pt>
                <c:pt idx="391">
                  <c:v>1090.541999999994</c:v>
                </c:pt>
                <c:pt idx="392">
                  <c:v>1086.3839999999939</c:v>
                </c:pt>
                <c:pt idx="393">
                  <c:v>1082.2259999999933</c:v>
                </c:pt>
                <c:pt idx="394">
                  <c:v>1078.0679999999932</c:v>
                </c:pt>
                <c:pt idx="395">
                  <c:v>1073.9099999999928</c:v>
                </c:pt>
                <c:pt idx="396">
                  <c:v>1069.7519999999927</c:v>
                </c:pt>
                <c:pt idx="397">
                  <c:v>1065.5939999999925</c:v>
                </c:pt>
                <c:pt idx="398">
                  <c:v>1061.435999999992</c:v>
                </c:pt>
                <c:pt idx="399">
                  <c:v>1057.2779999999918</c:v>
                </c:pt>
                <c:pt idx="400">
                  <c:v>1053.1199999999917</c:v>
                </c:pt>
                <c:pt idx="401">
                  <c:v>1048.9619999999913</c:v>
                </c:pt>
                <c:pt idx="402">
                  <c:v>1044.8039999999912</c:v>
                </c:pt>
                <c:pt idx="403">
                  <c:v>1040.6459999999906</c:v>
                </c:pt>
                <c:pt idx="404">
                  <c:v>1036.4879999999905</c:v>
                </c:pt>
                <c:pt idx="405">
                  <c:v>1032.3299999999904</c:v>
                </c:pt>
                <c:pt idx="406">
                  <c:v>1028.1719999999902</c:v>
                </c:pt>
                <c:pt idx="407">
                  <c:v>1024.0139999999899</c:v>
                </c:pt>
                <c:pt idx="408">
                  <c:v>1019.8559999999894</c:v>
                </c:pt>
                <c:pt idx="409">
                  <c:v>1015.697999999989</c:v>
                </c:pt>
                <c:pt idx="410">
                  <c:v>1011.5399999999887</c:v>
                </c:pt>
                <c:pt idx="411">
                  <c:v>1007.3819999999885</c:v>
                </c:pt>
                <c:pt idx="412">
                  <c:v>1003.2239999999881</c:v>
                </c:pt>
                <c:pt idx="413">
                  <c:v>999.06599999998741</c:v>
                </c:pt>
                <c:pt idx="414">
                  <c:v>994.90799999998717</c:v>
                </c:pt>
                <c:pt idx="415">
                  <c:v>990.74999999998693</c:v>
                </c:pt>
                <c:pt idx="416">
                  <c:v>986.59199999998668</c:v>
                </c:pt>
                <c:pt idx="417">
                  <c:v>982.4339999999861</c:v>
                </c:pt>
                <c:pt idx="418">
                  <c:v>978.27599999998563</c:v>
                </c:pt>
                <c:pt idx="419">
                  <c:v>974.11799999998539</c:v>
                </c:pt>
                <c:pt idx="420">
                  <c:v>969.95999999998503</c:v>
                </c:pt>
                <c:pt idx="421">
                  <c:v>965.80199999998456</c:v>
                </c:pt>
                <c:pt idx="422">
                  <c:v>961.64399999998443</c:v>
                </c:pt>
                <c:pt idx="423">
                  <c:v>957.48599999998385</c:v>
                </c:pt>
                <c:pt idx="424">
                  <c:v>953.3279999999836</c:v>
                </c:pt>
                <c:pt idx="425">
                  <c:v>949.16999999998302</c:v>
                </c:pt>
                <c:pt idx="426">
                  <c:v>945.01199999998289</c:v>
                </c:pt>
                <c:pt idx="427">
                  <c:v>940.85399999998253</c:v>
                </c:pt>
                <c:pt idx="428">
                  <c:v>936.69599999998195</c:v>
                </c:pt>
                <c:pt idx="429">
                  <c:v>932.53799999998148</c:v>
                </c:pt>
                <c:pt idx="430">
                  <c:v>928.37999999998135</c:v>
                </c:pt>
                <c:pt idx="431">
                  <c:v>924.22199999998099</c:v>
                </c:pt>
                <c:pt idx="432">
                  <c:v>920.06399999998087</c:v>
                </c:pt>
                <c:pt idx="433">
                  <c:v>915.90599999997994</c:v>
                </c:pt>
                <c:pt idx="434">
                  <c:v>911.74799999997981</c:v>
                </c:pt>
                <c:pt idx="435">
                  <c:v>907.58999999997945</c:v>
                </c:pt>
                <c:pt idx="436">
                  <c:v>903.43199999997921</c:v>
                </c:pt>
                <c:pt idx="437">
                  <c:v>899.27399999997874</c:v>
                </c:pt>
                <c:pt idx="438">
                  <c:v>895.11599999997827</c:v>
                </c:pt>
                <c:pt idx="439">
                  <c:v>890.95799999997791</c:v>
                </c:pt>
                <c:pt idx="440">
                  <c:v>886.79999999997779</c:v>
                </c:pt>
                <c:pt idx="441">
                  <c:v>882.6419999999772</c:v>
                </c:pt>
                <c:pt idx="442">
                  <c:v>878.48399999997696</c:v>
                </c:pt>
                <c:pt idx="443">
                  <c:v>874.32599999997637</c:v>
                </c:pt>
                <c:pt idx="444">
                  <c:v>870.16799999997613</c:v>
                </c:pt>
                <c:pt idx="445">
                  <c:v>866.00999999997566</c:v>
                </c:pt>
                <c:pt idx="446">
                  <c:v>861.85199999997542</c:v>
                </c:pt>
                <c:pt idx="447">
                  <c:v>857.69399999997518</c:v>
                </c:pt>
                <c:pt idx="448">
                  <c:v>853.53599999997471</c:v>
                </c:pt>
                <c:pt idx="449">
                  <c:v>849.37799999997412</c:v>
                </c:pt>
                <c:pt idx="450">
                  <c:v>845.21999999997388</c:v>
                </c:pt>
                <c:pt idx="451">
                  <c:v>841.06199999997364</c:v>
                </c:pt>
                <c:pt idx="452">
                  <c:v>836.90399999997328</c:v>
                </c:pt>
                <c:pt idx="453">
                  <c:v>832.74599999997258</c:v>
                </c:pt>
                <c:pt idx="454">
                  <c:v>828.58799999997234</c:v>
                </c:pt>
                <c:pt idx="455">
                  <c:v>824.4299999999721</c:v>
                </c:pt>
                <c:pt idx="456">
                  <c:v>820.27199999997185</c:v>
                </c:pt>
                <c:pt idx="457">
                  <c:v>816.11399999997138</c:v>
                </c:pt>
                <c:pt idx="458">
                  <c:v>811.9559999999708</c:v>
                </c:pt>
                <c:pt idx="459">
                  <c:v>807.79799999997056</c:v>
                </c:pt>
                <c:pt idx="460">
                  <c:v>803.6399999999702</c:v>
                </c:pt>
                <c:pt idx="461">
                  <c:v>799.48199999996984</c:v>
                </c:pt>
                <c:pt idx="462">
                  <c:v>795.3239999999696</c:v>
                </c:pt>
                <c:pt idx="463">
                  <c:v>791.16599999996902</c:v>
                </c:pt>
                <c:pt idx="464">
                  <c:v>787.00799999996877</c:v>
                </c:pt>
                <c:pt idx="465">
                  <c:v>782.8499999999683</c:v>
                </c:pt>
                <c:pt idx="466">
                  <c:v>778.69199999996806</c:v>
                </c:pt>
                <c:pt idx="467">
                  <c:v>774.5339999999677</c:v>
                </c:pt>
                <c:pt idx="468">
                  <c:v>770.37599999996712</c:v>
                </c:pt>
                <c:pt idx="469">
                  <c:v>766.21799999996676</c:v>
                </c:pt>
                <c:pt idx="470">
                  <c:v>762.05999999996652</c:v>
                </c:pt>
                <c:pt idx="471">
                  <c:v>757.90199999996616</c:v>
                </c:pt>
                <c:pt idx="472">
                  <c:v>753.74399999996604</c:v>
                </c:pt>
                <c:pt idx="473">
                  <c:v>749.58599999996522</c:v>
                </c:pt>
                <c:pt idx="474">
                  <c:v>745.42799999996498</c:v>
                </c:pt>
                <c:pt idx="475">
                  <c:v>741.26999999996463</c:v>
                </c:pt>
                <c:pt idx="476">
                  <c:v>737.11199999996438</c:v>
                </c:pt>
                <c:pt idx="477">
                  <c:v>732.95399999996391</c:v>
                </c:pt>
                <c:pt idx="478">
                  <c:v>728.79599999996344</c:v>
                </c:pt>
                <c:pt idx="479">
                  <c:v>724.6379999999632</c:v>
                </c:pt>
                <c:pt idx="480">
                  <c:v>720.47999999996296</c:v>
                </c:pt>
                <c:pt idx="481">
                  <c:v>716.32199999996237</c:v>
                </c:pt>
                <c:pt idx="482">
                  <c:v>712.16399999996224</c:v>
                </c:pt>
                <c:pt idx="483">
                  <c:v>708.00599999996166</c:v>
                </c:pt>
                <c:pt idx="484">
                  <c:v>703.8479999999613</c:v>
                </c:pt>
                <c:pt idx="485">
                  <c:v>699.68999999996083</c:v>
                </c:pt>
                <c:pt idx="486">
                  <c:v>695.5319999999607</c:v>
                </c:pt>
                <c:pt idx="487">
                  <c:v>691.37399999996035</c:v>
                </c:pt>
                <c:pt idx="488">
                  <c:v>687.21599999995988</c:v>
                </c:pt>
                <c:pt idx="489">
                  <c:v>683.05799999995929</c:v>
                </c:pt>
                <c:pt idx="490">
                  <c:v>678.89999999995916</c:v>
                </c:pt>
                <c:pt idx="491">
                  <c:v>674.74199999995881</c:v>
                </c:pt>
                <c:pt idx="492">
                  <c:v>670.58399999995856</c:v>
                </c:pt>
                <c:pt idx="493">
                  <c:v>666.42599999995775</c:v>
                </c:pt>
                <c:pt idx="494">
                  <c:v>662.26799999995762</c:v>
                </c:pt>
                <c:pt idx="495">
                  <c:v>658.10999999995727</c:v>
                </c:pt>
                <c:pt idx="496">
                  <c:v>653.95199999995702</c:v>
                </c:pt>
                <c:pt idx="497">
                  <c:v>649.79399999995655</c:v>
                </c:pt>
                <c:pt idx="498">
                  <c:v>645.63599999995608</c:v>
                </c:pt>
                <c:pt idx="499">
                  <c:v>641.47799999995573</c:v>
                </c:pt>
                <c:pt idx="500">
                  <c:v>637.31999999995548</c:v>
                </c:pt>
                <c:pt idx="501">
                  <c:v>633.16199999995501</c:v>
                </c:pt>
                <c:pt idx="502">
                  <c:v>629.00399999995477</c:v>
                </c:pt>
                <c:pt idx="503">
                  <c:v>624.84599999995419</c:v>
                </c:pt>
                <c:pt idx="504">
                  <c:v>620.68799999995395</c:v>
                </c:pt>
                <c:pt idx="505">
                  <c:v>616.52999999995347</c:v>
                </c:pt>
                <c:pt idx="506">
                  <c:v>612.37199999995323</c:v>
                </c:pt>
                <c:pt idx="507">
                  <c:v>608.21399999995299</c:v>
                </c:pt>
                <c:pt idx="508">
                  <c:v>604.05599999995241</c:v>
                </c:pt>
                <c:pt idx="509">
                  <c:v>599.89799999995194</c:v>
                </c:pt>
                <c:pt idx="510">
                  <c:v>595.73999999995169</c:v>
                </c:pt>
                <c:pt idx="511">
                  <c:v>591.58199999995145</c:v>
                </c:pt>
                <c:pt idx="512">
                  <c:v>587.42399999995109</c:v>
                </c:pt>
                <c:pt idx="513">
                  <c:v>583.2659999999504</c:v>
                </c:pt>
                <c:pt idx="514">
                  <c:v>579.10799999995015</c:v>
                </c:pt>
                <c:pt idx="515">
                  <c:v>574.94999999994991</c:v>
                </c:pt>
                <c:pt idx="516">
                  <c:v>570.79199999994955</c:v>
                </c:pt>
                <c:pt idx="517">
                  <c:v>566.6339999999492</c:v>
                </c:pt>
                <c:pt idx="518">
                  <c:v>562.47599999994861</c:v>
                </c:pt>
                <c:pt idx="519">
                  <c:v>558.31799999994837</c:v>
                </c:pt>
                <c:pt idx="520">
                  <c:v>554.15999999994801</c:v>
                </c:pt>
                <c:pt idx="521">
                  <c:v>550.00199999994766</c:v>
                </c:pt>
                <c:pt idx="522">
                  <c:v>545.84399999994741</c:v>
                </c:pt>
                <c:pt idx="523">
                  <c:v>541.68599999994683</c:v>
                </c:pt>
                <c:pt idx="524">
                  <c:v>537.52799999994647</c:v>
                </c:pt>
                <c:pt idx="525">
                  <c:v>533.36999999994612</c:v>
                </c:pt>
              </c:numCache>
            </c:numRef>
          </c:val>
          <c:extLst>
            <c:ext xmlns:c16="http://schemas.microsoft.com/office/drawing/2014/chart" uri="{C3380CC4-5D6E-409C-BE32-E72D297353CC}">
              <c16:uniqueId val="{00000000-EA51-4CCA-AED1-A1EA0DB7CED7}"/>
            </c:ext>
          </c:extLst>
        </c:ser>
        <c:dLbls>
          <c:showLegendKey val="0"/>
          <c:showVal val="0"/>
          <c:showCatName val="0"/>
          <c:showSerName val="0"/>
          <c:showPercent val="0"/>
          <c:showBubbleSize val="0"/>
        </c:dLbls>
        <c:axId val="324566848"/>
        <c:axId val="1"/>
      </c:areaChart>
      <c:catAx>
        <c:axId val="324566848"/>
        <c:scaling>
          <c:orientation val="minMax"/>
        </c:scaling>
        <c:delete val="0"/>
        <c:axPos val="b"/>
        <c:majorTickMark val="none"/>
        <c:minorTickMark val="none"/>
        <c:tickLblPos val="none"/>
        <c:spPr>
          <a:ln w="9525">
            <a:noFill/>
          </a:ln>
        </c:spPr>
        <c:crossAx val="1"/>
        <c:crossesAt val="900"/>
        <c:auto val="1"/>
        <c:lblAlgn val="ctr"/>
        <c:lblOffset val="100"/>
        <c:tickMarkSkip val="1"/>
        <c:noMultiLvlLbl val="0"/>
      </c:catAx>
      <c:valAx>
        <c:axId val="1"/>
        <c:scaling>
          <c:orientation val="minMax"/>
          <c:max val="2100"/>
          <c:min val="9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324566848"/>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spPr>
            <a:solidFill>
              <a:srgbClr val="C0C0C0"/>
            </a:solidFill>
            <a:ln w="25400">
              <a:solidFill>
                <a:srgbClr val="000000"/>
              </a:solidFill>
              <a:prstDash val="solid"/>
            </a:ln>
          </c:spPr>
          <c:val>
            <c:numRef>
              <c:f>'Course Analysis'!$C$7:$C$532</c:f>
              <c:numCache>
                <c:formatCode>0.00</c:formatCode>
                <c:ptCount val="526"/>
                <c:pt idx="0">
                  <c:v>2550</c:v>
                </c:pt>
                <c:pt idx="1">
                  <c:v>2550</c:v>
                </c:pt>
                <c:pt idx="2">
                  <c:v>2550</c:v>
                </c:pt>
                <c:pt idx="3">
                  <c:v>2550</c:v>
                </c:pt>
                <c:pt idx="4">
                  <c:v>2550</c:v>
                </c:pt>
                <c:pt idx="5">
                  <c:v>2550</c:v>
                </c:pt>
                <c:pt idx="6">
                  <c:v>2550</c:v>
                </c:pt>
                <c:pt idx="7">
                  <c:v>2550</c:v>
                </c:pt>
                <c:pt idx="8">
                  <c:v>2550</c:v>
                </c:pt>
                <c:pt idx="9">
                  <c:v>2550</c:v>
                </c:pt>
                <c:pt idx="10">
                  <c:v>2550</c:v>
                </c:pt>
                <c:pt idx="11">
                  <c:v>2550</c:v>
                </c:pt>
                <c:pt idx="12">
                  <c:v>2550</c:v>
                </c:pt>
                <c:pt idx="13">
                  <c:v>2550</c:v>
                </c:pt>
                <c:pt idx="14">
                  <c:v>2550</c:v>
                </c:pt>
                <c:pt idx="15">
                  <c:v>2550</c:v>
                </c:pt>
                <c:pt idx="16">
                  <c:v>2550</c:v>
                </c:pt>
                <c:pt idx="17">
                  <c:v>2550</c:v>
                </c:pt>
                <c:pt idx="18">
                  <c:v>2550</c:v>
                </c:pt>
                <c:pt idx="19">
                  <c:v>2550</c:v>
                </c:pt>
                <c:pt idx="20">
                  <c:v>2550</c:v>
                </c:pt>
                <c:pt idx="21">
                  <c:v>2550</c:v>
                </c:pt>
                <c:pt idx="22">
                  <c:v>2550</c:v>
                </c:pt>
                <c:pt idx="23">
                  <c:v>2550</c:v>
                </c:pt>
                <c:pt idx="24">
                  <c:v>2550</c:v>
                </c:pt>
                <c:pt idx="25">
                  <c:v>2550</c:v>
                </c:pt>
                <c:pt idx="26">
                  <c:v>2550</c:v>
                </c:pt>
                <c:pt idx="27">
                  <c:v>2550</c:v>
                </c:pt>
                <c:pt idx="28">
                  <c:v>2550</c:v>
                </c:pt>
                <c:pt idx="29">
                  <c:v>2550</c:v>
                </c:pt>
                <c:pt idx="30">
                  <c:v>2550</c:v>
                </c:pt>
                <c:pt idx="31">
                  <c:v>2550</c:v>
                </c:pt>
                <c:pt idx="32">
                  <c:v>2550</c:v>
                </c:pt>
                <c:pt idx="33">
                  <c:v>2550</c:v>
                </c:pt>
                <c:pt idx="34">
                  <c:v>2550</c:v>
                </c:pt>
                <c:pt idx="35">
                  <c:v>2550</c:v>
                </c:pt>
                <c:pt idx="36">
                  <c:v>2550</c:v>
                </c:pt>
                <c:pt idx="37">
                  <c:v>2550</c:v>
                </c:pt>
                <c:pt idx="38">
                  <c:v>2550</c:v>
                </c:pt>
                <c:pt idx="39">
                  <c:v>2550</c:v>
                </c:pt>
                <c:pt idx="40">
                  <c:v>2548.614</c:v>
                </c:pt>
                <c:pt idx="41">
                  <c:v>2545.8420000000001</c:v>
                </c:pt>
                <c:pt idx="42">
                  <c:v>2541.6839999999997</c:v>
                </c:pt>
                <c:pt idx="43">
                  <c:v>2537.5260000000003</c:v>
                </c:pt>
                <c:pt idx="44">
                  <c:v>2533.3680000000004</c:v>
                </c:pt>
                <c:pt idx="45">
                  <c:v>2529.2100000000005</c:v>
                </c:pt>
                <c:pt idx="46">
                  <c:v>2525.0519999999997</c:v>
                </c:pt>
                <c:pt idx="47">
                  <c:v>2520.8940000000002</c:v>
                </c:pt>
                <c:pt idx="48">
                  <c:v>2516.7360000000003</c:v>
                </c:pt>
                <c:pt idx="49">
                  <c:v>2512.5780000000004</c:v>
                </c:pt>
                <c:pt idx="50">
                  <c:v>2508.42</c:v>
                </c:pt>
                <c:pt idx="51">
                  <c:v>2504.2620000000006</c:v>
                </c:pt>
                <c:pt idx="52">
                  <c:v>2500.1040000000007</c:v>
                </c:pt>
                <c:pt idx="53">
                  <c:v>2495.9460000000008</c:v>
                </c:pt>
                <c:pt idx="54">
                  <c:v>2491.7880000000005</c:v>
                </c:pt>
                <c:pt idx="55">
                  <c:v>2487.630000000001</c:v>
                </c:pt>
                <c:pt idx="56">
                  <c:v>2483.4720000000011</c:v>
                </c:pt>
                <c:pt idx="57">
                  <c:v>2479.3140000000012</c:v>
                </c:pt>
                <c:pt idx="58">
                  <c:v>2475.1560000000009</c:v>
                </c:pt>
                <c:pt idx="59">
                  <c:v>2470.9980000000014</c:v>
                </c:pt>
                <c:pt idx="60">
                  <c:v>2466.8400000000015</c:v>
                </c:pt>
                <c:pt idx="61">
                  <c:v>2462.6820000000016</c:v>
                </c:pt>
                <c:pt idx="62">
                  <c:v>2458.5240000000013</c:v>
                </c:pt>
                <c:pt idx="63">
                  <c:v>2454.3660000000018</c:v>
                </c:pt>
                <c:pt idx="64">
                  <c:v>2450.2080000000019</c:v>
                </c:pt>
                <c:pt idx="65">
                  <c:v>2446.050000000002</c:v>
                </c:pt>
                <c:pt idx="66">
                  <c:v>2441.8920000000012</c:v>
                </c:pt>
                <c:pt idx="67">
                  <c:v>2437.7340000000017</c:v>
                </c:pt>
                <c:pt idx="68">
                  <c:v>2433.5760000000018</c:v>
                </c:pt>
                <c:pt idx="69">
                  <c:v>2429.4180000000019</c:v>
                </c:pt>
                <c:pt idx="70">
                  <c:v>2425.2600000000016</c:v>
                </c:pt>
                <c:pt idx="71">
                  <c:v>2421.1020000000021</c:v>
                </c:pt>
                <c:pt idx="72">
                  <c:v>2416.9440000000022</c:v>
                </c:pt>
                <c:pt idx="73">
                  <c:v>2412.7860000000023</c:v>
                </c:pt>
                <c:pt idx="74">
                  <c:v>2408.628000000002</c:v>
                </c:pt>
                <c:pt idx="75">
                  <c:v>2404.4700000000025</c:v>
                </c:pt>
                <c:pt idx="76">
                  <c:v>2400.3120000000026</c:v>
                </c:pt>
                <c:pt idx="77">
                  <c:v>2396.1540000000027</c:v>
                </c:pt>
                <c:pt idx="78">
                  <c:v>2391.9960000000024</c:v>
                </c:pt>
                <c:pt idx="79">
                  <c:v>2387.8380000000029</c:v>
                </c:pt>
                <c:pt idx="80">
                  <c:v>2383.680000000003</c:v>
                </c:pt>
                <c:pt idx="81">
                  <c:v>2379.5220000000031</c:v>
                </c:pt>
                <c:pt idx="82">
                  <c:v>2375.3640000000023</c:v>
                </c:pt>
                <c:pt idx="83">
                  <c:v>2371.2060000000029</c:v>
                </c:pt>
                <c:pt idx="84">
                  <c:v>2367.048000000003</c:v>
                </c:pt>
                <c:pt idx="85">
                  <c:v>2362.8900000000031</c:v>
                </c:pt>
                <c:pt idx="86">
                  <c:v>2358.7320000000027</c:v>
                </c:pt>
                <c:pt idx="87">
                  <c:v>2354.5740000000033</c:v>
                </c:pt>
                <c:pt idx="88">
                  <c:v>2350.4160000000034</c:v>
                </c:pt>
                <c:pt idx="89">
                  <c:v>2346.2580000000034</c:v>
                </c:pt>
                <c:pt idx="90">
                  <c:v>2342.1000000000026</c:v>
                </c:pt>
                <c:pt idx="91">
                  <c:v>2337.9420000000032</c:v>
                </c:pt>
                <c:pt idx="92">
                  <c:v>2333.7840000000033</c:v>
                </c:pt>
                <c:pt idx="93">
                  <c:v>2329.6260000000034</c:v>
                </c:pt>
                <c:pt idx="94">
                  <c:v>2325.468000000003</c:v>
                </c:pt>
                <c:pt idx="95">
                  <c:v>2321.3100000000036</c:v>
                </c:pt>
                <c:pt idx="96">
                  <c:v>2317.1520000000037</c:v>
                </c:pt>
                <c:pt idx="97">
                  <c:v>2312.9940000000033</c:v>
                </c:pt>
                <c:pt idx="98">
                  <c:v>2308.836000000003</c:v>
                </c:pt>
                <c:pt idx="99">
                  <c:v>2304.6780000000035</c:v>
                </c:pt>
                <c:pt idx="100">
                  <c:v>2300.5200000000036</c:v>
                </c:pt>
                <c:pt idx="101">
                  <c:v>2296.3620000000037</c:v>
                </c:pt>
                <c:pt idx="102">
                  <c:v>2292.2040000000034</c:v>
                </c:pt>
                <c:pt idx="103">
                  <c:v>2288.0460000000039</c:v>
                </c:pt>
                <c:pt idx="104">
                  <c:v>2283.888000000004</c:v>
                </c:pt>
                <c:pt idx="105">
                  <c:v>2279.7300000000037</c:v>
                </c:pt>
                <c:pt idx="106">
                  <c:v>2275.5720000000033</c:v>
                </c:pt>
                <c:pt idx="107">
                  <c:v>2271.4140000000039</c:v>
                </c:pt>
                <c:pt idx="108">
                  <c:v>2267.256000000004</c:v>
                </c:pt>
                <c:pt idx="109">
                  <c:v>2263.098000000004</c:v>
                </c:pt>
                <c:pt idx="110">
                  <c:v>2258.9400000000037</c:v>
                </c:pt>
                <c:pt idx="111">
                  <c:v>2254.7820000000042</c:v>
                </c:pt>
                <c:pt idx="112">
                  <c:v>2250.6240000000043</c:v>
                </c:pt>
                <c:pt idx="113">
                  <c:v>2246.4660000000044</c:v>
                </c:pt>
                <c:pt idx="114">
                  <c:v>2242.3080000000036</c:v>
                </c:pt>
                <c:pt idx="115">
                  <c:v>2238.1500000000042</c:v>
                </c:pt>
                <c:pt idx="116">
                  <c:v>2233.9920000000043</c:v>
                </c:pt>
                <c:pt idx="117">
                  <c:v>2229.8340000000044</c:v>
                </c:pt>
                <c:pt idx="118">
                  <c:v>2225.676000000004</c:v>
                </c:pt>
                <c:pt idx="119">
                  <c:v>2221.5180000000046</c:v>
                </c:pt>
                <c:pt idx="120">
                  <c:v>2217.3600000000047</c:v>
                </c:pt>
                <c:pt idx="121">
                  <c:v>2213.2020000000043</c:v>
                </c:pt>
                <c:pt idx="122">
                  <c:v>2209.044000000004</c:v>
                </c:pt>
                <c:pt idx="123">
                  <c:v>2204.8860000000045</c:v>
                </c:pt>
                <c:pt idx="124">
                  <c:v>2200.7280000000046</c:v>
                </c:pt>
                <c:pt idx="125">
                  <c:v>2196.5700000000047</c:v>
                </c:pt>
                <c:pt idx="126">
                  <c:v>2192.4120000000044</c:v>
                </c:pt>
                <c:pt idx="127">
                  <c:v>2188.2540000000049</c:v>
                </c:pt>
                <c:pt idx="128">
                  <c:v>2184.096000000005</c:v>
                </c:pt>
                <c:pt idx="129">
                  <c:v>2179.9380000000046</c:v>
                </c:pt>
                <c:pt idx="130">
                  <c:v>2175.7800000000043</c:v>
                </c:pt>
                <c:pt idx="131">
                  <c:v>2171.6220000000048</c:v>
                </c:pt>
                <c:pt idx="132">
                  <c:v>2167.4640000000049</c:v>
                </c:pt>
                <c:pt idx="133">
                  <c:v>2163.306000000005</c:v>
                </c:pt>
                <c:pt idx="134">
                  <c:v>2159.1480000000047</c:v>
                </c:pt>
                <c:pt idx="135">
                  <c:v>2154.9900000000052</c:v>
                </c:pt>
                <c:pt idx="136">
                  <c:v>2150.8320000000049</c:v>
                </c:pt>
                <c:pt idx="137">
                  <c:v>2146.674000000005</c:v>
                </c:pt>
                <c:pt idx="138">
                  <c:v>2142.5160000000046</c:v>
                </c:pt>
                <c:pt idx="139">
                  <c:v>2138.3580000000052</c:v>
                </c:pt>
                <c:pt idx="140">
                  <c:v>2134.2000000000053</c:v>
                </c:pt>
                <c:pt idx="141">
                  <c:v>2130.0420000000054</c:v>
                </c:pt>
                <c:pt idx="142">
                  <c:v>2125.884000000005</c:v>
                </c:pt>
                <c:pt idx="143">
                  <c:v>2121.7260000000056</c:v>
                </c:pt>
                <c:pt idx="144">
                  <c:v>2117.5680000000052</c:v>
                </c:pt>
                <c:pt idx="145">
                  <c:v>2113.4100000000053</c:v>
                </c:pt>
                <c:pt idx="146">
                  <c:v>2109.252000000005</c:v>
                </c:pt>
                <c:pt idx="147">
                  <c:v>2105.0940000000055</c:v>
                </c:pt>
                <c:pt idx="148">
                  <c:v>2100.9360000000056</c:v>
                </c:pt>
                <c:pt idx="149">
                  <c:v>2096.7780000000057</c:v>
                </c:pt>
                <c:pt idx="150">
                  <c:v>2092.6200000000053</c:v>
                </c:pt>
                <c:pt idx="151">
                  <c:v>2088.4620000000054</c:v>
                </c:pt>
                <c:pt idx="152">
                  <c:v>2084.3040000000055</c:v>
                </c:pt>
                <c:pt idx="153">
                  <c:v>2080.1460000000056</c:v>
                </c:pt>
                <c:pt idx="154">
                  <c:v>2075.9880000000053</c:v>
                </c:pt>
                <c:pt idx="155">
                  <c:v>2071.8300000000058</c:v>
                </c:pt>
                <c:pt idx="156">
                  <c:v>2067.6720000000059</c:v>
                </c:pt>
                <c:pt idx="157">
                  <c:v>2063.514000000006</c:v>
                </c:pt>
                <c:pt idx="158">
                  <c:v>2059.3560000000057</c:v>
                </c:pt>
                <c:pt idx="159">
                  <c:v>2055.1980000000058</c:v>
                </c:pt>
                <c:pt idx="160">
                  <c:v>2051.0400000000059</c:v>
                </c:pt>
                <c:pt idx="161">
                  <c:v>2046.8820000000064</c:v>
                </c:pt>
                <c:pt idx="162">
                  <c:v>2042.7240000000061</c:v>
                </c:pt>
                <c:pt idx="163">
                  <c:v>2038.5660000000064</c:v>
                </c:pt>
                <c:pt idx="164">
                  <c:v>2034.408000000006</c:v>
                </c:pt>
                <c:pt idx="165">
                  <c:v>2030.2500000000059</c:v>
                </c:pt>
                <c:pt idx="166">
                  <c:v>2026.0920000000062</c:v>
                </c:pt>
                <c:pt idx="167">
                  <c:v>2021.9340000000066</c:v>
                </c:pt>
                <c:pt idx="168">
                  <c:v>2017.7760000000064</c:v>
                </c:pt>
                <c:pt idx="169">
                  <c:v>2013.6180000000061</c:v>
                </c:pt>
                <c:pt idx="170">
                  <c:v>2009.4600000000064</c:v>
                </c:pt>
                <c:pt idx="171">
                  <c:v>2005.3020000000067</c:v>
                </c:pt>
                <c:pt idx="172">
                  <c:v>2001.1440000000064</c:v>
                </c:pt>
                <c:pt idx="173">
                  <c:v>1996.9860000000062</c:v>
                </c:pt>
                <c:pt idx="174">
                  <c:v>1992.8280000000066</c:v>
                </c:pt>
                <c:pt idx="175">
                  <c:v>1988.6700000000069</c:v>
                </c:pt>
                <c:pt idx="176">
                  <c:v>1984.5120000000068</c:v>
                </c:pt>
                <c:pt idx="177">
                  <c:v>1980.3540000000064</c:v>
                </c:pt>
                <c:pt idx="178">
                  <c:v>1976.1960000000067</c:v>
                </c:pt>
                <c:pt idx="179">
                  <c:v>1972.0380000000068</c:v>
                </c:pt>
                <c:pt idx="180">
                  <c:v>1967.8800000000067</c:v>
                </c:pt>
                <c:pt idx="181">
                  <c:v>1963.7220000000066</c:v>
                </c:pt>
                <c:pt idx="182">
                  <c:v>1959.5640000000069</c:v>
                </c:pt>
                <c:pt idx="183">
                  <c:v>1955.4060000000072</c:v>
                </c:pt>
                <c:pt idx="184">
                  <c:v>1951.2480000000069</c:v>
                </c:pt>
                <c:pt idx="185">
                  <c:v>1947.0900000000067</c:v>
                </c:pt>
                <c:pt idx="186">
                  <c:v>1942.9320000000071</c:v>
                </c:pt>
                <c:pt idx="187">
                  <c:v>1938.7740000000074</c:v>
                </c:pt>
                <c:pt idx="188">
                  <c:v>1934.6160000000073</c:v>
                </c:pt>
                <c:pt idx="189">
                  <c:v>1930.4580000000069</c:v>
                </c:pt>
                <c:pt idx="190">
                  <c:v>1926.3000000000072</c:v>
                </c:pt>
                <c:pt idx="191">
                  <c:v>1922.1420000000076</c:v>
                </c:pt>
                <c:pt idx="192">
                  <c:v>1917.9840000000072</c:v>
                </c:pt>
                <c:pt idx="193">
                  <c:v>1913.8260000000071</c:v>
                </c:pt>
                <c:pt idx="194">
                  <c:v>1909.6680000000074</c:v>
                </c:pt>
                <c:pt idx="195">
                  <c:v>1905.5100000000077</c:v>
                </c:pt>
                <c:pt idx="196">
                  <c:v>1901.3520000000076</c:v>
                </c:pt>
                <c:pt idx="197">
                  <c:v>1897.1940000000072</c:v>
                </c:pt>
                <c:pt idx="198">
                  <c:v>1893.0360000000076</c:v>
                </c:pt>
                <c:pt idx="199">
                  <c:v>1888.8780000000077</c:v>
                </c:pt>
                <c:pt idx="200">
                  <c:v>1884.7200000000075</c:v>
                </c:pt>
                <c:pt idx="201">
                  <c:v>1880.5620000000074</c:v>
                </c:pt>
                <c:pt idx="202">
                  <c:v>1876.4040000000077</c:v>
                </c:pt>
                <c:pt idx="203">
                  <c:v>1872.2460000000081</c:v>
                </c:pt>
                <c:pt idx="204">
                  <c:v>1868.0880000000077</c:v>
                </c:pt>
                <c:pt idx="205">
                  <c:v>1863.9300000000076</c:v>
                </c:pt>
                <c:pt idx="206">
                  <c:v>1859.7720000000079</c:v>
                </c:pt>
                <c:pt idx="207">
                  <c:v>1855.614000000008</c:v>
                </c:pt>
                <c:pt idx="208">
                  <c:v>1851.4560000000079</c:v>
                </c:pt>
                <c:pt idx="209">
                  <c:v>1847.2980000000077</c:v>
                </c:pt>
                <c:pt idx="210">
                  <c:v>1843.1400000000081</c:v>
                </c:pt>
                <c:pt idx="211">
                  <c:v>1838.9820000000084</c:v>
                </c:pt>
                <c:pt idx="212">
                  <c:v>1834.824000000008</c:v>
                </c:pt>
                <c:pt idx="213">
                  <c:v>1830.6660000000079</c:v>
                </c:pt>
                <c:pt idx="214">
                  <c:v>1826.508000000008</c:v>
                </c:pt>
                <c:pt idx="215">
                  <c:v>1822.3500000000083</c:v>
                </c:pt>
                <c:pt idx="216">
                  <c:v>1818.1920000000082</c:v>
                </c:pt>
                <c:pt idx="217">
                  <c:v>1814.0340000000081</c:v>
                </c:pt>
                <c:pt idx="218">
                  <c:v>1809.8760000000084</c:v>
                </c:pt>
                <c:pt idx="219">
                  <c:v>1805.7180000000085</c:v>
                </c:pt>
                <c:pt idx="220">
                  <c:v>1801.5600000000084</c:v>
                </c:pt>
                <c:pt idx="221">
                  <c:v>1797.4020000000082</c:v>
                </c:pt>
                <c:pt idx="222">
                  <c:v>1793.2440000000083</c:v>
                </c:pt>
                <c:pt idx="223">
                  <c:v>1789.0860000000087</c:v>
                </c:pt>
                <c:pt idx="224">
                  <c:v>1784.9280000000085</c:v>
                </c:pt>
                <c:pt idx="225">
                  <c:v>1780.7700000000084</c:v>
                </c:pt>
                <c:pt idx="226">
                  <c:v>1776.6120000000087</c:v>
                </c:pt>
                <c:pt idx="227">
                  <c:v>1772.4540000000088</c:v>
                </c:pt>
                <c:pt idx="228">
                  <c:v>1768.2960000000087</c:v>
                </c:pt>
                <c:pt idx="229">
                  <c:v>1764.1380000000083</c:v>
                </c:pt>
                <c:pt idx="230">
                  <c:v>1759.9800000000087</c:v>
                </c:pt>
                <c:pt idx="231">
                  <c:v>1755.822000000009</c:v>
                </c:pt>
                <c:pt idx="232">
                  <c:v>1751.6640000000089</c:v>
                </c:pt>
                <c:pt idx="233">
                  <c:v>1747.5060000000087</c:v>
                </c:pt>
                <c:pt idx="234">
                  <c:v>1743.3480000000088</c:v>
                </c:pt>
                <c:pt idx="235">
                  <c:v>1739.1900000000091</c:v>
                </c:pt>
                <c:pt idx="236">
                  <c:v>1735.032000000009</c:v>
                </c:pt>
                <c:pt idx="237">
                  <c:v>1730.8740000000089</c:v>
                </c:pt>
                <c:pt idx="238">
                  <c:v>1726.7160000000092</c:v>
                </c:pt>
                <c:pt idx="239">
                  <c:v>1722.5580000000093</c:v>
                </c:pt>
                <c:pt idx="240">
                  <c:v>1718.4000000000092</c:v>
                </c:pt>
                <c:pt idx="241">
                  <c:v>1714.2420000000091</c:v>
                </c:pt>
                <c:pt idx="242">
                  <c:v>1710.0840000000092</c:v>
                </c:pt>
                <c:pt idx="243">
                  <c:v>1705.9260000000095</c:v>
                </c:pt>
                <c:pt idx="244">
                  <c:v>1701.7680000000094</c:v>
                </c:pt>
                <c:pt idx="245">
                  <c:v>1697.6100000000092</c:v>
                </c:pt>
                <c:pt idx="246">
                  <c:v>1693.4520000000095</c:v>
                </c:pt>
                <c:pt idx="247">
                  <c:v>1689.2940000000096</c:v>
                </c:pt>
                <c:pt idx="248">
                  <c:v>1685.1360000000095</c:v>
                </c:pt>
                <c:pt idx="249">
                  <c:v>1680.9780000000092</c:v>
                </c:pt>
                <c:pt idx="250">
                  <c:v>1676.8200000000095</c:v>
                </c:pt>
                <c:pt idx="251">
                  <c:v>1672.6620000000098</c:v>
                </c:pt>
                <c:pt idx="252">
                  <c:v>1668.5040000000097</c:v>
                </c:pt>
                <c:pt idx="253">
                  <c:v>1664.3460000000096</c:v>
                </c:pt>
                <c:pt idx="254">
                  <c:v>1660.1880000000097</c:v>
                </c:pt>
                <c:pt idx="255">
                  <c:v>1656.03000000001</c:v>
                </c:pt>
                <c:pt idx="256">
                  <c:v>1651.8720000000098</c:v>
                </c:pt>
                <c:pt idx="257">
                  <c:v>1647.7140000000095</c:v>
                </c:pt>
                <c:pt idx="258">
                  <c:v>1643.5560000000098</c:v>
                </c:pt>
                <c:pt idx="259">
                  <c:v>1639.3980000000101</c:v>
                </c:pt>
                <c:pt idx="260">
                  <c:v>1635.24000000001</c:v>
                </c:pt>
                <c:pt idx="261">
                  <c:v>1631.0820000000099</c:v>
                </c:pt>
                <c:pt idx="262">
                  <c:v>1626.92400000001</c:v>
                </c:pt>
                <c:pt idx="263">
                  <c:v>1622.7660000000103</c:v>
                </c:pt>
                <c:pt idx="264">
                  <c:v>1618.60800000001</c:v>
                </c:pt>
                <c:pt idx="265">
                  <c:v>1614.4500000000098</c:v>
                </c:pt>
                <c:pt idx="266">
                  <c:v>1610.2920000000101</c:v>
                </c:pt>
                <c:pt idx="267">
                  <c:v>1606.1340000000105</c:v>
                </c:pt>
                <c:pt idx="268">
                  <c:v>1601.9760000000103</c:v>
                </c:pt>
                <c:pt idx="269">
                  <c:v>1597.81800000001</c:v>
                </c:pt>
                <c:pt idx="270">
                  <c:v>1593.6600000000103</c:v>
                </c:pt>
                <c:pt idx="271">
                  <c:v>1589.5020000000106</c:v>
                </c:pt>
                <c:pt idx="272">
                  <c:v>1585.3440000000103</c:v>
                </c:pt>
                <c:pt idx="273">
                  <c:v>1581.1860000000102</c:v>
                </c:pt>
                <c:pt idx="274">
                  <c:v>1577.0280000000105</c:v>
                </c:pt>
                <c:pt idx="275">
                  <c:v>1572.8700000000108</c:v>
                </c:pt>
                <c:pt idx="276">
                  <c:v>1568.7120000000107</c:v>
                </c:pt>
                <c:pt idx="277">
                  <c:v>1564.5540000000103</c:v>
                </c:pt>
                <c:pt idx="278">
                  <c:v>1560.3960000000106</c:v>
                </c:pt>
                <c:pt idx="279">
                  <c:v>1556.2380000000107</c:v>
                </c:pt>
                <c:pt idx="280">
                  <c:v>1552.0800000000106</c:v>
                </c:pt>
                <c:pt idx="281">
                  <c:v>1547.9220000000105</c:v>
                </c:pt>
                <c:pt idx="282">
                  <c:v>1543.7640000000108</c:v>
                </c:pt>
                <c:pt idx="283">
                  <c:v>1539.6060000000111</c:v>
                </c:pt>
                <c:pt idx="284">
                  <c:v>1535.4480000000108</c:v>
                </c:pt>
                <c:pt idx="285">
                  <c:v>1531.2900000000107</c:v>
                </c:pt>
                <c:pt idx="286">
                  <c:v>1527.132000000011</c:v>
                </c:pt>
                <c:pt idx="287">
                  <c:v>1522.9740000000113</c:v>
                </c:pt>
                <c:pt idx="288">
                  <c:v>1518.8160000000112</c:v>
                </c:pt>
                <c:pt idx="289">
                  <c:v>1514.6580000000108</c:v>
                </c:pt>
                <c:pt idx="290">
                  <c:v>1510.5000000000111</c:v>
                </c:pt>
                <c:pt idx="291">
                  <c:v>1506.3420000000115</c:v>
                </c:pt>
                <c:pt idx="292">
                  <c:v>1502.1840000000111</c:v>
                </c:pt>
                <c:pt idx="293">
                  <c:v>1498.026000000011</c:v>
                </c:pt>
                <c:pt idx="294">
                  <c:v>1493.8680000000113</c:v>
                </c:pt>
                <c:pt idx="295">
                  <c:v>1489.7100000000116</c:v>
                </c:pt>
                <c:pt idx="296">
                  <c:v>1485.5520000000115</c:v>
                </c:pt>
                <c:pt idx="297">
                  <c:v>1481.3940000000111</c:v>
                </c:pt>
                <c:pt idx="298">
                  <c:v>1477.2360000000115</c:v>
                </c:pt>
                <c:pt idx="299">
                  <c:v>1473.0780000000116</c:v>
                </c:pt>
                <c:pt idx="300">
                  <c:v>1468.9200000000114</c:v>
                </c:pt>
                <c:pt idx="301">
                  <c:v>1464.7620000000113</c:v>
                </c:pt>
                <c:pt idx="302">
                  <c:v>1460.6040000000116</c:v>
                </c:pt>
                <c:pt idx="303">
                  <c:v>1456.446000000012</c:v>
                </c:pt>
                <c:pt idx="304">
                  <c:v>1452.2880000000116</c:v>
                </c:pt>
                <c:pt idx="305">
                  <c:v>1448.1300000000115</c:v>
                </c:pt>
                <c:pt idx="306">
                  <c:v>1443.9720000000118</c:v>
                </c:pt>
                <c:pt idx="307">
                  <c:v>1439.8140000000119</c:v>
                </c:pt>
                <c:pt idx="308">
                  <c:v>1435.6560000000118</c:v>
                </c:pt>
                <c:pt idx="309">
                  <c:v>1431.4980000000116</c:v>
                </c:pt>
                <c:pt idx="310">
                  <c:v>1427.340000000012</c:v>
                </c:pt>
                <c:pt idx="311">
                  <c:v>1423.1820000000123</c:v>
                </c:pt>
                <c:pt idx="312">
                  <c:v>1419.0240000000119</c:v>
                </c:pt>
                <c:pt idx="313">
                  <c:v>1414.8660000000118</c:v>
                </c:pt>
                <c:pt idx="314">
                  <c:v>1410.7080000000119</c:v>
                </c:pt>
                <c:pt idx="315">
                  <c:v>1406.5500000000122</c:v>
                </c:pt>
                <c:pt idx="316">
                  <c:v>1402.3920000000121</c:v>
                </c:pt>
                <c:pt idx="317">
                  <c:v>1398.234000000012</c:v>
                </c:pt>
                <c:pt idx="318">
                  <c:v>1394.0760000000123</c:v>
                </c:pt>
                <c:pt idx="319">
                  <c:v>1389.9180000000124</c:v>
                </c:pt>
                <c:pt idx="320">
                  <c:v>1385.760000000012</c:v>
                </c:pt>
                <c:pt idx="321">
                  <c:v>1381.6020000000117</c:v>
                </c:pt>
                <c:pt idx="322">
                  <c:v>1377.4440000000118</c:v>
                </c:pt>
                <c:pt idx="323">
                  <c:v>1373.2860000000114</c:v>
                </c:pt>
                <c:pt idx="324">
                  <c:v>1369.1280000000111</c:v>
                </c:pt>
                <c:pt idx="325">
                  <c:v>1364.9700000000109</c:v>
                </c:pt>
                <c:pt idx="326">
                  <c:v>1360.8120000000106</c:v>
                </c:pt>
                <c:pt idx="327">
                  <c:v>1356.6540000000105</c:v>
                </c:pt>
                <c:pt idx="328">
                  <c:v>1352.4960000000099</c:v>
                </c:pt>
                <c:pt idx="329">
                  <c:v>1348.3380000000097</c:v>
                </c:pt>
                <c:pt idx="330">
                  <c:v>1344.1800000000096</c:v>
                </c:pt>
                <c:pt idx="331">
                  <c:v>1340.0220000000095</c:v>
                </c:pt>
                <c:pt idx="332">
                  <c:v>1335.8640000000091</c:v>
                </c:pt>
                <c:pt idx="333">
                  <c:v>1331.7060000000088</c:v>
                </c:pt>
                <c:pt idx="334">
                  <c:v>1327.5480000000084</c:v>
                </c:pt>
                <c:pt idx="335">
                  <c:v>1323.3900000000083</c:v>
                </c:pt>
                <c:pt idx="336">
                  <c:v>1319.2320000000082</c:v>
                </c:pt>
                <c:pt idx="337">
                  <c:v>1315.0740000000078</c:v>
                </c:pt>
                <c:pt idx="338">
                  <c:v>1310.9160000000074</c:v>
                </c:pt>
                <c:pt idx="339">
                  <c:v>1306.7580000000073</c:v>
                </c:pt>
                <c:pt idx="340">
                  <c:v>1302.600000000007</c:v>
                </c:pt>
                <c:pt idx="341">
                  <c:v>1298.4420000000068</c:v>
                </c:pt>
                <c:pt idx="342">
                  <c:v>1294.2840000000067</c:v>
                </c:pt>
                <c:pt idx="343">
                  <c:v>1290.1260000000061</c:v>
                </c:pt>
                <c:pt idx="344">
                  <c:v>1285.968000000006</c:v>
                </c:pt>
                <c:pt idx="345">
                  <c:v>1281.8100000000056</c:v>
                </c:pt>
                <c:pt idx="346">
                  <c:v>1277.6520000000055</c:v>
                </c:pt>
                <c:pt idx="347">
                  <c:v>1273.4940000000054</c:v>
                </c:pt>
                <c:pt idx="348">
                  <c:v>1269.3360000000048</c:v>
                </c:pt>
                <c:pt idx="349">
                  <c:v>1265.1780000000047</c:v>
                </c:pt>
                <c:pt idx="350">
                  <c:v>1261.0200000000045</c:v>
                </c:pt>
                <c:pt idx="351">
                  <c:v>1256.8620000000042</c:v>
                </c:pt>
                <c:pt idx="352">
                  <c:v>1252.704000000004</c:v>
                </c:pt>
                <c:pt idx="353">
                  <c:v>1248.5460000000035</c:v>
                </c:pt>
                <c:pt idx="354">
                  <c:v>1244.3880000000033</c:v>
                </c:pt>
                <c:pt idx="355">
                  <c:v>1240.2300000000032</c:v>
                </c:pt>
                <c:pt idx="356">
                  <c:v>1236.0720000000031</c:v>
                </c:pt>
                <c:pt idx="357">
                  <c:v>1231.9140000000027</c:v>
                </c:pt>
                <c:pt idx="358">
                  <c:v>1227.7560000000024</c:v>
                </c:pt>
                <c:pt idx="359">
                  <c:v>1223.598000000002</c:v>
                </c:pt>
                <c:pt idx="360">
                  <c:v>1219.4400000000019</c:v>
                </c:pt>
                <c:pt idx="361">
                  <c:v>1215.2820000000017</c:v>
                </c:pt>
                <c:pt idx="362">
                  <c:v>1211.1240000000014</c:v>
                </c:pt>
                <c:pt idx="363">
                  <c:v>1206.966000000001</c:v>
                </c:pt>
                <c:pt idx="364">
                  <c:v>1202.8080000000009</c:v>
                </c:pt>
                <c:pt idx="365">
                  <c:v>1198.6500000000005</c:v>
                </c:pt>
                <c:pt idx="366">
                  <c:v>1194.4920000000004</c:v>
                </c:pt>
                <c:pt idx="367">
                  <c:v>1190.3340000000003</c:v>
                </c:pt>
                <c:pt idx="368">
                  <c:v>1186.1759999999997</c:v>
                </c:pt>
                <c:pt idx="369">
                  <c:v>1182.0179999999996</c:v>
                </c:pt>
                <c:pt idx="370">
                  <c:v>1177.8599999999992</c:v>
                </c:pt>
                <c:pt idx="371">
                  <c:v>1173.7019999999991</c:v>
                </c:pt>
                <c:pt idx="372">
                  <c:v>1169.543999999999</c:v>
                </c:pt>
                <c:pt idx="373">
                  <c:v>1165.3859999999984</c:v>
                </c:pt>
                <c:pt idx="374">
                  <c:v>1161.2279999999982</c:v>
                </c:pt>
                <c:pt idx="375">
                  <c:v>1157.0699999999981</c:v>
                </c:pt>
                <c:pt idx="376">
                  <c:v>1152.9119999999978</c:v>
                </c:pt>
                <c:pt idx="377">
                  <c:v>1148.7539999999976</c:v>
                </c:pt>
                <c:pt idx="378">
                  <c:v>1144.595999999997</c:v>
                </c:pt>
                <c:pt idx="379">
                  <c:v>1140.4379999999969</c:v>
                </c:pt>
                <c:pt idx="380">
                  <c:v>1136.2799999999968</c:v>
                </c:pt>
                <c:pt idx="381">
                  <c:v>1132.1219999999967</c:v>
                </c:pt>
                <c:pt idx="382">
                  <c:v>1127.9639999999963</c:v>
                </c:pt>
                <c:pt idx="383">
                  <c:v>1123.8059999999959</c:v>
                </c:pt>
                <c:pt idx="384">
                  <c:v>1119.6479999999956</c:v>
                </c:pt>
                <c:pt idx="385">
                  <c:v>1115.4899999999955</c:v>
                </c:pt>
                <c:pt idx="386">
                  <c:v>1111.3319999999953</c:v>
                </c:pt>
                <c:pt idx="387">
                  <c:v>1107.173999999995</c:v>
                </c:pt>
                <c:pt idx="388">
                  <c:v>1103.0159999999946</c:v>
                </c:pt>
                <c:pt idx="389">
                  <c:v>1098.8579999999945</c:v>
                </c:pt>
                <c:pt idx="390">
                  <c:v>1094.6999999999941</c:v>
                </c:pt>
                <c:pt idx="391">
                  <c:v>1090.541999999994</c:v>
                </c:pt>
                <c:pt idx="392">
                  <c:v>1086.3839999999939</c:v>
                </c:pt>
                <c:pt idx="393">
                  <c:v>1082.2259999999933</c:v>
                </c:pt>
                <c:pt idx="394">
                  <c:v>1078.0679999999932</c:v>
                </c:pt>
                <c:pt idx="395">
                  <c:v>1073.9099999999928</c:v>
                </c:pt>
                <c:pt idx="396">
                  <c:v>1069.7519999999927</c:v>
                </c:pt>
                <c:pt idx="397">
                  <c:v>1065.5939999999925</c:v>
                </c:pt>
                <c:pt idx="398">
                  <c:v>1061.435999999992</c:v>
                </c:pt>
                <c:pt idx="399">
                  <c:v>1057.2779999999918</c:v>
                </c:pt>
                <c:pt idx="400">
                  <c:v>1053.1199999999917</c:v>
                </c:pt>
                <c:pt idx="401">
                  <c:v>1048.9619999999913</c:v>
                </c:pt>
                <c:pt idx="402">
                  <c:v>1044.8039999999912</c:v>
                </c:pt>
                <c:pt idx="403">
                  <c:v>1040.6459999999906</c:v>
                </c:pt>
                <c:pt idx="404">
                  <c:v>1036.4879999999905</c:v>
                </c:pt>
                <c:pt idx="405">
                  <c:v>1032.3299999999904</c:v>
                </c:pt>
                <c:pt idx="406">
                  <c:v>1028.1719999999902</c:v>
                </c:pt>
                <c:pt idx="407">
                  <c:v>1024.0139999999899</c:v>
                </c:pt>
                <c:pt idx="408">
                  <c:v>1019.8559999999894</c:v>
                </c:pt>
                <c:pt idx="409">
                  <c:v>1015.697999999989</c:v>
                </c:pt>
                <c:pt idx="410">
                  <c:v>1011.5399999999887</c:v>
                </c:pt>
                <c:pt idx="411">
                  <c:v>1007.3819999999885</c:v>
                </c:pt>
                <c:pt idx="412">
                  <c:v>1003.2239999999881</c:v>
                </c:pt>
                <c:pt idx="413">
                  <c:v>999.06599999998741</c:v>
                </c:pt>
                <c:pt idx="414">
                  <c:v>994.90799999998717</c:v>
                </c:pt>
                <c:pt idx="415">
                  <c:v>990.74999999998693</c:v>
                </c:pt>
                <c:pt idx="416">
                  <c:v>986.59199999998668</c:v>
                </c:pt>
                <c:pt idx="417">
                  <c:v>982.4339999999861</c:v>
                </c:pt>
                <c:pt idx="418">
                  <c:v>978.27599999998563</c:v>
                </c:pt>
                <c:pt idx="419">
                  <c:v>974.11799999998539</c:v>
                </c:pt>
                <c:pt idx="420">
                  <c:v>969.95999999998503</c:v>
                </c:pt>
                <c:pt idx="421">
                  <c:v>965.80199999998456</c:v>
                </c:pt>
                <c:pt idx="422">
                  <c:v>961.64399999998443</c:v>
                </c:pt>
                <c:pt idx="423">
                  <c:v>957.48599999998385</c:v>
                </c:pt>
                <c:pt idx="424">
                  <c:v>953.3279999999836</c:v>
                </c:pt>
                <c:pt idx="425">
                  <c:v>949.16999999998302</c:v>
                </c:pt>
                <c:pt idx="426">
                  <c:v>945.01199999998289</c:v>
                </c:pt>
                <c:pt idx="427">
                  <c:v>940.85399999998253</c:v>
                </c:pt>
                <c:pt idx="428">
                  <c:v>936.69599999998195</c:v>
                </c:pt>
                <c:pt idx="429">
                  <c:v>932.53799999998148</c:v>
                </c:pt>
                <c:pt idx="430">
                  <c:v>928.37999999998135</c:v>
                </c:pt>
                <c:pt idx="431">
                  <c:v>924.22199999998099</c:v>
                </c:pt>
                <c:pt idx="432">
                  <c:v>920.06399999998087</c:v>
                </c:pt>
                <c:pt idx="433">
                  <c:v>915.90599999997994</c:v>
                </c:pt>
                <c:pt idx="434">
                  <c:v>911.74799999997981</c:v>
                </c:pt>
                <c:pt idx="435">
                  <c:v>907.58999999997945</c:v>
                </c:pt>
                <c:pt idx="436">
                  <c:v>903.43199999997921</c:v>
                </c:pt>
                <c:pt idx="437">
                  <c:v>899.27399999997874</c:v>
                </c:pt>
                <c:pt idx="438">
                  <c:v>895.11599999997827</c:v>
                </c:pt>
                <c:pt idx="439">
                  <c:v>890.95799999997791</c:v>
                </c:pt>
                <c:pt idx="440">
                  <c:v>886.79999999997779</c:v>
                </c:pt>
                <c:pt idx="441">
                  <c:v>882.6419999999772</c:v>
                </c:pt>
                <c:pt idx="442">
                  <c:v>878.48399999997696</c:v>
                </c:pt>
                <c:pt idx="443">
                  <c:v>874.32599999997637</c:v>
                </c:pt>
                <c:pt idx="444">
                  <c:v>870.16799999997613</c:v>
                </c:pt>
                <c:pt idx="445">
                  <c:v>866.00999999997566</c:v>
                </c:pt>
                <c:pt idx="446">
                  <c:v>861.85199999997542</c:v>
                </c:pt>
                <c:pt idx="447">
                  <c:v>857.69399999997518</c:v>
                </c:pt>
                <c:pt idx="448">
                  <c:v>853.53599999997471</c:v>
                </c:pt>
                <c:pt idx="449">
                  <c:v>849.37799999997412</c:v>
                </c:pt>
                <c:pt idx="450">
                  <c:v>845.21999999997388</c:v>
                </c:pt>
                <c:pt idx="451">
                  <c:v>841.06199999997364</c:v>
                </c:pt>
                <c:pt idx="452">
                  <c:v>836.90399999997328</c:v>
                </c:pt>
                <c:pt idx="453">
                  <c:v>832.74599999997258</c:v>
                </c:pt>
                <c:pt idx="454">
                  <c:v>828.58799999997234</c:v>
                </c:pt>
                <c:pt idx="455">
                  <c:v>824.4299999999721</c:v>
                </c:pt>
                <c:pt idx="456">
                  <c:v>820.27199999997185</c:v>
                </c:pt>
                <c:pt idx="457">
                  <c:v>816.11399999997138</c:v>
                </c:pt>
                <c:pt idx="458">
                  <c:v>811.9559999999708</c:v>
                </c:pt>
                <c:pt idx="459">
                  <c:v>807.79799999997056</c:v>
                </c:pt>
                <c:pt idx="460">
                  <c:v>803.6399999999702</c:v>
                </c:pt>
                <c:pt idx="461">
                  <c:v>799.48199999996984</c:v>
                </c:pt>
                <c:pt idx="462">
                  <c:v>795.3239999999696</c:v>
                </c:pt>
                <c:pt idx="463">
                  <c:v>791.16599999996902</c:v>
                </c:pt>
                <c:pt idx="464">
                  <c:v>787.00799999996877</c:v>
                </c:pt>
                <c:pt idx="465">
                  <c:v>782.8499999999683</c:v>
                </c:pt>
                <c:pt idx="466">
                  <c:v>778.69199999996806</c:v>
                </c:pt>
                <c:pt idx="467">
                  <c:v>774.5339999999677</c:v>
                </c:pt>
                <c:pt idx="468">
                  <c:v>770.37599999996712</c:v>
                </c:pt>
                <c:pt idx="469">
                  <c:v>766.21799999996676</c:v>
                </c:pt>
                <c:pt idx="470">
                  <c:v>762.05999999996652</c:v>
                </c:pt>
                <c:pt idx="471">
                  <c:v>757.90199999996616</c:v>
                </c:pt>
                <c:pt idx="472">
                  <c:v>753.74399999996604</c:v>
                </c:pt>
                <c:pt idx="473">
                  <c:v>749.58599999996522</c:v>
                </c:pt>
                <c:pt idx="474">
                  <c:v>745.42799999996498</c:v>
                </c:pt>
                <c:pt idx="475">
                  <c:v>741.26999999996463</c:v>
                </c:pt>
                <c:pt idx="476">
                  <c:v>737.11199999996438</c:v>
                </c:pt>
                <c:pt idx="477">
                  <c:v>732.95399999996391</c:v>
                </c:pt>
                <c:pt idx="478">
                  <c:v>728.79599999996344</c:v>
                </c:pt>
                <c:pt idx="479">
                  <c:v>724.6379999999632</c:v>
                </c:pt>
                <c:pt idx="480">
                  <c:v>720.47999999996296</c:v>
                </c:pt>
                <c:pt idx="481">
                  <c:v>716.32199999996237</c:v>
                </c:pt>
                <c:pt idx="482">
                  <c:v>712.16399999996224</c:v>
                </c:pt>
                <c:pt idx="483">
                  <c:v>708.00599999996166</c:v>
                </c:pt>
                <c:pt idx="484">
                  <c:v>703.8479999999613</c:v>
                </c:pt>
                <c:pt idx="485">
                  <c:v>699.68999999996083</c:v>
                </c:pt>
                <c:pt idx="486">
                  <c:v>695.5319999999607</c:v>
                </c:pt>
                <c:pt idx="487">
                  <c:v>691.37399999996035</c:v>
                </c:pt>
                <c:pt idx="488">
                  <c:v>687.21599999995988</c:v>
                </c:pt>
                <c:pt idx="489">
                  <c:v>683.05799999995929</c:v>
                </c:pt>
                <c:pt idx="490">
                  <c:v>678.89999999995916</c:v>
                </c:pt>
                <c:pt idx="491">
                  <c:v>674.74199999995881</c:v>
                </c:pt>
                <c:pt idx="492">
                  <c:v>670.58399999995856</c:v>
                </c:pt>
                <c:pt idx="493">
                  <c:v>666.42599999995775</c:v>
                </c:pt>
                <c:pt idx="494">
                  <c:v>662.26799999995762</c:v>
                </c:pt>
                <c:pt idx="495">
                  <c:v>658.10999999995727</c:v>
                </c:pt>
                <c:pt idx="496">
                  <c:v>653.95199999995702</c:v>
                </c:pt>
                <c:pt idx="497">
                  <c:v>649.79399999995655</c:v>
                </c:pt>
                <c:pt idx="498">
                  <c:v>645.63599999995608</c:v>
                </c:pt>
                <c:pt idx="499">
                  <c:v>641.47799999995573</c:v>
                </c:pt>
                <c:pt idx="500">
                  <c:v>637.31999999995548</c:v>
                </c:pt>
                <c:pt idx="501">
                  <c:v>633.16199999995501</c:v>
                </c:pt>
                <c:pt idx="502">
                  <c:v>629.00399999995477</c:v>
                </c:pt>
                <c:pt idx="503">
                  <c:v>624.84599999995419</c:v>
                </c:pt>
                <c:pt idx="504">
                  <c:v>620.68799999995395</c:v>
                </c:pt>
                <c:pt idx="505">
                  <c:v>616.52999999995347</c:v>
                </c:pt>
                <c:pt idx="506">
                  <c:v>612.37199999995323</c:v>
                </c:pt>
                <c:pt idx="507">
                  <c:v>608.21399999995299</c:v>
                </c:pt>
                <c:pt idx="508">
                  <c:v>604.05599999995241</c:v>
                </c:pt>
                <c:pt idx="509">
                  <c:v>599.89799999995194</c:v>
                </c:pt>
                <c:pt idx="510">
                  <c:v>595.73999999995169</c:v>
                </c:pt>
                <c:pt idx="511">
                  <c:v>591.58199999995145</c:v>
                </c:pt>
                <c:pt idx="512">
                  <c:v>587.42399999995109</c:v>
                </c:pt>
                <c:pt idx="513">
                  <c:v>583.2659999999504</c:v>
                </c:pt>
                <c:pt idx="514">
                  <c:v>579.10799999995015</c:v>
                </c:pt>
                <c:pt idx="515">
                  <c:v>574.94999999994991</c:v>
                </c:pt>
                <c:pt idx="516">
                  <c:v>570.79199999994955</c:v>
                </c:pt>
                <c:pt idx="517">
                  <c:v>566.6339999999492</c:v>
                </c:pt>
                <c:pt idx="518">
                  <c:v>562.47599999994861</c:v>
                </c:pt>
                <c:pt idx="519">
                  <c:v>558.31799999994837</c:v>
                </c:pt>
                <c:pt idx="520">
                  <c:v>554.15999999994801</c:v>
                </c:pt>
                <c:pt idx="521">
                  <c:v>550.00199999994766</c:v>
                </c:pt>
                <c:pt idx="522">
                  <c:v>545.84399999994741</c:v>
                </c:pt>
                <c:pt idx="523">
                  <c:v>541.68599999994683</c:v>
                </c:pt>
                <c:pt idx="524">
                  <c:v>537.52799999994647</c:v>
                </c:pt>
                <c:pt idx="525">
                  <c:v>533.36999999994612</c:v>
                </c:pt>
              </c:numCache>
            </c:numRef>
          </c:val>
          <c:extLst>
            <c:ext xmlns:c16="http://schemas.microsoft.com/office/drawing/2014/chart" uri="{C3380CC4-5D6E-409C-BE32-E72D297353CC}">
              <c16:uniqueId val="{00000000-2DED-438E-AD3D-DD4892223CEF}"/>
            </c:ext>
          </c:extLst>
        </c:ser>
        <c:dLbls>
          <c:showLegendKey val="0"/>
          <c:showVal val="0"/>
          <c:showCatName val="0"/>
          <c:showSerName val="0"/>
          <c:showPercent val="0"/>
          <c:showBubbleSize val="0"/>
        </c:dLbls>
        <c:axId val="403687784"/>
        <c:axId val="1"/>
      </c:areaChart>
      <c:catAx>
        <c:axId val="403687784"/>
        <c:scaling>
          <c:orientation val="minMax"/>
        </c:scaling>
        <c:delete val="0"/>
        <c:axPos val="b"/>
        <c:majorTickMark val="none"/>
        <c:minorTickMark val="none"/>
        <c:tickLblPos val="none"/>
        <c:spPr>
          <a:ln w="9525">
            <a:noFill/>
          </a:ln>
        </c:spPr>
        <c:crossAx val="1"/>
        <c:crossesAt val="1000"/>
        <c:auto val="1"/>
        <c:lblAlgn val="ctr"/>
        <c:lblOffset val="100"/>
        <c:tickMarkSkip val="1"/>
        <c:noMultiLvlLbl val="0"/>
      </c:catAx>
      <c:valAx>
        <c:axId val="1"/>
        <c:scaling>
          <c:orientation val="minMax"/>
          <c:max val="2200"/>
          <c:min val="10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03687784"/>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spPr>
            <a:solidFill>
              <a:srgbClr val="969696"/>
            </a:solidFill>
            <a:ln w="25400">
              <a:noFill/>
            </a:ln>
          </c:spPr>
          <c:val>
            <c:numRef>
              <c:f>'Course Analysis'!$C$7:$C$532</c:f>
              <c:numCache>
                <c:formatCode>0.00</c:formatCode>
                <c:ptCount val="526"/>
                <c:pt idx="0">
                  <c:v>2550</c:v>
                </c:pt>
                <c:pt idx="1">
                  <c:v>2550</c:v>
                </c:pt>
                <c:pt idx="2">
                  <c:v>2550</c:v>
                </c:pt>
                <c:pt idx="3">
                  <c:v>2550</c:v>
                </c:pt>
                <c:pt idx="4">
                  <c:v>2550</c:v>
                </c:pt>
                <c:pt idx="5">
                  <c:v>2550</c:v>
                </c:pt>
                <c:pt idx="6">
                  <c:v>2550</c:v>
                </c:pt>
                <c:pt idx="7">
                  <c:v>2550</c:v>
                </c:pt>
                <c:pt idx="8">
                  <c:v>2550</c:v>
                </c:pt>
                <c:pt idx="9">
                  <c:v>2550</c:v>
                </c:pt>
                <c:pt idx="10">
                  <c:v>2550</c:v>
                </c:pt>
                <c:pt idx="11">
                  <c:v>2550</c:v>
                </c:pt>
                <c:pt idx="12">
                  <c:v>2550</c:v>
                </c:pt>
                <c:pt idx="13">
                  <c:v>2550</c:v>
                </c:pt>
                <c:pt idx="14">
                  <c:v>2550</c:v>
                </c:pt>
                <c:pt idx="15">
                  <c:v>2550</c:v>
                </c:pt>
                <c:pt idx="16">
                  <c:v>2550</c:v>
                </c:pt>
                <c:pt idx="17">
                  <c:v>2550</c:v>
                </c:pt>
                <c:pt idx="18">
                  <c:v>2550</c:v>
                </c:pt>
                <c:pt idx="19">
                  <c:v>2550</c:v>
                </c:pt>
                <c:pt idx="20">
                  <c:v>2550</c:v>
                </c:pt>
                <c:pt idx="21">
                  <c:v>2550</c:v>
                </c:pt>
                <c:pt idx="22">
                  <c:v>2550</c:v>
                </c:pt>
                <c:pt idx="23">
                  <c:v>2550</c:v>
                </c:pt>
                <c:pt idx="24">
                  <c:v>2550</c:v>
                </c:pt>
                <c:pt idx="25">
                  <c:v>2550</c:v>
                </c:pt>
                <c:pt idx="26">
                  <c:v>2550</c:v>
                </c:pt>
                <c:pt idx="27">
                  <c:v>2550</c:v>
                </c:pt>
                <c:pt idx="28">
                  <c:v>2550</c:v>
                </c:pt>
                <c:pt idx="29">
                  <c:v>2550</c:v>
                </c:pt>
                <c:pt idx="30">
                  <c:v>2550</c:v>
                </c:pt>
                <c:pt idx="31">
                  <c:v>2550</c:v>
                </c:pt>
                <c:pt idx="32">
                  <c:v>2550</c:v>
                </c:pt>
                <c:pt idx="33">
                  <c:v>2550</c:v>
                </c:pt>
                <c:pt idx="34">
                  <c:v>2550</c:v>
                </c:pt>
                <c:pt idx="35">
                  <c:v>2550</c:v>
                </c:pt>
                <c:pt idx="36">
                  <c:v>2550</c:v>
                </c:pt>
                <c:pt idx="37">
                  <c:v>2550</c:v>
                </c:pt>
                <c:pt idx="38">
                  <c:v>2550</c:v>
                </c:pt>
                <c:pt idx="39">
                  <c:v>2550</c:v>
                </c:pt>
                <c:pt idx="40">
                  <c:v>2548.614</c:v>
                </c:pt>
                <c:pt idx="41">
                  <c:v>2545.8420000000001</c:v>
                </c:pt>
                <c:pt idx="42">
                  <c:v>2541.6839999999997</c:v>
                </c:pt>
                <c:pt idx="43">
                  <c:v>2537.5260000000003</c:v>
                </c:pt>
                <c:pt idx="44">
                  <c:v>2533.3680000000004</c:v>
                </c:pt>
                <c:pt idx="45">
                  <c:v>2529.2100000000005</c:v>
                </c:pt>
                <c:pt idx="46">
                  <c:v>2525.0519999999997</c:v>
                </c:pt>
                <c:pt idx="47">
                  <c:v>2520.8940000000002</c:v>
                </c:pt>
                <c:pt idx="48">
                  <c:v>2516.7360000000003</c:v>
                </c:pt>
                <c:pt idx="49">
                  <c:v>2512.5780000000004</c:v>
                </c:pt>
                <c:pt idx="50">
                  <c:v>2508.42</c:v>
                </c:pt>
                <c:pt idx="51">
                  <c:v>2504.2620000000006</c:v>
                </c:pt>
                <c:pt idx="52">
                  <c:v>2500.1040000000007</c:v>
                </c:pt>
                <c:pt idx="53">
                  <c:v>2495.9460000000008</c:v>
                </c:pt>
                <c:pt idx="54">
                  <c:v>2491.7880000000005</c:v>
                </c:pt>
                <c:pt idx="55">
                  <c:v>2487.630000000001</c:v>
                </c:pt>
                <c:pt idx="56">
                  <c:v>2483.4720000000011</c:v>
                </c:pt>
                <c:pt idx="57">
                  <c:v>2479.3140000000012</c:v>
                </c:pt>
                <c:pt idx="58">
                  <c:v>2475.1560000000009</c:v>
                </c:pt>
                <c:pt idx="59">
                  <c:v>2470.9980000000014</c:v>
                </c:pt>
                <c:pt idx="60">
                  <c:v>2466.8400000000015</c:v>
                </c:pt>
                <c:pt idx="61">
                  <c:v>2462.6820000000016</c:v>
                </c:pt>
                <c:pt idx="62">
                  <c:v>2458.5240000000013</c:v>
                </c:pt>
                <c:pt idx="63">
                  <c:v>2454.3660000000018</c:v>
                </c:pt>
                <c:pt idx="64">
                  <c:v>2450.2080000000019</c:v>
                </c:pt>
                <c:pt idx="65">
                  <c:v>2446.050000000002</c:v>
                </c:pt>
                <c:pt idx="66">
                  <c:v>2441.8920000000012</c:v>
                </c:pt>
                <c:pt idx="67">
                  <c:v>2437.7340000000017</c:v>
                </c:pt>
                <c:pt idx="68">
                  <c:v>2433.5760000000018</c:v>
                </c:pt>
                <c:pt idx="69">
                  <c:v>2429.4180000000019</c:v>
                </c:pt>
                <c:pt idx="70">
                  <c:v>2425.2600000000016</c:v>
                </c:pt>
                <c:pt idx="71">
                  <c:v>2421.1020000000021</c:v>
                </c:pt>
                <c:pt idx="72">
                  <c:v>2416.9440000000022</c:v>
                </c:pt>
                <c:pt idx="73">
                  <c:v>2412.7860000000023</c:v>
                </c:pt>
                <c:pt idx="74">
                  <c:v>2408.628000000002</c:v>
                </c:pt>
                <c:pt idx="75">
                  <c:v>2404.4700000000025</c:v>
                </c:pt>
                <c:pt idx="76">
                  <c:v>2400.3120000000026</c:v>
                </c:pt>
                <c:pt idx="77">
                  <c:v>2396.1540000000027</c:v>
                </c:pt>
                <c:pt idx="78">
                  <c:v>2391.9960000000024</c:v>
                </c:pt>
                <c:pt idx="79">
                  <c:v>2387.8380000000029</c:v>
                </c:pt>
                <c:pt idx="80">
                  <c:v>2383.680000000003</c:v>
                </c:pt>
                <c:pt idx="81">
                  <c:v>2379.5220000000031</c:v>
                </c:pt>
                <c:pt idx="82">
                  <c:v>2375.3640000000023</c:v>
                </c:pt>
                <c:pt idx="83">
                  <c:v>2371.2060000000029</c:v>
                </c:pt>
                <c:pt idx="84">
                  <c:v>2367.048000000003</c:v>
                </c:pt>
                <c:pt idx="85">
                  <c:v>2362.8900000000031</c:v>
                </c:pt>
                <c:pt idx="86">
                  <c:v>2358.7320000000027</c:v>
                </c:pt>
                <c:pt idx="87">
                  <c:v>2354.5740000000033</c:v>
                </c:pt>
                <c:pt idx="88">
                  <c:v>2350.4160000000034</c:v>
                </c:pt>
                <c:pt idx="89">
                  <c:v>2346.2580000000034</c:v>
                </c:pt>
                <c:pt idx="90">
                  <c:v>2342.1000000000026</c:v>
                </c:pt>
                <c:pt idx="91">
                  <c:v>2337.9420000000032</c:v>
                </c:pt>
                <c:pt idx="92">
                  <c:v>2333.7840000000033</c:v>
                </c:pt>
                <c:pt idx="93">
                  <c:v>2329.6260000000034</c:v>
                </c:pt>
                <c:pt idx="94">
                  <c:v>2325.468000000003</c:v>
                </c:pt>
                <c:pt idx="95">
                  <c:v>2321.3100000000036</c:v>
                </c:pt>
                <c:pt idx="96">
                  <c:v>2317.1520000000037</c:v>
                </c:pt>
                <c:pt idx="97">
                  <c:v>2312.9940000000033</c:v>
                </c:pt>
                <c:pt idx="98">
                  <c:v>2308.836000000003</c:v>
                </c:pt>
                <c:pt idx="99">
                  <c:v>2304.6780000000035</c:v>
                </c:pt>
                <c:pt idx="100">
                  <c:v>2300.5200000000036</c:v>
                </c:pt>
                <c:pt idx="101">
                  <c:v>2296.3620000000037</c:v>
                </c:pt>
                <c:pt idx="102">
                  <c:v>2292.2040000000034</c:v>
                </c:pt>
                <c:pt idx="103">
                  <c:v>2288.0460000000039</c:v>
                </c:pt>
                <c:pt idx="104">
                  <c:v>2283.888000000004</c:v>
                </c:pt>
                <c:pt idx="105">
                  <c:v>2279.7300000000037</c:v>
                </c:pt>
                <c:pt idx="106">
                  <c:v>2275.5720000000033</c:v>
                </c:pt>
                <c:pt idx="107">
                  <c:v>2271.4140000000039</c:v>
                </c:pt>
                <c:pt idx="108">
                  <c:v>2267.256000000004</c:v>
                </c:pt>
                <c:pt idx="109">
                  <c:v>2263.098000000004</c:v>
                </c:pt>
                <c:pt idx="110">
                  <c:v>2258.9400000000037</c:v>
                </c:pt>
                <c:pt idx="111">
                  <c:v>2254.7820000000042</c:v>
                </c:pt>
                <c:pt idx="112">
                  <c:v>2250.6240000000043</c:v>
                </c:pt>
                <c:pt idx="113">
                  <c:v>2246.4660000000044</c:v>
                </c:pt>
                <c:pt idx="114">
                  <c:v>2242.3080000000036</c:v>
                </c:pt>
                <c:pt idx="115">
                  <c:v>2238.1500000000042</c:v>
                </c:pt>
                <c:pt idx="116">
                  <c:v>2233.9920000000043</c:v>
                </c:pt>
                <c:pt idx="117">
                  <c:v>2229.8340000000044</c:v>
                </c:pt>
                <c:pt idx="118">
                  <c:v>2225.676000000004</c:v>
                </c:pt>
                <c:pt idx="119">
                  <c:v>2221.5180000000046</c:v>
                </c:pt>
                <c:pt idx="120">
                  <c:v>2217.3600000000047</c:v>
                </c:pt>
                <c:pt idx="121">
                  <c:v>2213.2020000000043</c:v>
                </c:pt>
                <c:pt idx="122">
                  <c:v>2209.044000000004</c:v>
                </c:pt>
                <c:pt idx="123">
                  <c:v>2204.8860000000045</c:v>
                </c:pt>
                <c:pt idx="124">
                  <c:v>2200.7280000000046</c:v>
                </c:pt>
                <c:pt idx="125">
                  <c:v>2196.5700000000047</c:v>
                </c:pt>
                <c:pt idx="126">
                  <c:v>2192.4120000000044</c:v>
                </c:pt>
                <c:pt idx="127">
                  <c:v>2188.2540000000049</c:v>
                </c:pt>
                <c:pt idx="128">
                  <c:v>2184.096000000005</c:v>
                </c:pt>
                <c:pt idx="129">
                  <c:v>2179.9380000000046</c:v>
                </c:pt>
                <c:pt idx="130">
                  <c:v>2175.7800000000043</c:v>
                </c:pt>
                <c:pt idx="131">
                  <c:v>2171.6220000000048</c:v>
                </c:pt>
                <c:pt idx="132">
                  <c:v>2167.4640000000049</c:v>
                </c:pt>
                <c:pt idx="133">
                  <c:v>2163.306000000005</c:v>
                </c:pt>
                <c:pt idx="134">
                  <c:v>2159.1480000000047</c:v>
                </c:pt>
                <c:pt idx="135">
                  <c:v>2154.9900000000052</c:v>
                </c:pt>
                <c:pt idx="136">
                  <c:v>2150.8320000000049</c:v>
                </c:pt>
                <c:pt idx="137">
                  <c:v>2146.674000000005</c:v>
                </c:pt>
                <c:pt idx="138">
                  <c:v>2142.5160000000046</c:v>
                </c:pt>
                <c:pt idx="139">
                  <c:v>2138.3580000000052</c:v>
                </c:pt>
                <c:pt idx="140">
                  <c:v>2134.2000000000053</c:v>
                </c:pt>
                <c:pt idx="141">
                  <c:v>2130.0420000000054</c:v>
                </c:pt>
                <c:pt idx="142">
                  <c:v>2125.884000000005</c:v>
                </c:pt>
                <c:pt idx="143">
                  <c:v>2121.7260000000056</c:v>
                </c:pt>
                <c:pt idx="144">
                  <c:v>2117.5680000000052</c:v>
                </c:pt>
                <c:pt idx="145">
                  <c:v>2113.4100000000053</c:v>
                </c:pt>
                <c:pt idx="146">
                  <c:v>2109.252000000005</c:v>
                </c:pt>
                <c:pt idx="147">
                  <c:v>2105.0940000000055</c:v>
                </c:pt>
                <c:pt idx="148">
                  <c:v>2100.9360000000056</c:v>
                </c:pt>
                <c:pt idx="149">
                  <c:v>2096.7780000000057</c:v>
                </c:pt>
                <c:pt idx="150">
                  <c:v>2092.6200000000053</c:v>
                </c:pt>
                <c:pt idx="151">
                  <c:v>2088.4620000000054</c:v>
                </c:pt>
                <c:pt idx="152">
                  <c:v>2084.3040000000055</c:v>
                </c:pt>
                <c:pt idx="153">
                  <c:v>2080.1460000000056</c:v>
                </c:pt>
                <c:pt idx="154">
                  <c:v>2075.9880000000053</c:v>
                </c:pt>
                <c:pt idx="155">
                  <c:v>2071.8300000000058</c:v>
                </c:pt>
                <c:pt idx="156">
                  <c:v>2067.6720000000059</c:v>
                </c:pt>
                <c:pt idx="157">
                  <c:v>2063.514000000006</c:v>
                </c:pt>
                <c:pt idx="158">
                  <c:v>2059.3560000000057</c:v>
                </c:pt>
                <c:pt idx="159">
                  <c:v>2055.1980000000058</c:v>
                </c:pt>
                <c:pt idx="160">
                  <c:v>2051.0400000000059</c:v>
                </c:pt>
                <c:pt idx="161">
                  <c:v>2046.8820000000064</c:v>
                </c:pt>
                <c:pt idx="162">
                  <c:v>2042.7240000000061</c:v>
                </c:pt>
                <c:pt idx="163">
                  <c:v>2038.5660000000064</c:v>
                </c:pt>
                <c:pt idx="164">
                  <c:v>2034.408000000006</c:v>
                </c:pt>
                <c:pt idx="165">
                  <c:v>2030.2500000000059</c:v>
                </c:pt>
                <c:pt idx="166">
                  <c:v>2026.0920000000062</c:v>
                </c:pt>
                <c:pt idx="167">
                  <c:v>2021.9340000000066</c:v>
                </c:pt>
                <c:pt idx="168">
                  <c:v>2017.7760000000064</c:v>
                </c:pt>
                <c:pt idx="169">
                  <c:v>2013.6180000000061</c:v>
                </c:pt>
                <c:pt idx="170">
                  <c:v>2009.4600000000064</c:v>
                </c:pt>
                <c:pt idx="171">
                  <c:v>2005.3020000000067</c:v>
                </c:pt>
                <c:pt idx="172">
                  <c:v>2001.1440000000064</c:v>
                </c:pt>
                <c:pt idx="173">
                  <c:v>1996.9860000000062</c:v>
                </c:pt>
                <c:pt idx="174">
                  <c:v>1992.8280000000066</c:v>
                </c:pt>
                <c:pt idx="175">
                  <c:v>1988.6700000000069</c:v>
                </c:pt>
                <c:pt idx="176">
                  <c:v>1984.5120000000068</c:v>
                </c:pt>
                <c:pt idx="177">
                  <c:v>1980.3540000000064</c:v>
                </c:pt>
                <c:pt idx="178">
                  <c:v>1976.1960000000067</c:v>
                </c:pt>
                <c:pt idx="179">
                  <c:v>1972.0380000000068</c:v>
                </c:pt>
                <c:pt idx="180">
                  <c:v>1967.8800000000067</c:v>
                </c:pt>
                <c:pt idx="181">
                  <c:v>1963.7220000000066</c:v>
                </c:pt>
                <c:pt idx="182">
                  <c:v>1959.5640000000069</c:v>
                </c:pt>
                <c:pt idx="183">
                  <c:v>1955.4060000000072</c:v>
                </c:pt>
                <c:pt idx="184">
                  <c:v>1951.2480000000069</c:v>
                </c:pt>
                <c:pt idx="185">
                  <c:v>1947.0900000000067</c:v>
                </c:pt>
                <c:pt idx="186">
                  <c:v>1942.9320000000071</c:v>
                </c:pt>
                <c:pt idx="187">
                  <c:v>1938.7740000000074</c:v>
                </c:pt>
                <c:pt idx="188">
                  <c:v>1934.6160000000073</c:v>
                </c:pt>
                <c:pt idx="189">
                  <c:v>1930.4580000000069</c:v>
                </c:pt>
                <c:pt idx="190">
                  <c:v>1926.3000000000072</c:v>
                </c:pt>
                <c:pt idx="191">
                  <c:v>1922.1420000000076</c:v>
                </c:pt>
                <c:pt idx="192">
                  <c:v>1917.9840000000072</c:v>
                </c:pt>
                <c:pt idx="193">
                  <c:v>1913.8260000000071</c:v>
                </c:pt>
                <c:pt idx="194">
                  <c:v>1909.6680000000074</c:v>
                </c:pt>
                <c:pt idx="195">
                  <c:v>1905.5100000000077</c:v>
                </c:pt>
                <c:pt idx="196">
                  <c:v>1901.3520000000076</c:v>
                </c:pt>
                <c:pt idx="197">
                  <c:v>1897.1940000000072</c:v>
                </c:pt>
                <c:pt idx="198">
                  <c:v>1893.0360000000076</c:v>
                </c:pt>
                <c:pt idx="199">
                  <c:v>1888.8780000000077</c:v>
                </c:pt>
                <c:pt idx="200">
                  <c:v>1884.7200000000075</c:v>
                </c:pt>
                <c:pt idx="201">
                  <c:v>1880.5620000000074</c:v>
                </c:pt>
                <c:pt idx="202">
                  <c:v>1876.4040000000077</c:v>
                </c:pt>
                <c:pt idx="203">
                  <c:v>1872.2460000000081</c:v>
                </c:pt>
                <c:pt idx="204">
                  <c:v>1868.0880000000077</c:v>
                </c:pt>
                <c:pt idx="205">
                  <c:v>1863.9300000000076</c:v>
                </c:pt>
                <c:pt idx="206">
                  <c:v>1859.7720000000079</c:v>
                </c:pt>
                <c:pt idx="207">
                  <c:v>1855.614000000008</c:v>
                </c:pt>
                <c:pt idx="208">
                  <c:v>1851.4560000000079</c:v>
                </c:pt>
                <c:pt idx="209">
                  <c:v>1847.2980000000077</c:v>
                </c:pt>
                <c:pt idx="210">
                  <c:v>1843.1400000000081</c:v>
                </c:pt>
                <c:pt idx="211">
                  <c:v>1838.9820000000084</c:v>
                </c:pt>
                <c:pt idx="212">
                  <c:v>1834.824000000008</c:v>
                </c:pt>
                <c:pt idx="213">
                  <c:v>1830.6660000000079</c:v>
                </c:pt>
                <c:pt idx="214">
                  <c:v>1826.508000000008</c:v>
                </c:pt>
                <c:pt idx="215">
                  <c:v>1822.3500000000083</c:v>
                </c:pt>
                <c:pt idx="216">
                  <c:v>1818.1920000000082</c:v>
                </c:pt>
                <c:pt idx="217">
                  <c:v>1814.0340000000081</c:v>
                </c:pt>
                <c:pt idx="218">
                  <c:v>1809.8760000000084</c:v>
                </c:pt>
                <c:pt idx="219">
                  <c:v>1805.7180000000085</c:v>
                </c:pt>
                <c:pt idx="220">
                  <c:v>1801.5600000000084</c:v>
                </c:pt>
                <c:pt idx="221">
                  <c:v>1797.4020000000082</c:v>
                </c:pt>
                <c:pt idx="222">
                  <c:v>1793.2440000000083</c:v>
                </c:pt>
                <c:pt idx="223">
                  <c:v>1789.0860000000087</c:v>
                </c:pt>
                <c:pt idx="224">
                  <c:v>1784.9280000000085</c:v>
                </c:pt>
                <c:pt idx="225">
                  <c:v>1780.7700000000084</c:v>
                </c:pt>
                <c:pt idx="226">
                  <c:v>1776.6120000000087</c:v>
                </c:pt>
                <c:pt idx="227">
                  <c:v>1772.4540000000088</c:v>
                </c:pt>
                <c:pt idx="228">
                  <c:v>1768.2960000000087</c:v>
                </c:pt>
                <c:pt idx="229">
                  <c:v>1764.1380000000083</c:v>
                </c:pt>
                <c:pt idx="230">
                  <c:v>1759.9800000000087</c:v>
                </c:pt>
                <c:pt idx="231">
                  <c:v>1755.822000000009</c:v>
                </c:pt>
                <c:pt idx="232">
                  <c:v>1751.6640000000089</c:v>
                </c:pt>
                <c:pt idx="233">
                  <c:v>1747.5060000000087</c:v>
                </c:pt>
                <c:pt idx="234">
                  <c:v>1743.3480000000088</c:v>
                </c:pt>
                <c:pt idx="235">
                  <c:v>1739.1900000000091</c:v>
                </c:pt>
                <c:pt idx="236">
                  <c:v>1735.032000000009</c:v>
                </c:pt>
                <c:pt idx="237">
                  <c:v>1730.8740000000089</c:v>
                </c:pt>
                <c:pt idx="238">
                  <c:v>1726.7160000000092</c:v>
                </c:pt>
                <c:pt idx="239">
                  <c:v>1722.5580000000093</c:v>
                </c:pt>
                <c:pt idx="240">
                  <c:v>1718.4000000000092</c:v>
                </c:pt>
                <c:pt idx="241">
                  <c:v>1714.2420000000091</c:v>
                </c:pt>
                <c:pt idx="242">
                  <c:v>1710.0840000000092</c:v>
                </c:pt>
                <c:pt idx="243">
                  <c:v>1705.9260000000095</c:v>
                </c:pt>
                <c:pt idx="244">
                  <c:v>1701.7680000000094</c:v>
                </c:pt>
                <c:pt idx="245">
                  <c:v>1697.6100000000092</c:v>
                </c:pt>
                <c:pt idx="246">
                  <c:v>1693.4520000000095</c:v>
                </c:pt>
                <c:pt idx="247">
                  <c:v>1689.2940000000096</c:v>
                </c:pt>
                <c:pt idx="248">
                  <c:v>1685.1360000000095</c:v>
                </c:pt>
                <c:pt idx="249">
                  <c:v>1680.9780000000092</c:v>
                </c:pt>
                <c:pt idx="250">
                  <c:v>1676.8200000000095</c:v>
                </c:pt>
                <c:pt idx="251">
                  <c:v>1672.6620000000098</c:v>
                </c:pt>
                <c:pt idx="252">
                  <c:v>1668.5040000000097</c:v>
                </c:pt>
                <c:pt idx="253">
                  <c:v>1664.3460000000096</c:v>
                </c:pt>
                <c:pt idx="254">
                  <c:v>1660.1880000000097</c:v>
                </c:pt>
                <c:pt idx="255">
                  <c:v>1656.03000000001</c:v>
                </c:pt>
                <c:pt idx="256">
                  <c:v>1651.8720000000098</c:v>
                </c:pt>
                <c:pt idx="257">
                  <c:v>1647.7140000000095</c:v>
                </c:pt>
                <c:pt idx="258">
                  <c:v>1643.5560000000098</c:v>
                </c:pt>
                <c:pt idx="259">
                  <c:v>1639.3980000000101</c:v>
                </c:pt>
                <c:pt idx="260">
                  <c:v>1635.24000000001</c:v>
                </c:pt>
                <c:pt idx="261">
                  <c:v>1631.0820000000099</c:v>
                </c:pt>
                <c:pt idx="262">
                  <c:v>1626.92400000001</c:v>
                </c:pt>
                <c:pt idx="263">
                  <c:v>1622.7660000000103</c:v>
                </c:pt>
                <c:pt idx="264">
                  <c:v>1618.60800000001</c:v>
                </c:pt>
                <c:pt idx="265">
                  <c:v>1614.4500000000098</c:v>
                </c:pt>
                <c:pt idx="266">
                  <c:v>1610.2920000000101</c:v>
                </c:pt>
                <c:pt idx="267">
                  <c:v>1606.1340000000105</c:v>
                </c:pt>
                <c:pt idx="268">
                  <c:v>1601.9760000000103</c:v>
                </c:pt>
                <c:pt idx="269">
                  <c:v>1597.81800000001</c:v>
                </c:pt>
                <c:pt idx="270">
                  <c:v>1593.6600000000103</c:v>
                </c:pt>
                <c:pt idx="271">
                  <c:v>1589.5020000000106</c:v>
                </c:pt>
                <c:pt idx="272">
                  <c:v>1585.3440000000103</c:v>
                </c:pt>
                <c:pt idx="273">
                  <c:v>1581.1860000000102</c:v>
                </c:pt>
                <c:pt idx="274">
                  <c:v>1577.0280000000105</c:v>
                </c:pt>
                <c:pt idx="275">
                  <c:v>1572.8700000000108</c:v>
                </c:pt>
                <c:pt idx="276">
                  <c:v>1568.7120000000107</c:v>
                </c:pt>
                <c:pt idx="277">
                  <c:v>1564.5540000000103</c:v>
                </c:pt>
                <c:pt idx="278">
                  <c:v>1560.3960000000106</c:v>
                </c:pt>
                <c:pt idx="279">
                  <c:v>1556.2380000000107</c:v>
                </c:pt>
                <c:pt idx="280">
                  <c:v>1552.0800000000106</c:v>
                </c:pt>
                <c:pt idx="281">
                  <c:v>1547.9220000000105</c:v>
                </c:pt>
                <c:pt idx="282">
                  <c:v>1543.7640000000108</c:v>
                </c:pt>
                <c:pt idx="283">
                  <c:v>1539.6060000000111</c:v>
                </c:pt>
                <c:pt idx="284">
                  <c:v>1535.4480000000108</c:v>
                </c:pt>
                <c:pt idx="285">
                  <c:v>1531.2900000000107</c:v>
                </c:pt>
                <c:pt idx="286">
                  <c:v>1527.132000000011</c:v>
                </c:pt>
                <c:pt idx="287">
                  <c:v>1522.9740000000113</c:v>
                </c:pt>
                <c:pt idx="288">
                  <c:v>1518.8160000000112</c:v>
                </c:pt>
                <c:pt idx="289">
                  <c:v>1514.6580000000108</c:v>
                </c:pt>
                <c:pt idx="290">
                  <c:v>1510.5000000000111</c:v>
                </c:pt>
                <c:pt idx="291">
                  <c:v>1506.3420000000115</c:v>
                </c:pt>
                <c:pt idx="292">
                  <c:v>1502.1840000000111</c:v>
                </c:pt>
                <c:pt idx="293">
                  <c:v>1498.026000000011</c:v>
                </c:pt>
                <c:pt idx="294">
                  <c:v>1493.8680000000113</c:v>
                </c:pt>
                <c:pt idx="295">
                  <c:v>1489.7100000000116</c:v>
                </c:pt>
                <c:pt idx="296">
                  <c:v>1485.5520000000115</c:v>
                </c:pt>
                <c:pt idx="297">
                  <c:v>1481.3940000000111</c:v>
                </c:pt>
                <c:pt idx="298">
                  <c:v>1477.2360000000115</c:v>
                </c:pt>
                <c:pt idx="299">
                  <c:v>1473.0780000000116</c:v>
                </c:pt>
                <c:pt idx="300">
                  <c:v>1468.9200000000114</c:v>
                </c:pt>
                <c:pt idx="301">
                  <c:v>1464.7620000000113</c:v>
                </c:pt>
                <c:pt idx="302">
                  <c:v>1460.6040000000116</c:v>
                </c:pt>
                <c:pt idx="303">
                  <c:v>1456.446000000012</c:v>
                </c:pt>
                <c:pt idx="304">
                  <c:v>1452.2880000000116</c:v>
                </c:pt>
                <c:pt idx="305">
                  <c:v>1448.1300000000115</c:v>
                </c:pt>
                <c:pt idx="306">
                  <c:v>1443.9720000000118</c:v>
                </c:pt>
                <c:pt idx="307">
                  <c:v>1439.8140000000119</c:v>
                </c:pt>
                <c:pt idx="308">
                  <c:v>1435.6560000000118</c:v>
                </c:pt>
                <c:pt idx="309">
                  <c:v>1431.4980000000116</c:v>
                </c:pt>
                <c:pt idx="310">
                  <c:v>1427.340000000012</c:v>
                </c:pt>
                <c:pt idx="311">
                  <c:v>1423.1820000000123</c:v>
                </c:pt>
                <c:pt idx="312">
                  <c:v>1419.0240000000119</c:v>
                </c:pt>
                <c:pt idx="313">
                  <c:v>1414.8660000000118</c:v>
                </c:pt>
                <c:pt idx="314">
                  <c:v>1410.7080000000119</c:v>
                </c:pt>
                <c:pt idx="315">
                  <c:v>1406.5500000000122</c:v>
                </c:pt>
                <c:pt idx="316">
                  <c:v>1402.3920000000121</c:v>
                </c:pt>
                <c:pt idx="317">
                  <c:v>1398.234000000012</c:v>
                </c:pt>
                <c:pt idx="318">
                  <c:v>1394.0760000000123</c:v>
                </c:pt>
                <c:pt idx="319">
                  <c:v>1389.9180000000124</c:v>
                </c:pt>
                <c:pt idx="320">
                  <c:v>1385.760000000012</c:v>
                </c:pt>
                <c:pt idx="321">
                  <c:v>1381.6020000000117</c:v>
                </c:pt>
                <c:pt idx="322">
                  <c:v>1377.4440000000118</c:v>
                </c:pt>
                <c:pt idx="323">
                  <c:v>1373.2860000000114</c:v>
                </c:pt>
                <c:pt idx="324">
                  <c:v>1369.1280000000111</c:v>
                </c:pt>
                <c:pt idx="325">
                  <c:v>1364.9700000000109</c:v>
                </c:pt>
                <c:pt idx="326">
                  <c:v>1360.8120000000106</c:v>
                </c:pt>
                <c:pt idx="327">
                  <c:v>1356.6540000000105</c:v>
                </c:pt>
                <c:pt idx="328">
                  <c:v>1352.4960000000099</c:v>
                </c:pt>
                <c:pt idx="329">
                  <c:v>1348.3380000000097</c:v>
                </c:pt>
                <c:pt idx="330">
                  <c:v>1344.1800000000096</c:v>
                </c:pt>
                <c:pt idx="331">
                  <c:v>1340.0220000000095</c:v>
                </c:pt>
                <c:pt idx="332">
                  <c:v>1335.8640000000091</c:v>
                </c:pt>
                <c:pt idx="333">
                  <c:v>1331.7060000000088</c:v>
                </c:pt>
                <c:pt idx="334">
                  <c:v>1327.5480000000084</c:v>
                </c:pt>
                <c:pt idx="335">
                  <c:v>1323.3900000000083</c:v>
                </c:pt>
                <c:pt idx="336">
                  <c:v>1319.2320000000082</c:v>
                </c:pt>
                <c:pt idx="337">
                  <c:v>1315.0740000000078</c:v>
                </c:pt>
                <c:pt idx="338">
                  <c:v>1310.9160000000074</c:v>
                </c:pt>
                <c:pt idx="339">
                  <c:v>1306.7580000000073</c:v>
                </c:pt>
                <c:pt idx="340">
                  <c:v>1302.600000000007</c:v>
                </c:pt>
                <c:pt idx="341">
                  <c:v>1298.4420000000068</c:v>
                </c:pt>
                <c:pt idx="342">
                  <c:v>1294.2840000000067</c:v>
                </c:pt>
                <c:pt idx="343">
                  <c:v>1290.1260000000061</c:v>
                </c:pt>
                <c:pt idx="344">
                  <c:v>1285.968000000006</c:v>
                </c:pt>
                <c:pt idx="345">
                  <c:v>1281.8100000000056</c:v>
                </c:pt>
                <c:pt idx="346">
                  <c:v>1277.6520000000055</c:v>
                </c:pt>
                <c:pt idx="347">
                  <c:v>1273.4940000000054</c:v>
                </c:pt>
                <c:pt idx="348">
                  <c:v>1269.3360000000048</c:v>
                </c:pt>
                <c:pt idx="349">
                  <c:v>1265.1780000000047</c:v>
                </c:pt>
                <c:pt idx="350">
                  <c:v>1261.0200000000045</c:v>
                </c:pt>
                <c:pt idx="351">
                  <c:v>1256.8620000000042</c:v>
                </c:pt>
                <c:pt idx="352">
                  <c:v>1252.704000000004</c:v>
                </c:pt>
                <c:pt idx="353">
                  <c:v>1248.5460000000035</c:v>
                </c:pt>
                <c:pt idx="354">
                  <c:v>1244.3880000000033</c:v>
                </c:pt>
                <c:pt idx="355">
                  <c:v>1240.2300000000032</c:v>
                </c:pt>
                <c:pt idx="356">
                  <c:v>1236.0720000000031</c:v>
                </c:pt>
                <c:pt idx="357">
                  <c:v>1231.9140000000027</c:v>
                </c:pt>
                <c:pt idx="358">
                  <c:v>1227.7560000000024</c:v>
                </c:pt>
                <c:pt idx="359">
                  <c:v>1223.598000000002</c:v>
                </c:pt>
                <c:pt idx="360">
                  <c:v>1219.4400000000019</c:v>
                </c:pt>
                <c:pt idx="361">
                  <c:v>1215.2820000000017</c:v>
                </c:pt>
                <c:pt idx="362">
                  <c:v>1211.1240000000014</c:v>
                </c:pt>
                <c:pt idx="363">
                  <c:v>1206.966000000001</c:v>
                </c:pt>
                <c:pt idx="364">
                  <c:v>1202.8080000000009</c:v>
                </c:pt>
                <c:pt idx="365">
                  <c:v>1198.6500000000005</c:v>
                </c:pt>
                <c:pt idx="366">
                  <c:v>1194.4920000000004</c:v>
                </c:pt>
                <c:pt idx="367">
                  <c:v>1190.3340000000003</c:v>
                </c:pt>
                <c:pt idx="368">
                  <c:v>1186.1759999999997</c:v>
                </c:pt>
                <c:pt idx="369">
                  <c:v>1182.0179999999996</c:v>
                </c:pt>
                <c:pt idx="370">
                  <c:v>1177.8599999999992</c:v>
                </c:pt>
                <c:pt idx="371">
                  <c:v>1173.7019999999991</c:v>
                </c:pt>
                <c:pt idx="372">
                  <c:v>1169.543999999999</c:v>
                </c:pt>
                <c:pt idx="373">
                  <c:v>1165.3859999999984</c:v>
                </c:pt>
                <c:pt idx="374">
                  <c:v>1161.2279999999982</c:v>
                </c:pt>
                <c:pt idx="375">
                  <c:v>1157.0699999999981</c:v>
                </c:pt>
                <c:pt idx="376">
                  <c:v>1152.9119999999978</c:v>
                </c:pt>
                <c:pt idx="377">
                  <c:v>1148.7539999999976</c:v>
                </c:pt>
                <c:pt idx="378">
                  <c:v>1144.595999999997</c:v>
                </c:pt>
                <c:pt idx="379">
                  <c:v>1140.4379999999969</c:v>
                </c:pt>
                <c:pt idx="380">
                  <c:v>1136.2799999999968</c:v>
                </c:pt>
                <c:pt idx="381">
                  <c:v>1132.1219999999967</c:v>
                </c:pt>
                <c:pt idx="382">
                  <c:v>1127.9639999999963</c:v>
                </c:pt>
                <c:pt idx="383">
                  <c:v>1123.8059999999959</c:v>
                </c:pt>
                <c:pt idx="384">
                  <c:v>1119.6479999999956</c:v>
                </c:pt>
                <c:pt idx="385">
                  <c:v>1115.4899999999955</c:v>
                </c:pt>
                <c:pt idx="386">
                  <c:v>1111.3319999999953</c:v>
                </c:pt>
                <c:pt idx="387">
                  <c:v>1107.173999999995</c:v>
                </c:pt>
                <c:pt idx="388">
                  <c:v>1103.0159999999946</c:v>
                </c:pt>
                <c:pt idx="389">
                  <c:v>1098.8579999999945</c:v>
                </c:pt>
                <c:pt idx="390">
                  <c:v>1094.6999999999941</c:v>
                </c:pt>
                <c:pt idx="391">
                  <c:v>1090.541999999994</c:v>
                </c:pt>
                <c:pt idx="392">
                  <c:v>1086.3839999999939</c:v>
                </c:pt>
                <c:pt idx="393">
                  <c:v>1082.2259999999933</c:v>
                </c:pt>
                <c:pt idx="394">
                  <c:v>1078.0679999999932</c:v>
                </c:pt>
                <c:pt idx="395">
                  <c:v>1073.9099999999928</c:v>
                </c:pt>
                <c:pt idx="396">
                  <c:v>1069.7519999999927</c:v>
                </c:pt>
                <c:pt idx="397">
                  <c:v>1065.5939999999925</c:v>
                </c:pt>
                <c:pt idx="398">
                  <c:v>1061.435999999992</c:v>
                </c:pt>
                <c:pt idx="399">
                  <c:v>1057.2779999999918</c:v>
                </c:pt>
                <c:pt idx="400">
                  <c:v>1053.1199999999917</c:v>
                </c:pt>
                <c:pt idx="401">
                  <c:v>1048.9619999999913</c:v>
                </c:pt>
                <c:pt idx="402">
                  <c:v>1044.8039999999912</c:v>
                </c:pt>
                <c:pt idx="403">
                  <c:v>1040.6459999999906</c:v>
                </c:pt>
                <c:pt idx="404">
                  <c:v>1036.4879999999905</c:v>
                </c:pt>
                <c:pt idx="405">
                  <c:v>1032.3299999999904</c:v>
                </c:pt>
                <c:pt idx="406">
                  <c:v>1028.1719999999902</c:v>
                </c:pt>
                <c:pt idx="407">
                  <c:v>1024.0139999999899</c:v>
                </c:pt>
                <c:pt idx="408">
                  <c:v>1019.8559999999894</c:v>
                </c:pt>
                <c:pt idx="409">
                  <c:v>1015.697999999989</c:v>
                </c:pt>
                <c:pt idx="410">
                  <c:v>1011.5399999999887</c:v>
                </c:pt>
                <c:pt idx="411">
                  <c:v>1007.3819999999885</c:v>
                </c:pt>
                <c:pt idx="412">
                  <c:v>1003.2239999999881</c:v>
                </c:pt>
                <c:pt idx="413">
                  <c:v>999.06599999998741</c:v>
                </c:pt>
                <c:pt idx="414">
                  <c:v>994.90799999998717</c:v>
                </c:pt>
                <c:pt idx="415">
                  <c:v>990.74999999998693</c:v>
                </c:pt>
                <c:pt idx="416">
                  <c:v>986.59199999998668</c:v>
                </c:pt>
                <c:pt idx="417">
                  <c:v>982.4339999999861</c:v>
                </c:pt>
                <c:pt idx="418">
                  <c:v>978.27599999998563</c:v>
                </c:pt>
                <c:pt idx="419">
                  <c:v>974.11799999998539</c:v>
                </c:pt>
                <c:pt idx="420">
                  <c:v>969.95999999998503</c:v>
                </c:pt>
                <c:pt idx="421">
                  <c:v>965.80199999998456</c:v>
                </c:pt>
                <c:pt idx="422">
                  <c:v>961.64399999998443</c:v>
                </c:pt>
                <c:pt idx="423">
                  <c:v>957.48599999998385</c:v>
                </c:pt>
                <c:pt idx="424">
                  <c:v>953.3279999999836</c:v>
                </c:pt>
                <c:pt idx="425">
                  <c:v>949.16999999998302</c:v>
                </c:pt>
                <c:pt idx="426">
                  <c:v>945.01199999998289</c:v>
                </c:pt>
                <c:pt idx="427">
                  <c:v>940.85399999998253</c:v>
                </c:pt>
                <c:pt idx="428">
                  <c:v>936.69599999998195</c:v>
                </c:pt>
                <c:pt idx="429">
                  <c:v>932.53799999998148</c:v>
                </c:pt>
                <c:pt idx="430">
                  <c:v>928.37999999998135</c:v>
                </c:pt>
                <c:pt idx="431">
                  <c:v>924.22199999998099</c:v>
                </c:pt>
                <c:pt idx="432">
                  <c:v>920.06399999998087</c:v>
                </c:pt>
                <c:pt idx="433">
                  <c:v>915.90599999997994</c:v>
                </c:pt>
                <c:pt idx="434">
                  <c:v>911.74799999997981</c:v>
                </c:pt>
                <c:pt idx="435">
                  <c:v>907.58999999997945</c:v>
                </c:pt>
                <c:pt idx="436">
                  <c:v>903.43199999997921</c:v>
                </c:pt>
                <c:pt idx="437">
                  <c:v>899.27399999997874</c:v>
                </c:pt>
                <c:pt idx="438">
                  <c:v>895.11599999997827</c:v>
                </c:pt>
                <c:pt idx="439">
                  <c:v>890.95799999997791</c:v>
                </c:pt>
                <c:pt idx="440">
                  <c:v>886.79999999997779</c:v>
                </c:pt>
                <c:pt idx="441">
                  <c:v>882.6419999999772</c:v>
                </c:pt>
                <c:pt idx="442">
                  <c:v>878.48399999997696</c:v>
                </c:pt>
                <c:pt idx="443">
                  <c:v>874.32599999997637</c:v>
                </c:pt>
                <c:pt idx="444">
                  <c:v>870.16799999997613</c:v>
                </c:pt>
                <c:pt idx="445">
                  <c:v>866.00999999997566</c:v>
                </c:pt>
                <c:pt idx="446">
                  <c:v>861.85199999997542</c:v>
                </c:pt>
                <c:pt idx="447">
                  <c:v>857.69399999997518</c:v>
                </c:pt>
                <c:pt idx="448">
                  <c:v>853.53599999997471</c:v>
                </c:pt>
                <c:pt idx="449">
                  <c:v>849.37799999997412</c:v>
                </c:pt>
                <c:pt idx="450">
                  <c:v>845.21999999997388</c:v>
                </c:pt>
                <c:pt idx="451">
                  <c:v>841.06199999997364</c:v>
                </c:pt>
                <c:pt idx="452">
                  <c:v>836.90399999997328</c:v>
                </c:pt>
                <c:pt idx="453">
                  <c:v>832.74599999997258</c:v>
                </c:pt>
                <c:pt idx="454">
                  <c:v>828.58799999997234</c:v>
                </c:pt>
                <c:pt idx="455">
                  <c:v>824.4299999999721</c:v>
                </c:pt>
                <c:pt idx="456">
                  <c:v>820.27199999997185</c:v>
                </c:pt>
                <c:pt idx="457">
                  <c:v>816.11399999997138</c:v>
                </c:pt>
                <c:pt idx="458">
                  <c:v>811.9559999999708</c:v>
                </c:pt>
                <c:pt idx="459">
                  <c:v>807.79799999997056</c:v>
                </c:pt>
                <c:pt idx="460">
                  <c:v>803.6399999999702</c:v>
                </c:pt>
                <c:pt idx="461">
                  <c:v>799.48199999996984</c:v>
                </c:pt>
                <c:pt idx="462">
                  <c:v>795.3239999999696</c:v>
                </c:pt>
                <c:pt idx="463">
                  <c:v>791.16599999996902</c:v>
                </c:pt>
                <c:pt idx="464">
                  <c:v>787.00799999996877</c:v>
                </c:pt>
                <c:pt idx="465">
                  <c:v>782.8499999999683</c:v>
                </c:pt>
                <c:pt idx="466">
                  <c:v>778.69199999996806</c:v>
                </c:pt>
                <c:pt idx="467">
                  <c:v>774.5339999999677</c:v>
                </c:pt>
                <c:pt idx="468">
                  <c:v>770.37599999996712</c:v>
                </c:pt>
                <c:pt idx="469">
                  <c:v>766.21799999996676</c:v>
                </c:pt>
                <c:pt idx="470">
                  <c:v>762.05999999996652</c:v>
                </c:pt>
                <c:pt idx="471">
                  <c:v>757.90199999996616</c:v>
                </c:pt>
                <c:pt idx="472">
                  <c:v>753.74399999996604</c:v>
                </c:pt>
                <c:pt idx="473">
                  <c:v>749.58599999996522</c:v>
                </c:pt>
                <c:pt idx="474">
                  <c:v>745.42799999996498</c:v>
                </c:pt>
                <c:pt idx="475">
                  <c:v>741.26999999996463</c:v>
                </c:pt>
                <c:pt idx="476">
                  <c:v>737.11199999996438</c:v>
                </c:pt>
                <c:pt idx="477">
                  <c:v>732.95399999996391</c:v>
                </c:pt>
                <c:pt idx="478">
                  <c:v>728.79599999996344</c:v>
                </c:pt>
                <c:pt idx="479">
                  <c:v>724.6379999999632</c:v>
                </c:pt>
                <c:pt idx="480">
                  <c:v>720.47999999996296</c:v>
                </c:pt>
                <c:pt idx="481">
                  <c:v>716.32199999996237</c:v>
                </c:pt>
                <c:pt idx="482">
                  <c:v>712.16399999996224</c:v>
                </c:pt>
                <c:pt idx="483">
                  <c:v>708.00599999996166</c:v>
                </c:pt>
                <c:pt idx="484">
                  <c:v>703.8479999999613</c:v>
                </c:pt>
                <c:pt idx="485">
                  <c:v>699.68999999996083</c:v>
                </c:pt>
                <c:pt idx="486">
                  <c:v>695.5319999999607</c:v>
                </c:pt>
                <c:pt idx="487">
                  <c:v>691.37399999996035</c:v>
                </c:pt>
                <c:pt idx="488">
                  <c:v>687.21599999995988</c:v>
                </c:pt>
                <c:pt idx="489">
                  <c:v>683.05799999995929</c:v>
                </c:pt>
                <c:pt idx="490">
                  <c:v>678.89999999995916</c:v>
                </c:pt>
                <c:pt idx="491">
                  <c:v>674.74199999995881</c:v>
                </c:pt>
                <c:pt idx="492">
                  <c:v>670.58399999995856</c:v>
                </c:pt>
                <c:pt idx="493">
                  <c:v>666.42599999995775</c:v>
                </c:pt>
                <c:pt idx="494">
                  <c:v>662.26799999995762</c:v>
                </c:pt>
                <c:pt idx="495">
                  <c:v>658.10999999995727</c:v>
                </c:pt>
                <c:pt idx="496">
                  <c:v>653.95199999995702</c:v>
                </c:pt>
                <c:pt idx="497">
                  <c:v>649.79399999995655</c:v>
                </c:pt>
                <c:pt idx="498">
                  <c:v>645.63599999995608</c:v>
                </c:pt>
                <c:pt idx="499">
                  <c:v>641.47799999995573</c:v>
                </c:pt>
                <c:pt idx="500">
                  <c:v>637.31999999995548</c:v>
                </c:pt>
                <c:pt idx="501">
                  <c:v>633.16199999995501</c:v>
                </c:pt>
                <c:pt idx="502">
                  <c:v>629.00399999995477</c:v>
                </c:pt>
                <c:pt idx="503">
                  <c:v>624.84599999995419</c:v>
                </c:pt>
                <c:pt idx="504">
                  <c:v>620.68799999995395</c:v>
                </c:pt>
                <c:pt idx="505">
                  <c:v>616.52999999995347</c:v>
                </c:pt>
                <c:pt idx="506">
                  <c:v>612.37199999995323</c:v>
                </c:pt>
                <c:pt idx="507">
                  <c:v>608.21399999995299</c:v>
                </c:pt>
                <c:pt idx="508">
                  <c:v>604.05599999995241</c:v>
                </c:pt>
                <c:pt idx="509">
                  <c:v>599.89799999995194</c:v>
                </c:pt>
                <c:pt idx="510">
                  <c:v>595.73999999995169</c:v>
                </c:pt>
                <c:pt idx="511">
                  <c:v>591.58199999995145</c:v>
                </c:pt>
                <c:pt idx="512">
                  <c:v>587.42399999995109</c:v>
                </c:pt>
                <c:pt idx="513">
                  <c:v>583.2659999999504</c:v>
                </c:pt>
                <c:pt idx="514">
                  <c:v>579.10799999995015</c:v>
                </c:pt>
                <c:pt idx="515">
                  <c:v>574.94999999994991</c:v>
                </c:pt>
                <c:pt idx="516">
                  <c:v>570.79199999994955</c:v>
                </c:pt>
                <c:pt idx="517">
                  <c:v>566.6339999999492</c:v>
                </c:pt>
                <c:pt idx="518">
                  <c:v>562.47599999994861</c:v>
                </c:pt>
                <c:pt idx="519">
                  <c:v>558.31799999994837</c:v>
                </c:pt>
                <c:pt idx="520">
                  <c:v>554.15999999994801</c:v>
                </c:pt>
                <c:pt idx="521">
                  <c:v>550.00199999994766</c:v>
                </c:pt>
                <c:pt idx="522">
                  <c:v>545.84399999994741</c:v>
                </c:pt>
                <c:pt idx="523">
                  <c:v>541.68599999994683</c:v>
                </c:pt>
                <c:pt idx="524">
                  <c:v>537.52799999994647</c:v>
                </c:pt>
                <c:pt idx="525">
                  <c:v>533.36999999994612</c:v>
                </c:pt>
              </c:numCache>
            </c:numRef>
          </c:val>
          <c:extLst>
            <c:ext xmlns:c16="http://schemas.microsoft.com/office/drawing/2014/chart" uri="{C3380CC4-5D6E-409C-BE32-E72D297353CC}">
              <c16:uniqueId val="{00000000-DFAC-40DF-9CFD-35213A82B45E}"/>
            </c:ext>
          </c:extLst>
        </c:ser>
        <c:dLbls>
          <c:showLegendKey val="0"/>
          <c:showVal val="0"/>
          <c:showCatName val="0"/>
          <c:showSerName val="0"/>
          <c:showPercent val="0"/>
          <c:showBubbleSize val="0"/>
        </c:dLbls>
        <c:axId val="403683848"/>
        <c:axId val="1"/>
      </c:areaChart>
      <c:catAx>
        <c:axId val="403683848"/>
        <c:scaling>
          <c:orientation val="minMax"/>
        </c:scaling>
        <c:delete val="0"/>
        <c:axPos val="b"/>
        <c:majorTickMark val="none"/>
        <c:minorTickMark val="none"/>
        <c:tickLblPos val="none"/>
        <c:spPr>
          <a:ln w="9525">
            <a:noFill/>
          </a:ln>
        </c:spPr>
        <c:crossAx val="1"/>
        <c:crossesAt val="1000"/>
        <c:auto val="1"/>
        <c:lblAlgn val="ctr"/>
        <c:lblOffset val="100"/>
        <c:tickMarkSkip val="1"/>
        <c:noMultiLvlLbl val="0"/>
      </c:catAx>
      <c:valAx>
        <c:axId val="1"/>
        <c:scaling>
          <c:orientation val="minMax"/>
          <c:max val="2200"/>
          <c:min val="10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03683848"/>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spPr>
            <a:solidFill>
              <a:srgbClr val="C0C0C0"/>
            </a:solidFill>
            <a:ln w="25400">
              <a:solidFill>
                <a:srgbClr val="000000"/>
              </a:solidFill>
              <a:prstDash val="solid"/>
            </a:ln>
          </c:spPr>
          <c:val>
            <c:numRef>
              <c:f>'Course Analysis'!$C$7:$C$532</c:f>
              <c:numCache>
                <c:formatCode>0.00</c:formatCode>
                <c:ptCount val="526"/>
                <c:pt idx="0">
                  <c:v>2550</c:v>
                </c:pt>
                <c:pt idx="1">
                  <c:v>2550</c:v>
                </c:pt>
                <c:pt idx="2">
                  <c:v>2550</c:v>
                </c:pt>
                <c:pt idx="3">
                  <c:v>2550</c:v>
                </c:pt>
                <c:pt idx="4">
                  <c:v>2550</c:v>
                </c:pt>
                <c:pt idx="5">
                  <c:v>2550</c:v>
                </c:pt>
                <c:pt idx="6">
                  <c:v>2550</c:v>
                </c:pt>
                <c:pt idx="7">
                  <c:v>2550</c:v>
                </c:pt>
                <c:pt idx="8">
                  <c:v>2550</c:v>
                </c:pt>
                <c:pt idx="9">
                  <c:v>2550</c:v>
                </c:pt>
                <c:pt idx="10">
                  <c:v>2550</c:v>
                </c:pt>
                <c:pt idx="11">
                  <c:v>2550</c:v>
                </c:pt>
                <c:pt idx="12">
                  <c:v>2550</c:v>
                </c:pt>
                <c:pt idx="13">
                  <c:v>2550</c:v>
                </c:pt>
                <c:pt idx="14">
                  <c:v>2550</c:v>
                </c:pt>
                <c:pt idx="15">
                  <c:v>2550</c:v>
                </c:pt>
                <c:pt idx="16">
                  <c:v>2550</c:v>
                </c:pt>
                <c:pt idx="17">
                  <c:v>2550</c:v>
                </c:pt>
                <c:pt idx="18">
                  <c:v>2550</c:v>
                </c:pt>
                <c:pt idx="19">
                  <c:v>2550</c:v>
                </c:pt>
                <c:pt idx="20">
                  <c:v>2550</c:v>
                </c:pt>
                <c:pt idx="21">
                  <c:v>2550</c:v>
                </c:pt>
                <c:pt idx="22">
                  <c:v>2550</c:v>
                </c:pt>
                <c:pt idx="23">
                  <c:v>2550</c:v>
                </c:pt>
                <c:pt idx="24">
                  <c:v>2550</c:v>
                </c:pt>
                <c:pt idx="25">
                  <c:v>2550</c:v>
                </c:pt>
                <c:pt idx="26">
                  <c:v>2550</c:v>
                </c:pt>
                <c:pt idx="27">
                  <c:v>2550</c:v>
                </c:pt>
                <c:pt idx="28">
                  <c:v>2550</c:v>
                </c:pt>
                <c:pt idx="29">
                  <c:v>2550</c:v>
                </c:pt>
                <c:pt idx="30">
                  <c:v>2550</c:v>
                </c:pt>
                <c:pt idx="31">
                  <c:v>2550</c:v>
                </c:pt>
                <c:pt idx="32">
                  <c:v>2550</c:v>
                </c:pt>
                <c:pt idx="33">
                  <c:v>2550</c:v>
                </c:pt>
                <c:pt idx="34">
                  <c:v>2550</c:v>
                </c:pt>
                <c:pt idx="35">
                  <c:v>2550</c:v>
                </c:pt>
                <c:pt idx="36">
                  <c:v>2550</c:v>
                </c:pt>
                <c:pt idx="37">
                  <c:v>2550</c:v>
                </c:pt>
                <c:pt idx="38">
                  <c:v>2550</c:v>
                </c:pt>
                <c:pt idx="39">
                  <c:v>2550</c:v>
                </c:pt>
                <c:pt idx="40">
                  <c:v>2548.614</c:v>
                </c:pt>
                <c:pt idx="41">
                  <c:v>2545.8420000000001</c:v>
                </c:pt>
                <c:pt idx="42">
                  <c:v>2541.6839999999997</c:v>
                </c:pt>
                <c:pt idx="43">
                  <c:v>2537.5260000000003</c:v>
                </c:pt>
                <c:pt idx="44">
                  <c:v>2533.3680000000004</c:v>
                </c:pt>
                <c:pt idx="45">
                  <c:v>2529.2100000000005</c:v>
                </c:pt>
                <c:pt idx="46">
                  <c:v>2525.0519999999997</c:v>
                </c:pt>
                <c:pt idx="47">
                  <c:v>2520.8940000000002</c:v>
                </c:pt>
                <c:pt idx="48">
                  <c:v>2516.7360000000003</c:v>
                </c:pt>
                <c:pt idx="49">
                  <c:v>2512.5780000000004</c:v>
                </c:pt>
                <c:pt idx="50">
                  <c:v>2508.42</c:v>
                </c:pt>
                <c:pt idx="51">
                  <c:v>2504.2620000000006</c:v>
                </c:pt>
                <c:pt idx="52">
                  <c:v>2500.1040000000007</c:v>
                </c:pt>
                <c:pt idx="53">
                  <c:v>2495.9460000000008</c:v>
                </c:pt>
                <c:pt idx="54">
                  <c:v>2491.7880000000005</c:v>
                </c:pt>
                <c:pt idx="55">
                  <c:v>2487.630000000001</c:v>
                </c:pt>
                <c:pt idx="56">
                  <c:v>2483.4720000000011</c:v>
                </c:pt>
                <c:pt idx="57">
                  <c:v>2479.3140000000012</c:v>
                </c:pt>
                <c:pt idx="58">
                  <c:v>2475.1560000000009</c:v>
                </c:pt>
                <c:pt idx="59">
                  <c:v>2470.9980000000014</c:v>
                </c:pt>
                <c:pt idx="60">
                  <c:v>2466.8400000000015</c:v>
                </c:pt>
                <c:pt idx="61">
                  <c:v>2462.6820000000016</c:v>
                </c:pt>
                <c:pt idx="62">
                  <c:v>2458.5240000000013</c:v>
                </c:pt>
                <c:pt idx="63">
                  <c:v>2454.3660000000018</c:v>
                </c:pt>
                <c:pt idx="64">
                  <c:v>2450.2080000000019</c:v>
                </c:pt>
                <c:pt idx="65">
                  <c:v>2446.050000000002</c:v>
                </c:pt>
                <c:pt idx="66">
                  <c:v>2441.8920000000012</c:v>
                </c:pt>
                <c:pt idx="67">
                  <c:v>2437.7340000000017</c:v>
                </c:pt>
                <c:pt idx="68">
                  <c:v>2433.5760000000018</c:v>
                </c:pt>
                <c:pt idx="69">
                  <c:v>2429.4180000000019</c:v>
                </c:pt>
                <c:pt idx="70">
                  <c:v>2425.2600000000016</c:v>
                </c:pt>
                <c:pt idx="71">
                  <c:v>2421.1020000000021</c:v>
                </c:pt>
                <c:pt idx="72">
                  <c:v>2416.9440000000022</c:v>
                </c:pt>
                <c:pt idx="73">
                  <c:v>2412.7860000000023</c:v>
                </c:pt>
                <c:pt idx="74">
                  <c:v>2408.628000000002</c:v>
                </c:pt>
                <c:pt idx="75">
                  <c:v>2404.4700000000025</c:v>
                </c:pt>
                <c:pt idx="76">
                  <c:v>2400.3120000000026</c:v>
                </c:pt>
                <c:pt idx="77">
                  <c:v>2396.1540000000027</c:v>
                </c:pt>
                <c:pt idx="78">
                  <c:v>2391.9960000000024</c:v>
                </c:pt>
                <c:pt idx="79">
                  <c:v>2387.8380000000029</c:v>
                </c:pt>
                <c:pt idx="80">
                  <c:v>2383.680000000003</c:v>
                </c:pt>
                <c:pt idx="81">
                  <c:v>2379.5220000000031</c:v>
                </c:pt>
                <c:pt idx="82">
                  <c:v>2375.3640000000023</c:v>
                </c:pt>
                <c:pt idx="83">
                  <c:v>2371.2060000000029</c:v>
                </c:pt>
                <c:pt idx="84">
                  <c:v>2367.048000000003</c:v>
                </c:pt>
                <c:pt idx="85">
                  <c:v>2362.8900000000031</c:v>
                </c:pt>
                <c:pt idx="86">
                  <c:v>2358.7320000000027</c:v>
                </c:pt>
                <c:pt idx="87">
                  <c:v>2354.5740000000033</c:v>
                </c:pt>
                <c:pt idx="88">
                  <c:v>2350.4160000000034</c:v>
                </c:pt>
                <c:pt idx="89">
                  <c:v>2346.2580000000034</c:v>
                </c:pt>
                <c:pt idx="90">
                  <c:v>2342.1000000000026</c:v>
                </c:pt>
                <c:pt idx="91">
                  <c:v>2337.9420000000032</c:v>
                </c:pt>
                <c:pt idx="92">
                  <c:v>2333.7840000000033</c:v>
                </c:pt>
                <c:pt idx="93">
                  <c:v>2329.6260000000034</c:v>
                </c:pt>
                <c:pt idx="94">
                  <c:v>2325.468000000003</c:v>
                </c:pt>
                <c:pt idx="95">
                  <c:v>2321.3100000000036</c:v>
                </c:pt>
                <c:pt idx="96">
                  <c:v>2317.1520000000037</c:v>
                </c:pt>
                <c:pt idx="97">
                  <c:v>2312.9940000000033</c:v>
                </c:pt>
                <c:pt idx="98">
                  <c:v>2308.836000000003</c:v>
                </c:pt>
                <c:pt idx="99">
                  <c:v>2304.6780000000035</c:v>
                </c:pt>
                <c:pt idx="100">
                  <c:v>2300.5200000000036</c:v>
                </c:pt>
                <c:pt idx="101">
                  <c:v>2296.3620000000037</c:v>
                </c:pt>
                <c:pt idx="102">
                  <c:v>2292.2040000000034</c:v>
                </c:pt>
                <c:pt idx="103">
                  <c:v>2288.0460000000039</c:v>
                </c:pt>
                <c:pt idx="104">
                  <c:v>2283.888000000004</c:v>
                </c:pt>
                <c:pt idx="105">
                  <c:v>2279.7300000000037</c:v>
                </c:pt>
                <c:pt idx="106">
                  <c:v>2275.5720000000033</c:v>
                </c:pt>
                <c:pt idx="107">
                  <c:v>2271.4140000000039</c:v>
                </c:pt>
                <c:pt idx="108">
                  <c:v>2267.256000000004</c:v>
                </c:pt>
                <c:pt idx="109">
                  <c:v>2263.098000000004</c:v>
                </c:pt>
                <c:pt idx="110">
                  <c:v>2258.9400000000037</c:v>
                </c:pt>
                <c:pt idx="111">
                  <c:v>2254.7820000000042</c:v>
                </c:pt>
                <c:pt idx="112">
                  <c:v>2250.6240000000043</c:v>
                </c:pt>
                <c:pt idx="113">
                  <c:v>2246.4660000000044</c:v>
                </c:pt>
                <c:pt idx="114">
                  <c:v>2242.3080000000036</c:v>
                </c:pt>
                <c:pt idx="115">
                  <c:v>2238.1500000000042</c:v>
                </c:pt>
                <c:pt idx="116">
                  <c:v>2233.9920000000043</c:v>
                </c:pt>
                <c:pt idx="117">
                  <c:v>2229.8340000000044</c:v>
                </c:pt>
                <c:pt idx="118">
                  <c:v>2225.676000000004</c:v>
                </c:pt>
                <c:pt idx="119">
                  <c:v>2221.5180000000046</c:v>
                </c:pt>
                <c:pt idx="120">
                  <c:v>2217.3600000000047</c:v>
                </c:pt>
                <c:pt idx="121">
                  <c:v>2213.2020000000043</c:v>
                </c:pt>
                <c:pt idx="122">
                  <c:v>2209.044000000004</c:v>
                </c:pt>
                <c:pt idx="123">
                  <c:v>2204.8860000000045</c:v>
                </c:pt>
                <c:pt idx="124">
                  <c:v>2200.7280000000046</c:v>
                </c:pt>
                <c:pt idx="125">
                  <c:v>2196.5700000000047</c:v>
                </c:pt>
                <c:pt idx="126">
                  <c:v>2192.4120000000044</c:v>
                </c:pt>
                <c:pt idx="127">
                  <c:v>2188.2540000000049</c:v>
                </c:pt>
                <c:pt idx="128">
                  <c:v>2184.096000000005</c:v>
                </c:pt>
                <c:pt idx="129">
                  <c:v>2179.9380000000046</c:v>
                </c:pt>
                <c:pt idx="130">
                  <c:v>2175.7800000000043</c:v>
                </c:pt>
                <c:pt idx="131">
                  <c:v>2171.6220000000048</c:v>
                </c:pt>
                <c:pt idx="132">
                  <c:v>2167.4640000000049</c:v>
                </c:pt>
                <c:pt idx="133">
                  <c:v>2163.306000000005</c:v>
                </c:pt>
                <c:pt idx="134">
                  <c:v>2159.1480000000047</c:v>
                </c:pt>
                <c:pt idx="135">
                  <c:v>2154.9900000000052</c:v>
                </c:pt>
                <c:pt idx="136">
                  <c:v>2150.8320000000049</c:v>
                </c:pt>
                <c:pt idx="137">
                  <c:v>2146.674000000005</c:v>
                </c:pt>
                <c:pt idx="138">
                  <c:v>2142.5160000000046</c:v>
                </c:pt>
                <c:pt idx="139">
                  <c:v>2138.3580000000052</c:v>
                </c:pt>
                <c:pt idx="140">
                  <c:v>2134.2000000000053</c:v>
                </c:pt>
                <c:pt idx="141">
                  <c:v>2130.0420000000054</c:v>
                </c:pt>
                <c:pt idx="142">
                  <c:v>2125.884000000005</c:v>
                </c:pt>
                <c:pt idx="143">
                  <c:v>2121.7260000000056</c:v>
                </c:pt>
                <c:pt idx="144">
                  <c:v>2117.5680000000052</c:v>
                </c:pt>
                <c:pt idx="145">
                  <c:v>2113.4100000000053</c:v>
                </c:pt>
                <c:pt idx="146">
                  <c:v>2109.252000000005</c:v>
                </c:pt>
                <c:pt idx="147">
                  <c:v>2105.0940000000055</c:v>
                </c:pt>
                <c:pt idx="148">
                  <c:v>2100.9360000000056</c:v>
                </c:pt>
                <c:pt idx="149">
                  <c:v>2096.7780000000057</c:v>
                </c:pt>
                <c:pt idx="150">
                  <c:v>2092.6200000000053</c:v>
                </c:pt>
                <c:pt idx="151">
                  <c:v>2088.4620000000054</c:v>
                </c:pt>
                <c:pt idx="152">
                  <c:v>2084.3040000000055</c:v>
                </c:pt>
                <c:pt idx="153">
                  <c:v>2080.1460000000056</c:v>
                </c:pt>
                <c:pt idx="154">
                  <c:v>2075.9880000000053</c:v>
                </c:pt>
                <c:pt idx="155">
                  <c:v>2071.8300000000058</c:v>
                </c:pt>
                <c:pt idx="156">
                  <c:v>2067.6720000000059</c:v>
                </c:pt>
                <c:pt idx="157">
                  <c:v>2063.514000000006</c:v>
                </c:pt>
                <c:pt idx="158">
                  <c:v>2059.3560000000057</c:v>
                </c:pt>
                <c:pt idx="159">
                  <c:v>2055.1980000000058</c:v>
                </c:pt>
                <c:pt idx="160">
                  <c:v>2051.0400000000059</c:v>
                </c:pt>
                <c:pt idx="161">
                  <c:v>2046.8820000000064</c:v>
                </c:pt>
                <c:pt idx="162">
                  <c:v>2042.7240000000061</c:v>
                </c:pt>
                <c:pt idx="163">
                  <c:v>2038.5660000000064</c:v>
                </c:pt>
                <c:pt idx="164">
                  <c:v>2034.408000000006</c:v>
                </c:pt>
                <c:pt idx="165">
                  <c:v>2030.2500000000059</c:v>
                </c:pt>
                <c:pt idx="166">
                  <c:v>2026.0920000000062</c:v>
                </c:pt>
                <c:pt idx="167">
                  <c:v>2021.9340000000066</c:v>
                </c:pt>
                <c:pt idx="168">
                  <c:v>2017.7760000000064</c:v>
                </c:pt>
                <c:pt idx="169">
                  <c:v>2013.6180000000061</c:v>
                </c:pt>
                <c:pt idx="170">
                  <c:v>2009.4600000000064</c:v>
                </c:pt>
                <c:pt idx="171">
                  <c:v>2005.3020000000067</c:v>
                </c:pt>
                <c:pt idx="172">
                  <c:v>2001.1440000000064</c:v>
                </c:pt>
                <c:pt idx="173">
                  <c:v>1996.9860000000062</c:v>
                </c:pt>
                <c:pt idx="174">
                  <c:v>1992.8280000000066</c:v>
                </c:pt>
                <c:pt idx="175">
                  <c:v>1988.6700000000069</c:v>
                </c:pt>
                <c:pt idx="176">
                  <c:v>1984.5120000000068</c:v>
                </c:pt>
                <c:pt idx="177">
                  <c:v>1980.3540000000064</c:v>
                </c:pt>
                <c:pt idx="178">
                  <c:v>1976.1960000000067</c:v>
                </c:pt>
                <c:pt idx="179">
                  <c:v>1972.0380000000068</c:v>
                </c:pt>
                <c:pt idx="180">
                  <c:v>1967.8800000000067</c:v>
                </c:pt>
                <c:pt idx="181">
                  <c:v>1963.7220000000066</c:v>
                </c:pt>
                <c:pt idx="182">
                  <c:v>1959.5640000000069</c:v>
                </c:pt>
                <c:pt idx="183">
                  <c:v>1955.4060000000072</c:v>
                </c:pt>
                <c:pt idx="184">
                  <c:v>1951.2480000000069</c:v>
                </c:pt>
                <c:pt idx="185">
                  <c:v>1947.0900000000067</c:v>
                </c:pt>
                <c:pt idx="186">
                  <c:v>1942.9320000000071</c:v>
                </c:pt>
                <c:pt idx="187">
                  <c:v>1938.7740000000074</c:v>
                </c:pt>
                <c:pt idx="188">
                  <c:v>1934.6160000000073</c:v>
                </c:pt>
                <c:pt idx="189">
                  <c:v>1930.4580000000069</c:v>
                </c:pt>
                <c:pt idx="190">
                  <c:v>1926.3000000000072</c:v>
                </c:pt>
                <c:pt idx="191">
                  <c:v>1922.1420000000076</c:v>
                </c:pt>
                <c:pt idx="192">
                  <c:v>1917.9840000000072</c:v>
                </c:pt>
                <c:pt idx="193">
                  <c:v>1913.8260000000071</c:v>
                </c:pt>
                <c:pt idx="194">
                  <c:v>1909.6680000000074</c:v>
                </c:pt>
                <c:pt idx="195">
                  <c:v>1905.5100000000077</c:v>
                </c:pt>
                <c:pt idx="196">
                  <c:v>1901.3520000000076</c:v>
                </c:pt>
                <c:pt idx="197">
                  <c:v>1897.1940000000072</c:v>
                </c:pt>
                <c:pt idx="198">
                  <c:v>1893.0360000000076</c:v>
                </c:pt>
                <c:pt idx="199">
                  <c:v>1888.8780000000077</c:v>
                </c:pt>
                <c:pt idx="200">
                  <c:v>1884.7200000000075</c:v>
                </c:pt>
                <c:pt idx="201">
                  <c:v>1880.5620000000074</c:v>
                </c:pt>
                <c:pt idx="202">
                  <c:v>1876.4040000000077</c:v>
                </c:pt>
                <c:pt idx="203">
                  <c:v>1872.2460000000081</c:v>
                </c:pt>
                <c:pt idx="204">
                  <c:v>1868.0880000000077</c:v>
                </c:pt>
                <c:pt idx="205">
                  <c:v>1863.9300000000076</c:v>
                </c:pt>
                <c:pt idx="206">
                  <c:v>1859.7720000000079</c:v>
                </c:pt>
                <c:pt idx="207">
                  <c:v>1855.614000000008</c:v>
                </c:pt>
                <c:pt idx="208">
                  <c:v>1851.4560000000079</c:v>
                </c:pt>
                <c:pt idx="209">
                  <c:v>1847.2980000000077</c:v>
                </c:pt>
                <c:pt idx="210">
                  <c:v>1843.1400000000081</c:v>
                </c:pt>
                <c:pt idx="211">
                  <c:v>1838.9820000000084</c:v>
                </c:pt>
                <c:pt idx="212">
                  <c:v>1834.824000000008</c:v>
                </c:pt>
                <c:pt idx="213">
                  <c:v>1830.6660000000079</c:v>
                </c:pt>
                <c:pt idx="214">
                  <c:v>1826.508000000008</c:v>
                </c:pt>
                <c:pt idx="215">
                  <c:v>1822.3500000000083</c:v>
                </c:pt>
                <c:pt idx="216">
                  <c:v>1818.1920000000082</c:v>
                </c:pt>
                <c:pt idx="217">
                  <c:v>1814.0340000000081</c:v>
                </c:pt>
                <c:pt idx="218">
                  <c:v>1809.8760000000084</c:v>
                </c:pt>
                <c:pt idx="219">
                  <c:v>1805.7180000000085</c:v>
                </c:pt>
                <c:pt idx="220">
                  <c:v>1801.5600000000084</c:v>
                </c:pt>
                <c:pt idx="221">
                  <c:v>1797.4020000000082</c:v>
                </c:pt>
                <c:pt idx="222">
                  <c:v>1793.2440000000083</c:v>
                </c:pt>
                <c:pt idx="223">
                  <c:v>1789.0860000000087</c:v>
                </c:pt>
                <c:pt idx="224">
                  <c:v>1784.9280000000085</c:v>
                </c:pt>
                <c:pt idx="225">
                  <c:v>1780.7700000000084</c:v>
                </c:pt>
                <c:pt idx="226">
                  <c:v>1776.6120000000087</c:v>
                </c:pt>
                <c:pt idx="227">
                  <c:v>1772.4540000000088</c:v>
                </c:pt>
                <c:pt idx="228">
                  <c:v>1768.2960000000087</c:v>
                </c:pt>
                <c:pt idx="229">
                  <c:v>1764.1380000000083</c:v>
                </c:pt>
                <c:pt idx="230">
                  <c:v>1759.9800000000087</c:v>
                </c:pt>
                <c:pt idx="231">
                  <c:v>1755.822000000009</c:v>
                </c:pt>
                <c:pt idx="232">
                  <c:v>1751.6640000000089</c:v>
                </c:pt>
                <c:pt idx="233">
                  <c:v>1747.5060000000087</c:v>
                </c:pt>
                <c:pt idx="234">
                  <c:v>1743.3480000000088</c:v>
                </c:pt>
                <c:pt idx="235">
                  <c:v>1739.1900000000091</c:v>
                </c:pt>
                <c:pt idx="236">
                  <c:v>1735.032000000009</c:v>
                </c:pt>
                <c:pt idx="237">
                  <c:v>1730.8740000000089</c:v>
                </c:pt>
                <c:pt idx="238">
                  <c:v>1726.7160000000092</c:v>
                </c:pt>
                <c:pt idx="239">
                  <c:v>1722.5580000000093</c:v>
                </c:pt>
                <c:pt idx="240">
                  <c:v>1718.4000000000092</c:v>
                </c:pt>
                <c:pt idx="241">
                  <c:v>1714.2420000000091</c:v>
                </c:pt>
                <c:pt idx="242">
                  <c:v>1710.0840000000092</c:v>
                </c:pt>
                <c:pt idx="243">
                  <c:v>1705.9260000000095</c:v>
                </c:pt>
                <c:pt idx="244">
                  <c:v>1701.7680000000094</c:v>
                </c:pt>
                <c:pt idx="245">
                  <c:v>1697.6100000000092</c:v>
                </c:pt>
                <c:pt idx="246">
                  <c:v>1693.4520000000095</c:v>
                </c:pt>
                <c:pt idx="247">
                  <c:v>1689.2940000000096</c:v>
                </c:pt>
                <c:pt idx="248">
                  <c:v>1685.1360000000095</c:v>
                </c:pt>
                <c:pt idx="249">
                  <c:v>1680.9780000000092</c:v>
                </c:pt>
                <c:pt idx="250">
                  <c:v>1676.8200000000095</c:v>
                </c:pt>
                <c:pt idx="251">
                  <c:v>1672.6620000000098</c:v>
                </c:pt>
                <c:pt idx="252">
                  <c:v>1668.5040000000097</c:v>
                </c:pt>
                <c:pt idx="253">
                  <c:v>1664.3460000000096</c:v>
                </c:pt>
                <c:pt idx="254">
                  <c:v>1660.1880000000097</c:v>
                </c:pt>
                <c:pt idx="255">
                  <c:v>1656.03000000001</c:v>
                </c:pt>
                <c:pt idx="256">
                  <c:v>1651.8720000000098</c:v>
                </c:pt>
                <c:pt idx="257">
                  <c:v>1647.7140000000095</c:v>
                </c:pt>
                <c:pt idx="258">
                  <c:v>1643.5560000000098</c:v>
                </c:pt>
                <c:pt idx="259">
                  <c:v>1639.3980000000101</c:v>
                </c:pt>
                <c:pt idx="260">
                  <c:v>1635.24000000001</c:v>
                </c:pt>
                <c:pt idx="261">
                  <c:v>1631.0820000000099</c:v>
                </c:pt>
                <c:pt idx="262">
                  <c:v>1626.92400000001</c:v>
                </c:pt>
                <c:pt idx="263">
                  <c:v>1622.7660000000103</c:v>
                </c:pt>
                <c:pt idx="264">
                  <c:v>1618.60800000001</c:v>
                </c:pt>
                <c:pt idx="265">
                  <c:v>1614.4500000000098</c:v>
                </c:pt>
                <c:pt idx="266">
                  <c:v>1610.2920000000101</c:v>
                </c:pt>
                <c:pt idx="267">
                  <c:v>1606.1340000000105</c:v>
                </c:pt>
                <c:pt idx="268">
                  <c:v>1601.9760000000103</c:v>
                </c:pt>
                <c:pt idx="269">
                  <c:v>1597.81800000001</c:v>
                </c:pt>
                <c:pt idx="270">
                  <c:v>1593.6600000000103</c:v>
                </c:pt>
                <c:pt idx="271">
                  <c:v>1589.5020000000106</c:v>
                </c:pt>
                <c:pt idx="272">
                  <c:v>1585.3440000000103</c:v>
                </c:pt>
                <c:pt idx="273">
                  <c:v>1581.1860000000102</c:v>
                </c:pt>
                <c:pt idx="274">
                  <c:v>1577.0280000000105</c:v>
                </c:pt>
                <c:pt idx="275">
                  <c:v>1572.8700000000108</c:v>
                </c:pt>
                <c:pt idx="276">
                  <c:v>1568.7120000000107</c:v>
                </c:pt>
                <c:pt idx="277">
                  <c:v>1564.5540000000103</c:v>
                </c:pt>
                <c:pt idx="278">
                  <c:v>1560.3960000000106</c:v>
                </c:pt>
                <c:pt idx="279">
                  <c:v>1556.2380000000107</c:v>
                </c:pt>
                <c:pt idx="280">
                  <c:v>1552.0800000000106</c:v>
                </c:pt>
                <c:pt idx="281">
                  <c:v>1547.9220000000105</c:v>
                </c:pt>
                <c:pt idx="282">
                  <c:v>1543.7640000000108</c:v>
                </c:pt>
                <c:pt idx="283">
                  <c:v>1539.6060000000111</c:v>
                </c:pt>
                <c:pt idx="284">
                  <c:v>1535.4480000000108</c:v>
                </c:pt>
                <c:pt idx="285">
                  <c:v>1531.2900000000107</c:v>
                </c:pt>
                <c:pt idx="286">
                  <c:v>1527.132000000011</c:v>
                </c:pt>
                <c:pt idx="287">
                  <c:v>1522.9740000000113</c:v>
                </c:pt>
                <c:pt idx="288">
                  <c:v>1518.8160000000112</c:v>
                </c:pt>
                <c:pt idx="289">
                  <c:v>1514.6580000000108</c:v>
                </c:pt>
                <c:pt idx="290">
                  <c:v>1510.5000000000111</c:v>
                </c:pt>
                <c:pt idx="291">
                  <c:v>1506.3420000000115</c:v>
                </c:pt>
                <c:pt idx="292">
                  <c:v>1502.1840000000111</c:v>
                </c:pt>
                <c:pt idx="293">
                  <c:v>1498.026000000011</c:v>
                </c:pt>
                <c:pt idx="294">
                  <c:v>1493.8680000000113</c:v>
                </c:pt>
                <c:pt idx="295">
                  <c:v>1489.7100000000116</c:v>
                </c:pt>
                <c:pt idx="296">
                  <c:v>1485.5520000000115</c:v>
                </c:pt>
                <c:pt idx="297">
                  <c:v>1481.3940000000111</c:v>
                </c:pt>
                <c:pt idx="298">
                  <c:v>1477.2360000000115</c:v>
                </c:pt>
                <c:pt idx="299">
                  <c:v>1473.0780000000116</c:v>
                </c:pt>
                <c:pt idx="300">
                  <c:v>1468.9200000000114</c:v>
                </c:pt>
                <c:pt idx="301">
                  <c:v>1464.7620000000113</c:v>
                </c:pt>
                <c:pt idx="302">
                  <c:v>1460.6040000000116</c:v>
                </c:pt>
                <c:pt idx="303">
                  <c:v>1456.446000000012</c:v>
                </c:pt>
                <c:pt idx="304">
                  <c:v>1452.2880000000116</c:v>
                </c:pt>
                <c:pt idx="305">
                  <c:v>1448.1300000000115</c:v>
                </c:pt>
                <c:pt idx="306">
                  <c:v>1443.9720000000118</c:v>
                </c:pt>
                <c:pt idx="307">
                  <c:v>1439.8140000000119</c:v>
                </c:pt>
                <c:pt idx="308">
                  <c:v>1435.6560000000118</c:v>
                </c:pt>
                <c:pt idx="309">
                  <c:v>1431.4980000000116</c:v>
                </c:pt>
                <c:pt idx="310">
                  <c:v>1427.340000000012</c:v>
                </c:pt>
                <c:pt idx="311">
                  <c:v>1423.1820000000123</c:v>
                </c:pt>
                <c:pt idx="312">
                  <c:v>1419.0240000000119</c:v>
                </c:pt>
                <c:pt idx="313">
                  <c:v>1414.8660000000118</c:v>
                </c:pt>
                <c:pt idx="314">
                  <c:v>1410.7080000000119</c:v>
                </c:pt>
                <c:pt idx="315">
                  <c:v>1406.5500000000122</c:v>
                </c:pt>
                <c:pt idx="316">
                  <c:v>1402.3920000000121</c:v>
                </c:pt>
                <c:pt idx="317">
                  <c:v>1398.234000000012</c:v>
                </c:pt>
                <c:pt idx="318">
                  <c:v>1394.0760000000123</c:v>
                </c:pt>
                <c:pt idx="319">
                  <c:v>1389.9180000000124</c:v>
                </c:pt>
                <c:pt idx="320">
                  <c:v>1385.760000000012</c:v>
                </c:pt>
                <c:pt idx="321">
                  <c:v>1381.6020000000117</c:v>
                </c:pt>
                <c:pt idx="322">
                  <c:v>1377.4440000000118</c:v>
                </c:pt>
                <c:pt idx="323">
                  <c:v>1373.2860000000114</c:v>
                </c:pt>
                <c:pt idx="324">
                  <c:v>1369.1280000000111</c:v>
                </c:pt>
                <c:pt idx="325">
                  <c:v>1364.9700000000109</c:v>
                </c:pt>
                <c:pt idx="326">
                  <c:v>1360.8120000000106</c:v>
                </c:pt>
                <c:pt idx="327">
                  <c:v>1356.6540000000105</c:v>
                </c:pt>
                <c:pt idx="328">
                  <c:v>1352.4960000000099</c:v>
                </c:pt>
                <c:pt idx="329">
                  <c:v>1348.3380000000097</c:v>
                </c:pt>
                <c:pt idx="330">
                  <c:v>1344.1800000000096</c:v>
                </c:pt>
                <c:pt idx="331">
                  <c:v>1340.0220000000095</c:v>
                </c:pt>
                <c:pt idx="332">
                  <c:v>1335.8640000000091</c:v>
                </c:pt>
                <c:pt idx="333">
                  <c:v>1331.7060000000088</c:v>
                </c:pt>
                <c:pt idx="334">
                  <c:v>1327.5480000000084</c:v>
                </c:pt>
                <c:pt idx="335">
                  <c:v>1323.3900000000083</c:v>
                </c:pt>
                <c:pt idx="336">
                  <c:v>1319.2320000000082</c:v>
                </c:pt>
                <c:pt idx="337">
                  <c:v>1315.0740000000078</c:v>
                </c:pt>
                <c:pt idx="338">
                  <c:v>1310.9160000000074</c:v>
                </c:pt>
                <c:pt idx="339">
                  <c:v>1306.7580000000073</c:v>
                </c:pt>
                <c:pt idx="340">
                  <c:v>1302.600000000007</c:v>
                </c:pt>
                <c:pt idx="341">
                  <c:v>1298.4420000000068</c:v>
                </c:pt>
                <c:pt idx="342">
                  <c:v>1294.2840000000067</c:v>
                </c:pt>
                <c:pt idx="343">
                  <c:v>1290.1260000000061</c:v>
                </c:pt>
                <c:pt idx="344">
                  <c:v>1285.968000000006</c:v>
                </c:pt>
                <c:pt idx="345">
                  <c:v>1281.8100000000056</c:v>
                </c:pt>
                <c:pt idx="346">
                  <c:v>1277.6520000000055</c:v>
                </c:pt>
                <c:pt idx="347">
                  <c:v>1273.4940000000054</c:v>
                </c:pt>
                <c:pt idx="348">
                  <c:v>1269.3360000000048</c:v>
                </c:pt>
                <c:pt idx="349">
                  <c:v>1265.1780000000047</c:v>
                </c:pt>
                <c:pt idx="350">
                  <c:v>1261.0200000000045</c:v>
                </c:pt>
                <c:pt idx="351">
                  <c:v>1256.8620000000042</c:v>
                </c:pt>
                <c:pt idx="352">
                  <c:v>1252.704000000004</c:v>
                </c:pt>
                <c:pt idx="353">
                  <c:v>1248.5460000000035</c:v>
                </c:pt>
                <c:pt idx="354">
                  <c:v>1244.3880000000033</c:v>
                </c:pt>
                <c:pt idx="355">
                  <c:v>1240.2300000000032</c:v>
                </c:pt>
                <c:pt idx="356">
                  <c:v>1236.0720000000031</c:v>
                </c:pt>
                <c:pt idx="357">
                  <c:v>1231.9140000000027</c:v>
                </c:pt>
                <c:pt idx="358">
                  <c:v>1227.7560000000024</c:v>
                </c:pt>
                <c:pt idx="359">
                  <c:v>1223.598000000002</c:v>
                </c:pt>
                <c:pt idx="360">
                  <c:v>1219.4400000000019</c:v>
                </c:pt>
                <c:pt idx="361">
                  <c:v>1215.2820000000017</c:v>
                </c:pt>
                <c:pt idx="362">
                  <c:v>1211.1240000000014</c:v>
                </c:pt>
                <c:pt idx="363">
                  <c:v>1206.966000000001</c:v>
                </c:pt>
                <c:pt idx="364">
                  <c:v>1202.8080000000009</c:v>
                </c:pt>
                <c:pt idx="365">
                  <c:v>1198.6500000000005</c:v>
                </c:pt>
                <c:pt idx="366">
                  <c:v>1194.4920000000004</c:v>
                </c:pt>
                <c:pt idx="367">
                  <c:v>1190.3340000000003</c:v>
                </c:pt>
                <c:pt idx="368">
                  <c:v>1186.1759999999997</c:v>
                </c:pt>
                <c:pt idx="369">
                  <c:v>1182.0179999999996</c:v>
                </c:pt>
                <c:pt idx="370">
                  <c:v>1177.8599999999992</c:v>
                </c:pt>
                <c:pt idx="371">
                  <c:v>1173.7019999999991</c:v>
                </c:pt>
                <c:pt idx="372">
                  <c:v>1169.543999999999</c:v>
                </c:pt>
                <c:pt idx="373">
                  <c:v>1165.3859999999984</c:v>
                </c:pt>
                <c:pt idx="374">
                  <c:v>1161.2279999999982</c:v>
                </c:pt>
                <c:pt idx="375">
                  <c:v>1157.0699999999981</c:v>
                </c:pt>
                <c:pt idx="376">
                  <c:v>1152.9119999999978</c:v>
                </c:pt>
                <c:pt idx="377">
                  <c:v>1148.7539999999976</c:v>
                </c:pt>
                <c:pt idx="378">
                  <c:v>1144.595999999997</c:v>
                </c:pt>
                <c:pt idx="379">
                  <c:v>1140.4379999999969</c:v>
                </c:pt>
                <c:pt idx="380">
                  <c:v>1136.2799999999968</c:v>
                </c:pt>
                <c:pt idx="381">
                  <c:v>1132.1219999999967</c:v>
                </c:pt>
                <c:pt idx="382">
                  <c:v>1127.9639999999963</c:v>
                </c:pt>
                <c:pt idx="383">
                  <c:v>1123.8059999999959</c:v>
                </c:pt>
                <c:pt idx="384">
                  <c:v>1119.6479999999956</c:v>
                </c:pt>
                <c:pt idx="385">
                  <c:v>1115.4899999999955</c:v>
                </c:pt>
                <c:pt idx="386">
                  <c:v>1111.3319999999953</c:v>
                </c:pt>
                <c:pt idx="387">
                  <c:v>1107.173999999995</c:v>
                </c:pt>
                <c:pt idx="388">
                  <c:v>1103.0159999999946</c:v>
                </c:pt>
                <c:pt idx="389">
                  <c:v>1098.8579999999945</c:v>
                </c:pt>
                <c:pt idx="390">
                  <c:v>1094.6999999999941</c:v>
                </c:pt>
                <c:pt idx="391">
                  <c:v>1090.541999999994</c:v>
                </c:pt>
                <c:pt idx="392">
                  <c:v>1086.3839999999939</c:v>
                </c:pt>
                <c:pt idx="393">
                  <c:v>1082.2259999999933</c:v>
                </c:pt>
                <c:pt idx="394">
                  <c:v>1078.0679999999932</c:v>
                </c:pt>
                <c:pt idx="395">
                  <c:v>1073.9099999999928</c:v>
                </c:pt>
                <c:pt idx="396">
                  <c:v>1069.7519999999927</c:v>
                </c:pt>
                <c:pt idx="397">
                  <c:v>1065.5939999999925</c:v>
                </c:pt>
                <c:pt idx="398">
                  <c:v>1061.435999999992</c:v>
                </c:pt>
                <c:pt idx="399">
                  <c:v>1057.2779999999918</c:v>
                </c:pt>
                <c:pt idx="400">
                  <c:v>1053.1199999999917</c:v>
                </c:pt>
                <c:pt idx="401">
                  <c:v>1048.9619999999913</c:v>
                </c:pt>
                <c:pt idx="402">
                  <c:v>1044.8039999999912</c:v>
                </c:pt>
                <c:pt idx="403">
                  <c:v>1040.6459999999906</c:v>
                </c:pt>
                <c:pt idx="404">
                  <c:v>1036.4879999999905</c:v>
                </c:pt>
                <c:pt idx="405">
                  <c:v>1032.3299999999904</c:v>
                </c:pt>
                <c:pt idx="406">
                  <c:v>1028.1719999999902</c:v>
                </c:pt>
                <c:pt idx="407">
                  <c:v>1024.0139999999899</c:v>
                </c:pt>
                <c:pt idx="408">
                  <c:v>1019.8559999999894</c:v>
                </c:pt>
                <c:pt idx="409">
                  <c:v>1015.697999999989</c:v>
                </c:pt>
                <c:pt idx="410">
                  <c:v>1011.5399999999887</c:v>
                </c:pt>
                <c:pt idx="411">
                  <c:v>1007.3819999999885</c:v>
                </c:pt>
                <c:pt idx="412">
                  <c:v>1003.2239999999881</c:v>
                </c:pt>
                <c:pt idx="413">
                  <c:v>999.06599999998741</c:v>
                </c:pt>
                <c:pt idx="414">
                  <c:v>994.90799999998717</c:v>
                </c:pt>
                <c:pt idx="415">
                  <c:v>990.74999999998693</c:v>
                </c:pt>
                <c:pt idx="416">
                  <c:v>986.59199999998668</c:v>
                </c:pt>
                <c:pt idx="417">
                  <c:v>982.4339999999861</c:v>
                </c:pt>
                <c:pt idx="418">
                  <c:v>978.27599999998563</c:v>
                </c:pt>
                <c:pt idx="419">
                  <c:v>974.11799999998539</c:v>
                </c:pt>
                <c:pt idx="420">
                  <c:v>969.95999999998503</c:v>
                </c:pt>
                <c:pt idx="421">
                  <c:v>965.80199999998456</c:v>
                </c:pt>
                <c:pt idx="422">
                  <c:v>961.64399999998443</c:v>
                </c:pt>
                <c:pt idx="423">
                  <c:v>957.48599999998385</c:v>
                </c:pt>
                <c:pt idx="424">
                  <c:v>953.3279999999836</c:v>
                </c:pt>
                <c:pt idx="425">
                  <c:v>949.16999999998302</c:v>
                </c:pt>
                <c:pt idx="426">
                  <c:v>945.01199999998289</c:v>
                </c:pt>
                <c:pt idx="427">
                  <c:v>940.85399999998253</c:v>
                </c:pt>
                <c:pt idx="428">
                  <c:v>936.69599999998195</c:v>
                </c:pt>
                <c:pt idx="429">
                  <c:v>932.53799999998148</c:v>
                </c:pt>
                <c:pt idx="430">
                  <c:v>928.37999999998135</c:v>
                </c:pt>
                <c:pt idx="431">
                  <c:v>924.22199999998099</c:v>
                </c:pt>
                <c:pt idx="432">
                  <c:v>920.06399999998087</c:v>
                </c:pt>
                <c:pt idx="433">
                  <c:v>915.90599999997994</c:v>
                </c:pt>
                <c:pt idx="434">
                  <c:v>911.74799999997981</c:v>
                </c:pt>
                <c:pt idx="435">
                  <c:v>907.58999999997945</c:v>
                </c:pt>
                <c:pt idx="436">
                  <c:v>903.43199999997921</c:v>
                </c:pt>
                <c:pt idx="437">
                  <c:v>899.27399999997874</c:v>
                </c:pt>
                <c:pt idx="438">
                  <c:v>895.11599999997827</c:v>
                </c:pt>
                <c:pt idx="439">
                  <c:v>890.95799999997791</c:v>
                </c:pt>
                <c:pt idx="440">
                  <c:v>886.79999999997779</c:v>
                </c:pt>
                <c:pt idx="441">
                  <c:v>882.6419999999772</c:v>
                </c:pt>
                <c:pt idx="442">
                  <c:v>878.48399999997696</c:v>
                </c:pt>
                <c:pt idx="443">
                  <c:v>874.32599999997637</c:v>
                </c:pt>
                <c:pt idx="444">
                  <c:v>870.16799999997613</c:v>
                </c:pt>
                <c:pt idx="445">
                  <c:v>866.00999999997566</c:v>
                </c:pt>
                <c:pt idx="446">
                  <c:v>861.85199999997542</c:v>
                </c:pt>
                <c:pt idx="447">
                  <c:v>857.69399999997518</c:v>
                </c:pt>
                <c:pt idx="448">
                  <c:v>853.53599999997471</c:v>
                </c:pt>
                <c:pt idx="449">
                  <c:v>849.37799999997412</c:v>
                </c:pt>
                <c:pt idx="450">
                  <c:v>845.21999999997388</c:v>
                </c:pt>
                <c:pt idx="451">
                  <c:v>841.06199999997364</c:v>
                </c:pt>
                <c:pt idx="452">
                  <c:v>836.90399999997328</c:v>
                </c:pt>
                <c:pt idx="453">
                  <c:v>832.74599999997258</c:v>
                </c:pt>
                <c:pt idx="454">
                  <c:v>828.58799999997234</c:v>
                </c:pt>
                <c:pt idx="455">
                  <c:v>824.4299999999721</c:v>
                </c:pt>
                <c:pt idx="456">
                  <c:v>820.27199999997185</c:v>
                </c:pt>
                <c:pt idx="457">
                  <c:v>816.11399999997138</c:v>
                </c:pt>
                <c:pt idx="458">
                  <c:v>811.9559999999708</c:v>
                </c:pt>
                <c:pt idx="459">
                  <c:v>807.79799999997056</c:v>
                </c:pt>
                <c:pt idx="460">
                  <c:v>803.6399999999702</c:v>
                </c:pt>
                <c:pt idx="461">
                  <c:v>799.48199999996984</c:v>
                </c:pt>
                <c:pt idx="462">
                  <c:v>795.3239999999696</c:v>
                </c:pt>
                <c:pt idx="463">
                  <c:v>791.16599999996902</c:v>
                </c:pt>
                <c:pt idx="464">
                  <c:v>787.00799999996877</c:v>
                </c:pt>
                <c:pt idx="465">
                  <c:v>782.8499999999683</c:v>
                </c:pt>
                <c:pt idx="466">
                  <c:v>778.69199999996806</c:v>
                </c:pt>
                <c:pt idx="467">
                  <c:v>774.5339999999677</c:v>
                </c:pt>
                <c:pt idx="468">
                  <c:v>770.37599999996712</c:v>
                </c:pt>
                <c:pt idx="469">
                  <c:v>766.21799999996676</c:v>
                </c:pt>
                <c:pt idx="470">
                  <c:v>762.05999999996652</c:v>
                </c:pt>
                <c:pt idx="471">
                  <c:v>757.90199999996616</c:v>
                </c:pt>
                <c:pt idx="472">
                  <c:v>753.74399999996604</c:v>
                </c:pt>
                <c:pt idx="473">
                  <c:v>749.58599999996522</c:v>
                </c:pt>
                <c:pt idx="474">
                  <c:v>745.42799999996498</c:v>
                </c:pt>
                <c:pt idx="475">
                  <c:v>741.26999999996463</c:v>
                </c:pt>
                <c:pt idx="476">
                  <c:v>737.11199999996438</c:v>
                </c:pt>
                <c:pt idx="477">
                  <c:v>732.95399999996391</c:v>
                </c:pt>
                <c:pt idx="478">
                  <c:v>728.79599999996344</c:v>
                </c:pt>
                <c:pt idx="479">
                  <c:v>724.6379999999632</c:v>
                </c:pt>
                <c:pt idx="480">
                  <c:v>720.47999999996296</c:v>
                </c:pt>
                <c:pt idx="481">
                  <c:v>716.32199999996237</c:v>
                </c:pt>
                <c:pt idx="482">
                  <c:v>712.16399999996224</c:v>
                </c:pt>
                <c:pt idx="483">
                  <c:v>708.00599999996166</c:v>
                </c:pt>
                <c:pt idx="484">
                  <c:v>703.8479999999613</c:v>
                </c:pt>
                <c:pt idx="485">
                  <c:v>699.68999999996083</c:v>
                </c:pt>
                <c:pt idx="486">
                  <c:v>695.5319999999607</c:v>
                </c:pt>
                <c:pt idx="487">
                  <c:v>691.37399999996035</c:v>
                </c:pt>
                <c:pt idx="488">
                  <c:v>687.21599999995988</c:v>
                </c:pt>
                <c:pt idx="489">
                  <c:v>683.05799999995929</c:v>
                </c:pt>
                <c:pt idx="490">
                  <c:v>678.89999999995916</c:v>
                </c:pt>
                <c:pt idx="491">
                  <c:v>674.74199999995881</c:v>
                </c:pt>
                <c:pt idx="492">
                  <c:v>670.58399999995856</c:v>
                </c:pt>
                <c:pt idx="493">
                  <c:v>666.42599999995775</c:v>
                </c:pt>
                <c:pt idx="494">
                  <c:v>662.26799999995762</c:v>
                </c:pt>
                <c:pt idx="495">
                  <c:v>658.10999999995727</c:v>
                </c:pt>
                <c:pt idx="496">
                  <c:v>653.95199999995702</c:v>
                </c:pt>
                <c:pt idx="497">
                  <c:v>649.79399999995655</c:v>
                </c:pt>
                <c:pt idx="498">
                  <c:v>645.63599999995608</c:v>
                </c:pt>
                <c:pt idx="499">
                  <c:v>641.47799999995573</c:v>
                </c:pt>
                <c:pt idx="500">
                  <c:v>637.31999999995548</c:v>
                </c:pt>
                <c:pt idx="501">
                  <c:v>633.16199999995501</c:v>
                </c:pt>
                <c:pt idx="502">
                  <c:v>629.00399999995477</c:v>
                </c:pt>
                <c:pt idx="503">
                  <c:v>624.84599999995419</c:v>
                </c:pt>
                <c:pt idx="504">
                  <c:v>620.68799999995395</c:v>
                </c:pt>
                <c:pt idx="505">
                  <c:v>616.52999999995347</c:v>
                </c:pt>
                <c:pt idx="506">
                  <c:v>612.37199999995323</c:v>
                </c:pt>
                <c:pt idx="507">
                  <c:v>608.21399999995299</c:v>
                </c:pt>
                <c:pt idx="508">
                  <c:v>604.05599999995241</c:v>
                </c:pt>
                <c:pt idx="509">
                  <c:v>599.89799999995194</c:v>
                </c:pt>
                <c:pt idx="510">
                  <c:v>595.73999999995169</c:v>
                </c:pt>
                <c:pt idx="511">
                  <c:v>591.58199999995145</c:v>
                </c:pt>
                <c:pt idx="512">
                  <c:v>587.42399999995109</c:v>
                </c:pt>
                <c:pt idx="513">
                  <c:v>583.2659999999504</c:v>
                </c:pt>
                <c:pt idx="514">
                  <c:v>579.10799999995015</c:v>
                </c:pt>
                <c:pt idx="515">
                  <c:v>574.94999999994991</c:v>
                </c:pt>
                <c:pt idx="516">
                  <c:v>570.79199999994955</c:v>
                </c:pt>
                <c:pt idx="517">
                  <c:v>566.6339999999492</c:v>
                </c:pt>
                <c:pt idx="518">
                  <c:v>562.47599999994861</c:v>
                </c:pt>
                <c:pt idx="519">
                  <c:v>558.31799999994837</c:v>
                </c:pt>
                <c:pt idx="520">
                  <c:v>554.15999999994801</c:v>
                </c:pt>
                <c:pt idx="521">
                  <c:v>550.00199999994766</c:v>
                </c:pt>
                <c:pt idx="522">
                  <c:v>545.84399999994741</c:v>
                </c:pt>
                <c:pt idx="523">
                  <c:v>541.68599999994683</c:v>
                </c:pt>
                <c:pt idx="524">
                  <c:v>537.52799999994647</c:v>
                </c:pt>
                <c:pt idx="525">
                  <c:v>533.36999999994612</c:v>
                </c:pt>
              </c:numCache>
            </c:numRef>
          </c:val>
          <c:extLst>
            <c:ext xmlns:c16="http://schemas.microsoft.com/office/drawing/2014/chart" uri="{C3380CC4-5D6E-409C-BE32-E72D297353CC}">
              <c16:uniqueId val="{00000000-79B1-408C-A46E-9B905212BF11}"/>
            </c:ext>
          </c:extLst>
        </c:ser>
        <c:dLbls>
          <c:showLegendKey val="0"/>
          <c:showVal val="0"/>
          <c:showCatName val="0"/>
          <c:showSerName val="0"/>
          <c:showPercent val="0"/>
          <c:showBubbleSize val="0"/>
        </c:dLbls>
        <c:axId val="403685816"/>
        <c:axId val="1"/>
      </c:areaChart>
      <c:catAx>
        <c:axId val="403685816"/>
        <c:scaling>
          <c:orientation val="minMax"/>
        </c:scaling>
        <c:delete val="0"/>
        <c:axPos val="b"/>
        <c:majorTickMark val="none"/>
        <c:minorTickMark val="none"/>
        <c:tickLblPos val="none"/>
        <c:spPr>
          <a:ln w="9525">
            <a:noFill/>
          </a:ln>
        </c:spPr>
        <c:crossAx val="1"/>
        <c:crossesAt val="1100"/>
        <c:auto val="1"/>
        <c:lblAlgn val="ctr"/>
        <c:lblOffset val="100"/>
        <c:tickMarkSkip val="1"/>
        <c:noMultiLvlLbl val="0"/>
      </c:catAx>
      <c:valAx>
        <c:axId val="1"/>
        <c:scaling>
          <c:orientation val="minMax"/>
          <c:max val="2300"/>
          <c:min val="11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03685816"/>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256342641216538E-2"/>
          <c:y val="6.727958255921368E-2"/>
          <c:w val="0.91333245433581489"/>
          <c:h val="0.84830778009443342"/>
        </c:manualLayout>
      </c:layout>
      <c:areaChart>
        <c:grouping val="stacked"/>
        <c:varyColors val="0"/>
        <c:ser>
          <c:idx val="0"/>
          <c:order val="0"/>
          <c:spPr>
            <a:solidFill>
              <a:srgbClr val="C0C0C0"/>
            </a:solidFill>
            <a:ln w="38100">
              <a:solidFill>
                <a:srgbClr val="000000"/>
              </a:solidFill>
              <a:prstDash val="solid"/>
            </a:ln>
          </c:spPr>
          <c:val>
            <c:numRef>
              <c:f>'Course Analysis'!$C$107:$C$207</c:f>
              <c:numCache>
                <c:formatCode>0.00</c:formatCode>
                <c:ptCount val="101"/>
                <c:pt idx="0">
                  <c:v>2300.5200000000036</c:v>
                </c:pt>
                <c:pt idx="1">
                  <c:v>2296.3620000000037</c:v>
                </c:pt>
                <c:pt idx="2">
                  <c:v>2292.2040000000034</c:v>
                </c:pt>
                <c:pt idx="3">
                  <c:v>2288.0460000000039</c:v>
                </c:pt>
                <c:pt idx="4">
                  <c:v>2283.888000000004</c:v>
                </c:pt>
                <c:pt idx="5">
                  <c:v>2279.7300000000037</c:v>
                </c:pt>
                <c:pt idx="6">
                  <c:v>2275.5720000000033</c:v>
                </c:pt>
                <c:pt idx="7">
                  <c:v>2271.4140000000039</c:v>
                </c:pt>
                <c:pt idx="8">
                  <c:v>2267.256000000004</c:v>
                </c:pt>
                <c:pt idx="9">
                  <c:v>2263.098000000004</c:v>
                </c:pt>
                <c:pt idx="10">
                  <c:v>2258.9400000000037</c:v>
                </c:pt>
                <c:pt idx="11">
                  <c:v>2254.7820000000042</c:v>
                </c:pt>
                <c:pt idx="12">
                  <c:v>2250.6240000000043</c:v>
                </c:pt>
                <c:pt idx="13">
                  <c:v>2246.4660000000044</c:v>
                </c:pt>
                <c:pt idx="14">
                  <c:v>2242.3080000000036</c:v>
                </c:pt>
                <c:pt idx="15">
                  <c:v>2238.1500000000042</c:v>
                </c:pt>
                <c:pt idx="16">
                  <c:v>2233.9920000000043</c:v>
                </c:pt>
                <c:pt idx="17">
                  <c:v>2229.8340000000044</c:v>
                </c:pt>
                <c:pt idx="18">
                  <c:v>2225.676000000004</c:v>
                </c:pt>
                <c:pt idx="19">
                  <c:v>2221.5180000000046</c:v>
                </c:pt>
                <c:pt idx="20">
                  <c:v>2217.3600000000047</c:v>
                </c:pt>
                <c:pt idx="21">
                  <c:v>2213.2020000000043</c:v>
                </c:pt>
                <c:pt idx="22">
                  <c:v>2209.044000000004</c:v>
                </c:pt>
                <c:pt idx="23">
                  <c:v>2204.8860000000045</c:v>
                </c:pt>
                <c:pt idx="24">
                  <c:v>2200.7280000000046</c:v>
                </c:pt>
                <c:pt idx="25">
                  <c:v>2196.5700000000047</c:v>
                </c:pt>
                <c:pt idx="26">
                  <c:v>2192.4120000000044</c:v>
                </c:pt>
                <c:pt idx="27">
                  <c:v>2188.2540000000049</c:v>
                </c:pt>
                <c:pt idx="28">
                  <c:v>2184.096000000005</c:v>
                </c:pt>
                <c:pt idx="29">
                  <c:v>2179.9380000000046</c:v>
                </c:pt>
                <c:pt idx="30">
                  <c:v>2175.7800000000043</c:v>
                </c:pt>
                <c:pt idx="31">
                  <c:v>2171.6220000000048</c:v>
                </c:pt>
                <c:pt idx="32">
                  <c:v>2167.4640000000049</c:v>
                </c:pt>
                <c:pt idx="33">
                  <c:v>2163.306000000005</c:v>
                </c:pt>
                <c:pt idx="34">
                  <c:v>2159.1480000000047</c:v>
                </c:pt>
                <c:pt idx="35">
                  <c:v>2154.9900000000052</c:v>
                </c:pt>
                <c:pt idx="36">
                  <c:v>2150.8320000000049</c:v>
                </c:pt>
                <c:pt idx="37">
                  <c:v>2146.674000000005</c:v>
                </c:pt>
                <c:pt idx="38">
                  <c:v>2142.5160000000046</c:v>
                </c:pt>
                <c:pt idx="39">
                  <c:v>2138.3580000000052</c:v>
                </c:pt>
                <c:pt idx="40">
                  <c:v>2134.2000000000053</c:v>
                </c:pt>
                <c:pt idx="41">
                  <c:v>2130.0420000000054</c:v>
                </c:pt>
                <c:pt idx="42">
                  <c:v>2125.884000000005</c:v>
                </c:pt>
                <c:pt idx="43">
                  <c:v>2121.7260000000056</c:v>
                </c:pt>
                <c:pt idx="44">
                  <c:v>2117.5680000000052</c:v>
                </c:pt>
                <c:pt idx="45">
                  <c:v>2113.4100000000053</c:v>
                </c:pt>
                <c:pt idx="46">
                  <c:v>2109.252000000005</c:v>
                </c:pt>
                <c:pt idx="47">
                  <c:v>2105.0940000000055</c:v>
                </c:pt>
                <c:pt idx="48">
                  <c:v>2100.9360000000056</c:v>
                </c:pt>
                <c:pt idx="49">
                  <c:v>2096.7780000000057</c:v>
                </c:pt>
                <c:pt idx="50">
                  <c:v>2092.6200000000053</c:v>
                </c:pt>
                <c:pt idx="51">
                  <c:v>2088.4620000000054</c:v>
                </c:pt>
                <c:pt idx="52">
                  <c:v>2084.3040000000055</c:v>
                </c:pt>
                <c:pt idx="53">
                  <c:v>2080.1460000000056</c:v>
                </c:pt>
                <c:pt idx="54">
                  <c:v>2075.9880000000053</c:v>
                </c:pt>
                <c:pt idx="55">
                  <c:v>2071.8300000000058</c:v>
                </c:pt>
                <c:pt idx="56">
                  <c:v>2067.6720000000059</c:v>
                </c:pt>
                <c:pt idx="57">
                  <c:v>2063.514000000006</c:v>
                </c:pt>
                <c:pt idx="58">
                  <c:v>2059.3560000000057</c:v>
                </c:pt>
                <c:pt idx="59">
                  <c:v>2055.1980000000058</c:v>
                </c:pt>
                <c:pt idx="60">
                  <c:v>2051.0400000000059</c:v>
                </c:pt>
                <c:pt idx="61">
                  <c:v>2046.8820000000064</c:v>
                </c:pt>
                <c:pt idx="62">
                  <c:v>2042.7240000000061</c:v>
                </c:pt>
                <c:pt idx="63">
                  <c:v>2038.5660000000064</c:v>
                </c:pt>
                <c:pt idx="64">
                  <c:v>2034.408000000006</c:v>
                </c:pt>
                <c:pt idx="65">
                  <c:v>2030.2500000000059</c:v>
                </c:pt>
                <c:pt idx="66">
                  <c:v>2026.0920000000062</c:v>
                </c:pt>
                <c:pt idx="67">
                  <c:v>2021.9340000000066</c:v>
                </c:pt>
                <c:pt idx="68">
                  <c:v>2017.7760000000064</c:v>
                </c:pt>
                <c:pt idx="69">
                  <c:v>2013.6180000000061</c:v>
                </c:pt>
                <c:pt idx="70">
                  <c:v>2009.4600000000064</c:v>
                </c:pt>
                <c:pt idx="71">
                  <c:v>2005.3020000000067</c:v>
                </c:pt>
                <c:pt idx="72">
                  <c:v>2001.1440000000064</c:v>
                </c:pt>
                <c:pt idx="73">
                  <c:v>1996.9860000000062</c:v>
                </c:pt>
                <c:pt idx="74">
                  <c:v>1992.8280000000066</c:v>
                </c:pt>
                <c:pt idx="75">
                  <c:v>1988.6700000000069</c:v>
                </c:pt>
                <c:pt idx="76">
                  <c:v>1984.5120000000068</c:v>
                </c:pt>
                <c:pt idx="77">
                  <c:v>1980.3540000000064</c:v>
                </c:pt>
                <c:pt idx="78">
                  <c:v>1976.1960000000067</c:v>
                </c:pt>
                <c:pt idx="79">
                  <c:v>1972.0380000000068</c:v>
                </c:pt>
                <c:pt idx="80">
                  <c:v>1967.8800000000067</c:v>
                </c:pt>
                <c:pt idx="81">
                  <c:v>1963.7220000000066</c:v>
                </c:pt>
                <c:pt idx="82">
                  <c:v>1959.5640000000069</c:v>
                </c:pt>
                <c:pt idx="83">
                  <c:v>1955.4060000000072</c:v>
                </c:pt>
                <c:pt idx="84">
                  <c:v>1951.2480000000069</c:v>
                </c:pt>
                <c:pt idx="85">
                  <c:v>1947.0900000000067</c:v>
                </c:pt>
                <c:pt idx="86">
                  <c:v>1942.9320000000071</c:v>
                </c:pt>
                <c:pt idx="87">
                  <c:v>1938.7740000000074</c:v>
                </c:pt>
                <c:pt idx="88">
                  <c:v>1934.6160000000073</c:v>
                </c:pt>
                <c:pt idx="89">
                  <c:v>1930.4580000000069</c:v>
                </c:pt>
                <c:pt idx="90">
                  <c:v>1926.3000000000072</c:v>
                </c:pt>
                <c:pt idx="91">
                  <c:v>1922.1420000000076</c:v>
                </c:pt>
                <c:pt idx="92">
                  <c:v>1917.9840000000072</c:v>
                </c:pt>
                <c:pt idx="93">
                  <c:v>1913.8260000000071</c:v>
                </c:pt>
                <c:pt idx="94">
                  <c:v>1909.6680000000074</c:v>
                </c:pt>
                <c:pt idx="95">
                  <c:v>1905.5100000000077</c:v>
                </c:pt>
                <c:pt idx="96">
                  <c:v>1901.3520000000076</c:v>
                </c:pt>
                <c:pt idx="97">
                  <c:v>1897.1940000000072</c:v>
                </c:pt>
                <c:pt idx="98">
                  <c:v>1893.0360000000076</c:v>
                </c:pt>
                <c:pt idx="99">
                  <c:v>1888.8780000000077</c:v>
                </c:pt>
                <c:pt idx="100">
                  <c:v>1884.7200000000075</c:v>
                </c:pt>
              </c:numCache>
            </c:numRef>
          </c:val>
          <c:extLst>
            <c:ext xmlns:c16="http://schemas.microsoft.com/office/drawing/2014/chart" uri="{C3380CC4-5D6E-409C-BE32-E72D297353CC}">
              <c16:uniqueId val="{00000000-A52F-4975-87DD-AF7C2983CCFF}"/>
            </c:ext>
          </c:extLst>
        </c:ser>
        <c:dLbls>
          <c:showLegendKey val="0"/>
          <c:showVal val="0"/>
          <c:showCatName val="0"/>
          <c:showSerName val="0"/>
          <c:showPercent val="0"/>
          <c:showBubbleSize val="0"/>
        </c:dLbls>
        <c:axId val="422426520"/>
        <c:axId val="1"/>
      </c:areaChart>
      <c:catAx>
        <c:axId val="422426520"/>
        <c:scaling>
          <c:orientation val="minMax"/>
        </c:scaling>
        <c:delete val="0"/>
        <c:axPos val="b"/>
        <c:majorTickMark val="none"/>
        <c:minorTickMark val="none"/>
        <c:tickLblPos val="none"/>
        <c:spPr>
          <a:ln w="9525">
            <a:noFill/>
          </a:ln>
        </c:spPr>
        <c:crossAx val="1"/>
        <c:crossesAt val="-100"/>
        <c:auto val="1"/>
        <c:lblAlgn val="ctr"/>
        <c:lblOffset val="100"/>
        <c:tickMarkSkip val="1"/>
        <c:noMultiLvlLbl val="0"/>
      </c:catAx>
      <c:valAx>
        <c:axId val="1"/>
        <c:scaling>
          <c:orientation val="minMax"/>
          <c:max val="2900"/>
          <c:min val="17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22426520"/>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spPr>
            <a:solidFill>
              <a:srgbClr val="969696"/>
            </a:solidFill>
            <a:ln w="25400">
              <a:noFill/>
            </a:ln>
          </c:spPr>
          <c:val>
            <c:numRef>
              <c:f>'Course Analysis'!$C$7:$C$532</c:f>
              <c:numCache>
                <c:formatCode>0.00</c:formatCode>
                <c:ptCount val="526"/>
                <c:pt idx="0">
                  <c:v>2550</c:v>
                </c:pt>
                <c:pt idx="1">
                  <c:v>2550</c:v>
                </c:pt>
                <c:pt idx="2">
                  <c:v>2550</c:v>
                </c:pt>
                <c:pt idx="3">
                  <c:v>2550</c:v>
                </c:pt>
                <c:pt idx="4">
                  <c:v>2550</c:v>
                </c:pt>
                <c:pt idx="5">
                  <c:v>2550</c:v>
                </c:pt>
                <c:pt idx="6">
                  <c:v>2550</c:v>
                </c:pt>
                <c:pt idx="7">
                  <c:v>2550</c:v>
                </c:pt>
                <c:pt idx="8">
                  <c:v>2550</c:v>
                </c:pt>
                <c:pt idx="9">
                  <c:v>2550</c:v>
                </c:pt>
                <c:pt idx="10">
                  <c:v>2550</c:v>
                </c:pt>
                <c:pt idx="11">
                  <c:v>2550</c:v>
                </c:pt>
                <c:pt idx="12">
                  <c:v>2550</c:v>
                </c:pt>
                <c:pt idx="13">
                  <c:v>2550</c:v>
                </c:pt>
                <c:pt idx="14">
                  <c:v>2550</c:v>
                </c:pt>
                <c:pt idx="15">
                  <c:v>2550</c:v>
                </c:pt>
                <c:pt idx="16">
                  <c:v>2550</c:v>
                </c:pt>
                <c:pt idx="17">
                  <c:v>2550</c:v>
                </c:pt>
                <c:pt idx="18">
                  <c:v>2550</c:v>
                </c:pt>
                <c:pt idx="19">
                  <c:v>2550</c:v>
                </c:pt>
                <c:pt idx="20">
                  <c:v>2550</c:v>
                </c:pt>
                <c:pt idx="21">
                  <c:v>2550</c:v>
                </c:pt>
                <c:pt idx="22">
                  <c:v>2550</c:v>
                </c:pt>
                <c:pt idx="23">
                  <c:v>2550</c:v>
                </c:pt>
                <c:pt idx="24">
                  <c:v>2550</c:v>
                </c:pt>
                <c:pt idx="25">
                  <c:v>2550</c:v>
                </c:pt>
                <c:pt idx="26">
                  <c:v>2550</c:v>
                </c:pt>
                <c:pt idx="27">
                  <c:v>2550</c:v>
                </c:pt>
                <c:pt idx="28">
                  <c:v>2550</c:v>
                </c:pt>
                <c:pt idx="29">
                  <c:v>2550</c:v>
                </c:pt>
                <c:pt idx="30">
                  <c:v>2550</c:v>
                </c:pt>
                <c:pt idx="31">
                  <c:v>2550</c:v>
                </c:pt>
                <c:pt idx="32">
                  <c:v>2550</c:v>
                </c:pt>
                <c:pt idx="33">
                  <c:v>2550</c:v>
                </c:pt>
                <c:pt idx="34">
                  <c:v>2550</c:v>
                </c:pt>
                <c:pt idx="35">
                  <c:v>2550</c:v>
                </c:pt>
                <c:pt idx="36">
                  <c:v>2550</c:v>
                </c:pt>
                <c:pt idx="37">
                  <c:v>2550</c:v>
                </c:pt>
                <c:pt idx="38">
                  <c:v>2550</c:v>
                </c:pt>
                <c:pt idx="39">
                  <c:v>2550</c:v>
                </c:pt>
                <c:pt idx="40">
                  <c:v>2548.614</c:v>
                </c:pt>
                <c:pt idx="41">
                  <c:v>2545.8420000000001</c:v>
                </c:pt>
                <c:pt idx="42">
                  <c:v>2541.6839999999997</c:v>
                </c:pt>
                <c:pt idx="43">
                  <c:v>2537.5260000000003</c:v>
                </c:pt>
                <c:pt idx="44">
                  <c:v>2533.3680000000004</c:v>
                </c:pt>
                <c:pt idx="45">
                  <c:v>2529.2100000000005</c:v>
                </c:pt>
                <c:pt idx="46">
                  <c:v>2525.0519999999997</c:v>
                </c:pt>
                <c:pt idx="47">
                  <c:v>2520.8940000000002</c:v>
                </c:pt>
                <c:pt idx="48">
                  <c:v>2516.7360000000003</c:v>
                </c:pt>
                <c:pt idx="49">
                  <c:v>2512.5780000000004</c:v>
                </c:pt>
                <c:pt idx="50">
                  <c:v>2508.42</c:v>
                </c:pt>
                <c:pt idx="51">
                  <c:v>2504.2620000000006</c:v>
                </c:pt>
                <c:pt idx="52">
                  <c:v>2500.1040000000007</c:v>
                </c:pt>
                <c:pt idx="53">
                  <c:v>2495.9460000000008</c:v>
                </c:pt>
                <c:pt idx="54">
                  <c:v>2491.7880000000005</c:v>
                </c:pt>
                <c:pt idx="55">
                  <c:v>2487.630000000001</c:v>
                </c:pt>
                <c:pt idx="56">
                  <c:v>2483.4720000000011</c:v>
                </c:pt>
                <c:pt idx="57">
                  <c:v>2479.3140000000012</c:v>
                </c:pt>
                <c:pt idx="58">
                  <c:v>2475.1560000000009</c:v>
                </c:pt>
                <c:pt idx="59">
                  <c:v>2470.9980000000014</c:v>
                </c:pt>
                <c:pt idx="60">
                  <c:v>2466.8400000000015</c:v>
                </c:pt>
                <c:pt idx="61">
                  <c:v>2462.6820000000016</c:v>
                </c:pt>
                <c:pt idx="62">
                  <c:v>2458.5240000000013</c:v>
                </c:pt>
                <c:pt idx="63">
                  <c:v>2454.3660000000018</c:v>
                </c:pt>
                <c:pt idx="64">
                  <c:v>2450.2080000000019</c:v>
                </c:pt>
                <c:pt idx="65">
                  <c:v>2446.050000000002</c:v>
                </c:pt>
                <c:pt idx="66">
                  <c:v>2441.8920000000012</c:v>
                </c:pt>
                <c:pt idx="67">
                  <c:v>2437.7340000000017</c:v>
                </c:pt>
                <c:pt idx="68">
                  <c:v>2433.5760000000018</c:v>
                </c:pt>
                <c:pt idx="69">
                  <c:v>2429.4180000000019</c:v>
                </c:pt>
                <c:pt idx="70">
                  <c:v>2425.2600000000016</c:v>
                </c:pt>
                <c:pt idx="71">
                  <c:v>2421.1020000000021</c:v>
                </c:pt>
                <c:pt idx="72">
                  <c:v>2416.9440000000022</c:v>
                </c:pt>
                <c:pt idx="73">
                  <c:v>2412.7860000000023</c:v>
                </c:pt>
                <c:pt idx="74">
                  <c:v>2408.628000000002</c:v>
                </c:pt>
                <c:pt idx="75">
                  <c:v>2404.4700000000025</c:v>
                </c:pt>
                <c:pt idx="76">
                  <c:v>2400.3120000000026</c:v>
                </c:pt>
                <c:pt idx="77">
                  <c:v>2396.1540000000027</c:v>
                </c:pt>
                <c:pt idx="78">
                  <c:v>2391.9960000000024</c:v>
                </c:pt>
                <c:pt idx="79">
                  <c:v>2387.8380000000029</c:v>
                </c:pt>
                <c:pt idx="80">
                  <c:v>2383.680000000003</c:v>
                </c:pt>
                <c:pt idx="81">
                  <c:v>2379.5220000000031</c:v>
                </c:pt>
                <c:pt idx="82">
                  <c:v>2375.3640000000023</c:v>
                </c:pt>
                <c:pt idx="83">
                  <c:v>2371.2060000000029</c:v>
                </c:pt>
                <c:pt idx="84">
                  <c:v>2367.048000000003</c:v>
                </c:pt>
                <c:pt idx="85">
                  <c:v>2362.8900000000031</c:v>
                </c:pt>
                <c:pt idx="86">
                  <c:v>2358.7320000000027</c:v>
                </c:pt>
                <c:pt idx="87">
                  <c:v>2354.5740000000033</c:v>
                </c:pt>
                <c:pt idx="88">
                  <c:v>2350.4160000000034</c:v>
                </c:pt>
                <c:pt idx="89">
                  <c:v>2346.2580000000034</c:v>
                </c:pt>
                <c:pt idx="90">
                  <c:v>2342.1000000000026</c:v>
                </c:pt>
                <c:pt idx="91">
                  <c:v>2337.9420000000032</c:v>
                </c:pt>
                <c:pt idx="92">
                  <c:v>2333.7840000000033</c:v>
                </c:pt>
                <c:pt idx="93">
                  <c:v>2329.6260000000034</c:v>
                </c:pt>
                <c:pt idx="94">
                  <c:v>2325.468000000003</c:v>
                </c:pt>
                <c:pt idx="95">
                  <c:v>2321.3100000000036</c:v>
                </c:pt>
                <c:pt idx="96">
                  <c:v>2317.1520000000037</c:v>
                </c:pt>
                <c:pt idx="97">
                  <c:v>2312.9940000000033</c:v>
                </c:pt>
                <c:pt idx="98">
                  <c:v>2308.836000000003</c:v>
                </c:pt>
                <c:pt idx="99">
                  <c:v>2304.6780000000035</c:v>
                </c:pt>
                <c:pt idx="100">
                  <c:v>2300.5200000000036</c:v>
                </c:pt>
                <c:pt idx="101">
                  <c:v>2296.3620000000037</c:v>
                </c:pt>
                <c:pt idx="102">
                  <c:v>2292.2040000000034</c:v>
                </c:pt>
                <c:pt idx="103">
                  <c:v>2288.0460000000039</c:v>
                </c:pt>
                <c:pt idx="104">
                  <c:v>2283.888000000004</c:v>
                </c:pt>
                <c:pt idx="105">
                  <c:v>2279.7300000000037</c:v>
                </c:pt>
                <c:pt idx="106">
                  <c:v>2275.5720000000033</c:v>
                </c:pt>
                <c:pt idx="107">
                  <c:v>2271.4140000000039</c:v>
                </c:pt>
                <c:pt idx="108">
                  <c:v>2267.256000000004</c:v>
                </c:pt>
                <c:pt idx="109">
                  <c:v>2263.098000000004</c:v>
                </c:pt>
                <c:pt idx="110">
                  <c:v>2258.9400000000037</c:v>
                </c:pt>
                <c:pt idx="111">
                  <c:v>2254.7820000000042</c:v>
                </c:pt>
                <c:pt idx="112">
                  <c:v>2250.6240000000043</c:v>
                </c:pt>
                <c:pt idx="113">
                  <c:v>2246.4660000000044</c:v>
                </c:pt>
                <c:pt idx="114">
                  <c:v>2242.3080000000036</c:v>
                </c:pt>
                <c:pt idx="115">
                  <c:v>2238.1500000000042</c:v>
                </c:pt>
                <c:pt idx="116">
                  <c:v>2233.9920000000043</c:v>
                </c:pt>
                <c:pt idx="117">
                  <c:v>2229.8340000000044</c:v>
                </c:pt>
                <c:pt idx="118">
                  <c:v>2225.676000000004</c:v>
                </c:pt>
                <c:pt idx="119">
                  <c:v>2221.5180000000046</c:v>
                </c:pt>
                <c:pt idx="120">
                  <c:v>2217.3600000000047</c:v>
                </c:pt>
                <c:pt idx="121">
                  <c:v>2213.2020000000043</c:v>
                </c:pt>
                <c:pt idx="122">
                  <c:v>2209.044000000004</c:v>
                </c:pt>
                <c:pt idx="123">
                  <c:v>2204.8860000000045</c:v>
                </c:pt>
                <c:pt idx="124">
                  <c:v>2200.7280000000046</c:v>
                </c:pt>
                <c:pt idx="125">
                  <c:v>2196.5700000000047</c:v>
                </c:pt>
                <c:pt idx="126">
                  <c:v>2192.4120000000044</c:v>
                </c:pt>
                <c:pt idx="127">
                  <c:v>2188.2540000000049</c:v>
                </c:pt>
                <c:pt idx="128">
                  <c:v>2184.096000000005</c:v>
                </c:pt>
                <c:pt idx="129">
                  <c:v>2179.9380000000046</c:v>
                </c:pt>
                <c:pt idx="130">
                  <c:v>2175.7800000000043</c:v>
                </c:pt>
                <c:pt idx="131">
                  <c:v>2171.6220000000048</c:v>
                </c:pt>
                <c:pt idx="132">
                  <c:v>2167.4640000000049</c:v>
                </c:pt>
                <c:pt idx="133">
                  <c:v>2163.306000000005</c:v>
                </c:pt>
                <c:pt idx="134">
                  <c:v>2159.1480000000047</c:v>
                </c:pt>
                <c:pt idx="135">
                  <c:v>2154.9900000000052</c:v>
                </c:pt>
                <c:pt idx="136">
                  <c:v>2150.8320000000049</c:v>
                </c:pt>
                <c:pt idx="137">
                  <c:v>2146.674000000005</c:v>
                </c:pt>
                <c:pt idx="138">
                  <c:v>2142.5160000000046</c:v>
                </c:pt>
                <c:pt idx="139">
                  <c:v>2138.3580000000052</c:v>
                </c:pt>
                <c:pt idx="140">
                  <c:v>2134.2000000000053</c:v>
                </c:pt>
                <c:pt idx="141">
                  <c:v>2130.0420000000054</c:v>
                </c:pt>
                <c:pt idx="142">
                  <c:v>2125.884000000005</c:v>
                </c:pt>
                <c:pt idx="143">
                  <c:v>2121.7260000000056</c:v>
                </c:pt>
                <c:pt idx="144">
                  <c:v>2117.5680000000052</c:v>
                </c:pt>
                <c:pt idx="145">
                  <c:v>2113.4100000000053</c:v>
                </c:pt>
                <c:pt idx="146">
                  <c:v>2109.252000000005</c:v>
                </c:pt>
                <c:pt idx="147">
                  <c:v>2105.0940000000055</c:v>
                </c:pt>
                <c:pt idx="148">
                  <c:v>2100.9360000000056</c:v>
                </c:pt>
                <c:pt idx="149">
                  <c:v>2096.7780000000057</c:v>
                </c:pt>
                <c:pt idx="150">
                  <c:v>2092.6200000000053</c:v>
                </c:pt>
                <c:pt idx="151">
                  <c:v>2088.4620000000054</c:v>
                </c:pt>
                <c:pt idx="152">
                  <c:v>2084.3040000000055</c:v>
                </c:pt>
                <c:pt idx="153">
                  <c:v>2080.1460000000056</c:v>
                </c:pt>
                <c:pt idx="154">
                  <c:v>2075.9880000000053</c:v>
                </c:pt>
                <c:pt idx="155">
                  <c:v>2071.8300000000058</c:v>
                </c:pt>
                <c:pt idx="156">
                  <c:v>2067.6720000000059</c:v>
                </c:pt>
                <c:pt idx="157">
                  <c:v>2063.514000000006</c:v>
                </c:pt>
                <c:pt idx="158">
                  <c:v>2059.3560000000057</c:v>
                </c:pt>
                <c:pt idx="159">
                  <c:v>2055.1980000000058</c:v>
                </c:pt>
                <c:pt idx="160">
                  <c:v>2051.0400000000059</c:v>
                </c:pt>
                <c:pt idx="161">
                  <c:v>2046.8820000000064</c:v>
                </c:pt>
                <c:pt idx="162">
                  <c:v>2042.7240000000061</c:v>
                </c:pt>
                <c:pt idx="163">
                  <c:v>2038.5660000000064</c:v>
                </c:pt>
                <c:pt idx="164">
                  <c:v>2034.408000000006</c:v>
                </c:pt>
                <c:pt idx="165">
                  <c:v>2030.2500000000059</c:v>
                </c:pt>
                <c:pt idx="166">
                  <c:v>2026.0920000000062</c:v>
                </c:pt>
                <c:pt idx="167">
                  <c:v>2021.9340000000066</c:v>
                </c:pt>
                <c:pt idx="168">
                  <c:v>2017.7760000000064</c:v>
                </c:pt>
                <c:pt idx="169">
                  <c:v>2013.6180000000061</c:v>
                </c:pt>
                <c:pt idx="170">
                  <c:v>2009.4600000000064</c:v>
                </c:pt>
                <c:pt idx="171">
                  <c:v>2005.3020000000067</c:v>
                </c:pt>
                <c:pt idx="172">
                  <c:v>2001.1440000000064</c:v>
                </c:pt>
                <c:pt idx="173">
                  <c:v>1996.9860000000062</c:v>
                </c:pt>
                <c:pt idx="174">
                  <c:v>1992.8280000000066</c:v>
                </c:pt>
                <c:pt idx="175">
                  <c:v>1988.6700000000069</c:v>
                </c:pt>
                <c:pt idx="176">
                  <c:v>1984.5120000000068</c:v>
                </c:pt>
                <c:pt idx="177">
                  <c:v>1980.3540000000064</c:v>
                </c:pt>
                <c:pt idx="178">
                  <c:v>1976.1960000000067</c:v>
                </c:pt>
                <c:pt idx="179">
                  <c:v>1972.0380000000068</c:v>
                </c:pt>
                <c:pt idx="180">
                  <c:v>1967.8800000000067</c:v>
                </c:pt>
                <c:pt idx="181">
                  <c:v>1963.7220000000066</c:v>
                </c:pt>
                <c:pt idx="182">
                  <c:v>1959.5640000000069</c:v>
                </c:pt>
                <c:pt idx="183">
                  <c:v>1955.4060000000072</c:v>
                </c:pt>
                <c:pt idx="184">
                  <c:v>1951.2480000000069</c:v>
                </c:pt>
                <c:pt idx="185">
                  <c:v>1947.0900000000067</c:v>
                </c:pt>
                <c:pt idx="186">
                  <c:v>1942.9320000000071</c:v>
                </c:pt>
                <c:pt idx="187">
                  <c:v>1938.7740000000074</c:v>
                </c:pt>
                <c:pt idx="188">
                  <c:v>1934.6160000000073</c:v>
                </c:pt>
                <c:pt idx="189">
                  <c:v>1930.4580000000069</c:v>
                </c:pt>
                <c:pt idx="190">
                  <c:v>1926.3000000000072</c:v>
                </c:pt>
                <c:pt idx="191">
                  <c:v>1922.1420000000076</c:v>
                </c:pt>
                <c:pt idx="192">
                  <c:v>1917.9840000000072</c:v>
                </c:pt>
                <c:pt idx="193">
                  <c:v>1913.8260000000071</c:v>
                </c:pt>
                <c:pt idx="194">
                  <c:v>1909.6680000000074</c:v>
                </c:pt>
                <c:pt idx="195">
                  <c:v>1905.5100000000077</c:v>
                </c:pt>
                <c:pt idx="196">
                  <c:v>1901.3520000000076</c:v>
                </c:pt>
                <c:pt idx="197">
                  <c:v>1897.1940000000072</c:v>
                </c:pt>
                <c:pt idx="198">
                  <c:v>1893.0360000000076</c:v>
                </c:pt>
                <c:pt idx="199">
                  <c:v>1888.8780000000077</c:v>
                </c:pt>
                <c:pt idx="200">
                  <c:v>1884.7200000000075</c:v>
                </c:pt>
                <c:pt idx="201">
                  <c:v>1880.5620000000074</c:v>
                </c:pt>
                <c:pt idx="202">
                  <c:v>1876.4040000000077</c:v>
                </c:pt>
                <c:pt idx="203">
                  <c:v>1872.2460000000081</c:v>
                </c:pt>
                <c:pt idx="204">
                  <c:v>1868.0880000000077</c:v>
                </c:pt>
                <c:pt idx="205">
                  <c:v>1863.9300000000076</c:v>
                </c:pt>
                <c:pt idx="206">
                  <c:v>1859.7720000000079</c:v>
                </c:pt>
                <c:pt idx="207">
                  <c:v>1855.614000000008</c:v>
                </c:pt>
                <c:pt idx="208">
                  <c:v>1851.4560000000079</c:v>
                </c:pt>
                <c:pt idx="209">
                  <c:v>1847.2980000000077</c:v>
                </c:pt>
                <c:pt idx="210">
                  <c:v>1843.1400000000081</c:v>
                </c:pt>
                <c:pt idx="211">
                  <c:v>1838.9820000000084</c:v>
                </c:pt>
                <c:pt idx="212">
                  <c:v>1834.824000000008</c:v>
                </c:pt>
                <c:pt idx="213">
                  <c:v>1830.6660000000079</c:v>
                </c:pt>
                <c:pt idx="214">
                  <c:v>1826.508000000008</c:v>
                </c:pt>
                <c:pt idx="215">
                  <c:v>1822.3500000000083</c:v>
                </c:pt>
                <c:pt idx="216">
                  <c:v>1818.1920000000082</c:v>
                </c:pt>
                <c:pt idx="217">
                  <c:v>1814.0340000000081</c:v>
                </c:pt>
                <c:pt idx="218">
                  <c:v>1809.8760000000084</c:v>
                </c:pt>
                <c:pt idx="219">
                  <c:v>1805.7180000000085</c:v>
                </c:pt>
                <c:pt idx="220">
                  <c:v>1801.5600000000084</c:v>
                </c:pt>
                <c:pt idx="221">
                  <c:v>1797.4020000000082</c:v>
                </c:pt>
                <c:pt idx="222">
                  <c:v>1793.2440000000083</c:v>
                </c:pt>
                <c:pt idx="223">
                  <c:v>1789.0860000000087</c:v>
                </c:pt>
                <c:pt idx="224">
                  <c:v>1784.9280000000085</c:v>
                </c:pt>
                <c:pt idx="225">
                  <c:v>1780.7700000000084</c:v>
                </c:pt>
                <c:pt idx="226">
                  <c:v>1776.6120000000087</c:v>
                </c:pt>
                <c:pt idx="227">
                  <c:v>1772.4540000000088</c:v>
                </c:pt>
                <c:pt idx="228">
                  <c:v>1768.2960000000087</c:v>
                </c:pt>
                <c:pt idx="229">
                  <c:v>1764.1380000000083</c:v>
                </c:pt>
                <c:pt idx="230">
                  <c:v>1759.9800000000087</c:v>
                </c:pt>
                <c:pt idx="231">
                  <c:v>1755.822000000009</c:v>
                </c:pt>
                <c:pt idx="232">
                  <c:v>1751.6640000000089</c:v>
                </c:pt>
                <c:pt idx="233">
                  <c:v>1747.5060000000087</c:v>
                </c:pt>
                <c:pt idx="234">
                  <c:v>1743.3480000000088</c:v>
                </c:pt>
                <c:pt idx="235">
                  <c:v>1739.1900000000091</c:v>
                </c:pt>
                <c:pt idx="236">
                  <c:v>1735.032000000009</c:v>
                </c:pt>
                <c:pt idx="237">
                  <c:v>1730.8740000000089</c:v>
                </c:pt>
                <c:pt idx="238">
                  <c:v>1726.7160000000092</c:v>
                </c:pt>
                <c:pt idx="239">
                  <c:v>1722.5580000000093</c:v>
                </c:pt>
                <c:pt idx="240">
                  <c:v>1718.4000000000092</c:v>
                </c:pt>
                <c:pt idx="241">
                  <c:v>1714.2420000000091</c:v>
                </c:pt>
                <c:pt idx="242">
                  <c:v>1710.0840000000092</c:v>
                </c:pt>
                <c:pt idx="243">
                  <c:v>1705.9260000000095</c:v>
                </c:pt>
                <c:pt idx="244">
                  <c:v>1701.7680000000094</c:v>
                </c:pt>
                <c:pt idx="245">
                  <c:v>1697.6100000000092</c:v>
                </c:pt>
                <c:pt idx="246">
                  <c:v>1693.4520000000095</c:v>
                </c:pt>
                <c:pt idx="247">
                  <c:v>1689.2940000000096</c:v>
                </c:pt>
                <c:pt idx="248">
                  <c:v>1685.1360000000095</c:v>
                </c:pt>
                <c:pt idx="249">
                  <c:v>1680.9780000000092</c:v>
                </c:pt>
                <c:pt idx="250">
                  <c:v>1676.8200000000095</c:v>
                </c:pt>
                <c:pt idx="251">
                  <c:v>1672.6620000000098</c:v>
                </c:pt>
                <c:pt idx="252">
                  <c:v>1668.5040000000097</c:v>
                </c:pt>
                <c:pt idx="253">
                  <c:v>1664.3460000000096</c:v>
                </c:pt>
                <c:pt idx="254">
                  <c:v>1660.1880000000097</c:v>
                </c:pt>
                <c:pt idx="255">
                  <c:v>1656.03000000001</c:v>
                </c:pt>
                <c:pt idx="256">
                  <c:v>1651.8720000000098</c:v>
                </c:pt>
                <c:pt idx="257">
                  <c:v>1647.7140000000095</c:v>
                </c:pt>
                <c:pt idx="258">
                  <c:v>1643.5560000000098</c:v>
                </c:pt>
                <c:pt idx="259">
                  <c:v>1639.3980000000101</c:v>
                </c:pt>
                <c:pt idx="260">
                  <c:v>1635.24000000001</c:v>
                </c:pt>
                <c:pt idx="261">
                  <c:v>1631.0820000000099</c:v>
                </c:pt>
                <c:pt idx="262">
                  <c:v>1626.92400000001</c:v>
                </c:pt>
                <c:pt idx="263">
                  <c:v>1622.7660000000103</c:v>
                </c:pt>
                <c:pt idx="264">
                  <c:v>1618.60800000001</c:v>
                </c:pt>
                <c:pt idx="265">
                  <c:v>1614.4500000000098</c:v>
                </c:pt>
                <c:pt idx="266">
                  <c:v>1610.2920000000101</c:v>
                </c:pt>
                <c:pt idx="267">
                  <c:v>1606.1340000000105</c:v>
                </c:pt>
                <c:pt idx="268">
                  <c:v>1601.9760000000103</c:v>
                </c:pt>
                <c:pt idx="269">
                  <c:v>1597.81800000001</c:v>
                </c:pt>
                <c:pt idx="270">
                  <c:v>1593.6600000000103</c:v>
                </c:pt>
                <c:pt idx="271">
                  <c:v>1589.5020000000106</c:v>
                </c:pt>
                <c:pt idx="272">
                  <c:v>1585.3440000000103</c:v>
                </c:pt>
                <c:pt idx="273">
                  <c:v>1581.1860000000102</c:v>
                </c:pt>
                <c:pt idx="274">
                  <c:v>1577.0280000000105</c:v>
                </c:pt>
                <c:pt idx="275">
                  <c:v>1572.8700000000108</c:v>
                </c:pt>
                <c:pt idx="276">
                  <c:v>1568.7120000000107</c:v>
                </c:pt>
                <c:pt idx="277">
                  <c:v>1564.5540000000103</c:v>
                </c:pt>
                <c:pt idx="278">
                  <c:v>1560.3960000000106</c:v>
                </c:pt>
                <c:pt idx="279">
                  <c:v>1556.2380000000107</c:v>
                </c:pt>
                <c:pt idx="280">
                  <c:v>1552.0800000000106</c:v>
                </c:pt>
                <c:pt idx="281">
                  <c:v>1547.9220000000105</c:v>
                </c:pt>
                <c:pt idx="282">
                  <c:v>1543.7640000000108</c:v>
                </c:pt>
                <c:pt idx="283">
                  <c:v>1539.6060000000111</c:v>
                </c:pt>
                <c:pt idx="284">
                  <c:v>1535.4480000000108</c:v>
                </c:pt>
                <c:pt idx="285">
                  <c:v>1531.2900000000107</c:v>
                </c:pt>
                <c:pt idx="286">
                  <c:v>1527.132000000011</c:v>
                </c:pt>
                <c:pt idx="287">
                  <c:v>1522.9740000000113</c:v>
                </c:pt>
                <c:pt idx="288">
                  <c:v>1518.8160000000112</c:v>
                </c:pt>
                <c:pt idx="289">
                  <c:v>1514.6580000000108</c:v>
                </c:pt>
                <c:pt idx="290">
                  <c:v>1510.5000000000111</c:v>
                </c:pt>
                <c:pt idx="291">
                  <c:v>1506.3420000000115</c:v>
                </c:pt>
                <c:pt idx="292">
                  <c:v>1502.1840000000111</c:v>
                </c:pt>
                <c:pt idx="293">
                  <c:v>1498.026000000011</c:v>
                </c:pt>
                <c:pt idx="294">
                  <c:v>1493.8680000000113</c:v>
                </c:pt>
                <c:pt idx="295">
                  <c:v>1489.7100000000116</c:v>
                </c:pt>
                <c:pt idx="296">
                  <c:v>1485.5520000000115</c:v>
                </c:pt>
                <c:pt idx="297">
                  <c:v>1481.3940000000111</c:v>
                </c:pt>
                <c:pt idx="298">
                  <c:v>1477.2360000000115</c:v>
                </c:pt>
                <c:pt idx="299">
                  <c:v>1473.0780000000116</c:v>
                </c:pt>
                <c:pt idx="300">
                  <c:v>1468.9200000000114</c:v>
                </c:pt>
                <c:pt idx="301">
                  <c:v>1464.7620000000113</c:v>
                </c:pt>
                <c:pt idx="302">
                  <c:v>1460.6040000000116</c:v>
                </c:pt>
                <c:pt idx="303">
                  <c:v>1456.446000000012</c:v>
                </c:pt>
                <c:pt idx="304">
                  <c:v>1452.2880000000116</c:v>
                </c:pt>
                <c:pt idx="305">
                  <c:v>1448.1300000000115</c:v>
                </c:pt>
                <c:pt idx="306">
                  <c:v>1443.9720000000118</c:v>
                </c:pt>
                <c:pt idx="307">
                  <c:v>1439.8140000000119</c:v>
                </c:pt>
                <c:pt idx="308">
                  <c:v>1435.6560000000118</c:v>
                </c:pt>
                <c:pt idx="309">
                  <c:v>1431.4980000000116</c:v>
                </c:pt>
                <c:pt idx="310">
                  <c:v>1427.340000000012</c:v>
                </c:pt>
                <c:pt idx="311">
                  <c:v>1423.1820000000123</c:v>
                </c:pt>
                <c:pt idx="312">
                  <c:v>1419.0240000000119</c:v>
                </c:pt>
                <c:pt idx="313">
                  <c:v>1414.8660000000118</c:v>
                </c:pt>
                <c:pt idx="314">
                  <c:v>1410.7080000000119</c:v>
                </c:pt>
                <c:pt idx="315">
                  <c:v>1406.5500000000122</c:v>
                </c:pt>
                <c:pt idx="316">
                  <c:v>1402.3920000000121</c:v>
                </c:pt>
                <c:pt idx="317">
                  <c:v>1398.234000000012</c:v>
                </c:pt>
                <c:pt idx="318">
                  <c:v>1394.0760000000123</c:v>
                </c:pt>
                <c:pt idx="319">
                  <c:v>1389.9180000000124</c:v>
                </c:pt>
                <c:pt idx="320">
                  <c:v>1385.760000000012</c:v>
                </c:pt>
                <c:pt idx="321">
                  <c:v>1381.6020000000117</c:v>
                </c:pt>
                <c:pt idx="322">
                  <c:v>1377.4440000000118</c:v>
                </c:pt>
                <c:pt idx="323">
                  <c:v>1373.2860000000114</c:v>
                </c:pt>
                <c:pt idx="324">
                  <c:v>1369.1280000000111</c:v>
                </c:pt>
                <c:pt idx="325">
                  <c:v>1364.9700000000109</c:v>
                </c:pt>
                <c:pt idx="326">
                  <c:v>1360.8120000000106</c:v>
                </c:pt>
                <c:pt idx="327">
                  <c:v>1356.6540000000105</c:v>
                </c:pt>
                <c:pt idx="328">
                  <c:v>1352.4960000000099</c:v>
                </c:pt>
                <c:pt idx="329">
                  <c:v>1348.3380000000097</c:v>
                </c:pt>
                <c:pt idx="330">
                  <c:v>1344.1800000000096</c:v>
                </c:pt>
                <c:pt idx="331">
                  <c:v>1340.0220000000095</c:v>
                </c:pt>
                <c:pt idx="332">
                  <c:v>1335.8640000000091</c:v>
                </c:pt>
                <c:pt idx="333">
                  <c:v>1331.7060000000088</c:v>
                </c:pt>
                <c:pt idx="334">
                  <c:v>1327.5480000000084</c:v>
                </c:pt>
                <c:pt idx="335">
                  <c:v>1323.3900000000083</c:v>
                </c:pt>
                <c:pt idx="336">
                  <c:v>1319.2320000000082</c:v>
                </c:pt>
                <c:pt idx="337">
                  <c:v>1315.0740000000078</c:v>
                </c:pt>
                <c:pt idx="338">
                  <c:v>1310.9160000000074</c:v>
                </c:pt>
                <c:pt idx="339">
                  <c:v>1306.7580000000073</c:v>
                </c:pt>
                <c:pt idx="340">
                  <c:v>1302.600000000007</c:v>
                </c:pt>
                <c:pt idx="341">
                  <c:v>1298.4420000000068</c:v>
                </c:pt>
                <c:pt idx="342">
                  <c:v>1294.2840000000067</c:v>
                </c:pt>
                <c:pt idx="343">
                  <c:v>1290.1260000000061</c:v>
                </c:pt>
                <c:pt idx="344">
                  <c:v>1285.968000000006</c:v>
                </c:pt>
                <c:pt idx="345">
                  <c:v>1281.8100000000056</c:v>
                </c:pt>
                <c:pt idx="346">
                  <c:v>1277.6520000000055</c:v>
                </c:pt>
                <c:pt idx="347">
                  <c:v>1273.4940000000054</c:v>
                </c:pt>
                <c:pt idx="348">
                  <c:v>1269.3360000000048</c:v>
                </c:pt>
                <c:pt idx="349">
                  <c:v>1265.1780000000047</c:v>
                </c:pt>
                <c:pt idx="350">
                  <c:v>1261.0200000000045</c:v>
                </c:pt>
                <c:pt idx="351">
                  <c:v>1256.8620000000042</c:v>
                </c:pt>
                <c:pt idx="352">
                  <c:v>1252.704000000004</c:v>
                </c:pt>
                <c:pt idx="353">
                  <c:v>1248.5460000000035</c:v>
                </c:pt>
                <c:pt idx="354">
                  <c:v>1244.3880000000033</c:v>
                </c:pt>
                <c:pt idx="355">
                  <c:v>1240.2300000000032</c:v>
                </c:pt>
                <c:pt idx="356">
                  <c:v>1236.0720000000031</c:v>
                </c:pt>
                <c:pt idx="357">
                  <c:v>1231.9140000000027</c:v>
                </c:pt>
                <c:pt idx="358">
                  <c:v>1227.7560000000024</c:v>
                </c:pt>
                <c:pt idx="359">
                  <c:v>1223.598000000002</c:v>
                </c:pt>
                <c:pt idx="360">
                  <c:v>1219.4400000000019</c:v>
                </c:pt>
                <c:pt idx="361">
                  <c:v>1215.2820000000017</c:v>
                </c:pt>
                <c:pt idx="362">
                  <c:v>1211.1240000000014</c:v>
                </c:pt>
                <c:pt idx="363">
                  <c:v>1206.966000000001</c:v>
                </c:pt>
                <c:pt idx="364">
                  <c:v>1202.8080000000009</c:v>
                </c:pt>
                <c:pt idx="365">
                  <c:v>1198.6500000000005</c:v>
                </c:pt>
                <c:pt idx="366">
                  <c:v>1194.4920000000004</c:v>
                </c:pt>
                <c:pt idx="367">
                  <c:v>1190.3340000000003</c:v>
                </c:pt>
                <c:pt idx="368">
                  <c:v>1186.1759999999997</c:v>
                </c:pt>
                <c:pt idx="369">
                  <c:v>1182.0179999999996</c:v>
                </c:pt>
                <c:pt idx="370">
                  <c:v>1177.8599999999992</c:v>
                </c:pt>
                <c:pt idx="371">
                  <c:v>1173.7019999999991</c:v>
                </c:pt>
                <c:pt idx="372">
                  <c:v>1169.543999999999</c:v>
                </c:pt>
                <c:pt idx="373">
                  <c:v>1165.3859999999984</c:v>
                </c:pt>
                <c:pt idx="374">
                  <c:v>1161.2279999999982</c:v>
                </c:pt>
                <c:pt idx="375">
                  <c:v>1157.0699999999981</c:v>
                </c:pt>
                <c:pt idx="376">
                  <c:v>1152.9119999999978</c:v>
                </c:pt>
                <c:pt idx="377">
                  <c:v>1148.7539999999976</c:v>
                </c:pt>
                <c:pt idx="378">
                  <c:v>1144.595999999997</c:v>
                </c:pt>
                <c:pt idx="379">
                  <c:v>1140.4379999999969</c:v>
                </c:pt>
                <c:pt idx="380">
                  <c:v>1136.2799999999968</c:v>
                </c:pt>
                <c:pt idx="381">
                  <c:v>1132.1219999999967</c:v>
                </c:pt>
                <c:pt idx="382">
                  <c:v>1127.9639999999963</c:v>
                </c:pt>
                <c:pt idx="383">
                  <c:v>1123.8059999999959</c:v>
                </c:pt>
                <c:pt idx="384">
                  <c:v>1119.6479999999956</c:v>
                </c:pt>
                <c:pt idx="385">
                  <c:v>1115.4899999999955</c:v>
                </c:pt>
                <c:pt idx="386">
                  <c:v>1111.3319999999953</c:v>
                </c:pt>
                <c:pt idx="387">
                  <c:v>1107.173999999995</c:v>
                </c:pt>
                <c:pt idx="388">
                  <c:v>1103.0159999999946</c:v>
                </c:pt>
                <c:pt idx="389">
                  <c:v>1098.8579999999945</c:v>
                </c:pt>
                <c:pt idx="390">
                  <c:v>1094.6999999999941</c:v>
                </c:pt>
                <c:pt idx="391">
                  <c:v>1090.541999999994</c:v>
                </c:pt>
                <c:pt idx="392">
                  <c:v>1086.3839999999939</c:v>
                </c:pt>
                <c:pt idx="393">
                  <c:v>1082.2259999999933</c:v>
                </c:pt>
                <c:pt idx="394">
                  <c:v>1078.0679999999932</c:v>
                </c:pt>
                <c:pt idx="395">
                  <c:v>1073.9099999999928</c:v>
                </c:pt>
                <c:pt idx="396">
                  <c:v>1069.7519999999927</c:v>
                </c:pt>
                <c:pt idx="397">
                  <c:v>1065.5939999999925</c:v>
                </c:pt>
                <c:pt idx="398">
                  <c:v>1061.435999999992</c:v>
                </c:pt>
                <c:pt idx="399">
                  <c:v>1057.2779999999918</c:v>
                </c:pt>
                <c:pt idx="400">
                  <c:v>1053.1199999999917</c:v>
                </c:pt>
                <c:pt idx="401">
                  <c:v>1048.9619999999913</c:v>
                </c:pt>
                <c:pt idx="402">
                  <c:v>1044.8039999999912</c:v>
                </c:pt>
                <c:pt idx="403">
                  <c:v>1040.6459999999906</c:v>
                </c:pt>
                <c:pt idx="404">
                  <c:v>1036.4879999999905</c:v>
                </c:pt>
                <c:pt idx="405">
                  <c:v>1032.3299999999904</c:v>
                </c:pt>
                <c:pt idx="406">
                  <c:v>1028.1719999999902</c:v>
                </c:pt>
                <c:pt idx="407">
                  <c:v>1024.0139999999899</c:v>
                </c:pt>
                <c:pt idx="408">
                  <c:v>1019.8559999999894</c:v>
                </c:pt>
                <c:pt idx="409">
                  <c:v>1015.697999999989</c:v>
                </c:pt>
                <c:pt idx="410">
                  <c:v>1011.5399999999887</c:v>
                </c:pt>
                <c:pt idx="411">
                  <c:v>1007.3819999999885</c:v>
                </c:pt>
                <c:pt idx="412">
                  <c:v>1003.2239999999881</c:v>
                </c:pt>
                <c:pt idx="413">
                  <c:v>999.06599999998741</c:v>
                </c:pt>
                <c:pt idx="414">
                  <c:v>994.90799999998717</c:v>
                </c:pt>
                <c:pt idx="415">
                  <c:v>990.74999999998693</c:v>
                </c:pt>
                <c:pt idx="416">
                  <c:v>986.59199999998668</c:v>
                </c:pt>
                <c:pt idx="417">
                  <c:v>982.4339999999861</c:v>
                </c:pt>
                <c:pt idx="418">
                  <c:v>978.27599999998563</c:v>
                </c:pt>
                <c:pt idx="419">
                  <c:v>974.11799999998539</c:v>
                </c:pt>
                <c:pt idx="420">
                  <c:v>969.95999999998503</c:v>
                </c:pt>
                <c:pt idx="421">
                  <c:v>965.80199999998456</c:v>
                </c:pt>
                <c:pt idx="422">
                  <c:v>961.64399999998443</c:v>
                </c:pt>
                <c:pt idx="423">
                  <c:v>957.48599999998385</c:v>
                </c:pt>
                <c:pt idx="424">
                  <c:v>953.3279999999836</c:v>
                </c:pt>
                <c:pt idx="425">
                  <c:v>949.16999999998302</c:v>
                </c:pt>
                <c:pt idx="426">
                  <c:v>945.01199999998289</c:v>
                </c:pt>
                <c:pt idx="427">
                  <c:v>940.85399999998253</c:v>
                </c:pt>
                <c:pt idx="428">
                  <c:v>936.69599999998195</c:v>
                </c:pt>
                <c:pt idx="429">
                  <c:v>932.53799999998148</c:v>
                </c:pt>
                <c:pt idx="430">
                  <c:v>928.37999999998135</c:v>
                </c:pt>
                <c:pt idx="431">
                  <c:v>924.22199999998099</c:v>
                </c:pt>
                <c:pt idx="432">
                  <c:v>920.06399999998087</c:v>
                </c:pt>
                <c:pt idx="433">
                  <c:v>915.90599999997994</c:v>
                </c:pt>
                <c:pt idx="434">
                  <c:v>911.74799999997981</c:v>
                </c:pt>
                <c:pt idx="435">
                  <c:v>907.58999999997945</c:v>
                </c:pt>
                <c:pt idx="436">
                  <c:v>903.43199999997921</c:v>
                </c:pt>
                <c:pt idx="437">
                  <c:v>899.27399999997874</c:v>
                </c:pt>
                <c:pt idx="438">
                  <c:v>895.11599999997827</c:v>
                </c:pt>
                <c:pt idx="439">
                  <c:v>890.95799999997791</c:v>
                </c:pt>
                <c:pt idx="440">
                  <c:v>886.79999999997779</c:v>
                </c:pt>
                <c:pt idx="441">
                  <c:v>882.6419999999772</c:v>
                </c:pt>
                <c:pt idx="442">
                  <c:v>878.48399999997696</c:v>
                </c:pt>
                <c:pt idx="443">
                  <c:v>874.32599999997637</c:v>
                </c:pt>
                <c:pt idx="444">
                  <c:v>870.16799999997613</c:v>
                </c:pt>
                <c:pt idx="445">
                  <c:v>866.00999999997566</c:v>
                </c:pt>
                <c:pt idx="446">
                  <c:v>861.85199999997542</c:v>
                </c:pt>
                <c:pt idx="447">
                  <c:v>857.69399999997518</c:v>
                </c:pt>
                <c:pt idx="448">
                  <c:v>853.53599999997471</c:v>
                </c:pt>
                <c:pt idx="449">
                  <c:v>849.37799999997412</c:v>
                </c:pt>
                <c:pt idx="450">
                  <c:v>845.21999999997388</c:v>
                </c:pt>
                <c:pt idx="451">
                  <c:v>841.06199999997364</c:v>
                </c:pt>
                <c:pt idx="452">
                  <c:v>836.90399999997328</c:v>
                </c:pt>
                <c:pt idx="453">
                  <c:v>832.74599999997258</c:v>
                </c:pt>
                <c:pt idx="454">
                  <c:v>828.58799999997234</c:v>
                </c:pt>
                <c:pt idx="455">
                  <c:v>824.4299999999721</c:v>
                </c:pt>
                <c:pt idx="456">
                  <c:v>820.27199999997185</c:v>
                </c:pt>
                <c:pt idx="457">
                  <c:v>816.11399999997138</c:v>
                </c:pt>
                <c:pt idx="458">
                  <c:v>811.9559999999708</c:v>
                </c:pt>
                <c:pt idx="459">
                  <c:v>807.79799999997056</c:v>
                </c:pt>
                <c:pt idx="460">
                  <c:v>803.6399999999702</c:v>
                </c:pt>
                <c:pt idx="461">
                  <c:v>799.48199999996984</c:v>
                </c:pt>
                <c:pt idx="462">
                  <c:v>795.3239999999696</c:v>
                </c:pt>
                <c:pt idx="463">
                  <c:v>791.16599999996902</c:v>
                </c:pt>
                <c:pt idx="464">
                  <c:v>787.00799999996877</c:v>
                </c:pt>
                <c:pt idx="465">
                  <c:v>782.8499999999683</c:v>
                </c:pt>
                <c:pt idx="466">
                  <c:v>778.69199999996806</c:v>
                </c:pt>
                <c:pt idx="467">
                  <c:v>774.5339999999677</c:v>
                </c:pt>
                <c:pt idx="468">
                  <c:v>770.37599999996712</c:v>
                </c:pt>
                <c:pt idx="469">
                  <c:v>766.21799999996676</c:v>
                </c:pt>
                <c:pt idx="470">
                  <c:v>762.05999999996652</c:v>
                </c:pt>
                <c:pt idx="471">
                  <c:v>757.90199999996616</c:v>
                </c:pt>
                <c:pt idx="472">
                  <c:v>753.74399999996604</c:v>
                </c:pt>
                <c:pt idx="473">
                  <c:v>749.58599999996522</c:v>
                </c:pt>
                <c:pt idx="474">
                  <c:v>745.42799999996498</c:v>
                </c:pt>
                <c:pt idx="475">
                  <c:v>741.26999999996463</c:v>
                </c:pt>
                <c:pt idx="476">
                  <c:v>737.11199999996438</c:v>
                </c:pt>
                <c:pt idx="477">
                  <c:v>732.95399999996391</c:v>
                </c:pt>
                <c:pt idx="478">
                  <c:v>728.79599999996344</c:v>
                </c:pt>
                <c:pt idx="479">
                  <c:v>724.6379999999632</c:v>
                </c:pt>
                <c:pt idx="480">
                  <c:v>720.47999999996296</c:v>
                </c:pt>
                <c:pt idx="481">
                  <c:v>716.32199999996237</c:v>
                </c:pt>
                <c:pt idx="482">
                  <c:v>712.16399999996224</c:v>
                </c:pt>
                <c:pt idx="483">
                  <c:v>708.00599999996166</c:v>
                </c:pt>
                <c:pt idx="484">
                  <c:v>703.8479999999613</c:v>
                </c:pt>
                <c:pt idx="485">
                  <c:v>699.68999999996083</c:v>
                </c:pt>
                <c:pt idx="486">
                  <c:v>695.5319999999607</c:v>
                </c:pt>
                <c:pt idx="487">
                  <c:v>691.37399999996035</c:v>
                </c:pt>
                <c:pt idx="488">
                  <c:v>687.21599999995988</c:v>
                </c:pt>
                <c:pt idx="489">
                  <c:v>683.05799999995929</c:v>
                </c:pt>
                <c:pt idx="490">
                  <c:v>678.89999999995916</c:v>
                </c:pt>
                <c:pt idx="491">
                  <c:v>674.74199999995881</c:v>
                </c:pt>
                <c:pt idx="492">
                  <c:v>670.58399999995856</c:v>
                </c:pt>
                <c:pt idx="493">
                  <c:v>666.42599999995775</c:v>
                </c:pt>
                <c:pt idx="494">
                  <c:v>662.26799999995762</c:v>
                </c:pt>
                <c:pt idx="495">
                  <c:v>658.10999999995727</c:v>
                </c:pt>
                <c:pt idx="496">
                  <c:v>653.95199999995702</c:v>
                </c:pt>
                <c:pt idx="497">
                  <c:v>649.79399999995655</c:v>
                </c:pt>
                <c:pt idx="498">
                  <c:v>645.63599999995608</c:v>
                </c:pt>
                <c:pt idx="499">
                  <c:v>641.47799999995573</c:v>
                </c:pt>
                <c:pt idx="500">
                  <c:v>637.31999999995548</c:v>
                </c:pt>
                <c:pt idx="501">
                  <c:v>633.16199999995501</c:v>
                </c:pt>
                <c:pt idx="502">
                  <c:v>629.00399999995477</c:v>
                </c:pt>
                <c:pt idx="503">
                  <c:v>624.84599999995419</c:v>
                </c:pt>
                <c:pt idx="504">
                  <c:v>620.68799999995395</c:v>
                </c:pt>
                <c:pt idx="505">
                  <c:v>616.52999999995347</c:v>
                </c:pt>
                <c:pt idx="506">
                  <c:v>612.37199999995323</c:v>
                </c:pt>
                <c:pt idx="507">
                  <c:v>608.21399999995299</c:v>
                </c:pt>
                <c:pt idx="508">
                  <c:v>604.05599999995241</c:v>
                </c:pt>
                <c:pt idx="509">
                  <c:v>599.89799999995194</c:v>
                </c:pt>
                <c:pt idx="510">
                  <c:v>595.73999999995169</c:v>
                </c:pt>
                <c:pt idx="511">
                  <c:v>591.58199999995145</c:v>
                </c:pt>
                <c:pt idx="512">
                  <c:v>587.42399999995109</c:v>
                </c:pt>
                <c:pt idx="513">
                  <c:v>583.2659999999504</c:v>
                </c:pt>
                <c:pt idx="514">
                  <c:v>579.10799999995015</c:v>
                </c:pt>
                <c:pt idx="515">
                  <c:v>574.94999999994991</c:v>
                </c:pt>
                <c:pt idx="516">
                  <c:v>570.79199999994955</c:v>
                </c:pt>
                <c:pt idx="517">
                  <c:v>566.6339999999492</c:v>
                </c:pt>
                <c:pt idx="518">
                  <c:v>562.47599999994861</c:v>
                </c:pt>
                <c:pt idx="519">
                  <c:v>558.31799999994837</c:v>
                </c:pt>
                <c:pt idx="520">
                  <c:v>554.15999999994801</c:v>
                </c:pt>
                <c:pt idx="521">
                  <c:v>550.00199999994766</c:v>
                </c:pt>
                <c:pt idx="522">
                  <c:v>545.84399999994741</c:v>
                </c:pt>
                <c:pt idx="523">
                  <c:v>541.68599999994683</c:v>
                </c:pt>
                <c:pt idx="524">
                  <c:v>537.52799999994647</c:v>
                </c:pt>
                <c:pt idx="525">
                  <c:v>533.36999999994612</c:v>
                </c:pt>
              </c:numCache>
            </c:numRef>
          </c:val>
          <c:extLst>
            <c:ext xmlns:c16="http://schemas.microsoft.com/office/drawing/2014/chart" uri="{C3380CC4-5D6E-409C-BE32-E72D297353CC}">
              <c16:uniqueId val="{00000000-A84D-4DF0-94E0-11E4CCF86D64}"/>
            </c:ext>
          </c:extLst>
        </c:ser>
        <c:dLbls>
          <c:showLegendKey val="0"/>
          <c:showVal val="0"/>
          <c:showCatName val="0"/>
          <c:showSerName val="0"/>
          <c:showPercent val="0"/>
          <c:showBubbleSize val="0"/>
        </c:dLbls>
        <c:axId val="403677616"/>
        <c:axId val="1"/>
      </c:areaChart>
      <c:catAx>
        <c:axId val="403677616"/>
        <c:scaling>
          <c:orientation val="minMax"/>
        </c:scaling>
        <c:delete val="0"/>
        <c:axPos val="b"/>
        <c:majorTickMark val="none"/>
        <c:minorTickMark val="none"/>
        <c:tickLblPos val="none"/>
        <c:spPr>
          <a:ln w="9525">
            <a:noFill/>
          </a:ln>
        </c:spPr>
        <c:crossAx val="1"/>
        <c:crossesAt val="1100"/>
        <c:auto val="1"/>
        <c:lblAlgn val="ctr"/>
        <c:lblOffset val="100"/>
        <c:tickMarkSkip val="1"/>
        <c:noMultiLvlLbl val="0"/>
      </c:catAx>
      <c:valAx>
        <c:axId val="1"/>
        <c:scaling>
          <c:orientation val="minMax"/>
          <c:max val="2300"/>
          <c:min val="11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03677616"/>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spPr>
            <a:solidFill>
              <a:srgbClr val="C0C0C0"/>
            </a:solidFill>
            <a:ln w="25400">
              <a:solidFill>
                <a:srgbClr val="000000"/>
              </a:solidFill>
              <a:prstDash val="solid"/>
            </a:ln>
          </c:spPr>
          <c:val>
            <c:numRef>
              <c:f>'Course Analysis'!$C$7:$C$532</c:f>
              <c:numCache>
                <c:formatCode>0.00</c:formatCode>
                <c:ptCount val="526"/>
                <c:pt idx="0">
                  <c:v>2550</c:v>
                </c:pt>
                <c:pt idx="1">
                  <c:v>2550</c:v>
                </c:pt>
                <c:pt idx="2">
                  <c:v>2550</c:v>
                </c:pt>
                <c:pt idx="3">
                  <c:v>2550</c:v>
                </c:pt>
                <c:pt idx="4">
                  <c:v>2550</c:v>
                </c:pt>
                <c:pt idx="5">
                  <c:v>2550</c:v>
                </c:pt>
                <c:pt idx="6">
                  <c:v>2550</c:v>
                </c:pt>
                <c:pt idx="7">
                  <c:v>2550</c:v>
                </c:pt>
                <c:pt idx="8">
                  <c:v>2550</c:v>
                </c:pt>
                <c:pt idx="9">
                  <c:v>2550</c:v>
                </c:pt>
                <c:pt idx="10">
                  <c:v>2550</c:v>
                </c:pt>
                <c:pt idx="11">
                  <c:v>2550</c:v>
                </c:pt>
                <c:pt idx="12">
                  <c:v>2550</c:v>
                </c:pt>
                <c:pt idx="13">
                  <c:v>2550</c:v>
                </c:pt>
                <c:pt idx="14">
                  <c:v>2550</c:v>
                </c:pt>
                <c:pt idx="15">
                  <c:v>2550</c:v>
                </c:pt>
                <c:pt idx="16">
                  <c:v>2550</c:v>
                </c:pt>
                <c:pt idx="17">
                  <c:v>2550</c:v>
                </c:pt>
                <c:pt idx="18">
                  <c:v>2550</c:v>
                </c:pt>
                <c:pt idx="19">
                  <c:v>2550</c:v>
                </c:pt>
                <c:pt idx="20">
                  <c:v>2550</c:v>
                </c:pt>
                <c:pt idx="21">
                  <c:v>2550</c:v>
                </c:pt>
                <c:pt idx="22">
                  <c:v>2550</c:v>
                </c:pt>
                <c:pt idx="23">
                  <c:v>2550</c:v>
                </c:pt>
                <c:pt idx="24">
                  <c:v>2550</c:v>
                </c:pt>
                <c:pt idx="25">
                  <c:v>2550</c:v>
                </c:pt>
                <c:pt idx="26">
                  <c:v>2550</c:v>
                </c:pt>
                <c:pt idx="27">
                  <c:v>2550</c:v>
                </c:pt>
                <c:pt idx="28">
                  <c:v>2550</c:v>
                </c:pt>
                <c:pt idx="29">
                  <c:v>2550</c:v>
                </c:pt>
                <c:pt idx="30">
                  <c:v>2550</c:v>
                </c:pt>
                <c:pt idx="31">
                  <c:v>2550</c:v>
                </c:pt>
                <c:pt idx="32">
                  <c:v>2550</c:v>
                </c:pt>
                <c:pt idx="33">
                  <c:v>2550</c:v>
                </c:pt>
                <c:pt idx="34">
                  <c:v>2550</c:v>
                </c:pt>
                <c:pt idx="35">
                  <c:v>2550</c:v>
                </c:pt>
                <c:pt idx="36">
                  <c:v>2550</c:v>
                </c:pt>
                <c:pt idx="37">
                  <c:v>2550</c:v>
                </c:pt>
                <c:pt idx="38">
                  <c:v>2550</c:v>
                </c:pt>
                <c:pt idx="39">
                  <c:v>2550</c:v>
                </c:pt>
                <c:pt idx="40">
                  <c:v>2548.614</c:v>
                </c:pt>
                <c:pt idx="41">
                  <c:v>2545.8420000000001</c:v>
                </c:pt>
                <c:pt idx="42">
                  <c:v>2541.6839999999997</c:v>
                </c:pt>
                <c:pt idx="43">
                  <c:v>2537.5260000000003</c:v>
                </c:pt>
                <c:pt idx="44">
                  <c:v>2533.3680000000004</c:v>
                </c:pt>
                <c:pt idx="45">
                  <c:v>2529.2100000000005</c:v>
                </c:pt>
                <c:pt idx="46">
                  <c:v>2525.0519999999997</c:v>
                </c:pt>
                <c:pt idx="47">
                  <c:v>2520.8940000000002</c:v>
                </c:pt>
                <c:pt idx="48">
                  <c:v>2516.7360000000003</c:v>
                </c:pt>
                <c:pt idx="49">
                  <c:v>2512.5780000000004</c:v>
                </c:pt>
                <c:pt idx="50">
                  <c:v>2508.42</c:v>
                </c:pt>
                <c:pt idx="51">
                  <c:v>2504.2620000000006</c:v>
                </c:pt>
                <c:pt idx="52">
                  <c:v>2500.1040000000007</c:v>
                </c:pt>
                <c:pt idx="53">
                  <c:v>2495.9460000000008</c:v>
                </c:pt>
                <c:pt idx="54">
                  <c:v>2491.7880000000005</c:v>
                </c:pt>
                <c:pt idx="55">
                  <c:v>2487.630000000001</c:v>
                </c:pt>
                <c:pt idx="56">
                  <c:v>2483.4720000000011</c:v>
                </c:pt>
                <c:pt idx="57">
                  <c:v>2479.3140000000012</c:v>
                </c:pt>
                <c:pt idx="58">
                  <c:v>2475.1560000000009</c:v>
                </c:pt>
                <c:pt idx="59">
                  <c:v>2470.9980000000014</c:v>
                </c:pt>
                <c:pt idx="60">
                  <c:v>2466.8400000000015</c:v>
                </c:pt>
                <c:pt idx="61">
                  <c:v>2462.6820000000016</c:v>
                </c:pt>
                <c:pt idx="62">
                  <c:v>2458.5240000000013</c:v>
                </c:pt>
                <c:pt idx="63">
                  <c:v>2454.3660000000018</c:v>
                </c:pt>
                <c:pt idx="64">
                  <c:v>2450.2080000000019</c:v>
                </c:pt>
                <c:pt idx="65">
                  <c:v>2446.050000000002</c:v>
                </c:pt>
                <c:pt idx="66">
                  <c:v>2441.8920000000012</c:v>
                </c:pt>
                <c:pt idx="67">
                  <c:v>2437.7340000000017</c:v>
                </c:pt>
                <c:pt idx="68">
                  <c:v>2433.5760000000018</c:v>
                </c:pt>
                <c:pt idx="69">
                  <c:v>2429.4180000000019</c:v>
                </c:pt>
                <c:pt idx="70">
                  <c:v>2425.2600000000016</c:v>
                </c:pt>
                <c:pt idx="71">
                  <c:v>2421.1020000000021</c:v>
                </c:pt>
                <c:pt idx="72">
                  <c:v>2416.9440000000022</c:v>
                </c:pt>
                <c:pt idx="73">
                  <c:v>2412.7860000000023</c:v>
                </c:pt>
                <c:pt idx="74">
                  <c:v>2408.628000000002</c:v>
                </c:pt>
                <c:pt idx="75">
                  <c:v>2404.4700000000025</c:v>
                </c:pt>
                <c:pt idx="76">
                  <c:v>2400.3120000000026</c:v>
                </c:pt>
                <c:pt idx="77">
                  <c:v>2396.1540000000027</c:v>
                </c:pt>
                <c:pt idx="78">
                  <c:v>2391.9960000000024</c:v>
                </c:pt>
                <c:pt idx="79">
                  <c:v>2387.8380000000029</c:v>
                </c:pt>
                <c:pt idx="80">
                  <c:v>2383.680000000003</c:v>
                </c:pt>
                <c:pt idx="81">
                  <c:v>2379.5220000000031</c:v>
                </c:pt>
                <c:pt idx="82">
                  <c:v>2375.3640000000023</c:v>
                </c:pt>
                <c:pt idx="83">
                  <c:v>2371.2060000000029</c:v>
                </c:pt>
                <c:pt idx="84">
                  <c:v>2367.048000000003</c:v>
                </c:pt>
                <c:pt idx="85">
                  <c:v>2362.8900000000031</c:v>
                </c:pt>
                <c:pt idx="86">
                  <c:v>2358.7320000000027</c:v>
                </c:pt>
                <c:pt idx="87">
                  <c:v>2354.5740000000033</c:v>
                </c:pt>
                <c:pt idx="88">
                  <c:v>2350.4160000000034</c:v>
                </c:pt>
                <c:pt idx="89">
                  <c:v>2346.2580000000034</c:v>
                </c:pt>
                <c:pt idx="90">
                  <c:v>2342.1000000000026</c:v>
                </c:pt>
                <c:pt idx="91">
                  <c:v>2337.9420000000032</c:v>
                </c:pt>
                <c:pt idx="92">
                  <c:v>2333.7840000000033</c:v>
                </c:pt>
                <c:pt idx="93">
                  <c:v>2329.6260000000034</c:v>
                </c:pt>
                <c:pt idx="94">
                  <c:v>2325.468000000003</c:v>
                </c:pt>
                <c:pt idx="95">
                  <c:v>2321.3100000000036</c:v>
                </c:pt>
                <c:pt idx="96">
                  <c:v>2317.1520000000037</c:v>
                </c:pt>
                <c:pt idx="97">
                  <c:v>2312.9940000000033</c:v>
                </c:pt>
                <c:pt idx="98">
                  <c:v>2308.836000000003</c:v>
                </c:pt>
                <c:pt idx="99">
                  <c:v>2304.6780000000035</c:v>
                </c:pt>
                <c:pt idx="100">
                  <c:v>2300.5200000000036</c:v>
                </c:pt>
                <c:pt idx="101">
                  <c:v>2296.3620000000037</c:v>
                </c:pt>
                <c:pt idx="102">
                  <c:v>2292.2040000000034</c:v>
                </c:pt>
                <c:pt idx="103">
                  <c:v>2288.0460000000039</c:v>
                </c:pt>
                <c:pt idx="104">
                  <c:v>2283.888000000004</c:v>
                </c:pt>
                <c:pt idx="105">
                  <c:v>2279.7300000000037</c:v>
                </c:pt>
                <c:pt idx="106">
                  <c:v>2275.5720000000033</c:v>
                </c:pt>
                <c:pt idx="107">
                  <c:v>2271.4140000000039</c:v>
                </c:pt>
                <c:pt idx="108">
                  <c:v>2267.256000000004</c:v>
                </c:pt>
                <c:pt idx="109">
                  <c:v>2263.098000000004</c:v>
                </c:pt>
                <c:pt idx="110">
                  <c:v>2258.9400000000037</c:v>
                </c:pt>
                <c:pt idx="111">
                  <c:v>2254.7820000000042</c:v>
                </c:pt>
                <c:pt idx="112">
                  <c:v>2250.6240000000043</c:v>
                </c:pt>
                <c:pt idx="113">
                  <c:v>2246.4660000000044</c:v>
                </c:pt>
                <c:pt idx="114">
                  <c:v>2242.3080000000036</c:v>
                </c:pt>
                <c:pt idx="115">
                  <c:v>2238.1500000000042</c:v>
                </c:pt>
                <c:pt idx="116">
                  <c:v>2233.9920000000043</c:v>
                </c:pt>
                <c:pt idx="117">
                  <c:v>2229.8340000000044</c:v>
                </c:pt>
                <c:pt idx="118">
                  <c:v>2225.676000000004</c:v>
                </c:pt>
                <c:pt idx="119">
                  <c:v>2221.5180000000046</c:v>
                </c:pt>
                <c:pt idx="120">
                  <c:v>2217.3600000000047</c:v>
                </c:pt>
                <c:pt idx="121">
                  <c:v>2213.2020000000043</c:v>
                </c:pt>
                <c:pt idx="122">
                  <c:v>2209.044000000004</c:v>
                </c:pt>
                <c:pt idx="123">
                  <c:v>2204.8860000000045</c:v>
                </c:pt>
                <c:pt idx="124">
                  <c:v>2200.7280000000046</c:v>
                </c:pt>
                <c:pt idx="125">
                  <c:v>2196.5700000000047</c:v>
                </c:pt>
                <c:pt idx="126">
                  <c:v>2192.4120000000044</c:v>
                </c:pt>
                <c:pt idx="127">
                  <c:v>2188.2540000000049</c:v>
                </c:pt>
                <c:pt idx="128">
                  <c:v>2184.096000000005</c:v>
                </c:pt>
                <c:pt idx="129">
                  <c:v>2179.9380000000046</c:v>
                </c:pt>
                <c:pt idx="130">
                  <c:v>2175.7800000000043</c:v>
                </c:pt>
                <c:pt idx="131">
                  <c:v>2171.6220000000048</c:v>
                </c:pt>
                <c:pt idx="132">
                  <c:v>2167.4640000000049</c:v>
                </c:pt>
                <c:pt idx="133">
                  <c:v>2163.306000000005</c:v>
                </c:pt>
                <c:pt idx="134">
                  <c:v>2159.1480000000047</c:v>
                </c:pt>
                <c:pt idx="135">
                  <c:v>2154.9900000000052</c:v>
                </c:pt>
                <c:pt idx="136">
                  <c:v>2150.8320000000049</c:v>
                </c:pt>
                <c:pt idx="137">
                  <c:v>2146.674000000005</c:v>
                </c:pt>
                <c:pt idx="138">
                  <c:v>2142.5160000000046</c:v>
                </c:pt>
                <c:pt idx="139">
                  <c:v>2138.3580000000052</c:v>
                </c:pt>
                <c:pt idx="140">
                  <c:v>2134.2000000000053</c:v>
                </c:pt>
                <c:pt idx="141">
                  <c:v>2130.0420000000054</c:v>
                </c:pt>
                <c:pt idx="142">
                  <c:v>2125.884000000005</c:v>
                </c:pt>
                <c:pt idx="143">
                  <c:v>2121.7260000000056</c:v>
                </c:pt>
                <c:pt idx="144">
                  <c:v>2117.5680000000052</c:v>
                </c:pt>
                <c:pt idx="145">
                  <c:v>2113.4100000000053</c:v>
                </c:pt>
                <c:pt idx="146">
                  <c:v>2109.252000000005</c:v>
                </c:pt>
                <c:pt idx="147">
                  <c:v>2105.0940000000055</c:v>
                </c:pt>
                <c:pt idx="148">
                  <c:v>2100.9360000000056</c:v>
                </c:pt>
                <c:pt idx="149">
                  <c:v>2096.7780000000057</c:v>
                </c:pt>
                <c:pt idx="150">
                  <c:v>2092.6200000000053</c:v>
                </c:pt>
                <c:pt idx="151">
                  <c:v>2088.4620000000054</c:v>
                </c:pt>
                <c:pt idx="152">
                  <c:v>2084.3040000000055</c:v>
                </c:pt>
                <c:pt idx="153">
                  <c:v>2080.1460000000056</c:v>
                </c:pt>
                <c:pt idx="154">
                  <c:v>2075.9880000000053</c:v>
                </c:pt>
                <c:pt idx="155">
                  <c:v>2071.8300000000058</c:v>
                </c:pt>
                <c:pt idx="156">
                  <c:v>2067.6720000000059</c:v>
                </c:pt>
                <c:pt idx="157">
                  <c:v>2063.514000000006</c:v>
                </c:pt>
                <c:pt idx="158">
                  <c:v>2059.3560000000057</c:v>
                </c:pt>
                <c:pt idx="159">
                  <c:v>2055.1980000000058</c:v>
                </c:pt>
                <c:pt idx="160">
                  <c:v>2051.0400000000059</c:v>
                </c:pt>
                <c:pt idx="161">
                  <c:v>2046.8820000000064</c:v>
                </c:pt>
                <c:pt idx="162">
                  <c:v>2042.7240000000061</c:v>
                </c:pt>
                <c:pt idx="163">
                  <c:v>2038.5660000000064</c:v>
                </c:pt>
                <c:pt idx="164">
                  <c:v>2034.408000000006</c:v>
                </c:pt>
                <c:pt idx="165">
                  <c:v>2030.2500000000059</c:v>
                </c:pt>
                <c:pt idx="166">
                  <c:v>2026.0920000000062</c:v>
                </c:pt>
                <c:pt idx="167">
                  <c:v>2021.9340000000066</c:v>
                </c:pt>
                <c:pt idx="168">
                  <c:v>2017.7760000000064</c:v>
                </c:pt>
                <c:pt idx="169">
                  <c:v>2013.6180000000061</c:v>
                </c:pt>
                <c:pt idx="170">
                  <c:v>2009.4600000000064</c:v>
                </c:pt>
                <c:pt idx="171">
                  <c:v>2005.3020000000067</c:v>
                </c:pt>
                <c:pt idx="172">
                  <c:v>2001.1440000000064</c:v>
                </c:pt>
                <c:pt idx="173">
                  <c:v>1996.9860000000062</c:v>
                </c:pt>
                <c:pt idx="174">
                  <c:v>1992.8280000000066</c:v>
                </c:pt>
                <c:pt idx="175">
                  <c:v>1988.6700000000069</c:v>
                </c:pt>
                <c:pt idx="176">
                  <c:v>1984.5120000000068</c:v>
                </c:pt>
                <c:pt idx="177">
                  <c:v>1980.3540000000064</c:v>
                </c:pt>
                <c:pt idx="178">
                  <c:v>1976.1960000000067</c:v>
                </c:pt>
                <c:pt idx="179">
                  <c:v>1972.0380000000068</c:v>
                </c:pt>
                <c:pt idx="180">
                  <c:v>1967.8800000000067</c:v>
                </c:pt>
                <c:pt idx="181">
                  <c:v>1963.7220000000066</c:v>
                </c:pt>
                <c:pt idx="182">
                  <c:v>1959.5640000000069</c:v>
                </c:pt>
                <c:pt idx="183">
                  <c:v>1955.4060000000072</c:v>
                </c:pt>
                <c:pt idx="184">
                  <c:v>1951.2480000000069</c:v>
                </c:pt>
                <c:pt idx="185">
                  <c:v>1947.0900000000067</c:v>
                </c:pt>
                <c:pt idx="186">
                  <c:v>1942.9320000000071</c:v>
                </c:pt>
                <c:pt idx="187">
                  <c:v>1938.7740000000074</c:v>
                </c:pt>
                <c:pt idx="188">
                  <c:v>1934.6160000000073</c:v>
                </c:pt>
                <c:pt idx="189">
                  <c:v>1930.4580000000069</c:v>
                </c:pt>
                <c:pt idx="190">
                  <c:v>1926.3000000000072</c:v>
                </c:pt>
                <c:pt idx="191">
                  <c:v>1922.1420000000076</c:v>
                </c:pt>
                <c:pt idx="192">
                  <c:v>1917.9840000000072</c:v>
                </c:pt>
                <c:pt idx="193">
                  <c:v>1913.8260000000071</c:v>
                </c:pt>
                <c:pt idx="194">
                  <c:v>1909.6680000000074</c:v>
                </c:pt>
                <c:pt idx="195">
                  <c:v>1905.5100000000077</c:v>
                </c:pt>
                <c:pt idx="196">
                  <c:v>1901.3520000000076</c:v>
                </c:pt>
                <c:pt idx="197">
                  <c:v>1897.1940000000072</c:v>
                </c:pt>
                <c:pt idx="198">
                  <c:v>1893.0360000000076</c:v>
                </c:pt>
                <c:pt idx="199">
                  <c:v>1888.8780000000077</c:v>
                </c:pt>
                <c:pt idx="200">
                  <c:v>1884.7200000000075</c:v>
                </c:pt>
                <c:pt idx="201">
                  <c:v>1880.5620000000074</c:v>
                </c:pt>
                <c:pt idx="202">
                  <c:v>1876.4040000000077</c:v>
                </c:pt>
                <c:pt idx="203">
                  <c:v>1872.2460000000081</c:v>
                </c:pt>
                <c:pt idx="204">
                  <c:v>1868.0880000000077</c:v>
                </c:pt>
                <c:pt idx="205">
                  <c:v>1863.9300000000076</c:v>
                </c:pt>
                <c:pt idx="206">
                  <c:v>1859.7720000000079</c:v>
                </c:pt>
                <c:pt idx="207">
                  <c:v>1855.614000000008</c:v>
                </c:pt>
                <c:pt idx="208">
                  <c:v>1851.4560000000079</c:v>
                </c:pt>
                <c:pt idx="209">
                  <c:v>1847.2980000000077</c:v>
                </c:pt>
                <c:pt idx="210">
                  <c:v>1843.1400000000081</c:v>
                </c:pt>
                <c:pt idx="211">
                  <c:v>1838.9820000000084</c:v>
                </c:pt>
                <c:pt idx="212">
                  <c:v>1834.824000000008</c:v>
                </c:pt>
                <c:pt idx="213">
                  <c:v>1830.6660000000079</c:v>
                </c:pt>
                <c:pt idx="214">
                  <c:v>1826.508000000008</c:v>
                </c:pt>
                <c:pt idx="215">
                  <c:v>1822.3500000000083</c:v>
                </c:pt>
                <c:pt idx="216">
                  <c:v>1818.1920000000082</c:v>
                </c:pt>
                <c:pt idx="217">
                  <c:v>1814.0340000000081</c:v>
                </c:pt>
                <c:pt idx="218">
                  <c:v>1809.8760000000084</c:v>
                </c:pt>
                <c:pt idx="219">
                  <c:v>1805.7180000000085</c:v>
                </c:pt>
                <c:pt idx="220">
                  <c:v>1801.5600000000084</c:v>
                </c:pt>
                <c:pt idx="221">
                  <c:v>1797.4020000000082</c:v>
                </c:pt>
                <c:pt idx="222">
                  <c:v>1793.2440000000083</c:v>
                </c:pt>
                <c:pt idx="223">
                  <c:v>1789.0860000000087</c:v>
                </c:pt>
                <c:pt idx="224">
                  <c:v>1784.9280000000085</c:v>
                </c:pt>
                <c:pt idx="225">
                  <c:v>1780.7700000000084</c:v>
                </c:pt>
                <c:pt idx="226">
                  <c:v>1776.6120000000087</c:v>
                </c:pt>
                <c:pt idx="227">
                  <c:v>1772.4540000000088</c:v>
                </c:pt>
                <c:pt idx="228">
                  <c:v>1768.2960000000087</c:v>
                </c:pt>
                <c:pt idx="229">
                  <c:v>1764.1380000000083</c:v>
                </c:pt>
                <c:pt idx="230">
                  <c:v>1759.9800000000087</c:v>
                </c:pt>
                <c:pt idx="231">
                  <c:v>1755.822000000009</c:v>
                </c:pt>
                <c:pt idx="232">
                  <c:v>1751.6640000000089</c:v>
                </c:pt>
                <c:pt idx="233">
                  <c:v>1747.5060000000087</c:v>
                </c:pt>
                <c:pt idx="234">
                  <c:v>1743.3480000000088</c:v>
                </c:pt>
                <c:pt idx="235">
                  <c:v>1739.1900000000091</c:v>
                </c:pt>
                <c:pt idx="236">
                  <c:v>1735.032000000009</c:v>
                </c:pt>
                <c:pt idx="237">
                  <c:v>1730.8740000000089</c:v>
                </c:pt>
                <c:pt idx="238">
                  <c:v>1726.7160000000092</c:v>
                </c:pt>
                <c:pt idx="239">
                  <c:v>1722.5580000000093</c:v>
                </c:pt>
                <c:pt idx="240">
                  <c:v>1718.4000000000092</c:v>
                </c:pt>
                <c:pt idx="241">
                  <c:v>1714.2420000000091</c:v>
                </c:pt>
                <c:pt idx="242">
                  <c:v>1710.0840000000092</c:v>
                </c:pt>
                <c:pt idx="243">
                  <c:v>1705.9260000000095</c:v>
                </c:pt>
                <c:pt idx="244">
                  <c:v>1701.7680000000094</c:v>
                </c:pt>
                <c:pt idx="245">
                  <c:v>1697.6100000000092</c:v>
                </c:pt>
                <c:pt idx="246">
                  <c:v>1693.4520000000095</c:v>
                </c:pt>
                <c:pt idx="247">
                  <c:v>1689.2940000000096</c:v>
                </c:pt>
                <c:pt idx="248">
                  <c:v>1685.1360000000095</c:v>
                </c:pt>
                <c:pt idx="249">
                  <c:v>1680.9780000000092</c:v>
                </c:pt>
                <c:pt idx="250">
                  <c:v>1676.8200000000095</c:v>
                </c:pt>
                <c:pt idx="251">
                  <c:v>1672.6620000000098</c:v>
                </c:pt>
                <c:pt idx="252">
                  <c:v>1668.5040000000097</c:v>
                </c:pt>
                <c:pt idx="253">
                  <c:v>1664.3460000000096</c:v>
                </c:pt>
                <c:pt idx="254">
                  <c:v>1660.1880000000097</c:v>
                </c:pt>
                <c:pt idx="255">
                  <c:v>1656.03000000001</c:v>
                </c:pt>
                <c:pt idx="256">
                  <c:v>1651.8720000000098</c:v>
                </c:pt>
                <c:pt idx="257">
                  <c:v>1647.7140000000095</c:v>
                </c:pt>
                <c:pt idx="258">
                  <c:v>1643.5560000000098</c:v>
                </c:pt>
                <c:pt idx="259">
                  <c:v>1639.3980000000101</c:v>
                </c:pt>
                <c:pt idx="260">
                  <c:v>1635.24000000001</c:v>
                </c:pt>
                <c:pt idx="261">
                  <c:v>1631.0820000000099</c:v>
                </c:pt>
                <c:pt idx="262">
                  <c:v>1626.92400000001</c:v>
                </c:pt>
                <c:pt idx="263">
                  <c:v>1622.7660000000103</c:v>
                </c:pt>
                <c:pt idx="264">
                  <c:v>1618.60800000001</c:v>
                </c:pt>
                <c:pt idx="265">
                  <c:v>1614.4500000000098</c:v>
                </c:pt>
                <c:pt idx="266">
                  <c:v>1610.2920000000101</c:v>
                </c:pt>
                <c:pt idx="267">
                  <c:v>1606.1340000000105</c:v>
                </c:pt>
                <c:pt idx="268">
                  <c:v>1601.9760000000103</c:v>
                </c:pt>
                <c:pt idx="269">
                  <c:v>1597.81800000001</c:v>
                </c:pt>
                <c:pt idx="270">
                  <c:v>1593.6600000000103</c:v>
                </c:pt>
                <c:pt idx="271">
                  <c:v>1589.5020000000106</c:v>
                </c:pt>
                <c:pt idx="272">
                  <c:v>1585.3440000000103</c:v>
                </c:pt>
                <c:pt idx="273">
                  <c:v>1581.1860000000102</c:v>
                </c:pt>
                <c:pt idx="274">
                  <c:v>1577.0280000000105</c:v>
                </c:pt>
                <c:pt idx="275">
                  <c:v>1572.8700000000108</c:v>
                </c:pt>
                <c:pt idx="276">
                  <c:v>1568.7120000000107</c:v>
                </c:pt>
                <c:pt idx="277">
                  <c:v>1564.5540000000103</c:v>
                </c:pt>
                <c:pt idx="278">
                  <c:v>1560.3960000000106</c:v>
                </c:pt>
                <c:pt idx="279">
                  <c:v>1556.2380000000107</c:v>
                </c:pt>
                <c:pt idx="280">
                  <c:v>1552.0800000000106</c:v>
                </c:pt>
                <c:pt idx="281">
                  <c:v>1547.9220000000105</c:v>
                </c:pt>
                <c:pt idx="282">
                  <c:v>1543.7640000000108</c:v>
                </c:pt>
                <c:pt idx="283">
                  <c:v>1539.6060000000111</c:v>
                </c:pt>
                <c:pt idx="284">
                  <c:v>1535.4480000000108</c:v>
                </c:pt>
                <c:pt idx="285">
                  <c:v>1531.2900000000107</c:v>
                </c:pt>
                <c:pt idx="286">
                  <c:v>1527.132000000011</c:v>
                </c:pt>
                <c:pt idx="287">
                  <c:v>1522.9740000000113</c:v>
                </c:pt>
                <c:pt idx="288">
                  <c:v>1518.8160000000112</c:v>
                </c:pt>
                <c:pt idx="289">
                  <c:v>1514.6580000000108</c:v>
                </c:pt>
                <c:pt idx="290">
                  <c:v>1510.5000000000111</c:v>
                </c:pt>
                <c:pt idx="291">
                  <c:v>1506.3420000000115</c:v>
                </c:pt>
                <c:pt idx="292">
                  <c:v>1502.1840000000111</c:v>
                </c:pt>
                <c:pt idx="293">
                  <c:v>1498.026000000011</c:v>
                </c:pt>
                <c:pt idx="294">
                  <c:v>1493.8680000000113</c:v>
                </c:pt>
                <c:pt idx="295">
                  <c:v>1489.7100000000116</c:v>
                </c:pt>
                <c:pt idx="296">
                  <c:v>1485.5520000000115</c:v>
                </c:pt>
                <c:pt idx="297">
                  <c:v>1481.3940000000111</c:v>
                </c:pt>
                <c:pt idx="298">
                  <c:v>1477.2360000000115</c:v>
                </c:pt>
                <c:pt idx="299">
                  <c:v>1473.0780000000116</c:v>
                </c:pt>
                <c:pt idx="300">
                  <c:v>1468.9200000000114</c:v>
                </c:pt>
                <c:pt idx="301">
                  <c:v>1464.7620000000113</c:v>
                </c:pt>
                <c:pt idx="302">
                  <c:v>1460.6040000000116</c:v>
                </c:pt>
                <c:pt idx="303">
                  <c:v>1456.446000000012</c:v>
                </c:pt>
                <c:pt idx="304">
                  <c:v>1452.2880000000116</c:v>
                </c:pt>
                <c:pt idx="305">
                  <c:v>1448.1300000000115</c:v>
                </c:pt>
                <c:pt idx="306">
                  <c:v>1443.9720000000118</c:v>
                </c:pt>
                <c:pt idx="307">
                  <c:v>1439.8140000000119</c:v>
                </c:pt>
                <c:pt idx="308">
                  <c:v>1435.6560000000118</c:v>
                </c:pt>
                <c:pt idx="309">
                  <c:v>1431.4980000000116</c:v>
                </c:pt>
                <c:pt idx="310">
                  <c:v>1427.340000000012</c:v>
                </c:pt>
                <c:pt idx="311">
                  <c:v>1423.1820000000123</c:v>
                </c:pt>
                <c:pt idx="312">
                  <c:v>1419.0240000000119</c:v>
                </c:pt>
                <c:pt idx="313">
                  <c:v>1414.8660000000118</c:v>
                </c:pt>
                <c:pt idx="314">
                  <c:v>1410.7080000000119</c:v>
                </c:pt>
                <c:pt idx="315">
                  <c:v>1406.5500000000122</c:v>
                </c:pt>
                <c:pt idx="316">
                  <c:v>1402.3920000000121</c:v>
                </c:pt>
                <c:pt idx="317">
                  <c:v>1398.234000000012</c:v>
                </c:pt>
                <c:pt idx="318">
                  <c:v>1394.0760000000123</c:v>
                </c:pt>
                <c:pt idx="319">
                  <c:v>1389.9180000000124</c:v>
                </c:pt>
                <c:pt idx="320">
                  <c:v>1385.760000000012</c:v>
                </c:pt>
                <c:pt idx="321">
                  <c:v>1381.6020000000117</c:v>
                </c:pt>
                <c:pt idx="322">
                  <c:v>1377.4440000000118</c:v>
                </c:pt>
                <c:pt idx="323">
                  <c:v>1373.2860000000114</c:v>
                </c:pt>
                <c:pt idx="324">
                  <c:v>1369.1280000000111</c:v>
                </c:pt>
                <c:pt idx="325">
                  <c:v>1364.9700000000109</c:v>
                </c:pt>
                <c:pt idx="326">
                  <c:v>1360.8120000000106</c:v>
                </c:pt>
                <c:pt idx="327">
                  <c:v>1356.6540000000105</c:v>
                </c:pt>
                <c:pt idx="328">
                  <c:v>1352.4960000000099</c:v>
                </c:pt>
                <c:pt idx="329">
                  <c:v>1348.3380000000097</c:v>
                </c:pt>
                <c:pt idx="330">
                  <c:v>1344.1800000000096</c:v>
                </c:pt>
                <c:pt idx="331">
                  <c:v>1340.0220000000095</c:v>
                </c:pt>
                <c:pt idx="332">
                  <c:v>1335.8640000000091</c:v>
                </c:pt>
                <c:pt idx="333">
                  <c:v>1331.7060000000088</c:v>
                </c:pt>
                <c:pt idx="334">
                  <c:v>1327.5480000000084</c:v>
                </c:pt>
                <c:pt idx="335">
                  <c:v>1323.3900000000083</c:v>
                </c:pt>
                <c:pt idx="336">
                  <c:v>1319.2320000000082</c:v>
                </c:pt>
                <c:pt idx="337">
                  <c:v>1315.0740000000078</c:v>
                </c:pt>
                <c:pt idx="338">
                  <c:v>1310.9160000000074</c:v>
                </c:pt>
                <c:pt idx="339">
                  <c:v>1306.7580000000073</c:v>
                </c:pt>
                <c:pt idx="340">
                  <c:v>1302.600000000007</c:v>
                </c:pt>
                <c:pt idx="341">
                  <c:v>1298.4420000000068</c:v>
                </c:pt>
                <c:pt idx="342">
                  <c:v>1294.2840000000067</c:v>
                </c:pt>
                <c:pt idx="343">
                  <c:v>1290.1260000000061</c:v>
                </c:pt>
                <c:pt idx="344">
                  <c:v>1285.968000000006</c:v>
                </c:pt>
                <c:pt idx="345">
                  <c:v>1281.8100000000056</c:v>
                </c:pt>
                <c:pt idx="346">
                  <c:v>1277.6520000000055</c:v>
                </c:pt>
                <c:pt idx="347">
                  <c:v>1273.4940000000054</c:v>
                </c:pt>
                <c:pt idx="348">
                  <c:v>1269.3360000000048</c:v>
                </c:pt>
                <c:pt idx="349">
                  <c:v>1265.1780000000047</c:v>
                </c:pt>
                <c:pt idx="350">
                  <c:v>1261.0200000000045</c:v>
                </c:pt>
                <c:pt idx="351">
                  <c:v>1256.8620000000042</c:v>
                </c:pt>
                <c:pt idx="352">
                  <c:v>1252.704000000004</c:v>
                </c:pt>
                <c:pt idx="353">
                  <c:v>1248.5460000000035</c:v>
                </c:pt>
                <c:pt idx="354">
                  <c:v>1244.3880000000033</c:v>
                </c:pt>
                <c:pt idx="355">
                  <c:v>1240.2300000000032</c:v>
                </c:pt>
                <c:pt idx="356">
                  <c:v>1236.0720000000031</c:v>
                </c:pt>
                <c:pt idx="357">
                  <c:v>1231.9140000000027</c:v>
                </c:pt>
                <c:pt idx="358">
                  <c:v>1227.7560000000024</c:v>
                </c:pt>
                <c:pt idx="359">
                  <c:v>1223.598000000002</c:v>
                </c:pt>
                <c:pt idx="360">
                  <c:v>1219.4400000000019</c:v>
                </c:pt>
                <c:pt idx="361">
                  <c:v>1215.2820000000017</c:v>
                </c:pt>
                <c:pt idx="362">
                  <c:v>1211.1240000000014</c:v>
                </c:pt>
                <c:pt idx="363">
                  <c:v>1206.966000000001</c:v>
                </c:pt>
                <c:pt idx="364">
                  <c:v>1202.8080000000009</c:v>
                </c:pt>
                <c:pt idx="365">
                  <c:v>1198.6500000000005</c:v>
                </c:pt>
                <c:pt idx="366">
                  <c:v>1194.4920000000004</c:v>
                </c:pt>
                <c:pt idx="367">
                  <c:v>1190.3340000000003</c:v>
                </c:pt>
                <c:pt idx="368">
                  <c:v>1186.1759999999997</c:v>
                </c:pt>
                <c:pt idx="369">
                  <c:v>1182.0179999999996</c:v>
                </c:pt>
                <c:pt idx="370">
                  <c:v>1177.8599999999992</c:v>
                </c:pt>
                <c:pt idx="371">
                  <c:v>1173.7019999999991</c:v>
                </c:pt>
                <c:pt idx="372">
                  <c:v>1169.543999999999</c:v>
                </c:pt>
                <c:pt idx="373">
                  <c:v>1165.3859999999984</c:v>
                </c:pt>
                <c:pt idx="374">
                  <c:v>1161.2279999999982</c:v>
                </c:pt>
                <c:pt idx="375">
                  <c:v>1157.0699999999981</c:v>
                </c:pt>
                <c:pt idx="376">
                  <c:v>1152.9119999999978</c:v>
                </c:pt>
                <c:pt idx="377">
                  <c:v>1148.7539999999976</c:v>
                </c:pt>
                <c:pt idx="378">
                  <c:v>1144.595999999997</c:v>
                </c:pt>
                <c:pt idx="379">
                  <c:v>1140.4379999999969</c:v>
                </c:pt>
                <c:pt idx="380">
                  <c:v>1136.2799999999968</c:v>
                </c:pt>
                <c:pt idx="381">
                  <c:v>1132.1219999999967</c:v>
                </c:pt>
                <c:pt idx="382">
                  <c:v>1127.9639999999963</c:v>
                </c:pt>
                <c:pt idx="383">
                  <c:v>1123.8059999999959</c:v>
                </c:pt>
                <c:pt idx="384">
                  <c:v>1119.6479999999956</c:v>
                </c:pt>
                <c:pt idx="385">
                  <c:v>1115.4899999999955</c:v>
                </c:pt>
                <c:pt idx="386">
                  <c:v>1111.3319999999953</c:v>
                </c:pt>
                <c:pt idx="387">
                  <c:v>1107.173999999995</c:v>
                </c:pt>
                <c:pt idx="388">
                  <c:v>1103.0159999999946</c:v>
                </c:pt>
                <c:pt idx="389">
                  <c:v>1098.8579999999945</c:v>
                </c:pt>
                <c:pt idx="390">
                  <c:v>1094.6999999999941</c:v>
                </c:pt>
                <c:pt idx="391">
                  <c:v>1090.541999999994</c:v>
                </c:pt>
                <c:pt idx="392">
                  <c:v>1086.3839999999939</c:v>
                </c:pt>
                <c:pt idx="393">
                  <c:v>1082.2259999999933</c:v>
                </c:pt>
                <c:pt idx="394">
                  <c:v>1078.0679999999932</c:v>
                </c:pt>
                <c:pt idx="395">
                  <c:v>1073.9099999999928</c:v>
                </c:pt>
                <c:pt idx="396">
                  <c:v>1069.7519999999927</c:v>
                </c:pt>
                <c:pt idx="397">
                  <c:v>1065.5939999999925</c:v>
                </c:pt>
                <c:pt idx="398">
                  <c:v>1061.435999999992</c:v>
                </c:pt>
                <c:pt idx="399">
                  <c:v>1057.2779999999918</c:v>
                </c:pt>
                <c:pt idx="400">
                  <c:v>1053.1199999999917</c:v>
                </c:pt>
                <c:pt idx="401">
                  <c:v>1048.9619999999913</c:v>
                </c:pt>
                <c:pt idx="402">
                  <c:v>1044.8039999999912</c:v>
                </c:pt>
                <c:pt idx="403">
                  <c:v>1040.6459999999906</c:v>
                </c:pt>
                <c:pt idx="404">
                  <c:v>1036.4879999999905</c:v>
                </c:pt>
                <c:pt idx="405">
                  <c:v>1032.3299999999904</c:v>
                </c:pt>
                <c:pt idx="406">
                  <c:v>1028.1719999999902</c:v>
                </c:pt>
                <c:pt idx="407">
                  <c:v>1024.0139999999899</c:v>
                </c:pt>
                <c:pt idx="408">
                  <c:v>1019.8559999999894</c:v>
                </c:pt>
                <c:pt idx="409">
                  <c:v>1015.697999999989</c:v>
                </c:pt>
                <c:pt idx="410">
                  <c:v>1011.5399999999887</c:v>
                </c:pt>
                <c:pt idx="411">
                  <c:v>1007.3819999999885</c:v>
                </c:pt>
                <c:pt idx="412">
                  <c:v>1003.2239999999881</c:v>
                </c:pt>
                <c:pt idx="413">
                  <c:v>999.06599999998741</c:v>
                </c:pt>
                <c:pt idx="414">
                  <c:v>994.90799999998717</c:v>
                </c:pt>
                <c:pt idx="415">
                  <c:v>990.74999999998693</c:v>
                </c:pt>
                <c:pt idx="416">
                  <c:v>986.59199999998668</c:v>
                </c:pt>
                <c:pt idx="417">
                  <c:v>982.4339999999861</c:v>
                </c:pt>
                <c:pt idx="418">
                  <c:v>978.27599999998563</c:v>
                </c:pt>
                <c:pt idx="419">
                  <c:v>974.11799999998539</c:v>
                </c:pt>
                <c:pt idx="420">
                  <c:v>969.95999999998503</c:v>
                </c:pt>
                <c:pt idx="421">
                  <c:v>965.80199999998456</c:v>
                </c:pt>
                <c:pt idx="422">
                  <c:v>961.64399999998443</c:v>
                </c:pt>
                <c:pt idx="423">
                  <c:v>957.48599999998385</c:v>
                </c:pt>
                <c:pt idx="424">
                  <c:v>953.3279999999836</c:v>
                </c:pt>
                <c:pt idx="425">
                  <c:v>949.16999999998302</c:v>
                </c:pt>
                <c:pt idx="426">
                  <c:v>945.01199999998289</c:v>
                </c:pt>
                <c:pt idx="427">
                  <c:v>940.85399999998253</c:v>
                </c:pt>
                <c:pt idx="428">
                  <c:v>936.69599999998195</c:v>
                </c:pt>
                <c:pt idx="429">
                  <c:v>932.53799999998148</c:v>
                </c:pt>
                <c:pt idx="430">
                  <c:v>928.37999999998135</c:v>
                </c:pt>
                <c:pt idx="431">
                  <c:v>924.22199999998099</c:v>
                </c:pt>
                <c:pt idx="432">
                  <c:v>920.06399999998087</c:v>
                </c:pt>
                <c:pt idx="433">
                  <c:v>915.90599999997994</c:v>
                </c:pt>
                <c:pt idx="434">
                  <c:v>911.74799999997981</c:v>
                </c:pt>
                <c:pt idx="435">
                  <c:v>907.58999999997945</c:v>
                </c:pt>
                <c:pt idx="436">
                  <c:v>903.43199999997921</c:v>
                </c:pt>
                <c:pt idx="437">
                  <c:v>899.27399999997874</c:v>
                </c:pt>
                <c:pt idx="438">
                  <c:v>895.11599999997827</c:v>
                </c:pt>
                <c:pt idx="439">
                  <c:v>890.95799999997791</c:v>
                </c:pt>
                <c:pt idx="440">
                  <c:v>886.79999999997779</c:v>
                </c:pt>
                <c:pt idx="441">
                  <c:v>882.6419999999772</c:v>
                </c:pt>
                <c:pt idx="442">
                  <c:v>878.48399999997696</c:v>
                </c:pt>
                <c:pt idx="443">
                  <c:v>874.32599999997637</c:v>
                </c:pt>
                <c:pt idx="444">
                  <c:v>870.16799999997613</c:v>
                </c:pt>
                <c:pt idx="445">
                  <c:v>866.00999999997566</c:v>
                </c:pt>
                <c:pt idx="446">
                  <c:v>861.85199999997542</c:v>
                </c:pt>
                <c:pt idx="447">
                  <c:v>857.69399999997518</c:v>
                </c:pt>
                <c:pt idx="448">
                  <c:v>853.53599999997471</c:v>
                </c:pt>
                <c:pt idx="449">
                  <c:v>849.37799999997412</c:v>
                </c:pt>
                <c:pt idx="450">
                  <c:v>845.21999999997388</c:v>
                </c:pt>
                <c:pt idx="451">
                  <c:v>841.06199999997364</c:v>
                </c:pt>
                <c:pt idx="452">
                  <c:v>836.90399999997328</c:v>
                </c:pt>
                <c:pt idx="453">
                  <c:v>832.74599999997258</c:v>
                </c:pt>
                <c:pt idx="454">
                  <c:v>828.58799999997234</c:v>
                </c:pt>
                <c:pt idx="455">
                  <c:v>824.4299999999721</c:v>
                </c:pt>
                <c:pt idx="456">
                  <c:v>820.27199999997185</c:v>
                </c:pt>
                <c:pt idx="457">
                  <c:v>816.11399999997138</c:v>
                </c:pt>
                <c:pt idx="458">
                  <c:v>811.9559999999708</c:v>
                </c:pt>
                <c:pt idx="459">
                  <c:v>807.79799999997056</c:v>
                </c:pt>
                <c:pt idx="460">
                  <c:v>803.6399999999702</c:v>
                </c:pt>
                <c:pt idx="461">
                  <c:v>799.48199999996984</c:v>
                </c:pt>
                <c:pt idx="462">
                  <c:v>795.3239999999696</c:v>
                </c:pt>
                <c:pt idx="463">
                  <c:v>791.16599999996902</c:v>
                </c:pt>
                <c:pt idx="464">
                  <c:v>787.00799999996877</c:v>
                </c:pt>
                <c:pt idx="465">
                  <c:v>782.8499999999683</c:v>
                </c:pt>
                <c:pt idx="466">
                  <c:v>778.69199999996806</c:v>
                </c:pt>
                <c:pt idx="467">
                  <c:v>774.5339999999677</c:v>
                </c:pt>
                <c:pt idx="468">
                  <c:v>770.37599999996712</c:v>
                </c:pt>
                <c:pt idx="469">
                  <c:v>766.21799999996676</c:v>
                </c:pt>
                <c:pt idx="470">
                  <c:v>762.05999999996652</c:v>
                </c:pt>
                <c:pt idx="471">
                  <c:v>757.90199999996616</c:v>
                </c:pt>
                <c:pt idx="472">
                  <c:v>753.74399999996604</c:v>
                </c:pt>
                <c:pt idx="473">
                  <c:v>749.58599999996522</c:v>
                </c:pt>
                <c:pt idx="474">
                  <c:v>745.42799999996498</c:v>
                </c:pt>
                <c:pt idx="475">
                  <c:v>741.26999999996463</c:v>
                </c:pt>
                <c:pt idx="476">
                  <c:v>737.11199999996438</c:v>
                </c:pt>
                <c:pt idx="477">
                  <c:v>732.95399999996391</c:v>
                </c:pt>
                <c:pt idx="478">
                  <c:v>728.79599999996344</c:v>
                </c:pt>
                <c:pt idx="479">
                  <c:v>724.6379999999632</c:v>
                </c:pt>
                <c:pt idx="480">
                  <c:v>720.47999999996296</c:v>
                </c:pt>
                <c:pt idx="481">
                  <c:v>716.32199999996237</c:v>
                </c:pt>
                <c:pt idx="482">
                  <c:v>712.16399999996224</c:v>
                </c:pt>
                <c:pt idx="483">
                  <c:v>708.00599999996166</c:v>
                </c:pt>
                <c:pt idx="484">
                  <c:v>703.8479999999613</c:v>
                </c:pt>
                <c:pt idx="485">
                  <c:v>699.68999999996083</c:v>
                </c:pt>
                <c:pt idx="486">
                  <c:v>695.5319999999607</c:v>
                </c:pt>
                <c:pt idx="487">
                  <c:v>691.37399999996035</c:v>
                </c:pt>
                <c:pt idx="488">
                  <c:v>687.21599999995988</c:v>
                </c:pt>
                <c:pt idx="489">
                  <c:v>683.05799999995929</c:v>
                </c:pt>
                <c:pt idx="490">
                  <c:v>678.89999999995916</c:v>
                </c:pt>
                <c:pt idx="491">
                  <c:v>674.74199999995881</c:v>
                </c:pt>
                <c:pt idx="492">
                  <c:v>670.58399999995856</c:v>
                </c:pt>
                <c:pt idx="493">
                  <c:v>666.42599999995775</c:v>
                </c:pt>
                <c:pt idx="494">
                  <c:v>662.26799999995762</c:v>
                </c:pt>
                <c:pt idx="495">
                  <c:v>658.10999999995727</c:v>
                </c:pt>
                <c:pt idx="496">
                  <c:v>653.95199999995702</c:v>
                </c:pt>
                <c:pt idx="497">
                  <c:v>649.79399999995655</c:v>
                </c:pt>
                <c:pt idx="498">
                  <c:v>645.63599999995608</c:v>
                </c:pt>
                <c:pt idx="499">
                  <c:v>641.47799999995573</c:v>
                </c:pt>
                <c:pt idx="500">
                  <c:v>637.31999999995548</c:v>
                </c:pt>
                <c:pt idx="501">
                  <c:v>633.16199999995501</c:v>
                </c:pt>
                <c:pt idx="502">
                  <c:v>629.00399999995477</c:v>
                </c:pt>
                <c:pt idx="503">
                  <c:v>624.84599999995419</c:v>
                </c:pt>
                <c:pt idx="504">
                  <c:v>620.68799999995395</c:v>
                </c:pt>
                <c:pt idx="505">
                  <c:v>616.52999999995347</c:v>
                </c:pt>
                <c:pt idx="506">
                  <c:v>612.37199999995323</c:v>
                </c:pt>
                <c:pt idx="507">
                  <c:v>608.21399999995299</c:v>
                </c:pt>
                <c:pt idx="508">
                  <c:v>604.05599999995241</c:v>
                </c:pt>
                <c:pt idx="509">
                  <c:v>599.89799999995194</c:v>
                </c:pt>
                <c:pt idx="510">
                  <c:v>595.73999999995169</c:v>
                </c:pt>
                <c:pt idx="511">
                  <c:v>591.58199999995145</c:v>
                </c:pt>
                <c:pt idx="512">
                  <c:v>587.42399999995109</c:v>
                </c:pt>
                <c:pt idx="513">
                  <c:v>583.2659999999504</c:v>
                </c:pt>
                <c:pt idx="514">
                  <c:v>579.10799999995015</c:v>
                </c:pt>
                <c:pt idx="515">
                  <c:v>574.94999999994991</c:v>
                </c:pt>
                <c:pt idx="516">
                  <c:v>570.79199999994955</c:v>
                </c:pt>
                <c:pt idx="517">
                  <c:v>566.6339999999492</c:v>
                </c:pt>
                <c:pt idx="518">
                  <c:v>562.47599999994861</c:v>
                </c:pt>
                <c:pt idx="519">
                  <c:v>558.31799999994837</c:v>
                </c:pt>
                <c:pt idx="520">
                  <c:v>554.15999999994801</c:v>
                </c:pt>
                <c:pt idx="521">
                  <c:v>550.00199999994766</c:v>
                </c:pt>
                <c:pt idx="522">
                  <c:v>545.84399999994741</c:v>
                </c:pt>
                <c:pt idx="523">
                  <c:v>541.68599999994683</c:v>
                </c:pt>
                <c:pt idx="524">
                  <c:v>537.52799999994647</c:v>
                </c:pt>
                <c:pt idx="525">
                  <c:v>533.36999999994612</c:v>
                </c:pt>
              </c:numCache>
            </c:numRef>
          </c:val>
          <c:extLst>
            <c:ext xmlns:c16="http://schemas.microsoft.com/office/drawing/2014/chart" uri="{C3380CC4-5D6E-409C-BE32-E72D297353CC}">
              <c16:uniqueId val="{00000000-E64F-46D9-9295-612D471E035B}"/>
            </c:ext>
          </c:extLst>
        </c:ser>
        <c:dLbls>
          <c:showLegendKey val="0"/>
          <c:showVal val="0"/>
          <c:showCatName val="0"/>
          <c:showSerName val="0"/>
          <c:showPercent val="0"/>
          <c:showBubbleSize val="0"/>
        </c:dLbls>
        <c:axId val="403677288"/>
        <c:axId val="1"/>
      </c:areaChart>
      <c:catAx>
        <c:axId val="403677288"/>
        <c:scaling>
          <c:orientation val="minMax"/>
        </c:scaling>
        <c:delete val="0"/>
        <c:axPos val="b"/>
        <c:majorTickMark val="none"/>
        <c:minorTickMark val="none"/>
        <c:tickLblPos val="none"/>
        <c:spPr>
          <a:ln w="9525">
            <a:noFill/>
          </a:ln>
        </c:spPr>
        <c:crossAx val="1"/>
        <c:crossesAt val="1200"/>
        <c:auto val="1"/>
        <c:lblAlgn val="ctr"/>
        <c:lblOffset val="100"/>
        <c:tickMarkSkip val="1"/>
        <c:noMultiLvlLbl val="0"/>
      </c:catAx>
      <c:valAx>
        <c:axId val="1"/>
        <c:scaling>
          <c:orientation val="minMax"/>
          <c:max val="2400"/>
          <c:min val="12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03677288"/>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spPr>
            <a:solidFill>
              <a:srgbClr val="969696"/>
            </a:solidFill>
            <a:ln w="25400">
              <a:noFill/>
            </a:ln>
          </c:spPr>
          <c:val>
            <c:numRef>
              <c:f>'Course Analysis'!$C$7:$C$532</c:f>
              <c:numCache>
                <c:formatCode>0.00</c:formatCode>
                <c:ptCount val="526"/>
                <c:pt idx="0">
                  <c:v>2550</c:v>
                </c:pt>
                <c:pt idx="1">
                  <c:v>2550</c:v>
                </c:pt>
                <c:pt idx="2">
                  <c:v>2550</c:v>
                </c:pt>
                <c:pt idx="3">
                  <c:v>2550</c:v>
                </c:pt>
                <c:pt idx="4">
                  <c:v>2550</c:v>
                </c:pt>
                <c:pt idx="5">
                  <c:v>2550</c:v>
                </c:pt>
                <c:pt idx="6">
                  <c:v>2550</c:v>
                </c:pt>
                <c:pt idx="7">
                  <c:v>2550</c:v>
                </c:pt>
                <c:pt idx="8">
                  <c:v>2550</c:v>
                </c:pt>
                <c:pt idx="9">
                  <c:v>2550</c:v>
                </c:pt>
                <c:pt idx="10">
                  <c:v>2550</c:v>
                </c:pt>
                <c:pt idx="11">
                  <c:v>2550</c:v>
                </c:pt>
                <c:pt idx="12">
                  <c:v>2550</c:v>
                </c:pt>
                <c:pt idx="13">
                  <c:v>2550</c:v>
                </c:pt>
                <c:pt idx="14">
                  <c:v>2550</c:v>
                </c:pt>
                <c:pt idx="15">
                  <c:v>2550</c:v>
                </c:pt>
                <c:pt idx="16">
                  <c:v>2550</c:v>
                </c:pt>
                <c:pt idx="17">
                  <c:v>2550</c:v>
                </c:pt>
                <c:pt idx="18">
                  <c:v>2550</c:v>
                </c:pt>
                <c:pt idx="19">
                  <c:v>2550</c:v>
                </c:pt>
                <c:pt idx="20">
                  <c:v>2550</c:v>
                </c:pt>
                <c:pt idx="21">
                  <c:v>2550</c:v>
                </c:pt>
                <c:pt idx="22">
                  <c:v>2550</c:v>
                </c:pt>
                <c:pt idx="23">
                  <c:v>2550</c:v>
                </c:pt>
                <c:pt idx="24">
                  <c:v>2550</c:v>
                </c:pt>
                <c:pt idx="25">
                  <c:v>2550</c:v>
                </c:pt>
                <c:pt idx="26">
                  <c:v>2550</c:v>
                </c:pt>
                <c:pt idx="27">
                  <c:v>2550</c:v>
                </c:pt>
                <c:pt idx="28">
                  <c:v>2550</c:v>
                </c:pt>
                <c:pt idx="29">
                  <c:v>2550</c:v>
                </c:pt>
                <c:pt idx="30">
                  <c:v>2550</c:v>
                </c:pt>
                <c:pt idx="31">
                  <c:v>2550</c:v>
                </c:pt>
                <c:pt idx="32">
                  <c:v>2550</c:v>
                </c:pt>
                <c:pt idx="33">
                  <c:v>2550</c:v>
                </c:pt>
                <c:pt idx="34">
                  <c:v>2550</c:v>
                </c:pt>
                <c:pt idx="35">
                  <c:v>2550</c:v>
                </c:pt>
                <c:pt idx="36">
                  <c:v>2550</c:v>
                </c:pt>
                <c:pt idx="37">
                  <c:v>2550</c:v>
                </c:pt>
                <c:pt idx="38">
                  <c:v>2550</c:v>
                </c:pt>
                <c:pt idx="39">
                  <c:v>2550</c:v>
                </c:pt>
                <c:pt idx="40">
                  <c:v>2548.614</c:v>
                </c:pt>
                <c:pt idx="41">
                  <c:v>2545.8420000000001</c:v>
                </c:pt>
                <c:pt idx="42">
                  <c:v>2541.6839999999997</c:v>
                </c:pt>
                <c:pt idx="43">
                  <c:v>2537.5260000000003</c:v>
                </c:pt>
                <c:pt idx="44">
                  <c:v>2533.3680000000004</c:v>
                </c:pt>
                <c:pt idx="45">
                  <c:v>2529.2100000000005</c:v>
                </c:pt>
                <c:pt idx="46">
                  <c:v>2525.0519999999997</c:v>
                </c:pt>
                <c:pt idx="47">
                  <c:v>2520.8940000000002</c:v>
                </c:pt>
                <c:pt idx="48">
                  <c:v>2516.7360000000003</c:v>
                </c:pt>
                <c:pt idx="49">
                  <c:v>2512.5780000000004</c:v>
                </c:pt>
                <c:pt idx="50">
                  <c:v>2508.42</c:v>
                </c:pt>
                <c:pt idx="51">
                  <c:v>2504.2620000000006</c:v>
                </c:pt>
                <c:pt idx="52">
                  <c:v>2500.1040000000007</c:v>
                </c:pt>
                <c:pt idx="53">
                  <c:v>2495.9460000000008</c:v>
                </c:pt>
                <c:pt idx="54">
                  <c:v>2491.7880000000005</c:v>
                </c:pt>
                <c:pt idx="55">
                  <c:v>2487.630000000001</c:v>
                </c:pt>
                <c:pt idx="56">
                  <c:v>2483.4720000000011</c:v>
                </c:pt>
                <c:pt idx="57">
                  <c:v>2479.3140000000012</c:v>
                </c:pt>
                <c:pt idx="58">
                  <c:v>2475.1560000000009</c:v>
                </c:pt>
                <c:pt idx="59">
                  <c:v>2470.9980000000014</c:v>
                </c:pt>
                <c:pt idx="60">
                  <c:v>2466.8400000000015</c:v>
                </c:pt>
                <c:pt idx="61">
                  <c:v>2462.6820000000016</c:v>
                </c:pt>
                <c:pt idx="62">
                  <c:v>2458.5240000000013</c:v>
                </c:pt>
                <c:pt idx="63">
                  <c:v>2454.3660000000018</c:v>
                </c:pt>
                <c:pt idx="64">
                  <c:v>2450.2080000000019</c:v>
                </c:pt>
                <c:pt idx="65">
                  <c:v>2446.050000000002</c:v>
                </c:pt>
                <c:pt idx="66">
                  <c:v>2441.8920000000012</c:v>
                </c:pt>
                <c:pt idx="67">
                  <c:v>2437.7340000000017</c:v>
                </c:pt>
                <c:pt idx="68">
                  <c:v>2433.5760000000018</c:v>
                </c:pt>
                <c:pt idx="69">
                  <c:v>2429.4180000000019</c:v>
                </c:pt>
                <c:pt idx="70">
                  <c:v>2425.2600000000016</c:v>
                </c:pt>
                <c:pt idx="71">
                  <c:v>2421.1020000000021</c:v>
                </c:pt>
                <c:pt idx="72">
                  <c:v>2416.9440000000022</c:v>
                </c:pt>
                <c:pt idx="73">
                  <c:v>2412.7860000000023</c:v>
                </c:pt>
                <c:pt idx="74">
                  <c:v>2408.628000000002</c:v>
                </c:pt>
                <c:pt idx="75">
                  <c:v>2404.4700000000025</c:v>
                </c:pt>
                <c:pt idx="76">
                  <c:v>2400.3120000000026</c:v>
                </c:pt>
                <c:pt idx="77">
                  <c:v>2396.1540000000027</c:v>
                </c:pt>
                <c:pt idx="78">
                  <c:v>2391.9960000000024</c:v>
                </c:pt>
                <c:pt idx="79">
                  <c:v>2387.8380000000029</c:v>
                </c:pt>
                <c:pt idx="80">
                  <c:v>2383.680000000003</c:v>
                </c:pt>
                <c:pt idx="81">
                  <c:v>2379.5220000000031</c:v>
                </c:pt>
                <c:pt idx="82">
                  <c:v>2375.3640000000023</c:v>
                </c:pt>
                <c:pt idx="83">
                  <c:v>2371.2060000000029</c:v>
                </c:pt>
                <c:pt idx="84">
                  <c:v>2367.048000000003</c:v>
                </c:pt>
                <c:pt idx="85">
                  <c:v>2362.8900000000031</c:v>
                </c:pt>
                <c:pt idx="86">
                  <c:v>2358.7320000000027</c:v>
                </c:pt>
                <c:pt idx="87">
                  <c:v>2354.5740000000033</c:v>
                </c:pt>
                <c:pt idx="88">
                  <c:v>2350.4160000000034</c:v>
                </c:pt>
                <c:pt idx="89">
                  <c:v>2346.2580000000034</c:v>
                </c:pt>
                <c:pt idx="90">
                  <c:v>2342.1000000000026</c:v>
                </c:pt>
                <c:pt idx="91">
                  <c:v>2337.9420000000032</c:v>
                </c:pt>
                <c:pt idx="92">
                  <c:v>2333.7840000000033</c:v>
                </c:pt>
                <c:pt idx="93">
                  <c:v>2329.6260000000034</c:v>
                </c:pt>
                <c:pt idx="94">
                  <c:v>2325.468000000003</c:v>
                </c:pt>
                <c:pt idx="95">
                  <c:v>2321.3100000000036</c:v>
                </c:pt>
                <c:pt idx="96">
                  <c:v>2317.1520000000037</c:v>
                </c:pt>
                <c:pt idx="97">
                  <c:v>2312.9940000000033</c:v>
                </c:pt>
                <c:pt idx="98">
                  <c:v>2308.836000000003</c:v>
                </c:pt>
                <c:pt idx="99">
                  <c:v>2304.6780000000035</c:v>
                </c:pt>
                <c:pt idx="100">
                  <c:v>2300.5200000000036</c:v>
                </c:pt>
                <c:pt idx="101">
                  <c:v>2296.3620000000037</c:v>
                </c:pt>
                <c:pt idx="102">
                  <c:v>2292.2040000000034</c:v>
                </c:pt>
                <c:pt idx="103">
                  <c:v>2288.0460000000039</c:v>
                </c:pt>
                <c:pt idx="104">
                  <c:v>2283.888000000004</c:v>
                </c:pt>
                <c:pt idx="105">
                  <c:v>2279.7300000000037</c:v>
                </c:pt>
                <c:pt idx="106">
                  <c:v>2275.5720000000033</c:v>
                </c:pt>
                <c:pt idx="107">
                  <c:v>2271.4140000000039</c:v>
                </c:pt>
                <c:pt idx="108">
                  <c:v>2267.256000000004</c:v>
                </c:pt>
                <c:pt idx="109">
                  <c:v>2263.098000000004</c:v>
                </c:pt>
                <c:pt idx="110">
                  <c:v>2258.9400000000037</c:v>
                </c:pt>
                <c:pt idx="111">
                  <c:v>2254.7820000000042</c:v>
                </c:pt>
                <c:pt idx="112">
                  <c:v>2250.6240000000043</c:v>
                </c:pt>
                <c:pt idx="113">
                  <c:v>2246.4660000000044</c:v>
                </c:pt>
                <c:pt idx="114">
                  <c:v>2242.3080000000036</c:v>
                </c:pt>
                <c:pt idx="115">
                  <c:v>2238.1500000000042</c:v>
                </c:pt>
                <c:pt idx="116">
                  <c:v>2233.9920000000043</c:v>
                </c:pt>
                <c:pt idx="117">
                  <c:v>2229.8340000000044</c:v>
                </c:pt>
                <c:pt idx="118">
                  <c:v>2225.676000000004</c:v>
                </c:pt>
                <c:pt idx="119">
                  <c:v>2221.5180000000046</c:v>
                </c:pt>
                <c:pt idx="120">
                  <c:v>2217.3600000000047</c:v>
                </c:pt>
                <c:pt idx="121">
                  <c:v>2213.2020000000043</c:v>
                </c:pt>
                <c:pt idx="122">
                  <c:v>2209.044000000004</c:v>
                </c:pt>
                <c:pt idx="123">
                  <c:v>2204.8860000000045</c:v>
                </c:pt>
                <c:pt idx="124">
                  <c:v>2200.7280000000046</c:v>
                </c:pt>
                <c:pt idx="125">
                  <c:v>2196.5700000000047</c:v>
                </c:pt>
                <c:pt idx="126">
                  <c:v>2192.4120000000044</c:v>
                </c:pt>
                <c:pt idx="127">
                  <c:v>2188.2540000000049</c:v>
                </c:pt>
                <c:pt idx="128">
                  <c:v>2184.096000000005</c:v>
                </c:pt>
                <c:pt idx="129">
                  <c:v>2179.9380000000046</c:v>
                </c:pt>
                <c:pt idx="130">
                  <c:v>2175.7800000000043</c:v>
                </c:pt>
                <c:pt idx="131">
                  <c:v>2171.6220000000048</c:v>
                </c:pt>
                <c:pt idx="132">
                  <c:v>2167.4640000000049</c:v>
                </c:pt>
                <c:pt idx="133">
                  <c:v>2163.306000000005</c:v>
                </c:pt>
                <c:pt idx="134">
                  <c:v>2159.1480000000047</c:v>
                </c:pt>
                <c:pt idx="135">
                  <c:v>2154.9900000000052</c:v>
                </c:pt>
                <c:pt idx="136">
                  <c:v>2150.8320000000049</c:v>
                </c:pt>
                <c:pt idx="137">
                  <c:v>2146.674000000005</c:v>
                </c:pt>
                <c:pt idx="138">
                  <c:v>2142.5160000000046</c:v>
                </c:pt>
                <c:pt idx="139">
                  <c:v>2138.3580000000052</c:v>
                </c:pt>
                <c:pt idx="140">
                  <c:v>2134.2000000000053</c:v>
                </c:pt>
                <c:pt idx="141">
                  <c:v>2130.0420000000054</c:v>
                </c:pt>
                <c:pt idx="142">
                  <c:v>2125.884000000005</c:v>
                </c:pt>
                <c:pt idx="143">
                  <c:v>2121.7260000000056</c:v>
                </c:pt>
                <c:pt idx="144">
                  <c:v>2117.5680000000052</c:v>
                </c:pt>
                <c:pt idx="145">
                  <c:v>2113.4100000000053</c:v>
                </c:pt>
                <c:pt idx="146">
                  <c:v>2109.252000000005</c:v>
                </c:pt>
                <c:pt idx="147">
                  <c:v>2105.0940000000055</c:v>
                </c:pt>
                <c:pt idx="148">
                  <c:v>2100.9360000000056</c:v>
                </c:pt>
                <c:pt idx="149">
                  <c:v>2096.7780000000057</c:v>
                </c:pt>
                <c:pt idx="150">
                  <c:v>2092.6200000000053</c:v>
                </c:pt>
                <c:pt idx="151">
                  <c:v>2088.4620000000054</c:v>
                </c:pt>
                <c:pt idx="152">
                  <c:v>2084.3040000000055</c:v>
                </c:pt>
                <c:pt idx="153">
                  <c:v>2080.1460000000056</c:v>
                </c:pt>
                <c:pt idx="154">
                  <c:v>2075.9880000000053</c:v>
                </c:pt>
                <c:pt idx="155">
                  <c:v>2071.8300000000058</c:v>
                </c:pt>
                <c:pt idx="156">
                  <c:v>2067.6720000000059</c:v>
                </c:pt>
                <c:pt idx="157">
                  <c:v>2063.514000000006</c:v>
                </c:pt>
                <c:pt idx="158">
                  <c:v>2059.3560000000057</c:v>
                </c:pt>
                <c:pt idx="159">
                  <c:v>2055.1980000000058</c:v>
                </c:pt>
                <c:pt idx="160">
                  <c:v>2051.0400000000059</c:v>
                </c:pt>
                <c:pt idx="161">
                  <c:v>2046.8820000000064</c:v>
                </c:pt>
                <c:pt idx="162">
                  <c:v>2042.7240000000061</c:v>
                </c:pt>
                <c:pt idx="163">
                  <c:v>2038.5660000000064</c:v>
                </c:pt>
                <c:pt idx="164">
                  <c:v>2034.408000000006</c:v>
                </c:pt>
                <c:pt idx="165">
                  <c:v>2030.2500000000059</c:v>
                </c:pt>
                <c:pt idx="166">
                  <c:v>2026.0920000000062</c:v>
                </c:pt>
                <c:pt idx="167">
                  <c:v>2021.9340000000066</c:v>
                </c:pt>
                <c:pt idx="168">
                  <c:v>2017.7760000000064</c:v>
                </c:pt>
                <c:pt idx="169">
                  <c:v>2013.6180000000061</c:v>
                </c:pt>
                <c:pt idx="170">
                  <c:v>2009.4600000000064</c:v>
                </c:pt>
                <c:pt idx="171">
                  <c:v>2005.3020000000067</c:v>
                </c:pt>
                <c:pt idx="172">
                  <c:v>2001.1440000000064</c:v>
                </c:pt>
                <c:pt idx="173">
                  <c:v>1996.9860000000062</c:v>
                </c:pt>
                <c:pt idx="174">
                  <c:v>1992.8280000000066</c:v>
                </c:pt>
                <c:pt idx="175">
                  <c:v>1988.6700000000069</c:v>
                </c:pt>
                <c:pt idx="176">
                  <c:v>1984.5120000000068</c:v>
                </c:pt>
                <c:pt idx="177">
                  <c:v>1980.3540000000064</c:v>
                </c:pt>
                <c:pt idx="178">
                  <c:v>1976.1960000000067</c:v>
                </c:pt>
                <c:pt idx="179">
                  <c:v>1972.0380000000068</c:v>
                </c:pt>
                <c:pt idx="180">
                  <c:v>1967.8800000000067</c:v>
                </c:pt>
                <c:pt idx="181">
                  <c:v>1963.7220000000066</c:v>
                </c:pt>
                <c:pt idx="182">
                  <c:v>1959.5640000000069</c:v>
                </c:pt>
                <c:pt idx="183">
                  <c:v>1955.4060000000072</c:v>
                </c:pt>
                <c:pt idx="184">
                  <c:v>1951.2480000000069</c:v>
                </c:pt>
                <c:pt idx="185">
                  <c:v>1947.0900000000067</c:v>
                </c:pt>
                <c:pt idx="186">
                  <c:v>1942.9320000000071</c:v>
                </c:pt>
                <c:pt idx="187">
                  <c:v>1938.7740000000074</c:v>
                </c:pt>
                <c:pt idx="188">
                  <c:v>1934.6160000000073</c:v>
                </c:pt>
                <c:pt idx="189">
                  <c:v>1930.4580000000069</c:v>
                </c:pt>
                <c:pt idx="190">
                  <c:v>1926.3000000000072</c:v>
                </c:pt>
                <c:pt idx="191">
                  <c:v>1922.1420000000076</c:v>
                </c:pt>
                <c:pt idx="192">
                  <c:v>1917.9840000000072</c:v>
                </c:pt>
                <c:pt idx="193">
                  <c:v>1913.8260000000071</c:v>
                </c:pt>
                <c:pt idx="194">
                  <c:v>1909.6680000000074</c:v>
                </c:pt>
                <c:pt idx="195">
                  <c:v>1905.5100000000077</c:v>
                </c:pt>
                <c:pt idx="196">
                  <c:v>1901.3520000000076</c:v>
                </c:pt>
                <c:pt idx="197">
                  <c:v>1897.1940000000072</c:v>
                </c:pt>
                <c:pt idx="198">
                  <c:v>1893.0360000000076</c:v>
                </c:pt>
                <c:pt idx="199">
                  <c:v>1888.8780000000077</c:v>
                </c:pt>
                <c:pt idx="200">
                  <c:v>1884.7200000000075</c:v>
                </c:pt>
                <c:pt idx="201">
                  <c:v>1880.5620000000074</c:v>
                </c:pt>
                <c:pt idx="202">
                  <c:v>1876.4040000000077</c:v>
                </c:pt>
                <c:pt idx="203">
                  <c:v>1872.2460000000081</c:v>
                </c:pt>
                <c:pt idx="204">
                  <c:v>1868.0880000000077</c:v>
                </c:pt>
                <c:pt idx="205">
                  <c:v>1863.9300000000076</c:v>
                </c:pt>
                <c:pt idx="206">
                  <c:v>1859.7720000000079</c:v>
                </c:pt>
                <c:pt idx="207">
                  <c:v>1855.614000000008</c:v>
                </c:pt>
                <c:pt idx="208">
                  <c:v>1851.4560000000079</c:v>
                </c:pt>
                <c:pt idx="209">
                  <c:v>1847.2980000000077</c:v>
                </c:pt>
                <c:pt idx="210">
                  <c:v>1843.1400000000081</c:v>
                </c:pt>
                <c:pt idx="211">
                  <c:v>1838.9820000000084</c:v>
                </c:pt>
                <c:pt idx="212">
                  <c:v>1834.824000000008</c:v>
                </c:pt>
                <c:pt idx="213">
                  <c:v>1830.6660000000079</c:v>
                </c:pt>
                <c:pt idx="214">
                  <c:v>1826.508000000008</c:v>
                </c:pt>
                <c:pt idx="215">
                  <c:v>1822.3500000000083</c:v>
                </c:pt>
                <c:pt idx="216">
                  <c:v>1818.1920000000082</c:v>
                </c:pt>
                <c:pt idx="217">
                  <c:v>1814.0340000000081</c:v>
                </c:pt>
                <c:pt idx="218">
                  <c:v>1809.8760000000084</c:v>
                </c:pt>
                <c:pt idx="219">
                  <c:v>1805.7180000000085</c:v>
                </c:pt>
                <c:pt idx="220">
                  <c:v>1801.5600000000084</c:v>
                </c:pt>
                <c:pt idx="221">
                  <c:v>1797.4020000000082</c:v>
                </c:pt>
                <c:pt idx="222">
                  <c:v>1793.2440000000083</c:v>
                </c:pt>
                <c:pt idx="223">
                  <c:v>1789.0860000000087</c:v>
                </c:pt>
                <c:pt idx="224">
                  <c:v>1784.9280000000085</c:v>
                </c:pt>
                <c:pt idx="225">
                  <c:v>1780.7700000000084</c:v>
                </c:pt>
                <c:pt idx="226">
                  <c:v>1776.6120000000087</c:v>
                </c:pt>
                <c:pt idx="227">
                  <c:v>1772.4540000000088</c:v>
                </c:pt>
                <c:pt idx="228">
                  <c:v>1768.2960000000087</c:v>
                </c:pt>
                <c:pt idx="229">
                  <c:v>1764.1380000000083</c:v>
                </c:pt>
                <c:pt idx="230">
                  <c:v>1759.9800000000087</c:v>
                </c:pt>
                <c:pt idx="231">
                  <c:v>1755.822000000009</c:v>
                </c:pt>
                <c:pt idx="232">
                  <c:v>1751.6640000000089</c:v>
                </c:pt>
                <c:pt idx="233">
                  <c:v>1747.5060000000087</c:v>
                </c:pt>
                <c:pt idx="234">
                  <c:v>1743.3480000000088</c:v>
                </c:pt>
                <c:pt idx="235">
                  <c:v>1739.1900000000091</c:v>
                </c:pt>
                <c:pt idx="236">
                  <c:v>1735.032000000009</c:v>
                </c:pt>
                <c:pt idx="237">
                  <c:v>1730.8740000000089</c:v>
                </c:pt>
                <c:pt idx="238">
                  <c:v>1726.7160000000092</c:v>
                </c:pt>
                <c:pt idx="239">
                  <c:v>1722.5580000000093</c:v>
                </c:pt>
                <c:pt idx="240">
                  <c:v>1718.4000000000092</c:v>
                </c:pt>
                <c:pt idx="241">
                  <c:v>1714.2420000000091</c:v>
                </c:pt>
                <c:pt idx="242">
                  <c:v>1710.0840000000092</c:v>
                </c:pt>
                <c:pt idx="243">
                  <c:v>1705.9260000000095</c:v>
                </c:pt>
                <c:pt idx="244">
                  <c:v>1701.7680000000094</c:v>
                </c:pt>
                <c:pt idx="245">
                  <c:v>1697.6100000000092</c:v>
                </c:pt>
                <c:pt idx="246">
                  <c:v>1693.4520000000095</c:v>
                </c:pt>
                <c:pt idx="247">
                  <c:v>1689.2940000000096</c:v>
                </c:pt>
                <c:pt idx="248">
                  <c:v>1685.1360000000095</c:v>
                </c:pt>
                <c:pt idx="249">
                  <c:v>1680.9780000000092</c:v>
                </c:pt>
                <c:pt idx="250">
                  <c:v>1676.8200000000095</c:v>
                </c:pt>
                <c:pt idx="251">
                  <c:v>1672.6620000000098</c:v>
                </c:pt>
                <c:pt idx="252">
                  <c:v>1668.5040000000097</c:v>
                </c:pt>
                <c:pt idx="253">
                  <c:v>1664.3460000000096</c:v>
                </c:pt>
                <c:pt idx="254">
                  <c:v>1660.1880000000097</c:v>
                </c:pt>
                <c:pt idx="255">
                  <c:v>1656.03000000001</c:v>
                </c:pt>
                <c:pt idx="256">
                  <c:v>1651.8720000000098</c:v>
                </c:pt>
                <c:pt idx="257">
                  <c:v>1647.7140000000095</c:v>
                </c:pt>
                <c:pt idx="258">
                  <c:v>1643.5560000000098</c:v>
                </c:pt>
                <c:pt idx="259">
                  <c:v>1639.3980000000101</c:v>
                </c:pt>
                <c:pt idx="260">
                  <c:v>1635.24000000001</c:v>
                </c:pt>
                <c:pt idx="261">
                  <c:v>1631.0820000000099</c:v>
                </c:pt>
                <c:pt idx="262">
                  <c:v>1626.92400000001</c:v>
                </c:pt>
                <c:pt idx="263">
                  <c:v>1622.7660000000103</c:v>
                </c:pt>
                <c:pt idx="264">
                  <c:v>1618.60800000001</c:v>
                </c:pt>
                <c:pt idx="265">
                  <c:v>1614.4500000000098</c:v>
                </c:pt>
                <c:pt idx="266">
                  <c:v>1610.2920000000101</c:v>
                </c:pt>
                <c:pt idx="267">
                  <c:v>1606.1340000000105</c:v>
                </c:pt>
                <c:pt idx="268">
                  <c:v>1601.9760000000103</c:v>
                </c:pt>
                <c:pt idx="269">
                  <c:v>1597.81800000001</c:v>
                </c:pt>
                <c:pt idx="270">
                  <c:v>1593.6600000000103</c:v>
                </c:pt>
                <c:pt idx="271">
                  <c:v>1589.5020000000106</c:v>
                </c:pt>
                <c:pt idx="272">
                  <c:v>1585.3440000000103</c:v>
                </c:pt>
                <c:pt idx="273">
                  <c:v>1581.1860000000102</c:v>
                </c:pt>
                <c:pt idx="274">
                  <c:v>1577.0280000000105</c:v>
                </c:pt>
                <c:pt idx="275">
                  <c:v>1572.8700000000108</c:v>
                </c:pt>
                <c:pt idx="276">
                  <c:v>1568.7120000000107</c:v>
                </c:pt>
                <c:pt idx="277">
                  <c:v>1564.5540000000103</c:v>
                </c:pt>
                <c:pt idx="278">
                  <c:v>1560.3960000000106</c:v>
                </c:pt>
                <c:pt idx="279">
                  <c:v>1556.2380000000107</c:v>
                </c:pt>
                <c:pt idx="280">
                  <c:v>1552.0800000000106</c:v>
                </c:pt>
                <c:pt idx="281">
                  <c:v>1547.9220000000105</c:v>
                </c:pt>
                <c:pt idx="282">
                  <c:v>1543.7640000000108</c:v>
                </c:pt>
                <c:pt idx="283">
                  <c:v>1539.6060000000111</c:v>
                </c:pt>
                <c:pt idx="284">
                  <c:v>1535.4480000000108</c:v>
                </c:pt>
                <c:pt idx="285">
                  <c:v>1531.2900000000107</c:v>
                </c:pt>
                <c:pt idx="286">
                  <c:v>1527.132000000011</c:v>
                </c:pt>
                <c:pt idx="287">
                  <c:v>1522.9740000000113</c:v>
                </c:pt>
                <c:pt idx="288">
                  <c:v>1518.8160000000112</c:v>
                </c:pt>
                <c:pt idx="289">
                  <c:v>1514.6580000000108</c:v>
                </c:pt>
                <c:pt idx="290">
                  <c:v>1510.5000000000111</c:v>
                </c:pt>
                <c:pt idx="291">
                  <c:v>1506.3420000000115</c:v>
                </c:pt>
                <c:pt idx="292">
                  <c:v>1502.1840000000111</c:v>
                </c:pt>
                <c:pt idx="293">
                  <c:v>1498.026000000011</c:v>
                </c:pt>
                <c:pt idx="294">
                  <c:v>1493.8680000000113</c:v>
                </c:pt>
                <c:pt idx="295">
                  <c:v>1489.7100000000116</c:v>
                </c:pt>
                <c:pt idx="296">
                  <c:v>1485.5520000000115</c:v>
                </c:pt>
                <c:pt idx="297">
                  <c:v>1481.3940000000111</c:v>
                </c:pt>
                <c:pt idx="298">
                  <c:v>1477.2360000000115</c:v>
                </c:pt>
                <c:pt idx="299">
                  <c:v>1473.0780000000116</c:v>
                </c:pt>
                <c:pt idx="300">
                  <c:v>1468.9200000000114</c:v>
                </c:pt>
                <c:pt idx="301">
                  <c:v>1464.7620000000113</c:v>
                </c:pt>
                <c:pt idx="302">
                  <c:v>1460.6040000000116</c:v>
                </c:pt>
                <c:pt idx="303">
                  <c:v>1456.446000000012</c:v>
                </c:pt>
                <c:pt idx="304">
                  <c:v>1452.2880000000116</c:v>
                </c:pt>
                <c:pt idx="305">
                  <c:v>1448.1300000000115</c:v>
                </c:pt>
                <c:pt idx="306">
                  <c:v>1443.9720000000118</c:v>
                </c:pt>
                <c:pt idx="307">
                  <c:v>1439.8140000000119</c:v>
                </c:pt>
                <c:pt idx="308">
                  <c:v>1435.6560000000118</c:v>
                </c:pt>
                <c:pt idx="309">
                  <c:v>1431.4980000000116</c:v>
                </c:pt>
                <c:pt idx="310">
                  <c:v>1427.340000000012</c:v>
                </c:pt>
                <c:pt idx="311">
                  <c:v>1423.1820000000123</c:v>
                </c:pt>
                <c:pt idx="312">
                  <c:v>1419.0240000000119</c:v>
                </c:pt>
                <c:pt idx="313">
                  <c:v>1414.8660000000118</c:v>
                </c:pt>
                <c:pt idx="314">
                  <c:v>1410.7080000000119</c:v>
                </c:pt>
                <c:pt idx="315">
                  <c:v>1406.5500000000122</c:v>
                </c:pt>
                <c:pt idx="316">
                  <c:v>1402.3920000000121</c:v>
                </c:pt>
                <c:pt idx="317">
                  <c:v>1398.234000000012</c:v>
                </c:pt>
                <c:pt idx="318">
                  <c:v>1394.0760000000123</c:v>
                </c:pt>
                <c:pt idx="319">
                  <c:v>1389.9180000000124</c:v>
                </c:pt>
                <c:pt idx="320">
                  <c:v>1385.760000000012</c:v>
                </c:pt>
                <c:pt idx="321">
                  <c:v>1381.6020000000117</c:v>
                </c:pt>
                <c:pt idx="322">
                  <c:v>1377.4440000000118</c:v>
                </c:pt>
                <c:pt idx="323">
                  <c:v>1373.2860000000114</c:v>
                </c:pt>
                <c:pt idx="324">
                  <c:v>1369.1280000000111</c:v>
                </c:pt>
                <c:pt idx="325">
                  <c:v>1364.9700000000109</c:v>
                </c:pt>
                <c:pt idx="326">
                  <c:v>1360.8120000000106</c:v>
                </c:pt>
                <c:pt idx="327">
                  <c:v>1356.6540000000105</c:v>
                </c:pt>
                <c:pt idx="328">
                  <c:v>1352.4960000000099</c:v>
                </c:pt>
                <c:pt idx="329">
                  <c:v>1348.3380000000097</c:v>
                </c:pt>
                <c:pt idx="330">
                  <c:v>1344.1800000000096</c:v>
                </c:pt>
                <c:pt idx="331">
                  <c:v>1340.0220000000095</c:v>
                </c:pt>
                <c:pt idx="332">
                  <c:v>1335.8640000000091</c:v>
                </c:pt>
                <c:pt idx="333">
                  <c:v>1331.7060000000088</c:v>
                </c:pt>
                <c:pt idx="334">
                  <c:v>1327.5480000000084</c:v>
                </c:pt>
                <c:pt idx="335">
                  <c:v>1323.3900000000083</c:v>
                </c:pt>
                <c:pt idx="336">
                  <c:v>1319.2320000000082</c:v>
                </c:pt>
                <c:pt idx="337">
                  <c:v>1315.0740000000078</c:v>
                </c:pt>
                <c:pt idx="338">
                  <c:v>1310.9160000000074</c:v>
                </c:pt>
                <c:pt idx="339">
                  <c:v>1306.7580000000073</c:v>
                </c:pt>
                <c:pt idx="340">
                  <c:v>1302.600000000007</c:v>
                </c:pt>
                <c:pt idx="341">
                  <c:v>1298.4420000000068</c:v>
                </c:pt>
                <c:pt idx="342">
                  <c:v>1294.2840000000067</c:v>
                </c:pt>
                <c:pt idx="343">
                  <c:v>1290.1260000000061</c:v>
                </c:pt>
                <c:pt idx="344">
                  <c:v>1285.968000000006</c:v>
                </c:pt>
                <c:pt idx="345">
                  <c:v>1281.8100000000056</c:v>
                </c:pt>
                <c:pt idx="346">
                  <c:v>1277.6520000000055</c:v>
                </c:pt>
                <c:pt idx="347">
                  <c:v>1273.4940000000054</c:v>
                </c:pt>
                <c:pt idx="348">
                  <c:v>1269.3360000000048</c:v>
                </c:pt>
                <c:pt idx="349">
                  <c:v>1265.1780000000047</c:v>
                </c:pt>
                <c:pt idx="350">
                  <c:v>1261.0200000000045</c:v>
                </c:pt>
                <c:pt idx="351">
                  <c:v>1256.8620000000042</c:v>
                </c:pt>
                <c:pt idx="352">
                  <c:v>1252.704000000004</c:v>
                </c:pt>
                <c:pt idx="353">
                  <c:v>1248.5460000000035</c:v>
                </c:pt>
                <c:pt idx="354">
                  <c:v>1244.3880000000033</c:v>
                </c:pt>
                <c:pt idx="355">
                  <c:v>1240.2300000000032</c:v>
                </c:pt>
                <c:pt idx="356">
                  <c:v>1236.0720000000031</c:v>
                </c:pt>
                <c:pt idx="357">
                  <c:v>1231.9140000000027</c:v>
                </c:pt>
                <c:pt idx="358">
                  <c:v>1227.7560000000024</c:v>
                </c:pt>
                <c:pt idx="359">
                  <c:v>1223.598000000002</c:v>
                </c:pt>
                <c:pt idx="360">
                  <c:v>1219.4400000000019</c:v>
                </c:pt>
                <c:pt idx="361">
                  <c:v>1215.2820000000017</c:v>
                </c:pt>
                <c:pt idx="362">
                  <c:v>1211.1240000000014</c:v>
                </c:pt>
                <c:pt idx="363">
                  <c:v>1206.966000000001</c:v>
                </c:pt>
                <c:pt idx="364">
                  <c:v>1202.8080000000009</c:v>
                </c:pt>
                <c:pt idx="365">
                  <c:v>1198.6500000000005</c:v>
                </c:pt>
                <c:pt idx="366">
                  <c:v>1194.4920000000004</c:v>
                </c:pt>
                <c:pt idx="367">
                  <c:v>1190.3340000000003</c:v>
                </c:pt>
                <c:pt idx="368">
                  <c:v>1186.1759999999997</c:v>
                </c:pt>
                <c:pt idx="369">
                  <c:v>1182.0179999999996</c:v>
                </c:pt>
                <c:pt idx="370">
                  <c:v>1177.8599999999992</c:v>
                </c:pt>
                <c:pt idx="371">
                  <c:v>1173.7019999999991</c:v>
                </c:pt>
                <c:pt idx="372">
                  <c:v>1169.543999999999</c:v>
                </c:pt>
                <c:pt idx="373">
                  <c:v>1165.3859999999984</c:v>
                </c:pt>
                <c:pt idx="374">
                  <c:v>1161.2279999999982</c:v>
                </c:pt>
                <c:pt idx="375">
                  <c:v>1157.0699999999981</c:v>
                </c:pt>
                <c:pt idx="376">
                  <c:v>1152.9119999999978</c:v>
                </c:pt>
                <c:pt idx="377">
                  <c:v>1148.7539999999976</c:v>
                </c:pt>
                <c:pt idx="378">
                  <c:v>1144.595999999997</c:v>
                </c:pt>
                <c:pt idx="379">
                  <c:v>1140.4379999999969</c:v>
                </c:pt>
                <c:pt idx="380">
                  <c:v>1136.2799999999968</c:v>
                </c:pt>
                <c:pt idx="381">
                  <c:v>1132.1219999999967</c:v>
                </c:pt>
                <c:pt idx="382">
                  <c:v>1127.9639999999963</c:v>
                </c:pt>
                <c:pt idx="383">
                  <c:v>1123.8059999999959</c:v>
                </c:pt>
                <c:pt idx="384">
                  <c:v>1119.6479999999956</c:v>
                </c:pt>
                <c:pt idx="385">
                  <c:v>1115.4899999999955</c:v>
                </c:pt>
                <c:pt idx="386">
                  <c:v>1111.3319999999953</c:v>
                </c:pt>
                <c:pt idx="387">
                  <c:v>1107.173999999995</c:v>
                </c:pt>
                <c:pt idx="388">
                  <c:v>1103.0159999999946</c:v>
                </c:pt>
                <c:pt idx="389">
                  <c:v>1098.8579999999945</c:v>
                </c:pt>
                <c:pt idx="390">
                  <c:v>1094.6999999999941</c:v>
                </c:pt>
                <c:pt idx="391">
                  <c:v>1090.541999999994</c:v>
                </c:pt>
                <c:pt idx="392">
                  <c:v>1086.3839999999939</c:v>
                </c:pt>
                <c:pt idx="393">
                  <c:v>1082.2259999999933</c:v>
                </c:pt>
                <c:pt idx="394">
                  <c:v>1078.0679999999932</c:v>
                </c:pt>
                <c:pt idx="395">
                  <c:v>1073.9099999999928</c:v>
                </c:pt>
                <c:pt idx="396">
                  <c:v>1069.7519999999927</c:v>
                </c:pt>
                <c:pt idx="397">
                  <c:v>1065.5939999999925</c:v>
                </c:pt>
                <c:pt idx="398">
                  <c:v>1061.435999999992</c:v>
                </c:pt>
                <c:pt idx="399">
                  <c:v>1057.2779999999918</c:v>
                </c:pt>
                <c:pt idx="400">
                  <c:v>1053.1199999999917</c:v>
                </c:pt>
                <c:pt idx="401">
                  <c:v>1048.9619999999913</c:v>
                </c:pt>
                <c:pt idx="402">
                  <c:v>1044.8039999999912</c:v>
                </c:pt>
                <c:pt idx="403">
                  <c:v>1040.6459999999906</c:v>
                </c:pt>
                <c:pt idx="404">
                  <c:v>1036.4879999999905</c:v>
                </c:pt>
                <c:pt idx="405">
                  <c:v>1032.3299999999904</c:v>
                </c:pt>
                <c:pt idx="406">
                  <c:v>1028.1719999999902</c:v>
                </c:pt>
                <c:pt idx="407">
                  <c:v>1024.0139999999899</c:v>
                </c:pt>
                <c:pt idx="408">
                  <c:v>1019.8559999999894</c:v>
                </c:pt>
                <c:pt idx="409">
                  <c:v>1015.697999999989</c:v>
                </c:pt>
                <c:pt idx="410">
                  <c:v>1011.5399999999887</c:v>
                </c:pt>
                <c:pt idx="411">
                  <c:v>1007.3819999999885</c:v>
                </c:pt>
                <c:pt idx="412">
                  <c:v>1003.2239999999881</c:v>
                </c:pt>
                <c:pt idx="413">
                  <c:v>999.06599999998741</c:v>
                </c:pt>
                <c:pt idx="414">
                  <c:v>994.90799999998717</c:v>
                </c:pt>
                <c:pt idx="415">
                  <c:v>990.74999999998693</c:v>
                </c:pt>
                <c:pt idx="416">
                  <c:v>986.59199999998668</c:v>
                </c:pt>
                <c:pt idx="417">
                  <c:v>982.4339999999861</c:v>
                </c:pt>
                <c:pt idx="418">
                  <c:v>978.27599999998563</c:v>
                </c:pt>
                <c:pt idx="419">
                  <c:v>974.11799999998539</c:v>
                </c:pt>
                <c:pt idx="420">
                  <c:v>969.95999999998503</c:v>
                </c:pt>
                <c:pt idx="421">
                  <c:v>965.80199999998456</c:v>
                </c:pt>
                <c:pt idx="422">
                  <c:v>961.64399999998443</c:v>
                </c:pt>
                <c:pt idx="423">
                  <c:v>957.48599999998385</c:v>
                </c:pt>
                <c:pt idx="424">
                  <c:v>953.3279999999836</c:v>
                </c:pt>
                <c:pt idx="425">
                  <c:v>949.16999999998302</c:v>
                </c:pt>
                <c:pt idx="426">
                  <c:v>945.01199999998289</c:v>
                </c:pt>
                <c:pt idx="427">
                  <c:v>940.85399999998253</c:v>
                </c:pt>
                <c:pt idx="428">
                  <c:v>936.69599999998195</c:v>
                </c:pt>
                <c:pt idx="429">
                  <c:v>932.53799999998148</c:v>
                </c:pt>
                <c:pt idx="430">
                  <c:v>928.37999999998135</c:v>
                </c:pt>
                <c:pt idx="431">
                  <c:v>924.22199999998099</c:v>
                </c:pt>
                <c:pt idx="432">
                  <c:v>920.06399999998087</c:v>
                </c:pt>
                <c:pt idx="433">
                  <c:v>915.90599999997994</c:v>
                </c:pt>
                <c:pt idx="434">
                  <c:v>911.74799999997981</c:v>
                </c:pt>
                <c:pt idx="435">
                  <c:v>907.58999999997945</c:v>
                </c:pt>
                <c:pt idx="436">
                  <c:v>903.43199999997921</c:v>
                </c:pt>
                <c:pt idx="437">
                  <c:v>899.27399999997874</c:v>
                </c:pt>
                <c:pt idx="438">
                  <c:v>895.11599999997827</c:v>
                </c:pt>
                <c:pt idx="439">
                  <c:v>890.95799999997791</c:v>
                </c:pt>
                <c:pt idx="440">
                  <c:v>886.79999999997779</c:v>
                </c:pt>
                <c:pt idx="441">
                  <c:v>882.6419999999772</c:v>
                </c:pt>
                <c:pt idx="442">
                  <c:v>878.48399999997696</c:v>
                </c:pt>
                <c:pt idx="443">
                  <c:v>874.32599999997637</c:v>
                </c:pt>
                <c:pt idx="444">
                  <c:v>870.16799999997613</c:v>
                </c:pt>
                <c:pt idx="445">
                  <c:v>866.00999999997566</c:v>
                </c:pt>
                <c:pt idx="446">
                  <c:v>861.85199999997542</c:v>
                </c:pt>
                <c:pt idx="447">
                  <c:v>857.69399999997518</c:v>
                </c:pt>
                <c:pt idx="448">
                  <c:v>853.53599999997471</c:v>
                </c:pt>
                <c:pt idx="449">
                  <c:v>849.37799999997412</c:v>
                </c:pt>
                <c:pt idx="450">
                  <c:v>845.21999999997388</c:v>
                </c:pt>
                <c:pt idx="451">
                  <c:v>841.06199999997364</c:v>
                </c:pt>
                <c:pt idx="452">
                  <c:v>836.90399999997328</c:v>
                </c:pt>
                <c:pt idx="453">
                  <c:v>832.74599999997258</c:v>
                </c:pt>
                <c:pt idx="454">
                  <c:v>828.58799999997234</c:v>
                </c:pt>
                <c:pt idx="455">
                  <c:v>824.4299999999721</c:v>
                </c:pt>
                <c:pt idx="456">
                  <c:v>820.27199999997185</c:v>
                </c:pt>
                <c:pt idx="457">
                  <c:v>816.11399999997138</c:v>
                </c:pt>
                <c:pt idx="458">
                  <c:v>811.9559999999708</c:v>
                </c:pt>
                <c:pt idx="459">
                  <c:v>807.79799999997056</c:v>
                </c:pt>
                <c:pt idx="460">
                  <c:v>803.6399999999702</c:v>
                </c:pt>
                <c:pt idx="461">
                  <c:v>799.48199999996984</c:v>
                </c:pt>
                <c:pt idx="462">
                  <c:v>795.3239999999696</c:v>
                </c:pt>
                <c:pt idx="463">
                  <c:v>791.16599999996902</c:v>
                </c:pt>
                <c:pt idx="464">
                  <c:v>787.00799999996877</c:v>
                </c:pt>
                <c:pt idx="465">
                  <c:v>782.8499999999683</c:v>
                </c:pt>
                <c:pt idx="466">
                  <c:v>778.69199999996806</c:v>
                </c:pt>
                <c:pt idx="467">
                  <c:v>774.5339999999677</c:v>
                </c:pt>
                <c:pt idx="468">
                  <c:v>770.37599999996712</c:v>
                </c:pt>
                <c:pt idx="469">
                  <c:v>766.21799999996676</c:v>
                </c:pt>
                <c:pt idx="470">
                  <c:v>762.05999999996652</c:v>
                </c:pt>
                <c:pt idx="471">
                  <c:v>757.90199999996616</c:v>
                </c:pt>
                <c:pt idx="472">
                  <c:v>753.74399999996604</c:v>
                </c:pt>
                <c:pt idx="473">
                  <c:v>749.58599999996522</c:v>
                </c:pt>
                <c:pt idx="474">
                  <c:v>745.42799999996498</c:v>
                </c:pt>
                <c:pt idx="475">
                  <c:v>741.26999999996463</c:v>
                </c:pt>
                <c:pt idx="476">
                  <c:v>737.11199999996438</c:v>
                </c:pt>
                <c:pt idx="477">
                  <c:v>732.95399999996391</c:v>
                </c:pt>
                <c:pt idx="478">
                  <c:v>728.79599999996344</c:v>
                </c:pt>
                <c:pt idx="479">
                  <c:v>724.6379999999632</c:v>
                </c:pt>
                <c:pt idx="480">
                  <c:v>720.47999999996296</c:v>
                </c:pt>
                <c:pt idx="481">
                  <c:v>716.32199999996237</c:v>
                </c:pt>
                <c:pt idx="482">
                  <c:v>712.16399999996224</c:v>
                </c:pt>
                <c:pt idx="483">
                  <c:v>708.00599999996166</c:v>
                </c:pt>
                <c:pt idx="484">
                  <c:v>703.8479999999613</c:v>
                </c:pt>
                <c:pt idx="485">
                  <c:v>699.68999999996083</c:v>
                </c:pt>
                <c:pt idx="486">
                  <c:v>695.5319999999607</c:v>
                </c:pt>
                <c:pt idx="487">
                  <c:v>691.37399999996035</c:v>
                </c:pt>
                <c:pt idx="488">
                  <c:v>687.21599999995988</c:v>
                </c:pt>
                <c:pt idx="489">
                  <c:v>683.05799999995929</c:v>
                </c:pt>
                <c:pt idx="490">
                  <c:v>678.89999999995916</c:v>
                </c:pt>
                <c:pt idx="491">
                  <c:v>674.74199999995881</c:v>
                </c:pt>
                <c:pt idx="492">
                  <c:v>670.58399999995856</c:v>
                </c:pt>
                <c:pt idx="493">
                  <c:v>666.42599999995775</c:v>
                </c:pt>
                <c:pt idx="494">
                  <c:v>662.26799999995762</c:v>
                </c:pt>
                <c:pt idx="495">
                  <c:v>658.10999999995727</c:v>
                </c:pt>
                <c:pt idx="496">
                  <c:v>653.95199999995702</c:v>
                </c:pt>
                <c:pt idx="497">
                  <c:v>649.79399999995655</c:v>
                </c:pt>
                <c:pt idx="498">
                  <c:v>645.63599999995608</c:v>
                </c:pt>
                <c:pt idx="499">
                  <c:v>641.47799999995573</c:v>
                </c:pt>
                <c:pt idx="500">
                  <c:v>637.31999999995548</c:v>
                </c:pt>
                <c:pt idx="501">
                  <c:v>633.16199999995501</c:v>
                </c:pt>
                <c:pt idx="502">
                  <c:v>629.00399999995477</c:v>
                </c:pt>
                <c:pt idx="503">
                  <c:v>624.84599999995419</c:v>
                </c:pt>
                <c:pt idx="504">
                  <c:v>620.68799999995395</c:v>
                </c:pt>
                <c:pt idx="505">
                  <c:v>616.52999999995347</c:v>
                </c:pt>
                <c:pt idx="506">
                  <c:v>612.37199999995323</c:v>
                </c:pt>
                <c:pt idx="507">
                  <c:v>608.21399999995299</c:v>
                </c:pt>
                <c:pt idx="508">
                  <c:v>604.05599999995241</c:v>
                </c:pt>
                <c:pt idx="509">
                  <c:v>599.89799999995194</c:v>
                </c:pt>
                <c:pt idx="510">
                  <c:v>595.73999999995169</c:v>
                </c:pt>
                <c:pt idx="511">
                  <c:v>591.58199999995145</c:v>
                </c:pt>
                <c:pt idx="512">
                  <c:v>587.42399999995109</c:v>
                </c:pt>
                <c:pt idx="513">
                  <c:v>583.2659999999504</c:v>
                </c:pt>
                <c:pt idx="514">
                  <c:v>579.10799999995015</c:v>
                </c:pt>
                <c:pt idx="515">
                  <c:v>574.94999999994991</c:v>
                </c:pt>
                <c:pt idx="516">
                  <c:v>570.79199999994955</c:v>
                </c:pt>
                <c:pt idx="517">
                  <c:v>566.6339999999492</c:v>
                </c:pt>
                <c:pt idx="518">
                  <c:v>562.47599999994861</c:v>
                </c:pt>
                <c:pt idx="519">
                  <c:v>558.31799999994837</c:v>
                </c:pt>
                <c:pt idx="520">
                  <c:v>554.15999999994801</c:v>
                </c:pt>
                <c:pt idx="521">
                  <c:v>550.00199999994766</c:v>
                </c:pt>
                <c:pt idx="522">
                  <c:v>545.84399999994741</c:v>
                </c:pt>
                <c:pt idx="523">
                  <c:v>541.68599999994683</c:v>
                </c:pt>
                <c:pt idx="524">
                  <c:v>537.52799999994647</c:v>
                </c:pt>
                <c:pt idx="525">
                  <c:v>533.36999999994612</c:v>
                </c:pt>
              </c:numCache>
            </c:numRef>
          </c:val>
          <c:extLst>
            <c:ext xmlns:c16="http://schemas.microsoft.com/office/drawing/2014/chart" uri="{C3380CC4-5D6E-409C-BE32-E72D297353CC}">
              <c16:uniqueId val="{00000000-874A-44BD-9658-FE3BE57063B9}"/>
            </c:ext>
          </c:extLst>
        </c:ser>
        <c:dLbls>
          <c:showLegendKey val="0"/>
          <c:showVal val="0"/>
          <c:showCatName val="0"/>
          <c:showSerName val="0"/>
          <c:showPercent val="0"/>
          <c:showBubbleSize val="0"/>
        </c:dLbls>
        <c:axId val="403674008"/>
        <c:axId val="1"/>
      </c:areaChart>
      <c:catAx>
        <c:axId val="403674008"/>
        <c:scaling>
          <c:orientation val="minMax"/>
        </c:scaling>
        <c:delete val="0"/>
        <c:axPos val="b"/>
        <c:majorTickMark val="none"/>
        <c:minorTickMark val="none"/>
        <c:tickLblPos val="none"/>
        <c:spPr>
          <a:ln w="9525">
            <a:noFill/>
          </a:ln>
        </c:spPr>
        <c:crossAx val="1"/>
        <c:crossesAt val="1200"/>
        <c:auto val="1"/>
        <c:lblAlgn val="ctr"/>
        <c:lblOffset val="100"/>
        <c:tickMarkSkip val="1"/>
        <c:noMultiLvlLbl val="0"/>
      </c:catAx>
      <c:valAx>
        <c:axId val="1"/>
        <c:scaling>
          <c:orientation val="minMax"/>
          <c:max val="2400"/>
          <c:min val="12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03674008"/>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spPr>
            <a:solidFill>
              <a:srgbClr val="C0C0C0"/>
            </a:solidFill>
            <a:ln w="25400">
              <a:solidFill>
                <a:srgbClr val="000000"/>
              </a:solidFill>
              <a:prstDash val="solid"/>
            </a:ln>
          </c:spPr>
          <c:val>
            <c:numRef>
              <c:f>'Course Analysis'!$C$7:$C$532</c:f>
              <c:numCache>
                <c:formatCode>0.00</c:formatCode>
                <c:ptCount val="526"/>
                <c:pt idx="0">
                  <c:v>2550</c:v>
                </c:pt>
                <c:pt idx="1">
                  <c:v>2550</c:v>
                </c:pt>
                <c:pt idx="2">
                  <c:v>2550</c:v>
                </c:pt>
                <c:pt idx="3">
                  <c:v>2550</c:v>
                </c:pt>
                <c:pt idx="4">
                  <c:v>2550</c:v>
                </c:pt>
                <c:pt idx="5">
                  <c:v>2550</c:v>
                </c:pt>
                <c:pt idx="6">
                  <c:v>2550</c:v>
                </c:pt>
                <c:pt idx="7">
                  <c:v>2550</c:v>
                </c:pt>
                <c:pt idx="8">
                  <c:v>2550</c:v>
                </c:pt>
                <c:pt idx="9">
                  <c:v>2550</c:v>
                </c:pt>
                <c:pt idx="10">
                  <c:v>2550</c:v>
                </c:pt>
                <c:pt idx="11">
                  <c:v>2550</c:v>
                </c:pt>
                <c:pt idx="12">
                  <c:v>2550</c:v>
                </c:pt>
                <c:pt idx="13">
                  <c:v>2550</c:v>
                </c:pt>
                <c:pt idx="14">
                  <c:v>2550</c:v>
                </c:pt>
                <c:pt idx="15">
                  <c:v>2550</c:v>
                </c:pt>
                <c:pt idx="16">
                  <c:v>2550</c:v>
                </c:pt>
                <c:pt idx="17">
                  <c:v>2550</c:v>
                </c:pt>
                <c:pt idx="18">
                  <c:v>2550</c:v>
                </c:pt>
                <c:pt idx="19">
                  <c:v>2550</c:v>
                </c:pt>
                <c:pt idx="20">
                  <c:v>2550</c:v>
                </c:pt>
                <c:pt idx="21">
                  <c:v>2550</c:v>
                </c:pt>
                <c:pt idx="22">
                  <c:v>2550</c:v>
                </c:pt>
                <c:pt idx="23">
                  <c:v>2550</c:v>
                </c:pt>
                <c:pt idx="24">
                  <c:v>2550</c:v>
                </c:pt>
                <c:pt idx="25">
                  <c:v>2550</c:v>
                </c:pt>
                <c:pt idx="26">
                  <c:v>2550</c:v>
                </c:pt>
                <c:pt idx="27">
                  <c:v>2550</c:v>
                </c:pt>
                <c:pt idx="28">
                  <c:v>2550</c:v>
                </c:pt>
                <c:pt idx="29">
                  <c:v>2550</c:v>
                </c:pt>
                <c:pt idx="30">
                  <c:v>2550</c:v>
                </c:pt>
                <c:pt idx="31">
                  <c:v>2550</c:v>
                </c:pt>
                <c:pt idx="32">
                  <c:v>2550</c:v>
                </c:pt>
                <c:pt idx="33">
                  <c:v>2550</c:v>
                </c:pt>
                <c:pt idx="34">
                  <c:v>2550</c:v>
                </c:pt>
                <c:pt idx="35">
                  <c:v>2550</c:v>
                </c:pt>
                <c:pt idx="36">
                  <c:v>2550</c:v>
                </c:pt>
                <c:pt idx="37">
                  <c:v>2550</c:v>
                </c:pt>
                <c:pt idx="38">
                  <c:v>2550</c:v>
                </c:pt>
                <c:pt idx="39">
                  <c:v>2550</c:v>
                </c:pt>
                <c:pt idx="40">
                  <c:v>2548.614</c:v>
                </c:pt>
                <c:pt idx="41">
                  <c:v>2545.8420000000001</c:v>
                </c:pt>
                <c:pt idx="42">
                  <c:v>2541.6839999999997</c:v>
                </c:pt>
                <c:pt idx="43">
                  <c:v>2537.5260000000003</c:v>
                </c:pt>
                <c:pt idx="44">
                  <c:v>2533.3680000000004</c:v>
                </c:pt>
                <c:pt idx="45">
                  <c:v>2529.2100000000005</c:v>
                </c:pt>
                <c:pt idx="46">
                  <c:v>2525.0519999999997</c:v>
                </c:pt>
                <c:pt idx="47">
                  <c:v>2520.8940000000002</c:v>
                </c:pt>
                <c:pt idx="48">
                  <c:v>2516.7360000000003</c:v>
                </c:pt>
                <c:pt idx="49">
                  <c:v>2512.5780000000004</c:v>
                </c:pt>
                <c:pt idx="50">
                  <c:v>2508.42</c:v>
                </c:pt>
                <c:pt idx="51">
                  <c:v>2504.2620000000006</c:v>
                </c:pt>
                <c:pt idx="52">
                  <c:v>2500.1040000000007</c:v>
                </c:pt>
                <c:pt idx="53">
                  <c:v>2495.9460000000008</c:v>
                </c:pt>
                <c:pt idx="54">
                  <c:v>2491.7880000000005</c:v>
                </c:pt>
                <c:pt idx="55">
                  <c:v>2487.630000000001</c:v>
                </c:pt>
                <c:pt idx="56">
                  <c:v>2483.4720000000011</c:v>
                </c:pt>
                <c:pt idx="57">
                  <c:v>2479.3140000000012</c:v>
                </c:pt>
                <c:pt idx="58">
                  <c:v>2475.1560000000009</c:v>
                </c:pt>
                <c:pt idx="59">
                  <c:v>2470.9980000000014</c:v>
                </c:pt>
                <c:pt idx="60">
                  <c:v>2466.8400000000015</c:v>
                </c:pt>
                <c:pt idx="61">
                  <c:v>2462.6820000000016</c:v>
                </c:pt>
                <c:pt idx="62">
                  <c:v>2458.5240000000013</c:v>
                </c:pt>
                <c:pt idx="63">
                  <c:v>2454.3660000000018</c:v>
                </c:pt>
                <c:pt idx="64">
                  <c:v>2450.2080000000019</c:v>
                </c:pt>
                <c:pt idx="65">
                  <c:v>2446.050000000002</c:v>
                </c:pt>
                <c:pt idx="66">
                  <c:v>2441.8920000000012</c:v>
                </c:pt>
                <c:pt idx="67">
                  <c:v>2437.7340000000017</c:v>
                </c:pt>
                <c:pt idx="68">
                  <c:v>2433.5760000000018</c:v>
                </c:pt>
                <c:pt idx="69">
                  <c:v>2429.4180000000019</c:v>
                </c:pt>
                <c:pt idx="70">
                  <c:v>2425.2600000000016</c:v>
                </c:pt>
                <c:pt idx="71">
                  <c:v>2421.1020000000021</c:v>
                </c:pt>
                <c:pt idx="72">
                  <c:v>2416.9440000000022</c:v>
                </c:pt>
                <c:pt idx="73">
                  <c:v>2412.7860000000023</c:v>
                </c:pt>
                <c:pt idx="74">
                  <c:v>2408.628000000002</c:v>
                </c:pt>
                <c:pt idx="75">
                  <c:v>2404.4700000000025</c:v>
                </c:pt>
                <c:pt idx="76">
                  <c:v>2400.3120000000026</c:v>
                </c:pt>
                <c:pt idx="77">
                  <c:v>2396.1540000000027</c:v>
                </c:pt>
                <c:pt idx="78">
                  <c:v>2391.9960000000024</c:v>
                </c:pt>
                <c:pt idx="79">
                  <c:v>2387.8380000000029</c:v>
                </c:pt>
                <c:pt idx="80">
                  <c:v>2383.680000000003</c:v>
                </c:pt>
                <c:pt idx="81">
                  <c:v>2379.5220000000031</c:v>
                </c:pt>
                <c:pt idx="82">
                  <c:v>2375.3640000000023</c:v>
                </c:pt>
                <c:pt idx="83">
                  <c:v>2371.2060000000029</c:v>
                </c:pt>
                <c:pt idx="84">
                  <c:v>2367.048000000003</c:v>
                </c:pt>
                <c:pt idx="85">
                  <c:v>2362.8900000000031</c:v>
                </c:pt>
                <c:pt idx="86">
                  <c:v>2358.7320000000027</c:v>
                </c:pt>
                <c:pt idx="87">
                  <c:v>2354.5740000000033</c:v>
                </c:pt>
                <c:pt idx="88">
                  <c:v>2350.4160000000034</c:v>
                </c:pt>
                <c:pt idx="89">
                  <c:v>2346.2580000000034</c:v>
                </c:pt>
                <c:pt idx="90">
                  <c:v>2342.1000000000026</c:v>
                </c:pt>
                <c:pt idx="91">
                  <c:v>2337.9420000000032</c:v>
                </c:pt>
                <c:pt idx="92">
                  <c:v>2333.7840000000033</c:v>
                </c:pt>
                <c:pt idx="93">
                  <c:v>2329.6260000000034</c:v>
                </c:pt>
                <c:pt idx="94">
                  <c:v>2325.468000000003</c:v>
                </c:pt>
                <c:pt idx="95">
                  <c:v>2321.3100000000036</c:v>
                </c:pt>
                <c:pt idx="96">
                  <c:v>2317.1520000000037</c:v>
                </c:pt>
                <c:pt idx="97">
                  <c:v>2312.9940000000033</c:v>
                </c:pt>
                <c:pt idx="98">
                  <c:v>2308.836000000003</c:v>
                </c:pt>
                <c:pt idx="99">
                  <c:v>2304.6780000000035</c:v>
                </c:pt>
                <c:pt idx="100">
                  <c:v>2300.5200000000036</c:v>
                </c:pt>
                <c:pt idx="101">
                  <c:v>2296.3620000000037</c:v>
                </c:pt>
                <c:pt idx="102">
                  <c:v>2292.2040000000034</c:v>
                </c:pt>
                <c:pt idx="103">
                  <c:v>2288.0460000000039</c:v>
                </c:pt>
                <c:pt idx="104">
                  <c:v>2283.888000000004</c:v>
                </c:pt>
                <c:pt idx="105">
                  <c:v>2279.7300000000037</c:v>
                </c:pt>
                <c:pt idx="106">
                  <c:v>2275.5720000000033</c:v>
                </c:pt>
                <c:pt idx="107">
                  <c:v>2271.4140000000039</c:v>
                </c:pt>
                <c:pt idx="108">
                  <c:v>2267.256000000004</c:v>
                </c:pt>
                <c:pt idx="109">
                  <c:v>2263.098000000004</c:v>
                </c:pt>
                <c:pt idx="110">
                  <c:v>2258.9400000000037</c:v>
                </c:pt>
                <c:pt idx="111">
                  <c:v>2254.7820000000042</c:v>
                </c:pt>
                <c:pt idx="112">
                  <c:v>2250.6240000000043</c:v>
                </c:pt>
                <c:pt idx="113">
                  <c:v>2246.4660000000044</c:v>
                </c:pt>
                <c:pt idx="114">
                  <c:v>2242.3080000000036</c:v>
                </c:pt>
                <c:pt idx="115">
                  <c:v>2238.1500000000042</c:v>
                </c:pt>
                <c:pt idx="116">
                  <c:v>2233.9920000000043</c:v>
                </c:pt>
                <c:pt idx="117">
                  <c:v>2229.8340000000044</c:v>
                </c:pt>
                <c:pt idx="118">
                  <c:v>2225.676000000004</c:v>
                </c:pt>
                <c:pt idx="119">
                  <c:v>2221.5180000000046</c:v>
                </c:pt>
                <c:pt idx="120">
                  <c:v>2217.3600000000047</c:v>
                </c:pt>
                <c:pt idx="121">
                  <c:v>2213.2020000000043</c:v>
                </c:pt>
                <c:pt idx="122">
                  <c:v>2209.044000000004</c:v>
                </c:pt>
                <c:pt idx="123">
                  <c:v>2204.8860000000045</c:v>
                </c:pt>
                <c:pt idx="124">
                  <c:v>2200.7280000000046</c:v>
                </c:pt>
                <c:pt idx="125">
                  <c:v>2196.5700000000047</c:v>
                </c:pt>
                <c:pt idx="126">
                  <c:v>2192.4120000000044</c:v>
                </c:pt>
                <c:pt idx="127">
                  <c:v>2188.2540000000049</c:v>
                </c:pt>
                <c:pt idx="128">
                  <c:v>2184.096000000005</c:v>
                </c:pt>
                <c:pt idx="129">
                  <c:v>2179.9380000000046</c:v>
                </c:pt>
                <c:pt idx="130">
                  <c:v>2175.7800000000043</c:v>
                </c:pt>
                <c:pt idx="131">
                  <c:v>2171.6220000000048</c:v>
                </c:pt>
                <c:pt idx="132">
                  <c:v>2167.4640000000049</c:v>
                </c:pt>
                <c:pt idx="133">
                  <c:v>2163.306000000005</c:v>
                </c:pt>
                <c:pt idx="134">
                  <c:v>2159.1480000000047</c:v>
                </c:pt>
                <c:pt idx="135">
                  <c:v>2154.9900000000052</c:v>
                </c:pt>
                <c:pt idx="136">
                  <c:v>2150.8320000000049</c:v>
                </c:pt>
                <c:pt idx="137">
                  <c:v>2146.674000000005</c:v>
                </c:pt>
                <c:pt idx="138">
                  <c:v>2142.5160000000046</c:v>
                </c:pt>
                <c:pt idx="139">
                  <c:v>2138.3580000000052</c:v>
                </c:pt>
                <c:pt idx="140">
                  <c:v>2134.2000000000053</c:v>
                </c:pt>
                <c:pt idx="141">
                  <c:v>2130.0420000000054</c:v>
                </c:pt>
                <c:pt idx="142">
                  <c:v>2125.884000000005</c:v>
                </c:pt>
                <c:pt idx="143">
                  <c:v>2121.7260000000056</c:v>
                </c:pt>
                <c:pt idx="144">
                  <c:v>2117.5680000000052</c:v>
                </c:pt>
                <c:pt idx="145">
                  <c:v>2113.4100000000053</c:v>
                </c:pt>
                <c:pt idx="146">
                  <c:v>2109.252000000005</c:v>
                </c:pt>
                <c:pt idx="147">
                  <c:v>2105.0940000000055</c:v>
                </c:pt>
                <c:pt idx="148">
                  <c:v>2100.9360000000056</c:v>
                </c:pt>
                <c:pt idx="149">
                  <c:v>2096.7780000000057</c:v>
                </c:pt>
                <c:pt idx="150">
                  <c:v>2092.6200000000053</c:v>
                </c:pt>
                <c:pt idx="151">
                  <c:v>2088.4620000000054</c:v>
                </c:pt>
                <c:pt idx="152">
                  <c:v>2084.3040000000055</c:v>
                </c:pt>
                <c:pt idx="153">
                  <c:v>2080.1460000000056</c:v>
                </c:pt>
                <c:pt idx="154">
                  <c:v>2075.9880000000053</c:v>
                </c:pt>
                <c:pt idx="155">
                  <c:v>2071.8300000000058</c:v>
                </c:pt>
                <c:pt idx="156">
                  <c:v>2067.6720000000059</c:v>
                </c:pt>
                <c:pt idx="157">
                  <c:v>2063.514000000006</c:v>
                </c:pt>
                <c:pt idx="158">
                  <c:v>2059.3560000000057</c:v>
                </c:pt>
                <c:pt idx="159">
                  <c:v>2055.1980000000058</c:v>
                </c:pt>
                <c:pt idx="160">
                  <c:v>2051.0400000000059</c:v>
                </c:pt>
                <c:pt idx="161">
                  <c:v>2046.8820000000064</c:v>
                </c:pt>
                <c:pt idx="162">
                  <c:v>2042.7240000000061</c:v>
                </c:pt>
                <c:pt idx="163">
                  <c:v>2038.5660000000064</c:v>
                </c:pt>
                <c:pt idx="164">
                  <c:v>2034.408000000006</c:v>
                </c:pt>
                <c:pt idx="165">
                  <c:v>2030.2500000000059</c:v>
                </c:pt>
                <c:pt idx="166">
                  <c:v>2026.0920000000062</c:v>
                </c:pt>
                <c:pt idx="167">
                  <c:v>2021.9340000000066</c:v>
                </c:pt>
                <c:pt idx="168">
                  <c:v>2017.7760000000064</c:v>
                </c:pt>
                <c:pt idx="169">
                  <c:v>2013.6180000000061</c:v>
                </c:pt>
                <c:pt idx="170">
                  <c:v>2009.4600000000064</c:v>
                </c:pt>
                <c:pt idx="171">
                  <c:v>2005.3020000000067</c:v>
                </c:pt>
                <c:pt idx="172">
                  <c:v>2001.1440000000064</c:v>
                </c:pt>
                <c:pt idx="173">
                  <c:v>1996.9860000000062</c:v>
                </c:pt>
                <c:pt idx="174">
                  <c:v>1992.8280000000066</c:v>
                </c:pt>
                <c:pt idx="175">
                  <c:v>1988.6700000000069</c:v>
                </c:pt>
                <c:pt idx="176">
                  <c:v>1984.5120000000068</c:v>
                </c:pt>
                <c:pt idx="177">
                  <c:v>1980.3540000000064</c:v>
                </c:pt>
                <c:pt idx="178">
                  <c:v>1976.1960000000067</c:v>
                </c:pt>
                <c:pt idx="179">
                  <c:v>1972.0380000000068</c:v>
                </c:pt>
                <c:pt idx="180">
                  <c:v>1967.8800000000067</c:v>
                </c:pt>
                <c:pt idx="181">
                  <c:v>1963.7220000000066</c:v>
                </c:pt>
                <c:pt idx="182">
                  <c:v>1959.5640000000069</c:v>
                </c:pt>
                <c:pt idx="183">
                  <c:v>1955.4060000000072</c:v>
                </c:pt>
                <c:pt idx="184">
                  <c:v>1951.2480000000069</c:v>
                </c:pt>
                <c:pt idx="185">
                  <c:v>1947.0900000000067</c:v>
                </c:pt>
                <c:pt idx="186">
                  <c:v>1942.9320000000071</c:v>
                </c:pt>
                <c:pt idx="187">
                  <c:v>1938.7740000000074</c:v>
                </c:pt>
                <c:pt idx="188">
                  <c:v>1934.6160000000073</c:v>
                </c:pt>
                <c:pt idx="189">
                  <c:v>1930.4580000000069</c:v>
                </c:pt>
                <c:pt idx="190">
                  <c:v>1926.3000000000072</c:v>
                </c:pt>
                <c:pt idx="191">
                  <c:v>1922.1420000000076</c:v>
                </c:pt>
                <c:pt idx="192">
                  <c:v>1917.9840000000072</c:v>
                </c:pt>
                <c:pt idx="193">
                  <c:v>1913.8260000000071</c:v>
                </c:pt>
                <c:pt idx="194">
                  <c:v>1909.6680000000074</c:v>
                </c:pt>
                <c:pt idx="195">
                  <c:v>1905.5100000000077</c:v>
                </c:pt>
                <c:pt idx="196">
                  <c:v>1901.3520000000076</c:v>
                </c:pt>
                <c:pt idx="197">
                  <c:v>1897.1940000000072</c:v>
                </c:pt>
                <c:pt idx="198">
                  <c:v>1893.0360000000076</c:v>
                </c:pt>
                <c:pt idx="199">
                  <c:v>1888.8780000000077</c:v>
                </c:pt>
                <c:pt idx="200">
                  <c:v>1884.7200000000075</c:v>
                </c:pt>
                <c:pt idx="201">
                  <c:v>1880.5620000000074</c:v>
                </c:pt>
                <c:pt idx="202">
                  <c:v>1876.4040000000077</c:v>
                </c:pt>
                <c:pt idx="203">
                  <c:v>1872.2460000000081</c:v>
                </c:pt>
                <c:pt idx="204">
                  <c:v>1868.0880000000077</c:v>
                </c:pt>
                <c:pt idx="205">
                  <c:v>1863.9300000000076</c:v>
                </c:pt>
                <c:pt idx="206">
                  <c:v>1859.7720000000079</c:v>
                </c:pt>
                <c:pt idx="207">
                  <c:v>1855.614000000008</c:v>
                </c:pt>
                <c:pt idx="208">
                  <c:v>1851.4560000000079</c:v>
                </c:pt>
                <c:pt idx="209">
                  <c:v>1847.2980000000077</c:v>
                </c:pt>
                <c:pt idx="210">
                  <c:v>1843.1400000000081</c:v>
                </c:pt>
                <c:pt idx="211">
                  <c:v>1838.9820000000084</c:v>
                </c:pt>
                <c:pt idx="212">
                  <c:v>1834.824000000008</c:v>
                </c:pt>
                <c:pt idx="213">
                  <c:v>1830.6660000000079</c:v>
                </c:pt>
                <c:pt idx="214">
                  <c:v>1826.508000000008</c:v>
                </c:pt>
                <c:pt idx="215">
                  <c:v>1822.3500000000083</c:v>
                </c:pt>
                <c:pt idx="216">
                  <c:v>1818.1920000000082</c:v>
                </c:pt>
                <c:pt idx="217">
                  <c:v>1814.0340000000081</c:v>
                </c:pt>
                <c:pt idx="218">
                  <c:v>1809.8760000000084</c:v>
                </c:pt>
                <c:pt idx="219">
                  <c:v>1805.7180000000085</c:v>
                </c:pt>
                <c:pt idx="220">
                  <c:v>1801.5600000000084</c:v>
                </c:pt>
                <c:pt idx="221">
                  <c:v>1797.4020000000082</c:v>
                </c:pt>
                <c:pt idx="222">
                  <c:v>1793.2440000000083</c:v>
                </c:pt>
                <c:pt idx="223">
                  <c:v>1789.0860000000087</c:v>
                </c:pt>
                <c:pt idx="224">
                  <c:v>1784.9280000000085</c:v>
                </c:pt>
                <c:pt idx="225">
                  <c:v>1780.7700000000084</c:v>
                </c:pt>
                <c:pt idx="226">
                  <c:v>1776.6120000000087</c:v>
                </c:pt>
                <c:pt idx="227">
                  <c:v>1772.4540000000088</c:v>
                </c:pt>
                <c:pt idx="228">
                  <c:v>1768.2960000000087</c:v>
                </c:pt>
                <c:pt idx="229">
                  <c:v>1764.1380000000083</c:v>
                </c:pt>
                <c:pt idx="230">
                  <c:v>1759.9800000000087</c:v>
                </c:pt>
                <c:pt idx="231">
                  <c:v>1755.822000000009</c:v>
                </c:pt>
                <c:pt idx="232">
                  <c:v>1751.6640000000089</c:v>
                </c:pt>
                <c:pt idx="233">
                  <c:v>1747.5060000000087</c:v>
                </c:pt>
                <c:pt idx="234">
                  <c:v>1743.3480000000088</c:v>
                </c:pt>
                <c:pt idx="235">
                  <c:v>1739.1900000000091</c:v>
                </c:pt>
                <c:pt idx="236">
                  <c:v>1735.032000000009</c:v>
                </c:pt>
                <c:pt idx="237">
                  <c:v>1730.8740000000089</c:v>
                </c:pt>
                <c:pt idx="238">
                  <c:v>1726.7160000000092</c:v>
                </c:pt>
                <c:pt idx="239">
                  <c:v>1722.5580000000093</c:v>
                </c:pt>
                <c:pt idx="240">
                  <c:v>1718.4000000000092</c:v>
                </c:pt>
                <c:pt idx="241">
                  <c:v>1714.2420000000091</c:v>
                </c:pt>
                <c:pt idx="242">
                  <c:v>1710.0840000000092</c:v>
                </c:pt>
                <c:pt idx="243">
                  <c:v>1705.9260000000095</c:v>
                </c:pt>
                <c:pt idx="244">
                  <c:v>1701.7680000000094</c:v>
                </c:pt>
                <c:pt idx="245">
                  <c:v>1697.6100000000092</c:v>
                </c:pt>
                <c:pt idx="246">
                  <c:v>1693.4520000000095</c:v>
                </c:pt>
                <c:pt idx="247">
                  <c:v>1689.2940000000096</c:v>
                </c:pt>
                <c:pt idx="248">
                  <c:v>1685.1360000000095</c:v>
                </c:pt>
                <c:pt idx="249">
                  <c:v>1680.9780000000092</c:v>
                </c:pt>
                <c:pt idx="250">
                  <c:v>1676.8200000000095</c:v>
                </c:pt>
                <c:pt idx="251">
                  <c:v>1672.6620000000098</c:v>
                </c:pt>
                <c:pt idx="252">
                  <c:v>1668.5040000000097</c:v>
                </c:pt>
                <c:pt idx="253">
                  <c:v>1664.3460000000096</c:v>
                </c:pt>
                <c:pt idx="254">
                  <c:v>1660.1880000000097</c:v>
                </c:pt>
                <c:pt idx="255">
                  <c:v>1656.03000000001</c:v>
                </c:pt>
                <c:pt idx="256">
                  <c:v>1651.8720000000098</c:v>
                </c:pt>
                <c:pt idx="257">
                  <c:v>1647.7140000000095</c:v>
                </c:pt>
                <c:pt idx="258">
                  <c:v>1643.5560000000098</c:v>
                </c:pt>
                <c:pt idx="259">
                  <c:v>1639.3980000000101</c:v>
                </c:pt>
                <c:pt idx="260">
                  <c:v>1635.24000000001</c:v>
                </c:pt>
                <c:pt idx="261">
                  <c:v>1631.0820000000099</c:v>
                </c:pt>
                <c:pt idx="262">
                  <c:v>1626.92400000001</c:v>
                </c:pt>
                <c:pt idx="263">
                  <c:v>1622.7660000000103</c:v>
                </c:pt>
                <c:pt idx="264">
                  <c:v>1618.60800000001</c:v>
                </c:pt>
                <c:pt idx="265">
                  <c:v>1614.4500000000098</c:v>
                </c:pt>
                <c:pt idx="266">
                  <c:v>1610.2920000000101</c:v>
                </c:pt>
                <c:pt idx="267">
                  <c:v>1606.1340000000105</c:v>
                </c:pt>
                <c:pt idx="268">
                  <c:v>1601.9760000000103</c:v>
                </c:pt>
                <c:pt idx="269">
                  <c:v>1597.81800000001</c:v>
                </c:pt>
                <c:pt idx="270">
                  <c:v>1593.6600000000103</c:v>
                </c:pt>
                <c:pt idx="271">
                  <c:v>1589.5020000000106</c:v>
                </c:pt>
                <c:pt idx="272">
                  <c:v>1585.3440000000103</c:v>
                </c:pt>
                <c:pt idx="273">
                  <c:v>1581.1860000000102</c:v>
                </c:pt>
                <c:pt idx="274">
                  <c:v>1577.0280000000105</c:v>
                </c:pt>
                <c:pt idx="275">
                  <c:v>1572.8700000000108</c:v>
                </c:pt>
                <c:pt idx="276">
                  <c:v>1568.7120000000107</c:v>
                </c:pt>
                <c:pt idx="277">
                  <c:v>1564.5540000000103</c:v>
                </c:pt>
                <c:pt idx="278">
                  <c:v>1560.3960000000106</c:v>
                </c:pt>
                <c:pt idx="279">
                  <c:v>1556.2380000000107</c:v>
                </c:pt>
                <c:pt idx="280">
                  <c:v>1552.0800000000106</c:v>
                </c:pt>
                <c:pt idx="281">
                  <c:v>1547.9220000000105</c:v>
                </c:pt>
                <c:pt idx="282">
                  <c:v>1543.7640000000108</c:v>
                </c:pt>
                <c:pt idx="283">
                  <c:v>1539.6060000000111</c:v>
                </c:pt>
                <c:pt idx="284">
                  <c:v>1535.4480000000108</c:v>
                </c:pt>
                <c:pt idx="285">
                  <c:v>1531.2900000000107</c:v>
                </c:pt>
                <c:pt idx="286">
                  <c:v>1527.132000000011</c:v>
                </c:pt>
                <c:pt idx="287">
                  <c:v>1522.9740000000113</c:v>
                </c:pt>
                <c:pt idx="288">
                  <c:v>1518.8160000000112</c:v>
                </c:pt>
                <c:pt idx="289">
                  <c:v>1514.6580000000108</c:v>
                </c:pt>
                <c:pt idx="290">
                  <c:v>1510.5000000000111</c:v>
                </c:pt>
                <c:pt idx="291">
                  <c:v>1506.3420000000115</c:v>
                </c:pt>
                <c:pt idx="292">
                  <c:v>1502.1840000000111</c:v>
                </c:pt>
                <c:pt idx="293">
                  <c:v>1498.026000000011</c:v>
                </c:pt>
                <c:pt idx="294">
                  <c:v>1493.8680000000113</c:v>
                </c:pt>
                <c:pt idx="295">
                  <c:v>1489.7100000000116</c:v>
                </c:pt>
                <c:pt idx="296">
                  <c:v>1485.5520000000115</c:v>
                </c:pt>
                <c:pt idx="297">
                  <c:v>1481.3940000000111</c:v>
                </c:pt>
                <c:pt idx="298">
                  <c:v>1477.2360000000115</c:v>
                </c:pt>
                <c:pt idx="299">
                  <c:v>1473.0780000000116</c:v>
                </c:pt>
                <c:pt idx="300">
                  <c:v>1468.9200000000114</c:v>
                </c:pt>
                <c:pt idx="301">
                  <c:v>1464.7620000000113</c:v>
                </c:pt>
                <c:pt idx="302">
                  <c:v>1460.6040000000116</c:v>
                </c:pt>
                <c:pt idx="303">
                  <c:v>1456.446000000012</c:v>
                </c:pt>
                <c:pt idx="304">
                  <c:v>1452.2880000000116</c:v>
                </c:pt>
                <c:pt idx="305">
                  <c:v>1448.1300000000115</c:v>
                </c:pt>
                <c:pt idx="306">
                  <c:v>1443.9720000000118</c:v>
                </c:pt>
                <c:pt idx="307">
                  <c:v>1439.8140000000119</c:v>
                </c:pt>
                <c:pt idx="308">
                  <c:v>1435.6560000000118</c:v>
                </c:pt>
                <c:pt idx="309">
                  <c:v>1431.4980000000116</c:v>
                </c:pt>
                <c:pt idx="310">
                  <c:v>1427.340000000012</c:v>
                </c:pt>
                <c:pt idx="311">
                  <c:v>1423.1820000000123</c:v>
                </c:pt>
                <c:pt idx="312">
                  <c:v>1419.0240000000119</c:v>
                </c:pt>
                <c:pt idx="313">
                  <c:v>1414.8660000000118</c:v>
                </c:pt>
                <c:pt idx="314">
                  <c:v>1410.7080000000119</c:v>
                </c:pt>
                <c:pt idx="315">
                  <c:v>1406.5500000000122</c:v>
                </c:pt>
                <c:pt idx="316">
                  <c:v>1402.3920000000121</c:v>
                </c:pt>
                <c:pt idx="317">
                  <c:v>1398.234000000012</c:v>
                </c:pt>
                <c:pt idx="318">
                  <c:v>1394.0760000000123</c:v>
                </c:pt>
                <c:pt idx="319">
                  <c:v>1389.9180000000124</c:v>
                </c:pt>
                <c:pt idx="320">
                  <c:v>1385.760000000012</c:v>
                </c:pt>
                <c:pt idx="321">
                  <c:v>1381.6020000000117</c:v>
                </c:pt>
                <c:pt idx="322">
                  <c:v>1377.4440000000118</c:v>
                </c:pt>
                <c:pt idx="323">
                  <c:v>1373.2860000000114</c:v>
                </c:pt>
                <c:pt idx="324">
                  <c:v>1369.1280000000111</c:v>
                </c:pt>
                <c:pt idx="325">
                  <c:v>1364.9700000000109</c:v>
                </c:pt>
                <c:pt idx="326">
                  <c:v>1360.8120000000106</c:v>
                </c:pt>
                <c:pt idx="327">
                  <c:v>1356.6540000000105</c:v>
                </c:pt>
                <c:pt idx="328">
                  <c:v>1352.4960000000099</c:v>
                </c:pt>
                <c:pt idx="329">
                  <c:v>1348.3380000000097</c:v>
                </c:pt>
                <c:pt idx="330">
                  <c:v>1344.1800000000096</c:v>
                </c:pt>
                <c:pt idx="331">
                  <c:v>1340.0220000000095</c:v>
                </c:pt>
                <c:pt idx="332">
                  <c:v>1335.8640000000091</c:v>
                </c:pt>
                <c:pt idx="333">
                  <c:v>1331.7060000000088</c:v>
                </c:pt>
                <c:pt idx="334">
                  <c:v>1327.5480000000084</c:v>
                </c:pt>
                <c:pt idx="335">
                  <c:v>1323.3900000000083</c:v>
                </c:pt>
                <c:pt idx="336">
                  <c:v>1319.2320000000082</c:v>
                </c:pt>
                <c:pt idx="337">
                  <c:v>1315.0740000000078</c:v>
                </c:pt>
                <c:pt idx="338">
                  <c:v>1310.9160000000074</c:v>
                </c:pt>
                <c:pt idx="339">
                  <c:v>1306.7580000000073</c:v>
                </c:pt>
                <c:pt idx="340">
                  <c:v>1302.600000000007</c:v>
                </c:pt>
                <c:pt idx="341">
                  <c:v>1298.4420000000068</c:v>
                </c:pt>
                <c:pt idx="342">
                  <c:v>1294.2840000000067</c:v>
                </c:pt>
                <c:pt idx="343">
                  <c:v>1290.1260000000061</c:v>
                </c:pt>
                <c:pt idx="344">
                  <c:v>1285.968000000006</c:v>
                </c:pt>
                <c:pt idx="345">
                  <c:v>1281.8100000000056</c:v>
                </c:pt>
                <c:pt idx="346">
                  <c:v>1277.6520000000055</c:v>
                </c:pt>
                <c:pt idx="347">
                  <c:v>1273.4940000000054</c:v>
                </c:pt>
                <c:pt idx="348">
                  <c:v>1269.3360000000048</c:v>
                </c:pt>
                <c:pt idx="349">
                  <c:v>1265.1780000000047</c:v>
                </c:pt>
                <c:pt idx="350">
                  <c:v>1261.0200000000045</c:v>
                </c:pt>
                <c:pt idx="351">
                  <c:v>1256.8620000000042</c:v>
                </c:pt>
                <c:pt idx="352">
                  <c:v>1252.704000000004</c:v>
                </c:pt>
                <c:pt idx="353">
                  <c:v>1248.5460000000035</c:v>
                </c:pt>
                <c:pt idx="354">
                  <c:v>1244.3880000000033</c:v>
                </c:pt>
                <c:pt idx="355">
                  <c:v>1240.2300000000032</c:v>
                </c:pt>
                <c:pt idx="356">
                  <c:v>1236.0720000000031</c:v>
                </c:pt>
                <c:pt idx="357">
                  <c:v>1231.9140000000027</c:v>
                </c:pt>
                <c:pt idx="358">
                  <c:v>1227.7560000000024</c:v>
                </c:pt>
                <c:pt idx="359">
                  <c:v>1223.598000000002</c:v>
                </c:pt>
                <c:pt idx="360">
                  <c:v>1219.4400000000019</c:v>
                </c:pt>
                <c:pt idx="361">
                  <c:v>1215.2820000000017</c:v>
                </c:pt>
                <c:pt idx="362">
                  <c:v>1211.1240000000014</c:v>
                </c:pt>
                <c:pt idx="363">
                  <c:v>1206.966000000001</c:v>
                </c:pt>
                <c:pt idx="364">
                  <c:v>1202.8080000000009</c:v>
                </c:pt>
                <c:pt idx="365">
                  <c:v>1198.6500000000005</c:v>
                </c:pt>
                <c:pt idx="366">
                  <c:v>1194.4920000000004</c:v>
                </c:pt>
                <c:pt idx="367">
                  <c:v>1190.3340000000003</c:v>
                </c:pt>
                <c:pt idx="368">
                  <c:v>1186.1759999999997</c:v>
                </c:pt>
                <c:pt idx="369">
                  <c:v>1182.0179999999996</c:v>
                </c:pt>
                <c:pt idx="370">
                  <c:v>1177.8599999999992</c:v>
                </c:pt>
                <c:pt idx="371">
                  <c:v>1173.7019999999991</c:v>
                </c:pt>
                <c:pt idx="372">
                  <c:v>1169.543999999999</c:v>
                </c:pt>
                <c:pt idx="373">
                  <c:v>1165.3859999999984</c:v>
                </c:pt>
                <c:pt idx="374">
                  <c:v>1161.2279999999982</c:v>
                </c:pt>
                <c:pt idx="375">
                  <c:v>1157.0699999999981</c:v>
                </c:pt>
                <c:pt idx="376">
                  <c:v>1152.9119999999978</c:v>
                </c:pt>
                <c:pt idx="377">
                  <c:v>1148.7539999999976</c:v>
                </c:pt>
                <c:pt idx="378">
                  <c:v>1144.595999999997</c:v>
                </c:pt>
                <c:pt idx="379">
                  <c:v>1140.4379999999969</c:v>
                </c:pt>
                <c:pt idx="380">
                  <c:v>1136.2799999999968</c:v>
                </c:pt>
                <c:pt idx="381">
                  <c:v>1132.1219999999967</c:v>
                </c:pt>
                <c:pt idx="382">
                  <c:v>1127.9639999999963</c:v>
                </c:pt>
                <c:pt idx="383">
                  <c:v>1123.8059999999959</c:v>
                </c:pt>
                <c:pt idx="384">
                  <c:v>1119.6479999999956</c:v>
                </c:pt>
                <c:pt idx="385">
                  <c:v>1115.4899999999955</c:v>
                </c:pt>
                <c:pt idx="386">
                  <c:v>1111.3319999999953</c:v>
                </c:pt>
                <c:pt idx="387">
                  <c:v>1107.173999999995</c:v>
                </c:pt>
                <c:pt idx="388">
                  <c:v>1103.0159999999946</c:v>
                </c:pt>
                <c:pt idx="389">
                  <c:v>1098.8579999999945</c:v>
                </c:pt>
                <c:pt idx="390">
                  <c:v>1094.6999999999941</c:v>
                </c:pt>
                <c:pt idx="391">
                  <c:v>1090.541999999994</c:v>
                </c:pt>
                <c:pt idx="392">
                  <c:v>1086.3839999999939</c:v>
                </c:pt>
                <c:pt idx="393">
                  <c:v>1082.2259999999933</c:v>
                </c:pt>
                <c:pt idx="394">
                  <c:v>1078.0679999999932</c:v>
                </c:pt>
                <c:pt idx="395">
                  <c:v>1073.9099999999928</c:v>
                </c:pt>
                <c:pt idx="396">
                  <c:v>1069.7519999999927</c:v>
                </c:pt>
                <c:pt idx="397">
                  <c:v>1065.5939999999925</c:v>
                </c:pt>
                <c:pt idx="398">
                  <c:v>1061.435999999992</c:v>
                </c:pt>
                <c:pt idx="399">
                  <c:v>1057.2779999999918</c:v>
                </c:pt>
                <c:pt idx="400">
                  <c:v>1053.1199999999917</c:v>
                </c:pt>
                <c:pt idx="401">
                  <c:v>1048.9619999999913</c:v>
                </c:pt>
                <c:pt idx="402">
                  <c:v>1044.8039999999912</c:v>
                </c:pt>
                <c:pt idx="403">
                  <c:v>1040.6459999999906</c:v>
                </c:pt>
                <c:pt idx="404">
                  <c:v>1036.4879999999905</c:v>
                </c:pt>
                <c:pt idx="405">
                  <c:v>1032.3299999999904</c:v>
                </c:pt>
                <c:pt idx="406">
                  <c:v>1028.1719999999902</c:v>
                </c:pt>
                <c:pt idx="407">
                  <c:v>1024.0139999999899</c:v>
                </c:pt>
                <c:pt idx="408">
                  <c:v>1019.8559999999894</c:v>
                </c:pt>
                <c:pt idx="409">
                  <c:v>1015.697999999989</c:v>
                </c:pt>
                <c:pt idx="410">
                  <c:v>1011.5399999999887</c:v>
                </c:pt>
                <c:pt idx="411">
                  <c:v>1007.3819999999885</c:v>
                </c:pt>
                <c:pt idx="412">
                  <c:v>1003.2239999999881</c:v>
                </c:pt>
                <c:pt idx="413">
                  <c:v>999.06599999998741</c:v>
                </c:pt>
                <c:pt idx="414">
                  <c:v>994.90799999998717</c:v>
                </c:pt>
                <c:pt idx="415">
                  <c:v>990.74999999998693</c:v>
                </c:pt>
                <c:pt idx="416">
                  <c:v>986.59199999998668</c:v>
                </c:pt>
                <c:pt idx="417">
                  <c:v>982.4339999999861</c:v>
                </c:pt>
                <c:pt idx="418">
                  <c:v>978.27599999998563</c:v>
                </c:pt>
                <c:pt idx="419">
                  <c:v>974.11799999998539</c:v>
                </c:pt>
                <c:pt idx="420">
                  <c:v>969.95999999998503</c:v>
                </c:pt>
                <c:pt idx="421">
                  <c:v>965.80199999998456</c:v>
                </c:pt>
                <c:pt idx="422">
                  <c:v>961.64399999998443</c:v>
                </c:pt>
                <c:pt idx="423">
                  <c:v>957.48599999998385</c:v>
                </c:pt>
                <c:pt idx="424">
                  <c:v>953.3279999999836</c:v>
                </c:pt>
                <c:pt idx="425">
                  <c:v>949.16999999998302</c:v>
                </c:pt>
                <c:pt idx="426">
                  <c:v>945.01199999998289</c:v>
                </c:pt>
                <c:pt idx="427">
                  <c:v>940.85399999998253</c:v>
                </c:pt>
                <c:pt idx="428">
                  <c:v>936.69599999998195</c:v>
                </c:pt>
                <c:pt idx="429">
                  <c:v>932.53799999998148</c:v>
                </c:pt>
                <c:pt idx="430">
                  <c:v>928.37999999998135</c:v>
                </c:pt>
                <c:pt idx="431">
                  <c:v>924.22199999998099</c:v>
                </c:pt>
                <c:pt idx="432">
                  <c:v>920.06399999998087</c:v>
                </c:pt>
                <c:pt idx="433">
                  <c:v>915.90599999997994</c:v>
                </c:pt>
                <c:pt idx="434">
                  <c:v>911.74799999997981</c:v>
                </c:pt>
                <c:pt idx="435">
                  <c:v>907.58999999997945</c:v>
                </c:pt>
                <c:pt idx="436">
                  <c:v>903.43199999997921</c:v>
                </c:pt>
                <c:pt idx="437">
                  <c:v>899.27399999997874</c:v>
                </c:pt>
                <c:pt idx="438">
                  <c:v>895.11599999997827</c:v>
                </c:pt>
                <c:pt idx="439">
                  <c:v>890.95799999997791</c:v>
                </c:pt>
                <c:pt idx="440">
                  <c:v>886.79999999997779</c:v>
                </c:pt>
                <c:pt idx="441">
                  <c:v>882.6419999999772</c:v>
                </c:pt>
                <c:pt idx="442">
                  <c:v>878.48399999997696</c:v>
                </c:pt>
                <c:pt idx="443">
                  <c:v>874.32599999997637</c:v>
                </c:pt>
                <c:pt idx="444">
                  <c:v>870.16799999997613</c:v>
                </c:pt>
                <c:pt idx="445">
                  <c:v>866.00999999997566</c:v>
                </c:pt>
                <c:pt idx="446">
                  <c:v>861.85199999997542</c:v>
                </c:pt>
                <c:pt idx="447">
                  <c:v>857.69399999997518</c:v>
                </c:pt>
                <c:pt idx="448">
                  <c:v>853.53599999997471</c:v>
                </c:pt>
                <c:pt idx="449">
                  <c:v>849.37799999997412</c:v>
                </c:pt>
                <c:pt idx="450">
                  <c:v>845.21999999997388</c:v>
                </c:pt>
                <c:pt idx="451">
                  <c:v>841.06199999997364</c:v>
                </c:pt>
                <c:pt idx="452">
                  <c:v>836.90399999997328</c:v>
                </c:pt>
                <c:pt idx="453">
                  <c:v>832.74599999997258</c:v>
                </c:pt>
                <c:pt idx="454">
                  <c:v>828.58799999997234</c:v>
                </c:pt>
                <c:pt idx="455">
                  <c:v>824.4299999999721</c:v>
                </c:pt>
                <c:pt idx="456">
                  <c:v>820.27199999997185</c:v>
                </c:pt>
                <c:pt idx="457">
                  <c:v>816.11399999997138</c:v>
                </c:pt>
                <c:pt idx="458">
                  <c:v>811.9559999999708</c:v>
                </c:pt>
                <c:pt idx="459">
                  <c:v>807.79799999997056</c:v>
                </c:pt>
                <c:pt idx="460">
                  <c:v>803.6399999999702</c:v>
                </c:pt>
                <c:pt idx="461">
                  <c:v>799.48199999996984</c:v>
                </c:pt>
                <c:pt idx="462">
                  <c:v>795.3239999999696</c:v>
                </c:pt>
                <c:pt idx="463">
                  <c:v>791.16599999996902</c:v>
                </c:pt>
                <c:pt idx="464">
                  <c:v>787.00799999996877</c:v>
                </c:pt>
                <c:pt idx="465">
                  <c:v>782.8499999999683</c:v>
                </c:pt>
                <c:pt idx="466">
                  <c:v>778.69199999996806</c:v>
                </c:pt>
                <c:pt idx="467">
                  <c:v>774.5339999999677</c:v>
                </c:pt>
                <c:pt idx="468">
                  <c:v>770.37599999996712</c:v>
                </c:pt>
                <c:pt idx="469">
                  <c:v>766.21799999996676</c:v>
                </c:pt>
                <c:pt idx="470">
                  <c:v>762.05999999996652</c:v>
                </c:pt>
                <c:pt idx="471">
                  <c:v>757.90199999996616</c:v>
                </c:pt>
                <c:pt idx="472">
                  <c:v>753.74399999996604</c:v>
                </c:pt>
                <c:pt idx="473">
                  <c:v>749.58599999996522</c:v>
                </c:pt>
                <c:pt idx="474">
                  <c:v>745.42799999996498</c:v>
                </c:pt>
                <c:pt idx="475">
                  <c:v>741.26999999996463</c:v>
                </c:pt>
                <c:pt idx="476">
                  <c:v>737.11199999996438</c:v>
                </c:pt>
                <c:pt idx="477">
                  <c:v>732.95399999996391</c:v>
                </c:pt>
                <c:pt idx="478">
                  <c:v>728.79599999996344</c:v>
                </c:pt>
                <c:pt idx="479">
                  <c:v>724.6379999999632</c:v>
                </c:pt>
                <c:pt idx="480">
                  <c:v>720.47999999996296</c:v>
                </c:pt>
                <c:pt idx="481">
                  <c:v>716.32199999996237</c:v>
                </c:pt>
                <c:pt idx="482">
                  <c:v>712.16399999996224</c:v>
                </c:pt>
                <c:pt idx="483">
                  <c:v>708.00599999996166</c:v>
                </c:pt>
                <c:pt idx="484">
                  <c:v>703.8479999999613</c:v>
                </c:pt>
                <c:pt idx="485">
                  <c:v>699.68999999996083</c:v>
                </c:pt>
                <c:pt idx="486">
                  <c:v>695.5319999999607</c:v>
                </c:pt>
                <c:pt idx="487">
                  <c:v>691.37399999996035</c:v>
                </c:pt>
                <c:pt idx="488">
                  <c:v>687.21599999995988</c:v>
                </c:pt>
                <c:pt idx="489">
                  <c:v>683.05799999995929</c:v>
                </c:pt>
                <c:pt idx="490">
                  <c:v>678.89999999995916</c:v>
                </c:pt>
                <c:pt idx="491">
                  <c:v>674.74199999995881</c:v>
                </c:pt>
                <c:pt idx="492">
                  <c:v>670.58399999995856</c:v>
                </c:pt>
                <c:pt idx="493">
                  <c:v>666.42599999995775</c:v>
                </c:pt>
                <c:pt idx="494">
                  <c:v>662.26799999995762</c:v>
                </c:pt>
                <c:pt idx="495">
                  <c:v>658.10999999995727</c:v>
                </c:pt>
                <c:pt idx="496">
                  <c:v>653.95199999995702</c:v>
                </c:pt>
                <c:pt idx="497">
                  <c:v>649.79399999995655</c:v>
                </c:pt>
                <c:pt idx="498">
                  <c:v>645.63599999995608</c:v>
                </c:pt>
                <c:pt idx="499">
                  <c:v>641.47799999995573</c:v>
                </c:pt>
                <c:pt idx="500">
                  <c:v>637.31999999995548</c:v>
                </c:pt>
                <c:pt idx="501">
                  <c:v>633.16199999995501</c:v>
                </c:pt>
                <c:pt idx="502">
                  <c:v>629.00399999995477</c:v>
                </c:pt>
                <c:pt idx="503">
                  <c:v>624.84599999995419</c:v>
                </c:pt>
                <c:pt idx="504">
                  <c:v>620.68799999995395</c:v>
                </c:pt>
                <c:pt idx="505">
                  <c:v>616.52999999995347</c:v>
                </c:pt>
                <c:pt idx="506">
                  <c:v>612.37199999995323</c:v>
                </c:pt>
                <c:pt idx="507">
                  <c:v>608.21399999995299</c:v>
                </c:pt>
                <c:pt idx="508">
                  <c:v>604.05599999995241</c:v>
                </c:pt>
                <c:pt idx="509">
                  <c:v>599.89799999995194</c:v>
                </c:pt>
                <c:pt idx="510">
                  <c:v>595.73999999995169</c:v>
                </c:pt>
                <c:pt idx="511">
                  <c:v>591.58199999995145</c:v>
                </c:pt>
                <c:pt idx="512">
                  <c:v>587.42399999995109</c:v>
                </c:pt>
                <c:pt idx="513">
                  <c:v>583.2659999999504</c:v>
                </c:pt>
                <c:pt idx="514">
                  <c:v>579.10799999995015</c:v>
                </c:pt>
                <c:pt idx="515">
                  <c:v>574.94999999994991</c:v>
                </c:pt>
                <c:pt idx="516">
                  <c:v>570.79199999994955</c:v>
                </c:pt>
                <c:pt idx="517">
                  <c:v>566.6339999999492</c:v>
                </c:pt>
                <c:pt idx="518">
                  <c:v>562.47599999994861</c:v>
                </c:pt>
                <c:pt idx="519">
                  <c:v>558.31799999994837</c:v>
                </c:pt>
                <c:pt idx="520">
                  <c:v>554.15999999994801</c:v>
                </c:pt>
                <c:pt idx="521">
                  <c:v>550.00199999994766</c:v>
                </c:pt>
                <c:pt idx="522">
                  <c:v>545.84399999994741</c:v>
                </c:pt>
                <c:pt idx="523">
                  <c:v>541.68599999994683</c:v>
                </c:pt>
                <c:pt idx="524">
                  <c:v>537.52799999994647</c:v>
                </c:pt>
                <c:pt idx="525">
                  <c:v>533.36999999994612</c:v>
                </c:pt>
              </c:numCache>
            </c:numRef>
          </c:val>
          <c:extLst>
            <c:ext xmlns:c16="http://schemas.microsoft.com/office/drawing/2014/chart" uri="{C3380CC4-5D6E-409C-BE32-E72D297353CC}">
              <c16:uniqueId val="{00000000-4A7D-413D-8F64-788BAB13CF24}"/>
            </c:ext>
          </c:extLst>
        </c:ser>
        <c:dLbls>
          <c:showLegendKey val="0"/>
          <c:showVal val="0"/>
          <c:showCatName val="0"/>
          <c:showSerName val="0"/>
          <c:showPercent val="0"/>
          <c:showBubbleSize val="0"/>
        </c:dLbls>
        <c:axId val="403679584"/>
        <c:axId val="1"/>
      </c:areaChart>
      <c:catAx>
        <c:axId val="403679584"/>
        <c:scaling>
          <c:orientation val="minMax"/>
        </c:scaling>
        <c:delete val="0"/>
        <c:axPos val="b"/>
        <c:majorTickMark val="none"/>
        <c:minorTickMark val="none"/>
        <c:tickLblPos val="none"/>
        <c:spPr>
          <a:ln w="9525">
            <a:noFill/>
          </a:ln>
        </c:spPr>
        <c:crossAx val="1"/>
        <c:crossesAt val="1300"/>
        <c:auto val="1"/>
        <c:lblAlgn val="ctr"/>
        <c:lblOffset val="100"/>
        <c:tickMarkSkip val="1"/>
        <c:noMultiLvlLbl val="0"/>
      </c:catAx>
      <c:valAx>
        <c:axId val="1"/>
        <c:scaling>
          <c:orientation val="minMax"/>
          <c:max val="2500"/>
          <c:min val="13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03679584"/>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spPr>
            <a:solidFill>
              <a:srgbClr val="969696"/>
            </a:solidFill>
            <a:ln w="25400">
              <a:noFill/>
            </a:ln>
          </c:spPr>
          <c:val>
            <c:numRef>
              <c:f>'Course Analysis'!$C$7:$C$532</c:f>
              <c:numCache>
                <c:formatCode>0.00</c:formatCode>
                <c:ptCount val="526"/>
                <c:pt idx="0">
                  <c:v>2550</c:v>
                </c:pt>
                <c:pt idx="1">
                  <c:v>2550</c:v>
                </c:pt>
                <c:pt idx="2">
                  <c:v>2550</c:v>
                </c:pt>
                <c:pt idx="3">
                  <c:v>2550</c:v>
                </c:pt>
                <c:pt idx="4">
                  <c:v>2550</c:v>
                </c:pt>
                <c:pt idx="5">
                  <c:v>2550</c:v>
                </c:pt>
                <c:pt idx="6">
                  <c:v>2550</c:v>
                </c:pt>
                <c:pt idx="7">
                  <c:v>2550</c:v>
                </c:pt>
                <c:pt idx="8">
                  <c:v>2550</c:v>
                </c:pt>
                <c:pt idx="9">
                  <c:v>2550</c:v>
                </c:pt>
                <c:pt idx="10">
                  <c:v>2550</c:v>
                </c:pt>
                <c:pt idx="11">
                  <c:v>2550</c:v>
                </c:pt>
                <c:pt idx="12">
                  <c:v>2550</c:v>
                </c:pt>
                <c:pt idx="13">
                  <c:v>2550</c:v>
                </c:pt>
                <c:pt idx="14">
                  <c:v>2550</c:v>
                </c:pt>
                <c:pt idx="15">
                  <c:v>2550</c:v>
                </c:pt>
                <c:pt idx="16">
                  <c:v>2550</c:v>
                </c:pt>
                <c:pt idx="17">
                  <c:v>2550</c:v>
                </c:pt>
                <c:pt idx="18">
                  <c:v>2550</c:v>
                </c:pt>
                <c:pt idx="19">
                  <c:v>2550</c:v>
                </c:pt>
                <c:pt idx="20">
                  <c:v>2550</c:v>
                </c:pt>
                <c:pt idx="21">
                  <c:v>2550</c:v>
                </c:pt>
                <c:pt idx="22">
                  <c:v>2550</c:v>
                </c:pt>
                <c:pt idx="23">
                  <c:v>2550</c:v>
                </c:pt>
                <c:pt idx="24">
                  <c:v>2550</c:v>
                </c:pt>
                <c:pt idx="25">
                  <c:v>2550</c:v>
                </c:pt>
                <c:pt idx="26">
                  <c:v>2550</c:v>
                </c:pt>
                <c:pt idx="27">
                  <c:v>2550</c:v>
                </c:pt>
                <c:pt idx="28">
                  <c:v>2550</c:v>
                </c:pt>
                <c:pt idx="29">
                  <c:v>2550</c:v>
                </c:pt>
                <c:pt idx="30">
                  <c:v>2550</c:v>
                </c:pt>
                <c:pt idx="31">
                  <c:v>2550</c:v>
                </c:pt>
                <c:pt idx="32">
                  <c:v>2550</c:v>
                </c:pt>
                <c:pt idx="33">
                  <c:v>2550</c:v>
                </c:pt>
                <c:pt idx="34">
                  <c:v>2550</c:v>
                </c:pt>
                <c:pt idx="35">
                  <c:v>2550</c:v>
                </c:pt>
                <c:pt idx="36">
                  <c:v>2550</c:v>
                </c:pt>
                <c:pt idx="37">
                  <c:v>2550</c:v>
                </c:pt>
                <c:pt idx="38">
                  <c:v>2550</c:v>
                </c:pt>
                <c:pt idx="39">
                  <c:v>2550</c:v>
                </c:pt>
                <c:pt idx="40">
                  <c:v>2548.614</c:v>
                </c:pt>
                <c:pt idx="41">
                  <c:v>2545.8420000000001</c:v>
                </c:pt>
                <c:pt idx="42">
                  <c:v>2541.6839999999997</c:v>
                </c:pt>
                <c:pt idx="43">
                  <c:v>2537.5260000000003</c:v>
                </c:pt>
                <c:pt idx="44">
                  <c:v>2533.3680000000004</c:v>
                </c:pt>
                <c:pt idx="45">
                  <c:v>2529.2100000000005</c:v>
                </c:pt>
                <c:pt idx="46">
                  <c:v>2525.0519999999997</c:v>
                </c:pt>
                <c:pt idx="47">
                  <c:v>2520.8940000000002</c:v>
                </c:pt>
                <c:pt idx="48">
                  <c:v>2516.7360000000003</c:v>
                </c:pt>
                <c:pt idx="49">
                  <c:v>2512.5780000000004</c:v>
                </c:pt>
                <c:pt idx="50">
                  <c:v>2508.42</c:v>
                </c:pt>
                <c:pt idx="51">
                  <c:v>2504.2620000000006</c:v>
                </c:pt>
                <c:pt idx="52">
                  <c:v>2500.1040000000007</c:v>
                </c:pt>
                <c:pt idx="53">
                  <c:v>2495.9460000000008</c:v>
                </c:pt>
                <c:pt idx="54">
                  <c:v>2491.7880000000005</c:v>
                </c:pt>
                <c:pt idx="55">
                  <c:v>2487.630000000001</c:v>
                </c:pt>
                <c:pt idx="56">
                  <c:v>2483.4720000000011</c:v>
                </c:pt>
                <c:pt idx="57">
                  <c:v>2479.3140000000012</c:v>
                </c:pt>
                <c:pt idx="58">
                  <c:v>2475.1560000000009</c:v>
                </c:pt>
                <c:pt idx="59">
                  <c:v>2470.9980000000014</c:v>
                </c:pt>
                <c:pt idx="60">
                  <c:v>2466.8400000000015</c:v>
                </c:pt>
                <c:pt idx="61">
                  <c:v>2462.6820000000016</c:v>
                </c:pt>
                <c:pt idx="62">
                  <c:v>2458.5240000000013</c:v>
                </c:pt>
                <c:pt idx="63">
                  <c:v>2454.3660000000018</c:v>
                </c:pt>
                <c:pt idx="64">
                  <c:v>2450.2080000000019</c:v>
                </c:pt>
                <c:pt idx="65">
                  <c:v>2446.050000000002</c:v>
                </c:pt>
                <c:pt idx="66">
                  <c:v>2441.8920000000012</c:v>
                </c:pt>
                <c:pt idx="67">
                  <c:v>2437.7340000000017</c:v>
                </c:pt>
                <c:pt idx="68">
                  <c:v>2433.5760000000018</c:v>
                </c:pt>
                <c:pt idx="69">
                  <c:v>2429.4180000000019</c:v>
                </c:pt>
                <c:pt idx="70">
                  <c:v>2425.2600000000016</c:v>
                </c:pt>
                <c:pt idx="71">
                  <c:v>2421.1020000000021</c:v>
                </c:pt>
                <c:pt idx="72">
                  <c:v>2416.9440000000022</c:v>
                </c:pt>
                <c:pt idx="73">
                  <c:v>2412.7860000000023</c:v>
                </c:pt>
                <c:pt idx="74">
                  <c:v>2408.628000000002</c:v>
                </c:pt>
                <c:pt idx="75">
                  <c:v>2404.4700000000025</c:v>
                </c:pt>
                <c:pt idx="76">
                  <c:v>2400.3120000000026</c:v>
                </c:pt>
                <c:pt idx="77">
                  <c:v>2396.1540000000027</c:v>
                </c:pt>
                <c:pt idx="78">
                  <c:v>2391.9960000000024</c:v>
                </c:pt>
                <c:pt idx="79">
                  <c:v>2387.8380000000029</c:v>
                </c:pt>
                <c:pt idx="80">
                  <c:v>2383.680000000003</c:v>
                </c:pt>
                <c:pt idx="81">
                  <c:v>2379.5220000000031</c:v>
                </c:pt>
                <c:pt idx="82">
                  <c:v>2375.3640000000023</c:v>
                </c:pt>
                <c:pt idx="83">
                  <c:v>2371.2060000000029</c:v>
                </c:pt>
                <c:pt idx="84">
                  <c:v>2367.048000000003</c:v>
                </c:pt>
                <c:pt idx="85">
                  <c:v>2362.8900000000031</c:v>
                </c:pt>
                <c:pt idx="86">
                  <c:v>2358.7320000000027</c:v>
                </c:pt>
                <c:pt idx="87">
                  <c:v>2354.5740000000033</c:v>
                </c:pt>
                <c:pt idx="88">
                  <c:v>2350.4160000000034</c:v>
                </c:pt>
                <c:pt idx="89">
                  <c:v>2346.2580000000034</c:v>
                </c:pt>
                <c:pt idx="90">
                  <c:v>2342.1000000000026</c:v>
                </c:pt>
                <c:pt idx="91">
                  <c:v>2337.9420000000032</c:v>
                </c:pt>
                <c:pt idx="92">
                  <c:v>2333.7840000000033</c:v>
                </c:pt>
                <c:pt idx="93">
                  <c:v>2329.6260000000034</c:v>
                </c:pt>
                <c:pt idx="94">
                  <c:v>2325.468000000003</c:v>
                </c:pt>
                <c:pt idx="95">
                  <c:v>2321.3100000000036</c:v>
                </c:pt>
                <c:pt idx="96">
                  <c:v>2317.1520000000037</c:v>
                </c:pt>
                <c:pt idx="97">
                  <c:v>2312.9940000000033</c:v>
                </c:pt>
                <c:pt idx="98">
                  <c:v>2308.836000000003</c:v>
                </c:pt>
                <c:pt idx="99">
                  <c:v>2304.6780000000035</c:v>
                </c:pt>
                <c:pt idx="100">
                  <c:v>2300.5200000000036</c:v>
                </c:pt>
                <c:pt idx="101">
                  <c:v>2296.3620000000037</c:v>
                </c:pt>
                <c:pt idx="102">
                  <c:v>2292.2040000000034</c:v>
                </c:pt>
                <c:pt idx="103">
                  <c:v>2288.0460000000039</c:v>
                </c:pt>
                <c:pt idx="104">
                  <c:v>2283.888000000004</c:v>
                </c:pt>
                <c:pt idx="105">
                  <c:v>2279.7300000000037</c:v>
                </c:pt>
                <c:pt idx="106">
                  <c:v>2275.5720000000033</c:v>
                </c:pt>
                <c:pt idx="107">
                  <c:v>2271.4140000000039</c:v>
                </c:pt>
                <c:pt idx="108">
                  <c:v>2267.256000000004</c:v>
                </c:pt>
                <c:pt idx="109">
                  <c:v>2263.098000000004</c:v>
                </c:pt>
                <c:pt idx="110">
                  <c:v>2258.9400000000037</c:v>
                </c:pt>
                <c:pt idx="111">
                  <c:v>2254.7820000000042</c:v>
                </c:pt>
                <c:pt idx="112">
                  <c:v>2250.6240000000043</c:v>
                </c:pt>
                <c:pt idx="113">
                  <c:v>2246.4660000000044</c:v>
                </c:pt>
                <c:pt idx="114">
                  <c:v>2242.3080000000036</c:v>
                </c:pt>
                <c:pt idx="115">
                  <c:v>2238.1500000000042</c:v>
                </c:pt>
                <c:pt idx="116">
                  <c:v>2233.9920000000043</c:v>
                </c:pt>
                <c:pt idx="117">
                  <c:v>2229.8340000000044</c:v>
                </c:pt>
                <c:pt idx="118">
                  <c:v>2225.676000000004</c:v>
                </c:pt>
                <c:pt idx="119">
                  <c:v>2221.5180000000046</c:v>
                </c:pt>
                <c:pt idx="120">
                  <c:v>2217.3600000000047</c:v>
                </c:pt>
                <c:pt idx="121">
                  <c:v>2213.2020000000043</c:v>
                </c:pt>
                <c:pt idx="122">
                  <c:v>2209.044000000004</c:v>
                </c:pt>
                <c:pt idx="123">
                  <c:v>2204.8860000000045</c:v>
                </c:pt>
                <c:pt idx="124">
                  <c:v>2200.7280000000046</c:v>
                </c:pt>
                <c:pt idx="125">
                  <c:v>2196.5700000000047</c:v>
                </c:pt>
                <c:pt idx="126">
                  <c:v>2192.4120000000044</c:v>
                </c:pt>
                <c:pt idx="127">
                  <c:v>2188.2540000000049</c:v>
                </c:pt>
                <c:pt idx="128">
                  <c:v>2184.096000000005</c:v>
                </c:pt>
                <c:pt idx="129">
                  <c:v>2179.9380000000046</c:v>
                </c:pt>
                <c:pt idx="130">
                  <c:v>2175.7800000000043</c:v>
                </c:pt>
                <c:pt idx="131">
                  <c:v>2171.6220000000048</c:v>
                </c:pt>
                <c:pt idx="132">
                  <c:v>2167.4640000000049</c:v>
                </c:pt>
                <c:pt idx="133">
                  <c:v>2163.306000000005</c:v>
                </c:pt>
                <c:pt idx="134">
                  <c:v>2159.1480000000047</c:v>
                </c:pt>
                <c:pt idx="135">
                  <c:v>2154.9900000000052</c:v>
                </c:pt>
                <c:pt idx="136">
                  <c:v>2150.8320000000049</c:v>
                </c:pt>
                <c:pt idx="137">
                  <c:v>2146.674000000005</c:v>
                </c:pt>
                <c:pt idx="138">
                  <c:v>2142.5160000000046</c:v>
                </c:pt>
                <c:pt idx="139">
                  <c:v>2138.3580000000052</c:v>
                </c:pt>
                <c:pt idx="140">
                  <c:v>2134.2000000000053</c:v>
                </c:pt>
                <c:pt idx="141">
                  <c:v>2130.0420000000054</c:v>
                </c:pt>
                <c:pt idx="142">
                  <c:v>2125.884000000005</c:v>
                </c:pt>
                <c:pt idx="143">
                  <c:v>2121.7260000000056</c:v>
                </c:pt>
                <c:pt idx="144">
                  <c:v>2117.5680000000052</c:v>
                </c:pt>
                <c:pt idx="145">
                  <c:v>2113.4100000000053</c:v>
                </c:pt>
                <c:pt idx="146">
                  <c:v>2109.252000000005</c:v>
                </c:pt>
                <c:pt idx="147">
                  <c:v>2105.0940000000055</c:v>
                </c:pt>
                <c:pt idx="148">
                  <c:v>2100.9360000000056</c:v>
                </c:pt>
                <c:pt idx="149">
                  <c:v>2096.7780000000057</c:v>
                </c:pt>
                <c:pt idx="150">
                  <c:v>2092.6200000000053</c:v>
                </c:pt>
                <c:pt idx="151">
                  <c:v>2088.4620000000054</c:v>
                </c:pt>
                <c:pt idx="152">
                  <c:v>2084.3040000000055</c:v>
                </c:pt>
                <c:pt idx="153">
                  <c:v>2080.1460000000056</c:v>
                </c:pt>
                <c:pt idx="154">
                  <c:v>2075.9880000000053</c:v>
                </c:pt>
                <c:pt idx="155">
                  <c:v>2071.8300000000058</c:v>
                </c:pt>
                <c:pt idx="156">
                  <c:v>2067.6720000000059</c:v>
                </c:pt>
                <c:pt idx="157">
                  <c:v>2063.514000000006</c:v>
                </c:pt>
                <c:pt idx="158">
                  <c:v>2059.3560000000057</c:v>
                </c:pt>
                <c:pt idx="159">
                  <c:v>2055.1980000000058</c:v>
                </c:pt>
                <c:pt idx="160">
                  <c:v>2051.0400000000059</c:v>
                </c:pt>
                <c:pt idx="161">
                  <c:v>2046.8820000000064</c:v>
                </c:pt>
                <c:pt idx="162">
                  <c:v>2042.7240000000061</c:v>
                </c:pt>
                <c:pt idx="163">
                  <c:v>2038.5660000000064</c:v>
                </c:pt>
                <c:pt idx="164">
                  <c:v>2034.408000000006</c:v>
                </c:pt>
                <c:pt idx="165">
                  <c:v>2030.2500000000059</c:v>
                </c:pt>
                <c:pt idx="166">
                  <c:v>2026.0920000000062</c:v>
                </c:pt>
                <c:pt idx="167">
                  <c:v>2021.9340000000066</c:v>
                </c:pt>
                <c:pt idx="168">
                  <c:v>2017.7760000000064</c:v>
                </c:pt>
                <c:pt idx="169">
                  <c:v>2013.6180000000061</c:v>
                </c:pt>
                <c:pt idx="170">
                  <c:v>2009.4600000000064</c:v>
                </c:pt>
                <c:pt idx="171">
                  <c:v>2005.3020000000067</c:v>
                </c:pt>
                <c:pt idx="172">
                  <c:v>2001.1440000000064</c:v>
                </c:pt>
                <c:pt idx="173">
                  <c:v>1996.9860000000062</c:v>
                </c:pt>
                <c:pt idx="174">
                  <c:v>1992.8280000000066</c:v>
                </c:pt>
                <c:pt idx="175">
                  <c:v>1988.6700000000069</c:v>
                </c:pt>
                <c:pt idx="176">
                  <c:v>1984.5120000000068</c:v>
                </c:pt>
                <c:pt idx="177">
                  <c:v>1980.3540000000064</c:v>
                </c:pt>
                <c:pt idx="178">
                  <c:v>1976.1960000000067</c:v>
                </c:pt>
                <c:pt idx="179">
                  <c:v>1972.0380000000068</c:v>
                </c:pt>
                <c:pt idx="180">
                  <c:v>1967.8800000000067</c:v>
                </c:pt>
                <c:pt idx="181">
                  <c:v>1963.7220000000066</c:v>
                </c:pt>
                <c:pt idx="182">
                  <c:v>1959.5640000000069</c:v>
                </c:pt>
                <c:pt idx="183">
                  <c:v>1955.4060000000072</c:v>
                </c:pt>
                <c:pt idx="184">
                  <c:v>1951.2480000000069</c:v>
                </c:pt>
                <c:pt idx="185">
                  <c:v>1947.0900000000067</c:v>
                </c:pt>
                <c:pt idx="186">
                  <c:v>1942.9320000000071</c:v>
                </c:pt>
                <c:pt idx="187">
                  <c:v>1938.7740000000074</c:v>
                </c:pt>
                <c:pt idx="188">
                  <c:v>1934.6160000000073</c:v>
                </c:pt>
                <c:pt idx="189">
                  <c:v>1930.4580000000069</c:v>
                </c:pt>
                <c:pt idx="190">
                  <c:v>1926.3000000000072</c:v>
                </c:pt>
                <c:pt idx="191">
                  <c:v>1922.1420000000076</c:v>
                </c:pt>
                <c:pt idx="192">
                  <c:v>1917.9840000000072</c:v>
                </c:pt>
                <c:pt idx="193">
                  <c:v>1913.8260000000071</c:v>
                </c:pt>
                <c:pt idx="194">
                  <c:v>1909.6680000000074</c:v>
                </c:pt>
                <c:pt idx="195">
                  <c:v>1905.5100000000077</c:v>
                </c:pt>
                <c:pt idx="196">
                  <c:v>1901.3520000000076</c:v>
                </c:pt>
                <c:pt idx="197">
                  <c:v>1897.1940000000072</c:v>
                </c:pt>
                <c:pt idx="198">
                  <c:v>1893.0360000000076</c:v>
                </c:pt>
                <c:pt idx="199">
                  <c:v>1888.8780000000077</c:v>
                </c:pt>
                <c:pt idx="200">
                  <c:v>1884.7200000000075</c:v>
                </c:pt>
                <c:pt idx="201">
                  <c:v>1880.5620000000074</c:v>
                </c:pt>
                <c:pt idx="202">
                  <c:v>1876.4040000000077</c:v>
                </c:pt>
                <c:pt idx="203">
                  <c:v>1872.2460000000081</c:v>
                </c:pt>
                <c:pt idx="204">
                  <c:v>1868.0880000000077</c:v>
                </c:pt>
                <c:pt idx="205">
                  <c:v>1863.9300000000076</c:v>
                </c:pt>
                <c:pt idx="206">
                  <c:v>1859.7720000000079</c:v>
                </c:pt>
                <c:pt idx="207">
                  <c:v>1855.614000000008</c:v>
                </c:pt>
                <c:pt idx="208">
                  <c:v>1851.4560000000079</c:v>
                </c:pt>
                <c:pt idx="209">
                  <c:v>1847.2980000000077</c:v>
                </c:pt>
                <c:pt idx="210">
                  <c:v>1843.1400000000081</c:v>
                </c:pt>
                <c:pt idx="211">
                  <c:v>1838.9820000000084</c:v>
                </c:pt>
                <c:pt idx="212">
                  <c:v>1834.824000000008</c:v>
                </c:pt>
                <c:pt idx="213">
                  <c:v>1830.6660000000079</c:v>
                </c:pt>
                <c:pt idx="214">
                  <c:v>1826.508000000008</c:v>
                </c:pt>
                <c:pt idx="215">
                  <c:v>1822.3500000000083</c:v>
                </c:pt>
                <c:pt idx="216">
                  <c:v>1818.1920000000082</c:v>
                </c:pt>
                <c:pt idx="217">
                  <c:v>1814.0340000000081</c:v>
                </c:pt>
                <c:pt idx="218">
                  <c:v>1809.8760000000084</c:v>
                </c:pt>
                <c:pt idx="219">
                  <c:v>1805.7180000000085</c:v>
                </c:pt>
                <c:pt idx="220">
                  <c:v>1801.5600000000084</c:v>
                </c:pt>
                <c:pt idx="221">
                  <c:v>1797.4020000000082</c:v>
                </c:pt>
                <c:pt idx="222">
                  <c:v>1793.2440000000083</c:v>
                </c:pt>
                <c:pt idx="223">
                  <c:v>1789.0860000000087</c:v>
                </c:pt>
                <c:pt idx="224">
                  <c:v>1784.9280000000085</c:v>
                </c:pt>
                <c:pt idx="225">
                  <c:v>1780.7700000000084</c:v>
                </c:pt>
                <c:pt idx="226">
                  <c:v>1776.6120000000087</c:v>
                </c:pt>
                <c:pt idx="227">
                  <c:v>1772.4540000000088</c:v>
                </c:pt>
                <c:pt idx="228">
                  <c:v>1768.2960000000087</c:v>
                </c:pt>
                <c:pt idx="229">
                  <c:v>1764.1380000000083</c:v>
                </c:pt>
                <c:pt idx="230">
                  <c:v>1759.9800000000087</c:v>
                </c:pt>
                <c:pt idx="231">
                  <c:v>1755.822000000009</c:v>
                </c:pt>
                <c:pt idx="232">
                  <c:v>1751.6640000000089</c:v>
                </c:pt>
                <c:pt idx="233">
                  <c:v>1747.5060000000087</c:v>
                </c:pt>
                <c:pt idx="234">
                  <c:v>1743.3480000000088</c:v>
                </c:pt>
                <c:pt idx="235">
                  <c:v>1739.1900000000091</c:v>
                </c:pt>
                <c:pt idx="236">
                  <c:v>1735.032000000009</c:v>
                </c:pt>
                <c:pt idx="237">
                  <c:v>1730.8740000000089</c:v>
                </c:pt>
                <c:pt idx="238">
                  <c:v>1726.7160000000092</c:v>
                </c:pt>
                <c:pt idx="239">
                  <c:v>1722.5580000000093</c:v>
                </c:pt>
                <c:pt idx="240">
                  <c:v>1718.4000000000092</c:v>
                </c:pt>
                <c:pt idx="241">
                  <c:v>1714.2420000000091</c:v>
                </c:pt>
                <c:pt idx="242">
                  <c:v>1710.0840000000092</c:v>
                </c:pt>
                <c:pt idx="243">
                  <c:v>1705.9260000000095</c:v>
                </c:pt>
                <c:pt idx="244">
                  <c:v>1701.7680000000094</c:v>
                </c:pt>
                <c:pt idx="245">
                  <c:v>1697.6100000000092</c:v>
                </c:pt>
                <c:pt idx="246">
                  <c:v>1693.4520000000095</c:v>
                </c:pt>
                <c:pt idx="247">
                  <c:v>1689.2940000000096</c:v>
                </c:pt>
                <c:pt idx="248">
                  <c:v>1685.1360000000095</c:v>
                </c:pt>
                <c:pt idx="249">
                  <c:v>1680.9780000000092</c:v>
                </c:pt>
                <c:pt idx="250">
                  <c:v>1676.8200000000095</c:v>
                </c:pt>
                <c:pt idx="251">
                  <c:v>1672.6620000000098</c:v>
                </c:pt>
                <c:pt idx="252">
                  <c:v>1668.5040000000097</c:v>
                </c:pt>
                <c:pt idx="253">
                  <c:v>1664.3460000000096</c:v>
                </c:pt>
                <c:pt idx="254">
                  <c:v>1660.1880000000097</c:v>
                </c:pt>
                <c:pt idx="255">
                  <c:v>1656.03000000001</c:v>
                </c:pt>
                <c:pt idx="256">
                  <c:v>1651.8720000000098</c:v>
                </c:pt>
                <c:pt idx="257">
                  <c:v>1647.7140000000095</c:v>
                </c:pt>
                <c:pt idx="258">
                  <c:v>1643.5560000000098</c:v>
                </c:pt>
                <c:pt idx="259">
                  <c:v>1639.3980000000101</c:v>
                </c:pt>
                <c:pt idx="260">
                  <c:v>1635.24000000001</c:v>
                </c:pt>
                <c:pt idx="261">
                  <c:v>1631.0820000000099</c:v>
                </c:pt>
                <c:pt idx="262">
                  <c:v>1626.92400000001</c:v>
                </c:pt>
                <c:pt idx="263">
                  <c:v>1622.7660000000103</c:v>
                </c:pt>
                <c:pt idx="264">
                  <c:v>1618.60800000001</c:v>
                </c:pt>
                <c:pt idx="265">
                  <c:v>1614.4500000000098</c:v>
                </c:pt>
                <c:pt idx="266">
                  <c:v>1610.2920000000101</c:v>
                </c:pt>
                <c:pt idx="267">
                  <c:v>1606.1340000000105</c:v>
                </c:pt>
                <c:pt idx="268">
                  <c:v>1601.9760000000103</c:v>
                </c:pt>
                <c:pt idx="269">
                  <c:v>1597.81800000001</c:v>
                </c:pt>
                <c:pt idx="270">
                  <c:v>1593.6600000000103</c:v>
                </c:pt>
                <c:pt idx="271">
                  <c:v>1589.5020000000106</c:v>
                </c:pt>
                <c:pt idx="272">
                  <c:v>1585.3440000000103</c:v>
                </c:pt>
                <c:pt idx="273">
                  <c:v>1581.1860000000102</c:v>
                </c:pt>
                <c:pt idx="274">
                  <c:v>1577.0280000000105</c:v>
                </c:pt>
                <c:pt idx="275">
                  <c:v>1572.8700000000108</c:v>
                </c:pt>
                <c:pt idx="276">
                  <c:v>1568.7120000000107</c:v>
                </c:pt>
                <c:pt idx="277">
                  <c:v>1564.5540000000103</c:v>
                </c:pt>
                <c:pt idx="278">
                  <c:v>1560.3960000000106</c:v>
                </c:pt>
                <c:pt idx="279">
                  <c:v>1556.2380000000107</c:v>
                </c:pt>
                <c:pt idx="280">
                  <c:v>1552.0800000000106</c:v>
                </c:pt>
                <c:pt idx="281">
                  <c:v>1547.9220000000105</c:v>
                </c:pt>
                <c:pt idx="282">
                  <c:v>1543.7640000000108</c:v>
                </c:pt>
                <c:pt idx="283">
                  <c:v>1539.6060000000111</c:v>
                </c:pt>
                <c:pt idx="284">
                  <c:v>1535.4480000000108</c:v>
                </c:pt>
                <c:pt idx="285">
                  <c:v>1531.2900000000107</c:v>
                </c:pt>
                <c:pt idx="286">
                  <c:v>1527.132000000011</c:v>
                </c:pt>
                <c:pt idx="287">
                  <c:v>1522.9740000000113</c:v>
                </c:pt>
                <c:pt idx="288">
                  <c:v>1518.8160000000112</c:v>
                </c:pt>
                <c:pt idx="289">
                  <c:v>1514.6580000000108</c:v>
                </c:pt>
                <c:pt idx="290">
                  <c:v>1510.5000000000111</c:v>
                </c:pt>
                <c:pt idx="291">
                  <c:v>1506.3420000000115</c:v>
                </c:pt>
                <c:pt idx="292">
                  <c:v>1502.1840000000111</c:v>
                </c:pt>
                <c:pt idx="293">
                  <c:v>1498.026000000011</c:v>
                </c:pt>
                <c:pt idx="294">
                  <c:v>1493.8680000000113</c:v>
                </c:pt>
                <c:pt idx="295">
                  <c:v>1489.7100000000116</c:v>
                </c:pt>
                <c:pt idx="296">
                  <c:v>1485.5520000000115</c:v>
                </c:pt>
                <c:pt idx="297">
                  <c:v>1481.3940000000111</c:v>
                </c:pt>
                <c:pt idx="298">
                  <c:v>1477.2360000000115</c:v>
                </c:pt>
                <c:pt idx="299">
                  <c:v>1473.0780000000116</c:v>
                </c:pt>
                <c:pt idx="300">
                  <c:v>1468.9200000000114</c:v>
                </c:pt>
                <c:pt idx="301">
                  <c:v>1464.7620000000113</c:v>
                </c:pt>
                <c:pt idx="302">
                  <c:v>1460.6040000000116</c:v>
                </c:pt>
                <c:pt idx="303">
                  <c:v>1456.446000000012</c:v>
                </c:pt>
                <c:pt idx="304">
                  <c:v>1452.2880000000116</c:v>
                </c:pt>
                <c:pt idx="305">
                  <c:v>1448.1300000000115</c:v>
                </c:pt>
                <c:pt idx="306">
                  <c:v>1443.9720000000118</c:v>
                </c:pt>
                <c:pt idx="307">
                  <c:v>1439.8140000000119</c:v>
                </c:pt>
                <c:pt idx="308">
                  <c:v>1435.6560000000118</c:v>
                </c:pt>
                <c:pt idx="309">
                  <c:v>1431.4980000000116</c:v>
                </c:pt>
                <c:pt idx="310">
                  <c:v>1427.340000000012</c:v>
                </c:pt>
                <c:pt idx="311">
                  <c:v>1423.1820000000123</c:v>
                </c:pt>
                <c:pt idx="312">
                  <c:v>1419.0240000000119</c:v>
                </c:pt>
                <c:pt idx="313">
                  <c:v>1414.8660000000118</c:v>
                </c:pt>
                <c:pt idx="314">
                  <c:v>1410.7080000000119</c:v>
                </c:pt>
                <c:pt idx="315">
                  <c:v>1406.5500000000122</c:v>
                </c:pt>
                <c:pt idx="316">
                  <c:v>1402.3920000000121</c:v>
                </c:pt>
                <c:pt idx="317">
                  <c:v>1398.234000000012</c:v>
                </c:pt>
                <c:pt idx="318">
                  <c:v>1394.0760000000123</c:v>
                </c:pt>
                <c:pt idx="319">
                  <c:v>1389.9180000000124</c:v>
                </c:pt>
                <c:pt idx="320">
                  <c:v>1385.760000000012</c:v>
                </c:pt>
                <c:pt idx="321">
                  <c:v>1381.6020000000117</c:v>
                </c:pt>
                <c:pt idx="322">
                  <c:v>1377.4440000000118</c:v>
                </c:pt>
                <c:pt idx="323">
                  <c:v>1373.2860000000114</c:v>
                </c:pt>
                <c:pt idx="324">
                  <c:v>1369.1280000000111</c:v>
                </c:pt>
                <c:pt idx="325">
                  <c:v>1364.9700000000109</c:v>
                </c:pt>
                <c:pt idx="326">
                  <c:v>1360.8120000000106</c:v>
                </c:pt>
                <c:pt idx="327">
                  <c:v>1356.6540000000105</c:v>
                </c:pt>
                <c:pt idx="328">
                  <c:v>1352.4960000000099</c:v>
                </c:pt>
                <c:pt idx="329">
                  <c:v>1348.3380000000097</c:v>
                </c:pt>
                <c:pt idx="330">
                  <c:v>1344.1800000000096</c:v>
                </c:pt>
                <c:pt idx="331">
                  <c:v>1340.0220000000095</c:v>
                </c:pt>
                <c:pt idx="332">
                  <c:v>1335.8640000000091</c:v>
                </c:pt>
                <c:pt idx="333">
                  <c:v>1331.7060000000088</c:v>
                </c:pt>
                <c:pt idx="334">
                  <c:v>1327.5480000000084</c:v>
                </c:pt>
                <c:pt idx="335">
                  <c:v>1323.3900000000083</c:v>
                </c:pt>
                <c:pt idx="336">
                  <c:v>1319.2320000000082</c:v>
                </c:pt>
                <c:pt idx="337">
                  <c:v>1315.0740000000078</c:v>
                </c:pt>
                <c:pt idx="338">
                  <c:v>1310.9160000000074</c:v>
                </c:pt>
                <c:pt idx="339">
                  <c:v>1306.7580000000073</c:v>
                </c:pt>
                <c:pt idx="340">
                  <c:v>1302.600000000007</c:v>
                </c:pt>
                <c:pt idx="341">
                  <c:v>1298.4420000000068</c:v>
                </c:pt>
                <c:pt idx="342">
                  <c:v>1294.2840000000067</c:v>
                </c:pt>
                <c:pt idx="343">
                  <c:v>1290.1260000000061</c:v>
                </c:pt>
                <c:pt idx="344">
                  <c:v>1285.968000000006</c:v>
                </c:pt>
                <c:pt idx="345">
                  <c:v>1281.8100000000056</c:v>
                </c:pt>
                <c:pt idx="346">
                  <c:v>1277.6520000000055</c:v>
                </c:pt>
                <c:pt idx="347">
                  <c:v>1273.4940000000054</c:v>
                </c:pt>
                <c:pt idx="348">
                  <c:v>1269.3360000000048</c:v>
                </c:pt>
                <c:pt idx="349">
                  <c:v>1265.1780000000047</c:v>
                </c:pt>
                <c:pt idx="350">
                  <c:v>1261.0200000000045</c:v>
                </c:pt>
                <c:pt idx="351">
                  <c:v>1256.8620000000042</c:v>
                </c:pt>
                <c:pt idx="352">
                  <c:v>1252.704000000004</c:v>
                </c:pt>
                <c:pt idx="353">
                  <c:v>1248.5460000000035</c:v>
                </c:pt>
                <c:pt idx="354">
                  <c:v>1244.3880000000033</c:v>
                </c:pt>
                <c:pt idx="355">
                  <c:v>1240.2300000000032</c:v>
                </c:pt>
                <c:pt idx="356">
                  <c:v>1236.0720000000031</c:v>
                </c:pt>
                <c:pt idx="357">
                  <c:v>1231.9140000000027</c:v>
                </c:pt>
                <c:pt idx="358">
                  <c:v>1227.7560000000024</c:v>
                </c:pt>
                <c:pt idx="359">
                  <c:v>1223.598000000002</c:v>
                </c:pt>
                <c:pt idx="360">
                  <c:v>1219.4400000000019</c:v>
                </c:pt>
                <c:pt idx="361">
                  <c:v>1215.2820000000017</c:v>
                </c:pt>
                <c:pt idx="362">
                  <c:v>1211.1240000000014</c:v>
                </c:pt>
                <c:pt idx="363">
                  <c:v>1206.966000000001</c:v>
                </c:pt>
                <c:pt idx="364">
                  <c:v>1202.8080000000009</c:v>
                </c:pt>
                <c:pt idx="365">
                  <c:v>1198.6500000000005</c:v>
                </c:pt>
                <c:pt idx="366">
                  <c:v>1194.4920000000004</c:v>
                </c:pt>
                <c:pt idx="367">
                  <c:v>1190.3340000000003</c:v>
                </c:pt>
                <c:pt idx="368">
                  <c:v>1186.1759999999997</c:v>
                </c:pt>
                <c:pt idx="369">
                  <c:v>1182.0179999999996</c:v>
                </c:pt>
                <c:pt idx="370">
                  <c:v>1177.8599999999992</c:v>
                </c:pt>
                <c:pt idx="371">
                  <c:v>1173.7019999999991</c:v>
                </c:pt>
                <c:pt idx="372">
                  <c:v>1169.543999999999</c:v>
                </c:pt>
                <c:pt idx="373">
                  <c:v>1165.3859999999984</c:v>
                </c:pt>
                <c:pt idx="374">
                  <c:v>1161.2279999999982</c:v>
                </c:pt>
                <c:pt idx="375">
                  <c:v>1157.0699999999981</c:v>
                </c:pt>
                <c:pt idx="376">
                  <c:v>1152.9119999999978</c:v>
                </c:pt>
                <c:pt idx="377">
                  <c:v>1148.7539999999976</c:v>
                </c:pt>
                <c:pt idx="378">
                  <c:v>1144.595999999997</c:v>
                </c:pt>
                <c:pt idx="379">
                  <c:v>1140.4379999999969</c:v>
                </c:pt>
                <c:pt idx="380">
                  <c:v>1136.2799999999968</c:v>
                </c:pt>
                <c:pt idx="381">
                  <c:v>1132.1219999999967</c:v>
                </c:pt>
                <c:pt idx="382">
                  <c:v>1127.9639999999963</c:v>
                </c:pt>
                <c:pt idx="383">
                  <c:v>1123.8059999999959</c:v>
                </c:pt>
                <c:pt idx="384">
                  <c:v>1119.6479999999956</c:v>
                </c:pt>
                <c:pt idx="385">
                  <c:v>1115.4899999999955</c:v>
                </c:pt>
                <c:pt idx="386">
                  <c:v>1111.3319999999953</c:v>
                </c:pt>
                <c:pt idx="387">
                  <c:v>1107.173999999995</c:v>
                </c:pt>
                <c:pt idx="388">
                  <c:v>1103.0159999999946</c:v>
                </c:pt>
                <c:pt idx="389">
                  <c:v>1098.8579999999945</c:v>
                </c:pt>
                <c:pt idx="390">
                  <c:v>1094.6999999999941</c:v>
                </c:pt>
                <c:pt idx="391">
                  <c:v>1090.541999999994</c:v>
                </c:pt>
                <c:pt idx="392">
                  <c:v>1086.3839999999939</c:v>
                </c:pt>
                <c:pt idx="393">
                  <c:v>1082.2259999999933</c:v>
                </c:pt>
                <c:pt idx="394">
                  <c:v>1078.0679999999932</c:v>
                </c:pt>
                <c:pt idx="395">
                  <c:v>1073.9099999999928</c:v>
                </c:pt>
                <c:pt idx="396">
                  <c:v>1069.7519999999927</c:v>
                </c:pt>
                <c:pt idx="397">
                  <c:v>1065.5939999999925</c:v>
                </c:pt>
                <c:pt idx="398">
                  <c:v>1061.435999999992</c:v>
                </c:pt>
                <c:pt idx="399">
                  <c:v>1057.2779999999918</c:v>
                </c:pt>
                <c:pt idx="400">
                  <c:v>1053.1199999999917</c:v>
                </c:pt>
                <c:pt idx="401">
                  <c:v>1048.9619999999913</c:v>
                </c:pt>
                <c:pt idx="402">
                  <c:v>1044.8039999999912</c:v>
                </c:pt>
                <c:pt idx="403">
                  <c:v>1040.6459999999906</c:v>
                </c:pt>
                <c:pt idx="404">
                  <c:v>1036.4879999999905</c:v>
                </c:pt>
                <c:pt idx="405">
                  <c:v>1032.3299999999904</c:v>
                </c:pt>
                <c:pt idx="406">
                  <c:v>1028.1719999999902</c:v>
                </c:pt>
                <c:pt idx="407">
                  <c:v>1024.0139999999899</c:v>
                </c:pt>
                <c:pt idx="408">
                  <c:v>1019.8559999999894</c:v>
                </c:pt>
                <c:pt idx="409">
                  <c:v>1015.697999999989</c:v>
                </c:pt>
                <c:pt idx="410">
                  <c:v>1011.5399999999887</c:v>
                </c:pt>
                <c:pt idx="411">
                  <c:v>1007.3819999999885</c:v>
                </c:pt>
                <c:pt idx="412">
                  <c:v>1003.2239999999881</c:v>
                </c:pt>
                <c:pt idx="413">
                  <c:v>999.06599999998741</c:v>
                </c:pt>
                <c:pt idx="414">
                  <c:v>994.90799999998717</c:v>
                </c:pt>
                <c:pt idx="415">
                  <c:v>990.74999999998693</c:v>
                </c:pt>
                <c:pt idx="416">
                  <c:v>986.59199999998668</c:v>
                </c:pt>
                <c:pt idx="417">
                  <c:v>982.4339999999861</c:v>
                </c:pt>
                <c:pt idx="418">
                  <c:v>978.27599999998563</c:v>
                </c:pt>
                <c:pt idx="419">
                  <c:v>974.11799999998539</c:v>
                </c:pt>
                <c:pt idx="420">
                  <c:v>969.95999999998503</c:v>
                </c:pt>
                <c:pt idx="421">
                  <c:v>965.80199999998456</c:v>
                </c:pt>
                <c:pt idx="422">
                  <c:v>961.64399999998443</c:v>
                </c:pt>
                <c:pt idx="423">
                  <c:v>957.48599999998385</c:v>
                </c:pt>
                <c:pt idx="424">
                  <c:v>953.3279999999836</c:v>
                </c:pt>
                <c:pt idx="425">
                  <c:v>949.16999999998302</c:v>
                </c:pt>
                <c:pt idx="426">
                  <c:v>945.01199999998289</c:v>
                </c:pt>
                <c:pt idx="427">
                  <c:v>940.85399999998253</c:v>
                </c:pt>
                <c:pt idx="428">
                  <c:v>936.69599999998195</c:v>
                </c:pt>
                <c:pt idx="429">
                  <c:v>932.53799999998148</c:v>
                </c:pt>
                <c:pt idx="430">
                  <c:v>928.37999999998135</c:v>
                </c:pt>
                <c:pt idx="431">
                  <c:v>924.22199999998099</c:v>
                </c:pt>
                <c:pt idx="432">
                  <c:v>920.06399999998087</c:v>
                </c:pt>
                <c:pt idx="433">
                  <c:v>915.90599999997994</c:v>
                </c:pt>
                <c:pt idx="434">
                  <c:v>911.74799999997981</c:v>
                </c:pt>
                <c:pt idx="435">
                  <c:v>907.58999999997945</c:v>
                </c:pt>
                <c:pt idx="436">
                  <c:v>903.43199999997921</c:v>
                </c:pt>
                <c:pt idx="437">
                  <c:v>899.27399999997874</c:v>
                </c:pt>
                <c:pt idx="438">
                  <c:v>895.11599999997827</c:v>
                </c:pt>
                <c:pt idx="439">
                  <c:v>890.95799999997791</c:v>
                </c:pt>
                <c:pt idx="440">
                  <c:v>886.79999999997779</c:v>
                </c:pt>
                <c:pt idx="441">
                  <c:v>882.6419999999772</c:v>
                </c:pt>
                <c:pt idx="442">
                  <c:v>878.48399999997696</c:v>
                </c:pt>
                <c:pt idx="443">
                  <c:v>874.32599999997637</c:v>
                </c:pt>
                <c:pt idx="444">
                  <c:v>870.16799999997613</c:v>
                </c:pt>
                <c:pt idx="445">
                  <c:v>866.00999999997566</c:v>
                </c:pt>
                <c:pt idx="446">
                  <c:v>861.85199999997542</c:v>
                </c:pt>
                <c:pt idx="447">
                  <c:v>857.69399999997518</c:v>
                </c:pt>
                <c:pt idx="448">
                  <c:v>853.53599999997471</c:v>
                </c:pt>
                <c:pt idx="449">
                  <c:v>849.37799999997412</c:v>
                </c:pt>
                <c:pt idx="450">
                  <c:v>845.21999999997388</c:v>
                </c:pt>
                <c:pt idx="451">
                  <c:v>841.06199999997364</c:v>
                </c:pt>
                <c:pt idx="452">
                  <c:v>836.90399999997328</c:v>
                </c:pt>
                <c:pt idx="453">
                  <c:v>832.74599999997258</c:v>
                </c:pt>
                <c:pt idx="454">
                  <c:v>828.58799999997234</c:v>
                </c:pt>
                <c:pt idx="455">
                  <c:v>824.4299999999721</c:v>
                </c:pt>
                <c:pt idx="456">
                  <c:v>820.27199999997185</c:v>
                </c:pt>
                <c:pt idx="457">
                  <c:v>816.11399999997138</c:v>
                </c:pt>
                <c:pt idx="458">
                  <c:v>811.9559999999708</c:v>
                </c:pt>
                <c:pt idx="459">
                  <c:v>807.79799999997056</c:v>
                </c:pt>
                <c:pt idx="460">
                  <c:v>803.6399999999702</c:v>
                </c:pt>
                <c:pt idx="461">
                  <c:v>799.48199999996984</c:v>
                </c:pt>
                <c:pt idx="462">
                  <c:v>795.3239999999696</c:v>
                </c:pt>
                <c:pt idx="463">
                  <c:v>791.16599999996902</c:v>
                </c:pt>
                <c:pt idx="464">
                  <c:v>787.00799999996877</c:v>
                </c:pt>
                <c:pt idx="465">
                  <c:v>782.8499999999683</c:v>
                </c:pt>
                <c:pt idx="466">
                  <c:v>778.69199999996806</c:v>
                </c:pt>
                <c:pt idx="467">
                  <c:v>774.5339999999677</c:v>
                </c:pt>
                <c:pt idx="468">
                  <c:v>770.37599999996712</c:v>
                </c:pt>
                <c:pt idx="469">
                  <c:v>766.21799999996676</c:v>
                </c:pt>
                <c:pt idx="470">
                  <c:v>762.05999999996652</c:v>
                </c:pt>
                <c:pt idx="471">
                  <c:v>757.90199999996616</c:v>
                </c:pt>
                <c:pt idx="472">
                  <c:v>753.74399999996604</c:v>
                </c:pt>
                <c:pt idx="473">
                  <c:v>749.58599999996522</c:v>
                </c:pt>
                <c:pt idx="474">
                  <c:v>745.42799999996498</c:v>
                </c:pt>
                <c:pt idx="475">
                  <c:v>741.26999999996463</c:v>
                </c:pt>
                <c:pt idx="476">
                  <c:v>737.11199999996438</c:v>
                </c:pt>
                <c:pt idx="477">
                  <c:v>732.95399999996391</c:v>
                </c:pt>
                <c:pt idx="478">
                  <c:v>728.79599999996344</c:v>
                </c:pt>
                <c:pt idx="479">
                  <c:v>724.6379999999632</c:v>
                </c:pt>
                <c:pt idx="480">
                  <c:v>720.47999999996296</c:v>
                </c:pt>
                <c:pt idx="481">
                  <c:v>716.32199999996237</c:v>
                </c:pt>
                <c:pt idx="482">
                  <c:v>712.16399999996224</c:v>
                </c:pt>
                <c:pt idx="483">
                  <c:v>708.00599999996166</c:v>
                </c:pt>
                <c:pt idx="484">
                  <c:v>703.8479999999613</c:v>
                </c:pt>
                <c:pt idx="485">
                  <c:v>699.68999999996083</c:v>
                </c:pt>
                <c:pt idx="486">
                  <c:v>695.5319999999607</c:v>
                </c:pt>
                <c:pt idx="487">
                  <c:v>691.37399999996035</c:v>
                </c:pt>
                <c:pt idx="488">
                  <c:v>687.21599999995988</c:v>
                </c:pt>
                <c:pt idx="489">
                  <c:v>683.05799999995929</c:v>
                </c:pt>
                <c:pt idx="490">
                  <c:v>678.89999999995916</c:v>
                </c:pt>
                <c:pt idx="491">
                  <c:v>674.74199999995881</c:v>
                </c:pt>
                <c:pt idx="492">
                  <c:v>670.58399999995856</c:v>
                </c:pt>
                <c:pt idx="493">
                  <c:v>666.42599999995775</c:v>
                </c:pt>
                <c:pt idx="494">
                  <c:v>662.26799999995762</c:v>
                </c:pt>
                <c:pt idx="495">
                  <c:v>658.10999999995727</c:v>
                </c:pt>
                <c:pt idx="496">
                  <c:v>653.95199999995702</c:v>
                </c:pt>
                <c:pt idx="497">
                  <c:v>649.79399999995655</c:v>
                </c:pt>
                <c:pt idx="498">
                  <c:v>645.63599999995608</c:v>
                </c:pt>
                <c:pt idx="499">
                  <c:v>641.47799999995573</c:v>
                </c:pt>
                <c:pt idx="500">
                  <c:v>637.31999999995548</c:v>
                </c:pt>
                <c:pt idx="501">
                  <c:v>633.16199999995501</c:v>
                </c:pt>
                <c:pt idx="502">
                  <c:v>629.00399999995477</c:v>
                </c:pt>
                <c:pt idx="503">
                  <c:v>624.84599999995419</c:v>
                </c:pt>
                <c:pt idx="504">
                  <c:v>620.68799999995395</c:v>
                </c:pt>
                <c:pt idx="505">
                  <c:v>616.52999999995347</c:v>
                </c:pt>
                <c:pt idx="506">
                  <c:v>612.37199999995323</c:v>
                </c:pt>
                <c:pt idx="507">
                  <c:v>608.21399999995299</c:v>
                </c:pt>
                <c:pt idx="508">
                  <c:v>604.05599999995241</c:v>
                </c:pt>
                <c:pt idx="509">
                  <c:v>599.89799999995194</c:v>
                </c:pt>
                <c:pt idx="510">
                  <c:v>595.73999999995169</c:v>
                </c:pt>
                <c:pt idx="511">
                  <c:v>591.58199999995145</c:v>
                </c:pt>
                <c:pt idx="512">
                  <c:v>587.42399999995109</c:v>
                </c:pt>
                <c:pt idx="513">
                  <c:v>583.2659999999504</c:v>
                </c:pt>
                <c:pt idx="514">
                  <c:v>579.10799999995015</c:v>
                </c:pt>
                <c:pt idx="515">
                  <c:v>574.94999999994991</c:v>
                </c:pt>
                <c:pt idx="516">
                  <c:v>570.79199999994955</c:v>
                </c:pt>
                <c:pt idx="517">
                  <c:v>566.6339999999492</c:v>
                </c:pt>
                <c:pt idx="518">
                  <c:v>562.47599999994861</c:v>
                </c:pt>
                <c:pt idx="519">
                  <c:v>558.31799999994837</c:v>
                </c:pt>
                <c:pt idx="520">
                  <c:v>554.15999999994801</c:v>
                </c:pt>
                <c:pt idx="521">
                  <c:v>550.00199999994766</c:v>
                </c:pt>
                <c:pt idx="522">
                  <c:v>545.84399999994741</c:v>
                </c:pt>
                <c:pt idx="523">
                  <c:v>541.68599999994683</c:v>
                </c:pt>
                <c:pt idx="524">
                  <c:v>537.52799999994647</c:v>
                </c:pt>
                <c:pt idx="525">
                  <c:v>533.36999999994612</c:v>
                </c:pt>
              </c:numCache>
            </c:numRef>
          </c:val>
          <c:extLst>
            <c:ext xmlns:c16="http://schemas.microsoft.com/office/drawing/2014/chart" uri="{C3380CC4-5D6E-409C-BE32-E72D297353CC}">
              <c16:uniqueId val="{00000000-EC54-4CC7-900C-EE736FD9C2BE}"/>
            </c:ext>
          </c:extLst>
        </c:ser>
        <c:dLbls>
          <c:showLegendKey val="0"/>
          <c:showVal val="0"/>
          <c:showCatName val="0"/>
          <c:showSerName val="0"/>
          <c:showPercent val="0"/>
          <c:showBubbleSize val="0"/>
        </c:dLbls>
        <c:axId val="404136808"/>
        <c:axId val="1"/>
      </c:areaChart>
      <c:catAx>
        <c:axId val="404136808"/>
        <c:scaling>
          <c:orientation val="minMax"/>
        </c:scaling>
        <c:delete val="0"/>
        <c:axPos val="b"/>
        <c:majorTickMark val="none"/>
        <c:minorTickMark val="none"/>
        <c:tickLblPos val="none"/>
        <c:spPr>
          <a:ln w="9525">
            <a:noFill/>
          </a:ln>
        </c:spPr>
        <c:crossAx val="1"/>
        <c:crossesAt val="1300"/>
        <c:auto val="1"/>
        <c:lblAlgn val="ctr"/>
        <c:lblOffset val="100"/>
        <c:tickMarkSkip val="1"/>
        <c:noMultiLvlLbl val="0"/>
      </c:catAx>
      <c:valAx>
        <c:axId val="1"/>
        <c:scaling>
          <c:orientation val="minMax"/>
          <c:max val="2500"/>
          <c:min val="13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04136808"/>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spPr>
            <a:solidFill>
              <a:srgbClr val="C0C0C0"/>
            </a:solidFill>
            <a:ln w="25400">
              <a:solidFill>
                <a:srgbClr val="000000"/>
              </a:solidFill>
              <a:prstDash val="solid"/>
            </a:ln>
          </c:spPr>
          <c:val>
            <c:numRef>
              <c:f>'Course Analysis'!$C$7:$C$532</c:f>
              <c:numCache>
                <c:formatCode>0.00</c:formatCode>
                <c:ptCount val="526"/>
                <c:pt idx="0">
                  <c:v>2550</c:v>
                </c:pt>
                <c:pt idx="1">
                  <c:v>2550</c:v>
                </c:pt>
                <c:pt idx="2">
                  <c:v>2550</c:v>
                </c:pt>
                <c:pt idx="3">
                  <c:v>2550</c:v>
                </c:pt>
                <c:pt idx="4">
                  <c:v>2550</c:v>
                </c:pt>
                <c:pt idx="5">
                  <c:v>2550</c:v>
                </c:pt>
                <c:pt idx="6">
                  <c:v>2550</c:v>
                </c:pt>
                <c:pt idx="7">
                  <c:v>2550</c:v>
                </c:pt>
                <c:pt idx="8">
                  <c:v>2550</c:v>
                </c:pt>
                <c:pt idx="9">
                  <c:v>2550</c:v>
                </c:pt>
                <c:pt idx="10">
                  <c:v>2550</c:v>
                </c:pt>
                <c:pt idx="11">
                  <c:v>2550</c:v>
                </c:pt>
                <c:pt idx="12">
                  <c:v>2550</c:v>
                </c:pt>
                <c:pt idx="13">
                  <c:v>2550</c:v>
                </c:pt>
                <c:pt idx="14">
                  <c:v>2550</c:v>
                </c:pt>
                <c:pt idx="15">
                  <c:v>2550</c:v>
                </c:pt>
                <c:pt idx="16">
                  <c:v>2550</c:v>
                </c:pt>
                <c:pt idx="17">
                  <c:v>2550</c:v>
                </c:pt>
                <c:pt idx="18">
                  <c:v>2550</c:v>
                </c:pt>
                <c:pt idx="19">
                  <c:v>2550</c:v>
                </c:pt>
                <c:pt idx="20">
                  <c:v>2550</c:v>
                </c:pt>
                <c:pt idx="21">
                  <c:v>2550</c:v>
                </c:pt>
                <c:pt idx="22">
                  <c:v>2550</c:v>
                </c:pt>
                <c:pt idx="23">
                  <c:v>2550</c:v>
                </c:pt>
                <c:pt idx="24">
                  <c:v>2550</c:v>
                </c:pt>
                <c:pt idx="25">
                  <c:v>2550</c:v>
                </c:pt>
                <c:pt idx="26">
                  <c:v>2550</c:v>
                </c:pt>
                <c:pt idx="27">
                  <c:v>2550</c:v>
                </c:pt>
                <c:pt idx="28">
                  <c:v>2550</c:v>
                </c:pt>
                <c:pt idx="29">
                  <c:v>2550</c:v>
                </c:pt>
                <c:pt idx="30">
                  <c:v>2550</c:v>
                </c:pt>
                <c:pt idx="31">
                  <c:v>2550</c:v>
                </c:pt>
                <c:pt idx="32">
                  <c:v>2550</c:v>
                </c:pt>
                <c:pt idx="33">
                  <c:v>2550</c:v>
                </c:pt>
                <c:pt idx="34">
                  <c:v>2550</c:v>
                </c:pt>
                <c:pt idx="35">
                  <c:v>2550</c:v>
                </c:pt>
                <c:pt idx="36">
                  <c:v>2550</c:v>
                </c:pt>
                <c:pt idx="37">
                  <c:v>2550</c:v>
                </c:pt>
                <c:pt idx="38">
                  <c:v>2550</c:v>
                </c:pt>
                <c:pt idx="39">
                  <c:v>2550</c:v>
                </c:pt>
                <c:pt idx="40">
                  <c:v>2548.614</c:v>
                </c:pt>
                <c:pt idx="41">
                  <c:v>2545.8420000000001</c:v>
                </c:pt>
                <c:pt idx="42">
                  <c:v>2541.6839999999997</c:v>
                </c:pt>
                <c:pt idx="43">
                  <c:v>2537.5260000000003</c:v>
                </c:pt>
                <c:pt idx="44">
                  <c:v>2533.3680000000004</c:v>
                </c:pt>
                <c:pt idx="45">
                  <c:v>2529.2100000000005</c:v>
                </c:pt>
                <c:pt idx="46">
                  <c:v>2525.0519999999997</c:v>
                </c:pt>
                <c:pt idx="47">
                  <c:v>2520.8940000000002</c:v>
                </c:pt>
                <c:pt idx="48">
                  <c:v>2516.7360000000003</c:v>
                </c:pt>
                <c:pt idx="49">
                  <c:v>2512.5780000000004</c:v>
                </c:pt>
                <c:pt idx="50">
                  <c:v>2508.42</c:v>
                </c:pt>
                <c:pt idx="51">
                  <c:v>2504.2620000000006</c:v>
                </c:pt>
                <c:pt idx="52">
                  <c:v>2500.1040000000007</c:v>
                </c:pt>
                <c:pt idx="53">
                  <c:v>2495.9460000000008</c:v>
                </c:pt>
                <c:pt idx="54">
                  <c:v>2491.7880000000005</c:v>
                </c:pt>
                <c:pt idx="55">
                  <c:v>2487.630000000001</c:v>
                </c:pt>
                <c:pt idx="56">
                  <c:v>2483.4720000000011</c:v>
                </c:pt>
                <c:pt idx="57">
                  <c:v>2479.3140000000012</c:v>
                </c:pt>
                <c:pt idx="58">
                  <c:v>2475.1560000000009</c:v>
                </c:pt>
                <c:pt idx="59">
                  <c:v>2470.9980000000014</c:v>
                </c:pt>
                <c:pt idx="60">
                  <c:v>2466.8400000000015</c:v>
                </c:pt>
                <c:pt idx="61">
                  <c:v>2462.6820000000016</c:v>
                </c:pt>
                <c:pt idx="62">
                  <c:v>2458.5240000000013</c:v>
                </c:pt>
                <c:pt idx="63">
                  <c:v>2454.3660000000018</c:v>
                </c:pt>
                <c:pt idx="64">
                  <c:v>2450.2080000000019</c:v>
                </c:pt>
                <c:pt idx="65">
                  <c:v>2446.050000000002</c:v>
                </c:pt>
                <c:pt idx="66">
                  <c:v>2441.8920000000012</c:v>
                </c:pt>
                <c:pt idx="67">
                  <c:v>2437.7340000000017</c:v>
                </c:pt>
                <c:pt idx="68">
                  <c:v>2433.5760000000018</c:v>
                </c:pt>
                <c:pt idx="69">
                  <c:v>2429.4180000000019</c:v>
                </c:pt>
                <c:pt idx="70">
                  <c:v>2425.2600000000016</c:v>
                </c:pt>
                <c:pt idx="71">
                  <c:v>2421.1020000000021</c:v>
                </c:pt>
                <c:pt idx="72">
                  <c:v>2416.9440000000022</c:v>
                </c:pt>
                <c:pt idx="73">
                  <c:v>2412.7860000000023</c:v>
                </c:pt>
                <c:pt idx="74">
                  <c:v>2408.628000000002</c:v>
                </c:pt>
                <c:pt idx="75">
                  <c:v>2404.4700000000025</c:v>
                </c:pt>
                <c:pt idx="76">
                  <c:v>2400.3120000000026</c:v>
                </c:pt>
                <c:pt idx="77">
                  <c:v>2396.1540000000027</c:v>
                </c:pt>
                <c:pt idx="78">
                  <c:v>2391.9960000000024</c:v>
                </c:pt>
                <c:pt idx="79">
                  <c:v>2387.8380000000029</c:v>
                </c:pt>
                <c:pt idx="80">
                  <c:v>2383.680000000003</c:v>
                </c:pt>
                <c:pt idx="81">
                  <c:v>2379.5220000000031</c:v>
                </c:pt>
                <c:pt idx="82">
                  <c:v>2375.3640000000023</c:v>
                </c:pt>
                <c:pt idx="83">
                  <c:v>2371.2060000000029</c:v>
                </c:pt>
                <c:pt idx="84">
                  <c:v>2367.048000000003</c:v>
                </c:pt>
                <c:pt idx="85">
                  <c:v>2362.8900000000031</c:v>
                </c:pt>
                <c:pt idx="86">
                  <c:v>2358.7320000000027</c:v>
                </c:pt>
                <c:pt idx="87">
                  <c:v>2354.5740000000033</c:v>
                </c:pt>
                <c:pt idx="88">
                  <c:v>2350.4160000000034</c:v>
                </c:pt>
                <c:pt idx="89">
                  <c:v>2346.2580000000034</c:v>
                </c:pt>
                <c:pt idx="90">
                  <c:v>2342.1000000000026</c:v>
                </c:pt>
                <c:pt idx="91">
                  <c:v>2337.9420000000032</c:v>
                </c:pt>
                <c:pt idx="92">
                  <c:v>2333.7840000000033</c:v>
                </c:pt>
                <c:pt idx="93">
                  <c:v>2329.6260000000034</c:v>
                </c:pt>
                <c:pt idx="94">
                  <c:v>2325.468000000003</c:v>
                </c:pt>
                <c:pt idx="95">
                  <c:v>2321.3100000000036</c:v>
                </c:pt>
                <c:pt idx="96">
                  <c:v>2317.1520000000037</c:v>
                </c:pt>
                <c:pt idx="97">
                  <c:v>2312.9940000000033</c:v>
                </c:pt>
                <c:pt idx="98">
                  <c:v>2308.836000000003</c:v>
                </c:pt>
                <c:pt idx="99">
                  <c:v>2304.6780000000035</c:v>
                </c:pt>
                <c:pt idx="100">
                  <c:v>2300.5200000000036</c:v>
                </c:pt>
                <c:pt idx="101">
                  <c:v>2296.3620000000037</c:v>
                </c:pt>
                <c:pt idx="102">
                  <c:v>2292.2040000000034</c:v>
                </c:pt>
                <c:pt idx="103">
                  <c:v>2288.0460000000039</c:v>
                </c:pt>
                <c:pt idx="104">
                  <c:v>2283.888000000004</c:v>
                </c:pt>
                <c:pt idx="105">
                  <c:v>2279.7300000000037</c:v>
                </c:pt>
                <c:pt idx="106">
                  <c:v>2275.5720000000033</c:v>
                </c:pt>
                <c:pt idx="107">
                  <c:v>2271.4140000000039</c:v>
                </c:pt>
                <c:pt idx="108">
                  <c:v>2267.256000000004</c:v>
                </c:pt>
                <c:pt idx="109">
                  <c:v>2263.098000000004</c:v>
                </c:pt>
                <c:pt idx="110">
                  <c:v>2258.9400000000037</c:v>
                </c:pt>
                <c:pt idx="111">
                  <c:v>2254.7820000000042</c:v>
                </c:pt>
                <c:pt idx="112">
                  <c:v>2250.6240000000043</c:v>
                </c:pt>
                <c:pt idx="113">
                  <c:v>2246.4660000000044</c:v>
                </c:pt>
                <c:pt idx="114">
                  <c:v>2242.3080000000036</c:v>
                </c:pt>
                <c:pt idx="115">
                  <c:v>2238.1500000000042</c:v>
                </c:pt>
                <c:pt idx="116">
                  <c:v>2233.9920000000043</c:v>
                </c:pt>
                <c:pt idx="117">
                  <c:v>2229.8340000000044</c:v>
                </c:pt>
                <c:pt idx="118">
                  <c:v>2225.676000000004</c:v>
                </c:pt>
                <c:pt idx="119">
                  <c:v>2221.5180000000046</c:v>
                </c:pt>
                <c:pt idx="120">
                  <c:v>2217.3600000000047</c:v>
                </c:pt>
                <c:pt idx="121">
                  <c:v>2213.2020000000043</c:v>
                </c:pt>
                <c:pt idx="122">
                  <c:v>2209.044000000004</c:v>
                </c:pt>
                <c:pt idx="123">
                  <c:v>2204.8860000000045</c:v>
                </c:pt>
                <c:pt idx="124">
                  <c:v>2200.7280000000046</c:v>
                </c:pt>
                <c:pt idx="125">
                  <c:v>2196.5700000000047</c:v>
                </c:pt>
                <c:pt idx="126">
                  <c:v>2192.4120000000044</c:v>
                </c:pt>
                <c:pt idx="127">
                  <c:v>2188.2540000000049</c:v>
                </c:pt>
                <c:pt idx="128">
                  <c:v>2184.096000000005</c:v>
                </c:pt>
                <c:pt idx="129">
                  <c:v>2179.9380000000046</c:v>
                </c:pt>
                <c:pt idx="130">
                  <c:v>2175.7800000000043</c:v>
                </c:pt>
                <c:pt idx="131">
                  <c:v>2171.6220000000048</c:v>
                </c:pt>
                <c:pt idx="132">
                  <c:v>2167.4640000000049</c:v>
                </c:pt>
                <c:pt idx="133">
                  <c:v>2163.306000000005</c:v>
                </c:pt>
                <c:pt idx="134">
                  <c:v>2159.1480000000047</c:v>
                </c:pt>
                <c:pt idx="135">
                  <c:v>2154.9900000000052</c:v>
                </c:pt>
                <c:pt idx="136">
                  <c:v>2150.8320000000049</c:v>
                </c:pt>
                <c:pt idx="137">
                  <c:v>2146.674000000005</c:v>
                </c:pt>
                <c:pt idx="138">
                  <c:v>2142.5160000000046</c:v>
                </c:pt>
                <c:pt idx="139">
                  <c:v>2138.3580000000052</c:v>
                </c:pt>
                <c:pt idx="140">
                  <c:v>2134.2000000000053</c:v>
                </c:pt>
                <c:pt idx="141">
                  <c:v>2130.0420000000054</c:v>
                </c:pt>
                <c:pt idx="142">
                  <c:v>2125.884000000005</c:v>
                </c:pt>
                <c:pt idx="143">
                  <c:v>2121.7260000000056</c:v>
                </c:pt>
                <c:pt idx="144">
                  <c:v>2117.5680000000052</c:v>
                </c:pt>
                <c:pt idx="145">
                  <c:v>2113.4100000000053</c:v>
                </c:pt>
                <c:pt idx="146">
                  <c:v>2109.252000000005</c:v>
                </c:pt>
                <c:pt idx="147">
                  <c:v>2105.0940000000055</c:v>
                </c:pt>
                <c:pt idx="148">
                  <c:v>2100.9360000000056</c:v>
                </c:pt>
                <c:pt idx="149">
                  <c:v>2096.7780000000057</c:v>
                </c:pt>
                <c:pt idx="150">
                  <c:v>2092.6200000000053</c:v>
                </c:pt>
                <c:pt idx="151">
                  <c:v>2088.4620000000054</c:v>
                </c:pt>
                <c:pt idx="152">
                  <c:v>2084.3040000000055</c:v>
                </c:pt>
                <c:pt idx="153">
                  <c:v>2080.1460000000056</c:v>
                </c:pt>
                <c:pt idx="154">
                  <c:v>2075.9880000000053</c:v>
                </c:pt>
                <c:pt idx="155">
                  <c:v>2071.8300000000058</c:v>
                </c:pt>
                <c:pt idx="156">
                  <c:v>2067.6720000000059</c:v>
                </c:pt>
                <c:pt idx="157">
                  <c:v>2063.514000000006</c:v>
                </c:pt>
                <c:pt idx="158">
                  <c:v>2059.3560000000057</c:v>
                </c:pt>
                <c:pt idx="159">
                  <c:v>2055.1980000000058</c:v>
                </c:pt>
                <c:pt idx="160">
                  <c:v>2051.0400000000059</c:v>
                </c:pt>
                <c:pt idx="161">
                  <c:v>2046.8820000000064</c:v>
                </c:pt>
                <c:pt idx="162">
                  <c:v>2042.7240000000061</c:v>
                </c:pt>
                <c:pt idx="163">
                  <c:v>2038.5660000000064</c:v>
                </c:pt>
                <c:pt idx="164">
                  <c:v>2034.408000000006</c:v>
                </c:pt>
                <c:pt idx="165">
                  <c:v>2030.2500000000059</c:v>
                </c:pt>
                <c:pt idx="166">
                  <c:v>2026.0920000000062</c:v>
                </c:pt>
                <c:pt idx="167">
                  <c:v>2021.9340000000066</c:v>
                </c:pt>
                <c:pt idx="168">
                  <c:v>2017.7760000000064</c:v>
                </c:pt>
                <c:pt idx="169">
                  <c:v>2013.6180000000061</c:v>
                </c:pt>
                <c:pt idx="170">
                  <c:v>2009.4600000000064</c:v>
                </c:pt>
                <c:pt idx="171">
                  <c:v>2005.3020000000067</c:v>
                </c:pt>
                <c:pt idx="172">
                  <c:v>2001.1440000000064</c:v>
                </c:pt>
                <c:pt idx="173">
                  <c:v>1996.9860000000062</c:v>
                </c:pt>
                <c:pt idx="174">
                  <c:v>1992.8280000000066</c:v>
                </c:pt>
                <c:pt idx="175">
                  <c:v>1988.6700000000069</c:v>
                </c:pt>
                <c:pt idx="176">
                  <c:v>1984.5120000000068</c:v>
                </c:pt>
                <c:pt idx="177">
                  <c:v>1980.3540000000064</c:v>
                </c:pt>
                <c:pt idx="178">
                  <c:v>1976.1960000000067</c:v>
                </c:pt>
                <c:pt idx="179">
                  <c:v>1972.0380000000068</c:v>
                </c:pt>
                <c:pt idx="180">
                  <c:v>1967.8800000000067</c:v>
                </c:pt>
                <c:pt idx="181">
                  <c:v>1963.7220000000066</c:v>
                </c:pt>
                <c:pt idx="182">
                  <c:v>1959.5640000000069</c:v>
                </c:pt>
                <c:pt idx="183">
                  <c:v>1955.4060000000072</c:v>
                </c:pt>
                <c:pt idx="184">
                  <c:v>1951.2480000000069</c:v>
                </c:pt>
                <c:pt idx="185">
                  <c:v>1947.0900000000067</c:v>
                </c:pt>
                <c:pt idx="186">
                  <c:v>1942.9320000000071</c:v>
                </c:pt>
                <c:pt idx="187">
                  <c:v>1938.7740000000074</c:v>
                </c:pt>
                <c:pt idx="188">
                  <c:v>1934.6160000000073</c:v>
                </c:pt>
                <c:pt idx="189">
                  <c:v>1930.4580000000069</c:v>
                </c:pt>
                <c:pt idx="190">
                  <c:v>1926.3000000000072</c:v>
                </c:pt>
                <c:pt idx="191">
                  <c:v>1922.1420000000076</c:v>
                </c:pt>
                <c:pt idx="192">
                  <c:v>1917.9840000000072</c:v>
                </c:pt>
                <c:pt idx="193">
                  <c:v>1913.8260000000071</c:v>
                </c:pt>
                <c:pt idx="194">
                  <c:v>1909.6680000000074</c:v>
                </c:pt>
                <c:pt idx="195">
                  <c:v>1905.5100000000077</c:v>
                </c:pt>
                <c:pt idx="196">
                  <c:v>1901.3520000000076</c:v>
                </c:pt>
                <c:pt idx="197">
                  <c:v>1897.1940000000072</c:v>
                </c:pt>
                <c:pt idx="198">
                  <c:v>1893.0360000000076</c:v>
                </c:pt>
                <c:pt idx="199">
                  <c:v>1888.8780000000077</c:v>
                </c:pt>
                <c:pt idx="200">
                  <c:v>1884.7200000000075</c:v>
                </c:pt>
                <c:pt idx="201">
                  <c:v>1880.5620000000074</c:v>
                </c:pt>
                <c:pt idx="202">
                  <c:v>1876.4040000000077</c:v>
                </c:pt>
                <c:pt idx="203">
                  <c:v>1872.2460000000081</c:v>
                </c:pt>
                <c:pt idx="204">
                  <c:v>1868.0880000000077</c:v>
                </c:pt>
                <c:pt idx="205">
                  <c:v>1863.9300000000076</c:v>
                </c:pt>
                <c:pt idx="206">
                  <c:v>1859.7720000000079</c:v>
                </c:pt>
                <c:pt idx="207">
                  <c:v>1855.614000000008</c:v>
                </c:pt>
                <c:pt idx="208">
                  <c:v>1851.4560000000079</c:v>
                </c:pt>
                <c:pt idx="209">
                  <c:v>1847.2980000000077</c:v>
                </c:pt>
                <c:pt idx="210">
                  <c:v>1843.1400000000081</c:v>
                </c:pt>
                <c:pt idx="211">
                  <c:v>1838.9820000000084</c:v>
                </c:pt>
                <c:pt idx="212">
                  <c:v>1834.824000000008</c:v>
                </c:pt>
                <c:pt idx="213">
                  <c:v>1830.6660000000079</c:v>
                </c:pt>
                <c:pt idx="214">
                  <c:v>1826.508000000008</c:v>
                </c:pt>
                <c:pt idx="215">
                  <c:v>1822.3500000000083</c:v>
                </c:pt>
                <c:pt idx="216">
                  <c:v>1818.1920000000082</c:v>
                </c:pt>
                <c:pt idx="217">
                  <c:v>1814.0340000000081</c:v>
                </c:pt>
                <c:pt idx="218">
                  <c:v>1809.8760000000084</c:v>
                </c:pt>
                <c:pt idx="219">
                  <c:v>1805.7180000000085</c:v>
                </c:pt>
                <c:pt idx="220">
                  <c:v>1801.5600000000084</c:v>
                </c:pt>
                <c:pt idx="221">
                  <c:v>1797.4020000000082</c:v>
                </c:pt>
                <c:pt idx="222">
                  <c:v>1793.2440000000083</c:v>
                </c:pt>
                <c:pt idx="223">
                  <c:v>1789.0860000000087</c:v>
                </c:pt>
                <c:pt idx="224">
                  <c:v>1784.9280000000085</c:v>
                </c:pt>
                <c:pt idx="225">
                  <c:v>1780.7700000000084</c:v>
                </c:pt>
                <c:pt idx="226">
                  <c:v>1776.6120000000087</c:v>
                </c:pt>
                <c:pt idx="227">
                  <c:v>1772.4540000000088</c:v>
                </c:pt>
                <c:pt idx="228">
                  <c:v>1768.2960000000087</c:v>
                </c:pt>
                <c:pt idx="229">
                  <c:v>1764.1380000000083</c:v>
                </c:pt>
                <c:pt idx="230">
                  <c:v>1759.9800000000087</c:v>
                </c:pt>
                <c:pt idx="231">
                  <c:v>1755.822000000009</c:v>
                </c:pt>
                <c:pt idx="232">
                  <c:v>1751.6640000000089</c:v>
                </c:pt>
                <c:pt idx="233">
                  <c:v>1747.5060000000087</c:v>
                </c:pt>
                <c:pt idx="234">
                  <c:v>1743.3480000000088</c:v>
                </c:pt>
                <c:pt idx="235">
                  <c:v>1739.1900000000091</c:v>
                </c:pt>
                <c:pt idx="236">
                  <c:v>1735.032000000009</c:v>
                </c:pt>
                <c:pt idx="237">
                  <c:v>1730.8740000000089</c:v>
                </c:pt>
                <c:pt idx="238">
                  <c:v>1726.7160000000092</c:v>
                </c:pt>
                <c:pt idx="239">
                  <c:v>1722.5580000000093</c:v>
                </c:pt>
                <c:pt idx="240">
                  <c:v>1718.4000000000092</c:v>
                </c:pt>
                <c:pt idx="241">
                  <c:v>1714.2420000000091</c:v>
                </c:pt>
                <c:pt idx="242">
                  <c:v>1710.0840000000092</c:v>
                </c:pt>
                <c:pt idx="243">
                  <c:v>1705.9260000000095</c:v>
                </c:pt>
                <c:pt idx="244">
                  <c:v>1701.7680000000094</c:v>
                </c:pt>
                <c:pt idx="245">
                  <c:v>1697.6100000000092</c:v>
                </c:pt>
                <c:pt idx="246">
                  <c:v>1693.4520000000095</c:v>
                </c:pt>
                <c:pt idx="247">
                  <c:v>1689.2940000000096</c:v>
                </c:pt>
                <c:pt idx="248">
                  <c:v>1685.1360000000095</c:v>
                </c:pt>
                <c:pt idx="249">
                  <c:v>1680.9780000000092</c:v>
                </c:pt>
                <c:pt idx="250">
                  <c:v>1676.8200000000095</c:v>
                </c:pt>
                <c:pt idx="251">
                  <c:v>1672.6620000000098</c:v>
                </c:pt>
                <c:pt idx="252">
                  <c:v>1668.5040000000097</c:v>
                </c:pt>
                <c:pt idx="253">
                  <c:v>1664.3460000000096</c:v>
                </c:pt>
                <c:pt idx="254">
                  <c:v>1660.1880000000097</c:v>
                </c:pt>
                <c:pt idx="255">
                  <c:v>1656.03000000001</c:v>
                </c:pt>
                <c:pt idx="256">
                  <c:v>1651.8720000000098</c:v>
                </c:pt>
                <c:pt idx="257">
                  <c:v>1647.7140000000095</c:v>
                </c:pt>
                <c:pt idx="258">
                  <c:v>1643.5560000000098</c:v>
                </c:pt>
                <c:pt idx="259">
                  <c:v>1639.3980000000101</c:v>
                </c:pt>
                <c:pt idx="260">
                  <c:v>1635.24000000001</c:v>
                </c:pt>
                <c:pt idx="261">
                  <c:v>1631.0820000000099</c:v>
                </c:pt>
                <c:pt idx="262">
                  <c:v>1626.92400000001</c:v>
                </c:pt>
                <c:pt idx="263">
                  <c:v>1622.7660000000103</c:v>
                </c:pt>
                <c:pt idx="264">
                  <c:v>1618.60800000001</c:v>
                </c:pt>
                <c:pt idx="265">
                  <c:v>1614.4500000000098</c:v>
                </c:pt>
                <c:pt idx="266">
                  <c:v>1610.2920000000101</c:v>
                </c:pt>
                <c:pt idx="267">
                  <c:v>1606.1340000000105</c:v>
                </c:pt>
                <c:pt idx="268">
                  <c:v>1601.9760000000103</c:v>
                </c:pt>
                <c:pt idx="269">
                  <c:v>1597.81800000001</c:v>
                </c:pt>
                <c:pt idx="270">
                  <c:v>1593.6600000000103</c:v>
                </c:pt>
                <c:pt idx="271">
                  <c:v>1589.5020000000106</c:v>
                </c:pt>
                <c:pt idx="272">
                  <c:v>1585.3440000000103</c:v>
                </c:pt>
                <c:pt idx="273">
                  <c:v>1581.1860000000102</c:v>
                </c:pt>
                <c:pt idx="274">
                  <c:v>1577.0280000000105</c:v>
                </c:pt>
                <c:pt idx="275">
                  <c:v>1572.8700000000108</c:v>
                </c:pt>
                <c:pt idx="276">
                  <c:v>1568.7120000000107</c:v>
                </c:pt>
                <c:pt idx="277">
                  <c:v>1564.5540000000103</c:v>
                </c:pt>
                <c:pt idx="278">
                  <c:v>1560.3960000000106</c:v>
                </c:pt>
                <c:pt idx="279">
                  <c:v>1556.2380000000107</c:v>
                </c:pt>
                <c:pt idx="280">
                  <c:v>1552.0800000000106</c:v>
                </c:pt>
                <c:pt idx="281">
                  <c:v>1547.9220000000105</c:v>
                </c:pt>
                <c:pt idx="282">
                  <c:v>1543.7640000000108</c:v>
                </c:pt>
                <c:pt idx="283">
                  <c:v>1539.6060000000111</c:v>
                </c:pt>
                <c:pt idx="284">
                  <c:v>1535.4480000000108</c:v>
                </c:pt>
                <c:pt idx="285">
                  <c:v>1531.2900000000107</c:v>
                </c:pt>
                <c:pt idx="286">
                  <c:v>1527.132000000011</c:v>
                </c:pt>
                <c:pt idx="287">
                  <c:v>1522.9740000000113</c:v>
                </c:pt>
                <c:pt idx="288">
                  <c:v>1518.8160000000112</c:v>
                </c:pt>
                <c:pt idx="289">
                  <c:v>1514.6580000000108</c:v>
                </c:pt>
                <c:pt idx="290">
                  <c:v>1510.5000000000111</c:v>
                </c:pt>
                <c:pt idx="291">
                  <c:v>1506.3420000000115</c:v>
                </c:pt>
                <c:pt idx="292">
                  <c:v>1502.1840000000111</c:v>
                </c:pt>
                <c:pt idx="293">
                  <c:v>1498.026000000011</c:v>
                </c:pt>
                <c:pt idx="294">
                  <c:v>1493.8680000000113</c:v>
                </c:pt>
                <c:pt idx="295">
                  <c:v>1489.7100000000116</c:v>
                </c:pt>
                <c:pt idx="296">
                  <c:v>1485.5520000000115</c:v>
                </c:pt>
                <c:pt idx="297">
                  <c:v>1481.3940000000111</c:v>
                </c:pt>
                <c:pt idx="298">
                  <c:v>1477.2360000000115</c:v>
                </c:pt>
                <c:pt idx="299">
                  <c:v>1473.0780000000116</c:v>
                </c:pt>
                <c:pt idx="300">
                  <c:v>1468.9200000000114</c:v>
                </c:pt>
                <c:pt idx="301">
                  <c:v>1464.7620000000113</c:v>
                </c:pt>
                <c:pt idx="302">
                  <c:v>1460.6040000000116</c:v>
                </c:pt>
                <c:pt idx="303">
                  <c:v>1456.446000000012</c:v>
                </c:pt>
                <c:pt idx="304">
                  <c:v>1452.2880000000116</c:v>
                </c:pt>
                <c:pt idx="305">
                  <c:v>1448.1300000000115</c:v>
                </c:pt>
                <c:pt idx="306">
                  <c:v>1443.9720000000118</c:v>
                </c:pt>
                <c:pt idx="307">
                  <c:v>1439.8140000000119</c:v>
                </c:pt>
                <c:pt idx="308">
                  <c:v>1435.6560000000118</c:v>
                </c:pt>
                <c:pt idx="309">
                  <c:v>1431.4980000000116</c:v>
                </c:pt>
                <c:pt idx="310">
                  <c:v>1427.340000000012</c:v>
                </c:pt>
                <c:pt idx="311">
                  <c:v>1423.1820000000123</c:v>
                </c:pt>
                <c:pt idx="312">
                  <c:v>1419.0240000000119</c:v>
                </c:pt>
                <c:pt idx="313">
                  <c:v>1414.8660000000118</c:v>
                </c:pt>
                <c:pt idx="314">
                  <c:v>1410.7080000000119</c:v>
                </c:pt>
                <c:pt idx="315">
                  <c:v>1406.5500000000122</c:v>
                </c:pt>
                <c:pt idx="316">
                  <c:v>1402.3920000000121</c:v>
                </c:pt>
                <c:pt idx="317">
                  <c:v>1398.234000000012</c:v>
                </c:pt>
                <c:pt idx="318">
                  <c:v>1394.0760000000123</c:v>
                </c:pt>
                <c:pt idx="319">
                  <c:v>1389.9180000000124</c:v>
                </c:pt>
                <c:pt idx="320">
                  <c:v>1385.760000000012</c:v>
                </c:pt>
                <c:pt idx="321">
                  <c:v>1381.6020000000117</c:v>
                </c:pt>
                <c:pt idx="322">
                  <c:v>1377.4440000000118</c:v>
                </c:pt>
                <c:pt idx="323">
                  <c:v>1373.2860000000114</c:v>
                </c:pt>
                <c:pt idx="324">
                  <c:v>1369.1280000000111</c:v>
                </c:pt>
                <c:pt idx="325">
                  <c:v>1364.9700000000109</c:v>
                </c:pt>
                <c:pt idx="326">
                  <c:v>1360.8120000000106</c:v>
                </c:pt>
                <c:pt idx="327">
                  <c:v>1356.6540000000105</c:v>
                </c:pt>
                <c:pt idx="328">
                  <c:v>1352.4960000000099</c:v>
                </c:pt>
                <c:pt idx="329">
                  <c:v>1348.3380000000097</c:v>
                </c:pt>
                <c:pt idx="330">
                  <c:v>1344.1800000000096</c:v>
                </c:pt>
                <c:pt idx="331">
                  <c:v>1340.0220000000095</c:v>
                </c:pt>
                <c:pt idx="332">
                  <c:v>1335.8640000000091</c:v>
                </c:pt>
                <c:pt idx="333">
                  <c:v>1331.7060000000088</c:v>
                </c:pt>
                <c:pt idx="334">
                  <c:v>1327.5480000000084</c:v>
                </c:pt>
                <c:pt idx="335">
                  <c:v>1323.3900000000083</c:v>
                </c:pt>
                <c:pt idx="336">
                  <c:v>1319.2320000000082</c:v>
                </c:pt>
                <c:pt idx="337">
                  <c:v>1315.0740000000078</c:v>
                </c:pt>
                <c:pt idx="338">
                  <c:v>1310.9160000000074</c:v>
                </c:pt>
                <c:pt idx="339">
                  <c:v>1306.7580000000073</c:v>
                </c:pt>
                <c:pt idx="340">
                  <c:v>1302.600000000007</c:v>
                </c:pt>
                <c:pt idx="341">
                  <c:v>1298.4420000000068</c:v>
                </c:pt>
                <c:pt idx="342">
                  <c:v>1294.2840000000067</c:v>
                </c:pt>
                <c:pt idx="343">
                  <c:v>1290.1260000000061</c:v>
                </c:pt>
                <c:pt idx="344">
                  <c:v>1285.968000000006</c:v>
                </c:pt>
                <c:pt idx="345">
                  <c:v>1281.8100000000056</c:v>
                </c:pt>
                <c:pt idx="346">
                  <c:v>1277.6520000000055</c:v>
                </c:pt>
                <c:pt idx="347">
                  <c:v>1273.4940000000054</c:v>
                </c:pt>
                <c:pt idx="348">
                  <c:v>1269.3360000000048</c:v>
                </c:pt>
                <c:pt idx="349">
                  <c:v>1265.1780000000047</c:v>
                </c:pt>
                <c:pt idx="350">
                  <c:v>1261.0200000000045</c:v>
                </c:pt>
                <c:pt idx="351">
                  <c:v>1256.8620000000042</c:v>
                </c:pt>
                <c:pt idx="352">
                  <c:v>1252.704000000004</c:v>
                </c:pt>
                <c:pt idx="353">
                  <c:v>1248.5460000000035</c:v>
                </c:pt>
                <c:pt idx="354">
                  <c:v>1244.3880000000033</c:v>
                </c:pt>
                <c:pt idx="355">
                  <c:v>1240.2300000000032</c:v>
                </c:pt>
                <c:pt idx="356">
                  <c:v>1236.0720000000031</c:v>
                </c:pt>
                <c:pt idx="357">
                  <c:v>1231.9140000000027</c:v>
                </c:pt>
                <c:pt idx="358">
                  <c:v>1227.7560000000024</c:v>
                </c:pt>
                <c:pt idx="359">
                  <c:v>1223.598000000002</c:v>
                </c:pt>
                <c:pt idx="360">
                  <c:v>1219.4400000000019</c:v>
                </c:pt>
                <c:pt idx="361">
                  <c:v>1215.2820000000017</c:v>
                </c:pt>
                <c:pt idx="362">
                  <c:v>1211.1240000000014</c:v>
                </c:pt>
                <c:pt idx="363">
                  <c:v>1206.966000000001</c:v>
                </c:pt>
                <c:pt idx="364">
                  <c:v>1202.8080000000009</c:v>
                </c:pt>
                <c:pt idx="365">
                  <c:v>1198.6500000000005</c:v>
                </c:pt>
                <c:pt idx="366">
                  <c:v>1194.4920000000004</c:v>
                </c:pt>
                <c:pt idx="367">
                  <c:v>1190.3340000000003</c:v>
                </c:pt>
                <c:pt idx="368">
                  <c:v>1186.1759999999997</c:v>
                </c:pt>
                <c:pt idx="369">
                  <c:v>1182.0179999999996</c:v>
                </c:pt>
                <c:pt idx="370">
                  <c:v>1177.8599999999992</c:v>
                </c:pt>
                <c:pt idx="371">
                  <c:v>1173.7019999999991</c:v>
                </c:pt>
                <c:pt idx="372">
                  <c:v>1169.543999999999</c:v>
                </c:pt>
                <c:pt idx="373">
                  <c:v>1165.3859999999984</c:v>
                </c:pt>
                <c:pt idx="374">
                  <c:v>1161.2279999999982</c:v>
                </c:pt>
                <c:pt idx="375">
                  <c:v>1157.0699999999981</c:v>
                </c:pt>
                <c:pt idx="376">
                  <c:v>1152.9119999999978</c:v>
                </c:pt>
                <c:pt idx="377">
                  <c:v>1148.7539999999976</c:v>
                </c:pt>
                <c:pt idx="378">
                  <c:v>1144.595999999997</c:v>
                </c:pt>
                <c:pt idx="379">
                  <c:v>1140.4379999999969</c:v>
                </c:pt>
                <c:pt idx="380">
                  <c:v>1136.2799999999968</c:v>
                </c:pt>
                <c:pt idx="381">
                  <c:v>1132.1219999999967</c:v>
                </c:pt>
                <c:pt idx="382">
                  <c:v>1127.9639999999963</c:v>
                </c:pt>
                <c:pt idx="383">
                  <c:v>1123.8059999999959</c:v>
                </c:pt>
                <c:pt idx="384">
                  <c:v>1119.6479999999956</c:v>
                </c:pt>
                <c:pt idx="385">
                  <c:v>1115.4899999999955</c:v>
                </c:pt>
                <c:pt idx="386">
                  <c:v>1111.3319999999953</c:v>
                </c:pt>
                <c:pt idx="387">
                  <c:v>1107.173999999995</c:v>
                </c:pt>
                <c:pt idx="388">
                  <c:v>1103.0159999999946</c:v>
                </c:pt>
                <c:pt idx="389">
                  <c:v>1098.8579999999945</c:v>
                </c:pt>
                <c:pt idx="390">
                  <c:v>1094.6999999999941</c:v>
                </c:pt>
                <c:pt idx="391">
                  <c:v>1090.541999999994</c:v>
                </c:pt>
                <c:pt idx="392">
                  <c:v>1086.3839999999939</c:v>
                </c:pt>
                <c:pt idx="393">
                  <c:v>1082.2259999999933</c:v>
                </c:pt>
                <c:pt idx="394">
                  <c:v>1078.0679999999932</c:v>
                </c:pt>
                <c:pt idx="395">
                  <c:v>1073.9099999999928</c:v>
                </c:pt>
                <c:pt idx="396">
                  <c:v>1069.7519999999927</c:v>
                </c:pt>
                <c:pt idx="397">
                  <c:v>1065.5939999999925</c:v>
                </c:pt>
                <c:pt idx="398">
                  <c:v>1061.435999999992</c:v>
                </c:pt>
                <c:pt idx="399">
                  <c:v>1057.2779999999918</c:v>
                </c:pt>
                <c:pt idx="400">
                  <c:v>1053.1199999999917</c:v>
                </c:pt>
                <c:pt idx="401">
                  <c:v>1048.9619999999913</c:v>
                </c:pt>
                <c:pt idx="402">
                  <c:v>1044.8039999999912</c:v>
                </c:pt>
                <c:pt idx="403">
                  <c:v>1040.6459999999906</c:v>
                </c:pt>
                <c:pt idx="404">
                  <c:v>1036.4879999999905</c:v>
                </c:pt>
                <c:pt idx="405">
                  <c:v>1032.3299999999904</c:v>
                </c:pt>
                <c:pt idx="406">
                  <c:v>1028.1719999999902</c:v>
                </c:pt>
                <c:pt idx="407">
                  <c:v>1024.0139999999899</c:v>
                </c:pt>
                <c:pt idx="408">
                  <c:v>1019.8559999999894</c:v>
                </c:pt>
                <c:pt idx="409">
                  <c:v>1015.697999999989</c:v>
                </c:pt>
                <c:pt idx="410">
                  <c:v>1011.5399999999887</c:v>
                </c:pt>
                <c:pt idx="411">
                  <c:v>1007.3819999999885</c:v>
                </c:pt>
                <c:pt idx="412">
                  <c:v>1003.2239999999881</c:v>
                </c:pt>
                <c:pt idx="413">
                  <c:v>999.06599999998741</c:v>
                </c:pt>
                <c:pt idx="414">
                  <c:v>994.90799999998717</c:v>
                </c:pt>
                <c:pt idx="415">
                  <c:v>990.74999999998693</c:v>
                </c:pt>
                <c:pt idx="416">
                  <c:v>986.59199999998668</c:v>
                </c:pt>
                <c:pt idx="417">
                  <c:v>982.4339999999861</c:v>
                </c:pt>
                <c:pt idx="418">
                  <c:v>978.27599999998563</c:v>
                </c:pt>
                <c:pt idx="419">
                  <c:v>974.11799999998539</c:v>
                </c:pt>
                <c:pt idx="420">
                  <c:v>969.95999999998503</c:v>
                </c:pt>
                <c:pt idx="421">
                  <c:v>965.80199999998456</c:v>
                </c:pt>
                <c:pt idx="422">
                  <c:v>961.64399999998443</c:v>
                </c:pt>
                <c:pt idx="423">
                  <c:v>957.48599999998385</c:v>
                </c:pt>
                <c:pt idx="424">
                  <c:v>953.3279999999836</c:v>
                </c:pt>
                <c:pt idx="425">
                  <c:v>949.16999999998302</c:v>
                </c:pt>
                <c:pt idx="426">
                  <c:v>945.01199999998289</c:v>
                </c:pt>
                <c:pt idx="427">
                  <c:v>940.85399999998253</c:v>
                </c:pt>
                <c:pt idx="428">
                  <c:v>936.69599999998195</c:v>
                </c:pt>
                <c:pt idx="429">
                  <c:v>932.53799999998148</c:v>
                </c:pt>
                <c:pt idx="430">
                  <c:v>928.37999999998135</c:v>
                </c:pt>
                <c:pt idx="431">
                  <c:v>924.22199999998099</c:v>
                </c:pt>
                <c:pt idx="432">
                  <c:v>920.06399999998087</c:v>
                </c:pt>
                <c:pt idx="433">
                  <c:v>915.90599999997994</c:v>
                </c:pt>
                <c:pt idx="434">
                  <c:v>911.74799999997981</c:v>
                </c:pt>
                <c:pt idx="435">
                  <c:v>907.58999999997945</c:v>
                </c:pt>
                <c:pt idx="436">
                  <c:v>903.43199999997921</c:v>
                </c:pt>
                <c:pt idx="437">
                  <c:v>899.27399999997874</c:v>
                </c:pt>
                <c:pt idx="438">
                  <c:v>895.11599999997827</c:v>
                </c:pt>
                <c:pt idx="439">
                  <c:v>890.95799999997791</c:v>
                </c:pt>
                <c:pt idx="440">
                  <c:v>886.79999999997779</c:v>
                </c:pt>
                <c:pt idx="441">
                  <c:v>882.6419999999772</c:v>
                </c:pt>
                <c:pt idx="442">
                  <c:v>878.48399999997696</c:v>
                </c:pt>
                <c:pt idx="443">
                  <c:v>874.32599999997637</c:v>
                </c:pt>
                <c:pt idx="444">
                  <c:v>870.16799999997613</c:v>
                </c:pt>
                <c:pt idx="445">
                  <c:v>866.00999999997566</c:v>
                </c:pt>
                <c:pt idx="446">
                  <c:v>861.85199999997542</c:v>
                </c:pt>
                <c:pt idx="447">
                  <c:v>857.69399999997518</c:v>
                </c:pt>
                <c:pt idx="448">
                  <c:v>853.53599999997471</c:v>
                </c:pt>
                <c:pt idx="449">
                  <c:v>849.37799999997412</c:v>
                </c:pt>
                <c:pt idx="450">
                  <c:v>845.21999999997388</c:v>
                </c:pt>
                <c:pt idx="451">
                  <c:v>841.06199999997364</c:v>
                </c:pt>
                <c:pt idx="452">
                  <c:v>836.90399999997328</c:v>
                </c:pt>
                <c:pt idx="453">
                  <c:v>832.74599999997258</c:v>
                </c:pt>
                <c:pt idx="454">
                  <c:v>828.58799999997234</c:v>
                </c:pt>
                <c:pt idx="455">
                  <c:v>824.4299999999721</c:v>
                </c:pt>
                <c:pt idx="456">
                  <c:v>820.27199999997185</c:v>
                </c:pt>
                <c:pt idx="457">
                  <c:v>816.11399999997138</c:v>
                </c:pt>
                <c:pt idx="458">
                  <c:v>811.9559999999708</c:v>
                </c:pt>
                <c:pt idx="459">
                  <c:v>807.79799999997056</c:v>
                </c:pt>
                <c:pt idx="460">
                  <c:v>803.6399999999702</c:v>
                </c:pt>
                <c:pt idx="461">
                  <c:v>799.48199999996984</c:v>
                </c:pt>
                <c:pt idx="462">
                  <c:v>795.3239999999696</c:v>
                </c:pt>
                <c:pt idx="463">
                  <c:v>791.16599999996902</c:v>
                </c:pt>
                <c:pt idx="464">
                  <c:v>787.00799999996877</c:v>
                </c:pt>
                <c:pt idx="465">
                  <c:v>782.8499999999683</c:v>
                </c:pt>
                <c:pt idx="466">
                  <c:v>778.69199999996806</c:v>
                </c:pt>
                <c:pt idx="467">
                  <c:v>774.5339999999677</c:v>
                </c:pt>
                <c:pt idx="468">
                  <c:v>770.37599999996712</c:v>
                </c:pt>
                <c:pt idx="469">
                  <c:v>766.21799999996676</c:v>
                </c:pt>
                <c:pt idx="470">
                  <c:v>762.05999999996652</c:v>
                </c:pt>
                <c:pt idx="471">
                  <c:v>757.90199999996616</c:v>
                </c:pt>
                <c:pt idx="472">
                  <c:v>753.74399999996604</c:v>
                </c:pt>
                <c:pt idx="473">
                  <c:v>749.58599999996522</c:v>
                </c:pt>
                <c:pt idx="474">
                  <c:v>745.42799999996498</c:v>
                </c:pt>
                <c:pt idx="475">
                  <c:v>741.26999999996463</c:v>
                </c:pt>
                <c:pt idx="476">
                  <c:v>737.11199999996438</c:v>
                </c:pt>
                <c:pt idx="477">
                  <c:v>732.95399999996391</c:v>
                </c:pt>
                <c:pt idx="478">
                  <c:v>728.79599999996344</c:v>
                </c:pt>
                <c:pt idx="479">
                  <c:v>724.6379999999632</c:v>
                </c:pt>
                <c:pt idx="480">
                  <c:v>720.47999999996296</c:v>
                </c:pt>
                <c:pt idx="481">
                  <c:v>716.32199999996237</c:v>
                </c:pt>
                <c:pt idx="482">
                  <c:v>712.16399999996224</c:v>
                </c:pt>
                <c:pt idx="483">
                  <c:v>708.00599999996166</c:v>
                </c:pt>
                <c:pt idx="484">
                  <c:v>703.8479999999613</c:v>
                </c:pt>
                <c:pt idx="485">
                  <c:v>699.68999999996083</c:v>
                </c:pt>
                <c:pt idx="486">
                  <c:v>695.5319999999607</c:v>
                </c:pt>
                <c:pt idx="487">
                  <c:v>691.37399999996035</c:v>
                </c:pt>
                <c:pt idx="488">
                  <c:v>687.21599999995988</c:v>
                </c:pt>
                <c:pt idx="489">
                  <c:v>683.05799999995929</c:v>
                </c:pt>
                <c:pt idx="490">
                  <c:v>678.89999999995916</c:v>
                </c:pt>
                <c:pt idx="491">
                  <c:v>674.74199999995881</c:v>
                </c:pt>
                <c:pt idx="492">
                  <c:v>670.58399999995856</c:v>
                </c:pt>
                <c:pt idx="493">
                  <c:v>666.42599999995775</c:v>
                </c:pt>
                <c:pt idx="494">
                  <c:v>662.26799999995762</c:v>
                </c:pt>
                <c:pt idx="495">
                  <c:v>658.10999999995727</c:v>
                </c:pt>
                <c:pt idx="496">
                  <c:v>653.95199999995702</c:v>
                </c:pt>
                <c:pt idx="497">
                  <c:v>649.79399999995655</c:v>
                </c:pt>
                <c:pt idx="498">
                  <c:v>645.63599999995608</c:v>
                </c:pt>
                <c:pt idx="499">
                  <c:v>641.47799999995573</c:v>
                </c:pt>
                <c:pt idx="500">
                  <c:v>637.31999999995548</c:v>
                </c:pt>
                <c:pt idx="501">
                  <c:v>633.16199999995501</c:v>
                </c:pt>
                <c:pt idx="502">
                  <c:v>629.00399999995477</c:v>
                </c:pt>
                <c:pt idx="503">
                  <c:v>624.84599999995419</c:v>
                </c:pt>
                <c:pt idx="504">
                  <c:v>620.68799999995395</c:v>
                </c:pt>
                <c:pt idx="505">
                  <c:v>616.52999999995347</c:v>
                </c:pt>
                <c:pt idx="506">
                  <c:v>612.37199999995323</c:v>
                </c:pt>
                <c:pt idx="507">
                  <c:v>608.21399999995299</c:v>
                </c:pt>
                <c:pt idx="508">
                  <c:v>604.05599999995241</c:v>
                </c:pt>
                <c:pt idx="509">
                  <c:v>599.89799999995194</c:v>
                </c:pt>
                <c:pt idx="510">
                  <c:v>595.73999999995169</c:v>
                </c:pt>
                <c:pt idx="511">
                  <c:v>591.58199999995145</c:v>
                </c:pt>
                <c:pt idx="512">
                  <c:v>587.42399999995109</c:v>
                </c:pt>
                <c:pt idx="513">
                  <c:v>583.2659999999504</c:v>
                </c:pt>
                <c:pt idx="514">
                  <c:v>579.10799999995015</c:v>
                </c:pt>
                <c:pt idx="515">
                  <c:v>574.94999999994991</c:v>
                </c:pt>
                <c:pt idx="516">
                  <c:v>570.79199999994955</c:v>
                </c:pt>
                <c:pt idx="517">
                  <c:v>566.6339999999492</c:v>
                </c:pt>
                <c:pt idx="518">
                  <c:v>562.47599999994861</c:v>
                </c:pt>
                <c:pt idx="519">
                  <c:v>558.31799999994837</c:v>
                </c:pt>
                <c:pt idx="520">
                  <c:v>554.15999999994801</c:v>
                </c:pt>
                <c:pt idx="521">
                  <c:v>550.00199999994766</c:v>
                </c:pt>
                <c:pt idx="522">
                  <c:v>545.84399999994741</c:v>
                </c:pt>
                <c:pt idx="523">
                  <c:v>541.68599999994683</c:v>
                </c:pt>
                <c:pt idx="524">
                  <c:v>537.52799999994647</c:v>
                </c:pt>
                <c:pt idx="525">
                  <c:v>533.36999999994612</c:v>
                </c:pt>
              </c:numCache>
            </c:numRef>
          </c:val>
          <c:extLst>
            <c:ext xmlns:c16="http://schemas.microsoft.com/office/drawing/2014/chart" uri="{C3380CC4-5D6E-409C-BE32-E72D297353CC}">
              <c16:uniqueId val="{00000000-4193-4889-9FC3-236C0FF16C1D}"/>
            </c:ext>
          </c:extLst>
        </c:ser>
        <c:dLbls>
          <c:showLegendKey val="0"/>
          <c:showVal val="0"/>
          <c:showCatName val="0"/>
          <c:showSerName val="0"/>
          <c:showPercent val="0"/>
          <c:showBubbleSize val="0"/>
        </c:dLbls>
        <c:axId val="404135824"/>
        <c:axId val="1"/>
      </c:areaChart>
      <c:catAx>
        <c:axId val="404135824"/>
        <c:scaling>
          <c:orientation val="minMax"/>
        </c:scaling>
        <c:delete val="0"/>
        <c:axPos val="b"/>
        <c:majorTickMark val="none"/>
        <c:minorTickMark val="none"/>
        <c:tickLblPos val="none"/>
        <c:spPr>
          <a:ln w="9525">
            <a:noFill/>
          </a:ln>
        </c:spPr>
        <c:crossAx val="1"/>
        <c:crossesAt val="1400"/>
        <c:auto val="1"/>
        <c:lblAlgn val="ctr"/>
        <c:lblOffset val="100"/>
        <c:tickMarkSkip val="1"/>
        <c:noMultiLvlLbl val="0"/>
      </c:catAx>
      <c:valAx>
        <c:axId val="1"/>
        <c:scaling>
          <c:orientation val="minMax"/>
          <c:max val="2600"/>
          <c:min val="14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04135824"/>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areaChart>
        <c:grouping val="stacked"/>
        <c:varyColors val="0"/>
        <c:ser>
          <c:idx val="0"/>
          <c:order val="0"/>
          <c:spPr>
            <a:solidFill>
              <a:srgbClr val="969696"/>
            </a:solidFill>
            <a:ln w="25400">
              <a:noFill/>
            </a:ln>
          </c:spPr>
          <c:val>
            <c:numRef>
              <c:f>'Course Analysis'!$C$7:$C$532</c:f>
              <c:numCache>
                <c:formatCode>0.00</c:formatCode>
                <c:ptCount val="526"/>
                <c:pt idx="0">
                  <c:v>2550</c:v>
                </c:pt>
                <c:pt idx="1">
                  <c:v>2550</c:v>
                </c:pt>
                <c:pt idx="2">
                  <c:v>2550</c:v>
                </c:pt>
                <c:pt idx="3">
                  <c:v>2550</c:v>
                </c:pt>
                <c:pt idx="4">
                  <c:v>2550</c:v>
                </c:pt>
                <c:pt idx="5">
                  <c:v>2550</c:v>
                </c:pt>
                <c:pt idx="6">
                  <c:v>2550</c:v>
                </c:pt>
                <c:pt idx="7">
                  <c:v>2550</c:v>
                </c:pt>
                <c:pt idx="8">
                  <c:v>2550</c:v>
                </c:pt>
                <c:pt idx="9">
                  <c:v>2550</c:v>
                </c:pt>
                <c:pt idx="10">
                  <c:v>2550</c:v>
                </c:pt>
                <c:pt idx="11">
                  <c:v>2550</c:v>
                </c:pt>
                <c:pt idx="12">
                  <c:v>2550</c:v>
                </c:pt>
                <c:pt idx="13">
                  <c:v>2550</c:v>
                </c:pt>
                <c:pt idx="14">
                  <c:v>2550</c:v>
                </c:pt>
                <c:pt idx="15">
                  <c:v>2550</c:v>
                </c:pt>
                <c:pt idx="16">
                  <c:v>2550</c:v>
                </c:pt>
                <c:pt idx="17">
                  <c:v>2550</c:v>
                </c:pt>
                <c:pt idx="18">
                  <c:v>2550</c:v>
                </c:pt>
                <c:pt idx="19">
                  <c:v>2550</c:v>
                </c:pt>
                <c:pt idx="20">
                  <c:v>2550</c:v>
                </c:pt>
                <c:pt idx="21">
                  <c:v>2550</c:v>
                </c:pt>
                <c:pt idx="22">
                  <c:v>2550</c:v>
                </c:pt>
                <c:pt idx="23">
                  <c:v>2550</c:v>
                </c:pt>
                <c:pt idx="24">
                  <c:v>2550</c:v>
                </c:pt>
                <c:pt idx="25">
                  <c:v>2550</c:v>
                </c:pt>
                <c:pt idx="26">
                  <c:v>2550</c:v>
                </c:pt>
                <c:pt idx="27">
                  <c:v>2550</c:v>
                </c:pt>
                <c:pt idx="28">
                  <c:v>2550</c:v>
                </c:pt>
                <c:pt idx="29">
                  <c:v>2550</c:v>
                </c:pt>
                <c:pt idx="30">
                  <c:v>2550</c:v>
                </c:pt>
                <c:pt idx="31">
                  <c:v>2550</c:v>
                </c:pt>
                <c:pt idx="32">
                  <c:v>2550</c:v>
                </c:pt>
                <c:pt idx="33">
                  <c:v>2550</c:v>
                </c:pt>
                <c:pt idx="34">
                  <c:v>2550</c:v>
                </c:pt>
                <c:pt idx="35">
                  <c:v>2550</c:v>
                </c:pt>
                <c:pt idx="36">
                  <c:v>2550</c:v>
                </c:pt>
                <c:pt idx="37">
                  <c:v>2550</c:v>
                </c:pt>
                <c:pt idx="38">
                  <c:v>2550</c:v>
                </c:pt>
                <c:pt idx="39">
                  <c:v>2550</c:v>
                </c:pt>
                <c:pt idx="40">
                  <c:v>2548.614</c:v>
                </c:pt>
                <c:pt idx="41">
                  <c:v>2545.8420000000001</c:v>
                </c:pt>
                <c:pt idx="42">
                  <c:v>2541.6839999999997</c:v>
                </c:pt>
                <c:pt idx="43">
                  <c:v>2537.5260000000003</c:v>
                </c:pt>
                <c:pt idx="44">
                  <c:v>2533.3680000000004</c:v>
                </c:pt>
                <c:pt idx="45">
                  <c:v>2529.2100000000005</c:v>
                </c:pt>
                <c:pt idx="46">
                  <c:v>2525.0519999999997</c:v>
                </c:pt>
                <c:pt idx="47">
                  <c:v>2520.8940000000002</c:v>
                </c:pt>
                <c:pt idx="48">
                  <c:v>2516.7360000000003</c:v>
                </c:pt>
                <c:pt idx="49">
                  <c:v>2512.5780000000004</c:v>
                </c:pt>
                <c:pt idx="50">
                  <c:v>2508.42</c:v>
                </c:pt>
                <c:pt idx="51">
                  <c:v>2504.2620000000006</c:v>
                </c:pt>
                <c:pt idx="52">
                  <c:v>2500.1040000000007</c:v>
                </c:pt>
                <c:pt idx="53">
                  <c:v>2495.9460000000008</c:v>
                </c:pt>
                <c:pt idx="54">
                  <c:v>2491.7880000000005</c:v>
                </c:pt>
                <c:pt idx="55">
                  <c:v>2487.630000000001</c:v>
                </c:pt>
                <c:pt idx="56">
                  <c:v>2483.4720000000011</c:v>
                </c:pt>
                <c:pt idx="57">
                  <c:v>2479.3140000000012</c:v>
                </c:pt>
                <c:pt idx="58">
                  <c:v>2475.1560000000009</c:v>
                </c:pt>
                <c:pt idx="59">
                  <c:v>2470.9980000000014</c:v>
                </c:pt>
                <c:pt idx="60">
                  <c:v>2466.8400000000015</c:v>
                </c:pt>
                <c:pt idx="61">
                  <c:v>2462.6820000000016</c:v>
                </c:pt>
                <c:pt idx="62">
                  <c:v>2458.5240000000013</c:v>
                </c:pt>
                <c:pt idx="63">
                  <c:v>2454.3660000000018</c:v>
                </c:pt>
                <c:pt idx="64">
                  <c:v>2450.2080000000019</c:v>
                </c:pt>
                <c:pt idx="65">
                  <c:v>2446.050000000002</c:v>
                </c:pt>
                <c:pt idx="66">
                  <c:v>2441.8920000000012</c:v>
                </c:pt>
                <c:pt idx="67">
                  <c:v>2437.7340000000017</c:v>
                </c:pt>
                <c:pt idx="68">
                  <c:v>2433.5760000000018</c:v>
                </c:pt>
                <c:pt idx="69">
                  <c:v>2429.4180000000019</c:v>
                </c:pt>
                <c:pt idx="70">
                  <c:v>2425.2600000000016</c:v>
                </c:pt>
                <c:pt idx="71">
                  <c:v>2421.1020000000021</c:v>
                </c:pt>
                <c:pt idx="72">
                  <c:v>2416.9440000000022</c:v>
                </c:pt>
                <c:pt idx="73">
                  <c:v>2412.7860000000023</c:v>
                </c:pt>
                <c:pt idx="74">
                  <c:v>2408.628000000002</c:v>
                </c:pt>
                <c:pt idx="75">
                  <c:v>2404.4700000000025</c:v>
                </c:pt>
                <c:pt idx="76">
                  <c:v>2400.3120000000026</c:v>
                </c:pt>
                <c:pt idx="77">
                  <c:v>2396.1540000000027</c:v>
                </c:pt>
                <c:pt idx="78">
                  <c:v>2391.9960000000024</c:v>
                </c:pt>
                <c:pt idx="79">
                  <c:v>2387.8380000000029</c:v>
                </c:pt>
                <c:pt idx="80">
                  <c:v>2383.680000000003</c:v>
                </c:pt>
                <c:pt idx="81">
                  <c:v>2379.5220000000031</c:v>
                </c:pt>
                <c:pt idx="82">
                  <c:v>2375.3640000000023</c:v>
                </c:pt>
                <c:pt idx="83">
                  <c:v>2371.2060000000029</c:v>
                </c:pt>
                <c:pt idx="84">
                  <c:v>2367.048000000003</c:v>
                </c:pt>
                <c:pt idx="85">
                  <c:v>2362.8900000000031</c:v>
                </c:pt>
                <c:pt idx="86">
                  <c:v>2358.7320000000027</c:v>
                </c:pt>
                <c:pt idx="87">
                  <c:v>2354.5740000000033</c:v>
                </c:pt>
                <c:pt idx="88">
                  <c:v>2350.4160000000034</c:v>
                </c:pt>
                <c:pt idx="89">
                  <c:v>2346.2580000000034</c:v>
                </c:pt>
                <c:pt idx="90">
                  <c:v>2342.1000000000026</c:v>
                </c:pt>
                <c:pt idx="91">
                  <c:v>2337.9420000000032</c:v>
                </c:pt>
                <c:pt idx="92">
                  <c:v>2333.7840000000033</c:v>
                </c:pt>
                <c:pt idx="93">
                  <c:v>2329.6260000000034</c:v>
                </c:pt>
                <c:pt idx="94">
                  <c:v>2325.468000000003</c:v>
                </c:pt>
                <c:pt idx="95">
                  <c:v>2321.3100000000036</c:v>
                </c:pt>
                <c:pt idx="96">
                  <c:v>2317.1520000000037</c:v>
                </c:pt>
                <c:pt idx="97">
                  <c:v>2312.9940000000033</c:v>
                </c:pt>
                <c:pt idx="98">
                  <c:v>2308.836000000003</c:v>
                </c:pt>
                <c:pt idx="99">
                  <c:v>2304.6780000000035</c:v>
                </c:pt>
                <c:pt idx="100">
                  <c:v>2300.5200000000036</c:v>
                </c:pt>
                <c:pt idx="101">
                  <c:v>2296.3620000000037</c:v>
                </c:pt>
                <c:pt idx="102">
                  <c:v>2292.2040000000034</c:v>
                </c:pt>
                <c:pt idx="103">
                  <c:v>2288.0460000000039</c:v>
                </c:pt>
                <c:pt idx="104">
                  <c:v>2283.888000000004</c:v>
                </c:pt>
                <c:pt idx="105">
                  <c:v>2279.7300000000037</c:v>
                </c:pt>
                <c:pt idx="106">
                  <c:v>2275.5720000000033</c:v>
                </c:pt>
                <c:pt idx="107">
                  <c:v>2271.4140000000039</c:v>
                </c:pt>
                <c:pt idx="108">
                  <c:v>2267.256000000004</c:v>
                </c:pt>
                <c:pt idx="109">
                  <c:v>2263.098000000004</c:v>
                </c:pt>
                <c:pt idx="110">
                  <c:v>2258.9400000000037</c:v>
                </c:pt>
                <c:pt idx="111">
                  <c:v>2254.7820000000042</c:v>
                </c:pt>
                <c:pt idx="112">
                  <c:v>2250.6240000000043</c:v>
                </c:pt>
                <c:pt idx="113">
                  <c:v>2246.4660000000044</c:v>
                </c:pt>
                <c:pt idx="114">
                  <c:v>2242.3080000000036</c:v>
                </c:pt>
                <c:pt idx="115">
                  <c:v>2238.1500000000042</c:v>
                </c:pt>
                <c:pt idx="116">
                  <c:v>2233.9920000000043</c:v>
                </c:pt>
                <c:pt idx="117">
                  <c:v>2229.8340000000044</c:v>
                </c:pt>
                <c:pt idx="118">
                  <c:v>2225.676000000004</c:v>
                </c:pt>
                <c:pt idx="119">
                  <c:v>2221.5180000000046</c:v>
                </c:pt>
                <c:pt idx="120">
                  <c:v>2217.3600000000047</c:v>
                </c:pt>
                <c:pt idx="121">
                  <c:v>2213.2020000000043</c:v>
                </c:pt>
                <c:pt idx="122">
                  <c:v>2209.044000000004</c:v>
                </c:pt>
                <c:pt idx="123">
                  <c:v>2204.8860000000045</c:v>
                </c:pt>
                <c:pt idx="124">
                  <c:v>2200.7280000000046</c:v>
                </c:pt>
                <c:pt idx="125">
                  <c:v>2196.5700000000047</c:v>
                </c:pt>
                <c:pt idx="126">
                  <c:v>2192.4120000000044</c:v>
                </c:pt>
                <c:pt idx="127">
                  <c:v>2188.2540000000049</c:v>
                </c:pt>
                <c:pt idx="128">
                  <c:v>2184.096000000005</c:v>
                </c:pt>
                <c:pt idx="129">
                  <c:v>2179.9380000000046</c:v>
                </c:pt>
                <c:pt idx="130">
                  <c:v>2175.7800000000043</c:v>
                </c:pt>
                <c:pt idx="131">
                  <c:v>2171.6220000000048</c:v>
                </c:pt>
                <c:pt idx="132">
                  <c:v>2167.4640000000049</c:v>
                </c:pt>
                <c:pt idx="133">
                  <c:v>2163.306000000005</c:v>
                </c:pt>
                <c:pt idx="134">
                  <c:v>2159.1480000000047</c:v>
                </c:pt>
                <c:pt idx="135">
                  <c:v>2154.9900000000052</c:v>
                </c:pt>
                <c:pt idx="136">
                  <c:v>2150.8320000000049</c:v>
                </c:pt>
                <c:pt idx="137">
                  <c:v>2146.674000000005</c:v>
                </c:pt>
                <c:pt idx="138">
                  <c:v>2142.5160000000046</c:v>
                </c:pt>
                <c:pt idx="139">
                  <c:v>2138.3580000000052</c:v>
                </c:pt>
                <c:pt idx="140">
                  <c:v>2134.2000000000053</c:v>
                </c:pt>
                <c:pt idx="141">
                  <c:v>2130.0420000000054</c:v>
                </c:pt>
                <c:pt idx="142">
                  <c:v>2125.884000000005</c:v>
                </c:pt>
                <c:pt idx="143">
                  <c:v>2121.7260000000056</c:v>
                </c:pt>
                <c:pt idx="144">
                  <c:v>2117.5680000000052</c:v>
                </c:pt>
                <c:pt idx="145">
                  <c:v>2113.4100000000053</c:v>
                </c:pt>
                <c:pt idx="146">
                  <c:v>2109.252000000005</c:v>
                </c:pt>
                <c:pt idx="147">
                  <c:v>2105.0940000000055</c:v>
                </c:pt>
                <c:pt idx="148">
                  <c:v>2100.9360000000056</c:v>
                </c:pt>
                <c:pt idx="149">
                  <c:v>2096.7780000000057</c:v>
                </c:pt>
                <c:pt idx="150">
                  <c:v>2092.6200000000053</c:v>
                </c:pt>
                <c:pt idx="151">
                  <c:v>2088.4620000000054</c:v>
                </c:pt>
                <c:pt idx="152">
                  <c:v>2084.3040000000055</c:v>
                </c:pt>
                <c:pt idx="153">
                  <c:v>2080.1460000000056</c:v>
                </c:pt>
                <c:pt idx="154">
                  <c:v>2075.9880000000053</c:v>
                </c:pt>
                <c:pt idx="155">
                  <c:v>2071.8300000000058</c:v>
                </c:pt>
                <c:pt idx="156">
                  <c:v>2067.6720000000059</c:v>
                </c:pt>
                <c:pt idx="157">
                  <c:v>2063.514000000006</c:v>
                </c:pt>
                <c:pt idx="158">
                  <c:v>2059.3560000000057</c:v>
                </c:pt>
                <c:pt idx="159">
                  <c:v>2055.1980000000058</c:v>
                </c:pt>
                <c:pt idx="160">
                  <c:v>2051.0400000000059</c:v>
                </c:pt>
                <c:pt idx="161">
                  <c:v>2046.8820000000064</c:v>
                </c:pt>
                <c:pt idx="162">
                  <c:v>2042.7240000000061</c:v>
                </c:pt>
                <c:pt idx="163">
                  <c:v>2038.5660000000064</c:v>
                </c:pt>
                <c:pt idx="164">
                  <c:v>2034.408000000006</c:v>
                </c:pt>
                <c:pt idx="165">
                  <c:v>2030.2500000000059</c:v>
                </c:pt>
                <c:pt idx="166">
                  <c:v>2026.0920000000062</c:v>
                </c:pt>
                <c:pt idx="167">
                  <c:v>2021.9340000000066</c:v>
                </c:pt>
                <c:pt idx="168">
                  <c:v>2017.7760000000064</c:v>
                </c:pt>
                <c:pt idx="169">
                  <c:v>2013.6180000000061</c:v>
                </c:pt>
                <c:pt idx="170">
                  <c:v>2009.4600000000064</c:v>
                </c:pt>
                <c:pt idx="171">
                  <c:v>2005.3020000000067</c:v>
                </c:pt>
                <c:pt idx="172">
                  <c:v>2001.1440000000064</c:v>
                </c:pt>
                <c:pt idx="173">
                  <c:v>1996.9860000000062</c:v>
                </c:pt>
                <c:pt idx="174">
                  <c:v>1992.8280000000066</c:v>
                </c:pt>
                <c:pt idx="175">
                  <c:v>1988.6700000000069</c:v>
                </c:pt>
                <c:pt idx="176">
                  <c:v>1984.5120000000068</c:v>
                </c:pt>
                <c:pt idx="177">
                  <c:v>1980.3540000000064</c:v>
                </c:pt>
                <c:pt idx="178">
                  <c:v>1976.1960000000067</c:v>
                </c:pt>
                <c:pt idx="179">
                  <c:v>1972.0380000000068</c:v>
                </c:pt>
                <c:pt idx="180">
                  <c:v>1967.8800000000067</c:v>
                </c:pt>
                <c:pt idx="181">
                  <c:v>1963.7220000000066</c:v>
                </c:pt>
                <c:pt idx="182">
                  <c:v>1959.5640000000069</c:v>
                </c:pt>
                <c:pt idx="183">
                  <c:v>1955.4060000000072</c:v>
                </c:pt>
                <c:pt idx="184">
                  <c:v>1951.2480000000069</c:v>
                </c:pt>
                <c:pt idx="185">
                  <c:v>1947.0900000000067</c:v>
                </c:pt>
                <c:pt idx="186">
                  <c:v>1942.9320000000071</c:v>
                </c:pt>
                <c:pt idx="187">
                  <c:v>1938.7740000000074</c:v>
                </c:pt>
                <c:pt idx="188">
                  <c:v>1934.6160000000073</c:v>
                </c:pt>
                <c:pt idx="189">
                  <c:v>1930.4580000000069</c:v>
                </c:pt>
                <c:pt idx="190">
                  <c:v>1926.3000000000072</c:v>
                </c:pt>
                <c:pt idx="191">
                  <c:v>1922.1420000000076</c:v>
                </c:pt>
                <c:pt idx="192">
                  <c:v>1917.9840000000072</c:v>
                </c:pt>
                <c:pt idx="193">
                  <c:v>1913.8260000000071</c:v>
                </c:pt>
                <c:pt idx="194">
                  <c:v>1909.6680000000074</c:v>
                </c:pt>
                <c:pt idx="195">
                  <c:v>1905.5100000000077</c:v>
                </c:pt>
                <c:pt idx="196">
                  <c:v>1901.3520000000076</c:v>
                </c:pt>
                <c:pt idx="197">
                  <c:v>1897.1940000000072</c:v>
                </c:pt>
                <c:pt idx="198">
                  <c:v>1893.0360000000076</c:v>
                </c:pt>
                <c:pt idx="199">
                  <c:v>1888.8780000000077</c:v>
                </c:pt>
                <c:pt idx="200">
                  <c:v>1884.7200000000075</c:v>
                </c:pt>
                <c:pt idx="201">
                  <c:v>1880.5620000000074</c:v>
                </c:pt>
                <c:pt idx="202">
                  <c:v>1876.4040000000077</c:v>
                </c:pt>
                <c:pt idx="203">
                  <c:v>1872.2460000000081</c:v>
                </c:pt>
                <c:pt idx="204">
                  <c:v>1868.0880000000077</c:v>
                </c:pt>
                <c:pt idx="205">
                  <c:v>1863.9300000000076</c:v>
                </c:pt>
                <c:pt idx="206">
                  <c:v>1859.7720000000079</c:v>
                </c:pt>
                <c:pt idx="207">
                  <c:v>1855.614000000008</c:v>
                </c:pt>
                <c:pt idx="208">
                  <c:v>1851.4560000000079</c:v>
                </c:pt>
                <c:pt idx="209">
                  <c:v>1847.2980000000077</c:v>
                </c:pt>
                <c:pt idx="210">
                  <c:v>1843.1400000000081</c:v>
                </c:pt>
                <c:pt idx="211">
                  <c:v>1838.9820000000084</c:v>
                </c:pt>
                <c:pt idx="212">
                  <c:v>1834.824000000008</c:v>
                </c:pt>
                <c:pt idx="213">
                  <c:v>1830.6660000000079</c:v>
                </c:pt>
                <c:pt idx="214">
                  <c:v>1826.508000000008</c:v>
                </c:pt>
                <c:pt idx="215">
                  <c:v>1822.3500000000083</c:v>
                </c:pt>
                <c:pt idx="216">
                  <c:v>1818.1920000000082</c:v>
                </c:pt>
                <c:pt idx="217">
                  <c:v>1814.0340000000081</c:v>
                </c:pt>
                <c:pt idx="218">
                  <c:v>1809.8760000000084</c:v>
                </c:pt>
                <c:pt idx="219">
                  <c:v>1805.7180000000085</c:v>
                </c:pt>
                <c:pt idx="220">
                  <c:v>1801.5600000000084</c:v>
                </c:pt>
                <c:pt idx="221">
                  <c:v>1797.4020000000082</c:v>
                </c:pt>
                <c:pt idx="222">
                  <c:v>1793.2440000000083</c:v>
                </c:pt>
                <c:pt idx="223">
                  <c:v>1789.0860000000087</c:v>
                </c:pt>
                <c:pt idx="224">
                  <c:v>1784.9280000000085</c:v>
                </c:pt>
                <c:pt idx="225">
                  <c:v>1780.7700000000084</c:v>
                </c:pt>
                <c:pt idx="226">
                  <c:v>1776.6120000000087</c:v>
                </c:pt>
                <c:pt idx="227">
                  <c:v>1772.4540000000088</c:v>
                </c:pt>
                <c:pt idx="228">
                  <c:v>1768.2960000000087</c:v>
                </c:pt>
                <c:pt idx="229">
                  <c:v>1764.1380000000083</c:v>
                </c:pt>
                <c:pt idx="230">
                  <c:v>1759.9800000000087</c:v>
                </c:pt>
                <c:pt idx="231">
                  <c:v>1755.822000000009</c:v>
                </c:pt>
                <c:pt idx="232">
                  <c:v>1751.6640000000089</c:v>
                </c:pt>
                <c:pt idx="233">
                  <c:v>1747.5060000000087</c:v>
                </c:pt>
                <c:pt idx="234">
                  <c:v>1743.3480000000088</c:v>
                </c:pt>
                <c:pt idx="235">
                  <c:v>1739.1900000000091</c:v>
                </c:pt>
                <c:pt idx="236">
                  <c:v>1735.032000000009</c:v>
                </c:pt>
                <c:pt idx="237">
                  <c:v>1730.8740000000089</c:v>
                </c:pt>
                <c:pt idx="238">
                  <c:v>1726.7160000000092</c:v>
                </c:pt>
                <c:pt idx="239">
                  <c:v>1722.5580000000093</c:v>
                </c:pt>
                <c:pt idx="240">
                  <c:v>1718.4000000000092</c:v>
                </c:pt>
                <c:pt idx="241">
                  <c:v>1714.2420000000091</c:v>
                </c:pt>
                <c:pt idx="242">
                  <c:v>1710.0840000000092</c:v>
                </c:pt>
                <c:pt idx="243">
                  <c:v>1705.9260000000095</c:v>
                </c:pt>
                <c:pt idx="244">
                  <c:v>1701.7680000000094</c:v>
                </c:pt>
                <c:pt idx="245">
                  <c:v>1697.6100000000092</c:v>
                </c:pt>
                <c:pt idx="246">
                  <c:v>1693.4520000000095</c:v>
                </c:pt>
                <c:pt idx="247">
                  <c:v>1689.2940000000096</c:v>
                </c:pt>
                <c:pt idx="248">
                  <c:v>1685.1360000000095</c:v>
                </c:pt>
                <c:pt idx="249">
                  <c:v>1680.9780000000092</c:v>
                </c:pt>
                <c:pt idx="250">
                  <c:v>1676.8200000000095</c:v>
                </c:pt>
                <c:pt idx="251">
                  <c:v>1672.6620000000098</c:v>
                </c:pt>
                <c:pt idx="252">
                  <c:v>1668.5040000000097</c:v>
                </c:pt>
                <c:pt idx="253">
                  <c:v>1664.3460000000096</c:v>
                </c:pt>
                <c:pt idx="254">
                  <c:v>1660.1880000000097</c:v>
                </c:pt>
                <c:pt idx="255">
                  <c:v>1656.03000000001</c:v>
                </c:pt>
                <c:pt idx="256">
                  <c:v>1651.8720000000098</c:v>
                </c:pt>
                <c:pt idx="257">
                  <c:v>1647.7140000000095</c:v>
                </c:pt>
                <c:pt idx="258">
                  <c:v>1643.5560000000098</c:v>
                </c:pt>
                <c:pt idx="259">
                  <c:v>1639.3980000000101</c:v>
                </c:pt>
                <c:pt idx="260">
                  <c:v>1635.24000000001</c:v>
                </c:pt>
                <c:pt idx="261">
                  <c:v>1631.0820000000099</c:v>
                </c:pt>
                <c:pt idx="262">
                  <c:v>1626.92400000001</c:v>
                </c:pt>
                <c:pt idx="263">
                  <c:v>1622.7660000000103</c:v>
                </c:pt>
                <c:pt idx="264">
                  <c:v>1618.60800000001</c:v>
                </c:pt>
                <c:pt idx="265">
                  <c:v>1614.4500000000098</c:v>
                </c:pt>
                <c:pt idx="266">
                  <c:v>1610.2920000000101</c:v>
                </c:pt>
                <c:pt idx="267">
                  <c:v>1606.1340000000105</c:v>
                </c:pt>
                <c:pt idx="268">
                  <c:v>1601.9760000000103</c:v>
                </c:pt>
                <c:pt idx="269">
                  <c:v>1597.81800000001</c:v>
                </c:pt>
                <c:pt idx="270">
                  <c:v>1593.6600000000103</c:v>
                </c:pt>
                <c:pt idx="271">
                  <c:v>1589.5020000000106</c:v>
                </c:pt>
                <c:pt idx="272">
                  <c:v>1585.3440000000103</c:v>
                </c:pt>
                <c:pt idx="273">
                  <c:v>1581.1860000000102</c:v>
                </c:pt>
                <c:pt idx="274">
                  <c:v>1577.0280000000105</c:v>
                </c:pt>
                <c:pt idx="275">
                  <c:v>1572.8700000000108</c:v>
                </c:pt>
                <c:pt idx="276">
                  <c:v>1568.7120000000107</c:v>
                </c:pt>
                <c:pt idx="277">
                  <c:v>1564.5540000000103</c:v>
                </c:pt>
                <c:pt idx="278">
                  <c:v>1560.3960000000106</c:v>
                </c:pt>
                <c:pt idx="279">
                  <c:v>1556.2380000000107</c:v>
                </c:pt>
                <c:pt idx="280">
                  <c:v>1552.0800000000106</c:v>
                </c:pt>
                <c:pt idx="281">
                  <c:v>1547.9220000000105</c:v>
                </c:pt>
                <c:pt idx="282">
                  <c:v>1543.7640000000108</c:v>
                </c:pt>
                <c:pt idx="283">
                  <c:v>1539.6060000000111</c:v>
                </c:pt>
                <c:pt idx="284">
                  <c:v>1535.4480000000108</c:v>
                </c:pt>
                <c:pt idx="285">
                  <c:v>1531.2900000000107</c:v>
                </c:pt>
                <c:pt idx="286">
                  <c:v>1527.132000000011</c:v>
                </c:pt>
                <c:pt idx="287">
                  <c:v>1522.9740000000113</c:v>
                </c:pt>
                <c:pt idx="288">
                  <c:v>1518.8160000000112</c:v>
                </c:pt>
                <c:pt idx="289">
                  <c:v>1514.6580000000108</c:v>
                </c:pt>
                <c:pt idx="290">
                  <c:v>1510.5000000000111</c:v>
                </c:pt>
                <c:pt idx="291">
                  <c:v>1506.3420000000115</c:v>
                </c:pt>
                <c:pt idx="292">
                  <c:v>1502.1840000000111</c:v>
                </c:pt>
                <c:pt idx="293">
                  <c:v>1498.026000000011</c:v>
                </c:pt>
                <c:pt idx="294">
                  <c:v>1493.8680000000113</c:v>
                </c:pt>
                <c:pt idx="295">
                  <c:v>1489.7100000000116</c:v>
                </c:pt>
                <c:pt idx="296">
                  <c:v>1485.5520000000115</c:v>
                </c:pt>
                <c:pt idx="297">
                  <c:v>1481.3940000000111</c:v>
                </c:pt>
                <c:pt idx="298">
                  <c:v>1477.2360000000115</c:v>
                </c:pt>
                <c:pt idx="299">
                  <c:v>1473.0780000000116</c:v>
                </c:pt>
                <c:pt idx="300">
                  <c:v>1468.9200000000114</c:v>
                </c:pt>
                <c:pt idx="301">
                  <c:v>1464.7620000000113</c:v>
                </c:pt>
                <c:pt idx="302">
                  <c:v>1460.6040000000116</c:v>
                </c:pt>
                <c:pt idx="303">
                  <c:v>1456.446000000012</c:v>
                </c:pt>
                <c:pt idx="304">
                  <c:v>1452.2880000000116</c:v>
                </c:pt>
                <c:pt idx="305">
                  <c:v>1448.1300000000115</c:v>
                </c:pt>
                <c:pt idx="306">
                  <c:v>1443.9720000000118</c:v>
                </c:pt>
                <c:pt idx="307">
                  <c:v>1439.8140000000119</c:v>
                </c:pt>
                <c:pt idx="308">
                  <c:v>1435.6560000000118</c:v>
                </c:pt>
                <c:pt idx="309">
                  <c:v>1431.4980000000116</c:v>
                </c:pt>
                <c:pt idx="310">
                  <c:v>1427.340000000012</c:v>
                </c:pt>
                <c:pt idx="311">
                  <c:v>1423.1820000000123</c:v>
                </c:pt>
                <c:pt idx="312">
                  <c:v>1419.0240000000119</c:v>
                </c:pt>
                <c:pt idx="313">
                  <c:v>1414.8660000000118</c:v>
                </c:pt>
                <c:pt idx="314">
                  <c:v>1410.7080000000119</c:v>
                </c:pt>
                <c:pt idx="315">
                  <c:v>1406.5500000000122</c:v>
                </c:pt>
                <c:pt idx="316">
                  <c:v>1402.3920000000121</c:v>
                </c:pt>
                <c:pt idx="317">
                  <c:v>1398.234000000012</c:v>
                </c:pt>
                <c:pt idx="318">
                  <c:v>1394.0760000000123</c:v>
                </c:pt>
                <c:pt idx="319">
                  <c:v>1389.9180000000124</c:v>
                </c:pt>
                <c:pt idx="320">
                  <c:v>1385.760000000012</c:v>
                </c:pt>
                <c:pt idx="321">
                  <c:v>1381.6020000000117</c:v>
                </c:pt>
                <c:pt idx="322">
                  <c:v>1377.4440000000118</c:v>
                </c:pt>
                <c:pt idx="323">
                  <c:v>1373.2860000000114</c:v>
                </c:pt>
                <c:pt idx="324">
                  <c:v>1369.1280000000111</c:v>
                </c:pt>
                <c:pt idx="325">
                  <c:v>1364.9700000000109</c:v>
                </c:pt>
                <c:pt idx="326">
                  <c:v>1360.8120000000106</c:v>
                </c:pt>
                <c:pt idx="327">
                  <c:v>1356.6540000000105</c:v>
                </c:pt>
                <c:pt idx="328">
                  <c:v>1352.4960000000099</c:v>
                </c:pt>
                <c:pt idx="329">
                  <c:v>1348.3380000000097</c:v>
                </c:pt>
                <c:pt idx="330">
                  <c:v>1344.1800000000096</c:v>
                </c:pt>
                <c:pt idx="331">
                  <c:v>1340.0220000000095</c:v>
                </c:pt>
                <c:pt idx="332">
                  <c:v>1335.8640000000091</c:v>
                </c:pt>
                <c:pt idx="333">
                  <c:v>1331.7060000000088</c:v>
                </c:pt>
                <c:pt idx="334">
                  <c:v>1327.5480000000084</c:v>
                </c:pt>
                <c:pt idx="335">
                  <c:v>1323.3900000000083</c:v>
                </c:pt>
                <c:pt idx="336">
                  <c:v>1319.2320000000082</c:v>
                </c:pt>
                <c:pt idx="337">
                  <c:v>1315.0740000000078</c:v>
                </c:pt>
                <c:pt idx="338">
                  <c:v>1310.9160000000074</c:v>
                </c:pt>
                <c:pt idx="339">
                  <c:v>1306.7580000000073</c:v>
                </c:pt>
                <c:pt idx="340">
                  <c:v>1302.600000000007</c:v>
                </c:pt>
                <c:pt idx="341">
                  <c:v>1298.4420000000068</c:v>
                </c:pt>
                <c:pt idx="342">
                  <c:v>1294.2840000000067</c:v>
                </c:pt>
                <c:pt idx="343">
                  <c:v>1290.1260000000061</c:v>
                </c:pt>
                <c:pt idx="344">
                  <c:v>1285.968000000006</c:v>
                </c:pt>
                <c:pt idx="345">
                  <c:v>1281.8100000000056</c:v>
                </c:pt>
                <c:pt idx="346">
                  <c:v>1277.6520000000055</c:v>
                </c:pt>
                <c:pt idx="347">
                  <c:v>1273.4940000000054</c:v>
                </c:pt>
                <c:pt idx="348">
                  <c:v>1269.3360000000048</c:v>
                </c:pt>
                <c:pt idx="349">
                  <c:v>1265.1780000000047</c:v>
                </c:pt>
                <c:pt idx="350">
                  <c:v>1261.0200000000045</c:v>
                </c:pt>
                <c:pt idx="351">
                  <c:v>1256.8620000000042</c:v>
                </c:pt>
                <c:pt idx="352">
                  <c:v>1252.704000000004</c:v>
                </c:pt>
                <c:pt idx="353">
                  <c:v>1248.5460000000035</c:v>
                </c:pt>
                <c:pt idx="354">
                  <c:v>1244.3880000000033</c:v>
                </c:pt>
                <c:pt idx="355">
                  <c:v>1240.2300000000032</c:v>
                </c:pt>
                <c:pt idx="356">
                  <c:v>1236.0720000000031</c:v>
                </c:pt>
                <c:pt idx="357">
                  <c:v>1231.9140000000027</c:v>
                </c:pt>
                <c:pt idx="358">
                  <c:v>1227.7560000000024</c:v>
                </c:pt>
                <c:pt idx="359">
                  <c:v>1223.598000000002</c:v>
                </c:pt>
                <c:pt idx="360">
                  <c:v>1219.4400000000019</c:v>
                </c:pt>
                <c:pt idx="361">
                  <c:v>1215.2820000000017</c:v>
                </c:pt>
                <c:pt idx="362">
                  <c:v>1211.1240000000014</c:v>
                </c:pt>
                <c:pt idx="363">
                  <c:v>1206.966000000001</c:v>
                </c:pt>
                <c:pt idx="364">
                  <c:v>1202.8080000000009</c:v>
                </c:pt>
                <c:pt idx="365">
                  <c:v>1198.6500000000005</c:v>
                </c:pt>
                <c:pt idx="366">
                  <c:v>1194.4920000000004</c:v>
                </c:pt>
                <c:pt idx="367">
                  <c:v>1190.3340000000003</c:v>
                </c:pt>
                <c:pt idx="368">
                  <c:v>1186.1759999999997</c:v>
                </c:pt>
                <c:pt idx="369">
                  <c:v>1182.0179999999996</c:v>
                </c:pt>
                <c:pt idx="370">
                  <c:v>1177.8599999999992</c:v>
                </c:pt>
                <c:pt idx="371">
                  <c:v>1173.7019999999991</c:v>
                </c:pt>
                <c:pt idx="372">
                  <c:v>1169.543999999999</c:v>
                </c:pt>
                <c:pt idx="373">
                  <c:v>1165.3859999999984</c:v>
                </c:pt>
                <c:pt idx="374">
                  <c:v>1161.2279999999982</c:v>
                </c:pt>
                <c:pt idx="375">
                  <c:v>1157.0699999999981</c:v>
                </c:pt>
                <c:pt idx="376">
                  <c:v>1152.9119999999978</c:v>
                </c:pt>
                <c:pt idx="377">
                  <c:v>1148.7539999999976</c:v>
                </c:pt>
                <c:pt idx="378">
                  <c:v>1144.595999999997</c:v>
                </c:pt>
                <c:pt idx="379">
                  <c:v>1140.4379999999969</c:v>
                </c:pt>
                <c:pt idx="380">
                  <c:v>1136.2799999999968</c:v>
                </c:pt>
                <c:pt idx="381">
                  <c:v>1132.1219999999967</c:v>
                </c:pt>
                <c:pt idx="382">
                  <c:v>1127.9639999999963</c:v>
                </c:pt>
                <c:pt idx="383">
                  <c:v>1123.8059999999959</c:v>
                </c:pt>
                <c:pt idx="384">
                  <c:v>1119.6479999999956</c:v>
                </c:pt>
                <c:pt idx="385">
                  <c:v>1115.4899999999955</c:v>
                </c:pt>
                <c:pt idx="386">
                  <c:v>1111.3319999999953</c:v>
                </c:pt>
                <c:pt idx="387">
                  <c:v>1107.173999999995</c:v>
                </c:pt>
                <c:pt idx="388">
                  <c:v>1103.0159999999946</c:v>
                </c:pt>
                <c:pt idx="389">
                  <c:v>1098.8579999999945</c:v>
                </c:pt>
                <c:pt idx="390">
                  <c:v>1094.6999999999941</c:v>
                </c:pt>
                <c:pt idx="391">
                  <c:v>1090.541999999994</c:v>
                </c:pt>
                <c:pt idx="392">
                  <c:v>1086.3839999999939</c:v>
                </c:pt>
                <c:pt idx="393">
                  <c:v>1082.2259999999933</c:v>
                </c:pt>
                <c:pt idx="394">
                  <c:v>1078.0679999999932</c:v>
                </c:pt>
                <c:pt idx="395">
                  <c:v>1073.9099999999928</c:v>
                </c:pt>
                <c:pt idx="396">
                  <c:v>1069.7519999999927</c:v>
                </c:pt>
                <c:pt idx="397">
                  <c:v>1065.5939999999925</c:v>
                </c:pt>
                <c:pt idx="398">
                  <c:v>1061.435999999992</c:v>
                </c:pt>
                <c:pt idx="399">
                  <c:v>1057.2779999999918</c:v>
                </c:pt>
                <c:pt idx="400">
                  <c:v>1053.1199999999917</c:v>
                </c:pt>
                <c:pt idx="401">
                  <c:v>1048.9619999999913</c:v>
                </c:pt>
                <c:pt idx="402">
                  <c:v>1044.8039999999912</c:v>
                </c:pt>
                <c:pt idx="403">
                  <c:v>1040.6459999999906</c:v>
                </c:pt>
                <c:pt idx="404">
                  <c:v>1036.4879999999905</c:v>
                </c:pt>
                <c:pt idx="405">
                  <c:v>1032.3299999999904</c:v>
                </c:pt>
                <c:pt idx="406">
                  <c:v>1028.1719999999902</c:v>
                </c:pt>
                <c:pt idx="407">
                  <c:v>1024.0139999999899</c:v>
                </c:pt>
                <c:pt idx="408">
                  <c:v>1019.8559999999894</c:v>
                </c:pt>
                <c:pt idx="409">
                  <c:v>1015.697999999989</c:v>
                </c:pt>
                <c:pt idx="410">
                  <c:v>1011.5399999999887</c:v>
                </c:pt>
                <c:pt idx="411">
                  <c:v>1007.3819999999885</c:v>
                </c:pt>
                <c:pt idx="412">
                  <c:v>1003.2239999999881</c:v>
                </c:pt>
                <c:pt idx="413">
                  <c:v>999.06599999998741</c:v>
                </c:pt>
                <c:pt idx="414">
                  <c:v>994.90799999998717</c:v>
                </c:pt>
                <c:pt idx="415">
                  <c:v>990.74999999998693</c:v>
                </c:pt>
                <c:pt idx="416">
                  <c:v>986.59199999998668</c:v>
                </c:pt>
                <c:pt idx="417">
                  <c:v>982.4339999999861</c:v>
                </c:pt>
                <c:pt idx="418">
                  <c:v>978.27599999998563</c:v>
                </c:pt>
                <c:pt idx="419">
                  <c:v>974.11799999998539</c:v>
                </c:pt>
                <c:pt idx="420">
                  <c:v>969.95999999998503</c:v>
                </c:pt>
                <c:pt idx="421">
                  <c:v>965.80199999998456</c:v>
                </c:pt>
                <c:pt idx="422">
                  <c:v>961.64399999998443</c:v>
                </c:pt>
                <c:pt idx="423">
                  <c:v>957.48599999998385</c:v>
                </c:pt>
                <c:pt idx="424">
                  <c:v>953.3279999999836</c:v>
                </c:pt>
                <c:pt idx="425">
                  <c:v>949.16999999998302</c:v>
                </c:pt>
                <c:pt idx="426">
                  <c:v>945.01199999998289</c:v>
                </c:pt>
                <c:pt idx="427">
                  <c:v>940.85399999998253</c:v>
                </c:pt>
                <c:pt idx="428">
                  <c:v>936.69599999998195</c:v>
                </c:pt>
                <c:pt idx="429">
                  <c:v>932.53799999998148</c:v>
                </c:pt>
                <c:pt idx="430">
                  <c:v>928.37999999998135</c:v>
                </c:pt>
                <c:pt idx="431">
                  <c:v>924.22199999998099</c:v>
                </c:pt>
                <c:pt idx="432">
                  <c:v>920.06399999998087</c:v>
                </c:pt>
                <c:pt idx="433">
                  <c:v>915.90599999997994</c:v>
                </c:pt>
                <c:pt idx="434">
                  <c:v>911.74799999997981</c:v>
                </c:pt>
                <c:pt idx="435">
                  <c:v>907.58999999997945</c:v>
                </c:pt>
                <c:pt idx="436">
                  <c:v>903.43199999997921</c:v>
                </c:pt>
                <c:pt idx="437">
                  <c:v>899.27399999997874</c:v>
                </c:pt>
                <c:pt idx="438">
                  <c:v>895.11599999997827</c:v>
                </c:pt>
                <c:pt idx="439">
                  <c:v>890.95799999997791</c:v>
                </c:pt>
                <c:pt idx="440">
                  <c:v>886.79999999997779</c:v>
                </c:pt>
                <c:pt idx="441">
                  <c:v>882.6419999999772</c:v>
                </c:pt>
                <c:pt idx="442">
                  <c:v>878.48399999997696</c:v>
                </c:pt>
                <c:pt idx="443">
                  <c:v>874.32599999997637</c:v>
                </c:pt>
                <c:pt idx="444">
                  <c:v>870.16799999997613</c:v>
                </c:pt>
                <c:pt idx="445">
                  <c:v>866.00999999997566</c:v>
                </c:pt>
                <c:pt idx="446">
                  <c:v>861.85199999997542</c:v>
                </c:pt>
                <c:pt idx="447">
                  <c:v>857.69399999997518</c:v>
                </c:pt>
                <c:pt idx="448">
                  <c:v>853.53599999997471</c:v>
                </c:pt>
                <c:pt idx="449">
                  <c:v>849.37799999997412</c:v>
                </c:pt>
                <c:pt idx="450">
                  <c:v>845.21999999997388</c:v>
                </c:pt>
                <c:pt idx="451">
                  <c:v>841.06199999997364</c:v>
                </c:pt>
                <c:pt idx="452">
                  <c:v>836.90399999997328</c:v>
                </c:pt>
                <c:pt idx="453">
                  <c:v>832.74599999997258</c:v>
                </c:pt>
                <c:pt idx="454">
                  <c:v>828.58799999997234</c:v>
                </c:pt>
                <c:pt idx="455">
                  <c:v>824.4299999999721</c:v>
                </c:pt>
                <c:pt idx="456">
                  <c:v>820.27199999997185</c:v>
                </c:pt>
                <c:pt idx="457">
                  <c:v>816.11399999997138</c:v>
                </c:pt>
                <c:pt idx="458">
                  <c:v>811.9559999999708</c:v>
                </c:pt>
                <c:pt idx="459">
                  <c:v>807.79799999997056</c:v>
                </c:pt>
                <c:pt idx="460">
                  <c:v>803.6399999999702</c:v>
                </c:pt>
                <c:pt idx="461">
                  <c:v>799.48199999996984</c:v>
                </c:pt>
                <c:pt idx="462">
                  <c:v>795.3239999999696</c:v>
                </c:pt>
                <c:pt idx="463">
                  <c:v>791.16599999996902</c:v>
                </c:pt>
                <c:pt idx="464">
                  <c:v>787.00799999996877</c:v>
                </c:pt>
                <c:pt idx="465">
                  <c:v>782.8499999999683</c:v>
                </c:pt>
                <c:pt idx="466">
                  <c:v>778.69199999996806</c:v>
                </c:pt>
                <c:pt idx="467">
                  <c:v>774.5339999999677</c:v>
                </c:pt>
                <c:pt idx="468">
                  <c:v>770.37599999996712</c:v>
                </c:pt>
                <c:pt idx="469">
                  <c:v>766.21799999996676</c:v>
                </c:pt>
                <c:pt idx="470">
                  <c:v>762.05999999996652</c:v>
                </c:pt>
                <c:pt idx="471">
                  <c:v>757.90199999996616</c:v>
                </c:pt>
                <c:pt idx="472">
                  <c:v>753.74399999996604</c:v>
                </c:pt>
                <c:pt idx="473">
                  <c:v>749.58599999996522</c:v>
                </c:pt>
                <c:pt idx="474">
                  <c:v>745.42799999996498</c:v>
                </c:pt>
                <c:pt idx="475">
                  <c:v>741.26999999996463</c:v>
                </c:pt>
                <c:pt idx="476">
                  <c:v>737.11199999996438</c:v>
                </c:pt>
                <c:pt idx="477">
                  <c:v>732.95399999996391</c:v>
                </c:pt>
                <c:pt idx="478">
                  <c:v>728.79599999996344</c:v>
                </c:pt>
                <c:pt idx="479">
                  <c:v>724.6379999999632</c:v>
                </c:pt>
                <c:pt idx="480">
                  <c:v>720.47999999996296</c:v>
                </c:pt>
                <c:pt idx="481">
                  <c:v>716.32199999996237</c:v>
                </c:pt>
                <c:pt idx="482">
                  <c:v>712.16399999996224</c:v>
                </c:pt>
                <c:pt idx="483">
                  <c:v>708.00599999996166</c:v>
                </c:pt>
                <c:pt idx="484">
                  <c:v>703.8479999999613</c:v>
                </c:pt>
                <c:pt idx="485">
                  <c:v>699.68999999996083</c:v>
                </c:pt>
                <c:pt idx="486">
                  <c:v>695.5319999999607</c:v>
                </c:pt>
                <c:pt idx="487">
                  <c:v>691.37399999996035</c:v>
                </c:pt>
                <c:pt idx="488">
                  <c:v>687.21599999995988</c:v>
                </c:pt>
                <c:pt idx="489">
                  <c:v>683.05799999995929</c:v>
                </c:pt>
                <c:pt idx="490">
                  <c:v>678.89999999995916</c:v>
                </c:pt>
                <c:pt idx="491">
                  <c:v>674.74199999995881</c:v>
                </c:pt>
                <c:pt idx="492">
                  <c:v>670.58399999995856</c:v>
                </c:pt>
                <c:pt idx="493">
                  <c:v>666.42599999995775</c:v>
                </c:pt>
                <c:pt idx="494">
                  <c:v>662.26799999995762</c:v>
                </c:pt>
                <c:pt idx="495">
                  <c:v>658.10999999995727</c:v>
                </c:pt>
                <c:pt idx="496">
                  <c:v>653.95199999995702</c:v>
                </c:pt>
                <c:pt idx="497">
                  <c:v>649.79399999995655</c:v>
                </c:pt>
                <c:pt idx="498">
                  <c:v>645.63599999995608</c:v>
                </c:pt>
                <c:pt idx="499">
                  <c:v>641.47799999995573</c:v>
                </c:pt>
                <c:pt idx="500">
                  <c:v>637.31999999995548</c:v>
                </c:pt>
                <c:pt idx="501">
                  <c:v>633.16199999995501</c:v>
                </c:pt>
                <c:pt idx="502">
                  <c:v>629.00399999995477</c:v>
                </c:pt>
                <c:pt idx="503">
                  <c:v>624.84599999995419</c:v>
                </c:pt>
                <c:pt idx="504">
                  <c:v>620.68799999995395</c:v>
                </c:pt>
                <c:pt idx="505">
                  <c:v>616.52999999995347</c:v>
                </c:pt>
                <c:pt idx="506">
                  <c:v>612.37199999995323</c:v>
                </c:pt>
                <c:pt idx="507">
                  <c:v>608.21399999995299</c:v>
                </c:pt>
                <c:pt idx="508">
                  <c:v>604.05599999995241</c:v>
                </c:pt>
                <c:pt idx="509">
                  <c:v>599.89799999995194</c:v>
                </c:pt>
                <c:pt idx="510">
                  <c:v>595.73999999995169</c:v>
                </c:pt>
                <c:pt idx="511">
                  <c:v>591.58199999995145</c:v>
                </c:pt>
                <c:pt idx="512">
                  <c:v>587.42399999995109</c:v>
                </c:pt>
                <c:pt idx="513">
                  <c:v>583.2659999999504</c:v>
                </c:pt>
                <c:pt idx="514">
                  <c:v>579.10799999995015</c:v>
                </c:pt>
                <c:pt idx="515">
                  <c:v>574.94999999994991</c:v>
                </c:pt>
                <c:pt idx="516">
                  <c:v>570.79199999994955</c:v>
                </c:pt>
                <c:pt idx="517">
                  <c:v>566.6339999999492</c:v>
                </c:pt>
                <c:pt idx="518">
                  <c:v>562.47599999994861</c:v>
                </c:pt>
                <c:pt idx="519">
                  <c:v>558.31799999994837</c:v>
                </c:pt>
                <c:pt idx="520">
                  <c:v>554.15999999994801</c:v>
                </c:pt>
                <c:pt idx="521">
                  <c:v>550.00199999994766</c:v>
                </c:pt>
                <c:pt idx="522">
                  <c:v>545.84399999994741</c:v>
                </c:pt>
                <c:pt idx="523">
                  <c:v>541.68599999994683</c:v>
                </c:pt>
                <c:pt idx="524">
                  <c:v>537.52799999994647</c:v>
                </c:pt>
                <c:pt idx="525">
                  <c:v>533.36999999994612</c:v>
                </c:pt>
              </c:numCache>
            </c:numRef>
          </c:val>
          <c:extLst>
            <c:ext xmlns:c16="http://schemas.microsoft.com/office/drawing/2014/chart" uri="{C3380CC4-5D6E-409C-BE32-E72D297353CC}">
              <c16:uniqueId val="{00000000-07FD-4CA6-89F3-B1601C110EC0}"/>
            </c:ext>
          </c:extLst>
        </c:ser>
        <c:dLbls>
          <c:showLegendKey val="0"/>
          <c:showVal val="0"/>
          <c:showCatName val="0"/>
          <c:showSerName val="0"/>
          <c:showPercent val="0"/>
          <c:showBubbleSize val="0"/>
        </c:dLbls>
        <c:axId val="404129592"/>
        <c:axId val="1"/>
      </c:areaChart>
      <c:catAx>
        <c:axId val="404129592"/>
        <c:scaling>
          <c:orientation val="minMax"/>
        </c:scaling>
        <c:delete val="0"/>
        <c:axPos val="b"/>
        <c:majorTickMark val="none"/>
        <c:minorTickMark val="none"/>
        <c:tickLblPos val="none"/>
        <c:spPr>
          <a:ln w="9525">
            <a:noFill/>
          </a:ln>
        </c:spPr>
        <c:crossAx val="1"/>
        <c:crossesAt val="1400"/>
        <c:auto val="1"/>
        <c:lblAlgn val="ctr"/>
        <c:lblOffset val="100"/>
        <c:tickMarkSkip val="1"/>
        <c:noMultiLvlLbl val="0"/>
      </c:catAx>
      <c:valAx>
        <c:axId val="1"/>
        <c:scaling>
          <c:orientation val="minMax"/>
          <c:max val="2600"/>
          <c:min val="14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04129592"/>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74357087714458E-2"/>
          <c:y val="3.691813804173355E-2"/>
          <c:w val="0.96313118045635149"/>
          <c:h val="0.90690208667736749"/>
        </c:manualLayout>
      </c:layout>
      <c:areaChart>
        <c:grouping val="stacked"/>
        <c:varyColors val="0"/>
        <c:ser>
          <c:idx val="0"/>
          <c:order val="0"/>
          <c:spPr>
            <a:solidFill>
              <a:srgbClr val="C0C0C0"/>
            </a:solidFill>
            <a:ln w="38100">
              <a:solidFill>
                <a:srgbClr val="000000"/>
              </a:solidFill>
              <a:prstDash val="solid"/>
            </a:ln>
          </c:spPr>
          <c:val>
            <c:numRef>
              <c:f>'Course Analysis'!$C$7:$C$532</c:f>
              <c:numCache>
                <c:formatCode>0.00</c:formatCode>
                <c:ptCount val="526"/>
                <c:pt idx="0">
                  <c:v>2550</c:v>
                </c:pt>
                <c:pt idx="1">
                  <c:v>2550</c:v>
                </c:pt>
                <c:pt idx="2">
                  <c:v>2550</c:v>
                </c:pt>
                <c:pt idx="3">
                  <c:v>2550</c:v>
                </c:pt>
                <c:pt idx="4">
                  <c:v>2550</c:v>
                </c:pt>
                <c:pt idx="5">
                  <c:v>2550</c:v>
                </c:pt>
                <c:pt idx="6">
                  <c:v>2550</c:v>
                </c:pt>
                <c:pt idx="7">
                  <c:v>2550</c:v>
                </c:pt>
                <c:pt idx="8">
                  <c:v>2550</c:v>
                </c:pt>
                <c:pt idx="9">
                  <c:v>2550</c:v>
                </c:pt>
                <c:pt idx="10">
                  <c:v>2550</c:v>
                </c:pt>
                <c:pt idx="11">
                  <c:v>2550</c:v>
                </c:pt>
                <c:pt idx="12">
                  <c:v>2550</c:v>
                </c:pt>
                <c:pt idx="13">
                  <c:v>2550</c:v>
                </c:pt>
                <c:pt idx="14">
                  <c:v>2550</c:v>
                </c:pt>
                <c:pt idx="15">
                  <c:v>2550</c:v>
                </c:pt>
                <c:pt idx="16">
                  <c:v>2550</c:v>
                </c:pt>
                <c:pt idx="17">
                  <c:v>2550</c:v>
                </c:pt>
                <c:pt idx="18">
                  <c:v>2550</c:v>
                </c:pt>
                <c:pt idx="19">
                  <c:v>2550</c:v>
                </c:pt>
                <c:pt idx="20">
                  <c:v>2550</c:v>
                </c:pt>
                <c:pt idx="21">
                  <c:v>2550</c:v>
                </c:pt>
                <c:pt idx="22">
                  <c:v>2550</c:v>
                </c:pt>
                <c:pt idx="23">
                  <c:v>2550</c:v>
                </c:pt>
                <c:pt idx="24">
                  <c:v>2550</c:v>
                </c:pt>
                <c:pt idx="25">
                  <c:v>2550</c:v>
                </c:pt>
                <c:pt idx="26">
                  <c:v>2550</c:v>
                </c:pt>
                <c:pt idx="27">
                  <c:v>2550</c:v>
                </c:pt>
                <c:pt idx="28">
                  <c:v>2550</c:v>
                </c:pt>
                <c:pt idx="29">
                  <c:v>2550</c:v>
                </c:pt>
                <c:pt idx="30">
                  <c:v>2550</c:v>
                </c:pt>
                <c:pt idx="31">
                  <c:v>2550</c:v>
                </c:pt>
                <c:pt idx="32">
                  <c:v>2550</c:v>
                </c:pt>
                <c:pt idx="33">
                  <c:v>2550</c:v>
                </c:pt>
                <c:pt idx="34">
                  <c:v>2550</c:v>
                </c:pt>
                <c:pt idx="35">
                  <c:v>2550</c:v>
                </c:pt>
                <c:pt idx="36">
                  <c:v>2550</c:v>
                </c:pt>
                <c:pt idx="37">
                  <c:v>2550</c:v>
                </c:pt>
                <c:pt idx="38">
                  <c:v>2550</c:v>
                </c:pt>
                <c:pt idx="39">
                  <c:v>2550</c:v>
                </c:pt>
                <c:pt idx="40">
                  <c:v>2548.614</c:v>
                </c:pt>
                <c:pt idx="41">
                  <c:v>2545.8420000000001</c:v>
                </c:pt>
                <c:pt idx="42">
                  <c:v>2541.6839999999997</c:v>
                </c:pt>
                <c:pt idx="43">
                  <c:v>2537.5260000000003</c:v>
                </c:pt>
                <c:pt idx="44">
                  <c:v>2533.3680000000004</c:v>
                </c:pt>
                <c:pt idx="45">
                  <c:v>2529.2100000000005</c:v>
                </c:pt>
                <c:pt idx="46">
                  <c:v>2525.0519999999997</c:v>
                </c:pt>
                <c:pt idx="47">
                  <c:v>2520.8940000000002</c:v>
                </c:pt>
                <c:pt idx="48">
                  <c:v>2516.7360000000003</c:v>
                </c:pt>
                <c:pt idx="49">
                  <c:v>2512.5780000000004</c:v>
                </c:pt>
                <c:pt idx="50">
                  <c:v>2508.42</c:v>
                </c:pt>
                <c:pt idx="51">
                  <c:v>2504.2620000000006</c:v>
                </c:pt>
                <c:pt idx="52">
                  <c:v>2500.1040000000007</c:v>
                </c:pt>
                <c:pt idx="53">
                  <c:v>2495.9460000000008</c:v>
                </c:pt>
                <c:pt idx="54">
                  <c:v>2491.7880000000005</c:v>
                </c:pt>
                <c:pt idx="55">
                  <c:v>2487.630000000001</c:v>
                </c:pt>
                <c:pt idx="56">
                  <c:v>2483.4720000000011</c:v>
                </c:pt>
                <c:pt idx="57">
                  <c:v>2479.3140000000012</c:v>
                </c:pt>
                <c:pt idx="58">
                  <c:v>2475.1560000000009</c:v>
                </c:pt>
                <c:pt idx="59">
                  <c:v>2470.9980000000014</c:v>
                </c:pt>
                <c:pt idx="60">
                  <c:v>2466.8400000000015</c:v>
                </c:pt>
                <c:pt idx="61">
                  <c:v>2462.6820000000016</c:v>
                </c:pt>
                <c:pt idx="62">
                  <c:v>2458.5240000000013</c:v>
                </c:pt>
                <c:pt idx="63">
                  <c:v>2454.3660000000018</c:v>
                </c:pt>
                <c:pt idx="64">
                  <c:v>2450.2080000000019</c:v>
                </c:pt>
                <c:pt idx="65">
                  <c:v>2446.050000000002</c:v>
                </c:pt>
                <c:pt idx="66">
                  <c:v>2441.8920000000012</c:v>
                </c:pt>
                <c:pt idx="67">
                  <c:v>2437.7340000000017</c:v>
                </c:pt>
                <c:pt idx="68">
                  <c:v>2433.5760000000018</c:v>
                </c:pt>
                <c:pt idx="69">
                  <c:v>2429.4180000000019</c:v>
                </c:pt>
                <c:pt idx="70">
                  <c:v>2425.2600000000016</c:v>
                </c:pt>
                <c:pt idx="71">
                  <c:v>2421.1020000000021</c:v>
                </c:pt>
                <c:pt idx="72">
                  <c:v>2416.9440000000022</c:v>
                </c:pt>
                <c:pt idx="73">
                  <c:v>2412.7860000000023</c:v>
                </c:pt>
                <c:pt idx="74">
                  <c:v>2408.628000000002</c:v>
                </c:pt>
                <c:pt idx="75">
                  <c:v>2404.4700000000025</c:v>
                </c:pt>
                <c:pt idx="76">
                  <c:v>2400.3120000000026</c:v>
                </c:pt>
                <c:pt idx="77">
                  <c:v>2396.1540000000027</c:v>
                </c:pt>
                <c:pt idx="78">
                  <c:v>2391.9960000000024</c:v>
                </c:pt>
                <c:pt idx="79">
                  <c:v>2387.8380000000029</c:v>
                </c:pt>
                <c:pt idx="80">
                  <c:v>2383.680000000003</c:v>
                </c:pt>
                <c:pt idx="81">
                  <c:v>2379.5220000000031</c:v>
                </c:pt>
                <c:pt idx="82">
                  <c:v>2375.3640000000023</c:v>
                </c:pt>
                <c:pt idx="83">
                  <c:v>2371.2060000000029</c:v>
                </c:pt>
                <c:pt idx="84">
                  <c:v>2367.048000000003</c:v>
                </c:pt>
                <c:pt idx="85">
                  <c:v>2362.8900000000031</c:v>
                </c:pt>
                <c:pt idx="86">
                  <c:v>2358.7320000000027</c:v>
                </c:pt>
                <c:pt idx="87">
                  <c:v>2354.5740000000033</c:v>
                </c:pt>
                <c:pt idx="88">
                  <c:v>2350.4160000000034</c:v>
                </c:pt>
                <c:pt idx="89">
                  <c:v>2346.2580000000034</c:v>
                </c:pt>
                <c:pt idx="90">
                  <c:v>2342.1000000000026</c:v>
                </c:pt>
                <c:pt idx="91">
                  <c:v>2337.9420000000032</c:v>
                </c:pt>
                <c:pt idx="92">
                  <c:v>2333.7840000000033</c:v>
                </c:pt>
                <c:pt idx="93">
                  <c:v>2329.6260000000034</c:v>
                </c:pt>
                <c:pt idx="94">
                  <c:v>2325.468000000003</c:v>
                </c:pt>
                <c:pt idx="95">
                  <c:v>2321.3100000000036</c:v>
                </c:pt>
                <c:pt idx="96">
                  <c:v>2317.1520000000037</c:v>
                </c:pt>
                <c:pt idx="97">
                  <c:v>2312.9940000000033</c:v>
                </c:pt>
                <c:pt idx="98">
                  <c:v>2308.836000000003</c:v>
                </c:pt>
                <c:pt idx="99">
                  <c:v>2304.6780000000035</c:v>
                </c:pt>
                <c:pt idx="100">
                  <c:v>2300.5200000000036</c:v>
                </c:pt>
                <c:pt idx="101">
                  <c:v>2296.3620000000037</c:v>
                </c:pt>
                <c:pt idx="102">
                  <c:v>2292.2040000000034</c:v>
                </c:pt>
                <c:pt idx="103">
                  <c:v>2288.0460000000039</c:v>
                </c:pt>
                <c:pt idx="104">
                  <c:v>2283.888000000004</c:v>
                </c:pt>
                <c:pt idx="105">
                  <c:v>2279.7300000000037</c:v>
                </c:pt>
                <c:pt idx="106">
                  <c:v>2275.5720000000033</c:v>
                </c:pt>
                <c:pt idx="107">
                  <c:v>2271.4140000000039</c:v>
                </c:pt>
                <c:pt idx="108">
                  <c:v>2267.256000000004</c:v>
                </c:pt>
                <c:pt idx="109">
                  <c:v>2263.098000000004</c:v>
                </c:pt>
                <c:pt idx="110">
                  <c:v>2258.9400000000037</c:v>
                </c:pt>
                <c:pt idx="111">
                  <c:v>2254.7820000000042</c:v>
                </c:pt>
                <c:pt idx="112">
                  <c:v>2250.6240000000043</c:v>
                </c:pt>
                <c:pt idx="113">
                  <c:v>2246.4660000000044</c:v>
                </c:pt>
                <c:pt idx="114">
                  <c:v>2242.3080000000036</c:v>
                </c:pt>
                <c:pt idx="115">
                  <c:v>2238.1500000000042</c:v>
                </c:pt>
                <c:pt idx="116">
                  <c:v>2233.9920000000043</c:v>
                </c:pt>
                <c:pt idx="117">
                  <c:v>2229.8340000000044</c:v>
                </c:pt>
                <c:pt idx="118">
                  <c:v>2225.676000000004</c:v>
                </c:pt>
                <c:pt idx="119">
                  <c:v>2221.5180000000046</c:v>
                </c:pt>
                <c:pt idx="120">
                  <c:v>2217.3600000000047</c:v>
                </c:pt>
                <c:pt idx="121">
                  <c:v>2213.2020000000043</c:v>
                </c:pt>
                <c:pt idx="122">
                  <c:v>2209.044000000004</c:v>
                </c:pt>
                <c:pt idx="123">
                  <c:v>2204.8860000000045</c:v>
                </c:pt>
                <c:pt idx="124">
                  <c:v>2200.7280000000046</c:v>
                </c:pt>
                <c:pt idx="125">
                  <c:v>2196.5700000000047</c:v>
                </c:pt>
                <c:pt idx="126">
                  <c:v>2192.4120000000044</c:v>
                </c:pt>
                <c:pt idx="127">
                  <c:v>2188.2540000000049</c:v>
                </c:pt>
                <c:pt idx="128">
                  <c:v>2184.096000000005</c:v>
                </c:pt>
                <c:pt idx="129">
                  <c:v>2179.9380000000046</c:v>
                </c:pt>
                <c:pt idx="130">
                  <c:v>2175.7800000000043</c:v>
                </c:pt>
                <c:pt idx="131">
                  <c:v>2171.6220000000048</c:v>
                </c:pt>
                <c:pt idx="132">
                  <c:v>2167.4640000000049</c:v>
                </c:pt>
                <c:pt idx="133">
                  <c:v>2163.306000000005</c:v>
                </c:pt>
                <c:pt idx="134">
                  <c:v>2159.1480000000047</c:v>
                </c:pt>
                <c:pt idx="135">
                  <c:v>2154.9900000000052</c:v>
                </c:pt>
                <c:pt idx="136">
                  <c:v>2150.8320000000049</c:v>
                </c:pt>
                <c:pt idx="137">
                  <c:v>2146.674000000005</c:v>
                </c:pt>
                <c:pt idx="138">
                  <c:v>2142.5160000000046</c:v>
                </c:pt>
                <c:pt idx="139">
                  <c:v>2138.3580000000052</c:v>
                </c:pt>
                <c:pt idx="140">
                  <c:v>2134.2000000000053</c:v>
                </c:pt>
                <c:pt idx="141">
                  <c:v>2130.0420000000054</c:v>
                </c:pt>
                <c:pt idx="142">
                  <c:v>2125.884000000005</c:v>
                </c:pt>
                <c:pt idx="143">
                  <c:v>2121.7260000000056</c:v>
                </c:pt>
                <c:pt idx="144">
                  <c:v>2117.5680000000052</c:v>
                </c:pt>
                <c:pt idx="145">
                  <c:v>2113.4100000000053</c:v>
                </c:pt>
                <c:pt idx="146">
                  <c:v>2109.252000000005</c:v>
                </c:pt>
                <c:pt idx="147">
                  <c:v>2105.0940000000055</c:v>
                </c:pt>
                <c:pt idx="148">
                  <c:v>2100.9360000000056</c:v>
                </c:pt>
                <c:pt idx="149">
                  <c:v>2096.7780000000057</c:v>
                </c:pt>
                <c:pt idx="150">
                  <c:v>2092.6200000000053</c:v>
                </c:pt>
                <c:pt idx="151">
                  <c:v>2088.4620000000054</c:v>
                </c:pt>
                <c:pt idx="152">
                  <c:v>2084.3040000000055</c:v>
                </c:pt>
                <c:pt idx="153">
                  <c:v>2080.1460000000056</c:v>
                </c:pt>
                <c:pt idx="154">
                  <c:v>2075.9880000000053</c:v>
                </c:pt>
                <c:pt idx="155">
                  <c:v>2071.8300000000058</c:v>
                </c:pt>
                <c:pt idx="156">
                  <c:v>2067.6720000000059</c:v>
                </c:pt>
                <c:pt idx="157">
                  <c:v>2063.514000000006</c:v>
                </c:pt>
                <c:pt idx="158">
                  <c:v>2059.3560000000057</c:v>
                </c:pt>
                <c:pt idx="159">
                  <c:v>2055.1980000000058</c:v>
                </c:pt>
                <c:pt idx="160">
                  <c:v>2051.0400000000059</c:v>
                </c:pt>
                <c:pt idx="161">
                  <c:v>2046.8820000000064</c:v>
                </c:pt>
                <c:pt idx="162">
                  <c:v>2042.7240000000061</c:v>
                </c:pt>
                <c:pt idx="163">
                  <c:v>2038.5660000000064</c:v>
                </c:pt>
                <c:pt idx="164">
                  <c:v>2034.408000000006</c:v>
                </c:pt>
                <c:pt idx="165">
                  <c:v>2030.2500000000059</c:v>
                </c:pt>
                <c:pt idx="166">
                  <c:v>2026.0920000000062</c:v>
                </c:pt>
                <c:pt idx="167">
                  <c:v>2021.9340000000066</c:v>
                </c:pt>
                <c:pt idx="168">
                  <c:v>2017.7760000000064</c:v>
                </c:pt>
                <c:pt idx="169">
                  <c:v>2013.6180000000061</c:v>
                </c:pt>
                <c:pt idx="170">
                  <c:v>2009.4600000000064</c:v>
                </c:pt>
                <c:pt idx="171">
                  <c:v>2005.3020000000067</c:v>
                </c:pt>
                <c:pt idx="172">
                  <c:v>2001.1440000000064</c:v>
                </c:pt>
                <c:pt idx="173">
                  <c:v>1996.9860000000062</c:v>
                </c:pt>
                <c:pt idx="174">
                  <c:v>1992.8280000000066</c:v>
                </c:pt>
                <c:pt idx="175">
                  <c:v>1988.6700000000069</c:v>
                </c:pt>
                <c:pt idx="176">
                  <c:v>1984.5120000000068</c:v>
                </c:pt>
                <c:pt idx="177">
                  <c:v>1980.3540000000064</c:v>
                </c:pt>
                <c:pt idx="178">
                  <c:v>1976.1960000000067</c:v>
                </c:pt>
                <c:pt idx="179">
                  <c:v>1972.0380000000068</c:v>
                </c:pt>
                <c:pt idx="180">
                  <c:v>1967.8800000000067</c:v>
                </c:pt>
                <c:pt idx="181">
                  <c:v>1963.7220000000066</c:v>
                </c:pt>
                <c:pt idx="182">
                  <c:v>1959.5640000000069</c:v>
                </c:pt>
                <c:pt idx="183">
                  <c:v>1955.4060000000072</c:v>
                </c:pt>
                <c:pt idx="184">
                  <c:v>1951.2480000000069</c:v>
                </c:pt>
                <c:pt idx="185">
                  <c:v>1947.0900000000067</c:v>
                </c:pt>
                <c:pt idx="186">
                  <c:v>1942.9320000000071</c:v>
                </c:pt>
                <c:pt idx="187">
                  <c:v>1938.7740000000074</c:v>
                </c:pt>
                <c:pt idx="188">
                  <c:v>1934.6160000000073</c:v>
                </c:pt>
                <c:pt idx="189">
                  <c:v>1930.4580000000069</c:v>
                </c:pt>
                <c:pt idx="190">
                  <c:v>1926.3000000000072</c:v>
                </c:pt>
                <c:pt idx="191">
                  <c:v>1922.1420000000076</c:v>
                </c:pt>
                <c:pt idx="192">
                  <c:v>1917.9840000000072</c:v>
                </c:pt>
                <c:pt idx="193">
                  <c:v>1913.8260000000071</c:v>
                </c:pt>
                <c:pt idx="194">
                  <c:v>1909.6680000000074</c:v>
                </c:pt>
                <c:pt idx="195">
                  <c:v>1905.5100000000077</c:v>
                </c:pt>
                <c:pt idx="196">
                  <c:v>1901.3520000000076</c:v>
                </c:pt>
                <c:pt idx="197">
                  <c:v>1897.1940000000072</c:v>
                </c:pt>
                <c:pt idx="198">
                  <c:v>1893.0360000000076</c:v>
                </c:pt>
                <c:pt idx="199">
                  <c:v>1888.8780000000077</c:v>
                </c:pt>
                <c:pt idx="200">
                  <c:v>1884.7200000000075</c:v>
                </c:pt>
                <c:pt idx="201">
                  <c:v>1880.5620000000074</c:v>
                </c:pt>
                <c:pt idx="202">
                  <c:v>1876.4040000000077</c:v>
                </c:pt>
                <c:pt idx="203">
                  <c:v>1872.2460000000081</c:v>
                </c:pt>
                <c:pt idx="204">
                  <c:v>1868.0880000000077</c:v>
                </c:pt>
                <c:pt idx="205">
                  <c:v>1863.9300000000076</c:v>
                </c:pt>
                <c:pt idx="206">
                  <c:v>1859.7720000000079</c:v>
                </c:pt>
                <c:pt idx="207">
                  <c:v>1855.614000000008</c:v>
                </c:pt>
                <c:pt idx="208">
                  <c:v>1851.4560000000079</c:v>
                </c:pt>
                <c:pt idx="209">
                  <c:v>1847.2980000000077</c:v>
                </c:pt>
                <c:pt idx="210">
                  <c:v>1843.1400000000081</c:v>
                </c:pt>
                <c:pt idx="211">
                  <c:v>1838.9820000000084</c:v>
                </c:pt>
                <c:pt idx="212">
                  <c:v>1834.824000000008</c:v>
                </c:pt>
                <c:pt idx="213">
                  <c:v>1830.6660000000079</c:v>
                </c:pt>
                <c:pt idx="214">
                  <c:v>1826.508000000008</c:v>
                </c:pt>
                <c:pt idx="215">
                  <c:v>1822.3500000000083</c:v>
                </c:pt>
                <c:pt idx="216">
                  <c:v>1818.1920000000082</c:v>
                </c:pt>
                <c:pt idx="217">
                  <c:v>1814.0340000000081</c:v>
                </c:pt>
                <c:pt idx="218">
                  <c:v>1809.8760000000084</c:v>
                </c:pt>
                <c:pt idx="219">
                  <c:v>1805.7180000000085</c:v>
                </c:pt>
                <c:pt idx="220">
                  <c:v>1801.5600000000084</c:v>
                </c:pt>
                <c:pt idx="221">
                  <c:v>1797.4020000000082</c:v>
                </c:pt>
                <c:pt idx="222">
                  <c:v>1793.2440000000083</c:v>
                </c:pt>
                <c:pt idx="223">
                  <c:v>1789.0860000000087</c:v>
                </c:pt>
                <c:pt idx="224">
                  <c:v>1784.9280000000085</c:v>
                </c:pt>
                <c:pt idx="225">
                  <c:v>1780.7700000000084</c:v>
                </c:pt>
                <c:pt idx="226">
                  <c:v>1776.6120000000087</c:v>
                </c:pt>
                <c:pt idx="227">
                  <c:v>1772.4540000000088</c:v>
                </c:pt>
                <c:pt idx="228">
                  <c:v>1768.2960000000087</c:v>
                </c:pt>
                <c:pt idx="229">
                  <c:v>1764.1380000000083</c:v>
                </c:pt>
                <c:pt idx="230">
                  <c:v>1759.9800000000087</c:v>
                </c:pt>
                <c:pt idx="231">
                  <c:v>1755.822000000009</c:v>
                </c:pt>
                <c:pt idx="232">
                  <c:v>1751.6640000000089</c:v>
                </c:pt>
                <c:pt idx="233">
                  <c:v>1747.5060000000087</c:v>
                </c:pt>
                <c:pt idx="234">
                  <c:v>1743.3480000000088</c:v>
                </c:pt>
                <c:pt idx="235">
                  <c:v>1739.1900000000091</c:v>
                </c:pt>
                <c:pt idx="236">
                  <c:v>1735.032000000009</c:v>
                </c:pt>
                <c:pt idx="237">
                  <c:v>1730.8740000000089</c:v>
                </c:pt>
                <c:pt idx="238">
                  <c:v>1726.7160000000092</c:v>
                </c:pt>
                <c:pt idx="239">
                  <c:v>1722.5580000000093</c:v>
                </c:pt>
                <c:pt idx="240">
                  <c:v>1718.4000000000092</c:v>
                </c:pt>
                <c:pt idx="241">
                  <c:v>1714.2420000000091</c:v>
                </c:pt>
                <c:pt idx="242">
                  <c:v>1710.0840000000092</c:v>
                </c:pt>
                <c:pt idx="243">
                  <c:v>1705.9260000000095</c:v>
                </c:pt>
                <c:pt idx="244">
                  <c:v>1701.7680000000094</c:v>
                </c:pt>
                <c:pt idx="245">
                  <c:v>1697.6100000000092</c:v>
                </c:pt>
                <c:pt idx="246">
                  <c:v>1693.4520000000095</c:v>
                </c:pt>
                <c:pt idx="247">
                  <c:v>1689.2940000000096</c:v>
                </c:pt>
                <c:pt idx="248">
                  <c:v>1685.1360000000095</c:v>
                </c:pt>
                <c:pt idx="249">
                  <c:v>1680.9780000000092</c:v>
                </c:pt>
                <c:pt idx="250">
                  <c:v>1676.8200000000095</c:v>
                </c:pt>
                <c:pt idx="251">
                  <c:v>1672.6620000000098</c:v>
                </c:pt>
                <c:pt idx="252">
                  <c:v>1668.5040000000097</c:v>
                </c:pt>
                <c:pt idx="253">
                  <c:v>1664.3460000000096</c:v>
                </c:pt>
                <c:pt idx="254">
                  <c:v>1660.1880000000097</c:v>
                </c:pt>
                <c:pt idx="255">
                  <c:v>1656.03000000001</c:v>
                </c:pt>
                <c:pt idx="256">
                  <c:v>1651.8720000000098</c:v>
                </c:pt>
                <c:pt idx="257">
                  <c:v>1647.7140000000095</c:v>
                </c:pt>
                <c:pt idx="258">
                  <c:v>1643.5560000000098</c:v>
                </c:pt>
                <c:pt idx="259">
                  <c:v>1639.3980000000101</c:v>
                </c:pt>
                <c:pt idx="260">
                  <c:v>1635.24000000001</c:v>
                </c:pt>
                <c:pt idx="261">
                  <c:v>1631.0820000000099</c:v>
                </c:pt>
                <c:pt idx="262">
                  <c:v>1626.92400000001</c:v>
                </c:pt>
                <c:pt idx="263">
                  <c:v>1622.7660000000103</c:v>
                </c:pt>
                <c:pt idx="264">
                  <c:v>1618.60800000001</c:v>
                </c:pt>
                <c:pt idx="265">
                  <c:v>1614.4500000000098</c:v>
                </c:pt>
                <c:pt idx="266">
                  <c:v>1610.2920000000101</c:v>
                </c:pt>
                <c:pt idx="267">
                  <c:v>1606.1340000000105</c:v>
                </c:pt>
                <c:pt idx="268">
                  <c:v>1601.9760000000103</c:v>
                </c:pt>
                <c:pt idx="269">
                  <c:v>1597.81800000001</c:v>
                </c:pt>
                <c:pt idx="270">
                  <c:v>1593.6600000000103</c:v>
                </c:pt>
                <c:pt idx="271">
                  <c:v>1589.5020000000106</c:v>
                </c:pt>
                <c:pt idx="272">
                  <c:v>1585.3440000000103</c:v>
                </c:pt>
                <c:pt idx="273">
                  <c:v>1581.1860000000102</c:v>
                </c:pt>
                <c:pt idx="274">
                  <c:v>1577.0280000000105</c:v>
                </c:pt>
                <c:pt idx="275">
                  <c:v>1572.8700000000108</c:v>
                </c:pt>
                <c:pt idx="276">
                  <c:v>1568.7120000000107</c:v>
                </c:pt>
                <c:pt idx="277">
                  <c:v>1564.5540000000103</c:v>
                </c:pt>
                <c:pt idx="278">
                  <c:v>1560.3960000000106</c:v>
                </c:pt>
                <c:pt idx="279">
                  <c:v>1556.2380000000107</c:v>
                </c:pt>
                <c:pt idx="280">
                  <c:v>1552.0800000000106</c:v>
                </c:pt>
                <c:pt idx="281">
                  <c:v>1547.9220000000105</c:v>
                </c:pt>
                <c:pt idx="282">
                  <c:v>1543.7640000000108</c:v>
                </c:pt>
                <c:pt idx="283">
                  <c:v>1539.6060000000111</c:v>
                </c:pt>
                <c:pt idx="284">
                  <c:v>1535.4480000000108</c:v>
                </c:pt>
                <c:pt idx="285">
                  <c:v>1531.2900000000107</c:v>
                </c:pt>
                <c:pt idx="286">
                  <c:v>1527.132000000011</c:v>
                </c:pt>
                <c:pt idx="287">
                  <c:v>1522.9740000000113</c:v>
                </c:pt>
                <c:pt idx="288">
                  <c:v>1518.8160000000112</c:v>
                </c:pt>
                <c:pt idx="289">
                  <c:v>1514.6580000000108</c:v>
                </c:pt>
                <c:pt idx="290">
                  <c:v>1510.5000000000111</c:v>
                </c:pt>
                <c:pt idx="291">
                  <c:v>1506.3420000000115</c:v>
                </c:pt>
                <c:pt idx="292">
                  <c:v>1502.1840000000111</c:v>
                </c:pt>
                <c:pt idx="293">
                  <c:v>1498.026000000011</c:v>
                </c:pt>
                <c:pt idx="294">
                  <c:v>1493.8680000000113</c:v>
                </c:pt>
                <c:pt idx="295">
                  <c:v>1489.7100000000116</c:v>
                </c:pt>
                <c:pt idx="296">
                  <c:v>1485.5520000000115</c:v>
                </c:pt>
                <c:pt idx="297">
                  <c:v>1481.3940000000111</c:v>
                </c:pt>
                <c:pt idx="298">
                  <c:v>1477.2360000000115</c:v>
                </c:pt>
                <c:pt idx="299">
                  <c:v>1473.0780000000116</c:v>
                </c:pt>
                <c:pt idx="300">
                  <c:v>1468.9200000000114</c:v>
                </c:pt>
                <c:pt idx="301">
                  <c:v>1464.7620000000113</c:v>
                </c:pt>
                <c:pt idx="302">
                  <c:v>1460.6040000000116</c:v>
                </c:pt>
                <c:pt idx="303">
                  <c:v>1456.446000000012</c:v>
                </c:pt>
                <c:pt idx="304">
                  <c:v>1452.2880000000116</c:v>
                </c:pt>
                <c:pt idx="305">
                  <c:v>1448.1300000000115</c:v>
                </c:pt>
                <c:pt idx="306">
                  <c:v>1443.9720000000118</c:v>
                </c:pt>
                <c:pt idx="307">
                  <c:v>1439.8140000000119</c:v>
                </c:pt>
                <c:pt idx="308">
                  <c:v>1435.6560000000118</c:v>
                </c:pt>
                <c:pt idx="309">
                  <c:v>1431.4980000000116</c:v>
                </c:pt>
                <c:pt idx="310">
                  <c:v>1427.340000000012</c:v>
                </c:pt>
                <c:pt idx="311">
                  <c:v>1423.1820000000123</c:v>
                </c:pt>
                <c:pt idx="312">
                  <c:v>1419.0240000000119</c:v>
                </c:pt>
                <c:pt idx="313">
                  <c:v>1414.8660000000118</c:v>
                </c:pt>
                <c:pt idx="314">
                  <c:v>1410.7080000000119</c:v>
                </c:pt>
                <c:pt idx="315">
                  <c:v>1406.5500000000122</c:v>
                </c:pt>
                <c:pt idx="316">
                  <c:v>1402.3920000000121</c:v>
                </c:pt>
                <c:pt idx="317">
                  <c:v>1398.234000000012</c:v>
                </c:pt>
                <c:pt idx="318">
                  <c:v>1394.0760000000123</c:v>
                </c:pt>
                <c:pt idx="319">
                  <c:v>1389.9180000000124</c:v>
                </c:pt>
                <c:pt idx="320">
                  <c:v>1385.760000000012</c:v>
                </c:pt>
                <c:pt idx="321">
                  <c:v>1381.6020000000117</c:v>
                </c:pt>
                <c:pt idx="322">
                  <c:v>1377.4440000000118</c:v>
                </c:pt>
                <c:pt idx="323">
                  <c:v>1373.2860000000114</c:v>
                </c:pt>
                <c:pt idx="324">
                  <c:v>1369.1280000000111</c:v>
                </c:pt>
                <c:pt idx="325">
                  <c:v>1364.9700000000109</c:v>
                </c:pt>
                <c:pt idx="326">
                  <c:v>1360.8120000000106</c:v>
                </c:pt>
                <c:pt idx="327">
                  <c:v>1356.6540000000105</c:v>
                </c:pt>
                <c:pt idx="328">
                  <c:v>1352.4960000000099</c:v>
                </c:pt>
                <c:pt idx="329">
                  <c:v>1348.3380000000097</c:v>
                </c:pt>
                <c:pt idx="330">
                  <c:v>1344.1800000000096</c:v>
                </c:pt>
                <c:pt idx="331">
                  <c:v>1340.0220000000095</c:v>
                </c:pt>
                <c:pt idx="332">
                  <c:v>1335.8640000000091</c:v>
                </c:pt>
                <c:pt idx="333">
                  <c:v>1331.7060000000088</c:v>
                </c:pt>
                <c:pt idx="334">
                  <c:v>1327.5480000000084</c:v>
                </c:pt>
                <c:pt idx="335">
                  <c:v>1323.3900000000083</c:v>
                </c:pt>
                <c:pt idx="336">
                  <c:v>1319.2320000000082</c:v>
                </c:pt>
                <c:pt idx="337">
                  <c:v>1315.0740000000078</c:v>
                </c:pt>
                <c:pt idx="338">
                  <c:v>1310.9160000000074</c:v>
                </c:pt>
                <c:pt idx="339">
                  <c:v>1306.7580000000073</c:v>
                </c:pt>
                <c:pt idx="340">
                  <c:v>1302.600000000007</c:v>
                </c:pt>
                <c:pt idx="341">
                  <c:v>1298.4420000000068</c:v>
                </c:pt>
                <c:pt idx="342">
                  <c:v>1294.2840000000067</c:v>
                </c:pt>
                <c:pt idx="343">
                  <c:v>1290.1260000000061</c:v>
                </c:pt>
                <c:pt idx="344">
                  <c:v>1285.968000000006</c:v>
                </c:pt>
                <c:pt idx="345">
                  <c:v>1281.8100000000056</c:v>
                </c:pt>
                <c:pt idx="346">
                  <c:v>1277.6520000000055</c:v>
                </c:pt>
                <c:pt idx="347">
                  <c:v>1273.4940000000054</c:v>
                </c:pt>
                <c:pt idx="348">
                  <c:v>1269.3360000000048</c:v>
                </c:pt>
                <c:pt idx="349">
                  <c:v>1265.1780000000047</c:v>
                </c:pt>
                <c:pt idx="350">
                  <c:v>1261.0200000000045</c:v>
                </c:pt>
                <c:pt idx="351">
                  <c:v>1256.8620000000042</c:v>
                </c:pt>
                <c:pt idx="352">
                  <c:v>1252.704000000004</c:v>
                </c:pt>
                <c:pt idx="353">
                  <c:v>1248.5460000000035</c:v>
                </c:pt>
                <c:pt idx="354">
                  <c:v>1244.3880000000033</c:v>
                </c:pt>
                <c:pt idx="355">
                  <c:v>1240.2300000000032</c:v>
                </c:pt>
                <c:pt idx="356">
                  <c:v>1236.0720000000031</c:v>
                </c:pt>
                <c:pt idx="357">
                  <c:v>1231.9140000000027</c:v>
                </c:pt>
                <c:pt idx="358">
                  <c:v>1227.7560000000024</c:v>
                </c:pt>
                <c:pt idx="359">
                  <c:v>1223.598000000002</c:v>
                </c:pt>
                <c:pt idx="360">
                  <c:v>1219.4400000000019</c:v>
                </c:pt>
                <c:pt idx="361">
                  <c:v>1215.2820000000017</c:v>
                </c:pt>
                <c:pt idx="362">
                  <c:v>1211.1240000000014</c:v>
                </c:pt>
                <c:pt idx="363">
                  <c:v>1206.966000000001</c:v>
                </c:pt>
                <c:pt idx="364">
                  <c:v>1202.8080000000009</c:v>
                </c:pt>
                <c:pt idx="365">
                  <c:v>1198.6500000000005</c:v>
                </c:pt>
                <c:pt idx="366">
                  <c:v>1194.4920000000004</c:v>
                </c:pt>
                <c:pt idx="367">
                  <c:v>1190.3340000000003</c:v>
                </c:pt>
                <c:pt idx="368">
                  <c:v>1186.1759999999997</c:v>
                </c:pt>
                <c:pt idx="369">
                  <c:v>1182.0179999999996</c:v>
                </c:pt>
                <c:pt idx="370">
                  <c:v>1177.8599999999992</c:v>
                </c:pt>
                <c:pt idx="371">
                  <c:v>1173.7019999999991</c:v>
                </c:pt>
                <c:pt idx="372">
                  <c:v>1169.543999999999</c:v>
                </c:pt>
                <c:pt idx="373">
                  <c:v>1165.3859999999984</c:v>
                </c:pt>
                <c:pt idx="374">
                  <c:v>1161.2279999999982</c:v>
                </c:pt>
                <c:pt idx="375">
                  <c:v>1157.0699999999981</c:v>
                </c:pt>
                <c:pt idx="376">
                  <c:v>1152.9119999999978</c:v>
                </c:pt>
                <c:pt idx="377">
                  <c:v>1148.7539999999976</c:v>
                </c:pt>
                <c:pt idx="378">
                  <c:v>1144.595999999997</c:v>
                </c:pt>
                <c:pt idx="379">
                  <c:v>1140.4379999999969</c:v>
                </c:pt>
                <c:pt idx="380">
                  <c:v>1136.2799999999968</c:v>
                </c:pt>
                <c:pt idx="381">
                  <c:v>1132.1219999999967</c:v>
                </c:pt>
                <c:pt idx="382">
                  <c:v>1127.9639999999963</c:v>
                </c:pt>
                <c:pt idx="383">
                  <c:v>1123.8059999999959</c:v>
                </c:pt>
                <c:pt idx="384">
                  <c:v>1119.6479999999956</c:v>
                </c:pt>
                <c:pt idx="385">
                  <c:v>1115.4899999999955</c:v>
                </c:pt>
                <c:pt idx="386">
                  <c:v>1111.3319999999953</c:v>
                </c:pt>
                <c:pt idx="387">
                  <c:v>1107.173999999995</c:v>
                </c:pt>
                <c:pt idx="388">
                  <c:v>1103.0159999999946</c:v>
                </c:pt>
                <c:pt idx="389">
                  <c:v>1098.8579999999945</c:v>
                </c:pt>
                <c:pt idx="390">
                  <c:v>1094.6999999999941</c:v>
                </c:pt>
                <c:pt idx="391">
                  <c:v>1090.541999999994</c:v>
                </c:pt>
                <c:pt idx="392">
                  <c:v>1086.3839999999939</c:v>
                </c:pt>
                <c:pt idx="393">
                  <c:v>1082.2259999999933</c:v>
                </c:pt>
                <c:pt idx="394">
                  <c:v>1078.0679999999932</c:v>
                </c:pt>
                <c:pt idx="395">
                  <c:v>1073.9099999999928</c:v>
                </c:pt>
                <c:pt idx="396">
                  <c:v>1069.7519999999927</c:v>
                </c:pt>
                <c:pt idx="397">
                  <c:v>1065.5939999999925</c:v>
                </c:pt>
                <c:pt idx="398">
                  <c:v>1061.435999999992</c:v>
                </c:pt>
                <c:pt idx="399">
                  <c:v>1057.2779999999918</c:v>
                </c:pt>
                <c:pt idx="400">
                  <c:v>1053.1199999999917</c:v>
                </c:pt>
                <c:pt idx="401">
                  <c:v>1048.9619999999913</c:v>
                </c:pt>
                <c:pt idx="402">
                  <c:v>1044.8039999999912</c:v>
                </c:pt>
                <c:pt idx="403">
                  <c:v>1040.6459999999906</c:v>
                </c:pt>
                <c:pt idx="404">
                  <c:v>1036.4879999999905</c:v>
                </c:pt>
                <c:pt idx="405">
                  <c:v>1032.3299999999904</c:v>
                </c:pt>
                <c:pt idx="406">
                  <c:v>1028.1719999999902</c:v>
                </c:pt>
                <c:pt idx="407">
                  <c:v>1024.0139999999899</c:v>
                </c:pt>
                <c:pt idx="408">
                  <c:v>1019.8559999999894</c:v>
                </c:pt>
                <c:pt idx="409">
                  <c:v>1015.697999999989</c:v>
                </c:pt>
                <c:pt idx="410">
                  <c:v>1011.5399999999887</c:v>
                </c:pt>
                <c:pt idx="411">
                  <c:v>1007.3819999999885</c:v>
                </c:pt>
                <c:pt idx="412">
                  <c:v>1003.2239999999881</c:v>
                </c:pt>
                <c:pt idx="413">
                  <c:v>999.06599999998741</c:v>
                </c:pt>
                <c:pt idx="414">
                  <c:v>994.90799999998717</c:v>
                </c:pt>
                <c:pt idx="415">
                  <c:v>990.74999999998693</c:v>
                </c:pt>
                <c:pt idx="416">
                  <c:v>986.59199999998668</c:v>
                </c:pt>
                <c:pt idx="417">
                  <c:v>982.4339999999861</c:v>
                </c:pt>
                <c:pt idx="418">
                  <c:v>978.27599999998563</c:v>
                </c:pt>
                <c:pt idx="419">
                  <c:v>974.11799999998539</c:v>
                </c:pt>
                <c:pt idx="420">
                  <c:v>969.95999999998503</c:v>
                </c:pt>
                <c:pt idx="421">
                  <c:v>965.80199999998456</c:v>
                </c:pt>
                <c:pt idx="422">
                  <c:v>961.64399999998443</c:v>
                </c:pt>
                <c:pt idx="423">
                  <c:v>957.48599999998385</c:v>
                </c:pt>
                <c:pt idx="424">
                  <c:v>953.3279999999836</c:v>
                </c:pt>
                <c:pt idx="425">
                  <c:v>949.16999999998302</c:v>
                </c:pt>
                <c:pt idx="426">
                  <c:v>945.01199999998289</c:v>
                </c:pt>
                <c:pt idx="427">
                  <c:v>940.85399999998253</c:v>
                </c:pt>
                <c:pt idx="428">
                  <c:v>936.69599999998195</c:v>
                </c:pt>
                <c:pt idx="429">
                  <c:v>932.53799999998148</c:v>
                </c:pt>
                <c:pt idx="430">
                  <c:v>928.37999999998135</c:v>
                </c:pt>
                <c:pt idx="431">
                  <c:v>924.22199999998099</c:v>
                </c:pt>
                <c:pt idx="432">
                  <c:v>920.06399999998087</c:v>
                </c:pt>
                <c:pt idx="433">
                  <c:v>915.90599999997994</c:v>
                </c:pt>
                <c:pt idx="434">
                  <c:v>911.74799999997981</c:v>
                </c:pt>
                <c:pt idx="435">
                  <c:v>907.58999999997945</c:v>
                </c:pt>
                <c:pt idx="436">
                  <c:v>903.43199999997921</c:v>
                </c:pt>
                <c:pt idx="437">
                  <c:v>899.27399999997874</c:v>
                </c:pt>
                <c:pt idx="438">
                  <c:v>895.11599999997827</c:v>
                </c:pt>
                <c:pt idx="439">
                  <c:v>890.95799999997791</c:v>
                </c:pt>
                <c:pt idx="440">
                  <c:v>886.79999999997779</c:v>
                </c:pt>
                <c:pt idx="441">
                  <c:v>882.6419999999772</c:v>
                </c:pt>
                <c:pt idx="442">
                  <c:v>878.48399999997696</c:v>
                </c:pt>
                <c:pt idx="443">
                  <c:v>874.32599999997637</c:v>
                </c:pt>
                <c:pt idx="444">
                  <c:v>870.16799999997613</c:v>
                </c:pt>
                <c:pt idx="445">
                  <c:v>866.00999999997566</c:v>
                </c:pt>
                <c:pt idx="446">
                  <c:v>861.85199999997542</c:v>
                </c:pt>
                <c:pt idx="447">
                  <c:v>857.69399999997518</c:v>
                </c:pt>
                <c:pt idx="448">
                  <c:v>853.53599999997471</c:v>
                </c:pt>
                <c:pt idx="449">
                  <c:v>849.37799999997412</c:v>
                </c:pt>
                <c:pt idx="450">
                  <c:v>845.21999999997388</c:v>
                </c:pt>
                <c:pt idx="451">
                  <c:v>841.06199999997364</c:v>
                </c:pt>
                <c:pt idx="452">
                  <c:v>836.90399999997328</c:v>
                </c:pt>
                <c:pt idx="453">
                  <c:v>832.74599999997258</c:v>
                </c:pt>
                <c:pt idx="454">
                  <c:v>828.58799999997234</c:v>
                </c:pt>
                <c:pt idx="455">
                  <c:v>824.4299999999721</c:v>
                </c:pt>
                <c:pt idx="456">
                  <c:v>820.27199999997185</c:v>
                </c:pt>
                <c:pt idx="457">
                  <c:v>816.11399999997138</c:v>
                </c:pt>
                <c:pt idx="458">
                  <c:v>811.9559999999708</c:v>
                </c:pt>
                <c:pt idx="459">
                  <c:v>807.79799999997056</c:v>
                </c:pt>
                <c:pt idx="460">
                  <c:v>803.6399999999702</c:v>
                </c:pt>
                <c:pt idx="461">
                  <c:v>799.48199999996984</c:v>
                </c:pt>
                <c:pt idx="462">
                  <c:v>795.3239999999696</c:v>
                </c:pt>
                <c:pt idx="463">
                  <c:v>791.16599999996902</c:v>
                </c:pt>
                <c:pt idx="464">
                  <c:v>787.00799999996877</c:v>
                </c:pt>
                <c:pt idx="465">
                  <c:v>782.8499999999683</c:v>
                </c:pt>
                <c:pt idx="466">
                  <c:v>778.69199999996806</c:v>
                </c:pt>
                <c:pt idx="467">
                  <c:v>774.5339999999677</c:v>
                </c:pt>
                <c:pt idx="468">
                  <c:v>770.37599999996712</c:v>
                </c:pt>
                <c:pt idx="469">
                  <c:v>766.21799999996676</c:v>
                </c:pt>
                <c:pt idx="470">
                  <c:v>762.05999999996652</c:v>
                </c:pt>
                <c:pt idx="471">
                  <c:v>757.90199999996616</c:v>
                </c:pt>
                <c:pt idx="472">
                  <c:v>753.74399999996604</c:v>
                </c:pt>
                <c:pt idx="473">
                  <c:v>749.58599999996522</c:v>
                </c:pt>
                <c:pt idx="474">
                  <c:v>745.42799999996498</c:v>
                </c:pt>
                <c:pt idx="475">
                  <c:v>741.26999999996463</c:v>
                </c:pt>
                <c:pt idx="476">
                  <c:v>737.11199999996438</c:v>
                </c:pt>
                <c:pt idx="477">
                  <c:v>732.95399999996391</c:v>
                </c:pt>
                <c:pt idx="478">
                  <c:v>728.79599999996344</c:v>
                </c:pt>
                <c:pt idx="479">
                  <c:v>724.6379999999632</c:v>
                </c:pt>
                <c:pt idx="480">
                  <c:v>720.47999999996296</c:v>
                </c:pt>
                <c:pt idx="481">
                  <c:v>716.32199999996237</c:v>
                </c:pt>
                <c:pt idx="482">
                  <c:v>712.16399999996224</c:v>
                </c:pt>
                <c:pt idx="483">
                  <c:v>708.00599999996166</c:v>
                </c:pt>
                <c:pt idx="484">
                  <c:v>703.8479999999613</c:v>
                </c:pt>
                <c:pt idx="485">
                  <c:v>699.68999999996083</c:v>
                </c:pt>
                <c:pt idx="486">
                  <c:v>695.5319999999607</c:v>
                </c:pt>
                <c:pt idx="487">
                  <c:v>691.37399999996035</c:v>
                </c:pt>
                <c:pt idx="488">
                  <c:v>687.21599999995988</c:v>
                </c:pt>
                <c:pt idx="489">
                  <c:v>683.05799999995929</c:v>
                </c:pt>
                <c:pt idx="490">
                  <c:v>678.89999999995916</c:v>
                </c:pt>
                <c:pt idx="491">
                  <c:v>674.74199999995881</c:v>
                </c:pt>
                <c:pt idx="492">
                  <c:v>670.58399999995856</c:v>
                </c:pt>
                <c:pt idx="493">
                  <c:v>666.42599999995775</c:v>
                </c:pt>
                <c:pt idx="494">
                  <c:v>662.26799999995762</c:v>
                </c:pt>
                <c:pt idx="495">
                  <c:v>658.10999999995727</c:v>
                </c:pt>
                <c:pt idx="496">
                  <c:v>653.95199999995702</c:v>
                </c:pt>
                <c:pt idx="497">
                  <c:v>649.79399999995655</c:v>
                </c:pt>
                <c:pt idx="498">
                  <c:v>645.63599999995608</c:v>
                </c:pt>
                <c:pt idx="499">
                  <c:v>641.47799999995573</c:v>
                </c:pt>
                <c:pt idx="500">
                  <c:v>637.31999999995548</c:v>
                </c:pt>
                <c:pt idx="501">
                  <c:v>633.16199999995501</c:v>
                </c:pt>
                <c:pt idx="502">
                  <c:v>629.00399999995477</c:v>
                </c:pt>
                <c:pt idx="503">
                  <c:v>624.84599999995419</c:v>
                </c:pt>
                <c:pt idx="504">
                  <c:v>620.68799999995395</c:v>
                </c:pt>
                <c:pt idx="505">
                  <c:v>616.52999999995347</c:v>
                </c:pt>
                <c:pt idx="506">
                  <c:v>612.37199999995323</c:v>
                </c:pt>
                <c:pt idx="507">
                  <c:v>608.21399999995299</c:v>
                </c:pt>
                <c:pt idx="508">
                  <c:v>604.05599999995241</c:v>
                </c:pt>
                <c:pt idx="509">
                  <c:v>599.89799999995194</c:v>
                </c:pt>
                <c:pt idx="510">
                  <c:v>595.73999999995169</c:v>
                </c:pt>
                <c:pt idx="511">
                  <c:v>591.58199999995145</c:v>
                </c:pt>
                <c:pt idx="512">
                  <c:v>587.42399999995109</c:v>
                </c:pt>
                <c:pt idx="513">
                  <c:v>583.2659999999504</c:v>
                </c:pt>
                <c:pt idx="514">
                  <c:v>579.10799999995015</c:v>
                </c:pt>
                <c:pt idx="515">
                  <c:v>574.94999999994991</c:v>
                </c:pt>
                <c:pt idx="516">
                  <c:v>570.79199999994955</c:v>
                </c:pt>
                <c:pt idx="517">
                  <c:v>566.6339999999492</c:v>
                </c:pt>
                <c:pt idx="518">
                  <c:v>562.47599999994861</c:v>
                </c:pt>
                <c:pt idx="519">
                  <c:v>558.31799999994837</c:v>
                </c:pt>
                <c:pt idx="520">
                  <c:v>554.15999999994801</c:v>
                </c:pt>
                <c:pt idx="521">
                  <c:v>550.00199999994766</c:v>
                </c:pt>
                <c:pt idx="522">
                  <c:v>545.84399999994741</c:v>
                </c:pt>
                <c:pt idx="523">
                  <c:v>541.68599999994683</c:v>
                </c:pt>
                <c:pt idx="524">
                  <c:v>537.52799999994647</c:v>
                </c:pt>
                <c:pt idx="525">
                  <c:v>533.36999999994612</c:v>
                </c:pt>
              </c:numCache>
            </c:numRef>
          </c:val>
          <c:extLst>
            <c:ext xmlns:c16="http://schemas.microsoft.com/office/drawing/2014/chart" uri="{C3380CC4-5D6E-409C-BE32-E72D297353CC}">
              <c16:uniqueId val="{00000000-EE0B-4965-9182-0653D7A88B8C}"/>
            </c:ext>
          </c:extLst>
        </c:ser>
        <c:dLbls>
          <c:showLegendKey val="0"/>
          <c:showVal val="0"/>
          <c:showCatName val="0"/>
          <c:showSerName val="0"/>
          <c:showPercent val="0"/>
          <c:showBubbleSize val="0"/>
        </c:dLbls>
        <c:axId val="404130248"/>
        <c:axId val="1"/>
      </c:areaChart>
      <c:catAx>
        <c:axId val="404130248"/>
        <c:scaling>
          <c:orientation val="minMax"/>
        </c:scaling>
        <c:delete val="0"/>
        <c:axPos val="b"/>
        <c:majorTickMark val="none"/>
        <c:minorTickMark val="none"/>
        <c:tickLblPos val="none"/>
        <c:spPr>
          <a:ln w="9525">
            <a:noFill/>
          </a:ln>
        </c:spPr>
        <c:crossAx val="1"/>
        <c:crossesAt val="-200"/>
        <c:auto val="1"/>
        <c:lblAlgn val="ctr"/>
        <c:lblOffset val="100"/>
        <c:tickMarkSkip val="1"/>
        <c:noMultiLvlLbl val="0"/>
      </c:catAx>
      <c:valAx>
        <c:axId val="1"/>
        <c:scaling>
          <c:orientation val="minMax"/>
          <c:max val="2900"/>
          <c:min val="4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04130248"/>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1" i="0" u="none" strike="noStrike" baseline="0">
                <a:solidFill>
                  <a:srgbClr val="000000"/>
                </a:solidFill>
                <a:latin typeface="Arial"/>
                <a:ea typeface="Arial"/>
                <a:cs typeface="Arial"/>
              </a:defRPr>
            </a:pPr>
            <a:r>
              <a:rPr lang="en-US"/>
              <a:t>Uphill Altitude Difficulty Factors</a:t>
            </a:r>
          </a:p>
        </c:rich>
      </c:tx>
      <c:layout>
        <c:manualLayout>
          <c:xMode val="edge"/>
          <c:yMode val="edge"/>
          <c:x val="0.28210137156979892"/>
          <c:y val="3.793103448275862E-2"/>
        </c:manualLayout>
      </c:layout>
      <c:overlay val="0"/>
      <c:spPr>
        <a:noFill/>
        <a:ln w="25400">
          <a:noFill/>
        </a:ln>
      </c:spPr>
    </c:title>
    <c:autoTitleDeleted val="0"/>
    <c:plotArea>
      <c:layout>
        <c:manualLayout>
          <c:layoutTarget val="inner"/>
          <c:xMode val="edge"/>
          <c:yMode val="edge"/>
          <c:x val="0.13035031838057665"/>
          <c:y val="0.12758620689655173"/>
          <c:w val="0.82295798022364053"/>
          <c:h val="0.66551724137931034"/>
        </c:manualLayout>
      </c:layout>
      <c:areaChart>
        <c:grouping val="standard"/>
        <c:varyColors val="0"/>
        <c:ser>
          <c:idx val="0"/>
          <c:order val="0"/>
          <c:spPr>
            <a:solidFill>
              <a:srgbClr val="9999FF"/>
            </a:solidFill>
            <a:ln w="12700">
              <a:solidFill>
                <a:srgbClr val="000000"/>
              </a:solidFill>
              <a:prstDash val="solid"/>
            </a:ln>
          </c:spPr>
          <c:cat>
            <c:numRef>
              <c:f>'Altitude Factors'!$B$13:$B$163</c:f>
              <c:numCache>
                <c:formatCode>#,##0</c:formatCode>
                <c:ptCount val="151"/>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numCache>
            </c:numRef>
          </c:cat>
          <c:val>
            <c:numRef>
              <c:f>'Altitude Factors'!$C$13:$C$163</c:f>
              <c:numCache>
                <c:formatCode>0.00000000</c:formatCode>
                <c:ptCount val="15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1.0009999999999999</c:v>
                </c:pt>
                <c:pt idx="22">
                  <c:v>1.002</c:v>
                </c:pt>
                <c:pt idx="23">
                  <c:v>1.0029999999999999</c:v>
                </c:pt>
                <c:pt idx="24">
                  <c:v>1.004</c:v>
                </c:pt>
                <c:pt idx="25">
                  <c:v>1.0049999999999999</c:v>
                </c:pt>
                <c:pt idx="26">
                  <c:v>1.006</c:v>
                </c:pt>
                <c:pt idx="27">
                  <c:v>1.0069999999999999</c:v>
                </c:pt>
                <c:pt idx="28">
                  <c:v>1.008</c:v>
                </c:pt>
                <c:pt idx="29">
                  <c:v>1.0089999999999999</c:v>
                </c:pt>
                <c:pt idx="30">
                  <c:v>1.01</c:v>
                </c:pt>
                <c:pt idx="31">
                  <c:v>1.0109999999999999</c:v>
                </c:pt>
                <c:pt idx="32">
                  <c:v>1.012</c:v>
                </c:pt>
                <c:pt idx="33">
                  <c:v>1.0129999999999999</c:v>
                </c:pt>
                <c:pt idx="34">
                  <c:v>1.014</c:v>
                </c:pt>
                <c:pt idx="35">
                  <c:v>1.0149999999999999</c:v>
                </c:pt>
                <c:pt idx="36">
                  <c:v>1.016</c:v>
                </c:pt>
                <c:pt idx="37">
                  <c:v>1.0169999999999999</c:v>
                </c:pt>
                <c:pt idx="38">
                  <c:v>1.018</c:v>
                </c:pt>
                <c:pt idx="39">
                  <c:v>1.0189999999999999</c:v>
                </c:pt>
                <c:pt idx="40">
                  <c:v>1.02</c:v>
                </c:pt>
                <c:pt idx="41">
                  <c:v>1.022</c:v>
                </c:pt>
                <c:pt idx="42">
                  <c:v>1.024</c:v>
                </c:pt>
                <c:pt idx="43">
                  <c:v>1.026</c:v>
                </c:pt>
                <c:pt idx="44">
                  <c:v>1.028</c:v>
                </c:pt>
                <c:pt idx="45">
                  <c:v>1.03</c:v>
                </c:pt>
                <c:pt idx="46">
                  <c:v>1.032</c:v>
                </c:pt>
                <c:pt idx="47">
                  <c:v>1.034</c:v>
                </c:pt>
                <c:pt idx="48">
                  <c:v>1.036</c:v>
                </c:pt>
                <c:pt idx="49">
                  <c:v>1.038</c:v>
                </c:pt>
                <c:pt idx="50">
                  <c:v>1.04</c:v>
                </c:pt>
                <c:pt idx="51">
                  <c:v>1.042</c:v>
                </c:pt>
                <c:pt idx="52">
                  <c:v>1.044</c:v>
                </c:pt>
                <c:pt idx="53">
                  <c:v>1.046</c:v>
                </c:pt>
                <c:pt idx="54">
                  <c:v>1.048</c:v>
                </c:pt>
                <c:pt idx="55">
                  <c:v>1.05</c:v>
                </c:pt>
                <c:pt idx="56">
                  <c:v>1.052</c:v>
                </c:pt>
                <c:pt idx="57">
                  <c:v>1.054</c:v>
                </c:pt>
                <c:pt idx="58">
                  <c:v>1.056</c:v>
                </c:pt>
                <c:pt idx="59">
                  <c:v>1.0580000000000001</c:v>
                </c:pt>
                <c:pt idx="60">
                  <c:v>1.06</c:v>
                </c:pt>
                <c:pt idx="61">
                  <c:v>1.0620000000000001</c:v>
                </c:pt>
                <c:pt idx="62">
                  <c:v>1.0640000000000001</c:v>
                </c:pt>
                <c:pt idx="63">
                  <c:v>1.0660000000000001</c:v>
                </c:pt>
                <c:pt idx="64">
                  <c:v>1.0680000000000001</c:v>
                </c:pt>
                <c:pt idx="65">
                  <c:v>1.07</c:v>
                </c:pt>
                <c:pt idx="66">
                  <c:v>1.0720000000000001</c:v>
                </c:pt>
                <c:pt idx="67">
                  <c:v>1.0740000000000001</c:v>
                </c:pt>
                <c:pt idx="68">
                  <c:v>1.0760000000000001</c:v>
                </c:pt>
                <c:pt idx="69">
                  <c:v>1.0780000000000001</c:v>
                </c:pt>
                <c:pt idx="70">
                  <c:v>1.08</c:v>
                </c:pt>
                <c:pt idx="71">
                  <c:v>1.0820000000000001</c:v>
                </c:pt>
                <c:pt idx="72">
                  <c:v>1.0840000000000001</c:v>
                </c:pt>
                <c:pt idx="73">
                  <c:v>1.0860000000000001</c:v>
                </c:pt>
                <c:pt idx="74">
                  <c:v>1.0880000000000001</c:v>
                </c:pt>
                <c:pt idx="75">
                  <c:v>1.0900000000000001</c:v>
                </c:pt>
                <c:pt idx="76">
                  <c:v>1.0920000000000001</c:v>
                </c:pt>
                <c:pt idx="77">
                  <c:v>1.0940000000000001</c:v>
                </c:pt>
                <c:pt idx="78">
                  <c:v>1.0960000000000001</c:v>
                </c:pt>
                <c:pt idx="79">
                  <c:v>1.0980000000000001</c:v>
                </c:pt>
                <c:pt idx="80">
                  <c:v>1.1000000000000001</c:v>
                </c:pt>
                <c:pt idx="81">
                  <c:v>1.1028565760761753</c:v>
                </c:pt>
                <c:pt idx="82">
                  <c:v>1.1057925014878001</c:v>
                </c:pt>
                <c:pt idx="83">
                  <c:v>1.108807776234874</c:v>
                </c:pt>
                <c:pt idx="84">
                  <c:v>1.1119024003173974</c:v>
                </c:pt>
                <c:pt idx="85">
                  <c:v>1.1150763737353699</c:v>
                </c:pt>
                <c:pt idx="86">
                  <c:v>1.1183296964887919</c:v>
                </c:pt>
                <c:pt idx="87">
                  <c:v>1.1216623685776632</c:v>
                </c:pt>
                <c:pt idx="88">
                  <c:v>1.1250743900019837</c:v>
                </c:pt>
                <c:pt idx="89">
                  <c:v>1.1285657607617536</c:v>
                </c:pt>
                <c:pt idx="90">
                  <c:v>1.1321364808569729</c:v>
                </c:pt>
                <c:pt idx="91">
                  <c:v>1.1357865502876414</c:v>
                </c:pt>
                <c:pt idx="92">
                  <c:v>1.1395159690537593</c:v>
                </c:pt>
                <c:pt idx="93">
                  <c:v>1.1433247371553263</c:v>
                </c:pt>
                <c:pt idx="94">
                  <c:v>1.1472128545923428</c:v>
                </c:pt>
                <c:pt idx="95">
                  <c:v>1.1511803213648086</c:v>
                </c:pt>
                <c:pt idx="96">
                  <c:v>1.1552271374727237</c:v>
                </c:pt>
                <c:pt idx="97">
                  <c:v>1.1593533029160881</c:v>
                </c:pt>
                <c:pt idx="98">
                  <c:v>1.1635588176949019</c:v>
                </c:pt>
                <c:pt idx="99">
                  <c:v>1.1678436818091649</c:v>
                </c:pt>
                <c:pt idx="100">
                  <c:v>1.1722078952588773</c:v>
                </c:pt>
                <c:pt idx="101">
                  <c:v>1.1766514580440388</c:v>
                </c:pt>
                <c:pt idx="102">
                  <c:v>1.18117437016465</c:v>
                </c:pt>
                <c:pt idx="103">
                  <c:v>1.1857766316207101</c:v>
                </c:pt>
                <c:pt idx="104">
                  <c:v>1.1904582424122199</c:v>
                </c:pt>
                <c:pt idx="105">
                  <c:v>1.1952192025391788</c:v>
                </c:pt>
                <c:pt idx="106">
                  <c:v>1.2000595120015869</c:v>
                </c:pt>
                <c:pt idx="107">
                  <c:v>1.2049791707994446</c:v>
                </c:pt>
                <c:pt idx="108">
                  <c:v>1.2099781789327515</c:v>
                </c:pt>
                <c:pt idx="109">
                  <c:v>1.2150565364015076</c:v>
                </c:pt>
                <c:pt idx="110">
                  <c:v>1.2202142432057133</c:v>
                </c:pt>
                <c:pt idx="111">
                  <c:v>1.2254512993453679</c:v>
                </c:pt>
                <c:pt idx="112">
                  <c:v>1.2307677048204722</c:v>
                </c:pt>
                <c:pt idx="113">
                  <c:v>1.2361634596310256</c:v>
                </c:pt>
                <c:pt idx="114">
                  <c:v>1.2416385637770284</c:v>
                </c:pt>
                <c:pt idx="115">
                  <c:v>1.2471930172584804</c:v>
                </c:pt>
                <c:pt idx="116">
                  <c:v>1.2528268200753818</c:v>
                </c:pt>
                <c:pt idx="117">
                  <c:v>1.2585399722277326</c:v>
                </c:pt>
                <c:pt idx="118">
                  <c:v>1.2643324737155326</c:v>
                </c:pt>
                <c:pt idx="119">
                  <c:v>1.2702043245387822</c:v>
                </c:pt>
                <c:pt idx="120">
                  <c:v>1.2761555246974807</c:v>
                </c:pt>
                <c:pt idx="121">
                  <c:v>1.2821860741916287</c:v>
                </c:pt>
                <c:pt idx="122">
                  <c:v>1.288295973021226</c:v>
                </c:pt>
                <c:pt idx="123">
                  <c:v>1.2944852211862727</c:v>
                </c:pt>
                <c:pt idx="124">
                  <c:v>1.3007538186867684</c:v>
                </c:pt>
                <c:pt idx="125">
                  <c:v>1.3071017655227137</c:v>
                </c:pt>
                <c:pt idx="126">
                  <c:v>1.3135290616941084</c:v>
                </c:pt>
                <c:pt idx="127">
                  <c:v>1.3200357072009523</c:v>
                </c:pt>
                <c:pt idx="128">
                  <c:v>1.3266217020432454</c:v>
                </c:pt>
                <c:pt idx="129">
                  <c:v>1.3332870462209878</c:v>
                </c:pt>
                <c:pt idx="130">
                  <c:v>1.3400317397341799</c:v>
                </c:pt>
                <c:pt idx="131">
                  <c:v>1.3468557825828209</c:v>
                </c:pt>
                <c:pt idx="132">
                  <c:v>1.3537591747669113</c:v>
                </c:pt>
                <c:pt idx="133">
                  <c:v>1.3607419162864511</c:v>
                </c:pt>
                <c:pt idx="134">
                  <c:v>1.3678040071414403</c:v>
                </c:pt>
                <c:pt idx="135">
                  <c:v>1.3749454473318785</c:v>
                </c:pt>
                <c:pt idx="136">
                  <c:v>1.3821662368577663</c:v>
                </c:pt>
                <c:pt idx="137">
                  <c:v>1.3894663757191035</c:v>
                </c:pt>
                <c:pt idx="138">
                  <c:v>1.3968458639158898</c:v>
                </c:pt>
                <c:pt idx="139">
                  <c:v>1.4043047014481254</c:v>
                </c:pt>
                <c:pt idx="140">
                  <c:v>1.4118428883158103</c:v>
                </c:pt>
                <c:pt idx="141">
                  <c:v>1.4194604245189446</c:v>
                </c:pt>
                <c:pt idx="142">
                  <c:v>1.4271573100575283</c:v>
                </c:pt>
                <c:pt idx="143">
                  <c:v>1.4349335449315612</c:v>
                </c:pt>
                <c:pt idx="144">
                  <c:v>1.4427891291410435</c:v>
                </c:pt>
                <c:pt idx="145">
                  <c:v>1.4507240626859752</c:v>
                </c:pt>
                <c:pt idx="146">
                  <c:v>1.4587383455663558</c:v>
                </c:pt>
                <c:pt idx="147">
                  <c:v>1.4668319777821861</c:v>
                </c:pt>
                <c:pt idx="148">
                  <c:v>1.4750049593334655</c:v>
                </c:pt>
                <c:pt idx="149">
                  <c:v>1.4832572902201946</c:v>
                </c:pt>
                <c:pt idx="150">
                  <c:v>1.4915889704423726</c:v>
                </c:pt>
              </c:numCache>
            </c:numRef>
          </c:val>
          <c:extLst>
            <c:ext xmlns:c16="http://schemas.microsoft.com/office/drawing/2014/chart" uri="{C3380CC4-5D6E-409C-BE32-E72D297353CC}">
              <c16:uniqueId val="{00000000-5D96-45A1-B5FA-C0DA50DDA7A7}"/>
            </c:ext>
          </c:extLst>
        </c:ser>
        <c:ser>
          <c:idx val="1"/>
          <c:order val="1"/>
          <c:spPr>
            <a:noFill/>
            <a:ln w="38100">
              <a:solidFill>
                <a:srgbClr val="800000"/>
              </a:solidFill>
              <a:prstDash val="solid"/>
            </a:ln>
          </c:spPr>
          <c:cat>
            <c:numRef>
              <c:f>'Altitude Factors'!$B$13:$B$163</c:f>
              <c:numCache>
                <c:formatCode>#,##0</c:formatCode>
                <c:ptCount val="151"/>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numCache>
            </c:numRef>
          </c:cat>
          <c:val>
            <c:numLit>
              <c:formatCode>General</c:formatCode>
              <c:ptCount val="151"/>
              <c:pt idx="0">
                <c:v>1</c:v>
              </c:pt>
              <c:pt idx="1">
                <c:v>1.0009999999999899</c:v>
              </c:pt>
              <c:pt idx="2">
                <c:v>1.002</c:v>
              </c:pt>
              <c:pt idx="3">
                <c:v>1.0029999999999899</c:v>
              </c:pt>
              <c:pt idx="4">
                <c:v>1.004</c:v>
              </c:pt>
              <c:pt idx="5">
                <c:v>1.0049999999999899</c:v>
              </c:pt>
              <c:pt idx="6">
                <c:v>1.006</c:v>
              </c:pt>
              <c:pt idx="7">
                <c:v>1.0069999999999899</c:v>
              </c:pt>
              <c:pt idx="8">
                <c:v>1.008</c:v>
              </c:pt>
              <c:pt idx="9">
                <c:v>1.0089999999999899</c:v>
              </c:pt>
              <c:pt idx="10">
                <c:v>1.01</c:v>
              </c:pt>
              <c:pt idx="11">
                <c:v>1.0109999999999899</c:v>
              </c:pt>
              <c:pt idx="12">
                <c:v>1.012</c:v>
              </c:pt>
              <c:pt idx="13">
                <c:v>1.0129999999999899</c:v>
              </c:pt>
              <c:pt idx="14">
                <c:v>1.014</c:v>
              </c:pt>
              <c:pt idx="15">
                <c:v>1.0149999999999899</c:v>
              </c:pt>
              <c:pt idx="16">
                <c:v>1.016</c:v>
              </c:pt>
              <c:pt idx="17">
                <c:v>1.0169999999999899</c:v>
              </c:pt>
              <c:pt idx="18">
                <c:v>1.018</c:v>
              </c:pt>
              <c:pt idx="19">
                <c:v>1.0189999999999899</c:v>
              </c:pt>
              <c:pt idx="20">
                <c:v>1.02</c:v>
              </c:pt>
              <c:pt idx="21">
                <c:v>1.0209999999999899</c:v>
              </c:pt>
              <c:pt idx="22">
                <c:v>1.022</c:v>
              </c:pt>
              <c:pt idx="23">
                <c:v>1.0229999999999899</c:v>
              </c:pt>
              <c:pt idx="24">
                <c:v>1.024</c:v>
              </c:pt>
              <c:pt idx="25">
                <c:v>1.0249999999999899</c:v>
              </c:pt>
              <c:pt idx="26">
                <c:v>1.026</c:v>
              </c:pt>
              <c:pt idx="27">
                <c:v>1.0269999999999899</c:v>
              </c:pt>
              <c:pt idx="28">
                <c:v>1.028</c:v>
              </c:pt>
              <c:pt idx="29">
                <c:v>1.0289999999999899</c:v>
              </c:pt>
              <c:pt idx="30">
                <c:v>1.03</c:v>
              </c:pt>
              <c:pt idx="31">
                <c:v>1.0309999999999899</c:v>
              </c:pt>
              <c:pt idx="32">
                <c:v>1.032</c:v>
              </c:pt>
              <c:pt idx="33">
                <c:v>1.0329999999999899</c:v>
              </c:pt>
              <c:pt idx="34">
                <c:v>1.034</c:v>
              </c:pt>
              <c:pt idx="35">
                <c:v>1.0349999999999899</c:v>
              </c:pt>
              <c:pt idx="36">
                <c:v>1.036</c:v>
              </c:pt>
              <c:pt idx="37">
                <c:v>1.0369999999999899</c:v>
              </c:pt>
              <c:pt idx="38">
                <c:v>1.038</c:v>
              </c:pt>
              <c:pt idx="39">
                <c:v>1.0389999999999899</c:v>
              </c:pt>
              <c:pt idx="40">
                <c:v>1.04</c:v>
              </c:pt>
              <c:pt idx="41">
                <c:v>1.0409999999999899</c:v>
              </c:pt>
              <c:pt idx="42">
                <c:v>1.042</c:v>
              </c:pt>
              <c:pt idx="43">
                <c:v>1.0429999999999899</c:v>
              </c:pt>
              <c:pt idx="44">
                <c:v>1.044</c:v>
              </c:pt>
              <c:pt idx="45">
                <c:v>1.0449999999999899</c:v>
              </c:pt>
              <c:pt idx="46">
                <c:v>1.046</c:v>
              </c:pt>
              <c:pt idx="47">
                <c:v>1.0469999999999899</c:v>
              </c:pt>
              <c:pt idx="48">
                <c:v>1.048</c:v>
              </c:pt>
              <c:pt idx="49">
                <c:v>1.0489999999999899</c:v>
              </c:pt>
              <c:pt idx="50">
                <c:v>1.05</c:v>
              </c:pt>
              <c:pt idx="51">
                <c:v>1.0509999999999899</c:v>
              </c:pt>
              <c:pt idx="52">
                <c:v>1.052</c:v>
              </c:pt>
              <c:pt idx="53">
                <c:v>1.0529999999999899</c:v>
              </c:pt>
              <c:pt idx="54">
                <c:v>1.054</c:v>
              </c:pt>
              <c:pt idx="55">
                <c:v>1.0549999999999899</c:v>
              </c:pt>
              <c:pt idx="56">
                <c:v>1.056</c:v>
              </c:pt>
              <c:pt idx="57">
                <c:v>1.0569999999999899</c:v>
              </c:pt>
              <c:pt idx="58">
                <c:v>1.0580000000000001</c:v>
              </c:pt>
              <c:pt idx="59">
                <c:v>1.0589999999999899</c:v>
              </c:pt>
              <c:pt idx="60">
                <c:v>1.06</c:v>
              </c:pt>
              <c:pt idx="61">
                <c:v>1.06099999999999</c:v>
              </c:pt>
              <c:pt idx="62">
                <c:v>1.0620000000000001</c:v>
              </c:pt>
              <c:pt idx="63">
                <c:v>1.06299999999999</c:v>
              </c:pt>
              <c:pt idx="64">
                <c:v>1.0640000000000001</c:v>
              </c:pt>
              <c:pt idx="65">
                <c:v>1.06499999999999</c:v>
              </c:pt>
              <c:pt idx="66">
                <c:v>1.0660000000000001</c:v>
              </c:pt>
              <c:pt idx="67">
                <c:v>1.06699999999999</c:v>
              </c:pt>
              <c:pt idx="68">
                <c:v>1.0680000000000001</c:v>
              </c:pt>
              <c:pt idx="69">
                <c:v>1.069</c:v>
              </c:pt>
              <c:pt idx="70">
                <c:v>1.07</c:v>
              </c:pt>
              <c:pt idx="71">
                <c:v>1.071</c:v>
              </c:pt>
              <c:pt idx="72">
                <c:v>1.0720000000000001</c:v>
              </c:pt>
              <c:pt idx="73">
                <c:v>1.073</c:v>
              </c:pt>
              <c:pt idx="74">
                <c:v>1.0740000000000001</c:v>
              </c:pt>
              <c:pt idx="75">
                <c:v>1.075</c:v>
              </c:pt>
              <c:pt idx="76">
                <c:v>1.0760000000000001</c:v>
              </c:pt>
              <c:pt idx="77">
                <c:v>1.077</c:v>
              </c:pt>
              <c:pt idx="78">
                <c:v>1.0780000000000001</c:v>
              </c:pt>
              <c:pt idx="79">
                <c:v>1.079</c:v>
              </c:pt>
              <c:pt idx="80">
                <c:v>1.08</c:v>
              </c:pt>
              <c:pt idx="81">
                <c:v>1.081</c:v>
              </c:pt>
              <c:pt idx="82">
                <c:v>1.0820000000000001</c:v>
              </c:pt>
              <c:pt idx="83">
                <c:v>1.083</c:v>
              </c:pt>
              <c:pt idx="84">
                <c:v>1.0840000000000001</c:v>
              </c:pt>
              <c:pt idx="85">
                <c:v>1.085</c:v>
              </c:pt>
              <c:pt idx="86">
                <c:v>1.0860000000000001</c:v>
              </c:pt>
              <c:pt idx="87">
                <c:v>1.087</c:v>
              </c:pt>
              <c:pt idx="88">
                <c:v>1.0880000000000001</c:v>
              </c:pt>
              <c:pt idx="89">
                <c:v>1.089</c:v>
              </c:pt>
              <c:pt idx="90">
                <c:v>1.0900000000000001</c:v>
              </c:pt>
              <c:pt idx="91">
                <c:v>1.091</c:v>
              </c:pt>
              <c:pt idx="92">
                <c:v>1.0920000000000001</c:v>
              </c:pt>
              <c:pt idx="93">
                <c:v>1.093</c:v>
              </c:pt>
              <c:pt idx="94">
                <c:v>1.0940000000000001</c:v>
              </c:pt>
              <c:pt idx="95">
                <c:v>1.095</c:v>
              </c:pt>
              <c:pt idx="96">
                <c:v>1.0960000000000001</c:v>
              </c:pt>
              <c:pt idx="97">
                <c:v>1.097</c:v>
              </c:pt>
              <c:pt idx="98">
                <c:v>1.0980000000000001</c:v>
              </c:pt>
              <c:pt idx="99">
                <c:v>1.099</c:v>
              </c:pt>
              <c:pt idx="100">
                <c:v>1.1000000000000001</c:v>
              </c:pt>
              <c:pt idx="101">
                <c:v>1.101</c:v>
              </c:pt>
              <c:pt idx="102">
                <c:v>1.1020000000000001</c:v>
              </c:pt>
              <c:pt idx="103">
                <c:v>1.103</c:v>
              </c:pt>
              <c:pt idx="104">
                <c:v>1.1040000000000001</c:v>
              </c:pt>
              <c:pt idx="105">
                <c:v>1.105</c:v>
              </c:pt>
              <c:pt idx="106">
                <c:v>1.1060000000000001</c:v>
              </c:pt>
              <c:pt idx="107">
                <c:v>1.107</c:v>
              </c:pt>
              <c:pt idx="108">
                <c:v>1.1080000000000001</c:v>
              </c:pt>
              <c:pt idx="109">
                <c:v>1.109</c:v>
              </c:pt>
              <c:pt idx="110">
                <c:v>1.1100000000000001</c:v>
              </c:pt>
              <c:pt idx="111">
                <c:v>1.111</c:v>
              </c:pt>
              <c:pt idx="112">
                <c:v>1.1120000000000001</c:v>
              </c:pt>
              <c:pt idx="113">
                <c:v>1.113</c:v>
              </c:pt>
              <c:pt idx="114">
                <c:v>1.1140000000000001</c:v>
              </c:pt>
              <c:pt idx="115">
                <c:v>1.115</c:v>
              </c:pt>
              <c:pt idx="116">
                <c:v>1.1160000000000001</c:v>
              </c:pt>
              <c:pt idx="117">
                <c:v>1.117</c:v>
              </c:pt>
              <c:pt idx="118">
                <c:v>1.1180000000000001</c:v>
              </c:pt>
              <c:pt idx="119">
                <c:v>1.119</c:v>
              </c:pt>
              <c:pt idx="120">
                <c:v>1.1200000000000001</c:v>
              </c:pt>
              <c:pt idx="121">
                <c:v>1.121</c:v>
              </c:pt>
              <c:pt idx="122">
                <c:v>1.1219999999999899</c:v>
              </c:pt>
              <c:pt idx="123">
                <c:v>1.123</c:v>
              </c:pt>
              <c:pt idx="124">
                <c:v>1.1240000000000001</c:v>
              </c:pt>
              <c:pt idx="125">
                <c:v>1.125</c:v>
              </c:pt>
              <c:pt idx="126">
                <c:v>1.1259999999999899</c:v>
              </c:pt>
              <c:pt idx="127">
                <c:v>1.127</c:v>
              </c:pt>
              <c:pt idx="128">
                <c:v>1.1279999999999999</c:v>
              </c:pt>
              <c:pt idx="129">
                <c:v>1.129</c:v>
              </c:pt>
              <c:pt idx="130">
                <c:v>1.1299999999999899</c:v>
              </c:pt>
              <c:pt idx="131">
                <c:v>1.131</c:v>
              </c:pt>
              <c:pt idx="132">
                <c:v>1.1319999999999999</c:v>
              </c:pt>
              <c:pt idx="133">
                <c:v>1.133</c:v>
              </c:pt>
              <c:pt idx="134">
                <c:v>1.1339999999999899</c:v>
              </c:pt>
              <c:pt idx="135">
                <c:v>1.135</c:v>
              </c:pt>
              <c:pt idx="136">
                <c:v>1.1359999999999999</c:v>
              </c:pt>
              <c:pt idx="137">
                <c:v>1.137</c:v>
              </c:pt>
              <c:pt idx="138">
                <c:v>1.1379999999999899</c:v>
              </c:pt>
              <c:pt idx="139">
                <c:v>1.139</c:v>
              </c:pt>
              <c:pt idx="140">
                <c:v>1.1399999999999999</c:v>
              </c:pt>
              <c:pt idx="141">
                <c:v>1.141</c:v>
              </c:pt>
              <c:pt idx="142">
                <c:v>1.1419999999999899</c:v>
              </c:pt>
              <c:pt idx="143">
                <c:v>1.143</c:v>
              </c:pt>
              <c:pt idx="144">
                <c:v>1.1439999999999999</c:v>
              </c:pt>
              <c:pt idx="145">
                <c:v>1.145</c:v>
              </c:pt>
              <c:pt idx="146">
                <c:v>1.1459999999999899</c:v>
              </c:pt>
              <c:pt idx="147">
                <c:v>1.147</c:v>
              </c:pt>
              <c:pt idx="148">
                <c:v>1.1479999999999999</c:v>
              </c:pt>
              <c:pt idx="149">
                <c:v>1.149</c:v>
              </c:pt>
              <c:pt idx="150">
                <c:v>1.1499999999999899</c:v>
              </c:pt>
            </c:numLit>
          </c:val>
          <c:extLst>
            <c:ext xmlns:c16="http://schemas.microsoft.com/office/drawing/2014/chart" uri="{C3380CC4-5D6E-409C-BE32-E72D297353CC}">
              <c16:uniqueId val="{00000001-5D96-45A1-B5FA-C0DA50DDA7A7}"/>
            </c:ext>
          </c:extLst>
        </c:ser>
        <c:dLbls>
          <c:showLegendKey val="0"/>
          <c:showVal val="0"/>
          <c:showCatName val="0"/>
          <c:showSerName val="0"/>
          <c:showPercent val="0"/>
          <c:showBubbleSize val="0"/>
        </c:dLbls>
        <c:axId val="320477760"/>
        <c:axId val="1"/>
      </c:areaChart>
      <c:catAx>
        <c:axId val="320477760"/>
        <c:scaling>
          <c:orientation val="minMax"/>
        </c:scaling>
        <c:delete val="0"/>
        <c:axPos val="b"/>
        <c:title>
          <c:tx>
            <c:rich>
              <a:bodyPr/>
              <a:lstStyle/>
              <a:p>
                <a:pPr>
                  <a:defRPr sz="900" b="1" i="0" u="none" strike="noStrike" baseline="0">
                    <a:solidFill>
                      <a:srgbClr val="000000"/>
                    </a:solidFill>
                    <a:latin typeface="Arial"/>
                    <a:ea typeface="Arial"/>
                    <a:cs typeface="Arial"/>
                  </a:defRPr>
                </a:pPr>
                <a:r>
                  <a:rPr lang="en-US"/>
                  <a:t>Altitude</a:t>
                </a:r>
              </a:p>
            </c:rich>
          </c:tx>
          <c:layout>
            <c:manualLayout>
              <c:xMode val="edge"/>
              <c:yMode val="edge"/>
              <c:x val="0.49610935792559002"/>
              <c:y val="0.9103448275862069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
        <c:crossesAt val="0.9500000000000004"/>
        <c:auto val="1"/>
        <c:lblAlgn val="ctr"/>
        <c:lblOffset val="100"/>
        <c:tickLblSkip val="8"/>
        <c:tickMarkSkip val="1"/>
        <c:noMultiLvlLbl val="0"/>
      </c:catAx>
      <c:valAx>
        <c:axId val="1"/>
        <c:scaling>
          <c:orientation val="minMax"/>
          <c:max val="1.28"/>
          <c:min val="0.9500000000000004"/>
        </c:scaling>
        <c:delete val="0"/>
        <c:axPos val="l"/>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a:t>Difficulty Factor</a:t>
                </a:r>
              </a:p>
            </c:rich>
          </c:tx>
          <c:layout>
            <c:manualLayout>
              <c:xMode val="edge"/>
              <c:yMode val="edge"/>
              <c:x val="2.7237354085603113E-2"/>
              <c:y val="0.30344827586206896"/>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320477760"/>
        <c:crosses val="autoZero"/>
        <c:crossBetween val="midCat"/>
        <c:majorUnit val="2.5000000000000001E-2"/>
        <c:minorUnit val="1.0000000000000005E-2"/>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1" i="0" u="none" strike="noStrike" baseline="0">
                <a:solidFill>
                  <a:srgbClr val="000000"/>
                </a:solidFill>
                <a:latin typeface="Arial"/>
                <a:ea typeface="Arial"/>
                <a:cs typeface="Arial"/>
              </a:defRPr>
            </a:pPr>
            <a:r>
              <a:rPr lang="en-US"/>
              <a:t>Downhill Altitude Difficulty Factors</a:t>
            </a:r>
          </a:p>
        </c:rich>
      </c:tx>
      <c:layout>
        <c:manualLayout>
          <c:xMode val="edge"/>
          <c:yMode val="edge"/>
          <c:x val="0.26499053188950994"/>
          <c:y val="3.793103448275862E-2"/>
        </c:manualLayout>
      </c:layout>
      <c:overlay val="0"/>
      <c:spPr>
        <a:noFill/>
        <a:ln w="25400">
          <a:noFill/>
        </a:ln>
      </c:spPr>
    </c:title>
    <c:autoTitleDeleted val="0"/>
    <c:plotArea>
      <c:layout>
        <c:manualLayout>
          <c:layoutTarget val="inner"/>
          <c:xMode val="edge"/>
          <c:yMode val="edge"/>
          <c:x val="0.12959393284001466"/>
          <c:y val="0.12758620689655173"/>
          <c:w val="0.82398530432606254"/>
          <c:h val="0.66551724137931034"/>
        </c:manualLayout>
      </c:layout>
      <c:areaChart>
        <c:grouping val="standard"/>
        <c:varyColors val="0"/>
        <c:ser>
          <c:idx val="1"/>
          <c:order val="0"/>
          <c:spPr>
            <a:noFill/>
            <a:ln w="38100">
              <a:solidFill>
                <a:srgbClr val="800000"/>
              </a:solidFill>
              <a:prstDash val="solid"/>
            </a:ln>
          </c:spPr>
          <c:cat>
            <c:numRef>
              <c:f>'Altitude Factors'!$B$13:$B$163</c:f>
              <c:numCache>
                <c:formatCode>#,##0</c:formatCode>
                <c:ptCount val="151"/>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numCache>
            </c:numRef>
          </c:cat>
          <c:val>
            <c:numLit>
              <c:formatCode>General</c:formatCode>
              <c:ptCount val="151"/>
              <c:pt idx="0">
                <c:v>1</c:v>
              </c:pt>
              <c:pt idx="1">
                <c:v>1.0009999999999899</c:v>
              </c:pt>
              <c:pt idx="2">
                <c:v>1.002</c:v>
              </c:pt>
              <c:pt idx="3">
                <c:v>1.0029999999999899</c:v>
              </c:pt>
              <c:pt idx="4">
                <c:v>1.004</c:v>
              </c:pt>
              <c:pt idx="5">
                <c:v>1.0049999999999899</c:v>
              </c:pt>
              <c:pt idx="6">
                <c:v>1.006</c:v>
              </c:pt>
              <c:pt idx="7">
                <c:v>1.0069999999999899</c:v>
              </c:pt>
              <c:pt idx="8">
                <c:v>1.008</c:v>
              </c:pt>
              <c:pt idx="9">
                <c:v>1.0089999999999899</c:v>
              </c:pt>
              <c:pt idx="10">
                <c:v>1.01</c:v>
              </c:pt>
              <c:pt idx="11">
                <c:v>1.0109999999999899</c:v>
              </c:pt>
              <c:pt idx="12">
                <c:v>1.012</c:v>
              </c:pt>
              <c:pt idx="13">
                <c:v>1.0129999999999899</c:v>
              </c:pt>
              <c:pt idx="14">
                <c:v>1.014</c:v>
              </c:pt>
              <c:pt idx="15">
                <c:v>1.0149999999999899</c:v>
              </c:pt>
              <c:pt idx="16">
                <c:v>1.016</c:v>
              </c:pt>
              <c:pt idx="17">
                <c:v>1.0169999999999899</c:v>
              </c:pt>
              <c:pt idx="18">
                <c:v>1.018</c:v>
              </c:pt>
              <c:pt idx="19">
                <c:v>1.0189999999999899</c:v>
              </c:pt>
              <c:pt idx="20">
                <c:v>1.02</c:v>
              </c:pt>
              <c:pt idx="21">
                <c:v>1.0209999999999899</c:v>
              </c:pt>
              <c:pt idx="22">
                <c:v>1.022</c:v>
              </c:pt>
              <c:pt idx="23">
                <c:v>1.0229999999999899</c:v>
              </c:pt>
              <c:pt idx="24">
                <c:v>1.024</c:v>
              </c:pt>
              <c:pt idx="25">
                <c:v>1.0249999999999899</c:v>
              </c:pt>
              <c:pt idx="26">
                <c:v>1.026</c:v>
              </c:pt>
              <c:pt idx="27">
                <c:v>1.0269999999999899</c:v>
              </c:pt>
              <c:pt idx="28">
                <c:v>1.028</c:v>
              </c:pt>
              <c:pt idx="29">
                <c:v>1.0289999999999899</c:v>
              </c:pt>
              <c:pt idx="30">
                <c:v>1.03</c:v>
              </c:pt>
              <c:pt idx="31">
                <c:v>1.0309999999999899</c:v>
              </c:pt>
              <c:pt idx="32">
                <c:v>1.032</c:v>
              </c:pt>
              <c:pt idx="33">
                <c:v>1.0329999999999899</c:v>
              </c:pt>
              <c:pt idx="34">
                <c:v>1.034</c:v>
              </c:pt>
              <c:pt idx="35">
                <c:v>1.0349999999999899</c:v>
              </c:pt>
              <c:pt idx="36">
                <c:v>1.036</c:v>
              </c:pt>
              <c:pt idx="37">
                <c:v>1.0369999999999899</c:v>
              </c:pt>
              <c:pt idx="38">
                <c:v>1.038</c:v>
              </c:pt>
              <c:pt idx="39">
                <c:v>1.0389999999999899</c:v>
              </c:pt>
              <c:pt idx="40">
                <c:v>1.04</c:v>
              </c:pt>
              <c:pt idx="41">
                <c:v>1.0409999999999899</c:v>
              </c:pt>
              <c:pt idx="42">
                <c:v>1.042</c:v>
              </c:pt>
              <c:pt idx="43">
                <c:v>1.0429999999999899</c:v>
              </c:pt>
              <c:pt idx="44">
                <c:v>1.044</c:v>
              </c:pt>
              <c:pt idx="45">
                <c:v>1.0449999999999899</c:v>
              </c:pt>
              <c:pt idx="46">
                <c:v>1.046</c:v>
              </c:pt>
              <c:pt idx="47">
                <c:v>1.0469999999999899</c:v>
              </c:pt>
              <c:pt idx="48">
                <c:v>1.048</c:v>
              </c:pt>
              <c:pt idx="49">
                <c:v>1.0489999999999899</c:v>
              </c:pt>
              <c:pt idx="50">
                <c:v>1.05</c:v>
              </c:pt>
              <c:pt idx="51">
                <c:v>1.0509999999999899</c:v>
              </c:pt>
              <c:pt idx="52">
                <c:v>1.052</c:v>
              </c:pt>
              <c:pt idx="53">
                <c:v>1.0529999999999899</c:v>
              </c:pt>
              <c:pt idx="54">
                <c:v>1.054</c:v>
              </c:pt>
              <c:pt idx="55">
                <c:v>1.0549999999999899</c:v>
              </c:pt>
              <c:pt idx="56">
                <c:v>1.056</c:v>
              </c:pt>
              <c:pt idx="57">
                <c:v>1.0569999999999899</c:v>
              </c:pt>
              <c:pt idx="58">
                <c:v>1.0580000000000001</c:v>
              </c:pt>
              <c:pt idx="59">
                <c:v>1.0589999999999899</c:v>
              </c:pt>
              <c:pt idx="60">
                <c:v>1.06</c:v>
              </c:pt>
              <c:pt idx="61">
                <c:v>1.06099999999999</c:v>
              </c:pt>
              <c:pt idx="62">
                <c:v>1.0620000000000001</c:v>
              </c:pt>
              <c:pt idx="63">
                <c:v>1.06299999999999</c:v>
              </c:pt>
              <c:pt idx="64">
                <c:v>1.0640000000000001</c:v>
              </c:pt>
              <c:pt idx="65">
                <c:v>1.06499999999999</c:v>
              </c:pt>
              <c:pt idx="66">
                <c:v>1.0660000000000001</c:v>
              </c:pt>
              <c:pt idx="67">
                <c:v>1.06699999999999</c:v>
              </c:pt>
              <c:pt idx="68">
                <c:v>1.0680000000000001</c:v>
              </c:pt>
              <c:pt idx="69">
                <c:v>1.069</c:v>
              </c:pt>
              <c:pt idx="70">
                <c:v>1.07</c:v>
              </c:pt>
              <c:pt idx="71">
                <c:v>1.071</c:v>
              </c:pt>
              <c:pt idx="72">
                <c:v>1.0720000000000001</c:v>
              </c:pt>
              <c:pt idx="73">
                <c:v>1.073</c:v>
              </c:pt>
              <c:pt idx="74">
                <c:v>1.0740000000000001</c:v>
              </c:pt>
              <c:pt idx="75">
                <c:v>1.075</c:v>
              </c:pt>
              <c:pt idx="76">
                <c:v>1.0760000000000001</c:v>
              </c:pt>
              <c:pt idx="77">
                <c:v>1.077</c:v>
              </c:pt>
              <c:pt idx="78">
                <c:v>1.0780000000000001</c:v>
              </c:pt>
              <c:pt idx="79">
                <c:v>1.079</c:v>
              </c:pt>
              <c:pt idx="80">
                <c:v>1.08</c:v>
              </c:pt>
              <c:pt idx="81">
                <c:v>1.081</c:v>
              </c:pt>
              <c:pt idx="82">
                <c:v>1.0820000000000001</c:v>
              </c:pt>
              <c:pt idx="83">
                <c:v>1.083</c:v>
              </c:pt>
              <c:pt idx="84">
                <c:v>1.0840000000000001</c:v>
              </c:pt>
              <c:pt idx="85">
                <c:v>1.085</c:v>
              </c:pt>
              <c:pt idx="86">
                <c:v>1.0860000000000001</c:v>
              </c:pt>
              <c:pt idx="87">
                <c:v>1.087</c:v>
              </c:pt>
              <c:pt idx="88">
                <c:v>1.0880000000000001</c:v>
              </c:pt>
              <c:pt idx="89">
                <c:v>1.089</c:v>
              </c:pt>
              <c:pt idx="90">
                <c:v>1.0900000000000001</c:v>
              </c:pt>
              <c:pt idx="91">
                <c:v>1.091</c:v>
              </c:pt>
              <c:pt idx="92">
                <c:v>1.0920000000000001</c:v>
              </c:pt>
              <c:pt idx="93">
                <c:v>1.093</c:v>
              </c:pt>
              <c:pt idx="94">
                <c:v>1.0940000000000001</c:v>
              </c:pt>
              <c:pt idx="95">
                <c:v>1.095</c:v>
              </c:pt>
              <c:pt idx="96">
                <c:v>1.0960000000000001</c:v>
              </c:pt>
              <c:pt idx="97">
                <c:v>1.097</c:v>
              </c:pt>
              <c:pt idx="98">
                <c:v>1.0980000000000001</c:v>
              </c:pt>
              <c:pt idx="99">
                <c:v>1.099</c:v>
              </c:pt>
              <c:pt idx="100">
                <c:v>1.1000000000000001</c:v>
              </c:pt>
              <c:pt idx="101">
                <c:v>1.101</c:v>
              </c:pt>
              <c:pt idx="102">
                <c:v>1.1020000000000001</c:v>
              </c:pt>
              <c:pt idx="103">
                <c:v>1.103</c:v>
              </c:pt>
              <c:pt idx="104">
                <c:v>1.1040000000000001</c:v>
              </c:pt>
              <c:pt idx="105">
                <c:v>1.105</c:v>
              </c:pt>
              <c:pt idx="106">
                <c:v>1.1060000000000001</c:v>
              </c:pt>
              <c:pt idx="107">
                <c:v>1.107</c:v>
              </c:pt>
              <c:pt idx="108">
                <c:v>1.1080000000000001</c:v>
              </c:pt>
              <c:pt idx="109">
                <c:v>1.109</c:v>
              </c:pt>
              <c:pt idx="110">
                <c:v>1.1100000000000001</c:v>
              </c:pt>
              <c:pt idx="111">
                <c:v>1.111</c:v>
              </c:pt>
              <c:pt idx="112">
                <c:v>1.1120000000000001</c:v>
              </c:pt>
              <c:pt idx="113">
                <c:v>1.113</c:v>
              </c:pt>
              <c:pt idx="114">
                <c:v>1.1140000000000001</c:v>
              </c:pt>
              <c:pt idx="115">
                <c:v>1.115</c:v>
              </c:pt>
              <c:pt idx="116">
                <c:v>1.1160000000000001</c:v>
              </c:pt>
              <c:pt idx="117">
                <c:v>1.117</c:v>
              </c:pt>
              <c:pt idx="118">
                <c:v>1.1180000000000001</c:v>
              </c:pt>
              <c:pt idx="119">
                <c:v>1.119</c:v>
              </c:pt>
              <c:pt idx="120">
                <c:v>1.1200000000000001</c:v>
              </c:pt>
              <c:pt idx="121">
                <c:v>1.121</c:v>
              </c:pt>
              <c:pt idx="122">
                <c:v>1.1219999999999899</c:v>
              </c:pt>
              <c:pt idx="123">
                <c:v>1.123</c:v>
              </c:pt>
              <c:pt idx="124">
                <c:v>1.1240000000000001</c:v>
              </c:pt>
              <c:pt idx="125">
                <c:v>1.125</c:v>
              </c:pt>
              <c:pt idx="126">
                <c:v>1.1259999999999899</c:v>
              </c:pt>
              <c:pt idx="127">
                <c:v>1.127</c:v>
              </c:pt>
              <c:pt idx="128">
                <c:v>1.1279999999999999</c:v>
              </c:pt>
              <c:pt idx="129">
                <c:v>1.129</c:v>
              </c:pt>
              <c:pt idx="130">
                <c:v>1.1299999999999899</c:v>
              </c:pt>
              <c:pt idx="131">
                <c:v>1.131</c:v>
              </c:pt>
              <c:pt idx="132">
                <c:v>1.1319999999999999</c:v>
              </c:pt>
              <c:pt idx="133">
                <c:v>1.133</c:v>
              </c:pt>
              <c:pt idx="134">
                <c:v>1.1339999999999899</c:v>
              </c:pt>
              <c:pt idx="135">
                <c:v>1.135</c:v>
              </c:pt>
              <c:pt idx="136">
                <c:v>1.1359999999999999</c:v>
              </c:pt>
              <c:pt idx="137">
                <c:v>1.137</c:v>
              </c:pt>
              <c:pt idx="138">
                <c:v>1.1379999999999899</c:v>
              </c:pt>
              <c:pt idx="139">
                <c:v>1.139</c:v>
              </c:pt>
              <c:pt idx="140">
                <c:v>1.1399999999999999</c:v>
              </c:pt>
              <c:pt idx="141">
                <c:v>1.141</c:v>
              </c:pt>
              <c:pt idx="142">
                <c:v>1.1419999999999899</c:v>
              </c:pt>
              <c:pt idx="143">
                <c:v>1.143</c:v>
              </c:pt>
              <c:pt idx="144">
                <c:v>1.1439999999999999</c:v>
              </c:pt>
              <c:pt idx="145">
                <c:v>1.145</c:v>
              </c:pt>
              <c:pt idx="146">
                <c:v>1.1459999999999899</c:v>
              </c:pt>
              <c:pt idx="147">
                <c:v>1.147</c:v>
              </c:pt>
              <c:pt idx="148">
                <c:v>1.1479999999999999</c:v>
              </c:pt>
              <c:pt idx="149">
                <c:v>1.149</c:v>
              </c:pt>
              <c:pt idx="150">
                <c:v>1.1499999999999899</c:v>
              </c:pt>
            </c:numLit>
          </c:val>
          <c:extLst>
            <c:ext xmlns:c16="http://schemas.microsoft.com/office/drawing/2014/chart" uri="{C3380CC4-5D6E-409C-BE32-E72D297353CC}">
              <c16:uniqueId val="{00000000-67CC-4134-A4D5-026D7AD3E967}"/>
            </c:ext>
          </c:extLst>
        </c:ser>
        <c:ser>
          <c:idx val="0"/>
          <c:order val="1"/>
          <c:spPr>
            <a:solidFill>
              <a:srgbClr val="339966"/>
            </a:solidFill>
            <a:ln w="12700">
              <a:solidFill>
                <a:srgbClr val="000000"/>
              </a:solidFill>
              <a:prstDash val="solid"/>
            </a:ln>
          </c:spPr>
          <c:cat>
            <c:numRef>
              <c:f>'Altitude Factors'!$B$13:$B$163</c:f>
              <c:numCache>
                <c:formatCode>#,##0</c:formatCode>
                <c:ptCount val="151"/>
                <c:pt idx="0">
                  <c:v>0</c:v>
                </c:pt>
                <c:pt idx="1">
                  <c:v>100</c:v>
                </c:pt>
                <c:pt idx="2">
                  <c:v>200</c:v>
                </c:pt>
                <c:pt idx="3">
                  <c:v>300</c:v>
                </c:pt>
                <c:pt idx="4">
                  <c:v>400</c:v>
                </c:pt>
                <c:pt idx="5">
                  <c:v>500</c:v>
                </c:pt>
                <c:pt idx="6">
                  <c:v>600</c:v>
                </c:pt>
                <c:pt idx="7">
                  <c:v>700</c:v>
                </c:pt>
                <c:pt idx="8">
                  <c:v>800</c:v>
                </c:pt>
                <c:pt idx="9">
                  <c:v>900</c:v>
                </c:pt>
                <c:pt idx="10">
                  <c:v>1000</c:v>
                </c:pt>
                <c:pt idx="11">
                  <c:v>1100</c:v>
                </c:pt>
                <c:pt idx="12">
                  <c:v>1200</c:v>
                </c:pt>
                <c:pt idx="13">
                  <c:v>1300</c:v>
                </c:pt>
                <c:pt idx="14">
                  <c:v>1400</c:v>
                </c:pt>
                <c:pt idx="15">
                  <c:v>1500</c:v>
                </c:pt>
                <c:pt idx="16">
                  <c:v>1600</c:v>
                </c:pt>
                <c:pt idx="17">
                  <c:v>1700</c:v>
                </c:pt>
                <c:pt idx="18">
                  <c:v>1800</c:v>
                </c:pt>
                <c:pt idx="19">
                  <c:v>1900</c:v>
                </c:pt>
                <c:pt idx="20">
                  <c:v>2000</c:v>
                </c:pt>
                <c:pt idx="21">
                  <c:v>2100</c:v>
                </c:pt>
                <c:pt idx="22">
                  <c:v>2200</c:v>
                </c:pt>
                <c:pt idx="23">
                  <c:v>2300</c:v>
                </c:pt>
                <c:pt idx="24">
                  <c:v>2400</c:v>
                </c:pt>
                <c:pt idx="25">
                  <c:v>2500</c:v>
                </c:pt>
                <c:pt idx="26">
                  <c:v>2600</c:v>
                </c:pt>
                <c:pt idx="27">
                  <c:v>2700</c:v>
                </c:pt>
                <c:pt idx="28">
                  <c:v>2800</c:v>
                </c:pt>
                <c:pt idx="29">
                  <c:v>2900</c:v>
                </c:pt>
                <c:pt idx="30">
                  <c:v>3000</c:v>
                </c:pt>
                <c:pt idx="31">
                  <c:v>3100</c:v>
                </c:pt>
                <c:pt idx="32">
                  <c:v>3200</c:v>
                </c:pt>
                <c:pt idx="33">
                  <c:v>3300</c:v>
                </c:pt>
                <c:pt idx="34">
                  <c:v>3400</c:v>
                </c:pt>
                <c:pt idx="35">
                  <c:v>3500</c:v>
                </c:pt>
                <c:pt idx="36">
                  <c:v>3600</c:v>
                </c:pt>
                <c:pt idx="37">
                  <c:v>3700</c:v>
                </c:pt>
                <c:pt idx="38">
                  <c:v>3800</c:v>
                </c:pt>
                <c:pt idx="39">
                  <c:v>3900</c:v>
                </c:pt>
                <c:pt idx="40">
                  <c:v>4000</c:v>
                </c:pt>
                <c:pt idx="41">
                  <c:v>4100</c:v>
                </c:pt>
                <c:pt idx="42">
                  <c:v>4200</c:v>
                </c:pt>
                <c:pt idx="43">
                  <c:v>4300</c:v>
                </c:pt>
                <c:pt idx="44">
                  <c:v>4400</c:v>
                </c:pt>
                <c:pt idx="45">
                  <c:v>4500</c:v>
                </c:pt>
                <c:pt idx="46">
                  <c:v>4600</c:v>
                </c:pt>
                <c:pt idx="47">
                  <c:v>4700</c:v>
                </c:pt>
                <c:pt idx="48">
                  <c:v>4800</c:v>
                </c:pt>
                <c:pt idx="49">
                  <c:v>4900</c:v>
                </c:pt>
                <c:pt idx="50">
                  <c:v>5000</c:v>
                </c:pt>
                <c:pt idx="51">
                  <c:v>5100</c:v>
                </c:pt>
                <c:pt idx="52">
                  <c:v>5200</c:v>
                </c:pt>
                <c:pt idx="53">
                  <c:v>5300</c:v>
                </c:pt>
                <c:pt idx="54">
                  <c:v>5400</c:v>
                </c:pt>
                <c:pt idx="55">
                  <c:v>5500</c:v>
                </c:pt>
                <c:pt idx="56">
                  <c:v>5600</c:v>
                </c:pt>
                <c:pt idx="57">
                  <c:v>5700</c:v>
                </c:pt>
                <c:pt idx="58">
                  <c:v>5800</c:v>
                </c:pt>
                <c:pt idx="59">
                  <c:v>5900</c:v>
                </c:pt>
                <c:pt idx="60">
                  <c:v>6000</c:v>
                </c:pt>
                <c:pt idx="61">
                  <c:v>6100</c:v>
                </c:pt>
                <c:pt idx="62">
                  <c:v>6200</c:v>
                </c:pt>
                <c:pt idx="63">
                  <c:v>6300</c:v>
                </c:pt>
                <c:pt idx="64">
                  <c:v>6400</c:v>
                </c:pt>
                <c:pt idx="65">
                  <c:v>6500</c:v>
                </c:pt>
                <c:pt idx="66">
                  <c:v>6600</c:v>
                </c:pt>
                <c:pt idx="67">
                  <c:v>6700</c:v>
                </c:pt>
                <c:pt idx="68">
                  <c:v>6800</c:v>
                </c:pt>
                <c:pt idx="69">
                  <c:v>6900</c:v>
                </c:pt>
                <c:pt idx="70">
                  <c:v>7000</c:v>
                </c:pt>
                <c:pt idx="71">
                  <c:v>7100</c:v>
                </c:pt>
                <c:pt idx="72">
                  <c:v>7200</c:v>
                </c:pt>
                <c:pt idx="73">
                  <c:v>7300</c:v>
                </c:pt>
                <c:pt idx="74">
                  <c:v>7400</c:v>
                </c:pt>
                <c:pt idx="75">
                  <c:v>7500</c:v>
                </c:pt>
                <c:pt idx="76">
                  <c:v>7600</c:v>
                </c:pt>
                <c:pt idx="77">
                  <c:v>7700</c:v>
                </c:pt>
                <c:pt idx="78">
                  <c:v>7800</c:v>
                </c:pt>
                <c:pt idx="79">
                  <c:v>7900</c:v>
                </c:pt>
                <c:pt idx="80">
                  <c:v>8000</c:v>
                </c:pt>
                <c:pt idx="81">
                  <c:v>8100</c:v>
                </c:pt>
                <c:pt idx="82">
                  <c:v>8200</c:v>
                </c:pt>
                <c:pt idx="83">
                  <c:v>8300</c:v>
                </c:pt>
                <c:pt idx="84">
                  <c:v>8400</c:v>
                </c:pt>
                <c:pt idx="85">
                  <c:v>8500</c:v>
                </c:pt>
                <c:pt idx="86">
                  <c:v>8600</c:v>
                </c:pt>
                <c:pt idx="87">
                  <c:v>8700</c:v>
                </c:pt>
                <c:pt idx="88">
                  <c:v>8800</c:v>
                </c:pt>
                <c:pt idx="89">
                  <c:v>8900</c:v>
                </c:pt>
                <c:pt idx="90">
                  <c:v>9000</c:v>
                </c:pt>
                <c:pt idx="91">
                  <c:v>9100</c:v>
                </c:pt>
                <c:pt idx="92">
                  <c:v>9200</c:v>
                </c:pt>
                <c:pt idx="93">
                  <c:v>9300</c:v>
                </c:pt>
                <c:pt idx="94">
                  <c:v>9400</c:v>
                </c:pt>
                <c:pt idx="95">
                  <c:v>9500</c:v>
                </c:pt>
                <c:pt idx="96">
                  <c:v>9600</c:v>
                </c:pt>
                <c:pt idx="97">
                  <c:v>9700</c:v>
                </c:pt>
                <c:pt idx="98">
                  <c:v>9800</c:v>
                </c:pt>
                <c:pt idx="99">
                  <c:v>9900</c:v>
                </c:pt>
                <c:pt idx="100">
                  <c:v>10000</c:v>
                </c:pt>
                <c:pt idx="101">
                  <c:v>10100</c:v>
                </c:pt>
                <c:pt idx="102">
                  <c:v>10200</c:v>
                </c:pt>
                <c:pt idx="103">
                  <c:v>10300</c:v>
                </c:pt>
                <c:pt idx="104">
                  <c:v>10400</c:v>
                </c:pt>
                <c:pt idx="105">
                  <c:v>10500</c:v>
                </c:pt>
                <c:pt idx="106">
                  <c:v>10600</c:v>
                </c:pt>
                <c:pt idx="107">
                  <c:v>10700</c:v>
                </c:pt>
                <c:pt idx="108">
                  <c:v>10800</c:v>
                </c:pt>
                <c:pt idx="109">
                  <c:v>10900</c:v>
                </c:pt>
                <c:pt idx="110">
                  <c:v>11000</c:v>
                </c:pt>
                <c:pt idx="111">
                  <c:v>11100</c:v>
                </c:pt>
                <c:pt idx="112">
                  <c:v>11200</c:v>
                </c:pt>
                <c:pt idx="113">
                  <c:v>11300</c:v>
                </c:pt>
                <c:pt idx="114">
                  <c:v>11400</c:v>
                </c:pt>
                <c:pt idx="115">
                  <c:v>11500</c:v>
                </c:pt>
                <c:pt idx="116">
                  <c:v>11600</c:v>
                </c:pt>
                <c:pt idx="117">
                  <c:v>11700</c:v>
                </c:pt>
                <c:pt idx="118">
                  <c:v>11800</c:v>
                </c:pt>
                <c:pt idx="119">
                  <c:v>11900</c:v>
                </c:pt>
                <c:pt idx="120">
                  <c:v>12000</c:v>
                </c:pt>
                <c:pt idx="121">
                  <c:v>12100</c:v>
                </c:pt>
                <c:pt idx="122">
                  <c:v>12200</c:v>
                </c:pt>
                <c:pt idx="123">
                  <c:v>12300</c:v>
                </c:pt>
                <c:pt idx="124">
                  <c:v>12400</c:v>
                </c:pt>
                <c:pt idx="125">
                  <c:v>12500</c:v>
                </c:pt>
                <c:pt idx="126">
                  <c:v>12600</c:v>
                </c:pt>
                <c:pt idx="127">
                  <c:v>12700</c:v>
                </c:pt>
                <c:pt idx="128">
                  <c:v>12800</c:v>
                </c:pt>
                <c:pt idx="129">
                  <c:v>12900</c:v>
                </c:pt>
                <c:pt idx="130">
                  <c:v>13000</c:v>
                </c:pt>
                <c:pt idx="131">
                  <c:v>13100</c:v>
                </c:pt>
                <c:pt idx="132">
                  <c:v>13200</c:v>
                </c:pt>
                <c:pt idx="133">
                  <c:v>13300</c:v>
                </c:pt>
                <c:pt idx="134">
                  <c:v>13400</c:v>
                </c:pt>
                <c:pt idx="135">
                  <c:v>13500</c:v>
                </c:pt>
                <c:pt idx="136">
                  <c:v>13600</c:v>
                </c:pt>
                <c:pt idx="137">
                  <c:v>13700</c:v>
                </c:pt>
                <c:pt idx="138">
                  <c:v>13800</c:v>
                </c:pt>
                <c:pt idx="139">
                  <c:v>13900</c:v>
                </c:pt>
                <c:pt idx="140">
                  <c:v>14000</c:v>
                </c:pt>
                <c:pt idx="141">
                  <c:v>14100</c:v>
                </c:pt>
                <c:pt idx="142">
                  <c:v>14200</c:v>
                </c:pt>
                <c:pt idx="143">
                  <c:v>14300</c:v>
                </c:pt>
                <c:pt idx="144">
                  <c:v>14400</c:v>
                </c:pt>
                <c:pt idx="145">
                  <c:v>14500</c:v>
                </c:pt>
                <c:pt idx="146">
                  <c:v>14600</c:v>
                </c:pt>
                <c:pt idx="147">
                  <c:v>14700</c:v>
                </c:pt>
                <c:pt idx="148">
                  <c:v>14800</c:v>
                </c:pt>
                <c:pt idx="149">
                  <c:v>14900</c:v>
                </c:pt>
                <c:pt idx="150">
                  <c:v>15000</c:v>
                </c:pt>
              </c:numCache>
            </c:numRef>
          </c:cat>
          <c:val>
            <c:numRef>
              <c:f>'Altitude Factors'!$E$13:$E$163</c:f>
              <c:numCache>
                <c:formatCode>0.00000000</c:formatCode>
                <c:ptCount val="15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1.0004999999999999</c:v>
                </c:pt>
                <c:pt idx="42">
                  <c:v>1.0009999999999999</c:v>
                </c:pt>
                <c:pt idx="43">
                  <c:v>1.0015000000000001</c:v>
                </c:pt>
                <c:pt idx="44">
                  <c:v>1.002</c:v>
                </c:pt>
                <c:pt idx="45">
                  <c:v>1.0024999999999999</c:v>
                </c:pt>
                <c:pt idx="46">
                  <c:v>1.0029999999999999</c:v>
                </c:pt>
                <c:pt idx="47">
                  <c:v>1.0035000000000001</c:v>
                </c:pt>
                <c:pt idx="48">
                  <c:v>1.004</c:v>
                </c:pt>
                <c:pt idx="49">
                  <c:v>1.0044999999999999</c:v>
                </c:pt>
                <c:pt idx="50">
                  <c:v>1.0049999999999999</c:v>
                </c:pt>
                <c:pt idx="51">
                  <c:v>1.0055000000000001</c:v>
                </c:pt>
                <c:pt idx="52">
                  <c:v>1.006</c:v>
                </c:pt>
                <c:pt idx="53">
                  <c:v>1.0065</c:v>
                </c:pt>
                <c:pt idx="54">
                  <c:v>1.0069999999999999</c:v>
                </c:pt>
                <c:pt idx="55">
                  <c:v>1.0075000000000001</c:v>
                </c:pt>
                <c:pt idx="56">
                  <c:v>1.008</c:v>
                </c:pt>
                <c:pt idx="57">
                  <c:v>1.0085</c:v>
                </c:pt>
                <c:pt idx="58">
                  <c:v>1.0089999999999999</c:v>
                </c:pt>
                <c:pt idx="59">
                  <c:v>1.0095000000000001</c:v>
                </c:pt>
                <c:pt idx="60">
                  <c:v>1.01</c:v>
                </c:pt>
                <c:pt idx="61">
                  <c:v>1.0105</c:v>
                </c:pt>
                <c:pt idx="62">
                  <c:v>1.0109999999999999</c:v>
                </c:pt>
                <c:pt idx="63">
                  <c:v>1.0115000000000001</c:v>
                </c:pt>
                <c:pt idx="64">
                  <c:v>1.012</c:v>
                </c:pt>
                <c:pt idx="65">
                  <c:v>1.0125</c:v>
                </c:pt>
                <c:pt idx="66">
                  <c:v>1.0129999999999999</c:v>
                </c:pt>
                <c:pt idx="67">
                  <c:v>1.0135000000000001</c:v>
                </c:pt>
                <c:pt idx="68">
                  <c:v>1.014</c:v>
                </c:pt>
                <c:pt idx="69">
                  <c:v>1.0145</c:v>
                </c:pt>
                <c:pt idx="70">
                  <c:v>1.0149999999999999</c:v>
                </c:pt>
                <c:pt idx="71">
                  <c:v>1.0155000000000001</c:v>
                </c:pt>
                <c:pt idx="72">
                  <c:v>1.016</c:v>
                </c:pt>
                <c:pt idx="73">
                  <c:v>1.0165</c:v>
                </c:pt>
                <c:pt idx="74">
                  <c:v>1.0169999999999999</c:v>
                </c:pt>
                <c:pt idx="75">
                  <c:v>1.0175000000000001</c:v>
                </c:pt>
                <c:pt idx="76">
                  <c:v>1.018</c:v>
                </c:pt>
                <c:pt idx="77">
                  <c:v>1.0185</c:v>
                </c:pt>
                <c:pt idx="78">
                  <c:v>1.0189999999999999</c:v>
                </c:pt>
                <c:pt idx="79">
                  <c:v>1.0195000000000001</c:v>
                </c:pt>
                <c:pt idx="80">
                  <c:v>1.02</c:v>
                </c:pt>
                <c:pt idx="81">
                  <c:v>1.0214243205713152</c:v>
                </c:pt>
                <c:pt idx="82">
                  <c:v>1.0228803808768101</c:v>
                </c:pt>
                <c:pt idx="83">
                  <c:v>1.0243681809164848</c:v>
                </c:pt>
                <c:pt idx="84">
                  <c:v>1.0258877206903392</c:v>
                </c:pt>
                <c:pt idx="85">
                  <c:v>1.0274390001983733</c:v>
                </c:pt>
                <c:pt idx="86">
                  <c:v>1.0290220194405872</c:v>
                </c:pt>
                <c:pt idx="87">
                  <c:v>1.0306367784169808</c:v>
                </c:pt>
                <c:pt idx="88">
                  <c:v>1.0322832771275541</c:v>
                </c:pt>
                <c:pt idx="89">
                  <c:v>1.033961515572307</c:v>
                </c:pt>
                <c:pt idx="90">
                  <c:v>1.0356714937512399</c:v>
                </c:pt>
                <c:pt idx="91">
                  <c:v>1.0374132116643524</c:v>
                </c:pt>
                <c:pt idx="92">
                  <c:v>1.0391866693116445</c:v>
                </c:pt>
                <c:pt idx="93">
                  <c:v>1.0409918666931164</c:v>
                </c:pt>
                <c:pt idx="94">
                  <c:v>1.0428288038087681</c:v>
                </c:pt>
                <c:pt idx="95">
                  <c:v>1.0446974806585996</c:v>
                </c:pt>
                <c:pt idx="96">
                  <c:v>1.0465978972426107</c:v>
                </c:pt>
                <c:pt idx="97">
                  <c:v>1.0485300535608015</c:v>
                </c:pt>
                <c:pt idx="98">
                  <c:v>1.050493949613172</c:v>
                </c:pt>
                <c:pt idx="99">
                  <c:v>1.0524895853997223</c:v>
                </c:pt>
                <c:pt idx="100">
                  <c:v>1.0545169609204523</c:v>
                </c:pt>
                <c:pt idx="101">
                  <c:v>1.056576076175362</c:v>
                </c:pt>
                <c:pt idx="102">
                  <c:v>1.0586669311644514</c:v>
                </c:pt>
                <c:pt idx="103">
                  <c:v>1.0607895258877207</c:v>
                </c:pt>
                <c:pt idx="104">
                  <c:v>1.0629438603451695</c:v>
                </c:pt>
                <c:pt idx="105">
                  <c:v>1.0651299345367982</c:v>
                </c:pt>
                <c:pt idx="106">
                  <c:v>1.0673477484626066</c:v>
                </c:pt>
                <c:pt idx="107">
                  <c:v>1.0695973021225946</c:v>
                </c:pt>
                <c:pt idx="108">
                  <c:v>1.0718785955167625</c:v>
                </c:pt>
                <c:pt idx="109">
                  <c:v>1.0741916286451101</c:v>
                </c:pt>
                <c:pt idx="110">
                  <c:v>1.0765364015076373</c:v>
                </c:pt>
                <c:pt idx="111">
                  <c:v>1.0789129141043443</c:v>
                </c:pt>
                <c:pt idx="112">
                  <c:v>1.0813211664352311</c:v>
                </c:pt>
                <c:pt idx="113">
                  <c:v>1.0837611585002975</c:v>
                </c:pt>
                <c:pt idx="114">
                  <c:v>1.0862328902995437</c:v>
                </c:pt>
                <c:pt idx="115">
                  <c:v>1.0887363618329697</c:v>
                </c:pt>
                <c:pt idx="116">
                  <c:v>1.0912715731005753</c:v>
                </c:pt>
                <c:pt idx="117">
                  <c:v>1.0938385241023607</c:v>
                </c:pt>
                <c:pt idx="118">
                  <c:v>1.0964372148383257</c:v>
                </c:pt>
                <c:pt idx="119">
                  <c:v>1.0990676453084705</c:v>
                </c:pt>
                <c:pt idx="120">
                  <c:v>1.101729815512795</c:v>
                </c:pt>
                <c:pt idx="121">
                  <c:v>1.1044237254512994</c:v>
                </c:pt>
                <c:pt idx="122">
                  <c:v>1.1071493751239834</c:v>
                </c:pt>
                <c:pt idx="123">
                  <c:v>1.1099067645308471</c:v>
                </c:pt>
                <c:pt idx="124">
                  <c:v>1.1126958936718905</c:v>
                </c:pt>
                <c:pt idx="125">
                  <c:v>1.1155167625471136</c:v>
                </c:pt>
                <c:pt idx="126">
                  <c:v>1.1183693711565166</c:v>
                </c:pt>
                <c:pt idx="127">
                  <c:v>1.1212537195000991</c:v>
                </c:pt>
                <c:pt idx="128">
                  <c:v>1.1241698075778614</c:v>
                </c:pt>
                <c:pt idx="129">
                  <c:v>1.1271176353898036</c:v>
                </c:pt>
                <c:pt idx="130">
                  <c:v>1.1300972029359255</c:v>
                </c:pt>
                <c:pt idx="131">
                  <c:v>1.133108510216227</c:v>
                </c:pt>
                <c:pt idx="132">
                  <c:v>1.1361515572307082</c:v>
                </c:pt>
                <c:pt idx="133">
                  <c:v>1.1392263439793693</c:v>
                </c:pt>
                <c:pt idx="134">
                  <c:v>1.1423328704622098</c:v>
                </c:pt>
                <c:pt idx="135">
                  <c:v>1.1454711366792303</c:v>
                </c:pt>
                <c:pt idx="136">
                  <c:v>1.1486411426304304</c:v>
                </c:pt>
                <c:pt idx="137">
                  <c:v>1.1518428883158105</c:v>
                </c:pt>
                <c:pt idx="138">
                  <c:v>1.15507637373537</c:v>
                </c:pt>
                <c:pt idx="139">
                  <c:v>1.1583415988891093</c:v>
                </c:pt>
                <c:pt idx="140">
                  <c:v>1.1616385637770283</c:v>
                </c:pt>
                <c:pt idx="141">
                  <c:v>1.1649672683991272</c:v>
                </c:pt>
                <c:pt idx="142">
                  <c:v>1.1683277127554057</c:v>
                </c:pt>
                <c:pt idx="143">
                  <c:v>1.171719896845864</c:v>
                </c:pt>
                <c:pt idx="144">
                  <c:v>1.1751438206705018</c:v>
                </c:pt>
                <c:pt idx="145">
                  <c:v>1.1785994842293195</c:v>
                </c:pt>
                <c:pt idx="146">
                  <c:v>1.1820868875223169</c:v>
                </c:pt>
                <c:pt idx="147">
                  <c:v>1.1856060305494942</c:v>
                </c:pt>
                <c:pt idx="148">
                  <c:v>1.189156913310851</c:v>
                </c:pt>
                <c:pt idx="149">
                  <c:v>1.1927395358063877</c:v>
                </c:pt>
                <c:pt idx="150">
                  <c:v>1.1963538980361039</c:v>
                </c:pt>
              </c:numCache>
            </c:numRef>
          </c:val>
          <c:extLst>
            <c:ext xmlns:c16="http://schemas.microsoft.com/office/drawing/2014/chart" uri="{C3380CC4-5D6E-409C-BE32-E72D297353CC}">
              <c16:uniqueId val="{00000001-67CC-4134-A4D5-026D7AD3E967}"/>
            </c:ext>
          </c:extLst>
        </c:ser>
        <c:dLbls>
          <c:showLegendKey val="0"/>
          <c:showVal val="0"/>
          <c:showCatName val="0"/>
          <c:showSerName val="0"/>
          <c:showPercent val="0"/>
          <c:showBubbleSize val="0"/>
        </c:dLbls>
        <c:axId val="422428488"/>
        <c:axId val="1"/>
      </c:areaChart>
      <c:catAx>
        <c:axId val="422428488"/>
        <c:scaling>
          <c:orientation val="minMax"/>
        </c:scaling>
        <c:delete val="0"/>
        <c:axPos val="b"/>
        <c:title>
          <c:tx>
            <c:rich>
              <a:bodyPr/>
              <a:lstStyle/>
              <a:p>
                <a:pPr>
                  <a:defRPr sz="900" b="1" i="0" u="none" strike="noStrike" baseline="0">
                    <a:solidFill>
                      <a:srgbClr val="000000"/>
                    </a:solidFill>
                    <a:latin typeface="Arial"/>
                    <a:ea typeface="Arial"/>
                    <a:cs typeface="Arial"/>
                  </a:defRPr>
                </a:pPr>
                <a:r>
                  <a:rPr lang="en-US"/>
                  <a:t>Altitude</a:t>
                </a:r>
              </a:p>
            </c:rich>
          </c:tx>
          <c:layout>
            <c:manualLayout>
              <c:xMode val="edge"/>
              <c:yMode val="edge"/>
              <c:x val="0.49709905217360401"/>
              <c:y val="0.91034482758620694"/>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en-US"/>
          </a:p>
        </c:txPr>
        <c:crossAx val="1"/>
        <c:crossesAt val="0.9500000000000004"/>
        <c:auto val="1"/>
        <c:lblAlgn val="ctr"/>
        <c:lblOffset val="100"/>
        <c:tickLblSkip val="8"/>
        <c:tickMarkSkip val="1"/>
        <c:noMultiLvlLbl val="0"/>
      </c:catAx>
      <c:valAx>
        <c:axId val="1"/>
        <c:scaling>
          <c:orientation val="minMax"/>
          <c:max val="1.28"/>
          <c:min val="0.9500000000000004"/>
        </c:scaling>
        <c:delete val="0"/>
        <c:axPos val="l"/>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a:t>Difficulty Factor</a:t>
                </a:r>
              </a:p>
            </c:rich>
          </c:tx>
          <c:layout>
            <c:manualLayout>
              <c:xMode val="edge"/>
              <c:yMode val="edge"/>
              <c:x val="2.7079303675048357E-2"/>
              <c:y val="0.30344827586206896"/>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22428488"/>
        <c:crosses val="autoZero"/>
        <c:crossBetween val="midCat"/>
        <c:majorUnit val="2.5000000000000001E-2"/>
        <c:minorUnit val="1.0000000000000005E-2"/>
      </c:valAx>
      <c:spPr>
        <a:solidFill>
          <a:srgbClr val="C0C0C0"/>
        </a:solidFill>
        <a:ln w="12700">
          <a:solidFill>
            <a:srgbClr val="808080"/>
          </a:solidFill>
          <a:prstDash val="solid"/>
        </a:ln>
      </c:spPr>
    </c:plotArea>
    <c:plotVisOnly val="1"/>
    <c:dispBlanksAs val="zero"/>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832775395294714E-2"/>
          <c:y val="6.8423437322396571E-2"/>
          <c:w val="0.9217832798063349"/>
          <c:h val="0.84488070432872264"/>
        </c:manualLayout>
      </c:layout>
      <c:areaChart>
        <c:grouping val="stacked"/>
        <c:varyColors val="0"/>
        <c:ser>
          <c:idx val="0"/>
          <c:order val="0"/>
          <c:spPr>
            <a:solidFill>
              <a:srgbClr val="C0C0C0"/>
            </a:solidFill>
            <a:ln w="38100">
              <a:solidFill>
                <a:srgbClr val="000000"/>
              </a:solidFill>
              <a:prstDash val="solid"/>
            </a:ln>
          </c:spPr>
          <c:val>
            <c:numRef>
              <c:f>'Course Analysis'!$C$7:$C$107</c:f>
              <c:numCache>
                <c:formatCode>0.00</c:formatCode>
                <c:ptCount val="101"/>
                <c:pt idx="0">
                  <c:v>2550</c:v>
                </c:pt>
                <c:pt idx="1">
                  <c:v>2550</c:v>
                </c:pt>
                <c:pt idx="2">
                  <c:v>2550</c:v>
                </c:pt>
                <c:pt idx="3">
                  <c:v>2550</c:v>
                </c:pt>
                <c:pt idx="4">
                  <c:v>2550</c:v>
                </c:pt>
                <c:pt idx="5">
                  <c:v>2550</c:v>
                </c:pt>
                <c:pt idx="6">
                  <c:v>2550</c:v>
                </c:pt>
                <c:pt idx="7">
                  <c:v>2550</c:v>
                </c:pt>
                <c:pt idx="8">
                  <c:v>2550</c:v>
                </c:pt>
                <c:pt idx="9">
                  <c:v>2550</c:v>
                </c:pt>
                <c:pt idx="10">
                  <c:v>2550</c:v>
                </c:pt>
                <c:pt idx="11">
                  <c:v>2550</c:v>
                </c:pt>
                <c:pt idx="12">
                  <c:v>2550</c:v>
                </c:pt>
                <c:pt idx="13">
                  <c:v>2550</c:v>
                </c:pt>
                <c:pt idx="14">
                  <c:v>2550</c:v>
                </c:pt>
                <c:pt idx="15">
                  <c:v>2550</c:v>
                </c:pt>
                <c:pt idx="16">
                  <c:v>2550</c:v>
                </c:pt>
                <c:pt idx="17">
                  <c:v>2550</c:v>
                </c:pt>
                <c:pt idx="18">
                  <c:v>2550</c:v>
                </c:pt>
                <c:pt idx="19">
                  <c:v>2550</c:v>
                </c:pt>
                <c:pt idx="20">
                  <c:v>2550</c:v>
                </c:pt>
                <c:pt idx="21">
                  <c:v>2550</c:v>
                </c:pt>
                <c:pt idx="22">
                  <c:v>2550</c:v>
                </c:pt>
                <c:pt idx="23">
                  <c:v>2550</c:v>
                </c:pt>
                <c:pt idx="24">
                  <c:v>2550</c:v>
                </c:pt>
                <c:pt idx="25">
                  <c:v>2550</c:v>
                </c:pt>
                <c:pt idx="26">
                  <c:v>2550</c:v>
                </c:pt>
                <c:pt idx="27">
                  <c:v>2550</c:v>
                </c:pt>
                <c:pt idx="28">
                  <c:v>2550</c:v>
                </c:pt>
                <c:pt idx="29">
                  <c:v>2550</c:v>
                </c:pt>
                <c:pt idx="30">
                  <c:v>2550</c:v>
                </c:pt>
                <c:pt idx="31">
                  <c:v>2550</c:v>
                </c:pt>
                <c:pt idx="32">
                  <c:v>2550</c:v>
                </c:pt>
                <c:pt idx="33">
                  <c:v>2550</c:v>
                </c:pt>
                <c:pt idx="34">
                  <c:v>2550</c:v>
                </c:pt>
                <c:pt idx="35">
                  <c:v>2550</c:v>
                </c:pt>
                <c:pt idx="36">
                  <c:v>2550</c:v>
                </c:pt>
                <c:pt idx="37">
                  <c:v>2550</c:v>
                </c:pt>
                <c:pt idx="38">
                  <c:v>2550</c:v>
                </c:pt>
                <c:pt idx="39">
                  <c:v>2550</c:v>
                </c:pt>
                <c:pt idx="40">
                  <c:v>2548.614</c:v>
                </c:pt>
                <c:pt idx="41">
                  <c:v>2545.8420000000001</c:v>
                </c:pt>
                <c:pt idx="42">
                  <c:v>2541.6839999999997</c:v>
                </c:pt>
                <c:pt idx="43">
                  <c:v>2537.5260000000003</c:v>
                </c:pt>
                <c:pt idx="44">
                  <c:v>2533.3680000000004</c:v>
                </c:pt>
                <c:pt idx="45">
                  <c:v>2529.2100000000005</c:v>
                </c:pt>
                <c:pt idx="46">
                  <c:v>2525.0519999999997</c:v>
                </c:pt>
                <c:pt idx="47">
                  <c:v>2520.8940000000002</c:v>
                </c:pt>
                <c:pt idx="48">
                  <c:v>2516.7360000000003</c:v>
                </c:pt>
                <c:pt idx="49">
                  <c:v>2512.5780000000004</c:v>
                </c:pt>
                <c:pt idx="50">
                  <c:v>2508.42</c:v>
                </c:pt>
                <c:pt idx="51">
                  <c:v>2504.2620000000006</c:v>
                </c:pt>
                <c:pt idx="52">
                  <c:v>2500.1040000000007</c:v>
                </c:pt>
                <c:pt idx="53">
                  <c:v>2495.9460000000008</c:v>
                </c:pt>
                <c:pt idx="54">
                  <c:v>2491.7880000000005</c:v>
                </c:pt>
                <c:pt idx="55">
                  <c:v>2487.630000000001</c:v>
                </c:pt>
                <c:pt idx="56">
                  <c:v>2483.4720000000011</c:v>
                </c:pt>
                <c:pt idx="57">
                  <c:v>2479.3140000000012</c:v>
                </c:pt>
                <c:pt idx="58">
                  <c:v>2475.1560000000009</c:v>
                </c:pt>
                <c:pt idx="59">
                  <c:v>2470.9980000000014</c:v>
                </c:pt>
                <c:pt idx="60">
                  <c:v>2466.8400000000015</c:v>
                </c:pt>
                <c:pt idx="61">
                  <c:v>2462.6820000000016</c:v>
                </c:pt>
                <c:pt idx="62">
                  <c:v>2458.5240000000013</c:v>
                </c:pt>
                <c:pt idx="63">
                  <c:v>2454.3660000000018</c:v>
                </c:pt>
                <c:pt idx="64">
                  <c:v>2450.2080000000019</c:v>
                </c:pt>
                <c:pt idx="65">
                  <c:v>2446.050000000002</c:v>
                </c:pt>
                <c:pt idx="66">
                  <c:v>2441.8920000000012</c:v>
                </c:pt>
                <c:pt idx="67">
                  <c:v>2437.7340000000017</c:v>
                </c:pt>
                <c:pt idx="68">
                  <c:v>2433.5760000000018</c:v>
                </c:pt>
                <c:pt idx="69">
                  <c:v>2429.4180000000019</c:v>
                </c:pt>
                <c:pt idx="70">
                  <c:v>2425.2600000000016</c:v>
                </c:pt>
                <c:pt idx="71">
                  <c:v>2421.1020000000021</c:v>
                </c:pt>
                <c:pt idx="72">
                  <c:v>2416.9440000000022</c:v>
                </c:pt>
                <c:pt idx="73">
                  <c:v>2412.7860000000023</c:v>
                </c:pt>
                <c:pt idx="74">
                  <c:v>2408.628000000002</c:v>
                </c:pt>
                <c:pt idx="75">
                  <c:v>2404.4700000000025</c:v>
                </c:pt>
                <c:pt idx="76">
                  <c:v>2400.3120000000026</c:v>
                </c:pt>
                <c:pt idx="77">
                  <c:v>2396.1540000000027</c:v>
                </c:pt>
                <c:pt idx="78">
                  <c:v>2391.9960000000024</c:v>
                </c:pt>
                <c:pt idx="79">
                  <c:v>2387.8380000000029</c:v>
                </c:pt>
                <c:pt idx="80">
                  <c:v>2383.680000000003</c:v>
                </c:pt>
                <c:pt idx="81">
                  <c:v>2379.5220000000031</c:v>
                </c:pt>
                <c:pt idx="82">
                  <c:v>2375.3640000000023</c:v>
                </c:pt>
                <c:pt idx="83">
                  <c:v>2371.2060000000029</c:v>
                </c:pt>
                <c:pt idx="84">
                  <c:v>2367.048000000003</c:v>
                </c:pt>
                <c:pt idx="85">
                  <c:v>2362.8900000000031</c:v>
                </c:pt>
                <c:pt idx="86">
                  <c:v>2358.7320000000027</c:v>
                </c:pt>
                <c:pt idx="87">
                  <c:v>2354.5740000000033</c:v>
                </c:pt>
                <c:pt idx="88">
                  <c:v>2350.4160000000034</c:v>
                </c:pt>
                <c:pt idx="89">
                  <c:v>2346.2580000000034</c:v>
                </c:pt>
                <c:pt idx="90">
                  <c:v>2342.1000000000026</c:v>
                </c:pt>
                <c:pt idx="91">
                  <c:v>2337.9420000000032</c:v>
                </c:pt>
                <c:pt idx="92">
                  <c:v>2333.7840000000033</c:v>
                </c:pt>
                <c:pt idx="93">
                  <c:v>2329.6260000000034</c:v>
                </c:pt>
                <c:pt idx="94">
                  <c:v>2325.468000000003</c:v>
                </c:pt>
                <c:pt idx="95">
                  <c:v>2321.3100000000036</c:v>
                </c:pt>
                <c:pt idx="96">
                  <c:v>2317.1520000000037</c:v>
                </c:pt>
                <c:pt idx="97">
                  <c:v>2312.9940000000033</c:v>
                </c:pt>
                <c:pt idx="98">
                  <c:v>2308.836000000003</c:v>
                </c:pt>
                <c:pt idx="99">
                  <c:v>2304.6780000000035</c:v>
                </c:pt>
                <c:pt idx="100">
                  <c:v>2300.5200000000036</c:v>
                </c:pt>
              </c:numCache>
            </c:numRef>
          </c:val>
          <c:extLst>
            <c:ext xmlns:c16="http://schemas.microsoft.com/office/drawing/2014/chart" uri="{C3380CC4-5D6E-409C-BE32-E72D297353CC}">
              <c16:uniqueId val="{00000000-560D-4E8E-9C58-5407FD8C6505}"/>
            </c:ext>
          </c:extLst>
        </c:ser>
        <c:dLbls>
          <c:showLegendKey val="0"/>
          <c:showVal val="0"/>
          <c:showCatName val="0"/>
          <c:showSerName val="0"/>
          <c:showPercent val="0"/>
          <c:showBubbleSize val="0"/>
        </c:dLbls>
        <c:axId val="422517904"/>
        <c:axId val="1"/>
      </c:areaChart>
      <c:catAx>
        <c:axId val="422517904"/>
        <c:scaling>
          <c:orientation val="minMax"/>
        </c:scaling>
        <c:delete val="0"/>
        <c:axPos val="b"/>
        <c:majorTickMark val="none"/>
        <c:minorTickMark val="none"/>
        <c:tickLblPos val="none"/>
        <c:spPr>
          <a:ln w="9525">
            <a:noFill/>
          </a:ln>
        </c:spPr>
        <c:crossAx val="1"/>
        <c:crossesAt val="-100"/>
        <c:auto val="1"/>
        <c:lblAlgn val="ctr"/>
        <c:lblOffset val="100"/>
        <c:tickMarkSkip val="1"/>
        <c:noMultiLvlLbl val="0"/>
      </c:catAx>
      <c:valAx>
        <c:axId val="1"/>
        <c:scaling>
          <c:orientation val="minMax"/>
          <c:max val="3400"/>
          <c:min val="22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22517904"/>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1612738952581E-2"/>
          <c:y val="6.7562046741029599E-2"/>
          <c:w val="0.91304468596126331"/>
          <c:h val="0.8459943244094148"/>
        </c:manualLayout>
      </c:layout>
      <c:areaChart>
        <c:grouping val="stacked"/>
        <c:varyColors val="0"/>
        <c:ser>
          <c:idx val="0"/>
          <c:order val="0"/>
          <c:spPr>
            <a:solidFill>
              <a:srgbClr val="C0C0C0"/>
            </a:solidFill>
            <a:ln w="38100">
              <a:solidFill>
                <a:srgbClr val="000000"/>
              </a:solidFill>
              <a:prstDash val="solid"/>
            </a:ln>
          </c:spPr>
          <c:val>
            <c:numRef>
              <c:f>'Course Analysis'!$C$207:$C$307</c:f>
              <c:numCache>
                <c:formatCode>0.00</c:formatCode>
                <c:ptCount val="101"/>
                <c:pt idx="0">
                  <c:v>1884.7200000000075</c:v>
                </c:pt>
                <c:pt idx="1">
                  <c:v>1880.5620000000074</c:v>
                </c:pt>
                <c:pt idx="2">
                  <c:v>1876.4040000000077</c:v>
                </c:pt>
                <c:pt idx="3">
                  <c:v>1872.2460000000081</c:v>
                </c:pt>
                <c:pt idx="4">
                  <c:v>1868.0880000000077</c:v>
                </c:pt>
                <c:pt idx="5">
                  <c:v>1863.9300000000076</c:v>
                </c:pt>
                <c:pt idx="6">
                  <c:v>1859.7720000000079</c:v>
                </c:pt>
                <c:pt idx="7">
                  <c:v>1855.614000000008</c:v>
                </c:pt>
                <c:pt idx="8">
                  <c:v>1851.4560000000079</c:v>
                </c:pt>
                <c:pt idx="9">
                  <c:v>1847.2980000000077</c:v>
                </c:pt>
                <c:pt idx="10">
                  <c:v>1843.1400000000081</c:v>
                </c:pt>
                <c:pt idx="11">
                  <c:v>1838.9820000000084</c:v>
                </c:pt>
                <c:pt idx="12">
                  <c:v>1834.824000000008</c:v>
                </c:pt>
                <c:pt idx="13">
                  <c:v>1830.6660000000079</c:v>
                </c:pt>
                <c:pt idx="14">
                  <c:v>1826.508000000008</c:v>
                </c:pt>
                <c:pt idx="15">
                  <c:v>1822.3500000000083</c:v>
                </c:pt>
                <c:pt idx="16">
                  <c:v>1818.1920000000082</c:v>
                </c:pt>
                <c:pt idx="17">
                  <c:v>1814.0340000000081</c:v>
                </c:pt>
                <c:pt idx="18">
                  <c:v>1809.8760000000084</c:v>
                </c:pt>
                <c:pt idx="19">
                  <c:v>1805.7180000000085</c:v>
                </c:pt>
                <c:pt idx="20">
                  <c:v>1801.5600000000084</c:v>
                </c:pt>
                <c:pt idx="21">
                  <c:v>1797.4020000000082</c:v>
                </c:pt>
                <c:pt idx="22">
                  <c:v>1793.2440000000083</c:v>
                </c:pt>
                <c:pt idx="23">
                  <c:v>1789.0860000000087</c:v>
                </c:pt>
                <c:pt idx="24">
                  <c:v>1784.9280000000085</c:v>
                </c:pt>
                <c:pt idx="25">
                  <c:v>1780.7700000000084</c:v>
                </c:pt>
                <c:pt idx="26">
                  <c:v>1776.6120000000087</c:v>
                </c:pt>
                <c:pt idx="27">
                  <c:v>1772.4540000000088</c:v>
                </c:pt>
                <c:pt idx="28">
                  <c:v>1768.2960000000087</c:v>
                </c:pt>
                <c:pt idx="29">
                  <c:v>1764.1380000000083</c:v>
                </c:pt>
                <c:pt idx="30">
                  <c:v>1759.9800000000087</c:v>
                </c:pt>
                <c:pt idx="31">
                  <c:v>1755.822000000009</c:v>
                </c:pt>
                <c:pt idx="32">
                  <c:v>1751.6640000000089</c:v>
                </c:pt>
                <c:pt idx="33">
                  <c:v>1747.5060000000087</c:v>
                </c:pt>
                <c:pt idx="34">
                  <c:v>1743.3480000000088</c:v>
                </c:pt>
                <c:pt idx="35">
                  <c:v>1739.1900000000091</c:v>
                </c:pt>
                <c:pt idx="36">
                  <c:v>1735.032000000009</c:v>
                </c:pt>
                <c:pt idx="37">
                  <c:v>1730.8740000000089</c:v>
                </c:pt>
                <c:pt idx="38">
                  <c:v>1726.7160000000092</c:v>
                </c:pt>
                <c:pt idx="39">
                  <c:v>1722.5580000000093</c:v>
                </c:pt>
                <c:pt idx="40">
                  <c:v>1718.4000000000092</c:v>
                </c:pt>
                <c:pt idx="41">
                  <c:v>1714.2420000000091</c:v>
                </c:pt>
                <c:pt idx="42">
                  <c:v>1710.0840000000092</c:v>
                </c:pt>
                <c:pt idx="43">
                  <c:v>1705.9260000000095</c:v>
                </c:pt>
                <c:pt idx="44">
                  <c:v>1701.7680000000094</c:v>
                </c:pt>
                <c:pt idx="45">
                  <c:v>1697.6100000000092</c:v>
                </c:pt>
                <c:pt idx="46">
                  <c:v>1693.4520000000095</c:v>
                </c:pt>
                <c:pt idx="47">
                  <c:v>1689.2940000000096</c:v>
                </c:pt>
                <c:pt idx="48">
                  <c:v>1685.1360000000095</c:v>
                </c:pt>
                <c:pt idx="49">
                  <c:v>1680.9780000000092</c:v>
                </c:pt>
                <c:pt idx="50">
                  <c:v>1676.8200000000095</c:v>
                </c:pt>
                <c:pt idx="51">
                  <c:v>1672.6620000000098</c:v>
                </c:pt>
                <c:pt idx="52">
                  <c:v>1668.5040000000097</c:v>
                </c:pt>
                <c:pt idx="53">
                  <c:v>1664.3460000000096</c:v>
                </c:pt>
                <c:pt idx="54">
                  <c:v>1660.1880000000097</c:v>
                </c:pt>
                <c:pt idx="55">
                  <c:v>1656.03000000001</c:v>
                </c:pt>
                <c:pt idx="56">
                  <c:v>1651.8720000000098</c:v>
                </c:pt>
                <c:pt idx="57">
                  <c:v>1647.7140000000095</c:v>
                </c:pt>
                <c:pt idx="58">
                  <c:v>1643.5560000000098</c:v>
                </c:pt>
                <c:pt idx="59">
                  <c:v>1639.3980000000101</c:v>
                </c:pt>
                <c:pt idx="60">
                  <c:v>1635.24000000001</c:v>
                </c:pt>
                <c:pt idx="61">
                  <c:v>1631.0820000000099</c:v>
                </c:pt>
                <c:pt idx="62">
                  <c:v>1626.92400000001</c:v>
                </c:pt>
                <c:pt idx="63">
                  <c:v>1622.7660000000103</c:v>
                </c:pt>
                <c:pt idx="64">
                  <c:v>1618.60800000001</c:v>
                </c:pt>
                <c:pt idx="65">
                  <c:v>1614.4500000000098</c:v>
                </c:pt>
                <c:pt idx="66">
                  <c:v>1610.2920000000101</c:v>
                </c:pt>
                <c:pt idx="67">
                  <c:v>1606.1340000000105</c:v>
                </c:pt>
                <c:pt idx="68">
                  <c:v>1601.9760000000103</c:v>
                </c:pt>
                <c:pt idx="69">
                  <c:v>1597.81800000001</c:v>
                </c:pt>
                <c:pt idx="70">
                  <c:v>1593.6600000000103</c:v>
                </c:pt>
                <c:pt idx="71">
                  <c:v>1589.5020000000106</c:v>
                </c:pt>
                <c:pt idx="72">
                  <c:v>1585.3440000000103</c:v>
                </c:pt>
                <c:pt idx="73">
                  <c:v>1581.1860000000102</c:v>
                </c:pt>
                <c:pt idx="74">
                  <c:v>1577.0280000000105</c:v>
                </c:pt>
                <c:pt idx="75">
                  <c:v>1572.8700000000108</c:v>
                </c:pt>
                <c:pt idx="76">
                  <c:v>1568.7120000000107</c:v>
                </c:pt>
                <c:pt idx="77">
                  <c:v>1564.5540000000103</c:v>
                </c:pt>
                <c:pt idx="78">
                  <c:v>1560.3960000000106</c:v>
                </c:pt>
                <c:pt idx="79">
                  <c:v>1556.2380000000107</c:v>
                </c:pt>
                <c:pt idx="80">
                  <c:v>1552.0800000000106</c:v>
                </c:pt>
                <c:pt idx="81">
                  <c:v>1547.9220000000105</c:v>
                </c:pt>
                <c:pt idx="82">
                  <c:v>1543.7640000000108</c:v>
                </c:pt>
                <c:pt idx="83">
                  <c:v>1539.6060000000111</c:v>
                </c:pt>
                <c:pt idx="84">
                  <c:v>1535.4480000000108</c:v>
                </c:pt>
                <c:pt idx="85">
                  <c:v>1531.2900000000107</c:v>
                </c:pt>
                <c:pt idx="86">
                  <c:v>1527.132000000011</c:v>
                </c:pt>
                <c:pt idx="87">
                  <c:v>1522.9740000000113</c:v>
                </c:pt>
                <c:pt idx="88">
                  <c:v>1518.8160000000112</c:v>
                </c:pt>
                <c:pt idx="89">
                  <c:v>1514.6580000000108</c:v>
                </c:pt>
                <c:pt idx="90">
                  <c:v>1510.5000000000111</c:v>
                </c:pt>
                <c:pt idx="91">
                  <c:v>1506.3420000000115</c:v>
                </c:pt>
                <c:pt idx="92">
                  <c:v>1502.1840000000111</c:v>
                </c:pt>
                <c:pt idx="93">
                  <c:v>1498.026000000011</c:v>
                </c:pt>
                <c:pt idx="94">
                  <c:v>1493.8680000000113</c:v>
                </c:pt>
                <c:pt idx="95">
                  <c:v>1489.7100000000116</c:v>
                </c:pt>
                <c:pt idx="96">
                  <c:v>1485.5520000000115</c:v>
                </c:pt>
                <c:pt idx="97">
                  <c:v>1481.3940000000111</c:v>
                </c:pt>
                <c:pt idx="98">
                  <c:v>1477.2360000000115</c:v>
                </c:pt>
                <c:pt idx="99">
                  <c:v>1473.0780000000116</c:v>
                </c:pt>
                <c:pt idx="100">
                  <c:v>1468.9200000000114</c:v>
                </c:pt>
              </c:numCache>
            </c:numRef>
          </c:val>
          <c:extLst>
            <c:ext xmlns:c16="http://schemas.microsoft.com/office/drawing/2014/chart" uri="{C3380CC4-5D6E-409C-BE32-E72D297353CC}">
              <c16:uniqueId val="{00000000-62E7-410B-B054-F925511DBDEC}"/>
            </c:ext>
          </c:extLst>
        </c:ser>
        <c:dLbls>
          <c:showLegendKey val="0"/>
          <c:showVal val="0"/>
          <c:showCatName val="0"/>
          <c:showSerName val="0"/>
          <c:showPercent val="0"/>
          <c:showBubbleSize val="0"/>
        </c:dLbls>
        <c:axId val="422522168"/>
        <c:axId val="1"/>
      </c:areaChart>
      <c:catAx>
        <c:axId val="422522168"/>
        <c:scaling>
          <c:orientation val="minMax"/>
        </c:scaling>
        <c:delete val="0"/>
        <c:axPos val="b"/>
        <c:majorTickMark val="none"/>
        <c:minorTickMark val="none"/>
        <c:tickLblPos val="none"/>
        <c:spPr>
          <a:ln w="9525">
            <a:noFill/>
          </a:ln>
        </c:spPr>
        <c:crossAx val="1"/>
        <c:crossesAt val="-100"/>
        <c:auto val="1"/>
        <c:lblAlgn val="ctr"/>
        <c:lblOffset val="100"/>
        <c:tickMarkSkip val="1"/>
        <c:noMultiLvlLbl val="0"/>
      </c:catAx>
      <c:valAx>
        <c:axId val="1"/>
        <c:scaling>
          <c:orientation val="minMax"/>
          <c:max val="2500"/>
          <c:min val="13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22522168"/>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071800171175956E-2"/>
          <c:y val="6.6446576175964556E-2"/>
          <c:w val="0.92167154882463043"/>
          <c:h val="0.84647160085033113"/>
        </c:manualLayout>
      </c:layout>
      <c:areaChart>
        <c:grouping val="stacked"/>
        <c:varyColors val="0"/>
        <c:ser>
          <c:idx val="0"/>
          <c:order val="0"/>
          <c:spPr>
            <a:solidFill>
              <a:srgbClr val="C0C0C0"/>
            </a:solidFill>
            <a:ln w="38100">
              <a:solidFill>
                <a:srgbClr val="000000"/>
              </a:solidFill>
              <a:prstDash val="solid"/>
            </a:ln>
          </c:spPr>
          <c:val>
            <c:numRef>
              <c:f>'Course Analysis'!$C$407:$C$532</c:f>
              <c:numCache>
                <c:formatCode>0.00</c:formatCode>
                <c:ptCount val="126"/>
                <c:pt idx="0">
                  <c:v>1053.1199999999917</c:v>
                </c:pt>
                <c:pt idx="1">
                  <c:v>1048.9619999999913</c:v>
                </c:pt>
                <c:pt idx="2">
                  <c:v>1044.8039999999912</c:v>
                </c:pt>
                <c:pt idx="3">
                  <c:v>1040.6459999999906</c:v>
                </c:pt>
                <c:pt idx="4">
                  <c:v>1036.4879999999905</c:v>
                </c:pt>
                <c:pt idx="5">
                  <c:v>1032.3299999999904</c:v>
                </c:pt>
                <c:pt idx="6">
                  <c:v>1028.1719999999902</c:v>
                </c:pt>
                <c:pt idx="7">
                  <c:v>1024.0139999999899</c:v>
                </c:pt>
                <c:pt idx="8">
                  <c:v>1019.8559999999894</c:v>
                </c:pt>
                <c:pt idx="9">
                  <c:v>1015.697999999989</c:v>
                </c:pt>
                <c:pt idx="10">
                  <c:v>1011.5399999999887</c:v>
                </c:pt>
                <c:pt idx="11">
                  <c:v>1007.3819999999885</c:v>
                </c:pt>
                <c:pt idx="12">
                  <c:v>1003.2239999999881</c:v>
                </c:pt>
                <c:pt idx="13">
                  <c:v>999.06599999998741</c:v>
                </c:pt>
                <c:pt idx="14">
                  <c:v>994.90799999998717</c:v>
                </c:pt>
                <c:pt idx="15">
                  <c:v>990.74999999998693</c:v>
                </c:pt>
                <c:pt idx="16">
                  <c:v>986.59199999998668</c:v>
                </c:pt>
                <c:pt idx="17">
                  <c:v>982.4339999999861</c:v>
                </c:pt>
                <c:pt idx="18">
                  <c:v>978.27599999998563</c:v>
                </c:pt>
                <c:pt idx="19">
                  <c:v>974.11799999998539</c:v>
                </c:pt>
                <c:pt idx="20">
                  <c:v>969.95999999998503</c:v>
                </c:pt>
                <c:pt idx="21">
                  <c:v>965.80199999998456</c:v>
                </c:pt>
                <c:pt idx="22">
                  <c:v>961.64399999998443</c:v>
                </c:pt>
                <c:pt idx="23">
                  <c:v>957.48599999998385</c:v>
                </c:pt>
                <c:pt idx="24">
                  <c:v>953.3279999999836</c:v>
                </c:pt>
                <c:pt idx="25">
                  <c:v>949.16999999998302</c:v>
                </c:pt>
                <c:pt idx="26">
                  <c:v>945.01199999998289</c:v>
                </c:pt>
                <c:pt idx="27">
                  <c:v>940.85399999998253</c:v>
                </c:pt>
                <c:pt idx="28">
                  <c:v>936.69599999998195</c:v>
                </c:pt>
                <c:pt idx="29">
                  <c:v>932.53799999998148</c:v>
                </c:pt>
                <c:pt idx="30">
                  <c:v>928.37999999998135</c:v>
                </c:pt>
                <c:pt idx="31">
                  <c:v>924.22199999998099</c:v>
                </c:pt>
                <c:pt idx="32">
                  <c:v>920.06399999998087</c:v>
                </c:pt>
                <c:pt idx="33">
                  <c:v>915.90599999997994</c:v>
                </c:pt>
                <c:pt idx="34">
                  <c:v>911.74799999997981</c:v>
                </c:pt>
                <c:pt idx="35">
                  <c:v>907.58999999997945</c:v>
                </c:pt>
                <c:pt idx="36">
                  <c:v>903.43199999997921</c:v>
                </c:pt>
                <c:pt idx="37">
                  <c:v>899.27399999997874</c:v>
                </c:pt>
                <c:pt idx="38">
                  <c:v>895.11599999997827</c:v>
                </c:pt>
                <c:pt idx="39">
                  <c:v>890.95799999997791</c:v>
                </c:pt>
                <c:pt idx="40">
                  <c:v>886.79999999997779</c:v>
                </c:pt>
                <c:pt idx="41">
                  <c:v>882.6419999999772</c:v>
                </c:pt>
                <c:pt idx="42">
                  <c:v>878.48399999997696</c:v>
                </c:pt>
                <c:pt idx="43">
                  <c:v>874.32599999997637</c:v>
                </c:pt>
                <c:pt idx="44">
                  <c:v>870.16799999997613</c:v>
                </c:pt>
                <c:pt idx="45">
                  <c:v>866.00999999997566</c:v>
                </c:pt>
                <c:pt idx="46">
                  <c:v>861.85199999997542</c:v>
                </c:pt>
                <c:pt idx="47">
                  <c:v>857.69399999997518</c:v>
                </c:pt>
                <c:pt idx="48">
                  <c:v>853.53599999997471</c:v>
                </c:pt>
                <c:pt idx="49">
                  <c:v>849.37799999997412</c:v>
                </c:pt>
                <c:pt idx="50">
                  <c:v>845.21999999997388</c:v>
                </c:pt>
                <c:pt idx="51">
                  <c:v>841.06199999997364</c:v>
                </c:pt>
                <c:pt idx="52">
                  <c:v>836.90399999997328</c:v>
                </c:pt>
                <c:pt idx="53">
                  <c:v>832.74599999997258</c:v>
                </c:pt>
                <c:pt idx="54">
                  <c:v>828.58799999997234</c:v>
                </c:pt>
                <c:pt idx="55">
                  <c:v>824.4299999999721</c:v>
                </c:pt>
                <c:pt idx="56">
                  <c:v>820.27199999997185</c:v>
                </c:pt>
                <c:pt idx="57">
                  <c:v>816.11399999997138</c:v>
                </c:pt>
                <c:pt idx="58">
                  <c:v>811.9559999999708</c:v>
                </c:pt>
                <c:pt idx="59">
                  <c:v>807.79799999997056</c:v>
                </c:pt>
                <c:pt idx="60">
                  <c:v>803.6399999999702</c:v>
                </c:pt>
                <c:pt idx="61">
                  <c:v>799.48199999996984</c:v>
                </c:pt>
                <c:pt idx="62">
                  <c:v>795.3239999999696</c:v>
                </c:pt>
                <c:pt idx="63">
                  <c:v>791.16599999996902</c:v>
                </c:pt>
                <c:pt idx="64">
                  <c:v>787.00799999996877</c:v>
                </c:pt>
                <c:pt idx="65">
                  <c:v>782.8499999999683</c:v>
                </c:pt>
                <c:pt idx="66">
                  <c:v>778.69199999996806</c:v>
                </c:pt>
                <c:pt idx="67">
                  <c:v>774.5339999999677</c:v>
                </c:pt>
                <c:pt idx="68">
                  <c:v>770.37599999996712</c:v>
                </c:pt>
                <c:pt idx="69">
                  <c:v>766.21799999996676</c:v>
                </c:pt>
                <c:pt idx="70">
                  <c:v>762.05999999996652</c:v>
                </c:pt>
                <c:pt idx="71">
                  <c:v>757.90199999996616</c:v>
                </c:pt>
                <c:pt idx="72">
                  <c:v>753.74399999996604</c:v>
                </c:pt>
                <c:pt idx="73">
                  <c:v>749.58599999996522</c:v>
                </c:pt>
                <c:pt idx="74">
                  <c:v>745.42799999996498</c:v>
                </c:pt>
                <c:pt idx="75">
                  <c:v>741.26999999996463</c:v>
                </c:pt>
                <c:pt idx="76">
                  <c:v>737.11199999996438</c:v>
                </c:pt>
                <c:pt idx="77">
                  <c:v>732.95399999996391</c:v>
                </c:pt>
                <c:pt idx="78">
                  <c:v>728.79599999996344</c:v>
                </c:pt>
                <c:pt idx="79">
                  <c:v>724.6379999999632</c:v>
                </c:pt>
                <c:pt idx="80">
                  <c:v>720.47999999996296</c:v>
                </c:pt>
                <c:pt idx="81">
                  <c:v>716.32199999996237</c:v>
                </c:pt>
                <c:pt idx="82">
                  <c:v>712.16399999996224</c:v>
                </c:pt>
                <c:pt idx="83">
                  <c:v>708.00599999996166</c:v>
                </c:pt>
                <c:pt idx="84">
                  <c:v>703.8479999999613</c:v>
                </c:pt>
                <c:pt idx="85">
                  <c:v>699.68999999996083</c:v>
                </c:pt>
                <c:pt idx="86">
                  <c:v>695.5319999999607</c:v>
                </c:pt>
                <c:pt idx="87">
                  <c:v>691.37399999996035</c:v>
                </c:pt>
                <c:pt idx="88">
                  <c:v>687.21599999995988</c:v>
                </c:pt>
                <c:pt idx="89">
                  <c:v>683.05799999995929</c:v>
                </c:pt>
                <c:pt idx="90">
                  <c:v>678.89999999995916</c:v>
                </c:pt>
                <c:pt idx="91">
                  <c:v>674.74199999995881</c:v>
                </c:pt>
                <c:pt idx="92">
                  <c:v>670.58399999995856</c:v>
                </c:pt>
                <c:pt idx="93">
                  <c:v>666.42599999995775</c:v>
                </c:pt>
                <c:pt idx="94">
                  <c:v>662.26799999995762</c:v>
                </c:pt>
                <c:pt idx="95">
                  <c:v>658.10999999995727</c:v>
                </c:pt>
                <c:pt idx="96">
                  <c:v>653.95199999995702</c:v>
                </c:pt>
                <c:pt idx="97">
                  <c:v>649.79399999995655</c:v>
                </c:pt>
                <c:pt idx="98">
                  <c:v>645.63599999995608</c:v>
                </c:pt>
                <c:pt idx="99">
                  <c:v>641.47799999995573</c:v>
                </c:pt>
                <c:pt idx="100">
                  <c:v>637.31999999995548</c:v>
                </c:pt>
                <c:pt idx="101">
                  <c:v>633.16199999995501</c:v>
                </c:pt>
                <c:pt idx="102">
                  <c:v>629.00399999995477</c:v>
                </c:pt>
                <c:pt idx="103">
                  <c:v>624.84599999995419</c:v>
                </c:pt>
                <c:pt idx="104">
                  <c:v>620.68799999995395</c:v>
                </c:pt>
                <c:pt idx="105">
                  <c:v>616.52999999995347</c:v>
                </c:pt>
                <c:pt idx="106">
                  <c:v>612.37199999995323</c:v>
                </c:pt>
                <c:pt idx="107">
                  <c:v>608.21399999995299</c:v>
                </c:pt>
                <c:pt idx="108">
                  <c:v>604.05599999995241</c:v>
                </c:pt>
                <c:pt idx="109">
                  <c:v>599.89799999995194</c:v>
                </c:pt>
                <c:pt idx="110">
                  <c:v>595.73999999995169</c:v>
                </c:pt>
                <c:pt idx="111">
                  <c:v>591.58199999995145</c:v>
                </c:pt>
                <c:pt idx="112">
                  <c:v>587.42399999995109</c:v>
                </c:pt>
                <c:pt idx="113">
                  <c:v>583.2659999999504</c:v>
                </c:pt>
                <c:pt idx="114">
                  <c:v>579.10799999995015</c:v>
                </c:pt>
                <c:pt idx="115">
                  <c:v>574.94999999994991</c:v>
                </c:pt>
                <c:pt idx="116">
                  <c:v>570.79199999994955</c:v>
                </c:pt>
                <c:pt idx="117">
                  <c:v>566.6339999999492</c:v>
                </c:pt>
                <c:pt idx="118">
                  <c:v>562.47599999994861</c:v>
                </c:pt>
                <c:pt idx="119">
                  <c:v>558.31799999994837</c:v>
                </c:pt>
                <c:pt idx="120">
                  <c:v>554.15999999994801</c:v>
                </c:pt>
                <c:pt idx="121">
                  <c:v>550.00199999994766</c:v>
                </c:pt>
                <c:pt idx="122">
                  <c:v>545.84399999994741</c:v>
                </c:pt>
                <c:pt idx="123">
                  <c:v>541.68599999994683</c:v>
                </c:pt>
                <c:pt idx="124">
                  <c:v>537.52799999994647</c:v>
                </c:pt>
                <c:pt idx="125">
                  <c:v>533.36999999994612</c:v>
                </c:pt>
              </c:numCache>
            </c:numRef>
          </c:val>
          <c:extLst>
            <c:ext xmlns:c16="http://schemas.microsoft.com/office/drawing/2014/chart" uri="{C3380CC4-5D6E-409C-BE32-E72D297353CC}">
              <c16:uniqueId val="{00000000-17FA-4EED-94DE-6C6ACA2A0501}"/>
            </c:ext>
          </c:extLst>
        </c:ser>
        <c:dLbls>
          <c:showLegendKey val="0"/>
          <c:showVal val="0"/>
          <c:showCatName val="0"/>
          <c:showSerName val="0"/>
          <c:showPercent val="0"/>
          <c:showBubbleSize val="0"/>
        </c:dLbls>
        <c:axId val="422523480"/>
        <c:axId val="1"/>
      </c:areaChart>
      <c:catAx>
        <c:axId val="422523480"/>
        <c:scaling>
          <c:orientation val="minMax"/>
        </c:scaling>
        <c:delete val="0"/>
        <c:axPos val="b"/>
        <c:majorTickMark val="none"/>
        <c:minorTickMark val="none"/>
        <c:tickLblPos val="none"/>
        <c:spPr>
          <a:ln w="9525">
            <a:noFill/>
          </a:ln>
        </c:spPr>
        <c:crossAx val="1"/>
        <c:crossesAt val="-100"/>
        <c:auto val="1"/>
        <c:lblAlgn val="ctr"/>
        <c:lblOffset val="100"/>
        <c:tickMarkSkip val="1"/>
        <c:noMultiLvlLbl val="0"/>
      </c:catAx>
      <c:valAx>
        <c:axId val="1"/>
        <c:scaling>
          <c:orientation val="minMax"/>
          <c:max val="1500"/>
          <c:min val="30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22523480"/>
        <c:crosses val="autoZero"/>
        <c:crossBetween val="midCat"/>
        <c:majorUnit val="100"/>
        <c:minorUnit val="50"/>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44" r="0.75000000000000044"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1612738952581E-2"/>
          <c:y val="6.8715608643135237E-2"/>
          <c:w val="0.91020030999253643"/>
          <c:h val="0.84550074982640144"/>
        </c:manualLayout>
      </c:layout>
      <c:areaChart>
        <c:grouping val="stacked"/>
        <c:varyColors val="0"/>
        <c:ser>
          <c:idx val="0"/>
          <c:order val="0"/>
          <c:spPr>
            <a:solidFill>
              <a:srgbClr val="C0C0C0"/>
            </a:solidFill>
            <a:ln w="38100">
              <a:solidFill>
                <a:srgbClr val="000000"/>
              </a:solidFill>
              <a:prstDash val="solid"/>
            </a:ln>
          </c:spPr>
          <c:val>
            <c:numRef>
              <c:f>'Raw Elevation Data'!$N$304:$N$404</c:f>
              <c:numCache>
                <c:formatCode>0.00</c:formatCode>
                <c:ptCount val="101"/>
                <c:pt idx="0">
                  <c:v>447.72681600000351</c:v>
                </c:pt>
                <c:pt idx="1">
                  <c:v>446.45945760000347</c:v>
                </c:pt>
                <c:pt idx="2">
                  <c:v>445.19209920000355</c:v>
                </c:pt>
                <c:pt idx="3">
                  <c:v>443.92474080000369</c:v>
                </c:pt>
                <c:pt idx="4">
                  <c:v>442.65738240000354</c:v>
                </c:pt>
                <c:pt idx="5">
                  <c:v>441.39002400000351</c:v>
                </c:pt>
                <c:pt idx="6">
                  <c:v>440.12266560000364</c:v>
                </c:pt>
                <c:pt idx="7">
                  <c:v>438.85530720000367</c:v>
                </c:pt>
                <c:pt idx="8">
                  <c:v>437.58794880000363</c:v>
                </c:pt>
                <c:pt idx="9">
                  <c:v>436.3205904000036</c:v>
                </c:pt>
                <c:pt idx="10">
                  <c:v>435.05323200000367</c:v>
                </c:pt>
                <c:pt idx="11">
                  <c:v>433.78587360000375</c:v>
                </c:pt>
                <c:pt idx="12">
                  <c:v>432.51851520000366</c:v>
                </c:pt>
                <c:pt idx="13">
                  <c:v>431.25115680000363</c:v>
                </c:pt>
                <c:pt idx="14">
                  <c:v>429.98379840000365</c:v>
                </c:pt>
                <c:pt idx="15">
                  <c:v>428.71644000000373</c:v>
                </c:pt>
                <c:pt idx="16">
                  <c:v>427.44908160000369</c:v>
                </c:pt>
                <c:pt idx="17">
                  <c:v>426.18172320000366</c:v>
                </c:pt>
                <c:pt idx="18">
                  <c:v>424.9143648000038</c:v>
                </c:pt>
                <c:pt idx="19">
                  <c:v>423.64700640000382</c:v>
                </c:pt>
                <c:pt idx="20">
                  <c:v>422.37964800000367</c:v>
                </c:pt>
                <c:pt idx="21">
                  <c:v>421.11228960000358</c:v>
                </c:pt>
                <c:pt idx="22">
                  <c:v>419.8449312000036</c:v>
                </c:pt>
                <c:pt idx="23">
                  <c:v>418.57757280000351</c:v>
                </c:pt>
                <c:pt idx="24">
                  <c:v>417.31021440000342</c:v>
                </c:pt>
                <c:pt idx="25">
                  <c:v>416.04285600000338</c:v>
                </c:pt>
                <c:pt idx="26">
                  <c:v>414.77549760000323</c:v>
                </c:pt>
                <c:pt idx="27">
                  <c:v>413.5081392000032</c:v>
                </c:pt>
                <c:pt idx="28">
                  <c:v>412.24078080000305</c:v>
                </c:pt>
                <c:pt idx="29">
                  <c:v>410.97342240000302</c:v>
                </c:pt>
                <c:pt idx="30">
                  <c:v>409.70606400000293</c:v>
                </c:pt>
                <c:pt idx="31">
                  <c:v>408.43870560000289</c:v>
                </c:pt>
                <c:pt idx="32">
                  <c:v>407.1713472000028</c:v>
                </c:pt>
                <c:pt idx="33">
                  <c:v>405.90398880000271</c:v>
                </c:pt>
                <c:pt idx="34">
                  <c:v>404.63663040000256</c:v>
                </c:pt>
                <c:pt idx="35">
                  <c:v>403.36927200000252</c:v>
                </c:pt>
                <c:pt idx="36">
                  <c:v>402.10191360000249</c:v>
                </c:pt>
                <c:pt idx="37">
                  <c:v>400.8345552000024</c:v>
                </c:pt>
                <c:pt idx="38">
                  <c:v>399.56719680000231</c:v>
                </c:pt>
                <c:pt idx="39">
                  <c:v>398.29983840000227</c:v>
                </c:pt>
                <c:pt idx="40">
                  <c:v>397.03248000000212</c:v>
                </c:pt>
                <c:pt idx="41">
                  <c:v>395.76512160000209</c:v>
                </c:pt>
                <c:pt idx="42">
                  <c:v>394.49776320000205</c:v>
                </c:pt>
                <c:pt idx="43">
                  <c:v>393.23040480000191</c:v>
                </c:pt>
                <c:pt idx="44">
                  <c:v>391.96304640000187</c:v>
                </c:pt>
                <c:pt idx="45">
                  <c:v>390.69568800000172</c:v>
                </c:pt>
                <c:pt idx="46">
                  <c:v>389.42832960000169</c:v>
                </c:pt>
                <c:pt idx="47">
                  <c:v>388.16097120000165</c:v>
                </c:pt>
                <c:pt idx="48">
                  <c:v>386.89361280000151</c:v>
                </c:pt>
                <c:pt idx="49">
                  <c:v>385.62625440000141</c:v>
                </c:pt>
                <c:pt idx="50">
                  <c:v>384.35889600000138</c:v>
                </c:pt>
                <c:pt idx="51">
                  <c:v>383.09153760000129</c:v>
                </c:pt>
                <c:pt idx="52">
                  <c:v>381.82417920000125</c:v>
                </c:pt>
                <c:pt idx="53">
                  <c:v>380.55682080000105</c:v>
                </c:pt>
                <c:pt idx="54">
                  <c:v>379.28946240000101</c:v>
                </c:pt>
                <c:pt idx="55">
                  <c:v>378.02210400000098</c:v>
                </c:pt>
                <c:pt idx="56">
                  <c:v>376.75474560000094</c:v>
                </c:pt>
                <c:pt idx="57">
                  <c:v>375.48738720000085</c:v>
                </c:pt>
                <c:pt idx="58">
                  <c:v>374.22002880000076</c:v>
                </c:pt>
                <c:pt idx="59">
                  <c:v>372.95267040000061</c:v>
                </c:pt>
                <c:pt idx="60">
                  <c:v>371.68531200000058</c:v>
                </c:pt>
                <c:pt idx="61">
                  <c:v>370.41795360000054</c:v>
                </c:pt>
                <c:pt idx="62">
                  <c:v>369.15059520000045</c:v>
                </c:pt>
                <c:pt idx="63">
                  <c:v>367.88323680000036</c:v>
                </c:pt>
                <c:pt idx="64">
                  <c:v>366.61587840000027</c:v>
                </c:pt>
                <c:pt idx="65">
                  <c:v>365.34852000000018</c:v>
                </c:pt>
                <c:pt idx="66">
                  <c:v>364.08116160000014</c:v>
                </c:pt>
                <c:pt idx="67">
                  <c:v>362.81380320000011</c:v>
                </c:pt>
                <c:pt idx="68">
                  <c:v>361.5464447999999</c:v>
                </c:pt>
                <c:pt idx="69">
                  <c:v>360.27908639999987</c:v>
                </c:pt>
                <c:pt idx="70">
                  <c:v>359.01172799999978</c:v>
                </c:pt>
                <c:pt idx="71">
                  <c:v>357.74436959999974</c:v>
                </c:pt>
                <c:pt idx="72">
                  <c:v>356.47701119999971</c:v>
                </c:pt>
                <c:pt idx="73">
                  <c:v>355.2096527999995</c:v>
                </c:pt>
                <c:pt idx="74">
                  <c:v>353.94229439999947</c:v>
                </c:pt>
                <c:pt idx="75">
                  <c:v>352.67493599999943</c:v>
                </c:pt>
                <c:pt idx="76">
                  <c:v>351.40757759999934</c:v>
                </c:pt>
                <c:pt idx="77">
                  <c:v>350.14021919999931</c:v>
                </c:pt>
                <c:pt idx="78">
                  <c:v>348.8728607999991</c:v>
                </c:pt>
                <c:pt idx="79">
                  <c:v>347.60550239999907</c:v>
                </c:pt>
                <c:pt idx="80">
                  <c:v>346.33814399999903</c:v>
                </c:pt>
                <c:pt idx="81">
                  <c:v>345.070785599999</c:v>
                </c:pt>
                <c:pt idx="82">
                  <c:v>343.80342719999891</c:v>
                </c:pt>
                <c:pt idx="83">
                  <c:v>342.53606879999876</c:v>
                </c:pt>
                <c:pt idx="84">
                  <c:v>341.26871039999867</c:v>
                </c:pt>
                <c:pt idx="85">
                  <c:v>340.00135199999863</c:v>
                </c:pt>
                <c:pt idx="86">
                  <c:v>338.7339935999986</c:v>
                </c:pt>
                <c:pt idx="87">
                  <c:v>337.46663519999851</c:v>
                </c:pt>
                <c:pt idx="88">
                  <c:v>336.19927679999836</c:v>
                </c:pt>
                <c:pt idx="89">
                  <c:v>334.93191839999832</c:v>
                </c:pt>
                <c:pt idx="90">
                  <c:v>333.66455999999823</c:v>
                </c:pt>
                <c:pt idx="91">
                  <c:v>332.3972015999982</c:v>
                </c:pt>
                <c:pt idx="92">
                  <c:v>331.12984319999816</c:v>
                </c:pt>
                <c:pt idx="93">
                  <c:v>329.86248479999796</c:v>
                </c:pt>
                <c:pt idx="94">
                  <c:v>328.59512639999792</c:v>
                </c:pt>
                <c:pt idx="95">
                  <c:v>327.32776799999783</c:v>
                </c:pt>
                <c:pt idx="96">
                  <c:v>326.0604095999978</c:v>
                </c:pt>
                <c:pt idx="97">
                  <c:v>324.79305119999776</c:v>
                </c:pt>
                <c:pt idx="98">
                  <c:v>323.52569279999756</c:v>
                </c:pt>
                <c:pt idx="99">
                  <c:v>322.25833439999752</c:v>
                </c:pt>
                <c:pt idx="100">
                  <c:v>320.99097599999749</c:v>
                </c:pt>
              </c:numCache>
            </c:numRef>
          </c:val>
          <c:extLst>
            <c:ext xmlns:c16="http://schemas.microsoft.com/office/drawing/2014/chart" uri="{C3380CC4-5D6E-409C-BE32-E72D297353CC}">
              <c16:uniqueId val="{00000000-AFB0-4C3B-9BA7-8E5C092127CE}"/>
            </c:ext>
          </c:extLst>
        </c:ser>
        <c:dLbls>
          <c:showLegendKey val="0"/>
          <c:showVal val="0"/>
          <c:showCatName val="0"/>
          <c:showSerName val="0"/>
          <c:showPercent val="0"/>
          <c:showBubbleSize val="0"/>
        </c:dLbls>
        <c:axId val="422519216"/>
        <c:axId val="1"/>
      </c:areaChart>
      <c:catAx>
        <c:axId val="422519216"/>
        <c:scaling>
          <c:orientation val="minMax"/>
        </c:scaling>
        <c:delete val="0"/>
        <c:axPos val="b"/>
        <c:majorTickMark val="none"/>
        <c:minorTickMark val="none"/>
        <c:tickLblPos val="none"/>
        <c:spPr>
          <a:ln w="9525">
            <a:noFill/>
          </a:ln>
        </c:spPr>
        <c:crossAx val="1"/>
        <c:crossesAt val="-30"/>
        <c:auto val="1"/>
        <c:lblAlgn val="ctr"/>
        <c:lblOffset val="100"/>
        <c:tickMarkSkip val="1"/>
        <c:noMultiLvlLbl val="0"/>
      </c:catAx>
      <c:valAx>
        <c:axId val="1"/>
        <c:scaling>
          <c:orientation val="minMax"/>
          <c:max val="630"/>
          <c:min val="27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22519216"/>
        <c:crosses val="autoZero"/>
        <c:crossBetween val="midCat"/>
        <c:majorUnit val="30"/>
        <c:minorUnit val="15"/>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256342641216538E-2"/>
          <c:y val="6.727958255921368E-2"/>
          <c:w val="0.91333245433581489"/>
          <c:h val="0.84830778009443342"/>
        </c:manualLayout>
      </c:layout>
      <c:areaChart>
        <c:grouping val="stacked"/>
        <c:varyColors val="0"/>
        <c:ser>
          <c:idx val="0"/>
          <c:order val="0"/>
          <c:spPr>
            <a:solidFill>
              <a:srgbClr val="C0C0C0"/>
            </a:solidFill>
            <a:ln w="38100">
              <a:solidFill>
                <a:srgbClr val="000000"/>
              </a:solidFill>
              <a:prstDash val="solid"/>
            </a:ln>
          </c:spPr>
          <c:val>
            <c:numRef>
              <c:f>'Raw Elevation Data'!$N$104:$N$204</c:f>
              <c:numCache>
                <c:formatCode>0.00</c:formatCode>
                <c:ptCount val="101"/>
                <c:pt idx="0">
                  <c:v>701.19849600000111</c:v>
                </c:pt>
                <c:pt idx="1">
                  <c:v>699.93113760000119</c:v>
                </c:pt>
                <c:pt idx="2">
                  <c:v>698.66377920000104</c:v>
                </c:pt>
                <c:pt idx="3">
                  <c:v>697.39642080000124</c:v>
                </c:pt>
                <c:pt idx="4">
                  <c:v>696.1290624000012</c:v>
                </c:pt>
                <c:pt idx="5">
                  <c:v>694.86170400000117</c:v>
                </c:pt>
                <c:pt idx="6">
                  <c:v>693.59434560000102</c:v>
                </c:pt>
                <c:pt idx="7">
                  <c:v>692.32698720000121</c:v>
                </c:pt>
                <c:pt idx="8">
                  <c:v>691.05962880000129</c:v>
                </c:pt>
                <c:pt idx="9">
                  <c:v>689.79227040000126</c:v>
                </c:pt>
                <c:pt idx="10">
                  <c:v>688.52491200000111</c:v>
                </c:pt>
                <c:pt idx="11">
                  <c:v>687.2575536000013</c:v>
                </c:pt>
                <c:pt idx="12">
                  <c:v>685.99019520000138</c:v>
                </c:pt>
                <c:pt idx="13">
                  <c:v>684.72283680000135</c:v>
                </c:pt>
                <c:pt idx="14">
                  <c:v>683.4554784000012</c:v>
                </c:pt>
                <c:pt idx="15">
                  <c:v>682.18812000000128</c:v>
                </c:pt>
                <c:pt idx="16">
                  <c:v>680.92076160000136</c:v>
                </c:pt>
                <c:pt idx="17">
                  <c:v>679.65340320000132</c:v>
                </c:pt>
                <c:pt idx="18">
                  <c:v>678.38604480000129</c:v>
                </c:pt>
                <c:pt idx="19">
                  <c:v>677.11868640000148</c:v>
                </c:pt>
                <c:pt idx="20">
                  <c:v>675.85132800000144</c:v>
                </c:pt>
                <c:pt idx="21">
                  <c:v>674.5839696000013</c:v>
                </c:pt>
                <c:pt idx="22">
                  <c:v>673.31661120000126</c:v>
                </c:pt>
                <c:pt idx="23">
                  <c:v>672.04925280000145</c:v>
                </c:pt>
                <c:pt idx="24">
                  <c:v>670.78189440000142</c:v>
                </c:pt>
                <c:pt idx="25">
                  <c:v>669.5145360000015</c:v>
                </c:pt>
                <c:pt idx="26">
                  <c:v>668.24717760000135</c:v>
                </c:pt>
                <c:pt idx="27">
                  <c:v>666.97981920000154</c:v>
                </c:pt>
                <c:pt idx="28">
                  <c:v>665.71246080000151</c:v>
                </c:pt>
                <c:pt idx="29">
                  <c:v>664.44510240000147</c:v>
                </c:pt>
                <c:pt idx="30">
                  <c:v>663.17774400000133</c:v>
                </c:pt>
                <c:pt idx="31">
                  <c:v>661.91038560000152</c:v>
                </c:pt>
                <c:pt idx="32">
                  <c:v>660.64302720000148</c:v>
                </c:pt>
                <c:pt idx="33">
                  <c:v>659.37566880000156</c:v>
                </c:pt>
                <c:pt idx="34">
                  <c:v>658.10831040000141</c:v>
                </c:pt>
                <c:pt idx="35">
                  <c:v>656.84095200000161</c:v>
                </c:pt>
                <c:pt idx="36">
                  <c:v>655.57359360000157</c:v>
                </c:pt>
                <c:pt idx="37">
                  <c:v>654.30623520000154</c:v>
                </c:pt>
                <c:pt idx="38">
                  <c:v>653.03887680000139</c:v>
                </c:pt>
                <c:pt idx="39">
                  <c:v>651.77151840000158</c:v>
                </c:pt>
                <c:pt idx="40">
                  <c:v>650.50416000000166</c:v>
                </c:pt>
                <c:pt idx="41">
                  <c:v>649.23680160000163</c:v>
                </c:pt>
                <c:pt idx="42">
                  <c:v>647.96944320000159</c:v>
                </c:pt>
                <c:pt idx="43">
                  <c:v>646.70208480000178</c:v>
                </c:pt>
                <c:pt idx="44">
                  <c:v>645.43472640000164</c:v>
                </c:pt>
                <c:pt idx="45">
                  <c:v>644.1673680000016</c:v>
                </c:pt>
                <c:pt idx="46">
                  <c:v>642.90000960000157</c:v>
                </c:pt>
                <c:pt idx="47">
                  <c:v>641.63265120000176</c:v>
                </c:pt>
                <c:pt idx="48">
                  <c:v>640.36529280000173</c:v>
                </c:pt>
                <c:pt idx="49">
                  <c:v>639.0979344000018</c:v>
                </c:pt>
                <c:pt idx="50">
                  <c:v>637.83057600000166</c:v>
                </c:pt>
                <c:pt idx="51">
                  <c:v>636.56321760000174</c:v>
                </c:pt>
                <c:pt idx="52">
                  <c:v>635.2958592000017</c:v>
                </c:pt>
                <c:pt idx="53">
                  <c:v>634.02850080000178</c:v>
                </c:pt>
                <c:pt idx="54">
                  <c:v>632.76114240000163</c:v>
                </c:pt>
                <c:pt idx="55">
                  <c:v>631.49378400000182</c:v>
                </c:pt>
                <c:pt idx="56">
                  <c:v>630.22642560000179</c:v>
                </c:pt>
                <c:pt idx="57">
                  <c:v>628.95906720000187</c:v>
                </c:pt>
                <c:pt idx="58">
                  <c:v>627.69170880000172</c:v>
                </c:pt>
                <c:pt idx="59">
                  <c:v>626.4243504000018</c:v>
                </c:pt>
                <c:pt idx="60">
                  <c:v>625.15699200000188</c:v>
                </c:pt>
                <c:pt idx="61">
                  <c:v>623.88963360000196</c:v>
                </c:pt>
                <c:pt idx="62">
                  <c:v>622.62227520000192</c:v>
                </c:pt>
                <c:pt idx="63">
                  <c:v>621.354916800002</c:v>
                </c:pt>
                <c:pt idx="64">
                  <c:v>620.08755840000185</c:v>
                </c:pt>
                <c:pt idx="65">
                  <c:v>618.82020000000182</c:v>
                </c:pt>
                <c:pt idx="66">
                  <c:v>617.5528416000019</c:v>
                </c:pt>
                <c:pt idx="67">
                  <c:v>616.28548320000198</c:v>
                </c:pt>
                <c:pt idx="68">
                  <c:v>615.01812480000194</c:v>
                </c:pt>
                <c:pt idx="69">
                  <c:v>613.75076640000191</c:v>
                </c:pt>
                <c:pt idx="70">
                  <c:v>612.48340800000199</c:v>
                </c:pt>
                <c:pt idx="71">
                  <c:v>611.21604960000207</c:v>
                </c:pt>
                <c:pt idx="72">
                  <c:v>609.94869120000192</c:v>
                </c:pt>
                <c:pt idx="73">
                  <c:v>608.68133280000188</c:v>
                </c:pt>
                <c:pt idx="74">
                  <c:v>607.41397440000208</c:v>
                </c:pt>
                <c:pt idx="75">
                  <c:v>606.14661600000215</c:v>
                </c:pt>
                <c:pt idx="76">
                  <c:v>604.87925760000212</c:v>
                </c:pt>
                <c:pt idx="77">
                  <c:v>603.61189920000197</c:v>
                </c:pt>
                <c:pt idx="78">
                  <c:v>602.34454080000205</c:v>
                </c:pt>
                <c:pt idx="79">
                  <c:v>601.07718240000213</c:v>
                </c:pt>
                <c:pt idx="80">
                  <c:v>599.8098240000021</c:v>
                </c:pt>
                <c:pt idx="81">
                  <c:v>598.54246560000206</c:v>
                </c:pt>
                <c:pt idx="82">
                  <c:v>597.27510720000214</c:v>
                </c:pt>
                <c:pt idx="83">
                  <c:v>596.00774880000222</c:v>
                </c:pt>
                <c:pt idx="84">
                  <c:v>594.74039040000207</c:v>
                </c:pt>
                <c:pt idx="85">
                  <c:v>593.47303200000204</c:v>
                </c:pt>
                <c:pt idx="86">
                  <c:v>592.20567360000223</c:v>
                </c:pt>
                <c:pt idx="87">
                  <c:v>590.93831520000231</c:v>
                </c:pt>
                <c:pt idx="88">
                  <c:v>589.67095680000227</c:v>
                </c:pt>
                <c:pt idx="89">
                  <c:v>588.40359840000212</c:v>
                </c:pt>
                <c:pt idx="90">
                  <c:v>587.1362400000022</c:v>
                </c:pt>
                <c:pt idx="91">
                  <c:v>585.86888160000228</c:v>
                </c:pt>
                <c:pt idx="92">
                  <c:v>584.60152320000225</c:v>
                </c:pt>
                <c:pt idx="93">
                  <c:v>583.33416480000221</c:v>
                </c:pt>
                <c:pt idx="94">
                  <c:v>582.06680640000229</c:v>
                </c:pt>
                <c:pt idx="95">
                  <c:v>580.79944800000237</c:v>
                </c:pt>
                <c:pt idx="96">
                  <c:v>579.53208960000234</c:v>
                </c:pt>
                <c:pt idx="97">
                  <c:v>578.26473120000219</c:v>
                </c:pt>
                <c:pt idx="98">
                  <c:v>576.99737280000238</c:v>
                </c:pt>
                <c:pt idx="99">
                  <c:v>575.73001440000235</c:v>
                </c:pt>
                <c:pt idx="100">
                  <c:v>574.46265600000231</c:v>
                </c:pt>
              </c:numCache>
            </c:numRef>
          </c:val>
          <c:extLst>
            <c:ext xmlns:c16="http://schemas.microsoft.com/office/drawing/2014/chart" uri="{C3380CC4-5D6E-409C-BE32-E72D297353CC}">
              <c16:uniqueId val="{00000000-1F9F-41EA-9AA0-E6BB0AD74556}"/>
            </c:ext>
          </c:extLst>
        </c:ser>
        <c:dLbls>
          <c:showLegendKey val="0"/>
          <c:showVal val="0"/>
          <c:showCatName val="0"/>
          <c:showSerName val="0"/>
          <c:showPercent val="0"/>
          <c:showBubbleSize val="0"/>
        </c:dLbls>
        <c:axId val="420797696"/>
        <c:axId val="1"/>
      </c:areaChart>
      <c:catAx>
        <c:axId val="420797696"/>
        <c:scaling>
          <c:orientation val="minMax"/>
        </c:scaling>
        <c:delete val="0"/>
        <c:axPos val="b"/>
        <c:majorTickMark val="none"/>
        <c:minorTickMark val="none"/>
        <c:tickLblPos val="none"/>
        <c:spPr>
          <a:ln w="9525">
            <a:noFill/>
          </a:ln>
        </c:spPr>
        <c:crossAx val="1"/>
        <c:crossesAt val="-30"/>
        <c:auto val="1"/>
        <c:lblAlgn val="ctr"/>
        <c:lblOffset val="100"/>
        <c:tickMarkSkip val="1"/>
        <c:noMultiLvlLbl val="0"/>
      </c:catAx>
      <c:valAx>
        <c:axId val="1"/>
        <c:scaling>
          <c:orientation val="minMax"/>
          <c:max val="870"/>
          <c:min val="51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20797696"/>
        <c:crosses val="autoZero"/>
        <c:crossBetween val="midCat"/>
        <c:majorUnit val="30"/>
        <c:minorUnit val="15"/>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832775395294714E-2"/>
          <c:y val="6.8423437322396599E-2"/>
          <c:w val="0.92178327980633468"/>
          <c:h val="0.84488070432872264"/>
        </c:manualLayout>
      </c:layout>
      <c:areaChart>
        <c:grouping val="stacked"/>
        <c:varyColors val="0"/>
        <c:ser>
          <c:idx val="0"/>
          <c:order val="0"/>
          <c:spPr>
            <a:solidFill>
              <a:srgbClr val="C0C0C0"/>
            </a:solidFill>
            <a:ln w="38100">
              <a:solidFill>
                <a:srgbClr val="000000"/>
              </a:solidFill>
              <a:prstDash val="solid"/>
            </a:ln>
          </c:spPr>
          <c:val>
            <c:numRef>
              <c:f>'Raw Elevation Data'!$N$4:$N$104</c:f>
              <c:numCache>
                <c:formatCode>0.00</c:formatCode>
                <c:ptCount val="101"/>
                <c:pt idx="0">
                  <c:v>777.24</c:v>
                </c:pt>
                <c:pt idx="1">
                  <c:v>777.24</c:v>
                </c:pt>
                <c:pt idx="2">
                  <c:v>777.24</c:v>
                </c:pt>
                <c:pt idx="3">
                  <c:v>777.24</c:v>
                </c:pt>
                <c:pt idx="4">
                  <c:v>777.24</c:v>
                </c:pt>
                <c:pt idx="5">
                  <c:v>777.24</c:v>
                </c:pt>
                <c:pt idx="6">
                  <c:v>777.24</c:v>
                </c:pt>
                <c:pt idx="7">
                  <c:v>777.24</c:v>
                </c:pt>
                <c:pt idx="8">
                  <c:v>777.24</c:v>
                </c:pt>
                <c:pt idx="9">
                  <c:v>777.24</c:v>
                </c:pt>
                <c:pt idx="10">
                  <c:v>777.24</c:v>
                </c:pt>
                <c:pt idx="11">
                  <c:v>777.24</c:v>
                </c:pt>
                <c:pt idx="12">
                  <c:v>777.24</c:v>
                </c:pt>
                <c:pt idx="13">
                  <c:v>777.24</c:v>
                </c:pt>
                <c:pt idx="14">
                  <c:v>777.24</c:v>
                </c:pt>
                <c:pt idx="15">
                  <c:v>777.24</c:v>
                </c:pt>
                <c:pt idx="16">
                  <c:v>777.24</c:v>
                </c:pt>
                <c:pt idx="17">
                  <c:v>777.24</c:v>
                </c:pt>
                <c:pt idx="18">
                  <c:v>777.24</c:v>
                </c:pt>
                <c:pt idx="19">
                  <c:v>777.24</c:v>
                </c:pt>
                <c:pt idx="20">
                  <c:v>777.24</c:v>
                </c:pt>
                <c:pt idx="21">
                  <c:v>777.24</c:v>
                </c:pt>
                <c:pt idx="22">
                  <c:v>777.24</c:v>
                </c:pt>
                <c:pt idx="23">
                  <c:v>777.24</c:v>
                </c:pt>
                <c:pt idx="24">
                  <c:v>777.24</c:v>
                </c:pt>
                <c:pt idx="25">
                  <c:v>777.24</c:v>
                </c:pt>
                <c:pt idx="26">
                  <c:v>777.24</c:v>
                </c:pt>
                <c:pt idx="27">
                  <c:v>777.24</c:v>
                </c:pt>
                <c:pt idx="28">
                  <c:v>777.24</c:v>
                </c:pt>
                <c:pt idx="29">
                  <c:v>777.24</c:v>
                </c:pt>
                <c:pt idx="30">
                  <c:v>777.24</c:v>
                </c:pt>
                <c:pt idx="31">
                  <c:v>777.24</c:v>
                </c:pt>
                <c:pt idx="32">
                  <c:v>777.24</c:v>
                </c:pt>
                <c:pt idx="33">
                  <c:v>777.24</c:v>
                </c:pt>
                <c:pt idx="34">
                  <c:v>777.24</c:v>
                </c:pt>
                <c:pt idx="35">
                  <c:v>777.24</c:v>
                </c:pt>
                <c:pt idx="36">
                  <c:v>777.24</c:v>
                </c:pt>
                <c:pt idx="37">
                  <c:v>777.24</c:v>
                </c:pt>
                <c:pt idx="38">
                  <c:v>777.24</c:v>
                </c:pt>
                <c:pt idx="39">
                  <c:v>777.24</c:v>
                </c:pt>
                <c:pt idx="40">
                  <c:v>776.81754720000004</c:v>
                </c:pt>
                <c:pt idx="41">
                  <c:v>775.97264160000009</c:v>
                </c:pt>
                <c:pt idx="42">
                  <c:v>774.70528319999994</c:v>
                </c:pt>
                <c:pt idx="43">
                  <c:v>773.43792480000013</c:v>
                </c:pt>
                <c:pt idx="44">
                  <c:v>772.17056640000021</c:v>
                </c:pt>
                <c:pt idx="45">
                  <c:v>770.90320800000018</c:v>
                </c:pt>
                <c:pt idx="46">
                  <c:v>769.63584959999991</c:v>
                </c:pt>
                <c:pt idx="47">
                  <c:v>768.36849120000011</c:v>
                </c:pt>
                <c:pt idx="48">
                  <c:v>767.10113280000019</c:v>
                </c:pt>
                <c:pt idx="49">
                  <c:v>765.83377440000015</c:v>
                </c:pt>
                <c:pt idx="50">
                  <c:v>764.56641600000012</c:v>
                </c:pt>
                <c:pt idx="51">
                  <c:v>763.2990576000002</c:v>
                </c:pt>
                <c:pt idx="52">
                  <c:v>762.03169920000028</c:v>
                </c:pt>
                <c:pt idx="53">
                  <c:v>760.76434080000024</c:v>
                </c:pt>
                <c:pt idx="54">
                  <c:v>759.49698240000021</c:v>
                </c:pt>
                <c:pt idx="55">
                  <c:v>758.2296240000004</c:v>
                </c:pt>
                <c:pt idx="56">
                  <c:v>756.96226560000036</c:v>
                </c:pt>
                <c:pt idx="57">
                  <c:v>755.69490720000044</c:v>
                </c:pt>
                <c:pt idx="58">
                  <c:v>754.4275488000003</c:v>
                </c:pt>
                <c:pt idx="59">
                  <c:v>753.16019040000049</c:v>
                </c:pt>
                <c:pt idx="60">
                  <c:v>751.89283200000045</c:v>
                </c:pt>
                <c:pt idx="61">
                  <c:v>750.62547360000053</c:v>
                </c:pt>
                <c:pt idx="62">
                  <c:v>749.35811520000038</c:v>
                </c:pt>
                <c:pt idx="63">
                  <c:v>748.09075680000058</c:v>
                </c:pt>
                <c:pt idx="64">
                  <c:v>746.82339840000066</c:v>
                </c:pt>
                <c:pt idx="65">
                  <c:v>745.55604000000062</c:v>
                </c:pt>
                <c:pt idx="66">
                  <c:v>744.28868160000036</c:v>
                </c:pt>
                <c:pt idx="67">
                  <c:v>743.02132320000055</c:v>
                </c:pt>
                <c:pt idx="68">
                  <c:v>741.75396480000063</c:v>
                </c:pt>
                <c:pt idx="69">
                  <c:v>740.4866064000006</c:v>
                </c:pt>
                <c:pt idx="70">
                  <c:v>739.21924800000056</c:v>
                </c:pt>
                <c:pt idx="71">
                  <c:v>737.95188960000064</c:v>
                </c:pt>
                <c:pt idx="72">
                  <c:v>736.68453120000072</c:v>
                </c:pt>
                <c:pt idx="73">
                  <c:v>735.4171728000008</c:v>
                </c:pt>
                <c:pt idx="74">
                  <c:v>734.14981440000065</c:v>
                </c:pt>
                <c:pt idx="75">
                  <c:v>732.88245600000084</c:v>
                </c:pt>
                <c:pt idx="76">
                  <c:v>731.61509760000081</c:v>
                </c:pt>
                <c:pt idx="77">
                  <c:v>730.34773920000089</c:v>
                </c:pt>
                <c:pt idx="78">
                  <c:v>729.08038080000074</c:v>
                </c:pt>
                <c:pt idx="79">
                  <c:v>727.81302240000093</c:v>
                </c:pt>
                <c:pt idx="80">
                  <c:v>726.54566400000101</c:v>
                </c:pt>
                <c:pt idx="81">
                  <c:v>725.27830560000098</c:v>
                </c:pt>
                <c:pt idx="82">
                  <c:v>724.01094720000071</c:v>
                </c:pt>
                <c:pt idx="83">
                  <c:v>722.74358880000091</c:v>
                </c:pt>
                <c:pt idx="84">
                  <c:v>721.47623040000099</c:v>
                </c:pt>
                <c:pt idx="85">
                  <c:v>720.20887200000095</c:v>
                </c:pt>
                <c:pt idx="86">
                  <c:v>718.9415136000008</c:v>
                </c:pt>
                <c:pt idx="87">
                  <c:v>717.674155200001</c:v>
                </c:pt>
                <c:pt idx="88">
                  <c:v>716.40679680000108</c:v>
                </c:pt>
                <c:pt idx="89">
                  <c:v>715.13943840000104</c:v>
                </c:pt>
                <c:pt idx="90">
                  <c:v>713.87208000000089</c:v>
                </c:pt>
                <c:pt idx="91">
                  <c:v>712.60472160000097</c:v>
                </c:pt>
                <c:pt idx="92">
                  <c:v>711.33736320000105</c:v>
                </c:pt>
                <c:pt idx="93">
                  <c:v>710.07000480000102</c:v>
                </c:pt>
                <c:pt idx="94">
                  <c:v>708.80264640000098</c:v>
                </c:pt>
                <c:pt idx="95">
                  <c:v>707.53528800000117</c:v>
                </c:pt>
                <c:pt idx="96">
                  <c:v>706.26792960000114</c:v>
                </c:pt>
                <c:pt idx="97">
                  <c:v>705.0005712000011</c:v>
                </c:pt>
                <c:pt idx="98">
                  <c:v>703.73321280000096</c:v>
                </c:pt>
                <c:pt idx="99">
                  <c:v>702.46585440000115</c:v>
                </c:pt>
                <c:pt idx="100">
                  <c:v>701.19849600000111</c:v>
                </c:pt>
              </c:numCache>
            </c:numRef>
          </c:val>
          <c:extLst>
            <c:ext xmlns:c16="http://schemas.microsoft.com/office/drawing/2014/chart" uri="{C3380CC4-5D6E-409C-BE32-E72D297353CC}">
              <c16:uniqueId val="{00000000-2597-4CE6-8A0C-90D5466611E1}"/>
            </c:ext>
          </c:extLst>
        </c:ser>
        <c:dLbls>
          <c:showLegendKey val="0"/>
          <c:showVal val="0"/>
          <c:showCatName val="0"/>
          <c:showSerName val="0"/>
          <c:showPercent val="0"/>
          <c:showBubbleSize val="0"/>
        </c:dLbls>
        <c:axId val="420803600"/>
        <c:axId val="1"/>
      </c:areaChart>
      <c:catAx>
        <c:axId val="420803600"/>
        <c:scaling>
          <c:orientation val="minMax"/>
        </c:scaling>
        <c:delete val="0"/>
        <c:axPos val="b"/>
        <c:majorTickMark val="none"/>
        <c:minorTickMark val="none"/>
        <c:tickLblPos val="none"/>
        <c:spPr>
          <a:ln w="9525">
            <a:noFill/>
          </a:ln>
        </c:spPr>
        <c:crossAx val="1"/>
        <c:crossesAt val="-30"/>
        <c:auto val="1"/>
        <c:lblAlgn val="ctr"/>
        <c:lblOffset val="100"/>
        <c:tickMarkSkip val="1"/>
        <c:noMultiLvlLbl val="0"/>
      </c:catAx>
      <c:valAx>
        <c:axId val="1"/>
        <c:scaling>
          <c:orientation val="minMax"/>
          <c:max val="990"/>
          <c:min val="63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20803600"/>
        <c:crosses val="autoZero"/>
        <c:crossBetween val="midCat"/>
        <c:majorUnit val="30"/>
        <c:minorUnit val="15"/>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1612738952581E-2"/>
          <c:y val="6.7562046741029599E-2"/>
          <c:w val="0.91304468596126309"/>
          <c:h val="0.84599432440941502"/>
        </c:manualLayout>
      </c:layout>
      <c:areaChart>
        <c:grouping val="stacked"/>
        <c:varyColors val="0"/>
        <c:ser>
          <c:idx val="0"/>
          <c:order val="0"/>
          <c:spPr>
            <a:solidFill>
              <a:srgbClr val="C0C0C0"/>
            </a:solidFill>
            <a:ln w="38100">
              <a:solidFill>
                <a:srgbClr val="000000"/>
              </a:solidFill>
              <a:prstDash val="solid"/>
            </a:ln>
          </c:spPr>
          <c:val>
            <c:numRef>
              <c:f>'Raw Elevation Data'!$N$204:$N$304</c:f>
              <c:numCache>
                <c:formatCode>0.00</c:formatCode>
                <c:ptCount val="101"/>
                <c:pt idx="0">
                  <c:v>574.46265600000231</c:v>
                </c:pt>
                <c:pt idx="1">
                  <c:v>573.19529760000228</c:v>
                </c:pt>
                <c:pt idx="2">
                  <c:v>571.92793920000236</c:v>
                </c:pt>
                <c:pt idx="3">
                  <c:v>570.66058080000244</c:v>
                </c:pt>
                <c:pt idx="4">
                  <c:v>569.3932224000024</c:v>
                </c:pt>
                <c:pt idx="5">
                  <c:v>568.12586400000237</c:v>
                </c:pt>
                <c:pt idx="6">
                  <c:v>566.85850560000245</c:v>
                </c:pt>
                <c:pt idx="7">
                  <c:v>565.59114720000241</c:v>
                </c:pt>
                <c:pt idx="8">
                  <c:v>564.32378880000238</c:v>
                </c:pt>
                <c:pt idx="9">
                  <c:v>563.05643040000234</c:v>
                </c:pt>
                <c:pt idx="10">
                  <c:v>561.78907200000253</c:v>
                </c:pt>
                <c:pt idx="11">
                  <c:v>560.52171360000261</c:v>
                </c:pt>
                <c:pt idx="12">
                  <c:v>559.25435520000246</c:v>
                </c:pt>
                <c:pt idx="13">
                  <c:v>557.98699680000243</c:v>
                </c:pt>
                <c:pt idx="14">
                  <c:v>556.71963840000251</c:v>
                </c:pt>
                <c:pt idx="15">
                  <c:v>555.45228000000259</c:v>
                </c:pt>
                <c:pt idx="16">
                  <c:v>554.18492160000255</c:v>
                </c:pt>
                <c:pt idx="17">
                  <c:v>552.91756320000252</c:v>
                </c:pt>
                <c:pt idx="18">
                  <c:v>551.6502048000026</c:v>
                </c:pt>
                <c:pt idx="19">
                  <c:v>550.38284640000256</c:v>
                </c:pt>
                <c:pt idx="20">
                  <c:v>549.11548800000253</c:v>
                </c:pt>
                <c:pt idx="21">
                  <c:v>547.84812960000249</c:v>
                </c:pt>
                <c:pt idx="22">
                  <c:v>546.58077120000257</c:v>
                </c:pt>
                <c:pt idx="23">
                  <c:v>545.31341280000265</c:v>
                </c:pt>
                <c:pt idx="24">
                  <c:v>544.04605440000262</c:v>
                </c:pt>
                <c:pt idx="25">
                  <c:v>542.77869600000258</c:v>
                </c:pt>
                <c:pt idx="26">
                  <c:v>541.51133760000266</c:v>
                </c:pt>
                <c:pt idx="27">
                  <c:v>540.24397920000274</c:v>
                </c:pt>
                <c:pt idx="28">
                  <c:v>538.97662080000271</c:v>
                </c:pt>
                <c:pt idx="29">
                  <c:v>537.70926240000256</c:v>
                </c:pt>
                <c:pt idx="30">
                  <c:v>536.44190400000264</c:v>
                </c:pt>
                <c:pt idx="31">
                  <c:v>535.17454560000272</c:v>
                </c:pt>
                <c:pt idx="32">
                  <c:v>533.90718720000268</c:v>
                </c:pt>
                <c:pt idx="33">
                  <c:v>532.63982880000265</c:v>
                </c:pt>
                <c:pt idx="34">
                  <c:v>531.37247040000273</c:v>
                </c:pt>
                <c:pt idx="35">
                  <c:v>530.1051120000028</c:v>
                </c:pt>
                <c:pt idx="36">
                  <c:v>528.83775360000277</c:v>
                </c:pt>
                <c:pt idx="37">
                  <c:v>527.57039520000274</c:v>
                </c:pt>
                <c:pt idx="38">
                  <c:v>526.30303680000281</c:v>
                </c:pt>
                <c:pt idx="39">
                  <c:v>525.03567840000289</c:v>
                </c:pt>
                <c:pt idx="40">
                  <c:v>523.76832000000286</c:v>
                </c:pt>
                <c:pt idx="41">
                  <c:v>522.50096160000282</c:v>
                </c:pt>
                <c:pt idx="42">
                  <c:v>521.23360320000279</c:v>
                </c:pt>
                <c:pt idx="43">
                  <c:v>519.96624480000287</c:v>
                </c:pt>
                <c:pt idx="44">
                  <c:v>518.69888640000283</c:v>
                </c:pt>
                <c:pt idx="45">
                  <c:v>517.4315280000028</c:v>
                </c:pt>
                <c:pt idx="46">
                  <c:v>516.16416960000299</c:v>
                </c:pt>
                <c:pt idx="47">
                  <c:v>514.89681120000296</c:v>
                </c:pt>
                <c:pt idx="48">
                  <c:v>513.62945280000292</c:v>
                </c:pt>
                <c:pt idx="49">
                  <c:v>512.36209440000277</c:v>
                </c:pt>
                <c:pt idx="50">
                  <c:v>511.09473600000291</c:v>
                </c:pt>
                <c:pt idx="51">
                  <c:v>509.82737760000299</c:v>
                </c:pt>
                <c:pt idx="52">
                  <c:v>508.56001920000296</c:v>
                </c:pt>
                <c:pt idx="53">
                  <c:v>507.29266080000292</c:v>
                </c:pt>
                <c:pt idx="54">
                  <c:v>506.02530240000294</c:v>
                </c:pt>
                <c:pt idx="55">
                  <c:v>504.75794400000308</c:v>
                </c:pt>
                <c:pt idx="56">
                  <c:v>503.49058560000304</c:v>
                </c:pt>
                <c:pt idx="57">
                  <c:v>502.2232272000029</c:v>
                </c:pt>
                <c:pt idx="58">
                  <c:v>500.95586880000303</c:v>
                </c:pt>
                <c:pt idx="59">
                  <c:v>499.68851040000311</c:v>
                </c:pt>
                <c:pt idx="60">
                  <c:v>498.42115200000308</c:v>
                </c:pt>
                <c:pt idx="61">
                  <c:v>497.15379360000304</c:v>
                </c:pt>
                <c:pt idx="62">
                  <c:v>495.88643520000306</c:v>
                </c:pt>
                <c:pt idx="63">
                  <c:v>494.61907680000314</c:v>
                </c:pt>
                <c:pt idx="64">
                  <c:v>493.35171840000305</c:v>
                </c:pt>
                <c:pt idx="65">
                  <c:v>492.08436000000302</c:v>
                </c:pt>
                <c:pt idx="66">
                  <c:v>490.8170016000031</c:v>
                </c:pt>
                <c:pt idx="67">
                  <c:v>489.54964320000323</c:v>
                </c:pt>
                <c:pt idx="68">
                  <c:v>488.2822848000032</c:v>
                </c:pt>
                <c:pt idx="69">
                  <c:v>487.01492640000305</c:v>
                </c:pt>
                <c:pt idx="70">
                  <c:v>485.74756800000318</c:v>
                </c:pt>
                <c:pt idx="71">
                  <c:v>484.48020960000326</c:v>
                </c:pt>
                <c:pt idx="72">
                  <c:v>483.21285120000317</c:v>
                </c:pt>
                <c:pt idx="73">
                  <c:v>481.94549280000314</c:v>
                </c:pt>
                <c:pt idx="74">
                  <c:v>480.67813440000322</c:v>
                </c:pt>
                <c:pt idx="75">
                  <c:v>479.4107760000033</c:v>
                </c:pt>
                <c:pt idx="76">
                  <c:v>478.14341760000326</c:v>
                </c:pt>
                <c:pt idx="77">
                  <c:v>476.87605920000317</c:v>
                </c:pt>
                <c:pt idx="78">
                  <c:v>475.60870080000325</c:v>
                </c:pt>
                <c:pt idx="79">
                  <c:v>474.34134240000327</c:v>
                </c:pt>
                <c:pt idx="80">
                  <c:v>473.07398400000324</c:v>
                </c:pt>
                <c:pt idx="81">
                  <c:v>471.8066256000032</c:v>
                </c:pt>
                <c:pt idx="82">
                  <c:v>470.53926720000334</c:v>
                </c:pt>
                <c:pt idx="83">
                  <c:v>469.27190880000342</c:v>
                </c:pt>
                <c:pt idx="84">
                  <c:v>468.00455040000332</c:v>
                </c:pt>
                <c:pt idx="85">
                  <c:v>466.73719200000329</c:v>
                </c:pt>
                <c:pt idx="86">
                  <c:v>465.46983360000337</c:v>
                </c:pt>
                <c:pt idx="87">
                  <c:v>464.20247520000345</c:v>
                </c:pt>
                <c:pt idx="88">
                  <c:v>462.93511680000341</c:v>
                </c:pt>
                <c:pt idx="89">
                  <c:v>461.66775840000332</c:v>
                </c:pt>
                <c:pt idx="90">
                  <c:v>460.4004000000034</c:v>
                </c:pt>
                <c:pt idx="91">
                  <c:v>459.13304160000354</c:v>
                </c:pt>
                <c:pt idx="92">
                  <c:v>457.86568320000339</c:v>
                </c:pt>
                <c:pt idx="93">
                  <c:v>456.59832480000335</c:v>
                </c:pt>
                <c:pt idx="94">
                  <c:v>455.33096640000349</c:v>
                </c:pt>
                <c:pt idx="95">
                  <c:v>454.06360800000357</c:v>
                </c:pt>
                <c:pt idx="96">
                  <c:v>452.79624960000353</c:v>
                </c:pt>
                <c:pt idx="97">
                  <c:v>451.52889120000344</c:v>
                </c:pt>
                <c:pt idx="98">
                  <c:v>450.26153280000352</c:v>
                </c:pt>
                <c:pt idx="99">
                  <c:v>448.99417440000354</c:v>
                </c:pt>
                <c:pt idx="100">
                  <c:v>447.72681600000351</c:v>
                </c:pt>
              </c:numCache>
            </c:numRef>
          </c:val>
          <c:extLst>
            <c:ext xmlns:c16="http://schemas.microsoft.com/office/drawing/2014/chart" uri="{C3380CC4-5D6E-409C-BE32-E72D297353CC}">
              <c16:uniqueId val="{00000000-BEE9-442D-9BC5-FC1B2C37DAAD}"/>
            </c:ext>
          </c:extLst>
        </c:ser>
        <c:dLbls>
          <c:showLegendKey val="0"/>
          <c:showVal val="0"/>
          <c:showCatName val="0"/>
          <c:showSerName val="0"/>
          <c:showPercent val="0"/>
          <c:showBubbleSize val="0"/>
        </c:dLbls>
        <c:axId val="420804584"/>
        <c:axId val="1"/>
      </c:areaChart>
      <c:catAx>
        <c:axId val="420804584"/>
        <c:scaling>
          <c:orientation val="minMax"/>
        </c:scaling>
        <c:delete val="0"/>
        <c:axPos val="b"/>
        <c:majorTickMark val="none"/>
        <c:minorTickMark val="none"/>
        <c:tickLblPos val="none"/>
        <c:spPr>
          <a:ln w="9525">
            <a:noFill/>
          </a:ln>
        </c:spPr>
        <c:crossAx val="1"/>
        <c:crossesAt val="-30"/>
        <c:auto val="1"/>
        <c:lblAlgn val="ctr"/>
        <c:lblOffset val="100"/>
        <c:tickMarkSkip val="1"/>
        <c:noMultiLvlLbl val="0"/>
      </c:catAx>
      <c:valAx>
        <c:axId val="1"/>
        <c:scaling>
          <c:orientation val="minMax"/>
          <c:max val="750"/>
          <c:min val="390"/>
        </c:scaling>
        <c:delete val="0"/>
        <c:axPos val="l"/>
        <c:majorGridlines>
          <c:spPr>
            <a:ln w="3175">
              <a:solidFill>
                <a:srgbClr val="FFFFFF"/>
              </a:solidFill>
              <a:prstDash val="solid"/>
            </a:ln>
          </c:spPr>
        </c:majorGridlines>
        <c:minorGridlines>
          <c:spPr>
            <a:ln w="3175">
              <a:solidFill>
                <a:srgbClr val="FFFFFF"/>
              </a:solidFill>
              <a:prstDash val="solid"/>
            </a:ln>
          </c:spPr>
        </c:minorGridlines>
        <c:numFmt formatCode="0" sourceLinked="0"/>
        <c:majorTickMark val="none"/>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20804584"/>
        <c:crosses val="autoZero"/>
        <c:crossBetween val="midCat"/>
        <c:majorUnit val="30"/>
        <c:minorUnit val="15"/>
      </c:valAx>
      <c:spPr>
        <a:solidFill>
          <a:srgbClr val="FFFFFF"/>
        </a:solidFill>
        <a:ln w="12700">
          <a:solidFill>
            <a:srgbClr val="FFFFFF"/>
          </a:solidFill>
          <a:prstDash val="solid"/>
        </a:ln>
      </c:spPr>
    </c:plotArea>
    <c:plotVisOnly val="1"/>
    <c:dispBlanksAs val="zero"/>
    <c:showDLblsOverMax val="0"/>
  </c:chart>
  <c:spPr>
    <a:noFill/>
    <a:ln w="9525">
      <a:noFill/>
    </a:ln>
  </c:spPr>
  <c:txPr>
    <a:bodyPr/>
    <a:lstStyle/>
    <a:p>
      <a:pPr>
        <a:defRPr sz="150" b="0" i="0" u="none" strike="noStrike" baseline="0">
          <a:solidFill>
            <a:srgbClr val="000000"/>
          </a:solidFill>
          <a:latin typeface="Arial"/>
          <a:ea typeface="Arial"/>
          <a:cs typeface="Arial"/>
        </a:defRPr>
      </a:pPr>
      <a:endParaRPr lang="en-US"/>
    </a:p>
  </c:txPr>
  <c:printSettings>
    <c:headerFooter alignWithMargins="0"/>
    <c:pageMargins b="1" l="0.75000000000000078" r="0.75000000000000078" t="1" header="0.5" footer="0.5"/>
    <c:pageSetup/>
  </c:printSettings>
</c:chartSpace>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chart" Target="../charts/chart10.xml"/><Relationship Id="rId4" Type="http://schemas.openxmlformats.org/officeDocument/2006/relationships/chart" Target="../charts/chart9.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8.xml"/><Relationship Id="rId13" Type="http://schemas.openxmlformats.org/officeDocument/2006/relationships/chart" Target="../charts/chart23.xml"/><Relationship Id="rId3" Type="http://schemas.openxmlformats.org/officeDocument/2006/relationships/chart" Target="../charts/chart13.xml"/><Relationship Id="rId7" Type="http://schemas.openxmlformats.org/officeDocument/2006/relationships/chart" Target="../charts/chart17.xml"/><Relationship Id="rId12" Type="http://schemas.openxmlformats.org/officeDocument/2006/relationships/chart" Target="../charts/chart22.xml"/><Relationship Id="rId17" Type="http://schemas.openxmlformats.org/officeDocument/2006/relationships/chart" Target="../charts/chart27.xml"/><Relationship Id="rId2" Type="http://schemas.openxmlformats.org/officeDocument/2006/relationships/chart" Target="../charts/chart12.xml"/><Relationship Id="rId16" Type="http://schemas.openxmlformats.org/officeDocument/2006/relationships/chart" Target="../charts/chart26.xml"/><Relationship Id="rId1" Type="http://schemas.openxmlformats.org/officeDocument/2006/relationships/chart" Target="../charts/chart11.xml"/><Relationship Id="rId6" Type="http://schemas.openxmlformats.org/officeDocument/2006/relationships/chart" Target="../charts/chart16.xml"/><Relationship Id="rId11" Type="http://schemas.openxmlformats.org/officeDocument/2006/relationships/chart" Target="../charts/chart21.xml"/><Relationship Id="rId5" Type="http://schemas.openxmlformats.org/officeDocument/2006/relationships/chart" Target="../charts/chart15.xml"/><Relationship Id="rId15" Type="http://schemas.openxmlformats.org/officeDocument/2006/relationships/chart" Target="../charts/chart25.xml"/><Relationship Id="rId10" Type="http://schemas.openxmlformats.org/officeDocument/2006/relationships/chart" Target="../charts/chart20.xml"/><Relationship Id="rId4" Type="http://schemas.openxmlformats.org/officeDocument/2006/relationships/chart" Target="../charts/chart14.xml"/><Relationship Id="rId9" Type="http://schemas.openxmlformats.org/officeDocument/2006/relationships/chart" Target="../charts/chart19.xml"/><Relationship Id="rId14" Type="http://schemas.openxmlformats.org/officeDocument/2006/relationships/chart" Target="../charts/chart24.xml"/></Relationships>
</file>

<file path=xl/drawings/_rels/drawing6.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7</xdr:col>
      <xdr:colOff>200025</xdr:colOff>
      <xdr:row>12</xdr:row>
      <xdr:rowOff>171450</xdr:rowOff>
    </xdr:from>
    <xdr:to>
      <xdr:col>8</xdr:col>
      <xdr:colOff>104775</xdr:colOff>
      <xdr:row>12</xdr:row>
      <xdr:rowOff>171450</xdr:rowOff>
    </xdr:to>
    <xdr:sp macro="" textlink="">
      <xdr:nvSpPr>
        <xdr:cNvPr id="45774491" name="Line 15">
          <a:extLst>
            <a:ext uri="{FF2B5EF4-FFF2-40B4-BE49-F238E27FC236}">
              <a16:creationId xmlns:a16="http://schemas.microsoft.com/office/drawing/2014/main" id="{7E1D7849-6FA5-4730-A98A-FC228D89D27B}"/>
            </a:ext>
          </a:extLst>
        </xdr:cNvPr>
        <xdr:cNvSpPr>
          <a:spLocks noChangeShapeType="1"/>
        </xdr:cNvSpPr>
      </xdr:nvSpPr>
      <xdr:spPr bwMode="auto">
        <a:xfrm>
          <a:off x="4886325" y="2752725"/>
          <a:ext cx="485775"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28</xdr:col>
      <xdr:colOff>200025</xdr:colOff>
      <xdr:row>6</xdr:row>
      <xdr:rowOff>19050</xdr:rowOff>
    </xdr:from>
    <xdr:to>
      <xdr:col>28</xdr:col>
      <xdr:colOff>342900</xdr:colOff>
      <xdr:row>12</xdr:row>
      <xdr:rowOff>85725</xdr:rowOff>
    </xdr:to>
    <xdr:sp macro="" textlink="">
      <xdr:nvSpPr>
        <xdr:cNvPr id="63690747" name="Line 74">
          <a:extLst>
            <a:ext uri="{FF2B5EF4-FFF2-40B4-BE49-F238E27FC236}">
              <a16:creationId xmlns:a16="http://schemas.microsoft.com/office/drawing/2014/main" id="{98CE572F-9888-4647-AC65-A9482EF66D77}"/>
            </a:ext>
          </a:extLst>
        </xdr:cNvPr>
        <xdr:cNvSpPr>
          <a:spLocks noChangeShapeType="1"/>
        </xdr:cNvSpPr>
      </xdr:nvSpPr>
      <xdr:spPr bwMode="auto">
        <a:xfrm>
          <a:off x="5800725" y="2457450"/>
          <a:ext cx="142875" cy="714375"/>
        </a:xfrm>
        <a:prstGeom prst="line">
          <a:avLst/>
        </a:prstGeom>
        <a:noFill/>
        <a:ln w="12700">
          <a:solidFill>
            <a:srgbClr val="000000"/>
          </a:solidFill>
          <a:round/>
          <a:headEnd/>
          <a:tailEnd type="triangle" w="med" len="lg"/>
        </a:ln>
        <a:extLst>
          <a:ext uri="{909E8E84-426E-40DD-AFC4-6F175D3DCCD1}">
            <a14:hiddenFill xmlns:a14="http://schemas.microsoft.com/office/drawing/2010/main">
              <a:noFill/>
            </a14:hiddenFill>
          </a:ext>
        </a:extLst>
      </xdr:spPr>
    </xdr:sp>
    <xdr:clientData/>
  </xdr:twoCellAnchor>
  <xdr:twoCellAnchor>
    <xdr:from>
      <xdr:col>28</xdr:col>
      <xdr:colOff>114300</xdr:colOff>
      <xdr:row>13</xdr:row>
      <xdr:rowOff>28575</xdr:rowOff>
    </xdr:from>
    <xdr:to>
      <xdr:col>28</xdr:col>
      <xdr:colOff>590550</xdr:colOff>
      <xdr:row>57</xdr:row>
      <xdr:rowOff>76200</xdr:rowOff>
    </xdr:to>
    <xdr:grpSp>
      <xdr:nvGrpSpPr>
        <xdr:cNvPr id="63690748" name="Group 75">
          <a:extLst>
            <a:ext uri="{FF2B5EF4-FFF2-40B4-BE49-F238E27FC236}">
              <a16:creationId xmlns:a16="http://schemas.microsoft.com/office/drawing/2014/main" id="{7666C696-9E19-4151-B06C-495F36997085}"/>
            </a:ext>
          </a:extLst>
        </xdr:cNvPr>
        <xdr:cNvGrpSpPr>
          <a:grpSpLocks/>
        </xdr:cNvGrpSpPr>
      </xdr:nvGrpSpPr>
      <xdr:grpSpPr bwMode="auto">
        <a:xfrm>
          <a:off x="5745956" y="3207544"/>
          <a:ext cx="476250" cy="4238625"/>
          <a:chOff x="583" y="421"/>
          <a:chExt cx="50" cy="411"/>
        </a:xfrm>
      </xdr:grpSpPr>
      <xdr:grpSp>
        <xdr:nvGrpSpPr>
          <xdr:cNvPr id="63690749" name="Group 76">
            <a:extLst>
              <a:ext uri="{FF2B5EF4-FFF2-40B4-BE49-F238E27FC236}">
                <a16:creationId xmlns:a16="http://schemas.microsoft.com/office/drawing/2014/main" id="{70C5C34F-ECD6-4942-89A5-FD208C4C05EE}"/>
              </a:ext>
            </a:extLst>
          </xdr:cNvPr>
          <xdr:cNvGrpSpPr>
            <a:grpSpLocks/>
          </xdr:cNvGrpSpPr>
        </xdr:nvGrpSpPr>
        <xdr:grpSpPr bwMode="auto">
          <a:xfrm>
            <a:off x="583" y="421"/>
            <a:ext cx="50" cy="411"/>
            <a:chOff x="583" y="421"/>
            <a:chExt cx="50" cy="411"/>
          </a:xfrm>
        </xdr:grpSpPr>
        <xdr:sp macro="" textlink="">
          <xdr:nvSpPr>
            <xdr:cNvPr id="63690751" name="Line 77">
              <a:extLst>
                <a:ext uri="{FF2B5EF4-FFF2-40B4-BE49-F238E27FC236}">
                  <a16:creationId xmlns:a16="http://schemas.microsoft.com/office/drawing/2014/main" id="{0693996B-9A1A-46CB-B07A-0AB575B0D696}"/>
                </a:ext>
              </a:extLst>
            </xdr:cNvPr>
            <xdr:cNvSpPr>
              <a:spLocks noChangeShapeType="1"/>
            </xdr:cNvSpPr>
          </xdr:nvSpPr>
          <xdr:spPr bwMode="auto">
            <a:xfrm flipH="1" flipV="1">
              <a:off x="617" y="421"/>
              <a:ext cx="16" cy="19"/>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6118656" name="Line 78">
              <a:extLst>
                <a:ext uri="{FF2B5EF4-FFF2-40B4-BE49-F238E27FC236}">
                  <a16:creationId xmlns:a16="http://schemas.microsoft.com/office/drawing/2014/main" id="{667994C4-7393-4760-BF43-BD72C62A0153}"/>
                </a:ext>
              </a:extLst>
            </xdr:cNvPr>
            <xdr:cNvSpPr>
              <a:spLocks noChangeShapeType="1"/>
            </xdr:cNvSpPr>
          </xdr:nvSpPr>
          <xdr:spPr bwMode="auto">
            <a:xfrm flipV="1">
              <a:off x="583" y="421"/>
              <a:ext cx="17" cy="19"/>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6118657" name="Line 79">
              <a:extLst>
                <a:ext uri="{FF2B5EF4-FFF2-40B4-BE49-F238E27FC236}">
                  <a16:creationId xmlns:a16="http://schemas.microsoft.com/office/drawing/2014/main" id="{17AB9189-3198-44CE-894D-92CC4C34DDA8}"/>
                </a:ext>
              </a:extLst>
            </xdr:cNvPr>
            <xdr:cNvSpPr>
              <a:spLocks noChangeShapeType="1"/>
            </xdr:cNvSpPr>
          </xdr:nvSpPr>
          <xdr:spPr bwMode="auto">
            <a:xfrm flipH="1">
              <a:off x="601" y="421"/>
              <a:ext cx="15" cy="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6118658" name="Line 80">
              <a:extLst>
                <a:ext uri="{FF2B5EF4-FFF2-40B4-BE49-F238E27FC236}">
                  <a16:creationId xmlns:a16="http://schemas.microsoft.com/office/drawing/2014/main" id="{07CE18F8-0CC2-48ED-B254-A8D380CD5412}"/>
                </a:ext>
              </a:extLst>
            </xdr:cNvPr>
            <xdr:cNvSpPr>
              <a:spLocks noChangeShapeType="1"/>
            </xdr:cNvSpPr>
          </xdr:nvSpPr>
          <xdr:spPr bwMode="auto">
            <a:xfrm>
              <a:off x="633" y="440"/>
              <a:ext cx="0" cy="377"/>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6118659" name="Line 81">
              <a:extLst>
                <a:ext uri="{FF2B5EF4-FFF2-40B4-BE49-F238E27FC236}">
                  <a16:creationId xmlns:a16="http://schemas.microsoft.com/office/drawing/2014/main" id="{E5E09D15-48C8-4E37-87D5-FEE701119785}"/>
                </a:ext>
              </a:extLst>
            </xdr:cNvPr>
            <xdr:cNvSpPr>
              <a:spLocks noChangeShapeType="1"/>
            </xdr:cNvSpPr>
          </xdr:nvSpPr>
          <xdr:spPr bwMode="auto">
            <a:xfrm>
              <a:off x="583" y="440"/>
              <a:ext cx="0" cy="377"/>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6118660" name="Line 82">
              <a:extLst>
                <a:ext uri="{FF2B5EF4-FFF2-40B4-BE49-F238E27FC236}">
                  <a16:creationId xmlns:a16="http://schemas.microsoft.com/office/drawing/2014/main" id="{34F96E28-FDE1-4AE4-A054-50ED0AEF5915}"/>
                </a:ext>
              </a:extLst>
            </xdr:cNvPr>
            <xdr:cNvSpPr>
              <a:spLocks noChangeShapeType="1"/>
            </xdr:cNvSpPr>
          </xdr:nvSpPr>
          <xdr:spPr bwMode="auto">
            <a:xfrm>
              <a:off x="583" y="817"/>
              <a:ext cx="17" cy="15"/>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6118661" name="Line 83">
              <a:extLst>
                <a:ext uri="{FF2B5EF4-FFF2-40B4-BE49-F238E27FC236}">
                  <a16:creationId xmlns:a16="http://schemas.microsoft.com/office/drawing/2014/main" id="{5B3E5A02-A984-4F16-97B1-A7FC662D846B}"/>
                </a:ext>
              </a:extLst>
            </xdr:cNvPr>
            <xdr:cNvSpPr>
              <a:spLocks noChangeShapeType="1"/>
            </xdr:cNvSpPr>
          </xdr:nvSpPr>
          <xdr:spPr bwMode="auto">
            <a:xfrm flipH="1">
              <a:off x="615" y="817"/>
              <a:ext cx="18" cy="15"/>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6118662" name="Line 84">
              <a:extLst>
                <a:ext uri="{FF2B5EF4-FFF2-40B4-BE49-F238E27FC236}">
                  <a16:creationId xmlns:a16="http://schemas.microsoft.com/office/drawing/2014/main" id="{A386034F-4F93-420A-A834-40188A4267FD}"/>
                </a:ext>
              </a:extLst>
            </xdr:cNvPr>
            <xdr:cNvSpPr>
              <a:spLocks noChangeShapeType="1"/>
            </xdr:cNvSpPr>
          </xdr:nvSpPr>
          <xdr:spPr bwMode="auto">
            <a:xfrm>
              <a:off x="600" y="832"/>
              <a:ext cx="15" cy="0"/>
            </a:xfrm>
            <a:prstGeom prst="line">
              <a:avLst/>
            </a:prstGeom>
            <a:noFill/>
            <a:ln w="6350">
              <a:solidFill>
                <a:srgbClr val="000000"/>
              </a:solidFill>
              <a:prstDash val="dash"/>
              <a:round/>
              <a:headEnd/>
              <a:tailEnd/>
            </a:ln>
            <a:extLst>
              <a:ext uri="{909E8E84-426E-40DD-AFC4-6F175D3DCCD1}">
                <a14:hiddenFill xmlns:a14="http://schemas.microsoft.com/office/drawing/2010/main">
                  <a:noFill/>
                </a14:hiddenFill>
              </a:ext>
            </a:extLst>
          </xdr:spPr>
        </xdr:sp>
        <xdr:sp macro="" textlink="">
          <xdr:nvSpPr>
            <xdr:cNvPr id="66118663" name="Rectangle 85">
              <a:extLst>
                <a:ext uri="{FF2B5EF4-FFF2-40B4-BE49-F238E27FC236}">
                  <a16:creationId xmlns:a16="http://schemas.microsoft.com/office/drawing/2014/main" id="{BF821670-E9CB-4097-9BF4-B0D127E66A7A}"/>
                </a:ext>
              </a:extLst>
            </xdr:cNvPr>
            <xdr:cNvSpPr>
              <a:spLocks noChangeArrowheads="1"/>
            </xdr:cNvSpPr>
          </xdr:nvSpPr>
          <xdr:spPr bwMode="auto">
            <a:xfrm>
              <a:off x="591" y="431"/>
              <a:ext cx="33" cy="393"/>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pic>
        <xdr:nvPicPr>
          <xdr:cNvPr id="63690750" name="Picture 86" descr="paceband">
            <a:extLst>
              <a:ext uri="{FF2B5EF4-FFF2-40B4-BE49-F238E27FC236}">
                <a16:creationId xmlns:a16="http://schemas.microsoft.com/office/drawing/2014/main" id="{D4638193-CD72-4E9C-A3BF-C59F7114B1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0" y="430"/>
            <a:ext cx="35" cy="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228600</xdr:colOff>
      <xdr:row>71</xdr:row>
      <xdr:rowOff>57150</xdr:rowOff>
    </xdr:from>
    <xdr:to>
      <xdr:col>18</xdr:col>
      <xdr:colOff>219075</xdr:colOff>
      <xdr:row>90</xdr:row>
      <xdr:rowOff>123825</xdr:rowOff>
    </xdr:to>
    <xdr:graphicFrame macro="">
      <xdr:nvGraphicFramePr>
        <xdr:cNvPr id="66092060" name="Chart 835">
          <a:extLst>
            <a:ext uri="{FF2B5EF4-FFF2-40B4-BE49-F238E27FC236}">
              <a16:creationId xmlns:a16="http://schemas.microsoft.com/office/drawing/2014/main" id="{AD9B0C86-7D36-46B2-AAAE-CE185D0B9F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238125</xdr:colOff>
      <xdr:row>72</xdr:row>
      <xdr:rowOff>95250</xdr:rowOff>
    </xdr:from>
    <xdr:to>
      <xdr:col>18</xdr:col>
      <xdr:colOff>438150</xdr:colOff>
      <xdr:row>90</xdr:row>
      <xdr:rowOff>104775</xdr:rowOff>
    </xdr:to>
    <xdr:grpSp>
      <xdr:nvGrpSpPr>
        <xdr:cNvPr id="66092061" name="Group 916">
          <a:extLst>
            <a:ext uri="{FF2B5EF4-FFF2-40B4-BE49-F238E27FC236}">
              <a16:creationId xmlns:a16="http://schemas.microsoft.com/office/drawing/2014/main" id="{C11F1142-A6AD-4812-8F39-99850082BBA8}"/>
            </a:ext>
          </a:extLst>
        </xdr:cNvPr>
        <xdr:cNvGrpSpPr>
          <a:grpSpLocks/>
        </xdr:cNvGrpSpPr>
      </xdr:nvGrpSpPr>
      <xdr:grpSpPr bwMode="auto">
        <a:xfrm>
          <a:off x="755196" y="13294179"/>
          <a:ext cx="10405383" cy="2989489"/>
          <a:chOff x="75" y="1306"/>
          <a:chExt cx="1048" cy="297"/>
        </a:xfrm>
      </xdr:grpSpPr>
      <xdr:grpSp>
        <xdr:nvGrpSpPr>
          <xdr:cNvPr id="66092430" name="Group 915">
            <a:extLst>
              <a:ext uri="{FF2B5EF4-FFF2-40B4-BE49-F238E27FC236}">
                <a16:creationId xmlns:a16="http://schemas.microsoft.com/office/drawing/2014/main" id="{28F9A956-1438-4446-B735-1430A2B75A04}"/>
              </a:ext>
            </a:extLst>
          </xdr:cNvPr>
          <xdr:cNvGrpSpPr>
            <a:grpSpLocks/>
          </xdr:cNvGrpSpPr>
        </xdr:nvGrpSpPr>
        <xdr:grpSpPr bwMode="auto">
          <a:xfrm>
            <a:off x="119" y="1306"/>
            <a:ext cx="962" cy="271"/>
            <a:chOff x="119" y="1306"/>
            <a:chExt cx="962" cy="271"/>
          </a:xfrm>
        </xdr:grpSpPr>
        <xdr:sp macro="" textlink="">
          <xdr:nvSpPr>
            <xdr:cNvPr id="66092445" name="Line 838">
              <a:extLst>
                <a:ext uri="{FF2B5EF4-FFF2-40B4-BE49-F238E27FC236}">
                  <a16:creationId xmlns:a16="http://schemas.microsoft.com/office/drawing/2014/main" id="{6FF10418-30FC-4543-8783-063E69953559}"/>
                </a:ext>
              </a:extLst>
            </xdr:cNvPr>
            <xdr:cNvSpPr>
              <a:spLocks noChangeShapeType="1"/>
            </xdr:cNvSpPr>
          </xdr:nvSpPr>
          <xdr:spPr bwMode="auto">
            <a:xfrm>
              <a:off x="1080" y="1306"/>
              <a:ext cx="0" cy="271"/>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446" name="Line 839">
              <a:extLst>
                <a:ext uri="{FF2B5EF4-FFF2-40B4-BE49-F238E27FC236}">
                  <a16:creationId xmlns:a16="http://schemas.microsoft.com/office/drawing/2014/main" id="{E9BED0EF-8F41-4946-9211-4A06289EFBFB}"/>
                </a:ext>
              </a:extLst>
            </xdr:cNvPr>
            <xdr:cNvSpPr>
              <a:spLocks noChangeShapeType="1"/>
            </xdr:cNvSpPr>
          </xdr:nvSpPr>
          <xdr:spPr bwMode="auto">
            <a:xfrm>
              <a:off x="121" y="1306"/>
              <a:ext cx="958"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447" name="Line 840">
              <a:extLst>
                <a:ext uri="{FF2B5EF4-FFF2-40B4-BE49-F238E27FC236}">
                  <a16:creationId xmlns:a16="http://schemas.microsoft.com/office/drawing/2014/main" id="{11901AE6-E79C-4C1E-A6C7-0BD236BB285C}"/>
                </a:ext>
              </a:extLst>
            </xdr:cNvPr>
            <xdr:cNvSpPr>
              <a:spLocks noChangeShapeType="1"/>
            </xdr:cNvSpPr>
          </xdr:nvSpPr>
          <xdr:spPr bwMode="auto">
            <a:xfrm>
              <a:off x="120" y="1317"/>
              <a:ext cx="959"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448" name="Line 841">
              <a:extLst>
                <a:ext uri="{FF2B5EF4-FFF2-40B4-BE49-F238E27FC236}">
                  <a16:creationId xmlns:a16="http://schemas.microsoft.com/office/drawing/2014/main" id="{319424A4-88C4-45A0-A627-EA653F678C0E}"/>
                </a:ext>
              </a:extLst>
            </xdr:cNvPr>
            <xdr:cNvSpPr>
              <a:spLocks noChangeShapeType="1"/>
            </xdr:cNvSpPr>
          </xdr:nvSpPr>
          <xdr:spPr bwMode="auto">
            <a:xfrm>
              <a:off x="122" y="1328"/>
              <a:ext cx="95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449" name="Line 842">
              <a:extLst>
                <a:ext uri="{FF2B5EF4-FFF2-40B4-BE49-F238E27FC236}">
                  <a16:creationId xmlns:a16="http://schemas.microsoft.com/office/drawing/2014/main" id="{E5E83FE2-DAC3-4B22-9032-5640B12AF9BC}"/>
                </a:ext>
              </a:extLst>
            </xdr:cNvPr>
            <xdr:cNvSpPr>
              <a:spLocks noChangeShapeType="1"/>
            </xdr:cNvSpPr>
          </xdr:nvSpPr>
          <xdr:spPr bwMode="auto">
            <a:xfrm>
              <a:off x="122" y="1340"/>
              <a:ext cx="956"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450" name="Line 843">
              <a:extLst>
                <a:ext uri="{FF2B5EF4-FFF2-40B4-BE49-F238E27FC236}">
                  <a16:creationId xmlns:a16="http://schemas.microsoft.com/office/drawing/2014/main" id="{C1701CD9-9B99-4531-8158-2FF8E8899BD8}"/>
                </a:ext>
              </a:extLst>
            </xdr:cNvPr>
            <xdr:cNvSpPr>
              <a:spLocks noChangeShapeType="1"/>
            </xdr:cNvSpPr>
          </xdr:nvSpPr>
          <xdr:spPr bwMode="auto">
            <a:xfrm>
              <a:off x="120" y="1351"/>
              <a:ext cx="9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451" name="Line 844">
              <a:extLst>
                <a:ext uri="{FF2B5EF4-FFF2-40B4-BE49-F238E27FC236}">
                  <a16:creationId xmlns:a16="http://schemas.microsoft.com/office/drawing/2014/main" id="{643FE5B5-1755-47E4-89F9-5E2CFA9BF371}"/>
                </a:ext>
              </a:extLst>
            </xdr:cNvPr>
            <xdr:cNvSpPr>
              <a:spLocks noChangeShapeType="1"/>
            </xdr:cNvSpPr>
          </xdr:nvSpPr>
          <xdr:spPr bwMode="auto">
            <a:xfrm>
              <a:off x="122" y="1363"/>
              <a:ext cx="956"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452" name="Line 845">
              <a:extLst>
                <a:ext uri="{FF2B5EF4-FFF2-40B4-BE49-F238E27FC236}">
                  <a16:creationId xmlns:a16="http://schemas.microsoft.com/office/drawing/2014/main" id="{43BCCEAD-89B5-4C45-84DE-9EE00A987D9F}"/>
                </a:ext>
              </a:extLst>
            </xdr:cNvPr>
            <xdr:cNvSpPr>
              <a:spLocks noChangeShapeType="1"/>
            </xdr:cNvSpPr>
          </xdr:nvSpPr>
          <xdr:spPr bwMode="auto">
            <a:xfrm>
              <a:off x="120" y="1375"/>
              <a:ext cx="9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453" name="Line 846">
              <a:extLst>
                <a:ext uri="{FF2B5EF4-FFF2-40B4-BE49-F238E27FC236}">
                  <a16:creationId xmlns:a16="http://schemas.microsoft.com/office/drawing/2014/main" id="{458DC4F9-8CA3-4E74-B262-1C803486D312}"/>
                </a:ext>
              </a:extLst>
            </xdr:cNvPr>
            <xdr:cNvSpPr>
              <a:spLocks noChangeShapeType="1"/>
            </xdr:cNvSpPr>
          </xdr:nvSpPr>
          <xdr:spPr bwMode="auto">
            <a:xfrm>
              <a:off x="121" y="1386"/>
              <a:ext cx="95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454" name="Line 847">
              <a:extLst>
                <a:ext uri="{FF2B5EF4-FFF2-40B4-BE49-F238E27FC236}">
                  <a16:creationId xmlns:a16="http://schemas.microsoft.com/office/drawing/2014/main" id="{07517A06-976B-495A-B741-182AB9F9B829}"/>
                </a:ext>
              </a:extLst>
            </xdr:cNvPr>
            <xdr:cNvSpPr>
              <a:spLocks noChangeShapeType="1"/>
            </xdr:cNvSpPr>
          </xdr:nvSpPr>
          <xdr:spPr bwMode="auto">
            <a:xfrm>
              <a:off x="122" y="1396"/>
              <a:ext cx="95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455" name="Line 848">
              <a:extLst>
                <a:ext uri="{FF2B5EF4-FFF2-40B4-BE49-F238E27FC236}">
                  <a16:creationId xmlns:a16="http://schemas.microsoft.com/office/drawing/2014/main" id="{76A8336B-AB3E-4167-AFAD-923DFC10F462}"/>
                </a:ext>
              </a:extLst>
            </xdr:cNvPr>
            <xdr:cNvSpPr>
              <a:spLocks noChangeShapeType="1"/>
            </xdr:cNvSpPr>
          </xdr:nvSpPr>
          <xdr:spPr bwMode="auto">
            <a:xfrm>
              <a:off x="121" y="1407"/>
              <a:ext cx="956"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456" name="Line 849">
              <a:extLst>
                <a:ext uri="{FF2B5EF4-FFF2-40B4-BE49-F238E27FC236}">
                  <a16:creationId xmlns:a16="http://schemas.microsoft.com/office/drawing/2014/main" id="{9F1B2122-5ACB-49C0-920F-1299C82B7A56}"/>
                </a:ext>
              </a:extLst>
            </xdr:cNvPr>
            <xdr:cNvSpPr>
              <a:spLocks noChangeShapeType="1"/>
            </xdr:cNvSpPr>
          </xdr:nvSpPr>
          <xdr:spPr bwMode="auto">
            <a:xfrm>
              <a:off x="122" y="1419"/>
              <a:ext cx="95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457" name="Line 850">
              <a:extLst>
                <a:ext uri="{FF2B5EF4-FFF2-40B4-BE49-F238E27FC236}">
                  <a16:creationId xmlns:a16="http://schemas.microsoft.com/office/drawing/2014/main" id="{56A69B59-4107-4575-B07D-A3ED5FE57A60}"/>
                </a:ext>
              </a:extLst>
            </xdr:cNvPr>
            <xdr:cNvSpPr>
              <a:spLocks noChangeShapeType="1"/>
            </xdr:cNvSpPr>
          </xdr:nvSpPr>
          <xdr:spPr bwMode="auto">
            <a:xfrm>
              <a:off x="122" y="1430"/>
              <a:ext cx="957"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458" name="Line 851">
              <a:extLst>
                <a:ext uri="{FF2B5EF4-FFF2-40B4-BE49-F238E27FC236}">
                  <a16:creationId xmlns:a16="http://schemas.microsoft.com/office/drawing/2014/main" id="{0FF03652-AD7D-4847-AD6F-4E6CC0448486}"/>
                </a:ext>
              </a:extLst>
            </xdr:cNvPr>
            <xdr:cNvSpPr>
              <a:spLocks noChangeShapeType="1"/>
            </xdr:cNvSpPr>
          </xdr:nvSpPr>
          <xdr:spPr bwMode="auto">
            <a:xfrm>
              <a:off x="121" y="1441"/>
              <a:ext cx="95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459" name="Line 852">
              <a:extLst>
                <a:ext uri="{FF2B5EF4-FFF2-40B4-BE49-F238E27FC236}">
                  <a16:creationId xmlns:a16="http://schemas.microsoft.com/office/drawing/2014/main" id="{61618749-B2B8-40FE-92B8-5B1088F189BC}"/>
                </a:ext>
              </a:extLst>
            </xdr:cNvPr>
            <xdr:cNvSpPr>
              <a:spLocks noChangeShapeType="1"/>
            </xdr:cNvSpPr>
          </xdr:nvSpPr>
          <xdr:spPr bwMode="auto">
            <a:xfrm>
              <a:off x="119" y="1453"/>
              <a:ext cx="96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460" name="Line 853">
              <a:extLst>
                <a:ext uri="{FF2B5EF4-FFF2-40B4-BE49-F238E27FC236}">
                  <a16:creationId xmlns:a16="http://schemas.microsoft.com/office/drawing/2014/main" id="{7C8A337E-C757-4091-9BC5-D0A6846B8BD4}"/>
                </a:ext>
              </a:extLst>
            </xdr:cNvPr>
            <xdr:cNvSpPr>
              <a:spLocks noChangeShapeType="1"/>
            </xdr:cNvSpPr>
          </xdr:nvSpPr>
          <xdr:spPr bwMode="auto">
            <a:xfrm>
              <a:off x="121" y="1464"/>
              <a:ext cx="95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461" name="Line 854">
              <a:extLst>
                <a:ext uri="{FF2B5EF4-FFF2-40B4-BE49-F238E27FC236}">
                  <a16:creationId xmlns:a16="http://schemas.microsoft.com/office/drawing/2014/main" id="{1C36BA82-533A-4683-9712-B95FA3DBAA38}"/>
                </a:ext>
              </a:extLst>
            </xdr:cNvPr>
            <xdr:cNvSpPr>
              <a:spLocks noChangeShapeType="1"/>
            </xdr:cNvSpPr>
          </xdr:nvSpPr>
          <xdr:spPr bwMode="auto">
            <a:xfrm>
              <a:off x="121" y="1476"/>
              <a:ext cx="959"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462" name="Line 855">
              <a:extLst>
                <a:ext uri="{FF2B5EF4-FFF2-40B4-BE49-F238E27FC236}">
                  <a16:creationId xmlns:a16="http://schemas.microsoft.com/office/drawing/2014/main" id="{C6EE5E7B-7772-41D4-A120-1031E077062D}"/>
                </a:ext>
              </a:extLst>
            </xdr:cNvPr>
            <xdr:cNvSpPr>
              <a:spLocks noChangeShapeType="1"/>
            </xdr:cNvSpPr>
          </xdr:nvSpPr>
          <xdr:spPr bwMode="auto">
            <a:xfrm>
              <a:off x="121" y="1488"/>
              <a:ext cx="95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463" name="Line 856">
              <a:extLst>
                <a:ext uri="{FF2B5EF4-FFF2-40B4-BE49-F238E27FC236}">
                  <a16:creationId xmlns:a16="http://schemas.microsoft.com/office/drawing/2014/main" id="{814A54F0-1966-4723-98AC-9020B8C6F378}"/>
                </a:ext>
              </a:extLst>
            </xdr:cNvPr>
            <xdr:cNvSpPr>
              <a:spLocks noChangeShapeType="1"/>
            </xdr:cNvSpPr>
          </xdr:nvSpPr>
          <xdr:spPr bwMode="auto">
            <a:xfrm>
              <a:off x="122" y="1499"/>
              <a:ext cx="956"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464" name="Line 857">
              <a:extLst>
                <a:ext uri="{FF2B5EF4-FFF2-40B4-BE49-F238E27FC236}">
                  <a16:creationId xmlns:a16="http://schemas.microsoft.com/office/drawing/2014/main" id="{F3E491B7-3CCA-402C-9351-F73B51F557F5}"/>
                </a:ext>
              </a:extLst>
            </xdr:cNvPr>
            <xdr:cNvSpPr>
              <a:spLocks noChangeShapeType="1"/>
            </xdr:cNvSpPr>
          </xdr:nvSpPr>
          <xdr:spPr bwMode="auto">
            <a:xfrm>
              <a:off x="121" y="1509"/>
              <a:ext cx="95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465" name="Line 858">
              <a:extLst>
                <a:ext uri="{FF2B5EF4-FFF2-40B4-BE49-F238E27FC236}">
                  <a16:creationId xmlns:a16="http://schemas.microsoft.com/office/drawing/2014/main" id="{AB659135-BB1F-4FDC-8CCF-F9CF7A1518EF}"/>
                </a:ext>
              </a:extLst>
            </xdr:cNvPr>
            <xdr:cNvSpPr>
              <a:spLocks noChangeShapeType="1"/>
            </xdr:cNvSpPr>
          </xdr:nvSpPr>
          <xdr:spPr bwMode="auto">
            <a:xfrm>
              <a:off x="122" y="1520"/>
              <a:ext cx="957"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466" name="Line 859">
              <a:extLst>
                <a:ext uri="{FF2B5EF4-FFF2-40B4-BE49-F238E27FC236}">
                  <a16:creationId xmlns:a16="http://schemas.microsoft.com/office/drawing/2014/main" id="{4CF7C885-4C86-439F-9F8A-F59C3136B911}"/>
                </a:ext>
              </a:extLst>
            </xdr:cNvPr>
            <xdr:cNvSpPr>
              <a:spLocks noChangeShapeType="1"/>
            </xdr:cNvSpPr>
          </xdr:nvSpPr>
          <xdr:spPr bwMode="auto">
            <a:xfrm>
              <a:off x="121" y="1532"/>
              <a:ext cx="95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467" name="Line 860">
              <a:extLst>
                <a:ext uri="{FF2B5EF4-FFF2-40B4-BE49-F238E27FC236}">
                  <a16:creationId xmlns:a16="http://schemas.microsoft.com/office/drawing/2014/main" id="{852E7E02-DD86-47C3-942A-C861F8CF81CF}"/>
                </a:ext>
              </a:extLst>
            </xdr:cNvPr>
            <xdr:cNvSpPr>
              <a:spLocks noChangeShapeType="1"/>
            </xdr:cNvSpPr>
          </xdr:nvSpPr>
          <xdr:spPr bwMode="auto">
            <a:xfrm>
              <a:off x="122" y="1543"/>
              <a:ext cx="95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468" name="Line 861">
              <a:extLst>
                <a:ext uri="{FF2B5EF4-FFF2-40B4-BE49-F238E27FC236}">
                  <a16:creationId xmlns:a16="http://schemas.microsoft.com/office/drawing/2014/main" id="{54D7D821-FC3C-4690-B156-2BFEC8AE0C9C}"/>
                </a:ext>
              </a:extLst>
            </xdr:cNvPr>
            <xdr:cNvSpPr>
              <a:spLocks noChangeShapeType="1"/>
            </xdr:cNvSpPr>
          </xdr:nvSpPr>
          <xdr:spPr bwMode="auto">
            <a:xfrm>
              <a:off x="121" y="1554"/>
              <a:ext cx="957"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469" name="Line 862">
              <a:extLst>
                <a:ext uri="{FF2B5EF4-FFF2-40B4-BE49-F238E27FC236}">
                  <a16:creationId xmlns:a16="http://schemas.microsoft.com/office/drawing/2014/main" id="{B3A75E1D-62C1-44FE-B7F9-AC2522378521}"/>
                </a:ext>
              </a:extLst>
            </xdr:cNvPr>
            <xdr:cNvSpPr>
              <a:spLocks noChangeShapeType="1"/>
            </xdr:cNvSpPr>
          </xdr:nvSpPr>
          <xdr:spPr bwMode="auto">
            <a:xfrm>
              <a:off x="121" y="1565"/>
              <a:ext cx="96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grpSp>
      <xdr:grpSp>
        <xdr:nvGrpSpPr>
          <xdr:cNvPr id="66092431" name="Group 914">
            <a:extLst>
              <a:ext uri="{FF2B5EF4-FFF2-40B4-BE49-F238E27FC236}">
                <a16:creationId xmlns:a16="http://schemas.microsoft.com/office/drawing/2014/main" id="{920BF19C-612C-4D35-96B0-E2B4DB5B70AD}"/>
              </a:ext>
            </a:extLst>
          </xdr:cNvPr>
          <xdr:cNvGrpSpPr>
            <a:grpSpLocks/>
          </xdr:cNvGrpSpPr>
        </xdr:nvGrpSpPr>
        <xdr:grpSpPr bwMode="auto">
          <a:xfrm>
            <a:off x="75" y="1306"/>
            <a:ext cx="1048" cy="297"/>
            <a:chOff x="75" y="1306"/>
            <a:chExt cx="1048" cy="297"/>
          </a:xfrm>
        </xdr:grpSpPr>
        <xdr:grpSp>
          <xdr:nvGrpSpPr>
            <xdr:cNvPr id="66092432" name="Group 913">
              <a:extLst>
                <a:ext uri="{FF2B5EF4-FFF2-40B4-BE49-F238E27FC236}">
                  <a16:creationId xmlns:a16="http://schemas.microsoft.com/office/drawing/2014/main" id="{3C2A4045-7B01-4300-9893-EB6BC94F4D1F}"/>
                </a:ext>
              </a:extLst>
            </xdr:cNvPr>
            <xdr:cNvGrpSpPr>
              <a:grpSpLocks/>
            </xdr:cNvGrpSpPr>
          </xdr:nvGrpSpPr>
          <xdr:grpSpPr bwMode="auto">
            <a:xfrm>
              <a:off x="121" y="1306"/>
              <a:ext cx="959" cy="271"/>
              <a:chOff x="121" y="1306"/>
              <a:chExt cx="959" cy="271"/>
            </a:xfrm>
          </xdr:grpSpPr>
          <xdr:sp macro="" textlink="">
            <xdr:nvSpPr>
              <xdr:cNvPr id="66092439" name="Line 865">
                <a:extLst>
                  <a:ext uri="{FF2B5EF4-FFF2-40B4-BE49-F238E27FC236}">
                    <a16:creationId xmlns:a16="http://schemas.microsoft.com/office/drawing/2014/main" id="{D8459C48-5011-4D7C-82C9-C7512E37FE8A}"/>
                  </a:ext>
                </a:extLst>
              </xdr:cNvPr>
              <xdr:cNvSpPr>
                <a:spLocks noChangeShapeType="1"/>
              </xdr:cNvSpPr>
            </xdr:nvSpPr>
            <xdr:spPr bwMode="auto">
              <a:xfrm>
                <a:off x="122" y="1306"/>
                <a:ext cx="0" cy="27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440" name="Line 866">
                <a:extLst>
                  <a:ext uri="{FF2B5EF4-FFF2-40B4-BE49-F238E27FC236}">
                    <a16:creationId xmlns:a16="http://schemas.microsoft.com/office/drawing/2014/main" id="{BD6609A1-17EC-4FE2-946B-45BC35D473A8}"/>
                  </a:ext>
                </a:extLst>
              </xdr:cNvPr>
              <xdr:cNvSpPr>
                <a:spLocks noChangeShapeType="1"/>
              </xdr:cNvSpPr>
            </xdr:nvSpPr>
            <xdr:spPr bwMode="auto">
              <a:xfrm>
                <a:off x="121" y="1577"/>
                <a:ext cx="959"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441" name="Line 867">
                <a:extLst>
                  <a:ext uri="{FF2B5EF4-FFF2-40B4-BE49-F238E27FC236}">
                    <a16:creationId xmlns:a16="http://schemas.microsoft.com/office/drawing/2014/main" id="{F06CD973-BE0A-4432-B76E-B67B5DE8C188}"/>
                  </a:ext>
                </a:extLst>
              </xdr:cNvPr>
              <xdr:cNvSpPr>
                <a:spLocks noChangeShapeType="1"/>
              </xdr:cNvSpPr>
            </xdr:nvSpPr>
            <xdr:spPr bwMode="auto">
              <a:xfrm>
                <a:off x="314" y="1306"/>
                <a:ext cx="0" cy="2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442" name="Line 868">
                <a:extLst>
                  <a:ext uri="{FF2B5EF4-FFF2-40B4-BE49-F238E27FC236}">
                    <a16:creationId xmlns:a16="http://schemas.microsoft.com/office/drawing/2014/main" id="{F58FE2CE-82C4-4EAA-931F-82DC0398943A}"/>
                  </a:ext>
                </a:extLst>
              </xdr:cNvPr>
              <xdr:cNvSpPr>
                <a:spLocks noChangeShapeType="1"/>
              </xdr:cNvSpPr>
            </xdr:nvSpPr>
            <xdr:spPr bwMode="auto">
              <a:xfrm>
                <a:off x="504" y="1306"/>
                <a:ext cx="0" cy="2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443" name="Line 869">
                <a:extLst>
                  <a:ext uri="{FF2B5EF4-FFF2-40B4-BE49-F238E27FC236}">
                    <a16:creationId xmlns:a16="http://schemas.microsoft.com/office/drawing/2014/main" id="{0E1D38CA-2A24-4FBC-94CF-512526AFF991}"/>
                  </a:ext>
                </a:extLst>
              </xdr:cNvPr>
              <xdr:cNvSpPr>
                <a:spLocks noChangeShapeType="1"/>
              </xdr:cNvSpPr>
            </xdr:nvSpPr>
            <xdr:spPr bwMode="auto">
              <a:xfrm>
                <a:off x="697" y="1306"/>
                <a:ext cx="0" cy="2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444" name="Line 870">
                <a:extLst>
                  <a:ext uri="{FF2B5EF4-FFF2-40B4-BE49-F238E27FC236}">
                    <a16:creationId xmlns:a16="http://schemas.microsoft.com/office/drawing/2014/main" id="{331294DD-E195-42DB-B949-420D01148930}"/>
                  </a:ext>
                </a:extLst>
              </xdr:cNvPr>
              <xdr:cNvSpPr>
                <a:spLocks noChangeShapeType="1"/>
              </xdr:cNvSpPr>
            </xdr:nvSpPr>
            <xdr:spPr bwMode="auto">
              <a:xfrm>
                <a:off x="887" y="1306"/>
                <a:ext cx="0" cy="2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37735" name="Text Box 871">
              <a:extLst>
                <a:ext uri="{FF2B5EF4-FFF2-40B4-BE49-F238E27FC236}">
                  <a16:creationId xmlns:a16="http://schemas.microsoft.com/office/drawing/2014/main" id="{821167C6-1044-4503-B8D3-B7A2C973F356}"/>
                </a:ext>
              </a:extLst>
            </xdr:cNvPr>
            <xdr:cNvSpPr txBox="1">
              <a:spLocks noChangeArrowheads="1"/>
            </xdr:cNvSpPr>
          </xdr:nvSpPr>
          <xdr:spPr bwMode="auto">
            <a:xfrm>
              <a:off x="75" y="1579"/>
              <a:ext cx="96"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15 Miles</a:t>
              </a:r>
            </a:p>
          </xdr:txBody>
        </xdr:sp>
        <xdr:sp macro="" textlink="">
          <xdr:nvSpPr>
            <xdr:cNvPr id="37736" name="Text Box 872">
              <a:extLst>
                <a:ext uri="{FF2B5EF4-FFF2-40B4-BE49-F238E27FC236}">
                  <a16:creationId xmlns:a16="http://schemas.microsoft.com/office/drawing/2014/main" id="{18D5E22C-F459-49F1-B5B4-0DC313FF58C0}"/>
                </a:ext>
              </a:extLst>
            </xdr:cNvPr>
            <xdr:cNvSpPr txBox="1">
              <a:spLocks noChangeArrowheads="1"/>
            </xdr:cNvSpPr>
          </xdr:nvSpPr>
          <xdr:spPr bwMode="auto">
            <a:xfrm>
              <a:off x="265" y="1579"/>
              <a:ext cx="88"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16 Miles</a:t>
              </a:r>
            </a:p>
          </xdr:txBody>
        </xdr:sp>
        <xdr:sp macro="" textlink="">
          <xdr:nvSpPr>
            <xdr:cNvPr id="37737" name="Text Box 873">
              <a:extLst>
                <a:ext uri="{FF2B5EF4-FFF2-40B4-BE49-F238E27FC236}">
                  <a16:creationId xmlns:a16="http://schemas.microsoft.com/office/drawing/2014/main" id="{AFEDEFD7-048E-428E-B9D3-ACB0A799CDBD}"/>
                </a:ext>
              </a:extLst>
            </xdr:cNvPr>
            <xdr:cNvSpPr txBox="1">
              <a:spLocks noChangeArrowheads="1"/>
            </xdr:cNvSpPr>
          </xdr:nvSpPr>
          <xdr:spPr bwMode="auto">
            <a:xfrm>
              <a:off x="456" y="1579"/>
              <a:ext cx="96"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17 Miles</a:t>
              </a:r>
            </a:p>
          </xdr:txBody>
        </xdr:sp>
        <xdr:sp macro="" textlink="">
          <xdr:nvSpPr>
            <xdr:cNvPr id="37738" name="Text Box 874">
              <a:extLst>
                <a:ext uri="{FF2B5EF4-FFF2-40B4-BE49-F238E27FC236}">
                  <a16:creationId xmlns:a16="http://schemas.microsoft.com/office/drawing/2014/main" id="{703F20FF-6F27-4815-8818-17A2F41C6176}"/>
                </a:ext>
              </a:extLst>
            </xdr:cNvPr>
            <xdr:cNvSpPr txBox="1">
              <a:spLocks noChangeArrowheads="1"/>
            </xdr:cNvSpPr>
          </xdr:nvSpPr>
          <xdr:spPr bwMode="auto">
            <a:xfrm>
              <a:off x="654" y="1579"/>
              <a:ext cx="86"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18 Miles</a:t>
              </a:r>
            </a:p>
          </xdr:txBody>
        </xdr:sp>
        <xdr:sp macro="" textlink="">
          <xdr:nvSpPr>
            <xdr:cNvPr id="37739" name="Text Box 875">
              <a:extLst>
                <a:ext uri="{FF2B5EF4-FFF2-40B4-BE49-F238E27FC236}">
                  <a16:creationId xmlns:a16="http://schemas.microsoft.com/office/drawing/2014/main" id="{731BDF2C-6041-4A82-8FB8-DF3858B06F21}"/>
                </a:ext>
              </a:extLst>
            </xdr:cNvPr>
            <xdr:cNvSpPr txBox="1">
              <a:spLocks noChangeArrowheads="1"/>
            </xdr:cNvSpPr>
          </xdr:nvSpPr>
          <xdr:spPr bwMode="auto">
            <a:xfrm>
              <a:off x="843" y="1579"/>
              <a:ext cx="88"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19 Miles</a:t>
              </a:r>
            </a:p>
          </xdr:txBody>
        </xdr:sp>
        <xdr:sp macro="" textlink="">
          <xdr:nvSpPr>
            <xdr:cNvPr id="37740" name="Text Box 876">
              <a:extLst>
                <a:ext uri="{FF2B5EF4-FFF2-40B4-BE49-F238E27FC236}">
                  <a16:creationId xmlns:a16="http://schemas.microsoft.com/office/drawing/2014/main" id="{33CBBF4D-F45B-484D-8A95-825A90CD5CA9}"/>
                </a:ext>
              </a:extLst>
            </xdr:cNvPr>
            <xdr:cNvSpPr txBox="1">
              <a:spLocks noChangeArrowheads="1"/>
            </xdr:cNvSpPr>
          </xdr:nvSpPr>
          <xdr:spPr bwMode="auto">
            <a:xfrm>
              <a:off x="1035" y="1579"/>
              <a:ext cx="88"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20 Miles</a:t>
              </a:r>
            </a:p>
          </xdr:txBody>
        </xdr:sp>
      </xdr:grpSp>
    </xdr:grpSp>
    <xdr:clientData/>
  </xdr:twoCellAnchor>
  <xdr:twoCellAnchor>
    <xdr:from>
      <xdr:col>1</xdr:col>
      <xdr:colOff>209550</xdr:colOff>
      <xdr:row>29</xdr:row>
      <xdr:rowOff>95250</xdr:rowOff>
    </xdr:from>
    <xdr:to>
      <xdr:col>18</xdr:col>
      <xdr:colOff>209550</xdr:colOff>
      <xdr:row>48</xdr:row>
      <xdr:rowOff>114300</xdr:rowOff>
    </xdr:to>
    <xdr:graphicFrame macro="">
      <xdr:nvGraphicFramePr>
        <xdr:cNvPr id="66092062" name="Chart 74">
          <a:extLst>
            <a:ext uri="{FF2B5EF4-FFF2-40B4-BE49-F238E27FC236}">
              <a16:creationId xmlns:a16="http://schemas.microsoft.com/office/drawing/2014/main" id="{7D94B9D7-8A25-4886-B823-7140F889DD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304800</xdr:colOff>
      <xdr:row>30</xdr:row>
      <xdr:rowOff>95250</xdr:rowOff>
    </xdr:from>
    <xdr:to>
      <xdr:col>18</xdr:col>
      <xdr:colOff>514350</xdr:colOff>
      <xdr:row>48</xdr:row>
      <xdr:rowOff>104775</xdr:rowOff>
    </xdr:to>
    <xdr:grpSp>
      <xdr:nvGrpSpPr>
        <xdr:cNvPr id="66092063" name="Group 900">
          <a:extLst>
            <a:ext uri="{FF2B5EF4-FFF2-40B4-BE49-F238E27FC236}">
              <a16:creationId xmlns:a16="http://schemas.microsoft.com/office/drawing/2014/main" id="{3EFB9254-1F06-49A0-B83D-54195A665824}"/>
            </a:ext>
          </a:extLst>
        </xdr:cNvPr>
        <xdr:cNvGrpSpPr>
          <a:grpSpLocks/>
        </xdr:cNvGrpSpPr>
      </xdr:nvGrpSpPr>
      <xdr:grpSpPr bwMode="auto">
        <a:xfrm>
          <a:off x="821871" y="6082393"/>
          <a:ext cx="10414908" cy="3043918"/>
          <a:chOff x="81" y="576"/>
          <a:chExt cx="1048" cy="303"/>
        </a:xfrm>
      </xdr:grpSpPr>
      <xdr:grpSp>
        <xdr:nvGrpSpPr>
          <xdr:cNvPr id="66092390" name="Group 897">
            <a:extLst>
              <a:ext uri="{FF2B5EF4-FFF2-40B4-BE49-F238E27FC236}">
                <a16:creationId xmlns:a16="http://schemas.microsoft.com/office/drawing/2014/main" id="{1A3DC736-ED40-4FB6-8FD8-D76E76968F0C}"/>
              </a:ext>
            </a:extLst>
          </xdr:cNvPr>
          <xdr:cNvGrpSpPr>
            <a:grpSpLocks/>
          </xdr:cNvGrpSpPr>
        </xdr:nvGrpSpPr>
        <xdr:grpSpPr bwMode="auto">
          <a:xfrm>
            <a:off x="117" y="576"/>
            <a:ext cx="964" cy="276"/>
            <a:chOff x="117" y="576"/>
            <a:chExt cx="964" cy="276"/>
          </a:xfrm>
        </xdr:grpSpPr>
        <xdr:sp macro="" textlink="">
          <xdr:nvSpPr>
            <xdr:cNvPr id="66092405" name="Line 615">
              <a:extLst>
                <a:ext uri="{FF2B5EF4-FFF2-40B4-BE49-F238E27FC236}">
                  <a16:creationId xmlns:a16="http://schemas.microsoft.com/office/drawing/2014/main" id="{C3D2CAFC-456D-4AFC-A4A1-5A664A85905B}"/>
                </a:ext>
              </a:extLst>
            </xdr:cNvPr>
            <xdr:cNvSpPr>
              <a:spLocks noChangeShapeType="1"/>
            </xdr:cNvSpPr>
          </xdr:nvSpPr>
          <xdr:spPr bwMode="auto">
            <a:xfrm>
              <a:off x="1080" y="576"/>
              <a:ext cx="0" cy="276"/>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406" name="Line 616">
              <a:extLst>
                <a:ext uri="{FF2B5EF4-FFF2-40B4-BE49-F238E27FC236}">
                  <a16:creationId xmlns:a16="http://schemas.microsoft.com/office/drawing/2014/main" id="{D82CADD4-6563-4A29-BFBB-0E6923083173}"/>
                </a:ext>
              </a:extLst>
            </xdr:cNvPr>
            <xdr:cNvSpPr>
              <a:spLocks noChangeShapeType="1"/>
            </xdr:cNvSpPr>
          </xdr:nvSpPr>
          <xdr:spPr bwMode="auto">
            <a:xfrm>
              <a:off x="119" y="576"/>
              <a:ext cx="960"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407" name="Line 617">
              <a:extLst>
                <a:ext uri="{FF2B5EF4-FFF2-40B4-BE49-F238E27FC236}">
                  <a16:creationId xmlns:a16="http://schemas.microsoft.com/office/drawing/2014/main" id="{4C22F5CD-16D0-4E4D-B2CD-4282E1546418}"/>
                </a:ext>
              </a:extLst>
            </xdr:cNvPr>
            <xdr:cNvSpPr>
              <a:spLocks noChangeShapeType="1"/>
            </xdr:cNvSpPr>
          </xdr:nvSpPr>
          <xdr:spPr bwMode="auto">
            <a:xfrm>
              <a:off x="118" y="587"/>
              <a:ext cx="961"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408" name="Line 618">
              <a:extLst>
                <a:ext uri="{FF2B5EF4-FFF2-40B4-BE49-F238E27FC236}">
                  <a16:creationId xmlns:a16="http://schemas.microsoft.com/office/drawing/2014/main" id="{2283235E-FEF6-4835-8BCC-23954ED16CB1}"/>
                </a:ext>
              </a:extLst>
            </xdr:cNvPr>
            <xdr:cNvSpPr>
              <a:spLocks noChangeShapeType="1"/>
            </xdr:cNvSpPr>
          </xdr:nvSpPr>
          <xdr:spPr bwMode="auto">
            <a:xfrm>
              <a:off x="120" y="598"/>
              <a:ext cx="96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409" name="Line 619">
              <a:extLst>
                <a:ext uri="{FF2B5EF4-FFF2-40B4-BE49-F238E27FC236}">
                  <a16:creationId xmlns:a16="http://schemas.microsoft.com/office/drawing/2014/main" id="{4B38B58D-D502-4759-91E9-AA08347CA22F}"/>
                </a:ext>
              </a:extLst>
            </xdr:cNvPr>
            <xdr:cNvSpPr>
              <a:spLocks noChangeShapeType="1"/>
            </xdr:cNvSpPr>
          </xdr:nvSpPr>
          <xdr:spPr bwMode="auto">
            <a:xfrm>
              <a:off x="120" y="611"/>
              <a:ext cx="95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410" name="Line 620">
              <a:extLst>
                <a:ext uri="{FF2B5EF4-FFF2-40B4-BE49-F238E27FC236}">
                  <a16:creationId xmlns:a16="http://schemas.microsoft.com/office/drawing/2014/main" id="{2BD163DD-4327-4096-8344-41CE9A1DF41F}"/>
                </a:ext>
              </a:extLst>
            </xdr:cNvPr>
            <xdr:cNvSpPr>
              <a:spLocks noChangeShapeType="1"/>
            </xdr:cNvSpPr>
          </xdr:nvSpPr>
          <xdr:spPr bwMode="auto">
            <a:xfrm>
              <a:off x="118" y="622"/>
              <a:ext cx="96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411" name="Line 621">
              <a:extLst>
                <a:ext uri="{FF2B5EF4-FFF2-40B4-BE49-F238E27FC236}">
                  <a16:creationId xmlns:a16="http://schemas.microsoft.com/office/drawing/2014/main" id="{C1B69D6A-099B-4D81-92FD-71E75173682D}"/>
                </a:ext>
              </a:extLst>
            </xdr:cNvPr>
            <xdr:cNvSpPr>
              <a:spLocks noChangeShapeType="1"/>
            </xdr:cNvSpPr>
          </xdr:nvSpPr>
          <xdr:spPr bwMode="auto">
            <a:xfrm>
              <a:off x="120" y="634"/>
              <a:ext cx="95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412" name="Line 622">
              <a:extLst>
                <a:ext uri="{FF2B5EF4-FFF2-40B4-BE49-F238E27FC236}">
                  <a16:creationId xmlns:a16="http://schemas.microsoft.com/office/drawing/2014/main" id="{0B53A6B0-B791-4566-92F5-31384D03D918}"/>
                </a:ext>
              </a:extLst>
            </xdr:cNvPr>
            <xdr:cNvSpPr>
              <a:spLocks noChangeShapeType="1"/>
            </xdr:cNvSpPr>
          </xdr:nvSpPr>
          <xdr:spPr bwMode="auto">
            <a:xfrm>
              <a:off x="118" y="646"/>
              <a:ext cx="96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413" name="Line 623">
              <a:extLst>
                <a:ext uri="{FF2B5EF4-FFF2-40B4-BE49-F238E27FC236}">
                  <a16:creationId xmlns:a16="http://schemas.microsoft.com/office/drawing/2014/main" id="{30222A52-7505-44D0-A30D-C0C0686DC4E0}"/>
                </a:ext>
              </a:extLst>
            </xdr:cNvPr>
            <xdr:cNvSpPr>
              <a:spLocks noChangeShapeType="1"/>
            </xdr:cNvSpPr>
          </xdr:nvSpPr>
          <xdr:spPr bwMode="auto">
            <a:xfrm>
              <a:off x="119" y="657"/>
              <a:ext cx="96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414" name="Line 624">
              <a:extLst>
                <a:ext uri="{FF2B5EF4-FFF2-40B4-BE49-F238E27FC236}">
                  <a16:creationId xmlns:a16="http://schemas.microsoft.com/office/drawing/2014/main" id="{D48C9EA9-856D-4707-B49B-60885424A259}"/>
                </a:ext>
              </a:extLst>
            </xdr:cNvPr>
            <xdr:cNvSpPr>
              <a:spLocks noChangeShapeType="1"/>
            </xdr:cNvSpPr>
          </xdr:nvSpPr>
          <xdr:spPr bwMode="auto">
            <a:xfrm>
              <a:off x="120" y="668"/>
              <a:ext cx="9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415" name="Line 625">
              <a:extLst>
                <a:ext uri="{FF2B5EF4-FFF2-40B4-BE49-F238E27FC236}">
                  <a16:creationId xmlns:a16="http://schemas.microsoft.com/office/drawing/2014/main" id="{5632386A-800A-4BA9-B3A2-ACCA6596C45E}"/>
                </a:ext>
              </a:extLst>
            </xdr:cNvPr>
            <xdr:cNvSpPr>
              <a:spLocks noChangeShapeType="1"/>
            </xdr:cNvSpPr>
          </xdr:nvSpPr>
          <xdr:spPr bwMode="auto">
            <a:xfrm>
              <a:off x="119" y="679"/>
              <a:ext cx="95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416" name="Line 626">
              <a:extLst>
                <a:ext uri="{FF2B5EF4-FFF2-40B4-BE49-F238E27FC236}">
                  <a16:creationId xmlns:a16="http://schemas.microsoft.com/office/drawing/2014/main" id="{68832897-C8F4-4E6B-AEBB-E39FA3C93E12}"/>
                </a:ext>
              </a:extLst>
            </xdr:cNvPr>
            <xdr:cNvSpPr>
              <a:spLocks noChangeShapeType="1"/>
            </xdr:cNvSpPr>
          </xdr:nvSpPr>
          <xdr:spPr bwMode="auto">
            <a:xfrm>
              <a:off x="120" y="691"/>
              <a:ext cx="95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417" name="Line 627">
              <a:extLst>
                <a:ext uri="{FF2B5EF4-FFF2-40B4-BE49-F238E27FC236}">
                  <a16:creationId xmlns:a16="http://schemas.microsoft.com/office/drawing/2014/main" id="{ACC2F22B-A77B-4834-ABBD-1AAD655B12B0}"/>
                </a:ext>
              </a:extLst>
            </xdr:cNvPr>
            <xdr:cNvSpPr>
              <a:spLocks noChangeShapeType="1"/>
            </xdr:cNvSpPr>
          </xdr:nvSpPr>
          <xdr:spPr bwMode="auto">
            <a:xfrm>
              <a:off x="120" y="702"/>
              <a:ext cx="959"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418" name="Line 628">
              <a:extLst>
                <a:ext uri="{FF2B5EF4-FFF2-40B4-BE49-F238E27FC236}">
                  <a16:creationId xmlns:a16="http://schemas.microsoft.com/office/drawing/2014/main" id="{297221C2-9DAD-46DF-BCD6-D62677353731}"/>
                </a:ext>
              </a:extLst>
            </xdr:cNvPr>
            <xdr:cNvSpPr>
              <a:spLocks noChangeShapeType="1"/>
            </xdr:cNvSpPr>
          </xdr:nvSpPr>
          <xdr:spPr bwMode="auto">
            <a:xfrm>
              <a:off x="119" y="713"/>
              <a:ext cx="9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419" name="Line 629">
              <a:extLst>
                <a:ext uri="{FF2B5EF4-FFF2-40B4-BE49-F238E27FC236}">
                  <a16:creationId xmlns:a16="http://schemas.microsoft.com/office/drawing/2014/main" id="{86C27695-897D-4101-B746-D872674EDBCA}"/>
                </a:ext>
              </a:extLst>
            </xdr:cNvPr>
            <xdr:cNvSpPr>
              <a:spLocks noChangeShapeType="1"/>
            </xdr:cNvSpPr>
          </xdr:nvSpPr>
          <xdr:spPr bwMode="auto">
            <a:xfrm>
              <a:off x="117" y="726"/>
              <a:ext cx="962"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420" name="Line 630">
              <a:extLst>
                <a:ext uri="{FF2B5EF4-FFF2-40B4-BE49-F238E27FC236}">
                  <a16:creationId xmlns:a16="http://schemas.microsoft.com/office/drawing/2014/main" id="{A72501EE-7303-45FA-9BB7-6B9A34E0743C}"/>
                </a:ext>
              </a:extLst>
            </xdr:cNvPr>
            <xdr:cNvSpPr>
              <a:spLocks noChangeShapeType="1"/>
            </xdr:cNvSpPr>
          </xdr:nvSpPr>
          <xdr:spPr bwMode="auto">
            <a:xfrm>
              <a:off x="119" y="737"/>
              <a:ext cx="9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421" name="Line 631">
              <a:extLst>
                <a:ext uri="{FF2B5EF4-FFF2-40B4-BE49-F238E27FC236}">
                  <a16:creationId xmlns:a16="http://schemas.microsoft.com/office/drawing/2014/main" id="{0FF7EDA8-BD74-469A-B79B-703D7C4F5072}"/>
                </a:ext>
              </a:extLst>
            </xdr:cNvPr>
            <xdr:cNvSpPr>
              <a:spLocks noChangeShapeType="1"/>
            </xdr:cNvSpPr>
          </xdr:nvSpPr>
          <xdr:spPr bwMode="auto">
            <a:xfrm>
              <a:off x="119" y="749"/>
              <a:ext cx="961"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422" name="Line 632">
              <a:extLst>
                <a:ext uri="{FF2B5EF4-FFF2-40B4-BE49-F238E27FC236}">
                  <a16:creationId xmlns:a16="http://schemas.microsoft.com/office/drawing/2014/main" id="{51F6EEA0-A472-4A92-B596-D9132A4056ED}"/>
                </a:ext>
              </a:extLst>
            </xdr:cNvPr>
            <xdr:cNvSpPr>
              <a:spLocks noChangeShapeType="1"/>
            </xdr:cNvSpPr>
          </xdr:nvSpPr>
          <xdr:spPr bwMode="auto">
            <a:xfrm>
              <a:off x="119" y="761"/>
              <a:ext cx="9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423" name="Line 633">
              <a:extLst>
                <a:ext uri="{FF2B5EF4-FFF2-40B4-BE49-F238E27FC236}">
                  <a16:creationId xmlns:a16="http://schemas.microsoft.com/office/drawing/2014/main" id="{943AB3A8-822A-4D03-A8CC-F919BD14080B}"/>
                </a:ext>
              </a:extLst>
            </xdr:cNvPr>
            <xdr:cNvSpPr>
              <a:spLocks noChangeShapeType="1"/>
            </xdr:cNvSpPr>
          </xdr:nvSpPr>
          <xdr:spPr bwMode="auto">
            <a:xfrm>
              <a:off x="120" y="773"/>
              <a:ext cx="95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424" name="Line 634">
              <a:extLst>
                <a:ext uri="{FF2B5EF4-FFF2-40B4-BE49-F238E27FC236}">
                  <a16:creationId xmlns:a16="http://schemas.microsoft.com/office/drawing/2014/main" id="{BC6DEE2B-A3D3-44B0-9B45-569DA4360DE4}"/>
                </a:ext>
              </a:extLst>
            </xdr:cNvPr>
            <xdr:cNvSpPr>
              <a:spLocks noChangeShapeType="1"/>
            </xdr:cNvSpPr>
          </xdr:nvSpPr>
          <xdr:spPr bwMode="auto">
            <a:xfrm>
              <a:off x="119" y="783"/>
              <a:ext cx="95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425" name="Line 635">
              <a:extLst>
                <a:ext uri="{FF2B5EF4-FFF2-40B4-BE49-F238E27FC236}">
                  <a16:creationId xmlns:a16="http://schemas.microsoft.com/office/drawing/2014/main" id="{8EF8A5FD-3CBA-4373-8456-BCAA97550847}"/>
                </a:ext>
              </a:extLst>
            </xdr:cNvPr>
            <xdr:cNvSpPr>
              <a:spLocks noChangeShapeType="1"/>
            </xdr:cNvSpPr>
          </xdr:nvSpPr>
          <xdr:spPr bwMode="auto">
            <a:xfrm>
              <a:off x="120" y="794"/>
              <a:ext cx="959"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426" name="Line 636">
              <a:extLst>
                <a:ext uri="{FF2B5EF4-FFF2-40B4-BE49-F238E27FC236}">
                  <a16:creationId xmlns:a16="http://schemas.microsoft.com/office/drawing/2014/main" id="{89C9FDE8-CFF0-481F-AAF4-FAE6EF05B408}"/>
                </a:ext>
              </a:extLst>
            </xdr:cNvPr>
            <xdr:cNvSpPr>
              <a:spLocks noChangeShapeType="1"/>
            </xdr:cNvSpPr>
          </xdr:nvSpPr>
          <xdr:spPr bwMode="auto">
            <a:xfrm>
              <a:off x="119" y="806"/>
              <a:ext cx="95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427" name="Line 637">
              <a:extLst>
                <a:ext uri="{FF2B5EF4-FFF2-40B4-BE49-F238E27FC236}">
                  <a16:creationId xmlns:a16="http://schemas.microsoft.com/office/drawing/2014/main" id="{38BC5AAC-2F9C-4A77-AC42-E74753DF5663}"/>
                </a:ext>
              </a:extLst>
            </xdr:cNvPr>
            <xdr:cNvSpPr>
              <a:spLocks noChangeShapeType="1"/>
            </xdr:cNvSpPr>
          </xdr:nvSpPr>
          <xdr:spPr bwMode="auto">
            <a:xfrm>
              <a:off x="120" y="817"/>
              <a:ext cx="96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428" name="Line 638">
              <a:extLst>
                <a:ext uri="{FF2B5EF4-FFF2-40B4-BE49-F238E27FC236}">
                  <a16:creationId xmlns:a16="http://schemas.microsoft.com/office/drawing/2014/main" id="{B6A0DA9C-F0CC-40CC-9E53-5582336DD4B7}"/>
                </a:ext>
              </a:extLst>
            </xdr:cNvPr>
            <xdr:cNvSpPr>
              <a:spLocks noChangeShapeType="1"/>
            </xdr:cNvSpPr>
          </xdr:nvSpPr>
          <xdr:spPr bwMode="auto">
            <a:xfrm>
              <a:off x="119" y="829"/>
              <a:ext cx="95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429" name="Line 639">
              <a:extLst>
                <a:ext uri="{FF2B5EF4-FFF2-40B4-BE49-F238E27FC236}">
                  <a16:creationId xmlns:a16="http://schemas.microsoft.com/office/drawing/2014/main" id="{7BC1CF31-26B7-4204-957C-EE0FF0979B05}"/>
                </a:ext>
              </a:extLst>
            </xdr:cNvPr>
            <xdr:cNvSpPr>
              <a:spLocks noChangeShapeType="1"/>
            </xdr:cNvSpPr>
          </xdr:nvSpPr>
          <xdr:spPr bwMode="auto">
            <a:xfrm>
              <a:off x="119" y="840"/>
              <a:ext cx="962"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grpSp>
      <xdr:grpSp>
        <xdr:nvGrpSpPr>
          <xdr:cNvPr id="66092391" name="Group 899">
            <a:extLst>
              <a:ext uri="{FF2B5EF4-FFF2-40B4-BE49-F238E27FC236}">
                <a16:creationId xmlns:a16="http://schemas.microsoft.com/office/drawing/2014/main" id="{C207B155-8162-49E9-A0BC-A75EAC72369C}"/>
              </a:ext>
            </a:extLst>
          </xdr:cNvPr>
          <xdr:cNvGrpSpPr>
            <a:grpSpLocks/>
          </xdr:cNvGrpSpPr>
        </xdr:nvGrpSpPr>
        <xdr:grpSpPr bwMode="auto">
          <a:xfrm>
            <a:off x="81" y="576"/>
            <a:ext cx="1048" cy="303"/>
            <a:chOff x="81" y="576"/>
            <a:chExt cx="1048" cy="303"/>
          </a:xfrm>
        </xdr:grpSpPr>
        <xdr:grpSp>
          <xdr:nvGrpSpPr>
            <xdr:cNvPr id="66092392" name="Group 898">
              <a:extLst>
                <a:ext uri="{FF2B5EF4-FFF2-40B4-BE49-F238E27FC236}">
                  <a16:creationId xmlns:a16="http://schemas.microsoft.com/office/drawing/2014/main" id="{7D983768-76D2-4C90-8F76-A2D59CE82D8A}"/>
                </a:ext>
              </a:extLst>
            </xdr:cNvPr>
            <xdr:cNvGrpSpPr>
              <a:grpSpLocks/>
            </xdr:cNvGrpSpPr>
          </xdr:nvGrpSpPr>
          <xdr:grpSpPr bwMode="auto">
            <a:xfrm>
              <a:off x="119" y="576"/>
              <a:ext cx="961" cy="276"/>
              <a:chOff x="119" y="576"/>
              <a:chExt cx="961" cy="276"/>
            </a:xfrm>
          </xdr:grpSpPr>
          <xdr:sp macro="" textlink="">
            <xdr:nvSpPr>
              <xdr:cNvPr id="66092399" name="Line 642">
                <a:extLst>
                  <a:ext uri="{FF2B5EF4-FFF2-40B4-BE49-F238E27FC236}">
                    <a16:creationId xmlns:a16="http://schemas.microsoft.com/office/drawing/2014/main" id="{B6A5A9B6-36C5-4935-BEEE-5A1BFF937F8C}"/>
                  </a:ext>
                </a:extLst>
              </xdr:cNvPr>
              <xdr:cNvSpPr>
                <a:spLocks noChangeShapeType="1"/>
              </xdr:cNvSpPr>
            </xdr:nvSpPr>
            <xdr:spPr bwMode="auto">
              <a:xfrm>
                <a:off x="120" y="576"/>
                <a:ext cx="0" cy="275"/>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400" name="Line 643">
                <a:extLst>
                  <a:ext uri="{FF2B5EF4-FFF2-40B4-BE49-F238E27FC236}">
                    <a16:creationId xmlns:a16="http://schemas.microsoft.com/office/drawing/2014/main" id="{E77CFA9B-5658-47CC-A243-DBB7D1541898}"/>
                  </a:ext>
                </a:extLst>
              </xdr:cNvPr>
              <xdr:cNvSpPr>
                <a:spLocks noChangeShapeType="1"/>
              </xdr:cNvSpPr>
            </xdr:nvSpPr>
            <xdr:spPr bwMode="auto">
              <a:xfrm>
                <a:off x="119" y="852"/>
                <a:ext cx="961"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401" name="Line 644">
                <a:extLst>
                  <a:ext uri="{FF2B5EF4-FFF2-40B4-BE49-F238E27FC236}">
                    <a16:creationId xmlns:a16="http://schemas.microsoft.com/office/drawing/2014/main" id="{3E10FAE8-FC27-477F-A7FB-70909F406C17}"/>
                  </a:ext>
                </a:extLst>
              </xdr:cNvPr>
              <xdr:cNvSpPr>
                <a:spLocks noChangeShapeType="1"/>
              </xdr:cNvSpPr>
            </xdr:nvSpPr>
            <xdr:spPr bwMode="auto">
              <a:xfrm>
                <a:off x="313" y="576"/>
                <a:ext cx="0" cy="2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402" name="Line 645">
                <a:extLst>
                  <a:ext uri="{FF2B5EF4-FFF2-40B4-BE49-F238E27FC236}">
                    <a16:creationId xmlns:a16="http://schemas.microsoft.com/office/drawing/2014/main" id="{88BA465E-72D7-4E8C-844D-38570F4547FE}"/>
                  </a:ext>
                </a:extLst>
              </xdr:cNvPr>
              <xdr:cNvSpPr>
                <a:spLocks noChangeShapeType="1"/>
              </xdr:cNvSpPr>
            </xdr:nvSpPr>
            <xdr:spPr bwMode="auto">
              <a:xfrm>
                <a:off x="503" y="576"/>
                <a:ext cx="0" cy="2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403" name="Line 646">
                <a:extLst>
                  <a:ext uri="{FF2B5EF4-FFF2-40B4-BE49-F238E27FC236}">
                    <a16:creationId xmlns:a16="http://schemas.microsoft.com/office/drawing/2014/main" id="{924821DF-AB94-494F-B347-F8FB96BFCA3E}"/>
                  </a:ext>
                </a:extLst>
              </xdr:cNvPr>
              <xdr:cNvSpPr>
                <a:spLocks noChangeShapeType="1"/>
              </xdr:cNvSpPr>
            </xdr:nvSpPr>
            <xdr:spPr bwMode="auto">
              <a:xfrm>
                <a:off x="696" y="576"/>
                <a:ext cx="0" cy="2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404" name="Line 647">
                <a:extLst>
                  <a:ext uri="{FF2B5EF4-FFF2-40B4-BE49-F238E27FC236}">
                    <a16:creationId xmlns:a16="http://schemas.microsoft.com/office/drawing/2014/main" id="{B0825075-AC3E-4860-9264-43F05137C466}"/>
                  </a:ext>
                </a:extLst>
              </xdr:cNvPr>
              <xdr:cNvSpPr>
                <a:spLocks noChangeShapeType="1"/>
              </xdr:cNvSpPr>
            </xdr:nvSpPr>
            <xdr:spPr bwMode="auto">
              <a:xfrm>
                <a:off x="886" y="576"/>
                <a:ext cx="0" cy="2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37512" name="Text Box 648">
              <a:extLst>
                <a:ext uri="{FF2B5EF4-FFF2-40B4-BE49-F238E27FC236}">
                  <a16:creationId xmlns:a16="http://schemas.microsoft.com/office/drawing/2014/main" id="{D52AF004-0543-4C17-ABC5-D88765E6700E}"/>
                </a:ext>
              </a:extLst>
            </xdr:cNvPr>
            <xdr:cNvSpPr txBox="1">
              <a:spLocks noChangeArrowheads="1"/>
            </xdr:cNvSpPr>
          </xdr:nvSpPr>
          <xdr:spPr bwMode="auto">
            <a:xfrm>
              <a:off x="81" y="855"/>
              <a:ext cx="79"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5 Miles</a:t>
              </a:r>
            </a:p>
          </xdr:txBody>
        </xdr:sp>
        <xdr:sp macro="" textlink="">
          <xdr:nvSpPr>
            <xdr:cNvPr id="37513" name="Text Box 649">
              <a:extLst>
                <a:ext uri="{FF2B5EF4-FFF2-40B4-BE49-F238E27FC236}">
                  <a16:creationId xmlns:a16="http://schemas.microsoft.com/office/drawing/2014/main" id="{D1B389CB-C5BE-46C7-9DC4-9BB02A0DBA0A}"/>
                </a:ext>
              </a:extLst>
            </xdr:cNvPr>
            <xdr:cNvSpPr txBox="1">
              <a:spLocks noChangeArrowheads="1"/>
            </xdr:cNvSpPr>
          </xdr:nvSpPr>
          <xdr:spPr bwMode="auto">
            <a:xfrm>
              <a:off x="269" y="855"/>
              <a:ext cx="86"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6 Miles</a:t>
              </a:r>
            </a:p>
          </xdr:txBody>
        </xdr:sp>
        <xdr:sp macro="" textlink="">
          <xdr:nvSpPr>
            <xdr:cNvPr id="37514" name="Text Box 650">
              <a:extLst>
                <a:ext uri="{FF2B5EF4-FFF2-40B4-BE49-F238E27FC236}">
                  <a16:creationId xmlns:a16="http://schemas.microsoft.com/office/drawing/2014/main" id="{69CC4B39-E6CB-4AF4-8A4A-879778A9E495}"/>
                </a:ext>
              </a:extLst>
            </xdr:cNvPr>
            <xdr:cNvSpPr txBox="1">
              <a:spLocks noChangeArrowheads="1"/>
            </xdr:cNvSpPr>
          </xdr:nvSpPr>
          <xdr:spPr bwMode="auto">
            <a:xfrm>
              <a:off x="460" y="855"/>
              <a:ext cx="92"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7 Miles</a:t>
              </a:r>
            </a:p>
          </xdr:txBody>
        </xdr:sp>
        <xdr:sp macro="" textlink="">
          <xdr:nvSpPr>
            <xdr:cNvPr id="37515" name="Text Box 651">
              <a:extLst>
                <a:ext uri="{FF2B5EF4-FFF2-40B4-BE49-F238E27FC236}">
                  <a16:creationId xmlns:a16="http://schemas.microsoft.com/office/drawing/2014/main" id="{C668A863-93FB-4FCF-B6F3-85D7D6D95F32}"/>
                </a:ext>
              </a:extLst>
            </xdr:cNvPr>
            <xdr:cNvSpPr txBox="1">
              <a:spLocks noChangeArrowheads="1"/>
            </xdr:cNvSpPr>
          </xdr:nvSpPr>
          <xdr:spPr bwMode="auto">
            <a:xfrm>
              <a:off x="653" y="855"/>
              <a:ext cx="84"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8 Miles</a:t>
              </a:r>
            </a:p>
          </xdr:txBody>
        </xdr:sp>
        <xdr:sp macro="" textlink="">
          <xdr:nvSpPr>
            <xdr:cNvPr id="37516" name="Text Box 652">
              <a:extLst>
                <a:ext uri="{FF2B5EF4-FFF2-40B4-BE49-F238E27FC236}">
                  <a16:creationId xmlns:a16="http://schemas.microsoft.com/office/drawing/2014/main" id="{6AD1B932-A67D-4985-969A-E318AB6B9B98}"/>
                </a:ext>
              </a:extLst>
            </xdr:cNvPr>
            <xdr:cNvSpPr txBox="1">
              <a:spLocks noChangeArrowheads="1"/>
            </xdr:cNvSpPr>
          </xdr:nvSpPr>
          <xdr:spPr bwMode="auto">
            <a:xfrm>
              <a:off x="844" y="855"/>
              <a:ext cx="73"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9 Miles</a:t>
              </a:r>
            </a:p>
          </xdr:txBody>
        </xdr:sp>
        <xdr:sp macro="" textlink="">
          <xdr:nvSpPr>
            <xdr:cNvPr id="37517" name="Text Box 653">
              <a:extLst>
                <a:ext uri="{FF2B5EF4-FFF2-40B4-BE49-F238E27FC236}">
                  <a16:creationId xmlns:a16="http://schemas.microsoft.com/office/drawing/2014/main" id="{FC34205C-C82B-4FE8-BC7F-A1125F51E357}"/>
                </a:ext>
              </a:extLst>
            </xdr:cNvPr>
            <xdr:cNvSpPr txBox="1">
              <a:spLocks noChangeArrowheads="1"/>
            </xdr:cNvSpPr>
          </xdr:nvSpPr>
          <xdr:spPr bwMode="auto">
            <a:xfrm>
              <a:off x="1032" y="855"/>
              <a:ext cx="97"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10 Miles</a:t>
              </a:r>
            </a:p>
          </xdr:txBody>
        </xdr:sp>
      </xdr:grpSp>
    </xdr:grpSp>
    <xdr:clientData/>
  </xdr:twoCellAnchor>
  <xdr:twoCellAnchor>
    <xdr:from>
      <xdr:col>1</xdr:col>
      <xdr:colOff>257175</xdr:colOff>
      <xdr:row>8</xdr:row>
      <xdr:rowOff>19050</xdr:rowOff>
    </xdr:from>
    <xdr:to>
      <xdr:col>18</xdr:col>
      <xdr:colOff>142875</xdr:colOff>
      <xdr:row>27</xdr:row>
      <xdr:rowOff>19050</xdr:rowOff>
    </xdr:to>
    <xdr:graphicFrame macro="">
      <xdr:nvGraphicFramePr>
        <xdr:cNvPr id="66092064" name="Chart 1">
          <a:extLst>
            <a:ext uri="{FF2B5EF4-FFF2-40B4-BE49-F238E27FC236}">
              <a16:creationId xmlns:a16="http://schemas.microsoft.com/office/drawing/2014/main" id="{5C04D006-6BE9-415B-A16C-30FFE75685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409575</xdr:colOff>
      <xdr:row>9</xdr:row>
      <xdr:rowOff>85725</xdr:rowOff>
    </xdr:from>
    <xdr:to>
      <xdr:col>18</xdr:col>
      <xdr:colOff>495300</xdr:colOff>
      <xdr:row>27</xdr:row>
      <xdr:rowOff>19050</xdr:rowOff>
    </xdr:to>
    <xdr:grpSp>
      <xdr:nvGrpSpPr>
        <xdr:cNvPr id="66092065" name="Group 972">
          <a:extLst>
            <a:ext uri="{FF2B5EF4-FFF2-40B4-BE49-F238E27FC236}">
              <a16:creationId xmlns:a16="http://schemas.microsoft.com/office/drawing/2014/main" id="{B2D193BE-1853-4563-82AE-4619C401703F}"/>
            </a:ext>
          </a:extLst>
        </xdr:cNvPr>
        <xdr:cNvGrpSpPr>
          <a:grpSpLocks/>
        </xdr:cNvGrpSpPr>
      </xdr:nvGrpSpPr>
      <xdr:grpSpPr bwMode="auto">
        <a:xfrm>
          <a:off x="926646" y="2494189"/>
          <a:ext cx="10291083" cy="2954111"/>
          <a:chOff x="89" y="207"/>
          <a:chExt cx="1035" cy="304"/>
        </a:xfrm>
      </xdr:grpSpPr>
      <xdr:grpSp>
        <xdr:nvGrpSpPr>
          <xdr:cNvPr id="66092350" name="Group 971">
            <a:extLst>
              <a:ext uri="{FF2B5EF4-FFF2-40B4-BE49-F238E27FC236}">
                <a16:creationId xmlns:a16="http://schemas.microsoft.com/office/drawing/2014/main" id="{760DE835-DF4E-4C59-BE19-BDBF74883A76}"/>
              </a:ext>
            </a:extLst>
          </xdr:cNvPr>
          <xdr:cNvGrpSpPr>
            <a:grpSpLocks/>
          </xdr:cNvGrpSpPr>
        </xdr:nvGrpSpPr>
        <xdr:grpSpPr bwMode="auto">
          <a:xfrm>
            <a:off x="118" y="207"/>
            <a:ext cx="964" cy="276"/>
            <a:chOff x="118" y="207"/>
            <a:chExt cx="964" cy="276"/>
          </a:xfrm>
        </xdr:grpSpPr>
        <xdr:sp macro="" textlink="">
          <xdr:nvSpPr>
            <xdr:cNvPr id="66092365" name="Line 574">
              <a:extLst>
                <a:ext uri="{FF2B5EF4-FFF2-40B4-BE49-F238E27FC236}">
                  <a16:creationId xmlns:a16="http://schemas.microsoft.com/office/drawing/2014/main" id="{86F9E83A-2725-4299-87F5-81E2BA8B0979}"/>
                </a:ext>
              </a:extLst>
            </xdr:cNvPr>
            <xdr:cNvSpPr>
              <a:spLocks noChangeShapeType="1"/>
            </xdr:cNvSpPr>
          </xdr:nvSpPr>
          <xdr:spPr bwMode="auto">
            <a:xfrm>
              <a:off x="1081" y="207"/>
              <a:ext cx="0" cy="276"/>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366" name="Line 575">
              <a:extLst>
                <a:ext uri="{FF2B5EF4-FFF2-40B4-BE49-F238E27FC236}">
                  <a16:creationId xmlns:a16="http://schemas.microsoft.com/office/drawing/2014/main" id="{24E13B8A-3622-4516-B1B7-1A31F6130C51}"/>
                </a:ext>
              </a:extLst>
            </xdr:cNvPr>
            <xdr:cNvSpPr>
              <a:spLocks noChangeShapeType="1"/>
            </xdr:cNvSpPr>
          </xdr:nvSpPr>
          <xdr:spPr bwMode="auto">
            <a:xfrm>
              <a:off x="120" y="207"/>
              <a:ext cx="960"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367" name="Line 576">
              <a:extLst>
                <a:ext uri="{FF2B5EF4-FFF2-40B4-BE49-F238E27FC236}">
                  <a16:creationId xmlns:a16="http://schemas.microsoft.com/office/drawing/2014/main" id="{C250DB4A-C6E6-4CE3-BCB7-1AA52D48ED16}"/>
                </a:ext>
              </a:extLst>
            </xdr:cNvPr>
            <xdr:cNvSpPr>
              <a:spLocks noChangeShapeType="1"/>
            </xdr:cNvSpPr>
          </xdr:nvSpPr>
          <xdr:spPr bwMode="auto">
            <a:xfrm>
              <a:off x="119" y="218"/>
              <a:ext cx="961"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368" name="Line 577">
              <a:extLst>
                <a:ext uri="{FF2B5EF4-FFF2-40B4-BE49-F238E27FC236}">
                  <a16:creationId xmlns:a16="http://schemas.microsoft.com/office/drawing/2014/main" id="{76C3697C-1E70-4BBA-87B8-A352009E7C5D}"/>
                </a:ext>
              </a:extLst>
            </xdr:cNvPr>
            <xdr:cNvSpPr>
              <a:spLocks noChangeShapeType="1"/>
            </xdr:cNvSpPr>
          </xdr:nvSpPr>
          <xdr:spPr bwMode="auto">
            <a:xfrm>
              <a:off x="121" y="229"/>
              <a:ext cx="96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369" name="Line 578">
              <a:extLst>
                <a:ext uri="{FF2B5EF4-FFF2-40B4-BE49-F238E27FC236}">
                  <a16:creationId xmlns:a16="http://schemas.microsoft.com/office/drawing/2014/main" id="{D458CB18-E586-4C5C-8562-68853DF7EF4D}"/>
                </a:ext>
              </a:extLst>
            </xdr:cNvPr>
            <xdr:cNvSpPr>
              <a:spLocks noChangeShapeType="1"/>
            </xdr:cNvSpPr>
          </xdr:nvSpPr>
          <xdr:spPr bwMode="auto">
            <a:xfrm>
              <a:off x="121" y="242"/>
              <a:ext cx="95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370" name="Line 579">
              <a:extLst>
                <a:ext uri="{FF2B5EF4-FFF2-40B4-BE49-F238E27FC236}">
                  <a16:creationId xmlns:a16="http://schemas.microsoft.com/office/drawing/2014/main" id="{83362078-C57A-46FF-83B6-CD25AB4F2AAC}"/>
                </a:ext>
              </a:extLst>
            </xdr:cNvPr>
            <xdr:cNvSpPr>
              <a:spLocks noChangeShapeType="1"/>
            </xdr:cNvSpPr>
          </xdr:nvSpPr>
          <xdr:spPr bwMode="auto">
            <a:xfrm>
              <a:off x="119" y="253"/>
              <a:ext cx="96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371" name="Line 580">
              <a:extLst>
                <a:ext uri="{FF2B5EF4-FFF2-40B4-BE49-F238E27FC236}">
                  <a16:creationId xmlns:a16="http://schemas.microsoft.com/office/drawing/2014/main" id="{12654DAD-5DF6-48FB-B287-C1984AFB4965}"/>
                </a:ext>
              </a:extLst>
            </xdr:cNvPr>
            <xdr:cNvSpPr>
              <a:spLocks noChangeShapeType="1"/>
            </xdr:cNvSpPr>
          </xdr:nvSpPr>
          <xdr:spPr bwMode="auto">
            <a:xfrm>
              <a:off x="121" y="265"/>
              <a:ext cx="95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372" name="Line 581">
              <a:extLst>
                <a:ext uri="{FF2B5EF4-FFF2-40B4-BE49-F238E27FC236}">
                  <a16:creationId xmlns:a16="http://schemas.microsoft.com/office/drawing/2014/main" id="{3DD13862-792B-44A3-8623-A9D0A3A39248}"/>
                </a:ext>
              </a:extLst>
            </xdr:cNvPr>
            <xdr:cNvSpPr>
              <a:spLocks noChangeShapeType="1"/>
            </xdr:cNvSpPr>
          </xdr:nvSpPr>
          <xdr:spPr bwMode="auto">
            <a:xfrm>
              <a:off x="119" y="277"/>
              <a:ext cx="96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373" name="Line 582">
              <a:extLst>
                <a:ext uri="{FF2B5EF4-FFF2-40B4-BE49-F238E27FC236}">
                  <a16:creationId xmlns:a16="http://schemas.microsoft.com/office/drawing/2014/main" id="{549B0CC9-1347-4C09-A9F5-638A2B3526CF}"/>
                </a:ext>
              </a:extLst>
            </xdr:cNvPr>
            <xdr:cNvSpPr>
              <a:spLocks noChangeShapeType="1"/>
            </xdr:cNvSpPr>
          </xdr:nvSpPr>
          <xdr:spPr bwMode="auto">
            <a:xfrm>
              <a:off x="120" y="288"/>
              <a:ext cx="96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374" name="Line 583">
              <a:extLst>
                <a:ext uri="{FF2B5EF4-FFF2-40B4-BE49-F238E27FC236}">
                  <a16:creationId xmlns:a16="http://schemas.microsoft.com/office/drawing/2014/main" id="{B49CE7E9-12AC-4DE3-9287-4D1D2AD21307}"/>
                </a:ext>
              </a:extLst>
            </xdr:cNvPr>
            <xdr:cNvSpPr>
              <a:spLocks noChangeShapeType="1"/>
            </xdr:cNvSpPr>
          </xdr:nvSpPr>
          <xdr:spPr bwMode="auto">
            <a:xfrm>
              <a:off x="121" y="299"/>
              <a:ext cx="9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375" name="Line 584">
              <a:extLst>
                <a:ext uri="{FF2B5EF4-FFF2-40B4-BE49-F238E27FC236}">
                  <a16:creationId xmlns:a16="http://schemas.microsoft.com/office/drawing/2014/main" id="{F2F6A446-F068-47EC-BEF0-5DA0A3243BA7}"/>
                </a:ext>
              </a:extLst>
            </xdr:cNvPr>
            <xdr:cNvSpPr>
              <a:spLocks noChangeShapeType="1"/>
            </xdr:cNvSpPr>
          </xdr:nvSpPr>
          <xdr:spPr bwMode="auto">
            <a:xfrm>
              <a:off x="120" y="310"/>
              <a:ext cx="95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376" name="Line 585">
              <a:extLst>
                <a:ext uri="{FF2B5EF4-FFF2-40B4-BE49-F238E27FC236}">
                  <a16:creationId xmlns:a16="http://schemas.microsoft.com/office/drawing/2014/main" id="{6EBFE9D8-D06B-45E5-BA8A-181BCC87DCF1}"/>
                </a:ext>
              </a:extLst>
            </xdr:cNvPr>
            <xdr:cNvSpPr>
              <a:spLocks noChangeShapeType="1"/>
            </xdr:cNvSpPr>
          </xdr:nvSpPr>
          <xdr:spPr bwMode="auto">
            <a:xfrm>
              <a:off x="121" y="322"/>
              <a:ext cx="95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377" name="Line 586">
              <a:extLst>
                <a:ext uri="{FF2B5EF4-FFF2-40B4-BE49-F238E27FC236}">
                  <a16:creationId xmlns:a16="http://schemas.microsoft.com/office/drawing/2014/main" id="{9E5F9D14-791D-47E4-94D3-06410CEC4152}"/>
                </a:ext>
              </a:extLst>
            </xdr:cNvPr>
            <xdr:cNvSpPr>
              <a:spLocks noChangeShapeType="1"/>
            </xdr:cNvSpPr>
          </xdr:nvSpPr>
          <xdr:spPr bwMode="auto">
            <a:xfrm>
              <a:off x="121" y="333"/>
              <a:ext cx="959"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378" name="Line 587">
              <a:extLst>
                <a:ext uri="{FF2B5EF4-FFF2-40B4-BE49-F238E27FC236}">
                  <a16:creationId xmlns:a16="http://schemas.microsoft.com/office/drawing/2014/main" id="{9999CE53-252E-4DF2-9923-A51CC5CA5C44}"/>
                </a:ext>
              </a:extLst>
            </xdr:cNvPr>
            <xdr:cNvSpPr>
              <a:spLocks noChangeShapeType="1"/>
            </xdr:cNvSpPr>
          </xdr:nvSpPr>
          <xdr:spPr bwMode="auto">
            <a:xfrm>
              <a:off x="120" y="344"/>
              <a:ext cx="9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379" name="Line 588">
              <a:extLst>
                <a:ext uri="{FF2B5EF4-FFF2-40B4-BE49-F238E27FC236}">
                  <a16:creationId xmlns:a16="http://schemas.microsoft.com/office/drawing/2014/main" id="{737E58D2-93DE-443B-9A4E-E0D8818B74BA}"/>
                </a:ext>
              </a:extLst>
            </xdr:cNvPr>
            <xdr:cNvSpPr>
              <a:spLocks noChangeShapeType="1"/>
            </xdr:cNvSpPr>
          </xdr:nvSpPr>
          <xdr:spPr bwMode="auto">
            <a:xfrm>
              <a:off x="118" y="357"/>
              <a:ext cx="962"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380" name="Line 589">
              <a:extLst>
                <a:ext uri="{FF2B5EF4-FFF2-40B4-BE49-F238E27FC236}">
                  <a16:creationId xmlns:a16="http://schemas.microsoft.com/office/drawing/2014/main" id="{6139D48B-D604-47D0-BC99-CBD8E1B8B9AC}"/>
                </a:ext>
              </a:extLst>
            </xdr:cNvPr>
            <xdr:cNvSpPr>
              <a:spLocks noChangeShapeType="1"/>
            </xdr:cNvSpPr>
          </xdr:nvSpPr>
          <xdr:spPr bwMode="auto">
            <a:xfrm>
              <a:off x="120" y="368"/>
              <a:ext cx="9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381" name="Line 590">
              <a:extLst>
                <a:ext uri="{FF2B5EF4-FFF2-40B4-BE49-F238E27FC236}">
                  <a16:creationId xmlns:a16="http://schemas.microsoft.com/office/drawing/2014/main" id="{4BE2C6CA-83C1-4A76-9B02-4956947FE950}"/>
                </a:ext>
              </a:extLst>
            </xdr:cNvPr>
            <xdr:cNvSpPr>
              <a:spLocks noChangeShapeType="1"/>
            </xdr:cNvSpPr>
          </xdr:nvSpPr>
          <xdr:spPr bwMode="auto">
            <a:xfrm>
              <a:off x="119" y="380"/>
              <a:ext cx="961"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382" name="Line 591">
              <a:extLst>
                <a:ext uri="{FF2B5EF4-FFF2-40B4-BE49-F238E27FC236}">
                  <a16:creationId xmlns:a16="http://schemas.microsoft.com/office/drawing/2014/main" id="{E2DA5B9C-4A9D-4B1D-95E8-D9D8E6AF30AA}"/>
                </a:ext>
              </a:extLst>
            </xdr:cNvPr>
            <xdr:cNvSpPr>
              <a:spLocks noChangeShapeType="1"/>
            </xdr:cNvSpPr>
          </xdr:nvSpPr>
          <xdr:spPr bwMode="auto">
            <a:xfrm>
              <a:off x="120" y="392"/>
              <a:ext cx="9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383" name="Line 592">
              <a:extLst>
                <a:ext uri="{FF2B5EF4-FFF2-40B4-BE49-F238E27FC236}">
                  <a16:creationId xmlns:a16="http://schemas.microsoft.com/office/drawing/2014/main" id="{D09C78BE-8B01-4117-B9D2-F73F80E6AC2A}"/>
                </a:ext>
              </a:extLst>
            </xdr:cNvPr>
            <xdr:cNvSpPr>
              <a:spLocks noChangeShapeType="1"/>
            </xdr:cNvSpPr>
          </xdr:nvSpPr>
          <xdr:spPr bwMode="auto">
            <a:xfrm>
              <a:off x="121" y="404"/>
              <a:ext cx="95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384" name="Line 593">
              <a:extLst>
                <a:ext uri="{FF2B5EF4-FFF2-40B4-BE49-F238E27FC236}">
                  <a16:creationId xmlns:a16="http://schemas.microsoft.com/office/drawing/2014/main" id="{7B098CEA-ECFD-4CC3-BD9C-9D1CB35DAEE3}"/>
                </a:ext>
              </a:extLst>
            </xdr:cNvPr>
            <xdr:cNvSpPr>
              <a:spLocks noChangeShapeType="1"/>
            </xdr:cNvSpPr>
          </xdr:nvSpPr>
          <xdr:spPr bwMode="auto">
            <a:xfrm>
              <a:off x="120" y="414"/>
              <a:ext cx="95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385" name="Line 594">
              <a:extLst>
                <a:ext uri="{FF2B5EF4-FFF2-40B4-BE49-F238E27FC236}">
                  <a16:creationId xmlns:a16="http://schemas.microsoft.com/office/drawing/2014/main" id="{B1887B81-AFD6-4BCE-80DC-E90F0E3A0D9E}"/>
                </a:ext>
              </a:extLst>
            </xdr:cNvPr>
            <xdr:cNvSpPr>
              <a:spLocks noChangeShapeType="1"/>
            </xdr:cNvSpPr>
          </xdr:nvSpPr>
          <xdr:spPr bwMode="auto">
            <a:xfrm>
              <a:off x="121" y="425"/>
              <a:ext cx="959"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386" name="Line 595">
              <a:extLst>
                <a:ext uri="{FF2B5EF4-FFF2-40B4-BE49-F238E27FC236}">
                  <a16:creationId xmlns:a16="http://schemas.microsoft.com/office/drawing/2014/main" id="{80B4ED84-B75B-4327-AACF-A49E4D597AF1}"/>
                </a:ext>
              </a:extLst>
            </xdr:cNvPr>
            <xdr:cNvSpPr>
              <a:spLocks noChangeShapeType="1"/>
            </xdr:cNvSpPr>
          </xdr:nvSpPr>
          <xdr:spPr bwMode="auto">
            <a:xfrm>
              <a:off x="120" y="437"/>
              <a:ext cx="95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387" name="Line 596">
              <a:extLst>
                <a:ext uri="{FF2B5EF4-FFF2-40B4-BE49-F238E27FC236}">
                  <a16:creationId xmlns:a16="http://schemas.microsoft.com/office/drawing/2014/main" id="{CB4EED4D-BB2D-454E-A607-557303490380}"/>
                </a:ext>
              </a:extLst>
            </xdr:cNvPr>
            <xdr:cNvSpPr>
              <a:spLocks noChangeShapeType="1"/>
            </xdr:cNvSpPr>
          </xdr:nvSpPr>
          <xdr:spPr bwMode="auto">
            <a:xfrm>
              <a:off x="121" y="448"/>
              <a:ext cx="96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388" name="Line 597">
              <a:extLst>
                <a:ext uri="{FF2B5EF4-FFF2-40B4-BE49-F238E27FC236}">
                  <a16:creationId xmlns:a16="http://schemas.microsoft.com/office/drawing/2014/main" id="{CEF2707A-614E-4442-8AE5-FE205806704A}"/>
                </a:ext>
              </a:extLst>
            </xdr:cNvPr>
            <xdr:cNvSpPr>
              <a:spLocks noChangeShapeType="1"/>
            </xdr:cNvSpPr>
          </xdr:nvSpPr>
          <xdr:spPr bwMode="auto">
            <a:xfrm>
              <a:off x="120" y="460"/>
              <a:ext cx="95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389" name="Line 598">
              <a:extLst>
                <a:ext uri="{FF2B5EF4-FFF2-40B4-BE49-F238E27FC236}">
                  <a16:creationId xmlns:a16="http://schemas.microsoft.com/office/drawing/2014/main" id="{D3FAC3BB-8176-44C3-9702-1B7CE3CFADF9}"/>
                </a:ext>
              </a:extLst>
            </xdr:cNvPr>
            <xdr:cNvSpPr>
              <a:spLocks noChangeShapeType="1"/>
            </xdr:cNvSpPr>
          </xdr:nvSpPr>
          <xdr:spPr bwMode="auto">
            <a:xfrm>
              <a:off x="120" y="471"/>
              <a:ext cx="962"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grpSp>
      <xdr:grpSp>
        <xdr:nvGrpSpPr>
          <xdr:cNvPr id="66092351" name="Group 970">
            <a:extLst>
              <a:ext uri="{FF2B5EF4-FFF2-40B4-BE49-F238E27FC236}">
                <a16:creationId xmlns:a16="http://schemas.microsoft.com/office/drawing/2014/main" id="{8760C379-5883-4E47-8942-3639FEEDECDB}"/>
              </a:ext>
            </a:extLst>
          </xdr:cNvPr>
          <xdr:cNvGrpSpPr>
            <a:grpSpLocks/>
          </xdr:cNvGrpSpPr>
        </xdr:nvGrpSpPr>
        <xdr:grpSpPr bwMode="auto">
          <a:xfrm>
            <a:off x="89" y="207"/>
            <a:ext cx="1035" cy="304"/>
            <a:chOff x="89" y="207"/>
            <a:chExt cx="1035" cy="304"/>
          </a:xfrm>
        </xdr:grpSpPr>
        <xdr:grpSp>
          <xdr:nvGrpSpPr>
            <xdr:cNvPr id="66092352" name="Group 888">
              <a:extLst>
                <a:ext uri="{FF2B5EF4-FFF2-40B4-BE49-F238E27FC236}">
                  <a16:creationId xmlns:a16="http://schemas.microsoft.com/office/drawing/2014/main" id="{DFA97A44-0165-401C-9AA9-DF94B0566F3B}"/>
                </a:ext>
              </a:extLst>
            </xdr:cNvPr>
            <xdr:cNvGrpSpPr>
              <a:grpSpLocks/>
            </xdr:cNvGrpSpPr>
          </xdr:nvGrpSpPr>
          <xdr:grpSpPr bwMode="auto">
            <a:xfrm>
              <a:off x="120" y="207"/>
              <a:ext cx="961" cy="276"/>
              <a:chOff x="119" y="206"/>
              <a:chExt cx="961" cy="276"/>
            </a:xfrm>
          </xdr:grpSpPr>
          <xdr:sp macro="" textlink="">
            <xdr:nvSpPr>
              <xdr:cNvPr id="66092359" name="Line 601">
                <a:extLst>
                  <a:ext uri="{FF2B5EF4-FFF2-40B4-BE49-F238E27FC236}">
                    <a16:creationId xmlns:a16="http://schemas.microsoft.com/office/drawing/2014/main" id="{A165120C-BD42-49A5-8AA8-65CA9887E5EC}"/>
                  </a:ext>
                </a:extLst>
              </xdr:cNvPr>
              <xdr:cNvSpPr>
                <a:spLocks noChangeShapeType="1"/>
              </xdr:cNvSpPr>
            </xdr:nvSpPr>
            <xdr:spPr bwMode="auto">
              <a:xfrm>
                <a:off x="120" y="206"/>
                <a:ext cx="0" cy="275"/>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360" name="Line 602">
                <a:extLst>
                  <a:ext uri="{FF2B5EF4-FFF2-40B4-BE49-F238E27FC236}">
                    <a16:creationId xmlns:a16="http://schemas.microsoft.com/office/drawing/2014/main" id="{C7B47BC1-7232-4291-AF41-B15682C41376}"/>
                  </a:ext>
                </a:extLst>
              </xdr:cNvPr>
              <xdr:cNvSpPr>
                <a:spLocks noChangeShapeType="1"/>
              </xdr:cNvSpPr>
            </xdr:nvSpPr>
            <xdr:spPr bwMode="auto">
              <a:xfrm>
                <a:off x="119" y="482"/>
                <a:ext cx="961"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361" name="Line 603">
                <a:extLst>
                  <a:ext uri="{FF2B5EF4-FFF2-40B4-BE49-F238E27FC236}">
                    <a16:creationId xmlns:a16="http://schemas.microsoft.com/office/drawing/2014/main" id="{E007AF40-E779-49EE-A20B-DB11AD5F9CD6}"/>
                  </a:ext>
                </a:extLst>
              </xdr:cNvPr>
              <xdr:cNvSpPr>
                <a:spLocks noChangeShapeType="1"/>
              </xdr:cNvSpPr>
            </xdr:nvSpPr>
            <xdr:spPr bwMode="auto">
              <a:xfrm>
                <a:off x="313" y="206"/>
                <a:ext cx="0" cy="2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362" name="Line 604">
                <a:extLst>
                  <a:ext uri="{FF2B5EF4-FFF2-40B4-BE49-F238E27FC236}">
                    <a16:creationId xmlns:a16="http://schemas.microsoft.com/office/drawing/2014/main" id="{31DA901D-9BC9-4E7D-9194-B9B6711F9D84}"/>
                  </a:ext>
                </a:extLst>
              </xdr:cNvPr>
              <xdr:cNvSpPr>
                <a:spLocks noChangeShapeType="1"/>
              </xdr:cNvSpPr>
            </xdr:nvSpPr>
            <xdr:spPr bwMode="auto">
              <a:xfrm>
                <a:off x="503" y="206"/>
                <a:ext cx="0" cy="2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363" name="Line 605">
                <a:extLst>
                  <a:ext uri="{FF2B5EF4-FFF2-40B4-BE49-F238E27FC236}">
                    <a16:creationId xmlns:a16="http://schemas.microsoft.com/office/drawing/2014/main" id="{AACF6679-EDC2-46A4-BB3F-FEEA3697D554}"/>
                  </a:ext>
                </a:extLst>
              </xdr:cNvPr>
              <xdr:cNvSpPr>
                <a:spLocks noChangeShapeType="1"/>
              </xdr:cNvSpPr>
            </xdr:nvSpPr>
            <xdr:spPr bwMode="auto">
              <a:xfrm>
                <a:off x="696" y="206"/>
                <a:ext cx="0" cy="2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364" name="Line 606">
                <a:extLst>
                  <a:ext uri="{FF2B5EF4-FFF2-40B4-BE49-F238E27FC236}">
                    <a16:creationId xmlns:a16="http://schemas.microsoft.com/office/drawing/2014/main" id="{D6D6A1D3-67A1-4A68-9930-549D9FC28C2C}"/>
                  </a:ext>
                </a:extLst>
              </xdr:cNvPr>
              <xdr:cNvSpPr>
                <a:spLocks noChangeShapeType="1"/>
              </xdr:cNvSpPr>
            </xdr:nvSpPr>
            <xdr:spPr bwMode="auto">
              <a:xfrm>
                <a:off x="886" y="206"/>
                <a:ext cx="0" cy="27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37471" name="Text Box 607">
              <a:extLst>
                <a:ext uri="{FF2B5EF4-FFF2-40B4-BE49-F238E27FC236}">
                  <a16:creationId xmlns:a16="http://schemas.microsoft.com/office/drawing/2014/main" id="{775D2881-CDDF-45C2-BB0E-96074815CF6C}"/>
                </a:ext>
              </a:extLst>
            </xdr:cNvPr>
            <xdr:cNvSpPr txBox="1">
              <a:spLocks noChangeArrowheads="1"/>
            </xdr:cNvSpPr>
          </xdr:nvSpPr>
          <xdr:spPr bwMode="auto">
            <a:xfrm>
              <a:off x="89" y="486"/>
              <a:ext cx="65"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Start</a:t>
              </a:r>
            </a:p>
          </xdr:txBody>
        </xdr:sp>
        <xdr:sp macro="" textlink="">
          <xdr:nvSpPr>
            <xdr:cNvPr id="37472" name="Text Box 608">
              <a:extLst>
                <a:ext uri="{FF2B5EF4-FFF2-40B4-BE49-F238E27FC236}">
                  <a16:creationId xmlns:a16="http://schemas.microsoft.com/office/drawing/2014/main" id="{29590046-9651-415D-AB9B-49B843F79932}"/>
                </a:ext>
              </a:extLst>
            </xdr:cNvPr>
            <xdr:cNvSpPr txBox="1">
              <a:spLocks noChangeArrowheads="1"/>
            </xdr:cNvSpPr>
          </xdr:nvSpPr>
          <xdr:spPr bwMode="auto">
            <a:xfrm>
              <a:off x="276" y="486"/>
              <a:ext cx="72"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 Mile</a:t>
              </a:r>
            </a:p>
          </xdr:txBody>
        </xdr:sp>
        <xdr:sp macro="" textlink="">
          <xdr:nvSpPr>
            <xdr:cNvPr id="37473" name="Text Box 609">
              <a:extLst>
                <a:ext uri="{FF2B5EF4-FFF2-40B4-BE49-F238E27FC236}">
                  <a16:creationId xmlns:a16="http://schemas.microsoft.com/office/drawing/2014/main" id="{A65C579E-9BAB-4191-9F66-1EB4AA96B336}"/>
                </a:ext>
              </a:extLst>
            </xdr:cNvPr>
            <xdr:cNvSpPr txBox="1">
              <a:spLocks noChangeArrowheads="1"/>
            </xdr:cNvSpPr>
          </xdr:nvSpPr>
          <xdr:spPr bwMode="auto">
            <a:xfrm>
              <a:off x="464" y="486"/>
              <a:ext cx="91"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 Miles</a:t>
              </a:r>
            </a:p>
          </xdr:txBody>
        </xdr:sp>
        <xdr:sp macro="" textlink="">
          <xdr:nvSpPr>
            <xdr:cNvPr id="37474" name="Text Box 610">
              <a:extLst>
                <a:ext uri="{FF2B5EF4-FFF2-40B4-BE49-F238E27FC236}">
                  <a16:creationId xmlns:a16="http://schemas.microsoft.com/office/drawing/2014/main" id="{C819EB04-9293-4F9A-85A8-43037B630A09}"/>
                </a:ext>
              </a:extLst>
            </xdr:cNvPr>
            <xdr:cNvSpPr txBox="1">
              <a:spLocks noChangeArrowheads="1"/>
            </xdr:cNvSpPr>
          </xdr:nvSpPr>
          <xdr:spPr bwMode="auto">
            <a:xfrm>
              <a:off x="660" y="486"/>
              <a:ext cx="72"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3 Miles</a:t>
              </a:r>
            </a:p>
          </xdr:txBody>
        </xdr:sp>
        <xdr:sp macro="" textlink="">
          <xdr:nvSpPr>
            <xdr:cNvPr id="37475" name="Text Box 611">
              <a:extLst>
                <a:ext uri="{FF2B5EF4-FFF2-40B4-BE49-F238E27FC236}">
                  <a16:creationId xmlns:a16="http://schemas.microsoft.com/office/drawing/2014/main" id="{8C960ACF-9BB7-4F1E-90C0-B206FFCD83D1}"/>
                </a:ext>
              </a:extLst>
            </xdr:cNvPr>
            <xdr:cNvSpPr txBox="1">
              <a:spLocks noChangeArrowheads="1"/>
            </xdr:cNvSpPr>
          </xdr:nvSpPr>
          <xdr:spPr bwMode="auto">
            <a:xfrm>
              <a:off x="851" y="486"/>
              <a:ext cx="72" cy="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4 Miles</a:t>
              </a:r>
            </a:p>
          </xdr:txBody>
        </xdr:sp>
        <xdr:sp macro="" textlink="">
          <xdr:nvSpPr>
            <xdr:cNvPr id="37476" name="Text Box 612">
              <a:extLst>
                <a:ext uri="{FF2B5EF4-FFF2-40B4-BE49-F238E27FC236}">
                  <a16:creationId xmlns:a16="http://schemas.microsoft.com/office/drawing/2014/main" id="{4AAE6F28-79F3-4B88-9DB2-3F187AD6864D}"/>
                </a:ext>
              </a:extLst>
            </xdr:cNvPr>
            <xdr:cNvSpPr txBox="1">
              <a:spLocks noChangeArrowheads="1"/>
            </xdr:cNvSpPr>
          </xdr:nvSpPr>
          <xdr:spPr bwMode="auto">
            <a:xfrm>
              <a:off x="1044" y="486"/>
              <a:ext cx="80" cy="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5 Miles</a:t>
              </a:r>
            </a:p>
          </xdr:txBody>
        </xdr:sp>
      </xdr:grpSp>
    </xdr:grpSp>
    <xdr:clientData/>
  </xdr:twoCellAnchor>
  <xdr:twoCellAnchor>
    <xdr:from>
      <xdr:col>1</xdr:col>
      <xdr:colOff>219075</xdr:colOff>
      <xdr:row>50</xdr:row>
      <xdr:rowOff>95250</xdr:rowOff>
    </xdr:from>
    <xdr:to>
      <xdr:col>18</xdr:col>
      <xdr:colOff>209550</xdr:colOff>
      <xdr:row>69</xdr:row>
      <xdr:rowOff>123825</xdr:rowOff>
    </xdr:to>
    <xdr:graphicFrame macro="">
      <xdr:nvGraphicFramePr>
        <xdr:cNvPr id="66092066" name="Chart 654">
          <a:extLst>
            <a:ext uri="{FF2B5EF4-FFF2-40B4-BE49-F238E27FC236}">
              <a16:creationId xmlns:a16="http://schemas.microsoft.com/office/drawing/2014/main" id="{6E09DC0D-5DF1-428B-BDB1-396AD90BF1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295275</xdr:colOff>
      <xdr:row>51</xdr:row>
      <xdr:rowOff>104775</xdr:rowOff>
    </xdr:from>
    <xdr:to>
      <xdr:col>18</xdr:col>
      <xdr:colOff>457200</xdr:colOff>
      <xdr:row>69</xdr:row>
      <xdr:rowOff>114300</xdr:rowOff>
    </xdr:to>
    <xdr:grpSp>
      <xdr:nvGrpSpPr>
        <xdr:cNvPr id="66092067" name="Group 960">
          <a:extLst>
            <a:ext uri="{FF2B5EF4-FFF2-40B4-BE49-F238E27FC236}">
              <a16:creationId xmlns:a16="http://schemas.microsoft.com/office/drawing/2014/main" id="{537D9EF6-A945-431D-97FF-6F8C60857331}"/>
            </a:ext>
          </a:extLst>
        </xdr:cNvPr>
        <xdr:cNvGrpSpPr>
          <a:grpSpLocks/>
        </xdr:cNvGrpSpPr>
      </xdr:nvGrpSpPr>
      <xdr:grpSpPr bwMode="auto">
        <a:xfrm>
          <a:off x="812346" y="9670596"/>
          <a:ext cx="10367283" cy="3043918"/>
          <a:chOff x="82" y="944"/>
          <a:chExt cx="1043" cy="305"/>
        </a:xfrm>
      </xdr:grpSpPr>
      <xdr:grpSp>
        <xdr:nvGrpSpPr>
          <xdr:cNvPr id="66092310" name="Group 959">
            <a:extLst>
              <a:ext uri="{FF2B5EF4-FFF2-40B4-BE49-F238E27FC236}">
                <a16:creationId xmlns:a16="http://schemas.microsoft.com/office/drawing/2014/main" id="{AA6D4A83-1F16-4D34-9820-E6CC59579224}"/>
              </a:ext>
            </a:extLst>
          </xdr:cNvPr>
          <xdr:cNvGrpSpPr>
            <a:grpSpLocks/>
          </xdr:cNvGrpSpPr>
        </xdr:nvGrpSpPr>
        <xdr:grpSpPr bwMode="auto">
          <a:xfrm>
            <a:off x="119" y="944"/>
            <a:ext cx="964" cy="278"/>
            <a:chOff x="119" y="944"/>
            <a:chExt cx="964" cy="278"/>
          </a:xfrm>
        </xdr:grpSpPr>
        <xdr:sp macro="" textlink="">
          <xdr:nvSpPr>
            <xdr:cNvPr id="66092325" name="Line 657">
              <a:extLst>
                <a:ext uri="{FF2B5EF4-FFF2-40B4-BE49-F238E27FC236}">
                  <a16:creationId xmlns:a16="http://schemas.microsoft.com/office/drawing/2014/main" id="{1B953392-50D5-4F4E-8433-8959F27A8303}"/>
                </a:ext>
              </a:extLst>
            </xdr:cNvPr>
            <xdr:cNvSpPr>
              <a:spLocks noChangeShapeType="1"/>
            </xdr:cNvSpPr>
          </xdr:nvSpPr>
          <xdr:spPr bwMode="auto">
            <a:xfrm>
              <a:off x="1082" y="944"/>
              <a:ext cx="0" cy="278"/>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326" name="Line 658">
              <a:extLst>
                <a:ext uri="{FF2B5EF4-FFF2-40B4-BE49-F238E27FC236}">
                  <a16:creationId xmlns:a16="http://schemas.microsoft.com/office/drawing/2014/main" id="{A6A9EF8C-1703-455B-AF58-F9EB3AE069E4}"/>
                </a:ext>
              </a:extLst>
            </xdr:cNvPr>
            <xdr:cNvSpPr>
              <a:spLocks noChangeShapeType="1"/>
            </xdr:cNvSpPr>
          </xdr:nvSpPr>
          <xdr:spPr bwMode="auto">
            <a:xfrm>
              <a:off x="121" y="944"/>
              <a:ext cx="960"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327" name="Line 659">
              <a:extLst>
                <a:ext uri="{FF2B5EF4-FFF2-40B4-BE49-F238E27FC236}">
                  <a16:creationId xmlns:a16="http://schemas.microsoft.com/office/drawing/2014/main" id="{4A6D9B40-8343-4498-B705-AFB99615BDD5}"/>
                </a:ext>
              </a:extLst>
            </xdr:cNvPr>
            <xdr:cNvSpPr>
              <a:spLocks noChangeShapeType="1"/>
            </xdr:cNvSpPr>
          </xdr:nvSpPr>
          <xdr:spPr bwMode="auto">
            <a:xfrm>
              <a:off x="120" y="955"/>
              <a:ext cx="961"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328" name="Line 660">
              <a:extLst>
                <a:ext uri="{FF2B5EF4-FFF2-40B4-BE49-F238E27FC236}">
                  <a16:creationId xmlns:a16="http://schemas.microsoft.com/office/drawing/2014/main" id="{A3CC8CC2-21C5-4DA5-928F-13727CBF1916}"/>
                </a:ext>
              </a:extLst>
            </xdr:cNvPr>
            <xdr:cNvSpPr>
              <a:spLocks noChangeShapeType="1"/>
            </xdr:cNvSpPr>
          </xdr:nvSpPr>
          <xdr:spPr bwMode="auto">
            <a:xfrm>
              <a:off x="122" y="966"/>
              <a:ext cx="96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329" name="Line 661">
              <a:extLst>
                <a:ext uri="{FF2B5EF4-FFF2-40B4-BE49-F238E27FC236}">
                  <a16:creationId xmlns:a16="http://schemas.microsoft.com/office/drawing/2014/main" id="{E6C07BD1-FF22-4BCD-8E77-CC87512C96E2}"/>
                </a:ext>
              </a:extLst>
            </xdr:cNvPr>
            <xdr:cNvSpPr>
              <a:spLocks noChangeShapeType="1"/>
            </xdr:cNvSpPr>
          </xdr:nvSpPr>
          <xdr:spPr bwMode="auto">
            <a:xfrm>
              <a:off x="122" y="979"/>
              <a:ext cx="95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330" name="Line 662">
              <a:extLst>
                <a:ext uri="{FF2B5EF4-FFF2-40B4-BE49-F238E27FC236}">
                  <a16:creationId xmlns:a16="http://schemas.microsoft.com/office/drawing/2014/main" id="{924A03F3-C95C-4DD8-927C-BCE924B2E5A5}"/>
                </a:ext>
              </a:extLst>
            </xdr:cNvPr>
            <xdr:cNvSpPr>
              <a:spLocks noChangeShapeType="1"/>
            </xdr:cNvSpPr>
          </xdr:nvSpPr>
          <xdr:spPr bwMode="auto">
            <a:xfrm>
              <a:off x="120" y="990"/>
              <a:ext cx="96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331" name="Line 663">
              <a:extLst>
                <a:ext uri="{FF2B5EF4-FFF2-40B4-BE49-F238E27FC236}">
                  <a16:creationId xmlns:a16="http://schemas.microsoft.com/office/drawing/2014/main" id="{5F4611FE-5502-4D47-A71F-8E29D8BD5694}"/>
                </a:ext>
              </a:extLst>
            </xdr:cNvPr>
            <xdr:cNvSpPr>
              <a:spLocks noChangeShapeType="1"/>
            </xdr:cNvSpPr>
          </xdr:nvSpPr>
          <xdr:spPr bwMode="auto">
            <a:xfrm>
              <a:off x="122" y="1002"/>
              <a:ext cx="95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332" name="Line 664">
              <a:extLst>
                <a:ext uri="{FF2B5EF4-FFF2-40B4-BE49-F238E27FC236}">
                  <a16:creationId xmlns:a16="http://schemas.microsoft.com/office/drawing/2014/main" id="{73FE2ABC-5879-4148-834A-7693A334238D}"/>
                </a:ext>
              </a:extLst>
            </xdr:cNvPr>
            <xdr:cNvSpPr>
              <a:spLocks noChangeShapeType="1"/>
            </xdr:cNvSpPr>
          </xdr:nvSpPr>
          <xdr:spPr bwMode="auto">
            <a:xfrm>
              <a:off x="120" y="1015"/>
              <a:ext cx="96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333" name="Line 665">
              <a:extLst>
                <a:ext uri="{FF2B5EF4-FFF2-40B4-BE49-F238E27FC236}">
                  <a16:creationId xmlns:a16="http://schemas.microsoft.com/office/drawing/2014/main" id="{0951B6DC-B42F-4F5F-87DD-0ABD167469FC}"/>
                </a:ext>
              </a:extLst>
            </xdr:cNvPr>
            <xdr:cNvSpPr>
              <a:spLocks noChangeShapeType="1"/>
            </xdr:cNvSpPr>
          </xdr:nvSpPr>
          <xdr:spPr bwMode="auto">
            <a:xfrm>
              <a:off x="121" y="1026"/>
              <a:ext cx="96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334" name="Line 666">
              <a:extLst>
                <a:ext uri="{FF2B5EF4-FFF2-40B4-BE49-F238E27FC236}">
                  <a16:creationId xmlns:a16="http://schemas.microsoft.com/office/drawing/2014/main" id="{34323C50-C42C-4356-A432-7FBBB716C534}"/>
                </a:ext>
              </a:extLst>
            </xdr:cNvPr>
            <xdr:cNvSpPr>
              <a:spLocks noChangeShapeType="1"/>
            </xdr:cNvSpPr>
          </xdr:nvSpPr>
          <xdr:spPr bwMode="auto">
            <a:xfrm>
              <a:off x="122" y="1036"/>
              <a:ext cx="9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335" name="Line 667">
              <a:extLst>
                <a:ext uri="{FF2B5EF4-FFF2-40B4-BE49-F238E27FC236}">
                  <a16:creationId xmlns:a16="http://schemas.microsoft.com/office/drawing/2014/main" id="{1E4B3155-8AB6-4928-BE96-CC6469949B9D}"/>
                </a:ext>
              </a:extLst>
            </xdr:cNvPr>
            <xdr:cNvSpPr>
              <a:spLocks noChangeShapeType="1"/>
            </xdr:cNvSpPr>
          </xdr:nvSpPr>
          <xdr:spPr bwMode="auto">
            <a:xfrm>
              <a:off x="121" y="1047"/>
              <a:ext cx="95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336" name="Line 668">
              <a:extLst>
                <a:ext uri="{FF2B5EF4-FFF2-40B4-BE49-F238E27FC236}">
                  <a16:creationId xmlns:a16="http://schemas.microsoft.com/office/drawing/2014/main" id="{D654EB57-77EA-442D-BA26-37C0ADB49B75}"/>
                </a:ext>
              </a:extLst>
            </xdr:cNvPr>
            <xdr:cNvSpPr>
              <a:spLocks noChangeShapeType="1"/>
            </xdr:cNvSpPr>
          </xdr:nvSpPr>
          <xdr:spPr bwMode="auto">
            <a:xfrm>
              <a:off x="122" y="1059"/>
              <a:ext cx="95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337" name="Line 669">
              <a:extLst>
                <a:ext uri="{FF2B5EF4-FFF2-40B4-BE49-F238E27FC236}">
                  <a16:creationId xmlns:a16="http://schemas.microsoft.com/office/drawing/2014/main" id="{5263DA26-E591-4A5F-8423-66B5DDD33B2C}"/>
                </a:ext>
              </a:extLst>
            </xdr:cNvPr>
            <xdr:cNvSpPr>
              <a:spLocks noChangeShapeType="1"/>
            </xdr:cNvSpPr>
          </xdr:nvSpPr>
          <xdr:spPr bwMode="auto">
            <a:xfrm>
              <a:off x="122" y="1071"/>
              <a:ext cx="959"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338" name="Line 670">
              <a:extLst>
                <a:ext uri="{FF2B5EF4-FFF2-40B4-BE49-F238E27FC236}">
                  <a16:creationId xmlns:a16="http://schemas.microsoft.com/office/drawing/2014/main" id="{84A25192-EB2E-4799-B481-AD669EB0E8CE}"/>
                </a:ext>
              </a:extLst>
            </xdr:cNvPr>
            <xdr:cNvSpPr>
              <a:spLocks noChangeShapeType="1"/>
            </xdr:cNvSpPr>
          </xdr:nvSpPr>
          <xdr:spPr bwMode="auto">
            <a:xfrm>
              <a:off x="121" y="1082"/>
              <a:ext cx="9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339" name="Line 671">
              <a:extLst>
                <a:ext uri="{FF2B5EF4-FFF2-40B4-BE49-F238E27FC236}">
                  <a16:creationId xmlns:a16="http://schemas.microsoft.com/office/drawing/2014/main" id="{B4DA90F5-C764-441F-94C8-E52EE3390788}"/>
                </a:ext>
              </a:extLst>
            </xdr:cNvPr>
            <xdr:cNvSpPr>
              <a:spLocks noChangeShapeType="1"/>
            </xdr:cNvSpPr>
          </xdr:nvSpPr>
          <xdr:spPr bwMode="auto">
            <a:xfrm>
              <a:off x="119" y="1095"/>
              <a:ext cx="962"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340" name="Line 672">
              <a:extLst>
                <a:ext uri="{FF2B5EF4-FFF2-40B4-BE49-F238E27FC236}">
                  <a16:creationId xmlns:a16="http://schemas.microsoft.com/office/drawing/2014/main" id="{907B4BA4-B550-4FE0-A1F7-5EA789C54D36}"/>
                </a:ext>
              </a:extLst>
            </xdr:cNvPr>
            <xdr:cNvSpPr>
              <a:spLocks noChangeShapeType="1"/>
            </xdr:cNvSpPr>
          </xdr:nvSpPr>
          <xdr:spPr bwMode="auto">
            <a:xfrm>
              <a:off x="121" y="1107"/>
              <a:ext cx="9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341" name="Line 673">
              <a:extLst>
                <a:ext uri="{FF2B5EF4-FFF2-40B4-BE49-F238E27FC236}">
                  <a16:creationId xmlns:a16="http://schemas.microsoft.com/office/drawing/2014/main" id="{D6360803-B0C7-412D-86C8-C3A538C3BF1F}"/>
                </a:ext>
              </a:extLst>
            </xdr:cNvPr>
            <xdr:cNvSpPr>
              <a:spLocks noChangeShapeType="1"/>
            </xdr:cNvSpPr>
          </xdr:nvSpPr>
          <xdr:spPr bwMode="auto">
            <a:xfrm>
              <a:off x="121" y="1119"/>
              <a:ext cx="961"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342" name="Line 674">
              <a:extLst>
                <a:ext uri="{FF2B5EF4-FFF2-40B4-BE49-F238E27FC236}">
                  <a16:creationId xmlns:a16="http://schemas.microsoft.com/office/drawing/2014/main" id="{8C34D81B-4767-4993-8103-274D3D8CAF33}"/>
                </a:ext>
              </a:extLst>
            </xdr:cNvPr>
            <xdr:cNvSpPr>
              <a:spLocks noChangeShapeType="1"/>
            </xdr:cNvSpPr>
          </xdr:nvSpPr>
          <xdr:spPr bwMode="auto">
            <a:xfrm>
              <a:off x="121" y="1131"/>
              <a:ext cx="96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343" name="Line 675">
              <a:extLst>
                <a:ext uri="{FF2B5EF4-FFF2-40B4-BE49-F238E27FC236}">
                  <a16:creationId xmlns:a16="http://schemas.microsoft.com/office/drawing/2014/main" id="{64D03816-56D1-41CF-B2F4-FFF6E0BAE899}"/>
                </a:ext>
              </a:extLst>
            </xdr:cNvPr>
            <xdr:cNvSpPr>
              <a:spLocks noChangeShapeType="1"/>
            </xdr:cNvSpPr>
          </xdr:nvSpPr>
          <xdr:spPr bwMode="auto">
            <a:xfrm>
              <a:off x="122" y="1142"/>
              <a:ext cx="95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344" name="Line 676">
              <a:extLst>
                <a:ext uri="{FF2B5EF4-FFF2-40B4-BE49-F238E27FC236}">
                  <a16:creationId xmlns:a16="http://schemas.microsoft.com/office/drawing/2014/main" id="{342933F4-F52C-4315-93E3-717BCDFC18BD}"/>
                </a:ext>
              </a:extLst>
            </xdr:cNvPr>
            <xdr:cNvSpPr>
              <a:spLocks noChangeShapeType="1"/>
            </xdr:cNvSpPr>
          </xdr:nvSpPr>
          <xdr:spPr bwMode="auto">
            <a:xfrm>
              <a:off x="121" y="1153"/>
              <a:ext cx="95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345" name="Line 677">
              <a:extLst>
                <a:ext uri="{FF2B5EF4-FFF2-40B4-BE49-F238E27FC236}">
                  <a16:creationId xmlns:a16="http://schemas.microsoft.com/office/drawing/2014/main" id="{258C81B8-605D-4820-960C-263E9DE5B51E}"/>
                </a:ext>
              </a:extLst>
            </xdr:cNvPr>
            <xdr:cNvSpPr>
              <a:spLocks noChangeShapeType="1"/>
            </xdr:cNvSpPr>
          </xdr:nvSpPr>
          <xdr:spPr bwMode="auto">
            <a:xfrm>
              <a:off x="122" y="1164"/>
              <a:ext cx="959"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346" name="Line 678">
              <a:extLst>
                <a:ext uri="{FF2B5EF4-FFF2-40B4-BE49-F238E27FC236}">
                  <a16:creationId xmlns:a16="http://schemas.microsoft.com/office/drawing/2014/main" id="{52EC5087-DB0B-468E-AEF6-EA26D0EB0E22}"/>
                </a:ext>
              </a:extLst>
            </xdr:cNvPr>
            <xdr:cNvSpPr>
              <a:spLocks noChangeShapeType="1"/>
            </xdr:cNvSpPr>
          </xdr:nvSpPr>
          <xdr:spPr bwMode="auto">
            <a:xfrm>
              <a:off x="121" y="1176"/>
              <a:ext cx="95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347" name="Line 679">
              <a:extLst>
                <a:ext uri="{FF2B5EF4-FFF2-40B4-BE49-F238E27FC236}">
                  <a16:creationId xmlns:a16="http://schemas.microsoft.com/office/drawing/2014/main" id="{3B85C7CC-8D2A-4E4B-BEAE-A0EA3198392B}"/>
                </a:ext>
              </a:extLst>
            </xdr:cNvPr>
            <xdr:cNvSpPr>
              <a:spLocks noChangeShapeType="1"/>
            </xdr:cNvSpPr>
          </xdr:nvSpPr>
          <xdr:spPr bwMode="auto">
            <a:xfrm>
              <a:off x="122" y="1187"/>
              <a:ext cx="96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348" name="Line 680">
              <a:extLst>
                <a:ext uri="{FF2B5EF4-FFF2-40B4-BE49-F238E27FC236}">
                  <a16:creationId xmlns:a16="http://schemas.microsoft.com/office/drawing/2014/main" id="{885B6825-0A11-4372-9C3E-01297F114632}"/>
                </a:ext>
              </a:extLst>
            </xdr:cNvPr>
            <xdr:cNvSpPr>
              <a:spLocks noChangeShapeType="1"/>
            </xdr:cNvSpPr>
          </xdr:nvSpPr>
          <xdr:spPr bwMode="auto">
            <a:xfrm>
              <a:off x="121" y="1198"/>
              <a:ext cx="959"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349" name="Line 681">
              <a:extLst>
                <a:ext uri="{FF2B5EF4-FFF2-40B4-BE49-F238E27FC236}">
                  <a16:creationId xmlns:a16="http://schemas.microsoft.com/office/drawing/2014/main" id="{3488B5D3-075C-484A-8BD4-06FFCB6C6FE1}"/>
                </a:ext>
              </a:extLst>
            </xdr:cNvPr>
            <xdr:cNvSpPr>
              <a:spLocks noChangeShapeType="1"/>
            </xdr:cNvSpPr>
          </xdr:nvSpPr>
          <xdr:spPr bwMode="auto">
            <a:xfrm>
              <a:off x="121" y="1210"/>
              <a:ext cx="962"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grpSp>
      <xdr:grpSp>
        <xdr:nvGrpSpPr>
          <xdr:cNvPr id="66092311" name="Group 958">
            <a:extLst>
              <a:ext uri="{FF2B5EF4-FFF2-40B4-BE49-F238E27FC236}">
                <a16:creationId xmlns:a16="http://schemas.microsoft.com/office/drawing/2014/main" id="{5FC04FCD-7C32-4417-8F82-D2565DD16C1E}"/>
              </a:ext>
            </a:extLst>
          </xdr:cNvPr>
          <xdr:cNvGrpSpPr>
            <a:grpSpLocks/>
          </xdr:cNvGrpSpPr>
        </xdr:nvGrpSpPr>
        <xdr:grpSpPr bwMode="auto">
          <a:xfrm>
            <a:off x="82" y="944"/>
            <a:ext cx="1043" cy="305"/>
            <a:chOff x="82" y="944"/>
            <a:chExt cx="1043" cy="305"/>
          </a:xfrm>
        </xdr:grpSpPr>
        <xdr:grpSp>
          <xdr:nvGrpSpPr>
            <xdr:cNvPr id="66092312" name="Group 909">
              <a:extLst>
                <a:ext uri="{FF2B5EF4-FFF2-40B4-BE49-F238E27FC236}">
                  <a16:creationId xmlns:a16="http://schemas.microsoft.com/office/drawing/2014/main" id="{560E1168-6C66-4E46-8BA3-BB09FCB7A1F1}"/>
                </a:ext>
              </a:extLst>
            </xdr:cNvPr>
            <xdr:cNvGrpSpPr>
              <a:grpSpLocks/>
            </xdr:cNvGrpSpPr>
          </xdr:nvGrpSpPr>
          <xdr:grpSpPr bwMode="auto">
            <a:xfrm>
              <a:off x="121" y="944"/>
              <a:ext cx="961" cy="278"/>
              <a:chOff x="121" y="945"/>
              <a:chExt cx="961" cy="272"/>
            </a:xfrm>
          </xdr:grpSpPr>
          <xdr:sp macro="" textlink="">
            <xdr:nvSpPr>
              <xdr:cNvPr id="66092319" name="Line 684">
                <a:extLst>
                  <a:ext uri="{FF2B5EF4-FFF2-40B4-BE49-F238E27FC236}">
                    <a16:creationId xmlns:a16="http://schemas.microsoft.com/office/drawing/2014/main" id="{0F955A60-60ED-4B6F-9297-DE3A1F522A6E}"/>
                  </a:ext>
                </a:extLst>
              </xdr:cNvPr>
              <xdr:cNvSpPr>
                <a:spLocks noChangeShapeType="1"/>
              </xdr:cNvSpPr>
            </xdr:nvSpPr>
            <xdr:spPr bwMode="auto">
              <a:xfrm>
                <a:off x="122" y="945"/>
                <a:ext cx="0" cy="271"/>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320" name="Line 685">
                <a:extLst>
                  <a:ext uri="{FF2B5EF4-FFF2-40B4-BE49-F238E27FC236}">
                    <a16:creationId xmlns:a16="http://schemas.microsoft.com/office/drawing/2014/main" id="{45229A06-840B-492B-BFFD-0072491B1C34}"/>
                  </a:ext>
                </a:extLst>
              </xdr:cNvPr>
              <xdr:cNvSpPr>
                <a:spLocks noChangeShapeType="1"/>
              </xdr:cNvSpPr>
            </xdr:nvSpPr>
            <xdr:spPr bwMode="auto">
              <a:xfrm>
                <a:off x="121" y="1217"/>
                <a:ext cx="961"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321" name="Line 686">
                <a:extLst>
                  <a:ext uri="{FF2B5EF4-FFF2-40B4-BE49-F238E27FC236}">
                    <a16:creationId xmlns:a16="http://schemas.microsoft.com/office/drawing/2014/main" id="{7F3292CD-89F4-43D9-991C-F6B730D5A2BC}"/>
                  </a:ext>
                </a:extLst>
              </xdr:cNvPr>
              <xdr:cNvSpPr>
                <a:spLocks noChangeShapeType="1"/>
              </xdr:cNvSpPr>
            </xdr:nvSpPr>
            <xdr:spPr bwMode="auto">
              <a:xfrm>
                <a:off x="315" y="945"/>
                <a:ext cx="0" cy="27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322" name="Line 687">
                <a:extLst>
                  <a:ext uri="{FF2B5EF4-FFF2-40B4-BE49-F238E27FC236}">
                    <a16:creationId xmlns:a16="http://schemas.microsoft.com/office/drawing/2014/main" id="{ED4EA64A-F5E1-48AD-A61B-161352739F49}"/>
                  </a:ext>
                </a:extLst>
              </xdr:cNvPr>
              <xdr:cNvSpPr>
                <a:spLocks noChangeShapeType="1"/>
              </xdr:cNvSpPr>
            </xdr:nvSpPr>
            <xdr:spPr bwMode="auto">
              <a:xfrm>
                <a:off x="505" y="945"/>
                <a:ext cx="0" cy="27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323" name="Line 688">
                <a:extLst>
                  <a:ext uri="{FF2B5EF4-FFF2-40B4-BE49-F238E27FC236}">
                    <a16:creationId xmlns:a16="http://schemas.microsoft.com/office/drawing/2014/main" id="{14E587BF-A614-4E97-9AD8-EBBA2256A55F}"/>
                  </a:ext>
                </a:extLst>
              </xdr:cNvPr>
              <xdr:cNvSpPr>
                <a:spLocks noChangeShapeType="1"/>
              </xdr:cNvSpPr>
            </xdr:nvSpPr>
            <xdr:spPr bwMode="auto">
              <a:xfrm>
                <a:off x="698" y="945"/>
                <a:ext cx="0" cy="27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324" name="Line 689">
                <a:extLst>
                  <a:ext uri="{FF2B5EF4-FFF2-40B4-BE49-F238E27FC236}">
                    <a16:creationId xmlns:a16="http://schemas.microsoft.com/office/drawing/2014/main" id="{8411DD77-39FE-4210-9AF7-26E0544F3012}"/>
                  </a:ext>
                </a:extLst>
              </xdr:cNvPr>
              <xdr:cNvSpPr>
                <a:spLocks noChangeShapeType="1"/>
              </xdr:cNvSpPr>
            </xdr:nvSpPr>
            <xdr:spPr bwMode="auto">
              <a:xfrm>
                <a:off x="888" y="945"/>
                <a:ext cx="0" cy="27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37554" name="Text Box 690">
              <a:extLst>
                <a:ext uri="{FF2B5EF4-FFF2-40B4-BE49-F238E27FC236}">
                  <a16:creationId xmlns:a16="http://schemas.microsoft.com/office/drawing/2014/main" id="{818509CB-98B4-40F3-98F7-C5B025EE196B}"/>
                </a:ext>
              </a:extLst>
            </xdr:cNvPr>
            <xdr:cNvSpPr txBox="1">
              <a:spLocks noChangeArrowheads="1"/>
            </xdr:cNvSpPr>
          </xdr:nvSpPr>
          <xdr:spPr bwMode="auto">
            <a:xfrm>
              <a:off x="82" y="1224"/>
              <a:ext cx="86" cy="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10 Miles</a:t>
              </a:r>
            </a:p>
          </xdr:txBody>
        </xdr:sp>
        <xdr:sp macro="" textlink="">
          <xdr:nvSpPr>
            <xdr:cNvPr id="37555" name="Text Box 691">
              <a:extLst>
                <a:ext uri="{FF2B5EF4-FFF2-40B4-BE49-F238E27FC236}">
                  <a16:creationId xmlns:a16="http://schemas.microsoft.com/office/drawing/2014/main" id="{8005D632-E560-421B-AABA-874BF062D4A6}"/>
                </a:ext>
              </a:extLst>
            </xdr:cNvPr>
            <xdr:cNvSpPr txBox="1">
              <a:spLocks noChangeArrowheads="1"/>
            </xdr:cNvSpPr>
          </xdr:nvSpPr>
          <xdr:spPr bwMode="auto">
            <a:xfrm>
              <a:off x="266" y="1224"/>
              <a:ext cx="101" cy="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11 Miles</a:t>
              </a:r>
            </a:p>
          </xdr:txBody>
        </xdr:sp>
        <xdr:sp macro="" textlink="">
          <xdr:nvSpPr>
            <xdr:cNvPr id="37556" name="Text Box 692">
              <a:extLst>
                <a:ext uri="{FF2B5EF4-FFF2-40B4-BE49-F238E27FC236}">
                  <a16:creationId xmlns:a16="http://schemas.microsoft.com/office/drawing/2014/main" id="{DB817A72-BED8-4F6B-B68F-68DB87F798D3}"/>
                </a:ext>
              </a:extLst>
            </xdr:cNvPr>
            <xdr:cNvSpPr txBox="1">
              <a:spLocks noChangeArrowheads="1"/>
            </xdr:cNvSpPr>
          </xdr:nvSpPr>
          <xdr:spPr bwMode="auto">
            <a:xfrm>
              <a:off x="460" y="1224"/>
              <a:ext cx="91" cy="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12 Miles</a:t>
              </a:r>
            </a:p>
          </xdr:txBody>
        </xdr:sp>
        <xdr:sp macro="" textlink="">
          <xdr:nvSpPr>
            <xdr:cNvPr id="37557" name="Text Box 693">
              <a:extLst>
                <a:ext uri="{FF2B5EF4-FFF2-40B4-BE49-F238E27FC236}">
                  <a16:creationId xmlns:a16="http://schemas.microsoft.com/office/drawing/2014/main" id="{88AAD5C8-8976-4538-9828-B567FE510185}"/>
                </a:ext>
              </a:extLst>
            </xdr:cNvPr>
            <xdr:cNvSpPr txBox="1">
              <a:spLocks noChangeArrowheads="1"/>
            </xdr:cNvSpPr>
          </xdr:nvSpPr>
          <xdr:spPr bwMode="auto">
            <a:xfrm>
              <a:off x="656" y="1224"/>
              <a:ext cx="97" cy="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13 Miles</a:t>
              </a:r>
            </a:p>
          </xdr:txBody>
        </xdr:sp>
        <xdr:sp macro="" textlink="">
          <xdr:nvSpPr>
            <xdr:cNvPr id="37558" name="Text Box 694">
              <a:extLst>
                <a:ext uri="{FF2B5EF4-FFF2-40B4-BE49-F238E27FC236}">
                  <a16:creationId xmlns:a16="http://schemas.microsoft.com/office/drawing/2014/main" id="{366D92F6-CC43-43EB-BE19-A7373538DCCE}"/>
                </a:ext>
              </a:extLst>
            </xdr:cNvPr>
            <xdr:cNvSpPr txBox="1">
              <a:spLocks noChangeArrowheads="1"/>
            </xdr:cNvSpPr>
          </xdr:nvSpPr>
          <xdr:spPr bwMode="auto">
            <a:xfrm>
              <a:off x="845" y="1224"/>
              <a:ext cx="84" cy="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14 Miles</a:t>
              </a:r>
            </a:p>
          </xdr:txBody>
        </xdr:sp>
        <xdr:sp macro="" textlink="">
          <xdr:nvSpPr>
            <xdr:cNvPr id="37559" name="Text Box 695">
              <a:extLst>
                <a:ext uri="{FF2B5EF4-FFF2-40B4-BE49-F238E27FC236}">
                  <a16:creationId xmlns:a16="http://schemas.microsoft.com/office/drawing/2014/main" id="{B0AD1520-2E65-407C-8488-B182DC6BBE0B}"/>
                </a:ext>
              </a:extLst>
            </xdr:cNvPr>
            <xdr:cNvSpPr txBox="1">
              <a:spLocks noChangeArrowheads="1"/>
            </xdr:cNvSpPr>
          </xdr:nvSpPr>
          <xdr:spPr bwMode="auto">
            <a:xfrm>
              <a:off x="1039" y="1224"/>
              <a:ext cx="86" cy="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15 Miles</a:t>
              </a:r>
            </a:p>
          </xdr:txBody>
        </xdr:sp>
      </xdr:grpSp>
    </xdr:grpSp>
    <xdr:clientData/>
  </xdr:twoCellAnchor>
  <xdr:twoCellAnchor>
    <xdr:from>
      <xdr:col>1</xdr:col>
      <xdr:colOff>209550</xdr:colOff>
      <xdr:row>92</xdr:row>
      <xdr:rowOff>76200</xdr:rowOff>
    </xdr:from>
    <xdr:to>
      <xdr:col>22</xdr:col>
      <xdr:colOff>28575</xdr:colOff>
      <xdr:row>111</xdr:row>
      <xdr:rowOff>123825</xdr:rowOff>
    </xdr:to>
    <xdr:graphicFrame macro="">
      <xdr:nvGraphicFramePr>
        <xdr:cNvPr id="66092068" name="Chart 779">
          <a:extLst>
            <a:ext uri="{FF2B5EF4-FFF2-40B4-BE49-F238E27FC236}">
              <a16:creationId xmlns:a16="http://schemas.microsoft.com/office/drawing/2014/main" id="{4994D9D7-8750-4784-915C-CE33012F7D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266700</xdr:colOff>
      <xdr:row>93</xdr:row>
      <xdr:rowOff>95250</xdr:rowOff>
    </xdr:from>
    <xdr:to>
      <xdr:col>22</xdr:col>
      <xdr:colOff>276225</xdr:colOff>
      <xdr:row>111</xdr:row>
      <xdr:rowOff>104775</xdr:rowOff>
    </xdr:to>
    <xdr:grpSp>
      <xdr:nvGrpSpPr>
        <xdr:cNvPr id="66092069" name="Group 921">
          <a:extLst>
            <a:ext uri="{FF2B5EF4-FFF2-40B4-BE49-F238E27FC236}">
              <a16:creationId xmlns:a16="http://schemas.microsoft.com/office/drawing/2014/main" id="{AD8B421A-7808-4F59-B499-2AC05BAD4119}"/>
            </a:ext>
          </a:extLst>
        </xdr:cNvPr>
        <xdr:cNvGrpSpPr>
          <a:grpSpLocks/>
        </xdr:cNvGrpSpPr>
      </xdr:nvGrpSpPr>
      <xdr:grpSpPr bwMode="auto">
        <a:xfrm>
          <a:off x="783771" y="16832036"/>
          <a:ext cx="12963525" cy="3084739"/>
          <a:chOff x="76" y="1673"/>
          <a:chExt cx="1288" cy="297"/>
        </a:xfrm>
      </xdr:grpSpPr>
      <xdr:grpSp>
        <xdr:nvGrpSpPr>
          <xdr:cNvPr id="66092266" name="Group 920">
            <a:extLst>
              <a:ext uri="{FF2B5EF4-FFF2-40B4-BE49-F238E27FC236}">
                <a16:creationId xmlns:a16="http://schemas.microsoft.com/office/drawing/2014/main" id="{EA496D4A-708D-4608-86DD-D85BFE0C60B5}"/>
              </a:ext>
            </a:extLst>
          </xdr:cNvPr>
          <xdr:cNvGrpSpPr>
            <a:grpSpLocks/>
          </xdr:cNvGrpSpPr>
        </xdr:nvGrpSpPr>
        <xdr:grpSpPr bwMode="auto">
          <a:xfrm>
            <a:off x="118" y="1673"/>
            <a:ext cx="1197" cy="271"/>
            <a:chOff x="118" y="1673"/>
            <a:chExt cx="1197" cy="271"/>
          </a:xfrm>
        </xdr:grpSpPr>
        <xdr:sp macro="" textlink="">
          <xdr:nvSpPr>
            <xdr:cNvPr id="66092285" name="Line 458">
              <a:extLst>
                <a:ext uri="{FF2B5EF4-FFF2-40B4-BE49-F238E27FC236}">
                  <a16:creationId xmlns:a16="http://schemas.microsoft.com/office/drawing/2014/main" id="{70B61524-56B9-44D2-8AAF-D39AB16DA687}"/>
                </a:ext>
              </a:extLst>
            </xdr:cNvPr>
            <xdr:cNvSpPr>
              <a:spLocks noChangeShapeType="1"/>
            </xdr:cNvSpPr>
          </xdr:nvSpPr>
          <xdr:spPr bwMode="auto">
            <a:xfrm>
              <a:off x="1314" y="1673"/>
              <a:ext cx="0" cy="271"/>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286" name="Line 459">
              <a:extLst>
                <a:ext uri="{FF2B5EF4-FFF2-40B4-BE49-F238E27FC236}">
                  <a16:creationId xmlns:a16="http://schemas.microsoft.com/office/drawing/2014/main" id="{183E2890-5853-446B-BEAD-DA1CEB7942D6}"/>
                </a:ext>
              </a:extLst>
            </xdr:cNvPr>
            <xdr:cNvSpPr>
              <a:spLocks noChangeShapeType="1"/>
            </xdr:cNvSpPr>
          </xdr:nvSpPr>
          <xdr:spPr bwMode="auto">
            <a:xfrm>
              <a:off x="120" y="1673"/>
              <a:ext cx="1193"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287" name="Line 460">
              <a:extLst>
                <a:ext uri="{FF2B5EF4-FFF2-40B4-BE49-F238E27FC236}">
                  <a16:creationId xmlns:a16="http://schemas.microsoft.com/office/drawing/2014/main" id="{7D998BB3-0181-42E8-8A2B-72ED35F75733}"/>
                </a:ext>
              </a:extLst>
            </xdr:cNvPr>
            <xdr:cNvSpPr>
              <a:spLocks noChangeShapeType="1"/>
            </xdr:cNvSpPr>
          </xdr:nvSpPr>
          <xdr:spPr bwMode="auto">
            <a:xfrm>
              <a:off x="119" y="1684"/>
              <a:ext cx="1194"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288" name="Line 461">
              <a:extLst>
                <a:ext uri="{FF2B5EF4-FFF2-40B4-BE49-F238E27FC236}">
                  <a16:creationId xmlns:a16="http://schemas.microsoft.com/office/drawing/2014/main" id="{E8FBECD0-99F7-4B9B-A9E8-20681CF717A6}"/>
                </a:ext>
              </a:extLst>
            </xdr:cNvPr>
            <xdr:cNvSpPr>
              <a:spLocks noChangeShapeType="1"/>
            </xdr:cNvSpPr>
          </xdr:nvSpPr>
          <xdr:spPr bwMode="auto">
            <a:xfrm>
              <a:off x="121" y="1695"/>
              <a:ext cx="119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289" name="Line 462">
              <a:extLst>
                <a:ext uri="{FF2B5EF4-FFF2-40B4-BE49-F238E27FC236}">
                  <a16:creationId xmlns:a16="http://schemas.microsoft.com/office/drawing/2014/main" id="{7BA348DE-89D8-4A6E-8DD9-B887FB53ED3D}"/>
                </a:ext>
              </a:extLst>
            </xdr:cNvPr>
            <xdr:cNvSpPr>
              <a:spLocks noChangeShapeType="1"/>
            </xdr:cNvSpPr>
          </xdr:nvSpPr>
          <xdr:spPr bwMode="auto">
            <a:xfrm>
              <a:off x="121" y="1707"/>
              <a:ext cx="1191"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290" name="Line 463">
              <a:extLst>
                <a:ext uri="{FF2B5EF4-FFF2-40B4-BE49-F238E27FC236}">
                  <a16:creationId xmlns:a16="http://schemas.microsoft.com/office/drawing/2014/main" id="{D4F1CBBC-65C4-4F88-AE19-6ABF5F0B17D9}"/>
                </a:ext>
              </a:extLst>
            </xdr:cNvPr>
            <xdr:cNvSpPr>
              <a:spLocks noChangeShapeType="1"/>
            </xdr:cNvSpPr>
          </xdr:nvSpPr>
          <xdr:spPr bwMode="auto">
            <a:xfrm>
              <a:off x="119" y="1718"/>
              <a:ext cx="119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291" name="Line 464">
              <a:extLst>
                <a:ext uri="{FF2B5EF4-FFF2-40B4-BE49-F238E27FC236}">
                  <a16:creationId xmlns:a16="http://schemas.microsoft.com/office/drawing/2014/main" id="{E5E7DAE0-E5CE-4D4E-9F31-61E7EEEA834B}"/>
                </a:ext>
              </a:extLst>
            </xdr:cNvPr>
            <xdr:cNvSpPr>
              <a:spLocks noChangeShapeType="1"/>
            </xdr:cNvSpPr>
          </xdr:nvSpPr>
          <xdr:spPr bwMode="auto">
            <a:xfrm>
              <a:off x="121" y="1730"/>
              <a:ext cx="1191"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292" name="Line 465">
              <a:extLst>
                <a:ext uri="{FF2B5EF4-FFF2-40B4-BE49-F238E27FC236}">
                  <a16:creationId xmlns:a16="http://schemas.microsoft.com/office/drawing/2014/main" id="{6D0975FF-9D6A-4397-873F-EAF517EDD6DC}"/>
                </a:ext>
              </a:extLst>
            </xdr:cNvPr>
            <xdr:cNvSpPr>
              <a:spLocks noChangeShapeType="1"/>
            </xdr:cNvSpPr>
          </xdr:nvSpPr>
          <xdr:spPr bwMode="auto">
            <a:xfrm>
              <a:off x="119" y="1742"/>
              <a:ext cx="119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293" name="Line 466">
              <a:extLst>
                <a:ext uri="{FF2B5EF4-FFF2-40B4-BE49-F238E27FC236}">
                  <a16:creationId xmlns:a16="http://schemas.microsoft.com/office/drawing/2014/main" id="{67401A27-7970-4915-8981-82E1FDD2BFF4}"/>
                </a:ext>
              </a:extLst>
            </xdr:cNvPr>
            <xdr:cNvSpPr>
              <a:spLocks noChangeShapeType="1"/>
            </xdr:cNvSpPr>
          </xdr:nvSpPr>
          <xdr:spPr bwMode="auto">
            <a:xfrm>
              <a:off x="120" y="1753"/>
              <a:ext cx="1193"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294" name="Line 467">
              <a:extLst>
                <a:ext uri="{FF2B5EF4-FFF2-40B4-BE49-F238E27FC236}">
                  <a16:creationId xmlns:a16="http://schemas.microsoft.com/office/drawing/2014/main" id="{716B0435-00B5-4DDE-9B23-F75FBF3DE8A0}"/>
                </a:ext>
              </a:extLst>
            </xdr:cNvPr>
            <xdr:cNvSpPr>
              <a:spLocks noChangeShapeType="1"/>
            </xdr:cNvSpPr>
          </xdr:nvSpPr>
          <xdr:spPr bwMode="auto">
            <a:xfrm>
              <a:off x="121" y="1763"/>
              <a:ext cx="119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295" name="Line 468">
              <a:extLst>
                <a:ext uri="{FF2B5EF4-FFF2-40B4-BE49-F238E27FC236}">
                  <a16:creationId xmlns:a16="http://schemas.microsoft.com/office/drawing/2014/main" id="{E3646D9C-B416-4602-8990-FF70BA31F4B4}"/>
                </a:ext>
              </a:extLst>
            </xdr:cNvPr>
            <xdr:cNvSpPr>
              <a:spLocks noChangeShapeType="1"/>
            </xdr:cNvSpPr>
          </xdr:nvSpPr>
          <xdr:spPr bwMode="auto">
            <a:xfrm>
              <a:off x="120" y="1774"/>
              <a:ext cx="1194"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296" name="Line 469">
              <a:extLst>
                <a:ext uri="{FF2B5EF4-FFF2-40B4-BE49-F238E27FC236}">
                  <a16:creationId xmlns:a16="http://schemas.microsoft.com/office/drawing/2014/main" id="{62DAD58B-AFD8-49D8-B405-EE72BC6B0FF6}"/>
                </a:ext>
              </a:extLst>
            </xdr:cNvPr>
            <xdr:cNvSpPr>
              <a:spLocks noChangeShapeType="1"/>
            </xdr:cNvSpPr>
          </xdr:nvSpPr>
          <xdr:spPr bwMode="auto">
            <a:xfrm>
              <a:off x="121" y="1786"/>
              <a:ext cx="119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297" name="Line 470">
              <a:extLst>
                <a:ext uri="{FF2B5EF4-FFF2-40B4-BE49-F238E27FC236}">
                  <a16:creationId xmlns:a16="http://schemas.microsoft.com/office/drawing/2014/main" id="{7FAC7482-6433-44EC-B565-321ABA4384A0}"/>
                </a:ext>
              </a:extLst>
            </xdr:cNvPr>
            <xdr:cNvSpPr>
              <a:spLocks noChangeShapeType="1"/>
            </xdr:cNvSpPr>
          </xdr:nvSpPr>
          <xdr:spPr bwMode="auto">
            <a:xfrm>
              <a:off x="121" y="1797"/>
              <a:ext cx="1192"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298" name="Line 471">
              <a:extLst>
                <a:ext uri="{FF2B5EF4-FFF2-40B4-BE49-F238E27FC236}">
                  <a16:creationId xmlns:a16="http://schemas.microsoft.com/office/drawing/2014/main" id="{C421BB3A-8C14-41F1-8CBE-9A4ABD9B2AA3}"/>
                </a:ext>
              </a:extLst>
            </xdr:cNvPr>
            <xdr:cNvSpPr>
              <a:spLocks noChangeShapeType="1"/>
            </xdr:cNvSpPr>
          </xdr:nvSpPr>
          <xdr:spPr bwMode="auto">
            <a:xfrm>
              <a:off x="120" y="1808"/>
              <a:ext cx="119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299" name="Line 472">
              <a:extLst>
                <a:ext uri="{FF2B5EF4-FFF2-40B4-BE49-F238E27FC236}">
                  <a16:creationId xmlns:a16="http://schemas.microsoft.com/office/drawing/2014/main" id="{7AC3A396-CF20-4963-AEB1-9563FE6459D2}"/>
                </a:ext>
              </a:extLst>
            </xdr:cNvPr>
            <xdr:cNvSpPr>
              <a:spLocks noChangeShapeType="1"/>
            </xdr:cNvSpPr>
          </xdr:nvSpPr>
          <xdr:spPr bwMode="auto">
            <a:xfrm>
              <a:off x="118" y="1820"/>
              <a:ext cx="1194"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300" name="Line 473">
              <a:extLst>
                <a:ext uri="{FF2B5EF4-FFF2-40B4-BE49-F238E27FC236}">
                  <a16:creationId xmlns:a16="http://schemas.microsoft.com/office/drawing/2014/main" id="{91B4DFA7-C887-425C-8F0D-09F72A7931AF}"/>
                </a:ext>
              </a:extLst>
            </xdr:cNvPr>
            <xdr:cNvSpPr>
              <a:spLocks noChangeShapeType="1"/>
            </xdr:cNvSpPr>
          </xdr:nvSpPr>
          <xdr:spPr bwMode="auto">
            <a:xfrm>
              <a:off x="120" y="1831"/>
              <a:ext cx="119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301" name="Line 474">
              <a:extLst>
                <a:ext uri="{FF2B5EF4-FFF2-40B4-BE49-F238E27FC236}">
                  <a16:creationId xmlns:a16="http://schemas.microsoft.com/office/drawing/2014/main" id="{CF91671B-99A0-465C-902E-46DFB0CDE962}"/>
                </a:ext>
              </a:extLst>
            </xdr:cNvPr>
            <xdr:cNvSpPr>
              <a:spLocks noChangeShapeType="1"/>
            </xdr:cNvSpPr>
          </xdr:nvSpPr>
          <xdr:spPr bwMode="auto">
            <a:xfrm>
              <a:off x="120" y="1843"/>
              <a:ext cx="1193"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302" name="Line 475">
              <a:extLst>
                <a:ext uri="{FF2B5EF4-FFF2-40B4-BE49-F238E27FC236}">
                  <a16:creationId xmlns:a16="http://schemas.microsoft.com/office/drawing/2014/main" id="{1EDEFB7C-C996-4F50-8B5E-8CA383D650C1}"/>
                </a:ext>
              </a:extLst>
            </xdr:cNvPr>
            <xdr:cNvSpPr>
              <a:spLocks noChangeShapeType="1"/>
            </xdr:cNvSpPr>
          </xdr:nvSpPr>
          <xdr:spPr bwMode="auto">
            <a:xfrm>
              <a:off x="120" y="1855"/>
              <a:ext cx="119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303" name="Line 476">
              <a:extLst>
                <a:ext uri="{FF2B5EF4-FFF2-40B4-BE49-F238E27FC236}">
                  <a16:creationId xmlns:a16="http://schemas.microsoft.com/office/drawing/2014/main" id="{04B061EA-3590-4BFF-86A4-7F3442985E6D}"/>
                </a:ext>
              </a:extLst>
            </xdr:cNvPr>
            <xdr:cNvSpPr>
              <a:spLocks noChangeShapeType="1"/>
            </xdr:cNvSpPr>
          </xdr:nvSpPr>
          <xdr:spPr bwMode="auto">
            <a:xfrm>
              <a:off x="121" y="1866"/>
              <a:ext cx="1191"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304" name="Line 477">
              <a:extLst>
                <a:ext uri="{FF2B5EF4-FFF2-40B4-BE49-F238E27FC236}">
                  <a16:creationId xmlns:a16="http://schemas.microsoft.com/office/drawing/2014/main" id="{3CA1BDD6-D63C-44D0-9B15-4F17C97F0561}"/>
                </a:ext>
              </a:extLst>
            </xdr:cNvPr>
            <xdr:cNvSpPr>
              <a:spLocks noChangeShapeType="1"/>
            </xdr:cNvSpPr>
          </xdr:nvSpPr>
          <xdr:spPr bwMode="auto">
            <a:xfrm>
              <a:off x="120" y="1876"/>
              <a:ext cx="119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305" name="Line 478">
              <a:extLst>
                <a:ext uri="{FF2B5EF4-FFF2-40B4-BE49-F238E27FC236}">
                  <a16:creationId xmlns:a16="http://schemas.microsoft.com/office/drawing/2014/main" id="{0EC8876C-52D7-44BC-883E-F5C8DC9AC33F}"/>
                </a:ext>
              </a:extLst>
            </xdr:cNvPr>
            <xdr:cNvSpPr>
              <a:spLocks noChangeShapeType="1"/>
            </xdr:cNvSpPr>
          </xdr:nvSpPr>
          <xdr:spPr bwMode="auto">
            <a:xfrm>
              <a:off x="121" y="1887"/>
              <a:ext cx="1192"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306" name="Line 479">
              <a:extLst>
                <a:ext uri="{FF2B5EF4-FFF2-40B4-BE49-F238E27FC236}">
                  <a16:creationId xmlns:a16="http://schemas.microsoft.com/office/drawing/2014/main" id="{915DB3E5-F96D-4098-AFBA-B6E05E93C90A}"/>
                </a:ext>
              </a:extLst>
            </xdr:cNvPr>
            <xdr:cNvSpPr>
              <a:spLocks noChangeShapeType="1"/>
            </xdr:cNvSpPr>
          </xdr:nvSpPr>
          <xdr:spPr bwMode="auto">
            <a:xfrm>
              <a:off x="120" y="1899"/>
              <a:ext cx="119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307" name="Line 480">
              <a:extLst>
                <a:ext uri="{FF2B5EF4-FFF2-40B4-BE49-F238E27FC236}">
                  <a16:creationId xmlns:a16="http://schemas.microsoft.com/office/drawing/2014/main" id="{474BCF07-FEC1-484F-B9FE-B86DDD3430B1}"/>
                </a:ext>
              </a:extLst>
            </xdr:cNvPr>
            <xdr:cNvSpPr>
              <a:spLocks noChangeShapeType="1"/>
            </xdr:cNvSpPr>
          </xdr:nvSpPr>
          <xdr:spPr bwMode="auto">
            <a:xfrm>
              <a:off x="121" y="1910"/>
              <a:ext cx="1193"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2308" name="Line 481">
              <a:extLst>
                <a:ext uri="{FF2B5EF4-FFF2-40B4-BE49-F238E27FC236}">
                  <a16:creationId xmlns:a16="http://schemas.microsoft.com/office/drawing/2014/main" id="{7242B031-326C-4EA1-BF8F-75C9254988B7}"/>
                </a:ext>
              </a:extLst>
            </xdr:cNvPr>
            <xdr:cNvSpPr>
              <a:spLocks noChangeShapeType="1"/>
            </xdr:cNvSpPr>
          </xdr:nvSpPr>
          <xdr:spPr bwMode="auto">
            <a:xfrm>
              <a:off x="120" y="1921"/>
              <a:ext cx="119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309" name="Line 482">
              <a:extLst>
                <a:ext uri="{FF2B5EF4-FFF2-40B4-BE49-F238E27FC236}">
                  <a16:creationId xmlns:a16="http://schemas.microsoft.com/office/drawing/2014/main" id="{FB04F28B-CF46-40B9-9B61-C01D70D0570A}"/>
                </a:ext>
              </a:extLst>
            </xdr:cNvPr>
            <xdr:cNvSpPr>
              <a:spLocks noChangeShapeType="1"/>
            </xdr:cNvSpPr>
          </xdr:nvSpPr>
          <xdr:spPr bwMode="auto">
            <a:xfrm>
              <a:off x="120" y="1932"/>
              <a:ext cx="1193"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grpSp>
      <xdr:grpSp>
        <xdr:nvGrpSpPr>
          <xdr:cNvPr id="66092267" name="Group 919">
            <a:extLst>
              <a:ext uri="{FF2B5EF4-FFF2-40B4-BE49-F238E27FC236}">
                <a16:creationId xmlns:a16="http://schemas.microsoft.com/office/drawing/2014/main" id="{DB896DA3-1582-494A-BF60-9D68E8F4F564}"/>
              </a:ext>
            </a:extLst>
          </xdr:cNvPr>
          <xdr:cNvGrpSpPr>
            <a:grpSpLocks/>
          </xdr:cNvGrpSpPr>
        </xdr:nvGrpSpPr>
        <xdr:grpSpPr bwMode="auto">
          <a:xfrm>
            <a:off x="76" y="1673"/>
            <a:ext cx="1288" cy="297"/>
            <a:chOff x="76" y="1673"/>
            <a:chExt cx="1288" cy="297"/>
          </a:xfrm>
        </xdr:grpSpPr>
        <xdr:grpSp>
          <xdr:nvGrpSpPr>
            <xdr:cNvPr id="66092268" name="Group 918">
              <a:extLst>
                <a:ext uri="{FF2B5EF4-FFF2-40B4-BE49-F238E27FC236}">
                  <a16:creationId xmlns:a16="http://schemas.microsoft.com/office/drawing/2014/main" id="{AC9B5DD7-D27A-46BF-A1A0-854DD02BFA24}"/>
                </a:ext>
              </a:extLst>
            </xdr:cNvPr>
            <xdr:cNvGrpSpPr>
              <a:grpSpLocks/>
            </xdr:cNvGrpSpPr>
          </xdr:nvGrpSpPr>
          <xdr:grpSpPr bwMode="auto">
            <a:xfrm>
              <a:off x="120" y="1673"/>
              <a:ext cx="1194" cy="271"/>
              <a:chOff x="120" y="1673"/>
              <a:chExt cx="1194" cy="271"/>
            </a:xfrm>
          </xdr:grpSpPr>
          <xdr:sp macro="" textlink="">
            <xdr:nvSpPr>
              <xdr:cNvPr id="66092277" name="Line 487">
                <a:extLst>
                  <a:ext uri="{FF2B5EF4-FFF2-40B4-BE49-F238E27FC236}">
                    <a16:creationId xmlns:a16="http://schemas.microsoft.com/office/drawing/2014/main" id="{5406DA70-1B27-4E4B-9431-87B5EE29D746}"/>
                  </a:ext>
                </a:extLst>
              </xdr:cNvPr>
              <xdr:cNvSpPr>
                <a:spLocks noChangeShapeType="1"/>
              </xdr:cNvSpPr>
            </xdr:nvSpPr>
            <xdr:spPr bwMode="auto">
              <a:xfrm>
                <a:off x="121" y="1673"/>
                <a:ext cx="0" cy="27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278" name="Line 488">
                <a:extLst>
                  <a:ext uri="{FF2B5EF4-FFF2-40B4-BE49-F238E27FC236}">
                    <a16:creationId xmlns:a16="http://schemas.microsoft.com/office/drawing/2014/main" id="{8B3FE24C-C332-49BC-890A-D83BFFB7220F}"/>
                  </a:ext>
                </a:extLst>
              </xdr:cNvPr>
              <xdr:cNvSpPr>
                <a:spLocks noChangeShapeType="1"/>
              </xdr:cNvSpPr>
            </xdr:nvSpPr>
            <xdr:spPr bwMode="auto">
              <a:xfrm>
                <a:off x="120" y="1944"/>
                <a:ext cx="1194"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279" name="Line 493">
                <a:extLst>
                  <a:ext uri="{FF2B5EF4-FFF2-40B4-BE49-F238E27FC236}">
                    <a16:creationId xmlns:a16="http://schemas.microsoft.com/office/drawing/2014/main" id="{7DBC29D6-886D-4CA4-815A-41CB5912B1B4}"/>
                  </a:ext>
                </a:extLst>
              </xdr:cNvPr>
              <xdr:cNvSpPr>
                <a:spLocks noChangeShapeType="1"/>
              </xdr:cNvSpPr>
            </xdr:nvSpPr>
            <xdr:spPr bwMode="auto">
              <a:xfrm>
                <a:off x="313" y="1673"/>
                <a:ext cx="0" cy="2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280" name="Line 494">
                <a:extLst>
                  <a:ext uri="{FF2B5EF4-FFF2-40B4-BE49-F238E27FC236}">
                    <a16:creationId xmlns:a16="http://schemas.microsoft.com/office/drawing/2014/main" id="{E018D5EA-131D-4479-95B8-886AE28E9F93}"/>
                  </a:ext>
                </a:extLst>
              </xdr:cNvPr>
              <xdr:cNvSpPr>
                <a:spLocks noChangeShapeType="1"/>
              </xdr:cNvSpPr>
            </xdr:nvSpPr>
            <xdr:spPr bwMode="auto">
              <a:xfrm>
                <a:off x="502" y="1673"/>
                <a:ext cx="0" cy="2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281" name="Line 495">
                <a:extLst>
                  <a:ext uri="{FF2B5EF4-FFF2-40B4-BE49-F238E27FC236}">
                    <a16:creationId xmlns:a16="http://schemas.microsoft.com/office/drawing/2014/main" id="{FA21C2F6-AB85-4CE4-B735-D37971D6C8AF}"/>
                  </a:ext>
                </a:extLst>
              </xdr:cNvPr>
              <xdr:cNvSpPr>
                <a:spLocks noChangeShapeType="1"/>
              </xdr:cNvSpPr>
            </xdr:nvSpPr>
            <xdr:spPr bwMode="auto">
              <a:xfrm>
                <a:off x="695" y="1673"/>
                <a:ext cx="0" cy="2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282" name="Line 496">
                <a:extLst>
                  <a:ext uri="{FF2B5EF4-FFF2-40B4-BE49-F238E27FC236}">
                    <a16:creationId xmlns:a16="http://schemas.microsoft.com/office/drawing/2014/main" id="{F3F58AA0-1BC2-455D-8F82-506ABDD2CCB1}"/>
                  </a:ext>
                </a:extLst>
              </xdr:cNvPr>
              <xdr:cNvSpPr>
                <a:spLocks noChangeShapeType="1"/>
              </xdr:cNvSpPr>
            </xdr:nvSpPr>
            <xdr:spPr bwMode="auto">
              <a:xfrm>
                <a:off x="884" y="1673"/>
                <a:ext cx="0" cy="2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283" name="Line 497">
                <a:extLst>
                  <a:ext uri="{FF2B5EF4-FFF2-40B4-BE49-F238E27FC236}">
                    <a16:creationId xmlns:a16="http://schemas.microsoft.com/office/drawing/2014/main" id="{109DB76F-C0A5-422F-8E60-F3C36C95D7F4}"/>
                  </a:ext>
                </a:extLst>
              </xdr:cNvPr>
              <xdr:cNvSpPr>
                <a:spLocks noChangeShapeType="1"/>
              </xdr:cNvSpPr>
            </xdr:nvSpPr>
            <xdr:spPr bwMode="auto">
              <a:xfrm>
                <a:off x="1259" y="1673"/>
                <a:ext cx="0" cy="2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2284" name="Line 498">
                <a:extLst>
                  <a:ext uri="{FF2B5EF4-FFF2-40B4-BE49-F238E27FC236}">
                    <a16:creationId xmlns:a16="http://schemas.microsoft.com/office/drawing/2014/main" id="{DEA12391-03B4-4F35-9E86-BE7475970811}"/>
                  </a:ext>
                </a:extLst>
              </xdr:cNvPr>
              <xdr:cNvSpPr>
                <a:spLocks noChangeShapeType="1"/>
              </xdr:cNvSpPr>
            </xdr:nvSpPr>
            <xdr:spPr bwMode="auto">
              <a:xfrm>
                <a:off x="1076" y="1673"/>
                <a:ext cx="0" cy="27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37368" name="Text Box 504">
              <a:extLst>
                <a:ext uri="{FF2B5EF4-FFF2-40B4-BE49-F238E27FC236}">
                  <a16:creationId xmlns:a16="http://schemas.microsoft.com/office/drawing/2014/main" id="{D9EAD5A6-11F9-4B94-BD35-93C0050599AE}"/>
                </a:ext>
              </a:extLst>
            </xdr:cNvPr>
            <xdr:cNvSpPr txBox="1">
              <a:spLocks noChangeArrowheads="1"/>
            </xdr:cNvSpPr>
          </xdr:nvSpPr>
          <xdr:spPr bwMode="auto">
            <a:xfrm>
              <a:off x="76" y="1946"/>
              <a:ext cx="94"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20 Miles</a:t>
              </a:r>
            </a:p>
          </xdr:txBody>
        </xdr:sp>
        <xdr:sp macro="" textlink="">
          <xdr:nvSpPr>
            <xdr:cNvPr id="37369" name="Text Box 505">
              <a:extLst>
                <a:ext uri="{FF2B5EF4-FFF2-40B4-BE49-F238E27FC236}">
                  <a16:creationId xmlns:a16="http://schemas.microsoft.com/office/drawing/2014/main" id="{C241CD17-BABE-4391-944E-341C40862A9A}"/>
                </a:ext>
              </a:extLst>
            </xdr:cNvPr>
            <xdr:cNvSpPr txBox="1">
              <a:spLocks noChangeArrowheads="1"/>
            </xdr:cNvSpPr>
          </xdr:nvSpPr>
          <xdr:spPr bwMode="auto">
            <a:xfrm>
              <a:off x="266" y="1946"/>
              <a:ext cx="100"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21 Miles</a:t>
              </a:r>
            </a:p>
          </xdr:txBody>
        </xdr:sp>
        <xdr:sp macro="" textlink="">
          <xdr:nvSpPr>
            <xdr:cNvPr id="37370" name="Text Box 506">
              <a:extLst>
                <a:ext uri="{FF2B5EF4-FFF2-40B4-BE49-F238E27FC236}">
                  <a16:creationId xmlns:a16="http://schemas.microsoft.com/office/drawing/2014/main" id="{3D5DEFDA-B267-43ED-A12E-C0D09E06361B}"/>
                </a:ext>
              </a:extLst>
            </xdr:cNvPr>
            <xdr:cNvSpPr txBox="1">
              <a:spLocks noChangeArrowheads="1"/>
            </xdr:cNvSpPr>
          </xdr:nvSpPr>
          <xdr:spPr bwMode="auto">
            <a:xfrm>
              <a:off x="454" y="1946"/>
              <a:ext cx="95"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22 Miles</a:t>
              </a:r>
            </a:p>
          </xdr:txBody>
        </xdr:sp>
        <xdr:sp macro="" textlink="">
          <xdr:nvSpPr>
            <xdr:cNvPr id="37371" name="Text Box 507">
              <a:extLst>
                <a:ext uri="{FF2B5EF4-FFF2-40B4-BE49-F238E27FC236}">
                  <a16:creationId xmlns:a16="http://schemas.microsoft.com/office/drawing/2014/main" id="{3548EF74-24CB-4841-B571-60AF112E6245}"/>
                </a:ext>
              </a:extLst>
            </xdr:cNvPr>
            <xdr:cNvSpPr txBox="1">
              <a:spLocks noChangeArrowheads="1"/>
            </xdr:cNvSpPr>
          </xdr:nvSpPr>
          <xdr:spPr bwMode="auto">
            <a:xfrm>
              <a:off x="650" y="1946"/>
              <a:ext cx="89"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23 Miles</a:t>
              </a:r>
            </a:p>
          </xdr:txBody>
        </xdr:sp>
        <xdr:sp macro="" textlink="">
          <xdr:nvSpPr>
            <xdr:cNvPr id="37372" name="Text Box 508">
              <a:extLst>
                <a:ext uri="{FF2B5EF4-FFF2-40B4-BE49-F238E27FC236}">
                  <a16:creationId xmlns:a16="http://schemas.microsoft.com/office/drawing/2014/main" id="{9CE6CB85-0A70-4755-AD8A-E93CFEA5725B}"/>
                </a:ext>
              </a:extLst>
            </xdr:cNvPr>
            <xdr:cNvSpPr txBox="1">
              <a:spLocks noChangeArrowheads="1"/>
            </xdr:cNvSpPr>
          </xdr:nvSpPr>
          <xdr:spPr bwMode="auto">
            <a:xfrm>
              <a:off x="837" y="1946"/>
              <a:ext cx="93"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24 Miles</a:t>
              </a:r>
            </a:p>
          </xdr:txBody>
        </xdr:sp>
        <xdr:sp macro="" textlink="">
          <xdr:nvSpPr>
            <xdr:cNvPr id="37373" name="Text Box 509">
              <a:extLst>
                <a:ext uri="{FF2B5EF4-FFF2-40B4-BE49-F238E27FC236}">
                  <a16:creationId xmlns:a16="http://schemas.microsoft.com/office/drawing/2014/main" id="{77FA5159-E7EA-4553-BCE7-51F8A88420DA}"/>
                </a:ext>
              </a:extLst>
            </xdr:cNvPr>
            <xdr:cNvSpPr txBox="1">
              <a:spLocks noChangeArrowheads="1"/>
            </xdr:cNvSpPr>
          </xdr:nvSpPr>
          <xdr:spPr bwMode="auto">
            <a:xfrm>
              <a:off x="1030" y="1946"/>
              <a:ext cx="92"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25 Miles</a:t>
              </a:r>
            </a:p>
          </xdr:txBody>
        </xdr:sp>
        <xdr:sp macro="" textlink="">
          <xdr:nvSpPr>
            <xdr:cNvPr id="37374" name="Text Box 510">
              <a:extLst>
                <a:ext uri="{FF2B5EF4-FFF2-40B4-BE49-F238E27FC236}">
                  <a16:creationId xmlns:a16="http://schemas.microsoft.com/office/drawing/2014/main" id="{8AB899F3-F092-4702-999C-8340E3D40D55}"/>
                </a:ext>
              </a:extLst>
            </xdr:cNvPr>
            <xdr:cNvSpPr txBox="1">
              <a:spLocks noChangeArrowheads="1"/>
            </xdr:cNvSpPr>
          </xdr:nvSpPr>
          <xdr:spPr bwMode="auto">
            <a:xfrm>
              <a:off x="1248" y="1946"/>
              <a:ext cx="33" cy="24"/>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26</a:t>
              </a:r>
            </a:p>
          </xdr:txBody>
        </xdr:sp>
        <xdr:sp macro="" textlink="">
          <xdr:nvSpPr>
            <xdr:cNvPr id="37375" name="Text Box 511">
              <a:extLst>
                <a:ext uri="{FF2B5EF4-FFF2-40B4-BE49-F238E27FC236}">
                  <a16:creationId xmlns:a16="http://schemas.microsoft.com/office/drawing/2014/main" id="{428F6B59-9DAF-4FC3-AE94-E160CDEF11A1}"/>
                </a:ext>
              </a:extLst>
            </xdr:cNvPr>
            <xdr:cNvSpPr txBox="1">
              <a:spLocks noChangeArrowheads="1"/>
            </xdr:cNvSpPr>
          </xdr:nvSpPr>
          <xdr:spPr bwMode="auto">
            <a:xfrm>
              <a:off x="1292" y="1946"/>
              <a:ext cx="72" cy="24"/>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400" b="1" i="0" u="none" strike="noStrike" baseline="0">
                  <a:solidFill>
                    <a:srgbClr val="000000"/>
                  </a:solidFill>
                  <a:latin typeface="Arial"/>
                  <a:cs typeface="Arial"/>
                </a:rPr>
                <a:t>Finish</a:t>
              </a:r>
            </a:p>
          </xdr:txBody>
        </xdr:sp>
      </xdr:grpSp>
    </xdr:grpSp>
    <xdr:clientData/>
  </xdr:twoCellAnchor>
  <xdr:twoCellAnchor>
    <xdr:from>
      <xdr:col>2</xdr:col>
      <xdr:colOff>28575</xdr:colOff>
      <xdr:row>6</xdr:row>
      <xdr:rowOff>0</xdr:rowOff>
    </xdr:from>
    <xdr:to>
      <xdr:col>23</xdr:col>
      <xdr:colOff>9525</xdr:colOff>
      <xdr:row>6</xdr:row>
      <xdr:rowOff>0</xdr:rowOff>
    </xdr:to>
    <xdr:sp macro="" textlink="">
      <xdr:nvSpPr>
        <xdr:cNvPr id="66092070" name="Line 882">
          <a:extLst>
            <a:ext uri="{FF2B5EF4-FFF2-40B4-BE49-F238E27FC236}">
              <a16:creationId xmlns:a16="http://schemas.microsoft.com/office/drawing/2014/main" id="{9710FC6B-0890-4D01-BF81-3F8336AE5FC5}"/>
            </a:ext>
          </a:extLst>
        </xdr:cNvPr>
        <xdr:cNvSpPr>
          <a:spLocks noChangeShapeType="1"/>
        </xdr:cNvSpPr>
      </xdr:nvSpPr>
      <xdr:spPr bwMode="auto">
        <a:xfrm>
          <a:off x="542925" y="1828800"/>
          <a:ext cx="14144625"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9525</xdr:colOff>
      <xdr:row>27</xdr:row>
      <xdr:rowOff>152400</xdr:rowOff>
    </xdr:from>
    <xdr:to>
      <xdr:col>18</xdr:col>
      <xdr:colOff>409575</xdr:colOff>
      <xdr:row>27</xdr:row>
      <xdr:rowOff>152400</xdr:rowOff>
    </xdr:to>
    <xdr:sp macro="" textlink="">
      <xdr:nvSpPr>
        <xdr:cNvPr id="66092071" name="Line 883">
          <a:extLst>
            <a:ext uri="{FF2B5EF4-FFF2-40B4-BE49-F238E27FC236}">
              <a16:creationId xmlns:a16="http://schemas.microsoft.com/office/drawing/2014/main" id="{8FC77EF0-2ACE-4C33-8185-0941A379F3FE}"/>
            </a:ext>
          </a:extLst>
        </xdr:cNvPr>
        <xdr:cNvSpPr>
          <a:spLocks noChangeShapeType="1"/>
        </xdr:cNvSpPr>
      </xdr:nvSpPr>
      <xdr:spPr bwMode="auto">
        <a:xfrm>
          <a:off x="523875" y="5495925"/>
          <a:ext cx="1055370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9525</xdr:colOff>
      <xdr:row>48</xdr:row>
      <xdr:rowOff>152400</xdr:rowOff>
    </xdr:from>
    <xdr:to>
      <xdr:col>18</xdr:col>
      <xdr:colOff>409575</xdr:colOff>
      <xdr:row>48</xdr:row>
      <xdr:rowOff>152400</xdr:rowOff>
    </xdr:to>
    <xdr:sp macro="" textlink="">
      <xdr:nvSpPr>
        <xdr:cNvPr id="66092072" name="Line 884">
          <a:extLst>
            <a:ext uri="{FF2B5EF4-FFF2-40B4-BE49-F238E27FC236}">
              <a16:creationId xmlns:a16="http://schemas.microsoft.com/office/drawing/2014/main" id="{CA7DEA38-03E8-48E9-A379-78B166263469}"/>
            </a:ext>
          </a:extLst>
        </xdr:cNvPr>
        <xdr:cNvSpPr>
          <a:spLocks noChangeShapeType="1"/>
        </xdr:cNvSpPr>
      </xdr:nvSpPr>
      <xdr:spPr bwMode="auto">
        <a:xfrm>
          <a:off x="523875" y="9029700"/>
          <a:ext cx="1055370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9525</xdr:colOff>
      <xdr:row>69</xdr:row>
      <xdr:rowOff>152400</xdr:rowOff>
    </xdr:from>
    <xdr:to>
      <xdr:col>18</xdr:col>
      <xdr:colOff>409575</xdr:colOff>
      <xdr:row>69</xdr:row>
      <xdr:rowOff>152400</xdr:rowOff>
    </xdr:to>
    <xdr:sp macro="" textlink="">
      <xdr:nvSpPr>
        <xdr:cNvPr id="66092073" name="Line 885">
          <a:extLst>
            <a:ext uri="{FF2B5EF4-FFF2-40B4-BE49-F238E27FC236}">
              <a16:creationId xmlns:a16="http://schemas.microsoft.com/office/drawing/2014/main" id="{958F9AD0-B997-4947-96B8-0FB0777C9C64}"/>
            </a:ext>
          </a:extLst>
        </xdr:cNvPr>
        <xdr:cNvSpPr>
          <a:spLocks noChangeShapeType="1"/>
        </xdr:cNvSpPr>
      </xdr:nvSpPr>
      <xdr:spPr bwMode="auto">
        <a:xfrm>
          <a:off x="523875" y="12544425"/>
          <a:ext cx="1055370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90</xdr:row>
      <xdr:rowOff>152400</xdr:rowOff>
    </xdr:from>
    <xdr:to>
      <xdr:col>18</xdr:col>
      <xdr:colOff>400050</xdr:colOff>
      <xdr:row>90</xdr:row>
      <xdr:rowOff>152400</xdr:rowOff>
    </xdr:to>
    <xdr:sp macro="" textlink="">
      <xdr:nvSpPr>
        <xdr:cNvPr id="66092074" name="Line 886">
          <a:extLst>
            <a:ext uri="{FF2B5EF4-FFF2-40B4-BE49-F238E27FC236}">
              <a16:creationId xmlns:a16="http://schemas.microsoft.com/office/drawing/2014/main" id="{28EFFA80-933B-435A-AA95-6EB87675575F}"/>
            </a:ext>
          </a:extLst>
        </xdr:cNvPr>
        <xdr:cNvSpPr>
          <a:spLocks noChangeShapeType="1"/>
        </xdr:cNvSpPr>
      </xdr:nvSpPr>
      <xdr:spPr bwMode="auto">
        <a:xfrm>
          <a:off x="514350" y="16078200"/>
          <a:ext cx="1055370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111</xdr:row>
      <xdr:rowOff>152400</xdr:rowOff>
    </xdr:from>
    <xdr:to>
      <xdr:col>23</xdr:col>
      <xdr:colOff>9525</xdr:colOff>
      <xdr:row>111</xdr:row>
      <xdr:rowOff>152400</xdr:rowOff>
    </xdr:to>
    <xdr:sp macro="" textlink="">
      <xdr:nvSpPr>
        <xdr:cNvPr id="66092075" name="Line 887">
          <a:extLst>
            <a:ext uri="{FF2B5EF4-FFF2-40B4-BE49-F238E27FC236}">
              <a16:creationId xmlns:a16="http://schemas.microsoft.com/office/drawing/2014/main" id="{56E73726-BD8C-46D1-B708-F34B4DC5B1FE}"/>
            </a:ext>
          </a:extLst>
        </xdr:cNvPr>
        <xdr:cNvSpPr>
          <a:spLocks noChangeShapeType="1"/>
        </xdr:cNvSpPr>
      </xdr:nvSpPr>
      <xdr:spPr bwMode="auto">
        <a:xfrm>
          <a:off x="514350" y="19669125"/>
          <a:ext cx="1417320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159203</xdr:colOff>
      <xdr:row>9</xdr:row>
      <xdr:rowOff>145597</xdr:rowOff>
    </xdr:from>
    <xdr:to>
      <xdr:col>6</xdr:col>
      <xdr:colOff>54429</xdr:colOff>
      <xdr:row>11</xdr:row>
      <xdr:rowOff>155121</xdr:rowOff>
    </xdr:to>
    <xdr:sp macro="" textlink="Pacing!C19">
      <xdr:nvSpPr>
        <xdr:cNvPr id="37790" name="Text Box 926">
          <a:extLst>
            <a:ext uri="{FF2B5EF4-FFF2-40B4-BE49-F238E27FC236}">
              <a16:creationId xmlns:a16="http://schemas.microsoft.com/office/drawing/2014/main" id="{E96E1280-F70F-4996-816A-FB5E67595655}"/>
            </a:ext>
          </a:extLst>
        </xdr:cNvPr>
        <xdr:cNvSpPr txBox="1">
          <a:spLocks noChangeArrowheads="1" noTextEdit="1"/>
        </xdr:cNvSpPr>
      </xdr:nvSpPr>
      <xdr:spPr bwMode="auto">
        <a:xfrm>
          <a:off x="1288596" y="2554061"/>
          <a:ext cx="1732190" cy="336096"/>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DC2D0E67-A23F-4A42-BAAB-1660DE2F64FE}" type="TxLink">
            <a:rPr lang="en-US" sz="1000" b="0" i="0" u="none" strike="noStrike" baseline="0">
              <a:solidFill>
                <a:srgbClr val="000000"/>
              </a:solidFill>
              <a:latin typeface="Arial"/>
              <a:cs typeface="Arial"/>
            </a:rPr>
            <a:pPr algn="ctr" rtl="0">
              <a:defRPr sz="1000"/>
            </a:pPr>
            <a:t>Snoqualmie Tunnel</a:t>
          </a:fld>
          <a:endParaRPr lang="en-US" sz="1000" b="0" i="0" u="none" strike="noStrike" baseline="0">
            <a:solidFill>
              <a:srgbClr val="000000"/>
            </a:solidFill>
            <a:latin typeface="Arial"/>
            <a:cs typeface="Arial"/>
          </a:endParaRPr>
        </a:p>
      </xdr:txBody>
    </xdr:sp>
    <xdr:clientData/>
  </xdr:twoCellAnchor>
  <xdr:twoCellAnchor>
    <xdr:from>
      <xdr:col>20</xdr:col>
      <xdr:colOff>160564</xdr:colOff>
      <xdr:row>95</xdr:row>
      <xdr:rowOff>200025</xdr:rowOff>
    </xdr:from>
    <xdr:to>
      <xdr:col>21</xdr:col>
      <xdr:colOff>589189</xdr:colOff>
      <xdr:row>100</xdr:row>
      <xdr:rowOff>159204</xdr:rowOff>
    </xdr:to>
    <xdr:sp macro="" textlink="Pacing!C45">
      <xdr:nvSpPr>
        <xdr:cNvPr id="37815" name="Text Box 951">
          <a:extLst>
            <a:ext uri="{FF2B5EF4-FFF2-40B4-BE49-F238E27FC236}">
              <a16:creationId xmlns:a16="http://schemas.microsoft.com/office/drawing/2014/main" id="{672562DB-A008-4C12-BA28-94070CB6309A}"/>
            </a:ext>
          </a:extLst>
        </xdr:cNvPr>
        <xdr:cNvSpPr txBox="1">
          <a:spLocks noChangeArrowheads="1" noTextEdit="1"/>
        </xdr:cNvSpPr>
      </xdr:nvSpPr>
      <xdr:spPr bwMode="auto">
        <a:xfrm>
          <a:off x="12107635" y="17345025"/>
          <a:ext cx="1081768" cy="81642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F17878F7-6818-4BC4-AEB0-EFD87D1814E5}" type="TxLink">
            <a:rPr lang="en-US" sz="1000" b="0" i="0" u="none" strike="noStrike" baseline="0">
              <a:solidFill>
                <a:srgbClr val="000000"/>
              </a:solidFill>
              <a:latin typeface="Arial"/>
              <a:cs typeface="Arial"/>
            </a:rPr>
            <a:pPr algn="ctr" rtl="0">
              <a:defRPr sz="1000"/>
            </a:pPr>
            <a:t>Snoqualmie Trail</a:t>
          </a:fld>
          <a:endParaRPr lang="en-US" sz="1000" b="0" i="0" u="none" strike="noStrike" baseline="0">
            <a:solidFill>
              <a:srgbClr val="000000"/>
            </a:solidFill>
            <a:latin typeface="Arial"/>
            <a:cs typeface="Arial"/>
          </a:endParaRPr>
        </a:p>
      </xdr:txBody>
    </xdr:sp>
    <xdr:clientData/>
  </xdr:twoCellAnchor>
  <xdr:twoCellAnchor>
    <xdr:from>
      <xdr:col>22</xdr:col>
      <xdr:colOff>276225</xdr:colOff>
      <xdr:row>110</xdr:row>
      <xdr:rowOff>28575</xdr:rowOff>
    </xdr:from>
    <xdr:to>
      <xdr:col>22</xdr:col>
      <xdr:colOff>952500</xdr:colOff>
      <xdr:row>111</xdr:row>
      <xdr:rowOff>9525</xdr:rowOff>
    </xdr:to>
    <xdr:grpSp>
      <xdr:nvGrpSpPr>
        <xdr:cNvPr id="66092078" name="Group 1089">
          <a:extLst>
            <a:ext uri="{FF2B5EF4-FFF2-40B4-BE49-F238E27FC236}">
              <a16:creationId xmlns:a16="http://schemas.microsoft.com/office/drawing/2014/main" id="{64820006-7D63-438B-8152-D5776AAB93BA}"/>
            </a:ext>
          </a:extLst>
        </xdr:cNvPr>
        <xdr:cNvGrpSpPr>
          <a:grpSpLocks/>
        </xdr:cNvGrpSpPr>
      </xdr:nvGrpSpPr>
      <xdr:grpSpPr bwMode="auto">
        <a:xfrm>
          <a:off x="13747296" y="19663682"/>
          <a:ext cx="676275" cy="157843"/>
          <a:chOff x="1609" y="829"/>
          <a:chExt cx="71" cy="16"/>
        </a:xfrm>
      </xdr:grpSpPr>
      <xdr:sp macro="" textlink="">
        <xdr:nvSpPr>
          <xdr:cNvPr id="37875" name="Text Box 1011">
            <a:extLst>
              <a:ext uri="{FF2B5EF4-FFF2-40B4-BE49-F238E27FC236}">
                <a16:creationId xmlns:a16="http://schemas.microsoft.com/office/drawing/2014/main" id="{A9746DBF-A7B8-4CD0-91DC-5C2B11484281}"/>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532">
        <xdr:nvSpPr>
          <xdr:cNvPr id="37876" name="Text Box 1012">
            <a:extLst>
              <a:ext uri="{FF2B5EF4-FFF2-40B4-BE49-F238E27FC236}">
                <a16:creationId xmlns:a16="http://schemas.microsoft.com/office/drawing/2014/main" id="{BA74B21D-9B92-4E6B-B73E-4293CE20E346}"/>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C44B03C8-D3FF-48AB-867A-0824BD589C6D}"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grpSp>
    <xdr:clientData/>
  </xdr:twoCellAnchor>
  <xdr:twoCellAnchor>
    <xdr:from>
      <xdr:col>22</xdr:col>
      <xdr:colOff>276225</xdr:colOff>
      <xdr:row>110</xdr:row>
      <xdr:rowOff>152400</xdr:rowOff>
    </xdr:from>
    <xdr:to>
      <xdr:col>22</xdr:col>
      <xdr:colOff>952500</xdr:colOff>
      <xdr:row>111</xdr:row>
      <xdr:rowOff>133350</xdr:rowOff>
    </xdr:to>
    <xdr:grpSp>
      <xdr:nvGrpSpPr>
        <xdr:cNvPr id="66092079" name="Group 1090">
          <a:extLst>
            <a:ext uri="{FF2B5EF4-FFF2-40B4-BE49-F238E27FC236}">
              <a16:creationId xmlns:a16="http://schemas.microsoft.com/office/drawing/2014/main" id="{1FBBA93B-8B51-444C-86E0-781AE2097B0A}"/>
            </a:ext>
          </a:extLst>
        </xdr:cNvPr>
        <xdr:cNvGrpSpPr>
          <a:grpSpLocks/>
        </xdr:cNvGrpSpPr>
      </xdr:nvGrpSpPr>
      <xdr:grpSpPr bwMode="auto">
        <a:xfrm>
          <a:off x="13747296" y="19787507"/>
          <a:ext cx="676275" cy="157843"/>
          <a:chOff x="1609" y="843"/>
          <a:chExt cx="71" cy="16"/>
        </a:xfrm>
      </xdr:grpSpPr>
      <xdr:sp macro="" textlink="">
        <xdr:nvSpPr>
          <xdr:cNvPr id="37879" name="Text Box 1015">
            <a:extLst>
              <a:ext uri="{FF2B5EF4-FFF2-40B4-BE49-F238E27FC236}">
                <a16:creationId xmlns:a16="http://schemas.microsoft.com/office/drawing/2014/main" id="{DA8B1601-DD0A-4099-914D-59DC321A79EE}"/>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532">
        <xdr:nvSpPr>
          <xdr:cNvPr id="37880" name="Text Box 1016">
            <a:extLst>
              <a:ext uri="{FF2B5EF4-FFF2-40B4-BE49-F238E27FC236}">
                <a16:creationId xmlns:a16="http://schemas.microsoft.com/office/drawing/2014/main" id="{05815472-96A8-4F9E-A578-E3F7DF7762BE}"/>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EE3CEE09-7612-4A46-A920-762049DDEA7B}" type="TxLink">
              <a:rPr lang="en-US" sz="1000" b="0" i="0" u="none" strike="noStrike" baseline="0">
                <a:solidFill>
                  <a:srgbClr val="000000"/>
                </a:solidFill>
                <a:latin typeface="Arial"/>
                <a:cs typeface="Arial"/>
              </a:rPr>
              <a:pPr algn="r" rtl="0">
                <a:defRPr sz="1000"/>
              </a:pPr>
              <a:t>-21</a:t>
            </a:fld>
            <a:endParaRPr lang="en-US" sz="1000" b="0" i="0" u="none" strike="noStrike" baseline="0">
              <a:solidFill>
                <a:srgbClr val="000000"/>
              </a:solidFill>
              <a:latin typeface="Arial"/>
              <a:cs typeface="Arial"/>
            </a:endParaRPr>
          </a:p>
        </xdr:txBody>
      </xdr:sp>
    </xdr:grpSp>
    <xdr:clientData/>
  </xdr:twoCellAnchor>
  <xdr:twoCellAnchor>
    <xdr:from>
      <xdr:col>4</xdr:col>
      <xdr:colOff>38100</xdr:colOff>
      <xdr:row>26</xdr:row>
      <xdr:rowOff>19050</xdr:rowOff>
    </xdr:from>
    <xdr:to>
      <xdr:col>5</xdr:col>
      <xdr:colOff>104775</xdr:colOff>
      <xdr:row>27</xdr:row>
      <xdr:rowOff>0</xdr:rowOff>
    </xdr:to>
    <xdr:grpSp>
      <xdr:nvGrpSpPr>
        <xdr:cNvPr id="66092080" name="Group 1091">
          <a:extLst>
            <a:ext uri="{FF2B5EF4-FFF2-40B4-BE49-F238E27FC236}">
              <a16:creationId xmlns:a16="http://schemas.microsoft.com/office/drawing/2014/main" id="{CF274B45-7CEF-4474-AA9A-3F571B2062EE}"/>
            </a:ext>
          </a:extLst>
        </xdr:cNvPr>
        <xdr:cNvGrpSpPr>
          <a:grpSpLocks/>
        </xdr:cNvGrpSpPr>
      </xdr:nvGrpSpPr>
      <xdr:grpSpPr bwMode="auto">
        <a:xfrm>
          <a:off x="1779814" y="5271407"/>
          <a:ext cx="678997" cy="157843"/>
          <a:chOff x="1609" y="829"/>
          <a:chExt cx="71" cy="16"/>
        </a:xfrm>
      </xdr:grpSpPr>
      <xdr:sp macro="" textlink="">
        <xdr:nvSpPr>
          <xdr:cNvPr id="40004" name="Text Box 1092">
            <a:extLst>
              <a:ext uri="{FF2B5EF4-FFF2-40B4-BE49-F238E27FC236}">
                <a16:creationId xmlns:a16="http://schemas.microsoft.com/office/drawing/2014/main" id="{FA09F901-30FF-4102-A28F-94F71EA2B45D}"/>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27">
        <xdr:nvSpPr>
          <xdr:cNvPr id="40005" name="Text Box 1093">
            <a:extLst>
              <a:ext uri="{FF2B5EF4-FFF2-40B4-BE49-F238E27FC236}">
                <a16:creationId xmlns:a16="http://schemas.microsoft.com/office/drawing/2014/main" id="{7EC6A557-41FA-4A54-AACA-7516C0314EFC}"/>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6D534D86-9421-49BD-BC43-80B66E7FE8B8}"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grpSp>
    <xdr:clientData/>
  </xdr:twoCellAnchor>
  <xdr:twoCellAnchor>
    <xdr:from>
      <xdr:col>4</xdr:col>
      <xdr:colOff>38100</xdr:colOff>
      <xdr:row>26</xdr:row>
      <xdr:rowOff>142875</xdr:rowOff>
    </xdr:from>
    <xdr:to>
      <xdr:col>5</xdr:col>
      <xdr:colOff>104775</xdr:colOff>
      <xdr:row>27</xdr:row>
      <xdr:rowOff>123825</xdr:rowOff>
    </xdr:to>
    <xdr:grpSp>
      <xdr:nvGrpSpPr>
        <xdr:cNvPr id="66092081" name="Group 1094">
          <a:extLst>
            <a:ext uri="{FF2B5EF4-FFF2-40B4-BE49-F238E27FC236}">
              <a16:creationId xmlns:a16="http://schemas.microsoft.com/office/drawing/2014/main" id="{C3DC254A-930C-4EB8-ABC0-FEC52E9B476F}"/>
            </a:ext>
          </a:extLst>
        </xdr:cNvPr>
        <xdr:cNvGrpSpPr>
          <a:grpSpLocks/>
        </xdr:cNvGrpSpPr>
      </xdr:nvGrpSpPr>
      <xdr:grpSpPr bwMode="auto">
        <a:xfrm>
          <a:off x="1779814" y="5395232"/>
          <a:ext cx="678997" cy="157843"/>
          <a:chOff x="1609" y="843"/>
          <a:chExt cx="71" cy="16"/>
        </a:xfrm>
      </xdr:grpSpPr>
      <xdr:sp macro="" textlink="">
        <xdr:nvSpPr>
          <xdr:cNvPr id="40007" name="Text Box 1095">
            <a:extLst>
              <a:ext uri="{FF2B5EF4-FFF2-40B4-BE49-F238E27FC236}">
                <a16:creationId xmlns:a16="http://schemas.microsoft.com/office/drawing/2014/main" id="{D90171D1-9B39-4CA6-8DA8-576AF4A6CD5F}"/>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27">
        <xdr:nvSpPr>
          <xdr:cNvPr id="40008" name="Text Box 1096">
            <a:extLst>
              <a:ext uri="{FF2B5EF4-FFF2-40B4-BE49-F238E27FC236}">
                <a16:creationId xmlns:a16="http://schemas.microsoft.com/office/drawing/2014/main" id="{D302F6F7-4B76-4660-B0BB-B02FB1146E90}"/>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E9CBCA98-D506-4684-ADC7-07995CCB6C21}"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grpSp>
    <xdr:clientData/>
  </xdr:twoCellAnchor>
  <xdr:twoCellAnchor>
    <xdr:from>
      <xdr:col>6</xdr:col>
      <xdr:colOff>600075</xdr:colOff>
      <xdr:row>26</xdr:row>
      <xdr:rowOff>19050</xdr:rowOff>
    </xdr:from>
    <xdr:to>
      <xdr:col>8</xdr:col>
      <xdr:colOff>57150</xdr:colOff>
      <xdr:row>27</xdr:row>
      <xdr:rowOff>0</xdr:rowOff>
    </xdr:to>
    <xdr:grpSp>
      <xdr:nvGrpSpPr>
        <xdr:cNvPr id="66092082" name="Group 1097">
          <a:extLst>
            <a:ext uri="{FF2B5EF4-FFF2-40B4-BE49-F238E27FC236}">
              <a16:creationId xmlns:a16="http://schemas.microsoft.com/office/drawing/2014/main" id="{85FABFD1-AA8C-47F2-91C0-B535461E4273}"/>
            </a:ext>
          </a:extLst>
        </xdr:cNvPr>
        <xdr:cNvGrpSpPr>
          <a:grpSpLocks/>
        </xdr:cNvGrpSpPr>
      </xdr:nvGrpSpPr>
      <xdr:grpSpPr bwMode="auto">
        <a:xfrm>
          <a:off x="3566432" y="5271407"/>
          <a:ext cx="885825" cy="157843"/>
          <a:chOff x="1609" y="829"/>
          <a:chExt cx="71" cy="16"/>
        </a:xfrm>
      </xdr:grpSpPr>
      <xdr:sp macro="" textlink="">
        <xdr:nvSpPr>
          <xdr:cNvPr id="40010" name="Text Box 1098">
            <a:extLst>
              <a:ext uri="{FF2B5EF4-FFF2-40B4-BE49-F238E27FC236}">
                <a16:creationId xmlns:a16="http://schemas.microsoft.com/office/drawing/2014/main" id="{25EC2533-8A8E-4DDE-9403-6D34DB0F4F87}"/>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47">
        <xdr:nvSpPr>
          <xdr:cNvPr id="40011" name="Text Box 1099">
            <a:extLst>
              <a:ext uri="{FF2B5EF4-FFF2-40B4-BE49-F238E27FC236}">
                <a16:creationId xmlns:a16="http://schemas.microsoft.com/office/drawing/2014/main" id="{6F6F9971-CFA4-4DC1-AFA0-618657E5F3AE}"/>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C1B6A6E9-646F-489E-B9FF-98D29DEEB876}"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grpSp>
    <xdr:clientData/>
  </xdr:twoCellAnchor>
  <xdr:twoCellAnchor>
    <xdr:from>
      <xdr:col>6</xdr:col>
      <xdr:colOff>600075</xdr:colOff>
      <xdr:row>26</xdr:row>
      <xdr:rowOff>142875</xdr:rowOff>
    </xdr:from>
    <xdr:to>
      <xdr:col>8</xdr:col>
      <xdr:colOff>57150</xdr:colOff>
      <xdr:row>27</xdr:row>
      <xdr:rowOff>123825</xdr:rowOff>
    </xdr:to>
    <xdr:grpSp>
      <xdr:nvGrpSpPr>
        <xdr:cNvPr id="66092083" name="Group 1100">
          <a:extLst>
            <a:ext uri="{FF2B5EF4-FFF2-40B4-BE49-F238E27FC236}">
              <a16:creationId xmlns:a16="http://schemas.microsoft.com/office/drawing/2014/main" id="{B08B457F-1FF3-41EE-A7F8-B4A7229A5B54}"/>
            </a:ext>
          </a:extLst>
        </xdr:cNvPr>
        <xdr:cNvGrpSpPr>
          <a:grpSpLocks/>
        </xdr:cNvGrpSpPr>
      </xdr:nvGrpSpPr>
      <xdr:grpSpPr bwMode="auto">
        <a:xfrm>
          <a:off x="3566432" y="5395232"/>
          <a:ext cx="885825" cy="157843"/>
          <a:chOff x="1609" y="843"/>
          <a:chExt cx="71" cy="16"/>
        </a:xfrm>
      </xdr:grpSpPr>
      <xdr:sp macro="" textlink="">
        <xdr:nvSpPr>
          <xdr:cNvPr id="40013" name="Text Box 1101">
            <a:extLst>
              <a:ext uri="{FF2B5EF4-FFF2-40B4-BE49-F238E27FC236}">
                <a16:creationId xmlns:a16="http://schemas.microsoft.com/office/drawing/2014/main" id="{D1A5BDD6-15B6-40EF-B402-46A75B7610C8}"/>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47">
        <xdr:nvSpPr>
          <xdr:cNvPr id="40014" name="Text Box 1102">
            <a:extLst>
              <a:ext uri="{FF2B5EF4-FFF2-40B4-BE49-F238E27FC236}">
                <a16:creationId xmlns:a16="http://schemas.microsoft.com/office/drawing/2014/main" id="{4BB875D9-AB8E-4F16-8230-9ADC053B3280}"/>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2ACB8ED0-44AF-46A9-9D23-7855BB78402E}" type="TxLink">
              <a:rPr lang="en-US" sz="1000" b="0" i="0" u="none" strike="noStrike" baseline="0">
                <a:solidFill>
                  <a:srgbClr val="000000"/>
                </a:solidFill>
                <a:latin typeface="Arial"/>
                <a:cs typeface="Arial"/>
              </a:rPr>
              <a:pPr algn="r" rtl="0">
                <a:defRPr sz="1000"/>
              </a:pPr>
              <a:t>-1</a:t>
            </a:fld>
            <a:endParaRPr lang="en-US" sz="1000" b="0" i="0" u="none" strike="noStrike" baseline="0">
              <a:solidFill>
                <a:srgbClr val="000000"/>
              </a:solidFill>
              <a:latin typeface="Arial"/>
              <a:cs typeface="Arial"/>
            </a:endParaRPr>
          </a:p>
        </xdr:txBody>
      </xdr:sp>
    </xdr:grpSp>
    <xdr:clientData/>
  </xdr:twoCellAnchor>
  <xdr:twoCellAnchor>
    <xdr:from>
      <xdr:col>10</xdr:col>
      <xdr:colOff>0</xdr:colOff>
      <xdr:row>26</xdr:row>
      <xdr:rowOff>19050</xdr:rowOff>
    </xdr:from>
    <xdr:to>
      <xdr:col>11</xdr:col>
      <xdr:colOff>66675</xdr:colOff>
      <xdr:row>27</xdr:row>
      <xdr:rowOff>0</xdr:rowOff>
    </xdr:to>
    <xdr:grpSp>
      <xdr:nvGrpSpPr>
        <xdr:cNvPr id="66092084" name="Group 1103">
          <a:extLst>
            <a:ext uri="{FF2B5EF4-FFF2-40B4-BE49-F238E27FC236}">
              <a16:creationId xmlns:a16="http://schemas.microsoft.com/office/drawing/2014/main" id="{8982A7CF-1061-4CA4-B4AE-B05C333A2320}"/>
            </a:ext>
          </a:extLst>
        </xdr:cNvPr>
        <xdr:cNvGrpSpPr>
          <a:grpSpLocks/>
        </xdr:cNvGrpSpPr>
      </xdr:nvGrpSpPr>
      <xdr:grpSpPr bwMode="auto">
        <a:xfrm>
          <a:off x="5823857" y="5271407"/>
          <a:ext cx="678997" cy="157843"/>
          <a:chOff x="1609" y="829"/>
          <a:chExt cx="71" cy="16"/>
        </a:xfrm>
      </xdr:grpSpPr>
      <xdr:sp macro="" textlink="">
        <xdr:nvSpPr>
          <xdr:cNvPr id="40016" name="Text Box 1104">
            <a:extLst>
              <a:ext uri="{FF2B5EF4-FFF2-40B4-BE49-F238E27FC236}">
                <a16:creationId xmlns:a16="http://schemas.microsoft.com/office/drawing/2014/main" id="{AC7E2A13-8AB7-4DCA-BBEB-713DD720CC81}"/>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67">
        <xdr:nvSpPr>
          <xdr:cNvPr id="40017" name="Text Box 1105">
            <a:extLst>
              <a:ext uri="{FF2B5EF4-FFF2-40B4-BE49-F238E27FC236}">
                <a16:creationId xmlns:a16="http://schemas.microsoft.com/office/drawing/2014/main" id="{3AC5A581-8AF0-4FDA-B373-82D0647D6FD3}"/>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11E86C85-8F18-4C31-BC3D-7D408A366EA7}"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grpSp>
    <xdr:clientData/>
  </xdr:twoCellAnchor>
  <xdr:twoCellAnchor>
    <xdr:from>
      <xdr:col>10</xdr:col>
      <xdr:colOff>0</xdr:colOff>
      <xdr:row>26</xdr:row>
      <xdr:rowOff>142875</xdr:rowOff>
    </xdr:from>
    <xdr:to>
      <xdr:col>11</xdr:col>
      <xdr:colOff>66675</xdr:colOff>
      <xdr:row>27</xdr:row>
      <xdr:rowOff>123825</xdr:rowOff>
    </xdr:to>
    <xdr:grpSp>
      <xdr:nvGrpSpPr>
        <xdr:cNvPr id="66092085" name="Group 1106">
          <a:extLst>
            <a:ext uri="{FF2B5EF4-FFF2-40B4-BE49-F238E27FC236}">
              <a16:creationId xmlns:a16="http://schemas.microsoft.com/office/drawing/2014/main" id="{96233A43-41CE-4923-9176-70F5894F940B}"/>
            </a:ext>
          </a:extLst>
        </xdr:cNvPr>
        <xdr:cNvGrpSpPr>
          <a:grpSpLocks/>
        </xdr:cNvGrpSpPr>
      </xdr:nvGrpSpPr>
      <xdr:grpSpPr bwMode="auto">
        <a:xfrm>
          <a:off x="5823857" y="5395232"/>
          <a:ext cx="678997" cy="157843"/>
          <a:chOff x="1609" y="843"/>
          <a:chExt cx="71" cy="16"/>
        </a:xfrm>
      </xdr:grpSpPr>
      <xdr:sp macro="" textlink="">
        <xdr:nvSpPr>
          <xdr:cNvPr id="40019" name="Text Box 1107">
            <a:extLst>
              <a:ext uri="{FF2B5EF4-FFF2-40B4-BE49-F238E27FC236}">
                <a16:creationId xmlns:a16="http://schemas.microsoft.com/office/drawing/2014/main" id="{D0F7C47C-12C6-4D3D-A6EB-9B196CA261BE}"/>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67">
        <xdr:nvSpPr>
          <xdr:cNvPr id="40020" name="Text Box 1108">
            <a:extLst>
              <a:ext uri="{FF2B5EF4-FFF2-40B4-BE49-F238E27FC236}">
                <a16:creationId xmlns:a16="http://schemas.microsoft.com/office/drawing/2014/main" id="{4EDFACD9-943E-41DC-928A-50A09745218A}"/>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C68D5459-1518-493A-A071-0C36A2848317}" type="TxLink">
              <a:rPr lang="en-US" sz="1000" b="0" i="0" u="none" strike="noStrike" baseline="0">
                <a:solidFill>
                  <a:srgbClr val="000000"/>
                </a:solidFill>
                <a:latin typeface="Arial"/>
                <a:cs typeface="Arial"/>
              </a:rPr>
              <a:pPr algn="r" rtl="0">
                <a:defRPr sz="1000"/>
              </a:pPr>
              <a:t>-82</a:t>
            </a:fld>
            <a:endParaRPr lang="en-US" sz="1000" b="0" i="0" u="none" strike="noStrike" baseline="0">
              <a:solidFill>
                <a:srgbClr val="000000"/>
              </a:solidFill>
              <a:latin typeface="Arial"/>
              <a:cs typeface="Arial"/>
            </a:endParaRPr>
          </a:p>
        </xdr:txBody>
      </xdr:sp>
    </xdr:grpSp>
    <xdr:clientData/>
  </xdr:twoCellAnchor>
  <xdr:twoCellAnchor>
    <xdr:from>
      <xdr:col>12</xdr:col>
      <xdr:colOff>590550</xdr:colOff>
      <xdr:row>26</xdr:row>
      <xdr:rowOff>19050</xdr:rowOff>
    </xdr:from>
    <xdr:to>
      <xdr:col>14</xdr:col>
      <xdr:colOff>47625</xdr:colOff>
      <xdr:row>27</xdr:row>
      <xdr:rowOff>0</xdr:rowOff>
    </xdr:to>
    <xdr:grpSp>
      <xdr:nvGrpSpPr>
        <xdr:cNvPr id="66092086" name="Group 1109">
          <a:extLst>
            <a:ext uri="{FF2B5EF4-FFF2-40B4-BE49-F238E27FC236}">
              <a16:creationId xmlns:a16="http://schemas.microsoft.com/office/drawing/2014/main" id="{65B67D01-BC64-449A-AF6C-2E95D8D5B1A6}"/>
            </a:ext>
          </a:extLst>
        </xdr:cNvPr>
        <xdr:cNvGrpSpPr>
          <a:grpSpLocks/>
        </xdr:cNvGrpSpPr>
      </xdr:nvGrpSpPr>
      <xdr:grpSpPr bwMode="auto">
        <a:xfrm>
          <a:off x="7639050" y="5271407"/>
          <a:ext cx="681718" cy="157843"/>
          <a:chOff x="1609" y="829"/>
          <a:chExt cx="71" cy="16"/>
        </a:xfrm>
      </xdr:grpSpPr>
      <xdr:sp macro="" textlink="">
        <xdr:nvSpPr>
          <xdr:cNvPr id="40022" name="Text Box 1110">
            <a:extLst>
              <a:ext uri="{FF2B5EF4-FFF2-40B4-BE49-F238E27FC236}">
                <a16:creationId xmlns:a16="http://schemas.microsoft.com/office/drawing/2014/main" id="{7A8245AA-C26C-4421-BC8E-6B2A27FC3117}"/>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87">
        <xdr:nvSpPr>
          <xdr:cNvPr id="40023" name="Text Box 1111">
            <a:extLst>
              <a:ext uri="{FF2B5EF4-FFF2-40B4-BE49-F238E27FC236}">
                <a16:creationId xmlns:a16="http://schemas.microsoft.com/office/drawing/2014/main" id="{46021495-E67C-4893-A931-6A8EFF464290}"/>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37EED836-0454-4BEA-B9B6-044B944F23AE}"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grpSp>
    <xdr:clientData/>
  </xdr:twoCellAnchor>
  <xdr:twoCellAnchor>
    <xdr:from>
      <xdr:col>12</xdr:col>
      <xdr:colOff>590550</xdr:colOff>
      <xdr:row>26</xdr:row>
      <xdr:rowOff>142875</xdr:rowOff>
    </xdr:from>
    <xdr:to>
      <xdr:col>14</xdr:col>
      <xdr:colOff>47625</xdr:colOff>
      <xdr:row>27</xdr:row>
      <xdr:rowOff>123825</xdr:rowOff>
    </xdr:to>
    <xdr:grpSp>
      <xdr:nvGrpSpPr>
        <xdr:cNvPr id="66092087" name="Group 1112">
          <a:extLst>
            <a:ext uri="{FF2B5EF4-FFF2-40B4-BE49-F238E27FC236}">
              <a16:creationId xmlns:a16="http://schemas.microsoft.com/office/drawing/2014/main" id="{FC422456-2E4F-4C74-BD56-D7BFBB6A1554}"/>
            </a:ext>
          </a:extLst>
        </xdr:cNvPr>
        <xdr:cNvGrpSpPr>
          <a:grpSpLocks/>
        </xdr:cNvGrpSpPr>
      </xdr:nvGrpSpPr>
      <xdr:grpSpPr bwMode="auto">
        <a:xfrm>
          <a:off x="7639050" y="5395232"/>
          <a:ext cx="681718" cy="157843"/>
          <a:chOff x="1609" y="843"/>
          <a:chExt cx="71" cy="16"/>
        </a:xfrm>
      </xdr:grpSpPr>
      <xdr:sp macro="" textlink="">
        <xdr:nvSpPr>
          <xdr:cNvPr id="40025" name="Text Box 1113">
            <a:extLst>
              <a:ext uri="{FF2B5EF4-FFF2-40B4-BE49-F238E27FC236}">
                <a16:creationId xmlns:a16="http://schemas.microsoft.com/office/drawing/2014/main" id="{2CA75817-D293-47AC-B21D-814ED968FC65}"/>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87">
        <xdr:nvSpPr>
          <xdr:cNvPr id="40026" name="Text Box 1114">
            <a:extLst>
              <a:ext uri="{FF2B5EF4-FFF2-40B4-BE49-F238E27FC236}">
                <a16:creationId xmlns:a16="http://schemas.microsoft.com/office/drawing/2014/main" id="{6D9D2490-A40D-49B5-BAC2-B07BCD9C55EA}"/>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4FE9167B-172D-4D15-8A1B-D3DC1A3B4C65}" type="TxLink">
              <a:rPr lang="en-US" sz="1000" b="0" i="0" u="none" strike="noStrike" baseline="0">
                <a:solidFill>
                  <a:srgbClr val="000000"/>
                </a:solidFill>
                <a:latin typeface="Arial"/>
                <a:cs typeface="Arial"/>
              </a:rPr>
              <a:pPr algn="r" rtl="0">
                <a:defRPr sz="1000"/>
              </a:pPr>
              <a:t>-83</a:t>
            </a:fld>
            <a:endParaRPr lang="en-US" sz="1000" b="0" i="0" u="none" strike="noStrike" baseline="0">
              <a:solidFill>
                <a:srgbClr val="000000"/>
              </a:solidFill>
              <a:latin typeface="Arial"/>
              <a:cs typeface="Arial"/>
            </a:endParaRPr>
          </a:p>
        </xdr:txBody>
      </xdr:sp>
    </xdr:grpSp>
    <xdr:clientData/>
  </xdr:twoCellAnchor>
  <xdr:twoCellAnchor>
    <xdr:from>
      <xdr:col>16</xdr:col>
      <xdr:colOff>0</xdr:colOff>
      <xdr:row>26</xdr:row>
      <xdr:rowOff>19050</xdr:rowOff>
    </xdr:from>
    <xdr:to>
      <xdr:col>17</xdr:col>
      <xdr:colOff>66675</xdr:colOff>
      <xdr:row>27</xdr:row>
      <xdr:rowOff>0</xdr:rowOff>
    </xdr:to>
    <xdr:grpSp>
      <xdr:nvGrpSpPr>
        <xdr:cNvPr id="66092088" name="Group 1115">
          <a:extLst>
            <a:ext uri="{FF2B5EF4-FFF2-40B4-BE49-F238E27FC236}">
              <a16:creationId xmlns:a16="http://schemas.microsoft.com/office/drawing/2014/main" id="{4BB635BC-C8FD-46DB-9BC2-84A8A274D336}"/>
            </a:ext>
          </a:extLst>
        </xdr:cNvPr>
        <xdr:cNvGrpSpPr>
          <a:grpSpLocks/>
        </xdr:cNvGrpSpPr>
      </xdr:nvGrpSpPr>
      <xdr:grpSpPr bwMode="auto">
        <a:xfrm>
          <a:off x="9497786" y="5271407"/>
          <a:ext cx="678996" cy="157843"/>
          <a:chOff x="1609" y="829"/>
          <a:chExt cx="71" cy="16"/>
        </a:xfrm>
      </xdr:grpSpPr>
      <xdr:sp macro="" textlink="">
        <xdr:nvSpPr>
          <xdr:cNvPr id="40028" name="Text Box 1116">
            <a:extLst>
              <a:ext uri="{FF2B5EF4-FFF2-40B4-BE49-F238E27FC236}">
                <a16:creationId xmlns:a16="http://schemas.microsoft.com/office/drawing/2014/main" id="{180C3E86-EF4D-4AB1-862F-7B6CFEC6779F}"/>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107">
        <xdr:nvSpPr>
          <xdr:cNvPr id="40029" name="Text Box 1117">
            <a:extLst>
              <a:ext uri="{FF2B5EF4-FFF2-40B4-BE49-F238E27FC236}">
                <a16:creationId xmlns:a16="http://schemas.microsoft.com/office/drawing/2014/main" id="{78406F63-8D6D-4664-B394-2D2EC2A86C57}"/>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5D7BE87F-0E87-457B-B78B-2B7DB76F5669}"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grpSp>
    <xdr:clientData/>
  </xdr:twoCellAnchor>
  <xdr:twoCellAnchor>
    <xdr:from>
      <xdr:col>16</xdr:col>
      <xdr:colOff>0</xdr:colOff>
      <xdr:row>26</xdr:row>
      <xdr:rowOff>142875</xdr:rowOff>
    </xdr:from>
    <xdr:to>
      <xdr:col>17</xdr:col>
      <xdr:colOff>66675</xdr:colOff>
      <xdr:row>27</xdr:row>
      <xdr:rowOff>123825</xdr:rowOff>
    </xdr:to>
    <xdr:grpSp>
      <xdr:nvGrpSpPr>
        <xdr:cNvPr id="66092089" name="Group 1118">
          <a:extLst>
            <a:ext uri="{FF2B5EF4-FFF2-40B4-BE49-F238E27FC236}">
              <a16:creationId xmlns:a16="http://schemas.microsoft.com/office/drawing/2014/main" id="{A02A3E41-9F5A-4816-8AD0-BCD8DFBE7A5E}"/>
            </a:ext>
          </a:extLst>
        </xdr:cNvPr>
        <xdr:cNvGrpSpPr>
          <a:grpSpLocks/>
        </xdr:cNvGrpSpPr>
      </xdr:nvGrpSpPr>
      <xdr:grpSpPr bwMode="auto">
        <a:xfrm>
          <a:off x="9497786" y="5395232"/>
          <a:ext cx="678996" cy="157843"/>
          <a:chOff x="1609" y="843"/>
          <a:chExt cx="71" cy="16"/>
        </a:xfrm>
      </xdr:grpSpPr>
      <xdr:sp macro="" textlink="">
        <xdr:nvSpPr>
          <xdr:cNvPr id="40031" name="Text Box 1119">
            <a:extLst>
              <a:ext uri="{FF2B5EF4-FFF2-40B4-BE49-F238E27FC236}">
                <a16:creationId xmlns:a16="http://schemas.microsoft.com/office/drawing/2014/main" id="{FDF06949-52EF-4147-9463-D95428E5F894}"/>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107">
        <xdr:nvSpPr>
          <xdr:cNvPr id="40032" name="Text Box 1120">
            <a:extLst>
              <a:ext uri="{FF2B5EF4-FFF2-40B4-BE49-F238E27FC236}">
                <a16:creationId xmlns:a16="http://schemas.microsoft.com/office/drawing/2014/main" id="{8048D769-9057-4B5E-A31D-DFA8E0867D23}"/>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04CD3677-6044-466B-8091-1D97E84F56A9}" type="TxLink">
              <a:rPr lang="en-US" sz="1000" b="0" i="0" u="none" strike="noStrike" baseline="0">
                <a:solidFill>
                  <a:srgbClr val="000000"/>
                </a:solidFill>
                <a:latin typeface="Arial"/>
                <a:cs typeface="Arial"/>
              </a:rPr>
              <a:pPr algn="r" rtl="0">
                <a:defRPr sz="1000"/>
              </a:pPr>
              <a:t>-83</a:t>
            </a:fld>
            <a:endParaRPr lang="en-US" sz="1000" b="0" i="0" u="none" strike="noStrike" baseline="0">
              <a:solidFill>
                <a:srgbClr val="000000"/>
              </a:solidFill>
              <a:latin typeface="Arial"/>
              <a:cs typeface="Arial"/>
            </a:endParaRPr>
          </a:p>
        </xdr:txBody>
      </xdr:sp>
    </xdr:grpSp>
    <xdr:clientData/>
  </xdr:twoCellAnchor>
  <xdr:twoCellAnchor>
    <xdr:from>
      <xdr:col>4</xdr:col>
      <xdr:colOff>76200</xdr:colOff>
      <xdr:row>47</xdr:row>
      <xdr:rowOff>28575</xdr:rowOff>
    </xdr:from>
    <xdr:to>
      <xdr:col>5</xdr:col>
      <xdr:colOff>142875</xdr:colOff>
      <xdr:row>48</xdr:row>
      <xdr:rowOff>9525</xdr:rowOff>
    </xdr:to>
    <xdr:grpSp>
      <xdr:nvGrpSpPr>
        <xdr:cNvPr id="66092090" name="Group 1121">
          <a:extLst>
            <a:ext uri="{FF2B5EF4-FFF2-40B4-BE49-F238E27FC236}">
              <a16:creationId xmlns:a16="http://schemas.microsoft.com/office/drawing/2014/main" id="{BC9C378F-ECE1-45B9-9802-85E70AB8F70B}"/>
            </a:ext>
          </a:extLst>
        </xdr:cNvPr>
        <xdr:cNvGrpSpPr>
          <a:grpSpLocks/>
        </xdr:cNvGrpSpPr>
      </xdr:nvGrpSpPr>
      <xdr:grpSpPr bwMode="auto">
        <a:xfrm>
          <a:off x="1817914" y="8873218"/>
          <a:ext cx="678997" cy="157843"/>
          <a:chOff x="1609" y="829"/>
          <a:chExt cx="71" cy="16"/>
        </a:xfrm>
      </xdr:grpSpPr>
      <xdr:sp macro="" textlink="">
        <xdr:nvSpPr>
          <xdr:cNvPr id="40034" name="Text Box 1122">
            <a:extLst>
              <a:ext uri="{FF2B5EF4-FFF2-40B4-BE49-F238E27FC236}">
                <a16:creationId xmlns:a16="http://schemas.microsoft.com/office/drawing/2014/main" id="{5AC1C1FB-FD4C-4F71-AF93-0BE3AA48140C}"/>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127">
        <xdr:nvSpPr>
          <xdr:cNvPr id="40035" name="Text Box 1123">
            <a:extLst>
              <a:ext uri="{FF2B5EF4-FFF2-40B4-BE49-F238E27FC236}">
                <a16:creationId xmlns:a16="http://schemas.microsoft.com/office/drawing/2014/main" id="{8EE37A96-5769-45A2-B094-D4F1DFCDF1DA}"/>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E0D53E91-254C-4C8A-9763-067B5AA9036A}"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grpSp>
    <xdr:clientData/>
  </xdr:twoCellAnchor>
  <xdr:twoCellAnchor>
    <xdr:from>
      <xdr:col>4</xdr:col>
      <xdr:colOff>76200</xdr:colOff>
      <xdr:row>47</xdr:row>
      <xdr:rowOff>152400</xdr:rowOff>
    </xdr:from>
    <xdr:to>
      <xdr:col>5</xdr:col>
      <xdr:colOff>142875</xdr:colOff>
      <xdr:row>48</xdr:row>
      <xdr:rowOff>133350</xdr:rowOff>
    </xdr:to>
    <xdr:grpSp>
      <xdr:nvGrpSpPr>
        <xdr:cNvPr id="66092091" name="Group 1124">
          <a:extLst>
            <a:ext uri="{FF2B5EF4-FFF2-40B4-BE49-F238E27FC236}">
              <a16:creationId xmlns:a16="http://schemas.microsoft.com/office/drawing/2014/main" id="{55B77CC7-9634-4840-8A31-D2A4B45EB524}"/>
            </a:ext>
          </a:extLst>
        </xdr:cNvPr>
        <xdr:cNvGrpSpPr>
          <a:grpSpLocks/>
        </xdr:cNvGrpSpPr>
      </xdr:nvGrpSpPr>
      <xdr:grpSpPr bwMode="auto">
        <a:xfrm>
          <a:off x="1817914" y="8997043"/>
          <a:ext cx="678997" cy="157843"/>
          <a:chOff x="1609" y="843"/>
          <a:chExt cx="71" cy="16"/>
        </a:xfrm>
      </xdr:grpSpPr>
      <xdr:sp macro="" textlink="">
        <xdr:nvSpPr>
          <xdr:cNvPr id="40037" name="Text Box 1125">
            <a:extLst>
              <a:ext uri="{FF2B5EF4-FFF2-40B4-BE49-F238E27FC236}">
                <a16:creationId xmlns:a16="http://schemas.microsoft.com/office/drawing/2014/main" id="{8AB1DBF3-B0B6-45BB-8F72-86BE11BC2E63}"/>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127">
        <xdr:nvSpPr>
          <xdr:cNvPr id="40038" name="Text Box 1126">
            <a:extLst>
              <a:ext uri="{FF2B5EF4-FFF2-40B4-BE49-F238E27FC236}">
                <a16:creationId xmlns:a16="http://schemas.microsoft.com/office/drawing/2014/main" id="{EDA98DB2-CF9B-4292-9111-4B0BEE0FEA8C}"/>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5E6FE4BE-B09B-4E58-B366-639DEF7E15E5}" type="TxLink">
              <a:rPr lang="en-US" sz="1000" b="0" i="0" u="none" strike="noStrike" baseline="0">
                <a:solidFill>
                  <a:srgbClr val="000000"/>
                </a:solidFill>
                <a:latin typeface="Arial"/>
                <a:cs typeface="Arial"/>
              </a:rPr>
              <a:pPr algn="r" rtl="0">
                <a:defRPr sz="1000"/>
              </a:pPr>
              <a:t>-83</a:t>
            </a:fld>
            <a:endParaRPr lang="en-US" sz="1000" b="0" i="0" u="none" strike="noStrike" baseline="0">
              <a:solidFill>
                <a:srgbClr val="000000"/>
              </a:solidFill>
              <a:latin typeface="Arial"/>
              <a:cs typeface="Arial"/>
            </a:endParaRPr>
          </a:p>
        </xdr:txBody>
      </xdr:sp>
    </xdr:grpSp>
    <xdr:clientData/>
  </xdr:twoCellAnchor>
  <xdr:twoCellAnchor>
    <xdr:from>
      <xdr:col>6</xdr:col>
      <xdr:colOff>590550</xdr:colOff>
      <xdr:row>47</xdr:row>
      <xdr:rowOff>28575</xdr:rowOff>
    </xdr:from>
    <xdr:to>
      <xdr:col>8</xdr:col>
      <xdr:colOff>47625</xdr:colOff>
      <xdr:row>48</xdr:row>
      <xdr:rowOff>9525</xdr:rowOff>
    </xdr:to>
    <xdr:grpSp>
      <xdr:nvGrpSpPr>
        <xdr:cNvPr id="66092092" name="Group 1127">
          <a:extLst>
            <a:ext uri="{FF2B5EF4-FFF2-40B4-BE49-F238E27FC236}">
              <a16:creationId xmlns:a16="http://schemas.microsoft.com/office/drawing/2014/main" id="{FCEB92F8-FA7F-4665-BBB0-D9A90B1C3834}"/>
            </a:ext>
          </a:extLst>
        </xdr:cNvPr>
        <xdr:cNvGrpSpPr>
          <a:grpSpLocks/>
        </xdr:cNvGrpSpPr>
      </xdr:nvGrpSpPr>
      <xdr:grpSpPr bwMode="auto">
        <a:xfrm>
          <a:off x="3556907" y="8873218"/>
          <a:ext cx="885825" cy="157843"/>
          <a:chOff x="1609" y="829"/>
          <a:chExt cx="71" cy="16"/>
        </a:xfrm>
      </xdr:grpSpPr>
      <xdr:sp macro="" textlink="">
        <xdr:nvSpPr>
          <xdr:cNvPr id="40040" name="Text Box 1128">
            <a:extLst>
              <a:ext uri="{FF2B5EF4-FFF2-40B4-BE49-F238E27FC236}">
                <a16:creationId xmlns:a16="http://schemas.microsoft.com/office/drawing/2014/main" id="{BB2806D1-3596-44A0-B034-4710A6F87BAD}"/>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147">
        <xdr:nvSpPr>
          <xdr:cNvPr id="40041" name="Text Box 1129">
            <a:extLst>
              <a:ext uri="{FF2B5EF4-FFF2-40B4-BE49-F238E27FC236}">
                <a16:creationId xmlns:a16="http://schemas.microsoft.com/office/drawing/2014/main" id="{690B7906-3403-461D-BF09-663DBA981DA0}"/>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3DEB0139-57A9-4B43-AE42-EDCB97C0C466}"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grpSp>
    <xdr:clientData/>
  </xdr:twoCellAnchor>
  <xdr:twoCellAnchor>
    <xdr:from>
      <xdr:col>6</xdr:col>
      <xdr:colOff>590550</xdr:colOff>
      <xdr:row>47</xdr:row>
      <xdr:rowOff>152400</xdr:rowOff>
    </xdr:from>
    <xdr:to>
      <xdr:col>8</xdr:col>
      <xdr:colOff>47625</xdr:colOff>
      <xdr:row>48</xdr:row>
      <xdr:rowOff>133350</xdr:rowOff>
    </xdr:to>
    <xdr:grpSp>
      <xdr:nvGrpSpPr>
        <xdr:cNvPr id="66092093" name="Group 1130">
          <a:extLst>
            <a:ext uri="{FF2B5EF4-FFF2-40B4-BE49-F238E27FC236}">
              <a16:creationId xmlns:a16="http://schemas.microsoft.com/office/drawing/2014/main" id="{C9A194C5-84F7-42DD-B1DC-A813B9E568CF}"/>
            </a:ext>
          </a:extLst>
        </xdr:cNvPr>
        <xdr:cNvGrpSpPr>
          <a:grpSpLocks/>
        </xdr:cNvGrpSpPr>
      </xdr:nvGrpSpPr>
      <xdr:grpSpPr bwMode="auto">
        <a:xfrm>
          <a:off x="3556907" y="8997043"/>
          <a:ext cx="885825" cy="157843"/>
          <a:chOff x="1609" y="843"/>
          <a:chExt cx="71" cy="16"/>
        </a:xfrm>
      </xdr:grpSpPr>
      <xdr:sp macro="" textlink="">
        <xdr:nvSpPr>
          <xdr:cNvPr id="40043" name="Text Box 1131">
            <a:extLst>
              <a:ext uri="{FF2B5EF4-FFF2-40B4-BE49-F238E27FC236}">
                <a16:creationId xmlns:a16="http://schemas.microsoft.com/office/drawing/2014/main" id="{98DD95E6-9428-4EB6-BF31-44DE86AF63C7}"/>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147">
        <xdr:nvSpPr>
          <xdr:cNvPr id="40044" name="Text Box 1132">
            <a:extLst>
              <a:ext uri="{FF2B5EF4-FFF2-40B4-BE49-F238E27FC236}">
                <a16:creationId xmlns:a16="http://schemas.microsoft.com/office/drawing/2014/main" id="{A1F6A53F-7523-437D-9DAB-8A25E024A394}"/>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7774C7FF-CD1F-4203-89D4-082208488538}" type="TxLink">
              <a:rPr lang="en-US" sz="1000" b="0" i="0" u="none" strike="noStrike" baseline="0">
                <a:solidFill>
                  <a:srgbClr val="000000"/>
                </a:solidFill>
                <a:latin typeface="Arial"/>
                <a:cs typeface="Arial"/>
              </a:rPr>
              <a:pPr algn="r" rtl="0">
                <a:defRPr sz="1000"/>
              </a:pPr>
              <a:t>-83</a:t>
            </a:fld>
            <a:endParaRPr lang="en-US" sz="1000" b="0" i="0" u="none" strike="noStrike" baseline="0">
              <a:solidFill>
                <a:srgbClr val="000000"/>
              </a:solidFill>
              <a:latin typeface="Arial"/>
              <a:cs typeface="Arial"/>
            </a:endParaRPr>
          </a:p>
        </xdr:txBody>
      </xdr:sp>
    </xdr:grpSp>
    <xdr:clientData/>
  </xdr:twoCellAnchor>
  <xdr:twoCellAnchor>
    <xdr:from>
      <xdr:col>9</xdr:col>
      <xdr:colOff>571500</xdr:colOff>
      <xdr:row>47</xdr:row>
      <xdr:rowOff>28575</xdr:rowOff>
    </xdr:from>
    <xdr:to>
      <xdr:col>11</xdr:col>
      <xdr:colOff>28575</xdr:colOff>
      <xdr:row>48</xdr:row>
      <xdr:rowOff>9525</xdr:rowOff>
    </xdr:to>
    <xdr:grpSp>
      <xdr:nvGrpSpPr>
        <xdr:cNvPr id="66092094" name="Group 1133">
          <a:extLst>
            <a:ext uri="{FF2B5EF4-FFF2-40B4-BE49-F238E27FC236}">
              <a16:creationId xmlns:a16="http://schemas.microsoft.com/office/drawing/2014/main" id="{B2B209A5-0A89-4BD1-BDB5-96CB92CEC490}"/>
            </a:ext>
          </a:extLst>
        </xdr:cNvPr>
        <xdr:cNvGrpSpPr>
          <a:grpSpLocks/>
        </xdr:cNvGrpSpPr>
      </xdr:nvGrpSpPr>
      <xdr:grpSpPr bwMode="auto">
        <a:xfrm>
          <a:off x="5742214" y="8873218"/>
          <a:ext cx="722540" cy="157843"/>
          <a:chOff x="1609" y="829"/>
          <a:chExt cx="71" cy="16"/>
        </a:xfrm>
      </xdr:grpSpPr>
      <xdr:sp macro="" textlink="">
        <xdr:nvSpPr>
          <xdr:cNvPr id="40046" name="Text Box 1134">
            <a:extLst>
              <a:ext uri="{FF2B5EF4-FFF2-40B4-BE49-F238E27FC236}">
                <a16:creationId xmlns:a16="http://schemas.microsoft.com/office/drawing/2014/main" id="{2D589BCF-7922-4E5C-AEDB-04AF15666282}"/>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167">
        <xdr:nvSpPr>
          <xdr:cNvPr id="40047" name="Text Box 1135">
            <a:extLst>
              <a:ext uri="{FF2B5EF4-FFF2-40B4-BE49-F238E27FC236}">
                <a16:creationId xmlns:a16="http://schemas.microsoft.com/office/drawing/2014/main" id="{C312C29C-8C47-411F-B4BC-308610FD8D03}"/>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4E48CE95-5924-4B86-BEC1-CA12D526D09D}"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grpSp>
    <xdr:clientData/>
  </xdr:twoCellAnchor>
  <xdr:twoCellAnchor>
    <xdr:from>
      <xdr:col>9</xdr:col>
      <xdr:colOff>571500</xdr:colOff>
      <xdr:row>47</xdr:row>
      <xdr:rowOff>152400</xdr:rowOff>
    </xdr:from>
    <xdr:to>
      <xdr:col>11</xdr:col>
      <xdr:colOff>28575</xdr:colOff>
      <xdr:row>48</xdr:row>
      <xdr:rowOff>133350</xdr:rowOff>
    </xdr:to>
    <xdr:grpSp>
      <xdr:nvGrpSpPr>
        <xdr:cNvPr id="66092095" name="Group 1136">
          <a:extLst>
            <a:ext uri="{FF2B5EF4-FFF2-40B4-BE49-F238E27FC236}">
              <a16:creationId xmlns:a16="http://schemas.microsoft.com/office/drawing/2014/main" id="{86A0507A-0268-4EF3-9247-67A88DD7DEAF}"/>
            </a:ext>
          </a:extLst>
        </xdr:cNvPr>
        <xdr:cNvGrpSpPr>
          <a:grpSpLocks/>
        </xdr:cNvGrpSpPr>
      </xdr:nvGrpSpPr>
      <xdr:grpSpPr bwMode="auto">
        <a:xfrm>
          <a:off x="5742214" y="8997043"/>
          <a:ext cx="722540" cy="157843"/>
          <a:chOff x="1609" y="843"/>
          <a:chExt cx="71" cy="16"/>
        </a:xfrm>
      </xdr:grpSpPr>
      <xdr:sp macro="" textlink="">
        <xdr:nvSpPr>
          <xdr:cNvPr id="40049" name="Text Box 1137">
            <a:extLst>
              <a:ext uri="{FF2B5EF4-FFF2-40B4-BE49-F238E27FC236}">
                <a16:creationId xmlns:a16="http://schemas.microsoft.com/office/drawing/2014/main" id="{5A3A6FF8-2605-4848-9C4D-B60868C70670}"/>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167">
        <xdr:nvSpPr>
          <xdr:cNvPr id="40050" name="Text Box 1138">
            <a:extLst>
              <a:ext uri="{FF2B5EF4-FFF2-40B4-BE49-F238E27FC236}">
                <a16:creationId xmlns:a16="http://schemas.microsoft.com/office/drawing/2014/main" id="{72EDFD94-9165-4DD6-8DED-58EA198AB7BE}"/>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F6139B57-B3F9-4E3B-9627-D3FA82B17A6C}" type="TxLink">
              <a:rPr lang="en-US" sz="1000" b="0" i="0" u="none" strike="noStrike" baseline="0">
                <a:solidFill>
                  <a:srgbClr val="000000"/>
                </a:solidFill>
                <a:latin typeface="Arial"/>
                <a:cs typeface="Arial"/>
              </a:rPr>
              <a:pPr algn="r" rtl="0">
                <a:defRPr sz="1000"/>
              </a:pPr>
              <a:t>-83</a:t>
            </a:fld>
            <a:endParaRPr lang="en-US" sz="1000" b="0" i="0" u="none" strike="noStrike" baseline="0">
              <a:solidFill>
                <a:srgbClr val="000000"/>
              </a:solidFill>
              <a:latin typeface="Arial"/>
              <a:cs typeface="Arial"/>
            </a:endParaRPr>
          </a:p>
        </xdr:txBody>
      </xdr:sp>
    </xdr:grpSp>
    <xdr:clientData/>
  </xdr:twoCellAnchor>
  <xdr:twoCellAnchor>
    <xdr:from>
      <xdr:col>12</xdr:col>
      <xdr:colOff>561975</xdr:colOff>
      <xdr:row>47</xdr:row>
      <xdr:rowOff>28575</xdr:rowOff>
    </xdr:from>
    <xdr:to>
      <xdr:col>14</xdr:col>
      <xdr:colOff>19050</xdr:colOff>
      <xdr:row>48</xdr:row>
      <xdr:rowOff>9525</xdr:rowOff>
    </xdr:to>
    <xdr:grpSp>
      <xdr:nvGrpSpPr>
        <xdr:cNvPr id="66092096" name="Group 1139">
          <a:extLst>
            <a:ext uri="{FF2B5EF4-FFF2-40B4-BE49-F238E27FC236}">
              <a16:creationId xmlns:a16="http://schemas.microsoft.com/office/drawing/2014/main" id="{FCD4367B-A7EF-4798-BCF0-F06FFAE1BAF1}"/>
            </a:ext>
          </a:extLst>
        </xdr:cNvPr>
        <xdr:cNvGrpSpPr>
          <a:grpSpLocks/>
        </xdr:cNvGrpSpPr>
      </xdr:nvGrpSpPr>
      <xdr:grpSpPr bwMode="auto">
        <a:xfrm>
          <a:off x="7610475" y="8873218"/>
          <a:ext cx="681718" cy="157843"/>
          <a:chOff x="1609" y="829"/>
          <a:chExt cx="71" cy="16"/>
        </a:xfrm>
      </xdr:grpSpPr>
      <xdr:sp macro="" textlink="">
        <xdr:nvSpPr>
          <xdr:cNvPr id="40052" name="Text Box 1140">
            <a:extLst>
              <a:ext uri="{FF2B5EF4-FFF2-40B4-BE49-F238E27FC236}">
                <a16:creationId xmlns:a16="http://schemas.microsoft.com/office/drawing/2014/main" id="{1B5F186C-45D7-4D60-85F2-2F1D563E8E33}"/>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187">
        <xdr:nvSpPr>
          <xdr:cNvPr id="40053" name="Text Box 1141">
            <a:extLst>
              <a:ext uri="{FF2B5EF4-FFF2-40B4-BE49-F238E27FC236}">
                <a16:creationId xmlns:a16="http://schemas.microsoft.com/office/drawing/2014/main" id="{BD38952A-1460-4D32-BEBE-DF25B02E576C}"/>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0A106482-8A66-4FFB-9D56-671FF087762B}"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grpSp>
    <xdr:clientData/>
  </xdr:twoCellAnchor>
  <xdr:twoCellAnchor>
    <xdr:from>
      <xdr:col>12</xdr:col>
      <xdr:colOff>561975</xdr:colOff>
      <xdr:row>47</xdr:row>
      <xdr:rowOff>152400</xdr:rowOff>
    </xdr:from>
    <xdr:to>
      <xdr:col>14</xdr:col>
      <xdr:colOff>19050</xdr:colOff>
      <xdr:row>48</xdr:row>
      <xdr:rowOff>133350</xdr:rowOff>
    </xdr:to>
    <xdr:grpSp>
      <xdr:nvGrpSpPr>
        <xdr:cNvPr id="66092097" name="Group 1142">
          <a:extLst>
            <a:ext uri="{FF2B5EF4-FFF2-40B4-BE49-F238E27FC236}">
              <a16:creationId xmlns:a16="http://schemas.microsoft.com/office/drawing/2014/main" id="{481EB86D-97D5-4669-8BD2-AEAB9EE5C7FF}"/>
            </a:ext>
          </a:extLst>
        </xdr:cNvPr>
        <xdr:cNvGrpSpPr>
          <a:grpSpLocks/>
        </xdr:cNvGrpSpPr>
      </xdr:nvGrpSpPr>
      <xdr:grpSpPr bwMode="auto">
        <a:xfrm>
          <a:off x="7610475" y="8997043"/>
          <a:ext cx="681718" cy="157843"/>
          <a:chOff x="1609" y="843"/>
          <a:chExt cx="71" cy="16"/>
        </a:xfrm>
      </xdr:grpSpPr>
      <xdr:sp macro="" textlink="">
        <xdr:nvSpPr>
          <xdr:cNvPr id="40055" name="Text Box 1143">
            <a:extLst>
              <a:ext uri="{FF2B5EF4-FFF2-40B4-BE49-F238E27FC236}">
                <a16:creationId xmlns:a16="http://schemas.microsoft.com/office/drawing/2014/main" id="{149219C0-F57E-4D7E-A2DB-A659EB939E43}"/>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187">
        <xdr:nvSpPr>
          <xdr:cNvPr id="40056" name="Text Box 1144">
            <a:extLst>
              <a:ext uri="{FF2B5EF4-FFF2-40B4-BE49-F238E27FC236}">
                <a16:creationId xmlns:a16="http://schemas.microsoft.com/office/drawing/2014/main" id="{4B12D4F7-2C68-4484-AA22-2C56A5F95D84}"/>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FF643E09-A37B-4D18-9332-24E65D8AD7D8}" type="TxLink">
              <a:rPr lang="en-US" sz="1000" b="0" i="0" u="none" strike="noStrike" baseline="0">
                <a:solidFill>
                  <a:srgbClr val="000000"/>
                </a:solidFill>
                <a:latin typeface="Arial"/>
                <a:cs typeface="Arial"/>
              </a:rPr>
              <a:pPr algn="r" rtl="0">
                <a:defRPr sz="1000"/>
              </a:pPr>
              <a:t>-83</a:t>
            </a:fld>
            <a:endParaRPr lang="en-US" sz="1000" b="0" i="0" u="none" strike="noStrike" baseline="0">
              <a:solidFill>
                <a:srgbClr val="000000"/>
              </a:solidFill>
              <a:latin typeface="Arial"/>
              <a:cs typeface="Arial"/>
            </a:endParaRPr>
          </a:p>
        </xdr:txBody>
      </xdr:sp>
    </xdr:grpSp>
    <xdr:clientData/>
  </xdr:twoCellAnchor>
  <xdr:twoCellAnchor>
    <xdr:from>
      <xdr:col>15</xdr:col>
      <xdr:colOff>590550</xdr:colOff>
      <xdr:row>47</xdr:row>
      <xdr:rowOff>28575</xdr:rowOff>
    </xdr:from>
    <xdr:to>
      <xdr:col>17</xdr:col>
      <xdr:colOff>47625</xdr:colOff>
      <xdr:row>48</xdr:row>
      <xdr:rowOff>9525</xdr:rowOff>
    </xdr:to>
    <xdr:grpSp>
      <xdr:nvGrpSpPr>
        <xdr:cNvPr id="66092098" name="Group 1145">
          <a:extLst>
            <a:ext uri="{FF2B5EF4-FFF2-40B4-BE49-F238E27FC236}">
              <a16:creationId xmlns:a16="http://schemas.microsoft.com/office/drawing/2014/main" id="{226AEB97-7A83-485E-AA66-D14C5E60B33C}"/>
            </a:ext>
          </a:extLst>
        </xdr:cNvPr>
        <xdr:cNvGrpSpPr>
          <a:grpSpLocks/>
        </xdr:cNvGrpSpPr>
      </xdr:nvGrpSpPr>
      <xdr:grpSpPr bwMode="auto">
        <a:xfrm>
          <a:off x="9476014" y="8873218"/>
          <a:ext cx="681718" cy="157843"/>
          <a:chOff x="1609" y="829"/>
          <a:chExt cx="71" cy="16"/>
        </a:xfrm>
      </xdr:grpSpPr>
      <xdr:sp macro="" textlink="">
        <xdr:nvSpPr>
          <xdr:cNvPr id="40058" name="Text Box 1146">
            <a:extLst>
              <a:ext uri="{FF2B5EF4-FFF2-40B4-BE49-F238E27FC236}">
                <a16:creationId xmlns:a16="http://schemas.microsoft.com/office/drawing/2014/main" id="{DCCF5CAA-5A53-4CFC-BBA0-344F37727D9C}"/>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207">
        <xdr:nvSpPr>
          <xdr:cNvPr id="40059" name="Text Box 1147">
            <a:extLst>
              <a:ext uri="{FF2B5EF4-FFF2-40B4-BE49-F238E27FC236}">
                <a16:creationId xmlns:a16="http://schemas.microsoft.com/office/drawing/2014/main" id="{58AAE5F4-B0B9-4E38-91D5-99AA4A81690C}"/>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41B44DDF-9993-40D8-A5F6-FDEC5F95A6B8}"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grpSp>
    <xdr:clientData/>
  </xdr:twoCellAnchor>
  <xdr:twoCellAnchor>
    <xdr:from>
      <xdr:col>15</xdr:col>
      <xdr:colOff>590550</xdr:colOff>
      <xdr:row>47</xdr:row>
      <xdr:rowOff>152400</xdr:rowOff>
    </xdr:from>
    <xdr:to>
      <xdr:col>17</xdr:col>
      <xdr:colOff>47625</xdr:colOff>
      <xdr:row>48</xdr:row>
      <xdr:rowOff>133350</xdr:rowOff>
    </xdr:to>
    <xdr:grpSp>
      <xdr:nvGrpSpPr>
        <xdr:cNvPr id="66092099" name="Group 1148">
          <a:extLst>
            <a:ext uri="{FF2B5EF4-FFF2-40B4-BE49-F238E27FC236}">
              <a16:creationId xmlns:a16="http://schemas.microsoft.com/office/drawing/2014/main" id="{BCA00235-53B5-4BE8-AE24-B06E84BB9F43}"/>
            </a:ext>
          </a:extLst>
        </xdr:cNvPr>
        <xdr:cNvGrpSpPr>
          <a:grpSpLocks/>
        </xdr:cNvGrpSpPr>
      </xdr:nvGrpSpPr>
      <xdr:grpSpPr bwMode="auto">
        <a:xfrm>
          <a:off x="9476014" y="8997043"/>
          <a:ext cx="681718" cy="157843"/>
          <a:chOff x="1609" y="843"/>
          <a:chExt cx="71" cy="16"/>
        </a:xfrm>
      </xdr:grpSpPr>
      <xdr:sp macro="" textlink="">
        <xdr:nvSpPr>
          <xdr:cNvPr id="40061" name="Text Box 1149">
            <a:extLst>
              <a:ext uri="{FF2B5EF4-FFF2-40B4-BE49-F238E27FC236}">
                <a16:creationId xmlns:a16="http://schemas.microsoft.com/office/drawing/2014/main" id="{B15C6880-9688-4627-8916-4BC69BD86003}"/>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207">
        <xdr:nvSpPr>
          <xdr:cNvPr id="40062" name="Text Box 1150">
            <a:extLst>
              <a:ext uri="{FF2B5EF4-FFF2-40B4-BE49-F238E27FC236}">
                <a16:creationId xmlns:a16="http://schemas.microsoft.com/office/drawing/2014/main" id="{DE6F4033-4AFD-4DB9-927C-6E0F423C3B16}"/>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96B230C2-548D-4EEA-A72D-C8B3BDB54FC8}" type="TxLink">
              <a:rPr lang="en-US" sz="1000" b="0" i="0" u="none" strike="noStrike" baseline="0">
                <a:solidFill>
                  <a:srgbClr val="000000"/>
                </a:solidFill>
                <a:latin typeface="Arial"/>
                <a:cs typeface="Arial"/>
              </a:rPr>
              <a:pPr algn="r" rtl="0">
                <a:defRPr sz="1000"/>
              </a:pPr>
              <a:t>-83</a:t>
            </a:fld>
            <a:endParaRPr lang="en-US" sz="1000" b="0" i="0" u="none" strike="noStrike" baseline="0">
              <a:solidFill>
                <a:srgbClr val="000000"/>
              </a:solidFill>
              <a:latin typeface="Arial"/>
              <a:cs typeface="Arial"/>
            </a:endParaRPr>
          </a:p>
        </xdr:txBody>
      </xdr:sp>
    </xdr:grpSp>
    <xdr:clientData/>
  </xdr:twoCellAnchor>
  <xdr:twoCellAnchor>
    <xdr:from>
      <xdr:col>4</xdr:col>
      <xdr:colOff>104775</xdr:colOff>
      <xdr:row>68</xdr:row>
      <xdr:rowOff>38100</xdr:rowOff>
    </xdr:from>
    <xdr:to>
      <xdr:col>5</xdr:col>
      <xdr:colOff>171450</xdr:colOff>
      <xdr:row>69</xdr:row>
      <xdr:rowOff>19050</xdr:rowOff>
    </xdr:to>
    <xdr:grpSp>
      <xdr:nvGrpSpPr>
        <xdr:cNvPr id="66092100" name="Group 1151">
          <a:extLst>
            <a:ext uri="{FF2B5EF4-FFF2-40B4-BE49-F238E27FC236}">
              <a16:creationId xmlns:a16="http://schemas.microsoft.com/office/drawing/2014/main" id="{19C81C1B-7CF4-4661-A57E-A5588020D28C}"/>
            </a:ext>
          </a:extLst>
        </xdr:cNvPr>
        <xdr:cNvGrpSpPr>
          <a:grpSpLocks/>
        </xdr:cNvGrpSpPr>
      </xdr:nvGrpSpPr>
      <xdr:grpSpPr bwMode="auto">
        <a:xfrm>
          <a:off x="1846489" y="12461421"/>
          <a:ext cx="678997" cy="157843"/>
          <a:chOff x="1609" y="829"/>
          <a:chExt cx="71" cy="16"/>
        </a:xfrm>
      </xdr:grpSpPr>
      <xdr:sp macro="" textlink="">
        <xdr:nvSpPr>
          <xdr:cNvPr id="40064" name="Text Box 1152">
            <a:extLst>
              <a:ext uri="{FF2B5EF4-FFF2-40B4-BE49-F238E27FC236}">
                <a16:creationId xmlns:a16="http://schemas.microsoft.com/office/drawing/2014/main" id="{22D0DD00-087A-426B-92D4-22EF00DCB751}"/>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227">
        <xdr:nvSpPr>
          <xdr:cNvPr id="40065" name="Text Box 1153">
            <a:extLst>
              <a:ext uri="{FF2B5EF4-FFF2-40B4-BE49-F238E27FC236}">
                <a16:creationId xmlns:a16="http://schemas.microsoft.com/office/drawing/2014/main" id="{6B7D4177-2916-44D3-895E-3738DBC56372}"/>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842FA2B5-7E2A-42DA-9315-A0F9C16D4367}"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grpSp>
    <xdr:clientData/>
  </xdr:twoCellAnchor>
  <xdr:twoCellAnchor>
    <xdr:from>
      <xdr:col>4</xdr:col>
      <xdr:colOff>104775</xdr:colOff>
      <xdr:row>68</xdr:row>
      <xdr:rowOff>152400</xdr:rowOff>
    </xdr:from>
    <xdr:to>
      <xdr:col>5</xdr:col>
      <xdr:colOff>171450</xdr:colOff>
      <xdr:row>69</xdr:row>
      <xdr:rowOff>133350</xdr:rowOff>
    </xdr:to>
    <xdr:grpSp>
      <xdr:nvGrpSpPr>
        <xdr:cNvPr id="66092101" name="Group 1154">
          <a:extLst>
            <a:ext uri="{FF2B5EF4-FFF2-40B4-BE49-F238E27FC236}">
              <a16:creationId xmlns:a16="http://schemas.microsoft.com/office/drawing/2014/main" id="{769CF526-5226-4F95-8F82-1E0A311042EF}"/>
            </a:ext>
          </a:extLst>
        </xdr:cNvPr>
        <xdr:cNvGrpSpPr>
          <a:grpSpLocks/>
        </xdr:cNvGrpSpPr>
      </xdr:nvGrpSpPr>
      <xdr:grpSpPr bwMode="auto">
        <a:xfrm>
          <a:off x="1846489" y="12575721"/>
          <a:ext cx="678997" cy="157843"/>
          <a:chOff x="1609" y="843"/>
          <a:chExt cx="71" cy="16"/>
        </a:xfrm>
      </xdr:grpSpPr>
      <xdr:sp macro="" textlink="">
        <xdr:nvSpPr>
          <xdr:cNvPr id="40067" name="Text Box 1155">
            <a:extLst>
              <a:ext uri="{FF2B5EF4-FFF2-40B4-BE49-F238E27FC236}">
                <a16:creationId xmlns:a16="http://schemas.microsoft.com/office/drawing/2014/main" id="{5CEC18B4-B96A-4D46-BE2A-35F9FCBF72C0}"/>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227">
        <xdr:nvSpPr>
          <xdr:cNvPr id="40068" name="Text Box 1156">
            <a:extLst>
              <a:ext uri="{FF2B5EF4-FFF2-40B4-BE49-F238E27FC236}">
                <a16:creationId xmlns:a16="http://schemas.microsoft.com/office/drawing/2014/main" id="{503352DB-D8AF-4209-9207-540E65BAE822}"/>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A647F52D-3A8B-4078-A01B-14D2B6FBB7E9}" type="TxLink">
              <a:rPr lang="en-US" sz="1000" b="0" i="0" u="none" strike="noStrike" baseline="0">
                <a:solidFill>
                  <a:srgbClr val="000000"/>
                </a:solidFill>
                <a:latin typeface="Arial"/>
                <a:cs typeface="Arial"/>
              </a:rPr>
              <a:pPr algn="r" rtl="0">
                <a:defRPr sz="1000"/>
              </a:pPr>
              <a:t>-83</a:t>
            </a:fld>
            <a:endParaRPr lang="en-US" sz="1000" b="0" i="0" u="none" strike="noStrike" baseline="0">
              <a:solidFill>
                <a:srgbClr val="000000"/>
              </a:solidFill>
              <a:latin typeface="Arial"/>
              <a:cs typeface="Arial"/>
            </a:endParaRPr>
          </a:p>
        </xdr:txBody>
      </xdr:sp>
    </xdr:grpSp>
    <xdr:clientData/>
  </xdr:twoCellAnchor>
  <xdr:twoCellAnchor>
    <xdr:from>
      <xdr:col>6</xdr:col>
      <xdr:colOff>590550</xdr:colOff>
      <xdr:row>68</xdr:row>
      <xdr:rowOff>38100</xdr:rowOff>
    </xdr:from>
    <xdr:to>
      <xdr:col>8</xdr:col>
      <xdr:colOff>47625</xdr:colOff>
      <xdr:row>69</xdr:row>
      <xdr:rowOff>19050</xdr:rowOff>
    </xdr:to>
    <xdr:grpSp>
      <xdr:nvGrpSpPr>
        <xdr:cNvPr id="66092102" name="Group 1157">
          <a:extLst>
            <a:ext uri="{FF2B5EF4-FFF2-40B4-BE49-F238E27FC236}">
              <a16:creationId xmlns:a16="http://schemas.microsoft.com/office/drawing/2014/main" id="{845F6AA4-7120-47EA-9249-058BB4530922}"/>
            </a:ext>
          </a:extLst>
        </xdr:cNvPr>
        <xdr:cNvGrpSpPr>
          <a:grpSpLocks/>
        </xdr:cNvGrpSpPr>
      </xdr:nvGrpSpPr>
      <xdr:grpSpPr bwMode="auto">
        <a:xfrm>
          <a:off x="3556907" y="12461421"/>
          <a:ext cx="885825" cy="157843"/>
          <a:chOff x="1609" y="829"/>
          <a:chExt cx="71" cy="16"/>
        </a:xfrm>
      </xdr:grpSpPr>
      <xdr:sp macro="" textlink="">
        <xdr:nvSpPr>
          <xdr:cNvPr id="40070" name="Text Box 1158">
            <a:extLst>
              <a:ext uri="{FF2B5EF4-FFF2-40B4-BE49-F238E27FC236}">
                <a16:creationId xmlns:a16="http://schemas.microsoft.com/office/drawing/2014/main" id="{648057F7-C83D-4876-BFC5-CB9387CE7AE3}"/>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247">
        <xdr:nvSpPr>
          <xdr:cNvPr id="40071" name="Text Box 1159">
            <a:extLst>
              <a:ext uri="{FF2B5EF4-FFF2-40B4-BE49-F238E27FC236}">
                <a16:creationId xmlns:a16="http://schemas.microsoft.com/office/drawing/2014/main" id="{527B346D-61E9-409B-BE9E-65C27A077680}"/>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CD55E7AE-EF27-4001-9809-A1C1F9B27BBE}"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grpSp>
    <xdr:clientData/>
  </xdr:twoCellAnchor>
  <xdr:twoCellAnchor>
    <xdr:from>
      <xdr:col>6</xdr:col>
      <xdr:colOff>590550</xdr:colOff>
      <xdr:row>68</xdr:row>
      <xdr:rowOff>152400</xdr:rowOff>
    </xdr:from>
    <xdr:to>
      <xdr:col>8</xdr:col>
      <xdr:colOff>47625</xdr:colOff>
      <xdr:row>69</xdr:row>
      <xdr:rowOff>133350</xdr:rowOff>
    </xdr:to>
    <xdr:grpSp>
      <xdr:nvGrpSpPr>
        <xdr:cNvPr id="66092103" name="Group 1160">
          <a:extLst>
            <a:ext uri="{FF2B5EF4-FFF2-40B4-BE49-F238E27FC236}">
              <a16:creationId xmlns:a16="http://schemas.microsoft.com/office/drawing/2014/main" id="{8F7BDE2C-1867-4967-AE5E-034C1A7BC297}"/>
            </a:ext>
          </a:extLst>
        </xdr:cNvPr>
        <xdr:cNvGrpSpPr>
          <a:grpSpLocks/>
        </xdr:cNvGrpSpPr>
      </xdr:nvGrpSpPr>
      <xdr:grpSpPr bwMode="auto">
        <a:xfrm>
          <a:off x="3556907" y="12575721"/>
          <a:ext cx="885825" cy="157843"/>
          <a:chOff x="1609" y="843"/>
          <a:chExt cx="71" cy="16"/>
        </a:xfrm>
      </xdr:grpSpPr>
      <xdr:sp macro="" textlink="">
        <xdr:nvSpPr>
          <xdr:cNvPr id="40073" name="Text Box 1161">
            <a:extLst>
              <a:ext uri="{FF2B5EF4-FFF2-40B4-BE49-F238E27FC236}">
                <a16:creationId xmlns:a16="http://schemas.microsoft.com/office/drawing/2014/main" id="{995EF3BD-2E22-41BE-B19B-9B68A1953AC7}"/>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247">
        <xdr:nvSpPr>
          <xdr:cNvPr id="40074" name="Text Box 1162">
            <a:extLst>
              <a:ext uri="{FF2B5EF4-FFF2-40B4-BE49-F238E27FC236}">
                <a16:creationId xmlns:a16="http://schemas.microsoft.com/office/drawing/2014/main" id="{654DF854-26DD-4663-9B85-3B14C39E150B}"/>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D572AE49-BB9B-45A3-9A11-F2150184E09E}" type="TxLink">
              <a:rPr lang="en-US" sz="1000" b="0" i="0" u="none" strike="noStrike" baseline="0">
                <a:solidFill>
                  <a:srgbClr val="000000"/>
                </a:solidFill>
                <a:latin typeface="Arial"/>
                <a:cs typeface="Arial"/>
              </a:rPr>
              <a:pPr algn="r" rtl="0">
                <a:defRPr sz="1000"/>
              </a:pPr>
              <a:t>-83</a:t>
            </a:fld>
            <a:endParaRPr lang="en-US" sz="1000" b="0" i="0" u="none" strike="noStrike" baseline="0">
              <a:solidFill>
                <a:srgbClr val="000000"/>
              </a:solidFill>
              <a:latin typeface="Arial"/>
              <a:cs typeface="Arial"/>
            </a:endParaRPr>
          </a:p>
        </xdr:txBody>
      </xdr:sp>
    </xdr:grpSp>
    <xdr:clientData/>
  </xdr:twoCellAnchor>
  <xdr:twoCellAnchor>
    <xdr:from>
      <xdr:col>10</xdr:col>
      <xdr:colOff>28575</xdr:colOff>
      <xdr:row>68</xdr:row>
      <xdr:rowOff>38100</xdr:rowOff>
    </xdr:from>
    <xdr:to>
      <xdr:col>11</xdr:col>
      <xdr:colOff>95250</xdr:colOff>
      <xdr:row>69</xdr:row>
      <xdr:rowOff>19050</xdr:rowOff>
    </xdr:to>
    <xdr:grpSp>
      <xdr:nvGrpSpPr>
        <xdr:cNvPr id="66092104" name="Group 1163">
          <a:extLst>
            <a:ext uri="{FF2B5EF4-FFF2-40B4-BE49-F238E27FC236}">
              <a16:creationId xmlns:a16="http://schemas.microsoft.com/office/drawing/2014/main" id="{850B105F-EDC4-4FAE-8401-F5267EAB588B}"/>
            </a:ext>
          </a:extLst>
        </xdr:cNvPr>
        <xdr:cNvGrpSpPr>
          <a:grpSpLocks/>
        </xdr:cNvGrpSpPr>
      </xdr:nvGrpSpPr>
      <xdr:grpSpPr bwMode="auto">
        <a:xfrm>
          <a:off x="5852432" y="12461421"/>
          <a:ext cx="678997" cy="157843"/>
          <a:chOff x="1609" y="829"/>
          <a:chExt cx="71" cy="16"/>
        </a:xfrm>
      </xdr:grpSpPr>
      <xdr:sp macro="" textlink="">
        <xdr:nvSpPr>
          <xdr:cNvPr id="40076" name="Text Box 1164">
            <a:extLst>
              <a:ext uri="{FF2B5EF4-FFF2-40B4-BE49-F238E27FC236}">
                <a16:creationId xmlns:a16="http://schemas.microsoft.com/office/drawing/2014/main" id="{55B11B72-CBB8-41E8-B64C-2D338D20658E}"/>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267">
        <xdr:nvSpPr>
          <xdr:cNvPr id="40077" name="Text Box 1165">
            <a:extLst>
              <a:ext uri="{FF2B5EF4-FFF2-40B4-BE49-F238E27FC236}">
                <a16:creationId xmlns:a16="http://schemas.microsoft.com/office/drawing/2014/main" id="{BB59BB40-7A69-450B-B49B-76039B7046B6}"/>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05BDE932-AD32-42B7-9C84-3E1C595AE5B5}"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grpSp>
    <xdr:clientData/>
  </xdr:twoCellAnchor>
  <xdr:twoCellAnchor>
    <xdr:from>
      <xdr:col>10</xdr:col>
      <xdr:colOff>28575</xdr:colOff>
      <xdr:row>68</xdr:row>
      <xdr:rowOff>152400</xdr:rowOff>
    </xdr:from>
    <xdr:to>
      <xdr:col>11</xdr:col>
      <xdr:colOff>95250</xdr:colOff>
      <xdr:row>69</xdr:row>
      <xdr:rowOff>133350</xdr:rowOff>
    </xdr:to>
    <xdr:grpSp>
      <xdr:nvGrpSpPr>
        <xdr:cNvPr id="66092105" name="Group 1166">
          <a:extLst>
            <a:ext uri="{FF2B5EF4-FFF2-40B4-BE49-F238E27FC236}">
              <a16:creationId xmlns:a16="http://schemas.microsoft.com/office/drawing/2014/main" id="{041C1E21-1E13-4D02-8239-5D16A0DE3C96}"/>
            </a:ext>
          </a:extLst>
        </xdr:cNvPr>
        <xdr:cNvGrpSpPr>
          <a:grpSpLocks/>
        </xdr:cNvGrpSpPr>
      </xdr:nvGrpSpPr>
      <xdr:grpSpPr bwMode="auto">
        <a:xfrm>
          <a:off x="5852432" y="12575721"/>
          <a:ext cx="678997" cy="157843"/>
          <a:chOff x="1609" y="843"/>
          <a:chExt cx="71" cy="16"/>
        </a:xfrm>
      </xdr:grpSpPr>
      <xdr:sp macro="" textlink="">
        <xdr:nvSpPr>
          <xdr:cNvPr id="40079" name="Text Box 1167">
            <a:extLst>
              <a:ext uri="{FF2B5EF4-FFF2-40B4-BE49-F238E27FC236}">
                <a16:creationId xmlns:a16="http://schemas.microsoft.com/office/drawing/2014/main" id="{D65FC5EC-8F15-4423-BFF7-2D5EA6291CA8}"/>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267">
        <xdr:nvSpPr>
          <xdr:cNvPr id="40080" name="Text Box 1168">
            <a:extLst>
              <a:ext uri="{FF2B5EF4-FFF2-40B4-BE49-F238E27FC236}">
                <a16:creationId xmlns:a16="http://schemas.microsoft.com/office/drawing/2014/main" id="{6C3AAF23-2C66-4F64-8BF0-9FE0676EA156}"/>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D00582E4-A63D-43A3-B725-D75C0A8A2323}" type="TxLink">
              <a:rPr lang="en-US" sz="1000" b="0" i="0" u="none" strike="noStrike" baseline="0">
                <a:solidFill>
                  <a:srgbClr val="000000"/>
                </a:solidFill>
                <a:latin typeface="Arial"/>
                <a:cs typeface="Arial"/>
              </a:rPr>
              <a:pPr algn="r" rtl="0">
                <a:defRPr sz="1000"/>
              </a:pPr>
              <a:t>-83</a:t>
            </a:fld>
            <a:endParaRPr lang="en-US" sz="1000" b="0" i="0" u="none" strike="noStrike" baseline="0">
              <a:solidFill>
                <a:srgbClr val="000000"/>
              </a:solidFill>
              <a:latin typeface="Arial"/>
              <a:cs typeface="Arial"/>
            </a:endParaRPr>
          </a:p>
        </xdr:txBody>
      </xdr:sp>
    </xdr:grpSp>
    <xdr:clientData/>
  </xdr:twoCellAnchor>
  <xdr:twoCellAnchor>
    <xdr:from>
      <xdr:col>13</xdr:col>
      <xdr:colOff>0</xdr:colOff>
      <xdr:row>68</xdr:row>
      <xdr:rowOff>38100</xdr:rowOff>
    </xdr:from>
    <xdr:to>
      <xdr:col>14</xdr:col>
      <xdr:colOff>66675</xdr:colOff>
      <xdr:row>69</xdr:row>
      <xdr:rowOff>19050</xdr:rowOff>
    </xdr:to>
    <xdr:grpSp>
      <xdr:nvGrpSpPr>
        <xdr:cNvPr id="66092106" name="Group 1169">
          <a:extLst>
            <a:ext uri="{FF2B5EF4-FFF2-40B4-BE49-F238E27FC236}">
              <a16:creationId xmlns:a16="http://schemas.microsoft.com/office/drawing/2014/main" id="{6B505722-15BD-4A30-874D-A04524834B9B}"/>
            </a:ext>
          </a:extLst>
        </xdr:cNvPr>
        <xdr:cNvGrpSpPr>
          <a:grpSpLocks/>
        </xdr:cNvGrpSpPr>
      </xdr:nvGrpSpPr>
      <xdr:grpSpPr bwMode="auto">
        <a:xfrm>
          <a:off x="7660821" y="12461421"/>
          <a:ext cx="678997" cy="157843"/>
          <a:chOff x="1609" y="829"/>
          <a:chExt cx="71" cy="16"/>
        </a:xfrm>
      </xdr:grpSpPr>
      <xdr:sp macro="" textlink="">
        <xdr:nvSpPr>
          <xdr:cNvPr id="40082" name="Text Box 1170">
            <a:extLst>
              <a:ext uri="{FF2B5EF4-FFF2-40B4-BE49-F238E27FC236}">
                <a16:creationId xmlns:a16="http://schemas.microsoft.com/office/drawing/2014/main" id="{D40A30D3-1F86-4309-9A26-A699BF7A276B}"/>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287">
        <xdr:nvSpPr>
          <xdr:cNvPr id="40083" name="Text Box 1171">
            <a:extLst>
              <a:ext uri="{FF2B5EF4-FFF2-40B4-BE49-F238E27FC236}">
                <a16:creationId xmlns:a16="http://schemas.microsoft.com/office/drawing/2014/main" id="{DC7D79FE-578E-40D0-A957-D28ED87C2E42}"/>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E32891C4-7D33-4A2C-AECB-0D6A2351C694}"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grpSp>
    <xdr:clientData/>
  </xdr:twoCellAnchor>
  <xdr:twoCellAnchor>
    <xdr:from>
      <xdr:col>13</xdr:col>
      <xdr:colOff>0</xdr:colOff>
      <xdr:row>68</xdr:row>
      <xdr:rowOff>152400</xdr:rowOff>
    </xdr:from>
    <xdr:to>
      <xdr:col>14</xdr:col>
      <xdr:colOff>66675</xdr:colOff>
      <xdr:row>69</xdr:row>
      <xdr:rowOff>133350</xdr:rowOff>
    </xdr:to>
    <xdr:grpSp>
      <xdr:nvGrpSpPr>
        <xdr:cNvPr id="66092107" name="Group 1172">
          <a:extLst>
            <a:ext uri="{FF2B5EF4-FFF2-40B4-BE49-F238E27FC236}">
              <a16:creationId xmlns:a16="http://schemas.microsoft.com/office/drawing/2014/main" id="{550E25A9-2900-461F-AA99-E1CAE9DB00D3}"/>
            </a:ext>
          </a:extLst>
        </xdr:cNvPr>
        <xdr:cNvGrpSpPr>
          <a:grpSpLocks/>
        </xdr:cNvGrpSpPr>
      </xdr:nvGrpSpPr>
      <xdr:grpSpPr bwMode="auto">
        <a:xfrm>
          <a:off x="7660821" y="12575721"/>
          <a:ext cx="678997" cy="157843"/>
          <a:chOff x="1609" y="843"/>
          <a:chExt cx="71" cy="16"/>
        </a:xfrm>
      </xdr:grpSpPr>
      <xdr:sp macro="" textlink="">
        <xdr:nvSpPr>
          <xdr:cNvPr id="40085" name="Text Box 1173">
            <a:extLst>
              <a:ext uri="{FF2B5EF4-FFF2-40B4-BE49-F238E27FC236}">
                <a16:creationId xmlns:a16="http://schemas.microsoft.com/office/drawing/2014/main" id="{D324D8D4-4D32-48DA-88BA-B9017D8C14F3}"/>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287">
        <xdr:nvSpPr>
          <xdr:cNvPr id="40086" name="Text Box 1174">
            <a:extLst>
              <a:ext uri="{FF2B5EF4-FFF2-40B4-BE49-F238E27FC236}">
                <a16:creationId xmlns:a16="http://schemas.microsoft.com/office/drawing/2014/main" id="{C10F62DB-C11E-4B23-AC62-9C3E411926B3}"/>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D3E88D5D-92E2-4953-B03E-680DDFEBC82D}" type="TxLink">
              <a:rPr lang="en-US" sz="1000" b="0" i="0" u="none" strike="noStrike" baseline="0">
                <a:solidFill>
                  <a:srgbClr val="000000"/>
                </a:solidFill>
                <a:latin typeface="Arial"/>
                <a:cs typeface="Arial"/>
              </a:rPr>
              <a:pPr algn="r" rtl="0">
                <a:defRPr sz="1000"/>
              </a:pPr>
              <a:t>-83</a:t>
            </a:fld>
            <a:endParaRPr lang="en-US" sz="1000" b="0" i="0" u="none" strike="noStrike" baseline="0">
              <a:solidFill>
                <a:srgbClr val="000000"/>
              </a:solidFill>
              <a:latin typeface="Arial"/>
              <a:cs typeface="Arial"/>
            </a:endParaRPr>
          </a:p>
        </xdr:txBody>
      </xdr:sp>
    </xdr:grpSp>
    <xdr:clientData/>
  </xdr:twoCellAnchor>
  <xdr:twoCellAnchor>
    <xdr:from>
      <xdr:col>15</xdr:col>
      <xdr:colOff>571500</xdr:colOff>
      <xdr:row>68</xdr:row>
      <xdr:rowOff>38100</xdr:rowOff>
    </xdr:from>
    <xdr:to>
      <xdr:col>17</xdr:col>
      <xdr:colOff>28575</xdr:colOff>
      <xdr:row>69</xdr:row>
      <xdr:rowOff>19050</xdr:rowOff>
    </xdr:to>
    <xdr:grpSp>
      <xdr:nvGrpSpPr>
        <xdr:cNvPr id="66092108" name="Group 1175">
          <a:extLst>
            <a:ext uri="{FF2B5EF4-FFF2-40B4-BE49-F238E27FC236}">
              <a16:creationId xmlns:a16="http://schemas.microsoft.com/office/drawing/2014/main" id="{3CE8F90F-4961-4736-8C37-19EFA8998D75}"/>
            </a:ext>
          </a:extLst>
        </xdr:cNvPr>
        <xdr:cNvGrpSpPr>
          <a:grpSpLocks/>
        </xdr:cNvGrpSpPr>
      </xdr:nvGrpSpPr>
      <xdr:grpSpPr bwMode="auto">
        <a:xfrm>
          <a:off x="9456964" y="12461421"/>
          <a:ext cx="681718" cy="157843"/>
          <a:chOff x="1609" y="829"/>
          <a:chExt cx="71" cy="16"/>
        </a:xfrm>
      </xdr:grpSpPr>
      <xdr:sp macro="" textlink="">
        <xdr:nvSpPr>
          <xdr:cNvPr id="40088" name="Text Box 1176">
            <a:extLst>
              <a:ext uri="{FF2B5EF4-FFF2-40B4-BE49-F238E27FC236}">
                <a16:creationId xmlns:a16="http://schemas.microsoft.com/office/drawing/2014/main" id="{E7C9529D-3768-4779-B4AB-9970C8B6DD78}"/>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307">
        <xdr:nvSpPr>
          <xdr:cNvPr id="40089" name="Text Box 1177">
            <a:extLst>
              <a:ext uri="{FF2B5EF4-FFF2-40B4-BE49-F238E27FC236}">
                <a16:creationId xmlns:a16="http://schemas.microsoft.com/office/drawing/2014/main" id="{02906F75-59B9-4B39-85B3-E9C100A520AD}"/>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D6E13080-F2A3-45F3-81D7-34598A07582B}"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grpSp>
    <xdr:clientData/>
  </xdr:twoCellAnchor>
  <xdr:twoCellAnchor>
    <xdr:from>
      <xdr:col>15</xdr:col>
      <xdr:colOff>571500</xdr:colOff>
      <xdr:row>68</xdr:row>
      <xdr:rowOff>152400</xdr:rowOff>
    </xdr:from>
    <xdr:to>
      <xdr:col>17</xdr:col>
      <xdr:colOff>28575</xdr:colOff>
      <xdr:row>69</xdr:row>
      <xdr:rowOff>133350</xdr:rowOff>
    </xdr:to>
    <xdr:grpSp>
      <xdr:nvGrpSpPr>
        <xdr:cNvPr id="66092109" name="Group 1178">
          <a:extLst>
            <a:ext uri="{FF2B5EF4-FFF2-40B4-BE49-F238E27FC236}">
              <a16:creationId xmlns:a16="http://schemas.microsoft.com/office/drawing/2014/main" id="{4106B19D-0917-4305-9A32-56227687CD2A}"/>
            </a:ext>
          </a:extLst>
        </xdr:cNvPr>
        <xdr:cNvGrpSpPr>
          <a:grpSpLocks/>
        </xdr:cNvGrpSpPr>
      </xdr:nvGrpSpPr>
      <xdr:grpSpPr bwMode="auto">
        <a:xfrm>
          <a:off x="9456964" y="12575721"/>
          <a:ext cx="681718" cy="157843"/>
          <a:chOff x="1609" y="843"/>
          <a:chExt cx="71" cy="16"/>
        </a:xfrm>
      </xdr:grpSpPr>
      <xdr:sp macro="" textlink="">
        <xdr:nvSpPr>
          <xdr:cNvPr id="40091" name="Text Box 1179">
            <a:extLst>
              <a:ext uri="{FF2B5EF4-FFF2-40B4-BE49-F238E27FC236}">
                <a16:creationId xmlns:a16="http://schemas.microsoft.com/office/drawing/2014/main" id="{F86555F7-DB9D-4C06-91B6-F29CDB12D062}"/>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307">
        <xdr:nvSpPr>
          <xdr:cNvPr id="40092" name="Text Box 1180">
            <a:extLst>
              <a:ext uri="{FF2B5EF4-FFF2-40B4-BE49-F238E27FC236}">
                <a16:creationId xmlns:a16="http://schemas.microsoft.com/office/drawing/2014/main" id="{8F967116-006B-44DC-96A7-E8D390CD7A3F}"/>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F27C2A78-16D2-408F-B125-9586BC295CAE}" type="TxLink">
              <a:rPr lang="en-US" sz="1000" b="0" i="0" u="none" strike="noStrike" baseline="0">
                <a:solidFill>
                  <a:srgbClr val="000000"/>
                </a:solidFill>
                <a:latin typeface="Arial"/>
                <a:cs typeface="Arial"/>
              </a:rPr>
              <a:pPr algn="r" rtl="0">
                <a:defRPr sz="1000"/>
              </a:pPr>
              <a:t>-83</a:t>
            </a:fld>
            <a:endParaRPr lang="en-US" sz="1000" b="0" i="0" u="none" strike="noStrike" baseline="0">
              <a:solidFill>
                <a:srgbClr val="000000"/>
              </a:solidFill>
              <a:latin typeface="Arial"/>
              <a:cs typeface="Arial"/>
            </a:endParaRPr>
          </a:p>
        </xdr:txBody>
      </xdr:sp>
    </xdr:grpSp>
    <xdr:clientData/>
  </xdr:twoCellAnchor>
  <xdr:twoCellAnchor>
    <xdr:from>
      <xdr:col>4</xdr:col>
      <xdr:colOff>114300</xdr:colOff>
      <xdr:row>89</xdr:row>
      <xdr:rowOff>28575</xdr:rowOff>
    </xdr:from>
    <xdr:to>
      <xdr:col>5</xdr:col>
      <xdr:colOff>180975</xdr:colOff>
      <xdr:row>90</xdr:row>
      <xdr:rowOff>9525</xdr:rowOff>
    </xdr:to>
    <xdr:grpSp>
      <xdr:nvGrpSpPr>
        <xdr:cNvPr id="66092110" name="Group 1181">
          <a:extLst>
            <a:ext uri="{FF2B5EF4-FFF2-40B4-BE49-F238E27FC236}">
              <a16:creationId xmlns:a16="http://schemas.microsoft.com/office/drawing/2014/main" id="{C34F86D4-425A-43DE-BD28-9633C27FDF0D}"/>
            </a:ext>
          </a:extLst>
        </xdr:cNvPr>
        <xdr:cNvGrpSpPr>
          <a:grpSpLocks/>
        </xdr:cNvGrpSpPr>
      </xdr:nvGrpSpPr>
      <xdr:grpSpPr bwMode="auto">
        <a:xfrm>
          <a:off x="1856014" y="16030575"/>
          <a:ext cx="678997" cy="157843"/>
          <a:chOff x="1609" y="829"/>
          <a:chExt cx="71" cy="16"/>
        </a:xfrm>
      </xdr:grpSpPr>
      <xdr:sp macro="" textlink="">
        <xdr:nvSpPr>
          <xdr:cNvPr id="40094" name="Text Box 1182">
            <a:extLst>
              <a:ext uri="{FF2B5EF4-FFF2-40B4-BE49-F238E27FC236}">
                <a16:creationId xmlns:a16="http://schemas.microsoft.com/office/drawing/2014/main" id="{2479B158-ABED-432B-B944-39FA3773CC08}"/>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327">
        <xdr:nvSpPr>
          <xdr:cNvPr id="40095" name="Text Box 1183">
            <a:extLst>
              <a:ext uri="{FF2B5EF4-FFF2-40B4-BE49-F238E27FC236}">
                <a16:creationId xmlns:a16="http://schemas.microsoft.com/office/drawing/2014/main" id="{A6BF375A-928C-4E93-AB3E-7E616149DC82}"/>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E0FB4F54-2019-4630-A6F0-47D28E14E97F}"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grpSp>
    <xdr:clientData/>
  </xdr:twoCellAnchor>
  <xdr:twoCellAnchor>
    <xdr:from>
      <xdr:col>4</xdr:col>
      <xdr:colOff>114300</xdr:colOff>
      <xdr:row>89</xdr:row>
      <xdr:rowOff>142875</xdr:rowOff>
    </xdr:from>
    <xdr:to>
      <xdr:col>5</xdr:col>
      <xdr:colOff>180975</xdr:colOff>
      <xdr:row>90</xdr:row>
      <xdr:rowOff>123825</xdr:rowOff>
    </xdr:to>
    <xdr:grpSp>
      <xdr:nvGrpSpPr>
        <xdr:cNvPr id="66092111" name="Group 1184">
          <a:extLst>
            <a:ext uri="{FF2B5EF4-FFF2-40B4-BE49-F238E27FC236}">
              <a16:creationId xmlns:a16="http://schemas.microsoft.com/office/drawing/2014/main" id="{C34575B6-1A8E-4007-8746-3E782A912905}"/>
            </a:ext>
          </a:extLst>
        </xdr:cNvPr>
        <xdr:cNvGrpSpPr>
          <a:grpSpLocks/>
        </xdr:cNvGrpSpPr>
      </xdr:nvGrpSpPr>
      <xdr:grpSpPr bwMode="auto">
        <a:xfrm>
          <a:off x="1856014" y="16144875"/>
          <a:ext cx="678997" cy="157843"/>
          <a:chOff x="1609" y="843"/>
          <a:chExt cx="71" cy="16"/>
        </a:xfrm>
      </xdr:grpSpPr>
      <xdr:sp macro="" textlink="">
        <xdr:nvSpPr>
          <xdr:cNvPr id="40097" name="Text Box 1185">
            <a:extLst>
              <a:ext uri="{FF2B5EF4-FFF2-40B4-BE49-F238E27FC236}">
                <a16:creationId xmlns:a16="http://schemas.microsoft.com/office/drawing/2014/main" id="{0E50C8A7-4C39-4747-BDEA-8C23850F6FB2}"/>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327">
        <xdr:nvSpPr>
          <xdr:cNvPr id="40098" name="Text Box 1186">
            <a:extLst>
              <a:ext uri="{FF2B5EF4-FFF2-40B4-BE49-F238E27FC236}">
                <a16:creationId xmlns:a16="http://schemas.microsoft.com/office/drawing/2014/main" id="{83EC2BC4-3E97-476F-A574-DD96176BDC8D}"/>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D3B87F24-C215-4A32-9555-E85EE548E174}" type="TxLink">
              <a:rPr lang="en-US" sz="1000" b="0" i="0" u="none" strike="noStrike" baseline="0">
                <a:solidFill>
                  <a:srgbClr val="000000"/>
                </a:solidFill>
                <a:latin typeface="Arial"/>
                <a:cs typeface="Arial"/>
              </a:rPr>
              <a:pPr algn="r" rtl="0">
                <a:defRPr sz="1000"/>
              </a:pPr>
              <a:t>-83</a:t>
            </a:fld>
            <a:endParaRPr lang="en-US" sz="1000" b="0" i="0" u="none" strike="noStrike" baseline="0">
              <a:solidFill>
                <a:srgbClr val="000000"/>
              </a:solidFill>
              <a:latin typeface="Arial"/>
              <a:cs typeface="Arial"/>
            </a:endParaRPr>
          </a:p>
        </xdr:txBody>
      </xdr:sp>
    </xdr:grpSp>
    <xdr:clientData/>
  </xdr:twoCellAnchor>
  <xdr:twoCellAnchor>
    <xdr:from>
      <xdr:col>6</xdr:col>
      <xdr:colOff>590550</xdr:colOff>
      <xdr:row>89</xdr:row>
      <xdr:rowOff>28575</xdr:rowOff>
    </xdr:from>
    <xdr:to>
      <xdr:col>8</xdr:col>
      <xdr:colOff>47625</xdr:colOff>
      <xdr:row>90</xdr:row>
      <xdr:rowOff>9525</xdr:rowOff>
    </xdr:to>
    <xdr:grpSp>
      <xdr:nvGrpSpPr>
        <xdr:cNvPr id="66092112" name="Group 1187">
          <a:extLst>
            <a:ext uri="{FF2B5EF4-FFF2-40B4-BE49-F238E27FC236}">
              <a16:creationId xmlns:a16="http://schemas.microsoft.com/office/drawing/2014/main" id="{915C0C3F-2B8F-4CE2-AE5D-8D4C55A0A1A1}"/>
            </a:ext>
          </a:extLst>
        </xdr:cNvPr>
        <xdr:cNvGrpSpPr>
          <a:grpSpLocks/>
        </xdr:cNvGrpSpPr>
      </xdr:nvGrpSpPr>
      <xdr:grpSpPr bwMode="auto">
        <a:xfrm>
          <a:off x="3556907" y="16030575"/>
          <a:ext cx="885825" cy="157843"/>
          <a:chOff x="1609" y="829"/>
          <a:chExt cx="71" cy="16"/>
        </a:xfrm>
      </xdr:grpSpPr>
      <xdr:sp macro="" textlink="">
        <xdr:nvSpPr>
          <xdr:cNvPr id="40100" name="Text Box 1188">
            <a:extLst>
              <a:ext uri="{FF2B5EF4-FFF2-40B4-BE49-F238E27FC236}">
                <a16:creationId xmlns:a16="http://schemas.microsoft.com/office/drawing/2014/main" id="{E53B8282-E567-42E7-AB1B-D39822908590}"/>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347">
        <xdr:nvSpPr>
          <xdr:cNvPr id="40101" name="Text Box 1189">
            <a:extLst>
              <a:ext uri="{FF2B5EF4-FFF2-40B4-BE49-F238E27FC236}">
                <a16:creationId xmlns:a16="http://schemas.microsoft.com/office/drawing/2014/main" id="{820D9B8F-078E-4BF6-80E1-3FDBDCD257C2}"/>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CF76A4C3-EE25-4D63-8367-97FFB16F8E8C}"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grpSp>
    <xdr:clientData/>
  </xdr:twoCellAnchor>
  <xdr:twoCellAnchor>
    <xdr:from>
      <xdr:col>6</xdr:col>
      <xdr:colOff>590550</xdr:colOff>
      <xdr:row>89</xdr:row>
      <xdr:rowOff>152400</xdr:rowOff>
    </xdr:from>
    <xdr:to>
      <xdr:col>8</xdr:col>
      <xdr:colOff>47625</xdr:colOff>
      <xdr:row>90</xdr:row>
      <xdr:rowOff>133350</xdr:rowOff>
    </xdr:to>
    <xdr:grpSp>
      <xdr:nvGrpSpPr>
        <xdr:cNvPr id="66092113" name="Group 1190">
          <a:extLst>
            <a:ext uri="{FF2B5EF4-FFF2-40B4-BE49-F238E27FC236}">
              <a16:creationId xmlns:a16="http://schemas.microsoft.com/office/drawing/2014/main" id="{B4D62F26-14E6-42DB-AF7E-0C370A9D8C96}"/>
            </a:ext>
          </a:extLst>
        </xdr:cNvPr>
        <xdr:cNvGrpSpPr>
          <a:grpSpLocks/>
        </xdr:cNvGrpSpPr>
      </xdr:nvGrpSpPr>
      <xdr:grpSpPr bwMode="auto">
        <a:xfrm>
          <a:off x="3556907" y="16154400"/>
          <a:ext cx="885825" cy="157843"/>
          <a:chOff x="1609" y="843"/>
          <a:chExt cx="71" cy="16"/>
        </a:xfrm>
      </xdr:grpSpPr>
      <xdr:sp macro="" textlink="">
        <xdr:nvSpPr>
          <xdr:cNvPr id="40103" name="Text Box 1191">
            <a:extLst>
              <a:ext uri="{FF2B5EF4-FFF2-40B4-BE49-F238E27FC236}">
                <a16:creationId xmlns:a16="http://schemas.microsoft.com/office/drawing/2014/main" id="{32685066-7663-44E1-9577-AC70BEC74F95}"/>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347">
        <xdr:nvSpPr>
          <xdr:cNvPr id="40104" name="Text Box 1192">
            <a:extLst>
              <a:ext uri="{FF2B5EF4-FFF2-40B4-BE49-F238E27FC236}">
                <a16:creationId xmlns:a16="http://schemas.microsoft.com/office/drawing/2014/main" id="{A67ED7B4-3558-4A0A-8469-A37F38C6D77F}"/>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68736CDD-5AE2-48C4-9E12-FE5FC7899EF5}" type="TxLink">
              <a:rPr lang="en-US" sz="1000" b="0" i="0" u="none" strike="noStrike" baseline="0">
                <a:solidFill>
                  <a:srgbClr val="000000"/>
                </a:solidFill>
                <a:latin typeface="Arial"/>
                <a:cs typeface="Arial"/>
              </a:rPr>
              <a:pPr algn="r" rtl="0">
                <a:defRPr sz="1000"/>
              </a:pPr>
              <a:t>-83</a:t>
            </a:fld>
            <a:endParaRPr lang="en-US" sz="1000" b="0" i="0" u="none" strike="noStrike" baseline="0">
              <a:solidFill>
                <a:srgbClr val="000000"/>
              </a:solidFill>
              <a:latin typeface="Arial"/>
              <a:cs typeface="Arial"/>
            </a:endParaRPr>
          </a:p>
        </xdr:txBody>
      </xdr:sp>
    </xdr:grpSp>
    <xdr:clientData/>
  </xdr:twoCellAnchor>
  <xdr:twoCellAnchor>
    <xdr:from>
      <xdr:col>9</xdr:col>
      <xdr:colOff>590550</xdr:colOff>
      <xdr:row>89</xdr:row>
      <xdr:rowOff>28575</xdr:rowOff>
    </xdr:from>
    <xdr:to>
      <xdr:col>11</xdr:col>
      <xdr:colOff>47625</xdr:colOff>
      <xdr:row>90</xdr:row>
      <xdr:rowOff>9525</xdr:rowOff>
    </xdr:to>
    <xdr:grpSp>
      <xdr:nvGrpSpPr>
        <xdr:cNvPr id="66092114" name="Group 1193">
          <a:extLst>
            <a:ext uri="{FF2B5EF4-FFF2-40B4-BE49-F238E27FC236}">
              <a16:creationId xmlns:a16="http://schemas.microsoft.com/office/drawing/2014/main" id="{1DA09E73-529F-4D51-9F6F-C0E50AFB2647}"/>
            </a:ext>
          </a:extLst>
        </xdr:cNvPr>
        <xdr:cNvGrpSpPr>
          <a:grpSpLocks/>
        </xdr:cNvGrpSpPr>
      </xdr:nvGrpSpPr>
      <xdr:grpSpPr bwMode="auto">
        <a:xfrm>
          <a:off x="5761264" y="16030575"/>
          <a:ext cx="722540" cy="157843"/>
          <a:chOff x="1609" y="829"/>
          <a:chExt cx="71" cy="16"/>
        </a:xfrm>
      </xdr:grpSpPr>
      <xdr:sp macro="" textlink="">
        <xdr:nvSpPr>
          <xdr:cNvPr id="40106" name="Text Box 1194">
            <a:extLst>
              <a:ext uri="{FF2B5EF4-FFF2-40B4-BE49-F238E27FC236}">
                <a16:creationId xmlns:a16="http://schemas.microsoft.com/office/drawing/2014/main" id="{8717A223-561C-4E5F-A5A8-8AB2D9F48257}"/>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367">
        <xdr:nvSpPr>
          <xdr:cNvPr id="40107" name="Text Box 1195">
            <a:extLst>
              <a:ext uri="{FF2B5EF4-FFF2-40B4-BE49-F238E27FC236}">
                <a16:creationId xmlns:a16="http://schemas.microsoft.com/office/drawing/2014/main" id="{AD5EAEB9-CF0D-4705-9B71-01DB22A3C60F}"/>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C7E2FE7F-7C6A-4EE6-981E-16BC66691631}"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grpSp>
    <xdr:clientData/>
  </xdr:twoCellAnchor>
  <xdr:twoCellAnchor>
    <xdr:from>
      <xdr:col>9</xdr:col>
      <xdr:colOff>590550</xdr:colOff>
      <xdr:row>89</xdr:row>
      <xdr:rowOff>152400</xdr:rowOff>
    </xdr:from>
    <xdr:to>
      <xdr:col>11</xdr:col>
      <xdr:colOff>47625</xdr:colOff>
      <xdr:row>90</xdr:row>
      <xdr:rowOff>133350</xdr:rowOff>
    </xdr:to>
    <xdr:grpSp>
      <xdr:nvGrpSpPr>
        <xdr:cNvPr id="66092115" name="Group 1196">
          <a:extLst>
            <a:ext uri="{FF2B5EF4-FFF2-40B4-BE49-F238E27FC236}">
              <a16:creationId xmlns:a16="http://schemas.microsoft.com/office/drawing/2014/main" id="{33E9CBC9-6CC4-471C-8ED8-7109A2547795}"/>
            </a:ext>
          </a:extLst>
        </xdr:cNvPr>
        <xdr:cNvGrpSpPr>
          <a:grpSpLocks/>
        </xdr:cNvGrpSpPr>
      </xdr:nvGrpSpPr>
      <xdr:grpSpPr bwMode="auto">
        <a:xfrm>
          <a:off x="5761264" y="16154400"/>
          <a:ext cx="722540" cy="157843"/>
          <a:chOff x="1609" y="843"/>
          <a:chExt cx="71" cy="16"/>
        </a:xfrm>
      </xdr:grpSpPr>
      <xdr:sp macro="" textlink="">
        <xdr:nvSpPr>
          <xdr:cNvPr id="40109" name="Text Box 1197">
            <a:extLst>
              <a:ext uri="{FF2B5EF4-FFF2-40B4-BE49-F238E27FC236}">
                <a16:creationId xmlns:a16="http://schemas.microsoft.com/office/drawing/2014/main" id="{2FF38A75-CF18-4E14-BF3E-64614B7568F9}"/>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367">
        <xdr:nvSpPr>
          <xdr:cNvPr id="40110" name="Text Box 1198">
            <a:extLst>
              <a:ext uri="{FF2B5EF4-FFF2-40B4-BE49-F238E27FC236}">
                <a16:creationId xmlns:a16="http://schemas.microsoft.com/office/drawing/2014/main" id="{ACCAED0E-A9A3-4AD6-9DB4-37292AF309B4}"/>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055A1727-7E25-4776-A9E2-9FDFB41376DD}" type="TxLink">
              <a:rPr lang="en-US" sz="1000" b="0" i="0" u="none" strike="noStrike" baseline="0">
                <a:solidFill>
                  <a:srgbClr val="000000"/>
                </a:solidFill>
                <a:latin typeface="Arial"/>
                <a:cs typeface="Arial"/>
              </a:rPr>
              <a:pPr algn="r" rtl="0">
                <a:defRPr sz="1000"/>
              </a:pPr>
              <a:t>-83</a:t>
            </a:fld>
            <a:endParaRPr lang="en-US" sz="1000" b="0" i="0" u="none" strike="noStrike" baseline="0">
              <a:solidFill>
                <a:srgbClr val="000000"/>
              </a:solidFill>
              <a:latin typeface="Arial"/>
              <a:cs typeface="Arial"/>
            </a:endParaRPr>
          </a:p>
        </xdr:txBody>
      </xdr:sp>
    </xdr:grpSp>
    <xdr:clientData/>
  </xdr:twoCellAnchor>
  <xdr:twoCellAnchor>
    <xdr:from>
      <xdr:col>12</xdr:col>
      <xdr:colOff>581025</xdr:colOff>
      <xdr:row>89</xdr:row>
      <xdr:rowOff>28575</xdr:rowOff>
    </xdr:from>
    <xdr:to>
      <xdr:col>14</xdr:col>
      <xdr:colOff>38100</xdr:colOff>
      <xdr:row>90</xdr:row>
      <xdr:rowOff>9525</xdr:rowOff>
    </xdr:to>
    <xdr:grpSp>
      <xdr:nvGrpSpPr>
        <xdr:cNvPr id="66092116" name="Group 1199">
          <a:extLst>
            <a:ext uri="{FF2B5EF4-FFF2-40B4-BE49-F238E27FC236}">
              <a16:creationId xmlns:a16="http://schemas.microsoft.com/office/drawing/2014/main" id="{4F83072F-48E1-42F6-88A9-56331B33F42E}"/>
            </a:ext>
          </a:extLst>
        </xdr:cNvPr>
        <xdr:cNvGrpSpPr>
          <a:grpSpLocks/>
        </xdr:cNvGrpSpPr>
      </xdr:nvGrpSpPr>
      <xdr:grpSpPr bwMode="auto">
        <a:xfrm>
          <a:off x="7629525" y="16030575"/>
          <a:ext cx="681718" cy="157843"/>
          <a:chOff x="1609" y="829"/>
          <a:chExt cx="71" cy="16"/>
        </a:xfrm>
      </xdr:grpSpPr>
      <xdr:sp macro="" textlink="">
        <xdr:nvSpPr>
          <xdr:cNvPr id="40112" name="Text Box 1200">
            <a:extLst>
              <a:ext uri="{FF2B5EF4-FFF2-40B4-BE49-F238E27FC236}">
                <a16:creationId xmlns:a16="http://schemas.microsoft.com/office/drawing/2014/main" id="{C3E39377-C8C2-496B-BE3A-8AA540ABC3FF}"/>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387">
        <xdr:nvSpPr>
          <xdr:cNvPr id="40113" name="Text Box 1201">
            <a:extLst>
              <a:ext uri="{FF2B5EF4-FFF2-40B4-BE49-F238E27FC236}">
                <a16:creationId xmlns:a16="http://schemas.microsoft.com/office/drawing/2014/main" id="{B8290649-4C62-41FD-A830-EE2F75294D4C}"/>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50B92373-0823-4C37-A62F-0CDEB90687E0}"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grpSp>
    <xdr:clientData/>
  </xdr:twoCellAnchor>
  <xdr:twoCellAnchor>
    <xdr:from>
      <xdr:col>12</xdr:col>
      <xdr:colOff>581025</xdr:colOff>
      <xdr:row>89</xdr:row>
      <xdr:rowOff>152400</xdr:rowOff>
    </xdr:from>
    <xdr:to>
      <xdr:col>14</xdr:col>
      <xdr:colOff>38100</xdr:colOff>
      <xdr:row>90</xdr:row>
      <xdr:rowOff>133350</xdr:rowOff>
    </xdr:to>
    <xdr:grpSp>
      <xdr:nvGrpSpPr>
        <xdr:cNvPr id="66092117" name="Group 1202">
          <a:extLst>
            <a:ext uri="{FF2B5EF4-FFF2-40B4-BE49-F238E27FC236}">
              <a16:creationId xmlns:a16="http://schemas.microsoft.com/office/drawing/2014/main" id="{A626865F-9B7A-47B2-A7B7-21CF22CAE05B}"/>
            </a:ext>
          </a:extLst>
        </xdr:cNvPr>
        <xdr:cNvGrpSpPr>
          <a:grpSpLocks/>
        </xdr:cNvGrpSpPr>
      </xdr:nvGrpSpPr>
      <xdr:grpSpPr bwMode="auto">
        <a:xfrm>
          <a:off x="7629525" y="16154400"/>
          <a:ext cx="681718" cy="157843"/>
          <a:chOff x="1609" y="843"/>
          <a:chExt cx="71" cy="16"/>
        </a:xfrm>
      </xdr:grpSpPr>
      <xdr:sp macro="" textlink="">
        <xdr:nvSpPr>
          <xdr:cNvPr id="40115" name="Text Box 1203">
            <a:extLst>
              <a:ext uri="{FF2B5EF4-FFF2-40B4-BE49-F238E27FC236}">
                <a16:creationId xmlns:a16="http://schemas.microsoft.com/office/drawing/2014/main" id="{D70C710D-0F58-4422-93CC-3EB738A01E1A}"/>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387">
        <xdr:nvSpPr>
          <xdr:cNvPr id="40116" name="Text Box 1204">
            <a:extLst>
              <a:ext uri="{FF2B5EF4-FFF2-40B4-BE49-F238E27FC236}">
                <a16:creationId xmlns:a16="http://schemas.microsoft.com/office/drawing/2014/main" id="{BDB5E4A1-8674-4CCA-B2C5-B986C169E95D}"/>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615FE1CE-0C45-42FA-8C3F-57CF2B397AA1}" type="TxLink">
              <a:rPr lang="en-US" sz="1000" b="0" i="0" u="none" strike="noStrike" baseline="0">
                <a:solidFill>
                  <a:srgbClr val="000000"/>
                </a:solidFill>
                <a:latin typeface="Arial"/>
                <a:cs typeface="Arial"/>
              </a:rPr>
              <a:pPr algn="r" rtl="0">
                <a:defRPr sz="1000"/>
              </a:pPr>
              <a:t>-83</a:t>
            </a:fld>
            <a:endParaRPr lang="en-US" sz="1000" b="0" i="0" u="none" strike="noStrike" baseline="0">
              <a:solidFill>
                <a:srgbClr val="000000"/>
              </a:solidFill>
              <a:latin typeface="Arial"/>
              <a:cs typeface="Arial"/>
            </a:endParaRPr>
          </a:p>
        </xdr:txBody>
      </xdr:sp>
    </xdr:grpSp>
    <xdr:clientData/>
  </xdr:twoCellAnchor>
  <xdr:twoCellAnchor>
    <xdr:from>
      <xdr:col>15</xdr:col>
      <xdr:colOff>590550</xdr:colOff>
      <xdr:row>89</xdr:row>
      <xdr:rowOff>28575</xdr:rowOff>
    </xdr:from>
    <xdr:to>
      <xdr:col>17</xdr:col>
      <xdr:colOff>47625</xdr:colOff>
      <xdr:row>90</xdr:row>
      <xdr:rowOff>9525</xdr:rowOff>
    </xdr:to>
    <xdr:grpSp>
      <xdr:nvGrpSpPr>
        <xdr:cNvPr id="66092118" name="Group 1205">
          <a:extLst>
            <a:ext uri="{FF2B5EF4-FFF2-40B4-BE49-F238E27FC236}">
              <a16:creationId xmlns:a16="http://schemas.microsoft.com/office/drawing/2014/main" id="{2FE049B4-03AC-470F-B5CE-0712E10E908D}"/>
            </a:ext>
          </a:extLst>
        </xdr:cNvPr>
        <xdr:cNvGrpSpPr>
          <a:grpSpLocks/>
        </xdr:cNvGrpSpPr>
      </xdr:nvGrpSpPr>
      <xdr:grpSpPr bwMode="auto">
        <a:xfrm>
          <a:off x="9476014" y="16030575"/>
          <a:ext cx="681718" cy="157843"/>
          <a:chOff x="1609" y="829"/>
          <a:chExt cx="71" cy="16"/>
        </a:xfrm>
      </xdr:grpSpPr>
      <xdr:sp macro="" textlink="">
        <xdr:nvSpPr>
          <xdr:cNvPr id="40118" name="Text Box 1206">
            <a:extLst>
              <a:ext uri="{FF2B5EF4-FFF2-40B4-BE49-F238E27FC236}">
                <a16:creationId xmlns:a16="http://schemas.microsoft.com/office/drawing/2014/main" id="{E88A2328-E2EB-4C74-8E14-BB87E0C891C3}"/>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407">
        <xdr:nvSpPr>
          <xdr:cNvPr id="40119" name="Text Box 1207">
            <a:extLst>
              <a:ext uri="{FF2B5EF4-FFF2-40B4-BE49-F238E27FC236}">
                <a16:creationId xmlns:a16="http://schemas.microsoft.com/office/drawing/2014/main" id="{14209C66-EFD6-467D-A359-1814BA2C7451}"/>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3782AE88-8B0B-40E4-A71D-18F4B2FBD26B}"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grpSp>
    <xdr:clientData/>
  </xdr:twoCellAnchor>
  <xdr:twoCellAnchor>
    <xdr:from>
      <xdr:col>15</xdr:col>
      <xdr:colOff>590550</xdr:colOff>
      <xdr:row>89</xdr:row>
      <xdr:rowOff>152400</xdr:rowOff>
    </xdr:from>
    <xdr:to>
      <xdr:col>17</xdr:col>
      <xdr:colOff>47625</xdr:colOff>
      <xdr:row>90</xdr:row>
      <xdr:rowOff>133350</xdr:rowOff>
    </xdr:to>
    <xdr:grpSp>
      <xdr:nvGrpSpPr>
        <xdr:cNvPr id="66092119" name="Group 1208">
          <a:extLst>
            <a:ext uri="{FF2B5EF4-FFF2-40B4-BE49-F238E27FC236}">
              <a16:creationId xmlns:a16="http://schemas.microsoft.com/office/drawing/2014/main" id="{BC703A94-B289-4021-B63B-CBB4DD7C0D40}"/>
            </a:ext>
          </a:extLst>
        </xdr:cNvPr>
        <xdr:cNvGrpSpPr>
          <a:grpSpLocks/>
        </xdr:cNvGrpSpPr>
      </xdr:nvGrpSpPr>
      <xdr:grpSpPr bwMode="auto">
        <a:xfrm>
          <a:off x="9476014" y="16154400"/>
          <a:ext cx="681718" cy="157843"/>
          <a:chOff x="1609" y="843"/>
          <a:chExt cx="71" cy="16"/>
        </a:xfrm>
      </xdr:grpSpPr>
      <xdr:sp macro="" textlink="">
        <xdr:nvSpPr>
          <xdr:cNvPr id="40121" name="Text Box 1209">
            <a:extLst>
              <a:ext uri="{FF2B5EF4-FFF2-40B4-BE49-F238E27FC236}">
                <a16:creationId xmlns:a16="http://schemas.microsoft.com/office/drawing/2014/main" id="{7C92E186-3483-48F8-90AB-CFDCB1115A2E}"/>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407">
        <xdr:nvSpPr>
          <xdr:cNvPr id="40122" name="Text Box 1210">
            <a:extLst>
              <a:ext uri="{FF2B5EF4-FFF2-40B4-BE49-F238E27FC236}">
                <a16:creationId xmlns:a16="http://schemas.microsoft.com/office/drawing/2014/main" id="{45442911-CC95-4F9C-AD6E-9842B9F66A83}"/>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26CFBC0C-4F90-4718-9035-D6163A3AF24B}" type="TxLink">
              <a:rPr lang="en-US" sz="1000" b="0" i="0" u="none" strike="noStrike" baseline="0">
                <a:solidFill>
                  <a:srgbClr val="000000"/>
                </a:solidFill>
                <a:latin typeface="Arial"/>
                <a:cs typeface="Arial"/>
              </a:rPr>
              <a:pPr algn="r" rtl="0">
                <a:defRPr sz="1000"/>
              </a:pPr>
              <a:t>-83</a:t>
            </a:fld>
            <a:endParaRPr lang="en-US" sz="1000" b="0" i="0" u="none" strike="noStrike" baseline="0">
              <a:solidFill>
                <a:srgbClr val="000000"/>
              </a:solidFill>
              <a:latin typeface="Arial"/>
              <a:cs typeface="Arial"/>
            </a:endParaRPr>
          </a:p>
        </xdr:txBody>
      </xdr:sp>
    </xdr:grpSp>
    <xdr:clientData/>
  </xdr:twoCellAnchor>
  <xdr:twoCellAnchor>
    <xdr:from>
      <xdr:col>4</xdr:col>
      <xdr:colOff>114300</xdr:colOff>
      <xdr:row>110</xdr:row>
      <xdr:rowOff>28575</xdr:rowOff>
    </xdr:from>
    <xdr:to>
      <xdr:col>5</xdr:col>
      <xdr:colOff>180975</xdr:colOff>
      <xdr:row>111</xdr:row>
      <xdr:rowOff>9525</xdr:rowOff>
    </xdr:to>
    <xdr:grpSp>
      <xdr:nvGrpSpPr>
        <xdr:cNvPr id="66092120" name="Group 1211">
          <a:extLst>
            <a:ext uri="{FF2B5EF4-FFF2-40B4-BE49-F238E27FC236}">
              <a16:creationId xmlns:a16="http://schemas.microsoft.com/office/drawing/2014/main" id="{FE49D431-5B39-49E8-82DA-31C5A5E0BA77}"/>
            </a:ext>
          </a:extLst>
        </xdr:cNvPr>
        <xdr:cNvGrpSpPr>
          <a:grpSpLocks/>
        </xdr:cNvGrpSpPr>
      </xdr:nvGrpSpPr>
      <xdr:grpSpPr bwMode="auto">
        <a:xfrm>
          <a:off x="1856014" y="19663682"/>
          <a:ext cx="678997" cy="157843"/>
          <a:chOff x="1609" y="829"/>
          <a:chExt cx="71" cy="16"/>
        </a:xfrm>
      </xdr:grpSpPr>
      <xdr:sp macro="" textlink="">
        <xdr:nvSpPr>
          <xdr:cNvPr id="40124" name="Text Box 1212">
            <a:extLst>
              <a:ext uri="{FF2B5EF4-FFF2-40B4-BE49-F238E27FC236}">
                <a16:creationId xmlns:a16="http://schemas.microsoft.com/office/drawing/2014/main" id="{15CC764D-2984-4D39-89E1-3154DA967661}"/>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427">
        <xdr:nvSpPr>
          <xdr:cNvPr id="40125" name="Text Box 1213">
            <a:extLst>
              <a:ext uri="{FF2B5EF4-FFF2-40B4-BE49-F238E27FC236}">
                <a16:creationId xmlns:a16="http://schemas.microsoft.com/office/drawing/2014/main" id="{87A74CB5-56D0-4340-B50A-71E0A4E4C9CB}"/>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01957EFA-782C-4A8F-997F-1FDFC2B4ECE2}"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grpSp>
    <xdr:clientData/>
  </xdr:twoCellAnchor>
  <xdr:twoCellAnchor>
    <xdr:from>
      <xdr:col>4</xdr:col>
      <xdr:colOff>114300</xdr:colOff>
      <xdr:row>110</xdr:row>
      <xdr:rowOff>152400</xdr:rowOff>
    </xdr:from>
    <xdr:to>
      <xdr:col>5</xdr:col>
      <xdr:colOff>180975</xdr:colOff>
      <xdr:row>111</xdr:row>
      <xdr:rowOff>133350</xdr:rowOff>
    </xdr:to>
    <xdr:grpSp>
      <xdr:nvGrpSpPr>
        <xdr:cNvPr id="66092121" name="Group 1214">
          <a:extLst>
            <a:ext uri="{FF2B5EF4-FFF2-40B4-BE49-F238E27FC236}">
              <a16:creationId xmlns:a16="http://schemas.microsoft.com/office/drawing/2014/main" id="{8CCFC530-A2F1-43D5-A3F9-C88A6A34A22C}"/>
            </a:ext>
          </a:extLst>
        </xdr:cNvPr>
        <xdr:cNvGrpSpPr>
          <a:grpSpLocks/>
        </xdr:cNvGrpSpPr>
      </xdr:nvGrpSpPr>
      <xdr:grpSpPr bwMode="auto">
        <a:xfrm>
          <a:off x="1856014" y="19787507"/>
          <a:ext cx="678997" cy="157843"/>
          <a:chOff x="1609" y="843"/>
          <a:chExt cx="71" cy="16"/>
        </a:xfrm>
      </xdr:grpSpPr>
      <xdr:sp macro="" textlink="">
        <xdr:nvSpPr>
          <xdr:cNvPr id="40127" name="Text Box 1215">
            <a:extLst>
              <a:ext uri="{FF2B5EF4-FFF2-40B4-BE49-F238E27FC236}">
                <a16:creationId xmlns:a16="http://schemas.microsoft.com/office/drawing/2014/main" id="{046A70F3-6A93-4AC5-90E6-16266B1C20F1}"/>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427">
        <xdr:nvSpPr>
          <xdr:cNvPr id="40128" name="Text Box 1216">
            <a:extLst>
              <a:ext uri="{FF2B5EF4-FFF2-40B4-BE49-F238E27FC236}">
                <a16:creationId xmlns:a16="http://schemas.microsoft.com/office/drawing/2014/main" id="{44BCBEA1-BA4C-43FC-8C1B-8BCD03EB53AF}"/>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097B4923-5382-468F-A262-3DB4A1631933}" type="TxLink">
              <a:rPr lang="en-US" sz="1000" b="0" i="0" u="none" strike="noStrike" baseline="0">
                <a:solidFill>
                  <a:srgbClr val="000000"/>
                </a:solidFill>
                <a:latin typeface="Arial"/>
                <a:cs typeface="Arial"/>
              </a:rPr>
              <a:pPr algn="r" rtl="0">
                <a:defRPr sz="1000"/>
              </a:pPr>
              <a:t>-83</a:t>
            </a:fld>
            <a:endParaRPr lang="en-US" sz="1000" b="0" i="0" u="none" strike="noStrike" baseline="0">
              <a:solidFill>
                <a:srgbClr val="000000"/>
              </a:solidFill>
              <a:latin typeface="Arial"/>
              <a:cs typeface="Arial"/>
            </a:endParaRPr>
          </a:p>
        </xdr:txBody>
      </xdr:sp>
    </xdr:grpSp>
    <xdr:clientData/>
  </xdr:twoCellAnchor>
  <xdr:twoCellAnchor>
    <xdr:from>
      <xdr:col>7</xdr:col>
      <xdr:colOff>9525</xdr:colOff>
      <xdr:row>110</xdr:row>
      <xdr:rowOff>28575</xdr:rowOff>
    </xdr:from>
    <xdr:to>
      <xdr:col>8</xdr:col>
      <xdr:colOff>76200</xdr:colOff>
      <xdr:row>111</xdr:row>
      <xdr:rowOff>9525</xdr:rowOff>
    </xdr:to>
    <xdr:grpSp>
      <xdr:nvGrpSpPr>
        <xdr:cNvPr id="66092122" name="Group 1217">
          <a:extLst>
            <a:ext uri="{FF2B5EF4-FFF2-40B4-BE49-F238E27FC236}">
              <a16:creationId xmlns:a16="http://schemas.microsoft.com/office/drawing/2014/main" id="{B5B21021-D5FB-4E3E-97BB-90500E824AC3}"/>
            </a:ext>
          </a:extLst>
        </xdr:cNvPr>
        <xdr:cNvGrpSpPr>
          <a:grpSpLocks/>
        </xdr:cNvGrpSpPr>
      </xdr:nvGrpSpPr>
      <xdr:grpSpPr bwMode="auto">
        <a:xfrm>
          <a:off x="3792311" y="19663682"/>
          <a:ext cx="678996" cy="157843"/>
          <a:chOff x="1609" y="829"/>
          <a:chExt cx="71" cy="16"/>
        </a:xfrm>
      </xdr:grpSpPr>
      <xdr:sp macro="" textlink="">
        <xdr:nvSpPr>
          <xdr:cNvPr id="40130" name="Text Box 1218">
            <a:extLst>
              <a:ext uri="{FF2B5EF4-FFF2-40B4-BE49-F238E27FC236}">
                <a16:creationId xmlns:a16="http://schemas.microsoft.com/office/drawing/2014/main" id="{A830C466-5124-4A32-9C9A-4AE3680DDF64}"/>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447">
        <xdr:nvSpPr>
          <xdr:cNvPr id="40131" name="Text Box 1219">
            <a:extLst>
              <a:ext uri="{FF2B5EF4-FFF2-40B4-BE49-F238E27FC236}">
                <a16:creationId xmlns:a16="http://schemas.microsoft.com/office/drawing/2014/main" id="{A865D302-0BA5-4B08-B2AC-15B7BBBDB577}"/>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3E1E1D01-E8B0-4331-B3A7-E89FFCD5A325}"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grpSp>
    <xdr:clientData/>
  </xdr:twoCellAnchor>
  <xdr:twoCellAnchor>
    <xdr:from>
      <xdr:col>7</xdr:col>
      <xdr:colOff>9525</xdr:colOff>
      <xdr:row>110</xdr:row>
      <xdr:rowOff>152400</xdr:rowOff>
    </xdr:from>
    <xdr:to>
      <xdr:col>8</xdr:col>
      <xdr:colOff>76200</xdr:colOff>
      <xdr:row>111</xdr:row>
      <xdr:rowOff>133350</xdr:rowOff>
    </xdr:to>
    <xdr:grpSp>
      <xdr:nvGrpSpPr>
        <xdr:cNvPr id="66092123" name="Group 1220">
          <a:extLst>
            <a:ext uri="{FF2B5EF4-FFF2-40B4-BE49-F238E27FC236}">
              <a16:creationId xmlns:a16="http://schemas.microsoft.com/office/drawing/2014/main" id="{1EEA85A8-0D5A-45A8-81D1-606BB45AF1F1}"/>
            </a:ext>
          </a:extLst>
        </xdr:cNvPr>
        <xdr:cNvGrpSpPr>
          <a:grpSpLocks/>
        </xdr:cNvGrpSpPr>
      </xdr:nvGrpSpPr>
      <xdr:grpSpPr bwMode="auto">
        <a:xfrm>
          <a:off x="3792311" y="19787507"/>
          <a:ext cx="678996" cy="157843"/>
          <a:chOff x="1609" y="843"/>
          <a:chExt cx="71" cy="16"/>
        </a:xfrm>
      </xdr:grpSpPr>
      <xdr:sp macro="" textlink="">
        <xdr:nvSpPr>
          <xdr:cNvPr id="40133" name="Text Box 1221">
            <a:extLst>
              <a:ext uri="{FF2B5EF4-FFF2-40B4-BE49-F238E27FC236}">
                <a16:creationId xmlns:a16="http://schemas.microsoft.com/office/drawing/2014/main" id="{BC5D2F09-9DA1-4069-BAD9-198D4A4E7BA8}"/>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447">
        <xdr:nvSpPr>
          <xdr:cNvPr id="40134" name="Text Box 1222">
            <a:extLst>
              <a:ext uri="{FF2B5EF4-FFF2-40B4-BE49-F238E27FC236}">
                <a16:creationId xmlns:a16="http://schemas.microsoft.com/office/drawing/2014/main" id="{177A37BD-50EE-41B9-9B2B-0417DA6A9456}"/>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4423D530-56EB-4E2A-823A-D4D01B449715}" type="TxLink">
              <a:rPr lang="en-US" sz="1000" b="0" i="0" u="none" strike="noStrike" baseline="0">
                <a:solidFill>
                  <a:srgbClr val="000000"/>
                </a:solidFill>
                <a:latin typeface="Arial"/>
                <a:cs typeface="Arial"/>
              </a:rPr>
              <a:pPr algn="r" rtl="0">
                <a:defRPr sz="1000"/>
              </a:pPr>
              <a:t>-83</a:t>
            </a:fld>
            <a:endParaRPr lang="en-US" sz="1000" b="0" i="0" u="none" strike="noStrike" baseline="0">
              <a:solidFill>
                <a:srgbClr val="000000"/>
              </a:solidFill>
              <a:latin typeface="Arial"/>
              <a:cs typeface="Arial"/>
            </a:endParaRPr>
          </a:p>
        </xdr:txBody>
      </xdr:sp>
    </xdr:grpSp>
    <xdr:clientData/>
  </xdr:twoCellAnchor>
  <xdr:twoCellAnchor>
    <xdr:from>
      <xdr:col>10</xdr:col>
      <xdr:colOff>28575</xdr:colOff>
      <xdr:row>110</xdr:row>
      <xdr:rowOff>28575</xdr:rowOff>
    </xdr:from>
    <xdr:to>
      <xdr:col>11</xdr:col>
      <xdr:colOff>95250</xdr:colOff>
      <xdr:row>111</xdr:row>
      <xdr:rowOff>9525</xdr:rowOff>
    </xdr:to>
    <xdr:grpSp>
      <xdr:nvGrpSpPr>
        <xdr:cNvPr id="66092124" name="Group 1223">
          <a:extLst>
            <a:ext uri="{FF2B5EF4-FFF2-40B4-BE49-F238E27FC236}">
              <a16:creationId xmlns:a16="http://schemas.microsoft.com/office/drawing/2014/main" id="{FBCCBE9D-FBF9-48A9-9C65-E0BC1C61B81C}"/>
            </a:ext>
          </a:extLst>
        </xdr:cNvPr>
        <xdr:cNvGrpSpPr>
          <a:grpSpLocks/>
        </xdr:cNvGrpSpPr>
      </xdr:nvGrpSpPr>
      <xdr:grpSpPr bwMode="auto">
        <a:xfrm>
          <a:off x="5852432" y="19663682"/>
          <a:ext cx="678997" cy="157843"/>
          <a:chOff x="1609" y="829"/>
          <a:chExt cx="71" cy="16"/>
        </a:xfrm>
      </xdr:grpSpPr>
      <xdr:sp macro="" textlink="">
        <xdr:nvSpPr>
          <xdr:cNvPr id="40136" name="Text Box 1224">
            <a:extLst>
              <a:ext uri="{FF2B5EF4-FFF2-40B4-BE49-F238E27FC236}">
                <a16:creationId xmlns:a16="http://schemas.microsoft.com/office/drawing/2014/main" id="{E8F63CE2-8A25-4341-9681-1F8186411D69}"/>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467">
        <xdr:nvSpPr>
          <xdr:cNvPr id="40137" name="Text Box 1225">
            <a:extLst>
              <a:ext uri="{FF2B5EF4-FFF2-40B4-BE49-F238E27FC236}">
                <a16:creationId xmlns:a16="http://schemas.microsoft.com/office/drawing/2014/main" id="{177AC684-DD69-4185-A78B-484259812CC3}"/>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3513DCB1-8C0B-472C-84D0-21FA2BC70BC4}"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grpSp>
    <xdr:clientData/>
  </xdr:twoCellAnchor>
  <xdr:twoCellAnchor>
    <xdr:from>
      <xdr:col>10</xdr:col>
      <xdr:colOff>28575</xdr:colOff>
      <xdr:row>110</xdr:row>
      <xdr:rowOff>152400</xdr:rowOff>
    </xdr:from>
    <xdr:to>
      <xdr:col>11</xdr:col>
      <xdr:colOff>95250</xdr:colOff>
      <xdr:row>111</xdr:row>
      <xdr:rowOff>133350</xdr:rowOff>
    </xdr:to>
    <xdr:grpSp>
      <xdr:nvGrpSpPr>
        <xdr:cNvPr id="66092125" name="Group 1226">
          <a:extLst>
            <a:ext uri="{FF2B5EF4-FFF2-40B4-BE49-F238E27FC236}">
              <a16:creationId xmlns:a16="http://schemas.microsoft.com/office/drawing/2014/main" id="{029B0BC6-4729-4120-A177-BD557499F371}"/>
            </a:ext>
          </a:extLst>
        </xdr:cNvPr>
        <xdr:cNvGrpSpPr>
          <a:grpSpLocks/>
        </xdr:cNvGrpSpPr>
      </xdr:nvGrpSpPr>
      <xdr:grpSpPr bwMode="auto">
        <a:xfrm>
          <a:off x="5852432" y="19787507"/>
          <a:ext cx="678997" cy="157843"/>
          <a:chOff x="1609" y="843"/>
          <a:chExt cx="71" cy="16"/>
        </a:xfrm>
      </xdr:grpSpPr>
      <xdr:sp macro="" textlink="">
        <xdr:nvSpPr>
          <xdr:cNvPr id="40139" name="Text Box 1227">
            <a:extLst>
              <a:ext uri="{FF2B5EF4-FFF2-40B4-BE49-F238E27FC236}">
                <a16:creationId xmlns:a16="http://schemas.microsoft.com/office/drawing/2014/main" id="{A2A4ACE2-6CDF-4933-994E-16ED55ACF56D}"/>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467">
        <xdr:nvSpPr>
          <xdr:cNvPr id="40140" name="Text Box 1228">
            <a:extLst>
              <a:ext uri="{FF2B5EF4-FFF2-40B4-BE49-F238E27FC236}">
                <a16:creationId xmlns:a16="http://schemas.microsoft.com/office/drawing/2014/main" id="{E1C7B8ED-ADFF-499C-B2B8-A1D796FC5662}"/>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21D6B268-3930-4324-B162-1978872794AB}" type="TxLink">
              <a:rPr lang="en-US" sz="1000" b="0" i="0" u="none" strike="noStrike" baseline="0">
                <a:solidFill>
                  <a:srgbClr val="000000"/>
                </a:solidFill>
                <a:latin typeface="Arial"/>
                <a:cs typeface="Arial"/>
              </a:rPr>
              <a:pPr algn="r" rtl="0">
                <a:defRPr sz="1000"/>
              </a:pPr>
              <a:t>-83</a:t>
            </a:fld>
            <a:endParaRPr lang="en-US" sz="1000" b="0" i="0" u="none" strike="noStrike" baseline="0">
              <a:solidFill>
                <a:srgbClr val="000000"/>
              </a:solidFill>
              <a:latin typeface="Arial"/>
              <a:cs typeface="Arial"/>
            </a:endParaRPr>
          </a:p>
        </xdr:txBody>
      </xdr:sp>
    </xdr:grpSp>
    <xdr:clientData/>
  </xdr:twoCellAnchor>
  <xdr:twoCellAnchor>
    <xdr:from>
      <xdr:col>13</xdr:col>
      <xdr:colOff>9525</xdr:colOff>
      <xdr:row>110</xdr:row>
      <xdr:rowOff>28575</xdr:rowOff>
    </xdr:from>
    <xdr:to>
      <xdr:col>14</xdr:col>
      <xdr:colOff>76200</xdr:colOff>
      <xdr:row>111</xdr:row>
      <xdr:rowOff>9525</xdr:rowOff>
    </xdr:to>
    <xdr:grpSp>
      <xdr:nvGrpSpPr>
        <xdr:cNvPr id="66092126" name="Group 1229">
          <a:extLst>
            <a:ext uri="{FF2B5EF4-FFF2-40B4-BE49-F238E27FC236}">
              <a16:creationId xmlns:a16="http://schemas.microsoft.com/office/drawing/2014/main" id="{82F6AF30-585B-4B4A-8BEF-5A17425562A3}"/>
            </a:ext>
          </a:extLst>
        </xdr:cNvPr>
        <xdr:cNvGrpSpPr>
          <a:grpSpLocks/>
        </xdr:cNvGrpSpPr>
      </xdr:nvGrpSpPr>
      <xdr:grpSpPr bwMode="auto">
        <a:xfrm>
          <a:off x="7670346" y="19663682"/>
          <a:ext cx="678997" cy="157843"/>
          <a:chOff x="1609" y="829"/>
          <a:chExt cx="71" cy="16"/>
        </a:xfrm>
      </xdr:grpSpPr>
      <xdr:sp macro="" textlink="">
        <xdr:nvSpPr>
          <xdr:cNvPr id="40142" name="Text Box 1230">
            <a:extLst>
              <a:ext uri="{FF2B5EF4-FFF2-40B4-BE49-F238E27FC236}">
                <a16:creationId xmlns:a16="http://schemas.microsoft.com/office/drawing/2014/main" id="{3D4D7193-0863-46AE-92A9-577F882496F4}"/>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487">
        <xdr:nvSpPr>
          <xdr:cNvPr id="40143" name="Text Box 1231">
            <a:extLst>
              <a:ext uri="{FF2B5EF4-FFF2-40B4-BE49-F238E27FC236}">
                <a16:creationId xmlns:a16="http://schemas.microsoft.com/office/drawing/2014/main" id="{EA8DF18C-29C2-486D-B37B-E81B7F90D46A}"/>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62E9DA1C-B79D-4F0A-B364-AE797D93BCA4}"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grpSp>
    <xdr:clientData/>
  </xdr:twoCellAnchor>
  <xdr:twoCellAnchor>
    <xdr:from>
      <xdr:col>13</xdr:col>
      <xdr:colOff>9525</xdr:colOff>
      <xdr:row>110</xdr:row>
      <xdr:rowOff>152400</xdr:rowOff>
    </xdr:from>
    <xdr:to>
      <xdr:col>14</xdr:col>
      <xdr:colOff>76200</xdr:colOff>
      <xdr:row>111</xdr:row>
      <xdr:rowOff>133350</xdr:rowOff>
    </xdr:to>
    <xdr:grpSp>
      <xdr:nvGrpSpPr>
        <xdr:cNvPr id="66092127" name="Group 1232">
          <a:extLst>
            <a:ext uri="{FF2B5EF4-FFF2-40B4-BE49-F238E27FC236}">
              <a16:creationId xmlns:a16="http://schemas.microsoft.com/office/drawing/2014/main" id="{30890A85-E1FF-42B1-B51E-CD6199C8EE88}"/>
            </a:ext>
          </a:extLst>
        </xdr:cNvPr>
        <xdr:cNvGrpSpPr>
          <a:grpSpLocks/>
        </xdr:cNvGrpSpPr>
      </xdr:nvGrpSpPr>
      <xdr:grpSpPr bwMode="auto">
        <a:xfrm>
          <a:off x="7670346" y="19787507"/>
          <a:ext cx="678997" cy="157843"/>
          <a:chOff x="1609" y="843"/>
          <a:chExt cx="71" cy="16"/>
        </a:xfrm>
      </xdr:grpSpPr>
      <xdr:sp macro="" textlink="">
        <xdr:nvSpPr>
          <xdr:cNvPr id="40145" name="Text Box 1233">
            <a:extLst>
              <a:ext uri="{FF2B5EF4-FFF2-40B4-BE49-F238E27FC236}">
                <a16:creationId xmlns:a16="http://schemas.microsoft.com/office/drawing/2014/main" id="{256519F8-0C33-4A41-A3C0-F8B3E242EF9B}"/>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487">
        <xdr:nvSpPr>
          <xdr:cNvPr id="40146" name="Text Box 1234">
            <a:extLst>
              <a:ext uri="{FF2B5EF4-FFF2-40B4-BE49-F238E27FC236}">
                <a16:creationId xmlns:a16="http://schemas.microsoft.com/office/drawing/2014/main" id="{62FD24C6-CD55-4A73-9FDB-7EB7D6702FEF}"/>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85D6FCFE-C938-4EF2-A568-4165C579E657}" type="TxLink">
              <a:rPr lang="en-US" sz="1000" b="0" i="0" u="none" strike="noStrike" baseline="0">
                <a:solidFill>
                  <a:srgbClr val="000000"/>
                </a:solidFill>
                <a:latin typeface="Arial"/>
                <a:cs typeface="Arial"/>
              </a:rPr>
              <a:pPr algn="r" rtl="0">
                <a:defRPr sz="1000"/>
              </a:pPr>
              <a:t>-83</a:t>
            </a:fld>
            <a:endParaRPr lang="en-US" sz="1000" b="0" i="0" u="none" strike="noStrike" baseline="0">
              <a:solidFill>
                <a:srgbClr val="000000"/>
              </a:solidFill>
              <a:latin typeface="Arial"/>
              <a:cs typeface="Arial"/>
            </a:endParaRPr>
          </a:p>
        </xdr:txBody>
      </xdr:sp>
    </xdr:grpSp>
    <xdr:clientData/>
  </xdr:twoCellAnchor>
  <xdr:twoCellAnchor>
    <xdr:from>
      <xdr:col>16</xdr:col>
      <xdr:colOff>0</xdr:colOff>
      <xdr:row>110</xdr:row>
      <xdr:rowOff>28575</xdr:rowOff>
    </xdr:from>
    <xdr:to>
      <xdr:col>17</xdr:col>
      <xdr:colOff>66675</xdr:colOff>
      <xdr:row>111</xdr:row>
      <xdr:rowOff>9525</xdr:rowOff>
    </xdr:to>
    <xdr:grpSp>
      <xdr:nvGrpSpPr>
        <xdr:cNvPr id="66092128" name="Group 1235">
          <a:extLst>
            <a:ext uri="{FF2B5EF4-FFF2-40B4-BE49-F238E27FC236}">
              <a16:creationId xmlns:a16="http://schemas.microsoft.com/office/drawing/2014/main" id="{8EEEA26F-4FEA-4C45-B6D6-B2330B254CF4}"/>
            </a:ext>
          </a:extLst>
        </xdr:cNvPr>
        <xdr:cNvGrpSpPr>
          <a:grpSpLocks/>
        </xdr:cNvGrpSpPr>
      </xdr:nvGrpSpPr>
      <xdr:grpSpPr bwMode="auto">
        <a:xfrm>
          <a:off x="9497786" y="19663682"/>
          <a:ext cx="678996" cy="157843"/>
          <a:chOff x="1609" y="829"/>
          <a:chExt cx="71" cy="16"/>
        </a:xfrm>
      </xdr:grpSpPr>
      <xdr:sp macro="" textlink="">
        <xdr:nvSpPr>
          <xdr:cNvPr id="40148" name="Text Box 1236">
            <a:extLst>
              <a:ext uri="{FF2B5EF4-FFF2-40B4-BE49-F238E27FC236}">
                <a16:creationId xmlns:a16="http://schemas.microsoft.com/office/drawing/2014/main" id="{E471418D-279F-40B0-9C14-FB0A931C8F99}"/>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507">
        <xdr:nvSpPr>
          <xdr:cNvPr id="40149" name="Text Box 1237">
            <a:extLst>
              <a:ext uri="{FF2B5EF4-FFF2-40B4-BE49-F238E27FC236}">
                <a16:creationId xmlns:a16="http://schemas.microsoft.com/office/drawing/2014/main" id="{6E12A61A-8407-4DF8-A387-F32BCBEF07E9}"/>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49B6EDD7-0535-4605-9EA3-967EE543597C}"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grpSp>
    <xdr:clientData/>
  </xdr:twoCellAnchor>
  <xdr:twoCellAnchor>
    <xdr:from>
      <xdr:col>16</xdr:col>
      <xdr:colOff>0</xdr:colOff>
      <xdr:row>110</xdr:row>
      <xdr:rowOff>152400</xdr:rowOff>
    </xdr:from>
    <xdr:to>
      <xdr:col>17</xdr:col>
      <xdr:colOff>66675</xdr:colOff>
      <xdr:row>111</xdr:row>
      <xdr:rowOff>133350</xdr:rowOff>
    </xdr:to>
    <xdr:grpSp>
      <xdr:nvGrpSpPr>
        <xdr:cNvPr id="66092129" name="Group 1238">
          <a:extLst>
            <a:ext uri="{FF2B5EF4-FFF2-40B4-BE49-F238E27FC236}">
              <a16:creationId xmlns:a16="http://schemas.microsoft.com/office/drawing/2014/main" id="{49840885-1F7C-4419-858F-96A8AFDC8595}"/>
            </a:ext>
          </a:extLst>
        </xdr:cNvPr>
        <xdr:cNvGrpSpPr>
          <a:grpSpLocks/>
        </xdr:cNvGrpSpPr>
      </xdr:nvGrpSpPr>
      <xdr:grpSpPr bwMode="auto">
        <a:xfrm>
          <a:off x="9497786" y="19787507"/>
          <a:ext cx="678996" cy="157843"/>
          <a:chOff x="1609" y="843"/>
          <a:chExt cx="71" cy="16"/>
        </a:xfrm>
      </xdr:grpSpPr>
      <xdr:sp macro="" textlink="">
        <xdr:nvSpPr>
          <xdr:cNvPr id="40151" name="Text Box 1239">
            <a:extLst>
              <a:ext uri="{FF2B5EF4-FFF2-40B4-BE49-F238E27FC236}">
                <a16:creationId xmlns:a16="http://schemas.microsoft.com/office/drawing/2014/main" id="{BCC06272-F4E0-41E4-B24F-1A06D6EF18A9}"/>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507">
        <xdr:nvSpPr>
          <xdr:cNvPr id="40152" name="Text Box 1240">
            <a:extLst>
              <a:ext uri="{FF2B5EF4-FFF2-40B4-BE49-F238E27FC236}">
                <a16:creationId xmlns:a16="http://schemas.microsoft.com/office/drawing/2014/main" id="{9108DF70-71BF-4E5E-BB5A-0927EC36BE7C}"/>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EAA4002C-3854-48AF-A9BE-6A6455E0052F}" type="TxLink">
              <a:rPr lang="en-US" sz="1000" b="0" i="0" u="none" strike="noStrike" baseline="0">
                <a:solidFill>
                  <a:srgbClr val="000000"/>
                </a:solidFill>
                <a:latin typeface="Arial"/>
                <a:cs typeface="Arial"/>
              </a:rPr>
              <a:pPr algn="r" rtl="0">
                <a:defRPr sz="1000"/>
              </a:pPr>
              <a:t>-83</a:t>
            </a:fld>
            <a:endParaRPr lang="en-US" sz="1000" b="0" i="0" u="none" strike="noStrike" baseline="0">
              <a:solidFill>
                <a:srgbClr val="000000"/>
              </a:solidFill>
              <a:latin typeface="Arial"/>
              <a:cs typeface="Arial"/>
            </a:endParaRPr>
          </a:p>
        </xdr:txBody>
      </xdr:sp>
    </xdr:grpSp>
    <xdr:clientData/>
  </xdr:twoCellAnchor>
  <xdr:twoCellAnchor>
    <xdr:from>
      <xdr:col>19</xdr:col>
      <xdr:colOff>95250</xdr:colOff>
      <xdr:row>110</xdr:row>
      <xdr:rowOff>28575</xdr:rowOff>
    </xdr:from>
    <xdr:to>
      <xdr:col>20</xdr:col>
      <xdr:colOff>161925</xdr:colOff>
      <xdr:row>111</xdr:row>
      <xdr:rowOff>9525</xdr:rowOff>
    </xdr:to>
    <xdr:grpSp>
      <xdr:nvGrpSpPr>
        <xdr:cNvPr id="66092130" name="Group 1241">
          <a:extLst>
            <a:ext uri="{FF2B5EF4-FFF2-40B4-BE49-F238E27FC236}">
              <a16:creationId xmlns:a16="http://schemas.microsoft.com/office/drawing/2014/main" id="{99A092B0-F44D-4A90-BBE0-4F8A6F3C6258}"/>
            </a:ext>
          </a:extLst>
        </xdr:cNvPr>
        <xdr:cNvGrpSpPr>
          <a:grpSpLocks/>
        </xdr:cNvGrpSpPr>
      </xdr:nvGrpSpPr>
      <xdr:grpSpPr bwMode="auto">
        <a:xfrm>
          <a:off x="11430000" y="19663682"/>
          <a:ext cx="678996" cy="157843"/>
          <a:chOff x="1609" y="829"/>
          <a:chExt cx="71" cy="16"/>
        </a:xfrm>
      </xdr:grpSpPr>
      <xdr:sp macro="" textlink="">
        <xdr:nvSpPr>
          <xdr:cNvPr id="40154" name="Text Box 1242">
            <a:extLst>
              <a:ext uri="{FF2B5EF4-FFF2-40B4-BE49-F238E27FC236}">
                <a16:creationId xmlns:a16="http://schemas.microsoft.com/office/drawing/2014/main" id="{D8A91E49-50F7-48CF-AC9C-BA8ED01AF97E}"/>
              </a:ext>
            </a:extLst>
          </xdr:cNvPr>
          <xdr:cNvSpPr txBox="1">
            <a:spLocks noChangeArrowheads="1"/>
          </xdr:cNvSpPr>
        </xdr:nvSpPr>
        <xdr:spPr bwMode="auto">
          <a:xfrm>
            <a:off x="1609" y="829"/>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K527">
        <xdr:nvSpPr>
          <xdr:cNvPr id="40155" name="Text Box 1243">
            <a:extLst>
              <a:ext uri="{FF2B5EF4-FFF2-40B4-BE49-F238E27FC236}">
                <a16:creationId xmlns:a16="http://schemas.microsoft.com/office/drawing/2014/main" id="{45189E66-A6B8-4836-A020-1B8F7DB3E2B7}"/>
              </a:ext>
            </a:extLst>
          </xdr:cNvPr>
          <xdr:cNvSpPr txBox="1">
            <a:spLocks noChangeArrowheads="1" noTextEdit="1"/>
          </xdr:cNvSpPr>
        </xdr:nvSpPr>
        <xdr:spPr bwMode="auto">
          <a:xfrm>
            <a:off x="1627" y="829"/>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9EF780B6-0B92-4744-A576-73BCDA7E9922}"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grpSp>
    <xdr:clientData/>
  </xdr:twoCellAnchor>
  <xdr:twoCellAnchor>
    <xdr:from>
      <xdr:col>19</xdr:col>
      <xdr:colOff>95250</xdr:colOff>
      <xdr:row>110</xdr:row>
      <xdr:rowOff>152400</xdr:rowOff>
    </xdr:from>
    <xdr:to>
      <xdr:col>20</xdr:col>
      <xdr:colOff>161925</xdr:colOff>
      <xdr:row>111</xdr:row>
      <xdr:rowOff>133350</xdr:rowOff>
    </xdr:to>
    <xdr:grpSp>
      <xdr:nvGrpSpPr>
        <xdr:cNvPr id="66092131" name="Group 1244">
          <a:extLst>
            <a:ext uri="{FF2B5EF4-FFF2-40B4-BE49-F238E27FC236}">
              <a16:creationId xmlns:a16="http://schemas.microsoft.com/office/drawing/2014/main" id="{4CDC5BE0-7034-47A8-899C-5501E918EF86}"/>
            </a:ext>
          </a:extLst>
        </xdr:cNvPr>
        <xdr:cNvGrpSpPr>
          <a:grpSpLocks/>
        </xdr:cNvGrpSpPr>
      </xdr:nvGrpSpPr>
      <xdr:grpSpPr bwMode="auto">
        <a:xfrm>
          <a:off x="11430000" y="19787507"/>
          <a:ext cx="678996" cy="157843"/>
          <a:chOff x="1609" y="843"/>
          <a:chExt cx="71" cy="16"/>
        </a:xfrm>
      </xdr:grpSpPr>
      <xdr:sp macro="" textlink="">
        <xdr:nvSpPr>
          <xdr:cNvPr id="40157" name="Text Box 1245">
            <a:extLst>
              <a:ext uri="{FF2B5EF4-FFF2-40B4-BE49-F238E27FC236}">
                <a16:creationId xmlns:a16="http://schemas.microsoft.com/office/drawing/2014/main" id="{56216A42-56FC-4BA6-A2AA-1B244E5E8894}"/>
              </a:ext>
            </a:extLst>
          </xdr:cNvPr>
          <xdr:cNvSpPr txBox="1">
            <a:spLocks noChangeArrowheads="1"/>
          </xdr:cNvSpPr>
        </xdr:nvSpPr>
        <xdr:spPr bwMode="auto">
          <a:xfrm>
            <a:off x="1609" y="843"/>
            <a:ext cx="37" cy="1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L527">
        <xdr:nvSpPr>
          <xdr:cNvPr id="40158" name="Text Box 1246">
            <a:extLst>
              <a:ext uri="{FF2B5EF4-FFF2-40B4-BE49-F238E27FC236}">
                <a16:creationId xmlns:a16="http://schemas.microsoft.com/office/drawing/2014/main" id="{A832B0EE-74C1-4F1D-A21E-749D6CC51CBA}"/>
              </a:ext>
            </a:extLst>
          </xdr:cNvPr>
          <xdr:cNvSpPr txBox="1">
            <a:spLocks noChangeArrowheads="1" noTextEdit="1"/>
          </xdr:cNvSpPr>
        </xdr:nvSpPr>
        <xdr:spPr bwMode="auto">
          <a:xfrm>
            <a:off x="1627" y="843"/>
            <a:ext cx="53" cy="1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1605EB1C-D702-4498-B59E-D11446A87D49}" type="TxLink">
              <a:rPr lang="en-US" sz="1000" b="0" i="0" u="none" strike="noStrike" baseline="0">
                <a:solidFill>
                  <a:srgbClr val="000000"/>
                </a:solidFill>
                <a:latin typeface="Arial"/>
                <a:cs typeface="Arial"/>
              </a:rPr>
              <a:pPr algn="r" rtl="0">
                <a:defRPr sz="1000"/>
              </a:pPr>
              <a:t>-83</a:t>
            </a:fld>
            <a:endParaRPr lang="en-US" sz="1000" b="0" i="0" u="none" strike="noStrike" baseline="0">
              <a:solidFill>
                <a:srgbClr val="000000"/>
              </a:solidFill>
              <a:latin typeface="Arial"/>
              <a:cs typeface="Arial"/>
            </a:endParaRPr>
          </a:p>
        </xdr:txBody>
      </xdr:sp>
    </xdr:grpSp>
    <xdr:clientData/>
  </xdr:twoCellAnchor>
  <xdr:twoCellAnchor>
    <xdr:from>
      <xdr:col>6</xdr:col>
      <xdr:colOff>213631</xdr:colOff>
      <xdr:row>9</xdr:row>
      <xdr:rowOff>145597</xdr:rowOff>
    </xdr:from>
    <xdr:to>
      <xdr:col>8</xdr:col>
      <xdr:colOff>544286</xdr:colOff>
      <xdr:row>11</xdr:row>
      <xdr:rowOff>155121</xdr:rowOff>
    </xdr:to>
    <xdr:sp macro="" textlink="Pacing!C20">
      <xdr:nvSpPr>
        <xdr:cNvPr id="40159" name="Text Box 1247">
          <a:extLst>
            <a:ext uri="{FF2B5EF4-FFF2-40B4-BE49-F238E27FC236}">
              <a16:creationId xmlns:a16="http://schemas.microsoft.com/office/drawing/2014/main" id="{79393256-B69B-4079-ABA0-ABB29F0E045D}"/>
            </a:ext>
          </a:extLst>
        </xdr:cNvPr>
        <xdr:cNvSpPr txBox="1">
          <a:spLocks noChangeArrowheads="1" noTextEdit="1"/>
        </xdr:cNvSpPr>
      </xdr:nvSpPr>
      <xdr:spPr bwMode="auto">
        <a:xfrm>
          <a:off x="3179988" y="2554061"/>
          <a:ext cx="1759405" cy="336096"/>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2CFDFD99-E7B1-40F6-8737-C4DC61A86249}" type="TxLink">
            <a:rPr lang="en-US" sz="1000" b="0" i="0" u="none" strike="noStrike" baseline="0">
              <a:solidFill>
                <a:srgbClr val="000000"/>
              </a:solidFill>
              <a:latin typeface="Arial"/>
              <a:cs typeface="Arial"/>
            </a:rPr>
            <a:pPr algn="ctr" rtl="0">
              <a:defRPr sz="1000"/>
            </a:pPr>
            <a:t>Snoqualmie Tunnel</a:t>
          </a:fld>
          <a:endParaRPr lang="en-US" sz="1000" b="0" i="0" u="none" strike="noStrike" baseline="0">
            <a:solidFill>
              <a:srgbClr val="000000"/>
            </a:solidFill>
            <a:latin typeface="Arial"/>
            <a:cs typeface="Arial"/>
          </a:endParaRPr>
        </a:p>
      </xdr:txBody>
    </xdr:sp>
    <xdr:clientData/>
  </xdr:twoCellAnchor>
  <xdr:twoCellAnchor>
    <xdr:from>
      <xdr:col>8</xdr:col>
      <xdr:colOff>688523</xdr:colOff>
      <xdr:row>9</xdr:row>
      <xdr:rowOff>145597</xdr:rowOff>
    </xdr:from>
    <xdr:to>
      <xdr:col>11</xdr:col>
      <xdr:colOff>436791</xdr:colOff>
      <xdr:row>11</xdr:row>
      <xdr:rowOff>155121</xdr:rowOff>
    </xdr:to>
    <xdr:sp macro="" textlink="Pacing!C21">
      <xdr:nvSpPr>
        <xdr:cNvPr id="40160" name="Text Box 1248">
          <a:extLst>
            <a:ext uri="{FF2B5EF4-FFF2-40B4-BE49-F238E27FC236}">
              <a16:creationId xmlns:a16="http://schemas.microsoft.com/office/drawing/2014/main" id="{5440001A-CA41-49D4-9BAB-36D5191834D6}"/>
            </a:ext>
          </a:extLst>
        </xdr:cNvPr>
        <xdr:cNvSpPr txBox="1">
          <a:spLocks noChangeArrowheads="1" noTextEdit="1"/>
        </xdr:cNvSpPr>
      </xdr:nvSpPr>
      <xdr:spPr bwMode="auto">
        <a:xfrm>
          <a:off x="5083630" y="2554061"/>
          <a:ext cx="1789340" cy="336096"/>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02DFA646-2338-4418-93CC-DFB6EF6E157C}" type="TxLink">
            <a:rPr lang="en-US" sz="1000" b="0" i="0" u="none" strike="noStrike" baseline="0">
              <a:solidFill>
                <a:srgbClr val="000000"/>
              </a:solidFill>
              <a:latin typeface="Arial"/>
              <a:cs typeface="Arial"/>
            </a:rPr>
            <a:pPr algn="ctr" rtl="0">
              <a:defRPr sz="1000"/>
            </a:pPr>
            <a:t>John Wayne Trail</a:t>
          </a:fld>
          <a:endParaRPr lang="en-US" sz="1000" b="0" i="0" u="none" strike="noStrike" baseline="0">
            <a:solidFill>
              <a:srgbClr val="000000"/>
            </a:solidFill>
            <a:latin typeface="Arial"/>
            <a:cs typeface="Arial"/>
          </a:endParaRPr>
        </a:p>
      </xdr:txBody>
    </xdr:sp>
    <xdr:clientData/>
  </xdr:twoCellAnchor>
  <xdr:twoCellAnchor>
    <xdr:from>
      <xdr:col>11</xdr:col>
      <xdr:colOff>606880</xdr:colOff>
      <xdr:row>9</xdr:row>
      <xdr:rowOff>145597</xdr:rowOff>
    </xdr:from>
    <xdr:to>
      <xdr:col>14</xdr:col>
      <xdr:colOff>489858</xdr:colOff>
      <xdr:row>11</xdr:row>
      <xdr:rowOff>155121</xdr:rowOff>
    </xdr:to>
    <xdr:sp macro="" textlink="Pacing!C22">
      <xdr:nvSpPr>
        <xdr:cNvPr id="40161" name="Text Box 1249">
          <a:extLst>
            <a:ext uri="{FF2B5EF4-FFF2-40B4-BE49-F238E27FC236}">
              <a16:creationId xmlns:a16="http://schemas.microsoft.com/office/drawing/2014/main" id="{1BAA0F79-DB42-472F-9BBA-ADE36427661A}"/>
            </a:ext>
          </a:extLst>
        </xdr:cNvPr>
        <xdr:cNvSpPr txBox="1">
          <a:spLocks noChangeArrowheads="1" noTextEdit="1"/>
        </xdr:cNvSpPr>
      </xdr:nvSpPr>
      <xdr:spPr bwMode="auto">
        <a:xfrm>
          <a:off x="7043059" y="2554061"/>
          <a:ext cx="1719942" cy="336096"/>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068F3BA5-E712-45A2-8ACB-2B01431B31A9}" type="TxLink">
            <a:rPr lang="en-US" sz="1000" b="0" i="0" u="none" strike="noStrike" baseline="0">
              <a:solidFill>
                <a:srgbClr val="000000"/>
              </a:solidFill>
              <a:latin typeface="Arial"/>
              <a:cs typeface="Arial"/>
            </a:rPr>
            <a:pPr algn="ctr" rtl="0">
              <a:defRPr sz="1000"/>
            </a:pPr>
            <a:t>John Wayne Trail</a:t>
          </a:fld>
          <a:endParaRPr lang="en-US" sz="1000" b="0" i="0" u="none" strike="noStrike" baseline="0">
            <a:solidFill>
              <a:srgbClr val="000000"/>
            </a:solidFill>
            <a:latin typeface="Arial"/>
            <a:cs typeface="Arial"/>
          </a:endParaRPr>
        </a:p>
      </xdr:txBody>
    </xdr:sp>
    <xdr:clientData/>
  </xdr:twoCellAnchor>
  <xdr:twoCellAnchor>
    <xdr:from>
      <xdr:col>15</xdr:col>
      <xdr:colOff>35379</xdr:colOff>
      <xdr:row>9</xdr:row>
      <xdr:rowOff>145597</xdr:rowOff>
    </xdr:from>
    <xdr:to>
      <xdr:col>17</xdr:col>
      <xdr:colOff>540204</xdr:colOff>
      <xdr:row>11</xdr:row>
      <xdr:rowOff>155121</xdr:rowOff>
    </xdr:to>
    <xdr:sp macro="" textlink="Pacing!C23">
      <xdr:nvSpPr>
        <xdr:cNvPr id="40162" name="Text Box 1250">
          <a:extLst>
            <a:ext uri="{FF2B5EF4-FFF2-40B4-BE49-F238E27FC236}">
              <a16:creationId xmlns:a16="http://schemas.microsoft.com/office/drawing/2014/main" id="{D44F20BF-7EC7-4A5B-A39F-642BF53701FF}"/>
            </a:ext>
          </a:extLst>
        </xdr:cNvPr>
        <xdr:cNvSpPr txBox="1">
          <a:spLocks noChangeArrowheads="1" noTextEdit="1"/>
        </xdr:cNvSpPr>
      </xdr:nvSpPr>
      <xdr:spPr bwMode="auto">
        <a:xfrm>
          <a:off x="8920843" y="2554061"/>
          <a:ext cx="1729468" cy="336096"/>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3E59A7E5-43C8-4172-AD28-CC7BB53E92E4}" type="TxLink">
            <a:rPr lang="en-US" sz="1000" b="0" i="0" u="none" strike="noStrike" baseline="0">
              <a:solidFill>
                <a:srgbClr val="000000"/>
              </a:solidFill>
              <a:latin typeface="Arial"/>
              <a:cs typeface="Arial"/>
            </a:rPr>
            <a:pPr algn="ctr" rtl="0">
              <a:defRPr sz="1000"/>
            </a:pPr>
            <a:t>John Wayne Trail</a:t>
          </a:fld>
          <a:endParaRPr lang="en-US" sz="1000" b="0" i="0" u="none" strike="noStrike" baseline="0">
            <a:solidFill>
              <a:srgbClr val="000000"/>
            </a:solidFill>
            <a:latin typeface="Arial"/>
            <a:cs typeface="Arial"/>
          </a:endParaRPr>
        </a:p>
      </xdr:txBody>
    </xdr:sp>
    <xdr:clientData/>
  </xdr:twoCellAnchor>
  <xdr:twoCellAnchor>
    <xdr:from>
      <xdr:col>3</xdr:col>
      <xdr:colOff>149678</xdr:colOff>
      <xdr:row>30</xdr:row>
      <xdr:rowOff>152400</xdr:rowOff>
    </xdr:from>
    <xdr:to>
      <xdr:col>6</xdr:col>
      <xdr:colOff>42182</xdr:colOff>
      <xdr:row>33</xdr:row>
      <xdr:rowOff>0</xdr:rowOff>
    </xdr:to>
    <xdr:sp macro="" textlink="Pacing!C24">
      <xdr:nvSpPr>
        <xdr:cNvPr id="40163" name="Text Box 1251">
          <a:extLst>
            <a:ext uri="{FF2B5EF4-FFF2-40B4-BE49-F238E27FC236}">
              <a16:creationId xmlns:a16="http://schemas.microsoft.com/office/drawing/2014/main" id="{4248E301-7D65-4BD4-90F7-E06EEA6612BB}"/>
            </a:ext>
          </a:extLst>
        </xdr:cNvPr>
        <xdr:cNvSpPr txBox="1">
          <a:spLocks noChangeArrowheads="1" noTextEdit="1"/>
        </xdr:cNvSpPr>
      </xdr:nvSpPr>
      <xdr:spPr bwMode="auto">
        <a:xfrm>
          <a:off x="1279071" y="6017079"/>
          <a:ext cx="1729468" cy="337457"/>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023F6306-3111-46AE-9243-C6A284422810}" type="TxLink">
            <a:rPr lang="en-US" sz="1000" b="0" i="0" u="none" strike="noStrike" baseline="0">
              <a:solidFill>
                <a:srgbClr val="000000"/>
              </a:solidFill>
              <a:latin typeface="Arial"/>
              <a:cs typeface="Arial"/>
            </a:rPr>
            <a:pPr algn="ctr" rtl="0">
              <a:defRPr sz="1000"/>
            </a:pPr>
            <a:t>John Wayne Trail</a:t>
          </a:fld>
          <a:endParaRPr lang="en-US" sz="1000" b="0" i="0" u="none" strike="noStrike" baseline="0">
            <a:solidFill>
              <a:srgbClr val="000000"/>
            </a:solidFill>
            <a:latin typeface="Arial"/>
            <a:cs typeface="Arial"/>
          </a:endParaRPr>
        </a:p>
      </xdr:txBody>
    </xdr:sp>
    <xdr:clientData/>
  </xdr:twoCellAnchor>
  <xdr:twoCellAnchor>
    <xdr:from>
      <xdr:col>6</xdr:col>
      <xdr:colOff>231320</xdr:colOff>
      <xdr:row>30</xdr:row>
      <xdr:rowOff>152400</xdr:rowOff>
    </xdr:from>
    <xdr:to>
      <xdr:col>8</xdr:col>
      <xdr:colOff>517071</xdr:colOff>
      <xdr:row>33</xdr:row>
      <xdr:rowOff>0</xdr:rowOff>
    </xdr:to>
    <xdr:sp macro="" textlink="Pacing!C25">
      <xdr:nvSpPr>
        <xdr:cNvPr id="40164" name="Text Box 1252">
          <a:extLst>
            <a:ext uri="{FF2B5EF4-FFF2-40B4-BE49-F238E27FC236}">
              <a16:creationId xmlns:a16="http://schemas.microsoft.com/office/drawing/2014/main" id="{FB8FD7C2-A265-4DA3-AFC4-B1983675EE31}"/>
            </a:ext>
          </a:extLst>
        </xdr:cNvPr>
        <xdr:cNvSpPr txBox="1">
          <a:spLocks noChangeArrowheads="1" noTextEdit="1"/>
        </xdr:cNvSpPr>
      </xdr:nvSpPr>
      <xdr:spPr bwMode="auto">
        <a:xfrm>
          <a:off x="3197677" y="6017079"/>
          <a:ext cx="1714501" cy="337457"/>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BCF9C36D-3BFB-4614-95C0-E30809AD8D9A}" type="TxLink">
            <a:rPr lang="en-US" sz="1000" b="0" i="0" u="none" strike="noStrike" baseline="0">
              <a:solidFill>
                <a:srgbClr val="000000"/>
              </a:solidFill>
              <a:latin typeface="Arial"/>
              <a:cs typeface="Arial"/>
            </a:rPr>
            <a:pPr algn="ctr" rtl="0">
              <a:defRPr sz="1000"/>
            </a:pPr>
            <a:t>John Wayne Trail</a:t>
          </a:fld>
          <a:endParaRPr lang="en-US" sz="1000" b="0" i="0" u="none" strike="noStrike" baseline="0">
            <a:solidFill>
              <a:srgbClr val="000000"/>
            </a:solidFill>
            <a:latin typeface="Arial"/>
            <a:cs typeface="Arial"/>
          </a:endParaRPr>
        </a:p>
      </xdr:txBody>
    </xdr:sp>
    <xdr:clientData/>
  </xdr:twoCellAnchor>
  <xdr:twoCellAnchor>
    <xdr:from>
      <xdr:col>8</xdr:col>
      <xdr:colOff>670834</xdr:colOff>
      <xdr:row>30</xdr:row>
      <xdr:rowOff>152400</xdr:rowOff>
    </xdr:from>
    <xdr:to>
      <xdr:col>11</xdr:col>
      <xdr:colOff>421824</xdr:colOff>
      <xdr:row>33</xdr:row>
      <xdr:rowOff>0</xdr:rowOff>
    </xdr:to>
    <xdr:sp macro="" textlink="Pacing!C26">
      <xdr:nvSpPr>
        <xdr:cNvPr id="40165" name="Text Box 1253">
          <a:extLst>
            <a:ext uri="{FF2B5EF4-FFF2-40B4-BE49-F238E27FC236}">
              <a16:creationId xmlns:a16="http://schemas.microsoft.com/office/drawing/2014/main" id="{8A57B9B9-EED2-4333-8BB2-5D4108F2FF09}"/>
            </a:ext>
          </a:extLst>
        </xdr:cNvPr>
        <xdr:cNvSpPr txBox="1">
          <a:spLocks noChangeArrowheads="1" noTextEdit="1"/>
        </xdr:cNvSpPr>
      </xdr:nvSpPr>
      <xdr:spPr bwMode="auto">
        <a:xfrm>
          <a:off x="5065941" y="6017079"/>
          <a:ext cx="1751240" cy="337457"/>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96AD4900-249F-4A8F-898A-3A43BF4B82F5}" type="TxLink">
            <a:rPr lang="en-US" sz="1000" b="0" i="0" u="none" strike="noStrike" baseline="0">
              <a:solidFill>
                <a:srgbClr val="000000"/>
              </a:solidFill>
              <a:latin typeface="Arial"/>
              <a:cs typeface="Arial"/>
            </a:rPr>
            <a:pPr algn="ctr" rtl="0">
              <a:defRPr sz="1000"/>
            </a:pPr>
            <a:t>John Wayne Trail</a:t>
          </a:fld>
          <a:endParaRPr lang="en-US" sz="1000" b="0" i="0" u="none" strike="noStrike" baseline="0">
            <a:solidFill>
              <a:srgbClr val="000000"/>
            </a:solidFill>
            <a:latin typeface="Arial"/>
            <a:cs typeface="Arial"/>
          </a:endParaRPr>
        </a:p>
      </xdr:txBody>
    </xdr:sp>
    <xdr:clientData/>
  </xdr:twoCellAnchor>
  <xdr:twoCellAnchor>
    <xdr:from>
      <xdr:col>11</xdr:col>
      <xdr:colOff>575584</xdr:colOff>
      <xdr:row>30</xdr:row>
      <xdr:rowOff>152400</xdr:rowOff>
    </xdr:from>
    <xdr:to>
      <xdr:col>14</xdr:col>
      <xdr:colOff>458562</xdr:colOff>
      <xdr:row>33</xdr:row>
      <xdr:rowOff>0</xdr:rowOff>
    </xdr:to>
    <xdr:sp macro="" textlink="Pacing!C27">
      <xdr:nvSpPr>
        <xdr:cNvPr id="40166" name="Text Box 1254">
          <a:extLst>
            <a:ext uri="{FF2B5EF4-FFF2-40B4-BE49-F238E27FC236}">
              <a16:creationId xmlns:a16="http://schemas.microsoft.com/office/drawing/2014/main" id="{93F8091A-75E0-4B3C-B564-B0BB1AB11F32}"/>
            </a:ext>
          </a:extLst>
        </xdr:cNvPr>
        <xdr:cNvSpPr txBox="1">
          <a:spLocks noChangeArrowheads="1" noTextEdit="1"/>
        </xdr:cNvSpPr>
      </xdr:nvSpPr>
      <xdr:spPr bwMode="auto">
        <a:xfrm>
          <a:off x="6970941" y="6017079"/>
          <a:ext cx="1719942" cy="337457"/>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D5898DC3-7F51-48FF-A225-5E7BED0552A3}" type="TxLink">
            <a:rPr lang="en-US" sz="1000" b="0" i="0" u="none" strike="noStrike" baseline="0">
              <a:solidFill>
                <a:srgbClr val="000000"/>
              </a:solidFill>
              <a:latin typeface="Arial"/>
              <a:cs typeface="Arial"/>
            </a:rPr>
            <a:pPr algn="ctr" rtl="0">
              <a:defRPr sz="1000"/>
            </a:pPr>
            <a:t>John Wayne Trail</a:t>
          </a:fld>
          <a:endParaRPr lang="en-US" sz="1000" b="0" i="0" u="none" strike="noStrike" baseline="0">
            <a:solidFill>
              <a:srgbClr val="000000"/>
            </a:solidFill>
            <a:latin typeface="Arial"/>
            <a:cs typeface="Arial"/>
          </a:endParaRPr>
        </a:p>
      </xdr:txBody>
    </xdr:sp>
    <xdr:clientData/>
  </xdr:twoCellAnchor>
  <xdr:twoCellAnchor>
    <xdr:from>
      <xdr:col>15</xdr:col>
      <xdr:colOff>20411</xdr:colOff>
      <xdr:row>30</xdr:row>
      <xdr:rowOff>152400</xdr:rowOff>
    </xdr:from>
    <xdr:to>
      <xdr:col>17</xdr:col>
      <xdr:colOff>553811</xdr:colOff>
      <xdr:row>33</xdr:row>
      <xdr:rowOff>0</xdr:rowOff>
    </xdr:to>
    <xdr:sp macro="" textlink="Pacing!C28">
      <xdr:nvSpPr>
        <xdr:cNvPr id="40167" name="Text Box 1255">
          <a:extLst>
            <a:ext uri="{FF2B5EF4-FFF2-40B4-BE49-F238E27FC236}">
              <a16:creationId xmlns:a16="http://schemas.microsoft.com/office/drawing/2014/main" id="{33EA9282-41E3-4DB8-A6A1-CF7C476738AE}"/>
            </a:ext>
          </a:extLst>
        </xdr:cNvPr>
        <xdr:cNvSpPr txBox="1">
          <a:spLocks noChangeArrowheads="1" noTextEdit="1"/>
        </xdr:cNvSpPr>
      </xdr:nvSpPr>
      <xdr:spPr bwMode="auto">
        <a:xfrm>
          <a:off x="8865054" y="6017079"/>
          <a:ext cx="1758043" cy="337457"/>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B84AC8B4-33DC-4F92-ADB0-5B87C411B767}" type="TxLink">
            <a:rPr lang="en-US" sz="1000" b="0" i="0" u="none" strike="noStrike" baseline="0">
              <a:solidFill>
                <a:srgbClr val="000000"/>
              </a:solidFill>
              <a:latin typeface="Arial"/>
              <a:cs typeface="Arial"/>
            </a:rPr>
            <a:pPr algn="ctr" rtl="0">
              <a:defRPr sz="1000"/>
            </a:pPr>
            <a:t>John Wayne Trail</a:t>
          </a:fld>
          <a:endParaRPr lang="en-US" sz="1000" b="0" i="0" u="none" strike="noStrike" baseline="0">
            <a:solidFill>
              <a:srgbClr val="000000"/>
            </a:solidFill>
            <a:latin typeface="Arial"/>
            <a:cs typeface="Arial"/>
          </a:endParaRPr>
        </a:p>
      </xdr:txBody>
    </xdr:sp>
    <xdr:clientData/>
  </xdr:twoCellAnchor>
  <xdr:twoCellAnchor>
    <xdr:from>
      <xdr:col>3</xdr:col>
      <xdr:colOff>159203</xdr:colOff>
      <xdr:row>51</xdr:row>
      <xdr:rowOff>163286</xdr:rowOff>
    </xdr:from>
    <xdr:to>
      <xdr:col>6</xdr:col>
      <xdr:colOff>63953</xdr:colOff>
      <xdr:row>53</xdr:row>
      <xdr:rowOff>163286</xdr:rowOff>
    </xdr:to>
    <xdr:sp macro="" textlink="Pacing!C29">
      <xdr:nvSpPr>
        <xdr:cNvPr id="40168" name="Text Box 1256">
          <a:extLst>
            <a:ext uri="{FF2B5EF4-FFF2-40B4-BE49-F238E27FC236}">
              <a16:creationId xmlns:a16="http://schemas.microsoft.com/office/drawing/2014/main" id="{E13F02E4-6FC1-4636-A118-5B278F749FA2}"/>
            </a:ext>
          </a:extLst>
        </xdr:cNvPr>
        <xdr:cNvSpPr txBox="1">
          <a:spLocks noChangeArrowheads="1" noTextEdit="1"/>
        </xdr:cNvSpPr>
      </xdr:nvSpPr>
      <xdr:spPr bwMode="auto">
        <a:xfrm>
          <a:off x="1288596" y="9729107"/>
          <a:ext cx="1741714" cy="34017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135420A0-F65C-4C03-87B9-8E13AFC3AE83}" type="TxLink">
            <a:rPr lang="en-US" sz="1000" b="0" i="0" u="none" strike="noStrike" baseline="0">
              <a:solidFill>
                <a:srgbClr val="000000"/>
              </a:solidFill>
              <a:latin typeface="Arial"/>
              <a:cs typeface="Arial"/>
            </a:rPr>
            <a:pPr algn="ctr" rtl="0">
              <a:defRPr sz="1000"/>
            </a:pPr>
            <a:t>John Wayne Trail</a:t>
          </a:fld>
          <a:endParaRPr lang="en-US" sz="1000" b="0" i="0" u="none" strike="noStrike" baseline="0">
            <a:solidFill>
              <a:srgbClr val="000000"/>
            </a:solidFill>
            <a:latin typeface="Arial"/>
            <a:cs typeface="Arial"/>
          </a:endParaRPr>
        </a:p>
      </xdr:txBody>
    </xdr:sp>
    <xdr:clientData/>
  </xdr:twoCellAnchor>
  <xdr:twoCellAnchor>
    <xdr:from>
      <xdr:col>6</xdr:col>
      <xdr:colOff>231322</xdr:colOff>
      <xdr:row>51</xdr:row>
      <xdr:rowOff>163286</xdr:rowOff>
    </xdr:from>
    <xdr:to>
      <xdr:col>8</xdr:col>
      <xdr:colOff>544286</xdr:colOff>
      <xdr:row>53</xdr:row>
      <xdr:rowOff>163286</xdr:rowOff>
    </xdr:to>
    <xdr:sp macro="" textlink="Pacing!C30">
      <xdr:nvSpPr>
        <xdr:cNvPr id="40169" name="Text Box 1257">
          <a:extLst>
            <a:ext uri="{FF2B5EF4-FFF2-40B4-BE49-F238E27FC236}">
              <a16:creationId xmlns:a16="http://schemas.microsoft.com/office/drawing/2014/main" id="{213AF1EB-83D4-4B94-801E-09269E50EFC5}"/>
            </a:ext>
          </a:extLst>
        </xdr:cNvPr>
        <xdr:cNvSpPr txBox="1">
          <a:spLocks noChangeArrowheads="1" noTextEdit="1"/>
        </xdr:cNvSpPr>
      </xdr:nvSpPr>
      <xdr:spPr bwMode="auto">
        <a:xfrm>
          <a:off x="3197679" y="9729107"/>
          <a:ext cx="1741714" cy="34017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CD6CF208-F17A-4025-B438-42DD92672FF9}" type="TxLink">
            <a:rPr lang="en-US" sz="1000" b="0" i="0" u="none" strike="noStrike" baseline="0">
              <a:solidFill>
                <a:srgbClr val="000000"/>
              </a:solidFill>
              <a:latin typeface="Arial"/>
              <a:cs typeface="Arial"/>
            </a:rPr>
            <a:pPr algn="ctr" rtl="0">
              <a:defRPr sz="1000"/>
            </a:pPr>
            <a:t>John Wayne Trail</a:t>
          </a:fld>
          <a:endParaRPr lang="en-US" sz="1000" b="0" i="0" u="none" strike="noStrike" baseline="0">
            <a:solidFill>
              <a:srgbClr val="000000"/>
            </a:solidFill>
            <a:latin typeface="Arial"/>
            <a:cs typeface="Arial"/>
          </a:endParaRPr>
        </a:p>
      </xdr:txBody>
    </xdr:sp>
    <xdr:clientData/>
  </xdr:twoCellAnchor>
  <xdr:twoCellAnchor>
    <xdr:from>
      <xdr:col>8</xdr:col>
      <xdr:colOff>666750</xdr:colOff>
      <xdr:row>51</xdr:row>
      <xdr:rowOff>163286</xdr:rowOff>
    </xdr:from>
    <xdr:to>
      <xdr:col>11</xdr:col>
      <xdr:colOff>464005</xdr:colOff>
      <xdr:row>53</xdr:row>
      <xdr:rowOff>163286</xdr:rowOff>
    </xdr:to>
    <xdr:sp macro="" textlink="Pacing!C31">
      <xdr:nvSpPr>
        <xdr:cNvPr id="40170" name="Text Box 1258">
          <a:extLst>
            <a:ext uri="{FF2B5EF4-FFF2-40B4-BE49-F238E27FC236}">
              <a16:creationId xmlns:a16="http://schemas.microsoft.com/office/drawing/2014/main" id="{9D412A91-A8E7-4800-B558-EE0A95EA32A5}"/>
            </a:ext>
          </a:extLst>
        </xdr:cNvPr>
        <xdr:cNvSpPr txBox="1">
          <a:spLocks noChangeArrowheads="1" noTextEdit="1"/>
        </xdr:cNvSpPr>
      </xdr:nvSpPr>
      <xdr:spPr bwMode="auto">
        <a:xfrm>
          <a:off x="5061857" y="9729107"/>
          <a:ext cx="1838327" cy="34017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3158C9A8-71BB-4EE1-A694-DCB2A6BBF8C9}" type="TxLink">
            <a:rPr lang="en-US" sz="1000" b="0" i="0" u="none" strike="noStrike" baseline="0">
              <a:solidFill>
                <a:srgbClr val="000000"/>
              </a:solidFill>
              <a:latin typeface="Arial"/>
              <a:cs typeface="Arial"/>
            </a:rPr>
            <a:pPr algn="ctr" rtl="0">
              <a:defRPr sz="1000"/>
            </a:pPr>
            <a:t>John Wayne Trail</a:t>
          </a:fld>
          <a:endParaRPr lang="en-US" sz="1000" b="0" i="0" u="none" strike="noStrike" baseline="0">
            <a:solidFill>
              <a:srgbClr val="000000"/>
            </a:solidFill>
            <a:latin typeface="Arial"/>
            <a:cs typeface="Arial"/>
          </a:endParaRPr>
        </a:p>
      </xdr:txBody>
    </xdr:sp>
    <xdr:clientData/>
  </xdr:twoCellAnchor>
  <xdr:twoCellAnchor>
    <xdr:from>
      <xdr:col>11</xdr:col>
      <xdr:colOff>579666</xdr:colOff>
      <xdr:row>51</xdr:row>
      <xdr:rowOff>163286</xdr:rowOff>
    </xdr:from>
    <xdr:to>
      <xdr:col>14</xdr:col>
      <xdr:colOff>517072</xdr:colOff>
      <xdr:row>53</xdr:row>
      <xdr:rowOff>163286</xdr:rowOff>
    </xdr:to>
    <xdr:sp macro="" textlink="Pacing!C32">
      <xdr:nvSpPr>
        <xdr:cNvPr id="40171" name="Text Box 1259">
          <a:extLst>
            <a:ext uri="{FF2B5EF4-FFF2-40B4-BE49-F238E27FC236}">
              <a16:creationId xmlns:a16="http://schemas.microsoft.com/office/drawing/2014/main" id="{719FA539-7D2A-46E0-A0AA-CB2805BFC86F}"/>
            </a:ext>
          </a:extLst>
        </xdr:cNvPr>
        <xdr:cNvSpPr txBox="1">
          <a:spLocks noChangeArrowheads="1" noTextEdit="1"/>
        </xdr:cNvSpPr>
      </xdr:nvSpPr>
      <xdr:spPr bwMode="auto">
        <a:xfrm>
          <a:off x="7015845" y="9729107"/>
          <a:ext cx="1774370" cy="34017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EDBC051A-1B5C-4084-8AB3-4D8E63E99216}" type="TxLink">
            <a:rPr lang="en-US" sz="1000" b="0" i="0" u="none" strike="noStrike" baseline="0">
              <a:solidFill>
                <a:srgbClr val="000000"/>
              </a:solidFill>
              <a:latin typeface="Arial"/>
              <a:cs typeface="Arial"/>
            </a:rPr>
            <a:pPr algn="ctr" rtl="0">
              <a:defRPr sz="1000"/>
            </a:pPr>
            <a:t>John Wayne Trail</a:t>
          </a:fld>
          <a:endParaRPr lang="en-US" sz="1000" b="0" i="0" u="none" strike="noStrike" baseline="0">
            <a:solidFill>
              <a:srgbClr val="000000"/>
            </a:solidFill>
            <a:latin typeface="Arial"/>
            <a:cs typeface="Arial"/>
          </a:endParaRPr>
        </a:p>
      </xdr:txBody>
    </xdr:sp>
    <xdr:clientData/>
  </xdr:twoCellAnchor>
  <xdr:twoCellAnchor>
    <xdr:from>
      <xdr:col>15</xdr:col>
      <xdr:colOff>0</xdr:colOff>
      <xdr:row>51</xdr:row>
      <xdr:rowOff>163286</xdr:rowOff>
    </xdr:from>
    <xdr:to>
      <xdr:col>17</xdr:col>
      <xdr:colOff>585107</xdr:colOff>
      <xdr:row>53</xdr:row>
      <xdr:rowOff>163286</xdr:rowOff>
    </xdr:to>
    <xdr:sp macro="" textlink="Pacing!C33">
      <xdr:nvSpPr>
        <xdr:cNvPr id="40172" name="Text Box 1260">
          <a:extLst>
            <a:ext uri="{FF2B5EF4-FFF2-40B4-BE49-F238E27FC236}">
              <a16:creationId xmlns:a16="http://schemas.microsoft.com/office/drawing/2014/main" id="{46270147-D240-4F7C-BCD4-E1824502D2CB}"/>
            </a:ext>
          </a:extLst>
        </xdr:cNvPr>
        <xdr:cNvSpPr txBox="1">
          <a:spLocks noChangeArrowheads="1" noTextEdit="1"/>
        </xdr:cNvSpPr>
      </xdr:nvSpPr>
      <xdr:spPr bwMode="auto">
        <a:xfrm>
          <a:off x="8885464" y="9729107"/>
          <a:ext cx="1809750" cy="34017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1742EF88-4EB4-4921-97D6-465A49AEDF0F}" type="TxLink">
            <a:rPr lang="en-US" sz="1000" b="0" i="0" u="none" strike="noStrike" baseline="0">
              <a:solidFill>
                <a:srgbClr val="000000"/>
              </a:solidFill>
              <a:latin typeface="Arial"/>
              <a:cs typeface="Arial"/>
            </a:rPr>
            <a:pPr algn="ctr" rtl="0">
              <a:defRPr sz="1000"/>
            </a:pPr>
            <a:t>John Wayne Trail</a:t>
          </a:fld>
          <a:endParaRPr lang="en-US" sz="1000" b="0" i="0" u="none" strike="noStrike" baseline="0">
            <a:solidFill>
              <a:srgbClr val="000000"/>
            </a:solidFill>
            <a:latin typeface="Arial"/>
            <a:cs typeface="Arial"/>
          </a:endParaRPr>
        </a:p>
      </xdr:txBody>
    </xdr:sp>
    <xdr:clientData/>
  </xdr:twoCellAnchor>
  <xdr:twoCellAnchor>
    <xdr:from>
      <xdr:col>3</xdr:col>
      <xdr:colOff>167367</xdr:colOff>
      <xdr:row>72</xdr:row>
      <xdr:rowOff>156482</xdr:rowOff>
    </xdr:from>
    <xdr:to>
      <xdr:col>6</xdr:col>
      <xdr:colOff>59871</xdr:colOff>
      <xdr:row>74</xdr:row>
      <xdr:rowOff>156482</xdr:rowOff>
    </xdr:to>
    <xdr:sp macro="" textlink="Pacing!C34">
      <xdr:nvSpPr>
        <xdr:cNvPr id="40173" name="Text Box 1261">
          <a:extLst>
            <a:ext uri="{FF2B5EF4-FFF2-40B4-BE49-F238E27FC236}">
              <a16:creationId xmlns:a16="http://schemas.microsoft.com/office/drawing/2014/main" id="{871A1C60-BEA2-41F5-AFAC-51340F3C35D5}"/>
            </a:ext>
          </a:extLst>
        </xdr:cNvPr>
        <xdr:cNvSpPr txBox="1">
          <a:spLocks noChangeArrowheads="1" noTextEdit="1"/>
        </xdr:cNvSpPr>
      </xdr:nvSpPr>
      <xdr:spPr bwMode="auto">
        <a:xfrm>
          <a:off x="1296760" y="13355411"/>
          <a:ext cx="1729468" cy="340178"/>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52182E5E-8CCC-438F-AE5B-3251091EA493}" type="TxLink">
            <a:rPr lang="en-US" sz="1000" b="0" i="0" u="none" strike="noStrike" baseline="0">
              <a:solidFill>
                <a:srgbClr val="000000"/>
              </a:solidFill>
              <a:latin typeface="Arial"/>
              <a:cs typeface="Arial"/>
            </a:rPr>
            <a:pPr algn="ctr" rtl="0">
              <a:defRPr sz="1000"/>
            </a:pPr>
            <a:t>John Wayne Trail</a:t>
          </a:fld>
          <a:endParaRPr lang="en-US" sz="1000" b="0" i="0" u="none" strike="noStrike" baseline="0">
            <a:solidFill>
              <a:srgbClr val="000000"/>
            </a:solidFill>
            <a:latin typeface="Arial"/>
            <a:cs typeface="Arial"/>
          </a:endParaRPr>
        </a:p>
      </xdr:txBody>
    </xdr:sp>
    <xdr:clientData/>
  </xdr:twoCellAnchor>
  <xdr:twoCellAnchor>
    <xdr:from>
      <xdr:col>6</xdr:col>
      <xdr:colOff>221795</xdr:colOff>
      <xdr:row>72</xdr:row>
      <xdr:rowOff>156482</xdr:rowOff>
    </xdr:from>
    <xdr:to>
      <xdr:col>8</xdr:col>
      <xdr:colOff>517072</xdr:colOff>
      <xdr:row>74</xdr:row>
      <xdr:rowOff>156482</xdr:rowOff>
    </xdr:to>
    <xdr:sp macro="" textlink="Pacing!C35">
      <xdr:nvSpPr>
        <xdr:cNvPr id="40174" name="Text Box 1262">
          <a:extLst>
            <a:ext uri="{FF2B5EF4-FFF2-40B4-BE49-F238E27FC236}">
              <a16:creationId xmlns:a16="http://schemas.microsoft.com/office/drawing/2014/main" id="{CCD1FCCE-EB16-426C-9584-0E7F272D7741}"/>
            </a:ext>
          </a:extLst>
        </xdr:cNvPr>
        <xdr:cNvSpPr txBox="1">
          <a:spLocks noChangeArrowheads="1" noTextEdit="1"/>
        </xdr:cNvSpPr>
      </xdr:nvSpPr>
      <xdr:spPr bwMode="auto">
        <a:xfrm>
          <a:off x="3188152" y="13355411"/>
          <a:ext cx="1724027" cy="340178"/>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4E9DDB41-5A08-44EA-B512-30717F396447}" type="TxLink">
            <a:rPr lang="en-US" sz="1000" b="0" i="0" u="none" strike="noStrike" baseline="0">
              <a:solidFill>
                <a:srgbClr val="000000"/>
              </a:solidFill>
              <a:latin typeface="Arial"/>
              <a:cs typeface="Arial"/>
            </a:rPr>
            <a:pPr algn="ctr" rtl="0">
              <a:defRPr sz="1000"/>
            </a:pPr>
            <a:t>John Wayne Trail</a:t>
          </a:fld>
          <a:endParaRPr lang="en-US" sz="1000" b="0" i="0" u="none" strike="noStrike" baseline="0">
            <a:solidFill>
              <a:srgbClr val="000000"/>
            </a:solidFill>
            <a:latin typeface="Arial"/>
            <a:cs typeface="Arial"/>
          </a:endParaRPr>
        </a:p>
      </xdr:txBody>
    </xdr:sp>
    <xdr:clientData/>
  </xdr:twoCellAnchor>
  <xdr:twoCellAnchor>
    <xdr:from>
      <xdr:col>8</xdr:col>
      <xdr:colOff>673555</xdr:colOff>
      <xdr:row>72</xdr:row>
      <xdr:rowOff>156482</xdr:rowOff>
    </xdr:from>
    <xdr:to>
      <xdr:col>11</xdr:col>
      <xdr:colOff>421823</xdr:colOff>
      <xdr:row>74</xdr:row>
      <xdr:rowOff>156482</xdr:rowOff>
    </xdr:to>
    <xdr:sp macro="" textlink="Pacing!C36">
      <xdr:nvSpPr>
        <xdr:cNvPr id="40175" name="Text Box 1263">
          <a:extLst>
            <a:ext uri="{FF2B5EF4-FFF2-40B4-BE49-F238E27FC236}">
              <a16:creationId xmlns:a16="http://schemas.microsoft.com/office/drawing/2014/main" id="{8D36E0D2-2611-487A-A888-51D0E29D6DD0}"/>
            </a:ext>
          </a:extLst>
        </xdr:cNvPr>
        <xdr:cNvSpPr txBox="1">
          <a:spLocks noChangeArrowheads="1" noTextEdit="1"/>
        </xdr:cNvSpPr>
      </xdr:nvSpPr>
      <xdr:spPr bwMode="auto">
        <a:xfrm>
          <a:off x="5068662" y="13355411"/>
          <a:ext cx="1789340" cy="340178"/>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A06D0B96-4ABE-4DE5-87F3-3658E449510E}" type="TxLink">
            <a:rPr lang="en-US" sz="1000" b="0" i="0" u="none" strike="noStrike" baseline="0">
              <a:solidFill>
                <a:srgbClr val="000000"/>
              </a:solidFill>
              <a:latin typeface="Arial"/>
              <a:cs typeface="Arial"/>
            </a:rPr>
            <a:pPr algn="ctr" rtl="0">
              <a:defRPr sz="1000"/>
            </a:pPr>
            <a:t>John Wayne Trail</a:t>
          </a:fld>
          <a:endParaRPr lang="en-US" sz="1000" b="0" i="0" u="none" strike="noStrike" baseline="0">
            <a:solidFill>
              <a:srgbClr val="000000"/>
            </a:solidFill>
            <a:latin typeface="Arial"/>
            <a:cs typeface="Arial"/>
          </a:endParaRPr>
        </a:p>
      </xdr:txBody>
    </xdr:sp>
    <xdr:clientData/>
  </xdr:twoCellAnchor>
  <xdr:twoCellAnchor>
    <xdr:from>
      <xdr:col>11</xdr:col>
      <xdr:colOff>583748</xdr:colOff>
      <xdr:row>72</xdr:row>
      <xdr:rowOff>156482</xdr:rowOff>
    </xdr:from>
    <xdr:to>
      <xdr:col>14</xdr:col>
      <xdr:colOff>457201</xdr:colOff>
      <xdr:row>74</xdr:row>
      <xdr:rowOff>156482</xdr:rowOff>
    </xdr:to>
    <xdr:sp macro="" textlink="Pacing!C37">
      <xdr:nvSpPr>
        <xdr:cNvPr id="40176" name="Text Box 1264">
          <a:extLst>
            <a:ext uri="{FF2B5EF4-FFF2-40B4-BE49-F238E27FC236}">
              <a16:creationId xmlns:a16="http://schemas.microsoft.com/office/drawing/2014/main" id="{959AD551-98BE-4572-867D-FCEDEBCDA756}"/>
            </a:ext>
          </a:extLst>
        </xdr:cNvPr>
        <xdr:cNvSpPr txBox="1">
          <a:spLocks noChangeArrowheads="1" noTextEdit="1"/>
        </xdr:cNvSpPr>
      </xdr:nvSpPr>
      <xdr:spPr bwMode="auto">
        <a:xfrm>
          <a:off x="7019927" y="13355411"/>
          <a:ext cx="1710417" cy="340178"/>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A3B7780C-4360-4B38-A4E3-06E7C73A4DA5}" type="TxLink">
            <a:rPr lang="en-US" sz="1000" b="0" i="0" u="none" strike="noStrike" baseline="0">
              <a:solidFill>
                <a:srgbClr val="000000"/>
              </a:solidFill>
              <a:latin typeface="Arial"/>
              <a:cs typeface="Arial"/>
            </a:rPr>
            <a:pPr algn="ctr" rtl="0">
              <a:defRPr sz="1000"/>
            </a:pPr>
            <a:t>John Wayne Trail</a:t>
          </a:fld>
          <a:endParaRPr lang="en-US" sz="1000" b="0" i="0" u="none" strike="noStrike" baseline="0">
            <a:solidFill>
              <a:srgbClr val="000000"/>
            </a:solidFill>
            <a:latin typeface="Arial"/>
            <a:cs typeface="Arial"/>
          </a:endParaRPr>
        </a:p>
      </xdr:txBody>
    </xdr:sp>
    <xdr:clientData/>
  </xdr:twoCellAnchor>
  <xdr:twoCellAnchor>
    <xdr:from>
      <xdr:col>14</xdr:col>
      <xdr:colOff>609601</xdr:colOff>
      <xdr:row>72</xdr:row>
      <xdr:rowOff>156482</xdr:rowOff>
    </xdr:from>
    <xdr:to>
      <xdr:col>17</xdr:col>
      <xdr:colOff>521154</xdr:colOff>
      <xdr:row>74</xdr:row>
      <xdr:rowOff>156482</xdr:rowOff>
    </xdr:to>
    <xdr:sp macro="" textlink="Pacing!C38">
      <xdr:nvSpPr>
        <xdr:cNvPr id="40177" name="Text Box 1265">
          <a:extLst>
            <a:ext uri="{FF2B5EF4-FFF2-40B4-BE49-F238E27FC236}">
              <a16:creationId xmlns:a16="http://schemas.microsoft.com/office/drawing/2014/main" id="{148BE840-18DC-421A-9FA3-6EE8E2CF41C6}"/>
            </a:ext>
          </a:extLst>
        </xdr:cNvPr>
        <xdr:cNvSpPr txBox="1">
          <a:spLocks noChangeArrowheads="1" noTextEdit="1"/>
        </xdr:cNvSpPr>
      </xdr:nvSpPr>
      <xdr:spPr bwMode="auto">
        <a:xfrm>
          <a:off x="8882744" y="13355411"/>
          <a:ext cx="1748517" cy="340178"/>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28CE2C3C-7E9C-4FC4-8182-E9D0FF194209}" type="TxLink">
            <a:rPr lang="en-US" sz="1000" b="0" i="0" u="none" strike="noStrike" baseline="0">
              <a:solidFill>
                <a:srgbClr val="000000"/>
              </a:solidFill>
              <a:latin typeface="Arial"/>
              <a:cs typeface="Arial"/>
            </a:rPr>
            <a:pPr algn="ctr" rtl="0">
              <a:defRPr sz="1000"/>
            </a:pPr>
            <a:t>John Wayne Trail</a:t>
          </a:fld>
          <a:endParaRPr lang="en-US" sz="1000" b="0" i="0" u="none" strike="noStrike" baseline="0">
            <a:solidFill>
              <a:srgbClr val="000000"/>
            </a:solidFill>
            <a:latin typeface="Arial"/>
            <a:cs typeface="Arial"/>
          </a:endParaRPr>
        </a:p>
      </xdr:txBody>
    </xdr:sp>
    <xdr:clientData/>
  </xdr:twoCellAnchor>
  <xdr:twoCellAnchor>
    <xdr:from>
      <xdr:col>3</xdr:col>
      <xdr:colOff>164646</xdr:colOff>
      <xdr:row>93</xdr:row>
      <xdr:rowOff>157843</xdr:rowOff>
    </xdr:from>
    <xdr:to>
      <xdr:col>6</xdr:col>
      <xdr:colOff>95250</xdr:colOff>
      <xdr:row>95</xdr:row>
      <xdr:rowOff>91168</xdr:rowOff>
    </xdr:to>
    <xdr:sp macro="" textlink="Pacing!C39">
      <xdr:nvSpPr>
        <xdr:cNvPr id="40183" name="Text Box 1271">
          <a:extLst>
            <a:ext uri="{FF2B5EF4-FFF2-40B4-BE49-F238E27FC236}">
              <a16:creationId xmlns:a16="http://schemas.microsoft.com/office/drawing/2014/main" id="{33CA5525-57B0-415A-A45F-BCBE4BB76F38}"/>
            </a:ext>
          </a:extLst>
        </xdr:cNvPr>
        <xdr:cNvSpPr txBox="1">
          <a:spLocks noChangeArrowheads="1" noTextEdit="1"/>
        </xdr:cNvSpPr>
      </xdr:nvSpPr>
      <xdr:spPr bwMode="auto">
        <a:xfrm>
          <a:off x="1294039" y="16894629"/>
          <a:ext cx="1767568" cy="34153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0B9DF5AB-3037-4864-BA0E-846FAA24C844}" type="TxLink">
            <a:rPr lang="en-US" sz="1000" b="0" i="0" u="none" strike="noStrike" baseline="0">
              <a:solidFill>
                <a:srgbClr val="000000"/>
              </a:solidFill>
              <a:latin typeface="Arial"/>
              <a:cs typeface="Arial"/>
            </a:rPr>
            <a:pPr algn="ctr" rtl="0">
              <a:defRPr sz="1000"/>
            </a:pPr>
            <a:t>John Wayne Trail</a:t>
          </a:fld>
          <a:endParaRPr lang="en-US" sz="1000" b="0" i="0" u="none" strike="noStrike" baseline="0">
            <a:solidFill>
              <a:srgbClr val="000000"/>
            </a:solidFill>
            <a:latin typeface="Arial"/>
            <a:cs typeface="Arial"/>
          </a:endParaRPr>
        </a:p>
      </xdr:txBody>
    </xdr:sp>
    <xdr:clientData/>
  </xdr:twoCellAnchor>
  <xdr:twoCellAnchor>
    <xdr:from>
      <xdr:col>6</xdr:col>
      <xdr:colOff>261256</xdr:colOff>
      <xdr:row>93</xdr:row>
      <xdr:rowOff>157843</xdr:rowOff>
    </xdr:from>
    <xdr:to>
      <xdr:col>8</xdr:col>
      <xdr:colOff>557893</xdr:colOff>
      <xdr:row>95</xdr:row>
      <xdr:rowOff>91168</xdr:rowOff>
    </xdr:to>
    <xdr:sp macro="" textlink="Pacing!C40">
      <xdr:nvSpPr>
        <xdr:cNvPr id="40184" name="Text Box 1272">
          <a:extLst>
            <a:ext uri="{FF2B5EF4-FFF2-40B4-BE49-F238E27FC236}">
              <a16:creationId xmlns:a16="http://schemas.microsoft.com/office/drawing/2014/main" id="{80EA6479-97F9-4FBF-A482-FF1D56259E45}"/>
            </a:ext>
          </a:extLst>
        </xdr:cNvPr>
        <xdr:cNvSpPr txBox="1">
          <a:spLocks noChangeArrowheads="1" noTextEdit="1"/>
        </xdr:cNvSpPr>
      </xdr:nvSpPr>
      <xdr:spPr bwMode="auto">
        <a:xfrm>
          <a:off x="3227613" y="16894629"/>
          <a:ext cx="1725387" cy="34153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A931987F-07F1-4F33-B30A-DC9A0695B4E5}" type="TxLink">
            <a:rPr lang="en-US" sz="1000" b="0" i="0" u="none" strike="noStrike" baseline="0">
              <a:solidFill>
                <a:srgbClr val="000000"/>
              </a:solidFill>
              <a:latin typeface="Arial"/>
              <a:cs typeface="Arial"/>
            </a:rPr>
            <a:pPr algn="ctr" rtl="0">
              <a:defRPr sz="1000"/>
            </a:pPr>
            <a:t>John Wayne Trail</a:t>
          </a:fld>
          <a:endParaRPr lang="en-US" sz="1000" b="0" i="0" u="none" strike="noStrike" baseline="0">
            <a:solidFill>
              <a:srgbClr val="000000"/>
            </a:solidFill>
            <a:latin typeface="Arial"/>
            <a:cs typeface="Arial"/>
          </a:endParaRPr>
        </a:p>
      </xdr:txBody>
    </xdr:sp>
    <xdr:clientData/>
  </xdr:twoCellAnchor>
  <xdr:twoCellAnchor>
    <xdr:from>
      <xdr:col>8</xdr:col>
      <xdr:colOff>714377</xdr:colOff>
      <xdr:row>93</xdr:row>
      <xdr:rowOff>157843</xdr:rowOff>
    </xdr:from>
    <xdr:to>
      <xdr:col>11</xdr:col>
      <xdr:colOff>489857</xdr:colOff>
      <xdr:row>95</xdr:row>
      <xdr:rowOff>91168</xdr:rowOff>
    </xdr:to>
    <xdr:sp macro="" textlink="Pacing!C41">
      <xdr:nvSpPr>
        <xdr:cNvPr id="40185" name="Text Box 1273">
          <a:extLst>
            <a:ext uri="{FF2B5EF4-FFF2-40B4-BE49-F238E27FC236}">
              <a16:creationId xmlns:a16="http://schemas.microsoft.com/office/drawing/2014/main" id="{3A0B8E6D-A1FE-400B-95CB-F6F5C326FA4F}"/>
            </a:ext>
          </a:extLst>
        </xdr:cNvPr>
        <xdr:cNvSpPr txBox="1">
          <a:spLocks noChangeArrowheads="1" noTextEdit="1"/>
        </xdr:cNvSpPr>
      </xdr:nvSpPr>
      <xdr:spPr bwMode="auto">
        <a:xfrm>
          <a:off x="5109484" y="16894629"/>
          <a:ext cx="1816552" cy="34153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CB30594A-440B-463C-BE50-CB9C09D89DBB}" type="TxLink">
            <a:rPr lang="en-US" sz="1000" b="0" i="0" u="none" strike="noStrike" baseline="0">
              <a:solidFill>
                <a:srgbClr val="000000"/>
              </a:solidFill>
              <a:latin typeface="Arial"/>
              <a:cs typeface="Arial"/>
            </a:rPr>
            <a:pPr algn="ctr" rtl="0">
              <a:defRPr sz="1000"/>
            </a:pPr>
            <a:t>Snoqualmie Trail</a:t>
          </a:fld>
          <a:endParaRPr lang="en-US" sz="1000" b="0" i="0" u="none" strike="noStrike" baseline="0">
            <a:solidFill>
              <a:srgbClr val="000000"/>
            </a:solidFill>
            <a:latin typeface="Arial"/>
            <a:cs typeface="Arial"/>
          </a:endParaRPr>
        </a:p>
      </xdr:txBody>
    </xdr:sp>
    <xdr:clientData/>
  </xdr:twoCellAnchor>
  <xdr:twoCellAnchor>
    <xdr:from>
      <xdr:col>12</xdr:col>
      <xdr:colOff>40821</xdr:colOff>
      <xdr:row>93</xdr:row>
      <xdr:rowOff>157843</xdr:rowOff>
    </xdr:from>
    <xdr:to>
      <xdr:col>14</xdr:col>
      <xdr:colOff>560616</xdr:colOff>
      <xdr:row>95</xdr:row>
      <xdr:rowOff>91168</xdr:rowOff>
    </xdr:to>
    <xdr:sp macro="" textlink="Pacing!C42">
      <xdr:nvSpPr>
        <xdr:cNvPr id="40186" name="Text Box 1274">
          <a:extLst>
            <a:ext uri="{FF2B5EF4-FFF2-40B4-BE49-F238E27FC236}">
              <a16:creationId xmlns:a16="http://schemas.microsoft.com/office/drawing/2014/main" id="{CCC44D0B-0D00-4647-81CF-02D20D48F961}"/>
            </a:ext>
          </a:extLst>
        </xdr:cNvPr>
        <xdr:cNvSpPr txBox="1">
          <a:spLocks noChangeArrowheads="1" noTextEdit="1"/>
        </xdr:cNvSpPr>
      </xdr:nvSpPr>
      <xdr:spPr bwMode="auto">
        <a:xfrm>
          <a:off x="7089321" y="16894629"/>
          <a:ext cx="1744438" cy="34153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3BB71B0D-03DC-4E72-97C5-FCACAA32B44F}" type="TxLink">
            <a:rPr lang="en-US" sz="1000" b="0" i="0" u="none" strike="noStrike" baseline="0">
              <a:solidFill>
                <a:srgbClr val="000000"/>
              </a:solidFill>
              <a:latin typeface="Arial"/>
              <a:cs typeface="Arial"/>
            </a:rPr>
            <a:pPr algn="ctr" rtl="0">
              <a:defRPr sz="1000"/>
            </a:pPr>
            <a:t>Snoqualmie Trail</a:t>
          </a:fld>
          <a:endParaRPr lang="en-US" sz="1000" b="0" i="0" u="none" strike="noStrike" baseline="0">
            <a:solidFill>
              <a:srgbClr val="000000"/>
            </a:solidFill>
            <a:latin typeface="Arial"/>
            <a:cs typeface="Arial"/>
          </a:endParaRPr>
        </a:p>
      </xdr:txBody>
    </xdr:sp>
    <xdr:clientData/>
  </xdr:twoCellAnchor>
  <xdr:twoCellAnchor>
    <xdr:from>
      <xdr:col>15</xdr:col>
      <xdr:colOff>140154</xdr:colOff>
      <xdr:row>93</xdr:row>
      <xdr:rowOff>157843</xdr:rowOff>
    </xdr:from>
    <xdr:to>
      <xdr:col>18</xdr:col>
      <xdr:colOff>54429</xdr:colOff>
      <xdr:row>95</xdr:row>
      <xdr:rowOff>91168</xdr:rowOff>
    </xdr:to>
    <xdr:sp macro="" textlink="Pacing!C43">
      <xdr:nvSpPr>
        <xdr:cNvPr id="40187" name="Text Box 1275">
          <a:extLst>
            <a:ext uri="{FF2B5EF4-FFF2-40B4-BE49-F238E27FC236}">
              <a16:creationId xmlns:a16="http://schemas.microsoft.com/office/drawing/2014/main" id="{6323DBE2-0739-4034-A351-36BAC8C49612}"/>
            </a:ext>
          </a:extLst>
        </xdr:cNvPr>
        <xdr:cNvSpPr txBox="1">
          <a:spLocks noChangeArrowheads="1" noTextEdit="1"/>
        </xdr:cNvSpPr>
      </xdr:nvSpPr>
      <xdr:spPr bwMode="auto">
        <a:xfrm>
          <a:off x="9025618" y="16894629"/>
          <a:ext cx="1751240" cy="34153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284AE39F-C781-4D33-8EB1-E845348D5AA1}" type="TxLink">
            <a:rPr lang="en-US" sz="1000" b="0" i="0" u="none" strike="noStrike" baseline="0">
              <a:solidFill>
                <a:srgbClr val="000000"/>
              </a:solidFill>
              <a:latin typeface="Arial"/>
              <a:cs typeface="Arial"/>
            </a:rPr>
            <a:pPr algn="ctr" rtl="0">
              <a:defRPr sz="1000"/>
            </a:pPr>
            <a:t>Snoqualmie Trail</a:t>
          </a:fld>
          <a:endParaRPr lang="en-US" sz="1000" b="0" i="0" u="none" strike="noStrike" baseline="0">
            <a:solidFill>
              <a:srgbClr val="000000"/>
            </a:solidFill>
            <a:latin typeface="Arial"/>
            <a:cs typeface="Arial"/>
          </a:endParaRPr>
        </a:p>
      </xdr:txBody>
    </xdr:sp>
    <xdr:clientData/>
  </xdr:twoCellAnchor>
  <xdr:twoCellAnchor>
    <xdr:from>
      <xdr:col>18</xdr:col>
      <xdr:colOff>200025</xdr:colOff>
      <xdr:row>93</xdr:row>
      <xdr:rowOff>157843</xdr:rowOff>
    </xdr:from>
    <xdr:to>
      <xdr:col>21</xdr:col>
      <xdr:colOff>27214</xdr:colOff>
      <xdr:row>95</xdr:row>
      <xdr:rowOff>91168</xdr:rowOff>
    </xdr:to>
    <xdr:sp macro="" textlink="Pacing!C44">
      <xdr:nvSpPr>
        <xdr:cNvPr id="40188" name="Text Box 1276">
          <a:extLst>
            <a:ext uri="{FF2B5EF4-FFF2-40B4-BE49-F238E27FC236}">
              <a16:creationId xmlns:a16="http://schemas.microsoft.com/office/drawing/2014/main" id="{2A740D6C-B9A7-49B7-93F6-C7C7C3248867}"/>
            </a:ext>
          </a:extLst>
        </xdr:cNvPr>
        <xdr:cNvSpPr txBox="1">
          <a:spLocks noChangeArrowheads="1" noTextEdit="1"/>
        </xdr:cNvSpPr>
      </xdr:nvSpPr>
      <xdr:spPr bwMode="auto">
        <a:xfrm>
          <a:off x="10922454" y="16894629"/>
          <a:ext cx="1704974" cy="34153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9D2AAF03-E203-484F-A5E5-92884F2D2FE6}" type="TxLink">
            <a:rPr lang="en-US" sz="1000" b="0" i="0" u="none" strike="noStrike" baseline="0">
              <a:solidFill>
                <a:srgbClr val="000000"/>
              </a:solidFill>
              <a:latin typeface="Arial"/>
              <a:cs typeface="Arial"/>
            </a:rPr>
            <a:pPr algn="ctr" rtl="0">
              <a:defRPr sz="1000"/>
            </a:pPr>
            <a:t>Snoqualmie Trail</a:t>
          </a:fld>
          <a:endParaRPr lang="en-US" sz="1000" b="0" i="0" u="none" strike="noStrike" baseline="0">
            <a:solidFill>
              <a:srgbClr val="000000"/>
            </a:solidFill>
            <a:latin typeface="Arial"/>
            <a:cs typeface="Arial"/>
          </a:endParaRPr>
        </a:p>
      </xdr:txBody>
    </xdr:sp>
    <xdr:clientData/>
  </xdr:twoCellAnchor>
  <xdr:twoCellAnchor>
    <xdr:from>
      <xdr:col>19</xdr:col>
      <xdr:colOff>276225</xdr:colOff>
      <xdr:row>77</xdr:row>
      <xdr:rowOff>104775</xdr:rowOff>
    </xdr:from>
    <xdr:to>
      <xdr:col>23</xdr:col>
      <xdr:colOff>19050</xdr:colOff>
      <xdr:row>86</xdr:row>
      <xdr:rowOff>133350</xdr:rowOff>
    </xdr:to>
    <xdr:sp macro="" textlink="">
      <xdr:nvSpPr>
        <xdr:cNvPr id="40189" name="Text Box 1277">
          <a:extLst>
            <a:ext uri="{FF2B5EF4-FFF2-40B4-BE49-F238E27FC236}">
              <a16:creationId xmlns:a16="http://schemas.microsoft.com/office/drawing/2014/main" id="{7F2F852B-A4B7-4C53-A9E7-D660827775F6}"/>
            </a:ext>
          </a:extLst>
        </xdr:cNvPr>
        <xdr:cNvSpPr txBox="1">
          <a:spLocks noChangeArrowheads="1"/>
        </xdr:cNvSpPr>
      </xdr:nvSpPr>
      <xdr:spPr bwMode="auto">
        <a:xfrm>
          <a:off x="11163300" y="13563600"/>
          <a:ext cx="3048000" cy="1485900"/>
        </a:xfrm>
        <a:prstGeom prst="rect">
          <a:avLst/>
        </a:prstGeom>
        <a:noFill/>
        <a:ln w="9525" algn="ctr">
          <a:noFill/>
          <a:miter lim="800000"/>
          <a:headEnd/>
          <a:tailEnd/>
        </a:ln>
        <a:effectLst/>
      </xdr:spPr>
      <xdr:txBody>
        <a:bodyPr vertOverflow="clip" wrap="square" lIns="0" tIns="0" rIns="45720" bIns="0" anchor="t" upright="1"/>
        <a:lstStyle/>
        <a:p>
          <a:pPr algn="l" rtl="0">
            <a:defRPr sz="1000"/>
          </a:pPr>
          <a:r>
            <a:rPr lang="en-US" sz="1400" b="1" i="0" u="none" strike="noStrike" baseline="0">
              <a:solidFill>
                <a:srgbClr val="000000"/>
              </a:solidFill>
              <a:latin typeface="Arial"/>
              <a:cs typeface="Arial"/>
            </a:rPr>
            <a:t>Note</a:t>
          </a:r>
          <a:r>
            <a:rPr lang="en-US" sz="1400" b="0" i="0" u="none" strike="noStrike" baseline="0">
              <a:solidFill>
                <a:srgbClr val="000000"/>
              </a:solidFill>
              <a:latin typeface="Arial"/>
              <a:cs typeface="Arial"/>
            </a:rPr>
            <a:t>:  Elevation chart, gain/loss data, and difficulty factors are based on altitude measurements interpolated every 0.05 miles.  (This may result in some "smoothing" of the data.)</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133350</xdr:colOff>
      <xdr:row>71</xdr:row>
      <xdr:rowOff>47625</xdr:rowOff>
    </xdr:from>
    <xdr:to>
      <xdr:col>27</xdr:col>
      <xdr:colOff>209550</xdr:colOff>
      <xdr:row>90</xdr:row>
      <xdr:rowOff>95250</xdr:rowOff>
    </xdr:to>
    <xdr:graphicFrame macro="">
      <xdr:nvGraphicFramePr>
        <xdr:cNvPr id="66098645" name="Chart 835">
          <a:extLst>
            <a:ext uri="{FF2B5EF4-FFF2-40B4-BE49-F238E27FC236}">
              <a16:creationId xmlns:a16="http://schemas.microsoft.com/office/drawing/2014/main" id="{2280FA50-E871-4184-AA3D-EDB2A721FC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123825</xdr:colOff>
      <xdr:row>29</xdr:row>
      <xdr:rowOff>95250</xdr:rowOff>
    </xdr:from>
    <xdr:to>
      <xdr:col>27</xdr:col>
      <xdr:colOff>171450</xdr:colOff>
      <xdr:row>48</xdr:row>
      <xdr:rowOff>95250</xdr:rowOff>
    </xdr:to>
    <xdr:graphicFrame macro="">
      <xdr:nvGraphicFramePr>
        <xdr:cNvPr id="66098646" name="Chart 74">
          <a:extLst>
            <a:ext uri="{FF2B5EF4-FFF2-40B4-BE49-F238E27FC236}">
              <a16:creationId xmlns:a16="http://schemas.microsoft.com/office/drawing/2014/main" id="{0ABD68B0-5540-426B-BF22-5F62A7D2FB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133350</xdr:colOff>
      <xdr:row>8</xdr:row>
      <xdr:rowOff>76200</xdr:rowOff>
    </xdr:from>
    <xdr:to>
      <xdr:col>27</xdr:col>
      <xdr:colOff>85725</xdr:colOff>
      <xdr:row>27</xdr:row>
      <xdr:rowOff>104775</xdr:rowOff>
    </xdr:to>
    <xdr:graphicFrame macro="">
      <xdr:nvGraphicFramePr>
        <xdr:cNvPr id="66098647" name="Chart 1">
          <a:extLst>
            <a:ext uri="{FF2B5EF4-FFF2-40B4-BE49-F238E27FC236}">
              <a16:creationId xmlns:a16="http://schemas.microsoft.com/office/drawing/2014/main" id="{D20AAE86-8309-499A-9C18-1B412EE435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161925</xdr:colOff>
      <xdr:row>50</xdr:row>
      <xdr:rowOff>95250</xdr:rowOff>
    </xdr:from>
    <xdr:to>
      <xdr:col>27</xdr:col>
      <xdr:colOff>209550</xdr:colOff>
      <xdr:row>69</xdr:row>
      <xdr:rowOff>114300</xdr:rowOff>
    </xdr:to>
    <xdr:graphicFrame macro="">
      <xdr:nvGraphicFramePr>
        <xdr:cNvPr id="66098648" name="Chart 654">
          <a:extLst>
            <a:ext uri="{FF2B5EF4-FFF2-40B4-BE49-F238E27FC236}">
              <a16:creationId xmlns:a16="http://schemas.microsoft.com/office/drawing/2014/main" id="{9B883DCD-6595-468E-A82D-51D321722B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76200</xdr:colOff>
      <xdr:row>92</xdr:row>
      <xdr:rowOff>47625</xdr:rowOff>
    </xdr:from>
    <xdr:to>
      <xdr:col>32</xdr:col>
      <xdr:colOff>485775</xdr:colOff>
      <xdr:row>111</xdr:row>
      <xdr:rowOff>85725</xdr:rowOff>
    </xdr:to>
    <xdr:graphicFrame macro="">
      <xdr:nvGraphicFramePr>
        <xdr:cNvPr id="66098649" name="Chart 779">
          <a:extLst>
            <a:ext uri="{FF2B5EF4-FFF2-40B4-BE49-F238E27FC236}">
              <a16:creationId xmlns:a16="http://schemas.microsoft.com/office/drawing/2014/main" id="{639C76A9-C5C6-4D59-A35A-4DABA0CC5E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28575</xdr:colOff>
      <xdr:row>6</xdr:row>
      <xdr:rowOff>0</xdr:rowOff>
    </xdr:from>
    <xdr:to>
      <xdr:col>33</xdr:col>
      <xdr:colOff>9525</xdr:colOff>
      <xdr:row>6</xdr:row>
      <xdr:rowOff>0</xdr:rowOff>
    </xdr:to>
    <xdr:sp macro="" textlink="">
      <xdr:nvSpPr>
        <xdr:cNvPr id="66098650" name="Line 882">
          <a:extLst>
            <a:ext uri="{FF2B5EF4-FFF2-40B4-BE49-F238E27FC236}">
              <a16:creationId xmlns:a16="http://schemas.microsoft.com/office/drawing/2014/main" id="{383279CA-CEB0-48F7-AC31-D09573000BE1}"/>
            </a:ext>
          </a:extLst>
        </xdr:cNvPr>
        <xdr:cNvSpPr>
          <a:spLocks noChangeShapeType="1"/>
        </xdr:cNvSpPr>
      </xdr:nvSpPr>
      <xdr:spPr bwMode="auto">
        <a:xfrm>
          <a:off x="542925" y="1828800"/>
          <a:ext cx="13630275"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9525</xdr:colOff>
      <xdr:row>27</xdr:row>
      <xdr:rowOff>152400</xdr:rowOff>
    </xdr:from>
    <xdr:to>
      <xdr:col>27</xdr:col>
      <xdr:colOff>409575</xdr:colOff>
      <xdr:row>27</xdr:row>
      <xdr:rowOff>152400</xdr:rowOff>
    </xdr:to>
    <xdr:sp macro="" textlink="">
      <xdr:nvSpPr>
        <xdr:cNvPr id="66098651" name="Line 883">
          <a:extLst>
            <a:ext uri="{FF2B5EF4-FFF2-40B4-BE49-F238E27FC236}">
              <a16:creationId xmlns:a16="http://schemas.microsoft.com/office/drawing/2014/main" id="{56A4AAD0-2858-4533-9D9C-4830010AD6F1}"/>
            </a:ext>
          </a:extLst>
        </xdr:cNvPr>
        <xdr:cNvSpPr>
          <a:spLocks noChangeShapeType="1"/>
        </xdr:cNvSpPr>
      </xdr:nvSpPr>
      <xdr:spPr bwMode="auto">
        <a:xfrm>
          <a:off x="523875" y="5495925"/>
          <a:ext cx="1040130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9525</xdr:colOff>
      <xdr:row>48</xdr:row>
      <xdr:rowOff>152400</xdr:rowOff>
    </xdr:from>
    <xdr:to>
      <xdr:col>27</xdr:col>
      <xdr:colOff>409575</xdr:colOff>
      <xdr:row>48</xdr:row>
      <xdr:rowOff>152400</xdr:rowOff>
    </xdr:to>
    <xdr:sp macro="" textlink="">
      <xdr:nvSpPr>
        <xdr:cNvPr id="66098652" name="Line 884">
          <a:extLst>
            <a:ext uri="{FF2B5EF4-FFF2-40B4-BE49-F238E27FC236}">
              <a16:creationId xmlns:a16="http://schemas.microsoft.com/office/drawing/2014/main" id="{7F36A1B6-C3B9-43AC-8934-3FF95A6B316C}"/>
            </a:ext>
          </a:extLst>
        </xdr:cNvPr>
        <xdr:cNvSpPr>
          <a:spLocks noChangeShapeType="1"/>
        </xdr:cNvSpPr>
      </xdr:nvSpPr>
      <xdr:spPr bwMode="auto">
        <a:xfrm>
          <a:off x="523875" y="9001125"/>
          <a:ext cx="1040130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9525</xdr:colOff>
      <xdr:row>69</xdr:row>
      <xdr:rowOff>152400</xdr:rowOff>
    </xdr:from>
    <xdr:to>
      <xdr:col>27</xdr:col>
      <xdr:colOff>409575</xdr:colOff>
      <xdr:row>69</xdr:row>
      <xdr:rowOff>152400</xdr:rowOff>
    </xdr:to>
    <xdr:sp macro="" textlink="">
      <xdr:nvSpPr>
        <xdr:cNvPr id="66098653" name="Line 885">
          <a:extLst>
            <a:ext uri="{FF2B5EF4-FFF2-40B4-BE49-F238E27FC236}">
              <a16:creationId xmlns:a16="http://schemas.microsoft.com/office/drawing/2014/main" id="{61823674-AF82-4163-8EE0-AB296B6D0465}"/>
            </a:ext>
          </a:extLst>
        </xdr:cNvPr>
        <xdr:cNvSpPr>
          <a:spLocks noChangeShapeType="1"/>
        </xdr:cNvSpPr>
      </xdr:nvSpPr>
      <xdr:spPr bwMode="auto">
        <a:xfrm>
          <a:off x="523875" y="12515850"/>
          <a:ext cx="1040130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90</xdr:row>
      <xdr:rowOff>152400</xdr:rowOff>
    </xdr:from>
    <xdr:to>
      <xdr:col>27</xdr:col>
      <xdr:colOff>400050</xdr:colOff>
      <xdr:row>90</xdr:row>
      <xdr:rowOff>152400</xdr:rowOff>
    </xdr:to>
    <xdr:sp macro="" textlink="">
      <xdr:nvSpPr>
        <xdr:cNvPr id="66098654" name="Line 886">
          <a:extLst>
            <a:ext uri="{FF2B5EF4-FFF2-40B4-BE49-F238E27FC236}">
              <a16:creationId xmlns:a16="http://schemas.microsoft.com/office/drawing/2014/main" id="{D117FF6F-49FF-4A01-ABEB-3AC3659984A5}"/>
            </a:ext>
          </a:extLst>
        </xdr:cNvPr>
        <xdr:cNvSpPr>
          <a:spLocks noChangeShapeType="1"/>
        </xdr:cNvSpPr>
      </xdr:nvSpPr>
      <xdr:spPr bwMode="auto">
        <a:xfrm>
          <a:off x="514350" y="16049625"/>
          <a:ext cx="10410825"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111</xdr:row>
      <xdr:rowOff>152400</xdr:rowOff>
    </xdr:from>
    <xdr:to>
      <xdr:col>33</xdr:col>
      <xdr:colOff>9525</xdr:colOff>
      <xdr:row>111</xdr:row>
      <xdr:rowOff>152400</xdr:rowOff>
    </xdr:to>
    <xdr:sp macro="" textlink="">
      <xdr:nvSpPr>
        <xdr:cNvPr id="66098655" name="Line 887">
          <a:extLst>
            <a:ext uri="{FF2B5EF4-FFF2-40B4-BE49-F238E27FC236}">
              <a16:creationId xmlns:a16="http://schemas.microsoft.com/office/drawing/2014/main" id="{5E7E6F4A-D6D5-47D0-A7D0-984B08D889BA}"/>
            </a:ext>
          </a:extLst>
        </xdr:cNvPr>
        <xdr:cNvSpPr>
          <a:spLocks noChangeShapeType="1"/>
        </xdr:cNvSpPr>
      </xdr:nvSpPr>
      <xdr:spPr bwMode="auto">
        <a:xfrm>
          <a:off x="514350" y="19545300"/>
          <a:ext cx="13658850" cy="0"/>
        </a:xfrm>
        <a:prstGeom prst="line">
          <a:avLst/>
        </a:prstGeom>
        <a:noFill/>
        <a:ln w="254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276225</xdr:colOff>
      <xdr:row>77</xdr:row>
      <xdr:rowOff>104775</xdr:rowOff>
    </xdr:from>
    <xdr:to>
      <xdr:col>33</xdr:col>
      <xdr:colOff>19050</xdr:colOff>
      <xdr:row>86</xdr:row>
      <xdr:rowOff>133350</xdr:rowOff>
    </xdr:to>
    <xdr:sp macro="" textlink="">
      <xdr:nvSpPr>
        <xdr:cNvPr id="411" name="Text Box 1277">
          <a:extLst>
            <a:ext uri="{FF2B5EF4-FFF2-40B4-BE49-F238E27FC236}">
              <a16:creationId xmlns:a16="http://schemas.microsoft.com/office/drawing/2014/main" id="{16585E02-DAD1-4E35-A952-0307209742F1}"/>
            </a:ext>
          </a:extLst>
        </xdr:cNvPr>
        <xdr:cNvSpPr txBox="1">
          <a:spLocks noChangeArrowheads="1"/>
        </xdr:cNvSpPr>
      </xdr:nvSpPr>
      <xdr:spPr bwMode="auto">
        <a:xfrm>
          <a:off x="11515725" y="14039850"/>
          <a:ext cx="3105150" cy="1485900"/>
        </a:xfrm>
        <a:prstGeom prst="rect">
          <a:avLst/>
        </a:prstGeom>
        <a:noFill/>
        <a:ln w="9525" algn="ctr">
          <a:noFill/>
          <a:miter lim="800000"/>
          <a:headEnd/>
          <a:tailEnd/>
        </a:ln>
        <a:effectLst/>
      </xdr:spPr>
      <xdr:txBody>
        <a:bodyPr vertOverflow="clip" wrap="square" lIns="0" tIns="0" rIns="45720" bIns="0" anchor="t" upright="1"/>
        <a:lstStyle/>
        <a:p>
          <a:pPr algn="l" rtl="0">
            <a:defRPr sz="1000"/>
          </a:pPr>
          <a:r>
            <a:rPr lang="en-US" sz="1400" b="1" i="0" u="none" strike="noStrike" baseline="0">
              <a:solidFill>
                <a:srgbClr val="000000"/>
              </a:solidFill>
              <a:latin typeface="Arial"/>
              <a:cs typeface="Arial"/>
            </a:rPr>
            <a:t>Note</a:t>
          </a:r>
          <a:r>
            <a:rPr lang="en-US" sz="1400" b="0" i="0" u="none" strike="noStrike" baseline="0">
              <a:solidFill>
                <a:srgbClr val="000000"/>
              </a:solidFill>
              <a:latin typeface="Arial"/>
              <a:cs typeface="Arial"/>
            </a:rPr>
            <a:t>:  Elevation chart, gain/loss data, and difficulty factors are based on altitude measurements interpolated every 0.08 kilometers.  (This may result in some "smoothing" of the data.)</a:t>
          </a:r>
        </a:p>
      </xdr:txBody>
    </xdr:sp>
    <xdr:clientData/>
  </xdr:twoCellAnchor>
  <xdr:twoCellAnchor>
    <xdr:from>
      <xdr:col>2</xdr:col>
      <xdr:colOff>266700</xdr:colOff>
      <xdr:row>9</xdr:row>
      <xdr:rowOff>66675</xdr:rowOff>
    </xdr:from>
    <xdr:to>
      <xdr:col>27</xdr:col>
      <xdr:colOff>209550</xdr:colOff>
      <xdr:row>27</xdr:row>
      <xdr:rowOff>114300</xdr:rowOff>
    </xdr:to>
    <xdr:grpSp>
      <xdr:nvGrpSpPr>
        <xdr:cNvPr id="66098657" name="Group 433">
          <a:extLst>
            <a:ext uri="{FF2B5EF4-FFF2-40B4-BE49-F238E27FC236}">
              <a16:creationId xmlns:a16="http://schemas.microsoft.com/office/drawing/2014/main" id="{3DF45263-BBA4-43F0-B578-85851EED9B19}"/>
            </a:ext>
          </a:extLst>
        </xdr:cNvPr>
        <xdr:cNvGrpSpPr>
          <a:grpSpLocks/>
        </xdr:cNvGrpSpPr>
      </xdr:nvGrpSpPr>
      <xdr:grpSpPr bwMode="auto">
        <a:xfrm>
          <a:off x="783771" y="2475139"/>
          <a:ext cx="9916886" cy="3068411"/>
          <a:chOff x="790575" y="2552700"/>
          <a:chExt cx="9956006" cy="3048000"/>
        </a:xfrm>
      </xdr:grpSpPr>
      <xdr:sp macro="" textlink="">
        <xdr:nvSpPr>
          <xdr:cNvPr id="91" name="Text Box 607">
            <a:extLst>
              <a:ext uri="{FF2B5EF4-FFF2-40B4-BE49-F238E27FC236}">
                <a16:creationId xmlns:a16="http://schemas.microsoft.com/office/drawing/2014/main" id="{BCCB0F84-2BD6-4DF3-8B10-1D6D336D5386}"/>
              </a:ext>
            </a:extLst>
          </xdr:cNvPr>
          <xdr:cNvSpPr txBox="1">
            <a:spLocks noChangeArrowheads="1"/>
          </xdr:cNvSpPr>
        </xdr:nvSpPr>
        <xdr:spPr bwMode="auto">
          <a:xfrm>
            <a:off x="790575" y="5331476"/>
            <a:ext cx="627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Start</a:t>
            </a:r>
          </a:p>
        </xdr:txBody>
      </xdr:sp>
      <xdr:sp macro="" textlink="">
        <xdr:nvSpPr>
          <xdr:cNvPr id="92" name="Text Box 608">
            <a:extLst>
              <a:ext uri="{FF2B5EF4-FFF2-40B4-BE49-F238E27FC236}">
                <a16:creationId xmlns:a16="http://schemas.microsoft.com/office/drawing/2014/main" id="{5DA3FA07-7E05-40C2-BFC5-D6D0F95DE11A}"/>
              </a:ext>
            </a:extLst>
          </xdr:cNvPr>
          <xdr:cNvSpPr txBox="1">
            <a:spLocks noChangeArrowheads="1"/>
          </xdr:cNvSpPr>
        </xdr:nvSpPr>
        <xdr:spPr bwMode="auto">
          <a:xfrm>
            <a:off x="2082576" y="5331476"/>
            <a:ext cx="456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1k</a:t>
            </a:r>
          </a:p>
        </xdr:txBody>
      </xdr:sp>
      <xdr:sp macro="" textlink="">
        <xdr:nvSpPr>
          <xdr:cNvPr id="93" name="Text Box 609">
            <a:extLst>
              <a:ext uri="{FF2B5EF4-FFF2-40B4-BE49-F238E27FC236}">
                <a16:creationId xmlns:a16="http://schemas.microsoft.com/office/drawing/2014/main" id="{5998C7AA-C61E-4581-B59F-394BA5C47C85}"/>
              </a:ext>
            </a:extLst>
          </xdr:cNvPr>
          <xdr:cNvSpPr txBox="1">
            <a:spLocks noChangeArrowheads="1"/>
          </xdr:cNvSpPr>
        </xdr:nvSpPr>
        <xdr:spPr bwMode="auto">
          <a:xfrm>
            <a:off x="4448077" y="5331476"/>
            <a:ext cx="4085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3k</a:t>
            </a:r>
          </a:p>
        </xdr:txBody>
      </xdr:sp>
      <xdr:grpSp>
        <xdr:nvGrpSpPr>
          <xdr:cNvPr id="66099061" name="Group 411">
            <a:extLst>
              <a:ext uri="{FF2B5EF4-FFF2-40B4-BE49-F238E27FC236}">
                <a16:creationId xmlns:a16="http://schemas.microsoft.com/office/drawing/2014/main" id="{EF7FE17F-6F9A-4C6D-BF28-594A0237EAEC}"/>
              </a:ext>
            </a:extLst>
          </xdr:cNvPr>
          <xdr:cNvGrpSpPr>
            <a:grpSpLocks/>
          </xdr:cNvGrpSpPr>
        </xdr:nvGrpSpPr>
        <xdr:grpSpPr bwMode="auto">
          <a:xfrm>
            <a:off x="1380526" y="5306248"/>
            <a:ext cx="655962" cy="294452"/>
            <a:chOff x="1371357" y="5286375"/>
            <a:chExt cx="664680" cy="296863"/>
          </a:xfrm>
        </xdr:grpSpPr>
        <xdr:sp macro="" textlink="">
          <xdr:nvSpPr>
            <xdr:cNvPr id="231" name="Text Box 1092">
              <a:extLst>
                <a:ext uri="{FF2B5EF4-FFF2-40B4-BE49-F238E27FC236}">
                  <a16:creationId xmlns:a16="http://schemas.microsoft.com/office/drawing/2014/main" id="{62CFE07F-11FB-4317-B4AC-1BF45CE22BA5}"/>
                </a:ext>
              </a:extLst>
            </xdr:cNvPr>
            <xdr:cNvSpPr txBox="1">
              <a:spLocks noChangeArrowheads="1"/>
            </xdr:cNvSpPr>
          </xdr:nvSpPr>
          <xdr:spPr bwMode="auto">
            <a:xfrm>
              <a:off x="1399273" y="5282728"/>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19">
          <xdr:nvSpPr>
            <xdr:cNvPr id="232" name="Text Box 1093">
              <a:extLst>
                <a:ext uri="{FF2B5EF4-FFF2-40B4-BE49-F238E27FC236}">
                  <a16:creationId xmlns:a16="http://schemas.microsoft.com/office/drawing/2014/main" id="{EA94DC94-7DC4-425E-A498-8175308F5439}"/>
                </a:ext>
              </a:extLst>
            </xdr:cNvPr>
            <xdr:cNvSpPr txBox="1">
              <a:spLocks noChangeArrowheads="1" noTextEdit="1"/>
            </xdr:cNvSpPr>
          </xdr:nvSpPr>
          <xdr:spPr bwMode="auto">
            <a:xfrm>
              <a:off x="1649555" y="5302116"/>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D0B1BD81-9BD2-4ABC-BE67-927C721BC7CC}"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sp macro="" textlink="">
          <xdr:nvSpPr>
            <xdr:cNvPr id="234" name="Text Box 1095">
              <a:extLst>
                <a:ext uri="{FF2B5EF4-FFF2-40B4-BE49-F238E27FC236}">
                  <a16:creationId xmlns:a16="http://schemas.microsoft.com/office/drawing/2014/main" id="{2E15E378-3BCA-46DF-AA20-E627950E17B0}"/>
                </a:ext>
              </a:extLst>
            </xdr:cNvPr>
            <xdr:cNvSpPr txBox="1">
              <a:spLocks noChangeArrowheads="1"/>
            </xdr:cNvSpPr>
          </xdr:nvSpPr>
          <xdr:spPr bwMode="auto">
            <a:xfrm>
              <a:off x="1370394" y="5428136"/>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19">
          <xdr:nvSpPr>
            <xdr:cNvPr id="235" name="Text Box 1096">
              <a:extLst>
                <a:ext uri="{FF2B5EF4-FFF2-40B4-BE49-F238E27FC236}">
                  <a16:creationId xmlns:a16="http://schemas.microsoft.com/office/drawing/2014/main" id="{79487BF2-4E85-4529-83A0-518343657751}"/>
                </a:ext>
              </a:extLst>
            </xdr:cNvPr>
            <xdr:cNvSpPr txBox="1">
              <a:spLocks noChangeArrowheads="1" noTextEdit="1"/>
            </xdr:cNvSpPr>
          </xdr:nvSpPr>
          <xdr:spPr bwMode="auto">
            <a:xfrm>
              <a:off x="1649555" y="5428136"/>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D15E373E-F33B-489A-859F-3B65B6D2433C}"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grpSp>
      <xdr:grpSp>
        <xdr:nvGrpSpPr>
          <xdr:cNvPr id="66099062" name="Group 419">
            <a:extLst>
              <a:ext uri="{FF2B5EF4-FFF2-40B4-BE49-F238E27FC236}">
                <a16:creationId xmlns:a16="http://schemas.microsoft.com/office/drawing/2014/main" id="{F73D0EF7-0050-4342-9555-2BBBCB6E16F0}"/>
              </a:ext>
            </a:extLst>
          </xdr:cNvPr>
          <xdr:cNvGrpSpPr>
            <a:grpSpLocks/>
          </xdr:cNvGrpSpPr>
        </xdr:nvGrpSpPr>
        <xdr:grpSpPr bwMode="auto">
          <a:xfrm>
            <a:off x="1110177" y="2552700"/>
            <a:ext cx="9447074" cy="2745325"/>
            <a:chOff x="1103713" y="2571750"/>
            <a:chExt cx="9554762" cy="2717578"/>
          </a:xfrm>
        </xdr:grpSpPr>
        <xdr:grpSp>
          <xdr:nvGrpSpPr>
            <xdr:cNvPr id="66099104" name="Group 418">
              <a:extLst>
                <a:ext uri="{FF2B5EF4-FFF2-40B4-BE49-F238E27FC236}">
                  <a16:creationId xmlns:a16="http://schemas.microsoft.com/office/drawing/2014/main" id="{B57EA072-D43F-4AE9-ACEE-EEB19893484C}"/>
                </a:ext>
              </a:extLst>
            </xdr:cNvPr>
            <xdr:cNvGrpSpPr>
              <a:grpSpLocks/>
            </xdr:cNvGrpSpPr>
          </xdr:nvGrpSpPr>
          <xdr:grpSpPr bwMode="auto">
            <a:xfrm>
              <a:off x="1103713" y="2590800"/>
              <a:ext cx="9554762" cy="2698528"/>
              <a:chOff x="1103714" y="2590800"/>
              <a:chExt cx="9430869" cy="2698528"/>
            </a:xfrm>
          </xdr:grpSpPr>
          <xdr:sp macro="" textlink="">
            <xdr:nvSpPr>
              <xdr:cNvPr id="66099113" name="Line 575">
                <a:extLst>
                  <a:ext uri="{FF2B5EF4-FFF2-40B4-BE49-F238E27FC236}">
                    <a16:creationId xmlns:a16="http://schemas.microsoft.com/office/drawing/2014/main" id="{102491B6-5FBA-4462-A55D-72AAC387CAB3}"/>
                  </a:ext>
                </a:extLst>
              </xdr:cNvPr>
              <xdr:cNvSpPr>
                <a:spLocks noChangeShapeType="1"/>
              </xdr:cNvSpPr>
            </xdr:nvSpPr>
            <xdr:spPr bwMode="auto">
              <a:xfrm>
                <a:off x="1123170" y="2590800"/>
                <a:ext cx="9391956"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9114" name="Line 574">
                <a:extLst>
                  <a:ext uri="{FF2B5EF4-FFF2-40B4-BE49-F238E27FC236}">
                    <a16:creationId xmlns:a16="http://schemas.microsoft.com/office/drawing/2014/main" id="{1B34D362-8430-4DF7-8ADD-96A3CC8703F5}"/>
                  </a:ext>
                </a:extLst>
              </xdr:cNvPr>
              <xdr:cNvSpPr>
                <a:spLocks noChangeShapeType="1"/>
              </xdr:cNvSpPr>
            </xdr:nvSpPr>
            <xdr:spPr bwMode="auto">
              <a:xfrm>
                <a:off x="10524855" y="2590800"/>
                <a:ext cx="0" cy="2698528"/>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9115" name="Line 576">
                <a:extLst>
                  <a:ext uri="{FF2B5EF4-FFF2-40B4-BE49-F238E27FC236}">
                    <a16:creationId xmlns:a16="http://schemas.microsoft.com/office/drawing/2014/main" id="{04853D89-09F9-4937-912A-B541F02923E6}"/>
                  </a:ext>
                </a:extLst>
              </xdr:cNvPr>
              <xdr:cNvSpPr>
                <a:spLocks noChangeShapeType="1"/>
              </xdr:cNvSpPr>
            </xdr:nvSpPr>
            <xdr:spPr bwMode="auto">
              <a:xfrm>
                <a:off x="1113442" y="2699669"/>
                <a:ext cx="9401684"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9116" name="Line 577">
                <a:extLst>
                  <a:ext uri="{FF2B5EF4-FFF2-40B4-BE49-F238E27FC236}">
                    <a16:creationId xmlns:a16="http://schemas.microsoft.com/office/drawing/2014/main" id="{8A547BCE-6992-43BC-96A0-A44F35087BE6}"/>
                  </a:ext>
                </a:extLst>
              </xdr:cNvPr>
              <xdr:cNvSpPr>
                <a:spLocks noChangeShapeType="1"/>
              </xdr:cNvSpPr>
            </xdr:nvSpPr>
            <xdr:spPr bwMode="auto">
              <a:xfrm>
                <a:off x="1132899" y="2805363"/>
                <a:ext cx="940168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9117" name="Line 578">
                <a:extLst>
                  <a:ext uri="{FF2B5EF4-FFF2-40B4-BE49-F238E27FC236}">
                    <a16:creationId xmlns:a16="http://schemas.microsoft.com/office/drawing/2014/main" id="{D67157DD-55A3-4BD7-AF86-4D2CCBE0A0AA}"/>
                  </a:ext>
                </a:extLst>
              </xdr:cNvPr>
              <xdr:cNvSpPr>
                <a:spLocks noChangeShapeType="1"/>
              </xdr:cNvSpPr>
            </xdr:nvSpPr>
            <xdr:spPr bwMode="auto">
              <a:xfrm>
                <a:off x="1132899" y="2933449"/>
                <a:ext cx="937250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9118" name="Line 579">
                <a:extLst>
                  <a:ext uri="{FF2B5EF4-FFF2-40B4-BE49-F238E27FC236}">
                    <a16:creationId xmlns:a16="http://schemas.microsoft.com/office/drawing/2014/main" id="{924A6927-431E-4DA5-9C86-44487B1F6999}"/>
                  </a:ext>
                </a:extLst>
              </xdr:cNvPr>
              <xdr:cNvSpPr>
                <a:spLocks noChangeShapeType="1"/>
              </xdr:cNvSpPr>
            </xdr:nvSpPr>
            <xdr:spPr bwMode="auto">
              <a:xfrm>
                <a:off x="1113442" y="3042319"/>
                <a:ext cx="941141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9119" name="Line 580">
                <a:extLst>
                  <a:ext uri="{FF2B5EF4-FFF2-40B4-BE49-F238E27FC236}">
                    <a16:creationId xmlns:a16="http://schemas.microsoft.com/office/drawing/2014/main" id="{36B84D4A-DAAF-43F5-ADA9-27461CF78AD6}"/>
                  </a:ext>
                </a:extLst>
              </xdr:cNvPr>
              <xdr:cNvSpPr>
                <a:spLocks noChangeShapeType="1"/>
              </xdr:cNvSpPr>
            </xdr:nvSpPr>
            <xdr:spPr bwMode="auto">
              <a:xfrm>
                <a:off x="1132899" y="3159738"/>
                <a:ext cx="937250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9120" name="Line 581">
                <a:extLst>
                  <a:ext uri="{FF2B5EF4-FFF2-40B4-BE49-F238E27FC236}">
                    <a16:creationId xmlns:a16="http://schemas.microsoft.com/office/drawing/2014/main" id="{AAEA7815-20DA-41F9-BC65-0153D41DBE50}"/>
                  </a:ext>
                </a:extLst>
              </xdr:cNvPr>
              <xdr:cNvSpPr>
                <a:spLocks noChangeShapeType="1"/>
              </xdr:cNvSpPr>
            </xdr:nvSpPr>
            <xdr:spPr bwMode="auto">
              <a:xfrm>
                <a:off x="1113442" y="3275041"/>
                <a:ext cx="941141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9121" name="Line 582">
                <a:extLst>
                  <a:ext uri="{FF2B5EF4-FFF2-40B4-BE49-F238E27FC236}">
                    <a16:creationId xmlns:a16="http://schemas.microsoft.com/office/drawing/2014/main" id="{F11C71C5-1973-4CE6-AF19-0B7E4F883C2D}"/>
                  </a:ext>
                </a:extLst>
              </xdr:cNvPr>
              <xdr:cNvSpPr>
                <a:spLocks noChangeShapeType="1"/>
              </xdr:cNvSpPr>
            </xdr:nvSpPr>
            <xdr:spPr bwMode="auto">
              <a:xfrm>
                <a:off x="1123170" y="3383910"/>
                <a:ext cx="9391956"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9122" name="Line 583">
                <a:extLst>
                  <a:ext uri="{FF2B5EF4-FFF2-40B4-BE49-F238E27FC236}">
                    <a16:creationId xmlns:a16="http://schemas.microsoft.com/office/drawing/2014/main" id="{12C1A21B-BE3A-4843-A675-BA0DE2FEB28C}"/>
                  </a:ext>
                </a:extLst>
              </xdr:cNvPr>
              <xdr:cNvSpPr>
                <a:spLocks noChangeShapeType="1"/>
              </xdr:cNvSpPr>
            </xdr:nvSpPr>
            <xdr:spPr bwMode="auto">
              <a:xfrm>
                <a:off x="1132899" y="3492779"/>
                <a:ext cx="939195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9123" name="Line 584">
                <a:extLst>
                  <a:ext uri="{FF2B5EF4-FFF2-40B4-BE49-F238E27FC236}">
                    <a16:creationId xmlns:a16="http://schemas.microsoft.com/office/drawing/2014/main" id="{1F56DEB3-9010-47FD-816B-1E8F6E13649E}"/>
                  </a:ext>
                </a:extLst>
              </xdr:cNvPr>
              <xdr:cNvSpPr>
                <a:spLocks noChangeShapeType="1"/>
              </xdr:cNvSpPr>
            </xdr:nvSpPr>
            <xdr:spPr bwMode="auto">
              <a:xfrm>
                <a:off x="1142220" y="3598473"/>
                <a:ext cx="937250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9124" name="Line 585">
                <a:extLst>
                  <a:ext uri="{FF2B5EF4-FFF2-40B4-BE49-F238E27FC236}">
                    <a16:creationId xmlns:a16="http://schemas.microsoft.com/office/drawing/2014/main" id="{2F142508-E4E5-4CB1-9627-7A341634F4A2}"/>
                  </a:ext>
                </a:extLst>
              </xdr:cNvPr>
              <xdr:cNvSpPr>
                <a:spLocks noChangeShapeType="1"/>
              </xdr:cNvSpPr>
            </xdr:nvSpPr>
            <xdr:spPr bwMode="auto">
              <a:xfrm>
                <a:off x="1132899" y="3715893"/>
                <a:ext cx="93822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9125" name="Line 586">
                <a:extLst>
                  <a:ext uri="{FF2B5EF4-FFF2-40B4-BE49-F238E27FC236}">
                    <a16:creationId xmlns:a16="http://schemas.microsoft.com/office/drawing/2014/main" id="{6FAA7CA6-EF02-40AA-9112-3E5430088AD5}"/>
                  </a:ext>
                </a:extLst>
              </xdr:cNvPr>
              <xdr:cNvSpPr>
                <a:spLocks noChangeShapeType="1"/>
              </xdr:cNvSpPr>
            </xdr:nvSpPr>
            <xdr:spPr bwMode="auto">
              <a:xfrm>
                <a:off x="1132899" y="3824762"/>
                <a:ext cx="938222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9126" name="Line 587">
                <a:extLst>
                  <a:ext uri="{FF2B5EF4-FFF2-40B4-BE49-F238E27FC236}">
                    <a16:creationId xmlns:a16="http://schemas.microsoft.com/office/drawing/2014/main" id="{20029774-8643-423C-AA06-B3665B1F63CF}"/>
                  </a:ext>
                </a:extLst>
              </xdr:cNvPr>
              <xdr:cNvSpPr>
                <a:spLocks noChangeShapeType="1"/>
              </xdr:cNvSpPr>
            </xdr:nvSpPr>
            <xdr:spPr bwMode="auto">
              <a:xfrm>
                <a:off x="1123170" y="3930456"/>
                <a:ext cx="939195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9127" name="Line 588">
                <a:extLst>
                  <a:ext uri="{FF2B5EF4-FFF2-40B4-BE49-F238E27FC236}">
                    <a16:creationId xmlns:a16="http://schemas.microsoft.com/office/drawing/2014/main" id="{341A9344-C148-44BB-BE82-7457DA150AB8}"/>
                  </a:ext>
                </a:extLst>
              </xdr:cNvPr>
              <xdr:cNvSpPr>
                <a:spLocks noChangeShapeType="1"/>
              </xdr:cNvSpPr>
            </xdr:nvSpPr>
            <xdr:spPr bwMode="auto">
              <a:xfrm>
                <a:off x="1103714" y="4058542"/>
                <a:ext cx="9411413"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9128" name="Line 589">
                <a:extLst>
                  <a:ext uri="{FF2B5EF4-FFF2-40B4-BE49-F238E27FC236}">
                    <a16:creationId xmlns:a16="http://schemas.microsoft.com/office/drawing/2014/main" id="{CEE97739-452B-4930-B599-7E7BC5A8B255}"/>
                  </a:ext>
                </a:extLst>
              </xdr:cNvPr>
              <xdr:cNvSpPr>
                <a:spLocks noChangeShapeType="1"/>
              </xdr:cNvSpPr>
            </xdr:nvSpPr>
            <xdr:spPr bwMode="auto">
              <a:xfrm>
                <a:off x="1123170" y="4167411"/>
                <a:ext cx="939195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9129" name="Line 590">
                <a:extLst>
                  <a:ext uri="{FF2B5EF4-FFF2-40B4-BE49-F238E27FC236}">
                    <a16:creationId xmlns:a16="http://schemas.microsoft.com/office/drawing/2014/main" id="{A86873E2-FEB4-4C87-8133-1C68C3E0C3DA}"/>
                  </a:ext>
                </a:extLst>
              </xdr:cNvPr>
              <xdr:cNvSpPr>
                <a:spLocks noChangeShapeType="1"/>
              </xdr:cNvSpPr>
            </xdr:nvSpPr>
            <xdr:spPr bwMode="auto">
              <a:xfrm>
                <a:off x="1123170" y="4282714"/>
                <a:ext cx="9401684"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9130" name="Line 591">
                <a:extLst>
                  <a:ext uri="{FF2B5EF4-FFF2-40B4-BE49-F238E27FC236}">
                    <a16:creationId xmlns:a16="http://schemas.microsoft.com/office/drawing/2014/main" id="{2B0EC9AF-930B-42C2-A5E8-5046278ED076}"/>
                  </a:ext>
                </a:extLst>
              </xdr:cNvPr>
              <xdr:cNvSpPr>
                <a:spLocks noChangeShapeType="1"/>
              </xdr:cNvSpPr>
            </xdr:nvSpPr>
            <xdr:spPr bwMode="auto">
              <a:xfrm>
                <a:off x="1123170" y="4401192"/>
                <a:ext cx="939195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9131" name="Line 592">
                <a:extLst>
                  <a:ext uri="{FF2B5EF4-FFF2-40B4-BE49-F238E27FC236}">
                    <a16:creationId xmlns:a16="http://schemas.microsoft.com/office/drawing/2014/main" id="{67F09B25-6F44-4568-8F3D-E4393C85897B}"/>
                  </a:ext>
                </a:extLst>
              </xdr:cNvPr>
              <xdr:cNvSpPr>
                <a:spLocks noChangeShapeType="1"/>
              </xdr:cNvSpPr>
            </xdr:nvSpPr>
            <xdr:spPr bwMode="auto">
              <a:xfrm>
                <a:off x="1132899" y="4519669"/>
                <a:ext cx="937250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9132" name="Line 593">
                <a:extLst>
                  <a:ext uri="{FF2B5EF4-FFF2-40B4-BE49-F238E27FC236}">
                    <a16:creationId xmlns:a16="http://schemas.microsoft.com/office/drawing/2014/main" id="{7C64FF1F-7A38-416A-B56F-E92DAE26F68F}"/>
                  </a:ext>
                </a:extLst>
              </xdr:cNvPr>
              <xdr:cNvSpPr>
                <a:spLocks noChangeShapeType="1"/>
              </xdr:cNvSpPr>
            </xdr:nvSpPr>
            <xdr:spPr bwMode="auto">
              <a:xfrm>
                <a:off x="1123170" y="4615755"/>
                <a:ext cx="93822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9133" name="Line 594">
                <a:extLst>
                  <a:ext uri="{FF2B5EF4-FFF2-40B4-BE49-F238E27FC236}">
                    <a16:creationId xmlns:a16="http://schemas.microsoft.com/office/drawing/2014/main" id="{F676C8AC-FA4D-44D2-A40C-29C15BE0AAC1}"/>
                  </a:ext>
                </a:extLst>
              </xdr:cNvPr>
              <xdr:cNvSpPr>
                <a:spLocks noChangeShapeType="1"/>
              </xdr:cNvSpPr>
            </xdr:nvSpPr>
            <xdr:spPr bwMode="auto">
              <a:xfrm>
                <a:off x="1132899" y="4724624"/>
                <a:ext cx="938222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9134" name="Line 595">
                <a:extLst>
                  <a:ext uri="{FF2B5EF4-FFF2-40B4-BE49-F238E27FC236}">
                    <a16:creationId xmlns:a16="http://schemas.microsoft.com/office/drawing/2014/main" id="{6D959DF7-2184-4D25-8614-05175B459109}"/>
                  </a:ext>
                </a:extLst>
              </xdr:cNvPr>
              <xdr:cNvSpPr>
                <a:spLocks noChangeShapeType="1"/>
              </xdr:cNvSpPr>
            </xdr:nvSpPr>
            <xdr:spPr bwMode="auto">
              <a:xfrm>
                <a:off x="1123170" y="4843102"/>
                <a:ext cx="93822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9135" name="Line 596">
                <a:extLst>
                  <a:ext uri="{FF2B5EF4-FFF2-40B4-BE49-F238E27FC236}">
                    <a16:creationId xmlns:a16="http://schemas.microsoft.com/office/drawing/2014/main" id="{6BBAA4E3-143B-4260-93C4-EED72A2CBA6D}"/>
                  </a:ext>
                </a:extLst>
              </xdr:cNvPr>
              <xdr:cNvSpPr>
                <a:spLocks noChangeShapeType="1"/>
              </xdr:cNvSpPr>
            </xdr:nvSpPr>
            <xdr:spPr bwMode="auto">
              <a:xfrm>
                <a:off x="1132899" y="4948796"/>
                <a:ext cx="9391956"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9136" name="Line 597">
                <a:extLst>
                  <a:ext uri="{FF2B5EF4-FFF2-40B4-BE49-F238E27FC236}">
                    <a16:creationId xmlns:a16="http://schemas.microsoft.com/office/drawing/2014/main" id="{A1FE920C-146B-44B5-A731-EAB9C0B8994A}"/>
                  </a:ext>
                </a:extLst>
              </xdr:cNvPr>
              <xdr:cNvSpPr>
                <a:spLocks noChangeShapeType="1"/>
              </xdr:cNvSpPr>
            </xdr:nvSpPr>
            <xdr:spPr bwMode="auto">
              <a:xfrm>
                <a:off x="1123170" y="5066214"/>
                <a:ext cx="93822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9137" name="Line 598">
                <a:extLst>
                  <a:ext uri="{FF2B5EF4-FFF2-40B4-BE49-F238E27FC236}">
                    <a16:creationId xmlns:a16="http://schemas.microsoft.com/office/drawing/2014/main" id="{0E18B0ED-3E9F-40F7-8324-DA586D38116D}"/>
                  </a:ext>
                </a:extLst>
              </xdr:cNvPr>
              <xdr:cNvSpPr>
                <a:spLocks noChangeShapeType="1"/>
              </xdr:cNvSpPr>
            </xdr:nvSpPr>
            <xdr:spPr bwMode="auto">
              <a:xfrm>
                <a:off x="1123170" y="5174025"/>
                <a:ext cx="9411413"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9138" name="Line 601">
                <a:extLst>
                  <a:ext uri="{FF2B5EF4-FFF2-40B4-BE49-F238E27FC236}">
                    <a16:creationId xmlns:a16="http://schemas.microsoft.com/office/drawing/2014/main" id="{CE8A7B0D-8518-4FFD-8814-5E78C3CE14D0}"/>
                  </a:ext>
                </a:extLst>
              </xdr:cNvPr>
              <xdr:cNvSpPr>
                <a:spLocks noChangeShapeType="1"/>
              </xdr:cNvSpPr>
            </xdr:nvSpPr>
            <xdr:spPr bwMode="auto">
              <a:xfrm>
                <a:off x="1123429" y="2590800"/>
                <a:ext cx="0" cy="2688751"/>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9139" name="Line 602">
                <a:extLst>
                  <a:ext uri="{FF2B5EF4-FFF2-40B4-BE49-F238E27FC236}">
                    <a16:creationId xmlns:a16="http://schemas.microsoft.com/office/drawing/2014/main" id="{F7B622C4-13B1-4810-AF74-5FEB9205E641}"/>
                  </a:ext>
                </a:extLst>
              </xdr:cNvPr>
              <xdr:cNvSpPr>
                <a:spLocks noChangeShapeType="1"/>
              </xdr:cNvSpPr>
            </xdr:nvSpPr>
            <xdr:spPr bwMode="auto">
              <a:xfrm>
                <a:off x="1123171" y="5289328"/>
                <a:ext cx="9401684"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grpSp>
        <xdr:grpSp>
          <xdr:nvGrpSpPr>
            <xdr:cNvPr id="66099105" name="Group 417">
              <a:extLst>
                <a:ext uri="{FF2B5EF4-FFF2-40B4-BE49-F238E27FC236}">
                  <a16:creationId xmlns:a16="http://schemas.microsoft.com/office/drawing/2014/main" id="{C5A1F142-A4A6-4DA7-8534-DBCB7C50BBAE}"/>
                </a:ext>
              </a:extLst>
            </xdr:cNvPr>
            <xdr:cNvGrpSpPr>
              <a:grpSpLocks/>
            </xdr:cNvGrpSpPr>
          </xdr:nvGrpSpPr>
          <xdr:grpSpPr bwMode="auto">
            <a:xfrm>
              <a:off x="2316268" y="2571750"/>
              <a:ext cx="7135591" cy="2717578"/>
              <a:chOff x="2316268" y="2571750"/>
              <a:chExt cx="7135591" cy="2717578"/>
            </a:xfrm>
          </xdr:grpSpPr>
          <xdr:sp macro="" textlink="">
            <xdr:nvSpPr>
              <xdr:cNvPr id="66099106" name="Line 603">
                <a:extLst>
                  <a:ext uri="{FF2B5EF4-FFF2-40B4-BE49-F238E27FC236}">
                    <a16:creationId xmlns:a16="http://schemas.microsoft.com/office/drawing/2014/main" id="{0FA47ADF-141F-47A9-B126-79E34EF68913}"/>
                  </a:ext>
                </a:extLst>
              </xdr:cNvPr>
              <xdr:cNvSpPr>
                <a:spLocks noChangeShapeType="1"/>
              </xdr:cNvSpPr>
            </xdr:nvSpPr>
            <xdr:spPr bwMode="auto">
              <a:xfrm>
                <a:off x="2316268" y="259080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9107" name="Line 604">
                <a:extLst>
                  <a:ext uri="{FF2B5EF4-FFF2-40B4-BE49-F238E27FC236}">
                    <a16:creationId xmlns:a16="http://schemas.microsoft.com/office/drawing/2014/main" id="{AC4DC4D4-A88B-44A8-8E8A-42FA0ADFB2B2}"/>
                  </a:ext>
                </a:extLst>
              </xdr:cNvPr>
              <xdr:cNvSpPr>
                <a:spLocks noChangeShapeType="1"/>
              </xdr:cNvSpPr>
            </xdr:nvSpPr>
            <xdr:spPr bwMode="auto">
              <a:xfrm>
                <a:off x="3501322" y="259080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9108" name="Line 605">
                <a:extLst>
                  <a:ext uri="{FF2B5EF4-FFF2-40B4-BE49-F238E27FC236}">
                    <a16:creationId xmlns:a16="http://schemas.microsoft.com/office/drawing/2014/main" id="{2BE6BE70-E411-4492-9FB5-F5083E4CC6BA}"/>
                  </a:ext>
                </a:extLst>
              </xdr:cNvPr>
              <xdr:cNvSpPr>
                <a:spLocks noChangeShapeType="1"/>
              </xdr:cNvSpPr>
            </xdr:nvSpPr>
            <xdr:spPr bwMode="auto">
              <a:xfrm>
                <a:off x="4687153" y="259080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9109" name="Line 606">
                <a:extLst>
                  <a:ext uri="{FF2B5EF4-FFF2-40B4-BE49-F238E27FC236}">
                    <a16:creationId xmlns:a16="http://schemas.microsoft.com/office/drawing/2014/main" id="{71CBA4BA-7F99-45CF-BD49-CD674B4E9937}"/>
                  </a:ext>
                </a:extLst>
              </xdr:cNvPr>
              <xdr:cNvSpPr>
                <a:spLocks noChangeShapeType="1"/>
              </xdr:cNvSpPr>
            </xdr:nvSpPr>
            <xdr:spPr bwMode="auto">
              <a:xfrm>
                <a:off x="5869691" y="259080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9110" name="Line 606">
                <a:extLst>
                  <a:ext uri="{FF2B5EF4-FFF2-40B4-BE49-F238E27FC236}">
                    <a16:creationId xmlns:a16="http://schemas.microsoft.com/office/drawing/2014/main" id="{23969C4D-0902-40EB-84A8-B8E91A1846D9}"/>
                  </a:ext>
                </a:extLst>
              </xdr:cNvPr>
              <xdr:cNvSpPr>
                <a:spLocks noChangeShapeType="1"/>
              </xdr:cNvSpPr>
            </xdr:nvSpPr>
            <xdr:spPr bwMode="auto">
              <a:xfrm>
                <a:off x="7080675" y="257175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9111" name="Line 606">
                <a:extLst>
                  <a:ext uri="{FF2B5EF4-FFF2-40B4-BE49-F238E27FC236}">
                    <a16:creationId xmlns:a16="http://schemas.microsoft.com/office/drawing/2014/main" id="{7D2F30AA-533A-45F1-8453-4F1198C1432B}"/>
                  </a:ext>
                </a:extLst>
              </xdr:cNvPr>
              <xdr:cNvSpPr>
                <a:spLocks noChangeShapeType="1"/>
              </xdr:cNvSpPr>
            </xdr:nvSpPr>
            <xdr:spPr bwMode="auto">
              <a:xfrm>
                <a:off x="8254767" y="2581275"/>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9112" name="Line 606">
                <a:extLst>
                  <a:ext uri="{FF2B5EF4-FFF2-40B4-BE49-F238E27FC236}">
                    <a16:creationId xmlns:a16="http://schemas.microsoft.com/office/drawing/2014/main" id="{91E221F8-55F7-42FE-8BBA-A06508069DDB}"/>
                  </a:ext>
                </a:extLst>
              </xdr:cNvPr>
              <xdr:cNvSpPr>
                <a:spLocks noChangeShapeType="1"/>
              </xdr:cNvSpPr>
            </xdr:nvSpPr>
            <xdr:spPr bwMode="auto">
              <a:xfrm>
                <a:off x="9451859" y="257175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grpSp>
        <xdr:nvGrpSpPr>
          <xdr:cNvPr id="66099063" name="Group 412">
            <a:extLst>
              <a:ext uri="{FF2B5EF4-FFF2-40B4-BE49-F238E27FC236}">
                <a16:creationId xmlns:a16="http://schemas.microsoft.com/office/drawing/2014/main" id="{09F33A0D-169E-46A7-A195-61F7356120D6}"/>
              </a:ext>
            </a:extLst>
          </xdr:cNvPr>
          <xdr:cNvGrpSpPr>
            <a:grpSpLocks/>
          </xdr:cNvGrpSpPr>
        </xdr:nvGrpSpPr>
        <xdr:grpSpPr bwMode="auto">
          <a:xfrm>
            <a:off x="2528241" y="5306247"/>
            <a:ext cx="655962" cy="294452"/>
            <a:chOff x="1371357" y="5286375"/>
            <a:chExt cx="664680" cy="296863"/>
          </a:xfrm>
        </xdr:grpSpPr>
        <xdr:sp macro="" textlink="">
          <xdr:nvSpPr>
            <xdr:cNvPr id="414" name="Text Box 1092">
              <a:extLst>
                <a:ext uri="{FF2B5EF4-FFF2-40B4-BE49-F238E27FC236}">
                  <a16:creationId xmlns:a16="http://schemas.microsoft.com/office/drawing/2014/main" id="{FE9F6AAB-F53D-4BAC-BD38-BD091A447D2E}"/>
                </a:ext>
              </a:extLst>
            </xdr:cNvPr>
            <xdr:cNvSpPr txBox="1">
              <a:spLocks noChangeArrowheads="1"/>
            </xdr:cNvSpPr>
          </xdr:nvSpPr>
          <xdr:spPr bwMode="auto">
            <a:xfrm>
              <a:off x="1401082" y="5282729"/>
              <a:ext cx="375424"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32">
          <xdr:nvSpPr>
            <xdr:cNvPr id="415" name="Text Box 1093">
              <a:extLst>
                <a:ext uri="{FF2B5EF4-FFF2-40B4-BE49-F238E27FC236}">
                  <a16:creationId xmlns:a16="http://schemas.microsoft.com/office/drawing/2014/main" id="{565C26BC-97E5-4FE5-99CA-78F41A8ABEAA}"/>
                </a:ext>
              </a:extLst>
            </xdr:cNvPr>
            <xdr:cNvSpPr txBox="1">
              <a:spLocks noChangeArrowheads="1" noTextEdit="1"/>
            </xdr:cNvSpPr>
          </xdr:nvSpPr>
          <xdr:spPr bwMode="auto">
            <a:xfrm>
              <a:off x="1660991" y="5302117"/>
              <a:ext cx="365798"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4F5CEB31-EEDB-444F-B516-9F41899FD2E4}"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sp macro="" textlink="">
          <xdr:nvSpPr>
            <xdr:cNvPr id="416" name="Text Box 1095">
              <a:extLst>
                <a:ext uri="{FF2B5EF4-FFF2-40B4-BE49-F238E27FC236}">
                  <a16:creationId xmlns:a16="http://schemas.microsoft.com/office/drawing/2014/main" id="{EBA052F8-384D-48B6-82C3-A20E57E43615}"/>
                </a:ext>
              </a:extLst>
            </xdr:cNvPr>
            <xdr:cNvSpPr txBox="1">
              <a:spLocks noChangeArrowheads="1"/>
            </xdr:cNvSpPr>
          </xdr:nvSpPr>
          <xdr:spPr bwMode="auto">
            <a:xfrm>
              <a:off x="1372203" y="5428137"/>
              <a:ext cx="394677"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32">
          <xdr:nvSpPr>
            <xdr:cNvPr id="417" name="Text Box 1096">
              <a:extLst>
                <a:ext uri="{FF2B5EF4-FFF2-40B4-BE49-F238E27FC236}">
                  <a16:creationId xmlns:a16="http://schemas.microsoft.com/office/drawing/2014/main" id="{BBA67943-F09F-40C4-BC9B-ACDDCDC2CF15}"/>
                </a:ext>
              </a:extLst>
            </xdr:cNvPr>
            <xdr:cNvSpPr txBox="1">
              <a:spLocks noChangeArrowheads="1" noTextEdit="1"/>
            </xdr:cNvSpPr>
          </xdr:nvSpPr>
          <xdr:spPr bwMode="auto">
            <a:xfrm>
              <a:off x="1660991" y="5428137"/>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C0006930-4D93-4691-8BAC-1F0BCD168B12}"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grpSp>
      <xdr:grpSp>
        <xdr:nvGrpSpPr>
          <xdr:cNvPr id="66099064" name="Group 417">
            <a:extLst>
              <a:ext uri="{FF2B5EF4-FFF2-40B4-BE49-F238E27FC236}">
                <a16:creationId xmlns:a16="http://schemas.microsoft.com/office/drawing/2014/main" id="{C76870CD-201F-431E-8E5B-48239531802A}"/>
              </a:ext>
            </a:extLst>
          </xdr:cNvPr>
          <xdr:cNvGrpSpPr>
            <a:grpSpLocks/>
          </xdr:cNvGrpSpPr>
        </xdr:nvGrpSpPr>
        <xdr:grpSpPr bwMode="auto">
          <a:xfrm>
            <a:off x="3676399" y="5306247"/>
            <a:ext cx="655962" cy="294452"/>
            <a:chOff x="1371357" y="5286375"/>
            <a:chExt cx="664680" cy="296863"/>
          </a:xfrm>
        </xdr:grpSpPr>
        <xdr:sp macro="" textlink="">
          <xdr:nvSpPr>
            <xdr:cNvPr id="419" name="Text Box 1092">
              <a:extLst>
                <a:ext uri="{FF2B5EF4-FFF2-40B4-BE49-F238E27FC236}">
                  <a16:creationId xmlns:a16="http://schemas.microsoft.com/office/drawing/2014/main" id="{D12D1C61-FA44-457D-8E69-C400B7C5CEB4}"/>
                </a:ext>
              </a:extLst>
            </xdr:cNvPr>
            <xdr:cNvSpPr txBox="1">
              <a:spLocks noChangeArrowheads="1"/>
            </xdr:cNvSpPr>
          </xdr:nvSpPr>
          <xdr:spPr bwMode="auto">
            <a:xfrm>
              <a:off x="1402442" y="5282729"/>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44">
          <xdr:nvSpPr>
            <xdr:cNvPr id="420" name="Text Box 1093">
              <a:extLst>
                <a:ext uri="{FF2B5EF4-FFF2-40B4-BE49-F238E27FC236}">
                  <a16:creationId xmlns:a16="http://schemas.microsoft.com/office/drawing/2014/main" id="{B362A801-78A9-4E5B-893C-CE7093A22D3B}"/>
                </a:ext>
              </a:extLst>
            </xdr:cNvPr>
            <xdr:cNvSpPr txBox="1">
              <a:spLocks noChangeArrowheads="1" noTextEdit="1"/>
            </xdr:cNvSpPr>
          </xdr:nvSpPr>
          <xdr:spPr bwMode="auto">
            <a:xfrm>
              <a:off x="1652725" y="5302117"/>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E882CEE1-7403-4C2F-B310-79F6F43014C3}"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sp macro="" textlink="">
          <xdr:nvSpPr>
            <xdr:cNvPr id="421" name="Text Box 1095">
              <a:extLst>
                <a:ext uri="{FF2B5EF4-FFF2-40B4-BE49-F238E27FC236}">
                  <a16:creationId xmlns:a16="http://schemas.microsoft.com/office/drawing/2014/main" id="{592DD7C9-FFFA-42CC-A51A-873FAEA79BF8}"/>
                </a:ext>
              </a:extLst>
            </xdr:cNvPr>
            <xdr:cNvSpPr txBox="1">
              <a:spLocks noChangeArrowheads="1"/>
            </xdr:cNvSpPr>
          </xdr:nvSpPr>
          <xdr:spPr bwMode="auto">
            <a:xfrm>
              <a:off x="1373563" y="5428137"/>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44">
          <xdr:nvSpPr>
            <xdr:cNvPr id="422" name="Text Box 1096">
              <a:extLst>
                <a:ext uri="{FF2B5EF4-FFF2-40B4-BE49-F238E27FC236}">
                  <a16:creationId xmlns:a16="http://schemas.microsoft.com/office/drawing/2014/main" id="{7EEA2E6B-7029-4E95-85E4-3E29B9BA5B33}"/>
                </a:ext>
              </a:extLst>
            </xdr:cNvPr>
            <xdr:cNvSpPr txBox="1">
              <a:spLocks noChangeArrowheads="1" noTextEdit="1"/>
            </xdr:cNvSpPr>
          </xdr:nvSpPr>
          <xdr:spPr bwMode="auto">
            <a:xfrm>
              <a:off x="1662351" y="5428137"/>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B2ED04F3-5525-4A83-A832-91D62F9BA4E1}"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grpSp>
      <xdr:sp macro="" textlink="">
        <xdr:nvSpPr>
          <xdr:cNvPr id="423" name="Text Box 609">
            <a:extLst>
              <a:ext uri="{FF2B5EF4-FFF2-40B4-BE49-F238E27FC236}">
                <a16:creationId xmlns:a16="http://schemas.microsoft.com/office/drawing/2014/main" id="{3742BC71-1AE7-4BF2-A9C4-E72F6AF4C16C}"/>
              </a:ext>
            </a:extLst>
          </xdr:cNvPr>
          <xdr:cNvSpPr txBox="1">
            <a:spLocks noChangeArrowheads="1"/>
          </xdr:cNvSpPr>
        </xdr:nvSpPr>
        <xdr:spPr bwMode="auto">
          <a:xfrm>
            <a:off x="3251076" y="5331476"/>
            <a:ext cx="4085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2k</a:t>
            </a:r>
          </a:p>
        </xdr:txBody>
      </xdr:sp>
      <xdr:sp macro="" textlink="">
        <xdr:nvSpPr>
          <xdr:cNvPr id="424" name="Text Box 609">
            <a:extLst>
              <a:ext uri="{FF2B5EF4-FFF2-40B4-BE49-F238E27FC236}">
                <a16:creationId xmlns:a16="http://schemas.microsoft.com/office/drawing/2014/main" id="{3C08100D-2050-4B26-82E6-7E7F20A07FE0}"/>
              </a:ext>
            </a:extLst>
          </xdr:cNvPr>
          <xdr:cNvSpPr txBox="1">
            <a:spLocks noChangeArrowheads="1"/>
          </xdr:cNvSpPr>
        </xdr:nvSpPr>
        <xdr:spPr bwMode="auto">
          <a:xfrm>
            <a:off x="5588078" y="5331476"/>
            <a:ext cx="418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4k</a:t>
            </a:r>
          </a:p>
        </xdr:txBody>
      </xdr:sp>
      <xdr:sp macro="" textlink="">
        <xdr:nvSpPr>
          <xdr:cNvPr id="425" name="Text Box 609">
            <a:extLst>
              <a:ext uri="{FF2B5EF4-FFF2-40B4-BE49-F238E27FC236}">
                <a16:creationId xmlns:a16="http://schemas.microsoft.com/office/drawing/2014/main" id="{11183F8F-8235-44E2-9F02-E16A320EB8FD}"/>
              </a:ext>
            </a:extLst>
          </xdr:cNvPr>
          <xdr:cNvSpPr txBox="1">
            <a:spLocks noChangeArrowheads="1"/>
          </xdr:cNvSpPr>
        </xdr:nvSpPr>
        <xdr:spPr bwMode="auto">
          <a:xfrm>
            <a:off x="6699579" y="5331476"/>
            <a:ext cx="418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5k</a:t>
            </a:r>
          </a:p>
        </xdr:txBody>
      </xdr:sp>
      <xdr:sp macro="" textlink="">
        <xdr:nvSpPr>
          <xdr:cNvPr id="426" name="Text Box 609">
            <a:extLst>
              <a:ext uri="{FF2B5EF4-FFF2-40B4-BE49-F238E27FC236}">
                <a16:creationId xmlns:a16="http://schemas.microsoft.com/office/drawing/2014/main" id="{C3EFB010-D398-4990-88DE-7EFB63915C41}"/>
              </a:ext>
            </a:extLst>
          </xdr:cNvPr>
          <xdr:cNvSpPr txBox="1">
            <a:spLocks noChangeArrowheads="1"/>
          </xdr:cNvSpPr>
        </xdr:nvSpPr>
        <xdr:spPr bwMode="auto">
          <a:xfrm>
            <a:off x="7868079" y="5341091"/>
            <a:ext cx="4085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6k</a:t>
            </a:r>
          </a:p>
        </xdr:txBody>
      </xdr:sp>
      <xdr:sp macro="" textlink="">
        <xdr:nvSpPr>
          <xdr:cNvPr id="427" name="Text Box 609">
            <a:extLst>
              <a:ext uri="{FF2B5EF4-FFF2-40B4-BE49-F238E27FC236}">
                <a16:creationId xmlns:a16="http://schemas.microsoft.com/office/drawing/2014/main" id="{F922ECF1-D36D-4480-80F9-E59D0924284D}"/>
              </a:ext>
            </a:extLst>
          </xdr:cNvPr>
          <xdr:cNvSpPr txBox="1">
            <a:spLocks noChangeArrowheads="1"/>
          </xdr:cNvSpPr>
        </xdr:nvSpPr>
        <xdr:spPr bwMode="auto">
          <a:xfrm>
            <a:off x="9122080" y="5341091"/>
            <a:ext cx="399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7k</a:t>
            </a:r>
          </a:p>
        </xdr:txBody>
      </xdr:sp>
      <xdr:sp macro="" textlink="">
        <xdr:nvSpPr>
          <xdr:cNvPr id="428" name="Text Box 609">
            <a:extLst>
              <a:ext uri="{FF2B5EF4-FFF2-40B4-BE49-F238E27FC236}">
                <a16:creationId xmlns:a16="http://schemas.microsoft.com/office/drawing/2014/main" id="{5EDC2A1F-62F2-4750-8CC1-57456FB53E9D}"/>
              </a:ext>
            </a:extLst>
          </xdr:cNvPr>
          <xdr:cNvSpPr txBox="1">
            <a:spLocks noChangeArrowheads="1"/>
          </xdr:cNvSpPr>
        </xdr:nvSpPr>
        <xdr:spPr bwMode="auto">
          <a:xfrm>
            <a:off x="10338081" y="5341091"/>
            <a:ext cx="4085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8k</a:t>
            </a:r>
          </a:p>
        </xdr:txBody>
      </xdr:sp>
      <xdr:grpSp>
        <xdr:nvGrpSpPr>
          <xdr:cNvPr id="66099071" name="Group 428">
            <a:extLst>
              <a:ext uri="{FF2B5EF4-FFF2-40B4-BE49-F238E27FC236}">
                <a16:creationId xmlns:a16="http://schemas.microsoft.com/office/drawing/2014/main" id="{F5838A20-DD16-4E94-A497-3D530783726F}"/>
              </a:ext>
            </a:extLst>
          </xdr:cNvPr>
          <xdr:cNvGrpSpPr>
            <a:grpSpLocks/>
          </xdr:cNvGrpSpPr>
        </xdr:nvGrpSpPr>
        <xdr:grpSpPr bwMode="auto">
          <a:xfrm>
            <a:off x="4871551" y="5299396"/>
            <a:ext cx="655962" cy="294452"/>
            <a:chOff x="1371357" y="5286375"/>
            <a:chExt cx="664680" cy="296863"/>
          </a:xfrm>
        </xdr:grpSpPr>
        <xdr:sp macro="" textlink="">
          <xdr:nvSpPr>
            <xdr:cNvPr id="430" name="Text Box 1092">
              <a:extLst>
                <a:ext uri="{FF2B5EF4-FFF2-40B4-BE49-F238E27FC236}">
                  <a16:creationId xmlns:a16="http://schemas.microsoft.com/office/drawing/2014/main" id="{0A711B3F-DBB5-4953-946D-656E1176D108}"/>
                </a:ext>
              </a:extLst>
            </xdr:cNvPr>
            <xdr:cNvSpPr txBox="1">
              <a:spLocks noChangeArrowheads="1"/>
            </xdr:cNvSpPr>
          </xdr:nvSpPr>
          <xdr:spPr bwMode="auto">
            <a:xfrm>
              <a:off x="1404316" y="5289636"/>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57">
          <xdr:nvSpPr>
            <xdr:cNvPr id="431" name="Text Box 1093">
              <a:extLst>
                <a:ext uri="{FF2B5EF4-FFF2-40B4-BE49-F238E27FC236}">
                  <a16:creationId xmlns:a16="http://schemas.microsoft.com/office/drawing/2014/main" id="{7A5BDC1D-EE75-4682-AFC8-ADB376B98BC8}"/>
                </a:ext>
              </a:extLst>
            </xdr:cNvPr>
            <xdr:cNvSpPr txBox="1">
              <a:spLocks noChangeArrowheads="1" noTextEdit="1"/>
            </xdr:cNvSpPr>
          </xdr:nvSpPr>
          <xdr:spPr bwMode="auto">
            <a:xfrm>
              <a:off x="1654599" y="5309024"/>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19707A03-FA9C-49D1-A777-90E3E3036A14}"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sp macro="" textlink="">
          <xdr:nvSpPr>
            <xdr:cNvPr id="432" name="Text Box 1095">
              <a:extLst>
                <a:ext uri="{FF2B5EF4-FFF2-40B4-BE49-F238E27FC236}">
                  <a16:creationId xmlns:a16="http://schemas.microsoft.com/office/drawing/2014/main" id="{2B081CD0-213D-4D1A-BCFC-EC1D4C144CC5}"/>
                </a:ext>
              </a:extLst>
            </xdr:cNvPr>
            <xdr:cNvSpPr txBox="1">
              <a:spLocks noChangeArrowheads="1"/>
            </xdr:cNvSpPr>
          </xdr:nvSpPr>
          <xdr:spPr bwMode="auto">
            <a:xfrm>
              <a:off x="1375437" y="5425350"/>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57">
          <xdr:nvSpPr>
            <xdr:cNvPr id="433" name="Text Box 1096">
              <a:extLst>
                <a:ext uri="{FF2B5EF4-FFF2-40B4-BE49-F238E27FC236}">
                  <a16:creationId xmlns:a16="http://schemas.microsoft.com/office/drawing/2014/main" id="{04CAA362-7586-47CC-845A-CFBF1C47B534}"/>
                </a:ext>
              </a:extLst>
            </xdr:cNvPr>
            <xdr:cNvSpPr txBox="1">
              <a:spLocks noChangeArrowheads="1" noTextEdit="1"/>
            </xdr:cNvSpPr>
          </xdr:nvSpPr>
          <xdr:spPr bwMode="auto">
            <a:xfrm>
              <a:off x="1654599" y="5425350"/>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1801337F-BBAC-46FB-A773-3AD6C674ED70}" type="TxLink">
                <a:rPr lang="en-US" sz="1000" b="0" i="0" u="none" strike="noStrike" baseline="0">
                  <a:solidFill>
                    <a:srgbClr val="000000"/>
                  </a:solidFill>
                  <a:latin typeface="Arial"/>
                  <a:cs typeface="Arial"/>
                </a:rPr>
                <a:pPr algn="r" rtl="0">
                  <a:defRPr sz="1000"/>
                </a:pPr>
                <a:t>-13</a:t>
              </a:fld>
              <a:endParaRPr lang="en-US" sz="1000" b="0" i="0" u="none" strike="noStrike" baseline="0">
                <a:solidFill>
                  <a:srgbClr val="000000"/>
                </a:solidFill>
                <a:latin typeface="Arial"/>
                <a:cs typeface="Arial"/>
              </a:endParaRPr>
            </a:p>
          </xdr:txBody>
        </xdr:sp>
      </xdr:grpSp>
      <xdr:grpSp>
        <xdr:nvGrpSpPr>
          <xdr:cNvPr id="66099072" name="Group 433">
            <a:extLst>
              <a:ext uri="{FF2B5EF4-FFF2-40B4-BE49-F238E27FC236}">
                <a16:creationId xmlns:a16="http://schemas.microsoft.com/office/drawing/2014/main" id="{4C19D67C-50F7-4C33-8B07-CD72A821CFA8}"/>
              </a:ext>
            </a:extLst>
          </xdr:cNvPr>
          <xdr:cNvGrpSpPr>
            <a:grpSpLocks/>
          </xdr:cNvGrpSpPr>
        </xdr:nvGrpSpPr>
        <xdr:grpSpPr bwMode="auto">
          <a:xfrm>
            <a:off x="5986129" y="5299394"/>
            <a:ext cx="655962" cy="294452"/>
            <a:chOff x="1371357" y="5286375"/>
            <a:chExt cx="664680" cy="296863"/>
          </a:xfrm>
        </xdr:grpSpPr>
        <xdr:sp macro="" textlink="">
          <xdr:nvSpPr>
            <xdr:cNvPr id="435" name="Text Box 1092">
              <a:extLst>
                <a:ext uri="{FF2B5EF4-FFF2-40B4-BE49-F238E27FC236}">
                  <a16:creationId xmlns:a16="http://schemas.microsoft.com/office/drawing/2014/main" id="{96A38274-1FCF-40DE-8FF3-756AC795E0CE}"/>
                </a:ext>
              </a:extLst>
            </xdr:cNvPr>
            <xdr:cNvSpPr txBox="1">
              <a:spLocks noChangeArrowheads="1"/>
            </xdr:cNvSpPr>
          </xdr:nvSpPr>
          <xdr:spPr bwMode="auto">
            <a:xfrm>
              <a:off x="1401198" y="5289638"/>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69">
          <xdr:nvSpPr>
            <xdr:cNvPr id="436" name="Text Box 1093">
              <a:extLst>
                <a:ext uri="{FF2B5EF4-FFF2-40B4-BE49-F238E27FC236}">
                  <a16:creationId xmlns:a16="http://schemas.microsoft.com/office/drawing/2014/main" id="{6DF622FC-717D-4743-B4EA-80D9D7203AE6}"/>
                </a:ext>
              </a:extLst>
            </xdr:cNvPr>
            <xdr:cNvSpPr txBox="1">
              <a:spLocks noChangeArrowheads="1" noTextEdit="1"/>
            </xdr:cNvSpPr>
          </xdr:nvSpPr>
          <xdr:spPr bwMode="auto">
            <a:xfrm>
              <a:off x="1651481" y="5309026"/>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564D4D2A-319D-46D0-9672-532FEBAF991D}"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sp macro="" textlink="">
          <xdr:nvSpPr>
            <xdr:cNvPr id="437" name="Text Box 1095">
              <a:extLst>
                <a:ext uri="{FF2B5EF4-FFF2-40B4-BE49-F238E27FC236}">
                  <a16:creationId xmlns:a16="http://schemas.microsoft.com/office/drawing/2014/main" id="{AC6C98B6-294E-4442-9D28-2DBE6E884FF3}"/>
                </a:ext>
              </a:extLst>
            </xdr:cNvPr>
            <xdr:cNvSpPr txBox="1">
              <a:spLocks noChangeArrowheads="1"/>
            </xdr:cNvSpPr>
          </xdr:nvSpPr>
          <xdr:spPr bwMode="auto">
            <a:xfrm>
              <a:off x="1372319" y="5425352"/>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69">
          <xdr:nvSpPr>
            <xdr:cNvPr id="438" name="Text Box 1096">
              <a:extLst>
                <a:ext uri="{FF2B5EF4-FFF2-40B4-BE49-F238E27FC236}">
                  <a16:creationId xmlns:a16="http://schemas.microsoft.com/office/drawing/2014/main" id="{B420990D-0FBA-4C89-ADF4-D3E250248C54}"/>
                </a:ext>
              </a:extLst>
            </xdr:cNvPr>
            <xdr:cNvSpPr txBox="1">
              <a:spLocks noChangeArrowheads="1" noTextEdit="1"/>
            </xdr:cNvSpPr>
          </xdr:nvSpPr>
          <xdr:spPr bwMode="auto">
            <a:xfrm>
              <a:off x="1651481" y="5425352"/>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CECCAEDD-1E73-4FE7-A1A6-2D4E1F2CD898}" type="TxLink">
                <a:rPr lang="en-US" sz="1000" b="0" i="0" u="none" strike="noStrike" baseline="0">
                  <a:solidFill>
                    <a:srgbClr val="000000"/>
                  </a:solidFill>
                  <a:latin typeface="Arial"/>
                  <a:cs typeface="Arial"/>
                </a:rPr>
                <a:pPr algn="r" rtl="0">
                  <a:defRPr sz="1000"/>
                </a:pPr>
                <a:t>-14</a:t>
              </a:fld>
              <a:endParaRPr lang="en-US" sz="1000" b="0" i="0" u="none" strike="noStrike" baseline="0">
                <a:solidFill>
                  <a:srgbClr val="000000"/>
                </a:solidFill>
                <a:latin typeface="Arial"/>
                <a:cs typeface="Arial"/>
              </a:endParaRPr>
            </a:p>
          </xdr:txBody>
        </xdr:sp>
      </xdr:grpSp>
      <xdr:grpSp>
        <xdr:nvGrpSpPr>
          <xdr:cNvPr id="66099073" name="Group 438">
            <a:extLst>
              <a:ext uri="{FF2B5EF4-FFF2-40B4-BE49-F238E27FC236}">
                <a16:creationId xmlns:a16="http://schemas.microsoft.com/office/drawing/2014/main" id="{32B0E538-6F87-4DD4-9AE7-92CEDE77990A}"/>
              </a:ext>
            </a:extLst>
          </xdr:cNvPr>
          <xdr:cNvGrpSpPr>
            <a:grpSpLocks/>
          </xdr:cNvGrpSpPr>
        </xdr:nvGrpSpPr>
        <xdr:grpSpPr bwMode="auto">
          <a:xfrm>
            <a:off x="7107424" y="5299395"/>
            <a:ext cx="655962" cy="294452"/>
            <a:chOff x="1371357" y="5286375"/>
            <a:chExt cx="664680" cy="296863"/>
          </a:xfrm>
        </xdr:grpSpPr>
        <xdr:sp macro="" textlink="">
          <xdr:nvSpPr>
            <xdr:cNvPr id="440" name="Text Box 1092">
              <a:extLst>
                <a:ext uri="{FF2B5EF4-FFF2-40B4-BE49-F238E27FC236}">
                  <a16:creationId xmlns:a16="http://schemas.microsoft.com/office/drawing/2014/main" id="{C69A819C-0556-4A58-825E-94B51EA1D9B2}"/>
                </a:ext>
              </a:extLst>
            </xdr:cNvPr>
            <xdr:cNvSpPr txBox="1">
              <a:spLocks noChangeArrowheads="1"/>
            </xdr:cNvSpPr>
          </xdr:nvSpPr>
          <xdr:spPr bwMode="auto">
            <a:xfrm>
              <a:off x="1400900" y="5289637"/>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82">
          <xdr:nvSpPr>
            <xdr:cNvPr id="441" name="Text Box 1093">
              <a:extLst>
                <a:ext uri="{FF2B5EF4-FFF2-40B4-BE49-F238E27FC236}">
                  <a16:creationId xmlns:a16="http://schemas.microsoft.com/office/drawing/2014/main" id="{E4E2D0F6-C813-47D6-A624-A0ABFE89F492}"/>
                </a:ext>
              </a:extLst>
            </xdr:cNvPr>
            <xdr:cNvSpPr txBox="1">
              <a:spLocks noChangeArrowheads="1" noTextEdit="1"/>
            </xdr:cNvSpPr>
          </xdr:nvSpPr>
          <xdr:spPr bwMode="auto">
            <a:xfrm>
              <a:off x="1651183" y="5309025"/>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3E3C8956-6EDE-462F-A887-C5337F921241}"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sp macro="" textlink="">
          <xdr:nvSpPr>
            <xdr:cNvPr id="442" name="Text Box 1095">
              <a:extLst>
                <a:ext uri="{FF2B5EF4-FFF2-40B4-BE49-F238E27FC236}">
                  <a16:creationId xmlns:a16="http://schemas.microsoft.com/office/drawing/2014/main" id="{DC563273-3362-41C1-B6A7-364A3BA9A94D}"/>
                </a:ext>
              </a:extLst>
            </xdr:cNvPr>
            <xdr:cNvSpPr txBox="1">
              <a:spLocks noChangeArrowheads="1"/>
            </xdr:cNvSpPr>
          </xdr:nvSpPr>
          <xdr:spPr bwMode="auto">
            <a:xfrm>
              <a:off x="1372021" y="5425351"/>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82">
          <xdr:nvSpPr>
            <xdr:cNvPr id="443" name="Text Box 1096">
              <a:extLst>
                <a:ext uri="{FF2B5EF4-FFF2-40B4-BE49-F238E27FC236}">
                  <a16:creationId xmlns:a16="http://schemas.microsoft.com/office/drawing/2014/main" id="{CDF172E1-2712-479B-88B5-7C772DC0F8C9}"/>
                </a:ext>
              </a:extLst>
            </xdr:cNvPr>
            <xdr:cNvSpPr txBox="1">
              <a:spLocks noChangeArrowheads="1" noTextEdit="1"/>
            </xdr:cNvSpPr>
          </xdr:nvSpPr>
          <xdr:spPr bwMode="auto">
            <a:xfrm>
              <a:off x="1651183" y="5425351"/>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E70EF2F8-D84F-4CC2-96BE-C4A5F09D49FB}" type="TxLink">
                <a:rPr lang="en-US" sz="1000" b="0" i="0" u="none" strike="noStrike" baseline="0">
                  <a:solidFill>
                    <a:srgbClr val="000000"/>
                  </a:solidFill>
                  <a:latin typeface="Arial"/>
                  <a:cs typeface="Arial"/>
                </a:rPr>
                <a:pPr algn="r" rtl="0">
                  <a:defRPr sz="1000"/>
                </a:pPr>
                <a:t>-15</a:t>
              </a:fld>
              <a:endParaRPr lang="en-US" sz="1000" b="0" i="0" u="none" strike="noStrike" baseline="0">
                <a:solidFill>
                  <a:srgbClr val="000000"/>
                </a:solidFill>
                <a:latin typeface="Arial"/>
                <a:cs typeface="Arial"/>
              </a:endParaRPr>
            </a:p>
          </xdr:txBody>
        </xdr:sp>
      </xdr:grpSp>
      <xdr:grpSp>
        <xdr:nvGrpSpPr>
          <xdr:cNvPr id="66099074" name="Group 443">
            <a:extLst>
              <a:ext uri="{FF2B5EF4-FFF2-40B4-BE49-F238E27FC236}">
                <a16:creationId xmlns:a16="http://schemas.microsoft.com/office/drawing/2014/main" id="{A965DAF1-D453-43D8-9331-CB236C1B3A15}"/>
              </a:ext>
            </a:extLst>
          </xdr:cNvPr>
          <xdr:cNvGrpSpPr>
            <a:grpSpLocks/>
          </xdr:cNvGrpSpPr>
        </xdr:nvGrpSpPr>
        <xdr:grpSpPr bwMode="auto">
          <a:xfrm>
            <a:off x="8329435" y="5306248"/>
            <a:ext cx="655962" cy="294452"/>
            <a:chOff x="1371357" y="5286375"/>
            <a:chExt cx="664680" cy="296863"/>
          </a:xfrm>
        </xdr:grpSpPr>
        <xdr:sp macro="" textlink="">
          <xdr:nvSpPr>
            <xdr:cNvPr id="445" name="Text Box 1092">
              <a:extLst>
                <a:ext uri="{FF2B5EF4-FFF2-40B4-BE49-F238E27FC236}">
                  <a16:creationId xmlns:a16="http://schemas.microsoft.com/office/drawing/2014/main" id="{20683E89-0B4F-49B6-9520-CA1BDC348537}"/>
                </a:ext>
              </a:extLst>
            </xdr:cNvPr>
            <xdr:cNvSpPr txBox="1">
              <a:spLocks noChangeArrowheads="1"/>
            </xdr:cNvSpPr>
          </xdr:nvSpPr>
          <xdr:spPr bwMode="auto">
            <a:xfrm>
              <a:off x="1404435" y="5282728"/>
              <a:ext cx="375424"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94">
          <xdr:nvSpPr>
            <xdr:cNvPr id="446" name="Text Box 1093">
              <a:extLst>
                <a:ext uri="{FF2B5EF4-FFF2-40B4-BE49-F238E27FC236}">
                  <a16:creationId xmlns:a16="http://schemas.microsoft.com/office/drawing/2014/main" id="{5C7415E6-EDBC-4827-A8F3-E6E664F083D2}"/>
                </a:ext>
              </a:extLst>
            </xdr:cNvPr>
            <xdr:cNvSpPr txBox="1">
              <a:spLocks noChangeArrowheads="1" noTextEdit="1"/>
            </xdr:cNvSpPr>
          </xdr:nvSpPr>
          <xdr:spPr bwMode="auto">
            <a:xfrm>
              <a:off x="1664344" y="5302116"/>
              <a:ext cx="365798"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1A185DDB-DC34-485C-8571-A9445E77D668}"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sp macro="" textlink="">
          <xdr:nvSpPr>
            <xdr:cNvPr id="447" name="Text Box 1095">
              <a:extLst>
                <a:ext uri="{FF2B5EF4-FFF2-40B4-BE49-F238E27FC236}">
                  <a16:creationId xmlns:a16="http://schemas.microsoft.com/office/drawing/2014/main" id="{F15055B7-0A63-4741-AB8E-BD3FB47A2B74}"/>
                </a:ext>
              </a:extLst>
            </xdr:cNvPr>
            <xdr:cNvSpPr txBox="1">
              <a:spLocks noChangeArrowheads="1"/>
            </xdr:cNvSpPr>
          </xdr:nvSpPr>
          <xdr:spPr bwMode="auto">
            <a:xfrm>
              <a:off x="1375556" y="5428136"/>
              <a:ext cx="394677"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94">
          <xdr:nvSpPr>
            <xdr:cNvPr id="448" name="Text Box 1096">
              <a:extLst>
                <a:ext uri="{FF2B5EF4-FFF2-40B4-BE49-F238E27FC236}">
                  <a16:creationId xmlns:a16="http://schemas.microsoft.com/office/drawing/2014/main" id="{47E483D8-86BA-4D37-BBE9-E1E01DE51FF0}"/>
                </a:ext>
              </a:extLst>
            </xdr:cNvPr>
            <xdr:cNvSpPr txBox="1">
              <a:spLocks noChangeArrowheads="1" noTextEdit="1"/>
            </xdr:cNvSpPr>
          </xdr:nvSpPr>
          <xdr:spPr bwMode="auto">
            <a:xfrm>
              <a:off x="1664344" y="5428136"/>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FE1894CC-8289-4469-98F6-B43F006BF9C1}" type="TxLink">
                <a:rPr lang="en-US" sz="1000" b="0" i="0" u="none" strike="noStrike" baseline="0">
                  <a:solidFill>
                    <a:srgbClr val="000000"/>
                  </a:solidFill>
                  <a:latin typeface="Arial"/>
                  <a:cs typeface="Arial"/>
                </a:rPr>
                <a:pPr algn="r" rtl="0">
                  <a:defRPr sz="1000"/>
                </a:pPr>
                <a:t>-14</a:t>
              </a:fld>
              <a:endParaRPr lang="en-US" sz="1000" b="0" i="0" u="none" strike="noStrike" baseline="0">
                <a:solidFill>
                  <a:srgbClr val="000000"/>
                </a:solidFill>
                <a:latin typeface="Arial"/>
                <a:cs typeface="Arial"/>
              </a:endParaRPr>
            </a:p>
          </xdr:txBody>
        </xdr:sp>
      </xdr:grpSp>
      <xdr:grpSp>
        <xdr:nvGrpSpPr>
          <xdr:cNvPr id="66099075" name="Group 448">
            <a:extLst>
              <a:ext uri="{FF2B5EF4-FFF2-40B4-BE49-F238E27FC236}">
                <a16:creationId xmlns:a16="http://schemas.microsoft.com/office/drawing/2014/main" id="{1AFB5432-359A-4F45-BC4B-7BF304CB6559}"/>
              </a:ext>
            </a:extLst>
          </xdr:cNvPr>
          <xdr:cNvGrpSpPr>
            <a:grpSpLocks/>
          </xdr:cNvGrpSpPr>
        </xdr:nvGrpSpPr>
        <xdr:grpSpPr bwMode="auto">
          <a:xfrm>
            <a:off x="9585016" y="5306248"/>
            <a:ext cx="655962" cy="294452"/>
            <a:chOff x="1371357" y="5286375"/>
            <a:chExt cx="664680" cy="296863"/>
          </a:xfrm>
        </xdr:grpSpPr>
        <xdr:sp macro="" textlink="">
          <xdr:nvSpPr>
            <xdr:cNvPr id="450" name="Text Box 1092">
              <a:extLst>
                <a:ext uri="{FF2B5EF4-FFF2-40B4-BE49-F238E27FC236}">
                  <a16:creationId xmlns:a16="http://schemas.microsoft.com/office/drawing/2014/main" id="{3B7C19FA-7286-4BD2-9A62-9890E382848B}"/>
                </a:ext>
              </a:extLst>
            </xdr:cNvPr>
            <xdr:cNvSpPr txBox="1">
              <a:spLocks noChangeArrowheads="1"/>
            </xdr:cNvSpPr>
          </xdr:nvSpPr>
          <xdr:spPr bwMode="auto">
            <a:xfrm>
              <a:off x="1402834" y="5282728"/>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107">
          <xdr:nvSpPr>
            <xdr:cNvPr id="451" name="Text Box 1093">
              <a:extLst>
                <a:ext uri="{FF2B5EF4-FFF2-40B4-BE49-F238E27FC236}">
                  <a16:creationId xmlns:a16="http://schemas.microsoft.com/office/drawing/2014/main" id="{8C4ACDEA-96A2-422B-A35B-A51B144B67C7}"/>
                </a:ext>
              </a:extLst>
            </xdr:cNvPr>
            <xdr:cNvSpPr txBox="1">
              <a:spLocks noChangeArrowheads="1" noTextEdit="1"/>
            </xdr:cNvSpPr>
          </xdr:nvSpPr>
          <xdr:spPr bwMode="auto">
            <a:xfrm>
              <a:off x="1662743" y="5302116"/>
              <a:ext cx="365798"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DBC1829F-A070-42F3-8F8C-7DF1C5F8D91B}"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sp macro="" textlink="">
          <xdr:nvSpPr>
            <xdr:cNvPr id="452" name="Text Box 1095">
              <a:extLst>
                <a:ext uri="{FF2B5EF4-FFF2-40B4-BE49-F238E27FC236}">
                  <a16:creationId xmlns:a16="http://schemas.microsoft.com/office/drawing/2014/main" id="{761925A3-2001-4477-B6A7-684AF6DDEDE6}"/>
                </a:ext>
              </a:extLst>
            </xdr:cNvPr>
            <xdr:cNvSpPr txBox="1">
              <a:spLocks noChangeArrowheads="1"/>
            </xdr:cNvSpPr>
          </xdr:nvSpPr>
          <xdr:spPr bwMode="auto">
            <a:xfrm>
              <a:off x="1373955" y="5428136"/>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107">
          <xdr:nvSpPr>
            <xdr:cNvPr id="453" name="Text Box 1096">
              <a:extLst>
                <a:ext uri="{FF2B5EF4-FFF2-40B4-BE49-F238E27FC236}">
                  <a16:creationId xmlns:a16="http://schemas.microsoft.com/office/drawing/2014/main" id="{531D145B-2EFB-4622-A6E9-B1047BDE61A0}"/>
                </a:ext>
              </a:extLst>
            </xdr:cNvPr>
            <xdr:cNvSpPr txBox="1">
              <a:spLocks noChangeArrowheads="1" noTextEdit="1"/>
            </xdr:cNvSpPr>
          </xdr:nvSpPr>
          <xdr:spPr bwMode="auto">
            <a:xfrm>
              <a:off x="1662743" y="5428136"/>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6C82BE62-4FB9-49D5-863E-1E4BF6C56641}" type="TxLink">
                <a:rPr lang="en-US" sz="1000" b="0" i="0" u="none" strike="noStrike" baseline="0">
                  <a:solidFill>
                    <a:srgbClr val="000000"/>
                  </a:solidFill>
                  <a:latin typeface="Arial"/>
                  <a:cs typeface="Arial"/>
                </a:rPr>
                <a:pPr algn="r" rtl="0">
                  <a:defRPr sz="1000"/>
                </a:pPr>
                <a:t>-15</a:t>
              </a:fld>
              <a:endParaRPr lang="en-US" sz="1000" b="0" i="0" u="none" strike="noStrike" baseline="0">
                <a:solidFill>
                  <a:srgbClr val="000000"/>
                </a:solidFill>
                <a:latin typeface="Arial"/>
                <a:cs typeface="Arial"/>
              </a:endParaRPr>
            </a:p>
          </xdr:txBody>
        </xdr:sp>
      </xdr:grpSp>
    </xdr:grpSp>
    <xdr:clientData/>
  </xdr:twoCellAnchor>
  <xdr:twoCellAnchor>
    <xdr:from>
      <xdr:col>3</xdr:col>
      <xdr:colOff>47625</xdr:colOff>
      <xdr:row>9</xdr:row>
      <xdr:rowOff>161925</xdr:rowOff>
    </xdr:from>
    <xdr:to>
      <xdr:col>26</xdr:col>
      <xdr:colOff>333375</xdr:colOff>
      <xdr:row>11</xdr:row>
      <xdr:rowOff>152400</xdr:rowOff>
    </xdr:to>
    <xdr:grpSp>
      <xdr:nvGrpSpPr>
        <xdr:cNvPr id="66098658" name="Group 457">
          <a:extLst>
            <a:ext uri="{FF2B5EF4-FFF2-40B4-BE49-F238E27FC236}">
              <a16:creationId xmlns:a16="http://schemas.microsoft.com/office/drawing/2014/main" id="{3AD01C92-D6B4-4ED5-8F7F-0C1EFFD5F422}"/>
            </a:ext>
          </a:extLst>
        </xdr:cNvPr>
        <xdr:cNvGrpSpPr>
          <a:grpSpLocks/>
        </xdr:cNvGrpSpPr>
      </xdr:nvGrpSpPr>
      <xdr:grpSpPr bwMode="auto">
        <a:xfrm>
          <a:off x="1177018" y="2570389"/>
          <a:ext cx="9280071" cy="317047"/>
          <a:chOff x="1165582" y="2679324"/>
          <a:chExt cx="5901026" cy="321359"/>
        </a:xfrm>
      </xdr:grpSpPr>
      <xdr:sp macro="" textlink="Pacing!C19">
        <xdr:nvSpPr>
          <xdr:cNvPr id="222" name="Text Box 926">
            <a:extLst>
              <a:ext uri="{FF2B5EF4-FFF2-40B4-BE49-F238E27FC236}">
                <a16:creationId xmlns:a16="http://schemas.microsoft.com/office/drawing/2014/main" id="{EE6B1684-0703-4BDC-9DFA-A1906BBAEAA9}"/>
              </a:ext>
            </a:extLst>
          </xdr:cNvPr>
          <xdr:cNvSpPr txBox="1">
            <a:spLocks noChangeArrowheads="1" noTextEdit="1"/>
          </xdr:cNvSpPr>
        </xdr:nvSpPr>
        <xdr:spPr bwMode="auto">
          <a:xfrm>
            <a:off x="1165582" y="2679324"/>
            <a:ext cx="1124864"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8A522959-E2F5-4769-885A-003D47A54B74}" type="TxLink">
              <a:rPr lang="en-US" sz="1000" b="0" i="0" u="none" strike="noStrike" baseline="0">
                <a:solidFill>
                  <a:srgbClr val="000000"/>
                </a:solidFill>
                <a:latin typeface="Arial"/>
                <a:cs typeface="Arial"/>
              </a:rPr>
              <a:pPr algn="ctr" rtl="0">
                <a:defRPr sz="1000"/>
              </a:pPr>
              <a:t>Snoqualmie Tunnel</a:t>
            </a:fld>
            <a:endParaRPr lang="en-US" sz="1000" b="0" i="0" u="none" strike="noStrike" baseline="0">
              <a:solidFill>
                <a:srgbClr val="000000"/>
              </a:solidFill>
              <a:latin typeface="Arial"/>
              <a:cs typeface="Arial"/>
            </a:endParaRPr>
          </a:p>
        </xdr:txBody>
      </xdr:sp>
      <xdr:sp macro="" textlink="Pacing!C20">
        <xdr:nvSpPr>
          <xdr:cNvPr id="386" name="Text Box 1247">
            <a:extLst>
              <a:ext uri="{FF2B5EF4-FFF2-40B4-BE49-F238E27FC236}">
                <a16:creationId xmlns:a16="http://schemas.microsoft.com/office/drawing/2014/main" id="{2BBEFDE4-8BBD-493A-B37B-6E68E46B3421}"/>
              </a:ext>
            </a:extLst>
          </xdr:cNvPr>
          <xdr:cNvSpPr txBox="1">
            <a:spLocks noChangeArrowheads="1" noTextEdit="1"/>
          </xdr:cNvSpPr>
        </xdr:nvSpPr>
        <xdr:spPr bwMode="auto">
          <a:xfrm>
            <a:off x="2338569" y="2679324"/>
            <a:ext cx="1179002"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B5513C4C-77A1-4115-A92C-1CD9310CD1D0}" type="TxLink">
              <a:rPr lang="en-US" sz="1000" b="0" i="0" u="none" strike="noStrike" baseline="0">
                <a:solidFill>
                  <a:srgbClr val="000000"/>
                </a:solidFill>
                <a:latin typeface="Arial"/>
                <a:cs typeface="Arial"/>
              </a:rPr>
              <a:pPr algn="ctr" rtl="0">
                <a:defRPr sz="1000"/>
              </a:pPr>
              <a:t>Snoqualmie Tunnel</a:t>
            </a:fld>
            <a:endParaRPr lang="en-US" sz="1000" b="0" i="0" u="none" strike="noStrike" baseline="0">
              <a:solidFill>
                <a:srgbClr val="000000"/>
              </a:solidFill>
              <a:latin typeface="Arial"/>
              <a:cs typeface="Arial"/>
            </a:endParaRPr>
          </a:p>
        </xdr:txBody>
      </xdr:sp>
      <xdr:sp macro="" textlink="Pacing!C22">
        <xdr:nvSpPr>
          <xdr:cNvPr id="388" name="Text Box 1249">
            <a:extLst>
              <a:ext uri="{FF2B5EF4-FFF2-40B4-BE49-F238E27FC236}">
                <a16:creationId xmlns:a16="http://schemas.microsoft.com/office/drawing/2014/main" id="{54879816-C27A-44C7-BF97-1AB4AA638CB7}"/>
              </a:ext>
            </a:extLst>
          </xdr:cNvPr>
          <xdr:cNvSpPr txBox="1">
            <a:spLocks noChangeArrowheads="1" noTextEdit="1"/>
          </xdr:cNvSpPr>
        </xdr:nvSpPr>
        <xdr:spPr bwMode="auto">
          <a:xfrm>
            <a:off x="4750711" y="2679324"/>
            <a:ext cx="1142910"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C4512421-6AE9-43CB-8A6E-7FCC1DFE6410}" type="TxLink">
              <a:rPr lang="en-US" sz="1000" b="0" i="0" u="none" strike="noStrike" baseline="0">
                <a:solidFill>
                  <a:srgbClr val="000000"/>
                </a:solidFill>
                <a:latin typeface="Arial"/>
                <a:cs typeface="Arial"/>
              </a:rPr>
              <a:pPr algn="ctr" rtl="0">
                <a:defRPr sz="1000"/>
              </a:pPr>
              <a:t>John Wayne Trail</a:t>
            </a:fld>
            <a:endParaRPr lang="en-US" sz="1000" b="0" i="0" u="none" strike="noStrike" baseline="0">
              <a:solidFill>
                <a:srgbClr val="000000"/>
              </a:solidFill>
              <a:latin typeface="Arial"/>
              <a:cs typeface="Arial"/>
            </a:endParaRPr>
          </a:p>
        </xdr:txBody>
      </xdr:sp>
      <xdr:sp macro="" textlink="Pacing!C23">
        <xdr:nvSpPr>
          <xdr:cNvPr id="389" name="Text Box 1250">
            <a:extLst>
              <a:ext uri="{FF2B5EF4-FFF2-40B4-BE49-F238E27FC236}">
                <a16:creationId xmlns:a16="http://schemas.microsoft.com/office/drawing/2014/main" id="{61992F8D-F596-4FBA-9E67-416346D020E5}"/>
              </a:ext>
            </a:extLst>
          </xdr:cNvPr>
          <xdr:cNvSpPr txBox="1">
            <a:spLocks noChangeArrowheads="1" noTextEdit="1"/>
          </xdr:cNvSpPr>
        </xdr:nvSpPr>
        <xdr:spPr bwMode="auto">
          <a:xfrm>
            <a:off x="5941744" y="2679324"/>
            <a:ext cx="1124864"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9C90D44C-C81B-4069-831D-F03F6A1292D6}" type="TxLink">
              <a:rPr lang="en-US" sz="1000" b="0" i="0" u="none" strike="noStrike" baseline="0">
                <a:solidFill>
                  <a:srgbClr val="000000"/>
                </a:solidFill>
                <a:latin typeface="Arial"/>
                <a:cs typeface="Arial"/>
              </a:rPr>
              <a:pPr algn="ctr" rtl="0">
                <a:defRPr sz="1000"/>
              </a:pPr>
              <a:t>John Wayne Trail</a:t>
            </a:fld>
            <a:endParaRPr lang="en-US" sz="1000" b="0" i="0" u="none" strike="noStrike" baseline="0">
              <a:solidFill>
                <a:srgbClr val="000000"/>
              </a:solidFill>
              <a:latin typeface="Arial"/>
              <a:cs typeface="Arial"/>
            </a:endParaRPr>
          </a:p>
        </xdr:txBody>
      </xdr:sp>
      <xdr:sp macro="" textlink="Pacing!C21">
        <xdr:nvSpPr>
          <xdr:cNvPr id="387" name="Text Box 1248">
            <a:extLst>
              <a:ext uri="{FF2B5EF4-FFF2-40B4-BE49-F238E27FC236}">
                <a16:creationId xmlns:a16="http://schemas.microsoft.com/office/drawing/2014/main" id="{406E48FF-30FA-4803-B096-1F8708C1AC1C}"/>
              </a:ext>
            </a:extLst>
          </xdr:cNvPr>
          <xdr:cNvSpPr txBox="1">
            <a:spLocks noChangeArrowheads="1" noTextEdit="1"/>
          </xdr:cNvSpPr>
        </xdr:nvSpPr>
        <xdr:spPr bwMode="auto">
          <a:xfrm>
            <a:off x="3577724" y="2679324"/>
            <a:ext cx="1112834"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364F189D-2C1F-487C-B655-AB18823D5E0B}" type="TxLink">
              <a:rPr lang="en-US" sz="1000" b="0" i="0" u="none" strike="noStrike" baseline="0">
                <a:solidFill>
                  <a:srgbClr val="000000"/>
                </a:solidFill>
                <a:latin typeface="Arial"/>
                <a:cs typeface="Arial"/>
              </a:rPr>
              <a:pPr algn="ctr" rtl="0">
                <a:defRPr sz="1000"/>
              </a:pPr>
              <a:t>John Wayne Trail</a:t>
            </a:fld>
            <a:endParaRPr lang="en-US" sz="1000" b="0" i="0" u="none" strike="noStrike" baseline="0">
              <a:solidFill>
                <a:srgbClr val="000000"/>
              </a:solidFill>
              <a:latin typeface="Arial"/>
              <a:cs typeface="Arial"/>
            </a:endParaRPr>
          </a:p>
        </xdr:txBody>
      </xdr:sp>
    </xdr:grpSp>
    <xdr:clientData/>
  </xdr:twoCellAnchor>
  <xdr:twoCellAnchor>
    <xdr:from>
      <xdr:col>2</xdr:col>
      <xdr:colOff>247650</xdr:colOff>
      <xdr:row>30</xdr:row>
      <xdr:rowOff>76200</xdr:rowOff>
    </xdr:from>
    <xdr:to>
      <xdr:col>27</xdr:col>
      <xdr:colOff>190500</xdr:colOff>
      <xdr:row>48</xdr:row>
      <xdr:rowOff>114300</xdr:rowOff>
    </xdr:to>
    <xdr:grpSp>
      <xdr:nvGrpSpPr>
        <xdr:cNvPr id="66098659" name="Group 433">
          <a:extLst>
            <a:ext uri="{FF2B5EF4-FFF2-40B4-BE49-F238E27FC236}">
              <a16:creationId xmlns:a16="http://schemas.microsoft.com/office/drawing/2014/main" id="{F45B906C-EEA9-4981-997D-54D262E3482D}"/>
            </a:ext>
          </a:extLst>
        </xdr:cNvPr>
        <xdr:cNvGrpSpPr>
          <a:grpSpLocks/>
        </xdr:cNvGrpSpPr>
      </xdr:nvGrpSpPr>
      <xdr:grpSpPr bwMode="auto">
        <a:xfrm>
          <a:off x="764721" y="6036129"/>
          <a:ext cx="9916886" cy="3072492"/>
          <a:chOff x="790575" y="2552700"/>
          <a:chExt cx="9956006" cy="3048000"/>
        </a:xfrm>
      </xdr:grpSpPr>
      <xdr:sp macro="" textlink="">
        <xdr:nvSpPr>
          <xdr:cNvPr id="111" name="Text Box 607">
            <a:extLst>
              <a:ext uri="{FF2B5EF4-FFF2-40B4-BE49-F238E27FC236}">
                <a16:creationId xmlns:a16="http://schemas.microsoft.com/office/drawing/2014/main" id="{3A6823B4-E43C-42A0-ADA4-6F64209CF703}"/>
              </a:ext>
            </a:extLst>
          </xdr:cNvPr>
          <xdr:cNvSpPr txBox="1">
            <a:spLocks noChangeArrowheads="1"/>
          </xdr:cNvSpPr>
        </xdr:nvSpPr>
        <xdr:spPr bwMode="auto">
          <a:xfrm>
            <a:off x="790575" y="5331476"/>
            <a:ext cx="627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8k</a:t>
            </a:r>
          </a:p>
        </xdr:txBody>
      </xdr:sp>
      <xdr:sp macro="" textlink="">
        <xdr:nvSpPr>
          <xdr:cNvPr id="112" name="Text Box 608">
            <a:extLst>
              <a:ext uri="{FF2B5EF4-FFF2-40B4-BE49-F238E27FC236}">
                <a16:creationId xmlns:a16="http://schemas.microsoft.com/office/drawing/2014/main" id="{BE659315-0209-400C-BFB8-28017CAF6B15}"/>
              </a:ext>
            </a:extLst>
          </xdr:cNvPr>
          <xdr:cNvSpPr txBox="1">
            <a:spLocks noChangeArrowheads="1"/>
          </xdr:cNvSpPr>
        </xdr:nvSpPr>
        <xdr:spPr bwMode="auto">
          <a:xfrm>
            <a:off x="2082576" y="5331476"/>
            <a:ext cx="456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9k</a:t>
            </a:r>
          </a:p>
        </xdr:txBody>
      </xdr:sp>
      <xdr:sp macro="" textlink="">
        <xdr:nvSpPr>
          <xdr:cNvPr id="113" name="Text Box 609">
            <a:extLst>
              <a:ext uri="{FF2B5EF4-FFF2-40B4-BE49-F238E27FC236}">
                <a16:creationId xmlns:a16="http://schemas.microsoft.com/office/drawing/2014/main" id="{C3934512-A187-4F30-AEE9-302B9C2F4390}"/>
              </a:ext>
            </a:extLst>
          </xdr:cNvPr>
          <xdr:cNvSpPr txBox="1">
            <a:spLocks noChangeArrowheads="1"/>
          </xdr:cNvSpPr>
        </xdr:nvSpPr>
        <xdr:spPr bwMode="auto">
          <a:xfrm>
            <a:off x="4448077" y="5331476"/>
            <a:ext cx="4085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11k</a:t>
            </a:r>
          </a:p>
        </xdr:txBody>
      </xdr:sp>
      <xdr:grpSp>
        <xdr:nvGrpSpPr>
          <xdr:cNvPr id="66098970" name="Group 411">
            <a:extLst>
              <a:ext uri="{FF2B5EF4-FFF2-40B4-BE49-F238E27FC236}">
                <a16:creationId xmlns:a16="http://schemas.microsoft.com/office/drawing/2014/main" id="{B9A73391-B6E1-433E-AF4C-B3A855CFE54E}"/>
              </a:ext>
            </a:extLst>
          </xdr:cNvPr>
          <xdr:cNvGrpSpPr>
            <a:grpSpLocks/>
          </xdr:cNvGrpSpPr>
        </xdr:nvGrpSpPr>
        <xdr:grpSpPr bwMode="auto">
          <a:xfrm>
            <a:off x="1380526" y="5306248"/>
            <a:ext cx="655962" cy="294452"/>
            <a:chOff x="1371357" y="5286375"/>
            <a:chExt cx="664680" cy="296863"/>
          </a:xfrm>
        </xdr:grpSpPr>
        <xdr:sp macro="" textlink="">
          <xdr:nvSpPr>
            <xdr:cNvPr id="193" name="Text Box 1092">
              <a:extLst>
                <a:ext uri="{FF2B5EF4-FFF2-40B4-BE49-F238E27FC236}">
                  <a16:creationId xmlns:a16="http://schemas.microsoft.com/office/drawing/2014/main" id="{7C25B3EC-7ED7-4D5A-B7A6-CF871A192641}"/>
                </a:ext>
              </a:extLst>
            </xdr:cNvPr>
            <xdr:cNvSpPr txBox="1">
              <a:spLocks noChangeArrowheads="1"/>
            </xdr:cNvSpPr>
          </xdr:nvSpPr>
          <xdr:spPr bwMode="auto">
            <a:xfrm>
              <a:off x="1399273" y="5282728"/>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119">
          <xdr:nvSpPr>
            <xdr:cNvPr id="194" name="Text Box 1093">
              <a:extLst>
                <a:ext uri="{FF2B5EF4-FFF2-40B4-BE49-F238E27FC236}">
                  <a16:creationId xmlns:a16="http://schemas.microsoft.com/office/drawing/2014/main" id="{18CCDA1A-8B78-484A-B01F-C8DC46D2B747}"/>
                </a:ext>
              </a:extLst>
            </xdr:cNvPr>
            <xdr:cNvSpPr txBox="1">
              <a:spLocks noChangeArrowheads="1" noTextEdit="1"/>
            </xdr:cNvSpPr>
          </xdr:nvSpPr>
          <xdr:spPr bwMode="auto">
            <a:xfrm>
              <a:off x="1649555" y="5302116"/>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E1C01B91-40A1-4D53-BED9-112546360368}"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sp macro="" textlink="">
          <xdr:nvSpPr>
            <xdr:cNvPr id="195" name="Text Box 1095">
              <a:extLst>
                <a:ext uri="{FF2B5EF4-FFF2-40B4-BE49-F238E27FC236}">
                  <a16:creationId xmlns:a16="http://schemas.microsoft.com/office/drawing/2014/main" id="{2E2FC57C-40AC-4474-BBF9-28D6D330305A}"/>
                </a:ext>
              </a:extLst>
            </xdr:cNvPr>
            <xdr:cNvSpPr txBox="1">
              <a:spLocks noChangeArrowheads="1"/>
            </xdr:cNvSpPr>
          </xdr:nvSpPr>
          <xdr:spPr bwMode="auto">
            <a:xfrm>
              <a:off x="1370394" y="5428136"/>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119">
          <xdr:nvSpPr>
            <xdr:cNvPr id="196" name="Text Box 1096">
              <a:extLst>
                <a:ext uri="{FF2B5EF4-FFF2-40B4-BE49-F238E27FC236}">
                  <a16:creationId xmlns:a16="http://schemas.microsoft.com/office/drawing/2014/main" id="{0A005277-C533-4510-8412-66065DE667DE}"/>
                </a:ext>
              </a:extLst>
            </xdr:cNvPr>
            <xdr:cNvSpPr txBox="1">
              <a:spLocks noChangeArrowheads="1" noTextEdit="1"/>
            </xdr:cNvSpPr>
          </xdr:nvSpPr>
          <xdr:spPr bwMode="auto">
            <a:xfrm>
              <a:off x="1649555" y="5428136"/>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EF79C5EA-2018-4597-BF5B-A0EFFD746E56}" type="TxLink">
                <a:rPr lang="en-US" sz="1000" b="0" i="0" u="none" strike="noStrike" baseline="0">
                  <a:solidFill>
                    <a:srgbClr val="000000"/>
                  </a:solidFill>
                  <a:latin typeface="Arial"/>
                  <a:cs typeface="Arial"/>
                </a:rPr>
                <a:pPr algn="r" rtl="0">
                  <a:defRPr sz="1000"/>
                </a:pPr>
                <a:t>-14</a:t>
              </a:fld>
              <a:endParaRPr lang="en-US" sz="1000" b="0" i="0" u="none" strike="noStrike" baseline="0">
                <a:solidFill>
                  <a:srgbClr val="000000"/>
                </a:solidFill>
                <a:latin typeface="Arial"/>
                <a:cs typeface="Arial"/>
              </a:endParaRPr>
            </a:p>
          </xdr:txBody>
        </xdr:sp>
      </xdr:grpSp>
      <xdr:grpSp>
        <xdr:nvGrpSpPr>
          <xdr:cNvPr id="66098971" name="Group 419">
            <a:extLst>
              <a:ext uri="{FF2B5EF4-FFF2-40B4-BE49-F238E27FC236}">
                <a16:creationId xmlns:a16="http://schemas.microsoft.com/office/drawing/2014/main" id="{B145403A-2BE5-4562-BCF8-2BF07AFBD4F1}"/>
              </a:ext>
            </a:extLst>
          </xdr:cNvPr>
          <xdr:cNvGrpSpPr>
            <a:grpSpLocks/>
          </xdr:cNvGrpSpPr>
        </xdr:nvGrpSpPr>
        <xdr:grpSpPr bwMode="auto">
          <a:xfrm>
            <a:off x="1110177" y="2552700"/>
            <a:ext cx="9447074" cy="2745325"/>
            <a:chOff x="1103713" y="2571750"/>
            <a:chExt cx="9554762" cy="2717578"/>
          </a:xfrm>
        </xdr:grpSpPr>
        <xdr:grpSp>
          <xdr:nvGrpSpPr>
            <xdr:cNvPr id="66099013" name="Group 418">
              <a:extLst>
                <a:ext uri="{FF2B5EF4-FFF2-40B4-BE49-F238E27FC236}">
                  <a16:creationId xmlns:a16="http://schemas.microsoft.com/office/drawing/2014/main" id="{BFF8E5C4-1719-4A97-9F82-46A26391463E}"/>
                </a:ext>
              </a:extLst>
            </xdr:cNvPr>
            <xdr:cNvGrpSpPr>
              <a:grpSpLocks/>
            </xdr:cNvGrpSpPr>
          </xdr:nvGrpSpPr>
          <xdr:grpSpPr bwMode="auto">
            <a:xfrm>
              <a:off x="1103713" y="2590800"/>
              <a:ext cx="9554762" cy="2698528"/>
              <a:chOff x="1103714" y="2590800"/>
              <a:chExt cx="9430869" cy="2698528"/>
            </a:xfrm>
          </xdr:grpSpPr>
          <xdr:sp macro="" textlink="">
            <xdr:nvSpPr>
              <xdr:cNvPr id="66099022" name="Line 575">
                <a:extLst>
                  <a:ext uri="{FF2B5EF4-FFF2-40B4-BE49-F238E27FC236}">
                    <a16:creationId xmlns:a16="http://schemas.microsoft.com/office/drawing/2014/main" id="{5E31D6D5-8E7D-4569-B23A-5DDF4ECFEA90}"/>
                  </a:ext>
                </a:extLst>
              </xdr:cNvPr>
              <xdr:cNvSpPr>
                <a:spLocks noChangeShapeType="1"/>
              </xdr:cNvSpPr>
            </xdr:nvSpPr>
            <xdr:spPr bwMode="auto">
              <a:xfrm>
                <a:off x="1123170" y="2590800"/>
                <a:ext cx="9391956"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9023" name="Line 574">
                <a:extLst>
                  <a:ext uri="{FF2B5EF4-FFF2-40B4-BE49-F238E27FC236}">
                    <a16:creationId xmlns:a16="http://schemas.microsoft.com/office/drawing/2014/main" id="{E2C424F6-A532-47C0-A3C7-FB164E89C9C5}"/>
                  </a:ext>
                </a:extLst>
              </xdr:cNvPr>
              <xdr:cNvSpPr>
                <a:spLocks noChangeShapeType="1"/>
              </xdr:cNvSpPr>
            </xdr:nvSpPr>
            <xdr:spPr bwMode="auto">
              <a:xfrm>
                <a:off x="10524855" y="2590800"/>
                <a:ext cx="0" cy="2698528"/>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9024" name="Line 576">
                <a:extLst>
                  <a:ext uri="{FF2B5EF4-FFF2-40B4-BE49-F238E27FC236}">
                    <a16:creationId xmlns:a16="http://schemas.microsoft.com/office/drawing/2014/main" id="{94CC66D8-6BF6-4E92-BC98-9480598F60C8}"/>
                  </a:ext>
                </a:extLst>
              </xdr:cNvPr>
              <xdr:cNvSpPr>
                <a:spLocks noChangeShapeType="1"/>
              </xdr:cNvSpPr>
            </xdr:nvSpPr>
            <xdr:spPr bwMode="auto">
              <a:xfrm>
                <a:off x="1113442" y="2699669"/>
                <a:ext cx="9401684"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9025" name="Line 577">
                <a:extLst>
                  <a:ext uri="{FF2B5EF4-FFF2-40B4-BE49-F238E27FC236}">
                    <a16:creationId xmlns:a16="http://schemas.microsoft.com/office/drawing/2014/main" id="{D2F73AFD-E068-4CEF-B3B3-9AAD7D821E15}"/>
                  </a:ext>
                </a:extLst>
              </xdr:cNvPr>
              <xdr:cNvSpPr>
                <a:spLocks noChangeShapeType="1"/>
              </xdr:cNvSpPr>
            </xdr:nvSpPr>
            <xdr:spPr bwMode="auto">
              <a:xfrm>
                <a:off x="1132899" y="2805363"/>
                <a:ext cx="940168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9026" name="Line 578">
                <a:extLst>
                  <a:ext uri="{FF2B5EF4-FFF2-40B4-BE49-F238E27FC236}">
                    <a16:creationId xmlns:a16="http://schemas.microsoft.com/office/drawing/2014/main" id="{AEC46B53-4579-436A-A6A2-A22A52405266}"/>
                  </a:ext>
                </a:extLst>
              </xdr:cNvPr>
              <xdr:cNvSpPr>
                <a:spLocks noChangeShapeType="1"/>
              </xdr:cNvSpPr>
            </xdr:nvSpPr>
            <xdr:spPr bwMode="auto">
              <a:xfrm>
                <a:off x="1132899" y="2933449"/>
                <a:ext cx="937250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9027" name="Line 579">
                <a:extLst>
                  <a:ext uri="{FF2B5EF4-FFF2-40B4-BE49-F238E27FC236}">
                    <a16:creationId xmlns:a16="http://schemas.microsoft.com/office/drawing/2014/main" id="{3FCC9F98-819D-4461-9526-1616786D1DE7}"/>
                  </a:ext>
                </a:extLst>
              </xdr:cNvPr>
              <xdr:cNvSpPr>
                <a:spLocks noChangeShapeType="1"/>
              </xdr:cNvSpPr>
            </xdr:nvSpPr>
            <xdr:spPr bwMode="auto">
              <a:xfrm>
                <a:off x="1113442" y="3042319"/>
                <a:ext cx="941141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9028" name="Line 580">
                <a:extLst>
                  <a:ext uri="{FF2B5EF4-FFF2-40B4-BE49-F238E27FC236}">
                    <a16:creationId xmlns:a16="http://schemas.microsoft.com/office/drawing/2014/main" id="{3994E230-01AD-41A8-AE17-A7CE50840FBB}"/>
                  </a:ext>
                </a:extLst>
              </xdr:cNvPr>
              <xdr:cNvSpPr>
                <a:spLocks noChangeShapeType="1"/>
              </xdr:cNvSpPr>
            </xdr:nvSpPr>
            <xdr:spPr bwMode="auto">
              <a:xfrm>
                <a:off x="1132899" y="3159738"/>
                <a:ext cx="937250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9029" name="Line 581">
                <a:extLst>
                  <a:ext uri="{FF2B5EF4-FFF2-40B4-BE49-F238E27FC236}">
                    <a16:creationId xmlns:a16="http://schemas.microsoft.com/office/drawing/2014/main" id="{8FA68253-DE31-488A-A8B1-F0DD73D9E44C}"/>
                  </a:ext>
                </a:extLst>
              </xdr:cNvPr>
              <xdr:cNvSpPr>
                <a:spLocks noChangeShapeType="1"/>
              </xdr:cNvSpPr>
            </xdr:nvSpPr>
            <xdr:spPr bwMode="auto">
              <a:xfrm>
                <a:off x="1113442" y="3275041"/>
                <a:ext cx="941141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9030" name="Line 582">
                <a:extLst>
                  <a:ext uri="{FF2B5EF4-FFF2-40B4-BE49-F238E27FC236}">
                    <a16:creationId xmlns:a16="http://schemas.microsoft.com/office/drawing/2014/main" id="{0115841D-D1A1-415A-A348-034F8458C4D1}"/>
                  </a:ext>
                </a:extLst>
              </xdr:cNvPr>
              <xdr:cNvSpPr>
                <a:spLocks noChangeShapeType="1"/>
              </xdr:cNvSpPr>
            </xdr:nvSpPr>
            <xdr:spPr bwMode="auto">
              <a:xfrm>
                <a:off x="1123170" y="3383910"/>
                <a:ext cx="9391956"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9031" name="Line 583">
                <a:extLst>
                  <a:ext uri="{FF2B5EF4-FFF2-40B4-BE49-F238E27FC236}">
                    <a16:creationId xmlns:a16="http://schemas.microsoft.com/office/drawing/2014/main" id="{23CD6FC7-D2EC-4679-81A8-B046DB17008B}"/>
                  </a:ext>
                </a:extLst>
              </xdr:cNvPr>
              <xdr:cNvSpPr>
                <a:spLocks noChangeShapeType="1"/>
              </xdr:cNvSpPr>
            </xdr:nvSpPr>
            <xdr:spPr bwMode="auto">
              <a:xfrm>
                <a:off x="1132899" y="3492779"/>
                <a:ext cx="939195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9032" name="Line 584">
                <a:extLst>
                  <a:ext uri="{FF2B5EF4-FFF2-40B4-BE49-F238E27FC236}">
                    <a16:creationId xmlns:a16="http://schemas.microsoft.com/office/drawing/2014/main" id="{14699A4B-D254-4F63-B947-EAD5971E1425}"/>
                  </a:ext>
                </a:extLst>
              </xdr:cNvPr>
              <xdr:cNvSpPr>
                <a:spLocks noChangeShapeType="1"/>
              </xdr:cNvSpPr>
            </xdr:nvSpPr>
            <xdr:spPr bwMode="auto">
              <a:xfrm>
                <a:off x="1142220" y="3598473"/>
                <a:ext cx="937250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9033" name="Line 585">
                <a:extLst>
                  <a:ext uri="{FF2B5EF4-FFF2-40B4-BE49-F238E27FC236}">
                    <a16:creationId xmlns:a16="http://schemas.microsoft.com/office/drawing/2014/main" id="{4D39B450-1B8D-4EC4-953F-F7CDEE2F00B9}"/>
                  </a:ext>
                </a:extLst>
              </xdr:cNvPr>
              <xdr:cNvSpPr>
                <a:spLocks noChangeShapeType="1"/>
              </xdr:cNvSpPr>
            </xdr:nvSpPr>
            <xdr:spPr bwMode="auto">
              <a:xfrm>
                <a:off x="1132899" y="3715893"/>
                <a:ext cx="93822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9034" name="Line 586">
                <a:extLst>
                  <a:ext uri="{FF2B5EF4-FFF2-40B4-BE49-F238E27FC236}">
                    <a16:creationId xmlns:a16="http://schemas.microsoft.com/office/drawing/2014/main" id="{55C3F20F-F3AA-40B8-B82F-89B67382AC1C}"/>
                  </a:ext>
                </a:extLst>
              </xdr:cNvPr>
              <xdr:cNvSpPr>
                <a:spLocks noChangeShapeType="1"/>
              </xdr:cNvSpPr>
            </xdr:nvSpPr>
            <xdr:spPr bwMode="auto">
              <a:xfrm>
                <a:off x="1132899" y="3824762"/>
                <a:ext cx="938222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9035" name="Line 587">
                <a:extLst>
                  <a:ext uri="{FF2B5EF4-FFF2-40B4-BE49-F238E27FC236}">
                    <a16:creationId xmlns:a16="http://schemas.microsoft.com/office/drawing/2014/main" id="{B4358C27-63DF-41E6-8B85-2D471187FAF2}"/>
                  </a:ext>
                </a:extLst>
              </xdr:cNvPr>
              <xdr:cNvSpPr>
                <a:spLocks noChangeShapeType="1"/>
              </xdr:cNvSpPr>
            </xdr:nvSpPr>
            <xdr:spPr bwMode="auto">
              <a:xfrm>
                <a:off x="1123170" y="3930456"/>
                <a:ext cx="939195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9036" name="Line 588">
                <a:extLst>
                  <a:ext uri="{FF2B5EF4-FFF2-40B4-BE49-F238E27FC236}">
                    <a16:creationId xmlns:a16="http://schemas.microsoft.com/office/drawing/2014/main" id="{EC057C0F-BE8A-4A7A-9ECC-1CD49D72D58B}"/>
                  </a:ext>
                </a:extLst>
              </xdr:cNvPr>
              <xdr:cNvSpPr>
                <a:spLocks noChangeShapeType="1"/>
              </xdr:cNvSpPr>
            </xdr:nvSpPr>
            <xdr:spPr bwMode="auto">
              <a:xfrm>
                <a:off x="1103714" y="4058542"/>
                <a:ext cx="9411413"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9037" name="Line 589">
                <a:extLst>
                  <a:ext uri="{FF2B5EF4-FFF2-40B4-BE49-F238E27FC236}">
                    <a16:creationId xmlns:a16="http://schemas.microsoft.com/office/drawing/2014/main" id="{9FDA070A-C426-4BA2-8D02-DDD5D8C71879}"/>
                  </a:ext>
                </a:extLst>
              </xdr:cNvPr>
              <xdr:cNvSpPr>
                <a:spLocks noChangeShapeType="1"/>
              </xdr:cNvSpPr>
            </xdr:nvSpPr>
            <xdr:spPr bwMode="auto">
              <a:xfrm>
                <a:off x="1123170" y="4167411"/>
                <a:ext cx="939195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9038" name="Line 590">
                <a:extLst>
                  <a:ext uri="{FF2B5EF4-FFF2-40B4-BE49-F238E27FC236}">
                    <a16:creationId xmlns:a16="http://schemas.microsoft.com/office/drawing/2014/main" id="{56011578-0CA7-4A94-83A8-D4A36AD74A0B}"/>
                  </a:ext>
                </a:extLst>
              </xdr:cNvPr>
              <xdr:cNvSpPr>
                <a:spLocks noChangeShapeType="1"/>
              </xdr:cNvSpPr>
            </xdr:nvSpPr>
            <xdr:spPr bwMode="auto">
              <a:xfrm>
                <a:off x="1123170" y="4282714"/>
                <a:ext cx="9401684"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9039" name="Line 591">
                <a:extLst>
                  <a:ext uri="{FF2B5EF4-FFF2-40B4-BE49-F238E27FC236}">
                    <a16:creationId xmlns:a16="http://schemas.microsoft.com/office/drawing/2014/main" id="{89DE58FB-E853-4CFC-B1D6-5F57FA433A82}"/>
                  </a:ext>
                </a:extLst>
              </xdr:cNvPr>
              <xdr:cNvSpPr>
                <a:spLocks noChangeShapeType="1"/>
              </xdr:cNvSpPr>
            </xdr:nvSpPr>
            <xdr:spPr bwMode="auto">
              <a:xfrm>
                <a:off x="1123170" y="4401192"/>
                <a:ext cx="939195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9040" name="Line 592">
                <a:extLst>
                  <a:ext uri="{FF2B5EF4-FFF2-40B4-BE49-F238E27FC236}">
                    <a16:creationId xmlns:a16="http://schemas.microsoft.com/office/drawing/2014/main" id="{D83B6ED1-6DD4-49A5-A085-120A87B48366}"/>
                  </a:ext>
                </a:extLst>
              </xdr:cNvPr>
              <xdr:cNvSpPr>
                <a:spLocks noChangeShapeType="1"/>
              </xdr:cNvSpPr>
            </xdr:nvSpPr>
            <xdr:spPr bwMode="auto">
              <a:xfrm>
                <a:off x="1132899" y="4519669"/>
                <a:ext cx="937250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9041" name="Line 593">
                <a:extLst>
                  <a:ext uri="{FF2B5EF4-FFF2-40B4-BE49-F238E27FC236}">
                    <a16:creationId xmlns:a16="http://schemas.microsoft.com/office/drawing/2014/main" id="{695D893B-8A40-4E0A-B3F8-68CB1E01FFA8}"/>
                  </a:ext>
                </a:extLst>
              </xdr:cNvPr>
              <xdr:cNvSpPr>
                <a:spLocks noChangeShapeType="1"/>
              </xdr:cNvSpPr>
            </xdr:nvSpPr>
            <xdr:spPr bwMode="auto">
              <a:xfrm>
                <a:off x="1123170" y="4615755"/>
                <a:ext cx="93822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9042" name="Line 594">
                <a:extLst>
                  <a:ext uri="{FF2B5EF4-FFF2-40B4-BE49-F238E27FC236}">
                    <a16:creationId xmlns:a16="http://schemas.microsoft.com/office/drawing/2014/main" id="{3BC1588A-6E4F-43C6-BFF1-0D7037131E0F}"/>
                  </a:ext>
                </a:extLst>
              </xdr:cNvPr>
              <xdr:cNvSpPr>
                <a:spLocks noChangeShapeType="1"/>
              </xdr:cNvSpPr>
            </xdr:nvSpPr>
            <xdr:spPr bwMode="auto">
              <a:xfrm>
                <a:off x="1132899" y="4724624"/>
                <a:ext cx="938222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9043" name="Line 595">
                <a:extLst>
                  <a:ext uri="{FF2B5EF4-FFF2-40B4-BE49-F238E27FC236}">
                    <a16:creationId xmlns:a16="http://schemas.microsoft.com/office/drawing/2014/main" id="{28F21196-C442-4359-A4E5-425F67CBF3F2}"/>
                  </a:ext>
                </a:extLst>
              </xdr:cNvPr>
              <xdr:cNvSpPr>
                <a:spLocks noChangeShapeType="1"/>
              </xdr:cNvSpPr>
            </xdr:nvSpPr>
            <xdr:spPr bwMode="auto">
              <a:xfrm>
                <a:off x="1123170" y="4843102"/>
                <a:ext cx="93822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9044" name="Line 596">
                <a:extLst>
                  <a:ext uri="{FF2B5EF4-FFF2-40B4-BE49-F238E27FC236}">
                    <a16:creationId xmlns:a16="http://schemas.microsoft.com/office/drawing/2014/main" id="{7F05ADA3-8186-4A42-93DE-816500EDBC28}"/>
                  </a:ext>
                </a:extLst>
              </xdr:cNvPr>
              <xdr:cNvSpPr>
                <a:spLocks noChangeShapeType="1"/>
              </xdr:cNvSpPr>
            </xdr:nvSpPr>
            <xdr:spPr bwMode="auto">
              <a:xfrm>
                <a:off x="1132899" y="4948796"/>
                <a:ext cx="9391956"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9045" name="Line 597">
                <a:extLst>
                  <a:ext uri="{FF2B5EF4-FFF2-40B4-BE49-F238E27FC236}">
                    <a16:creationId xmlns:a16="http://schemas.microsoft.com/office/drawing/2014/main" id="{0F710A14-86D3-4ADC-B9E2-DBE0E977E1EC}"/>
                  </a:ext>
                </a:extLst>
              </xdr:cNvPr>
              <xdr:cNvSpPr>
                <a:spLocks noChangeShapeType="1"/>
              </xdr:cNvSpPr>
            </xdr:nvSpPr>
            <xdr:spPr bwMode="auto">
              <a:xfrm>
                <a:off x="1123170" y="5066214"/>
                <a:ext cx="93822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9046" name="Line 598">
                <a:extLst>
                  <a:ext uri="{FF2B5EF4-FFF2-40B4-BE49-F238E27FC236}">
                    <a16:creationId xmlns:a16="http://schemas.microsoft.com/office/drawing/2014/main" id="{D60CCDB0-1944-45A4-900E-449B83A4AE3C}"/>
                  </a:ext>
                </a:extLst>
              </xdr:cNvPr>
              <xdr:cNvSpPr>
                <a:spLocks noChangeShapeType="1"/>
              </xdr:cNvSpPr>
            </xdr:nvSpPr>
            <xdr:spPr bwMode="auto">
              <a:xfrm>
                <a:off x="1123170" y="5174025"/>
                <a:ext cx="9411413"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9047" name="Line 601">
                <a:extLst>
                  <a:ext uri="{FF2B5EF4-FFF2-40B4-BE49-F238E27FC236}">
                    <a16:creationId xmlns:a16="http://schemas.microsoft.com/office/drawing/2014/main" id="{01BBDA49-AA2D-4E99-8366-0A52A949E35D}"/>
                  </a:ext>
                </a:extLst>
              </xdr:cNvPr>
              <xdr:cNvSpPr>
                <a:spLocks noChangeShapeType="1"/>
              </xdr:cNvSpPr>
            </xdr:nvSpPr>
            <xdr:spPr bwMode="auto">
              <a:xfrm>
                <a:off x="1123429" y="2590800"/>
                <a:ext cx="0" cy="2688751"/>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9048" name="Line 602">
                <a:extLst>
                  <a:ext uri="{FF2B5EF4-FFF2-40B4-BE49-F238E27FC236}">
                    <a16:creationId xmlns:a16="http://schemas.microsoft.com/office/drawing/2014/main" id="{928B1F49-D056-44B5-99A4-26E737DBF993}"/>
                  </a:ext>
                </a:extLst>
              </xdr:cNvPr>
              <xdr:cNvSpPr>
                <a:spLocks noChangeShapeType="1"/>
              </xdr:cNvSpPr>
            </xdr:nvSpPr>
            <xdr:spPr bwMode="auto">
              <a:xfrm>
                <a:off x="1123171" y="5289328"/>
                <a:ext cx="9401684"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grpSp>
        <xdr:grpSp>
          <xdr:nvGrpSpPr>
            <xdr:cNvPr id="66099014" name="Group 417">
              <a:extLst>
                <a:ext uri="{FF2B5EF4-FFF2-40B4-BE49-F238E27FC236}">
                  <a16:creationId xmlns:a16="http://schemas.microsoft.com/office/drawing/2014/main" id="{A52E080E-D7FC-4BDE-A8B1-52454F5E6E60}"/>
                </a:ext>
              </a:extLst>
            </xdr:cNvPr>
            <xdr:cNvGrpSpPr>
              <a:grpSpLocks/>
            </xdr:cNvGrpSpPr>
          </xdr:nvGrpSpPr>
          <xdr:grpSpPr bwMode="auto">
            <a:xfrm>
              <a:off x="2316268" y="2571750"/>
              <a:ext cx="7135591" cy="2717578"/>
              <a:chOff x="2316268" y="2571750"/>
              <a:chExt cx="7135591" cy="2717578"/>
            </a:xfrm>
          </xdr:grpSpPr>
          <xdr:sp macro="" textlink="">
            <xdr:nvSpPr>
              <xdr:cNvPr id="66099015" name="Line 603">
                <a:extLst>
                  <a:ext uri="{FF2B5EF4-FFF2-40B4-BE49-F238E27FC236}">
                    <a16:creationId xmlns:a16="http://schemas.microsoft.com/office/drawing/2014/main" id="{6ED24688-8557-4784-B87D-56B174B5437A}"/>
                  </a:ext>
                </a:extLst>
              </xdr:cNvPr>
              <xdr:cNvSpPr>
                <a:spLocks noChangeShapeType="1"/>
              </xdr:cNvSpPr>
            </xdr:nvSpPr>
            <xdr:spPr bwMode="auto">
              <a:xfrm>
                <a:off x="2316268" y="259080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9016" name="Line 604">
                <a:extLst>
                  <a:ext uri="{FF2B5EF4-FFF2-40B4-BE49-F238E27FC236}">
                    <a16:creationId xmlns:a16="http://schemas.microsoft.com/office/drawing/2014/main" id="{7C1174E9-F4B6-40B5-A605-C4BEA487B0E7}"/>
                  </a:ext>
                </a:extLst>
              </xdr:cNvPr>
              <xdr:cNvSpPr>
                <a:spLocks noChangeShapeType="1"/>
              </xdr:cNvSpPr>
            </xdr:nvSpPr>
            <xdr:spPr bwMode="auto">
              <a:xfrm>
                <a:off x="3501322" y="259080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9017" name="Line 605">
                <a:extLst>
                  <a:ext uri="{FF2B5EF4-FFF2-40B4-BE49-F238E27FC236}">
                    <a16:creationId xmlns:a16="http://schemas.microsoft.com/office/drawing/2014/main" id="{A56EA705-AA7B-4E9F-B2B0-DB250700A287}"/>
                  </a:ext>
                </a:extLst>
              </xdr:cNvPr>
              <xdr:cNvSpPr>
                <a:spLocks noChangeShapeType="1"/>
              </xdr:cNvSpPr>
            </xdr:nvSpPr>
            <xdr:spPr bwMode="auto">
              <a:xfrm>
                <a:off x="4687153" y="259080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9018" name="Line 606">
                <a:extLst>
                  <a:ext uri="{FF2B5EF4-FFF2-40B4-BE49-F238E27FC236}">
                    <a16:creationId xmlns:a16="http://schemas.microsoft.com/office/drawing/2014/main" id="{058299FB-C895-4794-81DA-A67086C06515}"/>
                  </a:ext>
                </a:extLst>
              </xdr:cNvPr>
              <xdr:cNvSpPr>
                <a:spLocks noChangeShapeType="1"/>
              </xdr:cNvSpPr>
            </xdr:nvSpPr>
            <xdr:spPr bwMode="auto">
              <a:xfrm>
                <a:off x="5869691" y="259080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9019" name="Line 606">
                <a:extLst>
                  <a:ext uri="{FF2B5EF4-FFF2-40B4-BE49-F238E27FC236}">
                    <a16:creationId xmlns:a16="http://schemas.microsoft.com/office/drawing/2014/main" id="{312611FB-4B98-4F0F-BD5E-658152DDD507}"/>
                  </a:ext>
                </a:extLst>
              </xdr:cNvPr>
              <xdr:cNvSpPr>
                <a:spLocks noChangeShapeType="1"/>
              </xdr:cNvSpPr>
            </xdr:nvSpPr>
            <xdr:spPr bwMode="auto">
              <a:xfrm>
                <a:off x="7080675" y="257175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9020" name="Line 606">
                <a:extLst>
                  <a:ext uri="{FF2B5EF4-FFF2-40B4-BE49-F238E27FC236}">
                    <a16:creationId xmlns:a16="http://schemas.microsoft.com/office/drawing/2014/main" id="{6D56655C-D87F-4DA8-AC05-73D24A253813}"/>
                  </a:ext>
                </a:extLst>
              </xdr:cNvPr>
              <xdr:cNvSpPr>
                <a:spLocks noChangeShapeType="1"/>
              </xdr:cNvSpPr>
            </xdr:nvSpPr>
            <xdr:spPr bwMode="auto">
              <a:xfrm>
                <a:off x="8254767" y="2581275"/>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9021" name="Line 606">
                <a:extLst>
                  <a:ext uri="{FF2B5EF4-FFF2-40B4-BE49-F238E27FC236}">
                    <a16:creationId xmlns:a16="http://schemas.microsoft.com/office/drawing/2014/main" id="{0D40F035-867B-4026-8629-4775C5EBCB19}"/>
                  </a:ext>
                </a:extLst>
              </xdr:cNvPr>
              <xdr:cNvSpPr>
                <a:spLocks noChangeShapeType="1"/>
              </xdr:cNvSpPr>
            </xdr:nvSpPr>
            <xdr:spPr bwMode="auto">
              <a:xfrm>
                <a:off x="9451859" y="257175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grpSp>
        <xdr:nvGrpSpPr>
          <xdr:cNvPr id="66098972" name="Group 412">
            <a:extLst>
              <a:ext uri="{FF2B5EF4-FFF2-40B4-BE49-F238E27FC236}">
                <a16:creationId xmlns:a16="http://schemas.microsoft.com/office/drawing/2014/main" id="{B44BB60E-2A44-4C7C-86D7-5903EEC6FE68}"/>
              </a:ext>
            </a:extLst>
          </xdr:cNvPr>
          <xdr:cNvGrpSpPr>
            <a:grpSpLocks/>
          </xdr:cNvGrpSpPr>
        </xdr:nvGrpSpPr>
        <xdr:grpSpPr bwMode="auto">
          <a:xfrm>
            <a:off x="2528241" y="5306247"/>
            <a:ext cx="655962" cy="294452"/>
            <a:chOff x="1371357" y="5286375"/>
            <a:chExt cx="664680" cy="296863"/>
          </a:xfrm>
        </xdr:grpSpPr>
        <xdr:sp macro="" textlink="">
          <xdr:nvSpPr>
            <xdr:cNvPr id="153" name="Text Box 1092">
              <a:extLst>
                <a:ext uri="{FF2B5EF4-FFF2-40B4-BE49-F238E27FC236}">
                  <a16:creationId xmlns:a16="http://schemas.microsoft.com/office/drawing/2014/main" id="{9E071991-C539-450D-9A02-9C4D6A9C1F02}"/>
                </a:ext>
              </a:extLst>
            </xdr:cNvPr>
            <xdr:cNvSpPr txBox="1">
              <a:spLocks noChangeArrowheads="1"/>
            </xdr:cNvSpPr>
          </xdr:nvSpPr>
          <xdr:spPr bwMode="auto">
            <a:xfrm>
              <a:off x="1401082" y="5282729"/>
              <a:ext cx="375424"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131">
          <xdr:nvSpPr>
            <xdr:cNvPr id="154" name="Text Box 1093">
              <a:extLst>
                <a:ext uri="{FF2B5EF4-FFF2-40B4-BE49-F238E27FC236}">
                  <a16:creationId xmlns:a16="http://schemas.microsoft.com/office/drawing/2014/main" id="{F5F37B8D-498C-4629-8C30-AC483F9878A6}"/>
                </a:ext>
              </a:extLst>
            </xdr:cNvPr>
            <xdr:cNvSpPr txBox="1">
              <a:spLocks noChangeArrowheads="1" noTextEdit="1"/>
            </xdr:cNvSpPr>
          </xdr:nvSpPr>
          <xdr:spPr bwMode="auto">
            <a:xfrm>
              <a:off x="1660991" y="5302117"/>
              <a:ext cx="365798"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60D2B282-9157-4D1B-9484-A33AE31178FE}"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sp macro="" textlink="">
          <xdr:nvSpPr>
            <xdr:cNvPr id="155" name="Text Box 1095">
              <a:extLst>
                <a:ext uri="{FF2B5EF4-FFF2-40B4-BE49-F238E27FC236}">
                  <a16:creationId xmlns:a16="http://schemas.microsoft.com/office/drawing/2014/main" id="{1FFF8364-FD20-43C9-A9E8-9017174A0776}"/>
                </a:ext>
              </a:extLst>
            </xdr:cNvPr>
            <xdr:cNvSpPr txBox="1">
              <a:spLocks noChangeArrowheads="1"/>
            </xdr:cNvSpPr>
          </xdr:nvSpPr>
          <xdr:spPr bwMode="auto">
            <a:xfrm>
              <a:off x="1372203" y="5428137"/>
              <a:ext cx="394677"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131">
          <xdr:nvSpPr>
            <xdr:cNvPr id="156" name="Text Box 1096">
              <a:extLst>
                <a:ext uri="{FF2B5EF4-FFF2-40B4-BE49-F238E27FC236}">
                  <a16:creationId xmlns:a16="http://schemas.microsoft.com/office/drawing/2014/main" id="{9CD74663-9685-4B48-92B7-B657FD1C88D1}"/>
                </a:ext>
              </a:extLst>
            </xdr:cNvPr>
            <xdr:cNvSpPr txBox="1">
              <a:spLocks noChangeArrowheads="1" noTextEdit="1"/>
            </xdr:cNvSpPr>
          </xdr:nvSpPr>
          <xdr:spPr bwMode="auto">
            <a:xfrm>
              <a:off x="1660991" y="5428137"/>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F3CF9D73-7763-4E0D-8240-73EE297DA7DE}" type="TxLink">
                <a:rPr lang="en-US" sz="1000" b="0" i="0" u="none" strike="noStrike" baseline="0">
                  <a:solidFill>
                    <a:srgbClr val="000000"/>
                  </a:solidFill>
                  <a:latin typeface="Arial"/>
                  <a:cs typeface="Arial"/>
                </a:rPr>
                <a:pPr algn="r" rtl="0">
                  <a:defRPr sz="1000"/>
                </a:pPr>
                <a:t>-14</a:t>
              </a:fld>
              <a:endParaRPr lang="en-US" sz="1000" b="0" i="0" u="none" strike="noStrike" baseline="0">
                <a:solidFill>
                  <a:srgbClr val="000000"/>
                </a:solidFill>
                <a:latin typeface="Arial"/>
                <a:cs typeface="Arial"/>
              </a:endParaRPr>
            </a:p>
          </xdr:txBody>
        </xdr:sp>
      </xdr:grpSp>
      <xdr:grpSp>
        <xdr:nvGrpSpPr>
          <xdr:cNvPr id="66098973" name="Group 417">
            <a:extLst>
              <a:ext uri="{FF2B5EF4-FFF2-40B4-BE49-F238E27FC236}">
                <a16:creationId xmlns:a16="http://schemas.microsoft.com/office/drawing/2014/main" id="{3587C012-BFAC-40EF-A874-68FA450498BF}"/>
              </a:ext>
            </a:extLst>
          </xdr:cNvPr>
          <xdr:cNvGrpSpPr>
            <a:grpSpLocks/>
          </xdr:cNvGrpSpPr>
        </xdr:nvGrpSpPr>
        <xdr:grpSpPr bwMode="auto">
          <a:xfrm>
            <a:off x="3676399" y="5306247"/>
            <a:ext cx="655962" cy="294452"/>
            <a:chOff x="1371357" y="5286375"/>
            <a:chExt cx="664680" cy="296863"/>
          </a:xfrm>
        </xdr:grpSpPr>
        <xdr:sp macro="" textlink="">
          <xdr:nvSpPr>
            <xdr:cNvPr id="149" name="Text Box 1092">
              <a:extLst>
                <a:ext uri="{FF2B5EF4-FFF2-40B4-BE49-F238E27FC236}">
                  <a16:creationId xmlns:a16="http://schemas.microsoft.com/office/drawing/2014/main" id="{4EA2E2D1-330B-46B5-95FE-F8A513E20BC2}"/>
                </a:ext>
              </a:extLst>
            </xdr:cNvPr>
            <xdr:cNvSpPr txBox="1">
              <a:spLocks noChangeArrowheads="1"/>
            </xdr:cNvSpPr>
          </xdr:nvSpPr>
          <xdr:spPr bwMode="auto">
            <a:xfrm>
              <a:off x="1402442" y="5282729"/>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144">
          <xdr:nvSpPr>
            <xdr:cNvPr id="150" name="Text Box 1093">
              <a:extLst>
                <a:ext uri="{FF2B5EF4-FFF2-40B4-BE49-F238E27FC236}">
                  <a16:creationId xmlns:a16="http://schemas.microsoft.com/office/drawing/2014/main" id="{7D5D1B42-C587-4A1C-9BCF-D0E28BC1EA6C}"/>
                </a:ext>
              </a:extLst>
            </xdr:cNvPr>
            <xdr:cNvSpPr txBox="1">
              <a:spLocks noChangeArrowheads="1" noTextEdit="1"/>
            </xdr:cNvSpPr>
          </xdr:nvSpPr>
          <xdr:spPr bwMode="auto">
            <a:xfrm>
              <a:off x="1652725" y="5302117"/>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A9634255-6890-4926-95C9-1F11EC81B77A}"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sp macro="" textlink="">
          <xdr:nvSpPr>
            <xdr:cNvPr id="151" name="Text Box 1095">
              <a:extLst>
                <a:ext uri="{FF2B5EF4-FFF2-40B4-BE49-F238E27FC236}">
                  <a16:creationId xmlns:a16="http://schemas.microsoft.com/office/drawing/2014/main" id="{AEC76B9C-9237-4EF5-B6FA-6448F3163B71}"/>
                </a:ext>
              </a:extLst>
            </xdr:cNvPr>
            <xdr:cNvSpPr txBox="1">
              <a:spLocks noChangeArrowheads="1"/>
            </xdr:cNvSpPr>
          </xdr:nvSpPr>
          <xdr:spPr bwMode="auto">
            <a:xfrm>
              <a:off x="1373563" y="5428137"/>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144">
          <xdr:nvSpPr>
            <xdr:cNvPr id="152" name="Text Box 1096">
              <a:extLst>
                <a:ext uri="{FF2B5EF4-FFF2-40B4-BE49-F238E27FC236}">
                  <a16:creationId xmlns:a16="http://schemas.microsoft.com/office/drawing/2014/main" id="{929456E8-74BD-4C4E-8E23-D6DD4F623799}"/>
                </a:ext>
              </a:extLst>
            </xdr:cNvPr>
            <xdr:cNvSpPr txBox="1">
              <a:spLocks noChangeArrowheads="1" noTextEdit="1"/>
            </xdr:cNvSpPr>
          </xdr:nvSpPr>
          <xdr:spPr bwMode="auto">
            <a:xfrm>
              <a:off x="1662351" y="5428137"/>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424FC50E-5F2E-4F21-BE95-04237CBEB1C8}" type="TxLink">
                <a:rPr lang="en-US" sz="1000" b="0" i="0" u="none" strike="noStrike" baseline="0">
                  <a:solidFill>
                    <a:srgbClr val="000000"/>
                  </a:solidFill>
                  <a:latin typeface="Arial"/>
                  <a:cs typeface="Arial"/>
                </a:rPr>
                <a:pPr algn="r" rtl="0">
                  <a:defRPr sz="1000"/>
                </a:pPr>
                <a:t>-15</a:t>
              </a:fld>
              <a:endParaRPr lang="en-US" sz="1000" b="0" i="0" u="none" strike="noStrike" baseline="0">
                <a:solidFill>
                  <a:srgbClr val="000000"/>
                </a:solidFill>
                <a:latin typeface="Arial"/>
                <a:cs typeface="Arial"/>
              </a:endParaRPr>
            </a:p>
          </xdr:txBody>
        </xdr:sp>
      </xdr:grpSp>
      <xdr:sp macro="" textlink="">
        <xdr:nvSpPr>
          <xdr:cNvPr id="118" name="Text Box 609">
            <a:extLst>
              <a:ext uri="{FF2B5EF4-FFF2-40B4-BE49-F238E27FC236}">
                <a16:creationId xmlns:a16="http://schemas.microsoft.com/office/drawing/2014/main" id="{10EE64E4-DA3F-4CB5-BFF1-723D97CC6D9E}"/>
              </a:ext>
            </a:extLst>
          </xdr:cNvPr>
          <xdr:cNvSpPr txBox="1">
            <a:spLocks noChangeArrowheads="1"/>
          </xdr:cNvSpPr>
        </xdr:nvSpPr>
        <xdr:spPr bwMode="auto">
          <a:xfrm>
            <a:off x="3251076" y="5331476"/>
            <a:ext cx="4085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10k</a:t>
            </a:r>
          </a:p>
        </xdr:txBody>
      </xdr:sp>
      <xdr:sp macro="" textlink="">
        <xdr:nvSpPr>
          <xdr:cNvPr id="119" name="Text Box 609">
            <a:extLst>
              <a:ext uri="{FF2B5EF4-FFF2-40B4-BE49-F238E27FC236}">
                <a16:creationId xmlns:a16="http://schemas.microsoft.com/office/drawing/2014/main" id="{8A2A74E5-2BC1-4A4C-9AAB-324415FBAF79}"/>
              </a:ext>
            </a:extLst>
          </xdr:cNvPr>
          <xdr:cNvSpPr txBox="1">
            <a:spLocks noChangeArrowheads="1"/>
          </xdr:cNvSpPr>
        </xdr:nvSpPr>
        <xdr:spPr bwMode="auto">
          <a:xfrm>
            <a:off x="5588078" y="5331476"/>
            <a:ext cx="418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12k</a:t>
            </a:r>
          </a:p>
        </xdr:txBody>
      </xdr:sp>
      <xdr:sp macro="" textlink="">
        <xdr:nvSpPr>
          <xdr:cNvPr id="120" name="Text Box 609">
            <a:extLst>
              <a:ext uri="{FF2B5EF4-FFF2-40B4-BE49-F238E27FC236}">
                <a16:creationId xmlns:a16="http://schemas.microsoft.com/office/drawing/2014/main" id="{EFA985CE-85BB-4679-B0E2-F74A7FC2E9FA}"/>
              </a:ext>
            </a:extLst>
          </xdr:cNvPr>
          <xdr:cNvSpPr txBox="1">
            <a:spLocks noChangeArrowheads="1"/>
          </xdr:cNvSpPr>
        </xdr:nvSpPr>
        <xdr:spPr bwMode="auto">
          <a:xfrm>
            <a:off x="6813579" y="5331476"/>
            <a:ext cx="418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13k</a:t>
            </a:r>
          </a:p>
        </xdr:txBody>
      </xdr:sp>
      <xdr:sp macro="" textlink="">
        <xdr:nvSpPr>
          <xdr:cNvPr id="121" name="Text Box 609">
            <a:extLst>
              <a:ext uri="{FF2B5EF4-FFF2-40B4-BE49-F238E27FC236}">
                <a16:creationId xmlns:a16="http://schemas.microsoft.com/office/drawing/2014/main" id="{19EEDA2C-4A0B-47F1-BB2C-9FDFD65123DF}"/>
              </a:ext>
            </a:extLst>
          </xdr:cNvPr>
          <xdr:cNvSpPr txBox="1">
            <a:spLocks noChangeArrowheads="1"/>
          </xdr:cNvSpPr>
        </xdr:nvSpPr>
        <xdr:spPr bwMode="auto">
          <a:xfrm>
            <a:off x="7982079" y="5341091"/>
            <a:ext cx="4085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14k</a:t>
            </a:r>
          </a:p>
        </xdr:txBody>
      </xdr:sp>
      <xdr:sp macro="" textlink="">
        <xdr:nvSpPr>
          <xdr:cNvPr id="122" name="Text Box 609">
            <a:extLst>
              <a:ext uri="{FF2B5EF4-FFF2-40B4-BE49-F238E27FC236}">
                <a16:creationId xmlns:a16="http://schemas.microsoft.com/office/drawing/2014/main" id="{B88523EF-125F-4651-ACF3-629ADDC02CAE}"/>
              </a:ext>
            </a:extLst>
          </xdr:cNvPr>
          <xdr:cNvSpPr txBox="1">
            <a:spLocks noChangeArrowheads="1"/>
          </xdr:cNvSpPr>
        </xdr:nvSpPr>
        <xdr:spPr bwMode="auto">
          <a:xfrm>
            <a:off x="9122080" y="5341091"/>
            <a:ext cx="399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15k</a:t>
            </a:r>
          </a:p>
        </xdr:txBody>
      </xdr:sp>
      <xdr:sp macro="" textlink="">
        <xdr:nvSpPr>
          <xdr:cNvPr id="123" name="Text Box 609">
            <a:extLst>
              <a:ext uri="{FF2B5EF4-FFF2-40B4-BE49-F238E27FC236}">
                <a16:creationId xmlns:a16="http://schemas.microsoft.com/office/drawing/2014/main" id="{25DEF956-A08C-4BDB-87F2-8F86FD24FE8C}"/>
              </a:ext>
            </a:extLst>
          </xdr:cNvPr>
          <xdr:cNvSpPr txBox="1">
            <a:spLocks noChangeArrowheads="1"/>
          </xdr:cNvSpPr>
        </xdr:nvSpPr>
        <xdr:spPr bwMode="auto">
          <a:xfrm>
            <a:off x="10338081" y="5341091"/>
            <a:ext cx="4085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16k</a:t>
            </a:r>
          </a:p>
        </xdr:txBody>
      </xdr:sp>
      <xdr:grpSp>
        <xdr:nvGrpSpPr>
          <xdr:cNvPr id="66098980" name="Group 428">
            <a:extLst>
              <a:ext uri="{FF2B5EF4-FFF2-40B4-BE49-F238E27FC236}">
                <a16:creationId xmlns:a16="http://schemas.microsoft.com/office/drawing/2014/main" id="{14F99657-C9BB-4EEB-B909-82089FE6AC0E}"/>
              </a:ext>
            </a:extLst>
          </xdr:cNvPr>
          <xdr:cNvGrpSpPr>
            <a:grpSpLocks/>
          </xdr:cNvGrpSpPr>
        </xdr:nvGrpSpPr>
        <xdr:grpSpPr bwMode="auto">
          <a:xfrm>
            <a:off x="4871551" y="5299396"/>
            <a:ext cx="655962" cy="294452"/>
            <a:chOff x="1371357" y="5286375"/>
            <a:chExt cx="664680" cy="296863"/>
          </a:xfrm>
        </xdr:grpSpPr>
        <xdr:sp macro="" textlink="">
          <xdr:nvSpPr>
            <xdr:cNvPr id="145" name="Text Box 1092">
              <a:extLst>
                <a:ext uri="{FF2B5EF4-FFF2-40B4-BE49-F238E27FC236}">
                  <a16:creationId xmlns:a16="http://schemas.microsoft.com/office/drawing/2014/main" id="{FC44DF06-6F58-4602-8FF6-B96B804B09F6}"/>
                </a:ext>
              </a:extLst>
            </xdr:cNvPr>
            <xdr:cNvSpPr txBox="1">
              <a:spLocks noChangeArrowheads="1"/>
            </xdr:cNvSpPr>
          </xdr:nvSpPr>
          <xdr:spPr bwMode="auto">
            <a:xfrm>
              <a:off x="1404316" y="5289636"/>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156">
          <xdr:nvSpPr>
            <xdr:cNvPr id="146" name="Text Box 1093">
              <a:extLst>
                <a:ext uri="{FF2B5EF4-FFF2-40B4-BE49-F238E27FC236}">
                  <a16:creationId xmlns:a16="http://schemas.microsoft.com/office/drawing/2014/main" id="{0607EC50-6AC4-40CD-BFA1-F937FD13BB89}"/>
                </a:ext>
              </a:extLst>
            </xdr:cNvPr>
            <xdr:cNvSpPr txBox="1">
              <a:spLocks noChangeArrowheads="1" noTextEdit="1"/>
            </xdr:cNvSpPr>
          </xdr:nvSpPr>
          <xdr:spPr bwMode="auto">
            <a:xfrm>
              <a:off x="1654599" y="5309024"/>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35F5F600-F713-47A6-B259-761764EA74B6}"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sp macro="" textlink="">
          <xdr:nvSpPr>
            <xdr:cNvPr id="147" name="Text Box 1095">
              <a:extLst>
                <a:ext uri="{FF2B5EF4-FFF2-40B4-BE49-F238E27FC236}">
                  <a16:creationId xmlns:a16="http://schemas.microsoft.com/office/drawing/2014/main" id="{4C01A376-E630-4E75-BEC5-CDC20862C67A}"/>
                </a:ext>
              </a:extLst>
            </xdr:cNvPr>
            <xdr:cNvSpPr txBox="1">
              <a:spLocks noChangeArrowheads="1"/>
            </xdr:cNvSpPr>
          </xdr:nvSpPr>
          <xdr:spPr bwMode="auto">
            <a:xfrm>
              <a:off x="1375437" y="5425350"/>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156">
          <xdr:nvSpPr>
            <xdr:cNvPr id="148" name="Text Box 1096">
              <a:extLst>
                <a:ext uri="{FF2B5EF4-FFF2-40B4-BE49-F238E27FC236}">
                  <a16:creationId xmlns:a16="http://schemas.microsoft.com/office/drawing/2014/main" id="{E847D2FC-96EB-4D08-A668-F17D102D0347}"/>
                </a:ext>
              </a:extLst>
            </xdr:cNvPr>
            <xdr:cNvSpPr txBox="1">
              <a:spLocks noChangeArrowheads="1" noTextEdit="1"/>
            </xdr:cNvSpPr>
          </xdr:nvSpPr>
          <xdr:spPr bwMode="auto">
            <a:xfrm>
              <a:off x="1654599" y="5425350"/>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2AB12CD0-AC53-4EA5-94B5-C1C0E6718133}" type="TxLink">
                <a:rPr lang="en-US" sz="1000" b="0" i="0" u="none" strike="noStrike" baseline="0">
                  <a:solidFill>
                    <a:srgbClr val="000000"/>
                  </a:solidFill>
                  <a:latin typeface="Arial"/>
                  <a:cs typeface="Arial"/>
                </a:rPr>
                <a:pPr algn="r" rtl="0">
                  <a:defRPr sz="1000"/>
                </a:pPr>
                <a:t>-14</a:t>
              </a:fld>
              <a:endParaRPr lang="en-US" sz="1000" b="0" i="0" u="none" strike="noStrike" baseline="0">
                <a:solidFill>
                  <a:srgbClr val="000000"/>
                </a:solidFill>
                <a:latin typeface="Arial"/>
                <a:cs typeface="Arial"/>
              </a:endParaRPr>
            </a:p>
          </xdr:txBody>
        </xdr:sp>
      </xdr:grpSp>
      <xdr:grpSp>
        <xdr:nvGrpSpPr>
          <xdr:cNvPr id="66098981" name="Group 433">
            <a:extLst>
              <a:ext uri="{FF2B5EF4-FFF2-40B4-BE49-F238E27FC236}">
                <a16:creationId xmlns:a16="http://schemas.microsoft.com/office/drawing/2014/main" id="{4E0FE97A-BF99-471E-A211-4A7EE317ED05}"/>
              </a:ext>
            </a:extLst>
          </xdr:cNvPr>
          <xdr:cNvGrpSpPr>
            <a:grpSpLocks/>
          </xdr:cNvGrpSpPr>
        </xdr:nvGrpSpPr>
        <xdr:grpSpPr bwMode="auto">
          <a:xfrm>
            <a:off x="5986129" y="5299394"/>
            <a:ext cx="655962" cy="294452"/>
            <a:chOff x="1371357" y="5286375"/>
            <a:chExt cx="664680" cy="296863"/>
          </a:xfrm>
        </xdr:grpSpPr>
        <xdr:sp macro="" textlink="">
          <xdr:nvSpPr>
            <xdr:cNvPr id="141" name="Text Box 1092">
              <a:extLst>
                <a:ext uri="{FF2B5EF4-FFF2-40B4-BE49-F238E27FC236}">
                  <a16:creationId xmlns:a16="http://schemas.microsoft.com/office/drawing/2014/main" id="{280F2486-8AC7-4A2B-8DEB-19291D82125C}"/>
                </a:ext>
              </a:extLst>
            </xdr:cNvPr>
            <xdr:cNvSpPr txBox="1">
              <a:spLocks noChangeArrowheads="1"/>
            </xdr:cNvSpPr>
          </xdr:nvSpPr>
          <xdr:spPr bwMode="auto">
            <a:xfrm>
              <a:off x="1401198" y="5289638"/>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169">
          <xdr:nvSpPr>
            <xdr:cNvPr id="142" name="Text Box 1093">
              <a:extLst>
                <a:ext uri="{FF2B5EF4-FFF2-40B4-BE49-F238E27FC236}">
                  <a16:creationId xmlns:a16="http://schemas.microsoft.com/office/drawing/2014/main" id="{70DD6EE0-7440-42D0-9DF9-EB415255ADF1}"/>
                </a:ext>
              </a:extLst>
            </xdr:cNvPr>
            <xdr:cNvSpPr txBox="1">
              <a:spLocks noChangeArrowheads="1" noTextEdit="1"/>
            </xdr:cNvSpPr>
          </xdr:nvSpPr>
          <xdr:spPr bwMode="auto">
            <a:xfrm>
              <a:off x="1651481" y="5309026"/>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00A0445B-2836-47B5-AD58-9C8CDF7E286B}"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sp macro="" textlink="">
          <xdr:nvSpPr>
            <xdr:cNvPr id="143" name="Text Box 1095">
              <a:extLst>
                <a:ext uri="{FF2B5EF4-FFF2-40B4-BE49-F238E27FC236}">
                  <a16:creationId xmlns:a16="http://schemas.microsoft.com/office/drawing/2014/main" id="{DAF238C4-1898-4EE1-B715-2C0FE5426886}"/>
                </a:ext>
              </a:extLst>
            </xdr:cNvPr>
            <xdr:cNvSpPr txBox="1">
              <a:spLocks noChangeArrowheads="1"/>
            </xdr:cNvSpPr>
          </xdr:nvSpPr>
          <xdr:spPr bwMode="auto">
            <a:xfrm>
              <a:off x="1372319" y="5425352"/>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169">
          <xdr:nvSpPr>
            <xdr:cNvPr id="144" name="Text Box 1096">
              <a:extLst>
                <a:ext uri="{FF2B5EF4-FFF2-40B4-BE49-F238E27FC236}">
                  <a16:creationId xmlns:a16="http://schemas.microsoft.com/office/drawing/2014/main" id="{0833127C-4FDD-4488-87EB-5F13E55FAC44}"/>
                </a:ext>
              </a:extLst>
            </xdr:cNvPr>
            <xdr:cNvSpPr txBox="1">
              <a:spLocks noChangeArrowheads="1" noTextEdit="1"/>
            </xdr:cNvSpPr>
          </xdr:nvSpPr>
          <xdr:spPr bwMode="auto">
            <a:xfrm>
              <a:off x="1651481" y="5425352"/>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AA9834F6-B5D4-4237-AEAA-677BD71E02E3}" type="TxLink">
                <a:rPr lang="en-US" sz="1000" b="0" i="0" u="none" strike="noStrike" baseline="0">
                  <a:solidFill>
                    <a:srgbClr val="000000"/>
                  </a:solidFill>
                  <a:latin typeface="Arial"/>
                  <a:cs typeface="Arial"/>
                </a:rPr>
                <a:pPr algn="r" rtl="0">
                  <a:defRPr sz="1000"/>
                </a:pPr>
                <a:t>-15</a:t>
              </a:fld>
              <a:endParaRPr lang="en-US" sz="1000" b="0" i="0" u="none" strike="noStrike" baseline="0">
                <a:solidFill>
                  <a:srgbClr val="000000"/>
                </a:solidFill>
                <a:latin typeface="Arial"/>
                <a:cs typeface="Arial"/>
              </a:endParaRPr>
            </a:p>
          </xdr:txBody>
        </xdr:sp>
      </xdr:grpSp>
      <xdr:grpSp>
        <xdr:nvGrpSpPr>
          <xdr:cNvPr id="66098982" name="Group 438">
            <a:extLst>
              <a:ext uri="{FF2B5EF4-FFF2-40B4-BE49-F238E27FC236}">
                <a16:creationId xmlns:a16="http://schemas.microsoft.com/office/drawing/2014/main" id="{B10FC92B-8684-4FA5-A892-A040C3458A0D}"/>
              </a:ext>
            </a:extLst>
          </xdr:cNvPr>
          <xdr:cNvGrpSpPr>
            <a:grpSpLocks/>
          </xdr:cNvGrpSpPr>
        </xdr:nvGrpSpPr>
        <xdr:grpSpPr bwMode="auto">
          <a:xfrm>
            <a:off x="7219904" y="5302630"/>
            <a:ext cx="655501" cy="288454"/>
            <a:chOff x="1485328" y="5289639"/>
            <a:chExt cx="664213" cy="290816"/>
          </a:xfrm>
        </xdr:grpSpPr>
        <xdr:sp macro="" textlink="">
          <xdr:nvSpPr>
            <xdr:cNvPr id="137" name="Text Box 1092">
              <a:extLst>
                <a:ext uri="{FF2B5EF4-FFF2-40B4-BE49-F238E27FC236}">
                  <a16:creationId xmlns:a16="http://schemas.microsoft.com/office/drawing/2014/main" id="{BBF0401C-90A3-41BF-88F5-FE5C7F38C629}"/>
                </a:ext>
              </a:extLst>
            </xdr:cNvPr>
            <xdr:cNvSpPr txBox="1">
              <a:spLocks noChangeArrowheads="1"/>
            </xdr:cNvSpPr>
          </xdr:nvSpPr>
          <xdr:spPr bwMode="auto">
            <a:xfrm>
              <a:off x="1516411" y="5289640"/>
              <a:ext cx="365798" cy="174490"/>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181">
          <xdr:nvSpPr>
            <xdr:cNvPr id="138" name="Text Box 1093">
              <a:extLst>
                <a:ext uri="{FF2B5EF4-FFF2-40B4-BE49-F238E27FC236}">
                  <a16:creationId xmlns:a16="http://schemas.microsoft.com/office/drawing/2014/main" id="{3C2D83E0-BC37-45CE-B9DC-26ACAE329C8F}"/>
                </a:ext>
              </a:extLst>
            </xdr:cNvPr>
            <xdr:cNvSpPr txBox="1">
              <a:spLocks noChangeArrowheads="1" noTextEdit="1"/>
            </xdr:cNvSpPr>
          </xdr:nvSpPr>
          <xdr:spPr bwMode="auto">
            <a:xfrm>
              <a:off x="1766694" y="5309028"/>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428B45DC-BF28-4232-9277-2523B9C9C4E0}"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sp macro="" textlink="">
          <xdr:nvSpPr>
            <xdr:cNvPr id="139" name="Text Box 1095">
              <a:extLst>
                <a:ext uri="{FF2B5EF4-FFF2-40B4-BE49-F238E27FC236}">
                  <a16:creationId xmlns:a16="http://schemas.microsoft.com/office/drawing/2014/main" id="{954B59C1-FE8D-4563-96C7-DE52ED8E302F}"/>
                </a:ext>
              </a:extLst>
            </xdr:cNvPr>
            <xdr:cNvSpPr txBox="1">
              <a:spLocks noChangeArrowheads="1"/>
            </xdr:cNvSpPr>
          </xdr:nvSpPr>
          <xdr:spPr bwMode="auto">
            <a:xfrm>
              <a:off x="1487532" y="5425354"/>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181">
          <xdr:nvSpPr>
            <xdr:cNvPr id="140" name="Text Box 1096">
              <a:extLst>
                <a:ext uri="{FF2B5EF4-FFF2-40B4-BE49-F238E27FC236}">
                  <a16:creationId xmlns:a16="http://schemas.microsoft.com/office/drawing/2014/main" id="{B997A6D2-C2AB-4DEF-A9F2-AB4F921A3F42}"/>
                </a:ext>
              </a:extLst>
            </xdr:cNvPr>
            <xdr:cNvSpPr txBox="1">
              <a:spLocks noChangeArrowheads="1" noTextEdit="1"/>
            </xdr:cNvSpPr>
          </xdr:nvSpPr>
          <xdr:spPr bwMode="auto">
            <a:xfrm>
              <a:off x="1766694" y="5425354"/>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BF7C84C7-B6A2-4ED4-BBA6-1E0F248041D4}" type="TxLink">
                <a:rPr lang="en-US" sz="1000" b="0" i="0" u="none" strike="noStrike" baseline="0">
                  <a:solidFill>
                    <a:srgbClr val="000000"/>
                  </a:solidFill>
                  <a:latin typeface="Arial"/>
                  <a:cs typeface="Arial"/>
                </a:rPr>
                <a:pPr algn="r" rtl="0">
                  <a:defRPr sz="1000"/>
                </a:pPr>
                <a:t>-14</a:t>
              </a:fld>
              <a:endParaRPr lang="en-US" sz="1000" b="0" i="0" u="none" strike="noStrike" baseline="0">
                <a:solidFill>
                  <a:srgbClr val="000000"/>
                </a:solidFill>
                <a:latin typeface="Arial"/>
                <a:cs typeface="Arial"/>
              </a:endParaRPr>
            </a:p>
          </xdr:txBody>
        </xdr:sp>
      </xdr:grpSp>
      <xdr:grpSp>
        <xdr:nvGrpSpPr>
          <xdr:cNvPr id="66098983" name="Group 443">
            <a:extLst>
              <a:ext uri="{FF2B5EF4-FFF2-40B4-BE49-F238E27FC236}">
                <a16:creationId xmlns:a16="http://schemas.microsoft.com/office/drawing/2014/main" id="{AF5575A7-99BC-4812-83B2-9463DB1C7553}"/>
              </a:ext>
            </a:extLst>
          </xdr:cNvPr>
          <xdr:cNvGrpSpPr>
            <a:grpSpLocks/>
          </xdr:cNvGrpSpPr>
        </xdr:nvGrpSpPr>
        <xdr:grpSpPr bwMode="auto">
          <a:xfrm>
            <a:off x="8329435" y="5306248"/>
            <a:ext cx="655962" cy="294452"/>
            <a:chOff x="1371357" y="5286375"/>
            <a:chExt cx="664680" cy="296863"/>
          </a:xfrm>
        </xdr:grpSpPr>
        <xdr:sp macro="" textlink="">
          <xdr:nvSpPr>
            <xdr:cNvPr id="133" name="Text Box 1092">
              <a:extLst>
                <a:ext uri="{FF2B5EF4-FFF2-40B4-BE49-F238E27FC236}">
                  <a16:creationId xmlns:a16="http://schemas.microsoft.com/office/drawing/2014/main" id="{3D5D49B1-7951-4C70-9081-DAE737B6F2AC}"/>
                </a:ext>
              </a:extLst>
            </xdr:cNvPr>
            <xdr:cNvSpPr txBox="1">
              <a:spLocks noChangeArrowheads="1"/>
            </xdr:cNvSpPr>
          </xdr:nvSpPr>
          <xdr:spPr bwMode="auto">
            <a:xfrm>
              <a:off x="1404435" y="5282728"/>
              <a:ext cx="375424"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193">
          <xdr:nvSpPr>
            <xdr:cNvPr id="134" name="Text Box 1093">
              <a:extLst>
                <a:ext uri="{FF2B5EF4-FFF2-40B4-BE49-F238E27FC236}">
                  <a16:creationId xmlns:a16="http://schemas.microsoft.com/office/drawing/2014/main" id="{36BA5FD5-9C70-4C05-95FF-C34A3D2BC15C}"/>
                </a:ext>
              </a:extLst>
            </xdr:cNvPr>
            <xdr:cNvSpPr txBox="1">
              <a:spLocks noChangeArrowheads="1" noTextEdit="1"/>
            </xdr:cNvSpPr>
          </xdr:nvSpPr>
          <xdr:spPr bwMode="auto">
            <a:xfrm>
              <a:off x="1664344" y="5302116"/>
              <a:ext cx="365798"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B271FBB7-E5FC-4839-9423-18A68105CDE7}"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sp macro="" textlink="">
          <xdr:nvSpPr>
            <xdr:cNvPr id="135" name="Text Box 1095">
              <a:extLst>
                <a:ext uri="{FF2B5EF4-FFF2-40B4-BE49-F238E27FC236}">
                  <a16:creationId xmlns:a16="http://schemas.microsoft.com/office/drawing/2014/main" id="{C66BE3F8-04E4-4EE3-82F4-E2DEEE6A3E62}"/>
                </a:ext>
              </a:extLst>
            </xdr:cNvPr>
            <xdr:cNvSpPr txBox="1">
              <a:spLocks noChangeArrowheads="1"/>
            </xdr:cNvSpPr>
          </xdr:nvSpPr>
          <xdr:spPr bwMode="auto">
            <a:xfrm>
              <a:off x="1375556" y="5428136"/>
              <a:ext cx="394677"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193">
          <xdr:nvSpPr>
            <xdr:cNvPr id="136" name="Text Box 1096">
              <a:extLst>
                <a:ext uri="{FF2B5EF4-FFF2-40B4-BE49-F238E27FC236}">
                  <a16:creationId xmlns:a16="http://schemas.microsoft.com/office/drawing/2014/main" id="{AEC08DA5-D03F-4203-9345-1F33CD65C6F5}"/>
                </a:ext>
              </a:extLst>
            </xdr:cNvPr>
            <xdr:cNvSpPr txBox="1">
              <a:spLocks noChangeArrowheads="1" noTextEdit="1"/>
            </xdr:cNvSpPr>
          </xdr:nvSpPr>
          <xdr:spPr bwMode="auto">
            <a:xfrm>
              <a:off x="1664344" y="5428136"/>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F23F215F-CA02-4250-B2B0-B215B27AEDFC}" type="TxLink">
                <a:rPr lang="en-US" sz="1000" b="0" i="0" u="none" strike="noStrike" baseline="0">
                  <a:solidFill>
                    <a:srgbClr val="000000"/>
                  </a:solidFill>
                  <a:latin typeface="Arial"/>
                  <a:cs typeface="Arial"/>
                </a:rPr>
                <a:pPr algn="r" rtl="0">
                  <a:defRPr sz="1000"/>
                </a:pPr>
                <a:t>-14</a:t>
              </a:fld>
              <a:endParaRPr lang="en-US" sz="1000" b="0" i="0" u="none" strike="noStrike" baseline="0">
                <a:solidFill>
                  <a:srgbClr val="000000"/>
                </a:solidFill>
                <a:latin typeface="Arial"/>
                <a:cs typeface="Arial"/>
              </a:endParaRPr>
            </a:p>
          </xdr:txBody>
        </xdr:sp>
      </xdr:grpSp>
      <xdr:grpSp>
        <xdr:nvGrpSpPr>
          <xdr:cNvPr id="66098984" name="Group 448">
            <a:extLst>
              <a:ext uri="{FF2B5EF4-FFF2-40B4-BE49-F238E27FC236}">
                <a16:creationId xmlns:a16="http://schemas.microsoft.com/office/drawing/2014/main" id="{54F5A771-E6AD-410C-AE45-9E85794CDD23}"/>
              </a:ext>
            </a:extLst>
          </xdr:cNvPr>
          <xdr:cNvGrpSpPr>
            <a:grpSpLocks/>
          </xdr:cNvGrpSpPr>
        </xdr:nvGrpSpPr>
        <xdr:grpSpPr bwMode="auto">
          <a:xfrm>
            <a:off x="9585016" y="5306248"/>
            <a:ext cx="655962" cy="294452"/>
            <a:chOff x="1371357" y="5286375"/>
            <a:chExt cx="664680" cy="296863"/>
          </a:xfrm>
        </xdr:grpSpPr>
        <xdr:sp macro="" textlink="">
          <xdr:nvSpPr>
            <xdr:cNvPr id="129" name="Text Box 1092">
              <a:extLst>
                <a:ext uri="{FF2B5EF4-FFF2-40B4-BE49-F238E27FC236}">
                  <a16:creationId xmlns:a16="http://schemas.microsoft.com/office/drawing/2014/main" id="{FB1436BC-C6AB-4151-9F61-CFE3AD9855EF}"/>
                </a:ext>
              </a:extLst>
            </xdr:cNvPr>
            <xdr:cNvSpPr txBox="1">
              <a:spLocks noChangeArrowheads="1"/>
            </xdr:cNvSpPr>
          </xdr:nvSpPr>
          <xdr:spPr bwMode="auto">
            <a:xfrm>
              <a:off x="1402834" y="5282728"/>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206">
          <xdr:nvSpPr>
            <xdr:cNvPr id="130" name="Text Box 1093">
              <a:extLst>
                <a:ext uri="{FF2B5EF4-FFF2-40B4-BE49-F238E27FC236}">
                  <a16:creationId xmlns:a16="http://schemas.microsoft.com/office/drawing/2014/main" id="{E313D263-A0FA-40C6-9C76-542323C7649F}"/>
                </a:ext>
              </a:extLst>
            </xdr:cNvPr>
            <xdr:cNvSpPr txBox="1">
              <a:spLocks noChangeArrowheads="1" noTextEdit="1"/>
            </xdr:cNvSpPr>
          </xdr:nvSpPr>
          <xdr:spPr bwMode="auto">
            <a:xfrm>
              <a:off x="1662743" y="5302116"/>
              <a:ext cx="365798"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17CC87BD-B152-4D2A-8CD6-6A50D472A514}"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sp macro="" textlink="">
          <xdr:nvSpPr>
            <xdr:cNvPr id="131" name="Text Box 1095">
              <a:extLst>
                <a:ext uri="{FF2B5EF4-FFF2-40B4-BE49-F238E27FC236}">
                  <a16:creationId xmlns:a16="http://schemas.microsoft.com/office/drawing/2014/main" id="{AF8A1FAD-CEE7-4133-BAC5-83F15E4B4EEC}"/>
                </a:ext>
              </a:extLst>
            </xdr:cNvPr>
            <xdr:cNvSpPr txBox="1">
              <a:spLocks noChangeArrowheads="1"/>
            </xdr:cNvSpPr>
          </xdr:nvSpPr>
          <xdr:spPr bwMode="auto">
            <a:xfrm>
              <a:off x="1373955" y="5428136"/>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206">
          <xdr:nvSpPr>
            <xdr:cNvPr id="132" name="Text Box 1096">
              <a:extLst>
                <a:ext uri="{FF2B5EF4-FFF2-40B4-BE49-F238E27FC236}">
                  <a16:creationId xmlns:a16="http://schemas.microsoft.com/office/drawing/2014/main" id="{4B07E777-1FB6-45F5-A9F9-F2368E8A19B8}"/>
                </a:ext>
              </a:extLst>
            </xdr:cNvPr>
            <xdr:cNvSpPr txBox="1">
              <a:spLocks noChangeArrowheads="1" noTextEdit="1"/>
            </xdr:cNvSpPr>
          </xdr:nvSpPr>
          <xdr:spPr bwMode="auto">
            <a:xfrm>
              <a:off x="1662743" y="5428136"/>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20502103-B447-4B03-B43A-1DFFE15C8284}" type="TxLink">
                <a:rPr lang="en-US" sz="1000" b="0" i="0" u="none" strike="noStrike" baseline="0">
                  <a:solidFill>
                    <a:srgbClr val="000000"/>
                  </a:solidFill>
                  <a:latin typeface="Arial"/>
                  <a:cs typeface="Arial"/>
                </a:rPr>
                <a:pPr algn="r" rtl="0">
                  <a:defRPr sz="1000"/>
                </a:pPr>
                <a:t>-14</a:t>
              </a:fld>
              <a:endParaRPr lang="en-US" sz="1000" b="0" i="0" u="none" strike="noStrike" baseline="0">
                <a:solidFill>
                  <a:srgbClr val="000000"/>
                </a:solidFill>
                <a:latin typeface="Arial"/>
                <a:cs typeface="Arial"/>
              </a:endParaRPr>
            </a:p>
          </xdr:txBody>
        </xdr:sp>
      </xdr:grpSp>
    </xdr:grpSp>
    <xdr:clientData/>
  </xdr:twoCellAnchor>
  <xdr:twoCellAnchor>
    <xdr:from>
      <xdr:col>2</xdr:col>
      <xdr:colOff>285750</xdr:colOff>
      <xdr:row>51</xdr:row>
      <xdr:rowOff>95250</xdr:rowOff>
    </xdr:from>
    <xdr:to>
      <xdr:col>27</xdr:col>
      <xdr:colOff>228600</xdr:colOff>
      <xdr:row>69</xdr:row>
      <xdr:rowOff>133350</xdr:rowOff>
    </xdr:to>
    <xdr:grpSp>
      <xdr:nvGrpSpPr>
        <xdr:cNvPr id="66098660" name="Group 433">
          <a:extLst>
            <a:ext uri="{FF2B5EF4-FFF2-40B4-BE49-F238E27FC236}">
              <a16:creationId xmlns:a16="http://schemas.microsoft.com/office/drawing/2014/main" id="{8F56AD92-815A-492B-BF8A-B24381911497}"/>
            </a:ext>
          </a:extLst>
        </xdr:cNvPr>
        <xdr:cNvGrpSpPr>
          <a:grpSpLocks/>
        </xdr:cNvGrpSpPr>
      </xdr:nvGrpSpPr>
      <xdr:grpSpPr bwMode="auto">
        <a:xfrm>
          <a:off x="802821" y="9633857"/>
          <a:ext cx="9916886" cy="3072493"/>
          <a:chOff x="790575" y="2552700"/>
          <a:chExt cx="9956006" cy="3048000"/>
        </a:xfrm>
      </xdr:grpSpPr>
      <xdr:sp macro="" textlink="">
        <xdr:nvSpPr>
          <xdr:cNvPr id="198" name="Text Box 607">
            <a:extLst>
              <a:ext uri="{FF2B5EF4-FFF2-40B4-BE49-F238E27FC236}">
                <a16:creationId xmlns:a16="http://schemas.microsoft.com/office/drawing/2014/main" id="{46524743-DE49-46BB-9CCD-B994A294FA3F}"/>
              </a:ext>
            </a:extLst>
          </xdr:cNvPr>
          <xdr:cNvSpPr txBox="1">
            <a:spLocks noChangeArrowheads="1"/>
          </xdr:cNvSpPr>
        </xdr:nvSpPr>
        <xdr:spPr bwMode="auto">
          <a:xfrm>
            <a:off x="790575" y="5331476"/>
            <a:ext cx="627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16k</a:t>
            </a:r>
          </a:p>
        </xdr:txBody>
      </xdr:sp>
      <xdr:sp macro="" textlink="">
        <xdr:nvSpPr>
          <xdr:cNvPr id="199" name="Text Box 608">
            <a:extLst>
              <a:ext uri="{FF2B5EF4-FFF2-40B4-BE49-F238E27FC236}">
                <a16:creationId xmlns:a16="http://schemas.microsoft.com/office/drawing/2014/main" id="{08CFB266-4713-4B9E-A3A1-95F72B746F0A}"/>
              </a:ext>
            </a:extLst>
          </xdr:cNvPr>
          <xdr:cNvSpPr txBox="1">
            <a:spLocks noChangeArrowheads="1"/>
          </xdr:cNvSpPr>
        </xdr:nvSpPr>
        <xdr:spPr bwMode="auto">
          <a:xfrm>
            <a:off x="2082576" y="5331476"/>
            <a:ext cx="456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17k</a:t>
            </a:r>
          </a:p>
        </xdr:txBody>
      </xdr:sp>
      <xdr:sp macro="" textlink="">
        <xdr:nvSpPr>
          <xdr:cNvPr id="200" name="Text Box 609">
            <a:extLst>
              <a:ext uri="{FF2B5EF4-FFF2-40B4-BE49-F238E27FC236}">
                <a16:creationId xmlns:a16="http://schemas.microsoft.com/office/drawing/2014/main" id="{8CE32ED4-67C1-4CD7-845E-37C32335EB06}"/>
              </a:ext>
            </a:extLst>
          </xdr:cNvPr>
          <xdr:cNvSpPr txBox="1">
            <a:spLocks noChangeArrowheads="1"/>
          </xdr:cNvSpPr>
        </xdr:nvSpPr>
        <xdr:spPr bwMode="auto">
          <a:xfrm>
            <a:off x="4448077" y="5331476"/>
            <a:ext cx="4085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19k</a:t>
            </a:r>
          </a:p>
        </xdr:txBody>
      </xdr:sp>
      <xdr:grpSp>
        <xdr:nvGrpSpPr>
          <xdr:cNvPr id="66098884" name="Group 411">
            <a:extLst>
              <a:ext uri="{FF2B5EF4-FFF2-40B4-BE49-F238E27FC236}">
                <a16:creationId xmlns:a16="http://schemas.microsoft.com/office/drawing/2014/main" id="{31084A2B-503B-4E49-BE57-BD7E92FFABB4}"/>
              </a:ext>
            </a:extLst>
          </xdr:cNvPr>
          <xdr:cNvGrpSpPr>
            <a:grpSpLocks/>
          </xdr:cNvGrpSpPr>
        </xdr:nvGrpSpPr>
        <xdr:grpSpPr bwMode="auto">
          <a:xfrm>
            <a:off x="1380526" y="5306248"/>
            <a:ext cx="655962" cy="294452"/>
            <a:chOff x="1371357" y="5286375"/>
            <a:chExt cx="664680" cy="296863"/>
          </a:xfrm>
        </xdr:grpSpPr>
        <xdr:sp macro="" textlink="">
          <xdr:nvSpPr>
            <xdr:cNvPr id="286" name="Text Box 1092">
              <a:extLst>
                <a:ext uri="{FF2B5EF4-FFF2-40B4-BE49-F238E27FC236}">
                  <a16:creationId xmlns:a16="http://schemas.microsoft.com/office/drawing/2014/main" id="{5B30D910-F5DE-4B10-B828-562FC276D106}"/>
                </a:ext>
              </a:extLst>
            </xdr:cNvPr>
            <xdr:cNvSpPr txBox="1">
              <a:spLocks noChangeArrowheads="1"/>
            </xdr:cNvSpPr>
          </xdr:nvSpPr>
          <xdr:spPr bwMode="auto">
            <a:xfrm>
              <a:off x="1399273" y="5282728"/>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218">
          <xdr:nvSpPr>
            <xdr:cNvPr id="287" name="Text Box 1093">
              <a:extLst>
                <a:ext uri="{FF2B5EF4-FFF2-40B4-BE49-F238E27FC236}">
                  <a16:creationId xmlns:a16="http://schemas.microsoft.com/office/drawing/2014/main" id="{25F849B3-5BE9-4245-B3C8-0564C48CA41A}"/>
                </a:ext>
              </a:extLst>
            </xdr:cNvPr>
            <xdr:cNvSpPr txBox="1">
              <a:spLocks noChangeArrowheads="1" noTextEdit="1"/>
            </xdr:cNvSpPr>
          </xdr:nvSpPr>
          <xdr:spPr bwMode="auto">
            <a:xfrm>
              <a:off x="1649555" y="5302116"/>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80E2D028-90D3-450F-8963-9BF470264558}"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sp macro="" textlink="">
          <xdr:nvSpPr>
            <xdr:cNvPr id="288" name="Text Box 1095">
              <a:extLst>
                <a:ext uri="{FF2B5EF4-FFF2-40B4-BE49-F238E27FC236}">
                  <a16:creationId xmlns:a16="http://schemas.microsoft.com/office/drawing/2014/main" id="{1DABD61F-AB62-48E6-9EBC-EA8DFB2747C9}"/>
                </a:ext>
              </a:extLst>
            </xdr:cNvPr>
            <xdr:cNvSpPr txBox="1">
              <a:spLocks noChangeArrowheads="1"/>
            </xdr:cNvSpPr>
          </xdr:nvSpPr>
          <xdr:spPr bwMode="auto">
            <a:xfrm>
              <a:off x="1370394" y="5428136"/>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218">
          <xdr:nvSpPr>
            <xdr:cNvPr id="289" name="Text Box 1096">
              <a:extLst>
                <a:ext uri="{FF2B5EF4-FFF2-40B4-BE49-F238E27FC236}">
                  <a16:creationId xmlns:a16="http://schemas.microsoft.com/office/drawing/2014/main" id="{BFA67459-1269-44F5-B5E3-9DBF1CDEAA37}"/>
                </a:ext>
              </a:extLst>
            </xdr:cNvPr>
            <xdr:cNvSpPr txBox="1">
              <a:spLocks noChangeArrowheads="1" noTextEdit="1"/>
            </xdr:cNvSpPr>
          </xdr:nvSpPr>
          <xdr:spPr bwMode="auto">
            <a:xfrm>
              <a:off x="1649555" y="5428136"/>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46D84557-192B-4D48-9949-D534142A9E03}" type="TxLink">
                <a:rPr lang="en-US" sz="1000" b="0" i="0" u="none" strike="noStrike" baseline="0">
                  <a:solidFill>
                    <a:srgbClr val="000000"/>
                  </a:solidFill>
                  <a:latin typeface="Arial"/>
                  <a:cs typeface="Arial"/>
                </a:rPr>
                <a:pPr algn="r" rtl="0">
                  <a:defRPr sz="1000"/>
                </a:pPr>
                <a:t>-14</a:t>
              </a:fld>
              <a:endParaRPr lang="en-US" sz="1000" b="0" i="0" u="none" strike="noStrike" baseline="0">
                <a:solidFill>
                  <a:srgbClr val="000000"/>
                </a:solidFill>
                <a:latin typeface="Arial"/>
                <a:cs typeface="Arial"/>
              </a:endParaRPr>
            </a:p>
          </xdr:txBody>
        </xdr:sp>
      </xdr:grpSp>
      <xdr:grpSp>
        <xdr:nvGrpSpPr>
          <xdr:cNvPr id="66098885" name="Group 419">
            <a:extLst>
              <a:ext uri="{FF2B5EF4-FFF2-40B4-BE49-F238E27FC236}">
                <a16:creationId xmlns:a16="http://schemas.microsoft.com/office/drawing/2014/main" id="{F1B3CE67-E487-4254-B0C6-8E13879688A1}"/>
              </a:ext>
            </a:extLst>
          </xdr:cNvPr>
          <xdr:cNvGrpSpPr>
            <a:grpSpLocks/>
          </xdr:cNvGrpSpPr>
        </xdr:nvGrpSpPr>
        <xdr:grpSpPr bwMode="auto">
          <a:xfrm>
            <a:off x="1110177" y="2552700"/>
            <a:ext cx="9447074" cy="2745325"/>
            <a:chOff x="1103713" y="2571750"/>
            <a:chExt cx="9554762" cy="2717578"/>
          </a:xfrm>
        </xdr:grpSpPr>
        <xdr:grpSp>
          <xdr:nvGrpSpPr>
            <xdr:cNvPr id="66098927" name="Group 418">
              <a:extLst>
                <a:ext uri="{FF2B5EF4-FFF2-40B4-BE49-F238E27FC236}">
                  <a16:creationId xmlns:a16="http://schemas.microsoft.com/office/drawing/2014/main" id="{C29C6880-EF14-4D64-B7A3-B02D6A6BBE20}"/>
                </a:ext>
              </a:extLst>
            </xdr:cNvPr>
            <xdr:cNvGrpSpPr>
              <a:grpSpLocks/>
            </xdr:cNvGrpSpPr>
          </xdr:nvGrpSpPr>
          <xdr:grpSpPr bwMode="auto">
            <a:xfrm>
              <a:off x="1103713" y="2590800"/>
              <a:ext cx="9554762" cy="2698528"/>
              <a:chOff x="1103714" y="2590800"/>
              <a:chExt cx="9430869" cy="2698528"/>
            </a:xfrm>
          </xdr:grpSpPr>
          <xdr:sp macro="" textlink="">
            <xdr:nvSpPr>
              <xdr:cNvPr id="66098936" name="Line 575">
                <a:extLst>
                  <a:ext uri="{FF2B5EF4-FFF2-40B4-BE49-F238E27FC236}">
                    <a16:creationId xmlns:a16="http://schemas.microsoft.com/office/drawing/2014/main" id="{9E259735-1860-488E-97AD-0CEC4679ACF2}"/>
                  </a:ext>
                </a:extLst>
              </xdr:cNvPr>
              <xdr:cNvSpPr>
                <a:spLocks noChangeShapeType="1"/>
              </xdr:cNvSpPr>
            </xdr:nvSpPr>
            <xdr:spPr bwMode="auto">
              <a:xfrm>
                <a:off x="1123170" y="2590800"/>
                <a:ext cx="9391956"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937" name="Line 574">
                <a:extLst>
                  <a:ext uri="{FF2B5EF4-FFF2-40B4-BE49-F238E27FC236}">
                    <a16:creationId xmlns:a16="http://schemas.microsoft.com/office/drawing/2014/main" id="{890F234B-76C5-4E26-8267-FFBF5261B64A}"/>
                  </a:ext>
                </a:extLst>
              </xdr:cNvPr>
              <xdr:cNvSpPr>
                <a:spLocks noChangeShapeType="1"/>
              </xdr:cNvSpPr>
            </xdr:nvSpPr>
            <xdr:spPr bwMode="auto">
              <a:xfrm>
                <a:off x="10524855" y="2590800"/>
                <a:ext cx="0" cy="2698528"/>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938" name="Line 576">
                <a:extLst>
                  <a:ext uri="{FF2B5EF4-FFF2-40B4-BE49-F238E27FC236}">
                    <a16:creationId xmlns:a16="http://schemas.microsoft.com/office/drawing/2014/main" id="{CD7EAA6C-5392-44B7-B4B9-70401C285DEF}"/>
                  </a:ext>
                </a:extLst>
              </xdr:cNvPr>
              <xdr:cNvSpPr>
                <a:spLocks noChangeShapeType="1"/>
              </xdr:cNvSpPr>
            </xdr:nvSpPr>
            <xdr:spPr bwMode="auto">
              <a:xfrm>
                <a:off x="1113442" y="2699669"/>
                <a:ext cx="9401684"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8939" name="Line 577">
                <a:extLst>
                  <a:ext uri="{FF2B5EF4-FFF2-40B4-BE49-F238E27FC236}">
                    <a16:creationId xmlns:a16="http://schemas.microsoft.com/office/drawing/2014/main" id="{3C3129C5-41F7-4EA8-B573-3CE7F75AA0D3}"/>
                  </a:ext>
                </a:extLst>
              </xdr:cNvPr>
              <xdr:cNvSpPr>
                <a:spLocks noChangeShapeType="1"/>
              </xdr:cNvSpPr>
            </xdr:nvSpPr>
            <xdr:spPr bwMode="auto">
              <a:xfrm>
                <a:off x="1132899" y="2805363"/>
                <a:ext cx="940168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940" name="Line 578">
                <a:extLst>
                  <a:ext uri="{FF2B5EF4-FFF2-40B4-BE49-F238E27FC236}">
                    <a16:creationId xmlns:a16="http://schemas.microsoft.com/office/drawing/2014/main" id="{43AB1120-754A-40C0-8C5B-4D5052771876}"/>
                  </a:ext>
                </a:extLst>
              </xdr:cNvPr>
              <xdr:cNvSpPr>
                <a:spLocks noChangeShapeType="1"/>
              </xdr:cNvSpPr>
            </xdr:nvSpPr>
            <xdr:spPr bwMode="auto">
              <a:xfrm>
                <a:off x="1132899" y="2933449"/>
                <a:ext cx="937250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8941" name="Line 579">
                <a:extLst>
                  <a:ext uri="{FF2B5EF4-FFF2-40B4-BE49-F238E27FC236}">
                    <a16:creationId xmlns:a16="http://schemas.microsoft.com/office/drawing/2014/main" id="{1E4A7489-E556-4683-B03E-919875DE1EEA}"/>
                  </a:ext>
                </a:extLst>
              </xdr:cNvPr>
              <xdr:cNvSpPr>
                <a:spLocks noChangeShapeType="1"/>
              </xdr:cNvSpPr>
            </xdr:nvSpPr>
            <xdr:spPr bwMode="auto">
              <a:xfrm>
                <a:off x="1113442" y="3042319"/>
                <a:ext cx="941141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942" name="Line 580">
                <a:extLst>
                  <a:ext uri="{FF2B5EF4-FFF2-40B4-BE49-F238E27FC236}">
                    <a16:creationId xmlns:a16="http://schemas.microsoft.com/office/drawing/2014/main" id="{530B6346-9D89-442A-B34D-6BAD8279EDE3}"/>
                  </a:ext>
                </a:extLst>
              </xdr:cNvPr>
              <xdr:cNvSpPr>
                <a:spLocks noChangeShapeType="1"/>
              </xdr:cNvSpPr>
            </xdr:nvSpPr>
            <xdr:spPr bwMode="auto">
              <a:xfrm>
                <a:off x="1132899" y="3159738"/>
                <a:ext cx="937250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8943" name="Line 581">
                <a:extLst>
                  <a:ext uri="{FF2B5EF4-FFF2-40B4-BE49-F238E27FC236}">
                    <a16:creationId xmlns:a16="http://schemas.microsoft.com/office/drawing/2014/main" id="{60605E6B-8BE0-42A1-BEFF-DC77EB543AE9}"/>
                  </a:ext>
                </a:extLst>
              </xdr:cNvPr>
              <xdr:cNvSpPr>
                <a:spLocks noChangeShapeType="1"/>
              </xdr:cNvSpPr>
            </xdr:nvSpPr>
            <xdr:spPr bwMode="auto">
              <a:xfrm>
                <a:off x="1113442" y="3275041"/>
                <a:ext cx="941141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944" name="Line 582">
                <a:extLst>
                  <a:ext uri="{FF2B5EF4-FFF2-40B4-BE49-F238E27FC236}">
                    <a16:creationId xmlns:a16="http://schemas.microsoft.com/office/drawing/2014/main" id="{86CDE78C-8FEC-4E8A-A149-505DB3C813C8}"/>
                  </a:ext>
                </a:extLst>
              </xdr:cNvPr>
              <xdr:cNvSpPr>
                <a:spLocks noChangeShapeType="1"/>
              </xdr:cNvSpPr>
            </xdr:nvSpPr>
            <xdr:spPr bwMode="auto">
              <a:xfrm>
                <a:off x="1123170" y="3383910"/>
                <a:ext cx="9391956"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8945" name="Line 583">
                <a:extLst>
                  <a:ext uri="{FF2B5EF4-FFF2-40B4-BE49-F238E27FC236}">
                    <a16:creationId xmlns:a16="http://schemas.microsoft.com/office/drawing/2014/main" id="{9FD43B52-33C2-4426-81BA-6A0DE45DD0C9}"/>
                  </a:ext>
                </a:extLst>
              </xdr:cNvPr>
              <xdr:cNvSpPr>
                <a:spLocks noChangeShapeType="1"/>
              </xdr:cNvSpPr>
            </xdr:nvSpPr>
            <xdr:spPr bwMode="auto">
              <a:xfrm>
                <a:off x="1132899" y="3492779"/>
                <a:ext cx="939195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946" name="Line 584">
                <a:extLst>
                  <a:ext uri="{FF2B5EF4-FFF2-40B4-BE49-F238E27FC236}">
                    <a16:creationId xmlns:a16="http://schemas.microsoft.com/office/drawing/2014/main" id="{963BA24C-4357-431E-9413-E945D5BDC94A}"/>
                  </a:ext>
                </a:extLst>
              </xdr:cNvPr>
              <xdr:cNvSpPr>
                <a:spLocks noChangeShapeType="1"/>
              </xdr:cNvSpPr>
            </xdr:nvSpPr>
            <xdr:spPr bwMode="auto">
              <a:xfrm>
                <a:off x="1142220" y="3598473"/>
                <a:ext cx="937250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8947" name="Line 585">
                <a:extLst>
                  <a:ext uri="{FF2B5EF4-FFF2-40B4-BE49-F238E27FC236}">
                    <a16:creationId xmlns:a16="http://schemas.microsoft.com/office/drawing/2014/main" id="{C08A7320-B292-4F1B-B94D-F89E26F6C1B8}"/>
                  </a:ext>
                </a:extLst>
              </xdr:cNvPr>
              <xdr:cNvSpPr>
                <a:spLocks noChangeShapeType="1"/>
              </xdr:cNvSpPr>
            </xdr:nvSpPr>
            <xdr:spPr bwMode="auto">
              <a:xfrm>
                <a:off x="1141486" y="3715893"/>
                <a:ext cx="93822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948" name="Line 586">
                <a:extLst>
                  <a:ext uri="{FF2B5EF4-FFF2-40B4-BE49-F238E27FC236}">
                    <a16:creationId xmlns:a16="http://schemas.microsoft.com/office/drawing/2014/main" id="{901B7D63-DDE6-400B-978D-E0CA9BE491CA}"/>
                  </a:ext>
                </a:extLst>
              </xdr:cNvPr>
              <xdr:cNvSpPr>
                <a:spLocks noChangeShapeType="1"/>
              </xdr:cNvSpPr>
            </xdr:nvSpPr>
            <xdr:spPr bwMode="auto">
              <a:xfrm>
                <a:off x="1132899" y="3824762"/>
                <a:ext cx="938222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8949" name="Line 587">
                <a:extLst>
                  <a:ext uri="{FF2B5EF4-FFF2-40B4-BE49-F238E27FC236}">
                    <a16:creationId xmlns:a16="http://schemas.microsoft.com/office/drawing/2014/main" id="{18B4C0F1-2212-484A-980D-51AC96087254}"/>
                  </a:ext>
                </a:extLst>
              </xdr:cNvPr>
              <xdr:cNvSpPr>
                <a:spLocks noChangeShapeType="1"/>
              </xdr:cNvSpPr>
            </xdr:nvSpPr>
            <xdr:spPr bwMode="auto">
              <a:xfrm>
                <a:off x="1123170" y="3930456"/>
                <a:ext cx="939195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950" name="Line 588">
                <a:extLst>
                  <a:ext uri="{FF2B5EF4-FFF2-40B4-BE49-F238E27FC236}">
                    <a16:creationId xmlns:a16="http://schemas.microsoft.com/office/drawing/2014/main" id="{6429A118-8437-4C2C-9A66-E99C602BFE4C}"/>
                  </a:ext>
                </a:extLst>
              </xdr:cNvPr>
              <xdr:cNvSpPr>
                <a:spLocks noChangeShapeType="1"/>
              </xdr:cNvSpPr>
            </xdr:nvSpPr>
            <xdr:spPr bwMode="auto">
              <a:xfrm>
                <a:off x="1103714" y="4058542"/>
                <a:ext cx="9411413"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8951" name="Line 589">
                <a:extLst>
                  <a:ext uri="{FF2B5EF4-FFF2-40B4-BE49-F238E27FC236}">
                    <a16:creationId xmlns:a16="http://schemas.microsoft.com/office/drawing/2014/main" id="{E9B75BB2-FD9C-4EC6-9919-A53256B264D7}"/>
                  </a:ext>
                </a:extLst>
              </xdr:cNvPr>
              <xdr:cNvSpPr>
                <a:spLocks noChangeShapeType="1"/>
              </xdr:cNvSpPr>
            </xdr:nvSpPr>
            <xdr:spPr bwMode="auto">
              <a:xfrm>
                <a:off x="1123170" y="4167411"/>
                <a:ext cx="939195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952" name="Line 590">
                <a:extLst>
                  <a:ext uri="{FF2B5EF4-FFF2-40B4-BE49-F238E27FC236}">
                    <a16:creationId xmlns:a16="http://schemas.microsoft.com/office/drawing/2014/main" id="{DDF9A333-616A-4B7A-B00A-DB5E686CD6F9}"/>
                  </a:ext>
                </a:extLst>
              </xdr:cNvPr>
              <xdr:cNvSpPr>
                <a:spLocks noChangeShapeType="1"/>
              </xdr:cNvSpPr>
            </xdr:nvSpPr>
            <xdr:spPr bwMode="auto">
              <a:xfrm>
                <a:off x="1123170" y="4282714"/>
                <a:ext cx="9401684"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8953" name="Line 591">
                <a:extLst>
                  <a:ext uri="{FF2B5EF4-FFF2-40B4-BE49-F238E27FC236}">
                    <a16:creationId xmlns:a16="http://schemas.microsoft.com/office/drawing/2014/main" id="{EF4C6C11-168E-4094-ABD4-52253C96280D}"/>
                  </a:ext>
                </a:extLst>
              </xdr:cNvPr>
              <xdr:cNvSpPr>
                <a:spLocks noChangeShapeType="1"/>
              </xdr:cNvSpPr>
            </xdr:nvSpPr>
            <xdr:spPr bwMode="auto">
              <a:xfrm>
                <a:off x="1123170" y="4401192"/>
                <a:ext cx="939195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954" name="Line 592">
                <a:extLst>
                  <a:ext uri="{FF2B5EF4-FFF2-40B4-BE49-F238E27FC236}">
                    <a16:creationId xmlns:a16="http://schemas.microsoft.com/office/drawing/2014/main" id="{E2DB7928-FC2E-46CD-A9D0-201354930DD2}"/>
                  </a:ext>
                </a:extLst>
              </xdr:cNvPr>
              <xdr:cNvSpPr>
                <a:spLocks noChangeShapeType="1"/>
              </xdr:cNvSpPr>
            </xdr:nvSpPr>
            <xdr:spPr bwMode="auto">
              <a:xfrm>
                <a:off x="1132899" y="4519669"/>
                <a:ext cx="937250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8955" name="Line 593">
                <a:extLst>
                  <a:ext uri="{FF2B5EF4-FFF2-40B4-BE49-F238E27FC236}">
                    <a16:creationId xmlns:a16="http://schemas.microsoft.com/office/drawing/2014/main" id="{0803310B-6492-4B81-B4CA-9F3BAE5951D0}"/>
                  </a:ext>
                </a:extLst>
              </xdr:cNvPr>
              <xdr:cNvSpPr>
                <a:spLocks noChangeShapeType="1"/>
              </xdr:cNvSpPr>
            </xdr:nvSpPr>
            <xdr:spPr bwMode="auto">
              <a:xfrm>
                <a:off x="1123170" y="4615755"/>
                <a:ext cx="93822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956" name="Line 594">
                <a:extLst>
                  <a:ext uri="{FF2B5EF4-FFF2-40B4-BE49-F238E27FC236}">
                    <a16:creationId xmlns:a16="http://schemas.microsoft.com/office/drawing/2014/main" id="{E442B201-94D7-4B31-8BA3-F927011974F2}"/>
                  </a:ext>
                </a:extLst>
              </xdr:cNvPr>
              <xdr:cNvSpPr>
                <a:spLocks noChangeShapeType="1"/>
              </xdr:cNvSpPr>
            </xdr:nvSpPr>
            <xdr:spPr bwMode="auto">
              <a:xfrm>
                <a:off x="1132899" y="4724624"/>
                <a:ext cx="938222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8957" name="Line 595">
                <a:extLst>
                  <a:ext uri="{FF2B5EF4-FFF2-40B4-BE49-F238E27FC236}">
                    <a16:creationId xmlns:a16="http://schemas.microsoft.com/office/drawing/2014/main" id="{26AB05C6-DE9F-429B-8FDF-F2E259A62BD5}"/>
                  </a:ext>
                </a:extLst>
              </xdr:cNvPr>
              <xdr:cNvSpPr>
                <a:spLocks noChangeShapeType="1"/>
              </xdr:cNvSpPr>
            </xdr:nvSpPr>
            <xdr:spPr bwMode="auto">
              <a:xfrm>
                <a:off x="1123170" y="4843102"/>
                <a:ext cx="93822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958" name="Line 596">
                <a:extLst>
                  <a:ext uri="{FF2B5EF4-FFF2-40B4-BE49-F238E27FC236}">
                    <a16:creationId xmlns:a16="http://schemas.microsoft.com/office/drawing/2014/main" id="{7EAAAD85-52EC-4B65-8C83-4B057F0B0FEB}"/>
                  </a:ext>
                </a:extLst>
              </xdr:cNvPr>
              <xdr:cNvSpPr>
                <a:spLocks noChangeShapeType="1"/>
              </xdr:cNvSpPr>
            </xdr:nvSpPr>
            <xdr:spPr bwMode="auto">
              <a:xfrm>
                <a:off x="1132899" y="4948796"/>
                <a:ext cx="9391956"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8959" name="Line 597">
                <a:extLst>
                  <a:ext uri="{FF2B5EF4-FFF2-40B4-BE49-F238E27FC236}">
                    <a16:creationId xmlns:a16="http://schemas.microsoft.com/office/drawing/2014/main" id="{31A377C5-2D62-4862-8DF6-8B09CD87C266}"/>
                  </a:ext>
                </a:extLst>
              </xdr:cNvPr>
              <xdr:cNvSpPr>
                <a:spLocks noChangeShapeType="1"/>
              </xdr:cNvSpPr>
            </xdr:nvSpPr>
            <xdr:spPr bwMode="auto">
              <a:xfrm>
                <a:off x="1123170" y="5066214"/>
                <a:ext cx="93822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960" name="Line 598">
                <a:extLst>
                  <a:ext uri="{FF2B5EF4-FFF2-40B4-BE49-F238E27FC236}">
                    <a16:creationId xmlns:a16="http://schemas.microsoft.com/office/drawing/2014/main" id="{F298D6F7-56D8-41B5-A015-EE1599157461}"/>
                  </a:ext>
                </a:extLst>
              </xdr:cNvPr>
              <xdr:cNvSpPr>
                <a:spLocks noChangeShapeType="1"/>
              </xdr:cNvSpPr>
            </xdr:nvSpPr>
            <xdr:spPr bwMode="auto">
              <a:xfrm>
                <a:off x="1123170" y="5174025"/>
                <a:ext cx="9411413"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8961" name="Line 601">
                <a:extLst>
                  <a:ext uri="{FF2B5EF4-FFF2-40B4-BE49-F238E27FC236}">
                    <a16:creationId xmlns:a16="http://schemas.microsoft.com/office/drawing/2014/main" id="{52A6B0AC-916F-4021-901C-35D1C55C1D0C}"/>
                  </a:ext>
                </a:extLst>
              </xdr:cNvPr>
              <xdr:cNvSpPr>
                <a:spLocks noChangeShapeType="1"/>
              </xdr:cNvSpPr>
            </xdr:nvSpPr>
            <xdr:spPr bwMode="auto">
              <a:xfrm>
                <a:off x="1123429" y="2590800"/>
                <a:ext cx="0" cy="2688751"/>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962" name="Line 602">
                <a:extLst>
                  <a:ext uri="{FF2B5EF4-FFF2-40B4-BE49-F238E27FC236}">
                    <a16:creationId xmlns:a16="http://schemas.microsoft.com/office/drawing/2014/main" id="{1BBBBEA5-4AA0-440C-98E5-E216C33F94A8}"/>
                  </a:ext>
                </a:extLst>
              </xdr:cNvPr>
              <xdr:cNvSpPr>
                <a:spLocks noChangeShapeType="1"/>
              </xdr:cNvSpPr>
            </xdr:nvSpPr>
            <xdr:spPr bwMode="auto">
              <a:xfrm>
                <a:off x="1123171" y="5289328"/>
                <a:ext cx="9401684"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grpSp>
        <xdr:grpSp>
          <xdr:nvGrpSpPr>
            <xdr:cNvPr id="66098928" name="Group 417">
              <a:extLst>
                <a:ext uri="{FF2B5EF4-FFF2-40B4-BE49-F238E27FC236}">
                  <a16:creationId xmlns:a16="http://schemas.microsoft.com/office/drawing/2014/main" id="{9892D71A-B6BA-4DDE-ACD7-33F205F67F80}"/>
                </a:ext>
              </a:extLst>
            </xdr:cNvPr>
            <xdr:cNvGrpSpPr>
              <a:grpSpLocks/>
            </xdr:cNvGrpSpPr>
          </xdr:nvGrpSpPr>
          <xdr:grpSpPr bwMode="auto">
            <a:xfrm>
              <a:off x="2316268" y="2571750"/>
              <a:ext cx="7135591" cy="2717578"/>
              <a:chOff x="2316268" y="2571750"/>
              <a:chExt cx="7135591" cy="2717578"/>
            </a:xfrm>
          </xdr:grpSpPr>
          <xdr:sp macro="" textlink="">
            <xdr:nvSpPr>
              <xdr:cNvPr id="66098929" name="Line 603">
                <a:extLst>
                  <a:ext uri="{FF2B5EF4-FFF2-40B4-BE49-F238E27FC236}">
                    <a16:creationId xmlns:a16="http://schemas.microsoft.com/office/drawing/2014/main" id="{3B2C1C14-A785-435F-B785-118CD035F3C9}"/>
                  </a:ext>
                </a:extLst>
              </xdr:cNvPr>
              <xdr:cNvSpPr>
                <a:spLocks noChangeShapeType="1"/>
              </xdr:cNvSpPr>
            </xdr:nvSpPr>
            <xdr:spPr bwMode="auto">
              <a:xfrm>
                <a:off x="2316268" y="259080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930" name="Line 604">
                <a:extLst>
                  <a:ext uri="{FF2B5EF4-FFF2-40B4-BE49-F238E27FC236}">
                    <a16:creationId xmlns:a16="http://schemas.microsoft.com/office/drawing/2014/main" id="{FAEBAB6E-40D8-4AB8-BA0A-8C2CBAC36DF4}"/>
                  </a:ext>
                </a:extLst>
              </xdr:cNvPr>
              <xdr:cNvSpPr>
                <a:spLocks noChangeShapeType="1"/>
              </xdr:cNvSpPr>
            </xdr:nvSpPr>
            <xdr:spPr bwMode="auto">
              <a:xfrm>
                <a:off x="3501322" y="259080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931" name="Line 605">
                <a:extLst>
                  <a:ext uri="{FF2B5EF4-FFF2-40B4-BE49-F238E27FC236}">
                    <a16:creationId xmlns:a16="http://schemas.microsoft.com/office/drawing/2014/main" id="{C8B38A88-A7B6-4A48-A0B2-00DE828C5098}"/>
                  </a:ext>
                </a:extLst>
              </xdr:cNvPr>
              <xdr:cNvSpPr>
                <a:spLocks noChangeShapeType="1"/>
              </xdr:cNvSpPr>
            </xdr:nvSpPr>
            <xdr:spPr bwMode="auto">
              <a:xfrm>
                <a:off x="4687153" y="259080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932" name="Line 606">
                <a:extLst>
                  <a:ext uri="{FF2B5EF4-FFF2-40B4-BE49-F238E27FC236}">
                    <a16:creationId xmlns:a16="http://schemas.microsoft.com/office/drawing/2014/main" id="{FD0378B3-F0EC-45AC-B490-CEEDD2CE43C0}"/>
                  </a:ext>
                </a:extLst>
              </xdr:cNvPr>
              <xdr:cNvSpPr>
                <a:spLocks noChangeShapeType="1"/>
              </xdr:cNvSpPr>
            </xdr:nvSpPr>
            <xdr:spPr bwMode="auto">
              <a:xfrm>
                <a:off x="5869691" y="259080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933" name="Line 606">
                <a:extLst>
                  <a:ext uri="{FF2B5EF4-FFF2-40B4-BE49-F238E27FC236}">
                    <a16:creationId xmlns:a16="http://schemas.microsoft.com/office/drawing/2014/main" id="{B36D1062-5331-41EB-B405-FEE8D2263575}"/>
                  </a:ext>
                </a:extLst>
              </xdr:cNvPr>
              <xdr:cNvSpPr>
                <a:spLocks noChangeShapeType="1"/>
              </xdr:cNvSpPr>
            </xdr:nvSpPr>
            <xdr:spPr bwMode="auto">
              <a:xfrm>
                <a:off x="7080675" y="257175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934" name="Line 606">
                <a:extLst>
                  <a:ext uri="{FF2B5EF4-FFF2-40B4-BE49-F238E27FC236}">
                    <a16:creationId xmlns:a16="http://schemas.microsoft.com/office/drawing/2014/main" id="{A5662CBE-F19C-4394-9D31-CDC929BE8556}"/>
                  </a:ext>
                </a:extLst>
              </xdr:cNvPr>
              <xdr:cNvSpPr>
                <a:spLocks noChangeShapeType="1"/>
              </xdr:cNvSpPr>
            </xdr:nvSpPr>
            <xdr:spPr bwMode="auto">
              <a:xfrm>
                <a:off x="8254767" y="2581275"/>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935" name="Line 606">
                <a:extLst>
                  <a:ext uri="{FF2B5EF4-FFF2-40B4-BE49-F238E27FC236}">
                    <a16:creationId xmlns:a16="http://schemas.microsoft.com/office/drawing/2014/main" id="{27B5FCDA-AC9D-4365-843A-A6B82AB2B754}"/>
                  </a:ext>
                </a:extLst>
              </xdr:cNvPr>
              <xdr:cNvSpPr>
                <a:spLocks noChangeShapeType="1"/>
              </xdr:cNvSpPr>
            </xdr:nvSpPr>
            <xdr:spPr bwMode="auto">
              <a:xfrm>
                <a:off x="9451859" y="257175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grpSp>
        <xdr:nvGrpSpPr>
          <xdr:cNvPr id="66098886" name="Group 412">
            <a:extLst>
              <a:ext uri="{FF2B5EF4-FFF2-40B4-BE49-F238E27FC236}">
                <a16:creationId xmlns:a16="http://schemas.microsoft.com/office/drawing/2014/main" id="{430D48B1-89A5-4B98-A79C-5C7594E4DB40}"/>
              </a:ext>
            </a:extLst>
          </xdr:cNvPr>
          <xdr:cNvGrpSpPr>
            <a:grpSpLocks/>
          </xdr:cNvGrpSpPr>
        </xdr:nvGrpSpPr>
        <xdr:grpSpPr bwMode="auto">
          <a:xfrm>
            <a:off x="2528241" y="5306247"/>
            <a:ext cx="655962" cy="294452"/>
            <a:chOff x="1371357" y="5286375"/>
            <a:chExt cx="664680" cy="296863"/>
          </a:xfrm>
        </xdr:grpSpPr>
        <xdr:sp macro="" textlink="">
          <xdr:nvSpPr>
            <xdr:cNvPr id="246" name="Text Box 1092">
              <a:extLst>
                <a:ext uri="{FF2B5EF4-FFF2-40B4-BE49-F238E27FC236}">
                  <a16:creationId xmlns:a16="http://schemas.microsoft.com/office/drawing/2014/main" id="{4144F1DB-6AB2-4494-9664-318617B36CD9}"/>
                </a:ext>
              </a:extLst>
            </xdr:cNvPr>
            <xdr:cNvSpPr txBox="1">
              <a:spLocks noChangeArrowheads="1"/>
            </xdr:cNvSpPr>
          </xdr:nvSpPr>
          <xdr:spPr bwMode="auto">
            <a:xfrm>
              <a:off x="1401082" y="5282729"/>
              <a:ext cx="375424"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231">
          <xdr:nvSpPr>
            <xdr:cNvPr id="247" name="Text Box 1093">
              <a:extLst>
                <a:ext uri="{FF2B5EF4-FFF2-40B4-BE49-F238E27FC236}">
                  <a16:creationId xmlns:a16="http://schemas.microsoft.com/office/drawing/2014/main" id="{D8A889C2-F6ED-4FF2-B740-40E4A366F27E}"/>
                </a:ext>
              </a:extLst>
            </xdr:cNvPr>
            <xdr:cNvSpPr txBox="1">
              <a:spLocks noChangeArrowheads="1" noTextEdit="1"/>
            </xdr:cNvSpPr>
          </xdr:nvSpPr>
          <xdr:spPr bwMode="auto">
            <a:xfrm>
              <a:off x="1660991" y="5302117"/>
              <a:ext cx="365798"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EC3F9A77-F88B-4FB9-84C0-29953BA351FE}"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sp macro="" textlink="">
          <xdr:nvSpPr>
            <xdr:cNvPr id="248" name="Text Box 1095">
              <a:extLst>
                <a:ext uri="{FF2B5EF4-FFF2-40B4-BE49-F238E27FC236}">
                  <a16:creationId xmlns:a16="http://schemas.microsoft.com/office/drawing/2014/main" id="{D33D0330-18DE-4153-A8E7-6F7E88EE63E1}"/>
                </a:ext>
              </a:extLst>
            </xdr:cNvPr>
            <xdr:cNvSpPr txBox="1">
              <a:spLocks noChangeArrowheads="1"/>
            </xdr:cNvSpPr>
          </xdr:nvSpPr>
          <xdr:spPr bwMode="auto">
            <a:xfrm>
              <a:off x="1372203" y="5428137"/>
              <a:ext cx="394677"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231">
          <xdr:nvSpPr>
            <xdr:cNvPr id="249" name="Text Box 1096">
              <a:extLst>
                <a:ext uri="{FF2B5EF4-FFF2-40B4-BE49-F238E27FC236}">
                  <a16:creationId xmlns:a16="http://schemas.microsoft.com/office/drawing/2014/main" id="{9C074139-837A-4908-8924-00487ADC9706}"/>
                </a:ext>
              </a:extLst>
            </xdr:cNvPr>
            <xdr:cNvSpPr txBox="1">
              <a:spLocks noChangeArrowheads="1" noTextEdit="1"/>
            </xdr:cNvSpPr>
          </xdr:nvSpPr>
          <xdr:spPr bwMode="auto">
            <a:xfrm>
              <a:off x="1660991" y="5428137"/>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5701DB45-396A-46EA-9037-E36BC4FA1E46}" type="TxLink">
                <a:rPr lang="en-US" sz="1000" b="0" i="0" u="none" strike="noStrike" baseline="0">
                  <a:solidFill>
                    <a:srgbClr val="000000"/>
                  </a:solidFill>
                  <a:latin typeface="Arial"/>
                  <a:cs typeface="Arial"/>
                </a:rPr>
                <a:pPr algn="r" rtl="0">
                  <a:defRPr sz="1000"/>
                </a:pPr>
                <a:t>-14</a:t>
              </a:fld>
              <a:endParaRPr lang="en-US" sz="1000" b="0" i="0" u="none" strike="noStrike" baseline="0">
                <a:solidFill>
                  <a:srgbClr val="000000"/>
                </a:solidFill>
                <a:latin typeface="Arial"/>
                <a:cs typeface="Arial"/>
              </a:endParaRPr>
            </a:p>
          </xdr:txBody>
        </xdr:sp>
      </xdr:grpSp>
      <xdr:grpSp>
        <xdr:nvGrpSpPr>
          <xdr:cNvPr id="66098887" name="Group 417">
            <a:extLst>
              <a:ext uri="{FF2B5EF4-FFF2-40B4-BE49-F238E27FC236}">
                <a16:creationId xmlns:a16="http://schemas.microsoft.com/office/drawing/2014/main" id="{3F6D9922-55FA-4AA1-99A4-D2D279483E2C}"/>
              </a:ext>
            </a:extLst>
          </xdr:cNvPr>
          <xdr:cNvGrpSpPr>
            <a:grpSpLocks/>
          </xdr:cNvGrpSpPr>
        </xdr:nvGrpSpPr>
        <xdr:grpSpPr bwMode="auto">
          <a:xfrm>
            <a:off x="3676399" y="5306247"/>
            <a:ext cx="655962" cy="294452"/>
            <a:chOff x="1371357" y="5286375"/>
            <a:chExt cx="664680" cy="296863"/>
          </a:xfrm>
        </xdr:grpSpPr>
        <xdr:sp macro="" textlink="">
          <xdr:nvSpPr>
            <xdr:cNvPr id="242" name="Text Box 1092">
              <a:extLst>
                <a:ext uri="{FF2B5EF4-FFF2-40B4-BE49-F238E27FC236}">
                  <a16:creationId xmlns:a16="http://schemas.microsoft.com/office/drawing/2014/main" id="{DBE6EA14-4A02-4E6D-8908-49DF03C9E903}"/>
                </a:ext>
              </a:extLst>
            </xdr:cNvPr>
            <xdr:cNvSpPr txBox="1">
              <a:spLocks noChangeArrowheads="1"/>
            </xdr:cNvSpPr>
          </xdr:nvSpPr>
          <xdr:spPr bwMode="auto">
            <a:xfrm>
              <a:off x="1402442" y="5282729"/>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243">
          <xdr:nvSpPr>
            <xdr:cNvPr id="243" name="Text Box 1093">
              <a:extLst>
                <a:ext uri="{FF2B5EF4-FFF2-40B4-BE49-F238E27FC236}">
                  <a16:creationId xmlns:a16="http://schemas.microsoft.com/office/drawing/2014/main" id="{63D6E378-09CF-4A41-BBB9-DB66A0000782}"/>
                </a:ext>
              </a:extLst>
            </xdr:cNvPr>
            <xdr:cNvSpPr txBox="1">
              <a:spLocks noChangeArrowheads="1" noTextEdit="1"/>
            </xdr:cNvSpPr>
          </xdr:nvSpPr>
          <xdr:spPr bwMode="auto">
            <a:xfrm>
              <a:off x="1652725" y="5302117"/>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7993BD2B-2EE6-4493-B6AF-EF3C6F5160F5}"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sp macro="" textlink="">
          <xdr:nvSpPr>
            <xdr:cNvPr id="244" name="Text Box 1095">
              <a:extLst>
                <a:ext uri="{FF2B5EF4-FFF2-40B4-BE49-F238E27FC236}">
                  <a16:creationId xmlns:a16="http://schemas.microsoft.com/office/drawing/2014/main" id="{4A735221-0AB5-4FF5-B928-3A9FE64C5B43}"/>
                </a:ext>
              </a:extLst>
            </xdr:cNvPr>
            <xdr:cNvSpPr txBox="1">
              <a:spLocks noChangeArrowheads="1"/>
            </xdr:cNvSpPr>
          </xdr:nvSpPr>
          <xdr:spPr bwMode="auto">
            <a:xfrm>
              <a:off x="1373563" y="5428137"/>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243">
          <xdr:nvSpPr>
            <xdr:cNvPr id="245" name="Text Box 1096">
              <a:extLst>
                <a:ext uri="{FF2B5EF4-FFF2-40B4-BE49-F238E27FC236}">
                  <a16:creationId xmlns:a16="http://schemas.microsoft.com/office/drawing/2014/main" id="{A5FAAB3E-FB7A-457F-B0A8-0395117C4491}"/>
                </a:ext>
              </a:extLst>
            </xdr:cNvPr>
            <xdr:cNvSpPr txBox="1">
              <a:spLocks noChangeArrowheads="1" noTextEdit="1"/>
            </xdr:cNvSpPr>
          </xdr:nvSpPr>
          <xdr:spPr bwMode="auto">
            <a:xfrm>
              <a:off x="1662351" y="5428137"/>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175A854E-B824-41BB-984E-A1B789ADB73D}" type="TxLink">
                <a:rPr lang="en-US" sz="1000" b="0" i="0" u="none" strike="noStrike" baseline="0">
                  <a:solidFill>
                    <a:srgbClr val="000000"/>
                  </a:solidFill>
                  <a:latin typeface="Arial"/>
                  <a:cs typeface="Arial"/>
                </a:rPr>
                <a:pPr algn="r" rtl="0">
                  <a:defRPr sz="1000"/>
                </a:pPr>
                <a:t>-14</a:t>
              </a:fld>
              <a:endParaRPr lang="en-US" sz="1000" b="0" i="0" u="none" strike="noStrike" baseline="0">
                <a:solidFill>
                  <a:srgbClr val="000000"/>
                </a:solidFill>
                <a:latin typeface="Arial"/>
                <a:cs typeface="Arial"/>
              </a:endParaRPr>
            </a:p>
          </xdr:txBody>
        </xdr:sp>
      </xdr:grpSp>
      <xdr:sp macro="" textlink="">
        <xdr:nvSpPr>
          <xdr:cNvPr id="205" name="Text Box 609">
            <a:extLst>
              <a:ext uri="{FF2B5EF4-FFF2-40B4-BE49-F238E27FC236}">
                <a16:creationId xmlns:a16="http://schemas.microsoft.com/office/drawing/2014/main" id="{601BEBF8-E660-4050-9A97-FD025618CEC7}"/>
              </a:ext>
            </a:extLst>
          </xdr:cNvPr>
          <xdr:cNvSpPr txBox="1">
            <a:spLocks noChangeArrowheads="1"/>
          </xdr:cNvSpPr>
        </xdr:nvSpPr>
        <xdr:spPr bwMode="auto">
          <a:xfrm>
            <a:off x="3251076" y="5331476"/>
            <a:ext cx="4085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18k</a:t>
            </a:r>
          </a:p>
        </xdr:txBody>
      </xdr:sp>
      <xdr:sp macro="" textlink="">
        <xdr:nvSpPr>
          <xdr:cNvPr id="206" name="Text Box 609">
            <a:extLst>
              <a:ext uri="{FF2B5EF4-FFF2-40B4-BE49-F238E27FC236}">
                <a16:creationId xmlns:a16="http://schemas.microsoft.com/office/drawing/2014/main" id="{ECBC5254-2BE8-44C6-9BCC-CCF50B07D830}"/>
              </a:ext>
            </a:extLst>
          </xdr:cNvPr>
          <xdr:cNvSpPr txBox="1">
            <a:spLocks noChangeArrowheads="1"/>
          </xdr:cNvSpPr>
        </xdr:nvSpPr>
        <xdr:spPr bwMode="auto">
          <a:xfrm>
            <a:off x="5588078" y="5331476"/>
            <a:ext cx="418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20k</a:t>
            </a:r>
          </a:p>
        </xdr:txBody>
      </xdr:sp>
      <xdr:sp macro="" textlink="">
        <xdr:nvSpPr>
          <xdr:cNvPr id="207" name="Text Box 609">
            <a:extLst>
              <a:ext uri="{FF2B5EF4-FFF2-40B4-BE49-F238E27FC236}">
                <a16:creationId xmlns:a16="http://schemas.microsoft.com/office/drawing/2014/main" id="{E8889986-FC06-4F3A-912C-3EF776113DC1}"/>
              </a:ext>
            </a:extLst>
          </xdr:cNvPr>
          <xdr:cNvSpPr txBox="1">
            <a:spLocks noChangeArrowheads="1"/>
          </xdr:cNvSpPr>
        </xdr:nvSpPr>
        <xdr:spPr bwMode="auto">
          <a:xfrm>
            <a:off x="6785079" y="5331476"/>
            <a:ext cx="418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21k</a:t>
            </a:r>
          </a:p>
        </xdr:txBody>
      </xdr:sp>
      <xdr:sp macro="" textlink="">
        <xdr:nvSpPr>
          <xdr:cNvPr id="208" name="Text Box 609">
            <a:extLst>
              <a:ext uri="{FF2B5EF4-FFF2-40B4-BE49-F238E27FC236}">
                <a16:creationId xmlns:a16="http://schemas.microsoft.com/office/drawing/2014/main" id="{3DB6C05C-C7BC-4418-9DC8-13FA512D2419}"/>
              </a:ext>
            </a:extLst>
          </xdr:cNvPr>
          <xdr:cNvSpPr txBox="1">
            <a:spLocks noChangeArrowheads="1"/>
          </xdr:cNvSpPr>
        </xdr:nvSpPr>
        <xdr:spPr bwMode="auto">
          <a:xfrm>
            <a:off x="7925079" y="5341091"/>
            <a:ext cx="4085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22k</a:t>
            </a:r>
          </a:p>
        </xdr:txBody>
      </xdr:sp>
      <xdr:sp macro="" textlink="">
        <xdr:nvSpPr>
          <xdr:cNvPr id="209" name="Text Box 609">
            <a:extLst>
              <a:ext uri="{FF2B5EF4-FFF2-40B4-BE49-F238E27FC236}">
                <a16:creationId xmlns:a16="http://schemas.microsoft.com/office/drawing/2014/main" id="{2F4306E2-61E3-4283-AA1E-1C0908C88383}"/>
              </a:ext>
            </a:extLst>
          </xdr:cNvPr>
          <xdr:cNvSpPr txBox="1">
            <a:spLocks noChangeArrowheads="1"/>
          </xdr:cNvSpPr>
        </xdr:nvSpPr>
        <xdr:spPr bwMode="auto">
          <a:xfrm>
            <a:off x="9122080" y="5341091"/>
            <a:ext cx="399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23k</a:t>
            </a:r>
          </a:p>
        </xdr:txBody>
      </xdr:sp>
      <xdr:sp macro="" textlink="">
        <xdr:nvSpPr>
          <xdr:cNvPr id="210" name="Text Box 609">
            <a:extLst>
              <a:ext uri="{FF2B5EF4-FFF2-40B4-BE49-F238E27FC236}">
                <a16:creationId xmlns:a16="http://schemas.microsoft.com/office/drawing/2014/main" id="{F328CC1D-D3CD-4BDC-AB66-525F4464252D}"/>
              </a:ext>
            </a:extLst>
          </xdr:cNvPr>
          <xdr:cNvSpPr txBox="1">
            <a:spLocks noChangeArrowheads="1"/>
          </xdr:cNvSpPr>
        </xdr:nvSpPr>
        <xdr:spPr bwMode="auto">
          <a:xfrm>
            <a:off x="10338081" y="5341091"/>
            <a:ext cx="4085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24k</a:t>
            </a:r>
          </a:p>
        </xdr:txBody>
      </xdr:sp>
      <xdr:grpSp>
        <xdr:nvGrpSpPr>
          <xdr:cNvPr id="66098894" name="Group 428">
            <a:extLst>
              <a:ext uri="{FF2B5EF4-FFF2-40B4-BE49-F238E27FC236}">
                <a16:creationId xmlns:a16="http://schemas.microsoft.com/office/drawing/2014/main" id="{6609010D-8014-4552-A3E2-48A56B7499B3}"/>
              </a:ext>
            </a:extLst>
          </xdr:cNvPr>
          <xdr:cNvGrpSpPr>
            <a:grpSpLocks/>
          </xdr:cNvGrpSpPr>
        </xdr:nvGrpSpPr>
        <xdr:grpSpPr bwMode="auto">
          <a:xfrm>
            <a:off x="4871551" y="5299396"/>
            <a:ext cx="655962" cy="294452"/>
            <a:chOff x="1371357" y="5286375"/>
            <a:chExt cx="664680" cy="296863"/>
          </a:xfrm>
        </xdr:grpSpPr>
        <xdr:sp macro="" textlink="">
          <xdr:nvSpPr>
            <xdr:cNvPr id="238" name="Text Box 1092">
              <a:extLst>
                <a:ext uri="{FF2B5EF4-FFF2-40B4-BE49-F238E27FC236}">
                  <a16:creationId xmlns:a16="http://schemas.microsoft.com/office/drawing/2014/main" id="{ED3E1D6E-2388-4808-A47D-0290FD0ED455}"/>
                </a:ext>
              </a:extLst>
            </xdr:cNvPr>
            <xdr:cNvSpPr txBox="1">
              <a:spLocks noChangeArrowheads="1"/>
            </xdr:cNvSpPr>
          </xdr:nvSpPr>
          <xdr:spPr bwMode="auto">
            <a:xfrm>
              <a:off x="1404316" y="5289636"/>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256">
          <xdr:nvSpPr>
            <xdr:cNvPr id="239" name="Text Box 1093">
              <a:extLst>
                <a:ext uri="{FF2B5EF4-FFF2-40B4-BE49-F238E27FC236}">
                  <a16:creationId xmlns:a16="http://schemas.microsoft.com/office/drawing/2014/main" id="{254FD317-7531-4EAB-9688-0F93D952AB9F}"/>
                </a:ext>
              </a:extLst>
            </xdr:cNvPr>
            <xdr:cNvSpPr txBox="1">
              <a:spLocks noChangeArrowheads="1" noTextEdit="1"/>
            </xdr:cNvSpPr>
          </xdr:nvSpPr>
          <xdr:spPr bwMode="auto">
            <a:xfrm>
              <a:off x="1654599" y="5309024"/>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709E53D7-A394-41AA-AECF-2C58CBCE7495}"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sp macro="" textlink="">
          <xdr:nvSpPr>
            <xdr:cNvPr id="240" name="Text Box 1095">
              <a:extLst>
                <a:ext uri="{FF2B5EF4-FFF2-40B4-BE49-F238E27FC236}">
                  <a16:creationId xmlns:a16="http://schemas.microsoft.com/office/drawing/2014/main" id="{13EF690E-F13A-4DF0-A744-7FC29542D376}"/>
                </a:ext>
              </a:extLst>
            </xdr:cNvPr>
            <xdr:cNvSpPr txBox="1">
              <a:spLocks noChangeArrowheads="1"/>
            </xdr:cNvSpPr>
          </xdr:nvSpPr>
          <xdr:spPr bwMode="auto">
            <a:xfrm>
              <a:off x="1375437" y="5425350"/>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256">
          <xdr:nvSpPr>
            <xdr:cNvPr id="241" name="Text Box 1096">
              <a:extLst>
                <a:ext uri="{FF2B5EF4-FFF2-40B4-BE49-F238E27FC236}">
                  <a16:creationId xmlns:a16="http://schemas.microsoft.com/office/drawing/2014/main" id="{A5B90A92-9134-4348-9E96-98A5311EDCD4}"/>
                </a:ext>
              </a:extLst>
            </xdr:cNvPr>
            <xdr:cNvSpPr txBox="1">
              <a:spLocks noChangeArrowheads="1" noTextEdit="1"/>
            </xdr:cNvSpPr>
          </xdr:nvSpPr>
          <xdr:spPr bwMode="auto">
            <a:xfrm>
              <a:off x="1654599" y="5425350"/>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D85B297E-4124-46EF-8A2A-41873C47CBEE}" type="TxLink">
                <a:rPr lang="en-US" sz="1000" b="0" i="0" u="none" strike="noStrike" baseline="0">
                  <a:solidFill>
                    <a:srgbClr val="000000"/>
                  </a:solidFill>
                  <a:latin typeface="Arial"/>
                  <a:cs typeface="Arial"/>
                </a:rPr>
                <a:pPr algn="r" rtl="0">
                  <a:defRPr sz="1000"/>
                </a:pPr>
                <a:t>-14</a:t>
              </a:fld>
              <a:endParaRPr lang="en-US" sz="1000" b="0" i="0" u="none" strike="noStrike" baseline="0">
                <a:solidFill>
                  <a:srgbClr val="000000"/>
                </a:solidFill>
                <a:latin typeface="Arial"/>
                <a:cs typeface="Arial"/>
              </a:endParaRPr>
            </a:p>
          </xdr:txBody>
        </xdr:sp>
      </xdr:grpSp>
      <xdr:grpSp>
        <xdr:nvGrpSpPr>
          <xdr:cNvPr id="66098895" name="Group 433">
            <a:extLst>
              <a:ext uri="{FF2B5EF4-FFF2-40B4-BE49-F238E27FC236}">
                <a16:creationId xmlns:a16="http://schemas.microsoft.com/office/drawing/2014/main" id="{C316F5AE-FDD1-4AB6-BFEE-F5AF44ECA959}"/>
              </a:ext>
            </a:extLst>
          </xdr:cNvPr>
          <xdr:cNvGrpSpPr>
            <a:grpSpLocks/>
          </xdr:cNvGrpSpPr>
        </xdr:nvGrpSpPr>
        <xdr:grpSpPr bwMode="auto">
          <a:xfrm>
            <a:off x="5987078" y="5302628"/>
            <a:ext cx="655500" cy="288454"/>
            <a:chOff x="1372319" y="5289638"/>
            <a:chExt cx="664212" cy="290816"/>
          </a:xfrm>
        </xdr:grpSpPr>
        <xdr:sp macro="" textlink="">
          <xdr:nvSpPr>
            <xdr:cNvPr id="230" name="Text Box 1092">
              <a:extLst>
                <a:ext uri="{FF2B5EF4-FFF2-40B4-BE49-F238E27FC236}">
                  <a16:creationId xmlns:a16="http://schemas.microsoft.com/office/drawing/2014/main" id="{6B73FBB2-04A7-48D5-A7F0-63CE37576A48}"/>
                </a:ext>
              </a:extLst>
            </xdr:cNvPr>
            <xdr:cNvSpPr txBox="1">
              <a:spLocks noChangeArrowheads="1"/>
            </xdr:cNvSpPr>
          </xdr:nvSpPr>
          <xdr:spPr bwMode="auto">
            <a:xfrm>
              <a:off x="1401198" y="5289641"/>
              <a:ext cx="365798" cy="174490"/>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268">
          <xdr:nvSpPr>
            <xdr:cNvPr id="233" name="Text Box 1093">
              <a:extLst>
                <a:ext uri="{FF2B5EF4-FFF2-40B4-BE49-F238E27FC236}">
                  <a16:creationId xmlns:a16="http://schemas.microsoft.com/office/drawing/2014/main" id="{E4BD9C06-21F8-409F-8606-2D06660D4ED3}"/>
                </a:ext>
              </a:extLst>
            </xdr:cNvPr>
            <xdr:cNvSpPr txBox="1">
              <a:spLocks noChangeArrowheads="1" noTextEdit="1"/>
            </xdr:cNvSpPr>
          </xdr:nvSpPr>
          <xdr:spPr bwMode="auto">
            <a:xfrm>
              <a:off x="1612976" y="5309029"/>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FBF97C9D-768B-4D6A-B2A1-E642B5262A9E}"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sp macro="" textlink="">
          <xdr:nvSpPr>
            <xdr:cNvPr id="236" name="Text Box 1095">
              <a:extLst>
                <a:ext uri="{FF2B5EF4-FFF2-40B4-BE49-F238E27FC236}">
                  <a16:creationId xmlns:a16="http://schemas.microsoft.com/office/drawing/2014/main" id="{D2D9DCB6-7258-41D6-9A31-4236AC8080A8}"/>
                </a:ext>
              </a:extLst>
            </xdr:cNvPr>
            <xdr:cNvSpPr txBox="1">
              <a:spLocks noChangeArrowheads="1"/>
            </xdr:cNvSpPr>
          </xdr:nvSpPr>
          <xdr:spPr bwMode="auto">
            <a:xfrm>
              <a:off x="1372319" y="5425355"/>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268">
          <xdr:nvSpPr>
            <xdr:cNvPr id="237" name="Text Box 1096">
              <a:extLst>
                <a:ext uri="{FF2B5EF4-FFF2-40B4-BE49-F238E27FC236}">
                  <a16:creationId xmlns:a16="http://schemas.microsoft.com/office/drawing/2014/main" id="{CC0019C4-4EEE-4907-BFFC-C0293190E3BF}"/>
                </a:ext>
              </a:extLst>
            </xdr:cNvPr>
            <xdr:cNvSpPr txBox="1">
              <a:spLocks noChangeArrowheads="1" noTextEdit="1"/>
            </xdr:cNvSpPr>
          </xdr:nvSpPr>
          <xdr:spPr bwMode="auto">
            <a:xfrm>
              <a:off x="1651481" y="5425355"/>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B7A37F79-1A9F-4150-A743-B0512AF993F1}" type="TxLink">
                <a:rPr lang="en-US" sz="1000" b="0" i="0" u="none" strike="noStrike" baseline="0">
                  <a:solidFill>
                    <a:srgbClr val="000000"/>
                  </a:solidFill>
                  <a:latin typeface="Arial"/>
                  <a:cs typeface="Arial"/>
                </a:rPr>
                <a:pPr algn="r" rtl="0">
                  <a:defRPr sz="1000"/>
                </a:pPr>
                <a:t>-14</a:t>
              </a:fld>
              <a:endParaRPr lang="en-US" sz="1000" b="0" i="0" u="none" strike="noStrike" baseline="0">
                <a:solidFill>
                  <a:srgbClr val="000000"/>
                </a:solidFill>
                <a:latin typeface="Arial"/>
                <a:cs typeface="Arial"/>
              </a:endParaRPr>
            </a:p>
          </xdr:txBody>
        </xdr:sp>
      </xdr:grpSp>
      <xdr:grpSp>
        <xdr:nvGrpSpPr>
          <xdr:cNvPr id="66098896" name="Group 438">
            <a:extLst>
              <a:ext uri="{FF2B5EF4-FFF2-40B4-BE49-F238E27FC236}">
                <a16:creationId xmlns:a16="http://schemas.microsoft.com/office/drawing/2014/main" id="{6314664D-EF6B-485F-B158-641C6DC60105}"/>
              </a:ext>
            </a:extLst>
          </xdr:cNvPr>
          <xdr:cNvGrpSpPr>
            <a:grpSpLocks/>
          </xdr:cNvGrpSpPr>
        </xdr:nvGrpSpPr>
        <xdr:grpSpPr bwMode="auto">
          <a:xfrm>
            <a:off x="7168292" y="5302631"/>
            <a:ext cx="655501" cy="288454"/>
            <a:chOff x="1433032" y="5289640"/>
            <a:chExt cx="664213" cy="290816"/>
          </a:xfrm>
        </xdr:grpSpPr>
        <xdr:sp macro="" textlink="">
          <xdr:nvSpPr>
            <xdr:cNvPr id="226" name="Text Box 1092">
              <a:extLst>
                <a:ext uri="{FF2B5EF4-FFF2-40B4-BE49-F238E27FC236}">
                  <a16:creationId xmlns:a16="http://schemas.microsoft.com/office/drawing/2014/main" id="{B6155C99-1A17-4C4B-B04B-056796436D23}"/>
                </a:ext>
              </a:extLst>
            </xdr:cNvPr>
            <xdr:cNvSpPr txBox="1">
              <a:spLocks noChangeArrowheads="1"/>
            </xdr:cNvSpPr>
          </xdr:nvSpPr>
          <xdr:spPr bwMode="auto">
            <a:xfrm>
              <a:off x="1458655" y="5289640"/>
              <a:ext cx="365798" cy="174490"/>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280">
          <xdr:nvSpPr>
            <xdr:cNvPr id="227" name="Text Box 1093">
              <a:extLst>
                <a:ext uri="{FF2B5EF4-FFF2-40B4-BE49-F238E27FC236}">
                  <a16:creationId xmlns:a16="http://schemas.microsoft.com/office/drawing/2014/main" id="{4941FCCE-8078-49E7-9B60-6784352FDF92}"/>
                </a:ext>
              </a:extLst>
            </xdr:cNvPr>
            <xdr:cNvSpPr txBox="1">
              <a:spLocks noChangeArrowheads="1" noTextEdit="1"/>
            </xdr:cNvSpPr>
          </xdr:nvSpPr>
          <xdr:spPr bwMode="auto">
            <a:xfrm>
              <a:off x="1708937" y="5309028"/>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DCE444D2-DC71-4415-80A2-54FE1990814F}"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sp macro="" textlink="">
          <xdr:nvSpPr>
            <xdr:cNvPr id="228" name="Text Box 1095">
              <a:extLst>
                <a:ext uri="{FF2B5EF4-FFF2-40B4-BE49-F238E27FC236}">
                  <a16:creationId xmlns:a16="http://schemas.microsoft.com/office/drawing/2014/main" id="{FA940E81-883B-42C6-9632-93309CFA4A40}"/>
                </a:ext>
              </a:extLst>
            </xdr:cNvPr>
            <xdr:cNvSpPr txBox="1">
              <a:spLocks noChangeArrowheads="1"/>
            </xdr:cNvSpPr>
          </xdr:nvSpPr>
          <xdr:spPr bwMode="auto">
            <a:xfrm>
              <a:off x="1429776" y="5425354"/>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280">
          <xdr:nvSpPr>
            <xdr:cNvPr id="229" name="Text Box 1096">
              <a:extLst>
                <a:ext uri="{FF2B5EF4-FFF2-40B4-BE49-F238E27FC236}">
                  <a16:creationId xmlns:a16="http://schemas.microsoft.com/office/drawing/2014/main" id="{80BD2941-CAF8-4430-B154-5635887245D8}"/>
                </a:ext>
              </a:extLst>
            </xdr:cNvPr>
            <xdr:cNvSpPr txBox="1">
              <a:spLocks noChangeArrowheads="1" noTextEdit="1"/>
            </xdr:cNvSpPr>
          </xdr:nvSpPr>
          <xdr:spPr bwMode="auto">
            <a:xfrm>
              <a:off x="1708937" y="5425354"/>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15D53E48-5377-4504-BB7A-EAADFF2F67E5}" type="TxLink">
                <a:rPr lang="en-US" sz="1000" b="0" i="0" u="none" strike="noStrike" baseline="0">
                  <a:solidFill>
                    <a:srgbClr val="000000"/>
                  </a:solidFill>
                  <a:latin typeface="Arial"/>
                  <a:cs typeface="Arial"/>
                </a:rPr>
                <a:pPr algn="r" rtl="0">
                  <a:defRPr sz="1000"/>
                </a:pPr>
                <a:t>-14</a:t>
              </a:fld>
              <a:endParaRPr lang="en-US" sz="1000" b="0" i="0" u="none" strike="noStrike" baseline="0">
                <a:solidFill>
                  <a:srgbClr val="000000"/>
                </a:solidFill>
                <a:latin typeface="Arial"/>
                <a:cs typeface="Arial"/>
              </a:endParaRPr>
            </a:p>
          </xdr:txBody>
        </xdr:sp>
      </xdr:grpSp>
      <xdr:grpSp>
        <xdr:nvGrpSpPr>
          <xdr:cNvPr id="66098897" name="Group 443">
            <a:extLst>
              <a:ext uri="{FF2B5EF4-FFF2-40B4-BE49-F238E27FC236}">
                <a16:creationId xmlns:a16="http://schemas.microsoft.com/office/drawing/2014/main" id="{10A2ABF6-FDCB-440D-AFA6-A5D131002255}"/>
              </a:ext>
            </a:extLst>
          </xdr:cNvPr>
          <xdr:cNvGrpSpPr>
            <a:grpSpLocks/>
          </xdr:cNvGrpSpPr>
        </xdr:nvGrpSpPr>
        <xdr:grpSpPr bwMode="auto">
          <a:xfrm>
            <a:off x="8329435" y="5306248"/>
            <a:ext cx="655962" cy="294452"/>
            <a:chOff x="1371357" y="5286375"/>
            <a:chExt cx="664680" cy="296863"/>
          </a:xfrm>
        </xdr:grpSpPr>
        <xdr:sp macro="" textlink="">
          <xdr:nvSpPr>
            <xdr:cNvPr id="220" name="Text Box 1092">
              <a:extLst>
                <a:ext uri="{FF2B5EF4-FFF2-40B4-BE49-F238E27FC236}">
                  <a16:creationId xmlns:a16="http://schemas.microsoft.com/office/drawing/2014/main" id="{25781537-49F1-4B8B-928E-BDFD26333145}"/>
                </a:ext>
              </a:extLst>
            </xdr:cNvPr>
            <xdr:cNvSpPr txBox="1">
              <a:spLocks noChangeArrowheads="1"/>
            </xdr:cNvSpPr>
          </xdr:nvSpPr>
          <xdr:spPr bwMode="auto">
            <a:xfrm>
              <a:off x="1404435" y="5282728"/>
              <a:ext cx="375424"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293">
          <xdr:nvSpPr>
            <xdr:cNvPr id="221" name="Text Box 1093">
              <a:extLst>
                <a:ext uri="{FF2B5EF4-FFF2-40B4-BE49-F238E27FC236}">
                  <a16:creationId xmlns:a16="http://schemas.microsoft.com/office/drawing/2014/main" id="{8166FEC2-E274-424E-A319-1EECBA574993}"/>
                </a:ext>
              </a:extLst>
            </xdr:cNvPr>
            <xdr:cNvSpPr txBox="1">
              <a:spLocks noChangeArrowheads="1" noTextEdit="1"/>
            </xdr:cNvSpPr>
          </xdr:nvSpPr>
          <xdr:spPr bwMode="auto">
            <a:xfrm>
              <a:off x="1664344" y="5302116"/>
              <a:ext cx="365798"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9D27C807-561E-4D5D-A437-73F1794F2FEA}"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sp macro="" textlink="">
          <xdr:nvSpPr>
            <xdr:cNvPr id="224" name="Text Box 1095">
              <a:extLst>
                <a:ext uri="{FF2B5EF4-FFF2-40B4-BE49-F238E27FC236}">
                  <a16:creationId xmlns:a16="http://schemas.microsoft.com/office/drawing/2014/main" id="{33F23987-2F1E-4521-AC5C-6F522F8E0161}"/>
                </a:ext>
              </a:extLst>
            </xdr:cNvPr>
            <xdr:cNvSpPr txBox="1">
              <a:spLocks noChangeArrowheads="1"/>
            </xdr:cNvSpPr>
          </xdr:nvSpPr>
          <xdr:spPr bwMode="auto">
            <a:xfrm>
              <a:off x="1375556" y="5428136"/>
              <a:ext cx="394677"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293">
          <xdr:nvSpPr>
            <xdr:cNvPr id="225" name="Text Box 1096">
              <a:extLst>
                <a:ext uri="{FF2B5EF4-FFF2-40B4-BE49-F238E27FC236}">
                  <a16:creationId xmlns:a16="http://schemas.microsoft.com/office/drawing/2014/main" id="{EC442EAB-B82B-404E-86EB-A6CA99406B0C}"/>
                </a:ext>
              </a:extLst>
            </xdr:cNvPr>
            <xdr:cNvSpPr txBox="1">
              <a:spLocks noChangeArrowheads="1" noTextEdit="1"/>
            </xdr:cNvSpPr>
          </xdr:nvSpPr>
          <xdr:spPr bwMode="auto">
            <a:xfrm>
              <a:off x="1664344" y="5428136"/>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ACBB7D9D-AA77-4901-BA1B-4EEECDAB8AC7}" type="TxLink">
                <a:rPr lang="en-US" sz="1000" b="0" i="0" u="none" strike="noStrike" baseline="0">
                  <a:solidFill>
                    <a:srgbClr val="000000"/>
                  </a:solidFill>
                  <a:latin typeface="Arial"/>
                  <a:cs typeface="Arial"/>
                </a:rPr>
                <a:pPr algn="r" rtl="0">
                  <a:defRPr sz="1000"/>
                </a:pPr>
                <a:t>-15</a:t>
              </a:fld>
              <a:endParaRPr lang="en-US" sz="1000" b="0" i="0" u="none" strike="noStrike" baseline="0">
                <a:solidFill>
                  <a:srgbClr val="000000"/>
                </a:solidFill>
                <a:latin typeface="Arial"/>
                <a:cs typeface="Arial"/>
              </a:endParaRPr>
            </a:p>
          </xdr:txBody>
        </xdr:sp>
      </xdr:grpSp>
      <xdr:grpSp>
        <xdr:nvGrpSpPr>
          <xdr:cNvPr id="66098898" name="Group 448">
            <a:extLst>
              <a:ext uri="{FF2B5EF4-FFF2-40B4-BE49-F238E27FC236}">
                <a16:creationId xmlns:a16="http://schemas.microsoft.com/office/drawing/2014/main" id="{CD3543FA-831E-4B01-9F46-C8D514FCD267}"/>
              </a:ext>
            </a:extLst>
          </xdr:cNvPr>
          <xdr:cNvGrpSpPr>
            <a:grpSpLocks/>
          </xdr:cNvGrpSpPr>
        </xdr:nvGrpSpPr>
        <xdr:grpSpPr bwMode="auto">
          <a:xfrm>
            <a:off x="9585016" y="5306248"/>
            <a:ext cx="655962" cy="294452"/>
            <a:chOff x="1371357" y="5286375"/>
            <a:chExt cx="664680" cy="296863"/>
          </a:xfrm>
        </xdr:grpSpPr>
        <xdr:sp macro="" textlink="">
          <xdr:nvSpPr>
            <xdr:cNvPr id="216" name="Text Box 1092">
              <a:extLst>
                <a:ext uri="{FF2B5EF4-FFF2-40B4-BE49-F238E27FC236}">
                  <a16:creationId xmlns:a16="http://schemas.microsoft.com/office/drawing/2014/main" id="{52A9840B-0618-486A-9116-ACF4637E85FB}"/>
                </a:ext>
              </a:extLst>
            </xdr:cNvPr>
            <xdr:cNvSpPr txBox="1">
              <a:spLocks noChangeArrowheads="1"/>
            </xdr:cNvSpPr>
          </xdr:nvSpPr>
          <xdr:spPr bwMode="auto">
            <a:xfrm>
              <a:off x="1402834" y="5282728"/>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305">
          <xdr:nvSpPr>
            <xdr:cNvPr id="217" name="Text Box 1093">
              <a:extLst>
                <a:ext uri="{FF2B5EF4-FFF2-40B4-BE49-F238E27FC236}">
                  <a16:creationId xmlns:a16="http://schemas.microsoft.com/office/drawing/2014/main" id="{64958CFC-3C07-4FCC-9DAD-842EB64B3939}"/>
                </a:ext>
              </a:extLst>
            </xdr:cNvPr>
            <xdr:cNvSpPr txBox="1">
              <a:spLocks noChangeArrowheads="1" noTextEdit="1"/>
            </xdr:cNvSpPr>
          </xdr:nvSpPr>
          <xdr:spPr bwMode="auto">
            <a:xfrm>
              <a:off x="1662743" y="5302116"/>
              <a:ext cx="365798"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02AAD523-A14D-44C6-8C9B-510764E10165}"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sp macro="" textlink="">
          <xdr:nvSpPr>
            <xdr:cNvPr id="218" name="Text Box 1095">
              <a:extLst>
                <a:ext uri="{FF2B5EF4-FFF2-40B4-BE49-F238E27FC236}">
                  <a16:creationId xmlns:a16="http://schemas.microsoft.com/office/drawing/2014/main" id="{9FA2D218-A010-4465-92F7-A74494CF4085}"/>
                </a:ext>
              </a:extLst>
            </xdr:cNvPr>
            <xdr:cNvSpPr txBox="1">
              <a:spLocks noChangeArrowheads="1"/>
            </xdr:cNvSpPr>
          </xdr:nvSpPr>
          <xdr:spPr bwMode="auto">
            <a:xfrm>
              <a:off x="1373955" y="5428136"/>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305">
          <xdr:nvSpPr>
            <xdr:cNvPr id="219" name="Text Box 1096">
              <a:extLst>
                <a:ext uri="{FF2B5EF4-FFF2-40B4-BE49-F238E27FC236}">
                  <a16:creationId xmlns:a16="http://schemas.microsoft.com/office/drawing/2014/main" id="{1CD45691-7C8E-42FF-AEC6-BE8D7ECD5B82}"/>
                </a:ext>
              </a:extLst>
            </xdr:cNvPr>
            <xdr:cNvSpPr txBox="1">
              <a:spLocks noChangeArrowheads="1" noTextEdit="1"/>
            </xdr:cNvSpPr>
          </xdr:nvSpPr>
          <xdr:spPr bwMode="auto">
            <a:xfrm>
              <a:off x="1662743" y="5428136"/>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17A4C376-0223-4B3E-903E-6E83DA41A8E1}" type="TxLink">
                <a:rPr lang="en-US" sz="1000" b="0" i="0" u="none" strike="noStrike" baseline="0">
                  <a:solidFill>
                    <a:srgbClr val="000000"/>
                  </a:solidFill>
                  <a:latin typeface="Arial"/>
                  <a:cs typeface="Arial"/>
                </a:rPr>
                <a:pPr algn="r" rtl="0">
                  <a:defRPr sz="1000"/>
                </a:pPr>
                <a:t>-14</a:t>
              </a:fld>
              <a:endParaRPr lang="en-US" sz="1000" b="0" i="0" u="none" strike="noStrike" baseline="0">
                <a:solidFill>
                  <a:srgbClr val="000000"/>
                </a:solidFill>
                <a:latin typeface="Arial"/>
                <a:cs typeface="Arial"/>
              </a:endParaRPr>
            </a:p>
          </xdr:txBody>
        </xdr:sp>
      </xdr:grpSp>
    </xdr:grpSp>
    <xdr:clientData/>
  </xdr:twoCellAnchor>
  <xdr:twoCellAnchor>
    <xdr:from>
      <xdr:col>2</xdr:col>
      <xdr:colOff>266700</xdr:colOff>
      <xdr:row>72</xdr:row>
      <xdr:rowOff>47625</xdr:rowOff>
    </xdr:from>
    <xdr:to>
      <xdr:col>27</xdr:col>
      <xdr:colOff>209550</xdr:colOff>
      <xdr:row>90</xdr:row>
      <xdr:rowOff>123825</xdr:rowOff>
    </xdr:to>
    <xdr:grpSp>
      <xdr:nvGrpSpPr>
        <xdr:cNvPr id="66098661" name="Group 433">
          <a:extLst>
            <a:ext uri="{FF2B5EF4-FFF2-40B4-BE49-F238E27FC236}">
              <a16:creationId xmlns:a16="http://schemas.microsoft.com/office/drawing/2014/main" id="{38D02C47-E3BB-4C78-9FA1-A591364A54A5}"/>
            </a:ext>
          </a:extLst>
        </xdr:cNvPr>
        <xdr:cNvGrpSpPr>
          <a:grpSpLocks/>
        </xdr:cNvGrpSpPr>
      </xdr:nvGrpSpPr>
      <xdr:grpSpPr bwMode="auto">
        <a:xfrm>
          <a:off x="783771" y="13219339"/>
          <a:ext cx="9916886" cy="3056165"/>
          <a:chOff x="790575" y="2552700"/>
          <a:chExt cx="9956006" cy="3048000"/>
        </a:xfrm>
      </xdr:grpSpPr>
      <xdr:sp macro="" textlink="">
        <xdr:nvSpPr>
          <xdr:cNvPr id="291" name="Text Box 607">
            <a:extLst>
              <a:ext uri="{FF2B5EF4-FFF2-40B4-BE49-F238E27FC236}">
                <a16:creationId xmlns:a16="http://schemas.microsoft.com/office/drawing/2014/main" id="{7D70BC72-80D9-461E-AC7F-85C5C0251396}"/>
              </a:ext>
            </a:extLst>
          </xdr:cNvPr>
          <xdr:cNvSpPr txBox="1">
            <a:spLocks noChangeArrowheads="1"/>
          </xdr:cNvSpPr>
        </xdr:nvSpPr>
        <xdr:spPr bwMode="auto">
          <a:xfrm>
            <a:off x="790575" y="5331476"/>
            <a:ext cx="627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24k</a:t>
            </a:r>
          </a:p>
        </xdr:txBody>
      </xdr:sp>
      <xdr:sp macro="" textlink="">
        <xdr:nvSpPr>
          <xdr:cNvPr id="292" name="Text Box 608">
            <a:extLst>
              <a:ext uri="{FF2B5EF4-FFF2-40B4-BE49-F238E27FC236}">
                <a16:creationId xmlns:a16="http://schemas.microsoft.com/office/drawing/2014/main" id="{A70C933F-0A3E-4A90-BFB8-8DDFEC9F20C2}"/>
              </a:ext>
            </a:extLst>
          </xdr:cNvPr>
          <xdr:cNvSpPr txBox="1">
            <a:spLocks noChangeArrowheads="1"/>
          </xdr:cNvSpPr>
        </xdr:nvSpPr>
        <xdr:spPr bwMode="auto">
          <a:xfrm>
            <a:off x="2082576" y="5331476"/>
            <a:ext cx="456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25k</a:t>
            </a:r>
          </a:p>
        </xdr:txBody>
      </xdr:sp>
      <xdr:sp macro="" textlink="">
        <xdr:nvSpPr>
          <xdr:cNvPr id="293" name="Text Box 609">
            <a:extLst>
              <a:ext uri="{FF2B5EF4-FFF2-40B4-BE49-F238E27FC236}">
                <a16:creationId xmlns:a16="http://schemas.microsoft.com/office/drawing/2014/main" id="{D4156FB4-EE52-4845-B51A-301E612A9C2A}"/>
              </a:ext>
            </a:extLst>
          </xdr:cNvPr>
          <xdr:cNvSpPr txBox="1">
            <a:spLocks noChangeArrowheads="1"/>
          </xdr:cNvSpPr>
        </xdr:nvSpPr>
        <xdr:spPr bwMode="auto">
          <a:xfrm>
            <a:off x="4448077" y="5331476"/>
            <a:ext cx="4085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27k</a:t>
            </a:r>
          </a:p>
        </xdr:txBody>
      </xdr:sp>
      <xdr:grpSp>
        <xdr:nvGrpSpPr>
          <xdr:cNvPr id="66098798" name="Group 411">
            <a:extLst>
              <a:ext uri="{FF2B5EF4-FFF2-40B4-BE49-F238E27FC236}">
                <a16:creationId xmlns:a16="http://schemas.microsoft.com/office/drawing/2014/main" id="{34F6FDE7-D2A6-44B2-8F0A-5C466B597FCB}"/>
              </a:ext>
            </a:extLst>
          </xdr:cNvPr>
          <xdr:cNvGrpSpPr>
            <a:grpSpLocks/>
          </xdr:cNvGrpSpPr>
        </xdr:nvGrpSpPr>
        <xdr:grpSpPr bwMode="auto">
          <a:xfrm>
            <a:off x="1380526" y="5306248"/>
            <a:ext cx="655962" cy="294452"/>
            <a:chOff x="1371357" y="5286375"/>
            <a:chExt cx="664680" cy="296863"/>
          </a:xfrm>
        </xdr:grpSpPr>
        <xdr:sp macro="" textlink="">
          <xdr:nvSpPr>
            <xdr:cNvPr id="373" name="Text Box 1092">
              <a:extLst>
                <a:ext uri="{FF2B5EF4-FFF2-40B4-BE49-F238E27FC236}">
                  <a16:creationId xmlns:a16="http://schemas.microsoft.com/office/drawing/2014/main" id="{3D824C2C-FBB9-48C9-A3FF-A0C5F9460692}"/>
                </a:ext>
              </a:extLst>
            </xdr:cNvPr>
            <xdr:cNvSpPr txBox="1">
              <a:spLocks noChangeArrowheads="1"/>
            </xdr:cNvSpPr>
          </xdr:nvSpPr>
          <xdr:spPr bwMode="auto">
            <a:xfrm>
              <a:off x="1399273" y="5282728"/>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318">
          <xdr:nvSpPr>
            <xdr:cNvPr id="374" name="Text Box 1093">
              <a:extLst>
                <a:ext uri="{FF2B5EF4-FFF2-40B4-BE49-F238E27FC236}">
                  <a16:creationId xmlns:a16="http://schemas.microsoft.com/office/drawing/2014/main" id="{6324A6C1-4133-4BA4-A592-3513369514A7}"/>
                </a:ext>
              </a:extLst>
            </xdr:cNvPr>
            <xdr:cNvSpPr txBox="1">
              <a:spLocks noChangeArrowheads="1" noTextEdit="1"/>
            </xdr:cNvSpPr>
          </xdr:nvSpPr>
          <xdr:spPr bwMode="auto">
            <a:xfrm>
              <a:off x="1649555" y="5302116"/>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25CDAB63-1CFD-43CA-9254-F317E71BA970}"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sp macro="" textlink="">
          <xdr:nvSpPr>
            <xdr:cNvPr id="375" name="Text Box 1095">
              <a:extLst>
                <a:ext uri="{FF2B5EF4-FFF2-40B4-BE49-F238E27FC236}">
                  <a16:creationId xmlns:a16="http://schemas.microsoft.com/office/drawing/2014/main" id="{BB37235D-F69B-41CC-A113-88BD8C4AEE38}"/>
                </a:ext>
              </a:extLst>
            </xdr:cNvPr>
            <xdr:cNvSpPr txBox="1">
              <a:spLocks noChangeArrowheads="1"/>
            </xdr:cNvSpPr>
          </xdr:nvSpPr>
          <xdr:spPr bwMode="auto">
            <a:xfrm>
              <a:off x="1370394" y="5428136"/>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318">
          <xdr:nvSpPr>
            <xdr:cNvPr id="376" name="Text Box 1096">
              <a:extLst>
                <a:ext uri="{FF2B5EF4-FFF2-40B4-BE49-F238E27FC236}">
                  <a16:creationId xmlns:a16="http://schemas.microsoft.com/office/drawing/2014/main" id="{CDA21703-40EE-4922-ACC2-8D6F57A28D44}"/>
                </a:ext>
              </a:extLst>
            </xdr:cNvPr>
            <xdr:cNvSpPr txBox="1">
              <a:spLocks noChangeArrowheads="1" noTextEdit="1"/>
            </xdr:cNvSpPr>
          </xdr:nvSpPr>
          <xdr:spPr bwMode="auto">
            <a:xfrm>
              <a:off x="1649555" y="5428136"/>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0D1CA266-6E89-4704-89FB-7EB5B1A92463}" type="TxLink">
                <a:rPr lang="en-US" sz="1000" b="0" i="0" u="none" strike="noStrike" baseline="0">
                  <a:solidFill>
                    <a:srgbClr val="000000"/>
                  </a:solidFill>
                  <a:latin typeface="Arial"/>
                  <a:cs typeface="Arial"/>
                </a:rPr>
                <a:pPr algn="r" rtl="0">
                  <a:defRPr sz="1000"/>
                </a:pPr>
                <a:t>-15</a:t>
              </a:fld>
              <a:endParaRPr lang="en-US" sz="1000" b="0" i="0" u="none" strike="noStrike" baseline="0">
                <a:solidFill>
                  <a:srgbClr val="000000"/>
                </a:solidFill>
                <a:latin typeface="Arial"/>
                <a:cs typeface="Arial"/>
              </a:endParaRPr>
            </a:p>
          </xdr:txBody>
        </xdr:sp>
      </xdr:grpSp>
      <xdr:grpSp>
        <xdr:nvGrpSpPr>
          <xdr:cNvPr id="66098799" name="Group 419">
            <a:extLst>
              <a:ext uri="{FF2B5EF4-FFF2-40B4-BE49-F238E27FC236}">
                <a16:creationId xmlns:a16="http://schemas.microsoft.com/office/drawing/2014/main" id="{D9041E9F-D588-410B-9BA5-1026CFF4802E}"/>
              </a:ext>
            </a:extLst>
          </xdr:cNvPr>
          <xdr:cNvGrpSpPr>
            <a:grpSpLocks/>
          </xdr:cNvGrpSpPr>
        </xdr:nvGrpSpPr>
        <xdr:grpSpPr bwMode="auto">
          <a:xfrm>
            <a:off x="1110177" y="2552700"/>
            <a:ext cx="9447074" cy="2745325"/>
            <a:chOff x="1103713" y="2571750"/>
            <a:chExt cx="9554762" cy="2717578"/>
          </a:xfrm>
        </xdr:grpSpPr>
        <xdr:grpSp>
          <xdr:nvGrpSpPr>
            <xdr:cNvPr id="66098841" name="Group 418">
              <a:extLst>
                <a:ext uri="{FF2B5EF4-FFF2-40B4-BE49-F238E27FC236}">
                  <a16:creationId xmlns:a16="http://schemas.microsoft.com/office/drawing/2014/main" id="{E5C214C8-2B30-402A-8E35-37BC8E1DA6D9}"/>
                </a:ext>
              </a:extLst>
            </xdr:cNvPr>
            <xdr:cNvGrpSpPr>
              <a:grpSpLocks/>
            </xdr:cNvGrpSpPr>
          </xdr:nvGrpSpPr>
          <xdr:grpSpPr bwMode="auto">
            <a:xfrm>
              <a:off x="1103713" y="2590800"/>
              <a:ext cx="9554762" cy="2698528"/>
              <a:chOff x="1103714" y="2590800"/>
              <a:chExt cx="9430869" cy="2698528"/>
            </a:xfrm>
          </xdr:grpSpPr>
          <xdr:sp macro="" textlink="">
            <xdr:nvSpPr>
              <xdr:cNvPr id="66098850" name="Line 575">
                <a:extLst>
                  <a:ext uri="{FF2B5EF4-FFF2-40B4-BE49-F238E27FC236}">
                    <a16:creationId xmlns:a16="http://schemas.microsoft.com/office/drawing/2014/main" id="{2DF8A5FC-D28A-4855-875C-D709072DA12C}"/>
                  </a:ext>
                </a:extLst>
              </xdr:cNvPr>
              <xdr:cNvSpPr>
                <a:spLocks noChangeShapeType="1"/>
              </xdr:cNvSpPr>
            </xdr:nvSpPr>
            <xdr:spPr bwMode="auto">
              <a:xfrm>
                <a:off x="1123170" y="2590800"/>
                <a:ext cx="9391956"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851" name="Line 574">
                <a:extLst>
                  <a:ext uri="{FF2B5EF4-FFF2-40B4-BE49-F238E27FC236}">
                    <a16:creationId xmlns:a16="http://schemas.microsoft.com/office/drawing/2014/main" id="{674B49AD-C0E1-4E36-82CB-E52BE61B0672}"/>
                  </a:ext>
                </a:extLst>
              </xdr:cNvPr>
              <xdr:cNvSpPr>
                <a:spLocks noChangeShapeType="1"/>
              </xdr:cNvSpPr>
            </xdr:nvSpPr>
            <xdr:spPr bwMode="auto">
              <a:xfrm>
                <a:off x="10524855" y="2590800"/>
                <a:ext cx="0" cy="2698528"/>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852" name="Line 576">
                <a:extLst>
                  <a:ext uri="{FF2B5EF4-FFF2-40B4-BE49-F238E27FC236}">
                    <a16:creationId xmlns:a16="http://schemas.microsoft.com/office/drawing/2014/main" id="{BF073F25-D80F-4607-95B1-B53F6C479C89}"/>
                  </a:ext>
                </a:extLst>
              </xdr:cNvPr>
              <xdr:cNvSpPr>
                <a:spLocks noChangeShapeType="1"/>
              </xdr:cNvSpPr>
            </xdr:nvSpPr>
            <xdr:spPr bwMode="auto">
              <a:xfrm>
                <a:off x="1113442" y="2699669"/>
                <a:ext cx="9401684"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8853" name="Line 577">
                <a:extLst>
                  <a:ext uri="{FF2B5EF4-FFF2-40B4-BE49-F238E27FC236}">
                    <a16:creationId xmlns:a16="http://schemas.microsoft.com/office/drawing/2014/main" id="{3D14D552-5474-491D-A416-6990A9AB95A1}"/>
                  </a:ext>
                </a:extLst>
              </xdr:cNvPr>
              <xdr:cNvSpPr>
                <a:spLocks noChangeShapeType="1"/>
              </xdr:cNvSpPr>
            </xdr:nvSpPr>
            <xdr:spPr bwMode="auto">
              <a:xfrm>
                <a:off x="1132899" y="2805363"/>
                <a:ext cx="940168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854" name="Line 578">
                <a:extLst>
                  <a:ext uri="{FF2B5EF4-FFF2-40B4-BE49-F238E27FC236}">
                    <a16:creationId xmlns:a16="http://schemas.microsoft.com/office/drawing/2014/main" id="{E63F8774-CF1F-4A5E-B3CB-D79EA8336A61}"/>
                  </a:ext>
                </a:extLst>
              </xdr:cNvPr>
              <xdr:cNvSpPr>
                <a:spLocks noChangeShapeType="1"/>
              </xdr:cNvSpPr>
            </xdr:nvSpPr>
            <xdr:spPr bwMode="auto">
              <a:xfrm>
                <a:off x="1132899" y="2933449"/>
                <a:ext cx="937250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8855" name="Line 579">
                <a:extLst>
                  <a:ext uri="{FF2B5EF4-FFF2-40B4-BE49-F238E27FC236}">
                    <a16:creationId xmlns:a16="http://schemas.microsoft.com/office/drawing/2014/main" id="{4745B876-4929-42CC-A670-5CD544953759}"/>
                  </a:ext>
                </a:extLst>
              </xdr:cNvPr>
              <xdr:cNvSpPr>
                <a:spLocks noChangeShapeType="1"/>
              </xdr:cNvSpPr>
            </xdr:nvSpPr>
            <xdr:spPr bwMode="auto">
              <a:xfrm>
                <a:off x="1113442" y="3042319"/>
                <a:ext cx="941141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856" name="Line 580">
                <a:extLst>
                  <a:ext uri="{FF2B5EF4-FFF2-40B4-BE49-F238E27FC236}">
                    <a16:creationId xmlns:a16="http://schemas.microsoft.com/office/drawing/2014/main" id="{966AAF95-B053-44B4-B960-652826FC4D1F}"/>
                  </a:ext>
                </a:extLst>
              </xdr:cNvPr>
              <xdr:cNvSpPr>
                <a:spLocks noChangeShapeType="1"/>
              </xdr:cNvSpPr>
            </xdr:nvSpPr>
            <xdr:spPr bwMode="auto">
              <a:xfrm>
                <a:off x="1132899" y="3159738"/>
                <a:ext cx="937250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8857" name="Line 581">
                <a:extLst>
                  <a:ext uri="{FF2B5EF4-FFF2-40B4-BE49-F238E27FC236}">
                    <a16:creationId xmlns:a16="http://schemas.microsoft.com/office/drawing/2014/main" id="{E1B0EAAF-A096-45AC-8A99-954830F996F8}"/>
                  </a:ext>
                </a:extLst>
              </xdr:cNvPr>
              <xdr:cNvSpPr>
                <a:spLocks noChangeShapeType="1"/>
              </xdr:cNvSpPr>
            </xdr:nvSpPr>
            <xdr:spPr bwMode="auto">
              <a:xfrm>
                <a:off x="1113442" y="3275041"/>
                <a:ext cx="941141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858" name="Line 582">
                <a:extLst>
                  <a:ext uri="{FF2B5EF4-FFF2-40B4-BE49-F238E27FC236}">
                    <a16:creationId xmlns:a16="http://schemas.microsoft.com/office/drawing/2014/main" id="{72A6CA3D-0638-4373-A3EB-85062D4BC657}"/>
                  </a:ext>
                </a:extLst>
              </xdr:cNvPr>
              <xdr:cNvSpPr>
                <a:spLocks noChangeShapeType="1"/>
              </xdr:cNvSpPr>
            </xdr:nvSpPr>
            <xdr:spPr bwMode="auto">
              <a:xfrm>
                <a:off x="1123170" y="3383910"/>
                <a:ext cx="9391956"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8859" name="Line 583">
                <a:extLst>
                  <a:ext uri="{FF2B5EF4-FFF2-40B4-BE49-F238E27FC236}">
                    <a16:creationId xmlns:a16="http://schemas.microsoft.com/office/drawing/2014/main" id="{FE015616-4CE1-4DC3-8D8B-D7DB733A9ACE}"/>
                  </a:ext>
                </a:extLst>
              </xdr:cNvPr>
              <xdr:cNvSpPr>
                <a:spLocks noChangeShapeType="1"/>
              </xdr:cNvSpPr>
            </xdr:nvSpPr>
            <xdr:spPr bwMode="auto">
              <a:xfrm>
                <a:off x="1132899" y="3492779"/>
                <a:ext cx="939195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860" name="Line 584">
                <a:extLst>
                  <a:ext uri="{FF2B5EF4-FFF2-40B4-BE49-F238E27FC236}">
                    <a16:creationId xmlns:a16="http://schemas.microsoft.com/office/drawing/2014/main" id="{A080FF22-E1CD-426B-ACE3-F8BB7036F335}"/>
                  </a:ext>
                </a:extLst>
              </xdr:cNvPr>
              <xdr:cNvSpPr>
                <a:spLocks noChangeShapeType="1"/>
              </xdr:cNvSpPr>
            </xdr:nvSpPr>
            <xdr:spPr bwMode="auto">
              <a:xfrm>
                <a:off x="1142220" y="3598473"/>
                <a:ext cx="937250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8861" name="Line 585">
                <a:extLst>
                  <a:ext uri="{FF2B5EF4-FFF2-40B4-BE49-F238E27FC236}">
                    <a16:creationId xmlns:a16="http://schemas.microsoft.com/office/drawing/2014/main" id="{409B0C84-B5B4-45AC-8817-6FFEB4BF7B21}"/>
                  </a:ext>
                </a:extLst>
              </xdr:cNvPr>
              <xdr:cNvSpPr>
                <a:spLocks noChangeShapeType="1"/>
              </xdr:cNvSpPr>
            </xdr:nvSpPr>
            <xdr:spPr bwMode="auto">
              <a:xfrm>
                <a:off x="1132899" y="3715893"/>
                <a:ext cx="93822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862" name="Line 586">
                <a:extLst>
                  <a:ext uri="{FF2B5EF4-FFF2-40B4-BE49-F238E27FC236}">
                    <a16:creationId xmlns:a16="http://schemas.microsoft.com/office/drawing/2014/main" id="{FAF3FF53-392C-49BE-8741-0D2F32496077}"/>
                  </a:ext>
                </a:extLst>
              </xdr:cNvPr>
              <xdr:cNvSpPr>
                <a:spLocks noChangeShapeType="1"/>
              </xdr:cNvSpPr>
            </xdr:nvSpPr>
            <xdr:spPr bwMode="auto">
              <a:xfrm>
                <a:off x="1132899" y="3824762"/>
                <a:ext cx="938222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8863" name="Line 587">
                <a:extLst>
                  <a:ext uri="{FF2B5EF4-FFF2-40B4-BE49-F238E27FC236}">
                    <a16:creationId xmlns:a16="http://schemas.microsoft.com/office/drawing/2014/main" id="{ED6E7CAE-551F-4AA4-A06D-A908FBF2D5EC}"/>
                  </a:ext>
                </a:extLst>
              </xdr:cNvPr>
              <xdr:cNvSpPr>
                <a:spLocks noChangeShapeType="1"/>
              </xdr:cNvSpPr>
            </xdr:nvSpPr>
            <xdr:spPr bwMode="auto">
              <a:xfrm>
                <a:off x="1123170" y="3930456"/>
                <a:ext cx="939195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864" name="Line 588">
                <a:extLst>
                  <a:ext uri="{FF2B5EF4-FFF2-40B4-BE49-F238E27FC236}">
                    <a16:creationId xmlns:a16="http://schemas.microsoft.com/office/drawing/2014/main" id="{833B060C-94E1-4FAC-83A5-11D42228F80A}"/>
                  </a:ext>
                </a:extLst>
              </xdr:cNvPr>
              <xdr:cNvSpPr>
                <a:spLocks noChangeShapeType="1"/>
              </xdr:cNvSpPr>
            </xdr:nvSpPr>
            <xdr:spPr bwMode="auto">
              <a:xfrm>
                <a:off x="1103714" y="4058542"/>
                <a:ext cx="9411413"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8865" name="Line 589">
                <a:extLst>
                  <a:ext uri="{FF2B5EF4-FFF2-40B4-BE49-F238E27FC236}">
                    <a16:creationId xmlns:a16="http://schemas.microsoft.com/office/drawing/2014/main" id="{FEB2A2D6-79AC-463B-88E7-ED7C3AB694C9}"/>
                  </a:ext>
                </a:extLst>
              </xdr:cNvPr>
              <xdr:cNvSpPr>
                <a:spLocks noChangeShapeType="1"/>
              </xdr:cNvSpPr>
            </xdr:nvSpPr>
            <xdr:spPr bwMode="auto">
              <a:xfrm>
                <a:off x="1123170" y="4167411"/>
                <a:ext cx="939195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866" name="Line 590">
                <a:extLst>
                  <a:ext uri="{FF2B5EF4-FFF2-40B4-BE49-F238E27FC236}">
                    <a16:creationId xmlns:a16="http://schemas.microsoft.com/office/drawing/2014/main" id="{33589001-4354-4199-AA00-9319230ABFEB}"/>
                  </a:ext>
                </a:extLst>
              </xdr:cNvPr>
              <xdr:cNvSpPr>
                <a:spLocks noChangeShapeType="1"/>
              </xdr:cNvSpPr>
            </xdr:nvSpPr>
            <xdr:spPr bwMode="auto">
              <a:xfrm>
                <a:off x="1123170" y="4282714"/>
                <a:ext cx="9401684"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8867" name="Line 591">
                <a:extLst>
                  <a:ext uri="{FF2B5EF4-FFF2-40B4-BE49-F238E27FC236}">
                    <a16:creationId xmlns:a16="http://schemas.microsoft.com/office/drawing/2014/main" id="{EEB71FCB-4615-40B5-BEE8-DF456E2C840B}"/>
                  </a:ext>
                </a:extLst>
              </xdr:cNvPr>
              <xdr:cNvSpPr>
                <a:spLocks noChangeShapeType="1"/>
              </xdr:cNvSpPr>
            </xdr:nvSpPr>
            <xdr:spPr bwMode="auto">
              <a:xfrm>
                <a:off x="1123170" y="4401192"/>
                <a:ext cx="939195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868" name="Line 592">
                <a:extLst>
                  <a:ext uri="{FF2B5EF4-FFF2-40B4-BE49-F238E27FC236}">
                    <a16:creationId xmlns:a16="http://schemas.microsoft.com/office/drawing/2014/main" id="{72E23583-FEC7-4C5C-87DE-640131E39E77}"/>
                  </a:ext>
                </a:extLst>
              </xdr:cNvPr>
              <xdr:cNvSpPr>
                <a:spLocks noChangeShapeType="1"/>
              </xdr:cNvSpPr>
            </xdr:nvSpPr>
            <xdr:spPr bwMode="auto">
              <a:xfrm>
                <a:off x="1132899" y="4519669"/>
                <a:ext cx="937250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8869" name="Line 593">
                <a:extLst>
                  <a:ext uri="{FF2B5EF4-FFF2-40B4-BE49-F238E27FC236}">
                    <a16:creationId xmlns:a16="http://schemas.microsoft.com/office/drawing/2014/main" id="{2125FC0D-392B-497D-AED5-74124156B1C3}"/>
                  </a:ext>
                </a:extLst>
              </xdr:cNvPr>
              <xdr:cNvSpPr>
                <a:spLocks noChangeShapeType="1"/>
              </xdr:cNvSpPr>
            </xdr:nvSpPr>
            <xdr:spPr bwMode="auto">
              <a:xfrm>
                <a:off x="1123170" y="4615755"/>
                <a:ext cx="93822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870" name="Line 594">
                <a:extLst>
                  <a:ext uri="{FF2B5EF4-FFF2-40B4-BE49-F238E27FC236}">
                    <a16:creationId xmlns:a16="http://schemas.microsoft.com/office/drawing/2014/main" id="{0D4A35B7-913A-4313-B2E3-40E6F2CAD452}"/>
                  </a:ext>
                </a:extLst>
              </xdr:cNvPr>
              <xdr:cNvSpPr>
                <a:spLocks noChangeShapeType="1"/>
              </xdr:cNvSpPr>
            </xdr:nvSpPr>
            <xdr:spPr bwMode="auto">
              <a:xfrm>
                <a:off x="1132899" y="4724624"/>
                <a:ext cx="9382228"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8871" name="Line 595">
                <a:extLst>
                  <a:ext uri="{FF2B5EF4-FFF2-40B4-BE49-F238E27FC236}">
                    <a16:creationId xmlns:a16="http://schemas.microsoft.com/office/drawing/2014/main" id="{50DABD6A-B533-413A-935F-6F82FE47E72E}"/>
                  </a:ext>
                </a:extLst>
              </xdr:cNvPr>
              <xdr:cNvSpPr>
                <a:spLocks noChangeShapeType="1"/>
              </xdr:cNvSpPr>
            </xdr:nvSpPr>
            <xdr:spPr bwMode="auto">
              <a:xfrm>
                <a:off x="1123170" y="4843102"/>
                <a:ext cx="93822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872" name="Line 596">
                <a:extLst>
                  <a:ext uri="{FF2B5EF4-FFF2-40B4-BE49-F238E27FC236}">
                    <a16:creationId xmlns:a16="http://schemas.microsoft.com/office/drawing/2014/main" id="{FE39C5D5-59E5-4153-8E7C-04A26427694D}"/>
                  </a:ext>
                </a:extLst>
              </xdr:cNvPr>
              <xdr:cNvSpPr>
                <a:spLocks noChangeShapeType="1"/>
              </xdr:cNvSpPr>
            </xdr:nvSpPr>
            <xdr:spPr bwMode="auto">
              <a:xfrm>
                <a:off x="1132899" y="4948796"/>
                <a:ext cx="9391956"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8873" name="Line 597">
                <a:extLst>
                  <a:ext uri="{FF2B5EF4-FFF2-40B4-BE49-F238E27FC236}">
                    <a16:creationId xmlns:a16="http://schemas.microsoft.com/office/drawing/2014/main" id="{B631E2B6-87E4-41FD-B343-0816C1F67599}"/>
                  </a:ext>
                </a:extLst>
              </xdr:cNvPr>
              <xdr:cNvSpPr>
                <a:spLocks noChangeShapeType="1"/>
              </xdr:cNvSpPr>
            </xdr:nvSpPr>
            <xdr:spPr bwMode="auto">
              <a:xfrm>
                <a:off x="1123170" y="5066214"/>
                <a:ext cx="93822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874" name="Line 598">
                <a:extLst>
                  <a:ext uri="{FF2B5EF4-FFF2-40B4-BE49-F238E27FC236}">
                    <a16:creationId xmlns:a16="http://schemas.microsoft.com/office/drawing/2014/main" id="{E0CC44AB-D6DD-4DB9-AC8C-7EE1B6532583}"/>
                  </a:ext>
                </a:extLst>
              </xdr:cNvPr>
              <xdr:cNvSpPr>
                <a:spLocks noChangeShapeType="1"/>
              </xdr:cNvSpPr>
            </xdr:nvSpPr>
            <xdr:spPr bwMode="auto">
              <a:xfrm>
                <a:off x="1123170" y="5174025"/>
                <a:ext cx="9411413"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8875" name="Line 601">
                <a:extLst>
                  <a:ext uri="{FF2B5EF4-FFF2-40B4-BE49-F238E27FC236}">
                    <a16:creationId xmlns:a16="http://schemas.microsoft.com/office/drawing/2014/main" id="{4945FF0C-FF21-42E6-ADE6-930A7FE846FC}"/>
                  </a:ext>
                </a:extLst>
              </xdr:cNvPr>
              <xdr:cNvSpPr>
                <a:spLocks noChangeShapeType="1"/>
              </xdr:cNvSpPr>
            </xdr:nvSpPr>
            <xdr:spPr bwMode="auto">
              <a:xfrm>
                <a:off x="1123429" y="2590800"/>
                <a:ext cx="0" cy="2688751"/>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876" name="Line 602">
                <a:extLst>
                  <a:ext uri="{FF2B5EF4-FFF2-40B4-BE49-F238E27FC236}">
                    <a16:creationId xmlns:a16="http://schemas.microsoft.com/office/drawing/2014/main" id="{BCF4E8D7-2C0E-4FDC-838D-66AF6D3E490F}"/>
                  </a:ext>
                </a:extLst>
              </xdr:cNvPr>
              <xdr:cNvSpPr>
                <a:spLocks noChangeShapeType="1"/>
              </xdr:cNvSpPr>
            </xdr:nvSpPr>
            <xdr:spPr bwMode="auto">
              <a:xfrm>
                <a:off x="1123171" y="5289328"/>
                <a:ext cx="9401684"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grpSp>
        <xdr:grpSp>
          <xdr:nvGrpSpPr>
            <xdr:cNvPr id="66098842" name="Group 417">
              <a:extLst>
                <a:ext uri="{FF2B5EF4-FFF2-40B4-BE49-F238E27FC236}">
                  <a16:creationId xmlns:a16="http://schemas.microsoft.com/office/drawing/2014/main" id="{DAC6EC05-A0DE-4015-9976-C5D0BCA12B70}"/>
                </a:ext>
              </a:extLst>
            </xdr:cNvPr>
            <xdr:cNvGrpSpPr>
              <a:grpSpLocks/>
            </xdr:cNvGrpSpPr>
          </xdr:nvGrpSpPr>
          <xdr:grpSpPr bwMode="auto">
            <a:xfrm>
              <a:off x="2316268" y="2571750"/>
              <a:ext cx="7135591" cy="2717578"/>
              <a:chOff x="2316268" y="2571750"/>
              <a:chExt cx="7135591" cy="2717578"/>
            </a:xfrm>
          </xdr:grpSpPr>
          <xdr:sp macro="" textlink="">
            <xdr:nvSpPr>
              <xdr:cNvPr id="66098843" name="Line 603">
                <a:extLst>
                  <a:ext uri="{FF2B5EF4-FFF2-40B4-BE49-F238E27FC236}">
                    <a16:creationId xmlns:a16="http://schemas.microsoft.com/office/drawing/2014/main" id="{F5CD795D-778D-4E72-BC60-9E1E5B0187C1}"/>
                  </a:ext>
                </a:extLst>
              </xdr:cNvPr>
              <xdr:cNvSpPr>
                <a:spLocks noChangeShapeType="1"/>
              </xdr:cNvSpPr>
            </xdr:nvSpPr>
            <xdr:spPr bwMode="auto">
              <a:xfrm>
                <a:off x="2316268" y="259080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844" name="Line 604">
                <a:extLst>
                  <a:ext uri="{FF2B5EF4-FFF2-40B4-BE49-F238E27FC236}">
                    <a16:creationId xmlns:a16="http://schemas.microsoft.com/office/drawing/2014/main" id="{125C2468-9B8B-4D4D-A4AA-9A26982F6240}"/>
                  </a:ext>
                </a:extLst>
              </xdr:cNvPr>
              <xdr:cNvSpPr>
                <a:spLocks noChangeShapeType="1"/>
              </xdr:cNvSpPr>
            </xdr:nvSpPr>
            <xdr:spPr bwMode="auto">
              <a:xfrm>
                <a:off x="3501322" y="259080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845" name="Line 605">
                <a:extLst>
                  <a:ext uri="{FF2B5EF4-FFF2-40B4-BE49-F238E27FC236}">
                    <a16:creationId xmlns:a16="http://schemas.microsoft.com/office/drawing/2014/main" id="{71094A31-0CE0-4D73-B4D7-3DDFC856A7D4}"/>
                  </a:ext>
                </a:extLst>
              </xdr:cNvPr>
              <xdr:cNvSpPr>
                <a:spLocks noChangeShapeType="1"/>
              </xdr:cNvSpPr>
            </xdr:nvSpPr>
            <xdr:spPr bwMode="auto">
              <a:xfrm>
                <a:off x="4687153" y="259080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846" name="Line 606">
                <a:extLst>
                  <a:ext uri="{FF2B5EF4-FFF2-40B4-BE49-F238E27FC236}">
                    <a16:creationId xmlns:a16="http://schemas.microsoft.com/office/drawing/2014/main" id="{D6931E79-43F4-4FB1-993C-269D6412F8DC}"/>
                  </a:ext>
                </a:extLst>
              </xdr:cNvPr>
              <xdr:cNvSpPr>
                <a:spLocks noChangeShapeType="1"/>
              </xdr:cNvSpPr>
            </xdr:nvSpPr>
            <xdr:spPr bwMode="auto">
              <a:xfrm>
                <a:off x="5869691" y="259080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847" name="Line 606">
                <a:extLst>
                  <a:ext uri="{FF2B5EF4-FFF2-40B4-BE49-F238E27FC236}">
                    <a16:creationId xmlns:a16="http://schemas.microsoft.com/office/drawing/2014/main" id="{BEB86224-1D18-44D1-8C5E-887C48C0EE65}"/>
                  </a:ext>
                </a:extLst>
              </xdr:cNvPr>
              <xdr:cNvSpPr>
                <a:spLocks noChangeShapeType="1"/>
              </xdr:cNvSpPr>
            </xdr:nvSpPr>
            <xdr:spPr bwMode="auto">
              <a:xfrm>
                <a:off x="7080675" y="257175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848" name="Line 606">
                <a:extLst>
                  <a:ext uri="{FF2B5EF4-FFF2-40B4-BE49-F238E27FC236}">
                    <a16:creationId xmlns:a16="http://schemas.microsoft.com/office/drawing/2014/main" id="{2B9FDBE1-77CD-4CCD-91DD-95B1BE473E21}"/>
                  </a:ext>
                </a:extLst>
              </xdr:cNvPr>
              <xdr:cNvSpPr>
                <a:spLocks noChangeShapeType="1"/>
              </xdr:cNvSpPr>
            </xdr:nvSpPr>
            <xdr:spPr bwMode="auto">
              <a:xfrm>
                <a:off x="8254767" y="2581275"/>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849" name="Line 606">
                <a:extLst>
                  <a:ext uri="{FF2B5EF4-FFF2-40B4-BE49-F238E27FC236}">
                    <a16:creationId xmlns:a16="http://schemas.microsoft.com/office/drawing/2014/main" id="{8F6BCD20-9747-4207-9EA3-C10B737976BF}"/>
                  </a:ext>
                </a:extLst>
              </xdr:cNvPr>
              <xdr:cNvSpPr>
                <a:spLocks noChangeShapeType="1"/>
              </xdr:cNvSpPr>
            </xdr:nvSpPr>
            <xdr:spPr bwMode="auto">
              <a:xfrm>
                <a:off x="9451859" y="2571750"/>
                <a:ext cx="0" cy="269852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grpSp>
        <xdr:nvGrpSpPr>
          <xdr:cNvPr id="66098800" name="Group 412">
            <a:extLst>
              <a:ext uri="{FF2B5EF4-FFF2-40B4-BE49-F238E27FC236}">
                <a16:creationId xmlns:a16="http://schemas.microsoft.com/office/drawing/2014/main" id="{31C30F02-C244-4CA3-9BFA-D9617380D5E7}"/>
              </a:ext>
            </a:extLst>
          </xdr:cNvPr>
          <xdr:cNvGrpSpPr>
            <a:grpSpLocks/>
          </xdr:cNvGrpSpPr>
        </xdr:nvGrpSpPr>
        <xdr:grpSpPr bwMode="auto">
          <a:xfrm>
            <a:off x="2528241" y="5306247"/>
            <a:ext cx="655962" cy="294452"/>
            <a:chOff x="1371357" y="5286375"/>
            <a:chExt cx="664680" cy="296863"/>
          </a:xfrm>
        </xdr:grpSpPr>
        <xdr:sp macro="" textlink="">
          <xdr:nvSpPr>
            <xdr:cNvPr id="333" name="Text Box 1092">
              <a:extLst>
                <a:ext uri="{FF2B5EF4-FFF2-40B4-BE49-F238E27FC236}">
                  <a16:creationId xmlns:a16="http://schemas.microsoft.com/office/drawing/2014/main" id="{E8ED7443-BB69-4AC5-B596-0BDDCFBB4DD7}"/>
                </a:ext>
              </a:extLst>
            </xdr:cNvPr>
            <xdr:cNvSpPr txBox="1">
              <a:spLocks noChangeArrowheads="1"/>
            </xdr:cNvSpPr>
          </xdr:nvSpPr>
          <xdr:spPr bwMode="auto">
            <a:xfrm>
              <a:off x="1401082" y="5282729"/>
              <a:ext cx="375424"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330">
          <xdr:nvSpPr>
            <xdr:cNvPr id="334" name="Text Box 1093">
              <a:extLst>
                <a:ext uri="{FF2B5EF4-FFF2-40B4-BE49-F238E27FC236}">
                  <a16:creationId xmlns:a16="http://schemas.microsoft.com/office/drawing/2014/main" id="{88DEAE11-C2EC-4A14-AEC4-8B9A2EB52BC8}"/>
                </a:ext>
              </a:extLst>
            </xdr:cNvPr>
            <xdr:cNvSpPr txBox="1">
              <a:spLocks noChangeArrowheads="1" noTextEdit="1"/>
            </xdr:cNvSpPr>
          </xdr:nvSpPr>
          <xdr:spPr bwMode="auto">
            <a:xfrm>
              <a:off x="1660991" y="5302117"/>
              <a:ext cx="365798"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6A6C35DC-440C-4DDC-ACEB-17D7F5344276}"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sp macro="" textlink="">
          <xdr:nvSpPr>
            <xdr:cNvPr id="335" name="Text Box 1095">
              <a:extLst>
                <a:ext uri="{FF2B5EF4-FFF2-40B4-BE49-F238E27FC236}">
                  <a16:creationId xmlns:a16="http://schemas.microsoft.com/office/drawing/2014/main" id="{50D344FE-262C-47F5-A156-424DFF82D291}"/>
                </a:ext>
              </a:extLst>
            </xdr:cNvPr>
            <xdr:cNvSpPr txBox="1">
              <a:spLocks noChangeArrowheads="1"/>
            </xdr:cNvSpPr>
          </xdr:nvSpPr>
          <xdr:spPr bwMode="auto">
            <a:xfrm>
              <a:off x="1372203" y="5428137"/>
              <a:ext cx="394677"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330">
          <xdr:nvSpPr>
            <xdr:cNvPr id="336" name="Text Box 1096">
              <a:extLst>
                <a:ext uri="{FF2B5EF4-FFF2-40B4-BE49-F238E27FC236}">
                  <a16:creationId xmlns:a16="http://schemas.microsoft.com/office/drawing/2014/main" id="{1D91CA82-9C0C-460C-815C-0399103B8FA2}"/>
                </a:ext>
              </a:extLst>
            </xdr:cNvPr>
            <xdr:cNvSpPr txBox="1">
              <a:spLocks noChangeArrowheads="1" noTextEdit="1"/>
            </xdr:cNvSpPr>
          </xdr:nvSpPr>
          <xdr:spPr bwMode="auto">
            <a:xfrm>
              <a:off x="1660991" y="5428137"/>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E2ED9351-1B09-4D41-8371-40D16E3B3313}" type="TxLink">
                <a:rPr lang="en-US" sz="1000" b="0" i="0" u="none" strike="noStrike" baseline="0">
                  <a:solidFill>
                    <a:srgbClr val="000000"/>
                  </a:solidFill>
                  <a:latin typeface="Arial"/>
                  <a:cs typeface="Arial"/>
                </a:rPr>
                <a:pPr algn="r" rtl="0">
                  <a:defRPr sz="1000"/>
                </a:pPr>
                <a:t>-14</a:t>
              </a:fld>
              <a:endParaRPr lang="en-US" sz="1000" b="0" i="0" u="none" strike="noStrike" baseline="0">
                <a:solidFill>
                  <a:srgbClr val="000000"/>
                </a:solidFill>
                <a:latin typeface="Arial"/>
                <a:cs typeface="Arial"/>
              </a:endParaRPr>
            </a:p>
          </xdr:txBody>
        </xdr:sp>
      </xdr:grpSp>
      <xdr:grpSp>
        <xdr:nvGrpSpPr>
          <xdr:cNvPr id="66098801" name="Group 417">
            <a:extLst>
              <a:ext uri="{FF2B5EF4-FFF2-40B4-BE49-F238E27FC236}">
                <a16:creationId xmlns:a16="http://schemas.microsoft.com/office/drawing/2014/main" id="{314FF560-0E44-493B-9E5A-606CAEA6B25A}"/>
              </a:ext>
            </a:extLst>
          </xdr:cNvPr>
          <xdr:cNvGrpSpPr>
            <a:grpSpLocks/>
          </xdr:cNvGrpSpPr>
        </xdr:nvGrpSpPr>
        <xdr:grpSpPr bwMode="auto">
          <a:xfrm>
            <a:off x="3676399" y="5306247"/>
            <a:ext cx="655962" cy="294452"/>
            <a:chOff x="1371357" y="5286375"/>
            <a:chExt cx="664680" cy="296863"/>
          </a:xfrm>
        </xdr:grpSpPr>
        <xdr:sp macro="" textlink="">
          <xdr:nvSpPr>
            <xdr:cNvPr id="329" name="Text Box 1092">
              <a:extLst>
                <a:ext uri="{FF2B5EF4-FFF2-40B4-BE49-F238E27FC236}">
                  <a16:creationId xmlns:a16="http://schemas.microsoft.com/office/drawing/2014/main" id="{3FE70DCF-1496-4560-8302-EE3C4F91E6E6}"/>
                </a:ext>
              </a:extLst>
            </xdr:cNvPr>
            <xdr:cNvSpPr txBox="1">
              <a:spLocks noChangeArrowheads="1"/>
            </xdr:cNvSpPr>
          </xdr:nvSpPr>
          <xdr:spPr bwMode="auto">
            <a:xfrm>
              <a:off x="1402442" y="5282729"/>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343">
          <xdr:nvSpPr>
            <xdr:cNvPr id="330" name="Text Box 1093">
              <a:extLst>
                <a:ext uri="{FF2B5EF4-FFF2-40B4-BE49-F238E27FC236}">
                  <a16:creationId xmlns:a16="http://schemas.microsoft.com/office/drawing/2014/main" id="{43A56E58-EE1F-454E-9FA9-63405E40BF4E}"/>
                </a:ext>
              </a:extLst>
            </xdr:cNvPr>
            <xdr:cNvSpPr txBox="1">
              <a:spLocks noChangeArrowheads="1" noTextEdit="1"/>
            </xdr:cNvSpPr>
          </xdr:nvSpPr>
          <xdr:spPr bwMode="auto">
            <a:xfrm>
              <a:off x="1652725" y="5302117"/>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C8477A9F-3C9F-4B92-8984-B97F8E3E0171}"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sp macro="" textlink="">
          <xdr:nvSpPr>
            <xdr:cNvPr id="331" name="Text Box 1095">
              <a:extLst>
                <a:ext uri="{FF2B5EF4-FFF2-40B4-BE49-F238E27FC236}">
                  <a16:creationId xmlns:a16="http://schemas.microsoft.com/office/drawing/2014/main" id="{62757E6F-19E2-4A58-9E7B-6524932BD147}"/>
                </a:ext>
              </a:extLst>
            </xdr:cNvPr>
            <xdr:cNvSpPr txBox="1">
              <a:spLocks noChangeArrowheads="1"/>
            </xdr:cNvSpPr>
          </xdr:nvSpPr>
          <xdr:spPr bwMode="auto">
            <a:xfrm>
              <a:off x="1373563" y="5428137"/>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343">
          <xdr:nvSpPr>
            <xdr:cNvPr id="332" name="Text Box 1096">
              <a:extLst>
                <a:ext uri="{FF2B5EF4-FFF2-40B4-BE49-F238E27FC236}">
                  <a16:creationId xmlns:a16="http://schemas.microsoft.com/office/drawing/2014/main" id="{7102F9CF-7744-4872-8CBF-73019ED8E4E1}"/>
                </a:ext>
              </a:extLst>
            </xdr:cNvPr>
            <xdr:cNvSpPr txBox="1">
              <a:spLocks noChangeArrowheads="1" noTextEdit="1"/>
            </xdr:cNvSpPr>
          </xdr:nvSpPr>
          <xdr:spPr bwMode="auto">
            <a:xfrm>
              <a:off x="1662351" y="5428137"/>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36F99B93-8CBC-4728-B4F1-D2A586E28A39}" type="TxLink">
                <a:rPr lang="en-US" sz="1000" b="0" i="0" u="none" strike="noStrike" baseline="0">
                  <a:solidFill>
                    <a:srgbClr val="000000"/>
                  </a:solidFill>
                  <a:latin typeface="Arial"/>
                  <a:cs typeface="Arial"/>
                </a:rPr>
                <a:pPr algn="r" rtl="0">
                  <a:defRPr sz="1000"/>
                </a:pPr>
                <a:t>-15</a:t>
              </a:fld>
              <a:endParaRPr lang="en-US" sz="1000" b="0" i="0" u="none" strike="noStrike" baseline="0">
                <a:solidFill>
                  <a:srgbClr val="000000"/>
                </a:solidFill>
                <a:latin typeface="Arial"/>
                <a:cs typeface="Arial"/>
              </a:endParaRPr>
            </a:p>
          </xdr:txBody>
        </xdr:sp>
      </xdr:grpSp>
      <xdr:sp macro="" textlink="">
        <xdr:nvSpPr>
          <xdr:cNvPr id="298" name="Text Box 609">
            <a:extLst>
              <a:ext uri="{FF2B5EF4-FFF2-40B4-BE49-F238E27FC236}">
                <a16:creationId xmlns:a16="http://schemas.microsoft.com/office/drawing/2014/main" id="{6F9C9DE1-678B-46DC-9373-BA2732C8C9DE}"/>
              </a:ext>
            </a:extLst>
          </xdr:cNvPr>
          <xdr:cNvSpPr txBox="1">
            <a:spLocks noChangeArrowheads="1"/>
          </xdr:cNvSpPr>
        </xdr:nvSpPr>
        <xdr:spPr bwMode="auto">
          <a:xfrm>
            <a:off x="3251076" y="5331476"/>
            <a:ext cx="4085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26k</a:t>
            </a:r>
          </a:p>
        </xdr:txBody>
      </xdr:sp>
      <xdr:sp macro="" textlink="">
        <xdr:nvSpPr>
          <xdr:cNvPr id="299" name="Text Box 609">
            <a:extLst>
              <a:ext uri="{FF2B5EF4-FFF2-40B4-BE49-F238E27FC236}">
                <a16:creationId xmlns:a16="http://schemas.microsoft.com/office/drawing/2014/main" id="{E3C7EF01-98EF-4B24-BDFF-662DC7E8F46D}"/>
              </a:ext>
            </a:extLst>
          </xdr:cNvPr>
          <xdr:cNvSpPr txBox="1">
            <a:spLocks noChangeArrowheads="1"/>
          </xdr:cNvSpPr>
        </xdr:nvSpPr>
        <xdr:spPr bwMode="auto">
          <a:xfrm>
            <a:off x="5588078" y="5331476"/>
            <a:ext cx="418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28k</a:t>
            </a:r>
          </a:p>
        </xdr:txBody>
      </xdr:sp>
      <xdr:sp macro="" textlink="">
        <xdr:nvSpPr>
          <xdr:cNvPr id="300" name="Text Box 609">
            <a:extLst>
              <a:ext uri="{FF2B5EF4-FFF2-40B4-BE49-F238E27FC236}">
                <a16:creationId xmlns:a16="http://schemas.microsoft.com/office/drawing/2014/main" id="{5054283F-65B4-4D53-8B97-910A17AE9D38}"/>
              </a:ext>
            </a:extLst>
          </xdr:cNvPr>
          <xdr:cNvSpPr txBox="1">
            <a:spLocks noChangeArrowheads="1"/>
          </xdr:cNvSpPr>
        </xdr:nvSpPr>
        <xdr:spPr bwMode="auto">
          <a:xfrm>
            <a:off x="6804079" y="5331476"/>
            <a:ext cx="418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29k</a:t>
            </a:r>
          </a:p>
        </xdr:txBody>
      </xdr:sp>
      <xdr:sp macro="" textlink="">
        <xdr:nvSpPr>
          <xdr:cNvPr id="301" name="Text Box 609">
            <a:extLst>
              <a:ext uri="{FF2B5EF4-FFF2-40B4-BE49-F238E27FC236}">
                <a16:creationId xmlns:a16="http://schemas.microsoft.com/office/drawing/2014/main" id="{2C64734F-0CFE-4152-AF1C-89B103048F77}"/>
              </a:ext>
            </a:extLst>
          </xdr:cNvPr>
          <xdr:cNvSpPr txBox="1">
            <a:spLocks noChangeArrowheads="1"/>
          </xdr:cNvSpPr>
        </xdr:nvSpPr>
        <xdr:spPr bwMode="auto">
          <a:xfrm>
            <a:off x="7972579" y="5341091"/>
            <a:ext cx="4085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30k</a:t>
            </a:r>
          </a:p>
        </xdr:txBody>
      </xdr:sp>
      <xdr:sp macro="" textlink="">
        <xdr:nvSpPr>
          <xdr:cNvPr id="302" name="Text Box 609">
            <a:extLst>
              <a:ext uri="{FF2B5EF4-FFF2-40B4-BE49-F238E27FC236}">
                <a16:creationId xmlns:a16="http://schemas.microsoft.com/office/drawing/2014/main" id="{94AE000B-1788-4CD8-A115-590E5624F0EF}"/>
              </a:ext>
            </a:extLst>
          </xdr:cNvPr>
          <xdr:cNvSpPr txBox="1">
            <a:spLocks noChangeArrowheads="1"/>
          </xdr:cNvSpPr>
        </xdr:nvSpPr>
        <xdr:spPr bwMode="auto">
          <a:xfrm>
            <a:off x="9122080" y="5341091"/>
            <a:ext cx="3990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31k</a:t>
            </a:r>
          </a:p>
        </xdr:txBody>
      </xdr:sp>
      <xdr:sp macro="" textlink="">
        <xdr:nvSpPr>
          <xdr:cNvPr id="303" name="Text Box 609">
            <a:extLst>
              <a:ext uri="{FF2B5EF4-FFF2-40B4-BE49-F238E27FC236}">
                <a16:creationId xmlns:a16="http://schemas.microsoft.com/office/drawing/2014/main" id="{89F38FF6-D19B-4AD2-8799-FD3F23C283E1}"/>
              </a:ext>
            </a:extLst>
          </xdr:cNvPr>
          <xdr:cNvSpPr txBox="1">
            <a:spLocks noChangeArrowheads="1"/>
          </xdr:cNvSpPr>
        </xdr:nvSpPr>
        <xdr:spPr bwMode="auto">
          <a:xfrm>
            <a:off x="10338081" y="5341091"/>
            <a:ext cx="408500" cy="230763"/>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32k</a:t>
            </a:r>
          </a:p>
        </xdr:txBody>
      </xdr:sp>
      <xdr:grpSp>
        <xdr:nvGrpSpPr>
          <xdr:cNvPr id="66098808" name="Group 428">
            <a:extLst>
              <a:ext uri="{FF2B5EF4-FFF2-40B4-BE49-F238E27FC236}">
                <a16:creationId xmlns:a16="http://schemas.microsoft.com/office/drawing/2014/main" id="{045873A4-BF59-46F5-BCF7-929100110894}"/>
              </a:ext>
            </a:extLst>
          </xdr:cNvPr>
          <xdr:cNvGrpSpPr>
            <a:grpSpLocks/>
          </xdr:cNvGrpSpPr>
        </xdr:nvGrpSpPr>
        <xdr:grpSpPr bwMode="auto">
          <a:xfrm>
            <a:off x="4871551" y="5299396"/>
            <a:ext cx="655962" cy="294452"/>
            <a:chOff x="1371357" y="5286375"/>
            <a:chExt cx="664680" cy="296863"/>
          </a:xfrm>
        </xdr:grpSpPr>
        <xdr:sp macro="" textlink="">
          <xdr:nvSpPr>
            <xdr:cNvPr id="325" name="Text Box 1092">
              <a:extLst>
                <a:ext uri="{FF2B5EF4-FFF2-40B4-BE49-F238E27FC236}">
                  <a16:creationId xmlns:a16="http://schemas.microsoft.com/office/drawing/2014/main" id="{CE1578FB-BA3F-427F-B42B-706FBD9B9E13}"/>
                </a:ext>
              </a:extLst>
            </xdr:cNvPr>
            <xdr:cNvSpPr txBox="1">
              <a:spLocks noChangeArrowheads="1"/>
            </xdr:cNvSpPr>
          </xdr:nvSpPr>
          <xdr:spPr bwMode="auto">
            <a:xfrm>
              <a:off x="1404316" y="5289636"/>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355">
          <xdr:nvSpPr>
            <xdr:cNvPr id="326" name="Text Box 1093">
              <a:extLst>
                <a:ext uri="{FF2B5EF4-FFF2-40B4-BE49-F238E27FC236}">
                  <a16:creationId xmlns:a16="http://schemas.microsoft.com/office/drawing/2014/main" id="{CB5368A0-E738-42FF-8743-04C867B976EF}"/>
                </a:ext>
              </a:extLst>
            </xdr:cNvPr>
            <xdr:cNvSpPr txBox="1">
              <a:spLocks noChangeArrowheads="1" noTextEdit="1"/>
            </xdr:cNvSpPr>
          </xdr:nvSpPr>
          <xdr:spPr bwMode="auto">
            <a:xfrm>
              <a:off x="1654599" y="5309024"/>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14B5145B-CE8D-4CB4-A4F4-CAED74D34BB2}"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sp macro="" textlink="">
          <xdr:nvSpPr>
            <xdr:cNvPr id="327" name="Text Box 1095">
              <a:extLst>
                <a:ext uri="{FF2B5EF4-FFF2-40B4-BE49-F238E27FC236}">
                  <a16:creationId xmlns:a16="http://schemas.microsoft.com/office/drawing/2014/main" id="{B4CAB5F5-3C47-4A6E-BD35-8A4595EFC24B}"/>
                </a:ext>
              </a:extLst>
            </xdr:cNvPr>
            <xdr:cNvSpPr txBox="1">
              <a:spLocks noChangeArrowheads="1"/>
            </xdr:cNvSpPr>
          </xdr:nvSpPr>
          <xdr:spPr bwMode="auto">
            <a:xfrm>
              <a:off x="1375437" y="5425350"/>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355">
          <xdr:nvSpPr>
            <xdr:cNvPr id="328" name="Text Box 1096">
              <a:extLst>
                <a:ext uri="{FF2B5EF4-FFF2-40B4-BE49-F238E27FC236}">
                  <a16:creationId xmlns:a16="http://schemas.microsoft.com/office/drawing/2014/main" id="{CB7568DD-B844-4BDD-8A5B-6A3B65E6E781}"/>
                </a:ext>
              </a:extLst>
            </xdr:cNvPr>
            <xdr:cNvSpPr txBox="1">
              <a:spLocks noChangeArrowheads="1" noTextEdit="1"/>
            </xdr:cNvSpPr>
          </xdr:nvSpPr>
          <xdr:spPr bwMode="auto">
            <a:xfrm>
              <a:off x="1654599" y="5425350"/>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9713A4EF-8595-4514-BE76-B6D6494304E8}" type="TxLink">
                <a:rPr lang="en-US" sz="1000" b="0" i="0" u="none" strike="noStrike" baseline="0">
                  <a:solidFill>
                    <a:srgbClr val="000000"/>
                  </a:solidFill>
                  <a:latin typeface="Arial"/>
                  <a:cs typeface="Arial"/>
                </a:rPr>
                <a:pPr algn="r" rtl="0">
                  <a:defRPr sz="1000"/>
                </a:pPr>
                <a:t>-14</a:t>
              </a:fld>
              <a:endParaRPr lang="en-US" sz="1000" b="0" i="0" u="none" strike="noStrike" baseline="0">
                <a:solidFill>
                  <a:srgbClr val="000000"/>
                </a:solidFill>
                <a:latin typeface="Arial"/>
                <a:cs typeface="Arial"/>
              </a:endParaRPr>
            </a:p>
          </xdr:txBody>
        </xdr:sp>
      </xdr:grpSp>
      <xdr:grpSp>
        <xdr:nvGrpSpPr>
          <xdr:cNvPr id="66098809" name="Group 433">
            <a:extLst>
              <a:ext uri="{FF2B5EF4-FFF2-40B4-BE49-F238E27FC236}">
                <a16:creationId xmlns:a16="http://schemas.microsoft.com/office/drawing/2014/main" id="{3EF04A5D-5D1C-403F-A207-854DB56839B2}"/>
              </a:ext>
            </a:extLst>
          </xdr:cNvPr>
          <xdr:cNvGrpSpPr>
            <a:grpSpLocks/>
          </xdr:cNvGrpSpPr>
        </xdr:nvGrpSpPr>
        <xdr:grpSpPr bwMode="auto">
          <a:xfrm>
            <a:off x="5986129" y="5299394"/>
            <a:ext cx="655962" cy="294452"/>
            <a:chOff x="1371357" y="5286375"/>
            <a:chExt cx="664680" cy="296863"/>
          </a:xfrm>
        </xdr:grpSpPr>
        <xdr:sp macro="" textlink="">
          <xdr:nvSpPr>
            <xdr:cNvPr id="321" name="Text Box 1092">
              <a:extLst>
                <a:ext uri="{FF2B5EF4-FFF2-40B4-BE49-F238E27FC236}">
                  <a16:creationId xmlns:a16="http://schemas.microsoft.com/office/drawing/2014/main" id="{BF0E97D7-2F17-4330-A35D-B240634B0134}"/>
                </a:ext>
              </a:extLst>
            </xdr:cNvPr>
            <xdr:cNvSpPr txBox="1">
              <a:spLocks noChangeArrowheads="1"/>
            </xdr:cNvSpPr>
          </xdr:nvSpPr>
          <xdr:spPr bwMode="auto">
            <a:xfrm>
              <a:off x="1401198" y="5289638"/>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367">
          <xdr:nvSpPr>
            <xdr:cNvPr id="322" name="Text Box 1093">
              <a:extLst>
                <a:ext uri="{FF2B5EF4-FFF2-40B4-BE49-F238E27FC236}">
                  <a16:creationId xmlns:a16="http://schemas.microsoft.com/office/drawing/2014/main" id="{A1A55574-51A2-42F0-8308-279D2BF87FA4}"/>
                </a:ext>
              </a:extLst>
            </xdr:cNvPr>
            <xdr:cNvSpPr txBox="1">
              <a:spLocks noChangeArrowheads="1" noTextEdit="1"/>
            </xdr:cNvSpPr>
          </xdr:nvSpPr>
          <xdr:spPr bwMode="auto">
            <a:xfrm>
              <a:off x="1651481" y="5309026"/>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475477D1-D2FC-4DD3-B1AF-2C61DB44FBAC}"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sp macro="" textlink="">
          <xdr:nvSpPr>
            <xdr:cNvPr id="323" name="Text Box 1095">
              <a:extLst>
                <a:ext uri="{FF2B5EF4-FFF2-40B4-BE49-F238E27FC236}">
                  <a16:creationId xmlns:a16="http://schemas.microsoft.com/office/drawing/2014/main" id="{32F81E8B-9432-4CD8-841B-6D767E07E2EB}"/>
                </a:ext>
              </a:extLst>
            </xdr:cNvPr>
            <xdr:cNvSpPr txBox="1">
              <a:spLocks noChangeArrowheads="1"/>
            </xdr:cNvSpPr>
          </xdr:nvSpPr>
          <xdr:spPr bwMode="auto">
            <a:xfrm>
              <a:off x="1372319" y="5425352"/>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367">
          <xdr:nvSpPr>
            <xdr:cNvPr id="324" name="Text Box 1096">
              <a:extLst>
                <a:ext uri="{FF2B5EF4-FFF2-40B4-BE49-F238E27FC236}">
                  <a16:creationId xmlns:a16="http://schemas.microsoft.com/office/drawing/2014/main" id="{1F8B4548-019D-445A-9C8B-E52D6870F9F3}"/>
                </a:ext>
              </a:extLst>
            </xdr:cNvPr>
            <xdr:cNvSpPr txBox="1">
              <a:spLocks noChangeArrowheads="1" noTextEdit="1"/>
            </xdr:cNvSpPr>
          </xdr:nvSpPr>
          <xdr:spPr bwMode="auto">
            <a:xfrm>
              <a:off x="1651481" y="5425352"/>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0D5856AA-B088-4EB5-A5E2-F7E1681CEE4E}" type="TxLink">
                <a:rPr lang="en-US" sz="1000" b="0" i="0" u="none" strike="noStrike" baseline="0">
                  <a:solidFill>
                    <a:srgbClr val="000000"/>
                  </a:solidFill>
                  <a:latin typeface="Arial"/>
                  <a:cs typeface="Arial"/>
                </a:rPr>
                <a:pPr algn="r" rtl="0">
                  <a:defRPr sz="1000"/>
                </a:pPr>
                <a:t>-14</a:t>
              </a:fld>
              <a:endParaRPr lang="en-US" sz="1000" b="0" i="0" u="none" strike="noStrike" baseline="0">
                <a:solidFill>
                  <a:srgbClr val="000000"/>
                </a:solidFill>
                <a:latin typeface="Arial"/>
                <a:cs typeface="Arial"/>
              </a:endParaRPr>
            </a:p>
          </xdr:txBody>
        </xdr:sp>
      </xdr:grpSp>
      <xdr:grpSp>
        <xdr:nvGrpSpPr>
          <xdr:cNvPr id="66098810" name="Group 438">
            <a:extLst>
              <a:ext uri="{FF2B5EF4-FFF2-40B4-BE49-F238E27FC236}">
                <a16:creationId xmlns:a16="http://schemas.microsoft.com/office/drawing/2014/main" id="{0E20DA82-D98E-40FB-9377-20E5B6EBDB78}"/>
              </a:ext>
            </a:extLst>
          </xdr:cNvPr>
          <xdr:cNvGrpSpPr>
            <a:grpSpLocks/>
          </xdr:cNvGrpSpPr>
        </xdr:nvGrpSpPr>
        <xdr:grpSpPr bwMode="auto">
          <a:xfrm>
            <a:off x="7211302" y="5302630"/>
            <a:ext cx="655501" cy="288454"/>
            <a:chOff x="1476612" y="5289639"/>
            <a:chExt cx="664213" cy="290816"/>
          </a:xfrm>
        </xdr:grpSpPr>
        <xdr:sp macro="" textlink="">
          <xdr:nvSpPr>
            <xdr:cNvPr id="317" name="Text Box 1092">
              <a:extLst>
                <a:ext uri="{FF2B5EF4-FFF2-40B4-BE49-F238E27FC236}">
                  <a16:creationId xmlns:a16="http://schemas.microsoft.com/office/drawing/2014/main" id="{B44B0AAA-0DC6-4647-8A8F-B1573C26CEC5}"/>
                </a:ext>
              </a:extLst>
            </xdr:cNvPr>
            <xdr:cNvSpPr txBox="1">
              <a:spLocks noChangeArrowheads="1"/>
            </xdr:cNvSpPr>
          </xdr:nvSpPr>
          <xdr:spPr bwMode="auto">
            <a:xfrm>
              <a:off x="1506784" y="5289640"/>
              <a:ext cx="365798" cy="174490"/>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380">
          <xdr:nvSpPr>
            <xdr:cNvPr id="318" name="Text Box 1093">
              <a:extLst>
                <a:ext uri="{FF2B5EF4-FFF2-40B4-BE49-F238E27FC236}">
                  <a16:creationId xmlns:a16="http://schemas.microsoft.com/office/drawing/2014/main" id="{1523FF8F-A3FD-4CFB-AC56-A55EFFCA0EB1}"/>
                </a:ext>
              </a:extLst>
            </xdr:cNvPr>
            <xdr:cNvSpPr txBox="1">
              <a:spLocks noChangeArrowheads="1" noTextEdit="1"/>
            </xdr:cNvSpPr>
          </xdr:nvSpPr>
          <xdr:spPr bwMode="auto">
            <a:xfrm>
              <a:off x="1757067" y="5309028"/>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E0AE5547-0885-4398-9914-308851216848}"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sp macro="" textlink="">
          <xdr:nvSpPr>
            <xdr:cNvPr id="319" name="Text Box 1095">
              <a:extLst>
                <a:ext uri="{FF2B5EF4-FFF2-40B4-BE49-F238E27FC236}">
                  <a16:creationId xmlns:a16="http://schemas.microsoft.com/office/drawing/2014/main" id="{B6A637D6-6DA5-46C5-AC75-A9E0A79C3E1E}"/>
                </a:ext>
              </a:extLst>
            </xdr:cNvPr>
            <xdr:cNvSpPr txBox="1">
              <a:spLocks noChangeArrowheads="1"/>
            </xdr:cNvSpPr>
          </xdr:nvSpPr>
          <xdr:spPr bwMode="auto">
            <a:xfrm>
              <a:off x="1477906" y="5425354"/>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380">
          <xdr:nvSpPr>
            <xdr:cNvPr id="320" name="Text Box 1096">
              <a:extLst>
                <a:ext uri="{FF2B5EF4-FFF2-40B4-BE49-F238E27FC236}">
                  <a16:creationId xmlns:a16="http://schemas.microsoft.com/office/drawing/2014/main" id="{3C999A30-9B8A-4BB0-AAC0-C82FDDAC0BFC}"/>
                </a:ext>
              </a:extLst>
            </xdr:cNvPr>
            <xdr:cNvSpPr txBox="1">
              <a:spLocks noChangeArrowheads="1" noTextEdit="1"/>
            </xdr:cNvSpPr>
          </xdr:nvSpPr>
          <xdr:spPr bwMode="auto">
            <a:xfrm>
              <a:off x="1757067" y="5425354"/>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CAC8DD4B-2492-419C-A256-5342D4263193}" type="TxLink">
                <a:rPr lang="en-US" sz="1000" b="0" i="0" u="none" strike="noStrike" baseline="0">
                  <a:solidFill>
                    <a:srgbClr val="000000"/>
                  </a:solidFill>
                  <a:latin typeface="Arial"/>
                  <a:cs typeface="Arial"/>
                </a:rPr>
                <a:pPr algn="r" rtl="0">
                  <a:defRPr sz="1000"/>
                </a:pPr>
                <a:t>-15</a:t>
              </a:fld>
              <a:endParaRPr lang="en-US" sz="1000" b="0" i="0" u="none" strike="noStrike" baseline="0">
                <a:solidFill>
                  <a:srgbClr val="000000"/>
                </a:solidFill>
                <a:latin typeface="Arial"/>
                <a:cs typeface="Arial"/>
              </a:endParaRPr>
            </a:p>
          </xdr:txBody>
        </xdr:sp>
      </xdr:grpSp>
      <xdr:grpSp>
        <xdr:nvGrpSpPr>
          <xdr:cNvPr id="66098811" name="Group 443">
            <a:extLst>
              <a:ext uri="{FF2B5EF4-FFF2-40B4-BE49-F238E27FC236}">
                <a16:creationId xmlns:a16="http://schemas.microsoft.com/office/drawing/2014/main" id="{8B1C5972-5849-4FA3-8ABB-DD499FF60791}"/>
              </a:ext>
            </a:extLst>
          </xdr:cNvPr>
          <xdr:cNvGrpSpPr>
            <a:grpSpLocks/>
          </xdr:cNvGrpSpPr>
        </xdr:nvGrpSpPr>
        <xdr:grpSpPr bwMode="auto">
          <a:xfrm>
            <a:off x="8329435" y="5306248"/>
            <a:ext cx="655962" cy="294452"/>
            <a:chOff x="1371357" y="5286375"/>
            <a:chExt cx="664680" cy="296863"/>
          </a:xfrm>
        </xdr:grpSpPr>
        <xdr:sp macro="" textlink="">
          <xdr:nvSpPr>
            <xdr:cNvPr id="313" name="Text Box 1092">
              <a:extLst>
                <a:ext uri="{FF2B5EF4-FFF2-40B4-BE49-F238E27FC236}">
                  <a16:creationId xmlns:a16="http://schemas.microsoft.com/office/drawing/2014/main" id="{861152E4-4D5E-46B1-BC2C-7F04DC05C672}"/>
                </a:ext>
              </a:extLst>
            </xdr:cNvPr>
            <xdr:cNvSpPr txBox="1">
              <a:spLocks noChangeArrowheads="1"/>
            </xdr:cNvSpPr>
          </xdr:nvSpPr>
          <xdr:spPr bwMode="auto">
            <a:xfrm>
              <a:off x="1404435" y="5282728"/>
              <a:ext cx="375424"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392">
          <xdr:nvSpPr>
            <xdr:cNvPr id="314" name="Text Box 1093">
              <a:extLst>
                <a:ext uri="{FF2B5EF4-FFF2-40B4-BE49-F238E27FC236}">
                  <a16:creationId xmlns:a16="http://schemas.microsoft.com/office/drawing/2014/main" id="{F70BB78D-1A86-41F3-AA77-54701E8D08D0}"/>
                </a:ext>
              </a:extLst>
            </xdr:cNvPr>
            <xdr:cNvSpPr txBox="1">
              <a:spLocks noChangeArrowheads="1" noTextEdit="1"/>
            </xdr:cNvSpPr>
          </xdr:nvSpPr>
          <xdr:spPr bwMode="auto">
            <a:xfrm>
              <a:off x="1664344" y="5302116"/>
              <a:ext cx="365798"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09608B6A-119F-454C-A904-63F815ADDC41}"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sp macro="" textlink="">
          <xdr:nvSpPr>
            <xdr:cNvPr id="315" name="Text Box 1095">
              <a:extLst>
                <a:ext uri="{FF2B5EF4-FFF2-40B4-BE49-F238E27FC236}">
                  <a16:creationId xmlns:a16="http://schemas.microsoft.com/office/drawing/2014/main" id="{04D13B5C-EDA1-4649-B3D3-3D7C4E2DDEE4}"/>
                </a:ext>
              </a:extLst>
            </xdr:cNvPr>
            <xdr:cNvSpPr txBox="1">
              <a:spLocks noChangeArrowheads="1"/>
            </xdr:cNvSpPr>
          </xdr:nvSpPr>
          <xdr:spPr bwMode="auto">
            <a:xfrm>
              <a:off x="1375556" y="5428136"/>
              <a:ext cx="394677"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392">
          <xdr:nvSpPr>
            <xdr:cNvPr id="316" name="Text Box 1096">
              <a:extLst>
                <a:ext uri="{FF2B5EF4-FFF2-40B4-BE49-F238E27FC236}">
                  <a16:creationId xmlns:a16="http://schemas.microsoft.com/office/drawing/2014/main" id="{3F02FA79-6B8A-4BA1-9AB8-4B566311A9E6}"/>
                </a:ext>
              </a:extLst>
            </xdr:cNvPr>
            <xdr:cNvSpPr txBox="1">
              <a:spLocks noChangeArrowheads="1" noTextEdit="1"/>
            </xdr:cNvSpPr>
          </xdr:nvSpPr>
          <xdr:spPr bwMode="auto">
            <a:xfrm>
              <a:off x="1664344" y="5428136"/>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93D4C827-1559-4FE7-A9FF-FCCD0A0CAA47}" type="TxLink">
                <a:rPr lang="en-US" sz="1000" b="0" i="0" u="none" strike="noStrike" baseline="0">
                  <a:solidFill>
                    <a:srgbClr val="000000"/>
                  </a:solidFill>
                  <a:latin typeface="Arial"/>
                  <a:cs typeface="Arial"/>
                </a:rPr>
                <a:pPr algn="r" rtl="0">
                  <a:defRPr sz="1000"/>
                </a:pPr>
                <a:t>-14</a:t>
              </a:fld>
              <a:endParaRPr lang="en-US" sz="1000" b="0" i="0" u="none" strike="noStrike" baseline="0">
                <a:solidFill>
                  <a:srgbClr val="000000"/>
                </a:solidFill>
                <a:latin typeface="Arial"/>
                <a:cs typeface="Arial"/>
              </a:endParaRPr>
            </a:p>
          </xdr:txBody>
        </xdr:sp>
      </xdr:grpSp>
      <xdr:grpSp>
        <xdr:nvGrpSpPr>
          <xdr:cNvPr id="66098812" name="Group 448">
            <a:extLst>
              <a:ext uri="{FF2B5EF4-FFF2-40B4-BE49-F238E27FC236}">
                <a16:creationId xmlns:a16="http://schemas.microsoft.com/office/drawing/2014/main" id="{781ED164-EB2E-4323-B56F-4E2054204FCD}"/>
              </a:ext>
            </a:extLst>
          </xdr:cNvPr>
          <xdr:cNvGrpSpPr>
            <a:grpSpLocks/>
          </xdr:cNvGrpSpPr>
        </xdr:nvGrpSpPr>
        <xdr:grpSpPr bwMode="auto">
          <a:xfrm>
            <a:off x="9585016" y="5306248"/>
            <a:ext cx="655962" cy="294452"/>
            <a:chOff x="1371357" y="5286375"/>
            <a:chExt cx="664680" cy="296863"/>
          </a:xfrm>
        </xdr:grpSpPr>
        <xdr:sp macro="" textlink="">
          <xdr:nvSpPr>
            <xdr:cNvPr id="309" name="Text Box 1092">
              <a:extLst>
                <a:ext uri="{FF2B5EF4-FFF2-40B4-BE49-F238E27FC236}">
                  <a16:creationId xmlns:a16="http://schemas.microsoft.com/office/drawing/2014/main" id="{35963157-1F38-4DA7-8D8E-4FFEA3A2C496}"/>
                </a:ext>
              </a:extLst>
            </xdr:cNvPr>
            <xdr:cNvSpPr txBox="1">
              <a:spLocks noChangeArrowheads="1"/>
            </xdr:cNvSpPr>
          </xdr:nvSpPr>
          <xdr:spPr bwMode="auto">
            <a:xfrm>
              <a:off x="1402834" y="5282728"/>
              <a:ext cx="365798" cy="174489"/>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405">
          <xdr:nvSpPr>
            <xdr:cNvPr id="310" name="Text Box 1093">
              <a:extLst>
                <a:ext uri="{FF2B5EF4-FFF2-40B4-BE49-F238E27FC236}">
                  <a16:creationId xmlns:a16="http://schemas.microsoft.com/office/drawing/2014/main" id="{6CF7D7CD-0CA7-4DC7-A8E2-1A89D6ED890C}"/>
                </a:ext>
              </a:extLst>
            </xdr:cNvPr>
            <xdr:cNvSpPr txBox="1">
              <a:spLocks noChangeArrowheads="1" noTextEdit="1"/>
            </xdr:cNvSpPr>
          </xdr:nvSpPr>
          <xdr:spPr bwMode="auto">
            <a:xfrm>
              <a:off x="1662743" y="5302116"/>
              <a:ext cx="365798"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0B58CAA2-3227-4CF4-ADE8-479DE511B9C7}"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sp macro="" textlink="">
          <xdr:nvSpPr>
            <xdr:cNvPr id="311" name="Text Box 1095">
              <a:extLst>
                <a:ext uri="{FF2B5EF4-FFF2-40B4-BE49-F238E27FC236}">
                  <a16:creationId xmlns:a16="http://schemas.microsoft.com/office/drawing/2014/main" id="{4D53785F-1EE2-4E2E-A139-313DCB7BB412}"/>
                </a:ext>
              </a:extLst>
            </xdr:cNvPr>
            <xdr:cNvSpPr txBox="1">
              <a:spLocks noChangeArrowheads="1"/>
            </xdr:cNvSpPr>
          </xdr:nvSpPr>
          <xdr:spPr bwMode="auto">
            <a:xfrm>
              <a:off x="1373955" y="5428136"/>
              <a:ext cx="385050"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405">
          <xdr:nvSpPr>
            <xdr:cNvPr id="312" name="Text Box 1096">
              <a:extLst>
                <a:ext uri="{FF2B5EF4-FFF2-40B4-BE49-F238E27FC236}">
                  <a16:creationId xmlns:a16="http://schemas.microsoft.com/office/drawing/2014/main" id="{A52364CF-2DB3-4CBA-B218-B788442A5FE9}"/>
                </a:ext>
              </a:extLst>
            </xdr:cNvPr>
            <xdr:cNvSpPr txBox="1">
              <a:spLocks noChangeArrowheads="1" noTextEdit="1"/>
            </xdr:cNvSpPr>
          </xdr:nvSpPr>
          <xdr:spPr bwMode="auto">
            <a:xfrm>
              <a:off x="1662743" y="5428136"/>
              <a:ext cx="375424" cy="155102"/>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6564AD6C-E139-48A6-B3DF-FBBD4B2B72F2}" type="TxLink">
                <a:rPr lang="en-US" sz="1000" b="0" i="0" u="none" strike="noStrike" baseline="0">
                  <a:solidFill>
                    <a:srgbClr val="000000"/>
                  </a:solidFill>
                  <a:latin typeface="Arial"/>
                  <a:cs typeface="Arial"/>
                </a:rPr>
                <a:pPr algn="r" rtl="0">
                  <a:defRPr sz="1000"/>
                </a:pPr>
                <a:t>-15</a:t>
              </a:fld>
              <a:endParaRPr lang="en-US" sz="1000" b="0" i="0" u="none" strike="noStrike" baseline="0">
                <a:solidFill>
                  <a:srgbClr val="000000"/>
                </a:solidFill>
                <a:latin typeface="Arial"/>
                <a:cs typeface="Arial"/>
              </a:endParaRPr>
            </a:p>
          </xdr:txBody>
        </xdr:sp>
      </xdr:grpSp>
    </xdr:grpSp>
    <xdr:clientData/>
  </xdr:twoCellAnchor>
  <xdr:twoCellAnchor>
    <xdr:from>
      <xdr:col>3</xdr:col>
      <xdr:colOff>38100</xdr:colOff>
      <xdr:row>31</xdr:row>
      <xdr:rowOff>9525</xdr:rowOff>
    </xdr:from>
    <xdr:to>
      <xdr:col>26</xdr:col>
      <xdr:colOff>323850</xdr:colOff>
      <xdr:row>33</xdr:row>
      <xdr:rowOff>0</xdr:rowOff>
    </xdr:to>
    <xdr:grpSp>
      <xdr:nvGrpSpPr>
        <xdr:cNvPr id="66098662" name="Group 457">
          <a:extLst>
            <a:ext uri="{FF2B5EF4-FFF2-40B4-BE49-F238E27FC236}">
              <a16:creationId xmlns:a16="http://schemas.microsoft.com/office/drawing/2014/main" id="{032193EF-D8B5-401A-98F1-B4B8A07487CD}"/>
            </a:ext>
          </a:extLst>
        </xdr:cNvPr>
        <xdr:cNvGrpSpPr>
          <a:grpSpLocks/>
        </xdr:cNvGrpSpPr>
      </xdr:nvGrpSpPr>
      <xdr:grpSpPr bwMode="auto">
        <a:xfrm>
          <a:off x="1167493" y="6132739"/>
          <a:ext cx="9280071" cy="317047"/>
          <a:chOff x="1165582" y="2679324"/>
          <a:chExt cx="5901026" cy="321359"/>
        </a:xfrm>
      </xdr:grpSpPr>
      <xdr:sp macro="" textlink="Pacing!C24">
        <xdr:nvSpPr>
          <xdr:cNvPr id="505" name="Text Box 926">
            <a:extLst>
              <a:ext uri="{FF2B5EF4-FFF2-40B4-BE49-F238E27FC236}">
                <a16:creationId xmlns:a16="http://schemas.microsoft.com/office/drawing/2014/main" id="{B58060DD-7FD5-4661-8386-5890ED5CB6C6}"/>
              </a:ext>
            </a:extLst>
          </xdr:cNvPr>
          <xdr:cNvSpPr txBox="1">
            <a:spLocks noChangeArrowheads="1" noTextEdit="1"/>
          </xdr:cNvSpPr>
        </xdr:nvSpPr>
        <xdr:spPr bwMode="auto">
          <a:xfrm>
            <a:off x="1165582" y="2679324"/>
            <a:ext cx="1124864"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D08207EC-C4BB-4BFD-82F6-5A49F8AD13BC}" type="TxLink">
              <a:rPr lang="en-US" sz="1000" b="0" i="0" u="none" strike="noStrike" baseline="0">
                <a:solidFill>
                  <a:srgbClr val="000000"/>
                </a:solidFill>
                <a:latin typeface="Arial"/>
                <a:cs typeface="Arial"/>
              </a:rPr>
              <a:pPr algn="ctr" rtl="0">
                <a:defRPr sz="1000"/>
              </a:pPr>
              <a:t>John Wayne Trail</a:t>
            </a:fld>
            <a:endParaRPr lang="en-US" sz="1000" b="0" i="0" u="none" strike="noStrike" baseline="0">
              <a:solidFill>
                <a:srgbClr val="000000"/>
              </a:solidFill>
              <a:latin typeface="Arial"/>
              <a:cs typeface="Arial"/>
            </a:endParaRPr>
          </a:p>
        </xdr:txBody>
      </xdr:sp>
      <xdr:sp macro="" textlink="Pacing!C25">
        <xdr:nvSpPr>
          <xdr:cNvPr id="506" name="Text Box 1247">
            <a:extLst>
              <a:ext uri="{FF2B5EF4-FFF2-40B4-BE49-F238E27FC236}">
                <a16:creationId xmlns:a16="http://schemas.microsoft.com/office/drawing/2014/main" id="{7BBDED20-1C52-4970-A1E4-2DFE24D95391}"/>
              </a:ext>
            </a:extLst>
          </xdr:cNvPr>
          <xdr:cNvSpPr txBox="1">
            <a:spLocks noChangeArrowheads="1" noTextEdit="1"/>
          </xdr:cNvSpPr>
        </xdr:nvSpPr>
        <xdr:spPr bwMode="auto">
          <a:xfrm>
            <a:off x="2338569" y="2679324"/>
            <a:ext cx="1179002"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CB44EDA7-AACF-4141-A058-A882D60AE271}" type="TxLink">
              <a:rPr lang="en-US" sz="1000" b="0" i="0" u="none" strike="noStrike" baseline="0">
                <a:solidFill>
                  <a:srgbClr val="000000"/>
                </a:solidFill>
                <a:latin typeface="Arial"/>
                <a:cs typeface="Arial"/>
              </a:rPr>
              <a:pPr algn="ctr" rtl="0">
                <a:defRPr sz="1000"/>
              </a:pPr>
              <a:t>John Wayne Trail</a:t>
            </a:fld>
            <a:endParaRPr lang="en-US" sz="1000" b="0" i="0" u="none" strike="noStrike" baseline="0">
              <a:solidFill>
                <a:srgbClr val="000000"/>
              </a:solidFill>
              <a:latin typeface="Arial"/>
              <a:cs typeface="Arial"/>
            </a:endParaRPr>
          </a:p>
        </xdr:txBody>
      </xdr:sp>
      <xdr:sp macro="" textlink="Pacing!C27">
        <xdr:nvSpPr>
          <xdr:cNvPr id="507" name="Text Box 1249">
            <a:extLst>
              <a:ext uri="{FF2B5EF4-FFF2-40B4-BE49-F238E27FC236}">
                <a16:creationId xmlns:a16="http://schemas.microsoft.com/office/drawing/2014/main" id="{323A0D9B-4BFC-4564-8724-7E87E380BB92}"/>
              </a:ext>
            </a:extLst>
          </xdr:cNvPr>
          <xdr:cNvSpPr txBox="1">
            <a:spLocks noChangeArrowheads="1" noTextEdit="1"/>
          </xdr:cNvSpPr>
        </xdr:nvSpPr>
        <xdr:spPr bwMode="auto">
          <a:xfrm>
            <a:off x="4750711" y="2679324"/>
            <a:ext cx="1142910"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89366908-63C1-4C24-9F63-68DF25C9199F}" type="TxLink">
              <a:rPr lang="en-US" sz="1000" b="0" i="0" u="none" strike="noStrike" baseline="0">
                <a:solidFill>
                  <a:srgbClr val="000000"/>
                </a:solidFill>
                <a:latin typeface="Arial"/>
                <a:cs typeface="Arial"/>
              </a:rPr>
              <a:pPr algn="ctr" rtl="0">
                <a:defRPr sz="1000"/>
              </a:pPr>
              <a:t>John Wayne Trail</a:t>
            </a:fld>
            <a:endParaRPr lang="en-US" sz="1000" b="0" i="0" u="none" strike="noStrike" baseline="0">
              <a:solidFill>
                <a:srgbClr val="000000"/>
              </a:solidFill>
              <a:latin typeface="Arial"/>
              <a:cs typeface="Arial"/>
            </a:endParaRPr>
          </a:p>
        </xdr:txBody>
      </xdr:sp>
      <xdr:sp macro="" textlink="Pacing!C28">
        <xdr:nvSpPr>
          <xdr:cNvPr id="508" name="Text Box 1250">
            <a:extLst>
              <a:ext uri="{FF2B5EF4-FFF2-40B4-BE49-F238E27FC236}">
                <a16:creationId xmlns:a16="http://schemas.microsoft.com/office/drawing/2014/main" id="{D58C368F-2461-4B43-A652-6AED8AF33B6C}"/>
              </a:ext>
            </a:extLst>
          </xdr:cNvPr>
          <xdr:cNvSpPr txBox="1">
            <a:spLocks noChangeArrowheads="1" noTextEdit="1"/>
          </xdr:cNvSpPr>
        </xdr:nvSpPr>
        <xdr:spPr bwMode="auto">
          <a:xfrm>
            <a:off x="5941744" y="2679324"/>
            <a:ext cx="1124864"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A7ED0088-5D91-452B-886B-0921D5135316}" type="TxLink">
              <a:rPr lang="en-US" sz="1000" b="0" i="0" u="none" strike="noStrike" baseline="0">
                <a:solidFill>
                  <a:srgbClr val="000000"/>
                </a:solidFill>
                <a:latin typeface="Arial"/>
                <a:cs typeface="Arial"/>
              </a:rPr>
              <a:pPr algn="ctr" rtl="0">
                <a:defRPr sz="1000"/>
              </a:pPr>
              <a:t>John Wayne Trail</a:t>
            </a:fld>
            <a:endParaRPr lang="en-US" sz="1000" b="0" i="0" u="none" strike="noStrike" baseline="0">
              <a:solidFill>
                <a:srgbClr val="000000"/>
              </a:solidFill>
              <a:latin typeface="Arial"/>
              <a:cs typeface="Arial"/>
            </a:endParaRPr>
          </a:p>
        </xdr:txBody>
      </xdr:sp>
      <xdr:sp macro="" textlink="Pacing!C26">
        <xdr:nvSpPr>
          <xdr:cNvPr id="509" name="Text Box 1248">
            <a:extLst>
              <a:ext uri="{FF2B5EF4-FFF2-40B4-BE49-F238E27FC236}">
                <a16:creationId xmlns:a16="http://schemas.microsoft.com/office/drawing/2014/main" id="{B53AC79F-333F-4FEE-BDB4-55C351D25DA2}"/>
              </a:ext>
            </a:extLst>
          </xdr:cNvPr>
          <xdr:cNvSpPr txBox="1">
            <a:spLocks noChangeArrowheads="1" noTextEdit="1"/>
          </xdr:cNvSpPr>
        </xdr:nvSpPr>
        <xdr:spPr bwMode="auto">
          <a:xfrm>
            <a:off x="3577724" y="2679324"/>
            <a:ext cx="1112834"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30117867-E257-4FC1-A183-5FFDF49C0595}" type="TxLink">
              <a:rPr lang="en-US" sz="1000" b="0" i="0" u="none" strike="noStrike" baseline="0">
                <a:solidFill>
                  <a:srgbClr val="000000"/>
                </a:solidFill>
                <a:latin typeface="Arial"/>
                <a:cs typeface="Arial"/>
              </a:rPr>
              <a:pPr algn="ctr" rtl="0">
                <a:defRPr sz="1000"/>
              </a:pPr>
              <a:t>John Wayne Trail</a:t>
            </a:fld>
            <a:endParaRPr lang="en-US" sz="1000" b="0" i="0" u="none" strike="noStrike" baseline="0">
              <a:solidFill>
                <a:srgbClr val="000000"/>
              </a:solidFill>
              <a:latin typeface="Arial"/>
              <a:cs typeface="Arial"/>
            </a:endParaRPr>
          </a:p>
        </xdr:txBody>
      </xdr:sp>
    </xdr:grpSp>
    <xdr:clientData/>
  </xdr:twoCellAnchor>
  <xdr:twoCellAnchor>
    <xdr:from>
      <xdr:col>3</xdr:col>
      <xdr:colOff>76200</xdr:colOff>
      <xdr:row>52</xdr:row>
      <xdr:rowOff>19050</xdr:rowOff>
    </xdr:from>
    <xdr:to>
      <xdr:col>26</xdr:col>
      <xdr:colOff>361950</xdr:colOff>
      <xdr:row>54</xdr:row>
      <xdr:rowOff>0</xdr:rowOff>
    </xdr:to>
    <xdr:grpSp>
      <xdr:nvGrpSpPr>
        <xdr:cNvPr id="66098663" name="Group 457">
          <a:extLst>
            <a:ext uri="{FF2B5EF4-FFF2-40B4-BE49-F238E27FC236}">
              <a16:creationId xmlns:a16="http://schemas.microsoft.com/office/drawing/2014/main" id="{BE9090BF-434D-4FF8-8238-5F3FA4DE9B2C}"/>
            </a:ext>
          </a:extLst>
        </xdr:cNvPr>
        <xdr:cNvGrpSpPr>
          <a:grpSpLocks/>
        </xdr:cNvGrpSpPr>
      </xdr:nvGrpSpPr>
      <xdr:grpSpPr bwMode="auto">
        <a:xfrm>
          <a:off x="1205593" y="9734550"/>
          <a:ext cx="9280071" cy="321129"/>
          <a:chOff x="1165582" y="2679324"/>
          <a:chExt cx="5901026" cy="321359"/>
        </a:xfrm>
      </xdr:grpSpPr>
      <xdr:sp macro="" textlink="Pacing!C29">
        <xdr:nvSpPr>
          <xdr:cNvPr id="511" name="Text Box 926">
            <a:extLst>
              <a:ext uri="{FF2B5EF4-FFF2-40B4-BE49-F238E27FC236}">
                <a16:creationId xmlns:a16="http://schemas.microsoft.com/office/drawing/2014/main" id="{E4C7F989-C458-4D02-A0DD-9DC7F8AE8077}"/>
              </a:ext>
            </a:extLst>
          </xdr:cNvPr>
          <xdr:cNvSpPr txBox="1">
            <a:spLocks noChangeArrowheads="1" noTextEdit="1"/>
          </xdr:cNvSpPr>
        </xdr:nvSpPr>
        <xdr:spPr bwMode="auto">
          <a:xfrm>
            <a:off x="1165582" y="2679324"/>
            <a:ext cx="1124864"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0AFE43B9-C55A-4263-B5CB-D5A77DCD3342}" type="TxLink">
              <a:rPr lang="en-US" sz="1000" b="0" i="0" u="none" strike="noStrike" baseline="0">
                <a:solidFill>
                  <a:srgbClr val="000000"/>
                </a:solidFill>
                <a:latin typeface="Arial"/>
                <a:cs typeface="Arial"/>
              </a:rPr>
              <a:pPr algn="ctr" rtl="0">
                <a:defRPr sz="1000"/>
              </a:pPr>
              <a:t>John Wayne Trail</a:t>
            </a:fld>
            <a:endParaRPr lang="en-US" sz="1000" b="0" i="0" u="none" strike="noStrike" baseline="0">
              <a:solidFill>
                <a:srgbClr val="000000"/>
              </a:solidFill>
              <a:latin typeface="Arial"/>
              <a:cs typeface="Arial"/>
            </a:endParaRPr>
          </a:p>
        </xdr:txBody>
      </xdr:sp>
      <xdr:sp macro="" textlink="Pacing!C30">
        <xdr:nvSpPr>
          <xdr:cNvPr id="512" name="Text Box 1247">
            <a:extLst>
              <a:ext uri="{FF2B5EF4-FFF2-40B4-BE49-F238E27FC236}">
                <a16:creationId xmlns:a16="http://schemas.microsoft.com/office/drawing/2014/main" id="{F04C1904-4D18-4B9C-B72B-1604FF34147E}"/>
              </a:ext>
            </a:extLst>
          </xdr:cNvPr>
          <xdr:cNvSpPr txBox="1">
            <a:spLocks noChangeArrowheads="1" noTextEdit="1"/>
          </xdr:cNvSpPr>
        </xdr:nvSpPr>
        <xdr:spPr bwMode="auto">
          <a:xfrm>
            <a:off x="2338569" y="2679324"/>
            <a:ext cx="1179002"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FE21C1B7-C6CC-4F49-B92A-3EFB3A236A37}" type="TxLink">
              <a:rPr lang="en-US" sz="1000" b="0" i="0" u="none" strike="noStrike" baseline="0">
                <a:solidFill>
                  <a:srgbClr val="000000"/>
                </a:solidFill>
                <a:latin typeface="Arial"/>
                <a:cs typeface="Arial"/>
              </a:rPr>
              <a:pPr algn="ctr" rtl="0">
                <a:defRPr sz="1000"/>
              </a:pPr>
              <a:t>John Wayne Trail</a:t>
            </a:fld>
            <a:endParaRPr lang="en-US" sz="1000" b="0" i="0" u="none" strike="noStrike" baseline="0">
              <a:solidFill>
                <a:srgbClr val="000000"/>
              </a:solidFill>
              <a:latin typeface="Arial"/>
              <a:cs typeface="Arial"/>
            </a:endParaRPr>
          </a:p>
        </xdr:txBody>
      </xdr:sp>
      <xdr:sp macro="" textlink="Pacing!C32">
        <xdr:nvSpPr>
          <xdr:cNvPr id="513" name="Text Box 1249">
            <a:extLst>
              <a:ext uri="{FF2B5EF4-FFF2-40B4-BE49-F238E27FC236}">
                <a16:creationId xmlns:a16="http://schemas.microsoft.com/office/drawing/2014/main" id="{4CEAEEFF-84FB-439F-A7EE-B9326CC7C0DB}"/>
              </a:ext>
            </a:extLst>
          </xdr:cNvPr>
          <xdr:cNvSpPr txBox="1">
            <a:spLocks noChangeArrowheads="1" noTextEdit="1"/>
          </xdr:cNvSpPr>
        </xdr:nvSpPr>
        <xdr:spPr bwMode="auto">
          <a:xfrm>
            <a:off x="4750711" y="2679324"/>
            <a:ext cx="1142910"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DB1EFD90-B4FA-468B-AC1D-DDE4C9B60DD7}" type="TxLink">
              <a:rPr lang="en-US" sz="1000" b="0" i="0" u="none" strike="noStrike" baseline="0">
                <a:solidFill>
                  <a:srgbClr val="000000"/>
                </a:solidFill>
                <a:latin typeface="Arial"/>
                <a:cs typeface="Arial"/>
              </a:rPr>
              <a:pPr algn="ctr" rtl="0">
                <a:defRPr sz="1000"/>
              </a:pPr>
              <a:t>John Wayne Trail</a:t>
            </a:fld>
            <a:endParaRPr lang="en-US" sz="1000" b="0" i="0" u="none" strike="noStrike" baseline="0">
              <a:solidFill>
                <a:srgbClr val="000000"/>
              </a:solidFill>
              <a:latin typeface="Arial"/>
              <a:cs typeface="Arial"/>
            </a:endParaRPr>
          </a:p>
        </xdr:txBody>
      </xdr:sp>
      <xdr:sp macro="" textlink="Pacing!C33">
        <xdr:nvSpPr>
          <xdr:cNvPr id="514" name="Text Box 1250">
            <a:extLst>
              <a:ext uri="{FF2B5EF4-FFF2-40B4-BE49-F238E27FC236}">
                <a16:creationId xmlns:a16="http://schemas.microsoft.com/office/drawing/2014/main" id="{3BB29062-7195-44B5-A3B8-1646A0A01CA4}"/>
              </a:ext>
            </a:extLst>
          </xdr:cNvPr>
          <xdr:cNvSpPr txBox="1">
            <a:spLocks noChangeArrowheads="1" noTextEdit="1"/>
          </xdr:cNvSpPr>
        </xdr:nvSpPr>
        <xdr:spPr bwMode="auto">
          <a:xfrm>
            <a:off x="5941744" y="2679324"/>
            <a:ext cx="1124864"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1AA75F8A-FECB-48CD-AE5F-A1C5C56D7FE6}" type="TxLink">
              <a:rPr lang="en-US" sz="1000" b="0" i="0" u="none" strike="noStrike" baseline="0">
                <a:solidFill>
                  <a:srgbClr val="000000"/>
                </a:solidFill>
                <a:latin typeface="Arial"/>
                <a:cs typeface="Arial"/>
              </a:rPr>
              <a:pPr algn="ctr" rtl="0">
                <a:defRPr sz="1000"/>
              </a:pPr>
              <a:t>John Wayne Trail</a:t>
            </a:fld>
            <a:endParaRPr lang="en-US" sz="1000" b="0" i="0" u="none" strike="noStrike" baseline="0">
              <a:solidFill>
                <a:srgbClr val="000000"/>
              </a:solidFill>
              <a:latin typeface="Arial"/>
              <a:cs typeface="Arial"/>
            </a:endParaRPr>
          </a:p>
        </xdr:txBody>
      </xdr:sp>
      <xdr:sp macro="" textlink="Pacing!C31">
        <xdr:nvSpPr>
          <xdr:cNvPr id="515" name="Text Box 1248">
            <a:extLst>
              <a:ext uri="{FF2B5EF4-FFF2-40B4-BE49-F238E27FC236}">
                <a16:creationId xmlns:a16="http://schemas.microsoft.com/office/drawing/2014/main" id="{C908E872-3B13-451F-A902-94251FD5881D}"/>
              </a:ext>
            </a:extLst>
          </xdr:cNvPr>
          <xdr:cNvSpPr txBox="1">
            <a:spLocks noChangeArrowheads="1" noTextEdit="1"/>
          </xdr:cNvSpPr>
        </xdr:nvSpPr>
        <xdr:spPr bwMode="auto">
          <a:xfrm>
            <a:off x="3577724" y="2679324"/>
            <a:ext cx="1112834"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2BB03897-9FF5-4989-90F1-4278C0971D51}" type="TxLink">
              <a:rPr lang="en-US" sz="1000" b="0" i="0" u="none" strike="noStrike" baseline="0">
                <a:solidFill>
                  <a:srgbClr val="000000"/>
                </a:solidFill>
                <a:latin typeface="Arial"/>
                <a:cs typeface="Arial"/>
              </a:rPr>
              <a:pPr algn="ctr" rtl="0">
                <a:defRPr sz="1000"/>
              </a:pPr>
              <a:t>John Wayne Trail</a:t>
            </a:fld>
            <a:endParaRPr lang="en-US" sz="1000" b="0" i="0" u="none" strike="noStrike" baseline="0">
              <a:solidFill>
                <a:srgbClr val="000000"/>
              </a:solidFill>
              <a:latin typeface="Arial"/>
              <a:cs typeface="Arial"/>
            </a:endParaRPr>
          </a:p>
        </xdr:txBody>
      </xdr:sp>
    </xdr:grpSp>
    <xdr:clientData/>
  </xdr:twoCellAnchor>
  <xdr:twoCellAnchor>
    <xdr:from>
      <xdr:col>3</xdr:col>
      <xdr:colOff>47625</xdr:colOff>
      <xdr:row>72</xdr:row>
      <xdr:rowOff>133350</xdr:rowOff>
    </xdr:from>
    <xdr:to>
      <xdr:col>26</xdr:col>
      <xdr:colOff>333375</xdr:colOff>
      <xdr:row>74</xdr:row>
      <xdr:rowOff>114300</xdr:rowOff>
    </xdr:to>
    <xdr:grpSp>
      <xdr:nvGrpSpPr>
        <xdr:cNvPr id="66098664" name="Group 457">
          <a:extLst>
            <a:ext uri="{FF2B5EF4-FFF2-40B4-BE49-F238E27FC236}">
              <a16:creationId xmlns:a16="http://schemas.microsoft.com/office/drawing/2014/main" id="{84B3DC12-07D1-4C8B-AABF-B0F238A50A64}"/>
            </a:ext>
          </a:extLst>
        </xdr:cNvPr>
        <xdr:cNvGrpSpPr>
          <a:grpSpLocks/>
        </xdr:cNvGrpSpPr>
      </xdr:nvGrpSpPr>
      <xdr:grpSpPr bwMode="auto">
        <a:xfrm>
          <a:off x="1177018" y="13305064"/>
          <a:ext cx="9280071" cy="321129"/>
          <a:chOff x="1165582" y="2679324"/>
          <a:chExt cx="5901026" cy="321359"/>
        </a:xfrm>
      </xdr:grpSpPr>
      <xdr:sp macro="" textlink="Pacing!C34">
        <xdr:nvSpPr>
          <xdr:cNvPr id="517" name="Text Box 926">
            <a:extLst>
              <a:ext uri="{FF2B5EF4-FFF2-40B4-BE49-F238E27FC236}">
                <a16:creationId xmlns:a16="http://schemas.microsoft.com/office/drawing/2014/main" id="{848257B9-7929-4B24-9A11-E2DAA255A86D}"/>
              </a:ext>
            </a:extLst>
          </xdr:cNvPr>
          <xdr:cNvSpPr txBox="1">
            <a:spLocks noChangeArrowheads="1" noTextEdit="1"/>
          </xdr:cNvSpPr>
        </xdr:nvSpPr>
        <xdr:spPr bwMode="auto">
          <a:xfrm>
            <a:off x="1165582" y="2679324"/>
            <a:ext cx="1124864"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DDE9F8E7-C0E8-40B9-A8AB-F40356749D3C}" type="TxLink">
              <a:rPr lang="en-US" sz="1000" b="0" i="0" u="none" strike="noStrike" baseline="0">
                <a:solidFill>
                  <a:srgbClr val="000000"/>
                </a:solidFill>
                <a:latin typeface="Arial"/>
                <a:cs typeface="Arial"/>
              </a:rPr>
              <a:pPr algn="ctr" rtl="0">
                <a:defRPr sz="1000"/>
              </a:pPr>
              <a:t>John Wayne Trail</a:t>
            </a:fld>
            <a:endParaRPr lang="en-US" sz="1000" b="0" i="0" u="none" strike="noStrike" baseline="0">
              <a:solidFill>
                <a:srgbClr val="000000"/>
              </a:solidFill>
              <a:latin typeface="Arial"/>
              <a:cs typeface="Arial"/>
            </a:endParaRPr>
          </a:p>
        </xdr:txBody>
      </xdr:sp>
      <xdr:sp macro="" textlink="Pacing!C35">
        <xdr:nvSpPr>
          <xdr:cNvPr id="518" name="Text Box 1247">
            <a:extLst>
              <a:ext uri="{FF2B5EF4-FFF2-40B4-BE49-F238E27FC236}">
                <a16:creationId xmlns:a16="http://schemas.microsoft.com/office/drawing/2014/main" id="{B951D3A5-1DA9-4781-A397-25881E9E75D5}"/>
              </a:ext>
            </a:extLst>
          </xdr:cNvPr>
          <xdr:cNvSpPr txBox="1">
            <a:spLocks noChangeArrowheads="1" noTextEdit="1"/>
          </xdr:cNvSpPr>
        </xdr:nvSpPr>
        <xdr:spPr bwMode="auto">
          <a:xfrm>
            <a:off x="2338569" y="2679324"/>
            <a:ext cx="1179002"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FA52F905-E7C2-4F28-ABD6-CE52075170EC}" type="TxLink">
              <a:rPr lang="en-US" sz="1000" b="0" i="0" u="none" strike="noStrike" baseline="0">
                <a:solidFill>
                  <a:srgbClr val="000000"/>
                </a:solidFill>
                <a:latin typeface="Arial"/>
                <a:cs typeface="Arial"/>
              </a:rPr>
              <a:pPr algn="ctr" rtl="0">
                <a:defRPr sz="1000"/>
              </a:pPr>
              <a:t>John Wayne Trail</a:t>
            </a:fld>
            <a:endParaRPr lang="en-US" sz="1000" b="0" i="0" u="none" strike="noStrike" baseline="0">
              <a:solidFill>
                <a:srgbClr val="000000"/>
              </a:solidFill>
              <a:latin typeface="Arial"/>
              <a:cs typeface="Arial"/>
            </a:endParaRPr>
          </a:p>
        </xdr:txBody>
      </xdr:sp>
      <xdr:sp macro="" textlink="Pacing!C37">
        <xdr:nvSpPr>
          <xdr:cNvPr id="519" name="Text Box 1249">
            <a:extLst>
              <a:ext uri="{FF2B5EF4-FFF2-40B4-BE49-F238E27FC236}">
                <a16:creationId xmlns:a16="http://schemas.microsoft.com/office/drawing/2014/main" id="{1A7053BA-28FC-421F-B6F2-FB1F82D64080}"/>
              </a:ext>
            </a:extLst>
          </xdr:cNvPr>
          <xdr:cNvSpPr txBox="1">
            <a:spLocks noChangeArrowheads="1" noTextEdit="1"/>
          </xdr:cNvSpPr>
        </xdr:nvSpPr>
        <xdr:spPr bwMode="auto">
          <a:xfrm>
            <a:off x="4750711" y="2679324"/>
            <a:ext cx="1142910"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FD645A3B-3A57-4C53-898B-C8FB3BE72BAC}" type="TxLink">
              <a:rPr lang="en-US" sz="1000" b="0" i="0" u="none" strike="noStrike" baseline="0">
                <a:solidFill>
                  <a:srgbClr val="000000"/>
                </a:solidFill>
                <a:latin typeface="Arial"/>
                <a:cs typeface="Arial"/>
              </a:rPr>
              <a:pPr algn="ctr" rtl="0">
                <a:defRPr sz="1000"/>
              </a:pPr>
              <a:t>John Wayne Trail</a:t>
            </a:fld>
            <a:endParaRPr lang="en-US" sz="1000" b="0" i="0" u="none" strike="noStrike" baseline="0">
              <a:solidFill>
                <a:srgbClr val="000000"/>
              </a:solidFill>
              <a:latin typeface="Arial"/>
              <a:cs typeface="Arial"/>
            </a:endParaRPr>
          </a:p>
        </xdr:txBody>
      </xdr:sp>
      <xdr:sp macro="" textlink="Pacing!C38">
        <xdr:nvSpPr>
          <xdr:cNvPr id="520" name="Text Box 1250">
            <a:extLst>
              <a:ext uri="{FF2B5EF4-FFF2-40B4-BE49-F238E27FC236}">
                <a16:creationId xmlns:a16="http://schemas.microsoft.com/office/drawing/2014/main" id="{B22B9B74-ED4F-4D55-B5F7-ADB52EB333B7}"/>
              </a:ext>
            </a:extLst>
          </xdr:cNvPr>
          <xdr:cNvSpPr txBox="1">
            <a:spLocks noChangeArrowheads="1" noTextEdit="1"/>
          </xdr:cNvSpPr>
        </xdr:nvSpPr>
        <xdr:spPr bwMode="auto">
          <a:xfrm>
            <a:off x="5941744" y="2679324"/>
            <a:ext cx="1124864"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2F92CBFF-DB8F-4B86-99EA-2E58DA33B596}" type="TxLink">
              <a:rPr lang="en-US" sz="1000" b="0" i="0" u="none" strike="noStrike" baseline="0">
                <a:solidFill>
                  <a:srgbClr val="000000"/>
                </a:solidFill>
                <a:latin typeface="Arial"/>
                <a:cs typeface="Arial"/>
              </a:rPr>
              <a:pPr algn="ctr" rtl="0">
                <a:defRPr sz="1000"/>
              </a:pPr>
              <a:t>John Wayne Trail</a:t>
            </a:fld>
            <a:endParaRPr lang="en-US" sz="1000" b="0" i="0" u="none" strike="noStrike" baseline="0">
              <a:solidFill>
                <a:srgbClr val="000000"/>
              </a:solidFill>
              <a:latin typeface="Arial"/>
              <a:cs typeface="Arial"/>
            </a:endParaRPr>
          </a:p>
        </xdr:txBody>
      </xdr:sp>
      <xdr:sp macro="" textlink="Pacing!C36">
        <xdr:nvSpPr>
          <xdr:cNvPr id="521" name="Text Box 1248">
            <a:extLst>
              <a:ext uri="{FF2B5EF4-FFF2-40B4-BE49-F238E27FC236}">
                <a16:creationId xmlns:a16="http://schemas.microsoft.com/office/drawing/2014/main" id="{5C21D3E0-2023-4BF3-9A77-E33C1DE8DAE2}"/>
              </a:ext>
            </a:extLst>
          </xdr:cNvPr>
          <xdr:cNvSpPr txBox="1">
            <a:spLocks noChangeArrowheads="1" noTextEdit="1"/>
          </xdr:cNvSpPr>
        </xdr:nvSpPr>
        <xdr:spPr bwMode="auto">
          <a:xfrm>
            <a:off x="3577724" y="2679324"/>
            <a:ext cx="1112834" cy="32135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FE3B7573-B6C4-4DB5-94CA-75796A5553D8}" type="TxLink">
              <a:rPr lang="en-US" sz="1000" b="0" i="0" u="none" strike="noStrike" baseline="0">
                <a:solidFill>
                  <a:srgbClr val="000000"/>
                </a:solidFill>
                <a:latin typeface="Arial"/>
                <a:cs typeface="Arial"/>
              </a:rPr>
              <a:pPr algn="ctr" rtl="0">
                <a:defRPr sz="1000"/>
              </a:pPr>
              <a:t>John Wayne Trail</a:t>
            </a:fld>
            <a:endParaRPr lang="en-US" sz="1000" b="0" i="0" u="none" strike="noStrike" baseline="0">
              <a:solidFill>
                <a:srgbClr val="000000"/>
              </a:solidFill>
              <a:latin typeface="Arial"/>
              <a:cs typeface="Arial"/>
            </a:endParaRPr>
          </a:p>
        </xdr:txBody>
      </xdr:sp>
    </xdr:grpSp>
    <xdr:clientData/>
  </xdr:twoCellAnchor>
  <xdr:twoCellAnchor>
    <xdr:from>
      <xdr:col>32</xdr:col>
      <xdr:colOff>166845</xdr:colOff>
      <xdr:row>109</xdr:row>
      <xdr:rowOff>137963</xdr:rowOff>
    </xdr:from>
    <xdr:to>
      <xdr:col>32</xdr:col>
      <xdr:colOff>512259</xdr:colOff>
      <xdr:row>110</xdr:row>
      <xdr:rowOff>145401</xdr:rowOff>
    </xdr:to>
    <xdr:sp macro="" textlink="">
      <xdr:nvSpPr>
        <xdr:cNvPr id="497" name="Text Box 1092">
          <a:extLst>
            <a:ext uri="{FF2B5EF4-FFF2-40B4-BE49-F238E27FC236}">
              <a16:creationId xmlns:a16="http://schemas.microsoft.com/office/drawing/2014/main" id="{ECF4A2D3-AE15-47BC-8C35-463D7E6E5BEE}"/>
            </a:ext>
          </a:extLst>
        </xdr:cNvPr>
        <xdr:cNvSpPr txBox="1">
          <a:spLocks noChangeArrowheads="1"/>
        </xdr:cNvSpPr>
      </xdr:nvSpPr>
      <xdr:spPr bwMode="auto">
        <a:xfrm>
          <a:off x="12782178" y="19060963"/>
          <a:ext cx="345414" cy="166188"/>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clientData/>
  </xdr:twoCellAnchor>
  <xdr:twoCellAnchor>
    <xdr:from>
      <xdr:col>32</xdr:col>
      <xdr:colOff>412270</xdr:colOff>
      <xdr:row>109</xdr:row>
      <xdr:rowOff>157300</xdr:rowOff>
    </xdr:from>
    <xdr:to>
      <xdr:col>32</xdr:col>
      <xdr:colOff>757684</xdr:colOff>
      <xdr:row>110</xdr:row>
      <xdr:rowOff>145400</xdr:rowOff>
    </xdr:to>
    <xdr:sp macro="" textlink="'Course Analysis'!AH532">
      <xdr:nvSpPr>
        <xdr:cNvPr id="498" name="Text Box 1093">
          <a:extLst>
            <a:ext uri="{FF2B5EF4-FFF2-40B4-BE49-F238E27FC236}">
              <a16:creationId xmlns:a16="http://schemas.microsoft.com/office/drawing/2014/main" id="{809156F8-750E-40B0-AF09-27BD1137D992}"/>
            </a:ext>
          </a:extLst>
        </xdr:cNvPr>
        <xdr:cNvSpPr txBox="1">
          <a:spLocks noChangeArrowheads="1" noTextEdit="1"/>
        </xdr:cNvSpPr>
      </xdr:nvSpPr>
      <xdr:spPr bwMode="auto">
        <a:xfrm>
          <a:off x="13027603" y="19080300"/>
          <a:ext cx="345414" cy="146850"/>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47082C5F-0F0A-4E7F-952E-E183F5D4EF26}"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clientData/>
  </xdr:twoCellAnchor>
  <xdr:twoCellAnchor>
    <xdr:from>
      <xdr:col>32</xdr:col>
      <xdr:colOff>139576</xdr:colOff>
      <xdr:row>110</xdr:row>
      <xdr:rowOff>116392</xdr:rowOff>
    </xdr:from>
    <xdr:to>
      <xdr:col>32</xdr:col>
      <xdr:colOff>503169</xdr:colOff>
      <xdr:row>111</xdr:row>
      <xdr:rowOff>104384</xdr:rowOff>
    </xdr:to>
    <xdr:sp macro="" textlink="">
      <xdr:nvSpPr>
        <xdr:cNvPr id="499" name="Text Box 1095">
          <a:extLst>
            <a:ext uri="{FF2B5EF4-FFF2-40B4-BE49-F238E27FC236}">
              <a16:creationId xmlns:a16="http://schemas.microsoft.com/office/drawing/2014/main" id="{33F63CDD-442F-4D96-8418-7F23CDBFFB1C}"/>
            </a:ext>
          </a:extLst>
        </xdr:cNvPr>
        <xdr:cNvSpPr txBox="1">
          <a:spLocks noChangeArrowheads="1"/>
        </xdr:cNvSpPr>
      </xdr:nvSpPr>
      <xdr:spPr bwMode="auto">
        <a:xfrm>
          <a:off x="12754909" y="19198142"/>
          <a:ext cx="363593" cy="157325"/>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clientData/>
  </xdr:twoCellAnchor>
  <xdr:twoCellAnchor>
    <xdr:from>
      <xdr:col>32</xdr:col>
      <xdr:colOff>412270</xdr:colOff>
      <xdr:row>110</xdr:row>
      <xdr:rowOff>116392</xdr:rowOff>
    </xdr:from>
    <xdr:to>
      <xdr:col>32</xdr:col>
      <xdr:colOff>766773</xdr:colOff>
      <xdr:row>111</xdr:row>
      <xdr:rowOff>104384</xdr:rowOff>
    </xdr:to>
    <xdr:sp macro="" textlink="'Course Analysis'!AI532">
      <xdr:nvSpPr>
        <xdr:cNvPr id="504" name="Text Box 1096">
          <a:extLst>
            <a:ext uri="{FF2B5EF4-FFF2-40B4-BE49-F238E27FC236}">
              <a16:creationId xmlns:a16="http://schemas.microsoft.com/office/drawing/2014/main" id="{22AB6A7C-9BAD-4230-8F71-62E88E6249C5}"/>
            </a:ext>
          </a:extLst>
        </xdr:cNvPr>
        <xdr:cNvSpPr txBox="1">
          <a:spLocks noChangeArrowheads="1" noTextEdit="1"/>
        </xdr:cNvSpPr>
      </xdr:nvSpPr>
      <xdr:spPr bwMode="auto">
        <a:xfrm>
          <a:off x="13027603" y="19198142"/>
          <a:ext cx="354503" cy="157325"/>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F3EF20AC-FC6B-49EE-B976-DCBB6B141050}" type="TxLink">
            <a:rPr lang="en-US" sz="1000" b="0" i="0" u="none" strike="noStrike" baseline="0">
              <a:solidFill>
                <a:srgbClr val="000000"/>
              </a:solidFill>
              <a:latin typeface="Arial"/>
              <a:cs typeface="Arial"/>
            </a:rPr>
            <a:pPr algn="r" rtl="0">
              <a:defRPr sz="1000"/>
            </a:pPr>
            <a:t>-4</a:t>
          </a:fld>
          <a:endParaRPr lang="en-US" sz="1000" b="0" i="0" u="none" strike="noStrike" baseline="0">
            <a:solidFill>
              <a:srgbClr val="000000"/>
            </a:solidFill>
            <a:latin typeface="Arial"/>
            <a:cs typeface="Arial"/>
          </a:endParaRPr>
        </a:p>
      </xdr:txBody>
    </xdr:sp>
    <xdr:clientData/>
  </xdr:twoCellAnchor>
  <xdr:twoCellAnchor>
    <xdr:from>
      <xdr:col>2</xdr:col>
      <xdr:colOff>257175</xdr:colOff>
      <xdr:row>93</xdr:row>
      <xdr:rowOff>66675</xdr:rowOff>
    </xdr:from>
    <xdr:to>
      <xdr:col>32</xdr:col>
      <xdr:colOff>219075</xdr:colOff>
      <xdr:row>111</xdr:row>
      <xdr:rowOff>133350</xdr:rowOff>
    </xdr:to>
    <xdr:grpSp>
      <xdr:nvGrpSpPr>
        <xdr:cNvPr id="66098669" name="Group 515">
          <a:extLst>
            <a:ext uri="{FF2B5EF4-FFF2-40B4-BE49-F238E27FC236}">
              <a16:creationId xmlns:a16="http://schemas.microsoft.com/office/drawing/2014/main" id="{44ACB9FF-DA57-4748-B55C-0FE2063E9D4B}"/>
            </a:ext>
          </a:extLst>
        </xdr:cNvPr>
        <xdr:cNvGrpSpPr>
          <a:grpSpLocks/>
        </xdr:cNvGrpSpPr>
      </xdr:nvGrpSpPr>
      <xdr:grpSpPr bwMode="auto">
        <a:xfrm>
          <a:off x="774246" y="16803461"/>
          <a:ext cx="12344400" cy="3019425"/>
          <a:chOff x="770060" y="16410842"/>
          <a:chExt cx="12618427" cy="2975469"/>
        </a:xfrm>
      </xdr:grpSpPr>
      <xdr:grpSp>
        <xdr:nvGrpSpPr>
          <xdr:cNvPr id="66098678" name="Group 515">
            <a:extLst>
              <a:ext uri="{FF2B5EF4-FFF2-40B4-BE49-F238E27FC236}">
                <a16:creationId xmlns:a16="http://schemas.microsoft.com/office/drawing/2014/main" id="{44DDD5F2-9A40-4382-BE1A-649CD8DAE8C3}"/>
              </a:ext>
            </a:extLst>
          </xdr:cNvPr>
          <xdr:cNvGrpSpPr>
            <a:grpSpLocks/>
          </xdr:cNvGrpSpPr>
        </xdr:nvGrpSpPr>
        <xdr:grpSpPr bwMode="auto">
          <a:xfrm>
            <a:off x="770060" y="19046701"/>
            <a:ext cx="12386008" cy="339610"/>
            <a:chOff x="765175" y="19035506"/>
            <a:chExt cx="12094663" cy="339402"/>
          </a:xfrm>
        </xdr:grpSpPr>
        <xdr:sp macro="" textlink="">
          <xdr:nvSpPr>
            <xdr:cNvPr id="378" name="Text Box 607">
              <a:extLst>
                <a:ext uri="{FF2B5EF4-FFF2-40B4-BE49-F238E27FC236}">
                  <a16:creationId xmlns:a16="http://schemas.microsoft.com/office/drawing/2014/main" id="{0F352A52-316D-4ADE-8714-F5FBDA4A47EB}"/>
                </a:ext>
              </a:extLst>
            </xdr:cNvPr>
            <xdr:cNvSpPr txBox="1">
              <a:spLocks noChangeArrowheads="1"/>
            </xdr:cNvSpPr>
          </xdr:nvSpPr>
          <xdr:spPr bwMode="auto">
            <a:xfrm>
              <a:off x="765175" y="19081332"/>
              <a:ext cx="614662" cy="2462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32k</a:t>
              </a:r>
            </a:p>
          </xdr:txBody>
        </xdr:sp>
        <xdr:sp macro="" textlink="">
          <xdr:nvSpPr>
            <xdr:cNvPr id="379" name="Text Box 608">
              <a:extLst>
                <a:ext uri="{FF2B5EF4-FFF2-40B4-BE49-F238E27FC236}">
                  <a16:creationId xmlns:a16="http://schemas.microsoft.com/office/drawing/2014/main" id="{1F7CD41B-F2A6-46D4-AAAF-0FFB2BEFB519}"/>
                </a:ext>
              </a:extLst>
            </xdr:cNvPr>
            <xdr:cNvSpPr txBox="1">
              <a:spLocks noChangeArrowheads="1"/>
            </xdr:cNvSpPr>
          </xdr:nvSpPr>
          <xdr:spPr bwMode="auto">
            <a:xfrm>
              <a:off x="2079607" y="19081332"/>
              <a:ext cx="444448" cy="2462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33k</a:t>
              </a:r>
            </a:p>
          </xdr:txBody>
        </xdr:sp>
        <xdr:sp macro="" textlink="">
          <xdr:nvSpPr>
            <xdr:cNvPr id="380" name="Text Box 609">
              <a:extLst>
                <a:ext uri="{FF2B5EF4-FFF2-40B4-BE49-F238E27FC236}">
                  <a16:creationId xmlns:a16="http://schemas.microsoft.com/office/drawing/2014/main" id="{5D9474F5-306B-468F-85E2-D3C3D6BB821D}"/>
                </a:ext>
              </a:extLst>
            </xdr:cNvPr>
            <xdr:cNvSpPr txBox="1">
              <a:spLocks noChangeArrowheads="1"/>
            </xdr:cNvSpPr>
          </xdr:nvSpPr>
          <xdr:spPr bwMode="auto">
            <a:xfrm>
              <a:off x="4462605" y="19081332"/>
              <a:ext cx="406623" cy="2462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35k</a:t>
              </a:r>
            </a:p>
          </xdr:txBody>
        </xdr:sp>
        <xdr:grpSp>
          <xdr:nvGrpSpPr>
            <xdr:cNvPr id="66098722" name="Group 411">
              <a:extLst>
                <a:ext uri="{FF2B5EF4-FFF2-40B4-BE49-F238E27FC236}">
                  <a16:creationId xmlns:a16="http://schemas.microsoft.com/office/drawing/2014/main" id="{3B3E9D4A-D452-4C78-BB59-C651419E138D}"/>
                </a:ext>
              </a:extLst>
            </xdr:cNvPr>
            <xdr:cNvGrpSpPr>
              <a:grpSpLocks/>
            </xdr:cNvGrpSpPr>
          </xdr:nvGrpSpPr>
          <xdr:grpSpPr bwMode="auto">
            <a:xfrm>
              <a:off x="1348255" y="19070296"/>
              <a:ext cx="646587" cy="304612"/>
              <a:chOff x="1371357" y="5286375"/>
              <a:chExt cx="664680" cy="296863"/>
            </a:xfrm>
          </xdr:grpSpPr>
          <xdr:sp macro="" textlink="">
            <xdr:nvSpPr>
              <xdr:cNvPr id="500" name="Text Box 1092">
                <a:extLst>
                  <a:ext uri="{FF2B5EF4-FFF2-40B4-BE49-F238E27FC236}">
                    <a16:creationId xmlns:a16="http://schemas.microsoft.com/office/drawing/2014/main" id="{E2BFB9E5-50DA-445E-85EF-FDA01F53F8CE}"/>
                  </a:ext>
                </a:extLst>
              </xdr:cNvPr>
              <xdr:cNvSpPr txBox="1">
                <a:spLocks noChangeArrowheads="1"/>
              </xdr:cNvSpPr>
            </xdr:nvSpPr>
            <xdr:spPr bwMode="auto">
              <a:xfrm>
                <a:off x="1403823" y="5315589"/>
                <a:ext cx="369397" cy="147668"/>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417">
            <xdr:nvSpPr>
              <xdr:cNvPr id="501" name="Text Box 1093">
                <a:extLst>
                  <a:ext uri="{FF2B5EF4-FFF2-40B4-BE49-F238E27FC236}">
                    <a16:creationId xmlns:a16="http://schemas.microsoft.com/office/drawing/2014/main" id="{C96D5C99-A23A-43D7-9089-819C5D3814C4}"/>
                  </a:ext>
                </a:extLst>
              </xdr:cNvPr>
              <xdr:cNvSpPr txBox="1">
                <a:spLocks noChangeArrowheads="1" noTextEdit="1"/>
              </xdr:cNvSpPr>
            </xdr:nvSpPr>
            <xdr:spPr bwMode="auto">
              <a:xfrm>
                <a:off x="1656568" y="5334047"/>
                <a:ext cx="369397" cy="129210"/>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EE9F8D8A-B334-423D-B50F-876904883D81}"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sp macro="" textlink="">
            <xdr:nvSpPr>
              <xdr:cNvPr id="502" name="Text Box 1095">
                <a:extLst>
                  <a:ext uri="{FF2B5EF4-FFF2-40B4-BE49-F238E27FC236}">
                    <a16:creationId xmlns:a16="http://schemas.microsoft.com/office/drawing/2014/main" id="{8D4FA135-666B-440B-BC62-CC1C7CAEF1DB}"/>
                  </a:ext>
                </a:extLst>
              </xdr:cNvPr>
              <xdr:cNvSpPr txBox="1">
                <a:spLocks noChangeArrowheads="1"/>
              </xdr:cNvSpPr>
            </xdr:nvSpPr>
            <xdr:spPr bwMode="auto">
              <a:xfrm>
                <a:off x="1374661" y="5435570"/>
                <a:ext cx="388838" cy="147668"/>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417">
            <xdr:nvSpPr>
              <xdr:cNvPr id="503" name="Text Box 1096">
                <a:extLst>
                  <a:ext uri="{FF2B5EF4-FFF2-40B4-BE49-F238E27FC236}">
                    <a16:creationId xmlns:a16="http://schemas.microsoft.com/office/drawing/2014/main" id="{74D9B122-7B52-4D53-B1C7-2EB9E511DB37}"/>
                  </a:ext>
                </a:extLst>
              </xdr:cNvPr>
              <xdr:cNvSpPr txBox="1">
                <a:spLocks noChangeArrowheads="1" noTextEdit="1"/>
              </xdr:cNvSpPr>
            </xdr:nvSpPr>
            <xdr:spPr bwMode="auto">
              <a:xfrm>
                <a:off x="1656568" y="5435570"/>
                <a:ext cx="379117" cy="147668"/>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98BAF564-BBA1-4437-9F1A-D1B7B1B4C4F7}" type="TxLink">
                  <a:rPr lang="en-US" sz="1000" b="0" i="0" u="none" strike="noStrike" baseline="0">
                    <a:solidFill>
                      <a:srgbClr val="000000"/>
                    </a:solidFill>
                    <a:latin typeface="Arial"/>
                    <a:cs typeface="Arial"/>
                  </a:rPr>
                  <a:pPr algn="r" rtl="0">
                    <a:defRPr sz="1000"/>
                  </a:pPr>
                  <a:t>-14</a:t>
                </a:fld>
                <a:endParaRPr lang="en-US" sz="1000" b="0" i="0" u="none" strike="noStrike" baseline="0">
                  <a:solidFill>
                    <a:srgbClr val="000000"/>
                  </a:solidFill>
                  <a:latin typeface="Arial"/>
                  <a:cs typeface="Arial"/>
                </a:endParaRPr>
              </a:p>
            </xdr:txBody>
          </xdr:sp>
        </xdr:grpSp>
        <xdr:grpSp>
          <xdr:nvGrpSpPr>
            <xdr:cNvPr id="66098723" name="Group 412">
              <a:extLst>
                <a:ext uri="{FF2B5EF4-FFF2-40B4-BE49-F238E27FC236}">
                  <a16:creationId xmlns:a16="http://schemas.microsoft.com/office/drawing/2014/main" id="{D74DB81D-7C6A-4CA0-B636-F365C260441F}"/>
                </a:ext>
              </a:extLst>
            </xdr:cNvPr>
            <xdr:cNvGrpSpPr>
              <a:grpSpLocks/>
            </xdr:cNvGrpSpPr>
          </xdr:nvGrpSpPr>
          <xdr:grpSpPr bwMode="auto">
            <a:xfrm>
              <a:off x="2565791" y="19062006"/>
              <a:ext cx="646587" cy="304612"/>
              <a:chOff x="1371357" y="5286375"/>
              <a:chExt cx="664680" cy="296863"/>
            </a:xfrm>
          </xdr:grpSpPr>
          <xdr:sp macro="" textlink="">
            <xdr:nvSpPr>
              <xdr:cNvPr id="460" name="Text Box 1092">
                <a:extLst>
                  <a:ext uri="{FF2B5EF4-FFF2-40B4-BE49-F238E27FC236}">
                    <a16:creationId xmlns:a16="http://schemas.microsoft.com/office/drawing/2014/main" id="{36C79628-8D44-4237-8DC5-6DD7D79DF45D}"/>
                  </a:ext>
                </a:extLst>
              </xdr:cNvPr>
              <xdr:cNvSpPr txBox="1">
                <a:spLocks noChangeArrowheads="1"/>
              </xdr:cNvSpPr>
            </xdr:nvSpPr>
            <xdr:spPr bwMode="auto">
              <a:xfrm>
                <a:off x="1396500" y="5314439"/>
                <a:ext cx="379117" cy="147668"/>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430">
            <xdr:nvSpPr>
              <xdr:cNvPr id="461" name="Text Box 1093">
                <a:extLst>
                  <a:ext uri="{FF2B5EF4-FFF2-40B4-BE49-F238E27FC236}">
                    <a16:creationId xmlns:a16="http://schemas.microsoft.com/office/drawing/2014/main" id="{C5DB44CC-454F-4C01-967B-963554BA51C5}"/>
                  </a:ext>
                </a:extLst>
              </xdr:cNvPr>
              <xdr:cNvSpPr txBox="1">
                <a:spLocks noChangeArrowheads="1" noTextEdit="1"/>
              </xdr:cNvSpPr>
            </xdr:nvSpPr>
            <xdr:spPr bwMode="auto">
              <a:xfrm>
                <a:off x="1658966" y="5323668"/>
                <a:ext cx="369397" cy="138439"/>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D01DB659-17CF-41F4-A2F6-67A2EBACE8CE}"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sp macro="" textlink="">
            <xdr:nvSpPr>
              <xdr:cNvPr id="462" name="Text Box 1095">
                <a:extLst>
                  <a:ext uri="{FF2B5EF4-FFF2-40B4-BE49-F238E27FC236}">
                    <a16:creationId xmlns:a16="http://schemas.microsoft.com/office/drawing/2014/main" id="{240C558D-23DC-4AC5-BA69-F26BB01457DC}"/>
                  </a:ext>
                </a:extLst>
              </xdr:cNvPr>
              <xdr:cNvSpPr txBox="1">
                <a:spLocks noChangeArrowheads="1"/>
              </xdr:cNvSpPr>
            </xdr:nvSpPr>
            <xdr:spPr bwMode="auto">
              <a:xfrm>
                <a:off x="1367337" y="5434419"/>
                <a:ext cx="398559" cy="147668"/>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430">
            <xdr:nvSpPr>
              <xdr:cNvPr id="463" name="Text Box 1096">
                <a:extLst>
                  <a:ext uri="{FF2B5EF4-FFF2-40B4-BE49-F238E27FC236}">
                    <a16:creationId xmlns:a16="http://schemas.microsoft.com/office/drawing/2014/main" id="{4F38150F-511A-4A08-AAFE-966A3E787846}"/>
                  </a:ext>
                </a:extLst>
              </xdr:cNvPr>
              <xdr:cNvSpPr txBox="1">
                <a:spLocks noChangeArrowheads="1" noTextEdit="1"/>
              </xdr:cNvSpPr>
            </xdr:nvSpPr>
            <xdr:spPr bwMode="auto">
              <a:xfrm>
                <a:off x="1658966" y="5434419"/>
                <a:ext cx="379117" cy="147668"/>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470C0D52-2113-4FED-B465-E1143CBC8424}" type="TxLink">
                  <a:rPr lang="en-US" sz="1000" b="0" i="0" u="none" strike="noStrike" baseline="0">
                    <a:solidFill>
                      <a:srgbClr val="000000"/>
                    </a:solidFill>
                    <a:latin typeface="Arial"/>
                    <a:cs typeface="Arial"/>
                  </a:rPr>
                  <a:pPr algn="r" rtl="0">
                    <a:defRPr sz="1000"/>
                  </a:pPr>
                  <a:t>-15</a:t>
                </a:fld>
                <a:endParaRPr lang="en-US" sz="1000" b="0" i="0" u="none" strike="noStrike" baseline="0">
                  <a:solidFill>
                    <a:srgbClr val="000000"/>
                  </a:solidFill>
                  <a:latin typeface="Arial"/>
                  <a:cs typeface="Arial"/>
                </a:endParaRPr>
              </a:p>
            </xdr:txBody>
          </xdr:sp>
        </xdr:grpSp>
        <xdr:grpSp>
          <xdr:nvGrpSpPr>
            <xdr:cNvPr id="66098724" name="Group 417">
              <a:extLst>
                <a:ext uri="{FF2B5EF4-FFF2-40B4-BE49-F238E27FC236}">
                  <a16:creationId xmlns:a16="http://schemas.microsoft.com/office/drawing/2014/main" id="{79131D6C-2537-4FD5-9D94-47D3FBB739DD}"/>
                </a:ext>
              </a:extLst>
            </xdr:cNvPr>
            <xdr:cNvGrpSpPr>
              <a:grpSpLocks/>
            </xdr:cNvGrpSpPr>
          </xdr:nvGrpSpPr>
          <xdr:grpSpPr bwMode="auto">
            <a:xfrm>
              <a:off x="3699101" y="19062006"/>
              <a:ext cx="646587" cy="304612"/>
              <a:chOff x="1371357" y="5286375"/>
              <a:chExt cx="664680" cy="296863"/>
            </a:xfrm>
          </xdr:grpSpPr>
          <xdr:sp macro="" textlink="">
            <xdr:nvSpPr>
              <xdr:cNvPr id="456" name="Text Box 1092">
                <a:extLst>
                  <a:ext uri="{FF2B5EF4-FFF2-40B4-BE49-F238E27FC236}">
                    <a16:creationId xmlns:a16="http://schemas.microsoft.com/office/drawing/2014/main" id="{AADBDC1D-AEED-4207-B565-CA862E8559FC}"/>
                  </a:ext>
                </a:extLst>
              </xdr:cNvPr>
              <xdr:cNvSpPr txBox="1">
                <a:spLocks noChangeArrowheads="1"/>
              </xdr:cNvSpPr>
            </xdr:nvSpPr>
            <xdr:spPr bwMode="auto">
              <a:xfrm>
                <a:off x="1397992" y="5314439"/>
                <a:ext cx="369397" cy="147668"/>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442">
            <xdr:nvSpPr>
              <xdr:cNvPr id="457" name="Text Box 1093">
                <a:extLst>
                  <a:ext uri="{FF2B5EF4-FFF2-40B4-BE49-F238E27FC236}">
                    <a16:creationId xmlns:a16="http://schemas.microsoft.com/office/drawing/2014/main" id="{FC17349F-6CA9-4C3C-B184-CA82D806A22F}"/>
                  </a:ext>
                </a:extLst>
              </xdr:cNvPr>
              <xdr:cNvSpPr txBox="1">
                <a:spLocks noChangeArrowheads="1" noTextEdit="1"/>
              </xdr:cNvSpPr>
            </xdr:nvSpPr>
            <xdr:spPr bwMode="auto">
              <a:xfrm>
                <a:off x="1650737" y="5323668"/>
                <a:ext cx="379117" cy="138439"/>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92558E98-D77D-49B3-98DB-227B39EC219B}"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sp macro="" textlink="">
            <xdr:nvSpPr>
              <xdr:cNvPr id="458" name="Text Box 1095">
                <a:extLst>
                  <a:ext uri="{FF2B5EF4-FFF2-40B4-BE49-F238E27FC236}">
                    <a16:creationId xmlns:a16="http://schemas.microsoft.com/office/drawing/2014/main" id="{BE5030A6-BDFB-4221-9532-4DA08671A752}"/>
                  </a:ext>
                </a:extLst>
              </xdr:cNvPr>
              <xdr:cNvSpPr txBox="1">
                <a:spLocks noChangeArrowheads="1"/>
              </xdr:cNvSpPr>
            </xdr:nvSpPr>
            <xdr:spPr bwMode="auto">
              <a:xfrm>
                <a:off x="1368829" y="5434419"/>
                <a:ext cx="388838" cy="147668"/>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442">
            <xdr:nvSpPr>
              <xdr:cNvPr id="459" name="Text Box 1096">
                <a:extLst>
                  <a:ext uri="{FF2B5EF4-FFF2-40B4-BE49-F238E27FC236}">
                    <a16:creationId xmlns:a16="http://schemas.microsoft.com/office/drawing/2014/main" id="{159F6A39-C20B-4517-B9D2-EC2346468B67}"/>
                  </a:ext>
                </a:extLst>
              </xdr:cNvPr>
              <xdr:cNvSpPr txBox="1">
                <a:spLocks noChangeArrowheads="1" noTextEdit="1"/>
              </xdr:cNvSpPr>
            </xdr:nvSpPr>
            <xdr:spPr bwMode="auto">
              <a:xfrm>
                <a:off x="1660458" y="5434419"/>
                <a:ext cx="379117" cy="147668"/>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86C3EA7A-8A35-4C0F-A1AE-DDFA4D56C799}" type="TxLink">
                  <a:rPr lang="en-US" sz="1000" b="0" i="0" u="none" strike="noStrike" baseline="0">
                    <a:solidFill>
                      <a:srgbClr val="000000"/>
                    </a:solidFill>
                    <a:latin typeface="Arial"/>
                    <a:cs typeface="Arial"/>
                  </a:rPr>
                  <a:pPr algn="r" rtl="0">
                    <a:defRPr sz="1000"/>
                  </a:pPr>
                  <a:t>-14</a:t>
                </a:fld>
                <a:endParaRPr lang="en-US" sz="1000" b="0" i="0" u="none" strike="noStrike" baseline="0">
                  <a:solidFill>
                    <a:srgbClr val="000000"/>
                  </a:solidFill>
                  <a:latin typeface="Arial"/>
                  <a:cs typeface="Arial"/>
                </a:endParaRPr>
              </a:p>
            </xdr:txBody>
          </xdr:sp>
        </xdr:grpSp>
        <xdr:sp macro="" textlink="">
          <xdr:nvSpPr>
            <xdr:cNvPr id="385" name="Text Box 609">
              <a:extLst>
                <a:ext uri="{FF2B5EF4-FFF2-40B4-BE49-F238E27FC236}">
                  <a16:creationId xmlns:a16="http://schemas.microsoft.com/office/drawing/2014/main" id="{FA6B9AB9-8E43-41F7-953B-D41148347655}"/>
                </a:ext>
              </a:extLst>
            </xdr:cNvPr>
            <xdr:cNvSpPr txBox="1">
              <a:spLocks noChangeArrowheads="1"/>
            </xdr:cNvSpPr>
          </xdr:nvSpPr>
          <xdr:spPr bwMode="auto">
            <a:xfrm>
              <a:off x="3271106" y="19081332"/>
              <a:ext cx="406623" cy="2462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34k</a:t>
              </a:r>
            </a:p>
          </xdr:txBody>
        </xdr:sp>
        <xdr:sp macro="" textlink="">
          <xdr:nvSpPr>
            <xdr:cNvPr id="390" name="Text Box 609">
              <a:extLst>
                <a:ext uri="{FF2B5EF4-FFF2-40B4-BE49-F238E27FC236}">
                  <a16:creationId xmlns:a16="http://schemas.microsoft.com/office/drawing/2014/main" id="{57E19C54-58BB-4E5E-9899-54099E602125}"/>
                </a:ext>
              </a:extLst>
            </xdr:cNvPr>
            <xdr:cNvSpPr txBox="1">
              <a:spLocks noChangeArrowheads="1"/>
            </xdr:cNvSpPr>
          </xdr:nvSpPr>
          <xdr:spPr bwMode="auto">
            <a:xfrm>
              <a:off x="5635192" y="19081332"/>
              <a:ext cx="406623" cy="2462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36k</a:t>
              </a:r>
            </a:p>
          </xdr:txBody>
        </xdr:sp>
        <xdr:sp macro="" textlink="">
          <xdr:nvSpPr>
            <xdr:cNvPr id="391" name="Text Box 609">
              <a:extLst>
                <a:ext uri="{FF2B5EF4-FFF2-40B4-BE49-F238E27FC236}">
                  <a16:creationId xmlns:a16="http://schemas.microsoft.com/office/drawing/2014/main" id="{75713667-596B-4AA7-AD03-08A20B124CB0}"/>
                </a:ext>
              </a:extLst>
            </xdr:cNvPr>
            <xdr:cNvSpPr txBox="1">
              <a:spLocks noChangeArrowheads="1"/>
            </xdr:cNvSpPr>
          </xdr:nvSpPr>
          <xdr:spPr bwMode="auto">
            <a:xfrm>
              <a:off x="6826691" y="19081332"/>
              <a:ext cx="406623" cy="2462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37k</a:t>
              </a:r>
            </a:p>
          </xdr:txBody>
        </xdr:sp>
        <xdr:sp macro="" textlink="">
          <xdr:nvSpPr>
            <xdr:cNvPr id="392" name="Text Box 609">
              <a:extLst>
                <a:ext uri="{FF2B5EF4-FFF2-40B4-BE49-F238E27FC236}">
                  <a16:creationId xmlns:a16="http://schemas.microsoft.com/office/drawing/2014/main" id="{B54448B6-316F-4C40-8B1B-EABF50520E58}"/>
                </a:ext>
              </a:extLst>
            </xdr:cNvPr>
            <xdr:cNvSpPr txBox="1">
              <a:spLocks noChangeArrowheads="1"/>
            </xdr:cNvSpPr>
          </xdr:nvSpPr>
          <xdr:spPr bwMode="auto">
            <a:xfrm>
              <a:off x="8008734" y="19090802"/>
              <a:ext cx="406623" cy="2462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38k</a:t>
              </a:r>
            </a:p>
          </xdr:txBody>
        </xdr:sp>
        <xdr:sp macro="" textlink="">
          <xdr:nvSpPr>
            <xdr:cNvPr id="393" name="Text Box 609">
              <a:extLst>
                <a:ext uri="{FF2B5EF4-FFF2-40B4-BE49-F238E27FC236}">
                  <a16:creationId xmlns:a16="http://schemas.microsoft.com/office/drawing/2014/main" id="{418B1BC3-A917-40C7-9EA0-5A1F7C2FFECF}"/>
                </a:ext>
              </a:extLst>
            </xdr:cNvPr>
            <xdr:cNvSpPr txBox="1">
              <a:spLocks noChangeArrowheads="1"/>
            </xdr:cNvSpPr>
          </xdr:nvSpPr>
          <xdr:spPr bwMode="auto">
            <a:xfrm>
              <a:off x="9171864" y="19090802"/>
              <a:ext cx="397166" cy="2462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39k</a:t>
              </a:r>
            </a:p>
          </xdr:txBody>
        </xdr:sp>
        <xdr:sp macro="" textlink="">
          <xdr:nvSpPr>
            <xdr:cNvPr id="394" name="Text Box 609">
              <a:extLst>
                <a:ext uri="{FF2B5EF4-FFF2-40B4-BE49-F238E27FC236}">
                  <a16:creationId xmlns:a16="http://schemas.microsoft.com/office/drawing/2014/main" id="{7C74F480-A947-48B2-B1CF-0BBB112CBFED}"/>
                </a:ext>
              </a:extLst>
            </xdr:cNvPr>
            <xdr:cNvSpPr txBox="1">
              <a:spLocks noChangeArrowheads="1"/>
            </xdr:cNvSpPr>
          </xdr:nvSpPr>
          <xdr:spPr bwMode="auto">
            <a:xfrm>
              <a:off x="10353907" y="19090802"/>
              <a:ext cx="397166" cy="2462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40k</a:t>
              </a:r>
            </a:p>
          </xdr:txBody>
        </xdr:sp>
        <xdr:grpSp>
          <xdr:nvGrpSpPr>
            <xdr:cNvPr id="66098731" name="Group 428">
              <a:extLst>
                <a:ext uri="{FF2B5EF4-FFF2-40B4-BE49-F238E27FC236}">
                  <a16:creationId xmlns:a16="http://schemas.microsoft.com/office/drawing/2014/main" id="{AA5AAA22-513E-44EA-9757-043BCFD63AC8}"/>
                </a:ext>
              </a:extLst>
            </xdr:cNvPr>
            <xdr:cNvGrpSpPr>
              <a:grpSpLocks/>
            </xdr:cNvGrpSpPr>
          </xdr:nvGrpSpPr>
          <xdr:grpSpPr bwMode="auto">
            <a:xfrm>
              <a:off x="4907052" y="19062397"/>
              <a:ext cx="652487" cy="293574"/>
              <a:chOff x="1356956" y="5293664"/>
              <a:chExt cx="670746" cy="286106"/>
            </a:xfrm>
          </xdr:grpSpPr>
          <xdr:sp macro="" textlink="">
            <xdr:nvSpPr>
              <xdr:cNvPr id="444" name="Text Box 1092">
                <a:extLst>
                  <a:ext uri="{FF2B5EF4-FFF2-40B4-BE49-F238E27FC236}">
                    <a16:creationId xmlns:a16="http://schemas.microsoft.com/office/drawing/2014/main" id="{1040DB59-4D60-4D7B-B438-9BC2DA7AA2DB}"/>
                  </a:ext>
                </a:extLst>
              </xdr:cNvPr>
              <xdr:cNvSpPr txBox="1">
                <a:spLocks noChangeArrowheads="1"/>
              </xdr:cNvSpPr>
            </xdr:nvSpPr>
            <xdr:spPr bwMode="auto">
              <a:xfrm>
                <a:off x="1386120" y="5293658"/>
                <a:ext cx="369397" cy="18458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454">
            <xdr:nvSpPr>
              <xdr:cNvPr id="449" name="Text Box 1093">
                <a:extLst>
                  <a:ext uri="{FF2B5EF4-FFF2-40B4-BE49-F238E27FC236}">
                    <a16:creationId xmlns:a16="http://schemas.microsoft.com/office/drawing/2014/main" id="{0ED20FB1-069F-4479-84F2-CB887F7365BF}"/>
                  </a:ext>
                </a:extLst>
              </xdr:cNvPr>
              <xdr:cNvSpPr txBox="1">
                <a:spLocks noChangeArrowheads="1" noTextEdit="1"/>
              </xdr:cNvSpPr>
            </xdr:nvSpPr>
            <xdr:spPr bwMode="auto">
              <a:xfrm>
                <a:off x="1638865" y="5312117"/>
                <a:ext cx="379118" cy="166127"/>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94B2E61F-9F52-4122-808E-CC9DE366A6E6}"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sp macro="" textlink="">
            <xdr:nvSpPr>
              <xdr:cNvPr id="454" name="Text Box 1095">
                <a:extLst>
                  <a:ext uri="{FF2B5EF4-FFF2-40B4-BE49-F238E27FC236}">
                    <a16:creationId xmlns:a16="http://schemas.microsoft.com/office/drawing/2014/main" id="{7C7EE125-EB4F-4F6E-A2F4-3FD2176265A9}"/>
                  </a:ext>
                </a:extLst>
              </xdr:cNvPr>
              <xdr:cNvSpPr txBox="1">
                <a:spLocks noChangeArrowheads="1"/>
              </xdr:cNvSpPr>
            </xdr:nvSpPr>
            <xdr:spPr bwMode="auto">
              <a:xfrm>
                <a:off x="1356957" y="5422868"/>
                <a:ext cx="388839" cy="156898"/>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454">
            <xdr:nvSpPr>
              <xdr:cNvPr id="455" name="Text Box 1096">
                <a:extLst>
                  <a:ext uri="{FF2B5EF4-FFF2-40B4-BE49-F238E27FC236}">
                    <a16:creationId xmlns:a16="http://schemas.microsoft.com/office/drawing/2014/main" id="{C67E07CD-A282-4C2C-B75E-4F2DDA780319}"/>
                  </a:ext>
                </a:extLst>
              </xdr:cNvPr>
              <xdr:cNvSpPr txBox="1">
                <a:spLocks noChangeArrowheads="1" noTextEdit="1"/>
              </xdr:cNvSpPr>
            </xdr:nvSpPr>
            <xdr:spPr bwMode="auto">
              <a:xfrm>
                <a:off x="1638865" y="5422868"/>
                <a:ext cx="388839" cy="156898"/>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17C524DC-D542-42AD-B07A-BA3FB19AE629}" type="TxLink">
                  <a:rPr lang="en-US" sz="1000" b="0" i="0" u="none" strike="noStrike" baseline="0">
                    <a:solidFill>
                      <a:srgbClr val="000000"/>
                    </a:solidFill>
                    <a:latin typeface="Arial"/>
                    <a:cs typeface="Arial"/>
                  </a:rPr>
                  <a:pPr algn="r" rtl="0">
                    <a:defRPr sz="1000"/>
                  </a:pPr>
                  <a:t>-14</a:t>
                </a:fld>
                <a:endParaRPr lang="en-US" sz="1000" b="0" i="0" u="none" strike="noStrike" baseline="0">
                  <a:solidFill>
                    <a:srgbClr val="000000"/>
                  </a:solidFill>
                  <a:latin typeface="Arial"/>
                  <a:cs typeface="Arial"/>
                </a:endParaRPr>
              </a:p>
            </xdr:txBody>
          </xdr:sp>
        </xdr:grpSp>
        <xdr:grpSp>
          <xdr:nvGrpSpPr>
            <xdr:cNvPr id="66098732" name="Group 433">
              <a:extLst>
                <a:ext uri="{FF2B5EF4-FFF2-40B4-BE49-F238E27FC236}">
                  <a16:creationId xmlns:a16="http://schemas.microsoft.com/office/drawing/2014/main" id="{80996D74-B967-4CF5-A4ED-138F58FF912C}"/>
                </a:ext>
              </a:extLst>
            </xdr:cNvPr>
            <xdr:cNvGrpSpPr>
              <a:grpSpLocks/>
            </xdr:cNvGrpSpPr>
          </xdr:nvGrpSpPr>
          <xdr:grpSpPr bwMode="auto">
            <a:xfrm>
              <a:off x="6070184" y="19052926"/>
              <a:ext cx="652488" cy="303041"/>
              <a:chOff x="1367242" y="5284435"/>
              <a:chExt cx="670746" cy="295332"/>
            </a:xfrm>
          </xdr:grpSpPr>
          <xdr:sp macro="" textlink="">
            <xdr:nvSpPr>
              <xdr:cNvPr id="418" name="Text Box 1092">
                <a:extLst>
                  <a:ext uri="{FF2B5EF4-FFF2-40B4-BE49-F238E27FC236}">
                    <a16:creationId xmlns:a16="http://schemas.microsoft.com/office/drawing/2014/main" id="{594A12F5-E44A-4F22-8563-018E5CCF43F2}"/>
                  </a:ext>
                </a:extLst>
              </xdr:cNvPr>
              <xdr:cNvSpPr txBox="1">
                <a:spLocks noChangeArrowheads="1"/>
              </xdr:cNvSpPr>
            </xdr:nvSpPr>
            <xdr:spPr bwMode="auto">
              <a:xfrm>
                <a:off x="1396405" y="5284430"/>
                <a:ext cx="369396" cy="175356"/>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467">
            <xdr:nvSpPr>
              <xdr:cNvPr id="429" name="Text Box 1093">
                <a:extLst>
                  <a:ext uri="{FF2B5EF4-FFF2-40B4-BE49-F238E27FC236}">
                    <a16:creationId xmlns:a16="http://schemas.microsoft.com/office/drawing/2014/main" id="{A6085273-383A-424F-A1C4-51E42A5A6E01}"/>
                  </a:ext>
                </a:extLst>
              </xdr:cNvPr>
              <xdr:cNvSpPr txBox="1">
                <a:spLocks noChangeArrowheads="1" noTextEdit="1"/>
              </xdr:cNvSpPr>
            </xdr:nvSpPr>
            <xdr:spPr bwMode="auto">
              <a:xfrm>
                <a:off x="1649150" y="5302889"/>
                <a:ext cx="379117" cy="156898"/>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3D01A5D1-1161-4F6D-AD52-4E70A956C5F1}"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sp macro="" textlink="">
            <xdr:nvSpPr>
              <xdr:cNvPr id="434" name="Text Box 1095">
                <a:extLst>
                  <a:ext uri="{FF2B5EF4-FFF2-40B4-BE49-F238E27FC236}">
                    <a16:creationId xmlns:a16="http://schemas.microsoft.com/office/drawing/2014/main" id="{291363F9-45B1-4C98-89C2-4047883742DE}"/>
                  </a:ext>
                </a:extLst>
              </xdr:cNvPr>
              <xdr:cNvSpPr txBox="1">
                <a:spLocks noChangeArrowheads="1"/>
              </xdr:cNvSpPr>
            </xdr:nvSpPr>
            <xdr:spPr bwMode="auto">
              <a:xfrm>
                <a:off x="1367242" y="5422869"/>
                <a:ext cx="388838" cy="156898"/>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467">
            <xdr:nvSpPr>
              <xdr:cNvPr id="439" name="Text Box 1096">
                <a:extLst>
                  <a:ext uri="{FF2B5EF4-FFF2-40B4-BE49-F238E27FC236}">
                    <a16:creationId xmlns:a16="http://schemas.microsoft.com/office/drawing/2014/main" id="{AB494AE6-D78F-4F56-8E4B-647F243C3744}"/>
                  </a:ext>
                </a:extLst>
              </xdr:cNvPr>
              <xdr:cNvSpPr txBox="1">
                <a:spLocks noChangeArrowheads="1" noTextEdit="1"/>
              </xdr:cNvSpPr>
            </xdr:nvSpPr>
            <xdr:spPr bwMode="auto">
              <a:xfrm>
                <a:off x="1649150" y="5422869"/>
                <a:ext cx="388838" cy="156898"/>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1E0A4EE9-613B-4828-95C1-458C8995ACF8}" type="TxLink">
                  <a:rPr lang="en-US" sz="1000" b="0" i="0" u="none" strike="noStrike" baseline="0">
                    <a:solidFill>
                      <a:srgbClr val="000000"/>
                    </a:solidFill>
                    <a:latin typeface="Arial"/>
                    <a:cs typeface="Arial"/>
                  </a:rPr>
                  <a:pPr algn="r" rtl="0">
                    <a:defRPr sz="1000"/>
                  </a:pPr>
                  <a:t>-15</a:t>
                </a:fld>
                <a:endParaRPr lang="en-US" sz="1000" b="0" i="0" u="none" strike="noStrike" baseline="0">
                  <a:solidFill>
                    <a:srgbClr val="000000"/>
                  </a:solidFill>
                  <a:latin typeface="Arial"/>
                  <a:cs typeface="Arial"/>
                </a:endParaRPr>
              </a:p>
            </xdr:txBody>
          </xdr:sp>
        </xdr:grpSp>
        <xdr:grpSp>
          <xdr:nvGrpSpPr>
            <xdr:cNvPr id="66098733" name="Group 438">
              <a:extLst>
                <a:ext uri="{FF2B5EF4-FFF2-40B4-BE49-F238E27FC236}">
                  <a16:creationId xmlns:a16="http://schemas.microsoft.com/office/drawing/2014/main" id="{642DC326-2C8B-459F-8F4B-1BF6E3D20337}"/>
                </a:ext>
              </a:extLst>
            </xdr:cNvPr>
            <xdr:cNvGrpSpPr>
              <a:grpSpLocks/>
            </xdr:cNvGrpSpPr>
          </xdr:nvGrpSpPr>
          <xdr:grpSpPr bwMode="auto">
            <a:xfrm>
              <a:off x="7271140" y="19043447"/>
              <a:ext cx="643032" cy="312536"/>
              <a:chOff x="1441898" y="5275187"/>
              <a:chExt cx="657850" cy="304585"/>
            </a:xfrm>
          </xdr:grpSpPr>
          <xdr:sp macro="" textlink="">
            <xdr:nvSpPr>
              <xdr:cNvPr id="408" name="Text Box 1092">
                <a:extLst>
                  <a:ext uri="{FF2B5EF4-FFF2-40B4-BE49-F238E27FC236}">
                    <a16:creationId xmlns:a16="http://schemas.microsoft.com/office/drawing/2014/main" id="{775F28DB-016C-4072-AE94-54B848CD1D21}"/>
                  </a:ext>
                </a:extLst>
              </xdr:cNvPr>
              <xdr:cNvSpPr txBox="1">
                <a:spLocks noChangeArrowheads="1"/>
              </xdr:cNvSpPr>
            </xdr:nvSpPr>
            <xdr:spPr bwMode="auto">
              <a:xfrm>
                <a:off x="1470920" y="5275191"/>
                <a:ext cx="367621" cy="203044"/>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479">
            <xdr:nvSpPr>
              <xdr:cNvPr id="409" name="Text Box 1093">
                <a:extLst>
                  <a:ext uri="{FF2B5EF4-FFF2-40B4-BE49-F238E27FC236}">
                    <a16:creationId xmlns:a16="http://schemas.microsoft.com/office/drawing/2014/main" id="{F6F055CE-01C3-428E-BE53-71618AEEE738}"/>
                  </a:ext>
                </a:extLst>
              </xdr:cNvPr>
              <xdr:cNvSpPr txBox="1">
                <a:spLocks noChangeArrowheads="1" noTextEdit="1"/>
              </xdr:cNvSpPr>
            </xdr:nvSpPr>
            <xdr:spPr bwMode="auto">
              <a:xfrm>
                <a:off x="1712776" y="5302879"/>
                <a:ext cx="377296" cy="166127"/>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2F28C8D9-D9E8-47C3-B0AF-48E3877D32FC}"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sp macro="" textlink="">
            <xdr:nvSpPr>
              <xdr:cNvPr id="412" name="Text Box 1095">
                <a:extLst>
                  <a:ext uri="{FF2B5EF4-FFF2-40B4-BE49-F238E27FC236}">
                    <a16:creationId xmlns:a16="http://schemas.microsoft.com/office/drawing/2014/main" id="{44EA951E-E4D7-4939-8463-B62E8EC6F870}"/>
                  </a:ext>
                </a:extLst>
              </xdr:cNvPr>
              <xdr:cNvSpPr txBox="1">
                <a:spLocks noChangeArrowheads="1"/>
              </xdr:cNvSpPr>
            </xdr:nvSpPr>
            <xdr:spPr bwMode="auto">
              <a:xfrm>
                <a:off x="1441897" y="5422859"/>
                <a:ext cx="386970" cy="156897"/>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479">
            <xdr:nvSpPr>
              <xdr:cNvPr id="413" name="Text Box 1096">
                <a:extLst>
                  <a:ext uri="{FF2B5EF4-FFF2-40B4-BE49-F238E27FC236}">
                    <a16:creationId xmlns:a16="http://schemas.microsoft.com/office/drawing/2014/main" id="{B725EADB-2AC7-4338-BAC4-DC05646EBCAA}"/>
                  </a:ext>
                </a:extLst>
              </xdr:cNvPr>
              <xdr:cNvSpPr txBox="1">
                <a:spLocks noChangeArrowheads="1" noTextEdit="1"/>
              </xdr:cNvSpPr>
            </xdr:nvSpPr>
            <xdr:spPr bwMode="auto">
              <a:xfrm>
                <a:off x="1712776" y="5422859"/>
                <a:ext cx="386970" cy="156897"/>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BC00A675-79FB-47A6-8FBE-C03B39743DFF}" type="TxLink">
                  <a:rPr lang="en-US" sz="1000" b="0" i="0" u="none" strike="noStrike" baseline="0">
                    <a:solidFill>
                      <a:srgbClr val="000000"/>
                    </a:solidFill>
                    <a:latin typeface="Arial"/>
                    <a:cs typeface="Arial"/>
                  </a:rPr>
                  <a:pPr algn="r" rtl="0">
                    <a:defRPr sz="1000"/>
                  </a:pPr>
                  <a:t>-14</a:t>
                </a:fld>
                <a:endParaRPr lang="en-US" sz="1000" b="0" i="0" u="none" strike="noStrike" baseline="0">
                  <a:solidFill>
                    <a:srgbClr val="000000"/>
                  </a:solidFill>
                  <a:latin typeface="Arial"/>
                  <a:cs typeface="Arial"/>
                </a:endParaRPr>
              </a:p>
            </xdr:txBody>
          </xdr:sp>
        </xdr:grpSp>
        <xdr:grpSp>
          <xdr:nvGrpSpPr>
            <xdr:cNvPr id="66098734" name="Group 443">
              <a:extLst>
                <a:ext uri="{FF2B5EF4-FFF2-40B4-BE49-F238E27FC236}">
                  <a16:creationId xmlns:a16="http://schemas.microsoft.com/office/drawing/2014/main" id="{CDECBBA7-690A-4BA4-9507-2B1D5056655C}"/>
                </a:ext>
              </a:extLst>
            </xdr:cNvPr>
            <xdr:cNvGrpSpPr>
              <a:grpSpLocks/>
            </xdr:cNvGrpSpPr>
          </xdr:nvGrpSpPr>
          <xdr:grpSpPr bwMode="auto">
            <a:xfrm>
              <a:off x="8386983" y="19043442"/>
              <a:ext cx="491727" cy="321999"/>
              <a:chOff x="1369620" y="5268288"/>
              <a:chExt cx="504271" cy="313808"/>
            </a:xfrm>
          </xdr:grpSpPr>
          <xdr:sp macro="" textlink="">
            <xdr:nvSpPr>
              <xdr:cNvPr id="404" name="Text Box 1092">
                <a:extLst>
                  <a:ext uri="{FF2B5EF4-FFF2-40B4-BE49-F238E27FC236}">
                    <a16:creationId xmlns:a16="http://schemas.microsoft.com/office/drawing/2014/main" id="{1F4E535C-4CB4-4A95-8658-BD92DFAC649A}"/>
                  </a:ext>
                </a:extLst>
              </xdr:cNvPr>
              <xdr:cNvSpPr txBox="1">
                <a:spLocks noChangeArrowheads="1"/>
              </xdr:cNvSpPr>
            </xdr:nvSpPr>
            <xdr:spPr bwMode="auto">
              <a:xfrm>
                <a:off x="1369625" y="5268297"/>
                <a:ext cx="349113" cy="203045"/>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492">
            <xdr:nvSpPr>
              <xdr:cNvPr id="405" name="Text Box 1093">
                <a:extLst>
                  <a:ext uri="{FF2B5EF4-FFF2-40B4-BE49-F238E27FC236}">
                    <a16:creationId xmlns:a16="http://schemas.microsoft.com/office/drawing/2014/main" id="{770E3C42-8CD5-4DE6-9E71-00DEA2D78C98}"/>
                  </a:ext>
                </a:extLst>
              </xdr:cNvPr>
              <xdr:cNvSpPr txBox="1">
                <a:spLocks noChangeArrowheads="1" noTextEdit="1"/>
              </xdr:cNvSpPr>
            </xdr:nvSpPr>
            <xdr:spPr bwMode="auto">
              <a:xfrm>
                <a:off x="1612065" y="5277526"/>
                <a:ext cx="252137" cy="193815"/>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2C6D0905-9FCB-471C-B2E7-A81B52F9761D}"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sp macro="" textlink="">
            <xdr:nvSpPr>
              <xdr:cNvPr id="406" name="Text Box 1095">
                <a:extLst>
                  <a:ext uri="{FF2B5EF4-FFF2-40B4-BE49-F238E27FC236}">
                    <a16:creationId xmlns:a16="http://schemas.microsoft.com/office/drawing/2014/main" id="{8FF2833F-2B83-4973-B9B0-C3578BE8E076}"/>
                  </a:ext>
                </a:extLst>
              </xdr:cNvPr>
              <xdr:cNvSpPr txBox="1">
                <a:spLocks noChangeArrowheads="1"/>
              </xdr:cNvSpPr>
            </xdr:nvSpPr>
            <xdr:spPr bwMode="auto">
              <a:xfrm>
                <a:off x="1418113" y="5425195"/>
                <a:ext cx="281230" cy="156898"/>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492">
            <xdr:nvSpPr>
              <xdr:cNvPr id="407" name="Text Box 1096">
                <a:extLst>
                  <a:ext uri="{FF2B5EF4-FFF2-40B4-BE49-F238E27FC236}">
                    <a16:creationId xmlns:a16="http://schemas.microsoft.com/office/drawing/2014/main" id="{39086B3E-1415-43C1-A101-600A5F69F9AC}"/>
                  </a:ext>
                </a:extLst>
              </xdr:cNvPr>
              <xdr:cNvSpPr txBox="1">
                <a:spLocks noChangeArrowheads="1" noTextEdit="1"/>
              </xdr:cNvSpPr>
            </xdr:nvSpPr>
            <xdr:spPr bwMode="auto">
              <a:xfrm>
                <a:off x="1699343" y="5425195"/>
                <a:ext cx="174556" cy="156898"/>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32DD7B27-7080-4CC6-9BB5-6ABFD86AD481}" type="TxLink">
                  <a:rPr lang="en-US" sz="1000" b="0" i="0" u="none" strike="noStrike" baseline="0">
                    <a:solidFill>
                      <a:srgbClr val="000000"/>
                    </a:solidFill>
                    <a:latin typeface="Arial"/>
                    <a:cs typeface="Arial"/>
                  </a:rPr>
                  <a:pPr algn="r" rtl="0">
                    <a:defRPr sz="1000"/>
                  </a:pPr>
                  <a:t>-15</a:t>
                </a:fld>
                <a:endParaRPr lang="en-US" sz="1000" b="0" i="0" u="none" strike="noStrike" baseline="0">
                  <a:solidFill>
                    <a:srgbClr val="000000"/>
                  </a:solidFill>
                  <a:latin typeface="Arial"/>
                  <a:cs typeface="Arial"/>
                </a:endParaRPr>
              </a:p>
            </xdr:txBody>
          </xdr:sp>
        </xdr:grpSp>
        <xdr:grpSp>
          <xdr:nvGrpSpPr>
            <xdr:cNvPr id="66098735" name="Group 448">
              <a:extLst>
                <a:ext uri="{FF2B5EF4-FFF2-40B4-BE49-F238E27FC236}">
                  <a16:creationId xmlns:a16="http://schemas.microsoft.com/office/drawing/2014/main" id="{A23424C1-1B94-44B6-B3DF-F11E05D0B11D}"/>
                </a:ext>
              </a:extLst>
            </xdr:cNvPr>
            <xdr:cNvGrpSpPr>
              <a:grpSpLocks/>
            </xdr:cNvGrpSpPr>
          </xdr:nvGrpSpPr>
          <xdr:grpSpPr bwMode="auto">
            <a:xfrm>
              <a:off x="9527059" y="19035506"/>
              <a:ext cx="533708" cy="329924"/>
              <a:chOff x="1320505" y="5260564"/>
              <a:chExt cx="548641" cy="321532"/>
            </a:xfrm>
          </xdr:grpSpPr>
          <xdr:sp macro="" textlink="">
            <xdr:nvSpPr>
              <xdr:cNvPr id="400" name="Text Box 1092">
                <a:extLst>
                  <a:ext uri="{FF2B5EF4-FFF2-40B4-BE49-F238E27FC236}">
                    <a16:creationId xmlns:a16="http://schemas.microsoft.com/office/drawing/2014/main" id="{60AA32A0-E801-4243-83EC-3F69DEBF01D2}"/>
                  </a:ext>
                </a:extLst>
              </xdr:cNvPr>
              <xdr:cNvSpPr txBox="1">
                <a:spLocks noChangeArrowheads="1"/>
              </xdr:cNvSpPr>
            </xdr:nvSpPr>
            <xdr:spPr bwMode="auto">
              <a:xfrm>
                <a:off x="1324767" y="5259078"/>
                <a:ext cx="388837" cy="221504"/>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504">
            <xdr:nvSpPr>
              <xdr:cNvPr id="401" name="Text Box 1093">
                <a:extLst>
                  <a:ext uri="{FF2B5EF4-FFF2-40B4-BE49-F238E27FC236}">
                    <a16:creationId xmlns:a16="http://schemas.microsoft.com/office/drawing/2014/main" id="{7A3ED7C2-B2E6-4427-A3E4-019FEA7E4B09}"/>
                  </a:ext>
                </a:extLst>
              </xdr:cNvPr>
              <xdr:cNvSpPr txBox="1">
                <a:spLocks noChangeArrowheads="1" noTextEdit="1"/>
              </xdr:cNvSpPr>
            </xdr:nvSpPr>
            <xdr:spPr bwMode="auto">
              <a:xfrm>
                <a:off x="1519185" y="5286766"/>
                <a:ext cx="340232" cy="184586"/>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283608A5-B4BF-4F93-8CBE-4198661D58A9}"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sp macro="" textlink="">
            <xdr:nvSpPr>
              <xdr:cNvPr id="402" name="Text Box 1095">
                <a:extLst>
                  <a:ext uri="{FF2B5EF4-FFF2-40B4-BE49-F238E27FC236}">
                    <a16:creationId xmlns:a16="http://schemas.microsoft.com/office/drawing/2014/main" id="{ED3C0A03-BC3B-4A3A-AFE9-D341F52E81BC}"/>
                  </a:ext>
                </a:extLst>
              </xdr:cNvPr>
              <xdr:cNvSpPr txBox="1">
                <a:spLocks noChangeArrowheads="1"/>
              </xdr:cNvSpPr>
            </xdr:nvSpPr>
            <xdr:spPr bwMode="auto">
              <a:xfrm>
                <a:off x="1373372" y="5425205"/>
                <a:ext cx="320791" cy="138440"/>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504">
            <xdr:nvSpPr>
              <xdr:cNvPr id="403" name="Text Box 1096">
                <a:extLst>
                  <a:ext uri="{FF2B5EF4-FFF2-40B4-BE49-F238E27FC236}">
                    <a16:creationId xmlns:a16="http://schemas.microsoft.com/office/drawing/2014/main" id="{C1EC04FA-7689-4E1B-BF81-0AD92AA7CD5D}"/>
                  </a:ext>
                </a:extLst>
              </xdr:cNvPr>
              <xdr:cNvSpPr txBox="1">
                <a:spLocks noChangeArrowheads="1" noTextEdit="1"/>
              </xdr:cNvSpPr>
            </xdr:nvSpPr>
            <xdr:spPr bwMode="auto">
              <a:xfrm>
                <a:off x="1490023" y="5425205"/>
                <a:ext cx="379116" cy="156898"/>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9ABFA6C1-FCA5-4D0F-91B2-C3F810DD3CB3}" type="TxLink">
                  <a:rPr lang="en-US" sz="1000" b="0" i="0" u="none" strike="noStrike" baseline="0">
                    <a:solidFill>
                      <a:srgbClr val="000000"/>
                    </a:solidFill>
                    <a:latin typeface="Arial"/>
                    <a:cs typeface="Arial"/>
                  </a:rPr>
                  <a:pPr algn="r" rtl="0">
                    <a:defRPr sz="1000"/>
                  </a:pPr>
                  <a:t>-14</a:t>
                </a:fld>
                <a:endParaRPr lang="en-US" sz="1000" b="0" i="0" u="none" strike="noStrike" baseline="0">
                  <a:solidFill>
                    <a:srgbClr val="000000"/>
                  </a:solidFill>
                  <a:latin typeface="Arial"/>
                  <a:cs typeface="Arial"/>
                </a:endParaRPr>
              </a:p>
            </xdr:txBody>
          </xdr:sp>
        </xdr:grpSp>
        <xdr:sp macro="" textlink="">
          <xdr:nvSpPr>
            <xdr:cNvPr id="485" name="Text Box 609">
              <a:extLst>
                <a:ext uri="{FF2B5EF4-FFF2-40B4-BE49-F238E27FC236}">
                  <a16:creationId xmlns:a16="http://schemas.microsoft.com/office/drawing/2014/main" id="{F9833201-DA4C-403B-8FD6-914C290B0D49}"/>
                </a:ext>
              </a:extLst>
            </xdr:cNvPr>
            <xdr:cNvSpPr txBox="1">
              <a:spLocks noChangeArrowheads="1"/>
            </xdr:cNvSpPr>
          </xdr:nvSpPr>
          <xdr:spPr bwMode="auto">
            <a:xfrm>
              <a:off x="11422474" y="19090802"/>
              <a:ext cx="406623" cy="2462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41k</a:t>
              </a:r>
            </a:p>
          </xdr:txBody>
        </xdr:sp>
        <xdr:sp macro="" textlink="">
          <xdr:nvSpPr>
            <xdr:cNvPr id="486" name="Text Box 609">
              <a:extLst>
                <a:ext uri="{FF2B5EF4-FFF2-40B4-BE49-F238E27FC236}">
                  <a16:creationId xmlns:a16="http://schemas.microsoft.com/office/drawing/2014/main" id="{D467AB34-385C-48FB-8022-4FD2AAE0F488}"/>
                </a:ext>
              </a:extLst>
            </xdr:cNvPr>
            <xdr:cNvSpPr txBox="1">
              <a:spLocks noChangeArrowheads="1"/>
            </xdr:cNvSpPr>
          </xdr:nvSpPr>
          <xdr:spPr bwMode="auto">
            <a:xfrm>
              <a:off x="12462672" y="19090802"/>
              <a:ext cx="397166" cy="246225"/>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1400" b="1" i="0" u="none" strike="noStrike" baseline="0">
                  <a:solidFill>
                    <a:srgbClr val="000000"/>
                  </a:solidFill>
                  <a:latin typeface="Arial"/>
                  <a:cs typeface="Arial"/>
                </a:rPr>
                <a:t>42k</a:t>
              </a:r>
            </a:p>
          </xdr:txBody>
        </xdr:sp>
        <xdr:grpSp>
          <xdr:nvGrpSpPr>
            <xdr:cNvPr id="66098738" name="Group 448">
              <a:extLst>
                <a:ext uri="{FF2B5EF4-FFF2-40B4-BE49-F238E27FC236}">
                  <a16:creationId xmlns:a16="http://schemas.microsoft.com/office/drawing/2014/main" id="{58A1EFCF-7B05-4C93-AB8D-2B1A0A4D0E3C}"/>
                </a:ext>
              </a:extLst>
            </xdr:cNvPr>
            <xdr:cNvGrpSpPr>
              <a:grpSpLocks/>
            </xdr:cNvGrpSpPr>
          </xdr:nvGrpSpPr>
          <xdr:grpSpPr bwMode="auto">
            <a:xfrm>
              <a:off x="10524121" y="19071849"/>
              <a:ext cx="851071" cy="293586"/>
              <a:chOff x="1192737" y="5293163"/>
              <a:chExt cx="874887" cy="286118"/>
            </a:xfrm>
          </xdr:grpSpPr>
          <xdr:sp macro="" textlink="">
            <xdr:nvSpPr>
              <xdr:cNvPr id="488" name="Text Box 1092">
                <a:extLst>
                  <a:ext uri="{FF2B5EF4-FFF2-40B4-BE49-F238E27FC236}">
                    <a16:creationId xmlns:a16="http://schemas.microsoft.com/office/drawing/2014/main" id="{FFA1D050-8D82-4696-B23F-E57712D2A066}"/>
                  </a:ext>
                </a:extLst>
              </xdr:cNvPr>
              <xdr:cNvSpPr txBox="1">
                <a:spLocks noChangeArrowheads="1"/>
              </xdr:cNvSpPr>
            </xdr:nvSpPr>
            <xdr:spPr bwMode="auto">
              <a:xfrm>
                <a:off x="1426040" y="5293176"/>
                <a:ext cx="359676" cy="166127"/>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517">
            <xdr:nvSpPr>
              <xdr:cNvPr id="489" name="Text Box 1093">
                <a:extLst>
                  <a:ext uri="{FF2B5EF4-FFF2-40B4-BE49-F238E27FC236}">
                    <a16:creationId xmlns:a16="http://schemas.microsoft.com/office/drawing/2014/main" id="{F9C02BB0-DB5E-4749-BEAF-DBBA5EAD7611}"/>
                  </a:ext>
                </a:extLst>
              </xdr:cNvPr>
              <xdr:cNvSpPr txBox="1">
                <a:spLocks noChangeArrowheads="1" noTextEdit="1"/>
              </xdr:cNvSpPr>
            </xdr:nvSpPr>
            <xdr:spPr bwMode="auto">
              <a:xfrm>
                <a:off x="1688506" y="5293176"/>
                <a:ext cx="369397" cy="156898"/>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8837BA03-8A96-439E-8DBB-C001B898F829}"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sp macro="" textlink="">
            <xdr:nvSpPr>
              <xdr:cNvPr id="490" name="Text Box 1095">
                <a:extLst>
                  <a:ext uri="{FF2B5EF4-FFF2-40B4-BE49-F238E27FC236}">
                    <a16:creationId xmlns:a16="http://schemas.microsoft.com/office/drawing/2014/main" id="{D52A93E5-E24D-4B88-A570-CB0388649B3E}"/>
                  </a:ext>
                </a:extLst>
              </xdr:cNvPr>
              <xdr:cNvSpPr txBox="1">
                <a:spLocks noChangeArrowheads="1"/>
              </xdr:cNvSpPr>
            </xdr:nvSpPr>
            <xdr:spPr bwMode="auto">
              <a:xfrm>
                <a:off x="1192737" y="5422386"/>
                <a:ext cx="602700" cy="156898"/>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517">
            <xdr:nvSpPr>
              <xdr:cNvPr id="491" name="Text Box 1096">
                <a:extLst>
                  <a:ext uri="{FF2B5EF4-FFF2-40B4-BE49-F238E27FC236}">
                    <a16:creationId xmlns:a16="http://schemas.microsoft.com/office/drawing/2014/main" id="{89355D79-7524-4F2A-8F16-282565CB12E4}"/>
                  </a:ext>
                </a:extLst>
              </xdr:cNvPr>
              <xdr:cNvSpPr txBox="1">
                <a:spLocks noChangeArrowheads="1" noTextEdit="1"/>
              </xdr:cNvSpPr>
            </xdr:nvSpPr>
            <xdr:spPr bwMode="auto">
              <a:xfrm>
                <a:off x="1688506" y="5422386"/>
                <a:ext cx="379118" cy="156898"/>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6ABF82E0-3EFD-4CF9-82E8-04BAB56943B1}" type="TxLink">
                  <a:rPr lang="en-US" sz="1000" b="0" i="0" u="none" strike="noStrike" baseline="0">
                    <a:solidFill>
                      <a:srgbClr val="000000"/>
                    </a:solidFill>
                    <a:latin typeface="Arial"/>
                    <a:cs typeface="Arial"/>
                  </a:rPr>
                  <a:pPr algn="r" rtl="0">
                    <a:defRPr sz="1000"/>
                  </a:pPr>
                  <a:t>-15</a:t>
                </a:fld>
                <a:endParaRPr lang="en-US" sz="1000" b="0" i="0" u="none" strike="noStrike" baseline="0">
                  <a:solidFill>
                    <a:srgbClr val="000000"/>
                  </a:solidFill>
                  <a:latin typeface="Arial"/>
                  <a:cs typeface="Arial"/>
                </a:endParaRPr>
              </a:p>
            </xdr:txBody>
          </xdr:sp>
        </xdr:grpSp>
        <xdr:grpSp>
          <xdr:nvGrpSpPr>
            <xdr:cNvPr id="66098739" name="Group 448">
              <a:extLst>
                <a:ext uri="{FF2B5EF4-FFF2-40B4-BE49-F238E27FC236}">
                  <a16:creationId xmlns:a16="http://schemas.microsoft.com/office/drawing/2014/main" id="{FED4C5BB-9FBD-42D8-8082-79002B7ECD00}"/>
                </a:ext>
              </a:extLst>
            </xdr:cNvPr>
            <xdr:cNvGrpSpPr>
              <a:grpSpLocks/>
            </xdr:cNvGrpSpPr>
          </xdr:nvGrpSpPr>
          <xdr:grpSpPr bwMode="auto">
            <a:xfrm>
              <a:off x="11807162" y="19064895"/>
              <a:ext cx="646587" cy="304612"/>
              <a:chOff x="1371357" y="5286375"/>
              <a:chExt cx="664680" cy="296863"/>
            </a:xfrm>
          </xdr:grpSpPr>
          <xdr:sp macro="" textlink="">
            <xdr:nvSpPr>
              <xdr:cNvPr id="493" name="Text Box 1092">
                <a:extLst>
                  <a:ext uri="{FF2B5EF4-FFF2-40B4-BE49-F238E27FC236}">
                    <a16:creationId xmlns:a16="http://schemas.microsoft.com/office/drawing/2014/main" id="{5E8E899B-ABCC-413D-B268-8A98A36C7A7D}"/>
                  </a:ext>
                </a:extLst>
              </xdr:cNvPr>
              <xdr:cNvSpPr txBox="1">
                <a:spLocks noChangeArrowheads="1"/>
              </xdr:cNvSpPr>
            </xdr:nvSpPr>
            <xdr:spPr bwMode="auto">
              <a:xfrm>
                <a:off x="1189765" y="5283935"/>
                <a:ext cx="573537" cy="166127"/>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Gain:</a:t>
                </a:r>
              </a:p>
            </xdr:txBody>
          </xdr:sp>
          <xdr:sp macro="" textlink="'Course Analysis'!AH529">
            <xdr:nvSpPr>
              <xdr:cNvPr id="494" name="Text Box 1093">
                <a:extLst>
                  <a:ext uri="{FF2B5EF4-FFF2-40B4-BE49-F238E27FC236}">
                    <a16:creationId xmlns:a16="http://schemas.microsoft.com/office/drawing/2014/main" id="{CF39CA49-F1BC-4FDD-96B5-F3ED8183BCEC}"/>
                  </a:ext>
                </a:extLst>
              </xdr:cNvPr>
              <xdr:cNvSpPr txBox="1">
                <a:spLocks noChangeArrowheads="1" noTextEdit="1"/>
              </xdr:cNvSpPr>
            </xdr:nvSpPr>
            <xdr:spPr bwMode="auto">
              <a:xfrm>
                <a:off x="1656371" y="5302394"/>
                <a:ext cx="369397" cy="147668"/>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FAB68611-CDC0-47E7-B8B5-7262FA9BE94A}" type="TxLink">
                  <a:rPr lang="en-US" sz="1000" b="0" i="0" u="none" strike="noStrike" baseline="0">
                    <a:solidFill>
                      <a:srgbClr val="000000"/>
                    </a:solidFill>
                    <a:latin typeface="Arial"/>
                    <a:cs typeface="Arial"/>
                  </a:rPr>
                  <a:pPr algn="r" rtl="0">
                    <a:defRPr sz="1000"/>
                  </a:pPr>
                  <a:t>0</a:t>
                </a:fld>
                <a:endParaRPr lang="en-US" sz="1000" b="0" i="0" u="none" strike="noStrike" baseline="0">
                  <a:solidFill>
                    <a:srgbClr val="000000"/>
                  </a:solidFill>
                  <a:latin typeface="Arial"/>
                  <a:cs typeface="Arial"/>
                </a:endParaRPr>
              </a:p>
            </xdr:txBody>
          </xdr:sp>
          <xdr:sp macro="" textlink="">
            <xdr:nvSpPr>
              <xdr:cNvPr id="495" name="Text Box 1095">
                <a:extLst>
                  <a:ext uri="{FF2B5EF4-FFF2-40B4-BE49-F238E27FC236}">
                    <a16:creationId xmlns:a16="http://schemas.microsoft.com/office/drawing/2014/main" id="{5840D658-EE12-442C-A3B0-23C73F7B1FF9}"/>
                  </a:ext>
                </a:extLst>
              </xdr:cNvPr>
              <xdr:cNvSpPr txBox="1">
                <a:spLocks noChangeArrowheads="1"/>
              </xdr:cNvSpPr>
            </xdr:nvSpPr>
            <xdr:spPr bwMode="auto">
              <a:xfrm>
                <a:off x="1160602" y="5422374"/>
                <a:ext cx="592979" cy="156898"/>
              </a:xfrm>
              <a:prstGeom prst="rect">
                <a:avLst/>
              </a:prstGeom>
              <a:noFill/>
              <a:ln w="9525" algn="ctr">
                <a:noFill/>
                <a:miter lim="800000"/>
                <a:headEnd/>
                <a:tailEnd/>
              </a:ln>
              <a:effectLst/>
            </xdr:spPr>
            <xdr:txBody>
              <a:bodyPr vertOverflow="clip" wrap="square" lIns="0" tIns="0" rIns="0" bIns="0" anchor="ctr" upright="1"/>
              <a:lstStyle/>
              <a:p>
                <a:pPr algn="r" rtl="0">
                  <a:defRPr sz="1000"/>
                </a:pPr>
                <a:r>
                  <a:rPr lang="en-US" sz="1000" b="0" i="0" u="none" strike="noStrike" baseline="0">
                    <a:solidFill>
                      <a:srgbClr val="000000"/>
                    </a:solidFill>
                    <a:latin typeface="Arial"/>
                    <a:cs typeface="Arial"/>
                  </a:rPr>
                  <a:t>Loss:</a:t>
                </a:r>
              </a:p>
            </xdr:txBody>
          </xdr:sp>
          <xdr:sp macro="" textlink="'Course Analysis'!AI529">
            <xdr:nvSpPr>
              <xdr:cNvPr id="496" name="Text Box 1096">
                <a:extLst>
                  <a:ext uri="{FF2B5EF4-FFF2-40B4-BE49-F238E27FC236}">
                    <a16:creationId xmlns:a16="http://schemas.microsoft.com/office/drawing/2014/main" id="{CF76406F-8C76-4672-A4E2-4E2137EBDEB9}"/>
                  </a:ext>
                </a:extLst>
              </xdr:cNvPr>
              <xdr:cNvSpPr txBox="1">
                <a:spLocks noChangeArrowheads="1" noTextEdit="1"/>
              </xdr:cNvSpPr>
            </xdr:nvSpPr>
            <xdr:spPr bwMode="auto">
              <a:xfrm>
                <a:off x="1656371" y="5422374"/>
                <a:ext cx="379117" cy="156898"/>
              </a:xfrm>
              <a:prstGeom prst="rect">
                <a:avLst/>
              </a:prstGeom>
              <a:noFill/>
              <a:ln w="9525" algn="ctr">
                <a:noFill/>
                <a:miter lim="800000"/>
                <a:headEnd/>
                <a:tailEnd/>
              </a:ln>
              <a:effectLst/>
            </xdr:spPr>
            <xdr:txBody>
              <a:bodyPr vertOverflow="clip" wrap="square" lIns="0" tIns="0" rIns="0" bIns="0" anchor="ctr" upright="1"/>
              <a:lstStyle/>
              <a:p>
                <a:pPr algn="r" rtl="0">
                  <a:defRPr sz="1000"/>
                </a:pPr>
                <a:fld id="{24E28D17-80F4-4864-AC6A-6006519A0EE8}" type="TxLink">
                  <a:rPr lang="en-US" sz="1000" b="0" i="0" u="none" strike="noStrike" baseline="0">
                    <a:solidFill>
                      <a:srgbClr val="000000"/>
                    </a:solidFill>
                    <a:latin typeface="Arial"/>
                    <a:cs typeface="Arial"/>
                  </a:rPr>
                  <a:pPr algn="r" rtl="0">
                    <a:defRPr sz="1000"/>
                  </a:pPr>
                  <a:t>-14</a:t>
                </a:fld>
                <a:endParaRPr lang="en-US" sz="1000" b="0" i="0" u="none" strike="noStrike" baseline="0">
                  <a:solidFill>
                    <a:srgbClr val="000000"/>
                  </a:solidFill>
                  <a:latin typeface="Arial"/>
                  <a:cs typeface="Arial"/>
                </a:endParaRPr>
              </a:p>
            </xdr:txBody>
          </xdr:sp>
        </xdr:grpSp>
      </xdr:grpSp>
      <xdr:grpSp>
        <xdr:nvGrpSpPr>
          <xdr:cNvPr id="66098679" name="Group 509">
            <a:extLst>
              <a:ext uri="{FF2B5EF4-FFF2-40B4-BE49-F238E27FC236}">
                <a16:creationId xmlns:a16="http://schemas.microsoft.com/office/drawing/2014/main" id="{759529CF-E40B-4B78-9C59-5DA813C2DC97}"/>
              </a:ext>
            </a:extLst>
          </xdr:cNvPr>
          <xdr:cNvGrpSpPr>
            <a:grpSpLocks/>
          </xdr:cNvGrpSpPr>
        </xdr:nvGrpSpPr>
        <xdr:grpSpPr bwMode="auto">
          <a:xfrm>
            <a:off x="1093910" y="16410842"/>
            <a:ext cx="12294577" cy="2674327"/>
            <a:chOff x="1085850" y="16525875"/>
            <a:chExt cx="12287250" cy="2686050"/>
          </a:xfrm>
        </xdr:grpSpPr>
        <xdr:grpSp>
          <xdr:nvGrpSpPr>
            <xdr:cNvPr id="66098680" name="Group 509">
              <a:extLst>
                <a:ext uri="{FF2B5EF4-FFF2-40B4-BE49-F238E27FC236}">
                  <a16:creationId xmlns:a16="http://schemas.microsoft.com/office/drawing/2014/main" id="{2663484C-6C4A-4EDC-B6B7-1FEB0502A467}"/>
                </a:ext>
              </a:extLst>
            </xdr:cNvPr>
            <xdr:cNvGrpSpPr>
              <a:grpSpLocks/>
            </xdr:cNvGrpSpPr>
          </xdr:nvGrpSpPr>
          <xdr:grpSpPr bwMode="auto">
            <a:xfrm>
              <a:off x="1104900" y="16535400"/>
              <a:ext cx="12268200" cy="2676525"/>
              <a:chOff x="1117806" y="16766381"/>
              <a:chExt cx="11945330" cy="2705282"/>
            </a:xfrm>
          </xdr:grpSpPr>
          <xdr:sp macro="" textlink="">
            <xdr:nvSpPr>
              <xdr:cNvPr id="66098707" name="Line 574">
                <a:extLst>
                  <a:ext uri="{FF2B5EF4-FFF2-40B4-BE49-F238E27FC236}">
                    <a16:creationId xmlns:a16="http://schemas.microsoft.com/office/drawing/2014/main" id="{FDCB006C-8078-464B-8868-44BE91C75BBB}"/>
                  </a:ext>
                </a:extLst>
              </xdr:cNvPr>
              <xdr:cNvSpPr>
                <a:spLocks noChangeShapeType="1"/>
              </xdr:cNvSpPr>
            </xdr:nvSpPr>
            <xdr:spPr bwMode="auto">
              <a:xfrm>
                <a:off x="13063136" y="16776990"/>
                <a:ext cx="0" cy="2691515"/>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708" name="Line 601">
                <a:extLst>
                  <a:ext uri="{FF2B5EF4-FFF2-40B4-BE49-F238E27FC236}">
                    <a16:creationId xmlns:a16="http://schemas.microsoft.com/office/drawing/2014/main" id="{1A16355B-0693-4B88-B17B-3223D7816BF2}"/>
                  </a:ext>
                </a:extLst>
              </xdr:cNvPr>
              <xdr:cNvSpPr>
                <a:spLocks noChangeShapeType="1"/>
              </xdr:cNvSpPr>
            </xdr:nvSpPr>
            <xdr:spPr bwMode="auto">
              <a:xfrm>
                <a:off x="1117806" y="16786619"/>
                <a:ext cx="0" cy="2681129"/>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709" name="Line 603">
                <a:extLst>
                  <a:ext uri="{FF2B5EF4-FFF2-40B4-BE49-F238E27FC236}">
                    <a16:creationId xmlns:a16="http://schemas.microsoft.com/office/drawing/2014/main" id="{36EE7C98-CF64-459B-8F12-7E460FDA1E9B}"/>
                  </a:ext>
                </a:extLst>
              </xdr:cNvPr>
              <xdr:cNvSpPr>
                <a:spLocks noChangeShapeType="1"/>
              </xdr:cNvSpPr>
            </xdr:nvSpPr>
            <xdr:spPr bwMode="auto">
              <a:xfrm>
                <a:off x="2307866" y="16776991"/>
                <a:ext cx="0" cy="26915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710" name="Line 604">
                <a:extLst>
                  <a:ext uri="{FF2B5EF4-FFF2-40B4-BE49-F238E27FC236}">
                    <a16:creationId xmlns:a16="http://schemas.microsoft.com/office/drawing/2014/main" id="{51FB2B54-118B-4458-84AA-09D71621C811}"/>
                  </a:ext>
                </a:extLst>
              </xdr:cNvPr>
              <xdr:cNvSpPr>
                <a:spLocks noChangeShapeType="1"/>
              </xdr:cNvSpPr>
            </xdr:nvSpPr>
            <xdr:spPr bwMode="auto">
              <a:xfrm>
                <a:off x="3502482" y="16776991"/>
                <a:ext cx="0" cy="26915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711" name="Line 605">
                <a:extLst>
                  <a:ext uri="{FF2B5EF4-FFF2-40B4-BE49-F238E27FC236}">
                    <a16:creationId xmlns:a16="http://schemas.microsoft.com/office/drawing/2014/main" id="{B7197ECB-3FF6-4051-8113-1E5283C2DC7C}"/>
                  </a:ext>
                </a:extLst>
              </xdr:cNvPr>
              <xdr:cNvSpPr>
                <a:spLocks noChangeShapeType="1"/>
              </xdr:cNvSpPr>
            </xdr:nvSpPr>
            <xdr:spPr bwMode="auto">
              <a:xfrm>
                <a:off x="4685951" y="16776991"/>
                <a:ext cx="0" cy="26915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712" name="Line 606">
                <a:extLst>
                  <a:ext uri="{FF2B5EF4-FFF2-40B4-BE49-F238E27FC236}">
                    <a16:creationId xmlns:a16="http://schemas.microsoft.com/office/drawing/2014/main" id="{C2179F84-A382-4EF9-B6CD-A9FB155412C6}"/>
                  </a:ext>
                </a:extLst>
              </xdr:cNvPr>
              <xdr:cNvSpPr>
                <a:spLocks noChangeShapeType="1"/>
              </xdr:cNvSpPr>
            </xdr:nvSpPr>
            <xdr:spPr bwMode="auto">
              <a:xfrm>
                <a:off x="5852734" y="16776991"/>
                <a:ext cx="0" cy="26915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713" name="Line 606">
                <a:extLst>
                  <a:ext uri="{FF2B5EF4-FFF2-40B4-BE49-F238E27FC236}">
                    <a16:creationId xmlns:a16="http://schemas.microsoft.com/office/drawing/2014/main" id="{92327C0E-A1D4-46DD-AA54-7D3420D181B1}"/>
                  </a:ext>
                </a:extLst>
              </xdr:cNvPr>
              <xdr:cNvSpPr>
                <a:spLocks noChangeShapeType="1"/>
              </xdr:cNvSpPr>
            </xdr:nvSpPr>
            <xdr:spPr bwMode="auto">
              <a:xfrm>
                <a:off x="7014707" y="16766381"/>
                <a:ext cx="0" cy="26915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714" name="Line 606">
                <a:extLst>
                  <a:ext uri="{FF2B5EF4-FFF2-40B4-BE49-F238E27FC236}">
                    <a16:creationId xmlns:a16="http://schemas.microsoft.com/office/drawing/2014/main" id="{93AEBC97-53FF-4E2E-A195-F9AE944C87E0}"/>
                  </a:ext>
                </a:extLst>
              </xdr:cNvPr>
              <xdr:cNvSpPr>
                <a:spLocks noChangeShapeType="1"/>
              </xdr:cNvSpPr>
            </xdr:nvSpPr>
            <xdr:spPr bwMode="auto">
              <a:xfrm>
                <a:off x="8188275" y="16776500"/>
                <a:ext cx="0" cy="26915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715" name="Line 606">
                <a:extLst>
                  <a:ext uri="{FF2B5EF4-FFF2-40B4-BE49-F238E27FC236}">
                    <a16:creationId xmlns:a16="http://schemas.microsoft.com/office/drawing/2014/main" id="{ADD122D7-0E0D-4016-8BAE-AEFFA34765F6}"/>
                  </a:ext>
                </a:extLst>
              </xdr:cNvPr>
              <xdr:cNvSpPr>
                <a:spLocks noChangeShapeType="1"/>
              </xdr:cNvSpPr>
            </xdr:nvSpPr>
            <xdr:spPr bwMode="auto">
              <a:xfrm>
                <a:off x="9360494" y="16766381"/>
                <a:ext cx="0" cy="26915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716" name="Line 606">
                <a:extLst>
                  <a:ext uri="{FF2B5EF4-FFF2-40B4-BE49-F238E27FC236}">
                    <a16:creationId xmlns:a16="http://schemas.microsoft.com/office/drawing/2014/main" id="{1A002F8A-9968-42FA-B1C3-5C4ADECAD396}"/>
                  </a:ext>
                </a:extLst>
              </xdr:cNvPr>
              <xdr:cNvSpPr>
                <a:spLocks noChangeShapeType="1"/>
              </xdr:cNvSpPr>
            </xdr:nvSpPr>
            <xdr:spPr bwMode="auto">
              <a:xfrm>
                <a:off x="11626866" y="16774007"/>
                <a:ext cx="0" cy="26915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717" name="Line 606">
                <a:extLst>
                  <a:ext uri="{FF2B5EF4-FFF2-40B4-BE49-F238E27FC236}">
                    <a16:creationId xmlns:a16="http://schemas.microsoft.com/office/drawing/2014/main" id="{93480CF4-EFA1-4662-BB72-69D84204B9D1}"/>
                  </a:ext>
                </a:extLst>
              </xdr:cNvPr>
              <xdr:cNvSpPr>
                <a:spLocks noChangeShapeType="1"/>
              </xdr:cNvSpPr>
            </xdr:nvSpPr>
            <xdr:spPr bwMode="auto">
              <a:xfrm>
                <a:off x="12617971" y="16772871"/>
                <a:ext cx="0" cy="269151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718" name="Line 606">
                <a:extLst>
                  <a:ext uri="{FF2B5EF4-FFF2-40B4-BE49-F238E27FC236}">
                    <a16:creationId xmlns:a16="http://schemas.microsoft.com/office/drawing/2014/main" id="{3274F1BB-7790-4C9E-94FF-0237FB3FF3EC}"/>
                  </a:ext>
                </a:extLst>
              </xdr:cNvPr>
              <xdr:cNvSpPr>
                <a:spLocks noChangeShapeType="1"/>
              </xdr:cNvSpPr>
            </xdr:nvSpPr>
            <xdr:spPr bwMode="auto">
              <a:xfrm>
                <a:off x="10525710" y="16775214"/>
                <a:ext cx="0" cy="269644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66098681" name="Group 483">
              <a:extLst>
                <a:ext uri="{FF2B5EF4-FFF2-40B4-BE49-F238E27FC236}">
                  <a16:creationId xmlns:a16="http://schemas.microsoft.com/office/drawing/2014/main" id="{F0B523A9-22B4-4344-97BC-D90DC2556ED7}"/>
                </a:ext>
              </a:extLst>
            </xdr:cNvPr>
            <xdr:cNvGrpSpPr>
              <a:grpSpLocks/>
            </xdr:cNvGrpSpPr>
          </xdr:nvGrpSpPr>
          <xdr:grpSpPr bwMode="auto">
            <a:xfrm>
              <a:off x="1085850" y="16525875"/>
              <a:ext cx="12287250" cy="2676525"/>
              <a:chOff x="1114193" y="16644691"/>
              <a:chExt cx="12149370" cy="2576960"/>
            </a:xfrm>
          </xdr:grpSpPr>
          <xdr:sp macro="" textlink="">
            <xdr:nvSpPr>
              <xdr:cNvPr id="66098682" name="Line 575">
                <a:extLst>
                  <a:ext uri="{FF2B5EF4-FFF2-40B4-BE49-F238E27FC236}">
                    <a16:creationId xmlns:a16="http://schemas.microsoft.com/office/drawing/2014/main" id="{94848908-FEA3-46C1-8923-B8D95FBD79CD}"/>
                  </a:ext>
                </a:extLst>
              </xdr:cNvPr>
              <xdr:cNvSpPr>
                <a:spLocks noChangeShapeType="1"/>
              </xdr:cNvSpPr>
            </xdr:nvSpPr>
            <xdr:spPr bwMode="auto">
              <a:xfrm>
                <a:off x="1135321" y="16644691"/>
                <a:ext cx="12128241"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683" name="Line 576">
                <a:extLst>
                  <a:ext uri="{FF2B5EF4-FFF2-40B4-BE49-F238E27FC236}">
                    <a16:creationId xmlns:a16="http://schemas.microsoft.com/office/drawing/2014/main" id="{20CD5B6E-37B9-4A41-AD71-74EE4AA14CF7}"/>
                  </a:ext>
                </a:extLst>
              </xdr:cNvPr>
              <xdr:cNvSpPr>
                <a:spLocks noChangeShapeType="1"/>
              </xdr:cNvSpPr>
            </xdr:nvSpPr>
            <xdr:spPr bwMode="auto">
              <a:xfrm>
                <a:off x="1125551" y="16753902"/>
                <a:ext cx="12138012"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8684" name="Line 577">
                <a:extLst>
                  <a:ext uri="{FF2B5EF4-FFF2-40B4-BE49-F238E27FC236}">
                    <a16:creationId xmlns:a16="http://schemas.microsoft.com/office/drawing/2014/main" id="{E942EE5D-8DE7-4FD9-996E-BF86FC179924}"/>
                  </a:ext>
                </a:extLst>
              </xdr:cNvPr>
              <xdr:cNvSpPr>
                <a:spLocks noChangeShapeType="1"/>
              </xdr:cNvSpPr>
            </xdr:nvSpPr>
            <xdr:spPr bwMode="auto">
              <a:xfrm>
                <a:off x="1145093" y="16850149"/>
                <a:ext cx="1211847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685" name="Line 578">
                <a:extLst>
                  <a:ext uri="{FF2B5EF4-FFF2-40B4-BE49-F238E27FC236}">
                    <a16:creationId xmlns:a16="http://schemas.microsoft.com/office/drawing/2014/main" id="{7C5C8E9D-A389-4CC2-9A42-094D74387411}"/>
                  </a:ext>
                </a:extLst>
              </xdr:cNvPr>
              <xdr:cNvSpPr>
                <a:spLocks noChangeShapeType="1"/>
              </xdr:cNvSpPr>
            </xdr:nvSpPr>
            <xdr:spPr bwMode="auto">
              <a:xfrm>
                <a:off x="1145093" y="16946579"/>
                <a:ext cx="12110532"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8686" name="Line 579">
                <a:extLst>
                  <a:ext uri="{FF2B5EF4-FFF2-40B4-BE49-F238E27FC236}">
                    <a16:creationId xmlns:a16="http://schemas.microsoft.com/office/drawing/2014/main" id="{2D97D010-A5AE-45CC-88AE-D09AEC7A05BC}"/>
                  </a:ext>
                </a:extLst>
              </xdr:cNvPr>
              <xdr:cNvSpPr>
                <a:spLocks noChangeShapeType="1"/>
              </xdr:cNvSpPr>
            </xdr:nvSpPr>
            <xdr:spPr bwMode="auto">
              <a:xfrm>
                <a:off x="1125551" y="17032589"/>
                <a:ext cx="1213007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687" name="Line 580">
                <a:extLst>
                  <a:ext uri="{FF2B5EF4-FFF2-40B4-BE49-F238E27FC236}">
                    <a16:creationId xmlns:a16="http://schemas.microsoft.com/office/drawing/2014/main" id="{1EC3A093-2B1E-416D-A675-6B4659084980}"/>
                  </a:ext>
                </a:extLst>
              </xdr:cNvPr>
              <xdr:cNvSpPr>
                <a:spLocks noChangeShapeType="1"/>
              </xdr:cNvSpPr>
            </xdr:nvSpPr>
            <xdr:spPr bwMode="auto">
              <a:xfrm>
                <a:off x="1145093" y="17131761"/>
                <a:ext cx="12102595"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8688" name="Line 581">
                <a:extLst>
                  <a:ext uri="{FF2B5EF4-FFF2-40B4-BE49-F238E27FC236}">
                    <a16:creationId xmlns:a16="http://schemas.microsoft.com/office/drawing/2014/main" id="{4416F04D-1B60-487B-BF5A-6EC8471EA65A}"/>
                  </a:ext>
                </a:extLst>
              </xdr:cNvPr>
              <xdr:cNvSpPr>
                <a:spLocks noChangeShapeType="1"/>
              </xdr:cNvSpPr>
            </xdr:nvSpPr>
            <xdr:spPr bwMode="auto">
              <a:xfrm>
                <a:off x="1125551" y="17243974"/>
                <a:ext cx="12130074"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689" name="Line 582">
                <a:extLst>
                  <a:ext uri="{FF2B5EF4-FFF2-40B4-BE49-F238E27FC236}">
                    <a16:creationId xmlns:a16="http://schemas.microsoft.com/office/drawing/2014/main" id="{8EF5C84A-6C31-4476-A3AA-A6AE284C5D82}"/>
                  </a:ext>
                </a:extLst>
              </xdr:cNvPr>
              <xdr:cNvSpPr>
                <a:spLocks noChangeShapeType="1"/>
              </xdr:cNvSpPr>
            </xdr:nvSpPr>
            <xdr:spPr bwMode="auto">
              <a:xfrm>
                <a:off x="1135321" y="17349749"/>
                <a:ext cx="12120303"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8690" name="Line 583">
                <a:extLst>
                  <a:ext uri="{FF2B5EF4-FFF2-40B4-BE49-F238E27FC236}">
                    <a16:creationId xmlns:a16="http://schemas.microsoft.com/office/drawing/2014/main" id="{A070D097-9DEA-4CC6-81E5-1B45D82AFE4A}"/>
                  </a:ext>
                </a:extLst>
              </xdr:cNvPr>
              <xdr:cNvSpPr>
                <a:spLocks noChangeShapeType="1"/>
              </xdr:cNvSpPr>
            </xdr:nvSpPr>
            <xdr:spPr bwMode="auto">
              <a:xfrm>
                <a:off x="1145093" y="17458698"/>
                <a:ext cx="1211053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691" name="Line 584">
                <a:extLst>
                  <a:ext uri="{FF2B5EF4-FFF2-40B4-BE49-F238E27FC236}">
                    <a16:creationId xmlns:a16="http://schemas.microsoft.com/office/drawing/2014/main" id="{132ACE21-D592-4BA7-8149-9454CCF72DC9}"/>
                  </a:ext>
                </a:extLst>
              </xdr:cNvPr>
              <xdr:cNvSpPr>
                <a:spLocks noChangeShapeType="1"/>
              </xdr:cNvSpPr>
            </xdr:nvSpPr>
            <xdr:spPr bwMode="auto">
              <a:xfrm>
                <a:off x="1154455" y="17561295"/>
                <a:ext cx="1210117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8692" name="Line 585">
                <a:extLst>
                  <a:ext uri="{FF2B5EF4-FFF2-40B4-BE49-F238E27FC236}">
                    <a16:creationId xmlns:a16="http://schemas.microsoft.com/office/drawing/2014/main" id="{98614BF7-239F-4B44-9CB4-0B93913F718A}"/>
                  </a:ext>
                </a:extLst>
              </xdr:cNvPr>
              <xdr:cNvSpPr>
                <a:spLocks noChangeShapeType="1"/>
              </xdr:cNvSpPr>
            </xdr:nvSpPr>
            <xdr:spPr bwMode="auto">
              <a:xfrm>
                <a:off x="1145093" y="17672430"/>
                <a:ext cx="1211053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693" name="Line 586">
                <a:extLst>
                  <a:ext uri="{FF2B5EF4-FFF2-40B4-BE49-F238E27FC236}">
                    <a16:creationId xmlns:a16="http://schemas.microsoft.com/office/drawing/2014/main" id="{B9A125D1-5C8D-41F8-A44F-73F289EC4E32}"/>
                  </a:ext>
                </a:extLst>
              </xdr:cNvPr>
              <xdr:cNvSpPr>
                <a:spLocks noChangeShapeType="1"/>
              </xdr:cNvSpPr>
            </xdr:nvSpPr>
            <xdr:spPr bwMode="auto">
              <a:xfrm>
                <a:off x="1145093" y="17784577"/>
                <a:ext cx="12102595"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8694" name="Line 587">
                <a:extLst>
                  <a:ext uri="{FF2B5EF4-FFF2-40B4-BE49-F238E27FC236}">
                    <a16:creationId xmlns:a16="http://schemas.microsoft.com/office/drawing/2014/main" id="{2E5F504E-396A-45F7-A37D-9DAB3DED1897}"/>
                  </a:ext>
                </a:extLst>
              </xdr:cNvPr>
              <xdr:cNvSpPr>
                <a:spLocks noChangeShapeType="1"/>
              </xdr:cNvSpPr>
            </xdr:nvSpPr>
            <xdr:spPr bwMode="auto">
              <a:xfrm>
                <a:off x="1135321" y="17896342"/>
                <a:ext cx="1212030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695" name="Line 588">
                <a:extLst>
                  <a:ext uri="{FF2B5EF4-FFF2-40B4-BE49-F238E27FC236}">
                    <a16:creationId xmlns:a16="http://schemas.microsoft.com/office/drawing/2014/main" id="{B45DEA73-F1C7-4AF1-84CC-F708239EBFEA}"/>
                  </a:ext>
                </a:extLst>
              </xdr:cNvPr>
              <xdr:cNvSpPr>
                <a:spLocks noChangeShapeType="1"/>
              </xdr:cNvSpPr>
            </xdr:nvSpPr>
            <xdr:spPr bwMode="auto">
              <a:xfrm>
                <a:off x="1114193" y="18012180"/>
                <a:ext cx="12149370"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8696" name="Line 589">
                <a:extLst>
                  <a:ext uri="{FF2B5EF4-FFF2-40B4-BE49-F238E27FC236}">
                    <a16:creationId xmlns:a16="http://schemas.microsoft.com/office/drawing/2014/main" id="{D48A9B35-DE94-4F2D-853A-5302D9EB5D48}"/>
                  </a:ext>
                </a:extLst>
              </xdr:cNvPr>
              <xdr:cNvSpPr>
                <a:spLocks noChangeShapeType="1"/>
              </xdr:cNvSpPr>
            </xdr:nvSpPr>
            <xdr:spPr bwMode="auto">
              <a:xfrm>
                <a:off x="1135321" y="18121129"/>
                <a:ext cx="1212030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697" name="Line 590">
                <a:extLst>
                  <a:ext uri="{FF2B5EF4-FFF2-40B4-BE49-F238E27FC236}">
                    <a16:creationId xmlns:a16="http://schemas.microsoft.com/office/drawing/2014/main" id="{E12D8D7D-F139-4D41-A397-386022CB7FDA}"/>
                  </a:ext>
                </a:extLst>
              </xdr:cNvPr>
              <xdr:cNvSpPr>
                <a:spLocks noChangeShapeType="1"/>
              </xdr:cNvSpPr>
            </xdr:nvSpPr>
            <xdr:spPr bwMode="auto">
              <a:xfrm>
                <a:off x="1135321" y="18233342"/>
                <a:ext cx="12120303"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8698" name="Line 591">
                <a:extLst>
                  <a:ext uri="{FF2B5EF4-FFF2-40B4-BE49-F238E27FC236}">
                    <a16:creationId xmlns:a16="http://schemas.microsoft.com/office/drawing/2014/main" id="{78A6D171-979F-4007-B958-AF5EE09C3134}"/>
                  </a:ext>
                </a:extLst>
              </xdr:cNvPr>
              <xdr:cNvSpPr>
                <a:spLocks noChangeShapeType="1"/>
              </xdr:cNvSpPr>
            </xdr:nvSpPr>
            <xdr:spPr bwMode="auto">
              <a:xfrm>
                <a:off x="1135321" y="18348733"/>
                <a:ext cx="1212030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699" name="Line 592">
                <a:extLst>
                  <a:ext uri="{FF2B5EF4-FFF2-40B4-BE49-F238E27FC236}">
                    <a16:creationId xmlns:a16="http://schemas.microsoft.com/office/drawing/2014/main" id="{5268844B-8309-4507-8029-65A151CD637A}"/>
                  </a:ext>
                </a:extLst>
              </xdr:cNvPr>
              <xdr:cNvSpPr>
                <a:spLocks noChangeShapeType="1"/>
              </xdr:cNvSpPr>
            </xdr:nvSpPr>
            <xdr:spPr bwMode="auto">
              <a:xfrm>
                <a:off x="1145093" y="18464123"/>
                <a:ext cx="12110532"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8700" name="Line 593">
                <a:extLst>
                  <a:ext uri="{FF2B5EF4-FFF2-40B4-BE49-F238E27FC236}">
                    <a16:creationId xmlns:a16="http://schemas.microsoft.com/office/drawing/2014/main" id="{BBED5860-9DD9-4A1E-8198-5FBF3502E6D2}"/>
                  </a:ext>
                </a:extLst>
              </xdr:cNvPr>
              <xdr:cNvSpPr>
                <a:spLocks noChangeShapeType="1"/>
              </xdr:cNvSpPr>
            </xdr:nvSpPr>
            <xdr:spPr bwMode="auto">
              <a:xfrm>
                <a:off x="1135322" y="18560280"/>
                <a:ext cx="12120303"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701" name="Line 594">
                <a:extLst>
                  <a:ext uri="{FF2B5EF4-FFF2-40B4-BE49-F238E27FC236}">
                    <a16:creationId xmlns:a16="http://schemas.microsoft.com/office/drawing/2014/main" id="{123D586A-A1E4-48DD-81FB-BCB9FDC46135}"/>
                  </a:ext>
                </a:extLst>
              </xdr:cNvPr>
              <xdr:cNvSpPr>
                <a:spLocks noChangeShapeType="1"/>
              </xdr:cNvSpPr>
            </xdr:nvSpPr>
            <xdr:spPr bwMode="auto">
              <a:xfrm>
                <a:off x="1145093" y="18666054"/>
                <a:ext cx="12110532"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8702" name="Line 595">
                <a:extLst>
                  <a:ext uri="{FF2B5EF4-FFF2-40B4-BE49-F238E27FC236}">
                    <a16:creationId xmlns:a16="http://schemas.microsoft.com/office/drawing/2014/main" id="{E7AE1E2A-98FF-4CE5-9FE0-2E7A58054093}"/>
                  </a:ext>
                </a:extLst>
              </xdr:cNvPr>
              <xdr:cNvSpPr>
                <a:spLocks noChangeShapeType="1"/>
              </xdr:cNvSpPr>
            </xdr:nvSpPr>
            <xdr:spPr bwMode="auto">
              <a:xfrm>
                <a:off x="1135322" y="18781445"/>
                <a:ext cx="1210442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703" name="Line 596">
                <a:extLst>
                  <a:ext uri="{FF2B5EF4-FFF2-40B4-BE49-F238E27FC236}">
                    <a16:creationId xmlns:a16="http://schemas.microsoft.com/office/drawing/2014/main" id="{7548AF7A-1512-408B-BBA8-27A51F87CF78}"/>
                  </a:ext>
                </a:extLst>
              </xdr:cNvPr>
              <xdr:cNvSpPr>
                <a:spLocks noChangeShapeType="1"/>
              </xdr:cNvSpPr>
            </xdr:nvSpPr>
            <xdr:spPr bwMode="auto">
              <a:xfrm>
                <a:off x="1145093" y="18887217"/>
                <a:ext cx="12110532"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8704" name="Line 597">
                <a:extLst>
                  <a:ext uri="{FF2B5EF4-FFF2-40B4-BE49-F238E27FC236}">
                    <a16:creationId xmlns:a16="http://schemas.microsoft.com/office/drawing/2014/main" id="{E701610F-07A2-4FEE-B95F-87EC65038F35}"/>
                  </a:ext>
                </a:extLst>
              </xdr:cNvPr>
              <xdr:cNvSpPr>
                <a:spLocks noChangeShapeType="1"/>
              </xdr:cNvSpPr>
            </xdr:nvSpPr>
            <xdr:spPr bwMode="auto">
              <a:xfrm>
                <a:off x="1135322" y="19001547"/>
                <a:ext cx="1211236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98705" name="Line 598">
                <a:extLst>
                  <a:ext uri="{FF2B5EF4-FFF2-40B4-BE49-F238E27FC236}">
                    <a16:creationId xmlns:a16="http://schemas.microsoft.com/office/drawing/2014/main" id="{C533114F-1EFD-404B-B1D3-591B523576E2}"/>
                  </a:ext>
                </a:extLst>
              </xdr:cNvPr>
              <xdr:cNvSpPr>
                <a:spLocks noChangeShapeType="1"/>
              </xdr:cNvSpPr>
            </xdr:nvSpPr>
            <xdr:spPr bwMode="auto">
              <a:xfrm>
                <a:off x="1135322" y="19106263"/>
                <a:ext cx="12112366" cy="0"/>
              </a:xfrm>
              <a:prstGeom prst="line">
                <a:avLst/>
              </a:prstGeom>
              <a:noFill/>
              <a:ln w="9525">
                <a:solidFill>
                  <a:srgbClr val="808080"/>
                </a:solidFill>
                <a:prstDash val="dash"/>
                <a:round/>
                <a:headEnd/>
                <a:tailEnd/>
              </a:ln>
              <a:extLst>
                <a:ext uri="{909E8E84-426E-40DD-AFC4-6F175D3DCCD1}">
                  <a14:hiddenFill xmlns:a14="http://schemas.microsoft.com/office/drawing/2010/main">
                    <a:noFill/>
                  </a14:hiddenFill>
                </a:ext>
              </a:extLst>
            </xdr:spPr>
          </xdr:sp>
          <xdr:sp macro="" textlink="">
            <xdr:nvSpPr>
              <xdr:cNvPr id="66098706" name="Line 602">
                <a:extLst>
                  <a:ext uri="{FF2B5EF4-FFF2-40B4-BE49-F238E27FC236}">
                    <a16:creationId xmlns:a16="http://schemas.microsoft.com/office/drawing/2014/main" id="{7FB20608-E819-4ED8-9701-67FB44C26681}"/>
                  </a:ext>
                </a:extLst>
              </xdr:cNvPr>
              <xdr:cNvSpPr>
                <a:spLocks noChangeShapeType="1"/>
              </xdr:cNvSpPr>
            </xdr:nvSpPr>
            <xdr:spPr bwMode="auto">
              <a:xfrm>
                <a:off x="1135323" y="19221651"/>
                <a:ext cx="12128240" cy="0"/>
              </a:xfrm>
              <a:prstGeom prst="line">
                <a:avLst/>
              </a:prstGeom>
              <a:noFill/>
              <a:ln w="31750">
                <a:solidFill>
                  <a:srgbClr val="000000"/>
                </a:solidFill>
                <a:round/>
                <a:headEnd/>
                <a:tailEnd/>
              </a:ln>
              <a:extLst>
                <a:ext uri="{909E8E84-426E-40DD-AFC4-6F175D3DCCD1}">
                  <a14:hiddenFill xmlns:a14="http://schemas.microsoft.com/office/drawing/2010/main">
                    <a:noFill/>
                  </a14:hiddenFill>
                </a:ext>
              </a:extLst>
            </xdr:spPr>
          </xdr:sp>
        </xdr:grpSp>
      </xdr:grpSp>
    </xdr:grpSp>
    <xdr:clientData/>
  </xdr:twoCellAnchor>
  <xdr:twoCellAnchor>
    <xdr:from>
      <xdr:col>30</xdr:col>
      <xdr:colOff>468936</xdr:colOff>
      <xdr:row>96</xdr:row>
      <xdr:rowOff>28770</xdr:rowOff>
    </xdr:from>
    <xdr:to>
      <xdr:col>32</xdr:col>
      <xdr:colOff>181180</xdr:colOff>
      <xdr:row>101</xdr:row>
      <xdr:rowOff>855</xdr:rowOff>
    </xdr:to>
    <xdr:sp macro="" textlink="Pacing!C45">
      <xdr:nvSpPr>
        <xdr:cNvPr id="223" name="Text Box 951">
          <a:extLst>
            <a:ext uri="{FF2B5EF4-FFF2-40B4-BE49-F238E27FC236}">
              <a16:creationId xmlns:a16="http://schemas.microsoft.com/office/drawing/2014/main" id="{7BBC1F96-6218-4BF1-888A-0666271C1572}"/>
            </a:ext>
          </a:extLst>
        </xdr:cNvPr>
        <xdr:cNvSpPr txBox="1">
          <a:spLocks noChangeArrowheads="1" noTextEdit="1"/>
        </xdr:cNvSpPr>
      </xdr:nvSpPr>
      <xdr:spPr bwMode="auto">
        <a:xfrm>
          <a:off x="11953365" y="17255413"/>
          <a:ext cx="1127386" cy="788513"/>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5C80AB11-E342-4720-A4A6-C314134B17BC}" type="TxLink">
            <a:rPr lang="en-US" sz="1000" b="0" i="0" u="none" strike="noStrike" baseline="0">
              <a:solidFill>
                <a:srgbClr val="000000"/>
              </a:solidFill>
              <a:latin typeface="Arial"/>
              <a:cs typeface="Arial"/>
            </a:rPr>
            <a:pPr algn="ctr" rtl="0">
              <a:defRPr sz="1000"/>
            </a:pPr>
            <a:t>Snoqualmie Trail</a:t>
          </a:fld>
          <a:endParaRPr lang="en-US" sz="1000" b="0" i="0" u="none" strike="noStrike" baseline="0">
            <a:solidFill>
              <a:srgbClr val="000000"/>
            </a:solidFill>
            <a:latin typeface="Arial"/>
            <a:cs typeface="Arial"/>
          </a:endParaRPr>
        </a:p>
      </xdr:txBody>
    </xdr:sp>
    <xdr:clientData/>
  </xdr:twoCellAnchor>
  <xdr:twoCellAnchor>
    <xdr:from>
      <xdr:col>26</xdr:col>
      <xdr:colOff>351734</xdr:colOff>
      <xdr:row>93</xdr:row>
      <xdr:rowOff>114755</xdr:rowOff>
    </xdr:from>
    <xdr:to>
      <xdr:col>30</xdr:col>
      <xdr:colOff>563675</xdr:colOff>
      <xdr:row>95</xdr:row>
      <xdr:rowOff>105512</xdr:rowOff>
    </xdr:to>
    <xdr:sp macro="" textlink="Pacing!C44">
      <xdr:nvSpPr>
        <xdr:cNvPr id="410" name="Text Box 1276">
          <a:extLst>
            <a:ext uri="{FF2B5EF4-FFF2-40B4-BE49-F238E27FC236}">
              <a16:creationId xmlns:a16="http://schemas.microsoft.com/office/drawing/2014/main" id="{955A3FEA-A426-444B-B775-19A3D2AF778B}"/>
            </a:ext>
          </a:extLst>
        </xdr:cNvPr>
        <xdr:cNvSpPr txBox="1">
          <a:spLocks noChangeArrowheads="1" noTextEdit="1"/>
        </xdr:cNvSpPr>
      </xdr:nvSpPr>
      <xdr:spPr bwMode="auto">
        <a:xfrm>
          <a:off x="10475448" y="16851541"/>
          <a:ext cx="1572656" cy="317328"/>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B07AD3CE-7182-47EF-A3EA-2C46395E5077}" type="TxLink">
            <a:rPr lang="en-US" sz="1000" b="0" i="0" u="none" strike="noStrike" baseline="0">
              <a:solidFill>
                <a:srgbClr val="000000"/>
              </a:solidFill>
              <a:latin typeface="Arial"/>
              <a:cs typeface="Arial"/>
            </a:rPr>
            <a:pPr algn="ctr" rtl="0">
              <a:defRPr sz="1000"/>
            </a:pPr>
            <a:t>Snoqualmie Trail</a:t>
          </a:fld>
          <a:endParaRPr lang="en-US" sz="1000" b="0" i="0" u="none" strike="noStrike" baseline="0">
            <a:solidFill>
              <a:srgbClr val="000000"/>
            </a:solidFill>
            <a:latin typeface="Arial"/>
            <a:cs typeface="Arial"/>
          </a:endParaRPr>
        </a:p>
      </xdr:txBody>
    </xdr:sp>
    <xdr:clientData/>
  </xdr:twoCellAnchor>
  <xdr:twoCellAnchor>
    <xdr:from>
      <xdr:col>3</xdr:col>
      <xdr:colOff>28575</xdr:colOff>
      <xdr:row>93</xdr:row>
      <xdr:rowOff>104775</xdr:rowOff>
    </xdr:from>
    <xdr:to>
      <xdr:col>26</xdr:col>
      <xdr:colOff>266700</xdr:colOff>
      <xdr:row>95</xdr:row>
      <xdr:rowOff>114300</xdr:rowOff>
    </xdr:to>
    <xdr:grpSp>
      <xdr:nvGrpSpPr>
        <xdr:cNvPr id="66098672" name="Group 457">
          <a:extLst>
            <a:ext uri="{FF2B5EF4-FFF2-40B4-BE49-F238E27FC236}">
              <a16:creationId xmlns:a16="http://schemas.microsoft.com/office/drawing/2014/main" id="{E403A805-8848-49EB-B3F7-013446EE40E0}"/>
            </a:ext>
          </a:extLst>
        </xdr:cNvPr>
        <xdr:cNvGrpSpPr>
          <a:grpSpLocks/>
        </xdr:cNvGrpSpPr>
      </xdr:nvGrpSpPr>
      <xdr:grpSpPr bwMode="auto">
        <a:xfrm>
          <a:off x="1157968" y="16841561"/>
          <a:ext cx="9232446" cy="336096"/>
          <a:chOff x="1164584" y="2680788"/>
          <a:chExt cx="5904124" cy="401727"/>
        </a:xfrm>
      </xdr:grpSpPr>
      <xdr:sp macro="" textlink="Pacing!C39">
        <xdr:nvSpPr>
          <xdr:cNvPr id="523" name="Text Box 926">
            <a:extLst>
              <a:ext uri="{FF2B5EF4-FFF2-40B4-BE49-F238E27FC236}">
                <a16:creationId xmlns:a16="http://schemas.microsoft.com/office/drawing/2014/main" id="{ED9B5DEF-7EAA-45C5-9A3E-C977B62946A2}"/>
              </a:ext>
            </a:extLst>
          </xdr:cNvPr>
          <xdr:cNvSpPr txBox="1">
            <a:spLocks noChangeArrowheads="1" noTextEdit="1"/>
          </xdr:cNvSpPr>
        </xdr:nvSpPr>
        <xdr:spPr bwMode="auto">
          <a:xfrm>
            <a:off x="1164584" y="2680788"/>
            <a:ext cx="1119122" cy="39024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09DB08B0-78F1-4F15-A245-E49F711137FF}" type="TxLink">
              <a:rPr lang="en-US" sz="1000" b="0" i="0" u="none" strike="noStrike" baseline="0">
                <a:solidFill>
                  <a:srgbClr val="000000"/>
                </a:solidFill>
                <a:latin typeface="Arial"/>
                <a:cs typeface="Arial"/>
              </a:rPr>
              <a:pPr algn="ctr" rtl="0">
                <a:defRPr sz="1000"/>
              </a:pPr>
              <a:t>John Wayne Trail</a:t>
            </a:fld>
            <a:endParaRPr lang="en-US" sz="1000" b="0" i="0" u="none" strike="noStrike" baseline="0">
              <a:solidFill>
                <a:srgbClr val="000000"/>
              </a:solidFill>
              <a:latin typeface="Arial"/>
              <a:cs typeface="Arial"/>
            </a:endParaRPr>
          </a:p>
        </xdr:txBody>
      </xdr:sp>
      <xdr:sp macro="" textlink="Pacing!C40">
        <xdr:nvSpPr>
          <xdr:cNvPr id="524" name="Text Box 1247">
            <a:extLst>
              <a:ext uri="{FF2B5EF4-FFF2-40B4-BE49-F238E27FC236}">
                <a16:creationId xmlns:a16="http://schemas.microsoft.com/office/drawing/2014/main" id="{86240E10-A8A9-47F2-A5E3-3CC33DC6AE22}"/>
              </a:ext>
            </a:extLst>
          </xdr:cNvPr>
          <xdr:cNvSpPr txBox="1">
            <a:spLocks noChangeArrowheads="1" noTextEdit="1"/>
          </xdr:cNvSpPr>
        </xdr:nvSpPr>
        <xdr:spPr bwMode="auto">
          <a:xfrm>
            <a:off x="2332100" y="2680788"/>
            <a:ext cx="1179615" cy="401727"/>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8FF38B5C-AF3E-442A-9AFB-C3A592030722}" type="TxLink">
              <a:rPr lang="en-US" sz="1000" b="0" i="0" u="none" strike="noStrike" baseline="0">
                <a:solidFill>
                  <a:srgbClr val="000000"/>
                </a:solidFill>
                <a:latin typeface="Arial"/>
                <a:cs typeface="Arial"/>
              </a:rPr>
              <a:pPr algn="ctr" rtl="0">
                <a:defRPr sz="1000"/>
              </a:pPr>
              <a:t>John Wayne Trail</a:t>
            </a:fld>
            <a:endParaRPr lang="en-US" sz="1000" b="0" i="0" u="none" strike="noStrike" baseline="0">
              <a:solidFill>
                <a:srgbClr val="000000"/>
              </a:solidFill>
              <a:latin typeface="Arial"/>
              <a:cs typeface="Arial"/>
            </a:endParaRPr>
          </a:p>
        </xdr:txBody>
      </xdr:sp>
      <xdr:sp macro="" textlink="Pacing!C42">
        <xdr:nvSpPr>
          <xdr:cNvPr id="525" name="Text Box 1249">
            <a:extLst>
              <a:ext uri="{FF2B5EF4-FFF2-40B4-BE49-F238E27FC236}">
                <a16:creationId xmlns:a16="http://schemas.microsoft.com/office/drawing/2014/main" id="{423E5469-0817-4C5A-B443-273D7CB61A22}"/>
              </a:ext>
            </a:extLst>
          </xdr:cNvPr>
          <xdr:cNvSpPr txBox="1">
            <a:spLocks noChangeArrowheads="1" noTextEdit="1"/>
          </xdr:cNvSpPr>
        </xdr:nvSpPr>
        <xdr:spPr bwMode="auto">
          <a:xfrm>
            <a:off x="4745774" y="2680788"/>
            <a:ext cx="1155418" cy="39024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24C96E40-40E4-473B-9ED8-995DF853541B}" type="TxLink">
              <a:rPr lang="en-US" sz="1000" b="0" i="0" u="none" strike="noStrike" baseline="0">
                <a:solidFill>
                  <a:srgbClr val="000000"/>
                </a:solidFill>
                <a:latin typeface="Arial"/>
                <a:cs typeface="Arial"/>
              </a:rPr>
              <a:pPr algn="ctr" rtl="0">
                <a:defRPr sz="1000"/>
              </a:pPr>
              <a:t>Snoqualmie Trail</a:t>
            </a:fld>
            <a:endParaRPr lang="en-US" sz="1000" b="0" i="0" u="none" strike="noStrike" baseline="0">
              <a:solidFill>
                <a:srgbClr val="000000"/>
              </a:solidFill>
              <a:latin typeface="Arial"/>
              <a:cs typeface="Arial"/>
            </a:endParaRPr>
          </a:p>
        </xdr:txBody>
      </xdr:sp>
      <xdr:sp macro="" textlink="Pacing!C43">
        <xdr:nvSpPr>
          <xdr:cNvPr id="526" name="Text Box 1250">
            <a:extLst>
              <a:ext uri="{FF2B5EF4-FFF2-40B4-BE49-F238E27FC236}">
                <a16:creationId xmlns:a16="http://schemas.microsoft.com/office/drawing/2014/main" id="{0D65EC5B-0F58-45E5-8485-649E17EB14E7}"/>
              </a:ext>
            </a:extLst>
          </xdr:cNvPr>
          <xdr:cNvSpPr txBox="1">
            <a:spLocks noChangeArrowheads="1" noTextEdit="1"/>
          </xdr:cNvSpPr>
        </xdr:nvSpPr>
        <xdr:spPr bwMode="auto">
          <a:xfrm>
            <a:off x="5949586" y="2680788"/>
            <a:ext cx="1119122" cy="39024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03EF1D82-08D7-4F3E-80A3-101A4F315E65}" type="TxLink">
              <a:rPr lang="en-US" sz="1000" b="0" i="0" u="none" strike="noStrike" baseline="0">
                <a:solidFill>
                  <a:srgbClr val="000000"/>
                </a:solidFill>
                <a:latin typeface="Arial"/>
                <a:cs typeface="Arial"/>
              </a:rPr>
              <a:pPr algn="ctr" rtl="0">
                <a:defRPr sz="1000"/>
              </a:pPr>
              <a:t>Snoqualmie Trail</a:t>
            </a:fld>
            <a:endParaRPr lang="en-US" sz="1000" b="0" i="0" u="none" strike="noStrike" baseline="0">
              <a:solidFill>
                <a:srgbClr val="000000"/>
              </a:solidFill>
              <a:latin typeface="Arial"/>
              <a:cs typeface="Arial"/>
            </a:endParaRPr>
          </a:p>
        </xdr:txBody>
      </xdr:sp>
      <xdr:sp macro="" textlink="Pacing!C41">
        <xdr:nvSpPr>
          <xdr:cNvPr id="527" name="Text Box 1248">
            <a:extLst>
              <a:ext uri="{FF2B5EF4-FFF2-40B4-BE49-F238E27FC236}">
                <a16:creationId xmlns:a16="http://schemas.microsoft.com/office/drawing/2014/main" id="{9B71D705-3E5B-4A4A-9364-40E72A9CADB3}"/>
              </a:ext>
            </a:extLst>
          </xdr:cNvPr>
          <xdr:cNvSpPr txBox="1">
            <a:spLocks noChangeArrowheads="1" noTextEdit="1"/>
          </xdr:cNvSpPr>
        </xdr:nvSpPr>
        <xdr:spPr bwMode="auto">
          <a:xfrm>
            <a:off x="3572208" y="2680788"/>
            <a:ext cx="1119122" cy="390249"/>
          </a:xfrm>
          <a:prstGeom prst="rect">
            <a:avLst/>
          </a:prstGeom>
          <a:solidFill>
            <a:srgbClr val="FFFFFF">
              <a:alpha val="92000"/>
            </a:srgbClr>
          </a:solidFill>
          <a:ln w="9525">
            <a:solidFill>
              <a:srgbClr val="000000"/>
            </a:solidFill>
            <a:miter lim="800000"/>
            <a:headEnd/>
            <a:tailEnd/>
          </a:ln>
        </xdr:spPr>
        <xdr:txBody>
          <a:bodyPr vertOverflow="clip" wrap="square" lIns="0" tIns="0" rIns="0" bIns="0" anchor="ctr" upright="1"/>
          <a:lstStyle/>
          <a:p>
            <a:pPr algn="ctr" rtl="0">
              <a:defRPr sz="1000"/>
            </a:pPr>
            <a:fld id="{A32E6D30-547C-4DF1-8914-E390A190E43C}" type="TxLink">
              <a:rPr lang="en-US" sz="1000" b="0" i="0" u="none" strike="noStrike" baseline="0">
                <a:solidFill>
                  <a:srgbClr val="000000"/>
                </a:solidFill>
                <a:latin typeface="Arial"/>
                <a:cs typeface="Arial"/>
              </a:rPr>
              <a:pPr algn="ctr" rtl="0">
                <a:defRPr sz="1000"/>
              </a:pPr>
              <a:t>Snoqualmie Trail</a:t>
            </a:fld>
            <a:endParaRPr lang="en-US" sz="1000" b="0" i="0" u="none" strike="noStrike" baseline="0">
              <a:solidFill>
                <a:srgbClr val="000000"/>
              </a:solidFill>
              <a:latin typeface="Arial"/>
              <a:cs typeface="Arial"/>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43</xdr:row>
      <xdr:rowOff>0</xdr:rowOff>
    </xdr:from>
    <xdr:to>
      <xdr:col>81</xdr:col>
      <xdr:colOff>295275</xdr:colOff>
      <xdr:row>43</xdr:row>
      <xdr:rowOff>0</xdr:rowOff>
    </xdr:to>
    <xdr:graphicFrame macro="">
      <xdr:nvGraphicFramePr>
        <xdr:cNvPr id="66083952" name="Chart 1535">
          <a:extLst>
            <a:ext uri="{FF2B5EF4-FFF2-40B4-BE49-F238E27FC236}">
              <a16:creationId xmlns:a16="http://schemas.microsoft.com/office/drawing/2014/main" id="{C138DEB3-8C24-4B16-AB16-C77B1411FF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xdr:col>
      <xdr:colOff>0</xdr:colOff>
      <xdr:row>43</xdr:row>
      <xdr:rowOff>0</xdr:rowOff>
    </xdr:from>
    <xdr:to>
      <xdr:col>81</xdr:col>
      <xdr:colOff>304800</xdr:colOff>
      <xdr:row>43</xdr:row>
      <xdr:rowOff>0</xdr:rowOff>
    </xdr:to>
    <xdr:graphicFrame macro="">
      <xdr:nvGraphicFramePr>
        <xdr:cNvPr id="66083953" name="Chart 1621">
          <a:extLst>
            <a:ext uri="{FF2B5EF4-FFF2-40B4-BE49-F238E27FC236}">
              <a16:creationId xmlns:a16="http://schemas.microsoft.com/office/drawing/2014/main" id="{84F872D0-FD40-4054-BF21-1997C93116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228600</xdr:colOff>
      <xdr:row>43</xdr:row>
      <xdr:rowOff>0</xdr:rowOff>
    </xdr:from>
    <xdr:to>
      <xdr:col>81</xdr:col>
      <xdr:colOff>266700</xdr:colOff>
      <xdr:row>43</xdr:row>
      <xdr:rowOff>0</xdr:rowOff>
    </xdr:to>
    <xdr:graphicFrame macro="">
      <xdr:nvGraphicFramePr>
        <xdr:cNvPr id="66083954" name="Chart 1694">
          <a:extLst>
            <a:ext uri="{FF2B5EF4-FFF2-40B4-BE49-F238E27FC236}">
              <a16:creationId xmlns:a16="http://schemas.microsoft.com/office/drawing/2014/main" id="{85466E29-A14A-431F-8104-693A3E4FAE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xdr:from>
      <xdr:col>0</xdr:col>
      <xdr:colOff>228600</xdr:colOff>
      <xdr:row>43</xdr:row>
      <xdr:rowOff>0</xdr:rowOff>
    </xdr:from>
    <xdr:to>
      <xdr:col>81</xdr:col>
      <xdr:colOff>276225</xdr:colOff>
      <xdr:row>43</xdr:row>
      <xdr:rowOff>0</xdr:rowOff>
    </xdr:to>
    <xdr:graphicFrame macro="">
      <xdr:nvGraphicFramePr>
        <xdr:cNvPr id="66083955" name="Chart 1780">
          <a:extLst>
            <a:ext uri="{FF2B5EF4-FFF2-40B4-BE49-F238E27FC236}">
              <a16:creationId xmlns:a16="http://schemas.microsoft.com/office/drawing/2014/main" id="{43B9A281-4F01-44E2-800B-DBECBF2A95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43</xdr:row>
      <xdr:rowOff>0</xdr:rowOff>
    </xdr:from>
    <xdr:to>
      <xdr:col>81</xdr:col>
      <xdr:colOff>295275</xdr:colOff>
      <xdr:row>43</xdr:row>
      <xdr:rowOff>0</xdr:rowOff>
    </xdr:to>
    <xdr:graphicFrame macro="">
      <xdr:nvGraphicFramePr>
        <xdr:cNvPr id="66083956" name="Chart 1853">
          <a:extLst>
            <a:ext uri="{FF2B5EF4-FFF2-40B4-BE49-F238E27FC236}">
              <a16:creationId xmlns:a16="http://schemas.microsoft.com/office/drawing/2014/main" id="{7E722A4A-BACC-4049-BF4F-EADED69802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1</xdr:col>
      <xdr:colOff>0</xdr:colOff>
      <xdr:row>43</xdr:row>
      <xdr:rowOff>0</xdr:rowOff>
    </xdr:from>
    <xdr:to>
      <xdr:col>81</xdr:col>
      <xdr:colOff>304800</xdr:colOff>
      <xdr:row>43</xdr:row>
      <xdr:rowOff>0</xdr:rowOff>
    </xdr:to>
    <xdr:graphicFrame macro="">
      <xdr:nvGraphicFramePr>
        <xdr:cNvPr id="66083957" name="Chart 1939">
          <a:extLst>
            <a:ext uri="{FF2B5EF4-FFF2-40B4-BE49-F238E27FC236}">
              <a16:creationId xmlns:a16="http://schemas.microsoft.com/office/drawing/2014/main" id="{E60E9135-E480-4641-8DA3-38ECCB5A94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228600</xdr:colOff>
      <xdr:row>43</xdr:row>
      <xdr:rowOff>0</xdr:rowOff>
    </xdr:from>
    <xdr:to>
      <xdr:col>81</xdr:col>
      <xdr:colOff>266700</xdr:colOff>
      <xdr:row>43</xdr:row>
      <xdr:rowOff>0</xdr:rowOff>
    </xdr:to>
    <xdr:graphicFrame macro="">
      <xdr:nvGraphicFramePr>
        <xdr:cNvPr id="66083958" name="Chart 2012">
          <a:extLst>
            <a:ext uri="{FF2B5EF4-FFF2-40B4-BE49-F238E27FC236}">
              <a16:creationId xmlns:a16="http://schemas.microsoft.com/office/drawing/2014/main" id="{90B57AE8-B07C-46C0-BE2E-94BB55001D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twoCellAnchor>
  <xdr:twoCellAnchor>
    <xdr:from>
      <xdr:col>0</xdr:col>
      <xdr:colOff>228600</xdr:colOff>
      <xdr:row>43</xdr:row>
      <xdr:rowOff>0</xdr:rowOff>
    </xdr:from>
    <xdr:to>
      <xdr:col>81</xdr:col>
      <xdr:colOff>276225</xdr:colOff>
      <xdr:row>43</xdr:row>
      <xdr:rowOff>0</xdr:rowOff>
    </xdr:to>
    <xdr:graphicFrame macro="">
      <xdr:nvGraphicFramePr>
        <xdr:cNvPr id="66083959" name="Chart 2098">
          <a:extLst>
            <a:ext uri="{FF2B5EF4-FFF2-40B4-BE49-F238E27FC236}">
              <a16:creationId xmlns:a16="http://schemas.microsoft.com/office/drawing/2014/main" id="{2465C8A1-3031-4960-9B31-1A9C91CA71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219075</xdr:colOff>
      <xdr:row>43</xdr:row>
      <xdr:rowOff>0</xdr:rowOff>
    </xdr:from>
    <xdr:to>
      <xdr:col>81</xdr:col>
      <xdr:colOff>257175</xdr:colOff>
      <xdr:row>43</xdr:row>
      <xdr:rowOff>0</xdr:rowOff>
    </xdr:to>
    <xdr:graphicFrame macro="">
      <xdr:nvGraphicFramePr>
        <xdr:cNvPr id="66083960" name="Chart 2171">
          <a:extLst>
            <a:ext uri="{FF2B5EF4-FFF2-40B4-BE49-F238E27FC236}">
              <a16:creationId xmlns:a16="http://schemas.microsoft.com/office/drawing/2014/main" id="{2B8935F2-5046-4DE2-AF0F-5C62F9B090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twoCellAnchor>
  <xdr:twoCellAnchor>
    <xdr:from>
      <xdr:col>0</xdr:col>
      <xdr:colOff>219075</xdr:colOff>
      <xdr:row>43</xdr:row>
      <xdr:rowOff>0</xdr:rowOff>
    </xdr:from>
    <xdr:to>
      <xdr:col>81</xdr:col>
      <xdr:colOff>266700</xdr:colOff>
      <xdr:row>43</xdr:row>
      <xdr:rowOff>0</xdr:rowOff>
    </xdr:to>
    <xdr:graphicFrame macro="">
      <xdr:nvGraphicFramePr>
        <xdr:cNvPr id="66083961" name="Chart 2257">
          <a:extLst>
            <a:ext uri="{FF2B5EF4-FFF2-40B4-BE49-F238E27FC236}">
              <a16:creationId xmlns:a16="http://schemas.microsoft.com/office/drawing/2014/main" id="{432DEFA9-6411-42D9-8E5B-331E70B74F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190500</xdr:colOff>
      <xdr:row>43</xdr:row>
      <xdr:rowOff>0</xdr:rowOff>
    </xdr:from>
    <xdr:to>
      <xdr:col>81</xdr:col>
      <xdr:colOff>228600</xdr:colOff>
      <xdr:row>43</xdr:row>
      <xdr:rowOff>0</xdr:rowOff>
    </xdr:to>
    <xdr:graphicFrame macro="">
      <xdr:nvGraphicFramePr>
        <xdr:cNvPr id="66083962" name="Chart 2330">
          <a:extLst>
            <a:ext uri="{FF2B5EF4-FFF2-40B4-BE49-F238E27FC236}">
              <a16:creationId xmlns:a16="http://schemas.microsoft.com/office/drawing/2014/main" id="{EF78B7F1-7BDD-4CDF-B45A-3310837D86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twoCellAnchor>
  <xdr:twoCellAnchor>
    <xdr:from>
      <xdr:col>0</xdr:col>
      <xdr:colOff>190500</xdr:colOff>
      <xdr:row>43</xdr:row>
      <xdr:rowOff>0</xdr:rowOff>
    </xdr:from>
    <xdr:to>
      <xdr:col>81</xdr:col>
      <xdr:colOff>238125</xdr:colOff>
      <xdr:row>43</xdr:row>
      <xdr:rowOff>0</xdr:rowOff>
    </xdr:to>
    <xdr:graphicFrame macro="">
      <xdr:nvGraphicFramePr>
        <xdr:cNvPr id="66083963" name="Chart 2416">
          <a:extLst>
            <a:ext uri="{FF2B5EF4-FFF2-40B4-BE49-F238E27FC236}">
              <a16:creationId xmlns:a16="http://schemas.microsoft.com/office/drawing/2014/main" id="{8A03934B-7EF1-417F-865B-1C7121CB7C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219075</xdr:colOff>
      <xdr:row>43</xdr:row>
      <xdr:rowOff>0</xdr:rowOff>
    </xdr:from>
    <xdr:to>
      <xdr:col>81</xdr:col>
      <xdr:colOff>257175</xdr:colOff>
      <xdr:row>43</xdr:row>
      <xdr:rowOff>0</xdr:rowOff>
    </xdr:to>
    <xdr:graphicFrame macro="">
      <xdr:nvGraphicFramePr>
        <xdr:cNvPr id="66083964" name="Chart 2489">
          <a:extLst>
            <a:ext uri="{FF2B5EF4-FFF2-40B4-BE49-F238E27FC236}">
              <a16:creationId xmlns:a16="http://schemas.microsoft.com/office/drawing/2014/main" id="{3DEF5143-162F-4D4D-B083-FC229E6F8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fLocksWithSheet="0"/>
  </xdr:twoCellAnchor>
  <xdr:twoCellAnchor>
    <xdr:from>
      <xdr:col>0</xdr:col>
      <xdr:colOff>219075</xdr:colOff>
      <xdr:row>43</xdr:row>
      <xdr:rowOff>0</xdr:rowOff>
    </xdr:from>
    <xdr:to>
      <xdr:col>81</xdr:col>
      <xdr:colOff>266700</xdr:colOff>
      <xdr:row>43</xdr:row>
      <xdr:rowOff>0</xdr:rowOff>
    </xdr:to>
    <xdr:graphicFrame macro="">
      <xdr:nvGraphicFramePr>
        <xdr:cNvPr id="66083965" name="Chart 2575">
          <a:extLst>
            <a:ext uri="{FF2B5EF4-FFF2-40B4-BE49-F238E27FC236}">
              <a16:creationId xmlns:a16="http://schemas.microsoft.com/office/drawing/2014/main" id="{3A071958-D3B1-47AD-97A6-D4C5FCD120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190500</xdr:colOff>
      <xdr:row>43</xdr:row>
      <xdr:rowOff>0</xdr:rowOff>
    </xdr:from>
    <xdr:to>
      <xdr:col>81</xdr:col>
      <xdr:colOff>228600</xdr:colOff>
      <xdr:row>43</xdr:row>
      <xdr:rowOff>0</xdr:rowOff>
    </xdr:to>
    <xdr:graphicFrame macro="">
      <xdr:nvGraphicFramePr>
        <xdr:cNvPr id="66083966" name="Chart 2648">
          <a:extLst>
            <a:ext uri="{FF2B5EF4-FFF2-40B4-BE49-F238E27FC236}">
              <a16:creationId xmlns:a16="http://schemas.microsoft.com/office/drawing/2014/main" id="{51D34A5B-B838-480F-A848-12C93A4E04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fLocksWithSheet="0"/>
  </xdr:twoCellAnchor>
  <xdr:twoCellAnchor>
    <xdr:from>
      <xdr:col>0</xdr:col>
      <xdr:colOff>190500</xdr:colOff>
      <xdr:row>43</xdr:row>
      <xdr:rowOff>0</xdr:rowOff>
    </xdr:from>
    <xdr:to>
      <xdr:col>81</xdr:col>
      <xdr:colOff>238125</xdr:colOff>
      <xdr:row>43</xdr:row>
      <xdr:rowOff>0</xdr:rowOff>
    </xdr:to>
    <xdr:graphicFrame macro="">
      <xdr:nvGraphicFramePr>
        <xdr:cNvPr id="66083967" name="Chart 2734">
          <a:extLst>
            <a:ext uri="{FF2B5EF4-FFF2-40B4-BE49-F238E27FC236}">
              <a16:creationId xmlns:a16="http://schemas.microsoft.com/office/drawing/2014/main" id="{8E148D9C-95C9-40C3-AA4D-C3AEA82C51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228600</xdr:colOff>
      <xdr:row>3</xdr:row>
      <xdr:rowOff>0</xdr:rowOff>
    </xdr:from>
    <xdr:to>
      <xdr:col>76</xdr:col>
      <xdr:colOff>476250</xdr:colOff>
      <xdr:row>37</xdr:row>
      <xdr:rowOff>95250</xdr:rowOff>
    </xdr:to>
    <xdr:graphicFrame macro="">
      <xdr:nvGraphicFramePr>
        <xdr:cNvPr id="66083968" name="Chart 2809">
          <a:extLst>
            <a:ext uri="{FF2B5EF4-FFF2-40B4-BE49-F238E27FC236}">
              <a16:creationId xmlns:a16="http://schemas.microsoft.com/office/drawing/2014/main" id="{64ED7386-A9CD-4DD1-9E34-D4196E9A3D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209550</xdr:colOff>
      <xdr:row>4</xdr:row>
      <xdr:rowOff>57150</xdr:rowOff>
    </xdr:from>
    <xdr:to>
      <xdr:col>76</xdr:col>
      <xdr:colOff>342900</xdr:colOff>
      <xdr:row>37</xdr:row>
      <xdr:rowOff>133350</xdr:rowOff>
    </xdr:to>
    <xdr:grpSp>
      <xdr:nvGrpSpPr>
        <xdr:cNvPr id="66083969" name="Group 3003">
          <a:extLst>
            <a:ext uri="{FF2B5EF4-FFF2-40B4-BE49-F238E27FC236}">
              <a16:creationId xmlns:a16="http://schemas.microsoft.com/office/drawing/2014/main" id="{9E288645-3FB9-4E1D-84A5-8F6F21960460}"/>
            </a:ext>
          </a:extLst>
        </xdr:cNvPr>
        <xdr:cNvGrpSpPr>
          <a:grpSpLocks/>
        </xdr:cNvGrpSpPr>
      </xdr:nvGrpSpPr>
      <xdr:grpSpPr bwMode="auto">
        <a:xfrm>
          <a:off x="1090613" y="1485900"/>
          <a:ext cx="45948600" cy="5576888"/>
          <a:chOff x="101" y="887"/>
          <a:chExt cx="4776" cy="569"/>
        </a:xfrm>
      </xdr:grpSpPr>
      <xdr:grpSp>
        <xdr:nvGrpSpPr>
          <xdr:cNvPr id="66083970" name="Group 2986">
            <a:extLst>
              <a:ext uri="{FF2B5EF4-FFF2-40B4-BE49-F238E27FC236}">
                <a16:creationId xmlns:a16="http://schemas.microsoft.com/office/drawing/2014/main" id="{D76DA579-4275-4062-BDFC-AC8A966E173F}"/>
              </a:ext>
            </a:extLst>
          </xdr:cNvPr>
          <xdr:cNvGrpSpPr>
            <a:grpSpLocks/>
          </xdr:cNvGrpSpPr>
        </xdr:nvGrpSpPr>
        <xdr:grpSpPr bwMode="auto">
          <a:xfrm>
            <a:off x="104" y="887"/>
            <a:ext cx="4697" cy="534"/>
            <a:chOff x="103" y="123"/>
            <a:chExt cx="4716" cy="1185"/>
          </a:xfrm>
        </xdr:grpSpPr>
        <xdr:sp macro="" textlink="">
          <xdr:nvSpPr>
            <xdr:cNvPr id="66084028" name="Line 2812">
              <a:extLst>
                <a:ext uri="{FF2B5EF4-FFF2-40B4-BE49-F238E27FC236}">
                  <a16:creationId xmlns:a16="http://schemas.microsoft.com/office/drawing/2014/main" id="{F2B6445D-5213-4966-89B3-154E0636D3A9}"/>
                </a:ext>
              </a:extLst>
            </xdr:cNvPr>
            <xdr:cNvSpPr>
              <a:spLocks noChangeShapeType="1"/>
            </xdr:cNvSpPr>
          </xdr:nvSpPr>
          <xdr:spPr bwMode="auto">
            <a:xfrm>
              <a:off x="103" y="123"/>
              <a:ext cx="0" cy="1185"/>
            </a:xfrm>
            <a:prstGeom prst="line">
              <a:avLst/>
            </a:prstGeom>
            <a:noFill/>
            <a:ln w="444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84029" name="Line 2813">
              <a:extLst>
                <a:ext uri="{FF2B5EF4-FFF2-40B4-BE49-F238E27FC236}">
                  <a16:creationId xmlns:a16="http://schemas.microsoft.com/office/drawing/2014/main" id="{D3B7EF8B-F97C-4839-8E4D-2DB866A21B9F}"/>
                </a:ext>
              </a:extLst>
            </xdr:cNvPr>
            <xdr:cNvSpPr>
              <a:spLocks noChangeShapeType="1"/>
            </xdr:cNvSpPr>
          </xdr:nvSpPr>
          <xdr:spPr bwMode="auto">
            <a:xfrm>
              <a:off x="4819" y="123"/>
              <a:ext cx="0" cy="1185"/>
            </a:xfrm>
            <a:prstGeom prst="line">
              <a:avLst/>
            </a:prstGeom>
            <a:noFill/>
            <a:ln w="444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84030" name="Line 2829">
              <a:extLst>
                <a:ext uri="{FF2B5EF4-FFF2-40B4-BE49-F238E27FC236}">
                  <a16:creationId xmlns:a16="http://schemas.microsoft.com/office/drawing/2014/main" id="{05784985-D936-4EDC-919F-541DEF830CF2}"/>
                </a:ext>
              </a:extLst>
            </xdr:cNvPr>
            <xdr:cNvSpPr>
              <a:spLocks noChangeShapeType="1"/>
            </xdr:cNvSpPr>
          </xdr:nvSpPr>
          <xdr:spPr bwMode="auto">
            <a:xfrm>
              <a:off x="1004" y="126"/>
              <a:ext cx="0" cy="1177"/>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84031" name="Line 2830">
              <a:extLst>
                <a:ext uri="{FF2B5EF4-FFF2-40B4-BE49-F238E27FC236}">
                  <a16:creationId xmlns:a16="http://schemas.microsoft.com/office/drawing/2014/main" id="{BD6F6075-CDC9-4F38-B896-6CC775305DCE}"/>
                </a:ext>
              </a:extLst>
            </xdr:cNvPr>
            <xdr:cNvSpPr>
              <a:spLocks noChangeShapeType="1"/>
            </xdr:cNvSpPr>
          </xdr:nvSpPr>
          <xdr:spPr bwMode="auto">
            <a:xfrm>
              <a:off x="2805" y="125"/>
              <a:ext cx="0" cy="1178"/>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84032" name="Line 2831">
              <a:extLst>
                <a:ext uri="{FF2B5EF4-FFF2-40B4-BE49-F238E27FC236}">
                  <a16:creationId xmlns:a16="http://schemas.microsoft.com/office/drawing/2014/main" id="{F07FF5C7-B11C-4B01-A457-BD4B04263917}"/>
                </a:ext>
              </a:extLst>
            </xdr:cNvPr>
            <xdr:cNvSpPr>
              <a:spLocks noChangeShapeType="1"/>
            </xdr:cNvSpPr>
          </xdr:nvSpPr>
          <xdr:spPr bwMode="auto">
            <a:xfrm>
              <a:off x="1907" y="126"/>
              <a:ext cx="0" cy="1177"/>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84033" name="Line 2832">
              <a:extLst>
                <a:ext uri="{FF2B5EF4-FFF2-40B4-BE49-F238E27FC236}">
                  <a16:creationId xmlns:a16="http://schemas.microsoft.com/office/drawing/2014/main" id="{64768096-AA4F-43B1-B330-6185FDE9ACA7}"/>
                </a:ext>
              </a:extLst>
            </xdr:cNvPr>
            <xdr:cNvSpPr>
              <a:spLocks noChangeShapeType="1"/>
            </xdr:cNvSpPr>
          </xdr:nvSpPr>
          <xdr:spPr bwMode="auto">
            <a:xfrm>
              <a:off x="3706" y="126"/>
              <a:ext cx="0" cy="1178"/>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84034" name="Line 2834">
              <a:extLst>
                <a:ext uri="{FF2B5EF4-FFF2-40B4-BE49-F238E27FC236}">
                  <a16:creationId xmlns:a16="http://schemas.microsoft.com/office/drawing/2014/main" id="{48FBFCB9-66F4-47C3-857F-70B1E96013D7}"/>
                </a:ext>
              </a:extLst>
            </xdr:cNvPr>
            <xdr:cNvSpPr>
              <a:spLocks noChangeShapeType="1"/>
            </xdr:cNvSpPr>
          </xdr:nvSpPr>
          <xdr:spPr bwMode="auto">
            <a:xfrm>
              <a:off x="282"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84035" name="Line 2835">
              <a:extLst>
                <a:ext uri="{FF2B5EF4-FFF2-40B4-BE49-F238E27FC236}">
                  <a16:creationId xmlns:a16="http://schemas.microsoft.com/office/drawing/2014/main" id="{1F5992EC-B716-46DD-95CC-ADA280E85B5B}"/>
                </a:ext>
              </a:extLst>
            </xdr:cNvPr>
            <xdr:cNvSpPr>
              <a:spLocks noChangeShapeType="1"/>
            </xdr:cNvSpPr>
          </xdr:nvSpPr>
          <xdr:spPr bwMode="auto">
            <a:xfrm>
              <a:off x="462"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84036" name="Line 2836">
              <a:extLst>
                <a:ext uri="{FF2B5EF4-FFF2-40B4-BE49-F238E27FC236}">
                  <a16:creationId xmlns:a16="http://schemas.microsoft.com/office/drawing/2014/main" id="{89D71CDF-8BB3-4EE0-8107-97CC18269E0B}"/>
                </a:ext>
              </a:extLst>
            </xdr:cNvPr>
            <xdr:cNvSpPr>
              <a:spLocks noChangeShapeType="1"/>
            </xdr:cNvSpPr>
          </xdr:nvSpPr>
          <xdr:spPr bwMode="auto">
            <a:xfrm>
              <a:off x="644"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84037" name="Line 2837">
              <a:extLst>
                <a:ext uri="{FF2B5EF4-FFF2-40B4-BE49-F238E27FC236}">
                  <a16:creationId xmlns:a16="http://schemas.microsoft.com/office/drawing/2014/main" id="{D39C19A6-D96B-46D6-A0AB-101C00CE9242}"/>
                </a:ext>
              </a:extLst>
            </xdr:cNvPr>
            <xdr:cNvSpPr>
              <a:spLocks noChangeShapeType="1"/>
            </xdr:cNvSpPr>
          </xdr:nvSpPr>
          <xdr:spPr bwMode="auto">
            <a:xfrm>
              <a:off x="821"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84038" name="Line 2838">
              <a:extLst>
                <a:ext uri="{FF2B5EF4-FFF2-40B4-BE49-F238E27FC236}">
                  <a16:creationId xmlns:a16="http://schemas.microsoft.com/office/drawing/2014/main" id="{D3F08B16-E073-4789-8C65-3C4E5F6D1D93}"/>
                </a:ext>
              </a:extLst>
            </xdr:cNvPr>
            <xdr:cNvSpPr>
              <a:spLocks noChangeShapeType="1"/>
            </xdr:cNvSpPr>
          </xdr:nvSpPr>
          <xdr:spPr bwMode="auto">
            <a:xfrm>
              <a:off x="1184"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84039" name="Line 2839">
              <a:extLst>
                <a:ext uri="{FF2B5EF4-FFF2-40B4-BE49-F238E27FC236}">
                  <a16:creationId xmlns:a16="http://schemas.microsoft.com/office/drawing/2014/main" id="{883AF418-4B56-4BC0-B553-3E767D96B55E}"/>
                </a:ext>
              </a:extLst>
            </xdr:cNvPr>
            <xdr:cNvSpPr>
              <a:spLocks noChangeShapeType="1"/>
            </xdr:cNvSpPr>
          </xdr:nvSpPr>
          <xdr:spPr bwMode="auto">
            <a:xfrm>
              <a:off x="1362"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84040" name="Line 2840">
              <a:extLst>
                <a:ext uri="{FF2B5EF4-FFF2-40B4-BE49-F238E27FC236}">
                  <a16:creationId xmlns:a16="http://schemas.microsoft.com/office/drawing/2014/main" id="{4420F48F-3654-44E8-98EE-E8FD7F9C4E13}"/>
                </a:ext>
              </a:extLst>
            </xdr:cNvPr>
            <xdr:cNvSpPr>
              <a:spLocks noChangeShapeType="1"/>
            </xdr:cNvSpPr>
          </xdr:nvSpPr>
          <xdr:spPr bwMode="auto">
            <a:xfrm>
              <a:off x="1547"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84041" name="Line 2841">
              <a:extLst>
                <a:ext uri="{FF2B5EF4-FFF2-40B4-BE49-F238E27FC236}">
                  <a16:creationId xmlns:a16="http://schemas.microsoft.com/office/drawing/2014/main" id="{9C0F36AA-4AA1-4E2D-AD4E-685B0454C952}"/>
                </a:ext>
              </a:extLst>
            </xdr:cNvPr>
            <xdr:cNvSpPr>
              <a:spLocks noChangeShapeType="1"/>
            </xdr:cNvSpPr>
          </xdr:nvSpPr>
          <xdr:spPr bwMode="auto">
            <a:xfrm>
              <a:off x="1720"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84042" name="Line 2842">
              <a:extLst>
                <a:ext uri="{FF2B5EF4-FFF2-40B4-BE49-F238E27FC236}">
                  <a16:creationId xmlns:a16="http://schemas.microsoft.com/office/drawing/2014/main" id="{EF22119F-84EC-4EC9-A04F-8E2FC753AA6E}"/>
                </a:ext>
              </a:extLst>
            </xdr:cNvPr>
            <xdr:cNvSpPr>
              <a:spLocks noChangeShapeType="1"/>
            </xdr:cNvSpPr>
          </xdr:nvSpPr>
          <xdr:spPr bwMode="auto">
            <a:xfrm>
              <a:off x="2085"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84043" name="Line 2843">
              <a:extLst>
                <a:ext uri="{FF2B5EF4-FFF2-40B4-BE49-F238E27FC236}">
                  <a16:creationId xmlns:a16="http://schemas.microsoft.com/office/drawing/2014/main" id="{A43C0A7E-59D6-49C1-AF2A-E253CD0B5E73}"/>
                </a:ext>
              </a:extLst>
            </xdr:cNvPr>
            <xdr:cNvSpPr>
              <a:spLocks noChangeShapeType="1"/>
            </xdr:cNvSpPr>
          </xdr:nvSpPr>
          <xdr:spPr bwMode="auto">
            <a:xfrm>
              <a:off x="2263"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84044" name="Line 2844">
              <a:extLst>
                <a:ext uri="{FF2B5EF4-FFF2-40B4-BE49-F238E27FC236}">
                  <a16:creationId xmlns:a16="http://schemas.microsoft.com/office/drawing/2014/main" id="{81E1CA40-EB53-4453-9100-4F1623EF854B}"/>
                </a:ext>
              </a:extLst>
            </xdr:cNvPr>
            <xdr:cNvSpPr>
              <a:spLocks noChangeShapeType="1"/>
            </xdr:cNvSpPr>
          </xdr:nvSpPr>
          <xdr:spPr bwMode="auto">
            <a:xfrm>
              <a:off x="2447"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84045" name="Line 2845">
              <a:extLst>
                <a:ext uri="{FF2B5EF4-FFF2-40B4-BE49-F238E27FC236}">
                  <a16:creationId xmlns:a16="http://schemas.microsoft.com/office/drawing/2014/main" id="{D6F6F618-9955-4041-9E40-8CD6A338CABC}"/>
                </a:ext>
              </a:extLst>
            </xdr:cNvPr>
            <xdr:cNvSpPr>
              <a:spLocks noChangeShapeType="1"/>
            </xdr:cNvSpPr>
          </xdr:nvSpPr>
          <xdr:spPr bwMode="auto">
            <a:xfrm>
              <a:off x="2622"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84046" name="Line 2846">
              <a:extLst>
                <a:ext uri="{FF2B5EF4-FFF2-40B4-BE49-F238E27FC236}">
                  <a16:creationId xmlns:a16="http://schemas.microsoft.com/office/drawing/2014/main" id="{A5314506-81C2-4D91-8910-D1D50C89AEF7}"/>
                </a:ext>
              </a:extLst>
            </xdr:cNvPr>
            <xdr:cNvSpPr>
              <a:spLocks noChangeShapeType="1"/>
            </xdr:cNvSpPr>
          </xdr:nvSpPr>
          <xdr:spPr bwMode="auto">
            <a:xfrm>
              <a:off x="2984"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84047" name="Line 2847">
              <a:extLst>
                <a:ext uri="{FF2B5EF4-FFF2-40B4-BE49-F238E27FC236}">
                  <a16:creationId xmlns:a16="http://schemas.microsoft.com/office/drawing/2014/main" id="{DC92A2E3-74E3-4C87-B6A9-AB497695FB06}"/>
                </a:ext>
              </a:extLst>
            </xdr:cNvPr>
            <xdr:cNvSpPr>
              <a:spLocks noChangeShapeType="1"/>
            </xdr:cNvSpPr>
          </xdr:nvSpPr>
          <xdr:spPr bwMode="auto">
            <a:xfrm>
              <a:off x="3163"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84048" name="Line 2848">
              <a:extLst>
                <a:ext uri="{FF2B5EF4-FFF2-40B4-BE49-F238E27FC236}">
                  <a16:creationId xmlns:a16="http://schemas.microsoft.com/office/drawing/2014/main" id="{E6189A40-635A-4833-8987-99EDD228A03C}"/>
                </a:ext>
              </a:extLst>
            </xdr:cNvPr>
            <xdr:cNvSpPr>
              <a:spLocks noChangeShapeType="1"/>
            </xdr:cNvSpPr>
          </xdr:nvSpPr>
          <xdr:spPr bwMode="auto">
            <a:xfrm>
              <a:off x="3346"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84049" name="Line 2849">
              <a:extLst>
                <a:ext uri="{FF2B5EF4-FFF2-40B4-BE49-F238E27FC236}">
                  <a16:creationId xmlns:a16="http://schemas.microsoft.com/office/drawing/2014/main" id="{CC34E92C-EDEE-4BC3-86DA-D9346BE8CBA9}"/>
                </a:ext>
              </a:extLst>
            </xdr:cNvPr>
            <xdr:cNvSpPr>
              <a:spLocks noChangeShapeType="1"/>
            </xdr:cNvSpPr>
          </xdr:nvSpPr>
          <xdr:spPr bwMode="auto">
            <a:xfrm>
              <a:off x="3521"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84050" name="Line 2850">
              <a:extLst>
                <a:ext uri="{FF2B5EF4-FFF2-40B4-BE49-F238E27FC236}">
                  <a16:creationId xmlns:a16="http://schemas.microsoft.com/office/drawing/2014/main" id="{D2157F97-FFE5-449B-965D-A50320C21CD2}"/>
                </a:ext>
              </a:extLst>
            </xdr:cNvPr>
            <xdr:cNvSpPr>
              <a:spLocks noChangeShapeType="1"/>
            </xdr:cNvSpPr>
          </xdr:nvSpPr>
          <xdr:spPr bwMode="auto">
            <a:xfrm>
              <a:off x="3886"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84051" name="Line 2851">
              <a:extLst>
                <a:ext uri="{FF2B5EF4-FFF2-40B4-BE49-F238E27FC236}">
                  <a16:creationId xmlns:a16="http://schemas.microsoft.com/office/drawing/2014/main" id="{DA8D39AC-3B61-495B-A423-0D8B7394950F}"/>
                </a:ext>
              </a:extLst>
            </xdr:cNvPr>
            <xdr:cNvSpPr>
              <a:spLocks noChangeShapeType="1"/>
            </xdr:cNvSpPr>
          </xdr:nvSpPr>
          <xdr:spPr bwMode="auto">
            <a:xfrm>
              <a:off x="4062"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84052" name="Line 2852">
              <a:extLst>
                <a:ext uri="{FF2B5EF4-FFF2-40B4-BE49-F238E27FC236}">
                  <a16:creationId xmlns:a16="http://schemas.microsoft.com/office/drawing/2014/main" id="{56E34F63-8019-4B67-BFF7-B5C9AAEB2885}"/>
                </a:ext>
              </a:extLst>
            </xdr:cNvPr>
            <xdr:cNvSpPr>
              <a:spLocks noChangeShapeType="1"/>
            </xdr:cNvSpPr>
          </xdr:nvSpPr>
          <xdr:spPr bwMode="auto">
            <a:xfrm>
              <a:off x="4248"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84053" name="Line 2853">
              <a:extLst>
                <a:ext uri="{FF2B5EF4-FFF2-40B4-BE49-F238E27FC236}">
                  <a16:creationId xmlns:a16="http://schemas.microsoft.com/office/drawing/2014/main" id="{ADCC3705-A6D5-47BB-A8DE-318547A53F6B}"/>
                </a:ext>
              </a:extLst>
            </xdr:cNvPr>
            <xdr:cNvSpPr>
              <a:spLocks noChangeShapeType="1"/>
            </xdr:cNvSpPr>
          </xdr:nvSpPr>
          <xdr:spPr bwMode="auto">
            <a:xfrm>
              <a:off x="4421"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84054" name="Line 2854">
              <a:extLst>
                <a:ext uri="{FF2B5EF4-FFF2-40B4-BE49-F238E27FC236}">
                  <a16:creationId xmlns:a16="http://schemas.microsoft.com/office/drawing/2014/main" id="{56DEB16C-7DA5-40B5-BBEA-BAEE25095867}"/>
                </a:ext>
              </a:extLst>
            </xdr:cNvPr>
            <xdr:cNvSpPr>
              <a:spLocks noChangeShapeType="1"/>
            </xdr:cNvSpPr>
          </xdr:nvSpPr>
          <xdr:spPr bwMode="auto">
            <a:xfrm>
              <a:off x="4781"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84055" name="Line 2855">
              <a:extLst>
                <a:ext uri="{FF2B5EF4-FFF2-40B4-BE49-F238E27FC236}">
                  <a16:creationId xmlns:a16="http://schemas.microsoft.com/office/drawing/2014/main" id="{F16C6BE6-39B5-4B77-B8FB-8A2C899F87EF}"/>
                </a:ext>
              </a:extLst>
            </xdr:cNvPr>
            <xdr:cNvSpPr>
              <a:spLocks noChangeShapeType="1"/>
            </xdr:cNvSpPr>
          </xdr:nvSpPr>
          <xdr:spPr bwMode="auto">
            <a:xfrm>
              <a:off x="4606" y="126"/>
              <a:ext cx="0" cy="117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nvGrpSpPr>
          <xdr:cNvPr id="66083971" name="Group 3002">
            <a:extLst>
              <a:ext uri="{FF2B5EF4-FFF2-40B4-BE49-F238E27FC236}">
                <a16:creationId xmlns:a16="http://schemas.microsoft.com/office/drawing/2014/main" id="{552615D4-B2E7-4BE7-804F-C44874A7FBB4}"/>
              </a:ext>
            </a:extLst>
          </xdr:cNvPr>
          <xdr:cNvGrpSpPr>
            <a:grpSpLocks/>
          </xdr:cNvGrpSpPr>
        </xdr:nvGrpSpPr>
        <xdr:grpSpPr bwMode="auto">
          <a:xfrm>
            <a:off x="101" y="889"/>
            <a:ext cx="4776" cy="567"/>
            <a:chOff x="101" y="889"/>
            <a:chExt cx="4776" cy="567"/>
          </a:xfrm>
        </xdr:grpSpPr>
        <xdr:grpSp>
          <xdr:nvGrpSpPr>
            <xdr:cNvPr id="66083972" name="Group 2999">
              <a:extLst>
                <a:ext uri="{FF2B5EF4-FFF2-40B4-BE49-F238E27FC236}">
                  <a16:creationId xmlns:a16="http://schemas.microsoft.com/office/drawing/2014/main" id="{0F284D97-BEA6-4FAA-A4EB-71988B856F4B}"/>
                </a:ext>
              </a:extLst>
            </xdr:cNvPr>
            <xdr:cNvGrpSpPr>
              <a:grpSpLocks/>
            </xdr:cNvGrpSpPr>
          </xdr:nvGrpSpPr>
          <xdr:grpSpPr bwMode="auto">
            <a:xfrm>
              <a:off x="101" y="1421"/>
              <a:ext cx="4776" cy="35"/>
              <a:chOff x="101" y="1421"/>
              <a:chExt cx="4776" cy="35"/>
            </a:xfrm>
          </xdr:grpSpPr>
          <xdr:sp macro="" textlink="">
            <xdr:nvSpPr>
              <xdr:cNvPr id="18187" name="Text Box 2827">
                <a:extLst>
                  <a:ext uri="{FF2B5EF4-FFF2-40B4-BE49-F238E27FC236}">
                    <a16:creationId xmlns:a16="http://schemas.microsoft.com/office/drawing/2014/main" id="{67767286-6EE9-485F-9793-EDB9969FD389}"/>
                  </a:ext>
                </a:extLst>
              </xdr:cNvPr>
              <xdr:cNvSpPr txBox="1">
                <a:spLocks noChangeArrowheads="1"/>
              </xdr:cNvSpPr>
            </xdr:nvSpPr>
            <xdr:spPr bwMode="auto">
              <a:xfrm>
                <a:off x="268" y="1421"/>
                <a:ext cx="35" cy="26"/>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1</a:t>
                </a:r>
              </a:p>
            </xdr:txBody>
          </xdr:sp>
          <xdr:sp macro="" textlink="">
            <xdr:nvSpPr>
              <xdr:cNvPr id="18216" name="Text Box 2856">
                <a:extLst>
                  <a:ext uri="{FF2B5EF4-FFF2-40B4-BE49-F238E27FC236}">
                    <a16:creationId xmlns:a16="http://schemas.microsoft.com/office/drawing/2014/main" id="{6FEDC084-E5DD-4FC9-B799-F788A2F06FE1}"/>
                  </a:ext>
                </a:extLst>
              </xdr:cNvPr>
              <xdr:cNvSpPr txBox="1">
                <a:spLocks noChangeArrowheads="1"/>
              </xdr:cNvSpPr>
            </xdr:nvSpPr>
            <xdr:spPr bwMode="auto">
              <a:xfrm>
                <a:off x="446" y="1421"/>
                <a:ext cx="34" cy="26"/>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2</a:t>
                </a:r>
              </a:p>
            </xdr:txBody>
          </xdr:sp>
          <xdr:sp macro="" textlink="">
            <xdr:nvSpPr>
              <xdr:cNvPr id="18217" name="Text Box 2857">
                <a:extLst>
                  <a:ext uri="{FF2B5EF4-FFF2-40B4-BE49-F238E27FC236}">
                    <a16:creationId xmlns:a16="http://schemas.microsoft.com/office/drawing/2014/main" id="{8F441407-5800-45A4-B824-0901E46BB61F}"/>
                  </a:ext>
                </a:extLst>
              </xdr:cNvPr>
              <xdr:cNvSpPr txBox="1">
                <a:spLocks noChangeArrowheads="1"/>
              </xdr:cNvSpPr>
            </xdr:nvSpPr>
            <xdr:spPr bwMode="auto">
              <a:xfrm>
                <a:off x="101" y="1421"/>
                <a:ext cx="64" cy="30"/>
              </a:xfrm>
              <a:prstGeom prst="rect">
                <a:avLst/>
              </a:prstGeom>
              <a:noFill/>
              <a:ln w="9525">
                <a:noFill/>
                <a:miter lim="800000"/>
                <a:headEnd/>
                <a:tailEnd/>
              </a:ln>
            </xdr:spPr>
            <xdr:txBody>
              <a:bodyPr vertOverflow="clip" wrap="square" lIns="0" tIns="0" rIns="0" bIns="0" anchor="t" upright="1"/>
              <a:lstStyle/>
              <a:p>
                <a:pPr algn="l" rtl="0">
                  <a:defRPr sz="1000"/>
                </a:pPr>
                <a:r>
                  <a:rPr lang="en-US" sz="1600" b="1" i="0" u="none" strike="noStrike" baseline="0">
                    <a:solidFill>
                      <a:srgbClr val="000000"/>
                    </a:solidFill>
                    <a:latin typeface="Arial"/>
                    <a:cs typeface="Arial"/>
                  </a:rPr>
                  <a:t>Start</a:t>
                </a:r>
              </a:p>
            </xdr:txBody>
          </xdr:sp>
          <xdr:sp macro="" textlink="">
            <xdr:nvSpPr>
              <xdr:cNvPr id="18218" name="Text Box 2858">
                <a:extLst>
                  <a:ext uri="{FF2B5EF4-FFF2-40B4-BE49-F238E27FC236}">
                    <a16:creationId xmlns:a16="http://schemas.microsoft.com/office/drawing/2014/main" id="{EB285FFC-EBB2-4AB2-965B-96C8DCCBB65F}"/>
                  </a:ext>
                </a:extLst>
              </xdr:cNvPr>
              <xdr:cNvSpPr txBox="1">
                <a:spLocks noChangeArrowheads="1"/>
              </xdr:cNvSpPr>
            </xdr:nvSpPr>
            <xdr:spPr bwMode="auto">
              <a:xfrm>
                <a:off x="628" y="1421"/>
                <a:ext cx="34" cy="26"/>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3</a:t>
                </a:r>
              </a:p>
            </xdr:txBody>
          </xdr:sp>
          <xdr:sp macro="" textlink="">
            <xdr:nvSpPr>
              <xdr:cNvPr id="18219" name="Text Box 2859">
                <a:extLst>
                  <a:ext uri="{FF2B5EF4-FFF2-40B4-BE49-F238E27FC236}">
                    <a16:creationId xmlns:a16="http://schemas.microsoft.com/office/drawing/2014/main" id="{64A3D640-C366-4B96-B509-BC4AE822D13F}"/>
                  </a:ext>
                </a:extLst>
              </xdr:cNvPr>
              <xdr:cNvSpPr txBox="1">
                <a:spLocks noChangeArrowheads="1"/>
              </xdr:cNvSpPr>
            </xdr:nvSpPr>
            <xdr:spPr bwMode="auto">
              <a:xfrm>
                <a:off x="803" y="1421"/>
                <a:ext cx="35" cy="27"/>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4</a:t>
                </a:r>
              </a:p>
            </xdr:txBody>
          </xdr:sp>
          <xdr:sp macro="" textlink="">
            <xdr:nvSpPr>
              <xdr:cNvPr id="18220" name="Text Box 2860">
                <a:extLst>
                  <a:ext uri="{FF2B5EF4-FFF2-40B4-BE49-F238E27FC236}">
                    <a16:creationId xmlns:a16="http://schemas.microsoft.com/office/drawing/2014/main" id="{A9FFCC5C-72F3-4C96-A6DF-1276C347266B}"/>
                  </a:ext>
                </a:extLst>
              </xdr:cNvPr>
              <xdr:cNvSpPr txBox="1">
                <a:spLocks noChangeArrowheads="1"/>
              </xdr:cNvSpPr>
            </xdr:nvSpPr>
            <xdr:spPr bwMode="auto">
              <a:xfrm>
                <a:off x="987" y="1421"/>
                <a:ext cx="33" cy="26"/>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5</a:t>
                </a:r>
              </a:p>
            </xdr:txBody>
          </xdr:sp>
          <xdr:sp macro="" textlink="">
            <xdr:nvSpPr>
              <xdr:cNvPr id="18221" name="Text Box 2861">
                <a:extLst>
                  <a:ext uri="{FF2B5EF4-FFF2-40B4-BE49-F238E27FC236}">
                    <a16:creationId xmlns:a16="http://schemas.microsoft.com/office/drawing/2014/main" id="{E451F60B-866B-4E67-A39E-78140939E74B}"/>
                  </a:ext>
                </a:extLst>
              </xdr:cNvPr>
              <xdr:cNvSpPr txBox="1">
                <a:spLocks noChangeArrowheads="1"/>
              </xdr:cNvSpPr>
            </xdr:nvSpPr>
            <xdr:spPr bwMode="auto">
              <a:xfrm>
                <a:off x="1165" y="1421"/>
                <a:ext cx="34" cy="28"/>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6</a:t>
                </a:r>
              </a:p>
            </xdr:txBody>
          </xdr:sp>
          <xdr:sp macro="" textlink="">
            <xdr:nvSpPr>
              <xdr:cNvPr id="18222" name="Text Box 2862">
                <a:extLst>
                  <a:ext uri="{FF2B5EF4-FFF2-40B4-BE49-F238E27FC236}">
                    <a16:creationId xmlns:a16="http://schemas.microsoft.com/office/drawing/2014/main" id="{9C9B2964-20CE-495E-B0F3-80DD8B9C6F5D}"/>
                  </a:ext>
                </a:extLst>
              </xdr:cNvPr>
              <xdr:cNvSpPr txBox="1">
                <a:spLocks noChangeArrowheads="1"/>
              </xdr:cNvSpPr>
            </xdr:nvSpPr>
            <xdr:spPr bwMode="auto">
              <a:xfrm>
                <a:off x="1344" y="1421"/>
                <a:ext cx="34" cy="27"/>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7</a:t>
                </a:r>
              </a:p>
            </xdr:txBody>
          </xdr:sp>
          <xdr:sp macro="" textlink="">
            <xdr:nvSpPr>
              <xdr:cNvPr id="18223" name="Text Box 2863">
                <a:extLst>
                  <a:ext uri="{FF2B5EF4-FFF2-40B4-BE49-F238E27FC236}">
                    <a16:creationId xmlns:a16="http://schemas.microsoft.com/office/drawing/2014/main" id="{6568F725-D9C0-4E70-ADCE-9747EF5085C1}"/>
                  </a:ext>
                </a:extLst>
              </xdr:cNvPr>
              <xdr:cNvSpPr txBox="1">
                <a:spLocks noChangeArrowheads="1"/>
              </xdr:cNvSpPr>
            </xdr:nvSpPr>
            <xdr:spPr bwMode="auto">
              <a:xfrm>
                <a:off x="1527" y="1421"/>
                <a:ext cx="33" cy="29"/>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8</a:t>
                </a:r>
              </a:p>
            </xdr:txBody>
          </xdr:sp>
          <xdr:sp macro="" textlink="">
            <xdr:nvSpPr>
              <xdr:cNvPr id="18224" name="Text Box 2864">
                <a:extLst>
                  <a:ext uri="{FF2B5EF4-FFF2-40B4-BE49-F238E27FC236}">
                    <a16:creationId xmlns:a16="http://schemas.microsoft.com/office/drawing/2014/main" id="{6863EF1F-6615-43B3-8640-D713FD78B383}"/>
                  </a:ext>
                </a:extLst>
              </xdr:cNvPr>
              <xdr:cNvSpPr txBox="1">
                <a:spLocks noChangeArrowheads="1"/>
              </xdr:cNvSpPr>
            </xdr:nvSpPr>
            <xdr:spPr bwMode="auto">
              <a:xfrm>
                <a:off x="1700" y="1421"/>
                <a:ext cx="34" cy="29"/>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9</a:t>
                </a:r>
              </a:p>
            </xdr:txBody>
          </xdr:sp>
          <xdr:sp macro="" textlink="">
            <xdr:nvSpPr>
              <xdr:cNvPr id="18225" name="Text Box 2865">
                <a:extLst>
                  <a:ext uri="{FF2B5EF4-FFF2-40B4-BE49-F238E27FC236}">
                    <a16:creationId xmlns:a16="http://schemas.microsoft.com/office/drawing/2014/main" id="{A7F05B07-AF76-4D1B-BEA1-8C9366A02DEF}"/>
                  </a:ext>
                </a:extLst>
              </xdr:cNvPr>
              <xdr:cNvSpPr txBox="1">
                <a:spLocks noChangeArrowheads="1"/>
              </xdr:cNvSpPr>
            </xdr:nvSpPr>
            <xdr:spPr bwMode="auto">
              <a:xfrm>
                <a:off x="1886" y="1421"/>
                <a:ext cx="40" cy="33"/>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10</a:t>
                </a:r>
              </a:p>
            </xdr:txBody>
          </xdr:sp>
          <xdr:sp macro="" textlink="">
            <xdr:nvSpPr>
              <xdr:cNvPr id="18226" name="Text Box 2866">
                <a:extLst>
                  <a:ext uri="{FF2B5EF4-FFF2-40B4-BE49-F238E27FC236}">
                    <a16:creationId xmlns:a16="http://schemas.microsoft.com/office/drawing/2014/main" id="{75C62BF3-7358-452E-B9CE-9F75B41B779B}"/>
                  </a:ext>
                </a:extLst>
              </xdr:cNvPr>
              <xdr:cNvSpPr txBox="1">
                <a:spLocks noChangeArrowheads="1"/>
              </xdr:cNvSpPr>
            </xdr:nvSpPr>
            <xdr:spPr bwMode="auto">
              <a:xfrm>
                <a:off x="2063" y="1421"/>
                <a:ext cx="41" cy="33"/>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11</a:t>
                </a:r>
              </a:p>
            </xdr:txBody>
          </xdr:sp>
          <xdr:sp macro="" textlink="">
            <xdr:nvSpPr>
              <xdr:cNvPr id="18227" name="Text Box 2867">
                <a:extLst>
                  <a:ext uri="{FF2B5EF4-FFF2-40B4-BE49-F238E27FC236}">
                    <a16:creationId xmlns:a16="http://schemas.microsoft.com/office/drawing/2014/main" id="{37F762B9-34A3-45B4-BC47-2A09FE76F007}"/>
                  </a:ext>
                </a:extLst>
              </xdr:cNvPr>
              <xdr:cNvSpPr txBox="1">
                <a:spLocks noChangeArrowheads="1"/>
              </xdr:cNvSpPr>
            </xdr:nvSpPr>
            <xdr:spPr bwMode="auto">
              <a:xfrm>
                <a:off x="2241" y="1421"/>
                <a:ext cx="41" cy="32"/>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12</a:t>
                </a:r>
              </a:p>
            </xdr:txBody>
          </xdr:sp>
          <xdr:sp macro="" textlink="">
            <xdr:nvSpPr>
              <xdr:cNvPr id="18228" name="Text Box 2868">
                <a:extLst>
                  <a:ext uri="{FF2B5EF4-FFF2-40B4-BE49-F238E27FC236}">
                    <a16:creationId xmlns:a16="http://schemas.microsoft.com/office/drawing/2014/main" id="{24F9E14E-146E-4E1D-BE12-41B416BEEAF1}"/>
                  </a:ext>
                </a:extLst>
              </xdr:cNvPr>
              <xdr:cNvSpPr txBox="1">
                <a:spLocks noChangeArrowheads="1"/>
              </xdr:cNvSpPr>
            </xdr:nvSpPr>
            <xdr:spPr bwMode="auto">
              <a:xfrm>
                <a:off x="2425" y="1421"/>
                <a:ext cx="46" cy="33"/>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13</a:t>
                </a:r>
              </a:p>
            </xdr:txBody>
          </xdr:sp>
          <xdr:sp macro="" textlink="">
            <xdr:nvSpPr>
              <xdr:cNvPr id="18229" name="Text Box 2869">
                <a:extLst>
                  <a:ext uri="{FF2B5EF4-FFF2-40B4-BE49-F238E27FC236}">
                    <a16:creationId xmlns:a16="http://schemas.microsoft.com/office/drawing/2014/main" id="{0F5E0090-C087-498D-AFF6-93A4AB1E979A}"/>
                  </a:ext>
                </a:extLst>
              </xdr:cNvPr>
              <xdr:cNvSpPr txBox="1">
                <a:spLocks noChangeArrowheads="1"/>
              </xdr:cNvSpPr>
            </xdr:nvSpPr>
            <xdr:spPr bwMode="auto">
              <a:xfrm>
                <a:off x="2597" y="1421"/>
                <a:ext cx="42" cy="33"/>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14</a:t>
                </a:r>
              </a:p>
            </xdr:txBody>
          </xdr:sp>
          <xdr:sp macro="" textlink="">
            <xdr:nvSpPr>
              <xdr:cNvPr id="18230" name="Text Box 2870">
                <a:extLst>
                  <a:ext uri="{FF2B5EF4-FFF2-40B4-BE49-F238E27FC236}">
                    <a16:creationId xmlns:a16="http://schemas.microsoft.com/office/drawing/2014/main" id="{A0C31D54-F206-4B86-AA2E-B13303A19070}"/>
                  </a:ext>
                </a:extLst>
              </xdr:cNvPr>
              <xdr:cNvSpPr txBox="1">
                <a:spLocks noChangeArrowheads="1"/>
              </xdr:cNvSpPr>
            </xdr:nvSpPr>
            <xdr:spPr bwMode="auto">
              <a:xfrm>
                <a:off x="2780" y="1421"/>
                <a:ext cx="37" cy="34"/>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15</a:t>
                </a:r>
              </a:p>
            </xdr:txBody>
          </xdr:sp>
          <xdr:sp macro="" textlink="">
            <xdr:nvSpPr>
              <xdr:cNvPr id="18231" name="Text Box 2871">
                <a:extLst>
                  <a:ext uri="{FF2B5EF4-FFF2-40B4-BE49-F238E27FC236}">
                    <a16:creationId xmlns:a16="http://schemas.microsoft.com/office/drawing/2014/main" id="{951CFC59-61FF-4501-95E8-949A22209034}"/>
                  </a:ext>
                </a:extLst>
              </xdr:cNvPr>
              <xdr:cNvSpPr txBox="1">
                <a:spLocks noChangeArrowheads="1"/>
              </xdr:cNvSpPr>
            </xdr:nvSpPr>
            <xdr:spPr bwMode="auto">
              <a:xfrm>
                <a:off x="2960" y="1421"/>
                <a:ext cx="38" cy="31"/>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16</a:t>
                </a:r>
              </a:p>
            </xdr:txBody>
          </xdr:sp>
          <xdr:sp macro="" textlink="">
            <xdr:nvSpPr>
              <xdr:cNvPr id="18232" name="Text Box 2872">
                <a:extLst>
                  <a:ext uri="{FF2B5EF4-FFF2-40B4-BE49-F238E27FC236}">
                    <a16:creationId xmlns:a16="http://schemas.microsoft.com/office/drawing/2014/main" id="{6786CB24-E8B5-4C64-AF94-AF455EF52459}"/>
                  </a:ext>
                </a:extLst>
              </xdr:cNvPr>
              <xdr:cNvSpPr txBox="1">
                <a:spLocks noChangeArrowheads="1"/>
              </xdr:cNvSpPr>
            </xdr:nvSpPr>
            <xdr:spPr bwMode="auto">
              <a:xfrm>
                <a:off x="3137" y="1421"/>
                <a:ext cx="42" cy="30"/>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17</a:t>
                </a:r>
              </a:p>
            </xdr:txBody>
          </xdr:sp>
          <xdr:sp macro="" textlink="">
            <xdr:nvSpPr>
              <xdr:cNvPr id="18233" name="Text Box 2873">
                <a:extLst>
                  <a:ext uri="{FF2B5EF4-FFF2-40B4-BE49-F238E27FC236}">
                    <a16:creationId xmlns:a16="http://schemas.microsoft.com/office/drawing/2014/main" id="{3D6FA634-E5CA-4CA7-812A-CC33589CAAAA}"/>
                  </a:ext>
                </a:extLst>
              </xdr:cNvPr>
              <xdr:cNvSpPr txBox="1">
                <a:spLocks noChangeArrowheads="1"/>
              </xdr:cNvSpPr>
            </xdr:nvSpPr>
            <xdr:spPr bwMode="auto">
              <a:xfrm>
                <a:off x="3321" y="1421"/>
                <a:ext cx="41" cy="35"/>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18</a:t>
                </a:r>
              </a:p>
            </xdr:txBody>
          </xdr:sp>
          <xdr:sp macro="" textlink="">
            <xdr:nvSpPr>
              <xdr:cNvPr id="18234" name="Text Box 2874">
                <a:extLst>
                  <a:ext uri="{FF2B5EF4-FFF2-40B4-BE49-F238E27FC236}">
                    <a16:creationId xmlns:a16="http://schemas.microsoft.com/office/drawing/2014/main" id="{AC89DF2B-B2DC-4314-8A81-C35F5832A964}"/>
                  </a:ext>
                </a:extLst>
              </xdr:cNvPr>
              <xdr:cNvSpPr txBox="1">
                <a:spLocks noChangeArrowheads="1"/>
              </xdr:cNvSpPr>
            </xdr:nvSpPr>
            <xdr:spPr bwMode="auto">
              <a:xfrm>
                <a:off x="3490" y="1421"/>
                <a:ext cx="24" cy="27"/>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19</a:t>
                </a:r>
              </a:p>
            </xdr:txBody>
          </xdr:sp>
          <xdr:sp macro="" textlink="">
            <xdr:nvSpPr>
              <xdr:cNvPr id="18235" name="Text Box 2875">
                <a:extLst>
                  <a:ext uri="{FF2B5EF4-FFF2-40B4-BE49-F238E27FC236}">
                    <a16:creationId xmlns:a16="http://schemas.microsoft.com/office/drawing/2014/main" id="{2E581B87-7E09-46FD-B58C-B421DF4D46F0}"/>
                  </a:ext>
                </a:extLst>
              </xdr:cNvPr>
              <xdr:cNvSpPr txBox="1">
                <a:spLocks noChangeArrowheads="1"/>
              </xdr:cNvSpPr>
            </xdr:nvSpPr>
            <xdr:spPr bwMode="auto">
              <a:xfrm>
                <a:off x="3672" y="1421"/>
                <a:ext cx="26" cy="28"/>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20</a:t>
                </a:r>
              </a:p>
            </xdr:txBody>
          </xdr:sp>
          <xdr:sp macro="" textlink="">
            <xdr:nvSpPr>
              <xdr:cNvPr id="18236" name="Text Box 2876">
                <a:extLst>
                  <a:ext uri="{FF2B5EF4-FFF2-40B4-BE49-F238E27FC236}">
                    <a16:creationId xmlns:a16="http://schemas.microsoft.com/office/drawing/2014/main" id="{D2CE662F-14D0-4FF0-BB26-9E0194174B62}"/>
                  </a:ext>
                </a:extLst>
              </xdr:cNvPr>
              <xdr:cNvSpPr txBox="1">
                <a:spLocks noChangeArrowheads="1"/>
              </xdr:cNvSpPr>
            </xdr:nvSpPr>
            <xdr:spPr bwMode="auto">
              <a:xfrm>
                <a:off x="3853" y="1421"/>
                <a:ext cx="25" cy="28"/>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21</a:t>
                </a:r>
              </a:p>
            </xdr:txBody>
          </xdr:sp>
          <xdr:sp macro="" textlink="">
            <xdr:nvSpPr>
              <xdr:cNvPr id="18237" name="Text Box 2877">
                <a:extLst>
                  <a:ext uri="{FF2B5EF4-FFF2-40B4-BE49-F238E27FC236}">
                    <a16:creationId xmlns:a16="http://schemas.microsoft.com/office/drawing/2014/main" id="{7BA4CFA7-4574-42C3-8E7D-05D49FA69006}"/>
                  </a:ext>
                </a:extLst>
              </xdr:cNvPr>
              <xdr:cNvSpPr txBox="1">
                <a:spLocks noChangeArrowheads="1"/>
              </xdr:cNvSpPr>
            </xdr:nvSpPr>
            <xdr:spPr bwMode="auto">
              <a:xfrm>
                <a:off x="4029" y="1421"/>
                <a:ext cx="26" cy="28"/>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22</a:t>
                </a:r>
              </a:p>
            </xdr:txBody>
          </xdr:sp>
          <xdr:sp macro="" textlink="">
            <xdr:nvSpPr>
              <xdr:cNvPr id="18238" name="Text Box 2878">
                <a:extLst>
                  <a:ext uri="{FF2B5EF4-FFF2-40B4-BE49-F238E27FC236}">
                    <a16:creationId xmlns:a16="http://schemas.microsoft.com/office/drawing/2014/main" id="{4B6A2622-295F-4D8F-B663-D94B289E71E7}"/>
                  </a:ext>
                </a:extLst>
              </xdr:cNvPr>
              <xdr:cNvSpPr txBox="1">
                <a:spLocks noChangeArrowheads="1"/>
              </xdr:cNvSpPr>
            </xdr:nvSpPr>
            <xdr:spPr bwMode="auto">
              <a:xfrm>
                <a:off x="4214" y="1421"/>
                <a:ext cx="24" cy="31"/>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23</a:t>
                </a:r>
              </a:p>
            </xdr:txBody>
          </xdr:sp>
          <xdr:sp macro="" textlink="">
            <xdr:nvSpPr>
              <xdr:cNvPr id="18239" name="Text Box 2879">
                <a:extLst>
                  <a:ext uri="{FF2B5EF4-FFF2-40B4-BE49-F238E27FC236}">
                    <a16:creationId xmlns:a16="http://schemas.microsoft.com/office/drawing/2014/main" id="{FE9F80D2-20A8-43A1-B551-11851E429821}"/>
                  </a:ext>
                </a:extLst>
              </xdr:cNvPr>
              <xdr:cNvSpPr txBox="1">
                <a:spLocks noChangeArrowheads="1"/>
              </xdr:cNvSpPr>
            </xdr:nvSpPr>
            <xdr:spPr bwMode="auto">
              <a:xfrm>
                <a:off x="4390" y="1421"/>
                <a:ext cx="27" cy="30"/>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24</a:t>
                </a:r>
              </a:p>
            </xdr:txBody>
          </xdr:sp>
          <xdr:sp macro="" textlink="">
            <xdr:nvSpPr>
              <xdr:cNvPr id="18240" name="Text Box 2880">
                <a:extLst>
                  <a:ext uri="{FF2B5EF4-FFF2-40B4-BE49-F238E27FC236}">
                    <a16:creationId xmlns:a16="http://schemas.microsoft.com/office/drawing/2014/main" id="{14564DA5-5A22-43DC-9B4A-713896AB054A}"/>
                  </a:ext>
                </a:extLst>
              </xdr:cNvPr>
              <xdr:cNvSpPr txBox="1">
                <a:spLocks noChangeArrowheads="1"/>
              </xdr:cNvSpPr>
            </xdr:nvSpPr>
            <xdr:spPr bwMode="auto">
              <a:xfrm>
                <a:off x="4573" y="1421"/>
                <a:ext cx="28" cy="30"/>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25</a:t>
                </a:r>
              </a:p>
            </xdr:txBody>
          </xdr:sp>
          <xdr:sp macro="" textlink="">
            <xdr:nvSpPr>
              <xdr:cNvPr id="18241" name="Text Box 2881">
                <a:extLst>
                  <a:ext uri="{FF2B5EF4-FFF2-40B4-BE49-F238E27FC236}">
                    <a16:creationId xmlns:a16="http://schemas.microsoft.com/office/drawing/2014/main" id="{ED644789-FB23-49E2-92B1-245AC74E37DB}"/>
                  </a:ext>
                </a:extLst>
              </xdr:cNvPr>
              <xdr:cNvSpPr txBox="1">
                <a:spLocks noChangeArrowheads="1"/>
              </xdr:cNvSpPr>
            </xdr:nvSpPr>
            <xdr:spPr bwMode="auto">
              <a:xfrm>
                <a:off x="4747" y="1421"/>
                <a:ext cx="37" cy="33"/>
              </a:xfrm>
              <a:prstGeom prst="rect">
                <a:avLst/>
              </a:prstGeom>
              <a:noFill/>
              <a:ln w="9525">
                <a:noFill/>
                <a:miter lim="800000"/>
                <a:headEnd/>
                <a:tailEnd/>
              </a:ln>
            </xdr:spPr>
            <xdr:txBody>
              <a:bodyPr vertOverflow="clip" wrap="square" lIns="0" tIns="0" rIns="0" bIns="0" anchor="t" upright="1"/>
              <a:lstStyle/>
              <a:p>
                <a:pPr algn="ctr" rtl="0">
                  <a:defRPr sz="1000"/>
                </a:pPr>
                <a:r>
                  <a:rPr lang="en-US" sz="1600" b="1" i="0" u="none" strike="noStrike" baseline="0">
                    <a:solidFill>
                      <a:srgbClr val="000000"/>
                    </a:solidFill>
                    <a:latin typeface="Arial"/>
                    <a:cs typeface="Arial"/>
                  </a:rPr>
                  <a:t>26</a:t>
                </a:r>
              </a:p>
            </xdr:txBody>
          </xdr:sp>
          <xdr:sp macro="" textlink="">
            <xdr:nvSpPr>
              <xdr:cNvPr id="18242" name="Text Box 2882">
                <a:extLst>
                  <a:ext uri="{FF2B5EF4-FFF2-40B4-BE49-F238E27FC236}">
                    <a16:creationId xmlns:a16="http://schemas.microsoft.com/office/drawing/2014/main" id="{2CB6A326-793B-4969-AC70-1CA960347183}"/>
                  </a:ext>
                </a:extLst>
              </xdr:cNvPr>
              <xdr:cNvSpPr txBox="1">
                <a:spLocks noChangeArrowheads="1"/>
              </xdr:cNvSpPr>
            </xdr:nvSpPr>
            <xdr:spPr bwMode="auto">
              <a:xfrm>
                <a:off x="4789" y="1421"/>
                <a:ext cx="88" cy="30"/>
              </a:xfrm>
              <a:prstGeom prst="rect">
                <a:avLst/>
              </a:prstGeom>
              <a:noFill/>
              <a:ln w="9525">
                <a:noFill/>
                <a:miter lim="800000"/>
                <a:headEnd/>
                <a:tailEnd/>
              </a:ln>
            </xdr:spPr>
            <xdr:txBody>
              <a:bodyPr vertOverflow="clip" wrap="square" lIns="0" tIns="0" rIns="0" bIns="0" anchor="t" upright="1"/>
              <a:lstStyle/>
              <a:p>
                <a:pPr algn="l" rtl="0">
                  <a:defRPr sz="1000"/>
                </a:pPr>
                <a:r>
                  <a:rPr lang="en-US" sz="1600" b="1" i="0" u="none" strike="noStrike" baseline="0">
                    <a:solidFill>
                      <a:srgbClr val="000000"/>
                    </a:solidFill>
                    <a:latin typeface="Arial"/>
                    <a:cs typeface="Arial"/>
                  </a:rPr>
                  <a:t>Finish</a:t>
                </a:r>
              </a:p>
            </xdr:txBody>
          </xdr:sp>
        </xdr:grpSp>
        <xdr:sp macro="" textlink="">
          <xdr:nvSpPr>
            <xdr:cNvPr id="66083973" name="Line 2891">
              <a:extLst>
                <a:ext uri="{FF2B5EF4-FFF2-40B4-BE49-F238E27FC236}">
                  <a16:creationId xmlns:a16="http://schemas.microsoft.com/office/drawing/2014/main" id="{D09650ED-6D03-488D-BBD8-8B0ADD85C115}"/>
                </a:ext>
              </a:extLst>
            </xdr:cNvPr>
            <xdr:cNvSpPr>
              <a:spLocks noChangeShapeType="1"/>
            </xdr:cNvSpPr>
          </xdr:nvSpPr>
          <xdr:spPr bwMode="auto">
            <a:xfrm>
              <a:off x="106" y="889"/>
              <a:ext cx="4696" cy="0"/>
            </a:xfrm>
            <a:prstGeom prst="line">
              <a:avLst/>
            </a:prstGeom>
            <a:noFill/>
            <a:ln w="44450">
              <a:solidFill>
                <a:srgbClr val="000000"/>
              </a:solidFill>
              <a:round/>
              <a:headEnd/>
              <a:tailEnd/>
            </a:ln>
            <a:extLst>
              <a:ext uri="{909E8E84-426E-40DD-AFC4-6F175D3DCCD1}">
                <a14:hiddenFill xmlns:a14="http://schemas.microsoft.com/office/drawing/2010/main">
                  <a:noFill/>
                </a14:hiddenFill>
              </a:ext>
            </a:extLst>
          </xdr:spPr>
        </xdr:sp>
        <xdr:grpSp>
          <xdr:nvGrpSpPr>
            <xdr:cNvPr id="66083974" name="Group 2976">
              <a:extLst>
                <a:ext uri="{FF2B5EF4-FFF2-40B4-BE49-F238E27FC236}">
                  <a16:creationId xmlns:a16="http://schemas.microsoft.com/office/drawing/2014/main" id="{A62D4DEC-ABB1-4D97-9A90-A905D91C893A}"/>
                </a:ext>
              </a:extLst>
            </xdr:cNvPr>
            <xdr:cNvGrpSpPr>
              <a:grpSpLocks/>
            </xdr:cNvGrpSpPr>
          </xdr:nvGrpSpPr>
          <xdr:grpSpPr bwMode="auto">
            <a:xfrm>
              <a:off x="105" y="911"/>
              <a:ext cx="4698" cy="508"/>
              <a:chOff x="102" y="679"/>
              <a:chExt cx="4717" cy="508"/>
            </a:xfrm>
          </xdr:grpSpPr>
          <xdr:sp macro="" textlink="">
            <xdr:nvSpPr>
              <xdr:cNvPr id="66083975" name="Line 2883">
                <a:extLst>
                  <a:ext uri="{FF2B5EF4-FFF2-40B4-BE49-F238E27FC236}">
                    <a16:creationId xmlns:a16="http://schemas.microsoft.com/office/drawing/2014/main" id="{406F5F20-9072-491C-9E43-6D5E97315BFF}"/>
                  </a:ext>
                </a:extLst>
              </xdr:cNvPr>
              <xdr:cNvSpPr>
                <a:spLocks noChangeShapeType="1"/>
              </xdr:cNvSpPr>
            </xdr:nvSpPr>
            <xdr:spPr bwMode="auto">
              <a:xfrm>
                <a:off x="103" y="1017"/>
                <a:ext cx="47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83976" name="Line 2884">
                <a:extLst>
                  <a:ext uri="{FF2B5EF4-FFF2-40B4-BE49-F238E27FC236}">
                    <a16:creationId xmlns:a16="http://schemas.microsoft.com/office/drawing/2014/main" id="{C069DAE9-0856-421B-ABDB-D557C8DBF648}"/>
                  </a:ext>
                </a:extLst>
              </xdr:cNvPr>
              <xdr:cNvSpPr>
                <a:spLocks noChangeShapeType="1"/>
              </xdr:cNvSpPr>
            </xdr:nvSpPr>
            <xdr:spPr bwMode="auto">
              <a:xfrm>
                <a:off x="103" y="1038"/>
                <a:ext cx="47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83977" name="Line 2885">
                <a:extLst>
                  <a:ext uri="{FF2B5EF4-FFF2-40B4-BE49-F238E27FC236}">
                    <a16:creationId xmlns:a16="http://schemas.microsoft.com/office/drawing/2014/main" id="{A5555116-5C20-476F-ADC0-527C0314F0EF}"/>
                  </a:ext>
                </a:extLst>
              </xdr:cNvPr>
              <xdr:cNvSpPr>
                <a:spLocks noChangeShapeType="1"/>
              </xdr:cNvSpPr>
            </xdr:nvSpPr>
            <xdr:spPr bwMode="auto">
              <a:xfrm>
                <a:off x="103" y="1059"/>
                <a:ext cx="47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83978" name="Line 2886">
                <a:extLst>
                  <a:ext uri="{FF2B5EF4-FFF2-40B4-BE49-F238E27FC236}">
                    <a16:creationId xmlns:a16="http://schemas.microsoft.com/office/drawing/2014/main" id="{FDCF0BC5-D599-4E39-87AE-9B63F109CCA2}"/>
                  </a:ext>
                </a:extLst>
              </xdr:cNvPr>
              <xdr:cNvSpPr>
                <a:spLocks noChangeShapeType="1"/>
              </xdr:cNvSpPr>
            </xdr:nvSpPr>
            <xdr:spPr bwMode="auto">
              <a:xfrm>
                <a:off x="103" y="1080"/>
                <a:ext cx="47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83979" name="Line 2887">
                <a:extLst>
                  <a:ext uri="{FF2B5EF4-FFF2-40B4-BE49-F238E27FC236}">
                    <a16:creationId xmlns:a16="http://schemas.microsoft.com/office/drawing/2014/main" id="{BDD006C0-86F0-45B6-A0B1-0407663567C1}"/>
                  </a:ext>
                </a:extLst>
              </xdr:cNvPr>
              <xdr:cNvSpPr>
                <a:spLocks noChangeShapeType="1"/>
              </xdr:cNvSpPr>
            </xdr:nvSpPr>
            <xdr:spPr bwMode="auto">
              <a:xfrm>
                <a:off x="103" y="1101"/>
                <a:ext cx="47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83980" name="Line 2888">
                <a:extLst>
                  <a:ext uri="{FF2B5EF4-FFF2-40B4-BE49-F238E27FC236}">
                    <a16:creationId xmlns:a16="http://schemas.microsoft.com/office/drawing/2014/main" id="{7A8566E8-F6F2-495E-B788-1F9A953897C8}"/>
                  </a:ext>
                </a:extLst>
              </xdr:cNvPr>
              <xdr:cNvSpPr>
                <a:spLocks noChangeShapeType="1"/>
              </xdr:cNvSpPr>
            </xdr:nvSpPr>
            <xdr:spPr bwMode="auto">
              <a:xfrm>
                <a:off x="102" y="1122"/>
                <a:ext cx="471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83981" name="Line 2889">
                <a:extLst>
                  <a:ext uri="{FF2B5EF4-FFF2-40B4-BE49-F238E27FC236}">
                    <a16:creationId xmlns:a16="http://schemas.microsoft.com/office/drawing/2014/main" id="{DC2046F9-8950-4222-993A-D7B4FF10D2EC}"/>
                  </a:ext>
                </a:extLst>
              </xdr:cNvPr>
              <xdr:cNvSpPr>
                <a:spLocks noChangeShapeType="1"/>
              </xdr:cNvSpPr>
            </xdr:nvSpPr>
            <xdr:spPr bwMode="auto">
              <a:xfrm>
                <a:off x="102" y="1144"/>
                <a:ext cx="471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83982" name="Line 2890">
                <a:extLst>
                  <a:ext uri="{FF2B5EF4-FFF2-40B4-BE49-F238E27FC236}">
                    <a16:creationId xmlns:a16="http://schemas.microsoft.com/office/drawing/2014/main" id="{B9622EAA-B8CF-4891-8DAA-C656AF8B94D2}"/>
                  </a:ext>
                </a:extLst>
              </xdr:cNvPr>
              <xdr:cNvSpPr>
                <a:spLocks noChangeShapeType="1"/>
              </xdr:cNvSpPr>
            </xdr:nvSpPr>
            <xdr:spPr bwMode="auto">
              <a:xfrm>
                <a:off x="102" y="1165"/>
                <a:ext cx="47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83983" name="Line 2815">
                <a:extLst>
                  <a:ext uri="{FF2B5EF4-FFF2-40B4-BE49-F238E27FC236}">
                    <a16:creationId xmlns:a16="http://schemas.microsoft.com/office/drawing/2014/main" id="{F599CAAB-32F2-47C0-9DC8-F12154A58338}"/>
                  </a:ext>
                </a:extLst>
              </xdr:cNvPr>
              <xdr:cNvSpPr>
                <a:spLocks noChangeShapeType="1"/>
              </xdr:cNvSpPr>
            </xdr:nvSpPr>
            <xdr:spPr bwMode="auto">
              <a:xfrm>
                <a:off x="104" y="785"/>
                <a:ext cx="47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83984" name="Line 2816">
                <a:extLst>
                  <a:ext uri="{FF2B5EF4-FFF2-40B4-BE49-F238E27FC236}">
                    <a16:creationId xmlns:a16="http://schemas.microsoft.com/office/drawing/2014/main" id="{F72C0B82-8E2F-416A-9BFA-5C4F54628BFF}"/>
                  </a:ext>
                </a:extLst>
              </xdr:cNvPr>
              <xdr:cNvSpPr>
                <a:spLocks noChangeShapeType="1"/>
              </xdr:cNvSpPr>
            </xdr:nvSpPr>
            <xdr:spPr bwMode="auto">
              <a:xfrm>
                <a:off x="104" y="807"/>
                <a:ext cx="47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83985" name="Line 2817">
                <a:extLst>
                  <a:ext uri="{FF2B5EF4-FFF2-40B4-BE49-F238E27FC236}">
                    <a16:creationId xmlns:a16="http://schemas.microsoft.com/office/drawing/2014/main" id="{2B92B210-56F3-4C5D-9E25-160C3B4838A6}"/>
                  </a:ext>
                </a:extLst>
              </xdr:cNvPr>
              <xdr:cNvSpPr>
                <a:spLocks noChangeShapeType="1"/>
              </xdr:cNvSpPr>
            </xdr:nvSpPr>
            <xdr:spPr bwMode="auto">
              <a:xfrm>
                <a:off x="104" y="827"/>
                <a:ext cx="47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83986" name="Line 2818">
                <a:extLst>
                  <a:ext uri="{FF2B5EF4-FFF2-40B4-BE49-F238E27FC236}">
                    <a16:creationId xmlns:a16="http://schemas.microsoft.com/office/drawing/2014/main" id="{6F7B18D5-40F6-4830-93D6-21DBF44345D6}"/>
                  </a:ext>
                </a:extLst>
              </xdr:cNvPr>
              <xdr:cNvSpPr>
                <a:spLocks noChangeShapeType="1"/>
              </xdr:cNvSpPr>
            </xdr:nvSpPr>
            <xdr:spPr bwMode="auto">
              <a:xfrm>
                <a:off x="104" y="848"/>
                <a:ext cx="47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83987" name="Line 2819">
                <a:extLst>
                  <a:ext uri="{FF2B5EF4-FFF2-40B4-BE49-F238E27FC236}">
                    <a16:creationId xmlns:a16="http://schemas.microsoft.com/office/drawing/2014/main" id="{F03C912B-E15B-4F97-81DA-75CAB6DEE6C4}"/>
                  </a:ext>
                </a:extLst>
              </xdr:cNvPr>
              <xdr:cNvSpPr>
                <a:spLocks noChangeShapeType="1"/>
              </xdr:cNvSpPr>
            </xdr:nvSpPr>
            <xdr:spPr bwMode="auto">
              <a:xfrm>
                <a:off x="104" y="870"/>
                <a:ext cx="47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83988" name="Line 2820">
                <a:extLst>
                  <a:ext uri="{FF2B5EF4-FFF2-40B4-BE49-F238E27FC236}">
                    <a16:creationId xmlns:a16="http://schemas.microsoft.com/office/drawing/2014/main" id="{CB90355A-385B-4682-A22E-56ED2170AA54}"/>
                  </a:ext>
                </a:extLst>
              </xdr:cNvPr>
              <xdr:cNvSpPr>
                <a:spLocks noChangeShapeType="1"/>
              </xdr:cNvSpPr>
            </xdr:nvSpPr>
            <xdr:spPr bwMode="auto">
              <a:xfrm>
                <a:off x="103" y="891"/>
                <a:ext cx="471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83989" name="Line 2821">
                <a:extLst>
                  <a:ext uri="{FF2B5EF4-FFF2-40B4-BE49-F238E27FC236}">
                    <a16:creationId xmlns:a16="http://schemas.microsoft.com/office/drawing/2014/main" id="{C1C8149D-A0D2-45E4-B9EB-D620C5B4B267}"/>
                  </a:ext>
                </a:extLst>
              </xdr:cNvPr>
              <xdr:cNvSpPr>
                <a:spLocks noChangeShapeType="1"/>
              </xdr:cNvSpPr>
            </xdr:nvSpPr>
            <xdr:spPr bwMode="auto">
              <a:xfrm>
                <a:off x="103" y="912"/>
                <a:ext cx="471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83990" name="Line 2822">
                <a:extLst>
                  <a:ext uri="{FF2B5EF4-FFF2-40B4-BE49-F238E27FC236}">
                    <a16:creationId xmlns:a16="http://schemas.microsoft.com/office/drawing/2014/main" id="{77A90EB6-9206-46CA-9DBE-01F2A657AD64}"/>
                  </a:ext>
                </a:extLst>
              </xdr:cNvPr>
              <xdr:cNvSpPr>
                <a:spLocks noChangeShapeType="1"/>
              </xdr:cNvSpPr>
            </xdr:nvSpPr>
            <xdr:spPr bwMode="auto">
              <a:xfrm>
                <a:off x="103" y="933"/>
                <a:ext cx="47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83991" name="Line 2823">
                <a:extLst>
                  <a:ext uri="{FF2B5EF4-FFF2-40B4-BE49-F238E27FC236}">
                    <a16:creationId xmlns:a16="http://schemas.microsoft.com/office/drawing/2014/main" id="{DDB9C713-FB9E-4DDC-8932-B28DE71D8A3A}"/>
                  </a:ext>
                </a:extLst>
              </xdr:cNvPr>
              <xdr:cNvSpPr>
                <a:spLocks noChangeShapeType="1"/>
              </xdr:cNvSpPr>
            </xdr:nvSpPr>
            <xdr:spPr bwMode="auto">
              <a:xfrm>
                <a:off x="103" y="954"/>
                <a:ext cx="47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83992" name="Line 2824">
                <a:extLst>
                  <a:ext uri="{FF2B5EF4-FFF2-40B4-BE49-F238E27FC236}">
                    <a16:creationId xmlns:a16="http://schemas.microsoft.com/office/drawing/2014/main" id="{94A28066-DEC7-49BA-BFB4-CBF9580E7346}"/>
                  </a:ext>
                </a:extLst>
              </xdr:cNvPr>
              <xdr:cNvSpPr>
                <a:spLocks noChangeShapeType="1"/>
              </xdr:cNvSpPr>
            </xdr:nvSpPr>
            <xdr:spPr bwMode="auto">
              <a:xfrm>
                <a:off x="103" y="975"/>
                <a:ext cx="471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83993" name="Line 2825">
                <a:extLst>
                  <a:ext uri="{FF2B5EF4-FFF2-40B4-BE49-F238E27FC236}">
                    <a16:creationId xmlns:a16="http://schemas.microsoft.com/office/drawing/2014/main" id="{99B904C4-A298-471C-A2BB-56D9EA832973}"/>
                  </a:ext>
                </a:extLst>
              </xdr:cNvPr>
              <xdr:cNvSpPr>
                <a:spLocks noChangeShapeType="1"/>
              </xdr:cNvSpPr>
            </xdr:nvSpPr>
            <xdr:spPr bwMode="auto">
              <a:xfrm>
                <a:off x="103" y="995"/>
                <a:ext cx="471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83994" name="Line 2833">
                <a:extLst>
                  <a:ext uri="{FF2B5EF4-FFF2-40B4-BE49-F238E27FC236}">
                    <a16:creationId xmlns:a16="http://schemas.microsoft.com/office/drawing/2014/main" id="{9420F2E7-F2D5-4BD3-B322-3D6A0DE67CCD}"/>
                  </a:ext>
                </a:extLst>
              </xdr:cNvPr>
              <xdr:cNvSpPr>
                <a:spLocks noChangeShapeType="1"/>
              </xdr:cNvSpPr>
            </xdr:nvSpPr>
            <xdr:spPr bwMode="auto">
              <a:xfrm>
                <a:off x="102" y="1187"/>
                <a:ext cx="4717" cy="0"/>
              </a:xfrm>
              <a:prstGeom prst="line">
                <a:avLst/>
              </a:prstGeom>
              <a:noFill/>
              <a:ln w="444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83995" name="Line 2892">
                <a:extLst>
                  <a:ext uri="{FF2B5EF4-FFF2-40B4-BE49-F238E27FC236}">
                    <a16:creationId xmlns:a16="http://schemas.microsoft.com/office/drawing/2014/main" id="{FADD6F4C-506E-4442-A7A3-445D62B2E9B6}"/>
                  </a:ext>
                </a:extLst>
              </xdr:cNvPr>
              <xdr:cNvSpPr>
                <a:spLocks noChangeShapeType="1"/>
              </xdr:cNvSpPr>
            </xdr:nvSpPr>
            <xdr:spPr bwMode="auto">
              <a:xfrm>
                <a:off x="103" y="701"/>
                <a:ext cx="47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83996" name="Line 2893">
                <a:extLst>
                  <a:ext uri="{FF2B5EF4-FFF2-40B4-BE49-F238E27FC236}">
                    <a16:creationId xmlns:a16="http://schemas.microsoft.com/office/drawing/2014/main" id="{29E850B2-D483-4E94-8CF2-05BF903F4C63}"/>
                  </a:ext>
                </a:extLst>
              </xdr:cNvPr>
              <xdr:cNvSpPr>
                <a:spLocks noChangeShapeType="1"/>
              </xdr:cNvSpPr>
            </xdr:nvSpPr>
            <xdr:spPr bwMode="auto">
              <a:xfrm>
                <a:off x="103" y="722"/>
                <a:ext cx="47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83997" name="Line 2894">
                <a:extLst>
                  <a:ext uri="{FF2B5EF4-FFF2-40B4-BE49-F238E27FC236}">
                    <a16:creationId xmlns:a16="http://schemas.microsoft.com/office/drawing/2014/main" id="{CAA0DC91-473F-408F-9185-5CFFB23C6FD1}"/>
                  </a:ext>
                </a:extLst>
              </xdr:cNvPr>
              <xdr:cNvSpPr>
                <a:spLocks noChangeShapeType="1"/>
              </xdr:cNvSpPr>
            </xdr:nvSpPr>
            <xdr:spPr bwMode="auto">
              <a:xfrm>
                <a:off x="103" y="744"/>
                <a:ext cx="47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83998" name="Line 2918">
                <a:extLst>
                  <a:ext uri="{FF2B5EF4-FFF2-40B4-BE49-F238E27FC236}">
                    <a16:creationId xmlns:a16="http://schemas.microsoft.com/office/drawing/2014/main" id="{F419A4B9-B43E-4E21-97F5-5CE332D244D7}"/>
                  </a:ext>
                </a:extLst>
              </xdr:cNvPr>
              <xdr:cNvSpPr>
                <a:spLocks noChangeShapeType="1"/>
              </xdr:cNvSpPr>
            </xdr:nvSpPr>
            <xdr:spPr bwMode="auto">
              <a:xfrm>
                <a:off x="102" y="764"/>
                <a:ext cx="471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6083999" name="Line 2952">
                <a:extLst>
                  <a:ext uri="{FF2B5EF4-FFF2-40B4-BE49-F238E27FC236}">
                    <a16:creationId xmlns:a16="http://schemas.microsoft.com/office/drawing/2014/main" id="{0FAA7125-92DA-4860-8441-09927EE0AC8C}"/>
                  </a:ext>
                </a:extLst>
              </xdr:cNvPr>
              <xdr:cNvSpPr>
                <a:spLocks noChangeShapeType="1"/>
              </xdr:cNvSpPr>
            </xdr:nvSpPr>
            <xdr:spPr bwMode="auto">
              <a:xfrm>
                <a:off x="102" y="679"/>
                <a:ext cx="471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0</xdr:colOff>
      <xdr:row>12</xdr:row>
      <xdr:rowOff>0</xdr:rowOff>
    </xdr:from>
    <xdr:to>
      <xdr:col>14</xdr:col>
      <xdr:colOff>19050</xdr:colOff>
      <xdr:row>29</xdr:row>
      <xdr:rowOff>9525</xdr:rowOff>
    </xdr:to>
    <xdr:graphicFrame macro="">
      <xdr:nvGraphicFramePr>
        <xdr:cNvPr id="62090503" name="Chart 1">
          <a:extLst>
            <a:ext uri="{FF2B5EF4-FFF2-40B4-BE49-F238E27FC236}">
              <a16:creationId xmlns:a16="http://schemas.microsoft.com/office/drawing/2014/main" id="{E51A1AF5-CCE9-4468-A5BF-C309F1B90D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0</xdr:colOff>
      <xdr:row>12</xdr:row>
      <xdr:rowOff>0</xdr:rowOff>
    </xdr:from>
    <xdr:to>
      <xdr:col>23</xdr:col>
      <xdr:colOff>47625</xdr:colOff>
      <xdr:row>29</xdr:row>
      <xdr:rowOff>9525</xdr:rowOff>
    </xdr:to>
    <xdr:graphicFrame macro="">
      <xdr:nvGraphicFramePr>
        <xdr:cNvPr id="62090504" name="Chart 2">
          <a:extLst>
            <a:ext uri="{FF2B5EF4-FFF2-40B4-BE49-F238E27FC236}">
              <a16:creationId xmlns:a16="http://schemas.microsoft.com/office/drawing/2014/main" id="{5ADD55E7-0E92-47C9-81AF-65E2D6D260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noFill/>
          <a:prstDash val="solid"/>
          <a:round/>
          <a:headEnd type="none" w="med" len="med"/>
          <a:tailEnd type="none" w="med" len="med"/>
        </a:ln>
        <a:effectLst/>
      </a:spPr>
      <a:bodyPr vertOverflow="clip" wrap="square" lIns="0" tIns="0" rIns="45720" bIns="0" upright="1"/>
      <a:lstStyle/>
    </a:spDef>
    <a:lnDef>
      <a:spPr bwMode="auto">
        <a:xfrm>
          <a:off x="0" y="0"/>
          <a:ext cx="1" cy="1"/>
        </a:xfrm>
        <a:custGeom>
          <a:avLst/>
          <a:gdLst/>
          <a:ahLst/>
          <a:cxnLst/>
          <a:rect l="0" t="0" r="0" b="0"/>
          <a:pathLst/>
        </a:custGeom>
        <a:solidFill>
          <a:srgbClr val="FFFFFF"/>
        </a:solidFill>
        <a:ln w="9525" cap="flat" cmpd="sng" algn="ctr">
          <a:noFill/>
          <a:prstDash val="solid"/>
          <a:round/>
          <a:headEnd type="none" w="med" len="med"/>
          <a:tailEnd type="none" w="med" len="med"/>
        </a:ln>
        <a:effectLst/>
      </a:spPr>
      <a:bodyPr vertOverflow="clip" wrap="square" lIns="0" tIns="0" rIns="4572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hyperlink" Target="http://mymarathonpace.com/Pacing_Spreadsheets.html" TargetMode="External"/><Relationship Id="rId2" Type="http://schemas.openxmlformats.org/officeDocument/2006/relationships/hyperlink" Target="http://jackjillmarathon.com/" TargetMode="External"/><Relationship Id="rId1" Type="http://schemas.openxmlformats.org/officeDocument/2006/relationships/hyperlink" Target="mailto:gregmaclin@gmail.com" TargetMode="External"/><Relationship Id="rId5" Type="http://schemas.openxmlformats.org/officeDocument/2006/relationships/printerSettings" Target="../printerSettings/printerSettings2.bin"/><Relationship Id="rId4" Type="http://schemas.openxmlformats.org/officeDocument/2006/relationships/hyperlink" Target="http://www.mapmyrun.com/routes/fullscreen/1697448035/"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Y49"/>
  <sheetViews>
    <sheetView showGridLines="0" showRowColHeaders="0" tabSelected="1" zoomScale="80" zoomScaleNormal="80" workbookViewId="0">
      <selection sqref="A1:A46"/>
    </sheetView>
  </sheetViews>
  <sheetFormatPr defaultRowHeight="12.75" x14ac:dyDescent="0.2"/>
  <cols>
    <col min="1" max="1" width="8.28515625" customWidth="1"/>
    <col min="2" max="7" width="0.5703125" customWidth="1"/>
    <col min="8" max="8" width="20.140625" customWidth="1"/>
    <col min="9" max="12" width="9.85546875" customWidth="1"/>
    <col min="13" max="13" width="20.140625" customWidth="1"/>
    <col min="14" max="19" width="0.5703125" customWidth="1"/>
    <col min="20" max="20" width="8.28515625" customWidth="1"/>
  </cols>
  <sheetData>
    <row r="1" spans="1:20" ht="18" customHeight="1" x14ac:dyDescent="0.2">
      <c r="A1" s="888"/>
      <c r="B1" s="904" t="s">
        <v>456</v>
      </c>
      <c r="C1" s="905"/>
      <c r="D1" s="905"/>
      <c r="E1" s="905"/>
      <c r="F1" s="905"/>
      <c r="G1" s="905"/>
      <c r="H1" s="905"/>
      <c r="I1" s="905"/>
      <c r="J1" s="905"/>
      <c r="K1" s="905"/>
      <c r="L1" s="905"/>
      <c r="M1" s="905"/>
      <c r="N1" s="905"/>
      <c r="O1" s="905"/>
      <c r="P1" s="905"/>
      <c r="Q1" s="905"/>
      <c r="R1" s="905"/>
      <c r="S1" s="905"/>
      <c r="T1" s="888"/>
    </row>
    <row r="2" spans="1:20" ht="18" customHeight="1" x14ac:dyDescent="0.2">
      <c r="A2" s="888"/>
      <c r="B2" s="906"/>
      <c r="C2" s="906"/>
      <c r="D2" s="906"/>
      <c r="E2" s="906"/>
      <c r="F2" s="906"/>
      <c r="G2" s="906"/>
      <c r="H2" s="906"/>
      <c r="I2" s="906"/>
      <c r="J2" s="906"/>
      <c r="K2" s="906"/>
      <c r="L2" s="906"/>
      <c r="M2" s="906"/>
      <c r="N2" s="906"/>
      <c r="O2" s="906"/>
      <c r="P2" s="906"/>
      <c r="Q2" s="906"/>
      <c r="R2" s="906"/>
      <c r="S2" s="906"/>
      <c r="T2" s="888"/>
    </row>
    <row r="3" spans="1:20" ht="2.25" customHeight="1" x14ac:dyDescent="0.2">
      <c r="A3" s="888"/>
      <c r="B3" s="711"/>
      <c r="C3" s="712"/>
      <c r="D3" s="712"/>
      <c r="E3" s="712"/>
      <c r="F3" s="712"/>
      <c r="G3" s="712"/>
      <c r="H3" s="712"/>
      <c r="I3" s="712"/>
      <c r="J3" s="712"/>
      <c r="K3" s="712"/>
      <c r="L3" s="712"/>
      <c r="M3" s="712"/>
      <c r="N3" s="712"/>
      <c r="O3" s="712"/>
      <c r="P3" s="712"/>
      <c r="Q3" s="712"/>
      <c r="R3" s="713"/>
      <c r="S3" s="754"/>
      <c r="T3" s="888"/>
    </row>
    <row r="4" spans="1:20" ht="2.25" customHeight="1" x14ac:dyDescent="0.2">
      <c r="A4" s="888"/>
      <c r="B4" s="714"/>
      <c r="C4" s="710"/>
      <c r="D4" s="710"/>
      <c r="E4" s="710"/>
      <c r="F4" s="710"/>
      <c r="G4" s="710"/>
      <c r="H4" s="710"/>
      <c r="I4" s="710"/>
      <c r="J4" s="710"/>
      <c r="K4" s="710"/>
      <c r="L4" s="710"/>
      <c r="M4" s="710"/>
      <c r="N4" s="710"/>
      <c r="O4" s="710"/>
      <c r="P4" s="710"/>
      <c r="Q4" s="682"/>
      <c r="R4" s="701"/>
      <c r="S4" s="755"/>
      <c r="T4" s="888"/>
    </row>
    <row r="5" spans="1:20" ht="2.25" customHeight="1" x14ac:dyDescent="0.2">
      <c r="A5" s="888"/>
      <c r="B5" s="714"/>
      <c r="C5" s="710"/>
      <c r="D5" s="707"/>
      <c r="E5" s="707"/>
      <c r="F5" s="707"/>
      <c r="G5" s="707"/>
      <c r="H5" s="707"/>
      <c r="I5" s="707"/>
      <c r="J5" s="707"/>
      <c r="K5" s="707"/>
      <c r="L5" s="707"/>
      <c r="M5" s="707"/>
      <c r="N5" s="707"/>
      <c r="O5" s="707"/>
      <c r="P5" s="682"/>
      <c r="Q5" s="685"/>
      <c r="R5" s="701"/>
      <c r="S5" s="755"/>
      <c r="T5" s="888"/>
    </row>
    <row r="6" spans="1:20" ht="2.25" customHeight="1" x14ac:dyDescent="0.2">
      <c r="A6" s="888"/>
      <c r="B6" s="714"/>
      <c r="C6" s="710"/>
      <c r="D6" s="707"/>
      <c r="E6" s="705"/>
      <c r="F6" s="705"/>
      <c r="G6" s="705"/>
      <c r="H6" s="705"/>
      <c r="I6" s="705"/>
      <c r="J6" s="705"/>
      <c r="K6" s="705"/>
      <c r="L6" s="705"/>
      <c r="M6" s="705"/>
      <c r="N6" s="705"/>
      <c r="O6" s="682"/>
      <c r="P6" s="695"/>
      <c r="Q6" s="685"/>
      <c r="R6" s="701"/>
      <c r="S6" s="755"/>
      <c r="T6" s="888"/>
    </row>
    <row r="7" spans="1:20" ht="2.25" customHeight="1" x14ac:dyDescent="0.2">
      <c r="A7" s="888"/>
      <c r="B7" s="714"/>
      <c r="C7" s="710"/>
      <c r="D7" s="707"/>
      <c r="E7" s="705"/>
      <c r="F7" s="703"/>
      <c r="G7" s="703"/>
      <c r="H7" s="703"/>
      <c r="I7" s="703"/>
      <c r="J7" s="703"/>
      <c r="K7" s="703"/>
      <c r="L7" s="703"/>
      <c r="M7" s="703"/>
      <c r="N7" s="682"/>
      <c r="O7" s="692"/>
      <c r="P7" s="695"/>
      <c r="Q7" s="685"/>
      <c r="R7" s="701"/>
      <c r="S7" s="755"/>
      <c r="T7" s="888"/>
    </row>
    <row r="8" spans="1:20" ht="2.25" customHeight="1" x14ac:dyDescent="0.2">
      <c r="A8" s="888"/>
      <c r="B8" s="714"/>
      <c r="C8" s="710"/>
      <c r="D8" s="707"/>
      <c r="E8" s="705"/>
      <c r="F8" s="703"/>
      <c r="G8" s="721"/>
      <c r="H8" s="721"/>
      <c r="I8" s="721"/>
      <c r="J8" s="721"/>
      <c r="K8" s="721"/>
      <c r="L8" s="721"/>
      <c r="M8" s="721"/>
      <c r="N8" s="694"/>
      <c r="O8" s="692"/>
      <c r="P8" s="695"/>
      <c r="Q8" s="685"/>
      <c r="R8" s="701"/>
      <c r="S8" s="755"/>
      <c r="T8" s="888"/>
    </row>
    <row r="9" spans="1:20" ht="31.5" customHeight="1" x14ac:dyDescent="0.2">
      <c r="A9" s="888"/>
      <c r="B9" s="715"/>
      <c r="C9" s="709"/>
      <c r="D9" s="708"/>
      <c r="E9" s="706"/>
      <c r="F9" s="704"/>
      <c r="G9" s="720"/>
      <c r="H9" s="920" t="s">
        <v>276</v>
      </c>
      <c r="I9" s="920"/>
      <c r="J9" s="920"/>
      <c r="K9" s="920"/>
      <c r="L9" s="920"/>
      <c r="M9" s="920"/>
      <c r="N9" s="687"/>
      <c r="O9" s="693"/>
      <c r="P9" s="696"/>
      <c r="Q9" s="686"/>
      <c r="R9" s="702"/>
      <c r="S9" s="756"/>
      <c r="T9" s="888"/>
    </row>
    <row r="10" spans="1:20" ht="55.5" customHeight="1" x14ac:dyDescent="0.2">
      <c r="A10" s="888"/>
      <c r="B10" s="715"/>
      <c r="C10" s="709"/>
      <c r="D10" s="708"/>
      <c r="E10" s="706"/>
      <c r="F10" s="704"/>
      <c r="G10" s="720"/>
      <c r="H10" s="916" t="s">
        <v>397</v>
      </c>
      <c r="I10" s="916"/>
      <c r="J10" s="916"/>
      <c r="K10" s="916"/>
      <c r="L10" s="916"/>
      <c r="M10" s="916"/>
      <c r="N10" s="688"/>
      <c r="O10" s="691"/>
      <c r="P10" s="697"/>
      <c r="Q10" s="684"/>
      <c r="R10" s="700"/>
      <c r="S10" s="756"/>
      <c r="T10" s="888"/>
    </row>
    <row r="11" spans="1:20" ht="2.25" customHeight="1" x14ac:dyDescent="0.2">
      <c r="A11" s="888"/>
      <c r="B11" s="715"/>
      <c r="C11" s="709"/>
      <c r="D11" s="708"/>
      <c r="E11" s="706"/>
      <c r="F11" s="681"/>
      <c r="G11" s="689"/>
      <c r="H11" s="688"/>
      <c r="I11" s="688"/>
      <c r="J11" s="688"/>
      <c r="K11" s="688"/>
      <c r="L11" s="688"/>
      <c r="M11" s="688"/>
      <c r="N11" s="688"/>
      <c r="O11" s="691"/>
      <c r="P11" s="697"/>
      <c r="Q11" s="684"/>
      <c r="R11" s="700"/>
      <c r="S11" s="756"/>
      <c r="T11" s="888"/>
    </row>
    <row r="12" spans="1:20" ht="2.25" customHeight="1" x14ac:dyDescent="0.2">
      <c r="A12" s="888"/>
      <c r="B12" s="715"/>
      <c r="C12" s="709"/>
      <c r="D12" s="708"/>
      <c r="E12" s="681"/>
      <c r="F12" s="690"/>
      <c r="G12" s="690"/>
      <c r="H12" s="691"/>
      <c r="I12" s="691"/>
      <c r="J12" s="691"/>
      <c r="K12" s="691"/>
      <c r="L12" s="691"/>
      <c r="M12" s="691"/>
      <c r="N12" s="691"/>
      <c r="O12" s="691"/>
      <c r="P12" s="697"/>
      <c r="Q12" s="684"/>
      <c r="R12" s="700"/>
      <c r="S12" s="756"/>
      <c r="T12" s="888"/>
    </row>
    <row r="13" spans="1:20" ht="2.25" customHeight="1" x14ac:dyDescent="0.2">
      <c r="A13" s="888"/>
      <c r="B13" s="715"/>
      <c r="C13" s="709"/>
      <c r="D13" s="681"/>
      <c r="E13" s="698"/>
      <c r="F13" s="698"/>
      <c r="G13" s="698"/>
      <c r="H13" s="697"/>
      <c r="I13" s="697"/>
      <c r="J13" s="697"/>
      <c r="K13" s="697"/>
      <c r="L13" s="697"/>
      <c r="M13" s="697"/>
      <c r="N13" s="697"/>
      <c r="O13" s="697"/>
      <c r="P13" s="697"/>
      <c r="Q13" s="684"/>
      <c r="R13" s="700"/>
      <c r="S13" s="756"/>
      <c r="T13" s="888"/>
    </row>
    <row r="14" spans="1:20" ht="2.25" customHeight="1" x14ac:dyDescent="0.2">
      <c r="A14" s="888"/>
      <c r="B14" s="715"/>
      <c r="C14" s="681"/>
      <c r="D14" s="683"/>
      <c r="E14" s="683"/>
      <c r="F14" s="683"/>
      <c r="G14" s="683"/>
      <c r="H14" s="684"/>
      <c r="I14" s="684"/>
      <c r="J14" s="684"/>
      <c r="K14" s="684"/>
      <c r="L14" s="684"/>
      <c r="M14" s="684"/>
      <c r="N14" s="684"/>
      <c r="O14" s="684"/>
      <c r="P14" s="684"/>
      <c r="Q14" s="684"/>
      <c r="R14" s="700"/>
      <c r="S14" s="756"/>
      <c r="T14" s="888"/>
    </row>
    <row r="15" spans="1:20" ht="2.25" customHeight="1" x14ac:dyDescent="0.2">
      <c r="A15" s="888"/>
      <c r="B15" s="716"/>
      <c r="C15" s="699"/>
      <c r="D15" s="699"/>
      <c r="E15" s="699"/>
      <c r="F15" s="699"/>
      <c r="G15" s="699"/>
      <c r="H15" s="700"/>
      <c r="I15" s="700"/>
      <c r="J15" s="700"/>
      <c r="K15" s="700"/>
      <c r="L15" s="700"/>
      <c r="M15" s="700"/>
      <c r="N15" s="700"/>
      <c r="O15" s="700"/>
      <c r="P15" s="700"/>
      <c r="Q15" s="700"/>
      <c r="R15" s="700"/>
      <c r="S15" s="756"/>
      <c r="T15" s="888"/>
    </row>
    <row r="16" spans="1:20" ht="2.25" customHeight="1" x14ac:dyDescent="0.2">
      <c r="A16" s="888"/>
      <c r="B16" s="717"/>
      <c r="C16" s="718"/>
      <c r="D16" s="718"/>
      <c r="E16" s="718"/>
      <c r="F16" s="718"/>
      <c r="G16" s="718"/>
      <c r="H16" s="719"/>
      <c r="I16" s="719"/>
      <c r="J16" s="719"/>
      <c r="K16" s="719"/>
      <c r="L16" s="719"/>
      <c r="M16" s="719"/>
      <c r="N16" s="719"/>
      <c r="O16" s="719"/>
      <c r="P16" s="719"/>
      <c r="Q16" s="719"/>
      <c r="R16" s="719"/>
      <c r="S16" s="757"/>
      <c r="T16" s="888"/>
    </row>
    <row r="17" spans="1:20" ht="26.25" customHeight="1" x14ac:dyDescent="0.3">
      <c r="A17" s="888"/>
      <c r="B17" s="898" t="s">
        <v>417</v>
      </c>
      <c r="C17" s="899"/>
      <c r="D17" s="899"/>
      <c r="E17" s="899"/>
      <c r="F17" s="899"/>
      <c r="G17" s="899"/>
      <c r="H17" s="899"/>
      <c r="I17" s="899"/>
      <c r="J17" s="899"/>
      <c r="K17" s="899"/>
      <c r="L17" s="899"/>
      <c r="M17" s="899"/>
      <c r="N17" s="899"/>
      <c r="O17" s="899"/>
      <c r="P17" s="899"/>
      <c r="Q17" s="899"/>
      <c r="R17" s="899"/>
      <c r="S17" s="900"/>
      <c r="T17" s="888"/>
    </row>
    <row r="18" spans="1:20" ht="26.25" customHeight="1" x14ac:dyDescent="0.2">
      <c r="A18" s="888"/>
      <c r="B18" s="917" t="str">
        <f>Info!B2</f>
        <v>2018 Jack &amp; Jill Marathon</v>
      </c>
      <c r="C18" s="918"/>
      <c r="D18" s="918"/>
      <c r="E18" s="918"/>
      <c r="F18" s="918"/>
      <c r="G18" s="918"/>
      <c r="H18" s="918"/>
      <c r="I18" s="918"/>
      <c r="J18" s="918"/>
      <c r="K18" s="918"/>
      <c r="L18" s="918"/>
      <c r="M18" s="918"/>
      <c r="N18" s="918"/>
      <c r="O18" s="918"/>
      <c r="P18" s="918"/>
      <c r="Q18" s="918"/>
      <c r="R18" s="918"/>
      <c r="S18" s="919"/>
      <c r="T18" s="888"/>
    </row>
    <row r="19" spans="1:20" ht="24" customHeight="1" x14ac:dyDescent="0.2">
      <c r="A19" s="888"/>
      <c r="B19" s="901" t="str">
        <f ca="1">IF(OR(Pacing!$AP$3=1,Pacing!$AP$12=1,Pacing!$AP$13=1),"(Trial Version with Limited Functionality)","(Fully Functional Version)")</f>
        <v>(Trial Version with Limited Functionality)</v>
      </c>
      <c r="C19" s="902"/>
      <c r="D19" s="902"/>
      <c r="E19" s="902"/>
      <c r="F19" s="902"/>
      <c r="G19" s="902"/>
      <c r="H19" s="902"/>
      <c r="I19" s="902"/>
      <c r="J19" s="902"/>
      <c r="K19" s="902"/>
      <c r="L19" s="902"/>
      <c r="M19" s="902"/>
      <c r="N19" s="902"/>
      <c r="O19" s="902"/>
      <c r="P19" s="902"/>
      <c r="Q19" s="902"/>
      <c r="R19" s="902"/>
      <c r="S19" s="903"/>
      <c r="T19" s="888"/>
    </row>
    <row r="20" spans="1:20" ht="8.25" customHeight="1" x14ac:dyDescent="0.2">
      <c r="A20" s="888"/>
      <c r="B20" s="15"/>
      <c r="C20" s="3"/>
      <c r="D20" s="3"/>
      <c r="E20" s="3"/>
      <c r="F20" s="3"/>
      <c r="G20" s="3"/>
      <c r="H20" s="3"/>
      <c r="I20" s="3"/>
      <c r="J20" s="3"/>
      <c r="K20" s="3"/>
      <c r="L20" s="3"/>
      <c r="M20" s="3"/>
      <c r="N20" s="3"/>
      <c r="O20" s="3"/>
      <c r="P20" s="3"/>
      <c r="Q20" s="3"/>
      <c r="R20" s="3"/>
      <c r="S20" s="67"/>
      <c r="T20" s="888"/>
    </row>
    <row r="21" spans="1:20" ht="15.75" x14ac:dyDescent="0.25">
      <c r="A21" s="888"/>
      <c r="B21" s="889" t="str">
        <f ca="1">Pacing!B46</f>
        <v>Copyright © 2007-2018 Greg Maclin.  All Rights Reserved</v>
      </c>
      <c r="C21" s="890"/>
      <c r="D21" s="890"/>
      <c r="E21" s="890"/>
      <c r="F21" s="890"/>
      <c r="G21" s="890"/>
      <c r="H21" s="890"/>
      <c r="I21" s="890"/>
      <c r="J21" s="890"/>
      <c r="K21" s="890"/>
      <c r="L21" s="890"/>
      <c r="M21" s="890"/>
      <c r="N21" s="890"/>
      <c r="O21" s="890"/>
      <c r="P21" s="890"/>
      <c r="Q21" s="890"/>
      <c r="R21" s="890"/>
      <c r="S21" s="891"/>
      <c r="T21" s="888"/>
    </row>
    <row r="22" spans="1:20" x14ac:dyDescent="0.2">
      <c r="A22" s="888"/>
      <c r="B22" s="909"/>
      <c r="C22" s="910"/>
      <c r="D22" s="910"/>
      <c r="E22" s="910"/>
      <c r="F22" s="910"/>
      <c r="G22" s="910"/>
      <c r="H22" s="910"/>
      <c r="I22" s="910"/>
      <c r="J22" s="910"/>
      <c r="K22" s="910"/>
      <c r="L22" s="910"/>
      <c r="M22" s="910"/>
      <c r="N22" s="910"/>
      <c r="O22" s="910"/>
      <c r="P22" s="910"/>
      <c r="Q22" s="910"/>
      <c r="R22" s="910"/>
      <c r="S22" s="911"/>
      <c r="T22" s="888"/>
    </row>
    <row r="23" spans="1:20" ht="20.25" x14ac:dyDescent="0.3">
      <c r="A23" s="888"/>
      <c r="B23" s="921" t="s">
        <v>411</v>
      </c>
      <c r="C23" s="922"/>
      <c r="D23" s="922"/>
      <c r="E23" s="922"/>
      <c r="F23" s="922"/>
      <c r="G23" s="922"/>
      <c r="H23" s="922"/>
      <c r="I23" s="922"/>
      <c r="J23" s="922"/>
      <c r="K23" s="922"/>
      <c r="L23" s="922"/>
      <c r="M23" s="922"/>
      <c r="N23" s="922"/>
      <c r="O23" s="922"/>
      <c r="P23" s="922"/>
      <c r="Q23" s="922"/>
      <c r="R23" s="922"/>
      <c r="S23" s="923"/>
      <c r="T23" s="888"/>
    </row>
    <row r="24" spans="1:20" ht="20.25" x14ac:dyDescent="0.3">
      <c r="A24" s="888"/>
      <c r="B24" s="921" t="s">
        <v>410</v>
      </c>
      <c r="C24" s="922"/>
      <c r="D24" s="922"/>
      <c r="E24" s="922"/>
      <c r="F24" s="922"/>
      <c r="G24" s="922"/>
      <c r="H24" s="922"/>
      <c r="I24" s="922"/>
      <c r="J24" s="922"/>
      <c r="K24" s="922"/>
      <c r="L24" s="922"/>
      <c r="M24" s="922"/>
      <c r="N24" s="922"/>
      <c r="O24" s="922"/>
      <c r="P24" s="922"/>
      <c r="Q24" s="922"/>
      <c r="R24" s="922"/>
      <c r="S24" s="923"/>
      <c r="T24" s="888"/>
    </row>
    <row r="25" spans="1:20" x14ac:dyDescent="0.2">
      <c r="A25" s="888"/>
      <c r="B25" s="909"/>
      <c r="C25" s="910"/>
      <c r="D25" s="910"/>
      <c r="E25" s="910"/>
      <c r="F25" s="910"/>
      <c r="G25" s="910"/>
      <c r="H25" s="910"/>
      <c r="I25" s="910"/>
      <c r="J25" s="910"/>
      <c r="K25" s="910"/>
      <c r="L25" s="910"/>
      <c r="M25" s="910"/>
      <c r="N25" s="910"/>
      <c r="O25" s="910"/>
      <c r="P25" s="910"/>
      <c r="Q25" s="910"/>
      <c r="R25" s="910"/>
      <c r="S25" s="911"/>
      <c r="T25" s="888"/>
    </row>
    <row r="26" spans="1:20" ht="11.25" customHeight="1" x14ac:dyDescent="0.2">
      <c r="A26" s="888"/>
      <c r="B26" s="912" t="s">
        <v>398</v>
      </c>
      <c r="C26" s="910"/>
      <c r="D26" s="910"/>
      <c r="E26" s="910"/>
      <c r="F26" s="910"/>
      <c r="G26" s="910"/>
      <c r="H26" s="910"/>
      <c r="I26" s="910"/>
      <c r="J26" s="910"/>
      <c r="K26" s="910"/>
      <c r="L26" s="910"/>
      <c r="M26" s="910"/>
      <c r="N26" s="910"/>
      <c r="O26" s="910"/>
      <c r="P26" s="910"/>
      <c r="Q26" s="910"/>
      <c r="R26" s="910"/>
      <c r="S26" s="911"/>
      <c r="T26" s="888"/>
    </row>
    <row r="27" spans="1:20" ht="11.25" customHeight="1" x14ac:dyDescent="0.2">
      <c r="A27" s="888"/>
      <c r="B27" s="912" t="s">
        <v>399</v>
      </c>
      <c r="C27" s="910"/>
      <c r="D27" s="910"/>
      <c r="E27" s="910"/>
      <c r="F27" s="910"/>
      <c r="G27" s="910"/>
      <c r="H27" s="910"/>
      <c r="I27" s="910"/>
      <c r="J27" s="910"/>
      <c r="K27" s="910"/>
      <c r="L27" s="910"/>
      <c r="M27" s="910"/>
      <c r="N27" s="910"/>
      <c r="O27" s="910"/>
      <c r="P27" s="910"/>
      <c r="Q27" s="910"/>
      <c r="R27" s="910"/>
      <c r="S27" s="911"/>
      <c r="T27" s="888"/>
    </row>
    <row r="28" spans="1:20" ht="11.25" customHeight="1" x14ac:dyDescent="0.2">
      <c r="A28" s="888"/>
      <c r="B28" s="912" t="s">
        <v>400</v>
      </c>
      <c r="C28" s="910"/>
      <c r="D28" s="910"/>
      <c r="E28" s="910"/>
      <c r="F28" s="910"/>
      <c r="G28" s="910"/>
      <c r="H28" s="910"/>
      <c r="I28" s="910"/>
      <c r="J28" s="910"/>
      <c r="K28" s="910"/>
      <c r="L28" s="910"/>
      <c r="M28" s="910"/>
      <c r="N28" s="910"/>
      <c r="O28" s="910"/>
      <c r="P28" s="910"/>
      <c r="Q28" s="910"/>
      <c r="R28" s="910"/>
      <c r="S28" s="911"/>
      <c r="T28" s="888"/>
    </row>
    <row r="29" spans="1:20" ht="11.25" customHeight="1" x14ac:dyDescent="0.2">
      <c r="A29" s="888"/>
      <c r="B29" s="912" t="s">
        <v>409</v>
      </c>
      <c r="C29" s="910"/>
      <c r="D29" s="910"/>
      <c r="E29" s="910"/>
      <c r="F29" s="910"/>
      <c r="G29" s="910"/>
      <c r="H29" s="910"/>
      <c r="I29" s="910"/>
      <c r="J29" s="910"/>
      <c r="K29" s="910"/>
      <c r="L29" s="910"/>
      <c r="M29" s="910"/>
      <c r="N29" s="910"/>
      <c r="O29" s="910"/>
      <c r="P29" s="910"/>
      <c r="Q29" s="910"/>
      <c r="R29" s="910"/>
      <c r="S29" s="911"/>
      <c r="T29" s="888"/>
    </row>
    <row r="30" spans="1:20" ht="11.25" customHeight="1" x14ac:dyDescent="0.2">
      <c r="A30" s="888"/>
      <c r="B30" s="912" t="s">
        <v>408</v>
      </c>
      <c r="C30" s="910"/>
      <c r="D30" s="910"/>
      <c r="E30" s="910"/>
      <c r="F30" s="910"/>
      <c r="G30" s="910"/>
      <c r="H30" s="910"/>
      <c r="I30" s="910"/>
      <c r="J30" s="910"/>
      <c r="K30" s="910"/>
      <c r="L30" s="910"/>
      <c r="M30" s="910"/>
      <c r="N30" s="910"/>
      <c r="O30" s="910"/>
      <c r="P30" s="910"/>
      <c r="Q30" s="910"/>
      <c r="R30" s="910"/>
      <c r="S30" s="911"/>
      <c r="T30" s="888"/>
    </row>
    <row r="31" spans="1:20" ht="11.25" customHeight="1" x14ac:dyDescent="0.2">
      <c r="A31" s="888"/>
      <c r="B31" s="912" t="s">
        <v>407</v>
      </c>
      <c r="C31" s="910"/>
      <c r="D31" s="910"/>
      <c r="E31" s="910"/>
      <c r="F31" s="910"/>
      <c r="G31" s="910"/>
      <c r="H31" s="910"/>
      <c r="I31" s="910"/>
      <c r="J31" s="910"/>
      <c r="K31" s="910"/>
      <c r="L31" s="910"/>
      <c r="M31" s="910"/>
      <c r="N31" s="910"/>
      <c r="O31" s="910"/>
      <c r="P31" s="910"/>
      <c r="Q31" s="910"/>
      <c r="R31" s="910"/>
      <c r="S31" s="911"/>
      <c r="T31" s="888"/>
    </row>
    <row r="32" spans="1:20" x14ac:dyDescent="0.2">
      <c r="A32" s="888"/>
      <c r="B32" s="909"/>
      <c r="C32" s="910"/>
      <c r="D32" s="910"/>
      <c r="E32" s="910"/>
      <c r="F32" s="910"/>
      <c r="G32" s="910"/>
      <c r="H32" s="910"/>
      <c r="I32" s="910"/>
      <c r="J32" s="910"/>
      <c r="K32" s="910"/>
      <c r="L32" s="910"/>
      <c r="M32" s="910"/>
      <c r="N32" s="910"/>
      <c r="O32" s="910"/>
      <c r="P32" s="910"/>
      <c r="Q32" s="910"/>
      <c r="R32" s="910"/>
      <c r="S32" s="911"/>
      <c r="T32" s="888"/>
    </row>
    <row r="33" spans="1:25" ht="11.25" customHeight="1" x14ac:dyDescent="0.2">
      <c r="A33" s="888"/>
      <c r="B33" s="912" t="s">
        <v>401</v>
      </c>
      <c r="C33" s="910"/>
      <c r="D33" s="910"/>
      <c r="E33" s="910"/>
      <c r="F33" s="910"/>
      <c r="G33" s="910"/>
      <c r="H33" s="910"/>
      <c r="I33" s="910"/>
      <c r="J33" s="910"/>
      <c r="K33" s="910"/>
      <c r="L33" s="910"/>
      <c r="M33" s="910"/>
      <c r="N33" s="910"/>
      <c r="O33" s="910"/>
      <c r="P33" s="910"/>
      <c r="Q33" s="910"/>
      <c r="R33" s="910"/>
      <c r="S33" s="911"/>
      <c r="T33" s="888"/>
    </row>
    <row r="34" spans="1:25" ht="11.25" customHeight="1" x14ac:dyDescent="0.45">
      <c r="A34" s="888"/>
      <c r="B34" s="924" t="s">
        <v>402</v>
      </c>
      <c r="C34" s="925"/>
      <c r="D34" s="925"/>
      <c r="E34" s="925"/>
      <c r="F34" s="925"/>
      <c r="G34" s="925"/>
      <c r="H34" s="925"/>
      <c r="I34" s="925"/>
      <c r="J34" s="925"/>
      <c r="K34" s="925"/>
      <c r="L34" s="925"/>
      <c r="M34" s="925"/>
      <c r="N34" s="925"/>
      <c r="O34" s="925"/>
      <c r="P34" s="925"/>
      <c r="Q34" s="925"/>
      <c r="R34" s="925"/>
      <c r="S34" s="926"/>
      <c r="T34" s="888"/>
      <c r="Y34" s="382"/>
    </row>
    <row r="35" spans="1:25" ht="11.25" customHeight="1" x14ac:dyDescent="0.2">
      <c r="A35" s="888"/>
      <c r="B35" s="912" t="s">
        <v>403</v>
      </c>
      <c r="C35" s="910"/>
      <c r="D35" s="910"/>
      <c r="E35" s="910"/>
      <c r="F35" s="910"/>
      <c r="G35" s="910"/>
      <c r="H35" s="910"/>
      <c r="I35" s="910"/>
      <c r="J35" s="910"/>
      <c r="K35" s="910"/>
      <c r="L35" s="910"/>
      <c r="M35" s="910"/>
      <c r="N35" s="910"/>
      <c r="O35" s="910"/>
      <c r="P35" s="910"/>
      <c r="Q35" s="910"/>
      <c r="R35" s="910"/>
      <c r="S35" s="911"/>
      <c r="T35" s="888"/>
    </row>
    <row r="36" spans="1:25" ht="11.25" customHeight="1" x14ac:dyDescent="0.2">
      <c r="A36" s="888"/>
      <c r="B36" s="909"/>
      <c r="C36" s="910"/>
      <c r="D36" s="910"/>
      <c r="E36" s="910"/>
      <c r="F36" s="910"/>
      <c r="G36" s="910"/>
      <c r="H36" s="910"/>
      <c r="I36" s="910"/>
      <c r="J36" s="910"/>
      <c r="K36" s="910"/>
      <c r="L36" s="910"/>
      <c r="M36" s="910"/>
      <c r="N36" s="910"/>
      <c r="O36" s="910"/>
      <c r="P36" s="910"/>
      <c r="Q36" s="910"/>
      <c r="R36" s="910"/>
      <c r="S36" s="911"/>
      <c r="T36" s="888"/>
    </row>
    <row r="37" spans="1:25" ht="11.25" customHeight="1" x14ac:dyDescent="0.2">
      <c r="A37" s="888"/>
      <c r="B37" s="912" t="s">
        <v>404</v>
      </c>
      <c r="C37" s="910"/>
      <c r="D37" s="910"/>
      <c r="E37" s="910"/>
      <c r="F37" s="910"/>
      <c r="G37" s="910"/>
      <c r="H37" s="910"/>
      <c r="I37" s="910"/>
      <c r="J37" s="910"/>
      <c r="K37" s="910"/>
      <c r="L37" s="910"/>
      <c r="M37" s="910"/>
      <c r="N37" s="910"/>
      <c r="O37" s="910"/>
      <c r="P37" s="910"/>
      <c r="Q37" s="910"/>
      <c r="R37" s="910"/>
      <c r="S37" s="911"/>
      <c r="T37" s="888"/>
    </row>
    <row r="38" spans="1:25" x14ac:dyDescent="0.2">
      <c r="A38" s="888"/>
      <c r="B38" s="909"/>
      <c r="C38" s="910"/>
      <c r="D38" s="910"/>
      <c r="E38" s="910"/>
      <c r="F38" s="910"/>
      <c r="G38" s="910"/>
      <c r="H38" s="910"/>
      <c r="I38" s="910"/>
      <c r="J38" s="910"/>
      <c r="K38" s="910"/>
      <c r="L38" s="910"/>
      <c r="M38" s="910"/>
      <c r="N38" s="910"/>
      <c r="O38" s="910"/>
      <c r="P38" s="910"/>
      <c r="Q38" s="910"/>
      <c r="R38" s="910"/>
      <c r="S38" s="911"/>
      <c r="T38" s="888"/>
    </row>
    <row r="39" spans="1:25" ht="15.75" x14ac:dyDescent="0.25">
      <c r="A39" s="888"/>
      <c r="B39" s="913" t="s">
        <v>406</v>
      </c>
      <c r="C39" s="914"/>
      <c r="D39" s="914"/>
      <c r="E39" s="914"/>
      <c r="F39" s="914"/>
      <c r="G39" s="914"/>
      <c r="H39" s="914"/>
      <c r="I39" s="914"/>
      <c r="J39" s="914"/>
      <c r="K39" s="914"/>
      <c r="L39" s="914"/>
      <c r="M39" s="914"/>
      <c r="N39" s="914"/>
      <c r="O39" s="914"/>
      <c r="P39" s="914"/>
      <c r="Q39" s="914"/>
      <c r="R39" s="914"/>
      <c r="S39" s="915"/>
      <c r="T39" s="888"/>
    </row>
    <row r="40" spans="1:25" ht="15.75" x14ac:dyDescent="0.25">
      <c r="A40" s="888"/>
      <c r="B40" s="913" t="s">
        <v>405</v>
      </c>
      <c r="C40" s="914"/>
      <c r="D40" s="914"/>
      <c r="E40" s="914"/>
      <c r="F40" s="914"/>
      <c r="G40" s="914"/>
      <c r="H40" s="914"/>
      <c r="I40" s="914"/>
      <c r="J40" s="914"/>
      <c r="K40" s="914"/>
      <c r="L40" s="914"/>
      <c r="M40" s="914"/>
      <c r="N40" s="914"/>
      <c r="O40" s="914"/>
      <c r="P40" s="914"/>
      <c r="Q40" s="914"/>
      <c r="R40" s="914"/>
      <c r="S40" s="915"/>
      <c r="T40" s="888"/>
    </row>
    <row r="41" spans="1:25" x14ac:dyDescent="0.2">
      <c r="A41" s="888"/>
      <c r="B41" s="909"/>
      <c r="C41" s="910"/>
      <c r="D41" s="910"/>
      <c r="E41" s="910"/>
      <c r="F41" s="910"/>
      <c r="G41" s="910"/>
      <c r="H41" s="910"/>
      <c r="I41" s="910"/>
      <c r="J41" s="910"/>
      <c r="K41" s="910"/>
      <c r="L41" s="910"/>
      <c r="M41" s="910"/>
      <c r="N41" s="910"/>
      <c r="O41" s="910"/>
      <c r="P41" s="910"/>
      <c r="Q41" s="910"/>
      <c r="R41" s="910"/>
      <c r="S41" s="911"/>
      <c r="T41" s="888"/>
    </row>
    <row r="42" spans="1:25" ht="24" customHeight="1" x14ac:dyDescent="0.2">
      <c r="A42" s="888"/>
      <c r="B42" s="892" t="str">
        <f ca="1">IF(OR(Pacing!$AP$3=1,Pacing!$AP$12=1,Pacing!$AP$13=1),Pacing!AO14,"")</f>
        <v>NOTE:  A fully functional version of this spreadsheet is available at MyMarathonPace.com</v>
      </c>
      <c r="C42" s="893"/>
      <c r="D42" s="893"/>
      <c r="E42" s="893"/>
      <c r="F42" s="893"/>
      <c r="G42" s="893"/>
      <c r="H42" s="893"/>
      <c r="I42" s="893"/>
      <c r="J42" s="893"/>
      <c r="K42" s="893"/>
      <c r="L42" s="893"/>
      <c r="M42" s="893"/>
      <c r="N42" s="893"/>
      <c r="O42" s="893"/>
      <c r="P42" s="893"/>
      <c r="Q42" s="893"/>
      <c r="R42" s="893"/>
      <c r="S42" s="894"/>
      <c r="T42" s="888"/>
    </row>
    <row r="43" spans="1:25" ht="24" customHeight="1" x14ac:dyDescent="0.2">
      <c r="A43" s="888"/>
      <c r="B43" s="895"/>
      <c r="C43" s="896"/>
      <c r="D43" s="896"/>
      <c r="E43" s="896"/>
      <c r="F43" s="896"/>
      <c r="G43" s="896"/>
      <c r="H43" s="896"/>
      <c r="I43" s="896"/>
      <c r="J43" s="896"/>
      <c r="K43" s="896"/>
      <c r="L43" s="896"/>
      <c r="M43" s="896"/>
      <c r="N43" s="896"/>
      <c r="O43" s="896"/>
      <c r="P43" s="896"/>
      <c r="Q43" s="896"/>
      <c r="R43" s="896"/>
      <c r="S43" s="897"/>
      <c r="T43" s="888"/>
    </row>
    <row r="44" spans="1:25" ht="12" customHeight="1" x14ac:dyDescent="0.2">
      <c r="A44" s="888"/>
      <c r="B44" s="907" t="str">
        <f ca="1">CONCATENATE(IF(I48=0,"Full Version","Trial Version"),IF(I49=0," (EXE)"," (XLS)"))</f>
        <v>Trial Version (XLS)</v>
      </c>
      <c r="C44" s="907"/>
      <c r="D44" s="907"/>
      <c r="E44" s="907"/>
      <c r="F44" s="907"/>
      <c r="G44" s="907"/>
      <c r="H44" s="907"/>
      <c r="I44" s="907"/>
      <c r="J44" s="907"/>
      <c r="K44" s="907"/>
      <c r="L44" s="907"/>
      <c r="M44" s="907"/>
      <c r="N44" s="907"/>
      <c r="O44" s="907"/>
      <c r="P44" s="907"/>
      <c r="Q44" s="907"/>
      <c r="R44" s="907"/>
      <c r="S44" s="907"/>
      <c r="T44" s="888"/>
    </row>
    <row r="45" spans="1:25" ht="12" customHeight="1" x14ac:dyDescent="0.2">
      <c r="A45" s="888"/>
      <c r="B45" s="908"/>
      <c r="C45" s="908"/>
      <c r="D45" s="908"/>
      <c r="E45" s="908"/>
      <c r="F45" s="908"/>
      <c r="G45" s="908"/>
      <c r="H45" s="908"/>
      <c r="I45" s="908"/>
      <c r="J45" s="908"/>
      <c r="K45" s="908"/>
      <c r="L45" s="908"/>
      <c r="M45" s="908"/>
      <c r="N45" s="908"/>
      <c r="O45" s="908"/>
      <c r="P45" s="908"/>
      <c r="Q45" s="908"/>
      <c r="R45" s="908"/>
      <c r="S45" s="908"/>
      <c r="T45" s="888"/>
    </row>
    <row r="46" spans="1:25" ht="12" customHeight="1" x14ac:dyDescent="0.2">
      <c r="A46" s="888"/>
      <c r="B46" s="908"/>
      <c r="C46" s="908"/>
      <c r="D46" s="908"/>
      <c r="E46" s="908"/>
      <c r="F46" s="908"/>
      <c r="G46" s="908"/>
      <c r="H46" s="908"/>
      <c r="I46" s="908"/>
      <c r="J46" s="908"/>
      <c r="K46" s="908"/>
      <c r="L46" s="908"/>
      <c r="M46" s="908"/>
      <c r="N46" s="908"/>
      <c r="O46" s="908"/>
      <c r="P46" s="908"/>
      <c r="Q46" s="908"/>
      <c r="R46" s="908"/>
      <c r="S46" s="908"/>
      <c r="T46" s="888"/>
    </row>
    <row r="48" spans="1:25" ht="12.75" hidden="1" customHeight="1" x14ac:dyDescent="0.2">
      <c r="C48" s="38"/>
      <c r="D48" s="38"/>
      <c r="E48" s="38"/>
      <c r="F48" s="38"/>
      <c r="G48" s="38"/>
      <c r="H48" s="838">
        <f ca="1">ROUND(Info!$G$47,5)</f>
        <v>41780.901660000003</v>
      </c>
      <c r="I48" s="38">
        <f ca="1">IF(OR(Pacing!$AP$3=1,Pacing!$AP$12=1,Pacing!$AP$13=1),1,0)</f>
        <v>1</v>
      </c>
      <c r="J48" s="4" t="s">
        <v>270</v>
      </c>
    </row>
    <row r="49" spans="8:10" ht="13.5" hidden="1" thickBot="1" x14ac:dyDescent="0.25">
      <c r="H49" s="839">
        <f ca="1">ROUND(NOW(),5)</f>
        <v>41780.901660000003</v>
      </c>
      <c r="I49" s="38">
        <f>Pacing!AP4</f>
        <v>1</v>
      </c>
      <c r="J49" s="4" t="s">
        <v>418</v>
      </c>
    </row>
  </sheetData>
  <sheetProtection password="B6A8" sheet="1" objects="1" scenarios="1" selectLockedCells="1" selectUnlockedCells="1"/>
  <mergeCells count="31">
    <mergeCell ref="H9:M9"/>
    <mergeCell ref="B22:S22"/>
    <mergeCell ref="B23:S23"/>
    <mergeCell ref="B24:S24"/>
    <mergeCell ref="B35:S35"/>
    <mergeCell ref="B34:S34"/>
    <mergeCell ref="B28:S28"/>
    <mergeCell ref="B39:S39"/>
    <mergeCell ref="B27:S27"/>
    <mergeCell ref="B36:S36"/>
    <mergeCell ref="B30:S30"/>
    <mergeCell ref="H10:M10"/>
    <mergeCell ref="B18:S18"/>
    <mergeCell ref="B25:S25"/>
    <mergeCell ref="B26:S26"/>
    <mergeCell ref="T1:T46"/>
    <mergeCell ref="A1:A46"/>
    <mergeCell ref="B21:S21"/>
    <mergeCell ref="B42:S43"/>
    <mergeCell ref="B17:S17"/>
    <mergeCell ref="B19:S19"/>
    <mergeCell ref="B1:S2"/>
    <mergeCell ref="B44:S46"/>
    <mergeCell ref="B41:S41"/>
    <mergeCell ref="B31:S31"/>
    <mergeCell ref="B32:S32"/>
    <mergeCell ref="B33:S33"/>
    <mergeCell ref="B29:S29"/>
    <mergeCell ref="B38:S38"/>
    <mergeCell ref="B37:S37"/>
    <mergeCell ref="B40:S40"/>
  </mergeCells>
  <phoneticPr fontId="9" type="noConversion"/>
  <conditionalFormatting sqref="B42:G42">
    <cfRule type="expression" dxfId="1899" priority="39" stopIfTrue="1">
      <formula>I48=1</formula>
    </cfRule>
  </conditionalFormatting>
  <conditionalFormatting sqref="B19:S19">
    <cfRule type="expression" dxfId="1898" priority="6" stopIfTrue="1">
      <formula>I48=1</formula>
    </cfRule>
  </conditionalFormatting>
  <conditionalFormatting sqref="B1:S2">
    <cfRule type="expression" dxfId="1897" priority="5" stopIfTrue="1">
      <formula>H48=H49</formula>
    </cfRule>
  </conditionalFormatting>
  <conditionalFormatting sqref="A1:A46">
    <cfRule type="expression" dxfId="1896" priority="3" stopIfTrue="1">
      <formula>H48=H49</formula>
    </cfRule>
  </conditionalFormatting>
  <conditionalFormatting sqref="B44:S46">
    <cfRule type="expression" dxfId="1895" priority="2" stopIfTrue="1">
      <formula>H48=H49</formula>
    </cfRule>
  </conditionalFormatting>
  <conditionalFormatting sqref="T1:T46">
    <cfRule type="expression" dxfId="1894" priority="1" stopIfTrue="1">
      <formula>H48=H49</formula>
    </cfRule>
  </conditionalFormatting>
  <printOptions horizontalCentered="1"/>
  <pageMargins left="0.5" right="0.5" top="1" bottom="1" header="0.5" footer="0.5"/>
  <pageSetup scale="94" orientation="portrait" horizontalDpi="4294967293"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1:N166"/>
  <sheetViews>
    <sheetView workbookViewId="0">
      <pane xSplit="5" ySplit="8" topLeftCell="F9" activePane="bottomRight" state="frozen"/>
      <selection pane="topRight" activeCell="F1" sqref="F1"/>
      <selection pane="bottomLeft" activeCell="A9" sqref="A9"/>
      <selection pane="bottomRight" activeCell="E7" sqref="E7"/>
    </sheetView>
  </sheetViews>
  <sheetFormatPr defaultRowHeight="12.75" x14ac:dyDescent="0.2"/>
  <cols>
    <col min="1" max="1" width="2.7109375" customWidth="1"/>
    <col min="3" max="3" width="10.7109375" bestFit="1" customWidth="1"/>
    <col min="4" max="4" width="11.85546875" bestFit="1" customWidth="1"/>
    <col min="5" max="5" width="11.7109375" customWidth="1"/>
    <col min="6" max="6" width="3" customWidth="1"/>
    <col min="15" max="15" width="3.85546875" customWidth="1"/>
  </cols>
  <sheetData>
    <row r="1" spans="2:14" x14ac:dyDescent="0.2">
      <c r="B1" s="26"/>
      <c r="C1" s="1"/>
      <c r="D1" s="1"/>
      <c r="I1" s="1"/>
    </row>
    <row r="2" spans="2:14" ht="18" x14ac:dyDescent="0.25">
      <c r="B2" s="1596" t="s">
        <v>175</v>
      </c>
      <c r="C2" s="1596"/>
      <c r="D2" s="1596"/>
      <c r="E2" s="1596"/>
      <c r="F2" s="1596"/>
      <c r="G2" s="1596"/>
      <c r="H2" s="1596"/>
      <c r="I2" s="1596"/>
      <c r="J2" s="1596"/>
      <c r="K2" s="1596"/>
      <c r="L2" s="1596"/>
      <c r="M2" s="1596"/>
      <c r="N2" s="1596"/>
    </row>
    <row r="3" spans="2:14" x14ac:dyDescent="0.2">
      <c r="B3" s="1"/>
      <c r="C3" s="1"/>
      <c r="D3" s="1"/>
      <c r="I3" s="1"/>
    </row>
    <row r="4" spans="2:14" ht="13.5" thickBot="1" x14ac:dyDescent="0.25">
      <c r="B4" s="171"/>
      <c r="C4" s="1"/>
      <c r="D4" s="85" t="s">
        <v>138</v>
      </c>
      <c r="E4" s="85" t="s">
        <v>139</v>
      </c>
      <c r="I4" s="1"/>
    </row>
    <row r="5" spans="2:14" x14ac:dyDescent="0.2">
      <c r="B5" s="143" t="s">
        <v>176</v>
      </c>
      <c r="C5" s="1"/>
      <c r="D5" s="172">
        <v>2000</v>
      </c>
      <c r="E5" s="152">
        <v>0.02</v>
      </c>
      <c r="I5" s="26"/>
    </row>
    <row r="6" spans="2:14" x14ac:dyDescent="0.2">
      <c r="B6" s="143" t="s">
        <v>177</v>
      </c>
      <c r="C6" s="1"/>
      <c r="D6" s="172">
        <v>4000</v>
      </c>
      <c r="E6" s="152">
        <v>0.08</v>
      </c>
      <c r="I6" s="23"/>
    </row>
    <row r="7" spans="2:14" ht="12.75" customHeight="1" x14ac:dyDescent="0.25">
      <c r="B7" s="143" t="s">
        <v>178</v>
      </c>
      <c r="C7" s="1"/>
      <c r="D7" s="172">
        <v>8000</v>
      </c>
      <c r="E7" s="152">
        <v>0.2</v>
      </c>
      <c r="G7" s="173"/>
      <c r="H7" s="173"/>
      <c r="I7" s="173"/>
      <c r="J7" s="173"/>
      <c r="K7" s="173"/>
      <c r="L7" s="173"/>
      <c r="M7" s="173"/>
      <c r="N7" s="173"/>
    </row>
    <row r="8" spans="2:14" ht="12.75" customHeight="1" x14ac:dyDescent="0.25">
      <c r="B8" s="143" t="s">
        <v>149</v>
      </c>
      <c r="C8" s="1"/>
      <c r="D8" s="172">
        <v>15100</v>
      </c>
      <c r="E8" s="174"/>
      <c r="G8" s="173"/>
      <c r="H8" s="173"/>
      <c r="I8" s="173"/>
      <c r="J8" s="173"/>
      <c r="K8" s="173"/>
      <c r="L8" s="173"/>
      <c r="M8" s="173"/>
      <c r="N8" s="173"/>
    </row>
    <row r="9" spans="2:14" x14ac:dyDescent="0.2">
      <c r="B9" s="143"/>
      <c r="C9" s="1"/>
      <c r="D9" s="175"/>
      <c r="E9" s="4"/>
      <c r="I9" s="1"/>
    </row>
    <row r="10" spans="2:14" x14ac:dyDescent="0.2">
      <c r="B10" s="1"/>
      <c r="C10" s="38" t="s">
        <v>82</v>
      </c>
      <c r="D10" s="38" t="s">
        <v>179</v>
      </c>
      <c r="E10" s="38" t="s">
        <v>180</v>
      </c>
      <c r="I10" s="1"/>
    </row>
    <row r="11" spans="2:14" x14ac:dyDescent="0.2">
      <c r="B11" s="38"/>
      <c r="C11" s="38" t="s">
        <v>181</v>
      </c>
      <c r="D11" s="38" t="s">
        <v>182</v>
      </c>
      <c r="E11" s="38" t="s">
        <v>181</v>
      </c>
      <c r="F11" s="4"/>
      <c r="G11" s="4"/>
      <c r="H11" s="4"/>
      <c r="I11" s="1"/>
    </row>
    <row r="12" spans="2:14" ht="13.5" thickBot="1" x14ac:dyDescent="0.25">
      <c r="B12" s="85" t="s">
        <v>138</v>
      </c>
      <c r="C12" s="85" t="s">
        <v>139</v>
      </c>
      <c r="D12" s="85" t="s">
        <v>183</v>
      </c>
      <c r="E12" s="85" t="s">
        <v>1</v>
      </c>
      <c r="F12" s="4"/>
      <c r="G12" s="4"/>
      <c r="H12" s="4"/>
      <c r="I12" s="1"/>
    </row>
    <row r="13" spans="2:14" x14ac:dyDescent="0.2">
      <c r="B13" s="175">
        <v>0</v>
      </c>
      <c r="C13" s="176">
        <f>1+IF(B13&gt;=$D$7,$E$6+$E$5+(((B13-$D$7)/($D$8-$D$7))*$E$7)*(1+((B13-$D$7)/($D$8-$D$7))),IF(B13&gt;=$D$6,$E$5+(((B13-$D$6)/($D$7-$D$6))*$E$6),IF(B13&gt;=$D$5,(((B13-$D$5)/($D$6-$D$5))*$E$5))))</f>
        <v>1</v>
      </c>
      <c r="D13" s="177">
        <f t="shared" ref="D13:D44" si="0">1+((B13/1000)*0.01)</f>
        <v>1</v>
      </c>
      <c r="E13" s="178">
        <f>1+IF(B13&gt;=$D$7,($E$5+(((B13-$D$7)/($D$8-$D$7))*$E$6))*(1+((B13-$D$7)/($D$8-$D$7))),IF(B13&gt;=$D$6,((((B13-$D$6)/($D$7-$D$6))*$E$5))))</f>
        <v>1</v>
      </c>
      <c r="F13" s="179"/>
      <c r="G13" s="179"/>
      <c r="H13" s="179"/>
      <c r="I13" s="1"/>
      <c r="J13" s="179"/>
      <c r="K13" s="170"/>
    </row>
    <row r="14" spans="2:14" x14ac:dyDescent="0.2">
      <c r="B14" s="175">
        <f>B13+100</f>
        <v>100</v>
      </c>
      <c r="C14" s="176">
        <f t="shared" ref="C14:C77" si="1">1+IF(B14&gt;=$D$7,$E$6+$E$5+(((B14-$D$7)/($D$8-$D$7))*$E$7)*(1+((B14-$D$7)/($D$8-$D$7))),IF(B14&gt;=$D$6,$E$5+(((B14-$D$6)/($D$7-$D$6))*$E$6),IF(B14&gt;=$D$5,(((B14-$D$5)/($D$6-$D$5))*$E$5))))</f>
        <v>1</v>
      </c>
      <c r="D14" s="177">
        <f t="shared" si="0"/>
        <v>1.0009999999999999</v>
      </c>
      <c r="E14" s="178">
        <f t="shared" ref="E14:E77" si="2">1+IF(B14&gt;=$D$7,($E$5+(((B14-$D$7)/($D$8-$D$7))*$E$6))*(1+((B14-$D$7)/($D$8-$D$7))),IF(B14&gt;=$D$6,((((B14-$D$6)/($D$7-$D$6))*$E$5))))</f>
        <v>1</v>
      </c>
      <c r="F14" s="179"/>
      <c r="G14" s="179"/>
      <c r="H14" s="179"/>
      <c r="I14" s="1"/>
      <c r="J14" s="179"/>
      <c r="K14" s="170"/>
    </row>
    <row r="15" spans="2:14" x14ac:dyDescent="0.2">
      <c r="B15" s="175">
        <f t="shared" ref="B15:B78" si="3">B14+100</f>
        <v>200</v>
      </c>
      <c r="C15" s="176">
        <f t="shared" si="1"/>
        <v>1</v>
      </c>
      <c r="D15" s="177">
        <f t="shared" si="0"/>
        <v>1.002</v>
      </c>
      <c r="E15" s="178">
        <f t="shared" si="2"/>
        <v>1</v>
      </c>
      <c r="F15" s="179"/>
      <c r="G15" s="179"/>
      <c r="H15" s="179"/>
      <c r="I15" s="1"/>
      <c r="J15" s="179"/>
      <c r="K15" s="170"/>
    </row>
    <row r="16" spans="2:14" x14ac:dyDescent="0.2">
      <c r="B16" s="175">
        <f t="shared" si="3"/>
        <v>300</v>
      </c>
      <c r="C16" s="176">
        <f t="shared" si="1"/>
        <v>1</v>
      </c>
      <c r="D16" s="177">
        <f t="shared" si="0"/>
        <v>1.0029999999999999</v>
      </c>
      <c r="E16" s="178">
        <f t="shared" si="2"/>
        <v>1</v>
      </c>
      <c r="F16" s="179"/>
      <c r="G16" s="179"/>
      <c r="H16" s="179"/>
      <c r="I16" s="1"/>
      <c r="J16" s="179"/>
      <c r="K16" s="170"/>
    </row>
    <row r="17" spans="2:11" x14ac:dyDescent="0.2">
      <c r="B17" s="175">
        <f t="shared" si="3"/>
        <v>400</v>
      </c>
      <c r="C17" s="176">
        <f t="shared" si="1"/>
        <v>1</v>
      </c>
      <c r="D17" s="177">
        <f t="shared" si="0"/>
        <v>1.004</v>
      </c>
      <c r="E17" s="178">
        <f t="shared" si="2"/>
        <v>1</v>
      </c>
      <c r="F17" s="179"/>
      <c r="G17" s="179"/>
      <c r="H17" s="179"/>
      <c r="I17" s="1"/>
      <c r="J17" s="179"/>
      <c r="K17" s="170"/>
    </row>
    <row r="18" spans="2:11" x14ac:dyDescent="0.2">
      <c r="B18" s="175">
        <f t="shared" si="3"/>
        <v>500</v>
      </c>
      <c r="C18" s="176">
        <f t="shared" si="1"/>
        <v>1</v>
      </c>
      <c r="D18" s="177">
        <f t="shared" si="0"/>
        <v>1.0049999999999999</v>
      </c>
      <c r="E18" s="178">
        <f t="shared" si="2"/>
        <v>1</v>
      </c>
      <c r="F18" s="179"/>
      <c r="G18" s="179"/>
      <c r="H18" s="179"/>
      <c r="I18" s="1"/>
      <c r="J18" s="179"/>
      <c r="K18" s="170"/>
    </row>
    <row r="19" spans="2:11" x14ac:dyDescent="0.2">
      <c r="B19" s="175">
        <f t="shared" si="3"/>
        <v>600</v>
      </c>
      <c r="C19" s="176">
        <f t="shared" si="1"/>
        <v>1</v>
      </c>
      <c r="D19" s="177">
        <f t="shared" si="0"/>
        <v>1.006</v>
      </c>
      <c r="E19" s="178">
        <f t="shared" si="2"/>
        <v>1</v>
      </c>
      <c r="F19" s="179"/>
      <c r="G19" s="179"/>
      <c r="H19" s="179"/>
      <c r="I19" s="1"/>
      <c r="J19" s="179"/>
      <c r="K19" s="170"/>
    </row>
    <row r="20" spans="2:11" x14ac:dyDescent="0.2">
      <c r="B20" s="175">
        <f t="shared" si="3"/>
        <v>700</v>
      </c>
      <c r="C20" s="176">
        <f t="shared" si="1"/>
        <v>1</v>
      </c>
      <c r="D20" s="177">
        <f t="shared" si="0"/>
        <v>1.0069999999999999</v>
      </c>
      <c r="E20" s="178">
        <f t="shared" si="2"/>
        <v>1</v>
      </c>
      <c r="F20" s="179"/>
      <c r="G20" s="179"/>
      <c r="H20" s="179"/>
      <c r="I20" s="1"/>
      <c r="J20" s="179"/>
      <c r="K20" s="170"/>
    </row>
    <row r="21" spans="2:11" x14ac:dyDescent="0.2">
      <c r="B21" s="175">
        <f t="shared" si="3"/>
        <v>800</v>
      </c>
      <c r="C21" s="176">
        <f t="shared" si="1"/>
        <v>1</v>
      </c>
      <c r="D21" s="177">
        <f t="shared" si="0"/>
        <v>1.008</v>
      </c>
      <c r="E21" s="178">
        <f t="shared" si="2"/>
        <v>1</v>
      </c>
      <c r="F21" s="179"/>
      <c r="G21" s="179"/>
      <c r="H21" s="179"/>
      <c r="I21" s="1"/>
      <c r="J21" s="179"/>
      <c r="K21" s="170"/>
    </row>
    <row r="22" spans="2:11" x14ac:dyDescent="0.2">
      <c r="B22" s="175">
        <f t="shared" si="3"/>
        <v>900</v>
      </c>
      <c r="C22" s="176">
        <f t="shared" si="1"/>
        <v>1</v>
      </c>
      <c r="D22" s="177">
        <f t="shared" si="0"/>
        <v>1.0089999999999999</v>
      </c>
      <c r="E22" s="178">
        <f t="shared" si="2"/>
        <v>1</v>
      </c>
      <c r="F22" s="179"/>
      <c r="G22" s="179"/>
      <c r="H22" s="179"/>
      <c r="I22" s="1"/>
      <c r="J22" s="179"/>
      <c r="K22" s="170"/>
    </row>
    <row r="23" spans="2:11" x14ac:dyDescent="0.2">
      <c r="B23" s="175">
        <f>B22+100</f>
        <v>1000</v>
      </c>
      <c r="C23" s="176">
        <f t="shared" si="1"/>
        <v>1</v>
      </c>
      <c r="D23" s="177">
        <f t="shared" si="0"/>
        <v>1.01</v>
      </c>
      <c r="E23" s="178">
        <f t="shared" si="2"/>
        <v>1</v>
      </c>
      <c r="F23" s="179"/>
      <c r="G23" s="179"/>
      <c r="H23" s="179"/>
      <c r="I23" s="1"/>
      <c r="J23" s="179"/>
      <c r="K23" s="170"/>
    </row>
    <row r="24" spans="2:11" x14ac:dyDescent="0.2">
      <c r="B24" s="175">
        <f t="shared" si="3"/>
        <v>1100</v>
      </c>
      <c r="C24" s="176">
        <f t="shared" si="1"/>
        <v>1</v>
      </c>
      <c r="D24" s="177">
        <f t="shared" si="0"/>
        <v>1.0109999999999999</v>
      </c>
      <c r="E24" s="178">
        <f t="shared" si="2"/>
        <v>1</v>
      </c>
      <c r="F24" s="179"/>
      <c r="G24" s="179"/>
      <c r="H24" s="179"/>
      <c r="I24" s="1"/>
      <c r="J24" s="179"/>
      <c r="K24" s="170"/>
    </row>
    <row r="25" spans="2:11" x14ac:dyDescent="0.2">
      <c r="B25" s="175">
        <f t="shared" si="3"/>
        <v>1200</v>
      </c>
      <c r="C25" s="176">
        <f t="shared" si="1"/>
        <v>1</v>
      </c>
      <c r="D25" s="177">
        <f t="shared" si="0"/>
        <v>1.012</v>
      </c>
      <c r="E25" s="178">
        <f t="shared" si="2"/>
        <v>1</v>
      </c>
      <c r="F25" s="179"/>
      <c r="G25" s="179"/>
      <c r="H25" s="179"/>
      <c r="I25" s="1"/>
      <c r="J25" s="179"/>
      <c r="K25" s="170"/>
    </row>
    <row r="26" spans="2:11" x14ac:dyDescent="0.2">
      <c r="B26" s="175">
        <f t="shared" si="3"/>
        <v>1300</v>
      </c>
      <c r="C26" s="176">
        <f t="shared" si="1"/>
        <v>1</v>
      </c>
      <c r="D26" s="177">
        <f t="shared" si="0"/>
        <v>1.0129999999999999</v>
      </c>
      <c r="E26" s="178">
        <f t="shared" si="2"/>
        <v>1</v>
      </c>
      <c r="F26" s="179"/>
      <c r="G26" s="179"/>
      <c r="H26" s="179"/>
      <c r="I26" s="1"/>
      <c r="J26" s="179"/>
      <c r="K26" s="170"/>
    </row>
    <row r="27" spans="2:11" x14ac:dyDescent="0.2">
      <c r="B27" s="175">
        <f t="shared" si="3"/>
        <v>1400</v>
      </c>
      <c r="C27" s="176">
        <f t="shared" si="1"/>
        <v>1</v>
      </c>
      <c r="D27" s="177">
        <f t="shared" si="0"/>
        <v>1.014</v>
      </c>
      <c r="E27" s="178">
        <f t="shared" si="2"/>
        <v>1</v>
      </c>
      <c r="F27" s="179"/>
      <c r="G27" s="179"/>
      <c r="H27" s="179"/>
      <c r="I27" s="1"/>
      <c r="J27" s="179"/>
      <c r="K27" s="170"/>
    </row>
    <row r="28" spans="2:11" x14ac:dyDescent="0.2">
      <c r="B28" s="175">
        <f t="shared" si="3"/>
        <v>1500</v>
      </c>
      <c r="C28" s="176">
        <f t="shared" si="1"/>
        <v>1</v>
      </c>
      <c r="D28" s="177">
        <f t="shared" si="0"/>
        <v>1.0149999999999999</v>
      </c>
      <c r="E28" s="178">
        <f t="shared" si="2"/>
        <v>1</v>
      </c>
      <c r="F28" s="179"/>
      <c r="G28" s="179"/>
      <c r="H28" s="179"/>
      <c r="I28" s="1"/>
      <c r="J28" s="179"/>
      <c r="K28" s="170"/>
    </row>
    <row r="29" spans="2:11" x14ac:dyDescent="0.2">
      <c r="B29" s="175">
        <f t="shared" si="3"/>
        <v>1600</v>
      </c>
      <c r="C29" s="176">
        <f t="shared" si="1"/>
        <v>1</v>
      </c>
      <c r="D29" s="177">
        <f t="shared" si="0"/>
        <v>1.016</v>
      </c>
      <c r="E29" s="178">
        <f t="shared" si="2"/>
        <v>1</v>
      </c>
      <c r="F29" s="179"/>
      <c r="G29" s="179"/>
      <c r="H29" s="179"/>
      <c r="I29" s="1"/>
      <c r="J29" s="179"/>
      <c r="K29" s="170"/>
    </row>
    <row r="30" spans="2:11" x14ac:dyDescent="0.2">
      <c r="B30" s="175">
        <f t="shared" si="3"/>
        <v>1700</v>
      </c>
      <c r="C30" s="176">
        <f t="shared" si="1"/>
        <v>1</v>
      </c>
      <c r="D30" s="177">
        <f t="shared" si="0"/>
        <v>1.0169999999999999</v>
      </c>
      <c r="E30" s="178">
        <f t="shared" si="2"/>
        <v>1</v>
      </c>
      <c r="F30" s="179"/>
      <c r="G30" s="179"/>
      <c r="H30" s="179"/>
      <c r="I30" s="1"/>
      <c r="J30" s="179"/>
      <c r="K30" s="170"/>
    </row>
    <row r="31" spans="2:11" x14ac:dyDescent="0.2">
      <c r="B31" s="175">
        <f t="shared" si="3"/>
        <v>1800</v>
      </c>
      <c r="C31" s="176">
        <f t="shared" si="1"/>
        <v>1</v>
      </c>
      <c r="D31" s="177">
        <f t="shared" si="0"/>
        <v>1.018</v>
      </c>
      <c r="E31" s="178">
        <f t="shared" si="2"/>
        <v>1</v>
      </c>
      <c r="F31" s="179"/>
      <c r="G31" s="179"/>
      <c r="H31" s="179"/>
      <c r="I31" s="1"/>
      <c r="J31" s="179"/>
      <c r="K31" s="170"/>
    </row>
    <row r="32" spans="2:11" x14ac:dyDescent="0.2">
      <c r="B32" s="175">
        <f t="shared" si="3"/>
        <v>1900</v>
      </c>
      <c r="C32" s="176">
        <f t="shared" si="1"/>
        <v>1</v>
      </c>
      <c r="D32" s="177">
        <f t="shared" si="0"/>
        <v>1.0189999999999999</v>
      </c>
      <c r="E32" s="178">
        <f t="shared" si="2"/>
        <v>1</v>
      </c>
      <c r="F32" s="179"/>
      <c r="G32" s="179"/>
      <c r="H32" s="179"/>
      <c r="I32" s="1"/>
      <c r="J32" s="179"/>
      <c r="K32" s="170"/>
    </row>
    <row r="33" spans="2:11" x14ac:dyDescent="0.2">
      <c r="B33" s="175">
        <f t="shared" si="3"/>
        <v>2000</v>
      </c>
      <c r="C33" s="176">
        <f t="shared" si="1"/>
        <v>1</v>
      </c>
      <c r="D33" s="177">
        <f t="shared" si="0"/>
        <v>1.02</v>
      </c>
      <c r="E33" s="178">
        <f t="shared" si="2"/>
        <v>1</v>
      </c>
      <c r="F33" s="179"/>
      <c r="G33" s="179"/>
      <c r="H33" s="179"/>
      <c r="I33" s="1"/>
      <c r="J33" s="179"/>
      <c r="K33" s="170"/>
    </row>
    <row r="34" spans="2:11" x14ac:dyDescent="0.2">
      <c r="B34" s="175">
        <f t="shared" si="3"/>
        <v>2100</v>
      </c>
      <c r="C34" s="176">
        <f t="shared" si="1"/>
        <v>1.0009999999999999</v>
      </c>
      <c r="D34" s="177">
        <f t="shared" si="0"/>
        <v>1.0209999999999999</v>
      </c>
      <c r="E34" s="178">
        <f t="shared" si="2"/>
        <v>1</v>
      </c>
      <c r="F34" s="179"/>
      <c r="G34" s="179"/>
      <c r="H34" s="179"/>
      <c r="I34" s="1"/>
      <c r="J34" s="179"/>
      <c r="K34" s="170"/>
    </row>
    <row r="35" spans="2:11" x14ac:dyDescent="0.2">
      <c r="B35" s="175">
        <f t="shared" si="3"/>
        <v>2200</v>
      </c>
      <c r="C35" s="176">
        <f t="shared" si="1"/>
        <v>1.002</v>
      </c>
      <c r="D35" s="177">
        <f t="shared" si="0"/>
        <v>1.022</v>
      </c>
      <c r="E35" s="178">
        <f t="shared" si="2"/>
        <v>1</v>
      </c>
      <c r="F35" s="179"/>
      <c r="G35" s="179"/>
      <c r="H35" s="179"/>
      <c r="I35" s="1"/>
      <c r="J35" s="179"/>
      <c r="K35" s="170"/>
    </row>
    <row r="36" spans="2:11" x14ac:dyDescent="0.2">
      <c r="B36" s="175">
        <f t="shared" si="3"/>
        <v>2300</v>
      </c>
      <c r="C36" s="176">
        <f t="shared" si="1"/>
        <v>1.0029999999999999</v>
      </c>
      <c r="D36" s="177">
        <f t="shared" si="0"/>
        <v>1.0229999999999999</v>
      </c>
      <c r="E36" s="178">
        <f t="shared" si="2"/>
        <v>1</v>
      </c>
      <c r="F36" s="179"/>
      <c r="G36" s="179"/>
      <c r="H36" s="179"/>
      <c r="I36" s="1"/>
      <c r="J36" s="179"/>
      <c r="K36" s="170"/>
    </row>
    <row r="37" spans="2:11" x14ac:dyDescent="0.2">
      <c r="B37" s="175">
        <f t="shared" si="3"/>
        <v>2400</v>
      </c>
      <c r="C37" s="176">
        <f t="shared" si="1"/>
        <v>1.004</v>
      </c>
      <c r="D37" s="177">
        <f t="shared" si="0"/>
        <v>1.024</v>
      </c>
      <c r="E37" s="178">
        <f t="shared" si="2"/>
        <v>1</v>
      </c>
      <c r="F37" s="179"/>
      <c r="G37" s="179"/>
      <c r="H37" s="179"/>
      <c r="I37" s="1"/>
      <c r="J37" s="179"/>
      <c r="K37" s="170"/>
    </row>
    <row r="38" spans="2:11" x14ac:dyDescent="0.2">
      <c r="B38" s="175">
        <f t="shared" si="3"/>
        <v>2500</v>
      </c>
      <c r="C38" s="176">
        <f t="shared" si="1"/>
        <v>1.0049999999999999</v>
      </c>
      <c r="D38" s="177">
        <f t="shared" si="0"/>
        <v>1.0249999999999999</v>
      </c>
      <c r="E38" s="178">
        <f t="shared" si="2"/>
        <v>1</v>
      </c>
      <c r="F38" s="179"/>
      <c r="G38" s="179"/>
      <c r="H38" s="179"/>
      <c r="I38" s="1"/>
      <c r="J38" s="179"/>
      <c r="K38" s="170"/>
    </row>
    <row r="39" spans="2:11" x14ac:dyDescent="0.2">
      <c r="B39" s="175">
        <f t="shared" si="3"/>
        <v>2600</v>
      </c>
      <c r="C39" s="176">
        <f t="shared" si="1"/>
        <v>1.006</v>
      </c>
      <c r="D39" s="177">
        <f t="shared" si="0"/>
        <v>1.026</v>
      </c>
      <c r="E39" s="178">
        <f t="shared" si="2"/>
        <v>1</v>
      </c>
      <c r="F39" s="179"/>
      <c r="G39" s="179"/>
      <c r="H39" s="179"/>
      <c r="I39" s="1"/>
      <c r="J39" s="179"/>
      <c r="K39" s="170"/>
    </row>
    <row r="40" spans="2:11" x14ac:dyDescent="0.2">
      <c r="B40" s="175">
        <f t="shared" si="3"/>
        <v>2700</v>
      </c>
      <c r="C40" s="176">
        <f t="shared" si="1"/>
        <v>1.0069999999999999</v>
      </c>
      <c r="D40" s="177">
        <f t="shared" si="0"/>
        <v>1.0269999999999999</v>
      </c>
      <c r="E40" s="178">
        <f t="shared" si="2"/>
        <v>1</v>
      </c>
      <c r="F40" s="179"/>
      <c r="G40" s="179"/>
      <c r="H40" s="179"/>
      <c r="I40" s="1"/>
      <c r="J40" s="179"/>
      <c r="K40" s="170"/>
    </row>
    <row r="41" spans="2:11" x14ac:dyDescent="0.2">
      <c r="B41" s="175">
        <f t="shared" si="3"/>
        <v>2800</v>
      </c>
      <c r="C41" s="176">
        <f t="shared" si="1"/>
        <v>1.008</v>
      </c>
      <c r="D41" s="177">
        <f t="shared" si="0"/>
        <v>1.028</v>
      </c>
      <c r="E41" s="178">
        <f t="shared" si="2"/>
        <v>1</v>
      </c>
      <c r="F41" s="179"/>
      <c r="G41" s="179"/>
      <c r="H41" s="179"/>
      <c r="I41" s="1"/>
      <c r="J41" s="179"/>
      <c r="K41" s="170"/>
    </row>
    <row r="42" spans="2:11" x14ac:dyDescent="0.2">
      <c r="B42" s="169">
        <f t="shared" si="3"/>
        <v>2900</v>
      </c>
      <c r="C42" s="176">
        <f t="shared" si="1"/>
        <v>1.0089999999999999</v>
      </c>
      <c r="D42" s="180">
        <f t="shared" si="0"/>
        <v>1.0289999999999999</v>
      </c>
      <c r="E42" s="178">
        <f t="shared" si="2"/>
        <v>1</v>
      </c>
      <c r="F42" s="181"/>
      <c r="G42" s="181"/>
      <c r="H42" s="181"/>
      <c r="I42" s="1"/>
      <c r="J42" s="179"/>
      <c r="K42" s="170"/>
    </row>
    <row r="43" spans="2:11" x14ac:dyDescent="0.2">
      <c r="B43" s="175">
        <f t="shared" si="3"/>
        <v>3000</v>
      </c>
      <c r="C43" s="176">
        <f t="shared" si="1"/>
        <v>1.01</v>
      </c>
      <c r="D43" s="177">
        <f t="shared" si="0"/>
        <v>1.03</v>
      </c>
      <c r="E43" s="178">
        <f t="shared" si="2"/>
        <v>1</v>
      </c>
      <c r="F43" s="179"/>
      <c r="G43" s="179"/>
      <c r="H43" s="179"/>
      <c r="I43" s="1"/>
      <c r="J43" s="179"/>
      <c r="K43" s="170"/>
    </row>
    <row r="44" spans="2:11" x14ac:dyDescent="0.2">
      <c r="B44" s="175">
        <f t="shared" si="3"/>
        <v>3100</v>
      </c>
      <c r="C44" s="176">
        <f t="shared" si="1"/>
        <v>1.0109999999999999</v>
      </c>
      <c r="D44" s="177">
        <f t="shared" si="0"/>
        <v>1.0309999999999999</v>
      </c>
      <c r="E44" s="178">
        <f t="shared" si="2"/>
        <v>1</v>
      </c>
      <c r="F44" s="179"/>
      <c r="G44" s="179"/>
      <c r="H44" s="179"/>
      <c r="I44" s="1"/>
      <c r="J44" s="179"/>
      <c r="K44" s="170"/>
    </row>
    <row r="45" spans="2:11" x14ac:dyDescent="0.2">
      <c r="B45" s="175">
        <f t="shared" si="3"/>
        <v>3200</v>
      </c>
      <c r="C45" s="176">
        <f t="shared" si="1"/>
        <v>1.012</v>
      </c>
      <c r="D45" s="177">
        <f t="shared" ref="D45:D76" si="4">1+((B45/1000)*0.01)</f>
        <v>1.032</v>
      </c>
      <c r="E45" s="178">
        <f t="shared" si="2"/>
        <v>1</v>
      </c>
      <c r="F45" s="179"/>
      <c r="G45" s="179"/>
      <c r="H45" s="179"/>
      <c r="I45" s="1"/>
      <c r="J45" s="179"/>
      <c r="K45" s="170"/>
    </row>
    <row r="46" spans="2:11" x14ac:dyDescent="0.2">
      <c r="B46" s="175">
        <f t="shared" si="3"/>
        <v>3300</v>
      </c>
      <c r="C46" s="176">
        <f t="shared" si="1"/>
        <v>1.0129999999999999</v>
      </c>
      <c r="D46" s="177">
        <f t="shared" si="4"/>
        <v>1.0329999999999999</v>
      </c>
      <c r="E46" s="178">
        <f t="shared" si="2"/>
        <v>1</v>
      </c>
      <c r="F46" s="179"/>
      <c r="G46" s="179"/>
      <c r="H46" s="179"/>
      <c r="I46" s="1"/>
      <c r="J46" s="179"/>
      <c r="K46" s="170"/>
    </row>
    <row r="47" spans="2:11" x14ac:dyDescent="0.2">
      <c r="B47" s="175">
        <f t="shared" si="3"/>
        <v>3400</v>
      </c>
      <c r="C47" s="176">
        <f t="shared" si="1"/>
        <v>1.014</v>
      </c>
      <c r="D47" s="177">
        <f t="shared" si="4"/>
        <v>1.034</v>
      </c>
      <c r="E47" s="178">
        <f t="shared" si="2"/>
        <v>1</v>
      </c>
      <c r="F47" s="179"/>
      <c r="G47" s="179"/>
      <c r="H47" s="179"/>
      <c r="I47" s="1"/>
      <c r="J47" s="179"/>
      <c r="K47" s="170"/>
    </row>
    <row r="48" spans="2:11" x14ac:dyDescent="0.2">
      <c r="B48" s="175">
        <f t="shared" si="3"/>
        <v>3500</v>
      </c>
      <c r="C48" s="176">
        <f t="shared" si="1"/>
        <v>1.0149999999999999</v>
      </c>
      <c r="D48" s="177">
        <f t="shared" si="4"/>
        <v>1.0349999999999999</v>
      </c>
      <c r="E48" s="178">
        <f t="shared" si="2"/>
        <v>1</v>
      </c>
      <c r="F48" s="179"/>
      <c r="G48" s="179"/>
      <c r="H48" s="179"/>
      <c r="I48" s="1"/>
      <c r="J48" s="179"/>
      <c r="K48" s="170"/>
    </row>
    <row r="49" spans="2:11" x14ac:dyDescent="0.2">
      <c r="B49" s="175">
        <f t="shared" si="3"/>
        <v>3600</v>
      </c>
      <c r="C49" s="176">
        <f t="shared" si="1"/>
        <v>1.016</v>
      </c>
      <c r="D49" s="177">
        <f t="shared" si="4"/>
        <v>1.036</v>
      </c>
      <c r="E49" s="178">
        <f t="shared" si="2"/>
        <v>1</v>
      </c>
      <c r="F49" s="179"/>
      <c r="G49" s="179"/>
      <c r="H49" s="179"/>
      <c r="I49" s="1"/>
      <c r="J49" s="179"/>
      <c r="K49" s="170"/>
    </row>
    <row r="50" spans="2:11" x14ac:dyDescent="0.2">
      <c r="B50" s="175">
        <f t="shared" si="3"/>
        <v>3700</v>
      </c>
      <c r="C50" s="176">
        <f t="shared" si="1"/>
        <v>1.0169999999999999</v>
      </c>
      <c r="D50" s="177">
        <f t="shared" si="4"/>
        <v>1.0369999999999999</v>
      </c>
      <c r="E50" s="178">
        <f t="shared" si="2"/>
        <v>1</v>
      </c>
      <c r="F50" s="179"/>
      <c r="G50" s="179"/>
      <c r="H50" s="179"/>
      <c r="I50" s="1"/>
      <c r="J50" s="179"/>
      <c r="K50" s="170"/>
    </row>
    <row r="51" spans="2:11" x14ac:dyDescent="0.2">
      <c r="B51" s="175">
        <f t="shared" si="3"/>
        <v>3800</v>
      </c>
      <c r="C51" s="176">
        <f t="shared" si="1"/>
        <v>1.018</v>
      </c>
      <c r="D51" s="177">
        <f t="shared" si="4"/>
        <v>1.038</v>
      </c>
      <c r="E51" s="178">
        <f t="shared" si="2"/>
        <v>1</v>
      </c>
      <c r="F51" s="179"/>
      <c r="G51" s="179"/>
      <c r="H51" s="179"/>
      <c r="I51" s="1"/>
      <c r="J51" s="179"/>
      <c r="K51" s="170"/>
    </row>
    <row r="52" spans="2:11" x14ac:dyDescent="0.2">
      <c r="B52" s="175">
        <f t="shared" si="3"/>
        <v>3900</v>
      </c>
      <c r="C52" s="176">
        <f t="shared" si="1"/>
        <v>1.0189999999999999</v>
      </c>
      <c r="D52" s="177">
        <f t="shared" si="4"/>
        <v>1.0389999999999999</v>
      </c>
      <c r="E52" s="178">
        <f t="shared" si="2"/>
        <v>1</v>
      </c>
      <c r="F52" s="179"/>
      <c r="G52" s="179"/>
      <c r="H52" s="179"/>
      <c r="I52" s="1"/>
      <c r="J52" s="179"/>
      <c r="K52" s="170"/>
    </row>
    <row r="53" spans="2:11" x14ac:dyDescent="0.2">
      <c r="B53" s="175">
        <f t="shared" si="3"/>
        <v>4000</v>
      </c>
      <c r="C53" s="176">
        <f t="shared" si="1"/>
        <v>1.02</v>
      </c>
      <c r="D53" s="177">
        <f t="shared" si="4"/>
        <v>1.04</v>
      </c>
      <c r="E53" s="178">
        <f t="shared" si="2"/>
        <v>1</v>
      </c>
      <c r="F53" s="179"/>
      <c r="G53" s="179"/>
      <c r="H53" s="179"/>
      <c r="I53" s="1"/>
      <c r="J53" s="179"/>
      <c r="K53" s="170"/>
    </row>
    <row r="54" spans="2:11" x14ac:dyDescent="0.2">
      <c r="B54" s="175">
        <f t="shared" si="3"/>
        <v>4100</v>
      </c>
      <c r="C54" s="176">
        <f t="shared" si="1"/>
        <v>1.022</v>
      </c>
      <c r="D54" s="177">
        <f t="shared" si="4"/>
        <v>1.0409999999999999</v>
      </c>
      <c r="E54" s="178">
        <f t="shared" si="2"/>
        <v>1.0004999999999999</v>
      </c>
      <c r="F54" s="179"/>
      <c r="G54" s="179"/>
      <c r="H54" s="179"/>
      <c r="I54" s="1"/>
      <c r="J54" s="179"/>
      <c r="K54" s="170"/>
    </row>
    <row r="55" spans="2:11" x14ac:dyDescent="0.2">
      <c r="B55" s="175">
        <f t="shared" si="3"/>
        <v>4200</v>
      </c>
      <c r="C55" s="176">
        <f t="shared" si="1"/>
        <v>1.024</v>
      </c>
      <c r="D55" s="177">
        <f t="shared" si="4"/>
        <v>1.042</v>
      </c>
      <c r="E55" s="178">
        <f t="shared" si="2"/>
        <v>1.0009999999999999</v>
      </c>
      <c r="F55" s="179"/>
      <c r="G55" s="179"/>
      <c r="H55" s="179"/>
      <c r="I55" s="1"/>
      <c r="J55" s="179"/>
      <c r="K55" s="170"/>
    </row>
    <row r="56" spans="2:11" x14ac:dyDescent="0.2">
      <c r="B56" s="175">
        <f t="shared" si="3"/>
        <v>4300</v>
      </c>
      <c r="C56" s="176">
        <f t="shared" si="1"/>
        <v>1.026</v>
      </c>
      <c r="D56" s="177">
        <f t="shared" si="4"/>
        <v>1.0429999999999999</v>
      </c>
      <c r="E56" s="178">
        <f t="shared" si="2"/>
        <v>1.0015000000000001</v>
      </c>
      <c r="F56" s="179"/>
      <c r="G56" s="179"/>
      <c r="H56" s="179"/>
      <c r="I56" s="1"/>
      <c r="J56" s="179"/>
      <c r="K56" s="170"/>
    </row>
    <row r="57" spans="2:11" x14ac:dyDescent="0.2">
      <c r="B57" s="175">
        <f t="shared" si="3"/>
        <v>4400</v>
      </c>
      <c r="C57" s="176">
        <f t="shared" si="1"/>
        <v>1.028</v>
      </c>
      <c r="D57" s="177">
        <f t="shared" si="4"/>
        <v>1.044</v>
      </c>
      <c r="E57" s="178">
        <f t="shared" si="2"/>
        <v>1.002</v>
      </c>
      <c r="F57" s="179"/>
      <c r="G57" s="179"/>
      <c r="H57" s="179"/>
      <c r="I57" s="1"/>
      <c r="J57" s="179"/>
      <c r="K57" s="170"/>
    </row>
    <row r="58" spans="2:11" x14ac:dyDescent="0.2">
      <c r="B58" s="175">
        <f t="shared" si="3"/>
        <v>4500</v>
      </c>
      <c r="C58" s="176">
        <f t="shared" si="1"/>
        <v>1.03</v>
      </c>
      <c r="D58" s="177">
        <f t="shared" si="4"/>
        <v>1.0449999999999999</v>
      </c>
      <c r="E58" s="178">
        <f t="shared" si="2"/>
        <v>1.0024999999999999</v>
      </c>
      <c r="F58" s="179"/>
      <c r="G58" s="179"/>
      <c r="H58" s="179"/>
      <c r="I58" s="1"/>
      <c r="J58" s="179"/>
      <c r="K58" s="170"/>
    </row>
    <row r="59" spans="2:11" x14ac:dyDescent="0.2">
      <c r="B59" s="175">
        <f t="shared" si="3"/>
        <v>4600</v>
      </c>
      <c r="C59" s="176">
        <f t="shared" si="1"/>
        <v>1.032</v>
      </c>
      <c r="D59" s="177">
        <f t="shared" si="4"/>
        <v>1.046</v>
      </c>
      <c r="E59" s="178">
        <f t="shared" si="2"/>
        <v>1.0029999999999999</v>
      </c>
      <c r="F59" s="179"/>
      <c r="G59" s="179"/>
      <c r="H59" s="179"/>
      <c r="I59" s="1"/>
      <c r="J59" s="179"/>
      <c r="K59" s="170"/>
    </row>
    <row r="60" spans="2:11" x14ac:dyDescent="0.2">
      <c r="B60" s="175">
        <f t="shared" si="3"/>
        <v>4700</v>
      </c>
      <c r="C60" s="176">
        <f t="shared" si="1"/>
        <v>1.034</v>
      </c>
      <c r="D60" s="177">
        <f t="shared" si="4"/>
        <v>1.0469999999999999</v>
      </c>
      <c r="E60" s="178">
        <f t="shared" si="2"/>
        <v>1.0035000000000001</v>
      </c>
      <c r="F60" s="179"/>
      <c r="G60" s="179"/>
      <c r="H60" s="179"/>
      <c r="I60" s="1"/>
      <c r="J60" s="179"/>
      <c r="K60" s="170"/>
    </row>
    <row r="61" spans="2:11" x14ac:dyDescent="0.2">
      <c r="B61" s="175">
        <f t="shared" si="3"/>
        <v>4800</v>
      </c>
      <c r="C61" s="176">
        <f t="shared" si="1"/>
        <v>1.036</v>
      </c>
      <c r="D61" s="177">
        <f t="shared" si="4"/>
        <v>1.048</v>
      </c>
      <c r="E61" s="178">
        <f t="shared" si="2"/>
        <v>1.004</v>
      </c>
      <c r="F61" s="179"/>
      <c r="G61" s="179"/>
      <c r="H61" s="179"/>
      <c r="I61" s="1"/>
      <c r="J61" s="179"/>
      <c r="K61" s="170"/>
    </row>
    <row r="62" spans="2:11" x14ac:dyDescent="0.2">
      <c r="B62" s="175">
        <f t="shared" si="3"/>
        <v>4900</v>
      </c>
      <c r="C62" s="176">
        <f t="shared" si="1"/>
        <v>1.038</v>
      </c>
      <c r="D62" s="177">
        <f t="shared" si="4"/>
        <v>1.0489999999999999</v>
      </c>
      <c r="E62" s="178">
        <f t="shared" si="2"/>
        <v>1.0044999999999999</v>
      </c>
      <c r="F62" s="179"/>
      <c r="G62" s="179"/>
      <c r="H62" s="179"/>
      <c r="I62" s="1"/>
      <c r="J62" s="179"/>
      <c r="K62" s="170"/>
    </row>
    <row r="63" spans="2:11" x14ac:dyDescent="0.2">
      <c r="B63" s="175">
        <f t="shared" si="3"/>
        <v>5000</v>
      </c>
      <c r="C63" s="176">
        <f t="shared" si="1"/>
        <v>1.04</v>
      </c>
      <c r="D63" s="177">
        <f t="shared" si="4"/>
        <v>1.05</v>
      </c>
      <c r="E63" s="178">
        <f t="shared" si="2"/>
        <v>1.0049999999999999</v>
      </c>
      <c r="F63" s="179"/>
      <c r="G63" s="179"/>
      <c r="H63" s="179"/>
      <c r="I63" s="1"/>
      <c r="J63" s="179"/>
      <c r="K63" s="170"/>
    </row>
    <row r="64" spans="2:11" x14ac:dyDescent="0.2">
      <c r="B64" s="175">
        <f t="shared" si="3"/>
        <v>5100</v>
      </c>
      <c r="C64" s="176">
        <f t="shared" si="1"/>
        <v>1.042</v>
      </c>
      <c r="D64" s="177">
        <f t="shared" si="4"/>
        <v>1.0509999999999999</v>
      </c>
      <c r="E64" s="178">
        <f t="shared" si="2"/>
        <v>1.0055000000000001</v>
      </c>
      <c r="F64" s="179"/>
      <c r="G64" s="179"/>
      <c r="H64" s="179"/>
      <c r="I64" s="1"/>
      <c r="J64" s="179"/>
      <c r="K64" s="170"/>
    </row>
    <row r="65" spans="2:11" x14ac:dyDescent="0.2">
      <c r="B65" s="175">
        <f t="shared" si="3"/>
        <v>5200</v>
      </c>
      <c r="C65" s="176">
        <f t="shared" si="1"/>
        <v>1.044</v>
      </c>
      <c r="D65" s="177">
        <f t="shared" si="4"/>
        <v>1.052</v>
      </c>
      <c r="E65" s="178">
        <f t="shared" si="2"/>
        <v>1.006</v>
      </c>
      <c r="F65" s="179"/>
      <c r="G65" s="179"/>
      <c r="H65" s="179"/>
      <c r="I65" s="1"/>
      <c r="J65" s="179"/>
      <c r="K65" s="170"/>
    </row>
    <row r="66" spans="2:11" x14ac:dyDescent="0.2">
      <c r="B66" s="175">
        <f t="shared" si="3"/>
        <v>5300</v>
      </c>
      <c r="C66" s="176">
        <f t="shared" si="1"/>
        <v>1.046</v>
      </c>
      <c r="D66" s="177">
        <f t="shared" si="4"/>
        <v>1.0529999999999999</v>
      </c>
      <c r="E66" s="178">
        <f t="shared" si="2"/>
        <v>1.0065</v>
      </c>
      <c r="F66" s="179"/>
      <c r="G66" s="179"/>
      <c r="H66" s="179"/>
      <c r="I66" s="1"/>
      <c r="J66" s="179"/>
      <c r="K66" s="170"/>
    </row>
    <row r="67" spans="2:11" x14ac:dyDescent="0.2">
      <c r="B67" s="175">
        <f t="shared" si="3"/>
        <v>5400</v>
      </c>
      <c r="C67" s="176">
        <f t="shared" si="1"/>
        <v>1.048</v>
      </c>
      <c r="D67" s="177">
        <f t="shared" si="4"/>
        <v>1.054</v>
      </c>
      <c r="E67" s="178">
        <f t="shared" si="2"/>
        <v>1.0069999999999999</v>
      </c>
      <c r="F67" s="179"/>
      <c r="G67" s="179"/>
      <c r="H67" s="179"/>
      <c r="I67" s="1"/>
      <c r="J67" s="179"/>
      <c r="K67" s="170"/>
    </row>
    <row r="68" spans="2:11" x14ac:dyDescent="0.2">
      <c r="B68" s="175">
        <f t="shared" si="3"/>
        <v>5500</v>
      </c>
      <c r="C68" s="176">
        <f t="shared" si="1"/>
        <v>1.05</v>
      </c>
      <c r="D68" s="177">
        <f t="shared" si="4"/>
        <v>1.0549999999999999</v>
      </c>
      <c r="E68" s="178">
        <f t="shared" si="2"/>
        <v>1.0075000000000001</v>
      </c>
      <c r="F68" s="179"/>
      <c r="G68" s="179"/>
      <c r="H68" s="179"/>
      <c r="I68" s="1"/>
      <c r="J68" s="179"/>
      <c r="K68" s="170"/>
    </row>
    <row r="69" spans="2:11" x14ac:dyDescent="0.2">
      <c r="B69" s="175">
        <f t="shared" si="3"/>
        <v>5600</v>
      </c>
      <c r="C69" s="176">
        <f t="shared" si="1"/>
        <v>1.052</v>
      </c>
      <c r="D69" s="177">
        <f t="shared" si="4"/>
        <v>1.056</v>
      </c>
      <c r="E69" s="178">
        <f t="shared" si="2"/>
        <v>1.008</v>
      </c>
      <c r="F69" s="179"/>
      <c r="G69" s="179"/>
      <c r="H69" s="179"/>
      <c r="I69" s="1"/>
      <c r="J69" s="179"/>
      <c r="K69" s="170"/>
    </row>
    <row r="70" spans="2:11" x14ac:dyDescent="0.2">
      <c r="B70" s="175">
        <f t="shared" si="3"/>
        <v>5700</v>
      </c>
      <c r="C70" s="176">
        <f t="shared" si="1"/>
        <v>1.054</v>
      </c>
      <c r="D70" s="177">
        <f t="shared" si="4"/>
        <v>1.0569999999999999</v>
      </c>
      <c r="E70" s="178">
        <f t="shared" si="2"/>
        <v>1.0085</v>
      </c>
      <c r="F70" s="179"/>
      <c r="G70" s="179"/>
      <c r="H70" s="179"/>
      <c r="I70" s="1"/>
      <c r="J70" s="179"/>
      <c r="K70" s="170"/>
    </row>
    <row r="71" spans="2:11" x14ac:dyDescent="0.2">
      <c r="B71" s="175">
        <f t="shared" si="3"/>
        <v>5800</v>
      </c>
      <c r="C71" s="176">
        <f t="shared" si="1"/>
        <v>1.056</v>
      </c>
      <c r="D71" s="177">
        <f t="shared" si="4"/>
        <v>1.0580000000000001</v>
      </c>
      <c r="E71" s="178">
        <f t="shared" si="2"/>
        <v>1.0089999999999999</v>
      </c>
      <c r="F71" s="179"/>
      <c r="G71" s="179"/>
      <c r="H71" s="179"/>
      <c r="I71" s="1"/>
      <c r="J71" s="179"/>
      <c r="K71" s="170"/>
    </row>
    <row r="72" spans="2:11" x14ac:dyDescent="0.2">
      <c r="B72" s="175">
        <f t="shared" si="3"/>
        <v>5900</v>
      </c>
      <c r="C72" s="176">
        <f t="shared" si="1"/>
        <v>1.0580000000000001</v>
      </c>
      <c r="D72" s="177">
        <f t="shared" si="4"/>
        <v>1.0589999999999999</v>
      </c>
      <c r="E72" s="178">
        <f t="shared" si="2"/>
        <v>1.0095000000000001</v>
      </c>
      <c r="F72" s="179"/>
      <c r="G72" s="179"/>
      <c r="H72" s="179"/>
      <c r="I72" s="1"/>
      <c r="J72" s="179"/>
      <c r="K72" s="170"/>
    </row>
    <row r="73" spans="2:11" x14ac:dyDescent="0.2">
      <c r="B73" s="175">
        <f t="shared" si="3"/>
        <v>6000</v>
      </c>
      <c r="C73" s="176">
        <f t="shared" si="1"/>
        <v>1.06</v>
      </c>
      <c r="D73" s="177">
        <f t="shared" si="4"/>
        <v>1.06</v>
      </c>
      <c r="E73" s="178">
        <f t="shared" si="2"/>
        <v>1.01</v>
      </c>
      <c r="F73" s="179"/>
      <c r="G73" s="179"/>
      <c r="H73" s="179"/>
      <c r="I73" s="1"/>
      <c r="J73" s="179"/>
      <c r="K73" s="170"/>
    </row>
    <row r="74" spans="2:11" x14ac:dyDescent="0.2">
      <c r="B74" s="175">
        <f t="shared" si="3"/>
        <v>6100</v>
      </c>
      <c r="C74" s="176">
        <f t="shared" si="1"/>
        <v>1.0620000000000001</v>
      </c>
      <c r="D74" s="177">
        <f t="shared" si="4"/>
        <v>1.0609999999999999</v>
      </c>
      <c r="E74" s="178">
        <f t="shared" si="2"/>
        <v>1.0105</v>
      </c>
      <c r="F74" s="179"/>
      <c r="G74" s="179"/>
      <c r="H74" s="179"/>
      <c r="I74" s="1"/>
      <c r="J74" s="179"/>
      <c r="K74" s="170"/>
    </row>
    <row r="75" spans="2:11" x14ac:dyDescent="0.2">
      <c r="B75" s="175">
        <f t="shared" si="3"/>
        <v>6200</v>
      </c>
      <c r="C75" s="176">
        <f t="shared" si="1"/>
        <v>1.0640000000000001</v>
      </c>
      <c r="D75" s="177">
        <f t="shared" si="4"/>
        <v>1.0620000000000001</v>
      </c>
      <c r="E75" s="178">
        <f t="shared" si="2"/>
        <v>1.0109999999999999</v>
      </c>
      <c r="F75" s="179"/>
      <c r="G75" s="179"/>
      <c r="H75" s="179"/>
      <c r="I75" s="1"/>
      <c r="J75" s="179"/>
      <c r="K75" s="170"/>
    </row>
    <row r="76" spans="2:11" x14ac:dyDescent="0.2">
      <c r="B76" s="175">
        <f t="shared" si="3"/>
        <v>6300</v>
      </c>
      <c r="C76" s="176">
        <f t="shared" si="1"/>
        <v>1.0660000000000001</v>
      </c>
      <c r="D76" s="177">
        <f t="shared" si="4"/>
        <v>1.0629999999999999</v>
      </c>
      <c r="E76" s="178">
        <f t="shared" si="2"/>
        <v>1.0115000000000001</v>
      </c>
      <c r="F76" s="179"/>
      <c r="G76" s="179"/>
      <c r="H76" s="179"/>
      <c r="I76" s="1"/>
      <c r="J76" s="179"/>
      <c r="K76" s="170"/>
    </row>
    <row r="77" spans="2:11" x14ac:dyDescent="0.2">
      <c r="B77" s="175">
        <f t="shared" si="3"/>
        <v>6400</v>
      </c>
      <c r="C77" s="176">
        <f t="shared" si="1"/>
        <v>1.0680000000000001</v>
      </c>
      <c r="D77" s="177">
        <f t="shared" ref="D77:D108" si="5">1+((B77/1000)*0.01)</f>
        <v>1.0640000000000001</v>
      </c>
      <c r="E77" s="178">
        <f t="shared" si="2"/>
        <v>1.012</v>
      </c>
      <c r="F77" s="179"/>
      <c r="G77" s="179"/>
      <c r="H77" s="179"/>
      <c r="I77" s="1"/>
      <c r="J77" s="179"/>
      <c r="K77" s="170"/>
    </row>
    <row r="78" spans="2:11" x14ac:dyDescent="0.2">
      <c r="B78" s="175">
        <f t="shared" si="3"/>
        <v>6500</v>
      </c>
      <c r="C78" s="176">
        <f t="shared" ref="C78:C141" si="6">1+IF(B78&gt;=$D$7,$E$6+$E$5+(((B78-$D$7)/($D$8-$D$7))*$E$7)*(1+((B78-$D$7)/($D$8-$D$7))),IF(B78&gt;=$D$6,$E$5+(((B78-$D$6)/($D$7-$D$6))*$E$6),IF(B78&gt;=$D$5,(((B78-$D$5)/($D$6-$D$5))*$E$5))))</f>
        <v>1.07</v>
      </c>
      <c r="D78" s="177">
        <f t="shared" si="5"/>
        <v>1.0649999999999999</v>
      </c>
      <c r="E78" s="178">
        <f t="shared" ref="E78:E141" si="7">1+IF(B78&gt;=$D$7,($E$5+(((B78-$D$7)/($D$8-$D$7))*$E$6))*(1+((B78-$D$7)/($D$8-$D$7))),IF(B78&gt;=$D$6,((((B78-$D$6)/($D$7-$D$6))*$E$5))))</f>
        <v>1.0125</v>
      </c>
      <c r="F78" s="179"/>
      <c r="G78" s="179"/>
      <c r="H78" s="179"/>
      <c r="I78" s="1"/>
      <c r="J78" s="179"/>
      <c r="K78" s="170"/>
    </row>
    <row r="79" spans="2:11" x14ac:dyDescent="0.2">
      <c r="B79" s="175">
        <f t="shared" ref="B79:B142" si="8">B78+100</f>
        <v>6600</v>
      </c>
      <c r="C79" s="176">
        <f t="shared" si="6"/>
        <v>1.0720000000000001</v>
      </c>
      <c r="D79" s="177">
        <f t="shared" si="5"/>
        <v>1.0660000000000001</v>
      </c>
      <c r="E79" s="178">
        <f t="shared" si="7"/>
        <v>1.0129999999999999</v>
      </c>
      <c r="F79" s="179"/>
      <c r="G79" s="179"/>
      <c r="H79" s="179"/>
      <c r="I79" s="1"/>
      <c r="J79" s="179"/>
      <c r="K79" s="170"/>
    </row>
    <row r="80" spans="2:11" x14ac:dyDescent="0.2">
      <c r="B80" s="175">
        <f t="shared" si="8"/>
        <v>6700</v>
      </c>
      <c r="C80" s="176">
        <f t="shared" si="6"/>
        <v>1.0740000000000001</v>
      </c>
      <c r="D80" s="177">
        <f t="shared" si="5"/>
        <v>1.0669999999999999</v>
      </c>
      <c r="E80" s="178">
        <f t="shared" si="7"/>
        <v>1.0135000000000001</v>
      </c>
      <c r="F80" s="179"/>
      <c r="G80" s="179"/>
      <c r="H80" s="179"/>
      <c r="I80" s="1"/>
      <c r="J80" s="179"/>
      <c r="K80" s="170"/>
    </row>
    <row r="81" spans="2:11" x14ac:dyDescent="0.2">
      <c r="B81" s="175">
        <f t="shared" si="8"/>
        <v>6800</v>
      </c>
      <c r="C81" s="176">
        <f t="shared" si="6"/>
        <v>1.0760000000000001</v>
      </c>
      <c r="D81" s="177">
        <f t="shared" si="5"/>
        <v>1.0680000000000001</v>
      </c>
      <c r="E81" s="178">
        <f t="shared" si="7"/>
        <v>1.014</v>
      </c>
      <c r="F81" s="179"/>
      <c r="G81" s="179"/>
      <c r="H81" s="179"/>
      <c r="I81" s="1"/>
      <c r="J81" s="179"/>
      <c r="K81" s="170"/>
    </row>
    <row r="82" spans="2:11" x14ac:dyDescent="0.2">
      <c r="B82" s="169">
        <f t="shared" si="8"/>
        <v>6900</v>
      </c>
      <c r="C82" s="176">
        <f t="shared" si="6"/>
        <v>1.0780000000000001</v>
      </c>
      <c r="D82" s="180">
        <f t="shared" si="5"/>
        <v>1.069</v>
      </c>
      <c r="E82" s="178">
        <f t="shared" si="7"/>
        <v>1.0145</v>
      </c>
      <c r="F82" s="181"/>
      <c r="G82" s="181"/>
      <c r="H82" s="181"/>
      <c r="I82" s="1"/>
      <c r="J82" s="179"/>
      <c r="K82" s="170"/>
    </row>
    <row r="83" spans="2:11" x14ac:dyDescent="0.2">
      <c r="B83" s="175">
        <f t="shared" si="8"/>
        <v>7000</v>
      </c>
      <c r="C83" s="176">
        <f t="shared" si="6"/>
        <v>1.08</v>
      </c>
      <c r="D83" s="177">
        <f t="shared" si="5"/>
        <v>1.07</v>
      </c>
      <c r="E83" s="178">
        <f t="shared" si="7"/>
        <v>1.0149999999999999</v>
      </c>
      <c r="F83" s="179"/>
      <c r="G83" s="179"/>
      <c r="H83" s="179"/>
      <c r="I83" s="1"/>
      <c r="J83" s="179"/>
      <c r="K83" s="170"/>
    </row>
    <row r="84" spans="2:11" x14ac:dyDescent="0.2">
      <c r="B84" s="175">
        <f t="shared" si="8"/>
        <v>7100</v>
      </c>
      <c r="C84" s="176">
        <f t="shared" si="6"/>
        <v>1.0820000000000001</v>
      </c>
      <c r="D84" s="177">
        <f t="shared" si="5"/>
        <v>1.071</v>
      </c>
      <c r="E84" s="178">
        <f t="shared" si="7"/>
        <v>1.0155000000000001</v>
      </c>
      <c r="F84" s="179"/>
      <c r="G84" s="179"/>
      <c r="H84" s="179"/>
      <c r="I84" s="1"/>
      <c r="J84" s="179"/>
      <c r="K84" s="170"/>
    </row>
    <row r="85" spans="2:11" x14ac:dyDescent="0.2">
      <c r="B85" s="175">
        <f t="shared" si="8"/>
        <v>7200</v>
      </c>
      <c r="C85" s="176">
        <f t="shared" si="6"/>
        <v>1.0840000000000001</v>
      </c>
      <c r="D85" s="177">
        <f t="shared" si="5"/>
        <v>1.0720000000000001</v>
      </c>
      <c r="E85" s="178">
        <f t="shared" si="7"/>
        <v>1.016</v>
      </c>
      <c r="F85" s="179"/>
      <c r="G85" s="179"/>
      <c r="H85" s="179"/>
      <c r="I85" s="1"/>
      <c r="J85" s="179"/>
      <c r="K85" s="170"/>
    </row>
    <row r="86" spans="2:11" x14ac:dyDescent="0.2">
      <c r="B86" s="175">
        <f t="shared" si="8"/>
        <v>7300</v>
      </c>
      <c r="C86" s="176">
        <f t="shared" si="6"/>
        <v>1.0860000000000001</v>
      </c>
      <c r="D86" s="177">
        <f t="shared" si="5"/>
        <v>1.073</v>
      </c>
      <c r="E86" s="178">
        <f t="shared" si="7"/>
        <v>1.0165</v>
      </c>
      <c r="F86" s="179"/>
      <c r="G86" s="179"/>
      <c r="H86" s="179"/>
      <c r="I86" s="1"/>
      <c r="J86" s="179"/>
      <c r="K86" s="170"/>
    </row>
    <row r="87" spans="2:11" x14ac:dyDescent="0.2">
      <c r="B87" s="175">
        <f t="shared" si="8"/>
        <v>7400</v>
      </c>
      <c r="C87" s="176">
        <f t="shared" si="6"/>
        <v>1.0880000000000001</v>
      </c>
      <c r="D87" s="177">
        <f t="shared" si="5"/>
        <v>1.0740000000000001</v>
      </c>
      <c r="E87" s="178">
        <f t="shared" si="7"/>
        <v>1.0169999999999999</v>
      </c>
      <c r="F87" s="179"/>
      <c r="G87" s="179"/>
      <c r="H87" s="179"/>
      <c r="I87" s="1"/>
      <c r="J87" s="179"/>
      <c r="K87" s="170"/>
    </row>
    <row r="88" spans="2:11" x14ac:dyDescent="0.2">
      <c r="B88" s="175">
        <f t="shared" si="8"/>
        <v>7500</v>
      </c>
      <c r="C88" s="176">
        <f t="shared" si="6"/>
        <v>1.0900000000000001</v>
      </c>
      <c r="D88" s="177">
        <f t="shared" si="5"/>
        <v>1.075</v>
      </c>
      <c r="E88" s="178">
        <f t="shared" si="7"/>
        <v>1.0175000000000001</v>
      </c>
      <c r="F88" s="179"/>
      <c r="G88" s="179"/>
      <c r="H88" s="179"/>
      <c r="I88" s="1"/>
      <c r="J88" s="179"/>
      <c r="K88" s="170"/>
    </row>
    <row r="89" spans="2:11" x14ac:dyDescent="0.2">
      <c r="B89" s="175">
        <f t="shared" si="8"/>
        <v>7600</v>
      </c>
      <c r="C89" s="176">
        <f t="shared" si="6"/>
        <v>1.0920000000000001</v>
      </c>
      <c r="D89" s="177">
        <f t="shared" si="5"/>
        <v>1.0760000000000001</v>
      </c>
      <c r="E89" s="178">
        <f t="shared" si="7"/>
        <v>1.018</v>
      </c>
      <c r="F89" s="179"/>
      <c r="G89" s="179"/>
      <c r="H89" s="179"/>
      <c r="I89" s="1"/>
      <c r="J89" s="179"/>
      <c r="K89" s="170"/>
    </row>
    <row r="90" spans="2:11" x14ac:dyDescent="0.2">
      <c r="B90" s="175">
        <f t="shared" si="8"/>
        <v>7700</v>
      </c>
      <c r="C90" s="176">
        <f t="shared" si="6"/>
        <v>1.0940000000000001</v>
      </c>
      <c r="D90" s="177">
        <f t="shared" si="5"/>
        <v>1.077</v>
      </c>
      <c r="E90" s="178">
        <f t="shared" si="7"/>
        <v>1.0185</v>
      </c>
      <c r="F90" s="179"/>
      <c r="G90" s="179"/>
      <c r="H90" s="179"/>
      <c r="I90" s="1"/>
      <c r="J90" s="179"/>
      <c r="K90" s="170"/>
    </row>
    <row r="91" spans="2:11" x14ac:dyDescent="0.2">
      <c r="B91" s="175">
        <f t="shared" si="8"/>
        <v>7800</v>
      </c>
      <c r="C91" s="176">
        <f t="shared" si="6"/>
        <v>1.0960000000000001</v>
      </c>
      <c r="D91" s="177">
        <f t="shared" si="5"/>
        <v>1.0780000000000001</v>
      </c>
      <c r="E91" s="178">
        <f t="shared" si="7"/>
        <v>1.0189999999999999</v>
      </c>
      <c r="F91" s="179"/>
      <c r="G91" s="179"/>
      <c r="H91" s="179"/>
      <c r="I91" s="1"/>
      <c r="J91" s="179"/>
      <c r="K91" s="170"/>
    </row>
    <row r="92" spans="2:11" x14ac:dyDescent="0.2">
      <c r="B92" s="175">
        <f t="shared" si="8"/>
        <v>7900</v>
      </c>
      <c r="C92" s="176">
        <f t="shared" si="6"/>
        <v>1.0980000000000001</v>
      </c>
      <c r="D92" s="177">
        <f t="shared" si="5"/>
        <v>1.079</v>
      </c>
      <c r="E92" s="178">
        <f t="shared" si="7"/>
        <v>1.0195000000000001</v>
      </c>
      <c r="F92" s="179"/>
      <c r="G92" s="179"/>
      <c r="H92" s="179"/>
      <c r="I92" s="1"/>
      <c r="J92" s="179"/>
      <c r="K92" s="170"/>
    </row>
    <row r="93" spans="2:11" x14ac:dyDescent="0.2">
      <c r="B93" s="175">
        <f t="shared" si="8"/>
        <v>8000</v>
      </c>
      <c r="C93" s="176">
        <f t="shared" si="6"/>
        <v>1.1000000000000001</v>
      </c>
      <c r="D93" s="177">
        <f t="shared" si="5"/>
        <v>1.08</v>
      </c>
      <c r="E93" s="178">
        <f t="shared" si="7"/>
        <v>1.02</v>
      </c>
      <c r="F93" s="179"/>
      <c r="G93" s="179"/>
      <c r="H93" s="179"/>
      <c r="I93" s="1"/>
      <c r="J93" s="179"/>
      <c r="K93" s="170"/>
    </row>
    <row r="94" spans="2:11" x14ac:dyDescent="0.2">
      <c r="B94" s="175">
        <f t="shared" si="8"/>
        <v>8100</v>
      </c>
      <c r="C94" s="176">
        <f t="shared" si="6"/>
        <v>1.1028565760761753</v>
      </c>
      <c r="D94" s="177">
        <f t="shared" si="5"/>
        <v>1.081</v>
      </c>
      <c r="E94" s="178">
        <f t="shared" si="7"/>
        <v>1.0214243205713152</v>
      </c>
      <c r="F94" s="179"/>
      <c r="G94" s="179"/>
      <c r="H94" s="179"/>
      <c r="I94" s="1"/>
      <c r="J94" s="179"/>
      <c r="K94" s="170"/>
    </row>
    <row r="95" spans="2:11" x14ac:dyDescent="0.2">
      <c r="B95" s="175">
        <f t="shared" si="8"/>
        <v>8200</v>
      </c>
      <c r="C95" s="176">
        <f t="shared" si="6"/>
        <v>1.1057925014878001</v>
      </c>
      <c r="D95" s="177">
        <f t="shared" si="5"/>
        <v>1.0820000000000001</v>
      </c>
      <c r="E95" s="178">
        <f t="shared" si="7"/>
        <v>1.0228803808768101</v>
      </c>
      <c r="F95" s="179"/>
      <c r="G95" s="179"/>
      <c r="H95" s="179"/>
      <c r="I95" s="1"/>
      <c r="J95" s="179"/>
      <c r="K95" s="170"/>
    </row>
    <row r="96" spans="2:11" x14ac:dyDescent="0.2">
      <c r="B96" s="175">
        <f t="shared" si="8"/>
        <v>8300</v>
      </c>
      <c r="C96" s="176">
        <f t="shared" si="6"/>
        <v>1.108807776234874</v>
      </c>
      <c r="D96" s="177">
        <f t="shared" si="5"/>
        <v>1.083</v>
      </c>
      <c r="E96" s="178">
        <f t="shared" si="7"/>
        <v>1.0243681809164848</v>
      </c>
      <c r="F96" s="179"/>
      <c r="G96" s="179"/>
      <c r="H96" s="179"/>
      <c r="I96" s="1"/>
      <c r="J96" s="179"/>
      <c r="K96" s="170"/>
    </row>
    <row r="97" spans="2:11" x14ac:dyDescent="0.2">
      <c r="B97" s="175">
        <f t="shared" si="8"/>
        <v>8400</v>
      </c>
      <c r="C97" s="176">
        <f t="shared" si="6"/>
        <v>1.1119024003173974</v>
      </c>
      <c r="D97" s="177">
        <f t="shared" si="5"/>
        <v>1.0840000000000001</v>
      </c>
      <c r="E97" s="178">
        <f t="shared" si="7"/>
        <v>1.0258877206903392</v>
      </c>
      <c r="F97" s="179"/>
      <c r="G97" s="179"/>
      <c r="H97" s="179"/>
      <c r="I97" s="1"/>
      <c r="J97" s="179"/>
      <c r="K97" s="170"/>
    </row>
    <row r="98" spans="2:11" x14ac:dyDescent="0.2">
      <c r="B98" s="175">
        <f t="shared" si="8"/>
        <v>8500</v>
      </c>
      <c r="C98" s="176">
        <f t="shared" si="6"/>
        <v>1.1150763737353699</v>
      </c>
      <c r="D98" s="177">
        <f t="shared" si="5"/>
        <v>1.085</v>
      </c>
      <c r="E98" s="178">
        <f t="shared" si="7"/>
        <v>1.0274390001983733</v>
      </c>
      <c r="F98" s="179"/>
      <c r="G98" s="179"/>
      <c r="H98" s="179"/>
      <c r="I98" s="1"/>
      <c r="J98" s="179"/>
      <c r="K98" s="170"/>
    </row>
    <row r="99" spans="2:11" x14ac:dyDescent="0.2">
      <c r="B99" s="175">
        <f t="shared" si="8"/>
        <v>8600</v>
      </c>
      <c r="C99" s="176">
        <f t="shared" si="6"/>
        <v>1.1183296964887919</v>
      </c>
      <c r="D99" s="177">
        <f t="shared" si="5"/>
        <v>1.0860000000000001</v>
      </c>
      <c r="E99" s="178">
        <f t="shared" si="7"/>
        <v>1.0290220194405872</v>
      </c>
      <c r="F99" s="179"/>
      <c r="G99" s="179"/>
      <c r="H99" s="179"/>
      <c r="I99" s="1"/>
      <c r="J99" s="179"/>
      <c r="K99" s="170"/>
    </row>
    <row r="100" spans="2:11" x14ac:dyDescent="0.2">
      <c r="B100" s="175">
        <f t="shared" si="8"/>
        <v>8700</v>
      </c>
      <c r="C100" s="176">
        <f t="shared" si="6"/>
        <v>1.1216623685776632</v>
      </c>
      <c r="D100" s="177">
        <f t="shared" si="5"/>
        <v>1.087</v>
      </c>
      <c r="E100" s="178">
        <f t="shared" si="7"/>
        <v>1.0306367784169808</v>
      </c>
      <c r="F100" s="179"/>
      <c r="G100" s="179"/>
      <c r="H100" s="179"/>
      <c r="I100" s="1"/>
      <c r="J100" s="179"/>
      <c r="K100" s="170"/>
    </row>
    <row r="101" spans="2:11" x14ac:dyDescent="0.2">
      <c r="B101" s="175">
        <f t="shared" si="8"/>
        <v>8800</v>
      </c>
      <c r="C101" s="176">
        <f t="shared" si="6"/>
        <v>1.1250743900019837</v>
      </c>
      <c r="D101" s="177">
        <f t="shared" si="5"/>
        <v>1.0880000000000001</v>
      </c>
      <c r="E101" s="178">
        <f t="shared" si="7"/>
        <v>1.0322832771275541</v>
      </c>
      <c r="F101" s="179"/>
      <c r="G101" s="179"/>
      <c r="H101" s="179"/>
      <c r="I101" s="1"/>
      <c r="J101" s="179"/>
      <c r="K101" s="170"/>
    </row>
    <row r="102" spans="2:11" x14ac:dyDescent="0.2">
      <c r="B102" s="169">
        <f t="shared" si="8"/>
        <v>8900</v>
      </c>
      <c r="C102" s="176">
        <f t="shared" si="6"/>
        <v>1.1285657607617536</v>
      </c>
      <c r="D102" s="180">
        <f t="shared" si="5"/>
        <v>1.089</v>
      </c>
      <c r="E102" s="178">
        <f t="shared" si="7"/>
        <v>1.033961515572307</v>
      </c>
      <c r="F102" s="181"/>
      <c r="G102" s="181"/>
      <c r="H102" s="181"/>
      <c r="I102" s="1"/>
      <c r="J102" s="179"/>
      <c r="K102" s="170"/>
    </row>
    <row r="103" spans="2:11" x14ac:dyDescent="0.2">
      <c r="B103" s="175">
        <f t="shared" si="8"/>
        <v>9000</v>
      </c>
      <c r="C103" s="176">
        <f t="shared" si="6"/>
        <v>1.1321364808569729</v>
      </c>
      <c r="D103" s="177">
        <f t="shared" si="5"/>
        <v>1.0900000000000001</v>
      </c>
      <c r="E103" s="178">
        <f t="shared" si="7"/>
        <v>1.0356714937512399</v>
      </c>
      <c r="F103" s="179"/>
      <c r="G103" s="179"/>
      <c r="H103" s="179"/>
      <c r="I103" s="1"/>
      <c r="J103" s="179"/>
      <c r="K103" s="170"/>
    </row>
    <row r="104" spans="2:11" x14ac:dyDescent="0.2">
      <c r="B104" s="175">
        <f t="shared" si="8"/>
        <v>9100</v>
      </c>
      <c r="C104" s="176">
        <f t="shared" si="6"/>
        <v>1.1357865502876414</v>
      </c>
      <c r="D104" s="177">
        <f t="shared" si="5"/>
        <v>1.091</v>
      </c>
      <c r="E104" s="178">
        <f t="shared" si="7"/>
        <v>1.0374132116643524</v>
      </c>
      <c r="F104" s="179"/>
      <c r="G104" s="179"/>
      <c r="H104" s="179"/>
      <c r="I104" s="1"/>
      <c r="J104" s="179"/>
      <c r="K104" s="170"/>
    </row>
    <row r="105" spans="2:11" x14ac:dyDescent="0.2">
      <c r="B105" s="175">
        <f t="shared" si="8"/>
        <v>9200</v>
      </c>
      <c r="C105" s="176">
        <f t="shared" si="6"/>
        <v>1.1395159690537593</v>
      </c>
      <c r="D105" s="177">
        <f t="shared" si="5"/>
        <v>1.0920000000000001</v>
      </c>
      <c r="E105" s="178">
        <f t="shared" si="7"/>
        <v>1.0391866693116445</v>
      </c>
      <c r="F105" s="179"/>
      <c r="G105" s="179"/>
      <c r="H105" s="179"/>
      <c r="I105" s="1"/>
      <c r="J105" s="179"/>
      <c r="K105" s="170"/>
    </row>
    <row r="106" spans="2:11" x14ac:dyDescent="0.2">
      <c r="B106" s="175">
        <f t="shared" si="8"/>
        <v>9300</v>
      </c>
      <c r="C106" s="176">
        <f t="shared" si="6"/>
        <v>1.1433247371553263</v>
      </c>
      <c r="D106" s="177">
        <f t="shared" si="5"/>
        <v>1.093</v>
      </c>
      <c r="E106" s="178">
        <f t="shared" si="7"/>
        <v>1.0409918666931164</v>
      </c>
      <c r="F106" s="179"/>
      <c r="G106" s="179"/>
      <c r="H106" s="179"/>
      <c r="I106" s="1"/>
      <c r="J106" s="179"/>
      <c r="K106" s="170"/>
    </row>
    <row r="107" spans="2:11" x14ac:dyDescent="0.2">
      <c r="B107" s="175">
        <f t="shared" si="8"/>
        <v>9400</v>
      </c>
      <c r="C107" s="176">
        <f t="shared" si="6"/>
        <v>1.1472128545923428</v>
      </c>
      <c r="D107" s="177">
        <f t="shared" si="5"/>
        <v>1.0940000000000001</v>
      </c>
      <c r="E107" s="178">
        <f t="shared" si="7"/>
        <v>1.0428288038087681</v>
      </c>
      <c r="F107" s="179"/>
      <c r="G107" s="179"/>
      <c r="H107" s="179"/>
      <c r="I107" s="1"/>
      <c r="J107" s="179"/>
      <c r="K107" s="170"/>
    </row>
    <row r="108" spans="2:11" x14ac:dyDescent="0.2">
      <c r="B108" s="175">
        <f t="shared" si="8"/>
        <v>9500</v>
      </c>
      <c r="C108" s="176">
        <f t="shared" si="6"/>
        <v>1.1511803213648086</v>
      </c>
      <c r="D108" s="177">
        <f t="shared" si="5"/>
        <v>1.095</v>
      </c>
      <c r="E108" s="178">
        <f t="shared" si="7"/>
        <v>1.0446974806585996</v>
      </c>
      <c r="F108" s="179"/>
      <c r="G108" s="179"/>
      <c r="H108" s="179"/>
      <c r="I108" s="1"/>
      <c r="J108" s="179"/>
      <c r="K108" s="170"/>
    </row>
    <row r="109" spans="2:11" x14ac:dyDescent="0.2">
      <c r="B109" s="175">
        <f t="shared" si="8"/>
        <v>9600</v>
      </c>
      <c r="C109" s="176">
        <f t="shared" si="6"/>
        <v>1.1552271374727237</v>
      </c>
      <c r="D109" s="177">
        <f t="shared" ref="D109:D140" si="9">1+((B109/1000)*0.01)</f>
        <v>1.0960000000000001</v>
      </c>
      <c r="E109" s="178">
        <f t="shared" si="7"/>
        <v>1.0465978972426107</v>
      </c>
      <c r="F109" s="179"/>
      <c r="G109" s="179"/>
      <c r="H109" s="179"/>
      <c r="I109" s="1"/>
      <c r="J109" s="179"/>
      <c r="K109" s="170"/>
    </row>
    <row r="110" spans="2:11" x14ac:dyDescent="0.2">
      <c r="B110" s="175">
        <f t="shared" si="8"/>
        <v>9700</v>
      </c>
      <c r="C110" s="176">
        <f t="shared" si="6"/>
        <v>1.1593533029160881</v>
      </c>
      <c r="D110" s="177">
        <f t="shared" si="9"/>
        <v>1.097</v>
      </c>
      <c r="E110" s="178">
        <f t="shared" si="7"/>
        <v>1.0485300535608015</v>
      </c>
      <c r="F110" s="179"/>
      <c r="G110" s="179"/>
      <c r="H110" s="179"/>
      <c r="I110" s="1"/>
      <c r="J110" s="179"/>
      <c r="K110" s="170"/>
    </row>
    <row r="111" spans="2:11" x14ac:dyDescent="0.2">
      <c r="B111" s="175">
        <f t="shared" si="8"/>
        <v>9800</v>
      </c>
      <c r="C111" s="176">
        <f t="shared" si="6"/>
        <v>1.1635588176949019</v>
      </c>
      <c r="D111" s="177">
        <f t="shared" si="9"/>
        <v>1.0980000000000001</v>
      </c>
      <c r="E111" s="178">
        <f t="shared" si="7"/>
        <v>1.050493949613172</v>
      </c>
      <c r="F111" s="179"/>
      <c r="G111" s="179"/>
      <c r="H111" s="179"/>
      <c r="I111" s="1"/>
      <c r="J111" s="179"/>
      <c r="K111" s="170"/>
    </row>
    <row r="112" spans="2:11" x14ac:dyDescent="0.2">
      <c r="B112" s="175">
        <f t="shared" si="8"/>
        <v>9900</v>
      </c>
      <c r="C112" s="176">
        <f t="shared" si="6"/>
        <v>1.1678436818091649</v>
      </c>
      <c r="D112" s="177">
        <f t="shared" si="9"/>
        <v>1.099</v>
      </c>
      <c r="E112" s="178">
        <f t="shared" si="7"/>
        <v>1.0524895853997223</v>
      </c>
      <c r="F112" s="179"/>
      <c r="G112" s="179"/>
      <c r="H112" s="179"/>
      <c r="I112" s="1"/>
      <c r="J112" s="179"/>
      <c r="K112" s="170"/>
    </row>
    <row r="113" spans="2:11" x14ac:dyDescent="0.2">
      <c r="B113" s="175">
        <f t="shared" si="8"/>
        <v>10000</v>
      </c>
      <c r="C113" s="176">
        <f t="shared" si="6"/>
        <v>1.1722078952588773</v>
      </c>
      <c r="D113" s="177">
        <f t="shared" si="9"/>
        <v>1.1000000000000001</v>
      </c>
      <c r="E113" s="178">
        <f t="shared" si="7"/>
        <v>1.0545169609204523</v>
      </c>
      <c r="F113" s="179"/>
      <c r="G113" s="179"/>
      <c r="H113" s="179"/>
      <c r="I113" s="1"/>
      <c r="J113" s="179"/>
      <c r="K113" s="170"/>
    </row>
    <row r="114" spans="2:11" x14ac:dyDescent="0.2">
      <c r="B114" s="175">
        <f t="shared" si="8"/>
        <v>10100</v>
      </c>
      <c r="C114" s="176">
        <f t="shared" si="6"/>
        <v>1.1766514580440388</v>
      </c>
      <c r="D114" s="177">
        <f t="shared" si="9"/>
        <v>1.101</v>
      </c>
      <c r="E114" s="178">
        <f t="shared" si="7"/>
        <v>1.056576076175362</v>
      </c>
      <c r="F114" s="179"/>
      <c r="G114" s="179"/>
      <c r="H114" s="179"/>
      <c r="I114" s="1"/>
      <c r="J114" s="179"/>
      <c r="K114" s="170"/>
    </row>
    <row r="115" spans="2:11" x14ac:dyDescent="0.2">
      <c r="B115" s="175">
        <f t="shared" si="8"/>
        <v>10200</v>
      </c>
      <c r="C115" s="176">
        <f t="shared" si="6"/>
        <v>1.18117437016465</v>
      </c>
      <c r="D115" s="177">
        <f t="shared" si="9"/>
        <v>1.1020000000000001</v>
      </c>
      <c r="E115" s="178">
        <f t="shared" si="7"/>
        <v>1.0586669311644514</v>
      </c>
      <c r="F115" s="179"/>
      <c r="G115" s="179"/>
      <c r="H115" s="179"/>
      <c r="I115" s="1"/>
      <c r="J115" s="179"/>
      <c r="K115" s="170"/>
    </row>
    <row r="116" spans="2:11" x14ac:dyDescent="0.2">
      <c r="B116" s="175">
        <f t="shared" si="8"/>
        <v>10300</v>
      </c>
      <c r="C116" s="176">
        <f t="shared" si="6"/>
        <v>1.1857766316207101</v>
      </c>
      <c r="D116" s="177">
        <f t="shared" si="9"/>
        <v>1.103</v>
      </c>
      <c r="E116" s="178">
        <f t="shared" si="7"/>
        <v>1.0607895258877207</v>
      </c>
      <c r="F116" s="179"/>
      <c r="G116" s="179"/>
      <c r="H116" s="179"/>
      <c r="I116" s="1"/>
      <c r="J116" s="179"/>
      <c r="K116" s="170"/>
    </row>
    <row r="117" spans="2:11" x14ac:dyDescent="0.2">
      <c r="B117" s="175">
        <f t="shared" si="8"/>
        <v>10400</v>
      </c>
      <c r="C117" s="176">
        <f t="shared" si="6"/>
        <v>1.1904582424122199</v>
      </c>
      <c r="D117" s="177">
        <f t="shared" si="9"/>
        <v>1.1040000000000001</v>
      </c>
      <c r="E117" s="178">
        <f t="shared" si="7"/>
        <v>1.0629438603451695</v>
      </c>
      <c r="F117" s="179"/>
      <c r="G117" s="179"/>
      <c r="H117" s="179"/>
      <c r="I117" s="1"/>
      <c r="J117" s="179"/>
      <c r="K117" s="170"/>
    </row>
    <row r="118" spans="2:11" x14ac:dyDescent="0.2">
      <c r="B118" s="175">
        <f t="shared" si="8"/>
        <v>10500</v>
      </c>
      <c r="C118" s="176">
        <f t="shared" si="6"/>
        <v>1.1952192025391788</v>
      </c>
      <c r="D118" s="177">
        <f t="shared" si="9"/>
        <v>1.105</v>
      </c>
      <c r="E118" s="178">
        <f t="shared" si="7"/>
        <v>1.0651299345367982</v>
      </c>
      <c r="F118" s="179"/>
      <c r="G118" s="179"/>
      <c r="H118" s="179"/>
      <c r="I118" s="1"/>
      <c r="J118" s="179"/>
      <c r="K118" s="170"/>
    </row>
    <row r="119" spans="2:11" x14ac:dyDescent="0.2">
      <c r="B119" s="175">
        <f t="shared" si="8"/>
        <v>10600</v>
      </c>
      <c r="C119" s="176">
        <f t="shared" si="6"/>
        <v>1.2000595120015869</v>
      </c>
      <c r="D119" s="177">
        <f t="shared" si="9"/>
        <v>1.1060000000000001</v>
      </c>
      <c r="E119" s="178">
        <f t="shared" si="7"/>
        <v>1.0673477484626066</v>
      </c>
      <c r="F119" s="179"/>
      <c r="G119" s="179"/>
      <c r="H119" s="179"/>
      <c r="I119" s="1"/>
      <c r="J119" s="179"/>
      <c r="K119" s="170"/>
    </row>
    <row r="120" spans="2:11" x14ac:dyDescent="0.2">
      <c r="B120" s="175">
        <f t="shared" si="8"/>
        <v>10700</v>
      </c>
      <c r="C120" s="176">
        <f t="shared" si="6"/>
        <v>1.2049791707994446</v>
      </c>
      <c r="D120" s="177">
        <f t="shared" si="9"/>
        <v>1.107</v>
      </c>
      <c r="E120" s="178">
        <f t="shared" si="7"/>
        <v>1.0695973021225946</v>
      </c>
      <c r="F120" s="179"/>
      <c r="G120" s="179"/>
      <c r="H120" s="179"/>
      <c r="I120" s="1"/>
      <c r="J120" s="179"/>
      <c r="K120" s="170"/>
    </row>
    <row r="121" spans="2:11" x14ac:dyDescent="0.2">
      <c r="B121" s="175">
        <f t="shared" si="8"/>
        <v>10800</v>
      </c>
      <c r="C121" s="176">
        <f t="shared" si="6"/>
        <v>1.2099781789327515</v>
      </c>
      <c r="D121" s="177">
        <f t="shared" si="9"/>
        <v>1.1080000000000001</v>
      </c>
      <c r="E121" s="178">
        <f t="shared" si="7"/>
        <v>1.0718785955167625</v>
      </c>
      <c r="F121" s="179"/>
      <c r="G121" s="179"/>
      <c r="H121" s="179"/>
      <c r="I121" s="1"/>
      <c r="J121" s="179"/>
      <c r="K121" s="170"/>
    </row>
    <row r="122" spans="2:11" x14ac:dyDescent="0.2">
      <c r="B122" s="175">
        <f t="shared" si="8"/>
        <v>10900</v>
      </c>
      <c r="C122" s="176">
        <f t="shared" si="6"/>
        <v>1.2150565364015076</v>
      </c>
      <c r="D122" s="177">
        <f t="shared" si="9"/>
        <v>1.109</v>
      </c>
      <c r="E122" s="178">
        <f t="shared" si="7"/>
        <v>1.0741916286451101</v>
      </c>
      <c r="F122" s="179"/>
      <c r="G122" s="179"/>
      <c r="H122" s="179"/>
      <c r="I122" s="1"/>
      <c r="J122" s="179"/>
      <c r="K122" s="170"/>
    </row>
    <row r="123" spans="2:11" x14ac:dyDescent="0.2">
      <c r="B123" s="175">
        <f t="shared" si="8"/>
        <v>11000</v>
      </c>
      <c r="C123" s="176">
        <f t="shared" si="6"/>
        <v>1.2202142432057133</v>
      </c>
      <c r="D123" s="177">
        <f t="shared" si="9"/>
        <v>1.1100000000000001</v>
      </c>
      <c r="E123" s="178">
        <f t="shared" si="7"/>
        <v>1.0765364015076373</v>
      </c>
      <c r="F123" s="179"/>
      <c r="G123" s="179"/>
      <c r="H123" s="179"/>
      <c r="I123" s="1"/>
      <c r="J123" s="179"/>
      <c r="K123" s="170"/>
    </row>
    <row r="124" spans="2:11" x14ac:dyDescent="0.2">
      <c r="B124" s="175">
        <f t="shared" si="8"/>
        <v>11100</v>
      </c>
      <c r="C124" s="176">
        <f t="shared" si="6"/>
        <v>1.2254512993453679</v>
      </c>
      <c r="D124" s="177">
        <f t="shared" si="9"/>
        <v>1.111</v>
      </c>
      <c r="E124" s="178">
        <f t="shared" si="7"/>
        <v>1.0789129141043443</v>
      </c>
      <c r="F124" s="179"/>
      <c r="G124" s="179"/>
      <c r="H124" s="179"/>
      <c r="I124" s="1"/>
      <c r="J124" s="179"/>
      <c r="K124" s="170"/>
    </row>
    <row r="125" spans="2:11" x14ac:dyDescent="0.2">
      <c r="B125" s="175">
        <f t="shared" si="8"/>
        <v>11200</v>
      </c>
      <c r="C125" s="176">
        <f t="shared" si="6"/>
        <v>1.2307677048204722</v>
      </c>
      <c r="D125" s="177">
        <f t="shared" si="9"/>
        <v>1.1120000000000001</v>
      </c>
      <c r="E125" s="178">
        <f t="shared" si="7"/>
        <v>1.0813211664352311</v>
      </c>
      <c r="F125" s="179"/>
      <c r="G125" s="179"/>
      <c r="H125" s="179"/>
      <c r="I125" s="1"/>
      <c r="J125" s="179"/>
      <c r="K125" s="170"/>
    </row>
    <row r="126" spans="2:11" x14ac:dyDescent="0.2">
      <c r="B126" s="175">
        <f t="shared" si="8"/>
        <v>11300</v>
      </c>
      <c r="C126" s="176">
        <f t="shared" si="6"/>
        <v>1.2361634596310256</v>
      </c>
      <c r="D126" s="177">
        <f t="shared" si="9"/>
        <v>1.113</v>
      </c>
      <c r="E126" s="178">
        <f t="shared" si="7"/>
        <v>1.0837611585002975</v>
      </c>
      <c r="F126" s="179"/>
      <c r="G126" s="179"/>
      <c r="H126" s="179"/>
      <c r="I126" s="1"/>
      <c r="J126" s="179"/>
      <c r="K126" s="170"/>
    </row>
    <row r="127" spans="2:11" x14ac:dyDescent="0.2">
      <c r="B127" s="175">
        <f t="shared" si="8"/>
        <v>11400</v>
      </c>
      <c r="C127" s="176">
        <f t="shared" si="6"/>
        <v>1.2416385637770284</v>
      </c>
      <c r="D127" s="177">
        <f t="shared" si="9"/>
        <v>1.1140000000000001</v>
      </c>
      <c r="E127" s="178">
        <f t="shared" si="7"/>
        <v>1.0862328902995437</v>
      </c>
      <c r="F127" s="179"/>
      <c r="G127" s="179"/>
      <c r="H127" s="179"/>
      <c r="I127" s="1"/>
      <c r="J127" s="179"/>
      <c r="K127" s="170"/>
    </row>
    <row r="128" spans="2:11" x14ac:dyDescent="0.2">
      <c r="B128" s="175">
        <f t="shared" si="8"/>
        <v>11500</v>
      </c>
      <c r="C128" s="176">
        <f t="shared" si="6"/>
        <v>1.2471930172584804</v>
      </c>
      <c r="D128" s="177">
        <f t="shared" si="9"/>
        <v>1.115</v>
      </c>
      <c r="E128" s="178">
        <f t="shared" si="7"/>
        <v>1.0887363618329697</v>
      </c>
      <c r="F128" s="179"/>
      <c r="G128" s="179"/>
      <c r="H128" s="179"/>
      <c r="I128" s="1"/>
      <c r="J128" s="179"/>
      <c r="K128" s="170"/>
    </row>
    <row r="129" spans="2:11" x14ac:dyDescent="0.2">
      <c r="B129" s="175">
        <f t="shared" si="8"/>
        <v>11600</v>
      </c>
      <c r="C129" s="176">
        <f t="shared" si="6"/>
        <v>1.2528268200753818</v>
      </c>
      <c r="D129" s="177">
        <f t="shared" si="9"/>
        <v>1.1160000000000001</v>
      </c>
      <c r="E129" s="178">
        <f t="shared" si="7"/>
        <v>1.0912715731005753</v>
      </c>
      <c r="F129" s="179"/>
      <c r="G129" s="179"/>
      <c r="H129" s="179"/>
      <c r="I129" s="1"/>
      <c r="J129" s="179"/>
      <c r="K129" s="170"/>
    </row>
    <row r="130" spans="2:11" x14ac:dyDescent="0.2">
      <c r="B130" s="175">
        <f t="shared" si="8"/>
        <v>11700</v>
      </c>
      <c r="C130" s="176">
        <f t="shared" si="6"/>
        <v>1.2585399722277326</v>
      </c>
      <c r="D130" s="177">
        <f t="shared" si="9"/>
        <v>1.117</v>
      </c>
      <c r="E130" s="178">
        <f t="shared" si="7"/>
        <v>1.0938385241023607</v>
      </c>
      <c r="F130" s="179"/>
      <c r="G130" s="179"/>
      <c r="H130" s="179"/>
      <c r="I130" s="1"/>
      <c r="J130" s="179"/>
      <c r="K130" s="170"/>
    </row>
    <row r="131" spans="2:11" x14ac:dyDescent="0.2">
      <c r="B131" s="175">
        <f t="shared" si="8"/>
        <v>11800</v>
      </c>
      <c r="C131" s="176">
        <f t="shared" si="6"/>
        <v>1.2643324737155326</v>
      </c>
      <c r="D131" s="177">
        <f t="shared" si="9"/>
        <v>1.1180000000000001</v>
      </c>
      <c r="E131" s="178">
        <f t="shared" si="7"/>
        <v>1.0964372148383257</v>
      </c>
      <c r="F131" s="179"/>
      <c r="G131" s="179"/>
      <c r="H131" s="179"/>
      <c r="I131" s="1"/>
      <c r="J131" s="179"/>
      <c r="K131" s="170"/>
    </row>
    <row r="132" spans="2:11" x14ac:dyDescent="0.2">
      <c r="B132" s="175">
        <f t="shared" si="8"/>
        <v>11900</v>
      </c>
      <c r="C132" s="176">
        <f t="shared" si="6"/>
        <v>1.2702043245387822</v>
      </c>
      <c r="D132" s="177">
        <f t="shared" si="9"/>
        <v>1.119</v>
      </c>
      <c r="E132" s="178">
        <f t="shared" si="7"/>
        <v>1.0990676453084705</v>
      </c>
      <c r="F132" s="179"/>
      <c r="G132" s="179"/>
      <c r="H132" s="179"/>
      <c r="I132" s="1"/>
      <c r="J132" s="179"/>
      <c r="K132" s="170"/>
    </row>
    <row r="133" spans="2:11" x14ac:dyDescent="0.2">
      <c r="B133" s="175">
        <f t="shared" si="8"/>
        <v>12000</v>
      </c>
      <c r="C133" s="176">
        <f t="shared" si="6"/>
        <v>1.2761555246974807</v>
      </c>
      <c r="D133" s="177">
        <f t="shared" si="9"/>
        <v>1.1200000000000001</v>
      </c>
      <c r="E133" s="178">
        <f t="shared" si="7"/>
        <v>1.101729815512795</v>
      </c>
      <c r="F133" s="179"/>
      <c r="G133" s="179"/>
      <c r="H133" s="179"/>
      <c r="I133" s="1"/>
      <c r="J133" s="179"/>
      <c r="K133" s="170"/>
    </row>
    <row r="134" spans="2:11" x14ac:dyDescent="0.2">
      <c r="B134" s="175">
        <f t="shared" si="8"/>
        <v>12100</v>
      </c>
      <c r="C134" s="176">
        <f t="shared" si="6"/>
        <v>1.2821860741916287</v>
      </c>
      <c r="D134" s="177">
        <f t="shared" si="9"/>
        <v>1.121</v>
      </c>
      <c r="E134" s="178">
        <f t="shared" si="7"/>
        <v>1.1044237254512994</v>
      </c>
      <c r="F134" s="179"/>
      <c r="G134" s="179"/>
      <c r="H134" s="179"/>
      <c r="I134" s="1"/>
      <c r="J134" s="179"/>
      <c r="K134" s="170"/>
    </row>
    <row r="135" spans="2:11" x14ac:dyDescent="0.2">
      <c r="B135" s="175">
        <f t="shared" si="8"/>
        <v>12200</v>
      </c>
      <c r="C135" s="176">
        <f t="shared" si="6"/>
        <v>1.288295973021226</v>
      </c>
      <c r="D135" s="177">
        <f t="shared" si="9"/>
        <v>1.1219999999999999</v>
      </c>
      <c r="E135" s="178">
        <f t="shared" si="7"/>
        <v>1.1071493751239834</v>
      </c>
      <c r="F135" s="179"/>
      <c r="G135" s="179"/>
      <c r="H135" s="179"/>
      <c r="I135" s="1"/>
      <c r="J135" s="179"/>
      <c r="K135" s="170"/>
    </row>
    <row r="136" spans="2:11" x14ac:dyDescent="0.2">
      <c r="B136" s="175">
        <f t="shared" si="8"/>
        <v>12300</v>
      </c>
      <c r="C136" s="176">
        <f t="shared" si="6"/>
        <v>1.2944852211862727</v>
      </c>
      <c r="D136" s="177">
        <f t="shared" si="9"/>
        <v>1.123</v>
      </c>
      <c r="E136" s="178">
        <f t="shared" si="7"/>
        <v>1.1099067645308471</v>
      </c>
      <c r="F136" s="179"/>
      <c r="G136" s="179"/>
      <c r="H136" s="179"/>
      <c r="I136" s="1"/>
      <c r="J136" s="179"/>
      <c r="K136" s="170"/>
    </row>
    <row r="137" spans="2:11" x14ac:dyDescent="0.2">
      <c r="B137" s="175">
        <f t="shared" si="8"/>
        <v>12400</v>
      </c>
      <c r="C137" s="176">
        <f t="shared" si="6"/>
        <v>1.3007538186867684</v>
      </c>
      <c r="D137" s="177">
        <f t="shared" si="9"/>
        <v>1.1240000000000001</v>
      </c>
      <c r="E137" s="178">
        <f t="shared" si="7"/>
        <v>1.1126958936718905</v>
      </c>
      <c r="F137" s="179"/>
      <c r="G137" s="179"/>
      <c r="H137" s="179"/>
      <c r="I137" s="1"/>
      <c r="J137" s="179"/>
      <c r="K137" s="170"/>
    </row>
    <row r="138" spans="2:11" x14ac:dyDescent="0.2">
      <c r="B138" s="175">
        <f t="shared" si="8"/>
        <v>12500</v>
      </c>
      <c r="C138" s="176">
        <f t="shared" si="6"/>
        <v>1.3071017655227137</v>
      </c>
      <c r="D138" s="177">
        <f t="shared" si="9"/>
        <v>1.125</v>
      </c>
      <c r="E138" s="178">
        <f t="shared" si="7"/>
        <v>1.1155167625471136</v>
      </c>
      <c r="F138" s="179"/>
      <c r="G138" s="179"/>
      <c r="H138" s="179"/>
      <c r="I138" s="1"/>
      <c r="J138" s="179"/>
      <c r="K138" s="170"/>
    </row>
    <row r="139" spans="2:11" x14ac:dyDescent="0.2">
      <c r="B139" s="175">
        <f t="shared" si="8"/>
        <v>12600</v>
      </c>
      <c r="C139" s="176">
        <f t="shared" si="6"/>
        <v>1.3135290616941084</v>
      </c>
      <c r="D139" s="177">
        <f t="shared" si="9"/>
        <v>1.1259999999999999</v>
      </c>
      <c r="E139" s="178">
        <f t="shared" si="7"/>
        <v>1.1183693711565166</v>
      </c>
      <c r="F139" s="179"/>
      <c r="G139" s="179"/>
      <c r="H139" s="179"/>
      <c r="I139" s="1"/>
      <c r="J139" s="179"/>
      <c r="K139" s="170"/>
    </row>
    <row r="140" spans="2:11" x14ac:dyDescent="0.2">
      <c r="B140" s="175">
        <f t="shared" si="8"/>
        <v>12700</v>
      </c>
      <c r="C140" s="176">
        <f t="shared" si="6"/>
        <v>1.3200357072009523</v>
      </c>
      <c r="D140" s="177">
        <f t="shared" si="9"/>
        <v>1.127</v>
      </c>
      <c r="E140" s="178">
        <f t="shared" si="7"/>
        <v>1.1212537195000991</v>
      </c>
      <c r="F140" s="179"/>
      <c r="G140" s="179"/>
      <c r="H140" s="179"/>
      <c r="I140" s="1"/>
      <c r="J140" s="179"/>
      <c r="K140" s="170"/>
    </row>
    <row r="141" spans="2:11" x14ac:dyDescent="0.2">
      <c r="B141" s="175">
        <f t="shared" si="8"/>
        <v>12800</v>
      </c>
      <c r="C141" s="176">
        <f t="shared" si="6"/>
        <v>1.3266217020432454</v>
      </c>
      <c r="D141" s="177">
        <f t="shared" ref="D141:D163" si="10">1+((B141/1000)*0.01)</f>
        <v>1.1280000000000001</v>
      </c>
      <c r="E141" s="178">
        <f t="shared" si="7"/>
        <v>1.1241698075778614</v>
      </c>
      <c r="F141" s="179"/>
      <c r="G141" s="179"/>
      <c r="H141" s="179"/>
      <c r="I141" s="1"/>
      <c r="J141" s="179"/>
      <c r="K141" s="170"/>
    </row>
    <row r="142" spans="2:11" x14ac:dyDescent="0.2">
      <c r="B142" s="175">
        <f t="shared" si="8"/>
        <v>12900</v>
      </c>
      <c r="C142" s="176">
        <f t="shared" ref="C142:C163" si="11">1+IF(B142&gt;=$D$7,$E$6+$E$5+(((B142-$D$7)/($D$8-$D$7))*$E$7)*(1+((B142-$D$7)/($D$8-$D$7))),IF(B142&gt;=$D$6,$E$5+(((B142-$D$6)/($D$7-$D$6))*$E$6),IF(B142&gt;=$D$5,(((B142-$D$5)/($D$6-$D$5))*$E$5))))</f>
        <v>1.3332870462209878</v>
      </c>
      <c r="D142" s="177">
        <f t="shared" si="10"/>
        <v>1.129</v>
      </c>
      <c r="E142" s="178">
        <f t="shared" ref="E142:E163" si="12">1+IF(B142&gt;=$D$7,($E$5+(((B142-$D$7)/($D$8-$D$7))*$E$6))*(1+((B142-$D$7)/($D$8-$D$7))),IF(B142&gt;=$D$6,((((B142-$D$6)/($D$7-$D$6))*$E$5))))</f>
        <v>1.1271176353898036</v>
      </c>
      <c r="F142" s="179"/>
      <c r="G142" s="179"/>
      <c r="H142" s="179"/>
      <c r="I142" s="1"/>
      <c r="J142" s="179"/>
      <c r="K142" s="170"/>
    </row>
    <row r="143" spans="2:11" x14ac:dyDescent="0.2">
      <c r="B143" s="175">
        <f t="shared" ref="B143:B163" si="13">B142+100</f>
        <v>13000</v>
      </c>
      <c r="C143" s="176">
        <f t="shared" si="11"/>
        <v>1.3400317397341799</v>
      </c>
      <c r="D143" s="177">
        <f t="shared" si="10"/>
        <v>1.1299999999999999</v>
      </c>
      <c r="E143" s="178">
        <f t="shared" si="12"/>
        <v>1.1300972029359255</v>
      </c>
      <c r="F143" s="179"/>
      <c r="G143" s="179"/>
      <c r="H143" s="179"/>
      <c r="I143" s="1"/>
      <c r="J143" s="179"/>
      <c r="K143" s="170"/>
    </row>
    <row r="144" spans="2:11" x14ac:dyDescent="0.2">
      <c r="B144" s="175">
        <f t="shared" si="13"/>
        <v>13100</v>
      </c>
      <c r="C144" s="176">
        <f t="shared" si="11"/>
        <v>1.3468557825828209</v>
      </c>
      <c r="D144" s="177">
        <f t="shared" si="10"/>
        <v>1.131</v>
      </c>
      <c r="E144" s="178">
        <f t="shared" si="12"/>
        <v>1.133108510216227</v>
      </c>
      <c r="F144" s="179"/>
      <c r="G144" s="179"/>
      <c r="H144" s="179"/>
      <c r="I144" s="1"/>
      <c r="J144" s="179"/>
      <c r="K144" s="170"/>
    </row>
    <row r="145" spans="2:11" x14ac:dyDescent="0.2">
      <c r="B145" s="175">
        <f t="shared" si="13"/>
        <v>13200</v>
      </c>
      <c r="C145" s="176">
        <f t="shared" si="11"/>
        <v>1.3537591747669113</v>
      </c>
      <c r="D145" s="177">
        <f t="shared" si="10"/>
        <v>1.1320000000000001</v>
      </c>
      <c r="E145" s="178">
        <f t="shared" si="12"/>
        <v>1.1361515572307082</v>
      </c>
      <c r="F145" s="179"/>
      <c r="G145" s="179"/>
      <c r="H145" s="179"/>
      <c r="I145" s="1"/>
      <c r="J145" s="179"/>
      <c r="K145" s="170"/>
    </row>
    <row r="146" spans="2:11" x14ac:dyDescent="0.2">
      <c r="B146" s="175">
        <f t="shared" si="13"/>
        <v>13300</v>
      </c>
      <c r="C146" s="176">
        <f t="shared" si="11"/>
        <v>1.3607419162864511</v>
      </c>
      <c r="D146" s="177">
        <f t="shared" si="10"/>
        <v>1.133</v>
      </c>
      <c r="E146" s="178">
        <f t="shared" si="12"/>
        <v>1.1392263439793693</v>
      </c>
      <c r="F146" s="179"/>
      <c r="G146" s="179"/>
      <c r="H146" s="179"/>
      <c r="I146" s="1"/>
      <c r="J146" s="179"/>
      <c r="K146" s="170"/>
    </row>
    <row r="147" spans="2:11" x14ac:dyDescent="0.2">
      <c r="B147" s="175">
        <f t="shared" si="13"/>
        <v>13400</v>
      </c>
      <c r="C147" s="176">
        <f t="shared" si="11"/>
        <v>1.3678040071414403</v>
      </c>
      <c r="D147" s="177">
        <f t="shared" si="10"/>
        <v>1.1339999999999999</v>
      </c>
      <c r="E147" s="178">
        <f t="shared" si="12"/>
        <v>1.1423328704622098</v>
      </c>
      <c r="F147" s="179"/>
      <c r="G147" s="179"/>
      <c r="H147" s="179"/>
      <c r="I147" s="1"/>
      <c r="J147" s="179"/>
      <c r="K147" s="170"/>
    </row>
    <row r="148" spans="2:11" x14ac:dyDescent="0.2">
      <c r="B148" s="175">
        <f t="shared" si="13"/>
        <v>13500</v>
      </c>
      <c r="C148" s="176">
        <f t="shared" si="11"/>
        <v>1.3749454473318785</v>
      </c>
      <c r="D148" s="177">
        <f t="shared" si="10"/>
        <v>1.135</v>
      </c>
      <c r="E148" s="178">
        <f t="shared" si="12"/>
        <v>1.1454711366792303</v>
      </c>
      <c r="F148" s="179"/>
      <c r="G148" s="179"/>
      <c r="H148" s="179"/>
      <c r="I148" s="1"/>
      <c r="J148" s="179"/>
      <c r="K148" s="170"/>
    </row>
    <row r="149" spans="2:11" x14ac:dyDescent="0.2">
      <c r="B149" s="175">
        <f t="shared" si="13"/>
        <v>13600</v>
      </c>
      <c r="C149" s="176">
        <f t="shared" si="11"/>
        <v>1.3821662368577663</v>
      </c>
      <c r="D149" s="177">
        <f t="shared" si="10"/>
        <v>1.1360000000000001</v>
      </c>
      <c r="E149" s="178">
        <f t="shared" si="12"/>
        <v>1.1486411426304304</v>
      </c>
      <c r="F149" s="179"/>
      <c r="G149" s="179"/>
      <c r="H149" s="179"/>
      <c r="I149" s="1"/>
      <c r="J149" s="179"/>
      <c r="K149" s="170"/>
    </row>
    <row r="150" spans="2:11" x14ac:dyDescent="0.2">
      <c r="B150" s="175">
        <f t="shared" si="13"/>
        <v>13700</v>
      </c>
      <c r="C150" s="176">
        <f t="shared" si="11"/>
        <v>1.3894663757191035</v>
      </c>
      <c r="D150" s="177">
        <f t="shared" si="10"/>
        <v>1.137</v>
      </c>
      <c r="E150" s="178">
        <f t="shared" si="12"/>
        <v>1.1518428883158105</v>
      </c>
      <c r="F150" s="179"/>
      <c r="G150" s="179"/>
      <c r="H150" s="179"/>
      <c r="I150" s="1"/>
      <c r="J150" s="179"/>
      <c r="K150" s="170"/>
    </row>
    <row r="151" spans="2:11" x14ac:dyDescent="0.2">
      <c r="B151" s="175">
        <f t="shared" si="13"/>
        <v>13800</v>
      </c>
      <c r="C151" s="176">
        <f t="shared" si="11"/>
        <v>1.3968458639158898</v>
      </c>
      <c r="D151" s="177">
        <f t="shared" si="10"/>
        <v>1.1379999999999999</v>
      </c>
      <c r="E151" s="178">
        <f t="shared" si="12"/>
        <v>1.15507637373537</v>
      </c>
      <c r="F151" s="179"/>
      <c r="G151" s="179"/>
      <c r="H151" s="179"/>
      <c r="I151" s="1"/>
      <c r="J151" s="179"/>
      <c r="K151" s="170"/>
    </row>
    <row r="152" spans="2:11" x14ac:dyDescent="0.2">
      <c r="B152" s="175">
        <f t="shared" si="13"/>
        <v>13900</v>
      </c>
      <c r="C152" s="176">
        <f t="shared" si="11"/>
        <v>1.4043047014481254</v>
      </c>
      <c r="D152" s="177">
        <f t="shared" si="10"/>
        <v>1.139</v>
      </c>
      <c r="E152" s="178">
        <f t="shared" si="12"/>
        <v>1.1583415988891093</v>
      </c>
      <c r="F152" s="179"/>
      <c r="G152" s="179"/>
      <c r="H152" s="179"/>
      <c r="I152" s="1"/>
      <c r="J152" s="179"/>
      <c r="K152" s="170"/>
    </row>
    <row r="153" spans="2:11" x14ac:dyDescent="0.2">
      <c r="B153" s="175">
        <f t="shared" si="13"/>
        <v>14000</v>
      </c>
      <c r="C153" s="176">
        <f t="shared" si="11"/>
        <v>1.4118428883158103</v>
      </c>
      <c r="D153" s="177">
        <f t="shared" si="10"/>
        <v>1.1400000000000001</v>
      </c>
      <c r="E153" s="178">
        <f t="shared" si="12"/>
        <v>1.1616385637770283</v>
      </c>
      <c r="F153" s="179"/>
      <c r="G153" s="179"/>
      <c r="H153" s="179"/>
      <c r="I153" s="1"/>
      <c r="J153" s="179"/>
      <c r="K153" s="170"/>
    </row>
    <row r="154" spans="2:11" x14ac:dyDescent="0.2">
      <c r="B154" s="175">
        <f t="shared" si="13"/>
        <v>14100</v>
      </c>
      <c r="C154" s="176">
        <f t="shared" si="11"/>
        <v>1.4194604245189446</v>
      </c>
      <c r="D154" s="177">
        <f t="shared" si="10"/>
        <v>1.141</v>
      </c>
      <c r="E154" s="178">
        <f t="shared" si="12"/>
        <v>1.1649672683991272</v>
      </c>
      <c r="F154" s="179"/>
      <c r="G154" s="179"/>
      <c r="H154" s="179"/>
      <c r="I154" s="1"/>
      <c r="J154" s="179"/>
      <c r="K154" s="170"/>
    </row>
    <row r="155" spans="2:11" x14ac:dyDescent="0.2">
      <c r="B155" s="175">
        <f t="shared" si="13"/>
        <v>14200</v>
      </c>
      <c r="C155" s="176">
        <f t="shared" si="11"/>
        <v>1.4271573100575283</v>
      </c>
      <c r="D155" s="177">
        <f t="shared" si="10"/>
        <v>1.1419999999999999</v>
      </c>
      <c r="E155" s="178">
        <f t="shared" si="12"/>
        <v>1.1683277127554057</v>
      </c>
      <c r="F155" s="179"/>
      <c r="G155" s="179"/>
      <c r="H155" s="179"/>
      <c r="I155" s="1"/>
      <c r="J155" s="179"/>
      <c r="K155" s="170"/>
    </row>
    <row r="156" spans="2:11" x14ac:dyDescent="0.2">
      <c r="B156" s="175">
        <f t="shared" si="13"/>
        <v>14300</v>
      </c>
      <c r="C156" s="176">
        <f t="shared" si="11"/>
        <v>1.4349335449315612</v>
      </c>
      <c r="D156" s="177">
        <f t="shared" si="10"/>
        <v>1.143</v>
      </c>
      <c r="E156" s="178">
        <f t="shared" si="12"/>
        <v>1.171719896845864</v>
      </c>
      <c r="F156" s="179"/>
      <c r="G156" s="179"/>
      <c r="H156" s="179"/>
      <c r="I156" s="1"/>
      <c r="J156" s="179"/>
      <c r="K156" s="170"/>
    </row>
    <row r="157" spans="2:11" x14ac:dyDescent="0.2">
      <c r="B157" s="175">
        <f t="shared" si="13"/>
        <v>14400</v>
      </c>
      <c r="C157" s="176">
        <f t="shared" si="11"/>
        <v>1.4427891291410435</v>
      </c>
      <c r="D157" s="177">
        <f t="shared" si="10"/>
        <v>1.1440000000000001</v>
      </c>
      <c r="E157" s="178">
        <f t="shared" si="12"/>
        <v>1.1751438206705018</v>
      </c>
      <c r="F157" s="179"/>
      <c r="G157" s="179"/>
      <c r="H157" s="179"/>
      <c r="I157" s="1"/>
      <c r="J157" s="179"/>
      <c r="K157" s="170"/>
    </row>
    <row r="158" spans="2:11" x14ac:dyDescent="0.2">
      <c r="B158" s="175">
        <f t="shared" si="13"/>
        <v>14500</v>
      </c>
      <c r="C158" s="176">
        <f t="shared" si="11"/>
        <v>1.4507240626859752</v>
      </c>
      <c r="D158" s="177">
        <f t="shared" si="10"/>
        <v>1.145</v>
      </c>
      <c r="E158" s="178">
        <f t="shared" si="12"/>
        <v>1.1785994842293195</v>
      </c>
      <c r="F158" s="179"/>
      <c r="G158" s="179"/>
      <c r="H158" s="179"/>
      <c r="I158" s="1"/>
      <c r="J158" s="179"/>
      <c r="K158" s="170"/>
    </row>
    <row r="159" spans="2:11" x14ac:dyDescent="0.2">
      <c r="B159" s="175">
        <f t="shared" si="13"/>
        <v>14600</v>
      </c>
      <c r="C159" s="176">
        <f t="shared" si="11"/>
        <v>1.4587383455663558</v>
      </c>
      <c r="D159" s="177">
        <f t="shared" si="10"/>
        <v>1.1459999999999999</v>
      </c>
      <c r="E159" s="178">
        <f t="shared" si="12"/>
        <v>1.1820868875223169</v>
      </c>
      <c r="F159" s="179"/>
      <c r="G159" s="179"/>
      <c r="H159" s="179"/>
      <c r="I159" s="1"/>
      <c r="J159" s="179"/>
      <c r="K159" s="170"/>
    </row>
    <row r="160" spans="2:11" x14ac:dyDescent="0.2">
      <c r="B160" s="175">
        <f t="shared" si="13"/>
        <v>14700</v>
      </c>
      <c r="C160" s="176">
        <f t="shared" si="11"/>
        <v>1.4668319777821861</v>
      </c>
      <c r="D160" s="177">
        <f t="shared" si="10"/>
        <v>1.147</v>
      </c>
      <c r="E160" s="178">
        <f t="shared" si="12"/>
        <v>1.1856060305494942</v>
      </c>
      <c r="F160" s="179"/>
      <c r="G160" s="179"/>
      <c r="H160" s="179"/>
      <c r="I160" s="1"/>
      <c r="J160" s="179"/>
      <c r="K160" s="170"/>
    </row>
    <row r="161" spans="2:11" x14ac:dyDescent="0.2">
      <c r="B161" s="175">
        <f t="shared" si="13"/>
        <v>14800</v>
      </c>
      <c r="C161" s="176">
        <f t="shared" si="11"/>
        <v>1.4750049593334655</v>
      </c>
      <c r="D161" s="177">
        <f t="shared" si="10"/>
        <v>1.1480000000000001</v>
      </c>
      <c r="E161" s="178">
        <f t="shared" si="12"/>
        <v>1.189156913310851</v>
      </c>
      <c r="F161" s="179"/>
      <c r="G161" s="179"/>
      <c r="H161" s="179"/>
      <c r="I161" s="1"/>
      <c r="J161" s="179"/>
      <c r="K161" s="170"/>
    </row>
    <row r="162" spans="2:11" x14ac:dyDescent="0.2">
      <c r="B162" s="175">
        <f t="shared" si="13"/>
        <v>14900</v>
      </c>
      <c r="C162" s="176">
        <f t="shared" si="11"/>
        <v>1.4832572902201946</v>
      </c>
      <c r="D162" s="177">
        <f t="shared" si="10"/>
        <v>1.149</v>
      </c>
      <c r="E162" s="178">
        <f t="shared" si="12"/>
        <v>1.1927395358063877</v>
      </c>
      <c r="F162" s="179"/>
      <c r="G162" s="179"/>
      <c r="H162" s="179"/>
      <c r="I162" s="1"/>
      <c r="J162" s="179"/>
      <c r="K162" s="170"/>
    </row>
    <row r="163" spans="2:11" x14ac:dyDescent="0.2">
      <c r="B163" s="169">
        <f t="shared" si="13"/>
        <v>15000</v>
      </c>
      <c r="C163" s="176">
        <f t="shared" si="11"/>
        <v>1.4915889704423726</v>
      </c>
      <c r="D163" s="180">
        <f t="shared" si="10"/>
        <v>1.1499999999999999</v>
      </c>
      <c r="E163" s="178">
        <f t="shared" si="12"/>
        <v>1.1963538980361039</v>
      </c>
      <c r="F163" s="181"/>
      <c r="G163" s="181"/>
      <c r="H163" s="181"/>
      <c r="I163" s="1"/>
      <c r="J163" s="179"/>
      <c r="K163" s="170"/>
    </row>
    <row r="164" spans="2:11" x14ac:dyDescent="0.2">
      <c r="B164" s="182"/>
      <c r="C164" s="1"/>
      <c r="D164" s="170"/>
      <c r="E164" s="179"/>
      <c r="I164" s="170"/>
      <c r="K164" s="170"/>
    </row>
    <row r="165" spans="2:11" x14ac:dyDescent="0.2">
      <c r="B165" s="182"/>
      <c r="C165" s="1"/>
      <c r="D165" s="170"/>
      <c r="E165" s="179"/>
      <c r="I165" s="170"/>
      <c r="K165" s="170"/>
    </row>
    <row r="166" spans="2:11" x14ac:dyDescent="0.2">
      <c r="B166" s="182"/>
      <c r="C166" s="1"/>
      <c r="D166" s="170"/>
      <c r="E166" s="179"/>
      <c r="I166" s="170"/>
      <c r="K166" s="170"/>
    </row>
  </sheetData>
  <mergeCells count="1">
    <mergeCell ref="B2:N2"/>
  </mergeCells>
  <phoneticPr fontId="9" type="noConversion"/>
  <pageMargins left="0.75" right="0.75" top="1" bottom="1" header="0.5" footer="0.5"/>
  <pageSetup orientation="portrait" horizontalDpi="4294967293"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BW4921"/>
  <sheetViews>
    <sheetView zoomScaleNormal="100" workbookViewId="0">
      <pane xSplit="4" ySplit="3" topLeftCell="E4" activePane="bottomRight" state="frozen"/>
      <selection pane="topRight" activeCell="E1" sqref="E1"/>
      <selection pane="bottomLeft" activeCell="A4" sqref="A4"/>
      <selection pane="bottomRight" activeCell="B45" sqref="B45:B531"/>
    </sheetView>
  </sheetViews>
  <sheetFormatPr defaultRowHeight="12.75" x14ac:dyDescent="0.2"/>
  <cols>
    <col min="1" max="4" width="15.7109375" customWidth="1"/>
    <col min="5" max="5" width="3.140625" style="272" customWidth="1"/>
    <col min="6" max="14" width="13.7109375" customWidth="1"/>
    <col min="15" max="15" width="5.140625" customWidth="1"/>
    <col min="16" max="21" width="10.7109375" customWidth="1"/>
    <col min="22" max="22" width="5.140625" customWidth="1"/>
    <col min="23" max="28" width="10.7109375" customWidth="1"/>
    <col min="29" max="29" width="1.7109375" customWidth="1"/>
    <col min="30" max="35" width="10.7109375" customWidth="1"/>
    <col min="36" max="36" width="5.7109375" customWidth="1"/>
    <col min="37" max="38" width="10.7109375" customWidth="1"/>
    <col min="39" max="39" width="1.7109375" customWidth="1"/>
    <col min="40" max="41" width="10.7109375" customWidth="1"/>
    <col min="42" max="42" width="5.7109375" customWidth="1"/>
    <col min="43" max="43" width="12.5703125" bestFit="1" customWidth="1"/>
    <col min="44" max="44" width="10.7109375" customWidth="1"/>
    <col min="45" max="45" width="1.7109375" customWidth="1"/>
    <col min="46" max="47" width="10.7109375" customWidth="1"/>
    <col min="48" max="48" width="1.7109375" customWidth="1"/>
    <col min="49" max="49" width="11.7109375" customWidth="1"/>
    <col min="50" max="50" width="5.7109375" customWidth="1"/>
    <col min="51" max="52" width="11.7109375" customWidth="1"/>
    <col min="53" max="53" width="1.7109375" customWidth="1"/>
    <col min="54" max="55" width="11.7109375" customWidth="1"/>
    <col min="56" max="56" width="1.7109375" customWidth="1"/>
    <col min="57" max="57" width="11.7109375" customWidth="1"/>
    <col min="58" max="58" width="5.7109375" customWidth="1"/>
    <col min="59" max="60" width="11.7109375" customWidth="1"/>
    <col min="61" max="61" width="1.7109375" style="1" customWidth="1"/>
    <col min="62" max="62" width="11.7109375" style="1" customWidth="1"/>
    <col min="63" max="63" width="8.7109375" customWidth="1"/>
    <col min="64" max="64" width="1.7109375" customWidth="1"/>
    <col min="65" max="65" width="11.7109375" customWidth="1"/>
    <col min="66" max="66" width="1.7109375" customWidth="1"/>
    <col min="67" max="68" width="10.5703125" customWidth="1"/>
    <col min="69" max="69" width="13.5703125" customWidth="1"/>
    <col min="70" max="70" width="9.5703125" customWidth="1"/>
    <col min="71" max="71" width="10.5703125" customWidth="1"/>
    <col min="72" max="72" width="2" customWidth="1"/>
    <col min="73" max="73" width="10.42578125" customWidth="1"/>
    <col min="74" max="74" width="2" customWidth="1"/>
    <col min="75" max="75" width="9.5703125" style="328" bestFit="1" customWidth="1"/>
  </cols>
  <sheetData>
    <row r="1" spans="1:75" ht="13.5" thickBot="1" x14ac:dyDescent="0.25">
      <c r="A1" s="846" t="s">
        <v>458</v>
      </c>
      <c r="B1" s="847">
        <v>2</v>
      </c>
      <c r="C1" s="837">
        <f ca="1">INDIRECT("A"&amp;(INT($B$1/2)*2+4))</f>
        <v>0.1</v>
      </c>
      <c r="D1" s="92"/>
      <c r="E1" s="90"/>
      <c r="F1" s="1606" t="s">
        <v>196</v>
      </c>
      <c r="G1" s="1606"/>
      <c r="H1" s="1606"/>
      <c r="I1" s="183">
        <v>0.05</v>
      </c>
      <c r="K1" s="92"/>
      <c r="L1" s="92"/>
      <c r="M1" s="92"/>
      <c r="N1" s="92"/>
      <c r="O1" s="5"/>
      <c r="P1" s="1"/>
      <c r="Q1" s="1"/>
      <c r="R1" s="1"/>
      <c r="S1" s="1"/>
      <c r="T1" s="92"/>
      <c r="U1" s="96"/>
      <c r="W1" s="1"/>
      <c r="X1" s="1"/>
      <c r="Y1" s="1"/>
      <c r="Z1" s="1"/>
      <c r="AA1" s="1"/>
      <c r="AB1" s="1"/>
      <c r="AC1" s="1"/>
      <c r="AD1" s="1"/>
      <c r="AE1" s="1"/>
      <c r="AK1" s="1585" t="s">
        <v>197</v>
      </c>
      <c r="AL1" s="1585"/>
      <c r="AM1" s="1585"/>
      <c r="AN1" s="1585"/>
      <c r="AO1" s="184">
        <v>200</v>
      </c>
      <c r="AQ1" s="1599" t="s">
        <v>198</v>
      </c>
      <c r="AR1" s="1599"/>
      <c r="AS1" s="1599"/>
      <c r="AT1" s="1599"/>
      <c r="AU1" s="1599"/>
      <c r="AY1" s="1599" t="s">
        <v>198</v>
      </c>
      <c r="AZ1" s="1599"/>
      <c r="BA1" s="1599"/>
      <c r="BB1" s="1599"/>
      <c r="BC1" s="1599"/>
      <c r="BG1" s="910" t="s">
        <v>247</v>
      </c>
      <c r="BH1" s="910"/>
      <c r="BI1" s="910"/>
      <c r="BJ1" s="910"/>
      <c r="BK1" s="910"/>
      <c r="BL1" s="910"/>
      <c r="BM1" s="910"/>
      <c r="BN1" s="910"/>
      <c r="BO1" s="910"/>
      <c r="BP1" s="910"/>
      <c r="BQ1" s="910"/>
      <c r="BR1" s="299"/>
      <c r="BS1" s="299"/>
      <c r="BT1" s="299"/>
      <c r="BU1" s="299"/>
      <c r="BV1" s="299"/>
      <c r="BW1" s="327"/>
    </row>
    <row r="2" spans="1:75" ht="13.5" thickBot="1" x14ac:dyDescent="0.25">
      <c r="A2" s="1600" t="s">
        <v>199</v>
      </c>
      <c r="B2" s="1601"/>
      <c r="C2" s="842"/>
      <c r="D2" s="850" t="s">
        <v>459</v>
      </c>
      <c r="E2" s="861"/>
      <c r="F2" s="187" t="s">
        <v>184</v>
      </c>
      <c r="G2" s="63" t="s">
        <v>185</v>
      </c>
      <c r="H2" s="188" t="s">
        <v>186</v>
      </c>
      <c r="I2" s="188" t="s">
        <v>186</v>
      </c>
      <c r="J2" s="186" t="s">
        <v>186</v>
      </c>
      <c r="K2" s="186" t="s">
        <v>186</v>
      </c>
      <c r="L2" s="551" t="s">
        <v>187</v>
      </c>
      <c r="M2" s="540" t="s">
        <v>187</v>
      </c>
      <c r="N2" s="549" t="s">
        <v>187</v>
      </c>
      <c r="O2" s="5"/>
      <c r="P2" s="189" t="s">
        <v>200</v>
      </c>
      <c r="Q2" s="190" t="s">
        <v>200</v>
      </c>
      <c r="R2" s="191" t="s">
        <v>131</v>
      </c>
      <c r="S2" s="63" t="s">
        <v>83</v>
      </c>
      <c r="T2" s="186" t="s">
        <v>83</v>
      </c>
      <c r="U2" s="192" t="s">
        <v>131</v>
      </c>
      <c r="W2" s="1602" t="s">
        <v>201</v>
      </c>
      <c r="X2" s="1603"/>
      <c r="Y2" s="1603"/>
      <c r="Z2" s="1604" t="s">
        <v>202</v>
      </c>
      <c r="AA2" s="1603"/>
      <c r="AB2" s="1605"/>
      <c r="AC2" s="193"/>
      <c r="AD2" s="63" t="s">
        <v>200</v>
      </c>
      <c r="AE2" s="63" t="s">
        <v>200</v>
      </c>
      <c r="AF2" s="190" t="s">
        <v>131</v>
      </c>
      <c r="AG2" s="63" t="s">
        <v>83</v>
      </c>
      <c r="AH2" s="186" t="s">
        <v>83</v>
      </c>
      <c r="AI2" s="192" t="s">
        <v>131</v>
      </c>
      <c r="AK2" s="194" t="s">
        <v>83</v>
      </c>
      <c r="AL2" s="190" t="s">
        <v>131</v>
      </c>
      <c r="AM2" s="42"/>
      <c r="AN2" s="195" t="s">
        <v>135</v>
      </c>
      <c r="AO2" s="196" t="s">
        <v>131</v>
      </c>
      <c r="AQ2" s="189" t="s">
        <v>83</v>
      </c>
      <c r="AR2" s="191" t="s">
        <v>131</v>
      </c>
      <c r="AS2" s="42"/>
      <c r="AT2" s="195" t="s">
        <v>83</v>
      </c>
      <c r="AU2" s="196" t="s">
        <v>131</v>
      </c>
      <c r="AW2" s="312" t="s">
        <v>131</v>
      </c>
      <c r="AY2" s="189" t="s">
        <v>83</v>
      </c>
      <c r="AZ2" s="191" t="s">
        <v>131</v>
      </c>
      <c r="BA2" s="42"/>
      <c r="BB2" s="195" t="s">
        <v>83</v>
      </c>
      <c r="BC2" s="196" t="s">
        <v>131</v>
      </c>
      <c r="BE2" s="312" t="s">
        <v>131</v>
      </c>
      <c r="BG2" s="189" t="s">
        <v>83</v>
      </c>
      <c r="BH2" s="191" t="s">
        <v>131</v>
      </c>
      <c r="BI2" s="142"/>
      <c r="BJ2" s="195" t="s">
        <v>83</v>
      </c>
      <c r="BK2" s="196" t="s">
        <v>131</v>
      </c>
      <c r="BL2" s="295"/>
      <c r="BM2" s="110"/>
      <c r="BN2" s="110"/>
      <c r="BO2" s="284"/>
      <c r="BP2" s="285" t="s">
        <v>241</v>
      </c>
      <c r="BQ2" s="286">
        <f>AVERAGE($BQ$5,$BQ$9)</f>
        <v>1537</v>
      </c>
      <c r="BR2" s="2"/>
      <c r="BS2" s="2"/>
      <c r="BT2" s="3"/>
      <c r="BU2" s="213"/>
      <c r="BV2" s="213"/>
      <c r="BW2" s="291"/>
    </row>
    <row r="3" spans="1:75" ht="13.5" thickBot="1" x14ac:dyDescent="0.25">
      <c r="A3" s="197" t="s">
        <v>213</v>
      </c>
      <c r="B3" s="843" t="s">
        <v>212</v>
      </c>
      <c r="C3" s="844" t="s">
        <v>457</v>
      </c>
      <c r="D3" s="851" t="s">
        <v>83</v>
      </c>
      <c r="E3" s="862"/>
      <c r="F3" s="198" t="s">
        <v>188</v>
      </c>
      <c r="G3" s="185" t="s">
        <v>189</v>
      </c>
      <c r="H3" s="199" t="s">
        <v>190</v>
      </c>
      <c r="I3" s="199" t="s">
        <v>191</v>
      </c>
      <c r="J3" s="200" t="s">
        <v>192</v>
      </c>
      <c r="K3" s="200" t="s">
        <v>193</v>
      </c>
      <c r="L3" s="552" t="s">
        <v>346</v>
      </c>
      <c r="M3" s="541" t="s">
        <v>345</v>
      </c>
      <c r="N3" s="550" t="s">
        <v>344</v>
      </c>
      <c r="O3" s="201"/>
      <c r="P3" s="202" t="s">
        <v>211</v>
      </c>
      <c r="Q3" s="203" t="s">
        <v>210</v>
      </c>
      <c r="R3" s="204" t="s">
        <v>206</v>
      </c>
      <c r="S3" s="185" t="s">
        <v>206</v>
      </c>
      <c r="T3" s="200" t="s">
        <v>206</v>
      </c>
      <c r="U3" s="205" t="s">
        <v>207</v>
      </c>
      <c r="W3" s="202" t="s">
        <v>203</v>
      </c>
      <c r="X3" s="203" t="s">
        <v>204</v>
      </c>
      <c r="Y3" s="203" t="s">
        <v>205</v>
      </c>
      <c r="Z3" s="206" t="s">
        <v>203</v>
      </c>
      <c r="AA3" s="203" t="s">
        <v>204</v>
      </c>
      <c r="AB3" s="204" t="s">
        <v>205</v>
      </c>
      <c r="AC3" s="207"/>
      <c r="AD3" s="185" t="s">
        <v>194</v>
      </c>
      <c r="AE3" s="185" t="s">
        <v>195</v>
      </c>
      <c r="AF3" s="203" t="s">
        <v>206</v>
      </c>
      <c r="AG3" s="185" t="s">
        <v>206</v>
      </c>
      <c r="AH3" s="200" t="s">
        <v>17</v>
      </c>
      <c r="AI3" s="205" t="s">
        <v>207</v>
      </c>
      <c r="AK3" s="208" t="s">
        <v>206</v>
      </c>
      <c r="AL3" s="204" t="s">
        <v>206</v>
      </c>
      <c r="AM3" s="15"/>
      <c r="AN3" s="61" t="s">
        <v>208</v>
      </c>
      <c r="AO3" s="209" t="s">
        <v>207</v>
      </c>
      <c r="AQ3" s="202" t="s">
        <v>206</v>
      </c>
      <c r="AR3" s="204" t="s">
        <v>206</v>
      </c>
      <c r="AS3" s="15"/>
      <c r="AT3" s="61" t="s">
        <v>209</v>
      </c>
      <c r="AU3" s="209" t="s">
        <v>207</v>
      </c>
      <c r="AW3" s="282" t="s">
        <v>252</v>
      </c>
      <c r="AY3" s="202" t="s">
        <v>17</v>
      </c>
      <c r="AZ3" s="204" t="s">
        <v>207</v>
      </c>
      <c r="BA3" s="15"/>
      <c r="BB3" s="61" t="s">
        <v>209</v>
      </c>
      <c r="BC3" s="209" t="s">
        <v>207</v>
      </c>
      <c r="BE3" s="282" t="s">
        <v>252</v>
      </c>
      <c r="BG3" s="202" t="s">
        <v>17</v>
      </c>
      <c r="BH3" s="204" t="s">
        <v>207</v>
      </c>
      <c r="BI3" s="3"/>
      <c r="BJ3" s="61" t="s">
        <v>17</v>
      </c>
      <c r="BK3" s="209" t="s">
        <v>207</v>
      </c>
      <c r="BM3" s="282" t="s">
        <v>1</v>
      </c>
      <c r="BN3" s="2"/>
      <c r="BO3" s="14"/>
      <c r="BP3" s="3"/>
      <c r="BQ3" s="9"/>
      <c r="BR3" s="2"/>
      <c r="BS3" s="2"/>
      <c r="BT3" s="3"/>
      <c r="BU3" s="2"/>
      <c r="BV3" s="2"/>
      <c r="BW3" s="291"/>
    </row>
    <row r="4" spans="1:75" ht="13.5" thickBot="1" x14ac:dyDescent="0.25">
      <c r="A4" s="326">
        <v>0</v>
      </c>
      <c r="B4" s="845">
        <v>2550</v>
      </c>
      <c r="C4" s="848">
        <f>B4</f>
        <v>2550</v>
      </c>
      <c r="D4" s="848">
        <v>0</v>
      </c>
      <c r="E4" s="862"/>
      <c r="F4" s="212">
        <v>0</v>
      </c>
      <c r="G4" s="2">
        <f t="shared" ref="G4:G67" si="0">MATCH(F4,$A$4:$A$4595,1)</f>
        <v>1</v>
      </c>
      <c r="H4" s="213">
        <f t="shared" ref="H4:H67" si="1">IF(INDEX($B$4:$B$4595,G4+1,1)&gt;0,INDEX($A$4:$A$4595,G4,1),"")</f>
        <v>0</v>
      </c>
      <c r="I4" s="213">
        <f t="shared" ref="I4:I67" si="2">IF(INDEX($B$4:$B$4595,G4+1,1)&gt;0,INDEX($A$4:$A$4595,G4+1,1),"")</f>
        <v>0.05</v>
      </c>
      <c r="J4" s="51">
        <f t="shared" ref="J4:J67" si="3">IF(INDEX($C$4:$C$4595,G4+1,1)&gt;0,INDEX($C$4:$C$4595,G4,1),"")</f>
        <v>2550</v>
      </c>
      <c r="K4" s="51">
        <f t="shared" ref="K4:K67" si="4">IF(INDEX($C$4:$C$4595,G4+1,1)&gt;0,INDEX($C$4:$C$4595,G4+1,1),"")</f>
        <v>2550</v>
      </c>
      <c r="L4" s="553">
        <f t="shared" ref="L4:L67" si="5">IF(INDEX($C$4:$C$4595,G4+1,1)&gt;0,(F4-H4)/(I4-H4)*(K4-J4)+J4,"")</f>
        <v>2550</v>
      </c>
      <c r="M4" s="542">
        <f>IF(F4&lt;&gt;"",F4*1.609344,"")</f>
        <v>0</v>
      </c>
      <c r="N4" s="543">
        <f>IF(L4&lt;&gt;"",L4*0.3048,"")</f>
        <v>777.24</v>
      </c>
      <c r="O4" s="215"/>
      <c r="P4" s="216"/>
      <c r="Q4" s="217"/>
      <c r="R4" s="218"/>
      <c r="S4" s="219"/>
      <c r="T4" s="220"/>
      <c r="U4" s="214">
        <f>R4*3.28084</f>
        <v>0</v>
      </c>
      <c r="W4" s="221"/>
      <c r="X4" s="222"/>
      <c r="Y4" s="222"/>
      <c r="Z4" s="223"/>
      <c r="AA4" s="222"/>
      <c r="AB4" s="224"/>
      <c r="AC4" s="225"/>
      <c r="AD4" s="2">
        <f t="shared" ref="AD4:AD68" si="6">IF(W4&lt;0,W4-X4/60-Y4/3600,W4+X4/60+Y4/3600)</f>
        <v>0</v>
      </c>
      <c r="AE4" s="2">
        <f t="shared" ref="AE4:AE68" si="7">IF(Z4&lt;0,Z4-AA4/60-AB4/3600,Z4+AA4/60+AB4/3600)</f>
        <v>0</v>
      </c>
      <c r="AF4" s="226"/>
      <c r="AG4" s="227"/>
      <c r="AH4" s="228"/>
      <c r="AI4" s="214">
        <f>AF4*3.28084</f>
        <v>0</v>
      </c>
      <c r="AK4" s="229">
        <f>0</f>
        <v>0</v>
      </c>
      <c r="AL4" s="226"/>
      <c r="AM4" s="15"/>
      <c r="AN4" s="230" t="e">
        <f>(42341.84/MAX(AK4:AK4600))*AK4*0.0006213712</f>
        <v>#DIV/0!</v>
      </c>
      <c r="AO4" s="214">
        <f>AL4*3.28084</f>
        <v>0</v>
      </c>
      <c r="AQ4" s="210"/>
      <c r="AR4" s="231"/>
      <c r="AS4" s="15"/>
      <c r="AT4" s="232">
        <f>IF(AQ4&gt;0,(26.3/(MAX($AQ$4:$AQ$4600)*0.0006213712))*AQ4*0.0006213712,0)</f>
        <v>0</v>
      </c>
      <c r="AU4" s="233">
        <f>(AR4*3.28084)+(AW$4)</f>
        <v>0</v>
      </c>
      <c r="AW4" s="313">
        <v>0</v>
      </c>
      <c r="AY4" s="210">
        <v>0</v>
      </c>
      <c r="AZ4" s="231">
        <v>462.9</v>
      </c>
      <c r="BA4" s="15"/>
      <c r="BB4" s="232">
        <f t="shared" ref="BB4:BB67" si="8">IF(AY4&gt;0,(26.3/MAX($AY$4:$AY$4600))*AY4,0)</f>
        <v>0</v>
      </c>
      <c r="BC4" s="233">
        <f t="shared" ref="BC4:BC67" si="9">AZ4+BE$4</f>
        <v>462.9</v>
      </c>
      <c r="BE4" s="313">
        <v>0</v>
      </c>
      <c r="BG4" s="210">
        <v>0</v>
      </c>
      <c r="BH4" s="231">
        <v>2100</v>
      </c>
      <c r="BI4" s="15"/>
      <c r="BJ4" s="232">
        <f>BG4</f>
        <v>0</v>
      </c>
      <c r="BK4" s="233">
        <f>BH4*BM4</f>
        <v>2549</v>
      </c>
      <c r="BM4" s="110">
        <f>$BQ$6</f>
        <v>1.2138095238095239</v>
      </c>
      <c r="BN4" s="213"/>
      <c r="BO4" s="1597" t="s">
        <v>248</v>
      </c>
      <c r="BP4" s="1598"/>
      <c r="BQ4" s="308">
        <f>BH4</f>
        <v>2100</v>
      </c>
      <c r="BR4" s="228"/>
      <c r="BS4" s="311"/>
      <c r="BT4" s="3"/>
      <c r="BU4" s="213"/>
      <c r="BV4" s="213"/>
      <c r="BW4" s="327"/>
    </row>
    <row r="5" spans="1:75" x14ac:dyDescent="0.2">
      <c r="A5" s="326">
        <v>0.05</v>
      </c>
      <c r="B5" s="211">
        <v>2550</v>
      </c>
      <c r="C5" s="848">
        <f>B5</f>
        <v>2550</v>
      </c>
      <c r="D5" s="848">
        <f>A5-A4</f>
        <v>0.05</v>
      </c>
      <c r="E5" s="862"/>
      <c r="F5" s="261">
        <f>I1</f>
        <v>0.05</v>
      </c>
      <c r="G5" s="2">
        <f t="shared" si="0"/>
        <v>2</v>
      </c>
      <c r="H5" s="213">
        <f t="shared" si="1"/>
        <v>0.05</v>
      </c>
      <c r="I5" s="213">
        <f t="shared" si="2"/>
        <v>0.1</v>
      </c>
      <c r="J5" s="51">
        <f t="shared" si="3"/>
        <v>2550</v>
      </c>
      <c r="K5" s="51">
        <f t="shared" si="4"/>
        <v>2550</v>
      </c>
      <c r="L5" s="553">
        <f t="shared" si="5"/>
        <v>2550</v>
      </c>
      <c r="M5" s="542">
        <f t="shared" ref="M5:M68" si="10">IF(F5&lt;&gt;"",F5*1.609344,"")</f>
        <v>8.0467200000000016E-2</v>
      </c>
      <c r="N5" s="544">
        <f t="shared" ref="N5:N68" si="11">IF(L5&lt;&gt;"",L5*0.3048,"")</f>
        <v>777.24</v>
      </c>
      <c r="O5" s="215"/>
      <c r="P5" s="216"/>
      <c r="Q5" s="217"/>
      <c r="R5" s="218"/>
      <c r="S5" s="219">
        <f>S4+IF(P5&lt;&gt;0,1.852*60*1000*((ACOS((SIN((P4/180)*PI()))*(SIN((P5/180)*PI()))+(COS((P4/180)*PI()))*(COS((P5/180)*PI()))*(COS((Q5/180)*PI()-(Q4/180)*PI())))/PI())*180),0)</f>
        <v>0</v>
      </c>
      <c r="T5" s="220">
        <f>T4+IF(P5&lt;&gt;0,1.852*60*0.6213712*((ACOS((SIN((P4/180)*PI()))*(SIN((P5/180)*PI()))+(COS((P4/180)*PI()))*(COS((P5/180)*PI()))*(COS((Q5/180)*PI()-(Q4/180)*PI())))/PI())*180),0)</f>
        <v>0</v>
      </c>
      <c r="U5" s="214">
        <f>R5*3.28084</f>
        <v>0</v>
      </c>
      <c r="W5" s="221"/>
      <c r="X5" s="222"/>
      <c r="Y5" s="222"/>
      <c r="Z5" s="223"/>
      <c r="AA5" s="222"/>
      <c r="AB5" s="224"/>
      <c r="AC5" s="225"/>
      <c r="AD5" s="2">
        <f t="shared" si="6"/>
        <v>0</v>
      </c>
      <c r="AE5" s="2">
        <f t="shared" si="7"/>
        <v>0</v>
      </c>
      <c r="AF5" s="226"/>
      <c r="AG5" s="219">
        <f>AG4+IF(AD5&lt;&gt;0,1.852*60*1000*((ACOS((SIN((AD4/180)*PI()))*(SIN((AD5/180)*PI()))+(COS((AD4/180)*PI()))*(COS((AD5/180)*PI()))*(COS((AE5/180)*PI()-(AE4/180)*PI())))/PI())*180),0)</f>
        <v>0</v>
      </c>
      <c r="AH5" s="234">
        <f>AH4+IF(AD5&lt;&gt;0,1.852*60*0.6213712*((ACOS((SIN((AD4/180)*PI()))*(SIN((AD5/180)*PI()))+(COS((AD4/180)*PI()))*(COS((AD5/180)*PI()))*(COS((AE5/180)*PI()-(AE4/180)*PI())))/PI())*180),0)</f>
        <v>0</v>
      </c>
      <c r="AI5" s="214">
        <f>AF5*3.28084</f>
        <v>0</v>
      </c>
      <c r="AK5" s="229">
        <f>IF(AL5&gt;0,AK4+$AO$1,0)</f>
        <v>0</v>
      </c>
      <c r="AL5" s="226"/>
      <c r="AM5" s="15"/>
      <c r="AN5" s="232" t="e">
        <f>(42341.84/MAX(AK5:AK4601))*AK5*0.0006213712</f>
        <v>#DIV/0!</v>
      </c>
      <c r="AO5" s="214">
        <f t="shared" ref="AO5:AO68" si="12">AL5*3.28084</f>
        <v>0</v>
      </c>
      <c r="AQ5" s="210"/>
      <c r="AR5" s="231"/>
      <c r="AS5" s="15"/>
      <c r="AT5" s="232">
        <f>IF(AQ5&gt;0,(26.3/(MAX($AQ$4:$AQ$4600)*0.0006213712))*AQ5*0.0006213712,0)</f>
        <v>0</v>
      </c>
      <c r="AU5" s="235">
        <f>(AR5*3.28084)+(AW$4)</f>
        <v>0</v>
      </c>
      <c r="AY5" s="210">
        <v>0.05</v>
      </c>
      <c r="AZ5" s="231">
        <v>450.1</v>
      </c>
      <c r="BA5" s="15"/>
      <c r="BB5" s="232">
        <f t="shared" si="8"/>
        <v>4.9980995819080207E-2</v>
      </c>
      <c r="BC5" s="235">
        <f t="shared" si="9"/>
        <v>450.1</v>
      </c>
      <c r="BG5" s="210">
        <v>0.05</v>
      </c>
      <c r="BH5" s="231">
        <v>2100</v>
      </c>
      <c r="BI5" s="15"/>
      <c r="BJ5" s="232">
        <f t="shared" ref="BJ5:BJ68" si="13">BG5</f>
        <v>0.05</v>
      </c>
      <c r="BK5" s="235">
        <f>BH5*BM5</f>
        <v>2545.152091254753</v>
      </c>
      <c r="BM5" s="109">
        <f t="shared" ref="BM5:BM68" si="14">BM4+$BQ$14</f>
        <v>1.2119771863117872</v>
      </c>
      <c r="BN5" s="213"/>
      <c r="BO5" s="14"/>
      <c r="BP5" s="287" t="s">
        <v>249</v>
      </c>
      <c r="BQ5" s="309">
        <v>2549</v>
      </c>
      <c r="BR5" s="228"/>
      <c r="BS5" s="311"/>
      <c r="BT5" s="3"/>
      <c r="BU5" s="213"/>
      <c r="BV5" s="213"/>
      <c r="BW5" s="291"/>
    </row>
    <row r="6" spans="1:75" x14ac:dyDescent="0.2">
      <c r="A6" s="326">
        <v>0.1</v>
      </c>
      <c r="B6" s="211">
        <v>2550</v>
      </c>
      <c r="C6" s="848">
        <f t="shared" ref="C6:C12" si="15">B6</f>
        <v>2550</v>
      </c>
      <c r="D6" s="848">
        <f t="shared" ref="D6:D69" si="16">A6-A5</f>
        <v>0.05</v>
      </c>
      <c r="E6" s="862"/>
      <c r="F6" s="212">
        <f>F5+(F5-F4)</f>
        <v>0.1</v>
      </c>
      <c r="G6" s="2">
        <f t="shared" si="0"/>
        <v>3</v>
      </c>
      <c r="H6" s="213">
        <f t="shared" si="1"/>
        <v>0.1</v>
      </c>
      <c r="I6" s="213">
        <f t="shared" si="2"/>
        <v>0.15</v>
      </c>
      <c r="J6" s="51">
        <f t="shared" si="3"/>
        <v>2550</v>
      </c>
      <c r="K6" s="51">
        <f t="shared" si="4"/>
        <v>2550</v>
      </c>
      <c r="L6" s="553">
        <f t="shared" si="5"/>
        <v>2550</v>
      </c>
      <c r="M6" s="542">
        <f t="shared" si="10"/>
        <v>0.16093440000000003</v>
      </c>
      <c r="N6" s="544">
        <f t="shared" si="11"/>
        <v>777.24</v>
      </c>
      <c r="O6" s="215"/>
      <c r="P6" s="216"/>
      <c r="Q6" s="217"/>
      <c r="R6" s="218"/>
      <c r="S6" s="219">
        <f t="shared" ref="S6:S69" si="17">S5+IF(P6&lt;&gt;0,1.852*60*1000*((ACOS((SIN((P5/180)*PI()))*(SIN((P6/180)*PI()))+(COS((P5/180)*PI()))*(COS((P6/180)*PI()))*(COS((Q6/180)*PI()-(Q5/180)*PI())))/PI())*180),0)</f>
        <v>0</v>
      </c>
      <c r="T6" s="220">
        <f t="shared" ref="T6:T69" si="18">T5+IF(P6&lt;&gt;0,1.852*60*0.6213712*((ACOS((SIN((P5/180)*PI()))*(SIN((P6/180)*PI()))+(COS((P5/180)*PI()))*(COS((P6/180)*PI()))*(COS((Q6/180)*PI()-(Q5/180)*PI())))/PI())*180),0)</f>
        <v>0</v>
      </c>
      <c r="U6" s="214">
        <f>R6*3.28084</f>
        <v>0</v>
      </c>
      <c r="W6" s="221"/>
      <c r="X6" s="222"/>
      <c r="Y6" s="222"/>
      <c r="Z6" s="223"/>
      <c r="AA6" s="222"/>
      <c r="AB6" s="224"/>
      <c r="AC6" s="225"/>
      <c r="AD6" s="2">
        <f t="shared" si="6"/>
        <v>0</v>
      </c>
      <c r="AE6" s="2">
        <f t="shared" si="7"/>
        <v>0</v>
      </c>
      <c r="AF6" s="226"/>
      <c r="AG6" s="219">
        <f t="shared" ref="AG6:AG69" si="19">AG5+IF(AD6&lt;&gt;0,1.852*60*1000*((ACOS((SIN((AD5/180)*PI()))*(SIN((AD6/180)*PI()))+(COS((AD5/180)*PI()))*(COS((AD6/180)*PI()))*(COS((AE6/180)*PI()-(AE5/180)*PI())))/PI())*180),0)</f>
        <v>0</v>
      </c>
      <c r="AH6" s="234">
        <f t="shared" ref="AH6:AH69" si="20">AH5+IF(AD6&lt;&gt;0,1.852*60*0.6213712*((ACOS((SIN((AD5/180)*PI()))*(SIN((AD6/180)*PI()))+(COS((AD5/180)*PI()))*(COS((AD6/180)*PI()))*(COS((AE6/180)*PI()-(AE5/180)*PI())))/PI())*180),0)</f>
        <v>0</v>
      </c>
      <c r="AI6" s="214">
        <f>AF6*3.28084</f>
        <v>0</v>
      </c>
      <c r="AK6" s="229">
        <f t="shared" ref="AK6:AK69" si="21">IF(AL6&gt;0,AK5+$AO$1,0)</f>
        <v>0</v>
      </c>
      <c r="AL6" s="226"/>
      <c r="AM6" s="15"/>
      <c r="AN6" s="232" t="e">
        <f t="shared" ref="AN6:AN69" si="22">(42341.84/MAX(AK6:AK4602))*AK6*0.0006213712</f>
        <v>#DIV/0!</v>
      </c>
      <c r="AO6" s="214">
        <f t="shared" si="12"/>
        <v>0</v>
      </c>
      <c r="AQ6" s="210"/>
      <c r="AR6" s="231"/>
      <c r="AS6" s="15"/>
      <c r="AT6" s="232">
        <f t="shared" ref="AT6:AT69" si="23">IF(AQ6&gt;0,(26.3/(MAX($AQ$4:$AQ$4600)*0.0006213712))*AQ6*0.0006213712,0)</f>
        <v>0</v>
      </c>
      <c r="AU6" s="235">
        <f t="shared" ref="AU6:AU69" si="24">(AR6*3.28084)+(AW$4)</f>
        <v>0</v>
      </c>
      <c r="AY6" s="210">
        <v>0.1</v>
      </c>
      <c r="AZ6" s="231">
        <v>441.3</v>
      </c>
      <c r="BA6" s="15"/>
      <c r="BB6" s="232">
        <f t="shared" si="8"/>
        <v>9.9961991638160413E-2</v>
      </c>
      <c r="BC6" s="235">
        <f t="shared" si="9"/>
        <v>441.3</v>
      </c>
      <c r="BG6" s="210">
        <v>0.1</v>
      </c>
      <c r="BH6" s="231">
        <v>2100</v>
      </c>
      <c r="BI6" s="15"/>
      <c r="BJ6" s="232">
        <f t="shared" si="13"/>
        <v>0.1</v>
      </c>
      <c r="BK6" s="235">
        <f t="shared" ref="BK6:BK69" si="25">BH6*BM6</f>
        <v>2541.3041825095061</v>
      </c>
      <c r="BM6" s="109">
        <f t="shared" si="14"/>
        <v>1.2101448488140505</v>
      </c>
      <c r="BN6" s="213"/>
      <c r="BO6" s="14"/>
      <c r="BP6" s="289" t="s">
        <v>240</v>
      </c>
      <c r="BQ6" s="9">
        <f>$BQ$5/$BQ$4</f>
        <v>1.2138095238095239</v>
      </c>
      <c r="BR6" s="228"/>
      <c r="BS6" s="311"/>
      <c r="BT6" s="3"/>
      <c r="BU6" s="213"/>
      <c r="BV6" s="213"/>
      <c r="BW6" s="291"/>
    </row>
    <row r="7" spans="1:75" x14ac:dyDescent="0.2">
      <c r="A7" s="326">
        <v>0.15</v>
      </c>
      <c r="B7" s="211">
        <v>2550</v>
      </c>
      <c r="C7" s="848">
        <f t="shared" si="15"/>
        <v>2550</v>
      </c>
      <c r="D7" s="848">
        <f t="shared" si="16"/>
        <v>4.9999999999999989E-2</v>
      </c>
      <c r="E7" s="862"/>
      <c r="F7" s="212">
        <f t="shared" ref="F7:F70" si="26">F6+(F6-F5)</f>
        <v>0.15000000000000002</v>
      </c>
      <c r="G7" s="2">
        <f t="shared" si="0"/>
        <v>4</v>
      </c>
      <c r="H7" s="213">
        <f t="shared" si="1"/>
        <v>0.15</v>
      </c>
      <c r="I7" s="213">
        <f t="shared" si="2"/>
        <v>0.2</v>
      </c>
      <c r="J7" s="51">
        <f t="shared" si="3"/>
        <v>2550</v>
      </c>
      <c r="K7" s="51">
        <f t="shared" si="4"/>
        <v>2550</v>
      </c>
      <c r="L7" s="553">
        <f t="shared" si="5"/>
        <v>2550</v>
      </c>
      <c r="M7" s="542">
        <f t="shared" si="10"/>
        <v>0.24140160000000005</v>
      </c>
      <c r="N7" s="544">
        <f t="shared" si="11"/>
        <v>777.24</v>
      </c>
      <c r="O7" s="215"/>
      <c r="P7" s="216"/>
      <c r="Q7" s="217"/>
      <c r="R7" s="218"/>
      <c r="S7" s="219">
        <f t="shared" si="17"/>
        <v>0</v>
      </c>
      <c r="T7" s="220">
        <f t="shared" si="18"/>
        <v>0</v>
      </c>
      <c r="U7" s="214">
        <f t="shared" ref="U7:U70" si="27">R7*3.28084</f>
        <v>0</v>
      </c>
      <c r="W7" s="221"/>
      <c r="X7" s="222"/>
      <c r="Y7" s="222"/>
      <c r="Z7" s="223"/>
      <c r="AA7" s="222"/>
      <c r="AB7" s="224"/>
      <c r="AC7" s="225"/>
      <c r="AD7" s="2">
        <f t="shared" si="6"/>
        <v>0</v>
      </c>
      <c r="AE7" s="2">
        <f t="shared" si="7"/>
        <v>0</v>
      </c>
      <c r="AF7" s="226"/>
      <c r="AG7" s="219">
        <f t="shared" si="19"/>
        <v>0</v>
      </c>
      <c r="AH7" s="234">
        <f t="shared" si="20"/>
        <v>0</v>
      </c>
      <c r="AI7" s="214">
        <f t="shared" ref="AI7:AI70" si="28">AF7*3.28084</f>
        <v>0</v>
      </c>
      <c r="AK7" s="229">
        <f t="shared" si="21"/>
        <v>0</v>
      </c>
      <c r="AL7" s="226"/>
      <c r="AM7" s="15"/>
      <c r="AN7" s="232" t="e">
        <f t="shared" si="22"/>
        <v>#DIV/0!</v>
      </c>
      <c r="AO7" s="214">
        <f t="shared" si="12"/>
        <v>0</v>
      </c>
      <c r="AQ7" s="210"/>
      <c r="AR7" s="231"/>
      <c r="AS7" s="15"/>
      <c r="AT7" s="232">
        <f t="shared" si="23"/>
        <v>0</v>
      </c>
      <c r="AU7" s="235">
        <f t="shared" si="24"/>
        <v>0</v>
      </c>
      <c r="AY7" s="210">
        <v>0.15</v>
      </c>
      <c r="AZ7" s="231">
        <v>431.1</v>
      </c>
      <c r="BA7" s="15"/>
      <c r="BB7" s="232">
        <f t="shared" si="8"/>
        <v>0.14994298745724061</v>
      </c>
      <c r="BC7" s="235">
        <f t="shared" si="9"/>
        <v>431.1</v>
      </c>
      <c r="BG7" s="210">
        <v>0.15</v>
      </c>
      <c r="BH7" s="231">
        <v>2100</v>
      </c>
      <c r="BI7" s="15"/>
      <c r="BJ7" s="232">
        <f t="shared" si="13"/>
        <v>0.15</v>
      </c>
      <c r="BK7" s="235">
        <f t="shared" si="25"/>
        <v>2537.4562737642591</v>
      </c>
      <c r="BM7" s="109">
        <f t="shared" si="14"/>
        <v>1.2083125113163138</v>
      </c>
      <c r="BN7" s="213"/>
      <c r="BO7" s="290"/>
      <c r="BP7" s="291"/>
      <c r="BQ7" s="288"/>
      <c r="BR7" s="228"/>
      <c r="BS7" s="311"/>
      <c r="BT7" s="3"/>
      <c r="BU7" s="213"/>
      <c r="BV7" s="213"/>
      <c r="BW7" s="291"/>
    </row>
    <row r="8" spans="1:75" x14ac:dyDescent="0.2">
      <c r="A8" s="326">
        <v>0.2</v>
      </c>
      <c r="B8" s="211">
        <v>2550</v>
      </c>
      <c r="C8" s="848">
        <f t="shared" si="15"/>
        <v>2550</v>
      </c>
      <c r="D8" s="848">
        <f t="shared" si="16"/>
        <v>5.0000000000000017E-2</v>
      </c>
      <c r="E8" s="862"/>
      <c r="F8" s="212">
        <f t="shared" si="26"/>
        <v>0.20000000000000004</v>
      </c>
      <c r="G8" s="2">
        <f t="shared" si="0"/>
        <v>5</v>
      </c>
      <c r="H8" s="213">
        <f t="shared" si="1"/>
        <v>0.2</v>
      </c>
      <c r="I8" s="213">
        <f t="shared" si="2"/>
        <v>0.25</v>
      </c>
      <c r="J8" s="51">
        <f t="shared" si="3"/>
        <v>2550</v>
      </c>
      <c r="K8" s="51">
        <f t="shared" si="4"/>
        <v>2550</v>
      </c>
      <c r="L8" s="553">
        <f t="shared" si="5"/>
        <v>2550</v>
      </c>
      <c r="M8" s="542">
        <f t="shared" si="10"/>
        <v>0.32186880000000007</v>
      </c>
      <c r="N8" s="544">
        <f t="shared" si="11"/>
        <v>777.24</v>
      </c>
      <c r="O8" s="215"/>
      <c r="P8" s="216"/>
      <c r="Q8" s="217"/>
      <c r="R8" s="218"/>
      <c r="S8" s="219">
        <f t="shared" si="17"/>
        <v>0</v>
      </c>
      <c r="T8" s="220">
        <f t="shared" si="18"/>
        <v>0</v>
      </c>
      <c r="U8" s="214">
        <f t="shared" si="27"/>
        <v>0</v>
      </c>
      <c r="W8" s="221"/>
      <c r="X8" s="222"/>
      <c r="Y8" s="222"/>
      <c r="Z8" s="223"/>
      <c r="AA8" s="222"/>
      <c r="AB8" s="224"/>
      <c r="AC8" s="225"/>
      <c r="AD8" s="2">
        <f t="shared" si="6"/>
        <v>0</v>
      </c>
      <c r="AE8" s="2">
        <f t="shared" si="7"/>
        <v>0</v>
      </c>
      <c r="AF8" s="226"/>
      <c r="AG8" s="219">
        <f t="shared" si="19"/>
        <v>0</v>
      </c>
      <c r="AH8" s="234">
        <f t="shared" si="20"/>
        <v>0</v>
      </c>
      <c r="AI8" s="214">
        <f t="shared" si="28"/>
        <v>0</v>
      </c>
      <c r="AK8" s="229">
        <f t="shared" si="21"/>
        <v>0</v>
      </c>
      <c r="AL8" s="226"/>
      <c r="AM8" s="15"/>
      <c r="AN8" s="232" t="e">
        <f t="shared" si="22"/>
        <v>#DIV/0!</v>
      </c>
      <c r="AO8" s="214">
        <f t="shared" si="12"/>
        <v>0</v>
      </c>
      <c r="AQ8" s="210"/>
      <c r="AR8" s="231"/>
      <c r="AS8" s="15"/>
      <c r="AT8" s="232">
        <f t="shared" si="23"/>
        <v>0</v>
      </c>
      <c r="AU8" s="235">
        <f t="shared" si="24"/>
        <v>0</v>
      </c>
      <c r="AY8" s="210">
        <v>0.2</v>
      </c>
      <c r="AZ8" s="231">
        <v>413.4</v>
      </c>
      <c r="BA8" s="15"/>
      <c r="BB8" s="232">
        <f t="shared" si="8"/>
        <v>0.19992398327632083</v>
      </c>
      <c r="BC8" s="235">
        <f t="shared" si="9"/>
        <v>413.4</v>
      </c>
      <c r="BG8" s="210">
        <v>0.2</v>
      </c>
      <c r="BH8" s="231">
        <v>2100</v>
      </c>
      <c r="BI8" s="15"/>
      <c r="BJ8" s="232">
        <f t="shared" si="13"/>
        <v>0.2</v>
      </c>
      <c r="BK8" s="235">
        <f t="shared" si="25"/>
        <v>2533.6083650190117</v>
      </c>
      <c r="BM8" s="109">
        <f t="shared" si="14"/>
        <v>1.2064801738185771</v>
      </c>
      <c r="BN8" s="213"/>
      <c r="BO8" s="1597" t="s">
        <v>250</v>
      </c>
      <c r="BP8" s="1598"/>
      <c r="BQ8" s="308">
        <f>VLOOKUP(MAX($BG$4:$BG$4600),$BG$4:$BH$4600,2)</f>
        <v>2100</v>
      </c>
      <c r="BR8" s="228"/>
      <c r="BS8" s="311"/>
      <c r="BT8" s="3"/>
      <c r="BU8" s="213"/>
      <c r="BV8" s="213"/>
      <c r="BW8" s="327"/>
    </row>
    <row r="9" spans="1:75" x14ac:dyDescent="0.2">
      <c r="A9" s="326">
        <v>0.25</v>
      </c>
      <c r="B9" s="211">
        <v>2550</v>
      </c>
      <c r="C9" s="848">
        <f t="shared" si="15"/>
        <v>2550</v>
      </c>
      <c r="D9" s="848">
        <f t="shared" si="16"/>
        <v>4.9999999999999989E-2</v>
      </c>
      <c r="E9" s="862"/>
      <c r="F9" s="212">
        <f t="shared" si="26"/>
        <v>0.25000000000000006</v>
      </c>
      <c r="G9" s="2">
        <f t="shared" si="0"/>
        <v>6</v>
      </c>
      <c r="H9" s="213">
        <f t="shared" si="1"/>
        <v>0.25</v>
      </c>
      <c r="I9" s="213">
        <f t="shared" si="2"/>
        <v>0.3</v>
      </c>
      <c r="J9" s="51">
        <f t="shared" si="3"/>
        <v>2550</v>
      </c>
      <c r="K9" s="51">
        <f t="shared" si="4"/>
        <v>2550</v>
      </c>
      <c r="L9" s="553">
        <f t="shared" si="5"/>
        <v>2550</v>
      </c>
      <c r="M9" s="542">
        <f t="shared" si="10"/>
        <v>0.40233600000000014</v>
      </c>
      <c r="N9" s="544">
        <f t="shared" si="11"/>
        <v>777.24</v>
      </c>
      <c r="O9" s="215"/>
      <c r="P9" s="216"/>
      <c r="Q9" s="217"/>
      <c r="R9" s="218"/>
      <c r="S9" s="219">
        <f t="shared" si="17"/>
        <v>0</v>
      </c>
      <c r="T9" s="220">
        <f t="shared" si="18"/>
        <v>0</v>
      </c>
      <c r="U9" s="214">
        <f t="shared" si="27"/>
        <v>0</v>
      </c>
      <c r="W9" s="221"/>
      <c r="X9" s="222"/>
      <c r="Y9" s="222"/>
      <c r="Z9" s="223"/>
      <c r="AA9" s="222"/>
      <c r="AB9" s="224"/>
      <c r="AC9" s="225"/>
      <c r="AD9" s="2">
        <f t="shared" si="6"/>
        <v>0</v>
      </c>
      <c r="AE9" s="2">
        <f t="shared" si="7"/>
        <v>0</v>
      </c>
      <c r="AF9" s="226"/>
      <c r="AG9" s="219">
        <f t="shared" si="19"/>
        <v>0</v>
      </c>
      <c r="AH9" s="234">
        <f t="shared" si="20"/>
        <v>0</v>
      </c>
      <c r="AI9" s="214">
        <f t="shared" si="28"/>
        <v>0</v>
      </c>
      <c r="AK9" s="229">
        <f t="shared" si="21"/>
        <v>0</v>
      </c>
      <c r="AL9" s="226"/>
      <c r="AM9" s="15"/>
      <c r="AN9" s="232" t="e">
        <f t="shared" si="22"/>
        <v>#DIV/0!</v>
      </c>
      <c r="AO9" s="214">
        <f t="shared" si="12"/>
        <v>0</v>
      </c>
      <c r="AQ9" s="210"/>
      <c r="AR9" s="231"/>
      <c r="AS9" s="15"/>
      <c r="AT9" s="232">
        <f t="shared" si="23"/>
        <v>0</v>
      </c>
      <c r="AU9" s="235">
        <f t="shared" si="24"/>
        <v>0</v>
      </c>
      <c r="AY9" s="210">
        <v>0.25</v>
      </c>
      <c r="AZ9" s="231">
        <v>393</v>
      </c>
      <c r="BA9" s="15"/>
      <c r="BB9" s="232">
        <f t="shared" si="8"/>
        <v>0.24990497909540102</v>
      </c>
      <c r="BC9" s="235">
        <f t="shared" si="9"/>
        <v>393</v>
      </c>
      <c r="BG9" s="210">
        <v>0.25</v>
      </c>
      <c r="BH9" s="231">
        <v>2100</v>
      </c>
      <c r="BI9" s="15"/>
      <c r="BJ9" s="232">
        <f t="shared" si="13"/>
        <v>0.25</v>
      </c>
      <c r="BK9" s="235">
        <f t="shared" si="25"/>
        <v>2529.7604562737647</v>
      </c>
      <c r="BM9" s="109">
        <f t="shared" si="14"/>
        <v>1.2046478363208404</v>
      </c>
      <c r="BN9" s="213"/>
      <c r="BO9" s="14"/>
      <c r="BP9" s="283" t="s">
        <v>251</v>
      </c>
      <c r="BQ9" s="309">
        <v>525</v>
      </c>
      <c r="BR9" s="228"/>
      <c r="BS9" s="311"/>
      <c r="BT9" s="3"/>
      <c r="BU9" s="213"/>
      <c r="BV9" s="213"/>
      <c r="BW9" s="291"/>
    </row>
    <row r="10" spans="1:75" x14ac:dyDescent="0.2">
      <c r="A10" s="326">
        <v>0.3</v>
      </c>
      <c r="B10" s="211">
        <v>2550</v>
      </c>
      <c r="C10" s="848">
        <f t="shared" si="15"/>
        <v>2550</v>
      </c>
      <c r="D10" s="848">
        <f t="shared" si="16"/>
        <v>4.9999999999999989E-2</v>
      </c>
      <c r="E10" s="862"/>
      <c r="F10" s="212">
        <f t="shared" si="26"/>
        <v>0.30000000000000004</v>
      </c>
      <c r="G10" s="2">
        <f t="shared" si="0"/>
        <v>7</v>
      </c>
      <c r="H10" s="213">
        <f t="shared" si="1"/>
        <v>0.3</v>
      </c>
      <c r="I10" s="213">
        <f t="shared" si="2"/>
        <v>0.35</v>
      </c>
      <c r="J10" s="51">
        <f t="shared" si="3"/>
        <v>2550</v>
      </c>
      <c r="K10" s="51">
        <f t="shared" si="4"/>
        <v>2550</v>
      </c>
      <c r="L10" s="553">
        <f t="shared" si="5"/>
        <v>2550</v>
      </c>
      <c r="M10" s="542">
        <f t="shared" si="10"/>
        <v>0.4828032000000001</v>
      </c>
      <c r="N10" s="544">
        <f t="shared" si="11"/>
        <v>777.24</v>
      </c>
      <c r="O10" s="215"/>
      <c r="P10" s="216"/>
      <c r="Q10" s="217"/>
      <c r="R10" s="218"/>
      <c r="S10" s="219">
        <f t="shared" si="17"/>
        <v>0</v>
      </c>
      <c r="T10" s="220">
        <f t="shared" si="18"/>
        <v>0</v>
      </c>
      <c r="U10" s="214">
        <f t="shared" si="27"/>
        <v>0</v>
      </c>
      <c r="W10" s="221"/>
      <c r="X10" s="222"/>
      <c r="Y10" s="222"/>
      <c r="Z10" s="223"/>
      <c r="AA10" s="222"/>
      <c r="AB10" s="224"/>
      <c r="AC10" s="225"/>
      <c r="AD10" s="2">
        <f t="shared" si="6"/>
        <v>0</v>
      </c>
      <c r="AE10" s="2">
        <f t="shared" si="7"/>
        <v>0</v>
      </c>
      <c r="AF10" s="226"/>
      <c r="AG10" s="219">
        <f t="shared" si="19"/>
        <v>0</v>
      </c>
      <c r="AH10" s="234">
        <f t="shared" si="20"/>
        <v>0</v>
      </c>
      <c r="AI10" s="214">
        <f t="shared" si="28"/>
        <v>0</v>
      </c>
      <c r="AK10" s="229">
        <f t="shared" si="21"/>
        <v>0</v>
      </c>
      <c r="AL10" s="226"/>
      <c r="AM10" s="15"/>
      <c r="AN10" s="232" t="e">
        <f t="shared" si="22"/>
        <v>#DIV/0!</v>
      </c>
      <c r="AO10" s="214">
        <f t="shared" si="12"/>
        <v>0</v>
      </c>
      <c r="AQ10" s="210"/>
      <c r="AR10" s="231"/>
      <c r="AS10" s="15"/>
      <c r="AT10" s="232">
        <f t="shared" si="23"/>
        <v>0</v>
      </c>
      <c r="AU10" s="235">
        <f t="shared" si="24"/>
        <v>0</v>
      </c>
      <c r="AY10" s="210">
        <v>0.3</v>
      </c>
      <c r="AZ10" s="231">
        <v>366.1</v>
      </c>
      <c r="BA10" s="15"/>
      <c r="BB10" s="232">
        <f t="shared" si="8"/>
        <v>0.29988597491448121</v>
      </c>
      <c r="BC10" s="235">
        <f t="shared" si="9"/>
        <v>366.1</v>
      </c>
      <c r="BG10" s="210">
        <v>0.3</v>
      </c>
      <c r="BH10" s="231">
        <v>2100</v>
      </c>
      <c r="BI10" s="15"/>
      <c r="BJ10" s="232">
        <f t="shared" si="13"/>
        <v>0.3</v>
      </c>
      <c r="BK10" s="235">
        <f t="shared" si="25"/>
        <v>2525.9125475285177</v>
      </c>
      <c r="BM10" s="109">
        <f t="shared" si="14"/>
        <v>1.2028154988231037</v>
      </c>
      <c r="BN10" s="213"/>
      <c r="BO10" s="14"/>
      <c r="BP10" s="289" t="s">
        <v>239</v>
      </c>
      <c r="BQ10" s="9">
        <f>BQ9/BQ8</f>
        <v>0.25</v>
      </c>
      <c r="BR10" s="228"/>
      <c r="BS10" s="311"/>
      <c r="BT10" s="3"/>
      <c r="BU10" s="213"/>
      <c r="BV10" s="213"/>
      <c r="BW10" s="291"/>
    </row>
    <row r="11" spans="1:75" x14ac:dyDescent="0.2">
      <c r="A11" s="326">
        <v>0.35</v>
      </c>
      <c r="B11" s="211">
        <v>2550</v>
      </c>
      <c r="C11" s="848">
        <f t="shared" si="15"/>
        <v>2550</v>
      </c>
      <c r="D11" s="848">
        <f t="shared" si="16"/>
        <v>4.9999999999999989E-2</v>
      </c>
      <c r="E11" s="862"/>
      <c r="F11" s="212">
        <f t="shared" si="26"/>
        <v>0.35000000000000003</v>
      </c>
      <c r="G11" s="2">
        <f t="shared" si="0"/>
        <v>8</v>
      </c>
      <c r="H11" s="213">
        <f t="shared" si="1"/>
        <v>0.35</v>
      </c>
      <c r="I11" s="213">
        <f t="shared" si="2"/>
        <v>0.4</v>
      </c>
      <c r="J11" s="51">
        <f t="shared" si="3"/>
        <v>2550</v>
      </c>
      <c r="K11" s="51">
        <f t="shared" si="4"/>
        <v>2550</v>
      </c>
      <c r="L11" s="553">
        <f t="shared" si="5"/>
        <v>2550</v>
      </c>
      <c r="M11" s="542">
        <f t="shared" si="10"/>
        <v>0.56327040000000006</v>
      </c>
      <c r="N11" s="544">
        <f t="shared" si="11"/>
        <v>777.24</v>
      </c>
      <c r="O11" s="215"/>
      <c r="P11" s="216"/>
      <c r="Q11" s="217"/>
      <c r="R11" s="218"/>
      <c r="S11" s="219">
        <f t="shared" si="17"/>
        <v>0</v>
      </c>
      <c r="T11" s="220">
        <f t="shared" si="18"/>
        <v>0</v>
      </c>
      <c r="U11" s="214">
        <f t="shared" si="27"/>
        <v>0</v>
      </c>
      <c r="W11" s="221"/>
      <c r="X11" s="222"/>
      <c r="Y11" s="222"/>
      <c r="Z11" s="223"/>
      <c r="AA11" s="222"/>
      <c r="AB11" s="224"/>
      <c r="AC11" s="225"/>
      <c r="AD11" s="2">
        <f t="shared" si="6"/>
        <v>0</v>
      </c>
      <c r="AE11" s="2">
        <f t="shared" si="7"/>
        <v>0</v>
      </c>
      <c r="AF11" s="226"/>
      <c r="AG11" s="219">
        <f t="shared" si="19"/>
        <v>0</v>
      </c>
      <c r="AH11" s="234">
        <f t="shared" si="20"/>
        <v>0</v>
      </c>
      <c r="AI11" s="214">
        <f t="shared" si="28"/>
        <v>0</v>
      </c>
      <c r="AK11" s="229">
        <f t="shared" si="21"/>
        <v>0</v>
      </c>
      <c r="AL11" s="226"/>
      <c r="AM11" s="15"/>
      <c r="AN11" s="232" t="e">
        <f t="shared" si="22"/>
        <v>#DIV/0!</v>
      </c>
      <c r="AO11" s="214">
        <f t="shared" si="12"/>
        <v>0</v>
      </c>
      <c r="AQ11" s="210"/>
      <c r="AR11" s="231"/>
      <c r="AS11" s="15"/>
      <c r="AT11" s="232">
        <f t="shared" si="23"/>
        <v>0</v>
      </c>
      <c r="AU11" s="235">
        <f t="shared" si="24"/>
        <v>0</v>
      </c>
      <c r="AY11" s="210">
        <v>0.35</v>
      </c>
      <c r="AZ11" s="231">
        <v>363.8</v>
      </c>
      <c r="BA11" s="15"/>
      <c r="BB11" s="232">
        <f t="shared" si="8"/>
        <v>0.34986697073356143</v>
      </c>
      <c r="BC11" s="235">
        <f t="shared" si="9"/>
        <v>363.8</v>
      </c>
      <c r="BG11" s="210">
        <v>0.35</v>
      </c>
      <c r="BH11" s="231">
        <v>2100</v>
      </c>
      <c r="BI11" s="15"/>
      <c r="BJ11" s="232">
        <f t="shared" si="13"/>
        <v>0.35</v>
      </c>
      <c r="BK11" s="235">
        <f t="shared" si="25"/>
        <v>2522.0646387832708</v>
      </c>
      <c r="BM11" s="109">
        <f t="shared" si="14"/>
        <v>1.200983161325367</v>
      </c>
      <c r="BN11" s="213"/>
      <c r="BO11" s="290"/>
      <c r="BP11" s="291"/>
      <c r="BQ11" s="288"/>
      <c r="BR11" s="228"/>
      <c r="BS11" s="311"/>
      <c r="BT11" s="3"/>
      <c r="BU11" s="213"/>
      <c r="BV11" s="213"/>
      <c r="BW11" s="291"/>
    </row>
    <row r="12" spans="1:75" x14ac:dyDescent="0.2">
      <c r="A12" s="326">
        <v>0.4</v>
      </c>
      <c r="B12" s="211">
        <v>2550</v>
      </c>
      <c r="C12" s="848">
        <f t="shared" si="15"/>
        <v>2550</v>
      </c>
      <c r="D12" s="848">
        <f t="shared" si="16"/>
        <v>5.0000000000000044E-2</v>
      </c>
      <c r="E12" s="862"/>
      <c r="F12" s="212">
        <f t="shared" si="26"/>
        <v>0.4</v>
      </c>
      <c r="G12" s="2">
        <f t="shared" si="0"/>
        <v>9</v>
      </c>
      <c r="H12" s="213">
        <f t="shared" si="1"/>
        <v>0.4</v>
      </c>
      <c r="I12" s="213">
        <f t="shared" si="2"/>
        <v>0.45</v>
      </c>
      <c r="J12" s="51">
        <f t="shared" ca="1" si="3"/>
        <v>2550</v>
      </c>
      <c r="K12" s="51">
        <f t="shared" ca="1" si="4"/>
        <v>2550</v>
      </c>
      <c r="L12" s="553">
        <f t="shared" ca="1" si="5"/>
        <v>2550</v>
      </c>
      <c r="M12" s="542">
        <f t="shared" si="10"/>
        <v>0.64373760000000013</v>
      </c>
      <c r="N12" s="544">
        <f t="shared" ca="1" si="11"/>
        <v>777.24</v>
      </c>
      <c r="O12" s="215"/>
      <c r="P12" s="216"/>
      <c r="Q12" s="217"/>
      <c r="R12" s="218"/>
      <c r="S12" s="219">
        <f t="shared" si="17"/>
        <v>0</v>
      </c>
      <c r="T12" s="220">
        <f t="shared" si="18"/>
        <v>0</v>
      </c>
      <c r="U12" s="214">
        <f t="shared" si="27"/>
        <v>0</v>
      </c>
      <c r="W12" s="221"/>
      <c r="X12" s="222"/>
      <c r="Y12" s="222"/>
      <c r="Z12" s="223"/>
      <c r="AA12" s="222"/>
      <c r="AB12" s="224"/>
      <c r="AC12" s="225"/>
      <c r="AD12" s="2">
        <f t="shared" si="6"/>
        <v>0</v>
      </c>
      <c r="AE12" s="2">
        <f t="shared" si="7"/>
        <v>0</v>
      </c>
      <c r="AF12" s="226"/>
      <c r="AG12" s="219">
        <f t="shared" si="19"/>
        <v>0</v>
      </c>
      <c r="AH12" s="234">
        <f t="shared" si="20"/>
        <v>0</v>
      </c>
      <c r="AI12" s="214">
        <f t="shared" si="28"/>
        <v>0</v>
      </c>
      <c r="AK12" s="229">
        <f t="shared" si="21"/>
        <v>0</v>
      </c>
      <c r="AL12" s="226"/>
      <c r="AM12" s="15"/>
      <c r="AN12" s="232" t="e">
        <f t="shared" si="22"/>
        <v>#DIV/0!</v>
      </c>
      <c r="AO12" s="214">
        <f t="shared" si="12"/>
        <v>0</v>
      </c>
      <c r="AQ12" s="210"/>
      <c r="AR12" s="231"/>
      <c r="AS12" s="15"/>
      <c r="AT12" s="232">
        <f t="shared" si="23"/>
        <v>0</v>
      </c>
      <c r="AU12" s="235">
        <f t="shared" si="24"/>
        <v>0</v>
      </c>
      <c r="AY12" s="210">
        <v>0.4</v>
      </c>
      <c r="AZ12" s="231">
        <v>358.6</v>
      </c>
      <c r="BA12" s="15"/>
      <c r="BB12" s="232">
        <f t="shared" si="8"/>
        <v>0.39984796655264165</v>
      </c>
      <c r="BC12" s="235">
        <f t="shared" si="9"/>
        <v>358.6</v>
      </c>
      <c r="BG12" s="210">
        <v>0.4</v>
      </c>
      <c r="BH12" s="231">
        <v>2100</v>
      </c>
      <c r="BI12" s="15"/>
      <c r="BJ12" s="232">
        <f t="shared" si="13"/>
        <v>0.4</v>
      </c>
      <c r="BK12" s="235">
        <f t="shared" si="25"/>
        <v>2518.2167300380238</v>
      </c>
      <c r="BM12" s="109">
        <f t="shared" si="14"/>
        <v>1.1991508238276303</v>
      </c>
      <c r="BN12" s="213"/>
      <c r="BO12" s="290"/>
      <c r="BP12" s="292" t="s">
        <v>242</v>
      </c>
      <c r="BQ12" s="293">
        <f>COUNT($BG$4:$BG$4600)</f>
        <v>527</v>
      </c>
      <c r="BR12" s="228"/>
      <c r="BS12" s="311"/>
      <c r="BT12" s="3"/>
      <c r="BU12" s="213"/>
      <c r="BV12" s="213"/>
      <c r="BW12" s="291"/>
    </row>
    <row r="13" spans="1:75" x14ac:dyDescent="0.2">
      <c r="A13" s="326">
        <v>0.45</v>
      </c>
      <c r="B13" s="211">
        <v>2550</v>
      </c>
      <c r="C13" s="848">
        <f ca="1">IF(ISERR(AVERAGE(INDIRECT("B"&amp;(ROW()-INT($B$1/2))):INDIRECT("B"&amp;(ROW()+INT($B$1/2))))),"",AVERAGE(INDIRECT("B"&amp;(ROW()-INT($B$1/2))):INDIRECT("B"&amp;(ROW()+INT($B$1/2)))))</f>
        <v>2550</v>
      </c>
      <c r="D13" s="848">
        <f t="shared" si="16"/>
        <v>4.9999999999999989E-2</v>
      </c>
      <c r="E13" s="862"/>
      <c r="F13" s="212">
        <f t="shared" si="26"/>
        <v>0.45</v>
      </c>
      <c r="G13" s="2">
        <f t="shared" si="0"/>
        <v>10</v>
      </c>
      <c r="H13" s="213">
        <f t="shared" si="1"/>
        <v>0.45</v>
      </c>
      <c r="I13" s="213">
        <f t="shared" si="2"/>
        <v>0.5</v>
      </c>
      <c r="J13" s="51">
        <f t="shared" ca="1" si="3"/>
        <v>2550</v>
      </c>
      <c r="K13" s="51">
        <f t="shared" ca="1" si="4"/>
        <v>2550</v>
      </c>
      <c r="L13" s="553">
        <f t="shared" ca="1" si="5"/>
        <v>2550</v>
      </c>
      <c r="M13" s="542">
        <f t="shared" si="10"/>
        <v>0.72420480000000009</v>
      </c>
      <c r="N13" s="544">
        <f t="shared" ca="1" si="11"/>
        <v>777.24</v>
      </c>
      <c r="O13" s="215"/>
      <c r="P13" s="216"/>
      <c r="Q13" s="217"/>
      <c r="R13" s="218"/>
      <c r="S13" s="219">
        <f t="shared" si="17"/>
        <v>0</v>
      </c>
      <c r="T13" s="220">
        <f t="shared" si="18"/>
        <v>0</v>
      </c>
      <c r="U13" s="214">
        <f t="shared" si="27"/>
        <v>0</v>
      </c>
      <c r="W13" s="221"/>
      <c r="X13" s="222"/>
      <c r="Y13" s="222"/>
      <c r="Z13" s="223"/>
      <c r="AA13" s="222"/>
      <c r="AB13" s="224"/>
      <c r="AC13" s="225"/>
      <c r="AD13" s="2">
        <f t="shared" si="6"/>
        <v>0</v>
      </c>
      <c r="AE13" s="2">
        <f t="shared" si="7"/>
        <v>0</v>
      </c>
      <c r="AF13" s="226"/>
      <c r="AG13" s="219">
        <f t="shared" si="19"/>
        <v>0</v>
      </c>
      <c r="AH13" s="234">
        <f t="shared" si="20"/>
        <v>0</v>
      </c>
      <c r="AI13" s="214">
        <f t="shared" si="28"/>
        <v>0</v>
      </c>
      <c r="AK13" s="229">
        <f t="shared" si="21"/>
        <v>0</v>
      </c>
      <c r="AL13" s="226"/>
      <c r="AM13" s="15"/>
      <c r="AN13" s="232" t="e">
        <f t="shared" si="22"/>
        <v>#DIV/0!</v>
      </c>
      <c r="AO13" s="214">
        <f t="shared" si="12"/>
        <v>0</v>
      </c>
      <c r="AQ13" s="210"/>
      <c r="AR13" s="231"/>
      <c r="AS13" s="15"/>
      <c r="AT13" s="232">
        <f t="shared" si="23"/>
        <v>0</v>
      </c>
      <c r="AU13" s="235">
        <f t="shared" si="24"/>
        <v>0</v>
      </c>
      <c r="AY13" s="210">
        <v>0.45</v>
      </c>
      <c r="AZ13" s="231">
        <v>347.4</v>
      </c>
      <c r="BA13" s="15"/>
      <c r="BB13" s="232">
        <f t="shared" si="8"/>
        <v>0.44982896237172187</v>
      </c>
      <c r="BC13" s="235">
        <f t="shared" si="9"/>
        <v>347.4</v>
      </c>
      <c r="BG13" s="210">
        <v>0.45</v>
      </c>
      <c r="BH13" s="231">
        <v>2100</v>
      </c>
      <c r="BI13" s="15"/>
      <c r="BJ13" s="232">
        <f t="shared" si="13"/>
        <v>0.45</v>
      </c>
      <c r="BK13" s="235">
        <f t="shared" si="25"/>
        <v>2514.3688212927764</v>
      </c>
      <c r="BM13" s="109">
        <f t="shared" si="14"/>
        <v>1.1973184863298936</v>
      </c>
      <c r="BN13" s="213"/>
      <c r="BO13" s="14"/>
      <c r="BP13" s="3"/>
      <c r="BQ13" s="9"/>
      <c r="BR13" s="228"/>
      <c r="BS13" s="311"/>
      <c r="BT13" s="3"/>
      <c r="BU13" s="213"/>
      <c r="BV13" s="213"/>
      <c r="BW13" s="291"/>
    </row>
    <row r="14" spans="1:75" ht="13.5" thickBot="1" x14ac:dyDescent="0.25">
      <c r="A14" s="326">
        <v>0.5</v>
      </c>
      <c r="B14" s="211">
        <v>2550</v>
      </c>
      <c r="C14" s="848">
        <f ca="1">IF(ISERR(AVERAGE(INDIRECT("B"&amp;(ROW()-INT($B$1/2))):INDIRECT("B"&amp;(ROW()+INT($B$1/2))))),"",AVERAGE(INDIRECT("B"&amp;(ROW()-INT($B$1/2))):INDIRECT("B"&amp;(ROW()+INT($B$1/2)))))</f>
        <v>2550</v>
      </c>
      <c r="D14" s="848">
        <f t="shared" si="16"/>
        <v>4.9999999999999989E-2</v>
      </c>
      <c r="E14" s="862"/>
      <c r="F14" s="212">
        <f t="shared" si="26"/>
        <v>0.5</v>
      </c>
      <c r="G14" s="2">
        <f t="shared" si="0"/>
        <v>11</v>
      </c>
      <c r="H14" s="213">
        <f t="shared" si="1"/>
        <v>0.5</v>
      </c>
      <c r="I14" s="213">
        <f t="shared" si="2"/>
        <v>0.55000000000000004</v>
      </c>
      <c r="J14" s="51">
        <f t="shared" ca="1" si="3"/>
        <v>2550</v>
      </c>
      <c r="K14" s="51">
        <f t="shared" ca="1" si="4"/>
        <v>2550</v>
      </c>
      <c r="L14" s="553">
        <f t="shared" ca="1" si="5"/>
        <v>2550</v>
      </c>
      <c r="M14" s="542">
        <f t="shared" si="10"/>
        <v>0.80467200000000005</v>
      </c>
      <c r="N14" s="544">
        <f t="shared" ca="1" si="11"/>
        <v>777.24</v>
      </c>
      <c r="O14" s="215"/>
      <c r="P14" s="216"/>
      <c r="Q14" s="217"/>
      <c r="R14" s="218"/>
      <c r="S14" s="219">
        <f t="shared" si="17"/>
        <v>0</v>
      </c>
      <c r="T14" s="220">
        <f t="shared" si="18"/>
        <v>0</v>
      </c>
      <c r="U14" s="214">
        <f t="shared" si="27"/>
        <v>0</v>
      </c>
      <c r="W14" s="221"/>
      <c r="X14" s="222"/>
      <c r="Y14" s="222"/>
      <c r="Z14" s="223"/>
      <c r="AA14" s="222"/>
      <c r="AB14" s="224"/>
      <c r="AC14" s="225"/>
      <c r="AD14" s="2">
        <f t="shared" si="6"/>
        <v>0</v>
      </c>
      <c r="AE14" s="2">
        <f t="shared" si="7"/>
        <v>0</v>
      </c>
      <c r="AF14" s="226"/>
      <c r="AG14" s="219">
        <f t="shared" si="19"/>
        <v>0</v>
      </c>
      <c r="AH14" s="234">
        <f t="shared" si="20"/>
        <v>0</v>
      </c>
      <c r="AI14" s="214">
        <f t="shared" si="28"/>
        <v>0</v>
      </c>
      <c r="AK14" s="229">
        <f t="shared" si="21"/>
        <v>0</v>
      </c>
      <c r="AL14" s="226"/>
      <c r="AM14" s="15"/>
      <c r="AN14" s="232" t="e">
        <f t="shared" si="22"/>
        <v>#DIV/0!</v>
      </c>
      <c r="AO14" s="214">
        <f t="shared" si="12"/>
        <v>0</v>
      </c>
      <c r="AQ14" s="210"/>
      <c r="AR14" s="231"/>
      <c r="AS14" s="15"/>
      <c r="AT14" s="232">
        <f t="shared" si="23"/>
        <v>0</v>
      </c>
      <c r="AU14" s="235">
        <f t="shared" si="24"/>
        <v>0</v>
      </c>
      <c r="AY14" s="210">
        <v>0.5</v>
      </c>
      <c r="AZ14" s="231">
        <v>333.7</v>
      </c>
      <c r="BA14" s="15"/>
      <c r="BB14" s="232">
        <f t="shared" si="8"/>
        <v>0.49980995819080204</v>
      </c>
      <c r="BC14" s="235">
        <f t="shared" si="9"/>
        <v>333.7</v>
      </c>
      <c r="BG14" s="210">
        <v>0.5</v>
      </c>
      <c r="BH14" s="231">
        <v>2100</v>
      </c>
      <c r="BI14" s="15"/>
      <c r="BJ14" s="232">
        <f t="shared" si="13"/>
        <v>0.5</v>
      </c>
      <c r="BK14" s="235">
        <f t="shared" si="25"/>
        <v>2510.5209125475294</v>
      </c>
      <c r="BM14" s="109">
        <f t="shared" si="14"/>
        <v>1.1954861488321569</v>
      </c>
      <c r="BN14" s="213"/>
      <c r="BO14" s="294"/>
      <c r="BP14" s="281" t="s">
        <v>238</v>
      </c>
      <c r="BQ14" s="310">
        <f>($BQ$10-$BQ$6)/(COUNT($BG$4:$BG$4600)-1)</f>
        <v>-1.8323374977367375E-3</v>
      </c>
      <c r="BR14" s="228"/>
      <c r="BS14" s="311"/>
      <c r="BT14" s="3"/>
      <c r="BU14" s="213"/>
      <c r="BV14" s="213"/>
      <c r="BW14" s="291"/>
    </row>
    <row r="15" spans="1:75" x14ac:dyDescent="0.2">
      <c r="A15" s="326">
        <v>0.55000000000000004</v>
      </c>
      <c r="B15" s="211">
        <v>2550</v>
      </c>
      <c r="C15" s="848">
        <f ca="1">IF(ISERR(AVERAGE(INDIRECT("B"&amp;(ROW()-INT($B$1/2))):INDIRECT("B"&amp;(ROW()+INT($B$1/2))))),"",AVERAGE(INDIRECT("B"&amp;(ROW()-INT($B$1/2))):INDIRECT("B"&amp;(ROW()+INT($B$1/2)))))</f>
        <v>2550</v>
      </c>
      <c r="D15" s="848">
        <f t="shared" si="16"/>
        <v>5.0000000000000044E-2</v>
      </c>
      <c r="E15" s="862"/>
      <c r="F15" s="212">
        <f t="shared" si="26"/>
        <v>0.55000000000000004</v>
      </c>
      <c r="G15" s="2">
        <f t="shared" si="0"/>
        <v>12</v>
      </c>
      <c r="H15" s="213">
        <f t="shared" si="1"/>
        <v>0.55000000000000004</v>
      </c>
      <c r="I15" s="213">
        <f t="shared" si="2"/>
        <v>0.6</v>
      </c>
      <c r="J15" s="51">
        <f t="shared" ca="1" si="3"/>
        <v>2550</v>
      </c>
      <c r="K15" s="51">
        <f t="shared" ca="1" si="4"/>
        <v>2550</v>
      </c>
      <c r="L15" s="553">
        <f t="shared" ca="1" si="5"/>
        <v>2550</v>
      </c>
      <c r="M15" s="542">
        <f t="shared" si="10"/>
        <v>0.88513920000000013</v>
      </c>
      <c r="N15" s="544">
        <f t="shared" ca="1" si="11"/>
        <v>777.24</v>
      </c>
      <c r="O15" s="215"/>
      <c r="P15" s="216"/>
      <c r="Q15" s="217"/>
      <c r="R15" s="218"/>
      <c r="S15" s="219">
        <f t="shared" si="17"/>
        <v>0</v>
      </c>
      <c r="T15" s="220">
        <f t="shared" si="18"/>
        <v>0</v>
      </c>
      <c r="U15" s="214">
        <f t="shared" si="27"/>
        <v>0</v>
      </c>
      <c r="W15" s="221"/>
      <c r="X15" s="222"/>
      <c r="Y15" s="222"/>
      <c r="Z15" s="223"/>
      <c r="AA15" s="222"/>
      <c r="AB15" s="224"/>
      <c r="AC15" s="225"/>
      <c r="AD15" s="2">
        <f t="shared" si="6"/>
        <v>0</v>
      </c>
      <c r="AE15" s="2">
        <f t="shared" si="7"/>
        <v>0</v>
      </c>
      <c r="AF15" s="226"/>
      <c r="AG15" s="219">
        <f t="shared" si="19"/>
        <v>0</v>
      </c>
      <c r="AH15" s="234">
        <f t="shared" si="20"/>
        <v>0</v>
      </c>
      <c r="AI15" s="214">
        <f t="shared" si="28"/>
        <v>0</v>
      </c>
      <c r="AK15" s="229">
        <f t="shared" si="21"/>
        <v>0</v>
      </c>
      <c r="AL15" s="226"/>
      <c r="AM15" s="15"/>
      <c r="AN15" s="232" t="e">
        <f t="shared" si="22"/>
        <v>#DIV/0!</v>
      </c>
      <c r="AO15" s="214">
        <f t="shared" si="12"/>
        <v>0</v>
      </c>
      <c r="AQ15" s="210"/>
      <c r="AR15" s="231"/>
      <c r="AS15" s="15"/>
      <c r="AT15" s="232">
        <f t="shared" si="23"/>
        <v>0</v>
      </c>
      <c r="AU15" s="235">
        <f t="shared" si="24"/>
        <v>0</v>
      </c>
      <c r="AY15" s="210">
        <v>0.55000000000000004</v>
      </c>
      <c r="AZ15" s="231">
        <v>327.8</v>
      </c>
      <c r="BA15" s="15"/>
      <c r="BB15" s="232">
        <f t="shared" si="8"/>
        <v>0.54979095400988232</v>
      </c>
      <c r="BC15" s="235">
        <f t="shared" si="9"/>
        <v>327.8</v>
      </c>
      <c r="BG15" s="210">
        <v>0.55000000000000004</v>
      </c>
      <c r="BH15" s="231">
        <v>2100</v>
      </c>
      <c r="BI15" s="15"/>
      <c r="BJ15" s="232">
        <f t="shared" si="13"/>
        <v>0.55000000000000004</v>
      </c>
      <c r="BK15" s="235">
        <f t="shared" si="25"/>
        <v>2506.6730038022824</v>
      </c>
      <c r="BM15" s="109">
        <f t="shared" si="14"/>
        <v>1.1936538113344202</v>
      </c>
      <c r="BN15" s="213"/>
      <c r="BR15" s="228"/>
      <c r="BS15" s="311"/>
      <c r="BT15" s="3"/>
      <c r="BU15" s="213"/>
      <c r="BV15" s="213"/>
      <c r="BW15" s="291"/>
    </row>
    <row r="16" spans="1:75" x14ac:dyDescent="0.2">
      <c r="A16" s="326">
        <v>0.6</v>
      </c>
      <c r="B16" s="211">
        <v>2550</v>
      </c>
      <c r="C16" s="848">
        <f ca="1">IF(ISERR(AVERAGE(INDIRECT("B"&amp;(ROW()-INT($B$1/2))):INDIRECT("B"&amp;(ROW()+INT($B$1/2))))),"",AVERAGE(INDIRECT("B"&amp;(ROW()-INT($B$1/2))):INDIRECT("B"&amp;(ROW()+INT($B$1/2)))))</f>
        <v>2550</v>
      </c>
      <c r="D16" s="848">
        <f t="shared" si="16"/>
        <v>4.9999999999999933E-2</v>
      </c>
      <c r="E16" s="863"/>
      <c r="F16" s="212">
        <f t="shared" si="26"/>
        <v>0.60000000000000009</v>
      </c>
      <c r="G16" s="2">
        <f t="shared" si="0"/>
        <v>13</v>
      </c>
      <c r="H16" s="213">
        <f t="shared" si="1"/>
        <v>0.6</v>
      </c>
      <c r="I16" s="213">
        <f t="shared" si="2"/>
        <v>0.65</v>
      </c>
      <c r="J16" s="51">
        <f t="shared" ca="1" si="3"/>
        <v>2550</v>
      </c>
      <c r="K16" s="51">
        <f t="shared" ca="1" si="4"/>
        <v>2550</v>
      </c>
      <c r="L16" s="553">
        <f t="shared" ca="1" si="5"/>
        <v>2550</v>
      </c>
      <c r="M16" s="542">
        <f t="shared" si="10"/>
        <v>0.9656064000000002</v>
      </c>
      <c r="N16" s="544">
        <f t="shared" ca="1" si="11"/>
        <v>777.24</v>
      </c>
      <c r="O16" s="215"/>
      <c r="P16" s="216"/>
      <c r="Q16" s="217"/>
      <c r="R16" s="218"/>
      <c r="S16" s="219">
        <f t="shared" si="17"/>
        <v>0</v>
      </c>
      <c r="T16" s="220">
        <f t="shared" si="18"/>
        <v>0</v>
      </c>
      <c r="U16" s="214">
        <f t="shared" si="27"/>
        <v>0</v>
      </c>
      <c r="W16" s="221"/>
      <c r="X16" s="222"/>
      <c r="Y16" s="222"/>
      <c r="Z16" s="223"/>
      <c r="AA16" s="222"/>
      <c r="AB16" s="224"/>
      <c r="AC16" s="225"/>
      <c r="AD16" s="2">
        <f t="shared" si="6"/>
        <v>0</v>
      </c>
      <c r="AE16" s="2">
        <f t="shared" si="7"/>
        <v>0</v>
      </c>
      <c r="AF16" s="226"/>
      <c r="AG16" s="219">
        <f t="shared" si="19"/>
        <v>0</v>
      </c>
      <c r="AH16" s="234">
        <f t="shared" si="20"/>
        <v>0</v>
      </c>
      <c r="AI16" s="214">
        <f t="shared" si="28"/>
        <v>0</v>
      </c>
      <c r="AK16" s="229">
        <f t="shared" si="21"/>
        <v>0</v>
      </c>
      <c r="AL16" s="226"/>
      <c r="AM16" s="15"/>
      <c r="AN16" s="232" t="e">
        <f t="shared" si="22"/>
        <v>#DIV/0!</v>
      </c>
      <c r="AO16" s="214">
        <f t="shared" si="12"/>
        <v>0</v>
      </c>
      <c r="AQ16" s="210"/>
      <c r="AR16" s="231"/>
      <c r="AS16" s="15"/>
      <c r="AT16" s="232">
        <f t="shared" si="23"/>
        <v>0</v>
      </c>
      <c r="AU16" s="235">
        <f t="shared" si="24"/>
        <v>0</v>
      </c>
      <c r="AY16" s="210">
        <v>0.6</v>
      </c>
      <c r="AZ16" s="231">
        <v>325.5</v>
      </c>
      <c r="BA16" s="15"/>
      <c r="BB16" s="232">
        <f t="shared" si="8"/>
        <v>0.59977194982896243</v>
      </c>
      <c r="BC16" s="235">
        <f t="shared" si="9"/>
        <v>325.5</v>
      </c>
      <c r="BG16" s="210">
        <v>0.6</v>
      </c>
      <c r="BH16" s="231">
        <v>2100</v>
      </c>
      <c r="BI16" s="15"/>
      <c r="BJ16" s="232">
        <f t="shared" si="13"/>
        <v>0.6</v>
      </c>
      <c r="BK16" s="235">
        <f t="shared" si="25"/>
        <v>2502.8250950570355</v>
      </c>
      <c r="BM16" s="109">
        <f t="shared" si="14"/>
        <v>1.1918214738366835</v>
      </c>
      <c r="BN16" s="213"/>
      <c r="BR16" s="228"/>
      <c r="BS16" s="311"/>
      <c r="BT16" s="3"/>
      <c r="BU16" s="213"/>
      <c r="BV16" s="213"/>
      <c r="BW16" s="291"/>
    </row>
    <row r="17" spans="1:75" x14ac:dyDescent="0.2">
      <c r="A17" s="326">
        <v>0.65</v>
      </c>
      <c r="B17" s="211">
        <v>2550</v>
      </c>
      <c r="C17" s="848">
        <f ca="1">IF(ISERR(AVERAGE(INDIRECT("B"&amp;(ROW()-INT($B$1/2))):INDIRECT("B"&amp;(ROW()+INT($B$1/2))))),"",AVERAGE(INDIRECT("B"&amp;(ROW()-INT($B$1/2))):INDIRECT("B"&amp;(ROW()+INT($B$1/2)))))</f>
        <v>2550</v>
      </c>
      <c r="D17" s="848">
        <f t="shared" si="16"/>
        <v>5.0000000000000044E-2</v>
      </c>
      <c r="E17" s="863"/>
      <c r="F17" s="212">
        <f t="shared" si="26"/>
        <v>0.65000000000000013</v>
      </c>
      <c r="G17" s="2">
        <f t="shared" si="0"/>
        <v>14</v>
      </c>
      <c r="H17" s="213">
        <f t="shared" si="1"/>
        <v>0.65</v>
      </c>
      <c r="I17" s="213">
        <f t="shared" si="2"/>
        <v>0.7</v>
      </c>
      <c r="J17" s="51">
        <f t="shared" ca="1" si="3"/>
        <v>2550</v>
      </c>
      <c r="K17" s="51">
        <f t="shared" ca="1" si="4"/>
        <v>2550</v>
      </c>
      <c r="L17" s="553">
        <f t="shared" ca="1" si="5"/>
        <v>2550</v>
      </c>
      <c r="M17" s="542">
        <f t="shared" si="10"/>
        <v>1.0460736000000004</v>
      </c>
      <c r="N17" s="544">
        <f t="shared" ca="1" si="11"/>
        <v>777.24</v>
      </c>
      <c r="O17" s="215"/>
      <c r="P17" s="216"/>
      <c r="Q17" s="217"/>
      <c r="R17" s="218"/>
      <c r="S17" s="219">
        <f t="shared" si="17"/>
        <v>0</v>
      </c>
      <c r="T17" s="220">
        <f t="shared" si="18"/>
        <v>0</v>
      </c>
      <c r="U17" s="214">
        <f t="shared" si="27"/>
        <v>0</v>
      </c>
      <c r="W17" s="221"/>
      <c r="X17" s="222"/>
      <c r="Y17" s="222"/>
      <c r="Z17" s="223"/>
      <c r="AA17" s="222"/>
      <c r="AB17" s="224"/>
      <c r="AC17" s="225"/>
      <c r="AD17" s="2">
        <f t="shared" si="6"/>
        <v>0</v>
      </c>
      <c r="AE17" s="2">
        <f t="shared" si="7"/>
        <v>0</v>
      </c>
      <c r="AF17" s="226"/>
      <c r="AG17" s="219">
        <f t="shared" si="19"/>
        <v>0</v>
      </c>
      <c r="AH17" s="234">
        <f t="shared" si="20"/>
        <v>0</v>
      </c>
      <c r="AI17" s="214">
        <f t="shared" si="28"/>
        <v>0</v>
      </c>
      <c r="AK17" s="229">
        <f t="shared" si="21"/>
        <v>0</v>
      </c>
      <c r="AL17" s="226"/>
      <c r="AM17" s="15"/>
      <c r="AN17" s="232" t="e">
        <f t="shared" si="22"/>
        <v>#DIV/0!</v>
      </c>
      <c r="AO17" s="214">
        <f t="shared" si="12"/>
        <v>0</v>
      </c>
      <c r="AQ17" s="210"/>
      <c r="AR17" s="231"/>
      <c r="AS17" s="15"/>
      <c r="AT17" s="232">
        <f t="shared" si="23"/>
        <v>0</v>
      </c>
      <c r="AU17" s="235">
        <f t="shared" si="24"/>
        <v>0</v>
      </c>
      <c r="AY17" s="210">
        <v>0.65</v>
      </c>
      <c r="AZ17" s="231">
        <v>336</v>
      </c>
      <c r="BA17" s="15"/>
      <c r="BB17" s="232">
        <f t="shared" si="8"/>
        <v>0.64975294564804265</v>
      </c>
      <c r="BC17" s="235">
        <f t="shared" si="9"/>
        <v>336</v>
      </c>
      <c r="BG17" s="210">
        <v>0.65</v>
      </c>
      <c r="BH17" s="231">
        <v>2100</v>
      </c>
      <c r="BI17" s="15"/>
      <c r="BJ17" s="232">
        <f t="shared" si="13"/>
        <v>0.65</v>
      </c>
      <c r="BK17" s="235">
        <f t="shared" si="25"/>
        <v>2498.977186311788</v>
      </c>
      <c r="BM17" s="109">
        <f t="shared" si="14"/>
        <v>1.1899891363389468</v>
      </c>
      <c r="BN17" s="213"/>
      <c r="BR17" s="228"/>
      <c r="BS17" s="311"/>
      <c r="BT17" s="3"/>
      <c r="BU17" s="213"/>
      <c r="BV17" s="213"/>
      <c r="BW17" s="291"/>
    </row>
    <row r="18" spans="1:75" x14ac:dyDescent="0.2">
      <c r="A18" s="326">
        <v>0.7</v>
      </c>
      <c r="B18" s="211">
        <v>2550</v>
      </c>
      <c r="C18" s="848">
        <f ca="1">IF(ISERR(AVERAGE(INDIRECT("B"&amp;(ROW()-INT($B$1/2))):INDIRECT("B"&amp;(ROW()+INT($B$1/2))))),"",AVERAGE(INDIRECT("B"&amp;(ROW()-INT($B$1/2))):INDIRECT("B"&amp;(ROW()+INT($B$1/2)))))</f>
        <v>2550</v>
      </c>
      <c r="D18" s="848">
        <f t="shared" si="16"/>
        <v>4.9999999999999933E-2</v>
      </c>
      <c r="E18" s="863"/>
      <c r="F18" s="212">
        <f t="shared" si="26"/>
        <v>0.70000000000000018</v>
      </c>
      <c r="G18" s="2">
        <f t="shared" si="0"/>
        <v>15</v>
      </c>
      <c r="H18" s="213">
        <f t="shared" si="1"/>
        <v>0.7</v>
      </c>
      <c r="I18" s="213">
        <f t="shared" si="2"/>
        <v>0.75</v>
      </c>
      <c r="J18" s="51">
        <f t="shared" ca="1" si="3"/>
        <v>2550</v>
      </c>
      <c r="K18" s="51">
        <f t="shared" ca="1" si="4"/>
        <v>2550</v>
      </c>
      <c r="L18" s="553">
        <f t="shared" ca="1" si="5"/>
        <v>2550</v>
      </c>
      <c r="M18" s="542">
        <f t="shared" si="10"/>
        <v>1.1265408000000003</v>
      </c>
      <c r="N18" s="544">
        <f t="shared" ca="1" si="11"/>
        <v>777.24</v>
      </c>
      <c r="O18" s="215"/>
      <c r="P18" s="216"/>
      <c r="Q18" s="217"/>
      <c r="R18" s="218"/>
      <c r="S18" s="219">
        <f t="shared" si="17"/>
        <v>0</v>
      </c>
      <c r="T18" s="220">
        <f t="shared" si="18"/>
        <v>0</v>
      </c>
      <c r="U18" s="214">
        <f t="shared" si="27"/>
        <v>0</v>
      </c>
      <c r="W18" s="221"/>
      <c r="X18" s="222"/>
      <c r="Y18" s="222"/>
      <c r="Z18" s="223"/>
      <c r="AA18" s="222"/>
      <c r="AB18" s="224"/>
      <c r="AC18" s="225"/>
      <c r="AD18" s="2">
        <f t="shared" si="6"/>
        <v>0</v>
      </c>
      <c r="AE18" s="2">
        <f t="shared" si="7"/>
        <v>0</v>
      </c>
      <c r="AF18" s="226"/>
      <c r="AG18" s="219">
        <f t="shared" si="19"/>
        <v>0</v>
      </c>
      <c r="AH18" s="234">
        <f t="shared" si="20"/>
        <v>0</v>
      </c>
      <c r="AI18" s="214">
        <f t="shared" si="28"/>
        <v>0</v>
      </c>
      <c r="AK18" s="229">
        <f t="shared" si="21"/>
        <v>0</v>
      </c>
      <c r="AL18" s="226"/>
      <c r="AM18" s="15"/>
      <c r="AN18" s="232" t="e">
        <f t="shared" si="22"/>
        <v>#DIV/0!</v>
      </c>
      <c r="AO18" s="214">
        <f t="shared" si="12"/>
        <v>0</v>
      </c>
      <c r="AQ18" s="210"/>
      <c r="AR18" s="231"/>
      <c r="AS18" s="15"/>
      <c r="AT18" s="232">
        <f t="shared" si="23"/>
        <v>0</v>
      </c>
      <c r="AU18" s="235">
        <f t="shared" si="24"/>
        <v>0</v>
      </c>
      <c r="AY18" s="210">
        <v>0.7</v>
      </c>
      <c r="AZ18" s="231">
        <v>346.5</v>
      </c>
      <c r="BA18" s="15"/>
      <c r="BB18" s="232">
        <f t="shared" si="8"/>
        <v>0.69973394146712287</v>
      </c>
      <c r="BC18" s="235">
        <f t="shared" si="9"/>
        <v>346.5</v>
      </c>
      <c r="BG18" s="210">
        <v>0.7</v>
      </c>
      <c r="BH18" s="231">
        <v>2100</v>
      </c>
      <c r="BI18" s="15"/>
      <c r="BJ18" s="232">
        <f t="shared" si="13"/>
        <v>0.7</v>
      </c>
      <c r="BK18" s="235">
        <f t="shared" si="25"/>
        <v>2495.1292775665411</v>
      </c>
      <c r="BM18" s="109">
        <f t="shared" si="14"/>
        <v>1.1881567988412101</v>
      </c>
      <c r="BN18" s="213"/>
      <c r="BR18" s="228"/>
      <c r="BS18" s="311"/>
      <c r="BT18" s="3"/>
      <c r="BU18" s="213"/>
      <c r="BV18" s="213"/>
      <c r="BW18" s="291"/>
    </row>
    <row r="19" spans="1:75" x14ac:dyDescent="0.2">
      <c r="A19" s="326">
        <v>0.75</v>
      </c>
      <c r="B19" s="211">
        <v>2550</v>
      </c>
      <c r="C19" s="848">
        <f ca="1">IF(ISERR(AVERAGE(INDIRECT("B"&amp;(ROW()-INT($B$1/2))):INDIRECT("B"&amp;(ROW()+INT($B$1/2))))),"",AVERAGE(INDIRECT("B"&amp;(ROW()-INT($B$1/2))):INDIRECT("B"&amp;(ROW()+INT($B$1/2)))))</f>
        <v>2550</v>
      </c>
      <c r="D19" s="848">
        <f t="shared" si="16"/>
        <v>5.0000000000000044E-2</v>
      </c>
      <c r="E19" s="863"/>
      <c r="F19" s="212">
        <f t="shared" si="26"/>
        <v>0.75000000000000022</v>
      </c>
      <c r="G19" s="2">
        <f t="shared" si="0"/>
        <v>16</v>
      </c>
      <c r="H19" s="213">
        <f t="shared" si="1"/>
        <v>0.75</v>
      </c>
      <c r="I19" s="213">
        <f t="shared" si="2"/>
        <v>0.8</v>
      </c>
      <c r="J19" s="51">
        <f t="shared" ca="1" si="3"/>
        <v>2550</v>
      </c>
      <c r="K19" s="51">
        <f t="shared" ca="1" si="4"/>
        <v>2550</v>
      </c>
      <c r="L19" s="553">
        <f t="shared" ca="1" si="5"/>
        <v>2550</v>
      </c>
      <c r="M19" s="542">
        <f t="shared" si="10"/>
        <v>1.2070080000000005</v>
      </c>
      <c r="N19" s="544">
        <f t="shared" ca="1" si="11"/>
        <v>777.24</v>
      </c>
      <c r="O19" s="215"/>
      <c r="P19" s="216"/>
      <c r="Q19" s="217"/>
      <c r="R19" s="218"/>
      <c r="S19" s="219">
        <f t="shared" si="17"/>
        <v>0</v>
      </c>
      <c r="T19" s="220">
        <f t="shared" si="18"/>
        <v>0</v>
      </c>
      <c r="U19" s="214">
        <f t="shared" si="27"/>
        <v>0</v>
      </c>
      <c r="W19" s="221"/>
      <c r="X19" s="222"/>
      <c r="Y19" s="222"/>
      <c r="Z19" s="223"/>
      <c r="AA19" s="222"/>
      <c r="AB19" s="224"/>
      <c r="AC19" s="225"/>
      <c r="AD19" s="2">
        <f t="shared" si="6"/>
        <v>0</v>
      </c>
      <c r="AE19" s="2">
        <f t="shared" si="7"/>
        <v>0</v>
      </c>
      <c r="AF19" s="226"/>
      <c r="AG19" s="219">
        <f t="shared" si="19"/>
        <v>0</v>
      </c>
      <c r="AH19" s="234">
        <f t="shared" si="20"/>
        <v>0</v>
      </c>
      <c r="AI19" s="214">
        <f t="shared" si="28"/>
        <v>0</v>
      </c>
      <c r="AK19" s="229">
        <f t="shared" si="21"/>
        <v>0</v>
      </c>
      <c r="AL19" s="226"/>
      <c r="AM19" s="15"/>
      <c r="AN19" s="232" t="e">
        <f t="shared" si="22"/>
        <v>#DIV/0!</v>
      </c>
      <c r="AO19" s="214">
        <f t="shared" si="12"/>
        <v>0</v>
      </c>
      <c r="AQ19" s="210"/>
      <c r="AR19" s="231"/>
      <c r="AS19" s="15"/>
      <c r="AT19" s="232">
        <f t="shared" si="23"/>
        <v>0</v>
      </c>
      <c r="AU19" s="235">
        <f t="shared" si="24"/>
        <v>0</v>
      </c>
      <c r="AY19" s="210">
        <v>0.75</v>
      </c>
      <c r="AZ19" s="231">
        <v>357.9</v>
      </c>
      <c r="BA19" s="15"/>
      <c r="BB19" s="232">
        <f t="shared" si="8"/>
        <v>0.74971493728620309</v>
      </c>
      <c r="BC19" s="235">
        <f t="shared" si="9"/>
        <v>357.9</v>
      </c>
      <c r="BG19" s="210">
        <v>0.75</v>
      </c>
      <c r="BH19" s="231">
        <v>2100</v>
      </c>
      <c r="BI19" s="15"/>
      <c r="BJ19" s="232">
        <f t="shared" si="13"/>
        <v>0.75</v>
      </c>
      <c r="BK19" s="235">
        <f t="shared" si="25"/>
        <v>2491.2813688212941</v>
      </c>
      <c r="BM19" s="109">
        <f t="shared" si="14"/>
        <v>1.1863244613434734</v>
      </c>
      <c r="BN19" s="213"/>
      <c r="BR19" s="228"/>
      <c r="BS19" s="311"/>
      <c r="BT19" s="3"/>
      <c r="BU19" s="213"/>
      <c r="BV19" s="213"/>
      <c r="BW19" s="291"/>
    </row>
    <row r="20" spans="1:75" x14ac:dyDescent="0.2">
      <c r="A20" s="326">
        <v>0.8</v>
      </c>
      <c r="B20" s="211">
        <v>2550</v>
      </c>
      <c r="C20" s="848">
        <f ca="1">IF(ISERR(AVERAGE(INDIRECT("B"&amp;(ROW()-INT($B$1/2))):INDIRECT("B"&amp;(ROW()+INT($B$1/2))))),"",AVERAGE(INDIRECT("B"&amp;(ROW()-INT($B$1/2))):INDIRECT("B"&amp;(ROW()+INT($B$1/2)))))</f>
        <v>2550</v>
      </c>
      <c r="D20" s="848">
        <f t="shared" si="16"/>
        <v>5.0000000000000044E-2</v>
      </c>
      <c r="E20" s="863"/>
      <c r="F20" s="212">
        <f t="shared" si="26"/>
        <v>0.80000000000000027</v>
      </c>
      <c r="G20" s="2">
        <f t="shared" si="0"/>
        <v>17</v>
      </c>
      <c r="H20" s="213">
        <f t="shared" si="1"/>
        <v>0.8</v>
      </c>
      <c r="I20" s="213">
        <f t="shared" si="2"/>
        <v>0.85</v>
      </c>
      <c r="J20" s="51">
        <f t="shared" ca="1" si="3"/>
        <v>2550</v>
      </c>
      <c r="K20" s="51">
        <f t="shared" ca="1" si="4"/>
        <v>2550</v>
      </c>
      <c r="L20" s="553">
        <f t="shared" ca="1" si="5"/>
        <v>2550</v>
      </c>
      <c r="M20" s="542">
        <f t="shared" si="10"/>
        <v>1.2874752000000005</v>
      </c>
      <c r="N20" s="544">
        <f t="shared" ca="1" si="11"/>
        <v>777.24</v>
      </c>
      <c r="O20" s="215"/>
      <c r="P20" s="216"/>
      <c r="Q20" s="217"/>
      <c r="R20" s="218"/>
      <c r="S20" s="219">
        <f t="shared" si="17"/>
        <v>0</v>
      </c>
      <c r="T20" s="220">
        <f t="shared" si="18"/>
        <v>0</v>
      </c>
      <c r="U20" s="214">
        <f t="shared" si="27"/>
        <v>0</v>
      </c>
      <c r="W20" s="221"/>
      <c r="X20" s="222"/>
      <c r="Y20" s="222"/>
      <c r="Z20" s="223"/>
      <c r="AA20" s="222"/>
      <c r="AB20" s="224"/>
      <c r="AC20" s="225"/>
      <c r="AD20" s="2">
        <f t="shared" si="6"/>
        <v>0</v>
      </c>
      <c r="AE20" s="2">
        <f t="shared" si="7"/>
        <v>0</v>
      </c>
      <c r="AF20" s="226"/>
      <c r="AG20" s="219">
        <f t="shared" si="19"/>
        <v>0</v>
      </c>
      <c r="AH20" s="234">
        <f t="shared" si="20"/>
        <v>0</v>
      </c>
      <c r="AI20" s="214">
        <f t="shared" si="28"/>
        <v>0</v>
      </c>
      <c r="AK20" s="229">
        <f t="shared" si="21"/>
        <v>0</v>
      </c>
      <c r="AL20" s="226"/>
      <c r="AM20" s="15"/>
      <c r="AN20" s="232" t="e">
        <f t="shared" si="22"/>
        <v>#DIV/0!</v>
      </c>
      <c r="AO20" s="214">
        <f t="shared" si="12"/>
        <v>0</v>
      </c>
      <c r="AQ20" s="210"/>
      <c r="AR20" s="231"/>
      <c r="AS20" s="15"/>
      <c r="AT20" s="232">
        <f t="shared" si="23"/>
        <v>0</v>
      </c>
      <c r="AU20" s="235">
        <f t="shared" si="24"/>
        <v>0</v>
      </c>
      <c r="AY20" s="210">
        <v>0.8</v>
      </c>
      <c r="AZ20" s="231">
        <v>357.6</v>
      </c>
      <c r="BA20" s="15"/>
      <c r="BB20" s="232">
        <f t="shared" si="8"/>
        <v>0.79969593310528331</v>
      </c>
      <c r="BC20" s="235">
        <f t="shared" si="9"/>
        <v>357.6</v>
      </c>
      <c r="BG20" s="210">
        <v>0.8</v>
      </c>
      <c r="BH20" s="231">
        <v>2100</v>
      </c>
      <c r="BI20" s="15"/>
      <c r="BJ20" s="232">
        <f t="shared" si="13"/>
        <v>0.8</v>
      </c>
      <c r="BK20" s="235">
        <f t="shared" si="25"/>
        <v>2487.4334600760471</v>
      </c>
      <c r="BM20" s="109">
        <f t="shared" si="14"/>
        <v>1.1844921238457367</v>
      </c>
      <c r="BN20" s="213"/>
      <c r="BR20" s="228"/>
      <c r="BS20" s="311"/>
      <c r="BT20" s="3"/>
      <c r="BU20" s="213"/>
      <c r="BV20" s="213"/>
      <c r="BW20" s="291"/>
    </row>
    <row r="21" spans="1:75" x14ac:dyDescent="0.2">
      <c r="A21" s="326">
        <v>0.85</v>
      </c>
      <c r="B21" s="211">
        <v>2550</v>
      </c>
      <c r="C21" s="848">
        <f ca="1">IF(ISERR(AVERAGE(INDIRECT("B"&amp;(ROW()-INT($B$1/2))):INDIRECT("B"&amp;(ROW()+INT($B$1/2))))),"",AVERAGE(INDIRECT("B"&amp;(ROW()-INT($B$1/2))):INDIRECT("B"&amp;(ROW()+INT($B$1/2)))))</f>
        <v>2550</v>
      </c>
      <c r="D21" s="848">
        <f t="shared" si="16"/>
        <v>4.9999999999999933E-2</v>
      </c>
      <c r="E21" s="863"/>
      <c r="F21" s="212">
        <f t="shared" si="26"/>
        <v>0.85000000000000031</v>
      </c>
      <c r="G21" s="2">
        <f t="shared" si="0"/>
        <v>18</v>
      </c>
      <c r="H21" s="213">
        <f t="shared" si="1"/>
        <v>0.85</v>
      </c>
      <c r="I21" s="213">
        <f t="shared" si="2"/>
        <v>0.9</v>
      </c>
      <c r="J21" s="51">
        <f t="shared" ca="1" si="3"/>
        <v>2550</v>
      </c>
      <c r="K21" s="51">
        <f t="shared" ca="1" si="4"/>
        <v>2550</v>
      </c>
      <c r="L21" s="553">
        <f t="shared" ca="1" si="5"/>
        <v>2550</v>
      </c>
      <c r="M21" s="542">
        <f t="shared" si="10"/>
        <v>1.3679424000000007</v>
      </c>
      <c r="N21" s="544">
        <f t="shared" ca="1" si="11"/>
        <v>777.24</v>
      </c>
      <c r="O21" s="215"/>
      <c r="P21" s="216"/>
      <c r="Q21" s="217"/>
      <c r="R21" s="218"/>
      <c r="S21" s="219">
        <f t="shared" si="17"/>
        <v>0</v>
      </c>
      <c r="T21" s="220">
        <f t="shared" si="18"/>
        <v>0</v>
      </c>
      <c r="U21" s="214">
        <f t="shared" si="27"/>
        <v>0</v>
      </c>
      <c r="W21" s="221"/>
      <c r="X21" s="222"/>
      <c r="Y21" s="222"/>
      <c r="Z21" s="223"/>
      <c r="AA21" s="222"/>
      <c r="AB21" s="224"/>
      <c r="AC21" s="225"/>
      <c r="AD21" s="2">
        <f t="shared" si="6"/>
        <v>0</v>
      </c>
      <c r="AE21" s="2">
        <f t="shared" si="7"/>
        <v>0</v>
      </c>
      <c r="AF21" s="226"/>
      <c r="AG21" s="219">
        <f t="shared" si="19"/>
        <v>0</v>
      </c>
      <c r="AH21" s="234">
        <f t="shared" si="20"/>
        <v>0</v>
      </c>
      <c r="AI21" s="214">
        <f t="shared" si="28"/>
        <v>0</v>
      </c>
      <c r="AK21" s="229">
        <f t="shared" si="21"/>
        <v>0</v>
      </c>
      <c r="AL21" s="226"/>
      <c r="AM21" s="15"/>
      <c r="AN21" s="232" t="e">
        <f t="shared" si="22"/>
        <v>#DIV/0!</v>
      </c>
      <c r="AO21" s="214">
        <f t="shared" si="12"/>
        <v>0</v>
      </c>
      <c r="AQ21" s="210"/>
      <c r="AR21" s="231"/>
      <c r="AS21" s="15"/>
      <c r="AT21" s="232">
        <f t="shared" si="23"/>
        <v>0</v>
      </c>
      <c r="AU21" s="235">
        <f t="shared" si="24"/>
        <v>0</v>
      </c>
      <c r="AY21" s="210">
        <v>0.85</v>
      </c>
      <c r="AZ21" s="231">
        <v>356</v>
      </c>
      <c r="BA21" s="15"/>
      <c r="BB21" s="232">
        <f t="shared" si="8"/>
        <v>0.84967692892436342</v>
      </c>
      <c r="BC21" s="235">
        <f t="shared" si="9"/>
        <v>356</v>
      </c>
      <c r="BG21" s="210">
        <v>0.85</v>
      </c>
      <c r="BH21" s="231">
        <v>2100</v>
      </c>
      <c r="BI21" s="15"/>
      <c r="BJ21" s="232">
        <f t="shared" si="13"/>
        <v>0.85</v>
      </c>
      <c r="BK21" s="235">
        <f t="shared" si="25"/>
        <v>2483.5855513307997</v>
      </c>
      <c r="BM21" s="109">
        <f t="shared" si="14"/>
        <v>1.182659786348</v>
      </c>
      <c r="BN21" s="213"/>
      <c r="BR21" s="228"/>
      <c r="BS21" s="311"/>
      <c r="BT21" s="3"/>
      <c r="BU21" s="213"/>
      <c r="BV21" s="213"/>
      <c r="BW21" s="291"/>
    </row>
    <row r="22" spans="1:75" x14ac:dyDescent="0.2">
      <c r="A22" s="326">
        <v>0.9</v>
      </c>
      <c r="B22" s="211">
        <v>2550</v>
      </c>
      <c r="C22" s="848">
        <f ca="1">IF(ISERR(AVERAGE(INDIRECT("B"&amp;(ROW()-INT($B$1/2))):INDIRECT("B"&amp;(ROW()+INT($B$1/2))))),"",AVERAGE(INDIRECT("B"&amp;(ROW()-INT($B$1/2))):INDIRECT("B"&amp;(ROW()+INT($B$1/2)))))</f>
        <v>2550</v>
      </c>
      <c r="D22" s="848">
        <f t="shared" si="16"/>
        <v>5.0000000000000044E-2</v>
      </c>
      <c r="E22" s="862"/>
      <c r="F22" s="212">
        <f t="shared" si="26"/>
        <v>0.90000000000000036</v>
      </c>
      <c r="G22" s="2">
        <f t="shared" si="0"/>
        <v>19</v>
      </c>
      <c r="H22" s="213">
        <f t="shared" si="1"/>
        <v>0.9</v>
      </c>
      <c r="I22" s="213">
        <f t="shared" si="2"/>
        <v>0.95</v>
      </c>
      <c r="J22" s="51">
        <f t="shared" ca="1" si="3"/>
        <v>2550</v>
      </c>
      <c r="K22" s="51">
        <f t="shared" ca="1" si="4"/>
        <v>2550</v>
      </c>
      <c r="L22" s="553">
        <f t="shared" ca="1" si="5"/>
        <v>2550</v>
      </c>
      <c r="M22" s="542">
        <f t="shared" si="10"/>
        <v>1.4484096000000006</v>
      </c>
      <c r="N22" s="544">
        <f t="shared" ca="1" si="11"/>
        <v>777.24</v>
      </c>
      <c r="O22" s="215"/>
      <c r="P22" s="216"/>
      <c r="Q22" s="217"/>
      <c r="R22" s="218"/>
      <c r="S22" s="219">
        <f t="shared" si="17"/>
        <v>0</v>
      </c>
      <c r="T22" s="220">
        <f t="shared" si="18"/>
        <v>0</v>
      </c>
      <c r="U22" s="214">
        <f t="shared" si="27"/>
        <v>0</v>
      </c>
      <c r="W22" s="221"/>
      <c r="X22" s="222"/>
      <c r="Y22" s="222"/>
      <c r="Z22" s="223"/>
      <c r="AA22" s="222"/>
      <c r="AB22" s="224"/>
      <c r="AC22" s="225"/>
      <c r="AD22" s="2">
        <f t="shared" si="6"/>
        <v>0</v>
      </c>
      <c r="AE22" s="2">
        <f t="shared" si="7"/>
        <v>0</v>
      </c>
      <c r="AF22" s="226"/>
      <c r="AG22" s="219">
        <f t="shared" si="19"/>
        <v>0</v>
      </c>
      <c r="AH22" s="234">
        <f t="shared" si="20"/>
        <v>0</v>
      </c>
      <c r="AI22" s="214">
        <f t="shared" si="28"/>
        <v>0</v>
      </c>
      <c r="AK22" s="229">
        <f t="shared" si="21"/>
        <v>0</v>
      </c>
      <c r="AL22" s="226"/>
      <c r="AM22" s="15"/>
      <c r="AN22" s="232" t="e">
        <f t="shared" si="22"/>
        <v>#DIV/0!</v>
      </c>
      <c r="AO22" s="214">
        <f t="shared" si="12"/>
        <v>0</v>
      </c>
      <c r="AQ22" s="210"/>
      <c r="AR22" s="231"/>
      <c r="AS22" s="15"/>
      <c r="AT22" s="232">
        <f t="shared" si="23"/>
        <v>0</v>
      </c>
      <c r="AU22" s="235">
        <f t="shared" si="24"/>
        <v>0</v>
      </c>
      <c r="AY22" s="210">
        <v>0.9</v>
      </c>
      <c r="AZ22" s="231">
        <v>361.9</v>
      </c>
      <c r="BA22" s="15"/>
      <c r="BB22" s="232">
        <f t="shared" si="8"/>
        <v>0.89965792474344375</v>
      </c>
      <c r="BC22" s="235">
        <f t="shared" si="9"/>
        <v>361.9</v>
      </c>
      <c r="BG22" s="210">
        <v>0.9</v>
      </c>
      <c r="BH22" s="231">
        <v>2100</v>
      </c>
      <c r="BI22" s="15"/>
      <c r="BJ22" s="232">
        <f t="shared" si="13"/>
        <v>0.9</v>
      </c>
      <c r="BK22" s="235">
        <f t="shared" si="25"/>
        <v>2479.7376425855527</v>
      </c>
      <c r="BM22" s="109">
        <f t="shared" si="14"/>
        <v>1.1808274488502633</v>
      </c>
      <c r="BN22" s="213"/>
      <c r="BR22" s="228"/>
      <c r="BS22" s="311"/>
      <c r="BT22" s="3"/>
      <c r="BU22" s="213"/>
      <c r="BV22" s="213"/>
      <c r="BW22" s="291"/>
    </row>
    <row r="23" spans="1:75" x14ac:dyDescent="0.2">
      <c r="A23" s="326">
        <v>0.95</v>
      </c>
      <c r="B23" s="211">
        <v>2550</v>
      </c>
      <c r="C23" s="848">
        <f ca="1">IF(ISERR(AVERAGE(INDIRECT("B"&amp;(ROW()-INT($B$1/2))):INDIRECT("B"&amp;(ROW()+INT($B$1/2))))),"",AVERAGE(INDIRECT("B"&amp;(ROW()-INT($B$1/2))):INDIRECT("B"&amp;(ROW()+INT($B$1/2)))))</f>
        <v>2550</v>
      </c>
      <c r="D23" s="848">
        <f t="shared" si="16"/>
        <v>4.9999999999999933E-2</v>
      </c>
      <c r="E23" s="862"/>
      <c r="F23" s="212">
        <f t="shared" si="26"/>
        <v>0.9500000000000004</v>
      </c>
      <c r="G23" s="2">
        <f t="shared" si="0"/>
        <v>20</v>
      </c>
      <c r="H23" s="213">
        <f t="shared" si="1"/>
        <v>0.95</v>
      </c>
      <c r="I23" s="213">
        <f t="shared" si="2"/>
        <v>1</v>
      </c>
      <c r="J23" s="51">
        <f t="shared" ca="1" si="3"/>
        <v>2550</v>
      </c>
      <c r="K23" s="51">
        <f t="shared" ca="1" si="4"/>
        <v>2550</v>
      </c>
      <c r="L23" s="553">
        <f t="shared" ca="1" si="5"/>
        <v>2550</v>
      </c>
      <c r="M23" s="542">
        <f t="shared" si="10"/>
        <v>1.5288768000000008</v>
      </c>
      <c r="N23" s="544">
        <f t="shared" ca="1" si="11"/>
        <v>777.24</v>
      </c>
      <c r="O23" s="215"/>
      <c r="P23" s="216"/>
      <c r="Q23" s="217"/>
      <c r="R23" s="218"/>
      <c r="S23" s="219">
        <f t="shared" si="17"/>
        <v>0</v>
      </c>
      <c r="T23" s="220">
        <f t="shared" si="18"/>
        <v>0</v>
      </c>
      <c r="U23" s="214">
        <f t="shared" si="27"/>
        <v>0</v>
      </c>
      <c r="W23" s="221"/>
      <c r="X23" s="222"/>
      <c r="Y23" s="222"/>
      <c r="Z23" s="223"/>
      <c r="AA23" s="222"/>
      <c r="AB23" s="224"/>
      <c r="AC23" s="225"/>
      <c r="AD23" s="2">
        <f t="shared" si="6"/>
        <v>0</v>
      </c>
      <c r="AE23" s="2">
        <f t="shared" si="7"/>
        <v>0</v>
      </c>
      <c r="AF23" s="226"/>
      <c r="AG23" s="219">
        <f t="shared" si="19"/>
        <v>0</v>
      </c>
      <c r="AH23" s="234">
        <f t="shared" si="20"/>
        <v>0</v>
      </c>
      <c r="AI23" s="214">
        <f t="shared" si="28"/>
        <v>0</v>
      </c>
      <c r="AK23" s="229">
        <f t="shared" si="21"/>
        <v>0</v>
      </c>
      <c r="AL23" s="226"/>
      <c r="AM23" s="15"/>
      <c r="AN23" s="232" t="e">
        <f t="shared" si="22"/>
        <v>#DIV/0!</v>
      </c>
      <c r="AO23" s="214">
        <f t="shared" si="12"/>
        <v>0</v>
      </c>
      <c r="AQ23" s="210"/>
      <c r="AR23" s="231"/>
      <c r="AS23" s="15"/>
      <c r="AT23" s="232">
        <f t="shared" si="23"/>
        <v>0</v>
      </c>
      <c r="AU23" s="235">
        <f t="shared" si="24"/>
        <v>0</v>
      </c>
      <c r="AY23" s="210">
        <v>0.95</v>
      </c>
      <c r="AZ23" s="231">
        <v>359.3</v>
      </c>
      <c r="BA23" s="15"/>
      <c r="BB23" s="232">
        <f t="shared" si="8"/>
        <v>0.94963892056252386</v>
      </c>
      <c r="BC23" s="235">
        <f t="shared" si="9"/>
        <v>359.3</v>
      </c>
      <c r="BG23" s="210">
        <v>0.95</v>
      </c>
      <c r="BH23" s="231">
        <v>2100</v>
      </c>
      <c r="BI23" s="15"/>
      <c r="BJ23" s="232">
        <f t="shared" si="13"/>
        <v>0.95</v>
      </c>
      <c r="BK23" s="235">
        <f t="shared" si="25"/>
        <v>2475.8897338403058</v>
      </c>
      <c r="BM23" s="109">
        <f t="shared" si="14"/>
        <v>1.1789951113525265</v>
      </c>
      <c r="BN23" s="213"/>
      <c r="BR23" s="228"/>
      <c r="BS23" s="311"/>
      <c r="BT23" s="3"/>
      <c r="BU23" s="213"/>
      <c r="BV23" s="213"/>
      <c r="BW23" s="291"/>
    </row>
    <row r="24" spans="1:75" x14ac:dyDescent="0.2">
      <c r="A24" s="326">
        <v>1</v>
      </c>
      <c r="B24" s="211">
        <v>2550</v>
      </c>
      <c r="C24" s="848">
        <f ca="1">IF(ISERR(AVERAGE(INDIRECT("B"&amp;(ROW()-INT($B$1/2))):INDIRECT("B"&amp;(ROW()+INT($B$1/2))))),"",AVERAGE(INDIRECT("B"&amp;(ROW()-INT($B$1/2))):INDIRECT("B"&amp;(ROW()+INT($B$1/2)))))</f>
        <v>2550</v>
      </c>
      <c r="D24" s="848">
        <f t="shared" si="16"/>
        <v>5.0000000000000044E-2</v>
      </c>
      <c r="E24" s="862"/>
      <c r="F24" s="212">
        <f t="shared" si="26"/>
        <v>1.0000000000000004</v>
      </c>
      <c r="G24" s="2">
        <f t="shared" si="0"/>
        <v>21</v>
      </c>
      <c r="H24" s="213">
        <f t="shared" si="1"/>
        <v>1</v>
      </c>
      <c r="I24" s="213">
        <f t="shared" si="2"/>
        <v>1.05</v>
      </c>
      <c r="J24" s="51">
        <f t="shared" ca="1" si="3"/>
        <v>2550</v>
      </c>
      <c r="K24" s="51">
        <f t="shared" ca="1" si="4"/>
        <v>2550</v>
      </c>
      <c r="L24" s="553">
        <f t="shared" ca="1" si="5"/>
        <v>2550</v>
      </c>
      <c r="M24" s="542">
        <f t="shared" si="10"/>
        <v>1.6093440000000008</v>
      </c>
      <c r="N24" s="544">
        <f t="shared" ca="1" si="11"/>
        <v>777.24</v>
      </c>
      <c r="O24" s="215"/>
      <c r="P24" s="216"/>
      <c r="Q24" s="217"/>
      <c r="R24" s="218"/>
      <c r="S24" s="219">
        <f t="shared" si="17"/>
        <v>0</v>
      </c>
      <c r="T24" s="220">
        <f t="shared" si="18"/>
        <v>0</v>
      </c>
      <c r="U24" s="214">
        <f t="shared" si="27"/>
        <v>0</v>
      </c>
      <c r="W24" s="221"/>
      <c r="X24" s="222"/>
      <c r="Y24" s="222"/>
      <c r="Z24" s="223"/>
      <c r="AA24" s="222"/>
      <c r="AB24" s="224"/>
      <c r="AC24" s="225"/>
      <c r="AD24" s="2">
        <f t="shared" si="6"/>
        <v>0</v>
      </c>
      <c r="AE24" s="2">
        <f t="shared" si="7"/>
        <v>0</v>
      </c>
      <c r="AF24" s="226"/>
      <c r="AG24" s="219">
        <f t="shared" si="19"/>
        <v>0</v>
      </c>
      <c r="AH24" s="234">
        <f t="shared" si="20"/>
        <v>0</v>
      </c>
      <c r="AI24" s="214">
        <f t="shared" si="28"/>
        <v>0</v>
      </c>
      <c r="AK24" s="229">
        <f t="shared" si="21"/>
        <v>0</v>
      </c>
      <c r="AL24" s="226"/>
      <c r="AM24" s="15"/>
      <c r="AN24" s="232" t="e">
        <f t="shared" si="22"/>
        <v>#DIV/0!</v>
      </c>
      <c r="AO24" s="214">
        <f t="shared" si="12"/>
        <v>0</v>
      </c>
      <c r="AQ24" s="210"/>
      <c r="AR24" s="231"/>
      <c r="AS24" s="15"/>
      <c r="AT24" s="232">
        <f t="shared" si="23"/>
        <v>0</v>
      </c>
      <c r="AU24" s="235">
        <f t="shared" si="24"/>
        <v>0</v>
      </c>
      <c r="AY24" s="210">
        <v>1</v>
      </c>
      <c r="AZ24" s="231">
        <v>350.7</v>
      </c>
      <c r="BA24" s="15"/>
      <c r="BB24" s="232">
        <f t="shared" si="8"/>
        <v>0.99961991638160408</v>
      </c>
      <c r="BC24" s="235">
        <f t="shared" si="9"/>
        <v>350.7</v>
      </c>
      <c r="BG24" s="210">
        <v>1</v>
      </c>
      <c r="BH24" s="231">
        <v>2100</v>
      </c>
      <c r="BI24" s="15"/>
      <c r="BJ24" s="232">
        <f t="shared" si="13"/>
        <v>1</v>
      </c>
      <c r="BK24" s="235">
        <f t="shared" si="25"/>
        <v>2472.0418250950588</v>
      </c>
      <c r="BM24" s="109">
        <f t="shared" si="14"/>
        <v>1.1771627738547898</v>
      </c>
      <c r="BN24" s="213"/>
      <c r="BR24" s="228"/>
      <c r="BS24" s="311"/>
      <c r="BT24" s="3"/>
      <c r="BU24" s="213"/>
      <c r="BV24" s="213"/>
      <c r="BW24" s="291"/>
    </row>
    <row r="25" spans="1:75" x14ac:dyDescent="0.2">
      <c r="A25" s="326">
        <v>1.05</v>
      </c>
      <c r="B25" s="211">
        <v>2550</v>
      </c>
      <c r="C25" s="848">
        <f ca="1">IF(ISERR(AVERAGE(INDIRECT("B"&amp;(ROW()-INT($B$1/2))):INDIRECT("B"&amp;(ROW()+INT($B$1/2))))),"",AVERAGE(INDIRECT("B"&amp;(ROW()-INT($B$1/2))):INDIRECT("B"&amp;(ROW()+INT($B$1/2)))))</f>
        <v>2550</v>
      </c>
      <c r="D25" s="848">
        <f t="shared" si="16"/>
        <v>5.0000000000000044E-2</v>
      </c>
      <c r="E25" s="862"/>
      <c r="F25" s="212">
        <f t="shared" si="26"/>
        <v>1.0500000000000005</v>
      </c>
      <c r="G25" s="2">
        <f t="shared" si="0"/>
        <v>22</v>
      </c>
      <c r="H25" s="213">
        <f t="shared" si="1"/>
        <v>1.05</v>
      </c>
      <c r="I25" s="213">
        <f t="shared" si="2"/>
        <v>1.1000000000000001</v>
      </c>
      <c r="J25" s="51">
        <f t="shared" ca="1" si="3"/>
        <v>2550</v>
      </c>
      <c r="K25" s="51">
        <f t="shared" ca="1" si="4"/>
        <v>2550</v>
      </c>
      <c r="L25" s="553">
        <f t="shared" ca="1" si="5"/>
        <v>2550</v>
      </c>
      <c r="M25" s="542">
        <f t="shared" si="10"/>
        <v>1.689811200000001</v>
      </c>
      <c r="N25" s="544">
        <f t="shared" ca="1" si="11"/>
        <v>777.24</v>
      </c>
      <c r="O25" s="215"/>
      <c r="P25" s="216"/>
      <c r="Q25" s="217"/>
      <c r="R25" s="218"/>
      <c r="S25" s="219">
        <f t="shared" si="17"/>
        <v>0</v>
      </c>
      <c r="T25" s="220">
        <f t="shared" si="18"/>
        <v>0</v>
      </c>
      <c r="U25" s="214">
        <f t="shared" si="27"/>
        <v>0</v>
      </c>
      <c r="W25" s="221"/>
      <c r="X25" s="222"/>
      <c r="Y25" s="222"/>
      <c r="Z25" s="223"/>
      <c r="AA25" s="222"/>
      <c r="AB25" s="224"/>
      <c r="AC25" s="225"/>
      <c r="AD25" s="2">
        <f t="shared" si="6"/>
        <v>0</v>
      </c>
      <c r="AE25" s="2">
        <f t="shared" si="7"/>
        <v>0</v>
      </c>
      <c r="AF25" s="226"/>
      <c r="AG25" s="219">
        <f t="shared" si="19"/>
        <v>0</v>
      </c>
      <c r="AH25" s="234">
        <f t="shared" si="20"/>
        <v>0</v>
      </c>
      <c r="AI25" s="214">
        <f t="shared" si="28"/>
        <v>0</v>
      </c>
      <c r="AK25" s="229">
        <f t="shared" si="21"/>
        <v>0</v>
      </c>
      <c r="AL25" s="226"/>
      <c r="AM25" s="15"/>
      <c r="AN25" s="232" t="e">
        <f t="shared" si="22"/>
        <v>#DIV/0!</v>
      </c>
      <c r="AO25" s="214">
        <f t="shared" si="12"/>
        <v>0</v>
      </c>
      <c r="AQ25" s="210"/>
      <c r="AR25" s="231"/>
      <c r="AS25" s="15"/>
      <c r="AT25" s="232">
        <f t="shared" si="23"/>
        <v>0</v>
      </c>
      <c r="AU25" s="235">
        <f t="shared" si="24"/>
        <v>0</v>
      </c>
      <c r="AY25" s="210">
        <v>1.05</v>
      </c>
      <c r="AZ25" s="231">
        <v>346.5</v>
      </c>
      <c r="BA25" s="15"/>
      <c r="BB25" s="232">
        <f t="shared" si="8"/>
        <v>1.0496009122006844</v>
      </c>
      <c r="BC25" s="235">
        <f t="shared" si="9"/>
        <v>346.5</v>
      </c>
      <c r="BG25" s="210">
        <v>1.05</v>
      </c>
      <c r="BH25" s="231">
        <v>2100</v>
      </c>
      <c r="BI25" s="15"/>
      <c r="BJ25" s="232">
        <f t="shared" si="13"/>
        <v>1.05</v>
      </c>
      <c r="BK25" s="235">
        <f t="shared" si="25"/>
        <v>2468.1939163498114</v>
      </c>
      <c r="BM25" s="109">
        <f t="shared" si="14"/>
        <v>1.1753304363570531</v>
      </c>
      <c r="BN25" s="213"/>
      <c r="BR25" s="228"/>
      <c r="BS25" s="311"/>
      <c r="BT25" s="3"/>
      <c r="BU25" s="213"/>
      <c r="BV25" s="213"/>
      <c r="BW25" s="291"/>
    </row>
    <row r="26" spans="1:75" x14ac:dyDescent="0.2">
      <c r="A26" s="326">
        <v>1.1000000000000001</v>
      </c>
      <c r="B26" s="211">
        <v>2550</v>
      </c>
      <c r="C26" s="848">
        <f ca="1">IF(ISERR(AVERAGE(INDIRECT("B"&amp;(ROW()-INT($B$1/2))):INDIRECT("B"&amp;(ROW()+INT($B$1/2))))),"",AVERAGE(INDIRECT("B"&amp;(ROW()-INT($B$1/2))):INDIRECT("B"&amp;(ROW()+INT($B$1/2)))))</f>
        <v>2550</v>
      </c>
      <c r="D26" s="848">
        <f t="shared" si="16"/>
        <v>5.0000000000000044E-2</v>
      </c>
      <c r="E26" s="862"/>
      <c r="F26" s="212">
        <f t="shared" si="26"/>
        <v>1.1000000000000005</v>
      </c>
      <c r="G26" s="2">
        <f t="shared" si="0"/>
        <v>23</v>
      </c>
      <c r="H26" s="213">
        <f t="shared" si="1"/>
        <v>1.1000000000000001</v>
      </c>
      <c r="I26" s="213">
        <f t="shared" si="2"/>
        <v>1.1499999999999999</v>
      </c>
      <c r="J26" s="51">
        <f t="shared" ca="1" si="3"/>
        <v>2550</v>
      </c>
      <c r="K26" s="51">
        <f t="shared" ca="1" si="4"/>
        <v>2550</v>
      </c>
      <c r="L26" s="553">
        <f t="shared" ca="1" si="5"/>
        <v>2550</v>
      </c>
      <c r="M26" s="542">
        <f t="shared" si="10"/>
        <v>1.7702784000000009</v>
      </c>
      <c r="N26" s="544">
        <f t="shared" ca="1" si="11"/>
        <v>777.24</v>
      </c>
      <c r="O26" s="215"/>
      <c r="P26" s="216"/>
      <c r="Q26" s="217"/>
      <c r="R26" s="218"/>
      <c r="S26" s="219">
        <f t="shared" si="17"/>
        <v>0</v>
      </c>
      <c r="T26" s="220">
        <f t="shared" si="18"/>
        <v>0</v>
      </c>
      <c r="U26" s="214">
        <f t="shared" si="27"/>
        <v>0</v>
      </c>
      <c r="W26" s="221"/>
      <c r="X26" s="222"/>
      <c r="Y26" s="222"/>
      <c r="Z26" s="223"/>
      <c r="AA26" s="222"/>
      <c r="AB26" s="224"/>
      <c r="AC26" s="225"/>
      <c r="AD26" s="2">
        <f t="shared" si="6"/>
        <v>0</v>
      </c>
      <c r="AE26" s="2">
        <f t="shared" si="7"/>
        <v>0</v>
      </c>
      <c r="AF26" s="226"/>
      <c r="AG26" s="219">
        <f t="shared" si="19"/>
        <v>0</v>
      </c>
      <c r="AH26" s="234">
        <f t="shared" si="20"/>
        <v>0</v>
      </c>
      <c r="AI26" s="214">
        <f t="shared" si="28"/>
        <v>0</v>
      </c>
      <c r="AK26" s="229">
        <f t="shared" si="21"/>
        <v>0</v>
      </c>
      <c r="AL26" s="226"/>
      <c r="AM26" s="15"/>
      <c r="AN26" s="232" t="e">
        <f t="shared" si="22"/>
        <v>#DIV/0!</v>
      </c>
      <c r="AO26" s="214">
        <f t="shared" si="12"/>
        <v>0</v>
      </c>
      <c r="AQ26" s="210"/>
      <c r="AR26" s="231"/>
      <c r="AS26" s="15"/>
      <c r="AT26" s="232">
        <f t="shared" si="23"/>
        <v>0</v>
      </c>
      <c r="AU26" s="235">
        <f t="shared" si="24"/>
        <v>0</v>
      </c>
      <c r="AY26" s="210">
        <v>1.1000000000000001</v>
      </c>
      <c r="AZ26" s="231">
        <v>339.6</v>
      </c>
      <c r="BA26" s="15"/>
      <c r="BB26" s="232">
        <f t="shared" si="8"/>
        <v>1.0995819080197646</v>
      </c>
      <c r="BC26" s="235">
        <f t="shared" si="9"/>
        <v>339.6</v>
      </c>
      <c r="BG26" s="210">
        <v>1.1000000000000001</v>
      </c>
      <c r="BH26" s="231">
        <v>2100</v>
      </c>
      <c r="BI26" s="15"/>
      <c r="BJ26" s="232">
        <f t="shared" si="13"/>
        <v>1.1000000000000001</v>
      </c>
      <c r="BK26" s="235">
        <f t="shared" si="25"/>
        <v>2464.3460076045644</v>
      </c>
      <c r="BM26" s="109">
        <f t="shared" si="14"/>
        <v>1.1734980988593164</v>
      </c>
      <c r="BN26" s="213"/>
      <c r="BR26" s="228"/>
      <c r="BS26" s="311"/>
      <c r="BT26" s="3"/>
      <c r="BU26" s="213"/>
      <c r="BV26" s="213"/>
      <c r="BW26" s="291"/>
    </row>
    <row r="27" spans="1:75" x14ac:dyDescent="0.2">
      <c r="A27" s="326">
        <v>1.1499999999999999</v>
      </c>
      <c r="B27" s="211">
        <v>2550</v>
      </c>
      <c r="C27" s="848">
        <f ca="1">IF(ISERR(AVERAGE(INDIRECT("B"&amp;(ROW()-INT($B$1/2))):INDIRECT("B"&amp;(ROW()+INT($B$1/2))))),"",AVERAGE(INDIRECT("B"&amp;(ROW()-INT($B$1/2))):INDIRECT("B"&amp;(ROW()+INT($B$1/2)))))</f>
        <v>2550</v>
      </c>
      <c r="D27" s="848">
        <f t="shared" si="16"/>
        <v>4.9999999999999822E-2</v>
      </c>
      <c r="E27" s="862"/>
      <c r="F27" s="212">
        <f t="shared" si="26"/>
        <v>1.1500000000000006</v>
      </c>
      <c r="G27" s="2">
        <f t="shared" si="0"/>
        <v>24</v>
      </c>
      <c r="H27" s="213">
        <f t="shared" si="1"/>
        <v>1.1499999999999999</v>
      </c>
      <c r="I27" s="213">
        <f t="shared" si="2"/>
        <v>1.2</v>
      </c>
      <c r="J27" s="51">
        <f t="shared" ca="1" si="3"/>
        <v>2550</v>
      </c>
      <c r="K27" s="51">
        <f t="shared" ca="1" si="4"/>
        <v>2550</v>
      </c>
      <c r="L27" s="553">
        <f t="shared" ca="1" si="5"/>
        <v>2550</v>
      </c>
      <c r="M27" s="542">
        <f t="shared" si="10"/>
        <v>1.8507456000000011</v>
      </c>
      <c r="N27" s="544">
        <f t="shared" ca="1" si="11"/>
        <v>777.24</v>
      </c>
      <c r="O27" s="215"/>
      <c r="P27" s="216"/>
      <c r="Q27" s="217"/>
      <c r="R27" s="218"/>
      <c r="S27" s="219">
        <f t="shared" si="17"/>
        <v>0</v>
      </c>
      <c r="T27" s="220">
        <f t="shared" si="18"/>
        <v>0</v>
      </c>
      <c r="U27" s="214">
        <f t="shared" si="27"/>
        <v>0</v>
      </c>
      <c r="W27" s="221"/>
      <c r="X27" s="222"/>
      <c r="Y27" s="222"/>
      <c r="Z27" s="223"/>
      <c r="AA27" s="222"/>
      <c r="AB27" s="224"/>
      <c r="AC27" s="225"/>
      <c r="AD27" s="2">
        <f t="shared" si="6"/>
        <v>0</v>
      </c>
      <c r="AE27" s="2">
        <f t="shared" si="7"/>
        <v>0</v>
      </c>
      <c r="AF27" s="226"/>
      <c r="AG27" s="219">
        <f t="shared" si="19"/>
        <v>0</v>
      </c>
      <c r="AH27" s="234">
        <f t="shared" si="20"/>
        <v>0</v>
      </c>
      <c r="AI27" s="214">
        <f t="shared" si="28"/>
        <v>0</v>
      </c>
      <c r="AK27" s="229">
        <f t="shared" si="21"/>
        <v>0</v>
      </c>
      <c r="AL27" s="226"/>
      <c r="AM27" s="15"/>
      <c r="AN27" s="232" t="e">
        <f t="shared" si="22"/>
        <v>#DIV/0!</v>
      </c>
      <c r="AO27" s="214">
        <f t="shared" si="12"/>
        <v>0</v>
      </c>
      <c r="AQ27" s="210"/>
      <c r="AR27" s="231"/>
      <c r="AS27" s="15"/>
      <c r="AT27" s="232">
        <f t="shared" si="23"/>
        <v>0</v>
      </c>
      <c r="AU27" s="235">
        <f t="shared" si="24"/>
        <v>0</v>
      </c>
      <c r="AY27" s="210">
        <v>1.1499999999999999</v>
      </c>
      <c r="AZ27" s="231">
        <v>332</v>
      </c>
      <c r="BA27" s="15"/>
      <c r="BB27" s="232">
        <f t="shared" si="8"/>
        <v>1.1495629038388446</v>
      </c>
      <c r="BC27" s="235">
        <f t="shared" si="9"/>
        <v>332</v>
      </c>
      <c r="BG27" s="210">
        <v>1.1499999999999999</v>
      </c>
      <c r="BH27" s="231">
        <v>2100</v>
      </c>
      <c r="BI27" s="15"/>
      <c r="BJ27" s="232">
        <f t="shared" si="13"/>
        <v>1.1499999999999999</v>
      </c>
      <c r="BK27" s="235">
        <f t="shared" si="25"/>
        <v>2460.4980988593175</v>
      </c>
      <c r="BM27" s="109">
        <f t="shared" si="14"/>
        <v>1.1716657613615797</v>
      </c>
      <c r="BN27" s="213"/>
      <c r="BR27" s="228"/>
      <c r="BS27" s="311"/>
      <c r="BT27" s="3"/>
      <c r="BU27" s="213"/>
      <c r="BV27" s="213"/>
      <c r="BW27" s="291"/>
    </row>
    <row r="28" spans="1:75" x14ac:dyDescent="0.2">
      <c r="A28" s="326">
        <v>1.2</v>
      </c>
      <c r="B28" s="211">
        <v>2550</v>
      </c>
      <c r="C28" s="848">
        <f ca="1">IF(ISERR(AVERAGE(INDIRECT("B"&amp;(ROW()-INT($B$1/2))):INDIRECT("B"&amp;(ROW()+INT($B$1/2))))),"",AVERAGE(INDIRECT("B"&amp;(ROW()-INT($B$1/2))):INDIRECT("B"&amp;(ROW()+INT($B$1/2)))))</f>
        <v>2550</v>
      </c>
      <c r="D28" s="848">
        <f t="shared" si="16"/>
        <v>5.0000000000000044E-2</v>
      </c>
      <c r="E28" s="862"/>
      <c r="F28" s="212">
        <f t="shared" si="26"/>
        <v>1.2000000000000006</v>
      </c>
      <c r="G28" s="2">
        <f t="shared" si="0"/>
        <v>25</v>
      </c>
      <c r="H28" s="213">
        <f t="shared" si="1"/>
        <v>1.2</v>
      </c>
      <c r="I28" s="213">
        <f t="shared" si="2"/>
        <v>1.25</v>
      </c>
      <c r="J28" s="51">
        <f t="shared" ca="1" si="3"/>
        <v>2550</v>
      </c>
      <c r="K28" s="51">
        <f t="shared" ca="1" si="4"/>
        <v>2550</v>
      </c>
      <c r="L28" s="553">
        <f t="shared" ca="1" si="5"/>
        <v>2550</v>
      </c>
      <c r="M28" s="542">
        <f t="shared" si="10"/>
        <v>1.9312128000000011</v>
      </c>
      <c r="N28" s="544">
        <f t="shared" ca="1" si="11"/>
        <v>777.24</v>
      </c>
      <c r="O28" s="215"/>
      <c r="P28" s="216"/>
      <c r="Q28" s="217"/>
      <c r="R28" s="218"/>
      <c r="S28" s="219">
        <f t="shared" si="17"/>
        <v>0</v>
      </c>
      <c r="T28" s="220">
        <f t="shared" si="18"/>
        <v>0</v>
      </c>
      <c r="U28" s="214">
        <f t="shared" si="27"/>
        <v>0</v>
      </c>
      <c r="W28" s="221"/>
      <c r="X28" s="222"/>
      <c r="Y28" s="222"/>
      <c r="Z28" s="223"/>
      <c r="AA28" s="222"/>
      <c r="AB28" s="224"/>
      <c r="AC28" s="225"/>
      <c r="AD28" s="2">
        <f t="shared" si="6"/>
        <v>0</v>
      </c>
      <c r="AE28" s="2">
        <f t="shared" si="7"/>
        <v>0</v>
      </c>
      <c r="AF28" s="226"/>
      <c r="AG28" s="219">
        <f t="shared" si="19"/>
        <v>0</v>
      </c>
      <c r="AH28" s="234">
        <f t="shared" si="20"/>
        <v>0</v>
      </c>
      <c r="AI28" s="214">
        <f t="shared" si="28"/>
        <v>0</v>
      </c>
      <c r="AK28" s="229">
        <f t="shared" si="21"/>
        <v>0</v>
      </c>
      <c r="AL28" s="226"/>
      <c r="AM28" s="15"/>
      <c r="AN28" s="232" t="e">
        <f t="shared" si="22"/>
        <v>#DIV/0!</v>
      </c>
      <c r="AO28" s="214">
        <f t="shared" si="12"/>
        <v>0</v>
      </c>
      <c r="AQ28" s="210"/>
      <c r="AR28" s="231"/>
      <c r="AS28" s="15"/>
      <c r="AT28" s="232">
        <f t="shared" si="23"/>
        <v>0</v>
      </c>
      <c r="AU28" s="235">
        <f t="shared" si="24"/>
        <v>0</v>
      </c>
      <c r="AY28" s="210">
        <v>1.2</v>
      </c>
      <c r="AZ28" s="231">
        <v>326.8</v>
      </c>
      <c r="BA28" s="15"/>
      <c r="BB28" s="232">
        <f t="shared" si="8"/>
        <v>1.1995438996579249</v>
      </c>
      <c r="BC28" s="235">
        <f t="shared" si="9"/>
        <v>326.8</v>
      </c>
      <c r="BG28" s="210">
        <v>1.2</v>
      </c>
      <c r="BH28" s="231">
        <v>2100</v>
      </c>
      <c r="BI28" s="15"/>
      <c r="BJ28" s="232">
        <f t="shared" si="13"/>
        <v>1.2</v>
      </c>
      <c r="BK28" s="235">
        <f t="shared" si="25"/>
        <v>2456.6501901140705</v>
      </c>
      <c r="BM28" s="109">
        <f t="shared" si="14"/>
        <v>1.169833423863843</v>
      </c>
      <c r="BN28" s="213"/>
      <c r="BR28" s="228"/>
      <c r="BS28" s="311"/>
      <c r="BT28" s="3"/>
      <c r="BU28" s="213"/>
      <c r="BV28" s="213"/>
      <c r="BW28" s="291"/>
    </row>
    <row r="29" spans="1:75" x14ac:dyDescent="0.2">
      <c r="A29" s="326">
        <v>1.25</v>
      </c>
      <c r="B29" s="211">
        <v>2550</v>
      </c>
      <c r="C29" s="848">
        <f ca="1">IF(ISERR(AVERAGE(INDIRECT("B"&amp;(ROW()-INT($B$1/2))):INDIRECT("B"&amp;(ROW()+INT($B$1/2))))),"",AVERAGE(INDIRECT("B"&amp;(ROW()-INT($B$1/2))):INDIRECT("B"&amp;(ROW()+INT($B$1/2)))))</f>
        <v>2550</v>
      </c>
      <c r="D29" s="848">
        <f t="shared" si="16"/>
        <v>5.0000000000000044E-2</v>
      </c>
      <c r="E29" s="862"/>
      <c r="F29" s="212">
        <f t="shared" si="26"/>
        <v>1.2500000000000007</v>
      </c>
      <c r="G29" s="2">
        <f t="shared" si="0"/>
        <v>26</v>
      </c>
      <c r="H29" s="213">
        <f t="shared" si="1"/>
        <v>1.25</v>
      </c>
      <c r="I29" s="213">
        <f t="shared" si="2"/>
        <v>1.3</v>
      </c>
      <c r="J29" s="51">
        <f t="shared" ca="1" si="3"/>
        <v>2550</v>
      </c>
      <c r="K29" s="51">
        <f t="shared" ca="1" si="4"/>
        <v>2550</v>
      </c>
      <c r="L29" s="553">
        <f t="shared" ca="1" si="5"/>
        <v>2550</v>
      </c>
      <c r="M29" s="542">
        <f t="shared" si="10"/>
        <v>2.011680000000001</v>
      </c>
      <c r="N29" s="544">
        <f t="shared" ca="1" si="11"/>
        <v>777.24</v>
      </c>
      <c r="O29" s="215"/>
      <c r="P29" s="216"/>
      <c r="Q29" s="217"/>
      <c r="R29" s="218"/>
      <c r="S29" s="219">
        <f t="shared" si="17"/>
        <v>0</v>
      </c>
      <c r="T29" s="220">
        <f t="shared" si="18"/>
        <v>0</v>
      </c>
      <c r="U29" s="214">
        <f t="shared" si="27"/>
        <v>0</v>
      </c>
      <c r="W29" s="221"/>
      <c r="X29" s="222"/>
      <c r="Y29" s="222"/>
      <c r="Z29" s="223"/>
      <c r="AA29" s="222"/>
      <c r="AB29" s="224"/>
      <c r="AC29" s="225"/>
      <c r="AD29" s="2">
        <f t="shared" si="6"/>
        <v>0</v>
      </c>
      <c r="AE29" s="2">
        <f t="shared" si="7"/>
        <v>0</v>
      </c>
      <c r="AF29" s="226"/>
      <c r="AG29" s="219">
        <f t="shared" si="19"/>
        <v>0</v>
      </c>
      <c r="AH29" s="234">
        <f t="shared" si="20"/>
        <v>0</v>
      </c>
      <c r="AI29" s="214">
        <f t="shared" si="28"/>
        <v>0</v>
      </c>
      <c r="AK29" s="229">
        <f t="shared" si="21"/>
        <v>0</v>
      </c>
      <c r="AL29" s="226"/>
      <c r="AM29" s="15"/>
      <c r="AN29" s="232" t="e">
        <f t="shared" si="22"/>
        <v>#DIV/0!</v>
      </c>
      <c r="AO29" s="214">
        <f t="shared" si="12"/>
        <v>0</v>
      </c>
      <c r="AQ29" s="210"/>
      <c r="AR29" s="231"/>
      <c r="AS29" s="15"/>
      <c r="AT29" s="232">
        <f t="shared" si="23"/>
        <v>0</v>
      </c>
      <c r="AU29" s="235">
        <f t="shared" si="24"/>
        <v>0</v>
      </c>
      <c r="AY29" s="210">
        <v>1.25</v>
      </c>
      <c r="AZ29" s="231">
        <v>322.5</v>
      </c>
      <c r="BA29" s="15"/>
      <c r="BB29" s="232">
        <f t="shared" si="8"/>
        <v>1.2495248954770051</v>
      </c>
      <c r="BC29" s="235">
        <f t="shared" si="9"/>
        <v>322.5</v>
      </c>
      <c r="BG29" s="210">
        <v>1.25</v>
      </c>
      <c r="BH29" s="231">
        <v>2100</v>
      </c>
      <c r="BI29" s="15"/>
      <c r="BJ29" s="232">
        <f t="shared" si="13"/>
        <v>1.25</v>
      </c>
      <c r="BK29" s="235">
        <f t="shared" si="25"/>
        <v>2452.8022813688235</v>
      </c>
      <c r="BM29" s="109">
        <f t="shared" si="14"/>
        <v>1.1680010863661063</v>
      </c>
      <c r="BN29" s="213"/>
      <c r="BR29" s="228"/>
      <c r="BS29" s="311"/>
      <c r="BT29" s="3"/>
      <c r="BU29" s="213"/>
      <c r="BV29" s="213"/>
      <c r="BW29" s="291"/>
    </row>
    <row r="30" spans="1:75" x14ac:dyDescent="0.2">
      <c r="A30" s="326">
        <v>1.3</v>
      </c>
      <c r="B30" s="211">
        <v>2550</v>
      </c>
      <c r="C30" s="848">
        <f ca="1">IF(ISERR(AVERAGE(INDIRECT("B"&amp;(ROW()-INT($B$1/2))):INDIRECT("B"&amp;(ROW()+INT($B$1/2))))),"",AVERAGE(INDIRECT("B"&amp;(ROW()-INT($B$1/2))):INDIRECT("B"&amp;(ROW()+INT($B$1/2)))))</f>
        <v>2550</v>
      </c>
      <c r="D30" s="848">
        <f t="shared" si="16"/>
        <v>5.0000000000000044E-2</v>
      </c>
      <c r="E30" s="862"/>
      <c r="F30" s="212">
        <f t="shared" si="26"/>
        <v>1.3000000000000007</v>
      </c>
      <c r="G30" s="2">
        <f t="shared" si="0"/>
        <v>27</v>
      </c>
      <c r="H30" s="213">
        <f t="shared" si="1"/>
        <v>1.3</v>
      </c>
      <c r="I30" s="213">
        <f t="shared" si="2"/>
        <v>1.35</v>
      </c>
      <c r="J30" s="51">
        <f t="shared" ca="1" si="3"/>
        <v>2550</v>
      </c>
      <c r="K30" s="51">
        <f t="shared" ca="1" si="4"/>
        <v>2550</v>
      </c>
      <c r="L30" s="553">
        <f t="shared" ca="1" si="5"/>
        <v>2550</v>
      </c>
      <c r="M30" s="542">
        <f t="shared" si="10"/>
        <v>2.0921472000000012</v>
      </c>
      <c r="N30" s="544">
        <f t="shared" ca="1" si="11"/>
        <v>777.24</v>
      </c>
      <c r="O30" s="215"/>
      <c r="P30" s="216"/>
      <c r="Q30" s="217"/>
      <c r="R30" s="218"/>
      <c r="S30" s="219">
        <f t="shared" si="17"/>
        <v>0</v>
      </c>
      <c r="T30" s="220">
        <f t="shared" si="18"/>
        <v>0</v>
      </c>
      <c r="U30" s="214">
        <f t="shared" si="27"/>
        <v>0</v>
      </c>
      <c r="W30" s="221"/>
      <c r="X30" s="222"/>
      <c r="Y30" s="222"/>
      <c r="Z30" s="223"/>
      <c r="AA30" s="222"/>
      <c r="AB30" s="224"/>
      <c r="AC30" s="225"/>
      <c r="AD30" s="2">
        <f t="shared" si="6"/>
        <v>0</v>
      </c>
      <c r="AE30" s="2">
        <f t="shared" si="7"/>
        <v>0</v>
      </c>
      <c r="AF30" s="226"/>
      <c r="AG30" s="219">
        <f t="shared" si="19"/>
        <v>0</v>
      </c>
      <c r="AH30" s="234">
        <f t="shared" si="20"/>
        <v>0</v>
      </c>
      <c r="AI30" s="214">
        <f t="shared" si="28"/>
        <v>0</v>
      </c>
      <c r="AK30" s="229">
        <f t="shared" si="21"/>
        <v>0</v>
      </c>
      <c r="AL30" s="226"/>
      <c r="AM30" s="15"/>
      <c r="AN30" s="232" t="e">
        <f t="shared" si="22"/>
        <v>#DIV/0!</v>
      </c>
      <c r="AO30" s="214">
        <f t="shared" si="12"/>
        <v>0</v>
      </c>
      <c r="AQ30" s="210"/>
      <c r="AR30" s="231"/>
      <c r="AS30" s="15"/>
      <c r="AT30" s="232">
        <f t="shared" si="23"/>
        <v>0</v>
      </c>
      <c r="AU30" s="235">
        <f t="shared" si="24"/>
        <v>0</v>
      </c>
      <c r="AY30" s="210">
        <v>1.3</v>
      </c>
      <c r="AZ30" s="231">
        <v>318.89999999999998</v>
      </c>
      <c r="BA30" s="15"/>
      <c r="BB30" s="232">
        <f t="shared" si="8"/>
        <v>1.2995058912960853</v>
      </c>
      <c r="BC30" s="235">
        <f t="shared" si="9"/>
        <v>318.89999999999998</v>
      </c>
      <c r="BG30" s="210">
        <v>1.3</v>
      </c>
      <c r="BH30" s="231">
        <v>2100</v>
      </c>
      <c r="BI30" s="15"/>
      <c r="BJ30" s="232">
        <f t="shared" si="13"/>
        <v>1.3</v>
      </c>
      <c r="BK30" s="235">
        <f t="shared" si="25"/>
        <v>2448.9543726235761</v>
      </c>
      <c r="BM30" s="109">
        <f t="shared" si="14"/>
        <v>1.1661687488683696</v>
      </c>
      <c r="BN30" s="213"/>
      <c r="BR30" s="228"/>
      <c r="BS30" s="311"/>
      <c r="BT30" s="3"/>
      <c r="BU30" s="213"/>
      <c r="BV30" s="213"/>
      <c r="BW30" s="291"/>
    </row>
    <row r="31" spans="1:75" x14ac:dyDescent="0.2">
      <c r="A31" s="326">
        <v>1.35</v>
      </c>
      <c r="B31" s="211">
        <v>2550</v>
      </c>
      <c r="C31" s="848">
        <f ca="1">IF(ISERR(AVERAGE(INDIRECT("B"&amp;(ROW()-INT($B$1/2))):INDIRECT("B"&amp;(ROW()+INT($B$1/2))))),"",AVERAGE(INDIRECT("B"&amp;(ROW()-INT($B$1/2))):INDIRECT("B"&amp;(ROW()+INT($B$1/2)))))</f>
        <v>2550</v>
      </c>
      <c r="D31" s="848">
        <f t="shared" si="16"/>
        <v>5.0000000000000044E-2</v>
      </c>
      <c r="E31" s="862"/>
      <c r="F31" s="212">
        <f t="shared" si="26"/>
        <v>1.3500000000000008</v>
      </c>
      <c r="G31" s="2">
        <f t="shared" si="0"/>
        <v>28</v>
      </c>
      <c r="H31" s="213">
        <f t="shared" si="1"/>
        <v>1.35</v>
      </c>
      <c r="I31" s="213">
        <f t="shared" si="2"/>
        <v>1.4</v>
      </c>
      <c r="J31" s="51">
        <f t="shared" ca="1" si="3"/>
        <v>2550</v>
      </c>
      <c r="K31" s="51">
        <f t="shared" ca="1" si="4"/>
        <v>2550</v>
      </c>
      <c r="L31" s="553">
        <f t="shared" ca="1" si="5"/>
        <v>2550</v>
      </c>
      <c r="M31" s="542">
        <f t="shared" si="10"/>
        <v>2.1726144000000014</v>
      </c>
      <c r="N31" s="544">
        <f t="shared" ca="1" si="11"/>
        <v>777.24</v>
      </c>
      <c r="O31" s="215"/>
      <c r="P31" s="216"/>
      <c r="Q31" s="217"/>
      <c r="R31" s="218"/>
      <c r="S31" s="219">
        <f t="shared" si="17"/>
        <v>0</v>
      </c>
      <c r="T31" s="220">
        <f t="shared" si="18"/>
        <v>0</v>
      </c>
      <c r="U31" s="214">
        <f t="shared" si="27"/>
        <v>0</v>
      </c>
      <c r="W31" s="221"/>
      <c r="X31" s="222"/>
      <c r="Y31" s="222"/>
      <c r="Z31" s="223"/>
      <c r="AA31" s="222"/>
      <c r="AB31" s="224"/>
      <c r="AC31" s="225"/>
      <c r="AD31" s="2">
        <f t="shared" si="6"/>
        <v>0</v>
      </c>
      <c r="AE31" s="2">
        <f t="shared" si="7"/>
        <v>0</v>
      </c>
      <c r="AF31" s="226"/>
      <c r="AG31" s="219">
        <f t="shared" si="19"/>
        <v>0</v>
      </c>
      <c r="AH31" s="234">
        <f t="shared" si="20"/>
        <v>0</v>
      </c>
      <c r="AI31" s="214">
        <f t="shared" si="28"/>
        <v>0</v>
      </c>
      <c r="AK31" s="229">
        <f t="shared" si="21"/>
        <v>0</v>
      </c>
      <c r="AL31" s="226"/>
      <c r="AM31" s="15"/>
      <c r="AN31" s="232" t="e">
        <f t="shared" si="22"/>
        <v>#DIV/0!</v>
      </c>
      <c r="AO31" s="214">
        <f t="shared" si="12"/>
        <v>0</v>
      </c>
      <c r="AQ31" s="210"/>
      <c r="AR31" s="231"/>
      <c r="AS31" s="15"/>
      <c r="AT31" s="232">
        <f t="shared" si="23"/>
        <v>0</v>
      </c>
      <c r="AU31" s="235">
        <f t="shared" si="24"/>
        <v>0</v>
      </c>
      <c r="AY31" s="210">
        <v>1.35</v>
      </c>
      <c r="AZ31" s="231">
        <v>319.2</v>
      </c>
      <c r="BA31" s="15"/>
      <c r="BB31" s="232">
        <f t="shared" si="8"/>
        <v>1.3494868871151655</v>
      </c>
      <c r="BC31" s="235">
        <f t="shared" si="9"/>
        <v>319.2</v>
      </c>
      <c r="BG31" s="210">
        <v>1.35</v>
      </c>
      <c r="BH31" s="231">
        <v>2100</v>
      </c>
      <c r="BI31" s="15"/>
      <c r="BJ31" s="232">
        <f t="shared" si="13"/>
        <v>1.35</v>
      </c>
      <c r="BK31" s="235">
        <f t="shared" si="25"/>
        <v>2445.1064638783291</v>
      </c>
      <c r="BM31" s="109">
        <f t="shared" si="14"/>
        <v>1.1643364113706329</v>
      </c>
      <c r="BN31" s="213"/>
      <c r="BR31" s="228"/>
      <c r="BS31" s="311"/>
      <c r="BT31" s="3"/>
      <c r="BU31" s="213"/>
      <c r="BV31" s="213"/>
      <c r="BW31" s="291"/>
    </row>
    <row r="32" spans="1:75" x14ac:dyDescent="0.2">
      <c r="A32" s="326">
        <v>1.4</v>
      </c>
      <c r="B32" s="211">
        <v>2550</v>
      </c>
      <c r="C32" s="848">
        <f ca="1">IF(ISERR(AVERAGE(INDIRECT("B"&amp;(ROW()-INT($B$1/2))):INDIRECT("B"&amp;(ROW()+INT($B$1/2))))),"",AVERAGE(INDIRECT("B"&amp;(ROW()-INT($B$1/2))):INDIRECT("B"&amp;(ROW()+INT($B$1/2)))))</f>
        <v>2550</v>
      </c>
      <c r="D32" s="848">
        <f t="shared" si="16"/>
        <v>4.9999999999999822E-2</v>
      </c>
      <c r="E32" s="862"/>
      <c r="F32" s="212">
        <f t="shared" si="26"/>
        <v>1.4000000000000008</v>
      </c>
      <c r="G32" s="2">
        <f t="shared" si="0"/>
        <v>29</v>
      </c>
      <c r="H32" s="213">
        <f t="shared" si="1"/>
        <v>1.4</v>
      </c>
      <c r="I32" s="213">
        <f t="shared" si="2"/>
        <v>1.45</v>
      </c>
      <c r="J32" s="51">
        <f t="shared" ca="1" si="3"/>
        <v>2550</v>
      </c>
      <c r="K32" s="51">
        <f t="shared" ca="1" si="4"/>
        <v>2550</v>
      </c>
      <c r="L32" s="553">
        <f t="shared" ca="1" si="5"/>
        <v>2550</v>
      </c>
      <c r="M32" s="542">
        <f t="shared" si="10"/>
        <v>2.2530816000000016</v>
      </c>
      <c r="N32" s="544">
        <f t="shared" ca="1" si="11"/>
        <v>777.24</v>
      </c>
      <c r="O32" s="215"/>
      <c r="P32" s="216"/>
      <c r="Q32" s="217"/>
      <c r="R32" s="218"/>
      <c r="S32" s="219">
        <f t="shared" si="17"/>
        <v>0</v>
      </c>
      <c r="T32" s="220">
        <f t="shared" si="18"/>
        <v>0</v>
      </c>
      <c r="U32" s="214">
        <f t="shared" si="27"/>
        <v>0</v>
      </c>
      <c r="W32" s="221"/>
      <c r="X32" s="222"/>
      <c r="Y32" s="222"/>
      <c r="Z32" s="223"/>
      <c r="AA32" s="222"/>
      <c r="AB32" s="224"/>
      <c r="AC32" s="225"/>
      <c r="AD32" s="2">
        <f t="shared" si="6"/>
        <v>0</v>
      </c>
      <c r="AE32" s="2">
        <f t="shared" si="7"/>
        <v>0</v>
      </c>
      <c r="AF32" s="226"/>
      <c r="AG32" s="219">
        <f t="shared" si="19"/>
        <v>0</v>
      </c>
      <c r="AH32" s="234">
        <f t="shared" si="20"/>
        <v>0</v>
      </c>
      <c r="AI32" s="214">
        <f t="shared" si="28"/>
        <v>0</v>
      </c>
      <c r="AK32" s="229">
        <f t="shared" si="21"/>
        <v>0</v>
      </c>
      <c r="AL32" s="226"/>
      <c r="AM32" s="15"/>
      <c r="AN32" s="232" t="e">
        <f t="shared" si="22"/>
        <v>#DIV/0!</v>
      </c>
      <c r="AO32" s="214">
        <f t="shared" si="12"/>
        <v>0</v>
      </c>
      <c r="AQ32" s="210"/>
      <c r="AR32" s="231"/>
      <c r="AS32" s="15"/>
      <c r="AT32" s="232">
        <f t="shared" si="23"/>
        <v>0</v>
      </c>
      <c r="AU32" s="235">
        <f t="shared" si="24"/>
        <v>0</v>
      </c>
      <c r="AY32" s="210">
        <v>1.4</v>
      </c>
      <c r="AZ32" s="231">
        <v>319.89999999999998</v>
      </c>
      <c r="BA32" s="15"/>
      <c r="BB32" s="232">
        <f t="shared" si="8"/>
        <v>1.3994678829342457</v>
      </c>
      <c r="BC32" s="235">
        <f t="shared" si="9"/>
        <v>319.89999999999998</v>
      </c>
      <c r="BG32" s="210">
        <v>1.4</v>
      </c>
      <c r="BH32" s="231">
        <v>2100</v>
      </c>
      <c r="BI32" s="15"/>
      <c r="BJ32" s="232">
        <f t="shared" si="13"/>
        <v>1.4</v>
      </c>
      <c r="BK32" s="235">
        <f t="shared" si="25"/>
        <v>2441.2585551330822</v>
      </c>
      <c r="BM32" s="109">
        <f t="shared" si="14"/>
        <v>1.1625040738728962</v>
      </c>
      <c r="BN32" s="213"/>
      <c r="BR32" s="228"/>
      <c r="BS32" s="311"/>
      <c r="BT32" s="3"/>
      <c r="BU32" s="213"/>
      <c r="BV32" s="213"/>
      <c r="BW32" s="291"/>
    </row>
    <row r="33" spans="1:75" x14ac:dyDescent="0.2">
      <c r="A33" s="326">
        <v>1.45</v>
      </c>
      <c r="B33" s="211">
        <v>2550</v>
      </c>
      <c r="C33" s="848">
        <f ca="1">IF(ISERR(AVERAGE(INDIRECT("B"&amp;(ROW()-INT($B$1/2))):INDIRECT("B"&amp;(ROW()+INT($B$1/2))))),"",AVERAGE(INDIRECT("B"&amp;(ROW()-INT($B$1/2))):INDIRECT("B"&amp;(ROW()+INT($B$1/2)))))</f>
        <v>2550</v>
      </c>
      <c r="D33" s="848">
        <f t="shared" si="16"/>
        <v>5.0000000000000044E-2</v>
      </c>
      <c r="E33" s="862"/>
      <c r="F33" s="212">
        <f t="shared" si="26"/>
        <v>1.4500000000000008</v>
      </c>
      <c r="G33" s="2">
        <f t="shared" si="0"/>
        <v>30</v>
      </c>
      <c r="H33" s="213">
        <f t="shared" si="1"/>
        <v>1.45</v>
      </c>
      <c r="I33" s="213">
        <f t="shared" si="2"/>
        <v>1.5</v>
      </c>
      <c r="J33" s="51">
        <f t="shared" ca="1" si="3"/>
        <v>2550</v>
      </c>
      <c r="K33" s="51">
        <f t="shared" ca="1" si="4"/>
        <v>2550</v>
      </c>
      <c r="L33" s="553">
        <f t="shared" ca="1" si="5"/>
        <v>2550</v>
      </c>
      <c r="M33" s="542">
        <f t="shared" si="10"/>
        <v>2.3335488000000013</v>
      </c>
      <c r="N33" s="544">
        <f t="shared" ca="1" si="11"/>
        <v>777.24</v>
      </c>
      <c r="O33" s="215"/>
      <c r="P33" s="216"/>
      <c r="Q33" s="217"/>
      <c r="R33" s="218"/>
      <c r="S33" s="219">
        <f t="shared" si="17"/>
        <v>0</v>
      </c>
      <c r="T33" s="220">
        <f t="shared" si="18"/>
        <v>0</v>
      </c>
      <c r="U33" s="214">
        <f t="shared" si="27"/>
        <v>0</v>
      </c>
      <c r="W33" s="221"/>
      <c r="X33" s="222"/>
      <c r="Y33" s="222"/>
      <c r="Z33" s="223"/>
      <c r="AA33" s="222"/>
      <c r="AB33" s="224"/>
      <c r="AC33" s="225"/>
      <c r="AD33" s="2">
        <f t="shared" si="6"/>
        <v>0</v>
      </c>
      <c r="AE33" s="2">
        <f t="shared" si="7"/>
        <v>0</v>
      </c>
      <c r="AF33" s="226"/>
      <c r="AG33" s="219">
        <f t="shared" si="19"/>
        <v>0</v>
      </c>
      <c r="AH33" s="234">
        <f t="shared" si="20"/>
        <v>0</v>
      </c>
      <c r="AI33" s="214">
        <f t="shared" si="28"/>
        <v>0</v>
      </c>
      <c r="AK33" s="229">
        <f t="shared" si="21"/>
        <v>0</v>
      </c>
      <c r="AL33" s="226"/>
      <c r="AM33" s="15"/>
      <c r="AN33" s="232" t="e">
        <f t="shared" si="22"/>
        <v>#DIV/0!</v>
      </c>
      <c r="AO33" s="214">
        <f t="shared" si="12"/>
        <v>0</v>
      </c>
      <c r="AQ33" s="210"/>
      <c r="AR33" s="231"/>
      <c r="AS33" s="15"/>
      <c r="AT33" s="232">
        <f t="shared" si="23"/>
        <v>0</v>
      </c>
      <c r="AU33" s="235">
        <f t="shared" si="24"/>
        <v>0</v>
      </c>
      <c r="AY33" s="210">
        <v>1.45</v>
      </c>
      <c r="AZ33" s="231">
        <v>315.60000000000002</v>
      </c>
      <c r="BA33" s="15"/>
      <c r="BB33" s="232">
        <f t="shared" si="8"/>
        <v>1.449448878753326</v>
      </c>
      <c r="BC33" s="235">
        <f t="shared" si="9"/>
        <v>315.60000000000002</v>
      </c>
      <c r="BG33" s="210">
        <v>1.45</v>
      </c>
      <c r="BH33" s="231">
        <v>2100</v>
      </c>
      <c r="BI33" s="15"/>
      <c r="BJ33" s="232">
        <f t="shared" si="13"/>
        <v>1.45</v>
      </c>
      <c r="BK33" s="235">
        <f t="shared" si="25"/>
        <v>2437.4106463878352</v>
      </c>
      <c r="BM33" s="109">
        <f t="shared" si="14"/>
        <v>1.1606717363751595</v>
      </c>
      <c r="BN33" s="213"/>
      <c r="BR33" s="228"/>
      <c r="BS33" s="311"/>
      <c r="BT33" s="3"/>
      <c r="BU33" s="213"/>
      <c r="BV33" s="213"/>
      <c r="BW33" s="291"/>
    </row>
    <row r="34" spans="1:75" x14ac:dyDescent="0.2">
      <c r="A34" s="326">
        <v>1.5</v>
      </c>
      <c r="B34" s="211">
        <v>2550</v>
      </c>
      <c r="C34" s="848">
        <f ca="1">IF(ISERR(AVERAGE(INDIRECT("B"&amp;(ROW()-INT($B$1/2))):INDIRECT("B"&amp;(ROW()+INT($B$1/2))))),"",AVERAGE(INDIRECT("B"&amp;(ROW()-INT($B$1/2))):INDIRECT("B"&amp;(ROW()+INT($B$1/2)))))</f>
        <v>2550</v>
      </c>
      <c r="D34" s="848">
        <f t="shared" si="16"/>
        <v>5.0000000000000044E-2</v>
      </c>
      <c r="E34" s="862"/>
      <c r="F34" s="212">
        <f t="shared" si="26"/>
        <v>1.5000000000000009</v>
      </c>
      <c r="G34" s="2">
        <f t="shared" si="0"/>
        <v>31</v>
      </c>
      <c r="H34" s="213">
        <f t="shared" si="1"/>
        <v>1.5</v>
      </c>
      <c r="I34" s="213">
        <f t="shared" si="2"/>
        <v>1.55</v>
      </c>
      <c r="J34" s="51">
        <f t="shared" ca="1" si="3"/>
        <v>2550</v>
      </c>
      <c r="K34" s="51">
        <f t="shared" ca="1" si="4"/>
        <v>2550</v>
      </c>
      <c r="L34" s="553">
        <f t="shared" ca="1" si="5"/>
        <v>2550</v>
      </c>
      <c r="M34" s="542">
        <f t="shared" si="10"/>
        <v>2.4140160000000015</v>
      </c>
      <c r="N34" s="544">
        <f t="shared" ca="1" si="11"/>
        <v>777.24</v>
      </c>
      <c r="O34" s="215"/>
      <c r="P34" s="216"/>
      <c r="Q34" s="217"/>
      <c r="R34" s="218"/>
      <c r="S34" s="219">
        <f t="shared" si="17"/>
        <v>0</v>
      </c>
      <c r="T34" s="220">
        <f t="shared" si="18"/>
        <v>0</v>
      </c>
      <c r="U34" s="214">
        <f t="shared" si="27"/>
        <v>0</v>
      </c>
      <c r="W34" s="221"/>
      <c r="X34" s="222"/>
      <c r="Y34" s="222"/>
      <c r="Z34" s="223"/>
      <c r="AA34" s="222"/>
      <c r="AB34" s="224"/>
      <c r="AC34" s="225"/>
      <c r="AD34" s="2">
        <f t="shared" si="6"/>
        <v>0</v>
      </c>
      <c r="AE34" s="2">
        <f t="shared" si="7"/>
        <v>0</v>
      </c>
      <c r="AF34" s="226"/>
      <c r="AG34" s="219">
        <f t="shared" si="19"/>
        <v>0</v>
      </c>
      <c r="AH34" s="234">
        <f t="shared" si="20"/>
        <v>0</v>
      </c>
      <c r="AI34" s="214">
        <f t="shared" si="28"/>
        <v>0</v>
      </c>
      <c r="AK34" s="229">
        <f t="shared" si="21"/>
        <v>0</v>
      </c>
      <c r="AL34" s="226"/>
      <c r="AM34" s="15"/>
      <c r="AN34" s="232" t="e">
        <f t="shared" si="22"/>
        <v>#DIV/0!</v>
      </c>
      <c r="AO34" s="214">
        <f t="shared" si="12"/>
        <v>0</v>
      </c>
      <c r="AQ34" s="210"/>
      <c r="AR34" s="231"/>
      <c r="AS34" s="15"/>
      <c r="AT34" s="232">
        <f t="shared" si="23"/>
        <v>0</v>
      </c>
      <c r="AU34" s="235">
        <f t="shared" si="24"/>
        <v>0</v>
      </c>
      <c r="AY34" s="210">
        <v>1.5</v>
      </c>
      <c r="AZ34" s="231">
        <v>318.89999999999998</v>
      </c>
      <c r="BA34" s="15"/>
      <c r="BB34" s="232">
        <f t="shared" si="8"/>
        <v>1.4994298745724062</v>
      </c>
      <c r="BC34" s="235">
        <f t="shared" si="9"/>
        <v>318.89999999999998</v>
      </c>
      <c r="BG34" s="210">
        <v>1.5</v>
      </c>
      <c r="BH34" s="231">
        <v>2100</v>
      </c>
      <c r="BI34" s="15"/>
      <c r="BJ34" s="232">
        <f t="shared" si="13"/>
        <v>1.5</v>
      </c>
      <c r="BK34" s="235">
        <f t="shared" si="25"/>
        <v>2433.5627376425878</v>
      </c>
      <c r="BM34" s="109">
        <f t="shared" si="14"/>
        <v>1.1588393988774228</v>
      </c>
      <c r="BN34" s="213"/>
      <c r="BR34" s="228"/>
      <c r="BS34" s="311"/>
      <c r="BT34" s="3"/>
      <c r="BU34" s="213"/>
      <c r="BV34" s="213"/>
      <c r="BW34" s="291"/>
    </row>
    <row r="35" spans="1:75" x14ac:dyDescent="0.2">
      <c r="A35" s="326">
        <v>1.55</v>
      </c>
      <c r="B35" s="211">
        <v>2550</v>
      </c>
      <c r="C35" s="848">
        <f ca="1">IF(ISERR(AVERAGE(INDIRECT("B"&amp;(ROW()-INT($B$1/2))):INDIRECT("B"&amp;(ROW()+INT($B$1/2))))),"",AVERAGE(INDIRECT("B"&amp;(ROW()-INT($B$1/2))):INDIRECT("B"&amp;(ROW()+INT($B$1/2)))))</f>
        <v>2550</v>
      </c>
      <c r="D35" s="848">
        <f t="shared" si="16"/>
        <v>5.0000000000000044E-2</v>
      </c>
      <c r="E35" s="862"/>
      <c r="F35" s="212">
        <f t="shared" si="26"/>
        <v>1.5500000000000009</v>
      </c>
      <c r="G35" s="2">
        <f t="shared" si="0"/>
        <v>32</v>
      </c>
      <c r="H35" s="213">
        <f t="shared" si="1"/>
        <v>1.55</v>
      </c>
      <c r="I35" s="213">
        <f t="shared" si="2"/>
        <v>1.6</v>
      </c>
      <c r="J35" s="51">
        <f t="shared" ca="1" si="3"/>
        <v>2550</v>
      </c>
      <c r="K35" s="51">
        <f t="shared" ca="1" si="4"/>
        <v>2550</v>
      </c>
      <c r="L35" s="553">
        <f t="shared" ca="1" si="5"/>
        <v>2550</v>
      </c>
      <c r="M35" s="542">
        <f t="shared" si="10"/>
        <v>2.4944832000000017</v>
      </c>
      <c r="N35" s="544">
        <f t="shared" ca="1" si="11"/>
        <v>777.24</v>
      </c>
      <c r="O35" s="215"/>
      <c r="P35" s="216"/>
      <c r="Q35" s="217"/>
      <c r="R35" s="218"/>
      <c r="S35" s="219">
        <f t="shared" si="17"/>
        <v>0</v>
      </c>
      <c r="T35" s="220">
        <f t="shared" si="18"/>
        <v>0</v>
      </c>
      <c r="U35" s="214">
        <f t="shared" si="27"/>
        <v>0</v>
      </c>
      <c r="W35" s="221"/>
      <c r="X35" s="222"/>
      <c r="Y35" s="222"/>
      <c r="Z35" s="223"/>
      <c r="AA35" s="222"/>
      <c r="AB35" s="224"/>
      <c r="AC35" s="225"/>
      <c r="AD35" s="2">
        <f t="shared" si="6"/>
        <v>0</v>
      </c>
      <c r="AE35" s="2">
        <f t="shared" si="7"/>
        <v>0</v>
      </c>
      <c r="AF35" s="226"/>
      <c r="AG35" s="219">
        <f t="shared" si="19"/>
        <v>0</v>
      </c>
      <c r="AH35" s="234">
        <f t="shared" si="20"/>
        <v>0</v>
      </c>
      <c r="AI35" s="214">
        <f t="shared" si="28"/>
        <v>0</v>
      </c>
      <c r="AK35" s="229">
        <f t="shared" si="21"/>
        <v>0</v>
      </c>
      <c r="AL35" s="226"/>
      <c r="AM35" s="15"/>
      <c r="AN35" s="232" t="e">
        <f t="shared" si="22"/>
        <v>#DIV/0!</v>
      </c>
      <c r="AO35" s="214">
        <f t="shared" si="12"/>
        <v>0</v>
      </c>
      <c r="AQ35" s="210"/>
      <c r="AR35" s="231"/>
      <c r="AS35" s="15"/>
      <c r="AT35" s="232">
        <f t="shared" si="23"/>
        <v>0</v>
      </c>
      <c r="AU35" s="235">
        <f t="shared" si="24"/>
        <v>0</v>
      </c>
      <c r="AY35" s="210">
        <v>1.55</v>
      </c>
      <c r="AZ35" s="231">
        <v>328.1</v>
      </c>
      <c r="BA35" s="15"/>
      <c r="BB35" s="232">
        <f t="shared" si="8"/>
        <v>1.5494108703914864</v>
      </c>
      <c r="BC35" s="235">
        <f t="shared" si="9"/>
        <v>328.1</v>
      </c>
      <c r="BG35" s="210">
        <v>1.55</v>
      </c>
      <c r="BH35" s="231">
        <v>2100</v>
      </c>
      <c r="BI35" s="15"/>
      <c r="BJ35" s="232">
        <f t="shared" si="13"/>
        <v>1.55</v>
      </c>
      <c r="BK35" s="235">
        <f t="shared" si="25"/>
        <v>2429.7148288973408</v>
      </c>
      <c r="BM35" s="109">
        <f t="shared" si="14"/>
        <v>1.1570070613796861</v>
      </c>
      <c r="BN35" s="213"/>
      <c r="BR35" s="228"/>
      <c r="BS35" s="311"/>
      <c r="BT35" s="3"/>
      <c r="BU35" s="213"/>
      <c r="BV35" s="213"/>
      <c r="BW35" s="291"/>
    </row>
    <row r="36" spans="1:75" x14ac:dyDescent="0.2">
      <c r="A36" s="326">
        <v>1.6</v>
      </c>
      <c r="B36" s="211">
        <v>2550</v>
      </c>
      <c r="C36" s="848">
        <f ca="1">IF(ISERR(AVERAGE(INDIRECT("B"&amp;(ROW()-INT($B$1/2))):INDIRECT("B"&amp;(ROW()+INT($B$1/2))))),"",AVERAGE(INDIRECT("B"&amp;(ROW()-INT($B$1/2))):INDIRECT("B"&amp;(ROW()+INT($B$1/2)))))</f>
        <v>2550</v>
      </c>
      <c r="D36" s="848">
        <f t="shared" si="16"/>
        <v>5.0000000000000044E-2</v>
      </c>
      <c r="E36" s="862"/>
      <c r="F36" s="212">
        <f t="shared" si="26"/>
        <v>1.600000000000001</v>
      </c>
      <c r="G36" s="2">
        <f t="shared" si="0"/>
        <v>33</v>
      </c>
      <c r="H36" s="213">
        <f t="shared" si="1"/>
        <v>1.6</v>
      </c>
      <c r="I36" s="213">
        <f t="shared" si="2"/>
        <v>1.65</v>
      </c>
      <c r="J36" s="51">
        <f t="shared" ca="1" si="3"/>
        <v>2550</v>
      </c>
      <c r="K36" s="51">
        <f t="shared" ca="1" si="4"/>
        <v>2550</v>
      </c>
      <c r="L36" s="553">
        <f t="shared" ca="1" si="5"/>
        <v>2550</v>
      </c>
      <c r="M36" s="542">
        <f t="shared" si="10"/>
        <v>2.5749504000000019</v>
      </c>
      <c r="N36" s="544">
        <f t="shared" ca="1" si="11"/>
        <v>777.24</v>
      </c>
      <c r="O36" s="215"/>
      <c r="P36" s="216"/>
      <c r="Q36" s="217"/>
      <c r="R36" s="218"/>
      <c r="S36" s="219">
        <f t="shared" si="17"/>
        <v>0</v>
      </c>
      <c r="T36" s="220">
        <f t="shared" si="18"/>
        <v>0</v>
      </c>
      <c r="U36" s="214">
        <f t="shared" si="27"/>
        <v>0</v>
      </c>
      <c r="W36" s="221"/>
      <c r="X36" s="222"/>
      <c r="Y36" s="222"/>
      <c r="Z36" s="223"/>
      <c r="AA36" s="222"/>
      <c r="AB36" s="224"/>
      <c r="AC36" s="225"/>
      <c r="AD36" s="2">
        <f t="shared" si="6"/>
        <v>0</v>
      </c>
      <c r="AE36" s="2">
        <f t="shared" si="7"/>
        <v>0</v>
      </c>
      <c r="AF36" s="226"/>
      <c r="AG36" s="219">
        <f t="shared" si="19"/>
        <v>0</v>
      </c>
      <c r="AH36" s="234">
        <f t="shared" si="20"/>
        <v>0</v>
      </c>
      <c r="AI36" s="214">
        <f t="shared" si="28"/>
        <v>0</v>
      </c>
      <c r="AK36" s="229">
        <f t="shared" si="21"/>
        <v>0</v>
      </c>
      <c r="AL36" s="226"/>
      <c r="AM36" s="15"/>
      <c r="AN36" s="232" t="e">
        <f t="shared" si="22"/>
        <v>#DIV/0!</v>
      </c>
      <c r="AO36" s="214">
        <f t="shared" si="12"/>
        <v>0</v>
      </c>
      <c r="AQ36" s="210"/>
      <c r="AR36" s="231"/>
      <c r="AS36" s="15"/>
      <c r="AT36" s="232">
        <f t="shared" si="23"/>
        <v>0</v>
      </c>
      <c r="AU36" s="235">
        <f t="shared" si="24"/>
        <v>0</v>
      </c>
      <c r="AY36" s="210">
        <v>1.6</v>
      </c>
      <c r="AZ36" s="231">
        <v>333.3</v>
      </c>
      <c r="BA36" s="15"/>
      <c r="BB36" s="232">
        <f t="shared" si="8"/>
        <v>1.5993918662105666</v>
      </c>
      <c r="BC36" s="235">
        <f t="shared" si="9"/>
        <v>333.3</v>
      </c>
      <c r="BG36" s="210">
        <v>1.6</v>
      </c>
      <c r="BH36" s="231">
        <v>2100</v>
      </c>
      <c r="BI36" s="15"/>
      <c r="BJ36" s="232">
        <f t="shared" si="13"/>
        <v>1.6</v>
      </c>
      <c r="BK36" s="235">
        <f t="shared" si="25"/>
        <v>2425.8669201520938</v>
      </c>
      <c r="BM36" s="109">
        <f t="shared" si="14"/>
        <v>1.1551747238819494</v>
      </c>
      <c r="BN36" s="213"/>
      <c r="BR36" s="228"/>
      <c r="BS36" s="311"/>
      <c r="BT36" s="3"/>
      <c r="BU36" s="213"/>
      <c r="BV36" s="213"/>
      <c r="BW36" s="291"/>
    </row>
    <row r="37" spans="1:75" x14ac:dyDescent="0.2">
      <c r="A37" s="326">
        <v>1.65</v>
      </c>
      <c r="B37" s="211">
        <v>2550</v>
      </c>
      <c r="C37" s="848">
        <f ca="1">IF(ISERR(AVERAGE(INDIRECT("B"&amp;(ROW()-INT($B$1/2))):INDIRECT("B"&amp;(ROW()+INT($B$1/2))))),"",AVERAGE(INDIRECT("B"&amp;(ROW()-INT($B$1/2))):INDIRECT("B"&amp;(ROW()+INT($B$1/2)))))</f>
        <v>2550</v>
      </c>
      <c r="D37" s="848">
        <f t="shared" si="16"/>
        <v>4.9999999999999822E-2</v>
      </c>
      <c r="E37" s="862"/>
      <c r="F37" s="212">
        <f t="shared" si="26"/>
        <v>1.650000000000001</v>
      </c>
      <c r="G37" s="2">
        <f t="shared" si="0"/>
        <v>34</v>
      </c>
      <c r="H37" s="213">
        <f t="shared" si="1"/>
        <v>1.65</v>
      </c>
      <c r="I37" s="213">
        <f t="shared" si="2"/>
        <v>1.7</v>
      </c>
      <c r="J37" s="51">
        <f t="shared" ca="1" si="3"/>
        <v>2550</v>
      </c>
      <c r="K37" s="51">
        <f t="shared" ca="1" si="4"/>
        <v>2550</v>
      </c>
      <c r="L37" s="553">
        <f t="shared" ca="1" si="5"/>
        <v>2550</v>
      </c>
      <c r="M37" s="542">
        <f t="shared" si="10"/>
        <v>2.655417600000002</v>
      </c>
      <c r="N37" s="544">
        <f t="shared" ca="1" si="11"/>
        <v>777.24</v>
      </c>
      <c r="O37" s="215"/>
      <c r="P37" s="216"/>
      <c r="Q37" s="217"/>
      <c r="R37" s="218"/>
      <c r="S37" s="219">
        <f t="shared" si="17"/>
        <v>0</v>
      </c>
      <c r="T37" s="220">
        <f t="shared" si="18"/>
        <v>0</v>
      </c>
      <c r="U37" s="214">
        <f t="shared" si="27"/>
        <v>0</v>
      </c>
      <c r="W37" s="221"/>
      <c r="X37" s="222"/>
      <c r="Y37" s="222"/>
      <c r="Z37" s="223"/>
      <c r="AA37" s="222"/>
      <c r="AB37" s="224"/>
      <c r="AC37" s="225"/>
      <c r="AD37" s="2">
        <f t="shared" si="6"/>
        <v>0</v>
      </c>
      <c r="AE37" s="2">
        <f t="shared" si="7"/>
        <v>0</v>
      </c>
      <c r="AF37" s="226"/>
      <c r="AG37" s="219">
        <f t="shared" si="19"/>
        <v>0</v>
      </c>
      <c r="AH37" s="234">
        <f t="shared" si="20"/>
        <v>0</v>
      </c>
      <c r="AI37" s="214">
        <f t="shared" si="28"/>
        <v>0</v>
      </c>
      <c r="AK37" s="229">
        <f t="shared" si="21"/>
        <v>0</v>
      </c>
      <c r="AL37" s="226"/>
      <c r="AM37" s="15"/>
      <c r="AN37" s="232" t="e">
        <f t="shared" si="22"/>
        <v>#DIV/0!</v>
      </c>
      <c r="AO37" s="214">
        <f t="shared" si="12"/>
        <v>0</v>
      </c>
      <c r="AQ37" s="210"/>
      <c r="AR37" s="231"/>
      <c r="AS37" s="15"/>
      <c r="AT37" s="232">
        <f t="shared" si="23"/>
        <v>0</v>
      </c>
      <c r="AU37" s="235">
        <f t="shared" si="24"/>
        <v>0</v>
      </c>
      <c r="AY37" s="210">
        <v>1.65</v>
      </c>
      <c r="AZ37" s="231">
        <v>332.3</v>
      </c>
      <c r="BA37" s="15"/>
      <c r="BB37" s="232">
        <f t="shared" si="8"/>
        <v>1.6493728620296466</v>
      </c>
      <c r="BC37" s="235">
        <f t="shared" si="9"/>
        <v>332.3</v>
      </c>
      <c r="BG37" s="210">
        <v>1.65</v>
      </c>
      <c r="BH37" s="231">
        <v>2100</v>
      </c>
      <c r="BI37" s="15"/>
      <c r="BJ37" s="232">
        <f t="shared" si="13"/>
        <v>1.65</v>
      </c>
      <c r="BK37" s="235">
        <f t="shared" si="25"/>
        <v>2422.0190114068469</v>
      </c>
      <c r="BM37" s="109">
        <f t="shared" si="14"/>
        <v>1.1533423863842127</v>
      </c>
      <c r="BN37" s="213"/>
      <c r="BR37" s="228"/>
      <c r="BS37" s="311"/>
      <c r="BT37" s="3"/>
      <c r="BU37" s="213"/>
      <c r="BV37" s="213"/>
      <c r="BW37" s="291"/>
    </row>
    <row r="38" spans="1:75" x14ac:dyDescent="0.2">
      <c r="A38" s="326">
        <v>1.7</v>
      </c>
      <c r="B38" s="211">
        <v>2550</v>
      </c>
      <c r="C38" s="848">
        <f ca="1">IF(ISERR(AVERAGE(INDIRECT("B"&amp;(ROW()-INT($B$1/2))):INDIRECT("B"&amp;(ROW()+INT($B$1/2))))),"",AVERAGE(INDIRECT("B"&amp;(ROW()-INT($B$1/2))):INDIRECT("B"&amp;(ROW()+INT($B$1/2)))))</f>
        <v>2550</v>
      </c>
      <c r="D38" s="848">
        <f t="shared" si="16"/>
        <v>5.0000000000000044E-2</v>
      </c>
      <c r="E38" s="862"/>
      <c r="F38" s="212">
        <f t="shared" si="26"/>
        <v>1.7000000000000011</v>
      </c>
      <c r="G38" s="2">
        <f t="shared" si="0"/>
        <v>35</v>
      </c>
      <c r="H38" s="213">
        <f t="shared" si="1"/>
        <v>1.7</v>
      </c>
      <c r="I38" s="213">
        <f t="shared" si="2"/>
        <v>1.75</v>
      </c>
      <c r="J38" s="51">
        <f t="shared" ca="1" si="3"/>
        <v>2550</v>
      </c>
      <c r="K38" s="51">
        <f t="shared" ca="1" si="4"/>
        <v>2550</v>
      </c>
      <c r="L38" s="553">
        <f t="shared" ca="1" si="5"/>
        <v>2550</v>
      </c>
      <c r="M38" s="542">
        <f t="shared" si="10"/>
        <v>2.7358848000000018</v>
      </c>
      <c r="N38" s="544">
        <f t="shared" ca="1" si="11"/>
        <v>777.24</v>
      </c>
      <c r="O38" s="215"/>
      <c r="P38" s="216"/>
      <c r="Q38" s="217"/>
      <c r="R38" s="218"/>
      <c r="S38" s="219">
        <f t="shared" si="17"/>
        <v>0</v>
      </c>
      <c r="T38" s="220">
        <f t="shared" si="18"/>
        <v>0</v>
      </c>
      <c r="U38" s="214">
        <f t="shared" si="27"/>
        <v>0</v>
      </c>
      <c r="W38" s="221"/>
      <c r="X38" s="222"/>
      <c r="Y38" s="222"/>
      <c r="Z38" s="223"/>
      <c r="AA38" s="222"/>
      <c r="AB38" s="224"/>
      <c r="AC38" s="225"/>
      <c r="AD38" s="2">
        <f t="shared" si="6"/>
        <v>0</v>
      </c>
      <c r="AE38" s="2">
        <f t="shared" si="7"/>
        <v>0</v>
      </c>
      <c r="AF38" s="226"/>
      <c r="AG38" s="219">
        <f t="shared" si="19"/>
        <v>0</v>
      </c>
      <c r="AH38" s="234">
        <f t="shared" si="20"/>
        <v>0</v>
      </c>
      <c r="AI38" s="214">
        <f t="shared" si="28"/>
        <v>0</v>
      </c>
      <c r="AK38" s="229">
        <f t="shared" si="21"/>
        <v>0</v>
      </c>
      <c r="AL38" s="226"/>
      <c r="AM38" s="15"/>
      <c r="AN38" s="232" t="e">
        <f t="shared" si="22"/>
        <v>#DIV/0!</v>
      </c>
      <c r="AO38" s="214">
        <f t="shared" si="12"/>
        <v>0</v>
      </c>
      <c r="AQ38" s="210"/>
      <c r="AR38" s="231"/>
      <c r="AS38" s="15"/>
      <c r="AT38" s="232">
        <f t="shared" si="23"/>
        <v>0</v>
      </c>
      <c r="AU38" s="235">
        <f t="shared" si="24"/>
        <v>0</v>
      </c>
      <c r="AY38" s="210">
        <v>1.7</v>
      </c>
      <c r="AZ38" s="231">
        <v>324.8</v>
      </c>
      <c r="BA38" s="15"/>
      <c r="BB38" s="232">
        <f t="shared" si="8"/>
        <v>1.6993538578487268</v>
      </c>
      <c r="BC38" s="235">
        <f t="shared" si="9"/>
        <v>324.8</v>
      </c>
      <c r="BG38" s="210">
        <v>1.7</v>
      </c>
      <c r="BH38" s="231">
        <v>2100</v>
      </c>
      <c r="BI38" s="15"/>
      <c r="BJ38" s="232">
        <f t="shared" si="13"/>
        <v>1.7</v>
      </c>
      <c r="BK38" s="235">
        <f t="shared" si="25"/>
        <v>2418.1711026615994</v>
      </c>
      <c r="BM38" s="109">
        <f t="shared" si="14"/>
        <v>1.151510048886476</v>
      </c>
      <c r="BN38" s="213"/>
      <c r="BR38" s="228"/>
      <c r="BS38" s="311"/>
      <c r="BT38" s="3"/>
      <c r="BU38" s="213"/>
      <c r="BV38" s="213"/>
      <c r="BW38" s="291"/>
    </row>
    <row r="39" spans="1:75" x14ac:dyDescent="0.2">
      <c r="A39" s="326">
        <v>1.75</v>
      </c>
      <c r="B39" s="211">
        <v>2550</v>
      </c>
      <c r="C39" s="848">
        <f ca="1">IF(ISERR(AVERAGE(INDIRECT("B"&amp;(ROW()-INT($B$1/2))):INDIRECT("B"&amp;(ROW()+INT($B$1/2))))),"",AVERAGE(INDIRECT("B"&amp;(ROW()-INT($B$1/2))):INDIRECT("B"&amp;(ROW()+INT($B$1/2)))))</f>
        <v>2550</v>
      </c>
      <c r="D39" s="848">
        <f t="shared" si="16"/>
        <v>5.0000000000000044E-2</v>
      </c>
      <c r="E39" s="862"/>
      <c r="F39" s="212">
        <f t="shared" si="26"/>
        <v>1.7500000000000011</v>
      </c>
      <c r="G39" s="2">
        <f t="shared" si="0"/>
        <v>36</v>
      </c>
      <c r="H39" s="213">
        <f t="shared" si="1"/>
        <v>1.75</v>
      </c>
      <c r="I39" s="213">
        <f t="shared" si="2"/>
        <v>1.8</v>
      </c>
      <c r="J39" s="51">
        <f t="shared" ca="1" si="3"/>
        <v>2550</v>
      </c>
      <c r="K39" s="51">
        <f t="shared" ca="1" si="4"/>
        <v>2550</v>
      </c>
      <c r="L39" s="553">
        <f t="shared" ca="1" si="5"/>
        <v>2550</v>
      </c>
      <c r="M39" s="542">
        <f t="shared" si="10"/>
        <v>2.816352000000002</v>
      </c>
      <c r="N39" s="544">
        <f t="shared" ca="1" si="11"/>
        <v>777.24</v>
      </c>
      <c r="O39" s="215"/>
      <c r="P39" s="216"/>
      <c r="Q39" s="217"/>
      <c r="R39" s="218"/>
      <c r="S39" s="219">
        <f t="shared" si="17"/>
        <v>0</v>
      </c>
      <c r="T39" s="220">
        <f t="shared" si="18"/>
        <v>0</v>
      </c>
      <c r="U39" s="214">
        <f t="shared" si="27"/>
        <v>0</v>
      </c>
      <c r="W39" s="221"/>
      <c r="X39" s="222"/>
      <c r="Y39" s="222"/>
      <c r="Z39" s="223"/>
      <c r="AA39" s="222"/>
      <c r="AB39" s="224"/>
      <c r="AC39" s="225"/>
      <c r="AD39" s="2">
        <f t="shared" si="6"/>
        <v>0</v>
      </c>
      <c r="AE39" s="2">
        <f t="shared" si="7"/>
        <v>0</v>
      </c>
      <c r="AF39" s="226"/>
      <c r="AG39" s="219">
        <f t="shared" si="19"/>
        <v>0</v>
      </c>
      <c r="AH39" s="234">
        <f t="shared" si="20"/>
        <v>0</v>
      </c>
      <c r="AI39" s="214">
        <f t="shared" si="28"/>
        <v>0</v>
      </c>
      <c r="AK39" s="229">
        <f t="shared" si="21"/>
        <v>0</v>
      </c>
      <c r="AL39" s="226"/>
      <c r="AM39" s="15"/>
      <c r="AN39" s="232" t="e">
        <f t="shared" si="22"/>
        <v>#DIV/0!</v>
      </c>
      <c r="AO39" s="214">
        <f t="shared" si="12"/>
        <v>0</v>
      </c>
      <c r="AQ39" s="210"/>
      <c r="AR39" s="231"/>
      <c r="AS39" s="15"/>
      <c r="AT39" s="232">
        <f t="shared" si="23"/>
        <v>0</v>
      </c>
      <c r="AU39" s="235">
        <f t="shared" si="24"/>
        <v>0</v>
      </c>
      <c r="AY39" s="210">
        <v>1.75</v>
      </c>
      <c r="AZ39" s="231">
        <v>317.60000000000002</v>
      </c>
      <c r="BA39" s="15"/>
      <c r="BB39" s="232">
        <f t="shared" si="8"/>
        <v>1.7493348536678071</v>
      </c>
      <c r="BC39" s="235">
        <f t="shared" si="9"/>
        <v>317.60000000000002</v>
      </c>
      <c r="BG39" s="210">
        <v>1.75</v>
      </c>
      <c r="BH39" s="231">
        <v>2100</v>
      </c>
      <c r="BI39" s="15"/>
      <c r="BJ39" s="232">
        <f t="shared" si="13"/>
        <v>1.75</v>
      </c>
      <c r="BK39" s="235">
        <f t="shared" si="25"/>
        <v>2414.3231939163525</v>
      </c>
      <c r="BM39" s="109">
        <f t="shared" si="14"/>
        <v>1.1496777113887393</v>
      </c>
      <c r="BN39" s="213"/>
      <c r="BR39" s="228"/>
      <c r="BS39" s="311"/>
      <c r="BT39" s="3"/>
      <c r="BU39" s="213"/>
      <c r="BV39" s="213"/>
      <c r="BW39" s="291"/>
    </row>
    <row r="40" spans="1:75" x14ac:dyDescent="0.2">
      <c r="A40" s="326">
        <v>1.8</v>
      </c>
      <c r="B40" s="211">
        <v>2550</v>
      </c>
      <c r="C40" s="848">
        <f ca="1">IF(ISERR(AVERAGE(INDIRECT("B"&amp;(ROW()-INT($B$1/2))):INDIRECT("B"&amp;(ROW()+INT($B$1/2))))),"",AVERAGE(INDIRECT("B"&amp;(ROW()-INT($B$1/2))):INDIRECT("B"&amp;(ROW()+INT($B$1/2)))))</f>
        <v>2550</v>
      </c>
      <c r="D40" s="848">
        <f t="shared" si="16"/>
        <v>5.0000000000000044E-2</v>
      </c>
      <c r="E40" s="862"/>
      <c r="F40" s="212">
        <f t="shared" si="26"/>
        <v>1.8000000000000012</v>
      </c>
      <c r="G40" s="2">
        <f t="shared" si="0"/>
        <v>37</v>
      </c>
      <c r="H40" s="213">
        <f t="shared" si="1"/>
        <v>1.8</v>
      </c>
      <c r="I40" s="213">
        <f t="shared" si="2"/>
        <v>1.85</v>
      </c>
      <c r="J40" s="51">
        <f t="shared" ca="1" si="3"/>
        <v>2550</v>
      </c>
      <c r="K40" s="51">
        <f t="shared" ca="1" si="4"/>
        <v>2550</v>
      </c>
      <c r="L40" s="553">
        <f t="shared" ca="1" si="5"/>
        <v>2550</v>
      </c>
      <c r="M40" s="542">
        <f t="shared" si="10"/>
        <v>2.8968192000000021</v>
      </c>
      <c r="N40" s="544">
        <f t="shared" ca="1" si="11"/>
        <v>777.24</v>
      </c>
      <c r="O40" s="215"/>
      <c r="P40" s="216"/>
      <c r="Q40" s="217"/>
      <c r="R40" s="218"/>
      <c r="S40" s="219">
        <f t="shared" si="17"/>
        <v>0</v>
      </c>
      <c r="T40" s="220">
        <f t="shared" si="18"/>
        <v>0</v>
      </c>
      <c r="U40" s="214">
        <f t="shared" si="27"/>
        <v>0</v>
      </c>
      <c r="W40" s="221"/>
      <c r="X40" s="222"/>
      <c r="Y40" s="222"/>
      <c r="Z40" s="223"/>
      <c r="AA40" s="222"/>
      <c r="AB40" s="224"/>
      <c r="AC40" s="225"/>
      <c r="AD40" s="2">
        <f t="shared" si="6"/>
        <v>0</v>
      </c>
      <c r="AE40" s="2">
        <f t="shared" si="7"/>
        <v>0</v>
      </c>
      <c r="AF40" s="226"/>
      <c r="AG40" s="219">
        <f t="shared" si="19"/>
        <v>0</v>
      </c>
      <c r="AH40" s="234">
        <f t="shared" si="20"/>
        <v>0</v>
      </c>
      <c r="AI40" s="214">
        <f t="shared" si="28"/>
        <v>0</v>
      </c>
      <c r="AK40" s="229">
        <f t="shared" si="21"/>
        <v>0</v>
      </c>
      <c r="AL40" s="226"/>
      <c r="AM40" s="15"/>
      <c r="AN40" s="232" t="e">
        <f t="shared" si="22"/>
        <v>#DIV/0!</v>
      </c>
      <c r="AO40" s="214">
        <f t="shared" si="12"/>
        <v>0</v>
      </c>
      <c r="AQ40" s="210"/>
      <c r="AR40" s="231"/>
      <c r="AS40" s="15"/>
      <c r="AT40" s="232">
        <f t="shared" si="23"/>
        <v>0</v>
      </c>
      <c r="AU40" s="235">
        <f t="shared" si="24"/>
        <v>0</v>
      </c>
      <c r="AY40" s="210">
        <v>1.8</v>
      </c>
      <c r="AZ40" s="231">
        <v>315.89999999999998</v>
      </c>
      <c r="BA40" s="15"/>
      <c r="BB40" s="232">
        <f t="shared" si="8"/>
        <v>1.7993158494868875</v>
      </c>
      <c r="BC40" s="235">
        <f t="shared" si="9"/>
        <v>315.89999999999998</v>
      </c>
      <c r="BG40" s="210">
        <v>1.8</v>
      </c>
      <c r="BH40" s="231">
        <v>2100</v>
      </c>
      <c r="BI40" s="15"/>
      <c r="BJ40" s="232">
        <f t="shared" si="13"/>
        <v>1.8</v>
      </c>
      <c r="BK40" s="235">
        <f t="shared" si="25"/>
        <v>2410.4752851711055</v>
      </c>
      <c r="BM40" s="109">
        <f t="shared" si="14"/>
        <v>1.1478453738910026</v>
      </c>
      <c r="BN40" s="213"/>
      <c r="BR40" s="228"/>
      <c r="BS40" s="311"/>
      <c r="BT40" s="3"/>
      <c r="BU40" s="213"/>
      <c r="BV40" s="213"/>
      <c r="BW40" s="291"/>
    </row>
    <row r="41" spans="1:75" x14ac:dyDescent="0.2">
      <c r="A41" s="326">
        <v>1.85</v>
      </c>
      <c r="B41" s="211">
        <v>2550</v>
      </c>
      <c r="C41" s="848">
        <f ca="1">IF(ISERR(AVERAGE(INDIRECT("B"&amp;(ROW()-INT($B$1/2))):INDIRECT("B"&amp;(ROW()+INT($B$1/2))))),"",AVERAGE(INDIRECT("B"&amp;(ROW()-INT($B$1/2))):INDIRECT("B"&amp;(ROW()+INT($B$1/2)))))</f>
        <v>2550</v>
      </c>
      <c r="D41" s="848">
        <f t="shared" si="16"/>
        <v>5.0000000000000044E-2</v>
      </c>
      <c r="E41" s="862"/>
      <c r="F41" s="212">
        <f t="shared" si="26"/>
        <v>1.8500000000000012</v>
      </c>
      <c r="G41" s="2">
        <f t="shared" si="0"/>
        <v>38</v>
      </c>
      <c r="H41" s="213">
        <f t="shared" si="1"/>
        <v>1.85</v>
      </c>
      <c r="I41" s="213">
        <f t="shared" si="2"/>
        <v>1.9</v>
      </c>
      <c r="J41" s="51">
        <f t="shared" ca="1" si="3"/>
        <v>2550</v>
      </c>
      <c r="K41" s="51">
        <f t="shared" ca="1" si="4"/>
        <v>2550</v>
      </c>
      <c r="L41" s="553">
        <f t="shared" ca="1" si="5"/>
        <v>2550</v>
      </c>
      <c r="M41" s="542">
        <f t="shared" si="10"/>
        <v>2.9772864000000023</v>
      </c>
      <c r="N41" s="544">
        <f t="shared" ca="1" si="11"/>
        <v>777.24</v>
      </c>
      <c r="O41" s="215"/>
      <c r="P41" s="216"/>
      <c r="Q41" s="217"/>
      <c r="R41" s="218"/>
      <c r="S41" s="219">
        <f t="shared" si="17"/>
        <v>0</v>
      </c>
      <c r="T41" s="220">
        <f t="shared" si="18"/>
        <v>0</v>
      </c>
      <c r="U41" s="214">
        <f t="shared" si="27"/>
        <v>0</v>
      </c>
      <c r="W41" s="221"/>
      <c r="X41" s="222"/>
      <c r="Y41" s="222"/>
      <c r="Z41" s="223"/>
      <c r="AA41" s="222"/>
      <c r="AB41" s="224"/>
      <c r="AC41" s="225"/>
      <c r="AD41" s="2">
        <f t="shared" si="6"/>
        <v>0</v>
      </c>
      <c r="AE41" s="2">
        <f t="shared" si="7"/>
        <v>0</v>
      </c>
      <c r="AF41" s="226"/>
      <c r="AG41" s="219">
        <f t="shared" si="19"/>
        <v>0</v>
      </c>
      <c r="AH41" s="234">
        <f t="shared" si="20"/>
        <v>0</v>
      </c>
      <c r="AI41" s="214">
        <f t="shared" si="28"/>
        <v>0</v>
      </c>
      <c r="AK41" s="229">
        <f t="shared" si="21"/>
        <v>0</v>
      </c>
      <c r="AL41" s="226"/>
      <c r="AM41" s="15"/>
      <c r="AN41" s="232" t="e">
        <f t="shared" si="22"/>
        <v>#DIV/0!</v>
      </c>
      <c r="AO41" s="214">
        <f t="shared" si="12"/>
        <v>0</v>
      </c>
      <c r="AQ41" s="210"/>
      <c r="AR41" s="231"/>
      <c r="AS41" s="15"/>
      <c r="AT41" s="232">
        <f t="shared" si="23"/>
        <v>0</v>
      </c>
      <c r="AU41" s="235">
        <f t="shared" si="24"/>
        <v>0</v>
      </c>
      <c r="AY41" s="210">
        <v>1.85</v>
      </c>
      <c r="AZ41" s="231">
        <v>316.89999999999998</v>
      </c>
      <c r="BA41" s="15"/>
      <c r="BB41" s="232">
        <f t="shared" si="8"/>
        <v>1.8492968453059677</v>
      </c>
      <c r="BC41" s="235">
        <f t="shared" si="9"/>
        <v>316.89999999999998</v>
      </c>
      <c r="BG41" s="210">
        <v>1.85</v>
      </c>
      <c r="BH41" s="231">
        <v>2100</v>
      </c>
      <c r="BI41" s="15"/>
      <c r="BJ41" s="232">
        <f t="shared" si="13"/>
        <v>1.85</v>
      </c>
      <c r="BK41" s="235">
        <f t="shared" si="25"/>
        <v>2406.6273764258585</v>
      </c>
      <c r="BM41" s="109">
        <f t="shared" si="14"/>
        <v>1.1460130363932659</v>
      </c>
      <c r="BN41" s="213"/>
      <c r="BR41" s="228"/>
      <c r="BS41" s="311"/>
      <c r="BT41" s="3"/>
      <c r="BU41" s="213"/>
      <c r="BV41" s="213"/>
      <c r="BW41" s="291"/>
    </row>
    <row r="42" spans="1:75" x14ac:dyDescent="0.2">
      <c r="A42" s="326">
        <v>1.9</v>
      </c>
      <c r="B42" s="211">
        <v>2550</v>
      </c>
      <c r="C42" s="848">
        <f ca="1">IF(ISERR(AVERAGE(INDIRECT("B"&amp;(ROW()-INT($B$1/2))):INDIRECT("B"&amp;(ROW()+INT($B$1/2))))),"",AVERAGE(INDIRECT("B"&amp;(ROW()-INT($B$1/2))):INDIRECT("B"&amp;(ROW()+INT($B$1/2)))))</f>
        <v>2550</v>
      </c>
      <c r="D42" s="848">
        <f t="shared" si="16"/>
        <v>4.9999999999999822E-2</v>
      </c>
      <c r="E42" s="862"/>
      <c r="F42" s="212">
        <f t="shared" si="26"/>
        <v>1.9000000000000012</v>
      </c>
      <c r="G42" s="2">
        <f t="shared" si="0"/>
        <v>39</v>
      </c>
      <c r="H42" s="213">
        <f t="shared" si="1"/>
        <v>1.9</v>
      </c>
      <c r="I42" s="213">
        <f t="shared" si="2"/>
        <v>1.95</v>
      </c>
      <c r="J42" s="51">
        <f t="shared" ca="1" si="3"/>
        <v>2550</v>
      </c>
      <c r="K42" s="51">
        <f t="shared" ca="1" si="4"/>
        <v>2550</v>
      </c>
      <c r="L42" s="553">
        <f t="shared" ca="1" si="5"/>
        <v>2550</v>
      </c>
      <c r="M42" s="542">
        <f t="shared" si="10"/>
        <v>3.0577536000000021</v>
      </c>
      <c r="N42" s="544">
        <f t="shared" ca="1" si="11"/>
        <v>777.24</v>
      </c>
      <c r="O42" s="215"/>
      <c r="P42" s="216"/>
      <c r="Q42" s="217"/>
      <c r="R42" s="218"/>
      <c r="S42" s="219">
        <f t="shared" si="17"/>
        <v>0</v>
      </c>
      <c r="T42" s="220">
        <f t="shared" si="18"/>
        <v>0</v>
      </c>
      <c r="U42" s="214">
        <f t="shared" si="27"/>
        <v>0</v>
      </c>
      <c r="W42" s="221"/>
      <c r="X42" s="222"/>
      <c r="Y42" s="222"/>
      <c r="Z42" s="223"/>
      <c r="AA42" s="222"/>
      <c r="AB42" s="224"/>
      <c r="AC42" s="225"/>
      <c r="AD42" s="2">
        <f t="shared" si="6"/>
        <v>0</v>
      </c>
      <c r="AE42" s="2">
        <f t="shared" si="7"/>
        <v>0</v>
      </c>
      <c r="AF42" s="226"/>
      <c r="AG42" s="219">
        <f t="shared" si="19"/>
        <v>0</v>
      </c>
      <c r="AH42" s="234">
        <f t="shared" si="20"/>
        <v>0</v>
      </c>
      <c r="AI42" s="214">
        <f t="shared" si="28"/>
        <v>0</v>
      </c>
      <c r="AK42" s="229">
        <f t="shared" si="21"/>
        <v>0</v>
      </c>
      <c r="AL42" s="226"/>
      <c r="AM42" s="15"/>
      <c r="AN42" s="232" t="e">
        <f t="shared" si="22"/>
        <v>#DIV/0!</v>
      </c>
      <c r="AO42" s="214">
        <f t="shared" si="12"/>
        <v>0</v>
      </c>
      <c r="AQ42" s="210"/>
      <c r="AR42" s="231"/>
      <c r="AS42" s="15"/>
      <c r="AT42" s="232">
        <f t="shared" si="23"/>
        <v>0</v>
      </c>
      <c r="AU42" s="235">
        <f t="shared" si="24"/>
        <v>0</v>
      </c>
      <c r="AY42" s="210">
        <v>1.9</v>
      </c>
      <c r="AZ42" s="231">
        <v>314.3</v>
      </c>
      <c r="BA42" s="15"/>
      <c r="BB42" s="232">
        <f t="shared" si="8"/>
        <v>1.8992778411250477</v>
      </c>
      <c r="BC42" s="235">
        <f t="shared" si="9"/>
        <v>314.3</v>
      </c>
      <c r="BG42" s="210">
        <v>1.9</v>
      </c>
      <c r="BH42" s="231">
        <v>2100</v>
      </c>
      <c r="BI42" s="15"/>
      <c r="BJ42" s="232">
        <f t="shared" si="13"/>
        <v>1.9</v>
      </c>
      <c r="BK42" s="235">
        <f t="shared" si="25"/>
        <v>2402.7794676806111</v>
      </c>
      <c r="BM42" s="109">
        <f t="shared" si="14"/>
        <v>1.1441806988955292</v>
      </c>
      <c r="BN42" s="213"/>
      <c r="BR42" s="228"/>
      <c r="BS42" s="311"/>
      <c r="BT42" s="3"/>
      <c r="BU42" s="213"/>
      <c r="BV42" s="213"/>
      <c r="BW42" s="291"/>
    </row>
    <row r="43" spans="1:75" x14ac:dyDescent="0.2">
      <c r="A43" s="326">
        <v>1.95</v>
      </c>
      <c r="B43" s="211">
        <v>2550</v>
      </c>
      <c r="C43" s="848">
        <f ca="1">IF(ISERR(AVERAGE(INDIRECT("B"&amp;(ROW()-INT($B$1/2))):INDIRECT("B"&amp;(ROW()+INT($B$1/2))))),"",AVERAGE(INDIRECT("B"&amp;(ROW()-INT($B$1/2))):INDIRECT("B"&amp;(ROW()+INT($B$1/2)))))</f>
        <v>2550</v>
      </c>
      <c r="D43" s="848">
        <f t="shared" si="16"/>
        <v>5.0000000000000044E-2</v>
      </c>
      <c r="E43" s="862"/>
      <c r="F43" s="212">
        <f t="shared" si="26"/>
        <v>1.9500000000000013</v>
      </c>
      <c r="G43" s="2">
        <f t="shared" si="0"/>
        <v>40</v>
      </c>
      <c r="H43" s="213">
        <f t="shared" si="1"/>
        <v>1.95</v>
      </c>
      <c r="I43" s="213">
        <f t="shared" si="2"/>
        <v>2</v>
      </c>
      <c r="J43" s="51">
        <f t="shared" ca="1" si="3"/>
        <v>2550</v>
      </c>
      <c r="K43" s="51">
        <f t="shared" ca="1" si="4"/>
        <v>2548.614</v>
      </c>
      <c r="L43" s="553">
        <f t="shared" ca="1" si="5"/>
        <v>2550</v>
      </c>
      <c r="M43" s="542">
        <f t="shared" si="10"/>
        <v>3.1382208000000023</v>
      </c>
      <c r="N43" s="544">
        <f t="shared" ca="1" si="11"/>
        <v>777.24</v>
      </c>
      <c r="O43" s="215"/>
      <c r="P43" s="216"/>
      <c r="Q43" s="217"/>
      <c r="R43" s="218"/>
      <c r="S43" s="219">
        <f t="shared" si="17"/>
        <v>0</v>
      </c>
      <c r="T43" s="220">
        <f t="shared" si="18"/>
        <v>0</v>
      </c>
      <c r="U43" s="214">
        <f t="shared" si="27"/>
        <v>0</v>
      </c>
      <c r="W43" s="221"/>
      <c r="X43" s="222"/>
      <c r="Y43" s="222"/>
      <c r="Z43" s="223"/>
      <c r="AA43" s="222"/>
      <c r="AB43" s="224"/>
      <c r="AC43" s="225"/>
      <c r="AD43" s="2">
        <f t="shared" si="6"/>
        <v>0</v>
      </c>
      <c r="AE43" s="2">
        <f t="shared" si="7"/>
        <v>0</v>
      </c>
      <c r="AF43" s="226"/>
      <c r="AG43" s="219">
        <f t="shared" si="19"/>
        <v>0</v>
      </c>
      <c r="AH43" s="234">
        <f t="shared" si="20"/>
        <v>0</v>
      </c>
      <c r="AI43" s="214">
        <f t="shared" si="28"/>
        <v>0</v>
      </c>
      <c r="AK43" s="229">
        <f t="shared" si="21"/>
        <v>0</v>
      </c>
      <c r="AL43" s="226"/>
      <c r="AM43" s="15"/>
      <c r="AN43" s="232" t="e">
        <f t="shared" si="22"/>
        <v>#DIV/0!</v>
      </c>
      <c r="AO43" s="214">
        <f t="shared" si="12"/>
        <v>0</v>
      </c>
      <c r="AQ43" s="210"/>
      <c r="AR43" s="231"/>
      <c r="AS43" s="15"/>
      <c r="AT43" s="232">
        <f t="shared" si="23"/>
        <v>0</v>
      </c>
      <c r="AU43" s="235">
        <f t="shared" si="24"/>
        <v>0</v>
      </c>
      <c r="AY43" s="210">
        <v>1.95</v>
      </c>
      <c r="AZ43" s="231">
        <v>307.10000000000002</v>
      </c>
      <c r="BA43" s="15"/>
      <c r="BB43" s="232">
        <f t="shared" si="8"/>
        <v>1.9492588369441279</v>
      </c>
      <c r="BC43" s="235">
        <f t="shared" si="9"/>
        <v>307.10000000000002</v>
      </c>
      <c r="BG43" s="210">
        <v>1.95</v>
      </c>
      <c r="BH43" s="231">
        <v>2100</v>
      </c>
      <c r="BI43" s="15"/>
      <c r="BJ43" s="232">
        <f t="shared" si="13"/>
        <v>1.95</v>
      </c>
      <c r="BK43" s="235">
        <f t="shared" si="25"/>
        <v>2398.9315589353641</v>
      </c>
      <c r="BM43" s="109">
        <f t="shared" si="14"/>
        <v>1.1423483613977925</v>
      </c>
      <c r="BN43" s="213"/>
      <c r="BR43" s="228"/>
      <c r="BS43" s="311"/>
      <c r="BT43" s="3"/>
      <c r="BU43" s="213"/>
      <c r="BV43" s="213"/>
      <c r="BW43" s="291"/>
    </row>
    <row r="44" spans="1:75" x14ac:dyDescent="0.2">
      <c r="A44" s="326">
        <v>2</v>
      </c>
      <c r="B44" s="211">
        <v>2550</v>
      </c>
      <c r="C44" s="848">
        <f ca="1">IF(ISERR(AVERAGE(INDIRECT("B"&amp;(ROW()-INT($B$1/2))):INDIRECT("B"&amp;(ROW()+INT($B$1/2))))),"",AVERAGE(INDIRECT("B"&amp;(ROW()-INT($B$1/2))):INDIRECT("B"&amp;(ROW()+INT($B$1/2)))))</f>
        <v>2548.614</v>
      </c>
      <c r="D44" s="848">
        <f t="shared" si="16"/>
        <v>5.0000000000000044E-2</v>
      </c>
      <c r="E44" s="862"/>
      <c r="F44" s="212">
        <f t="shared" si="26"/>
        <v>2.0000000000000013</v>
      </c>
      <c r="G44" s="2">
        <f t="shared" si="0"/>
        <v>41</v>
      </c>
      <c r="H44" s="213">
        <f t="shared" si="1"/>
        <v>2</v>
      </c>
      <c r="I44" s="213">
        <f t="shared" si="2"/>
        <v>2.0499999999999998</v>
      </c>
      <c r="J44" s="51">
        <f t="shared" ca="1" si="3"/>
        <v>2548.614</v>
      </c>
      <c r="K44" s="51">
        <f t="shared" ca="1" si="4"/>
        <v>2545.8420000000001</v>
      </c>
      <c r="L44" s="553">
        <f t="shared" ca="1" si="5"/>
        <v>2548.614</v>
      </c>
      <c r="M44" s="542">
        <f t="shared" si="10"/>
        <v>3.2186880000000024</v>
      </c>
      <c r="N44" s="544">
        <f t="shared" ca="1" si="11"/>
        <v>776.81754720000004</v>
      </c>
      <c r="O44" s="215"/>
      <c r="P44" s="216"/>
      <c r="Q44" s="217"/>
      <c r="R44" s="218"/>
      <c r="S44" s="219">
        <f t="shared" si="17"/>
        <v>0</v>
      </c>
      <c r="T44" s="220">
        <f t="shared" si="18"/>
        <v>0</v>
      </c>
      <c r="U44" s="214">
        <f t="shared" si="27"/>
        <v>0</v>
      </c>
      <c r="W44" s="221"/>
      <c r="X44" s="222"/>
      <c r="Y44" s="222"/>
      <c r="Z44" s="223"/>
      <c r="AA44" s="222"/>
      <c r="AB44" s="224"/>
      <c r="AC44" s="225"/>
      <c r="AD44" s="2">
        <f t="shared" si="6"/>
        <v>0</v>
      </c>
      <c r="AE44" s="2">
        <f t="shared" si="7"/>
        <v>0</v>
      </c>
      <c r="AF44" s="226"/>
      <c r="AG44" s="219">
        <f t="shared" si="19"/>
        <v>0</v>
      </c>
      <c r="AH44" s="234">
        <f t="shared" si="20"/>
        <v>0</v>
      </c>
      <c r="AI44" s="214">
        <f t="shared" si="28"/>
        <v>0</v>
      </c>
      <c r="AK44" s="229">
        <f t="shared" si="21"/>
        <v>0</v>
      </c>
      <c r="AL44" s="226"/>
      <c r="AM44" s="15"/>
      <c r="AN44" s="232" t="e">
        <f t="shared" si="22"/>
        <v>#DIV/0!</v>
      </c>
      <c r="AO44" s="214">
        <f t="shared" si="12"/>
        <v>0</v>
      </c>
      <c r="AQ44" s="210"/>
      <c r="AR44" s="231"/>
      <c r="AS44" s="15"/>
      <c r="AT44" s="232">
        <f t="shared" si="23"/>
        <v>0</v>
      </c>
      <c r="AU44" s="235">
        <f t="shared" si="24"/>
        <v>0</v>
      </c>
      <c r="AY44" s="210">
        <v>2</v>
      </c>
      <c r="AZ44" s="231">
        <v>299.89999999999998</v>
      </c>
      <c r="BA44" s="15"/>
      <c r="BB44" s="232">
        <f t="shared" si="8"/>
        <v>1.9992398327632082</v>
      </c>
      <c r="BC44" s="235">
        <f t="shared" si="9"/>
        <v>299.89999999999998</v>
      </c>
      <c r="BG44" s="210">
        <v>2</v>
      </c>
      <c r="BH44" s="231">
        <v>2100</v>
      </c>
      <c r="BI44" s="15"/>
      <c r="BJ44" s="232">
        <f t="shared" si="13"/>
        <v>2</v>
      </c>
      <c r="BK44" s="235">
        <f t="shared" si="25"/>
        <v>2395.0836501901172</v>
      </c>
      <c r="BM44" s="109">
        <f t="shared" si="14"/>
        <v>1.1405160239000558</v>
      </c>
      <c r="BN44" s="213"/>
      <c r="BR44" s="228"/>
      <c r="BS44" s="311"/>
      <c r="BT44" s="3"/>
      <c r="BU44" s="213"/>
      <c r="BV44" s="213"/>
      <c r="BW44" s="291"/>
    </row>
    <row r="45" spans="1:75" x14ac:dyDescent="0.2">
      <c r="A45" s="326">
        <v>2.0499999999999998</v>
      </c>
      <c r="B45" s="211">
        <f>B44-4.158</f>
        <v>2545.8420000000001</v>
      </c>
      <c r="C45" s="848">
        <f ca="1">IF(ISERR(AVERAGE(INDIRECT("B"&amp;(ROW()-INT($B$1/2))):INDIRECT("B"&amp;(ROW()+INT($B$1/2))))),"",AVERAGE(INDIRECT("B"&amp;(ROW()-INT($B$1/2))):INDIRECT("B"&amp;(ROW()+INT($B$1/2)))))</f>
        <v>2545.8420000000001</v>
      </c>
      <c r="D45" s="848">
        <f t="shared" si="16"/>
        <v>4.9999999999999822E-2</v>
      </c>
      <c r="E45" s="862"/>
      <c r="F45" s="212">
        <f t="shared" si="26"/>
        <v>2.0500000000000016</v>
      </c>
      <c r="G45" s="2">
        <f t="shared" si="0"/>
        <v>42</v>
      </c>
      <c r="H45" s="213">
        <f t="shared" si="1"/>
        <v>2.0499999999999998</v>
      </c>
      <c r="I45" s="213">
        <f t="shared" si="2"/>
        <v>2.1</v>
      </c>
      <c r="J45" s="51">
        <f t="shared" ca="1" si="3"/>
        <v>2545.8420000000001</v>
      </c>
      <c r="K45" s="51">
        <f t="shared" ca="1" si="4"/>
        <v>2541.6839999999997</v>
      </c>
      <c r="L45" s="553">
        <f t="shared" ca="1" si="5"/>
        <v>2545.8420000000001</v>
      </c>
      <c r="M45" s="542">
        <f t="shared" si="10"/>
        <v>3.2991552000000026</v>
      </c>
      <c r="N45" s="544">
        <f t="shared" ca="1" si="11"/>
        <v>775.97264160000009</v>
      </c>
      <c r="O45" s="215"/>
      <c r="P45" s="216"/>
      <c r="Q45" s="217"/>
      <c r="R45" s="218"/>
      <c r="S45" s="219">
        <f t="shared" si="17"/>
        <v>0</v>
      </c>
      <c r="T45" s="220">
        <f t="shared" si="18"/>
        <v>0</v>
      </c>
      <c r="U45" s="214">
        <f t="shared" si="27"/>
        <v>0</v>
      </c>
      <c r="W45" s="221"/>
      <c r="X45" s="222"/>
      <c r="Y45" s="222"/>
      <c r="Z45" s="223"/>
      <c r="AA45" s="222"/>
      <c r="AB45" s="224"/>
      <c r="AC45" s="225"/>
      <c r="AD45" s="2">
        <f t="shared" si="6"/>
        <v>0</v>
      </c>
      <c r="AE45" s="2">
        <f t="shared" si="7"/>
        <v>0</v>
      </c>
      <c r="AF45" s="226"/>
      <c r="AG45" s="219">
        <f t="shared" si="19"/>
        <v>0</v>
      </c>
      <c r="AH45" s="234">
        <f t="shared" si="20"/>
        <v>0</v>
      </c>
      <c r="AI45" s="214">
        <f t="shared" si="28"/>
        <v>0</v>
      </c>
      <c r="AK45" s="229">
        <f t="shared" si="21"/>
        <v>0</v>
      </c>
      <c r="AL45" s="226"/>
      <c r="AM45" s="15"/>
      <c r="AN45" s="232" t="e">
        <f t="shared" si="22"/>
        <v>#DIV/0!</v>
      </c>
      <c r="AO45" s="214">
        <f t="shared" si="12"/>
        <v>0</v>
      </c>
      <c r="AQ45" s="210"/>
      <c r="AR45" s="231"/>
      <c r="AS45" s="15"/>
      <c r="AT45" s="232">
        <f t="shared" si="23"/>
        <v>0</v>
      </c>
      <c r="AU45" s="235">
        <f t="shared" si="24"/>
        <v>0</v>
      </c>
      <c r="AY45" s="210">
        <v>2.0499999999999998</v>
      </c>
      <c r="AZ45" s="231">
        <v>293</v>
      </c>
      <c r="BA45" s="15"/>
      <c r="BB45" s="232">
        <f t="shared" si="8"/>
        <v>2.0492208285822882</v>
      </c>
      <c r="BC45" s="235">
        <f t="shared" si="9"/>
        <v>293</v>
      </c>
      <c r="BG45" s="210">
        <v>2.0499999999999998</v>
      </c>
      <c r="BH45" s="231">
        <v>2100</v>
      </c>
      <c r="BI45" s="15"/>
      <c r="BJ45" s="232">
        <f t="shared" si="13"/>
        <v>2.0499999999999998</v>
      </c>
      <c r="BK45" s="235">
        <f t="shared" si="25"/>
        <v>2391.2357414448702</v>
      </c>
      <c r="BM45" s="109">
        <f t="shared" si="14"/>
        <v>1.1386836864023191</v>
      </c>
      <c r="BN45" s="213"/>
      <c r="BR45" s="228"/>
      <c r="BS45" s="311"/>
      <c r="BT45" s="3"/>
      <c r="BU45" s="213"/>
      <c r="BV45" s="213"/>
      <c r="BW45" s="291"/>
    </row>
    <row r="46" spans="1:75" x14ac:dyDescent="0.2">
      <c r="A46" s="326">
        <v>2.1</v>
      </c>
      <c r="B46" s="211">
        <f t="shared" ref="B46:B109" si="29">B45-4.158</f>
        <v>2541.6840000000002</v>
      </c>
      <c r="C46" s="848">
        <f ca="1">IF(ISERR(AVERAGE(INDIRECT("B"&amp;(ROW()-INT($B$1/2))):INDIRECT("B"&amp;(ROW()+INT($B$1/2))))),"",AVERAGE(INDIRECT("B"&amp;(ROW()-INT($B$1/2))):INDIRECT("B"&amp;(ROW()+INT($B$1/2)))))</f>
        <v>2541.6839999999997</v>
      </c>
      <c r="D46" s="848">
        <f t="shared" si="16"/>
        <v>5.0000000000000266E-2</v>
      </c>
      <c r="E46" s="862"/>
      <c r="F46" s="212">
        <f t="shared" si="26"/>
        <v>2.1000000000000019</v>
      </c>
      <c r="G46" s="2">
        <f t="shared" si="0"/>
        <v>43</v>
      </c>
      <c r="H46" s="213">
        <f t="shared" si="1"/>
        <v>2.1</v>
      </c>
      <c r="I46" s="213">
        <f t="shared" si="2"/>
        <v>2.15</v>
      </c>
      <c r="J46" s="51">
        <f t="shared" ca="1" si="3"/>
        <v>2541.6839999999997</v>
      </c>
      <c r="K46" s="51">
        <f t="shared" ca="1" si="4"/>
        <v>2537.5260000000003</v>
      </c>
      <c r="L46" s="553">
        <f t="shared" ca="1" si="5"/>
        <v>2541.6839999999997</v>
      </c>
      <c r="M46" s="542">
        <f t="shared" si="10"/>
        <v>3.3796224000000032</v>
      </c>
      <c r="N46" s="544">
        <f t="shared" ca="1" si="11"/>
        <v>774.70528319999994</v>
      </c>
      <c r="O46" s="215"/>
      <c r="P46" s="216"/>
      <c r="Q46" s="217"/>
      <c r="R46" s="218"/>
      <c r="S46" s="219">
        <f t="shared" si="17"/>
        <v>0</v>
      </c>
      <c r="T46" s="220">
        <f t="shared" si="18"/>
        <v>0</v>
      </c>
      <c r="U46" s="214">
        <f t="shared" si="27"/>
        <v>0</v>
      </c>
      <c r="W46" s="221"/>
      <c r="X46" s="222"/>
      <c r="Y46" s="222"/>
      <c r="Z46" s="223"/>
      <c r="AA46" s="222"/>
      <c r="AB46" s="224"/>
      <c r="AC46" s="225"/>
      <c r="AD46" s="2">
        <f t="shared" si="6"/>
        <v>0</v>
      </c>
      <c r="AE46" s="2">
        <f t="shared" si="7"/>
        <v>0</v>
      </c>
      <c r="AF46" s="226"/>
      <c r="AG46" s="219">
        <f t="shared" si="19"/>
        <v>0</v>
      </c>
      <c r="AH46" s="234">
        <f t="shared" si="20"/>
        <v>0</v>
      </c>
      <c r="AI46" s="214">
        <f t="shared" si="28"/>
        <v>0</v>
      </c>
      <c r="AK46" s="229">
        <f t="shared" si="21"/>
        <v>0</v>
      </c>
      <c r="AL46" s="226"/>
      <c r="AM46" s="15"/>
      <c r="AN46" s="232" t="e">
        <f t="shared" si="22"/>
        <v>#DIV/0!</v>
      </c>
      <c r="AO46" s="214">
        <f t="shared" si="12"/>
        <v>0</v>
      </c>
      <c r="AQ46" s="210"/>
      <c r="AR46" s="231"/>
      <c r="AS46" s="15"/>
      <c r="AT46" s="232">
        <f t="shared" si="23"/>
        <v>0</v>
      </c>
      <c r="AU46" s="235">
        <f t="shared" si="24"/>
        <v>0</v>
      </c>
      <c r="AY46" s="210">
        <v>2.1</v>
      </c>
      <c r="AZ46" s="231">
        <v>291.3</v>
      </c>
      <c r="BA46" s="15"/>
      <c r="BB46" s="232">
        <f t="shared" si="8"/>
        <v>2.0992018244013688</v>
      </c>
      <c r="BC46" s="235">
        <f t="shared" si="9"/>
        <v>291.3</v>
      </c>
      <c r="BG46" s="210">
        <v>2.1</v>
      </c>
      <c r="BH46" s="231">
        <v>2100</v>
      </c>
      <c r="BI46" s="15"/>
      <c r="BJ46" s="232">
        <f t="shared" si="13"/>
        <v>2.1</v>
      </c>
      <c r="BK46" s="235">
        <f t="shared" si="25"/>
        <v>2387.3878326996232</v>
      </c>
      <c r="BM46" s="109">
        <f t="shared" si="14"/>
        <v>1.1368513489045824</v>
      </c>
      <c r="BN46" s="213"/>
      <c r="BR46" s="228"/>
      <c r="BS46" s="311"/>
      <c r="BT46" s="3"/>
      <c r="BU46" s="213"/>
      <c r="BV46" s="213"/>
      <c r="BW46" s="291"/>
    </row>
    <row r="47" spans="1:75" x14ac:dyDescent="0.2">
      <c r="A47" s="326">
        <v>2.15</v>
      </c>
      <c r="B47" s="211">
        <f t="shared" si="29"/>
        <v>2537.5260000000003</v>
      </c>
      <c r="C47" s="848">
        <f ca="1">IF(ISERR(AVERAGE(INDIRECT("B"&amp;(ROW()-INT($B$1/2))):INDIRECT("B"&amp;(ROW()+INT($B$1/2))))),"",AVERAGE(INDIRECT("B"&amp;(ROW()-INT($B$1/2))):INDIRECT("B"&amp;(ROW()+INT($B$1/2)))))</f>
        <v>2537.5260000000003</v>
      </c>
      <c r="D47" s="848">
        <f t="shared" si="16"/>
        <v>4.9999999999999822E-2</v>
      </c>
      <c r="E47" s="862"/>
      <c r="F47" s="212">
        <f t="shared" si="26"/>
        <v>2.1500000000000021</v>
      </c>
      <c r="G47" s="2">
        <f t="shared" si="0"/>
        <v>44</v>
      </c>
      <c r="H47" s="213">
        <f t="shared" si="1"/>
        <v>2.15</v>
      </c>
      <c r="I47" s="213">
        <f t="shared" si="2"/>
        <v>2.2000000000000002</v>
      </c>
      <c r="J47" s="51">
        <f t="shared" ca="1" si="3"/>
        <v>2537.5260000000003</v>
      </c>
      <c r="K47" s="51">
        <f t="shared" ca="1" si="4"/>
        <v>2533.3680000000004</v>
      </c>
      <c r="L47" s="553">
        <f t="shared" ca="1" si="5"/>
        <v>2537.5260000000003</v>
      </c>
      <c r="M47" s="542">
        <f t="shared" si="10"/>
        <v>3.4600896000000039</v>
      </c>
      <c r="N47" s="544">
        <f t="shared" ca="1" si="11"/>
        <v>773.43792480000013</v>
      </c>
      <c r="O47" s="215"/>
      <c r="P47" s="216"/>
      <c r="Q47" s="217"/>
      <c r="R47" s="218"/>
      <c r="S47" s="219">
        <f t="shared" si="17"/>
        <v>0</v>
      </c>
      <c r="T47" s="220">
        <f t="shared" si="18"/>
        <v>0</v>
      </c>
      <c r="U47" s="214">
        <f t="shared" si="27"/>
        <v>0</v>
      </c>
      <c r="W47" s="221"/>
      <c r="X47" s="222"/>
      <c r="Y47" s="222"/>
      <c r="Z47" s="223"/>
      <c r="AA47" s="222"/>
      <c r="AB47" s="224"/>
      <c r="AC47" s="225"/>
      <c r="AD47" s="2">
        <f t="shared" si="6"/>
        <v>0</v>
      </c>
      <c r="AE47" s="2">
        <f t="shared" si="7"/>
        <v>0</v>
      </c>
      <c r="AF47" s="226"/>
      <c r="AG47" s="219">
        <f t="shared" si="19"/>
        <v>0</v>
      </c>
      <c r="AH47" s="234">
        <f t="shared" si="20"/>
        <v>0</v>
      </c>
      <c r="AI47" s="214">
        <f t="shared" si="28"/>
        <v>0</v>
      </c>
      <c r="AK47" s="229">
        <f t="shared" si="21"/>
        <v>0</v>
      </c>
      <c r="AL47" s="226"/>
      <c r="AM47" s="15"/>
      <c r="AN47" s="232" t="e">
        <f t="shared" si="22"/>
        <v>#DIV/0!</v>
      </c>
      <c r="AO47" s="214">
        <f t="shared" si="12"/>
        <v>0</v>
      </c>
      <c r="AQ47" s="210"/>
      <c r="AR47" s="231"/>
      <c r="AS47" s="15"/>
      <c r="AT47" s="232">
        <f t="shared" si="23"/>
        <v>0</v>
      </c>
      <c r="AU47" s="235">
        <f t="shared" si="24"/>
        <v>0</v>
      </c>
      <c r="AY47" s="210">
        <v>2.15</v>
      </c>
      <c r="AZ47" s="231">
        <v>291</v>
      </c>
      <c r="BA47" s="15"/>
      <c r="BB47" s="232">
        <f t="shared" si="8"/>
        <v>2.1491828202204486</v>
      </c>
      <c r="BC47" s="235">
        <f t="shared" si="9"/>
        <v>291</v>
      </c>
      <c r="BG47" s="210">
        <v>2.15</v>
      </c>
      <c r="BH47" s="231">
        <v>2100</v>
      </c>
      <c r="BI47" s="15"/>
      <c r="BJ47" s="232">
        <f t="shared" si="13"/>
        <v>2.15</v>
      </c>
      <c r="BK47" s="235">
        <f t="shared" si="25"/>
        <v>2383.5399239543758</v>
      </c>
      <c r="BM47" s="109">
        <f t="shared" si="14"/>
        <v>1.1350190114068457</v>
      </c>
      <c r="BN47" s="213"/>
      <c r="BR47" s="228"/>
      <c r="BS47" s="311"/>
      <c r="BT47" s="3"/>
      <c r="BU47" s="213"/>
      <c r="BV47" s="213"/>
      <c r="BW47" s="291"/>
    </row>
    <row r="48" spans="1:75" x14ac:dyDescent="0.2">
      <c r="A48" s="326">
        <v>2.2000000000000002</v>
      </c>
      <c r="B48" s="211">
        <f t="shared" si="29"/>
        <v>2533.3680000000004</v>
      </c>
      <c r="C48" s="848">
        <f ca="1">IF(ISERR(AVERAGE(INDIRECT("B"&amp;(ROW()-INT($B$1/2))):INDIRECT("B"&amp;(ROW()+INT($B$1/2))))),"",AVERAGE(INDIRECT("B"&amp;(ROW()-INT($B$1/2))):INDIRECT("B"&amp;(ROW()+INT($B$1/2)))))</f>
        <v>2533.3680000000004</v>
      </c>
      <c r="D48" s="848">
        <f t="shared" si="16"/>
        <v>5.0000000000000266E-2</v>
      </c>
      <c r="E48" s="862"/>
      <c r="F48" s="212">
        <f t="shared" si="26"/>
        <v>2.2000000000000024</v>
      </c>
      <c r="G48" s="2">
        <f t="shared" si="0"/>
        <v>45</v>
      </c>
      <c r="H48" s="213">
        <f t="shared" si="1"/>
        <v>2.2000000000000002</v>
      </c>
      <c r="I48" s="213">
        <f t="shared" si="2"/>
        <v>2.25</v>
      </c>
      <c r="J48" s="51">
        <f t="shared" ca="1" si="3"/>
        <v>2533.3680000000004</v>
      </c>
      <c r="K48" s="51">
        <f t="shared" ca="1" si="4"/>
        <v>2529.2100000000005</v>
      </c>
      <c r="L48" s="553">
        <f t="shared" ca="1" si="5"/>
        <v>2533.3680000000004</v>
      </c>
      <c r="M48" s="542">
        <f t="shared" si="10"/>
        <v>3.5405568000000041</v>
      </c>
      <c r="N48" s="544">
        <f t="shared" ca="1" si="11"/>
        <v>772.17056640000021</v>
      </c>
      <c r="O48" s="215"/>
      <c r="P48" s="216"/>
      <c r="Q48" s="217"/>
      <c r="R48" s="218"/>
      <c r="S48" s="219">
        <f t="shared" si="17"/>
        <v>0</v>
      </c>
      <c r="T48" s="220">
        <f t="shared" si="18"/>
        <v>0</v>
      </c>
      <c r="U48" s="214">
        <f t="shared" si="27"/>
        <v>0</v>
      </c>
      <c r="W48" s="221"/>
      <c r="X48" s="222"/>
      <c r="Y48" s="222"/>
      <c r="Z48" s="223"/>
      <c r="AA48" s="222"/>
      <c r="AB48" s="224"/>
      <c r="AC48" s="225"/>
      <c r="AD48" s="2">
        <f t="shared" si="6"/>
        <v>0</v>
      </c>
      <c r="AE48" s="2">
        <f t="shared" si="7"/>
        <v>0</v>
      </c>
      <c r="AF48" s="226"/>
      <c r="AG48" s="219">
        <f t="shared" si="19"/>
        <v>0</v>
      </c>
      <c r="AH48" s="234">
        <f t="shared" si="20"/>
        <v>0</v>
      </c>
      <c r="AI48" s="214">
        <f t="shared" si="28"/>
        <v>0</v>
      </c>
      <c r="AK48" s="229">
        <f t="shared" si="21"/>
        <v>0</v>
      </c>
      <c r="AL48" s="226"/>
      <c r="AM48" s="15"/>
      <c r="AN48" s="232" t="e">
        <f t="shared" si="22"/>
        <v>#DIV/0!</v>
      </c>
      <c r="AO48" s="214">
        <f t="shared" si="12"/>
        <v>0</v>
      </c>
      <c r="AQ48" s="210"/>
      <c r="AR48" s="231"/>
      <c r="AS48" s="15"/>
      <c r="AT48" s="232">
        <f t="shared" si="23"/>
        <v>0</v>
      </c>
      <c r="AU48" s="235">
        <f t="shared" si="24"/>
        <v>0</v>
      </c>
      <c r="AY48" s="210">
        <v>2.2000000000000002</v>
      </c>
      <c r="AZ48" s="231">
        <v>291</v>
      </c>
      <c r="BA48" s="15"/>
      <c r="BB48" s="232">
        <f t="shared" si="8"/>
        <v>2.1991638160395293</v>
      </c>
      <c r="BC48" s="235">
        <f t="shared" si="9"/>
        <v>291</v>
      </c>
      <c r="BG48" s="210">
        <v>2.2000000000000002</v>
      </c>
      <c r="BH48" s="231">
        <v>2100</v>
      </c>
      <c r="BI48" s="15"/>
      <c r="BJ48" s="232">
        <f t="shared" si="13"/>
        <v>2.2000000000000002</v>
      </c>
      <c r="BK48" s="235">
        <f t="shared" si="25"/>
        <v>2379.6920152091288</v>
      </c>
      <c r="BM48" s="109">
        <f t="shared" si="14"/>
        <v>1.133186673909109</v>
      </c>
      <c r="BN48" s="213"/>
      <c r="BR48" s="228"/>
      <c r="BS48" s="311"/>
      <c r="BT48" s="3"/>
      <c r="BU48" s="213"/>
      <c r="BV48" s="213"/>
      <c r="BW48" s="291"/>
    </row>
    <row r="49" spans="1:75" x14ac:dyDescent="0.2">
      <c r="A49" s="326">
        <v>2.25</v>
      </c>
      <c r="B49" s="211">
        <f t="shared" si="29"/>
        <v>2529.2100000000005</v>
      </c>
      <c r="C49" s="848">
        <f ca="1">IF(ISERR(AVERAGE(INDIRECT("B"&amp;(ROW()-INT($B$1/2))):INDIRECT("B"&amp;(ROW()+INT($B$1/2))))),"",AVERAGE(INDIRECT("B"&amp;(ROW()-INT($B$1/2))):INDIRECT("B"&amp;(ROW()+INT($B$1/2)))))</f>
        <v>2529.2100000000005</v>
      </c>
      <c r="D49" s="848">
        <f t="shared" si="16"/>
        <v>4.9999999999999822E-2</v>
      </c>
      <c r="E49" s="862"/>
      <c r="F49" s="212">
        <f t="shared" si="26"/>
        <v>2.2500000000000027</v>
      </c>
      <c r="G49" s="2">
        <f t="shared" si="0"/>
        <v>46</v>
      </c>
      <c r="H49" s="213">
        <f t="shared" si="1"/>
        <v>2.25</v>
      </c>
      <c r="I49" s="213">
        <f t="shared" si="2"/>
        <v>2.2999999999999998</v>
      </c>
      <c r="J49" s="51">
        <f t="shared" ca="1" si="3"/>
        <v>2529.2100000000005</v>
      </c>
      <c r="K49" s="51">
        <f t="shared" ca="1" si="4"/>
        <v>2525.0520000000001</v>
      </c>
      <c r="L49" s="553">
        <f t="shared" ca="1" si="5"/>
        <v>2529.2100000000005</v>
      </c>
      <c r="M49" s="542">
        <f t="shared" si="10"/>
        <v>3.6210240000000047</v>
      </c>
      <c r="N49" s="544">
        <f t="shared" ca="1" si="11"/>
        <v>770.90320800000018</v>
      </c>
      <c r="O49" s="215"/>
      <c r="P49" s="216"/>
      <c r="Q49" s="217"/>
      <c r="R49" s="218"/>
      <c r="S49" s="219">
        <f t="shared" si="17"/>
        <v>0</v>
      </c>
      <c r="T49" s="220">
        <f t="shared" si="18"/>
        <v>0</v>
      </c>
      <c r="U49" s="214">
        <f t="shared" si="27"/>
        <v>0</v>
      </c>
      <c r="W49" s="221"/>
      <c r="X49" s="222"/>
      <c r="Y49" s="222"/>
      <c r="Z49" s="223"/>
      <c r="AA49" s="222"/>
      <c r="AB49" s="224"/>
      <c r="AC49" s="225"/>
      <c r="AD49" s="2">
        <f t="shared" si="6"/>
        <v>0</v>
      </c>
      <c r="AE49" s="2">
        <f t="shared" si="7"/>
        <v>0</v>
      </c>
      <c r="AF49" s="226"/>
      <c r="AG49" s="219">
        <f t="shared" si="19"/>
        <v>0</v>
      </c>
      <c r="AH49" s="234">
        <f t="shared" si="20"/>
        <v>0</v>
      </c>
      <c r="AI49" s="214">
        <f t="shared" si="28"/>
        <v>0</v>
      </c>
      <c r="AK49" s="229">
        <f t="shared" si="21"/>
        <v>0</v>
      </c>
      <c r="AL49" s="226"/>
      <c r="AM49" s="15"/>
      <c r="AN49" s="232" t="e">
        <f t="shared" si="22"/>
        <v>#DIV/0!</v>
      </c>
      <c r="AO49" s="214">
        <f t="shared" si="12"/>
        <v>0</v>
      </c>
      <c r="AQ49" s="210"/>
      <c r="AR49" s="231"/>
      <c r="AS49" s="15"/>
      <c r="AT49" s="232">
        <f t="shared" si="23"/>
        <v>0</v>
      </c>
      <c r="AU49" s="235">
        <f t="shared" si="24"/>
        <v>0</v>
      </c>
      <c r="AY49" s="210">
        <v>2.25</v>
      </c>
      <c r="AZ49" s="231">
        <v>292.7</v>
      </c>
      <c r="BA49" s="15"/>
      <c r="BB49" s="232">
        <f t="shared" si="8"/>
        <v>2.249144811858609</v>
      </c>
      <c r="BC49" s="235">
        <f t="shared" si="9"/>
        <v>292.7</v>
      </c>
      <c r="BG49" s="210">
        <v>2.25</v>
      </c>
      <c r="BH49" s="231">
        <v>2100</v>
      </c>
      <c r="BI49" s="15"/>
      <c r="BJ49" s="232">
        <f t="shared" si="13"/>
        <v>2.25</v>
      </c>
      <c r="BK49" s="235">
        <f t="shared" si="25"/>
        <v>2375.8441064638819</v>
      </c>
      <c r="BM49" s="109">
        <f t="shared" si="14"/>
        <v>1.1313543364113723</v>
      </c>
      <c r="BN49" s="213"/>
      <c r="BR49" s="228"/>
      <c r="BS49" s="311"/>
      <c r="BT49" s="3"/>
      <c r="BU49" s="213"/>
      <c r="BV49" s="213"/>
      <c r="BW49" s="291"/>
    </row>
    <row r="50" spans="1:75" x14ac:dyDescent="0.2">
      <c r="A50" s="326">
        <v>2.2999999999999998</v>
      </c>
      <c r="B50" s="211">
        <f t="shared" si="29"/>
        <v>2525.0520000000006</v>
      </c>
      <c r="C50" s="848">
        <f ca="1">IF(ISERR(AVERAGE(INDIRECT("B"&amp;(ROW()-INT($B$1/2))):INDIRECT("B"&amp;(ROW()+INT($B$1/2))))),"",AVERAGE(INDIRECT("B"&amp;(ROW()-INT($B$1/2))):INDIRECT("B"&amp;(ROW()+INT($B$1/2)))))</f>
        <v>2525.0520000000001</v>
      </c>
      <c r="D50" s="848">
        <f t="shared" si="16"/>
        <v>4.9999999999999822E-2</v>
      </c>
      <c r="E50" s="862"/>
      <c r="F50" s="212">
        <f t="shared" si="26"/>
        <v>2.3000000000000029</v>
      </c>
      <c r="G50" s="2">
        <f t="shared" si="0"/>
        <v>47</v>
      </c>
      <c r="H50" s="213">
        <f t="shared" si="1"/>
        <v>2.2999999999999998</v>
      </c>
      <c r="I50" s="213">
        <f t="shared" si="2"/>
        <v>2.35</v>
      </c>
      <c r="J50" s="51">
        <f t="shared" ca="1" si="3"/>
        <v>2525.0520000000001</v>
      </c>
      <c r="K50" s="51">
        <f t="shared" ca="1" si="4"/>
        <v>2520.8940000000007</v>
      </c>
      <c r="L50" s="553">
        <f t="shared" ca="1" si="5"/>
        <v>2525.0519999999997</v>
      </c>
      <c r="M50" s="542">
        <f t="shared" si="10"/>
        <v>3.7014912000000049</v>
      </c>
      <c r="N50" s="544">
        <f t="shared" ca="1" si="11"/>
        <v>769.63584959999991</v>
      </c>
      <c r="O50" s="215"/>
      <c r="P50" s="216"/>
      <c r="Q50" s="217"/>
      <c r="R50" s="218"/>
      <c r="S50" s="219">
        <f t="shared" si="17"/>
        <v>0</v>
      </c>
      <c r="T50" s="220">
        <f t="shared" si="18"/>
        <v>0</v>
      </c>
      <c r="U50" s="214">
        <f t="shared" si="27"/>
        <v>0</v>
      </c>
      <c r="W50" s="221"/>
      <c r="X50" s="222"/>
      <c r="Y50" s="222"/>
      <c r="Z50" s="223"/>
      <c r="AA50" s="222"/>
      <c r="AB50" s="224"/>
      <c r="AC50" s="225"/>
      <c r="AD50" s="2">
        <f t="shared" si="6"/>
        <v>0</v>
      </c>
      <c r="AE50" s="2">
        <f t="shared" si="7"/>
        <v>0</v>
      </c>
      <c r="AF50" s="226"/>
      <c r="AG50" s="219">
        <f t="shared" si="19"/>
        <v>0</v>
      </c>
      <c r="AH50" s="234">
        <f t="shared" si="20"/>
        <v>0</v>
      </c>
      <c r="AI50" s="214">
        <f t="shared" si="28"/>
        <v>0</v>
      </c>
      <c r="AK50" s="229">
        <f t="shared" si="21"/>
        <v>0</v>
      </c>
      <c r="AL50" s="226"/>
      <c r="AM50" s="15"/>
      <c r="AN50" s="232" t="e">
        <f t="shared" si="22"/>
        <v>#DIV/0!</v>
      </c>
      <c r="AO50" s="214">
        <f t="shared" si="12"/>
        <v>0</v>
      </c>
      <c r="AQ50" s="210"/>
      <c r="AR50" s="231"/>
      <c r="AS50" s="15"/>
      <c r="AT50" s="232">
        <f t="shared" si="23"/>
        <v>0</v>
      </c>
      <c r="AU50" s="235">
        <f t="shared" si="24"/>
        <v>0</v>
      </c>
      <c r="AY50" s="210">
        <v>2.2999999999999998</v>
      </c>
      <c r="AZ50" s="231">
        <v>298.2</v>
      </c>
      <c r="BA50" s="15"/>
      <c r="BB50" s="232">
        <f t="shared" si="8"/>
        <v>2.2991258076776893</v>
      </c>
      <c r="BC50" s="235">
        <f t="shared" si="9"/>
        <v>298.2</v>
      </c>
      <c r="BG50" s="210">
        <v>2.2999999999999998</v>
      </c>
      <c r="BH50" s="231">
        <v>2100</v>
      </c>
      <c r="BI50" s="15"/>
      <c r="BJ50" s="232">
        <f t="shared" si="13"/>
        <v>2.2999999999999998</v>
      </c>
      <c r="BK50" s="235">
        <f t="shared" si="25"/>
        <v>2371.9961977186349</v>
      </c>
      <c r="BM50" s="109">
        <f t="shared" si="14"/>
        <v>1.1295219989136356</v>
      </c>
      <c r="BN50" s="213"/>
      <c r="BR50" s="228"/>
      <c r="BS50" s="311"/>
      <c r="BT50" s="3"/>
      <c r="BU50" s="213"/>
      <c r="BV50" s="213"/>
      <c r="BW50" s="291"/>
    </row>
    <row r="51" spans="1:75" x14ac:dyDescent="0.2">
      <c r="A51" s="326">
        <v>2.35</v>
      </c>
      <c r="B51" s="211">
        <f t="shared" si="29"/>
        <v>2520.8940000000007</v>
      </c>
      <c r="C51" s="848">
        <f ca="1">IF(ISERR(AVERAGE(INDIRECT("B"&amp;(ROW()-INT($B$1/2))):INDIRECT("B"&amp;(ROW()+INT($B$1/2))))),"",AVERAGE(INDIRECT("B"&amp;(ROW()-INT($B$1/2))):INDIRECT("B"&amp;(ROW()+INT($B$1/2)))))</f>
        <v>2520.8940000000007</v>
      </c>
      <c r="D51" s="848">
        <f t="shared" si="16"/>
        <v>5.0000000000000266E-2</v>
      </c>
      <c r="E51" s="862"/>
      <c r="F51" s="212">
        <f t="shared" si="26"/>
        <v>2.3500000000000032</v>
      </c>
      <c r="G51" s="2">
        <f t="shared" si="0"/>
        <v>48</v>
      </c>
      <c r="H51" s="213">
        <f t="shared" si="1"/>
        <v>2.35</v>
      </c>
      <c r="I51" s="213">
        <f t="shared" si="2"/>
        <v>2.4</v>
      </c>
      <c r="J51" s="51">
        <f t="shared" ca="1" si="3"/>
        <v>2520.8940000000007</v>
      </c>
      <c r="K51" s="51">
        <f t="shared" ca="1" si="4"/>
        <v>2516.7360000000008</v>
      </c>
      <c r="L51" s="553">
        <f t="shared" ca="1" si="5"/>
        <v>2520.8940000000002</v>
      </c>
      <c r="M51" s="542">
        <f t="shared" si="10"/>
        <v>3.7819584000000055</v>
      </c>
      <c r="N51" s="544">
        <f t="shared" ca="1" si="11"/>
        <v>768.36849120000011</v>
      </c>
      <c r="O51" s="215"/>
      <c r="P51" s="216"/>
      <c r="Q51" s="217"/>
      <c r="R51" s="218"/>
      <c r="S51" s="219">
        <f t="shared" si="17"/>
        <v>0</v>
      </c>
      <c r="T51" s="220">
        <f t="shared" si="18"/>
        <v>0</v>
      </c>
      <c r="U51" s="214">
        <f t="shared" si="27"/>
        <v>0</v>
      </c>
      <c r="W51" s="221"/>
      <c r="X51" s="222"/>
      <c r="Y51" s="222"/>
      <c r="Z51" s="223"/>
      <c r="AA51" s="222"/>
      <c r="AB51" s="224"/>
      <c r="AC51" s="225"/>
      <c r="AD51" s="2">
        <f t="shared" si="6"/>
        <v>0</v>
      </c>
      <c r="AE51" s="2">
        <f t="shared" si="7"/>
        <v>0</v>
      </c>
      <c r="AF51" s="226"/>
      <c r="AG51" s="219">
        <f t="shared" si="19"/>
        <v>0</v>
      </c>
      <c r="AH51" s="234">
        <f t="shared" si="20"/>
        <v>0</v>
      </c>
      <c r="AI51" s="214">
        <f t="shared" si="28"/>
        <v>0</v>
      </c>
      <c r="AK51" s="229">
        <f t="shared" si="21"/>
        <v>0</v>
      </c>
      <c r="AL51" s="226"/>
      <c r="AM51" s="15"/>
      <c r="AN51" s="232" t="e">
        <f t="shared" si="22"/>
        <v>#DIV/0!</v>
      </c>
      <c r="AO51" s="214">
        <f t="shared" si="12"/>
        <v>0</v>
      </c>
      <c r="AQ51" s="210"/>
      <c r="AR51" s="231"/>
      <c r="AS51" s="15"/>
      <c r="AT51" s="232">
        <f t="shared" si="23"/>
        <v>0</v>
      </c>
      <c r="AU51" s="235">
        <f t="shared" si="24"/>
        <v>0</v>
      </c>
      <c r="AY51" s="210">
        <v>2.35</v>
      </c>
      <c r="AZ51" s="231">
        <v>303.8</v>
      </c>
      <c r="BA51" s="15"/>
      <c r="BB51" s="232">
        <f t="shared" si="8"/>
        <v>2.3491068034967695</v>
      </c>
      <c r="BC51" s="235">
        <f t="shared" si="9"/>
        <v>303.8</v>
      </c>
      <c r="BG51" s="210">
        <v>2.35</v>
      </c>
      <c r="BH51" s="231">
        <v>2100</v>
      </c>
      <c r="BI51" s="15"/>
      <c r="BJ51" s="232">
        <f t="shared" si="13"/>
        <v>2.35</v>
      </c>
      <c r="BK51" s="235">
        <f t="shared" si="25"/>
        <v>2368.1482889733875</v>
      </c>
      <c r="BM51" s="109">
        <f t="shared" si="14"/>
        <v>1.1276896614158989</v>
      </c>
      <c r="BN51" s="213"/>
      <c r="BR51" s="228"/>
      <c r="BS51" s="311"/>
      <c r="BT51" s="3"/>
      <c r="BU51" s="213"/>
      <c r="BV51" s="213"/>
      <c r="BW51" s="291"/>
    </row>
    <row r="52" spans="1:75" x14ac:dyDescent="0.2">
      <c r="A52" s="326">
        <v>2.4</v>
      </c>
      <c r="B52" s="211">
        <f t="shared" si="29"/>
        <v>2516.7360000000008</v>
      </c>
      <c r="C52" s="848">
        <f ca="1">IF(ISERR(AVERAGE(INDIRECT("B"&amp;(ROW()-INT($B$1/2))):INDIRECT("B"&amp;(ROW()+INT($B$1/2))))),"",AVERAGE(INDIRECT("B"&amp;(ROW()-INT($B$1/2))):INDIRECT("B"&amp;(ROW()+INT($B$1/2)))))</f>
        <v>2516.7360000000008</v>
      </c>
      <c r="D52" s="848">
        <f t="shared" si="16"/>
        <v>4.9999999999999822E-2</v>
      </c>
      <c r="E52" s="862"/>
      <c r="F52" s="212">
        <f t="shared" si="26"/>
        <v>2.4000000000000035</v>
      </c>
      <c r="G52" s="2">
        <f t="shared" si="0"/>
        <v>49</v>
      </c>
      <c r="H52" s="213">
        <f t="shared" si="1"/>
        <v>2.4</v>
      </c>
      <c r="I52" s="213">
        <f t="shared" si="2"/>
        <v>2.4500000000000002</v>
      </c>
      <c r="J52" s="51">
        <f t="shared" ca="1" si="3"/>
        <v>2516.7360000000008</v>
      </c>
      <c r="K52" s="51">
        <f t="shared" ca="1" si="4"/>
        <v>2512.5780000000009</v>
      </c>
      <c r="L52" s="553">
        <f t="shared" ca="1" si="5"/>
        <v>2516.7360000000003</v>
      </c>
      <c r="M52" s="542">
        <f t="shared" si="10"/>
        <v>3.8624256000000057</v>
      </c>
      <c r="N52" s="544">
        <f t="shared" ca="1" si="11"/>
        <v>767.10113280000019</v>
      </c>
      <c r="O52" s="215"/>
      <c r="P52" s="216"/>
      <c r="Q52" s="217"/>
      <c r="R52" s="218"/>
      <c r="S52" s="219">
        <f t="shared" si="17"/>
        <v>0</v>
      </c>
      <c r="T52" s="220">
        <f t="shared" si="18"/>
        <v>0</v>
      </c>
      <c r="U52" s="214">
        <f t="shared" si="27"/>
        <v>0</v>
      </c>
      <c r="W52" s="221"/>
      <c r="X52" s="222"/>
      <c r="Y52" s="222"/>
      <c r="Z52" s="223"/>
      <c r="AA52" s="222"/>
      <c r="AB52" s="224"/>
      <c r="AC52" s="225"/>
      <c r="AD52" s="2">
        <f t="shared" si="6"/>
        <v>0</v>
      </c>
      <c r="AE52" s="2">
        <f t="shared" si="7"/>
        <v>0</v>
      </c>
      <c r="AF52" s="226"/>
      <c r="AG52" s="219">
        <f t="shared" si="19"/>
        <v>0</v>
      </c>
      <c r="AH52" s="234">
        <f t="shared" si="20"/>
        <v>0</v>
      </c>
      <c r="AI52" s="214">
        <f t="shared" si="28"/>
        <v>0</v>
      </c>
      <c r="AK52" s="229">
        <f t="shared" si="21"/>
        <v>0</v>
      </c>
      <c r="AL52" s="226"/>
      <c r="AM52" s="15"/>
      <c r="AN52" s="232" t="e">
        <f t="shared" si="22"/>
        <v>#DIV/0!</v>
      </c>
      <c r="AO52" s="214">
        <f t="shared" si="12"/>
        <v>0</v>
      </c>
      <c r="AQ52" s="210"/>
      <c r="AR52" s="231"/>
      <c r="AS52" s="15"/>
      <c r="AT52" s="232">
        <f t="shared" si="23"/>
        <v>0</v>
      </c>
      <c r="AU52" s="235">
        <f t="shared" si="24"/>
        <v>0</v>
      </c>
      <c r="AY52" s="210">
        <v>2.4</v>
      </c>
      <c r="AZ52" s="231">
        <v>308.10000000000002</v>
      </c>
      <c r="BA52" s="15"/>
      <c r="BB52" s="232">
        <f t="shared" si="8"/>
        <v>2.3990877993158497</v>
      </c>
      <c r="BC52" s="235">
        <f t="shared" si="9"/>
        <v>308.10000000000002</v>
      </c>
      <c r="BG52" s="210">
        <v>2.4</v>
      </c>
      <c r="BH52" s="231">
        <v>2100</v>
      </c>
      <c r="BI52" s="15"/>
      <c r="BJ52" s="232">
        <f t="shared" si="13"/>
        <v>2.4</v>
      </c>
      <c r="BK52" s="235">
        <f t="shared" si="25"/>
        <v>2364.3003802281405</v>
      </c>
      <c r="BM52" s="109">
        <f t="shared" si="14"/>
        <v>1.1258573239181622</v>
      </c>
      <c r="BN52" s="213"/>
      <c r="BR52" s="228"/>
      <c r="BS52" s="311"/>
      <c r="BT52" s="3"/>
      <c r="BU52" s="213"/>
      <c r="BV52" s="213"/>
      <c r="BW52" s="291"/>
    </row>
    <row r="53" spans="1:75" x14ac:dyDescent="0.2">
      <c r="A53" s="326">
        <v>2.4500000000000002</v>
      </c>
      <c r="B53" s="211">
        <f t="shared" si="29"/>
        <v>2512.5780000000009</v>
      </c>
      <c r="C53" s="848">
        <f ca="1">IF(ISERR(AVERAGE(INDIRECT("B"&amp;(ROW()-INT($B$1/2))):INDIRECT("B"&amp;(ROW()+INT($B$1/2))))),"",AVERAGE(INDIRECT("B"&amp;(ROW()-INT($B$1/2))):INDIRECT("B"&amp;(ROW()+INT($B$1/2)))))</f>
        <v>2512.5780000000009</v>
      </c>
      <c r="D53" s="848">
        <f t="shared" si="16"/>
        <v>5.0000000000000266E-2</v>
      </c>
      <c r="E53" s="862"/>
      <c r="F53" s="212">
        <f t="shared" si="26"/>
        <v>2.4500000000000037</v>
      </c>
      <c r="G53" s="2">
        <f t="shared" si="0"/>
        <v>50</v>
      </c>
      <c r="H53" s="213">
        <f t="shared" si="1"/>
        <v>2.4500000000000002</v>
      </c>
      <c r="I53" s="213">
        <f t="shared" si="2"/>
        <v>2.5</v>
      </c>
      <c r="J53" s="51">
        <f t="shared" ca="1" si="3"/>
        <v>2512.5780000000009</v>
      </c>
      <c r="K53" s="51">
        <f t="shared" ca="1" si="4"/>
        <v>2508.4200000000005</v>
      </c>
      <c r="L53" s="553">
        <f t="shared" ca="1" si="5"/>
        <v>2512.5780000000004</v>
      </c>
      <c r="M53" s="542">
        <f t="shared" si="10"/>
        <v>3.9428928000000063</v>
      </c>
      <c r="N53" s="544">
        <f t="shared" ca="1" si="11"/>
        <v>765.83377440000015</v>
      </c>
      <c r="O53" s="215"/>
      <c r="P53" s="216"/>
      <c r="Q53" s="217"/>
      <c r="R53" s="218"/>
      <c r="S53" s="219">
        <f t="shared" si="17"/>
        <v>0</v>
      </c>
      <c r="T53" s="220">
        <f t="shared" si="18"/>
        <v>0</v>
      </c>
      <c r="U53" s="214">
        <f t="shared" si="27"/>
        <v>0</v>
      </c>
      <c r="W53" s="221"/>
      <c r="X53" s="222"/>
      <c r="Y53" s="222"/>
      <c r="Z53" s="223"/>
      <c r="AA53" s="222"/>
      <c r="AB53" s="224"/>
      <c r="AC53" s="225"/>
      <c r="AD53" s="2">
        <f t="shared" si="6"/>
        <v>0</v>
      </c>
      <c r="AE53" s="2">
        <f t="shared" si="7"/>
        <v>0</v>
      </c>
      <c r="AF53" s="226"/>
      <c r="AG53" s="219">
        <f t="shared" si="19"/>
        <v>0</v>
      </c>
      <c r="AH53" s="234">
        <f t="shared" si="20"/>
        <v>0</v>
      </c>
      <c r="AI53" s="214">
        <f t="shared" si="28"/>
        <v>0</v>
      </c>
      <c r="AK53" s="229">
        <f t="shared" si="21"/>
        <v>0</v>
      </c>
      <c r="AL53" s="226"/>
      <c r="AM53" s="15"/>
      <c r="AN53" s="232" t="e">
        <f t="shared" si="22"/>
        <v>#DIV/0!</v>
      </c>
      <c r="AO53" s="214">
        <f t="shared" si="12"/>
        <v>0</v>
      </c>
      <c r="AQ53" s="210"/>
      <c r="AR53" s="231"/>
      <c r="AS53" s="15"/>
      <c r="AT53" s="232">
        <f t="shared" si="23"/>
        <v>0</v>
      </c>
      <c r="AU53" s="235">
        <f t="shared" si="24"/>
        <v>0</v>
      </c>
      <c r="AY53" s="210">
        <v>2.4500000000000002</v>
      </c>
      <c r="AZ53" s="231">
        <v>306.10000000000002</v>
      </c>
      <c r="BA53" s="15"/>
      <c r="BB53" s="232">
        <f t="shared" si="8"/>
        <v>2.4490687951349304</v>
      </c>
      <c r="BC53" s="235">
        <f t="shared" si="9"/>
        <v>306.10000000000002</v>
      </c>
      <c r="BG53" s="210">
        <v>2.4500000000000002</v>
      </c>
      <c r="BH53" s="231">
        <v>2100</v>
      </c>
      <c r="BI53" s="15"/>
      <c r="BJ53" s="232">
        <f t="shared" si="13"/>
        <v>2.4500000000000002</v>
      </c>
      <c r="BK53" s="235">
        <f t="shared" si="25"/>
        <v>2360.4524714828935</v>
      </c>
      <c r="BM53" s="109">
        <f t="shared" si="14"/>
        <v>1.1240249864204255</v>
      </c>
      <c r="BN53" s="213"/>
      <c r="BR53" s="228"/>
      <c r="BS53" s="311"/>
      <c r="BT53" s="3"/>
      <c r="BU53" s="213"/>
      <c r="BV53" s="213"/>
      <c r="BW53" s="291"/>
    </row>
    <row r="54" spans="1:75" x14ac:dyDescent="0.2">
      <c r="A54" s="326">
        <v>2.5</v>
      </c>
      <c r="B54" s="211">
        <f t="shared" si="29"/>
        <v>2508.420000000001</v>
      </c>
      <c r="C54" s="848">
        <f ca="1">IF(ISERR(AVERAGE(INDIRECT("B"&amp;(ROW()-INT($B$1/2))):INDIRECT("B"&amp;(ROW()+INT($B$1/2))))),"",AVERAGE(INDIRECT("B"&amp;(ROW()-INT($B$1/2))):INDIRECT("B"&amp;(ROW()+INT($B$1/2)))))</f>
        <v>2508.4200000000005</v>
      </c>
      <c r="D54" s="848">
        <f t="shared" si="16"/>
        <v>4.9999999999999822E-2</v>
      </c>
      <c r="E54" s="862"/>
      <c r="F54" s="212">
        <f t="shared" si="26"/>
        <v>2.500000000000004</v>
      </c>
      <c r="G54" s="2">
        <f t="shared" si="0"/>
        <v>51</v>
      </c>
      <c r="H54" s="213">
        <f t="shared" si="1"/>
        <v>2.5</v>
      </c>
      <c r="I54" s="213">
        <f t="shared" si="2"/>
        <v>2.5499999999999998</v>
      </c>
      <c r="J54" s="51">
        <f t="shared" ca="1" si="3"/>
        <v>2508.4200000000005</v>
      </c>
      <c r="K54" s="51">
        <f t="shared" ca="1" si="4"/>
        <v>2504.2620000000011</v>
      </c>
      <c r="L54" s="553">
        <f t="shared" ca="1" si="5"/>
        <v>2508.42</v>
      </c>
      <c r="M54" s="542">
        <f t="shared" si="10"/>
        <v>4.0233600000000065</v>
      </c>
      <c r="N54" s="544">
        <f t="shared" ca="1" si="11"/>
        <v>764.56641600000012</v>
      </c>
      <c r="O54" s="215"/>
      <c r="P54" s="216"/>
      <c r="Q54" s="217"/>
      <c r="R54" s="218"/>
      <c r="S54" s="219">
        <f t="shared" si="17"/>
        <v>0</v>
      </c>
      <c r="T54" s="220">
        <f t="shared" si="18"/>
        <v>0</v>
      </c>
      <c r="U54" s="214">
        <f t="shared" si="27"/>
        <v>0</v>
      </c>
      <c r="W54" s="221"/>
      <c r="X54" s="222"/>
      <c r="Y54" s="222"/>
      <c r="Z54" s="223"/>
      <c r="AA54" s="222"/>
      <c r="AB54" s="224"/>
      <c r="AC54" s="225"/>
      <c r="AD54" s="2">
        <f t="shared" si="6"/>
        <v>0</v>
      </c>
      <c r="AE54" s="2">
        <f t="shared" si="7"/>
        <v>0</v>
      </c>
      <c r="AF54" s="226"/>
      <c r="AG54" s="219">
        <f t="shared" si="19"/>
        <v>0</v>
      </c>
      <c r="AH54" s="234">
        <f t="shared" si="20"/>
        <v>0</v>
      </c>
      <c r="AI54" s="214">
        <f t="shared" si="28"/>
        <v>0</v>
      </c>
      <c r="AK54" s="229">
        <f t="shared" si="21"/>
        <v>0</v>
      </c>
      <c r="AL54" s="226"/>
      <c r="AM54" s="15"/>
      <c r="AN54" s="232" t="e">
        <f t="shared" si="22"/>
        <v>#DIV/0!</v>
      </c>
      <c r="AO54" s="214">
        <f t="shared" si="12"/>
        <v>0</v>
      </c>
      <c r="AQ54" s="210"/>
      <c r="AR54" s="231"/>
      <c r="AS54" s="15"/>
      <c r="AT54" s="232">
        <f t="shared" si="23"/>
        <v>0</v>
      </c>
      <c r="AU54" s="235">
        <f t="shared" si="24"/>
        <v>0</v>
      </c>
      <c r="AY54" s="210">
        <v>2.5</v>
      </c>
      <c r="AZ54" s="231">
        <v>293.60000000000002</v>
      </c>
      <c r="BA54" s="15"/>
      <c r="BB54" s="232">
        <f t="shared" si="8"/>
        <v>2.4990497909540101</v>
      </c>
      <c r="BC54" s="235">
        <f t="shared" si="9"/>
        <v>293.60000000000002</v>
      </c>
      <c r="BG54" s="210">
        <v>2.5</v>
      </c>
      <c r="BH54" s="231">
        <v>2100</v>
      </c>
      <c r="BI54" s="15"/>
      <c r="BJ54" s="232">
        <f t="shared" si="13"/>
        <v>2.5</v>
      </c>
      <c r="BK54" s="235">
        <f t="shared" si="25"/>
        <v>2356.6045627376466</v>
      </c>
      <c r="BM54" s="109">
        <f t="shared" si="14"/>
        <v>1.1221926489226888</v>
      </c>
      <c r="BN54" s="213"/>
      <c r="BR54" s="228"/>
      <c r="BS54" s="311"/>
      <c r="BT54" s="3"/>
      <c r="BU54" s="213"/>
      <c r="BV54" s="213"/>
      <c r="BW54" s="291"/>
    </row>
    <row r="55" spans="1:75" x14ac:dyDescent="0.2">
      <c r="A55" s="326">
        <v>2.5499999999999998</v>
      </c>
      <c r="B55" s="211">
        <f t="shared" si="29"/>
        <v>2504.2620000000011</v>
      </c>
      <c r="C55" s="848">
        <f ca="1">IF(ISERR(AVERAGE(INDIRECT("B"&amp;(ROW()-INT($B$1/2))):INDIRECT("B"&amp;(ROW()+INT($B$1/2))))),"",AVERAGE(INDIRECT("B"&amp;(ROW()-INT($B$1/2))):INDIRECT("B"&amp;(ROW()+INT($B$1/2)))))</f>
        <v>2504.2620000000011</v>
      </c>
      <c r="D55" s="848">
        <f t="shared" si="16"/>
        <v>4.9999999999999822E-2</v>
      </c>
      <c r="E55" s="862"/>
      <c r="F55" s="212">
        <f t="shared" si="26"/>
        <v>2.5500000000000043</v>
      </c>
      <c r="G55" s="2">
        <f t="shared" si="0"/>
        <v>52</v>
      </c>
      <c r="H55" s="213">
        <f t="shared" si="1"/>
        <v>2.5499999999999998</v>
      </c>
      <c r="I55" s="213">
        <f t="shared" si="2"/>
        <v>2.6</v>
      </c>
      <c r="J55" s="51">
        <f t="shared" ca="1" si="3"/>
        <v>2504.2620000000011</v>
      </c>
      <c r="K55" s="51">
        <f t="shared" ca="1" si="4"/>
        <v>2500.1040000000012</v>
      </c>
      <c r="L55" s="553">
        <f t="shared" ca="1" si="5"/>
        <v>2504.2620000000006</v>
      </c>
      <c r="M55" s="542">
        <f t="shared" si="10"/>
        <v>4.1038272000000076</v>
      </c>
      <c r="N55" s="544">
        <f t="shared" ca="1" si="11"/>
        <v>763.2990576000002</v>
      </c>
      <c r="O55" s="215"/>
      <c r="P55" s="216"/>
      <c r="Q55" s="217"/>
      <c r="R55" s="218"/>
      <c r="S55" s="219">
        <f t="shared" si="17"/>
        <v>0</v>
      </c>
      <c r="T55" s="220">
        <f t="shared" si="18"/>
        <v>0</v>
      </c>
      <c r="U55" s="214">
        <f t="shared" si="27"/>
        <v>0</v>
      </c>
      <c r="W55" s="221"/>
      <c r="X55" s="222"/>
      <c r="Y55" s="222"/>
      <c r="Z55" s="223"/>
      <c r="AA55" s="222"/>
      <c r="AB55" s="224"/>
      <c r="AC55" s="225"/>
      <c r="AD55" s="2">
        <f t="shared" si="6"/>
        <v>0</v>
      </c>
      <c r="AE55" s="2">
        <f t="shared" si="7"/>
        <v>0</v>
      </c>
      <c r="AF55" s="226"/>
      <c r="AG55" s="219">
        <f t="shared" si="19"/>
        <v>0</v>
      </c>
      <c r="AH55" s="234">
        <f t="shared" si="20"/>
        <v>0</v>
      </c>
      <c r="AI55" s="214">
        <f t="shared" si="28"/>
        <v>0</v>
      </c>
      <c r="AK55" s="229">
        <f t="shared" si="21"/>
        <v>0</v>
      </c>
      <c r="AL55" s="226"/>
      <c r="AM55" s="15"/>
      <c r="AN55" s="232" t="e">
        <f t="shared" si="22"/>
        <v>#DIV/0!</v>
      </c>
      <c r="AO55" s="214">
        <f t="shared" si="12"/>
        <v>0</v>
      </c>
      <c r="AQ55" s="210"/>
      <c r="AR55" s="231"/>
      <c r="AS55" s="15"/>
      <c r="AT55" s="232">
        <f t="shared" si="23"/>
        <v>0</v>
      </c>
      <c r="AU55" s="235">
        <f t="shared" si="24"/>
        <v>0</v>
      </c>
      <c r="AY55" s="210">
        <v>2.5499999999999998</v>
      </c>
      <c r="AZ55" s="231">
        <v>280.2</v>
      </c>
      <c r="BA55" s="15"/>
      <c r="BB55" s="232">
        <f t="shared" si="8"/>
        <v>2.5490307867730904</v>
      </c>
      <c r="BC55" s="235">
        <f t="shared" si="9"/>
        <v>280.2</v>
      </c>
      <c r="BG55" s="210">
        <v>2.5499999999999998</v>
      </c>
      <c r="BH55" s="231">
        <v>2100</v>
      </c>
      <c r="BI55" s="15"/>
      <c r="BJ55" s="232">
        <f t="shared" si="13"/>
        <v>2.5499999999999998</v>
      </c>
      <c r="BK55" s="235">
        <f t="shared" si="25"/>
        <v>2352.7566539923992</v>
      </c>
      <c r="BM55" s="109">
        <f t="shared" si="14"/>
        <v>1.1203603114249521</v>
      </c>
      <c r="BN55" s="213"/>
      <c r="BR55" s="228"/>
      <c r="BS55" s="311"/>
      <c r="BT55" s="3"/>
      <c r="BU55" s="213"/>
      <c r="BV55" s="213"/>
      <c r="BW55" s="291"/>
    </row>
    <row r="56" spans="1:75" x14ac:dyDescent="0.2">
      <c r="A56" s="326">
        <v>2.6</v>
      </c>
      <c r="B56" s="211">
        <f t="shared" si="29"/>
        <v>2500.1040000000012</v>
      </c>
      <c r="C56" s="848">
        <f ca="1">IF(ISERR(AVERAGE(INDIRECT("B"&amp;(ROW()-INT($B$1/2))):INDIRECT("B"&amp;(ROW()+INT($B$1/2))))),"",AVERAGE(INDIRECT("B"&amp;(ROW()-INT($B$1/2))):INDIRECT("B"&amp;(ROW()+INT($B$1/2)))))</f>
        <v>2500.1040000000012</v>
      </c>
      <c r="D56" s="848">
        <f t="shared" si="16"/>
        <v>5.0000000000000266E-2</v>
      </c>
      <c r="E56" s="862"/>
      <c r="F56" s="212">
        <f t="shared" si="26"/>
        <v>2.6000000000000045</v>
      </c>
      <c r="G56" s="2">
        <f t="shared" si="0"/>
        <v>53</v>
      </c>
      <c r="H56" s="213">
        <f t="shared" si="1"/>
        <v>2.6</v>
      </c>
      <c r="I56" s="213">
        <f t="shared" si="2"/>
        <v>2.65</v>
      </c>
      <c r="J56" s="51">
        <f t="shared" ca="1" si="3"/>
        <v>2500.1040000000012</v>
      </c>
      <c r="K56" s="51">
        <f t="shared" ca="1" si="4"/>
        <v>2495.9460000000013</v>
      </c>
      <c r="L56" s="553">
        <f t="shared" ca="1" si="5"/>
        <v>2500.1040000000007</v>
      </c>
      <c r="M56" s="542">
        <f t="shared" si="10"/>
        <v>4.1842944000000077</v>
      </c>
      <c r="N56" s="544">
        <f t="shared" ca="1" si="11"/>
        <v>762.03169920000028</v>
      </c>
      <c r="O56" s="215"/>
      <c r="P56" s="216"/>
      <c r="Q56" s="217"/>
      <c r="R56" s="218"/>
      <c r="S56" s="219">
        <f t="shared" si="17"/>
        <v>0</v>
      </c>
      <c r="T56" s="220">
        <f t="shared" si="18"/>
        <v>0</v>
      </c>
      <c r="U56" s="214">
        <f t="shared" si="27"/>
        <v>0</v>
      </c>
      <c r="W56" s="221"/>
      <c r="X56" s="222"/>
      <c r="Y56" s="222"/>
      <c r="Z56" s="223"/>
      <c r="AA56" s="222"/>
      <c r="AB56" s="224"/>
      <c r="AC56" s="225"/>
      <c r="AD56" s="2">
        <f t="shared" si="6"/>
        <v>0</v>
      </c>
      <c r="AE56" s="2">
        <f t="shared" si="7"/>
        <v>0</v>
      </c>
      <c r="AF56" s="226"/>
      <c r="AG56" s="219">
        <f t="shared" si="19"/>
        <v>0</v>
      </c>
      <c r="AH56" s="234">
        <f t="shared" si="20"/>
        <v>0</v>
      </c>
      <c r="AI56" s="214">
        <f t="shared" si="28"/>
        <v>0</v>
      </c>
      <c r="AK56" s="229">
        <f t="shared" si="21"/>
        <v>0</v>
      </c>
      <c r="AL56" s="226"/>
      <c r="AM56" s="15"/>
      <c r="AN56" s="232" t="e">
        <f t="shared" si="22"/>
        <v>#DIV/0!</v>
      </c>
      <c r="AO56" s="214">
        <f t="shared" si="12"/>
        <v>0</v>
      </c>
      <c r="AQ56" s="210"/>
      <c r="AR56" s="231"/>
      <c r="AS56" s="15"/>
      <c r="AT56" s="232">
        <f t="shared" si="23"/>
        <v>0</v>
      </c>
      <c r="AU56" s="235">
        <f t="shared" si="24"/>
        <v>0</v>
      </c>
      <c r="AY56" s="210">
        <v>2.6</v>
      </c>
      <c r="AZ56" s="231">
        <v>268.7</v>
      </c>
      <c r="BA56" s="15"/>
      <c r="BB56" s="232">
        <f t="shared" si="8"/>
        <v>2.5990117825921706</v>
      </c>
      <c r="BC56" s="235">
        <f t="shared" si="9"/>
        <v>268.7</v>
      </c>
      <c r="BG56" s="210">
        <v>2.6</v>
      </c>
      <c r="BH56" s="231">
        <v>2100</v>
      </c>
      <c r="BI56" s="15"/>
      <c r="BJ56" s="232">
        <f t="shared" si="13"/>
        <v>2.6</v>
      </c>
      <c r="BK56" s="235">
        <f t="shared" si="25"/>
        <v>2348.9087452471522</v>
      </c>
      <c r="BM56" s="109">
        <f t="shared" si="14"/>
        <v>1.1185279739272154</v>
      </c>
      <c r="BN56" s="213"/>
      <c r="BR56" s="228"/>
      <c r="BS56" s="311"/>
      <c r="BT56" s="3"/>
      <c r="BU56" s="213"/>
      <c r="BV56" s="213"/>
      <c r="BW56" s="291"/>
    </row>
    <row r="57" spans="1:75" x14ac:dyDescent="0.2">
      <c r="A57" s="326">
        <v>2.65</v>
      </c>
      <c r="B57" s="211">
        <f t="shared" si="29"/>
        <v>2495.9460000000013</v>
      </c>
      <c r="C57" s="848">
        <f ca="1">IF(ISERR(AVERAGE(INDIRECT("B"&amp;(ROW()-INT($B$1/2))):INDIRECT("B"&amp;(ROW()+INT($B$1/2))))),"",AVERAGE(INDIRECT("B"&amp;(ROW()-INT($B$1/2))):INDIRECT("B"&amp;(ROW()+INT($B$1/2)))))</f>
        <v>2495.9460000000013</v>
      </c>
      <c r="D57" s="848">
        <f t="shared" si="16"/>
        <v>4.9999999999999822E-2</v>
      </c>
      <c r="E57" s="862"/>
      <c r="F57" s="212">
        <f t="shared" si="26"/>
        <v>2.6500000000000048</v>
      </c>
      <c r="G57" s="2">
        <f t="shared" si="0"/>
        <v>54</v>
      </c>
      <c r="H57" s="213">
        <f t="shared" si="1"/>
        <v>2.65</v>
      </c>
      <c r="I57" s="213">
        <f t="shared" si="2"/>
        <v>2.7</v>
      </c>
      <c r="J57" s="51">
        <f t="shared" ca="1" si="3"/>
        <v>2495.9460000000013</v>
      </c>
      <c r="K57" s="51">
        <f t="shared" ca="1" si="4"/>
        <v>2491.7880000000009</v>
      </c>
      <c r="L57" s="553">
        <f t="shared" ca="1" si="5"/>
        <v>2495.9460000000008</v>
      </c>
      <c r="M57" s="542">
        <f t="shared" si="10"/>
        <v>4.2647616000000079</v>
      </c>
      <c r="N57" s="544">
        <f t="shared" ca="1" si="11"/>
        <v>760.76434080000024</v>
      </c>
      <c r="O57" s="215"/>
      <c r="P57" s="216"/>
      <c r="Q57" s="217"/>
      <c r="R57" s="218"/>
      <c r="S57" s="219">
        <f t="shared" si="17"/>
        <v>0</v>
      </c>
      <c r="T57" s="220">
        <f t="shared" si="18"/>
        <v>0</v>
      </c>
      <c r="U57" s="214">
        <f t="shared" si="27"/>
        <v>0</v>
      </c>
      <c r="W57" s="221"/>
      <c r="X57" s="222"/>
      <c r="Y57" s="222"/>
      <c r="Z57" s="223"/>
      <c r="AA57" s="222"/>
      <c r="AB57" s="224"/>
      <c r="AC57" s="225"/>
      <c r="AD57" s="2">
        <f t="shared" si="6"/>
        <v>0</v>
      </c>
      <c r="AE57" s="2">
        <f t="shared" si="7"/>
        <v>0</v>
      </c>
      <c r="AF57" s="226"/>
      <c r="AG57" s="219">
        <f t="shared" si="19"/>
        <v>0</v>
      </c>
      <c r="AH57" s="234">
        <f t="shared" si="20"/>
        <v>0</v>
      </c>
      <c r="AI57" s="214">
        <f t="shared" si="28"/>
        <v>0</v>
      </c>
      <c r="AK57" s="229">
        <f t="shared" si="21"/>
        <v>0</v>
      </c>
      <c r="AL57" s="226"/>
      <c r="AM57" s="15"/>
      <c r="AN57" s="232" t="e">
        <f t="shared" si="22"/>
        <v>#DIV/0!</v>
      </c>
      <c r="AO57" s="214">
        <f t="shared" si="12"/>
        <v>0</v>
      </c>
      <c r="AQ57" s="210"/>
      <c r="AR57" s="231"/>
      <c r="AS57" s="15"/>
      <c r="AT57" s="232">
        <f t="shared" si="23"/>
        <v>0</v>
      </c>
      <c r="AU57" s="235">
        <f t="shared" si="24"/>
        <v>0</v>
      </c>
      <c r="AY57" s="210">
        <v>2.65</v>
      </c>
      <c r="AZ57" s="231">
        <v>261.8</v>
      </c>
      <c r="BA57" s="15"/>
      <c r="BB57" s="232">
        <f t="shared" si="8"/>
        <v>2.6489927784112508</v>
      </c>
      <c r="BC57" s="235">
        <f t="shared" si="9"/>
        <v>261.8</v>
      </c>
      <c r="BG57" s="210">
        <v>2.65</v>
      </c>
      <c r="BH57" s="231">
        <v>2100</v>
      </c>
      <c r="BI57" s="15"/>
      <c r="BJ57" s="232">
        <f t="shared" si="13"/>
        <v>2.65</v>
      </c>
      <c r="BK57" s="235">
        <f t="shared" si="25"/>
        <v>2345.0608365019052</v>
      </c>
      <c r="BM57" s="109">
        <f t="shared" si="14"/>
        <v>1.1166956364294787</v>
      </c>
      <c r="BN57" s="213"/>
      <c r="BR57" s="228"/>
      <c r="BS57" s="311"/>
      <c r="BT57" s="3"/>
      <c r="BU57" s="213"/>
      <c r="BV57" s="213"/>
      <c r="BW57" s="291"/>
    </row>
    <row r="58" spans="1:75" x14ac:dyDescent="0.2">
      <c r="A58" s="326">
        <v>2.7</v>
      </c>
      <c r="B58" s="211">
        <f t="shared" si="29"/>
        <v>2491.7880000000014</v>
      </c>
      <c r="C58" s="848">
        <f ca="1">IF(ISERR(AVERAGE(INDIRECT("B"&amp;(ROW()-INT($B$1/2))):INDIRECT("B"&amp;(ROW()+INT($B$1/2))))),"",AVERAGE(INDIRECT("B"&amp;(ROW()-INT($B$1/2))):INDIRECT("B"&amp;(ROW()+INT($B$1/2)))))</f>
        <v>2491.7880000000009</v>
      </c>
      <c r="D58" s="848">
        <f t="shared" si="16"/>
        <v>5.0000000000000266E-2</v>
      </c>
      <c r="E58" s="862"/>
      <c r="F58" s="212">
        <f t="shared" si="26"/>
        <v>2.7000000000000051</v>
      </c>
      <c r="G58" s="2">
        <f t="shared" si="0"/>
        <v>55</v>
      </c>
      <c r="H58" s="213">
        <f t="shared" si="1"/>
        <v>2.7</v>
      </c>
      <c r="I58" s="213">
        <f t="shared" si="2"/>
        <v>2.75</v>
      </c>
      <c r="J58" s="51">
        <f t="shared" ca="1" si="3"/>
        <v>2491.7880000000009</v>
      </c>
      <c r="K58" s="51">
        <f t="shared" ca="1" si="4"/>
        <v>2487.6300000000015</v>
      </c>
      <c r="L58" s="553">
        <f t="shared" ca="1" si="5"/>
        <v>2491.7880000000005</v>
      </c>
      <c r="M58" s="542">
        <f t="shared" si="10"/>
        <v>4.3452288000000081</v>
      </c>
      <c r="N58" s="544">
        <f t="shared" ca="1" si="11"/>
        <v>759.49698240000021</v>
      </c>
      <c r="O58" s="215"/>
      <c r="P58" s="216"/>
      <c r="Q58" s="217"/>
      <c r="R58" s="218"/>
      <c r="S58" s="219">
        <f t="shared" si="17"/>
        <v>0</v>
      </c>
      <c r="T58" s="220">
        <f t="shared" si="18"/>
        <v>0</v>
      </c>
      <c r="U58" s="214">
        <f t="shared" si="27"/>
        <v>0</v>
      </c>
      <c r="W58" s="221"/>
      <c r="X58" s="222"/>
      <c r="Y58" s="222"/>
      <c r="Z58" s="223"/>
      <c r="AA58" s="222"/>
      <c r="AB58" s="224"/>
      <c r="AC58" s="225"/>
      <c r="AD58" s="2">
        <f t="shared" si="6"/>
        <v>0</v>
      </c>
      <c r="AE58" s="2">
        <f t="shared" si="7"/>
        <v>0</v>
      </c>
      <c r="AF58" s="226"/>
      <c r="AG58" s="219">
        <f t="shared" si="19"/>
        <v>0</v>
      </c>
      <c r="AH58" s="234">
        <f t="shared" si="20"/>
        <v>0</v>
      </c>
      <c r="AI58" s="214">
        <f t="shared" si="28"/>
        <v>0</v>
      </c>
      <c r="AK58" s="229">
        <f t="shared" si="21"/>
        <v>0</v>
      </c>
      <c r="AL58" s="226"/>
      <c r="AM58" s="15"/>
      <c r="AN58" s="232" t="e">
        <f t="shared" si="22"/>
        <v>#DIV/0!</v>
      </c>
      <c r="AO58" s="214">
        <f t="shared" si="12"/>
        <v>0</v>
      </c>
      <c r="AQ58" s="210"/>
      <c r="AR58" s="231"/>
      <c r="AS58" s="15"/>
      <c r="AT58" s="232">
        <f t="shared" si="23"/>
        <v>0</v>
      </c>
      <c r="AU58" s="235">
        <f t="shared" si="24"/>
        <v>0</v>
      </c>
      <c r="AY58" s="210">
        <v>2.7</v>
      </c>
      <c r="AZ58" s="231">
        <v>254.3</v>
      </c>
      <c r="BA58" s="15"/>
      <c r="BB58" s="232">
        <f t="shared" si="8"/>
        <v>2.698973774230331</v>
      </c>
      <c r="BC58" s="235">
        <f t="shared" si="9"/>
        <v>254.3</v>
      </c>
      <c r="BG58" s="210">
        <v>2.7</v>
      </c>
      <c r="BH58" s="231">
        <v>2100</v>
      </c>
      <c r="BI58" s="15"/>
      <c r="BJ58" s="232">
        <f t="shared" si="13"/>
        <v>2.7</v>
      </c>
      <c r="BK58" s="235">
        <f t="shared" si="25"/>
        <v>2341.2129277566582</v>
      </c>
      <c r="BM58" s="109">
        <f t="shared" si="14"/>
        <v>1.114863298931742</v>
      </c>
      <c r="BN58" s="213"/>
      <c r="BR58" s="228"/>
      <c r="BS58" s="311"/>
      <c r="BT58" s="3"/>
      <c r="BU58" s="213"/>
      <c r="BV58" s="213"/>
      <c r="BW58" s="291"/>
    </row>
    <row r="59" spans="1:75" x14ac:dyDescent="0.2">
      <c r="A59" s="326">
        <v>2.75</v>
      </c>
      <c r="B59" s="211">
        <f t="shared" si="29"/>
        <v>2487.6300000000015</v>
      </c>
      <c r="C59" s="848">
        <f ca="1">IF(ISERR(AVERAGE(INDIRECT("B"&amp;(ROW()-INT($B$1/2))):INDIRECT("B"&amp;(ROW()+INT($B$1/2))))),"",AVERAGE(INDIRECT("B"&amp;(ROW()-INT($B$1/2))):INDIRECT("B"&amp;(ROW()+INT($B$1/2)))))</f>
        <v>2487.6300000000015</v>
      </c>
      <c r="D59" s="848">
        <f t="shared" si="16"/>
        <v>4.9999999999999822E-2</v>
      </c>
      <c r="E59" s="862"/>
      <c r="F59" s="212">
        <f t="shared" si="26"/>
        <v>2.7500000000000053</v>
      </c>
      <c r="G59" s="2">
        <f t="shared" si="0"/>
        <v>56</v>
      </c>
      <c r="H59" s="213">
        <f t="shared" si="1"/>
        <v>2.75</v>
      </c>
      <c r="I59" s="213">
        <f t="shared" si="2"/>
        <v>2.8</v>
      </c>
      <c r="J59" s="51">
        <f t="shared" ca="1" si="3"/>
        <v>2487.6300000000015</v>
      </c>
      <c r="K59" s="51">
        <f t="shared" ca="1" si="4"/>
        <v>2483.4720000000016</v>
      </c>
      <c r="L59" s="553">
        <f t="shared" ca="1" si="5"/>
        <v>2487.630000000001</v>
      </c>
      <c r="M59" s="542">
        <f t="shared" si="10"/>
        <v>4.4256960000000092</v>
      </c>
      <c r="N59" s="544">
        <f t="shared" ca="1" si="11"/>
        <v>758.2296240000004</v>
      </c>
      <c r="O59" s="215"/>
      <c r="P59" s="216"/>
      <c r="Q59" s="217"/>
      <c r="R59" s="218"/>
      <c r="S59" s="219">
        <f t="shared" si="17"/>
        <v>0</v>
      </c>
      <c r="T59" s="220">
        <f t="shared" si="18"/>
        <v>0</v>
      </c>
      <c r="U59" s="214">
        <f t="shared" si="27"/>
        <v>0</v>
      </c>
      <c r="W59" s="221"/>
      <c r="X59" s="222"/>
      <c r="Y59" s="222"/>
      <c r="Z59" s="223"/>
      <c r="AA59" s="222"/>
      <c r="AB59" s="224"/>
      <c r="AC59" s="225"/>
      <c r="AD59" s="2">
        <f t="shared" si="6"/>
        <v>0</v>
      </c>
      <c r="AE59" s="2">
        <f t="shared" si="7"/>
        <v>0</v>
      </c>
      <c r="AF59" s="226"/>
      <c r="AG59" s="219">
        <f t="shared" si="19"/>
        <v>0</v>
      </c>
      <c r="AH59" s="234">
        <f t="shared" si="20"/>
        <v>0</v>
      </c>
      <c r="AI59" s="214">
        <f t="shared" si="28"/>
        <v>0</v>
      </c>
      <c r="AK59" s="229">
        <f t="shared" si="21"/>
        <v>0</v>
      </c>
      <c r="AL59" s="226"/>
      <c r="AM59" s="15"/>
      <c r="AN59" s="232" t="e">
        <f t="shared" si="22"/>
        <v>#DIV/0!</v>
      </c>
      <c r="AO59" s="214">
        <f t="shared" si="12"/>
        <v>0</v>
      </c>
      <c r="AQ59" s="210"/>
      <c r="AR59" s="231"/>
      <c r="AS59" s="15"/>
      <c r="AT59" s="232">
        <f t="shared" si="23"/>
        <v>0</v>
      </c>
      <c r="AU59" s="235">
        <f t="shared" si="24"/>
        <v>0</v>
      </c>
      <c r="AY59" s="210">
        <v>2.75</v>
      </c>
      <c r="AZ59" s="231">
        <v>247.4</v>
      </c>
      <c r="BA59" s="15"/>
      <c r="BB59" s="232">
        <f t="shared" si="8"/>
        <v>2.7489547700494112</v>
      </c>
      <c r="BC59" s="235">
        <f t="shared" si="9"/>
        <v>247.4</v>
      </c>
      <c r="BG59" s="210">
        <v>2.75</v>
      </c>
      <c r="BH59" s="231">
        <v>2100</v>
      </c>
      <c r="BI59" s="15"/>
      <c r="BJ59" s="232">
        <f t="shared" si="13"/>
        <v>2.75</v>
      </c>
      <c r="BK59" s="235">
        <f t="shared" si="25"/>
        <v>2337.3650190114108</v>
      </c>
      <c r="BM59" s="109">
        <f t="shared" si="14"/>
        <v>1.1130309614340053</v>
      </c>
      <c r="BN59" s="213"/>
      <c r="BR59" s="228"/>
      <c r="BS59" s="311"/>
      <c r="BT59" s="3"/>
      <c r="BU59" s="213"/>
      <c r="BV59" s="213"/>
      <c r="BW59" s="291"/>
    </row>
    <row r="60" spans="1:75" x14ac:dyDescent="0.2">
      <c r="A60" s="326">
        <v>2.8</v>
      </c>
      <c r="B60" s="211">
        <f t="shared" si="29"/>
        <v>2483.4720000000016</v>
      </c>
      <c r="C60" s="848">
        <f ca="1">IF(ISERR(AVERAGE(INDIRECT("B"&amp;(ROW()-INT($B$1/2))):INDIRECT("B"&amp;(ROW()+INT($B$1/2))))),"",AVERAGE(INDIRECT("B"&amp;(ROW()-INT($B$1/2))):INDIRECT("B"&amp;(ROW()+INT($B$1/2)))))</f>
        <v>2483.4720000000016</v>
      </c>
      <c r="D60" s="848">
        <f t="shared" si="16"/>
        <v>4.9999999999999822E-2</v>
      </c>
      <c r="E60" s="862"/>
      <c r="F60" s="212">
        <f t="shared" si="26"/>
        <v>2.8000000000000056</v>
      </c>
      <c r="G60" s="2">
        <f t="shared" si="0"/>
        <v>57</v>
      </c>
      <c r="H60" s="213">
        <f t="shared" si="1"/>
        <v>2.8</v>
      </c>
      <c r="I60" s="213">
        <f t="shared" si="2"/>
        <v>2.85</v>
      </c>
      <c r="J60" s="51">
        <f t="shared" ca="1" si="3"/>
        <v>2483.4720000000016</v>
      </c>
      <c r="K60" s="51">
        <f t="shared" ca="1" si="4"/>
        <v>2479.3140000000017</v>
      </c>
      <c r="L60" s="553">
        <f t="shared" ca="1" si="5"/>
        <v>2483.4720000000011</v>
      </c>
      <c r="M60" s="542">
        <f t="shared" si="10"/>
        <v>4.5061632000000094</v>
      </c>
      <c r="N60" s="544">
        <f t="shared" ca="1" si="11"/>
        <v>756.96226560000036</v>
      </c>
      <c r="O60" s="215"/>
      <c r="P60" s="216"/>
      <c r="Q60" s="217"/>
      <c r="R60" s="218"/>
      <c r="S60" s="219">
        <f t="shared" si="17"/>
        <v>0</v>
      </c>
      <c r="T60" s="220">
        <f t="shared" si="18"/>
        <v>0</v>
      </c>
      <c r="U60" s="214">
        <f t="shared" si="27"/>
        <v>0</v>
      </c>
      <c r="W60" s="221"/>
      <c r="X60" s="222"/>
      <c r="Y60" s="222"/>
      <c r="Z60" s="223"/>
      <c r="AA60" s="222"/>
      <c r="AB60" s="224"/>
      <c r="AC60" s="225"/>
      <c r="AD60" s="2">
        <f t="shared" si="6"/>
        <v>0</v>
      </c>
      <c r="AE60" s="2">
        <f t="shared" si="7"/>
        <v>0</v>
      </c>
      <c r="AF60" s="226"/>
      <c r="AG60" s="219">
        <f t="shared" si="19"/>
        <v>0</v>
      </c>
      <c r="AH60" s="234">
        <f t="shared" si="20"/>
        <v>0</v>
      </c>
      <c r="AI60" s="214">
        <f t="shared" si="28"/>
        <v>0</v>
      </c>
      <c r="AK60" s="229">
        <f t="shared" si="21"/>
        <v>0</v>
      </c>
      <c r="AL60" s="226"/>
      <c r="AM60" s="15"/>
      <c r="AN60" s="232" t="e">
        <f t="shared" si="22"/>
        <v>#DIV/0!</v>
      </c>
      <c r="AO60" s="214">
        <f t="shared" si="12"/>
        <v>0</v>
      </c>
      <c r="AQ60" s="210"/>
      <c r="AR60" s="231"/>
      <c r="AS60" s="15"/>
      <c r="AT60" s="232">
        <f t="shared" si="23"/>
        <v>0</v>
      </c>
      <c r="AU60" s="235">
        <f t="shared" si="24"/>
        <v>0</v>
      </c>
      <c r="AY60" s="210">
        <v>2.8</v>
      </c>
      <c r="AZ60" s="231">
        <v>242.5</v>
      </c>
      <c r="BA60" s="15"/>
      <c r="BB60" s="232">
        <f t="shared" si="8"/>
        <v>2.7989357658684915</v>
      </c>
      <c r="BC60" s="235">
        <f t="shared" si="9"/>
        <v>242.5</v>
      </c>
      <c r="BG60" s="210">
        <v>2.8</v>
      </c>
      <c r="BH60" s="231">
        <v>2100</v>
      </c>
      <c r="BI60" s="15"/>
      <c r="BJ60" s="232">
        <f t="shared" si="13"/>
        <v>2.8</v>
      </c>
      <c r="BK60" s="235">
        <f t="shared" si="25"/>
        <v>2333.5171102661639</v>
      </c>
      <c r="BM60" s="109">
        <f t="shared" si="14"/>
        <v>1.1111986239362686</v>
      </c>
      <c r="BN60" s="213"/>
      <c r="BR60" s="228"/>
      <c r="BS60" s="311"/>
      <c r="BT60" s="3"/>
      <c r="BU60" s="213"/>
      <c r="BV60" s="213"/>
      <c r="BW60" s="291"/>
    </row>
    <row r="61" spans="1:75" x14ac:dyDescent="0.2">
      <c r="A61" s="326">
        <v>2.85</v>
      </c>
      <c r="B61" s="211">
        <f t="shared" si="29"/>
        <v>2479.3140000000017</v>
      </c>
      <c r="C61" s="848">
        <f ca="1">IF(ISERR(AVERAGE(INDIRECT("B"&amp;(ROW()-INT($B$1/2))):INDIRECT("B"&amp;(ROW()+INT($B$1/2))))),"",AVERAGE(INDIRECT("B"&amp;(ROW()-INT($B$1/2))):INDIRECT("B"&amp;(ROW()+INT($B$1/2)))))</f>
        <v>2479.3140000000017</v>
      </c>
      <c r="D61" s="848">
        <f t="shared" si="16"/>
        <v>5.0000000000000266E-2</v>
      </c>
      <c r="E61" s="862"/>
      <c r="F61" s="212">
        <f t="shared" si="26"/>
        <v>2.8500000000000059</v>
      </c>
      <c r="G61" s="2">
        <f t="shared" si="0"/>
        <v>58</v>
      </c>
      <c r="H61" s="213">
        <f t="shared" si="1"/>
        <v>2.85</v>
      </c>
      <c r="I61" s="213">
        <f t="shared" si="2"/>
        <v>2.9</v>
      </c>
      <c r="J61" s="51">
        <f t="shared" ca="1" si="3"/>
        <v>2479.3140000000017</v>
      </c>
      <c r="K61" s="51">
        <f t="shared" ca="1" si="4"/>
        <v>2475.1560000000013</v>
      </c>
      <c r="L61" s="553">
        <f t="shared" ca="1" si="5"/>
        <v>2479.3140000000012</v>
      </c>
      <c r="M61" s="542">
        <f t="shared" si="10"/>
        <v>4.5866304000000095</v>
      </c>
      <c r="N61" s="544">
        <f t="shared" ca="1" si="11"/>
        <v>755.69490720000044</v>
      </c>
      <c r="O61" s="215"/>
      <c r="P61" s="216"/>
      <c r="Q61" s="217"/>
      <c r="R61" s="218"/>
      <c r="S61" s="219">
        <f t="shared" si="17"/>
        <v>0</v>
      </c>
      <c r="T61" s="220">
        <f t="shared" si="18"/>
        <v>0</v>
      </c>
      <c r="U61" s="214">
        <f t="shared" si="27"/>
        <v>0</v>
      </c>
      <c r="W61" s="221"/>
      <c r="X61" s="222"/>
      <c r="Y61" s="222"/>
      <c r="Z61" s="223"/>
      <c r="AA61" s="222"/>
      <c r="AB61" s="224"/>
      <c r="AC61" s="225"/>
      <c r="AD61" s="2">
        <f t="shared" si="6"/>
        <v>0</v>
      </c>
      <c r="AE61" s="2">
        <f t="shared" si="7"/>
        <v>0</v>
      </c>
      <c r="AF61" s="226"/>
      <c r="AG61" s="219">
        <f t="shared" si="19"/>
        <v>0</v>
      </c>
      <c r="AH61" s="234">
        <f t="shared" si="20"/>
        <v>0</v>
      </c>
      <c r="AI61" s="214">
        <f t="shared" si="28"/>
        <v>0</v>
      </c>
      <c r="AK61" s="229">
        <f t="shared" si="21"/>
        <v>0</v>
      </c>
      <c r="AL61" s="226"/>
      <c r="AM61" s="15"/>
      <c r="AN61" s="232" t="e">
        <f t="shared" si="22"/>
        <v>#DIV/0!</v>
      </c>
      <c r="AO61" s="214">
        <f t="shared" si="12"/>
        <v>0</v>
      </c>
      <c r="AQ61" s="210"/>
      <c r="AR61" s="231"/>
      <c r="AS61" s="15"/>
      <c r="AT61" s="232">
        <f t="shared" si="23"/>
        <v>0</v>
      </c>
      <c r="AU61" s="235">
        <f t="shared" si="24"/>
        <v>0</v>
      </c>
      <c r="AY61" s="210">
        <v>2.85</v>
      </c>
      <c r="AZ61" s="231">
        <v>242.8</v>
      </c>
      <c r="BA61" s="15"/>
      <c r="BB61" s="232">
        <f t="shared" si="8"/>
        <v>2.8489167616875717</v>
      </c>
      <c r="BC61" s="235">
        <f t="shared" si="9"/>
        <v>242.8</v>
      </c>
      <c r="BG61" s="210">
        <v>2.85</v>
      </c>
      <c r="BH61" s="231">
        <v>2100</v>
      </c>
      <c r="BI61" s="15"/>
      <c r="BJ61" s="232">
        <f t="shared" si="13"/>
        <v>2.85</v>
      </c>
      <c r="BK61" s="235">
        <f t="shared" si="25"/>
        <v>2329.6692015209169</v>
      </c>
      <c r="BM61" s="109">
        <f t="shared" si="14"/>
        <v>1.1093662864385319</v>
      </c>
      <c r="BN61" s="213"/>
      <c r="BR61" s="228"/>
      <c r="BS61" s="311"/>
      <c r="BT61" s="3"/>
      <c r="BU61" s="213"/>
      <c r="BV61" s="213"/>
      <c r="BW61" s="291"/>
    </row>
    <row r="62" spans="1:75" x14ac:dyDescent="0.2">
      <c r="A62" s="326">
        <v>2.9</v>
      </c>
      <c r="B62" s="211">
        <f t="shared" si="29"/>
        <v>2475.1560000000018</v>
      </c>
      <c r="C62" s="848">
        <f ca="1">IF(ISERR(AVERAGE(INDIRECT("B"&amp;(ROW()-INT($B$1/2))):INDIRECT("B"&amp;(ROW()+INT($B$1/2))))),"",AVERAGE(INDIRECT("B"&amp;(ROW()-INT($B$1/2))):INDIRECT("B"&amp;(ROW()+INT($B$1/2)))))</f>
        <v>2475.1560000000013</v>
      </c>
      <c r="D62" s="848">
        <f t="shared" si="16"/>
        <v>4.9999999999999822E-2</v>
      </c>
      <c r="E62" s="862"/>
      <c r="F62" s="212">
        <f t="shared" si="26"/>
        <v>2.9000000000000061</v>
      </c>
      <c r="G62" s="2">
        <f t="shared" si="0"/>
        <v>59</v>
      </c>
      <c r="H62" s="213">
        <f t="shared" si="1"/>
        <v>2.9</v>
      </c>
      <c r="I62" s="213">
        <f t="shared" si="2"/>
        <v>2.95</v>
      </c>
      <c r="J62" s="51">
        <f t="shared" ca="1" si="3"/>
        <v>2475.1560000000013</v>
      </c>
      <c r="K62" s="51">
        <f t="shared" ca="1" si="4"/>
        <v>2470.9980000000019</v>
      </c>
      <c r="L62" s="553">
        <f t="shared" ca="1" si="5"/>
        <v>2475.1560000000009</v>
      </c>
      <c r="M62" s="542">
        <f t="shared" si="10"/>
        <v>4.6670976000000106</v>
      </c>
      <c r="N62" s="544">
        <f t="shared" ca="1" si="11"/>
        <v>754.4275488000003</v>
      </c>
      <c r="O62" s="215"/>
      <c r="P62" s="216"/>
      <c r="Q62" s="217"/>
      <c r="R62" s="218"/>
      <c r="S62" s="219">
        <f t="shared" si="17"/>
        <v>0</v>
      </c>
      <c r="T62" s="220">
        <f t="shared" si="18"/>
        <v>0</v>
      </c>
      <c r="U62" s="214">
        <f t="shared" si="27"/>
        <v>0</v>
      </c>
      <c r="W62" s="221"/>
      <c r="X62" s="222"/>
      <c r="Y62" s="222"/>
      <c r="Z62" s="223"/>
      <c r="AA62" s="222"/>
      <c r="AB62" s="224"/>
      <c r="AC62" s="225"/>
      <c r="AD62" s="2">
        <f t="shared" si="6"/>
        <v>0</v>
      </c>
      <c r="AE62" s="2">
        <f t="shared" si="7"/>
        <v>0</v>
      </c>
      <c r="AF62" s="226"/>
      <c r="AG62" s="219">
        <f t="shared" si="19"/>
        <v>0</v>
      </c>
      <c r="AH62" s="234">
        <f t="shared" si="20"/>
        <v>0</v>
      </c>
      <c r="AI62" s="214">
        <f t="shared" si="28"/>
        <v>0</v>
      </c>
      <c r="AK62" s="229">
        <f t="shared" si="21"/>
        <v>0</v>
      </c>
      <c r="AL62" s="226"/>
      <c r="AM62" s="15"/>
      <c r="AN62" s="232" t="e">
        <f t="shared" si="22"/>
        <v>#DIV/0!</v>
      </c>
      <c r="AO62" s="214">
        <f t="shared" si="12"/>
        <v>0</v>
      </c>
      <c r="AQ62" s="210"/>
      <c r="AR62" s="231"/>
      <c r="AS62" s="15"/>
      <c r="AT62" s="232">
        <f t="shared" si="23"/>
        <v>0</v>
      </c>
      <c r="AU62" s="235">
        <f t="shared" si="24"/>
        <v>0</v>
      </c>
      <c r="AY62" s="210">
        <v>2.9</v>
      </c>
      <c r="AZ62" s="231">
        <v>243.4</v>
      </c>
      <c r="BA62" s="15"/>
      <c r="BB62" s="232">
        <f t="shared" si="8"/>
        <v>2.8988977575066519</v>
      </c>
      <c r="BC62" s="235">
        <f t="shared" si="9"/>
        <v>243.4</v>
      </c>
      <c r="BG62" s="210">
        <v>2.9</v>
      </c>
      <c r="BH62" s="231">
        <v>2100</v>
      </c>
      <c r="BI62" s="15"/>
      <c r="BJ62" s="232">
        <f t="shared" si="13"/>
        <v>2.9</v>
      </c>
      <c r="BK62" s="235">
        <f t="shared" si="25"/>
        <v>2325.8212927756699</v>
      </c>
      <c r="BM62" s="109">
        <f t="shared" si="14"/>
        <v>1.1075339489407952</v>
      </c>
      <c r="BN62" s="213"/>
      <c r="BR62" s="228"/>
      <c r="BS62" s="311"/>
      <c r="BT62" s="3"/>
      <c r="BU62" s="213"/>
      <c r="BV62" s="213"/>
      <c r="BW62" s="291"/>
    </row>
    <row r="63" spans="1:75" x14ac:dyDescent="0.2">
      <c r="A63" s="326">
        <v>2.95</v>
      </c>
      <c r="B63" s="211">
        <f t="shared" si="29"/>
        <v>2470.9980000000019</v>
      </c>
      <c r="C63" s="848">
        <f ca="1">IF(ISERR(AVERAGE(INDIRECT("B"&amp;(ROW()-INT($B$1/2))):INDIRECT("B"&amp;(ROW()+INT($B$1/2))))),"",AVERAGE(INDIRECT("B"&amp;(ROW()-INT($B$1/2))):INDIRECT("B"&amp;(ROW()+INT($B$1/2)))))</f>
        <v>2470.9980000000019</v>
      </c>
      <c r="D63" s="848">
        <f t="shared" si="16"/>
        <v>5.0000000000000266E-2</v>
      </c>
      <c r="E63" s="862"/>
      <c r="F63" s="212">
        <f t="shared" si="26"/>
        <v>2.9500000000000064</v>
      </c>
      <c r="G63" s="2">
        <f t="shared" si="0"/>
        <v>60</v>
      </c>
      <c r="H63" s="213">
        <f t="shared" si="1"/>
        <v>2.95</v>
      </c>
      <c r="I63" s="213">
        <f t="shared" si="2"/>
        <v>3</v>
      </c>
      <c r="J63" s="51">
        <f t="shared" ca="1" si="3"/>
        <v>2470.9980000000019</v>
      </c>
      <c r="K63" s="51">
        <f t="shared" ca="1" si="4"/>
        <v>2466.840000000002</v>
      </c>
      <c r="L63" s="553">
        <f t="shared" ca="1" si="5"/>
        <v>2470.9980000000014</v>
      </c>
      <c r="M63" s="542">
        <f t="shared" si="10"/>
        <v>4.7475648000000108</v>
      </c>
      <c r="N63" s="544">
        <f t="shared" ca="1" si="11"/>
        <v>753.16019040000049</v>
      </c>
      <c r="O63" s="215"/>
      <c r="P63" s="216"/>
      <c r="Q63" s="217"/>
      <c r="R63" s="218"/>
      <c r="S63" s="219">
        <f t="shared" si="17"/>
        <v>0</v>
      </c>
      <c r="T63" s="220">
        <f t="shared" si="18"/>
        <v>0</v>
      </c>
      <c r="U63" s="214">
        <f t="shared" si="27"/>
        <v>0</v>
      </c>
      <c r="W63" s="221"/>
      <c r="X63" s="222"/>
      <c r="Y63" s="222"/>
      <c r="Z63" s="223"/>
      <c r="AA63" s="222"/>
      <c r="AB63" s="224"/>
      <c r="AC63" s="225"/>
      <c r="AD63" s="2">
        <f t="shared" si="6"/>
        <v>0</v>
      </c>
      <c r="AE63" s="2">
        <f t="shared" si="7"/>
        <v>0</v>
      </c>
      <c r="AF63" s="226"/>
      <c r="AG63" s="219">
        <f t="shared" si="19"/>
        <v>0</v>
      </c>
      <c r="AH63" s="234">
        <f t="shared" si="20"/>
        <v>0</v>
      </c>
      <c r="AI63" s="214">
        <f t="shared" si="28"/>
        <v>0</v>
      </c>
      <c r="AK63" s="229">
        <f t="shared" si="21"/>
        <v>0</v>
      </c>
      <c r="AL63" s="226"/>
      <c r="AM63" s="15"/>
      <c r="AN63" s="232" t="e">
        <f t="shared" si="22"/>
        <v>#DIV/0!</v>
      </c>
      <c r="AO63" s="214">
        <f t="shared" si="12"/>
        <v>0</v>
      </c>
      <c r="AQ63" s="210"/>
      <c r="AR63" s="231"/>
      <c r="AS63" s="15"/>
      <c r="AT63" s="232">
        <f t="shared" si="23"/>
        <v>0</v>
      </c>
      <c r="AU63" s="235">
        <f t="shared" si="24"/>
        <v>0</v>
      </c>
      <c r="AY63" s="210">
        <v>2.95</v>
      </c>
      <c r="AZ63" s="231">
        <v>246.4</v>
      </c>
      <c r="BA63" s="15"/>
      <c r="BB63" s="232">
        <f t="shared" si="8"/>
        <v>2.9488787533257321</v>
      </c>
      <c r="BC63" s="235">
        <f t="shared" si="9"/>
        <v>246.4</v>
      </c>
      <c r="BG63" s="210">
        <v>2.95</v>
      </c>
      <c r="BH63" s="231">
        <v>2100</v>
      </c>
      <c r="BI63" s="15"/>
      <c r="BJ63" s="232">
        <f t="shared" si="13"/>
        <v>2.95</v>
      </c>
      <c r="BK63" s="235">
        <f t="shared" si="25"/>
        <v>2321.9733840304229</v>
      </c>
      <c r="BM63" s="109">
        <f t="shared" si="14"/>
        <v>1.1057016114430585</v>
      </c>
      <c r="BN63" s="213"/>
      <c r="BR63" s="228"/>
      <c r="BS63" s="311"/>
      <c r="BT63" s="3"/>
      <c r="BU63" s="213"/>
      <c r="BV63" s="213"/>
      <c r="BW63" s="291"/>
    </row>
    <row r="64" spans="1:75" x14ac:dyDescent="0.2">
      <c r="A64" s="326">
        <v>3</v>
      </c>
      <c r="B64" s="211">
        <f t="shared" si="29"/>
        <v>2466.840000000002</v>
      </c>
      <c r="C64" s="848">
        <f ca="1">IF(ISERR(AVERAGE(INDIRECT("B"&amp;(ROW()-INT($B$1/2))):INDIRECT("B"&amp;(ROW()+INT($B$1/2))))),"",AVERAGE(INDIRECT("B"&amp;(ROW()-INT($B$1/2))):INDIRECT("B"&amp;(ROW()+INT($B$1/2)))))</f>
        <v>2466.840000000002</v>
      </c>
      <c r="D64" s="848">
        <f t="shared" si="16"/>
        <v>4.9999999999999822E-2</v>
      </c>
      <c r="E64" s="862"/>
      <c r="F64" s="212">
        <f t="shared" si="26"/>
        <v>3.0000000000000067</v>
      </c>
      <c r="G64" s="2">
        <f t="shared" si="0"/>
        <v>61</v>
      </c>
      <c r="H64" s="213">
        <f t="shared" si="1"/>
        <v>3</v>
      </c>
      <c r="I64" s="213">
        <f t="shared" si="2"/>
        <v>3.05</v>
      </c>
      <c r="J64" s="51">
        <f t="shared" ca="1" si="3"/>
        <v>2466.840000000002</v>
      </c>
      <c r="K64" s="51">
        <f t="shared" ca="1" si="4"/>
        <v>2462.6820000000021</v>
      </c>
      <c r="L64" s="553">
        <f t="shared" ca="1" si="5"/>
        <v>2466.8400000000015</v>
      </c>
      <c r="M64" s="542">
        <f t="shared" si="10"/>
        <v>4.828032000000011</v>
      </c>
      <c r="N64" s="544">
        <f t="shared" ca="1" si="11"/>
        <v>751.89283200000045</v>
      </c>
      <c r="O64" s="215"/>
      <c r="P64" s="216"/>
      <c r="Q64" s="217"/>
      <c r="R64" s="218"/>
      <c r="S64" s="219">
        <f t="shared" si="17"/>
        <v>0</v>
      </c>
      <c r="T64" s="220">
        <f t="shared" si="18"/>
        <v>0</v>
      </c>
      <c r="U64" s="214">
        <f t="shared" si="27"/>
        <v>0</v>
      </c>
      <c r="W64" s="221"/>
      <c r="X64" s="222"/>
      <c r="Y64" s="222"/>
      <c r="Z64" s="223"/>
      <c r="AA64" s="222"/>
      <c r="AB64" s="224"/>
      <c r="AC64" s="225"/>
      <c r="AD64" s="2">
        <f t="shared" si="6"/>
        <v>0</v>
      </c>
      <c r="AE64" s="2">
        <f t="shared" si="7"/>
        <v>0</v>
      </c>
      <c r="AF64" s="226"/>
      <c r="AG64" s="219">
        <f t="shared" si="19"/>
        <v>0</v>
      </c>
      <c r="AH64" s="234">
        <f t="shared" si="20"/>
        <v>0</v>
      </c>
      <c r="AI64" s="214">
        <f t="shared" si="28"/>
        <v>0</v>
      </c>
      <c r="AK64" s="229">
        <f t="shared" si="21"/>
        <v>0</v>
      </c>
      <c r="AL64" s="226"/>
      <c r="AM64" s="15"/>
      <c r="AN64" s="232" t="e">
        <f t="shared" si="22"/>
        <v>#DIV/0!</v>
      </c>
      <c r="AO64" s="214">
        <f t="shared" si="12"/>
        <v>0</v>
      </c>
      <c r="AQ64" s="210"/>
      <c r="AR64" s="231"/>
      <c r="AS64" s="15"/>
      <c r="AT64" s="232">
        <f t="shared" si="23"/>
        <v>0</v>
      </c>
      <c r="AU64" s="235">
        <f t="shared" si="24"/>
        <v>0</v>
      </c>
      <c r="AY64" s="210">
        <v>3</v>
      </c>
      <c r="AZ64" s="231">
        <v>239.5</v>
      </c>
      <c r="BA64" s="15"/>
      <c r="BB64" s="232">
        <f t="shared" si="8"/>
        <v>2.9988597491448123</v>
      </c>
      <c r="BC64" s="235">
        <f t="shared" si="9"/>
        <v>239.5</v>
      </c>
      <c r="BG64" s="210">
        <v>3</v>
      </c>
      <c r="BH64" s="231">
        <v>2100</v>
      </c>
      <c r="BI64" s="15"/>
      <c r="BJ64" s="232">
        <f t="shared" si="13"/>
        <v>3</v>
      </c>
      <c r="BK64" s="235">
        <f t="shared" si="25"/>
        <v>2318.1254752851755</v>
      </c>
      <c r="BM64" s="109">
        <f t="shared" si="14"/>
        <v>1.1038692739453217</v>
      </c>
      <c r="BN64" s="213"/>
      <c r="BR64" s="228"/>
      <c r="BS64" s="311"/>
      <c r="BT64" s="3"/>
      <c r="BU64" s="213"/>
      <c r="BV64" s="213"/>
      <c r="BW64" s="291"/>
    </row>
    <row r="65" spans="1:75" x14ac:dyDescent="0.2">
      <c r="A65" s="326">
        <v>3.05</v>
      </c>
      <c r="B65" s="211">
        <f t="shared" si="29"/>
        <v>2462.6820000000021</v>
      </c>
      <c r="C65" s="848">
        <f ca="1">IF(ISERR(AVERAGE(INDIRECT("B"&amp;(ROW()-INT($B$1/2))):INDIRECT("B"&amp;(ROW()+INT($B$1/2))))),"",AVERAGE(INDIRECT("B"&amp;(ROW()-INT($B$1/2))):INDIRECT("B"&amp;(ROW()+INT($B$1/2)))))</f>
        <v>2462.6820000000021</v>
      </c>
      <c r="D65" s="848">
        <f t="shared" si="16"/>
        <v>4.9999999999999822E-2</v>
      </c>
      <c r="E65" s="862"/>
      <c r="F65" s="212">
        <f t="shared" si="26"/>
        <v>3.0500000000000069</v>
      </c>
      <c r="G65" s="2">
        <f t="shared" si="0"/>
        <v>62</v>
      </c>
      <c r="H65" s="213">
        <f t="shared" si="1"/>
        <v>3.05</v>
      </c>
      <c r="I65" s="213">
        <f t="shared" si="2"/>
        <v>3.1</v>
      </c>
      <c r="J65" s="51">
        <f t="shared" ca="1" si="3"/>
        <v>2462.6820000000021</v>
      </c>
      <c r="K65" s="51">
        <f t="shared" ca="1" si="4"/>
        <v>2458.5240000000017</v>
      </c>
      <c r="L65" s="553">
        <f t="shared" ca="1" si="5"/>
        <v>2462.6820000000016</v>
      </c>
      <c r="M65" s="542">
        <f t="shared" si="10"/>
        <v>4.9084992000000112</v>
      </c>
      <c r="N65" s="544">
        <f t="shared" ca="1" si="11"/>
        <v>750.62547360000053</v>
      </c>
      <c r="O65" s="215"/>
      <c r="P65" s="216"/>
      <c r="Q65" s="217"/>
      <c r="R65" s="218"/>
      <c r="S65" s="219">
        <f t="shared" si="17"/>
        <v>0</v>
      </c>
      <c r="T65" s="220">
        <f t="shared" si="18"/>
        <v>0</v>
      </c>
      <c r="U65" s="214">
        <f t="shared" si="27"/>
        <v>0</v>
      </c>
      <c r="W65" s="221"/>
      <c r="X65" s="222"/>
      <c r="Y65" s="222"/>
      <c r="Z65" s="223"/>
      <c r="AA65" s="222"/>
      <c r="AB65" s="224"/>
      <c r="AC65" s="225"/>
      <c r="AD65" s="2">
        <f t="shared" si="6"/>
        <v>0</v>
      </c>
      <c r="AE65" s="2">
        <f t="shared" si="7"/>
        <v>0</v>
      </c>
      <c r="AF65" s="226"/>
      <c r="AG65" s="219">
        <f t="shared" si="19"/>
        <v>0</v>
      </c>
      <c r="AH65" s="234">
        <f t="shared" si="20"/>
        <v>0</v>
      </c>
      <c r="AI65" s="214">
        <f t="shared" si="28"/>
        <v>0</v>
      </c>
      <c r="AK65" s="229">
        <f t="shared" si="21"/>
        <v>0</v>
      </c>
      <c r="AL65" s="226"/>
      <c r="AM65" s="15"/>
      <c r="AN65" s="232" t="e">
        <f t="shared" si="22"/>
        <v>#DIV/0!</v>
      </c>
      <c r="AO65" s="214">
        <f t="shared" si="12"/>
        <v>0</v>
      </c>
      <c r="AQ65" s="210"/>
      <c r="AR65" s="231"/>
      <c r="AS65" s="15"/>
      <c r="AT65" s="232">
        <f t="shared" si="23"/>
        <v>0</v>
      </c>
      <c r="AU65" s="235">
        <f t="shared" si="24"/>
        <v>0</v>
      </c>
      <c r="AY65" s="210">
        <v>3.05</v>
      </c>
      <c r="AZ65" s="231">
        <v>230.6</v>
      </c>
      <c r="BA65" s="15"/>
      <c r="BB65" s="232">
        <f t="shared" si="8"/>
        <v>3.0488407449638921</v>
      </c>
      <c r="BC65" s="235">
        <f t="shared" si="9"/>
        <v>230.6</v>
      </c>
      <c r="BG65" s="210">
        <v>3.05</v>
      </c>
      <c r="BH65" s="231">
        <v>2100</v>
      </c>
      <c r="BI65" s="15"/>
      <c r="BJ65" s="232">
        <f t="shared" si="13"/>
        <v>3.05</v>
      </c>
      <c r="BK65" s="235">
        <f t="shared" si="25"/>
        <v>2314.2775665399286</v>
      </c>
      <c r="BM65" s="109">
        <f t="shared" si="14"/>
        <v>1.102036936447585</v>
      </c>
      <c r="BN65" s="213"/>
      <c r="BR65" s="228"/>
      <c r="BS65" s="311"/>
      <c r="BT65" s="3"/>
      <c r="BU65" s="213"/>
      <c r="BV65" s="213"/>
      <c r="BW65" s="291"/>
    </row>
    <row r="66" spans="1:75" x14ac:dyDescent="0.2">
      <c r="A66" s="326">
        <v>3.1</v>
      </c>
      <c r="B66" s="211">
        <f t="shared" si="29"/>
        <v>2458.5240000000022</v>
      </c>
      <c r="C66" s="848">
        <f ca="1">IF(ISERR(AVERAGE(INDIRECT("B"&amp;(ROW()-INT($B$1/2))):INDIRECT("B"&amp;(ROW()+INT($B$1/2))))),"",AVERAGE(INDIRECT("B"&amp;(ROW()-INT($B$1/2))):INDIRECT("B"&amp;(ROW()+INT($B$1/2)))))</f>
        <v>2458.5240000000017</v>
      </c>
      <c r="D66" s="848">
        <f t="shared" si="16"/>
        <v>5.0000000000000266E-2</v>
      </c>
      <c r="E66" s="862"/>
      <c r="F66" s="212">
        <f t="shared" si="26"/>
        <v>3.1000000000000072</v>
      </c>
      <c r="G66" s="2">
        <f t="shared" si="0"/>
        <v>63</v>
      </c>
      <c r="H66" s="213">
        <f t="shared" si="1"/>
        <v>3.1</v>
      </c>
      <c r="I66" s="213">
        <f t="shared" si="2"/>
        <v>3.15</v>
      </c>
      <c r="J66" s="51">
        <f t="shared" ca="1" si="3"/>
        <v>2458.5240000000017</v>
      </c>
      <c r="K66" s="51">
        <f t="shared" ca="1" si="4"/>
        <v>2454.3660000000023</v>
      </c>
      <c r="L66" s="553">
        <f t="shared" ca="1" si="5"/>
        <v>2458.5240000000013</v>
      </c>
      <c r="M66" s="542">
        <f t="shared" si="10"/>
        <v>4.9889664000000122</v>
      </c>
      <c r="N66" s="544">
        <f t="shared" ca="1" si="11"/>
        <v>749.35811520000038</v>
      </c>
      <c r="O66" s="215"/>
      <c r="P66" s="216"/>
      <c r="Q66" s="217"/>
      <c r="R66" s="218"/>
      <c r="S66" s="219">
        <f t="shared" si="17"/>
        <v>0</v>
      </c>
      <c r="T66" s="220">
        <f t="shared" si="18"/>
        <v>0</v>
      </c>
      <c r="U66" s="214">
        <f t="shared" si="27"/>
        <v>0</v>
      </c>
      <c r="W66" s="221"/>
      <c r="X66" s="222"/>
      <c r="Y66" s="222"/>
      <c r="Z66" s="223"/>
      <c r="AA66" s="222"/>
      <c r="AB66" s="224"/>
      <c r="AC66" s="225"/>
      <c r="AD66" s="2">
        <f t="shared" si="6"/>
        <v>0</v>
      </c>
      <c r="AE66" s="2">
        <f t="shared" si="7"/>
        <v>0</v>
      </c>
      <c r="AF66" s="226"/>
      <c r="AG66" s="219">
        <f t="shared" si="19"/>
        <v>0</v>
      </c>
      <c r="AH66" s="234">
        <f t="shared" si="20"/>
        <v>0</v>
      </c>
      <c r="AI66" s="214">
        <f t="shared" si="28"/>
        <v>0</v>
      </c>
      <c r="AK66" s="229">
        <f t="shared" si="21"/>
        <v>0</v>
      </c>
      <c r="AL66" s="226"/>
      <c r="AM66" s="15"/>
      <c r="AN66" s="232" t="e">
        <f t="shared" si="22"/>
        <v>#DIV/0!</v>
      </c>
      <c r="AO66" s="214">
        <f t="shared" si="12"/>
        <v>0</v>
      </c>
      <c r="AQ66" s="210"/>
      <c r="AR66" s="231"/>
      <c r="AS66" s="15"/>
      <c r="AT66" s="232">
        <f t="shared" si="23"/>
        <v>0</v>
      </c>
      <c r="AU66" s="235">
        <f t="shared" si="24"/>
        <v>0</v>
      </c>
      <c r="AY66" s="210">
        <v>3.1</v>
      </c>
      <c r="AZ66" s="231">
        <v>225.4</v>
      </c>
      <c r="BA66" s="15"/>
      <c r="BB66" s="232">
        <f t="shared" si="8"/>
        <v>3.0988217407829728</v>
      </c>
      <c r="BC66" s="235">
        <f t="shared" si="9"/>
        <v>225.4</v>
      </c>
      <c r="BG66" s="210">
        <v>3.1</v>
      </c>
      <c r="BH66" s="231">
        <v>2100</v>
      </c>
      <c r="BI66" s="15"/>
      <c r="BJ66" s="232">
        <f t="shared" si="13"/>
        <v>3.1</v>
      </c>
      <c r="BK66" s="235">
        <f t="shared" si="25"/>
        <v>2310.4296577946816</v>
      </c>
      <c r="BM66" s="109">
        <f t="shared" si="14"/>
        <v>1.1002045989498483</v>
      </c>
      <c r="BN66" s="213"/>
      <c r="BR66" s="228"/>
      <c r="BS66" s="311"/>
      <c r="BT66" s="3"/>
      <c r="BU66" s="213"/>
      <c r="BV66" s="213"/>
      <c r="BW66" s="291"/>
    </row>
    <row r="67" spans="1:75" x14ac:dyDescent="0.2">
      <c r="A67" s="326">
        <v>3.15</v>
      </c>
      <c r="B67" s="211">
        <f t="shared" si="29"/>
        <v>2454.3660000000023</v>
      </c>
      <c r="C67" s="848">
        <f ca="1">IF(ISERR(AVERAGE(INDIRECT("B"&amp;(ROW()-INT($B$1/2))):INDIRECT("B"&amp;(ROW()+INT($B$1/2))))),"",AVERAGE(INDIRECT("B"&amp;(ROW()-INT($B$1/2))):INDIRECT("B"&amp;(ROW()+INT($B$1/2)))))</f>
        <v>2454.3660000000023</v>
      </c>
      <c r="D67" s="848">
        <f t="shared" si="16"/>
        <v>4.9999999999999822E-2</v>
      </c>
      <c r="E67" s="862"/>
      <c r="F67" s="212">
        <f t="shared" si="26"/>
        <v>3.1500000000000075</v>
      </c>
      <c r="G67" s="2">
        <f t="shared" si="0"/>
        <v>64</v>
      </c>
      <c r="H67" s="213">
        <f t="shared" si="1"/>
        <v>3.15</v>
      </c>
      <c r="I67" s="213">
        <f t="shared" si="2"/>
        <v>3.2</v>
      </c>
      <c r="J67" s="51">
        <f t="shared" ca="1" si="3"/>
        <v>2454.3660000000023</v>
      </c>
      <c r="K67" s="51">
        <f t="shared" ca="1" si="4"/>
        <v>2450.2080000000024</v>
      </c>
      <c r="L67" s="553">
        <f t="shared" ca="1" si="5"/>
        <v>2454.3660000000018</v>
      </c>
      <c r="M67" s="542">
        <f t="shared" si="10"/>
        <v>5.0694336000000124</v>
      </c>
      <c r="N67" s="544">
        <f t="shared" ca="1" si="11"/>
        <v>748.09075680000058</v>
      </c>
      <c r="O67" s="215"/>
      <c r="P67" s="216"/>
      <c r="Q67" s="217"/>
      <c r="R67" s="218"/>
      <c r="S67" s="219">
        <f t="shared" si="17"/>
        <v>0</v>
      </c>
      <c r="T67" s="220">
        <f t="shared" si="18"/>
        <v>0</v>
      </c>
      <c r="U67" s="214">
        <f t="shared" si="27"/>
        <v>0</v>
      </c>
      <c r="W67" s="221"/>
      <c r="X67" s="222"/>
      <c r="Y67" s="222"/>
      <c r="Z67" s="223"/>
      <c r="AA67" s="222"/>
      <c r="AB67" s="224"/>
      <c r="AC67" s="225"/>
      <c r="AD67" s="2">
        <f t="shared" si="6"/>
        <v>0</v>
      </c>
      <c r="AE67" s="2">
        <f t="shared" si="7"/>
        <v>0</v>
      </c>
      <c r="AF67" s="226"/>
      <c r="AG67" s="219">
        <f t="shared" si="19"/>
        <v>0</v>
      </c>
      <c r="AH67" s="234">
        <f t="shared" si="20"/>
        <v>0</v>
      </c>
      <c r="AI67" s="214">
        <f t="shared" si="28"/>
        <v>0</v>
      </c>
      <c r="AK67" s="229">
        <f t="shared" si="21"/>
        <v>0</v>
      </c>
      <c r="AL67" s="226"/>
      <c r="AM67" s="15"/>
      <c r="AN67" s="232" t="e">
        <f t="shared" si="22"/>
        <v>#DIV/0!</v>
      </c>
      <c r="AO67" s="214">
        <f t="shared" si="12"/>
        <v>0</v>
      </c>
      <c r="AQ67" s="210"/>
      <c r="AR67" s="231"/>
      <c r="AS67" s="15"/>
      <c r="AT67" s="232">
        <f t="shared" si="23"/>
        <v>0</v>
      </c>
      <c r="AU67" s="235">
        <f t="shared" si="24"/>
        <v>0</v>
      </c>
      <c r="AY67" s="210">
        <v>3.15</v>
      </c>
      <c r="AZ67" s="231">
        <v>221.8</v>
      </c>
      <c r="BA67" s="15"/>
      <c r="BB67" s="232">
        <f t="shared" si="8"/>
        <v>3.1488027366020526</v>
      </c>
      <c r="BC67" s="235">
        <f t="shared" si="9"/>
        <v>221.8</v>
      </c>
      <c r="BG67" s="210">
        <v>3.15</v>
      </c>
      <c r="BH67" s="231">
        <v>2100</v>
      </c>
      <c r="BI67" s="15"/>
      <c r="BJ67" s="232">
        <f t="shared" si="13"/>
        <v>3.15</v>
      </c>
      <c r="BK67" s="235">
        <f t="shared" si="25"/>
        <v>2306.5817490494346</v>
      </c>
      <c r="BM67" s="109">
        <f t="shared" si="14"/>
        <v>1.0983722614521116</v>
      </c>
      <c r="BN67" s="213"/>
      <c r="BR67" s="228"/>
      <c r="BS67" s="311"/>
      <c r="BT67" s="3"/>
      <c r="BU67" s="213"/>
      <c r="BV67" s="213"/>
      <c r="BW67" s="291"/>
    </row>
    <row r="68" spans="1:75" x14ac:dyDescent="0.2">
      <c r="A68" s="326">
        <v>3.2</v>
      </c>
      <c r="B68" s="211">
        <f t="shared" si="29"/>
        <v>2450.2080000000024</v>
      </c>
      <c r="C68" s="848">
        <f ca="1">IF(ISERR(AVERAGE(INDIRECT("B"&amp;(ROW()-INT($B$1/2))):INDIRECT("B"&amp;(ROW()+INT($B$1/2))))),"",AVERAGE(INDIRECT("B"&amp;(ROW()-INT($B$1/2))):INDIRECT("B"&amp;(ROW()+INT($B$1/2)))))</f>
        <v>2450.2080000000024</v>
      </c>
      <c r="D68" s="848">
        <f t="shared" si="16"/>
        <v>5.0000000000000266E-2</v>
      </c>
      <c r="E68" s="862"/>
      <c r="F68" s="212">
        <f t="shared" si="26"/>
        <v>3.2000000000000077</v>
      </c>
      <c r="G68" s="2">
        <f t="shared" ref="G68:G131" si="30">MATCH(F68,$A$4:$A$4595,1)</f>
        <v>65</v>
      </c>
      <c r="H68" s="213">
        <f t="shared" ref="H68:H131" si="31">IF(INDEX($B$4:$B$4595,G68+1,1)&gt;0,INDEX($A$4:$A$4595,G68,1),"")</f>
        <v>3.2</v>
      </c>
      <c r="I68" s="213">
        <f t="shared" ref="I68:I131" si="32">IF(INDEX($B$4:$B$4595,G68+1,1)&gt;0,INDEX($A$4:$A$4595,G68+1,1),"")</f>
        <v>3.25</v>
      </c>
      <c r="J68" s="51">
        <f t="shared" ref="J68:J131" ca="1" si="33">IF(INDEX($C$4:$C$4595,G68+1,1)&gt;0,INDEX($C$4:$C$4595,G68,1),"")</f>
        <v>2450.2080000000024</v>
      </c>
      <c r="K68" s="51">
        <f t="shared" ref="K68:K131" ca="1" si="34">IF(INDEX($C$4:$C$4595,G68+1,1)&gt;0,INDEX($C$4:$C$4595,G68+1,1),"")</f>
        <v>2446.0500000000025</v>
      </c>
      <c r="L68" s="553">
        <f t="shared" ref="L68:L131" ca="1" si="35">IF(INDEX($C$4:$C$4595,G68+1,1)&gt;0,(F68-H68)/(I68-H68)*(K68-J68)+J68,"")</f>
        <v>2450.2080000000019</v>
      </c>
      <c r="M68" s="542">
        <f t="shared" si="10"/>
        <v>5.1499008000000126</v>
      </c>
      <c r="N68" s="544">
        <f t="shared" ca="1" si="11"/>
        <v>746.82339840000066</v>
      </c>
      <c r="O68" s="215"/>
      <c r="P68" s="216"/>
      <c r="Q68" s="217"/>
      <c r="R68" s="218"/>
      <c r="S68" s="219">
        <f t="shared" si="17"/>
        <v>0</v>
      </c>
      <c r="T68" s="220">
        <f t="shared" si="18"/>
        <v>0</v>
      </c>
      <c r="U68" s="214">
        <f t="shared" si="27"/>
        <v>0</v>
      </c>
      <c r="W68" s="221"/>
      <c r="X68" s="222"/>
      <c r="Y68" s="222"/>
      <c r="Z68" s="223"/>
      <c r="AA68" s="222"/>
      <c r="AB68" s="224"/>
      <c r="AC68" s="225"/>
      <c r="AD68" s="2">
        <f t="shared" si="6"/>
        <v>0</v>
      </c>
      <c r="AE68" s="2">
        <f t="shared" si="7"/>
        <v>0</v>
      </c>
      <c r="AF68" s="226"/>
      <c r="AG68" s="219">
        <f t="shared" si="19"/>
        <v>0</v>
      </c>
      <c r="AH68" s="234">
        <f t="shared" si="20"/>
        <v>0</v>
      </c>
      <c r="AI68" s="214">
        <f t="shared" si="28"/>
        <v>0</v>
      </c>
      <c r="AK68" s="229">
        <f t="shared" si="21"/>
        <v>0</v>
      </c>
      <c r="AL68" s="226"/>
      <c r="AM68" s="15"/>
      <c r="AN68" s="232" t="e">
        <f t="shared" si="22"/>
        <v>#DIV/0!</v>
      </c>
      <c r="AO68" s="214">
        <f t="shared" si="12"/>
        <v>0</v>
      </c>
      <c r="AQ68" s="210"/>
      <c r="AR68" s="231"/>
      <c r="AS68" s="15"/>
      <c r="AT68" s="232">
        <f t="shared" si="23"/>
        <v>0</v>
      </c>
      <c r="AU68" s="235">
        <f t="shared" si="24"/>
        <v>0</v>
      </c>
      <c r="AY68" s="210">
        <v>3.2</v>
      </c>
      <c r="AZ68" s="231">
        <v>218.5</v>
      </c>
      <c r="BA68" s="15"/>
      <c r="BB68" s="232">
        <f t="shared" ref="BB68:BB131" si="36">IF(AY68&gt;0,(26.3/MAX($AY$4:$AY$4600))*AY68,0)</f>
        <v>3.1987837324211332</v>
      </c>
      <c r="BC68" s="235">
        <f t="shared" ref="BC68:BC131" si="37">AZ68+BE$4</f>
        <v>218.5</v>
      </c>
      <c r="BG68" s="210">
        <v>3.2</v>
      </c>
      <c r="BH68" s="231">
        <v>2100</v>
      </c>
      <c r="BI68" s="15"/>
      <c r="BJ68" s="232">
        <f t="shared" si="13"/>
        <v>3.2</v>
      </c>
      <c r="BK68" s="235">
        <f t="shared" si="25"/>
        <v>2302.7338403041872</v>
      </c>
      <c r="BM68" s="109">
        <f t="shared" si="14"/>
        <v>1.0965399239543749</v>
      </c>
      <c r="BN68" s="213"/>
      <c r="BR68" s="228"/>
      <c r="BS68" s="311"/>
      <c r="BT68" s="3"/>
      <c r="BU68" s="213"/>
      <c r="BV68" s="213"/>
      <c r="BW68" s="291"/>
    </row>
    <row r="69" spans="1:75" x14ac:dyDescent="0.2">
      <c r="A69" s="326">
        <v>3.25</v>
      </c>
      <c r="B69" s="211">
        <f t="shared" si="29"/>
        <v>2446.0500000000025</v>
      </c>
      <c r="C69" s="848">
        <f ca="1">IF(ISERR(AVERAGE(INDIRECT("B"&amp;(ROW()-INT($B$1/2))):INDIRECT("B"&amp;(ROW()+INT($B$1/2))))),"",AVERAGE(INDIRECT("B"&amp;(ROW()-INT($B$1/2))):INDIRECT("B"&amp;(ROW()+INT($B$1/2)))))</f>
        <v>2446.0500000000025</v>
      </c>
      <c r="D69" s="848">
        <f t="shared" si="16"/>
        <v>4.9999999999999822E-2</v>
      </c>
      <c r="E69" s="862"/>
      <c r="F69" s="212">
        <f t="shared" si="26"/>
        <v>3.250000000000008</v>
      </c>
      <c r="G69" s="2">
        <f t="shared" si="30"/>
        <v>66</v>
      </c>
      <c r="H69" s="213">
        <f t="shared" si="31"/>
        <v>3.25</v>
      </c>
      <c r="I69" s="213">
        <f t="shared" si="32"/>
        <v>3.3</v>
      </c>
      <c r="J69" s="51">
        <f t="shared" ca="1" si="33"/>
        <v>2446.0500000000025</v>
      </c>
      <c r="K69" s="51">
        <f t="shared" ca="1" si="34"/>
        <v>2441.8920000000021</v>
      </c>
      <c r="L69" s="553">
        <f t="shared" ca="1" si="35"/>
        <v>2446.050000000002</v>
      </c>
      <c r="M69" s="542">
        <f t="shared" ref="M69:M132" si="38">IF(F69&lt;&gt;"",F69*1.609344,"")</f>
        <v>5.2303680000000128</v>
      </c>
      <c r="N69" s="544">
        <f t="shared" ref="N69:N132" ca="1" si="39">IF(L69&lt;&gt;"",L69*0.3048,"")</f>
        <v>745.55604000000062</v>
      </c>
      <c r="O69" s="215"/>
      <c r="P69" s="216"/>
      <c r="Q69" s="217"/>
      <c r="R69" s="218"/>
      <c r="S69" s="219">
        <f t="shared" si="17"/>
        <v>0</v>
      </c>
      <c r="T69" s="220">
        <f t="shared" si="18"/>
        <v>0</v>
      </c>
      <c r="U69" s="214">
        <f t="shared" si="27"/>
        <v>0</v>
      </c>
      <c r="W69" s="221"/>
      <c r="X69" s="222"/>
      <c r="Y69" s="222"/>
      <c r="Z69" s="223"/>
      <c r="AA69" s="222"/>
      <c r="AB69" s="224"/>
      <c r="AC69" s="225"/>
      <c r="AD69" s="2">
        <f t="shared" ref="AD69:AD132" si="40">IF(W69&lt;0,W69-X69/60-Y69/3600,W69+X69/60+Y69/3600)</f>
        <v>0</v>
      </c>
      <c r="AE69" s="2">
        <f t="shared" ref="AE69:AE132" si="41">IF(Z69&lt;0,Z69-AA69/60-AB69/3600,Z69+AA69/60+AB69/3600)</f>
        <v>0</v>
      </c>
      <c r="AF69" s="226"/>
      <c r="AG69" s="219">
        <f t="shared" si="19"/>
        <v>0</v>
      </c>
      <c r="AH69" s="234">
        <f t="shared" si="20"/>
        <v>0</v>
      </c>
      <c r="AI69" s="214">
        <f t="shared" si="28"/>
        <v>0</v>
      </c>
      <c r="AK69" s="229">
        <f t="shared" si="21"/>
        <v>0</v>
      </c>
      <c r="AL69" s="226"/>
      <c r="AM69" s="15"/>
      <c r="AN69" s="232" t="e">
        <f t="shared" si="22"/>
        <v>#DIV/0!</v>
      </c>
      <c r="AO69" s="214">
        <f t="shared" ref="AO69:AO132" si="42">AL69*3.28084</f>
        <v>0</v>
      </c>
      <c r="AQ69" s="210"/>
      <c r="AR69" s="231"/>
      <c r="AS69" s="15"/>
      <c r="AT69" s="232">
        <f t="shared" si="23"/>
        <v>0</v>
      </c>
      <c r="AU69" s="235">
        <f t="shared" si="24"/>
        <v>0</v>
      </c>
      <c r="AY69" s="210">
        <v>3.25</v>
      </c>
      <c r="AZ69" s="231">
        <v>211.3</v>
      </c>
      <c r="BA69" s="15"/>
      <c r="BB69" s="232">
        <f t="shared" si="36"/>
        <v>3.2487647282402135</v>
      </c>
      <c r="BC69" s="235">
        <f t="shared" si="37"/>
        <v>211.3</v>
      </c>
      <c r="BG69" s="210">
        <v>3.25</v>
      </c>
      <c r="BH69" s="231">
        <v>2100</v>
      </c>
      <c r="BI69" s="15"/>
      <c r="BJ69" s="232">
        <f t="shared" ref="BJ69:BJ132" si="43">BG69</f>
        <v>3.25</v>
      </c>
      <c r="BK69" s="235">
        <f t="shared" si="25"/>
        <v>2298.8859315589402</v>
      </c>
      <c r="BM69" s="109">
        <f t="shared" ref="BM69:BM132" si="44">BM68+$BQ$14</f>
        <v>1.0947075864566382</v>
      </c>
      <c r="BN69" s="213"/>
      <c r="BR69" s="228"/>
      <c r="BS69" s="311"/>
      <c r="BT69" s="3"/>
      <c r="BU69" s="213"/>
      <c r="BV69" s="213"/>
      <c r="BW69" s="291"/>
    </row>
    <row r="70" spans="1:75" x14ac:dyDescent="0.2">
      <c r="A70" s="326">
        <v>3.3</v>
      </c>
      <c r="B70" s="211">
        <f t="shared" si="29"/>
        <v>2441.8920000000026</v>
      </c>
      <c r="C70" s="848">
        <f ca="1">IF(ISERR(AVERAGE(INDIRECT("B"&amp;(ROW()-INT($B$1/2))):INDIRECT("B"&amp;(ROW()+INT($B$1/2))))),"",AVERAGE(INDIRECT("B"&amp;(ROW()-INT($B$1/2))):INDIRECT("B"&amp;(ROW()+INT($B$1/2)))))</f>
        <v>2441.8920000000021</v>
      </c>
      <c r="D70" s="848">
        <f t="shared" ref="D70:D123" si="45">A70-A69</f>
        <v>4.9999999999999822E-2</v>
      </c>
      <c r="E70" s="862"/>
      <c r="F70" s="212">
        <f t="shared" si="26"/>
        <v>3.3000000000000083</v>
      </c>
      <c r="G70" s="2">
        <f t="shared" si="30"/>
        <v>67</v>
      </c>
      <c r="H70" s="213">
        <f t="shared" si="31"/>
        <v>3.3</v>
      </c>
      <c r="I70" s="213">
        <f t="shared" si="32"/>
        <v>3.35</v>
      </c>
      <c r="J70" s="51">
        <f t="shared" ca="1" si="33"/>
        <v>2441.8920000000021</v>
      </c>
      <c r="K70" s="51">
        <f t="shared" ca="1" si="34"/>
        <v>2437.7340000000027</v>
      </c>
      <c r="L70" s="553">
        <f t="shared" ca="1" si="35"/>
        <v>2441.8920000000012</v>
      </c>
      <c r="M70" s="542">
        <f t="shared" si="38"/>
        <v>5.3108352000000139</v>
      </c>
      <c r="N70" s="544">
        <f t="shared" ca="1" si="39"/>
        <v>744.28868160000036</v>
      </c>
      <c r="O70" s="215"/>
      <c r="P70" s="216"/>
      <c r="Q70" s="217"/>
      <c r="R70" s="218"/>
      <c r="S70" s="219">
        <f t="shared" ref="S70:S133" si="46">S69+IF(P70&lt;&gt;0,1.852*60*1000*((ACOS((SIN((P69/180)*PI()))*(SIN((P70/180)*PI()))+(COS((P69/180)*PI()))*(COS((P70/180)*PI()))*(COS((Q70/180)*PI()-(Q69/180)*PI())))/PI())*180),0)</f>
        <v>0</v>
      </c>
      <c r="T70" s="220">
        <f t="shared" ref="T70:T133" si="47">T69+IF(P70&lt;&gt;0,1.852*60*0.6213712*((ACOS((SIN((P69/180)*PI()))*(SIN((P70/180)*PI()))+(COS((P69/180)*PI()))*(COS((P70/180)*PI()))*(COS((Q70/180)*PI()-(Q69/180)*PI())))/PI())*180),0)</f>
        <v>0</v>
      </c>
      <c r="U70" s="214">
        <f t="shared" si="27"/>
        <v>0</v>
      </c>
      <c r="W70" s="221"/>
      <c r="X70" s="222"/>
      <c r="Y70" s="222"/>
      <c r="Z70" s="223"/>
      <c r="AA70" s="222"/>
      <c r="AB70" s="224"/>
      <c r="AC70" s="225"/>
      <c r="AD70" s="2">
        <f t="shared" si="40"/>
        <v>0</v>
      </c>
      <c r="AE70" s="2">
        <f t="shared" si="41"/>
        <v>0</v>
      </c>
      <c r="AF70" s="226"/>
      <c r="AG70" s="219">
        <f t="shared" ref="AG70:AG133" si="48">AG69+IF(AD70&lt;&gt;0,1.852*60*1000*((ACOS((SIN((AD69/180)*PI()))*(SIN((AD70/180)*PI()))+(COS((AD69/180)*PI()))*(COS((AD70/180)*PI()))*(COS((AE70/180)*PI()-(AE69/180)*PI())))/PI())*180),0)</f>
        <v>0</v>
      </c>
      <c r="AH70" s="234">
        <f t="shared" ref="AH70:AH133" si="49">AH69+IF(AD70&lt;&gt;0,1.852*60*0.6213712*((ACOS((SIN((AD69/180)*PI()))*(SIN((AD70/180)*PI()))+(COS((AD69/180)*PI()))*(COS((AD70/180)*PI()))*(COS((AE70/180)*PI()-(AE69/180)*PI())))/PI())*180),0)</f>
        <v>0</v>
      </c>
      <c r="AI70" s="214">
        <f t="shared" si="28"/>
        <v>0</v>
      </c>
      <c r="AK70" s="229">
        <f t="shared" ref="AK70:AK133" si="50">IF(AL70&gt;0,AK69+$AO$1,0)</f>
        <v>0</v>
      </c>
      <c r="AL70" s="226"/>
      <c r="AM70" s="15"/>
      <c r="AN70" s="232" t="e">
        <f t="shared" ref="AN70:AN133" si="51">(42341.84/MAX(AK70:AK4666))*AK70*0.0006213712</f>
        <v>#DIV/0!</v>
      </c>
      <c r="AO70" s="214">
        <f t="shared" si="42"/>
        <v>0</v>
      </c>
      <c r="AQ70" s="210"/>
      <c r="AR70" s="231"/>
      <c r="AS70" s="15"/>
      <c r="AT70" s="232">
        <f t="shared" ref="AT70:AT133" si="52">IF(AQ70&gt;0,(26.3/(MAX($AQ$4:$AQ$4600)*0.0006213712))*AQ70*0.0006213712,0)</f>
        <v>0</v>
      </c>
      <c r="AU70" s="235">
        <f t="shared" ref="AU70:AU133" si="53">(AR70*3.28084)+(AW$4)</f>
        <v>0</v>
      </c>
      <c r="AY70" s="210">
        <v>3.3</v>
      </c>
      <c r="AZ70" s="231">
        <v>200.8</v>
      </c>
      <c r="BA70" s="15"/>
      <c r="BB70" s="232">
        <f t="shared" si="36"/>
        <v>3.2987457240592932</v>
      </c>
      <c r="BC70" s="235">
        <f t="shared" si="37"/>
        <v>200.8</v>
      </c>
      <c r="BG70" s="210">
        <v>3.3</v>
      </c>
      <c r="BH70" s="231">
        <v>2100</v>
      </c>
      <c r="BI70" s="15"/>
      <c r="BJ70" s="232">
        <f t="shared" si="43"/>
        <v>3.3</v>
      </c>
      <c r="BK70" s="235">
        <f t="shared" ref="BK70:BK133" si="54">BH70*BM70</f>
        <v>2295.0380228136933</v>
      </c>
      <c r="BM70" s="109">
        <f t="shared" si="44"/>
        <v>1.0928752489589015</v>
      </c>
      <c r="BN70" s="213"/>
      <c r="BR70" s="228"/>
      <c r="BS70" s="311"/>
      <c r="BT70" s="3"/>
      <c r="BU70" s="213"/>
      <c r="BV70" s="213"/>
      <c r="BW70" s="291"/>
    </row>
    <row r="71" spans="1:75" x14ac:dyDescent="0.2">
      <c r="A71" s="326">
        <v>3.35</v>
      </c>
      <c r="B71" s="211">
        <f t="shared" si="29"/>
        <v>2437.7340000000027</v>
      </c>
      <c r="C71" s="848">
        <f ca="1">IF(ISERR(AVERAGE(INDIRECT("B"&amp;(ROW()-INT($B$1/2))):INDIRECT("B"&amp;(ROW()+INT($B$1/2))))),"",AVERAGE(INDIRECT("B"&amp;(ROW()-INT($B$1/2))):INDIRECT("B"&amp;(ROW()+INT($B$1/2)))))</f>
        <v>2437.7340000000027</v>
      </c>
      <c r="D71" s="848">
        <f t="shared" si="45"/>
        <v>5.0000000000000266E-2</v>
      </c>
      <c r="E71" s="862"/>
      <c r="F71" s="212">
        <f t="shared" ref="F71:F134" si="55">F70+(F70-F69)</f>
        <v>3.3500000000000085</v>
      </c>
      <c r="G71" s="2">
        <f t="shared" si="30"/>
        <v>68</v>
      </c>
      <c r="H71" s="213">
        <f t="shared" si="31"/>
        <v>3.35</v>
      </c>
      <c r="I71" s="213">
        <f t="shared" si="32"/>
        <v>3.4</v>
      </c>
      <c r="J71" s="51">
        <f t="shared" ca="1" si="33"/>
        <v>2437.7340000000027</v>
      </c>
      <c r="K71" s="51">
        <f t="shared" ca="1" si="34"/>
        <v>2433.5760000000028</v>
      </c>
      <c r="L71" s="553">
        <f t="shared" ca="1" si="35"/>
        <v>2437.7340000000017</v>
      </c>
      <c r="M71" s="542">
        <f t="shared" si="38"/>
        <v>5.391302400000014</v>
      </c>
      <c r="N71" s="544">
        <f t="shared" ca="1" si="39"/>
        <v>743.02132320000055</v>
      </c>
      <c r="O71" s="215"/>
      <c r="P71" s="216"/>
      <c r="Q71" s="217"/>
      <c r="R71" s="218"/>
      <c r="S71" s="219">
        <f t="shared" si="46"/>
        <v>0</v>
      </c>
      <c r="T71" s="220">
        <f t="shared" si="47"/>
        <v>0</v>
      </c>
      <c r="U71" s="214">
        <f t="shared" ref="U71:U134" si="56">R71*3.28084</f>
        <v>0</v>
      </c>
      <c r="W71" s="221"/>
      <c r="X71" s="222"/>
      <c r="Y71" s="222"/>
      <c r="Z71" s="223"/>
      <c r="AA71" s="222"/>
      <c r="AB71" s="224"/>
      <c r="AC71" s="225"/>
      <c r="AD71" s="2">
        <f t="shared" si="40"/>
        <v>0</v>
      </c>
      <c r="AE71" s="2">
        <f t="shared" si="41"/>
        <v>0</v>
      </c>
      <c r="AF71" s="226"/>
      <c r="AG71" s="219">
        <f t="shared" si="48"/>
        <v>0</v>
      </c>
      <c r="AH71" s="234">
        <f t="shared" si="49"/>
        <v>0</v>
      </c>
      <c r="AI71" s="214">
        <f t="shared" ref="AI71:AI134" si="57">AF71*3.28084</f>
        <v>0</v>
      </c>
      <c r="AK71" s="229">
        <f t="shared" si="50"/>
        <v>0</v>
      </c>
      <c r="AL71" s="226"/>
      <c r="AM71" s="15"/>
      <c r="AN71" s="232" t="e">
        <f t="shared" si="51"/>
        <v>#DIV/0!</v>
      </c>
      <c r="AO71" s="214">
        <f t="shared" si="42"/>
        <v>0</v>
      </c>
      <c r="AQ71" s="210"/>
      <c r="AR71" s="231"/>
      <c r="AS71" s="15"/>
      <c r="AT71" s="232">
        <f t="shared" si="52"/>
        <v>0</v>
      </c>
      <c r="AU71" s="235">
        <f t="shared" si="53"/>
        <v>0</v>
      </c>
      <c r="AY71" s="210">
        <v>3.35</v>
      </c>
      <c r="AZ71" s="231">
        <v>192.9</v>
      </c>
      <c r="BA71" s="15"/>
      <c r="BB71" s="232">
        <f t="shared" si="36"/>
        <v>3.3487267198783739</v>
      </c>
      <c r="BC71" s="235">
        <f t="shared" si="37"/>
        <v>192.9</v>
      </c>
      <c r="BG71" s="210">
        <v>3.35</v>
      </c>
      <c r="BH71" s="231">
        <v>2100</v>
      </c>
      <c r="BI71" s="15"/>
      <c r="BJ71" s="232">
        <f t="shared" si="43"/>
        <v>3.35</v>
      </c>
      <c r="BK71" s="235">
        <f t="shared" si="54"/>
        <v>2291.1901140684463</v>
      </c>
      <c r="BM71" s="109">
        <f t="shared" si="44"/>
        <v>1.0910429114611648</v>
      </c>
      <c r="BN71" s="213"/>
      <c r="BR71" s="228"/>
      <c r="BS71" s="311"/>
      <c r="BT71" s="3"/>
      <c r="BU71" s="213"/>
      <c r="BV71" s="213"/>
      <c r="BW71" s="291"/>
    </row>
    <row r="72" spans="1:75" x14ac:dyDescent="0.2">
      <c r="A72" s="326">
        <v>3.4</v>
      </c>
      <c r="B72" s="211">
        <f t="shared" si="29"/>
        <v>2433.5760000000028</v>
      </c>
      <c r="C72" s="848">
        <f ca="1">IF(ISERR(AVERAGE(INDIRECT("B"&amp;(ROW()-INT($B$1/2))):INDIRECT("B"&amp;(ROW()+INT($B$1/2))))),"",AVERAGE(INDIRECT("B"&amp;(ROW()-INT($B$1/2))):INDIRECT("B"&amp;(ROW()+INT($B$1/2)))))</f>
        <v>2433.5760000000028</v>
      </c>
      <c r="D72" s="848">
        <f t="shared" si="45"/>
        <v>4.9999999999999822E-2</v>
      </c>
      <c r="E72" s="862"/>
      <c r="F72" s="212">
        <f t="shared" si="55"/>
        <v>3.4000000000000088</v>
      </c>
      <c r="G72" s="2">
        <f t="shared" si="30"/>
        <v>69</v>
      </c>
      <c r="H72" s="213">
        <f t="shared" si="31"/>
        <v>3.4</v>
      </c>
      <c r="I72" s="213">
        <f t="shared" si="32"/>
        <v>3.45</v>
      </c>
      <c r="J72" s="51">
        <f t="shared" ca="1" si="33"/>
        <v>2433.5760000000028</v>
      </c>
      <c r="K72" s="51">
        <f t="shared" ca="1" si="34"/>
        <v>2429.4180000000028</v>
      </c>
      <c r="L72" s="553">
        <f t="shared" ca="1" si="35"/>
        <v>2433.5760000000018</v>
      </c>
      <c r="M72" s="542">
        <f t="shared" si="38"/>
        <v>5.4717696000000142</v>
      </c>
      <c r="N72" s="544">
        <f t="shared" ca="1" si="39"/>
        <v>741.75396480000063</v>
      </c>
      <c r="O72" s="215"/>
      <c r="P72" s="216"/>
      <c r="Q72" s="217"/>
      <c r="R72" s="218"/>
      <c r="S72" s="219">
        <f t="shared" si="46"/>
        <v>0</v>
      </c>
      <c r="T72" s="220">
        <f t="shared" si="47"/>
        <v>0</v>
      </c>
      <c r="U72" s="214">
        <f t="shared" si="56"/>
        <v>0</v>
      </c>
      <c r="W72" s="221"/>
      <c r="X72" s="222"/>
      <c r="Y72" s="222"/>
      <c r="Z72" s="223"/>
      <c r="AA72" s="222"/>
      <c r="AB72" s="224"/>
      <c r="AC72" s="225"/>
      <c r="AD72" s="2">
        <f t="shared" si="40"/>
        <v>0</v>
      </c>
      <c r="AE72" s="2">
        <f t="shared" si="41"/>
        <v>0</v>
      </c>
      <c r="AF72" s="226"/>
      <c r="AG72" s="219">
        <f t="shared" si="48"/>
        <v>0</v>
      </c>
      <c r="AH72" s="234">
        <f t="shared" si="49"/>
        <v>0</v>
      </c>
      <c r="AI72" s="214">
        <f t="shared" si="57"/>
        <v>0</v>
      </c>
      <c r="AK72" s="229">
        <f t="shared" si="50"/>
        <v>0</v>
      </c>
      <c r="AL72" s="226"/>
      <c r="AM72" s="15"/>
      <c r="AN72" s="232" t="e">
        <f t="shared" si="51"/>
        <v>#DIV/0!</v>
      </c>
      <c r="AO72" s="214">
        <f t="shared" si="42"/>
        <v>0</v>
      </c>
      <c r="AQ72" s="210"/>
      <c r="AR72" s="231"/>
      <c r="AS72" s="15"/>
      <c r="AT72" s="232">
        <f t="shared" si="52"/>
        <v>0</v>
      </c>
      <c r="AU72" s="235">
        <f t="shared" si="53"/>
        <v>0</v>
      </c>
      <c r="AY72" s="210">
        <v>3.4</v>
      </c>
      <c r="AZ72" s="231">
        <v>199.1</v>
      </c>
      <c r="BA72" s="15"/>
      <c r="BB72" s="232">
        <f t="shared" si="36"/>
        <v>3.3987077156974537</v>
      </c>
      <c r="BC72" s="235">
        <f t="shared" si="37"/>
        <v>199.1</v>
      </c>
      <c r="BG72" s="210">
        <v>3.4</v>
      </c>
      <c r="BH72" s="231">
        <v>2100</v>
      </c>
      <c r="BI72" s="15"/>
      <c r="BJ72" s="232">
        <f t="shared" si="43"/>
        <v>3.4</v>
      </c>
      <c r="BK72" s="235">
        <f t="shared" si="54"/>
        <v>2287.3422053231989</v>
      </c>
      <c r="BM72" s="109">
        <f t="shared" si="44"/>
        <v>1.0892105739634281</v>
      </c>
      <c r="BN72" s="213"/>
      <c r="BR72" s="228"/>
      <c r="BS72" s="311"/>
      <c r="BT72" s="3"/>
      <c r="BU72" s="213"/>
      <c r="BV72" s="213"/>
      <c r="BW72" s="291"/>
    </row>
    <row r="73" spans="1:75" x14ac:dyDescent="0.2">
      <c r="A73" s="326">
        <v>3.45</v>
      </c>
      <c r="B73" s="211">
        <f t="shared" si="29"/>
        <v>2429.4180000000028</v>
      </c>
      <c r="C73" s="848">
        <f ca="1">IF(ISERR(AVERAGE(INDIRECT("B"&amp;(ROW()-INT($B$1/2))):INDIRECT("B"&amp;(ROW()+INT($B$1/2))))),"",AVERAGE(INDIRECT("B"&amp;(ROW()-INT($B$1/2))):INDIRECT("B"&amp;(ROW()+INT($B$1/2)))))</f>
        <v>2429.4180000000028</v>
      </c>
      <c r="D73" s="848">
        <f t="shared" si="45"/>
        <v>5.0000000000000266E-2</v>
      </c>
      <c r="E73" s="862"/>
      <c r="F73" s="212">
        <f t="shared" si="55"/>
        <v>3.4500000000000091</v>
      </c>
      <c r="G73" s="2">
        <f t="shared" si="30"/>
        <v>70</v>
      </c>
      <c r="H73" s="213">
        <f t="shared" si="31"/>
        <v>3.45</v>
      </c>
      <c r="I73" s="213">
        <f t="shared" si="32"/>
        <v>3.5</v>
      </c>
      <c r="J73" s="51">
        <f t="shared" ca="1" si="33"/>
        <v>2429.4180000000028</v>
      </c>
      <c r="K73" s="51">
        <f t="shared" ca="1" si="34"/>
        <v>2425.2600000000025</v>
      </c>
      <c r="L73" s="553">
        <f t="shared" ca="1" si="35"/>
        <v>2429.4180000000019</v>
      </c>
      <c r="M73" s="542">
        <f t="shared" si="38"/>
        <v>5.5522368000000153</v>
      </c>
      <c r="N73" s="544">
        <f t="shared" ca="1" si="39"/>
        <v>740.4866064000006</v>
      </c>
      <c r="O73" s="215"/>
      <c r="P73" s="216"/>
      <c r="Q73" s="217"/>
      <c r="R73" s="218"/>
      <c r="S73" s="219">
        <f t="shared" si="46"/>
        <v>0</v>
      </c>
      <c r="T73" s="220">
        <f t="shared" si="47"/>
        <v>0</v>
      </c>
      <c r="U73" s="214">
        <f t="shared" si="56"/>
        <v>0</v>
      </c>
      <c r="W73" s="221"/>
      <c r="X73" s="222"/>
      <c r="Y73" s="222"/>
      <c r="Z73" s="223"/>
      <c r="AA73" s="222"/>
      <c r="AB73" s="224"/>
      <c r="AC73" s="225"/>
      <c r="AD73" s="2">
        <f t="shared" si="40"/>
        <v>0</v>
      </c>
      <c r="AE73" s="2">
        <f t="shared" si="41"/>
        <v>0</v>
      </c>
      <c r="AF73" s="226"/>
      <c r="AG73" s="219">
        <f t="shared" si="48"/>
        <v>0</v>
      </c>
      <c r="AH73" s="234">
        <f t="shared" si="49"/>
        <v>0</v>
      </c>
      <c r="AI73" s="214">
        <f t="shared" si="57"/>
        <v>0</v>
      </c>
      <c r="AK73" s="229">
        <f t="shared" si="50"/>
        <v>0</v>
      </c>
      <c r="AL73" s="226"/>
      <c r="AM73" s="15"/>
      <c r="AN73" s="232" t="e">
        <f t="shared" si="51"/>
        <v>#DIV/0!</v>
      </c>
      <c r="AO73" s="214">
        <f t="shared" si="42"/>
        <v>0</v>
      </c>
      <c r="AQ73" s="210"/>
      <c r="AR73" s="231"/>
      <c r="AS73" s="15"/>
      <c r="AT73" s="232">
        <f t="shared" si="52"/>
        <v>0</v>
      </c>
      <c r="AU73" s="235">
        <f t="shared" si="53"/>
        <v>0</v>
      </c>
      <c r="AY73" s="210">
        <v>3.45</v>
      </c>
      <c r="AZ73" s="231">
        <v>194.9</v>
      </c>
      <c r="BA73" s="15"/>
      <c r="BB73" s="232">
        <f t="shared" si="36"/>
        <v>3.4486887115165343</v>
      </c>
      <c r="BC73" s="235">
        <f t="shared" si="37"/>
        <v>194.9</v>
      </c>
      <c r="BG73" s="210">
        <v>3.45</v>
      </c>
      <c r="BH73" s="231">
        <v>2100</v>
      </c>
      <c r="BI73" s="15"/>
      <c r="BJ73" s="232">
        <f t="shared" si="43"/>
        <v>3.45</v>
      </c>
      <c r="BK73" s="235">
        <f t="shared" si="54"/>
        <v>2283.4942965779519</v>
      </c>
      <c r="BM73" s="109">
        <f t="shared" si="44"/>
        <v>1.0873782364656914</v>
      </c>
      <c r="BN73" s="213"/>
      <c r="BR73" s="228"/>
      <c r="BS73" s="311"/>
      <c r="BT73" s="3"/>
      <c r="BU73" s="213"/>
      <c r="BV73" s="213"/>
      <c r="BW73" s="291"/>
    </row>
    <row r="74" spans="1:75" x14ac:dyDescent="0.2">
      <c r="A74" s="326">
        <v>3.5</v>
      </c>
      <c r="B74" s="211">
        <f t="shared" si="29"/>
        <v>2425.2600000000029</v>
      </c>
      <c r="C74" s="848">
        <f ca="1">IF(ISERR(AVERAGE(INDIRECT("B"&amp;(ROW()-INT($B$1/2))):INDIRECT("B"&amp;(ROW()+INT($B$1/2))))),"",AVERAGE(INDIRECT("B"&amp;(ROW()-INT($B$1/2))):INDIRECT("B"&amp;(ROW()+INT($B$1/2)))))</f>
        <v>2425.2600000000025</v>
      </c>
      <c r="D74" s="848">
        <f t="shared" si="45"/>
        <v>4.9999999999999822E-2</v>
      </c>
      <c r="E74" s="862"/>
      <c r="F74" s="212">
        <f t="shared" si="55"/>
        <v>3.5000000000000093</v>
      </c>
      <c r="G74" s="2">
        <f t="shared" si="30"/>
        <v>71</v>
      </c>
      <c r="H74" s="213">
        <f t="shared" si="31"/>
        <v>3.5</v>
      </c>
      <c r="I74" s="213">
        <f t="shared" si="32"/>
        <v>3.55</v>
      </c>
      <c r="J74" s="51">
        <f t="shared" ca="1" si="33"/>
        <v>2425.2600000000025</v>
      </c>
      <c r="K74" s="51">
        <f t="shared" ca="1" si="34"/>
        <v>2421.102000000003</v>
      </c>
      <c r="L74" s="553">
        <f t="shared" ca="1" si="35"/>
        <v>2425.2600000000016</v>
      </c>
      <c r="M74" s="542">
        <f t="shared" si="38"/>
        <v>5.6327040000000155</v>
      </c>
      <c r="N74" s="544">
        <f t="shared" ca="1" si="39"/>
        <v>739.21924800000056</v>
      </c>
      <c r="O74" s="215"/>
      <c r="P74" s="216"/>
      <c r="Q74" s="217"/>
      <c r="R74" s="218"/>
      <c r="S74" s="219">
        <f t="shared" si="46"/>
        <v>0</v>
      </c>
      <c r="T74" s="220">
        <f t="shared" si="47"/>
        <v>0</v>
      </c>
      <c r="U74" s="214">
        <f t="shared" si="56"/>
        <v>0</v>
      </c>
      <c r="W74" s="221"/>
      <c r="X74" s="222"/>
      <c r="Y74" s="222"/>
      <c r="Z74" s="223"/>
      <c r="AA74" s="222"/>
      <c r="AB74" s="224"/>
      <c r="AC74" s="225"/>
      <c r="AD74" s="2">
        <f t="shared" si="40"/>
        <v>0</v>
      </c>
      <c r="AE74" s="2">
        <f t="shared" si="41"/>
        <v>0</v>
      </c>
      <c r="AF74" s="226"/>
      <c r="AG74" s="219">
        <f t="shared" si="48"/>
        <v>0</v>
      </c>
      <c r="AH74" s="234">
        <f t="shared" si="49"/>
        <v>0</v>
      </c>
      <c r="AI74" s="214">
        <f t="shared" si="57"/>
        <v>0</v>
      </c>
      <c r="AK74" s="229">
        <f t="shared" si="50"/>
        <v>0</v>
      </c>
      <c r="AL74" s="226"/>
      <c r="AM74" s="15"/>
      <c r="AN74" s="232" t="e">
        <f t="shared" si="51"/>
        <v>#DIV/0!</v>
      </c>
      <c r="AO74" s="214">
        <f t="shared" si="42"/>
        <v>0</v>
      </c>
      <c r="AQ74" s="210"/>
      <c r="AR74" s="231"/>
      <c r="AS74" s="15"/>
      <c r="AT74" s="232">
        <f t="shared" si="52"/>
        <v>0</v>
      </c>
      <c r="AU74" s="235">
        <f t="shared" si="53"/>
        <v>0</v>
      </c>
      <c r="AY74" s="210">
        <v>3.5</v>
      </c>
      <c r="AZ74" s="231">
        <v>190.6</v>
      </c>
      <c r="BA74" s="15"/>
      <c r="BB74" s="232">
        <f t="shared" si="36"/>
        <v>3.4986697073356141</v>
      </c>
      <c r="BC74" s="235">
        <f t="shared" si="37"/>
        <v>190.6</v>
      </c>
      <c r="BG74" s="210">
        <v>3.5</v>
      </c>
      <c r="BH74" s="231">
        <v>2100</v>
      </c>
      <c r="BI74" s="15"/>
      <c r="BJ74" s="232">
        <f t="shared" si="43"/>
        <v>3.5</v>
      </c>
      <c r="BK74" s="235">
        <f t="shared" si="54"/>
        <v>2279.6463878327049</v>
      </c>
      <c r="BM74" s="109">
        <f t="shared" si="44"/>
        <v>1.0855458989679547</v>
      </c>
      <c r="BN74" s="213"/>
      <c r="BR74" s="228"/>
      <c r="BS74" s="311"/>
      <c r="BT74" s="3"/>
      <c r="BU74" s="213"/>
      <c r="BV74" s="213"/>
      <c r="BW74" s="291"/>
    </row>
    <row r="75" spans="1:75" x14ac:dyDescent="0.2">
      <c r="A75" s="326">
        <v>3.55</v>
      </c>
      <c r="B75" s="211">
        <f t="shared" si="29"/>
        <v>2421.102000000003</v>
      </c>
      <c r="C75" s="848">
        <f ca="1">IF(ISERR(AVERAGE(INDIRECT("B"&amp;(ROW()-INT($B$1/2))):INDIRECT("B"&amp;(ROW()+INT($B$1/2))))),"",AVERAGE(INDIRECT("B"&amp;(ROW()-INT($B$1/2))):INDIRECT("B"&amp;(ROW()+INT($B$1/2)))))</f>
        <v>2421.102000000003</v>
      </c>
      <c r="D75" s="848">
        <f t="shared" si="45"/>
        <v>4.9999999999999822E-2</v>
      </c>
      <c r="E75" s="862"/>
      <c r="F75" s="212">
        <f t="shared" si="55"/>
        <v>3.5500000000000096</v>
      </c>
      <c r="G75" s="2">
        <f t="shared" si="30"/>
        <v>72</v>
      </c>
      <c r="H75" s="213">
        <f t="shared" si="31"/>
        <v>3.55</v>
      </c>
      <c r="I75" s="213">
        <f t="shared" si="32"/>
        <v>3.6</v>
      </c>
      <c r="J75" s="51">
        <f t="shared" ca="1" si="33"/>
        <v>2421.102000000003</v>
      </c>
      <c r="K75" s="51">
        <f t="shared" ca="1" si="34"/>
        <v>2416.9440000000031</v>
      </c>
      <c r="L75" s="553">
        <f t="shared" ca="1" si="35"/>
        <v>2421.1020000000021</v>
      </c>
      <c r="M75" s="542">
        <f t="shared" si="38"/>
        <v>5.7131712000000157</v>
      </c>
      <c r="N75" s="544">
        <f t="shared" ca="1" si="39"/>
        <v>737.95188960000064</v>
      </c>
      <c r="O75" s="215"/>
      <c r="P75" s="216"/>
      <c r="Q75" s="217"/>
      <c r="R75" s="218"/>
      <c r="S75" s="219">
        <f t="shared" si="46"/>
        <v>0</v>
      </c>
      <c r="T75" s="220">
        <f t="shared" si="47"/>
        <v>0</v>
      </c>
      <c r="U75" s="214">
        <f t="shared" si="56"/>
        <v>0</v>
      </c>
      <c r="W75" s="221"/>
      <c r="X75" s="222"/>
      <c r="Y75" s="222"/>
      <c r="Z75" s="223"/>
      <c r="AA75" s="222"/>
      <c r="AB75" s="224"/>
      <c r="AC75" s="225"/>
      <c r="AD75" s="2">
        <f t="shared" si="40"/>
        <v>0</v>
      </c>
      <c r="AE75" s="2">
        <f t="shared" si="41"/>
        <v>0</v>
      </c>
      <c r="AF75" s="226"/>
      <c r="AG75" s="219">
        <f t="shared" si="48"/>
        <v>0</v>
      </c>
      <c r="AH75" s="234">
        <f t="shared" si="49"/>
        <v>0</v>
      </c>
      <c r="AI75" s="214">
        <f t="shared" si="57"/>
        <v>0</v>
      </c>
      <c r="AK75" s="229">
        <f t="shared" si="50"/>
        <v>0</v>
      </c>
      <c r="AL75" s="226"/>
      <c r="AM75" s="15"/>
      <c r="AN75" s="232" t="e">
        <f t="shared" si="51"/>
        <v>#DIV/0!</v>
      </c>
      <c r="AO75" s="214">
        <f t="shared" si="42"/>
        <v>0</v>
      </c>
      <c r="AQ75" s="210"/>
      <c r="AR75" s="231"/>
      <c r="AS75" s="15"/>
      <c r="AT75" s="232">
        <f t="shared" si="52"/>
        <v>0</v>
      </c>
      <c r="AU75" s="235">
        <f t="shared" si="53"/>
        <v>0</v>
      </c>
      <c r="AY75" s="210">
        <v>3.55</v>
      </c>
      <c r="AZ75" s="231">
        <v>188</v>
      </c>
      <c r="BA75" s="15"/>
      <c r="BB75" s="232">
        <f t="shared" si="36"/>
        <v>3.5486507031546943</v>
      </c>
      <c r="BC75" s="235">
        <f t="shared" si="37"/>
        <v>188</v>
      </c>
      <c r="BG75" s="210">
        <v>3.55</v>
      </c>
      <c r="BH75" s="231">
        <v>2100</v>
      </c>
      <c r="BI75" s="15"/>
      <c r="BJ75" s="232">
        <f t="shared" si="43"/>
        <v>3.55</v>
      </c>
      <c r="BK75" s="235">
        <f t="shared" si="54"/>
        <v>2275.798479087458</v>
      </c>
      <c r="BM75" s="109">
        <f t="shared" si="44"/>
        <v>1.083713561470218</v>
      </c>
      <c r="BN75" s="213"/>
      <c r="BR75" s="228"/>
      <c r="BS75" s="311"/>
      <c r="BT75" s="3"/>
      <c r="BU75" s="213"/>
      <c r="BV75" s="213"/>
      <c r="BW75" s="291"/>
    </row>
    <row r="76" spans="1:75" x14ac:dyDescent="0.2">
      <c r="A76" s="326">
        <v>3.6</v>
      </c>
      <c r="B76" s="211">
        <f t="shared" si="29"/>
        <v>2416.9440000000031</v>
      </c>
      <c r="C76" s="848">
        <f ca="1">IF(ISERR(AVERAGE(INDIRECT("B"&amp;(ROW()-INT($B$1/2))):INDIRECT("B"&amp;(ROW()+INT($B$1/2))))),"",AVERAGE(INDIRECT("B"&amp;(ROW()-INT($B$1/2))):INDIRECT("B"&amp;(ROW()+INT($B$1/2)))))</f>
        <v>2416.9440000000031</v>
      </c>
      <c r="D76" s="848">
        <f t="shared" si="45"/>
        <v>5.0000000000000266E-2</v>
      </c>
      <c r="E76" s="862"/>
      <c r="F76" s="212">
        <f t="shared" si="55"/>
        <v>3.6000000000000099</v>
      </c>
      <c r="G76" s="2">
        <f t="shared" si="30"/>
        <v>73</v>
      </c>
      <c r="H76" s="213">
        <f t="shared" si="31"/>
        <v>3.6</v>
      </c>
      <c r="I76" s="213">
        <f t="shared" si="32"/>
        <v>3.65</v>
      </c>
      <c r="J76" s="51">
        <f t="shared" ca="1" si="33"/>
        <v>2416.9440000000031</v>
      </c>
      <c r="K76" s="51">
        <f t="shared" ca="1" si="34"/>
        <v>2412.7860000000032</v>
      </c>
      <c r="L76" s="553">
        <f t="shared" ca="1" si="35"/>
        <v>2416.9440000000022</v>
      </c>
      <c r="M76" s="542">
        <f t="shared" si="38"/>
        <v>5.7936384000000158</v>
      </c>
      <c r="N76" s="544">
        <f t="shared" ca="1" si="39"/>
        <v>736.68453120000072</v>
      </c>
      <c r="O76" s="215"/>
      <c r="P76" s="216"/>
      <c r="Q76" s="217"/>
      <c r="R76" s="218"/>
      <c r="S76" s="219">
        <f t="shared" si="46"/>
        <v>0</v>
      </c>
      <c r="T76" s="220">
        <f t="shared" si="47"/>
        <v>0</v>
      </c>
      <c r="U76" s="214">
        <f t="shared" si="56"/>
        <v>0</v>
      </c>
      <c r="W76" s="221"/>
      <c r="X76" s="222"/>
      <c r="Y76" s="222"/>
      <c r="Z76" s="223"/>
      <c r="AA76" s="222"/>
      <c r="AB76" s="224"/>
      <c r="AC76" s="225"/>
      <c r="AD76" s="2">
        <f t="shared" si="40"/>
        <v>0</v>
      </c>
      <c r="AE76" s="2">
        <f t="shared" si="41"/>
        <v>0</v>
      </c>
      <c r="AF76" s="226"/>
      <c r="AG76" s="219">
        <f t="shared" si="48"/>
        <v>0</v>
      </c>
      <c r="AH76" s="234">
        <f t="shared" si="49"/>
        <v>0</v>
      </c>
      <c r="AI76" s="214">
        <f t="shared" si="57"/>
        <v>0</v>
      </c>
      <c r="AK76" s="229">
        <f t="shared" si="50"/>
        <v>0</v>
      </c>
      <c r="AL76" s="226"/>
      <c r="AM76" s="15"/>
      <c r="AN76" s="232" t="e">
        <f t="shared" si="51"/>
        <v>#DIV/0!</v>
      </c>
      <c r="AO76" s="214">
        <f t="shared" si="42"/>
        <v>0</v>
      </c>
      <c r="AQ76" s="210"/>
      <c r="AR76" s="231"/>
      <c r="AS76" s="15"/>
      <c r="AT76" s="232">
        <f t="shared" si="52"/>
        <v>0</v>
      </c>
      <c r="AU76" s="235">
        <f t="shared" si="53"/>
        <v>0</v>
      </c>
      <c r="AY76" s="210">
        <v>3.6</v>
      </c>
      <c r="AZ76" s="231">
        <v>185.4</v>
      </c>
      <c r="BA76" s="15"/>
      <c r="BB76" s="232">
        <f t="shared" si="36"/>
        <v>3.598631698973775</v>
      </c>
      <c r="BC76" s="235">
        <f t="shared" si="37"/>
        <v>185.4</v>
      </c>
      <c r="BG76" s="210">
        <v>3.6</v>
      </c>
      <c r="BH76" s="231">
        <v>2100</v>
      </c>
      <c r="BI76" s="15"/>
      <c r="BJ76" s="232">
        <f t="shared" si="43"/>
        <v>3.6</v>
      </c>
      <c r="BK76" s="235">
        <f t="shared" si="54"/>
        <v>2271.950570342211</v>
      </c>
      <c r="BM76" s="109">
        <f t="shared" si="44"/>
        <v>1.0818812239724813</v>
      </c>
      <c r="BN76" s="213"/>
      <c r="BR76" s="228"/>
      <c r="BS76" s="311"/>
      <c r="BT76" s="3"/>
      <c r="BU76" s="213"/>
      <c r="BV76" s="213"/>
      <c r="BW76" s="291"/>
    </row>
    <row r="77" spans="1:75" x14ac:dyDescent="0.2">
      <c r="A77" s="326">
        <v>3.65</v>
      </c>
      <c r="B77" s="211">
        <f t="shared" si="29"/>
        <v>2412.7860000000032</v>
      </c>
      <c r="C77" s="848">
        <f ca="1">IF(ISERR(AVERAGE(INDIRECT("B"&amp;(ROW()-INT($B$1/2))):INDIRECT("B"&amp;(ROW()+INT($B$1/2))))),"",AVERAGE(INDIRECT("B"&amp;(ROW()-INT($B$1/2))):INDIRECT("B"&amp;(ROW()+INT($B$1/2)))))</f>
        <v>2412.7860000000032</v>
      </c>
      <c r="D77" s="848">
        <f t="shared" si="45"/>
        <v>4.9999999999999822E-2</v>
      </c>
      <c r="E77" s="862"/>
      <c r="F77" s="212">
        <f t="shared" si="55"/>
        <v>3.6500000000000101</v>
      </c>
      <c r="G77" s="2">
        <f t="shared" si="30"/>
        <v>74</v>
      </c>
      <c r="H77" s="213">
        <f t="shared" si="31"/>
        <v>3.65</v>
      </c>
      <c r="I77" s="213">
        <f t="shared" si="32"/>
        <v>3.7</v>
      </c>
      <c r="J77" s="51">
        <f t="shared" ca="1" si="33"/>
        <v>2412.7860000000032</v>
      </c>
      <c r="K77" s="51">
        <f t="shared" ca="1" si="34"/>
        <v>2408.6280000000029</v>
      </c>
      <c r="L77" s="553">
        <f t="shared" ca="1" si="35"/>
        <v>2412.7860000000023</v>
      </c>
      <c r="M77" s="542">
        <f t="shared" si="38"/>
        <v>5.8741056000000169</v>
      </c>
      <c r="N77" s="544">
        <f t="shared" ca="1" si="39"/>
        <v>735.4171728000008</v>
      </c>
      <c r="O77" s="215"/>
      <c r="P77" s="216"/>
      <c r="Q77" s="217"/>
      <c r="R77" s="218"/>
      <c r="S77" s="219">
        <f t="shared" si="46"/>
        <v>0</v>
      </c>
      <c r="T77" s="220">
        <f t="shared" si="47"/>
        <v>0</v>
      </c>
      <c r="U77" s="214">
        <f t="shared" si="56"/>
        <v>0</v>
      </c>
      <c r="W77" s="221"/>
      <c r="X77" s="222"/>
      <c r="Y77" s="222"/>
      <c r="Z77" s="223"/>
      <c r="AA77" s="222"/>
      <c r="AB77" s="224"/>
      <c r="AC77" s="225"/>
      <c r="AD77" s="2">
        <f t="shared" si="40"/>
        <v>0</v>
      </c>
      <c r="AE77" s="2">
        <f t="shared" si="41"/>
        <v>0</v>
      </c>
      <c r="AF77" s="226"/>
      <c r="AG77" s="219">
        <f t="shared" si="48"/>
        <v>0</v>
      </c>
      <c r="AH77" s="234">
        <f t="shared" si="49"/>
        <v>0</v>
      </c>
      <c r="AI77" s="214">
        <f t="shared" si="57"/>
        <v>0</v>
      </c>
      <c r="AK77" s="229">
        <f t="shared" si="50"/>
        <v>0</v>
      </c>
      <c r="AL77" s="226"/>
      <c r="AM77" s="15"/>
      <c r="AN77" s="232" t="e">
        <f t="shared" si="51"/>
        <v>#DIV/0!</v>
      </c>
      <c r="AO77" s="214">
        <f t="shared" si="42"/>
        <v>0</v>
      </c>
      <c r="AQ77" s="210"/>
      <c r="AR77" s="231"/>
      <c r="AS77" s="15"/>
      <c r="AT77" s="232">
        <f t="shared" si="52"/>
        <v>0</v>
      </c>
      <c r="AU77" s="235">
        <f t="shared" si="53"/>
        <v>0</v>
      </c>
      <c r="AY77" s="210">
        <v>3.65</v>
      </c>
      <c r="AZ77" s="231">
        <v>183.4</v>
      </c>
      <c r="BA77" s="15"/>
      <c r="BB77" s="232">
        <f t="shared" si="36"/>
        <v>3.6486126947928548</v>
      </c>
      <c r="BC77" s="235">
        <f t="shared" si="37"/>
        <v>183.4</v>
      </c>
      <c r="BG77" s="210">
        <v>3.65</v>
      </c>
      <c r="BH77" s="231">
        <v>2100</v>
      </c>
      <c r="BI77" s="15"/>
      <c r="BJ77" s="232">
        <f t="shared" si="43"/>
        <v>3.65</v>
      </c>
      <c r="BK77" s="235">
        <f t="shared" si="54"/>
        <v>2268.1026615969636</v>
      </c>
      <c r="BM77" s="109">
        <f t="shared" si="44"/>
        <v>1.0800488864747446</v>
      </c>
      <c r="BN77" s="213"/>
      <c r="BR77" s="228"/>
      <c r="BS77" s="311"/>
      <c r="BT77" s="3"/>
      <c r="BU77" s="213"/>
      <c r="BV77" s="213"/>
      <c r="BW77" s="291"/>
    </row>
    <row r="78" spans="1:75" x14ac:dyDescent="0.2">
      <c r="A78" s="326">
        <v>3.7</v>
      </c>
      <c r="B78" s="211">
        <f t="shared" si="29"/>
        <v>2408.6280000000033</v>
      </c>
      <c r="C78" s="848">
        <f ca="1">IF(ISERR(AVERAGE(INDIRECT("B"&amp;(ROW()-INT($B$1/2))):INDIRECT("B"&amp;(ROW()+INT($B$1/2))))),"",AVERAGE(INDIRECT("B"&amp;(ROW()-INT($B$1/2))):INDIRECT("B"&amp;(ROW()+INT($B$1/2)))))</f>
        <v>2408.6280000000029</v>
      </c>
      <c r="D78" s="848">
        <f t="shared" si="45"/>
        <v>5.0000000000000266E-2</v>
      </c>
      <c r="E78" s="862"/>
      <c r="F78" s="212">
        <f t="shared" si="55"/>
        <v>3.7000000000000104</v>
      </c>
      <c r="G78" s="2">
        <f t="shared" si="30"/>
        <v>75</v>
      </c>
      <c r="H78" s="213">
        <f t="shared" si="31"/>
        <v>3.7</v>
      </c>
      <c r="I78" s="213">
        <f t="shared" si="32"/>
        <v>3.75</v>
      </c>
      <c r="J78" s="51">
        <f t="shared" ca="1" si="33"/>
        <v>2408.6280000000029</v>
      </c>
      <c r="K78" s="51">
        <f t="shared" ca="1" si="34"/>
        <v>2404.4700000000034</v>
      </c>
      <c r="L78" s="553">
        <f t="shared" ca="1" si="35"/>
        <v>2408.628000000002</v>
      </c>
      <c r="M78" s="542">
        <f t="shared" si="38"/>
        <v>5.9545728000000171</v>
      </c>
      <c r="N78" s="544">
        <f t="shared" ca="1" si="39"/>
        <v>734.14981440000065</v>
      </c>
      <c r="O78" s="215"/>
      <c r="P78" s="216"/>
      <c r="Q78" s="217"/>
      <c r="R78" s="218"/>
      <c r="S78" s="219">
        <f t="shared" si="46"/>
        <v>0</v>
      </c>
      <c r="T78" s="220">
        <f t="shared" si="47"/>
        <v>0</v>
      </c>
      <c r="U78" s="214">
        <f t="shared" si="56"/>
        <v>0</v>
      </c>
      <c r="W78" s="221"/>
      <c r="X78" s="222"/>
      <c r="Y78" s="222"/>
      <c r="Z78" s="223"/>
      <c r="AA78" s="222"/>
      <c r="AB78" s="224"/>
      <c r="AC78" s="225"/>
      <c r="AD78" s="2">
        <f t="shared" si="40"/>
        <v>0</v>
      </c>
      <c r="AE78" s="2">
        <f t="shared" si="41"/>
        <v>0</v>
      </c>
      <c r="AF78" s="226"/>
      <c r="AG78" s="219">
        <f t="shared" si="48"/>
        <v>0</v>
      </c>
      <c r="AH78" s="234">
        <f t="shared" si="49"/>
        <v>0</v>
      </c>
      <c r="AI78" s="214">
        <f t="shared" si="57"/>
        <v>0</v>
      </c>
      <c r="AK78" s="229">
        <f t="shared" si="50"/>
        <v>0</v>
      </c>
      <c r="AL78" s="226"/>
      <c r="AM78" s="15"/>
      <c r="AN78" s="232" t="e">
        <f t="shared" si="51"/>
        <v>#DIV/0!</v>
      </c>
      <c r="AO78" s="214">
        <f t="shared" si="42"/>
        <v>0</v>
      </c>
      <c r="AQ78" s="210"/>
      <c r="AR78" s="231"/>
      <c r="AS78" s="15"/>
      <c r="AT78" s="232">
        <f t="shared" si="52"/>
        <v>0</v>
      </c>
      <c r="AU78" s="235">
        <f t="shared" si="53"/>
        <v>0</v>
      </c>
      <c r="AY78" s="210">
        <v>3.7</v>
      </c>
      <c r="AZ78" s="231">
        <v>182.1</v>
      </c>
      <c r="BA78" s="15"/>
      <c r="BB78" s="232">
        <f t="shared" si="36"/>
        <v>3.6985936906119354</v>
      </c>
      <c r="BC78" s="235">
        <f t="shared" si="37"/>
        <v>182.1</v>
      </c>
      <c r="BG78" s="210">
        <v>3.7</v>
      </c>
      <c r="BH78" s="231">
        <v>2100</v>
      </c>
      <c r="BI78" s="15"/>
      <c r="BJ78" s="232">
        <f t="shared" si="43"/>
        <v>3.7</v>
      </c>
      <c r="BK78" s="235">
        <f t="shared" si="54"/>
        <v>2264.2547528517166</v>
      </c>
      <c r="BM78" s="109">
        <f t="shared" si="44"/>
        <v>1.0782165489770079</v>
      </c>
      <c r="BN78" s="213"/>
      <c r="BR78" s="228"/>
      <c r="BS78" s="311"/>
      <c r="BT78" s="3"/>
      <c r="BU78" s="213"/>
      <c r="BV78" s="213"/>
      <c r="BW78" s="291"/>
    </row>
    <row r="79" spans="1:75" x14ac:dyDescent="0.2">
      <c r="A79" s="326">
        <v>3.75</v>
      </c>
      <c r="B79" s="211">
        <f t="shared" si="29"/>
        <v>2404.4700000000034</v>
      </c>
      <c r="C79" s="848">
        <f ca="1">IF(ISERR(AVERAGE(INDIRECT("B"&amp;(ROW()-INT($B$1/2))):INDIRECT("B"&amp;(ROW()+INT($B$1/2))))),"",AVERAGE(INDIRECT("B"&amp;(ROW()-INT($B$1/2))):INDIRECT("B"&amp;(ROW()+INT($B$1/2)))))</f>
        <v>2404.4700000000034</v>
      </c>
      <c r="D79" s="848">
        <f t="shared" si="45"/>
        <v>4.9999999999999822E-2</v>
      </c>
      <c r="E79" s="862"/>
      <c r="F79" s="212">
        <f t="shared" si="55"/>
        <v>3.7500000000000107</v>
      </c>
      <c r="G79" s="2">
        <f t="shared" si="30"/>
        <v>76</v>
      </c>
      <c r="H79" s="213">
        <f t="shared" si="31"/>
        <v>3.75</v>
      </c>
      <c r="I79" s="213">
        <f t="shared" si="32"/>
        <v>3.8</v>
      </c>
      <c r="J79" s="51">
        <f t="shared" ca="1" si="33"/>
        <v>2404.4700000000034</v>
      </c>
      <c r="K79" s="51">
        <f t="shared" ca="1" si="34"/>
        <v>2400.3120000000035</v>
      </c>
      <c r="L79" s="553">
        <f t="shared" ca="1" si="35"/>
        <v>2404.4700000000025</v>
      </c>
      <c r="M79" s="542">
        <f t="shared" si="38"/>
        <v>6.0350400000000173</v>
      </c>
      <c r="N79" s="544">
        <f t="shared" ca="1" si="39"/>
        <v>732.88245600000084</v>
      </c>
      <c r="O79" s="215"/>
      <c r="P79" s="216"/>
      <c r="Q79" s="217"/>
      <c r="R79" s="218"/>
      <c r="S79" s="219">
        <f t="shared" si="46"/>
        <v>0</v>
      </c>
      <c r="T79" s="220">
        <f t="shared" si="47"/>
        <v>0</v>
      </c>
      <c r="U79" s="214">
        <f t="shared" si="56"/>
        <v>0</v>
      </c>
      <c r="W79" s="221"/>
      <c r="X79" s="222"/>
      <c r="Y79" s="222"/>
      <c r="Z79" s="223"/>
      <c r="AA79" s="222"/>
      <c r="AB79" s="224"/>
      <c r="AC79" s="225"/>
      <c r="AD79" s="2">
        <f t="shared" si="40"/>
        <v>0</v>
      </c>
      <c r="AE79" s="2">
        <f t="shared" si="41"/>
        <v>0</v>
      </c>
      <c r="AF79" s="226"/>
      <c r="AG79" s="219">
        <f t="shared" si="48"/>
        <v>0</v>
      </c>
      <c r="AH79" s="234">
        <f t="shared" si="49"/>
        <v>0</v>
      </c>
      <c r="AI79" s="214">
        <f t="shared" si="57"/>
        <v>0</v>
      </c>
      <c r="AK79" s="229">
        <f t="shared" si="50"/>
        <v>0</v>
      </c>
      <c r="AL79" s="226"/>
      <c r="AM79" s="15"/>
      <c r="AN79" s="232" t="e">
        <f t="shared" si="51"/>
        <v>#DIV/0!</v>
      </c>
      <c r="AO79" s="214">
        <f t="shared" si="42"/>
        <v>0</v>
      </c>
      <c r="AQ79" s="210"/>
      <c r="AR79" s="231"/>
      <c r="AS79" s="15"/>
      <c r="AT79" s="232">
        <f t="shared" si="52"/>
        <v>0</v>
      </c>
      <c r="AU79" s="235">
        <f t="shared" si="53"/>
        <v>0</v>
      </c>
      <c r="AY79" s="210">
        <v>3.75</v>
      </c>
      <c r="AZ79" s="231">
        <v>180.8</v>
      </c>
      <c r="BA79" s="15"/>
      <c r="BB79" s="232">
        <f t="shared" si="36"/>
        <v>3.7485746864310152</v>
      </c>
      <c r="BC79" s="235">
        <f t="shared" si="37"/>
        <v>180.8</v>
      </c>
      <c r="BG79" s="210">
        <v>3.75</v>
      </c>
      <c r="BH79" s="231">
        <v>2100</v>
      </c>
      <c r="BI79" s="15"/>
      <c r="BJ79" s="232">
        <f t="shared" si="43"/>
        <v>3.75</v>
      </c>
      <c r="BK79" s="235">
        <f t="shared" si="54"/>
        <v>2260.4068441064696</v>
      </c>
      <c r="BM79" s="109">
        <f t="shared" si="44"/>
        <v>1.0763842114792712</v>
      </c>
      <c r="BN79" s="213"/>
      <c r="BR79" s="228"/>
      <c r="BS79" s="311"/>
      <c r="BT79" s="3"/>
      <c r="BU79" s="213"/>
      <c r="BV79" s="213"/>
      <c r="BW79" s="291"/>
    </row>
    <row r="80" spans="1:75" x14ac:dyDescent="0.2">
      <c r="A80" s="326">
        <v>3.8</v>
      </c>
      <c r="B80" s="211">
        <f t="shared" si="29"/>
        <v>2400.3120000000035</v>
      </c>
      <c r="C80" s="848">
        <f ca="1">IF(ISERR(AVERAGE(INDIRECT("B"&amp;(ROW()-INT($B$1/2))):INDIRECT("B"&amp;(ROW()+INT($B$1/2))))),"",AVERAGE(INDIRECT("B"&amp;(ROW()-INT($B$1/2))):INDIRECT("B"&amp;(ROW()+INT($B$1/2)))))</f>
        <v>2400.3120000000035</v>
      </c>
      <c r="D80" s="848">
        <f t="shared" si="45"/>
        <v>4.9999999999999822E-2</v>
      </c>
      <c r="E80" s="862"/>
      <c r="F80" s="212">
        <f t="shared" si="55"/>
        <v>3.8000000000000109</v>
      </c>
      <c r="G80" s="2">
        <f t="shared" si="30"/>
        <v>77</v>
      </c>
      <c r="H80" s="213">
        <f t="shared" si="31"/>
        <v>3.8</v>
      </c>
      <c r="I80" s="213">
        <f t="shared" si="32"/>
        <v>3.85</v>
      </c>
      <c r="J80" s="51">
        <f t="shared" ca="1" si="33"/>
        <v>2400.3120000000035</v>
      </c>
      <c r="K80" s="51">
        <f t="shared" ca="1" si="34"/>
        <v>2396.1540000000036</v>
      </c>
      <c r="L80" s="553">
        <f t="shared" ca="1" si="35"/>
        <v>2400.3120000000026</v>
      </c>
      <c r="M80" s="542">
        <f t="shared" si="38"/>
        <v>6.1155072000000184</v>
      </c>
      <c r="N80" s="544">
        <f t="shared" ca="1" si="39"/>
        <v>731.61509760000081</v>
      </c>
      <c r="O80" s="215"/>
      <c r="P80" s="216"/>
      <c r="Q80" s="217"/>
      <c r="R80" s="218"/>
      <c r="S80" s="219">
        <f t="shared" si="46"/>
        <v>0</v>
      </c>
      <c r="T80" s="220">
        <f t="shared" si="47"/>
        <v>0</v>
      </c>
      <c r="U80" s="214">
        <f t="shared" si="56"/>
        <v>0</v>
      </c>
      <c r="W80" s="221"/>
      <c r="X80" s="222"/>
      <c r="Y80" s="222"/>
      <c r="Z80" s="223"/>
      <c r="AA80" s="222"/>
      <c r="AB80" s="224"/>
      <c r="AC80" s="225"/>
      <c r="AD80" s="2">
        <f t="shared" si="40"/>
        <v>0</v>
      </c>
      <c r="AE80" s="2">
        <f t="shared" si="41"/>
        <v>0</v>
      </c>
      <c r="AF80" s="226"/>
      <c r="AG80" s="219">
        <f t="shared" si="48"/>
        <v>0</v>
      </c>
      <c r="AH80" s="234">
        <f t="shared" si="49"/>
        <v>0</v>
      </c>
      <c r="AI80" s="214">
        <f t="shared" si="57"/>
        <v>0</v>
      </c>
      <c r="AK80" s="229">
        <f t="shared" si="50"/>
        <v>0</v>
      </c>
      <c r="AL80" s="226"/>
      <c r="AM80" s="15"/>
      <c r="AN80" s="232" t="e">
        <f t="shared" si="51"/>
        <v>#DIV/0!</v>
      </c>
      <c r="AO80" s="214">
        <f t="shared" si="42"/>
        <v>0</v>
      </c>
      <c r="AQ80" s="210"/>
      <c r="AR80" s="231"/>
      <c r="AS80" s="15"/>
      <c r="AT80" s="232">
        <f t="shared" si="52"/>
        <v>0</v>
      </c>
      <c r="AU80" s="235">
        <f t="shared" si="53"/>
        <v>0</v>
      </c>
      <c r="AY80" s="210">
        <v>3.8</v>
      </c>
      <c r="AZ80" s="231">
        <v>180.1</v>
      </c>
      <c r="BA80" s="15"/>
      <c r="BB80" s="232">
        <f t="shared" si="36"/>
        <v>3.7985556822500954</v>
      </c>
      <c r="BC80" s="235">
        <f t="shared" si="37"/>
        <v>180.1</v>
      </c>
      <c r="BG80" s="210">
        <v>3.8</v>
      </c>
      <c r="BH80" s="231">
        <v>2100</v>
      </c>
      <c r="BI80" s="15"/>
      <c r="BJ80" s="232">
        <f t="shared" si="43"/>
        <v>3.8</v>
      </c>
      <c r="BK80" s="235">
        <f t="shared" si="54"/>
        <v>2256.5589353612227</v>
      </c>
      <c r="BM80" s="109">
        <f t="shared" si="44"/>
        <v>1.0745518739815345</v>
      </c>
      <c r="BN80" s="213"/>
      <c r="BR80" s="228"/>
      <c r="BS80" s="311"/>
      <c r="BT80" s="3"/>
      <c r="BU80" s="213"/>
      <c r="BV80" s="213"/>
      <c r="BW80" s="291"/>
    </row>
    <row r="81" spans="1:75" x14ac:dyDescent="0.2">
      <c r="A81" s="326">
        <v>3.85</v>
      </c>
      <c r="B81" s="211">
        <f t="shared" si="29"/>
        <v>2396.1540000000036</v>
      </c>
      <c r="C81" s="848">
        <f ca="1">IF(ISERR(AVERAGE(INDIRECT("B"&amp;(ROW()-INT($B$1/2))):INDIRECT("B"&amp;(ROW()+INT($B$1/2))))),"",AVERAGE(INDIRECT("B"&amp;(ROW()-INT($B$1/2))):INDIRECT("B"&amp;(ROW()+INT($B$1/2)))))</f>
        <v>2396.1540000000036</v>
      </c>
      <c r="D81" s="848">
        <f t="shared" si="45"/>
        <v>5.0000000000000266E-2</v>
      </c>
      <c r="E81" s="862"/>
      <c r="F81" s="212">
        <f t="shared" si="55"/>
        <v>3.8500000000000112</v>
      </c>
      <c r="G81" s="2">
        <f t="shared" si="30"/>
        <v>78</v>
      </c>
      <c r="H81" s="213">
        <f t="shared" si="31"/>
        <v>3.85</v>
      </c>
      <c r="I81" s="213">
        <f t="shared" si="32"/>
        <v>3.9</v>
      </c>
      <c r="J81" s="51">
        <f t="shared" ca="1" si="33"/>
        <v>2396.1540000000036</v>
      </c>
      <c r="K81" s="51">
        <f t="shared" ca="1" si="34"/>
        <v>2391.9960000000033</v>
      </c>
      <c r="L81" s="553">
        <f t="shared" ca="1" si="35"/>
        <v>2396.1540000000027</v>
      </c>
      <c r="M81" s="542">
        <f t="shared" si="38"/>
        <v>6.1959744000000185</v>
      </c>
      <c r="N81" s="544">
        <f t="shared" ca="1" si="39"/>
        <v>730.34773920000089</v>
      </c>
      <c r="O81" s="215"/>
      <c r="P81" s="216"/>
      <c r="Q81" s="217"/>
      <c r="R81" s="218"/>
      <c r="S81" s="219">
        <f t="shared" si="46"/>
        <v>0</v>
      </c>
      <c r="T81" s="220">
        <f t="shared" si="47"/>
        <v>0</v>
      </c>
      <c r="U81" s="214">
        <f t="shared" si="56"/>
        <v>0</v>
      </c>
      <c r="W81" s="221"/>
      <c r="X81" s="222"/>
      <c r="Y81" s="222"/>
      <c r="Z81" s="223"/>
      <c r="AA81" s="222"/>
      <c r="AB81" s="224"/>
      <c r="AC81" s="225"/>
      <c r="AD81" s="2">
        <f t="shared" si="40"/>
        <v>0</v>
      </c>
      <c r="AE81" s="2">
        <f t="shared" si="41"/>
        <v>0</v>
      </c>
      <c r="AF81" s="226"/>
      <c r="AG81" s="219">
        <f t="shared" si="48"/>
        <v>0</v>
      </c>
      <c r="AH81" s="234">
        <f t="shared" si="49"/>
        <v>0</v>
      </c>
      <c r="AI81" s="214">
        <f t="shared" si="57"/>
        <v>0</v>
      </c>
      <c r="AK81" s="229">
        <f t="shared" si="50"/>
        <v>0</v>
      </c>
      <c r="AL81" s="226"/>
      <c r="AM81" s="15"/>
      <c r="AN81" s="232" t="e">
        <f t="shared" si="51"/>
        <v>#DIV/0!</v>
      </c>
      <c r="AO81" s="214">
        <f t="shared" si="42"/>
        <v>0</v>
      </c>
      <c r="AQ81" s="210"/>
      <c r="AR81" s="231"/>
      <c r="AS81" s="15"/>
      <c r="AT81" s="232">
        <f t="shared" si="52"/>
        <v>0</v>
      </c>
      <c r="AU81" s="235">
        <f t="shared" si="53"/>
        <v>0</v>
      </c>
      <c r="AY81" s="210">
        <v>3.85</v>
      </c>
      <c r="AZ81" s="231">
        <v>179.5</v>
      </c>
      <c r="BA81" s="15"/>
      <c r="BB81" s="232">
        <f t="shared" si="36"/>
        <v>3.8485366780691757</v>
      </c>
      <c r="BC81" s="235">
        <f t="shared" si="37"/>
        <v>179.5</v>
      </c>
      <c r="BG81" s="210">
        <v>3.85</v>
      </c>
      <c r="BH81" s="231">
        <v>2100</v>
      </c>
      <c r="BI81" s="15"/>
      <c r="BJ81" s="232">
        <f t="shared" si="43"/>
        <v>3.85</v>
      </c>
      <c r="BK81" s="235">
        <f t="shared" si="54"/>
        <v>2252.7110266159752</v>
      </c>
      <c r="BM81" s="109">
        <f t="shared" si="44"/>
        <v>1.0727195364837978</v>
      </c>
      <c r="BN81" s="213"/>
      <c r="BR81" s="228"/>
      <c r="BS81" s="311"/>
      <c r="BT81" s="3"/>
      <c r="BU81" s="213"/>
      <c r="BV81" s="213"/>
      <c r="BW81" s="291"/>
    </row>
    <row r="82" spans="1:75" x14ac:dyDescent="0.2">
      <c r="A82" s="326">
        <v>3.9</v>
      </c>
      <c r="B82" s="211">
        <f t="shared" si="29"/>
        <v>2391.9960000000037</v>
      </c>
      <c r="C82" s="848">
        <f ca="1">IF(ISERR(AVERAGE(INDIRECT("B"&amp;(ROW()-INT($B$1/2))):INDIRECT("B"&amp;(ROW()+INT($B$1/2))))),"",AVERAGE(INDIRECT("B"&amp;(ROW()-INT($B$1/2))):INDIRECT("B"&amp;(ROW()+INT($B$1/2)))))</f>
        <v>2391.9960000000033</v>
      </c>
      <c r="D82" s="848">
        <f t="shared" si="45"/>
        <v>4.9999999999999822E-2</v>
      </c>
      <c r="E82" s="862"/>
      <c r="F82" s="212">
        <f t="shared" si="55"/>
        <v>3.9000000000000115</v>
      </c>
      <c r="G82" s="2">
        <f t="shared" si="30"/>
        <v>79</v>
      </c>
      <c r="H82" s="213">
        <f t="shared" si="31"/>
        <v>3.9</v>
      </c>
      <c r="I82" s="213">
        <f t="shared" si="32"/>
        <v>3.95</v>
      </c>
      <c r="J82" s="51">
        <f t="shared" ca="1" si="33"/>
        <v>2391.9960000000033</v>
      </c>
      <c r="K82" s="51">
        <f t="shared" ca="1" si="34"/>
        <v>2387.8380000000038</v>
      </c>
      <c r="L82" s="553">
        <f t="shared" ca="1" si="35"/>
        <v>2391.9960000000024</v>
      </c>
      <c r="M82" s="542">
        <f t="shared" si="38"/>
        <v>6.2764416000000187</v>
      </c>
      <c r="N82" s="544">
        <f t="shared" ca="1" si="39"/>
        <v>729.08038080000074</v>
      </c>
      <c r="O82" s="215"/>
      <c r="P82" s="216"/>
      <c r="Q82" s="217"/>
      <c r="R82" s="218"/>
      <c r="S82" s="219">
        <f t="shared" si="46"/>
        <v>0</v>
      </c>
      <c r="T82" s="220">
        <f t="shared" si="47"/>
        <v>0</v>
      </c>
      <c r="U82" s="214">
        <f t="shared" si="56"/>
        <v>0</v>
      </c>
      <c r="W82" s="221"/>
      <c r="X82" s="222"/>
      <c r="Y82" s="222"/>
      <c r="Z82" s="223"/>
      <c r="AA82" s="222"/>
      <c r="AB82" s="224"/>
      <c r="AC82" s="225"/>
      <c r="AD82" s="2">
        <f t="shared" si="40"/>
        <v>0</v>
      </c>
      <c r="AE82" s="2">
        <f t="shared" si="41"/>
        <v>0</v>
      </c>
      <c r="AF82" s="226"/>
      <c r="AG82" s="219">
        <f t="shared" si="48"/>
        <v>0</v>
      </c>
      <c r="AH82" s="234">
        <f t="shared" si="49"/>
        <v>0</v>
      </c>
      <c r="AI82" s="214">
        <f t="shared" si="57"/>
        <v>0</v>
      </c>
      <c r="AK82" s="229">
        <f t="shared" si="50"/>
        <v>0</v>
      </c>
      <c r="AL82" s="226"/>
      <c r="AM82" s="15"/>
      <c r="AN82" s="232" t="e">
        <f t="shared" si="51"/>
        <v>#DIV/0!</v>
      </c>
      <c r="AO82" s="214">
        <f t="shared" si="42"/>
        <v>0</v>
      </c>
      <c r="AQ82" s="210"/>
      <c r="AR82" s="231"/>
      <c r="AS82" s="15"/>
      <c r="AT82" s="232">
        <f t="shared" si="52"/>
        <v>0</v>
      </c>
      <c r="AU82" s="235">
        <f t="shared" si="53"/>
        <v>0</v>
      </c>
      <c r="AY82" s="210">
        <v>3.9</v>
      </c>
      <c r="AZ82" s="231">
        <v>180.1</v>
      </c>
      <c r="BA82" s="15"/>
      <c r="BB82" s="232">
        <f t="shared" si="36"/>
        <v>3.8985176738882559</v>
      </c>
      <c r="BC82" s="235">
        <f t="shared" si="37"/>
        <v>180.1</v>
      </c>
      <c r="BG82" s="210">
        <v>3.9</v>
      </c>
      <c r="BH82" s="231">
        <v>2100</v>
      </c>
      <c r="BI82" s="15"/>
      <c r="BJ82" s="232">
        <f t="shared" si="43"/>
        <v>3.9</v>
      </c>
      <c r="BK82" s="235">
        <f t="shared" si="54"/>
        <v>2248.8631178707283</v>
      </c>
      <c r="BM82" s="109">
        <f t="shared" si="44"/>
        <v>1.0708871989860611</v>
      </c>
      <c r="BN82" s="213"/>
      <c r="BR82" s="228"/>
      <c r="BS82" s="311"/>
      <c r="BT82" s="3"/>
      <c r="BU82" s="213"/>
      <c r="BV82" s="213"/>
      <c r="BW82" s="291"/>
    </row>
    <row r="83" spans="1:75" x14ac:dyDescent="0.2">
      <c r="A83" s="326">
        <v>3.95</v>
      </c>
      <c r="B83" s="211">
        <f t="shared" si="29"/>
        <v>2387.8380000000038</v>
      </c>
      <c r="C83" s="848">
        <f ca="1">IF(ISERR(AVERAGE(INDIRECT("B"&amp;(ROW()-INT($B$1/2))):INDIRECT("B"&amp;(ROW()+INT($B$1/2))))),"",AVERAGE(INDIRECT("B"&amp;(ROW()-INT($B$1/2))):INDIRECT("B"&amp;(ROW()+INT($B$1/2)))))</f>
        <v>2387.8380000000038</v>
      </c>
      <c r="D83" s="848">
        <f t="shared" si="45"/>
        <v>5.0000000000000266E-2</v>
      </c>
      <c r="E83" s="862"/>
      <c r="F83" s="212">
        <f t="shared" si="55"/>
        <v>3.9500000000000117</v>
      </c>
      <c r="G83" s="2">
        <f t="shared" si="30"/>
        <v>80</v>
      </c>
      <c r="H83" s="213">
        <f t="shared" si="31"/>
        <v>3.95</v>
      </c>
      <c r="I83" s="213">
        <f t="shared" si="32"/>
        <v>4</v>
      </c>
      <c r="J83" s="51">
        <f t="shared" ca="1" si="33"/>
        <v>2387.8380000000038</v>
      </c>
      <c r="K83" s="51">
        <f t="shared" ca="1" si="34"/>
        <v>2383.6800000000039</v>
      </c>
      <c r="L83" s="553">
        <f t="shared" ca="1" si="35"/>
        <v>2387.8380000000029</v>
      </c>
      <c r="M83" s="542">
        <f t="shared" si="38"/>
        <v>6.3569088000000189</v>
      </c>
      <c r="N83" s="544">
        <f t="shared" ca="1" si="39"/>
        <v>727.81302240000093</v>
      </c>
      <c r="O83" s="215"/>
      <c r="P83" s="216"/>
      <c r="Q83" s="217"/>
      <c r="R83" s="218"/>
      <c r="S83" s="219">
        <f t="shared" si="46"/>
        <v>0</v>
      </c>
      <c r="T83" s="220">
        <f t="shared" si="47"/>
        <v>0</v>
      </c>
      <c r="U83" s="214">
        <f t="shared" si="56"/>
        <v>0</v>
      </c>
      <c r="W83" s="221"/>
      <c r="X83" s="222"/>
      <c r="Y83" s="222"/>
      <c r="Z83" s="223"/>
      <c r="AA83" s="222"/>
      <c r="AB83" s="224"/>
      <c r="AC83" s="225"/>
      <c r="AD83" s="2">
        <f t="shared" si="40"/>
        <v>0</v>
      </c>
      <c r="AE83" s="2">
        <f t="shared" si="41"/>
        <v>0</v>
      </c>
      <c r="AF83" s="226"/>
      <c r="AG83" s="219">
        <f t="shared" si="48"/>
        <v>0</v>
      </c>
      <c r="AH83" s="234">
        <f t="shared" si="49"/>
        <v>0</v>
      </c>
      <c r="AI83" s="214">
        <f t="shared" si="57"/>
        <v>0</v>
      </c>
      <c r="AK83" s="229">
        <f t="shared" si="50"/>
        <v>0</v>
      </c>
      <c r="AL83" s="226"/>
      <c r="AM83" s="15"/>
      <c r="AN83" s="232" t="e">
        <f t="shared" si="51"/>
        <v>#DIV/0!</v>
      </c>
      <c r="AO83" s="214">
        <f t="shared" si="42"/>
        <v>0</v>
      </c>
      <c r="AQ83" s="210"/>
      <c r="AR83" s="231"/>
      <c r="AS83" s="15"/>
      <c r="AT83" s="232">
        <f t="shared" si="52"/>
        <v>0</v>
      </c>
      <c r="AU83" s="235">
        <f t="shared" si="53"/>
        <v>0</v>
      </c>
      <c r="AY83" s="210">
        <v>3.95</v>
      </c>
      <c r="AZ83" s="231">
        <v>183.1</v>
      </c>
      <c r="BA83" s="15"/>
      <c r="BB83" s="232">
        <f t="shared" si="36"/>
        <v>3.9484986697073361</v>
      </c>
      <c r="BC83" s="235">
        <f t="shared" si="37"/>
        <v>183.1</v>
      </c>
      <c r="BG83" s="210">
        <v>3.95</v>
      </c>
      <c r="BH83" s="231">
        <v>2100</v>
      </c>
      <c r="BI83" s="15"/>
      <c r="BJ83" s="232">
        <f t="shared" si="43"/>
        <v>3.95</v>
      </c>
      <c r="BK83" s="235">
        <f t="shared" si="54"/>
        <v>2245.0152091254813</v>
      </c>
      <c r="BM83" s="109">
        <f t="shared" si="44"/>
        <v>1.0690548614883244</v>
      </c>
      <c r="BN83" s="213"/>
      <c r="BR83" s="228"/>
      <c r="BS83" s="311"/>
      <c r="BT83" s="3"/>
      <c r="BU83" s="213"/>
      <c r="BV83" s="213"/>
      <c r="BW83" s="291"/>
    </row>
    <row r="84" spans="1:75" x14ac:dyDescent="0.2">
      <c r="A84" s="326">
        <v>4</v>
      </c>
      <c r="B84" s="211">
        <f t="shared" si="29"/>
        <v>2383.6800000000039</v>
      </c>
      <c r="C84" s="848">
        <f ca="1">IF(ISERR(AVERAGE(INDIRECT("B"&amp;(ROW()-INT($B$1/2))):INDIRECT("B"&amp;(ROW()+INT($B$1/2))))),"",AVERAGE(INDIRECT("B"&amp;(ROW()-INT($B$1/2))):INDIRECT("B"&amp;(ROW()+INT($B$1/2)))))</f>
        <v>2383.6800000000039</v>
      </c>
      <c r="D84" s="848">
        <f t="shared" si="45"/>
        <v>4.9999999999999822E-2</v>
      </c>
      <c r="E84" s="862"/>
      <c r="F84" s="212">
        <f t="shared" si="55"/>
        <v>4.0000000000000124</v>
      </c>
      <c r="G84" s="2">
        <f t="shared" si="30"/>
        <v>81</v>
      </c>
      <c r="H84" s="213">
        <f t="shared" si="31"/>
        <v>4</v>
      </c>
      <c r="I84" s="213">
        <f t="shared" si="32"/>
        <v>4.05</v>
      </c>
      <c r="J84" s="51">
        <f t="shared" ca="1" si="33"/>
        <v>2383.6800000000039</v>
      </c>
      <c r="K84" s="51">
        <f t="shared" ca="1" si="34"/>
        <v>2379.522000000004</v>
      </c>
      <c r="L84" s="553">
        <f t="shared" ca="1" si="35"/>
        <v>2383.680000000003</v>
      </c>
      <c r="M84" s="542">
        <f t="shared" si="38"/>
        <v>6.4373760000000209</v>
      </c>
      <c r="N84" s="544">
        <f t="shared" ca="1" si="39"/>
        <v>726.54566400000101</v>
      </c>
      <c r="O84" s="215"/>
      <c r="P84" s="216"/>
      <c r="Q84" s="217"/>
      <c r="R84" s="218"/>
      <c r="S84" s="219">
        <f t="shared" si="46"/>
        <v>0</v>
      </c>
      <c r="T84" s="220">
        <f t="shared" si="47"/>
        <v>0</v>
      </c>
      <c r="U84" s="214">
        <f t="shared" si="56"/>
        <v>0</v>
      </c>
      <c r="W84" s="221"/>
      <c r="X84" s="222"/>
      <c r="Y84" s="222"/>
      <c r="Z84" s="223"/>
      <c r="AA84" s="222"/>
      <c r="AB84" s="224"/>
      <c r="AC84" s="225"/>
      <c r="AD84" s="2">
        <f t="shared" si="40"/>
        <v>0</v>
      </c>
      <c r="AE84" s="2">
        <f t="shared" si="41"/>
        <v>0</v>
      </c>
      <c r="AF84" s="226"/>
      <c r="AG84" s="219">
        <f t="shared" si="48"/>
        <v>0</v>
      </c>
      <c r="AH84" s="234">
        <f t="shared" si="49"/>
        <v>0</v>
      </c>
      <c r="AI84" s="214">
        <f t="shared" si="57"/>
        <v>0</v>
      </c>
      <c r="AK84" s="229">
        <f t="shared" si="50"/>
        <v>0</v>
      </c>
      <c r="AL84" s="226"/>
      <c r="AM84" s="15"/>
      <c r="AN84" s="232" t="e">
        <f t="shared" si="51"/>
        <v>#DIV/0!</v>
      </c>
      <c r="AO84" s="214">
        <f t="shared" si="42"/>
        <v>0</v>
      </c>
      <c r="AQ84" s="210"/>
      <c r="AR84" s="231"/>
      <c r="AS84" s="15"/>
      <c r="AT84" s="232">
        <f t="shared" si="52"/>
        <v>0</v>
      </c>
      <c r="AU84" s="235">
        <f t="shared" si="53"/>
        <v>0</v>
      </c>
      <c r="AY84" s="210">
        <v>4</v>
      </c>
      <c r="AZ84" s="231">
        <v>186</v>
      </c>
      <c r="BA84" s="15"/>
      <c r="BB84" s="232">
        <f t="shared" si="36"/>
        <v>3.9984796655264163</v>
      </c>
      <c r="BC84" s="235">
        <f t="shared" si="37"/>
        <v>186</v>
      </c>
      <c r="BG84" s="210">
        <v>4</v>
      </c>
      <c r="BH84" s="231">
        <v>2100</v>
      </c>
      <c r="BI84" s="15"/>
      <c r="BJ84" s="232">
        <f t="shared" si="43"/>
        <v>4</v>
      </c>
      <c r="BK84" s="235">
        <f t="shared" si="54"/>
        <v>2241.1673003802343</v>
      </c>
      <c r="BM84" s="109">
        <f t="shared" si="44"/>
        <v>1.0672225239905877</v>
      </c>
      <c r="BN84" s="213"/>
      <c r="BR84" s="228"/>
      <c r="BS84" s="311"/>
      <c r="BT84" s="3"/>
      <c r="BU84" s="213"/>
      <c r="BV84" s="213"/>
      <c r="BW84" s="291"/>
    </row>
    <row r="85" spans="1:75" x14ac:dyDescent="0.2">
      <c r="A85" s="326">
        <v>4.05</v>
      </c>
      <c r="B85" s="211">
        <f t="shared" si="29"/>
        <v>2379.522000000004</v>
      </c>
      <c r="C85" s="848">
        <f ca="1">IF(ISERR(AVERAGE(INDIRECT("B"&amp;(ROW()-INT($B$1/2))):INDIRECT("B"&amp;(ROW()+INT($B$1/2))))),"",AVERAGE(INDIRECT("B"&amp;(ROW()-INT($B$1/2))):INDIRECT("B"&amp;(ROW()+INT($B$1/2)))))</f>
        <v>2379.522000000004</v>
      </c>
      <c r="D85" s="848">
        <f t="shared" si="45"/>
        <v>4.9999999999999822E-2</v>
      </c>
      <c r="E85" s="862"/>
      <c r="F85" s="212">
        <f t="shared" si="55"/>
        <v>4.0500000000000131</v>
      </c>
      <c r="G85" s="2">
        <f t="shared" si="30"/>
        <v>82</v>
      </c>
      <c r="H85" s="213">
        <f t="shared" si="31"/>
        <v>4.05</v>
      </c>
      <c r="I85" s="213">
        <f t="shared" si="32"/>
        <v>4.0999999999999996</v>
      </c>
      <c r="J85" s="51">
        <f t="shared" ca="1" si="33"/>
        <v>2379.522000000004</v>
      </c>
      <c r="K85" s="51">
        <f t="shared" ca="1" si="34"/>
        <v>2375.3640000000037</v>
      </c>
      <c r="L85" s="553">
        <f t="shared" ca="1" si="35"/>
        <v>2379.5220000000031</v>
      </c>
      <c r="M85" s="542">
        <f t="shared" si="38"/>
        <v>6.5178432000000219</v>
      </c>
      <c r="N85" s="544">
        <f t="shared" ca="1" si="39"/>
        <v>725.27830560000098</v>
      </c>
      <c r="O85" s="215"/>
      <c r="P85" s="216"/>
      <c r="Q85" s="217"/>
      <c r="R85" s="218"/>
      <c r="S85" s="219">
        <f t="shared" si="46"/>
        <v>0</v>
      </c>
      <c r="T85" s="220">
        <f t="shared" si="47"/>
        <v>0</v>
      </c>
      <c r="U85" s="214">
        <f t="shared" si="56"/>
        <v>0</v>
      </c>
      <c r="W85" s="221"/>
      <c r="X85" s="222"/>
      <c r="Y85" s="222"/>
      <c r="Z85" s="223"/>
      <c r="AA85" s="222"/>
      <c r="AB85" s="224"/>
      <c r="AC85" s="225"/>
      <c r="AD85" s="2">
        <f t="shared" si="40"/>
        <v>0</v>
      </c>
      <c r="AE85" s="2">
        <f t="shared" si="41"/>
        <v>0</v>
      </c>
      <c r="AF85" s="226"/>
      <c r="AG85" s="219">
        <f t="shared" si="48"/>
        <v>0</v>
      </c>
      <c r="AH85" s="234">
        <f t="shared" si="49"/>
        <v>0</v>
      </c>
      <c r="AI85" s="214">
        <f t="shared" si="57"/>
        <v>0</v>
      </c>
      <c r="AK85" s="229">
        <f t="shared" si="50"/>
        <v>0</v>
      </c>
      <c r="AL85" s="226"/>
      <c r="AM85" s="15"/>
      <c r="AN85" s="232" t="e">
        <f t="shared" si="51"/>
        <v>#DIV/0!</v>
      </c>
      <c r="AO85" s="214">
        <f t="shared" si="42"/>
        <v>0</v>
      </c>
      <c r="AQ85" s="210"/>
      <c r="AR85" s="231"/>
      <c r="AS85" s="15"/>
      <c r="AT85" s="232">
        <f t="shared" si="52"/>
        <v>0</v>
      </c>
      <c r="AU85" s="235">
        <f t="shared" si="53"/>
        <v>0</v>
      </c>
      <c r="AY85" s="210">
        <v>4.05</v>
      </c>
      <c r="AZ85" s="231">
        <v>185.7</v>
      </c>
      <c r="BA85" s="15"/>
      <c r="BB85" s="232">
        <f t="shared" si="36"/>
        <v>4.0484606613454961</v>
      </c>
      <c r="BC85" s="235">
        <f t="shared" si="37"/>
        <v>185.7</v>
      </c>
      <c r="BG85" s="210">
        <v>4.05</v>
      </c>
      <c r="BH85" s="231">
        <v>2100</v>
      </c>
      <c r="BI85" s="15"/>
      <c r="BJ85" s="232">
        <f t="shared" si="43"/>
        <v>4.05</v>
      </c>
      <c r="BK85" s="235">
        <f t="shared" si="54"/>
        <v>2237.3193916349869</v>
      </c>
      <c r="BM85" s="109">
        <f t="shared" si="44"/>
        <v>1.065390186492851</v>
      </c>
      <c r="BN85" s="213"/>
      <c r="BR85" s="228"/>
      <c r="BS85" s="311"/>
      <c r="BT85" s="3"/>
      <c r="BU85" s="213"/>
      <c r="BV85" s="213"/>
      <c r="BW85" s="291"/>
    </row>
    <row r="86" spans="1:75" x14ac:dyDescent="0.2">
      <c r="A86" s="326">
        <v>4.0999999999999996</v>
      </c>
      <c r="B86" s="211">
        <f t="shared" si="29"/>
        <v>2375.3640000000041</v>
      </c>
      <c r="C86" s="848">
        <f ca="1">IF(ISERR(AVERAGE(INDIRECT("B"&amp;(ROW()-INT($B$1/2))):INDIRECT("B"&amp;(ROW()+INT($B$1/2))))),"",AVERAGE(INDIRECT("B"&amp;(ROW()-INT($B$1/2))):INDIRECT("B"&amp;(ROW()+INT($B$1/2)))))</f>
        <v>2375.3640000000037</v>
      </c>
      <c r="D86" s="848">
        <f t="shared" si="45"/>
        <v>4.9999999999999822E-2</v>
      </c>
      <c r="E86" s="862"/>
      <c r="F86" s="212">
        <f t="shared" si="55"/>
        <v>4.1000000000000139</v>
      </c>
      <c r="G86" s="2">
        <f t="shared" si="30"/>
        <v>83</v>
      </c>
      <c r="H86" s="213">
        <f t="shared" si="31"/>
        <v>4.0999999999999996</v>
      </c>
      <c r="I86" s="213">
        <f t="shared" si="32"/>
        <v>4.1500000000000004</v>
      </c>
      <c r="J86" s="51">
        <f t="shared" ca="1" si="33"/>
        <v>2375.3640000000037</v>
      </c>
      <c r="K86" s="51">
        <f t="shared" ca="1" si="34"/>
        <v>2371.2060000000042</v>
      </c>
      <c r="L86" s="553">
        <f t="shared" ca="1" si="35"/>
        <v>2375.3640000000023</v>
      </c>
      <c r="M86" s="542">
        <f t="shared" si="38"/>
        <v>6.598310400000023</v>
      </c>
      <c r="N86" s="544">
        <f t="shared" ca="1" si="39"/>
        <v>724.01094720000071</v>
      </c>
      <c r="O86" s="215"/>
      <c r="P86" s="216"/>
      <c r="Q86" s="217"/>
      <c r="R86" s="218"/>
      <c r="S86" s="219">
        <f t="shared" si="46"/>
        <v>0</v>
      </c>
      <c r="T86" s="220">
        <f t="shared" si="47"/>
        <v>0</v>
      </c>
      <c r="U86" s="214">
        <f t="shared" si="56"/>
        <v>0</v>
      </c>
      <c r="W86" s="221"/>
      <c r="X86" s="222"/>
      <c r="Y86" s="222"/>
      <c r="Z86" s="223"/>
      <c r="AA86" s="222"/>
      <c r="AB86" s="224"/>
      <c r="AC86" s="225"/>
      <c r="AD86" s="2">
        <f t="shared" si="40"/>
        <v>0</v>
      </c>
      <c r="AE86" s="2">
        <f t="shared" si="41"/>
        <v>0</v>
      </c>
      <c r="AF86" s="226"/>
      <c r="AG86" s="219">
        <f t="shared" si="48"/>
        <v>0</v>
      </c>
      <c r="AH86" s="234">
        <f t="shared" si="49"/>
        <v>0</v>
      </c>
      <c r="AI86" s="214">
        <f t="shared" si="57"/>
        <v>0</v>
      </c>
      <c r="AK86" s="229">
        <f t="shared" si="50"/>
        <v>0</v>
      </c>
      <c r="AL86" s="226"/>
      <c r="AM86" s="15"/>
      <c r="AN86" s="232" t="e">
        <f t="shared" si="51"/>
        <v>#DIV/0!</v>
      </c>
      <c r="AO86" s="214">
        <f t="shared" si="42"/>
        <v>0</v>
      </c>
      <c r="AQ86" s="210"/>
      <c r="AR86" s="231"/>
      <c r="AS86" s="15"/>
      <c r="AT86" s="232">
        <f t="shared" si="52"/>
        <v>0</v>
      </c>
      <c r="AU86" s="235">
        <f t="shared" si="53"/>
        <v>0</v>
      </c>
      <c r="AY86" s="210">
        <v>4.0999999999999996</v>
      </c>
      <c r="AZ86" s="231">
        <v>182.4</v>
      </c>
      <c r="BA86" s="15"/>
      <c r="BB86" s="232">
        <f t="shared" si="36"/>
        <v>4.0984416571645763</v>
      </c>
      <c r="BC86" s="235">
        <f t="shared" si="37"/>
        <v>182.4</v>
      </c>
      <c r="BG86" s="210">
        <v>4.0999999999999996</v>
      </c>
      <c r="BH86" s="231">
        <v>2100</v>
      </c>
      <c r="BI86" s="15"/>
      <c r="BJ86" s="232">
        <f t="shared" si="43"/>
        <v>4.0999999999999996</v>
      </c>
      <c r="BK86" s="235">
        <f t="shared" si="54"/>
        <v>2233.4714828897399</v>
      </c>
      <c r="BM86" s="109">
        <f t="shared" si="44"/>
        <v>1.0635578489951143</v>
      </c>
      <c r="BN86" s="213"/>
      <c r="BR86" s="228"/>
      <c r="BS86" s="311"/>
      <c r="BT86" s="3"/>
      <c r="BU86" s="213"/>
      <c r="BV86" s="213"/>
      <c r="BW86" s="291"/>
    </row>
    <row r="87" spans="1:75" x14ac:dyDescent="0.2">
      <c r="A87" s="326">
        <v>4.1500000000000004</v>
      </c>
      <c r="B87" s="211">
        <f t="shared" si="29"/>
        <v>2371.2060000000042</v>
      </c>
      <c r="C87" s="848">
        <f ca="1">IF(ISERR(AVERAGE(INDIRECT("B"&amp;(ROW()-INT($B$1/2))):INDIRECT("B"&amp;(ROW()+INT($B$1/2))))),"",AVERAGE(INDIRECT("B"&amp;(ROW()-INT($B$1/2))):INDIRECT("B"&amp;(ROW()+INT($B$1/2)))))</f>
        <v>2371.2060000000042</v>
      </c>
      <c r="D87" s="848">
        <f t="shared" si="45"/>
        <v>5.0000000000000711E-2</v>
      </c>
      <c r="E87" s="862"/>
      <c r="F87" s="212">
        <f t="shared" si="55"/>
        <v>4.1500000000000146</v>
      </c>
      <c r="G87" s="2">
        <f t="shared" si="30"/>
        <v>84</v>
      </c>
      <c r="H87" s="213">
        <f t="shared" si="31"/>
        <v>4.1500000000000004</v>
      </c>
      <c r="I87" s="213">
        <f t="shared" si="32"/>
        <v>4.2</v>
      </c>
      <c r="J87" s="51">
        <f t="shared" ca="1" si="33"/>
        <v>2371.2060000000042</v>
      </c>
      <c r="K87" s="51">
        <f t="shared" ca="1" si="34"/>
        <v>2367.0480000000043</v>
      </c>
      <c r="L87" s="553">
        <f t="shared" ca="1" si="35"/>
        <v>2371.2060000000029</v>
      </c>
      <c r="M87" s="542">
        <f t="shared" si="38"/>
        <v>6.6787776000000241</v>
      </c>
      <c r="N87" s="544">
        <f t="shared" ca="1" si="39"/>
        <v>722.74358880000091</v>
      </c>
      <c r="O87" s="215"/>
      <c r="P87" s="216"/>
      <c r="Q87" s="217"/>
      <c r="R87" s="218"/>
      <c r="S87" s="219">
        <f t="shared" si="46"/>
        <v>0</v>
      </c>
      <c r="T87" s="220">
        <f t="shared" si="47"/>
        <v>0</v>
      </c>
      <c r="U87" s="214">
        <f t="shared" si="56"/>
        <v>0</v>
      </c>
      <c r="W87" s="221"/>
      <c r="X87" s="222"/>
      <c r="Y87" s="222"/>
      <c r="Z87" s="223"/>
      <c r="AA87" s="222"/>
      <c r="AB87" s="224"/>
      <c r="AC87" s="225"/>
      <c r="AD87" s="2">
        <f t="shared" si="40"/>
        <v>0</v>
      </c>
      <c r="AE87" s="2">
        <f t="shared" si="41"/>
        <v>0</v>
      </c>
      <c r="AF87" s="226"/>
      <c r="AG87" s="219">
        <f t="shared" si="48"/>
        <v>0</v>
      </c>
      <c r="AH87" s="234">
        <f t="shared" si="49"/>
        <v>0</v>
      </c>
      <c r="AI87" s="214">
        <f t="shared" si="57"/>
        <v>0</v>
      </c>
      <c r="AK87" s="229">
        <f t="shared" si="50"/>
        <v>0</v>
      </c>
      <c r="AL87" s="226"/>
      <c r="AM87" s="15"/>
      <c r="AN87" s="232" t="e">
        <f t="shared" si="51"/>
        <v>#DIV/0!</v>
      </c>
      <c r="AO87" s="214">
        <f t="shared" si="42"/>
        <v>0</v>
      </c>
      <c r="AQ87" s="210"/>
      <c r="AR87" s="231"/>
      <c r="AS87" s="15"/>
      <c r="AT87" s="232">
        <f t="shared" si="52"/>
        <v>0</v>
      </c>
      <c r="AU87" s="235">
        <f t="shared" si="53"/>
        <v>0</v>
      </c>
      <c r="AY87" s="210">
        <v>4.1500000000000004</v>
      </c>
      <c r="AZ87" s="231">
        <v>179.1</v>
      </c>
      <c r="BA87" s="15"/>
      <c r="BB87" s="232">
        <f t="shared" si="36"/>
        <v>4.1484226529836574</v>
      </c>
      <c r="BC87" s="235">
        <f t="shared" si="37"/>
        <v>179.1</v>
      </c>
      <c r="BG87" s="210">
        <v>4.1500000000000004</v>
      </c>
      <c r="BH87" s="231">
        <v>2100</v>
      </c>
      <c r="BI87" s="15"/>
      <c r="BJ87" s="232">
        <f t="shared" si="43"/>
        <v>4.1500000000000004</v>
      </c>
      <c r="BK87" s="235">
        <f t="shared" si="54"/>
        <v>2229.623574144493</v>
      </c>
      <c r="BM87" s="109">
        <f t="shared" si="44"/>
        <v>1.0617255114973776</v>
      </c>
      <c r="BN87" s="213"/>
      <c r="BR87" s="228"/>
      <c r="BS87" s="311"/>
      <c r="BT87" s="3"/>
      <c r="BU87" s="213"/>
      <c r="BV87" s="213"/>
      <c r="BW87" s="291"/>
    </row>
    <row r="88" spans="1:75" x14ac:dyDescent="0.2">
      <c r="A88" s="326">
        <v>4.2</v>
      </c>
      <c r="B88" s="211">
        <f t="shared" si="29"/>
        <v>2367.0480000000043</v>
      </c>
      <c r="C88" s="848">
        <f ca="1">IF(ISERR(AVERAGE(INDIRECT("B"&amp;(ROW()-INT($B$1/2))):INDIRECT("B"&amp;(ROW()+INT($B$1/2))))),"",AVERAGE(INDIRECT("B"&amp;(ROW()-INT($B$1/2))):INDIRECT("B"&amp;(ROW()+INT($B$1/2)))))</f>
        <v>2367.0480000000043</v>
      </c>
      <c r="D88" s="848">
        <f t="shared" si="45"/>
        <v>4.9999999999999822E-2</v>
      </c>
      <c r="E88" s="862"/>
      <c r="F88" s="212">
        <f t="shared" si="55"/>
        <v>4.2000000000000153</v>
      </c>
      <c r="G88" s="2">
        <f t="shared" si="30"/>
        <v>85</v>
      </c>
      <c r="H88" s="213">
        <f t="shared" si="31"/>
        <v>4.2</v>
      </c>
      <c r="I88" s="213">
        <f t="shared" si="32"/>
        <v>4.25</v>
      </c>
      <c r="J88" s="51">
        <f t="shared" ca="1" si="33"/>
        <v>2367.0480000000043</v>
      </c>
      <c r="K88" s="51">
        <f t="shared" ca="1" si="34"/>
        <v>2362.8900000000044</v>
      </c>
      <c r="L88" s="553">
        <f t="shared" ca="1" si="35"/>
        <v>2367.048000000003</v>
      </c>
      <c r="M88" s="542">
        <f t="shared" si="38"/>
        <v>6.7592448000000251</v>
      </c>
      <c r="N88" s="544">
        <f t="shared" ca="1" si="39"/>
        <v>721.47623040000099</v>
      </c>
      <c r="O88" s="215"/>
      <c r="P88" s="216"/>
      <c r="Q88" s="217"/>
      <c r="R88" s="218"/>
      <c r="S88" s="219">
        <f t="shared" si="46"/>
        <v>0</v>
      </c>
      <c r="T88" s="220">
        <f t="shared" si="47"/>
        <v>0</v>
      </c>
      <c r="U88" s="214">
        <f t="shared" si="56"/>
        <v>0</v>
      </c>
      <c r="W88" s="221"/>
      <c r="X88" s="222"/>
      <c r="Y88" s="222"/>
      <c r="Z88" s="223"/>
      <c r="AA88" s="222"/>
      <c r="AB88" s="224"/>
      <c r="AC88" s="225"/>
      <c r="AD88" s="2">
        <f t="shared" si="40"/>
        <v>0</v>
      </c>
      <c r="AE88" s="2">
        <f t="shared" si="41"/>
        <v>0</v>
      </c>
      <c r="AF88" s="226"/>
      <c r="AG88" s="219">
        <f t="shared" si="48"/>
        <v>0</v>
      </c>
      <c r="AH88" s="234">
        <f t="shared" si="49"/>
        <v>0</v>
      </c>
      <c r="AI88" s="214">
        <f t="shared" si="57"/>
        <v>0</v>
      </c>
      <c r="AK88" s="229">
        <f t="shared" si="50"/>
        <v>0</v>
      </c>
      <c r="AL88" s="226"/>
      <c r="AM88" s="15"/>
      <c r="AN88" s="232" t="e">
        <f t="shared" si="51"/>
        <v>#DIV/0!</v>
      </c>
      <c r="AO88" s="214">
        <f t="shared" si="42"/>
        <v>0</v>
      </c>
      <c r="AQ88" s="210"/>
      <c r="AR88" s="231"/>
      <c r="AS88" s="15"/>
      <c r="AT88" s="232">
        <f t="shared" si="52"/>
        <v>0</v>
      </c>
      <c r="AU88" s="235">
        <f t="shared" si="53"/>
        <v>0</v>
      </c>
      <c r="AY88" s="210">
        <v>4.2</v>
      </c>
      <c r="AZ88" s="231">
        <v>181.8</v>
      </c>
      <c r="BA88" s="15"/>
      <c r="BB88" s="232">
        <f t="shared" si="36"/>
        <v>4.1984036488027376</v>
      </c>
      <c r="BC88" s="235">
        <f t="shared" si="37"/>
        <v>181.8</v>
      </c>
      <c r="BG88" s="210">
        <v>4.2</v>
      </c>
      <c r="BH88" s="231">
        <v>2100</v>
      </c>
      <c r="BI88" s="15"/>
      <c r="BJ88" s="232">
        <f t="shared" si="43"/>
        <v>4.2</v>
      </c>
      <c r="BK88" s="235">
        <f t="shared" si="54"/>
        <v>2225.775665399246</v>
      </c>
      <c r="BM88" s="109">
        <f t="shared" si="44"/>
        <v>1.0598931739996409</v>
      </c>
      <c r="BN88" s="213"/>
      <c r="BR88" s="228"/>
      <c r="BS88" s="311"/>
      <c r="BT88" s="3"/>
      <c r="BU88" s="213"/>
      <c r="BV88" s="213"/>
      <c r="BW88" s="291"/>
    </row>
    <row r="89" spans="1:75" x14ac:dyDescent="0.2">
      <c r="A89" s="326">
        <v>4.25</v>
      </c>
      <c r="B89" s="211">
        <f t="shared" si="29"/>
        <v>2362.8900000000044</v>
      </c>
      <c r="C89" s="848">
        <f ca="1">IF(ISERR(AVERAGE(INDIRECT("B"&amp;(ROW()-INT($B$1/2))):INDIRECT("B"&amp;(ROW()+INT($B$1/2))))),"",AVERAGE(INDIRECT("B"&amp;(ROW()-INT($B$1/2))):INDIRECT("B"&amp;(ROW()+INT($B$1/2)))))</f>
        <v>2362.8900000000044</v>
      </c>
      <c r="D89" s="848">
        <f t="shared" si="45"/>
        <v>4.9999999999999822E-2</v>
      </c>
      <c r="E89" s="862"/>
      <c r="F89" s="212">
        <f t="shared" si="55"/>
        <v>4.250000000000016</v>
      </c>
      <c r="G89" s="2">
        <f t="shared" si="30"/>
        <v>86</v>
      </c>
      <c r="H89" s="213">
        <f t="shared" si="31"/>
        <v>4.25</v>
      </c>
      <c r="I89" s="213">
        <f t="shared" si="32"/>
        <v>4.3</v>
      </c>
      <c r="J89" s="51">
        <f t="shared" ca="1" si="33"/>
        <v>2362.8900000000044</v>
      </c>
      <c r="K89" s="51">
        <f t="shared" ca="1" si="34"/>
        <v>2358.7320000000041</v>
      </c>
      <c r="L89" s="553">
        <f t="shared" ca="1" si="35"/>
        <v>2362.8900000000031</v>
      </c>
      <c r="M89" s="542">
        <f t="shared" si="38"/>
        <v>6.8397120000000262</v>
      </c>
      <c r="N89" s="544">
        <f t="shared" ca="1" si="39"/>
        <v>720.20887200000095</v>
      </c>
      <c r="O89" s="215"/>
      <c r="P89" s="216"/>
      <c r="Q89" s="217"/>
      <c r="R89" s="218"/>
      <c r="S89" s="219">
        <f t="shared" si="46"/>
        <v>0</v>
      </c>
      <c r="T89" s="220">
        <f t="shared" si="47"/>
        <v>0</v>
      </c>
      <c r="U89" s="214">
        <f t="shared" si="56"/>
        <v>0</v>
      </c>
      <c r="W89" s="221"/>
      <c r="X89" s="222"/>
      <c r="Y89" s="222"/>
      <c r="Z89" s="223"/>
      <c r="AA89" s="222"/>
      <c r="AB89" s="224"/>
      <c r="AC89" s="225"/>
      <c r="AD89" s="2">
        <f t="shared" si="40"/>
        <v>0</v>
      </c>
      <c r="AE89" s="2">
        <f t="shared" si="41"/>
        <v>0</v>
      </c>
      <c r="AF89" s="226"/>
      <c r="AG89" s="219">
        <f t="shared" si="48"/>
        <v>0</v>
      </c>
      <c r="AH89" s="234">
        <f t="shared" si="49"/>
        <v>0</v>
      </c>
      <c r="AI89" s="214">
        <f t="shared" si="57"/>
        <v>0</v>
      </c>
      <c r="AK89" s="229">
        <f t="shared" si="50"/>
        <v>0</v>
      </c>
      <c r="AL89" s="226"/>
      <c r="AM89" s="15"/>
      <c r="AN89" s="232" t="e">
        <f t="shared" si="51"/>
        <v>#DIV/0!</v>
      </c>
      <c r="AO89" s="214">
        <f t="shared" si="42"/>
        <v>0</v>
      </c>
      <c r="AQ89" s="210"/>
      <c r="AR89" s="231"/>
      <c r="AS89" s="15"/>
      <c r="AT89" s="232">
        <f t="shared" si="52"/>
        <v>0</v>
      </c>
      <c r="AU89" s="235">
        <f t="shared" si="53"/>
        <v>0</v>
      </c>
      <c r="AY89" s="210">
        <v>4.25</v>
      </c>
      <c r="AZ89" s="231">
        <v>187</v>
      </c>
      <c r="BA89" s="15"/>
      <c r="BB89" s="232">
        <f t="shared" si="36"/>
        <v>4.248384644621817</v>
      </c>
      <c r="BC89" s="235">
        <f t="shared" si="37"/>
        <v>187</v>
      </c>
      <c r="BG89" s="210">
        <v>4.25</v>
      </c>
      <c r="BH89" s="231">
        <v>2100</v>
      </c>
      <c r="BI89" s="15"/>
      <c r="BJ89" s="232">
        <f t="shared" si="43"/>
        <v>4.25</v>
      </c>
      <c r="BK89" s="235">
        <f t="shared" si="54"/>
        <v>2221.9277566539986</v>
      </c>
      <c r="BM89" s="109">
        <f t="shared" si="44"/>
        <v>1.0580608365019042</v>
      </c>
      <c r="BN89" s="213"/>
      <c r="BR89" s="228"/>
      <c r="BS89" s="311"/>
      <c r="BT89" s="3"/>
      <c r="BU89" s="213"/>
      <c r="BV89" s="213"/>
      <c r="BW89" s="291"/>
    </row>
    <row r="90" spans="1:75" x14ac:dyDescent="0.2">
      <c r="A90" s="326">
        <v>4.3</v>
      </c>
      <c r="B90" s="211">
        <f t="shared" si="29"/>
        <v>2358.7320000000045</v>
      </c>
      <c r="C90" s="848">
        <f ca="1">IF(ISERR(AVERAGE(INDIRECT("B"&amp;(ROW()-INT($B$1/2))):INDIRECT("B"&amp;(ROW()+INT($B$1/2))))),"",AVERAGE(INDIRECT("B"&amp;(ROW()-INT($B$1/2))):INDIRECT("B"&amp;(ROW()+INT($B$1/2)))))</f>
        <v>2358.7320000000041</v>
      </c>
      <c r="D90" s="848">
        <f t="shared" si="45"/>
        <v>4.9999999999999822E-2</v>
      </c>
      <c r="E90" s="862"/>
      <c r="F90" s="212">
        <f t="shared" si="55"/>
        <v>4.3000000000000167</v>
      </c>
      <c r="G90" s="2">
        <f t="shared" si="30"/>
        <v>87</v>
      </c>
      <c r="H90" s="213">
        <f t="shared" si="31"/>
        <v>4.3</v>
      </c>
      <c r="I90" s="213">
        <f t="shared" si="32"/>
        <v>4.3499999999999996</v>
      </c>
      <c r="J90" s="51">
        <f t="shared" ca="1" si="33"/>
        <v>2358.7320000000041</v>
      </c>
      <c r="K90" s="51">
        <f t="shared" ca="1" si="34"/>
        <v>2354.5740000000046</v>
      </c>
      <c r="L90" s="553">
        <f t="shared" ca="1" si="35"/>
        <v>2358.7320000000027</v>
      </c>
      <c r="M90" s="542">
        <f t="shared" si="38"/>
        <v>6.9201792000000273</v>
      </c>
      <c r="N90" s="544">
        <f t="shared" ca="1" si="39"/>
        <v>718.9415136000008</v>
      </c>
      <c r="O90" s="215"/>
      <c r="P90" s="216"/>
      <c r="Q90" s="217"/>
      <c r="R90" s="218"/>
      <c r="S90" s="219">
        <f t="shared" si="46"/>
        <v>0</v>
      </c>
      <c r="T90" s="220">
        <f t="shared" si="47"/>
        <v>0</v>
      </c>
      <c r="U90" s="214">
        <f t="shared" si="56"/>
        <v>0</v>
      </c>
      <c r="W90" s="221"/>
      <c r="X90" s="222"/>
      <c r="Y90" s="222"/>
      <c r="Z90" s="223"/>
      <c r="AA90" s="222"/>
      <c r="AB90" s="224"/>
      <c r="AC90" s="225"/>
      <c r="AD90" s="2">
        <f t="shared" si="40"/>
        <v>0</v>
      </c>
      <c r="AE90" s="2">
        <f t="shared" si="41"/>
        <v>0</v>
      </c>
      <c r="AF90" s="226"/>
      <c r="AG90" s="219">
        <f t="shared" si="48"/>
        <v>0</v>
      </c>
      <c r="AH90" s="234">
        <f t="shared" si="49"/>
        <v>0</v>
      </c>
      <c r="AI90" s="214">
        <f t="shared" si="57"/>
        <v>0</v>
      </c>
      <c r="AK90" s="229">
        <f t="shared" si="50"/>
        <v>0</v>
      </c>
      <c r="AL90" s="226"/>
      <c r="AM90" s="15"/>
      <c r="AN90" s="232" t="e">
        <f t="shared" si="51"/>
        <v>#DIV/0!</v>
      </c>
      <c r="AO90" s="214">
        <f t="shared" si="42"/>
        <v>0</v>
      </c>
      <c r="AQ90" s="210"/>
      <c r="AR90" s="231"/>
      <c r="AS90" s="15"/>
      <c r="AT90" s="232">
        <f t="shared" si="52"/>
        <v>0</v>
      </c>
      <c r="AU90" s="235">
        <f t="shared" si="53"/>
        <v>0</v>
      </c>
      <c r="AY90" s="210">
        <v>4.3</v>
      </c>
      <c r="AZ90" s="231">
        <v>193.6</v>
      </c>
      <c r="BA90" s="15"/>
      <c r="BB90" s="232">
        <f t="shared" si="36"/>
        <v>4.2983656404408972</v>
      </c>
      <c r="BC90" s="235">
        <f t="shared" si="37"/>
        <v>193.6</v>
      </c>
      <c r="BG90" s="210">
        <v>4.3</v>
      </c>
      <c r="BH90" s="231">
        <v>2100</v>
      </c>
      <c r="BI90" s="15"/>
      <c r="BJ90" s="232">
        <f t="shared" si="43"/>
        <v>4.3</v>
      </c>
      <c r="BK90" s="235">
        <f t="shared" si="54"/>
        <v>2218.0798479087516</v>
      </c>
      <c r="BM90" s="109">
        <f t="shared" si="44"/>
        <v>1.0562284990041675</v>
      </c>
      <c r="BN90" s="213"/>
      <c r="BR90" s="228"/>
      <c r="BS90" s="311"/>
      <c r="BT90" s="3"/>
      <c r="BU90" s="213"/>
      <c r="BV90" s="213"/>
      <c r="BW90" s="291"/>
    </row>
    <row r="91" spans="1:75" x14ac:dyDescent="0.2">
      <c r="A91" s="326">
        <v>4.3499999999999996</v>
      </c>
      <c r="B91" s="211">
        <f t="shared" si="29"/>
        <v>2354.5740000000046</v>
      </c>
      <c r="C91" s="848">
        <f ca="1">IF(ISERR(AVERAGE(INDIRECT("B"&amp;(ROW()-INT($B$1/2))):INDIRECT("B"&amp;(ROW()+INT($B$1/2))))),"",AVERAGE(INDIRECT("B"&amp;(ROW()-INT($B$1/2))):INDIRECT("B"&amp;(ROW()+INT($B$1/2)))))</f>
        <v>2354.5740000000046</v>
      </c>
      <c r="D91" s="848">
        <f t="shared" si="45"/>
        <v>4.9999999999999822E-2</v>
      </c>
      <c r="E91" s="862"/>
      <c r="F91" s="212">
        <f t="shared" si="55"/>
        <v>4.3500000000000174</v>
      </c>
      <c r="G91" s="2">
        <f t="shared" si="30"/>
        <v>88</v>
      </c>
      <c r="H91" s="213">
        <f t="shared" si="31"/>
        <v>4.3499999999999996</v>
      </c>
      <c r="I91" s="213">
        <f t="shared" si="32"/>
        <v>4.4000000000000004</v>
      </c>
      <c r="J91" s="51">
        <f t="shared" ca="1" si="33"/>
        <v>2354.5740000000046</v>
      </c>
      <c r="K91" s="51">
        <f t="shared" ca="1" si="34"/>
        <v>2350.4160000000047</v>
      </c>
      <c r="L91" s="553">
        <f t="shared" ca="1" si="35"/>
        <v>2354.5740000000033</v>
      </c>
      <c r="M91" s="542">
        <f t="shared" si="38"/>
        <v>7.0006464000000284</v>
      </c>
      <c r="N91" s="544">
        <f t="shared" ca="1" si="39"/>
        <v>717.674155200001</v>
      </c>
      <c r="O91" s="215"/>
      <c r="P91" s="216"/>
      <c r="Q91" s="217"/>
      <c r="R91" s="218"/>
      <c r="S91" s="219">
        <f t="shared" si="46"/>
        <v>0</v>
      </c>
      <c r="T91" s="220">
        <f t="shared" si="47"/>
        <v>0</v>
      </c>
      <c r="U91" s="214">
        <f t="shared" si="56"/>
        <v>0</v>
      </c>
      <c r="W91" s="221"/>
      <c r="X91" s="222"/>
      <c r="Y91" s="222"/>
      <c r="Z91" s="223"/>
      <c r="AA91" s="222"/>
      <c r="AB91" s="224"/>
      <c r="AC91" s="225"/>
      <c r="AD91" s="2">
        <f t="shared" si="40"/>
        <v>0</v>
      </c>
      <c r="AE91" s="2">
        <f t="shared" si="41"/>
        <v>0</v>
      </c>
      <c r="AF91" s="226"/>
      <c r="AG91" s="219">
        <f t="shared" si="48"/>
        <v>0</v>
      </c>
      <c r="AH91" s="234">
        <f t="shared" si="49"/>
        <v>0</v>
      </c>
      <c r="AI91" s="214">
        <f t="shared" si="57"/>
        <v>0</v>
      </c>
      <c r="AK91" s="229">
        <f t="shared" si="50"/>
        <v>0</v>
      </c>
      <c r="AL91" s="226"/>
      <c r="AM91" s="15"/>
      <c r="AN91" s="232" t="e">
        <f t="shared" si="51"/>
        <v>#DIV/0!</v>
      </c>
      <c r="AO91" s="214">
        <f t="shared" si="42"/>
        <v>0</v>
      </c>
      <c r="AQ91" s="210"/>
      <c r="AR91" s="231"/>
      <c r="AS91" s="15"/>
      <c r="AT91" s="232">
        <f t="shared" si="52"/>
        <v>0</v>
      </c>
      <c r="AU91" s="235">
        <f t="shared" si="53"/>
        <v>0</v>
      </c>
      <c r="AY91" s="210">
        <v>4.3499999999999996</v>
      </c>
      <c r="AZ91" s="231">
        <v>203.1</v>
      </c>
      <c r="BA91" s="15"/>
      <c r="BB91" s="232">
        <f t="shared" si="36"/>
        <v>4.3483466362599774</v>
      </c>
      <c r="BC91" s="235">
        <f t="shared" si="37"/>
        <v>203.1</v>
      </c>
      <c r="BG91" s="210">
        <v>4.3499999999999996</v>
      </c>
      <c r="BH91" s="231">
        <v>2100</v>
      </c>
      <c r="BI91" s="15"/>
      <c r="BJ91" s="232">
        <f t="shared" si="43"/>
        <v>4.3499999999999996</v>
      </c>
      <c r="BK91" s="235">
        <f t="shared" si="54"/>
        <v>2214.2319391635046</v>
      </c>
      <c r="BM91" s="109">
        <f t="shared" si="44"/>
        <v>1.0543961615064308</v>
      </c>
      <c r="BN91" s="213"/>
      <c r="BR91" s="228"/>
      <c r="BS91" s="311"/>
      <c r="BT91" s="3"/>
      <c r="BU91" s="213"/>
      <c r="BV91" s="213"/>
      <c r="BW91" s="291"/>
    </row>
    <row r="92" spans="1:75" x14ac:dyDescent="0.2">
      <c r="A92" s="326">
        <v>4.4000000000000004</v>
      </c>
      <c r="B92" s="211">
        <f t="shared" si="29"/>
        <v>2350.4160000000047</v>
      </c>
      <c r="C92" s="848">
        <f ca="1">IF(ISERR(AVERAGE(INDIRECT("B"&amp;(ROW()-INT($B$1/2))):INDIRECT("B"&amp;(ROW()+INT($B$1/2))))),"",AVERAGE(INDIRECT("B"&amp;(ROW()-INT($B$1/2))):INDIRECT("B"&amp;(ROW()+INT($B$1/2)))))</f>
        <v>2350.4160000000047</v>
      </c>
      <c r="D92" s="848">
        <f t="shared" si="45"/>
        <v>5.0000000000000711E-2</v>
      </c>
      <c r="E92" s="862"/>
      <c r="F92" s="212">
        <f t="shared" si="55"/>
        <v>4.4000000000000181</v>
      </c>
      <c r="G92" s="2">
        <f t="shared" si="30"/>
        <v>89</v>
      </c>
      <c r="H92" s="213">
        <f t="shared" si="31"/>
        <v>4.4000000000000004</v>
      </c>
      <c r="I92" s="213">
        <f t="shared" si="32"/>
        <v>4.45</v>
      </c>
      <c r="J92" s="51">
        <f t="shared" ca="1" si="33"/>
        <v>2350.4160000000047</v>
      </c>
      <c r="K92" s="51">
        <f t="shared" ca="1" si="34"/>
        <v>2346.2580000000048</v>
      </c>
      <c r="L92" s="553">
        <f t="shared" ca="1" si="35"/>
        <v>2350.4160000000034</v>
      </c>
      <c r="M92" s="542">
        <f t="shared" si="38"/>
        <v>7.0811136000000294</v>
      </c>
      <c r="N92" s="544">
        <f t="shared" ca="1" si="39"/>
        <v>716.40679680000108</v>
      </c>
      <c r="O92" s="215"/>
      <c r="P92" s="216"/>
      <c r="Q92" s="217"/>
      <c r="R92" s="218"/>
      <c r="S92" s="219">
        <f t="shared" si="46"/>
        <v>0</v>
      </c>
      <c r="T92" s="220">
        <f t="shared" si="47"/>
        <v>0</v>
      </c>
      <c r="U92" s="214">
        <f t="shared" si="56"/>
        <v>0</v>
      </c>
      <c r="W92" s="221"/>
      <c r="X92" s="222"/>
      <c r="Y92" s="222"/>
      <c r="Z92" s="223"/>
      <c r="AA92" s="222"/>
      <c r="AB92" s="224"/>
      <c r="AC92" s="225"/>
      <c r="AD92" s="2">
        <f t="shared" si="40"/>
        <v>0</v>
      </c>
      <c r="AE92" s="2">
        <f t="shared" si="41"/>
        <v>0</v>
      </c>
      <c r="AF92" s="226"/>
      <c r="AG92" s="219">
        <f t="shared" si="48"/>
        <v>0</v>
      </c>
      <c r="AH92" s="234">
        <f t="shared" si="49"/>
        <v>0</v>
      </c>
      <c r="AI92" s="214">
        <f t="shared" si="57"/>
        <v>0</v>
      </c>
      <c r="AK92" s="229">
        <f t="shared" si="50"/>
        <v>0</v>
      </c>
      <c r="AL92" s="226"/>
      <c r="AM92" s="15"/>
      <c r="AN92" s="232" t="e">
        <f t="shared" si="51"/>
        <v>#DIV/0!</v>
      </c>
      <c r="AO92" s="214">
        <f t="shared" si="42"/>
        <v>0</v>
      </c>
      <c r="AQ92" s="210"/>
      <c r="AR92" s="231"/>
      <c r="AS92" s="15"/>
      <c r="AT92" s="232">
        <f t="shared" si="52"/>
        <v>0</v>
      </c>
      <c r="AU92" s="235">
        <f t="shared" si="53"/>
        <v>0</v>
      </c>
      <c r="AY92" s="210">
        <v>4.4000000000000004</v>
      </c>
      <c r="AZ92" s="231">
        <v>208.3</v>
      </c>
      <c r="BA92" s="15"/>
      <c r="BB92" s="232">
        <f t="shared" si="36"/>
        <v>4.3983276320790585</v>
      </c>
      <c r="BC92" s="235">
        <f t="shared" si="37"/>
        <v>208.3</v>
      </c>
      <c r="BG92" s="210">
        <v>4.4000000000000004</v>
      </c>
      <c r="BH92" s="231">
        <v>2100</v>
      </c>
      <c r="BI92" s="15"/>
      <c r="BJ92" s="232">
        <f t="shared" si="43"/>
        <v>4.4000000000000004</v>
      </c>
      <c r="BK92" s="235">
        <f t="shared" si="54"/>
        <v>2210.3840304182577</v>
      </c>
      <c r="BM92" s="109">
        <f t="shared" si="44"/>
        <v>1.0525638240086941</v>
      </c>
      <c r="BN92" s="213"/>
      <c r="BR92" s="228"/>
      <c r="BS92" s="311"/>
      <c r="BT92" s="3"/>
      <c r="BU92" s="213"/>
      <c r="BV92" s="213"/>
      <c r="BW92" s="291"/>
    </row>
    <row r="93" spans="1:75" x14ac:dyDescent="0.2">
      <c r="A93" s="326">
        <v>4.45</v>
      </c>
      <c r="B93" s="211">
        <f t="shared" si="29"/>
        <v>2346.2580000000048</v>
      </c>
      <c r="C93" s="848">
        <f ca="1">IF(ISERR(AVERAGE(INDIRECT("B"&amp;(ROW()-INT($B$1/2))):INDIRECT("B"&amp;(ROW()+INT($B$1/2))))),"",AVERAGE(INDIRECT("B"&amp;(ROW()-INT($B$1/2))):INDIRECT("B"&amp;(ROW()+INT($B$1/2)))))</f>
        <v>2346.2580000000048</v>
      </c>
      <c r="D93" s="848">
        <f t="shared" si="45"/>
        <v>4.9999999999999822E-2</v>
      </c>
      <c r="E93" s="862"/>
      <c r="F93" s="212">
        <f t="shared" si="55"/>
        <v>4.4500000000000188</v>
      </c>
      <c r="G93" s="2">
        <f t="shared" si="30"/>
        <v>90</v>
      </c>
      <c r="H93" s="213">
        <f t="shared" si="31"/>
        <v>4.45</v>
      </c>
      <c r="I93" s="213">
        <f t="shared" si="32"/>
        <v>4.5</v>
      </c>
      <c r="J93" s="51">
        <f t="shared" ca="1" si="33"/>
        <v>2346.2580000000048</v>
      </c>
      <c r="K93" s="51">
        <f t="shared" ca="1" si="34"/>
        <v>2342.1000000000045</v>
      </c>
      <c r="L93" s="553">
        <f t="shared" ca="1" si="35"/>
        <v>2346.2580000000034</v>
      </c>
      <c r="M93" s="542">
        <f t="shared" si="38"/>
        <v>7.1615808000000305</v>
      </c>
      <c r="N93" s="544">
        <f t="shared" ca="1" si="39"/>
        <v>715.13943840000104</v>
      </c>
      <c r="O93" s="215"/>
      <c r="P93" s="216"/>
      <c r="Q93" s="217"/>
      <c r="R93" s="218"/>
      <c r="S93" s="219">
        <f t="shared" si="46"/>
        <v>0</v>
      </c>
      <c r="T93" s="220">
        <f t="shared" si="47"/>
        <v>0</v>
      </c>
      <c r="U93" s="214">
        <f t="shared" si="56"/>
        <v>0</v>
      </c>
      <c r="W93" s="221"/>
      <c r="X93" s="222"/>
      <c r="Y93" s="222"/>
      <c r="Z93" s="223"/>
      <c r="AA93" s="222"/>
      <c r="AB93" s="224"/>
      <c r="AC93" s="225"/>
      <c r="AD93" s="2">
        <f t="shared" si="40"/>
        <v>0</v>
      </c>
      <c r="AE93" s="2">
        <f t="shared" si="41"/>
        <v>0</v>
      </c>
      <c r="AF93" s="226"/>
      <c r="AG93" s="219">
        <f t="shared" si="48"/>
        <v>0</v>
      </c>
      <c r="AH93" s="234">
        <f t="shared" si="49"/>
        <v>0</v>
      </c>
      <c r="AI93" s="214">
        <f t="shared" si="57"/>
        <v>0</v>
      </c>
      <c r="AK93" s="229">
        <f t="shared" si="50"/>
        <v>0</v>
      </c>
      <c r="AL93" s="226"/>
      <c r="AM93" s="15"/>
      <c r="AN93" s="232" t="e">
        <f t="shared" si="51"/>
        <v>#DIV/0!</v>
      </c>
      <c r="AO93" s="214">
        <f t="shared" si="42"/>
        <v>0</v>
      </c>
      <c r="AQ93" s="210"/>
      <c r="AR93" s="231"/>
      <c r="AS93" s="15"/>
      <c r="AT93" s="232">
        <f t="shared" si="52"/>
        <v>0</v>
      </c>
      <c r="AU93" s="235">
        <f t="shared" si="53"/>
        <v>0</v>
      </c>
      <c r="AY93" s="210">
        <v>4.45</v>
      </c>
      <c r="AZ93" s="231">
        <v>210.6</v>
      </c>
      <c r="BA93" s="15"/>
      <c r="BB93" s="232">
        <f t="shared" si="36"/>
        <v>4.4483086278981387</v>
      </c>
      <c r="BC93" s="235">
        <f t="shared" si="37"/>
        <v>210.6</v>
      </c>
      <c r="BG93" s="210">
        <v>4.45</v>
      </c>
      <c r="BH93" s="231">
        <v>2100</v>
      </c>
      <c r="BI93" s="15"/>
      <c r="BJ93" s="232">
        <f t="shared" si="43"/>
        <v>4.45</v>
      </c>
      <c r="BK93" s="235">
        <f t="shared" si="54"/>
        <v>2206.5361216730107</v>
      </c>
      <c r="BM93" s="109">
        <f t="shared" si="44"/>
        <v>1.0507314865109574</v>
      </c>
      <c r="BN93" s="213"/>
      <c r="BR93" s="228"/>
      <c r="BS93" s="311"/>
      <c r="BT93" s="3"/>
      <c r="BU93" s="213"/>
      <c r="BV93" s="213"/>
      <c r="BW93" s="291"/>
    </row>
    <row r="94" spans="1:75" x14ac:dyDescent="0.2">
      <c r="A94" s="326">
        <v>4.5</v>
      </c>
      <c r="B94" s="211">
        <f t="shared" si="29"/>
        <v>2342.1000000000049</v>
      </c>
      <c r="C94" s="848">
        <f ca="1">IF(ISERR(AVERAGE(INDIRECT("B"&amp;(ROW()-INT($B$1/2))):INDIRECT("B"&amp;(ROW()+INT($B$1/2))))),"",AVERAGE(INDIRECT("B"&amp;(ROW()-INT($B$1/2))):INDIRECT("B"&amp;(ROW()+INT($B$1/2)))))</f>
        <v>2342.1000000000045</v>
      </c>
      <c r="D94" s="848">
        <f t="shared" si="45"/>
        <v>4.9999999999999822E-2</v>
      </c>
      <c r="E94" s="862"/>
      <c r="F94" s="212">
        <f t="shared" si="55"/>
        <v>4.5000000000000195</v>
      </c>
      <c r="G94" s="2">
        <f t="shared" si="30"/>
        <v>91</v>
      </c>
      <c r="H94" s="213">
        <f t="shared" si="31"/>
        <v>4.5</v>
      </c>
      <c r="I94" s="213">
        <f t="shared" si="32"/>
        <v>4.55</v>
      </c>
      <c r="J94" s="51">
        <f t="shared" ca="1" si="33"/>
        <v>2342.1000000000045</v>
      </c>
      <c r="K94" s="51">
        <f t="shared" ca="1" si="34"/>
        <v>2337.942000000005</v>
      </c>
      <c r="L94" s="553">
        <f t="shared" ca="1" si="35"/>
        <v>2342.1000000000026</v>
      </c>
      <c r="M94" s="542">
        <f t="shared" si="38"/>
        <v>7.2420480000000316</v>
      </c>
      <c r="N94" s="544">
        <f t="shared" ca="1" si="39"/>
        <v>713.87208000000089</v>
      </c>
      <c r="O94" s="215"/>
      <c r="P94" s="216"/>
      <c r="Q94" s="217"/>
      <c r="R94" s="218"/>
      <c r="S94" s="219">
        <f t="shared" si="46"/>
        <v>0</v>
      </c>
      <c r="T94" s="220">
        <f t="shared" si="47"/>
        <v>0</v>
      </c>
      <c r="U94" s="214">
        <f t="shared" si="56"/>
        <v>0</v>
      </c>
      <c r="W94" s="221"/>
      <c r="X94" s="222"/>
      <c r="Y94" s="222"/>
      <c r="Z94" s="223"/>
      <c r="AA94" s="222"/>
      <c r="AB94" s="224"/>
      <c r="AC94" s="225"/>
      <c r="AD94" s="2">
        <f t="shared" si="40"/>
        <v>0</v>
      </c>
      <c r="AE94" s="2">
        <f t="shared" si="41"/>
        <v>0</v>
      </c>
      <c r="AF94" s="226"/>
      <c r="AG94" s="219">
        <f t="shared" si="48"/>
        <v>0</v>
      </c>
      <c r="AH94" s="234">
        <f t="shared" si="49"/>
        <v>0</v>
      </c>
      <c r="AI94" s="214">
        <f t="shared" si="57"/>
        <v>0</v>
      </c>
      <c r="AK94" s="229">
        <f t="shared" si="50"/>
        <v>0</v>
      </c>
      <c r="AL94" s="226"/>
      <c r="AM94" s="15"/>
      <c r="AN94" s="232" t="e">
        <f t="shared" si="51"/>
        <v>#DIV/0!</v>
      </c>
      <c r="AO94" s="214">
        <f t="shared" si="42"/>
        <v>0</v>
      </c>
      <c r="AQ94" s="210"/>
      <c r="AR94" s="231"/>
      <c r="AS94" s="15"/>
      <c r="AT94" s="232">
        <f t="shared" si="52"/>
        <v>0</v>
      </c>
      <c r="AU94" s="235">
        <f t="shared" si="53"/>
        <v>0</v>
      </c>
      <c r="AY94" s="210">
        <v>4.5</v>
      </c>
      <c r="AZ94" s="231">
        <v>212.6</v>
      </c>
      <c r="BA94" s="15"/>
      <c r="BB94" s="232">
        <f t="shared" si="36"/>
        <v>4.4982896237172181</v>
      </c>
      <c r="BC94" s="235">
        <f t="shared" si="37"/>
        <v>212.6</v>
      </c>
      <c r="BG94" s="210">
        <v>4.5</v>
      </c>
      <c r="BH94" s="231">
        <v>2100</v>
      </c>
      <c r="BI94" s="15"/>
      <c r="BJ94" s="232">
        <f t="shared" si="43"/>
        <v>4.5</v>
      </c>
      <c r="BK94" s="235">
        <f t="shared" si="54"/>
        <v>2202.6882129277633</v>
      </c>
      <c r="BM94" s="109">
        <f t="shared" si="44"/>
        <v>1.0488991490132207</v>
      </c>
      <c r="BN94" s="213"/>
      <c r="BR94" s="228"/>
      <c r="BS94" s="311"/>
      <c r="BT94" s="3"/>
      <c r="BU94" s="213"/>
      <c r="BV94" s="213"/>
      <c r="BW94" s="291"/>
    </row>
    <row r="95" spans="1:75" x14ac:dyDescent="0.2">
      <c r="A95" s="326">
        <v>4.55</v>
      </c>
      <c r="B95" s="211">
        <f t="shared" si="29"/>
        <v>2337.942000000005</v>
      </c>
      <c r="C95" s="848">
        <f ca="1">IF(ISERR(AVERAGE(INDIRECT("B"&amp;(ROW()-INT($B$1/2))):INDIRECT("B"&amp;(ROW()+INT($B$1/2))))),"",AVERAGE(INDIRECT("B"&amp;(ROW()-INT($B$1/2))):INDIRECT("B"&amp;(ROW()+INT($B$1/2)))))</f>
        <v>2337.942000000005</v>
      </c>
      <c r="D95" s="848">
        <f t="shared" si="45"/>
        <v>4.9999999999999822E-2</v>
      </c>
      <c r="E95" s="862"/>
      <c r="F95" s="212">
        <f t="shared" si="55"/>
        <v>4.5500000000000203</v>
      </c>
      <c r="G95" s="2">
        <f t="shared" si="30"/>
        <v>92</v>
      </c>
      <c r="H95" s="213">
        <f t="shared" si="31"/>
        <v>4.55</v>
      </c>
      <c r="I95" s="213">
        <f t="shared" si="32"/>
        <v>4.5999999999999996</v>
      </c>
      <c r="J95" s="51">
        <f t="shared" ca="1" si="33"/>
        <v>2337.942000000005</v>
      </c>
      <c r="K95" s="51">
        <f t="shared" ca="1" si="34"/>
        <v>2333.7840000000051</v>
      </c>
      <c r="L95" s="553">
        <f t="shared" ca="1" si="35"/>
        <v>2337.9420000000032</v>
      </c>
      <c r="M95" s="542">
        <f t="shared" si="38"/>
        <v>7.3225152000000326</v>
      </c>
      <c r="N95" s="544">
        <f t="shared" ca="1" si="39"/>
        <v>712.60472160000097</v>
      </c>
      <c r="O95" s="215"/>
      <c r="P95" s="216"/>
      <c r="Q95" s="217"/>
      <c r="R95" s="218"/>
      <c r="S95" s="219">
        <f t="shared" si="46"/>
        <v>0</v>
      </c>
      <c r="T95" s="220">
        <f t="shared" si="47"/>
        <v>0</v>
      </c>
      <c r="U95" s="214">
        <f t="shared" si="56"/>
        <v>0</v>
      </c>
      <c r="W95" s="221"/>
      <c r="X95" s="222"/>
      <c r="Y95" s="222"/>
      <c r="Z95" s="223"/>
      <c r="AA95" s="222"/>
      <c r="AB95" s="224"/>
      <c r="AC95" s="225"/>
      <c r="AD95" s="2">
        <f t="shared" si="40"/>
        <v>0</v>
      </c>
      <c r="AE95" s="2">
        <f t="shared" si="41"/>
        <v>0</v>
      </c>
      <c r="AF95" s="226"/>
      <c r="AG95" s="219">
        <f t="shared" si="48"/>
        <v>0</v>
      </c>
      <c r="AH95" s="234">
        <f t="shared" si="49"/>
        <v>0</v>
      </c>
      <c r="AI95" s="214">
        <f t="shared" si="57"/>
        <v>0</v>
      </c>
      <c r="AK95" s="229">
        <f t="shared" si="50"/>
        <v>0</v>
      </c>
      <c r="AL95" s="226"/>
      <c r="AM95" s="15"/>
      <c r="AN95" s="232" t="e">
        <f t="shared" si="51"/>
        <v>#DIV/0!</v>
      </c>
      <c r="AO95" s="214">
        <f t="shared" si="42"/>
        <v>0</v>
      </c>
      <c r="AQ95" s="210"/>
      <c r="AR95" s="231"/>
      <c r="AS95" s="15"/>
      <c r="AT95" s="232">
        <f t="shared" si="52"/>
        <v>0</v>
      </c>
      <c r="AU95" s="235">
        <f t="shared" si="53"/>
        <v>0</v>
      </c>
      <c r="AY95" s="210">
        <v>4.55</v>
      </c>
      <c r="AZ95" s="231">
        <v>216.2</v>
      </c>
      <c r="BA95" s="15"/>
      <c r="BB95" s="232">
        <f t="shared" si="36"/>
        <v>4.5482706195362983</v>
      </c>
      <c r="BC95" s="235">
        <f t="shared" si="37"/>
        <v>216.2</v>
      </c>
      <c r="BG95" s="210">
        <v>4.55</v>
      </c>
      <c r="BH95" s="231">
        <v>2100</v>
      </c>
      <c r="BI95" s="15"/>
      <c r="BJ95" s="232">
        <f t="shared" si="43"/>
        <v>4.55</v>
      </c>
      <c r="BK95" s="235">
        <f t="shared" si="54"/>
        <v>2198.8403041825163</v>
      </c>
      <c r="BM95" s="109">
        <f t="shared" si="44"/>
        <v>1.047066811515484</v>
      </c>
      <c r="BN95" s="213"/>
      <c r="BR95" s="228"/>
      <c r="BS95" s="311"/>
      <c r="BT95" s="3"/>
      <c r="BU95" s="213"/>
      <c r="BV95" s="213"/>
      <c r="BW95" s="291"/>
    </row>
    <row r="96" spans="1:75" x14ac:dyDescent="0.2">
      <c r="A96" s="326">
        <v>4.5999999999999996</v>
      </c>
      <c r="B96" s="211">
        <f t="shared" si="29"/>
        <v>2333.7840000000051</v>
      </c>
      <c r="C96" s="848">
        <f ca="1">IF(ISERR(AVERAGE(INDIRECT("B"&amp;(ROW()-INT($B$1/2))):INDIRECT("B"&amp;(ROW()+INT($B$1/2))))),"",AVERAGE(INDIRECT("B"&amp;(ROW()-INT($B$1/2))):INDIRECT("B"&amp;(ROW()+INT($B$1/2)))))</f>
        <v>2333.7840000000051</v>
      </c>
      <c r="D96" s="848">
        <f t="shared" si="45"/>
        <v>4.9999999999999822E-2</v>
      </c>
      <c r="E96" s="862"/>
      <c r="F96" s="212">
        <f t="shared" si="55"/>
        <v>4.600000000000021</v>
      </c>
      <c r="G96" s="2">
        <f t="shared" si="30"/>
        <v>93</v>
      </c>
      <c r="H96" s="213">
        <f t="shared" si="31"/>
        <v>4.5999999999999996</v>
      </c>
      <c r="I96" s="213">
        <f t="shared" si="32"/>
        <v>4.6500000000000004</v>
      </c>
      <c r="J96" s="51">
        <f t="shared" ca="1" si="33"/>
        <v>2333.7840000000051</v>
      </c>
      <c r="K96" s="51">
        <f t="shared" ca="1" si="34"/>
        <v>2329.6260000000052</v>
      </c>
      <c r="L96" s="553">
        <f t="shared" ca="1" si="35"/>
        <v>2333.7840000000033</v>
      </c>
      <c r="M96" s="542">
        <f t="shared" si="38"/>
        <v>7.4029824000000346</v>
      </c>
      <c r="N96" s="544">
        <f t="shared" ca="1" si="39"/>
        <v>711.33736320000105</v>
      </c>
      <c r="O96" s="215"/>
      <c r="P96" s="216"/>
      <c r="Q96" s="217"/>
      <c r="R96" s="218"/>
      <c r="S96" s="219">
        <f t="shared" si="46"/>
        <v>0</v>
      </c>
      <c r="T96" s="220">
        <f t="shared" si="47"/>
        <v>0</v>
      </c>
      <c r="U96" s="214">
        <f t="shared" si="56"/>
        <v>0</v>
      </c>
      <c r="W96" s="221"/>
      <c r="X96" s="222"/>
      <c r="Y96" s="222"/>
      <c r="Z96" s="223"/>
      <c r="AA96" s="222"/>
      <c r="AB96" s="224"/>
      <c r="AC96" s="225"/>
      <c r="AD96" s="2">
        <f t="shared" si="40"/>
        <v>0</v>
      </c>
      <c r="AE96" s="2">
        <f t="shared" si="41"/>
        <v>0</v>
      </c>
      <c r="AF96" s="226"/>
      <c r="AG96" s="219">
        <f t="shared" si="48"/>
        <v>0</v>
      </c>
      <c r="AH96" s="234">
        <f t="shared" si="49"/>
        <v>0</v>
      </c>
      <c r="AI96" s="214">
        <f t="shared" si="57"/>
        <v>0</v>
      </c>
      <c r="AK96" s="229">
        <f t="shared" si="50"/>
        <v>0</v>
      </c>
      <c r="AL96" s="226"/>
      <c r="AM96" s="15"/>
      <c r="AN96" s="232" t="e">
        <f t="shared" si="51"/>
        <v>#DIV/0!</v>
      </c>
      <c r="AO96" s="214">
        <f t="shared" si="42"/>
        <v>0</v>
      </c>
      <c r="AQ96" s="210"/>
      <c r="AR96" s="231"/>
      <c r="AS96" s="15"/>
      <c r="AT96" s="232">
        <f t="shared" si="52"/>
        <v>0</v>
      </c>
      <c r="AU96" s="235">
        <f t="shared" si="53"/>
        <v>0</v>
      </c>
      <c r="AY96" s="210">
        <v>4.5999999999999996</v>
      </c>
      <c r="AZ96" s="231">
        <v>214.2</v>
      </c>
      <c r="BA96" s="15"/>
      <c r="BB96" s="232">
        <f t="shared" si="36"/>
        <v>4.5982516153553785</v>
      </c>
      <c r="BC96" s="235">
        <f t="shared" si="37"/>
        <v>214.2</v>
      </c>
      <c r="BG96" s="210">
        <v>4.5999999999999996</v>
      </c>
      <c r="BH96" s="231">
        <v>2100</v>
      </c>
      <c r="BI96" s="15"/>
      <c r="BJ96" s="232">
        <f t="shared" si="43"/>
        <v>4.5999999999999996</v>
      </c>
      <c r="BK96" s="235">
        <f t="shared" si="54"/>
        <v>2194.9923954372694</v>
      </c>
      <c r="BM96" s="109">
        <f t="shared" si="44"/>
        <v>1.0452344740177473</v>
      </c>
      <c r="BN96" s="213"/>
      <c r="BR96" s="228"/>
      <c r="BS96" s="311"/>
      <c r="BT96" s="3"/>
      <c r="BU96" s="213"/>
      <c r="BV96" s="213"/>
      <c r="BW96" s="291"/>
    </row>
    <row r="97" spans="1:75" x14ac:dyDescent="0.2">
      <c r="A97" s="326">
        <v>4.6500000000000004</v>
      </c>
      <c r="B97" s="211">
        <f t="shared" si="29"/>
        <v>2329.6260000000052</v>
      </c>
      <c r="C97" s="848">
        <f ca="1">IF(ISERR(AVERAGE(INDIRECT("B"&amp;(ROW()-INT($B$1/2))):INDIRECT("B"&amp;(ROW()+INT($B$1/2))))),"",AVERAGE(INDIRECT("B"&amp;(ROW()-INT($B$1/2))):INDIRECT("B"&amp;(ROW()+INT($B$1/2)))))</f>
        <v>2329.6260000000052</v>
      </c>
      <c r="D97" s="848">
        <f t="shared" si="45"/>
        <v>5.0000000000000711E-2</v>
      </c>
      <c r="E97" s="862"/>
      <c r="F97" s="212">
        <f t="shared" si="55"/>
        <v>4.6500000000000217</v>
      </c>
      <c r="G97" s="2">
        <f t="shared" si="30"/>
        <v>94</v>
      </c>
      <c r="H97" s="213">
        <f t="shared" si="31"/>
        <v>4.6500000000000004</v>
      </c>
      <c r="I97" s="213">
        <f t="shared" si="32"/>
        <v>4.7</v>
      </c>
      <c r="J97" s="51">
        <f t="shared" ca="1" si="33"/>
        <v>2329.6260000000052</v>
      </c>
      <c r="K97" s="51">
        <f t="shared" ca="1" si="34"/>
        <v>2325.4680000000048</v>
      </c>
      <c r="L97" s="553">
        <f t="shared" ca="1" si="35"/>
        <v>2329.6260000000034</v>
      </c>
      <c r="M97" s="542">
        <f t="shared" si="38"/>
        <v>7.4834496000000357</v>
      </c>
      <c r="N97" s="544">
        <f t="shared" ca="1" si="39"/>
        <v>710.07000480000102</v>
      </c>
      <c r="O97" s="215"/>
      <c r="P97" s="216"/>
      <c r="Q97" s="217"/>
      <c r="R97" s="218"/>
      <c r="S97" s="219">
        <f t="shared" si="46"/>
        <v>0</v>
      </c>
      <c r="T97" s="220">
        <f t="shared" si="47"/>
        <v>0</v>
      </c>
      <c r="U97" s="214">
        <f t="shared" si="56"/>
        <v>0</v>
      </c>
      <c r="W97" s="221"/>
      <c r="X97" s="222"/>
      <c r="Y97" s="222"/>
      <c r="Z97" s="223"/>
      <c r="AA97" s="222"/>
      <c r="AB97" s="224"/>
      <c r="AC97" s="225"/>
      <c r="AD97" s="2">
        <f t="shared" si="40"/>
        <v>0</v>
      </c>
      <c r="AE97" s="2">
        <f t="shared" si="41"/>
        <v>0</v>
      </c>
      <c r="AF97" s="226"/>
      <c r="AG97" s="219">
        <f t="shared" si="48"/>
        <v>0</v>
      </c>
      <c r="AH97" s="234">
        <f t="shared" si="49"/>
        <v>0</v>
      </c>
      <c r="AI97" s="214">
        <f t="shared" si="57"/>
        <v>0</v>
      </c>
      <c r="AK97" s="229">
        <f t="shared" si="50"/>
        <v>0</v>
      </c>
      <c r="AL97" s="226"/>
      <c r="AM97" s="15"/>
      <c r="AN97" s="232" t="e">
        <f t="shared" si="51"/>
        <v>#DIV/0!</v>
      </c>
      <c r="AO97" s="214">
        <f t="shared" si="42"/>
        <v>0</v>
      </c>
      <c r="AQ97" s="210"/>
      <c r="AR97" s="231"/>
      <c r="AS97" s="15"/>
      <c r="AT97" s="232">
        <f t="shared" si="52"/>
        <v>0</v>
      </c>
      <c r="AU97" s="235">
        <f t="shared" si="53"/>
        <v>0</v>
      </c>
      <c r="AY97" s="210">
        <v>4.6500000000000004</v>
      </c>
      <c r="AZ97" s="231">
        <v>212.9</v>
      </c>
      <c r="BA97" s="15"/>
      <c r="BB97" s="232">
        <f t="shared" si="36"/>
        <v>4.6482326111744596</v>
      </c>
      <c r="BC97" s="235">
        <f t="shared" si="37"/>
        <v>212.9</v>
      </c>
      <c r="BG97" s="210">
        <v>4.6500000000000004</v>
      </c>
      <c r="BH97" s="231">
        <v>2100</v>
      </c>
      <c r="BI97" s="15"/>
      <c r="BJ97" s="232">
        <f t="shared" si="43"/>
        <v>4.6500000000000004</v>
      </c>
      <c r="BK97" s="235">
        <f t="shared" si="54"/>
        <v>2191.1444866920224</v>
      </c>
      <c r="BM97" s="109">
        <f t="shared" si="44"/>
        <v>1.0434021365200106</v>
      </c>
      <c r="BN97" s="213"/>
      <c r="BR97" s="228"/>
      <c r="BS97" s="311"/>
      <c r="BT97" s="3"/>
      <c r="BU97" s="213"/>
      <c r="BV97" s="213"/>
      <c r="BW97" s="291"/>
    </row>
    <row r="98" spans="1:75" x14ac:dyDescent="0.2">
      <c r="A98" s="326">
        <v>4.7</v>
      </c>
      <c r="B98" s="211">
        <f t="shared" si="29"/>
        <v>2325.4680000000053</v>
      </c>
      <c r="C98" s="848">
        <f ca="1">IF(ISERR(AVERAGE(INDIRECT("B"&amp;(ROW()-INT($B$1/2))):INDIRECT("B"&amp;(ROW()+INT($B$1/2))))),"",AVERAGE(INDIRECT("B"&amp;(ROW()-INT($B$1/2))):INDIRECT("B"&amp;(ROW()+INT($B$1/2)))))</f>
        <v>2325.4680000000048</v>
      </c>
      <c r="D98" s="848">
        <f t="shared" si="45"/>
        <v>4.9999999999999822E-2</v>
      </c>
      <c r="E98" s="862"/>
      <c r="F98" s="212">
        <f t="shared" si="55"/>
        <v>4.7000000000000224</v>
      </c>
      <c r="G98" s="2">
        <f t="shared" si="30"/>
        <v>95</v>
      </c>
      <c r="H98" s="213">
        <f t="shared" si="31"/>
        <v>4.7</v>
      </c>
      <c r="I98" s="213">
        <f t="shared" si="32"/>
        <v>4.75</v>
      </c>
      <c r="J98" s="51">
        <f t="shared" ca="1" si="33"/>
        <v>2325.4680000000048</v>
      </c>
      <c r="K98" s="51">
        <f t="shared" ca="1" si="34"/>
        <v>2321.3100000000054</v>
      </c>
      <c r="L98" s="553">
        <f t="shared" ca="1" si="35"/>
        <v>2325.468000000003</v>
      </c>
      <c r="M98" s="542">
        <f t="shared" si="38"/>
        <v>7.5639168000000367</v>
      </c>
      <c r="N98" s="544">
        <f t="shared" ca="1" si="39"/>
        <v>708.80264640000098</v>
      </c>
      <c r="O98" s="215"/>
      <c r="P98" s="216"/>
      <c r="Q98" s="217"/>
      <c r="R98" s="218"/>
      <c r="S98" s="219">
        <f t="shared" si="46"/>
        <v>0</v>
      </c>
      <c r="T98" s="220">
        <f t="shared" si="47"/>
        <v>0</v>
      </c>
      <c r="U98" s="214">
        <f t="shared" si="56"/>
        <v>0</v>
      </c>
      <c r="W98" s="221"/>
      <c r="X98" s="222"/>
      <c r="Y98" s="222"/>
      <c r="Z98" s="223"/>
      <c r="AA98" s="222"/>
      <c r="AB98" s="224"/>
      <c r="AC98" s="225"/>
      <c r="AD98" s="2">
        <f t="shared" si="40"/>
        <v>0</v>
      </c>
      <c r="AE98" s="2">
        <f t="shared" si="41"/>
        <v>0</v>
      </c>
      <c r="AF98" s="226"/>
      <c r="AG98" s="219">
        <f t="shared" si="48"/>
        <v>0</v>
      </c>
      <c r="AH98" s="234">
        <f t="shared" si="49"/>
        <v>0</v>
      </c>
      <c r="AI98" s="214">
        <f t="shared" si="57"/>
        <v>0</v>
      </c>
      <c r="AK98" s="229">
        <f t="shared" si="50"/>
        <v>0</v>
      </c>
      <c r="AL98" s="226"/>
      <c r="AM98" s="15"/>
      <c r="AN98" s="232" t="e">
        <f t="shared" si="51"/>
        <v>#DIV/0!</v>
      </c>
      <c r="AO98" s="214">
        <f t="shared" si="42"/>
        <v>0</v>
      </c>
      <c r="AQ98" s="210"/>
      <c r="AR98" s="231"/>
      <c r="AS98" s="15"/>
      <c r="AT98" s="232">
        <f t="shared" si="52"/>
        <v>0</v>
      </c>
      <c r="AU98" s="235">
        <f t="shared" si="53"/>
        <v>0</v>
      </c>
      <c r="AY98" s="210">
        <v>4.7</v>
      </c>
      <c r="AZ98" s="231">
        <v>214.2</v>
      </c>
      <c r="BA98" s="15"/>
      <c r="BB98" s="232">
        <f t="shared" si="36"/>
        <v>4.698213606993539</v>
      </c>
      <c r="BC98" s="235">
        <f t="shared" si="37"/>
        <v>214.2</v>
      </c>
      <c r="BG98" s="210">
        <v>4.7</v>
      </c>
      <c r="BH98" s="231">
        <v>2100</v>
      </c>
      <c r="BI98" s="15"/>
      <c r="BJ98" s="232">
        <f t="shared" si="43"/>
        <v>4.7</v>
      </c>
      <c r="BK98" s="235">
        <f t="shared" si="54"/>
        <v>2187.296577946775</v>
      </c>
      <c r="BM98" s="109">
        <f t="shared" si="44"/>
        <v>1.0415697990222739</v>
      </c>
      <c r="BN98" s="213"/>
      <c r="BR98" s="228"/>
      <c r="BS98" s="311"/>
      <c r="BT98" s="3"/>
      <c r="BU98" s="213"/>
      <c r="BV98" s="213"/>
      <c r="BW98" s="291"/>
    </row>
    <row r="99" spans="1:75" x14ac:dyDescent="0.2">
      <c r="A99" s="326">
        <v>4.75</v>
      </c>
      <c r="B99" s="211">
        <f t="shared" si="29"/>
        <v>2321.3100000000054</v>
      </c>
      <c r="C99" s="848">
        <f ca="1">IF(ISERR(AVERAGE(INDIRECT("B"&amp;(ROW()-INT($B$1/2))):INDIRECT("B"&amp;(ROW()+INT($B$1/2))))),"",AVERAGE(INDIRECT("B"&amp;(ROW()-INT($B$1/2))):INDIRECT("B"&amp;(ROW()+INT($B$1/2)))))</f>
        <v>2321.3100000000054</v>
      </c>
      <c r="D99" s="848">
        <f t="shared" si="45"/>
        <v>4.9999999999999822E-2</v>
      </c>
      <c r="E99" s="862"/>
      <c r="F99" s="212">
        <f t="shared" si="55"/>
        <v>4.7500000000000231</v>
      </c>
      <c r="G99" s="2">
        <f t="shared" si="30"/>
        <v>96</v>
      </c>
      <c r="H99" s="213">
        <f t="shared" si="31"/>
        <v>4.75</v>
      </c>
      <c r="I99" s="213">
        <f t="shared" si="32"/>
        <v>4.8</v>
      </c>
      <c r="J99" s="51">
        <f t="shared" ca="1" si="33"/>
        <v>2321.3100000000054</v>
      </c>
      <c r="K99" s="51">
        <f t="shared" ca="1" si="34"/>
        <v>2317.1520000000055</v>
      </c>
      <c r="L99" s="553">
        <f t="shared" ca="1" si="35"/>
        <v>2321.3100000000036</v>
      </c>
      <c r="M99" s="542">
        <f t="shared" si="38"/>
        <v>7.6443840000000378</v>
      </c>
      <c r="N99" s="544">
        <f t="shared" ca="1" si="39"/>
        <v>707.53528800000117</v>
      </c>
      <c r="O99" s="215"/>
      <c r="P99" s="216"/>
      <c r="Q99" s="217"/>
      <c r="R99" s="218"/>
      <c r="S99" s="219">
        <f t="shared" si="46"/>
        <v>0</v>
      </c>
      <c r="T99" s="220">
        <f t="shared" si="47"/>
        <v>0</v>
      </c>
      <c r="U99" s="214">
        <f t="shared" si="56"/>
        <v>0</v>
      </c>
      <c r="W99" s="221"/>
      <c r="X99" s="222"/>
      <c r="Y99" s="222"/>
      <c r="Z99" s="223"/>
      <c r="AA99" s="222"/>
      <c r="AB99" s="224"/>
      <c r="AC99" s="225"/>
      <c r="AD99" s="2">
        <f t="shared" si="40"/>
        <v>0</v>
      </c>
      <c r="AE99" s="2">
        <f t="shared" si="41"/>
        <v>0</v>
      </c>
      <c r="AF99" s="226"/>
      <c r="AG99" s="219">
        <f t="shared" si="48"/>
        <v>0</v>
      </c>
      <c r="AH99" s="234">
        <f t="shared" si="49"/>
        <v>0</v>
      </c>
      <c r="AI99" s="214">
        <f t="shared" si="57"/>
        <v>0</v>
      </c>
      <c r="AK99" s="229">
        <f t="shared" si="50"/>
        <v>0</v>
      </c>
      <c r="AL99" s="226"/>
      <c r="AM99" s="15"/>
      <c r="AN99" s="232" t="e">
        <f t="shared" si="51"/>
        <v>#DIV/0!</v>
      </c>
      <c r="AO99" s="214">
        <f t="shared" si="42"/>
        <v>0</v>
      </c>
      <c r="AQ99" s="210"/>
      <c r="AR99" s="231"/>
      <c r="AS99" s="15"/>
      <c r="AT99" s="232">
        <f t="shared" si="52"/>
        <v>0</v>
      </c>
      <c r="AU99" s="235">
        <f t="shared" si="53"/>
        <v>0</v>
      </c>
      <c r="AY99" s="210">
        <v>4.75</v>
      </c>
      <c r="AZ99" s="231">
        <v>212.3</v>
      </c>
      <c r="BA99" s="15"/>
      <c r="BB99" s="232">
        <f t="shared" si="36"/>
        <v>4.7481946028126192</v>
      </c>
      <c r="BC99" s="235">
        <f t="shared" si="37"/>
        <v>212.3</v>
      </c>
      <c r="BG99" s="210">
        <v>4.75</v>
      </c>
      <c r="BH99" s="231">
        <v>2100</v>
      </c>
      <c r="BI99" s="15"/>
      <c r="BJ99" s="232">
        <f t="shared" si="43"/>
        <v>4.75</v>
      </c>
      <c r="BK99" s="235">
        <f t="shared" si="54"/>
        <v>2183.448669201528</v>
      </c>
      <c r="BM99" s="109">
        <f t="shared" si="44"/>
        <v>1.0397374615245372</v>
      </c>
      <c r="BN99" s="213"/>
      <c r="BR99" s="228"/>
      <c r="BS99" s="311"/>
      <c r="BT99" s="3"/>
      <c r="BU99" s="213"/>
      <c r="BV99" s="213"/>
      <c r="BW99" s="291"/>
    </row>
    <row r="100" spans="1:75" x14ac:dyDescent="0.2">
      <c r="A100" s="326">
        <v>4.8</v>
      </c>
      <c r="B100" s="211">
        <f t="shared" si="29"/>
        <v>2317.1520000000055</v>
      </c>
      <c r="C100" s="848">
        <f ca="1">IF(ISERR(AVERAGE(INDIRECT("B"&amp;(ROW()-INT($B$1/2))):INDIRECT("B"&amp;(ROW()+INT($B$1/2))))),"",AVERAGE(INDIRECT("B"&amp;(ROW()-INT($B$1/2))):INDIRECT("B"&amp;(ROW()+INT($B$1/2)))))</f>
        <v>2317.1520000000055</v>
      </c>
      <c r="D100" s="848">
        <f t="shared" si="45"/>
        <v>4.9999999999999822E-2</v>
      </c>
      <c r="E100" s="862"/>
      <c r="F100" s="212">
        <f t="shared" si="55"/>
        <v>4.8000000000000238</v>
      </c>
      <c r="G100" s="2">
        <f t="shared" si="30"/>
        <v>97</v>
      </c>
      <c r="H100" s="213">
        <f t="shared" si="31"/>
        <v>4.8</v>
      </c>
      <c r="I100" s="213">
        <f t="shared" si="32"/>
        <v>4.8499999999999996</v>
      </c>
      <c r="J100" s="51">
        <f t="shared" ca="1" si="33"/>
        <v>2317.1520000000055</v>
      </c>
      <c r="K100" s="51">
        <f t="shared" ca="1" si="34"/>
        <v>2312.9940000000056</v>
      </c>
      <c r="L100" s="553">
        <f t="shared" ca="1" si="35"/>
        <v>2317.1520000000037</v>
      </c>
      <c r="M100" s="542">
        <f t="shared" si="38"/>
        <v>7.7248512000000389</v>
      </c>
      <c r="N100" s="544">
        <f t="shared" ca="1" si="39"/>
        <v>706.26792960000114</v>
      </c>
      <c r="O100" s="215"/>
      <c r="P100" s="216"/>
      <c r="Q100" s="217"/>
      <c r="R100" s="218"/>
      <c r="S100" s="219">
        <f t="shared" si="46"/>
        <v>0</v>
      </c>
      <c r="T100" s="220">
        <f t="shared" si="47"/>
        <v>0</v>
      </c>
      <c r="U100" s="214">
        <f t="shared" si="56"/>
        <v>0</v>
      </c>
      <c r="W100" s="221"/>
      <c r="X100" s="222"/>
      <c r="Y100" s="222"/>
      <c r="Z100" s="223"/>
      <c r="AA100" s="222"/>
      <c r="AB100" s="224"/>
      <c r="AC100" s="225"/>
      <c r="AD100" s="2">
        <f t="shared" si="40"/>
        <v>0</v>
      </c>
      <c r="AE100" s="2">
        <f t="shared" si="41"/>
        <v>0</v>
      </c>
      <c r="AF100" s="226"/>
      <c r="AG100" s="219">
        <f t="shared" si="48"/>
        <v>0</v>
      </c>
      <c r="AH100" s="234">
        <f t="shared" si="49"/>
        <v>0</v>
      </c>
      <c r="AI100" s="214">
        <f t="shared" si="57"/>
        <v>0</v>
      </c>
      <c r="AK100" s="229">
        <f t="shared" si="50"/>
        <v>0</v>
      </c>
      <c r="AL100" s="226"/>
      <c r="AM100" s="15"/>
      <c r="AN100" s="232" t="e">
        <f t="shared" si="51"/>
        <v>#DIV/0!</v>
      </c>
      <c r="AO100" s="214">
        <f t="shared" si="42"/>
        <v>0</v>
      </c>
      <c r="AQ100" s="210"/>
      <c r="AR100" s="231"/>
      <c r="AS100" s="15"/>
      <c r="AT100" s="232">
        <f t="shared" si="52"/>
        <v>0</v>
      </c>
      <c r="AU100" s="235">
        <f t="shared" si="53"/>
        <v>0</v>
      </c>
      <c r="AY100" s="210">
        <v>4.8</v>
      </c>
      <c r="AZ100" s="231">
        <v>208.3</v>
      </c>
      <c r="BA100" s="15"/>
      <c r="BB100" s="232">
        <f t="shared" si="36"/>
        <v>4.7981755986316994</v>
      </c>
      <c r="BC100" s="235">
        <f t="shared" si="37"/>
        <v>208.3</v>
      </c>
      <c r="BG100" s="210">
        <v>4.8</v>
      </c>
      <c r="BH100" s="231">
        <v>2100</v>
      </c>
      <c r="BI100" s="15"/>
      <c r="BJ100" s="232">
        <f t="shared" si="43"/>
        <v>4.8</v>
      </c>
      <c r="BK100" s="235">
        <f t="shared" si="54"/>
        <v>2179.600760456281</v>
      </c>
      <c r="BM100" s="109">
        <f t="shared" si="44"/>
        <v>1.0379051240268005</v>
      </c>
      <c r="BN100" s="213"/>
      <c r="BR100" s="228"/>
      <c r="BS100" s="311"/>
      <c r="BT100" s="3"/>
      <c r="BU100" s="213"/>
      <c r="BV100" s="213"/>
      <c r="BW100" s="291"/>
    </row>
    <row r="101" spans="1:75" x14ac:dyDescent="0.2">
      <c r="A101" s="326">
        <v>4.8499999999999996</v>
      </c>
      <c r="B101" s="211">
        <f t="shared" si="29"/>
        <v>2312.9940000000056</v>
      </c>
      <c r="C101" s="848">
        <f ca="1">IF(ISERR(AVERAGE(INDIRECT("B"&amp;(ROW()-INT($B$1/2))):INDIRECT("B"&amp;(ROW()+INT($B$1/2))))),"",AVERAGE(INDIRECT("B"&amp;(ROW()-INT($B$1/2))):INDIRECT("B"&amp;(ROW()+INT($B$1/2)))))</f>
        <v>2312.9940000000056</v>
      </c>
      <c r="D101" s="848">
        <f t="shared" si="45"/>
        <v>4.9999999999999822E-2</v>
      </c>
      <c r="E101" s="862"/>
      <c r="F101" s="212">
        <f t="shared" si="55"/>
        <v>4.8500000000000245</v>
      </c>
      <c r="G101" s="2">
        <f t="shared" si="30"/>
        <v>98</v>
      </c>
      <c r="H101" s="213">
        <f t="shared" si="31"/>
        <v>4.8499999999999996</v>
      </c>
      <c r="I101" s="213">
        <f t="shared" si="32"/>
        <v>4.9000000000000004</v>
      </c>
      <c r="J101" s="51">
        <f t="shared" ca="1" si="33"/>
        <v>2312.9940000000056</v>
      </c>
      <c r="K101" s="51">
        <f t="shared" ca="1" si="34"/>
        <v>2308.8360000000052</v>
      </c>
      <c r="L101" s="553">
        <f t="shared" ca="1" si="35"/>
        <v>2312.9940000000033</v>
      </c>
      <c r="M101" s="542">
        <f t="shared" si="38"/>
        <v>7.80531840000004</v>
      </c>
      <c r="N101" s="544">
        <f t="shared" ca="1" si="39"/>
        <v>705.0005712000011</v>
      </c>
      <c r="O101" s="215"/>
      <c r="P101" s="216"/>
      <c r="Q101" s="217"/>
      <c r="R101" s="218"/>
      <c r="S101" s="219">
        <f t="shared" si="46"/>
        <v>0</v>
      </c>
      <c r="T101" s="220">
        <f t="shared" si="47"/>
        <v>0</v>
      </c>
      <c r="U101" s="214">
        <f t="shared" si="56"/>
        <v>0</v>
      </c>
      <c r="W101" s="221"/>
      <c r="X101" s="222"/>
      <c r="Y101" s="222"/>
      <c r="Z101" s="223"/>
      <c r="AA101" s="222"/>
      <c r="AB101" s="224"/>
      <c r="AC101" s="225"/>
      <c r="AD101" s="2">
        <f t="shared" si="40"/>
        <v>0</v>
      </c>
      <c r="AE101" s="2">
        <f t="shared" si="41"/>
        <v>0</v>
      </c>
      <c r="AF101" s="226"/>
      <c r="AG101" s="219">
        <f t="shared" si="48"/>
        <v>0</v>
      </c>
      <c r="AH101" s="234">
        <f t="shared" si="49"/>
        <v>0</v>
      </c>
      <c r="AI101" s="214">
        <f t="shared" si="57"/>
        <v>0</v>
      </c>
      <c r="AK101" s="229">
        <f t="shared" si="50"/>
        <v>0</v>
      </c>
      <c r="AL101" s="226"/>
      <c r="AM101" s="15"/>
      <c r="AN101" s="232" t="e">
        <f t="shared" si="51"/>
        <v>#DIV/0!</v>
      </c>
      <c r="AO101" s="214">
        <f t="shared" si="42"/>
        <v>0</v>
      </c>
      <c r="AQ101" s="210"/>
      <c r="AR101" s="231"/>
      <c r="AS101" s="15"/>
      <c r="AT101" s="232">
        <f t="shared" si="52"/>
        <v>0</v>
      </c>
      <c r="AU101" s="235">
        <f t="shared" si="53"/>
        <v>0</v>
      </c>
      <c r="AY101" s="210">
        <v>4.8499999999999996</v>
      </c>
      <c r="AZ101" s="231">
        <v>204.4</v>
      </c>
      <c r="BA101" s="15"/>
      <c r="BB101" s="232">
        <f t="shared" si="36"/>
        <v>4.8481565944507796</v>
      </c>
      <c r="BC101" s="235">
        <f t="shared" si="37"/>
        <v>204.4</v>
      </c>
      <c r="BG101" s="210">
        <v>4.8499999999999996</v>
      </c>
      <c r="BH101" s="231">
        <v>2100</v>
      </c>
      <c r="BI101" s="15"/>
      <c r="BJ101" s="232">
        <f t="shared" si="43"/>
        <v>4.8499999999999996</v>
      </c>
      <c r="BK101" s="235">
        <f t="shared" si="54"/>
        <v>2175.7528517110341</v>
      </c>
      <c r="BM101" s="109">
        <f t="shared" si="44"/>
        <v>1.0360727865290638</v>
      </c>
      <c r="BN101" s="213"/>
      <c r="BR101" s="228"/>
      <c r="BS101" s="311"/>
      <c r="BT101" s="3"/>
      <c r="BU101" s="213"/>
      <c r="BV101" s="213"/>
      <c r="BW101" s="291"/>
    </row>
    <row r="102" spans="1:75" x14ac:dyDescent="0.2">
      <c r="A102" s="326">
        <v>4.9000000000000004</v>
      </c>
      <c r="B102" s="211">
        <f t="shared" si="29"/>
        <v>2308.8360000000057</v>
      </c>
      <c r="C102" s="848">
        <f ca="1">IF(ISERR(AVERAGE(INDIRECT("B"&amp;(ROW()-INT($B$1/2))):INDIRECT("B"&amp;(ROW()+INT($B$1/2))))),"",AVERAGE(INDIRECT("B"&amp;(ROW()-INT($B$1/2))):INDIRECT("B"&amp;(ROW()+INT($B$1/2)))))</f>
        <v>2308.8360000000052</v>
      </c>
      <c r="D102" s="848">
        <f t="shared" si="45"/>
        <v>5.0000000000000711E-2</v>
      </c>
      <c r="E102" s="862"/>
      <c r="F102" s="212">
        <f t="shared" si="55"/>
        <v>4.9000000000000252</v>
      </c>
      <c r="G102" s="2">
        <f t="shared" si="30"/>
        <v>99</v>
      </c>
      <c r="H102" s="213">
        <f t="shared" si="31"/>
        <v>4.9000000000000004</v>
      </c>
      <c r="I102" s="213">
        <f t="shared" si="32"/>
        <v>4.95</v>
      </c>
      <c r="J102" s="51">
        <f t="shared" ca="1" si="33"/>
        <v>2308.8360000000052</v>
      </c>
      <c r="K102" s="51">
        <f t="shared" ca="1" si="34"/>
        <v>2304.6780000000058</v>
      </c>
      <c r="L102" s="553">
        <f t="shared" ca="1" si="35"/>
        <v>2308.836000000003</v>
      </c>
      <c r="M102" s="542">
        <f t="shared" si="38"/>
        <v>7.885785600000041</v>
      </c>
      <c r="N102" s="544">
        <f t="shared" ca="1" si="39"/>
        <v>703.73321280000096</v>
      </c>
      <c r="O102" s="215"/>
      <c r="P102" s="216"/>
      <c r="Q102" s="217"/>
      <c r="R102" s="218"/>
      <c r="S102" s="219">
        <f t="shared" si="46"/>
        <v>0</v>
      </c>
      <c r="T102" s="220">
        <f t="shared" si="47"/>
        <v>0</v>
      </c>
      <c r="U102" s="214">
        <f t="shared" si="56"/>
        <v>0</v>
      </c>
      <c r="W102" s="221"/>
      <c r="X102" s="222"/>
      <c r="Y102" s="222"/>
      <c r="Z102" s="223"/>
      <c r="AA102" s="222"/>
      <c r="AB102" s="224"/>
      <c r="AC102" s="225"/>
      <c r="AD102" s="2">
        <f t="shared" si="40"/>
        <v>0</v>
      </c>
      <c r="AE102" s="2">
        <f t="shared" si="41"/>
        <v>0</v>
      </c>
      <c r="AF102" s="226"/>
      <c r="AG102" s="219">
        <f t="shared" si="48"/>
        <v>0</v>
      </c>
      <c r="AH102" s="234">
        <f t="shared" si="49"/>
        <v>0</v>
      </c>
      <c r="AI102" s="214">
        <f t="shared" si="57"/>
        <v>0</v>
      </c>
      <c r="AK102" s="229">
        <f t="shared" si="50"/>
        <v>0</v>
      </c>
      <c r="AL102" s="226"/>
      <c r="AM102" s="15"/>
      <c r="AN102" s="232" t="e">
        <f t="shared" si="51"/>
        <v>#DIV/0!</v>
      </c>
      <c r="AO102" s="214">
        <f t="shared" si="42"/>
        <v>0</v>
      </c>
      <c r="AQ102" s="210"/>
      <c r="AR102" s="231"/>
      <c r="AS102" s="15"/>
      <c r="AT102" s="232">
        <f t="shared" si="52"/>
        <v>0</v>
      </c>
      <c r="AU102" s="235">
        <f t="shared" si="53"/>
        <v>0</v>
      </c>
      <c r="AY102" s="210">
        <v>4.9000000000000004</v>
      </c>
      <c r="AZ102" s="231">
        <v>199.1</v>
      </c>
      <c r="BA102" s="15"/>
      <c r="BB102" s="232">
        <f t="shared" si="36"/>
        <v>4.8981375902698607</v>
      </c>
      <c r="BC102" s="235">
        <f t="shared" si="37"/>
        <v>199.1</v>
      </c>
      <c r="BG102" s="210">
        <v>4.9000000000000004</v>
      </c>
      <c r="BH102" s="231">
        <v>2100</v>
      </c>
      <c r="BI102" s="15"/>
      <c r="BJ102" s="232">
        <f t="shared" si="43"/>
        <v>4.9000000000000004</v>
      </c>
      <c r="BK102" s="235">
        <f t="shared" si="54"/>
        <v>2171.9049429657866</v>
      </c>
      <c r="BM102" s="109">
        <f t="shared" si="44"/>
        <v>1.0342404490313271</v>
      </c>
      <c r="BN102" s="213"/>
      <c r="BR102" s="228"/>
      <c r="BS102" s="311"/>
      <c r="BT102" s="3"/>
      <c r="BU102" s="213"/>
      <c r="BV102" s="213"/>
      <c r="BW102" s="291"/>
    </row>
    <row r="103" spans="1:75" x14ac:dyDescent="0.2">
      <c r="A103" s="326">
        <v>4.95</v>
      </c>
      <c r="B103" s="211">
        <f t="shared" si="29"/>
        <v>2304.6780000000058</v>
      </c>
      <c r="C103" s="848">
        <f ca="1">IF(ISERR(AVERAGE(INDIRECT("B"&amp;(ROW()-INT($B$1/2))):INDIRECT("B"&amp;(ROW()+INT($B$1/2))))),"",AVERAGE(INDIRECT("B"&amp;(ROW()-INT($B$1/2))):INDIRECT("B"&amp;(ROW()+INT($B$1/2)))))</f>
        <v>2304.6780000000058</v>
      </c>
      <c r="D103" s="848">
        <f t="shared" si="45"/>
        <v>4.9999999999999822E-2</v>
      </c>
      <c r="E103" s="862"/>
      <c r="F103" s="212">
        <f t="shared" si="55"/>
        <v>4.9500000000000259</v>
      </c>
      <c r="G103" s="2">
        <f t="shared" si="30"/>
        <v>100</v>
      </c>
      <c r="H103" s="213">
        <f t="shared" si="31"/>
        <v>4.95</v>
      </c>
      <c r="I103" s="213">
        <f t="shared" si="32"/>
        <v>5</v>
      </c>
      <c r="J103" s="51">
        <f t="shared" ca="1" si="33"/>
        <v>2304.6780000000058</v>
      </c>
      <c r="K103" s="51">
        <f t="shared" ca="1" si="34"/>
        <v>2300.5200000000059</v>
      </c>
      <c r="L103" s="553">
        <f t="shared" ca="1" si="35"/>
        <v>2304.6780000000035</v>
      </c>
      <c r="M103" s="542">
        <f t="shared" si="38"/>
        <v>7.9662528000000421</v>
      </c>
      <c r="N103" s="544">
        <f t="shared" ca="1" si="39"/>
        <v>702.46585440000115</v>
      </c>
      <c r="O103" s="215"/>
      <c r="P103" s="216"/>
      <c r="Q103" s="217"/>
      <c r="R103" s="218"/>
      <c r="S103" s="219">
        <f t="shared" si="46"/>
        <v>0</v>
      </c>
      <c r="T103" s="220">
        <f t="shared" si="47"/>
        <v>0</v>
      </c>
      <c r="U103" s="214">
        <f t="shared" si="56"/>
        <v>0</v>
      </c>
      <c r="W103" s="221"/>
      <c r="X103" s="222"/>
      <c r="Y103" s="222"/>
      <c r="Z103" s="223"/>
      <c r="AA103" s="222"/>
      <c r="AB103" s="224"/>
      <c r="AC103" s="225"/>
      <c r="AD103" s="2">
        <f t="shared" si="40"/>
        <v>0</v>
      </c>
      <c r="AE103" s="2">
        <f t="shared" si="41"/>
        <v>0</v>
      </c>
      <c r="AF103" s="226"/>
      <c r="AG103" s="219">
        <f t="shared" si="48"/>
        <v>0</v>
      </c>
      <c r="AH103" s="234">
        <f t="shared" si="49"/>
        <v>0</v>
      </c>
      <c r="AI103" s="214">
        <f t="shared" si="57"/>
        <v>0</v>
      </c>
      <c r="AK103" s="229">
        <f t="shared" si="50"/>
        <v>0</v>
      </c>
      <c r="AL103" s="226"/>
      <c r="AM103" s="15"/>
      <c r="AN103" s="232" t="e">
        <f t="shared" si="51"/>
        <v>#DIV/0!</v>
      </c>
      <c r="AO103" s="214">
        <f t="shared" si="42"/>
        <v>0</v>
      </c>
      <c r="AQ103" s="210"/>
      <c r="AR103" s="231"/>
      <c r="AS103" s="15"/>
      <c r="AT103" s="232">
        <f t="shared" si="52"/>
        <v>0</v>
      </c>
      <c r="AU103" s="235">
        <f t="shared" si="53"/>
        <v>0</v>
      </c>
      <c r="AY103" s="210">
        <v>4.95</v>
      </c>
      <c r="AZ103" s="231">
        <v>195.2</v>
      </c>
      <c r="BA103" s="15"/>
      <c r="BB103" s="232">
        <f t="shared" si="36"/>
        <v>4.9481185860889401</v>
      </c>
      <c r="BC103" s="235">
        <f t="shared" si="37"/>
        <v>195.2</v>
      </c>
      <c r="BG103" s="210">
        <v>4.95</v>
      </c>
      <c r="BH103" s="231">
        <v>2100</v>
      </c>
      <c r="BI103" s="15"/>
      <c r="BJ103" s="232">
        <f t="shared" si="43"/>
        <v>4.95</v>
      </c>
      <c r="BK103" s="235">
        <f t="shared" si="54"/>
        <v>2168.0570342205397</v>
      </c>
      <c r="BM103" s="109">
        <f t="shared" si="44"/>
        <v>1.0324081115335904</v>
      </c>
      <c r="BN103" s="213"/>
      <c r="BR103" s="228"/>
      <c r="BS103" s="311"/>
      <c r="BT103" s="3"/>
      <c r="BU103" s="213"/>
      <c r="BV103" s="213"/>
      <c r="BW103" s="291"/>
    </row>
    <row r="104" spans="1:75" x14ac:dyDescent="0.2">
      <c r="A104" s="326">
        <v>5</v>
      </c>
      <c r="B104" s="211">
        <f t="shared" si="29"/>
        <v>2300.5200000000059</v>
      </c>
      <c r="C104" s="848">
        <f ca="1">IF(ISERR(AVERAGE(INDIRECT("B"&amp;(ROW()-INT($B$1/2))):INDIRECT("B"&amp;(ROW()+INT($B$1/2))))),"",AVERAGE(INDIRECT("B"&amp;(ROW()-INT($B$1/2))):INDIRECT("B"&amp;(ROW()+INT($B$1/2)))))</f>
        <v>2300.5200000000059</v>
      </c>
      <c r="D104" s="848">
        <f t="shared" si="45"/>
        <v>4.9999999999999822E-2</v>
      </c>
      <c r="E104" s="862"/>
      <c r="F104" s="212">
        <f t="shared" si="55"/>
        <v>5.0000000000000266</v>
      </c>
      <c r="G104" s="2">
        <f t="shared" si="30"/>
        <v>101</v>
      </c>
      <c r="H104" s="213">
        <f t="shared" si="31"/>
        <v>5</v>
      </c>
      <c r="I104" s="213">
        <f t="shared" si="32"/>
        <v>5.05</v>
      </c>
      <c r="J104" s="51">
        <f t="shared" ca="1" si="33"/>
        <v>2300.5200000000059</v>
      </c>
      <c r="K104" s="51">
        <f t="shared" ca="1" si="34"/>
        <v>2296.362000000006</v>
      </c>
      <c r="L104" s="553">
        <f t="shared" ca="1" si="35"/>
        <v>2300.5200000000036</v>
      </c>
      <c r="M104" s="542">
        <f t="shared" si="38"/>
        <v>8.0467200000000432</v>
      </c>
      <c r="N104" s="544">
        <f t="shared" ca="1" si="39"/>
        <v>701.19849600000111</v>
      </c>
      <c r="O104" s="215"/>
      <c r="P104" s="216"/>
      <c r="Q104" s="217"/>
      <c r="R104" s="218"/>
      <c r="S104" s="219">
        <f t="shared" si="46"/>
        <v>0</v>
      </c>
      <c r="T104" s="220">
        <f t="shared" si="47"/>
        <v>0</v>
      </c>
      <c r="U104" s="214">
        <f t="shared" si="56"/>
        <v>0</v>
      </c>
      <c r="W104" s="221"/>
      <c r="X104" s="222"/>
      <c r="Y104" s="222"/>
      <c r="Z104" s="223"/>
      <c r="AA104" s="222"/>
      <c r="AB104" s="224"/>
      <c r="AC104" s="225"/>
      <c r="AD104" s="2">
        <f t="shared" si="40"/>
        <v>0</v>
      </c>
      <c r="AE104" s="2">
        <f t="shared" si="41"/>
        <v>0</v>
      </c>
      <c r="AF104" s="226"/>
      <c r="AG104" s="219">
        <f t="shared" si="48"/>
        <v>0</v>
      </c>
      <c r="AH104" s="234">
        <f t="shared" si="49"/>
        <v>0</v>
      </c>
      <c r="AI104" s="214">
        <f t="shared" si="57"/>
        <v>0</v>
      </c>
      <c r="AK104" s="229">
        <f t="shared" si="50"/>
        <v>0</v>
      </c>
      <c r="AL104" s="226"/>
      <c r="AM104" s="15"/>
      <c r="AN104" s="232" t="e">
        <f t="shared" si="51"/>
        <v>#DIV/0!</v>
      </c>
      <c r="AO104" s="214">
        <f t="shared" si="42"/>
        <v>0</v>
      </c>
      <c r="AQ104" s="210"/>
      <c r="AR104" s="231"/>
      <c r="AS104" s="15"/>
      <c r="AT104" s="232">
        <f t="shared" si="52"/>
        <v>0</v>
      </c>
      <c r="AU104" s="235">
        <f t="shared" si="53"/>
        <v>0</v>
      </c>
      <c r="AY104" s="210">
        <v>5</v>
      </c>
      <c r="AZ104" s="231">
        <v>195.9</v>
      </c>
      <c r="BA104" s="15"/>
      <c r="BB104" s="232">
        <f t="shared" si="36"/>
        <v>4.9980995819080203</v>
      </c>
      <c r="BC104" s="235">
        <f t="shared" si="37"/>
        <v>195.9</v>
      </c>
      <c r="BG104" s="210">
        <v>5</v>
      </c>
      <c r="BH104" s="231">
        <v>2100</v>
      </c>
      <c r="BI104" s="15"/>
      <c r="BJ104" s="232">
        <f t="shared" si="43"/>
        <v>5</v>
      </c>
      <c r="BK104" s="235">
        <f t="shared" si="54"/>
        <v>2164.2091254752927</v>
      </c>
      <c r="BM104" s="109">
        <f t="shared" si="44"/>
        <v>1.0305757740358537</v>
      </c>
      <c r="BN104" s="213"/>
      <c r="BR104" s="228"/>
      <c r="BS104" s="311"/>
      <c r="BT104" s="3"/>
      <c r="BU104" s="213"/>
      <c r="BV104" s="213"/>
      <c r="BW104" s="291"/>
    </row>
    <row r="105" spans="1:75" x14ac:dyDescent="0.2">
      <c r="A105" s="326">
        <v>5.05</v>
      </c>
      <c r="B105" s="211">
        <f t="shared" si="29"/>
        <v>2296.362000000006</v>
      </c>
      <c r="C105" s="848">
        <f ca="1">IF(ISERR(AVERAGE(INDIRECT("B"&amp;(ROW()-INT($B$1/2))):INDIRECT("B"&amp;(ROW()+INT($B$1/2))))),"",AVERAGE(INDIRECT("B"&amp;(ROW()-INT($B$1/2))):INDIRECT("B"&amp;(ROW()+INT($B$1/2)))))</f>
        <v>2296.362000000006</v>
      </c>
      <c r="D105" s="848">
        <f t="shared" si="45"/>
        <v>4.9999999999999822E-2</v>
      </c>
      <c r="E105" s="862"/>
      <c r="F105" s="212">
        <f t="shared" si="55"/>
        <v>5.0500000000000274</v>
      </c>
      <c r="G105" s="2">
        <f t="shared" si="30"/>
        <v>102</v>
      </c>
      <c r="H105" s="213">
        <f t="shared" si="31"/>
        <v>5.05</v>
      </c>
      <c r="I105" s="213">
        <f t="shared" si="32"/>
        <v>5.0999999999999996</v>
      </c>
      <c r="J105" s="51">
        <f t="shared" ca="1" si="33"/>
        <v>2296.362000000006</v>
      </c>
      <c r="K105" s="51">
        <f t="shared" ca="1" si="34"/>
        <v>2292.2040000000056</v>
      </c>
      <c r="L105" s="553">
        <f t="shared" ca="1" si="35"/>
        <v>2296.3620000000037</v>
      </c>
      <c r="M105" s="542">
        <f t="shared" si="38"/>
        <v>8.1271872000000442</v>
      </c>
      <c r="N105" s="544">
        <f t="shared" ca="1" si="39"/>
        <v>699.93113760000119</v>
      </c>
      <c r="O105" s="215"/>
      <c r="P105" s="216"/>
      <c r="Q105" s="217"/>
      <c r="R105" s="218"/>
      <c r="S105" s="219">
        <f t="shared" si="46"/>
        <v>0</v>
      </c>
      <c r="T105" s="220">
        <f t="shared" si="47"/>
        <v>0</v>
      </c>
      <c r="U105" s="214">
        <f t="shared" si="56"/>
        <v>0</v>
      </c>
      <c r="W105" s="221"/>
      <c r="X105" s="222"/>
      <c r="Y105" s="222"/>
      <c r="Z105" s="223"/>
      <c r="AA105" s="222"/>
      <c r="AB105" s="224"/>
      <c r="AC105" s="225"/>
      <c r="AD105" s="2">
        <f t="shared" si="40"/>
        <v>0</v>
      </c>
      <c r="AE105" s="2">
        <f t="shared" si="41"/>
        <v>0</v>
      </c>
      <c r="AF105" s="226"/>
      <c r="AG105" s="219">
        <f t="shared" si="48"/>
        <v>0</v>
      </c>
      <c r="AH105" s="234">
        <f t="shared" si="49"/>
        <v>0</v>
      </c>
      <c r="AI105" s="214">
        <f t="shared" si="57"/>
        <v>0</v>
      </c>
      <c r="AK105" s="229">
        <f t="shared" si="50"/>
        <v>0</v>
      </c>
      <c r="AL105" s="226"/>
      <c r="AM105" s="15"/>
      <c r="AN105" s="232" t="e">
        <f t="shared" si="51"/>
        <v>#DIV/0!</v>
      </c>
      <c r="AO105" s="214">
        <f t="shared" si="42"/>
        <v>0</v>
      </c>
      <c r="AQ105" s="210"/>
      <c r="AR105" s="231"/>
      <c r="AS105" s="15"/>
      <c r="AT105" s="232">
        <f t="shared" si="52"/>
        <v>0</v>
      </c>
      <c r="AU105" s="235">
        <f t="shared" si="53"/>
        <v>0</v>
      </c>
      <c r="AY105" s="210">
        <v>5.05</v>
      </c>
      <c r="AZ105" s="231">
        <v>200.5</v>
      </c>
      <c r="BA105" s="15"/>
      <c r="BB105" s="232">
        <f t="shared" si="36"/>
        <v>5.0480805777271005</v>
      </c>
      <c r="BC105" s="235">
        <f t="shared" si="37"/>
        <v>200.5</v>
      </c>
      <c r="BG105" s="210">
        <v>5.05</v>
      </c>
      <c r="BH105" s="231">
        <v>2100</v>
      </c>
      <c r="BI105" s="15"/>
      <c r="BJ105" s="232">
        <f t="shared" si="43"/>
        <v>5.05</v>
      </c>
      <c r="BK105" s="235">
        <f t="shared" si="54"/>
        <v>2160.3612167300457</v>
      </c>
      <c r="BM105" s="109">
        <f t="shared" si="44"/>
        <v>1.028743436538117</v>
      </c>
      <c r="BN105" s="213"/>
      <c r="BR105" s="228"/>
      <c r="BS105" s="311"/>
      <c r="BT105" s="3"/>
      <c r="BU105" s="213"/>
      <c r="BV105" s="213"/>
      <c r="BW105" s="291"/>
    </row>
    <row r="106" spans="1:75" x14ac:dyDescent="0.2">
      <c r="A106" s="326">
        <v>5.0999999999999996</v>
      </c>
      <c r="B106" s="211">
        <f t="shared" si="29"/>
        <v>2292.2040000000061</v>
      </c>
      <c r="C106" s="848">
        <f ca="1">IF(ISERR(AVERAGE(INDIRECT("B"&amp;(ROW()-INT($B$1/2))):INDIRECT("B"&amp;(ROW()+INT($B$1/2))))),"",AVERAGE(INDIRECT("B"&amp;(ROW()-INT($B$1/2))):INDIRECT("B"&amp;(ROW()+INT($B$1/2)))))</f>
        <v>2292.2040000000056</v>
      </c>
      <c r="D106" s="848">
        <f t="shared" si="45"/>
        <v>4.9999999999999822E-2</v>
      </c>
      <c r="E106" s="862"/>
      <c r="F106" s="212">
        <f t="shared" si="55"/>
        <v>5.1000000000000281</v>
      </c>
      <c r="G106" s="2">
        <f t="shared" si="30"/>
        <v>103</v>
      </c>
      <c r="H106" s="213">
        <f t="shared" si="31"/>
        <v>5.0999999999999996</v>
      </c>
      <c r="I106" s="213">
        <f t="shared" si="32"/>
        <v>5.15</v>
      </c>
      <c r="J106" s="51">
        <f t="shared" ca="1" si="33"/>
        <v>2292.2040000000056</v>
      </c>
      <c r="K106" s="51">
        <f t="shared" ca="1" si="34"/>
        <v>2288.0460000000062</v>
      </c>
      <c r="L106" s="553">
        <f t="shared" ca="1" si="35"/>
        <v>2292.2040000000034</v>
      </c>
      <c r="M106" s="542">
        <f t="shared" si="38"/>
        <v>8.2076544000000453</v>
      </c>
      <c r="N106" s="544">
        <f t="shared" ca="1" si="39"/>
        <v>698.66377920000104</v>
      </c>
      <c r="O106" s="215"/>
      <c r="P106" s="216"/>
      <c r="Q106" s="217"/>
      <c r="R106" s="218"/>
      <c r="S106" s="219">
        <f t="shared" si="46"/>
        <v>0</v>
      </c>
      <c r="T106" s="220">
        <f t="shared" si="47"/>
        <v>0</v>
      </c>
      <c r="U106" s="214">
        <f t="shared" si="56"/>
        <v>0</v>
      </c>
      <c r="W106" s="221"/>
      <c r="X106" s="222"/>
      <c r="Y106" s="222"/>
      <c r="Z106" s="223"/>
      <c r="AA106" s="222"/>
      <c r="AB106" s="224"/>
      <c r="AC106" s="225"/>
      <c r="AD106" s="2">
        <f t="shared" si="40"/>
        <v>0</v>
      </c>
      <c r="AE106" s="2">
        <f t="shared" si="41"/>
        <v>0</v>
      </c>
      <c r="AF106" s="226"/>
      <c r="AG106" s="219">
        <f t="shared" si="48"/>
        <v>0</v>
      </c>
      <c r="AH106" s="234">
        <f t="shared" si="49"/>
        <v>0</v>
      </c>
      <c r="AI106" s="214">
        <f t="shared" si="57"/>
        <v>0</v>
      </c>
      <c r="AK106" s="229">
        <f t="shared" si="50"/>
        <v>0</v>
      </c>
      <c r="AL106" s="226"/>
      <c r="AM106" s="15"/>
      <c r="AN106" s="232" t="e">
        <f t="shared" si="51"/>
        <v>#DIV/0!</v>
      </c>
      <c r="AO106" s="214">
        <f t="shared" si="42"/>
        <v>0</v>
      </c>
      <c r="AQ106" s="210"/>
      <c r="AR106" s="231"/>
      <c r="AS106" s="15"/>
      <c r="AT106" s="232">
        <f t="shared" si="52"/>
        <v>0</v>
      </c>
      <c r="AU106" s="235">
        <f t="shared" si="53"/>
        <v>0</v>
      </c>
      <c r="AY106" s="210">
        <v>5.0999999999999996</v>
      </c>
      <c r="AZ106" s="231">
        <v>206</v>
      </c>
      <c r="BA106" s="15"/>
      <c r="BB106" s="232">
        <f t="shared" si="36"/>
        <v>5.0980615735461807</v>
      </c>
      <c r="BC106" s="235">
        <f t="shared" si="37"/>
        <v>206</v>
      </c>
      <c r="BG106" s="210">
        <v>5.0999999999999996</v>
      </c>
      <c r="BH106" s="231">
        <v>2100</v>
      </c>
      <c r="BI106" s="15"/>
      <c r="BJ106" s="232">
        <f t="shared" si="43"/>
        <v>5.0999999999999996</v>
      </c>
      <c r="BK106" s="235">
        <f t="shared" si="54"/>
        <v>2156.5133079847983</v>
      </c>
      <c r="BM106" s="109">
        <f t="shared" si="44"/>
        <v>1.0269110990403802</v>
      </c>
      <c r="BN106" s="213"/>
      <c r="BR106" s="228"/>
      <c r="BS106" s="311"/>
      <c r="BT106" s="3"/>
      <c r="BU106" s="213"/>
      <c r="BV106" s="213"/>
      <c r="BW106" s="291"/>
    </row>
    <row r="107" spans="1:75" x14ac:dyDescent="0.2">
      <c r="A107" s="326">
        <v>5.15</v>
      </c>
      <c r="B107" s="211">
        <f t="shared" si="29"/>
        <v>2288.0460000000062</v>
      </c>
      <c r="C107" s="848">
        <f ca="1">IF(ISERR(AVERAGE(INDIRECT("B"&amp;(ROW()-INT($B$1/2))):INDIRECT("B"&amp;(ROW()+INT($B$1/2))))),"",AVERAGE(INDIRECT("B"&amp;(ROW()-INT($B$1/2))):INDIRECT("B"&amp;(ROW()+INT($B$1/2)))))</f>
        <v>2288.0460000000062</v>
      </c>
      <c r="D107" s="848">
        <f t="shared" si="45"/>
        <v>5.0000000000000711E-2</v>
      </c>
      <c r="E107" s="862"/>
      <c r="F107" s="212">
        <f t="shared" si="55"/>
        <v>5.1500000000000288</v>
      </c>
      <c r="G107" s="2">
        <f t="shared" si="30"/>
        <v>104</v>
      </c>
      <c r="H107" s="213">
        <f t="shared" si="31"/>
        <v>5.15</v>
      </c>
      <c r="I107" s="213">
        <f t="shared" si="32"/>
        <v>5.2</v>
      </c>
      <c r="J107" s="51">
        <f t="shared" ca="1" si="33"/>
        <v>2288.0460000000062</v>
      </c>
      <c r="K107" s="51">
        <f t="shared" ca="1" si="34"/>
        <v>2283.8880000000063</v>
      </c>
      <c r="L107" s="553">
        <f t="shared" ca="1" si="35"/>
        <v>2288.0460000000039</v>
      </c>
      <c r="M107" s="542">
        <f t="shared" si="38"/>
        <v>8.2881216000000464</v>
      </c>
      <c r="N107" s="544">
        <f t="shared" ca="1" si="39"/>
        <v>697.39642080000124</v>
      </c>
      <c r="O107" s="215"/>
      <c r="P107" s="216"/>
      <c r="Q107" s="217"/>
      <c r="R107" s="218"/>
      <c r="S107" s="219">
        <f t="shared" si="46"/>
        <v>0</v>
      </c>
      <c r="T107" s="220">
        <f t="shared" si="47"/>
        <v>0</v>
      </c>
      <c r="U107" s="214">
        <f t="shared" si="56"/>
        <v>0</v>
      </c>
      <c r="W107" s="221"/>
      <c r="X107" s="222"/>
      <c r="Y107" s="222"/>
      <c r="Z107" s="223"/>
      <c r="AA107" s="222"/>
      <c r="AB107" s="224"/>
      <c r="AC107" s="225"/>
      <c r="AD107" s="2">
        <f t="shared" si="40"/>
        <v>0</v>
      </c>
      <c r="AE107" s="2">
        <f t="shared" si="41"/>
        <v>0</v>
      </c>
      <c r="AF107" s="226"/>
      <c r="AG107" s="219">
        <f t="shared" si="48"/>
        <v>0</v>
      </c>
      <c r="AH107" s="234">
        <f t="shared" si="49"/>
        <v>0</v>
      </c>
      <c r="AI107" s="214">
        <f t="shared" si="57"/>
        <v>0</v>
      </c>
      <c r="AK107" s="229">
        <f t="shared" si="50"/>
        <v>0</v>
      </c>
      <c r="AL107" s="226"/>
      <c r="AM107" s="15"/>
      <c r="AN107" s="232" t="e">
        <f t="shared" si="51"/>
        <v>#DIV/0!</v>
      </c>
      <c r="AO107" s="214">
        <f t="shared" si="42"/>
        <v>0</v>
      </c>
      <c r="AQ107" s="210"/>
      <c r="AR107" s="231"/>
      <c r="AS107" s="15"/>
      <c r="AT107" s="232">
        <f t="shared" si="52"/>
        <v>0</v>
      </c>
      <c r="AU107" s="235">
        <f t="shared" si="53"/>
        <v>0</v>
      </c>
      <c r="AY107" s="210">
        <v>5.15</v>
      </c>
      <c r="AZ107" s="231">
        <v>200.5</v>
      </c>
      <c r="BA107" s="15"/>
      <c r="BB107" s="232">
        <f t="shared" si="36"/>
        <v>5.1480425693652609</v>
      </c>
      <c r="BC107" s="235">
        <f t="shared" si="37"/>
        <v>200.5</v>
      </c>
      <c r="BG107" s="210">
        <v>5.15</v>
      </c>
      <c r="BH107" s="231">
        <v>2100</v>
      </c>
      <c r="BI107" s="15"/>
      <c r="BJ107" s="232">
        <f t="shared" si="43"/>
        <v>5.15</v>
      </c>
      <c r="BK107" s="235">
        <f t="shared" si="54"/>
        <v>2152.6653992395513</v>
      </c>
      <c r="BM107" s="109">
        <f t="shared" si="44"/>
        <v>1.0250787615426435</v>
      </c>
      <c r="BN107" s="213"/>
      <c r="BR107" s="228"/>
      <c r="BS107" s="311"/>
      <c r="BT107" s="3"/>
      <c r="BU107" s="213"/>
      <c r="BV107" s="213"/>
      <c r="BW107" s="291"/>
    </row>
    <row r="108" spans="1:75" x14ac:dyDescent="0.2">
      <c r="A108" s="326">
        <v>5.2</v>
      </c>
      <c r="B108" s="211">
        <f t="shared" si="29"/>
        <v>2283.8880000000063</v>
      </c>
      <c r="C108" s="848">
        <f ca="1">IF(ISERR(AVERAGE(INDIRECT("B"&amp;(ROW()-INT($B$1/2))):INDIRECT("B"&amp;(ROW()+INT($B$1/2))))),"",AVERAGE(INDIRECT("B"&amp;(ROW()-INT($B$1/2))):INDIRECT("B"&amp;(ROW()+INT($B$1/2)))))</f>
        <v>2283.8880000000063</v>
      </c>
      <c r="D108" s="848">
        <f t="shared" si="45"/>
        <v>4.9999999999999822E-2</v>
      </c>
      <c r="E108" s="862"/>
      <c r="F108" s="212">
        <f t="shared" si="55"/>
        <v>5.2000000000000295</v>
      </c>
      <c r="G108" s="2">
        <f t="shared" si="30"/>
        <v>105</v>
      </c>
      <c r="H108" s="213">
        <f t="shared" si="31"/>
        <v>5.2</v>
      </c>
      <c r="I108" s="213">
        <f t="shared" si="32"/>
        <v>5.25</v>
      </c>
      <c r="J108" s="51">
        <f t="shared" ca="1" si="33"/>
        <v>2283.8880000000063</v>
      </c>
      <c r="K108" s="51">
        <f t="shared" ca="1" si="34"/>
        <v>2279.7300000000064</v>
      </c>
      <c r="L108" s="553">
        <f t="shared" ca="1" si="35"/>
        <v>2283.888000000004</v>
      </c>
      <c r="M108" s="542">
        <f t="shared" si="38"/>
        <v>8.3685888000000475</v>
      </c>
      <c r="N108" s="544">
        <f t="shared" ca="1" si="39"/>
        <v>696.1290624000012</v>
      </c>
      <c r="O108" s="215"/>
      <c r="P108" s="216"/>
      <c r="Q108" s="217"/>
      <c r="R108" s="218"/>
      <c r="S108" s="219">
        <f t="shared" si="46"/>
        <v>0</v>
      </c>
      <c r="T108" s="220">
        <f t="shared" si="47"/>
        <v>0</v>
      </c>
      <c r="U108" s="214">
        <f t="shared" si="56"/>
        <v>0</v>
      </c>
      <c r="W108" s="221"/>
      <c r="X108" s="222"/>
      <c r="Y108" s="222"/>
      <c r="Z108" s="223"/>
      <c r="AA108" s="222"/>
      <c r="AB108" s="224"/>
      <c r="AC108" s="225"/>
      <c r="AD108" s="2">
        <f t="shared" si="40"/>
        <v>0</v>
      </c>
      <c r="AE108" s="2">
        <f t="shared" si="41"/>
        <v>0</v>
      </c>
      <c r="AF108" s="226"/>
      <c r="AG108" s="219">
        <f t="shared" si="48"/>
        <v>0</v>
      </c>
      <c r="AH108" s="234">
        <f t="shared" si="49"/>
        <v>0</v>
      </c>
      <c r="AI108" s="214">
        <f t="shared" si="57"/>
        <v>0</v>
      </c>
      <c r="AK108" s="229">
        <f t="shared" si="50"/>
        <v>0</v>
      </c>
      <c r="AL108" s="226"/>
      <c r="AM108" s="15"/>
      <c r="AN108" s="232" t="e">
        <f t="shared" si="51"/>
        <v>#DIV/0!</v>
      </c>
      <c r="AO108" s="214">
        <f t="shared" si="42"/>
        <v>0</v>
      </c>
      <c r="AQ108" s="210"/>
      <c r="AR108" s="231"/>
      <c r="AS108" s="15"/>
      <c r="AT108" s="232">
        <f t="shared" si="52"/>
        <v>0</v>
      </c>
      <c r="AU108" s="235">
        <f t="shared" si="53"/>
        <v>0</v>
      </c>
      <c r="AY108" s="210">
        <v>5.2</v>
      </c>
      <c r="AZ108" s="231">
        <v>191.9</v>
      </c>
      <c r="BA108" s="15"/>
      <c r="BB108" s="232">
        <f t="shared" si="36"/>
        <v>5.1980235651843412</v>
      </c>
      <c r="BC108" s="235">
        <f t="shared" si="37"/>
        <v>191.9</v>
      </c>
      <c r="BG108" s="210">
        <v>5.2</v>
      </c>
      <c r="BH108" s="231">
        <v>2100</v>
      </c>
      <c r="BI108" s="15"/>
      <c r="BJ108" s="232">
        <f t="shared" si="43"/>
        <v>5.2</v>
      </c>
      <c r="BK108" s="235">
        <f t="shared" si="54"/>
        <v>2148.8174904943044</v>
      </c>
      <c r="BM108" s="109">
        <f t="shared" si="44"/>
        <v>1.0232464240449068</v>
      </c>
      <c r="BN108" s="213"/>
      <c r="BR108" s="228"/>
      <c r="BS108" s="311"/>
      <c r="BT108" s="3"/>
      <c r="BU108" s="213"/>
      <c r="BV108" s="213"/>
      <c r="BW108" s="291"/>
    </row>
    <row r="109" spans="1:75" x14ac:dyDescent="0.2">
      <c r="A109" s="326">
        <v>5.25</v>
      </c>
      <c r="B109" s="211">
        <f t="shared" si="29"/>
        <v>2279.7300000000064</v>
      </c>
      <c r="C109" s="848">
        <f ca="1">IF(ISERR(AVERAGE(INDIRECT("B"&amp;(ROW()-INT($B$1/2))):INDIRECT("B"&amp;(ROW()+INT($B$1/2))))),"",AVERAGE(INDIRECT("B"&amp;(ROW()-INT($B$1/2))):INDIRECT("B"&amp;(ROW()+INT($B$1/2)))))</f>
        <v>2279.7300000000064</v>
      </c>
      <c r="D109" s="848">
        <f t="shared" si="45"/>
        <v>4.9999999999999822E-2</v>
      </c>
      <c r="E109" s="862"/>
      <c r="F109" s="212">
        <f t="shared" si="55"/>
        <v>5.2500000000000302</v>
      </c>
      <c r="G109" s="2">
        <f t="shared" si="30"/>
        <v>106</v>
      </c>
      <c r="H109" s="213">
        <f t="shared" si="31"/>
        <v>5.25</v>
      </c>
      <c r="I109" s="213">
        <f t="shared" si="32"/>
        <v>5.3</v>
      </c>
      <c r="J109" s="51">
        <f t="shared" ca="1" si="33"/>
        <v>2279.7300000000064</v>
      </c>
      <c r="K109" s="51">
        <f t="shared" ca="1" si="34"/>
        <v>2275.572000000006</v>
      </c>
      <c r="L109" s="553">
        <f t="shared" ca="1" si="35"/>
        <v>2279.7300000000037</v>
      </c>
      <c r="M109" s="542">
        <f t="shared" si="38"/>
        <v>8.4490560000000485</v>
      </c>
      <c r="N109" s="544">
        <f t="shared" ca="1" si="39"/>
        <v>694.86170400000117</v>
      </c>
      <c r="O109" s="215"/>
      <c r="P109" s="216"/>
      <c r="Q109" s="217"/>
      <c r="R109" s="218"/>
      <c r="S109" s="219">
        <f t="shared" si="46"/>
        <v>0</v>
      </c>
      <c r="T109" s="220">
        <f t="shared" si="47"/>
        <v>0</v>
      </c>
      <c r="U109" s="214">
        <f t="shared" si="56"/>
        <v>0</v>
      </c>
      <c r="W109" s="221"/>
      <c r="X109" s="222"/>
      <c r="Y109" s="222"/>
      <c r="Z109" s="223"/>
      <c r="AA109" s="222"/>
      <c r="AB109" s="224"/>
      <c r="AC109" s="225"/>
      <c r="AD109" s="2">
        <f t="shared" si="40"/>
        <v>0</v>
      </c>
      <c r="AE109" s="2">
        <f t="shared" si="41"/>
        <v>0</v>
      </c>
      <c r="AF109" s="226"/>
      <c r="AG109" s="219">
        <f t="shared" si="48"/>
        <v>0</v>
      </c>
      <c r="AH109" s="234">
        <f t="shared" si="49"/>
        <v>0</v>
      </c>
      <c r="AI109" s="214">
        <f t="shared" si="57"/>
        <v>0</v>
      </c>
      <c r="AK109" s="229">
        <f t="shared" si="50"/>
        <v>0</v>
      </c>
      <c r="AL109" s="226"/>
      <c r="AM109" s="15"/>
      <c r="AN109" s="232" t="e">
        <f t="shared" si="51"/>
        <v>#DIV/0!</v>
      </c>
      <c r="AO109" s="214">
        <f t="shared" si="42"/>
        <v>0</v>
      </c>
      <c r="AQ109" s="210"/>
      <c r="AR109" s="231"/>
      <c r="AS109" s="15"/>
      <c r="AT109" s="232">
        <f t="shared" si="52"/>
        <v>0</v>
      </c>
      <c r="AU109" s="235">
        <f t="shared" si="53"/>
        <v>0</v>
      </c>
      <c r="AY109" s="210">
        <v>5.25</v>
      </c>
      <c r="AZ109" s="231">
        <v>185.7</v>
      </c>
      <c r="BA109" s="15"/>
      <c r="BB109" s="232">
        <f t="shared" si="36"/>
        <v>5.2480045610034214</v>
      </c>
      <c r="BC109" s="235">
        <f t="shared" si="37"/>
        <v>185.7</v>
      </c>
      <c r="BG109" s="210">
        <v>5.25</v>
      </c>
      <c r="BH109" s="231">
        <v>2100</v>
      </c>
      <c r="BI109" s="15"/>
      <c r="BJ109" s="232">
        <f t="shared" si="43"/>
        <v>5.25</v>
      </c>
      <c r="BK109" s="235">
        <f t="shared" si="54"/>
        <v>2144.9695817490574</v>
      </c>
      <c r="BM109" s="109">
        <f t="shared" si="44"/>
        <v>1.0214140865471701</v>
      </c>
      <c r="BN109" s="213"/>
      <c r="BR109" s="228"/>
      <c r="BS109" s="311"/>
      <c r="BT109" s="3"/>
      <c r="BU109" s="213"/>
      <c r="BV109" s="213"/>
      <c r="BW109" s="291"/>
    </row>
    <row r="110" spans="1:75" x14ac:dyDescent="0.2">
      <c r="A110" s="326">
        <v>5.3</v>
      </c>
      <c r="B110" s="211">
        <f t="shared" ref="B110:B173" si="58">B109-4.158</f>
        <v>2275.5720000000065</v>
      </c>
      <c r="C110" s="848">
        <f ca="1">IF(ISERR(AVERAGE(INDIRECT("B"&amp;(ROW()-INT($B$1/2))):INDIRECT("B"&amp;(ROW()+INT($B$1/2))))),"",AVERAGE(INDIRECT("B"&amp;(ROW()-INT($B$1/2))):INDIRECT("B"&amp;(ROW()+INT($B$1/2)))))</f>
        <v>2275.572000000006</v>
      </c>
      <c r="D110" s="848">
        <f t="shared" si="45"/>
        <v>4.9999999999999822E-2</v>
      </c>
      <c r="E110" s="862"/>
      <c r="F110" s="212">
        <f t="shared" si="55"/>
        <v>5.3000000000000309</v>
      </c>
      <c r="G110" s="2">
        <f t="shared" si="30"/>
        <v>107</v>
      </c>
      <c r="H110" s="213">
        <f t="shared" si="31"/>
        <v>5.3</v>
      </c>
      <c r="I110" s="213">
        <f t="shared" si="32"/>
        <v>5.35</v>
      </c>
      <c r="J110" s="51">
        <f t="shared" ca="1" si="33"/>
        <v>2275.572000000006</v>
      </c>
      <c r="K110" s="51">
        <f t="shared" ca="1" si="34"/>
        <v>2271.4140000000066</v>
      </c>
      <c r="L110" s="553">
        <f t="shared" ca="1" si="35"/>
        <v>2275.5720000000033</v>
      </c>
      <c r="M110" s="542">
        <f t="shared" si="38"/>
        <v>8.5295232000000496</v>
      </c>
      <c r="N110" s="544">
        <f t="shared" ca="1" si="39"/>
        <v>693.59434560000102</v>
      </c>
      <c r="O110" s="215"/>
      <c r="P110" s="216"/>
      <c r="Q110" s="217"/>
      <c r="R110" s="218"/>
      <c r="S110" s="219">
        <f t="shared" si="46"/>
        <v>0</v>
      </c>
      <c r="T110" s="220">
        <f t="shared" si="47"/>
        <v>0</v>
      </c>
      <c r="U110" s="214">
        <f t="shared" si="56"/>
        <v>0</v>
      </c>
      <c r="W110" s="221"/>
      <c r="X110" s="222"/>
      <c r="Y110" s="222"/>
      <c r="Z110" s="223"/>
      <c r="AA110" s="222"/>
      <c r="AB110" s="224"/>
      <c r="AC110" s="225"/>
      <c r="AD110" s="2">
        <f t="shared" si="40"/>
        <v>0</v>
      </c>
      <c r="AE110" s="2">
        <f t="shared" si="41"/>
        <v>0</v>
      </c>
      <c r="AF110" s="226"/>
      <c r="AG110" s="219">
        <f t="shared" si="48"/>
        <v>0</v>
      </c>
      <c r="AH110" s="234">
        <f t="shared" si="49"/>
        <v>0</v>
      </c>
      <c r="AI110" s="214">
        <f t="shared" si="57"/>
        <v>0</v>
      </c>
      <c r="AK110" s="229">
        <f t="shared" si="50"/>
        <v>0</v>
      </c>
      <c r="AL110" s="226"/>
      <c r="AM110" s="15"/>
      <c r="AN110" s="232" t="e">
        <f t="shared" si="51"/>
        <v>#DIV/0!</v>
      </c>
      <c r="AO110" s="214">
        <f t="shared" si="42"/>
        <v>0</v>
      </c>
      <c r="AQ110" s="210"/>
      <c r="AR110" s="231"/>
      <c r="AS110" s="15"/>
      <c r="AT110" s="232">
        <f t="shared" si="52"/>
        <v>0</v>
      </c>
      <c r="AU110" s="235">
        <f t="shared" si="53"/>
        <v>0</v>
      </c>
      <c r="AY110" s="210">
        <v>5.3</v>
      </c>
      <c r="AZ110" s="231">
        <v>183.4</v>
      </c>
      <c r="BA110" s="15"/>
      <c r="BB110" s="232">
        <f t="shared" si="36"/>
        <v>5.2979855568225016</v>
      </c>
      <c r="BC110" s="235">
        <f t="shared" si="37"/>
        <v>183.4</v>
      </c>
      <c r="BG110" s="210">
        <v>5.3</v>
      </c>
      <c r="BH110" s="231">
        <v>2100</v>
      </c>
      <c r="BI110" s="15"/>
      <c r="BJ110" s="232">
        <f t="shared" si="43"/>
        <v>5.3</v>
      </c>
      <c r="BK110" s="235">
        <f t="shared" si="54"/>
        <v>2141.1216730038104</v>
      </c>
      <c r="BM110" s="109">
        <f t="shared" si="44"/>
        <v>1.0195817490494334</v>
      </c>
      <c r="BN110" s="213"/>
      <c r="BR110" s="228"/>
      <c r="BS110" s="311"/>
      <c r="BT110" s="3"/>
      <c r="BU110" s="213"/>
      <c r="BV110" s="213"/>
      <c r="BW110" s="291"/>
    </row>
    <row r="111" spans="1:75" x14ac:dyDescent="0.2">
      <c r="A111" s="326">
        <v>5.35</v>
      </c>
      <c r="B111" s="211">
        <f t="shared" si="58"/>
        <v>2271.4140000000066</v>
      </c>
      <c r="C111" s="848">
        <f ca="1">IF(ISERR(AVERAGE(INDIRECT("B"&amp;(ROW()-INT($B$1/2))):INDIRECT("B"&amp;(ROW()+INT($B$1/2))))),"",AVERAGE(INDIRECT("B"&amp;(ROW()-INT($B$1/2))):INDIRECT("B"&amp;(ROW()+INT($B$1/2)))))</f>
        <v>2271.4140000000066</v>
      </c>
      <c r="D111" s="848">
        <f t="shared" si="45"/>
        <v>4.9999999999999822E-2</v>
      </c>
      <c r="E111" s="862"/>
      <c r="F111" s="212">
        <f t="shared" si="55"/>
        <v>5.3500000000000316</v>
      </c>
      <c r="G111" s="2">
        <f t="shared" si="30"/>
        <v>108</v>
      </c>
      <c r="H111" s="213">
        <f t="shared" si="31"/>
        <v>5.35</v>
      </c>
      <c r="I111" s="213">
        <f t="shared" si="32"/>
        <v>5.4</v>
      </c>
      <c r="J111" s="51">
        <f t="shared" ca="1" si="33"/>
        <v>2271.4140000000066</v>
      </c>
      <c r="K111" s="51">
        <f t="shared" ca="1" si="34"/>
        <v>2267.2560000000067</v>
      </c>
      <c r="L111" s="553">
        <f t="shared" ca="1" si="35"/>
        <v>2271.4140000000039</v>
      </c>
      <c r="M111" s="542">
        <f t="shared" si="38"/>
        <v>8.6099904000000507</v>
      </c>
      <c r="N111" s="544">
        <f t="shared" ca="1" si="39"/>
        <v>692.32698720000121</v>
      </c>
      <c r="O111" s="215"/>
      <c r="P111" s="216"/>
      <c r="Q111" s="217"/>
      <c r="R111" s="218"/>
      <c r="S111" s="219">
        <f t="shared" si="46"/>
        <v>0</v>
      </c>
      <c r="T111" s="220">
        <f t="shared" si="47"/>
        <v>0</v>
      </c>
      <c r="U111" s="214">
        <f t="shared" si="56"/>
        <v>0</v>
      </c>
      <c r="W111" s="221"/>
      <c r="X111" s="222"/>
      <c r="Y111" s="222"/>
      <c r="Z111" s="223"/>
      <c r="AA111" s="222"/>
      <c r="AB111" s="224"/>
      <c r="AC111" s="225"/>
      <c r="AD111" s="2">
        <f t="shared" si="40"/>
        <v>0</v>
      </c>
      <c r="AE111" s="2">
        <f t="shared" si="41"/>
        <v>0</v>
      </c>
      <c r="AF111" s="226"/>
      <c r="AG111" s="219">
        <f t="shared" si="48"/>
        <v>0</v>
      </c>
      <c r="AH111" s="234">
        <f t="shared" si="49"/>
        <v>0</v>
      </c>
      <c r="AI111" s="214">
        <f t="shared" si="57"/>
        <v>0</v>
      </c>
      <c r="AK111" s="229">
        <f t="shared" si="50"/>
        <v>0</v>
      </c>
      <c r="AL111" s="226"/>
      <c r="AM111" s="15"/>
      <c r="AN111" s="232" t="e">
        <f t="shared" si="51"/>
        <v>#DIV/0!</v>
      </c>
      <c r="AO111" s="214">
        <f t="shared" si="42"/>
        <v>0</v>
      </c>
      <c r="AQ111" s="210"/>
      <c r="AR111" s="231"/>
      <c r="AS111" s="15"/>
      <c r="AT111" s="232">
        <f t="shared" si="52"/>
        <v>0</v>
      </c>
      <c r="AU111" s="235">
        <f t="shared" si="53"/>
        <v>0</v>
      </c>
      <c r="AY111" s="210">
        <v>5.35</v>
      </c>
      <c r="AZ111" s="231">
        <v>182.1</v>
      </c>
      <c r="BA111" s="15"/>
      <c r="BB111" s="232">
        <f t="shared" si="36"/>
        <v>5.3479665526415818</v>
      </c>
      <c r="BC111" s="235">
        <f t="shared" si="37"/>
        <v>182.1</v>
      </c>
      <c r="BG111" s="210">
        <v>5.35</v>
      </c>
      <c r="BH111" s="231">
        <v>2100</v>
      </c>
      <c r="BI111" s="15"/>
      <c r="BJ111" s="232">
        <f t="shared" si="43"/>
        <v>5.35</v>
      </c>
      <c r="BK111" s="235">
        <f t="shared" si="54"/>
        <v>2137.273764258563</v>
      </c>
      <c r="BM111" s="109">
        <f t="shared" si="44"/>
        <v>1.0177494115516967</v>
      </c>
      <c r="BN111" s="213"/>
      <c r="BR111" s="228"/>
      <c r="BS111" s="311"/>
      <c r="BT111" s="3"/>
      <c r="BU111" s="213"/>
      <c r="BV111" s="213"/>
      <c r="BW111" s="291"/>
    </row>
    <row r="112" spans="1:75" x14ac:dyDescent="0.2">
      <c r="A112" s="326">
        <v>5.4</v>
      </c>
      <c r="B112" s="211">
        <f t="shared" si="58"/>
        <v>2267.2560000000067</v>
      </c>
      <c r="C112" s="848">
        <f ca="1">IF(ISERR(AVERAGE(INDIRECT("B"&amp;(ROW()-INT($B$1/2))):INDIRECT("B"&amp;(ROW()+INT($B$1/2))))),"",AVERAGE(INDIRECT("B"&amp;(ROW()-INT($B$1/2))):INDIRECT("B"&amp;(ROW()+INT($B$1/2)))))</f>
        <v>2267.2560000000067</v>
      </c>
      <c r="D112" s="848">
        <f t="shared" si="45"/>
        <v>5.0000000000000711E-2</v>
      </c>
      <c r="E112" s="862"/>
      <c r="F112" s="212">
        <f t="shared" si="55"/>
        <v>5.4000000000000323</v>
      </c>
      <c r="G112" s="2">
        <f t="shared" si="30"/>
        <v>109</v>
      </c>
      <c r="H112" s="213">
        <f t="shared" si="31"/>
        <v>5.4</v>
      </c>
      <c r="I112" s="213">
        <f t="shared" si="32"/>
        <v>5.45</v>
      </c>
      <c r="J112" s="51">
        <f t="shared" ca="1" si="33"/>
        <v>2267.2560000000067</v>
      </c>
      <c r="K112" s="51">
        <f t="shared" ca="1" si="34"/>
        <v>2263.0980000000068</v>
      </c>
      <c r="L112" s="553">
        <f t="shared" ca="1" si="35"/>
        <v>2267.256000000004</v>
      </c>
      <c r="M112" s="542">
        <f t="shared" si="38"/>
        <v>8.6904576000000517</v>
      </c>
      <c r="N112" s="544">
        <f t="shared" ca="1" si="39"/>
        <v>691.05962880000129</v>
      </c>
      <c r="O112" s="215"/>
      <c r="P112" s="216"/>
      <c r="Q112" s="217"/>
      <c r="R112" s="218"/>
      <c r="S112" s="219">
        <f t="shared" si="46"/>
        <v>0</v>
      </c>
      <c r="T112" s="220">
        <f t="shared" si="47"/>
        <v>0</v>
      </c>
      <c r="U112" s="214">
        <f t="shared" si="56"/>
        <v>0</v>
      </c>
      <c r="W112" s="221"/>
      <c r="X112" s="222"/>
      <c r="Y112" s="222"/>
      <c r="Z112" s="223"/>
      <c r="AA112" s="222"/>
      <c r="AB112" s="224"/>
      <c r="AC112" s="225"/>
      <c r="AD112" s="2">
        <f t="shared" si="40"/>
        <v>0</v>
      </c>
      <c r="AE112" s="2">
        <f t="shared" si="41"/>
        <v>0</v>
      </c>
      <c r="AF112" s="226"/>
      <c r="AG112" s="219">
        <f t="shared" si="48"/>
        <v>0</v>
      </c>
      <c r="AH112" s="234">
        <f t="shared" si="49"/>
        <v>0</v>
      </c>
      <c r="AI112" s="214">
        <f t="shared" si="57"/>
        <v>0</v>
      </c>
      <c r="AK112" s="229">
        <f t="shared" si="50"/>
        <v>0</v>
      </c>
      <c r="AL112" s="226"/>
      <c r="AM112" s="15"/>
      <c r="AN112" s="232" t="e">
        <f t="shared" si="51"/>
        <v>#DIV/0!</v>
      </c>
      <c r="AO112" s="214">
        <f t="shared" si="42"/>
        <v>0</v>
      </c>
      <c r="AQ112" s="210"/>
      <c r="AR112" s="231"/>
      <c r="AS112" s="15"/>
      <c r="AT112" s="232">
        <f t="shared" si="52"/>
        <v>0</v>
      </c>
      <c r="AU112" s="235">
        <f t="shared" si="53"/>
        <v>0</v>
      </c>
      <c r="AY112" s="210">
        <v>5.4</v>
      </c>
      <c r="AZ112" s="231">
        <v>184.7</v>
      </c>
      <c r="BA112" s="15"/>
      <c r="BB112" s="232">
        <f t="shared" si="36"/>
        <v>5.397947548460662</v>
      </c>
      <c r="BC112" s="235">
        <f t="shared" si="37"/>
        <v>184.7</v>
      </c>
      <c r="BG112" s="210">
        <v>5.4</v>
      </c>
      <c r="BH112" s="231">
        <v>2100</v>
      </c>
      <c r="BI112" s="15"/>
      <c r="BJ112" s="232">
        <f t="shared" si="43"/>
        <v>5.4</v>
      </c>
      <c r="BK112" s="235">
        <f t="shared" si="54"/>
        <v>2133.425855513316</v>
      </c>
      <c r="BM112" s="109">
        <f t="shared" si="44"/>
        <v>1.01591707405396</v>
      </c>
      <c r="BN112" s="213"/>
      <c r="BR112" s="228"/>
      <c r="BS112" s="311"/>
      <c r="BT112" s="3"/>
      <c r="BU112" s="213"/>
      <c r="BV112" s="213"/>
      <c r="BW112" s="291"/>
    </row>
    <row r="113" spans="1:75" x14ac:dyDescent="0.2">
      <c r="A113" s="326">
        <v>5.45</v>
      </c>
      <c r="B113" s="211">
        <f t="shared" si="58"/>
        <v>2263.0980000000068</v>
      </c>
      <c r="C113" s="848">
        <f ca="1">IF(ISERR(AVERAGE(INDIRECT("B"&amp;(ROW()-INT($B$1/2))):INDIRECT("B"&amp;(ROW()+INT($B$1/2))))),"",AVERAGE(INDIRECT("B"&amp;(ROW()-INT($B$1/2))):INDIRECT("B"&amp;(ROW()+INT($B$1/2)))))</f>
        <v>2263.0980000000068</v>
      </c>
      <c r="D113" s="848">
        <f t="shared" si="45"/>
        <v>4.9999999999999822E-2</v>
      </c>
      <c r="E113" s="862"/>
      <c r="F113" s="212">
        <f t="shared" si="55"/>
        <v>5.450000000000033</v>
      </c>
      <c r="G113" s="2">
        <f t="shared" si="30"/>
        <v>110</v>
      </c>
      <c r="H113" s="213">
        <f t="shared" si="31"/>
        <v>5.45</v>
      </c>
      <c r="I113" s="213">
        <f t="shared" si="32"/>
        <v>5.5</v>
      </c>
      <c r="J113" s="51">
        <f t="shared" ca="1" si="33"/>
        <v>2263.0980000000068</v>
      </c>
      <c r="K113" s="51">
        <f t="shared" ca="1" si="34"/>
        <v>2258.9400000000064</v>
      </c>
      <c r="L113" s="553">
        <f t="shared" ca="1" si="35"/>
        <v>2263.098000000004</v>
      </c>
      <c r="M113" s="542">
        <f t="shared" si="38"/>
        <v>8.7709248000000546</v>
      </c>
      <c r="N113" s="544">
        <f t="shared" ca="1" si="39"/>
        <v>689.79227040000126</v>
      </c>
      <c r="O113" s="215"/>
      <c r="P113" s="216"/>
      <c r="Q113" s="217"/>
      <c r="R113" s="218"/>
      <c r="S113" s="219">
        <f t="shared" si="46"/>
        <v>0</v>
      </c>
      <c r="T113" s="220">
        <f t="shared" si="47"/>
        <v>0</v>
      </c>
      <c r="U113" s="214">
        <f t="shared" si="56"/>
        <v>0</v>
      </c>
      <c r="W113" s="221"/>
      <c r="X113" s="222"/>
      <c r="Y113" s="222"/>
      <c r="Z113" s="223"/>
      <c r="AA113" s="222"/>
      <c r="AB113" s="224"/>
      <c r="AC113" s="225"/>
      <c r="AD113" s="2">
        <f t="shared" si="40"/>
        <v>0</v>
      </c>
      <c r="AE113" s="2">
        <f t="shared" si="41"/>
        <v>0</v>
      </c>
      <c r="AF113" s="226"/>
      <c r="AG113" s="219">
        <f t="shared" si="48"/>
        <v>0</v>
      </c>
      <c r="AH113" s="234">
        <f t="shared" si="49"/>
        <v>0</v>
      </c>
      <c r="AI113" s="214">
        <f t="shared" si="57"/>
        <v>0</v>
      </c>
      <c r="AK113" s="229">
        <f t="shared" si="50"/>
        <v>0</v>
      </c>
      <c r="AL113" s="226"/>
      <c r="AM113" s="15"/>
      <c r="AN113" s="232" t="e">
        <f t="shared" si="51"/>
        <v>#DIV/0!</v>
      </c>
      <c r="AO113" s="214">
        <f t="shared" si="42"/>
        <v>0</v>
      </c>
      <c r="AQ113" s="210"/>
      <c r="AR113" s="231"/>
      <c r="AS113" s="15"/>
      <c r="AT113" s="232">
        <f t="shared" si="52"/>
        <v>0</v>
      </c>
      <c r="AU113" s="235">
        <f t="shared" si="53"/>
        <v>0</v>
      </c>
      <c r="AY113" s="210">
        <v>5.45</v>
      </c>
      <c r="AZ113" s="231">
        <v>192.9</v>
      </c>
      <c r="BA113" s="15"/>
      <c r="BB113" s="232">
        <f t="shared" si="36"/>
        <v>5.4479285442797423</v>
      </c>
      <c r="BC113" s="235">
        <f t="shared" si="37"/>
        <v>192.9</v>
      </c>
      <c r="BG113" s="210">
        <v>5.45</v>
      </c>
      <c r="BH113" s="231">
        <v>2100</v>
      </c>
      <c r="BI113" s="15"/>
      <c r="BJ113" s="232">
        <f t="shared" si="43"/>
        <v>5.45</v>
      </c>
      <c r="BK113" s="235">
        <f t="shared" si="54"/>
        <v>2129.5779467680691</v>
      </c>
      <c r="BM113" s="109">
        <f t="shared" si="44"/>
        <v>1.0140847365562233</v>
      </c>
      <c r="BN113" s="213"/>
      <c r="BR113" s="228"/>
      <c r="BS113" s="311"/>
      <c r="BT113" s="3"/>
      <c r="BU113" s="213"/>
      <c r="BV113" s="213"/>
      <c r="BW113" s="291"/>
    </row>
    <row r="114" spans="1:75" x14ac:dyDescent="0.2">
      <c r="A114" s="326">
        <v>5.5</v>
      </c>
      <c r="B114" s="211">
        <f t="shared" si="58"/>
        <v>2258.9400000000069</v>
      </c>
      <c r="C114" s="848">
        <f ca="1">IF(ISERR(AVERAGE(INDIRECT("B"&amp;(ROW()-INT($B$1/2))):INDIRECT("B"&amp;(ROW()+INT($B$1/2))))),"",AVERAGE(INDIRECT("B"&amp;(ROW()-INT($B$1/2))):INDIRECT("B"&amp;(ROW()+INT($B$1/2)))))</f>
        <v>2258.9400000000064</v>
      </c>
      <c r="D114" s="848">
        <f t="shared" si="45"/>
        <v>4.9999999999999822E-2</v>
      </c>
      <c r="E114" s="862"/>
      <c r="F114" s="212">
        <f t="shared" si="55"/>
        <v>5.5000000000000338</v>
      </c>
      <c r="G114" s="2">
        <f t="shared" si="30"/>
        <v>111</v>
      </c>
      <c r="H114" s="213">
        <f t="shared" si="31"/>
        <v>5.5</v>
      </c>
      <c r="I114" s="213">
        <f t="shared" si="32"/>
        <v>5.55</v>
      </c>
      <c r="J114" s="51">
        <f t="shared" ca="1" si="33"/>
        <v>2258.9400000000064</v>
      </c>
      <c r="K114" s="51">
        <f t="shared" ca="1" si="34"/>
        <v>2254.782000000007</v>
      </c>
      <c r="L114" s="553">
        <f t="shared" ca="1" si="35"/>
        <v>2258.9400000000037</v>
      </c>
      <c r="M114" s="542">
        <f t="shared" si="38"/>
        <v>8.8513920000000557</v>
      </c>
      <c r="N114" s="544">
        <f t="shared" ca="1" si="39"/>
        <v>688.52491200000111</v>
      </c>
      <c r="O114" s="215"/>
      <c r="P114" s="216"/>
      <c r="Q114" s="217"/>
      <c r="R114" s="218"/>
      <c r="S114" s="219">
        <f t="shared" si="46"/>
        <v>0</v>
      </c>
      <c r="T114" s="220">
        <f t="shared" si="47"/>
        <v>0</v>
      </c>
      <c r="U114" s="214">
        <f t="shared" si="56"/>
        <v>0</v>
      </c>
      <c r="W114" s="221"/>
      <c r="X114" s="222"/>
      <c r="Y114" s="222"/>
      <c r="Z114" s="223"/>
      <c r="AA114" s="222"/>
      <c r="AB114" s="224"/>
      <c r="AC114" s="225"/>
      <c r="AD114" s="2">
        <f t="shared" si="40"/>
        <v>0</v>
      </c>
      <c r="AE114" s="2">
        <f t="shared" si="41"/>
        <v>0</v>
      </c>
      <c r="AF114" s="226"/>
      <c r="AG114" s="219">
        <f t="shared" si="48"/>
        <v>0</v>
      </c>
      <c r="AH114" s="234">
        <f t="shared" si="49"/>
        <v>0</v>
      </c>
      <c r="AI114" s="214">
        <f t="shared" si="57"/>
        <v>0</v>
      </c>
      <c r="AK114" s="229">
        <f t="shared" si="50"/>
        <v>0</v>
      </c>
      <c r="AL114" s="226"/>
      <c r="AM114" s="15"/>
      <c r="AN114" s="232" t="e">
        <f t="shared" si="51"/>
        <v>#DIV/0!</v>
      </c>
      <c r="AO114" s="214">
        <f t="shared" si="42"/>
        <v>0</v>
      </c>
      <c r="AQ114" s="210"/>
      <c r="AR114" s="231"/>
      <c r="AS114" s="15"/>
      <c r="AT114" s="232">
        <f t="shared" si="52"/>
        <v>0</v>
      </c>
      <c r="AU114" s="235">
        <f t="shared" si="53"/>
        <v>0</v>
      </c>
      <c r="AY114" s="210">
        <v>5.5</v>
      </c>
      <c r="AZ114" s="231">
        <v>193.2</v>
      </c>
      <c r="BA114" s="15"/>
      <c r="BB114" s="232">
        <f t="shared" si="36"/>
        <v>5.4979095400988225</v>
      </c>
      <c r="BC114" s="235">
        <f t="shared" si="37"/>
        <v>193.2</v>
      </c>
      <c r="BG114" s="210">
        <v>5.5</v>
      </c>
      <c r="BH114" s="231">
        <v>2100</v>
      </c>
      <c r="BI114" s="15"/>
      <c r="BJ114" s="232">
        <f t="shared" si="43"/>
        <v>5.5</v>
      </c>
      <c r="BK114" s="235">
        <f t="shared" si="54"/>
        <v>2125.7300380228221</v>
      </c>
      <c r="BM114" s="109">
        <f t="shared" si="44"/>
        <v>1.0122523990584866</v>
      </c>
      <c r="BN114" s="213"/>
      <c r="BR114" s="228"/>
      <c r="BS114" s="311"/>
      <c r="BT114" s="3"/>
      <c r="BU114" s="213"/>
      <c r="BV114" s="213"/>
      <c r="BW114" s="291"/>
    </row>
    <row r="115" spans="1:75" x14ac:dyDescent="0.2">
      <c r="A115" s="326">
        <v>5.55</v>
      </c>
      <c r="B115" s="211">
        <f t="shared" si="58"/>
        <v>2254.782000000007</v>
      </c>
      <c r="C115" s="848">
        <f ca="1">IF(ISERR(AVERAGE(INDIRECT("B"&amp;(ROW()-INT($B$1/2))):INDIRECT("B"&amp;(ROW()+INT($B$1/2))))),"",AVERAGE(INDIRECT("B"&amp;(ROW()-INT($B$1/2))):INDIRECT("B"&amp;(ROW()+INT($B$1/2)))))</f>
        <v>2254.782000000007</v>
      </c>
      <c r="D115" s="848">
        <f t="shared" si="45"/>
        <v>4.9999999999999822E-2</v>
      </c>
      <c r="E115" s="862"/>
      <c r="F115" s="212">
        <f t="shared" si="55"/>
        <v>5.5500000000000345</v>
      </c>
      <c r="G115" s="2">
        <f t="shared" si="30"/>
        <v>112</v>
      </c>
      <c r="H115" s="213">
        <f t="shared" si="31"/>
        <v>5.55</v>
      </c>
      <c r="I115" s="213">
        <f t="shared" si="32"/>
        <v>5.6</v>
      </c>
      <c r="J115" s="51">
        <f t="shared" ca="1" si="33"/>
        <v>2254.782000000007</v>
      </c>
      <c r="K115" s="51">
        <f t="shared" ca="1" si="34"/>
        <v>2250.6240000000071</v>
      </c>
      <c r="L115" s="553">
        <f t="shared" ca="1" si="35"/>
        <v>2254.7820000000042</v>
      </c>
      <c r="M115" s="542">
        <f t="shared" si="38"/>
        <v>8.9318592000000567</v>
      </c>
      <c r="N115" s="544">
        <f t="shared" ca="1" si="39"/>
        <v>687.2575536000013</v>
      </c>
      <c r="O115" s="215"/>
      <c r="P115" s="216"/>
      <c r="Q115" s="217"/>
      <c r="R115" s="218"/>
      <c r="S115" s="219">
        <f t="shared" si="46"/>
        <v>0</v>
      </c>
      <c r="T115" s="220">
        <f t="shared" si="47"/>
        <v>0</v>
      </c>
      <c r="U115" s="214">
        <f t="shared" si="56"/>
        <v>0</v>
      </c>
      <c r="W115" s="221"/>
      <c r="X115" s="222"/>
      <c r="Y115" s="222"/>
      <c r="Z115" s="223"/>
      <c r="AA115" s="222"/>
      <c r="AB115" s="224"/>
      <c r="AC115" s="225"/>
      <c r="AD115" s="2">
        <f t="shared" si="40"/>
        <v>0</v>
      </c>
      <c r="AE115" s="2">
        <f t="shared" si="41"/>
        <v>0</v>
      </c>
      <c r="AF115" s="226"/>
      <c r="AG115" s="219">
        <f t="shared" si="48"/>
        <v>0</v>
      </c>
      <c r="AH115" s="234">
        <f t="shared" si="49"/>
        <v>0</v>
      </c>
      <c r="AI115" s="214">
        <f t="shared" si="57"/>
        <v>0</v>
      </c>
      <c r="AK115" s="229">
        <f t="shared" si="50"/>
        <v>0</v>
      </c>
      <c r="AL115" s="226"/>
      <c r="AM115" s="15"/>
      <c r="AN115" s="232" t="e">
        <f t="shared" si="51"/>
        <v>#DIV/0!</v>
      </c>
      <c r="AO115" s="214">
        <f t="shared" si="42"/>
        <v>0</v>
      </c>
      <c r="AQ115" s="210"/>
      <c r="AR115" s="231"/>
      <c r="AS115" s="15"/>
      <c r="AT115" s="232">
        <f t="shared" si="52"/>
        <v>0</v>
      </c>
      <c r="AU115" s="235">
        <f t="shared" si="53"/>
        <v>0</v>
      </c>
      <c r="AY115" s="210">
        <v>5.55</v>
      </c>
      <c r="AZ115" s="231">
        <v>190</v>
      </c>
      <c r="BA115" s="15"/>
      <c r="BB115" s="232">
        <f t="shared" si="36"/>
        <v>5.5478905359179027</v>
      </c>
      <c r="BC115" s="235">
        <f t="shared" si="37"/>
        <v>190</v>
      </c>
      <c r="BG115" s="210">
        <v>5.55</v>
      </c>
      <c r="BH115" s="231">
        <v>2100</v>
      </c>
      <c r="BI115" s="15"/>
      <c r="BJ115" s="232">
        <f t="shared" si="43"/>
        <v>5.55</v>
      </c>
      <c r="BK115" s="235">
        <f t="shared" si="54"/>
        <v>2121.8821292775747</v>
      </c>
      <c r="BM115" s="109">
        <f t="shared" si="44"/>
        <v>1.0104200615607499</v>
      </c>
      <c r="BN115" s="213"/>
      <c r="BR115" s="228"/>
      <c r="BS115" s="311"/>
      <c r="BT115" s="3"/>
      <c r="BU115" s="213"/>
      <c r="BV115" s="213"/>
      <c r="BW115" s="291"/>
    </row>
    <row r="116" spans="1:75" x14ac:dyDescent="0.2">
      <c r="A116" s="326">
        <v>5.6</v>
      </c>
      <c r="B116" s="211">
        <f t="shared" si="58"/>
        <v>2250.6240000000071</v>
      </c>
      <c r="C116" s="848">
        <f ca="1">IF(ISERR(AVERAGE(INDIRECT("B"&amp;(ROW()-INT($B$1/2))):INDIRECT("B"&amp;(ROW()+INT($B$1/2))))),"",AVERAGE(INDIRECT("B"&amp;(ROW()-INT($B$1/2))):INDIRECT("B"&amp;(ROW()+INT($B$1/2)))))</f>
        <v>2250.6240000000071</v>
      </c>
      <c r="D116" s="848">
        <f t="shared" si="45"/>
        <v>4.9999999999999822E-2</v>
      </c>
      <c r="E116" s="862"/>
      <c r="F116" s="212">
        <f t="shared" si="55"/>
        <v>5.6000000000000352</v>
      </c>
      <c r="G116" s="2">
        <f t="shared" si="30"/>
        <v>113</v>
      </c>
      <c r="H116" s="213">
        <f t="shared" si="31"/>
        <v>5.6</v>
      </c>
      <c r="I116" s="213">
        <f t="shared" si="32"/>
        <v>5.65</v>
      </c>
      <c r="J116" s="51">
        <f t="shared" ca="1" si="33"/>
        <v>2250.6240000000071</v>
      </c>
      <c r="K116" s="51">
        <f t="shared" ca="1" si="34"/>
        <v>2246.4660000000072</v>
      </c>
      <c r="L116" s="553">
        <f t="shared" ca="1" si="35"/>
        <v>2250.6240000000043</v>
      </c>
      <c r="M116" s="542">
        <f t="shared" si="38"/>
        <v>9.0123264000000578</v>
      </c>
      <c r="N116" s="544">
        <f t="shared" ca="1" si="39"/>
        <v>685.99019520000138</v>
      </c>
      <c r="O116" s="215"/>
      <c r="P116" s="216"/>
      <c r="Q116" s="217"/>
      <c r="R116" s="218"/>
      <c r="S116" s="219">
        <f t="shared" si="46"/>
        <v>0</v>
      </c>
      <c r="T116" s="220">
        <f t="shared" si="47"/>
        <v>0</v>
      </c>
      <c r="U116" s="214">
        <f t="shared" si="56"/>
        <v>0</v>
      </c>
      <c r="W116" s="221"/>
      <c r="X116" s="222"/>
      <c r="Y116" s="222"/>
      <c r="Z116" s="223"/>
      <c r="AA116" s="222"/>
      <c r="AB116" s="224"/>
      <c r="AC116" s="225"/>
      <c r="AD116" s="2">
        <f t="shared" si="40"/>
        <v>0</v>
      </c>
      <c r="AE116" s="2">
        <f t="shared" si="41"/>
        <v>0</v>
      </c>
      <c r="AF116" s="226"/>
      <c r="AG116" s="219">
        <f t="shared" si="48"/>
        <v>0</v>
      </c>
      <c r="AH116" s="234">
        <f t="shared" si="49"/>
        <v>0</v>
      </c>
      <c r="AI116" s="214">
        <f t="shared" si="57"/>
        <v>0</v>
      </c>
      <c r="AK116" s="229">
        <f t="shared" si="50"/>
        <v>0</v>
      </c>
      <c r="AL116" s="226"/>
      <c r="AM116" s="15"/>
      <c r="AN116" s="232" t="e">
        <f t="shared" si="51"/>
        <v>#DIV/0!</v>
      </c>
      <c r="AO116" s="214">
        <f t="shared" si="42"/>
        <v>0</v>
      </c>
      <c r="AQ116" s="210"/>
      <c r="AR116" s="231"/>
      <c r="AS116" s="15"/>
      <c r="AT116" s="232">
        <f t="shared" si="52"/>
        <v>0</v>
      </c>
      <c r="AU116" s="235">
        <f t="shared" si="53"/>
        <v>0</v>
      </c>
      <c r="AY116" s="210">
        <v>5.6</v>
      </c>
      <c r="AZ116" s="231">
        <v>187</v>
      </c>
      <c r="BA116" s="15"/>
      <c r="BB116" s="232">
        <f t="shared" si="36"/>
        <v>5.5978715317369829</v>
      </c>
      <c r="BC116" s="235">
        <f t="shared" si="37"/>
        <v>187</v>
      </c>
      <c r="BG116" s="210">
        <v>5.6</v>
      </c>
      <c r="BH116" s="231">
        <v>2100</v>
      </c>
      <c r="BI116" s="15"/>
      <c r="BJ116" s="232">
        <f t="shared" si="43"/>
        <v>5.6</v>
      </c>
      <c r="BK116" s="235">
        <f t="shared" si="54"/>
        <v>2118.0342205323277</v>
      </c>
      <c r="BM116" s="109">
        <f t="shared" si="44"/>
        <v>1.0085877240630132</v>
      </c>
      <c r="BN116" s="213"/>
      <c r="BR116" s="228"/>
      <c r="BS116" s="311"/>
      <c r="BT116" s="3"/>
      <c r="BU116" s="213"/>
      <c r="BV116" s="213"/>
      <c r="BW116" s="291"/>
    </row>
    <row r="117" spans="1:75" x14ac:dyDescent="0.2">
      <c r="A117" s="326">
        <v>5.65</v>
      </c>
      <c r="B117" s="211">
        <f t="shared" si="58"/>
        <v>2246.4660000000072</v>
      </c>
      <c r="C117" s="848">
        <f ca="1">IF(ISERR(AVERAGE(INDIRECT("B"&amp;(ROW()-INT($B$1/2))):INDIRECT("B"&amp;(ROW()+INT($B$1/2))))),"",AVERAGE(INDIRECT("B"&amp;(ROW()-INT($B$1/2))):INDIRECT("B"&amp;(ROW()+INT($B$1/2)))))</f>
        <v>2246.4660000000072</v>
      </c>
      <c r="D117" s="848">
        <f t="shared" si="45"/>
        <v>5.0000000000000711E-2</v>
      </c>
      <c r="E117" s="862"/>
      <c r="F117" s="212">
        <f t="shared" si="55"/>
        <v>5.6500000000000359</v>
      </c>
      <c r="G117" s="2">
        <f t="shared" si="30"/>
        <v>114</v>
      </c>
      <c r="H117" s="213">
        <f t="shared" si="31"/>
        <v>5.65</v>
      </c>
      <c r="I117" s="213">
        <f t="shared" si="32"/>
        <v>5.7</v>
      </c>
      <c r="J117" s="51">
        <f t="shared" ca="1" si="33"/>
        <v>2246.4660000000072</v>
      </c>
      <c r="K117" s="51">
        <f t="shared" ca="1" si="34"/>
        <v>2242.3080000000068</v>
      </c>
      <c r="L117" s="553">
        <f t="shared" ca="1" si="35"/>
        <v>2246.4660000000044</v>
      </c>
      <c r="M117" s="542">
        <f t="shared" si="38"/>
        <v>9.0927936000000589</v>
      </c>
      <c r="N117" s="544">
        <f t="shared" ca="1" si="39"/>
        <v>684.72283680000135</v>
      </c>
      <c r="O117" s="215"/>
      <c r="P117" s="216"/>
      <c r="Q117" s="217"/>
      <c r="R117" s="218"/>
      <c r="S117" s="219">
        <f t="shared" si="46"/>
        <v>0</v>
      </c>
      <c r="T117" s="220">
        <f t="shared" si="47"/>
        <v>0</v>
      </c>
      <c r="U117" s="214">
        <f t="shared" si="56"/>
        <v>0</v>
      </c>
      <c r="W117" s="221"/>
      <c r="X117" s="222"/>
      <c r="Y117" s="222"/>
      <c r="Z117" s="223"/>
      <c r="AA117" s="222"/>
      <c r="AB117" s="224"/>
      <c r="AC117" s="225"/>
      <c r="AD117" s="2">
        <f t="shared" si="40"/>
        <v>0</v>
      </c>
      <c r="AE117" s="2">
        <f t="shared" si="41"/>
        <v>0</v>
      </c>
      <c r="AF117" s="226"/>
      <c r="AG117" s="219">
        <f t="shared" si="48"/>
        <v>0</v>
      </c>
      <c r="AH117" s="234">
        <f t="shared" si="49"/>
        <v>0</v>
      </c>
      <c r="AI117" s="214">
        <f t="shared" si="57"/>
        <v>0</v>
      </c>
      <c r="AK117" s="229">
        <f t="shared" si="50"/>
        <v>0</v>
      </c>
      <c r="AL117" s="226"/>
      <c r="AM117" s="15"/>
      <c r="AN117" s="232" t="e">
        <f t="shared" si="51"/>
        <v>#DIV/0!</v>
      </c>
      <c r="AO117" s="214">
        <f t="shared" si="42"/>
        <v>0</v>
      </c>
      <c r="AQ117" s="210"/>
      <c r="AR117" s="231"/>
      <c r="AS117" s="15"/>
      <c r="AT117" s="232">
        <f t="shared" si="52"/>
        <v>0</v>
      </c>
      <c r="AU117" s="235">
        <f t="shared" si="53"/>
        <v>0</v>
      </c>
      <c r="AY117" s="210">
        <v>5.65</v>
      </c>
      <c r="AZ117" s="231">
        <v>183.4</v>
      </c>
      <c r="BA117" s="15"/>
      <c r="BB117" s="232">
        <f t="shared" si="36"/>
        <v>5.6478525275560632</v>
      </c>
      <c r="BC117" s="235">
        <f t="shared" si="37"/>
        <v>183.4</v>
      </c>
      <c r="BG117" s="210">
        <v>5.65</v>
      </c>
      <c r="BH117" s="231">
        <v>2100</v>
      </c>
      <c r="BI117" s="15"/>
      <c r="BJ117" s="232">
        <f t="shared" si="43"/>
        <v>5.65</v>
      </c>
      <c r="BK117" s="235">
        <f t="shared" si="54"/>
        <v>2114.1863117870807</v>
      </c>
      <c r="BM117" s="109">
        <f t="shared" si="44"/>
        <v>1.0067553865652765</v>
      </c>
      <c r="BN117" s="213"/>
      <c r="BR117" s="228"/>
      <c r="BS117" s="311"/>
      <c r="BT117" s="3"/>
      <c r="BU117" s="213"/>
      <c r="BV117" s="213"/>
      <c r="BW117" s="291"/>
    </row>
    <row r="118" spans="1:75" x14ac:dyDescent="0.2">
      <c r="A118" s="326">
        <v>5.7</v>
      </c>
      <c r="B118" s="211">
        <f t="shared" si="58"/>
        <v>2242.3080000000073</v>
      </c>
      <c r="C118" s="848">
        <f ca="1">IF(ISERR(AVERAGE(INDIRECT("B"&amp;(ROW()-INT($B$1/2))):INDIRECT("B"&amp;(ROW()+INT($B$1/2))))),"",AVERAGE(INDIRECT("B"&amp;(ROW()-INT($B$1/2))):INDIRECT("B"&amp;(ROW()+INT($B$1/2)))))</f>
        <v>2242.3080000000068</v>
      </c>
      <c r="D118" s="848">
        <f t="shared" si="45"/>
        <v>4.9999999999999822E-2</v>
      </c>
      <c r="E118" s="862"/>
      <c r="F118" s="212">
        <f t="shared" si="55"/>
        <v>5.7000000000000366</v>
      </c>
      <c r="G118" s="2">
        <f t="shared" si="30"/>
        <v>115</v>
      </c>
      <c r="H118" s="213">
        <f t="shared" si="31"/>
        <v>5.7</v>
      </c>
      <c r="I118" s="213">
        <f t="shared" si="32"/>
        <v>5.75</v>
      </c>
      <c r="J118" s="51">
        <f t="shared" ca="1" si="33"/>
        <v>2242.3080000000068</v>
      </c>
      <c r="K118" s="51">
        <f t="shared" ca="1" si="34"/>
        <v>2238.1500000000074</v>
      </c>
      <c r="L118" s="553">
        <f t="shared" ca="1" si="35"/>
        <v>2242.3080000000036</v>
      </c>
      <c r="M118" s="542">
        <f t="shared" si="38"/>
        <v>9.1732608000000599</v>
      </c>
      <c r="N118" s="544">
        <f t="shared" ca="1" si="39"/>
        <v>683.4554784000012</v>
      </c>
      <c r="O118" s="215"/>
      <c r="P118" s="216"/>
      <c r="Q118" s="217"/>
      <c r="R118" s="218"/>
      <c r="S118" s="219">
        <f t="shared" si="46"/>
        <v>0</v>
      </c>
      <c r="T118" s="220">
        <f t="shared" si="47"/>
        <v>0</v>
      </c>
      <c r="U118" s="214">
        <f t="shared" si="56"/>
        <v>0</v>
      </c>
      <c r="W118" s="221"/>
      <c r="X118" s="222"/>
      <c r="Y118" s="222"/>
      <c r="Z118" s="223"/>
      <c r="AA118" s="222"/>
      <c r="AB118" s="224"/>
      <c r="AC118" s="225"/>
      <c r="AD118" s="2">
        <f t="shared" si="40"/>
        <v>0</v>
      </c>
      <c r="AE118" s="2">
        <f t="shared" si="41"/>
        <v>0</v>
      </c>
      <c r="AF118" s="226"/>
      <c r="AG118" s="219">
        <f t="shared" si="48"/>
        <v>0</v>
      </c>
      <c r="AH118" s="234">
        <f t="shared" si="49"/>
        <v>0</v>
      </c>
      <c r="AI118" s="214">
        <f t="shared" si="57"/>
        <v>0</v>
      </c>
      <c r="AK118" s="229">
        <f t="shared" si="50"/>
        <v>0</v>
      </c>
      <c r="AL118" s="226"/>
      <c r="AM118" s="15"/>
      <c r="AN118" s="232" t="e">
        <f t="shared" si="51"/>
        <v>#DIV/0!</v>
      </c>
      <c r="AO118" s="214">
        <f t="shared" si="42"/>
        <v>0</v>
      </c>
      <c r="AQ118" s="210"/>
      <c r="AR118" s="231"/>
      <c r="AS118" s="15"/>
      <c r="AT118" s="232">
        <f t="shared" si="52"/>
        <v>0</v>
      </c>
      <c r="AU118" s="235">
        <f t="shared" si="53"/>
        <v>0</v>
      </c>
      <c r="AY118" s="210">
        <v>5.7</v>
      </c>
      <c r="AZ118" s="231">
        <v>180.4</v>
      </c>
      <c r="BA118" s="15"/>
      <c r="BB118" s="232">
        <f t="shared" si="36"/>
        <v>5.6978335233751434</v>
      </c>
      <c r="BC118" s="235">
        <f t="shared" si="37"/>
        <v>180.4</v>
      </c>
      <c r="BG118" s="210">
        <v>5.7</v>
      </c>
      <c r="BH118" s="231">
        <v>2100</v>
      </c>
      <c r="BI118" s="15"/>
      <c r="BJ118" s="232">
        <f t="shared" si="43"/>
        <v>5.7</v>
      </c>
      <c r="BK118" s="235">
        <f t="shared" si="54"/>
        <v>2110.3384030418338</v>
      </c>
      <c r="BM118" s="109">
        <f t="shared" si="44"/>
        <v>1.0049230490675398</v>
      </c>
      <c r="BN118" s="213"/>
      <c r="BR118" s="228"/>
      <c r="BS118" s="311"/>
      <c r="BT118" s="3"/>
      <c r="BU118" s="213"/>
      <c r="BV118" s="213"/>
      <c r="BW118" s="291"/>
    </row>
    <row r="119" spans="1:75" x14ac:dyDescent="0.2">
      <c r="A119" s="326">
        <v>5.75</v>
      </c>
      <c r="B119" s="211">
        <f t="shared" si="58"/>
        <v>2238.1500000000074</v>
      </c>
      <c r="C119" s="848">
        <f ca="1">IF(ISERR(AVERAGE(INDIRECT("B"&amp;(ROW()-INT($B$1/2))):INDIRECT("B"&amp;(ROW()+INT($B$1/2))))),"",AVERAGE(INDIRECT("B"&amp;(ROW()-INT($B$1/2))):INDIRECT("B"&amp;(ROW()+INT($B$1/2)))))</f>
        <v>2238.1500000000074</v>
      </c>
      <c r="D119" s="848">
        <f t="shared" si="45"/>
        <v>4.9999999999999822E-2</v>
      </c>
      <c r="E119" s="862"/>
      <c r="F119" s="212">
        <f t="shared" si="55"/>
        <v>5.7500000000000373</v>
      </c>
      <c r="G119" s="2">
        <f t="shared" si="30"/>
        <v>116</v>
      </c>
      <c r="H119" s="213">
        <f t="shared" si="31"/>
        <v>5.75</v>
      </c>
      <c r="I119" s="213">
        <f t="shared" si="32"/>
        <v>5.8</v>
      </c>
      <c r="J119" s="51">
        <f t="shared" ca="1" si="33"/>
        <v>2238.1500000000074</v>
      </c>
      <c r="K119" s="51">
        <f t="shared" ca="1" si="34"/>
        <v>2233.9920000000075</v>
      </c>
      <c r="L119" s="553">
        <f t="shared" ca="1" si="35"/>
        <v>2238.1500000000042</v>
      </c>
      <c r="M119" s="542">
        <f t="shared" si="38"/>
        <v>9.253728000000061</v>
      </c>
      <c r="N119" s="544">
        <f t="shared" ca="1" si="39"/>
        <v>682.18812000000128</v>
      </c>
      <c r="O119" s="215"/>
      <c r="P119" s="216"/>
      <c r="Q119" s="217"/>
      <c r="R119" s="218"/>
      <c r="S119" s="219">
        <f t="shared" si="46"/>
        <v>0</v>
      </c>
      <c r="T119" s="220">
        <f t="shared" si="47"/>
        <v>0</v>
      </c>
      <c r="U119" s="214">
        <f t="shared" si="56"/>
        <v>0</v>
      </c>
      <c r="W119" s="221"/>
      <c r="X119" s="222"/>
      <c r="Y119" s="222"/>
      <c r="Z119" s="223"/>
      <c r="AA119" s="222"/>
      <c r="AB119" s="224"/>
      <c r="AC119" s="225"/>
      <c r="AD119" s="2">
        <f t="shared" si="40"/>
        <v>0</v>
      </c>
      <c r="AE119" s="2">
        <f t="shared" si="41"/>
        <v>0</v>
      </c>
      <c r="AF119" s="226"/>
      <c r="AG119" s="219">
        <f t="shared" si="48"/>
        <v>0</v>
      </c>
      <c r="AH119" s="234">
        <f t="shared" si="49"/>
        <v>0</v>
      </c>
      <c r="AI119" s="214">
        <f t="shared" si="57"/>
        <v>0</v>
      </c>
      <c r="AK119" s="229">
        <f t="shared" si="50"/>
        <v>0</v>
      </c>
      <c r="AL119" s="226"/>
      <c r="AM119" s="15"/>
      <c r="AN119" s="232" t="e">
        <f t="shared" si="51"/>
        <v>#DIV/0!</v>
      </c>
      <c r="AO119" s="214">
        <f t="shared" si="42"/>
        <v>0</v>
      </c>
      <c r="AQ119" s="210"/>
      <c r="AR119" s="231"/>
      <c r="AS119" s="15"/>
      <c r="AT119" s="232">
        <f t="shared" si="52"/>
        <v>0</v>
      </c>
      <c r="AU119" s="235">
        <f t="shared" si="53"/>
        <v>0</v>
      </c>
      <c r="AY119" s="210">
        <v>5.75</v>
      </c>
      <c r="AZ119" s="231">
        <v>183.1</v>
      </c>
      <c r="BA119" s="15"/>
      <c r="BB119" s="232">
        <f t="shared" si="36"/>
        <v>5.7478145191942236</v>
      </c>
      <c r="BC119" s="235">
        <f t="shared" si="37"/>
        <v>183.1</v>
      </c>
      <c r="BG119" s="210">
        <v>5.75</v>
      </c>
      <c r="BH119" s="231">
        <v>2100</v>
      </c>
      <c r="BI119" s="15"/>
      <c r="BJ119" s="232">
        <f t="shared" si="43"/>
        <v>5.75</v>
      </c>
      <c r="BK119" s="235">
        <f t="shared" si="54"/>
        <v>2106.4904942965863</v>
      </c>
      <c r="BM119" s="109">
        <f t="shared" si="44"/>
        <v>1.0030907115698031</v>
      </c>
      <c r="BN119" s="213"/>
      <c r="BR119" s="228"/>
      <c r="BS119" s="311"/>
      <c r="BT119" s="3"/>
      <c r="BU119" s="213"/>
      <c r="BV119" s="213"/>
      <c r="BW119" s="291"/>
    </row>
    <row r="120" spans="1:75" x14ac:dyDescent="0.2">
      <c r="A120" s="326">
        <v>5.8</v>
      </c>
      <c r="B120" s="211">
        <f t="shared" si="58"/>
        <v>2233.9920000000075</v>
      </c>
      <c r="C120" s="848">
        <f ca="1">IF(ISERR(AVERAGE(INDIRECT("B"&amp;(ROW()-INT($B$1/2))):INDIRECT("B"&amp;(ROW()+INT($B$1/2))))),"",AVERAGE(INDIRECT("B"&amp;(ROW()-INT($B$1/2))):INDIRECT("B"&amp;(ROW()+INT($B$1/2)))))</f>
        <v>2233.9920000000075</v>
      </c>
      <c r="D120" s="848">
        <f t="shared" si="45"/>
        <v>4.9999999999999822E-2</v>
      </c>
      <c r="E120" s="862"/>
      <c r="F120" s="212">
        <f t="shared" si="55"/>
        <v>5.800000000000038</v>
      </c>
      <c r="G120" s="2">
        <f t="shared" si="30"/>
        <v>117</v>
      </c>
      <c r="H120" s="213">
        <f t="shared" si="31"/>
        <v>5.8</v>
      </c>
      <c r="I120" s="213">
        <f t="shared" si="32"/>
        <v>5.85</v>
      </c>
      <c r="J120" s="51">
        <f t="shared" ca="1" si="33"/>
        <v>2233.9920000000075</v>
      </c>
      <c r="K120" s="51">
        <f t="shared" ca="1" si="34"/>
        <v>2229.8340000000076</v>
      </c>
      <c r="L120" s="553">
        <f t="shared" ca="1" si="35"/>
        <v>2233.9920000000043</v>
      </c>
      <c r="M120" s="542">
        <f t="shared" si="38"/>
        <v>9.3341952000000621</v>
      </c>
      <c r="N120" s="544">
        <f t="shared" ca="1" si="39"/>
        <v>680.92076160000136</v>
      </c>
      <c r="O120" s="215"/>
      <c r="P120" s="216"/>
      <c r="Q120" s="217"/>
      <c r="R120" s="218"/>
      <c r="S120" s="219">
        <f t="shared" si="46"/>
        <v>0</v>
      </c>
      <c r="T120" s="220">
        <f t="shared" si="47"/>
        <v>0</v>
      </c>
      <c r="U120" s="214">
        <f t="shared" si="56"/>
        <v>0</v>
      </c>
      <c r="W120" s="221"/>
      <c r="X120" s="222"/>
      <c r="Y120" s="222"/>
      <c r="Z120" s="223"/>
      <c r="AA120" s="222"/>
      <c r="AB120" s="224"/>
      <c r="AC120" s="225"/>
      <c r="AD120" s="2">
        <f t="shared" si="40"/>
        <v>0</v>
      </c>
      <c r="AE120" s="2">
        <f t="shared" si="41"/>
        <v>0</v>
      </c>
      <c r="AF120" s="226"/>
      <c r="AG120" s="219">
        <f t="shared" si="48"/>
        <v>0</v>
      </c>
      <c r="AH120" s="234">
        <f t="shared" si="49"/>
        <v>0</v>
      </c>
      <c r="AI120" s="214">
        <f t="shared" si="57"/>
        <v>0</v>
      </c>
      <c r="AK120" s="229">
        <f t="shared" si="50"/>
        <v>0</v>
      </c>
      <c r="AL120" s="226"/>
      <c r="AM120" s="15"/>
      <c r="AN120" s="232" t="e">
        <f t="shared" si="51"/>
        <v>#DIV/0!</v>
      </c>
      <c r="AO120" s="214">
        <f t="shared" si="42"/>
        <v>0</v>
      </c>
      <c r="AQ120" s="210"/>
      <c r="AR120" s="231"/>
      <c r="AS120" s="15"/>
      <c r="AT120" s="232">
        <f t="shared" si="52"/>
        <v>0</v>
      </c>
      <c r="AU120" s="235">
        <f t="shared" si="53"/>
        <v>0</v>
      </c>
      <c r="AY120" s="210">
        <v>5.8</v>
      </c>
      <c r="AZ120" s="231">
        <v>184.1</v>
      </c>
      <c r="BA120" s="15"/>
      <c r="BB120" s="232">
        <f t="shared" si="36"/>
        <v>5.7977955150133038</v>
      </c>
      <c r="BC120" s="235">
        <f t="shared" si="37"/>
        <v>184.1</v>
      </c>
      <c r="BG120" s="210">
        <v>5.8</v>
      </c>
      <c r="BH120" s="231">
        <v>2100</v>
      </c>
      <c r="BI120" s="15"/>
      <c r="BJ120" s="232">
        <f t="shared" si="43"/>
        <v>5.8</v>
      </c>
      <c r="BK120" s="235">
        <f t="shared" si="54"/>
        <v>2102.6425855513394</v>
      </c>
      <c r="BM120" s="109">
        <f t="shared" si="44"/>
        <v>1.0012583740720664</v>
      </c>
      <c r="BN120" s="213"/>
      <c r="BR120" s="228"/>
      <c r="BS120" s="311"/>
      <c r="BT120" s="3"/>
      <c r="BU120" s="213"/>
      <c r="BV120" s="213"/>
      <c r="BW120" s="291"/>
    </row>
    <row r="121" spans="1:75" x14ac:dyDescent="0.2">
      <c r="A121" s="326">
        <v>5.85</v>
      </c>
      <c r="B121" s="211">
        <f t="shared" si="58"/>
        <v>2229.8340000000076</v>
      </c>
      <c r="C121" s="848">
        <f ca="1">IF(ISERR(AVERAGE(INDIRECT("B"&amp;(ROW()-INT($B$1/2))):INDIRECT("B"&amp;(ROW()+INT($B$1/2))))),"",AVERAGE(INDIRECT("B"&amp;(ROW()-INT($B$1/2))):INDIRECT("B"&amp;(ROW()+INT($B$1/2)))))</f>
        <v>2229.8340000000076</v>
      </c>
      <c r="D121" s="848">
        <f t="shared" si="45"/>
        <v>4.9999999999999822E-2</v>
      </c>
      <c r="E121" s="862"/>
      <c r="F121" s="212">
        <f t="shared" si="55"/>
        <v>5.8500000000000387</v>
      </c>
      <c r="G121" s="2">
        <f t="shared" si="30"/>
        <v>118</v>
      </c>
      <c r="H121" s="213">
        <f t="shared" si="31"/>
        <v>5.85</v>
      </c>
      <c r="I121" s="213">
        <f t="shared" si="32"/>
        <v>5.9</v>
      </c>
      <c r="J121" s="51">
        <f t="shared" ca="1" si="33"/>
        <v>2229.8340000000076</v>
      </c>
      <c r="K121" s="51">
        <f t="shared" ca="1" si="34"/>
        <v>2225.6760000000072</v>
      </c>
      <c r="L121" s="553">
        <f t="shared" ca="1" si="35"/>
        <v>2229.8340000000044</v>
      </c>
      <c r="M121" s="542">
        <f t="shared" si="38"/>
        <v>9.4146624000000632</v>
      </c>
      <c r="N121" s="544">
        <f t="shared" ca="1" si="39"/>
        <v>679.65340320000132</v>
      </c>
      <c r="O121" s="215"/>
      <c r="P121" s="216"/>
      <c r="Q121" s="217"/>
      <c r="R121" s="218"/>
      <c r="S121" s="219">
        <f t="shared" si="46"/>
        <v>0</v>
      </c>
      <c r="T121" s="220">
        <f t="shared" si="47"/>
        <v>0</v>
      </c>
      <c r="U121" s="214">
        <f t="shared" si="56"/>
        <v>0</v>
      </c>
      <c r="W121" s="221"/>
      <c r="X121" s="222"/>
      <c r="Y121" s="222"/>
      <c r="Z121" s="223"/>
      <c r="AA121" s="222"/>
      <c r="AB121" s="224"/>
      <c r="AC121" s="225"/>
      <c r="AD121" s="2">
        <f t="shared" si="40"/>
        <v>0</v>
      </c>
      <c r="AE121" s="2">
        <f t="shared" si="41"/>
        <v>0</v>
      </c>
      <c r="AF121" s="226"/>
      <c r="AG121" s="219">
        <f t="shared" si="48"/>
        <v>0</v>
      </c>
      <c r="AH121" s="234">
        <f t="shared" si="49"/>
        <v>0</v>
      </c>
      <c r="AI121" s="214">
        <f t="shared" si="57"/>
        <v>0</v>
      </c>
      <c r="AK121" s="229">
        <f t="shared" si="50"/>
        <v>0</v>
      </c>
      <c r="AL121" s="226"/>
      <c r="AM121" s="15"/>
      <c r="AN121" s="232" t="e">
        <f t="shared" si="51"/>
        <v>#DIV/0!</v>
      </c>
      <c r="AO121" s="214">
        <f t="shared" si="42"/>
        <v>0</v>
      </c>
      <c r="AQ121" s="210"/>
      <c r="AR121" s="231"/>
      <c r="AS121" s="15"/>
      <c r="AT121" s="232">
        <f t="shared" si="52"/>
        <v>0</v>
      </c>
      <c r="AU121" s="235">
        <f t="shared" si="53"/>
        <v>0</v>
      </c>
      <c r="AY121" s="210">
        <v>5.85</v>
      </c>
      <c r="AZ121" s="231">
        <v>184.7</v>
      </c>
      <c r="BA121" s="15"/>
      <c r="BB121" s="232">
        <f t="shared" si="36"/>
        <v>5.8477765108323831</v>
      </c>
      <c r="BC121" s="235">
        <f t="shared" si="37"/>
        <v>184.7</v>
      </c>
      <c r="BG121" s="210">
        <v>5.85</v>
      </c>
      <c r="BH121" s="231">
        <v>2100</v>
      </c>
      <c r="BI121" s="15"/>
      <c r="BJ121" s="232">
        <f t="shared" si="43"/>
        <v>5.85</v>
      </c>
      <c r="BK121" s="235">
        <f t="shared" si="54"/>
        <v>2098.7946768060924</v>
      </c>
      <c r="BM121" s="109">
        <f t="shared" si="44"/>
        <v>0.99942603657432971</v>
      </c>
      <c r="BN121" s="213"/>
      <c r="BR121" s="228"/>
      <c r="BS121" s="311"/>
      <c r="BT121" s="3"/>
      <c r="BU121" s="213"/>
      <c r="BV121" s="213"/>
      <c r="BW121" s="291"/>
    </row>
    <row r="122" spans="1:75" x14ac:dyDescent="0.2">
      <c r="A122" s="326">
        <v>5.9</v>
      </c>
      <c r="B122" s="211">
        <f t="shared" si="58"/>
        <v>2225.6760000000077</v>
      </c>
      <c r="C122" s="866">
        <f ca="1">IF(ISERR(AVERAGE(INDIRECT("B"&amp;(ROW()-INT($B$1/2))):INDIRECT("B"&amp;(ROW()+INT($B$1/2))))),"",AVERAGE(INDIRECT("B"&amp;(ROW()-INT($B$1/2))):INDIRECT("B"&amp;(ROW()+INT($B$1/2)))))</f>
        <v>2225.6760000000072</v>
      </c>
      <c r="D122" s="866">
        <f t="shared" si="45"/>
        <v>5.0000000000000711E-2</v>
      </c>
      <c r="E122" s="867"/>
      <c r="F122" s="212">
        <f t="shared" si="55"/>
        <v>5.9000000000000394</v>
      </c>
      <c r="G122" s="2">
        <f t="shared" si="30"/>
        <v>119</v>
      </c>
      <c r="H122" s="213">
        <f t="shared" si="31"/>
        <v>5.9</v>
      </c>
      <c r="I122" s="213">
        <f t="shared" si="32"/>
        <v>5.95</v>
      </c>
      <c r="J122" s="51">
        <f t="shared" ca="1" si="33"/>
        <v>2225.6760000000072</v>
      </c>
      <c r="K122" s="51">
        <f t="shared" ca="1" si="34"/>
        <v>2221.5180000000078</v>
      </c>
      <c r="L122" s="553">
        <f t="shared" ca="1" si="35"/>
        <v>2225.676000000004</v>
      </c>
      <c r="M122" s="542">
        <f t="shared" si="38"/>
        <v>9.4951296000000642</v>
      </c>
      <c r="N122" s="544">
        <f t="shared" ca="1" si="39"/>
        <v>678.38604480000129</v>
      </c>
      <c r="O122" s="215"/>
      <c r="P122" s="216"/>
      <c r="Q122" s="217"/>
      <c r="R122" s="218"/>
      <c r="S122" s="219">
        <f t="shared" si="46"/>
        <v>0</v>
      </c>
      <c r="T122" s="220">
        <f t="shared" si="47"/>
        <v>0</v>
      </c>
      <c r="U122" s="214">
        <f t="shared" si="56"/>
        <v>0</v>
      </c>
      <c r="W122" s="221"/>
      <c r="X122" s="222"/>
      <c r="Y122" s="222"/>
      <c r="Z122" s="223"/>
      <c r="AA122" s="222"/>
      <c r="AB122" s="224"/>
      <c r="AC122" s="225"/>
      <c r="AD122" s="2">
        <f t="shared" si="40"/>
        <v>0</v>
      </c>
      <c r="AE122" s="2">
        <f t="shared" si="41"/>
        <v>0</v>
      </c>
      <c r="AF122" s="226"/>
      <c r="AG122" s="219">
        <f t="shared" si="48"/>
        <v>0</v>
      </c>
      <c r="AH122" s="234">
        <f t="shared" si="49"/>
        <v>0</v>
      </c>
      <c r="AI122" s="214">
        <f t="shared" si="57"/>
        <v>0</v>
      </c>
      <c r="AK122" s="229">
        <f t="shared" si="50"/>
        <v>0</v>
      </c>
      <c r="AL122" s="226"/>
      <c r="AM122" s="15"/>
      <c r="AN122" s="232" t="e">
        <f t="shared" si="51"/>
        <v>#DIV/0!</v>
      </c>
      <c r="AO122" s="214">
        <f t="shared" si="42"/>
        <v>0</v>
      </c>
      <c r="AQ122" s="210"/>
      <c r="AR122" s="231"/>
      <c r="AS122" s="15"/>
      <c r="AT122" s="232">
        <f t="shared" si="52"/>
        <v>0</v>
      </c>
      <c r="AU122" s="235">
        <f t="shared" si="53"/>
        <v>0</v>
      </c>
      <c r="AY122" s="210">
        <v>5.9</v>
      </c>
      <c r="AZ122" s="231">
        <v>177.2</v>
      </c>
      <c r="BA122" s="15"/>
      <c r="BB122" s="232">
        <f t="shared" si="36"/>
        <v>5.8977575066514643</v>
      </c>
      <c r="BC122" s="235">
        <f t="shared" si="37"/>
        <v>177.2</v>
      </c>
      <c r="BG122" s="210">
        <v>5.9</v>
      </c>
      <c r="BH122" s="231">
        <v>2100</v>
      </c>
      <c r="BI122" s="15"/>
      <c r="BJ122" s="232">
        <f t="shared" si="43"/>
        <v>5.9</v>
      </c>
      <c r="BK122" s="235">
        <f t="shared" si="54"/>
        <v>2094.9467680608454</v>
      </c>
      <c r="BM122" s="109">
        <f t="shared" si="44"/>
        <v>0.99759369907659301</v>
      </c>
      <c r="BN122" s="213"/>
      <c r="BR122" s="228"/>
      <c r="BS122" s="311"/>
      <c r="BT122" s="3"/>
      <c r="BU122" s="213"/>
      <c r="BV122" s="213"/>
      <c r="BW122" s="291"/>
    </row>
    <row r="123" spans="1:75" x14ac:dyDescent="0.2">
      <c r="A123" s="326">
        <v>5.95</v>
      </c>
      <c r="B123" s="211">
        <f t="shared" si="58"/>
        <v>2221.5180000000078</v>
      </c>
      <c r="C123" s="866">
        <f ca="1">IF(ISERR(AVERAGE(INDIRECT("B"&amp;(ROW()-INT($B$1/2))):INDIRECT("B"&amp;(ROW()+INT($B$1/2))))),"",AVERAGE(INDIRECT("B"&amp;(ROW()-INT($B$1/2))):INDIRECT("B"&amp;(ROW()+INT($B$1/2)))))</f>
        <v>2221.5180000000078</v>
      </c>
      <c r="D123" s="866">
        <f t="shared" si="45"/>
        <v>4.9999999999999822E-2</v>
      </c>
      <c r="E123" s="867">
        <v>36</v>
      </c>
      <c r="F123" s="212">
        <f t="shared" si="55"/>
        <v>5.9500000000000401</v>
      </c>
      <c r="G123" s="2">
        <f t="shared" si="30"/>
        <v>120</v>
      </c>
      <c r="H123" s="213">
        <f t="shared" si="31"/>
        <v>5.95</v>
      </c>
      <c r="I123" s="213">
        <f t="shared" si="32"/>
        <v>6</v>
      </c>
      <c r="J123" s="51">
        <f t="shared" ca="1" si="33"/>
        <v>2221.5180000000078</v>
      </c>
      <c r="K123" s="51">
        <f t="shared" ca="1" si="34"/>
        <v>2217.3600000000079</v>
      </c>
      <c r="L123" s="553">
        <f t="shared" ca="1" si="35"/>
        <v>2221.5180000000046</v>
      </c>
      <c r="M123" s="542">
        <f t="shared" si="38"/>
        <v>9.5755968000000653</v>
      </c>
      <c r="N123" s="544">
        <f t="shared" ca="1" si="39"/>
        <v>677.11868640000148</v>
      </c>
      <c r="O123" s="215"/>
      <c r="P123" s="216"/>
      <c r="Q123" s="217"/>
      <c r="R123" s="218"/>
      <c r="S123" s="219">
        <f t="shared" si="46"/>
        <v>0</v>
      </c>
      <c r="T123" s="220">
        <f t="shared" si="47"/>
        <v>0</v>
      </c>
      <c r="U123" s="214">
        <f t="shared" si="56"/>
        <v>0</v>
      </c>
      <c r="W123" s="221"/>
      <c r="X123" s="222"/>
      <c r="Y123" s="222"/>
      <c r="Z123" s="223"/>
      <c r="AA123" s="222"/>
      <c r="AB123" s="224"/>
      <c r="AC123" s="225"/>
      <c r="AD123" s="2">
        <f t="shared" si="40"/>
        <v>0</v>
      </c>
      <c r="AE123" s="2">
        <f t="shared" si="41"/>
        <v>0</v>
      </c>
      <c r="AF123" s="226"/>
      <c r="AG123" s="219">
        <f t="shared" si="48"/>
        <v>0</v>
      </c>
      <c r="AH123" s="234">
        <f t="shared" si="49"/>
        <v>0</v>
      </c>
      <c r="AI123" s="214">
        <f t="shared" si="57"/>
        <v>0</v>
      </c>
      <c r="AK123" s="229">
        <f t="shared" si="50"/>
        <v>0</v>
      </c>
      <c r="AL123" s="226"/>
      <c r="AM123" s="15"/>
      <c r="AN123" s="232" t="e">
        <f t="shared" si="51"/>
        <v>#DIV/0!</v>
      </c>
      <c r="AO123" s="214">
        <f t="shared" si="42"/>
        <v>0</v>
      </c>
      <c r="AQ123" s="210"/>
      <c r="AR123" s="231"/>
      <c r="AS123" s="15"/>
      <c r="AT123" s="232">
        <f t="shared" si="52"/>
        <v>0</v>
      </c>
      <c r="AU123" s="235">
        <f t="shared" si="53"/>
        <v>0</v>
      </c>
      <c r="AY123" s="210">
        <v>5.95</v>
      </c>
      <c r="AZ123" s="231">
        <v>175.2</v>
      </c>
      <c r="BA123" s="15"/>
      <c r="BB123" s="232">
        <f t="shared" si="36"/>
        <v>5.9477385024705445</v>
      </c>
      <c r="BC123" s="235">
        <f t="shared" si="37"/>
        <v>175.2</v>
      </c>
      <c r="BG123" s="210">
        <v>5.95</v>
      </c>
      <c r="BH123" s="231">
        <v>2100</v>
      </c>
      <c r="BI123" s="15"/>
      <c r="BJ123" s="232">
        <f t="shared" si="43"/>
        <v>5.95</v>
      </c>
      <c r="BK123" s="235">
        <f t="shared" si="54"/>
        <v>2091.098859315598</v>
      </c>
      <c r="BM123" s="109">
        <f t="shared" si="44"/>
        <v>0.99576136157885631</v>
      </c>
      <c r="BN123" s="213"/>
      <c r="BR123" s="228"/>
      <c r="BS123" s="311"/>
      <c r="BT123" s="3"/>
      <c r="BU123" s="213"/>
      <c r="BV123" s="213"/>
      <c r="BW123" s="291"/>
    </row>
    <row r="124" spans="1:75" x14ac:dyDescent="0.2">
      <c r="A124" s="326">
        <v>6</v>
      </c>
      <c r="B124" s="211">
        <f t="shared" si="58"/>
        <v>2217.3600000000079</v>
      </c>
      <c r="C124" s="866">
        <f ca="1">IF(ISERR(AVERAGE(INDIRECT("B"&amp;(ROW()-INT($B$1/2))):INDIRECT("B"&amp;(ROW()+INT($B$1/2))))),"",AVERAGE(INDIRECT("B"&amp;(ROW()-INT($B$1/2))):INDIRECT("B"&amp;(ROW()+INT($B$1/2)))))</f>
        <v>2217.3600000000079</v>
      </c>
      <c r="D124" s="866">
        <f t="shared" ref="D124:D187" si="59">A124-A123</f>
        <v>4.9999999999999822E-2</v>
      </c>
      <c r="E124" s="867">
        <v>35</v>
      </c>
      <c r="F124" s="212">
        <f t="shared" si="55"/>
        <v>6.0000000000000409</v>
      </c>
      <c r="G124" s="2">
        <f t="shared" si="30"/>
        <v>121</v>
      </c>
      <c r="H124" s="213">
        <f t="shared" si="31"/>
        <v>6</v>
      </c>
      <c r="I124" s="213">
        <f t="shared" si="32"/>
        <v>6.05</v>
      </c>
      <c r="J124" s="51">
        <f t="shared" ca="1" si="33"/>
        <v>2217.3600000000079</v>
      </c>
      <c r="K124" s="51">
        <f t="shared" ca="1" si="34"/>
        <v>2213.202000000008</v>
      </c>
      <c r="L124" s="553">
        <f t="shared" ca="1" si="35"/>
        <v>2217.3600000000047</v>
      </c>
      <c r="M124" s="542">
        <f t="shared" si="38"/>
        <v>9.6560640000000664</v>
      </c>
      <c r="N124" s="544">
        <f t="shared" ca="1" si="39"/>
        <v>675.85132800000144</v>
      </c>
      <c r="O124" s="215"/>
      <c r="P124" s="216"/>
      <c r="Q124" s="217"/>
      <c r="R124" s="218"/>
      <c r="S124" s="219">
        <f t="shared" si="46"/>
        <v>0</v>
      </c>
      <c r="T124" s="220">
        <f t="shared" si="47"/>
        <v>0</v>
      </c>
      <c r="U124" s="214">
        <f t="shared" si="56"/>
        <v>0</v>
      </c>
      <c r="W124" s="221"/>
      <c r="X124" s="222"/>
      <c r="Y124" s="222"/>
      <c r="Z124" s="223"/>
      <c r="AA124" s="222"/>
      <c r="AB124" s="224"/>
      <c r="AC124" s="225"/>
      <c r="AD124" s="2">
        <f t="shared" si="40"/>
        <v>0</v>
      </c>
      <c r="AE124" s="2">
        <f t="shared" si="41"/>
        <v>0</v>
      </c>
      <c r="AF124" s="226"/>
      <c r="AG124" s="219">
        <f t="shared" si="48"/>
        <v>0</v>
      </c>
      <c r="AH124" s="234">
        <f t="shared" si="49"/>
        <v>0</v>
      </c>
      <c r="AI124" s="214">
        <f t="shared" si="57"/>
        <v>0</v>
      </c>
      <c r="AK124" s="229">
        <f t="shared" si="50"/>
        <v>0</v>
      </c>
      <c r="AL124" s="226"/>
      <c r="AM124" s="15"/>
      <c r="AN124" s="232" t="e">
        <f t="shared" si="51"/>
        <v>#DIV/0!</v>
      </c>
      <c r="AO124" s="214">
        <f t="shared" si="42"/>
        <v>0</v>
      </c>
      <c r="AQ124" s="210"/>
      <c r="AR124" s="231"/>
      <c r="AS124" s="15"/>
      <c r="AT124" s="232">
        <f t="shared" si="52"/>
        <v>0</v>
      </c>
      <c r="AU124" s="235">
        <f t="shared" si="53"/>
        <v>0</v>
      </c>
      <c r="AY124" s="210">
        <v>6</v>
      </c>
      <c r="AZ124" s="231">
        <v>173.6</v>
      </c>
      <c r="BA124" s="15"/>
      <c r="BB124" s="232">
        <f t="shared" si="36"/>
        <v>5.9977194982896247</v>
      </c>
      <c r="BC124" s="235">
        <f t="shared" si="37"/>
        <v>173.6</v>
      </c>
      <c r="BG124" s="210">
        <v>6</v>
      </c>
      <c r="BH124" s="231">
        <v>2100</v>
      </c>
      <c r="BI124" s="15"/>
      <c r="BJ124" s="232">
        <f t="shared" si="43"/>
        <v>6</v>
      </c>
      <c r="BK124" s="235">
        <f t="shared" si="54"/>
        <v>2087.2509505703511</v>
      </c>
      <c r="BM124" s="109">
        <f t="shared" si="44"/>
        <v>0.99392902408111961</v>
      </c>
      <c r="BN124" s="213"/>
      <c r="BR124" s="228"/>
      <c r="BS124" s="311"/>
      <c r="BT124" s="3"/>
      <c r="BU124" s="213"/>
      <c r="BV124" s="213"/>
      <c r="BW124" s="291"/>
    </row>
    <row r="125" spans="1:75" x14ac:dyDescent="0.2">
      <c r="A125" s="326">
        <v>6.05</v>
      </c>
      <c r="B125" s="211">
        <f t="shared" si="58"/>
        <v>2213.202000000008</v>
      </c>
      <c r="C125" s="866">
        <f ca="1">IF(ISERR(AVERAGE(INDIRECT("B"&amp;(ROW()-INT($B$1/2))):INDIRECT("B"&amp;(ROW()+INT($B$1/2))))),"",AVERAGE(INDIRECT("B"&amp;(ROW()-INT($B$1/2))):INDIRECT("B"&amp;(ROW()+INT($B$1/2)))))</f>
        <v>2213.202000000008</v>
      </c>
      <c r="D125" s="866">
        <f t="shared" si="59"/>
        <v>4.9999999999999822E-2</v>
      </c>
      <c r="E125" s="867">
        <v>34</v>
      </c>
      <c r="F125" s="212">
        <f t="shared" si="55"/>
        <v>6.0500000000000416</v>
      </c>
      <c r="G125" s="2">
        <f t="shared" si="30"/>
        <v>122</v>
      </c>
      <c r="H125" s="213">
        <f t="shared" si="31"/>
        <v>6.05</v>
      </c>
      <c r="I125" s="213">
        <f t="shared" si="32"/>
        <v>6.1</v>
      </c>
      <c r="J125" s="51">
        <f t="shared" ca="1" si="33"/>
        <v>2213.202000000008</v>
      </c>
      <c r="K125" s="51">
        <f t="shared" ca="1" si="34"/>
        <v>2209.0440000000076</v>
      </c>
      <c r="L125" s="553">
        <f t="shared" ca="1" si="35"/>
        <v>2213.2020000000043</v>
      </c>
      <c r="M125" s="542">
        <f t="shared" si="38"/>
        <v>9.7365312000000674</v>
      </c>
      <c r="N125" s="544">
        <f t="shared" ca="1" si="39"/>
        <v>674.5839696000013</v>
      </c>
      <c r="O125" s="215"/>
      <c r="P125" s="216"/>
      <c r="Q125" s="217"/>
      <c r="R125" s="218"/>
      <c r="S125" s="219">
        <f t="shared" si="46"/>
        <v>0</v>
      </c>
      <c r="T125" s="220">
        <f t="shared" si="47"/>
        <v>0</v>
      </c>
      <c r="U125" s="214">
        <f t="shared" si="56"/>
        <v>0</v>
      </c>
      <c r="W125" s="221"/>
      <c r="X125" s="222"/>
      <c r="Y125" s="222"/>
      <c r="Z125" s="223"/>
      <c r="AA125" s="222"/>
      <c r="AB125" s="224"/>
      <c r="AC125" s="225"/>
      <c r="AD125" s="2">
        <f t="shared" si="40"/>
        <v>0</v>
      </c>
      <c r="AE125" s="2">
        <f t="shared" si="41"/>
        <v>0</v>
      </c>
      <c r="AF125" s="226"/>
      <c r="AG125" s="219">
        <f t="shared" si="48"/>
        <v>0</v>
      </c>
      <c r="AH125" s="234">
        <f t="shared" si="49"/>
        <v>0</v>
      </c>
      <c r="AI125" s="214">
        <f t="shared" si="57"/>
        <v>0</v>
      </c>
      <c r="AK125" s="229">
        <f t="shared" si="50"/>
        <v>0</v>
      </c>
      <c r="AL125" s="226"/>
      <c r="AM125" s="15"/>
      <c r="AN125" s="232" t="e">
        <f t="shared" si="51"/>
        <v>#DIV/0!</v>
      </c>
      <c r="AO125" s="214">
        <f t="shared" si="42"/>
        <v>0</v>
      </c>
      <c r="AQ125" s="210"/>
      <c r="AR125" s="231"/>
      <c r="AS125" s="15"/>
      <c r="AT125" s="232">
        <f t="shared" si="52"/>
        <v>0</v>
      </c>
      <c r="AU125" s="235">
        <f t="shared" si="53"/>
        <v>0</v>
      </c>
      <c r="AY125" s="210">
        <v>6.05</v>
      </c>
      <c r="AZ125" s="231">
        <v>171.9</v>
      </c>
      <c r="BA125" s="15"/>
      <c r="BB125" s="232">
        <f t="shared" si="36"/>
        <v>6.0477004941087049</v>
      </c>
      <c r="BC125" s="235">
        <f t="shared" si="37"/>
        <v>171.9</v>
      </c>
      <c r="BG125" s="210">
        <v>6.05</v>
      </c>
      <c r="BH125" s="231">
        <v>2100</v>
      </c>
      <c r="BI125" s="15"/>
      <c r="BJ125" s="232">
        <f t="shared" si="43"/>
        <v>6.05</v>
      </c>
      <c r="BK125" s="235">
        <f t="shared" si="54"/>
        <v>2083.4030418251041</v>
      </c>
      <c r="BM125" s="109">
        <f t="shared" si="44"/>
        <v>0.9920966865833829</v>
      </c>
      <c r="BN125" s="213"/>
      <c r="BR125" s="228"/>
      <c r="BS125" s="311"/>
      <c r="BT125" s="3"/>
      <c r="BU125" s="213"/>
      <c r="BV125" s="213"/>
      <c r="BW125" s="291"/>
    </row>
    <row r="126" spans="1:75" x14ac:dyDescent="0.2">
      <c r="A126" s="326">
        <v>6.1</v>
      </c>
      <c r="B126" s="211">
        <f t="shared" si="58"/>
        <v>2209.0440000000081</v>
      </c>
      <c r="C126" s="866">
        <f ca="1">IF(ISERR(AVERAGE(INDIRECT("B"&amp;(ROW()-INT($B$1/2))):INDIRECT("B"&amp;(ROW()+INT($B$1/2))))),"",AVERAGE(INDIRECT("B"&amp;(ROW()-INT($B$1/2))):INDIRECT("B"&amp;(ROW()+INT($B$1/2)))))</f>
        <v>2209.0440000000076</v>
      </c>
      <c r="D126" s="866">
        <f t="shared" si="59"/>
        <v>4.9999999999999822E-2</v>
      </c>
      <c r="E126" s="867">
        <v>33</v>
      </c>
      <c r="F126" s="212">
        <f t="shared" si="55"/>
        <v>6.1000000000000423</v>
      </c>
      <c r="G126" s="2">
        <f t="shared" si="30"/>
        <v>123</v>
      </c>
      <c r="H126" s="213">
        <f t="shared" si="31"/>
        <v>6.1</v>
      </c>
      <c r="I126" s="213">
        <f t="shared" si="32"/>
        <v>6.15</v>
      </c>
      <c r="J126" s="51">
        <f t="shared" ca="1" si="33"/>
        <v>2209.0440000000076</v>
      </c>
      <c r="K126" s="51">
        <f t="shared" ca="1" si="34"/>
        <v>2204.8860000000082</v>
      </c>
      <c r="L126" s="553">
        <f t="shared" ca="1" si="35"/>
        <v>2209.044000000004</v>
      </c>
      <c r="M126" s="542">
        <f t="shared" si="38"/>
        <v>9.8169984000000685</v>
      </c>
      <c r="N126" s="544">
        <f t="shared" ca="1" si="39"/>
        <v>673.31661120000126</v>
      </c>
      <c r="O126" s="215"/>
      <c r="P126" s="216"/>
      <c r="Q126" s="217"/>
      <c r="R126" s="218"/>
      <c r="S126" s="219">
        <f t="shared" si="46"/>
        <v>0</v>
      </c>
      <c r="T126" s="220">
        <f t="shared" si="47"/>
        <v>0</v>
      </c>
      <c r="U126" s="214">
        <f t="shared" si="56"/>
        <v>0</v>
      </c>
      <c r="W126" s="221"/>
      <c r="X126" s="222"/>
      <c r="Y126" s="222"/>
      <c r="Z126" s="223"/>
      <c r="AA126" s="222"/>
      <c r="AB126" s="224"/>
      <c r="AC126" s="225"/>
      <c r="AD126" s="2">
        <f t="shared" si="40"/>
        <v>0</v>
      </c>
      <c r="AE126" s="2">
        <f t="shared" si="41"/>
        <v>0</v>
      </c>
      <c r="AF126" s="226"/>
      <c r="AG126" s="219">
        <f t="shared" si="48"/>
        <v>0</v>
      </c>
      <c r="AH126" s="234">
        <f t="shared" si="49"/>
        <v>0</v>
      </c>
      <c r="AI126" s="214">
        <f t="shared" si="57"/>
        <v>0</v>
      </c>
      <c r="AK126" s="229">
        <f t="shared" si="50"/>
        <v>0</v>
      </c>
      <c r="AL126" s="226"/>
      <c r="AM126" s="15"/>
      <c r="AN126" s="232" t="e">
        <f t="shared" si="51"/>
        <v>#DIV/0!</v>
      </c>
      <c r="AO126" s="214">
        <f t="shared" si="42"/>
        <v>0</v>
      </c>
      <c r="AQ126" s="210"/>
      <c r="AR126" s="231"/>
      <c r="AS126" s="15"/>
      <c r="AT126" s="232">
        <f t="shared" si="52"/>
        <v>0</v>
      </c>
      <c r="AU126" s="235">
        <f t="shared" si="53"/>
        <v>0</v>
      </c>
      <c r="AY126" s="210">
        <v>6.1</v>
      </c>
      <c r="AZ126" s="231">
        <v>169.9</v>
      </c>
      <c r="BA126" s="15"/>
      <c r="BB126" s="232">
        <f t="shared" si="36"/>
        <v>6.0976814899277842</v>
      </c>
      <c r="BC126" s="235">
        <f t="shared" si="37"/>
        <v>169.9</v>
      </c>
      <c r="BG126" s="210">
        <v>6.1</v>
      </c>
      <c r="BH126" s="231">
        <v>2100</v>
      </c>
      <c r="BI126" s="15"/>
      <c r="BJ126" s="232">
        <f t="shared" si="43"/>
        <v>6.1</v>
      </c>
      <c r="BK126" s="235">
        <f t="shared" si="54"/>
        <v>2079.5551330798571</v>
      </c>
      <c r="BM126" s="109">
        <f t="shared" si="44"/>
        <v>0.9902643490856462</v>
      </c>
      <c r="BN126" s="213"/>
      <c r="BR126" s="228"/>
      <c r="BS126" s="311"/>
      <c r="BT126" s="3"/>
      <c r="BU126" s="213"/>
      <c r="BV126" s="213"/>
      <c r="BW126" s="291"/>
    </row>
    <row r="127" spans="1:75" x14ac:dyDescent="0.2">
      <c r="A127" s="326">
        <v>6.15</v>
      </c>
      <c r="B127" s="211">
        <f t="shared" si="58"/>
        <v>2204.8860000000082</v>
      </c>
      <c r="C127" s="866">
        <f ca="1">IF(ISERR(AVERAGE(INDIRECT("B"&amp;(ROW()-INT($B$1/2))):INDIRECT("B"&amp;(ROW()+INT($B$1/2))))),"",AVERAGE(INDIRECT("B"&amp;(ROW()-INT($B$1/2))):INDIRECT("B"&amp;(ROW()+INT($B$1/2)))))</f>
        <v>2204.8860000000082</v>
      </c>
      <c r="D127" s="866">
        <f t="shared" si="59"/>
        <v>5.0000000000000711E-2</v>
      </c>
      <c r="E127" s="867">
        <v>32</v>
      </c>
      <c r="F127" s="212">
        <f t="shared" si="55"/>
        <v>6.150000000000043</v>
      </c>
      <c r="G127" s="2">
        <f t="shared" si="30"/>
        <v>124</v>
      </c>
      <c r="H127" s="213">
        <f t="shared" si="31"/>
        <v>6.15</v>
      </c>
      <c r="I127" s="213">
        <f t="shared" si="32"/>
        <v>6.2</v>
      </c>
      <c r="J127" s="51">
        <f t="shared" ca="1" si="33"/>
        <v>2204.8860000000082</v>
      </c>
      <c r="K127" s="51">
        <f t="shared" ca="1" si="34"/>
        <v>2200.7280000000083</v>
      </c>
      <c r="L127" s="553">
        <f t="shared" ca="1" si="35"/>
        <v>2204.8860000000045</v>
      </c>
      <c r="M127" s="542">
        <f t="shared" si="38"/>
        <v>9.8974656000000696</v>
      </c>
      <c r="N127" s="544">
        <f t="shared" ca="1" si="39"/>
        <v>672.04925280000145</v>
      </c>
      <c r="O127" s="215"/>
      <c r="P127" s="216"/>
      <c r="Q127" s="217"/>
      <c r="R127" s="218"/>
      <c r="S127" s="219">
        <f t="shared" si="46"/>
        <v>0</v>
      </c>
      <c r="T127" s="220">
        <f t="shared" si="47"/>
        <v>0</v>
      </c>
      <c r="U127" s="214">
        <f t="shared" si="56"/>
        <v>0</v>
      </c>
      <c r="W127" s="221"/>
      <c r="X127" s="222"/>
      <c r="Y127" s="222"/>
      <c r="Z127" s="223"/>
      <c r="AA127" s="222"/>
      <c r="AB127" s="224"/>
      <c r="AC127" s="225"/>
      <c r="AD127" s="2">
        <f t="shared" si="40"/>
        <v>0</v>
      </c>
      <c r="AE127" s="2">
        <f t="shared" si="41"/>
        <v>0</v>
      </c>
      <c r="AF127" s="226"/>
      <c r="AG127" s="219">
        <f t="shared" si="48"/>
        <v>0</v>
      </c>
      <c r="AH127" s="234">
        <f t="shared" si="49"/>
        <v>0</v>
      </c>
      <c r="AI127" s="214">
        <f t="shared" si="57"/>
        <v>0</v>
      </c>
      <c r="AK127" s="229">
        <f t="shared" si="50"/>
        <v>0</v>
      </c>
      <c r="AL127" s="226"/>
      <c r="AM127" s="15"/>
      <c r="AN127" s="232" t="e">
        <f t="shared" si="51"/>
        <v>#DIV/0!</v>
      </c>
      <c r="AO127" s="214">
        <f t="shared" si="42"/>
        <v>0</v>
      </c>
      <c r="AQ127" s="210"/>
      <c r="AR127" s="231"/>
      <c r="AS127" s="15"/>
      <c r="AT127" s="232">
        <f t="shared" si="52"/>
        <v>0</v>
      </c>
      <c r="AU127" s="235">
        <f t="shared" si="53"/>
        <v>0</v>
      </c>
      <c r="AY127" s="210">
        <v>6.15</v>
      </c>
      <c r="AZ127" s="231">
        <v>165.4</v>
      </c>
      <c r="BA127" s="15"/>
      <c r="BB127" s="232">
        <f t="shared" si="36"/>
        <v>6.1476624857468654</v>
      </c>
      <c r="BC127" s="235">
        <f t="shared" si="37"/>
        <v>165.4</v>
      </c>
      <c r="BG127" s="210">
        <v>6.15</v>
      </c>
      <c r="BH127" s="231">
        <v>2100</v>
      </c>
      <c r="BI127" s="15"/>
      <c r="BJ127" s="232">
        <f t="shared" si="43"/>
        <v>6.15</v>
      </c>
      <c r="BK127" s="235">
        <f t="shared" si="54"/>
        <v>2075.7072243346101</v>
      </c>
      <c r="BM127" s="109">
        <f t="shared" si="44"/>
        <v>0.9884320115879095</v>
      </c>
      <c r="BN127" s="213"/>
      <c r="BR127" s="228"/>
      <c r="BS127" s="311"/>
      <c r="BT127" s="3"/>
      <c r="BU127" s="213"/>
      <c r="BV127" s="213"/>
      <c r="BW127" s="291"/>
    </row>
    <row r="128" spans="1:75" x14ac:dyDescent="0.2">
      <c r="A128" s="326">
        <v>6.2</v>
      </c>
      <c r="B128" s="211">
        <f t="shared" si="58"/>
        <v>2200.7280000000083</v>
      </c>
      <c r="C128" s="866">
        <f ca="1">IF(ISERR(AVERAGE(INDIRECT("B"&amp;(ROW()-INT($B$1/2))):INDIRECT("B"&amp;(ROW()+INT($B$1/2))))),"",AVERAGE(INDIRECT("B"&amp;(ROW()-INT($B$1/2))):INDIRECT("B"&amp;(ROW()+INT($B$1/2)))))</f>
        <v>2200.7280000000083</v>
      </c>
      <c r="D128" s="866">
        <f t="shared" si="59"/>
        <v>4.9999999999999822E-2</v>
      </c>
      <c r="E128" s="867">
        <v>31</v>
      </c>
      <c r="F128" s="212">
        <f t="shared" si="55"/>
        <v>6.2000000000000437</v>
      </c>
      <c r="G128" s="2">
        <f t="shared" si="30"/>
        <v>125</v>
      </c>
      <c r="H128" s="213">
        <f t="shared" si="31"/>
        <v>6.2</v>
      </c>
      <c r="I128" s="213">
        <f t="shared" si="32"/>
        <v>6.25</v>
      </c>
      <c r="J128" s="51">
        <f t="shared" ca="1" si="33"/>
        <v>2200.7280000000083</v>
      </c>
      <c r="K128" s="51">
        <f t="shared" ca="1" si="34"/>
        <v>2196.5700000000083</v>
      </c>
      <c r="L128" s="553">
        <f t="shared" ca="1" si="35"/>
        <v>2200.7280000000046</v>
      </c>
      <c r="M128" s="542">
        <f t="shared" si="38"/>
        <v>9.9779328000000707</v>
      </c>
      <c r="N128" s="544">
        <f t="shared" ca="1" si="39"/>
        <v>670.78189440000142</v>
      </c>
      <c r="O128" s="215"/>
      <c r="P128" s="216"/>
      <c r="Q128" s="217"/>
      <c r="R128" s="218"/>
      <c r="S128" s="219">
        <f t="shared" si="46"/>
        <v>0</v>
      </c>
      <c r="T128" s="220">
        <f t="shared" si="47"/>
        <v>0</v>
      </c>
      <c r="U128" s="214">
        <f t="shared" si="56"/>
        <v>0</v>
      </c>
      <c r="W128" s="221"/>
      <c r="X128" s="222"/>
      <c r="Y128" s="222"/>
      <c r="Z128" s="223"/>
      <c r="AA128" s="222"/>
      <c r="AB128" s="224"/>
      <c r="AC128" s="225"/>
      <c r="AD128" s="2">
        <f t="shared" si="40"/>
        <v>0</v>
      </c>
      <c r="AE128" s="2">
        <f t="shared" si="41"/>
        <v>0</v>
      </c>
      <c r="AF128" s="226"/>
      <c r="AG128" s="219">
        <f t="shared" si="48"/>
        <v>0</v>
      </c>
      <c r="AH128" s="234">
        <f t="shared" si="49"/>
        <v>0</v>
      </c>
      <c r="AI128" s="214">
        <f t="shared" si="57"/>
        <v>0</v>
      </c>
      <c r="AK128" s="229">
        <f t="shared" si="50"/>
        <v>0</v>
      </c>
      <c r="AL128" s="226"/>
      <c r="AM128" s="15"/>
      <c r="AN128" s="232" t="e">
        <f t="shared" si="51"/>
        <v>#DIV/0!</v>
      </c>
      <c r="AO128" s="214">
        <f t="shared" si="42"/>
        <v>0</v>
      </c>
      <c r="AQ128" s="210"/>
      <c r="AR128" s="231"/>
      <c r="AS128" s="15"/>
      <c r="AT128" s="232">
        <f t="shared" si="52"/>
        <v>0</v>
      </c>
      <c r="AU128" s="235">
        <f t="shared" si="53"/>
        <v>0</v>
      </c>
      <c r="AY128" s="210">
        <v>6.2</v>
      </c>
      <c r="AZ128" s="231">
        <v>163.1</v>
      </c>
      <c r="BA128" s="15"/>
      <c r="BB128" s="232">
        <f t="shared" si="36"/>
        <v>6.1976434815659456</v>
      </c>
      <c r="BC128" s="235">
        <f t="shared" si="37"/>
        <v>163.1</v>
      </c>
      <c r="BG128" s="210">
        <v>6.2</v>
      </c>
      <c r="BH128" s="231">
        <v>2100</v>
      </c>
      <c r="BI128" s="15"/>
      <c r="BJ128" s="232">
        <f t="shared" si="43"/>
        <v>6.2</v>
      </c>
      <c r="BK128" s="235">
        <f t="shared" si="54"/>
        <v>2071.8593155893627</v>
      </c>
      <c r="BM128" s="109">
        <f t="shared" si="44"/>
        <v>0.9865996740901728</v>
      </c>
      <c r="BN128" s="213"/>
      <c r="BR128" s="228"/>
      <c r="BS128" s="311"/>
      <c r="BT128" s="3"/>
      <c r="BU128" s="213"/>
      <c r="BV128" s="213"/>
      <c r="BW128" s="291"/>
    </row>
    <row r="129" spans="1:75" x14ac:dyDescent="0.2">
      <c r="A129" s="326">
        <v>6.25</v>
      </c>
      <c r="B129" s="211">
        <f t="shared" si="58"/>
        <v>2196.5700000000083</v>
      </c>
      <c r="C129" s="866">
        <f ca="1">IF(ISERR(AVERAGE(INDIRECT("B"&amp;(ROW()-INT($B$1/2))):INDIRECT("B"&amp;(ROW()+INT($B$1/2))))),"",AVERAGE(INDIRECT("B"&amp;(ROW()-INT($B$1/2))):INDIRECT("B"&amp;(ROW()+INT($B$1/2)))))</f>
        <v>2196.5700000000083</v>
      </c>
      <c r="D129" s="866">
        <f t="shared" si="59"/>
        <v>4.9999999999999822E-2</v>
      </c>
      <c r="E129" s="867">
        <v>30</v>
      </c>
      <c r="F129" s="212">
        <f t="shared" si="55"/>
        <v>6.2500000000000444</v>
      </c>
      <c r="G129" s="2">
        <f t="shared" si="30"/>
        <v>126</v>
      </c>
      <c r="H129" s="213">
        <f t="shared" si="31"/>
        <v>6.25</v>
      </c>
      <c r="I129" s="213">
        <f t="shared" si="32"/>
        <v>6.3</v>
      </c>
      <c r="J129" s="51">
        <f t="shared" ca="1" si="33"/>
        <v>2196.5700000000083</v>
      </c>
      <c r="K129" s="51">
        <f t="shared" ca="1" si="34"/>
        <v>2192.412000000008</v>
      </c>
      <c r="L129" s="553">
        <f t="shared" ca="1" si="35"/>
        <v>2196.5700000000047</v>
      </c>
      <c r="M129" s="542">
        <f t="shared" si="38"/>
        <v>10.058400000000072</v>
      </c>
      <c r="N129" s="544">
        <f t="shared" ca="1" si="39"/>
        <v>669.5145360000015</v>
      </c>
      <c r="O129" s="215"/>
      <c r="P129" s="216"/>
      <c r="Q129" s="217"/>
      <c r="R129" s="218"/>
      <c r="S129" s="219">
        <f t="shared" si="46"/>
        <v>0</v>
      </c>
      <c r="T129" s="220">
        <f t="shared" si="47"/>
        <v>0</v>
      </c>
      <c r="U129" s="214">
        <f t="shared" si="56"/>
        <v>0</v>
      </c>
      <c r="W129" s="221"/>
      <c r="X129" s="222"/>
      <c r="Y129" s="222"/>
      <c r="Z129" s="223"/>
      <c r="AA129" s="222"/>
      <c r="AB129" s="224"/>
      <c r="AC129" s="225"/>
      <c r="AD129" s="2">
        <f t="shared" si="40"/>
        <v>0</v>
      </c>
      <c r="AE129" s="2">
        <f t="shared" si="41"/>
        <v>0</v>
      </c>
      <c r="AF129" s="226"/>
      <c r="AG129" s="219">
        <f t="shared" si="48"/>
        <v>0</v>
      </c>
      <c r="AH129" s="234">
        <f t="shared" si="49"/>
        <v>0</v>
      </c>
      <c r="AI129" s="214">
        <f t="shared" si="57"/>
        <v>0</v>
      </c>
      <c r="AK129" s="229">
        <f t="shared" si="50"/>
        <v>0</v>
      </c>
      <c r="AL129" s="226"/>
      <c r="AM129" s="15"/>
      <c r="AN129" s="232" t="e">
        <f t="shared" si="51"/>
        <v>#DIV/0!</v>
      </c>
      <c r="AO129" s="214">
        <f t="shared" si="42"/>
        <v>0</v>
      </c>
      <c r="AQ129" s="210"/>
      <c r="AR129" s="231"/>
      <c r="AS129" s="15"/>
      <c r="AT129" s="232">
        <f t="shared" si="52"/>
        <v>0</v>
      </c>
      <c r="AU129" s="235">
        <f t="shared" si="53"/>
        <v>0</v>
      </c>
      <c r="AY129" s="210">
        <v>6.25</v>
      </c>
      <c r="AZ129" s="231">
        <v>160.80000000000001</v>
      </c>
      <c r="BA129" s="15"/>
      <c r="BB129" s="232">
        <f t="shared" si="36"/>
        <v>6.2476244773850258</v>
      </c>
      <c r="BC129" s="235">
        <f t="shared" si="37"/>
        <v>160.80000000000001</v>
      </c>
      <c r="BG129" s="210">
        <v>6.25</v>
      </c>
      <c r="BH129" s="231">
        <v>2100</v>
      </c>
      <c r="BI129" s="15"/>
      <c r="BJ129" s="232">
        <f t="shared" si="43"/>
        <v>6.25</v>
      </c>
      <c r="BK129" s="235">
        <f t="shared" si="54"/>
        <v>2068.0114068441158</v>
      </c>
      <c r="BM129" s="109">
        <f t="shared" si="44"/>
        <v>0.98476733659243609</v>
      </c>
      <c r="BN129" s="213"/>
      <c r="BR129" s="228"/>
      <c r="BS129" s="311"/>
      <c r="BT129" s="3"/>
      <c r="BU129" s="213"/>
      <c r="BV129" s="213"/>
      <c r="BW129" s="291"/>
    </row>
    <row r="130" spans="1:75" x14ac:dyDescent="0.2">
      <c r="A130" s="326">
        <v>6.3</v>
      </c>
      <c r="B130" s="211">
        <f t="shared" si="58"/>
        <v>2192.4120000000084</v>
      </c>
      <c r="C130" s="866">
        <f ca="1">IF(ISERR(AVERAGE(INDIRECT("B"&amp;(ROW()-INT($B$1/2))):INDIRECT("B"&amp;(ROW()+INT($B$1/2))))),"",AVERAGE(INDIRECT("B"&amp;(ROW()-INT($B$1/2))):INDIRECT("B"&amp;(ROW()+INT($B$1/2)))))</f>
        <v>2192.412000000008</v>
      </c>
      <c r="D130" s="866">
        <f t="shared" si="59"/>
        <v>4.9999999999999822E-2</v>
      </c>
      <c r="E130" s="867">
        <v>29</v>
      </c>
      <c r="F130" s="212">
        <f t="shared" si="55"/>
        <v>6.3000000000000451</v>
      </c>
      <c r="G130" s="2">
        <f t="shared" si="30"/>
        <v>127</v>
      </c>
      <c r="H130" s="213">
        <f t="shared" si="31"/>
        <v>6.3</v>
      </c>
      <c r="I130" s="213">
        <f t="shared" si="32"/>
        <v>6.35</v>
      </c>
      <c r="J130" s="51">
        <f t="shared" ca="1" si="33"/>
        <v>2192.412000000008</v>
      </c>
      <c r="K130" s="51">
        <f t="shared" ca="1" si="34"/>
        <v>2188.2540000000085</v>
      </c>
      <c r="L130" s="553">
        <f t="shared" ca="1" si="35"/>
        <v>2192.4120000000044</v>
      </c>
      <c r="M130" s="542">
        <f t="shared" si="38"/>
        <v>10.138867200000073</v>
      </c>
      <c r="N130" s="544">
        <f t="shared" ca="1" si="39"/>
        <v>668.24717760000135</v>
      </c>
      <c r="O130" s="215"/>
      <c r="P130" s="216"/>
      <c r="Q130" s="217"/>
      <c r="R130" s="218"/>
      <c r="S130" s="219">
        <f t="shared" si="46"/>
        <v>0</v>
      </c>
      <c r="T130" s="220">
        <f t="shared" si="47"/>
        <v>0</v>
      </c>
      <c r="U130" s="214">
        <f t="shared" si="56"/>
        <v>0</v>
      </c>
      <c r="W130" s="221"/>
      <c r="X130" s="222"/>
      <c r="Y130" s="222"/>
      <c r="Z130" s="223"/>
      <c r="AA130" s="222"/>
      <c r="AB130" s="224"/>
      <c r="AC130" s="225"/>
      <c r="AD130" s="2">
        <f t="shared" si="40"/>
        <v>0</v>
      </c>
      <c r="AE130" s="2">
        <f t="shared" si="41"/>
        <v>0</v>
      </c>
      <c r="AF130" s="226"/>
      <c r="AG130" s="219">
        <f t="shared" si="48"/>
        <v>0</v>
      </c>
      <c r="AH130" s="234">
        <f t="shared" si="49"/>
        <v>0</v>
      </c>
      <c r="AI130" s="214">
        <f t="shared" si="57"/>
        <v>0</v>
      </c>
      <c r="AK130" s="229">
        <f t="shared" si="50"/>
        <v>0</v>
      </c>
      <c r="AL130" s="226"/>
      <c r="AM130" s="15"/>
      <c r="AN130" s="232" t="e">
        <f t="shared" si="51"/>
        <v>#DIV/0!</v>
      </c>
      <c r="AO130" s="214">
        <f t="shared" si="42"/>
        <v>0</v>
      </c>
      <c r="AQ130" s="210"/>
      <c r="AR130" s="231"/>
      <c r="AS130" s="15"/>
      <c r="AT130" s="232">
        <f t="shared" si="52"/>
        <v>0</v>
      </c>
      <c r="AU130" s="235">
        <f t="shared" si="53"/>
        <v>0</v>
      </c>
      <c r="AY130" s="210">
        <v>6.3</v>
      </c>
      <c r="AZ130" s="231">
        <v>159.4</v>
      </c>
      <c r="BA130" s="15"/>
      <c r="BB130" s="232">
        <f t="shared" si="36"/>
        <v>6.2976054732041051</v>
      </c>
      <c r="BC130" s="235">
        <f t="shared" si="37"/>
        <v>159.4</v>
      </c>
      <c r="BG130" s="210">
        <v>6.3</v>
      </c>
      <c r="BH130" s="231">
        <v>2100</v>
      </c>
      <c r="BI130" s="15"/>
      <c r="BJ130" s="232">
        <f t="shared" si="43"/>
        <v>6.3</v>
      </c>
      <c r="BK130" s="235">
        <f t="shared" si="54"/>
        <v>2064.1634980988688</v>
      </c>
      <c r="BM130" s="109">
        <f t="shared" si="44"/>
        <v>0.98293499909469939</v>
      </c>
      <c r="BN130" s="213"/>
      <c r="BR130" s="228"/>
      <c r="BS130" s="311"/>
      <c r="BT130" s="3"/>
      <c r="BU130" s="213"/>
      <c r="BV130" s="213"/>
      <c r="BW130" s="291"/>
    </row>
    <row r="131" spans="1:75" x14ac:dyDescent="0.2">
      <c r="A131" s="326">
        <v>6.35</v>
      </c>
      <c r="B131" s="211">
        <f t="shared" si="58"/>
        <v>2188.2540000000085</v>
      </c>
      <c r="C131" s="866">
        <f ca="1">IF(ISERR(AVERAGE(INDIRECT("B"&amp;(ROW()-INT($B$1/2))):INDIRECT("B"&amp;(ROW()+INT($B$1/2))))),"",AVERAGE(INDIRECT("B"&amp;(ROW()-INT($B$1/2))):INDIRECT("B"&amp;(ROW()+INT($B$1/2)))))</f>
        <v>2188.2540000000085</v>
      </c>
      <c r="D131" s="866">
        <f t="shared" si="59"/>
        <v>4.9999999999999822E-2</v>
      </c>
      <c r="E131" s="867">
        <v>28</v>
      </c>
      <c r="F131" s="212">
        <f t="shared" si="55"/>
        <v>6.3500000000000458</v>
      </c>
      <c r="G131" s="2">
        <f t="shared" si="30"/>
        <v>128</v>
      </c>
      <c r="H131" s="213">
        <f t="shared" si="31"/>
        <v>6.35</v>
      </c>
      <c r="I131" s="213">
        <f t="shared" si="32"/>
        <v>6.4</v>
      </c>
      <c r="J131" s="51">
        <f t="shared" ca="1" si="33"/>
        <v>2188.2540000000085</v>
      </c>
      <c r="K131" s="51">
        <f t="shared" ca="1" si="34"/>
        <v>2184.0960000000086</v>
      </c>
      <c r="L131" s="553">
        <f t="shared" ca="1" si="35"/>
        <v>2188.2540000000049</v>
      </c>
      <c r="M131" s="542">
        <f t="shared" si="38"/>
        <v>10.219334400000074</v>
      </c>
      <c r="N131" s="544">
        <f t="shared" ca="1" si="39"/>
        <v>666.97981920000154</v>
      </c>
      <c r="O131" s="215"/>
      <c r="P131" s="216"/>
      <c r="Q131" s="217"/>
      <c r="R131" s="218"/>
      <c r="S131" s="219">
        <f t="shared" si="46"/>
        <v>0</v>
      </c>
      <c r="T131" s="220">
        <f t="shared" si="47"/>
        <v>0</v>
      </c>
      <c r="U131" s="214">
        <f t="shared" si="56"/>
        <v>0</v>
      </c>
      <c r="W131" s="221"/>
      <c r="X131" s="222"/>
      <c r="Y131" s="222"/>
      <c r="Z131" s="223"/>
      <c r="AA131" s="222"/>
      <c r="AB131" s="224"/>
      <c r="AC131" s="225"/>
      <c r="AD131" s="2">
        <f t="shared" si="40"/>
        <v>0</v>
      </c>
      <c r="AE131" s="2">
        <f t="shared" si="41"/>
        <v>0</v>
      </c>
      <c r="AF131" s="226"/>
      <c r="AG131" s="219">
        <f t="shared" si="48"/>
        <v>0</v>
      </c>
      <c r="AH131" s="234">
        <f t="shared" si="49"/>
        <v>0</v>
      </c>
      <c r="AI131" s="214">
        <f t="shared" si="57"/>
        <v>0</v>
      </c>
      <c r="AK131" s="229">
        <f t="shared" si="50"/>
        <v>0</v>
      </c>
      <c r="AL131" s="226"/>
      <c r="AM131" s="15"/>
      <c r="AN131" s="232" t="e">
        <f t="shared" si="51"/>
        <v>#DIV/0!</v>
      </c>
      <c r="AO131" s="214">
        <f t="shared" si="42"/>
        <v>0</v>
      </c>
      <c r="AQ131" s="210"/>
      <c r="AR131" s="231"/>
      <c r="AS131" s="15"/>
      <c r="AT131" s="232">
        <f t="shared" si="52"/>
        <v>0</v>
      </c>
      <c r="AU131" s="235">
        <f t="shared" si="53"/>
        <v>0</v>
      </c>
      <c r="AY131" s="210">
        <v>6.35</v>
      </c>
      <c r="AZ131" s="231">
        <v>160.4</v>
      </c>
      <c r="BA131" s="15"/>
      <c r="BB131" s="232">
        <f t="shared" si="36"/>
        <v>6.3475864690231854</v>
      </c>
      <c r="BC131" s="235">
        <f t="shared" si="37"/>
        <v>160.4</v>
      </c>
      <c r="BG131" s="210">
        <v>6.35</v>
      </c>
      <c r="BH131" s="231">
        <v>2100</v>
      </c>
      <c r="BI131" s="15"/>
      <c r="BJ131" s="232">
        <f t="shared" si="43"/>
        <v>6.35</v>
      </c>
      <c r="BK131" s="235">
        <f t="shared" si="54"/>
        <v>2060.3155893536218</v>
      </c>
      <c r="BM131" s="109">
        <f t="shared" si="44"/>
        <v>0.98110266159696269</v>
      </c>
      <c r="BN131" s="213"/>
      <c r="BR131" s="228"/>
      <c r="BS131" s="311"/>
      <c r="BT131" s="3"/>
      <c r="BU131" s="213"/>
      <c r="BV131" s="213"/>
      <c r="BW131" s="291"/>
    </row>
    <row r="132" spans="1:75" x14ac:dyDescent="0.2">
      <c r="A132" s="326">
        <v>6.4</v>
      </c>
      <c r="B132" s="211">
        <f t="shared" si="58"/>
        <v>2184.0960000000086</v>
      </c>
      <c r="C132" s="866">
        <f ca="1">IF(ISERR(AVERAGE(INDIRECT("B"&amp;(ROW()-INT($B$1/2))):INDIRECT("B"&amp;(ROW()+INT($B$1/2))))),"",AVERAGE(INDIRECT("B"&amp;(ROW()-INT($B$1/2))):INDIRECT("B"&amp;(ROW()+INT($B$1/2)))))</f>
        <v>2184.0960000000086</v>
      </c>
      <c r="D132" s="866">
        <f t="shared" si="59"/>
        <v>5.0000000000000711E-2</v>
      </c>
      <c r="E132" s="867">
        <v>27</v>
      </c>
      <c r="F132" s="212">
        <f t="shared" si="55"/>
        <v>6.4000000000000465</v>
      </c>
      <c r="G132" s="2">
        <f t="shared" ref="G132:G195" si="60">MATCH(F132,$A$4:$A$4595,1)</f>
        <v>129</v>
      </c>
      <c r="H132" s="213">
        <f t="shared" ref="H132:H195" si="61">IF(INDEX($B$4:$B$4595,G132+1,1)&gt;0,INDEX($A$4:$A$4595,G132,1),"")</f>
        <v>6.4</v>
      </c>
      <c r="I132" s="213">
        <f t="shared" ref="I132:I195" si="62">IF(INDEX($B$4:$B$4595,G132+1,1)&gt;0,INDEX($A$4:$A$4595,G132+1,1),"")</f>
        <v>6.45</v>
      </c>
      <c r="J132" s="51">
        <f t="shared" ref="J132:J195" ca="1" si="63">IF(INDEX($C$4:$C$4595,G132+1,1)&gt;0,INDEX($C$4:$C$4595,G132,1),"")</f>
        <v>2184.0960000000086</v>
      </c>
      <c r="K132" s="51">
        <f t="shared" ref="K132:K195" ca="1" si="64">IF(INDEX($C$4:$C$4595,G132+1,1)&gt;0,INDEX($C$4:$C$4595,G132+1,1),"")</f>
        <v>2179.9380000000087</v>
      </c>
      <c r="L132" s="553">
        <f t="shared" ref="L132:L195" ca="1" si="65">IF(INDEX($C$4:$C$4595,G132+1,1)&gt;0,(F132-H132)/(I132-H132)*(K132-J132)+J132,"")</f>
        <v>2184.096000000005</v>
      </c>
      <c r="M132" s="542">
        <f t="shared" si="38"/>
        <v>10.299801600000075</v>
      </c>
      <c r="N132" s="544">
        <f t="shared" ca="1" si="39"/>
        <v>665.71246080000151</v>
      </c>
      <c r="O132" s="215"/>
      <c r="P132" s="216"/>
      <c r="Q132" s="217"/>
      <c r="R132" s="218"/>
      <c r="S132" s="219">
        <f t="shared" si="46"/>
        <v>0</v>
      </c>
      <c r="T132" s="220">
        <f t="shared" si="47"/>
        <v>0</v>
      </c>
      <c r="U132" s="214">
        <f t="shared" si="56"/>
        <v>0</v>
      </c>
      <c r="W132" s="221"/>
      <c r="X132" s="222"/>
      <c r="Y132" s="222"/>
      <c r="Z132" s="223"/>
      <c r="AA132" s="222"/>
      <c r="AB132" s="224"/>
      <c r="AC132" s="225"/>
      <c r="AD132" s="2">
        <f t="shared" si="40"/>
        <v>0</v>
      </c>
      <c r="AE132" s="2">
        <f t="shared" si="41"/>
        <v>0</v>
      </c>
      <c r="AF132" s="226"/>
      <c r="AG132" s="219">
        <f t="shared" si="48"/>
        <v>0</v>
      </c>
      <c r="AH132" s="234">
        <f t="shared" si="49"/>
        <v>0</v>
      </c>
      <c r="AI132" s="214">
        <f t="shared" si="57"/>
        <v>0</v>
      </c>
      <c r="AK132" s="229">
        <f t="shared" si="50"/>
        <v>0</v>
      </c>
      <c r="AL132" s="226"/>
      <c r="AM132" s="15"/>
      <c r="AN132" s="232" t="e">
        <f t="shared" si="51"/>
        <v>#DIV/0!</v>
      </c>
      <c r="AO132" s="214">
        <f t="shared" si="42"/>
        <v>0</v>
      </c>
      <c r="AQ132" s="210"/>
      <c r="AR132" s="231"/>
      <c r="AS132" s="15"/>
      <c r="AT132" s="232">
        <f t="shared" si="52"/>
        <v>0</v>
      </c>
      <c r="AU132" s="235">
        <f t="shared" si="53"/>
        <v>0</v>
      </c>
      <c r="AY132" s="210">
        <v>6.4</v>
      </c>
      <c r="AZ132" s="231">
        <v>161.69999999999999</v>
      </c>
      <c r="BA132" s="15"/>
      <c r="BB132" s="232">
        <f t="shared" ref="BB132:BB195" si="66">IF(AY132&gt;0,(26.3/MAX($AY$4:$AY$4600))*AY132,0)</f>
        <v>6.3975674648422665</v>
      </c>
      <c r="BC132" s="235">
        <f t="shared" ref="BC132:BC195" si="67">AZ132+BE$4</f>
        <v>161.69999999999999</v>
      </c>
      <c r="BG132" s="210">
        <v>6.4</v>
      </c>
      <c r="BH132" s="231">
        <v>2100</v>
      </c>
      <c r="BI132" s="15"/>
      <c r="BJ132" s="232">
        <f t="shared" si="43"/>
        <v>6.4</v>
      </c>
      <c r="BK132" s="235">
        <f t="shared" si="54"/>
        <v>2056.4676806083744</v>
      </c>
      <c r="BM132" s="109">
        <f t="shared" si="44"/>
        <v>0.97927032409922599</v>
      </c>
      <c r="BN132" s="213"/>
      <c r="BR132" s="228"/>
      <c r="BS132" s="311"/>
      <c r="BT132" s="3"/>
      <c r="BU132" s="213"/>
      <c r="BV132" s="213"/>
      <c r="BW132" s="291"/>
    </row>
    <row r="133" spans="1:75" x14ac:dyDescent="0.2">
      <c r="A133" s="326">
        <v>6.45</v>
      </c>
      <c r="B133" s="211">
        <f t="shared" si="58"/>
        <v>2179.9380000000087</v>
      </c>
      <c r="C133" s="866">
        <f ca="1">IF(ISERR(AVERAGE(INDIRECT("B"&amp;(ROW()-INT($B$1/2))):INDIRECT("B"&amp;(ROW()+INT($B$1/2))))),"",AVERAGE(INDIRECT("B"&amp;(ROW()-INT($B$1/2))):INDIRECT("B"&amp;(ROW()+INT($B$1/2)))))</f>
        <v>2179.9380000000087</v>
      </c>
      <c r="D133" s="866">
        <f t="shared" si="59"/>
        <v>4.9999999999999822E-2</v>
      </c>
      <c r="E133" s="867">
        <v>26</v>
      </c>
      <c r="F133" s="212">
        <f t="shared" si="55"/>
        <v>6.4500000000000473</v>
      </c>
      <c r="G133" s="2">
        <f t="shared" si="60"/>
        <v>130</v>
      </c>
      <c r="H133" s="213">
        <f t="shared" si="61"/>
        <v>6.45</v>
      </c>
      <c r="I133" s="213">
        <f t="shared" si="62"/>
        <v>6.5</v>
      </c>
      <c r="J133" s="51">
        <f t="shared" ca="1" si="63"/>
        <v>2179.9380000000087</v>
      </c>
      <c r="K133" s="51">
        <f t="shared" ca="1" si="64"/>
        <v>2175.7800000000084</v>
      </c>
      <c r="L133" s="553">
        <f t="shared" ca="1" si="65"/>
        <v>2179.9380000000046</v>
      </c>
      <c r="M133" s="542">
        <f t="shared" ref="M133:M196" si="68">IF(F133&lt;&gt;"",F133*1.609344,"")</f>
        <v>10.380268800000076</v>
      </c>
      <c r="N133" s="544">
        <f t="shared" ref="N133:N196" ca="1" si="69">IF(L133&lt;&gt;"",L133*0.3048,"")</f>
        <v>664.44510240000147</v>
      </c>
      <c r="O133" s="215"/>
      <c r="P133" s="216"/>
      <c r="Q133" s="217"/>
      <c r="R133" s="218"/>
      <c r="S133" s="219">
        <f t="shared" si="46"/>
        <v>0</v>
      </c>
      <c r="T133" s="220">
        <f t="shared" si="47"/>
        <v>0</v>
      </c>
      <c r="U133" s="214">
        <f t="shared" si="56"/>
        <v>0</v>
      </c>
      <c r="W133" s="221"/>
      <c r="X133" s="222"/>
      <c r="Y133" s="222"/>
      <c r="Z133" s="223"/>
      <c r="AA133" s="222"/>
      <c r="AB133" s="224"/>
      <c r="AC133" s="225"/>
      <c r="AD133" s="2">
        <f t="shared" ref="AD133:AD196" si="70">IF(W133&lt;0,W133-X133/60-Y133/3600,W133+X133/60+Y133/3600)</f>
        <v>0</v>
      </c>
      <c r="AE133" s="2">
        <f t="shared" ref="AE133:AE196" si="71">IF(Z133&lt;0,Z133-AA133/60-AB133/3600,Z133+AA133/60+AB133/3600)</f>
        <v>0</v>
      </c>
      <c r="AF133" s="226"/>
      <c r="AG133" s="219">
        <f t="shared" si="48"/>
        <v>0</v>
      </c>
      <c r="AH133" s="234">
        <f t="shared" si="49"/>
        <v>0</v>
      </c>
      <c r="AI133" s="214">
        <f t="shared" si="57"/>
        <v>0</v>
      </c>
      <c r="AK133" s="229">
        <f t="shared" si="50"/>
        <v>0</v>
      </c>
      <c r="AL133" s="226"/>
      <c r="AM133" s="15"/>
      <c r="AN133" s="232" t="e">
        <f t="shared" si="51"/>
        <v>#DIV/0!</v>
      </c>
      <c r="AO133" s="214">
        <f t="shared" ref="AO133:AO196" si="72">AL133*3.28084</f>
        <v>0</v>
      </c>
      <c r="AQ133" s="210"/>
      <c r="AR133" s="231"/>
      <c r="AS133" s="15"/>
      <c r="AT133" s="232">
        <f t="shared" si="52"/>
        <v>0</v>
      </c>
      <c r="AU133" s="235">
        <f t="shared" si="53"/>
        <v>0</v>
      </c>
      <c r="AY133" s="210">
        <v>6.45</v>
      </c>
      <c r="AZ133" s="231">
        <v>163.1</v>
      </c>
      <c r="BA133" s="15"/>
      <c r="BB133" s="232">
        <f t="shared" si="66"/>
        <v>6.4475484606613467</v>
      </c>
      <c r="BC133" s="235">
        <f t="shared" si="67"/>
        <v>163.1</v>
      </c>
      <c r="BG133" s="210">
        <v>6.45</v>
      </c>
      <c r="BH133" s="231">
        <v>2100</v>
      </c>
      <c r="BI133" s="15"/>
      <c r="BJ133" s="232">
        <f t="shared" ref="BJ133:BJ196" si="73">BG133</f>
        <v>6.45</v>
      </c>
      <c r="BK133" s="235">
        <f t="shared" si="54"/>
        <v>2052.6197718631274</v>
      </c>
      <c r="BM133" s="109">
        <f t="shared" ref="BM133:BM196" si="74">BM132+$BQ$14</f>
        <v>0.97743798660148928</v>
      </c>
      <c r="BN133" s="213"/>
      <c r="BR133" s="228"/>
      <c r="BS133" s="311"/>
      <c r="BT133" s="3"/>
      <c r="BU133" s="213"/>
      <c r="BV133" s="213"/>
      <c r="BW133" s="291"/>
    </row>
    <row r="134" spans="1:75" x14ac:dyDescent="0.2">
      <c r="A134" s="326">
        <v>6.5</v>
      </c>
      <c r="B134" s="211">
        <f t="shared" si="58"/>
        <v>2175.7800000000088</v>
      </c>
      <c r="C134" s="866">
        <f ca="1">IF(ISERR(AVERAGE(INDIRECT("B"&amp;(ROW()-INT($B$1/2))):INDIRECT("B"&amp;(ROW()+INT($B$1/2))))),"",AVERAGE(INDIRECT("B"&amp;(ROW()-INT($B$1/2))):INDIRECT("B"&amp;(ROW()+INT($B$1/2)))))</f>
        <v>2175.7800000000084</v>
      </c>
      <c r="D134" s="866">
        <f t="shared" si="59"/>
        <v>4.9999999999999822E-2</v>
      </c>
      <c r="E134" s="867">
        <v>25</v>
      </c>
      <c r="F134" s="212">
        <f t="shared" si="55"/>
        <v>6.500000000000048</v>
      </c>
      <c r="G134" s="2">
        <f t="shared" si="60"/>
        <v>131</v>
      </c>
      <c r="H134" s="213">
        <f t="shared" si="61"/>
        <v>6.5</v>
      </c>
      <c r="I134" s="213">
        <f t="shared" si="62"/>
        <v>6.55</v>
      </c>
      <c r="J134" s="51">
        <f t="shared" ca="1" si="63"/>
        <v>2175.7800000000084</v>
      </c>
      <c r="K134" s="51">
        <f t="shared" ca="1" si="64"/>
        <v>2171.6220000000089</v>
      </c>
      <c r="L134" s="553">
        <f t="shared" ca="1" si="65"/>
        <v>2175.7800000000043</v>
      </c>
      <c r="M134" s="542">
        <f t="shared" si="68"/>
        <v>10.460736000000077</v>
      </c>
      <c r="N134" s="544">
        <f t="shared" ca="1" si="69"/>
        <v>663.17774400000133</v>
      </c>
      <c r="O134" s="215"/>
      <c r="P134" s="216"/>
      <c r="Q134" s="217"/>
      <c r="R134" s="218"/>
      <c r="S134" s="219">
        <f t="shared" ref="S134:S197" si="75">S133+IF(P134&lt;&gt;0,1.852*60*1000*((ACOS((SIN((P133/180)*PI()))*(SIN((P134/180)*PI()))+(COS((P133/180)*PI()))*(COS((P134/180)*PI()))*(COS((Q134/180)*PI()-(Q133/180)*PI())))/PI())*180),0)</f>
        <v>0</v>
      </c>
      <c r="T134" s="220">
        <f t="shared" ref="T134:T197" si="76">T133+IF(P134&lt;&gt;0,1.852*60*0.6213712*((ACOS((SIN((P133/180)*PI()))*(SIN((P134/180)*PI()))+(COS((P133/180)*PI()))*(COS((P134/180)*PI()))*(COS((Q134/180)*PI()-(Q133/180)*PI())))/PI())*180),0)</f>
        <v>0</v>
      </c>
      <c r="U134" s="214">
        <f t="shared" si="56"/>
        <v>0</v>
      </c>
      <c r="W134" s="221"/>
      <c r="X134" s="222"/>
      <c r="Y134" s="222"/>
      <c r="Z134" s="223"/>
      <c r="AA134" s="222"/>
      <c r="AB134" s="224"/>
      <c r="AC134" s="225"/>
      <c r="AD134" s="2">
        <f t="shared" si="70"/>
        <v>0</v>
      </c>
      <c r="AE134" s="2">
        <f t="shared" si="71"/>
        <v>0</v>
      </c>
      <c r="AF134" s="226"/>
      <c r="AG134" s="219">
        <f t="shared" ref="AG134:AG197" si="77">AG133+IF(AD134&lt;&gt;0,1.852*60*1000*((ACOS((SIN((AD133/180)*PI()))*(SIN((AD134/180)*PI()))+(COS((AD133/180)*PI()))*(COS((AD134/180)*PI()))*(COS((AE134/180)*PI()-(AE133/180)*PI())))/PI())*180),0)</f>
        <v>0</v>
      </c>
      <c r="AH134" s="234">
        <f t="shared" ref="AH134:AH197" si="78">AH133+IF(AD134&lt;&gt;0,1.852*60*0.6213712*((ACOS((SIN((AD133/180)*PI()))*(SIN((AD134/180)*PI()))+(COS((AD133/180)*PI()))*(COS((AD134/180)*PI()))*(COS((AE134/180)*PI()-(AE133/180)*PI())))/PI())*180),0)</f>
        <v>0</v>
      </c>
      <c r="AI134" s="214">
        <f t="shared" si="57"/>
        <v>0</v>
      </c>
      <c r="AK134" s="229">
        <f t="shared" ref="AK134:AK197" si="79">IF(AL134&gt;0,AK133+$AO$1,0)</f>
        <v>0</v>
      </c>
      <c r="AL134" s="226"/>
      <c r="AM134" s="15"/>
      <c r="AN134" s="232" t="e">
        <f t="shared" ref="AN134:AN197" si="80">(42341.84/MAX(AK134:AK4730))*AK134*0.0006213712</f>
        <v>#DIV/0!</v>
      </c>
      <c r="AO134" s="214">
        <f t="shared" si="72"/>
        <v>0</v>
      </c>
      <c r="AQ134" s="210"/>
      <c r="AR134" s="231"/>
      <c r="AS134" s="15"/>
      <c r="AT134" s="232">
        <f t="shared" ref="AT134:AT197" si="81">IF(AQ134&gt;0,(26.3/(MAX($AQ$4:$AQ$4600)*0.0006213712))*AQ134*0.0006213712,0)</f>
        <v>0</v>
      </c>
      <c r="AU134" s="235">
        <f t="shared" ref="AU134:AU197" si="82">(AR134*3.28084)+(AW$4)</f>
        <v>0</v>
      </c>
      <c r="AY134" s="210">
        <v>6.5</v>
      </c>
      <c r="AZ134" s="231">
        <v>162.69999999999999</v>
      </c>
      <c r="BA134" s="15"/>
      <c r="BB134" s="232">
        <f t="shared" si="66"/>
        <v>6.4975294564804269</v>
      </c>
      <c r="BC134" s="235">
        <f t="shared" si="67"/>
        <v>162.69999999999999</v>
      </c>
      <c r="BG134" s="210">
        <v>6.5</v>
      </c>
      <c r="BH134" s="231">
        <v>2100</v>
      </c>
      <c r="BI134" s="15"/>
      <c r="BJ134" s="232">
        <f t="shared" si="73"/>
        <v>6.5</v>
      </c>
      <c r="BK134" s="235">
        <f t="shared" ref="BK134:BK197" si="83">BH134*BM134</f>
        <v>2048.7718631178805</v>
      </c>
      <c r="BM134" s="109">
        <f t="shared" si="74"/>
        <v>0.97560564910375258</v>
      </c>
      <c r="BN134" s="213"/>
      <c r="BR134" s="228"/>
      <c r="BS134" s="311"/>
      <c r="BT134" s="3"/>
      <c r="BU134" s="213"/>
      <c r="BV134" s="213"/>
      <c r="BW134" s="291"/>
    </row>
    <row r="135" spans="1:75" x14ac:dyDescent="0.2">
      <c r="A135" s="326">
        <v>6.55</v>
      </c>
      <c r="B135" s="211">
        <f t="shared" si="58"/>
        <v>2171.6220000000089</v>
      </c>
      <c r="C135" s="866">
        <f ca="1">IF(ISERR(AVERAGE(INDIRECT("B"&amp;(ROW()-INT($B$1/2))):INDIRECT("B"&amp;(ROW()+INT($B$1/2))))),"",AVERAGE(INDIRECT("B"&amp;(ROW()-INT($B$1/2))):INDIRECT("B"&amp;(ROW()+INT($B$1/2)))))</f>
        <v>2171.6220000000089</v>
      </c>
      <c r="D135" s="866">
        <f t="shared" si="59"/>
        <v>4.9999999999999822E-2</v>
      </c>
      <c r="E135" s="867">
        <v>24</v>
      </c>
      <c r="F135" s="212">
        <f t="shared" ref="F135:F198" si="84">F134+(F134-F133)</f>
        <v>6.5500000000000487</v>
      </c>
      <c r="G135" s="2">
        <f t="shared" si="60"/>
        <v>132</v>
      </c>
      <c r="H135" s="213">
        <f t="shared" si="61"/>
        <v>6.55</v>
      </c>
      <c r="I135" s="213">
        <f t="shared" si="62"/>
        <v>6.6</v>
      </c>
      <c r="J135" s="51">
        <f t="shared" ca="1" si="63"/>
        <v>2171.6220000000089</v>
      </c>
      <c r="K135" s="51">
        <f t="shared" ca="1" si="64"/>
        <v>2167.464000000009</v>
      </c>
      <c r="L135" s="553">
        <f t="shared" ca="1" si="65"/>
        <v>2171.6220000000048</v>
      </c>
      <c r="M135" s="542">
        <f t="shared" si="68"/>
        <v>10.541203200000078</v>
      </c>
      <c r="N135" s="544">
        <f t="shared" ca="1" si="69"/>
        <v>661.91038560000152</v>
      </c>
      <c r="O135" s="215"/>
      <c r="P135" s="216"/>
      <c r="Q135" s="217"/>
      <c r="R135" s="218"/>
      <c r="S135" s="219">
        <f t="shared" si="75"/>
        <v>0</v>
      </c>
      <c r="T135" s="220">
        <f t="shared" si="76"/>
        <v>0</v>
      </c>
      <c r="U135" s="214">
        <f t="shared" ref="U135:U198" si="85">R135*3.28084</f>
        <v>0</v>
      </c>
      <c r="W135" s="221"/>
      <c r="X135" s="222"/>
      <c r="Y135" s="222"/>
      <c r="Z135" s="223"/>
      <c r="AA135" s="222"/>
      <c r="AB135" s="224"/>
      <c r="AC135" s="225"/>
      <c r="AD135" s="2">
        <f t="shared" si="70"/>
        <v>0</v>
      </c>
      <c r="AE135" s="2">
        <f t="shared" si="71"/>
        <v>0</v>
      </c>
      <c r="AF135" s="226"/>
      <c r="AG135" s="219">
        <f t="shared" si="77"/>
        <v>0</v>
      </c>
      <c r="AH135" s="234">
        <f t="shared" si="78"/>
        <v>0</v>
      </c>
      <c r="AI135" s="214">
        <f t="shared" ref="AI135:AI198" si="86">AF135*3.28084</f>
        <v>0</v>
      </c>
      <c r="AK135" s="229">
        <f t="shared" si="79"/>
        <v>0</v>
      </c>
      <c r="AL135" s="226"/>
      <c r="AM135" s="15"/>
      <c r="AN135" s="232" t="e">
        <f t="shared" si="80"/>
        <v>#DIV/0!</v>
      </c>
      <c r="AO135" s="214">
        <f t="shared" si="72"/>
        <v>0</v>
      </c>
      <c r="AQ135" s="210"/>
      <c r="AR135" s="231"/>
      <c r="AS135" s="15"/>
      <c r="AT135" s="232">
        <f t="shared" si="81"/>
        <v>0</v>
      </c>
      <c r="AU135" s="235">
        <f t="shared" si="82"/>
        <v>0</v>
      </c>
      <c r="AY135" s="210">
        <v>6.55</v>
      </c>
      <c r="AZ135" s="231">
        <v>162.1</v>
      </c>
      <c r="BA135" s="15"/>
      <c r="BB135" s="232">
        <f t="shared" si="66"/>
        <v>6.5475104522995062</v>
      </c>
      <c r="BC135" s="235">
        <f t="shared" si="67"/>
        <v>162.1</v>
      </c>
      <c r="BG135" s="210">
        <v>6.55</v>
      </c>
      <c r="BH135" s="231">
        <v>2100</v>
      </c>
      <c r="BI135" s="15"/>
      <c r="BJ135" s="232">
        <f t="shared" si="73"/>
        <v>6.55</v>
      </c>
      <c r="BK135" s="235">
        <f t="shared" si="83"/>
        <v>2044.9239543726333</v>
      </c>
      <c r="BM135" s="109">
        <f t="shared" si="74"/>
        <v>0.97377331160601588</v>
      </c>
      <c r="BN135" s="213"/>
      <c r="BR135" s="228"/>
      <c r="BS135" s="311"/>
      <c r="BT135" s="3"/>
      <c r="BU135" s="213"/>
      <c r="BV135" s="213"/>
      <c r="BW135" s="291"/>
    </row>
    <row r="136" spans="1:75" x14ac:dyDescent="0.2">
      <c r="A136" s="326">
        <v>6.6</v>
      </c>
      <c r="B136" s="211">
        <f t="shared" si="58"/>
        <v>2167.464000000009</v>
      </c>
      <c r="C136" s="866">
        <f ca="1">IF(ISERR(AVERAGE(INDIRECT("B"&amp;(ROW()-INT($B$1/2))):INDIRECT("B"&amp;(ROW()+INT($B$1/2))))),"",AVERAGE(INDIRECT("B"&amp;(ROW()-INT($B$1/2))):INDIRECT("B"&amp;(ROW()+INT($B$1/2)))))</f>
        <v>2167.464000000009</v>
      </c>
      <c r="D136" s="866">
        <f t="shared" si="59"/>
        <v>4.9999999999999822E-2</v>
      </c>
      <c r="E136" s="867">
        <v>23</v>
      </c>
      <c r="F136" s="212">
        <f t="shared" si="84"/>
        <v>6.6000000000000494</v>
      </c>
      <c r="G136" s="2">
        <f t="shared" si="60"/>
        <v>133</v>
      </c>
      <c r="H136" s="213">
        <f t="shared" si="61"/>
        <v>6.6</v>
      </c>
      <c r="I136" s="213">
        <f t="shared" si="62"/>
        <v>6.65</v>
      </c>
      <c r="J136" s="51">
        <f t="shared" ca="1" si="63"/>
        <v>2167.464000000009</v>
      </c>
      <c r="K136" s="51">
        <f t="shared" ca="1" si="64"/>
        <v>2163.3060000000091</v>
      </c>
      <c r="L136" s="553">
        <f t="shared" ca="1" si="65"/>
        <v>2167.4640000000049</v>
      </c>
      <c r="M136" s="542">
        <f t="shared" si="68"/>
        <v>10.621670400000081</v>
      </c>
      <c r="N136" s="544">
        <f t="shared" ca="1" si="69"/>
        <v>660.64302720000148</v>
      </c>
      <c r="O136" s="215"/>
      <c r="P136" s="216"/>
      <c r="Q136" s="217"/>
      <c r="R136" s="218"/>
      <c r="S136" s="219">
        <f t="shared" si="75"/>
        <v>0</v>
      </c>
      <c r="T136" s="220">
        <f t="shared" si="76"/>
        <v>0</v>
      </c>
      <c r="U136" s="214">
        <f t="shared" si="85"/>
        <v>0</v>
      </c>
      <c r="W136" s="221"/>
      <c r="X136" s="222"/>
      <c r="Y136" s="222"/>
      <c r="Z136" s="223"/>
      <c r="AA136" s="222"/>
      <c r="AB136" s="224"/>
      <c r="AC136" s="225"/>
      <c r="AD136" s="2">
        <f t="shared" si="70"/>
        <v>0</v>
      </c>
      <c r="AE136" s="2">
        <f t="shared" si="71"/>
        <v>0</v>
      </c>
      <c r="AF136" s="226"/>
      <c r="AG136" s="219">
        <f t="shared" si="77"/>
        <v>0</v>
      </c>
      <c r="AH136" s="234">
        <f t="shared" si="78"/>
        <v>0</v>
      </c>
      <c r="AI136" s="214">
        <f t="shared" si="86"/>
        <v>0</v>
      </c>
      <c r="AK136" s="229">
        <f t="shared" si="79"/>
        <v>0</v>
      </c>
      <c r="AL136" s="226"/>
      <c r="AM136" s="15"/>
      <c r="AN136" s="232" t="e">
        <f t="shared" si="80"/>
        <v>#DIV/0!</v>
      </c>
      <c r="AO136" s="214">
        <f t="shared" si="72"/>
        <v>0</v>
      </c>
      <c r="AQ136" s="210"/>
      <c r="AR136" s="231"/>
      <c r="AS136" s="15"/>
      <c r="AT136" s="232">
        <f t="shared" si="81"/>
        <v>0</v>
      </c>
      <c r="AU136" s="235">
        <f t="shared" si="82"/>
        <v>0</v>
      </c>
      <c r="AY136" s="210">
        <v>6.6</v>
      </c>
      <c r="AZ136" s="231">
        <v>161.4</v>
      </c>
      <c r="BA136" s="15"/>
      <c r="BB136" s="232">
        <f t="shared" si="66"/>
        <v>6.5974914481185865</v>
      </c>
      <c r="BC136" s="235">
        <f t="shared" si="67"/>
        <v>161.4</v>
      </c>
      <c r="BG136" s="210">
        <v>6.6</v>
      </c>
      <c r="BH136" s="231">
        <v>2100</v>
      </c>
      <c r="BI136" s="15"/>
      <c r="BJ136" s="232">
        <f t="shared" si="73"/>
        <v>6.6</v>
      </c>
      <c r="BK136" s="235">
        <f t="shared" si="83"/>
        <v>2041.0760456273863</v>
      </c>
      <c r="BM136" s="109">
        <f t="shared" si="74"/>
        <v>0.97194097410827918</v>
      </c>
      <c r="BN136" s="213"/>
      <c r="BR136" s="228"/>
      <c r="BS136" s="311"/>
      <c r="BT136" s="3"/>
      <c r="BU136" s="213"/>
      <c r="BV136" s="213"/>
      <c r="BW136" s="291"/>
    </row>
    <row r="137" spans="1:75" x14ac:dyDescent="0.2">
      <c r="A137" s="326">
        <v>6.65</v>
      </c>
      <c r="B137" s="211">
        <f t="shared" si="58"/>
        <v>2163.3060000000091</v>
      </c>
      <c r="C137" s="866">
        <f ca="1">IF(ISERR(AVERAGE(INDIRECT("B"&amp;(ROW()-INT($B$1/2))):INDIRECT("B"&amp;(ROW()+INT($B$1/2))))),"",AVERAGE(INDIRECT("B"&amp;(ROW()-INT($B$1/2))):INDIRECT("B"&amp;(ROW()+INT($B$1/2)))))</f>
        <v>2163.3060000000091</v>
      </c>
      <c r="D137" s="866">
        <f t="shared" si="59"/>
        <v>5.0000000000000711E-2</v>
      </c>
      <c r="E137" s="867">
        <v>22</v>
      </c>
      <c r="F137" s="212">
        <f t="shared" si="84"/>
        <v>6.6500000000000501</v>
      </c>
      <c r="G137" s="2">
        <f t="shared" si="60"/>
        <v>134</v>
      </c>
      <c r="H137" s="213">
        <f t="shared" si="61"/>
        <v>6.65</v>
      </c>
      <c r="I137" s="213">
        <f t="shared" si="62"/>
        <v>6.7</v>
      </c>
      <c r="J137" s="51">
        <f t="shared" ca="1" si="63"/>
        <v>2163.3060000000091</v>
      </c>
      <c r="K137" s="51">
        <f t="shared" ca="1" si="64"/>
        <v>2159.1480000000088</v>
      </c>
      <c r="L137" s="553">
        <f t="shared" ca="1" si="65"/>
        <v>2163.306000000005</v>
      </c>
      <c r="M137" s="542">
        <f t="shared" si="68"/>
        <v>10.702137600000082</v>
      </c>
      <c r="N137" s="544">
        <f t="shared" ca="1" si="69"/>
        <v>659.37566880000156</v>
      </c>
      <c r="O137" s="215"/>
      <c r="P137" s="216"/>
      <c r="Q137" s="217"/>
      <c r="R137" s="218"/>
      <c r="S137" s="219">
        <f t="shared" si="75"/>
        <v>0</v>
      </c>
      <c r="T137" s="220">
        <f t="shared" si="76"/>
        <v>0</v>
      </c>
      <c r="U137" s="214">
        <f t="shared" si="85"/>
        <v>0</v>
      </c>
      <c r="W137" s="221"/>
      <c r="X137" s="222"/>
      <c r="Y137" s="222"/>
      <c r="Z137" s="223"/>
      <c r="AA137" s="222"/>
      <c r="AB137" s="224"/>
      <c r="AC137" s="225"/>
      <c r="AD137" s="2">
        <f t="shared" si="70"/>
        <v>0</v>
      </c>
      <c r="AE137" s="2">
        <f t="shared" si="71"/>
        <v>0</v>
      </c>
      <c r="AF137" s="226"/>
      <c r="AG137" s="219">
        <f t="shared" si="77"/>
        <v>0</v>
      </c>
      <c r="AH137" s="234">
        <f t="shared" si="78"/>
        <v>0</v>
      </c>
      <c r="AI137" s="214">
        <f t="shared" si="86"/>
        <v>0</v>
      </c>
      <c r="AK137" s="229">
        <f t="shared" si="79"/>
        <v>0</v>
      </c>
      <c r="AL137" s="226"/>
      <c r="AM137" s="15"/>
      <c r="AN137" s="232" t="e">
        <f t="shared" si="80"/>
        <v>#DIV/0!</v>
      </c>
      <c r="AO137" s="214">
        <f t="shared" si="72"/>
        <v>0</v>
      </c>
      <c r="AQ137" s="210"/>
      <c r="AR137" s="231"/>
      <c r="AS137" s="15"/>
      <c r="AT137" s="232">
        <f t="shared" si="81"/>
        <v>0</v>
      </c>
      <c r="AU137" s="235">
        <f t="shared" si="82"/>
        <v>0</v>
      </c>
      <c r="AY137" s="210">
        <v>6.65</v>
      </c>
      <c r="AZ137" s="231">
        <v>161.4</v>
      </c>
      <c r="BA137" s="15"/>
      <c r="BB137" s="232">
        <f t="shared" si="66"/>
        <v>6.6474724439376676</v>
      </c>
      <c r="BC137" s="235">
        <f t="shared" si="67"/>
        <v>161.4</v>
      </c>
      <c r="BG137" s="210">
        <v>6.65</v>
      </c>
      <c r="BH137" s="231">
        <v>2100</v>
      </c>
      <c r="BI137" s="15"/>
      <c r="BJ137" s="232">
        <f t="shared" si="73"/>
        <v>6.65</v>
      </c>
      <c r="BK137" s="235">
        <f t="shared" si="83"/>
        <v>2037.2281368821391</v>
      </c>
      <c r="BM137" s="109">
        <f t="shared" si="74"/>
        <v>0.97010863661054247</v>
      </c>
      <c r="BN137" s="213"/>
      <c r="BR137" s="228"/>
      <c r="BS137" s="311"/>
      <c r="BT137" s="3"/>
      <c r="BU137" s="213"/>
      <c r="BV137" s="213"/>
      <c r="BW137" s="291"/>
    </row>
    <row r="138" spans="1:75" x14ac:dyDescent="0.2">
      <c r="A138" s="326">
        <v>6.7</v>
      </c>
      <c r="B138" s="211">
        <f t="shared" si="58"/>
        <v>2159.1480000000092</v>
      </c>
      <c r="C138" s="866">
        <f ca="1">IF(ISERR(AVERAGE(INDIRECT("B"&amp;(ROW()-INT($B$1/2))):INDIRECT("B"&amp;(ROW()+INT($B$1/2))))),"",AVERAGE(INDIRECT("B"&amp;(ROW()-INT($B$1/2))):INDIRECT("B"&amp;(ROW()+INT($B$1/2)))))</f>
        <v>2159.1480000000088</v>
      </c>
      <c r="D138" s="866">
        <f t="shared" si="59"/>
        <v>4.9999999999999822E-2</v>
      </c>
      <c r="E138" s="867">
        <v>21</v>
      </c>
      <c r="F138" s="212">
        <f t="shared" si="84"/>
        <v>6.7000000000000508</v>
      </c>
      <c r="G138" s="2">
        <f t="shared" si="60"/>
        <v>135</v>
      </c>
      <c r="H138" s="213">
        <f t="shared" si="61"/>
        <v>6.7</v>
      </c>
      <c r="I138" s="213">
        <f t="shared" si="62"/>
        <v>6.75</v>
      </c>
      <c r="J138" s="51">
        <f t="shared" ca="1" si="63"/>
        <v>2159.1480000000088</v>
      </c>
      <c r="K138" s="51">
        <f t="shared" ca="1" si="64"/>
        <v>2154.9900000000093</v>
      </c>
      <c r="L138" s="553">
        <f t="shared" ca="1" si="65"/>
        <v>2159.1480000000047</v>
      </c>
      <c r="M138" s="542">
        <f t="shared" si="68"/>
        <v>10.782604800000083</v>
      </c>
      <c r="N138" s="544">
        <f t="shared" ca="1" si="69"/>
        <v>658.10831040000141</v>
      </c>
      <c r="O138" s="215"/>
      <c r="P138" s="216"/>
      <c r="Q138" s="217"/>
      <c r="R138" s="218"/>
      <c r="S138" s="219">
        <f t="shared" si="75"/>
        <v>0</v>
      </c>
      <c r="T138" s="220">
        <f t="shared" si="76"/>
        <v>0</v>
      </c>
      <c r="U138" s="214">
        <f t="shared" si="85"/>
        <v>0</v>
      </c>
      <c r="W138" s="221"/>
      <c r="X138" s="222"/>
      <c r="Y138" s="222"/>
      <c r="Z138" s="223"/>
      <c r="AA138" s="222"/>
      <c r="AB138" s="224"/>
      <c r="AC138" s="225"/>
      <c r="AD138" s="2">
        <f t="shared" si="70"/>
        <v>0</v>
      </c>
      <c r="AE138" s="2">
        <f t="shared" si="71"/>
        <v>0</v>
      </c>
      <c r="AF138" s="226"/>
      <c r="AG138" s="219">
        <f t="shared" si="77"/>
        <v>0</v>
      </c>
      <c r="AH138" s="234">
        <f t="shared" si="78"/>
        <v>0</v>
      </c>
      <c r="AI138" s="214">
        <f t="shared" si="86"/>
        <v>0</v>
      </c>
      <c r="AK138" s="229">
        <f t="shared" si="79"/>
        <v>0</v>
      </c>
      <c r="AL138" s="226"/>
      <c r="AM138" s="15"/>
      <c r="AN138" s="232" t="e">
        <f t="shared" si="80"/>
        <v>#DIV/0!</v>
      </c>
      <c r="AO138" s="214">
        <f t="shared" si="72"/>
        <v>0</v>
      </c>
      <c r="AQ138" s="210"/>
      <c r="AR138" s="231"/>
      <c r="AS138" s="15"/>
      <c r="AT138" s="232">
        <f t="shared" si="81"/>
        <v>0</v>
      </c>
      <c r="AU138" s="235">
        <f t="shared" si="82"/>
        <v>0</v>
      </c>
      <c r="AY138" s="210">
        <v>6.7</v>
      </c>
      <c r="AZ138" s="231">
        <v>161.4</v>
      </c>
      <c r="BA138" s="15"/>
      <c r="BB138" s="232">
        <f t="shared" si="66"/>
        <v>6.6974534397567478</v>
      </c>
      <c r="BC138" s="235">
        <f t="shared" si="67"/>
        <v>161.4</v>
      </c>
      <c r="BG138" s="210">
        <v>6.7</v>
      </c>
      <c r="BH138" s="231">
        <v>2100</v>
      </c>
      <c r="BI138" s="15"/>
      <c r="BJ138" s="232">
        <f t="shared" si="73"/>
        <v>6.7</v>
      </c>
      <c r="BK138" s="235">
        <f t="shared" si="83"/>
        <v>2033.3802281368921</v>
      </c>
      <c r="BM138" s="109">
        <f t="shared" si="74"/>
        <v>0.96827629911280577</v>
      </c>
      <c r="BN138" s="213"/>
      <c r="BR138" s="228"/>
      <c r="BS138" s="311"/>
      <c r="BT138" s="3"/>
      <c r="BU138" s="213"/>
      <c r="BV138" s="213"/>
      <c r="BW138" s="291"/>
    </row>
    <row r="139" spans="1:75" x14ac:dyDescent="0.2">
      <c r="A139" s="326">
        <v>6.75</v>
      </c>
      <c r="B139" s="211">
        <f t="shared" si="58"/>
        <v>2154.9900000000093</v>
      </c>
      <c r="C139" s="866">
        <f ca="1">IF(ISERR(AVERAGE(INDIRECT("B"&amp;(ROW()-INT($B$1/2))):INDIRECT("B"&amp;(ROW()+INT($B$1/2))))),"",AVERAGE(INDIRECT("B"&amp;(ROW()-INT($B$1/2))):INDIRECT("B"&amp;(ROW()+INT($B$1/2)))))</f>
        <v>2154.9900000000093</v>
      </c>
      <c r="D139" s="866">
        <f t="shared" si="59"/>
        <v>4.9999999999999822E-2</v>
      </c>
      <c r="E139" s="867">
        <v>20</v>
      </c>
      <c r="F139" s="212">
        <f t="shared" si="84"/>
        <v>6.7500000000000515</v>
      </c>
      <c r="G139" s="2">
        <f t="shared" si="60"/>
        <v>136</v>
      </c>
      <c r="H139" s="213">
        <f t="shared" si="61"/>
        <v>6.75</v>
      </c>
      <c r="I139" s="213">
        <f t="shared" si="62"/>
        <v>6.8</v>
      </c>
      <c r="J139" s="51">
        <f t="shared" ca="1" si="63"/>
        <v>2154.9900000000093</v>
      </c>
      <c r="K139" s="51">
        <f t="shared" ca="1" si="64"/>
        <v>2150.8320000000094</v>
      </c>
      <c r="L139" s="553">
        <f t="shared" ca="1" si="65"/>
        <v>2154.9900000000052</v>
      </c>
      <c r="M139" s="542">
        <f t="shared" si="68"/>
        <v>10.863072000000084</v>
      </c>
      <c r="N139" s="544">
        <f t="shared" ca="1" si="69"/>
        <v>656.84095200000161</v>
      </c>
      <c r="O139" s="215"/>
      <c r="P139" s="216"/>
      <c r="Q139" s="217"/>
      <c r="R139" s="218"/>
      <c r="S139" s="219">
        <f t="shared" si="75"/>
        <v>0</v>
      </c>
      <c r="T139" s="220">
        <f t="shared" si="76"/>
        <v>0</v>
      </c>
      <c r="U139" s="214">
        <f t="shared" si="85"/>
        <v>0</v>
      </c>
      <c r="W139" s="221"/>
      <c r="X139" s="222"/>
      <c r="Y139" s="222"/>
      <c r="Z139" s="223"/>
      <c r="AA139" s="222"/>
      <c r="AB139" s="224"/>
      <c r="AC139" s="225"/>
      <c r="AD139" s="2">
        <f t="shared" si="70"/>
        <v>0</v>
      </c>
      <c r="AE139" s="2">
        <f t="shared" si="71"/>
        <v>0</v>
      </c>
      <c r="AF139" s="226"/>
      <c r="AG139" s="219">
        <f t="shared" si="77"/>
        <v>0</v>
      </c>
      <c r="AH139" s="234">
        <f t="shared" si="78"/>
        <v>0</v>
      </c>
      <c r="AI139" s="214">
        <f t="shared" si="86"/>
        <v>0</v>
      </c>
      <c r="AK139" s="229">
        <f t="shared" si="79"/>
        <v>0</v>
      </c>
      <c r="AL139" s="226"/>
      <c r="AM139" s="15"/>
      <c r="AN139" s="232" t="e">
        <f t="shared" si="80"/>
        <v>#DIV/0!</v>
      </c>
      <c r="AO139" s="214">
        <f t="shared" si="72"/>
        <v>0</v>
      </c>
      <c r="AQ139" s="210"/>
      <c r="AR139" s="231"/>
      <c r="AS139" s="15"/>
      <c r="AT139" s="232">
        <f t="shared" si="81"/>
        <v>0</v>
      </c>
      <c r="AU139" s="235">
        <f t="shared" si="82"/>
        <v>0</v>
      </c>
      <c r="AY139" s="210">
        <v>6.75</v>
      </c>
      <c r="AZ139" s="231">
        <v>159.80000000000001</v>
      </c>
      <c r="BA139" s="15"/>
      <c r="BB139" s="232">
        <f t="shared" si="66"/>
        <v>6.7474344355758271</v>
      </c>
      <c r="BC139" s="235">
        <f t="shared" si="67"/>
        <v>159.80000000000001</v>
      </c>
      <c r="BG139" s="210">
        <v>6.75</v>
      </c>
      <c r="BH139" s="231">
        <v>2100</v>
      </c>
      <c r="BI139" s="15"/>
      <c r="BJ139" s="232">
        <f t="shared" si="73"/>
        <v>6.75</v>
      </c>
      <c r="BK139" s="235">
        <f t="shared" si="83"/>
        <v>2029.5323193916449</v>
      </c>
      <c r="BM139" s="109">
        <f t="shared" si="74"/>
        <v>0.96644396161506907</v>
      </c>
      <c r="BN139" s="213"/>
      <c r="BR139" s="228"/>
      <c r="BS139" s="311"/>
      <c r="BT139" s="3"/>
      <c r="BU139" s="213"/>
      <c r="BV139" s="213"/>
      <c r="BW139" s="291"/>
    </row>
    <row r="140" spans="1:75" x14ac:dyDescent="0.2">
      <c r="A140" s="326">
        <v>6.8</v>
      </c>
      <c r="B140" s="211">
        <f t="shared" si="58"/>
        <v>2150.8320000000094</v>
      </c>
      <c r="C140" s="866">
        <f ca="1">IF(ISERR(AVERAGE(INDIRECT("B"&amp;(ROW()-INT($B$1/2))):INDIRECT("B"&amp;(ROW()+INT($B$1/2))))),"",AVERAGE(INDIRECT("B"&amp;(ROW()-INT($B$1/2))):INDIRECT("B"&amp;(ROW()+INT($B$1/2)))))</f>
        <v>2150.8320000000094</v>
      </c>
      <c r="D140" s="866">
        <f t="shared" si="59"/>
        <v>4.9999999999999822E-2</v>
      </c>
      <c r="E140" s="867">
        <v>19</v>
      </c>
      <c r="F140" s="212">
        <f t="shared" si="84"/>
        <v>6.8000000000000522</v>
      </c>
      <c r="G140" s="2">
        <f t="shared" si="60"/>
        <v>137</v>
      </c>
      <c r="H140" s="213">
        <f t="shared" si="61"/>
        <v>6.8</v>
      </c>
      <c r="I140" s="213">
        <f t="shared" si="62"/>
        <v>6.85</v>
      </c>
      <c r="J140" s="51">
        <f t="shared" ca="1" si="63"/>
        <v>2150.8320000000094</v>
      </c>
      <c r="K140" s="51">
        <f t="shared" ca="1" si="64"/>
        <v>2146.6740000000095</v>
      </c>
      <c r="L140" s="553">
        <f t="shared" ca="1" si="65"/>
        <v>2150.8320000000049</v>
      </c>
      <c r="M140" s="542">
        <f t="shared" si="68"/>
        <v>10.943539200000085</v>
      </c>
      <c r="N140" s="544">
        <f t="shared" ca="1" si="69"/>
        <v>655.57359360000157</v>
      </c>
      <c r="O140" s="215"/>
      <c r="P140" s="216"/>
      <c r="Q140" s="217"/>
      <c r="R140" s="218"/>
      <c r="S140" s="219">
        <f t="shared" si="75"/>
        <v>0</v>
      </c>
      <c r="T140" s="220">
        <f t="shared" si="76"/>
        <v>0</v>
      </c>
      <c r="U140" s="214">
        <f t="shared" si="85"/>
        <v>0</v>
      </c>
      <c r="W140" s="221"/>
      <c r="X140" s="222"/>
      <c r="Y140" s="222"/>
      <c r="Z140" s="223"/>
      <c r="AA140" s="222"/>
      <c r="AB140" s="224"/>
      <c r="AC140" s="225"/>
      <c r="AD140" s="2">
        <f t="shared" si="70"/>
        <v>0</v>
      </c>
      <c r="AE140" s="2">
        <f t="shared" si="71"/>
        <v>0</v>
      </c>
      <c r="AF140" s="226"/>
      <c r="AG140" s="219">
        <f t="shared" si="77"/>
        <v>0</v>
      </c>
      <c r="AH140" s="234">
        <f t="shared" si="78"/>
        <v>0</v>
      </c>
      <c r="AI140" s="214">
        <f t="shared" si="86"/>
        <v>0</v>
      </c>
      <c r="AK140" s="229">
        <f t="shared" si="79"/>
        <v>0</v>
      </c>
      <c r="AL140" s="226"/>
      <c r="AM140" s="15"/>
      <c r="AN140" s="232" t="e">
        <f t="shared" si="80"/>
        <v>#DIV/0!</v>
      </c>
      <c r="AO140" s="214">
        <f t="shared" si="72"/>
        <v>0</v>
      </c>
      <c r="AQ140" s="210"/>
      <c r="AR140" s="231"/>
      <c r="AS140" s="15"/>
      <c r="AT140" s="232">
        <f t="shared" si="81"/>
        <v>0</v>
      </c>
      <c r="AU140" s="235">
        <f t="shared" si="82"/>
        <v>0</v>
      </c>
      <c r="AY140" s="210">
        <v>6.8</v>
      </c>
      <c r="AZ140" s="231">
        <v>158.5</v>
      </c>
      <c r="BA140" s="15"/>
      <c r="BB140" s="232">
        <f t="shared" si="66"/>
        <v>6.7974154313949073</v>
      </c>
      <c r="BC140" s="235">
        <f t="shared" si="67"/>
        <v>158.5</v>
      </c>
      <c r="BG140" s="210">
        <v>6.8</v>
      </c>
      <c r="BH140" s="231">
        <v>2100</v>
      </c>
      <c r="BI140" s="15"/>
      <c r="BJ140" s="232">
        <f t="shared" si="73"/>
        <v>6.8</v>
      </c>
      <c r="BK140" s="235">
        <f t="shared" si="83"/>
        <v>2025.684410646398</v>
      </c>
      <c r="BM140" s="109">
        <f t="shared" si="74"/>
        <v>0.96461162411733237</v>
      </c>
      <c r="BN140" s="213"/>
      <c r="BR140" s="228"/>
      <c r="BS140" s="311"/>
      <c r="BT140" s="3"/>
      <c r="BU140" s="213"/>
      <c r="BV140" s="213"/>
      <c r="BW140" s="291"/>
    </row>
    <row r="141" spans="1:75" x14ac:dyDescent="0.2">
      <c r="A141" s="326">
        <v>6.85</v>
      </c>
      <c r="B141" s="211">
        <f t="shared" si="58"/>
        <v>2146.6740000000095</v>
      </c>
      <c r="C141" s="866">
        <f ca="1">IF(ISERR(AVERAGE(INDIRECT("B"&amp;(ROW()-INT($B$1/2))):INDIRECT("B"&amp;(ROW()+INT($B$1/2))))),"",AVERAGE(INDIRECT("B"&amp;(ROW()-INT($B$1/2))):INDIRECT("B"&amp;(ROW()+INT($B$1/2)))))</f>
        <v>2146.6740000000095</v>
      </c>
      <c r="D141" s="866">
        <f t="shared" si="59"/>
        <v>4.9999999999999822E-2</v>
      </c>
      <c r="E141" s="867">
        <v>18</v>
      </c>
      <c r="F141" s="212">
        <f t="shared" si="84"/>
        <v>6.8500000000000529</v>
      </c>
      <c r="G141" s="2">
        <f t="shared" si="60"/>
        <v>138</v>
      </c>
      <c r="H141" s="213">
        <f t="shared" si="61"/>
        <v>6.85</v>
      </c>
      <c r="I141" s="213">
        <f t="shared" si="62"/>
        <v>6.9</v>
      </c>
      <c r="J141" s="51">
        <f t="shared" ca="1" si="63"/>
        <v>2146.6740000000095</v>
      </c>
      <c r="K141" s="51">
        <f t="shared" ca="1" si="64"/>
        <v>2142.5160000000092</v>
      </c>
      <c r="L141" s="553">
        <f t="shared" ca="1" si="65"/>
        <v>2146.674000000005</v>
      </c>
      <c r="M141" s="542">
        <f t="shared" si="68"/>
        <v>11.024006400000086</v>
      </c>
      <c r="N141" s="544">
        <f t="shared" ca="1" si="69"/>
        <v>654.30623520000154</v>
      </c>
      <c r="O141" s="215"/>
      <c r="P141" s="216"/>
      <c r="Q141" s="217"/>
      <c r="R141" s="218"/>
      <c r="S141" s="219">
        <f t="shared" si="75"/>
        <v>0</v>
      </c>
      <c r="T141" s="220">
        <f t="shared" si="76"/>
        <v>0</v>
      </c>
      <c r="U141" s="214">
        <f t="shared" si="85"/>
        <v>0</v>
      </c>
      <c r="W141" s="221"/>
      <c r="X141" s="222"/>
      <c r="Y141" s="222"/>
      <c r="Z141" s="223"/>
      <c r="AA141" s="222"/>
      <c r="AB141" s="224"/>
      <c r="AC141" s="225"/>
      <c r="AD141" s="2">
        <f t="shared" si="70"/>
        <v>0</v>
      </c>
      <c r="AE141" s="2">
        <f t="shared" si="71"/>
        <v>0</v>
      </c>
      <c r="AF141" s="226"/>
      <c r="AG141" s="219">
        <f t="shared" si="77"/>
        <v>0</v>
      </c>
      <c r="AH141" s="234">
        <f t="shared" si="78"/>
        <v>0</v>
      </c>
      <c r="AI141" s="214">
        <f t="shared" si="86"/>
        <v>0</v>
      </c>
      <c r="AK141" s="229">
        <f t="shared" si="79"/>
        <v>0</v>
      </c>
      <c r="AL141" s="226"/>
      <c r="AM141" s="15"/>
      <c r="AN141" s="232" t="e">
        <f t="shared" si="80"/>
        <v>#DIV/0!</v>
      </c>
      <c r="AO141" s="214">
        <f t="shared" si="72"/>
        <v>0</v>
      </c>
      <c r="AQ141" s="210"/>
      <c r="AR141" s="231"/>
      <c r="AS141" s="15"/>
      <c r="AT141" s="232">
        <f t="shared" si="81"/>
        <v>0</v>
      </c>
      <c r="AU141" s="235">
        <f t="shared" si="82"/>
        <v>0</v>
      </c>
      <c r="AY141" s="210">
        <v>6.85</v>
      </c>
      <c r="AZ141" s="231">
        <v>157.80000000000001</v>
      </c>
      <c r="BA141" s="15"/>
      <c r="BB141" s="232">
        <f t="shared" si="66"/>
        <v>6.8473964272139876</v>
      </c>
      <c r="BC141" s="235">
        <f t="shared" si="67"/>
        <v>157.80000000000001</v>
      </c>
      <c r="BG141" s="210">
        <v>6.85</v>
      </c>
      <c r="BH141" s="231">
        <v>2100</v>
      </c>
      <c r="BI141" s="15"/>
      <c r="BJ141" s="232">
        <f t="shared" si="73"/>
        <v>6.85</v>
      </c>
      <c r="BK141" s="235">
        <f t="shared" si="83"/>
        <v>2021.836501901151</v>
      </c>
      <c r="BM141" s="109">
        <f t="shared" si="74"/>
        <v>0.96277928661959566</v>
      </c>
      <c r="BN141" s="213"/>
      <c r="BR141" s="228"/>
      <c r="BS141" s="311"/>
      <c r="BT141" s="3"/>
      <c r="BU141" s="213"/>
      <c r="BV141" s="213"/>
      <c r="BW141" s="291"/>
    </row>
    <row r="142" spans="1:75" x14ac:dyDescent="0.2">
      <c r="A142" s="326">
        <v>6.9</v>
      </c>
      <c r="B142" s="211">
        <f t="shared" si="58"/>
        <v>2142.5160000000096</v>
      </c>
      <c r="C142" s="866">
        <f ca="1">IF(ISERR(AVERAGE(INDIRECT("B"&amp;(ROW()-INT($B$1/2))):INDIRECT("B"&amp;(ROW()+INT($B$1/2))))),"",AVERAGE(INDIRECT("B"&amp;(ROW()-INT($B$1/2))):INDIRECT("B"&amp;(ROW()+INT($B$1/2)))))</f>
        <v>2142.5160000000092</v>
      </c>
      <c r="D142" s="866">
        <f t="shared" si="59"/>
        <v>5.0000000000000711E-2</v>
      </c>
      <c r="E142" s="867">
        <v>17</v>
      </c>
      <c r="F142" s="212">
        <f t="shared" si="84"/>
        <v>6.9000000000000536</v>
      </c>
      <c r="G142" s="2">
        <f t="shared" si="60"/>
        <v>139</v>
      </c>
      <c r="H142" s="213">
        <f t="shared" si="61"/>
        <v>6.9</v>
      </c>
      <c r="I142" s="213">
        <f t="shared" si="62"/>
        <v>6.95</v>
      </c>
      <c r="J142" s="51">
        <f t="shared" ca="1" si="63"/>
        <v>2142.5160000000092</v>
      </c>
      <c r="K142" s="51">
        <f t="shared" ca="1" si="64"/>
        <v>2138.3580000000097</v>
      </c>
      <c r="L142" s="553">
        <f t="shared" ca="1" si="65"/>
        <v>2142.5160000000046</v>
      </c>
      <c r="M142" s="542">
        <f t="shared" si="68"/>
        <v>11.104473600000087</v>
      </c>
      <c r="N142" s="544">
        <f t="shared" ca="1" si="69"/>
        <v>653.03887680000139</v>
      </c>
      <c r="O142" s="215"/>
      <c r="P142" s="216"/>
      <c r="Q142" s="217"/>
      <c r="R142" s="218"/>
      <c r="S142" s="219">
        <f t="shared" si="75"/>
        <v>0</v>
      </c>
      <c r="T142" s="220">
        <f t="shared" si="76"/>
        <v>0</v>
      </c>
      <c r="U142" s="214">
        <f t="shared" si="85"/>
        <v>0</v>
      </c>
      <c r="W142" s="221"/>
      <c r="X142" s="222"/>
      <c r="Y142" s="222"/>
      <c r="Z142" s="223"/>
      <c r="AA142" s="222"/>
      <c r="AB142" s="224"/>
      <c r="AC142" s="225"/>
      <c r="AD142" s="2">
        <f t="shared" si="70"/>
        <v>0</v>
      </c>
      <c r="AE142" s="2">
        <f t="shared" si="71"/>
        <v>0</v>
      </c>
      <c r="AF142" s="226"/>
      <c r="AG142" s="219">
        <f t="shared" si="77"/>
        <v>0</v>
      </c>
      <c r="AH142" s="234">
        <f t="shared" si="78"/>
        <v>0</v>
      </c>
      <c r="AI142" s="214">
        <f t="shared" si="86"/>
        <v>0</v>
      </c>
      <c r="AK142" s="229">
        <f t="shared" si="79"/>
        <v>0</v>
      </c>
      <c r="AL142" s="226"/>
      <c r="AM142" s="15"/>
      <c r="AN142" s="232" t="e">
        <f t="shared" si="80"/>
        <v>#DIV/0!</v>
      </c>
      <c r="AO142" s="214">
        <f t="shared" si="72"/>
        <v>0</v>
      </c>
      <c r="AQ142" s="210"/>
      <c r="AR142" s="231"/>
      <c r="AS142" s="15"/>
      <c r="AT142" s="232">
        <f t="shared" si="81"/>
        <v>0</v>
      </c>
      <c r="AU142" s="235">
        <f t="shared" si="82"/>
        <v>0</v>
      </c>
      <c r="AY142" s="210">
        <v>6.9</v>
      </c>
      <c r="AZ142" s="231">
        <v>156.80000000000001</v>
      </c>
      <c r="BA142" s="15"/>
      <c r="BB142" s="232">
        <f t="shared" si="66"/>
        <v>6.8973774230330687</v>
      </c>
      <c r="BC142" s="235">
        <f t="shared" si="67"/>
        <v>156.80000000000001</v>
      </c>
      <c r="BG142" s="210">
        <v>6.9</v>
      </c>
      <c r="BH142" s="231">
        <v>2100</v>
      </c>
      <c r="BI142" s="15"/>
      <c r="BJ142" s="232">
        <f t="shared" si="73"/>
        <v>6.9</v>
      </c>
      <c r="BK142" s="235">
        <f t="shared" si="83"/>
        <v>2017.9885931559038</v>
      </c>
      <c r="BM142" s="109">
        <f t="shared" si="74"/>
        <v>0.96094694912185896</v>
      </c>
      <c r="BN142" s="213"/>
      <c r="BR142" s="228"/>
      <c r="BS142" s="311"/>
      <c r="BT142" s="3"/>
      <c r="BU142" s="213"/>
      <c r="BV142" s="213"/>
      <c r="BW142" s="291"/>
    </row>
    <row r="143" spans="1:75" x14ac:dyDescent="0.2">
      <c r="A143" s="326">
        <v>6.95</v>
      </c>
      <c r="B143" s="211">
        <f t="shared" si="58"/>
        <v>2138.3580000000097</v>
      </c>
      <c r="C143" s="866">
        <f ca="1">IF(ISERR(AVERAGE(INDIRECT("B"&amp;(ROW()-INT($B$1/2))):INDIRECT("B"&amp;(ROW()+INT($B$1/2))))),"",AVERAGE(INDIRECT("B"&amp;(ROW()-INT($B$1/2))):INDIRECT("B"&amp;(ROW()+INT($B$1/2)))))</f>
        <v>2138.3580000000097</v>
      </c>
      <c r="D143" s="866">
        <f t="shared" si="59"/>
        <v>4.9999999999999822E-2</v>
      </c>
      <c r="E143" s="867">
        <v>16</v>
      </c>
      <c r="F143" s="212">
        <f t="shared" si="84"/>
        <v>6.9500000000000544</v>
      </c>
      <c r="G143" s="2">
        <f t="shared" si="60"/>
        <v>140</v>
      </c>
      <c r="H143" s="213">
        <f t="shared" si="61"/>
        <v>6.95</v>
      </c>
      <c r="I143" s="213">
        <f t="shared" si="62"/>
        <v>7</v>
      </c>
      <c r="J143" s="51">
        <f t="shared" ca="1" si="63"/>
        <v>2138.3580000000097</v>
      </c>
      <c r="K143" s="51">
        <f t="shared" ca="1" si="64"/>
        <v>2134.2000000000098</v>
      </c>
      <c r="L143" s="553">
        <f t="shared" ca="1" si="65"/>
        <v>2138.3580000000052</v>
      </c>
      <c r="M143" s="542">
        <f t="shared" si="68"/>
        <v>11.184940800000089</v>
      </c>
      <c r="N143" s="544">
        <f t="shared" ca="1" si="69"/>
        <v>651.77151840000158</v>
      </c>
      <c r="O143" s="215"/>
      <c r="P143" s="216"/>
      <c r="Q143" s="217"/>
      <c r="R143" s="218"/>
      <c r="S143" s="219">
        <f t="shared" si="75"/>
        <v>0</v>
      </c>
      <c r="T143" s="220">
        <f t="shared" si="76"/>
        <v>0</v>
      </c>
      <c r="U143" s="214">
        <f t="shared" si="85"/>
        <v>0</v>
      </c>
      <c r="W143" s="221"/>
      <c r="X143" s="222"/>
      <c r="Y143" s="222"/>
      <c r="Z143" s="223"/>
      <c r="AA143" s="222"/>
      <c r="AB143" s="224"/>
      <c r="AC143" s="225"/>
      <c r="AD143" s="2">
        <f t="shared" si="70"/>
        <v>0</v>
      </c>
      <c r="AE143" s="2">
        <f t="shared" si="71"/>
        <v>0</v>
      </c>
      <c r="AF143" s="226"/>
      <c r="AG143" s="219">
        <f t="shared" si="77"/>
        <v>0</v>
      </c>
      <c r="AH143" s="234">
        <f t="shared" si="78"/>
        <v>0</v>
      </c>
      <c r="AI143" s="214">
        <f t="shared" si="86"/>
        <v>0</v>
      </c>
      <c r="AK143" s="229">
        <f t="shared" si="79"/>
        <v>0</v>
      </c>
      <c r="AL143" s="226"/>
      <c r="AM143" s="15"/>
      <c r="AN143" s="232" t="e">
        <f t="shared" si="80"/>
        <v>#DIV/0!</v>
      </c>
      <c r="AO143" s="214">
        <f t="shared" si="72"/>
        <v>0</v>
      </c>
      <c r="AQ143" s="210"/>
      <c r="AR143" s="231"/>
      <c r="AS143" s="15"/>
      <c r="AT143" s="232">
        <f t="shared" si="81"/>
        <v>0</v>
      </c>
      <c r="AU143" s="235">
        <f t="shared" si="82"/>
        <v>0</v>
      </c>
      <c r="AY143" s="210">
        <v>6.95</v>
      </c>
      <c r="AZ143" s="231">
        <v>156.19999999999999</v>
      </c>
      <c r="BA143" s="15"/>
      <c r="BB143" s="232">
        <f t="shared" si="66"/>
        <v>6.9473584188521489</v>
      </c>
      <c r="BC143" s="235">
        <f t="shared" si="67"/>
        <v>156.19999999999999</v>
      </c>
      <c r="BG143" s="210">
        <v>6.95</v>
      </c>
      <c r="BH143" s="231">
        <v>2100</v>
      </c>
      <c r="BI143" s="15"/>
      <c r="BJ143" s="232">
        <f t="shared" si="73"/>
        <v>6.95</v>
      </c>
      <c r="BK143" s="235">
        <f t="shared" si="83"/>
        <v>2014.1406844106568</v>
      </c>
      <c r="BM143" s="109">
        <f t="shared" si="74"/>
        <v>0.95911461162412226</v>
      </c>
      <c r="BN143" s="213"/>
      <c r="BR143" s="228"/>
      <c r="BS143" s="311"/>
      <c r="BT143" s="3"/>
      <c r="BU143" s="213"/>
      <c r="BV143" s="213"/>
      <c r="BW143" s="291"/>
    </row>
    <row r="144" spans="1:75" x14ac:dyDescent="0.2">
      <c r="A144" s="326">
        <v>7</v>
      </c>
      <c r="B144" s="211">
        <f t="shared" si="58"/>
        <v>2134.2000000000098</v>
      </c>
      <c r="C144" s="866">
        <f ca="1">IF(ISERR(AVERAGE(INDIRECT("B"&amp;(ROW()-INT($B$1/2))):INDIRECT("B"&amp;(ROW()+INT($B$1/2))))),"",AVERAGE(INDIRECT("B"&amp;(ROW()-INT($B$1/2))):INDIRECT("B"&amp;(ROW()+INT($B$1/2)))))</f>
        <v>2134.2000000000098</v>
      </c>
      <c r="D144" s="866">
        <f t="shared" si="59"/>
        <v>4.9999999999999822E-2</v>
      </c>
      <c r="E144" s="867">
        <v>15</v>
      </c>
      <c r="F144" s="212">
        <f t="shared" si="84"/>
        <v>7.0000000000000551</v>
      </c>
      <c r="G144" s="2">
        <f t="shared" si="60"/>
        <v>141</v>
      </c>
      <c r="H144" s="213">
        <f t="shared" si="61"/>
        <v>7</v>
      </c>
      <c r="I144" s="213">
        <f t="shared" si="62"/>
        <v>7.05</v>
      </c>
      <c r="J144" s="51">
        <f t="shared" ca="1" si="63"/>
        <v>2134.2000000000098</v>
      </c>
      <c r="K144" s="51">
        <f t="shared" ca="1" si="64"/>
        <v>2130.0420000000099</v>
      </c>
      <c r="L144" s="553">
        <f t="shared" ca="1" si="65"/>
        <v>2134.2000000000053</v>
      </c>
      <c r="M144" s="542">
        <f t="shared" si="68"/>
        <v>11.26540800000009</v>
      </c>
      <c r="N144" s="544">
        <f t="shared" ca="1" si="69"/>
        <v>650.50416000000166</v>
      </c>
      <c r="O144" s="215"/>
      <c r="P144" s="216"/>
      <c r="Q144" s="217"/>
      <c r="R144" s="218"/>
      <c r="S144" s="219">
        <f t="shared" si="75"/>
        <v>0</v>
      </c>
      <c r="T144" s="220">
        <f t="shared" si="76"/>
        <v>0</v>
      </c>
      <c r="U144" s="214">
        <f t="shared" si="85"/>
        <v>0</v>
      </c>
      <c r="W144" s="221"/>
      <c r="X144" s="222"/>
      <c r="Y144" s="222"/>
      <c r="Z144" s="223"/>
      <c r="AA144" s="222"/>
      <c r="AB144" s="224"/>
      <c r="AC144" s="225"/>
      <c r="AD144" s="2">
        <f t="shared" si="70"/>
        <v>0</v>
      </c>
      <c r="AE144" s="2">
        <f t="shared" si="71"/>
        <v>0</v>
      </c>
      <c r="AF144" s="226"/>
      <c r="AG144" s="219">
        <f t="shared" si="77"/>
        <v>0</v>
      </c>
      <c r="AH144" s="234">
        <f t="shared" si="78"/>
        <v>0</v>
      </c>
      <c r="AI144" s="214">
        <f t="shared" si="86"/>
        <v>0</v>
      </c>
      <c r="AK144" s="229">
        <f t="shared" si="79"/>
        <v>0</v>
      </c>
      <c r="AL144" s="226"/>
      <c r="AM144" s="15"/>
      <c r="AN144" s="232" t="e">
        <f t="shared" si="80"/>
        <v>#DIV/0!</v>
      </c>
      <c r="AO144" s="214">
        <f t="shared" si="72"/>
        <v>0</v>
      </c>
      <c r="AQ144" s="210"/>
      <c r="AR144" s="231"/>
      <c r="AS144" s="15"/>
      <c r="AT144" s="232">
        <f t="shared" si="81"/>
        <v>0</v>
      </c>
      <c r="AU144" s="235">
        <f t="shared" si="82"/>
        <v>0</v>
      </c>
      <c r="AY144" s="210">
        <v>7</v>
      </c>
      <c r="AZ144" s="231">
        <v>155.5</v>
      </c>
      <c r="BA144" s="15"/>
      <c r="BB144" s="232">
        <f t="shared" si="66"/>
        <v>6.9973394146712282</v>
      </c>
      <c r="BC144" s="235">
        <f t="shared" si="67"/>
        <v>155.5</v>
      </c>
      <c r="BG144" s="210">
        <v>7</v>
      </c>
      <c r="BH144" s="231">
        <v>2100</v>
      </c>
      <c r="BI144" s="15"/>
      <c r="BJ144" s="232">
        <f t="shared" si="73"/>
        <v>7</v>
      </c>
      <c r="BK144" s="235">
        <f t="shared" si="83"/>
        <v>2010.2927756654096</v>
      </c>
      <c r="BM144" s="109">
        <f t="shared" si="74"/>
        <v>0.95728227412638556</v>
      </c>
      <c r="BN144" s="213"/>
      <c r="BR144" s="228"/>
      <c r="BS144" s="311"/>
      <c r="BT144" s="3"/>
      <c r="BU144" s="213"/>
      <c r="BV144" s="213"/>
      <c r="BW144" s="291"/>
    </row>
    <row r="145" spans="1:75" x14ac:dyDescent="0.2">
      <c r="A145" s="326">
        <v>7.05</v>
      </c>
      <c r="B145" s="211">
        <f t="shared" si="58"/>
        <v>2130.0420000000099</v>
      </c>
      <c r="C145" s="866">
        <f ca="1">IF(ISERR(AVERAGE(INDIRECT("B"&amp;(ROW()-INT($B$1/2))):INDIRECT("B"&amp;(ROW()+INT($B$1/2))))),"",AVERAGE(INDIRECT("B"&amp;(ROW()-INT($B$1/2))):INDIRECT("B"&amp;(ROW()+INT($B$1/2)))))</f>
        <v>2130.0420000000099</v>
      </c>
      <c r="D145" s="866">
        <f t="shared" si="59"/>
        <v>4.9999999999999822E-2</v>
      </c>
      <c r="E145" s="867">
        <v>14</v>
      </c>
      <c r="F145" s="212">
        <f t="shared" si="84"/>
        <v>7.0500000000000558</v>
      </c>
      <c r="G145" s="2">
        <f t="shared" si="60"/>
        <v>142</v>
      </c>
      <c r="H145" s="213">
        <f t="shared" si="61"/>
        <v>7.05</v>
      </c>
      <c r="I145" s="213">
        <f t="shared" si="62"/>
        <v>7.1</v>
      </c>
      <c r="J145" s="51">
        <f t="shared" ca="1" si="63"/>
        <v>2130.0420000000099</v>
      </c>
      <c r="K145" s="51">
        <f t="shared" ca="1" si="64"/>
        <v>2125.8840000000096</v>
      </c>
      <c r="L145" s="553">
        <f t="shared" ca="1" si="65"/>
        <v>2130.0420000000054</v>
      </c>
      <c r="M145" s="542">
        <f t="shared" si="68"/>
        <v>11.345875200000091</v>
      </c>
      <c r="N145" s="544">
        <f t="shared" ca="1" si="69"/>
        <v>649.23680160000163</v>
      </c>
      <c r="O145" s="215"/>
      <c r="P145" s="216"/>
      <c r="Q145" s="217"/>
      <c r="R145" s="218"/>
      <c r="S145" s="219">
        <f t="shared" si="75"/>
        <v>0</v>
      </c>
      <c r="T145" s="220">
        <f t="shared" si="76"/>
        <v>0</v>
      </c>
      <c r="U145" s="214">
        <f t="shared" si="85"/>
        <v>0</v>
      </c>
      <c r="W145" s="221"/>
      <c r="X145" s="222"/>
      <c r="Y145" s="222"/>
      <c r="Z145" s="223"/>
      <c r="AA145" s="222"/>
      <c r="AB145" s="224"/>
      <c r="AC145" s="225"/>
      <c r="AD145" s="2">
        <f t="shared" si="70"/>
        <v>0</v>
      </c>
      <c r="AE145" s="2">
        <f t="shared" si="71"/>
        <v>0</v>
      </c>
      <c r="AF145" s="226"/>
      <c r="AG145" s="219">
        <f t="shared" si="77"/>
        <v>0</v>
      </c>
      <c r="AH145" s="234">
        <f t="shared" si="78"/>
        <v>0</v>
      </c>
      <c r="AI145" s="214">
        <f t="shared" si="86"/>
        <v>0</v>
      </c>
      <c r="AK145" s="229">
        <f t="shared" si="79"/>
        <v>0</v>
      </c>
      <c r="AL145" s="226"/>
      <c r="AM145" s="15"/>
      <c r="AN145" s="232" t="e">
        <f t="shared" si="80"/>
        <v>#DIV/0!</v>
      </c>
      <c r="AO145" s="214">
        <f t="shared" si="72"/>
        <v>0</v>
      </c>
      <c r="AQ145" s="210"/>
      <c r="AR145" s="231"/>
      <c r="AS145" s="15"/>
      <c r="AT145" s="232">
        <f t="shared" si="81"/>
        <v>0</v>
      </c>
      <c r="AU145" s="235">
        <f t="shared" si="82"/>
        <v>0</v>
      </c>
      <c r="AY145" s="210">
        <v>7.05</v>
      </c>
      <c r="AZ145" s="231">
        <v>154.5</v>
      </c>
      <c r="BA145" s="15"/>
      <c r="BB145" s="232">
        <f t="shared" si="66"/>
        <v>7.0473204104903084</v>
      </c>
      <c r="BC145" s="235">
        <f t="shared" si="67"/>
        <v>154.5</v>
      </c>
      <c r="BG145" s="210">
        <v>7.05</v>
      </c>
      <c r="BH145" s="231">
        <v>2100</v>
      </c>
      <c r="BI145" s="15"/>
      <c r="BJ145" s="232">
        <f t="shared" si="73"/>
        <v>7.05</v>
      </c>
      <c r="BK145" s="235">
        <f t="shared" si="83"/>
        <v>2006.4448669201627</v>
      </c>
      <c r="BM145" s="109">
        <f t="shared" si="74"/>
        <v>0.95544993662864885</v>
      </c>
      <c r="BN145" s="213"/>
      <c r="BR145" s="228"/>
      <c r="BS145" s="311"/>
      <c r="BT145" s="3"/>
      <c r="BU145" s="213"/>
      <c r="BV145" s="213"/>
      <c r="BW145" s="291"/>
    </row>
    <row r="146" spans="1:75" x14ac:dyDescent="0.2">
      <c r="A146" s="326">
        <v>7.1</v>
      </c>
      <c r="B146" s="211">
        <f t="shared" si="58"/>
        <v>2125.88400000001</v>
      </c>
      <c r="C146" s="866">
        <f ca="1">IF(ISERR(AVERAGE(INDIRECT("B"&amp;(ROW()-INT($B$1/2))):INDIRECT("B"&amp;(ROW()+INT($B$1/2))))),"",AVERAGE(INDIRECT("B"&amp;(ROW()-INT($B$1/2))):INDIRECT("B"&amp;(ROW()+INT($B$1/2)))))</f>
        <v>2125.8840000000096</v>
      </c>
      <c r="D146" s="866">
        <f t="shared" si="59"/>
        <v>4.9999999999999822E-2</v>
      </c>
      <c r="E146" s="867">
        <v>13</v>
      </c>
      <c r="F146" s="212">
        <f t="shared" si="84"/>
        <v>7.1000000000000565</v>
      </c>
      <c r="G146" s="2">
        <f t="shared" si="60"/>
        <v>143</v>
      </c>
      <c r="H146" s="213">
        <f t="shared" si="61"/>
        <v>7.1</v>
      </c>
      <c r="I146" s="213">
        <f t="shared" si="62"/>
        <v>7.15</v>
      </c>
      <c r="J146" s="51">
        <f t="shared" ca="1" si="63"/>
        <v>2125.8840000000096</v>
      </c>
      <c r="K146" s="51">
        <f t="shared" ca="1" si="64"/>
        <v>2121.7260000000101</v>
      </c>
      <c r="L146" s="553">
        <f t="shared" ca="1" si="65"/>
        <v>2125.884000000005</v>
      </c>
      <c r="M146" s="542">
        <f t="shared" si="68"/>
        <v>11.426342400000092</v>
      </c>
      <c r="N146" s="544">
        <f t="shared" ca="1" si="69"/>
        <v>647.96944320000159</v>
      </c>
      <c r="O146" s="215"/>
      <c r="P146" s="216"/>
      <c r="Q146" s="217"/>
      <c r="R146" s="218"/>
      <c r="S146" s="219">
        <f t="shared" si="75"/>
        <v>0</v>
      </c>
      <c r="T146" s="220">
        <f t="shared" si="76"/>
        <v>0</v>
      </c>
      <c r="U146" s="214">
        <f t="shared" si="85"/>
        <v>0</v>
      </c>
      <c r="W146" s="221"/>
      <c r="X146" s="222"/>
      <c r="Y146" s="222"/>
      <c r="Z146" s="223"/>
      <c r="AA146" s="222"/>
      <c r="AB146" s="224"/>
      <c r="AC146" s="225"/>
      <c r="AD146" s="2">
        <f t="shared" si="70"/>
        <v>0</v>
      </c>
      <c r="AE146" s="2">
        <f t="shared" si="71"/>
        <v>0</v>
      </c>
      <c r="AF146" s="226"/>
      <c r="AG146" s="219">
        <f t="shared" si="77"/>
        <v>0</v>
      </c>
      <c r="AH146" s="234">
        <f t="shared" si="78"/>
        <v>0</v>
      </c>
      <c r="AI146" s="214">
        <f t="shared" si="86"/>
        <v>0</v>
      </c>
      <c r="AK146" s="229">
        <f t="shared" si="79"/>
        <v>0</v>
      </c>
      <c r="AL146" s="226"/>
      <c r="AM146" s="15"/>
      <c r="AN146" s="232" t="e">
        <f t="shared" si="80"/>
        <v>#DIV/0!</v>
      </c>
      <c r="AO146" s="214">
        <f t="shared" si="72"/>
        <v>0</v>
      </c>
      <c r="AQ146" s="210"/>
      <c r="AR146" s="231"/>
      <c r="AS146" s="15"/>
      <c r="AT146" s="232">
        <f t="shared" si="81"/>
        <v>0</v>
      </c>
      <c r="AU146" s="235">
        <f t="shared" si="82"/>
        <v>0</v>
      </c>
      <c r="AY146" s="210">
        <v>7.1</v>
      </c>
      <c r="AZ146" s="231">
        <v>153.9</v>
      </c>
      <c r="BA146" s="15"/>
      <c r="BB146" s="232">
        <f t="shared" si="66"/>
        <v>7.0973014063093887</v>
      </c>
      <c r="BC146" s="235">
        <f t="shared" si="67"/>
        <v>153.9</v>
      </c>
      <c r="BG146" s="210">
        <v>7.1</v>
      </c>
      <c r="BH146" s="231">
        <v>2100</v>
      </c>
      <c r="BI146" s="15"/>
      <c r="BJ146" s="232">
        <f t="shared" si="73"/>
        <v>7.1</v>
      </c>
      <c r="BK146" s="235">
        <f t="shared" si="83"/>
        <v>2002.5969581749155</v>
      </c>
      <c r="BM146" s="109">
        <f t="shared" si="74"/>
        <v>0.95361759913091215</v>
      </c>
      <c r="BN146" s="213"/>
      <c r="BR146" s="228"/>
      <c r="BS146" s="311"/>
      <c r="BT146" s="3"/>
      <c r="BU146" s="213"/>
      <c r="BV146" s="213"/>
      <c r="BW146" s="291"/>
    </row>
    <row r="147" spans="1:75" x14ac:dyDescent="0.2">
      <c r="A147" s="326">
        <v>7.15</v>
      </c>
      <c r="B147" s="211">
        <f t="shared" si="58"/>
        <v>2121.7260000000101</v>
      </c>
      <c r="C147" s="866">
        <f ca="1">IF(ISERR(AVERAGE(INDIRECT("B"&amp;(ROW()-INT($B$1/2))):INDIRECT("B"&amp;(ROW()+INT($B$1/2))))),"",AVERAGE(INDIRECT("B"&amp;(ROW()-INT($B$1/2))):INDIRECT("B"&amp;(ROW()+INT($B$1/2)))))</f>
        <v>2121.7260000000101</v>
      </c>
      <c r="D147" s="866">
        <f t="shared" si="59"/>
        <v>5.0000000000000711E-2</v>
      </c>
      <c r="E147" s="867">
        <v>12</v>
      </c>
      <c r="F147" s="212">
        <f t="shared" si="84"/>
        <v>7.1500000000000572</v>
      </c>
      <c r="G147" s="2">
        <f t="shared" si="60"/>
        <v>144</v>
      </c>
      <c r="H147" s="213">
        <f t="shared" si="61"/>
        <v>7.15</v>
      </c>
      <c r="I147" s="213">
        <f t="shared" si="62"/>
        <v>7.2</v>
      </c>
      <c r="J147" s="51">
        <f t="shared" ca="1" si="63"/>
        <v>2121.7260000000101</v>
      </c>
      <c r="K147" s="51">
        <f t="shared" ca="1" si="64"/>
        <v>2117.5680000000102</v>
      </c>
      <c r="L147" s="553">
        <f t="shared" ca="1" si="65"/>
        <v>2121.7260000000056</v>
      </c>
      <c r="M147" s="542">
        <f t="shared" si="68"/>
        <v>11.506809600000093</v>
      </c>
      <c r="N147" s="544">
        <f t="shared" ca="1" si="69"/>
        <v>646.70208480000178</v>
      </c>
      <c r="O147" s="215"/>
      <c r="P147" s="216"/>
      <c r="Q147" s="217"/>
      <c r="R147" s="218"/>
      <c r="S147" s="219">
        <f t="shared" si="75"/>
        <v>0</v>
      </c>
      <c r="T147" s="220">
        <f t="shared" si="76"/>
        <v>0</v>
      </c>
      <c r="U147" s="214">
        <f t="shared" si="85"/>
        <v>0</v>
      </c>
      <c r="W147" s="221"/>
      <c r="X147" s="222"/>
      <c r="Y147" s="222"/>
      <c r="Z147" s="223"/>
      <c r="AA147" s="222"/>
      <c r="AB147" s="224"/>
      <c r="AC147" s="225"/>
      <c r="AD147" s="2">
        <f t="shared" si="70"/>
        <v>0</v>
      </c>
      <c r="AE147" s="2">
        <f t="shared" si="71"/>
        <v>0</v>
      </c>
      <c r="AF147" s="226"/>
      <c r="AG147" s="219">
        <f t="shared" si="77"/>
        <v>0</v>
      </c>
      <c r="AH147" s="234">
        <f t="shared" si="78"/>
        <v>0</v>
      </c>
      <c r="AI147" s="214">
        <f t="shared" si="86"/>
        <v>0</v>
      </c>
      <c r="AK147" s="229">
        <f t="shared" si="79"/>
        <v>0</v>
      </c>
      <c r="AL147" s="226"/>
      <c r="AM147" s="15"/>
      <c r="AN147" s="232" t="e">
        <f t="shared" si="80"/>
        <v>#DIV/0!</v>
      </c>
      <c r="AO147" s="214">
        <f t="shared" si="72"/>
        <v>0</v>
      </c>
      <c r="AQ147" s="210"/>
      <c r="AR147" s="231"/>
      <c r="AS147" s="15"/>
      <c r="AT147" s="232">
        <f t="shared" si="81"/>
        <v>0</v>
      </c>
      <c r="AU147" s="235">
        <f t="shared" si="82"/>
        <v>0</v>
      </c>
      <c r="AY147" s="210">
        <v>7.15</v>
      </c>
      <c r="AZ147" s="231">
        <v>153.9</v>
      </c>
      <c r="BA147" s="15"/>
      <c r="BB147" s="232">
        <f t="shared" si="66"/>
        <v>7.1472824021284698</v>
      </c>
      <c r="BC147" s="235">
        <f t="shared" si="67"/>
        <v>153.9</v>
      </c>
      <c r="BG147" s="210">
        <v>7.15</v>
      </c>
      <c r="BH147" s="231">
        <v>2100</v>
      </c>
      <c r="BI147" s="15"/>
      <c r="BJ147" s="232">
        <f t="shared" si="73"/>
        <v>7.15</v>
      </c>
      <c r="BK147" s="235">
        <f t="shared" si="83"/>
        <v>1998.7490494296685</v>
      </c>
      <c r="BM147" s="109">
        <f t="shared" si="74"/>
        <v>0.95178526163317545</v>
      </c>
      <c r="BN147" s="213"/>
      <c r="BR147" s="228"/>
      <c r="BS147" s="311"/>
      <c r="BT147" s="3"/>
      <c r="BU147" s="213"/>
      <c r="BV147" s="213"/>
      <c r="BW147" s="291"/>
    </row>
    <row r="148" spans="1:75" x14ac:dyDescent="0.2">
      <c r="A148" s="326">
        <v>7.2</v>
      </c>
      <c r="B148" s="211">
        <f t="shared" si="58"/>
        <v>2117.5680000000102</v>
      </c>
      <c r="C148" s="866">
        <f ca="1">IF(ISERR(AVERAGE(INDIRECT("B"&amp;(ROW()-INT($B$1/2))):INDIRECT("B"&amp;(ROW()+INT($B$1/2))))),"",AVERAGE(INDIRECT("B"&amp;(ROW()-INT($B$1/2))):INDIRECT("B"&amp;(ROW()+INT($B$1/2)))))</f>
        <v>2117.5680000000102</v>
      </c>
      <c r="D148" s="866">
        <f t="shared" si="59"/>
        <v>4.9999999999999822E-2</v>
      </c>
      <c r="E148" s="867">
        <v>11</v>
      </c>
      <c r="F148" s="212">
        <f t="shared" si="84"/>
        <v>7.2000000000000579</v>
      </c>
      <c r="G148" s="2">
        <f t="shared" si="60"/>
        <v>145</v>
      </c>
      <c r="H148" s="213">
        <f t="shared" si="61"/>
        <v>7.2</v>
      </c>
      <c r="I148" s="213">
        <f t="shared" si="62"/>
        <v>7.25</v>
      </c>
      <c r="J148" s="51">
        <f t="shared" ca="1" si="63"/>
        <v>2117.5680000000102</v>
      </c>
      <c r="K148" s="51">
        <f t="shared" ca="1" si="64"/>
        <v>2113.4100000000103</v>
      </c>
      <c r="L148" s="553">
        <f t="shared" ca="1" si="65"/>
        <v>2117.5680000000052</v>
      </c>
      <c r="M148" s="542">
        <f t="shared" si="68"/>
        <v>11.587276800000094</v>
      </c>
      <c r="N148" s="544">
        <f t="shared" ca="1" si="69"/>
        <v>645.43472640000164</v>
      </c>
      <c r="O148" s="215"/>
      <c r="P148" s="216"/>
      <c r="Q148" s="217"/>
      <c r="R148" s="218"/>
      <c r="S148" s="219">
        <f t="shared" si="75"/>
        <v>0</v>
      </c>
      <c r="T148" s="220">
        <f t="shared" si="76"/>
        <v>0</v>
      </c>
      <c r="U148" s="214">
        <f t="shared" si="85"/>
        <v>0</v>
      </c>
      <c r="W148" s="221"/>
      <c r="X148" s="222"/>
      <c r="Y148" s="222"/>
      <c r="Z148" s="223"/>
      <c r="AA148" s="222"/>
      <c r="AB148" s="224"/>
      <c r="AC148" s="225"/>
      <c r="AD148" s="2">
        <f t="shared" si="70"/>
        <v>0</v>
      </c>
      <c r="AE148" s="2">
        <f t="shared" si="71"/>
        <v>0</v>
      </c>
      <c r="AF148" s="226"/>
      <c r="AG148" s="219">
        <f t="shared" si="77"/>
        <v>0</v>
      </c>
      <c r="AH148" s="234">
        <f t="shared" si="78"/>
        <v>0</v>
      </c>
      <c r="AI148" s="214">
        <f t="shared" si="86"/>
        <v>0</v>
      </c>
      <c r="AK148" s="229">
        <f t="shared" si="79"/>
        <v>0</v>
      </c>
      <c r="AL148" s="226"/>
      <c r="AM148" s="15"/>
      <c r="AN148" s="232" t="e">
        <f t="shared" si="80"/>
        <v>#DIV/0!</v>
      </c>
      <c r="AO148" s="214">
        <f t="shared" si="72"/>
        <v>0</v>
      </c>
      <c r="AQ148" s="210"/>
      <c r="AR148" s="231"/>
      <c r="AS148" s="15"/>
      <c r="AT148" s="232">
        <f t="shared" si="81"/>
        <v>0</v>
      </c>
      <c r="AU148" s="235">
        <f t="shared" si="82"/>
        <v>0</v>
      </c>
      <c r="AY148" s="210">
        <v>7.2</v>
      </c>
      <c r="AZ148" s="231">
        <v>154.19999999999999</v>
      </c>
      <c r="BA148" s="15"/>
      <c r="BB148" s="232">
        <f t="shared" si="66"/>
        <v>7.19726339794755</v>
      </c>
      <c r="BC148" s="235">
        <f t="shared" si="67"/>
        <v>154.19999999999999</v>
      </c>
      <c r="BG148" s="210">
        <v>7.2</v>
      </c>
      <c r="BH148" s="231">
        <v>2100</v>
      </c>
      <c r="BI148" s="15"/>
      <c r="BJ148" s="232">
        <f t="shared" si="73"/>
        <v>7.2</v>
      </c>
      <c r="BK148" s="235">
        <f t="shared" si="83"/>
        <v>1994.9011406844213</v>
      </c>
      <c r="BM148" s="109">
        <f t="shared" si="74"/>
        <v>0.94995292413543875</v>
      </c>
      <c r="BN148" s="213"/>
      <c r="BR148" s="228"/>
      <c r="BS148" s="311"/>
      <c r="BT148" s="3"/>
      <c r="BU148" s="213"/>
      <c r="BV148" s="213"/>
      <c r="BW148" s="291"/>
    </row>
    <row r="149" spans="1:75" x14ac:dyDescent="0.2">
      <c r="A149" s="326">
        <v>7.25</v>
      </c>
      <c r="B149" s="211">
        <f t="shared" si="58"/>
        <v>2113.4100000000103</v>
      </c>
      <c r="C149" s="866">
        <f ca="1">IF(ISERR(AVERAGE(INDIRECT("B"&amp;(ROW()-INT($B$1/2))):INDIRECT("B"&amp;(ROW()+INT($B$1/2))))),"",AVERAGE(INDIRECT("B"&amp;(ROW()-INT($B$1/2))):INDIRECT("B"&amp;(ROW()+INT($B$1/2)))))</f>
        <v>2113.4100000000103</v>
      </c>
      <c r="D149" s="866">
        <f t="shared" si="59"/>
        <v>4.9999999999999822E-2</v>
      </c>
      <c r="E149" s="867">
        <v>10</v>
      </c>
      <c r="F149" s="212">
        <f t="shared" si="84"/>
        <v>7.2500000000000586</v>
      </c>
      <c r="G149" s="2">
        <f t="shared" si="60"/>
        <v>146</v>
      </c>
      <c r="H149" s="213">
        <f t="shared" si="61"/>
        <v>7.25</v>
      </c>
      <c r="I149" s="213">
        <f t="shared" si="62"/>
        <v>7.3</v>
      </c>
      <c r="J149" s="51">
        <f t="shared" ca="1" si="63"/>
        <v>2113.4100000000103</v>
      </c>
      <c r="K149" s="51">
        <f t="shared" ca="1" si="64"/>
        <v>2109.25200000001</v>
      </c>
      <c r="L149" s="553">
        <f t="shared" ca="1" si="65"/>
        <v>2113.4100000000053</v>
      </c>
      <c r="M149" s="542">
        <f t="shared" si="68"/>
        <v>11.667744000000095</v>
      </c>
      <c r="N149" s="544">
        <f t="shared" ca="1" si="69"/>
        <v>644.1673680000016</v>
      </c>
      <c r="O149" s="215"/>
      <c r="P149" s="216"/>
      <c r="Q149" s="217"/>
      <c r="R149" s="218"/>
      <c r="S149" s="219">
        <f t="shared" si="75"/>
        <v>0</v>
      </c>
      <c r="T149" s="220">
        <f t="shared" si="76"/>
        <v>0</v>
      </c>
      <c r="U149" s="214">
        <f t="shared" si="85"/>
        <v>0</v>
      </c>
      <c r="W149" s="221"/>
      <c r="X149" s="222"/>
      <c r="Y149" s="222"/>
      <c r="Z149" s="223"/>
      <c r="AA149" s="222"/>
      <c r="AB149" s="224"/>
      <c r="AC149" s="225"/>
      <c r="AD149" s="2">
        <f t="shared" si="70"/>
        <v>0</v>
      </c>
      <c r="AE149" s="2">
        <f t="shared" si="71"/>
        <v>0</v>
      </c>
      <c r="AF149" s="226"/>
      <c r="AG149" s="219">
        <f t="shared" si="77"/>
        <v>0</v>
      </c>
      <c r="AH149" s="234">
        <f t="shared" si="78"/>
        <v>0</v>
      </c>
      <c r="AI149" s="214">
        <f t="shared" si="86"/>
        <v>0</v>
      </c>
      <c r="AK149" s="229">
        <f t="shared" si="79"/>
        <v>0</v>
      </c>
      <c r="AL149" s="226"/>
      <c r="AM149" s="15"/>
      <c r="AN149" s="232" t="e">
        <f t="shared" si="80"/>
        <v>#DIV/0!</v>
      </c>
      <c r="AO149" s="214">
        <f t="shared" si="72"/>
        <v>0</v>
      </c>
      <c r="AQ149" s="210"/>
      <c r="AR149" s="231"/>
      <c r="AS149" s="15"/>
      <c r="AT149" s="232">
        <f t="shared" si="81"/>
        <v>0</v>
      </c>
      <c r="AU149" s="235">
        <f t="shared" si="82"/>
        <v>0</v>
      </c>
      <c r="AY149" s="210">
        <v>7.25</v>
      </c>
      <c r="AZ149" s="231">
        <v>154.5</v>
      </c>
      <c r="BA149" s="15"/>
      <c r="BB149" s="232">
        <f t="shared" si="66"/>
        <v>7.2472443937666293</v>
      </c>
      <c r="BC149" s="235">
        <f t="shared" si="67"/>
        <v>154.5</v>
      </c>
      <c r="BG149" s="210">
        <v>7.25</v>
      </c>
      <c r="BH149" s="231">
        <v>2100</v>
      </c>
      <c r="BI149" s="15"/>
      <c r="BJ149" s="232">
        <f t="shared" si="73"/>
        <v>7.25</v>
      </c>
      <c r="BK149" s="235">
        <f t="shared" si="83"/>
        <v>1991.0532319391743</v>
      </c>
      <c r="BM149" s="109">
        <f t="shared" si="74"/>
        <v>0.94812058663770205</v>
      </c>
      <c r="BN149" s="213"/>
      <c r="BR149" s="228"/>
      <c r="BS149" s="311"/>
      <c r="BT149" s="3"/>
      <c r="BU149" s="213"/>
      <c r="BV149" s="213"/>
      <c r="BW149" s="291"/>
    </row>
    <row r="150" spans="1:75" x14ac:dyDescent="0.2">
      <c r="A150" s="326">
        <v>7.3</v>
      </c>
      <c r="B150" s="211">
        <f t="shared" si="58"/>
        <v>2109.2520000000104</v>
      </c>
      <c r="C150" s="866">
        <f ca="1">IF(ISERR(AVERAGE(INDIRECT("B"&amp;(ROW()-INT($B$1/2))):INDIRECT("B"&amp;(ROW()+INT($B$1/2))))),"",AVERAGE(INDIRECT("B"&amp;(ROW()-INT($B$1/2))):INDIRECT("B"&amp;(ROW()+INT($B$1/2)))))</f>
        <v>2109.25200000001</v>
      </c>
      <c r="D150" s="866">
        <f t="shared" si="59"/>
        <v>4.9999999999999822E-2</v>
      </c>
      <c r="E150" s="867">
        <v>9</v>
      </c>
      <c r="F150" s="212">
        <f t="shared" si="84"/>
        <v>7.3000000000000593</v>
      </c>
      <c r="G150" s="2">
        <f t="shared" si="60"/>
        <v>147</v>
      </c>
      <c r="H150" s="213">
        <f t="shared" si="61"/>
        <v>7.3</v>
      </c>
      <c r="I150" s="213">
        <f t="shared" si="62"/>
        <v>7.35</v>
      </c>
      <c r="J150" s="51">
        <f t="shared" ca="1" si="63"/>
        <v>2109.25200000001</v>
      </c>
      <c r="K150" s="51">
        <f t="shared" ca="1" si="64"/>
        <v>2105.0940000000105</v>
      </c>
      <c r="L150" s="553">
        <f t="shared" ca="1" si="65"/>
        <v>2109.252000000005</v>
      </c>
      <c r="M150" s="542">
        <f t="shared" si="68"/>
        <v>11.748211200000096</v>
      </c>
      <c r="N150" s="544">
        <f t="shared" ca="1" si="69"/>
        <v>642.90000960000157</v>
      </c>
      <c r="O150" s="215"/>
      <c r="P150" s="216"/>
      <c r="Q150" s="217"/>
      <c r="R150" s="218"/>
      <c r="S150" s="219">
        <f t="shared" si="75"/>
        <v>0</v>
      </c>
      <c r="T150" s="220">
        <f t="shared" si="76"/>
        <v>0</v>
      </c>
      <c r="U150" s="214">
        <f t="shared" si="85"/>
        <v>0</v>
      </c>
      <c r="W150" s="221"/>
      <c r="X150" s="222"/>
      <c r="Y150" s="222"/>
      <c r="Z150" s="223"/>
      <c r="AA150" s="222"/>
      <c r="AB150" s="224"/>
      <c r="AC150" s="225"/>
      <c r="AD150" s="2">
        <f t="shared" si="70"/>
        <v>0</v>
      </c>
      <c r="AE150" s="2">
        <f t="shared" si="71"/>
        <v>0</v>
      </c>
      <c r="AF150" s="226"/>
      <c r="AG150" s="219">
        <f t="shared" si="77"/>
        <v>0</v>
      </c>
      <c r="AH150" s="234">
        <f t="shared" si="78"/>
        <v>0</v>
      </c>
      <c r="AI150" s="214">
        <f t="shared" si="86"/>
        <v>0</v>
      </c>
      <c r="AK150" s="229">
        <f t="shared" si="79"/>
        <v>0</v>
      </c>
      <c r="AL150" s="226"/>
      <c r="AM150" s="15"/>
      <c r="AN150" s="232" t="e">
        <f t="shared" si="80"/>
        <v>#DIV/0!</v>
      </c>
      <c r="AO150" s="214">
        <f t="shared" si="72"/>
        <v>0</v>
      </c>
      <c r="AQ150" s="210"/>
      <c r="AR150" s="231"/>
      <c r="AS150" s="15"/>
      <c r="AT150" s="232">
        <f t="shared" si="81"/>
        <v>0</v>
      </c>
      <c r="AU150" s="235">
        <f t="shared" si="82"/>
        <v>0</v>
      </c>
      <c r="AY150" s="210">
        <v>7.3</v>
      </c>
      <c r="AZ150" s="231">
        <v>154.9</v>
      </c>
      <c r="BA150" s="15"/>
      <c r="BB150" s="232">
        <f t="shared" si="66"/>
        <v>7.2972253895857095</v>
      </c>
      <c r="BC150" s="235">
        <f t="shared" si="67"/>
        <v>154.9</v>
      </c>
      <c r="BG150" s="210">
        <v>7.3</v>
      </c>
      <c r="BH150" s="231">
        <v>2100</v>
      </c>
      <c r="BI150" s="15"/>
      <c r="BJ150" s="232">
        <f t="shared" si="73"/>
        <v>7.3</v>
      </c>
      <c r="BK150" s="235">
        <f t="shared" si="83"/>
        <v>1987.2053231939271</v>
      </c>
      <c r="BM150" s="109">
        <f t="shared" si="74"/>
        <v>0.94628824913996534</v>
      </c>
      <c r="BN150" s="213"/>
      <c r="BR150" s="228"/>
      <c r="BS150" s="311"/>
      <c r="BT150" s="3"/>
      <c r="BU150" s="213"/>
      <c r="BV150" s="213"/>
      <c r="BW150" s="291"/>
    </row>
    <row r="151" spans="1:75" x14ac:dyDescent="0.2">
      <c r="A151" s="326">
        <v>7.35</v>
      </c>
      <c r="B151" s="211">
        <f t="shared" si="58"/>
        <v>2105.0940000000105</v>
      </c>
      <c r="C151" s="866">
        <f ca="1">IF(ISERR(AVERAGE(INDIRECT("B"&amp;(ROW()-INT($B$1/2))):INDIRECT("B"&amp;(ROW()+INT($B$1/2))))),"",AVERAGE(INDIRECT("B"&amp;(ROW()-INT($B$1/2))):INDIRECT("B"&amp;(ROW()+INT($B$1/2)))))</f>
        <v>2105.0940000000105</v>
      </c>
      <c r="D151" s="866">
        <f t="shared" si="59"/>
        <v>4.9999999999999822E-2</v>
      </c>
      <c r="E151" s="867">
        <v>8</v>
      </c>
      <c r="F151" s="212">
        <f t="shared" si="84"/>
        <v>7.35000000000006</v>
      </c>
      <c r="G151" s="2">
        <f t="shared" si="60"/>
        <v>148</v>
      </c>
      <c r="H151" s="213">
        <f t="shared" si="61"/>
        <v>7.35</v>
      </c>
      <c r="I151" s="213">
        <f t="shared" si="62"/>
        <v>7.4</v>
      </c>
      <c r="J151" s="51">
        <f t="shared" ca="1" si="63"/>
        <v>2105.0940000000105</v>
      </c>
      <c r="K151" s="51">
        <f t="shared" ca="1" si="64"/>
        <v>2100.9360000000106</v>
      </c>
      <c r="L151" s="553">
        <f t="shared" ca="1" si="65"/>
        <v>2105.0940000000055</v>
      </c>
      <c r="M151" s="542">
        <f t="shared" si="68"/>
        <v>11.828678400000097</v>
      </c>
      <c r="N151" s="544">
        <f t="shared" ca="1" si="69"/>
        <v>641.63265120000176</v>
      </c>
      <c r="O151" s="215"/>
      <c r="P151" s="216"/>
      <c r="Q151" s="217"/>
      <c r="R151" s="218"/>
      <c r="S151" s="219">
        <f t="shared" si="75"/>
        <v>0</v>
      </c>
      <c r="T151" s="220">
        <f t="shared" si="76"/>
        <v>0</v>
      </c>
      <c r="U151" s="214">
        <f t="shared" si="85"/>
        <v>0</v>
      </c>
      <c r="W151" s="221"/>
      <c r="X151" s="222"/>
      <c r="Y151" s="222"/>
      <c r="Z151" s="223"/>
      <c r="AA151" s="222"/>
      <c r="AB151" s="224"/>
      <c r="AC151" s="225"/>
      <c r="AD151" s="2">
        <f t="shared" si="70"/>
        <v>0</v>
      </c>
      <c r="AE151" s="2">
        <f t="shared" si="71"/>
        <v>0</v>
      </c>
      <c r="AF151" s="226"/>
      <c r="AG151" s="219">
        <f t="shared" si="77"/>
        <v>0</v>
      </c>
      <c r="AH151" s="234">
        <f t="shared" si="78"/>
        <v>0</v>
      </c>
      <c r="AI151" s="214">
        <f t="shared" si="86"/>
        <v>0</v>
      </c>
      <c r="AK151" s="229">
        <f t="shared" si="79"/>
        <v>0</v>
      </c>
      <c r="AL151" s="226"/>
      <c r="AM151" s="15"/>
      <c r="AN151" s="232" t="e">
        <f t="shared" si="80"/>
        <v>#DIV/0!</v>
      </c>
      <c r="AO151" s="214">
        <f t="shared" si="72"/>
        <v>0</v>
      </c>
      <c r="AQ151" s="210"/>
      <c r="AR151" s="231"/>
      <c r="AS151" s="15"/>
      <c r="AT151" s="232">
        <f t="shared" si="81"/>
        <v>0</v>
      </c>
      <c r="AU151" s="235">
        <f t="shared" si="82"/>
        <v>0</v>
      </c>
      <c r="AY151" s="210">
        <v>7.35</v>
      </c>
      <c r="AZ151" s="231">
        <v>154.9</v>
      </c>
      <c r="BA151" s="15"/>
      <c r="BB151" s="232">
        <f t="shared" si="66"/>
        <v>7.3472063854047898</v>
      </c>
      <c r="BC151" s="235">
        <f t="shared" si="67"/>
        <v>154.9</v>
      </c>
      <c r="BG151" s="210">
        <v>7.35</v>
      </c>
      <c r="BH151" s="231">
        <v>2100</v>
      </c>
      <c r="BI151" s="15"/>
      <c r="BJ151" s="232">
        <f t="shared" si="73"/>
        <v>7.35</v>
      </c>
      <c r="BK151" s="235">
        <f t="shared" si="83"/>
        <v>1983.3574144486802</v>
      </c>
      <c r="BM151" s="109">
        <f t="shared" si="74"/>
        <v>0.94445591164222864</v>
      </c>
      <c r="BN151" s="213"/>
      <c r="BR151" s="228"/>
      <c r="BS151" s="311"/>
      <c r="BT151" s="3"/>
      <c r="BU151" s="213"/>
      <c r="BV151" s="213"/>
      <c r="BW151" s="291"/>
    </row>
    <row r="152" spans="1:75" x14ac:dyDescent="0.2">
      <c r="A152" s="326">
        <v>7.4</v>
      </c>
      <c r="B152" s="211">
        <f t="shared" si="58"/>
        <v>2100.9360000000106</v>
      </c>
      <c r="C152" s="866">
        <f ca="1">IF(ISERR(AVERAGE(INDIRECT("B"&amp;(ROW()-INT($B$1/2))):INDIRECT("B"&amp;(ROW()+INT($B$1/2))))),"",AVERAGE(INDIRECT("B"&amp;(ROW()-INT($B$1/2))):INDIRECT("B"&amp;(ROW()+INT($B$1/2)))))</f>
        <v>2100.9360000000106</v>
      </c>
      <c r="D152" s="866">
        <f t="shared" si="59"/>
        <v>5.0000000000000711E-2</v>
      </c>
      <c r="E152" s="867">
        <v>7</v>
      </c>
      <c r="F152" s="212">
        <f t="shared" si="84"/>
        <v>7.4000000000000608</v>
      </c>
      <c r="G152" s="2">
        <f t="shared" si="60"/>
        <v>149</v>
      </c>
      <c r="H152" s="213">
        <f t="shared" si="61"/>
        <v>7.4</v>
      </c>
      <c r="I152" s="213">
        <f t="shared" si="62"/>
        <v>7.45</v>
      </c>
      <c r="J152" s="51">
        <f t="shared" ca="1" si="63"/>
        <v>2100.9360000000106</v>
      </c>
      <c r="K152" s="51">
        <f t="shared" ca="1" si="64"/>
        <v>2096.7780000000107</v>
      </c>
      <c r="L152" s="553">
        <f t="shared" ca="1" si="65"/>
        <v>2100.9360000000056</v>
      </c>
      <c r="M152" s="542">
        <f t="shared" si="68"/>
        <v>11.909145600000098</v>
      </c>
      <c r="N152" s="544">
        <f t="shared" ca="1" si="69"/>
        <v>640.36529280000173</v>
      </c>
      <c r="O152" s="215"/>
      <c r="P152" s="216"/>
      <c r="Q152" s="217"/>
      <c r="R152" s="218"/>
      <c r="S152" s="219">
        <f t="shared" si="75"/>
        <v>0</v>
      </c>
      <c r="T152" s="220">
        <f t="shared" si="76"/>
        <v>0</v>
      </c>
      <c r="U152" s="214">
        <f t="shared" si="85"/>
        <v>0</v>
      </c>
      <c r="W152" s="221"/>
      <c r="X152" s="222"/>
      <c r="Y152" s="222"/>
      <c r="Z152" s="223"/>
      <c r="AA152" s="222"/>
      <c r="AB152" s="224"/>
      <c r="AC152" s="225"/>
      <c r="AD152" s="2">
        <f t="shared" si="70"/>
        <v>0</v>
      </c>
      <c r="AE152" s="2">
        <f t="shared" si="71"/>
        <v>0</v>
      </c>
      <c r="AF152" s="226"/>
      <c r="AG152" s="219">
        <f t="shared" si="77"/>
        <v>0</v>
      </c>
      <c r="AH152" s="234">
        <f t="shared" si="78"/>
        <v>0</v>
      </c>
      <c r="AI152" s="214">
        <f t="shared" si="86"/>
        <v>0</v>
      </c>
      <c r="AK152" s="229">
        <f t="shared" si="79"/>
        <v>0</v>
      </c>
      <c r="AL152" s="226"/>
      <c r="AM152" s="15"/>
      <c r="AN152" s="232" t="e">
        <f t="shared" si="80"/>
        <v>#DIV/0!</v>
      </c>
      <c r="AO152" s="214">
        <f t="shared" si="72"/>
        <v>0</v>
      </c>
      <c r="AQ152" s="210"/>
      <c r="AR152" s="231"/>
      <c r="AS152" s="15"/>
      <c r="AT152" s="232">
        <f t="shared" si="81"/>
        <v>0</v>
      </c>
      <c r="AU152" s="235">
        <f t="shared" si="82"/>
        <v>0</v>
      </c>
      <c r="AY152" s="210">
        <v>7.4</v>
      </c>
      <c r="AZ152" s="231">
        <v>154.5</v>
      </c>
      <c r="BA152" s="15"/>
      <c r="BB152" s="232">
        <f t="shared" si="66"/>
        <v>7.3971873812238709</v>
      </c>
      <c r="BC152" s="235">
        <f t="shared" si="67"/>
        <v>154.5</v>
      </c>
      <c r="BG152" s="210">
        <v>7.4</v>
      </c>
      <c r="BH152" s="231">
        <v>2100</v>
      </c>
      <c r="BI152" s="15"/>
      <c r="BJ152" s="232">
        <f t="shared" si="73"/>
        <v>7.4</v>
      </c>
      <c r="BK152" s="235">
        <f t="shared" si="83"/>
        <v>1979.509505703433</v>
      </c>
      <c r="BM152" s="109">
        <f t="shared" si="74"/>
        <v>0.94262357414449194</v>
      </c>
      <c r="BN152" s="213"/>
      <c r="BR152" s="228"/>
      <c r="BS152" s="311"/>
      <c r="BT152" s="3"/>
      <c r="BU152" s="213"/>
      <c r="BV152" s="213"/>
      <c r="BW152" s="291"/>
    </row>
    <row r="153" spans="1:75" x14ac:dyDescent="0.2">
      <c r="A153" s="326">
        <v>7.45</v>
      </c>
      <c r="B153" s="211">
        <f t="shared" si="58"/>
        <v>2096.7780000000107</v>
      </c>
      <c r="C153" s="866">
        <f ca="1">IF(ISERR(AVERAGE(INDIRECT("B"&amp;(ROW()-INT($B$1/2))):INDIRECT("B"&amp;(ROW()+INT($B$1/2))))),"",AVERAGE(INDIRECT("B"&amp;(ROW()-INT($B$1/2))):INDIRECT("B"&amp;(ROW()+INT($B$1/2)))))</f>
        <v>2096.7780000000107</v>
      </c>
      <c r="D153" s="866">
        <f t="shared" si="59"/>
        <v>4.9999999999999822E-2</v>
      </c>
      <c r="E153" s="867">
        <v>6</v>
      </c>
      <c r="F153" s="212">
        <f t="shared" si="84"/>
        <v>7.4500000000000615</v>
      </c>
      <c r="G153" s="2">
        <f t="shared" si="60"/>
        <v>150</v>
      </c>
      <c r="H153" s="213">
        <f t="shared" si="61"/>
        <v>7.45</v>
      </c>
      <c r="I153" s="213">
        <f t="shared" si="62"/>
        <v>7.5</v>
      </c>
      <c r="J153" s="51">
        <f t="shared" ca="1" si="63"/>
        <v>2096.7780000000107</v>
      </c>
      <c r="K153" s="51">
        <f t="shared" ca="1" si="64"/>
        <v>2092.6200000000104</v>
      </c>
      <c r="L153" s="553">
        <f t="shared" ca="1" si="65"/>
        <v>2096.7780000000057</v>
      </c>
      <c r="M153" s="542">
        <f t="shared" si="68"/>
        <v>11.989612800000099</v>
      </c>
      <c r="N153" s="544">
        <f t="shared" ca="1" si="69"/>
        <v>639.0979344000018</v>
      </c>
      <c r="O153" s="215"/>
      <c r="P153" s="216"/>
      <c r="Q153" s="217"/>
      <c r="R153" s="218"/>
      <c r="S153" s="219">
        <f t="shared" si="75"/>
        <v>0</v>
      </c>
      <c r="T153" s="220">
        <f t="shared" si="76"/>
        <v>0</v>
      </c>
      <c r="U153" s="214">
        <f t="shared" si="85"/>
        <v>0</v>
      </c>
      <c r="W153" s="221"/>
      <c r="X153" s="222"/>
      <c r="Y153" s="222"/>
      <c r="Z153" s="223"/>
      <c r="AA153" s="222"/>
      <c r="AB153" s="224"/>
      <c r="AC153" s="225"/>
      <c r="AD153" s="2">
        <f t="shared" si="70"/>
        <v>0</v>
      </c>
      <c r="AE153" s="2">
        <f t="shared" si="71"/>
        <v>0</v>
      </c>
      <c r="AF153" s="226"/>
      <c r="AG153" s="219">
        <f t="shared" si="77"/>
        <v>0</v>
      </c>
      <c r="AH153" s="234">
        <f t="shared" si="78"/>
        <v>0</v>
      </c>
      <c r="AI153" s="214">
        <f t="shared" si="86"/>
        <v>0</v>
      </c>
      <c r="AK153" s="229">
        <f t="shared" si="79"/>
        <v>0</v>
      </c>
      <c r="AL153" s="226"/>
      <c r="AM153" s="15"/>
      <c r="AN153" s="232" t="e">
        <f t="shared" si="80"/>
        <v>#DIV/0!</v>
      </c>
      <c r="AO153" s="214">
        <f t="shared" si="72"/>
        <v>0</v>
      </c>
      <c r="AQ153" s="210"/>
      <c r="AR153" s="231"/>
      <c r="AS153" s="15"/>
      <c r="AT153" s="232">
        <f t="shared" si="81"/>
        <v>0</v>
      </c>
      <c r="AU153" s="235">
        <f t="shared" si="82"/>
        <v>0</v>
      </c>
      <c r="AY153" s="210">
        <v>7.45</v>
      </c>
      <c r="AZ153" s="231">
        <v>153.5</v>
      </c>
      <c r="BA153" s="15"/>
      <c r="BB153" s="232">
        <f t="shared" si="66"/>
        <v>7.4471683770429502</v>
      </c>
      <c r="BC153" s="235">
        <f t="shared" si="67"/>
        <v>153.5</v>
      </c>
      <c r="BG153" s="210">
        <v>7.45</v>
      </c>
      <c r="BH153" s="231">
        <v>2100</v>
      </c>
      <c r="BI153" s="15"/>
      <c r="BJ153" s="232">
        <f t="shared" si="73"/>
        <v>7.45</v>
      </c>
      <c r="BK153" s="235">
        <f t="shared" si="83"/>
        <v>1975.661596958186</v>
      </c>
      <c r="BM153" s="109">
        <f t="shared" si="74"/>
        <v>0.94079123664675524</v>
      </c>
      <c r="BN153" s="213"/>
      <c r="BR153" s="228"/>
      <c r="BS153" s="311"/>
      <c r="BT153" s="3"/>
      <c r="BU153" s="213"/>
      <c r="BV153" s="213"/>
      <c r="BW153" s="291"/>
    </row>
    <row r="154" spans="1:75" x14ac:dyDescent="0.2">
      <c r="A154" s="326">
        <v>7.5</v>
      </c>
      <c r="B154" s="211">
        <f t="shared" si="58"/>
        <v>2092.6200000000108</v>
      </c>
      <c r="C154" s="866">
        <f ca="1">IF(ISERR(AVERAGE(INDIRECT("B"&amp;(ROW()-INT($B$1/2))):INDIRECT("B"&amp;(ROW()+INT($B$1/2))))),"",AVERAGE(INDIRECT("B"&amp;(ROW()-INT($B$1/2))):INDIRECT("B"&amp;(ROW()+INT($B$1/2)))))</f>
        <v>2092.6200000000104</v>
      </c>
      <c r="D154" s="866">
        <f t="shared" si="59"/>
        <v>4.9999999999999822E-2</v>
      </c>
      <c r="E154" s="867">
        <v>5</v>
      </c>
      <c r="F154" s="212">
        <f t="shared" si="84"/>
        <v>7.5000000000000622</v>
      </c>
      <c r="G154" s="2">
        <f t="shared" si="60"/>
        <v>151</v>
      </c>
      <c r="H154" s="213">
        <f t="shared" si="61"/>
        <v>7.5</v>
      </c>
      <c r="I154" s="213">
        <f t="shared" si="62"/>
        <v>7.55</v>
      </c>
      <c r="J154" s="51">
        <f t="shared" ca="1" si="63"/>
        <v>2092.6200000000104</v>
      </c>
      <c r="K154" s="51">
        <f t="shared" ca="1" si="64"/>
        <v>2088.4620000000109</v>
      </c>
      <c r="L154" s="553">
        <f t="shared" ca="1" si="65"/>
        <v>2092.6200000000053</v>
      </c>
      <c r="M154" s="542">
        <f t="shared" si="68"/>
        <v>12.0700800000001</v>
      </c>
      <c r="N154" s="544">
        <f t="shared" ca="1" si="69"/>
        <v>637.83057600000166</v>
      </c>
      <c r="O154" s="215"/>
      <c r="P154" s="216"/>
      <c r="Q154" s="217"/>
      <c r="R154" s="218"/>
      <c r="S154" s="219">
        <f t="shared" si="75"/>
        <v>0</v>
      </c>
      <c r="T154" s="220">
        <f t="shared" si="76"/>
        <v>0</v>
      </c>
      <c r="U154" s="214">
        <f t="shared" si="85"/>
        <v>0</v>
      </c>
      <c r="W154" s="221"/>
      <c r="X154" s="222"/>
      <c r="Y154" s="222"/>
      <c r="Z154" s="223"/>
      <c r="AA154" s="222"/>
      <c r="AB154" s="224"/>
      <c r="AC154" s="225"/>
      <c r="AD154" s="2">
        <f t="shared" si="70"/>
        <v>0</v>
      </c>
      <c r="AE154" s="2">
        <f t="shared" si="71"/>
        <v>0</v>
      </c>
      <c r="AF154" s="226"/>
      <c r="AG154" s="219">
        <f t="shared" si="77"/>
        <v>0</v>
      </c>
      <c r="AH154" s="234">
        <f t="shared" si="78"/>
        <v>0</v>
      </c>
      <c r="AI154" s="214">
        <f t="shared" si="86"/>
        <v>0</v>
      </c>
      <c r="AK154" s="229">
        <f t="shared" si="79"/>
        <v>0</v>
      </c>
      <c r="AL154" s="226"/>
      <c r="AM154" s="15"/>
      <c r="AN154" s="232" t="e">
        <f t="shared" si="80"/>
        <v>#DIV/0!</v>
      </c>
      <c r="AO154" s="214">
        <f t="shared" si="72"/>
        <v>0</v>
      </c>
      <c r="AQ154" s="210"/>
      <c r="AR154" s="231"/>
      <c r="AS154" s="15"/>
      <c r="AT154" s="232">
        <f t="shared" si="81"/>
        <v>0</v>
      </c>
      <c r="AU154" s="235">
        <f t="shared" si="82"/>
        <v>0</v>
      </c>
      <c r="AY154" s="210">
        <v>7.5</v>
      </c>
      <c r="AZ154" s="231">
        <v>152.6</v>
      </c>
      <c r="BA154" s="15"/>
      <c r="BB154" s="232">
        <f t="shared" si="66"/>
        <v>7.4971493728620304</v>
      </c>
      <c r="BC154" s="235">
        <f t="shared" si="67"/>
        <v>152.6</v>
      </c>
      <c r="BG154" s="210">
        <v>7.5</v>
      </c>
      <c r="BH154" s="231">
        <v>2100</v>
      </c>
      <c r="BI154" s="15"/>
      <c r="BJ154" s="232">
        <f t="shared" si="73"/>
        <v>7.5</v>
      </c>
      <c r="BK154" s="235">
        <f t="shared" si="83"/>
        <v>1971.8136882129388</v>
      </c>
      <c r="BM154" s="109">
        <f t="shared" si="74"/>
        <v>0.93895889914901853</v>
      </c>
      <c r="BN154" s="213"/>
      <c r="BR154" s="228"/>
      <c r="BS154" s="311"/>
      <c r="BT154" s="3"/>
      <c r="BU154" s="213"/>
      <c r="BV154" s="213"/>
      <c r="BW154" s="291"/>
    </row>
    <row r="155" spans="1:75" x14ac:dyDescent="0.2">
      <c r="A155" s="326">
        <v>7.55</v>
      </c>
      <c r="B155" s="211">
        <f t="shared" si="58"/>
        <v>2088.4620000000109</v>
      </c>
      <c r="C155" s="866">
        <f ca="1">IF(ISERR(AVERAGE(INDIRECT("B"&amp;(ROW()-INT($B$1/2))):INDIRECT("B"&amp;(ROW()+INT($B$1/2))))),"",AVERAGE(INDIRECT("B"&amp;(ROW()-INT($B$1/2))):INDIRECT("B"&amp;(ROW()+INT($B$1/2)))))</f>
        <v>2088.4620000000109</v>
      </c>
      <c r="D155" s="866">
        <f t="shared" si="59"/>
        <v>4.9999999999999822E-2</v>
      </c>
      <c r="E155" s="867">
        <v>4</v>
      </c>
      <c r="F155" s="212">
        <f t="shared" si="84"/>
        <v>7.5500000000000629</v>
      </c>
      <c r="G155" s="2">
        <f t="shared" si="60"/>
        <v>152</v>
      </c>
      <c r="H155" s="213">
        <f t="shared" si="61"/>
        <v>7.55</v>
      </c>
      <c r="I155" s="213">
        <f t="shared" si="62"/>
        <v>7.6</v>
      </c>
      <c r="J155" s="51">
        <f t="shared" ca="1" si="63"/>
        <v>2088.4620000000109</v>
      </c>
      <c r="K155" s="51">
        <f t="shared" ca="1" si="64"/>
        <v>2084.304000000011</v>
      </c>
      <c r="L155" s="553">
        <f t="shared" ca="1" si="65"/>
        <v>2088.4620000000054</v>
      </c>
      <c r="M155" s="542">
        <f t="shared" si="68"/>
        <v>12.150547200000101</v>
      </c>
      <c r="N155" s="544">
        <f t="shared" ca="1" si="69"/>
        <v>636.56321760000174</v>
      </c>
      <c r="O155" s="215"/>
      <c r="P155" s="216"/>
      <c r="Q155" s="217"/>
      <c r="R155" s="218"/>
      <c r="S155" s="219">
        <f t="shared" si="75"/>
        <v>0</v>
      </c>
      <c r="T155" s="220">
        <f t="shared" si="76"/>
        <v>0</v>
      </c>
      <c r="U155" s="214">
        <f t="shared" si="85"/>
        <v>0</v>
      </c>
      <c r="W155" s="221"/>
      <c r="X155" s="222"/>
      <c r="Y155" s="222"/>
      <c r="Z155" s="223"/>
      <c r="AA155" s="222"/>
      <c r="AB155" s="224"/>
      <c r="AC155" s="225"/>
      <c r="AD155" s="2">
        <f t="shared" si="70"/>
        <v>0</v>
      </c>
      <c r="AE155" s="2">
        <f t="shared" si="71"/>
        <v>0</v>
      </c>
      <c r="AF155" s="226"/>
      <c r="AG155" s="219">
        <f t="shared" si="77"/>
        <v>0</v>
      </c>
      <c r="AH155" s="234">
        <f t="shared" si="78"/>
        <v>0</v>
      </c>
      <c r="AI155" s="214">
        <f t="shared" si="86"/>
        <v>0</v>
      </c>
      <c r="AK155" s="229">
        <f t="shared" si="79"/>
        <v>0</v>
      </c>
      <c r="AL155" s="226"/>
      <c r="AM155" s="15"/>
      <c r="AN155" s="232" t="e">
        <f t="shared" si="80"/>
        <v>#DIV/0!</v>
      </c>
      <c r="AO155" s="214">
        <f t="shared" si="72"/>
        <v>0</v>
      </c>
      <c r="AQ155" s="210"/>
      <c r="AR155" s="231"/>
      <c r="AS155" s="15"/>
      <c r="AT155" s="232">
        <f t="shared" si="81"/>
        <v>0</v>
      </c>
      <c r="AU155" s="235">
        <f t="shared" si="82"/>
        <v>0</v>
      </c>
      <c r="AY155" s="210">
        <v>7.55</v>
      </c>
      <c r="AZ155" s="231">
        <v>151.6</v>
      </c>
      <c r="BA155" s="15"/>
      <c r="BB155" s="232">
        <f t="shared" si="66"/>
        <v>7.5471303686811106</v>
      </c>
      <c r="BC155" s="235">
        <f t="shared" si="67"/>
        <v>151.6</v>
      </c>
      <c r="BG155" s="210">
        <v>7.55</v>
      </c>
      <c r="BH155" s="231">
        <v>2100</v>
      </c>
      <c r="BI155" s="15"/>
      <c r="BJ155" s="232">
        <f t="shared" si="73"/>
        <v>7.55</v>
      </c>
      <c r="BK155" s="235">
        <f t="shared" si="83"/>
        <v>1967.9657794676918</v>
      </c>
      <c r="BM155" s="109">
        <f t="shared" si="74"/>
        <v>0.93712656165128183</v>
      </c>
      <c r="BN155" s="213"/>
      <c r="BR155" s="228"/>
      <c r="BS155" s="311"/>
      <c r="BT155" s="3"/>
      <c r="BU155" s="213"/>
      <c r="BV155" s="213"/>
      <c r="BW155" s="291"/>
    </row>
    <row r="156" spans="1:75" x14ac:dyDescent="0.2">
      <c r="A156" s="326">
        <v>7.6</v>
      </c>
      <c r="B156" s="211">
        <f t="shared" si="58"/>
        <v>2084.304000000011</v>
      </c>
      <c r="C156" s="866">
        <f ca="1">IF(ISERR(AVERAGE(INDIRECT("B"&amp;(ROW()-INT($B$1/2))):INDIRECT("B"&amp;(ROW()+INT($B$1/2))))),"",AVERAGE(INDIRECT("B"&amp;(ROW()-INT($B$1/2))):INDIRECT("B"&amp;(ROW()+INT($B$1/2)))))</f>
        <v>2084.304000000011</v>
      </c>
      <c r="D156" s="866">
        <f t="shared" si="59"/>
        <v>4.9999999999999822E-2</v>
      </c>
      <c r="E156" s="867">
        <v>3</v>
      </c>
      <c r="F156" s="212">
        <f t="shared" si="84"/>
        <v>7.6000000000000636</v>
      </c>
      <c r="G156" s="2">
        <f t="shared" si="60"/>
        <v>153</v>
      </c>
      <c r="H156" s="213">
        <f t="shared" si="61"/>
        <v>7.6</v>
      </c>
      <c r="I156" s="213">
        <f t="shared" si="62"/>
        <v>7.65</v>
      </c>
      <c r="J156" s="51">
        <f t="shared" ca="1" si="63"/>
        <v>2084.304000000011</v>
      </c>
      <c r="K156" s="51">
        <f t="shared" ca="1" si="64"/>
        <v>2080.1460000000111</v>
      </c>
      <c r="L156" s="553">
        <f t="shared" ca="1" si="65"/>
        <v>2084.3040000000055</v>
      </c>
      <c r="M156" s="542">
        <f t="shared" si="68"/>
        <v>12.231014400000102</v>
      </c>
      <c r="N156" s="544">
        <f t="shared" ca="1" si="69"/>
        <v>635.2958592000017</v>
      </c>
      <c r="O156" s="215"/>
      <c r="P156" s="216"/>
      <c r="Q156" s="217"/>
      <c r="R156" s="218"/>
      <c r="S156" s="219">
        <f t="shared" si="75"/>
        <v>0</v>
      </c>
      <c r="T156" s="220">
        <f t="shared" si="76"/>
        <v>0</v>
      </c>
      <c r="U156" s="214">
        <f t="shared" si="85"/>
        <v>0</v>
      </c>
      <c r="W156" s="221"/>
      <c r="X156" s="222"/>
      <c r="Y156" s="222"/>
      <c r="Z156" s="223"/>
      <c r="AA156" s="222"/>
      <c r="AB156" s="224"/>
      <c r="AC156" s="225"/>
      <c r="AD156" s="2">
        <f t="shared" si="70"/>
        <v>0</v>
      </c>
      <c r="AE156" s="2">
        <f t="shared" si="71"/>
        <v>0</v>
      </c>
      <c r="AF156" s="226"/>
      <c r="AG156" s="219">
        <f t="shared" si="77"/>
        <v>0</v>
      </c>
      <c r="AH156" s="234">
        <f t="shared" si="78"/>
        <v>0</v>
      </c>
      <c r="AI156" s="214">
        <f t="shared" si="86"/>
        <v>0</v>
      </c>
      <c r="AK156" s="229">
        <f t="shared" si="79"/>
        <v>0</v>
      </c>
      <c r="AL156" s="226"/>
      <c r="AM156" s="15"/>
      <c r="AN156" s="232" t="e">
        <f t="shared" si="80"/>
        <v>#DIV/0!</v>
      </c>
      <c r="AO156" s="214">
        <f t="shared" si="72"/>
        <v>0</v>
      </c>
      <c r="AQ156" s="210"/>
      <c r="AR156" s="231"/>
      <c r="AS156" s="15"/>
      <c r="AT156" s="232">
        <f t="shared" si="81"/>
        <v>0</v>
      </c>
      <c r="AU156" s="235">
        <f t="shared" si="82"/>
        <v>0</v>
      </c>
      <c r="AY156" s="210">
        <v>7.6</v>
      </c>
      <c r="AZ156" s="231">
        <v>150.6</v>
      </c>
      <c r="BA156" s="15"/>
      <c r="BB156" s="232">
        <f t="shared" si="66"/>
        <v>7.5971113645001909</v>
      </c>
      <c r="BC156" s="235">
        <f t="shared" si="67"/>
        <v>150.6</v>
      </c>
      <c r="BG156" s="210">
        <v>7.6</v>
      </c>
      <c r="BH156" s="231">
        <v>2100</v>
      </c>
      <c r="BI156" s="15"/>
      <c r="BJ156" s="232">
        <f t="shared" si="73"/>
        <v>7.6</v>
      </c>
      <c r="BK156" s="235">
        <f t="shared" si="83"/>
        <v>1964.1178707224449</v>
      </c>
      <c r="BM156" s="109">
        <f t="shared" si="74"/>
        <v>0.93529422415354513</v>
      </c>
      <c r="BN156" s="213"/>
      <c r="BR156" s="228"/>
      <c r="BS156" s="311"/>
      <c r="BT156" s="3"/>
      <c r="BU156" s="213"/>
      <c r="BV156" s="213"/>
      <c r="BW156" s="291"/>
    </row>
    <row r="157" spans="1:75" x14ac:dyDescent="0.2">
      <c r="A157" s="326">
        <v>7.65</v>
      </c>
      <c r="B157" s="211">
        <f t="shared" si="58"/>
        <v>2080.1460000000111</v>
      </c>
      <c r="C157" s="866">
        <f ca="1">IF(ISERR(AVERAGE(INDIRECT("B"&amp;(ROW()-INT($B$1/2))):INDIRECT("B"&amp;(ROW()+INT($B$1/2))))),"",AVERAGE(INDIRECT("B"&amp;(ROW()-INT($B$1/2))):INDIRECT("B"&amp;(ROW()+INT($B$1/2)))))</f>
        <v>2080.1460000000111</v>
      </c>
      <c r="D157" s="866">
        <f t="shared" si="59"/>
        <v>5.0000000000000711E-2</v>
      </c>
      <c r="E157" s="867">
        <v>2</v>
      </c>
      <c r="F157" s="212">
        <f t="shared" si="84"/>
        <v>7.6500000000000643</v>
      </c>
      <c r="G157" s="2">
        <f t="shared" si="60"/>
        <v>154</v>
      </c>
      <c r="H157" s="213">
        <f t="shared" si="61"/>
        <v>7.65</v>
      </c>
      <c r="I157" s="213">
        <f t="shared" si="62"/>
        <v>7.7</v>
      </c>
      <c r="J157" s="51">
        <f t="shared" ca="1" si="63"/>
        <v>2080.1460000000111</v>
      </c>
      <c r="K157" s="51">
        <f t="shared" ca="1" si="64"/>
        <v>2075.9880000000107</v>
      </c>
      <c r="L157" s="553">
        <f t="shared" ca="1" si="65"/>
        <v>2080.1460000000056</v>
      </c>
      <c r="M157" s="542">
        <f t="shared" si="68"/>
        <v>12.311481600000103</v>
      </c>
      <c r="N157" s="544">
        <f t="shared" ca="1" si="69"/>
        <v>634.02850080000178</v>
      </c>
      <c r="O157" s="215"/>
      <c r="P157" s="216"/>
      <c r="Q157" s="217"/>
      <c r="R157" s="218"/>
      <c r="S157" s="219">
        <f t="shared" si="75"/>
        <v>0</v>
      </c>
      <c r="T157" s="220">
        <f t="shared" si="76"/>
        <v>0</v>
      </c>
      <c r="U157" s="214">
        <f t="shared" si="85"/>
        <v>0</v>
      </c>
      <c r="W157" s="221"/>
      <c r="X157" s="222"/>
      <c r="Y157" s="222"/>
      <c r="Z157" s="223"/>
      <c r="AA157" s="222"/>
      <c r="AB157" s="224"/>
      <c r="AC157" s="225"/>
      <c r="AD157" s="2">
        <f t="shared" si="70"/>
        <v>0</v>
      </c>
      <c r="AE157" s="2">
        <f t="shared" si="71"/>
        <v>0</v>
      </c>
      <c r="AF157" s="226"/>
      <c r="AG157" s="219">
        <f t="shared" si="77"/>
        <v>0</v>
      </c>
      <c r="AH157" s="234">
        <f t="shared" si="78"/>
        <v>0</v>
      </c>
      <c r="AI157" s="214">
        <f t="shared" si="86"/>
        <v>0</v>
      </c>
      <c r="AK157" s="229">
        <f t="shared" si="79"/>
        <v>0</v>
      </c>
      <c r="AL157" s="226"/>
      <c r="AM157" s="15"/>
      <c r="AN157" s="232" t="e">
        <f t="shared" si="80"/>
        <v>#DIV/0!</v>
      </c>
      <c r="AO157" s="214">
        <f t="shared" si="72"/>
        <v>0</v>
      </c>
      <c r="AQ157" s="210"/>
      <c r="AR157" s="231"/>
      <c r="AS157" s="15"/>
      <c r="AT157" s="232">
        <f t="shared" si="81"/>
        <v>0</v>
      </c>
      <c r="AU157" s="235">
        <f t="shared" si="82"/>
        <v>0</v>
      </c>
      <c r="AY157" s="210">
        <v>7.65</v>
      </c>
      <c r="AZ157" s="231">
        <v>153.19999999999999</v>
      </c>
      <c r="BA157" s="15"/>
      <c r="BB157" s="232">
        <f t="shared" si="66"/>
        <v>7.647092360319272</v>
      </c>
      <c r="BC157" s="235">
        <f t="shared" si="67"/>
        <v>153.19999999999999</v>
      </c>
      <c r="BG157" s="210">
        <v>7.65</v>
      </c>
      <c r="BH157" s="231">
        <v>2100</v>
      </c>
      <c r="BI157" s="15"/>
      <c r="BJ157" s="232">
        <f t="shared" si="73"/>
        <v>7.65</v>
      </c>
      <c r="BK157" s="235">
        <f t="shared" si="83"/>
        <v>1960.2699619771977</v>
      </c>
      <c r="BM157" s="109">
        <f t="shared" si="74"/>
        <v>0.93346188665580843</v>
      </c>
      <c r="BN157" s="213"/>
      <c r="BR157" s="228"/>
      <c r="BS157" s="311"/>
      <c r="BT157" s="3"/>
      <c r="BU157" s="213"/>
      <c r="BV157" s="213"/>
      <c r="BW157" s="291"/>
    </row>
    <row r="158" spans="1:75" x14ac:dyDescent="0.2">
      <c r="A158" s="326">
        <v>7.7</v>
      </c>
      <c r="B158" s="211">
        <f t="shared" si="58"/>
        <v>2075.9880000000112</v>
      </c>
      <c r="C158" s="866">
        <f ca="1">IF(ISERR(AVERAGE(INDIRECT("B"&amp;(ROW()-INT($B$1/2))):INDIRECT("B"&amp;(ROW()+INT($B$1/2))))),"",AVERAGE(INDIRECT("B"&amp;(ROW()-INT($B$1/2))):INDIRECT("B"&amp;(ROW()+INT($B$1/2)))))</f>
        <v>2075.9880000000107</v>
      </c>
      <c r="D158" s="866">
        <f t="shared" si="59"/>
        <v>4.9999999999999822E-2</v>
      </c>
      <c r="E158" s="867">
        <v>1</v>
      </c>
      <c r="F158" s="212">
        <f t="shared" si="84"/>
        <v>7.700000000000065</v>
      </c>
      <c r="G158" s="2">
        <f t="shared" si="60"/>
        <v>155</v>
      </c>
      <c r="H158" s="213">
        <f t="shared" si="61"/>
        <v>7.7</v>
      </c>
      <c r="I158" s="213">
        <f t="shared" si="62"/>
        <v>7.75</v>
      </c>
      <c r="J158" s="51">
        <f t="shared" ca="1" si="63"/>
        <v>2075.9880000000107</v>
      </c>
      <c r="K158" s="51">
        <f t="shared" ca="1" si="64"/>
        <v>2071.8300000000113</v>
      </c>
      <c r="L158" s="553">
        <f t="shared" ca="1" si="65"/>
        <v>2075.9880000000053</v>
      </c>
      <c r="M158" s="542">
        <f t="shared" si="68"/>
        <v>12.391948800000106</v>
      </c>
      <c r="N158" s="544">
        <f t="shared" ca="1" si="69"/>
        <v>632.76114240000163</v>
      </c>
      <c r="O158" s="215"/>
      <c r="P158" s="216"/>
      <c r="Q158" s="217"/>
      <c r="R158" s="218"/>
      <c r="S158" s="219">
        <f t="shared" si="75"/>
        <v>0</v>
      </c>
      <c r="T158" s="220">
        <f t="shared" si="76"/>
        <v>0</v>
      </c>
      <c r="U158" s="214">
        <f t="shared" si="85"/>
        <v>0</v>
      </c>
      <c r="W158" s="221"/>
      <c r="X158" s="222"/>
      <c r="Y158" s="222"/>
      <c r="Z158" s="223"/>
      <c r="AA158" s="222"/>
      <c r="AB158" s="224"/>
      <c r="AC158" s="225"/>
      <c r="AD158" s="2">
        <f t="shared" si="70"/>
        <v>0</v>
      </c>
      <c r="AE158" s="2">
        <f t="shared" si="71"/>
        <v>0</v>
      </c>
      <c r="AF158" s="226"/>
      <c r="AG158" s="219">
        <f t="shared" si="77"/>
        <v>0</v>
      </c>
      <c r="AH158" s="234">
        <f t="shared" si="78"/>
        <v>0</v>
      </c>
      <c r="AI158" s="214">
        <f t="shared" si="86"/>
        <v>0</v>
      </c>
      <c r="AK158" s="229">
        <f t="shared" si="79"/>
        <v>0</v>
      </c>
      <c r="AL158" s="226"/>
      <c r="AM158" s="15"/>
      <c r="AN158" s="232" t="e">
        <f t="shared" si="80"/>
        <v>#DIV/0!</v>
      </c>
      <c r="AO158" s="214">
        <f t="shared" si="72"/>
        <v>0</v>
      </c>
      <c r="AQ158" s="210"/>
      <c r="AR158" s="231"/>
      <c r="AS158" s="15"/>
      <c r="AT158" s="232">
        <f t="shared" si="81"/>
        <v>0</v>
      </c>
      <c r="AU158" s="235">
        <f t="shared" si="82"/>
        <v>0</v>
      </c>
      <c r="AY158" s="210">
        <v>7.7</v>
      </c>
      <c r="AZ158" s="231">
        <v>166</v>
      </c>
      <c r="BA158" s="15"/>
      <c r="BB158" s="232">
        <f t="shared" si="66"/>
        <v>7.6970733561383513</v>
      </c>
      <c r="BC158" s="235">
        <f t="shared" si="67"/>
        <v>166</v>
      </c>
      <c r="BG158" s="210">
        <v>7.7</v>
      </c>
      <c r="BH158" s="231">
        <v>2100</v>
      </c>
      <c r="BI158" s="15"/>
      <c r="BJ158" s="232">
        <f t="shared" si="73"/>
        <v>7.7</v>
      </c>
      <c r="BK158" s="235">
        <f t="shared" si="83"/>
        <v>1956.4220532319507</v>
      </c>
      <c r="BM158" s="109">
        <f t="shared" si="74"/>
        <v>0.93162954915807172</v>
      </c>
      <c r="BN158" s="213"/>
      <c r="BR158" s="228"/>
      <c r="BS158" s="311"/>
      <c r="BT158" s="3"/>
      <c r="BU158" s="213"/>
      <c r="BV158" s="213"/>
      <c r="BW158" s="291"/>
    </row>
    <row r="159" spans="1:75" x14ac:dyDescent="0.2">
      <c r="A159" s="326">
        <v>7.75</v>
      </c>
      <c r="B159" s="211">
        <f t="shared" si="58"/>
        <v>2071.8300000000113</v>
      </c>
      <c r="C159" s="866">
        <f ca="1">IF(ISERR(AVERAGE(INDIRECT("B"&amp;(ROW()-INT($B$1/2))):INDIRECT("B"&amp;(ROW()+INT($B$1/2))))),"",AVERAGE(INDIRECT("B"&amp;(ROW()-INT($B$1/2))):INDIRECT("B"&amp;(ROW()+INT($B$1/2)))))</f>
        <v>2071.8300000000113</v>
      </c>
      <c r="D159" s="866">
        <f t="shared" si="59"/>
        <v>4.9999999999999822E-2</v>
      </c>
      <c r="E159" s="867">
        <v>0</v>
      </c>
      <c r="F159" s="212">
        <f t="shared" si="84"/>
        <v>7.7500000000000657</v>
      </c>
      <c r="G159" s="2">
        <f t="shared" si="60"/>
        <v>156</v>
      </c>
      <c r="H159" s="213">
        <f t="shared" si="61"/>
        <v>7.75</v>
      </c>
      <c r="I159" s="213">
        <f t="shared" si="62"/>
        <v>7.8</v>
      </c>
      <c r="J159" s="51">
        <f t="shared" ca="1" si="63"/>
        <v>2071.8300000000113</v>
      </c>
      <c r="K159" s="51">
        <f t="shared" ca="1" si="64"/>
        <v>2067.6720000000114</v>
      </c>
      <c r="L159" s="553">
        <f t="shared" ca="1" si="65"/>
        <v>2071.8300000000058</v>
      </c>
      <c r="M159" s="542">
        <f t="shared" si="68"/>
        <v>12.472416000000107</v>
      </c>
      <c r="N159" s="544">
        <f t="shared" ca="1" si="69"/>
        <v>631.49378400000182</v>
      </c>
      <c r="O159" s="215"/>
      <c r="P159" s="216"/>
      <c r="Q159" s="217"/>
      <c r="R159" s="218"/>
      <c r="S159" s="219">
        <f t="shared" si="75"/>
        <v>0</v>
      </c>
      <c r="T159" s="220">
        <f t="shared" si="76"/>
        <v>0</v>
      </c>
      <c r="U159" s="214">
        <f t="shared" si="85"/>
        <v>0</v>
      </c>
      <c r="W159" s="221"/>
      <c r="X159" s="222"/>
      <c r="Y159" s="222"/>
      <c r="Z159" s="223"/>
      <c r="AA159" s="222"/>
      <c r="AB159" s="224"/>
      <c r="AC159" s="225"/>
      <c r="AD159" s="2">
        <f t="shared" si="70"/>
        <v>0</v>
      </c>
      <c r="AE159" s="2">
        <f t="shared" si="71"/>
        <v>0</v>
      </c>
      <c r="AF159" s="226"/>
      <c r="AG159" s="219">
        <f t="shared" si="77"/>
        <v>0</v>
      </c>
      <c r="AH159" s="234">
        <f t="shared" si="78"/>
        <v>0</v>
      </c>
      <c r="AI159" s="214">
        <f t="shared" si="86"/>
        <v>0</v>
      </c>
      <c r="AK159" s="229">
        <f t="shared" si="79"/>
        <v>0</v>
      </c>
      <c r="AL159" s="226"/>
      <c r="AM159" s="15"/>
      <c r="AN159" s="232" t="e">
        <f t="shared" si="80"/>
        <v>#DIV/0!</v>
      </c>
      <c r="AO159" s="214">
        <f t="shared" si="72"/>
        <v>0</v>
      </c>
      <c r="AQ159" s="210"/>
      <c r="AR159" s="231"/>
      <c r="AS159" s="15"/>
      <c r="AT159" s="232">
        <f t="shared" si="81"/>
        <v>0</v>
      </c>
      <c r="AU159" s="235">
        <f t="shared" si="82"/>
        <v>0</v>
      </c>
      <c r="AY159" s="210">
        <v>7.75</v>
      </c>
      <c r="AZ159" s="231">
        <v>178.5</v>
      </c>
      <c r="BA159" s="15"/>
      <c r="BB159" s="232">
        <f t="shared" si="66"/>
        <v>7.7470543519574315</v>
      </c>
      <c r="BC159" s="235">
        <f t="shared" si="67"/>
        <v>178.5</v>
      </c>
      <c r="BG159" s="210">
        <v>7.75</v>
      </c>
      <c r="BH159" s="231">
        <v>2100</v>
      </c>
      <c r="BI159" s="15"/>
      <c r="BJ159" s="232">
        <f t="shared" si="73"/>
        <v>7.75</v>
      </c>
      <c r="BK159" s="235">
        <f t="shared" si="83"/>
        <v>1952.5741444867035</v>
      </c>
      <c r="BM159" s="109">
        <f t="shared" si="74"/>
        <v>0.92979721166033502</v>
      </c>
      <c r="BN159" s="213"/>
      <c r="BR159" s="228"/>
      <c r="BS159" s="311"/>
      <c r="BT159" s="3"/>
      <c r="BU159" s="213"/>
      <c r="BV159" s="213"/>
      <c r="BW159" s="291"/>
    </row>
    <row r="160" spans="1:75" x14ac:dyDescent="0.2">
      <c r="A160" s="326">
        <v>7.8</v>
      </c>
      <c r="B160" s="211">
        <f t="shared" si="58"/>
        <v>2067.6720000000114</v>
      </c>
      <c r="C160" s="866">
        <f ca="1">IF(ISERR(AVERAGE(INDIRECT("B"&amp;(ROW()-INT($B$1/2))):INDIRECT("B"&amp;(ROW()+INT($B$1/2))))),"",AVERAGE(INDIRECT("B"&amp;(ROW()-INT($B$1/2))):INDIRECT("B"&amp;(ROW()+INT($B$1/2)))))</f>
        <v>2067.6720000000114</v>
      </c>
      <c r="D160" s="866">
        <f t="shared" si="59"/>
        <v>4.9999999999999822E-2</v>
      </c>
      <c r="E160" s="867">
        <v>1</v>
      </c>
      <c r="F160" s="212">
        <f t="shared" si="84"/>
        <v>7.8000000000000664</v>
      </c>
      <c r="G160" s="2">
        <f t="shared" si="60"/>
        <v>157</v>
      </c>
      <c r="H160" s="213">
        <f t="shared" si="61"/>
        <v>7.8</v>
      </c>
      <c r="I160" s="213">
        <f t="shared" si="62"/>
        <v>7.85</v>
      </c>
      <c r="J160" s="51">
        <f t="shared" ca="1" si="63"/>
        <v>2067.6720000000114</v>
      </c>
      <c r="K160" s="51">
        <f t="shared" ca="1" si="64"/>
        <v>2063.5140000000115</v>
      </c>
      <c r="L160" s="553">
        <f t="shared" ca="1" si="65"/>
        <v>2067.6720000000059</v>
      </c>
      <c r="M160" s="542">
        <f t="shared" si="68"/>
        <v>12.552883200000108</v>
      </c>
      <c r="N160" s="544">
        <f t="shared" ca="1" si="69"/>
        <v>630.22642560000179</v>
      </c>
      <c r="O160" s="215"/>
      <c r="P160" s="216"/>
      <c r="Q160" s="217"/>
      <c r="R160" s="218"/>
      <c r="S160" s="219">
        <f t="shared" si="75"/>
        <v>0</v>
      </c>
      <c r="T160" s="220">
        <f t="shared" si="76"/>
        <v>0</v>
      </c>
      <c r="U160" s="214">
        <f t="shared" si="85"/>
        <v>0</v>
      </c>
      <c r="W160" s="221"/>
      <c r="X160" s="222"/>
      <c r="Y160" s="222"/>
      <c r="Z160" s="223"/>
      <c r="AA160" s="222"/>
      <c r="AB160" s="224"/>
      <c r="AC160" s="225"/>
      <c r="AD160" s="2">
        <f t="shared" si="70"/>
        <v>0</v>
      </c>
      <c r="AE160" s="2">
        <f t="shared" si="71"/>
        <v>0</v>
      </c>
      <c r="AF160" s="226"/>
      <c r="AG160" s="219">
        <f t="shared" si="77"/>
        <v>0</v>
      </c>
      <c r="AH160" s="234">
        <f t="shared" si="78"/>
        <v>0</v>
      </c>
      <c r="AI160" s="214">
        <f t="shared" si="86"/>
        <v>0</v>
      </c>
      <c r="AK160" s="229">
        <f t="shared" si="79"/>
        <v>0</v>
      </c>
      <c r="AL160" s="226"/>
      <c r="AM160" s="15"/>
      <c r="AN160" s="232" t="e">
        <f t="shared" si="80"/>
        <v>#DIV/0!</v>
      </c>
      <c r="AO160" s="214">
        <f t="shared" si="72"/>
        <v>0</v>
      </c>
      <c r="AQ160" s="210"/>
      <c r="AR160" s="231"/>
      <c r="AS160" s="15"/>
      <c r="AT160" s="232">
        <f t="shared" si="81"/>
        <v>0</v>
      </c>
      <c r="AU160" s="235">
        <f t="shared" si="82"/>
        <v>0</v>
      </c>
      <c r="AY160" s="210">
        <v>7.8</v>
      </c>
      <c r="AZ160" s="231">
        <v>185.4</v>
      </c>
      <c r="BA160" s="15"/>
      <c r="BB160" s="232">
        <f t="shared" si="66"/>
        <v>7.7970353477765117</v>
      </c>
      <c r="BC160" s="235">
        <f t="shared" si="67"/>
        <v>185.4</v>
      </c>
      <c r="BG160" s="210">
        <v>7.8</v>
      </c>
      <c r="BH160" s="231">
        <v>2100</v>
      </c>
      <c r="BI160" s="15"/>
      <c r="BJ160" s="232">
        <f t="shared" si="73"/>
        <v>7.8</v>
      </c>
      <c r="BK160" s="235">
        <f t="shared" si="83"/>
        <v>1948.7262357414565</v>
      </c>
      <c r="BM160" s="109">
        <f t="shared" si="74"/>
        <v>0.92796487416259832</v>
      </c>
      <c r="BN160" s="213"/>
      <c r="BR160" s="228"/>
      <c r="BS160" s="311"/>
      <c r="BT160" s="3"/>
      <c r="BU160" s="213"/>
      <c r="BV160" s="213"/>
      <c r="BW160" s="291"/>
    </row>
    <row r="161" spans="1:75" x14ac:dyDescent="0.2">
      <c r="A161" s="326">
        <v>7.85</v>
      </c>
      <c r="B161" s="211">
        <f t="shared" si="58"/>
        <v>2063.5140000000115</v>
      </c>
      <c r="C161" s="866">
        <f ca="1">IF(ISERR(AVERAGE(INDIRECT("B"&amp;(ROW()-INT($B$1/2))):INDIRECT("B"&amp;(ROW()+INT($B$1/2))))),"",AVERAGE(INDIRECT("B"&amp;(ROW()-INT($B$1/2))):INDIRECT("B"&amp;(ROW()+INT($B$1/2)))))</f>
        <v>2063.5140000000115</v>
      </c>
      <c r="D161" s="866">
        <f t="shared" si="59"/>
        <v>4.9999999999999822E-2</v>
      </c>
      <c r="E161" s="867">
        <v>2</v>
      </c>
      <c r="F161" s="212">
        <f t="shared" si="84"/>
        <v>7.8500000000000671</v>
      </c>
      <c r="G161" s="2">
        <f t="shared" si="60"/>
        <v>158</v>
      </c>
      <c r="H161" s="213">
        <f t="shared" si="61"/>
        <v>7.85</v>
      </c>
      <c r="I161" s="213">
        <f t="shared" si="62"/>
        <v>7.9</v>
      </c>
      <c r="J161" s="51">
        <f t="shared" ca="1" si="63"/>
        <v>2063.5140000000115</v>
      </c>
      <c r="K161" s="51">
        <f t="shared" ca="1" si="64"/>
        <v>2059.3560000000111</v>
      </c>
      <c r="L161" s="553">
        <f t="shared" ca="1" si="65"/>
        <v>2063.514000000006</v>
      </c>
      <c r="M161" s="542">
        <f t="shared" si="68"/>
        <v>12.63335040000011</v>
      </c>
      <c r="N161" s="544">
        <f t="shared" ca="1" si="69"/>
        <v>628.95906720000187</v>
      </c>
      <c r="O161" s="215"/>
      <c r="P161" s="216"/>
      <c r="Q161" s="217"/>
      <c r="R161" s="218"/>
      <c r="S161" s="219">
        <f t="shared" si="75"/>
        <v>0</v>
      </c>
      <c r="T161" s="220">
        <f t="shared" si="76"/>
        <v>0</v>
      </c>
      <c r="U161" s="214">
        <f t="shared" si="85"/>
        <v>0</v>
      </c>
      <c r="W161" s="221"/>
      <c r="X161" s="222"/>
      <c r="Y161" s="222"/>
      <c r="Z161" s="223"/>
      <c r="AA161" s="222"/>
      <c r="AB161" s="224"/>
      <c r="AC161" s="225"/>
      <c r="AD161" s="2">
        <f t="shared" si="70"/>
        <v>0</v>
      </c>
      <c r="AE161" s="2">
        <f t="shared" si="71"/>
        <v>0</v>
      </c>
      <c r="AF161" s="226"/>
      <c r="AG161" s="219">
        <f t="shared" si="77"/>
        <v>0</v>
      </c>
      <c r="AH161" s="234">
        <f t="shared" si="78"/>
        <v>0</v>
      </c>
      <c r="AI161" s="214">
        <f t="shared" si="86"/>
        <v>0</v>
      </c>
      <c r="AK161" s="229">
        <f t="shared" si="79"/>
        <v>0</v>
      </c>
      <c r="AL161" s="226"/>
      <c r="AM161" s="15"/>
      <c r="AN161" s="232" t="e">
        <f t="shared" si="80"/>
        <v>#DIV/0!</v>
      </c>
      <c r="AO161" s="214">
        <f t="shared" si="72"/>
        <v>0</v>
      </c>
      <c r="AQ161" s="210"/>
      <c r="AR161" s="231"/>
      <c r="AS161" s="15"/>
      <c r="AT161" s="232">
        <f t="shared" si="81"/>
        <v>0</v>
      </c>
      <c r="AU161" s="235">
        <f t="shared" si="82"/>
        <v>0</v>
      </c>
      <c r="AY161" s="210">
        <v>7.85</v>
      </c>
      <c r="AZ161" s="231">
        <v>177.5</v>
      </c>
      <c r="BA161" s="15"/>
      <c r="BB161" s="232">
        <f t="shared" si="66"/>
        <v>7.847016343595592</v>
      </c>
      <c r="BC161" s="235">
        <f t="shared" si="67"/>
        <v>177.5</v>
      </c>
      <c r="BG161" s="210">
        <v>7.85</v>
      </c>
      <c r="BH161" s="231">
        <v>2100</v>
      </c>
      <c r="BI161" s="15"/>
      <c r="BJ161" s="232">
        <f t="shared" si="73"/>
        <v>7.85</v>
      </c>
      <c r="BK161" s="235">
        <f t="shared" si="83"/>
        <v>1944.8783269962094</v>
      </c>
      <c r="BM161" s="109">
        <f t="shared" si="74"/>
        <v>0.92613253666486162</v>
      </c>
      <c r="BN161" s="213"/>
      <c r="BR161" s="228"/>
      <c r="BS161" s="311"/>
      <c r="BT161" s="3"/>
      <c r="BU161" s="213"/>
      <c r="BV161" s="213"/>
      <c r="BW161" s="291"/>
    </row>
    <row r="162" spans="1:75" x14ac:dyDescent="0.2">
      <c r="A162" s="326">
        <v>7.9</v>
      </c>
      <c r="B162" s="211">
        <f t="shared" si="58"/>
        <v>2059.3560000000116</v>
      </c>
      <c r="C162" s="866">
        <f ca="1">IF(ISERR(AVERAGE(INDIRECT("B"&amp;(ROW()-INT($B$1/2))):INDIRECT("B"&amp;(ROW()+INT($B$1/2))))),"",AVERAGE(INDIRECT("B"&amp;(ROW()-INT($B$1/2))):INDIRECT("B"&amp;(ROW()+INT($B$1/2)))))</f>
        <v>2059.3560000000111</v>
      </c>
      <c r="D162" s="866">
        <f t="shared" si="59"/>
        <v>5.0000000000000711E-2</v>
      </c>
      <c r="E162" s="867">
        <v>3</v>
      </c>
      <c r="F162" s="212">
        <f t="shared" si="84"/>
        <v>7.9000000000000679</v>
      </c>
      <c r="G162" s="2">
        <f t="shared" si="60"/>
        <v>159</v>
      </c>
      <c r="H162" s="213">
        <f t="shared" si="61"/>
        <v>7.9</v>
      </c>
      <c r="I162" s="213">
        <f t="shared" si="62"/>
        <v>7.95</v>
      </c>
      <c r="J162" s="51">
        <f t="shared" ca="1" si="63"/>
        <v>2059.3560000000111</v>
      </c>
      <c r="K162" s="51">
        <f t="shared" ca="1" si="64"/>
        <v>2055.1980000000117</v>
      </c>
      <c r="L162" s="553">
        <f t="shared" ca="1" si="65"/>
        <v>2059.3560000000057</v>
      </c>
      <c r="M162" s="542">
        <f t="shared" si="68"/>
        <v>12.713817600000111</v>
      </c>
      <c r="N162" s="544">
        <f t="shared" ca="1" si="69"/>
        <v>627.69170880000172</v>
      </c>
      <c r="O162" s="215"/>
      <c r="P162" s="216"/>
      <c r="Q162" s="217"/>
      <c r="R162" s="218"/>
      <c r="S162" s="219">
        <f t="shared" si="75"/>
        <v>0</v>
      </c>
      <c r="T162" s="220">
        <f t="shared" si="76"/>
        <v>0</v>
      </c>
      <c r="U162" s="214">
        <f t="shared" si="85"/>
        <v>0</v>
      </c>
      <c r="W162" s="221"/>
      <c r="X162" s="222"/>
      <c r="Y162" s="222"/>
      <c r="Z162" s="223"/>
      <c r="AA162" s="222"/>
      <c r="AB162" s="224"/>
      <c r="AC162" s="225"/>
      <c r="AD162" s="2">
        <f t="shared" si="70"/>
        <v>0</v>
      </c>
      <c r="AE162" s="2">
        <f t="shared" si="71"/>
        <v>0</v>
      </c>
      <c r="AF162" s="226"/>
      <c r="AG162" s="219">
        <f t="shared" si="77"/>
        <v>0</v>
      </c>
      <c r="AH162" s="234">
        <f t="shared" si="78"/>
        <v>0</v>
      </c>
      <c r="AI162" s="214">
        <f t="shared" si="86"/>
        <v>0</v>
      </c>
      <c r="AK162" s="229">
        <f t="shared" si="79"/>
        <v>0</v>
      </c>
      <c r="AL162" s="226"/>
      <c r="AM162" s="15"/>
      <c r="AN162" s="232" t="e">
        <f t="shared" si="80"/>
        <v>#DIV/0!</v>
      </c>
      <c r="AO162" s="214">
        <f t="shared" si="72"/>
        <v>0</v>
      </c>
      <c r="AQ162" s="210"/>
      <c r="AR162" s="231"/>
      <c r="AS162" s="15"/>
      <c r="AT162" s="232">
        <f t="shared" si="81"/>
        <v>0</v>
      </c>
      <c r="AU162" s="235">
        <f t="shared" si="82"/>
        <v>0</v>
      </c>
      <c r="AY162" s="210">
        <v>7.9</v>
      </c>
      <c r="AZ162" s="231">
        <v>165.4</v>
      </c>
      <c r="BA162" s="15"/>
      <c r="BB162" s="232">
        <f t="shared" si="66"/>
        <v>7.8969973394146722</v>
      </c>
      <c r="BC162" s="235">
        <f t="shared" si="67"/>
        <v>165.4</v>
      </c>
      <c r="BG162" s="210">
        <v>7.9</v>
      </c>
      <c r="BH162" s="231">
        <v>2100</v>
      </c>
      <c r="BI162" s="15"/>
      <c r="BJ162" s="232">
        <f t="shared" si="73"/>
        <v>7.9</v>
      </c>
      <c r="BK162" s="235">
        <f t="shared" si="83"/>
        <v>1941.0304182509624</v>
      </c>
      <c r="BM162" s="109">
        <f t="shared" si="74"/>
        <v>0.92430019916712491</v>
      </c>
      <c r="BN162" s="213"/>
      <c r="BR162" s="228"/>
      <c r="BS162" s="311"/>
      <c r="BT162" s="3"/>
      <c r="BU162" s="213"/>
      <c r="BV162" s="213"/>
      <c r="BW162" s="291"/>
    </row>
    <row r="163" spans="1:75" x14ac:dyDescent="0.2">
      <c r="A163" s="326">
        <v>7.95</v>
      </c>
      <c r="B163" s="211">
        <f t="shared" si="58"/>
        <v>2055.1980000000117</v>
      </c>
      <c r="C163" s="866">
        <f ca="1">IF(ISERR(AVERAGE(INDIRECT("B"&amp;(ROW()-INT($B$1/2))):INDIRECT("B"&amp;(ROW()+INT($B$1/2))))),"",AVERAGE(INDIRECT("B"&amp;(ROW()-INT($B$1/2))):INDIRECT("B"&amp;(ROW()+INT($B$1/2)))))</f>
        <v>2055.1980000000117</v>
      </c>
      <c r="D163" s="866">
        <f t="shared" si="59"/>
        <v>4.9999999999999822E-2</v>
      </c>
      <c r="E163" s="867">
        <v>4</v>
      </c>
      <c r="F163" s="212">
        <f t="shared" si="84"/>
        <v>7.9500000000000686</v>
      </c>
      <c r="G163" s="2">
        <f t="shared" si="60"/>
        <v>160</v>
      </c>
      <c r="H163" s="213">
        <f t="shared" si="61"/>
        <v>7.95</v>
      </c>
      <c r="I163" s="213">
        <f t="shared" si="62"/>
        <v>8</v>
      </c>
      <c r="J163" s="51">
        <f t="shared" ca="1" si="63"/>
        <v>2055.1980000000117</v>
      </c>
      <c r="K163" s="51">
        <f t="shared" ca="1" si="64"/>
        <v>2051.0400000000118</v>
      </c>
      <c r="L163" s="553">
        <f t="shared" ca="1" si="65"/>
        <v>2055.1980000000058</v>
      </c>
      <c r="M163" s="542">
        <f t="shared" si="68"/>
        <v>12.794284800000112</v>
      </c>
      <c r="N163" s="544">
        <f t="shared" ca="1" si="69"/>
        <v>626.4243504000018</v>
      </c>
      <c r="O163" s="215"/>
      <c r="P163" s="216"/>
      <c r="Q163" s="217"/>
      <c r="R163" s="218"/>
      <c r="S163" s="219">
        <f t="shared" si="75"/>
        <v>0</v>
      </c>
      <c r="T163" s="220">
        <f t="shared" si="76"/>
        <v>0</v>
      </c>
      <c r="U163" s="214">
        <f t="shared" si="85"/>
        <v>0</v>
      </c>
      <c r="W163" s="221"/>
      <c r="X163" s="222"/>
      <c r="Y163" s="222"/>
      <c r="Z163" s="223"/>
      <c r="AA163" s="222"/>
      <c r="AB163" s="224"/>
      <c r="AC163" s="225"/>
      <c r="AD163" s="2">
        <f t="shared" si="70"/>
        <v>0</v>
      </c>
      <c r="AE163" s="2">
        <f t="shared" si="71"/>
        <v>0</v>
      </c>
      <c r="AF163" s="226"/>
      <c r="AG163" s="219">
        <f t="shared" si="77"/>
        <v>0</v>
      </c>
      <c r="AH163" s="234">
        <f t="shared" si="78"/>
        <v>0</v>
      </c>
      <c r="AI163" s="214">
        <f t="shared" si="86"/>
        <v>0</v>
      </c>
      <c r="AK163" s="229">
        <f t="shared" si="79"/>
        <v>0</v>
      </c>
      <c r="AL163" s="226"/>
      <c r="AM163" s="15"/>
      <c r="AN163" s="232" t="e">
        <f t="shared" si="80"/>
        <v>#DIV/0!</v>
      </c>
      <c r="AO163" s="214">
        <f t="shared" si="72"/>
        <v>0</v>
      </c>
      <c r="AQ163" s="210"/>
      <c r="AR163" s="231"/>
      <c r="AS163" s="15"/>
      <c r="AT163" s="232">
        <f t="shared" si="81"/>
        <v>0</v>
      </c>
      <c r="AU163" s="235">
        <f t="shared" si="82"/>
        <v>0</v>
      </c>
      <c r="AY163" s="210">
        <v>7.95</v>
      </c>
      <c r="AZ163" s="231">
        <v>163.69999999999999</v>
      </c>
      <c r="BA163" s="15"/>
      <c r="BB163" s="232">
        <f t="shared" si="66"/>
        <v>7.9469783352337524</v>
      </c>
      <c r="BC163" s="235">
        <f t="shared" si="67"/>
        <v>163.69999999999999</v>
      </c>
      <c r="BG163" s="210">
        <v>7.95</v>
      </c>
      <c r="BH163" s="231">
        <v>2100</v>
      </c>
      <c r="BI163" s="15"/>
      <c r="BJ163" s="232">
        <f t="shared" si="73"/>
        <v>7.95</v>
      </c>
      <c r="BK163" s="235">
        <f t="shared" si="83"/>
        <v>1937.1825095057152</v>
      </c>
      <c r="BM163" s="109">
        <f t="shared" si="74"/>
        <v>0.92246786166938821</v>
      </c>
      <c r="BN163" s="213"/>
      <c r="BR163" s="228"/>
      <c r="BS163" s="311"/>
      <c r="BT163" s="3"/>
      <c r="BU163" s="213"/>
      <c r="BV163" s="213"/>
      <c r="BW163" s="291"/>
    </row>
    <row r="164" spans="1:75" x14ac:dyDescent="0.2">
      <c r="A164" s="326">
        <v>8</v>
      </c>
      <c r="B164" s="211">
        <f t="shared" si="58"/>
        <v>2051.0400000000118</v>
      </c>
      <c r="C164" s="866">
        <f ca="1">IF(ISERR(AVERAGE(INDIRECT("B"&amp;(ROW()-INT($B$1/2))):INDIRECT("B"&amp;(ROW()+INT($B$1/2))))),"",AVERAGE(INDIRECT("B"&amp;(ROW()-INT($B$1/2))):INDIRECT("B"&amp;(ROW()+INT($B$1/2)))))</f>
        <v>2051.0400000000118</v>
      </c>
      <c r="D164" s="866">
        <f t="shared" si="59"/>
        <v>4.9999999999999822E-2</v>
      </c>
      <c r="E164" s="867">
        <v>5</v>
      </c>
      <c r="F164" s="212">
        <f t="shared" si="84"/>
        <v>8.0000000000000693</v>
      </c>
      <c r="G164" s="2">
        <f t="shared" si="60"/>
        <v>161</v>
      </c>
      <c r="H164" s="213">
        <f t="shared" si="61"/>
        <v>8</v>
      </c>
      <c r="I164" s="213">
        <f t="shared" si="62"/>
        <v>8.0500000000000007</v>
      </c>
      <c r="J164" s="51">
        <f t="shared" ca="1" si="63"/>
        <v>2051.0400000000118</v>
      </c>
      <c r="K164" s="51">
        <f t="shared" ca="1" si="64"/>
        <v>2046.8820000000121</v>
      </c>
      <c r="L164" s="553">
        <f t="shared" ca="1" si="65"/>
        <v>2051.0400000000059</v>
      </c>
      <c r="M164" s="542">
        <f t="shared" si="68"/>
        <v>12.874752000000113</v>
      </c>
      <c r="N164" s="544">
        <f t="shared" ca="1" si="69"/>
        <v>625.15699200000188</v>
      </c>
      <c r="O164" s="215"/>
      <c r="P164" s="216"/>
      <c r="Q164" s="217"/>
      <c r="R164" s="218"/>
      <c r="S164" s="219">
        <f t="shared" si="75"/>
        <v>0</v>
      </c>
      <c r="T164" s="220">
        <f t="shared" si="76"/>
        <v>0</v>
      </c>
      <c r="U164" s="214">
        <f t="shared" si="85"/>
        <v>0</v>
      </c>
      <c r="W164" s="221"/>
      <c r="X164" s="222"/>
      <c r="Y164" s="222"/>
      <c r="Z164" s="223"/>
      <c r="AA164" s="222"/>
      <c r="AB164" s="224"/>
      <c r="AC164" s="225"/>
      <c r="AD164" s="2">
        <f t="shared" si="70"/>
        <v>0</v>
      </c>
      <c r="AE164" s="2">
        <f t="shared" si="71"/>
        <v>0</v>
      </c>
      <c r="AF164" s="226"/>
      <c r="AG164" s="219">
        <f t="shared" si="77"/>
        <v>0</v>
      </c>
      <c r="AH164" s="234">
        <f t="shared" si="78"/>
        <v>0</v>
      </c>
      <c r="AI164" s="214">
        <f t="shared" si="86"/>
        <v>0</v>
      </c>
      <c r="AK164" s="229">
        <f t="shared" si="79"/>
        <v>0</v>
      </c>
      <c r="AL164" s="226"/>
      <c r="AM164" s="15"/>
      <c r="AN164" s="232" t="e">
        <f t="shared" si="80"/>
        <v>#DIV/0!</v>
      </c>
      <c r="AO164" s="214">
        <f t="shared" si="72"/>
        <v>0</v>
      </c>
      <c r="AQ164" s="210"/>
      <c r="AR164" s="231"/>
      <c r="AS164" s="15"/>
      <c r="AT164" s="232">
        <f t="shared" si="81"/>
        <v>0</v>
      </c>
      <c r="AU164" s="235">
        <f t="shared" si="82"/>
        <v>0</v>
      </c>
      <c r="AY164" s="210">
        <v>8</v>
      </c>
      <c r="AZ164" s="231">
        <v>164.4</v>
      </c>
      <c r="BA164" s="15"/>
      <c r="BB164" s="232">
        <f t="shared" si="66"/>
        <v>7.9969593310528326</v>
      </c>
      <c r="BC164" s="235">
        <f t="shared" si="67"/>
        <v>164.4</v>
      </c>
      <c r="BG164" s="210">
        <v>8</v>
      </c>
      <c r="BH164" s="231">
        <v>2100</v>
      </c>
      <c r="BI164" s="15"/>
      <c r="BJ164" s="232">
        <f t="shared" si="73"/>
        <v>8</v>
      </c>
      <c r="BK164" s="235">
        <f t="shared" si="83"/>
        <v>1933.3346007604682</v>
      </c>
      <c r="BM164" s="109">
        <f t="shared" si="74"/>
        <v>0.92063552417165151</v>
      </c>
      <c r="BN164" s="213"/>
      <c r="BR164" s="228"/>
      <c r="BS164" s="311"/>
      <c r="BT164" s="3"/>
      <c r="BU164" s="213"/>
      <c r="BV164" s="213"/>
      <c r="BW164" s="291"/>
    </row>
    <row r="165" spans="1:75" x14ac:dyDescent="0.2">
      <c r="A165" s="326">
        <v>8.0500000000000007</v>
      </c>
      <c r="B165" s="211">
        <f t="shared" si="58"/>
        <v>2046.8820000000119</v>
      </c>
      <c r="C165" s="866">
        <f ca="1">IF(ISERR(AVERAGE(INDIRECT("B"&amp;(ROW()-INT($B$1/2))):INDIRECT("B"&amp;(ROW()+INT($B$1/2))))),"",AVERAGE(INDIRECT("B"&amp;(ROW()-INT($B$1/2))):INDIRECT("B"&amp;(ROW()+INT($B$1/2)))))</f>
        <v>2046.8820000000121</v>
      </c>
      <c r="D165" s="866">
        <f t="shared" si="59"/>
        <v>5.0000000000000711E-2</v>
      </c>
      <c r="E165" s="867">
        <v>6</v>
      </c>
      <c r="F165" s="212">
        <f t="shared" si="84"/>
        <v>8.05000000000007</v>
      </c>
      <c r="G165" s="2">
        <f t="shared" si="60"/>
        <v>162</v>
      </c>
      <c r="H165" s="213">
        <f t="shared" si="61"/>
        <v>8.0500000000000007</v>
      </c>
      <c r="I165" s="213">
        <f t="shared" si="62"/>
        <v>8.1</v>
      </c>
      <c r="J165" s="51">
        <f t="shared" ca="1" si="63"/>
        <v>2046.8820000000121</v>
      </c>
      <c r="K165" s="51">
        <f t="shared" ca="1" si="64"/>
        <v>2042.724000000012</v>
      </c>
      <c r="L165" s="553">
        <f t="shared" ca="1" si="65"/>
        <v>2046.8820000000064</v>
      </c>
      <c r="M165" s="542">
        <f t="shared" si="68"/>
        <v>12.955219200000114</v>
      </c>
      <c r="N165" s="544">
        <f t="shared" ca="1" si="69"/>
        <v>623.88963360000196</v>
      </c>
      <c r="O165" s="215"/>
      <c r="P165" s="216"/>
      <c r="Q165" s="217"/>
      <c r="R165" s="218"/>
      <c r="S165" s="219">
        <f t="shared" si="75"/>
        <v>0</v>
      </c>
      <c r="T165" s="220">
        <f t="shared" si="76"/>
        <v>0</v>
      </c>
      <c r="U165" s="214">
        <f t="shared" si="85"/>
        <v>0</v>
      </c>
      <c r="W165" s="221"/>
      <c r="X165" s="222"/>
      <c r="Y165" s="222"/>
      <c r="Z165" s="223"/>
      <c r="AA165" s="222"/>
      <c r="AB165" s="224"/>
      <c r="AC165" s="225"/>
      <c r="AD165" s="2">
        <f t="shared" si="70"/>
        <v>0</v>
      </c>
      <c r="AE165" s="2">
        <f t="shared" si="71"/>
        <v>0</v>
      </c>
      <c r="AF165" s="226"/>
      <c r="AG165" s="219">
        <f t="shared" si="77"/>
        <v>0</v>
      </c>
      <c r="AH165" s="234">
        <f t="shared" si="78"/>
        <v>0</v>
      </c>
      <c r="AI165" s="214">
        <f t="shared" si="86"/>
        <v>0</v>
      </c>
      <c r="AK165" s="229">
        <f t="shared" si="79"/>
        <v>0</v>
      </c>
      <c r="AL165" s="226"/>
      <c r="AM165" s="15"/>
      <c r="AN165" s="232" t="e">
        <f t="shared" si="80"/>
        <v>#DIV/0!</v>
      </c>
      <c r="AO165" s="214">
        <f t="shared" si="72"/>
        <v>0</v>
      </c>
      <c r="AQ165" s="210"/>
      <c r="AR165" s="231"/>
      <c r="AS165" s="15"/>
      <c r="AT165" s="232">
        <f t="shared" si="81"/>
        <v>0</v>
      </c>
      <c r="AU165" s="235">
        <f t="shared" si="82"/>
        <v>0</v>
      </c>
      <c r="AY165" s="210">
        <v>8.0500000000000007</v>
      </c>
      <c r="AZ165" s="231">
        <v>165.4</v>
      </c>
      <c r="BA165" s="15"/>
      <c r="BB165" s="232">
        <f t="shared" si="66"/>
        <v>8.0469403268719137</v>
      </c>
      <c r="BC165" s="235">
        <f t="shared" si="67"/>
        <v>165.4</v>
      </c>
      <c r="BG165" s="210">
        <v>8.0500000000000007</v>
      </c>
      <c r="BH165" s="231">
        <v>2100</v>
      </c>
      <c r="BI165" s="15"/>
      <c r="BJ165" s="232">
        <f t="shared" si="73"/>
        <v>8.0500000000000007</v>
      </c>
      <c r="BK165" s="235">
        <f t="shared" si="83"/>
        <v>1929.486692015221</v>
      </c>
      <c r="BM165" s="109">
        <f t="shared" si="74"/>
        <v>0.91880318667391481</v>
      </c>
      <c r="BN165" s="213"/>
      <c r="BR165" s="228"/>
      <c r="BS165" s="311"/>
      <c r="BT165" s="3"/>
      <c r="BU165" s="213"/>
      <c r="BV165" s="213"/>
      <c r="BW165" s="291"/>
    </row>
    <row r="166" spans="1:75" x14ac:dyDescent="0.2">
      <c r="A166" s="326">
        <v>8.1</v>
      </c>
      <c r="B166" s="211">
        <f t="shared" si="58"/>
        <v>2042.724000000012</v>
      </c>
      <c r="C166" s="866">
        <f ca="1">IF(ISERR(AVERAGE(INDIRECT("B"&amp;(ROW()-INT($B$1/2))):INDIRECT("B"&amp;(ROW()+INT($B$1/2))))),"",AVERAGE(INDIRECT("B"&amp;(ROW()-INT($B$1/2))):INDIRECT("B"&amp;(ROW()+INT($B$1/2)))))</f>
        <v>2042.724000000012</v>
      </c>
      <c r="D166" s="866">
        <f t="shared" si="59"/>
        <v>4.9999999999998934E-2</v>
      </c>
      <c r="E166" s="867">
        <v>7</v>
      </c>
      <c r="F166" s="212">
        <f t="shared" si="84"/>
        <v>8.1000000000000707</v>
      </c>
      <c r="G166" s="2">
        <f t="shared" si="60"/>
        <v>163</v>
      </c>
      <c r="H166" s="213">
        <f t="shared" si="61"/>
        <v>8.1</v>
      </c>
      <c r="I166" s="213">
        <f t="shared" si="62"/>
        <v>8.15</v>
      </c>
      <c r="J166" s="51">
        <f t="shared" ca="1" si="63"/>
        <v>2042.724000000012</v>
      </c>
      <c r="K166" s="51">
        <f t="shared" ca="1" si="64"/>
        <v>2038.5660000000123</v>
      </c>
      <c r="L166" s="553">
        <f t="shared" ca="1" si="65"/>
        <v>2042.7240000000061</v>
      </c>
      <c r="M166" s="542">
        <f t="shared" si="68"/>
        <v>13.035686400000115</v>
      </c>
      <c r="N166" s="544">
        <f t="shared" ca="1" si="69"/>
        <v>622.62227520000192</v>
      </c>
      <c r="O166" s="215"/>
      <c r="P166" s="216"/>
      <c r="Q166" s="217"/>
      <c r="R166" s="218"/>
      <c r="S166" s="219">
        <f t="shared" si="75"/>
        <v>0</v>
      </c>
      <c r="T166" s="220">
        <f t="shared" si="76"/>
        <v>0</v>
      </c>
      <c r="U166" s="214">
        <f t="shared" si="85"/>
        <v>0</v>
      </c>
      <c r="W166" s="221"/>
      <c r="X166" s="222"/>
      <c r="Y166" s="222"/>
      <c r="Z166" s="223"/>
      <c r="AA166" s="222"/>
      <c r="AB166" s="224"/>
      <c r="AC166" s="225"/>
      <c r="AD166" s="2">
        <f t="shared" si="70"/>
        <v>0</v>
      </c>
      <c r="AE166" s="2">
        <f t="shared" si="71"/>
        <v>0</v>
      </c>
      <c r="AF166" s="226"/>
      <c r="AG166" s="219">
        <f t="shared" si="77"/>
        <v>0</v>
      </c>
      <c r="AH166" s="234">
        <f t="shared" si="78"/>
        <v>0</v>
      </c>
      <c r="AI166" s="214">
        <f t="shared" si="86"/>
        <v>0</v>
      </c>
      <c r="AK166" s="229">
        <f t="shared" si="79"/>
        <v>0</v>
      </c>
      <c r="AL166" s="226"/>
      <c r="AM166" s="15"/>
      <c r="AN166" s="232" t="e">
        <f t="shared" si="80"/>
        <v>#DIV/0!</v>
      </c>
      <c r="AO166" s="214">
        <f t="shared" si="72"/>
        <v>0</v>
      </c>
      <c r="AQ166" s="210"/>
      <c r="AR166" s="231"/>
      <c r="AS166" s="15"/>
      <c r="AT166" s="232">
        <f t="shared" si="81"/>
        <v>0</v>
      </c>
      <c r="AU166" s="235">
        <f t="shared" si="82"/>
        <v>0</v>
      </c>
      <c r="AY166" s="210">
        <v>8.1</v>
      </c>
      <c r="AZ166" s="231">
        <v>166</v>
      </c>
      <c r="BA166" s="15"/>
      <c r="BB166" s="232">
        <f t="shared" si="66"/>
        <v>8.0969213226909922</v>
      </c>
      <c r="BC166" s="235">
        <f t="shared" si="67"/>
        <v>166</v>
      </c>
      <c r="BG166" s="210">
        <v>8.1</v>
      </c>
      <c r="BH166" s="231">
        <v>2100</v>
      </c>
      <c r="BI166" s="15"/>
      <c r="BJ166" s="232">
        <f t="shared" si="73"/>
        <v>8.1</v>
      </c>
      <c r="BK166" s="235">
        <f t="shared" si="83"/>
        <v>1925.6387832699741</v>
      </c>
      <c r="BM166" s="109">
        <f t="shared" si="74"/>
        <v>0.9169708491761781</v>
      </c>
      <c r="BN166" s="213"/>
      <c r="BR166" s="228"/>
      <c r="BS166" s="311"/>
      <c r="BT166" s="3"/>
      <c r="BU166" s="213"/>
      <c r="BV166" s="213"/>
      <c r="BW166" s="291"/>
    </row>
    <row r="167" spans="1:75" x14ac:dyDescent="0.2">
      <c r="A167" s="326">
        <v>8.15</v>
      </c>
      <c r="B167" s="211">
        <f t="shared" si="58"/>
        <v>2038.5660000000121</v>
      </c>
      <c r="C167" s="866">
        <f ca="1">IF(ISERR(AVERAGE(INDIRECT("B"&amp;(ROW()-INT($B$1/2))):INDIRECT("B"&amp;(ROW()+INT($B$1/2))))),"",AVERAGE(INDIRECT("B"&amp;(ROW()-INT($B$1/2))):INDIRECT("B"&amp;(ROW()+INT($B$1/2)))))</f>
        <v>2038.5660000000123</v>
      </c>
      <c r="D167" s="866">
        <f t="shared" si="59"/>
        <v>5.0000000000000711E-2</v>
      </c>
      <c r="E167" s="867">
        <v>8</v>
      </c>
      <c r="F167" s="212">
        <f t="shared" si="84"/>
        <v>8.1500000000000714</v>
      </c>
      <c r="G167" s="2">
        <f t="shared" si="60"/>
        <v>164</v>
      </c>
      <c r="H167" s="213">
        <f t="shared" si="61"/>
        <v>8.15</v>
      </c>
      <c r="I167" s="213">
        <f t="shared" si="62"/>
        <v>8.1999999999999993</v>
      </c>
      <c r="J167" s="51">
        <f t="shared" ca="1" si="63"/>
        <v>2038.5660000000123</v>
      </c>
      <c r="K167" s="51">
        <f t="shared" ca="1" si="64"/>
        <v>2034.4080000000122</v>
      </c>
      <c r="L167" s="553">
        <f t="shared" ca="1" si="65"/>
        <v>2038.5660000000064</v>
      </c>
      <c r="M167" s="542">
        <f t="shared" si="68"/>
        <v>13.116153600000116</v>
      </c>
      <c r="N167" s="544">
        <f t="shared" ca="1" si="69"/>
        <v>621.354916800002</v>
      </c>
      <c r="O167" s="215"/>
      <c r="P167" s="216"/>
      <c r="Q167" s="217"/>
      <c r="R167" s="218"/>
      <c r="S167" s="219">
        <f t="shared" si="75"/>
        <v>0</v>
      </c>
      <c r="T167" s="220">
        <f t="shared" si="76"/>
        <v>0</v>
      </c>
      <c r="U167" s="214">
        <f t="shared" si="85"/>
        <v>0</v>
      </c>
      <c r="W167" s="221"/>
      <c r="X167" s="222"/>
      <c r="Y167" s="222"/>
      <c r="Z167" s="223"/>
      <c r="AA167" s="222"/>
      <c r="AB167" s="224"/>
      <c r="AC167" s="225"/>
      <c r="AD167" s="2">
        <f t="shared" si="70"/>
        <v>0</v>
      </c>
      <c r="AE167" s="2">
        <f t="shared" si="71"/>
        <v>0</v>
      </c>
      <c r="AF167" s="226"/>
      <c r="AG167" s="219">
        <f t="shared" si="77"/>
        <v>0</v>
      </c>
      <c r="AH167" s="234">
        <f t="shared" si="78"/>
        <v>0</v>
      </c>
      <c r="AI167" s="214">
        <f t="shared" si="86"/>
        <v>0</v>
      </c>
      <c r="AK167" s="229">
        <f t="shared" si="79"/>
        <v>0</v>
      </c>
      <c r="AL167" s="226"/>
      <c r="AM167" s="15"/>
      <c r="AN167" s="232" t="e">
        <f t="shared" si="80"/>
        <v>#DIV/0!</v>
      </c>
      <c r="AO167" s="214">
        <f t="shared" si="72"/>
        <v>0</v>
      </c>
      <c r="AQ167" s="210"/>
      <c r="AR167" s="231"/>
      <c r="AS167" s="15"/>
      <c r="AT167" s="232">
        <f t="shared" si="81"/>
        <v>0</v>
      </c>
      <c r="AU167" s="235">
        <f t="shared" si="82"/>
        <v>0</v>
      </c>
      <c r="AY167" s="210">
        <v>8.15</v>
      </c>
      <c r="AZ167" s="231">
        <v>166.7</v>
      </c>
      <c r="BA167" s="15"/>
      <c r="BB167" s="232">
        <f t="shared" si="66"/>
        <v>8.1469023185100742</v>
      </c>
      <c r="BC167" s="235">
        <f t="shared" si="67"/>
        <v>166.7</v>
      </c>
      <c r="BG167" s="210">
        <v>8.15</v>
      </c>
      <c r="BH167" s="231">
        <v>2100</v>
      </c>
      <c r="BI167" s="15"/>
      <c r="BJ167" s="232">
        <f t="shared" si="73"/>
        <v>8.15</v>
      </c>
      <c r="BK167" s="235">
        <f t="shared" si="83"/>
        <v>1921.7908745247269</v>
      </c>
      <c r="BM167" s="109">
        <f t="shared" si="74"/>
        <v>0.9151385116784414</v>
      </c>
      <c r="BN167" s="213"/>
      <c r="BR167" s="228"/>
      <c r="BS167" s="311"/>
      <c r="BT167" s="3"/>
      <c r="BU167" s="213"/>
      <c r="BV167" s="213"/>
      <c r="BW167" s="291"/>
    </row>
    <row r="168" spans="1:75" x14ac:dyDescent="0.2">
      <c r="A168" s="326">
        <v>8.1999999999999993</v>
      </c>
      <c r="B168" s="211">
        <f t="shared" si="58"/>
        <v>2034.4080000000122</v>
      </c>
      <c r="C168" s="866">
        <f ca="1">IF(ISERR(AVERAGE(INDIRECT("B"&amp;(ROW()-INT($B$1/2))):INDIRECT("B"&amp;(ROW()+INT($B$1/2))))),"",AVERAGE(INDIRECT("B"&amp;(ROW()-INT($B$1/2))):INDIRECT("B"&amp;(ROW()+INT($B$1/2)))))</f>
        <v>2034.4080000000122</v>
      </c>
      <c r="D168" s="866">
        <f t="shared" si="59"/>
        <v>4.9999999999998934E-2</v>
      </c>
      <c r="E168" s="867">
        <v>9</v>
      </c>
      <c r="F168" s="212">
        <f t="shared" si="84"/>
        <v>8.2000000000000721</v>
      </c>
      <c r="G168" s="2">
        <f t="shared" si="60"/>
        <v>165</v>
      </c>
      <c r="H168" s="213">
        <f t="shared" si="61"/>
        <v>8.1999999999999993</v>
      </c>
      <c r="I168" s="213">
        <f t="shared" si="62"/>
        <v>8.25</v>
      </c>
      <c r="J168" s="51">
        <f t="shared" ca="1" si="63"/>
        <v>2034.4080000000122</v>
      </c>
      <c r="K168" s="51">
        <f t="shared" ca="1" si="64"/>
        <v>2030.2500000000121</v>
      </c>
      <c r="L168" s="553">
        <f t="shared" ca="1" si="65"/>
        <v>2034.408000000006</v>
      </c>
      <c r="M168" s="542">
        <f t="shared" si="68"/>
        <v>13.196620800000117</v>
      </c>
      <c r="N168" s="544">
        <f t="shared" ca="1" si="69"/>
        <v>620.08755840000185</v>
      </c>
      <c r="O168" s="215"/>
      <c r="P168" s="216"/>
      <c r="Q168" s="217"/>
      <c r="R168" s="218"/>
      <c r="S168" s="219">
        <f t="shared" si="75"/>
        <v>0</v>
      </c>
      <c r="T168" s="220">
        <f t="shared" si="76"/>
        <v>0</v>
      </c>
      <c r="U168" s="214">
        <f t="shared" si="85"/>
        <v>0</v>
      </c>
      <c r="W168" s="221"/>
      <c r="X168" s="222"/>
      <c r="Y168" s="222"/>
      <c r="Z168" s="223"/>
      <c r="AA168" s="222"/>
      <c r="AB168" s="224"/>
      <c r="AC168" s="225"/>
      <c r="AD168" s="2">
        <f t="shared" si="70"/>
        <v>0</v>
      </c>
      <c r="AE168" s="2">
        <f t="shared" si="71"/>
        <v>0</v>
      </c>
      <c r="AF168" s="226"/>
      <c r="AG168" s="219">
        <f t="shared" si="77"/>
        <v>0</v>
      </c>
      <c r="AH168" s="234">
        <f t="shared" si="78"/>
        <v>0</v>
      </c>
      <c r="AI168" s="214">
        <f t="shared" si="86"/>
        <v>0</v>
      </c>
      <c r="AK168" s="229">
        <f t="shared" si="79"/>
        <v>0</v>
      </c>
      <c r="AL168" s="226"/>
      <c r="AM168" s="15"/>
      <c r="AN168" s="232" t="e">
        <f t="shared" si="80"/>
        <v>#DIV/0!</v>
      </c>
      <c r="AO168" s="214">
        <f t="shared" si="72"/>
        <v>0</v>
      </c>
      <c r="AQ168" s="210"/>
      <c r="AR168" s="231"/>
      <c r="AS168" s="15"/>
      <c r="AT168" s="232">
        <f t="shared" si="81"/>
        <v>0</v>
      </c>
      <c r="AU168" s="235">
        <f t="shared" si="82"/>
        <v>0</v>
      </c>
      <c r="AY168" s="210">
        <v>8.1999999999999993</v>
      </c>
      <c r="AZ168" s="231">
        <v>167.3</v>
      </c>
      <c r="BA168" s="15"/>
      <c r="BB168" s="232">
        <f t="shared" si="66"/>
        <v>8.1968833143291526</v>
      </c>
      <c r="BC168" s="235">
        <f t="shared" si="67"/>
        <v>167.3</v>
      </c>
      <c r="BG168" s="210">
        <v>8.1999999999999993</v>
      </c>
      <c r="BH168" s="231">
        <v>2100</v>
      </c>
      <c r="BI168" s="15"/>
      <c r="BJ168" s="232">
        <f t="shared" si="73"/>
        <v>8.1999999999999993</v>
      </c>
      <c r="BK168" s="235">
        <f t="shared" si="83"/>
        <v>1917.9429657794799</v>
      </c>
      <c r="BM168" s="109">
        <f t="shared" si="74"/>
        <v>0.9133061741807047</v>
      </c>
      <c r="BN168" s="213"/>
      <c r="BR168" s="228"/>
      <c r="BS168" s="311"/>
      <c r="BT168" s="3"/>
      <c r="BU168" s="213"/>
      <c r="BV168" s="213"/>
      <c r="BW168" s="291"/>
    </row>
    <row r="169" spans="1:75" x14ac:dyDescent="0.2">
      <c r="A169" s="326">
        <v>8.25</v>
      </c>
      <c r="B169" s="211">
        <f t="shared" si="58"/>
        <v>2030.2500000000123</v>
      </c>
      <c r="C169" s="866">
        <f ca="1">IF(ISERR(AVERAGE(INDIRECT("B"&amp;(ROW()-INT($B$1/2))):INDIRECT("B"&amp;(ROW()+INT($B$1/2))))),"",AVERAGE(INDIRECT("B"&amp;(ROW()-INT($B$1/2))):INDIRECT("B"&amp;(ROW()+INT($B$1/2)))))</f>
        <v>2030.2500000000121</v>
      </c>
      <c r="D169" s="866">
        <f t="shared" si="59"/>
        <v>5.0000000000000711E-2</v>
      </c>
      <c r="E169" s="867">
        <v>10</v>
      </c>
      <c r="F169" s="212">
        <f t="shared" si="84"/>
        <v>8.2500000000000728</v>
      </c>
      <c r="G169" s="2">
        <f t="shared" si="60"/>
        <v>166</v>
      </c>
      <c r="H169" s="213">
        <f t="shared" si="61"/>
        <v>8.25</v>
      </c>
      <c r="I169" s="213">
        <f t="shared" si="62"/>
        <v>8.3000000000000007</v>
      </c>
      <c r="J169" s="51">
        <f t="shared" ca="1" si="63"/>
        <v>2030.2500000000121</v>
      </c>
      <c r="K169" s="51">
        <f t="shared" ca="1" si="64"/>
        <v>2026.0920000000124</v>
      </c>
      <c r="L169" s="553">
        <f t="shared" ca="1" si="65"/>
        <v>2030.2500000000059</v>
      </c>
      <c r="M169" s="542">
        <f t="shared" si="68"/>
        <v>13.277088000000118</v>
      </c>
      <c r="N169" s="544">
        <f t="shared" ca="1" si="69"/>
        <v>618.82020000000182</v>
      </c>
      <c r="O169" s="215"/>
      <c r="P169" s="216"/>
      <c r="Q169" s="217"/>
      <c r="R169" s="218"/>
      <c r="S169" s="219">
        <f t="shared" si="75"/>
        <v>0</v>
      </c>
      <c r="T169" s="220">
        <f t="shared" si="76"/>
        <v>0</v>
      </c>
      <c r="U169" s="214">
        <f t="shared" si="85"/>
        <v>0</v>
      </c>
      <c r="W169" s="221"/>
      <c r="X169" s="222"/>
      <c r="Y169" s="222"/>
      <c r="Z169" s="223"/>
      <c r="AA169" s="222"/>
      <c r="AB169" s="224"/>
      <c r="AC169" s="225"/>
      <c r="AD169" s="2">
        <f t="shared" si="70"/>
        <v>0</v>
      </c>
      <c r="AE169" s="2">
        <f t="shared" si="71"/>
        <v>0</v>
      </c>
      <c r="AF169" s="226"/>
      <c r="AG169" s="219">
        <f t="shared" si="77"/>
        <v>0</v>
      </c>
      <c r="AH169" s="234">
        <f t="shared" si="78"/>
        <v>0</v>
      </c>
      <c r="AI169" s="214">
        <f t="shared" si="86"/>
        <v>0</v>
      </c>
      <c r="AK169" s="229">
        <f t="shared" si="79"/>
        <v>0</v>
      </c>
      <c r="AL169" s="226"/>
      <c r="AM169" s="15"/>
      <c r="AN169" s="232" t="e">
        <f t="shared" si="80"/>
        <v>#DIV/0!</v>
      </c>
      <c r="AO169" s="214">
        <f t="shared" si="72"/>
        <v>0</v>
      </c>
      <c r="AQ169" s="210"/>
      <c r="AR169" s="231"/>
      <c r="AS169" s="15"/>
      <c r="AT169" s="232">
        <f t="shared" si="81"/>
        <v>0</v>
      </c>
      <c r="AU169" s="235">
        <f t="shared" si="82"/>
        <v>0</v>
      </c>
      <c r="AY169" s="210">
        <v>8.25</v>
      </c>
      <c r="AZ169" s="231">
        <v>166.7</v>
      </c>
      <c r="BA169" s="15"/>
      <c r="BB169" s="232">
        <f t="shared" si="66"/>
        <v>8.2468643101482328</v>
      </c>
      <c r="BC169" s="235">
        <f t="shared" si="67"/>
        <v>166.7</v>
      </c>
      <c r="BG169" s="210">
        <v>8.25</v>
      </c>
      <c r="BH169" s="231">
        <v>2100</v>
      </c>
      <c r="BI169" s="15"/>
      <c r="BJ169" s="232">
        <f t="shared" si="73"/>
        <v>8.25</v>
      </c>
      <c r="BK169" s="235">
        <f t="shared" si="83"/>
        <v>1914.0950570342327</v>
      </c>
      <c r="BM169" s="109">
        <f t="shared" si="74"/>
        <v>0.911473836682968</v>
      </c>
      <c r="BN169" s="213"/>
      <c r="BR169" s="228"/>
      <c r="BS169" s="311"/>
      <c r="BT169" s="3"/>
      <c r="BU169" s="213"/>
      <c r="BV169" s="213"/>
      <c r="BW169" s="291"/>
    </row>
    <row r="170" spans="1:75" x14ac:dyDescent="0.2">
      <c r="A170" s="326">
        <v>8.3000000000000007</v>
      </c>
      <c r="B170" s="211">
        <f t="shared" si="58"/>
        <v>2026.0920000000124</v>
      </c>
      <c r="C170" s="866">
        <f ca="1">IF(ISERR(AVERAGE(INDIRECT("B"&amp;(ROW()-INT($B$1/2))):INDIRECT("B"&amp;(ROW()+INT($B$1/2))))),"",AVERAGE(INDIRECT("B"&amp;(ROW()-INT($B$1/2))):INDIRECT("B"&amp;(ROW()+INT($B$1/2)))))</f>
        <v>2026.0920000000124</v>
      </c>
      <c r="D170" s="866">
        <f t="shared" si="59"/>
        <v>5.0000000000000711E-2</v>
      </c>
      <c r="E170" s="867">
        <v>11</v>
      </c>
      <c r="F170" s="212">
        <f t="shared" si="84"/>
        <v>8.3000000000000735</v>
      </c>
      <c r="G170" s="2">
        <f t="shared" si="60"/>
        <v>167</v>
      </c>
      <c r="H170" s="213">
        <f t="shared" si="61"/>
        <v>8.3000000000000007</v>
      </c>
      <c r="I170" s="213">
        <f t="shared" si="62"/>
        <v>8.35</v>
      </c>
      <c r="J170" s="51">
        <f t="shared" ca="1" si="63"/>
        <v>2026.0920000000124</v>
      </c>
      <c r="K170" s="51">
        <f t="shared" ca="1" si="64"/>
        <v>2021.9340000000127</v>
      </c>
      <c r="L170" s="553">
        <f t="shared" ca="1" si="65"/>
        <v>2026.0920000000062</v>
      </c>
      <c r="M170" s="542">
        <f t="shared" si="68"/>
        <v>13.357555200000119</v>
      </c>
      <c r="N170" s="544">
        <f t="shared" ca="1" si="69"/>
        <v>617.5528416000019</v>
      </c>
      <c r="O170" s="215"/>
      <c r="P170" s="216"/>
      <c r="Q170" s="217"/>
      <c r="R170" s="218"/>
      <c r="S170" s="219">
        <f t="shared" si="75"/>
        <v>0</v>
      </c>
      <c r="T170" s="220">
        <f t="shared" si="76"/>
        <v>0</v>
      </c>
      <c r="U170" s="214">
        <f t="shared" si="85"/>
        <v>0</v>
      </c>
      <c r="W170" s="221"/>
      <c r="X170" s="222"/>
      <c r="Y170" s="222"/>
      <c r="Z170" s="223"/>
      <c r="AA170" s="222"/>
      <c r="AB170" s="224"/>
      <c r="AC170" s="225"/>
      <c r="AD170" s="2">
        <f t="shared" si="70"/>
        <v>0</v>
      </c>
      <c r="AE170" s="2">
        <f t="shared" si="71"/>
        <v>0</v>
      </c>
      <c r="AF170" s="226"/>
      <c r="AG170" s="219">
        <f t="shared" si="77"/>
        <v>0</v>
      </c>
      <c r="AH170" s="234">
        <f t="shared" si="78"/>
        <v>0</v>
      </c>
      <c r="AI170" s="214">
        <f t="shared" si="86"/>
        <v>0</v>
      </c>
      <c r="AK170" s="229">
        <f t="shared" si="79"/>
        <v>0</v>
      </c>
      <c r="AL170" s="226"/>
      <c r="AM170" s="15"/>
      <c r="AN170" s="232" t="e">
        <f t="shared" si="80"/>
        <v>#DIV/0!</v>
      </c>
      <c r="AO170" s="214">
        <f t="shared" si="72"/>
        <v>0</v>
      </c>
      <c r="AQ170" s="210"/>
      <c r="AR170" s="231"/>
      <c r="AS170" s="15"/>
      <c r="AT170" s="232">
        <f t="shared" si="81"/>
        <v>0</v>
      </c>
      <c r="AU170" s="235">
        <f t="shared" si="82"/>
        <v>0</v>
      </c>
      <c r="AY170" s="210">
        <v>8.3000000000000007</v>
      </c>
      <c r="AZ170" s="231">
        <v>165.4</v>
      </c>
      <c r="BA170" s="15"/>
      <c r="BB170" s="232">
        <f t="shared" si="66"/>
        <v>8.2968453059673148</v>
      </c>
      <c r="BC170" s="235">
        <f t="shared" si="67"/>
        <v>165.4</v>
      </c>
      <c r="BG170" s="210">
        <v>8.3000000000000007</v>
      </c>
      <c r="BH170" s="231">
        <v>2100</v>
      </c>
      <c r="BI170" s="15"/>
      <c r="BJ170" s="232">
        <f t="shared" si="73"/>
        <v>8.3000000000000007</v>
      </c>
      <c r="BK170" s="235">
        <f t="shared" si="83"/>
        <v>1910.2471482889857</v>
      </c>
      <c r="BM170" s="109">
        <f t="shared" si="74"/>
        <v>0.90964149918523129</v>
      </c>
      <c r="BN170" s="213"/>
      <c r="BR170" s="228"/>
      <c r="BS170" s="311"/>
      <c r="BT170" s="3"/>
      <c r="BU170" s="213"/>
      <c r="BV170" s="213"/>
      <c r="BW170" s="291"/>
    </row>
    <row r="171" spans="1:75" x14ac:dyDescent="0.2">
      <c r="A171" s="326">
        <v>8.35</v>
      </c>
      <c r="B171" s="211">
        <f t="shared" si="58"/>
        <v>2021.9340000000125</v>
      </c>
      <c r="C171" s="866">
        <f ca="1">IF(ISERR(AVERAGE(INDIRECT("B"&amp;(ROW()-INT($B$1/2))):INDIRECT("B"&amp;(ROW()+INT($B$1/2))))),"",AVERAGE(INDIRECT("B"&amp;(ROW()-INT($B$1/2))):INDIRECT("B"&amp;(ROW()+INT($B$1/2)))))</f>
        <v>2021.9340000000127</v>
      </c>
      <c r="D171" s="866">
        <f t="shared" si="59"/>
        <v>4.9999999999998934E-2</v>
      </c>
      <c r="E171" s="867">
        <v>12</v>
      </c>
      <c r="F171" s="212">
        <f t="shared" si="84"/>
        <v>8.3500000000000743</v>
      </c>
      <c r="G171" s="2">
        <f t="shared" si="60"/>
        <v>168</v>
      </c>
      <c r="H171" s="213">
        <f t="shared" si="61"/>
        <v>8.35</v>
      </c>
      <c r="I171" s="213">
        <f t="shared" si="62"/>
        <v>8.4</v>
      </c>
      <c r="J171" s="51">
        <f t="shared" ca="1" si="63"/>
        <v>2021.9340000000127</v>
      </c>
      <c r="K171" s="51">
        <f t="shared" ca="1" si="64"/>
        <v>2017.7760000000126</v>
      </c>
      <c r="L171" s="553">
        <f t="shared" ca="1" si="65"/>
        <v>2021.9340000000066</v>
      </c>
      <c r="M171" s="542">
        <f t="shared" si="68"/>
        <v>13.43802240000012</v>
      </c>
      <c r="N171" s="544">
        <f t="shared" ca="1" si="69"/>
        <v>616.28548320000198</v>
      </c>
      <c r="O171" s="215"/>
      <c r="P171" s="216"/>
      <c r="Q171" s="217"/>
      <c r="R171" s="218"/>
      <c r="S171" s="219">
        <f t="shared" si="75"/>
        <v>0</v>
      </c>
      <c r="T171" s="220">
        <f t="shared" si="76"/>
        <v>0</v>
      </c>
      <c r="U171" s="214">
        <f t="shared" si="85"/>
        <v>0</v>
      </c>
      <c r="W171" s="221"/>
      <c r="X171" s="222"/>
      <c r="Y171" s="222"/>
      <c r="Z171" s="223"/>
      <c r="AA171" s="222"/>
      <c r="AB171" s="224"/>
      <c r="AC171" s="225"/>
      <c r="AD171" s="2">
        <f t="shared" si="70"/>
        <v>0</v>
      </c>
      <c r="AE171" s="2">
        <f t="shared" si="71"/>
        <v>0</v>
      </c>
      <c r="AF171" s="226"/>
      <c r="AG171" s="219">
        <f t="shared" si="77"/>
        <v>0</v>
      </c>
      <c r="AH171" s="234">
        <f t="shared" si="78"/>
        <v>0</v>
      </c>
      <c r="AI171" s="214">
        <f t="shared" si="86"/>
        <v>0</v>
      </c>
      <c r="AK171" s="229">
        <f t="shared" si="79"/>
        <v>0</v>
      </c>
      <c r="AL171" s="226"/>
      <c r="AM171" s="15"/>
      <c r="AN171" s="232" t="e">
        <f t="shared" si="80"/>
        <v>#DIV/0!</v>
      </c>
      <c r="AO171" s="214">
        <f t="shared" si="72"/>
        <v>0</v>
      </c>
      <c r="AQ171" s="210"/>
      <c r="AR171" s="231"/>
      <c r="AS171" s="15"/>
      <c r="AT171" s="232">
        <f t="shared" si="81"/>
        <v>0</v>
      </c>
      <c r="AU171" s="235">
        <f t="shared" si="82"/>
        <v>0</v>
      </c>
      <c r="AY171" s="210">
        <v>8.35</v>
      </c>
      <c r="AZ171" s="231">
        <v>164.4</v>
      </c>
      <c r="BA171" s="15"/>
      <c r="BB171" s="232">
        <f t="shared" si="66"/>
        <v>8.3468263017863933</v>
      </c>
      <c r="BC171" s="235">
        <f t="shared" si="67"/>
        <v>164.4</v>
      </c>
      <c r="BG171" s="210">
        <v>8.35</v>
      </c>
      <c r="BH171" s="231">
        <v>2100</v>
      </c>
      <c r="BI171" s="15"/>
      <c r="BJ171" s="232">
        <f t="shared" si="73"/>
        <v>8.35</v>
      </c>
      <c r="BK171" s="235">
        <f t="shared" si="83"/>
        <v>1906.3992395437385</v>
      </c>
      <c r="BM171" s="109">
        <f t="shared" si="74"/>
        <v>0.90780916168749459</v>
      </c>
      <c r="BN171" s="213"/>
      <c r="BR171" s="228"/>
      <c r="BS171" s="311"/>
      <c r="BT171" s="3"/>
      <c r="BU171" s="213"/>
      <c r="BV171" s="213"/>
      <c r="BW171" s="291"/>
    </row>
    <row r="172" spans="1:75" x14ac:dyDescent="0.2">
      <c r="A172" s="326">
        <v>8.4</v>
      </c>
      <c r="B172" s="211">
        <f t="shared" si="58"/>
        <v>2017.7760000000126</v>
      </c>
      <c r="C172" s="866">
        <f ca="1">IF(ISERR(AVERAGE(INDIRECT("B"&amp;(ROW()-INT($B$1/2))):INDIRECT("B"&amp;(ROW()+INT($B$1/2))))),"",AVERAGE(INDIRECT("B"&amp;(ROW()-INT($B$1/2))):INDIRECT("B"&amp;(ROW()+INT($B$1/2)))))</f>
        <v>2017.7760000000126</v>
      </c>
      <c r="D172" s="866">
        <f t="shared" si="59"/>
        <v>5.0000000000000711E-2</v>
      </c>
      <c r="E172" s="867">
        <v>13</v>
      </c>
      <c r="F172" s="212">
        <f t="shared" si="84"/>
        <v>8.400000000000075</v>
      </c>
      <c r="G172" s="2">
        <f t="shared" si="60"/>
        <v>169</v>
      </c>
      <c r="H172" s="213">
        <f t="shared" si="61"/>
        <v>8.4</v>
      </c>
      <c r="I172" s="213">
        <f t="shared" si="62"/>
        <v>8.4499999999999993</v>
      </c>
      <c r="J172" s="51">
        <f t="shared" ca="1" si="63"/>
        <v>2017.7760000000126</v>
      </c>
      <c r="K172" s="51">
        <f t="shared" ca="1" si="64"/>
        <v>2013.6180000000124</v>
      </c>
      <c r="L172" s="553">
        <f t="shared" ca="1" si="65"/>
        <v>2017.7760000000064</v>
      </c>
      <c r="M172" s="542">
        <f t="shared" si="68"/>
        <v>13.518489600000121</v>
      </c>
      <c r="N172" s="544">
        <f t="shared" ca="1" si="69"/>
        <v>615.01812480000194</v>
      </c>
      <c r="O172" s="215"/>
      <c r="P172" s="216"/>
      <c r="Q172" s="217"/>
      <c r="R172" s="218"/>
      <c r="S172" s="219">
        <f t="shared" si="75"/>
        <v>0</v>
      </c>
      <c r="T172" s="220">
        <f t="shared" si="76"/>
        <v>0</v>
      </c>
      <c r="U172" s="214">
        <f t="shared" si="85"/>
        <v>0</v>
      </c>
      <c r="W172" s="221"/>
      <c r="X172" s="222"/>
      <c r="Y172" s="222"/>
      <c r="Z172" s="223"/>
      <c r="AA172" s="222"/>
      <c r="AB172" s="224"/>
      <c r="AC172" s="225"/>
      <c r="AD172" s="2">
        <f t="shared" si="70"/>
        <v>0</v>
      </c>
      <c r="AE172" s="2">
        <f t="shared" si="71"/>
        <v>0</v>
      </c>
      <c r="AF172" s="226"/>
      <c r="AG172" s="219">
        <f t="shared" si="77"/>
        <v>0</v>
      </c>
      <c r="AH172" s="234">
        <f t="shared" si="78"/>
        <v>0</v>
      </c>
      <c r="AI172" s="214">
        <f t="shared" si="86"/>
        <v>0</v>
      </c>
      <c r="AK172" s="229">
        <f t="shared" si="79"/>
        <v>0</v>
      </c>
      <c r="AL172" s="226"/>
      <c r="AM172" s="15"/>
      <c r="AN172" s="232" t="e">
        <f t="shared" si="80"/>
        <v>#DIV/0!</v>
      </c>
      <c r="AO172" s="214">
        <f t="shared" si="72"/>
        <v>0</v>
      </c>
      <c r="AQ172" s="210"/>
      <c r="AR172" s="231"/>
      <c r="AS172" s="15"/>
      <c r="AT172" s="232">
        <f t="shared" si="81"/>
        <v>0</v>
      </c>
      <c r="AU172" s="235">
        <f t="shared" si="82"/>
        <v>0</v>
      </c>
      <c r="AY172" s="210">
        <v>8.4</v>
      </c>
      <c r="AZ172" s="231">
        <v>163.1</v>
      </c>
      <c r="BA172" s="15"/>
      <c r="BB172" s="232">
        <f t="shared" si="66"/>
        <v>8.3968072976054753</v>
      </c>
      <c r="BC172" s="235">
        <f t="shared" si="67"/>
        <v>163.1</v>
      </c>
      <c r="BG172" s="210">
        <v>8.4</v>
      </c>
      <c r="BH172" s="231">
        <v>2100</v>
      </c>
      <c r="BI172" s="15"/>
      <c r="BJ172" s="232">
        <f t="shared" si="73"/>
        <v>8.4</v>
      </c>
      <c r="BK172" s="235">
        <f t="shared" si="83"/>
        <v>1902.5513307984916</v>
      </c>
      <c r="BM172" s="109">
        <f t="shared" si="74"/>
        <v>0.90597682418975789</v>
      </c>
      <c r="BN172" s="213"/>
      <c r="BR172" s="228"/>
      <c r="BS172" s="311"/>
      <c r="BT172" s="3"/>
      <c r="BU172" s="213"/>
      <c r="BV172" s="213"/>
      <c r="BW172" s="291"/>
    </row>
    <row r="173" spans="1:75" x14ac:dyDescent="0.2">
      <c r="A173" s="326">
        <v>8.4499999999999993</v>
      </c>
      <c r="B173" s="211">
        <f t="shared" si="58"/>
        <v>2013.6180000000127</v>
      </c>
      <c r="C173" s="866">
        <f ca="1">IF(ISERR(AVERAGE(INDIRECT("B"&amp;(ROW()-INT($B$1/2))):INDIRECT("B"&amp;(ROW()+INT($B$1/2))))),"",AVERAGE(INDIRECT("B"&amp;(ROW()-INT($B$1/2))):INDIRECT("B"&amp;(ROW()+INT($B$1/2)))))</f>
        <v>2013.6180000000124</v>
      </c>
      <c r="D173" s="866">
        <f t="shared" si="59"/>
        <v>4.9999999999998934E-2</v>
      </c>
      <c r="E173" s="867">
        <v>14</v>
      </c>
      <c r="F173" s="212">
        <f t="shared" si="84"/>
        <v>8.4500000000000757</v>
      </c>
      <c r="G173" s="2">
        <f t="shared" si="60"/>
        <v>170</v>
      </c>
      <c r="H173" s="213">
        <f t="shared" si="61"/>
        <v>8.4499999999999993</v>
      </c>
      <c r="I173" s="213">
        <f t="shared" si="62"/>
        <v>8.5</v>
      </c>
      <c r="J173" s="51">
        <f t="shared" ca="1" si="63"/>
        <v>2013.6180000000124</v>
      </c>
      <c r="K173" s="51">
        <f t="shared" ca="1" si="64"/>
        <v>2009.4600000000128</v>
      </c>
      <c r="L173" s="553">
        <f t="shared" ca="1" si="65"/>
        <v>2013.6180000000061</v>
      </c>
      <c r="M173" s="542">
        <f t="shared" si="68"/>
        <v>13.598956800000122</v>
      </c>
      <c r="N173" s="544">
        <f t="shared" ca="1" si="69"/>
        <v>613.75076640000191</v>
      </c>
      <c r="O173" s="215"/>
      <c r="P173" s="216"/>
      <c r="Q173" s="217"/>
      <c r="R173" s="218"/>
      <c r="S173" s="219">
        <f t="shared" si="75"/>
        <v>0</v>
      </c>
      <c r="T173" s="220">
        <f t="shared" si="76"/>
        <v>0</v>
      </c>
      <c r="U173" s="214">
        <f t="shared" si="85"/>
        <v>0</v>
      </c>
      <c r="W173" s="221"/>
      <c r="X173" s="222"/>
      <c r="Y173" s="222"/>
      <c r="Z173" s="223"/>
      <c r="AA173" s="222"/>
      <c r="AB173" s="224"/>
      <c r="AC173" s="225"/>
      <c r="AD173" s="2">
        <f t="shared" si="70"/>
        <v>0</v>
      </c>
      <c r="AE173" s="2">
        <f t="shared" si="71"/>
        <v>0</v>
      </c>
      <c r="AF173" s="226"/>
      <c r="AG173" s="219">
        <f t="shared" si="77"/>
        <v>0</v>
      </c>
      <c r="AH173" s="234">
        <f t="shared" si="78"/>
        <v>0</v>
      </c>
      <c r="AI173" s="214">
        <f t="shared" si="86"/>
        <v>0</v>
      </c>
      <c r="AK173" s="229">
        <f t="shared" si="79"/>
        <v>0</v>
      </c>
      <c r="AL173" s="226"/>
      <c r="AM173" s="15"/>
      <c r="AN173" s="232" t="e">
        <f t="shared" si="80"/>
        <v>#DIV/0!</v>
      </c>
      <c r="AO173" s="214">
        <f t="shared" si="72"/>
        <v>0</v>
      </c>
      <c r="AQ173" s="210"/>
      <c r="AR173" s="231"/>
      <c r="AS173" s="15"/>
      <c r="AT173" s="232">
        <f t="shared" si="81"/>
        <v>0</v>
      </c>
      <c r="AU173" s="235">
        <f t="shared" si="82"/>
        <v>0</v>
      </c>
      <c r="AY173" s="210">
        <v>8.4499999999999993</v>
      </c>
      <c r="AZ173" s="231">
        <v>160.4</v>
      </c>
      <c r="BA173" s="15"/>
      <c r="BB173" s="232">
        <f t="shared" si="66"/>
        <v>8.4467882934245537</v>
      </c>
      <c r="BC173" s="235">
        <f t="shared" si="67"/>
        <v>160.4</v>
      </c>
      <c r="BG173" s="210">
        <v>8.4499999999999993</v>
      </c>
      <c r="BH173" s="231">
        <v>2100</v>
      </c>
      <c r="BI173" s="15"/>
      <c r="BJ173" s="232">
        <f t="shared" si="73"/>
        <v>8.4499999999999993</v>
      </c>
      <c r="BK173" s="235">
        <f t="shared" si="83"/>
        <v>1898.7034220532446</v>
      </c>
      <c r="BM173" s="109">
        <f t="shared" si="74"/>
        <v>0.90414448669202119</v>
      </c>
      <c r="BN173" s="213"/>
      <c r="BR173" s="228"/>
      <c r="BS173" s="311"/>
      <c r="BT173" s="3"/>
      <c r="BU173" s="213"/>
      <c r="BV173" s="213"/>
      <c r="BW173" s="291"/>
    </row>
    <row r="174" spans="1:75" x14ac:dyDescent="0.2">
      <c r="A174" s="326">
        <v>8.5</v>
      </c>
      <c r="B174" s="211">
        <f t="shared" ref="B174:B237" si="87">B173-4.158</f>
        <v>2009.4600000000128</v>
      </c>
      <c r="C174" s="866">
        <f ca="1">IF(ISERR(AVERAGE(INDIRECT("B"&amp;(ROW()-INT($B$1/2))):INDIRECT("B"&amp;(ROW()+INT($B$1/2))))),"",AVERAGE(INDIRECT("B"&amp;(ROW()-INT($B$1/2))):INDIRECT("B"&amp;(ROW()+INT($B$1/2)))))</f>
        <v>2009.4600000000128</v>
      </c>
      <c r="D174" s="866">
        <f t="shared" si="59"/>
        <v>5.0000000000000711E-2</v>
      </c>
      <c r="E174" s="867">
        <v>15</v>
      </c>
      <c r="F174" s="212">
        <f t="shared" si="84"/>
        <v>8.5000000000000764</v>
      </c>
      <c r="G174" s="2">
        <f t="shared" si="60"/>
        <v>171</v>
      </c>
      <c r="H174" s="213">
        <f t="shared" si="61"/>
        <v>8.5</v>
      </c>
      <c r="I174" s="213">
        <f t="shared" si="62"/>
        <v>8.5500000000000007</v>
      </c>
      <c r="J174" s="51">
        <f t="shared" ca="1" si="63"/>
        <v>2009.4600000000128</v>
      </c>
      <c r="K174" s="51">
        <f t="shared" ca="1" si="64"/>
        <v>2005.3020000000131</v>
      </c>
      <c r="L174" s="553">
        <f t="shared" ca="1" si="65"/>
        <v>2009.4600000000064</v>
      </c>
      <c r="M174" s="542">
        <f t="shared" si="68"/>
        <v>13.679424000000123</v>
      </c>
      <c r="N174" s="544">
        <f t="shared" ca="1" si="69"/>
        <v>612.48340800000199</v>
      </c>
      <c r="O174" s="215"/>
      <c r="P174" s="216"/>
      <c r="Q174" s="217"/>
      <c r="R174" s="218"/>
      <c r="S174" s="219">
        <f t="shared" si="75"/>
        <v>0</v>
      </c>
      <c r="T174" s="220">
        <f t="shared" si="76"/>
        <v>0</v>
      </c>
      <c r="U174" s="214">
        <f t="shared" si="85"/>
        <v>0</v>
      </c>
      <c r="W174" s="221"/>
      <c r="X174" s="222"/>
      <c r="Y174" s="222"/>
      <c r="Z174" s="223"/>
      <c r="AA174" s="222"/>
      <c r="AB174" s="224"/>
      <c r="AC174" s="225"/>
      <c r="AD174" s="2">
        <f t="shared" si="70"/>
        <v>0</v>
      </c>
      <c r="AE174" s="2">
        <f t="shared" si="71"/>
        <v>0</v>
      </c>
      <c r="AF174" s="226"/>
      <c r="AG174" s="219">
        <f t="shared" si="77"/>
        <v>0</v>
      </c>
      <c r="AH174" s="234">
        <f t="shared" si="78"/>
        <v>0</v>
      </c>
      <c r="AI174" s="214">
        <f t="shared" si="86"/>
        <v>0</v>
      </c>
      <c r="AK174" s="229">
        <f t="shared" si="79"/>
        <v>0</v>
      </c>
      <c r="AL174" s="226"/>
      <c r="AM174" s="15"/>
      <c r="AN174" s="232" t="e">
        <f t="shared" si="80"/>
        <v>#DIV/0!</v>
      </c>
      <c r="AO174" s="214">
        <f t="shared" si="72"/>
        <v>0</v>
      </c>
      <c r="AQ174" s="210"/>
      <c r="AR174" s="231"/>
      <c r="AS174" s="15"/>
      <c r="AT174" s="232">
        <f t="shared" si="81"/>
        <v>0</v>
      </c>
      <c r="AU174" s="235">
        <f t="shared" si="82"/>
        <v>0</v>
      </c>
      <c r="AY174" s="210">
        <v>8.5</v>
      </c>
      <c r="AZ174" s="231">
        <v>155.19999999999999</v>
      </c>
      <c r="BA174" s="15"/>
      <c r="BB174" s="232">
        <f t="shared" si="66"/>
        <v>8.4967692892436339</v>
      </c>
      <c r="BC174" s="235">
        <f t="shared" si="67"/>
        <v>155.19999999999999</v>
      </c>
      <c r="BG174" s="210">
        <v>8.5</v>
      </c>
      <c r="BH174" s="231">
        <v>2100</v>
      </c>
      <c r="BI174" s="15"/>
      <c r="BJ174" s="232">
        <f t="shared" si="73"/>
        <v>8.5</v>
      </c>
      <c r="BK174" s="235">
        <f t="shared" si="83"/>
        <v>1894.8555133079974</v>
      </c>
      <c r="BM174" s="109">
        <f t="shared" si="74"/>
        <v>0.90231214919428449</v>
      </c>
      <c r="BN174" s="213"/>
      <c r="BR174" s="228"/>
      <c r="BS174" s="311"/>
      <c r="BT174" s="3"/>
      <c r="BU174" s="213"/>
      <c r="BV174" s="213"/>
      <c r="BW174" s="291"/>
    </row>
    <row r="175" spans="1:75" x14ac:dyDescent="0.2">
      <c r="A175" s="326">
        <v>8.5500000000000007</v>
      </c>
      <c r="B175" s="211">
        <f t="shared" si="87"/>
        <v>2005.3020000000129</v>
      </c>
      <c r="C175" s="866">
        <f ca="1">IF(ISERR(AVERAGE(INDIRECT("B"&amp;(ROW()-INT($B$1/2))):INDIRECT("B"&amp;(ROW()+INT($B$1/2))))),"",AVERAGE(INDIRECT("B"&amp;(ROW()-INT($B$1/2))):INDIRECT("B"&amp;(ROW()+INT($B$1/2)))))</f>
        <v>2005.3020000000131</v>
      </c>
      <c r="D175" s="866">
        <f t="shared" si="59"/>
        <v>5.0000000000000711E-2</v>
      </c>
      <c r="E175" s="867">
        <v>16</v>
      </c>
      <c r="F175" s="212">
        <f t="shared" si="84"/>
        <v>8.5500000000000771</v>
      </c>
      <c r="G175" s="2">
        <f t="shared" si="60"/>
        <v>172</v>
      </c>
      <c r="H175" s="213">
        <f t="shared" si="61"/>
        <v>8.5500000000000007</v>
      </c>
      <c r="I175" s="213">
        <f t="shared" si="62"/>
        <v>8.6</v>
      </c>
      <c r="J175" s="51">
        <f t="shared" ca="1" si="63"/>
        <v>2005.3020000000131</v>
      </c>
      <c r="K175" s="51">
        <f t="shared" ca="1" si="64"/>
        <v>2001.144000000013</v>
      </c>
      <c r="L175" s="553">
        <f t="shared" ca="1" si="65"/>
        <v>2005.3020000000067</v>
      </c>
      <c r="M175" s="542">
        <f t="shared" si="68"/>
        <v>13.759891200000125</v>
      </c>
      <c r="N175" s="544">
        <f t="shared" ca="1" si="69"/>
        <v>611.21604960000207</v>
      </c>
      <c r="O175" s="215"/>
      <c r="P175" s="216"/>
      <c r="Q175" s="217"/>
      <c r="R175" s="218"/>
      <c r="S175" s="219">
        <f t="shared" si="75"/>
        <v>0</v>
      </c>
      <c r="T175" s="220">
        <f t="shared" si="76"/>
        <v>0</v>
      </c>
      <c r="U175" s="214">
        <f t="shared" si="85"/>
        <v>0</v>
      </c>
      <c r="W175" s="221"/>
      <c r="X175" s="222"/>
      <c r="Y175" s="222"/>
      <c r="Z175" s="223"/>
      <c r="AA175" s="222"/>
      <c r="AB175" s="224"/>
      <c r="AC175" s="225"/>
      <c r="AD175" s="2">
        <f t="shared" si="70"/>
        <v>0</v>
      </c>
      <c r="AE175" s="2">
        <f t="shared" si="71"/>
        <v>0</v>
      </c>
      <c r="AF175" s="226"/>
      <c r="AG175" s="219">
        <f t="shared" si="77"/>
        <v>0</v>
      </c>
      <c r="AH175" s="234">
        <f t="shared" si="78"/>
        <v>0</v>
      </c>
      <c r="AI175" s="214">
        <f t="shared" si="86"/>
        <v>0</v>
      </c>
      <c r="AK175" s="229">
        <f t="shared" si="79"/>
        <v>0</v>
      </c>
      <c r="AL175" s="226"/>
      <c r="AM175" s="15"/>
      <c r="AN175" s="232" t="e">
        <f t="shared" si="80"/>
        <v>#DIV/0!</v>
      </c>
      <c r="AO175" s="214">
        <f t="shared" si="72"/>
        <v>0</v>
      </c>
      <c r="AQ175" s="210"/>
      <c r="AR175" s="231"/>
      <c r="AS175" s="15"/>
      <c r="AT175" s="232">
        <f t="shared" si="81"/>
        <v>0</v>
      </c>
      <c r="AU175" s="235">
        <f t="shared" si="82"/>
        <v>0</v>
      </c>
      <c r="AY175" s="210">
        <v>8.5500000000000007</v>
      </c>
      <c r="AZ175" s="231">
        <v>151.19999999999999</v>
      </c>
      <c r="BA175" s="15"/>
      <c r="BB175" s="232">
        <f t="shared" si="66"/>
        <v>8.5467502850627159</v>
      </c>
      <c r="BC175" s="235">
        <f t="shared" si="67"/>
        <v>151.19999999999999</v>
      </c>
      <c r="BG175" s="210">
        <v>8.5500000000000007</v>
      </c>
      <c r="BH175" s="231">
        <v>2100</v>
      </c>
      <c r="BI175" s="15"/>
      <c r="BJ175" s="232">
        <f t="shared" si="73"/>
        <v>8.5500000000000007</v>
      </c>
      <c r="BK175" s="235">
        <f t="shared" si="83"/>
        <v>1891.0076045627504</v>
      </c>
      <c r="BM175" s="109">
        <f t="shared" si="74"/>
        <v>0.90047981169654778</v>
      </c>
      <c r="BN175" s="213"/>
      <c r="BR175" s="228"/>
      <c r="BS175" s="311"/>
      <c r="BT175" s="3"/>
      <c r="BU175" s="213"/>
      <c r="BV175" s="213"/>
      <c r="BW175" s="291"/>
    </row>
    <row r="176" spans="1:75" x14ac:dyDescent="0.2">
      <c r="A176" s="326">
        <v>8.6</v>
      </c>
      <c r="B176" s="211">
        <f t="shared" si="87"/>
        <v>2001.144000000013</v>
      </c>
      <c r="C176" s="866">
        <f ca="1">IF(ISERR(AVERAGE(INDIRECT("B"&amp;(ROW()-INT($B$1/2))):INDIRECT("B"&amp;(ROW()+INT($B$1/2))))),"",AVERAGE(INDIRECT("B"&amp;(ROW()-INT($B$1/2))):INDIRECT("B"&amp;(ROW()+INT($B$1/2)))))</f>
        <v>2001.144000000013</v>
      </c>
      <c r="D176" s="866">
        <f t="shared" si="59"/>
        <v>4.9999999999998934E-2</v>
      </c>
      <c r="E176" s="867">
        <v>17</v>
      </c>
      <c r="F176" s="212">
        <f t="shared" si="84"/>
        <v>8.6000000000000778</v>
      </c>
      <c r="G176" s="2">
        <f t="shared" si="60"/>
        <v>173</v>
      </c>
      <c r="H176" s="213">
        <f t="shared" si="61"/>
        <v>8.6</v>
      </c>
      <c r="I176" s="213">
        <f t="shared" si="62"/>
        <v>8.65</v>
      </c>
      <c r="J176" s="51">
        <f t="shared" ca="1" si="63"/>
        <v>2001.144000000013</v>
      </c>
      <c r="K176" s="51">
        <f t="shared" ca="1" si="64"/>
        <v>1996.9860000000128</v>
      </c>
      <c r="L176" s="553">
        <f t="shared" ca="1" si="65"/>
        <v>2001.1440000000064</v>
      </c>
      <c r="M176" s="542">
        <f t="shared" si="68"/>
        <v>13.840358400000126</v>
      </c>
      <c r="N176" s="544">
        <f t="shared" ca="1" si="69"/>
        <v>609.94869120000192</v>
      </c>
      <c r="O176" s="215"/>
      <c r="P176" s="216"/>
      <c r="Q176" s="217"/>
      <c r="R176" s="218"/>
      <c r="S176" s="219">
        <f t="shared" si="75"/>
        <v>0</v>
      </c>
      <c r="T176" s="220">
        <f t="shared" si="76"/>
        <v>0</v>
      </c>
      <c r="U176" s="214">
        <f t="shared" si="85"/>
        <v>0</v>
      </c>
      <c r="W176" s="221"/>
      <c r="X176" s="222"/>
      <c r="Y176" s="222"/>
      <c r="Z176" s="223"/>
      <c r="AA176" s="222"/>
      <c r="AB176" s="224"/>
      <c r="AC176" s="225"/>
      <c r="AD176" s="2">
        <f t="shared" si="70"/>
        <v>0</v>
      </c>
      <c r="AE176" s="2">
        <f t="shared" si="71"/>
        <v>0</v>
      </c>
      <c r="AF176" s="226"/>
      <c r="AG176" s="219">
        <f t="shared" si="77"/>
        <v>0</v>
      </c>
      <c r="AH176" s="234">
        <f t="shared" si="78"/>
        <v>0</v>
      </c>
      <c r="AI176" s="214">
        <f t="shared" si="86"/>
        <v>0</v>
      </c>
      <c r="AK176" s="229">
        <f t="shared" si="79"/>
        <v>0</v>
      </c>
      <c r="AL176" s="226"/>
      <c r="AM176" s="15"/>
      <c r="AN176" s="232" t="e">
        <f t="shared" si="80"/>
        <v>#DIV/0!</v>
      </c>
      <c r="AO176" s="214">
        <f t="shared" si="72"/>
        <v>0</v>
      </c>
      <c r="AQ176" s="210"/>
      <c r="AR176" s="231"/>
      <c r="AS176" s="15"/>
      <c r="AT176" s="232">
        <f t="shared" si="81"/>
        <v>0</v>
      </c>
      <c r="AU176" s="235">
        <f t="shared" si="82"/>
        <v>0</v>
      </c>
      <c r="AY176" s="210">
        <v>8.6</v>
      </c>
      <c r="AZ176" s="231">
        <v>149.30000000000001</v>
      </c>
      <c r="BA176" s="15"/>
      <c r="BB176" s="232">
        <f t="shared" si="66"/>
        <v>8.5967312808817944</v>
      </c>
      <c r="BC176" s="235">
        <f t="shared" si="67"/>
        <v>149.30000000000001</v>
      </c>
      <c r="BG176" s="210">
        <v>8.6</v>
      </c>
      <c r="BH176" s="231">
        <v>2100</v>
      </c>
      <c r="BI176" s="15"/>
      <c r="BJ176" s="232">
        <f t="shared" si="73"/>
        <v>8.6</v>
      </c>
      <c r="BK176" s="235">
        <f t="shared" si="83"/>
        <v>1887.1596958175032</v>
      </c>
      <c r="BM176" s="109">
        <f t="shared" si="74"/>
        <v>0.89864747419881108</v>
      </c>
      <c r="BN176" s="213"/>
      <c r="BR176" s="228"/>
      <c r="BS176" s="311"/>
      <c r="BT176" s="3"/>
      <c r="BU176" s="213"/>
      <c r="BV176" s="213"/>
      <c r="BW176" s="291"/>
    </row>
    <row r="177" spans="1:75" x14ac:dyDescent="0.2">
      <c r="A177" s="326">
        <v>8.65</v>
      </c>
      <c r="B177" s="211">
        <f t="shared" si="87"/>
        <v>1996.9860000000131</v>
      </c>
      <c r="C177" s="866">
        <f ca="1">IF(ISERR(AVERAGE(INDIRECT("B"&amp;(ROW()-INT($B$1/2))):INDIRECT("B"&amp;(ROW()+INT($B$1/2))))),"",AVERAGE(INDIRECT("B"&amp;(ROW()-INT($B$1/2))):INDIRECT("B"&amp;(ROW()+INT($B$1/2)))))</f>
        <v>1996.9860000000128</v>
      </c>
      <c r="D177" s="866">
        <f t="shared" si="59"/>
        <v>5.0000000000000711E-2</v>
      </c>
      <c r="E177" s="867">
        <v>18</v>
      </c>
      <c r="F177" s="212">
        <f t="shared" si="84"/>
        <v>8.6500000000000785</v>
      </c>
      <c r="G177" s="2">
        <f t="shared" si="60"/>
        <v>174</v>
      </c>
      <c r="H177" s="213">
        <f t="shared" si="61"/>
        <v>8.65</v>
      </c>
      <c r="I177" s="213">
        <f t="shared" si="62"/>
        <v>8.6999999999999993</v>
      </c>
      <c r="J177" s="51">
        <f t="shared" ca="1" si="63"/>
        <v>1996.9860000000128</v>
      </c>
      <c r="K177" s="51">
        <f t="shared" ca="1" si="64"/>
        <v>1992.8280000000132</v>
      </c>
      <c r="L177" s="553">
        <f t="shared" ca="1" si="65"/>
        <v>1996.9860000000062</v>
      </c>
      <c r="M177" s="542">
        <f t="shared" si="68"/>
        <v>13.920825600000127</v>
      </c>
      <c r="N177" s="544">
        <f t="shared" ca="1" si="69"/>
        <v>608.68133280000188</v>
      </c>
      <c r="O177" s="215"/>
      <c r="P177" s="216"/>
      <c r="Q177" s="217"/>
      <c r="R177" s="218"/>
      <c r="S177" s="219">
        <f t="shared" si="75"/>
        <v>0</v>
      </c>
      <c r="T177" s="220">
        <f t="shared" si="76"/>
        <v>0</v>
      </c>
      <c r="U177" s="214">
        <f t="shared" si="85"/>
        <v>0</v>
      </c>
      <c r="W177" s="221"/>
      <c r="X177" s="222"/>
      <c r="Y177" s="222"/>
      <c r="Z177" s="223"/>
      <c r="AA177" s="222"/>
      <c r="AB177" s="224"/>
      <c r="AC177" s="225"/>
      <c r="AD177" s="2">
        <f t="shared" si="70"/>
        <v>0</v>
      </c>
      <c r="AE177" s="2">
        <f t="shared" si="71"/>
        <v>0</v>
      </c>
      <c r="AF177" s="226"/>
      <c r="AG177" s="219">
        <f t="shared" si="77"/>
        <v>0</v>
      </c>
      <c r="AH177" s="234">
        <f t="shared" si="78"/>
        <v>0</v>
      </c>
      <c r="AI177" s="214">
        <f t="shared" si="86"/>
        <v>0</v>
      </c>
      <c r="AK177" s="229">
        <f t="shared" si="79"/>
        <v>0</v>
      </c>
      <c r="AL177" s="226"/>
      <c r="AM177" s="15"/>
      <c r="AN177" s="232" t="e">
        <f t="shared" si="80"/>
        <v>#DIV/0!</v>
      </c>
      <c r="AO177" s="214">
        <f t="shared" si="72"/>
        <v>0</v>
      </c>
      <c r="AQ177" s="210"/>
      <c r="AR177" s="231"/>
      <c r="AS177" s="15"/>
      <c r="AT177" s="232">
        <f t="shared" si="81"/>
        <v>0</v>
      </c>
      <c r="AU177" s="235">
        <f t="shared" si="82"/>
        <v>0</v>
      </c>
      <c r="AY177" s="210">
        <v>8.65</v>
      </c>
      <c r="AZ177" s="231">
        <v>147.6</v>
      </c>
      <c r="BA177" s="15"/>
      <c r="BB177" s="232">
        <f t="shared" si="66"/>
        <v>8.6467122767008764</v>
      </c>
      <c r="BC177" s="235">
        <f t="shared" si="67"/>
        <v>147.6</v>
      </c>
      <c r="BG177" s="210">
        <v>8.65</v>
      </c>
      <c r="BH177" s="231">
        <v>2100</v>
      </c>
      <c r="BI177" s="15"/>
      <c r="BJ177" s="232">
        <f t="shared" si="73"/>
        <v>8.65</v>
      </c>
      <c r="BK177" s="235">
        <f t="shared" si="83"/>
        <v>1883.3117870722563</v>
      </c>
      <c r="BM177" s="109">
        <f t="shared" si="74"/>
        <v>0.89681513670107438</v>
      </c>
      <c r="BN177" s="213"/>
      <c r="BR177" s="228"/>
      <c r="BS177" s="311"/>
      <c r="BT177" s="3"/>
      <c r="BU177" s="213"/>
      <c r="BV177" s="213"/>
      <c r="BW177" s="291"/>
    </row>
    <row r="178" spans="1:75" x14ac:dyDescent="0.2">
      <c r="A178" s="326">
        <v>8.6999999999999993</v>
      </c>
      <c r="B178" s="211">
        <f t="shared" si="87"/>
        <v>1992.8280000000132</v>
      </c>
      <c r="C178" s="866">
        <f ca="1">IF(ISERR(AVERAGE(INDIRECT("B"&amp;(ROW()-INT($B$1/2))):INDIRECT("B"&amp;(ROW()+INT($B$1/2))))),"",AVERAGE(INDIRECT("B"&amp;(ROW()-INT($B$1/2))):INDIRECT("B"&amp;(ROW()+INT($B$1/2)))))</f>
        <v>1992.8280000000132</v>
      </c>
      <c r="D178" s="866">
        <f t="shared" si="59"/>
        <v>4.9999999999998934E-2</v>
      </c>
      <c r="E178" s="867">
        <v>19</v>
      </c>
      <c r="F178" s="212">
        <f t="shared" si="84"/>
        <v>8.7000000000000792</v>
      </c>
      <c r="G178" s="2">
        <f t="shared" si="60"/>
        <v>175</v>
      </c>
      <c r="H178" s="213">
        <f t="shared" si="61"/>
        <v>8.6999999999999993</v>
      </c>
      <c r="I178" s="213">
        <f t="shared" si="62"/>
        <v>8.75</v>
      </c>
      <c r="J178" s="51">
        <f t="shared" ca="1" si="63"/>
        <v>1992.8280000000132</v>
      </c>
      <c r="K178" s="51">
        <f t="shared" ca="1" si="64"/>
        <v>1988.6700000000135</v>
      </c>
      <c r="L178" s="553">
        <f t="shared" ca="1" si="65"/>
        <v>1992.8280000000066</v>
      </c>
      <c r="M178" s="542">
        <f t="shared" si="68"/>
        <v>14.001292800000128</v>
      </c>
      <c r="N178" s="544">
        <f t="shared" ca="1" si="69"/>
        <v>607.41397440000208</v>
      </c>
      <c r="O178" s="215"/>
      <c r="P178" s="216"/>
      <c r="Q178" s="217"/>
      <c r="R178" s="218"/>
      <c r="S178" s="219">
        <f t="shared" si="75"/>
        <v>0</v>
      </c>
      <c r="T178" s="220">
        <f t="shared" si="76"/>
        <v>0</v>
      </c>
      <c r="U178" s="214">
        <f t="shared" si="85"/>
        <v>0</v>
      </c>
      <c r="W178" s="221"/>
      <c r="X178" s="222"/>
      <c r="Y178" s="222"/>
      <c r="Z178" s="223"/>
      <c r="AA178" s="222"/>
      <c r="AB178" s="224"/>
      <c r="AC178" s="225"/>
      <c r="AD178" s="2">
        <f t="shared" si="70"/>
        <v>0</v>
      </c>
      <c r="AE178" s="2">
        <f t="shared" si="71"/>
        <v>0</v>
      </c>
      <c r="AF178" s="226"/>
      <c r="AG178" s="219">
        <f t="shared" si="77"/>
        <v>0</v>
      </c>
      <c r="AH178" s="234">
        <f t="shared" si="78"/>
        <v>0</v>
      </c>
      <c r="AI178" s="214">
        <f t="shared" si="86"/>
        <v>0</v>
      </c>
      <c r="AK178" s="229">
        <f t="shared" si="79"/>
        <v>0</v>
      </c>
      <c r="AL178" s="226"/>
      <c r="AM178" s="15"/>
      <c r="AN178" s="232" t="e">
        <f t="shared" si="80"/>
        <v>#DIV/0!</v>
      </c>
      <c r="AO178" s="214">
        <f t="shared" si="72"/>
        <v>0</v>
      </c>
      <c r="AQ178" s="210"/>
      <c r="AR178" s="231"/>
      <c r="AS178" s="15"/>
      <c r="AT178" s="232">
        <f t="shared" si="81"/>
        <v>0</v>
      </c>
      <c r="AU178" s="235">
        <f t="shared" si="82"/>
        <v>0</v>
      </c>
      <c r="AY178" s="210">
        <v>8.6999999999999993</v>
      </c>
      <c r="AZ178" s="231">
        <v>146</v>
      </c>
      <c r="BA178" s="15"/>
      <c r="BB178" s="232">
        <f t="shared" si="66"/>
        <v>8.6966932725199548</v>
      </c>
      <c r="BC178" s="235">
        <f t="shared" si="67"/>
        <v>146</v>
      </c>
      <c r="BG178" s="210">
        <v>8.6999999999999993</v>
      </c>
      <c r="BH178" s="231">
        <v>2100</v>
      </c>
      <c r="BI178" s="15"/>
      <c r="BJ178" s="232">
        <f t="shared" si="73"/>
        <v>8.6999999999999993</v>
      </c>
      <c r="BK178" s="235">
        <f t="shared" si="83"/>
        <v>1879.4638783270091</v>
      </c>
      <c r="BM178" s="109">
        <f t="shared" si="74"/>
        <v>0.89498279920333768</v>
      </c>
      <c r="BN178" s="213"/>
      <c r="BR178" s="228"/>
      <c r="BS178" s="311"/>
      <c r="BT178" s="3"/>
      <c r="BU178" s="213"/>
      <c r="BV178" s="213"/>
      <c r="BW178" s="291"/>
    </row>
    <row r="179" spans="1:75" x14ac:dyDescent="0.2">
      <c r="A179" s="326">
        <v>8.75</v>
      </c>
      <c r="B179" s="211">
        <f t="shared" si="87"/>
        <v>1988.6700000000133</v>
      </c>
      <c r="C179" s="866">
        <f ca="1">IF(ISERR(AVERAGE(INDIRECT("B"&amp;(ROW()-INT($B$1/2))):INDIRECT("B"&amp;(ROW()+INT($B$1/2))))),"",AVERAGE(INDIRECT("B"&amp;(ROW()-INT($B$1/2))):INDIRECT("B"&amp;(ROW()+INT($B$1/2)))))</f>
        <v>1988.6700000000135</v>
      </c>
      <c r="D179" s="866">
        <f t="shared" si="59"/>
        <v>5.0000000000000711E-2</v>
      </c>
      <c r="E179" s="867">
        <v>20</v>
      </c>
      <c r="F179" s="212">
        <f t="shared" si="84"/>
        <v>8.7500000000000799</v>
      </c>
      <c r="G179" s="2">
        <f t="shared" si="60"/>
        <v>176</v>
      </c>
      <c r="H179" s="213">
        <f t="shared" si="61"/>
        <v>8.75</v>
      </c>
      <c r="I179" s="213">
        <f t="shared" si="62"/>
        <v>8.8000000000000007</v>
      </c>
      <c r="J179" s="51">
        <f t="shared" ca="1" si="63"/>
        <v>1988.6700000000135</v>
      </c>
      <c r="K179" s="51">
        <f t="shared" ca="1" si="64"/>
        <v>1984.5120000000134</v>
      </c>
      <c r="L179" s="553">
        <f t="shared" ca="1" si="65"/>
        <v>1988.6700000000069</v>
      </c>
      <c r="M179" s="542">
        <f t="shared" si="68"/>
        <v>14.081760000000129</v>
      </c>
      <c r="N179" s="544">
        <f t="shared" ca="1" si="69"/>
        <v>606.14661600000215</v>
      </c>
      <c r="O179" s="215"/>
      <c r="P179" s="216"/>
      <c r="Q179" s="217"/>
      <c r="R179" s="218"/>
      <c r="S179" s="219">
        <f t="shared" si="75"/>
        <v>0</v>
      </c>
      <c r="T179" s="220">
        <f t="shared" si="76"/>
        <v>0</v>
      </c>
      <c r="U179" s="214">
        <f t="shared" si="85"/>
        <v>0</v>
      </c>
      <c r="W179" s="221"/>
      <c r="X179" s="222"/>
      <c r="Y179" s="222"/>
      <c r="Z179" s="223"/>
      <c r="AA179" s="222"/>
      <c r="AB179" s="224"/>
      <c r="AC179" s="225"/>
      <c r="AD179" s="2">
        <f t="shared" si="70"/>
        <v>0</v>
      </c>
      <c r="AE179" s="2">
        <f t="shared" si="71"/>
        <v>0</v>
      </c>
      <c r="AF179" s="226"/>
      <c r="AG179" s="219">
        <f t="shared" si="77"/>
        <v>0</v>
      </c>
      <c r="AH179" s="234">
        <f t="shared" si="78"/>
        <v>0</v>
      </c>
      <c r="AI179" s="214">
        <f t="shared" si="86"/>
        <v>0</v>
      </c>
      <c r="AK179" s="229">
        <f t="shared" si="79"/>
        <v>0</v>
      </c>
      <c r="AL179" s="226"/>
      <c r="AM179" s="15"/>
      <c r="AN179" s="232" t="e">
        <f t="shared" si="80"/>
        <v>#DIV/0!</v>
      </c>
      <c r="AO179" s="214">
        <f t="shared" si="72"/>
        <v>0</v>
      </c>
      <c r="AQ179" s="210"/>
      <c r="AR179" s="231"/>
      <c r="AS179" s="15"/>
      <c r="AT179" s="232">
        <f t="shared" si="81"/>
        <v>0</v>
      </c>
      <c r="AU179" s="235">
        <f t="shared" si="82"/>
        <v>0</v>
      </c>
      <c r="AY179" s="210">
        <v>8.75</v>
      </c>
      <c r="AZ179" s="231">
        <v>144.4</v>
      </c>
      <c r="BA179" s="15"/>
      <c r="BB179" s="232">
        <f t="shared" si="66"/>
        <v>8.7466742683390351</v>
      </c>
      <c r="BC179" s="235">
        <f t="shared" si="67"/>
        <v>144.4</v>
      </c>
      <c r="BG179" s="210">
        <v>8.75</v>
      </c>
      <c r="BH179" s="231">
        <v>2100</v>
      </c>
      <c r="BI179" s="15"/>
      <c r="BJ179" s="232">
        <f t="shared" si="73"/>
        <v>8.75</v>
      </c>
      <c r="BK179" s="235">
        <f t="shared" si="83"/>
        <v>1875.6159695817621</v>
      </c>
      <c r="BM179" s="109">
        <f t="shared" si="74"/>
        <v>0.89315046170560097</v>
      </c>
      <c r="BN179" s="213"/>
      <c r="BR179" s="228"/>
      <c r="BS179" s="311"/>
      <c r="BT179" s="3"/>
      <c r="BU179" s="213"/>
      <c r="BV179" s="213"/>
      <c r="BW179" s="291"/>
    </row>
    <row r="180" spans="1:75" x14ac:dyDescent="0.2">
      <c r="A180" s="326">
        <v>8.8000000000000007</v>
      </c>
      <c r="B180" s="211">
        <f t="shared" si="87"/>
        <v>1984.5120000000134</v>
      </c>
      <c r="C180" s="866">
        <f ca="1">IF(ISERR(AVERAGE(INDIRECT("B"&amp;(ROW()-INT($B$1/2))):INDIRECT("B"&amp;(ROW()+INT($B$1/2))))),"",AVERAGE(INDIRECT("B"&amp;(ROW()-INT($B$1/2))):INDIRECT("B"&amp;(ROW()+INT($B$1/2)))))</f>
        <v>1984.5120000000134</v>
      </c>
      <c r="D180" s="866">
        <f t="shared" si="59"/>
        <v>5.0000000000000711E-2</v>
      </c>
      <c r="E180" s="867">
        <v>21</v>
      </c>
      <c r="F180" s="212">
        <f t="shared" si="84"/>
        <v>8.8000000000000806</v>
      </c>
      <c r="G180" s="2">
        <f t="shared" si="60"/>
        <v>177</v>
      </c>
      <c r="H180" s="213">
        <f t="shared" si="61"/>
        <v>8.8000000000000007</v>
      </c>
      <c r="I180" s="213">
        <f t="shared" si="62"/>
        <v>8.85</v>
      </c>
      <c r="J180" s="51">
        <f t="shared" ca="1" si="63"/>
        <v>1984.5120000000134</v>
      </c>
      <c r="K180" s="51">
        <f t="shared" ca="1" si="64"/>
        <v>1980.3540000000132</v>
      </c>
      <c r="L180" s="553">
        <f t="shared" ca="1" si="65"/>
        <v>1984.5120000000068</v>
      </c>
      <c r="M180" s="542">
        <f t="shared" si="68"/>
        <v>14.16222720000013</v>
      </c>
      <c r="N180" s="544">
        <f t="shared" ca="1" si="69"/>
        <v>604.87925760000212</v>
      </c>
      <c r="O180" s="215"/>
      <c r="P180" s="216"/>
      <c r="Q180" s="217"/>
      <c r="R180" s="218"/>
      <c r="S180" s="219">
        <f t="shared" si="75"/>
        <v>0</v>
      </c>
      <c r="T180" s="220">
        <f t="shared" si="76"/>
        <v>0</v>
      </c>
      <c r="U180" s="214">
        <f t="shared" si="85"/>
        <v>0</v>
      </c>
      <c r="W180" s="221"/>
      <c r="X180" s="222"/>
      <c r="Y180" s="222"/>
      <c r="Z180" s="223"/>
      <c r="AA180" s="222"/>
      <c r="AB180" s="224"/>
      <c r="AC180" s="225"/>
      <c r="AD180" s="2">
        <f t="shared" si="70"/>
        <v>0</v>
      </c>
      <c r="AE180" s="2">
        <f t="shared" si="71"/>
        <v>0</v>
      </c>
      <c r="AF180" s="226"/>
      <c r="AG180" s="219">
        <f t="shared" si="77"/>
        <v>0</v>
      </c>
      <c r="AH180" s="234">
        <f t="shared" si="78"/>
        <v>0</v>
      </c>
      <c r="AI180" s="214">
        <f t="shared" si="86"/>
        <v>0</v>
      </c>
      <c r="AK180" s="229">
        <f t="shared" si="79"/>
        <v>0</v>
      </c>
      <c r="AL180" s="226"/>
      <c r="AM180" s="15"/>
      <c r="AN180" s="232" t="e">
        <f t="shared" si="80"/>
        <v>#DIV/0!</v>
      </c>
      <c r="AO180" s="214">
        <f t="shared" si="72"/>
        <v>0</v>
      </c>
      <c r="AQ180" s="210"/>
      <c r="AR180" s="231"/>
      <c r="AS180" s="15"/>
      <c r="AT180" s="232">
        <f t="shared" si="81"/>
        <v>0</v>
      </c>
      <c r="AU180" s="235">
        <f t="shared" si="82"/>
        <v>0</v>
      </c>
      <c r="AY180" s="210">
        <v>8.8000000000000007</v>
      </c>
      <c r="AZ180" s="231">
        <v>147</v>
      </c>
      <c r="BA180" s="15"/>
      <c r="BB180" s="232">
        <f t="shared" si="66"/>
        <v>8.796655264158117</v>
      </c>
      <c r="BC180" s="235">
        <f t="shared" si="67"/>
        <v>147</v>
      </c>
      <c r="BG180" s="210">
        <v>8.8000000000000007</v>
      </c>
      <c r="BH180" s="231">
        <v>2100</v>
      </c>
      <c r="BI180" s="15"/>
      <c r="BJ180" s="232">
        <f t="shared" si="73"/>
        <v>8.8000000000000007</v>
      </c>
      <c r="BK180" s="235">
        <f t="shared" si="83"/>
        <v>1871.7680608365149</v>
      </c>
      <c r="BM180" s="109">
        <f t="shared" si="74"/>
        <v>0.89131812420786427</v>
      </c>
      <c r="BN180" s="213"/>
      <c r="BR180" s="228"/>
      <c r="BS180" s="311"/>
      <c r="BT180" s="3"/>
      <c r="BU180" s="213"/>
      <c r="BV180" s="213"/>
      <c r="BW180" s="291"/>
    </row>
    <row r="181" spans="1:75" x14ac:dyDescent="0.2">
      <c r="A181" s="326">
        <v>8.85</v>
      </c>
      <c r="B181" s="211">
        <f t="shared" si="87"/>
        <v>1980.3540000000135</v>
      </c>
      <c r="C181" s="866">
        <f ca="1">IF(ISERR(AVERAGE(INDIRECT("B"&amp;(ROW()-INT($B$1/2))):INDIRECT("B"&amp;(ROW()+INT($B$1/2))))),"",AVERAGE(INDIRECT("B"&amp;(ROW()-INT($B$1/2))):INDIRECT("B"&amp;(ROW()+INT($B$1/2)))))</f>
        <v>1980.3540000000132</v>
      </c>
      <c r="D181" s="866">
        <f t="shared" si="59"/>
        <v>4.9999999999998934E-2</v>
      </c>
      <c r="E181" s="867">
        <v>22</v>
      </c>
      <c r="F181" s="212">
        <f t="shared" si="84"/>
        <v>8.8500000000000814</v>
      </c>
      <c r="G181" s="2">
        <f t="shared" si="60"/>
        <v>178</v>
      </c>
      <c r="H181" s="213">
        <f t="shared" si="61"/>
        <v>8.85</v>
      </c>
      <c r="I181" s="213">
        <f t="shared" si="62"/>
        <v>8.9</v>
      </c>
      <c r="J181" s="51">
        <f t="shared" ca="1" si="63"/>
        <v>1980.3540000000132</v>
      </c>
      <c r="K181" s="51">
        <f t="shared" ca="1" si="64"/>
        <v>1976.1960000000136</v>
      </c>
      <c r="L181" s="553">
        <f t="shared" ca="1" si="65"/>
        <v>1980.3540000000064</v>
      </c>
      <c r="M181" s="542">
        <f t="shared" si="68"/>
        <v>14.242694400000133</v>
      </c>
      <c r="N181" s="544">
        <f t="shared" ca="1" si="69"/>
        <v>603.61189920000197</v>
      </c>
      <c r="O181" s="215"/>
      <c r="P181" s="216"/>
      <c r="Q181" s="217"/>
      <c r="R181" s="218"/>
      <c r="S181" s="219">
        <f t="shared" si="75"/>
        <v>0</v>
      </c>
      <c r="T181" s="220">
        <f t="shared" si="76"/>
        <v>0</v>
      </c>
      <c r="U181" s="214">
        <f t="shared" si="85"/>
        <v>0</v>
      </c>
      <c r="W181" s="221"/>
      <c r="X181" s="222"/>
      <c r="Y181" s="222"/>
      <c r="Z181" s="223"/>
      <c r="AA181" s="222"/>
      <c r="AB181" s="224"/>
      <c r="AC181" s="225"/>
      <c r="AD181" s="2">
        <f t="shared" si="70"/>
        <v>0</v>
      </c>
      <c r="AE181" s="2">
        <f t="shared" si="71"/>
        <v>0</v>
      </c>
      <c r="AF181" s="226"/>
      <c r="AG181" s="219">
        <f t="shared" si="77"/>
        <v>0</v>
      </c>
      <c r="AH181" s="234">
        <f t="shared" si="78"/>
        <v>0</v>
      </c>
      <c r="AI181" s="214">
        <f t="shared" si="86"/>
        <v>0</v>
      </c>
      <c r="AK181" s="229">
        <f t="shared" si="79"/>
        <v>0</v>
      </c>
      <c r="AL181" s="226"/>
      <c r="AM181" s="15"/>
      <c r="AN181" s="232" t="e">
        <f t="shared" si="80"/>
        <v>#DIV/0!</v>
      </c>
      <c r="AO181" s="214">
        <f t="shared" si="72"/>
        <v>0</v>
      </c>
      <c r="AQ181" s="210"/>
      <c r="AR181" s="231"/>
      <c r="AS181" s="15"/>
      <c r="AT181" s="232">
        <f t="shared" si="81"/>
        <v>0</v>
      </c>
      <c r="AU181" s="235">
        <f t="shared" si="82"/>
        <v>0</v>
      </c>
      <c r="AY181" s="210">
        <v>8.85</v>
      </c>
      <c r="AZ181" s="231">
        <v>150.9</v>
      </c>
      <c r="BA181" s="15"/>
      <c r="BB181" s="232">
        <f t="shared" si="66"/>
        <v>8.8466362599771955</v>
      </c>
      <c r="BC181" s="235">
        <f t="shared" si="67"/>
        <v>150.9</v>
      </c>
      <c r="BG181" s="210">
        <v>8.85</v>
      </c>
      <c r="BH181" s="231">
        <v>2100</v>
      </c>
      <c r="BI181" s="15"/>
      <c r="BJ181" s="232">
        <f t="shared" si="73"/>
        <v>8.85</v>
      </c>
      <c r="BK181" s="235">
        <f t="shared" si="83"/>
        <v>1867.9201520912679</v>
      </c>
      <c r="BM181" s="109">
        <f t="shared" si="74"/>
        <v>0.88948578671012757</v>
      </c>
      <c r="BN181" s="213"/>
      <c r="BR181" s="228"/>
      <c r="BS181" s="311"/>
      <c r="BT181" s="3"/>
      <c r="BU181" s="213"/>
      <c r="BV181" s="213"/>
      <c r="BW181" s="291"/>
    </row>
    <row r="182" spans="1:75" x14ac:dyDescent="0.2">
      <c r="A182" s="326">
        <v>8.9</v>
      </c>
      <c r="B182" s="211">
        <f t="shared" si="87"/>
        <v>1976.1960000000136</v>
      </c>
      <c r="C182" s="866">
        <f ca="1">IF(ISERR(AVERAGE(INDIRECT("B"&amp;(ROW()-INT($B$1/2))):INDIRECT("B"&amp;(ROW()+INT($B$1/2))))),"",AVERAGE(INDIRECT("B"&amp;(ROW()-INT($B$1/2))):INDIRECT("B"&amp;(ROW()+INT($B$1/2)))))</f>
        <v>1976.1960000000136</v>
      </c>
      <c r="D182" s="866">
        <f t="shared" si="59"/>
        <v>5.0000000000000711E-2</v>
      </c>
      <c r="E182" s="867">
        <v>23</v>
      </c>
      <c r="F182" s="212">
        <f t="shared" si="84"/>
        <v>8.9000000000000821</v>
      </c>
      <c r="G182" s="2">
        <f t="shared" si="60"/>
        <v>179</v>
      </c>
      <c r="H182" s="213">
        <f t="shared" si="61"/>
        <v>8.9</v>
      </c>
      <c r="I182" s="213">
        <f t="shared" si="62"/>
        <v>8.9499999999999993</v>
      </c>
      <c r="J182" s="51">
        <f t="shared" ca="1" si="63"/>
        <v>1976.1960000000136</v>
      </c>
      <c r="K182" s="51">
        <f t="shared" ca="1" si="64"/>
        <v>1972.0380000000139</v>
      </c>
      <c r="L182" s="553">
        <f t="shared" ca="1" si="65"/>
        <v>1976.1960000000067</v>
      </c>
      <c r="M182" s="542">
        <f t="shared" si="68"/>
        <v>14.323161600000134</v>
      </c>
      <c r="N182" s="544">
        <f t="shared" ca="1" si="69"/>
        <v>602.34454080000205</v>
      </c>
      <c r="O182" s="215"/>
      <c r="P182" s="216"/>
      <c r="Q182" s="217"/>
      <c r="R182" s="218"/>
      <c r="S182" s="219">
        <f t="shared" si="75"/>
        <v>0</v>
      </c>
      <c r="T182" s="220">
        <f t="shared" si="76"/>
        <v>0</v>
      </c>
      <c r="U182" s="214">
        <f t="shared" si="85"/>
        <v>0</v>
      </c>
      <c r="W182" s="221"/>
      <c r="X182" s="222"/>
      <c r="Y182" s="222"/>
      <c r="Z182" s="223"/>
      <c r="AA182" s="222"/>
      <c r="AB182" s="224"/>
      <c r="AC182" s="225"/>
      <c r="AD182" s="2">
        <f t="shared" si="70"/>
        <v>0</v>
      </c>
      <c r="AE182" s="2">
        <f t="shared" si="71"/>
        <v>0</v>
      </c>
      <c r="AF182" s="226"/>
      <c r="AG182" s="219">
        <f t="shared" si="77"/>
        <v>0</v>
      </c>
      <c r="AH182" s="234">
        <f t="shared" si="78"/>
        <v>0</v>
      </c>
      <c r="AI182" s="214">
        <f t="shared" si="86"/>
        <v>0</v>
      </c>
      <c r="AK182" s="229">
        <f t="shared" si="79"/>
        <v>0</v>
      </c>
      <c r="AL182" s="226"/>
      <c r="AM182" s="15"/>
      <c r="AN182" s="232" t="e">
        <f t="shared" si="80"/>
        <v>#DIV/0!</v>
      </c>
      <c r="AO182" s="214">
        <f t="shared" si="72"/>
        <v>0</v>
      </c>
      <c r="AQ182" s="210"/>
      <c r="AR182" s="231"/>
      <c r="AS182" s="15"/>
      <c r="AT182" s="232">
        <f t="shared" si="81"/>
        <v>0</v>
      </c>
      <c r="AU182" s="235">
        <f t="shared" si="82"/>
        <v>0</v>
      </c>
      <c r="AY182" s="210">
        <v>8.9</v>
      </c>
      <c r="AZ182" s="231">
        <v>149.9</v>
      </c>
      <c r="BA182" s="15"/>
      <c r="BB182" s="232">
        <f t="shared" si="66"/>
        <v>8.8966172557962775</v>
      </c>
      <c r="BC182" s="235">
        <f t="shared" si="67"/>
        <v>149.9</v>
      </c>
      <c r="BG182" s="210">
        <v>8.9</v>
      </c>
      <c r="BH182" s="231">
        <v>2100</v>
      </c>
      <c r="BI182" s="15"/>
      <c r="BJ182" s="232">
        <f t="shared" si="73"/>
        <v>8.9</v>
      </c>
      <c r="BK182" s="235">
        <f t="shared" si="83"/>
        <v>1864.0722433460207</v>
      </c>
      <c r="BM182" s="109">
        <f t="shared" si="74"/>
        <v>0.88765344921239087</v>
      </c>
      <c r="BN182" s="213"/>
      <c r="BR182" s="228"/>
      <c r="BS182" s="311"/>
      <c r="BT182" s="3"/>
      <c r="BU182" s="213"/>
      <c r="BV182" s="213"/>
      <c r="BW182" s="291"/>
    </row>
    <row r="183" spans="1:75" x14ac:dyDescent="0.2">
      <c r="A183" s="326">
        <v>8.9499999999999993</v>
      </c>
      <c r="B183" s="211">
        <f t="shared" si="87"/>
        <v>1972.0380000000137</v>
      </c>
      <c r="C183" s="866">
        <f ca="1">IF(ISERR(AVERAGE(INDIRECT("B"&amp;(ROW()-INT($B$1/2))):INDIRECT("B"&amp;(ROW()+INT($B$1/2))))),"",AVERAGE(INDIRECT("B"&amp;(ROW()-INT($B$1/2))):INDIRECT("B"&amp;(ROW()+INT($B$1/2)))))</f>
        <v>1972.0380000000139</v>
      </c>
      <c r="D183" s="866">
        <f t="shared" si="59"/>
        <v>4.9999999999998934E-2</v>
      </c>
      <c r="E183" s="867">
        <v>24</v>
      </c>
      <c r="F183" s="212">
        <f t="shared" si="84"/>
        <v>8.9500000000000828</v>
      </c>
      <c r="G183" s="2">
        <f t="shared" si="60"/>
        <v>180</v>
      </c>
      <c r="H183" s="213">
        <f t="shared" si="61"/>
        <v>8.9499999999999993</v>
      </c>
      <c r="I183" s="213">
        <f t="shared" si="62"/>
        <v>9</v>
      </c>
      <c r="J183" s="51">
        <f t="shared" ca="1" si="63"/>
        <v>1972.0380000000139</v>
      </c>
      <c r="K183" s="51">
        <f t="shared" ca="1" si="64"/>
        <v>1967.8800000000138</v>
      </c>
      <c r="L183" s="553">
        <f t="shared" ca="1" si="65"/>
        <v>1972.0380000000068</v>
      </c>
      <c r="M183" s="542">
        <f t="shared" si="68"/>
        <v>14.403628800000135</v>
      </c>
      <c r="N183" s="544">
        <f t="shared" ca="1" si="69"/>
        <v>601.07718240000213</v>
      </c>
      <c r="O183" s="215"/>
      <c r="P183" s="216"/>
      <c r="Q183" s="217"/>
      <c r="R183" s="218"/>
      <c r="S183" s="219">
        <f t="shared" si="75"/>
        <v>0</v>
      </c>
      <c r="T183" s="220">
        <f t="shared" si="76"/>
        <v>0</v>
      </c>
      <c r="U183" s="214">
        <f t="shared" si="85"/>
        <v>0</v>
      </c>
      <c r="W183" s="221"/>
      <c r="X183" s="222"/>
      <c r="Y183" s="222"/>
      <c r="Z183" s="223"/>
      <c r="AA183" s="222"/>
      <c r="AB183" s="224"/>
      <c r="AC183" s="225"/>
      <c r="AD183" s="2">
        <f t="shared" si="70"/>
        <v>0</v>
      </c>
      <c r="AE183" s="2">
        <f t="shared" si="71"/>
        <v>0</v>
      </c>
      <c r="AF183" s="226"/>
      <c r="AG183" s="219">
        <f t="shared" si="77"/>
        <v>0</v>
      </c>
      <c r="AH183" s="234">
        <f t="shared" si="78"/>
        <v>0</v>
      </c>
      <c r="AI183" s="214">
        <f t="shared" si="86"/>
        <v>0</v>
      </c>
      <c r="AK183" s="229">
        <f t="shared" si="79"/>
        <v>0</v>
      </c>
      <c r="AL183" s="226"/>
      <c r="AM183" s="15"/>
      <c r="AN183" s="232" t="e">
        <f t="shared" si="80"/>
        <v>#DIV/0!</v>
      </c>
      <c r="AO183" s="214">
        <f t="shared" si="72"/>
        <v>0</v>
      </c>
      <c r="AQ183" s="210"/>
      <c r="AR183" s="231"/>
      <c r="AS183" s="15"/>
      <c r="AT183" s="232">
        <f t="shared" si="81"/>
        <v>0</v>
      </c>
      <c r="AU183" s="235">
        <f t="shared" si="82"/>
        <v>0</v>
      </c>
      <c r="AY183" s="210">
        <v>8.9499999999999993</v>
      </c>
      <c r="AZ183" s="231">
        <v>149.30000000000001</v>
      </c>
      <c r="BA183" s="15"/>
      <c r="BB183" s="232">
        <f t="shared" si="66"/>
        <v>8.9465982516153559</v>
      </c>
      <c r="BC183" s="235">
        <f t="shared" si="67"/>
        <v>149.30000000000001</v>
      </c>
      <c r="BG183" s="210">
        <v>8.9499999999999993</v>
      </c>
      <c r="BH183" s="231">
        <v>2100</v>
      </c>
      <c r="BI183" s="15"/>
      <c r="BJ183" s="232">
        <f t="shared" si="73"/>
        <v>8.9499999999999993</v>
      </c>
      <c r="BK183" s="235">
        <f t="shared" si="83"/>
        <v>1860.2243346007738</v>
      </c>
      <c r="BM183" s="109">
        <f t="shared" si="74"/>
        <v>0.88582111171465416</v>
      </c>
      <c r="BN183" s="213"/>
      <c r="BR183" s="228"/>
      <c r="BS183" s="311"/>
      <c r="BT183" s="3"/>
      <c r="BU183" s="213"/>
      <c r="BV183" s="213"/>
      <c r="BW183" s="291"/>
    </row>
    <row r="184" spans="1:75" x14ac:dyDescent="0.2">
      <c r="A184" s="326">
        <v>9</v>
      </c>
      <c r="B184" s="211">
        <f t="shared" si="87"/>
        <v>1967.8800000000138</v>
      </c>
      <c r="C184" s="866">
        <f ca="1">IF(ISERR(AVERAGE(INDIRECT("B"&amp;(ROW()-INT($B$1/2))):INDIRECT("B"&amp;(ROW()+INT($B$1/2))))),"",AVERAGE(INDIRECT("B"&amp;(ROW()-INT($B$1/2))):INDIRECT("B"&amp;(ROW()+INT($B$1/2)))))</f>
        <v>1967.8800000000138</v>
      </c>
      <c r="D184" s="866">
        <f t="shared" si="59"/>
        <v>5.0000000000000711E-2</v>
      </c>
      <c r="E184" s="867">
        <v>25</v>
      </c>
      <c r="F184" s="212">
        <f t="shared" si="84"/>
        <v>9.0000000000000835</v>
      </c>
      <c r="G184" s="2">
        <f t="shared" si="60"/>
        <v>181</v>
      </c>
      <c r="H184" s="213">
        <f t="shared" si="61"/>
        <v>9</v>
      </c>
      <c r="I184" s="213">
        <f t="shared" si="62"/>
        <v>9.0500000000000007</v>
      </c>
      <c r="J184" s="51">
        <f t="shared" ca="1" si="63"/>
        <v>1967.8800000000138</v>
      </c>
      <c r="K184" s="51">
        <f t="shared" ca="1" si="64"/>
        <v>1963.7220000000136</v>
      </c>
      <c r="L184" s="553">
        <f t="shared" ca="1" si="65"/>
        <v>1967.8800000000067</v>
      </c>
      <c r="M184" s="542">
        <f t="shared" si="68"/>
        <v>14.484096000000136</v>
      </c>
      <c r="N184" s="544">
        <f t="shared" ca="1" si="69"/>
        <v>599.8098240000021</v>
      </c>
      <c r="O184" s="215"/>
      <c r="P184" s="216"/>
      <c r="Q184" s="217"/>
      <c r="R184" s="218"/>
      <c r="S184" s="219">
        <f t="shared" si="75"/>
        <v>0</v>
      </c>
      <c r="T184" s="220">
        <f t="shared" si="76"/>
        <v>0</v>
      </c>
      <c r="U184" s="214">
        <f t="shared" si="85"/>
        <v>0</v>
      </c>
      <c r="W184" s="221"/>
      <c r="X184" s="222"/>
      <c r="Y184" s="222"/>
      <c r="Z184" s="223"/>
      <c r="AA184" s="222"/>
      <c r="AB184" s="224"/>
      <c r="AC184" s="225"/>
      <c r="AD184" s="2">
        <f t="shared" si="70"/>
        <v>0</v>
      </c>
      <c r="AE184" s="2">
        <f t="shared" si="71"/>
        <v>0</v>
      </c>
      <c r="AF184" s="226"/>
      <c r="AG184" s="219">
        <f t="shared" si="77"/>
        <v>0</v>
      </c>
      <c r="AH184" s="234">
        <f t="shared" si="78"/>
        <v>0</v>
      </c>
      <c r="AI184" s="214">
        <f t="shared" si="86"/>
        <v>0</v>
      </c>
      <c r="AK184" s="229">
        <f t="shared" si="79"/>
        <v>0</v>
      </c>
      <c r="AL184" s="226"/>
      <c r="AM184" s="15"/>
      <c r="AN184" s="232" t="e">
        <f t="shared" si="80"/>
        <v>#DIV/0!</v>
      </c>
      <c r="AO184" s="214">
        <f t="shared" si="72"/>
        <v>0</v>
      </c>
      <c r="AQ184" s="210"/>
      <c r="AR184" s="231"/>
      <c r="AS184" s="15"/>
      <c r="AT184" s="232">
        <f t="shared" si="81"/>
        <v>0</v>
      </c>
      <c r="AU184" s="235">
        <f t="shared" si="82"/>
        <v>0</v>
      </c>
      <c r="AY184" s="210">
        <v>9</v>
      </c>
      <c r="AZ184" s="231">
        <v>148.30000000000001</v>
      </c>
      <c r="BA184" s="15"/>
      <c r="BB184" s="232">
        <f t="shared" si="66"/>
        <v>8.9965792474344362</v>
      </c>
      <c r="BC184" s="235">
        <f t="shared" si="67"/>
        <v>148.30000000000001</v>
      </c>
      <c r="BG184" s="210">
        <v>9</v>
      </c>
      <c r="BH184" s="231">
        <v>2100</v>
      </c>
      <c r="BI184" s="15"/>
      <c r="BJ184" s="232">
        <f t="shared" si="73"/>
        <v>9</v>
      </c>
      <c r="BK184" s="235">
        <f t="shared" si="83"/>
        <v>1856.3764258555266</v>
      </c>
      <c r="BM184" s="109">
        <f t="shared" si="74"/>
        <v>0.88398877421691746</v>
      </c>
      <c r="BN184" s="213"/>
      <c r="BR184" s="228"/>
      <c r="BS184" s="311"/>
      <c r="BT184" s="3"/>
      <c r="BU184" s="213"/>
      <c r="BV184" s="213"/>
      <c r="BW184" s="291"/>
    </row>
    <row r="185" spans="1:75" x14ac:dyDescent="0.2">
      <c r="A185" s="326">
        <v>9.0500000000000007</v>
      </c>
      <c r="B185" s="211">
        <f t="shared" si="87"/>
        <v>1963.7220000000138</v>
      </c>
      <c r="C185" s="866">
        <f ca="1">IF(ISERR(AVERAGE(INDIRECT("B"&amp;(ROW()-INT($B$1/2))):INDIRECT("B"&amp;(ROW()+INT($B$1/2))))),"",AVERAGE(INDIRECT("B"&amp;(ROW()-INT($B$1/2))):INDIRECT("B"&amp;(ROW()+INT($B$1/2)))))</f>
        <v>1963.7220000000136</v>
      </c>
      <c r="D185" s="866">
        <f t="shared" si="59"/>
        <v>5.0000000000000711E-2</v>
      </c>
      <c r="E185" s="867">
        <v>26</v>
      </c>
      <c r="F185" s="212">
        <f t="shared" si="84"/>
        <v>9.0500000000000842</v>
      </c>
      <c r="G185" s="2">
        <f t="shared" si="60"/>
        <v>182</v>
      </c>
      <c r="H185" s="213">
        <f t="shared" si="61"/>
        <v>9.0500000000000007</v>
      </c>
      <c r="I185" s="213">
        <f t="shared" si="62"/>
        <v>9.1</v>
      </c>
      <c r="J185" s="51">
        <f t="shared" ca="1" si="63"/>
        <v>1963.7220000000136</v>
      </c>
      <c r="K185" s="51">
        <f t="shared" ca="1" si="64"/>
        <v>1959.5640000000139</v>
      </c>
      <c r="L185" s="553">
        <f t="shared" ca="1" si="65"/>
        <v>1963.7220000000066</v>
      </c>
      <c r="M185" s="542">
        <f t="shared" si="68"/>
        <v>14.564563200000137</v>
      </c>
      <c r="N185" s="544">
        <f t="shared" ca="1" si="69"/>
        <v>598.54246560000206</v>
      </c>
      <c r="O185" s="215"/>
      <c r="P185" s="216"/>
      <c r="Q185" s="217"/>
      <c r="R185" s="218"/>
      <c r="S185" s="219">
        <f t="shared" si="75"/>
        <v>0</v>
      </c>
      <c r="T185" s="220">
        <f t="shared" si="76"/>
        <v>0</v>
      </c>
      <c r="U185" s="214">
        <f t="shared" si="85"/>
        <v>0</v>
      </c>
      <c r="W185" s="221"/>
      <c r="X185" s="222"/>
      <c r="Y185" s="222"/>
      <c r="Z185" s="223"/>
      <c r="AA185" s="222"/>
      <c r="AB185" s="224"/>
      <c r="AC185" s="225"/>
      <c r="AD185" s="2">
        <f t="shared" si="70"/>
        <v>0</v>
      </c>
      <c r="AE185" s="2">
        <f t="shared" si="71"/>
        <v>0</v>
      </c>
      <c r="AF185" s="226"/>
      <c r="AG185" s="219">
        <f t="shared" si="77"/>
        <v>0</v>
      </c>
      <c r="AH185" s="234">
        <f t="shared" si="78"/>
        <v>0</v>
      </c>
      <c r="AI185" s="214">
        <f t="shared" si="86"/>
        <v>0</v>
      </c>
      <c r="AK185" s="229">
        <f t="shared" si="79"/>
        <v>0</v>
      </c>
      <c r="AL185" s="226"/>
      <c r="AM185" s="15"/>
      <c r="AN185" s="232" t="e">
        <f t="shared" si="80"/>
        <v>#DIV/0!</v>
      </c>
      <c r="AO185" s="214">
        <f t="shared" si="72"/>
        <v>0</v>
      </c>
      <c r="AQ185" s="210"/>
      <c r="AR185" s="231"/>
      <c r="AS185" s="15"/>
      <c r="AT185" s="232">
        <f t="shared" si="81"/>
        <v>0</v>
      </c>
      <c r="AU185" s="235">
        <f t="shared" si="82"/>
        <v>0</v>
      </c>
      <c r="AY185" s="210">
        <v>9.0500000000000007</v>
      </c>
      <c r="AZ185" s="231">
        <v>147.6</v>
      </c>
      <c r="BA185" s="15"/>
      <c r="BB185" s="232">
        <f t="shared" si="66"/>
        <v>9.0465602432535182</v>
      </c>
      <c r="BC185" s="235">
        <f t="shared" si="67"/>
        <v>147.6</v>
      </c>
      <c r="BG185" s="210">
        <v>9.0500000000000007</v>
      </c>
      <c r="BH185" s="231">
        <v>2100</v>
      </c>
      <c r="BI185" s="15"/>
      <c r="BJ185" s="232">
        <f t="shared" si="73"/>
        <v>9.0500000000000007</v>
      </c>
      <c r="BK185" s="235">
        <f t="shared" si="83"/>
        <v>1852.5285171102796</v>
      </c>
      <c r="BM185" s="109">
        <f t="shared" si="74"/>
        <v>0.88215643671918076</v>
      </c>
      <c r="BN185" s="213"/>
      <c r="BR185" s="228"/>
      <c r="BS185" s="311"/>
      <c r="BT185" s="3"/>
      <c r="BU185" s="213"/>
      <c r="BV185" s="213"/>
      <c r="BW185" s="291"/>
    </row>
    <row r="186" spans="1:75" x14ac:dyDescent="0.2">
      <c r="A186" s="326">
        <v>9.1</v>
      </c>
      <c r="B186" s="211">
        <f t="shared" si="87"/>
        <v>1959.5640000000139</v>
      </c>
      <c r="C186" s="866">
        <f ca="1">IF(ISERR(AVERAGE(INDIRECT("B"&amp;(ROW()-INT($B$1/2))):INDIRECT("B"&amp;(ROW()+INT($B$1/2))))),"",AVERAGE(INDIRECT("B"&amp;(ROW()-INT($B$1/2))):INDIRECT("B"&amp;(ROW()+INT($B$1/2)))))</f>
        <v>1959.5640000000139</v>
      </c>
      <c r="D186" s="866">
        <f t="shared" si="59"/>
        <v>4.9999999999998934E-2</v>
      </c>
      <c r="E186" s="867">
        <v>27</v>
      </c>
      <c r="F186" s="212">
        <f t="shared" si="84"/>
        <v>9.1000000000000849</v>
      </c>
      <c r="G186" s="2">
        <f t="shared" si="60"/>
        <v>183</v>
      </c>
      <c r="H186" s="213">
        <f t="shared" si="61"/>
        <v>9.1</v>
      </c>
      <c r="I186" s="213">
        <f t="shared" si="62"/>
        <v>9.15</v>
      </c>
      <c r="J186" s="51">
        <f t="shared" ca="1" si="63"/>
        <v>1959.5640000000139</v>
      </c>
      <c r="K186" s="51">
        <f t="shared" ca="1" si="64"/>
        <v>1955.4060000000143</v>
      </c>
      <c r="L186" s="553">
        <f t="shared" ca="1" si="65"/>
        <v>1959.5640000000069</v>
      </c>
      <c r="M186" s="542">
        <f t="shared" si="68"/>
        <v>14.645030400000138</v>
      </c>
      <c r="N186" s="544">
        <f t="shared" ca="1" si="69"/>
        <v>597.27510720000214</v>
      </c>
      <c r="O186" s="215"/>
      <c r="P186" s="216"/>
      <c r="Q186" s="217"/>
      <c r="R186" s="218"/>
      <c r="S186" s="219">
        <f t="shared" si="75"/>
        <v>0</v>
      </c>
      <c r="T186" s="220">
        <f t="shared" si="76"/>
        <v>0</v>
      </c>
      <c r="U186" s="214">
        <f t="shared" si="85"/>
        <v>0</v>
      </c>
      <c r="W186" s="221"/>
      <c r="X186" s="222"/>
      <c r="Y186" s="222"/>
      <c r="Z186" s="223"/>
      <c r="AA186" s="222"/>
      <c r="AB186" s="224"/>
      <c r="AC186" s="225"/>
      <c r="AD186" s="2">
        <f t="shared" si="70"/>
        <v>0</v>
      </c>
      <c r="AE186" s="2">
        <f t="shared" si="71"/>
        <v>0</v>
      </c>
      <c r="AF186" s="226"/>
      <c r="AG186" s="219">
        <f t="shared" si="77"/>
        <v>0</v>
      </c>
      <c r="AH186" s="234">
        <f t="shared" si="78"/>
        <v>0</v>
      </c>
      <c r="AI186" s="214">
        <f t="shared" si="86"/>
        <v>0</v>
      </c>
      <c r="AK186" s="229">
        <f t="shared" si="79"/>
        <v>0</v>
      </c>
      <c r="AL186" s="226"/>
      <c r="AM186" s="15"/>
      <c r="AN186" s="232" t="e">
        <f t="shared" si="80"/>
        <v>#DIV/0!</v>
      </c>
      <c r="AO186" s="214">
        <f t="shared" si="72"/>
        <v>0</v>
      </c>
      <c r="AQ186" s="210"/>
      <c r="AR186" s="231"/>
      <c r="AS186" s="15"/>
      <c r="AT186" s="232">
        <f t="shared" si="81"/>
        <v>0</v>
      </c>
      <c r="AU186" s="235">
        <f t="shared" si="82"/>
        <v>0</v>
      </c>
      <c r="AY186" s="210">
        <v>9.1</v>
      </c>
      <c r="AZ186" s="231">
        <v>146.69999999999999</v>
      </c>
      <c r="BA186" s="15"/>
      <c r="BB186" s="232">
        <f t="shared" si="66"/>
        <v>9.0965412390725966</v>
      </c>
      <c r="BC186" s="235">
        <f t="shared" si="67"/>
        <v>146.69999999999999</v>
      </c>
      <c r="BG186" s="210">
        <v>9.1</v>
      </c>
      <c r="BH186" s="231">
        <v>2100</v>
      </c>
      <c r="BI186" s="15"/>
      <c r="BJ186" s="232">
        <f t="shared" si="73"/>
        <v>9.1</v>
      </c>
      <c r="BK186" s="235">
        <f t="shared" si="83"/>
        <v>1848.6806083650324</v>
      </c>
      <c r="BM186" s="109">
        <f t="shared" si="74"/>
        <v>0.88032409922144406</v>
      </c>
      <c r="BN186" s="213"/>
      <c r="BR186" s="228"/>
      <c r="BS186" s="311"/>
      <c r="BT186" s="3"/>
      <c r="BU186" s="213"/>
      <c r="BV186" s="213"/>
      <c r="BW186" s="291"/>
    </row>
    <row r="187" spans="1:75" x14ac:dyDescent="0.2">
      <c r="A187" s="326">
        <v>9.15</v>
      </c>
      <c r="B187" s="211">
        <f t="shared" si="87"/>
        <v>1955.406000000014</v>
      </c>
      <c r="C187" s="866">
        <f ca="1">IF(ISERR(AVERAGE(INDIRECT("B"&amp;(ROW()-INT($B$1/2))):INDIRECT("B"&amp;(ROW()+INT($B$1/2))))),"",AVERAGE(INDIRECT("B"&amp;(ROW()-INT($B$1/2))):INDIRECT("B"&amp;(ROW()+INT($B$1/2)))))</f>
        <v>1955.4060000000143</v>
      </c>
      <c r="D187" s="866">
        <f t="shared" si="59"/>
        <v>5.0000000000000711E-2</v>
      </c>
      <c r="E187" s="867">
        <v>28</v>
      </c>
      <c r="F187" s="212">
        <f t="shared" si="84"/>
        <v>9.1500000000000856</v>
      </c>
      <c r="G187" s="2">
        <f t="shared" si="60"/>
        <v>184</v>
      </c>
      <c r="H187" s="213">
        <f t="shared" si="61"/>
        <v>9.15</v>
      </c>
      <c r="I187" s="213">
        <f t="shared" si="62"/>
        <v>9.1999999999999993</v>
      </c>
      <c r="J187" s="51">
        <f t="shared" ca="1" si="63"/>
        <v>1955.4060000000143</v>
      </c>
      <c r="K187" s="51">
        <f t="shared" ca="1" si="64"/>
        <v>1951.2480000000141</v>
      </c>
      <c r="L187" s="553">
        <f t="shared" ca="1" si="65"/>
        <v>1955.4060000000072</v>
      </c>
      <c r="M187" s="542">
        <f t="shared" si="68"/>
        <v>14.725497600000139</v>
      </c>
      <c r="N187" s="544">
        <f t="shared" ca="1" si="69"/>
        <v>596.00774880000222</v>
      </c>
      <c r="O187" s="215"/>
      <c r="P187" s="216"/>
      <c r="Q187" s="217"/>
      <c r="R187" s="218"/>
      <c r="S187" s="219">
        <f t="shared" si="75"/>
        <v>0</v>
      </c>
      <c r="T187" s="220">
        <f t="shared" si="76"/>
        <v>0</v>
      </c>
      <c r="U187" s="214">
        <f t="shared" si="85"/>
        <v>0</v>
      </c>
      <c r="W187" s="221"/>
      <c r="X187" s="222"/>
      <c r="Y187" s="222"/>
      <c r="Z187" s="223"/>
      <c r="AA187" s="222"/>
      <c r="AB187" s="224"/>
      <c r="AC187" s="225"/>
      <c r="AD187" s="2">
        <f t="shared" si="70"/>
        <v>0</v>
      </c>
      <c r="AE187" s="2">
        <f t="shared" si="71"/>
        <v>0</v>
      </c>
      <c r="AF187" s="226"/>
      <c r="AG187" s="219">
        <f t="shared" si="77"/>
        <v>0</v>
      </c>
      <c r="AH187" s="234">
        <f t="shared" si="78"/>
        <v>0</v>
      </c>
      <c r="AI187" s="214">
        <f t="shared" si="86"/>
        <v>0</v>
      </c>
      <c r="AK187" s="229">
        <f t="shared" si="79"/>
        <v>0</v>
      </c>
      <c r="AL187" s="226"/>
      <c r="AM187" s="15"/>
      <c r="AN187" s="232" t="e">
        <f t="shared" si="80"/>
        <v>#DIV/0!</v>
      </c>
      <c r="AO187" s="214">
        <f t="shared" si="72"/>
        <v>0</v>
      </c>
      <c r="AQ187" s="210"/>
      <c r="AR187" s="231"/>
      <c r="AS187" s="15"/>
      <c r="AT187" s="232">
        <f t="shared" si="81"/>
        <v>0</v>
      </c>
      <c r="AU187" s="235">
        <f t="shared" si="82"/>
        <v>0</v>
      </c>
      <c r="AY187" s="210">
        <v>9.15</v>
      </c>
      <c r="AZ187" s="231">
        <v>147</v>
      </c>
      <c r="BA187" s="15"/>
      <c r="BB187" s="232">
        <f t="shared" si="66"/>
        <v>9.1465222348916768</v>
      </c>
      <c r="BC187" s="235">
        <f t="shared" si="67"/>
        <v>147</v>
      </c>
      <c r="BG187" s="210">
        <v>9.15</v>
      </c>
      <c r="BH187" s="231">
        <v>2100</v>
      </c>
      <c r="BI187" s="15"/>
      <c r="BJ187" s="232">
        <f t="shared" si="73"/>
        <v>9.15</v>
      </c>
      <c r="BK187" s="235">
        <f t="shared" si="83"/>
        <v>1844.8326996197854</v>
      </c>
      <c r="BM187" s="109">
        <f t="shared" si="74"/>
        <v>0.87849176172370735</v>
      </c>
      <c r="BN187" s="213"/>
      <c r="BR187" s="228"/>
      <c r="BS187" s="311"/>
      <c r="BT187" s="3"/>
      <c r="BU187" s="213"/>
      <c r="BV187" s="213"/>
      <c r="BW187" s="291"/>
    </row>
    <row r="188" spans="1:75" x14ac:dyDescent="0.2">
      <c r="A188" s="326">
        <v>9.1999999999999993</v>
      </c>
      <c r="B188" s="211">
        <f t="shared" si="87"/>
        <v>1951.2480000000141</v>
      </c>
      <c r="C188" s="866">
        <f ca="1">IF(ISERR(AVERAGE(INDIRECT("B"&amp;(ROW()-INT($B$1/2))):INDIRECT("B"&amp;(ROW()+INT($B$1/2))))),"",AVERAGE(INDIRECT("B"&amp;(ROW()-INT($B$1/2))):INDIRECT("B"&amp;(ROW()+INT($B$1/2)))))</f>
        <v>1951.2480000000141</v>
      </c>
      <c r="D188" s="866">
        <f t="shared" ref="D188:D251" si="88">A188-A187</f>
        <v>4.9999999999998934E-2</v>
      </c>
      <c r="E188" s="867">
        <v>29</v>
      </c>
      <c r="F188" s="212">
        <f t="shared" si="84"/>
        <v>9.2000000000000863</v>
      </c>
      <c r="G188" s="2">
        <f t="shared" si="60"/>
        <v>185</v>
      </c>
      <c r="H188" s="213">
        <f t="shared" si="61"/>
        <v>9.1999999999999993</v>
      </c>
      <c r="I188" s="213">
        <f t="shared" si="62"/>
        <v>9.25</v>
      </c>
      <c r="J188" s="51">
        <f t="shared" ca="1" si="63"/>
        <v>1951.2480000000141</v>
      </c>
      <c r="K188" s="51">
        <f t="shared" ca="1" si="64"/>
        <v>1947.090000000014</v>
      </c>
      <c r="L188" s="553">
        <f t="shared" ca="1" si="65"/>
        <v>1951.2480000000069</v>
      </c>
      <c r="M188" s="542">
        <f t="shared" si="68"/>
        <v>14.80596480000014</v>
      </c>
      <c r="N188" s="544">
        <f t="shared" ca="1" si="69"/>
        <v>594.74039040000207</v>
      </c>
      <c r="O188" s="215"/>
      <c r="P188" s="216"/>
      <c r="Q188" s="217"/>
      <c r="R188" s="218"/>
      <c r="S188" s="219">
        <f t="shared" si="75"/>
        <v>0</v>
      </c>
      <c r="T188" s="220">
        <f t="shared" si="76"/>
        <v>0</v>
      </c>
      <c r="U188" s="214">
        <f t="shared" si="85"/>
        <v>0</v>
      </c>
      <c r="W188" s="221"/>
      <c r="X188" s="222"/>
      <c r="Y188" s="222"/>
      <c r="Z188" s="223"/>
      <c r="AA188" s="222"/>
      <c r="AB188" s="224"/>
      <c r="AC188" s="225"/>
      <c r="AD188" s="2">
        <f t="shared" si="70"/>
        <v>0</v>
      </c>
      <c r="AE188" s="2">
        <f t="shared" si="71"/>
        <v>0</v>
      </c>
      <c r="AF188" s="226"/>
      <c r="AG188" s="219">
        <f t="shared" si="77"/>
        <v>0</v>
      </c>
      <c r="AH188" s="234">
        <f t="shared" si="78"/>
        <v>0</v>
      </c>
      <c r="AI188" s="214">
        <f t="shared" si="86"/>
        <v>0</v>
      </c>
      <c r="AK188" s="229">
        <f t="shared" si="79"/>
        <v>0</v>
      </c>
      <c r="AL188" s="226"/>
      <c r="AM188" s="15"/>
      <c r="AN188" s="232" t="e">
        <f t="shared" si="80"/>
        <v>#DIV/0!</v>
      </c>
      <c r="AO188" s="214">
        <f t="shared" si="72"/>
        <v>0</v>
      </c>
      <c r="AQ188" s="210"/>
      <c r="AR188" s="231"/>
      <c r="AS188" s="15"/>
      <c r="AT188" s="232">
        <f t="shared" si="81"/>
        <v>0</v>
      </c>
      <c r="AU188" s="235">
        <f t="shared" si="82"/>
        <v>0</v>
      </c>
      <c r="AY188" s="210">
        <v>9.1999999999999993</v>
      </c>
      <c r="AZ188" s="231">
        <v>146</v>
      </c>
      <c r="BA188" s="15"/>
      <c r="BB188" s="232">
        <f t="shared" si="66"/>
        <v>9.196503230710757</v>
      </c>
      <c r="BC188" s="235">
        <f t="shared" si="67"/>
        <v>146</v>
      </c>
      <c r="BG188" s="210">
        <v>9.1999999999999993</v>
      </c>
      <c r="BH188" s="231">
        <v>2100</v>
      </c>
      <c r="BI188" s="15"/>
      <c r="BJ188" s="232">
        <f t="shared" si="73"/>
        <v>9.1999999999999993</v>
      </c>
      <c r="BK188" s="235">
        <f t="shared" si="83"/>
        <v>1840.9847908745385</v>
      </c>
      <c r="BM188" s="109">
        <f t="shared" si="74"/>
        <v>0.87665942422597065</v>
      </c>
      <c r="BN188" s="213"/>
      <c r="BR188" s="228"/>
      <c r="BS188" s="311"/>
      <c r="BT188" s="3"/>
      <c r="BU188" s="213"/>
      <c r="BV188" s="213"/>
      <c r="BW188" s="291"/>
    </row>
    <row r="189" spans="1:75" x14ac:dyDescent="0.2">
      <c r="A189" s="326">
        <v>9.25</v>
      </c>
      <c r="B189" s="211">
        <f t="shared" si="87"/>
        <v>1947.0900000000142</v>
      </c>
      <c r="C189" s="866">
        <f ca="1">IF(ISERR(AVERAGE(INDIRECT("B"&amp;(ROW()-INT($B$1/2))):INDIRECT("B"&amp;(ROW()+INT($B$1/2))))),"",AVERAGE(INDIRECT("B"&amp;(ROW()-INT($B$1/2))):INDIRECT("B"&amp;(ROW()+INT($B$1/2)))))</f>
        <v>1947.090000000014</v>
      </c>
      <c r="D189" s="866">
        <f t="shared" si="88"/>
        <v>5.0000000000000711E-2</v>
      </c>
      <c r="E189" s="867">
        <v>30</v>
      </c>
      <c r="F189" s="212">
        <f t="shared" si="84"/>
        <v>9.250000000000087</v>
      </c>
      <c r="G189" s="2">
        <f t="shared" si="60"/>
        <v>186</v>
      </c>
      <c r="H189" s="213">
        <f t="shared" si="61"/>
        <v>9.25</v>
      </c>
      <c r="I189" s="213">
        <f t="shared" si="62"/>
        <v>9.3000000000000007</v>
      </c>
      <c r="J189" s="51">
        <f t="shared" ca="1" si="63"/>
        <v>1947.090000000014</v>
      </c>
      <c r="K189" s="51">
        <f t="shared" ca="1" si="64"/>
        <v>1942.9320000000143</v>
      </c>
      <c r="L189" s="553">
        <f t="shared" ca="1" si="65"/>
        <v>1947.0900000000067</v>
      </c>
      <c r="M189" s="542">
        <f t="shared" si="68"/>
        <v>14.886432000000141</v>
      </c>
      <c r="N189" s="544">
        <f t="shared" ca="1" si="69"/>
        <v>593.47303200000204</v>
      </c>
      <c r="O189" s="215"/>
      <c r="P189" s="216"/>
      <c r="Q189" s="217"/>
      <c r="R189" s="218"/>
      <c r="S189" s="219">
        <f t="shared" si="75"/>
        <v>0</v>
      </c>
      <c r="T189" s="220">
        <f t="shared" si="76"/>
        <v>0</v>
      </c>
      <c r="U189" s="214">
        <f t="shared" si="85"/>
        <v>0</v>
      </c>
      <c r="W189" s="221"/>
      <c r="X189" s="222"/>
      <c r="Y189" s="222"/>
      <c r="Z189" s="223"/>
      <c r="AA189" s="222"/>
      <c r="AB189" s="224"/>
      <c r="AC189" s="225"/>
      <c r="AD189" s="2">
        <f t="shared" si="70"/>
        <v>0</v>
      </c>
      <c r="AE189" s="2">
        <f t="shared" si="71"/>
        <v>0</v>
      </c>
      <c r="AF189" s="226"/>
      <c r="AG189" s="219">
        <f t="shared" si="77"/>
        <v>0</v>
      </c>
      <c r="AH189" s="234">
        <f t="shared" si="78"/>
        <v>0</v>
      </c>
      <c r="AI189" s="214">
        <f t="shared" si="86"/>
        <v>0</v>
      </c>
      <c r="AK189" s="229">
        <f t="shared" si="79"/>
        <v>0</v>
      </c>
      <c r="AL189" s="226"/>
      <c r="AM189" s="15"/>
      <c r="AN189" s="232" t="e">
        <f t="shared" si="80"/>
        <v>#DIV/0!</v>
      </c>
      <c r="AO189" s="214">
        <f t="shared" si="72"/>
        <v>0</v>
      </c>
      <c r="AQ189" s="210"/>
      <c r="AR189" s="231"/>
      <c r="AS189" s="15"/>
      <c r="AT189" s="232">
        <f t="shared" si="81"/>
        <v>0</v>
      </c>
      <c r="AU189" s="235">
        <f t="shared" si="82"/>
        <v>0</v>
      </c>
      <c r="AY189" s="210">
        <v>9.25</v>
      </c>
      <c r="AZ189" s="231">
        <v>145.30000000000001</v>
      </c>
      <c r="BA189" s="15"/>
      <c r="BB189" s="232">
        <f t="shared" si="66"/>
        <v>9.2464842265298373</v>
      </c>
      <c r="BC189" s="235">
        <f t="shared" si="67"/>
        <v>145.30000000000001</v>
      </c>
      <c r="BG189" s="210">
        <v>9.25</v>
      </c>
      <c r="BH189" s="231">
        <v>2100</v>
      </c>
      <c r="BI189" s="15"/>
      <c r="BJ189" s="232">
        <f t="shared" si="73"/>
        <v>9.25</v>
      </c>
      <c r="BK189" s="235">
        <f t="shared" si="83"/>
        <v>1837.1368821292913</v>
      </c>
      <c r="BM189" s="109">
        <f t="shared" si="74"/>
        <v>0.87482708672823395</v>
      </c>
      <c r="BN189" s="213"/>
      <c r="BR189" s="228"/>
      <c r="BS189" s="311"/>
      <c r="BT189" s="3"/>
      <c r="BU189" s="213"/>
      <c r="BV189" s="213"/>
      <c r="BW189" s="291"/>
    </row>
    <row r="190" spans="1:75" x14ac:dyDescent="0.2">
      <c r="A190" s="326">
        <v>9.3000000000000007</v>
      </c>
      <c r="B190" s="211">
        <f t="shared" si="87"/>
        <v>1942.9320000000143</v>
      </c>
      <c r="C190" s="866">
        <f ca="1">IF(ISERR(AVERAGE(INDIRECT("B"&amp;(ROW()-INT($B$1/2))):INDIRECT("B"&amp;(ROW()+INT($B$1/2))))),"",AVERAGE(INDIRECT("B"&amp;(ROW()-INT($B$1/2))):INDIRECT("B"&amp;(ROW()+INT($B$1/2)))))</f>
        <v>1942.9320000000143</v>
      </c>
      <c r="D190" s="866">
        <f t="shared" si="88"/>
        <v>5.0000000000000711E-2</v>
      </c>
      <c r="E190" s="867">
        <v>31</v>
      </c>
      <c r="F190" s="212">
        <f t="shared" si="84"/>
        <v>9.3000000000000878</v>
      </c>
      <c r="G190" s="2">
        <f t="shared" si="60"/>
        <v>187</v>
      </c>
      <c r="H190" s="213">
        <f t="shared" si="61"/>
        <v>9.3000000000000007</v>
      </c>
      <c r="I190" s="213">
        <f t="shared" si="62"/>
        <v>9.35</v>
      </c>
      <c r="J190" s="51">
        <f t="shared" ca="1" si="63"/>
        <v>1942.9320000000143</v>
      </c>
      <c r="K190" s="51">
        <f t="shared" ca="1" si="64"/>
        <v>1938.7740000000147</v>
      </c>
      <c r="L190" s="553">
        <f t="shared" ca="1" si="65"/>
        <v>1942.9320000000071</v>
      </c>
      <c r="M190" s="542">
        <f t="shared" si="68"/>
        <v>14.966899200000142</v>
      </c>
      <c r="N190" s="544">
        <f t="shared" ca="1" si="69"/>
        <v>592.20567360000223</v>
      </c>
      <c r="O190" s="215"/>
      <c r="P190" s="216"/>
      <c r="Q190" s="217"/>
      <c r="R190" s="218"/>
      <c r="S190" s="219">
        <f t="shared" si="75"/>
        <v>0</v>
      </c>
      <c r="T190" s="220">
        <f t="shared" si="76"/>
        <v>0</v>
      </c>
      <c r="U190" s="214">
        <f t="shared" si="85"/>
        <v>0</v>
      </c>
      <c r="W190" s="221"/>
      <c r="X190" s="222"/>
      <c r="Y190" s="222"/>
      <c r="Z190" s="223"/>
      <c r="AA190" s="222"/>
      <c r="AB190" s="224"/>
      <c r="AC190" s="225"/>
      <c r="AD190" s="2">
        <f t="shared" si="70"/>
        <v>0</v>
      </c>
      <c r="AE190" s="2">
        <f t="shared" si="71"/>
        <v>0</v>
      </c>
      <c r="AF190" s="226"/>
      <c r="AG190" s="219">
        <f t="shared" si="77"/>
        <v>0</v>
      </c>
      <c r="AH190" s="234">
        <f t="shared" si="78"/>
        <v>0</v>
      </c>
      <c r="AI190" s="214">
        <f t="shared" si="86"/>
        <v>0</v>
      </c>
      <c r="AK190" s="229">
        <f t="shared" si="79"/>
        <v>0</v>
      </c>
      <c r="AL190" s="226"/>
      <c r="AM190" s="15"/>
      <c r="AN190" s="232" t="e">
        <f t="shared" si="80"/>
        <v>#DIV/0!</v>
      </c>
      <c r="AO190" s="214">
        <f t="shared" si="72"/>
        <v>0</v>
      </c>
      <c r="AQ190" s="210"/>
      <c r="AR190" s="231"/>
      <c r="AS190" s="15"/>
      <c r="AT190" s="232">
        <f t="shared" si="81"/>
        <v>0</v>
      </c>
      <c r="AU190" s="235">
        <f t="shared" si="82"/>
        <v>0</v>
      </c>
      <c r="AY190" s="210">
        <v>9.3000000000000007</v>
      </c>
      <c r="AZ190" s="231">
        <v>145.69999999999999</v>
      </c>
      <c r="BA190" s="15"/>
      <c r="BB190" s="232">
        <f t="shared" si="66"/>
        <v>9.2964652223489193</v>
      </c>
      <c r="BC190" s="235">
        <f t="shared" si="67"/>
        <v>145.69999999999999</v>
      </c>
      <c r="BG190" s="210">
        <v>9.3000000000000007</v>
      </c>
      <c r="BH190" s="231">
        <v>2100</v>
      </c>
      <c r="BI190" s="15"/>
      <c r="BJ190" s="232">
        <f t="shared" si="73"/>
        <v>9.3000000000000007</v>
      </c>
      <c r="BK190" s="235">
        <f t="shared" si="83"/>
        <v>1833.2889733840443</v>
      </c>
      <c r="BM190" s="109">
        <f t="shared" si="74"/>
        <v>0.87299474923049725</v>
      </c>
      <c r="BN190" s="213"/>
      <c r="BR190" s="228"/>
      <c r="BS190" s="311"/>
      <c r="BT190" s="3"/>
      <c r="BU190" s="213"/>
      <c r="BV190" s="213"/>
      <c r="BW190" s="291"/>
    </row>
    <row r="191" spans="1:75" x14ac:dyDescent="0.2">
      <c r="A191" s="326">
        <v>9.35</v>
      </c>
      <c r="B191" s="211">
        <f t="shared" si="87"/>
        <v>1938.7740000000144</v>
      </c>
      <c r="C191" s="866">
        <f ca="1">IF(ISERR(AVERAGE(INDIRECT("B"&amp;(ROW()-INT($B$1/2))):INDIRECT("B"&amp;(ROW()+INT($B$1/2))))),"",AVERAGE(INDIRECT("B"&amp;(ROW()-INT($B$1/2))):INDIRECT("B"&amp;(ROW()+INT($B$1/2)))))</f>
        <v>1938.7740000000147</v>
      </c>
      <c r="D191" s="866">
        <f t="shared" si="88"/>
        <v>4.9999999999998934E-2</v>
      </c>
      <c r="E191" s="867">
        <v>32</v>
      </c>
      <c r="F191" s="212">
        <f t="shared" si="84"/>
        <v>9.3500000000000885</v>
      </c>
      <c r="G191" s="2">
        <f t="shared" si="60"/>
        <v>188</v>
      </c>
      <c r="H191" s="213">
        <f t="shared" si="61"/>
        <v>9.35</v>
      </c>
      <c r="I191" s="213">
        <f t="shared" si="62"/>
        <v>9.4</v>
      </c>
      <c r="J191" s="51">
        <f t="shared" ca="1" si="63"/>
        <v>1938.7740000000147</v>
      </c>
      <c r="K191" s="51">
        <f t="shared" ca="1" si="64"/>
        <v>1934.6160000000145</v>
      </c>
      <c r="L191" s="553">
        <f t="shared" ca="1" si="65"/>
        <v>1938.7740000000074</v>
      </c>
      <c r="M191" s="542">
        <f t="shared" si="68"/>
        <v>15.047366400000143</v>
      </c>
      <c r="N191" s="544">
        <f t="shared" ca="1" si="69"/>
        <v>590.93831520000231</v>
      </c>
      <c r="O191" s="215"/>
      <c r="P191" s="216"/>
      <c r="Q191" s="217"/>
      <c r="R191" s="218"/>
      <c r="S191" s="219">
        <f t="shared" si="75"/>
        <v>0</v>
      </c>
      <c r="T191" s="220">
        <f t="shared" si="76"/>
        <v>0</v>
      </c>
      <c r="U191" s="214">
        <f t="shared" si="85"/>
        <v>0</v>
      </c>
      <c r="W191" s="221"/>
      <c r="X191" s="222"/>
      <c r="Y191" s="222"/>
      <c r="Z191" s="223"/>
      <c r="AA191" s="222"/>
      <c r="AB191" s="224"/>
      <c r="AC191" s="225"/>
      <c r="AD191" s="2">
        <f t="shared" si="70"/>
        <v>0</v>
      </c>
      <c r="AE191" s="2">
        <f t="shared" si="71"/>
        <v>0</v>
      </c>
      <c r="AF191" s="226"/>
      <c r="AG191" s="219">
        <f t="shared" si="77"/>
        <v>0</v>
      </c>
      <c r="AH191" s="234">
        <f t="shared" si="78"/>
        <v>0</v>
      </c>
      <c r="AI191" s="214">
        <f t="shared" si="86"/>
        <v>0</v>
      </c>
      <c r="AK191" s="229">
        <f t="shared" si="79"/>
        <v>0</v>
      </c>
      <c r="AL191" s="226"/>
      <c r="AM191" s="15"/>
      <c r="AN191" s="232" t="e">
        <f t="shared" si="80"/>
        <v>#DIV/0!</v>
      </c>
      <c r="AO191" s="214">
        <f t="shared" si="72"/>
        <v>0</v>
      </c>
      <c r="AQ191" s="210"/>
      <c r="AR191" s="231"/>
      <c r="AS191" s="15"/>
      <c r="AT191" s="232">
        <f t="shared" si="81"/>
        <v>0</v>
      </c>
      <c r="AU191" s="235">
        <f t="shared" si="82"/>
        <v>0</v>
      </c>
      <c r="AY191" s="210">
        <v>9.35</v>
      </c>
      <c r="AZ191" s="231">
        <v>146</v>
      </c>
      <c r="BA191" s="15"/>
      <c r="BB191" s="232">
        <f t="shared" si="66"/>
        <v>9.3464462181679977</v>
      </c>
      <c r="BC191" s="235">
        <f t="shared" si="67"/>
        <v>146</v>
      </c>
      <c r="BG191" s="210">
        <v>9.35</v>
      </c>
      <c r="BH191" s="231">
        <v>2100</v>
      </c>
      <c r="BI191" s="15"/>
      <c r="BJ191" s="232">
        <f t="shared" si="73"/>
        <v>9.35</v>
      </c>
      <c r="BK191" s="235">
        <f t="shared" si="83"/>
        <v>1829.4410646387971</v>
      </c>
      <c r="BM191" s="109">
        <f t="shared" si="74"/>
        <v>0.87116241173276054</v>
      </c>
      <c r="BN191" s="213"/>
      <c r="BR191" s="228"/>
      <c r="BS191" s="311"/>
      <c r="BT191" s="3"/>
      <c r="BU191" s="213"/>
      <c r="BV191" s="213"/>
      <c r="BW191" s="291"/>
    </row>
    <row r="192" spans="1:75" x14ac:dyDescent="0.2">
      <c r="A192" s="326">
        <v>9.4</v>
      </c>
      <c r="B192" s="211">
        <f t="shared" si="87"/>
        <v>1934.6160000000145</v>
      </c>
      <c r="C192" s="866">
        <f ca="1">IF(ISERR(AVERAGE(INDIRECT("B"&amp;(ROW()-INT($B$1/2))):INDIRECT("B"&amp;(ROW()+INT($B$1/2))))),"",AVERAGE(INDIRECT("B"&amp;(ROW()-INT($B$1/2))):INDIRECT("B"&amp;(ROW()+INT($B$1/2)))))</f>
        <v>1934.6160000000145</v>
      </c>
      <c r="D192" s="866">
        <f t="shared" si="88"/>
        <v>5.0000000000000711E-2</v>
      </c>
      <c r="E192" s="867">
        <v>33</v>
      </c>
      <c r="F192" s="212">
        <f t="shared" si="84"/>
        <v>9.4000000000000892</v>
      </c>
      <c r="G192" s="2">
        <f t="shared" si="60"/>
        <v>189</v>
      </c>
      <c r="H192" s="213">
        <f t="shared" si="61"/>
        <v>9.4</v>
      </c>
      <c r="I192" s="213">
        <f t="shared" si="62"/>
        <v>9.4499999999999993</v>
      </c>
      <c r="J192" s="51">
        <f t="shared" ca="1" si="63"/>
        <v>1934.6160000000145</v>
      </c>
      <c r="K192" s="51">
        <f t="shared" ca="1" si="64"/>
        <v>1930.4580000000144</v>
      </c>
      <c r="L192" s="553">
        <f t="shared" ca="1" si="65"/>
        <v>1934.6160000000073</v>
      </c>
      <c r="M192" s="542">
        <f t="shared" si="68"/>
        <v>15.127833600000145</v>
      </c>
      <c r="N192" s="544">
        <f t="shared" ca="1" si="69"/>
        <v>589.67095680000227</v>
      </c>
      <c r="O192" s="215"/>
      <c r="P192" s="216"/>
      <c r="Q192" s="217"/>
      <c r="R192" s="218"/>
      <c r="S192" s="219">
        <f t="shared" si="75"/>
        <v>0</v>
      </c>
      <c r="T192" s="220">
        <f t="shared" si="76"/>
        <v>0</v>
      </c>
      <c r="U192" s="214">
        <f t="shared" si="85"/>
        <v>0</v>
      </c>
      <c r="W192" s="221"/>
      <c r="X192" s="222"/>
      <c r="Y192" s="222"/>
      <c r="Z192" s="223"/>
      <c r="AA192" s="222"/>
      <c r="AB192" s="224"/>
      <c r="AC192" s="225"/>
      <c r="AD192" s="2">
        <f t="shared" si="70"/>
        <v>0</v>
      </c>
      <c r="AE192" s="2">
        <f t="shared" si="71"/>
        <v>0</v>
      </c>
      <c r="AF192" s="226"/>
      <c r="AG192" s="219">
        <f t="shared" si="77"/>
        <v>0</v>
      </c>
      <c r="AH192" s="234">
        <f t="shared" si="78"/>
        <v>0</v>
      </c>
      <c r="AI192" s="214">
        <f t="shared" si="86"/>
        <v>0</v>
      </c>
      <c r="AK192" s="229">
        <f t="shared" si="79"/>
        <v>0</v>
      </c>
      <c r="AL192" s="226"/>
      <c r="AM192" s="15"/>
      <c r="AN192" s="232" t="e">
        <f t="shared" si="80"/>
        <v>#DIV/0!</v>
      </c>
      <c r="AO192" s="214">
        <f t="shared" si="72"/>
        <v>0</v>
      </c>
      <c r="AQ192" s="210"/>
      <c r="AR192" s="231"/>
      <c r="AS192" s="15"/>
      <c r="AT192" s="232">
        <f t="shared" si="81"/>
        <v>0</v>
      </c>
      <c r="AU192" s="235">
        <f t="shared" si="82"/>
        <v>0</v>
      </c>
      <c r="AY192" s="210">
        <v>9.4</v>
      </c>
      <c r="AZ192" s="231">
        <v>147.30000000000001</v>
      </c>
      <c r="BA192" s="15"/>
      <c r="BB192" s="232">
        <f t="shared" si="66"/>
        <v>9.3964272139870779</v>
      </c>
      <c r="BC192" s="235">
        <f t="shared" si="67"/>
        <v>147.30000000000001</v>
      </c>
      <c r="BG192" s="210">
        <v>9.4</v>
      </c>
      <c r="BH192" s="231">
        <v>2100</v>
      </c>
      <c r="BI192" s="15"/>
      <c r="BJ192" s="232">
        <f t="shared" si="73"/>
        <v>9.4</v>
      </c>
      <c r="BK192" s="235">
        <f t="shared" si="83"/>
        <v>1825.5931558935501</v>
      </c>
      <c r="BM192" s="109">
        <f t="shared" si="74"/>
        <v>0.86933007423502384</v>
      </c>
      <c r="BN192" s="213"/>
      <c r="BR192" s="228"/>
      <c r="BS192" s="311"/>
      <c r="BT192" s="3"/>
      <c r="BU192" s="213"/>
      <c r="BV192" s="213"/>
      <c r="BW192" s="291"/>
    </row>
    <row r="193" spans="1:75" x14ac:dyDescent="0.2">
      <c r="A193" s="326">
        <v>9.4499999999999993</v>
      </c>
      <c r="B193" s="211">
        <f t="shared" si="87"/>
        <v>1930.4580000000146</v>
      </c>
      <c r="C193" s="866">
        <f ca="1">IF(ISERR(AVERAGE(INDIRECT("B"&amp;(ROW()-INT($B$1/2))):INDIRECT("B"&amp;(ROW()+INT($B$1/2))))),"",AVERAGE(INDIRECT("B"&amp;(ROW()-INT($B$1/2))):INDIRECT("B"&amp;(ROW()+INT($B$1/2)))))</f>
        <v>1930.4580000000144</v>
      </c>
      <c r="D193" s="866">
        <f t="shared" si="88"/>
        <v>4.9999999999998934E-2</v>
      </c>
      <c r="E193" s="867">
        <v>34</v>
      </c>
      <c r="F193" s="212">
        <f t="shared" si="84"/>
        <v>9.4500000000000899</v>
      </c>
      <c r="G193" s="2">
        <f t="shared" si="60"/>
        <v>190</v>
      </c>
      <c r="H193" s="213">
        <f t="shared" si="61"/>
        <v>9.4499999999999993</v>
      </c>
      <c r="I193" s="213">
        <f t="shared" si="62"/>
        <v>9.5</v>
      </c>
      <c r="J193" s="51">
        <f t="shared" ca="1" si="63"/>
        <v>1930.4580000000144</v>
      </c>
      <c r="K193" s="51">
        <f t="shared" ca="1" si="64"/>
        <v>1926.3000000000147</v>
      </c>
      <c r="L193" s="553">
        <f t="shared" ca="1" si="65"/>
        <v>1930.4580000000069</v>
      </c>
      <c r="M193" s="542">
        <f t="shared" si="68"/>
        <v>15.208300800000146</v>
      </c>
      <c r="N193" s="544">
        <f t="shared" ca="1" si="69"/>
        <v>588.40359840000212</v>
      </c>
      <c r="O193" s="215"/>
      <c r="P193" s="216"/>
      <c r="Q193" s="217"/>
      <c r="R193" s="218"/>
      <c r="S193" s="219">
        <f t="shared" si="75"/>
        <v>0</v>
      </c>
      <c r="T193" s="220">
        <f t="shared" si="76"/>
        <v>0</v>
      </c>
      <c r="U193" s="214">
        <f t="shared" si="85"/>
        <v>0</v>
      </c>
      <c r="W193" s="221"/>
      <c r="X193" s="222"/>
      <c r="Y193" s="222"/>
      <c r="Z193" s="223"/>
      <c r="AA193" s="222"/>
      <c r="AB193" s="224"/>
      <c r="AC193" s="225"/>
      <c r="AD193" s="2">
        <f t="shared" si="70"/>
        <v>0</v>
      </c>
      <c r="AE193" s="2">
        <f t="shared" si="71"/>
        <v>0</v>
      </c>
      <c r="AF193" s="226"/>
      <c r="AG193" s="219">
        <f t="shared" si="77"/>
        <v>0</v>
      </c>
      <c r="AH193" s="234">
        <f t="shared" si="78"/>
        <v>0</v>
      </c>
      <c r="AI193" s="214">
        <f t="shared" si="86"/>
        <v>0</v>
      </c>
      <c r="AK193" s="229">
        <f t="shared" si="79"/>
        <v>0</v>
      </c>
      <c r="AL193" s="226"/>
      <c r="AM193" s="15"/>
      <c r="AN193" s="232" t="e">
        <f t="shared" si="80"/>
        <v>#DIV/0!</v>
      </c>
      <c r="AO193" s="214">
        <f t="shared" si="72"/>
        <v>0</v>
      </c>
      <c r="AQ193" s="210"/>
      <c r="AR193" s="231"/>
      <c r="AS193" s="15"/>
      <c r="AT193" s="232">
        <f t="shared" si="81"/>
        <v>0</v>
      </c>
      <c r="AU193" s="235">
        <f t="shared" si="82"/>
        <v>0</v>
      </c>
      <c r="AY193" s="210">
        <v>9.4499999999999993</v>
      </c>
      <c r="AZ193" s="231">
        <v>149.30000000000001</v>
      </c>
      <c r="BA193" s="15"/>
      <c r="BB193" s="232">
        <f t="shared" si="66"/>
        <v>9.4464082098061581</v>
      </c>
      <c r="BC193" s="235">
        <f t="shared" si="67"/>
        <v>149.30000000000001</v>
      </c>
      <c r="BG193" s="210">
        <v>9.4499999999999993</v>
      </c>
      <c r="BH193" s="231">
        <v>2100</v>
      </c>
      <c r="BI193" s="15"/>
      <c r="BJ193" s="232">
        <f t="shared" si="73"/>
        <v>9.4499999999999993</v>
      </c>
      <c r="BK193" s="235">
        <f t="shared" si="83"/>
        <v>1821.745247148303</v>
      </c>
      <c r="BM193" s="109">
        <f t="shared" si="74"/>
        <v>0.86749773673728714</v>
      </c>
      <c r="BN193" s="213"/>
      <c r="BR193" s="228"/>
      <c r="BS193" s="311"/>
      <c r="BT193" s="3"/>
      <c r="BU193" s="213"/>
      <c r="BV193" s="213"/>
      <c r="BW193" s="291"/>
    </row>
    <row r="194" spans="1:75" x14ac:dyDescent="0.2">
      <c r="A194" s="326">
        <v>9.5</v>
      </c>
      <c r="B194" s="211">
        <f t="shared" si="87"/>
        <v>1926.3000000000147</v>
      </c>
      <c r="C194" s="866">
        <f ca="1">IF(ISERR(AVERAGE(INDIRECT("B"&amp;(ROW()-INT($B$1/2))):INDIRECT("B"&amp;(ROW()+INT($B$1/2))))),"",AVERAGE(INDIRECT("B"&amp;(ROW()-INT($B$1/2))):INDIRECT("B"&amp;(ROW()+INT($B$1/2)))))</f>
        <v>1926.3000000000147</v>
      </c>
      <c r="D194" s="866">
        <f t="shared" si="88"/>
        <v>5.0000000000000711E-2</v>
      </c>
      <c r="E194" s="867">
        <v>35</v>
      </c>
      <c r="F194" s="212">
        <f t="shared" si="84"/>
        <v>9.5000000000000906</v>
      </c>
      <c r="G194" s="2">
        <f t="shared" si="60"/>
        <v>191</v>
      </c>
      <c r="H194" s="213">
        <f t="shared" si="61"/>
        <v>9.5</v>
      </c>
      <c r="I194" s="213">
        <f t="shared" si="62"/>
        <v>9.5500000000000007</v>
      </c>
      <c r="J194" s="51">
        <f t="shared" ca="1" si="63"/>
        <v>1926.3000000000147</v>
      </c>
      <c r="K194" s="51">
        <f t="shared" ca="1" si="64"/>
        <v>1922.1420000000151</v>
      </c>
      <c r="L194" s="553">
        <f t="shared" ca="1" si="65"/>
        <v>1926.3000000000072</v>
      </c>
      <c r="M194" s="542">
        <f t="shared" si="68"/>
        <v>15.288768000000147</v>
      </c>
      <c r="N194" s="544">
        <f t="shared" ca="1" si="69"/>
        <v>587.1362400000022</v>
      </c>
      <c r="O194" s="215"/>
      <c r="P194" s="216"/>
      <c r="Q194" s="217"/>
      <c r="R194" s="218"/>
      <c r="S194" s="219">
        <f t="shared" si="75"/>
        <v>0</v>
      </c>
      <c r="T194" s="220">
        <f t="shared" si="76"/>
        <v>0</v>
      </c>
      <c r="U194" s="214">
        <f t="shared" si="85"/>
        <v>0</v>
      </c>
      <c r="W194" s="221"/>
      <c r="X194" s="222"/>
      <c r="Y194" s="222"/>
      <c r="Z194" s="223"/>
      <c r="AA194" s="222"/>
      <c r="AB194" s="224"/>
      <c r="AC194" s="225"/>
      <c r="AD194" s="2">
        <f t="shared" si="70"/>
        <v>0</v>
      </c>
      <c r="AE194" s="2">
        <f t="shared" si="71"/>
        <v>0</v>
      </c>
      <c r="AF194" s="226"/>
      <c r="AG194" s="219">
        <f t="shared" si="77"/>
        <v>0</v>
      </c>
      <c r="AH194" s="234">
        <f t="shared" si="78"/>
        <v>0</v>
      </c>
      <c r="AI194" s="214">
        <f t="shared" si="86"/>
        <v>0</v>
      </c>
      <c r="AK194" s="229">
        <f t="shared" si="79"/>
        <v>0</v>
      </c>
      <c r="AL194" s="226"/>
      <c r="AM194" s="15"/>
      <c r="AN194" s="232" t="e">
        <f t="shared" si="80"/>
        <v>#DIV/0!</v>
      </c>
      <c r="AO194" s="214">
        <f t="shared" si="72"/>
        <v>0</v>
      </c>
      <c r="AQ194" s="210"/>
      <c r="AR194" s="231"/>
      <c r="AS194" s="15"/>
      <c r="AT194" s="232">
        <f t="shared" si="81"/>
        <v>0</v>
      </c>
      <c r="AU194" s="235">
        <f t="shared" si="82"/>
        <v>0</v>
      </c>
      <c r="AY194" s="210">
        <v>9.5</v>
      </c>
      <c r="AZ194" s="231">
        <v>150.9</v>
      </c>
      <c r="BA194" s="15"/>
      <c r="BB194" s="232">
        <f t="shared" si="66"/>
        <v>9.4963892056252384</v>
      </c>
      <c r="BC194" s="235">
        <f t="shared" si="67"/>
        <v>150.9</v>
      </c>
      <c r="BG194" s="210">
        <v>9.5</v>
      </c>
      <c r="BH194" s="231">
        <v>2100</v>
      </c>
      <c r="BI194" s="15"/>
      <c r="BJ194" s="232">
        <f t="shared" si="73"/>
        <v>9.5</v>
      </c>
      <c r="BK194" s="235">
        <f t="shared" si="83"/>
        <v>1817.897338403056</v>
      </c>
      <c r="BM194" s="109">
        <f t="shared" si="74"/>
        <v>0.86566539923955044</v>
      </c>
      <c r="BN194" s="213"/>
      <c r="BR194" s="228"/>
      <c r="BS194" s="311"/>
      <c r="BT194" s="3"/>
      <c r="BU194" s="213"/>
      <c r="BV194" s="213"/>
      <c r="BW194" s="291"/>
    </row>
    <row r="195" spans="1:75" x14ac:dyDescent="0.2">
      <c r="A195" s="326">
        <v>9.5500000000000007</v>
      </c>
      <c r="B195" s="211">
        <f t="shared" si="87"/>
        <v>1922.1420000000148</v>
      </c>
      <c r="C195" s="866">
        <f ca="1">IF(ISERR(AVERAGE(INDIRECT("B"&amp;(ROW()-INT($B$1/2))):INDIRECT("B"&amp;(ROW()+INT($B$1/2))))),"",AVERAGE(INDIRECT("B"&amp;(ROW()-INT($B$1/2))):INDIRECT("B"&amp;(ROW()+INT($B$1/2)))))</f>
        <v>1922.1420000000151</v>
      </c>
      <c r="D195" s="866">
        <f t="shared" si="88"/>
        <v>5.0000000000000711E-2</v>
      </c>
      <c r="E195" s="867">
        <v>36</v>
      </c>
      <c r="F195" s="212">
        <f t="shared" si="84"/>
        <v>9.5500000000000913</v>
      </c>
      <c r="G195" s="2">
        <f t="shared" si="60"/>
        <v>192</v>
      </c>
      <c r="H195" s="213">
        <f t="shared" si="61"/>
        <v>9.5500000000000007</v>
      </c>
      <c r="I195" s="213">
        <f t="shared" si="62"/>
        <v>9.6</v>
      </c>
      <c r="J195" s="51">
        <f t="shared" ca="1" si="63"/>
        <v>1922.1420000000151</v>
      </c>
      <c r="K195" s="51">
        <f t="shared" ca="1" si="64"/>
        <v>1917.9840000000149</v>
      </c>
      <c r="L195" s="553">
        <f t="shared" ca="1" si="65"/>
        <v>1922.1420000000076</v>
      </c>
      <c r="M195" s="542">
        <f t="shared" si="68"/>
        <v>15.369235200000148</v>
      </c>
      <c r="N195" s="544">
        <f t="shared" ca="1" si="69"/>
        <v>585.86888160000228</v>
      </c>
      <c r="O195" s="215"/>
      <c r="P195" s="216"/>
      <c r="Q195" s="217"/>
      <c r="R195" s="218"/>
      <c r="S195" s="219">
        <f t="shared" si="75"/>
        <v>0</v>
      </c>
      <c r="T195" s="220">
        <f t="shared" si="76"/>
        <v>0</v>
      </c>
      <c r="U195" s="214">
        <f t="shared" si="85"/>
        <v>0</v>
      </c>
      <c r="W195" s="221"/>
      <c r="X195" s="222"/>
      <c r="Y195" s="222"/>
      <c r="Z195" s="223"/>
      <c r="AA195" s="222"/>
      <c r="AB195" s="224"/>
      <c r="AC195" s="225"/>
      <c r="AD195" s="2">
        <f t="shared" si="70"/>
        <v>0</v>
      </c>
      <c r="AE195" s="2">
        <f t="shared" si="71"/>
        <v>0</v>
      </c>
      <c r="AF195" s="226"/>
      <c r="AG195" s="219">
        <f t="shared" si="77"/>
        <v>0</v>
      </c>
      <c r="AH195" s="234">
        <f t="shared" si="78"/>
        <v>0</v>
      </c>
      <c r="AI195" s="214">
        <f t="shared" si="86"/>
        <v>0</v>
      </c>
      <c r="AK195" s="229">
        <f t="shared" si="79"/>
        <v>0</v>
      </c>
      <c r="AL195" s="226"/>
      <c r="AM195" s="15"/>
      <c r="AN195" s="232" t="e">
        <f t="shared" si="80"/>
        <v>#DIV/0!</v>
      </c>
      <c r="AO195" s="214">
        <f t="shared" si="72"/>
        <v>0</v>
      </c>
      <c r="AQ195" s="210"/>
      <c r="AR195" s="231"/>
      <c r="AS195" s="15"/>
      <c r="AT195" s="232">
        <f t="shared" si="81"/>
        <v>0</v>
      </c>
      <c r="AU195" s="235">
        <f t="shared" si="82"/>
        <v>0</v>
      </c>
      <c r="AY195" s="210">
        <v>9.5500000000000007</v>
      </c>
      <c r="AZ195" s="231">
        <v>156.80000000000001</v>
      </c>
      <c r="BA195" s="15"/>
      <c r="BB195" s="232">
        <f t="shared" si="66"/>
        <v>9.5463702014443204</v>
      </c>
      <c r="BC195" s="235">
        <f t="shared" si="67"/>
        <v>156.80000000000001</v>
      </c>
      <c r="BG195" s="210">
        <v>9.5500000000000007</v>
      </c>
      <c r="BH195" s="231">
        <v>2100</v>
      </c>
      <c r="BI195" s="15"/>
      <c r="BJ195" s="232">
        <f t="shared" si="73"/>
        <v>9.5500000000000007</v>
      </c>
      <c r="BK195" s="235">
        <f t="shared" si="83"/>
        <v>1814.0494296578088</v>
      </c>
      <c r="BM195" s="109">
        <f t="shared" si="74"/>
        <v>0.86383306174181373</v>
      </c>
      <c r="BN195" s="213"/>
      <c r="BR195" s="228"/>
      <c r="BS195" s="311"/>
      <c r="BT195" s="3"/>
      <c r="BU195" s="213"/>
      <c r="BV195" s="213"/>
      <c r="BW195" s="291"/>
    </row>
    <row r="196" spans="1:75" x14ac:dyDescent="0.2">
      <c r="A196" s="326">
        <v>9.6</v>
      </c>
      <c r="B196" s="211">
        <f t="shared" si="87"/>
        <v>1917.9840000000149</v>
      </c>
      <c r="C196" s="866">
        <f ca="1">IF(ISERR(AVERAGE(INDIRECT("B"&amp;(ROW()-INT($B$1/2))):INDIRECT("B"&amp;(ROW()+INT($B$1/2))))),"",AVERAGE(INDIRECT("B"&amp;(ROW()-INT($B$1/2))):INDIRECT("B"&amp;(ROW()+INT($B$1/2)))))</f>
        <v>1917.9840000000149</v>
      </c>
      <c r="D196" s="866">
        <f t="shared" si="88"/>
        <v>4.9999999999998934E-2</v>
      </c>
      <c r="E196" s="867"/>
      <c r="F196" s="212">
        <f t="shared" si="84"/>
        <v>9.600000000000092</v>
      </c>
      <c r="G196" s="2">
        <f t="shared" ref="G196:G259" si="89">MATCH(F196,$A$4:$A$4595,1)</f>
        <v>193</v>
      </c>
      <c r="H196" s="213">
        <f t="shared" ref="H196:H259" si="90">IF(INDEX($B$4:$B$4595,G196+1,1)&gt;0,INDEX($A$4:$A$4595,G196,1),"")</f>
        <v>9.6</v>
      </c>
      <c r="I196" s="213">
        <f t="shared" ref="I196:I259" si="91">IF(INDEX($B$4:$B$4595,G196+1,1)&gt;0,INDEX($A$4:$A$4595,G196+1,1),"")</f>
        <v>9.65</v>
      </c>
      <c r="J196" s="51">
        <f t="shared" ref="J196:J259" ca="1" si="92">IF(INDEX($C$4:$C$4595,G196+1,1)&gt;0,INDEX($C$4:$C$4595,G196,1),"")</f>
        <v>1917.9840000000149</v>
      </c>
      <c r="K196" s="51">
        <f t="shared" ref="K196:K259" ca="1" si="93">IF(INDEX($C$4:$C$4595,G196+1,1)&gt;0,INDEX($C$4:$C$4595,G196+1,1),"")</f>
        <v>1913.8260000000148</v>
      </c>
      <c r="L196" s="553">
        <f t="shared" ref="L196:L259" ca="1" si="94">IF(INDEX($C$4:$C$4595,G196+1,1)&gt;0,(F196-H196)/(I196-H196)*(K196-J196)+J196,"")</f>
        <v>1917.9840000000072</v>
      </c>
      <c r="M196" s="542">
        <f t="shared" si="68"/>
        <v>15.449702400000149</v>
      </c>
      <c r="N196" s="544">
        <f t="shared" ca="1" si="69"/>
        <v>584.60152320000225</v>
      </c>
      <c r="O196" s="215"/>
      <c r="P196" s="216"/>
      <c r="Q196" s="217"/>
      <c r="R196" s="218"/>
      <c r="S196" s="219">
        <f t="shared" si="75"/>
        <v>0</v>
      </c>
      <c r="T196" s="220">
        <f t="shared" si="76"/>
        <v>0</v>
      </c>
      <c r="U196" s="214">
        <f t="shared" si="85"/>
        <v>0</v>
      </c>
      <c r="W196" s="221"/>
      <c r="X196" s="222"/>
      <c r="Y196" s="222"/>
      <c r="Z196" s="223"/>
      <c r="AA196" s="222"/>
      <c r="AB196" s="224"/>
      <c r="AC196" s="225"/>
      <c r="AD196" s="2">
        <f t="shared" si="70"/>
        <v>0</v>
      </c>
      <c r="AE196" s="2">
        <f t="shared" si="71"/>
        <v>0</v>
      </c>
      <c r="AF196" s="226"/>
      <c r="AG196" s="219">
        <f t="shared" si="77"/>
        <v>0</v>
      </c>
      <c r="AH196" s="234">
        <f t="shared" si="78"/>
        <v>0</v>
      </c>
      <c r="AI196" s="214">
        <f t="shared" si="86"/>
        <v>0</v>
      </c>
      <c r="AK196" s="229">
        <f t="shared" si="79"/>
        <v>0</v>
      </c>
      <c r="AL196" s="226"/>
      <c r="AM196" s="15"/>
      <c r="AN196" s="232" t="e">
        <f t="shared" si="80"/>
        <v>#DIV/0!</v>
      </c>
      <c r="AO196" s="214">
        <f t="shared" si="72"/>
        <v>0</v>
      </c>
      <c r="AQ196" s="210"/>
      <c r="AR196" s="231"/>
      <c r="AS196" s="15"/>
      <c r="AT196" s="232">
        <f t="shared" si="81"/>
        <v>0</v>
      </c>
      <c r="AU196" s="235">
        <f t="shared" si="82"/>
        <v>0</v>
      </c>
      <c r="AY196" s="210">
        <v>9.6</v>
      </c>
      <c r="AZ196" s="231">
        <v>167</v>
      </c>
      <c r="BA196" s="15"/>
      <c r="BB196" s="232">
        <f t="shared" ref="BB196:BB259" si="95">IF(AY196&gt;0,(26.3/MAX($AY$4:$AY$4600))*AY196,0)</f>
        <v>9.5963511972633988</v>
      </c>
      <c r="BC196" s="235">
        <f t="shared" ref="BC196:BC259" si="96">AZ196+BE$4</f>
        <v>167</v>
      </c>
      <c r="BG196" s="210">
        <v>9.6</v>
      </c>
      <c r="BH196" s="231">
        <v>2100</v>
      </c>
      <c r="BI196" s="15"/>
      <c r="BJ196" s="232">
        <f t="shared" si="73"/>
        <v>9.6</v>
      </c>
      <c r="BK196" s="235">
        <f t="shared" si="83"/>
        <v>1810.2015209125618</v>
      </c>
      <c r="BM196" s="109">
        <f t="shared" si="74"/>
        <v>0.86200072424407703</v>
      </c>
      <c r="BN196" s="213"/>
      <c r="BR196" s="228"/>
      <c r="BS196" s="311"/>
      <c r="BT196" s="3"/>
      <c r="BU196" s="213"/>
      <c r="BV196" s="213"/>
      <c r="BW196" s="291"/>
    </row>
    <row r="197" spans="1:75" x14ac:dyDescent="0.2">
      <c r="A197" s="326">
        <v>9.65</v>
      </c>
      <c r="B197" s="211">
        <f t="shared" si="87"/>
        <v>1913.826000000015</v>
      </c>
      <c r="C197" s="866">
        <f ca="1">IF(ISERR(AVERAGE(INDIRECT("B"&amp;(ROW()-INT($B$1/2))):INDIRECT("B"&amp;(ROW()+INT($B$1/2))))),"",AVERAGE(INDIRECT("B"&amp;(ROW()-INT($B$1/2))):INDIRECT("B"&amp;(ROW()+INT($B$1/2)))))</f>
        <v>1913.8260000000148</v>
      </c>
      <c r="D197" s="866">
        <f t="shared" si="88"/>
        <v>5.0000000000000711E-2</v>
      </c>
      <c r="E197" s="867"/>
      <c r="F197" s="212">
        <f t="shared" si="84"/>
        <v>9.6500000000000927</v>
      </c>
      <c r="G197" s="2">
        <f t="shared" si="89"/>
        <v>194</v>
      </c>
      <c r="H197" s="213">
        <f t="shared" si="90"/>
        <v>9.65</v>
      </c>
      <c r="I197" s="213">
        <f t="shared" si="91"/>
        <v>9.6999999999999993</v>
      </c>
      <c r="J197" s="51">
        <f t="shared" ca="1" si="92"/>
        <v>1913.8260000000148</v>
      </c>
      <c r="K197" s="51">
        <f t="shared" ca="1" si="93"/>
        <v>1909.6680000000151</v>
      </c>
      <c r="L197" s="553">
        <f t="shared" ca="1" si="94"/>
        <v>1913.8260000000071</v>
      </c>
      <c r="M197" s="542">
        <f t="shared" ref="M197:M260" si="97">IF(F197&lt;&gt;"",F197*1.609344,"")</f>
        <v>15.53016960000015</v>
      </c>
      <c r="N197" s="544">
        <f t="shared" ref="N197:N260" ca="1" si="98">IF(L197&lt;&gt;"",L197*0.3048,"")</f>
        <v>583.33416480000221</v>
      </c>
      <c r="O197" s="215"/>
      <c r="P197" s="216"/>
      <c r="Q197" s="217"/>
      <c r="R197" s="218"/>
      <c r="S197" s="219">
        <f t="shared" si="75"/>
        <v>0</v>
      </c>
      <c r="T197" s="220">
        <f t="shared" si="76"/>
        <v>0</v>
      </c>
      <c r="U197" s="214">
        <f t="shared" si="85"/>
        <v>0</v>
      </c>
      <c r="W197" s="221"/>
      <c r="X197" s="222"/>
      <c r="Y197" s="222"/>
      <c r="Z197" s="223"/>
      <c r="AA197" s="222"/>
      <c r="AB197" s="224"/>
      <c r="AC197" s="225"/>
      <c r="AD197" s="2">
        <f t="shared" ref="AD197:AD260" si="99">IF(W197&lt;0,W197-X197/60-Y197/3600,W197+X197/60+Y197/3600)</f>
        <v>0</v>
      </c>
      <c r="AE197" s="2">
        <f t="shared" ref="AE197:AE260" si="100">IF(Z197&lt;0,Z197-AA197/60-AB197/3600,Z197+AA197/60+AB197/3600)</f>
        <v>0</v>
      </c>
      <c r="AF197" s="226"/>
      <c r="AG197" s="219">
        <f t="shared" si="77"/>
        <v>0</v>
      </c>
      <c r="AH197" s="234">
        <f t="shared" si="78"/>
        <v>0</v>
      </c>
      <c r="AI197" s="214">
        <f t="shared" si="86"/>
        <v>0</v>
      </c>
      <c r="AK197" s="229">
        <f t="shared" si="79"/>
        <v>0</v>
      </c>
      <c r="AL197" s="226"/>
      <c r="AM197" s="15"/>
      <c r="AN197" s="232" t="e">
        <f t="shared" si="80"/>
        <v>#DIV/0!</v>
      </c>
      <c r="AO197" s="214">
        <f t="shared" ref="AO197:AO260" si="101">AL197*3.28084</f>
        <v>0</v>
      </c>
      <c r="AQ197" s="210"/>
      <c r="AR197" s="231"/>
      <c r="AS197" s="15"/>
      <c r="AT197" s="232">
        <f t="shared" si="81"/>
        <v>0</v>
      </c>
      <c r="AU197" s="235">
        <f t="shared" si="82"/>
        <v>0</v>
      </c>
      <c r="AY197" s="210">
        <v>9.65</v>
      </c>
      <c r="AZ197" s="231">
        <v>167.3</v>
      </c>
      <c r="BA197" s="15"/>
      <c r="BB197" s="232">
        <f t="shared" si="95"/>
        <v>9.646332193082479</v>
      </c>
      <c r="BC197" s="235">
        <f t="shared" si="96"/>
        <v>167.3</v>
      </c>
      <c r="BG197" s="210">
        <v>9.65</v>
      </c>
      <c r="BH197" s="231">
        <v>2100</v>
      </c>
      <c r="BI197" s="15"/>
      <c r="BJ197" s="232">
        <f t="shared" ref="BJ197:BJ260" si="102">BG197</f>
        <v>9.65</v>
      </c>
      <c r="BK197" s="235">
        <f t="shared" si="83"/>
        <v>1806.3536121673146</v>
      </c>
      <c r="BM197" s="109">
        <f t="shared" ref="BM197:BM260" si="103">BM196+$BQ$14</f>
        <v>0.86016838674634033</v>
      </c>
      <c r="BN197" s="213"/>
      <c r="BR197" s="228"/>
      <c r="BS197" s="311"/>
      <c r="BT197" s="3"/>
      <c r="BU197" s="213"/>
      <c r="BV197" s="213"/>
      <c r="BW197" s="291"/>
    </row>
    <row r="198" spans="1:75" x14ac:dyDescent="0.2">
      <c r="A198" s="326">
        <v>9.6999999999999993</v>
      </c>
      <c r="B198" s="211">
        <f t="shared" si="87"/>
        <v>1909.6680000000151</v>
      </c>
      <c r="C198" s="866">
        <f ca="1">IF(ISERR(AVERAGE(INDIRECT("B"&amp;(ROW()-INT($B$1/2))):INDIRECT("B"&amp;(ROW()+INT($B$1/2))))),"",AVERAGE(INDIRECT("B"&amp;(ROW()-INT($B$1/2))):INDIRECT("B"&amp;(ROW()+INT($B$1/2)))))</f>
        <v>1909.6680000000151</v>
      </c>
      <c r="D198" s="866">
        <f t="shared" si="88"/>
        <v>4.9999999999998934E-2</v>
      </c>
      <c r="E198" s="867"/>
      <c r="F198" s="212">
        <f t="shared" si="84"/>
        <v>9.7000000000000934</v>
      </c>
      <c r="G198" s="2">
        <f t="shared" si="89"/>
        <v>195</v>
      </c>
      <c r="H198" s="213">
        <f t="shared" si="90"/>
        <v>9.6999999999999993</v>
      </c>
      <c r="I198" s="213">
        <f t="shared" si="91"/>
        <v>9.75</v>
      </c>
      <c r="J198" s="51">
        <f t="shared" ca="1" si="92"/>
        <v>1909.6680000000151</v>
      </c>
      <c r="K198" s="51">
        <f t="shared" ca="1" si="93"/>
        <v>1905.5100000000155</v>
      </c>
      <c r="L198" s="553">
        <f t="shared" ca="1" si="94"/>
        <v>1909.6680000000074</v>
      </c>
      <c r="M198" s="542">
        <f t="shared" si="97"/>
        <v>15.610636800000151</v>
      </c>
      <c r="N198" s="544">
        <f t="shared" ca="1" si="98"/>
        <v>582.06680640000229</v>
      </c>
      <c r="O198" s="215"/>
      <c r="P198" s="216"/>
      <c r="Q198" s="217"/>
      <c r="R198" s="218"/>
      <c r="S198" s="219">
        <f t="shared" ref="S198:S261" si="104">S197+IF(P198&lt;&gt;0,1.852*60*1000*((ACOS((SIN((P197/180)*PI()))*(SIN((P198/180)*PI()))+(COS((P197/180)*PI()))*(COS((P198/180)*PI()))*(COS((Q198/180)*PI()-(Q197/180)*PI())))/PI())*180),0)</f>
        <v>0</v>
      </c>
      <c r="T198" s="220">
        <f t="shared" ref="T198:T261" si="105">T197+IF(P198&lt;&gt;0,1.852*60*0.6213712*((ACOS((SIN((P197/180)*PI()))*(SIN((P198/180)*PI()))+(COS((P197/180)*PI()))*(COS((P198/180)*PI()))*(COS((Q198/180)*PI()-(Q197/180)*PI())))/PI())*180),0)</f>
        <v>0</v>
      </c>
      <c r="U198" s="214">
        <f t="shared" si="85"/>
        <v>0</v>
      </c>
      <c r="W198" s="221"/>
      <c r="X198" s="222"/>
      <c r="Y198" s="222"/>
      <c r="Z198" s="223"/>
      <c r="AA198" s="222"/>
      <c r="AB198" s="224"/>
      <c r="AC198" s="225"/>
      <c r="AD198" s="2">
        <f t="shared" si="99"/>
        <v>0</v>
      </c>
      <c r="AE198" s="2">
        <f t="shared" si="100"/>
        <v>0</v>
      </c>
      <c r="AF198" s="226"/>
      <c r="AG198" s="219">
        <f t="shared" ref="AG198:AG261" si="106">AG197+IF(AD198&lt;&gt;0,1.852*60*1000*((ACOS((SIN((AD197/180)*PI()))*(SIN((AD198/180)*PI()))+(COS((AD197/180)*PI()))*(COS((AD198/180)*PI()))*(COS((AE198/180)*PI()-(AE197/180)*PI())))/PI())*180),0)</f>
        <v>0</v>
      </c>
      <c r="AH198" s="234">
        <f t="shared" ref="AH198:AH261" si="107">AH197+IF(AD198&lt;&gt;0,1.852*60*0.6213712*((ACOS((SIN((AD197/180)*PI()))*(SIN((AD198/180)*PI()))+(COS((AD197/180)*PI()))*(COS((AD198/180)*PI()))*(COS((AE198/180)*PI()-(AE197/180)*PI())))/PI())*180),0)</f>
        <v>0</v>
      </c>
      <c r="AI198" s="214">
        <f t="shared" si="86"/>
        <v>0</v>
      </c>
      <c r="AK198" s="229">
        <f t="shared" ref="AK198:AK261" si="108">IF(AL198&gt;0,AK197+$AO$1,0)</f>
        <v>0</v>
      </c>
      <c r="AL198" s="226"/>
      <c r="AM198" s="15"/>
      <c r="AN198" s="232" t="e">
        <f t="shared" ref="AN198:AN261" si="109">(42341.84/MAX(AK198:AK4794))*AK198*0.0006213712</f>
        <v>#DIV/0!</v>
      </c>
      <c r="AO198" s="214">
        <f t="shared" si="101"/>
        <v>0</v>
      </c>
      <c r="AQ198" s="210"/>
      <c r="AR198" s="231"/>
      <c r="AS198" s="15"/>
      <c r="AT198" s="232">
        <f t="shared" ref="AT198:AT261" si="110">IF(AQ198&gt;0,(26.3/(MAX($AQ$4:$AQ$4600)*0.0006213712))*AQ198*0.0006213712,0)</f>
        <v>0</v>
      </c>
      <c r="AU198" s="235">
        <f t="shared" ref="AU198:AU261" si="111">(AR198*3.28084)+(AW$4)</f>
        <v>0</v>
      </c>
      <c r="AY198" s="210">
        <v>9.6999999999999993</v>
      </c>
      <c r="AZ198" s="231">
        <v>168.3</v>
      </c>
      <c r="BA198" s="15"/>
      <c r="BB198" s="232">
        <f t="shared" si="95"/>
        <v>9.6963131889015592</v>
      </c>
      <c r="BC198" s="235">
        <f t="shared" si="96"/>
        <v>168.3</v>
      </c>
      <c r="BG198" s="210">
        <v>9.6999999999999993</v>
      </c>
      <c r="BH198" s="231">
        <v>2100</v>
      </c>
      <c r="BI198" s="15"/>
      <c r="BJ198" s="232">
        <f t="shared" si="102"/>
        <v>9.6999999999999993</v>
      </c>
      <c r="BK198" s="235">
        <f t="shared" ref="BK198:BK261" si="112">BH198*BM198</f>
        <v>1802.5057034220677</v>
      </c>
      <c r="BM198" s="109">
        <f t="shared" si="103"/>
        <v>0.85833604924860363</v>
      </c>
      <c r="BN198" s="213"/>
      <c r="BR198" s="228"/>
      <c r="BS198" s="311"/>
      <c r="BT198" s="3"/>
      <c r="BU198" s="213"/>
      <c r="BV198" s="213"/>
      <c r="BW198" s="291"/>
    </row>
    <row r="199" spans="1:75" x14ac:dyDescent="0.2">
      <c r="A199" s="326">
        <v>9.75</v>
      </c>
      <c r="B199" s="211">
        <f t="shared" si="87"/>
        <v>1905.5100000000152</v>
      </c>
      <c r="C199" s="866">
        <f ca="1">IF(ISERR(AVERAGE(INDIRECT("B"&amp;(ROW()-INT($B$1/2))):INDIRECT("B"&amp;(ROW()+INT($B$1/2))))),"",AVERAGE(INDIRECT("B"&amp;(ROW()-INT($B$1/2))):INDIRECT("B"&amp;(ROW()+INT($B$1/2)))))</f>
        <v>1905.5100000000155</v>
      </c>
      <c r="D199" s="866">
        <f t="shared" si="88"/>
        <v>5.0000000000000711E-2</v>
      </c>
      <c r="E199" s="867"/>
      <c r="F199" s="212">
        <f t="shared" ref="F199:F262" si="113">F198+(F198-F197)</f>
        <v>9.7500000000000941</v>
      </c>
      <c r="G199" s="2">
        <f t="shared" si="89"/>
        <v>196</v>
      </c>
      <c r="H199" s="213">
        <f t="shared" si="90"/>
        <v>9.75</v>
      </c>
      <c r="I199" s="213">
        <f t="shared" si="91"/>
        <v>9.8000000000000007</v>
      </c>
      <c r="J199" s="51">
        <f t="shared" ca="1" si="92"/>
        <v>1905.5100000000155</v>
      </c>
      <c r="K199" s="51">
        <f t="shared" ca="1" si="93"/>
        <v>1901.3520000000153</v>
      </c>
      <c r="L199" s="553">
        <f t="shared" ca="1" si="94"/>
        <v>1905.5100000000077</v>
      </c>
      <c r="M199" s="542">
        <f t="shared" si="97"/>
        <v>15.691104000000152</v>
      </c>
      <c r="N199" s="544">
        <f t="shared" ca="1" si="98"/>
        <v>580.79944800000237</v>
      </c>
      <c r="O199" s="215"/>
      <c r="P199" s="216"/>
      <c r="Q199" s="217"/>
      <c r="R199" s="218"/>
      <c r="S199" s="219">
        <f t="shared" si="104"/>
        <v>0</v>
      </c>
      <c r="T199" s="220">
        <f t="shared" si="105"/>
        <v>0</v>
      </c>
      <c r="U199" s="214">
        <f t="shared" ref="U199:U262" si="114">R199*3.28084</f>
        <v>0</v>
      </c>
      <c r="W199" s="221"/>
      <c r="X199" s="222"/>
      <c r="Y199" s="222"/>
      <c r="Z199" s="223"/>
      <c r="AA199" s="222"/>
      <c r="AB199" s="224"/>
      <c r="AC199" s="225"/>
      <c r="AD199" s="2">
        <f t="shared" si="99"/>
        <v>0</v>
      </c>
      <c r="AE199" s="2">
        <f t="shared" si="100"/>
        <v>0</v>
      </c>
      <c r="AF199" s="226"/>
      <c r="AG199" s="219">
        <f t="shared" si="106"/>
        <v>0</v>
      </c>
      <c r="AH199" s="234">
        <f t="shared" si="107"/>
        <v>0</v>
      </c>
      <c r="AI199" s="214">
        <f t="shared" ref="AI199:AI262" si="115">AF199*3.28084</f>
        <v>0</v>
      </c>
      <c r="AK199" s="229">
        <f t="shared" si="108"/>
        <v>0</v>
      </c>
      <c r="AL199" s="226"/>
      <c r="AM199" s="15"/>
      <c r="AN199" s="232" t="e">
        <f t="shared" si="109"/>
        <v>#DIV/0!</v>
      </c>
      <c r="AO199" s="214">
        <f t="shared" si="101"/>
        <v>0</v>
      </c>
      <c r="AQ199" s="210"/>
      <c r="AR199" s="231"/>
      <c r="AS199" s="15"/>
      <c r="AT199" s="232">
        <f t="shared" si="110"/>
        <v>0</v>
      </c>
      <c r="AU199" s="235">
        <f t="shared" si="111"/>
        <v>0</v>
      </c>
      <c r="AY199" s="210">
        <v>9.75</v>
      </c>
      <c r="AZ199" s="231">
        <v>169</v>
      </c>
      <c r="BA199" s="15"/>
      <c r="BB199" s="232">
        <f t="shared" si="95"/>
        <v>9.7462941847206395</v>
      </c>
      <c r="BC199" s="235">
        <f t="shared" si="96"/>
        <v>169</v>
      </c>
      <c r="BG199" s="210">
        <v>9.75</v>
      </c>
      <c r="BH199" s="231">
        <v>2100</v>
      </c>
      <c r="BI199" s="15"/>
      <c r="BJ199" s="232">
        <f t="shared" si="102"/>
        <v>9.75</v>
      </c>
      <c r="BK199" s="235">
        <f t="shared" si="112"/>
        <v>1798.6577946768205</v>
      </c>
      <c r="BM199" s="109">
        <f t="shared" si="103"/>
        <v>0.85650371175086693</v>
      </c>
      <c r="BN199" s="213"/>
      <c r="BR199" s="228"/>
      <c r="BS199" s="311"/>
      <c r="BT199" s="3"/>
      <c r="BU199" s="213"/>
      <c r="BV199" s="213"/>
      <c r="BW199" s="291"/>
    </row>
    <row r="200" spans="1:75" x14ac:dyDescent="0.2">
      <c r="A200" s="326">
        <v>9.8000000000000007</v>
      </c>
      <c r="B200" s="211">
        <f t="shared" si="87"/>
        <v>1901.3520000000153</v>
      </c>
      <c r="C200" s="866">
        <f ca="1">IF(ISERR(AVERAGE(INDIRECT("B"&amp;(ROW()-INT($B$1/2))):INDIRECT("B"&amp;(ROW()+INT($B$1/2))))),"",AVERAGE(INDIRECT("B"&amp;(ROW()-INT($B$1/2))):INDIRECT("B"&amp;(ROW()+INT($B$1/2)))))</f>
        <v>1901.3520000000153</v>
      </c>
      <c r="D200" s="866">
        <f t="shared" si="88"/>
        <v>5.0000000000000711E-2</v>
      </c>
      <c r="E200" s="867"/>
      <c r="F200" s="212">
        <f t="shared" si="113"/>
        <v>9.8000000000000949</v>
      </c>
      <c r="G200" s="2">
        <f t="shared" si="89"/>
        <v>197</v>
      </c>
      <c r="H200" s="213">
        <f t="shared" si="90"/>
        <v>9.8000000000000007</v>
      </c>
      <c r="I200" s="213">
        <f t="shared" si="91"/>
        <v>9.85</v>
      </c>
      <c r="J200" s="51">
        <f t="shared" ca="1" si="92"/>
        <v>1901.3520000000153</v>
      </c>
      <c r="K200" s="51">
        <f t="shared" ca="1" si="93"/>
        <v>1897.1940000000152</v>
      </c>
      <c r="L200" s="553">
        <f t="shared" ca="1" si="94"/>
        <v>1901.3520000000076</v>
      </c>
      <c r="M200" s="542">
        <f t="shared" si="97"/>
        <v>15.771571200000153</v>
      </c>
      <c r="N200" s="544">
        <f t="shared" ca="1" si="98"/>
        <v>579.53208960000234</v>
      </c>
      <c r="O200" s="215"/>
      <c r="P200" s="216"/>
      <c r="Q200" s="217"/>
      <c r="R200" s="218"/>
      <c r="S200" s="219">
        <f t="shared" si="104"/>
        <v>0</v>
      </c>
      <c r="T200" s="220">
        <f t="shared" si="105"/>
        <v>0</v>
      </c>
      <c r="U200" s="214">
        <f t="shared" si="114"/>
        <v>0</v>
      </c>
      <c r="W200" s="221"/>
      <c r="X200" s="222"/>
      <c r="Y200" s="222"/>
      <c r="Z200" s="223"/>
      <c r="AA200" s="222"/>
      <c r="AB200" s="224"/>
      <c r="AC200" s="225"/>
      <c r="AD200" s="2">
        <f t="shared" si="99"/>
        <v>0</v>
      </c>
      <c r="AE200" s="2">
        <f t="shared" si="100"/>
        <v>0</v>
      </c>
      <c r="AF200" s="226"/>
      <c r="AG200" s="219">
        <f t="shared" si="106"/>
        <v>0</v>
      </c>
      <c r="AH200" s="234">
        <f t="shared" si="107"/>
        <v>0</v>
      </c>
      <c r="AI200" s="214">
        <f t="shared" si="115"/>
        <v>0</v>
      </c>
      <c r="AK200" s="229">
        <f t="shared" si="108"/>
        <v>0</v>
      </c>
      <c r="AL200" s="226"/>
      <c r="AM200" s="15"/>
      <c r="AN200" s="232" t="e">
        <f t="shared" si="109"/>
        <v>#DIV/0!</v>
      </c>
      <c r="AO200" s="214">
        <f t="shared" si="101"/>
        <v>0</v>
      </c>
      <c r="AQ200" s="210"/>
      <c r="AR200" s="231"/>
      <c r="AS200" s="15"/>
      <c r="AT200" s="232">
        <f t="shared" si="110"/>
        <v>0</v>
      </c>
      <c r="AU200" s="235">
        <f t="shared" si="111"/>
        <v>0</v>
      </c>
      <c r="AY200" s="210">
        <v>9.8000000000000007</v>
      </c>
      <c r="AZ200" s="231">
        <v>169.6</v>
      </c>
      <c r="BA200" s="15"/>
      <c r="BB200" s="232">
        <f t="shared" si="95"/>
        <v>9.7962751805397215</v>
      </c>
      <c r="BC200" s="235">
        <f t="shared" si="96"/>
        <v>169.6</v>
      </c>
      <c r="BG200" s="210">
        <v>9.8000000000000007</v>
      </c>
      <c r="BH200" s="231">
        <v>2100</v>
      </c>
      <c r="BI200" s="15"/>
      <c r="BJ200" s="232">
        <f t="shared" si="102"/>
        <v>9.8000000000000007</v>
      </c>
      <c r="BK200" s="235">
        <f t="shared" si="112"/>
        <v>1794.8098859315735</v>
      </c>
      <c r="BM200" s="109">
        <f t="shared" si="103"/>
        <v>0.85467137425313022</v>
      </c>
      <c r="BN200" s="213"/>
      <c r="BR200" s="228"/>
      <c r="BS200" s="311"/>
      <c r="BT200" s="3"/>
      <c r="BU200" s="213"/>
      <c r="BV200" s="213"/>
      <c r="BW200" s="291"/>
    </row>
    <row r="201" spans="1:75" x14ac:dyDescent="0.2">
      <c r="A201" s="326">
        <v>9.85</v>
      </c>
      <c r="B201" s="211">
        <f t="shared" si="87"/>
        <v>1897.1940000000154</v>
      </c>
      <c r="C201" s="866">
        <f ca="1">IF(ISERR(AVERAGE(INDIRECT("B"&amp;(ROW()-INT($B$1/2))):INDIRECT("B"&amp;(ROW()+INT($B$1/2))))),"",AVERAGE(INDIRECT("B"&amp;(ROW()-INT($B$1/2))):INDIRECT("B"&amp;(ROW()+INT($B$1/2)))))</f>
        <v>1897.1940000000152</v>
      </c>
      <c r="D201" s="866">
        <f t="shared" si="88"/>
        <v>4.9999999999998934E-2</v>
      </c>
      <c r="E201" s="867"/>
      <c r="F201" s="212">
        <f t="shared" si="113"/>
        <v>9.8500000000000956</v>
      </c>
      <c r="G201" s="2">
        <f t="shared" si="89"/>
        <v>198</v>
      </c>
      <c r="H201" s="213">
        <f t="shared" si="90"/>
        <v>9.85</v>
      </c>
      <c r="I201" s="213">
        <f t="shared" si="91"/>
        <v>9.9</v>
      </c>
      <c r="J201" s="51">
        <f t="shared" ca="1" si="92"/>
        <v>1897.1940000000152</v>
      </c>
      <c r="K201" s="51">
        <f t="shared" ca="1" si="93"/>
        <v>1893.0360000000155</v>
      </c>
      <c r="L201" s="553">
        <f t="shared" ca="1" si="94"/>
        <v>1897.1940000000072</v>
      </c>
      <c r="M201" s="542">
        <f t="shared" si="97"/>
        <v>15.852038400000154</v>
      </c>
      <c r="N201" s="544">
        <f t="shared" ca="1" si="98"/>
        <v>578.26473120000219</v>
      </c>
      <c r="O201" s="215"/>
      <c r="P201" s="216"/>
      <c r="Q201" s="217"/>
      <c r="R201" s="218"/>
      <c r="S201" s="219">
        <f t="shared" si="104"/>
        <v>0</v>
      </c>
      <c r="T201" s="220">
        <f t="shared" si="105"/>
        <v>0</v>
      </c>
      <c r="U201" s="214">
        <f t="shared" si="114"/>
        <v>0</v>
      </c>
      <c r="W201" s="221"/>
      <c r="X201" s="222"/>
      <c r="Y201" s="222"/>
      <c r="Z201" s="223"/>
      <c r="AA201" s="222"/>
      <c r="AB201" s="224"/>
      <c r="AC201" s="225"/>
      <c r="AD201" s="2">
        <f t="shared" si="99"/>
        <v>0</v>
      </c>
      <c r="AE201" s="2">
        <f t="shared" si="100"/>
        <v>0</v>
      </c>
      <c r="AF201" s="226"/>
      <c r="AG201" s="219">
        <f t="shared" si="106"/>
        <v>0</v>
      </c>
      <c r="AH201" s="234">
        <f t="shared" si="107"/>
        <v>0</v>
      </c>
      <c r="AI201" s="214">
        <f t="shared" si="115"/>
        <v>0</v>
      </c>
      <c r="AK201" s="229">
        <f t="shared" si="108"/>
        <v>0</v>
      </c>
      <c r="AL201" s="226"/>
      <c r="AM201" s="15"/>
      <c r="AN201" s="232" t="e">
        <f t="shared" si="109"/>
        <v>#DIV/0!</v>
      </c>
      <c r="AO201" s="214">
        <f t="shared" si="101"/>
        <v>0</v>
      </c>
      <c r="AQ201" s="210"/>
      <c r="AR201" s="231"/>
      <c r="AS201" s="15"/>
      <c r="AT201" s="232">
        <f t="shared" si="110"/>
        <v>0</v>
      </c>
      <c r="AU201" s="235">
        <f t="shared" si="111"/>
        <v>0</v>
      </c>
      <c r="AY201" s="210">
        <v>9.85</v>
      </c>
      <c r="AZ201" s="231">
        <v>170.3</v>
      </c>
      <c r="BA201" s="15"/>
      <c r="BB201" s="232">
        <f t="shared" si="95"/>
        <v>9.8462561763587999</v>
      </c>
      <c r="BC201" s="235">
        <f t="shared" si="96"/>
        <v>170.3</v>
      </c>
      <c r="BG201" s="210">
        <v>9.85</v>
      </c>
      <c r="BH201" s="231">
        <v>2100</v>
      </c>
      <c r="BI201" s="15"/>
      <c r="BJ201" s="232">
        <f t="shared" si="102"/>
        <v>9.85</v>
      </c>
      <c r="BK201" s="235">
        <f t="shared" si="112"/>
        <v>1790.9619771863263</v>
      </c>
      <c r="BM201" s="109">
        <f t="shared" si="103"/>
        <v>0.85283903675539352</v>
      </c>
      <c r="BN201" s="213"/>
      <c r="BR201" s="228"/>
      <c r="BS201" s="311"/>
      <c r="BT201" s="3"/>
      <c r="BU201" s="213"/>
      <c r="BV201" s="213"/>
      <c r="BW201" s="291"/>
    </row>
    <row r="202" spans="1:75" x14ac:dyDescent="0.2">
      <c r="A202" s="326">
        <v>9.9</v>
      </c>
      <c r="B202" s="211">
        <f t="shared" si="87"/>
        <v>1893.0360000000155</v>
      </c>
      <c r="C202" s="866">
        <f ca="1">IF(ISERR(AVERAGE(INDIRECT("B"&amp;(ROW()-INT($B$1/2))):INDIRECT("B"&amp;(ROW()+INT($B$1/2))))),"",AVERAGE(INDIRECT("B"&amp;(ROW()-INT($B$1/2))):INDIRECT("B"&amp;(ROW()+INT($B$1/2)))))</f>
        <v>1893.0360000000155</v>
      </c>
      <c r="D202" s="866">
        <f t="shared" si="88"/>
        <v>5.0000000000000711E-2</v>
      </c>
      <c r="E202" s="867"/>
      <c r="F202" s="212">
        <f t="shared" si="113"/>
        <v>9.9000000000000963</v>
      </c>
      <c r="G202" s="2">
        <f t="shared" si="89"/>
        <v>199</v>
      </c>
      <c r="H202" s="213">
        <f t="shared" si="90"/>
        <v>9.9</v>
      </c>
      <c r="I202" s="213">
        <f t="shared" si="91"/>
        <v>9.9499999999999993</v>
      </c>
      <c r="J202" s="51">
        <f t="shared" ca="1" si="92"/>
        <v>1893.0360000000155</v>
      </c>
      <c r="K202" s="51">
        <f t="shared" ca="1" si="93"/>
        <v>1888.8780000000158</v>
      </c>
      <c r="L202" s="553">
        <f t="shared" ca="1" si="94"/>
        <v>1893.0360000000076</v>
      </c>
      <c r="M202" s="542">
        <f t="shared" si="97"/>
        <v>15.932505600000155</v>
      </c>
      <c r="N202" s="544">
        <f t="shared" ca="1" si="98"/>
        <v>576.99737280000238</v>
      </c>
      <c r="O202" s="215"/>
      <c r="P202" s="216"/>
      <c r="Q202" s="217"/>
      <c r="R202" s="218"/>
      <c r="S202" s="219">
        <f t="shared" si="104"/>
        <v>0</v>
      </c>
      <c r="T202" s="220">
        <f t="shared" si="105"/>
        <v>0</v>
      </c>
      <c r="U202" s="214">
        <f t="shared" si="114"/>
        <v>0</v>
      </c>
      <c r="W202" s="221"/>
      <c r="X202" s="222"/>
      <c r="Y202" s="222"/>
      <c r="Z202" s="223"/>
      <c r="AA202" s="222"/>
      <c r="AB202" s="224"/>
      <c r="AC202" s="225"/>
      <c r="AD202" s="2">
        <f t="shared" si="99"/>
        <v>0</v>
      </c>
      <c r="AE202" s="2">
        <f t="shared" si="100"/>
        <v>0</v>
      </c>
      <c r="AF202" s="226"/>
      <c r="AG202" s="219">
        <f t="shared" si="106"/>
        <v>0</v>
      </c>
      <c r="AH202" s="234">
        <f t="shared" si="107"/>
        <v>0</v>
      </c>
      <c r="AI202" s="214">
        <f t="shared" si="115"/>
        <v>0</v>
      </c>
      <c r="AK202" s="229">
        <f t="shared" si="108"/>
        <v>0</v>
      </c>
      <c r="AL202" s="226"/>
      <c r="AM202" s="15"/>
      <c r="AN202" s="232" t="e">
        <f t="shared" si="109"/>
        <v>#DIV/0!</v>
      </c>
      <c r="AO202" s="214">
        <f t="shared" si="101"/>
        <v>0</v>
      </c>
      <c r="AQ202" s="210"/>
      <c r="AR202" s="231"/>
      <c r="AS202" s="15"/>
      <c r="AT202" s="232">
        <f t="shared" si="110"/>
        <v>0</v>
      </c>
      <c r="AU202" s="235">
        <f t="shared" si="111"/>
        <v>0</v>
      </c>
      <c r="AY202" s="210">
        <v>9.9</v>
      </c>
      <c r="AZ202" s="231">
        <v>170.9</v>
      </c>
      <c r="BA202" s="15"/>
      <c r="BB202" s="232">
        <f t="shared" si="95"/>
        <v>9.8962371721778801</v>
      </c>
      <c r="BC202" s="235">
        <f t="shared" si="96"/>
        <v>170.9</v>
      </c>
      <c r="BG202" s="210">
        <v>9.9</v>
      </c>
      <c r="BH202" s="231">
        <v>2100</v>
      </c>
      <c r="BI202" s="15"/>
      <c r="BJ202" s="232">
        <f t="shared" si="102"/>
        <v>9.9</v>
      </c>
      <c r="BK202" s="235">
        <f t="shared" si="112"/>
        <v>1787.1140684410793</v>
      </c>
      <c r="BM202" s="109">
        <f t="shared" si="103"/>
        <v>0.85100669925765682</v>
      </c>
      <c r="BN202" s="213"/>
      <c r="BR202" s="228"/>
      <c r="BS202" s="311"/>
      <c r="BT202" s="3"/>
      <c r="BU202" s="213"/>
      <c r="BV202" s="213"/>
      <c r="BW202" s="291"/>
    </row>
    <row r="203" spans="1:75" x14ac:dyDescent="0.2">
      <c r="A203" s="326">
        <v>9.9499999999999993</v>
      </c>
      <c r="B203" s="211">
        <f t="shared" si="87"/>
        <v>1888.8780000000156</v>
      </c>
      <c r="C203" s="866">
        <f ca="1">IF(ISERR(AVERAGE(INDIRECT("B"&amp;(ROW()-INT($B$1/2))):INDIRECT("B"&amp;(ROW()+INT($B$1/2))))),"",AVERAGE(INDIRECT("B"&amp;(ROW()-INT($B$1/2))):INDIRECT("B"&amp;(ROW()+INT($B$1/2)))))</f>
        <v>1888.8780000000158</v>
      </c>
      <c r="D203" s="866">
        <f t="shared" si="88"/>
        <v>4.9999999999998934E-2</v>
      </c>
      <c r="E203" s="867"/>
      <c r="F203" s="212">
        <f t="shared" si="113"/>
        <v>9.950000000000097</v>
      </c>
      <c r="G203" s="2">
        <f t="shared" si="89"/>
        <v>200</v>
      </c>
      <c r="H203" s="213">
        <f t="shared" si="90"/>
        <v>9.9499999999999993</v>
      </c>
      <c r="I203" s="213">
        <f t="shared" si="91"/>
        <v>10</v>
      </c>
      <c r="J203" s="51">
        <f t="shared" ca="1" si="92"/>
        <v>1888.8780000000158</v>
      </c>
      <c r="K203" s="51">
        <f t="shared" ca="1" si="93"/>
        <v>1884.7200000000157</v>
      </c>
      <c r="L203" s="553">
        <f t="shared" ca="1" si="94"/>
        <v>1888.8780000000077</v>
      </c>
      <c r="M203" s="542">
        <f t="shared" si="97"/>
        <v>16.012972800000156</v>
      </c>
      <c r="N203" s="544">
        <f t="shared" ca="1" si="98"/>
        <v>575.73001440000235</v>
      </c>
      <c r="O203" s="215"/>
      <c r="P203" s="216"/>
      <c r="Q203" s="217"/>
      <c r="R203" s="218"/>
      <c r="S203" s="219">
        <f t="shared" si="104"/>
        <v>0</v>
      </c>
      <c r="T203" s="220">
        <f t="shared" si="105"/>
        <v>0</v>
      </c>
      <c r="U203" s="214">
        <f t="shared" si="114"/>
        <v>0</v>
      </c>
      <c r="W203" s="221"/>
      <c r="X203" s="222"/>
      <c r="Y203" s="222"/>
      <c r="Z203" s="223"/>
      <c r="AA203" s="222"/>
      <c r="AB203" s="224"/>
      <c r="AC203" s="225"/>
      <c r="AD203" s="2">
        <f t="shared" si="99"/>
        <v>0</v>
      </c>
      <c r="AE203" s="2">
        <f t="shared" si="100"/>
        <v>0</v>
      </c>
      <c r="AF203" s="226"/>
      <c r="AG203" s="219">
        <f t="shared" si="106"/>
        <v>0</v>
      </c>
      <c r="AH203" s="234">
        <f t="shared" si="107"/>
        <v>0</v>
      </c>
      <c r="AI203" s="214">
        <f t="shared" si="115"/>
        <v>0</v>
      </c>
      <c r="AK203" s="229">
        <f t="shared" si="108"/>
        <v>0</v>
      </c>
      <c r="AL203" s="226"/>
      <c r="AM203" s="15"/>
      <c r="AN203" s="232" t="e">
        <f t="shared" si="109"/>
        <v>#DIV/0!</v>
      </c>
      <c r="AO203" s="214">
        <f t="shared" si="101"/>
        <v>0</v>
      </c>
      <c r="AQ203" s="210"/>
      <c r="AR203" s="231"/>
      <c r="AS203" s="15"/>
      <c r="AT203" s="232">
        <f t="shared" si="110"/>
        <v>0</v>
      </c>
      <c r="AU203" s="235">
        <f t="shared" si="111"/>
        <v>0</v>
      </c>
      <c r="AY203" s="210">
        <v>9.9499999999999993</v>
      </c>
      <c r="AZ203" s="231">
        <v>171.9</v>
      </c>
      <c r="BA203" s="15"/>
      <c r="BB203" s="232">
        <f t="shared" si="95"/>
        <v>9.9462181679969603</v>
      </c>
      <c r="BC203" s="235">
        <f t="shared" si="96"/>
        <v>171.9</v>
      </c>
      <c r="BG203" s="210">
        <v>9.9499999999999993</v>
      </c>
      <c r="BH203" s="231">
        <v>2100</v>
      </c>
      <c r="BI203" s="15"/>
      <c r="BJ203" s="232">
        <f t="shared" si="102"/>
        <v>9.9499999999999993</v>
      </c>
      <c r="BK203" s="235">
        <f t="shared" si="112"/>
        <v>1783.2661596958321</v>
      </c>
      <c r="BM203" s="109">
        <f t="shared" si="103"/>
        <v>0.84917436175992012</v>
      </c>
      <c r="BN203" s="213"/>
      <c r="BR203" s="228"/>
      <c r="BS203" s="311"/>
      <c r="BT203" s="3"/>
      <c r="BU203" s="213"/>
      <c r="BV203" s="213"/>
      <c r="BW203" s="291"/>
    </row>
    <row r="204" spans="1:75" x14ac:dyDescent="0.2">
      <c r="A204" s="326">
        <v>10</v>
      </c>
      <c r="B204" s="211">
        <f t="shared" si="87"/>
        <v>1884.7200000000157</v>
      </c>
      <c r="C204" s="866">
        <f ca="1">IF(ISERR(AVERAGE(INDIRECT("B"&amp;(ROW()-INT($B$1/2))):INDIRECT("B"&amp;(ROW()+INT($B$1/2))))),"",AVERAGE(INDIRECT("B"&amp;(ROW()-INT($B$1/2))):INDIRECT("B"&amp;(ROW()+INT($B$1/2)))))</f>
        <v>1884.7200000000157</v>
      </c>
      <c r="D204" s="866">
        <f t="shared" si="88"/>
        <v>5.0000000000000711E-2</v>
      </c>
      <c r="E204" s="867"/>
      <c r="F204" s="212">
        <f t="shared" si="113"/>
        <v>10.000000000000098</v>
      </c>
      <c r="G204" s="2">
        <f t="shared" si="89"/>
        <v>201</v>
      </c>
      <c r="H204" s="213">
        <f t="shared" si="90"/>
        <v>10</v>
      </c>
      <c r="I204" s="213">
        <f t="shared" si="91"/>
        <v>10.050000000000001</v>
      </c>
      <c r="J204" s="51">
        <f t="shared" ca="1" si="92"/>
        <v>1884.7200000000157</v>
      </c>
      <c r="K204" s="51">
        <f t="shared" ca="1" si="93"/>
        <v>1880.5620000000156</v>
      </c>
      <c r="L204" s="553">
        <f t="shared" ca="1" si="94"/>
        <v>1884.7200000000075</v>
      </c>
      <c r="M204" s="542">
        <f t="shared" si="97"/>
        <v>16.093440000000157</v>
      </c>
      <c r="N204" s="544">
        <f t="shared" ca="1" si="98"/>
        <v>574.46265600000231</v>
      </c>
      <c r="O204" s="215"/>
      <c r="P204" s="216"/>
      <c r="Q204" s="217"/>
      <c r="R204" s="218"/>
      <c r="S204" s="219">
        <f t="shared" si="104"/>
        <v>0</v>
      </c>
      <c r="T204" s="220">
        <f t="shared" si="105"/>
        <v>0</v>
      </c>
      <c r="U204" s="214">
        <f t="shared" si="114"/>
        <v>0</v>
      </c>
      <c r="W204" s="221"/>
      <c r="X204" s="222"/>
      <c r="Y204" s="222"/>
      <c r="Z204" s="223"/>
      <c r="AA204" s="222"/>
      <c r="AB204" s="224"/>
      <c r="AC204" s="225"/>
      <c r="AD204" s="2">
        <f t="shared" si="99"/>
        <v>0</v>
      </c>
      <c r="AE204" s="2">
        <f t="shared" si="100"/>
        <v>0</v>
      </c>
      <c r="AF204" s="226"/>
      <c r="AG204" s="219">
        <f t="shared" si="106"/>
        <v>0</v>
      </c>
      <c r="AH204" s="234">
        <f t="shared" si="107"/>
        <v>0</v>
      </c>
      <c r="AI204" s="214">
        <f t="shared" si="115"/>
        <v>0</v>
      </c>
      <c r="AK204" s="229">
        <f t="shared" si="108"/>
        <v>0</v>
      </c>
      <c r="AL204" s="226"/>
      <c r="AM204" s="15"/>
      <c r="AN204" s="232" t="e">
        <f t="shared" si="109"/>
        <v>#DIV/0!</v>
      </c>
      <c r="AO204" s="214">
        <f t="shared" si="101"/>
        <v>0</v>
      </c>
      <c r="AQ204" s="210"/>
      <c r="AR204" s="231"/>
      <c r="AS204" s="15"/>
      <c r="AT204" s="232">
        <f t="shared" si="110"/>
        <v>0</v>
      </c>
      <c r="AU204" s="235">
        <f t="shared" si="111"/>
        <v>0</v>
      </c>
      <c r="AY204" s="210">
        <v>10</v>
      </c>
      <c r="AZ204" s="231">
        <v>172.6</v>
      </c>
      <c r="BA204" s="15"/>
      <c r="BB204" s="232">
        <f t="shared" si="95"/>
        <v>9.9961991638160406</v>
      </c>
      <c r="BC204" s="235">
        <f t="shared" si="96"/>
        <v>172.6</v>
      </c>
      <c r="BG204" s="210">
        <v>10</v>
      </c>
      <c r="BH204" s="231">
        <v>2100</v>
      </c>
      <c r="BI204" s="15"/>
      <c r="BJ204" s="232">
        <f t="shared" si="102"/>
        <v>10</v>
      </c>
      <c r="BK204" s="235">
        <f t="shared" si="112"/>
        <v>1779.4182509505852</v>
      </c>
      <c r="BM204" s="109">
        <f t="shared" si="103"/>
        <v>0.84734202426218341</v>
      </c>
      <c r="BN204" s="213"/>
      <c r="BR204" s="228"/>
      <c r="BS204" s="311"/>
      <c r="BT204" s="3"/>
      <c r="BU204" s="213"/>
      <c r="BV204" s="213"/>
      <c r="BW204" s="291"/>
    </row>
    <row r="205" spans="1:75" x14ac:dyDescent="0.2">
      <c r="A205" s="326">
        <v>10.050000000000001</v>
      </c>
      <c r="B205" s="211">
        <f t="shared" si="87"/>
        <v>1880.5620000000158</v>
      </c>
      <c r="C205" s="866">
        <f ca="1">IF(ISERR(AVERAGE(INDIRECT("B"&amp;(ROW()-INT($B$1/2))):INDIRECT("B"&amp;(ROW()+INT($B$1/2))))),"",AVERAGE(INDIRECT("B"&amp;(ROW()-INT($B$1/2))):INDIRECT("B"&amp;(ROW()+INT($B$1/2)))))</f>
        <v>1880.5620000000156</v>
      </c>
      <c r="D205" s="866">
        <f t="shared" si="88"/>
        <v>5.0000000000000711E-2</v>
      </c>
      <c r="E205" s="867"/>
      <c r="F205" s="212">
        <f t="shared" si="113"/>
        <v>10.050000000000098</v>
      </c>
      <c r="G205" s="2">
        <f t="shared" si="89"/>
        <v>202</v>
      </c>
      <c r="H205" s="213">
        <f t="shared" si="90"/>
        <v>10.050000000000001</v>
      </c>
      <c r="I205" s="213">
        <f t="shared" si="91"/>
        <v>10.1</v>
      </c>
      <c r="J205" s="51">
        <f t="shared" ca="1" si="92"/>
        <v>1880.5620000000156</v>
      </c>
      <c r="K205" s="51">
        <f t="shared" ca="1" si="93"/>
        <v>1876.4040000000159</v>
      </c>
      <c r="L205" s="553">
        <f t="shared" ca="1" si="94"/>
        <v>1880.5620000000074</v>
      </c>
      <c r="M205" s="542">
        <f t="shared" si="97"/>
        <v>16.173907200000158</v>
      </c>
      <c r="N205" s="544">
        <f t="shared" ca="1" si="98"/>
        <v>573.19529760000228</v>
      </c>
      <c r="O205" s="215"/>
      <c r="P205" s="216"/>
      <c r="Q205" s="217"/>
      <c r="R205" s="218"/>
      <c r="S205" s="219">
        <f t="shared" si="104"/>
        <v>0</v>
      </c>
      <c r="T205" s="220">
        <f t="shared" si="105"/>
        <v>0</v>
      </c>
      <c r="U205" s="214">
        <f t="shared" si="114"/>
        <v>0</v>
      </c>
      <c r="W205" s="221"/>
      <c r="X205" s="222"/>
      <c r="Y205" s="222"/>
      <c r="Z205" s="223"/>
      <c r="AA205" s="222"/>
      <c r="AB205" s="224"/>
      <c r="AC205" s="225"/>
      <c r="AD205" s="2">
        <f t="shared" si="99"/>
        <v>0</v>
      </c>
      <c r="AE205" s="2">
        <f t="shared" si="100"/>
        <v>0</v>
      </c>
      <c r="AF205" s="226"/>
      <c r="AG205" s="219">
        <f t="shared" si="106"/>
        <v>0</v>
      </c>
      <c r="AH205" s="234">
        <f t="shared" si="107"/>
        <v>0</v>
      </c>
      <c r="AI205" s="214">
        <f t="shared" si="115"/>
        <v>0</v>
      </c>
      <c r="AK205" s="229">
        <f t="shared" si="108"/>
        <v>0</v>
      </c>
      <c r="AL205" s="226"/>
      <c r="AM205" s="15"/>
      <c r="AN205" s="232" t="e">
        <f t="shared" si="109"/>
        <v>#DIV/0!</v>
      </c>
      <c r="AO205" s="214">
        <f t="shared" si="101"/>
        <v>0</v>
      </c>
      <c r="AQ205" s="210"/>
      <c r="AR205" s="231"/>
      <c r="AS205" s="15"/>
      <c r="AT205" s="232">
        <f t="shared" si="110"/>
        <v>0</v>
      </c>
      <c r="AU205" s="235">
        <f t="shared" si="111"/>
        <v>0</v>
      </c>
      <c r="AY205" s="210">
        <v>10.050000000000001</v>
      </c>
      <c r="AZ205" s="231">
        <v>173.6</v>
      </c>
      <c r="BA205" s="15"/>
      <c r="BB205" s="232">
        <f t="shared" si="95"/>
        <v>10.046180159635123</v>
      </c>
      <c r="BC205" s="235">
        <f t="shared" si="96"/>
        <v>173.6</v>
      </c>
      <c r="BG205" s="210">
        <v>10.050000000000001</v>
      </c>
      <c r="BH205" s="231">
        <v>2100</v>
      </c>
      <c r="BI205" s="15"/>
      <c r="BJ205" s="232">
        <f t="shared" si="102"/>
        <v>10.050000000000001</v>
      </c>
      <c r="BK205" s="235">
        <f t="shared" si="112"/>
        <v>1775.5703422053382</v>
      </c>
      <c r="BM205" s="109">
        <f t="shared" si="103"/>
        <v>0.84550968676444671</v>
      </c>
      <c r="BN205" s="213"/>
      <c r="BR205" s="228"/>
      <c r="BS205" s="311"/>
      <c r="BT205" s="3"/>
      <c r="BU205" s="213"/>
      <c r="BV205" s="213"/>
      <c r="BW205" s="291"/>
    </row>
    <row r="206" spans="1:75" x14ac:dyDescent="0.2">
      <c r="A206" s="326">
        <v>10.1</v>
      </c>
      <c r="B206" s="211">
        <f t="shared" si="87"/>
        <v>1876.4040000000159</v>
      </c>
      <c r="C206" s="866">
        <f ca="1">IF(ISERR(AVERAGE(INDIRECT("B"&amp;(ROW()-INT($B$1/2))):INDIRECT("B"&amp;(ROW()+INT($B$1/2))))),"",AVERAGE(INDIRECT("B"&amp;(ROW()-INT($B$1/2))):INDIRECT("B"&amp;(ROW()+INT($B$1/2)))))</f>
        <v>1876.4040000000159</v>
      </c>
      <c r="D206" s="866">
        <f t="shared" si="88"/>
        <v>4.9999999999998934E-2</v>
      </c>
      <c r="E206" s="867"/>
      <c r="F206" s="212">
        <f t="shared" si="113"/>
        <v>10.100000000000099</v>
      </c>
      <c r="G206" s="2">
        <f t="shared" si="89"/>
        <v>203</v>
      </c>
      <c r="H206" s="213">
        <f t="shared" si="90"/>
        <v>10.1</v>
      </c>
      <c r="I206" s="213">
        <f t="shared" si="91"/>
        <v>10.15</v>
      </c>
      <c r="J206" s="51">
        <f t="shared" ca="1" si="92"/>
        <v>1876.4040000000159</v>
      </c>
      <c r="K206" s="51">
        <f t="shared" ca="1" si="93"/>
        <v>1872.2460000000162</v>
      </c>
      <c r="L206" s="553">
        <f t="shared" ca="1" si="94"/>
        <v>1876.4040000000077</v>
      </c>
      <c r="M206" s="542">
        <f t="shared" si="97"/>
        <v>16.25437440000016</v>
      </c>
      <c r="N206" s="544">
        <f t="shared" ca="1" si="98"/>
        <v>571.92793920000236</v>
      </c>
      <c r="O206" s="215"/>
      <c r="P206" s="216"/>
      <c r="Q206" s="217"/>
      <c r="R206" s="218"/>
      <c r="S206" s="219">
        <f t="shared" si="104"/>
        <v>0</v>
      </c>
      <c r="T206" s="220">
        <f t="shared" si="105"/>
        <v>0</v>
      </c>
      <c r="U206" s="214">
        <f t="shared" si="114"/>
        <v>0</v>
      </c>
      <c r="W206" s="221"/>
      <c r="X206" s="222"/>
      <c r="Y206" s="222"/>
      <c r="Z206" s="223"/>
      <c r="AA206" s="222"/>
      <c r="AB206" s="224"/>
      <c r="AC206" s="225"/>
      <c r="AD206" s="2">
        <f t="shared" si="99"/>
        <v>0</v>
      </c>
      <c r="AE206" s="2">
        <f t="shared" si="100"/>
        <v>0</v>
      </c>
      <c r="AF206" s="226"/>
      <c r="AG206" s="219">
        <f t="shared" si="106"/>
        <v>0</v>
      </c>
      <c r="AH206" s="234">
        <f t="shared" si="107"/>
        <v>0</v>
      </c>
      <c r="AI206" s="214">
        <f t="shared" si="115"/>
        <v>0</v>
      </c>
      <c r="AK206" s="229">
        <f t="shared" si="108"/>
        <v>0</v>
      </c>
      <c r="AL206" s="226"/>
      <c r="AM206" s="15"/>
      <c r="AN206" s="232" t="e">
        <f t="shared" si="109"/>
        <v>#DIV/0!</v>
      </c>
      <c r="AO206" s="214">
        <f t="shared" si="101"/>
        <v>0</v>
      </c>
      <c r="AQ206" s="210"/>
      <c r="AR206" s="231"/>
      <c r="AS206" s="15"/>
      <c r="AT206" s="232">
        <f t="shared" si="110"/>
        <v>0</v>
      </c>
      <c r="AU206" s="235">
        <f t="shared" si="111"/>
        <v>0</v>
      </c>
      <c r="AY206" s="210">
        <v>10.1</v>
      </c>
      <c r="AZ206" s="231">
        <v>174.5</v>
      </c>
      <c r="BA206" s="15"/>
      <c r="BB206" s="232">
        <f t="shared" si="95"/>
        <v>10.096161155454201</v>
      </c>
      <c r="BC206" s="235">
        <f t="shared" si="96"/>
        <v>174.5</v>
      </c>
      <c r="BG206" s="210">
        <v>10.1</v>
      </c>
      <c r="BH206" s="231">
        <v>2100</v>
      </c>
      <c r="BI206" s="15"/>
      <c r="BJ206" s="232">
        <f t="shared" si="102"/>
        <v>10.1</v>
      </c>
      <c r="BK206" s="235">
        <f t="shared" si="112"/>
        <v>1771.722433460091</v>
      </c>
      <c r="BM206" s="109">
        <f t="shared" si="103"/>
        <v>0.84367734926671001</v>
      </c>
      <c r="BN206" s="213"/>
      <c r="BR206" s="228"/>
      <c r="BS206" s="311"/>
      <c r="BT206" s="3"/>
      <c r="BU206" s="213"/>
      <c r="BV206" s="213"/>
      <c r="BW206" s="291"/>
    </row>
    <row r="207" spans="1:75" x14ac:dyDescent="0.2">
      <c r="A207" s="326">
        <v>10.15</v>
      </c>
      <c r="B207" s="211">
        <f t="shared" si="87"/>
        <v>1872.246000000016</v>
      </c>
      <c r="C207" s="866">
        <f ca="1">IF(ISERR(AVERAGE(INDIRECT("B"&amp;(ROW()-INT($B$1/2))):INDIRECT("B"&amp;(ROW()+INT($B$1/2))))),"",AVERAGE(INDIRECT("B"&amp;(ROW()-INT($B$1/2))):INDIRECT("B"&amp;(ROW()+INT($B$1/2)))))</f>
        <v>1872.2460000000162</v>
      </c>
      <c r="D207" s="866">
        <f t="shared" si="88"/>
        <v>5.0000000000000711E-2</v>
      </c>
      <c r="E207" s="867"/>
      <c r="F207" s="212">
        <f t="shared" si="113"/>
        <v>10.1500000000001</v>
      </c>
      <c r="G207" s="2">
        <f t="shared" si="89"/>
        <v>204</v>
      </c>
      <c r="H207" s="213">
        <f t="shared" si="90"/>
        <v>10.15</v>
      </c>
      <c r="I207" s="213">
        <f t="shared" si="91"/>
        <v>10.199999999999999</v>
      </c>
      <c r="J207" s="51">
        <f t="shared" ca="1" si="92"/>
        <v>1872.2460000000162</v>
      </c>
      <c r="K207" s="51">
        <f t="shared" ca="1" si="93"/>
        <v>1868.0880000000161</v>
      </c>
      <c r="L207" s="553">
        <f t="shared" ca="1" si="94"/>
        <v>1872.2460000000081</v>
      </c>
      <c r="M207" s="542">
        <f t="shared" si="97"/>
        <v>16.334841600000161</v>
      </c>
      <c r="N207" s="544">
        <f t="shared" ca="1" si="98"/>
        <v>570.66058080000244</v>
      </c>
      <c r="O207" s="215"/>
      <c r="P207" s="216"/>
      <c r="Q207" s="217"/>
      <c r="R207" s="218"/>
      <c r="S207" s="219">
        <f t="shared" si="104"/>
        <v>0</v>
      </c>
      <c r="T207" s="220">
        <f t="shared" si="105"/>
        <v>0</v>
      </c>
      <c r="U207" s="214">
        <f t="shared" si="114"/>
        <v>0</v>
      </c>
      <c r="W207" s="221"/>
      <c r="X207" s="222"/>
      <c r="Y207" s="222"/>
      <c r="Z207" s="223"/>
      <c r="AA207" s="222"/>
      <c r="AB207" s="224"/>
      <c r="AC207" s="225"/>
      <c r="AD207" s="2">
        <f t="shared" si="99"/>
        <v>0</v>
      </c>
      <c r="AE207" s="2">
        <f t="shared" si="100"/>
        <v>0</v>
      </c>
      <c r="AF207" s="226"/>
      <c r="AG207" s="219">
        <f t="shared" si="106"/>
        <v>0</v>
      </c>
      <c r="AH207" s="234">
        <f t="shared" si="107"/>
        <v>0</v>
      </c>
      <c r="AI207" s="214">
        <f t="shared" si="115"/>
        <v>0</v>
      </c>
      <c r="AK207" s="229">
        <f t="shared" si="108"/>
        <v>0</v>
      </c>
      <c r="AL207" s="226"/>
      <c r="AM207" s="15"/>
      <c r="AN207" s="232" t="e">
        <f t="shared" si="109"/>
        <v>#DIV/0!</v>
      </c>
      <c r="AO207" s="214">
        <f t="shared" si="101"/>
        <v>0</v>
      </c>
      <c r="AQ207" s="210"/>
      <c r="AR207" s="231"/>
      <c r="AS207" s="15"/>
      <c r="AT207" s="232">
        <f t="shared" si="110"/>
        <v>0</v>
      </c>
      <c r="AU207" s="235">
        <f t="shared" si="111"/>
        <v>0</v>
      </c>
      <c r="AY207" s="210">
        <v>10.15</v>
      </c>
      <c r="AZ207" s="231">
        <v>175.2</v>
      </c>
      <c r="BA207" s="15"/>
      <c r="BB207" s="232">
        <f t="shared" si="95"/>
        <v>10.146142151273281</v>
      </c>
      <c r="BC207" s="235">
        <f t="shared" si="96"/>
        <v>175.2</v>
      </c>
      <c r="BG207" s="210">
        <v>10.15</v>
      </c>
      <c r="BH207" s="231">
        <v>2100</v>
      </c>
      <c r="BI207" s="15"/>
      <c r="BJ207" s="232">
        <f t="shared" si="102"/>
        <v>10.15</v>
      </c>
      <c r="BK207" s="235">
        <f t="shared" si="112"/>
        <v>1767.874524714844</v>
      </c>
      <c r="BM207" s="109">
        <f t="shared" si="103"/>
        <v>0.84184501176897331</v>
      </c>
      <c r="BN207" s="213"/>
      <c r="BR207" s="228"/>
      <c r="BS207" s="311"/>
      <c r="BT207" s="3"/>
      <c r="BU207" s="213"/>
      <c r="BV207" s="213"/>
      <c r="BW207" s="291"/>
    </row>
    <row r="208" spans="1:75" x14ac:dyDescent="0.2">
      <c r="A208" s="326">
        <v>10.199999999999999</v>
      </c>
      <c r="B208" s="211">
        <f t="shared" si="87"/>
        <v>1868.0880000000161</v>
      </c>
      <c r="C208" s="866">
        <f ca="1">IF(ISERR(AVERAGE(INDIRECT("B"&amp;(ROW()-INT($B$1/2))):INDIRECT("B"&amp;(ROW()+INT($B$1/2))))),"",AVERAGE(INDIRECT("B"&amp;(ROW()-INT($B$1/2))):INDIRECT("B"&amp;(ROW()+INT($B$1/2)))))</f>
        <v>1868.0880000000161</v>
      </c>
      <c r="D208" s="866">
        <f t="shared" si="88"/>
        <v>4.9999999999998934E-2</v>
      </c>
      <c r="E208" s="867"/>
      <c r="F208" s="212">
        <f t="shared" si="113"/>
        <v>10.200000000000101</v>
      </c>
      <c r="G208" s="2">
        <f t="shared" si="89"/>
        <v>205</v>
      </c>
      <c r="H208" s="213">
        <f t="shared" si="90"/>
        <v>10.199999999999999</v>
      </c>
      <c r="I208" s="213">
        <f t="shared" si="91"/>
        <v>10.25</v>
      </c>
      <c r="J208" s="51">
        <f t="shared" ca="1" si="92"/>
        <v>1868.0880000000161</v>
      </c>
      <c r="K208" s="51">
        <f t="shared" ca="1" si="93"/>
        <v>1863.930000000016</v>
      </c>
      <c r="L208" s="553">
        <f t="shared" ca="1" si="94"/>
        <v>1868.0880000000077</v>
      </c>
      <c r="M208" s="542">
        <f t="shared" si="97"/>
        <v>16.415308800000162</v>
      </c>
      <c r="N208" s="544">
        <f t="shared" ca="1" si="98"/>
        <v>569.3932224000024</v>
      </c>
      <c r="O208" s="215"/>
      <c r="P208" s="216"/>
      <c r="Q208" s="217"/>
      <c r="R208" s="218"/>
      <c r="S208" s="219">
        <f t="shared" si="104"/>
        <v>0</v>
      </c>
      <c r="T208" s="220">
        <f t="shared" si="105"/>
        <v>0</v>
      </c>
      <c r="U208" s="214">
        <f t="shared" si="114"/>
        <v>0</v>
      </c>
      <c r="W208" s="221"/>
      <c r="X208" s="222"/>
      <c r="Y208" s="222"/>
      <c r="Z208" s="223"/>
      <c r="AA208" s="222"/>
      <c r="AB208" s="224"/>
      <c r="AC208" s="225"/>
      <c r="AD208" s="2">
        <f t="shared" si="99"/>
        <v>0</v>
      </c>
      <c r="AE208" s="2">
        <f t="shared" si="100"/>
        <v>0</v>
      </c>
      <c r="AF208" s="226"/>
      <c r="AG208" s="219">
        <f t="shared" si="106"/>
        <v>0</v>
      </c>
      <c r="AH208" s="234">
        <f t="shared" si="107"/>
        <v>0</v>
      </c>
      <c r="AI208" s="214">
        <f t="shared" si="115"/>
        <v>0</v>
      </c>
      <c r="AK208" s="229">
        <f t="shared" si="108"/>
        <v>0</v>
      </c>
      <c r="AL208" s="226"/>
      <c r="AM208" s="15"/>
      <c r="AN208" s="232" t="e">
        <f t="shared" si="109"/>
        <v>#DIV/0!</v>
      </c>
      <c r="AO208" s="214">
        <f t="shared" si="101"/>
        <v>0</v>
      </c>
      <c r="AQ208" s="210"/>
      <c r="AR208" s="231"/>
      <c r="AS208" s="15"/>
      <c r="AT208" s="232">
        <f t="shared" si="110"/>
        <v>0</v>
      </c>
      <c r="AU208" s="235">
        <f t="shared" si="111"/>
        <v>0</v>
      </c>
      <c r="AY208" s="210">
        <v>10.199999999999999</v>
      </c>
      <c r="AZ208" s="231">
        <v>176.5</v>
      </c>
      <c r="BA208" s="15"/>
      <c r="BB208" s="232">
        <f t="shared" si="95"/>
        <v>10.196123147092361</v>
      </c>
      <c r="BC208" s="235">
        <f t="shared" si="96"/>
        <v>176.5</v>
      </c>
      <c r="BG208" s="210">
        <v>10.199999999999999</v>
      </c>
      <c r="BH208" s="231">
        <v>2100</v>
      </c>
      <c r="BI208" s="15"/>
      <c r="BJ208" s="232">
        <f t="shared" si="102"/>
        <v>10.199999999999999</v>
      </c>
      <c r="BK208" s="235">
        <f t="shared" si="112"/>
        <v>1764.0266159695968</v>
      </c>
      <c r="BM208" s="109">
        <f t="shared" si="103"/>
        <v>0.8400126742712366</v>
      </c>
      <c r="BN208" s="213"/>
      <c r="BR208" s="228"/>
      <c r="BS208" s="311"/>
      <c r="BT208" s="3"/>
      <c r="BU208" s="213"/>
      <c r="BV208" s="213"/>
      <c r="BW208" s="291"/>
    </row>
    <row r="209" spans="1:75" x14ac:dyDescent="0.2">
      <c r="A209" s="326">
        <v>10.25</v>
      </c>
      <c r="B209" s="211">
        <f t="shared" si="87"/>
        <v>1863.9300000000162</v>
      </c>
      <c r="C209" s="866">
        <f ca="1">IF(ISERR(AVERAGE(INDIRECT("B"&amp;(ROW()-INT($B$1/2))):INDIRECT("B"&amp;(ROW()+INT($B$1/2))))),"",AVERAGE(INDIRECT("B"&amp;(ROW()-INT($B$1/2))):INDIRECT("B"&amp;(ROW()+INT($B$1/2)))))</f>
        <v>1863.930000000016</v>
      </c>
      <c r="D209" s="866">
        <f t="shared" si="88"/>
        <v>5.0000000000000711E-2</v>
      </c>
      <c r="E209" s="867"/>
      <c r="F209" s="212">
        <f t="shared" si="113"/>
        <v>10.250000000000101</v>
      </c>
      <c r="G209" s="2">
        <f t="shared" si="89"/>
        <v>206</v>
      </c>
      <c r="H209" s="213">
        <f t="shared" si="90"/>
        <v>10.25</v>
      </c>
      <c r="I209" s="213">
        <f t="shared" si="91"/>
        <v>10.3</v>
      </c>
      <c r="J209" s="51">
        <f t="shared" ca="1" si="92"/>
        <v>1863.930000000016</v>
      </c>
      <c r="K209" s="51">
        <f t="shared" ca="1" si="93"/>
        <v>1859.7720000000163</v>
      </c>
      <c r="L209" s="553">
        <f t="shared" ca="1" si="94"/>
        <v>1863.9300000000076</v>
      </c>
      <c r="M209" s="542">
        <f t="shared" si="97"/>
        <v>16.495776000000163</v>
      </c>
      <c r="N209" s="544">
        <f t="shared" ca="1" si="98"/>
        <v>568.12586400000237</v>
      </c>
      <c r="O209" s="215"/>
      <c r="P209" s="216"/>
      <c r="Q209" s="217"/>
      <c r="R209" s="218"/>
      <c r="S209" s="219">
        <f t="shared" si="104"/>
        <v>0</v>
      </c>
      <c r="T209" s="220">
        <f t="shared" si="105"/>
        <v>0</v>
      </c>
      <c r="U209" s="214">
        <f t="shared" si="114"/>
        <v>0</v>
      </c>
      <c r="W209" s="221"/>
      <c r="X209" s="222"/>
      <c r="Y209" s="222"/>
      <c r="Z209" s="223"/>
      <c r="AA209" s="222"/>
      <c r="AB209" s="224"/>
      <c r="AC209" s="225"/>
      <c r="AD209" s="2">
        <f t="shared" si="99"/>
        <v>0</v>
      </c>
      <c r="AE209" s="2">
        <f t="shared" si="100"/>
        <v>0</v>
      </c>
      <c r="AF209" s="226"/>
      <c r="AG209" s="219">
        <f t="shared" si="106"/>
        <v>0</v>
      </c>
      <c r="AH209" s="234">
        <f t="shared" si="107"/>
        <v>0</v>
      </c>
      <c r="AI209" s="214">
        <f t="shared" si="115"/>
        <v>0</v>
      </c>
      <c r="AK209" s="229">
        <f t="shared" si="108"/>
        <v>0</v>
      </c>
      <c r="AL209" s="226"/>
      <c r="AM209" s="15"/>
      <c r="AN209" s="232" t="e">
        <f t="shared" si="109"/>
        <v>#DIV/0!</v>
      </c>
      <c r="AO209" s="214">
        <f t="shared" si="101"/>
        <v>0</v>
      </c>
      <c r="AQ209" s="210"/>
      <c r="AR209" s="231"/>
      <c r="AS209" s="15"/>
      <c r="AT209" s="232">
        <f t="shared" si="110"/>
        <v>0</v>
      </c>
      <c r="AU209" s="235">
        <f t="shared" si="111"/>
        <v>0</v>
      </c>
      <c r="AY209" s="210">
        <v>10.25</v>
      </c>
      <c r="AZ209" s="231">
        <v>177.5</v>
      </c>
      <c r="BA209" s="15"/>
      <c r="BB209" s="232">
        <f t="shared" si="95"/>
        <v>10.246104142911442</v>
      </c>
      <c r="BC209" s="235">
        <f t="shared" si="96"/>
        <v>177.5</v>
      </c>
      <c r="BG209" s="210">
        <v>10.25</v>
      </c>
      <c r="BH209" s="231">
        <v>2100</v>
      </c>
      <c r="BI209" s="15"/>
      <c r="BJ209" s="232">
        <f t="shared" si="102"/>
        <v>10.25</v>
      </c>
      <c r="BK209" s="235">
        <f t="shared" si="112"/>
        <v>1760.1787072243499</v>
      </c>
      <c r="BM209" s="109">
        <f t="shared" si="103"/>
        <v>0.8381803367734999</v>
      </c>
      <c r="BN209" s="213"/>
      <c r="BR209" s="228"/>
      <c r="BS209" s="311"/>
      <c r="BT209" s="3"/>
      <c r="BU209" s="213"/>
      <c r="BV209" s="213"/>
      <c r="BW209" s="291"/>
    </row>
    <row r="210" spans="1:75" x14ac:dyDescent="0.2">
      <c r="A210" s="326">
        <v>10.3</v>
      </c>
      <c r="B210" s="211">
        <f t="shared" si="87"/>
        <v>1859.7720000000163</v>
      </c>
      <c r="C210" s="866">
        <f ca="1">IF(ISERR(AVERAGE(INDIRECT("B"&amp;(ROW()-INT($B$1/2))):INDIRECT("B"&amp;(ROW()+INT($B$1/2))))),"",AVERAGE(INDIRECT("B"&amp;(ROW()-INT($B$1/2))):INDIRECT("B"&amp;(ROW()+INT($B$1/2)))))</f>
        <v>1859.7720000000163</v>
      </c>
      <c r="D210" s="866">
        <f t="shared" si="88"/>
        <v>5.0000000000000711E-2</v>
      </c>
      <c r="E210" s="867"/>
      <c r="F210" s="212">
        <f t="shared" si="113"/>
        <v>10.300000000000102</v>
      </c>
      <c r="G210" s="2">
        <f t="shared" si="89"/>
        <v>207</v>
      </c>
      <c r="H210" s="213">
        <f t="shared" si="90"/>
        <v>10.3</v>
      </c>
      <c r="I210" s="213">
        <f t="shared" si="91"/>
        <v>10.35</v>
      </c>
      <c r="J210" s="51">
        <f t="shared" ca="1" si="92"/>
        <v>1859.7720000000163</v>
      </c>
      <c r="K210" s="51">
        <f t="shared" ca="1" si="93"/>
        <v>1855.6140000000166</v>
      </c>
      <c r="L210" s="553">
        <f t="shared" ca="1" si="94"/>
        <v>1859.7720000000079</v>
      </c>
      <c r="M210" s="542">
        <f t="shared" si="97"/>
        <v>16.576243200000164</v>
      </c>
      <c r="N210" s="544">
        <f t="shared" ca="1" si="98"/>
        <v>566.85850560000245</v>
      </c>
      <c r="O210" s="215"/>
      <c r="P210" s="216"/>
      <c r="Q210" s="217"/>
      <c r="R210" s="218"/>
      <c r="S210" s="219">
        <f t="shared" si="104"/>
        <v>0</v>
      </c>
      <c r="T210" s="220">
        <f t="shared" si="105"/>
        <v>0</v>
      </c>
      <c r="U210" s="214">
        <f t="shared" si="114"/>
        <v>0</v>
      </c>
      <c r="W210" s="221"/>
      <c r="X210" s="222"/>
      <c r="Y210" s="222"/>
      <c r="Z210" s="223"/>
      <c r="AA210" s="222"/>
      <c r="AB210" s="224"/>
      <c r="AC210" s="225"/>
      <c r="AD210" s="2">
        <f t="shared" si="99"/>
        <v>0</v>
      </c>
      <c r="AE210" s="2">
        <f t="shared" si="100"/>
        <v>0</v>
      </c>
      <c r="AF210" s="226"/>
      <c r="AG210" s="219">
        <f t="shared" si="106"/>
        <v>0</v>
      </c>
      <c r="AH210" s="234">
        <f t="shared" si="107"/>
        <v>0</v>
      </c>
      <c r="AI210" s="214">
        <f t="shared" si="115"/>
        <v>0</v>
      </c>
      <c r="AK210" s="229">
        <f t="shared" si="108"/>
        <v>0</v>
      </c>
      <c r="AL210" s="226"/>
      <c r="AM210" s="15"/>
      <c r="AN210" s="232" t="e">
        <f t="shared" si="109"/>
        <v>#DIV/0!</v>
      </c>
      <c r="AO210" s="214">
        <f t="shared" si="101"/>
        <v>0</v>
      </c>
      <c r="AQ210" s="210"/>
      <c r="AR210" s="231"/>
      <c r="AS210" s="15"/>
      <c r="AT210" s="232">
        <f t="shared" si="110"/>
        <v>0</v>
      </c>
      <c r="AU210" s="235">
        <f t="shared" si="111"/>
        <v>0</v>
      </c>
      <c r="AY210" s="210">
        <v>10.3</v>
      </c>
      <c r="AZ210" s="231">
        <v>181.1</v>
      </c>
      <c r="BA210" s="15"/>
      <c r="BB210" s="232">
        <f t="shared" si="95"/>
        <v>10.296085138730522</v>
      </c>
      <c r="BC210" s="235">
        <f t="shared" si="96"/>
        <v>181.1</v>
      </c>
      <c r="BG210" s="210">
        <v>10.3</v>
      </c>
      <c r="BH210" s="231">
        <v>2100</v>
      </c>
      <c r="BI210" s="15"/>
      <c r="BJ210" s="232">
        <f t="shared" si="102"/>
        <v>10.3</v>
      </c>
      <c r="BK210" s="235">
        <f t="shared" si="112"/>
        <v>1756.3307984791027</v>
      </c>
      <c r="BM210" s="109">
        <f t="shared" si="103"/>
        <v>0.8363479992757632</v>
      </c>
      <c r="BN210" s="213"/>
      <c r="BR210" s="228"/>
      <c r="BS210" s="311"/>
      <c r="BT210" s="3"/>
      <c r="BU210" s="213"/>
      <c r="BV210" s="213"/>
      <c r="BW210" s="291"/>
    </row>
    <row r="211" spans="1:75" x14ac:dyDescent="0.2">
      <c r="A211" s="326">
        <v>10.35</v>
      </c>
      <c r="B211" s="211">
        <f t="shared" si="87"/>
        <v>1855.6140000000164</v>
      </c>
      <c r="C211" s="866">
        <f ca="1">IF(ISERR(AVERAGE(INDIRECT("B"&amp;(ROW()-INT($B$1/2))):INDIRECT("B"&amp;(ROW()+INT($B$1/2))))),"",AVERAGE(INDIRECT("B"&amp;(ROW()-INT($B$1/2))):INDIRECT("B"&amp;(ROW()+INT($B$1/2)))))</f>
        <v>1855.6140000000166</v>
      </c>
      <c r="D211" s="866">
        <f t="shared" si="88"/>
        <v>4.9999999999998934E-2</v>
      </c>
      <c r="E211" s="867"/>
      <c r="F211" s="212">
        <f t="shared" si="113"/>
        <v>10.350000000000103</v>
      </c>
      <c r="G211" s="2">
        <f t="shared" si="89"/>
        <v>208</v>
      </c>
      <c r="H211" s="213">
        <f t="shared" si="90"/>
        <v>10.35</v>
      </c>
      <c r="I211" s="213">
        <f t="shared" si="91"/>
        <v>10.4</v>
      </c>
      <c r="J211" s="51">
        <f t="shared" ca="1" si="92"/>
        <v>1855.6140000000166</v>
      </c>
      <c r="K211" s="51">
        <f t="shared" ca="1" si="93"/>
        <v>1851.4560000000165</v>
      </c>
      <c r="L211" s="553">
        <f t="shared" ca="1" si="94"/>
        <v>1855.614000000008</v>
      </c>
      <c r="M211" s="542">
        <f t="shared" si="97"/>
        <v>16.656710400000165</v>
      </c>
      <c r="N211" s="544">
        <f t="shared" ca="1" si="98"/>
        <v>565.59114720000241</v>
      </c>
      <c r="O211" s="215"/>
      <c r="P211" s="216"/>
      <c r="Q211" s="217"/>
      <c r="R211" s="218"/>
      <c r="S211" s="219">
        <f t="shared" si="104"/>
        <v>0</v>
      </c>
      <c r="T211" s="220">
        <f t="shared" si="105"/>
        <v>0</v>
      </c>
      <c r="U211" s="214">
        <f t="shared" si="114"/>
        <v>0</v>
      </c>
      <c r="W211" s="221"/>
      <c r="X211" s="222"/>
      <c r="Y211" s="222"/>
      <c r="Z211" s="223"/>
      <c r="AA211" s="222"/>
      <c r="AB211" s="224"/>
      <c r="AC211" s="225"/>
      <c r="AD211" s="2">
        <f t="shared" si="99"/>
        <v>0</v>
      </c>
      <c r="AE211" s="2">
        <f t="shared" si="100"/>
        <v>0</v>
      </c>
      <c r="AF211" s="226"/>
      <c r="AG211" s="219">
        <f t="shared" si="106"/>
        <v>0</v>
      </c>
      <c r="AH211" s="234">
        <f t="shared" si="107"/>
        <v>0</v>
      </c>
      <c r="AI211" s="214">
        <f t="shared" si="115"/>
        <v>0</v>
      </c>
      <c r="AK211" s="229">
        <f t="shared" si="108"/>
        <v>0</v>
      </c>
      <c r="AL211" s="226"/>
      <c r="AM211" s="15"/>
      <c r="AN211" s="232" t="e">
        <f t="shared" si="109"/>
        <v>#DIV/0!</v>
      </c>
      <c r="AO211" s="214">
        <f t="shared" si="101"/>
        <v>0</v>
      </c>
      <c r="AQ211" s="210"/>
      <c r="AR211" s="231"/>
      <c r="AS211" s="15"/>
      <c r="AT211" s="232">
        <f t="shared" si="110"/>
        <v>0</v>
      </c>
      <c r="AU211" s="235">
        <f t="shared" si="111"/>
        <v>0</v>
      </c>
      <c r="AY211" s="210">
        <v>10.35</v>
      </c>
      <c r="AZ211" s="231">
        <v>184.7</v>
      </c>
      <c r="BA211" s="15"/>
      <c r="BB211" s="232">
        <f t="shared" si="95"/>
        <v>10.346066134549602</v>
      </c>
      <c r="BC211" s="235">
        <f t="shared" si="96"/>
        <v>184.7</v>
      </c>
      <c r="BG211" s="210">
        <v>10.35</v>
      </c>
      <c r="BH211" s="231">
        <v>2100</v>
      </c>
      <c r="BI211" s="15"/>
      <c r="BJ211" s="232">
        <f t="shared" si="102"/>
        <v>10.35</v>
      </c>
      <c r="BK211" s="235">
        <f t="shared" si="112"/>
        <v>1752.4828897338557</v>
      </c>
      <c r="BM211" s="109">
        <f t="shared" si="103"/>
        <v>0.8345156617780265</v>
      </c>
      <c r="BN211" s="213"/>
      <c r="BR211" s="228"/>
      <c r="BS211" s="311"/>
      <c r="BT211" s="3"/>
      <c r="BU211" s="213"/>
      <c r="BV211" s="213"/>
      <c r="BW211" s="291"/>
    </row>
    <row r="212" spans="1:75" x14ac:dyDescent="0.2">
      <c r="A212" s="326">
        <v>10.4</v>
      </c>
      <c r="B212" s="211">
        <f t="shared" si="87"/>
        <v>1851.4560000000165</v>
      </c>
      <c r="C212" s="866">
        <f ca="1">IF(ISERR(AVERAGE(INDIRECT("B"&amp;(ROW()-INT($B$1/2))):INDIRECT("B"&amp;(ROW()+INT($B$1/2))))),"",AVERAGE(INDIRECT("B"&amp;(ROW()-INT($B$1/2))):INDIRECT("B"&amp;(ROW()+INT($B$1/2)))))</f>
        <v>1851.4560000000165</v>
      </c>
      <c r="D212" s="866">
        <f t="shared" si="88"/>
        <v>5.0000000000000711E-2</v>
      </c>
      <c r="E212" s="867"/>
      <c r="F212" s="212">
        <f t="shared" si="113"/>
        <v>10.400000000000103</v>
      </c>
      <c r="G212" s="2">
        <f t="shared" si="89"/>
        <v>209</v>
      </c>
      <c r="H212" s="213">
        <f t="shared" si="90"/>
        <v>10.4</v>
      </c>
      <c r="I212" s="213">
        <f t="shared" si="91"/>
        <v>10.45</v>
      </c>
      <c r="J212" s="51">
        <f t="shared" ca="1" si="92"/>
        <v>1851.4560000000165</v>
      </c>
      <c r="K212" s="51">
        <f t="shared" ca="1" si="93"/>
        <v>1847.2980000000164</v>
      </c>
      <c r="L212" s="553">
        <f t="shared" ca="1" si="94"/>
        <v>1851.4560000000079</v>
      </c>
      <c r="M212" s="542">
        <f t="shared" si="97"/>
        <v>16.737177600000166</v>
      </c>
      <c r="N212" s="544">
        <f t="shared" ca="1" si="98"/>
        <v>564.32378880000238</v>
      </c>
      <c r="O212" s="215"/>
      <c r="P212" s="216"/>
      <c r="Q212" s="217"/>
      <c r="R212" s="218"/>
      <c r="S212" s="219">
        <f t="shared" si="104"/>
        <v>0</v>
      </c>
      <c r="T212" s="220">
        <f t="shared" si="105"/>
        <v>0</v>
      </c>
      <c r="U212" s="214">
        <f t="shared" si="114"/>
        <v>0</v>
      </c>
      <c r="W212" s="221"/>
      <c r="X212" s="222"/>
      <c r="Y212" s="222"/>
      <c r="Z212" s="223"/>
      <c r="AA212" s="222"/>
      <c r="AB212" s="224"/>
      <c r="AC212" s="225"/>
      <c r="AD212" s="2">
        <f t="shared" si="99"/>
        <v>0</v>
      </c>
      <c r="AE212" s="2">
        <f t="shared" si="100"/>
        <v>0</v>
      </c>
      <c r="AF212" s="226"/>
      <c r="AG212" s="219">
        <f t="shared" si="106"/>
        <v>0</v>
      </c>
      <c r="AH212" s="234">
        <f t="shared" si="107"/>
        <v>0</v>
      </c>
      <c r="AI212" s="214">
        <f t="shared" si="115"/>
        <v>0</v>
      </c>
      <c r="AK212" s="229">
        <f t="shared" si="108"/>
        <v>0</v>
      </c>
      <c r="AL212" s="226"/>
      <c r="AM212" s="15"/>
      <c r="AN212" s="232" t="e">
        <f t="shared" si="109"/>
        <v>#DIV/0!</v>
      </c>
      <c r="AO212" s="214">
        <f t="shared" si="101"/>
        <v>0</v>
      </c>
      <c r="AQ212" s="210"/>
      <c r="AR212" s="231"/>
      <c r="AS212" s="15"/>
      <c r="AT212" s="232">
        <f t="shared" si="110"/>
        <v>0</v>
      </c>
      <c r="AU212" s="235">
        <f t="shared" si="111"/>
        <v>0</v>
      </c>
      <c r="AY212" s="210">
        <v>10.4</v>
      </c>
      <c r="AZ212" s="231">
        <v>188.3</v>
      </c>
      <c r="BA212" s="15"/>
      <c r="BB212" s="232">
        <f t="shared" si="95"/>
        <v>10.396047130368682</v>
      </c>
      <c r="BC212" s="235">
        <f t="shared" si="96"/>
        <v>188.3</v>
      </c>
      <c r="BG212" s="210">
        <v>10.4</v>
      </c>
      <c r="BH212" s="231">
        <v>2100</v>
      </c>
      <c r="BI212" s="15"/>
      <c r="BJ212" s="232">
        <f t="shared" si="102"/>
        <v>10.4</v>
      </c>
      <c r="BK212" s="235">
        <f t="shared" si="112"/>
        <v>1748.6349809886085</v>
      </c>
      <c r="BM212" s="109">
        <f t="shared" si="103"/>
        <v>0.83268332428028979</v>
      </c>
      <c r="BN212" s="213"/>
      <c r="BR212" s="228"/>
      <c r="BS212" s="311"/>
      <c r="BT212" s="3"/>
      <c r="BU212" s="213"/>
      <c r="BV212" s="213"/>
      <c r="BW212" s="291"/>
    </row>
    <row r="213" spans="1:75" x14ac:dyDescent="0.2">
      <c r="A213" s="326">
        <v>10.45</v>
      </c>
      <c r="B213" s="211">
        <f t="shared" si="87"/>
        <v>1847.2980000000166</v>
      </c>
      <c r="C213" s="866">
        <f ca="1">IF(ISERR(AVERAGE(INDIRECT("B"&amp;(ROW()-INT($B$1/2))):INDIRECT("B"&amp;(ROW()+INT($B$1/2))))),"",AVERAGE(INDIRECT("B"&amp;(ROW()-INT($B$1/2))):INDIRECT("B"&amp;(ROW()+INT($B$1/2)))))</f>
        <v>1847.2980000000164</v>
      </c>
      <c r="D213" s="866">
        <f t="shared" si="88"/>
        <v>4.9999999999998934E-2</v>
      </c>
      <c r="E213" s="867"/>
      <c r="F213" s="212">
        <f t="shared" si="113"/>
        <v>10.450000000000104</v>
      </c>
      <c r="G213" s="2">
        <f t="shared" si="89"/>
        <v>210</v>
      </c>
      <c r="H213" s="213">
        <f t="shared" si="90"/>
        <v>10.45</v>
      </c>
      <c r="I213" s="213">
        <f t="shared" si="91"/>
        <v>10.5</v>
      </c>
      <c r="J213" s="51">
        <f t="shared" ca="1" si="92"/>
        <v>1847.2980000000164</v>
      </c>
      <c r="K213" s="51">
        <f t="shared" ca="1" si="93"/>
        <v>1843.1400000000167</v>
      </c>
      <c r="L213" s="553">
        <f t="shared" ca="1" si="94"/>
        <v>1847.2980000000077</v>
      </c>
      <c r="M213" s="542">
        <f t="shared" si="97"/>
        <v>16.817644800000167</v>
      </c>
      <c r="N213" s="544">
        <f t="shared" ca="1" si="98"/>
        <v>563.05643040000234</v>
      </c>
      <c r="O213" s="215"/>
      <c r="P213" s="216"/>
      <c r="Q213" s="217"/>
      <c r="R213" s="218"/>
      <c r="S213" s="219">
        <f t="shared" si="104"/>
        <v>0</v>
      </c>
      <c r="T213" s="220">
        <f t="shared" si="105"/>
        <v>0</v>
      </c>
      <c r="U213" s="214">
        <f t="shared" si="114"/>
        <v>0</v>
      </c>
      <c r="W213" s="221"/>
      <c r="X213" s="222"/>
      <c r="Y213" s="222"/>
      <c r="Z213" s="223"/>
      <c r="AA213" s="222"/>
      <c r="AB213" s="224"/>
      <c r="AC213" s="225"/>
      <c r="AD213" s="2">
        <f t="shared" si="99"/>
        <v>0</v>
      </c>
      <c r="AE213" s="2">
        <f t="shared" si="100"/>
        <v>0</v>
      </c>
      <c r="AF213" s="226"/>
      <c r="AG213" s="219">
        <f t="shared" si="106"/>
        <v>0</v>
      </c>
      <c r="AH213" s="234">
        <f t="shared" si="107"/>
        <v>0</v>
      </c>
      <c r="AI213" s="214">
        <f t="shared" si="115"/>
        <v>0</v>
      </c>
      <c r="AK213" s="229">
        <f t="shared" si="108"/>
        <v>0</v>
      </c>
      <c r="AL213" s="226"/>
      <c r="AM213" s="15"/>
      <c r="AN213" s="232" t="e">
        <f t="shared" si="109"/>
        <v>#DIV/0!</v>
      </c>
      <c r="AO213" s="214">
        <f t="shared" si="101"/>
        <v>0</v>
      </c>
      <c r="AQ213" s="210"/>
      <c r="AR213" s="231"/>
      <c r="AS213" s="15"/>
      <c r="AT213" s="232">
        <f t="shared" si="110"/>
        <v>0</v>
      </c>
      <c r="AU213" s="235">
        <f t="shared" si="111"/>
        <v>0</v>
      </c>
      <c r="AY213" s="210">
        <v>10.45</v>
      </c>
      <c r="AZ213" s="231">
        <v>188</v>
      </c>
      <c r="BA213" s="15"/>
      <c r="BB213" s="232">
        <f t="shared" si="95"/>
        <v>10.446028126187763</v>
      </c>
      <c r="BC213" s="235">
        <f t="shared" si="96"/>
        <v>188</v>
      </c>
      <c r="BG213" s="210">
        <v>10.45</v>
      </c>
      <c r="BH213" s="231">
        <v>2100</v>
      </c>
      <c r="BI213" s="15"/>
      <c r="BJ213" s="232">
        <f t="shared" si="102"/>
        <v>10.45</v>
      </c>
      <c r="BK213" s="235">
        <f t="shared" si="112"/>
        <v>1744.7870722433615</v>
      </c>
      <c r="BM213" s="109">
        <f t="shared" si="103"/>
        <v>0.83085098678255309</v>
      </c>
      <c r="BN213" s="213"/>
      <c r="BR213" s="228"/>
      <c r="BS213" s="311"/>
      <c r="BT213" s="3"/>
      <c r="BU213" s="213"/>
      <c r="BV213" s="213"/>
      <c r="BW213" s="291"/>
    </row>
    <row r="214" spans="1:75" x14ac:dyDescent="0.2">
      <c r="A214" s="326">
        <v>10.5</v>
      </c>
      <c r="B214" s="211">
        <f t="shared" si="87"/>
        <v>1843.1400000000167</v>
      </c>
      <c r="C214" s="866">
        <f ca="1">IF(ISERR(AVERAGE(INDIRECT("B"&amp;(ROW()-INT($B$1/2))):INDIRECT("B"&amp;(ROW()+INT($B$1/2))))),"",AVERAGE(INDIRECT("B"&amp;(ROW()-INT($B$1/2))):INDIRECT("B"&amp;(ROW()+INT($B$1/2)))))</f>
        <v>1843.1400000000167</v>
      </c>
      <c r="D214" s="866">
        <f t="shared" si="88"/>
        <v>5.0000000000000711E-2</v>
      </c>
      <c r="E214" s="867"/>
      <c r="F214" s="212">
        <f t="shared" si="113"/>
        <v>10.500000000000105</v>
      </c>
      <c r="G214" s="2">
        <f t="shared" si="89"/>
        <v>211</v>
      </c>
      <c r="H214" s="213">
        <f t="shared" si="90"/>
        <v>10.5</v>
      </c>
      <c r="I214" s="213">
        <f t="shared" si="91"/>
        <v>10.55</v>
      </c>
      <c r="J214" s="51">
        <f t="shared" ca="1" si="92"/>
        <v>1843.1400000000167</v>
      </c>
      <c r="K214" s="51">
        <f t="shared" ca="1" si="93"/>
        <v>1838.982000000017</v>
      </c>
      <c r="L214" s="553">
        <f t="shared" ca="1" si="94"/>
        <v>1843.1400000000081</v>
      </c>
      <c r="M214" s="542">
        <f t="shared" si="97"/>
        <v>16.898112000000168</v>
      </c>
      <c r="N214" s="544">
        <f t="shared" ca="1" si="98"/>
        <v>561.78907200000253</v>
      </c>
      <c r="O214" s="215"/>
      <c r="P214" s="216"/>
      <c r="Q214" s="217"/>
      <c r="R214" s="218"/>
      <c r="S214" s="219">
        <f t="shared" si="104"/>
        <v>0</v>
      </c>
      <c r="T214" s="220">
        <f t="shared" si="105"/>
        <v>0</v>
      </c>
      <c r="U214" s="214">
        <f t="shared" si="114"/>
        <v>0</v>
      </c>
      <c r="W214" s="221"/>
      <c r="X214" s="222"/>
      <c r="Y214" s="222"/>
      <c r="Z214" s="223"/>
      <c r="AA214" s="222"/>
      <c r="AB214" s="224"/>
      <c r="AC214" s="225"/>
      <c r="AD214" s="2">
        <f t="shared" si="99"/>
        <v>0</v>
      </c>
      <c r="AE214" s="2">
        <f t="shared" si="100"/>
        <v>0</v>
      </c>
      <c r="AF214" s="226"/>
      <c r="AG214" s="219">
        <f t="shared" si="106"/>
        <v>0</v>
      </c>
      <c r="AH214" s="234">
        <f t="shared" si="107"/>
        <v>0</v>
      </c>
      <c r="AI214" s="214">
        <f t="shared" si="115"/>
        <v>0</v>
      </c>
      <c r="AK214" s="229">
        <f t="shared" si="108"/>
        <v>0</v>
      </c>
      <c r="AL214" s="226"/>
      <c r="AM214" s="15"/>
      <c r="AN214" s="232" t="e">
        <f t="shared" si="109"/>
        <v>#DIV/0!</v>
      </c>
      <c r="AO214" s="214">
        <f t="shared" si="101"/>
        <v>0</v>
      </c>
      <c r="AQ214" s="210"/>
      <c r="AR214" s="231"/>
      <c r="AS214" s="15"/>
      <c r="AT214" s="232">
        <f t="shared" si="110"/>
        <v>0</v>
      </c>
      <c r="AU214" s="235">
        <f t="shared" si="111"/>
        <v>0</v>
      </c>
      <c r="AY214" s="210">
        <v>10.5</v>
      </c>
      <c r="AZ214" s="231">
        <v>186.7</v>
      </c>
      <c r="BA214" s="15"/>
      <c r="BB214" s="232">
        <f t="shared" si="95"/>
        <v>10.496009122006843</v>
      </c>
      <c r="BC214" s="235">
        <f t="shared" si="96"/>
        <v>186.7</v>
      </c>
      <c r="BG214" s="210">
        <v>10.5</v>
      </c>
      <c r="BH214" s="231">
        <v>2100</v>
      </c>
      <c r="BI214" s="15"/>
      <c r="BJ214" s="232">
        <f t="shared" si="102"/>
        <v>10.5</v>
      </c>
      <c r="BK214" s="235">
        <f t="shared" si="112"/>
        <v>1740.9391634981143</v>
      </c>
      <c r="BM214" s="109">
        <f t="shared" si="103"/>
        <v>0.82901864928481639</v>
      </c>
      <c r="BN214" s="213"/>
      <c r="BR214" s="228"/>
      <c r="BS214" s="311"/>
      <c r="BT214" s="3"/>
      <c r="BU214" s="213"/>
      <c r="BV214" s="213"/>
      <c r="BW214" s="291"/>
    </row>
    <row r="215" spans="1:75" x14ac:dyDescent="0.2">
      <c r="A215" s="326">
        <v>10.55</v>
      </c>
      <c r="B215" s="211">
        <f t="shared" si="87"/>
        <v>1838.9820000000168</v>
      </c>
      <c r="C215" s="866">
        <f ca="1">IF(ISERR(AVERAGE(INDIRECT("B"&amp;(ROW()-INT($B$1/2))):INDIRECT("B"&amp;(ROW()+INT($B$1/2))))),"",AVERAGE(INDIRECT("B"&amp;(ROW()-INT($B$1/2))):INDIRECT("B"&amp;(ROW()+INT($B$1/2)))))</f>
        <v>1838.982000000017</v>
      </c>
      <c r="D215" s="866">
        <f t="shared" si="88"/>
        <v>5.0000000000000711E-2</v>
      </c>
      <c r="E215" s="867"/>
      <c r="F215" s="212">
        <f t="shared" si="113"/>
        <v>10.550000000000106</v>
      </c>
      <c r="G215" s="2">
        <f t="shared" si="89"/>
        <v>212</v>
      </c>
      <c r="H215" s="213">
        <f t="shared" si="90"/>
        <v>10.55</v>
      </c>
      <c r="I215" s="213">
        <f t="shared" si="91"/>
        <v>10.6</v>
      </c>
      <c r="J215" s="51">
        <f t="shared" ca="1" si="92"/>
        <v>1838.982000000017</v>
      </c>
      <c r="K215" s="51">
        <f t="shared" ca="1" si="93"/>
        <v>1834.8240000000169</v>
      </c>
      <c r="L215" s="553">
        <f t="shared" ca="1" si="94"/>
        <v>1838.9820000000084</v>
      </c>
      <c r="M215" s="542">
        <f t="shared" si="97"/>
        <v>16.978579200000169</v>
      </c>
      <c r="N215" s="544">
        <f t="shared" ca="1" si="98"/>
        <v>560.52171360000261</v>
      </c>
      <c r="O215" s="215"/>
      <c r="P215" s="216"/>
      <c r="Q215" s="217"/>
      <c r="R215" s="218"/>
      <c r="S215" s="219">
        <f t="shared" si="104"/>
        <v>0</v>
      </c>
      <c r="T215" s="220">
        <f t="shared" si="105"/>
        <v>0</v>
      </c>
      <c r="U215" s="214">
        <f t="shared" si="114"/>
        <v>0</v>
      </c>
      <c r="W215" s="221"/>
      <c r="X215" s="222"/>
      <c r="Y215" s="222"/>
      <c r="Z215" s="223"/>
      <c r="AA215" s="222"/>
      <c r="AB215" s="224"/>
      <c r="AC215" s="225"/>
      <c r="AD215" s="2">
        <f t="shared" si="99"/>
        <v>0</v>
      </c>
      <c r="AE215" s="2">
        <f t="shared" si="100"/>
        <v>0</v>
      </c>
      <c r="AF215" s="226"/>
      <c r="AG215" s="219">
        <f t="shared" si="106"/>
        <v>0</v>
      </c>
      <c r="AH215" s="234">
        <f t="shared" si="107"/>
        <v>0</v>
      </c>
      <c r="AI215" s="214">
        <f t="shared" si="115"/>
        <v>0</v>
      </c>
      <c r="AK215" s="229">
        <f t="shared" si="108"/>
        <v>0</v>
      </c>
      <c r="AL215" s="226"/>
      <c r="AM215" s="15"/>
      <c r="AN215" s="232" t="e">
        <f t="shared" si="109"/>
        <v>#DIV/0!</v>
      </c>
      <c r="AO215" s="214">
        <f t="shared" si="101"/>
        <v>0</v>
      </c>
      <c r="AQ215" s="210"/>
      <c r="AR215" s="231"/>
      <c r="AS215" s="15"/>
      <c r="AT215" s="232">
        <f t="shared" si="110"/>
        <v>0</v>
      </c>
      <c r="AU215" s="235">
        <f t="shared" si="111"/>
        <v>0</v>
      </c>
      <c r="AY215" s="210">
        <v>10.55</v>
      </c>
      <c r="AZ215" s="231">
        <v>185.4</v>
      </c>
      <c r="BA215" s="15"/>
      <c r="BB215" s="232">
        <f t="shared" si="95"/>
        <v>10.545990117825923</v>
      </c>
      <c r="BC215" s="235">
        <f t="shared" si="96"/>
        <v>185.4</v>
      </c>
      <c r="BG215" s="210">
        <v>10.55</v>
      </c>
      <c r="BH215" s="231">
        <v>2100</v>
      </c>
      <c r="BI215" s="15"/>
      <c r="BJ215" s="232">
        <f t="shared" si="102"/>
        <v>10.55</v>
      </c>
      <c r="BK215" s="235">
        <f t="shared" si="112"/>
        <v>1737.0912547528674</v>
      </c>
      <c r="BM215" s="109">
        <f t="shared" si="103"/>
        <v>0.82718631178707969</v>
      </c>
      <c r="BN215" s="213"/>
      <c r="BR215" s="228"/>
      <c r="BS215" s="311"/>
      <c r="BT215" s="3"/>
      <c r="BU215" s="213"/>
      <c r="BV215" s="213"/>
      <c r="BW215" s="291"/>
    </row>
    <row r="216" spans="1:75" x14ac:dyDescent="0.2">
      <c r="A216" s="326">
        <v>10.6</v>
      </c>
      <c r="B216" s="211">
        <f t="shared" si="87"/>
        <v>1834.8240000000169</v>
      </c>
      <c r="C216" s="866">
        <f ca="1">IF(ISERR(AVERAGE(INDIRECT("B"&amp;(ROW()-INT($B$1/2))):INDIRECT("B"&amp;(ROW()+INT($B$1/2))))),"",AVERAGE(INDIRECT("B"&amp;(ROW()-INT($B$1/2))):INDIRECT("B"&amp;(ROW()+INT($B$1/2)))))</f>
        <v>1834.8240000000169</v>
      </c>
      <c r="D216" s="866">
        <f t="shared" si="88"/>
        <v>4.9999999999998934E-2</v>
      </c>
      <c r="E216" s="867"/>
      <c r="F216" s="212">
        <f t="shared" si="113"/>
        <v>10.600000000000106</v>
      </c>
      <c r="G216" s="2">
        <f t="shared" si="89"/>
        <v>213</v>
      </c>
      <c r="H216" s="213">
        <f t="shared" si="90"/>
        <v>10.6</v>
      </c>
      <c r="I216" s="213">
        <f t="shared" si="91"/>
        <v>10.65</v>
      </c>
      <c r="J216" s="51">
        <f t="shared" ca="1" si="92"/>
        <v>1834.8240000000169</v>
      </c>
      <c r="K216" s="51">
        <f t="shared" ca="1" si="93"/>
        <v>1830.6660000000168</v>
      </c>
      <c r="L216" s="553">
        <f t="shared" ca="1" si="94"/>
        <v>1834.824000000008</v>
      </c>
      <c r="M216" s="542">
        <f t="shared" si="97"/>
        <v>17.059046400000174</v>
      </c>
      <c r="N216" s="544">
        <f t="shared" ca="1" si="98"/>
        <v>559.25435520000246</v>
      </c>
      <c r="O216" s="215"/>
      <c r="P216" s="216"/>
      <c r="Q216" s="217"/>
      <c r="R216" s="218"/>
      <c r="S216" s="219">
        <f t="shared" si="104"/>
        <v>0</v>
      </c>
      <c r="T216" s="220">
        <f t="shared" si="105"/>
        <v>0</v>
      </c>
      <c r="U216" s="214">
        <f t="shared" si="114"/>
        <v>0</v>
      </c>
      <c r="W216" s="221"/>
      <c r="X216" s="222"/>
      <c r="Y216" s="222"/>
      <c r="Z216" s="223"/>
      <c r="AA216" s="222"/>
      <c r="AB216" s="224"/>
      <c r="AC216" s="225"/>
      <c r="AD216" s="2">
        <f t="shared" si="99"/>
        <v>0</v>
      </c>
      <c r="AE216" s="2">
        <f t="shared" si="100"/>
        <v>0</v>
      </c>
      <c r="AF216" s="226"/>
      <c r="AG216" s="219">
        <f t="shared" si="106"/>
        <v>0</v>
      </c>
      <c r="AH216" s="234">
        <f t="shared" si="107"/>
        <v>0</v>
      </c>
      <c r="AI216" s="214">
        <f t="shared" si="115"/>
        <v>0</v>
      </c>
      <c r="AK216" s="229">
        <f t="shared" si="108"/>
        <v>0</v>
      </c>
      <c r="AL216" s="226"/>
      <c r="AM216" s="15"/>
      <c r="AN216" s="232" t="e">
        <f t="shared" si="109"/>
        <v>#DIV/0!</v>
      </c>
      <c r="AO216" s="214">
        <f t="shared" si="101"/>
        <v>0</v>
      </c>
      <c r="AQ216" s="210"/>
      <c r="AR216" s="231"/>
      <c r="AS216" s="15"/>
      <c r="AT216" s="232">
        <f t="shared" si="110"/>
        <v>0</v>
      </c>
      <c r="AU216" s="235">
        <f t="shared" si="111"/>
        <v>0</v>
      </c>
      <c r="AY216" s="210">
        <v>10.6</v>
      </c>
      <c r="AZ216" s="231">
        <v>184.1</v>
      </c>
      <c r="BA216" s="15"/>
      <c r="BB216" s="232">
        <f t="shared" si="95"/>
        <v>10.595971113645003</v>
      </c>
      <c r="BC216" s="235">
        <f t="shared" si="96"/>
        <v>184.1</v>
      </c>
      <c r="BG216" s="210">
        <v>10.6</v>
      </c>
      <c r="BH216" s="231">
        <v>2100</v>
      </c>
      <c r="BI216" s="15"/>
      <c r="BJ216" s="232">
        <f t="shared" si="102"/>
        <v>10.6</v>
      </c>
      <c r="BK216" s="235">
        <f t="shared" si="112"/>
        <v>1733.2433460076202</v>
      </c>
      <c r="BM216" s="109">
        <f t="shared" si="103"/>
        <v>0.82535397428934298</v>
      </c>
      <c r="BN216" s="213"/>
      <c r="BR216" s="228"/>
      <c r="BS216" s="311"/>
      <c r="BT216" s="3"/>
      <c r="BU216" s="213"/>
      <c r="BV216" s="213"/>
      <c r="BW216" s="291"/>
    </row>
    <row r="217" spans="1:75" x14ac:dyDescent="0.2">
      <c r="A217" s="326">
        <v>10.65</v>
      </c>
      <c r="B217" s="211">
        <f t="shared" si="87"/>
        <v>1830.666000000017</v>
      </c>
      <c r="C217" s="866">
        <f ca="1">IF(ISERR(AVERAGE(INDIRECT("B"&amp;(ROW()-INT($B$1/2))):INDIRECT("B"&amp;(ROW()+INT($B$1/2))))),"",AVERAGE(INDIRECT("B"&amp;(ROW()-INT($B$1/2))):INDIRECT("B"&amp;(ROW()+INT($B$1/2)))))</f>
        <v>1830.6660000000168</v>
      </c>
      <c r="D217" s="866">
        <f t="shared" si="88"/>
        <v>5.0000000000000711E-2</v>
      </c>
      <c r="E217" s="867"/>
      <c r="F217" s="212">
        <f t="shared" si="113"/>
        <v>10.650000000000107</v>
      </c>
      <c r="G217" s="2">
        <f t="shared" si="89"/>
        <v>214</v>
      </c>
      <c r="H217" s="213">
        <f t="shared" si="90"/>
        <v>10.65</v>
      </c>
      <c r="I217" s="213">
        <f t="shared" si="91"/>
        <v>10.7</v>
      </c>
      <c r="J217" s="51">
        <f t="shared" ca="1" si="92"/>
        <v>1830.6660000000168</v>
      </c>
      <c r="K217" s="51">
        <f t="shared" ca="1" si="93"/>
        <v>1826.5080000000171</v>
      </c>
      <c r="L217" s="553">
        <f t="shared" ca="1" si="94"/>
        <v>1830.6660000000079</v>
      </c>
      <c r="M217" s="542">
        <f t="shared" si="97"/>
        <v>17.139513600000175</v>
      </c>
      <c r="N217" s="544">
        <f t="shared" ca="1" si="98"/>
        <v>557.98699680000243</v>
      </c>
      <c r="O217" s="215"/>
      <c r="P217" s="216"/>
      <c r="Q217" s="217"/>
      <c r="R217" s="218"/>
      <c r="S217" s="219">
        <f t="shared" si="104"/>
        <v>0</v>
      </c>
      <c r="T217" s="220">
        <f t="shared" si="105"/>
        <v>0</v>
      </c>
      <c r="U217" s="214">
        <f t="shared" si="114"/>
        <v>0</v>
      </c>
      <c r="W217" s="221"/>
      <c r="X217" s="222"/>
      <c r="Y217" s="222"/>
      <c r="Z217" s="223"/>
      <c r="AA217" s="222"/>
      <c r="AB217" s="224"/>
      <c r="AC217" s="225"/>
      <c r="AD217" s="2">
        <f t="shared" si="99"/>
        <v>0</v>
      </c>
      <c r="AE217" s="2">
        <f t="shared" si="100"/>
        <v>0</v>
      </c>
      <c r="AF217" s="226"/>
      <c r="AG217" s="219">
        <f t="shared" si="106"/>
        <v>0</v>
      </c>
      <c r="AH217" s="234">
        <f t="shared" si="107"/>
        <v>0</v>
      </c>
      <c r="AI217" s="214">
        <f t="shared" si="115"/>
        <v>0</v>
      </c>
      <c r="AK217" s="229">
        <f t="shared" si="108"/>
        <v>0</v>
      </c>
      <c r="AL217" s="226"/>
      <c r="AM217" s="15"/>
      <c r="AN217" s="232" t="e">
        <f t="shared" si="109"/>
        <v>#DIV/0!</v>
      </c>
      <c r="AO217" s="214">
        <f t="shared" si="101"/>
        <v>0</v>
      </c>
      <c r="AQ217" s="210"/>
      <c r="AR217" s="231"/>
      <c r="AS217" s="15"/>
      <c r="AT217" s="232">
        <f t="shared" si="110"/>
        <v>0</v>
      </c>
      <c r="AU217" s="235">
        <f t="shared" si="111"/>
        <v>0</v>
      </c>
      <c r="AY217" s="210">
        <v>10.65</v>
      </c>
      <c r="AZ217" s="231">
        <v>183.4</v>
      </c>
      <c r="BA217" s="15"/>
      <c r="BB217" s="232">
        <f t="shared" si="95"/>
        <v>10.645952109464083</v>
      </c>
      <c r="BC217" s="235">
        <f t="shared" si="96"/>
        <v>183.4</v>
      </c>
      <c r="BG217" s="210">
        <v>10.65</v>
      </c>
      <c r="BH217" s="231">
        <v>2100</v>
      </c>
      <c r="BI217" s="15"/>
      <c r="BJ217" s="232">
        <f t="shared" si="102"/>
        <v>10.65</v>
      </c>
      <c r="BK217" s="235">
        <f t="shared" si="112"/>
        <v>1729.3954372623732</v>
      </c>
      <c r="BM217" s="109">
        <f t="shared" si="103"/>
        <v>0.82352163679160628</v>
      </c>
      <c r="BN217" s="213"/>
      <c r="BR217" s="228"/>
      <c r="BS217" s="311"/>
      <c r="BT217" s="3"/>
      <c r="BU217" s="213"/>
      <c r="BV217" s="213"/>
      <c r="BW217" s="291"/>
    </row>
    <row r="218" spans="1:75" x14ac:dyDescent="0.2">
      <c r="A218" s="326">
        <v>10.7</v>
      </c>
      <c r="B218" s="211">
        <f t="shared" si="87"/>
        <v>1826.5080000000171</v>
      </c>
      <c r="C218" s="866">
        <f ca="1">IF(ISERR(AVERAGE(INDIRECT("B"&amp;(ROW()-INT($B$1/2))):INDIRECT("B"&amp;(ROW()+INT($B$1/2))))),"",AVERAGE(INDIRECT("B"&amp;(ROW()-INT($B$1/2))):INDIRECT("B"&amp;(ROW()+INT($B$1/2)))))</f>
        <v>1826.5080000000171</v>
      </c>
      <c r="D218" s="866">
        <f t="shared" si="88"/>
        <v>4.9999999999998934E-2</v>
      </c>
      <c r="E218" s="867"/>
      <c r="F218" s="212">
        <f t="shared" si="113"/>
        <v>10.700000000000108</v>
      </c>
      <c r="G218" s="2">
        <f t="shared" si="89"/>
        <v>215</v>
      </c>
      <c r="H218" s="213">
        <f t="shared" si="90"/>
        <v>10.7</v>
      </c>
      <c r="I218" s="213">
        <f t="shared" si="91"/>
        <v>10.75</v>
      </c>
      <c r="J218" s="51">
        <f t="shared" ca="1" si="92"/>
        <v>1826.5080000000171</v>
      </c>
      <c r="K218" s="51">
        <f t="shared" ca="1" si="93"/>
        <v>1822.3500000000174</v>
      </c>
      <c r="L218" s="553">
        <f t="shared" ca="1" si="94"/>
        <v>1826.508000000008</v>
      </c>
      <c r="M218" s="542">
        <f t="shared" si="97"/>
        <v>17.219980800000176</v>
      </c>
      <c r="N218" s="544">
        <f t="shared" ca="1" si="98"/>
        <v>556.71963840000251</v>
      </c>
      <c r="O218" s="215"/>
      <c r="P218" s="216"/>
      <c r="Q218" s="217"/>
      <c r="R218" s="218"/>
      <c r="S218" s="219">
        <f t="shared" si="104"/>
        <v>0</v>
      </c>
      <c r="T218" s="220">
        <f t="shared" si="105"/>
        <v>0</v>
      </c>
      <c r="U218" s="214">
        <f t="shared" si="114"/>
        <v>0</v>
      </c>
      <c r="W218" s="221"/>
      <c r="X218" s="222"/>
      <c r="Y218" s="222"/>
      <c r="Z218" s="223"/>
      <c r="AA218" s="222"/>
      <c r="AB218" s="224"/>
      <c r="AC218" s="225"/>
      <c r="AD218" s="2">
        <f t="shared" si="99"/>
        <v>0</v>
      </c>
      <c r="AE218" s="2">
        <f t="shared" si="100"/>
        <v>0</v>
      </c>
      <c r="AF218" s="226"/>
      <c r="AG218" s="219">
        <f t="shared" si="106"/>
        <v>0</v>
      </c>
      <c r="AH218" s="234">
        <f t="shared" si="107"/>
        <v>0</v>
      </c>
      <c r="AI218" s="214">
        <f t="shared" si="115"/>
        <v>0</v>
      </c>
      <c r="AK218" s="229">
        <f t="shared" si="108"/>
        <v>0</v>
      </c>
      <c r="AL218" s="226"/>
      <c r="AM218" s="15"/>
      <c r="AN218" s="232" t="e">
        <f t="shared" si="109"/>
        <v>#DIV/0!</v>
      </c>
      <c r="AO218" s="214">
        <f t="shared" si="101"/>
        <v>0</v>
      </c>
      <c r="AQ218" s="210"/>
      <c r="AR218" s="231"/>
      <c r="AS218" s="15"/>
      <c r="AT218" s="232">
        <f t="shared" si="110"/>
        <v>0</v>
      </c>
      <c r="AU218" s="235">
        <f t="shared" si="111"/>
        <v>0</v>
      </c>
      <c r="AY218" s="210">
        <v>10.7</v>
      </c>
      <c r="AZ218" s="231">
        <v>182.7</v>
      </c>
      <c r="BA218" s="15"/>
      <c r="BB218" s="232">
        <f t="shared" si="95"/>
        <v>10.695933105283164</v>
      </c>
      <c r="BC218" s="235">
        <f t="shared" si="96"/>
        <v>182.7</v>
      </c>
      <c r="BG218" s="210">
        <v>10.7</v>
      </c>
      <c r="BH218" s="231">
        <v>2100</v>
      </c>
      <c r="BI218" s="15"/>
      <c r="BJ218" s="232">
        <f t="shared" si="102"/>
        <v>10.7</v>
      </c>
      <c r="BK218" s="235">
        <f t="shared" si="112"/>
        <v>1725.547528517126</v>
      </c>
      <c r="BM218" s="109">
        <f t="shared" si="103"/>
        <v>0.82168929929386958</v>
      </c>
      <c r="BN218" s="213"/>
      <c r="BR218" s="228"/>
      <c r="BS218" s="311"/>
      <c r="BT218" s="3"/>
      <c r="BU218" s="213"/>
      <c r="BV218" s="213"/>
      <c r="BW218" s="291"/>
    </row>
    <row r="219" spans="1:75" x14ac:dyDescent="0.2">
      <c r="A219" s="326">
        <v>10.75</v>
      </c>
      <c r="B219" s="211">
        <f t="shared" si="87"/>
        <v>1822.3500000000172</v>
      </c>
      <c r="C219" s="866">
        <f ca="1">IF(ISERR(AVERAGE(INDIRECT("B"&amp;(ROW()-INT($B$1/2))):INDIRECT("B"&amp;(ROW()+INT($B$1/2))))),"",AVERAGE(INDIRECT("B"&amp;(ROW()-INT($B$1/2))):INDIRECT("B"&amp;(ROW()+INT($B$1/2)))))</f>
        <v>1822.3500000000174</v>
      </c>
      <c r="D219" s="866">
        <f t="shared" si="88"/>
        <v>5.0000000000000711E-2</v>
      </c>
      <c r="E219" s="867"/>
      <c r="F219" s="212">
        <f t="shared" si="113"/>
        <v>10.750000000000108</v>
      </c>
      <c r="G219" s="2">
        <f t="shared" si="89"/>
        <v>216</v>
      </c>
      <c r="H219" s="213">
        <f t="shared" si="90"/>
        <v>10.75</v>
      </c>
      <c r="I219" s="213">
        <f t="shared" si="91"/>
        <v>10.8</v>
      </c>
      <c r="J219" s="51">
        <f t="shared" ca="1" si="92"/>
        <v>1822.3500000000174</v>
      </c>
      <c r="K219" s="51">
        <f t="shared" ca="1" si="93"/>
        <v>1818.1920000000173</v>
      </c>
      <c r="L219" s="553">
        <f t="shared" ca="1" si="94"/>
        <v>1822.3500000000083</v>
      </c>
      <c r="M219" s="542">
        <f t="shared" si="97"/>
        <v>17.300448000000177</v>
      </c>
      <c r="N219" s="544">
        <f t="shared" ca="1" si="98"/>
        <v>555.45228000000259</v>
      </c>
      <c r="O219" s="215"/>
      <c r="P219" s="216"/>
      <c r="Q219" s="217"/>
      <c r="R219" s="218"/>
      <c r="S219" s="219">
        <f t="shared" si="104"/>
        <v>0</v>
      </c>
      <c r="T219" s="220">
        <f t="shared" si="105"/>
        <v>0</v>
      </c>
      <c r="U219" s="214">
        <f t="shared" si="114"/>
        <v>0</v>
      </c>
      <c r="W219" s="221"/>
      <c r="X219" s="222"/>
      <c r="Y219" s="222"/>
      <c r="Z219" s="223"/>
      <c r="AA219" s="222"/>
      <c r="AB219" s="224"/>
      <c r="AC219" s="225"/>
      <c r="AD219" s="2">
        <f t="shared" si="99"/>
        <v>0</v>
      </c>
      <c r="AE219" s="2">
        <f t="shared" si="100"/>
        <v>0</v>
      </c>
      <c r="AF219" s="226"/>
      <c r="AG219" s="219">
        <f t="shared" si="106"/>
        <v>0</v>
      </c>
      <c r="AH219" s="234">
        <f t="shared" si="107"/>
        <v>0</v>
      </c>
      <c r="AI219" s="214">
        <f t="shared" si="115"/>
        <v>0</v>
      </c>
      <c r="AK219" s="229">
        <f t="shared" si="108"/>
        <v>0</v>
      </c>
      <c r="AL219" s="226"/>
      <c r="AM219" s="15"/>
      <c r="AN219" s="232" t="e">
        <f t="shared" si="109"/>
        <v>#DIV/0!</v>
      </c>
      <c r="AO219" s="214">
        <f t="shared" si="101"/>
        <v>0</v>
      </c>
      <c r="AQ219" s="210"/>
      <c r="AR219" s="231"/>
      <c r="AS219" s="15"/>
      <c r="AT219" s="232">
        <f t="shared" si="110"/>
        <v>0</v>
      </c>
      <c r="AU219" s="235">
        <f t="shared" si="111"/>
        <v>0</v>
      </c>
      <c r="AY219" s="210">
        <v>10.75</v>
      </c>
      <c r="AZ219" s="231">
        <v>182.7</v>
      </c>
      <c r="BA219" s="15"/>
      <c r="BB219" s="232">
        <f t="shared" si="95"/>
        <v>10.745914101102244</v>
      </c>
      <c r="BC219" s="235">
        <f t="shared" si="96"/>
        <v>182.7</v>
      </c>
      <c r="BG219" s="210">
        <v>10.75</v>
      </c>
      <c r="BH219" s="231">
        <v>2100</v>
      </c>
      <c r="BI219" s="15"/>
      <c r="BJ219" s="232">
        <f t="shared" si="102"/>
        <v>10.75</v>
      </c>
      <c r="BK219" s="235">
        <f t="shared" si="112"/>
        <v>1721.699619771879</v>
      </c>
      <c r="BM219" s="109">
        <f t="shared" si="103"/>
        <v>0.81985696179613288</v>
      </c>
      <c r="BN219" s="213"/>
      <c r="BR219" s="228"/>
      <c r="BS219" s="311"/>
      <c r="BT219" s="3"/>
      <c r="BU219" s="213"/>
      <c r="BV219" s="213"/>
      <c r="BW219" s="291"/>
    </row>
    <row r="220" spans="1:75" x14ac:dyDescent="0.2">
      <c r="A220" s="326">
        <v>10.8</v>
      </c>
      <c r="B220" s="211">
        <f t="shared" si="87"/>
        <v>1818.1920000000173</v>
      </c>
      <c r="C220" s="866">
        <f ca="1">IF(ISERR(AVERAGE(INDIRECT("B"&amp;(ROW()-INT($B$1/2))):INDIRECT("B"&amp;(ROW()+INT($B$1/2))))),"",AVERAGE(INDIRECT("B"&amp;(ROW()-INT($B$1/2))):INDIRECT("B"&amp;(ROW()+INT($B$1/2)))))</f>
        <v>1818.1920000000173</v>
      </c>
      <c r="D220" s="866">
        <f t="shared" si="88"/>
        <v>5.0000000000000711E-2</v>
      </c>
      <c r="E220" s="867"/>
      <c r="F220" s="212">
        <f t="shared" si="113"/>
        <v>10.800000000000109</v>
      </c>
      <c r="G220" s="2">
        <f t="shared" si="89"/>
        <v>217</v>
      </c>
      <c r="H220" s="213">
        <f t="shared" si="90"/>
        <v>10.8</v>
      </c>
      <c r="I220" s="213">
        <f t="shared" si="91"/>
        <v>10.85</v>
      </c>
      <c r="J220" s="51">
        <f t="shared" ca="1" si="92"/>
        <v>1818.1920000000173</v>
      </c>
      <c r="K220" s="51">
        <f t="shared" ca="1" si="93"/>
        <v>1814.0340000000172</v>
      </c>
      <c r="L220" s="553">
        <f t="shared" ca="1" si="94"/>
        <v>1818.1920000000082</v>
      </c>
      <c r="M220" s="542">
        <f t="shared" si="97"/>
        <v>17.380915200000178</v>
      </c>
      <c r="N220" s="544">
        <f t="shared" ca="1" si="98"/>
        <v>554.18492160000255</v>
      </c>
      <c r="O220" s="215"/>
      <c r="P220" s="216"/>
      <c r="Q220" s="217"/>
      <c r="R220" s="218"/>
      <c r="S220" s="219">
        <f t="shared" si="104"/>
        <v>0</v>
      </c>
      <c r="T220" s="220">
        <f t="shared" si="105"/>
        <v>0</v>
      </c>
      <c r="U220" s="214">
        <f t="shared" si="114"/>
        <v>0</v>
      </c>
      <c r="W220" s="221"/>
      <c r="X220" s="222"/>
      <c r="Y220" s="222"/>
      <c r="Z220" s="223"/>
      <c r="AA220" s="222"/>
      <c r="AB220" s="224"/>
      <c r="AC220" s="225"/>
      <c r="AD220" s="2">
        <f t="shared" si="99"/>
        <v>0</v>
      </c>
      <c r="AE220" s="2">
        <f t="shared" si="100"/>
        <v>0</v>
      </c>
      <c r="AF220" s="226"/>
      <c r="AG220" s="219">
        <f t="shared" si="106"/>
        <v>0</v>
      </c>
      <c r="AH220" s="234">
        <f t="shared" si="107"/>
        <v>0</v>
      </c>
      <c r="AI220" s="214">
        <f t="shared" si="115"/>
        <v>0</v>
      </c>
      <c r="AK220" s="229">
        <f t="shared" si="108"/>
        <v>0</v>
      </c>
      <c r="AL220" s="226"/>
      <c r="AM220" s="15"/>
      <c r="AN220" s="232" t="e">
        <f t="shared" si="109"/>
        <v>#DIV/0!</v>
      </c>
      <c r="AO220" s="214">
        <f t="shared" si="101"/>
        <v>0</v>
      </c>
      <c r="AQ220" s="210"/>
      <c r="AR220" s="231"/>
      <c r="AS220" s="15"/>
      <c r="AT220" s="232">
        <f t="shared" si="110"/>
        <v>0</v>
      </c>
      <c r="AU220" s="235">
        <f t="shared" si="111"/>
        <v>0</v>
      </c>
      <c r="AY220" s="210">
        <v>10.8</v>
      </c>
      <c r="AZ220" s="231">
        <v>184.7</v>
      </c>
      <c r="BA220" s="15"/>
      <c r="BB220" s="232">
        <f t="shared" si="95"/>
        <v>10.795895096921324</v>
      </c>
      <c r="BC220" s="235">
        <f t="shared" si="96"/>
        <v>184.7</v>
      </c>
      <c r="BG220" s="210">
        <v>10.8</v>
      </c>
      <c r="BH220" s="231">
        <v>2100</v>
      </c>
      <c r="BI220" s="15"/>
      <c r="BJ220" s="232">
        <f t="shared" si="102"/>
        <v>10.8</v>
      </c>
      <c r="BK220" s="235">
        <f t="shared" si="112"/>
        <v>1717.8517110266321</v>
      </c>
      <c r="BM220" s="109">
        <f t="shared" si="103"/>
        <v>0.81802462429839617</v>
      </c>
      <c r="BN220" s="213"/>
      <c r="BR220" s="228"/>
      <c r="BS220" s="311"/>
      <c r="BT220" s="3"/>
      <c r="BU220" s="213"/>
      <c r="BV220" s="213"/>
      <c r="BW220" s="291"/>
    </row>
    <row r="221" spans="1:75" x14ac:dyDescent="0.2">
      <c r="A221" s="326">
        <v>10.85</v>
      </c>
      <c r="B221" s="211">
        <f t="shared" si="87"/>
        <v>1814.0340000000174</v>
      </c>
      <c r="C221" s="866">
        <f ca="1">IF(ISERR(AVERAGE(INDIRECT("B"&amp;(ROW()-INT($B$1/2))):INDIRECT("B"&amp;(ROW()+INT($B$1/2))))),"",AVERAGE(INDIRECT("B"&amp;(ROW()-INT($B$1/2))):INDIRECT("B"&amp;(ROW()+INT($B$1/2)))))</f>
        <v>1814.0340000000172</v>
      </c>
      <c r="D221" s="866">
        <f t="shared" si="88"/>
        <v>4.9999999999998934E-2</v>
      </c>
      <c r="E221" s="867"/>
      <c r="F221" s="212">
        <f t="shared" si="113"/>
        <v>10.85000000000011</v>
      </c>
      <c r="G221" s="2">
        <f t="shared" si="89"/>
        <v>218</v>
      </c>
      <c r="H221" s="213">
        <f t="shared" si="90"/>
        <v>10.85</v>
      </c>
      <c r="I221" s="213">
        <f t="shared" si="91"/>
        <v>10.9</v>
      </c>
      <c r="J221" s="51">
        <f t="shared" ca="1" si="92"/>
        <v>1814.0340000000172</v>
      </c>
      <c r="K221" s="51">
        <f t="shared" ca="1" si="93"/>
        <v>1809.8760000000175</v>
      </c>
      <c r="L221" s="553">
        <f t="shared" ca="1" si="94"/>
        <v>1814.0340000000081</v>
      </c>
      <c r="M221" s="542">
        <f t="shared" si="97"/>
        <v>17.461382400000179</v>
      </c>
      <c r="N221" s="544">
        <f t="shared" ca="1" si="98"/>
        <v>552.91756320000252</v>
      </c>
      <c r="O221" s="215"/>
      <c r="P221" s="216"/>
      <c r="Q221" s="217"/>
      <c r="R221" s="218"/>
      <c r="S221" s="219">
        <f t="shared" si="104"/>
        <v>0</v>
      </c>
      <c r="T221" s="220">
        <f t="shared" si="105"/>
        <v>0</v>
      </c>
      <c r="U221" s="214">
        <f t="shared" si="114"/>
        <v>0</v>
      </c>
      <c r="W221" s="221"/>
      <c r="X221" s="222"/>
      <c r="Y221" s="222"/>
      <c r="Z221" s="223"/>
      <c r="AA221" s="222"/>
      <c r="AB221" s="224"/>
      <c r="AC221" s="225"/>
      <c r="AD221" s="2">
        <f t="shared" si="99"/>
        <v>0</v>
      </c>
      <c r="AE221" s="2">
        <f t="shared" si="100"/>
        <v>0</v>
      </c>
      <c r="AF221" s="226"/>
      <c r="AG221" s="219">
        <f t="shared" si="106"/>
        <v>0</v>
      </c>
      <c r="AH221" s="234">
        <f t="shared" si="107"/>
        <v>0</v>
      </c>
      <c r="AI221" s="214">
        <f t="shared" si="115"/>
        <v>0</v>
      </c>
      <c r="AK221" s="229">
        <f t="shared" si="108"/>
        <v>0</v>
      </c>
      <c r="AL221" s="226"/>
      <c r="AM221" s="15"/>
      <c r="AN221" s="232" t="e">
        <f t="shared" si="109"/>
        <v>#DIV/0!</v>
      </c>
      <c r="AO221" s="214">
        <f t="shared" si="101"/>
        <v>0</v>
      </c>
      <c r="AQ221" s="210"/>
      <c r="AR221" s="231"/>
      <c r="AS221" s="15"/>
      <c r="AT221" s="232">
        <f t="shared" si="110"/>
        <v>0</v>
      </c>
      <c r="AU221" s="235">
        <f t="shared" si="111"/>
        <v>0</v>
      </c>
      <c r="AY221" s="210">
        <v>10.85</v>
      </c>
      <c r="AZ221" s="231">
        <v>187</v>
      </c>
      <c r="BA221" s="15"/>
      <c r="BB221" s="232">
        <f t="shared" si="95"/>
        <v>10.845876092740404</v>
      </c>
      <c r="BC221" s="235">
        <f t="shared" si="96"/>
        <v>187</v>
      </c>
      <c r="BG221" s="210">
        <v>10.85</v>
      </c>
      <c r="BH221" s="231">
        <v>2100</v>
      </c>
      <c r="BI221" s="15"/>
      <c r="BJ221" s="232">
        <f t="shared" si="102"/>
        <v>10.85</v>
      </c>
      <c r="BK221" s="235">
        <f t="shared" si="112"/>
        <v>1714.0038022813849</v>
      </c>
      <c r="BM221" s="109">
        <f t="shared" si="103"/>
        <v>0.81619228680065947</v>
      </c>
      <c r="BN221" s="213"/>
      <c r="BR221" s="228"/>
      <c r="BS221" s="311"/>
      <c r="BT221" s="3"/>
      <c r="BU221" s="213"/>
      <c r="BV221" s="213"/>
      <c r="BW221" s="291"/>
    </row>
    <row r="222" spans="1:75" x14ac:dyDescent="0.2">
      <c r="A222" s="326">
        <v>10.9</v>
      </c>
      <c r="B222" s="211">
        <f t="shared" si="87"/>
        <v>1809.8760000000175</v>
      </c>
      <c r="C222" s="866">
        <f ca="1">IF(ISERR(AVERAGE(INDIRECT("B"&amp;(ROW()-INT($B$1/2))):INDIRECT("B"&amp;(ROW()+INT($B$1/2))))),"",AVERAGE(INDIRECT("B"&amp;(ROW()-INT($B$1/2))):INDIRECT("B"&amp;(ROW()+INT($B$1/2)))))</f>
        <v>1809.8760000000175</v>
      </c>
      <c r="D222" s="866">
        <f t="shared" si="88"/>
        <v>5.0000000000000711E-2</v>
      </c>
      <c r="E222" s="867"/>
      <c r="F222" s="212">
        <f t="shared" si="113"/>
        <v>10.90000000000011</v>
      </c>
      <c r="G222" s="2">
        <f t="shared" si="89"/>
        <v>219</v>
      </c>
      <c r="H222" s="213">
        <f t="shared" si="90"/>
        <v>10.9</v>
      </c>
      <c r="I222" s="213">
        <f t="shared" si="91"/>
        <v>10.95</v>
      </c>
      <c r="J222" s="51">
        <f t="shared" ca="1" si="92"/>
        <v>1809.8760000000175</v>
      </c>
      <c r="K222" s="51">
        <f t="shared" ca="1" si="93"/>
        <v>1805.7180000000178</v>
      </c>
      <c r="L222" s="553">
        <f t="shared" ca="1" si="94"/>
        <v>1809.8760000000084</v>
      </c>
      <c r="M222" s="542">
        <f t="shared" si="97"/>
        <v>17.54184960000018</v>
      </c>
      <c r="N222" s="544">
        <f t="shared" ca="1" si="98"/>
        <v>551.6502048000026</v>
      </c>
      <c r="O222" s="215"/>
      <c r="P222" s="216"/>
      <c r="Q222" s="217"/>
      <c r="R222" s="218"/>
      <c r="S222" s="219">
        <f t="shared" si="104"/>
        <v>0</v>
      </c>
      <c r="T222" s="220">
        <f t="shared" si="105"/>
        <v>0</v>
      </c>
      <c r="U222" s="214">
        <f t="shared" si="114"/>
        <v>0</v>
      </c>
      <c r="W222" s="221"/>
      <c r="X222" s="222"/>
      <c r="Y222" s="222"/>
      <c r="Z222" s="223"/>
      <c r="AA222" s="222"/>
      <c r="AB222" s="224"/>
      <c r="AC222" s="225"/>
      <c r="AD222" s="2">
        <f t="shared" si="99"/>
        <v>0</v>
      </c>
      <c r="AE222" s="2">
        <f t="shared" si="100"/>
        <v>0</v>
      </c>
      <c r="AF222" s="226"/>
      <c r="AG222" s="219">
        <f t="shared" si="106"/>
        <v>0</v>
      </c>
      <c r="AH222" s="234">
        <f t="shared" si="107"/>
        <v>0</v>
      </c>
      <c r="AI222" s="214">
        <f t="shared" si="115"/>
        <v>0</v>
      </c>
      <c r="AK222" s="229">
        <f t="shared" si="108"/>
        <v>0</v>
      </c>
      <c r="AL222" s="226"/>
      <c r="AM222" s="15"/>
      <c r="AN222" s="232" t="e">
        <f t="shared" si="109"/>
        <v>#DIV/0!</v>
      </c>
      <c r="AO222" s="214">
        <f t="shared" si="101"/>
        <v>0</v>
      </c>
      <c r="AQ222" s="210"/>
      <c r="AR222" s="231"/>
      <c r="AS222" s="15"/>
      <c r="AT222" s="232">
        <f t="shared" si="110"/>
        <v>0</v>
      </c>
      <c r="AU222" s="235">
        <f t="shared" si="111"/>
        <v>0</v>
      </c>
      <c r="AY222" s="210">
        <v>10.9</v>
      </c>
      <c r="AZ222" s="231">
        <v>189</v>
      </c>
      <c r="BA222" s="15"/>
      <c r="BB222" s="232">
        <f t="shared" si="95"/>
        <v>10.895857088559485</v>
      </c>
      <c r="BC222" s="235">
        <f t="shared" si="96"/>
        <v>189</v>
      </c>
      <c r="BG222" s="210">
        <v>10.9</v>
      </c>
      <c r="BH222" s="231">
        <v>2100</v>
      </c>
      <c r="BI222" s="15"/>
      <c r="BJ222" s="232">
        <f t="shared" si="102"/>
        <v>10.9</v>
      </c>
      <c r="BK222" s="235">
        <f t="shared" si="112"/>
        <v>1710.1558935361379</v>
      </c>
      <c r="BM222" s="109">
        <f t="shared" si="103"/>
        <v>0.81435994930292277</v>
      </c>
      <c r="BN222" s="213"/>
      <c r="BR222" s="228"/>
      <c r="BS222" s="311"/>
      <c r="BT222" s="3"/>
      <c r="BU222" s="213"/>
      <c r="BV222" s="213"/>
      <c r="BW222" s="291"/>
    </row>
    <row r="223" spans="1:75" x14ac:dyDescent="0.2">
      <c r="A223" s="326">
        <v>10.95</v>
      </c>
      <c r="B223" s="211">
        <f t="shared" si="87"/>
        <v>1805.7180000000176</v>
      </c>
      <c r="C223" s="866">
        <f ca="1">IF(ISERR(AVERAGE(INDIRECT("B"&amp;(ROW()-INT($B$1/2))):INDIRECT("B"&amp;(ROW()+INT($B$1/2))))),"",AVERAGE(INDIRECT("B"&amp;(ROW()-INT($B$1/2))):INDIRECT("B"&amp;(ROW()+INT($B$1/2)))))</f>
        <v>1805.7180000000178</v>
      </c>
      <c r="D223" s="866">
        <f t="shared" si="88"/>
        <v>4.9999999999998934E-2</v>
      </c>
      <c r="E223" s="867"/>
      <c r="F223" s="212">
        <f t="shared" si="113"/>
        <v>10.950000000000111</v>
      </c>
      <c r="G223" s="2">
        <f t="shared" si="89"/>
        <v>220</v>
      </c>
      <c r="H223" s="213">
        <f t="shared" si="90"/>
        <v>10.95</v>
      </c>
      <c r="I223" s="213">
        <f t="shared" si="91"/>
        <v>11</v>
      </c>
      <c r="J223" s="51">
        <f t="shared" ca="1" si="92"/>
        <v>1805.7180000000178</v>
      </c>
      <c r="K223" s="51">
        <f t="shared" ca="1" si="93"/>
        <v>1801.5600000000177</v>
      </c>
      <c r="L223" s="553">
        <f t="shared" ca="1" si="94"/>
        <v>1805.7180000000085</v>
      </c>
      <c r="M223" s="542">
        <f t="shared" si="97"/>
        <v>17.622316800000181</v>
      </c>
      <c r="N223" s="544">
        <f t="shared" ca="1" si="98"/>
        <v>550.38284640000256</v>
      </c>
      <c r="O223" s="215"/>
      <c r="P223" s="216"/>
      <c r="Q223" s="217"/>
      <c r="R223" s="218"/>
      <c r="S223" s="219">
        <f t="shared" si="104"/>
        <v>0</v>
      </c>
      <c r="T223" s="220">
        <f t="shared" si="105"/>
        <v>0</v>
      </c>
      <c r="U223" s="214">
        <f t="shared" si="114"/>
        <v>0</v>
      </c>
      <c r="W223" s="221"/>
      <c r="X223" s="222"/>
      <c r="Y223" s="222"/>
      <c r="Z223" s="223"/>
      <c r="AA223" s="222"/>
      <c r="AB223" s="224"/>
      <c r="AC223" s="225"/>
      <c r="AD223" s="2">
        <f t="shared" si="99"/>
        <v>0</v>
      </c>
      <c r="AE223" s="2">
        <f t="shared" si="100"/>
        <v>0</v>
      </c>
      <c r="AF223" s="226"/>
      <c r="AG223" s="219">
        <f t="shared" si="106"/>
        <v>0</v>
      </c>
      <c r="AH223" s="234">
        <f t="shared" si="107"/>
        <v>0</v>
      </c>
      <c r="AI223" s="214">
        <f t="shared" si="115"/>
        <v>0</v>
      </c>
      <c r="AK223" s="229">
        <f t="shared" si="108"/>
        <v>0</v>
      </c>
      <c r="AL223" s="226"/>
      <c r="AM223" s="15"/>
      <c r="AN223" s="232" t="e">
        <f t="shared" si="109"/>
        <v>#DIV/0!</v>
      </c>
      <c r="AO223" s="214">
        <f t="shared" si="101"/>
        <v>0</v>
      </c>
      <c r="AQ223" s="210"/>
      <c r="AR223" s="231"/>
      <c r="AS223" s="15"/>
      <c r="AT223" s="232">
        <f t="shared" si="110"/>
        <v>0</v>
      </c>
      <c r="AU223" s="235">
        <f t="shared" si="111"/>
        <v>0</v>
      </c>
      <c r="AY223" s="210">
        <v>10.95</v>
      </c>
      <c r="AZ223" s="231">
        <v>190.9</v>
      </c>
      <c r="BA223" s="15"/>
      <c r="BB223" s="232">
        <f t="shared" si="95"/>
        <v>10.945838084378565</v>
      </c>
      <c r="BC223" s="235">
        <f t="shared" si="96"/>
        <v>190.9</v>
      </c>
      <c r="BG223" s="210">
        <v>10.95</v>
      </c>
      <c r="BH223" s="231">
        <v>2100</v>
      </c>
      <c r="BI223" s="15"/>
      <c r="BJ223" s="232">
        <f t="shared" si="102"/>
        <v>10.95</v>
      </c>
      <c r="BK223" s="235">
        <f t="shared" si="112"/>
        <v>1706.3079847908907</v>
      </c>
      <c r="BM223" s="109">
        <f t="shared" si="103"/>
        <v>0.81252761180518607</v>
      </c>
      <c r="BN223" s="213"/>
      <c r="BR223" s="228"/>
      <c r="BS223" s="311"/>
      <c r="BT223" s="3"/>
      <c r="BU223" s="213"/>
      <c r="BV223" s="213"/>
      <c r="BW223" s="291"/>
    </row>
    <row r="224" spans="1:75" x14ac:dyDescent="0.2">
      <c r="A224" s="326">
        <v>11</v>
      </c>
      <c r="B224" s="211">
        <f t="shared" si="87"/>
        <v>1801.5600000000177</v>
      </c>
      <c r="C224" s="866">
        <f ca="1">IF(ISERR(AVERAGE(INDIRECT("B"&amp;(ROW()-INT($B$1/2))):INDIRECT("B"&amp;(ROW()+INT($B$1/2))))),"",AVERAGE(INDIRECT("B"&amp;(ROW()-INT($B$1/2))):INDIRECT("B"&amp;(ROW()+INT($B$1/2)))))</f>
        <v>1801.5600000000177</v>
      </c>
      <c r="D224" s="866">
        <f t="shared" si="88"/>
        <v>5.0000000000000711E-2</v>
      </c>
      <c r="E224" s="867"/>
      <c r="F224" s="212">
        <f t="shared" si="113"/>
        <v>11.000000000000112</v>
      </c>
      <c r="G224" s="2">
        <f t="shared" si="89"/>
        <v>221</v>
      </c>
      <c r="H224" s="213">
        <f t="shared" si="90"/>
        <v>11</v>
      </c>
      <c r="I224" s="213">
        <f t="shared" si="91"/>
        <v>11.05</v>
      </c>
      <c r="J224" s="51">
        <f t="shared" ca="1" si="92"/>
        <v>1801.5600000000177</v>
      </c>
      <c r="K224" s="51">
        <f t="shared" ca="1" si="93"/>
        <v>1797.4020000000176</v>
      </c>
      <c r="L224" s="553">
        <f t="shared" ca="1" si="94"/>
        <v>1801.5600000000084</v>
      </c>
      <c r="M224" s="542">
        <f t="shared" si="97"/>
        <v>17.702784000000182</v>
      </c>
      <c r="N224" s="544">
        <f t="shared" ca="1" si="98"/>
        <v>549.11548800000253</v>
      </c>
      <c r="O224" s="215"/>
      <c r="P224" s="216"/>
      <c r="Q224" s="217"/>
      <c r="R224" s="218"/>
      <c r="S224" s="219">
        <f t="shared" si="104"/>
        <v>0</v>
      </c>
      <c r="T224" s="220">
        <f t="shared" si="105"/>
        <v>0</v>
      </c>
      <c r="U224" s="214">
        <f t="shared" si="114"/>
        <v>0</v>
      </c>
      <c r="W224" s="221"/>
      <c r="X224" s="222"/>
      <c r="Y224" s="222"/>
      <c r="Z224" s="223"/>
      <c r="AA224" s="222"/>
      <c r="AB224" s="224"/>
      <c r="AC224" s="225"/>
      <c r="AD224" s="2">
        <f t="shared" si="99"/>
        <v>0</v>
      </c>
      <c r="AE224" s="2">
        <f t="shared" si="100"/>
        <v>0</v>
      </c>
      <c r="AF224" s="226"/>
      <c r="AG224" s="219">
        <f t="shared" si="106"/>
        <v>0</v>
      </c>
      <c r="AH224" s="234">
        <f t="shared" si="107"/>
        <v>0</v>
      </c>
      <c r="AI224" s="214">
        <f t="shared" si="115"/>
        <v>0</v>
      </c>
      <c r="AK224" s="229">
        <f t="shared" si="108"/>
        <v>0</v>
      </c>
      <c r="AL224" s="226"/>
      <c r="AM224" s="15"/>
      <c r="AN224" s="232" t="e">
        <f t="shared" si="109"/>
        <v>#DIV/0!</v>
      </c>
      <c r="AO224" s="214">
        <f t="shared" si="101"/>
        <v>0</v>
      </c>
      <c r="AQ224" s="210"/>
      <c r="AR224" s="231"/>
      <c r="AS224" s="15"/>
      <c r="AT224" s="232">
        <f t="shared" si="110"/>
        <v>0</v>
      </c>
      <c r="AU224" s="235">
        <f t="shared" si="111"/>
        <v>0</v>
      </c>
      <c r="AY224" s="210">
        <v>11</v>
      </c>
      <c r="AZ224" s="231">
        <v>192.3</v>
      </c>
      <c r="BA224" s="15"/>
      <c r="BB224" s="232">
        <f t="shared" si="95"/>
        <v>10.995819080197645</v>
      </c>
      <c r="BC224" s="235">
        <f t="shared" si="96"/>
        <v>192.3</v>
      </c>
      <c r="BG224" s="210">
        <v>11</v>
      </c>
      <c r="BH224" s="231">
        <v>2100</v>
      </c>
      <c r="BI224" s="15"/>
      <c r="BJ224" s="232">
        <f t="shared" si="102"/>
        <v>11</v>
      </c>
      <c r="BK224" s="235">
        <f t="shared" si="112"/>
        <v>1702.4600760456437</v>
      </c>
      <c r="BM224" s="109">
        <f t="shared" si="103"/>
        <v>0.81069527430744937</v>
      </c>
      <c r="BN224" s="213"/>
      <c r="BR224" s="228"/>
      <c r="BS224" s="311"/>
      <c r="BT224" s="3"/>
      <c r="BU224" s="213"/>
      <c r="BV224" s="213"/>
      <c r="BW224" s="291"/>
    </row>
    <row r="225" spans="1:75" x14ac:dyDescent="0.2">
      <c r="A225" s="326">
        <v>11.05</v>
      </c>
      <c r="B225" s="211">
        <f t="shared" si="87"/>
        <v>1797.4020000000178</v>
      </c>
      <c r="C225" s="866">
        <f ca="1">IF(ISERR(AVERAGE(INDIRECT("B"&amp;(ROW()-INT($B$1/2))):INDIRECT("B"&amp;(ROW()+INT($B$1/2))))),"",AVERAGE(INDIRECT("B"&amp;(ROW()-INT($B$1/2))):INDIRECT("B"&amp;(ROW()+INT($B$1/2)))))</f>
        <v>1797.4020000000176</v>
      </c>
      <c r="D225" s="866">
        <f t="shared" si="88"/>
        <v>5.0000000000000711E-2</v>
      </c>
      <c r="E225" s="867"/>
      <c r="F225" s="212">
        <f t="shared" si="113"/>
        <v>11.050000000000113</v>
      </c>
      <c r="G225" s="2">
        <f t="shared" si="89"/>
        <v>222</v>
      </c>
      <c r="H225" s="213">
        <f t="shared" si="90"/>
        <v>11.05</v>
      </c>
      <c r="I225" s="213">
        <f t="shared" si="91"/>
        <v>11.1</v>
      </c>
      <c r="J225" s="51">
        <f t="shared" ca="1" si="92"/>
        <v>1797.4020000000176</v>
      </c>
      <c r="K225" s="51">
        <f t="shared" ca="1" si="93"/>
        <v>1793.2440000000179</v>
      </c>
      <c r="L225" s="553">
        <f t="shared" ca="1" si="94"/>
        <v>1797.4020000000082</v>
      </c>
      <c r="M225" s="542">
        <f t="shared" si="97"/>
        <v>17.783251200000183</v>
      </c>
      <c r="N225" s="544">
        <f t="shared" ca="1" si="98"/>
        <v>547.84812960000249</v>
      </c>
      <c r="O225" s="215"/>
      <c r="P225" s="216"/>
      <c r="Q225" s="217"/>
      <c r="R225" s="218"/>
      <c r="S225" s="219">
        <f t="shared" si="104"/>
        <v>0</v>
      </c>
      <c r="T225" s="220">
        <f t="shared" si="105"/>
        <v>0</v>
      </c>
      <c r="U225" s="214">
        <f t="shared" si="114"/>
        <v>0</v>
      </c>
      <c r="W225" s="221"/>
      <c r="X225" s="222"/>
      <c r="Y225" s="222"/>
      <c r="Z225" s="223"/>
      <c r="AA225" s="222"/>
      <c r="AB225" s="224"/>
      <c r="AC225" s="225"/>
      <c r="AD225" s="2">
        <f t="shared" si="99"/>
        <v>0</v>
      </c>
      <c r="AE225" s="2">
        <f t="shared" si="100"/>
        <v>0</v>
      </c>
      <c r="AF225" s="226"/>
      <c r="AG225" s="219">
        <f t="shared" si="106"/>
        <v>0</v>
      </c>
      <c r="AH225" s="234">
        <f t="shared" si="107"/>
        <v>0</v>
      </c>
      <c r="AI225" s="214">
        <f t="shared" si="115"/>
        <v>0</v>
      </c>
      <c r="AK225" s="229">
        <f t="shared" si="108"/>
        <v>0</v>
      </c>
      <c r="AL225" s="226"/>
      <c r="AM225" s="15"/>
      <c r="AN225" s="232" t="e">
        <f t="shared" si="109"/>
        <v>#DIV/0!</v>
      </c>
      <c r="AO225" s="214">
        <f t="shared" si="101"/>
        <v>0</v>
      </c>
      <c r="AQ225" s="210"/>
      <c r="AR225" s="231"/>
      <c r="AS225" s="15"/>
      <c r="AT225" s="232">
        <f t="shared" si="110"/>
        <v>0</v>
      </c>
      <c r="AU225" s="235">
        <f t="shared" si="111"/>
        <v>0</v>
      </c>
      <c r="AY225" s="210">
        <v>11.05</v>
      </c>
      <c r="AZ225" s="231">
        <v>192.9</v>
      </c>
      <c r="BA225" s="15"/>
      <c r="BB225" s="232">
        <f t="shared" si="95"/>
        <v>11.045800076016725</v>
      </c>
      <c r="BC225" s="235">
        <f t="shared" si="96"/>
        <v>192.9</v>
      </c>
      <c r="BG225" s="210">
        <v>11.05</v>
      </c>
      <c r="BH225" s="231">
        <v>2100</v>
      </c>
      <c r="BI225" s="15"/>
      <c r="BJ225" s="232">
        <f t="shared" si="102"/>
        <v>11.05</v>
      </c>
      <c r="BK225" s="235">
        <f t="shared" si="112"/>
        <v>1698.6121673003965</v>
      </c>
      <c r="BM225" s="109">
        <f t="shared" si="103"/>
        <v>0.80886293680971266</v>
      </c>
      <c r="BN225" s="213"/>
      <c r="BR225" s="228"/>
      <c r="BS225" s="311"/>
      <c r="BT225" s="3"/>
      <c r="BU225" s="213"/>
      <c r="BV225" s="213"/>
      <c r="BW225" s="291"/>
    </row>
    <row r="226" spans="1:75" x14ac:dyDescent="0.2">
      <c r="A226" s="326">
        <v>11.1</v>
      </c>
      <c r="B226" s="211">
        <f t="shared" si="87"/>
        <v>1793.2440000000179</v>
      </c>
      <c r="C226" s="866">
        <f ca="1">IF(ISERR(AVERAGE(INDIRECT("B"&amp;(ROW()-INT($B$1/2))):INDIRECT("B"&amp;(ROW()+INT($B$1/2))))),"",AVERAGE(INDIRECT("B"&amp;(ROW()-INT($B$1/2))):INDIRECT("B"&amp;(ROW()+INT($B$1/2)))))</f>
        <v>1793.2440000000179</v>
      </c>
      <c r="D226" s="866">
        <f t="shared" si="88"/>
        <v>4.9999999999998934E-2</v>
      </c>
      <c r="E226" s="867"/>
      <c r="F226" s="212">
        <f t="shared" si="113"/>
        <v>11.100000000000113</v>
      </c>
      <c r="G226" s="2">
        <f t="shared" si="89"/>
        <v>223</v>
      </c>
      <c r="H226" s="213">
        <f t="shared" si="90"/>
        <v>11.1</v>
      </c>
      <c r="I226" s="213">
        <f t="shared" si="91"/>
        <v>11.15</v>
      </c>
      <c r="J226" s="51">
        <f t="shared" ca="1" si="92"/>
        <v>1793.2440000000179</v>
      </c>
      <c r="K226" s="51">
        <f t="shared" ca="1" si="93"/>
        <v>1789.0860000000182</v>
      </c>
      <c r="L226" s="553">
        <f t="shared" ca="1" si="94"/>
        <v>1793.2440000000083</v>
      </c>
      <c r="M226" s="542">
        <f t="shared" si="97"/>
        <v>17.863718400000185</v>
      </c>
      <c r="N226" s="544">
        <f t="shared" ca="1" si="98"/>
        <v>546.58077120000257</v>
      </c>
      <c r="O226" s="215"/>
      <c r="P226" s="216"/>
      <c r="Q226" s="217"/>
      <c r="R226" s="218"/>
      <c r="S226" s="219">
        <f t="shared" si="104"/>
        <v>0</v>
      </c>
      <c r="T226" s="220">
        <f t="shared" si="105"/>
        <v>0</v>
      </c>
      <c r="U226" s="214">
        <f t="shared" si="114"/>
        <v>0</v>
      </c>
      <c r="W226" s="221"/>
      <c r="X226" s="222"/>
      <c r="Y226" s="222"/>
      <c r="Z226" s="223"/>
      <c r="AA226" s="222"/>
      <c r="AB226" s="224"/>
      <c r="AC226" s="225"/>
      <c r="AD226" s="2">
        <f t="shared" si="99"/>
        <v>0</v>
      </c>
      <c r="AE226" s="2">
        <f t="shared" si="100"/>
        <v>0</v>
      </c>
      <c r="AF226" s="226"/>
      <c r="AG226" s="219">
        <f t="shared" si="106"/>
        <v>0</v>
      </c>
      <c r="AH226" s="234">
        <f t="shared" si="107"/>
        <v>0</v>
      </c>
      <c r="AI226" s="214">
        <f t="shared" si="115"/>
        <v>0</v>
      </c>
      <c r="AK226" s="229">
        <f t="shared" si="108"/>
        <v>0</v>
      </c>
      <c r="AL226" s="226"/>
      <c r="AM226" s="15"/>
      <c r="AN226" s="232" t="e">
        <f t="shared" si="109"/>
        <v>#DIV/0!</v>
      </c>
      <c r="AO226" s="214">
        <f t="shared" si="101"/>
        <v>0</v>
      </c>
      <c r="AQ226" s="210"/>
      <c r="AR226" s="231"/>
      <c r="AS226" s="15"/>
      <c r="AT226" s="232">
        <f t="shared" si="110"/>
        <v>0</v>
      </c>
      <c r="AU226" s="235">
        <f t="shared" si="111"/>
        <v>0</v>
      </c>
      <c r="AY226" s="210">
        <v>11.1</v>
      </c>
      <c r="AZ226" s="231">
        <v>194.6</v>
      </c>
      <c r="BA226" s="15"/>
      <c r="BB226" s="232">
        <f t="shared" si="95"/>
        <v>11.095781071835805</v>
      </c>
      <c r="BC226" s="235">
        <f t="shared" si="96"/>
        <v>194.6</v>
      </c>
      <c r="BG226" s="210">
        <v>11.1</v>
      </c>
      <c r="BH226" s="231">
        <v>2100</v>
      </c>
      <c r="BI226" s="15"/>
      <c r="BJ226" s="232">
        <f t="shared" si="102"/>
        <v>11.1</v>
      </c>
      <c r="BK226" s="235">
        <f t="shared" si="112"/>
        <v>1694.7642585551496</v>
      </c>
      <c r="BM226" s="109">
        <f t="shared" si="103"/>
        <v>0.80703059931197596</v>
      </c>
      <c r="BN226" s="213"/>
      <c r="BR226" s="228"/>
      <c r="BS226" s="311"/>
      <c r="BT226" s="3"/>
      <c r="BU226" s="213"/>
      <c r="BV226" s="213"/>
      <c r="BW226" s="291"/>
    </row>
    <row r="227" spans="1:75" x14ac:dyDescent="0.2">
      <c r="A227" s="326">
        <v>11.15</v>
      </c>
      <c r="B227" s="211">
        <f t="shared" si="87"/>
        <v>1789.086000000018</v>
      </c>
      <c r="C227" s="866">
        <f ca="1">IF(ISERR(AVERAGE(INDIRECT("B"&amp;(ROW()-INT($B$1/2))):INDIRECT("B"&amp;(ROW()+INT($B$1/2))))),"",AVERAGE(INDIRECT("B"&amp;(ROW()-INT($B$1/2))):INDIRECT("B"&amp;(ROW()+INT($B$1/2)))))</f>
        <v>1789.0860000000182</v>
      </c>
      <c r="D227" s="866">
        <f t="shared" si="88"/>
        <v>5.0000000000000711E-2</v>
      </c>
      <c r="E227" s="867"/>
      <c r="F227" s="212">
        <f t="shared" si="113"/>
        <v>11.150000000000114</v>
      </c>
      <c r="G227" s="2">
        <f t="shared" si="89"/>
        <v>224</v>
      </c>
      <c r="H227" s="213">
        <f t="shared" si="90"/>
        <v>11.15</v>
      </c>
      <c r="I227" s="213">
        <f t="shared" si="91"/>
        <v>11.2</v>
      </c>
      <c r="J227" s="51">
        <f t="shared" ca="1" si="92"/>
        <v>1789.0860000000182</v>
      </c>
      <c r="K227" s="51">
        <f t="shared" ca="1" si="93"/>
        <v>1784.9280000000181</v>
      </c>
      <c r="L227" s="553">
        <f t="shared" ca="1" si="94"/>
        <v>1789.0860000000087</v>
      </c>
      <c r="M227" s="542">
        <f t="shared" si="97"/>
        <v>17.944185600000186</v>
      </c>
      <c r="N227" s="544">
        <f t="shared" ca="1" si="98"/>
        <v>545.31341280000265</v>
      </c>
      <c r="O227" s="215"/>
      <c r="P227" s="216"/>
      <c r="Q227" s="217"/>
      <c r="R227" s="218"/>
      <c r="S227" s="219">
        <f t="shared" si="104"/>
        <v>0</v>
      </c>
      <c r="T227" s="220">
        <f t="shared" si="105"/>
        <v>0</v>
      </c>
      <c r="U227" s="214">
        <f t="shared" si="114"/>
        <v>0</v>
      </c>
      <c r="W227" s="221"/>
      <c r="X227" s="222"/>
      <c r="Y227" s="222"/>
      <c r="Z227" s="223"/>
      <c r="AA227" s="222"/>
      <c r="AB227" s="224"/>
      <c r="AC227" s="225"/>
      <c r="AD227" s="2">
        <f t="shared" si="99"/>
        <v>0</v>
      </c>
      <c r="AE227" s="2">
        <f t="shared" si="100"/>
        <v>0</v>
      </c>
      <c r="AF227" s="226"/>
      <c r="AG227" s="219">
        <f t="shared" si="106"/>
        <v>0</v>
      </c>
      <c r="AH227" s="234">
        <f t="shared" si="107"/>
        <v>0</v>
      </c>
      <c r="AI227" s="214">
        <f t="shared" si="115"/>
        <v>0</v>
      </c>
      <c r="AK227" s="229">
        <f t="shared" si="108"/>
        <v>0</v>
      </c>
      <c r="AL227" s="226"/>
      <c r="AM227" s="15"/>
      <c r="AN227" s="232" t="e">
        <f t="shared" si="109"/>
        <v>#DIV/0!</v>
      </c>
      <c r="AO227" s="214">
        <f t="shared" si="101"/>
        <v>0</v>
      </c>
      <c r="AQ227" s="210"/>
      <c r="AR227" s="231"/>
      <c r="AS227" s="15"/>
      <c r="AT227" s="232">
        <f t="shared" si="110"/>
        <v>0</v>
      </c>
      <c r="AU227" s="235">
        <f t="shared" si="111"/>
        <v>0</v>
      </c>
      <c r="AY227" s="210">
        <v>11.15</v>
      </c>
      <c r="AZ227" s="231">
        <v>194.6</v>
      </c>
      <c r="BA227" s="15"/>
      <c r="BB227" s="232">
        <f t="shared" si="95"/>
        <v>11.145762067654886</v>
      </c>
      <c r="BC227" s="235">
        <f t="shared" si="96"/>
        <v>194.6</v>
      </c>
      <c r="BG227" s="210">
        <v>11.15</v>
      </c>
      <c r="BH227" s="231">
        <v>2100</v>
      </c>
      <c r="BI227" s="15"/>
      <c r="BJ227" s="232">
        <f t="shared" si="102"/>
        <v>11.15</v>
      </c>
      <c r="BK227" s="235">
        <f t="shared" si="112"/>
        <v>1690.9163498099024</v>
      </c>
      <c r="BM227" s="109">
        <f t="shared" si="103"/>
        <v>0.80519826181423926</v>
      </c>
      <c r="BN227" s="213"/>
      <c r="BR227" s="228"/>
      <c r="BS227" s="311"/>
      <c r="BT227" s="3"/>
      <c r="BU227" s="213"/>
      <c r="BV227" s="213"/>
      <c r="BW227" s="291"/>
    </row>
    <row r="228" spans="1:75" x14ac:dyDescent="0.2">
      <c r="A228" s="326">
        <v>11.2</v>
      </c>
      <c r="B228" s="211">
        <f t="shared" si="87"/>
        <v>1784.9280000000181</v>
      </c>
      <c r="C228" s="866">
        <f ca="1">IF(ISERR(AVERAGE(INDIRECT("B"&amp;(ROW()-INT($B$1/2))):INDIRECT("B"&amp;(ROW()+INT($B$1/2))))),"",AVERAGE(INDIRECT("B"&amp;(ROW()-INT($B$1/2))):INDIRECT("B"&amp;(ROW()+INT($B$1/2)))))</f>
        <v>1784.9280000000181</v>
      </c>
      <c r="D228" s="866">
        <f t="shared" si="88"/>
        <v>4.9999999999998934E-2</v>
      </c>
      <c r="E228" s="867"/>
      <c r="F228" s="212">
        <f t="shared" si="113"/>
        <v>11.200000000000115</v>
      </c>
      <c r="G228" s="2">
        <f t="shared" si="89"/>
        <v>225</v>
      </c>
      <c r="H228" s="213">
        <f t="shared" si="90"/>
        <v>11.2</v>
      </c>
      <c r="I228" s="213">
        <f t="shared" si="91"/>
        <v>11.25</v>
      </c>
      <c r="J228" s="51">
        <f t="shared" ca="1" si="92"/>
        <v>1784.9280000000181</v>
      </c>
      <c r="K228" s="51">
        <f t="shared" ca="1" si="93"/>
        <v>1780.7700000000179</v>
      </c>
      <c r="L228" s="553">
        <f t="shared" ca="1" si="94"/>
        <v>1784.9280000000085</v>
      </c>
      <c r="M228" s="542">
        <f t="shared" si="97"/>
        <v>18.024652800000187</v>
      </c>
      <c r="N228" s="544">
        <f t="shared" ca="1" si="98"/>
        <v>544.04605440000262</v>
      </c>
      <c r="O228" s="215"/>
      <c r="P228" s="216"/>
      <c r="Q228" s="217"/>
      <c r="R228" s="218"/>
      <c r="S228" s="219">
        <f t="shared" si="104"/>
        <v>0</v>
      </c>
      <c r="T228" s="220">
        <f t="shared" si="105"/>
        <v>0</v>
      </c>
      <c r="U228" s="214">
        <f t="shared" si="114"/>
        <v>0</v>
      </c>
      <c r="W228" s="221"/>
      <c r="X228" s="222"/>
      <c r="Y228" s="222"/>
      <c r="Z228" s="223"/>
      <c r="AA228" s="222"/>
      <c r="AB228" s="224"/>
      <c r="AC228" s="225"/>
      <c r="AD228" s="2">
        <f t="shared" si="99"/>
        <v>0</v>
      </c>
      <c r="AE228" s="2">
        <f t="shared" si="100"/>
        <v>0</v>
      </c>
      <c r="AF228" s="226"/>
      <c r="AG228" s="219">
        <f t="shared" si="106"/>
        <v>0</v>
      </c>
      <c r="AH228" s="234">
        <f t="shared" si="107"/>
        <v>0</v>
      </c>
      <c r="AI228" s="214">
        <f t="shared" si="115"/>
        <v>0</v>
      </c>
      <c r="AK228" s="229">
        <f t="shared" si="108"/>
        <v>0</v>
      </c>
      <c r="AL228" s="226"/>
      <c r="AM228" s="15"/>
      <c r="AN228" s="232" t="e">
        <f t="shared" si="109"/>
        <v>#DIV/0!</v>
      </c>
      <c r="AO228" s="214">
        <f t="shared" si="101"/>
        <v>0</v>
      </c>
      <c r="AQ228" s="210"/>
      <c r="AR228" s="231"/>
      <c r="AS228" s="15"/>
      <c r="AT228" s="232">
        <f t="shared" si="110"/>
        <v>0</v>
      </c>
      <c r="AU228" s="235">
        <f t="shared" si="111"/>
        <v>0</v>
      </c>
      <c r="AY228" s="210">
        <v>11.2</v>
      </c>
      <c r="AZ228" s="231">
        <v>191.6</v>
      </c>
      <c r="BA228" s="15"/>
      <c r="BB228" s="232">
        <f t="shared" si="95"/>
        <v>11.195743063473966</v>
      </c>
      <c r="BC228" s="235">
        <f t="shared" si="96"/>
        <v>191.6</v>
      </c>
      <c r="BG228" s="210">
        <v>11.2</v>
      </c>
      <c r="BH228" s="231">
        <v>2100</v>
      </c>
      <c r="BI228" s="15"/>
      <c r="BJ228" s="232">
        <f t="shared" si="102"/>
        <v>11.2</v>
      </c>
      <c r="BK228" s="235">
        <f t="shared" si="112"/>
        <v>1687.0684410646554</v>
      </c>
      <c r="BM228" s="109">
        <f t="shared" si="103"/>
        <v>0.80336592431650256</v>
      </c>
      <c r="BN228" s="213"/>
      <c r="BR228" s="228"/>
      <c r="BS228" s="311"/>
      <c r="BT228" s="3"/>
      <c r="BU228" s="213"/>
      <c r="BV228" s="213"/>
      <c r="BW228" s="291"/>
    </row>
    <row r="229" spans="1:75" x14ac:dyDescent="0.2">
      <c r="A229" s="326">
        <v>11.25</v>
      </c>
      <c r="B229" s="211">
        <f t="shared" si="87"/>
        <v>1780.7700000000182</v>
      </c>
      <c r="C229" s="866">
        <f ca="1">IF(ISERR(AVERAGE(INDIRECT("B"&amp;(ROW()-INT($B$1/2))):INDIRECT("B"&amp;(ROW()+INT($B$1/2))))),"",AVERAGE(INDIRECT("B"&amp;(ROW()-INT($B$1/2))):INDIRECT("B"&amp;(ROW()+INT($B$1/2)))))</f>
        <v>1780.7700000000179</v>
      </c>
      <c r="D229" s="866">
        <f t="shared" si="88"/>
        <v>5.0000000000000711E-2</v>
      </c>
      <c r="E229" s="867"/>
      <c r="F229" s="212">
        <f t="shared" si="113"/>
        <v>11.250000000000115</v>
      </c>
      <c r="G229" s="2">
        <f t="shared" si="89"/>
        <v>226</v>
      </c>
      <c r="H229" s="213">
        <f t="shared" si="90"/>
        <v>11.25</v>
      </c>
      <c r="I229" s="213">
        <f t="shared" si="91"/>
        <v>11.3</v>
      </c>
      <c r="J229" s="51">
        <f t="shared" ca="1" si="92"/>
        <v>1780.7700000000179</v>
      </c>
      <c r="K229" s="51">
        <f t="shared" ca="1" si="93"/>
        <v>1776.6120000000183</v>
      </c>
      <c r="L229" s="553">
        <f t="shared" ca="1" si="94"/>
        <v>1780.7700000000084</v>
      </c>
      <c r="M229" s="542">
        <f t="shared" si="97"/>
        <v>18.105120000000188</v>
      </c>
      <c r="N229" s="544">
        <f t="shared" ca="1" si="98"/>
        <v>542.77869600000258</v>
      </c>
      <c r="O229" s="215"/>
      <c r="P229" s="216"/>
      <c r="Q229" s="217"/>
      <c r="R229" s="218"/>
      <c r="S229" s="219">
        <f t="shared" si="104"/>
        <v>0</v>
      </c>
      <c r="T229" s="220">
        <f t="shared" si="105"/>
        <v>0</v>
      </c>
      <c r="U229" s="214">
        <f t="shared" si="114"/>
        <v>0</v>
      </c>
      <c r="W229" s="221"/>
      <c r="X229" s="222"/>
      <c r="Y229" s="222"/>
      <c r="Z229" s="223"/>
      <c r="AA229" s="222"/>
      <c r="AB229" s="224"/>
      <c r="AC229" s="225"/>
      <c r="AD229" s="2">
        <f t="shared" si="99"/>
        <v>0</v>
      </c>
      <c r="AE229" s="2">
        <f t="shared" si="100"/>
        <v>0</v>
      </c>
      <c r="AF229" s="226"/>
      <c r="AG229" s="219">
        <f t="shared" si="106"/>
        <v>0</v>
      </c>
      <c r="AH229" s="234">
        <f t="shared" si="107"/>
        <v>0</v>
      </c>
      <c r="AI229" s="214">
        <f t="shared" si="115"/>
        <v>0</v>
      </c>
      <c r="AK229" s="229">
        <f t="shared" si="108"/>
        <v>0</v>
      </c>
      <c r="AL229" s="226"/>
      <c r="AM229" s="15"/>
      <c r="AN229" s="232" t="e">
        <f t="shared" si="109"/>
        <v>#DIV/0!</v>
      </c>
      <c r="AO229" s="214">
        <f t="shared" si="101"/>
        <v>0</v>
      </c>
      <c r="AQ229" s="210"/>
      <c r="AR229" s="231"/>
      <c r="AS229" s="15"/>
      <c r="AT229" s="232">
        <f t="shared" si="110"/>
        <v>0</v>
      </c>
      <c r="AU229" s="235">
        <f t="shared" si="111"/>
        <v>0</v>
      </c>
      <c r="AY229" s="210">
        <v>11.25</v>
      </c>
      <c r="AZ229" s="231">
        <v>188.6</v>
      </c>
      <c r="BA229" s="15"/>
      <c r="BB229" s="232">
        <f t="shared" si="95"/>
        <v>11.245724059293046</v>
      </c>
      <c r="BC229" s="235">
        <f t="shared" si="96"/>
        <v>188.6</v>
      </c>
      <c r="BG229" s="210">
        <v>11.25</v>
      </c>
      <c r="BH229" s="231">
        <v>2100</v>
      </c>
      <c r="BI229" s="15"/>
      <c r="BJ229" s="232">
        <f t="shared" si="102"/>
        <v>11.25</v>
      </c>
      <c r="BK229" s="235">
        <f t="shared" si="112"/>
        <v>1683.2205323194082</v>
      </c>
      <c r="BM229" s="109">
        <f t="shared" si="103"/>
        <v>0.80153358681876585</v>
      </c>
      <c r="BN229" s="213"/>
      <c r="BR229" s="228"/>
      <c r="BS229" s="311"/>
      <c r="BT229" s="3"/>
      <c r="BU229" s="213"/>
      <c r="BV229" s="213"/>
      <c r="BW229" s="291"/>
    </row>
    <row r="230" spans="1:75" x14ac:dyDescent="0.2">
      <c r="A230" s="326">
        <v>11.3</v>
      </c>
      <c r="B230" s="211">
        <f t="shared" si="87"/>
        <v>1776.6120000000183</v>
      </c>
      <c r="C230" s="866">
        <f ca="1">IF(ISERR(AVERAGE(INDIRECT("B"&amp;(ROW()-INT($B$1/2))):INDIRECT("B"&amp;(ROW()+INT($B$1/2))))),"",AVERAGE(INDIRECT("B"&amp;(ROW()-INT($B$1/2))):INDIRECT("B"&amp;(ROW()+INT($B$1/2)))))</f>
        <v>1776.6120000000183</v>
      </c>
      <c r="D230" s="866">
        <f t="shared" si="88"/>
        <v>5.0000000000000711E-2</v>
      </c>
      <c r="E230" s="867"/>
      <c r="F230" s="212">
        <f t="shared" si="113"/>
        <v>11.300000000000116</v>
      </c>
      <c r="G230" s="2">
        <f t="shared" si="89"/>
        <v>227</v>
      </c>
      <c r="H230" s="213">
        <f t="shared" si="90"/>
        <v>11.3</v>
      </c>
      <c r="I230" s="213">
        <f t="shared" si="91"/>
        <v>11.35</v>
      </c>
      <c r="J230" s="51">
        <f t="shared" ca="1" si="92"/>
        <v>1776.6120000000183</v>
      </c>
      <c r="K230" s="51">
        <f t="shared" ca="1" si="93"/>
        <v>1772.4540000000186</v>
      </c>
      <c r="L230" s="553">
        <f t="shared" ca="1" si="94"/>
        <v>1776.6120000000087</v>
      </c>
      <c r="M230" s="542">
        <f t="shared" si="97"/>
        <v>18.185587200000189</v>
      </c>
      <c r="N230" s="544">
        <f t="shared" ca="1" si="98"/>
        <v>541.51133760000266</v>
      </c>
      <c r="O230" s="215"/>
      <c r="P230" s="216"/>
      <c r="Q230" s="217"/>
      <c r="R230" s="218"/>
      <c r="S230" s="219">
        <f t="shared" si="104"/>
        <v>0</v>
      </c>
      <c r="T230" s="220">
        <f t="shared" si="105"/>
        <v>0</v>
      </c>
      <c r="U230" s="214">
        <f t="shared" si="114"/>
        <v>0</v>
      </c>
      <c r="W230" s="221"/>
      <c r="X230" s="222"/>
      <c r="Y230" s="222"/>
      <c r="Z230" s="223"/>
      <c r="AA230" s="222"/>
      <c r="AB230" s="224"/>
      <c r="AC230" s="225"/>
      <c r="AD230" s="2">
        <f t="shared" si="99"/>
        <v>0</v>
      </c>
      <c r="AE230" s="2">
        <f t="shared" si="100"/>
        <v>0</v>
      </c>
      <c r="AF230" s="226"/>
      <c r="AG230" s="219">
        <f t="shared" si="106"/>
        <v>0</v>
      </c>
      <c r="AH230" s="234">
        <f t="shared" si="107"/>
        <v>0</v>
      </c>
      <c r="AI230" s="214">
        <f t="shared" si="115"/>
        <v>0</v>
      </c>
      <c r="AK230" s="229">
        <f t="shared" si="108"/>
        <v>0</v>
      </c>
      <c r="AL230" s="226"/>
      <c r="AM230" s="15"/>
      <c r="AN230" s="232" t="e">
        <f t="shared" si="109"/>
        <v>#DIV/0!</v>
      </c>
      <c r="AO230" s="214">
        <f t="shared" si="101"/>
        <v>0</v>
      </c>
      <c r="AQ230" s="210"/>
      <c r="AR230" s="231"/>
      <c r="AS230" s="15"/>
      <c r="AT230" s="232">
        <f t="shared" si="110"/>
        <v>0</v>
      </c>
      <c r="AU230" s="235">
        <f t="shared" si="111"/>
        <v>0</v>
      </c>
      <c r="AY230" s="210">
        <v>11.3</v>
      </c>
      <c r="AZ230" s="231">
        <v>185.7</v>
      </c>
      <c r="BA230" s="15"/>
      <c r="BB230" s="232">
        <f t="shared" si="95"/>
        <v>11.295705055112126</v>
      </c>
      <c r="BC230" s="235">
        <f t="shared" si="96"/>
        <v>185.7</v>
      </c>
      <c r="BG230" s="210">
        <v>11.3</v>
      </c>
      <c r="BH230" s="231">
        <v>2100</v>
      </c>
      <c r="BI230" s="15"/>
      <c r="BJ230" s="232">
        <f t="shared" si="102"/>
        <v>11.3</v>
      </c>
      <c r="BK230" s="235">
        <f t="shared" si="112"/>
        <v>1679.3726235741613</v>
      </c>
      <c r="BM230" s="109">
        <f t="shared" si="103"/>
        <v>0.79970124932102915</v>
      </c>
      <c r="BN230" s="213"/>
      <c r="BR230" s="228"/>
      <c r="BS230" s="311"/>
      <c r="BT230" s="3"/>
      <c r="BU230" s="213"/>
      <c r="BV230" s="213"/>
      <c r="BW230" s="291"/>
    </row>
    <row r="231" spans="1:75" x14ac:dyDescent="0.2">
      <c r="A231" s="326">
        <v>11.35</v>
      </c>
      <c r="B231" s="211">
        <f t="shared" si="87"/>
        <v>1772.4540000000184</v>
      </c>
      <c r="C231" s="866">
        <f ca="1">IF(ISERR(AVERAGE(INDIRECT("B"&amp;(ROW()-INT($B$1/2))):INDIRECT("B"&amp;(ROW()+INT($B$1/2))))),"",AVERAGE(INDIRECT("B"&amp;(ROW()-INT($B$1/2))):INDIRECT("B"&amp;(ROW()+INT($B$1/2)))))</f>
        <v>1772.4540000000186</v>
      </c>
      <c r="D231" s="866">
        <f t="shared" si="88"/>
        <v>4.9999999999998934E-2</v>
      </c>
      <c r="E231" s="867"/>
      <c r="F231" s="212">
        <f t="shared" si="113"/>
        <v>11.350000000000117</v>
      </c>
      <c r="G231" s="2">
        <f t="shared" si="89"/>
        <v>228</v>
      </c>
      <c r="H231" s="213">
        <f t="shared" si="90"/>
        <v>11.35</v>
      </c>
      <c r="I231" s="213">
        <f t="shared" si="91"/>
        <v>11.4</v>
      </c>
      <c r="J231" s="51">
        <f t="shared" ca="1" si="92"/>
        <v>1772.4540000000186</v>
      </c>
      <c r="K231" s="51">
        <f t="shared" ca="1" si="93"/>
        <v>1768.2960000000185</v>
      </c>
      <c r="L231" s="553">
        <f t="shared" ca="1" si="94"/>
        <v>1772.4540000000088</v>
      </c>
      <c r="M231" s="542">
        <f t="shared" si="97"/>
        <v>18.26605440000019</v>
      </c>
      <c r="N231" s="544">
        <f t="shared" ca="1" si="98"/>
        <v>540.24397920000274</v>
      </c>
      <c r="O231" s="215"/>
      <c r="P231" s="216"/>
      <c r="Q231" s="217"/>
      <c r="R231" s="218"/>
      <c r="S231" s="219">
        <f t="shared" si="104"/>
        <v>0</v>
      </c>
      <c r="T231" s="220">
        <f t="shared" si="105"/>
        <v>0</v>
      </c>
      <c r="U231" s="214">
        <f t="shared" si="114"/>
        <v>0</v>
      </c>
      <c r="W231" s="221"/>
      <c r="X231" s="222"/>
      <c r="Y231" s="222"/>
      <c r="Z231" s="223"/>
      <c r="AA231" s="222"/>
      <c r="AB231" s="224"/>
      <c r="AC231" s="225"/>
      <c r="AD231" s="2">
        <f t="shared" si="99"/>
        <v>0</v>
      </c>
      <c r="AE231" s="2">
        <f t="shared" si="100"/>
        <v>0</v>
      </c>
      <c r="AF231" s="226"/>
      <c r="AG231" s="219">
        <f t="shared" si="106"/>
        <v>0</v>
      </c>
      <c r="AH231" s="234">
        <f t="shared" si="107"/>
        <v>0</v>
      </c>
      <c r="AI231" s="214">
        <f t="shared" si="115"/>
        <v>0</v>
      </c>
      <c r="AK231" s="229">
        <f t="shared" si="108"/>
        <v>0</v>
      </c>
      <c r="AL231" s="226"/>
      <c r="AM231" s="15"/>
      <c r="AN231" s="232" t="e">
        <f t="shared" si="109"/>
        <v>#DIV/0!</v>
      </c>
      <c r="AO231" s="214">
        <f t="shared" si="101"/>
        <v>0</v>
      </c>
      <c r="AQ231" s="210"/>
      <c r="AR231" s="231"/>
      <c r="AS231" s="15"/>
      <c r="AT231" s="232">
        <f t="shared" si="110"/>
        <v>0</v>
      </c>
      <c r="AU231" s="235">
        <f t="shared" si="111"/>
        <v>0</v>
      </c>
      <c r="AY231" s="210">
        <v>11.35</v>
      </c>
      <c r="AZ231" s="231">
        <v>182.7</v>
      </c>
      <c r="BA231" s="15"/>
      <c r="BB231" s="232">
        <f t="shared" si="95"/>
        <v>11.345686050931207</v>
      </c>
      <c r="BC231" s="235">
        <f t="shared" si="96"/>
        <v>182.7</v>
      </c>
      <c r="BG231" s="210">
        <v>11.35</v>
      </c>
      <c r="BH231" s="231">
        <v>2100</v>
      </c>
      <c r="BI231" s="15"/>
      <c r="BJ231" s="232">
        <f t="shared" si="102"/>
        <v>11.35</v>
      </c>
      <c r="BK231" s="235">
        <f t="shared" si="112"/>
        <v>1675.5247148289141</v>
      </c>
      <c r="BM231" s="109">
        <f t="shared" si="103"/>
        <v>0.79786891182329245</v>
      </c>
      <c r="BN231" s="213"/>
      <c r="BR231" s="228"/>
      <c r="BS231" s="311"/>
      <c r="BT231" s="3"/>
      <c r="BU231" s="213"/>
      <c r="BV231" s="213"/>
      <c r="BW231" s="291"/>
    </row>
    <row r="232" spans="1:75" x14ac:dyDescent="0.2">
      <c r="A232" s="326">
        <v>11.4</v>
      </c>
      <c r="B232" s="211">
        <f t="shared" si="87"/>
        <v>1768.2960000000185</v>
      </c>
      <c r="C232" s="866">
        <f ca="1">IF(ISERR(AVERAGE(INDIRECT("B"&amp;(ROW()-INT($B$1/2))):INDIRECT("B"&amp;(ROW()+INT($B$1/2))))),"",AVERAGE(INDIRECT("B"&amp;(ROW()-INT($B$1/2))):INDIRECT("B"&amp;(ROW()+INT($B$1/2)))))</f>
        <v>1768.2960000000185</v>
      </c>
      <c r="D232" s="866">
        <f t="shared" si="88"/>
        <v>5.0000000000000711E-2</v>
      </c>
      <c r="E232" s="867"/>
      <c r="F232" s="212">
        <f t="shared" si="113"/>
        <v>11.400000000000118</v>
      </c>
      <c r="G232" s="2">
        <f t="shared" si="89"/>
        <v>229</v>
      </c>
      <c r="H232" s="213">
        <f t="shared" si="90"/>
        <v>11.4</v>
      </c>
      <c r="I232" s="213">
        <f t="shared" si="91"/>
        <v>11.45</v>
      </c>
      <c r="J232" s="51">
        <f t="shared" ca="1" si="92"/>
        <v>1768.2960000000185</v>
      </c>
      <c r="K232" s="51">
        <f t="shared" ca="1" si="93"/>
        <v>1764.1380000000183</v>
      </c>
      <c r="L232" s="553">
        <f t="shared" ca="1" si="94"/>
        <v>1768.2960000000087</v>
      </c>
      <c r="M232" s="542">
        <f t="shared" si="97"/>
        <v>18.346521600000191</v>
      </c>
      <c r="N232" s="544">
        <f t="shared" ca="1" si="98"/>
        <v>538.97662080000271</v>
      </c>
      <c r="O232" s="215"/>
      <c r="P232" s="216"/>
      <c r="Q232" s="217"/>
      <c r="R232" s="218"/>
      <c r="S232" s="219">
        <f t="shared" si="104"/>
        <v>0</v>
      </c>
      <c r="T232" s="220">
        <f t="shared" si="105"/>
        <v>0</v>
      </c>
      <c r="U232" s="214">
        <f t="shared" si="114"/>
        <v>0</v>
      </c>
      <c r="W232" s="221"/>
      <c r="X232" s="222"/>
      <c r="Y232" s="222"/>
      <c r="Z232" s="223"/>
      <c r="AA232" s="222"/>
      <c r="AB232" s="224"/>
      <c r="AC232" s="225"/>
      <c r="AD232" s="2">
        <f t="shared" si="99"/>
        <v>0</v>
      </c>
      <c r="AE232" s="2">
        <f t="shared" si="100"/>
        <v>0</v>
      </c>
      <c r="AF232" s="226"/>
      <c r="AG232" s="219">
        <f t="shared" si="106"/>
        <v>0</v>
      </c>
      <c r="AH232" s="234">
        <f t="shared" si="107"/>
        <v>0</v>
      </c>
      <c r="AI232" s="214">
        <f t="shared" si="115"/>
        <v>0</v>
      </c>
      <c r="AK232" s="229">
        <f t="shared" si="108"/>
        <v>0</v>
      </c>
      <c r="AL232" s="226"/>
      <c r="AM232" s="15"/>
      <c r="AN232" s="232" t="e">
        <f t="shared" si="109"/>
        <v>#DIV/0!</v>
      </c>
      <c r="AO232" s="214">
        <f t="shared" si="101"/>
        <v>0</v>
      </c>
      <c r="AQ232" s="210"/>
      <c r="AR232" s="231"/>
      <c r="AS232" s="15"/>
      <c r="AT232" s="232">
        <f t="shared" si="110"/>
        <v>0</v>
      </c>
      <c r="AU232" s="235">
        <f t="shared" si="111"/>
        <v>0</v>
      </c>
      <c r="AY232" s="210">
        <v>11.4</v>
      </c>
      <c r="AZ232" s="231">
        <v>179.8</v>
      </c>
      <c r="BA232" s="15"/>
      <c r="BB232" s="232">
        <f t="shared" si="95"/>
        <v>11.395667046750287</v>
      </c>
      <c r="BC232" s="235">
        <f t="shared" si="96"/>
        <v>179.8</v>
      </c>
      <c r="BG232" s="210">
        <v>11.4</v>
      </c>
      <c r="BH232" s="231">
        <v>2100</v>
      </c>
      <c r="BI232" s="15"/>
      <c r="BJ232" s="232">
        <f t="shared" si="102"/>
        <v>11.4</v>
      </c>
      <c r="BK232" s="235">
        <f t="shared" si="112"/>
        <v>1671.6768060836671</v>
      </c>
      <c r="BM232" s="109">
        <f t="shared" si="103"/>
        <v>0.79603657432555575</v>
      </c>
      <c r="BN232" s="213"/>
      <c r="BR232" s="228"/>
      <c r="BS232" s="311"/>
      <c r="BT232" s="3"/>
      <c r="BU232" s="213"/>
      <c r="BV232" s="213"/>
      <c r="BW232" s="291"/>
    </row>
    <row r="233" spans="1:75" x14ac:dyDescent="0.2">
      <c r="A233" s="326">
        <v>11.45</v>
      </c>
      <c r="B233" s="211">
        <f t="shared" si="87"/>
        <v>1764.1380000000186</v>
      </c>
      <c r="C233" s="866">
        <f ca="1">IF(ISERR(AVERAGE(INDIRECT("B"&amp;(ROW()-INT($B$1/2))):INDIRECT("B"&amp;(ROW()+INT($B$1/2))))),"",AVERAGE(INDIRECT("B"&amp;(ROW()-INT($B$1/2))):INDIRECT("B"&amp;(ROW()+INT($B$1/2)))))</f>
        <v>1764.1380000000183</v>
      </c>
      <c r="D233" s="866">
        <f t="shared" si="88"/>
        <v>4.9999999999998934E-2</v>
      </c>
      <c r="E233" s="867"/>
      <c r="F233" s="212">
        <f t="shared" si="113"/>
        <v>11.450000000000118</v>
      </c>
      <c r="G233" s="2">
        <f t="shared" si="89"/>
        <v>230</v>
      </c>
      <c r="H233" s="213">
        <f t="shared" si="90"/>
        <v>11.45</v>
      </c>
      <c r="I233" s="213">
        <f t="shared" si="91"/>
        <v>11.5</v>
      </c>
      <c r="J233" s="51">
        <f t="shared" ca="1" si="92"/>
        <v>1764.1380000000183</v>
      </c>
      <c r="K233" s="51">
        <f t="shared" ca="1" si="93"/>
        <v>1759.9800000000187</v>
      </c>
      <c r="L233" s="553">
        <f t="shared" ca="1" si="94"/>
        <v>1764.1380000000083</v>
      </c>
      <c r="M233" s="542">
        <f t="shared" si="97"/>
        <v>18.426988800000192</v>
      </c>
      <c r="N233" s="544">
        <f t="shared" ca="1" si="98"/>
        <v>537.70926240000256</v>
      </c>
      <c r="O233" s="215"/>
      <c r="P233" s="216"/>
      <c r="Q233" s="217"/>
      <c r="R233" s="218"/>
      <c r="S233" s="219">
        <f t="shared" si="104"/>
        <v>0</v>
      </c>
      <c r="T233" s="220">
        <f t="shared" si="105"/>
        <v>0</v>
      </c>
      <c r="U233" s="214">
        <f t="shared" si="114"/>
        <v>0</v>
      </c>
      <c r="W233" s="221"/>
      <c r="X233" s="222"/>
      <c r="Y233" s="222"/>
      <c r="Z233" s="223"/>
      <c r="AA233" s="222"/>
      <c r="AB233" s="224"/>
      <c r="AC233" s="225"/>
      <c r="AD233" s="2">
        <f t="shared" si="99"/>
        <v>0</v>
      </c>
      <c r="AE233" s="2">
        <f t="shared" si="100"/>
        <v>0</v>
      </c>
      <c r="AF233" s="226"/>
      <c r="AG233" s="219">
        <f t="shared" si="106"/>
        <v>0</v>
      </c>
      <c r="AH233" s="234">
        <f t="shared" si="107"/>
        <v>0</v>
      </c>
      <c r="AI233" s="214">
        <f t="shared" si="115"/>
        <v>0</v>
      </c>
      <c r="AK233" s="229">
        <f t="shared" si="108"/>
        <v>0</v>
      </c>
      <c r="AL233" s="226"/>
      <c r="AM233" s="15"/>
      <c r="AN233" s="232" t="e">
        <f t="shared" si="109"/>
        <v>#DIV/0!</v>
      </c>
      <c r="AO233" s="214">
        <f t="shared" si="101"/>
        <v>0</v>
      </c>
      <c r="AQ233" s="210"/>
      <c r="AR233" s="231"/>
      <c r="AS233" s="15"/>
      <c r="AT233" s="232">
        <f t="shared" si="110"/>
        <v>0</v>
      </c>
      <c r="AU233" s="235">
        <f t="shared" si="111"/>
        <v>0</v>
      </c>
      <c r="AY233" s="210">
        <v>11.45</v>
      </c>
      <c r="AZ233" s="231">
        <v>177.5</v>
      </c>
      <c r="BA233" s="15"/>
      <c r="BB233" s="232">
        <f t="shared" si="95"/>
        <v>11.445648042569365</v>
      </c>
      <c r="BC233" s="235">
        <f t="shared" si="96"/>
        <v>177.5</v>
      </c>
      <c r="BG233" s="210">
        <v>11.45</v>
      </c>
      <c r="BH233" s="231">
        <v>2100</v>
      </c>
      <c r="BI233" s="15"/>
      <c r="BJ233" s="232">
        <f t="shared" si="102"/>
        <v>11.45</v>
      </c>
      <c r="BK233" s="235">
        <f t="shared" si="112"/>
        <v>1667.8288973384199</v>
      </c>
      <c r="BM233" s="109">
        <f t="shared" si="103"/>
        <v>0.79420423682781904</v>
      </c>
      <c r="BN233" s="213"/>
      <c r="BR233" s="228"/>
      <c r="BS233" s="311"/>
      <c r="BT233" s="3"/>
      <c r="BU233" s="213"/>
      <c r="BV233" s="213"/>
      <c r="BW233" s="291"/>
    </row>
    <row r="234" spans="1:75" x14ac:dyDescent="0.2">
      <c r="A234" s="326">
        <v>11.5</v>
      </c>
      <c r="B234" s="211">
        <f t="shared" si="87"/>
        <v>1759.9800000000187</v>
      </c>
      <c r="C234" s="866">
        <f ca="1">IF(ISERR(AVERAGE(INDIRECT("B"&amp;(ROW()-INT($B$1/2))):INDIRECT("B"&amp;(ROW()+INT($B$1/2))))),"",AVERAGE(INDIRECT("B"&amp;(ROW()-INT($B$1/2))):INDIRECT("B"&amp;(ROW()+INT($B$1/2)))))</f>
        <v>1759.9800000000187</v>
      </c>
      <c r="D234" s="866">
        <f t="shared" si="88"/>
        <v>5.0000000000000711E-2</v>
      </c>
      <c r="E234" s="867"/>
      <c r="F234" s="212">
        <f t="shared" si="113"/>
        <v>11.500000000000119</v>
      </c>
      <c r="G234" s="2">
        <f t="shared" si="89"/>
        <v>231</v>
      </c>
      <c r="H234" s="213">
        <f t="shared" si="90"/>
        <v>11.5</v>
      </c>
      <c r="I234" s="213">
        <f t="shared" si="91"/>
        <v>11.55</v>
      </c>
      <c r="J234" s="51">
        <f t="shared" ca="1" si="92"/>
        <v>1759.9800000000187</v>
      </c>
      <c r="K234" s="51">
        <f t="shared" ca="1" si="93"/>
        <v>1755.822000000019</v>
      </c>
      <c r="L234" s="553">
        <f t="shared" ca="1" si="94"/>
        <v>1759.9800000000087</v>
      </c>
      <c r="M234" s="542">
        <f t="shared" si="97"/>
        <v>18.507456000000193</v>
      </c>
      <c r="N234" s="544">
        <f t="shared" ca="1" si="98"/>
        <v>536.44190400000264</v>
      </c>
      <c r="O234" s="215"/>
      <c r="P234" s="216"/>
      <c r="Q234" s="217"/>
      <c r="R234" s="218"/>
      <c r="S234" s="219">
        <f t="shared" si="104"/>
        <v>0</v>
      </c>
      <c r="T234" s="220">
        <f t="shared" si="105"/>
        <v>0</v>
      </c>
      <c r="U234" s="214">
        <f t="shared" si="114"/>
        <v>0</v>
      </c>
      <c r="W234" s="221"/>
      <c r="X234" s="222"/>
      <c r="Y234" s="222"/>
      <c r="Z234" s="223"/>
      <c r="AA234" s="222"/>
      <c r="AB234" s="224"/>
      <c r="AC234" s="225"/>
      <c r="AD234" s="2">
        <f t="shared" si="99"/>
        <v>0</v>
      </c>
      <c r="AE234" s="2">
        <f t="shared" si="100"/>
        <v>0</v>
      </c>
      <c r="AF234" s="226"/>
      <c r="AG234" s="219">
        <f t="shared" si="106"/>
        <v>0</v>
      </c>
      <c r="AH234" s="234">
        <f t="shared" si="107"/>
        <v>0</v>
      </c>
      <c r="AI234" s="214">
        <f t="shared" si="115"/>
        <v>0</v>
      </c>
      <c r="AK234" s="229">
        <f t="shared" si="108"/>
        <v>0</v>
      </c>
      <c r="AL234" s="226"/>
      <c r="AM234" s="15"/>
      <c r="AN234" s="232" t="e">
        <f t="shared" si="109"/>
        <v>#DIV/0!</v>
      </c>
      <c r="AO234" s="214">
        <f t="shared" si="101"/>
        <v>0</v>
      </c>
      <c r="AQ234" s="210"/>
      <c r="AR234" s="231"/>
      <c r="AS234" s="15"/>
      <c r="AT234" s="232">
        <f t="shared" si="110"/>
        <v>0</v>
      </c>
      <c r="AU234" s="235">
        <f t="shared" si="111"/>
        <v>0</v>
      </c>
      <c r="AY234" s="210">
        <v>11.5</v>
      </c>
      <c r="AZ234" s="231">
        <v>176.5</v>
      </c>
      <c r="BA234" s="15"/>
      <c r="BB234" s="232">
        <f t="shared" si="95"/>
        <v>11.495629038388447</v>
      </c>
      <c r="BC234" s="235">
        <f t="shared" si="96"/>
        <v>176.5</v>
      </c>
      <c r="BG234" s="210">
        <v>11.5</v>
      </c>
      <c r="BH234" s="231">
        <v>2100</v>
      </c>
      <c r="BI234" s="15"/>
      <c r="BJ234" s="232">
        <f t="shared" si="102"/>
        <v>11.5</v>
      </c>
      <c r="BK234" s="235">
        <f t="shared" si="112"/>
        <v>1663.9809885931729</v>
      </c>
      <c r="BM234" s="109">
        <f t="shared" si="103"/>
        <v>0.79237189933008234</v>
      </c>
      <c r="BN234" s="213"/>
      <c r="BR234" s="228"/>
      <c r="BS234" s="311"/>
      <c r="BT234" s="3"/>
      <c r="BU234" s="213"/>
      <c r="BV234" s="213"/>
      <c r="BW234" s="291"/>
    </row>
    <row r="235" spans="1:75" x14ac:dyDescent="0.2">
      <c r="A235" s="326">
        <v>11.55</v>
      </c>
      <c r="B235" s="211">
        <f t="shared" si="87"/>
        <v>1755.8220000000188</v>
      </c>
      <c r="C235" s="866">
        <f ca="1">IF(ISERR(AVERAGE(INDIRECT("B"&amp;(ROW()-INT($B$1/2))):INDIRECT("B"&amp;(ROW()+INT($B$1/2))))),"",AVERAGE(INDIRECT("B"&amp;(ROW()-INT($B$1/2))):INDIRECT("B"&amp;(ROW()+INT($B$1/2)))))</f>
        <v>1755.822000000019</v>
      </c>
      <c r="D235" s="866">
        <f t="shared" si="88"/>
        <v>5.0000000000000711E-2</v>
      </c>
      <c r="E235" s="867"/>
      <c r="F235" s="212">
        <f t="shared" si="113"/>
        <v>11.55000000000012</v>
      </c>
      <c r="G235" s="2">
        <f t="shared" si="89"/>
        <v>232</v>
      </c>
      <c r="H235" s="213">
        <f t="shared" si="90"/>
        <v>11.55</v>
      </c>
      <c r="I235" s="213">
        <f t="shared" si="91"/>
        <v>11.6</v>
      </c>
      <c r="J235" s="51">
        <f t="shared" ca="1" si="92"/>
        <v>1755.822000000019</v>
      </c>
      <c r="K235" s="51">
        <f t="shared" ca="1" si="93"/>
        <v>1751.6640000000189</v>
      </c>
      <c r="L235" s="553">
        <f t="shared" ca="1" si="94"/>
        <v>1755.822000000009</v>
      </c>
      <c r="M235" s="542">
        <f t="shared" si="97"/>
        <v>18.587923200000194</v>
      </c>
      <c r="N235" s="544">
        <f t="shared" ca="1" si="98"/>
        <v>535.17454560000272</v>
      </c>
      <c r="O235" s="215"/>
      <c r="P235" s="216"/>
      <c r="Q235" s="217"/>
      <c r="R235" s="218"/>
      <c r="S235" s="219">
        <f t="shared" si="104"/>
        <v>0</v>
      </c>
      <c r="T235" s="220">
        <f t="shared" si="105"/>
        <v>0</v>
      </c>
      <c r="U235" s="214">
        <f t="shared" si="114"/>
        <v>0</v>
      </c>
      <c r="W235" s="221"/>
      <c r="X235" s="222"/>
      <c r="Y235" s="222"/>
      <c r="Z235" s="223"/>
      <c r="AA235" s="222"/>
      <c r="AB235" s="224"/>
      <c r="AC235" s="225"/>
      <c r="AD235" s="2">
        <f t="shared" si="99"/>
        <v>0</v>
      </c>
      <c r="AE235" s="2">
        <f t="shared" si="100"/>
        <v>0</v>
      </c>
      <c r="AF235" s="226"/>
      <c r="AG235" s="219">
        <f t="shared" si="106"/>
        <v>0</v>
      </c>
      <c r="AH235" s="234">
        <f t="shared" si="107"/>
        <v>0</v>
      </c>
      <c r="AI235" s="214">
        <f t="shared" si="115"/>
        <v>0</v>
      </c>
      <c r="AK235" s="229">
        <f t="shared" si="108"/>
        <v>0</v>
      </c>
      <c r="AL235" s="226"/>
      <c r="AM235" s="15"/>
      <c r="AN235" s="232" t="e">
        <f t="shared" si="109"/>
        <v>#DIV/0!</v>
      </c>
      <c r="AO235" s="214">
        <f t="shared" si="101"/>
        <v>0</v>
      </c>
      <c r="AQ235" s="210"/>
      <c r="AR235" s="231"/>
      <c r="AS235" s="15"/>
      <c r="AT235" s="232">
        <f t="shared" si="110"/>
        <v>0</v>
      </c>
      <c r="AU235" s="235">
        <f t="shared" si="111"/>
        <v>0</v>
      </c>
      <c r="AY235" s="210">
        <v>11.55</v>
      </c>
      <c r="AZ235" s="231">
        <v>175.9</v>
      </c>
      <c r="BA235" s="15"/>
      <c r="BB235" s="232">
        <f t="shared" si="95"/>
        <v>11.545610034207527</v>
      </c>
      <c r="BC235" s="235">
        <f t="shared" si="96"/>
        <v>175.9</v>
      </c>
      <c r="BG235" s="210">
        <v>11.55</v>
      </c>
      <c r="BH235" s="231">
        <v>2100</v>
      </c>
      <c r="BI235" s="15"/>
      <c r="BJ235" s="232">
        <f t="shared" si="102"/>
        <v>11.55</v>
      </c>
      <c r="BK235" s="235">
        <f t="shared" si="112"/>
        <v>1660.1330798479257</v>
      </c>
      <c r="BM235" s="109">
        <f t="shared" si="103"/>
        <v>0.79053956183234564</v>
      </c>
      <c r="BN235" s="213"/>
      <c r="BR235" s="228"/>
      <c r="BS235" s="311"/>
      <c r="BT235" s="3"/>
      <c r="BU235" s="213"/>
      <c r="BV235" s="213"/>
      <c r="BW235" s="291"/>
    </row>
    <row r="236" spans="1:75" x14ac:dyDescent="0.2">
      <c r="A236" s="326">
        <v>11.6</v>
      </c>
      <c r="B236" s="211">
        <f t="shared" si="87"/>
        <v>1751.6640000000189</v>
      </c>
      <c r="C236" s="866">
        <f ca="1">IF(ISERR(AVERAGE(INDIRECT("B"&amp;(ROW()-INT($B$1/2))):INDIRECT("B"&amp;(ROW()+INT($B$1/2))))),"",AVERAGE(INDIRECT("B"&amp;(ROW()-INT($B$1/2))):INDIRECT("B"&amp;(ROW()+INT($B$1/2)))))</f>
        <v>1751.6640000000189</v>
      </c>
      <c r="D236" s="866">
        <f t="shared" si="88"/>
        <v>4.9999999999998934E-2</v>
      </c>
      <c r="E236" s="867"/>
      <c r="F236" s="212">
        <f t="shared" si="113"/>
        <v>11.60000000000012</v>
      </c>
      <c r="G236" s="2">
        <f t="shared" si="89"/>
        <v>233</v>
      </c>
      <c r="H236" s="213">
        <f t="shared" si="90"/>
        <v>11.6</v>
      </c>
      <c r="I236" s="213">
        <f t="shared" si="91"/>
        <v>11.65</v>
      </c>
      <c r="J236" s="51">
        <f t="shared" ca="1" si="92"/>
        <v>1751.6640000000189</v>
      </c>
      <c r="K236" s="51">
        <f t="shared" ca="1" si="93"/>
        <v>1747.5060000000187</v>
      </c>
      <c r="L236" s="553">
        <f t="shared" ca="1" si="94"/>
        <v>1751.6640000000089</v>
      </c>
      <c r="M236" s="542">
        <f t="shared" si="97"/>
        <v>18.668390400000195</v>
      </c>
      <c r="N236" s="544">
        <f t="shared" ca="1" si="98"/>
        <v>533.90718720000268</v>
      </c>
      <c r="O236" s="215"/>
      <c r="P236" s="216"/>
      <c r="Q236" s="217"/>
      <c r="R236" s="218"/>
      <c r="S236" s="219">
        <f t="shared" si="104"/>
        <v>0</v>
      </c>
      <c r="T236" s="220">
        <f t="shared" si="105"/>
        <v>0</v>
      </c>
      <c r="U236" s="214">
        <f t="shared" si="114"/>
        <v>0</v>
      </c>
      <c r="W236" s="221"/>
      <c r="X236" s="222"/>
      <c r="Y236" s="222"/>
      <c r="Z236" s="223"/>
      <c r="AA236" s="222"/>
      <c r="AB236" s="224"/>
      <c r="AC236" s="225"/>
      <c r="AD236" s="2">
        <f t="shared" si="99"/>
        <v>0</v>
      </c>
      <c r="AE236" s="2">
        <f t="shared" si="100"/>
        <v>0</v>
      </c>
      <c r="AF236" s="226"/>
      <c r="AG236" s="219">
        <f t="shared" si="106"/>
        <v>0</v>
      </c>
      <c r="AH236" s="234">
        <f t="shared" si="107"/>
        <v>0</v>
      </c>
      <c r="AI236" s="214">
        <f t="shared" si="115"/>
        <v>0</v>
      </c>
      <c r="AK236" s="229">
        <f t="shared" si="108"/>
        <v>0</v>
      </c>
      <c r="AL236" s="226"/>
      <c r="AM236" s="15"/>
      <c r="AN236" s="232" t="e">
        <f t="shared" si="109"/>
        <v>#DIV/0!</v>
      </c>
      <c r="AO236" s="214">
        <f t="shared" si="101"/>
        <v>0</v>
      </c>
      <c r="AQ236" s="210"/>
      <c r="AR236" s="231"/>
      <c r="AS236" s="15"/>
      <c r="AT236" s="232">
        <f t="shared" si="110"/>
        <v>0</v>
      </c>
      <c r="AU236" s="235">
        <f t="shared" si="111"/>
        <v>0</v>
      </c>
      <c r="AY236" s="210">
        <v>11.6</v>
      </c>
      <c r="AZ236" s="231">
        <v>174.9</v>
      </c>
      <c r="BA236" s="15"/>
      <c r="BB236" s="232">
        <f t="shared" si="95"/>
        <v>11.595591030026608</v>
      </c>
      <c r="BC236" s="235">
        <f t="shared" si="96"/>
        <v>174.9</v>
      </c>
      <c r="BG236" s="210">
        <v>11.6</v>
      </c>
      <c r="BH236" s="231">
        <v>2100</v>
      </c>
      <c r="BI236" s="15"/>
      <c r="BJ236" s="232">
        <f t="shared" si="102"/>
        <v>11.6</v>
      </c>
      <c r="BK236" s="235">
        <f t="shared" si="112"/>
        <v>1656.2851711026788</v>
      </c>
      <c r="BM236" s="109">
        <f t="shared" si="103"/>
        <v>0.78870722433460894</v>
      </c>
      <c r="BN236" s="213"/>
      <c r="BR236" s="228"/>
      <c r="BS236" s="311"/>
      <c r="BT236" s="3"/>
      <c r="BU236" s="213"/>
      <c r="BV236" s="213"/>
      <c r="BW236" s="291"/>
    </row>
    <row r="237" spans="1:75" x14ac:dyDescent="0.2">
      <c r="A237" s="326">
        <v>11.65</v>
      </c>
      <c r="B237" s="211">
        <f t="shared" si="87"/>
        <v>1747.506000000019</v>
      </c>
      <c r="C237" s="866">
        <f ca="1">IF(ISERR(AVERAGE(INDIRECT("B"&amp;(ROW()-INT($B$1/2))):INDIRECT("B"&amp;(ROW()+INT($B$1/2))))),"",AVERAGE(INDIRECT("B"&amp;(ROW()-INT($B$1/2))):INDIRECT("B"&amp;(ROW()+INT($B$1/2)))))</f>
        <v>1747.5060000000187</v>
      </c>
      <c r="D237" s="866">
        <f t="shared" si="88"/>
        <v>5.0000000000000711E-2</v>
      </c>
      <c r="E237" s="867"/>
      <c r="F237" s="212">
        <f t="shared" si="113"/>
        <v>11.650000000000121</v>
      </c>
      <c r="G237" s="2">
        <f t="shared" si="89"/>
        <v>234</v>
      </c>
      <c r="H237" s="213">
        <f t="shared" si="90"/>
        <v>11.65</v>
      </c>
      <c r="I237" s="213">
        <f t="shared" si="91"/>
        <v>11.7</v>
      </c>
      <c r="J237" s="51">
        <f t="shared" ca="1" si="92"/>
        <v>1747.5060000000187</v>
      </c>
      <c r="K237" s="51">
        <f t="shared" ca="1" si="93"/>
        <v>1743.3480000000191</v>
      </c>
      <c r="L237" s="553">
        <f t="shared" ca="1" si="94"/>
        <v>1747.5060000000087</v>
      </c>
      <c r="M237" s="542">
        <f t="shared" si="97"/>
        <v>18.748857600000196</v>
      </c>
      <c r="N237" s="544">
        <f t="shared" ca="1" si="98"/>
        <v>532.63982880000265</v>
      </c>
      <c r="O237" s="215"/>
      <c r="P237" s="216"/>
      <c r="Q237" s="217"/>
      <c r="R237" s="218"/>
      <c r="S237" s="219">
        <f t="shared" si="104"/>
        <v>0</v>
      </c>
      <c r="T237" s="220">
        <f t="shared" si="105"/>
        <v>0</v>
      </c>
      <c r="U237" s="214">
        <f t="shared" si="114"/>
        <v>0</v>
      </c>
      <c r="W237" s="221"/>
      <c r="X237" s="222"/>
      <c r="Y237" s="222"/>
      <c r="Z237" s="223"/>
      <c r="AA237" s="222"/>
      <c r="AB237" s="224"/>
      <c r="AC237" s="225"/>
      <c r="AD237" s="2">
        <f t="shared" si="99"/>
        <v>0</v>
      </c>
      <c r="AE237" s="2">
        <f t="shared" si="100"/>
        <v>0</v>
      </c>
      <c r="AF237" s="226"/>
      <c r="AG237" s="219">
        <f t="shared" si="106"/>
        <v>0</v>
      </c>
      <c r="AH237" s="234">
        <f t="shared" si="107"/>
        <v>0</v>
      </c>
      <c r="AI237" s="214">
        <f t="shared" si="115"/>
        <v>0</v>
      </c>
      <c r="AK237" s="229">
        <f t="shared" si="108"/>
        <v>0</v>
      </c>
      <c r="AL237" s="226"/>
      <c r="AM237" s="15"/>
      <c r="AN237" s="232" t="e">
        <f t="shared" si="109"/>
        <v>#DIV/0!</v>
      </c>
      <c r="AO237" s="214">
        <f t="shared" si="101"/>
        <v>0</v>
      </c>
      <c r="AQ237" s="210"/>
      <c r="AR237" s="231"/>
      <c r="AS237" s="15"/>
      <c r="AT237" s="232">
        <f t="shared" si="110"/>
        <v>0</v>
      </c>
      <c r="AU237" s="235">
        <f t="shared" si="111"/>
        <v>0</v>
      </c>
      <c r="AY237" s="210">
        <v>11.65</v>
      </c>
      <c r="AZ237" s="231">
        <v>174.9</v>
      </c>
      <c r="BA237" s="15"/>
      <c r="BB237" s="232">
        <f t="shared" si="95"/>
        <v>11.645572025845688</v>
      </c>
      <c r="BC237" s="235">
        <f t="shared" si="96"/>
        <v>174.9</v>
      </c>
      <c r="BG237" s="210">
        <v>11.65</v>
      </c>
      <c r="BH237" s="231">
        <v>2100</v>
      </c>
      <c r="BI237" s="15"/>
      <c r="BJ237" s="232">
        <f t="shared" si="102"/>
        <v>11.65</v>
      </c>
      <c r="BK237" s="235">
        <f t="shared" si="112"/>
        <v>1652.4372623574318</v>
      </c>
      <c r="BM237" s="109">
        <f t="shared" si="103"/>
        <v>0.78687488683687223</v>
      </c>
      <c r="BN237" s="213"/>
      <c r="BR237" s="228"/>
      <c r="BS237" s="311"/>
      <c r="BT237" s="3"/>
      <c r="BU237" s="213"/>
      <c r="BV237" s="213"/>
      <c r="BW237" s="291"/>
    </row>
    <row r="238" spans="1:75" x14ac:dyDescent="0.2">
      <c r="A238" s="326">
        <v>11.7</v>
      </c>
      <c r="B238" s="211">
        <f t="shared" ref="B238:B301" si="116">B237-4.158</f>
        <v>1743.3480000000191</v>
      </c>
      <c r="C238" s="866">
        <f ca="1">IF(ISERR(AVERAGE(INDIRECT("B"&amp;(ROW()-INT($B$1/2))):INDIRECT("B"&amp;(ROW()+INT($B$1/2))))),"",AVERAGE(INDIRECT("B"&amp;(ROW()-INT($B$1/2))):INDIRECT("B"&amp;(ROW()+INT($B$1/2)))))</f>
        <v>1743.3480000000191</v>
      </c>
      <c r="D238" s="866">
        <f t="shared" si="88"/>
        <v>4.9999999999998934E-2</v>
      </c>
      <c r="E238" s="867"/>
      <c r="F238" s="212">
        <f t="shared" si="113"/>
        <v>11.700000000000122</v>
      </c>
      <c r="G238" s="2">
        <f t="shared" si="89"/>
        <v>235</v>
      </c>
      <c r="H238" s="213">
        <f t="shared" si="90"/>
        <v>11.7</v>
      </c>
      <c r="I238" s="213">
        <f t="shared" si="91"/>
        <v>11.75</v>
      </c>
      <c r="J238" s="51">
        <f t="shared" ca="1" si="92"/>
        <v>1743.3480000000191</v>
      </c>
      <c r="K238" s="51">
        <f t="shared" ca="1" si="93"/>
        <v>1739.1900000000194</v>
      </c>
      <c r="L238" s="553">
        <f t="shared" ca="1" si="94"/>
        <v>1743.3480000000088</v>
      </c>
      <c r="M238" s="542">
        <f t="shared" si="97"/>
        <v>18.829324800000197</v>
      </c>
      <c r="N238" s="544">
        <f t="shared" ca="1" si="98"/>
        <v>531.37247040000273</v>
      </c>
      <c r="O238" s="215"/>
      <c r="P238" s="216"/>
      <c r="Q238" s="217"/>
      <c r="R238" s="218"/>
      <c r="S238" s="219">
        <f t="shared" si="104"/>
        <v>0</v>
      </c>
      <c r="T238" s="220">
        <f t="shared" si="105"/>
        <v>0</v>
      </c>
      <c r="U238" s="214">
        <f t="shared" si="114"/>
        <v>0</v>
      </c>
      <c r="W238" s="221"/>
      <c r="X238" s="222"/>
      <c r="Y238" s="222"/>
      <c r="Z238" s="223"/>
      <c r="AA238" s="222"/>
      <c r="AB238" s="224"/>
      <c r="AC238" s="225"/>
      <c r="AD238" s="2">
        <f t="shared" si="99"/>
        <v>0</v>
      </c>
      <c r="AE238" s="2">
        <f t="shared" si="100"/>
        <v>0</v>
      </c>
      <c r="AF238" s="226"/>
      <c r="AG238" s="219">
        <f t="shared" si="106"/>
        <v>0</v>
      </c>
      <c r="AH238" s="234">
        <f t="shared" si="107"/>
        <v>0</v>
      </c>
      <c r="AI238" s="214">
        <f t="shared" si="115"/>
        <v>0</v>
      </c>
      <c r="AK238" s="229">
        <f t="shared" si="108"/>
        <v>0</v>
      </c>
      <c r="AL238" s="226"/>
      <c r="AM238" s="15"/>
      <c r="AN238" s="232" t="e">
        <f t="shared" si="109"/>
        <v>#DIV/0!</v>
      </c>
      <c r="AO238" s="214">
        <f t="shared" si="101"/>
        <v>0</v>
      </c>
      <c r="AQ238" s="210"/>
      <c r="AR238" s="231"/>
      <c r="AS238" s="15"/>
      <c r="AT238" s="232">
        <f t="shared" si="110"/>
        <v>0</v>
      </c>
      <c r="AU238" s="235">
        <f t="shared" si="111"/>
        <v>0</v>
      </c>
      <c r="AY238" s="210">
        <v>11.7</v>
      </c>
      <c r="AZ238" s="231">
        <v>176.5</v>
      </c>
      <c r="BA238" s="15"/>
      <c r="BB238" s="232">
        <f t="shared" si="95"/>
        <v>11.695553021664766</v>
      </c>
      <c r="BC238" s="235">
        <f t="shared" si="96"/>
        <v>176.5</v>
      </c>
      <c r="BG238" s="210">
        <v>11.7</v>
      </c>
      <c r="BH238" s="231">
        <v>2100</v>
      </c>
      <c r="BI238" s="15"/>
      <c r="BJ238" s="232">
        <f t="shared" si="102"/>
        <v>11.7</v>
      </c>
      <c r="BK238" s="235">
        <f t="shared" si="112"/>
        <v>1648.5893536121846</v>
      </c>
      <c r="BM238" s="109">
        <f t="shared" si="103"/>
        <v>0.78504254933913553</v>
      </c>
      <c r="BN238" s="213"/>
      <c r="BR238" s="228"/>
      <c r="BS238" s="311"/>
      <c r="BT238" s="3"/>
      <c r="BU238" s="213"/>
      <c r="BV238" s="213"/>
      <c r="BW238" s="291"/>
    </row>
    <row r="239" spans="1:75" x14ac:dyDescent="0.2">
      <c r="A239" s="326">
        <v>11.75</v>
      </c>
      <c r="B239" s="211">
        <f t="shared" si="116"/>
        <v>1739.1900000000192</v>
      </c>
      <c r="C239" s="866">
        <f ca="1">IF(ISERR(AVERAGE(INDIRECT("B"&amp;(ROW()-INT($B$1/2))):INDIRECT("B"&amp;(ROW()+INT($B$1/2))))),"",AVERAGE(INDIRECT("B"&amp;(ROW()-INT($B$1/2))):INDIRECT("B"&amp;(ROW()+INT($B$1/2)))))</f>
        <v>1739.1900000000194</v>
      </c>
      <c r="D239" s="866">
        <f t="shared" si="88"/>
        <v>5.0000000000000711E-2</v>
      </c>
      <c r="E239" s="867"/>
      <c r="F239" s="212">
        <f t="shared" si="113"/>
        <v>11.750000000000123</v>
      </c>
      <c r="G239" s="2">
        <f t="shared" si="89"/>
        <v>236</v>
      </c>
      <c r="H239" s="213">
        <f t="shared" si="90"/>
        <v>11.75</v>
      </c>
      <c r="I239" s="213">
        <f t="shared" si="91"/>
        <v>11.8</v>
      </c>
      <c r="J239" s="51">
        <f t="shared" ca="1" si="92"/>
        <v>1739.1900000000194</v>
      </c>
      <c r="K239" s="51">
        <f t="shared" ca="1" si="93"/>
        <v>1735.0320000000193</v>
      </c>
      <c r="L239" s="553">
        <f t="shared" ca="1" si="94"/>
        <v>1739.1900000000091</v>
      </c>
      <c r="M239" s="542">
        <f t="shared" si="97"/>
        <v>18.909792000000198</v>
      </c>
      <c r="N239" s="544">
        <f t="shared" ca="1" si="98"/>
        <v>530.1051120000028</v>
      </c>
      <c r="O239" s="215"/>
      <c r="P239" s="216"/>
      <c r="Q239" s="217"/>
      <c r="R239" s="218"/>
      <c r="S239" s="219">
        <f t="shared" si="104"/>
        <v>0</v>
      </c>
      <c r="T239" s="220">
        <f t="shared" si="105"/>
        <v>0</v>
      </c>
      <c r="U239" s="214">
        <f t="shared" si="114"/>
        <v>0</v>
      </c>
      <c r="W239" s="221"/>
      <c r="X239" s="222"/>
      <c r="Y239" s="222"/>
      <c r="Z239" s="223"/>
      <c r="AA239" s="222"/>
      <c r="AB239" s="224"/>
      <c r="AC239" s="225"/>
      <c r="AD239" s="2">
        <f t="shared" si="99"/>
        <v>0</v>
      </c>
      <c r="AE239" s="2">
        <f t="shared" si="100"/>
        <v>0</v>
      </c>
      <c r="AF239" s="226"/>
      <c r="AG239" s="219">
        <f t="shared" si="106"/>
        <v>0</v>
      </c>
      <c r="AH239" s="234">
        <f t="shared" si="107"/>
        <v>0</v>
      </c>
      <c r="AI239" s="214">
        <f t="shared" si="115"/>
        <v>0</v>
      </c>
      <c r="AK239" s="229">
        <f t="shared" si="108"/>
        <v>0</v>
      </c>
      <c r="AL239" s="226"/>
      <c r="AM239" s="15"/>
      <c r="AN239" s="232" t="e">
        <f t="shared" si="109"/>
        <v>#DIV/0!</v>
      </c>
      <c r="AO239" s="214">
        <f t="shared" si="101"/>
        <v>0</v>
      </c>
      <c r="AQ239" s="210"/>
      <c r="AR239" s="231"/>
      <c r="AS239" s="15"/>
      <c r="AT239" s="232">
        <f t="shared" si="110"/>
        <v>0</v>
      </c>
      <c r="AU239" s="235">
        <f t="shared" si="111"/>
        <v>0</v>
      </c>
      <c r="AY239" s="210">
        <v>11.75</v>
      </c>
      <c r="AZ239" s="231">
        <v>169.6</v>
      </c>
      <c r="BA239" s="15"/>
      <c r="BB239" s="232">
        <f t="shared" si="95"/>
        <v>11.745534017483848</v>
      </c>
      <c r="BC239" s="235">
        <f t="shared" si="96"/>
        <v>169.6</v>
      </c>
      <c r="BG239" s="210">
        <v>11.75</v>
      </c>
      <c r="BH239" s="231">
        <v>2100</v>
      </c>
      <c r="BI239" s="15"/>
      <c r="BJ239" s="232">
        <f t="shared" si="102"/>
        <v>11.75</v>
      </c>
      <c r="BK239" s="235">
        <f t="shared" si="112"/>
        <v>1644.7414448669376</v>
      </c>
      <c r="BM239" s="109">
        <f t="shared" si="103"/>
        <v>0.78321021184139883</v>
      </c>
      <c r="BN239" s="213"/>
      <c r="BR239" s="228"/>
      <c r="BS239" s="311"/>
      <c r="BT239" s="3"/>
      <c r="BU239" s="213"/>
      <c r="BV239" s="213"/>
      <c r="BW239" s="291"/>
    </row>
    <row r="240" spans="1:75" x14ac:dyDescent="0.2">
      <c r="A240" s="326">
        <v>11.8</v>
      </c>
      <c r="B240" s="211">
        <f t="shared" si="116"/>
        <v>1735.0320000000193</v>
      </c>
      <c r="C240" s="866">
        <f ca="1">IF(ISERR(AVERAGE(INDIRECT("B"&amp;(ROW()-INT($B$1/2))):INDIRECT("B"&amp;(ROW()+INT($B$1/2))))),"",AVERAGE(INDIRECT("B"&amp;(ROW()-INT($B$1/2))):INDIRECT("B"&amp;(ROW()+INT($B$1/2)))))</f>
        <v>1735.0320000000193</v>
      </c>
      <c r="D240" s="866">
        <f t="shared" si="88"/>
        <v>5.0000000000000711E-2</v>
      </c>
      <c r="E240" s="867"/>
      <c r="F240" s="212">
        <f t="shared" si="113"/>
        <v>11.800000000000123</v>
      </c>
      <c r="G240" s="2">
        <f t="shared" si="89"/>
        <v>237</v>
      </c>
      <c r="H240" s="213">
        <f t="shared" si="90"/>
        <v>11.8</v>
      </c>
      <c r="I240" s="213">
        <f t="shared" si="91"/>
        <v>11.85</v>
      </c>
      <c r="J240" s="51">
        <f t="shared" ca="1" si="92"/>
        <v>1735.0320000000193</v>
      </c>
      <c r="K240" s="51">
        <f t="shared" ca="1" si="93"/>
        <v>1730.8740000000191</v>
      </c>
      <c r="L240" s="553">
        <f t="shared" ca="1" si="94"/>
        <v>1735.032000000009</v>
      </c>
      <c r="M240" s="542">
        <f t="shared" si="97"/>
        <v>18.9902592000002</v>
      </c>
      <c r="N240" s="544">
        <f t="shared" ca="1" si="98"/>
        <v>528.83775360000277</v>
      </c>
      <c r="O240" s="215"/>
      <c r="P240" s="216"/>
      <c r="Q240" s="217"/>
      <c r="R240" s="218"/>
      <c r="S240" s="219">
        <f t="shared" si="104"/>
        <v>0</v>
      </c>
      <c r="T240" s="220">
        <f t="shared" si="105"/>
        <v>0</v>
      </c>
      <c r="U240" s="214">
        <f t="shared" si="114"/>
        <v>0</v>
      </c>
      <c r="W240" s="221"/>
      <c r="X240" s="222"/>
      <c r="Y240" s="222"/>
      <c r="Z240" s="223"/>
      <c r="AA240" s="222"/>
      <c r="AB240" s="224"/>
      <c r="AC240" s="225"/>
      <c r="AD240" s="2">
        <f t="shared" si="99"/>
        <v>0</v>
      </c>
      <c r="AE240" s="2">
        <f t="shared" si="100"/>
        <v>0</v>
      </c>
      <c r="AF240" s="226"/>
      <c r="AG240" s="219">
        <f t="shared" si="106"/>
        <v>0</v>
      </c>
      <c r="AH240" s="234">
        <f t="shared" si="107"/>
        <v>0</v>
      </c>
      <c r="AI240" s="214">
        <f t="shared" si="115"/>
        <v>0</v>
      </c>
      <c r="AK240" s="229">
        <f t="shared" si="108"/>
        <v>0</v>
      </c>
      <c r="AL240" s="226"/>
      <c r="AM240" s="15"/>
      <c r="AN240" s="232" t="e">
        <f t="shared" si="109"/>
        <v>#DIV/0!</v>
      </c>
      <c r="AO240" s="214">
        <f t="shared" si="101"/>
        <v>0</v>
      </c>
      <c r="AQ240" s="210"/>
      <c r="AR240" s="231"/>
      <c r="AS240" s="15"/>
      <c r="AT240" s="232">
        <f t="shared" si="110"/>
        <v>0</v>
      </c>
      <c r="AU240" s="235">
        <f t="shared" si="111"/>
        <v>0</v>
      </c>
      <c r="AY240" s="210">
        <v>11.8</v>
      </c>
      <c r="AZ240" s="231">
        <v>160.1</v>
      </c>
      <c r="BA240" s="15"/>
      <c r="BB240" s="232">
        <f t="shared" si="95"/>
        <v>11.795515013302929</v>
      </c>
      <c r="BC240" s="235">
        <f t="shared" si="96"/>
        <v>160.1</v>
      </c>
      <c r="BG240" s="210">
        <v>11.8</v>
      </c>
      <c r="BH240" s="231">
        <v>2100</v>
      </c>
      <c r="BI240" s="15"/>
      <c r="BJ240" s="232">
        <f t="shared" si="102"/>
        <v>11.8</v>
      </c>
      <c r="BK240" s="235">
        <f t="shared" si="112"/>
        <v>1640.8935361216904</v>
      </c>
      <c r="BM240" s="109">
        <f t="shared" si="103"/>
        <v>0.78137787434366213</v>
      </c>
      <c r="BN240" s="213"/>
      <c r="BR240" s="228"/>
      <c r="BS240" s="311"/>
      <c r="BT240" s="3"/>
      <c r="BU240" s="213"/>
      <c r="BV240" s="213"/>
      <c r="BW240" s="291"/>
    </row>
    <row r="241" spans="1:75" x14ac:dyDescent="0.2">
      <c r="A241" s="326">
        <v>11.85</v>
      </c>
      <c r="B241" s="211">
        <f t="shared" si="116"/>
        <v>1730.8740000000194</v>
      </c>
      <c r="C241" s="866">
        <f ca="1">IF(ISERR(AVERAGE(INDIRECT("B"&amp;(ROW()-INT($B$1/2))):INDIRECT("B"&amp;(ROW()+INT($B$1/2))))),"",AVERAGE(INDIRECT("B"&amp;(ROW()-INT($B$1/2))):INDIRECT("B"&amp;(ROW()+INT($B$1/2)))))</f>
        <v>1730.8740000000191</v>
      </c>
      <c r="D241" s="866">
        <f t="shared" si="88"/>
        <v>4.9999999999998934E-2</v>
      </c>
      <c r="E241" s="867"/>
      <c r="F241" s="212">
        <f t="shared" si="113"/>
        <v>11.850000000000124</v>
      </c>
      <c r="G241" s="2">
        <f t="shared" si="89"/>
        <v>238</v>
      </c>
      <c r="H241" s="213">
        <f t="shared" si="90"/>
        <v>11.85</v>
      </c>
      <c r="I241" s="213">
        <f t="shared" si="91"/>
        <v>11.9</v>
      </c>
      <c r="J241" s="51">
        <f t="shared" ca="1" si="92"/>
        <v>1730.8740000000191</v>
      </c>
      <c r="K241" s="51">
        <f t="shared" ca="1" si="93"/>
        <v>1726.7160000000194</v>
      </c>
      <c r="L241" s="553">
        <f t="shared" ca="1" si="94"/>
        <v>1730.8740000000089</v>
      </c>
      <c r="M241" s="542">
        <f t="shared" si="97"/>
        <v>19.070726400000201</v>
      </c>
      <c r="N241" s="544">
        <f t="shared" ca="1" si="98"/>
        <v>527.57039520000274</v>
      </c>
      <c r="O241" s="215"/>
      <c r="P241" s="216"/>
      <c r="Q241" s="217"/>
      <c r="R241" s="218"/>
      <c r="S241" s="219">
        <f t="shared" si="104"/>
        <v>0</v>
      </c>
      <c r="T241" s="220">
        <f t="shared" si="105"/>
        <v>0</v>
      </c>
      <c r="U241" s="214">
        <f t="shared" si="114"/>
        <v>0</v>
      </c>
      <c r="W241" s="221"/>
      <c r="X241" s="222"/>
      <c r="Y241" s="222"/>
      <c r="Z241" s="223"/>
      <c r="AA241" s="222"/>
      <c r="AB241" s="224"/>
      <c r="AC241" s="225"/>
      <c r="AD241" s="2">
        <f t="shared" si="99"/>
        <v>0</v>
      </c>
      <c r="AE241" s="2">
        <f t="shared" si="100"/>
        <v>0</v>
      </c>
      <c r="AF241" s="226"/>
      <c r="AG241" s="219">
        <f t="shared" si="106"/>
        <v>0</v>
      </c>
      <c r="AH241" s="234">
        <f t="shared" si="107"/>
        <v>0</v>
      </c>
      <c r="AI241" s="214">
        <f t="shared" si="115"/>
        <v>0</v>
      </c>
      <c r="AK241" s="229">
        <f t="shared" si="108"/>
        <v>0</v>
      </c>
      <c r="AL241" s="226"/>
      <c r="AM241" s="15"/>
      <c r="AN241" s="232" t="e">
        <f t="shared" si="109"/>
        <v>#DIV/0!</v>
      </c>
      <c r="AO241" s="214">
        <f t="shared" si="101"/>
        <v>0</v>
      </c>
      <c r="AQ241" s="210"/>
      <c r="AR241" s="231"/>
      <c r="AS241" s="15"/>
      <c r="AT241" s="232">
        <f t="shared" si="110"/>
        <v>0</v>
      </c>
      <c r="AU241" s="235">
        <f t="shared" si="111"/>
        <v>0</v>
      </c>
      <c r="AY241" s="210">
        <v>11.85</v>
      </c>
      <c r="AZ241" s="231">
        <v>150.30000000000001</v>
      </c>
      <c r="BA241" s="15"/>
      <c r="BB241" s="232">
        <f t="shared" si="95"/>
        <v>11.845496009122009</v>
      </c>
      <c r="BC241" s="235">
        <f t="shared" si="96"/>
        <v>150.30000000000001</v>
      </c>
      <c r="BG241" s="210">
        <v>11.85</v>
      </c>
      <c r="BH241" s="231">
        <v>2100</v>
      </c>
      <c r="BI241" s="15"/>
      <c r="BJ241" s="232">
        <f t="shared" si="102"/>
        <v>11.85</v>
      </c>
      <c r="BK241" s="235">
        <f t="shared" si="112"/>
        <v>1637.0456273764435</v>
      </c>
      <c r="BM241" s="109">
        <f t="shared" si="103"/>
        <v>0.77954553684592542</v>
      </c>
      <c r="BN241" s="213"/>
      <c r="BR241" s="228"/>
      <c r="BS241" s="311"/>
      <c r="BT241" s="3"/>
      <c r="BU241" s="213"/>
      <c r="BV241" s="213"/>
      <c r="BW241" s="291"/>
    </row>
    <row r="242" spans="1:75" x14ac:dyDescent="0.2">
      <c r="A242" s="326">
        <v>11.9</v>
      </c>
      <c r="B242" s="211">
        <f t="shared" si="116"/>
        <v>1726.7160000000194</v>
      </c>
      <c r="C242" s="866">
        <f ca="1">IF(ISERR(AVERAGE(INDIRECT("B"&amp;(ROW()-INT($B$1/2))):INDIRECT("B"&amp;(ROW()+INT($B$1/2))))),"",AVERAGE(INDIRECT("B"&amp;(ROW()-INT($B$1/2))):INDIRECT("B"&amp;(ROW()+INT($B$1/2)))))</f>
        <v>1726.7160000000194</v>
      </c>
      <c r="D242" s="866">
        <f t="shared" si="88"/>
        <v>5.0000000000000711E-2</v>
      </c>
      <c r="E242" s="867"/>
      <c r="F242" s="212">
        <f t="shared" si="113"/>
        <v>11.900000000000125</v>
      </c>
      <c r="G242" s="2">
        <f t="shared" si="89"/>
        <v>239</v>
      </c>
      <c r="H242" s="213">
        <f t="shared" si="90"/>
        <v>11.9</v>
      </c>
      <c r="I242" s="213">
        <f t="shared" si="91"/>
        <v>11.95</v>
      </c>
      <c r="J242" s="51">
        <f t="shared" ca="1" si="92"/>
        <v>1726.7160000000194</v>
      </c>
      <c r="K242" s="51">
        <f t="shared" ca="1" si="93"/>
        <v>1722.5580000000198</v>
      </c>
      <c r="L242" s="553">
        <f t="shared" ca="1" si="94"/>
        <v>1726.7160000000092</v>
      </c>
      <c r="M242" s="542">
        <f t="shared" si="97"/>
        <v>19.151193600000202</v>
      </c>
      <c r="N242" s="544">
        <f t="shared" ca="1" si="98"/>
        <v>526.30303680000281</v>
      </c>
      <c r="O242" s="215"/>
      <c r="P242" s="216"/>
      <c r="Q242" s="217"/>
      <c r="R242" s="218"/>
      <c r="S242" s="219">
        <f t="shared" si="104"/>
        <v>0</v>
      </c>
      <c r="T242" s="220">
        <f t="shared" si="105"/>
        <v>0</v>
      </c>
      <c r="U242" s="214">
        <f t="shared" si="114"/>
        <v>0</v>
      </c>
      <c r="W242" s="221"/>
      <c r="X242" s="222"/>
      <c r="Y242" s="222"/>
      <c r="Z242" s="223"/>
      <c r="AA242" s="222"/>
      <c r="AB242" s="224"/>
      <c r="AC242" s="225"/>
      <c r="AD242" s="2">
        <f t="shared" si="99"/>
        <v>0</v>
      </c>
      <c r="AE242" s="2">
        <f t="shared" si="100"/>
        <v>0</v>
      </c>
      <c r="AF242" s="226"/>
      <c r="AG242" s="219">
        <f t="shared" si="106"/>
        <v>0</v>
      </c>
      <c r="AH242" s="234">
        <f t="shared" si="107"/>
        <v>0</v>
      </c>
      <c r="AI242" s="214">
        <f t="shared" si="115"/>
        <v>0</v>
      </c>
      <c r="AK242" s="229">
        <f t="shared" si="108"/>
        <v>0</v>
      </c>
      <c r="AL242" s="226"/>
      <c r="AM242" s="15"/>
      <c r="AN242" s="232" t="e">
        <f t="shared" si="109"/>
        <v>#DIV/0!</v>
      </c>
      <c r="AO242" s="214">
        <f t="shared" si="101"/>
        <v>0</v>
      </c>
      <c r="AQ242" s="210"/>
      <c r="AR242" s="231"/>
      <c r="AS242" s="15"/>
      <c r="AT242" s="232">
        <f t="shared" si="110"/>
        <v>0</v>
      </c>
      <c r="AU242" s="235">
        <f t="shared" si="111"/>
        <v>0</v>
      </c>
      <c r="AY242" s="210">
        <v>11.9</v>
      </c>
      <c r="AZ242" s="231">
        <v>144</v>
      </c>
      <c r="BA242" s="15"/>
      <c r="BB242" s="232">
        <f t="shared" si="95"/>
        <v>11.895477004941089</v>
      </c>
      <c r="BC242" s="235">
        <f t="shared" si="96"/>
        <v>144</v>
      </c>
      <c r="BG242" s="210">
        <v>11.9</v>
      </c>
      <c r="BH242" s="231">
        <v>2100</v>
      </c>
      <c r="BI242" s="15"/>
      <c r="BJ242" s="232">
        <f t="shared" si="102"/>
        <v>11.9</v>
      </c>
      <c r="BK242" s="235">
        <f t="shared" si="112"/>
        <v>1633.1977186311963</v>
      </c>
      <c r="BM242" s="109">
        <f t="shared" si="103"/>
        <v>0.77771319934818872</v>
      </c>
      <c r="BN242" s="213"/>
      <c r="BR242" s="228"/>
      <c r="BS242" s="311"/>
      <c r="BT242" s="3"/>
      <c r="BU242" s="213"/>
      <c r="BV242" s="213"/>
      <c r="BW242" s="291"/>
    </row>
    <row r="243" spans="1:75" x14ac:dyDescent="0.2">
      <c r="A243" s="326">
        <v>11.95</v>
      </c>
      <c r="B243" s="211">
        <f t="shared" si="116"/>
        <v>1722.5580000000195</v>
      </c>
      <c r="C243" s="866">
        <f ca="1">IF(ISERR(AVERAGE(INDIRECT("B"&amp;(ROW()-INT($B$1/2))):INDIRECT("B"&amp;(ROW()+INT($B$1/2))))),"",AVERAGE(INDIRECT("B"&amp;(ROW()-INT($B$1/2))):INDIRECT("B"&amp;(ROW()+INT($B$1/2)))))</f>
        <v>1722.5580000000198</v>
      </c>
      <c r="D243" s="866">
        <f t="shared" si="88"/>
        <v>4.9999999999998934E-2</v>
      </c>
      <c r="E243" s="867"/>
      <c r="F243" s="212">
        <f t="shared" si="113"/>
        <v>11.950000000000125</v>
      </c>
      <c r="G243" s="2">
        <f t="shared" si="89"/>
        <v>240</v>
      </c>
      <c r="H243" s="213">
        <f t="shared" si="90"/>
        <v>11.95</v>
      </c>
      <c r="I243" s="213">
        <f t="shared" si="91"/>
        <v>12</v>
      </c>
      <c r="J243" s="51">
        <f t="shared" ca="1" si="92"/>
        <v>1722.5580000000198</v>
      </c>
      <c r="K243" s="51">
        <f t="shared" ca="1" si="93"/>
        <v>1718.4000000000196</v>
      </c>
      <c r="L243" s="553">
        <f t="shared" ca="1" si="94"/>
        <v>1722.5580000000093</v>
      </c>
      <c r="M243" s="542">
        <f t="shared" si="97"/>
        <v>19.231660800000203</v>
      </c>
      <c r="N243" s="544">
        <f t="shared" ca="1" si="98"/>
        <v>525.03567840000289</v>
      </c>
      <c r="O243" s="215"/>
      <c r="P243" s="216"/>
      <c r="Q243" s="217"/>
      <c r="R243" s="218"/>
      <c r="S243" s="219">
        <f t="shared" si="104"/>
        <v>0</v>
      </c>
      <c r="T243" s="220">
        <f t="shared" si="105"/>
        <v>0</v>
      </c>
      <c r="U243" s="214">
        <f t="shared" si="114"/>
        <v>0</v>
      </c>
      <c r="W243" s="221"/>
      <c r="X243" s="222"/>
      <c r="Y243" s="222"/>
      <c r="Z243" s="223"/>
      <c r="AA243" s="222"/>
      <c r="AB243" s="224"/>
      <c r="AC243" s="225"/>
      <c r="AD243" s="2">
        <f t="shared" si="99"/>
        <v>0</v>
      </c>
      <c r="AE243" s="2">
        <f t="shared" si="100"/>
        <v>0</v>
      </c>
      <c r="AF243" s="226"/>
      <c r="AG243" s="219">
        <f t="shared" si="106"/>
        <v>0</v>
      </c>
      <c r="AH243" s="234">
        <f t="shared" si="107"/>
        <v>0</v>
      </c>
      <c r="AI243" s="214">
        <f t="shared" si="115"/>
        <v>0</v>
      </c>
      <c r="AK243" s="229">
        <f t="shared" si="108"/>
        <v>0</v>
      </c>
      <c r="AL243" s="226"/>
      <c r="AM243" s="15"/>
      <c r="AN243" s="232" t="e">
        <f t="shared" si="109"/>
        <v>#DIV/0!</v>
      </c>
      <c r="AO243" s="214">
        <f t="shared" si="101"/>
        <v>0</v>
      </c>
      <c r="AQ243" s="210"/>
      <c r="AR243" s="231"/>
      <c r="AS243" s="15"/>
      <c r="AT243" s="232">
        <f t="shared" si="110"/>
        <v>0</v>
      </c>
      <c r="AU243" s="235">
        <f t="shared" si="111"/>
        <v>0</v>
      </c>
      <c r="AY243" s="210">
        <v>11.95</v>
      </c>
      <c r="AZ243" s="231">
        <v>142.69999999999999</v>
      </c>
      <c r="BA243" s="15"/>
      <c r="BB243" s="232">
        <f t="shared" si="95"/>
        <v>11.945458000760167</v>
      </c>
      <c r="BC243" s="235">
        <f t="shared" si="96"/>
        <v>142.69999999999999</v>
      </c>
      <c r="BG243" s="210">
        <v>11.95</v>
      </c>
      <c r="BH243" s="231">
        <v>2100</v>
      </c>
      <c r="BI243" s="15"/>
      <c r="BJ243" s="232">
        <f t="shared" si="102"/>
        <v>11.95</v>
      </c>
      <c r="BK243" s="235">
        <f t="shared" si="112"/>
        <v>1629.3498098859493</v>
      </c>
      <c r="BM243" s="109">
        <f t="shared" si="103"/>
        <v>0.77588086185045202</v>
      </c>
      <c r="BN243" s="213"/>
      <c r="BR243" s="228"/>
      <c r="BS243" s="311"/>
      <c r="BT243" s="3"/>
      <c r="BU243" s="213"/>
      <c r="BV243" s="213"/>
      <c r="BW243" s="291"/>
    </row>
    <row r="244" spans="1:75" x14ac:dyDescent="0.2">
      <c r="A244" s="326">
        <v>12</v>
      </c>
      <c r="B244" s="211">
        <f t="shared" si="116"/>
        <v>1718.4000000000196</v>
      </c>
      <c r="C244" s="866">
        <f ca="1">IF(ISERR(AVERAGE(INDIRECT("B"&amp;(ROW()-INT($B$1/2))):INDIRECT("B"&amp;(ROW()+INT($B$1/2))))),"",AVERAGE(INDIRECT("B"&amp;(ROW()-INT($B$1/2))):INDIRECT("B"&amp;(ROW()+INT($B$1/2)))))</f>
        <v>1718.4000000000196</v>
      </c>
      <c r="D244" s="866">
        <f t="shared" si="88"/>
        <v>5.0000000000000711E-2</v>
      </c>
      <c r="E244" s="867"/>
      <c r="F244" s="212">
        <f t="shared" si="113"/>
        <v>12.000000000000126</v>
      </c>
      <c r="G244" s="2">
        <f t="shared" si="89"/>
        <v>241</v>
      </c>
      <c r="H244" s="213">
        <f t="shared" si="90"/>
        <v>12</v>
      </c>
      <c r="I244" s="213">
        <f t="shared" si="91"/>
        <v>12.05</v>
      </c>
      <c r="J244" s="51">
        <f t="shared" ca="1" si="92"/>
        <v>1718.4000000000196</v>
      </c>
      <c r="K244" s="51">
        <f t="shared" ca="1" si="93"/>
        <v>1714.2420000000195</v>
      </c>
      <c r="L244" s="553">
        <f t="shared" ca="1" si="94"/>
        <v>1718.4000000000092</v>
      </c>
      <c r="M244" s="542">
        <f t="shared" si="97"/>
        <v>19.312128000000204</v>
      </c>
      <c r="N244" s="544">
        <f t="shared" ca="1" si="98"/>
        <v>523.76832000000286</v>
      </c>
      <c r="O244" s="215"/>
      <c r="P244" s="216"/>
      <c r="Q244" s="217"/>
      <c r="R244" s="218"/>
      <c r="S244" s="219">
        <f t="shared" si="104"/>
        <v>0</v>
      </c>
      <c r="T244" s="220">
        <f t="shared" si="105"/>
        <v>0</v>
      </c>
      <c r="U244" s="214">
        <f t="shared" si="114"/>
        <v>0</v>
      </c>
      <c r="W244" s="221"/>
      <c r="X244" s="222"/>
      <c r="Y244" s="222"/>
      <c r="Z244" s="223"/>
      <c r="AA244" s="222"/>
      <c r="AB244" s="224"/>
      <c r="AC244" s="225"/>
      <c r="AD244" s="2">
        <f t="shared" si="99"/>
        <v>0</v>
      </c>
      <c r="AE244" s="2">
        <f t="shared" si="100"/>
        <v>0</v>
      </c>
      <c r="AF244" s="226"/>
      <c r="AG244" s="219">
        <f t="shared" si="106"/>
        <v>0</v>
      </c>
      <c r="AH244" s="234">
        <f t="shared" si="107"/>
        <v>0</v>
      </c>
      <c r="AI244" s="214">
        <f t="shared" si="115"/>
        <v>0</v>
      </c>
      <c r="AK244" s="229">
        <f t="shared" si="108"/>
        <v>0</v>
      </c>
      <c r="AL244" s="226"/>
      <c r="AM244" s="15"/>
      <c r="AN244" s="232" t="e">
        <f t="shared" si="109"/>
        <v>#DIV/0!</v>
      </c>
      <c r="AO244" s="214">
        <f t="shared" si="101"/>
        <v>0</v>
      </c>
      <c r="AQ244" s="210"/>
      <c r="AR244" s="231"/>
      <c r="AS244" s="15"/>
      <c r="AT244" s="232">
        <f t="shared" si="110"/>
        <v>0</v>
      </c>
      <c r="AU244" s="235">
        <f t="shared" si="111"/>
        <v>0</v>
      </c>
      <c r="AY244" s="210">
        <v>12</v>
      </c>
      <c r="AZ244" s="231">
        <v>141.69999999999999</v>
      </c>
      <c r="BA244" s="15"/>
      <c r="BB244" s="232">
        <f t="shared" si="95"/>
        <v>11.995438996579249</v>
      </c>
      <c r="BC244" s="235">
        <f t="shared" si="96"/>
        <v>141.69999999999999</v>
      </c>
      <c r="BG244" s="210">
        <v>12</v>
      </c>
      <c r="BH244" s="231">
        <v>2100</v>
      </c>
      <c r="BI244" s="15"/>
      <c r="BJ244" s="232">
        <f t="shared" si="102"/>
        <v>12</v>
      </c>
      <c r="BK244" s="235">
        <f t="shared" si="112"/>
        <v>1625.5019011407021</v>
      </c>
      <c r="BM244" s="109">
        <f t="shared" si="103"/>
        <v>0.77404852435271532</v>
      </c>
      <c r="BN244" s="213"/>
      <c r="BR244" s="228"/>
      <c r="BS244" s="311"/>
      <c r="BT244" s="3"/>
      <c r="BU244" s="213"/>
      <c r="BV244" s="213"/>
      <c r="BW244" s="291"/>
    </row>
    <row r="245" spans="1:75" x14ac:dyDescent="0.2">
      <c r="A245" s="326">
        <v>12.05</v>
      </c>
      <c r="B245" s="211">
        <f t="shared" si="116"/>
        <v>1714.2420000000197</v>
      </c>
      <c r="C245" s="866">
        <f ca="1">IF(ISERR(AVERAGE(INDIRECT("B"&amp;(ROW()-INT($B$1/2))):INDIRECT("B"&amp;(ROW()+INT($B$1/2))))),"",AVERAGE(INDIRECT("B"&amp;(ROW()-INT($B$1/2))):INDIRECT("B"&amp;(ROW()+INT($B$1/2)))))</f>
        <v>1714.2420000000195</v>
      </c>
      <c r="D245" s="866">
        <f t="shared" si="88"/>
        <v>5.0000000000000711E-2</v>
      </c>
      <c r="E245" s="867"/>
      <c r="F245" s="212">
        <f t="shared" si="113"/>
        <v>12.050000000000127</v>
      </c>
      <c r="G245" s="2">
        <f t="shared" si="89"/>
        <v>242</v>
      </c>
      <c r="H245" s="213">
        <f t="shared" si="90"/>
        <v>12.05</v>
      </c>
      <c r="I245" s="213">
        <f t="shared" si="91"/>
        <v>12.1</v>
      </c>
      <c r="J245" s="51">
        <f t="shared" ca="1" si="92"/>
        <v>1714.2420000000195</v>
      </c>
      <c r="K245" s="51">
        <f t="shared" ca="1" si="93"/>
        <v>1710.0840000000198</v>
      </c>
      <c r="L245" s="553">
        <f t="shared" ca="1" si="94"/>
        <v>1714.2420000000091</v>
      </c>
      <c r="M245" s="542">
        <f t="shared" si="97"/>
        <v>19.392595200000205</v>
      </c>
      <c r="N245" s="544">
        <f t="shared" ca="1" si="98"/>
        <v>522.50096160000282</v>
      </c>
      <c r="O245" s="215"/>
      <c r="P245" s="216"/>
      <c r="Q245" s="217"/>
      <c r="R245" s="218"/>
      <c r="S245" s="219">
        <f t="shared" si="104"/>
        <v>0</v>
      </c>
      <c r="T245" s="220">
        <f t="shared" si="105"/>
        <v>0</v>
      </c>
      <c r="U245" s="214">
        <f t="shared" si="114"/>
        <v>0</v>
      </c>
      <c r="W245" s="221"/>
      <c r="X245" s="222"/>
      <c r="Y245" s="222"/>
      <c r="Z245" s="223"/>
      <c r="AA245" s="222"/>
      <c r="AB245" s="224"/>
      <c r="AC245" s="225"/>
      <c r="AD245" s="2">
        <f t="shared" si="99"/>
        <v>0</v>
      </c>
      <c r="AE245" s="2">
        <f t="shared" si="100"/>
        <v>0</v>
      </c>
      <c r="AF245" s="226"/>
      <c r="AG245" s="219">
        <f t="shared" si="106"/>
        <v>0</v>
      </c>
      <c r="AH245" s="234">
        <f t="shared" si="107"/>
        <v>0</v>
      </c>
      <c r="AI245" s="214">
        <f t="shared" si="115"/>
        <v>0</v>
      </c>
      <c r="AK245" s="229">
        <f t="shared" si="108"/>
        <v>0</v>
      </c>
      <c r="AL245" s="226"/>
      <c r="AM245" s="15"/>
      <c r="AN245" s="232" t="e">
        <f t="shared" si="109"/>
        <v>#DIV/0!</v>
      </c>
      <c r="AO245" s="214">
        <f t="shared" si="101"/>
        <v>0</v>
      </c>
      <c r="AQ245" s="210"/>
      <c r="AR245" s="231"/>
      <c r="AS245" s="15"/>
      <c r="AT245" s="232">
        <f t="shared" si="110"/>
        <v>0</v>
      </c>
      <c r="AU245" s="235">
        <f t="shared" si="111"/>
        <v>0</v>
      </c>
      <c r="AY245" s="210">
        <v>12.05</v>
      </c>
      <c r="AZ245" s="231">
        <v>147</v>
      </c>
      <c r="BA245" s="15"/>
      <c r="BB245" s="232">
        <f t="shared" si="95"/>
        <v>12.04541999239833</v>
      </c>
      <c r="BC245" s="235">
        <f t="shared" si="96"/>
        <v>147</v>
      </c>
      <c r="BG245" s="210">
        <v>12.05</v>
      </c>
      <c r="BH245" s="231">
        <v>2100</v>
      </c>
      <c r="BI245" s="15"/>
      <c r="BJ245" s="232">
        <f t="shared" si="102"/>
        <v>12.05</v>
      </c>
      <c r="BK245" s="235">
        <f t="shared" si="112"/>
        <v>1621.6539923954551</v>
      </c>
      <c r="BM245" s="109">
        <f t="shared" si="103"/>
        <v>0.77221618685497861</v>
      </c>
      <c r="BN245" s="213"/>
      <c r="BR245" s="228"/>
      <c r="BS245" s="311"/>
      <c r="BT245" s="3"/>
      <c r="BU245" s="213"/>
      <c r="BV245" s="213"/>
      <c r="BW245" s="291"/>
    </row>
    <row r="246" spans="1:75" x14ac:dyDescent="0.2">
      <c r="A246" s="326">
        <v>12.1</v>
      </c>
      <c r="B246" s="211">
        <f t="shared" si="116"/>
        <v>1710.0840000000198</v>
      </c>
      <c r="C246" s="866">
        <f ca="1">IF(ISERR(AVERAGE(INDIRECT("B"&amp;(ROW()-INT($B$1/2))):INDIRECT("B"&amp;(ROW()+INT($B$1/2))))),"",AVERAGE(INDIRECT("B"&amp;(ROW()-INT($B$1/2))):INDIRECT("B"&amp;(ROW()+INT($B$1/2)))))</f>
        <v>1710.0840000000198</v>
      </c>
      <c r="D246" s="866">
        <f t="shared" si="88"/>
        <v>4.9999999999998934E-2</v>
      </c>
      <c r="E246" s="867"/>
      <c r="F246" s="212">
        <f t="shared" si="113"/>
        <v>12.100000000000128</v>
      </c>
      <c r="G246" s="2">
        <f t="shared" si="89"/>
        <v>243</v>
      </c>
      <c r="H246" s="213">
        <f t="shared" si="90"/>
        <v>12.1</v>
      </c>
      <c r="I246" s="213">
        <f t="shared" si="91"/>
        <v>12.15</v>
      </c>
      <c r="J246" s="51">
        <f t="shared" ca="1" si="92"/>
        <v>1710.0840000000198</v>
      </c>
      <c r="K246" s="51">
        <f t="shared" ca="1" si="93"/>
        <v>1705.9260000000202</v>
      </c>
      <c r="L246" s="553">
        <f t="shared" ca="1" si="94"/>
        <v>1710.0840000000092</v>
      </c>
      <c r="M246" s="542">
        <f t="shared" si="97"/>
        <v>19.473062400000206</v>
      </c>
      <c r="N246" s="544">
        <f t="shared" ca="1" si="98"/>
        <v>521.23360320000279</v>
      </c>
      <c r="O246" s="215"/>
      <c r="P246" s="216"/>
      <c r="Q246" s="217"/>
      <c r="R246" s="218"/>
      <c r="S246" s="219">
        <f t="shared" si="104"/>
        <v>0</v>
      </c>
      <c r="T246" s="220">
        <f t="shared" si="105"/>
        <v>0</v>
      </c>
      <c r="U246" s="214">
        <f t="shared" si="114"/>
        <v>0</v>
      </c>
      <c r="W246" s="221"/>
      <c r="X246" s="222"/>
      <c r="Y246" s="222"/>
      <c r="Z246" s="223"/>
      <c r="AA246" s="222"/>
      <c r="AB246" s="224"/>
      <c r="AC246" s="225"/>
      <c r="AD246" s="2">
        <f t="shared" si="99"/>
        <v>0</v>
      </c>
      <c r="AE246" s="2">
        <f t="shared" si="100"/>
        <v>0</v>
      </c>
      <c r="AF246" s="226"/>
      <c r="AG246" s="219">
        <f t="shared" si="106"/>
        <v>0</v>
      </c>
      <c r="AH246" s="234">
        <f t="shared" si="107"/>
        <v>0</v>
      </c>
      <c r="AI246" s="214">
        <f t="shared" si="115"/>
        <v>0</v>
      </c>
      <c r="AK246" s="229">
        <f t="shared" si="108"/>
        <v>0</v>
      </c>
      <c r="AL246" s="226"/>
      <c r="AM246" s="15"/>
      <c r="AN246" s="232" t="e">
        <f t="shared" si="109"/>
        <v>#DIV/0!</v>
      </c>
      <c r="AO246" s="214">
        <f t="shared" si="101"/>
        <v>0</v>
      </c>
      <c r="AQ246" s="210"/>
      <c r="AR246" s="231"/>
      <c r="AS246" s="15"/>
      <c r="AT246" s="232">
        <f t="shared" si="110"/>
        <v>0</v>
      </c>
      <c r="AU246" s="235">
        <f t="shared" si="111"/>
        <v>0</v>
      </c>
      <c r="AY246" s="210">
        <v>12.1</v>
      </c>
      <c r="AZ246" s="231">
        <v>152.19999999999999</v>
      </c>
      <c r="BA246" s="15"/>
      <c r="BB246" s="232">
        <f t="shared" si="95"/>
        <v>12.09540098821741</v>
      </c>
      <c r="BC246" s="235">
        <f t="shared" si="96"/>
        <v>152.19999999999999</v>
      </c>
      <c r="BG246" s="210">
        <v>12.1</v>
      </c>
      <c r="BH246" s="231">
        <v>2100</v>
      </c>
      <c r="BI246" s="15"/>
      <c r="BJ246" s="232">
        <f t="shared" si="102"/>
        <v>12.1</v>
      </c>
      <c r="BK246" s="235">
        <f t="shared" si="112"/>
        <v>1617.8060836502079</v>
      </c>
      <c r="BM246" s="109">
        <f t="shared" si="103"/>
        <v>0.77038384935724191</v>
      </c>
      <c r="BN246" s="213"/>
      <c r="BR246" s="228"/>
      <c r="BS246" s="311"/>
      <c r="BT246" s="3"/>
      <c r="BU246" s="213"/>
      <c r="BV246" s="213"/>
      <c r="BW246" s="291"/>
    </row>
    <row r="247" spans="1:75" x14ac:dyDescent="0.2">
      <c r="A247" s="326">
        <v>12.15</v>
      </c>
      <c r="B247" s="211">
        <f t="shared" si="116"/>
        <v>1705.9260000000199</v>
      </c>
      <c r="C247" s="866">
        <f ca="1">IF(ISERR(AVERAGE(INDIRECT("B"&amp;(ROW()-INT($B$1/2))):INDIRECT("B"&amp;(ROW()+INT($B$1/2))))),"",AVERAGE(INDIRECT("B"&amp;(ROW()-INT($B$1/2))):INDIRECT("B"&amp;(ROW()+INT($B$1/2)))))</f>
        <v>1705.9260000000202</v>
      </c>
      <c r="D247" s="866">
        <f t="shared" si="88"/>
        <v>5.0000000000000711E-2</v>
      </c>
      <c r="E247" s="867"/>
      <c r="F247" s="212">
        <f t="shared" si="113"/>
        <v>12.150000000000128</v>
      </c>
      <c r="G247" s="2">
        <f t="shared" si="89"/>
        <v>244</v>
      </c>
      <c r="H247" s="213">
        <f t="shared" si="90"/>
        <v>12.15</v>
      </c>
      <c r="I247" s="213">
        <f t="shared" si="91"/>
        <v>12.2</v>
      </c>
      <c r="J247" s="51">
        <f t="shared" ca="1" si="92"/>
        <v>1705.9260000000202</v>
      </c>
      <c r="K247" s="51">
        <f t="shared" ca="1" si="93"/>
        <v>1701.76800000002</v>
      </c>
      <c r="L247" s="553">
        <f t="shared" ca="1" si="94"/>
        <v>1705.9260000000095</v>
      </c>
      <c r="M247" s="542">
        <f t="shared" si="97"/>
        <v>19.553529600000207</v>
      </c>
      <c r="N247" s="544">
        <f t="shared" ca="1" si="98"/>
        <v>519.96624480000287</v>
      </c>
      <c r="O247" s="215"/>
      <c r="P247" s="216"/>
      <c r="Q247" s="217"/>
      <c r="R247" s="218"/>
      <c r="S247" s="219">
        <f t="shared" si="104"/>
        <v>0</v>
      </c>
      <c r="T247" s="220">
        <f t="shared" si="105"/>
        <v>0</v>
      </c>
      <c r="U247" s="214">
        <f t="shared" si="114"/>
        <v>0</v>
      </c>
      <c r="W247" s="221"/>
      <c r="X247" s="222"/>
      <c r="Y247" s="222"/>
      <c r="Z247" s="223"/>
      <c r="AA247" s="222"/>
      <c r="AB247" s="224"/>
      <c r="AC247" s="225"/>
      <c r="AD247" s="2">
        <f t="shared" si="99"/>
        <v>0</v>
      </c>
      <c r="AE247" s="2">
        <f t="shared" si="100"/>
        <v>0</v>
      </c>
      <c r="AF247" s="226"/>
      <c r="AG247" s="219">
        <f t="shared" si="106"/>
        <v>0</v>
      </c>
      <c r="AH247" s="234">
        <f t="shared" si="107"/>
        <v>0</v>
      </c>
      <c r="AI247" s="214">
        <f t="shared" si="115"/>
        <v>0</v>
      </c>
      <c r="AK247" s="229">
        <f t="shared" si="108"/>
        <v>0</v>
      </c>
      <c r="AL247" s="226"/>
      <c r="AM247" s="15"/>
      <c r="AN247" s="232" t="e">
        <f t="shared" si="109"/>
        <v>#DIV/0!</v>
      </c>
      <c r="AO247" s="214">
        <f t="shared" si="101"/>
        <v>0</v>
      </c>
      <c r="AQ247" s="210"/>
      <c r="AR247" s="231"/>
      <c r="AS247" s="15"/>
      <c r="AT247" s="232">
        <f t="shared" si="110"/>
        <v>0</v>
      </c>
      <c r="AU247" s="235">
        <f t="shared" si="111"/>
        <v>0</v>
      </c>
      <c r="AY247" s="210">
        <v>12.15</v>
      </c>
      <c r="AZ247" s="231">
        <v>153.9</v>
      </c>
      <c r="BA247" s="15"/>
      <c r="BB247" s="232">
        <f t="shared" si="95"/>
        <v>12.14538198403649</v>
      </c>
      <c r="BC247" s="235">
        <f t="shared" si="96"/>
        <v>153.9</v>
      </c>
      <c r="BG247" s="210">
        <v>12.15</v>
      </c>
      <c r="BH247" s="231">
        <v>2100</v>
      </c>
      <c r="BI247" s="15"/>
      <c r="BJ247" s="232">
        <f t="shared" si="102"/>
        <v>12.15</v>
      </c>
      <c r="BK247" s="235">
        <f t="shared" si="112"/>
        <v>1613.958174904961</v>
      </c>
      <c r="BM247" s="109">
        <f t="shared" si="103"/>
        <v>0.76855151185950521</v>
      </c>
      <c r="BN247" s="213"/>
      <c r="BR247" s="228"/>
      <c r="BS247" s="311"/>
      <c r="BT247" s="3"/>
      <c r="BU247" s="213"/>
      <c r="BV247" s="213"/>
      <c r="BW247" s="291"/>
    </row>
    <row r="248" spans="1:75" x14ac:dyDescent="0.2">
      <c r="A248" s="326">
        <v>12.2</v>
      </c>
      <c r="B248" s="211">
        <f t="shared" si="116"/>
        <v>1701.76800000002</v>
      </c>
      <c r="C248" s="866">
        <f ca="1">IF(ISERR(AVERAGE(INDIRECT("B"&amp;(ROW()-INT($B$1/2))):INDIRECT("B"&amp;(ROW()+INT($B$1/2))))),"",AVERAGE(INDIRECT("B"&amp;(ROW()-INT($B$1/2))):INDIRECT("B"&amp;(ROW()+INT($B$1/2)))))</f>
        <v>1701.76800000002</v>
      </c>
      <c r="D248" s="866">
        <f t="shared" si="88"/>
        <v>4.9999999999998934E-2</v>
      </c>
      <c r="E248" s="867"/>
      <c r="F248" s="212">
        <f t="shared" si="113"/>
        <v>12.200000000000129</v>
      </c>
      <c r="G248" s="2">
        <f t="shared" si="89"/>
        <v>245</v>
      </c>
      <c r="H248" s="213">
        <f t="shared" si="90"/>
        <v>12.2</v>
      </c>
      <c r="I248" s="213">
        <f t="shared" si="91"/>
        <v>12.25</v>
      </c>
      <c r="J248" s="51">
        <f t="shared" ca="1" si="92"/>
        <v>1701.76800000002</v>
      </c>
      <c r="K248" s="51">
        <f t="shared" ca="1" si="93"/>
        <v>1697.6100000000199</v>
      </c>
      <c r="L248" s="553">
        <f t="shared" ca="1" si="94"/>
        <v>1701.7680000000094</v>
      </c>
      <c r="M248" s="542">
        <f t="shared" si="97"/>
        <v>19.633996800000208</v>
      </c>
      <c r="N248" s="544">
        <f t="shared" ca="1" si="98"/>
        <v>518.69888640000283</v>
      </c>
      <c r="O248" s="215"/>
      <c r="P248" s="216"/>
      <c r="Q248" s="217"/>
      <c r="R248" s="218"/>
      <c r="S248" s="219">
        <f t="shared" si="104"/>
        <v>0</v>
      </c>
      <c r="T248" s="220">
        <f t="shared" si="105"/>
        <v>0</v>
      </c>
      <c r="U248" s="214">
        <f t="shared" si="114"/>
        <v>0</v>
      </c>
      <c r="W248" s="221"/>
      <c r="X248" s="222"/>
      <c r="Y248" s="222"/>
      <c r="Z248" s="223"/>
      <c r="AA248" s="222"/>
      <c r="AB248" s="224"/>
      <c r="AC248" s="225"/>
      <c r="AD248" s="2">
        <f t="shared" si="99"/>
        <v>0</v>
      </c>
      <c r="AE248" s="2">
        <f t="shared" si="100"/>
        <v>0</v>
      </c>
      <c r="AF248" s="226"/>
      <c r="AG248" s="219">
        <f t="shared" si="106"/>
        <v>0</v>
      </c>
      <c r="AH248" s="234">
        <f t="shared" si="107"/>
        <v>0</v>
      </c>
      <c r="AI248" s="214">
        <f t="shared" si="115"/>
        <v>0</v>
      </c>
      <c r="AK248" s="229">
        <f t="shared" si="108"/>
        <v>0</v>
      </c>
      <c r="AL248" s="226"/>
      <c r="AM248" s="15"/>
      <c r="AN248" s="232" t="e">
        <f t="shared" si="109"/>
        <v>#DIV/0!</v>
      </c>
      <c r="AO248" s="214">
        <f t="shared" si="101"/>
        <v>0</v>
      </c>
      <c r="AQ248" s="210"/>
      <c r="AR248" s="231"/>
      <c r="AS248" s="15"/>
      <c r="AT248" s="232">
        <f t="shared" si="110"/>
        <v>0</v>
      </c>
      <c r="AU248" s="235">
        <f t="shared" si="111"/>
        <v>0</v>
      </c>
      <c r="AY248" s="210">
        <v>12.2</v>
      </c>
      <c r="AZ248" s="231">
        <v>152.19999999999999</v>
      </c>
      <c r="BA248" s="15"/>
      <c r="BB248" s="232">
        <f t="shared" si="95"/>
        <v>12.195362979855568</v>
      </c>
      <c r="BC248" s="235">
        <f t="shared" si="96"/>
        <v>152.19999999999999</v>
      </c>
      <c r="BG248" s="210">
        <v>12.2</v>
      </c>
      <c r="BH248" s="231">
        <v>2100</v>
      </c>
      <c r="BI248" s="15"/>
      <c r="BJ248" s="232">
        <f t="shared" si="102"/>
        <v>12.2</v>
      </c>
      <c r="BK248" s="235">
        <f t="shared" si="112"/>
        <v>1610.1102661597138</v>
      </c>
      <c r="BM248" s="109">
        <f t="shared" si="103"/>
        <v>0.76671917436176851</v>
      </c>
      <c r="BN248" s="213"/>
      <c r="BR248" s="228"/>
      <c r="BS248" s="311"/>
      <c r="BT248" s="3"/>
      <c r="BU248" s="213"/>
      <c r="BV248" s="213"/>
      <c r="BW248" s="291"/>
    </row>
    <row r="249" spans="1:75" x14ac:dyDescent="0.2">
      <c r="A249" s="326">
        <v>12.25</v>
      </c>
      <c r="B249" s="211">
        <f t="shared" si="116"/>
        <v>1697.6100000000201</v>
      </c>
      <c r="C249" s="866">
        <f ca="1">IF(ISERR(AVERAGE(INDIRECT("B"&amp;(ROW()-INT($B$1/2))):INDIRECT("B"&amp;(ROW()+INT($B$1/2))))),"",AVERAGE(INDIRECT("B"&amp;(ROW()-INT($B$1/2))):INDIRECT("B"&amp;(ROW()+INT($B$1/2)))))</f>
        <v>1697.6100000000199</v>
      </c>
      <c r="D249" s="866">
        <f t="shared" si="88"/>
        <v>5.0000000000000711E-2</v>
      </c>
      <c r="E249" s="867"/>
      <c r="F249" s="212">
        <f t="shared" si="113"/>
        <v>12.25000000000013</v>
      </c>
      <c r="G249" s="2">
        <f t="shared" si="89"/>
        <v>246</v>
      </c>
      <c r="H249" s="213">
        <f t="shared" si="90"/>
        <v>12.25</v>
      </c>
      <c r="I249" s="213">
        <f t="shared" si="91"/>
        <v>12.3</v>
      </c>
      <c r="J249" s="51">
        <f t="shared" ca="1" si="92"/>
        <v>1697.6100000000199</v>
      </c>
      <c r="K249" s="51">
        <f t="shared" ca="1" si="93"/>
        <v>1693.4520000000202</v>
      </c>
      <c r="L249" s="553">
        <f t="shared" ca="1" si="94"/>
        <v>1697.6100000000092</v>
      </c>
      <c r="M249" s="542">
        <f t="shared" si="97"/>
        <v>19.714464000000209</v>
      </c>
      <c r="N249" s="544">
        <f t="shared" ca="1" si="98"/>
        <v>517.4315280000028</v>
      </c>
      <c r="O249" s="215"/>
      <c r="P249" s="216"/>
      <c r="Q249" s="217"/>
      <c r="R249" s="218"/>
      <c r="S249" s="219">
        <f t="shared" si="104"/>
        <v>0</v>
      </c>
      <c r="T249" s="220">
        <f t="shared" si="105"/>
        <v>0</v>
      </c>
      <c r="U249" s="214">
        <f t="shared" si="114"/>
        <v>0</v>
      </c>
      <c r="W249" s="221"/>
      <c r="X249" s="222"/>
      <c r="Y249" s="222"/>
      <c r="Z249" s="223"/>
      <c r="AA249" s="222"/>
      <c r="AB249" s="224"/>
      <c r="AC249" s="225"/>
      <c r="AD249" s="2">
        <f t="shared" si="99"/>
        <v>0</v>
      </c>
      <c r="AE249" s="2">
        <f t="shared" si="100"/>
        <v>0</v>
      </c>
      <c r="AF249" s="226"/>
      <c r="AG249" s="219">
        <f t="shared" si="106"/>
        <v>0</v>
      </c>
      <c r="AH249" s="234">
        <f t="shared" si="107"/>
        <v>0</v>
      </c>
      <c r="AI249" s="214">
        <f t="shared" si="115"/>
        <v>0</v>
      </c>
      <c r="AK249" s="229">
        <f t="shared" si="108"/>
        <v>0</v>
      </c>
      <c r="AL249" s="226"/>
      <c r="AM249" s="15"/>
      <c r="AN249" s="232" t="e">
        <f t="shared" si="109"/>
        <v>#DIV/0!</v>
      </c>
      <c r="AO249" s="214">
        <f t="shared" si="101"/>
        <v>0</v>
      </c>
      <c r="AQ249" s="210"/>
      <c r="AR249" s="231"/>
      <c r="AS249" s="15"/>
      <c r="AT249" s="232">
        <f t="shared" si="110"/>
        <v>0</v>
      </c>
      <c r="AU249" s="235">
        <f t="shared" si="111"/>
        <v>0</v>
      </c>
      <c r="AY249" s="210">
        <v>12.25</v>
      </c>
      <c r="AZ249" s="231">
        <v>151.6</v>
      </c>
      <c r="BA249" s="15"/>
      <c r="BB249" s="232">
        <f t="shared" si="95"/>
        <v>12.24534397567465</v>
      </c>
      <c r="BC249" s="235">
        <f t="shared" si="96"/>
        <v>151.6</v>
      </c>
      <c r="BG249" s="210">
        <v>12.25</v>
      </c>
      <c r="BH249" s="231">
        <v>2100</v>
      </c>
      <c r="BI249" s="15"/>
      <c r="BJ249" s="232">
        <f t="shared" si="102"/>
        <v>12.25</v>
      </c>
      <c r="BK249" s="235">
        <f t="shared" si="112"/>
        <v>1606.2623574144668</v>
      </c>
      <c r="BM249" s="109">
        <f t="shared" si="103"/>
        <v>0.7648868368640318</v>
      </c>
      <c r="BN249" s="213"/>
      <c r="BR249" s="228"/>
      <c r="BS249" s="311"/>
      <c r="BT249" s="3"/>
      <c r="BU249" s="213"/>
      <c r="BV249" s="213"/>
      <c r="BW249" s="291"/>
    </row>
    <row r="250" spans="1:75" x14ac:dyDescent="0.2">
      <c r="A250" s="326">
        <v>12.3</v>
      </c>
      <c r="B250" s="211">
        <f t="shared" si="116"/>
        <v>1693.4520000000202</v>
      </c>
      <c r="C250" s="866">
        <f ca="1">IF(ISERR(AVERAGE(INDIRECT("B"&amp;(ROW()-INT($B$1/2))):INDIRECT("B"&amp;(ROW()+INT($B$1/2))))),"",AVERAGE(INDIRECT("B"&amp;(ROW()-INT($B$1/2))):INDIRECT("B"&amp;(ROW()+INT($B$1/2)))))</f>
        <v>1693.4520000000202</v>
      </c>
      <c r="D250" s="866">
        <f t="shared" si="88"/>
        <v>5.0000000000000711E-2</v>
      </c>
      <c r="E250" s="867"/>
      <c r="F250" s="212">
        <f t="shared" si="113"/>
        <v>12.30000000000013</v>
      </c>
      <c r="G250" s="2">
        <f t="shared" si="89"/>
        <v>247</v>
      </c>
      <c r="H250" s="213">
        <f t="shared" si="90"/>
        <v>12.3</v>
      </c>
      <c r="I250" s="213">
        <f t="shared" si="91"/>
        <v>12.35</v>
      </c>
      <c r="J250" s="51">
        <f t="shared" ca="1" si="92"/>
        <v>1693.4520000000202</v>
      </c>
      <c r="K250" s="51">
        <f t="shared" ca="1" si="93"/>
        <v>1689.2940000000206</v>
      </c>
      <c r="L250" s="553">
        <f t="shared" ca="1" si="94"/>
        <v>1693.4520000000095</v>
      </c>
      <c r="M250" s="542">
        <f t="shared" si="97"/>
        <v>19.79493120000021</v>
      </c>
      <c r="N250" s="544">
        <f t="shared" ca="1" si="98"/>
        <v>516.16416960000299</v>
      </c>
      <c r="O250" s="215"/>
      <c r="P250" s="216"/>
      <c r="Q250" s="217"/>
      <c r="R250" s="218"/>
      <c r="S250" s="219">
        <f t="shared" si="104"/>
        <v>0</v>
      </c>
      <c r="T250" s="220">
        <f t="shared" si="105"/>
        <v>0</v>
      </c>
      <c r="U250" s="214">
        <f t="shared" si="114"/>
        <v>0</v>
      </c>
      <c r="W250" s="221"/>
      <c r="X250" s="222"/>
      <c r="Y250" s="222"/>
      <c r="Z250" s="223"/>
      <c r="AA250" s="222"/>
      <c r="AB250" s="224"/>
      <c r="AC250" s="225"/>
      <c r="AD250" s="2">
        <f t="shared" si="99"/>
        <v>0</v>
      </c>
      <c r="AE250" s="2">
        <f t="shared" si="100"/>
        <v>0</v>
      </c>
      <c r="AF250" s="226"/>
      <c r="AG250" s="219">
        <f t="shared" si="106"/>
        <v>0</v>
      </c>
      <c r="AH250" s="234">
        <f t="shared" si="107"/>
        <v>0</v>
      </c>
      <c r="AI250" s="214">
        <f t="shared" si="115"/>
        <v>0</v>
      </c>
      <c r="AK250" s="229">
        <f t="shared" si="108"/>
        <v>0</v>
      </c>
      <c r="AL250" s="226"/>
      <c r="AM250" s="15"/>
      <c r="AN250" s="232" t="e">
        <f t="shared" si="109"/>
        <v>#DIV/0!</v>
      </c>
      <c r="AO250" s="214">
        <f t="shared" si="101"/>
        <v>0</v>
      </c>
      <c r="AQ250" s="210"/>
      <c r="AR250" s="231"/>
      <c r="AS250" s="15"/>
      <c r="AT250" s="232">
        <f t="shared" si="110"/>
        <v>0</v>
      </c>
      <c r="AU250" s="235">
        <f t="shared" si="111"/>
        <v>0</v>
      </c>
      <c r="AY250" s="210">
        <v>12.3</v>
      </c>
      <c r="AZ250" s="231">
        <v>151.9</v>
      </c>
      <c r="BA250" s="15"/>
      <c r="BB250" s="232">
        <f t="shared" si="95"/>
        <v>12.295324971493731</v>
      </c>
      <c r="BC250" s="235">
        <f t="shared" si="96"/>
        <v>151.9</v>
      </c>
      <c r="BG250" s="210">
        <v>12.3</v>
      </c>
      <c r="BH250" s="231">
        <v>2100</v>
      </c>
      <c r="BI250" s="15"/>
      <c r="BJ250" s="232">
        <f t="shared" si="102"/>
        <v>12.3</v>
      </c>
      <c r="BK250" s="235">
        <f t="shared" si="112"/>
        <v>1602.4144486692196</v>
      </c>
      <c r="BM250" s="109">
        <f t="shared" si="103"/>
        <v>0.7630544993662951</v>
      </c>
      <c r="BN250" s="213"/>
      <c r="BR250" s="228"/>
      <c r="BS250" s="311"/>
      <c r="BT250" s="3"/>
      <c r="BU250" s="213"/>
      <c r="BV250" s="213"/>
      <c r="BW250" s="291"/>
    </row>
    <row r="251" spans="1:75" x14ac:dyDescent="0.2">
      <c r="A251" s="326">
        <v>12.35</v>
      </c>
      <c r="B251" s="211">
        <f t="shared" si="116"/>
        <v>1689.2940000000203</v>
      </c>
      <c r="C251" s="866">
        <f ca="1">IF(ISERR(AVERAGE(INDIRECT("B"&amp;(ROW()-INT($B$1/2))):INDIRECT("B"&amp;(ROW()+INT($B$1/2))))),"",AVERAGE(INDIRECT("B"&amp;(ROW()-INT($B$1/2))):INDIRECT("B"&amp;(ROW()+INT($B$1/2)))))</f>
        <v>1689.2940000000206</v>
      </c>
      <c r="D251" s="866">
        <f t="shared" si="88"/>
        <v>4.9999999999998934E-2</v>
      </c>
      <c r="E251" s="867"/>
      <c r="F251" s="212">
        <f t="shared" si="113"/>
        <v>12.350000000000131</v>
      </c>
      <c r="G251" s="2">
        <f t="shared" si="89"/>
        <v>248</v>
      </c>
      <c r="H251" s="213">
        <f t="shared" si="90"/>
        <v>12.35</v>
      </c>
      <c r="I251" s="213">
        <f t="shared" si="91"/>
        <v>12.4</v>
      </c>
      <c r="J251" s="51">
        <f t="shared" ca="1" si="92"/>
        <v>1689.2940000000206</v>
      </c>
      <c r="K251" s="51">
        <f t="shared" ca="1" si="93"/>
        <v>1685.1360000000204</v>
      </c>
      <c r="L251" s="553">
        <f t="shared" ca="1" si="94"/>
        <v>1689.2940000000096</v>
      </c>
      <c r="M251" s="542">
        <f t="shared" si="97"/>
        <v>19.875398400000211</v>
      </c>
      <c r="N251" s="544">
        <f t="shared" ca="1" si="98"/>
        <v>514.89681120000296</v>
      </c>
      <c r="O251" s="215"/>
      <c r="P251" s="216"/>
      <c r="Q251" s="217"/>
      <c r="R251" s="218"/>
      <c r="S251" s="219">
        <f t="shared" si="104"/>
        <v>0</v>
      </c>
      <c r="T251" s="220">
        <f t="shared" si="105"/>
        <v>0</v>
      </c>
      <c r="U251" s="214">
        <f t="shared" si="114"/>
        <v>0</v>
      </c>
      <c r="W251" s="221"/>
      <c r="X251" s="222"/>
      <c r="Y251" s="222"/>
      <c r="Z251" s="223"/>
      <c r="AA251" s="222"/>
      <c r="AB251" s="224"/>
      <c r="AC251" s="225"/>
      <c r="AD251" s="2">
        <f t="shared" si="99"/>
        <v>0</v>
      </c>
      <c r="AE251" s="2">
        <f t="shared" si="100"/>
        <v>0</v>
      </c>
      <c r="AF251" s="226"/>
      <c r="AG251" s="219">
        <f t="shared" si="106"/>
        <v>0</v>
      </c>
      <c r="AH251" s="234">
        <f t="shared" si="107"/>
        <v>0</v>
      </c>
      <c r="AI251" s="214">
        <f t="shared" si="115"/>
        <v>0</v>
      </c>
      <c r="AK251" s="229">
        <f t="shared" si="108"/>
        <v>0</v>
      </c>
      <c r="AL251" s="226"/>
      <c r="AM251" s="15"/>
      <c r="AN251" s="232" t="e">
        <f t="shared" si="109"/>
        <v>#DIV/0!</v>
      </c>
      <c r="AO251" s="214">
        <f t="shared" si="101"/>
        <v>0</v>
      </c>
      <c r="AQ251" s="210"/>
      <c r="AR251" s="231"/>
      <c r="AS251" s="15"/>
      <c r="AT251" s="232">
        <f t="shared" si="110"/>
        <v>0</v>
      </c>
      <c r="AU251" s="235">
        <f t="shared" si="111"/>
        <v>0</v>
      </c>
      <c r="AY251" s="210">
        <v>12.35</v>
      </c>
      <c r="AZ251" s="231">
        <v>151.6</v>
      </c>
      <c r="BA251" s="15"/>
      <c r="BB251" s="232">
        <f t="shared" si="95"/>
        <v>12.345305967312809</v>
      </c>
      <c r="BC251" s="235">
        <f t="shared" si="96"/>
        <v>151.6</v>
      </c>
      <c r="BG251" s="210">
        <v>12.35</v>
      </c>
      <c r="BH251" s="231">
        <v>2100</v>
      </c>
      <c r="BI251" s="15"/>
      <c r="BJ251" s="232">
        <f t="shared" si="102"/>
        <v>12.35</v>
      </c>
      <c r="BK251" s="235">
        <f t="shared" si="112"/>
        <v>1598.5665399239726</v>
      </c>
      <c r="BM251" s="109">
        <f t="shared" si="103"/>
        <v>0.7612221618685584</v>
      </c>
      <c r="BN251" s="213"/>
      <c r="BR251" s="228"/>
      <c r="BS251" s="311"/>
      <c r="BT251" s="3"/>
      <c r="BU251" s="213"/>
      <c r="BV251" s="213"/>
      <c r="BW251" s="291"/>
    </row>
    <row r="252" spans="1:75" x14ac:dyDescent="0.2">
      <c r="A252" s="326">
        <v>12.4</v>
      </c>
      <c r="B252" s="211">
        <f t="shared" si="116"/>
        <v>1685.1360000000204</v>
      </c>
      <c r="C252" s="866">
        <f ca="1">IF(ISERR(AVERAGE(INDIRECT("B"&amp;(ROW()-INT($B$1/2))):INDIRECT("B"&amp;(ROW()+INT($B$1/2))))),"",AVERAGE(INDIRECT("B"&amp;(ROW()-INT($B$1/2))):INDIRECT("B"&amp;(ROW()+INT($B$1/2)))))</f>
        <v>1685.1360000000204</v>
      </c>
      <c r="D252" s="866">
        <f t="shared" ref="D252:D315" si="117">A252-A251</f>
        <v>5.0000000000000711E-2</v>
      </c>
      <c r="E252" s="867"/>
      <c r="F252" s="212">
        <f t="shared" si="113"/>
        <v>12.400000000000132</v>
      </c>
      <c r="G252" s="2">
        <f t="shared" si="89"/>
        <v>249</v>
      </c>
      <c r="H252" s="213">
        <f t="shared" si="90"/>
        <v>12.4</v>
      </c>
      <c r="I252" s="213">
        <f t="shared" si="91"/>
        <v>12.45</v>
      </c>
      <c r="J252" s="51">
        <f t="shared" ca="1" si="92"/>
        <v>1685.1360000000204</v>
      </c>
      <c r="K252" s="51">
        <f t="shared" ca="1" si="93"/>
        <v>1680.9780000000203</v>
      </c>
      <c r="L252" s="553">
        <f t="shared" ca="1" si="94"/>
        <v>1685.1360000000095</v>
      </c>
      <c r="M252" s="542">
        <f t="shared" si="97"/>
        <v>19.955865600000212</v>
      </c>
      <c r="N252" s="544">
        <f t="shared" ca="1" si="98"/>
        <v>513.62945280000292</v>
      </c>
      <c r="O252" s="215"/>
      <c r="P252" s="216"/>
      <c r="Q252" s="217"/>
      <c r="R252" s="218"/>
      <c r="S252" s="219">
        <f t="shared" si="104"/>
        <v>0</v>
      </c>
      <c r="T252" s="220">
        <f t="shared" si="105"/>
        <v>0</v>
      </c>
      <c r="U252" s="214">
        <f t="shared" si="114"/>
        <v>0</v>
      </c>
      <c r="W252" s="221"/>
      <c r="X252" s="222"/>
      <c r="Y252" s="222"/>
      <c r="Z252" s="223"/>
      <c r="AA252" s="222"/>
      <c r="AB252" s="224"/>
      <c r="AC252" s="225"/>
      <c r="AD252" s="2">
        <f t="shared" si="99"/>
        <v>0</v>
      </c>
      <c r="AE252" s="2">
        <f t="shared" si="100"/>
        <v>0</v>
      </c>
      <c r="AF252" s="226"/>
      <c r="AG252" s="219">
        <f t="shared" si="106"/>
        <v>0</v>
      </c>
      <c r="AH252" s="234">
        <f t="shared" si="107"/>
        <v>0</v>
      </c>
      <c r="AI252" s="214">
        <f t="shared" si="115"/>
        <v>0</v>
      </c>
      <c r="AK252" s="229">
        <f t="shared" si="108"/>
        <v>0</v>
      </c>
      <c r="AL252" s="226"/>
      <c r="AM252" s="15"/>
      <c r="AN252" s="232" t="e">
        <f t="shared" si="109"/>
        <v>#DIV/0!</v>
      </c>
      <c r="AO252" s="214">
        <f t="shared" si="101"/>
        <v>0</v>
      </c>
      <c r="AQ252" s="210"/>
      <c r="AR252" s="231"/>
      <c r="AS252" s="15"/>
      <c r="AT252" s="232">
        <f t="shared" si="110"/>
        <v>0</v>
      </c>
      <c r="AU252" s="235">
        <f t="shared" si="111"/>
        <v>0</v>
      </c>
      <c r="AY252" s="210">
        <v>12.4</v>
      </c>
      <c r="AZ252" s="231">
        <v>150.6</v>
      </c>
      <c r="BA252" s="15"/>
      <c r="BB252" s="232">
        <f t="shared" si="95"/>
        <v>12.395286963131891</v>
      </c>
      <c r="BC252" s="235">
        <f t="shared" si="96"/>
        <v>150.6</v>
      </c>
      <c r="BG252" s="210">
        <v>12.4</v>
      </c>
      <c r="BH252" s="231">
        <v>2100</v>
      </c>
      <c r="BI252" s="15"/>
      <c r="BJ252" s="232">
        <f t="shared" si="102"/>
        <v>12.4</v>
      </c>
      <c r="BK252" s="235">
        <f t="shared" si="112"/>
        <v>1594.7186311787257</v>
      </c>
      <c r="BM252" s="109">
        <f t="shared" si="103"/>
        <v>0.7593898243708217</v>
      </c>
      <c r="BN252" s="213"/>
      <c r="BR252" s="228"/>
      <c r="BS252" s="311"/>
      <c r="BT252" s="3"/>
      <c r="BU252" s="213"/>
      <c r="BV252" s="213"/>
      <c r="BW252" s="291"/>
    </row>
    <row r="253" spans="1:75" x14ac:dyDescent="0.2">
      <c r="A253" s="326">
        <v>12.45</v>
      </c>
      <c r="B253" s="211">
        <f t="shared" si="116"/>
        <v>1680.9780000000205</v>
      </c>
      <c r="C253" s="866">
        <f ca="1">IF(ISERR(AVERAGE(INDIRECT("B"&amp;(ROW()-INT($B$1/2))):INDIRECT("B"&amp;(ROW()+INT($B$1/2))))),"",AVERAGE(INDIRECT("B"&amp;(ROW()-INT($B$1/2))):INDIRECT("B"&amp;(ROW()+INT($B$1/2)))))</f>
        <v>1680.9780000000203</v>
      </c>
      <c r="D253" s="866">
        <f t="shared" si="117"/>
        <v>4.9999999999998934E-2</v>
      </c>
      <c r="E253" s="867"/>
      <c r="F253" s="212">
        <f t="shared" si="113"/>
        <v>12.450000000000133</v>
      </c>
      <c r="G253" s="2">
        <f t="shared" si="89"/>
        <v>250</v>
      </c>
      <c r="H253" s="213">
        <f t="shared" si="90"/>
        <v>12.45</v>
      </c>
      <c r="I253" s="213">
        <f t="shared" si="91"/>
        <v>12.5</v>
      </c>
      <c r="J253" s="51">
        <f t="shared" ca="1" si="92"/>
        <v>1680.9780000000203</v>
      </c>
      <c r="K253" s="51">
        <f t="shared" ca="1" si="93"/>
        <v>1676.8200000000206</v>
      </c>
      <c r="L253" s="553">
        <f t="shared" ca="1" si="94"/>
        <v>1680.9780000000092</v>
      </c>
      <c r="M253" s="542">
        <f t="shared" si="97"/>
        <v>20.036332800000213</v>
      </c>
      <c r="N253" s="544">
        <f t="shared" ca="1" si="98"/>
        <v>512.36209440000277</v>
      </c>
      <c r="O253" s="215"/>
      <c r="P253" s="216"/>
      <c r="Q253" s="217"/>
      <c r="R253" s="218"/>
      <c r="S253" s="219">
        <f t="shared" si="104"/>
        <v>0</v>
      </c>
      <c r="T253" s="220">
        <f t="shared" si="105"/>
        <v>0</v>
      </c>
      <c r="U253" s="214">
        <f t="shared" si="114"/>
        <v>0</v>
      </c>
      <c r="W253" s="221"/>
      <c r="X253" s="222"/>
      <c r="Y253" s="222"/>
      <c r="Z253" s="223"/>
      <c r="AA253" s="222"/>
      <c r="AB253" s="224"/>
      <c r="AC253" s="225"/>
      <c r="AD253" s="2">
        <f t="shared" si="99"/>
        <v>0</v>
      </c>
      <c r="AE253" s="2">
        <f t="shared" si="100"/>
        <v>0</v>
      </c>
      <c r="AF253" s="226"/>
      <c r="AG253" s="219">
        <f t="shared" si="106"/>
        <v>0</v>
      </c>
      <c r="AH253" s="234">
        <f t="shared" si="107"/>
        <v>0</v>
      </c>
      <c r="AI253" s="214">
        <f t="shared" si="115"/>
        <v>0</v>
      </c>
      <c r="AK253" s="229">
        <f t="shared" si="108"/>
        <v>0</v>
      </c>
      <c r="AL253" s="226"/>
      <c r="AM253" s="15"/>
      <c r="AN253" s="232" t="e">
        <f t="shared" si="109"/>
        <v>#DIV/0!</v>
      </c>
      <c r="AO253" s="214">
        <f t="shared" si="101"/>
        <v>0</v>
      </c>
      <c r="AQ253" s="210"/>
      <c r="AR253" s="231"/>
      <c r="AS253" s="15"/>
      <c r="AT253" s="232">
        <f t="shared" si="110"/>
        <v>0</v>
      </c>
      <c r="AU253" s="235">
        <f t="shared" si="111"/>
        <v>0</v>
      </c>
      <c r="AY253" s="210">
        <v>12.45</v>
      </c>
      <c r="AZ253" s="231">
        <v>149.6</v>
      </c>
      <c r="BA253" s="15"/>
      <c r="BB253" s="232">
        <f t="shared" si="95"/>
        <v>12.44526795895097</v>
      </c>
      <c r="BC253" s="235">
        <f t="shared" si="96"/>
        <v>149.6</v>
      </c>
      <c r="BG253" s="210">
        <v>12.45</v>
      </c>
      <c r="BH253" s="231">
        <v>2100</v>
      </c>
      <c r="BI253" s="15"/>
      <c r="BJ253" s="232">
        <f t="shared" si="102"/>
        <v>12.45</v>
      </c>
      <c r="BK253" s="235">
        <f t="shared" si="112"/>
        <v>1590.8707224334785</v>
      </c>
      <c r="BM253" s="109">
        <f t="shared" si="103"/>
        <v>0.757557486873085</v>
      </c>
      <c r="BN253" s="213"/>
      <c r="BR253" s="228"/>
      <c r="BS253" s="311"/>
      <c r="BT253" s="3"/>
      <c r="BU253" s="213"/>
      <c r="BV253" s="213"/>
      <c r="BW253" s="291"/>
    </row>
    <row r="254" spans="1:75" x14ac:dyDescent="0.2">
      <c r="A254" s="326">
        <v>12.5</v>
      </c>
      <c r="B254" s="211">
        <f t="shared" si="116"/>
        <v>1676.8200000000206</v>
      </c>
      <c r="C254" s="866">
        <f ca="1">IF(ISERR(AVERAGE(INDIRECT("B"&amp;(ROW()-INT($B$1/2))):INDIRECT("B"&amp;(ROW()+INT($B$1/2))))),"",AVERAGE(INDIRECT("B"&amp;(ROW()-INT($B$1/2))):INDIRECT("B"&amp;(ROW()+INT($B$1/2)))))</f>
        <v>1676.8200000000206</v>
      </c>
      <c r="D254" s="866">
        <f t="shared" si="117"/>
        <v>5.0000000000000711E-2</v>
      </c>
      <c r="E254" s="867"/>
      <c r="F254" s="212">
        <f t="shared" si="113"/>
        <v>12.500000000000133</v>
      </c>
      <c r="G254" s="2">
        <f t="shared" si="89"/>
        <v>251</v>
      </c>
      <c r="H254" s="213">
        <f t="shared" si="90"/>
        <v>12.5</v>
      </c>
      <c r="I254" s="213">
        <f t="shared" si="91"/>
        <v>12.55</v>
      </c>
      <c r="J254" s="51">
        <f t="shared" ca="1" si="92"/>
        <v>1676.8200000000206</v>
      </c>
      <c r="K254" s="51">
        <f t="shared" ca="1" si="93"/>
        <v>1672.662000000021</v>
      </c>
      <c r="L254" s="553">
        <f t="shared" ca="1" si="94"/>
        <v>1676.8200000000095</v>
      </c>
      <c r="M254" s="542">
        <f t="shared" si="97"/>
        <v>20.116800000000215</v>
      </c>
      <c r="N254" s="544">
        <f t="shared" ca="1" si="98"/>
        <v>511.09473600000291</v>
      </c>
      <c r="O254" s="215"/>
      <c r="P254" s="216"/>
      <c r="Q254" s="217"/>
      <c r="R254" s="218"/>
      <c r="S254" s="219">
        <f t="shared" si="104"/>
        <v>0</v>
      </c>
      <c r="T254" s="220">
        <f t="shared" si="105"/>
        <v>0</v>
      </c>
      <c r="U254" s="214">
        <f t="shared" si="114"/>
        <v>0</v>
      </c>
      <c r="W254" s="221"/>
      <c r="X254" s="222"/>
      <c r="Y254" s="222"/>
      <c r="Z254" s="223"/>
      <c r="AA254" s="222"/>
      <c r="AB254" s="224"/>
      <c r="AC254" s="225"/>
      <c r="AD254" s="2">
        <f t="shared" si="99"/>
        <v>0</v>
      </c>
      <c r="AE254" s="2">
        <f t="shared" si="100"/>
        <v>0</v>
      </c>
      <c r="AF254" s="226"/>
      <c r="AG254" s="219">
        <f t="shared" si="106"/>
        <v>0</v>
      </c>
      <c r="AH254" s="234">
        <f t="shared" si="107"/>
        <v>0</v>
      </c>
      <c r="AI254" s="214">
        <f t="shared" si="115"/>
        <v>0</v>
      </c>
      <c r="AK254" s="229">
        <f t="shared" si="108"/>
        <v>0</v>
      </c>
      <c r="AL254" s="226"/>
      <c r="AM254" s="15"/>
      <c r="AN254" s="232" t="e">
        <f t="shared" si="109"/>
        <v>#DIV/0!</v>
      </c>
      <c r="AO254" s="214">
        <f t="shared" si="101"/>
        <v>0</v>
      </c>
      <c r="AQ254" s="210"/>
      <c r="AR254" s="231"/>
      <c r="AS254" s="15"/>
      <c r="AT254" s="232">
        <f t="shared" si="110"/>
        <v>0</v>
      </c>
      <c r="AU254" s="235">
        <f t="shared" si="111"/>
        <v>0</v>
      </c>
      <c r="AY254" s="210">
        <v>12.5</v>
      </c>
      <c r="AZ254" s="231">
        <v>149</v>
      </c>
      <c r="BA254" s="15"/>
      <c r="BB254" s="232">
        <f t="shared" si="95"/>
        <v>12.495248954770052</v>
      </c>
      <c r="BC254" s="235">
        <f t="shared" si="96"/>
        <v>149</v>
      </c>
      <c r="BG254" s="210">
        <v>12.5</v>
      </c>
      <c r="BH254" s="231">
        <v>2100</v>
      </c>
      <c r="BI254" s="15"/>
      <c r="BJ254" s="232">
        <f t="shared" si="102"/>
        <v>12.5</v>
      </c>
      <c r="BK254" s="235">
        <f t="shared" si="112"/>
        <v>1587.0228136882315</v>
      </c>
      <c r="BM254" s="109">
        <f t="shared" si="103"/>
        <v>0.75572514937534829</v>
      </c>
      <c r="BN254" s="213"/>
      <c r="BR254" s="228"/>
      <c r="BS254" s="311"/>
      <c r="BT254" s="3"/>
      <c r="BU254" s="213"/>
      <c r="BV254" s="213"/>
      <c r="BW254" s="291"/>
    </row>
    <row r="255" spans="1:75" x14ac:dyDescent="0.2">
      <c r="A255" s="326">
        <v>12.55</v>
      </c>
      <c r="B255" s="211">
        <f t="shared" si="116"/>
        <v>1672.6620000000207</v>
      </c>
      <c r="C255" s="866">
        <f ca="1">IF(ISERR(AVERAGE(INDIRECT("B"&amp;(ROW()-INT($B$1/2))):INDIRECT("B"&amp;(ROW()+INT($B$1/2))))),"",AVERAGE(INDIRECT("B"&amp;(ROW()-INT($B$1/2))):INDIRECT("B"&amp;(ROW()+INT($B$1/2)))))</f>
        <v>1672.662000000021</v>
      </c>
      <c r="D255" s="866">
        <f t="shared" si="117"/>
        <v>5.0000000000000711E-2</v>
      </c>
      <c r="E255" s="867"/>
      <c r="F255" s="212">
        <f t="shared" si="113"/>
        <v>12.550000000000134</v>
      </c>
      <c r="G255" s="2">
        <f t="shared" si="89"/>
        <v>252</v>
      </c>
      <c r="H255" s="213">
        <f t="shared" si="90"/>
        <v>12.55</v>
      </c>
      <c r="I255" s="213">
        <f t="shared" si="91"/>
        <v>12.6</v>
      </c>
      <c r="J255" s="51">
        <f t="shared" ca="1" si="92"/>
        <v>1672.662000000021</v>
      </c>
      <c r="K255" s="51">
        <f t="shared" ca="1" si="93"/>
        <v>1668.5040000000208</v>
      </c>
      <c r="L255" s="553">
        <f t="shared" ca="1" si="94"/>
        <v>1672.6620000000098</v>
      </c>
      <c r="M255" s="542">
        <f t="shared" si="97"/>
        <v>20.197267200000216</v>
      </c>
      <c r="N255" s="544">
        <f t="shared" ca="1" si="98"/>
        <v>509.82737760000299</v>
      </c>
      <c r="O255" s="215"/>
      <c r="P255" s="216"/>
      <c r="Q255" s="217"/>
      <c r="R255" s="218"/>
      <c r="S255" s="219">
        <f t="shared" si="104"/>
        <v>0</v>
      </c>
      <c r="T255" s="220">
        <f t="shared" si="105"/>
        <v>0</v>
      </c>
      <c r="U255" s="214">
        <f t="shared" si="114"/>
        <v>0</v>
      </c>
      <c r="W255" s="221"/>
      <c r="X255" s="222"/>
      <c r="Y255" s="222"/>
      <c r="Z255" s="223"/>
      <c r="AA255" s="222"/>
      <c r="AB255" s="224"/>
      <c r="AC255" s="225"/>
      <c r="AD255" s="2">
        <f t="shared" si="99"/>
        <v>0</v>
      </c>
      <c r="AE255" s="2">
        <f t="shared" si="100"/>
        <v>0</v>
      </c>
      <c r="AF255" s="226"/>
      <c r="AG255" s="219">
        <f t="shared" si="106"/>
        <v>0</v>
      </c>
      <c r="AH255" s="234">
        <f t="shared" si="107"/>
        <v>0</v>
      </c>
      <c r="AI255" s="214">
        <f t="shared" si="115"/>
        <v>0</v>
      </c>
      <c r="AK255" s="229">
        <f t="shared" si="108"/>
        <v>0</v>
      </c>
      <c r="AL255" s="226"/>
      <c r="AM255" s="15"/>
      <c r="AN255" s="232" t="e">
        <f t="shared" si="109"/>
        <v>#DIV/0!</v>
      </c>
      <c r="AO255" s="214">
        <f t="shared" si="101"/>
        <v>0</v>
      </c>
      <c r="AQ255" s="210"/>
      <c r="AR255" s="231"/>
      <c r="AS255" s="15"/>
      <c r="AT255" s="232">
        <f t="shared" si="110"/>
        <v>0</v>
      </c>
      <c r="AU255" s="235">
        <f t="shared" si="111"/>
        <v>0</v>
      </c>
      <c r="AY255" s="210">
        <v>12.55</v>
      </c>
      <c r="AZ255" s="231">
        <v>148</v>
      </c>
      <c r="BA255" s="15"/>
      <c r="BB255" s="232">
        <f t="shared" si="95"/>
        <v>12.545229950589132</v>
      </c>
      <c r="BC255" s="235">
        <f t="shared" si="96"/>
        <v>148</v>
      </c>
      <c r="BG255" s="210">
        <v>12.55</v>
      </c>
      <c r="BH255" s="231">
        <v>2100</v>
      </c>
      <c r="BI255" s="15"/>
      <c r="BJ255" s="232">
        <f t="shared" si="102"/>
        <v>12.55</v>
      </c>
      <c r="BK255" s="235">
        <f t="shared" si="112"/>
        <v>1583.1749049429843</v>
      </c>
      <c r="BM255" s="109">
        <f t="shared" si="103"/>
        <v>0.75389281187761159</v>
      </c>
      <c r="BN255" s="213"/>
      <c r="BR255" s="228"/>
      <c r="BS255" s="311"/>
      <c r="BT255" s="3"/>
      <c r="BU255" s="213"/>
      <c r="BV255" s="213"/>
      <c r="BW255" s="291"/>
    </row>
    <row r="256" spans="1:75" x14ac:dyDescent="0.2">
      <c r="A256" s="326">
        <v>12.6</v>
      </c>
      <c r="B256" s="211">
        <f t="shared" si="116"/>
        <v>1668.5040000000208</v>
      </c>
      <c r="C256" s="866">
        <f ca="1">IF(ISERR(AVERAGE(INDIRECT("B"&amp;(ROW()-INT($B$1/2))):INDIRECT("B"&amp;(ROW()+INT($B$1/2))))),"",AVERAGE(INDIRECT("B"&amp;(ROW()-INT($B$1/2))):INDIRECT("B"&amp;(ROW()+INT($B$1/2)))))</f>
        <v>1668.5040000000208</v>
      </c>
      <c r="D256" s="866">
        <f t="shared" si="117"/>
        <v>4.9999999999998934E-2</v>
      </c>
      <c r="E256" s="867"/>
      <c r="F256" s="212">
        <f t="shared" si="113"/>
        <v>12.600000000000135</v>
      </c>
      <c r="G256" s="2">
        <f t="shared" si="89"/>
        <v>253</v>
      </c>
      <c r="H256" s="213">
        <f t="shared" si="90"/>
        <v>12.6</v>
      </c>
      <c r="I256" s="213">
        <f t="shared" si="91"/>
        <v>12.65</v>
      </c>
      <c r="J256" s="51">
        <f t="shared" ca="1" si="92"/>
        <v>1668.5040000000208</v>
      </c>
      <c r="K256" s="51">
        <f t="shared" ca="1" si="93"/>
        <v>1664.3460000000207</v>
      </c>
      <c r="L256" s="553">
        <f t="shared" ca="1" si="94"/>
        <v>1668.5040000000097</v>
      </c>
      <c r="M256" s="542">
        <f t="shared" si="97"/>
        <v>20.277734400000217</v>
      </c>
      <c r="N256" s="544">
        <f t="shared" ca="1" si="98"/>
        <v>508.56001920000296</v>
      </c>
      <c r="O256" s="215"/>
      <c r="P256" s="216"/>
      <c r="Q256" s="217"/>
      <c r="R256" s="218"/>
      <c r="S256" s="219">
        <f t="shared" si="104"/>
        <v>0</v>
      </c>
      <c r="T256" s="220">
        <f t="shared" si="105"/>
        <v>0</v>
      </c>
      <c r="U256" s="214">
        <f t="shared" si="114"/>
        <v>0</v>
      </c>
      <c r="W256" s="221"/>
      <c r="X256" s="222"/>
      <c r="Y256" s="222"/>
      <c r="Z256" s="223"/>
      <c r="AA256" s="222"/>
      <c r="AB256" s="224"/>
      <c r="AC256" s="225"/>
      <c r="AD256" s="2">
        <f t="shared" si="99"/>
        <v>0</v>
      </c>
      <c r="AE256" s="2">
        <f t="shared" si="100"/>
        <v>0</v>
      </c>
      <c r="AF256" s="226"/>
      <c r="AG256" s="219">
        <f t="shared" si="106"/>
        <v>0</v>
      </c>
      <c r="AH256" s="234">
        <f t="shared" si="107"/>
        <v>0</v>
      </c>
      <c r="AI256" s="214">
        <f t="shared" si="115"/>
        <v>0</v>
      </c>
      <c r="AK256" s="229">
        <f t="shared" si="108"/>
        <v>0</v>
      </c>
      <c r="AL256" s="226"/>
      <c r="AM256" s="15"/>
      <c r="AN256" s="232" t="e">
        <f t="shared" si="109"/>
        <v>#DIV/0!</v>
      </c>
      <c r="AO256" s="214">
        <f t="shared" si="101"/>
        <v>0</v>
      </c>
      <c r="AQ256" s="210"/>
      <c r="AR256" s="231"/>
      <c r="AS256" s="15"/>
      <c r="AT256" s="232">
        <f t="shared" si="110"/>
        <v>0</v>
      </c>
      <c r="AU256" s="235">
        <f t="shared" si="111"/>
        <v>0</v>
      </c>
      <c r="AY256" s="210">
        <v>12.6</v>
      </c>
      <c r="AZ256" s="231">
        <v>143.69999999999999</v>
      </c>
      <c r="BA256" s="15"/>
      <c r="BB256" s="232">
        <f t="shared" si="95"/>
        <v>12.59521094640821</v>
      </c>
      <c r="BC256" s="235">
        <f t="shared" si="96"/>
        <v>143.69999999999999</v>
      </c>
      <c r="BG256" s="210">
        <v>12.6</v>
      </c>
      <c r="BH256" s="231">
        <v>2100</v>
      </c>
      <c r="BI256" s="15"/>
      <c r="BJ256" s="232">
        <f t="shared" si="102"/>
        <v>12.6</v>
      </c>
      <c r="BK256" s="235">
        <f t="shared" si="112"/>
        <v>1579.3269961977373</v>
      </c>
      <c r="BM256" s="109">
        <f t="shared" si="103"/>
        <v>0.75206047437987489</v>
      </c>
      <c r="BN256" s="213"/>
      <c r="BR256" s="228"/>
      <c r="BS256" s="311"/>
      <c r="BT256" s="3"/>
      <c r="BU256" s="213"/>
      <c r="BV256" s="213"/>
      <c r="BW256" s="291"/>
    </row>
    <row r="257" spans="1:75" x14ac:dyDescent="0.2">
      <c r="A257" s="326">
        <v>12.65</v>
      </c>
      <c r="B257" s="211">
        <f t="shared" si="116"/>
        <v>1664.3460000000209</v>
      </c>
      <c r="C257" s="866">
        <f ca="1">IF(ISERR(AVERAGE(INDIRECT("B"&amp;(ROW()-INT($B$1/2))):INDIRECT("B"&amp;(ROW()+INT($B$1/2))))),"",AVERAGE(INDIRECT("B"&amp;(ROW()-INT($B$1/2))):INDIRECT("B"&amp;(ROW()+INT($B$1/2)))))</f>
        <v>1664.3460000000207</v>
      </c>
      <c r="D257" s="866">
        <f t="shared" si="117"/>
        <v>5.0000000000000711E-2</v>
      </c>
      <c r="E257" s="867"/>
      <c r="F257" s="212">
        <f t="shared" si="113"/>
        <v>12.650000000000135</v>
      </c>
      <c r="G257" s="2">
        <f t="shared" si="89"/>
        <v>254</v>
      </c>
      <c r="H257" s="213">
        <f t="shared" si="90"/>
        <v>12.65</v>
      </c>
      <c r="I257" s="213">
        <f t="shared" si="91"/>
        <v>12.7</v>
      </c>
      <c r="J257" s="51">
        <f t="shared" ca="1" si="92"/>
        <v>1664.3460000000207</v>
      </c>
      <c r="K257" s="51">
        <f t="shared" ca="1" si="93"/>
        <v>1660.188000000021</v>
      </c>
      <c r="L257" s="553">
        <f t="shared" ca="1" si="94"/>
        <v>1664.3460000000096</v>
      </c>
      <c r="M257" s="542">
        <f t="shared" si="97"/>
        <v>20.358201600000218</v>
      </c>
      <c r="N257" s="544">
        <f t="shared" ca="1" si="98"/>
        <v>507.29266080000292</v>
      </c>
      <c r="O257" s="215"/>
      <c r="P257" s="216"/>
      <c r="Q257" s="217"/>
      <c r="R257" s="218"/>
      <c r="S257" s="219">
        <f t="shared" si="104"/>
        <v>0</v>
      </c>
      <c r="T257" s="220">
        <f t="shared" si="105"/>
        <v>0</v>
      </c>
      <c r="U257" s="214">
        <f t="shared" si="114"/>
        <v>0</v>
      </c>
      <c r="W257" s="221"/>
      <c r="X257" s="222"/>
      <c r="Y257" s="222"/>
      <c r="Z257" s="223"/>
      <c r="AA257" s="222"/>
      <c r="AB257" s="224"/>
      <c r="AC257" s="225"/>
      <c r="AD257" s="2">
        <f t="shared" si="99"/>
        <v>0</v>
      </c>
      <c r="AE257" s="2">
        <f t="shared" si="100"/>
        <v>0</v>
      </c>
      <c r="AF257" s="226"/>
      <c r="AG257" s="219">
        <f t="shared" si="106"/>
        <v>0</v>
      </c>
      <c r="AH257" s="234">
        <f t="shared" si="107"/>
        <v>0</v>
      </c>
      <c r="AI257" s="214">
        <f t="shared" si="115"/>
        <v>0</v>
      </c>
      <c r="AK257" s="229">
        <f t="shared" si="108"/>
        <v>0</v>
      </c>
      <c r="AL257" s="226"/>
      <c r="AM257" s="15"/>
      <c r="AN257" s="232" t="e">
        <f t="shared" si="109"/>
        <v>#DIV/0!</v>
      </c>
      <c r="AO257" s="214">
        <f t="shared" si="101"/>
        <v>0</v>
      </c>
      <c r="AQ257" s="210"/>
      <c r="AR257" s="231"/>
      <c r="AS257" s="15"/>
      <c r="AT257" s="232">
        <f t="shared" si="110"/>
        <v>0</v>
      </c>
      <c r="AU257" s="235">
        <f t="shared" si="111"/>
        <v>0</v>
      </c>
      <c r="AY257" s="210">
        <v>12.65</v>
      </c>
      <c r="AZ257" s="231">
        <v>139.1</v>
      </c>
      <c r="BA257" s="15"/>
      <c r="BB257" s="232">
        <f t="shared" si="95"/>
        <v>12.645191942227292</v>
      </c>
      <c r="BC257" s="235">
        <f t="shared" si="96"/>
        <v>139.1</v>
      </c>
      <c r="BG257" s="210">
        <v>12.65</v>
      </c>
      <c r="BH257" s="231">
        <v>2100</v>
      </c>
      <c r="BI257" s="15"/>
      <c r="BJ257" s="232">
        <f t="shared" si="102"/>
        <v>12.65</v>
      </c>
      <c r="BK257" s="235">
        <f t="shared" si="112"/>
        <v>1575.4790874524901</v>
      </c>
      <c r="BM257" s="109">
        <f t="shared" si="103"/>
        <v>0.75022813688213819</v>
      </c>
      <c r="BN257" s="213"/>
      <c r="BR257" s="228"/>
      <c r="BS257" s="311"/>
      <c r="BT257" s="3"/>
      <c r="BU257" s="213"/>
      <c r="BV257" s="213"/>
      <c r="BW257" s="291"/>
    </row>
    <row r="258" spans="1:75" x14ac:dyDescent="0.2">
      <c r="A258" s="326">
        <v>12.7</v>
      </c>
      <c r="B258" s="211">
        <f t="shared" si="116"/>
        <v>1660.188000000021</v>
      </c>
      <c r="C258" s="866">
        <f ca="1">IF(ISERR(AVERAGE(INDIRECT("B"&amp;(ROW()-INT($B$1/2))):INDIRECT("B"&amp;(ROW()+INT($B$1/2))))),"",AVERAGE(INDIRECT("B"&amp;(ROW()-INT($B$1/2))):INDIRECT("B"&amp;(ROW()+INT($B$1/2)))))</f>
        <v>1660.188000000021</v>
      </c>
      <c r="D258" s="866">
        <f t="shared" si="117"/>
        <v>4.9999999999998934E-2</v>
      </c>
      <c r="E258" s="867"/>
      <c r="F258" s="212">
        <f t="shared" si="113"/>
        <v>12.700000000000136</v>
      </c>
      <c r="G258" s="2">
        <f t="shared" si="89"/>
        <v>255</v>
      </c>
      <c r="H258" s="213">
        <f t="shared" si="90"/>
        <v>12.7</v>
      </c>
      <c r="I258" s="213">
        <f t="shared" si="91"/>
        <v>12.75</v>
      </c>
      <c r="J258" s="51">
        <f t="shared" ca="1" si="92"/>
        <v>1660.188000000021</v>
      </c>
      <c r="K258" s="51">
        <f t="shared" ca="1" si="93"/>
        <v>1656.0300000000213</v>
      </c>
      <c r="L258" s="553">
        <f t="shared" ca="1" si="94"/>
        <v>1660.1880000000097</v>
      </c>
      <c r="M258" s="542">
        <f t="shared" si="97"/>
        <v>20.438668800000219</v>
      </c>
      <c r="N258" s="544">
        <f t="shared" ca="1" si="98"/>
        <v>506.02530240000294</v>
      </c>
      <c r="O258" s="215"/>
      <c r="P258" s="216"/>
      <c r="Q258" s="217"/>
      <c r="R258" s="218"/>
      <c r="S258" s="219">
        <f t="shared" si="104"/>
        <v>0</v>
      </c>
      <c r="T258" s="220">
        <f t="shared" si="105"/>
        <v>0</v>
      </c>
      <c r="U258" s="214">
        <f t="shared" si="114"/>
        <v>0</v>
      </c>
      <c r="W258" s="221"/>
      <c r="X258" s="222"/>
      <c r="Y258" s="222"/>
      <c r="Z258" s="223"/>
      <c r="AA258" s="222"/>
      <c r="AB258" s="224"/>
      <c r="AC258" s="225"/>
      <c r="AD258" s="2">
        <f t="shared" si="99"/>
        <v>0</v>
      </c>
      <c r="AE258" s="2">
        <f t="shared" si="100"/>
        <v>0</v>
      </c>
      <c r="AF258" s="226"/>
      <c r="AG258" s="219">
        <f t="shared" si="106"/>
        <v>0</v>
      </c>
      <c r="AH258" s="234">
        <f t="shared" si="107"/>
        <v>0</v>
      </c>
      <c r="AI258" s="214">
        <f t="shared" si="115"/>
        <v>0</v>
      </c>
      <c r="AK258" s="229">
        <f t="shared" si="108"/>
        <v>0</v>
      </c>
      <c r="AL258" s="226"/>
      <c r="AM258" s="15"/>
      <c r="AN258" s="232" t="e">
        <f t="shared" si="109"/>
        <v>#DIV/0!</v>
      </c>
      <c r="AO258" s="214">
        <f t="shared" si="101"/>
        <v>0</v>
      </c>
      <c r="AQ258" s="210"/>
      <c r="AR258" s="231"/>
      <c r="AS258" s="15"/>
      <c r="AT258" s="232">
        <f t="shared" si="110"/>
        <v>0</v>
      </c>
      <c r="AU258" s="235">
        <f t="shared" si="111"/>
        <v>0</v>
      </c>
      <c r="AY258" s="210">
        <v>12.7</v>
      </c>
      <c r="AZ258" s="231">
        <v>138.5</v>
      </c>
      <c r="BA258" s="15"/>
      <c r="BB258" s="232">
        <f t="shared" si="95"/>
        <v>12.695172938046371</v>
      </c>
      <c r="BC258" s="235">
        <f t="shared" si="96"/>
        <v>138.5</v>
      </c>
      <c r="BG258" s="210">
        <v>12.7</v>
      </c>
      <c r="BH258" s="231">
        <v>2100</v>
      </c>
      <c r="BI258" s="15"/>
      <c r="BJ258" s="232">
        <f t="shared" si="102"/>
        <v>12.7</v>
      </c>
      <c r="BK258" s="235">
        <f t="shared" si="112"/>
        <v>1571.6311787072432</v>
      </c>
      <c r="BM258" s="109">
        <f t="shared" si="103"/>
        <v>0.74839579938440148</v>
      </c>
      <c r="BN258" s="213"/>
      <c r="BR258" s="228"/>
      <c r="BS258" s="311"/>
      <c r="BT258" s="3"/>
      <c r="BU258" s="213"/>
      <c r="BV258" s="213"/>
      <c r="BW258" s="291"/>
    </row>
    <row r="259" spans="1:75" x14ac:dyDescent="0.2">
      <c r="A259" s="326">
        <v>12.75</v>
      </c>
      <c r="B259" s="211">
        <f t="shared" si="116"/>
        <v>1656.0300000000211</v>
      </c>
      <c r="C259" s="866">
        <f ca="1">IF(ISERR(AVERAGE(INDIRECT("B"&amp;(ROW()-INT($B$1/2))):INDIRECT("B"&amp;(ROW()+INT($B$1/2))))),"",AVERAGE(INDIRECT("B"&amp;(ROW()-INT($B$1/2))):INDIRECT("B"&amp;(ROW()+INT($B$1/2)))))</f>
        <v>1656.0300000000213</v>
      </c>
      <c r="D259" s="866">
        <f t="shared" si="117"/>
        <v>5.0000000000000711E-2</v>
      </c>
      <c r="E259" s="867"/>
      <c r="F259" s="212">
        <f t="shared" si="113"/>
        <v>12.750000000000137</v>
      </c>
      <c r="G259" s="2">
        <f t="shared" si="89"/>
        <v>256</v>
      </c>
      <c r="H259" s="213">
        <f t="shared" si="90"/>
        <v>12.75</v>
      </c>
      <c r="I259" s="213">
        <f t="shared" si="91"/>
        <v>12.8</v>
      </c>
      <c r="J259" s="51">
        <f t="shared" ca="1" si="92"/>
        <v>1656.0300000000213</v>
      </c>
      <c r="K259" s="51">
        <f t="shared" ca="1" si="93"/>
        <v>1651.8720000000212</v>
      </c>
      <c r="L259" s="553">
        <f t="shared" ca="1" si="94"/>
        <v>1656.03000000001</v>
      </c>
      <c r="M259" s="542">
        <f t="shared" si="97"/>
        <v>20.51913600000022</v>
      </c>
      <c r="N259" s="544">
        <f t="shared" ca="1" si="98"/>
        <v>504.75794400000308</v>
      </c>
      <c r="O259" s="215"/>
      <c r="P259" s="216"/>
      <c r="Q259" s="217"/>
      <c r="R259" s="218"/>
      <c r="S259" s="219">
        <f t="shared" si="104"/>
        <v>0</v>
      </c>
      <c r="T259" s="220">
        <f t="shared" si="105"/>
        <v>0</v>
      </c>
      <c r="U259" s="214">
        <f t="shared" si="114"/>
        <v>0</v>
      </c>
      <c r="W259" s="221"/>
      <c r="X259" s="222"/>
      <c r="Y259" s="222"/>
      <c r="Z259" s="223"/>
      <c r="AA259" s="222"/>
      <c r="AB259" s="224"/>
      <c r="AC259" s="225"/>
      <c r="AD259" s="2">
        <f t="shared" si="99"/>
        <v>0</v>
      </c>
      <c r="AE259" s="2">
        <f t="shared" si="100"/>
        <v>0</v>
      </c>
      <c r="AF259" s="226"/>
      <c r="AG259" s="219">
        <f t="shared" si="106"/>
        <v>0</v>
      </c>
      <c r="AH259" s="234">
        <f t="shared" si="107"/>
        <v>0</v>
      </c>
      <c r="AI259" s="214">
        <f t="shared" si="115"/>
        <v>0</v>
      </c>
      <c r="AK259" s="229">
        <f t="shared" si="108"/>
        <v>0</v>
      </c>
      <c r="AL259" s="226"/>
      <c r="AM259" s="15"/>
      <c r="AN259" s="232" t="e">
        <f t="shared" si="109"/>
        <v>#DIV/0!</v>
      </c>
      <c r="AO259" s="214">
        <f t="shared" si="101"/>
        <v>0</v>
      </c>
      <c r="AQ259" s="210"/>
      <c r="AR259" s="231"/>
      <c r="AS259" s="15"/>
      <c r="AT259" s="232">
        <f t="shared" si="110"/>
        <v>0</v>
      </c>
      <c r="AU259" s="235">
        <f t="shared" si="111"/>
        <v>0</v>
      </c>
      <c r="AY259" s="210">
        <v>12.75</v>
      </c>
      <c r="AZ259" s="231">
        <v>140.69999999999999</v>
      </c>
      <c r="BA259" s="15"/>
      <c r="BB259" s="232">
        <f t="shared" si="95"/>
        <v>12.745153933865453</v>
      </c>
      <c r="BC259" s="235">
        <f t="shared" si="96"/>
        <v>140.69999999999999</v>
      </c>
      <c r="BG259" s="210">
        <v>12.75</v>
      </c>
      <c r="BH259" s="231">
        <v>2100</v>
      </c>
      <c r="BI259" s="15"/>
      <c r="BJ259" s="232">
        <f t="shared" si="102"/>
        <v>12.75</v>
      </c>
      <c r="BK259" s="235">
        <f t="shared" si="112"/>
        <v>1567.783269961996</v>
      </c>
      <c r="BM259" s="109">
        <f t="shared" si="103"/>
        <v>0.74656346188666478</v>
      </c>
      <c r="BN259" s="213"/>
      <c r="BR259" s="228"/>
      <c r="BS259" s="311"/>
      <c r="BT259" s="3"/>
      <c r="BU259" s="213"/>
      <c r="BV259" s="213"/>
      <c r="BW259" s="291"/>
    </row>
    <row r="260" spans="1:75" x14ac:dyDescent="0.2">
      <c r="A260" s="326">
        <v>12.8</v>
      </c>
      <c r="B260" s="211">
        <f t="shared" si="116"/>
        <v>1651.8720000000212</v>
      </c>
      <c r="C260" s="866">
        <f ca="1">IF(ISERR(AVERAGE(INDIRECT("B"&amp;(ROW()-INT($B$1/2))):INDIRECT("B"&amp;(ROW()+INT($B$1/2))))),"",AVERAGE(INDIRECT("B"&amp;(ROW()-INT($B$1/2))):INDIRECT("B"&amp;(ROW()+INT($B$1/2)))))</f>
        <v>1651.8720000000212</v>
      </c>
      <c r="D260" s="866">
        <f t="shared" si="117"/>
        <v>5.0000000000000711E-2</v>
      </c>
      <c r="E260" s="867"/>
      <c r="F260" s="212">
        <f t="shared" si="113"/>
        <v>12.800000000000137</v>
      </c>
      <c r="G260" s="2">
        <f t="shared" ref="G260:G323" si="118">MATCH(F260,$A$4:$A$4595,1)</f>
        <v>257</v>
      </c>
      <c r="H260" s="213">
        <f t="shared" ref="H260:H323" si="119">IF(INDEX($B$4:$B$4595,G260+1,1)&gt;0,INDEX($A$4:$A$4595,G260,1),"")</f>
        <v>12.8</v>
      </c>
      <c r="I260" s="213">
        <f t="shared" ref="I260:I323" si="120">IF(INDEX($B$4:$B$4595,G260+1,1)&gt;0,INDEX($A$4:$A$4595,G260+1,1),"")</f>
        <v>12.85</v>
      </c>
      <c r="J260" s="51">
        <f t="shared" ref="J260:J323" ca="1" si="121">IF(INDEX($C$4:$C$4595,G260+1,1)&gt;0,INDEX($C$4:$C$4595,G260,1),"")</f>
        <v>1651.8720000000212</v>
      </c>
      <c r="K260" s="51">
        <f t="shared" ref="K260:K323" ca="1" si="122">IF(INDEX($C$4:$C$4595,G260+1,1)&gt;0,INDEX($C$4:$C$4595,G260+1,1),"")</f>
        <v>1647.7140000000211</v>
      </c>
      <c r="L260" s="553">
        <f t="shared" ref="L260:L323" ca="1" si="123">IF(INDEX($C$4:$C$4595,G260+1,1)&gt;0,(F260-H260)/(I260-H260)*(K260-J260)+J260,"")</f>
        <v>1651.8720000000098</v>
      </c>
      <c r="M260" s="542">
        <f t="shared" si="97"/>
        <v>20.599603200000221</v>
      </c>
      <c r="N260" s="544">
        <f t="shared" ca="1" si="98"/>
        <v>503.49058560000304</v>
      </c>
      <c r="O260" s="215"/>
      <c r="P260" s="216"/>
      <c r="Q260" s="217"/>
      <c r="R260" s="218"/>
      <c r="S260" s="219">
        <f t="shared" si="104"/>
        <v>0</v>
      </c>
      <c r="T260" s="220">
        <f t="shared" si="105"/>
        <v>0</v>
      </c>
      <c r="U260" s="214">
        <f t="shared" si="114"/>
        <v>0</v>
      </c>
      <c r="W260" s="221"/>
      <c r="X260" s="222"/>
      <c r="Y260" s="222"/>
      <c r="Z260" s="223"/>
      <c r="AA260" s="222"/>
      <c r="AB260" s="224"/>
      <c r="AC260" s="225"/>
      <c r="AD260" s="2">
        <f t="shared" si="99"/>
        <v>0</v>
      </c>
      <c r="AE260" s="2">
        <f t="shared" si="100"/>
        <v>0</v>
      </c>
      <c r="AF260" s="226"/>
      <c r="AG260" s="219">
        <f t="shared" si="106"/>
        <v>0</v>
      </c>
      <c r="AH260" s="234">
        <f t="shared" si="107"/>
        <v>0</v>
      </c>
      <c r="AI260" s="214">
        <f t="shared" si="115"/>
        <v>0</v>
      </c>
      <c r="AK260" s="229">
        <f t="shared" si="108"/>
        <v>0</v>
      </c>
      <c r="AL260" s="226"/>
      <c r="AM260" s="15"/>
      <c r="AN260" s="232" t="e">
        <f t="shared" si="109"/>
        <v>#DIV/0!</v>
      </c>
      <c r="AO260" s="214">
        <f t="shared" si="101"/>
        <v>0</v>
      </c>
      <c r="AQ260" s="210"/>
      <c r="AR260" s="231"/>
      <c r="AS260" s="15"/>
      <c r="AT260" s="232">
        <f t="shared" si="110"/>
        <v>0</v>
      </c>
      <c r="AU260" s="235">
        <f t="shared" si="111"/>
        <v>0</v>
      </c>
      <c r="AY260" s="210">
        <v>12.8</v>
      </c>
      <c r="AZ260" s="231">
        <v>143</v>
      </c>
      <c r="BA260" s="15"/>
      <c r="BB260" s="232">
        <f t="shared" ref="BB260:BB323" si="124">IF(AY260&gt;0,(26.3/MAX($AY$4:$AY$4600))*AY260,0)</f>
        <v>12.795134929684533</v>
      </c>
      <c r="BC260" s="235">
        <f t="shared" ref="BC260:BC323" si="125">AZ260+BE$4</f>
        <v>143</v>
      </c>
      <c r="BG260" s="210">
        <v>12.8</v>
      </c>
      <c r="BH260" s="231">
        <v>2100</v>
      </c>
      <c r="BI260" s="15"/>
      <c r="BJ260" s="232">
        <f t="shared" si="102"/>
        <v>12.8</v>
      </c>
      <c r="BK260" s="235">
        <f t="shared" si="112"/>
        <v>1563.935361216749</v>
      </c>
      <c r="BM260" s="109">
        <f t="shared" si="103"/>
        <v>0.74473112438892808</v>
      </c>
      <c r="BN260" s="213"/>
      <c r="BR260" s="228"/>
      <c r="BS260" s="311"/>
      <c r="BT260" s="3"/>
      <c r="BU260" s="213"/>
      <c r="BV260" s="213"/>
      <c r="BW260" s="291"/>
    </row>
    <row r="261" spans="1:75" x14ac:dyDescent="0.2">
      <c r="A261" s="326">
        <v>12.85</v>
      </c>
      <c r="B261" s="211">
        <f t="shared" si="116"/>
        <v>1647.7140000000213</v>
      </c>
      <c r="C261" s="866">
        <f ca="1">IF(ISERR(AVERAGE(INDIRECT("B"&amp;(ROW()-INT($B$1/2))):INDIRECT("B"&amp;(ROW()+INT($B$1/2))))),"",AVERAGE(INDIRECT("B"&amp;(ROW()-INT($B$1/2))):INDIRECT("B"&amp;(ROW()+INT($B$1/2)))))</f>
        <v>1647.7140000000211</v>
      </c>
      <c r="D261" s="866">
        <f t="shared" si="117"/>
        <v>4.9999999999998934E-2</v>
      </c>
      <c r="E261" s="867"/>
      <c r="F261" s="212">
        <f t="shared" si="113"/>
        <v>12.850000000000138</v>
      </c>
      <c r="G261" s="2">
        <f t="shared" si="118"/>
        <v>258</v>
      </c>
      <c r="H261" s="213">
        <f t="shared" si="119"/>
        <v>12.85</v>
      </c>
      <c r="I261" s="213">
        <f t="shared" si="120"/>
        <v>12.9</v>
      </c>
      <c r="J261" s="51">
        <f t="shared" ca="1" si="121"/>
        <v>1647.7140000000211</v>
      </c>
      <c r="K261" s="51">
        <f t="shared" ca="1" si="122"/>
        <v>1643.5560000000214</v>
      </c>
      <c r="L261" s="553">
        <f t="shared" ca="1" si="123"/>
        <v>1647.7140000000095</v>
      </c>
      <c r="M261" s="542">
        <f t="shared" ref="M261:M324" si="126">IF(F261&lt;&gt;"",F261*1.609344,"")</f>
        <v>20.680070400000226</v>
      </c>
      <c r="N261" s="544">
        <f t="shared" ref="N261:N324" ca="1" si="127">IF(L261&lt;&gt;"",L261*0.3048,"")</f>
        <v>502.2232272000029</v>
      </c>
      <c r="O261" s="215"/>
      <c r="P261" s="216"/>
      <c r="Q261" s="217"/>
      <c r="R261" s="218"/>
      <c r="S261" s="219">
        <f t="shared" si="104"/>
        <v>0</v>
      </c>
      <c r="T261" s="220">
        <f t="shared" si="105"/>
        <v>0</v>
      </c>
      <c r="U261" s="214">
        <f t="shared" si="114"/>
        <v>0</v>
      </c>
      <c r="W261" s="221"/>
      <c r="X261" s="222"/>
      <c r="Y261" s="222"/>
      <c r="Z261" s="223"/>
      <c r="AA261" s="222"/>
      <c r="AB261" s="224"/>
      <c r="AC261" s="225"/>
      <c r="AD261" s="2">
        <f t="shared" ref="AD261:AD324" si="128">IF(W261&lt;0,W261-X261/60-Y261/3600,W261+X261/60+Y261/3600)</f>
        <v>0</v>
      </c>
      <c r="AE261" s="2">
        <f t="shared" ref="AE261:AE324" si="129">IF(Z261&lt;0,Z261-AA261/60-AB261/3600,Z261+AA261/60+AB261/3600)</f>
        <v>0</v>
      </c>
      <c r="AF261" s="226"/>
      <c r="AG261" s="219">
        <f t="shared" si="106"/>
        <v>0</v>
      </c>
      <c r="AH261" s="234">
        <f t="shared" si="107"/>
        <v>0</v>
      </c>
      <c r="AI261" s="214">
        <f t="shared" si="115"/>
        <v>0</v>
      </c>
      <c r="AK261" s="229">
        <f t="shared" si="108"/>
        <v>0</v>
      </c>
      <c r="AL261" s="226"/>
      <c r="AM261" s="15"/>
      <c r="AN261" s="232" t="e">
        <f t="shared" si="109"/>
        <v>#DIV/0!</v>
      </c>
      <c r="AO261" s="214">
        <f t="shared" ref="AO261:AO324" si="130">AL261*3.28084</f>
        <v>0</v>
      </c>
      <c r="AQ261" s="210"/>
      <c r="AR261" s="231"/>
      <c r="AS261" s="15"/>
      <c r="AT261" s="232">
        <f t="shared" si="110"/>
        <v>0</v>
      </c>
      <c r="AU261" s="235">
        <f t="shared" si="111"/>
        <v>0</v>
      </c>
      <c r="AY261" s="210">
        <v>12.85</v>
      </c>
      <c r="AZ261" s="231">
        <v>145.30000000000001</v>
      </c>
      <c r="BA261" s="15"/>
      <c r="BB261" s="232">
        <f t="shared" si="124"/>
        <v>12.845115925503611</v>
      </c>
      <c r="BC261" s="235">
        <f t="shared" si="125"/>
        <v>145.30000000000001</v>
      </c>
      <c r="BG261" s="210">
        <v>12.85</v>
      </c>
      <c r="BH261" s="231">
        <v>2100</v>
      </c>
      <c r="BI261" s="15"/>
      <c r="BJ261" s="232">
        <f t="shared" ref="BJ261:BJ324" si="131">BG261</f>
        <v>12.85</v>
      </c>
      <c r="BK261" s="235">
        <f t="shared" si="112"/>
        <v>1560.0874524715018</v>
      </c>
      <c r="BM261" s="109">
        <f t="shared" ref="BM261:BM324" si="132">BM260+$BQ$14</f>
        <v>0.74289878689119138</v>
      </c>
      <c r="BN261" s="213"/>
      <c r="BR261" s="228"/>
      <c r="BS261" s="311"/>
      <c r="BT261" s="3"/>
      <c r="BU261" s="213"/>
      <c r="BV261" s="213"/>
      <c r="BW261" s="291"/>
    </row>
    <row r="262" spans="1:75" x14ac:dyDescent="0.2">
      <c r="A262" s="326">
        <v>12.9</v>
      </c>
      <c r="B262" s="211">
        <f t="shared" si="116"/>
        <v>1643.5560000000214</v>
      </c>
      <c r="C262" s="866">
        <f ca="1">IF(ISERR(AVERAGE(INDIRECT("B"&amp;(ROW()-INT($B$1/2))):INDIRECT("B"&amp;(ROW()+INT($B$1/2))))),"",AVERAGE(INDIRECT("B"&amp;(ROW()-INT($B$1/2))):INDIRECT("B"&amp;(ROW()+INT($B$1/2)))))</f>
        <v>1643.5560000000214</v>
      </c>
      <c r="D262" s="866">
        <f t="shared" si="117"/>
        <v>5.0000000000000711E-2</v>
      </c>
      <c r="E262" s="867"/>
      <c r="F262" s="212">
        <f t="shared" si="113"/>
        <v>12.900000000000139</v>
      </c>
      <c r="G262" s="2">
        <f t="shared" si="118"/>
        <v>259</v>
      </c>
      <c r="H262" s="213">
        <f t="shared" si="119"/>
        <v>12.9</v>
      </c>
      <c r="I262" s="213">
        <f t="shared" si="120"/>
        <v>12.95</v>
      </c>
      <c r="J262" s="51">
        <f t="shared" ca="1" si="121"/>
        <v>1643.5560000000214</v>
      </c>
      <c r="K262" s="51">
        <f t="shared" ca="1" si="122"/>
        <v>1639.3980000000217</v>
      </c>
      <c r="L262" s="553">
        <f t="shared" ca="1" si="123"/>
        <v>1643.5560000000098</v>
      </c>
      <c r="M262" s="542">
        <f t="shared" si="126"/>
        <v>20.760537600000227</v>
      </c>
      <c r="N262" s="544">
        <f t="shared" ca="1" si="127"/>
        <v>500.95586880000303</v>
      </c>
      <c r="O262" s="215"/>
      <c r="P262" s="216"/>
      <c r="Q262" s="217"/>
      <c r="R262" s="218"/>
      <c r="S262" s="219">
        <f t="shared" ref="S262:S325" si="133">S261+IF(P262&lt;&gt;0,1.852*60*1000*((ACOS((SIN((P261/180)*PI()))*(SIN((P262/180)*PI()))+(COS((P261/180)*PI()))*(COS((P262/180)*PI()))*(COS((Q262/180)*PI()-(Q261/180)*PI())))/PI())*180),0)</f>
        <v>0</v>
      </c>
      <c r="T262" s="220">
        <f t="shared" ref="T262:T325" si="134">T261+IF(P262&lt;&gt;0,1.852*60*0.6213712*((ACOS((SIN((P261/180)*PI()))*(SIN((P262/180)*PI()))+(COS((P261/180)*PI()))*(COS((P262/180)*PI()))*(COS((Q262/180)*PI()-(Q261/180)*PI())))/PI())*180),0)</f>
        <v>0</v>
      </c>
      <c r="U262" s="214">
        <f t="shared" si="114"/>
        <v>0</v>
      </c>
      <c r="W262" s="221"/>
      <c r="X262" s="222"/>
      <c r="Y262" s="222"/>
      <c r="Z262" s="223"/>
      <c r="AA262" s="222"/>
      <c r="AB262" s="224"/>
      <c r="AC262" s="225"/>
      <c r="AD262" s="2">
        <f t="shared" si="128"/>
        <v>0</v>
      </c>
      <c r="AE262" s="2">
        <f t="shared" si="129"/>
        <v>0</v>
      </c>
      <c r="AF262" s="226"/>
      <c r="AG262" s="219">
        <f t="shared" ref="AG262:AG325" si="135">AG261+IF(AD262&lt;&gt;0,1.852*60*1000*((ACOS((SIN((AD261/180)*PI()))*(SIN((AD262/180)*PI()))+(COS((AD261/180)*PI()))*(COS((AD262/180)*PI()))*(COS((AE262/180)*PI()-(AE261/180)*PI())))/PI())*180),0)</f>
        <v>0</v>
      </c>
      <c r="AH262" s="234">
        <f t="shared" ref="AH262:AH325" si="136">AH261+IF(AD262&lt;&gt;0,1.852*60*0.6213712*((ACOS((SIN((AD261/180)*PI()))*(SIN((AD262/180)*PI()))+(COS((AD261/180)*PI()))*(COS((AD262/180)*PI()))*(COS((AE262/180)*PI()-(AE261/180)*PI())))/PI())*180),0)</f>
        <v>0</v>
      </c>
      <c r="AI262" s="214">
        <f t="shared" si="115"/>
        <v>0</v>
      </c>
      <c r="AK262" s="229">
        <f t="shared" ref="AK262:AK325" si="137">IF(AL262&gt;0,AK261+$AO$1,0)</f>
        <v>0</v>
      </c>
      <c r="AL262" s="226"/>
      <c r="AM262" s="15"/>
      <c r="AN262" s="232" t="e">
        <f t="shared" ref="AN262:AN325" si="138">(42341.84/MAX(AK262:AK4858))*AK262*0.0006213712</f>
        <v>#DIV/0!</v>
      </c>
      <c r="AO262" s="214">
        <f t="shared" si="130"/>
        <v>0</v>
      </c>
      <c r="AQ262" s="210"/>
      <c r="AR262" s="231"/>
      <c r="AS262" s="15"/>
      <c r="AT262" s="232">
        <f t="shared" ref="AT262:AT325" si="139">IF(AQ262&gt;0,(26.3/(MAX($AQ$4:$AQ$4600)*0.0006213712))*AQ262*0.0006213712,0)</f>
        <v>0</v>
      </c>
      <c r="AU262" s="235">
        <f t="shared" ref="AU262:AU325" si="140">(AR262*3.28084)+(AW$4)</f>
        <v>0</v>
      </c>
      <c r="AY262" s="210">
        <v>12.9</v>
      </c>
      <c r="AZ262" s="231">
        <v>147.6</v>
      </c>
      <c r="BA262" s="15"/>
      <c r="BB262" s="232">
        <f t="shared" si="124"/>
        <v>12.895096921322693</v>
      </c>
      <c r="BC262" s="235">
        <f t="shared" si="125"/>
        <v>147.6</v>
      </c>
      <c r="BG262" s="210">
        <v>12.9</v>
      </c>
      <c r="BH262" s="231">
        <v>2100</v>
      </c>
      <c r="BI262" s="15"/>
      <c r="BJ262" s="232">
        <f t="shared" si="131"/>
        <v>12.9</v>
      </c>
      <c r="BK262" s="235">
        <f t="shared" ref="BK262:BK325" si="141">BH262*BM262</f>
        <v>1556.2395437262549</v>
      </c>
      <c r="BM262" s="109">
        <f t="shared" si="132"/>
        <v>0.74106644939345467</v>
      </c>
      <c r="BN262" s="213"/>
      <c r="BR262" s="228"/>
      <c r="BS262" s="311"/>
      <c r="BT262" s="3"/>
      <c r="BU262" s="213"/>
      <c r="BV262" s="213"/>
      <c r="BW262" s="291"/>
    </row>
    <row r="263" spans="1:75" x14ac:dyDescent="0.2">
      <c r="A263" s="326">
        <v>12.95</v>
      </c>
      <c r="B263" s="211">
        <f t="shared" si="116"/>
        <v>1639.3980000000215</v>
      </c>
      <c r="C263" s="866">
        <f ca="1">IF(ISERR(AVERAGE(INDIRECT("B"&amp;(ROW()-INT($B$1/2))):INDIRECT("B"&amp;(ROW()+INT($B$1/2))))),"",AVERAGE(INDIRECT("B"&amp;(ROW()-INT($B$1/2))):INDIRECT("B"&amp;(ROW()+INT($B$1/2)))))</f>
        <v>1639.3980000000217</v>
      </c>
      <c r="D263" s="866">
        <f t="shared" si="117"/>
        <v>4.9999999999998934E-2</v>
      </c>
      <c r="E263" s="867"/>
      <c r="F263" s="212">
        <f t="shared" ref="F263:F326" si="142">F262+(F262-F261)</f>
        <v>12.95000000000014</v>
      </c>
      <c r="G263" s="2">
        <f t="shared" si="118"/>
        <v>260</v>
      </c>
      <c r="H263" s="213">
        <f t="shared" si="119"/>
        <v>12.95</v>
      </c>
      <c r="I263" s="213">
        <f t="shared" si="120"/>
        <v>13</v>
      </c>
      <c r="J263" s="51">
        <f t="shared" ca="1" si="121"/>
        <v>1639.3980000000217</v>
      </c>
      <c r="K263" s="51">
        <f t="shared" ca="1" si="122"/>
        <v>1635.2400000000216</v>
      </c>
      <c r="L263" s="553">
        <f t="shared" ca="1" si="123"/>
        <v>1639.3980000000101</v>
      </c>
      <c r="M263" s="542">
        <f t="shared" si="126"/>
        <v>20.841004800000228</v>
      </c>
      <c r="N263" s="544">
        <f t="shared" ca="1" si="127"/>
        <v>499.68851040000311</v>
      </c>
      <c r="O263" s="215"/>
      <c r="P263" s="216"/>
      <c r="Q263" s="217"/>
      <c r="R263" s="218"/>
      <c r="S263" s="219">
        <f t="shared" si="133"/>
        <v>0</v>
      </c>
      <c r="T263" s="220">
        <f t="shared" si="134"/>
        <v>0</v>
      </c>
      <c r="U263" s="214">
        <f t="shared" ref="U263:U326" si="143">R263*3.28084</f>
        <v>0</v>
      </c>
      <c r="W263" s="221"/>
      <c r="X263" s="222"/>
      <c r="Y263" s="222"/>
      <c r="Z263" s="223"/>
      <c r="AA263" s="222"/>
      <c r="AB263" s="224"/>
      <c r="AC263" s="225"/>
      <c r="AD263" s="2">
        <f t="shared" si="128"/>
        <v>0</v>
      </c>
      <c r="AE263" s="2">
        <f t="shared" si="129"/>
        <v>0</v>
      </c>
      <c r="AF263" s="226"/>
      <c r="AG263" s="219">
        <f t="shared" si="135"/>
        <v>0</v>
      </c>
      <c r="AH263" s="234">
        <f t="shared" si="136"/>
        <v>0</v>
      </c>
      <c r="AI263" s="214">
        <f t="shared" ref="AI263:AI326" si="144">AF263*3.28084</f>
        <v>0</v>
      </c>
      <c r="AK263" s="229">
        <f t="shared" si="137"/>
        <v>0</v>
      </c>
      <c r="AL263" s="226"/>
      <c r="AM263" s="15"/>
      <c r="AN263" s="232" t="e">
        <f t="shared" si="138"/>
        <v>#DIV/0!</v>
      </c>
      <c r="AO263" s="214">
        <f t="shared" si="130"/>
        <v>0</v>
      </c>
      <c r="AQ263" s="210"/>
      <c r="AR263" s="231"/>
      <c r="AS263" s="15"/>
      <c r="AT263" s="232">
        <f t="shared" si="139"/>
        <v>0</v>
      </c>
      <c r="AU263" s="235">
        <f t="shared" si="140"/>
        <v>0</v>
      </c>
      <c r="AY263" s="210">
        <v>12.95</v>
      </c>
      <c r="AZ263" s="231">
        <v>144.69999999999999</v>
      </c>
      <c r="BA263" s="15"/>
      <c r="BB263" s="232">
        <f t="shared" si="124"/>
        <v>12.945077917141772</v>
      </c>
      <c r="BC263" s="235">
        <f t="shared" si="125"/>
        <v>144.69999999999999</v>
      </c>
      <c r="BG263" s="210">
        <v>12.95</v>
      </c>
      <c r="BH263" s="231">
        <v>2100</v>
      </c>
      <c r="BI263" s="15"/>
      <c r="BJ263" s="232">
        <f t="shared" si="131"/>
        <v>12.95</v>
      </c>
      <c r="BK263" s="235">
        <f t="shared" si="141"/>
        <v>1552.3916349810077</v>
      </c>
      <c r="BM263" s="109">
        <f t="shared" si="132"/>
        <v>0.73923411189571797</v>
      </c>
      <c r="BN263" s="213"/>
      <c r="BR263" s="228"/>
      <c r="BS263" s="311"/>
      <c r="BT263" s="3"/>
      <c r="BU263" s="213"/>
      <c r="BV263" s="213"/>
      <c r="BW263" s="291"/>
    </row>
    <row r="264" spans="1:75" x14ac:dyDescent="0.2">
      <c r="A264" s="326">
        <v>13</v>
      </c>
      <c r="B264" s="211">
        <f t="shared" si="116"/>
        <v>1635.2400000000216</v>
      </c>
      <c r="C264" s="866">
        <f ca="1">IF(ISERR(AVERAGE(INDIRECT("B"&amp;(ROW()-INT($B$1/2))):INDIRECT("B"&amp;(ROW()+INT($B$1/2))))),"",AVERAGE(INDIRECT("B"&amp;(ROW()-INT($B$1/2))):INDIRECT("B"&amp;(ROW()+INT($B$1/2)))))</f>
        <v>1635.2400000000216</v>
      </c>
      <c r="D264" s="866">
        <f t="shared" si="117"/>
        <v>5.0000000000000711E-2</v>
      </c>
      <c r="E264" s="867"/>
      <c r="F264" s="212">
        <f t="shared" si="142"/>
        <v>13.00000000000014</v>
      </c>
      <c r="G264" s="2">
        <f t="shared" si="118"/>
        <v>261</v>
      </c>
      <c r="H264" s="213">
        <f t="shared" si="119"/>
        <v>13</v>
      </c>
      <c r="I264" s="213">
        <f t="shared" si="120"/>
        <v>13.05</v>
      </c>
      <c r="J264" s="51">
        <f t="shared" ca="1" si="121"/>
        <v>1635.2400000000216</v>
      </c>
      <c r="K264" s="51">
        <f t="shared" ca="1" si="122"/>
        <v>1631.0820000000215</v>
      </c>
      <c r="L264" s="553">
        <f t="shared" ca="1" si="123"/>
        <v>1635.24000000001</v>
      </c>
      <c r="M264" s="542">
        <f t="shared" si="126"/>
        <v>20.921472000000229</v>
      </c>
      <c r="N264" s="544">
        <f t="shared" ca="1" si="127"/>
        <v>498.42115200000308</v>
      </c>
      <c r="O264" s="215"/>
      <c r="P264" s="216"/>
      <c r="Q264" s="217"/>
      <c r="R264" s="218"/>
      <c r="S264" s="219">
        <f t="shared" si="133"/>
        <v>0</v>
      </c>
      <c r="T264" s="220">
        <f t="shared" si="134"/>
        <v>0</v>
      </c>
      <c r="U264" s="214">
        <f t="shared" si="143"/>
        <v>0</v>
      </c>
      <c r="W264" s="221"/>
      <c r="X264" s="222"/>
      <c r="Y264" s="222"/>
      <c r="Z264" s="223"/>
      <c r="AA264" s="222"/>
      <c r="AB264" s="224"/>
      <c r="AC264" s="225"/>
      <c r="AD264" s="2">
        <f t="shared" si="128"/>
        <v>0</v>
      </c>
      <c r="AE264" s="2">
        <f t="shared" si="129"/>
        <v>0</v>
      </c>
      <c r="AF264" s="226"/>
      <c r="AG264" s="219">
        <f t="shared" si="135"/>
        <v>0</v>
      </c>
      <c r="AH264" s="234">
        <f t="shared" si="136"/>
        <v>0</v>
      </c>
      <c r="AI264" s="214">
        <f t="shared" si="144"/>
        <v>0</v>
      </c>
      <c r="AK264" s="229">
        <f t="shared" si="137"/>
        <v>0</v>
      </c>
      <c r="AL264" s="226"/>
      <c r="AM264" s="15"/>
      <c r="AN264" s="232" t="e">
        <f t="shared" si="138"/>
        <v>#DIV/0!</v>
      </c>
      <c r="AO264" s="214">
        <f t="shared" si="130"/>
        <v>0</v>
      </c>
      <c r="AQ264" s="210"/>
      <c r="AR264" s="231"/>
      <c r="AS264" s="15"/>
      <c r="AT264" s="232">
        <f t="shared" si="139"/>
        <v>0</v>
      </c>
      <c r="AU264" s="235">
        <f t="shared" si="140"/>
        <v>0</v>
      </c>
      <c r="AY264" s="210">
        <v>13</v>
      </c>
      <c r="AZ264" s="231">
        <v>140.4</v>
      </c>
      <c r="BA264" s="15"/>
      <c r="BB264" s="232">
        <f t="shared" si="124"/>
        <v>12.995058912960854</v>
      </c>
      <c r="BC264" s="235">
        <f t="shared" si="125"/>
        <v>140.4</v>
      </c>
      <c r="BG264" s="210">
        <v>13</v>
      </c>
      <c r="BH264" s="231">
        <v>2100</v>
      </c>
      <c r="BI264" s="15"/>
      <c r="BJ264" s="232">
        <f t="shared" si="131"/>
        <v>13</v>
      </c>
      <c r="BK264" s="235">
        <f t="shared" si="141"/>
        <v>1548.5437262357607</v>
      </c>
      <c r="BM264" s="109">
        <f t="shared" si="132"/>
        <v>0.73740177439798127</v>
      </c>
      <c r="BN264" s="213"/>
      <c r="BR264" s="228"/>
      <c r="BS264" s="311"/>
      <c r="BT264" s="3"/>
      <c r="BU264" s="213"/>
      <c r="BV264" s="213"/>
      <c r="BW264" s="291"/>
    </row>
    <row r="265" spans="1:75" x14ac:dyDescent="0.2">
      <c r="A265" s="326">
        <v>13.05</v>
      </c>
      <c r="B265" s="211">
        <f t="shared" si="116"/>
        <v>1631.0820000000217</v>
      </c>
      <c r="C265" s="866">
        <f ca="1">IF(ISERR(AVERAGE(INDIRECT("B"&amp;(ROW()-INT($B$1/2))):INDIRECT("B"&amp;(ROW()+INT($B$1/2))))),"",AVERAGE(INDIRECT("B"&amp;(ROW()-INT($B$1/2))):INDIRECT("B"&amp;(ROW()+INT($B$1/2)))))</f>
        <v>1631.0820000000215</v>
      </c>
      <c r="D265" s="866">
        <f t="shared" si="117"/>
        <v>5.0000000000000711E-2</v>
      </c>
      <c r="E265" s="867"/>
      <c r="F265" s="212">
        <f t="shared" si="142"/>
        <v>13.050000000000141</v>
      </c>
      <c r="G265" s="2">
        <f t="shared" si="118"/>
        <v>262</v>
      </c>
      <c r="H265" s="213">
        <f t="shared" si="119"/>
        <v>13.05</v>
      </c>
      <c r="I265" s="213">
        <f t="shared" si="120"/>
        <v>13.1</v>
      </c>
      <c r="J265" s="51">
        <f t="shared" ca="1" si="121"/>
        <v>1631.0820000000215</v>
      </c>
      <c r="K265" s="51">
        <f t="shared" ca="1" si="122"/>
        <v>1626.9240000000218</v>
      </c>
      <c r="L265" s="553">
        <f t="shared" ca="1" si="123"/>
        <v>1631.0820000000099</v>
      </c>
      <c r="M265" s="542">
        <f t="shared" si="126"/>
        <v>21.00193920000023</v>
      </c>
      <c r="N265" s="544">
        <f t="shared" ca="1" si="127"/>
        <v>497.15379360000304</v>
      </c>
      <c r="O265" s="215"/>
      <c r="P265" s="216"/>
      <c r="Q265" s="217"/>
      <c r="R265" s="218"/>
      <c r="S265" s="219">
        <f t="shared" si="133"/>
        <v>0</v>
      </c>
      <c r="T265" s="220">
        <f t="shared" si="134"/>
        <v>0</v>
      </c>
      <c r="U265" s="214">
        <f t="shared" si="143"/>
        <v>0</v>
      </c>
      <c r="W265" s="221"/>
      <c r="X265" s="222"/>
      <c r="Y265" s="222"/>
      <c r="Z265" s="223"/>
      <c r="AA265" s="222"/>
      <c r="AB265" s="224"/>
      <c r="AC265" s="225"/>
      <c r="AD265" s="2">
        <f t="shared" si="128"/>
        <v>0</v>
      </c>
      <c r="AE265" s="2">
        <f t="shared" si="129"/>
        <v>0</v>
      </c>
      <c r="AF265" s="226"/>
      <c r="AG265" s="219">
        <f t="shared" si="135"/>
        <v>0</v>
      </c>
      <c r="AH265" s="234">
        <f t="shared" si="136"/>
        <v>0</v>
      </c>
      <c r="AI265" s="214">
        <f t="shared" si="144"/>
        <v>0</v>
      </c>
      <c r="AK265" s="229">
        <f t="shared" si="137"/>
        <v>0</v>
      </c>
      <c r="AL265" s="226"/>
      <c r="AM265" s="15"/>
      <c r="AN265" s="232" t="e">
        <f t="shared" si="138"/>
        <v>#DIV/0!</v>
      </c>
      <c r="AO265" s="214">
        <f t="shared" si="130"/>
        <v>0</v>
      </c>
      <c r="AQ265" s="210"/>
      <c r="AR265" s="231"/>
      <c r="AS265" s="15"/>
      <c r="AT265" s="232">
        <f t="shared" si="139"/>
        <v>0</v>
      </c>
      <c r="AU265" s="235">
        <f t="shared" si="140"/>
        <v>0</v>
      </c>
      <c r="AY265" s="210">
        <v>13.05</v>
      </c>
      <c r="AZ265" s="231">
        <v>141.4</v>
      </c>
      <c r="BA265" s="15"/>
      <c r="BB265" s="232">
        <f t="shared" si="124"/>
        <v>13.045039908779934</v>
      </c>
      <c r="BC265" s="235">
        <f t="shared" si="125"/>
        <v>141.4</v>
      </c>
      <c r="BG265" s="210">
        <v>13.05</v>
      </c>
      <c r="BH265" s="231">
        <v>2100</v>
      </c>
      <c r="BI265" s="15"/>
      <c r="BJ265" s="232">
        <f t="shared" si="131"/>
        <v>13.05</v>
      </c>
      <c r="BK265" s="235">
        <f t="shared" si="141"/>
        <v>1544.6958174905135</v>
      </c>
      <c r="BM265" s="109">
        <f t="shared" si="132"/>
        <v>0.73556943690024457</v>
      </c>
      <c r="BN265" s="213"/>
      <c r="BR265" s="228"/>
      <c r="BS265" s="311"/>
      <c r="BT265" s="3"/>
      <c r="BU265" s="213"/>
      <c r="BV265" s="213"/>
      <c r="BW265" s="291"/>
    </row>
    <row r="266" spans="1:75" x14ac:dyDescent="0.2">
      <c r="A266" s="326">
        <v>13.1</v>
      </c>
      <c r="B266" s="211">
        <f t="shared" si="116"/>
        <v>1626.9240000000218</v>
      </c>
      <c r="C266" s="866">
        <f ca="1">IF(ISERR(AVERAGE(INDIRECT("B"&amp;(ROW()-INT($B$1/2))):INDIRECT("B"&amp;(ROW()+INT($B$1/2))))),"",AVERAGE(INDIRECT("B"&amp;(ROW()-INT($B$1/2))):INDIRECT("B"&amp;(ROW()+INT($B$1/2)))))</f>
        <v>1626.9240000000218</v>
      </c>
      <c r="D266" s="866">
        <f t="shared" si="117"/>
        <v>4.9999999999998934E-2</v>
      </c>
      <c r="E266" s="867"/>
      <c r="F266" s="212">
        <f t="shared" si="142"/>
        <v>13.100000000000142</v>
      </c>
      <c r="G266" s="2">
        <f t="shared" si="118"/>
        <v>263</v>
      </c>
      <c r="H266" s="213">
        <f t="shared" si="119"/>
        <v>13.1</v>
      </c>
      <c r="I266" s="213">
        <f t="shared" si="120"/>
        <v>13.15</v>
      </c>
      <c r="J266" s="51">
        <f t="shared" ca="1" si="121"/>
        <v>1626.9240000000218</v>
      </c>
      <c r="K266" s="51">
        <f t="shared" ca="1" si="122"/>
        <v>1622.7660000000221</v>
      </c>
      <c r="L266" s="553">
        <f t="shared" ca="1" si="123"/>
        <v>1626.92400000001</v>
      </c>
      <c r="M266" s="542">
        <f t="shared" si="126"/>
        <v>21.082406400000231</v>
      </c>
      <c r="N266" s="544">
        <f t="shared" ca="1" si="127"/>
        <v>495.88643520000306</v>
      </c>
      <c r="O266" s="215"/>
      <c r="P266" s="216"/>
      <c r="Q266" s="217"/>
      <c r="R266" s="218"/>
      <c r="S266" s="219">
        <f t="shared" si="133"/>
        <v>0</v>
      </c>
      <c r="T266" s="220">
        <f t="shared" si="134"/>
        <v>0</v>
      </c>
      <c r="U266" s="214">
        <f t="shared" si="143"/>
        <v>0</v>
      </c>
      <c r="W266" s="221"/>
      <c r="X266" s="222"/>
      <c r="Y266" s="222"/>
      <c r="Z266" s="223"/>
      <c r="AA266" s="222"/>
      <c r="AB266" s="224"/>
      <c r="AC266" s="225"/>
      <c r="AD266" s="2">
        <f t="shared" si="128"/>
        <v>0</v>
      </c>
      <c r="AE266" s="2">
        <f t="shared" si="129"/>
        <v>0</v>
      </c>
      <c r="AF266" s="226"/>
      <c r="AG266" s="219">
        <f t="shared" si="135"/>
        <v>0</v>
      </c>
      <c r="AH266" s="234">
        <f t="shared" si="136"/>
        <v>0</v>
      </c>
      <c r="AI266" s="214">
        <f t="shared" si="144"/>
        <v>0</v>
      </c>
      <c r="AK266" s="229">
        <f t="shared" si="137"/>
        <v>0</v>
      </c>
      <c r="AL266" s="226"/>
      <c r="AM266" s="15"/>
      <c r="AN266" s="232" t="e">
        <f t="shared" si="138"/>
        <v>#DIV/0!</v>
      </c>
      <c r="AO266" s="214">
        <f t="shared" si="130"/>
        <v>0</v>
      </c>
      <c r="AQ266" s="210"/>
      <c r="AR266" s="231"/>
      <c r="AS266" s="15"/>
      <c r="AT266" s="232">
        <f t="shared" si="139"/>
        <v>0</v>
      </c>
      <c r="AU266" s="235">
        <f t="shared" si="140"/>
        <v>0</v>
      </c>
      <c r="AY266" s="210">
        <v>13.1</v>
      </c>
      <c r="AZ266" s="231">
        <v>142.69999999999999</v>
      </c>
      <c r="BA266" s="15"/>
      <c r="BB266" s="232">
        <f t="shared" si="124"/>
        <v>13.095020904599012</v>
      </c>
      <c r="BC266" s="235">
        <f t="shared" si="125"/>
        <v>142.69999999999999</v>
      </c>
      <c r="BG266" s="210">
        <v>13.1</v>
      </c>
      <c r="BH266" s="231">
        <v>2100</v>
      </c>
      <c r="BI266" s="15"/>
      <c r="BJ266" s="232">
        <f t="shared" si="131"/>
        <v>13.1</v>
      </c>
      <c r="BK266" s="235">
        <f t="shared" si="141"/>
        <v>1540.8479087452665</v>
      </c>
      <c r="BM266" s="109">
        <f t="shared" si="132"/>
        <v>0.73373709940250786</v>
      </c>
      <c r="BN266" s="213"/>
      <c r="BR266" s="228"/>
      <c r="BS266" s="311"/>
      <c r="BT266" s="3"/>
      <c r="BU266" s="213"/>
      <c r="BV266" s="213"/>
      <c r="BW266" s="291"/>
    </row>
    <row r="267" spans="1:75" x14ac:dyDescent="0.2">
      <c r="A267" s="326">
        <v>13.15</v>
      </c>
      <c r="B267" s="211">
        <f t="shared" si="116"/>
        <v>1622.7660000000219</v>
      </c>
      <c r="C267" s="866">
        <f ca="1">IF(ISERR(AVERAGE(INDIRECT("B"&amp;(ROW()-INT($B$1/2))):INDIRECT("B"&amp;(ROW()+INT($B$1/2))))),"",AVERAGE(INDIRECT("B"&amp;(ROW()-INT($B$1/2))):INDIRECT("B"&amp;(ROW()+INT($B$1/2)))))</f>
        <v>1622.7660000000221</v>
      </c>
      <c r="D267" s="866">
        <f t="shared" si="117"/>
        <v>5.0000000000000711E-2</v>
      </c>
      <c r="E267" s="867"/>
      <c r="F267" s="212">
        <f t="shared" si="142"/>
        <v>13.150000000000142</v>
      </c>
      <c r="G267" s="2">
        <f t="shared" si="118"/>
        <v>264</v>
      </c>
      <c r="H267" s="213">
        <f t="shared" si="119"/>
        <v>13.15</v>
      </c>
      <c r="I267" s="213">
        <f t="shared" si="120"/>
        <v>13.2</v>
      </c>
      <c r="J267" s="51">
        <f t="shared" ca="1" si="121"/>
        <v>1622.7660000000221</v>
      </c>
      <c r="K267" s="51">
        <f t="shared" ca="1" si="122"/>
        <v>1618.608000000022</v>
      </c>
      <c r="L267" s="553">
        <f t="shared" ca="1" si="123"/>
        <v>1622.7660000000103</v>
      </c>
      <c r="M267" s="542">
        <f t="shared" si="126"/>
        <v>21.162873600000232</v>
      </c>
      <c r="N267" s="544">
        <f t="shared" ca="1" si="127"/>
        <v>494.61907680000314</v>
      </c>
      <c r="O267" s="215"/>
      <c r="P267" s="216"/>
      <c r="Q267" s="217"/>
      <c r="R267" s="218"/>
      <c r="S267" s="219">
        <f t="shared" si="133"/>
        <v>0</v>
      </c>
      <c r="T267" s="220">
        <f t="shared" si="134"/>
        <v>0</v>
      </c>
      <c r="U267" s="214">
        <f t="shared" si="143"/>
        <v>0</v>
      </c>
      <c r="W267" s="221"/>
      <c r="X267" s="222"/>
      <c r="Y267" s="222"/>
      <c r="Z267" s="223"/>
      <c r="AA267" s="222"/>
      <c r="AB267" s="224"/>
      <c r="AC267" s="225"/>
      <c r="AD267" s="2">
        <f t="shared" si="128"/>
        <v>0</v>
      </c>
      <c r="AE267" s="2">
        <f t="shared" si="129"/>
        <v>0</v>
      </c>
      <c r="AF267" s="226"/>
      <c r="AG267" s="219">
        <f t="shared" si="135"/>
        <v>0</v>
      </c>
      <c r="AH267" s="234">
        <f t="shared" si="136"/>
        <v>0</v>
      </c>
      <c r="AI267" s="214">
        <f t="shared" si="144"/>
        <v>0</v>
      </c>
      <c r="AK267" s="229">
        <f t="shared" si="137"/>
        <v>0</v>
      </c>
      <c r="AL267" s="226"/>
      <c r="AM267" s="15"/>
      <c r="AN267" s="232" t="e">
        <f t="shared" si="138"/>
        <v>#DIV/0!</v>
      </c>
      <c r="AO267" s="214">
        <f t="shared" si="130"/>
        <v>0</v>
      </c>
      <c r="AQ267" s="210"/>
      <c r="AR267" s="231"/>
      <c r="AS267" s="15"/>
      <c r="AT267" s="232">
        <f t="shared" si="139"/>
        <v>0</v>
      </c>
      <c r="AU267" s="235">
        <f t="shared" si="140"/>
        <v>0</v>
      </c>
      <c r="AY267" s="210">
        <v>13.15</v>
      </c>
      <c r="AZ267" s="231">
        <v>143.4</v>
      </c>
      <c r="BA267" s="15"/>
      <c r="BB267" s="232">
        <f t="shared" si="124"/>
        <v>13.145001900418094</v>
      </c>
      <c r="BC267" s="235">
        <f t="shared" si="125"/>
        <v>143.4</v>
      </c>
      <c r="BG267" s="210">
        <v>13.15</v>
      </c>
      <c r="BH267" s="231">
        <v>2100</v>
      </c>
      <c r="BI267" s="15"/>
      <c r="BJ267" s="232">
        <f t="shared" si="131"/>
        <v>13.15</v>
      </c>
      <c r="BK267" s="235">
        <f t="shared" si="141"/>
        <v>1537.0000000000193</v>
      </c>
      <c r="BM267" s="109">
        <f t="shared" si="132"/>
        <v>0.73190476190477116</v>
      </c>
      <c r="BN267" s="213"/>
      <c r="BR267" s="228"/>
      <c r="BS267" s="311"/>
      <c r="BT267" s="3"/>
      <c r="BU267" s="213"/>
      <c r="BV267" s="213"/>
      <c r="BW267" s="291"/>
    </row>
    <row r="268" spans="1:75" x14ac:dyDescent="0.2">
      <c r="A268" s="326">
        <v>13.2</v>
      </c>
      <c r="B268" s="211">
        <f t="shared" si="116"/>
        <v>1618.608000000022</v>
      </c>
      <c r="C268" s="866">
        <f ca="1">IF(ISERR(AVERAGE(INDIRECT("B"&amp;(ROW()-INT($B$1/2))):INDIRECT("B"&amp;(ROW()+INT($B$1/2))))),"",AVERAGE(INDIRECT("B"&amp;(ROW()-INT($B$1/2))):INDIRECT("B"&amp;(ROW()+INT($B$1/2)))))</f>
        <v>1618.608000000022</v>
      </c>
      <c r="D268" s="866">
        <f t="shared" si="117"/>
        <v>4.9999999999998934E-2</v>
      </c>
      <c r="E268" s="867"/>
      <c r="F268" s="212">
        <f t="shared" si="142"/>
        <v>13.200000000000143</v>
      </c>
      <c r="G268" s="2">
        <f t="shared" si="118"/>
        <v>265</v>
      </c>
      <c r="H268" s="213">
        <f t="shared" si="119"/>
        <v>13.2</v>
      </c>
      <c r="I268" s="213">
        <f t="shared" si="120"/>
        <v>13.25</v>
      </c>
      <c r="J268" s="51">
        <f t="shared" ca="1" si="121"/>
        <v>1618.608000000022</v>
      </c>
      <c r="K268" s="51">
        <f t="shared" ca="1" si="122"/>
        <v>1614.4500000000219</v>
      </c>
      <c r="L268" s="553">
        <f t="shared" ca="1" si="123"/>
        <v>1618.60800000001</v>
      </c>
      <c r="M268" s="542">
        <f t="shared" si="126"/>
        <v>21.243340800000233</v>
      </c>
      <c r="N268" s="544">
        <f t="shared" ca="1" si="127"/>
        <v>493.35171840000305</v>
      </c>
      <c r="O268" s="215"/>
      <c r="P268" s="216"/>
      <c r="Q268" s="217"/>
      <c r="R268" s="218"/>
      <c r="S268" s="219">
        <f t="shared" si="133"/>
        <v>0</v>
      </c>
      <c r="T268" s="220">
        <f t="shared" si="134"/>
        <v>0</v>
      </c>
      <c r="U268" s="214">
        <f t="shared" si="143"/>
        <v>0</v>
      </c>
      <c r="W268" s="221"/>
      <c r="X268" s="222"/>
      <c r="Y268" s="222"/>
      <c r="Z268" s="223"/>
      <c r="AA268" s="222"/>
      <c r="AB268" s="224"/>
      <c r="AC268" s="225"/>
      <c r="AD268" s="2">
        <f t="shared" si="128"/>
        <v>0</v>
      </c>
      <c r="AE268" s="2">
        <f t="shared" si="129"/>
        <v>0</v>
      </c>
      <c r="AF268" s="226"/>
      <c r="AG268" s="219">
        <f t="shared" si="135"/>
        <v>0</v>
      </c>
      <c r="AH268" s="234">
        <f t="shared" si="136"/>
        <v>0</v>
      </c>
      <c r="AI268" s="214">
        <f t="shared" si="144"/>
        <v>0</v>
      </c>
      <c r="AK268" s="229">
        <f t="shared" si="137"/>
        <v>0</v>
      </c>
      <c r="AL268" s="226"/>
      <c r="AM268" s="15"/>
      <c r="AN268" s="232" t="e">
        <f t="shared" si="138"/>
        <v>#DIV/0!</v>
      </c>
      <c r="AO268" s="214">
        <f t="shared" si="130"/>
        <v>0</v>
      </c>
      <c r="AQ268" s="210"/>
      <c r="AR268" s="231"/>
      <c r="AS268" s="15"/>
      <c r="AT268" s="232">
        <f t="shared" si="139"/>
        <v>0</v>
      </c>
      <c r="AU268" s="235">
        <f t="shared" si="140"/>
        <v>0</v>
      </c>
      <c r="AY268" s="210">
        <v>13.2</v>
      </c>
      <c r="AZ268" s="231">
        <v>135.80000000000001</v>
      </c>
      <c r="BA268" s="15"/>
      <c r="BB268" s="232">
        <f t="shared" si="124"/>
        <v>13.194982896237173</v>
      </c>
      <c r="BC268" s="235">
        <f t="shared" si="125"/>
        <v>135.80000000000001</v>
      </c>
      <c r="BG268" s="210">
        <v>13.2</v>
      </c>
      <c r="BH268" s="231">
        <v>2100</v>
      </c>
      <c r="BI268" s="15"/>
      <c r="BJ268" s="232">
        <f t="shared" si="131"/>
        <v>13.2</v>
      </c>
      <c r="BK268" s="235">
        <f t="shared" si="141"/>
        <v>1533.1520912547724</v>
      </c>
      <c r="BM268" s="109">
        <f t="shared" si="132"/>
        <v>0.73007242440703446</v>
      </c>
      <c r="BN268" s="213"/>
      <c r="BR268" s="228"/>
      <c r="BS268" s="311"/>
      <c r="BT268" s="3"/>
      <c r="BU268" s="213"/>
      <c r="BV268" s="213"/>
      <c r="BW268" s="291"/>
    </row>
    <row r="269" spans="1:75" x14ac:dyDescent="0.2">
      <c r="A269" s="326">
        <v>13.25</v>
      </c>
      <c r="B269" s="211">
        <f t="shared" si="116"/>
        <v>1614.4500000000221</v>
      </c>
      <c r="C269" s="866">
        <f ca="1">IF(ISERR(AVERAGE(INDIRECT("B"&amp;(ROW()-INT($B$1/2))):INDIRECT("B"&amp;(ROW()+INT($B$1/2))))),"",AVERAGE(INDIRECT("B"&amp;(ROW()-INT($B$1/2))):INDIRECT("B"&amp;(ROW()+INT($B$1/2)))))</f>
        <v>1614.4500000000219</v>
      </c>
      <c r="D269" s="866">
        <f t="shared" si="117"/>
        <v>5.0000000000000711E-2</v>
      </c>
      <c r="E269" s="867"/>
      <c r="F269" s="212">
        <f t="shared" si="142"/>
        <v>13.250000000000144</v>
      </c>
      <c r="G269" s="2">
        <f t="shared" si="118"/>
        <v>266</v>
      </c>
      <c r="H269" s="213">
        <f t="shared" si="119"/>
        <v>13.25</v>
      </c>
      <c r="I269" s="213">
        <f t="shared" si="120"/>
        <v>13.3</v>
      </c>
      <c r="J269" s="51">
        <f t="shared" ca="1" si="121"/>
        <v>1614.4500000000219</v>
      </c>
      <c r="K269" s="51">
        <f t="shared" ca="1" si="122"/>
        <v>1610.2920000000222</v>
      </c>
      <c r="L269" s="553">
        <f t="shared" ca="1" si="123"/>
        <v>1614.4500000000098</v>
      </c>
      <c r="M269" s="542">
        <f t="shared" si="126"/>
        <v>21.323808000000234</v>
      </c>
      <c r="N269" s="544">
        <f t="shared" ca="1" si="127"/>
        <v>492.08436000000302</v>
      </c>
      <c r="O269" s="215"/>
      <c r="P269" s="216"/>
      <c r="Q269" s="217"/>
      <c r="R269" s="218"/>
      <c r="S269" s="219">
        <f t="shared" si="133"/>
        <v>0</v>
      </c>
      <c r="T269" s="220">
        <f t="shared" si="134"/>
        <v>0</v>
      </c>
      <c r="U269" s="214">
        <f t="shared" si="143"/>
        <v>0</v>
      </c>
      <c r="W269" s="221"/>
      <c r="X269" s="222"/>
      <c r="Y269" s="222"/>
      <c r="Z269" s="223"/>
      <c r="AA269" s="222"/>
      <c r="AB269" s="224"/>
      <c r="AC269" s="225"/>
      <c r="AD269" s="2">
        <f t="shared" si="128"/>
        <v>0</v>
      </c>
      <c r="AE269" s="2">
        <f t="shared" si="129"/>
        <v>0</v>
      </c>
      <c r="AF269" s="226"/>
      <c r="AG269" s="219">
        <f t="shared" si="135"/>
        <v>0</v>
      </c>
      <c r="AH269" s="234">
        <f t="shared" si="136"/>
        <v>0</v>
      </c>
      <c r="AI269" s="214">
        <f t="shared" si="144"/>
        <v>0</v>
      </c>
      <c r="AK269" s="229">
        <f t="shared" si="137"/>
        <v>0</v>
      </c>
      <c r="AL269" s="226"/>
      <c r="AM269" s="15"/>
      <c r="AN269" s="232" t="e">
        <f t="shared" si="138"/>
        <v>#DIV/0!</v>
      </c>
      <c r="AO269" s="214">
        <f t="shared" si="130"/>
        <v>0</v>
      </c>
      <c r="AQ269" s="210"/>
      <c r="AR269" s="231"/>
      <c r="AS269" s="15"/>
      <c r="AT269" s="232">
        <f t="shared" si="139"/>
        <v>0</v>
      </c>
      <c r="AU269" s="235">
        <f t="shared" si="140"/>
        <v>0</v>
      </c>
      <c r="AY269" s="210">
        <v>13.25</v>
      </c>
      <c r="AZ269" s="231">
        <v>128.6</v>
      </c>
      <c r="BA269" s="15"/>
      <c r="BB269" s="232">
        <f t="shared" si="124"/>
        <v>13.244963892056255</v>
      </c>
      <c r="BC269" s="235">
        <f t="shared" si="125"/>
        <v>128.6</v>
      </c>
      <c r="BG269" s="210">
        <v>13.25</v>
      </c>
      <c r="BH269" s="231">
        <v>2100</v>
      </c>
      <c r="BI269" s="15"/>
      <c r="BJ269" s="232">
        <f t="shared" si="131"/>
        <v>13.25</v>
      </c>
      <c r="BK269" s="235">
        <f t="shared" si="141"/>
        <v>1529.3041825095254</v>
      </c>
      <c r="BM269" s="109">
        <f t="shared" si="132"/>
        <v>0.72824008690929776</v>
      </c>
      <c r="BN269" s="213"/>
      <c r="BR269" s="228"/>
      <c r="BS269" s="311"/>
      <c r="BT269" s="3"/>
      <c r="BU269" s="213"/>
      <c r="BV269" s="213"/>
      <c r="BW269" s="291"/>
    </row>
    <row r="270" spans="1:75" x14ac:dyDescent="0.2">
      <c r="A270" s="326">
        <v>13.3</v>
      </c>
      <c r="B270" s="211">
        <f t="shared" si="116"/>
        <v>1610.2920000000222</v>
      </c>
      <c r="C270" s="866">
        <f ca="1">IF(ISERR(AVERAGE(INDIRECT("B"&amp;(ROW()-INT($B$1/2))):INDIRECT("B"&amp;(ROW()+INT($B$1/2))))),"",AVERAGE(INDIRECT("B"&amp;(ROW()-INT($B$1/2))):INDIRECT("B"&amp;(ROW()+INT($B$1/2)))))</f>
        <v>1610.2920000000222</v>
      </c>
      <c r="D270" s="866">
        <f t="shared" si="117"/>
        <v>5.0000000000000711E-2</v>
      </c>
      <c r="E270" s="867"/>
      <c r="F270" s="212">
        <f t="shared" si="142"/>
        <v>13.300000000000145</v>
      </c>
      <c r="G270" s="2">
        <f t="shared" si="118"/>
        <v>267</v>
      </c>
      <c r="H270" s="213">
        <f t="shared" si="119"/>
        <v>13.3</v>
      </c>
      <c r="I270" s="213">
        <f t="shared" si="120"/>
        <v>13.35</v>
      </c>
      <c r="J270" s="51">
        <f t="shared" ca="1" si="121"/>
        <v>1610.2920000000222</v>
      </c>
      <c r="K270" s="51">
        <f t="shared" ca="1" si="122"/>
        <v>1606.1340000000225</v>
      </c>
      <c r="L270" s="553">
        <f t="shared" ca="1" si="123"/>
        <v>1610.2920000000101</v>
      </c>
      <c r="M270" s="542">
        <f t="shared" si="126"/>
        <v>21.404275200000235</v>
      </c>
      <c r="N270" s="544">
        <f t="shared" ca="1" si="127"/>
        <v>490.8170016000031</v>
      </c>
      <c r="O270" s="215"/>
      <c r="P270" s="216"/>
      <c r="Q270" s="217"/>
      <c r="R270" s="218"/>
      <c r="S270" s="219">
        <f t="shared" si="133"/>
        <v>0</v>
      </c>
      <c r="T270" s="220">
        <f t="shared" si="134"/>
        <v>0</v>
      </c>
      <c r="U270" s="214">
        <f t="shared" si="143"/>
        <v>0</v>
      </c>
      <c r="W270" s="221"/>
      <c r="X270" s="222"/>
      <c r="Y270" s="222"/>
      <c r="Z270" s="223"/>
      <c r="AA270" s="222"/>
      <c r="AB270" s="224"/>
      <c r="AC270" s="225"/>
      <c r="AD270" s="2">
        <f t="shared" si="128"/>
        <v>0</v>
      </c>
      <c r="AE270" s="2">
        <f t="shared" si="129"/>
        <v>0</v>
      </c>
      <c r="AF270" s="226"/>
      <c r="AG270" s="219">
        <f t="shared" si="135"/>
        <v>0</v>
      </c>
      <c r="AH270" s="234">
        <f t="shared" si="136"/>
        <v>0</v>
      </c>
      <c r="AI270" s="214">
        <f t="shared" si="144"/>
        <v>0</v>
      </c>
      <c r="AK270" s="229">
        <f t="shared" si="137"/>
        <v>0</v>
      </c>
      <c r="AL270" s="226"/>
      <c r="AM270" s="15"/>
      <c r="AN270" s="232" t="e">
        <f t="shared" si="138"/>
        <v>#DIV/0!</v>
      </c>
      <c r="AO270" s="214">
        <f t="shared" si="130"/>
        <v>0</v>
      </c>
      <c r="AQ270" s="210"/>
      <c r="AR270" s="231"/>
      <c r="AS270" s="15"/>
      <c r="AT270" s="232">
        <f t="shared" si="139"/>
        <v>0</v>
      </c>
      <c r="AU270" s="235">
        <f t="shared" si="140"/>
        <v>0</v>
      </c>
      <c r="AY270" s="210">
        <v>13.3</v>
      </c>
      <c r="AZ270" s="231">
        <v>125.3</v>
      </c>
      <c r="BA270" s="15"/>
      <c r="BB270" s="232">
        <f t="shared" si="124"/>
        <v>13.294944887875335</v>
      </c>
      <c r="BC270" s="235">
        <f t="shared" si="125"/>
        <v>125.3</v>
      </c>
      <c r="BG270" s="210">
        <v>13.3</v>
      </c>
      <c r="BH270" s="231">
        <v>2100</v>
      </c>
      <c r="BI270" s="15"/>
      <c r="BJ270" s="232">
        <f t="shared" si="131"/>
        <v>13.3</v>
      </c>
      <c r="BK270" s="235">
        <f t="shared" si="141"/>
        <v>1525.4562737642782</v>
      </c>
      <c r="BM270" s="109">
        <f t="shared" si="132"/>
        <v>0.72640774941156105</v>
      </c>
      <c r="BN270" s="213"/>
      <c r="BR270" s="228"/>
      <c r="BS270" s="311"/>
      <c r="BT270" s="3"/>
      <c r="BU270" s="213"/>
      <c r="BV270" s="213"/>
      <c r="BW270" s="291"/>
    </row>
    <row r="271" spans="1:75" x14ac:dyDescent="0.2">
      <c r="A271" s="326">
        <v>13.35</v>
      </c>
      <c r="B271" s="211">
        <f t="shared" si="116"/>
        <v>1606.1340000000223</v>
      </c>
      <c r="C271" s="866">
        <f ca="1">IF(ISERR(AVERAGE(INDIRECT("B"&amp;(ROW()-INT($B$1/2))):INDIRECT("B"&amp;(ROW()+INT($B$1/2))))),"",AVERAGE(INDIRECT("B"&amp;(ROW()-INT($B$1/2))):INDIRECT("B"&amp;(ROW()+INT($B$1/2)))))</f>
        <v>1606.1340000000225</v>
      </c>
      <c r="D271" s="866">
        <f t="shared" si="117"/>
        <v>4.9999999999998934E-2</v>
      </c>
      <c r="E271" s="867"/>
      <c r="F271" s="212">
        <f t="shared" si="142"/>
        <v>13.350000000000145</v>
      </c>
      <c r="G271" s="2">
        <f t="shared" si="118"/>
        <v>268</v>
      </c>
      <c r="H271" s="213">
        <f t="shared" si="119"/>
        <v>13.35</v>
      </c>
      <c r="I271" s="213">
        <f t="shared" si="120"/>
        <v>13.4</v>
      </c>
      <c r="J271" s="51">
        <f t="shared" ca="1" si="121"/>
        <v>1606.1340000000225</v>
      </c>
      <c r="K271" s="51">
        <f t="shared" ca="1" si="122"/>
        <v>1601.9760000000224</v>
      </c>
      <c r="L271" s="553">
        <f t="shared" ca="1" si="123"/>
        <v>1606.1340000000105</v>
      </c>
      <c r="M271" s="542">
        <f t="shared" si="126"/>
        <v>21.484742400000236</v>
      </c>
      <c r="N271" s="544">
        <f t="shared" ca="1" si="127"/>
        <v>489.54964320000323</v>
      </c>
      <c r="O271" s="215"/>
      <c r="P271" s="216"/>
      <c r="Q271" s="217"/>
      <c r="R271" s="218"/>
      <c r="S271" s="219">
        <f t="shared" si="133"/>
        <v>0</v>
      </c>
      <c r="T271" s="220">
        <f t="shared" si="134"/>
        <v>0</v>
      </c>
      <c r="U271" s="214">
        <f t="shared" si="143"/>
        <v>0</v>
      </c>
      <c r="W271" s="221"/>
      <c r="X271" s="222"/>
      <c r="Y271" s="222"/>
      <c r="Z271" s="223"/>
      <c r="AA271" s="222"/>
      <c r="AB271" s="224"/>
      <c r="AC271" s="225"/>
      <c r="AD271" s="2">
        <f t="shared" si="128"/>
        <v>0</v>
      </c>
      <c r="AE271" s="2">
        <f t="shared" si="129"/>
        <v>0</v>
      </c>
      <c r="AF271" s="226"/>
      <c r="AG271" s="219">
        <f t="shared" si="135"/>
        <v>0</v>
      </c>
      <c r="AH271" s="234">
        <f t="shared" si="136"/>
        <v>0</v>
      </c>
      <c r="AI271" s="214">
        <f t="shared" si="144"/>
        <v>0</v>
      </c>
      <c r="AK271" s="229">
        <f t="shared" si="137"/>
        <v>0</v>
      </c>
      <c r="AL271" s="226"/>
      <c r="AM271" s="15"/>
      <c r="AN271" s="232" t="e">
        <f t="shared" si="138"/>
        <v>#DIV/0!</v>
      </c>
      <c r="AO271" s="214">
        <f t="shared" si="130"/>
        <v>0</v>
      </c>
      <c r="AQ271" s="210"/>
      <c r="AR271" s="231"/>
      <c r="AS271" s="15"/>
      <c r="AT271" s="232">
        <f t="shared" si="139"/>
        <v>0</v>
      </c>
      <c r="AU271" s="235">
        <f t="shared" si="140"/>
        <v>0</v>
      </c>
      <c r="AY271" s="210">
        <v>13.35</v>
      </c>
      <c r="AZ271" s="231">
        <v>121.7</v>
      </c>
      <c r="BA271" s="15"/>
      <c r="BB271" s="232">
        <f t="shared" si="124"/>
        <v>13.344925883694414</v>
      </c>
      <c r="BC271" s="235">
        <f t="shared" si="125"/>
        <v>121.7</v>
      </c>
      <c r="BG271" s="210">
        <v>13.35</v>
      </c>
      <c r="BH271" s="231">
        <v>2100</v>
      </c>
      <c r="BI271" s="15"/>
      <c r="BJ271" s="232">
        <f t="shared" si="131"/>
        <v>13.35</v>
      </c>
      <c r="BK271" s="235">
        <f t="shared" si="141"/>
        <v>1521.6083650190312</v>
      </c>
      <c r="BM271" s="109">
        <f t="shared" si="132"/>
        <v>0.72457541191382435</v>
      </c>
      <c r="BN271" s="213"/>
      <c r="BR271" s="228"/>
      <c r="BS271" s="311"/>
      <c r="BT271" s="3"/>
      <c r="BU271" s="213"/>
      <c r="BV271" s="213"/>
      <c r="BW271" s="291"/>
    </row>
    <row r="272" spans="1:75" x14ac:dyDescent="0.2">
      <c r="A272" s="326">
        <v>13.4</v>
      </c>
      <c r="B272" s="211">
        <f t="shared" si="116"/>
        <v>1601.9760000000224</v>
      </c>
      <c r="C272" s="866">
        <f ca="1">IF(ISERR(AVERAGE(INDIRECT("B"&amp;(ROW()-INT($B$1/2))):INDIRECT("B"&amp;(ROW()+INT($B$1/2))))),"",AVERAGE(INDIRECT("B"&amp;(ROW()-INT($B$1/2))):INDIRECT("B"&amp;(ROW()+INT($B$1/2)))))</f>
        <v>1601.9760000000224</v>
      </c>
      <c r="D272" s="866">
        <f t="shared" si="117"/>
        <v>5.0000000000000711E-2</v>
      </c>
      <c r="E272" s="867"/>
      <c r="F272" s="212">
        <f t="shared" si="142"/>
        <v>13.400000000000146</v>
      </c>
      <c r="G272" s="2">
        <f t="shared" si="118"/>
        <v>269</v>
      </c>
      <c r="H272" s="213">
        <f t="shared" si="119"/>
        <v>13.4</v>
      </c>
      <c r="I272" s="213">
        <f t="shared" si="120"/>
        <v>13.45</v>
      </c>
      <c r="J272" s="51">
        <f t="shared" ca="1" si="121"/>
        <v>1601.9760000000224</v>
      </c>
      <c r="K272" s="51">
        <f t="shared" ca="1" si="122"/>
        <v>1597.8180000000223</v>
      </c>
      <c r="L272" s="553">
        <f t="shared" ca="1" si="123"/>
        <v>1601.9760000000103</v>
      </c>
      <c r="M272" s="542">
        <f t="shared" si="126"/>
        <v>21.565209600000237</v>
      </c>
      <c r="N272" s="544">
        <f t="shared" ca="1" si="127"/>
        <v>488.2822848000032</v>
      </c>
      <c r="O272" s="215"/>
      <c r="P272" s="216"/>
      <c r="Q272" s="217"/>
      <c r="R272" s="218"/>
      <c r="S272" s="219">
        <f t="shared" si="133"/>
        <v>0</v>
      </c>
      <c r="T272" s="220">
        <f t="shared" si="134"/>
        <v>0</v>
      </c>
      <c r="U272" s="214">
        <f t="shared" si="143"/>
        <v>0</v>
      </c>
      <c r="W272" s="221"/>
      <c r="X272" s="222"/>
      <c r="Y272" s="222"/>
      <c r="Z272" s="223"/>
      <c r="AA272" s="222"/>
      <c r="AB272" s="224"/>
      <c r="AC272" s="225"/>
      <c r="AD272" s="2">
        <f t="shared" si="128"/>
        <v>0</v>
      </c>
      <c r="AE272" s="2">
        <f t="shared" si="129"/>
        <v>0</v>
      </c>
      <c r="AF272" s="226"/>
      <c r="AG272" s="219">
        <f t="shared" si="135"/>
        <v>0</v>
      </c>
      <c r="AH272" s="234">
        <f t="shared" si="136"/>
        <v>0</v>
      </c>
      <c r="AI272" s="214">
        <f t="shared" si="144"/>
        <v>0</v>
      </c>
      <c r="AK272" s="229">
        <f t="shared" si="137"/>
        <v>0</v>
      </c>
      <c r="AL272" s="226"/>
      <c r="AM272" s="15"/>
      <c r="AN272" s="232" t="e">
        <f t="shared" si="138"/>
        <v>#DIV/0!</v>
      </c>
      <c r="AO272" s="214">
        <f t="shared" si="130"/>
        <v>0</v>
      </c>
      <c r="AQ272" s="210"/>
      <c r="AR272" s="231"/>
      <c r="AS272" s="15"/>
      <c r="AT272" s="232">
        <f t="shared" si="139"/>
        <v>0</v>
      </c>
      <c r="AU272" s="235">
        <f t="shared" si="140"/>
        <v>0</v>
      </c>
      <c r="AY272" s="210">
        <v>13.4</v>
      </c>
      <c r="AZ272" s="231">
        <v>118.4</v>
      </c>
      <c r="BA272" s="15"/>
      <c r="BB272" s="232">
        <f t="shared" si="124"/>
        <v>13.394906879513496</v>
      </c>
      <c r="BC272" s="235">
        <f t="shared" si="125"/>
        <v>118.4</v>
      </c>
      <c r="BG272" s="210">
        <v>13.4</v>
      </c>
      <c r="BH272" s="231">
        <v>2100</v>
      </c>
      <c r="BI272" s="15"/>
      <c r="BJ272" s="232">
        <f t="shared" si="131"/>
        <v>13.4</v>
      </c>
      <c r="BK272" s="235">
        <f t="shared" si="141"/>
        <v>1517.760456273784</v>
      </c>
      <c r="BM272" s="109">
        <f t="shared" si="132"/>
        <v>0.72274307441608765</v>
      </c>
      <c r="BN272" s="213"/>
      <c r="BR272" s="228"/>
      <c r="BS272" s="311"/>
      <c r="BT272" s="3"/>
      <c r="BU272" s="213"/>
      <c r="BV272" s="213"/>
      <c r="BW272" s="291"/>
    </row>
    <row r="273" spans="1:75" x14ac:dyDescent="0.2">
      <c r="A273" s="326">
        <v>13.45</v>
      </c>
      <c r="B273" s="211">
        <f t="shared" si="116"/>
        <v>1597.8180000000225</v>
      </c>
      <c r="C273" s="866">
        <f ca="1">IF(ISERR(AVERAGE(INDIRECT("B"&amp;(ROW()-INT($B$1/2))):INDIRECT("B"&amp;(ROW()+INT($B$1/2))))),"",AVERAGE(INDIRECT("B"&amp;(ROW()-INT($B$1/2))):INDIRECT("B"&amp;(ROW()+INT($B$1/2)))))</f>
        <v>1597.8180000000223</v>
      </c>
      <c r="D273" s="866">
        <f t="shared" si="117"/>
        <v>4.9999999999998934E-2</v>
      </c>
      <c r="E273" s="867"/>
      <c r="F273" s="212">
        <f t="shared" si="142"/>
        <v>13.450000000000147</v>
      </c>
      <c r="G273" s="2">
        <f t="shared" si="118"/>
        <v>270</v>
      </c>
      <c r="H273" s="213">
        <f t="shared" si="119"/>
        <v>13.45</v>
      </c>
      <c r="I273" s="213">
        <f t="shared" si="120"/>
        <v>13.5</v>
      </c>
      <c r="J273" s="51">
        <f t="shared" ca="1" si="121"/>
        <v>1597.8180000000223</v>
      </c>
      <c r="K273" s="51">
        <f t="shared" ca="1" si="122"/>
        <v>1593.6600000000226</v>
      </c>
      <c r="L273" s="553">
        <f t="shared" ca="1" si="123"/>
        <v>1597.81800000001</v>
      </c>
      <c r="M273" s="542">
        <f t="shared" si="126"/>
        <v>21.645676800000238</v>
      </c>
      <c r="N273" s="544">
        <f t="shared" ca="1" si="127"/>
        <v>487.01492640000305</v>
      </c>
      <c r="O273" s="215"/>
      <c r="P273" s="216"/>
      <c r="Q273" s="217"/>
      <c r="R273" s="218"/>
      <c r="S273" s="219">
        <f t="shared" si="133"/>
        <v>0</v>
      </c>
      <c r="T273" s="220">
        <f t="shared" si="134"/>
        <v>0</v>
      </c>
      <c r="U273" s="214">
        <f t="shared" si="143"/>
        <v>0</v>
      </c>
      <c r="W273" s="221"/>
      <c r="X273" s="222"/>
      <c r="Y273" s="222"/>
      <c r="Z273" s="223"/>
      <c r="AA273" s="222"/>
      <c r="AB273" s="224"/>
      <c r="AC273" s="225"/>
      <c r="AD273" s="2">
        <f t="shared" si="128"/>
        <v>0</v>
      </c>
      <c r="AE273" s="2">
        <f t="shared" si="129"/>
        <v>0</v>
      </c>
      <c r="AF273" s="226"/>
      <c r="AG273" s="219">
        <f t="shared" si="135"/>
        <v>0</v>
      </c>
      <c r="AH273" s="234">
        <f t="shared" si="136"/>
        <v>0</v>
      </c>
      <c r="AI273" s="214">
        <f t="shared" si="144"/>
        <v>0</v>
      </c>
      <c r="AK273" s="229">
        <f t="shared" si="137"/>
        <v>0</v>
      </c>
      <c r="AL273" s="226"/>
      <c r="AM273" s="15"/>
      <c r="AN273" s="232" t="e">
        <f t="shared" si="138"/>
        <v>#DIV/0!</v>
      </c>
      <c r="AO273" s="214">
        <f t="shared" si="130"/>
        <v>0</v>
      </c>
      <c r="AQ273" s="210"/>
      <c r="AR273" s="231"/>
      <c r="AS273" s="15"/>
      <c r="AT273" s="232">
        <f t="shared" si="139"/>
        <v>0</v>
      </c>
      <c r="AU273" s="235">
        <f t="shared" si="140"/>
        <v>0</v>
      </c>
      <c r="AY273" s="210">
        <v>13.45</v>
      </c>
      <c r="AZ273" s="231">
        <v>123.4</v>
      </c>
      <c r="BA273" s="15"/>
      <c r="BB273" s="232">
        <f t="shared" si="124"/>
        <v>13.444887875332574</v>
      </c>
      <c r="BC273" s="235">
        <f t="shared" si="125"/>
        <v>123.4</v>
      </c>
      <c r="BG273" s="210">
        <v>13.45</v>
      </c>
      <c r="BH273" s="231">
        <v>2100</v>
      </c>
      <c r="BI273" s="15"/>
      <c r="BJ273" s="232">
        <f t="shared" si="131"/>
        <v>13.45</v>
      </c>
      <c r="BK273" s="235">
        <f t="shared" si="141"/>
        <v>1513.9125475285371</v>
      </c>
      <c r="BM273" s="109">
        <f t="shared" si="132"/>
        <v>0.72091073691835095</v>
      </c>
      <c r="BN273" s="213"/>
      <c r="BR273" s="228"/>
      <c r="BS273" s="311"/>
      <c r="BT273" s="3"/>
      <c r="BU273" s="213"/>
      <c r="BV273" s="213"/>
      <c r="BW273" s="291"/>
    </row>
    <row r="274" spans="1:75" x14ac:dyDescent="0.2">
      <c r="A274" s="326">
        <v>13.5</v>
      </c>
      <c r="B274" s="211">
        <f t="shared" si="116"/>
        <v>1593.6600000000226</v>
      </c>
      <c r="C274" s="866">
        <f ca="1">IF(ISERR(AVERAGE(INDIRECT("B"&amp;(ROW()-INT($B$1/2))):INDIRECT("B"&amp;(ROW()+INT($B$1/2))))),"",AVERAGE(INDIRECT("B"&amp;(ROW()-INT($B$1/2))):INDIRECT("B"&amp;(ROW()+INT($B$1/2)))))</f>
        <v>1593.6600000000226</v>
      </c>
      <c r="D274" s="866">
        <f t="shared" si="117"/>
        <v>5.0000000000000711E-2</v>
      </c>
      <c r="E274" s="867"/>
      <c r="F274" s="212">
        <f t="shared" si="142"/>
        <v>13.500000000000147</v>
      </c>
      <c r="G274" s="2">
        <f t="shared" si="118"/>
        <v>271</v>
      </c>
      <c r="H274" s="213">
        <f t="shared" si="119"/>
        <v>13.5</v>
      </c>
      <c r="I274" s="213">
        <f t="shared" si="120"/>
        <v>13.55</v>
      </c>
      <c r="J274" s="51">
        <f t="shared" ca="1" si="121"/>
        <v>1593.6600000000226</v>
      </c>
      <c r="K274" s="51">
        <f t="shared" ca="1" si="122"/>
        <v>1589.5020000000229</v>
      </c>
      <c r="L274" s="553">
        <f t="shared" ca="1" si="123"/>
        <v>1593.6600000000103</v>
      </c>
      <c r="M274" s="542">
        <f t="shared" si="126"/>
        <v>21.726144000000239</v>
      </c>
      <c r="N274" s="544">
        <f t="shared" ca="1" si="127"/>
        <v>485.74756800000318</v>
      </c>
      <c r="O274" s="215"/>
      <c r="P274" s="216"/>
      <c r="Q274" s="217"/>
      <c r="R274" s="218"/>
      <c r="S274" s="219">
        <f t="shared" si="133"/>
        <v>0</v>
      </c>
      <c r="T274" s="220">
        <f t="shared" si="134"/>
        <v>0</v>
      </c>
      <c r="U274" s="214">
        <f t="shared" si="143"/>
        <v>0</v>
      </c>
      <c r="W274" s="221"/>
      <c r="X274" s="222"/>
      <c r="Y274" s="222"/>
      <c r="Z274" s="223"/>
      <c r="AA274" s="222"/>
      <c r="AB274" s="224"/>
      <c r="AC274" s="225"/>
      <c r="AD274" s="2">
        <f t="shared" si="128"/>
        <v>0</v>
      </c>
      <c r="AE274" s="2">
        <f t="shared" si="129"/>
        <v>0</v>
      </c>
      <c r="AF274" s="226"/>
      <c r="AG274" s="219">
        <f t="shared" si="135"/>
        <v>0</v>
      </c>
      <c r="AH274" s="234">
        <f t="shared" si="136"/>
        <v>0</v>
      </c>
      <c r="AI274" s="214">
        <f t="shared" si="144"/>
        <v>0</v>
      </c>
      <c r="AK274" s="229">
        <f t="shared" si="137"/>
        <v>0</v>
      </c>
      <c r="AL274" s="226"/>
      <c r="AM274" s="15"/>
      <c r="AN274" s="232" t="e">
        <f t="shared" si="138"/>
        <v>#DIV/0!</v>
      </c>
      <c r="AO274" s="214">
        <f t="shared" si="130"/>
        <v>0</v>
      </c>
      <c r="AQ274" s="210"/>
      <c r="AR274" s="231"/>
      <c r="AS274" s="15"/>
      <c r="AT274" s="232">
        <f t="shared" si="139"/>
        <v>0</v>
      </c>
      <c r="AU274" s="235">
        <f t="shared" si="140"/>
        <v>0</v>
      </c>
      <c r="AY274" s="210">
        <v>13.5</v>
      </c>
      <c r="AZ274" s="231">
        <v>131.19999999999999</v>
      </c>
      <c r="BA274" s="15"/>
      <c r="BB274" s="232">
        <f t="shared" si="124"/>
        <v>13.494868871151654</v>
      </c>
      <c r="BC274" s="235">
        <f t="shared" si="125"/>
        <v>131.19999999999999</v>
      </c>
      <c r="BG274" s="210">
        <v>13.5</v>
      </c>
      <c r="BH274" s="231">
        <v>2100</v>
      </c>
      <c r="BI274" s="15"/>
      <c r="BJ274" s="232">
        <f t="shared" si="131"/>
        <v>13.5</v>
      </c>
      <c r="BK274" s="235">
        <f t="shared" si="141"/>
        <v>1510.0646387832899</v>
      </c>
      <c r="BM274" s="109">
        <f t="shared" si="132"/>
        <v>0.71907839942061424</v>
      </c>
      <c r="BN274" s="213"/>
      <c r="BR274" s="228"/>
      <c r="BS274" s="311"/>
      <c r="BT274" s="3"/>
      <c r="BU274" s="213"/>
      <c r="BV274" s="213"/>
      <c r="BW274" s="291"/>
    </row>
    <row r="275" spans="1:75" x14ac:dyDescent="0.2">
      <c r="A275" s="326">
        <v>13.55</v>
      </c>
      <c r="B275" s="211">
        <f t="shared" si="116"/>
        <v>1589.5020000000227</v>
      </c>
      <c r="C275" s="866">
        <f ca="1">IF(ISERR(AVERAGE(INDIRECT("B"&amp;(ROW()-INT($B$1/2))):INDIRECT("B"&amp;(ROW()+INT($B$1/2))))),"",AVERAGE(INDIRECT("B"&amp;(ROW()-INT($B$1/2))):INDIRECT("B"&amp;(ROW()+INT($B$1/2)))))</f>
        <v>1589.5020000000229</v>
      </c>
      <c r="D275" s="866">
        <f t="shared" si="117"/>
        <v>5.0000000000000711E-2</v>
      </c>
      <c r="E275" s="867"/>
      <c r="F275" s="212">
        <f t="shared" si="142"/>
        <v>13.550000000000148</v>
      </c>
      <c r="G275" s="2">
        <f t="shared" si="118"/>
        <v>272</v>
      </c>
      <c r="H275" s="213">
        <f t="shared" si="119"/>
        <v>13.55</v>
      </c>
      <c r="I275" s="213">
        <f t="shared" si="120"/>
        <v>13.6</v>
      </c>
      <c r="J275" s="51">
        <f t="shared" ca="1" si="121"/>
        <v>1589.5020000000229</v>
      </c>
      <c r="K275" s="51">
        <f t="shared" ca="1" si="122"/>
        <v>1585.3440000000228</v>
      </c>
      <c r="L275" s="553">
        <f t="shared" ca="1" si="123"/>
        <v>1589.5020000000106</v>
      </c>
      <c r="M275" s="542">
        <f t="shared" si="126"/>
        <v>21.806611200000241</v>
      </c>
      <c r="N275" s="544">
        <f t="shared" ca="1" si="127"/>
        <v>484.48020960000326</v>
      </c>
      <c r="O275" s="215"/>
      <c r="P275" s="216"/>
      <c r="Q275" s="217"/>
      <c r="R275" s="218"/>
      <c r="S275" s="219">
        <f t="shared" si="133"/>
        <v>0</v>
      </c>
      <c r="T275" s="220">
        <f t="shared" si="134"/>
        <v>0</v>
      </c>
      <c r="U275" s="214">
        <f t="shared" si="143"/>
        <v>0</v>
      </c>
      <c r="W275" s="221"/>
      <c r="X275" s="222"/>
      <c r="Y275" s="222"/>
      <c r="Z275" s="223"/>
      <c r="AA275" s="222"/>
      <c r="AB275" s="224"/>
      <c r="AC275" s="225"/>
      <c r="AD275" s="2">
        <f t="shared" si="128"/>
        <v>0</v>
      </c>
      <c r="AE275" s="2">
        <f t="shared" si="129"/>
        <v>0</v>
      </c>
      <c r="AF275" s="226"/>
      <c r="AG275" s="219">
        <f t="shared" si="135"/>
        <v>0</v>
      </c>
      <c r="AH275" s="234">
        <f t="shared" si="136"/>
        <v>0</v>
      </c>
      <c r="AI275" s="214">
        <f t="shared" si="144"/>
        <v>0</v>
      </c>
      <c r="AK275" s="229">
        <f t="shared" si="137"/>
        <v>0</v>
      </c>
      <c r="AL275" s="226"/>
      <c r="AM275" s="15"/>
      <c r="AN275" s="232" t="e">
        <f t="shared" si="138"/>
        <v>#DIV/0!</v>
      </c>
      <c r="AO275" s="214">
        <f t="shared" si="130"/>
        <v>0</v>
      </c>
      <c r="AQ275" s="210"/>
      <c r="AR275" s="231"/>
      <c r="AS275" s="15"/>
      <c r="AT275" s="232">
        <f t="shared" si="139"/>
        <v>0</v>
      </c>
      <c r="AU275" s="235">
        <f t="shared" si="140"/>
        <v>0</v>
      </c>
      <c r="AY275" s="210">
        <v>13.55</v>
      </c>
      <c r="AZ275" s="231">
        <v>133.5</v>
      </c>
      <c r="BA275" s="15"/>
      <c r="BB275" s="232">
        <f t="shared" si="124"/>
        <v>13.544849866970736</v>
      </c>
      <c r="BC275" s="235">
        <f t="shared" si="125"/>
        <v>133.5</v>
      </c>
      <c r="BG275" s="210">
        <v>13.55</v>
      </c>
      <c r="BH275" s="231">
        <v>2100</v>
      </c>
      <c r="BI275" s="15"/>
      <c r="BJ275" s="232">
        <f t="shared" si="131"/>
        <v>13.55</v>
      </c>
      <c r="BK275" s="235">
        <f t="shared" si="141"/>
        <v>1506.2167300380429</v>
      </c>
      <c r="BM275" s="109">
        <f t="shared" si="132"/>
        <v>0.71724606192287754</v>
      </c>
      <c r="BN275" s="213"/>
      <c r="BR275" s="228"/>
      <c r="BS275" s="311"/>
      <c r="BT275" s="3"/>
      <c r="BU275" s="213"/>
      <c r="BV275" s="213"/>
      <c r="BW275" s="291"/>
    </row>
    <row r="276" spans="1:75" x14ac:dyDescent="0.2">
      <c r="A276" s="326">
        <v>13.6</v>
      </c>
      <c r="B276" s="211">
        <f t="shared" si="116"/>
        <v>1585.3440000000228</v>
      </c>
      <c r="C276" s="866">
        <f ca="1">IF(ISERR(AVERAGE(INDIRECT("B"&amp;(ROW()-INT($B$1/2))):INDIRECT("B"&amp;(ROW()+INT($B$1/2))))),"",AVERAGE(INDIRECT("B"&amp;(ROW()-INT($B$1/2))):INDIRECT("B"&amp;(ROW()+INT($B$1/2)))))</f>
        <v>1585.3440000000228</v>
      </c>
      <c r="D276" s="866">
        <f t="shared" si="117"/>
        <v>4.9999999999998934E-2</v>
      </c>
      <c r="E276" s="867"/>
      <c r="F276" s="212">
        <f t="shared" si="142"/>
        <v>13.600000000000149</v>
      </c>
      <c r="G276" s="2">
        <f t="shared" si="118"/>
        <v>273</v>
      </c>
      <c r="H276" s="213">
        <f t="shared" si="119"/>
        <v>13.6</v>
      </c>
      <c r="I276" s="213">
        <f t="shared" si="120"/>
        <v>13.65</v>
      </c>
      <c r="J276" s="51">
        <f t="shared" ca="1" si="121"/>
        <v>1585.3440000000228</v>
      </c>
      <c r="K276" s="51">
        <f t="shared" ca="1" si="122"/>
        <v>1581.1860000000227</v>
      </c>
      <c r="L276" s="553">
        <f t="shared" ca="1" si="123"/>
        <v>1585.3440000000103</v>
      </c>
      <c r="M276" s="542">
        <f t="shared" si="126"/>
        <v>21.887078400000242</v>
      </c>
      <c r="N276" s="544">
        <f t="shared" ca="1" si="127"/>
        <v>483.21285120000317</v>
      </c>
      <c r="O276" s="215"/>
      <c r="P276" s="216"/>
      <c r="Q276" s="217"/>
      <c r="R276" s="218"/>
      <c r="S276" s="219">
        <f t="shared" si="133"/>
        <v>0</v>
      </c>
      <c r="T276" s="220">
        <f t="shared" si="134"/>
        <v>0</v>
      </c>
      <c r="U276" s="214">
        <f t="shared" si="143"/>
        <v>0</v>
      </c>
      <c r="W276" s="221"/>
      <c r="X276" s="222"/>
      <c r="Y276" s="222"/>
      <c r="Z276" s="223"/>
      <c r="AA276" s="222"/>
      <c r="AB276" s="224"/>
      <c r="AC276" s="225"/>
      <c r="AD276" s="2">
        <f t="shared" si="128"/>
        <v>0</v>
      </c>
      <c r="AE276" s="2">
        <f t="shared" si="129"/>
        <v>0</v>
      </c>
      <c r="AF276" s="226"/>
      <c r="AG276" s="219">
        <f t="shared" si="135"/>
        <v>0</v>
      </c>
      <c r="AH276" s="234">
        <f t="shared" si="136"/>
        <v>0</v>
      </c>
      <c r="AI276" s="214">
        <f t="shared" si="144"/>
        <v>0</v>
      </c>
      <c r="AK276" s="229">
        <f t="shared" si="137"/>
        <v>0</v>
      </c>
      <c r="AL276" s="226"/>
      <c r="AM276" s="15"/>
      <c r="AN276" s="232" t="e">
        <f t="shared" si="138"/>
        <v>#DIV/0!</v>
      </c>
      <c r="AO276" s="214">
        <f t="shared" si="130"/>
        <v>0</v>
      </c>
      <c r="AQ276" s="210"/>
      <c r="AR276" s="231"/>
      <c r="AS276" s="15"/>
      <c r="AT276" s="232">
        <f t="shared" si="139"/>
        <v>0</v>
      </c>
      <c r="AU276" s="235">
        <f t="shared" si="140"/>
        <v>0</v>
      </c>
      <c r="AY276" s="210">
        <v>13.6</v>
      </c>
      <c r="AZ276" s="231">
        <v>134.80000000000001</v>
      </c>
      <c r="BA276" s="15"/>
      <c r="BB276" s="232">
        <f t="shared" si="124"/>
        <v>13.594830862789815</v>
      </c>
      <c r="BC276" s="235">
        <f t="shared" si="125"/>
        <v>134.80000000000001</v>
      </c>
      <c r="BG276" s="210">
        <v>13.6</v>
      </c>
      <c r="BH276" s="231">
        <v>2100</v>
      </c>
      <c r="BI276" s="15"/>
      <c r="BJ276" s="232">
        <f t="shared" si="131"/>
        <v>13.6</v>
      </c>
      <c r="BK276" s="235">
        <f t="shared" si="141"/>
        <v>1502.3688212927957</v>
      </c>
      <c r="BM276" s="109">
        <f t="shared" si="132"/>
        <v>0.71541372442514084</v>
      </c>
      <c r="BN276" s="213"/>
      <c r="BR276" s="228"/>
      <c r="BS276" s="311"/>
      <c r="BT276" s="3"/>
      <c r="BU276" s="213"/>
      <c r="BV276" s="213"/>
      <c r="BW276" s="291"/>
    </row>
    <row r="277" spans="1:75" x14ac:dyDescent="0.2">
      <c r="A277" s="326">
        <v>13.65</v>
      </c>
      <c r="B277" s="211">
        <f t="shared" si="116"/>
        <v>1581.1860000000229</v>
      </c>
      <c r="C277" s="866">
        <f ca="1">IF(ISERR(AVERAGE(INDIRECT("B"&amp;(ROW()-INT($B$1/2))):INDIRECT("B"&amp;(ROW()+INT($B$1/2))))),"",AVERAGE(INDIRECT("B"&amp;(ROW()-INT($B$1/2))):INDIRECT("B"&amp;(ROW()+INT($B$1/2)))))</f>
        <v>1581.1860000000227</v>
      </c>
      <c r="D277" s="866">
        <f t="shared" si="117"/>
        <v>5.0000000000000711E-2</v>
      </c>
      <c r="E277" s="867"/>
      <c r="F277" s="212">
        <f t="shared" si="142"/>
        <v>13.65000000000015</v>
      </c>
      <c r="G277" s="2">
        <f t="shared" si="118"/>
        <v>274</v>
      </c>
      <c r="H277" s="213">
        <f t="shared" si="119"/>
        <v>13.65</v>
      </c>
      <c r="I277" s="213">
        <f t="shared" si="120"/>
        <v>13.7</v>
      </c>
      <c r="J277" s="51">
        <f t="shared" ca="1" si="121"/>
        <v>1581.1860000000227</v>
      </c>
      <c r="K277" s="51">
        <f t="shared" ca="1" si="122"/>
        <v>1577.028000000023</v>
      </c>
      <c r="L277" s="553">
        <f t="shared" ca="1" si="123"/>
        <v>1581.1860000000102</v>
      </c>
      <c r="M277" s="542">
        <f t="shared" si="126"/>
        <v>21.967545600000243</v>
      </c>
      <c r="N277" s="544">
        <f t="shared" ca="1" si="127"/>
        <v>481.94549280000314</v>
      </c>
      <c r="O277" s="215"/>
      <c r="P277" s="216"/>
      <c r="Q277" s="217"/>
      <c r="R277" s="218"/>
      <c r="S277" s="219">
        <f t="shared" si="133"/>
        <v>0</v>
      </c>
      <c r="T277" s="220">
        <f t="shared" si="134"/>
        <v>0</v>
      </c>
      <c r="U277" s="214">
        <f t="shared" si="143"/>
        <v>0</v>
      </c>
      <c r="W277" s="221"/>
      <c r="X277" s="222"/>
      <c r="Y277" s="222"/>
      <c r="Z277" s="223"/>
      <c r="AA277" s="222"/>
      <c r="AB277" s="224"/>
      <c r="AC277" s="225"/>
      <c r="AD277" s="2">
        <f t="shared" si="128"/>
        <v>0</v>
      </c>
      <c r="AE277" s="2">
        <f t="shared" si="129"/>
        <v>0</v>
      </c>
      <c r="AF277" s="226"/>
      <c r="AG277" s="219">
        <f t="shared" si="135"/>
        <v>0</v>
      </c>
      <c r="AH277" s="234">
        <f t="shared" si="136"/>
        <v>0</v>
      </c>
      <c r="AI277" s="214">
        <f t="shared" si="144"/>
        <v>0</v>
      </c>
      <c r="AK277" s="229">
        <f t="shared" si="137"/>
        <v>0</v>
      </c>
      <c r="AL277" s="226"/>
      <c r="AM277" s="15"/>
      <c r="AN277" s="232" t="e">
        <f t="shared" si="138"/>
        <v>#DIV/0!</v>
      </c>
      <c r="AO277" s="214">
        <f t="shared" si="130"/>
        <v>0</v>
      </c>
      <c r="AQ277" s="210"/>
      <c r="AR277" s="231"/>
      <c r="AS277" s="15"/>
      <c r="AT277" s="232">
        <f t="shared" si="139"/>
        <v>0</v>
      </c>
      <c r="AU277" s="235">
        <f t="shared" si="140"/>
        <v>0</v>
      </c>
      <c r="AY277" s="210">
        <v>13.65</v>
      </c>
      <c r="AZ277" s="231">
        <v>136.5</v>
      </c>
      <c r="BA277" s="15"/>
      <c r="BB277" s="232">
        <f t="shared" si="124"/>
        <v>13.644811858608897</v>
      </c>
      <c r="BC277" s="235">
        <f t="shared" si="125"/>
        <v>136.5</v>
      </c>
      <c r="BG277" s="210">
        <v>13.65</v>
      </c>
      <c r="BH277" s="231">
        <v>2100</v>
      </c>
      <c r="BI277" s="15"/>
      <c r="BJ277" s="232">
        <f t="shared" si="131"/>
        <v>13.65</v>
      </c>
      <c r="BK277" s="235">
        <f t="shared" si="141"/>
        <v>1498.5209125475487</v>
      </c>
      <c r="BM277" s="109">
        <f t="shared" si="132"/>
        <v>0.71358138692740414</v>
      </c>
      <c r="BN277" s="213"/>
      <c r="BR277" s="228"/>
      <c r="BS277" s="311"/>
      <c r="BT277" s="3"/>
      <c r="BU277" s="213"/>
      <c r="BV277" s="213"/>
      <c r="BW277" s="291"/>
    </row>
    <row r="278" spans="1:75" x14ac:dyDescent="0.2">
      <c r="A278" s="326">
        <v>13.7</v>
      </c>
      <c r="B278" s="211">
        <f t="shared" si="116"/>
        <v>1577.028000000023</v>
      </c>
      <c r="C278" s="866">
        <f ca="1">IF(ISERR(AVERAGE(INDIRECT("B"&amp;(ROW()-INT($B$1/2))):INDIRECT("B"&amp;(ROW()+INT($B$1/2))))),"",AVERAGE(INDIRECT("B"&amp;(ROW()-INT($B$1/2))):INDIRECT("B"&amp;(ROW()+INT($B$1/2)))))</f>
        <v>1577.028000000023</v>
      </c>
      <c r="D278" s="866">
        <f t="shared" si="117"/>
        <v>4.9999999999998934E-2</v>
      </c>
      <c r="E278" s="867"/>
      <c r="F278" s="212">
        <f t="shared" si="142"/>
        <v>13.70000000000015</v>
      </c>
      <c r="G278" s="2">
        <f t="shared" si="118"/>
        <v>275</v>
      </c>
      <c r="H278" s="213">
        <f t="shared" si="119"/>
        <v>13.7</v>
      </c>
      <c r="I278" s="213">
        <f t="shared" si="120"/>
        <v>13.75</v>
      </c>
      <c r="J278" s="51">
        <f t="shared" ca="1" si="121"/>
        <v>1577.028000000023</v>
      </c>
      <c r="K278" s="51">
        <f t="shared" ca="1" si="122"/>
        <v>1572.8700000000233</v>
      </c>
      <c r="L278" s="553">
        <f t="shared" ca="1" si="123"/>
        <v>1577.0280000000105</v>
      </c>
      <c r="M278" s="542">
        <f t="shared" si="126"/>
        <v>22.048012800000244</v>
      </c>
      <c r="N278" s="544">
        <f t="shared" ca="1" si="127"/>
        <v>480.67813440000322</v>
      </c>
      <c r="O278" s="215"/>
      <c r="P278" s="216"/>
      <c r="Q278" s="217"/>
      <c r="R278" s="218"/>
      <c r="S278" s="219">
        <f t="shared" si="133"/>
        <v>0</v>
      </c>
      <c r="T278" s="220">
        <f t="shared" si="134"/>
        <v>0</v>
      </c>
      <c r="U278" s="214">
        <f t="shared" si="143"/>
        <v>0</v>
      </c>
      <c r="W278" s="221"/>
      <c r="X278" s="222"/>
      <c r="Y278" s="222"/>
      <c r="Z278" s="223"/>
      <c r="AA278" s="222"/>
      <c r="AB278" s="224"/>
      <c r="AC278" s="225"/>
      <c r="AD278" s="2">
        <f t="shared" si="128"/>
        <v>0</v>
      </c>
      <c r="AE278" s="2">
        <f t="shared" si="129"/>
        <v>0</v>
      </c>
      <c r="AF278" s="226"/>
      <c r="AG278" s="219">
        <f t="shared" si="135"/>
        <v>0</v>
      </c>
      <c r="AH278" s="234">
        <f t="shared" si="136"/>
        <v>0</v>
      </c>
      <c r="AI278" s="214">
        <f t="shared" si="144"/>
        <v>0</v>
      </c>
      <c r="AK278" s="229">
        <f t="shared" si="137"/>
        <v>0</v>
      </c>
      <c r="AL278" s="226"/>
      <c r="AM278" s="15"/>
      <c r="AN278" s="232" t="e">
        <f t="shared" si="138"/>
        <v>#DIV/0!</v>
      </c>
      <c r="AO278" s="214">
        <f t="shared" si="130"/>
        <v>0</v>
      </c>
      <c r="AQ278" s="210"/>
      <c r="AR278" s="231"/>
      <c r="AS278" s="15"/>
      <c r="AT278" s="232">
        <f t="shared" si="139"/>
        <v>0</v>
      </c>
      <c r="AU278" s="235">
        <f t="shared" si="140"/>
        <v>0</v>
      </c>
      <c r="AY278" s="210">
        <v>13.7</v>
      </c>
      <c r="AZ278" s="231">
        <v>138.5</v>
      </c>
      <c r="BA278" s="15"/>
      <c r="BB278" s="232">
        <f t="shared" si="124"/>
        <v>13.694792854427975</v>
      </c>
      <c r="BC278" s="235">
        <f t="shared" si="125"/>
        <v>138.5</v>
      </c>
      <c r="BG278" s="210">
        <v>13.7</v>
      </c>
      <c r="BH278" s="231">
        <v>2100</v>
      </c>
      <c r="BI278" s="15"/>
      <c r="BJ278" s="232">
        <f t="shared" si="131"/>
        <v>13.7</v>
      </c>
      <c r="BK278" s="235">
        <f t="shared" si="141"/>
        <v>1494.6730038023015</v>
      </c>
      <c r="BM278" s="109">
        <f t="shared" si="132"/>
        <v>0.71174904942966744</v>
      </c>
      <c r="BN278" s="213"/>
      <c r="BR278" s="228"/>
      <c r="BS278" s="311"/>
      <c r="BT278" s="3"/>
      <c r="BU278" s="213"/>
      <c r="BV278" s="213"/>
      <c r="BW278" s="291"/>
    </row>
    <row r="279" spans="1:75" x14ac:dyDescent="0.2">
      <c r="A279" s="326">
        <v>13.75</v>
      </c>
      <c r="B279" s="211">
        <f t="shared" si="116"/>
        <v>1572.8700000000231</v>
      </c>
      <c r="C279" s="866">
        <f ca="1">IF(ISERR(AVERAGE(INDIRECT("B"&amp;(ROW()-INT($B$1/2))):INDIRECT("B"&amp;(ROW()+INT($B$1/2))))),"",AVERAGE(INDIRECT("B"&amp;(ROW()-INT($B$1/2))):INDIRECT("B"&amp;(ROW()+INT($B$1/2)))))</f>
        <v>1572.8700000000233</v>
      </c>
      <c r="D279" s="866">
        <f t="shared" si="117"/>
        <v>5.0000000000000711E-2</v>
      </c>
      <c r="E279" s="867"/>
      <c r="F279" s="212">
        <f t="shared" si="142"/>
        <v>13.750000000000151</v>
      </c>
      <c r="G279" s="2">
        <f t="shared" si="118"/>
        <v>276</v>
      </c>
      <c r="H279" s="213">
        <f t="shared" si="119"/>
        <v>13.75</v>
      </c>
      <c r="I279" s="213">
        <f t="shared" si="120"/>
        <v>13.8</v>
      </c>
      <c r="J279" s="51">
        <f t="shared" ca="1" si="121"/>
        <v>1572.8700000000233</v>
      </c>
      <c r="K279" s="51">
        <f t="shared" ca="1" si="122"/>
        <v>1568.7120000000232</v>
      </c>
      <c r="L279" s="553">
        <f t="shared" ca="1" si="123"/>
        <v>1572.8700000000108</v>
      </c>
      <c r="M279" s="542">
        <f t="shared" si="126"/>
        <v>22.128480000000245</v>
      </c>
      <c r="N279" s="544">
        <f t="shared" ca="1" si="127"/>
        <v>479.4107760000033</v>
      </c>
      <c r="O279" s="215"/>
      <c r="P279" s="216"/>
      <c r="Q279" s="217"/>
      <c r="R279" s="218"/>
      <c r="S279" s="219">
        <f t="shared" si="133"/>
        <v>0</v>
      </c>
      <c r="T279" s="220">
        <f t="shared" si="134"/>
        <v>0</v>
      </c>
      <c r="U279" s="214">
        <f t="shared" si="143"/>
        <v>0</v>
      </c>
      <c r="W279" s="221"/>
      <c r="X279" s="222"/>
      <c r="Y279" s="222"/>
      <c r="Z279" s="223"/>
      <c r="AA279" s="222"/>
      <c r="AB279" s="224"/>
      <c r="AC279" s="225"/>
      <c r="AD279" s="2">
        <f t="shared" si="128"/>
        <v>0</v>
      </c>
      <c r="AE279" s="2">
        <f t="shared" si="129"/>
        <v>0</v>
      </c>
      <c r="AF279" s="226"/>
      <c r="AG279" s="219">
        <f t="shared" si="135"/>
        <v>0</v>
      </c>
      <c r="AH279" s="234">
        <f t="shared" si="136"/>
        <v>0</v>
      </c>
      <c r="AI279" s="214">
        <f t="shared" si="144"/>
        <v>0</v>
      </c>
      <c r="AK279" s="229">
        <f t="shared" si="137"/>
        <v>0</v>
      </c>
      <c r="AL279" s="226"/>
      <c r="AM279" s="15"/>
      <c r="AN279" s="232" t="e">
        <f t="shared" si="138"/>
        <v>#DIV/0!</v>
      </c>
      <c r="AO279" s="214">
        <f t="shared" si="130"/>
        <v>0</v>
      </c>
      <c r="AQ279" s="210"/>
      <c r="AR279" s="231"/>
      <c r="AS279" s="15"/>
      <c r="AT279" s="232">
        <f t="shared" si="139"/>
        <v>0</v>
      </c>
      <c r="AU279" s="235">
        <f t="shared" si="140"/>
        <v>0</v>
      </c>
      <c r="AY279" s="210">
        <v>13.75</v>
      </c>
      <c r="AZ279" s="231">
        <v>141.1</v>
      </c>
      <c r="BA279" s="15"/>
      <c r="BB279" s="232">
        <f t="shared" si="124"/>
        <v>13.744773850247055</v>
      </c>
      <c r="BC279" s="235">
        <f t="shared" si="125"/>
        <v>141.1</v>
      </c>
      <c r="BG279" s="210">
        <v>13.75</v>
      </c>
      <c r="BH279" s="231">
        <v>2100</v>
      </c>
      <c r="BI279" s="15"/>
      <c r="BJ279" s="232">
        <f t="shared" si="131"/>
        <v>13.75</v>
      </c>
      <c r="BK279" s="235">
        <f t="shared" si="141"/>
        <v>1490.8250950570546</v>
      </c>
      <c r="BM279" s="109">
        <f t="shared" si="132"/>
        <v>0.70991671193193073</v>
      </c>
      <c r="BN279" s="213"/>
      <c r="BR279" s="228"/>
      <c r="BS279" s="311"/>
      <c r="BT279" s="3"/>
      <c r="BU279" s="213"/>
      <c r="BV279" s="213"/>
      <c r="BW279" s="291"/>
    </row>
    <row r="280" spans="1:75" x14ac:dyDescent="0.2">
      <c r="A280" s="326">
        <v>13.8</v>
      </c>
      <c r="B280" s="211">
        <f t="shared" si="116"/>
        <v>1568.7120000000232</v>
      </c>
      <c r="C280" s="866">
        <f ca="1">IF(ISERR(AVERAGE(INDIRECT("B"&amp;(ROW()-INT($B$1/2))):INDIRECT("B"&amp;(ROW()+INT($B$1/2))))),"",AVERAGE(INDIRECT("B"&amp;(ROW()-INT($B$1/2))):INDIRECT("B"&amp;(ROW()+INT($B$1/2)))))</f>
        <v>1568.7120000000232</v>
      </c>
      <c r="D280" s="866">
        <f t="shared" si="117"/>
        <v>5.0000000000000711E-2</v>
      </c>
      <c r="E280" s="867"/>
      <c r="F280" s="212">
        <f t="shared" si="142"/>
        <v>13.800000000000152</v>
      </c>
      <c r="G280" s="2">
        <f t="shared" si="118"/>
        <v>277</v>
      </c>
      <c r="H280" s="213">
        <f t="shared" si="119"/>
        <v>13.8</v>
      </c>
      <c r="I280" s="213">
        <f t="shared" si="120"/>
        <v>13.85</v>
      </c>
      <c r="J280" s="51">
        <f t="shared" ca="1" si="121"/>
        <v>1568.7120000000232</v>
      </c>
      <c r="K280" s="51">
        <f t="shared" ca="1" si="122"/>
        <v>1564.5540000000231</v>
      </c>
      <c r="L280" s="553">
        <f t="shared" ca="1" si="123"/>
        <v>1568.7120000000107</v>
      </c>
      <c r="M280" s="542">
        <f t="shared" si="126"/>
        <v>22.208947200000246</v>
      </c>
      <c r="N280" s="544">
        <f t="shared" ca="1" si="127"/>
        <v>478.14341760000326</v>
      </c>
      <c r="O280" s="215"/>
      <c r="P280" s="216"/>
      <c r="Q280" s="217"/>
      <c r="R280" s="218"/>
      <c r="S280" s="219">
        <f t="shared" si="133"/>
        <v>0</v>
      </c>
      <c r="T280" s="220">
        <f t="shared" si="134"/>
        <v>0</v>
      </c>
      <c r="U280" s="214">
        <f t="shared" si="143"/>
        <v>0</v>
      </c>
      <c r="W280" s="221"/>
      <c r="X280" s="222"/>
      <c r="Y280" s="222"/>
      <c r="Z280" s="223"/>
      <c r="AA280" s="222"/>
      <c r="AB280" s="224"/>
      <c r="AC280" s="225"/>
      <c r="AD280" s="2">
        <f t="shared" si="128"/>
        <v>0</v>
      </c>
      <c r="AE280" s="2">
        <f t="shared" si="129"/>
        <v>0</v>
      </c>
      <c r="AF280" s="226"/>
      <c r="AG280" s="219">
        <f t="shared" si="135"/>
        <v>0</v>
      </c>
      <c r="AH280" s="234">
        <f t="shared" si="136"/>
        <v>0</v>
      </c>
      <c r="AI280" s="214">
        <f t="shared" si="144"/>
        <v>0</v>
      </c>
      <c r="AK280" s="229">
        <f t="shared" si="137"/>
        <v>0</v>
      </c>
      <c r="AL280" s="226"/>
      <c r="AM280" s="15"/>
      <c r="AN280" s="232" t="e">
        <f t="shared" si="138"/>
        <v>#DIV/0!</v>
      </c>
      <c r="AO280" s="214">
        <f t="shared" si="130"/>
        <v>0</v>
      </c>
      <c r="AQ280" s="210"/>
      <c r="AR280" s="231"/>
      <c r="AS280" s="15"/>
      <c r="AT280" s="232">
        <f t="shared" si="139"/>
        <v>0</v>
      </c>
      <c r="AU280" s="235">
        <f t="shared" si="140"/>
        <v>0</v>
      </c>
      <c r="AY280" s="210">
        <v>13.8</v>
      </c>
      <c r="AZ280" s="231">
        <v>139.4</v>
      </c>
      <c r="BA280" s="15"/>
      <c r="BB280" s="232">
        <f t="shared" si="124"/>
        <v>13.794754846066137</v>
      </c>
      <c r="BC280" s="235">
        <f t="shared" si="125"/>
        <v>139.4</v>
      </c>
      <c r="BG280" s="210">
        <v>13.8</v>
      </c>
      <c r="BH280" s="231">
        <v>2100</v>
      </c>
      <c r="BI280" s="15"/>
      <c r="BJ280" s="232">
        <f t="shared" si="131"/>
        <v>13.8</v>
      </c>
      <c r="BK280" s="235">
        <f t="shared" si="141"/>
        <v>1486.9771863118074</v>
      </c>
      <c r="BM280" s="109">
        <f t="shared" si="132"/>
        <v>0.70808437443419403</v>
      </c>
      <c r="BN280" s="213"/>
      <c r="BR280" s="228"/>
      <c r="BS280" s="311"/>
      <c r="BT280" s="3"/>
      <c r="BU280" s="213"/>
      <c r="BV280" s="213"/>
      <c r="BW280" s="291"/>
    </row>
    <row r="281" spans="1:75" x14ac:dyDescent="0.2">
      <c r="A281" s="326">
        <v>13.85</v>
      </c>
      <c r="B281" s="211">
        <f t="shared" si="116"/>
        <v>1564.5540000000233</v>
      </c>
      <c r="C281" s="866">
        <f ca="1">IF(ISERR(AVERAGE(INDIRECT("B"&amp;(ROW()-INT($B$1/2))):INDIRECT("B"&amp;(ROW()+INT($B$1/2))))),"",AVERAGE(INDIRECT("B"&amp;(ROW()-INT($B$1/2))):INDIRECT("B"&amp;(ROW()+INT($B$1/2)))))</f>
        <v>1564.5540000000231</v>
      </c>
      <c r="D281" s="866">
        <f t="shared" si="117"/>
        <v>4.9999999999998934E-2</v>
      </c>
      <c r="E281" s="867"/>
      <c r="F281" s="212">
        <f t="shared" si="142"/>
        <v>13.850000000000152</v>
      </c>
      <c r="G281" s="2">
        <f t="shared" si="118"/>
        <v>278</v>
      </c>
      <c r="H281" s="213">
        <f t="shared" si="119"/>
        <v>13.85</v>
      </c>
      <c r="I281" s="213">
        <f t="shared" si="120"/>
        <v>13.9</v>
      </c>
      <c r="J281" s="51">
        <f t="shared" ca="1" si="121"/>
        <v>1564.5540000000231</v>
      </c>
      <c r="K281" s="51">
        <f t="shared" ca="1" si="122"/>
        <v>1560.3960000000234</v>
      </c>
      <c r="L281" s="553">
        <f t="shared" ca="1" si="123"/>
        <v>1564.5540000000103</v>
      </c>
      <c r="M281" s="542">
        <f t="shared" si="126"/>
        <v>22.289414400000247</v>
      </c>
      <c r="N281" s="544">
        <f t="shared" ca="1" si="127"/>
        <v>476.87605920000317</v>
      </c>
      <c r="O281" s="215"/>
      <c r="P281" s="216"/>
      <c r="Q281" s="217"/>
      <c r="R281" s="218"/>
      <c r="S281" s="219">
        <f t="shared" si="133"/>
        <v>0</v>
      </c>
      <c r="T281" s="220">
        <f t="shared" si="134"/>
        <v>0</v>
      </c>
      <c r="U281" s="214">
        <f t="shared" si="143"/>
        <v>0</v>
      </c>
      <c r="W281" s="221"/>
      <c r="X281" s="222"/>
      <c r="Y281" s="222"/>
      <c r="Z281" s="223"/>
      <c r="AA281" s="222"/>
      <c r="AB281" s="224"/>
      <c r="AC281" s="225"/>
      <c r="AD281" s="2">
        <f t="shared" si="128"/>
        <v>0</v>
      </c>
      <c r="AE281" s="2">
        <f t="shared" si="129"/>
        <v>0</v>
      </c>
      <c r="AF281" s="226"/>
      <c r="AG281" s="219">
        <f t="shared" si="135"/>
        <v>0</v>
      </c>
      <c r="AH281" s="234">
        <f t="shared" si="136"/>
        <v>0</v>
      </c>
      <c r="AI281" s="214">
        <f t="shared" si="144"/>
        <v>0</v>
      </c>
      <c r="AK281" s="229">
        <f t="shared" si="137"/>
        <v>0</v>
      </c>
      <c r="AL281" s="226"/>
      <c r="AM281" s="15"/>
      <c r="AN281" s="232" t="e">
        <f t="shared" si="138"/>
        <v>#DIV/0!</v>
      </c>
      <c r="AO281" s="214">
        <f t="shared" si="130"/>
        <v>0</v>
      </c>
      <c r="AQ281" s="210"/>
      <c r="AR281" s="231"/>
      <c r="AS281" s="15"/>
      <c r="AT281" s="232">
        <f t="shared" si="139"/>
        <v>0</v>
      </c>
      <c r="AU281" s="235">
        <f t="shared" si="140"/>
        <v>0</v>
      </c>
      <c r="AY281" s="210">
        <v>13.85</v>
      </c>
      <c r="AZ281" s="231">
        <v>137.5</v>
      </c>
      <c r="BA281" s="15"/>
      <c r="BB281" s="232">
        <f t="shared" si="124"/>
        <v>13.844735841885216</v>
      </c>
      <c r="BC281" s="235">
        <f t="shared" si="125"/>
        <v>137.5</v>
      </c>
      <c r="BG281" s="210">
        <v>13.85</v>
      </c>
      <c r="BH281" s="231">
        <v>2100</v>
      </c>
      <c r="BI281" s="15"/>
      <c r="BJ281" s="232">
        <f t="shared" si="131"/>
        <v>13.85</v>
      </c>
      <c r="BK281" s="235">
        <f t="shared" si="141"/>
        <v>1483.1292775665604</v>
      </c>
      <c r="BM281" s="109">
        <f t="shared" si="132"/>
        <v>0.70625203693645733</v>
      </c>
      <c r="BN281" s="213"/>
      <c r="BR281" s="228"/>
      <c r="BS281" s="311"/>
      <c r="BT281" s="3"/>
      <c r="BU281" s="213"/>
      <c r="BV281" s="213"/>
      <c r="BW281" s="291"/>
    </row>
    <row r="282" spans="1:75" x14ac:dyDescent="0.2">
      <c r="A282" s="326">
        <v>13.9</v>
      </c>
      <c r="B282" s="211">
        <f t="shared" si="116"/>
        <v>1560.3960000000234</v>
      </c>
      <c r="C282" s="866">
        <f ca="1">IF(ISERR(AVERAGE(INDIRECT("B"&amp;(ROW()-INT($B$1/2))):INDIRECT("B"&amp;(ROW()+INT($B$1/2))))),"",AVERAGE(INDIRECT("B"&amp;(ROW()-INT($B$1/2))):INDIRECT("B"&amp;(ROW()+INT($B$1/2)))))</f>
        <v>1560.3960000000234</v>
      </c>
      <c r="D282" s="866">
        <f t="shared" si="117"/>
        <v>5.0000000000000711E-2</v>
      </c>
      <c r="E282" s="867"/>
      <c r="F282" s="212">
        <f t="shared" si="142"/>
        <v>13.900000000000153</v>
      </c>
      <c r="G282" s="2">
        <f t="shared" si="118"/>
        <v>279</v>
      </c>
      <c r="H282" s="213">
        <f t="shared" si="119"/>
        <v>13.9</v>
      </c>
      <c r="I282" s="213">
        <f t="shared" si="120"/>
        <v>13.95</v>
      </c>
      <c r="J282" s="51">
        <f t="shared" ca="1" si="121"/>
        <v>1560.3960000000234</v>
      </c>
      <c r="K282" s="51">
        <f t="shared" ca="1" si="122"/>
        <v>1556.2380000000237</v>
      </c>
      <c r="L282" s="553">
        <f t="shared" ca="1" si="123"/>
        <v>1560.3960000000106</v>
      </c>
      <c r="M282" s="542">
        <f t="shared" si="126"/>
        <v>22.369881600000248</v>
      </c>
      <c r="N282" s="544">
        <f t="shared" ca="1" si="127"/>
        <v>475.60870080000325</v>
      </c>
      <c r="O282" s="215"/>
      <c r="P282" s="216"/>
      <c r="Q282" s="217"/>
      <c r="R282" s="218"/>
      <c r="S282" s="219">
        <f t="shared" si="133"/>
        <v>0</v>
      </c>
      <c r="T282" s="220">
        <f t="shared" si="134"/>
        <v>0</v>
      </c>
      <c r="U282" s="214">
        <f t="shared" si="143"/>
        <v>0</v>
      </c>
      <c r="W282" s="221"/>
      <c r="X282" s="222"/>
      <c r="Y282" s="222"/>
      <c r="Z282" s="223"/>
      <c r="AA282" s="222"/>
      <c r="AB282" s="224"/>
      <c r="AC282" s="225"/>
      <c r="AD282" s="2">
        <f t="shared" si="128"/>
        <v>0</v>
      </c>
      <c r="AE282" s="2">
        <f t="shared" si="129"/>
        <v>0</v>
      </c>
      <c r="AF282" s="226"/>
      <c r="AG282" s="219">
        <f t="shared" si="135"/>
        <v>0</v>
      </c>
      <c r="AH282" s="234">
        <f t="shared" si="136"/>
        <v>0</v>
      </c>
      <c r="AI282" s="214">
        <f t="shared" si="144"/>
        <v>0</v>
      </c>
      <c r="AK282" s="229">
        <f t="shared" si="137"/>
        <v>0</v>
      </c>
      <c r="AL282" s="226"/>
      <c r="AM282" s="15"/>
      <c r="AN282" s="232" t="e">
        <f t="shared" si="138"/>
        <v>#DIV/0!</v>
      </c>
      <c r="AO282" s="214">
        <f t="shared" si="130"/>
        <v>0</v>
      </c>
      <c r="AQ282" s="210"/>
      <c r="AR282" s="231"/>
      <c r="AS282" s="15"/>
      <c r="AT282" s="232">
        <f t="shared" si="139"/>
        <v>0</v>
      </c>
      <c r="AU282" s="235">
        <f t="shared" si="140"/>
        <v>0</v>
      </c>
      <c r="AY282" s="210">
        <v>13.9</v>
      </c>
      <c r="AZ282" s="231">
        <v>137.1</v>
      </c>
      <c r="BA282" s="15"/>
      <c r="BB282" s="232">
        <f t="shared" si="124"/>
        <v>13.894716837704298</v>
      </c>
      <c r="BC282" s="235">
        <f t="shared" si="125"/>
        <v>137.1</v>
      </c>
      <c r="BG282" s="210">
        <v>13.9</v>
      </c>
      <c r="BH282" s="231">
        <v>2100</v>
      </c>
      <c r="BI282" s="15"/>
      <c r="BJ282" s="232">
        <f t="shared" si="131"/>
        <v>13.9</v>
      </c>
      <c r="BK282" s="235">
        <f t="shared" si="141"/>
        <v>1479.2813688213132</v>
      </c>
      <c r="BM282" s="109">
        <f t="shared" si="132"/>
        <v>0.70441969943872063</v>
      </c>
      <c r="BN282" s="213"/>
      <c r="BR282" s="228"/>
      <c r="BS282" s="311"/>
      <c r="BT282" s="3"/>
      <c r="BU282" s="213"/>
      <c r="BV282" s="213"/>
      <c r="BW282" s="291"/>
    </row>
    <row r="283" spans="1:75" x14ac:dyDescent="0.2">
      <c r="A283" s="326">
        <v>13.95</v>
      </c>
      <c r="B283" s="211">
        <f t="shared" si="116"/>
        <v>1556.2380000000235</v>
      </c>
      <c r="C283" s="866">
        <f ca="1">IF(ISERR(AVERAGE(INDIRECT("B"&amp;(ROW()-INT($B$1/2))):INDIRECT("B"&amp;(ROW()+INT($B$1/2))))),"",AVERAGE(INDIRECT("B"&amp;(ROW()-INT($B$1/2))):INDIRECT("B"&amp;(ROW()+INT($B$1/2)))))</f>
        <v>1556.2380000000237</v>
      </c>
      <c r="D283" s="866">
        <f t="shared" si="117"/>
        <v>4.9999999999998934E-2</v>
      </c>
      <c r="E283" s="867"/>
      <c r="F283" s="212">
        <f t="shared" si="142"/>
        <v>13.950000000000154</v>
      </c>
      <c r="G283" s="2">
        <f t="shared" si="118"/>
        <v>280</v>
      </c>
      <c r="H283" s="213">
        <f t="shared" si="119"/>
        <v>13.95</v>
      </c>
      <c r="I283" s="213">
        <f t="shared" si="120"/>
        <v>14</v>
      </c>
      <c r="J283" s="51">
        <f t="shared" ca="1" si="121"/>
        <v>1556.2380000000237</v>
      </c>
      <c r="K283" s="51">
        <f t="shared" ca="1" si="122"/>
        <v>1552.0800000000236</v>
      </c>
      <c r="L283" s="553">
        <f t="shared" ca="1" si="123"/>
        <v>1556.2380000000107</v>
      </c>
      <c r="M283" s="542">
        <f t="shared" si="126"/>
        <v>22.450348800000249</v>
      </c>
      <c r="N283" s="544">
        <f t="shared" ca="1" si="127"/>
        <v>474.34134240000327</v>
      </c>
      <c r="O283" s="215"/>
      <c r="P283" s="216"/>
      <c r="Q283" s="217"/>
      <c r="R283" s="218"/>
      <c r="S283" s="219">
        <f t="shared" si="133"/>
        <v>0</v>
      </c>
      <c r="T283" s="220">
        <f t="shared" si="134"/>
        <v>0</v>
      </c>
      <c r="U283" s="214">
        <f t="shared" si="143"/>
        <v>0</v>
      </c>
      <c r="W283" s="221"/>
      <c r="X283" s="222"/>
      <c r="Y283" s="222"/>
      <c r="Z283" s="223"/>
      <c r="AA283" s="222"/>
      <c r="AB283" s="224"/>
      <c r="AC283" s="225"/>
      <c r="AD283" s="2">
        <f t="shared" si="128"/>
        <v>0</v>
      </c>
      <c r="AE283" s="2">
        <f t="shared" si="129"/>
        <v>0</v>
      </c>
      <c r="AF283" s="226"/>
      <c r="AG283" s="219">
        <f t="shared" si="135"/>
        <v>0</v>
      </c>
      <c r="AH283" s="234">
        <f t="shared" si="136"/>
        <v>0</v>
      </c>
      <c r="AI283" s="214">
        <f t="shared" si="144"/>
        <v>0</v>
      </c>
      <c r="AK283" s="229">
        <f t="shared" si="137"/>
        <v>0</v>
      </c>
      <c r="AL283" s="226"/>
      <c r="AM283" s="15"/>
      <c r="AN283" s="232" t="e">
        <f t="shared" si="138"/>
        <v>#DIV/0!</v>
      </c>
      <c r="AO283" s="214">
        <f t="shared" si="130"/>
        <v>0</v>
      </c>
      <c r="AQ283" s="210"/>
      <c r="AR283" s="231"/>
      <c r="AS283" s="15"/>
      <c r="AT283" s="232">
        <f t="shared" si="139"/>
        <v>0</v>
      </c>
      <c r="AU283" s="235">
        <f t="shared" si="140"/>
        <v>0</v>
      </c>
      <c r="AY283" s="210">
        <v>13.95</v>
      </c>
      <c r="AZ283" s="231">
        <v>137.1</v>
      </c>
      <c r="BA283" s="15"/>
      <c r="BB283" s="232">
        <f t="shared" si="124"/>
        <v>13.944697833523376</v>
      </c>
      <c r="BC283" s="235">
        <f t="shared" si="125"/>
        <v>137.1</v>
      </c>
      <c r="BG283" s="210">
        <v>13.95</v>
      </c>
      <c r="BH283" s="231">
        <v>2100</v>
      </c>
      <c r="BI283" s="15"/>
      <c r="BJ283" s="232">
        <f t="shared" si="131"/>
        <v>13.95</v>
      </c>
      <c r="BK283" s="235">
        <f t="shared" si="141"/>
        <v>1475.4334600760662</v>
      </c>
      <c r="BM283" s="109">
        <f t="shared" si="132"/>
        <v>0.70258736194098392</v>
      </c>
      <c r="BN283" s="213"/>
      <c r="BR283" s="228"/>
      <c r="BS283" s="311"/>
      <c r="BT283" s="3"/>
      <c r="BU283" s="213"/>
      <c r="BV283" s="213"/>
      <c r="BW283" s="291"/>
    </row>
    <row r="284" spans="1:75" x14ac:dyDescent="0.2">
      <c r="A284" s="326">
        <v>14</v>
      </c>
      <c r="B284" s="211">
        <f t="shared" si="116"/>
        <v>1552.0800000000236</v>
      </c>
      <c r="C284" s="866">
        <f ca="1">IF(ISERR(AVERAGE(INDIRECT("B"&amp;(ROW()-INT($B$1/2))):INDIRECT("B"&amp;(ROW()+INT($B$1/2))))),"",AVERAGE(INDIRECT("B"&amp;(ROW()-INT($B$1/2))):INDIRECT("B"&amp;(ROW()+INT($B$1/2)))))</f>
        <v>1552.0800000000236</v>
      </c>
      <c r="D284" s="866">
        <f t="shared" si="117"/>
        <v>5.0000000000000711E-2</v>
      </c>
      <c r="E284" s="867"/>
      <c r="F284" s="212">
        <f t="shared" si="142"/>
        <v>14.000000000000155</v>
      </c>
      <c r="G284" s="2">
        <f t="shared" si="118"/>
        <v>281</v>
      </c>
      <c r="H284" s="213">
        <f t="shared" si="119"/>
        <v>14</v>
      </c>
      <c r="I284" s="213">
        <f t="shared" si="120"/>
        <v>14.05</v>
      </c>
      <c r="J284" s="51">
        <f t="shared" ca="1" si="121"/>
        <v>1552.0800000000236</v>
      </c>
      <c r="K284" s="51">
        <f t="shared" ca="1" si="122"/>
        <v>1547.9220000000234</v>
      </c>
      <c r="L284" s="553">
        <f t="shared" ca="1" si="123"/>
        <v>1552.0800000000106</v>
      </c>
      <c r="M284" s="542">
        <f t="shared" si="126"/>
        <v>22.53081600000025</v>
      </c>
      <c r="N284" s="544">
        <f t="shared" ca="1" si="127"/>
        <v>473.07398400000324</v>
      </c>
      <c r="O284" s="215"/>
      <c r="P284" s="216"/>
      <c r="Q284" s="217"/>
      <c r="R284" s="218"/>
      <c r="S284" s="219">
        <f t="shared" si="133"/>
        <v>0</v>
      </c>
      <c r="T284" s="220">
        <f t="shared" si="134"/>
        <v>0</v>
      </c>
      <c r="U284" s="214">
        <f t="shared" si="143"/>
        <v>0</v>
      </c>
      <c r="W284" s="221"/>
      <c r="X284" s="222"/>
      <c r="Y284" s="222"/>
      <c r="Z284" s="223"/>
      <c r="AA284" s="222"/>
      <c r="AB284" s="224"/>
      <c r="AC284" s="225"/>
      <c r="AD284" s="2">
        <f t="shared" si="128"/>
        <v>0</v>
      </c>
      <c r="AE284" s="2">
        <f t="shared" si="129"/>
        <v>0</v>
      </c>
      <c r="AF284" s="226"/>
      <c r="AG284" s="219">
        <f t="shared" si="135"/>
        <v>0</v>
      </c>
      <c r="AH284" s="234">
        <f t="shared" si="136"/>
        <v>0</v>
      </c>
      <c r="AI284" s="214">
        <f t="shared" si="144"/>
        <v>0</v>
      </c>
      <c r="AK284" s="229">
        <f t="shared" si="137"/>
        <v>0</v>
      </c>
      <c r="AL284" s="226"/>
      <c r="AM284" s="15"/>
      <c r="AN284" s="232" t="e">
        <f t="shared" si="138"/>
        <v>#DIV/0!</v>
      </c>
      <c r="AO284" s="214">
        <f t="shared" si="130"/>
        <v>0</v>
      </c>
      <c r="AQ284" s="210"/>
      <c r="AR284" s="231"/>
      <c r="AS284" s="15"/>
      <c r="AT284" s="232">
        <f t="shared" si="139"/>
        <v>0</v>
      </c>
      <c r="AU284" s="235">
        <f t="shared" si="140"/>
        <v>0</v>
      </c>
      <c r="AY284" s="210">
        <v>14</v>
      </c>
      <c r="AZ284" s="231">
        <v>137.5</v>
      </c>
      <c r="BA284" s="15"/>
      <c r="BB284" s="232">
        <f t="shared" si="124"/>
        <v>13.994678829342456</v>
      </c>
      <c r="BC284" s="235">
        <f t="shared" si="125"/>
        <v>137.5</v>
      </c>
      <c r="BG284" s="210">
        <v>14</v>
      </c>
      <c r="BH284" s="231">
        <v>2100</v>
      </c>
      <c r="BI284" s="15"/>
      <c r="BJ284" s="232">
        <f t="shared" si="131"/>
        <v>14</v>
      </c>
      <c r="BK284" s="235">
        <f t="shared" si="141"/>
        <v>1471.5855513308193</v>
      </c>
      <c r="BM284" s="109">
        <f t="shared" si="132"/>
        <v>0.70075502444324722</v>
      </c>
      <c r="BN284" s="213"/>
      <c r="BR284" s="228"/>
      <c r="BS284" s="311"/>
      <c r="BT284" s="3"/>
      <c r="BU284" s="213"/>
      <c r="BV284" s="213"/>
      <c r="BW284" s="291"/>
    </row>
    <row r="285" spans="1:75" x14ac:dyDescent="0.2">
      <c r="A285" s="326">
        <v>14.05</v>
      </c>
      <c r="B285" s="211">
        <f t="shared" si="116"/>
        <v>1547.9220000000237</v>
      </c>
      <c r="C285" s="866">
        <f ca="1">IF(ISERR(AVERAGE(INDIRECT("B"&amp;(ROW()-INT($B$1/2))):INDIRECT("B"&amp;(ROW()+INT($B$1/2))))),"",AVERAGE(INDIRECT("B"&amp;(ROW()-INT($B$1/2))):INDIRECT("B"&amp;(ROW()+INT($B$1/2)))))</f>
        <v>1547.9220000000234</v>
      </c>
      <c r="D285" s="866">
        <f t="shared" si="117"/>
        <v>5.0000000000000711E-2</v>
      </c>
      <c r="E285" s="867"/>
      <c r="F285" s="212">
        <f t="shared" si="142"/>
        <v>14.050000000000155</v>
      </c>
      <c r="G285" s="2">
        <f t="shared" si="118"/>
        <v>282</v>
      </c>
      <c r="H285" s="213">
        <f t="shared" si="119"/>
        <v>14.05</v>
      </c>
      <c r="I285" s="213">
        <f t="shared" si="120"/>
        <v>14.1</v>
      </c>
      <c r="J285" s="51">
        <f t="shared" ca="1" si="121"/>
        <v>1547.9220000000234</v>
      </c>
      <c r="K285" s="51">
        <f t="shared" ca="1" si="122"/>
        <v>1543.7640000000238</v>
      </c>
      <c r="L285" s="553">
        <f t="shared" ca="1" si="123"/>
        <v>1547.9220000000105</v>
      </c>
      <c r="M285" s="542">
        <f t="shared" si="126"/>
        <v>22.611283200000251</v>
      </c>
      <c r="N285" s="544">
        <f t="shared" ca="1" si="127"/>
        <v>471.8066256000032</v>
      </c>
      <c r="O285" s="215"/>
      <c r="P285" s="216"/>
      <c r="Q285" s="217"/>
      <c r="R285" s="218"/>
      <c r="S285" s="219">
        <f t="shared" si="133"/>
        <v>0</v>
      </c>
      <c r="T285" s="220">
        <f t="shared" si="134"/>
        <v>0</v>
      </c>
      <c r="U285" s="214">
        <f t="shared" si="143"/>
        <v>0</v>
      </c>
      <c r="W285" s="221"/>
      <c r="X285" s="222"/>
      <c r="Y285" s="222"/>
      <c r="Z285" s="223"/>
      <c r="AA285" s="222"/>
      <c r="AB285" s="224"/>
      <c r="AC285" s="225"/>
      <c r="AD285" s="2">
        <f t="shared" si="128"/>
        <v>0</v>
      </c>
      <c r="AE285" s="2">
        <f t="shared" si="129"/>
        <v>0</v>
      </c>
      <c r="AF285" s="226"/>
      <c r="AG285" s="219">
        <f t="shared" si="135"/>
        <v>0</v>
      </c>
      <c r="AH285" s="234">
        <f t="shared" si="136"/>
        <v>0</v>
      </c>
      <c r="AI285" s="214">
        <f t="shared" si="144"/>
        <v>0</v>
      </c>
      <c r="AK285" s="229">
        <f t="shared" si="137"/>
        <v>0</v>
      </c>
      <c r="AL285" s="226"/>
      <c r="AM285" s="15"/>
      <c r="AN285" s="232" t="e">
        <f t="shared" si="138"/>
        <v>#DIV/0!</v>
      </c>
      <c r="AO285" s="214">
        <f t="shared" si="130"/>
        <v>0</v>
      </c>
      <c r="AQ285" s="210"/>
      <c r="AR285" s="231"/>
      <c r="AS285" s="15"/>
      <c r="AT285" s="232">
        <f t="shared" si="139"/>
        <v>0</v>
      </c>
      <c r="AU285" s="235">
        <f t="shared" si="140"/>
        <v>0</v>
      </c>
      <c r="AY285" s="210">
        <v>14.05</v>
      </c>
      <c r="AZ285" s="231">
        <v>138.5</v>
      </c>
      <c r="BA285" s="15"/>
      <c r="BB285" s="232">
        <f t="shared" si="124"/>
        <v>14.044659825161538</v>
      </c>
      <c r="BC285" s="235">
        <f t="shared" si="125"/>
        <v>138.5</v>
      </c>
      <c r="BG285" s="210">
        <v>14.05</v>
      </c>
      <c r="BH285" s="231">
        <v>2100</v>
      </c>
      <c r="BI285" s="15"/>
      <c r="BJ285" s="232">
        <f t="shared" si="131"/>
        <v>14.05</v>
      </c>
      <c r="BK285" s="235">
        <f t="shared" si="141"/>
        <v>1467.7376425855721</v>
      </c>
      <c r="BM285" s="109">
        <f t="shared" si="132"/>
        <v>0.69892268694551052</v>
      </c>
      <c r="BN285" s="213"/>
      <c r="BR285" s="228"/>
      <c r="BS285" s="311"/>
      <c r="BT285" s="3"/>
      <c r="BU285" s="213"/>
      <c r="BV285" s="213"/>
      <c r="BW285" s="291"/>
    </row>
    <row r="286" spans="1:75" x14ac:dyDescent="0.2">
      <c r="A286" s="326">
        <v>14.1</v>
      </c>
      <c r="B286" s="211">
        <f t="shared" si="116"/>
        <v>1543.7640000000238</v>
      </c>
      <c r="C286" s="866">
        <f ca="1">IF(ISERR(AVERAGE(INDIRECT("B"&amp;(ROW()-INT($B$1/2))):INDIRECT("B"&amp;(ROW()+INT($B$1/2))))),"",AVERAGE(INDIRECT("B"&amp;(ROW()-INT($B$1/2))):INDIRECT("B"&amp;(ROW()+INT($B$1/2)))))</f>
        <v>1543.7640000000238</v>
      </c>
      <c r="D286" s="866">
        <f t="shared" si="117"/>
        <v>4.9999999999998934E-2</v>
      </c>
      <c r="E286" s="867"/>
      <c r="F286" s="212">
        <f t="shared" si="142"/>
        <v>14.100000000000156</v>
      </c>
      <c r="G286" s="2">
        <f t="shared" si="118"/>
        <v>283</v>
      </c>
      <c r="H286" s="213">
        <f t="shared" si="119"/>
        <v>14.1</v>
      </c>
      <c r="I286" s="213">
        <f t="shared" si="120"/>
        <v>14.15</v>
      </c>
      <c r="J286" s="51">
        <f t="shared" ca="1" si="121"/>
        <v>1543.7640000000238</v>
      </c>
      <c r="K286" s="51">
        <f t="shared" ca="1" si="122"/>
        <v>1539.6060000000241</v>
      </c>
      <c r="L286" s="553">
        <f t="shared" ca="1" si="123"/>
        <v>1543.7640000000108</v>
      </c>
      <c r="M286" s="542">
        <f t="shared" si="126"/>
        <v>22.691750400000252</v>
      </c>
      <c r="N286" s="544">
        <f t="shared" ca="1" si="127"/>
        <v>470.53926720000334</v>
      </c>
      <c r="O286" s="215"/>
      <c r="P286" s="216"/>
      <c r="Q286" s="217"/>
      <c r="R286" s="218"/>
      <c r="S286" s="219">
        <f t="shared" si="133"/>
        <v>0</v>
      </c>
      <c r="T286" s="220">
        <f t="shared" si="134"/>
        <v>0</v>
      </c>
      <c r="U286" s="214">
        <f t="shared" si="143"/>
        <v>0</v>
      </c>
      <c r="W286" s="221"/>
      <c r="X286" s="222"/>
      <c r="Y286" s="222"/>
      <c r="Z286" s="223"/>
      <c r="AA286" s="222"/>
      <c r="AB286" s="224"/>
      <c r="AC286" s="225"/>
      <c r="AD286" s="2">
        <f t="shared" si="128"/>
        <v>0</v>
      </c>
      <c r="AE286" s="2">
        <f t="shared" si="129"/>
        <v>0</v>
      </c>
      <c r="AF286" s="226"/>
      <c r="AG286" s="219">
        <f t="shared" si="135"/>
        <v>0</v>
      </c>
      <c r="AH286" s="234">
        <f t="shared" si="136"/>
        <v>0</v>
      </c>
      <c r="AI286" s="214">
        <f t="shared" si="144"/>
        <v>0</v>
      </c>
      <c r="AK286" s="229">
        <f t="shared" si="137"/>
        <v>0</v>
      </c>
      <c r="AL286" s="226"/>
      <c r="AM286" s="15"/>
      <c r="AN286" s="232" t="e">
        <f t="shared" si="138"/>
        <v>#DIV/0!</v>
      </c>
      <c r="AO286" s="214">
        <f t="shared" si="130"/>
        <v>0</v>
      </c>
      <c r="AQ286" s="210"/>
      <c r="AR286" s="231"/>
      <c r="AS286" s="15"/>
      <c r="AT286" s="232">
        <f t="shared" si="139"/>
        <v>0</v>
      </c>
      <c r="AU286" s="235">
        <f t="shared" si="140"/>
        <v>0</v>
      </c>
      <c r="AY286" s="210">
        <v>14.1</v>
      </c>
      <c r="AZ286" s="231">
        <v>139.4</v>
      </c>
      <c r="BA286" s="15"/>
      <c r="BB286" s="232">
        <f t="shared" si="124"/>
        <v>14.094640820980617</v>
      </c>
      <c r="BC286" s="235">
        <f t="shared" si="125"/>
        <v>139.4</v>
      </c>
      <c r="BG286" s="210">
        <v>14.1</v>
      </c>
      <c r="BH286" s="231">
        <v>2100</v>
      </c>
      <c r="BI286" s="15"/>
      <c r="BJ286" s="232">
        <f t="shared" si="131"/>
        <v>14.1</v>
      </c>
      <c r="BK286" s="235">
        <f t="shared" si="141"/>
        <v>1463.8897338403251</v>
      </c>
      <c r="BM286" s="109">
        <f t="shared" si="132"/>
        <v>0.69709034944777382</v>
      </c>
      <c r="BN286" s="213"/>
      <c r="BR286" s="228"/>
      <c r="BS286" s="311"/>
      <c r="BT286" s="3"/>
      <c r="BU286" s="213"/>
      <c r="BV286" s="213"/>
      <c r="BW286" s="291"/>
    </row>
    <row r="287" spans="1:75" x14ac:dyDescent="0.2">
      <c r="A287" s="326">
        <v>14.15</v>
      </c>
      <c r="B287" s="211">
        <f t="shared" si="116"/>
        <v>1539.6060000000239</v>
      </c>
      <c r="C287" s="866">
        <f ca="1">IF(ISERR(AVERAGE(INDIRECT("B"&amp;(ROW()-INT($B$1/2))):INDIRECT("B"&amp;(ROW()+INT($B$1/2))))),"",AVERAGE(INDIRECT("B"&amp;(ROW()-INT($B$1/2))):INDIRECT("B"&amp;(ROW()+INT($B$1/2)))))</f>
        <v>1539.6060000000241</v>
      </c>
      <c r="D287" s="866">
        <f t="shared" si="117"/>
        <v>5.0000000000000711E-2</v>
      </c>
      <c r="E287" s="867"/>
      <c r="F287" s="212">
        <f t="shared" si="142"/>
        <v>14.150000000000157</v>
      </c>
      <c r="G287" s="2">
        <f t="shared" si="118"/>
        <v>284</v>
      </c>
      <c r="H287" s="213">
        <f t="shared" si="119"/>
        <v>14.15</v>
      </c>
      <c r="I287" s="213">
        <f t="shared" si="120"/>
        <v>14.2</v>
      </c>
      <c r="J287" s="51">
        <f t="shared" ca="1" si="121"/>
        <v>1539.6060000000241</v>
      </c>
      <c r="K287" s="51">
        <f t="shared" ca="1" si="122"/>
        <v>1535.448000000024</v>
      </c>
      <c r="L287" s="553">
        <f t="shared" ca="1" si="123"/>
        <v>1539.6060000000111</v>
      </c>
      <c r="M287" s="542">
        <f t="shared" si="126"/>
        <v>22.772217600000253</v>
      </c>
      <c r="N287" s="544">
        <f t="shared" ca="1" si="127"/>
        <v>469.27190880000342</v>
      </c>
      <c r="O287" s="215"/>
      <c r="P287" s="216"/>
      <c r="Q287" s="217"/>
      <c r="R287" s="218"/>
      <c r="S287" s="219">
        <f t="shared" si="133"/>
        <v>0</v>
      </c>
      <c r="T287" s="220">
        <f t="shared" si="134"/>
        <v>0</v>
      </c>
      <c r="U287" s="214">
        <f t="shared" si="143"/>
        <v>0</v>
      </c>
      <c r="W287" s="221"/>
      <c r="X287" s="222"/>
      <c r="Y287" s="222"/>
      <c r="Z287" s="223"/>
      <c r="AA287" s="222"/>
      <c r="AB287" s="224"/>
      <c r="AC287" s="225"/>
      <c r="AD287" s="2">
        <f t="shared" si="128"/>
        <v>0</v>
      </c>
      <c r="AE287" s="2">
        <f t="shared" si="129"/>
        <v>0</v>
      </c>
      <c r="AF287" s="226"/>
      <c r="AG287" s="219">
        <f t="shared" si="135"/>
        <v>0</v>
      </c>
      <c r="AH287" s="234">
        <f t="shared" si="136"/>
        <v>0</v>
      </c>
      <c r="AI287" s="214">
        <f t="shared" si="144"/>
        <v>0</v>
      </c>
      <c r="AK287" s="229">
        <f t="shared" si="137"/>
        <v>0</v>
      </c>
      <c r="AL287" s="226"/>
      <c r="AM287" s="15"/>
      <c r="AN287" s="232" t="e">
        <f t="shared" si="138"/>
        <v>#DIV/0!</v>
      </c>
      <c r="AO287" s="214">
        <f t="shared" si="130"/>
        <v>0</v>
      </c>
      <c r="AQ287" s="210"/>
      <c r="AR287" s="231"/>
      <c r="AS287" s="15"/>
      <c r="AT287" s="232">
        <f t="shared" si="139"/>
        <v>0</v>
      </c>
      <c r="AU287" s="235">
        <f t="shared" si="140"/>
        <v>0</v>
      </c>
      <c r="AY287" s="210">
        <v>14.15</v>
      </c>
      <c r="AZ287" s="231">
        <v>141.1</v>
      </c>
      <c r="BA287" s="15"/>
      <c r="BB287" s="232">
        <f t="shared" si="124"/>
        <v>14.144621816799699</v>
      </c>
      <c r="BC287" s="235">
        <f t="shared" si="125"/>
        <v>141.1</v>
      </c>
      <c r="BG287" s="210">
        <v>14.15</v>
      </c>
      <c r="BH287" s="231">
        <v>2100</v>
      </c>
      <c r="BI287" s="15"/>
      <c r="BJ287" s="232">
        <f t="shared" si="131"/>
        <v>14.15</v>
      </c>
      <c r="BK287" s="235">
        <f t="shared" si="141"/>
        <v>1460.0418250950779</v>
      </c>
      <c r="BM287" s="109">
        <f t="shared" si="132"/>
        <v>0.69525801195003711</v>
      </c>
      <c r="BN287" s="213"/>
      <c r="BR287" s="228"/>
      <c r="BS287" s="311"/>
      <c r="BT287" s="3"/>
      <c r="BU287" s="213"/>
      <c r="BV287" s="213"/>
      <c r="BW287" s="291"/>
    </row>
    <row r="288" spans="1:75" x14ac:dyDescent="0.2">
      <c r="A288" s="326">
        <v>14.2</v>
      </c>
      <c r="B288" s="211">
        <f t="shared" si="116"/>
        <v>1535.448000000024</v>
      </c>
      <c r="C288" s="866">
        <f ca="1">IF(ISERR(AVERAGE(INDIRECT("B"&amp;(ROW()-INT($B$1/2))):INDIRECT("B"&amp;(ROW()+INT($B$1/2))))),"",AVERAGE(INDIRECT("B"&amp;(ROW()-INT($B$1/2))):INDIRECT("B"&amp;(ROW()+INT($B$1/2)))))</f>
        <v>1535.448000000024</v>
      </c>
      <c r="D288" s="866">
        <f t="shared" si="117"/>
        <v>4.9999999999998934E-2</v>
      </c>
      <c r="E288" s="867"/>
      <c r="F288" s="212">
        <f t="shared" si="142"/>
        <v>14.200000000000157</v>
      </c>
      <c r="G288" s="2">
        <f t="shared" si="118"/>
        <v>285</v>
      </c>
      <c r="H288" s="213">
        <f t="shared" si="119"/>
        <v>14.2</v>
      </c>
      <c r="I288" s="213">
        <f t="shared" si="120"/>
        <v>14.25</v>
      </c>
      <c r="J288" s="51">
        <f t="shared" ca="1" si="121"/>
        <v>1535.448000000024</v>
      </c>
      <c r="K288" s="51">
        <f t="shared" ca="1" si="122"/>
        <v>1531.2900000000238</v>
      </c>
      <c r="L288" s="553">
        <f t="shared" ca="1" si="123"/>
        <v>1535.4480000000108</v>
      </c>
      <c r="M288" s="542">
        <f t="shared" si="126"/>
        <v>22.852684800000254</v>
      </c>
      <c r="N288" s="544">
        <f t="shared" ca="1" si="127"/>
        <v>468.00455040000332</v>
      </c>
      <c r="O288" s="215"/>
      <c r="P288" s="216"/>
      <c r="Q288" s="217"/>
      <c r="R288" s="218"/>
      <c r="S288" s="219">
        <f t="shared" si="133"/>
        <v>0</v>
      </c>
      <c r="T288" s="220">
        <f t="shared" si="134"/>
        <v>0</v>
      </c>
      <c r="U288" s="214">
        <f t="shared" si="143"/>
        <v>0</v>
      </c>
      <c r="W288" s="221"/>
      <c r="X288" s="222"/>
      <c r="Y288" s="222"/>
      <c r="Z288" s="223"/>
      <c r="AA288" s="222"/>
      <c r="AB288" s="224"/>
      <c r="AC288" s="225"/>
      <c r="AD288" s="2">
        <f t="shared" si="128"/>
        <v>0</v>
      </c>
      <c r="AE288" s="2">
        <f t="shared" si="129"/>
        <v>0</v>
      </c>
      <c r="AF288" s="226"/>
      <c r="AG288" s="219">
        <f t="shared" si="135"/>
        <v>0</v>
      </c>
      <c r="AH288" s="234">
        <f t="shared" si="136"/>
        <v>0</v>
      </c>
      <c r="AI288" s="214">
        <f t="shared" si="144"/>
        <v>0</v>
      </c>
      <c r="AK288" s="229">
        <f t="shared" si="137"/>
        <v>0</v>
      </c>
      <c r="AL288" s="226"/>
      <c r="AM288" s="15"/>
      <c r="AN288" s="232" t="e">
        <f t="shared" si="138"/>
        <v>#DIV/0!</v>
      </c>
      <c r="AO288" s="214">
        <f t="shared" si="130"/>
        <v>0</v>
      </c>
      <c r="AQ288" s="210"/>
      <c r="AR288" s="231"/>
      <c r="AS288" s="15"/>
      <c r="AT288" s="232">
        <f t="shared" si="139"/>
        <v>0</v>
      </c>
      <c r="AU288" s="235">
        <f t="shared" si="140"/>
        <v>0</v>
      </c>
      <c r="AY288" s="210">
        <v>14.2</v>
      </c>
      <c r="AZ288" s="231">
        <v>142.4</v>
      </c>
      <c r="BA288" s="15"/>
      <c r="BB288" s="232">
        <f t="shared" si="124"/>
        <v>14.194602812618777</v>
      </c>
      <c r="BC288" s="235">
        <f t="shared" si="125"/>
        <v>142.4</v>
      </c>
      <c r="BG288" s="210">
        <v>14.2</v>
      </c>
      <c r="BH288" s="231">
        <v>2100</v>
      </c>
      <c r="BI288" s="15"/>
      <c r="BJ288" s="232">
        <f t="shared" si="131"/>
        <v>14.2</v>
      </c>
      <c r="BK288" s="235">
        <f t="shared" si="141"/>
        <v>1456.1939163498309</v>
      </c>
      <c r="BM288" s="109">
        <f t="shared" si="132"/>
        <v>0.69342567445230041</v>
      </c>
      <c r="BN288" s="213"/>
      <c r="BR288" s="228"/>
      <c r="BS288" s="311"/>
      <c r="BT288" s="3"/>
      <c r="BU288" s="213"/>
      <c r="BV288" s="213"/>
      <c r="BW288" s="291"/>
    </row>
    <row r="289" spans="1:75" x14ac:dyDescent="0.2">
      <c r="A289" s="326">
        <v>14.25</v>
      </c>
      <c r="B289" s="211">
        <f t="shared" si="116"/>
        <v>1531.2900000000241</v>
      </c>
      <c r="C289" s="866">
        <f ca="1">IF(ISERR(AVERAGE(INDIRECT("B"&amp;(ROW()-INT($B$1/2))):INDIRECT("B"&amp;(ROW()+INT($B$1/2))))),"",AVERAGE(INDIRECT("B"&amp;(ROW()-INT($B$1/2))):INDIRECT("B"&amp;(ROW()+INT($B$1/2)))))</f>
        <v>1531.2900000000238</v>
      </c>
      <c r="D289" s="866">
        <f t="shared" si="117"/>
        <v>5.0000000000000711E-2</v>
      </c>
      <c r="E289" s="867"/>
      <c r="F289" s="212">
        <f t="shared" si="142"/>
        <v>14.250000000000158</v>
      </c>
      <c r="G289" s="2">
        <f t="shared" si="118"/>
        <v>286</v>
      </c>
      <c r="H289" s="213">
        <f t="shared" si="119"/>
        <v>14.25</v>
      </c>
      <c r="I289" s="213">
        <f t="shared" si="120"/>
        <v>14.3</v>
      </c>
      <c r="J289" s="51">
        <f t="shared" ca="1" si="121"/>
        <v>1531.2900000000238</v>
      </c>
      <c r="K289" s="51">
        <f t="shared" ca="1" si="122"/>
        <v>1527.1320000000242</v>
      </c>
      <c r="L289" s="553">
        <f t="shared" ca="1" si="123"/>
        <v>1531.2900000000107</v>
      </c>
      <c r="M289" s="542">
        <f t="shared" si="126"/>
        <v>22.933152000000256</v>
      </c>
      <c r="N289" s="544">
        <f t="shared" ca="1" si="127"/>
        <v>466.73719200000329</v>
      </c>
      <c r="O289" s="215"/>
      <c r="P289" s="216"/>
      <c r="Q289" s="217"/>
      <c r="R289" s="218"/>
      <c r="S289" s="219">
        <f t="shared" si="133"/>
        <v>0</v>
      </c>
      <c r="T289" s="220">
        <f t="shared" si="134"/>
        <v>0</v>
      </c>
      <c r="U289" s="214">
        <f t="shared" si="143"/>
        <v>0</v>
      </c>
      <c r="W289" s="221"/>
      <c r="X289" s="222"/>
      <c r="Y289" s="222"/>
      <c r="Z289" s="223"/>
      <c r="AA289" s="222"/>
      <c r="AB289" s="224"/>
      <c r="AC289" s="225"/>
      <c r="AD289" s="2">
        <f t="shared" si="128"/>
        <v>0</v>
      </c>
      <c r="AE289" s="2">
        <f t="shared" si="129"/>
        <v>0</v>
      </c>
      <c r="AF289" s="226"/>
      <c r="AG289" s="219">
        <f t="shared" si="135"/>
        <v>0</v>
      </c>
      <c r="AH289" s="234">
        <f t="shared" si="136"/>
        <v>0</v>
      </c>
      <c r="AI289" s="214">
        <f t="shared" si="144"/>
        <v>0</v>
      </c>
      <c r="AK289" s="229">
        <f t="shared" si="137"/>
        <v>0</v>
      </c>
      <c r="AL289" s="226"/>
      <c r="AM289" s="15"/>
      <c r="AN289" s="232" t="e">
        <f t="shared" si="138"/>
        <v>#DIV/0!</v>
      </c>
      <c r="AO289" s="214">
        <f t="shared" si="130"/>
        <v>0</v>
      </c>
      <c r="AQ289" s="210"/>
      <c r="AR289" s="231"/>
      <c r="AS289" s="15"/>
      <c r="AT289" s="232">
        <f t="shared" si="139"/>
        <v>0</v>
      </c>
      <c r="AU289" s="235">
        <f t="shared" si="140"/>
        <v>0</v>
      </c>
      <c r="AY289" s="210">
        <v>14.25</v>
      </c>
      <c r="AZ289" s="231">
        <v>144</v>
      </c>
      <c r="BA289" s="15"/>
      <c r="BB289" s="232">
        <f t="shared" si="124"/>
        <v>14.244583808437858</v>
      </c>
      <c r="BC289" s="235">
        <f t="shared" si="125"/>
        <v>144</v>
      </c>
      <c r="BG289" s="210">
        <v>14.25</v>
      </c>
      <c r="BH289" s="231">
        <v>2100</v>
      </c>
      <c r="BI289" s="15"/>
      <c r="BJ289" s="232">
        <f t="shared" si="131"/>
        <v>14.25</v>
      </c>
      <c r="BK289" s="235">
        <f t="shared" si="141"/>
        <v>1452.3460076045837</v>
      </c>
      <c r="BM289" s="109">
        <f t="shared" si="132"/>
        <v>0.69159333695456371</v>
      </c>
      <c r="BN289" s="213"/>
      <c r="BR289" s="228"/>
      <c r="BS289" s="311"/>
      <c r="BT289" s="3"/>
      <c r="BU289" s="213"/>
      <c r="BV289" s="213"/>
      <c r="BW289" s="291"/>
    </row>
    <row r="290" spans="1:75" x14ac:dyDescent="0.2">
      <c r="A290" s="326">
        <v>14.3</v>
      </c>
      <c r="B290" s="211">
        <f t="shared" si="116"/>
        <v>1527.1320000000242</v>
      </c>
      <c r="C290" s="866">
        <f ca="1">IF(ISERR(AVERAGE(INDIRECT("B"&amp;(ROW()-INT($B$1/2))):INDIRECT("B"&amp;(ROW()+INT($B$1/2))))),"",AVERAGE(INDIRECT("B"&amp;(ROW()-INT($B$1/2))):INDIRECT("B"&amp;(ROW()+INT($B$1/2)))))</f>
        <v>1527.1320000000242</v>
      </c>
      <c r="D290" s="866">
        <f t="shared" si="117"/>
        <v>5.0000000000000711E-2</v>
      </c>
      <c r="E290" s="867"/>
      <c r="F290" s="212">
        <f t="shared" si="142"/>
        <v>14.300000000000159</v>
      </c>
      <c r="G290" s="2">
        <f t="shared" si="118"/>
        <v>287</v>
      </c>
      <c r="H290" s="213">
        <f t="shared" si="119"/>
        <v>14.3</v>
      </c>
      <c r="I290" s="213">
        <f t="shared" si="120"/>
        <v>14.35</v>
      </c>
      <c r="J290" s="51">
        <f t="shared" ca="1" si="121"/>
        <v>1527.1320000000242</v>
      </c>
      <c r="K290" s="51">
        <f t="shared" ca="1" si="122"/>
        <v>1522.9740000000245</v>
      </c>
      <c r="L290" s="553">
        <f t="shared" ca="1" si="123"/>
        <v>1527.132000000011</v>
      </c>
      <c r="M290" s="542">
        <f t="shared" si="126"/>
        <v>23.013619200000257</v>
      </c>
      <c r="N290" s="544">
        <f t="shared" ca="1" si="127"/>
        <v>465.46983360000337</v>
      </c>
      <c r="O290" s="215"/>
      <c r="P290" s="216"/>
      <c r="Q290" s="217"/>
      <c r="R290" s="218"/>
      <c r="S290" s="219">
        <f t="shared" si="133"/>
        <v>0</v>
      </c>
      <c r="T290" s="220">
        <f t="shared" si="134"/>
        <v>0</v>
      </c>
      <c r="U290" s="214">
        <f t="shared" si="143"/>
        <v>0</v>
      </c>
      <c r="W290" s="221"/>
      <c r="X290" s="222"/>
      <c r="Y290" s="222"/>
      <c r="Z290" s="223"/>
      <c r="AA290" s="222"/>
      <c r="AB290" s="224"/>
      <c r="AC290" s="225"/>
      <c r="AD290" s="2">
        <f t="shared" si="128"/>
        <v>0</v>
      </c>
      <c r="AE290" s="2">
        <f t="shared" si="129"/>
        <v>0</v>
      </c>
      <c r="AF290" s="226"/>
      <c r="AG290" s="219">
        <f t="shared" si="135"/>
        <v>0</v>
      </c>
      <c r="AH290" s="234">
        <f t="shared" si="136"/>
        <v>0</v>
      </c>
      <c r="AI290" s="214">
        <f t="shared" si="144"/>
        <v>0</v>
      </c>
      <c r="AK290" s="229">
        <f t="shared" si="137"/>
        <v>0</v>
      </c>
      <c r="AL290" s="226"/>
      <c r="AM290" s="15"/>
      <c r="AN290" s="232" t="e">
        <f t="shared" si="138"/>
        <v>#DIV/0!</v>
      </c>
      <c r="AO290" s="214">
        <f t="shared" si="130"/>
        <v>0</v>
      </c>
      <c r="AQ290" s="210"/>
      <c r="AR290" s="231"/>
      <c r="AS290" s="15"/>
      <c r="AT290" s="232">
        <f t="shared" si="139"/>
        <v>0</v>
      </c>
      <c r="AU290" s="235">
        <f t="shared" si="140"/>
        <v>0</v>
      </c>
      <c r="AY290" s="210">
        <v>14.3</v>
      </c>
      <c r="AZ290" s="231">
        <v>145.69999999999999</v>
      </c>
      <c r="BA290" s="15"/>
      <c r="BB290" s="232">
        <f t="shared" si="124"/>
        <v>14.29456480425694</v>
      </c>
      <c r="BC290" s="235">
        <f t="shared" si="125"/>
        <v>145.69999999999999</v>
      </c>
      <c r="BG290" s="210">
        <v>14.3</v>
      </c>
      <c r="BH290" s="231">
        <v>2100</v>
      </c>
      <c r="BI290" s="15"/>
      <c r="BJ290" s="232">
        <f t="shared" si="131"/>
        <v>14.3</v>
      </c>
      <c r="BK290" s="235">
        <f t="shared" si="141"/>
        <v>1448.4980988593368</v>
      </c>
      <c r="BM290" s="109">
        <f t="shared" si="132"/>
        <v>0.68976099945682701</v>
      </c>
      <c r="BN290" s="213"/>
      <c r="BR290" s="228"/>
      <c r="BS290" s="311"/>
      <c r="BT290" s="3"/>
      <c r="BU290" s="213"/>
      <c r="BV290" s="213"/>
      <c r="BW290" s="291"/>
    </row>
    <row r="291" spans="1:75" x14ac:dyDescent="0.2">
      <c r="A291" s="326">
        <v>14.35</v>
      </c>
      <c r="B291" s="211">
        <f t="shared" si="116"/>
        <v>1522.9740000000243</v>
      </c>
      <c r="C291" s="866">
        <f ca="1">IF(ISERR(AVERAGE(INDIRECT("B"&amp;(ROW()-INT($B$1/2))):INDIRECT("B"&amp;(ROW()+INT($B$1/2))))),"",AVERAGE(INDIRECT("B"&amp;(ROW()-INT($B$1/2))):INDIRECT("B"&amp;(ROW()+INT($B$1/2)))))</f>
        <v>1522.9740000000245</v>
      </c>
      <c r="D291" s="866">
        <f t="shared" si="117"/>
        <v>4.9999999999998934E-2</v>
      </c>
      <c r="E291" s="867"/>
      <c r="F291" s="212">
        <f t="shared" si="142"/>
        <v>14.35000000000016</v>
      </c>
      <c r="G291" s="2">
        <f t="shared" si="118"/>
        <v>288</v>
      </c>
      <c r="H291" s="213">
        <f t="shared" si="119"/>
        <v>14.35</v>
      </c>
      <c r="I291" s="213">
        <f t="shared" si="120"/>
        <v>14.4</v>
      </c>
      <c r="J291" s="51">
        <f t="shared" ca="1" si="121"/>
        <v>1522.9740000000245</v>
      </c>
      <c r="K291" s="51">
        <f t="shared" ca="1" si="122"/>
        <v>1518.8160000000244</v>
      </c>
      <c r="L291" s="553">
        <f t="shared" ca="1" si="123"/>
        <v>1522.9740000000113</v>
      </c>
      <c r="M291" s="542">
        <f t="shared" si="126"/>
        <v>23.094086400000258</v>
      </c>
      <c r="N291" s="544">
        <f t="shared" ca="1" si="127"/>
        <v>464.20247520000345</v>
      </c>
      <c r="O291" s="215"/>
      <c r="P291" s="216"/>
      <c r="Q291" s="217"/>
      <c r="R291" s="218"/>
      <c r="S291" s="219">
        <f t="shared" si="133"/>
        <v>0</v>
      </c>
      <c r="T291" s="220">
        <f t="shared" si="134"/>
        <v>0</v>
      </c>
      <c r="U291" s="214">
        <f t="shared" si="143"/>
        <v>0</v>
      </c>
      <c r="W291" s="221"/>
      <c r="X291" s="222"/>
      <c r="Y291" s="222"/>
      <c r="Z291" s="223"/>
      <c r="AA291" s="222"/>
      <c r="AB291" s="224"/>
      <c r="AC291" s="225"/>
      <c r="AD291" s="2">
        <f t="shared" si="128"/>
        <v>0</v>
      </c>
      <c r="AE291" s="2">
        <f t="shared" si="129"/>
        <v>0</v>
      </c>
      <c r="AF291" s="226"/>
      <c r="AG291" s="219">
        <f t="shared" si="135"/>
        <v>0</v>
      </c>
      <c r="AH291" s="234">
        <f t="shared" si="136"/>
        <v>0</v>
      </c>
      <c r="AI291" s="214">
        <f t="shared" si="144"/>
        <v>0</v>
      </c>
      <c r="AK291" s="229">
        <f t="shared" si="137"/>
        <v>0</v>
      </c>
      <c r="AL291" s="226"/>
      <c r="AM291" s="15"/>
      <c r="AN291" s="232" t="e">
        <f t="shared" si="138"/>
        <v>#DIV/0!</v>
      </c>
      <c r="AO291" s="214">
        <f t="shared" si="130"/>
        <v>0</v>
      </c>
      <c r="AQ291" s="210"/>
      <c r="AR291" s="231"/>
      <c r="AS291" s="15"/>
      <c r="AT291" s="232">
        <f t="shared" si="139"/>
        <v>0</v>
      </c>
      <c r="AU291" s="235">
        <f t="shared" si="140"/>
        <v>0</v>
      </c>
      <c r="AY291" s="210">
        <v>14.35</v>
      </c>
      <c r="AZ291" s="231">
        <v>147.30000000000001</v>
      </c>
      <c r="BA291" s="15"/>
      <c r="BB291" s="232">
        <f t="shared" si="124"/>
        <v>14.344545800076018</v>
      </c>
      <c r="BC291" s="235">
        <f t="shared" si="125"/>
        <v>147.30000000000001</v>
      </c>
      <c r="BG291" s="210">
        <v>14.35</v>
      </c>
      <c r="BH291" s="231">
        <v>2100</v>
      </c>
      <c r="BI291" s="15"/>
      <c r="BJ291" s="232">
        <f t="shared" si="131"/>
        <v>14.35</v>
      </c>
      <c r="BK291" s="235">
        <f t="shared" si="141"/>
        <v>1444.6501901140896</v>
      </c>
      <c r="BM291" s="109">
        <f t="shared" si="132"/>
        <v>0.6879286619590903</v>
      </c>
      <c r="BN291" s="213"/>
      <c r="BR291" s="228"/>
      <c r="BS291" s="311"/>
      <c r="BT291" s="3"/>
      <c r="BU291" s="213"/>
      <c r="BV291" s="213"/>
      <c r="BW291" s="291"/>
    </row>
    <row r="292" spans="1:75" x14ac:dyDescent="0.2">
      <c r="A292" s="326">
        <v>14.4</v>
      </c>
      <c r="B292" s="211">
        <f t="shared" si="116"/>
        <v>1518.8160000000244</v>
      </c>
      <c r="C292" s="866">
        <f ca="1">IF(ISERR(AVERAGE(INDIRECT("B"&amp;(ROW()-INT($B$1/2))):INDIRECT("B"&amp;(ROW()+INT($B$1/2))))),"",AVERAGE(INDIRECT("B"&amp;(ROW()-INT($B$1/2))):INDIRECT("B"&amp;(ROW()+INT($B$1/2)))))</f>
        <v>1518.8160000000244</v>
      </c>
      <c r="D292" s="866">
        <f t="shared" si="117"/>
        <v>5.0000000000000711E-2</v>
      </c>
      <c r="E292" s="867"/>
      <c r="F292" s="212">
        <f t="shared" si="142"/>
        <v>14.40000000000016</v>
      </c>
      <c r="G292" s="2">
        <f t="shared" si="118"/>
        <v>289</v>
      </c>
      <c r="H292" s="213">
        <f t="shared" si="119"/>
        <v>14.4</v>
      </c>
      <c r="I292" s="213">
        <f t="shared" si="120"/>
        <v>14.45</v>
      </c>
      <c r="J292" s="51">
        <f t="shared" ca="1" si="121"/>
        <v>1518.8160000000244</v>
      </c>
      <c r="K292" s="51">
        <f t="shared" ca="1" si="122"/>
        <v>1514.6580000000242</v>
      </c>
      <c r="L292" s="553">
        <f t="shared" ca="1" si="123"/>
        <v>1518.8160000000112</v>
      </c>
      <c r="M292" s="542">
        <f t="shared" si="126"/>
        <v>23.174553600000259</v>
      </c>
      <c r="N292" s="544">
        <f t="shared" ca="1" si="127"/>
        <v>462.93511680000341</v>
      </c>
      <c r="O292" s="215"/>
      <c r="P292" s="216"/>
      <c r="Q292" s="217"/>
      <c r="R292" s="218"/>
      <c r="S292" s="219">
        <f t="shared" si="133"/>
        <v>0</v>
      </c>
      <c r="T292" s="220">
        <f t="shared" si="134"/>
        <v>0</v>
      </c>
      <c r="U292" s="214">
        <f t="shared" si="143"/>
        <v>0</v>
      </c>
      <c r="W292" s="221"/>
      <c r="X292" s="222"/>
      <c r="Y292" s="222"/>
      <c r="Z292" s="223"/>
      <c r="AA292" s="222"/>
      <c r="AB292" s="224"/>
      <c r="AC292" s="225"/>
      <c r="AD292" s="2">
        <f t="shared" si="128"/>
        <v>0</v>
      </c>
      <c r="AE292" s="2">
        <f t="shared" si="129"/>
        <v>0</v>
      </c>
      <c r="AF292" s="226"/>
      <c r="AG292" s="219">
        <f t="shared" si="135"/>
        <v>0</v>
      </c>
      <c r="AH292" s="234">
        <f t="shared" si="136"/>
        <v>0</v>
      </c>
      <c r="AI292" s="214">
        <f t="shared" si="144"/>
        <v>0</v>
      </c>
      <c r="AK292" s="229">
        <f t="shared" si="137"/>
        <v>0</v>
      </c>
      <c r="AL292" s="226"/>
      <c r="AM292" s="15"/>
      <c r="AN292" s="232" t="e">
        <f t="shared" si="138"/>
        <v>#DIV/0!</v>
      </c>
      <c r="AO292" s="214">
        <f t="shared" si="130"/>
        <v>0</v>
      </c>
      <c r="AQ292" s="210"/>
      <c r="AR292" s="231"/>
      <c r="AS292" s="15"/>
      <c r="AT292" s="232">
        <f t="shared" si="139"/>
        <v>0</v>
      </c>
      <c r="AU292" s="235">
        <f t="shared" si="140"/>
        <v>0</v>
      </c>
      <c r="AY292" s="210">
        <v>14.4</v>
      </c>
      <c r="AZ292" s="231">
        <v>150.30000000000001</v>
      </c>
      <c r="BA292" s="15"/>
      <c r="BB292" s="232">
        <f t="shared" si="124"/>
        <v>14.3945267958951</v>
      </c>
      <c r="BC292" s="235">
        <f t="shared" si="125"/>
        <v>150.30000000000001</v>
      </c>
      <c r="BG292" s="210">
        <v>14.4</v>
      </c>
      <c r="BH292" s="231">
        <v>2100</v>
      </c>
      <c r="BI292" s="15"/>
      <c r="BJ292" s="232">
        <f t="shared" si="131"/>
        <v>14.4</v>
      </c>
      <c r="BK292" s="235">
        <f t="shared" si="141"/>
        <v>1440.8022813688426</v>
      </c>
      <c r="BM292" s="109">
        <f t="shared" si="132"/>
        <v>0.6860963244613536</v>
      </c>
      <c r="BN292" s="213"/>
      <c r="BR292" s="228"/>
      <c r="BS292" s="311"/>
      <c r="BT292" s="3"/>
      <c r="BU292" s="213"/>
      <c r="BV292" s="213"/>
      <c r="BW292" s="291"/>
    </row>
    <row r="293" spans="1:75" x14ac:dyDescent="0.2">
      <c r="A293" s="326">
        <v>14.45</v>
      </c>
      <c r="B293" s="211">
        <f t="shared" si="116"/>
        <v>1514.6580000000245</v>
      </c>
      <c r="C293" s="866">
        <f ca="1">IF(ISERR(AVERAGE(INDIRECT("B"&amp;(ROW()-INT($B$1/2))):INDIRECT("B"&amp;(ROW()+INT($B$1/2))))),"",AVERAGE(INDIRECT("B"&amp;(ROW()-INT($B$1/2))):INDIRECT("B"&amp;(ROW()+INT($B$1/2)))))</f>
        <v>1514.6580000000242</v>
      </c>
      <c r="D293" s="866">
        <f t="shared" si="117"/>
        <v>4.9999999999998934E-2</v>
      </c>
      <c r="E293" s="867"/>
      <c r="F293" s="212">
        <f t="shared" si="142"/>
        <v>14.450000000000161</v>
      </c>
      <c r="G293" s="2">
        <f t="shared" si="118"/>
        <v>290</v>
      </c>
      <c r="H293" s="213">
        <f t="shared" si="119"/>
        <v>14.45</v>
      </c>
      <c r="I293" s="213">
        <f t="shared" si="120"/>
        <v>14.5</v>
      </c>
      <c r="J293" s="51">
        <f t="shared" ca="1" si="121"/>
        <v>1514.6580000000242</v>
      </c>
      <c r="K293" s="51">
        <f t="shared" ca="1" si="122"/>
        <v>1510.5000000000246</v>
      </c>
      <c r="L293" s="553">
        <f t="shared" ca="1" si="123"/>
        <v>1514.6580000000108</v>
      </c>
      <c r="M293" s="542">
        <f t="shared" si="126"/>
        <v>23.25502080000026</v>
      </c>
      <c r="N293" s="544">
        <f t="shared" ca="1" si="127"/>
        <v>461.66775840000332</v>
      </c>
      <c r="O293" s="215"/>
      <c r="P293" s="216"/>
      <c r="Q293" s="217"/>
      <c r="R293" s="218"/>
      <c r="S293" s="219">
        <f t="shared" si="133"/>
        <v>0</v>
      </c>
      <c r="T293" s="220">
        <f t="shared" si="134"/>
        <v>0</v>
      </c>
      <c r="U293" s="214">
        <f t="shared" si="143"/>
        <v>0</v>
      </c>
      <c r="W293" s="221"/>
      <c r="X293" s="222"/>
      <c r="Y293" s="222"/>
      <c r="Z293" s="223"/>
      <c r="AA293" s="222"/>
      <c r="AB293" s="224"/>
      <c r="AC293" s="225"/>
      <c r="AD293" s="2">
        <f t="shared" si="128"/>
        <v>0</v>
      </c>
      <c r="AE293" s="2">
        <f t="shared" si="129"/>
        <v>0</v>
      </c>
      <c r="AF293" s="226"/>
      <c r="AG293" s="219">
        <f t="shared" si="135"/>
        <v>0</v>
      </c>
      <c r="AH293" s="234">
        <f t="shared" si="136"/>
        <v>0</v>
      </c>
      <c r="AI293" s="214">
        <f t="shared" si="144"/>
        <v>0</v>
      </c>
      <c r="AK293" s="229">
        <f t="shared" si="137"/>
        <v>0</v>
      </c>
      <c r="AL293" s="226"/>
      <c r="AM293" s="15"/>
      <c r="AN293" s="232" t="e">
        <f t="shared" si="138"/>
        <v>#DIV/0!</v>
      </c>
      <c r="AO293" s="214">
        <f t="shared" si="130"/>
        <v>0</v>
      </c>
      <c r="AQ293" s="210"/>
      <c r="AR293" s="231"/>
      <c r="AS293" s="15"/>
      <c r="AT293" s="232">
        <f t="shared" si="139"/>
        <v>0</v>
      </c>
      <c r="AU293" s="235">
        <f t="shared" si="140"/>
        <v>0</v>
      </c>
      <c r="AY293" s="210">
        <v>14.45</v>
      </c>
      <c r="AZ293" s="231">
        <v>151.9</v>
      </c>
      <c r="BA293" s="15"/>
      <c r="BB293" s="232">
        <f t="shared" si="124"/>
        <v>14.444507791714178</v>
      </c>
      <c r="BC293" s="235">
        <f t="shared" si="125"/>
        <v>151.9</v>
      </c>
      <c r="BG293" s="210">
        <v>14.45</v>
      </c>
      <c r="BH293" s="231">
        <v>2100</v>
      </c>
      <c r="BI293" s="15"/>
      <c r="BJ293" s="232">
        <f t="shared" si="131"/>
        <v>14.45</v>
      </c>
      <c r="BK293" s="235">
        <f t="shared" si="141"/>
        <v>1436.9543726235954</v>
      </c>
      <c r="BM293" s="109">
        <f t="shared" si="132"/>
        <v>0.6842639869636169</v>
      </c>
      <c r="BN293" s="213"/>
      <c r="BR293" s="228"/>
      <c r="BS293" s="311"/>
      <c r="BT293" s="3"/>
      <c r="BU293" s="213"/>
      <c r="BV293" s="213"/>
      <c r="BW293" s="291"/>
    </row>
    <row r="294" spans="1:75" x14ac:dyDescent="0.2">
      <c r="A294" s="326">
        <v>14.5</v>
      </c>
      <c r="B294" s="211">
        <f t="shared" si="116"/>
        <v>1510.5000000000246</v>
      </c>
      <c r="C294" s="866">
        <f ca="1">IF(ISERR(AVERAGE(INDIRECT("B"&amp;(ROW()-INT($B$1/2))):INDIRECT("B"&amp;(ROW()+INT($B$1/2))))),"",AVERAGE(INDIRECT("B"&amp;(ROW()-INT($B$1/2))):INDIRECT("B"&amp;(ROW()+INT($B$1/2)))))</f>
        <v>1510.5000000000246</v>
      </c>
      <c r="D294" s="866">
        <f t="shared" si="117"/>
        <v>5.0000000000000711E-2</v>
      </c>
      <c r="E294" s="867"/>
      <c r="F294" s="212">
        <f t="shared" si="142"/>
        <v>14.500000000000162</v>
      </c>
      <c r="G294" s="2">
        <f t="shared" si="118"/>
        <v>291</v>
      </c>
      <c r="H294" s="213">
        <f t="shared" si="119"/>
        <v>14.5</v>
      </c>
      <c r="I294" s="213">
        <f t="shared" si="120"/>
        <v>14.55</v>
      </c>
      <c r="J294" s="51">
        <f t="shared" ca="1" si="121"/>
        <v>1510.5000000000246</v>
      </c>
      <c r="K294" s="51">
        <f t="shared" ca="1" si="122"/>
        <v>1506.3420000000249</v>
      </c>
      <c r="L294" s="553">
        <f t="shared" ca="1" si="123"/>
        <v>1510.5000000000111</v>
      </c>
      <c r="M294" s="542">
        <f t="shared" si="126"/>
        <v>23.335488000000261</v>
      </c>
      <c r="N294" s="544">
        <f t="shared" ca="1" si="127"/>
        <v>460.4004000000034</v>
      </c>
      <c r="O294" s="215"/>
      <c r="P294" s="216"/>
      <c r="Q294" s="217"/>
      <c r="R294" s="218"/>
      <c r="S294" s="219">
        <f t="shared" si="133"/>
        <v>0</v>
      </c>
      <c r="T294" s="220">
        <f t="shared" si="134"/>
        <v>0</v>
      </c>
      <c r="U294" s="214">
        <f t="shared" si="143"/>
        <v>0</v>
      </c>
      <c r="W294" s="221"/>
      <c r="X294" s="222"/>
      <c r="Y294" s="222"/>
      <c r="Z294" s="223"/>
      <c r="AA294" s="222"/>
      <c r="AB294" s="224"/>
      <c r="AC294" s="225"/>
      <c r="AD294" s="2">
        <f t="shared" si="128"/>
        <v>0</v>
      </c>
      <c r="AE294" s="2">
        <f t="shared" si="129"/>
        <v>0</v>
      </c>
      <c r="AF294" s="226"/>
      <c r="AG294" s="219">
        <f t="shared" si="135"/>
        <v>0</v>
      </c>
      <c r="AH294" s="234">
        <f t="shared" si="136"/>
        <v>0</v>
      </c>
      <c r="AI294" s="214">
        <f t="shared" si="144"/>
        <v>0</v>
      </c>
      <c r="AK294" s="229">
        <f t="shared" si="137"/>
        <v>0</v>
      </c>
      <c r="AL294" s="226"/>
      <c r="AM294" s="15"/>
      <c r="AN294" s="232" t="e">
        <f t="shared" si="138"/>
        <v>#DIV/0!</v>
      </c>
      <c r="AO294" s="214">
        <f t="shared" si="130"/>
        <v>0</v>
      </c>
      <c r="AQ294" s="210"/>
      <c r="AR294" s="231"/>
      <c r="AS294" s="15"/>
      <c r="AT294" s="232">
        <f t="shared" si="139"/>
        <v>0</v>
      </c>
      <c r="AU294" s="235">
        <f t="shared" si="140"/>
        <v>0</v>
      </c>
      <c r="AY294" s="210">
        <v>14.5</v>
      </c>
      <c r="AZ294" s="231">
        <v>150.6</v>
      </c>
      <c r="BA294" s="15"/>
      <c r="BB294" s="232">
        <f t="shared" si="124"/>
        <v>14.494488787533259</v>
      </c>
      <c r="BC294" s="235">
        <f t="shared" si="125"/>
        <v>150.6</v>
      </c>
      <c r="BG294" s="210">
        <v>14.5</v>
      </c>
      <c r="BH294" s="231">
        <v>2100</v>
      </c>
      <c r="BI294" s="15"/>
      <c r="BJ294" s="232">
        <f t="shared" si="131"/>
        <v>14.5</v>
      </c>
      <c r="BK294" s="235">
        <f t="shared" si="141"/>
        <v>1433.1064638783484</v>
      </c>
      <c r="BM294" s="109">
        <f t="shared" si="132"/>
        <v>0.6824316494658802</v>
      </c>
      <c r="BN294" s="213"/>
      <c r="BR294" s="228"/>
      <c r="BS294" s="311"/>
      <c r="BT294" s="3"/>
      <c r="BU294" s="213"/>
      <c r="BV294" s="213"/>
      <c r="BW294" s="291"/>
    </row>
    <row r="295" spans="1:75" x14ac:dyDescent="0.2">
      <c r="A295" s="326">
        <v>14.55</v>
      </c>
      <c r="B295" s="211">
        <f t="shared" si="116"/>
        <v>1506.3420000000247</v>
      </c>
      <c r="C295" s="866">
        <f ca="1">IF(ISERR(AVERAGE(INDIRECT("B"&amp;(ROW()-INT($B$1/2))):INDIRECT("B"&amp;(ROW()+INT($B$1/2))))),"",AVERAGE(INDIRECT("B"&amp;(ROW()-INT($B$1/2))):INDIRECT("B"&amp;(ROW()+INT($B$1/2)))))</f>
        <v>1506.3420000000249</v>
      </c>
      <c r="D295" s="866">
        <f t="shared" si="117"/>
        <v>5.0000000000000711E-2</v>
      </c>
      <c r="E295" s="867"/>
      <c r="F295" s="212">
        <f t="shared" si="142"/>
        <v>14.550000000000162</v>
      </c>
      <c r="G295" s="2">
        <f t="shared" si="118"/>
        <v>292</v>
      </c>
      <c r="H295" s="213">
        <f t="shared" si="119"/>
        <v>14.55</v>
      </c>
      <c r="I295" s="213">
        <f t="shared" si="120"/>
        <v>14.6</v>
      </c>
      <c r="J295" s="51">
        <f t="shared" ca="1" si="121"/>
        <v>1506.3420000000249</v>
      </c>
      <c r="K295" s="51">
        <f t="shared" ca="1" si="122"/>
        <v>1502.1840000000248</v>
      </c>
      <c r="L295" s="553">
        <f t="shared" ca="1" si="123"/>
        <v>1506.3420000000115</v>
      </c>
      <c r="M295" s="542">
        <f t="shared" si="126"/>
        <v>23.415955200000262</v>
      </c>
      <c r="N295" s="544">
        <f t="shared" ca="1" si="127"/>
        <v>459.13304160000354</v>
      </c>
      <c r="O295" s="215"/>
      <c r="P295" s="216"/>
      <c r="Q295" s="217"/>
      <c r="R295" s="218"/>
      <c r="S295" s="219">
        <f t="shared" si="133"/>
        <v>0</v>
      </c>
      <c r="T295" s="220">
        <f t="shared" si="134"/>
        <v>0</v>
      </c>
      <c r="U295" s="214">
        <f t="shared" si="143"/>
        <v>0</v>
      </c>
      <c r="W295" s="221"/>
      <c r="X295" s="222"/>
      <c r="Y295" s="222"/>
      <c r="Z295" s="223"/>
      <c r="AA295" s="222"/>
      <c r="AB295" s="224"/>
      <c r="AC295" s="225"/>
      <c r="AD295" s="2">
        <f t="shared" si="128"/>
        <v>0</v>
      </c>
      <c r="AE295" s="2">
        <f t="shared" si="129"/>
        <v>0</v>
      </c>
      <c r="AF295" s="226"/>
      <c r="AG295" s="219">
        <f t="shared" si="135"/>
        <v>0</v>
      </c>
      <c r="AH295" s="234">
        <f t="shared" si="136"/>
        <v>0</v>
      </c>
      <c r="AI295" s="214">
        <f t="shared" si="144"/>
        <v>0</v>
      </c>
      <c r="AK295" s="229">
        <f t="shared" si="137"/>
        <v>0</v>
      </c>
      <c r="AL295" s="226"/>
      <c r="AM295" s="15"/>
      <c r="AN295" s="232" t="e">
        <f t="shared" si="138"/>
        <v>#DIV/0!</v>
      </c>
      <c r="AO295" s="214">
        <f t="shared" si="130"/>
        <v>0</v>
      </c>
      <c r="AQ295" s="210"/>
      <c r="AR295" s="231"/>
      <c r="AS295" s="15"/>
      <c r="AT295" s="232">
        <f t="shared" si="139"/>
        <v>0</v>
      </c>
      <c r="AU295" s="235">
        <f t="shared" si="140"/>
        <v>0</v>
      </c>
      <c r="AY295" s="210">
        <v>14.55</v>
      </c>
      <c r="AZ295" s="231">
        <v>149.6</v>
      </c>
      <c r="BA295" s="15"/>
      <c r="BB295" s="232">
        <f t="shared" si="124"/>
        <v>14.544469783352341</v>
      </c>
      <c r="BC295" s="235">
        <f t="shared" si="125"/>
        <v>149.6</v>
      </c>
      <c r="BG295" s="210">
        <v>14.55</v>
      </c>
      <c r="BH295" s="231">
        <v>2100</v>
      </c>
      <c r="BI295" s="15"/>
      <c r="BJ295" s="232">
        <f t="shared" si="131"/>
        <v>14.55</v>
      </c>
      <c r="BK295" s="235">
        <f t="shared" si="141"/>
        <v>1429.2585551331013</v>
      </c>
      <c r="BM295" s="109">
        <f t="shared" si="132"/>
        <v>0.68059931196814349</v>
      </c>
      <c r="BN295" s="213"/>
      <c r="BR295" s="228"/>
      <c r="BS295" s="311"/>
      <c r="BT295" s="3"/>
      <c r="BU295" s="213"/>
      <c r="BV295" s="213"/>
      <c r="BW295" s="291"/>
    </row>
    <row r="296" spans="1:75" x14ac:dyDescent="0.2">
      <c r="A296" s="326">
        <v>14.6</v>
      </c>
      <c r="B296" s="211">
        <f t="shared" si="116"/>
        <v>1502.1840000000248</v>
      </c>
      <c r="C296" s="866">
        <f ca="1">IF(ISERR(AVERAGE(INDIRECT("B"&amp;(ROW()-INT($B$1/2))):INDIRECT("B"&amp;(ROW()+INT($B$1/2))))),"",AVERAGE(INDIRECT("B"&amp;(ROW()-INT($B$1/2))):INDIRECT("B"&amp;(ROW()+INT($B$1/2)))))</f>
        <v>1502.1840000000248</v>
      </c>
      <c r="D296" s="866">
        <f t="shared" si="117"/>
        <v>4.9999999999998934E-2</v>
      </c>
      <c r="E296" s="867"/>
      <c r="F296" s="212">
        <f t="shared" si="142"/>
        <v>14.600000000000163</v>
      </c>
      <c r="G296" s="2">
        <f t="shared" si="118"/>
        <v>293</v>
      </c>
      <c r="H296" s="213">
        <f t="shared" si="119"/>
        <v>14.6</v>
      </c>
      <c r="I296" s="213">
        <f t="shared" si="120"/>
        <v>14.65</v>
      </c>
      <c r="J296" s="51">
        <f t="shared" ca="1" si="121"/>
        <v>1502.1840000000248</v>
      </c>
      <c r="K296" s="51">
        <f t="shared" ca="1" si="122"/>
        <v>1498.0260000000246</v>
      </c>
      <c r="L296" s="553">
        <f t="shared" ca="1" si="123"/>
        <v>1502.1840000000111</v>
      </c>
      <c r="M296" s="542">
        <f t="shared" si="126"/>
        <v>23.496422400000263</v>
      </c>
      <c r="N296" s="544">
        <f t="shared" ca="1" si="127"/>
        <v>457.86568320000339</v>
      </c>
      <c r="O296" s="215"/>
      <c r="P296" s="216"/>
      <c r="Q296" s="217"/>
      <c r="R296" s="218"/>
      <c r="S296" s="219">
        <f t="shared" si="133"/>
        <v>0</v>
      </c>
      <c r="T296" s="220">
        <f t="shared" si="134"/>
        <v>0</v>
      </c>
      <c r="U296" s="214">
        <f t="shared" si="143"/>
        <v>0</v>
      </c>
      <c r="W296" s="221"/>
      <c r="X296" s="222"/>
      <c r="Y296" s="222"/>
      <c r="Z296" s="223"/>
      <c r="AA296" s="222"/>
      <c r="AB296" s="224"/>
      <c r="AC296" s="225"/>
      <c r="AD296" s="2">
        <f t="shared" si="128"/>
        <v>0</v>
      </c>
      <c r="AE296" s="2">
        <f t="shared" si="129"/>
        <v>0</v>
      </c>
      <c r="AF296" s="226"/>
      <c r="AG296" s="219">
        <f t="shared" si="135"/>
        <v>0</v>
      </c>
      <c r="AH296" s="234">
        <f t="shared" si="136"/>
        <v>0</v>
      </c>
      <c r="AI296" s="214">
        <f t="shared" si="144"/>
        <v>0</v>
      </c>
      <c r="AK296" s="229">
        <f t="shared" si="137"/>
        <v>0</v>
      </c>
      <c r="AL296" s="226"/>
      <c r="AM296" s="15"/>
      <c r="AN296" s="232" t="e">
        <f t="shared" si="138"/>
        <v>#DIV/0!</v>
      </c>
      <c r="AO296" s="214">
        <f t="shared" si="130"/>
        <v>0</v>
      </c>
      <c r="AQ296" s="210"/>
      <c r="AR296" s="231"/>
      <c r="AS296" s="15"/>
      <c r="AT296" s="232">
        <f t="shared" si="139"/>
        <v>0</v>
      </c>
      <c r="AU296" s="235">
        <f t="shared" si="140"/>
        <v>0</v>
      </c>
      <c r="AY296" s="210">
        <v>14.6</v>
      </c>
      <c r="AZ296" s="231">
        <v>149.6</v>
      </c>
      <c r="BA296" s="15"/>
      <c r="BB296" s="232">
        <f t="shared" si="124"/>
        <v>14.594450779171419</v>
      </c>
      <c r="BC296" s="235">
        <f t="shared" si="125"/>
        <v>149.6</v>
      </c>
      <c r="BG296" s="210">
        <v>14.6</v>
      </c>
      <c r="BH296" s="231">
        <v>2100</v>
      </c>
      <c r="BI296" s="15"/>
      <c r="BJ296" s="232">
        <f t="shared" si="131"/>
        <v>14.6</v>
      </c>
      <c r="BK296" s="235">
        <f t="shared" si="141"/>
        <v>1425.4106463878543</v>
      </c>
      <c r="BM296" s="109">
        <f t="shared" si="132"/>
        <v>0.67876697447040679</v>
      </c>
      <c r="BN296" s="213"/>
      <c r="BR296" s="228"/>
      <c r="BS296" s="311"/>
      <c r="BT296" s="3"/>
      <c r="BU296" s="213"/>
      <c r="BV296" s="213"/>
      <c r="BW296" s="291"/>
    </row>
    <row r="297" spans="1:75" x14ac:dyDescent="0.2">
      <c r="A297" s="326">
        <v>14.65</v>
      </c>
      <c r="B297" s="211">
        <f t="shared" si="116"/>
        <v>1498.0260000000249</v>
      </c>
      <c r="C297" s="866">
        <f ca="1">IF(ISERR(AVERAGE(INDIRECT("B"&amp;(ROW()-INT($B$1/2))):INDIRECT("B"&amp;(ROW()+INT($B$1/2))))),"",AVERAGE(INDIRECT("B"&amp;(ROW()-INT($B$1/2))):INDIRECT("B"&amp;(ROW()+INT($B$1/2)))))</f>
        <v>1498.0260000000246</v>
      </c>
      <c r="D297" s="866">
        <f t="shared" si="117"/>
        <v>5.0000000000000711E-2</v>
      </c>
      <c r="E297" s="867"/>
      <c r="F297" s="212">
        <f t="shared" si="142"/>
        <v>14.650000000000164</v>
      </c>
      <c r="G297" s="2">
        <f t="shared" si="118"/>
        <v>294</v>
      </c>
      <c r="H297" s="213">
        <f t="shared" si="119"/>
        <v>14.65</v>
      </c>
      <c r="I297" s="213">
        <f t="shared" si="120"/>
        <v>14.7</v>
      </c>
      <c r="J297" s="51">
        <f t="shared" ca="1" si="121"/>
        <v>1498.0260000000246</v>
      </c>
      <c r="K297" s="51">
        <f t="shared" ca="1" si="122"/>
        <v>1493.8680000000249</v>
      </c>
      <c r="L297" s="553">
        <f t="shared" ca="1" si="123"/>
        <v>1498.026000000011</v>
      </c>
      <c r="M297" s="542">
        <f t="shared" si="126"/>
        <v>23.576889600000264</v>
      </c>
      <c r="N297" s="544">
        <f t="shared" ca="1" si="127"/>
        <v>456.59832480000335</v>
      </c>
      <c r="O297" s="215"/>
      <c r="P297" s="216"/>
      <c r="Q297" s="217"/>
      <c r="R297" s="218"/>
      <c r="S297" s="219">
        <f t="shared" si="133"/>
        <v>0</v>
      </c>
      <c r="T297" s="220">
        <f t="shared" si="134"/>
        <v>0</v>
      </c>
      <c r="U297" s="214">
        <f t="shared" si="143"/>
        <v>0</v>
      </c>
      <c r="W297" s="221"/>
      <c r="X297" s="222"/>
      <c r="Y297" s="222"/>
      <c r="Z297" s="223"/>
      <c r="AA297" s="222"/>
      <c r="AB297" s="224"/>
      <c r="AC297" s="225"/>
      <c r="AD297" s="2">
        <f t="shared" si="128"/>
        <v>0</v>
      </c>
      <c r="AE297" s="2">
        <f t="shared" si="129"/>
        <v>0</v>
      </c>
      <c r="AF297" s="226"/>
      <c r="AG297" s="219">
        <f t="shared" si="135"/>
        <v>0</v>
      </c>
      <c r="AH297" s="234">
        <f t="shared" si="136"/>
        <v>0</v>
      </c>
      <c r="AI297" s="214">
        <f t="shared" si="144"/>
        <v>0</v>
      </c>
      <c r="AK297" s="229">
        <f t="shared" si="137"/>
        <v>0</v>
      </c>
      <c r="AL297" s="226"/>
      <c r="AM297" s="15"/>
      <c r="AN297" s="232" t="e">
        <f t="shared" si="138"/>
        <v>#DIV/0!</v>
      </c>
      <c r="AO297" s="214">
        <f t="shared" si="130"/>
        <v>0</v>
      </c>
      <c r="AQ297" s="210"/>
      <c r="AR297" s="231"/>
      <c r="AS297" s="15"/>
      <c r="AT297" s="232">
        <f t="shared" si="139"/>
        <v>0</v>
      </c>
      <c r="AU297" s="235">
        <f t="shared" si="140"/>
        <v>0</v>
      </c>
      <c r="AY297" s="210">
        <v>14.65</v>
      </c>
      <c r="AZ297" s="231">
        <v>151.9</v>
      </c>
      <c r="BA297" s="15"/>
      <c r="BB297" s="232">
        <f t="shared" si="124"/>
        <v>14.644431774990499</v>
      </c>
      <c r="BC297" s="235">
        <f t="shared" si="125"/>
        <v>151.9</v>
      </c>
      <c r="BG297" s="210">
        <v>14.65</v>
      </c>
      <c r="BH297" s="231">
        <v>2100</v>
      </c>
      <c r="BI297" s="15"/>
      <c r="BJ297" s="232">
        <f t="shared" si="131"/>
        <v>14.65</v>
      </c>
      <c r="BK297" s="235">
        <f t="shared" si="141"/>
        <v>1421.5627376426071</v>
      </c>
      <c r="BM297" s="109">
        <f t="shared" si="132"/>
        <v>0.67693463697267009</v>
      </c>
      <c r="BN297" s="213"/>
      <c r="BR297" s="228"/>
      <c r="BS297" s="311"/>
      <c r="BT297" s="3"/>
      <c r="BU297" s="213"/>
      <c r="BV297" s="213"/>
      <c r="BW297" s="291"/>
    </row>
    <row r="298" spans="1:75" x14ac:dyDescent="0.2">
      <c r="A298" s="326">
        <v>14.7</v>
      </c>
      <c r="B298" s="211">
        <f t="shared" si="116"/>
        <v>1493.8680000000249</v>
      </c>
      <c r="C298" s="866">
        <f ca="1">IF(ISERR(AVERAGE(INDIRECT("B"&amp;(ROW()-INT($B$1/2))):INDIRECT("B"&amp;(ROW()+INT($B$1/2))))),"",AVERAGE(INDIRECT("B"&amp;(ROW()-INT($B$1/2))):INDIRECT("B"&amp;(ROW()+INT($B$1/2)))))</f>
        <v>1493.8680000000249</v>
      </c>
      <c r="D298" s="866">
        <f t="shared" si="117"/>
        <v>4.9999999999998934E-2</v>
      </c>
      <c r="E298" s="867"/>
      <c r="F298" s="212">
        <f t="shared" si="142"/>
        <v>14.700000000000164</v>
      </c>
      <c r="G298" s="2">
        <f t="shared" si="118"/>
        <v>295</v>
      </c>
      <c r="H298" s="213">
        <f t="shared" si="119"/>
        <v>14.7</v>
      </c>
      <c r="I298" s="213">
        <f t="shared" si="120"/>
        <v>14.75</v>
      </c>
      <c r="J298" s="51">
        <f t="shared" ca="1" si="121"/>
        <v>1493.8680000000249</v>
      </c>
      <c r="K298" s="51">
        <f t="shared" ca="1" si="122"/>
        <v>1489.7100000000253</v>
      </c>
      <c r="L298" s="553">
        <f t="shared" ca="1" si="123"/>
        <v>1493.8680000000113</v>
      </c>
      <c r="M298" s="542">
        <f t="shared" si="126"/>
        <v>23.657356800000265</v>
      </c>
      <c r="N298" s="544">
        <f t="shared" ca="1" si="127"/>
        <v>455.33096640000349</v>
      </c>
      <c r="O298" s="215"/>
      <c r="P298" s="216"/>
      <c r="Q298" s="217"/>
      <c r="R298" s="218"/>
      <c r="S298" s="219">
        <f t="shared" si="133"/>
        <v>0</v>
      </c>
      <c r="T298" s="220">
        <f t="shared" si="134"/>
        <v>0</v>
      </c>
      <c r="U298" s="214">
        <f t="shared" si="143"/>
        <v>0</v>
      </c>
      <c r="W298" s="221"/>
      <c r="X298" s="222"/>
      <c r="Y298" s="222"/>
      <c r="Z298" s="223"/>
      <c r="AA298" s="222"/>
      <c r="AB298" s="224"/>
      <c r="AC298" s="225"/>
      <c r="AD298" s="2">
        <f t="shared" si="128"/>
        <v>0</v>
      </c>
      <c r="AE298" s="2">
        <f t="shared" si="129"/>
        <v>0</v>
      </c>
      <c r="AF298" s="226"/>
      <c r="AG298" s="219">
        <f t="shared" si="135"/>
        <v>0</v>
      </c>
      <c r="AH298" s="234">
        <f t="shared" si="136"/>
        <v>0</v>
      </c>
      <c r="AI298" s="214">
        <f t="shared" si="144"/>
        <v>0</v>
      </c>
      <c r="AK298" s="229">
        <f t="shared" si="137"/>
        <v>0</v>
      </c>
      <c r="AL298" s="226"/>
      <c r="AM298" s="15"/>
      <c r="AN298" s="232" t="e">
        <f t="shared" si="138"/>
        <v>#DIV/0!</v>
      </c>
      <c r="AO298" s="214">
        <f t="shared" si="130"/>
        <v>0</v>
      </c>
      <c r="AQ298" s="210"/>
      <c r="AR298" s="231"/>
      <c r="AS298" s="15"/>
      <c r="AT298" s="232">
        <f t="shared" si="139"/>
        <v>0</v>
      </c>
      <c r="AU298" s="235">
        <f t="shared" si="140"/>
        <v>0</v>
      </c>
      <c r="AY298" s="210">
        <v>14.7</v>
      </c>
      <c r="AZ298" s="231">
        <v>154.19999999999999</v>
      </c>
      <c r="BA298" s="15"/>
      <c r="BB298" s="232">
        <f t="shared" si="124"/>
        <v>14.69441277080958</v>
      </c>
      <c r="BC298" s="235">
        <f t="shared" si="125"/>
        <v>154.19999999999999</v>
      </c>
      <c r="BG298" s="210">
        <v>14.7</v>
      </c>
      <c r="BH298" s="231">
        <v>2100</v>
      </c>
      <c r="BI298" s="15"/>
      <c r="BJ298" s="232">
        <f t="shared" si="131"/>
        <v>14.7</v>
      </c>
      <c r="BK298" s="235">
        <f t="shared" si="141"/>
        <v>1417.7148288973601</v>
      </c>
      <c r="BM298" s="109">
        <f t="shared" si="132"/>
        <v>0.67510229947493339</v>
      </c>
      <c r="BN298" s="213"/>
      <c r="BR298" s="228"/>
      <c r="BS298" s="311"/>
      <c r="BT298" s="3"/>
      <c r="BU298" s="213"/>
      <c r="BV298" s="213"/>
      <c r="BW298" s="291"/>
    </row>
    <row r="299" spans="1:75" x14ac:dyDescent="0.2">
      <c r="A299" s="326">
        <v>14.75</v>
      </c>
      <c r="B299" s="211">
        <f t="shared" si="116"/>
        <v>1489.710000000025</v>
      </c>
      <c r="C299" s="866">
        <f ca="1">IF(ISERR(AVERAGE(INDIRECT("B"&amp;(ROW()-INT($B$1/2))):INDIRECT("B"&amp;(ROW()+INT($B$1/2))))),"",AVERAGE(INDIRECT("B"&amp;(ROW()-INT($B$1/2))):INDIRECT("B"&amp;(ROW()+INT($B$1/2)))))</f>
        <v>1489.7100000000253</v>
      </c>
      <c r="D299" s="866">
        <f t="shared" si="117"/>
        <v>5.0000000000000711E-2</v>
      </c>
      <c r="E299" s="867"/>
      <c r="F299" s="212">
        <f t="shared" si="142"/>
        <v>14.750000000000165</v>
      </c>
      <c r="G299" s="2">
        <f t="shared" si="118"/>
        <v>296</v>
      </c>
      <c r="H299" s="213">
        <f t="shared" si="119"/>
        <v>14.75</v>
      </c>
      <c r="I299" s="213">
        <f t="shared" si="120"/>
        <v>14.8</v>
      </c>
      <c r="J299" s="51">
        <f t="shared" ca="1" si="121"/>
        <v>1489.7100000000253</v>
      </c>
      <c r="K299" s="51">
        <f t="shared" ca="1" si="122"/>
        <v>1485.5520000000251</v>
      </c>
      <c r="L299" s="553">
        <f t="shared" ca="1" si="123"/>
        <v>1489.7100000000116</v>
      </c>
      <c r="M299" s="542">
        <f t="shared" si="126"/>
        <v>23.737824000000266</v>
      </c>
      <c r="N299" s="544">
        <f t="shared" ca="1" si="127"/>
        <v>454.06360800000357</v>
      </c>
      <c r="O299" s="215"/>
      <c r="P299" s="216"/>
      <c r="Q299" s="217"/>
      <c r="R299" s="218"/>
      <c r="S299" s="219">
        <f t="shared" si="133"/>
        <v>0</v>
      </c>
      <c r="T299" s="220">
        <f t="shared" si="134"/>
        <v>0</v>
      </c>
      <c r="U299" s="214">
        <f t="shared" si="143"/>
        <v>0</v>
      </c>
      <c r="W299" s="221"/>
      <c r="X299" s="222"/>
      <c r="Y299" s="222"/>
      <c r="Z299" s="223"/>
      <c r="AA299" s="222"/>
      <c r="AB299" s="224"/>
      <c r="AC299" s="225"/>
      <c r="AD299" s="2">
        <f t="shared" si="128"/>
        <v>0</v>
      </c>
      <c r="AE299" s="2">
        <f t="shared" si="129"/>
        <v>0</v>
      </c>
      <c r="AF299" s="226"/>
      <c r="AG299" s="219">
        <f t="shared" si="135"/>
        <v>0</v>
      </c>
      <c r="AH299" s="234">
        <f t="shared" si="136"/>
        <v>0</v>
      </c>
      <c r="AI299" s="214">
        <f t="shared" si="144"/>
        <v>0</v>
      </c>
      <c r="AK299" s="229">
        <f t="shared" si="137"/>
        <v>0</v>
      </c>
      <c r="AL299" s="226"/>
      <c r="AM299" s="15"/>
      <c r="AN299" s="232" t="e">
        <f t="shared" si="138"/>
        <v>#DIV/0!</v>
      </c>
      <c r="AO299" s="214">
        <f t="shared" si="130"/>
        <v>0</v>
      </c>
      <c r="AQ299" s="210"/>
      <c r="AR299" s="231"/>
      <c r="AS299" s="15"/>
      <c r="AT299" s="232">
        <f t="shared" si="139"/>
        <v>0</v>
      </c>
      <c r="AU299" s="235">
        <f t="shared" si="140"/>
        <v>0</v>
      </c>
      <c r="AY299" s="210">
        <v>14.75</v>
      </c>
      <c r="AZ299" s="231">
        <v>156.5</v>
      </c>
      <c r="BA299" s="15"/>
      <c r="BB299" s="232">
        <f t="shared" si="124"/>
        <v>14.74439376662866</v>
      </c>
      <c r="BC299" s="235">
        <f t="shared" si="125"/>
        <v>156.5</v>
      </c>
      <c r="BG299" s="210">
        <v>14.75</v>
      </c>
      <c r="BH299" s="231">
        <v>2100</v>
      </c>
      <c r="BI299" s="15"/>
      <c r="BJ299" s="232">
        <f t="shared" si="131"/>
        <v>14.75</v>
      </c>
      <c r="BK299" s="235">
        <f t="shared" si="141"/>
        <v>1413.8669201521129</v>
      </c>
      <c r="BM299" s="109">
        <f t="shared" si="132"/>
        <v>0.67326996197719668</v>
      </c>
      <c r="BN299" s="213"/>
      <c r="BR299" s="228"/>
      <c r="BS299" s="311"/>
      <c r="BT299" s="3"/>
      <c r="BU299" s="213"/>
      <c r="BV299" s="213"/>
      <c r="BW299" s="291"/>
    </row>
    <row r="300" spans="1:75" x14ac:dyDescent="0.2">
      <c r="A300" s="326">
        <v>14.8</v>
      </c>
      <c r="B300" s="211">
        <f t="shared" si="116"/>
        <v>1485.5520000000251</v>
      </c>
      <c r="C300" s="866">
        <f ca="1">IF(ISERR(AVERAGE(INDIRECT("B"&amp;(ROW()-INT($B$1/2))):INDIRECT("B"&amp;(ROW()+INT($B$1/2))))),"",AVERAGE(INDIRECT("B"&amp;(ROW()-INT($B$1/2))):INDIRECT("B"&amp;(ROW()+INT($B$1/2)))))</f>
        <v>1485.5520000000251</v>
      </c>
      <c r="D300" s="866">
        <f t="shared" si="117"/>
        <v>5.0000000000000711E-2</v>
      </c>
      <c r="E300" s="867"/>
      <c r="F300" s="212">
        <f t="shared" si="142"/>
        <v>14.800000000000166</v>
      </c>
      <c r="G300" s="2">
        <f t="shared" si="118"/>
        <v>297</v>
      </c>
      <c r="H300" s="213">
        <f t="shared" si="119"/>
        <v>14.8</v>
      </c>
      <c r="I300" s="213">
        <f t="shared" si="120"/>
        <v>14.85</v>
      </c>
      <c r="J300" s="51">
        <f t="shared" ca="1" si="121"/>
        <v>1485.5520000000251</v>
      </c>
      <c r="K300" s="51">
        <f t="shared" ca="1" si="122"/>
        <v>1481.394000000025</v>
      </c>
      <c r="L300" s="553">
        <f t="shared" ca="1" si="123"/>
        <v>1485.5520000000115</v>
      </c>
      <c r="M300" s="542">
        <f t="shared" si="126"/>
        <v>23.818291200000267</v>
      </c>
      <c r="N300" s="544">
        <f t="shared" ca="1" si="127"/>
        <v>452.79624960000353</v>
      </c>
      <c r="O300" s="215"/>
      <c r="P300" s="216"/>
      <c r="Q300" s="217"/>
      <c r="R300" s="218"/>
      <c r="S300" s="219">
        <f t="shared" si="133"/>
        <v>0</v>
      </c>
      <c r="T300" s="220">
        <f t="shared" si="134"/>
        <v>0</v>
      </c>
      <c r="U300" s="214">
        <f t="shared" si="143"/>
        <v>0</v>
      </c>
      <c r="W300" s="221"/>
      <c r="X300" s="222"/>
      <c r="Y300" s="222"/>
      <c r="Z300" s="223"/>
      <c r="AA300" s="222"/>
      <c r="AB300" s="224"/>
      <c r="AC300" s="225"/>
      <c r="AD300" s="2">
        <f t="shared" si="128"/>
        <v>0</v>
      </c>
      <c r="AE300" s="2">
        <f t="shared" si="129"/>
        <v>0</v>
      </c>
      <c r="AF300" s="226"/>
      <c r="AG300" s="219">
        <f t="shared" si="135"/>
        <v>0</v>
      </c>
      <c r="AH300" s="234">
        <f t="shared" si="136"/>
        <v>0</v>
      </c>
      <c r="AI300" s="214">
        <f t="shared" si="144"/>
        <v>0</v>
      </c>
      <c r="AK300" s="229">
        <f t="shared" si="137"/>
        <v>0</v>
      </c>
      <c r="AL300" s="226"/>
      <c r="AM300" s="15"/>
      <c r="AN300" s="232" t="e">
        <f t="shared" si="138"/>
        <v>#DIV/0!</v>
      </c>
      <c r="AO300" s="214">
        <f t="shared" si="130"/>
        <v>0</v>
      </c>
      <c r="AQ300" s="210"/>
      <c r="AR300" s="231"/>
      <c r="AS300" s="15"/>
      <c r="AT300" s="232">
        <f t="shared" si="139"/>
        <v>0</v>
      </c>
      <c r="AU300" s="235">
        <f t="shared" si="140"/>
        <v>0</v>
      </c>
      <c r="AY300" s="210">
        <v>14.8</v>
      </c>
      <c r="AZ300" s="231">
        <v>159.80000000000001</v>
      </c>
      <c r="BA300" s="15"/>
      <c r="BB300" s="232">
        <f t="shared" si="124"/>
        <v>14.794374762447742</v>
      </c>
      <c r="BC300" s="235">
        <f t="shared" si="125"/>
        <v>159.80000000000001</v>
      </c>
      <c r="BG300" s="210">
        <v>14.8</v>
      </c>
      <c r="BH300" s="231">
        <v>2100</v>
      </c>
      <c r="BI300" s="15"/>
      <c r="BJ300" s="232">
        <f t="shared" si="131"/>
        <v>14.8</v>
      </c>
      <c r="BK300" s="235">
        <f t="shared" si="141"/>
        <v>1410.019011406866</v>
      </c>
      <c r="BM300" s="109">
        <f t="shared" si="132"/>
        <v>0.67143762447945998</v>
      </c>
      <c r="BN300" s="213"/>
      <c r="BR300" s="228"/>
      <c r="BS300" s="311"/>
      <c r="BT300" s="3"/>
      <c r="BU300" s="213"/>
      <c r="BV300" s="213"/>
      <c r="BW300" s="291"/>
    </row>
    <row r="301" spans="1:75" x14ac:dyDescent="0.2">
      <c r="A301" s="326">
        <v>14.85</v>
      </c>
      <c r="B301" s="211">
        <f t="shared" si="116"/>
        <v>1481.3940000000252</v>
      </c>
      <c r="C301" s="866">
        <f ca="1">IF(ISERR(AVERAGE(INDIRECT("B"&amp;(ROW()-INT($B$1/2))):INDIRECT("B"&amp;(ROW()+INT($B$1/2))))),"",AVERAGE(INDIRECT("B"&amp;(ROW()-INT($B$1/2))):INDIRECT("B"&amp;(ROW()+INT($B$1/2)))))</f>
        <v>1481.394000000025</v>
      </c>
      <c r="D301" s="866">
        <f t="shared" si="117"/>
        <v>4.9999999999998934E-2</v>
      </c>
      <c r="E301" s="867"/>
      <c r="F301" s="212">
        <f t="shared" si="142"/>
        <v>14.850000000000167</v>
      </c>
      <c r="G301" s="2">
        <f t="shared" si="118"/>
        <v>298</v>
      </c>
      <c r="H301" s="213">
        <f t="shared" si="119"/>
        <v>14.85</v>
      </c>
      <c r="I301" s="213">
        <f t="shared" si="120"/>
        <v>14.9</v>
      </c>
      <c r="J301" s="51">
        <f t="shared" ca="1" si="121"/>
        <v>1481.394000000025</v>
      </c>
      <c r="K301" s="51">
        <f t="shared" ca="1" si="122"/>
        <v>1477.2360000000253</v>
      </c>
      <c r="L301" s="553">
        <f t="shared" ca="1" si="123"/>
        <v>1481.3940000000111</v>
      </c>
      <c r="M301" s="542">
        <f t="shared" si="126"/>
        <v>23.898758400000268</v>
      </c>
      <c r="N301" s="544">
        <f t="shared" ca="1" si="127"/>
        <v>451.52889120000344</v>
      </c>
      <c r="O301" s="215"/>
      <c r="P301" s="216"/>
      <c r="Q301" s="217"/>
      <c r="R301" s="218"/>
      <c r="S301" s="219">
        <f t="shared" si="133"/>
        <v>0</v>
      </c>
      <c r="T301" s="220">
        <f t="shared" si="134"/>
        <v>0</v>
      </c>
      <c r="U301" s="214">
        <f t="shared" si="143"/>
        <v>0</v>
      </c>
      <c r="W301" s="221"/>
      <c r="X301" s="222"/>
      <c r="Y301" s="222"/>
      <c r="Z301" s="223"/>
      <c r="AA301" s="222"/>
      <c r="AB301" s="224"/>
      <c r="AC301" s="225"/>
      <c r="AD301" s="2">
        <f t="shared" si="128"/>
        <v>0</v>
      </c>
      <c r="AE301" s="2">
        <f t="shared" si="129"/>
        <v>0</v>
      </c>
      <c r="AF301" s="226"/>
      <c r="AG301" s="219">
        <f t="shared" si="135"/>
        <v>0</v>
      </c>
      <c r="AH301" s="234">
        <f t="shared" si="136"/>
        <v>0</v>
      </c>
      <c r="AI301" s="214">
        <f t="shared" si="144"/>
        <v>0</v>
      </c>
      <c r="AK301" s="229">
        <f t="shared" si="137"/>
        <v>0</v>
      </c>
      <c r="AL301" s="226"/>
      <c r="AM301" s="15"/>
      <c r="AN301" s="232" t="e">
        <f t="shared" si="138"/>
        <v>#DIV/0!</v>
      </c>
      <c r="AO301" s="214">
        <f t="shared" si="130"/>
        <v>0</v>
      </c>
      <c r="AQ301" s="210"/>
      <c r="AR301" s="231"/>
      <c r="AS301" s="15"/>
      <c r="AT301" s="232">
        <f t="shared" si="139"/>
        <v>0</v>
      </c>
      <c r="AU301" s="235">
        <f t="shared" si="140"/>
        <v>0</v>
      </c>
      <c r="AY301" s="210">
        <v>14.85</v>
      </c>
      <c r="AZ301" s="231">
        <v>161.4</v>
      </c>
      <c r="BA301" s="15"/>
      <c r="BB301" s="232">
        <f t="shared" si="124"/>
        <v>14.84435575826682</v>
      </c>
      <c r="BC301" s="235">
        <f t="shared" si="125"/>
        <v>161.4</v>
      </c>
      <c r="BG301" s="210">
        <v>14.85</v>
      </c>
      <c r="BH301" s="231">
        <v>2100</v>
      </c>
      <c r="BI301" s="15"/>
      <c r="BJ301" s="232">
        <f t="shared" si="131"/>
        <v>14.85</v>
      </c>
      <c r="BK301" s="235">
        <f t="shared" si="141"/>
        <v>1406.171102661619</v>
      </c>
      <c r="BM301" s="109">
        <f t="shared" si="132"/>
        <v>0.66960528698172328</v>
      </c>
      <c r="BN301" s="213"/>
      <c r="BR301" s="228"/>
      <c r="BS301" s="311"/>
      <c r="BT301" s="3"/>
      <c r="BU301" s="213"/>
      <c r="BV301" s="213"/>
      <c r="BW301" s="291"/>
    </row>
    <row r="302" spans="1:75" x14ac:dyDescent="0.2">
      <c r="A302" s="326">
        <v>14.9</v>
      </c>
      <c r="B302" s="211">
        <f t="shared" ref="B302:B365" si="145">B301-4.158</f>
        <v>1477.2360000000253</v>
      </c>
      <c r="C302" s="866">
        <f ca="1">IF(ISERR(AVERAGE(INDIRECT("B"&amp;(ROW()-INT($B$1/2))):INDIRECT("B"&amp;(ROW()+INT($B$1/2))))),"",AVERAGE(INDIRECT("B"&amp;(ROW()-INT($B$1/2))):INDIRECT("B"&amp;(ROW()+INT($B$1/2)))))</f>
        <v>1477.2360000000253</v>
      </c>
      <c r="D302" s="866">
        <f t="shared" si="117"/>
        <v>5.0000000000000711E-2</v>
      </c>
      <c r="E302" s="867"/>
      <c r="F302" s="212">
        <f t="shared" si="142"/>
        <v>14.900000000000167</v>
      </c>
      <c r="G302" s="2">
        <f t="shared" si="118"/>
        <v>299</v>
      </c>
      <c r="H302" s="213">
        <f t="shared" si="119"/>
        <v>14.9</v>
      </c>
      <c r="I302" s="213">
        <f t="shared" si="120"/>
        <v>14.95</v>
      </c>
      <c r="J302" s="51">
        <f t="shared" ca="1" si="121"/>
        <v>1477.2360000000253</v>
      </c>
      <c r="K302" s="51">
        <f t="shared" ca="1" si="122"/>
        <v>1473.0780000000257</v>
      </c>
      <c r="L302" s="553">
        <f t="shared" ca="1" si="123"/>
        <v>1477.2360000000115</v>
      </c>
      <c r="M302" s="542">
        <f t="shared" si="126"/>
        <v>23.979225600000269</v>
      </c>
      <c r="N302" s="544">
        <f t="shared" ca="1" si="127"/>
        <v>450.26153280000352</v>
      </c>
      <c r="O302" s="215"/>
      <c r="P302" s="216"/>
      <c r="Q302" s="217"/>
      <c r="R302" s="218"/>
      <c r="S302" s="219">
        <f t="shared" si="133"/>
        <v>0</v>
      </c>
      <c r="T302" s="220">
        <f t="shared" si="134"/>
        <v>0</v>
      </c>
      <c r="U302" s="214">
        <f t="shared" si="143"/>
        <v>0</v>
      </c>
      <c r="W302" s="221"/>
      <c r="X302" s="222"/>
      <c r="Y302" s="222"/>
      <c r="Z302" s="223"/>
      <c r="AA302" s="222"/>
      <c r="AB302" s="224"/>
      <c r="AC302" s="225"/>
      <c r="AD302" s="2">
        <f t="shared" si="128"/>
        <v>0</v>
      </c>
      <c r="AE302" s="2">
        <f t="shared" si="129"/>
        <v>0</v>
      </c>
      <c r="AF302" s="226"/>
      <c r="AG302" s="219">
        <f t="shared" si="135"/>
        <v>0</v>
      </c>
      <c r="AH302" s="234">
        <f t="shared" si="136"/>
        <v>0</v>
      </c>
      <c r="AI302" s="214">
        <f t="shared" si="144"/>
        <v>0</v>
      </c>
      <c r="AK302" s="229">
        <f t="shared" si="137"/>
        <v>0</v>
      </c>
      <c r="AL302" s="226"/>
      <c r="AM302" s="15"/>
      <c r="AN302" s="232" t="e">
        <f t="shared" si="138"/>
        <v>#DIV/0!</v>
      </c>
      <c r="AO302" s="214">
        <f t="shared" si="130"/>
        <v>0</v>
      </c>
      <c r="AQ302" s="210"/>
      <c r="AR302" s="231"/>
      <c r="AS302" s="15"/>
      <c r="AT302" s="232">
        <f t="shared" si="139"/>
        <v>0</v>
      </c>
      <c r="AU302" s="235">
        <f t="shared" si="140"/>
        <v>0</v>
      </c>
      <c r="AY302" s="210">
        <v>14.9</v>
      </c>
      <c r="AZ302" s="231">
        <v>159.4</v>
      </c>
      <c r="BA302" s="15"/>
      <c r="BB302" s="232">
        <f t="shared" si="124"/>
        <v>14.8943367540859</v>
      </c>
      <c r="BC302" s="235">
        <f t="shared" si="125"/>
        <v>159.4</v>
      </c>
      <c r="BG302" s="210">
        <v>14.9</v>
      </c>
      <c r="BH302" s="231">
        <v>2100</v>
      </c>
      <c r="BI302" s="15"/>
      <c r="BJ302" s="232">
        <f t="shared" si="131"/>
        <v>14.9</v>
      </c>
      <c r="BK302" s="235">
        <f t="shared" si="141"/>
        <v>1402.3231939163718</v>
      </c>
      <c r="BM302" s="109">
        <f t="shared" si="132"/>
        <v>0.66777294948398658</v>
      </c>
      <c r="BN302" s="213"/>
      <c r="BR302" s="228"/>
      <c r="BS302" s="311"/>
      <c r="BT302" s="3"/>
      <c r="BU302" s="213"/>
      <c r="BV302" s="213"/>
      <c r="BW302" s="291"/>
    </row>
    <row r="303" spans="1:75" x14ac:dyDescent="0.2">
      <c r="A303" s="326">
        <v>14.95</v>
      </c>
      <c r="B303" s="211">
        <f t="shared" si="145"/>
        <v>1473.0780000000254</v>
      </c>
      <c r="C303" s="866">
        <f ca="1">IF(ISERR(AVERAGE(INDIRECT("B"&amp;(ROW()-INT($B$1/2))):INDIRECT("B"&amp;(ROW()+INT($B$1/2))))),"",AVERAGE(INDIRECT("B"&amp;(ROW()-INT($B$1/2))):INDIRECT("B"&amp;(ROW()+INT($B$1/2)))))</f>
        <v>1473.0780000000257</v>
      </c>
      <c r="D303" s="866">
        <f t="shared" si="117"/>
        <v>4.9999999999998934E-2</v>
      </c>
      <c r="E303" s="867"/>
      <c r="F303" s="212">
        <f t="shared" si="142"/>
        <v>14.950000000000168</v>
      </c>
      <c r="G303" s="2">
        <f t="shared" si="118"/>
        <v>300</v>
      </c>
      <c r="H303" s="213">
        <f t="shared" si="119"/>
        <v>14.95</v>
      </c>
      <c r="I303" s="213">
        <f t="shared" si="120"/>
        <v>15</v>
      </c>
      <c r="J303" s="51">
        <f t="shared" ca="1" si="121"/>
        <v>1473.0780000000257</v>
      </c>
      <c r="K303" s="51">
        <f t="shared" ca="1" si="122"/>
        <v>1468.9200000000255</v>
      </c>
      <c r="L303" s="553">
        <f t="shared" ca="1" si="123"/>
        <v>1473.0780000000116</v>
      </c>
      <c r="M303" s="542">
        <f t="shared" si="126"/>
        <v>24.059692800000271</v>
      </c>
      <c r="N303" s="544">
        <f t="shared" ca="1" si="127"/>
        <v>448.99417440000354</v>
      </c>
      <c r="O303" s="215"/>
      <c r="P303" s="216"/>
      <c r="Q303" s="217"/>
      <c r="R303" s="218"/>
      <c r="S303" s="219">
        <f t="shared" si="133"/>
        <v>0</v>
      </c>
      <c r="T303" s="220">
        <f t="shared" si="134"/>
        <v>0</v>
      </c>
      <c r="U303" s="214">
        <f t="shared" si="143"/>
        <v>0</v>
      </c>
      <c r="W303" s="221"/>
      <c r="X303" s="222"/>
      <c r="Y303" s="222"/>
      <c r="Z303" s="223"/>
      <c r="AA303" s="222"/>
      <c r="AB303" s="224"/>
      <c r="AC303" s="225"/>
      <c r="AD303" s="2">
        <f t="shared" si="128"/>
        <v>0</v>
      </c>
      <c r="AE303" s="2">
        <f t="shared" si="129"/>
        <v>0</v>
      </c>
      <c r="AF303" s="226"/>
      <c r="AG303" s="219">
        <f t="shared" si="135"/>
        <v>0</v>
      </c>
      <c r="AH303" s="234">
        <f t="shared" si="136"/>
        <v>0</v>
      </c>
      <c r="AI303" s="214">
        <f t="shared" si="144"/>
        <v>0</v>
      </c>
      <c r="AK303" s="229">
        <f t="shared" si="137"/>
        <v>0</v>
      </c>
      <c r="AL303" s="226"/>
      <c r="AM303" s="15"/>
      <c r="AN303" s="232" t="e">
        <f t="shared" si="138"/>
        <v>#DIV/0!</v>
      </c>
      <c r="AO303" s="214">
        <f t="shared" si="130"/>
        <v>0</v>
      </c>
      <c r="AQ303" s="210"/>
      <c r="AR303" s="231"/>
      <c r="AS303" s="15"/>
      <c r="AT303" s="232">
        <f t="shared" si="139"/>
        <v>0</v>
      </c>
      <c r="AU303" s="235">
        <f t="shared" si="140"/>
        <v>0</v>
      </c>
      <c r="AY303" s="210">
        <v>14.95</v>
      </c>
      <c r="AZ303" s="231">
        <v>159.80000000000001</v>
      </c>
      <c r="BA303" s="15"/>
      <c r="BB303" s="232">
        <f t="shared" si="124"/>
        <v>14.944317749904981</v>
      </c>
      <c r="BC303" s="235">
        <f t="shared" si="125"/>
        <v>159.80000000000001</v>
      </c>
      <c r="BG303" s="210">
        <v>14.95</v>
      </c>
      <c r="BH303" s="231">
        <v>2100</v>
      </c>
      <c r="BI303" s="15"/>
      <c r="BJ303" s="232">
        <f t="shared" si="131"/>
        <v>14.95</v>
      </c>
      <c r="BK303" s="235">
        <f t="shared" si="141"/>
        <v>1398.4752851711248</v>
      </c>
      <c r="BM303" s="109">
        <f t="shared" si="132"/>
        <v>0.66594061198624988</v>
      </c>
      <c r="BN303" s="213"/>
      <c r="BR303" s="228"/>
      <c r="BS303" s="311"/>
      <c r="BT303" s="3"/>
      <c r="BU303" s="213"/>
      <c r="BV303" s="213"/>
      <c r="BW303" s="291"/>
    </row>
    <row r="304" spans="1:75" x14ac:dyDescent="0.2">
      <c r="A304" s="326">
        <v>15</v>
      </c>
      <c r="B304" s="211">
        <f t="shared" si="145"/>
        <v>1468.9200000000255</v>
      </c>
      <c r="C304" s="866">
        <f ca="1">IF(ISERR(AVERAGE(INDIRECT("B"&amp;(ROW()-INT($B$1/2))):INDIRECT("B"&amp;(ROW()+INT($B$1/2))))),"",AVERAGE(INDIRECT("B"&amp;(ROW()-INT($B$1/2))):INDIRECT("B"&amp;(ROW()+INT($B$1/2)))))</f>
        <v>1468.9200000000255</v>
      </c>
      <c r="D304" s="866">
        <f t="shared" si="117"/>
        <v>5.0000000000000711E-2</v>
      </c>
      <c r="E304" s="867"/>
      <c r="F304" s="212">
        <f t="shared" si="142"/>
        <v>15.000000000000169</v>
      </c>
      <c r="G304" s="2">
        <f t="shared" si="118"/>
        <v>301</v>
      </c>
      <c r="H304" s="213">
        <f t="shared" si="119"/>
        <v>15</v>
      </c>
      <c r="I304" s="213">
        <f t="shared" si="120"/>
        <v>15.05</v>
      </c>
      <c r="J304" s="51">
        <f t="shared" ca="1" si="121"/>
        <v>1468.9200000000255</v>
      </c>
      <c r="K304" s="51">
        <f t="shared" ca="1" si="122"/>
        <v>1464.7620000000254</v>
      </c>
      <c r="L304" s="553">
        <f t="shared" ca="1" si="123"/>
        <v>1468.9200000000114</v>
      </c>
      <c r="M304" s="542">
        <f t="shared" si="126"/>
        <v>24.140160000000272</v>
      </c>
      <c r="N304" s="544">
        <f t="shared" ca="1" si="127"/>
        <v>447.72681600000351</v>
      </c>
      <c r="O304" s="215"/>
      <c r="P304" s="216"/>
      <c r="Q304" s="217"/>
      <c r="R304" s="218"/>
      <c r="S304" s="219">
        <f t="shared" si="133"/>
        <v>0</v>
      </c>
      <c r="T304" s="220">
        <f t="shared" si="134"/>
        <v>0</v>
      </c>
      <c r="U304" s="214">
        <f t="shared" si="143"/>
        <v>0</v>
      </c>
      <c r="W304" s="221"/>
      <c r="X304" s="222"/>
      <c r="Y304" s="222"/>
      <c r="Z304" s="223"/>
      <c r="AA304" s="222"/>
      <c r="AB304" s="224"/>
      <c r="AC304" s="225"/>
      <c r="AD304" s="2">
        <f t="shared" si="128"/>
        <v>0</v>
      </c>
      <c r="AE304" s="2">
        <f t="shared" si="129"/>
        <v>0</v>
      </c>
      <c r="AF304" s="226"/>
      <c r="AG304" s="219">
        <f t="shared" si="135"/>
        <v>0</v>
      </c>
      <c r="AH304" s="234">
        <f t="shared" si="136"/>
        <v>0</v>
      </c>
      <c r="AI304" s="214">
        <f t="shared" si="144"/>
        <v>0</v>
      </c>
      <c r="AK304" s="229">
        <f t="shared" si="137"/>
        <v>0</v>
      </c>
      <c r="AL304" s="226"/>
      <c r="AM304" s="15"/>
      <c r="AN304" s="232" t="e">
        <f t="shared" si="138"/>
        <v>#DIV/0!</v>
      </c>
      <c r="AO304" s="214">
        <f t="shared" si="130"/>
        <v>0</v>
      </c>
      <c r="AQ304" s="210"/>
      <c r="AR304" s="231"/>
      <c r="AS304" s="15"/>
      <c r="AT304" s="232">
        <f t="shared" si="139"/>
        <v>0</v>
      </c>
      <c r="AU304" s="235">
        <f t="shared" si="140"/>
        <v>0</v>
      </c>
      <c r="AY304" s="210">
        <v>15</v>
      </c>
      <c r="AZ304" s="231">
        <v>162.1</v>
      </c>
      <c r="BA304" s="15"/>
      <c r="BB304" s="232">
        <f t="shared" si="124"/>
        <v>14.994298745724061</v>
      </c>
      <c r="BC304" s="235">
        <f t="shared" si="125"/>
        <v>162.1</v>
      </c>
      <c r="BG304" s="210">
        <v>15</v>
      </c>
      <c r="BH304" s="231">
        <v>2100</v>
      </c>
      <c r="BI304" s="15"/>
      <c r="BJ304" s="232">
        <f t="shared" si="131"/>
        <v>15</v>
      </c>
      <c r="BK304" s="235">
        <f t="shared" si="141"/>
        <v>1394.6273764258776</v>
      </c>
      <c r="BM304" s="109">
        <f t="shared" si="132"/>
        <v>0.66410827448851317</v>
      </c>
      <c r="BN304" s="213"/>
      <c r="BR304" s="228"/>
      <c r="BS304" s="311"/>
      <c r="BT304" s="3"/>
      <c r="BU304" s="213"/>
      <c r="BV304" s="213"/>
      <c r="BW304" s="291"/>
    </row>
    <row r="305" spans="1:75" x14ac:dyDescent="0.2">
      <c r="A305" s="326">
        <v>15.05</v>
      </c>
      <c r="B305" s="211">
        <f t="shared" si="145"/>
        <v>1464.7620000000256</v>
      </c>
      <c r="C305" s="866">
        <f ca="1">IF(ISERR(AVERAGE(INDIRECT("B"&amp;(ROW()-INT($B$1/2))):INDIRECT("B"&amp;(ROW()+INT($B$1/2))))),"",AVERAGE(INDIRECT("B"&amp;(ROW()-INT($B$1/2))):INDIRECT("B"&amp;(ROW()+INT($B$1/2)))))</f>
        <v>1464.7620000000254</v>
      </c>
      <c r="D305" s="866">
        <f t="shared" si="117"/>
        <v>5.0000000000000711E-2</v>
      </c>
      <c r="E305" s="867"/>
      <c r="F305" s="212">
        <f t="shared" si="142"/>
        <v>15.050000000000169</v>
      </c>
      <c r="G305" s="2">
        <f t="shared" si="118"/>
        <v>302</v>
      </c>
      <c r="H305" s="213">
        <f t="shared" si="119"/>
        <v>15.05</v>
      </c>
      <c r="I305" s="213">
        <f t="shared" si="120"/>
        <v>15.1</v>
      </c>
      <c r="J305" s="51">
        <f t="shared" ca="1" si="121"/>
        <v>1464.7620000000254</v>
      </c>
      <c r="K305" s="51">
        <f t="shared" ca="1" si="122"/>
        <v>1460.6040000000257</v>
      </c>
      <c r="L305" s="553">
        <f t="shared" ca="1" si="123"/>
        <v>1464.7620000000113</v>
      </c>
      <c r="M305" s="542">
        <f t="shared" si="126"/>
        <v>24.220627200000273</v>
      </c>
      <c r="N305" s="544">
        <f t="shared" ca="1" si="127"/>
        <v>446.45945760000347</v>
      </c>
      <c r="O305" s="215"/>
      <c r="P305" s="216"/>
      <c r="Q305" s="217"/>
      <c r="R305" s="218"/>
      <c r="S305" s="219">
        <f t="shared" si="133"/>
        <v>0</v>
      </c>
      <c r="T305" s="220">
        <f t="shared" si="134"/>
        <v>0</v>
      </c>
      <c r="U305" s="214">
        <f t="shared" si="143"/>
        <v>0</v>
      </c>
      <c r="W305" s="221"/>
      <c r="X305" s="222"/>
      <c r="Y305" s="222"/>
      <c r="Z305" s="223"/>
      <c r="AA305" s="222"/>
      <c r="AB305" s="224"/>
      <c r="AC305" s="225"/>
      <c r="AD305" s="2">
        <f t="shared" si="128"/>
        <v>0</v>
      </c>
      <c r="AE305" s="2">
        <f t="shared" si="129"/>
        <v>0</v>
      </c>
      <c r="AF305" s="226"/>
      <c r="AG305" s="219">
        <f t="shared" si="135"/>
        <v>0</v>
      </c>
      <c r="AH305" s="234">
        <f t="shared" si="136"/>
        <v>0</v>
      </c>
      <c r="AI305" s="214">
        <f t="shared" si="144"/>
        <v>0</v>
      </c>
      <c r="AK305" s="229">
        <f t="shared" si="137"/>
        <v>0</v>
      </c>
      <c r="AL305" s="226"/>
      <c r="AM305" s="15"/>
      <c r="AN305" s="232" t="e">
        <f t="shared" si="138"/>
        <v>#DIV/0!</v>
      </c>
      <c r="AO305" s="214">
        <f t="shared" si="130"/>
        <v>0</v>
      </c>
      <c r="AQ305" s="210"/>
      <c r="AR305" s="231"/>
      <c r="AS305" s="15"/>
      <c r="AT305" s="232">
        <f t="shared" si="139"/>
        <v>0</v>
      </c>
      <c r="AU305" s="235">
        <f t="shared" si="140"/>
        <v>0</v>
      </c>
      <c r="AY305" s="210">
        <v>15.05</v>
      </c>
      <c r="AZ305" s="231">
        <v>164</v>
      </c>
      <c r="BA305" s="15"/>
      <c r="BB305" s="232">
        <f t="shared" si="124"/>
        <v>15.044279741543143</v>
      </c>
      <c r="BC305" s="235">
        <f t="shared" si="125"/>
        <v>164</v>
      </c>
      <c r="BG305" s="210">
        <v>15.05</v>
      </c>
      <c r="BH305" s="231">
        <v>2100</v>
      </c>
      <c r="BI305" s="15"/>
      <c r="BJ305" s="232">
        <f t="shared" si="131"/>
        <v>15.05</v>
      </c>
      <c r="BK305" s="235">
        <f t="shared" si="141"/>
        <v>1390.7794676806307</v>
      </c>
      <c r="BM305" s="109">
        <f t="shared" si="132"/>
        <v>0.66227593699077647</v>
      </c>
      <c r="BN305" s="213"/>
      <c r="BR305" s="228"/>
      <c r="BS305" s="311"/>
      <c r="BT305" s="3"/>
      <c r="BU305" s="213"/>
      <c r="BV305" s="213"/>
      <c r="BW305" s="291"/>
    </row>
    <row r="306" spans="1:75" x14ac:dyDescent="0.2">
      <c r="A306" s="326">
        <v>15.1</v>
      </c>
      <c r="B306" s="211">
        <f t="shared" si="145"/>
        <v>1460.6040000000257</v>
      </c>
      <c r="C306" s="866">
        <f ca="1">IF(ISERR(AVERAGE(INDIRECT("B"&amp;(ROW()-INT($B$1/2))):INDIRECT("B"&amp;(ROW()+INT($B$1/2))))),"",AVERAGE(INDIRECT("B"&amp;(ROW()-INT($B$1/2))):INDIRECT("B"&amp;(ROW()+INT($B$1/2)))))</f>
        <v>1460.6040000000257</v>
      </c>
      <c r="D306" s="866">
        <f t="shared" si="117"/>
        <v>4.9999999999998934E-2</v>
      </c>
      <c r="E306" s="867"/>
      <c r="F306" s="212">
        <f t="shared" si="142"/>
        <v>15.10000000000017</v>
      </c>
      <c r="G306" s="2">
        <f t="shared" si="118"/>
        <v>303</v>
      </c>
      <c r="H306" s="213">
        <f t="shared" si="119"/>
        <v>15.1</v>
      </c>
      <c r="I306" s="213">
        <f t="shared" si="120"/>
        <v>15.15</v>
      </c>
      <c r="J306" s="51">
        <f t="shared" ca="1" si="121"/>
        <v>1460.6040000000257</v>
      </c>
      <c r="K306" s="51">
        <f t="shared" ca="1" si="122"/>
        <v>1456.4460000000261</v>
      </c>
      <c r="L306" s="553">
        <f t="shared" ca="1" si="123"/>
        <v>1460.6040000000116</v>
      </c>
      <c r="M306" s="542">
        <f t="shared" si="126"/>
        <v>24.301094400000274</v>
      </c>
      <c r="N306" s="544">
        <f t="shared" ca="1" si="127"/>
        <v>445.19209920000355</v>
      </c>
      <c r="O306" s="215"/>
      <c r="P306" s="216"/>
      <c r="Q306" s="217"/>
      <c r="R306" s="218"/>
      <c r="S306" s="219">
        <f t="shared" si="133"/>
        <v>0</v>
      </c>
      <c r="T306" s="220">
        <f t="shared" si="134"/>
        <v>0</v>
      </c>
      <c r="U306" s="214">
        <f t="shared" si="143"/>
        <v>0</v>
      </c>
      <c r="W306" s="221"/>
      <c r="X306" s="222"/>
      <c r="Y306" s="222"/>
      <c r="Z306" s="223"/>
      <c r="AA306" s="222"/>
      <c r="AB306" s="224"/>
      <c r="AC306" s="225"/>
      <c r="AD306" s="2">
        <f t="shared" si="128"/>
        <v>0</v>
      </c>
      <c r="AE306" s="2">
        <f t="shared" si="129"/>
        <v>0</v>
      </c>
      <c r="AF306" s="226"/>
      <c r="AG306" s="219">
        <f t="shared" si="135"/>
        <v>0</v>
      </c>
      <c r="AH306" s="234">
        <f t="shared" si="136"/>
        <v>0</v>
      </c>
      <c r="AI306" s="214">
        <f t="shared" si="144"/>
        <v>0</v>
      </c>
      <c r="AK306" s="229">
        <f t="shared" si="137"/>
        <v>0</v>
      </c>
      <c r="AL306" s="226"/>
      <c r="AM306" s="15"/>
      <c r="AN306" s="232" t="e">
        <f t="shared" si="138"/>
        <v>#DIV/0!</v>
      </c>
      <c r="AO306" s="214">
        <f t="shared" si="130"/>
        <v>0</v>
      </c>
      <c r="AQ306" s="210"/>
      <c r="AR306" s="231"/>
      <c r="AS306" s="15"/>
      <c r="AT306" s="232">
        <f t="shared" si="139"/>
        <v>0</v>
      </c>
      <c r="AU306" s="235">
        <f t="shared" si="140"/>
        <v>0</v>
      </c>
      <c r="AY306" s="210">
        <v>15.1</v>
      </c>
      <c r="AZ306" s="231">
        <v>167.3</v>
      </c>
      <c r="BA306" s="15"/>
      <c r="BB306" s="232">
        <f t="shared" si="124"/>
        <v>15.094260737362221</v>
      </c>
      <c r="BC306" s="235">
        <f t="shared" si="125"/>
        <v>167.3</v>
      </c>
      <c r="BG306" s="210">
        <v>15.1</v>
      </c>
      <c r="BH306" s="231">
        <v>2100</v>
      </c>
      <c r="BI306" s="15"/>
      <c r="BJ306" s="232">
        <f t="shared" si="131"/>
        <v>15.1</v>
      </c>
      <c r="BK306" s="235">
        <f t="shared" si="141"/>
        <v>1386.9315589353835</v>
      </c>
      <c r="BM306" s="109">
        <f t="shared" si="132"/>
        <v>0.66044359949303977</v>
      </c>
      <c r="BN306" s="213"/>
      <c r="BR306" s="228"/>
      <c r="BS306" s="311"/>
      <c r="BT306" s="3"/>
      <c r="BU306" s="213"/>
      <c r="BV306" s="213"/>
      <c r="BW306" s="291"/>
    </row>
    <row r="307" spans="1:75" x14ac:dyDescent="0.2">
      <c r="A307" s="326">
        <v>15.15</v>
      </c>
      <c r="B307" s="211">
        <f t="shared" si="145"/>
        <v>1456.4460000000258</v>
      </c>
      <c r="C307" s="866">
        <f ca="1">IF(ISERR(AVERAGE(INDIRECT("B"&amp;(ROW()-INT($B$1/2))):INDIRECT("B"&amp;(ROW()+INT($B$1/2))))),"",AVERAGE(INDIRECT("B"&amp;(ROW()-INT($B$1/2))):INDIRECT("B"&amp;(ROW()+INT($B$1/2)))))</f>
        <v>1456.4460000000261</v>
      </c>
      <c r="D307" s="866">
        <f t="shared" si="117"/>
        <v>5.0000000000000711E-2</v>
      </c>
      <c r="E307" s="867"/>
      <c r="F307" s="212">
        <f t="shared" si="142"/>
        <v>15.150000000000171</v>
      </c>
      <c r="G307" s="2">
        <f t="shared" si="118"/>
        <v>304</v>
      </c>
      <c r="H307" s="213">
        <f t="shared" si="119"/>
        <v>15.15</v>
      </c>
      <c r="I307" s="213">
        <f t="shared" si="120"/>
        <v>15.2</v>
      </c>
      <c r="J307" s="51">
        <f t="shared" ca="1" si="121"/>
        <v>1456.4460000000261</v>
      </c>
      <c r="K307" s="51">
        <f t="shared" ca="1" si="122"/>
        <v>1452.2880000000259</v>
      </c>
      <c r="L307" s="553">
        <f t="shared" ca="1" si="123"/>
        <v>1456.446000000012</v>
      </c>
      <c r="M307" s="542">
        <f t="shared" si="126"/>
        <v>24.381561600000278</v>
      </c>
      <c r="N307" s="544">
        <f t="shared" ca="1" si="127"/>
        <v>443.92474080000369</v>
      </c>
      <c r="O307" s="215"/>
      <c r="P307" s="216"/>
      <c r="Q307" s="217"/>
      <c r="R307" s="218"/>
      <c r="S307" s="219">
        <f t="shared" si="133"/>
        <v>0</v>
      </c>
      <c r="T307" s="220">
        <f t="shared" si="134"/>
        <v>0</v>
      </c>
      <c r="U307" s="214">
        <f t="shared" si="143"/>
        <v>0</v>
      </c>
      <c r="W307" s="221"/>
      <c r="X307" s="222"/>
      <c r="Y307" s="222"/>
      <c r="Z307" s="223"/>
      <c r="AA307" s="222"/>
      <c r="AB307" s="224"/>
      <c r="AC307" s="225"/>
      <c r="AD307" s="2">
        <f t="shared" si="128"/>
        <v>0</v>
      </c>
      <c r="AE307" s="2">
        <f t="shared" si="129"/>
        <v>0</v>
      </c>
      <c r="AF307" s="226"/>
      <c r="AG307" s="219">
        <f t="shared" si="135"/>
        <v>0</v>
      </c>
      <c r="AH307" s="234">
        <f t="shared" si="136"/>
        <v>0</v>
      </c>
      <c r="AI307" s="214">
        <f t="shared" si="144"/>
        <v>0</v>
      </c>
      <c r="AK307" s="229">
        <f t="shared" si="137"/>
        <v>0</v>
      </c>
      <c r="AL307" s="226"/>
      <c r="AM307" s="15"/>
      <c r="AN307" s="232" t="e">
        <f t="shared" si="138"/>
        <v>#DIV/0!</v>
      </c>
      <c r="AO307" s="214">
        <f t="shared" si="130"/>
        <v>0</v>
      </c>
      <c r="AQ307" s="210"/>
      <c r="AR307" s="231"/>
      <c r="AS307" s="15"/>
      <c r="AT307" s="232">
        <f t="shared" si="139"/>
        <v>0</v>
      </c>
      <c r="AU307" s="235">
        <f t="shared" si="140"/>
        <v>0</v>
      </c>
      <c r="AY307" s="210">
        <v>15.15</v>
      </c>
      <c r="AZ307" s="231">
        <v>170.6</v>
      </c>
      <c r="BA307" s="15"/>
      <c r="BB307" s="232">
        <f t="shared" si="124"/>
        <v>15.144241733181302</v>
      </c>
      <c r="BC307" s="235">
        <f t="shared" si="125"/>
        <v>170.6</v>
      </c>
      <c r="BG307" s="210">
        <v>15.15</v>
      </c>
      <c r="BH307" s="231">
        <v>2100</v>
      </c>
      <c r="BI307" s="15"/>
      <c r="BJ307" s="232">
        <f t="shared" si="131"/>
        <v>15.15</v>
      </c>
      <c r="BK307" s="235">
        <f t="shared" si="141"/>
        <v>1383.0836501901365</v>
      </c>
      <c r="BM307" s="109">
        <f t="shared" si="132"/>
        <v>0.65861126199530307</v>
      </c>
      <c r="BN307" s="213"/>
      <c r="BR307" s="228"/>
      <c r="BS307" s="311"/>
      <c r="BT307" s="3"/>
      <c r="BU307" s="213"/>
      <c r="BV307" s="213"/>
      <c r="BW307" s="291"/>
    </row>
    <row r="308" spans="1:75" x14ac:dyDescent="0.2">
      <c r="A308" s="326">
        <v>15.2</v>
      </c>
      <c r="B308" s="211">
        <f t="shared" si="145"/>
        <v>1452.2880000000259</v>
      </c>
      <c r="C308" s="866">
        <f ca="1">IF(ISERR(AVERAGE(INDIRECT("B"&amp;(ROW()-INT($B$1/2))):INDIRECT("B"&amp;(ROW()+INT($B$1/2))))),"",AVERAGE(INDIRECT("B"&amp;(ROW()-INT($B$1/2))):INDIRECT("B"&amp;(ROW()+INT($B$1/2)))))</f>
        <v>1452.2880000000259</v>
      </c>
      <c r="D308" s="866">
        <f t="shared" si="117"/>
        <v>4.9999999999998934E-2</v>
      </c>
      <c r="E308" s="867"/>
      <c r="F308" s="212">
        <f t="shared" si="142"/>
        <v>15.200000000000172</v>
      </c>
      <c r="G308" s="2">
        <f t="shared" si="118"/>
        <v>305</v>
      </c>
      <c r="H308" s="213">
        <f t="shared" si="119"/>
        <v>15.2</v>
      </c>
      <c r="I308" s="213">
        <f t="shared" si="120"/>
        <v>15.25</v>
      </c>
      <c r="J308" s="51">
        <f t="shared" ca="1" si="121"/>
        <v>1452.2880000000259</v>
      </c>
      <c r="K308" s="51">
        <f t="shared" ca="1" si="122"/>
        <v>1448.1300000000258</v>
      </c>
      <c r="L308" s="553">
        <f t="shared" ca="1" si="123"/>
        <v>1452.2880000000116</v>
      </c>
      <c r="M308" s="542">
        <f t="shared" si="126"/>
        <v>24.462028800000279</v>
      </c>
      <c r="N308" s="544">
        <f t="shared" ca="1" si="127"/>
        <v>442.65738240000354</v>
      </c>
      <c r="O308" s="215"/>
      <c r="P308" s="216"/>
      <c r="Q308" s="217"/>
      <c r="R308" s="218"/>
      <c r="S308" s="219">
        <f t="shared" si="133"/>
        <v>0</v>
      </c>
      <c r="T308" s="220">
        <f t="shared" si="134"/>
        <v>0</v>
      </c>
      <c r="U308" s="214">
        <f t="shared" si="143"/>
        <v>0</v>
      </c>
      <c r="W308" s="221"/>
      <c r="X308" s="222"/>
      <c r="Y308" s="222"/>
      <c r="Z308" s="223"/>
      <c r="AA308" s="222"/>
      <c r="AB308" s="224"/>
      <c r="AC308" s="225"/>
      <c r="AD308" s="2">
        <f t="shared" si="128"/>
        <v>0</v>
      </c>
      <c r="AE308" s="2">
        <f t="shared" si="129"/>
        <v>0</v>
      </c>
      <c r="AF308" s="226"/>
      <c r="AG308" s="219">
        <f t="shared" si="135"/>
        <v>0</v>
      </c>
      <c r="AH308" s="234">
        <f t="shared" si="136"/>
        <v>0</v>
      </c>
      <c r="AI308" s="214">
        <f t="shared" si="144"/>
        <v>0</v>
      </c>
      <c r="AK308" s="229">
        <f t="shared" si="137"/>
        <v>0</v>
      </c>
      <c r="AL308" s="226"/>
      <c r="AM308" s="15"/>
      <c r="AN308" s="232" t="e">
        <f t="shared" si="138"/>
        <v>#DIV/0!</v>
      </c>
      <c r="AO308" s="214">
        <f t="shared" si="130"/>
        <v>0</v>
      </c>
      <c r="AQ308" s="210"/>
      <c r="AR308" s="231"/>
      <c r="AS308" s="15"/>
      <c r="AT308" s="232">
        <f t="shared" si="139"/>
        <v>0</v>
      </c>
      <c r="AU308" s="235">
        <f t="shared" si="140"/>
        <v>0</v>
      </c>
      <c r="AY308" s="210">
        <v>15.2</v>
      </c>
      <c r="AZ308" s="231">
        <v>172.9</v>
      </c>
      <c r="BA308" s="15"/>
      <c r="BB308" s="232">
        <f t="shared" si="124"/>
        <v>15.194222729000382</v>
      </c>
      <c r="BC308" s="235">
        <f t="shared" si="125"/>
        <v>172.9</v>
      </c>
      <c r="BG308" s="210">
        <v>15.2</v>
      </c>
      <c r="BH308" s="231">
        <v>2100</v>
      </c>
      <c r="BI308" s="15"/>
      <c r="BJ308" s="232">
        <f t="shared" si="131"/>
        <v>15.2</v>
      </c>
      <c r="BK308" s="235">
        <f t="shared" si="141"/>
        <v>1379.2357414448893</v>
      </c>
      <c r="BM308" s="109">
        <f t="shared" si="132"/>
        <v>0.65677892449756636</v>
      </c>
      <c r="BN308" s="213"/>
      <c r="BR308" s="228"/>
      <c r="BS308" s="311"/>
      <c r="BT308" s="3"/>
      <c r="BU308" s="213"/>
      <c r="BV308" s="213"/>
      <c r="BW308" s="291"/>
    </row>
    <row r="309" spans="1:75" x14ac:dyDescent="0.2">
      <c r="A309" s="326">
        <v>15.25</v>
      </c>
      <c r="B309" s="211">
        <f t="shared" si="145"/>
        <v>1448.130000000026</v>
      </c>
      <c r="C309" s="866">
        <f ca="1">IF(ISERR(AVERAGE(INDIRECT("B"&amp;(ROW()-INT($B$1/2))):INDIRECT("B"&amp;(ROW()+INT($B$1/2))))),"",AVERAGE(INDIRECT("B"&amp;(ROW()-INT($B$1/2))):INDIRECT("B"&amp;(ROW()+INT($B$1/2)))))</f>
        <v>1448.1300000000258</v>
      </c>
      <c r="D309" s="866">
        <f t="shared" si="117"/>
        <v>5.0000000000000711E-2</v>
      </c>
      <c r="E309" s="867"/>
      <c r="F309" s="212">
        <f t="shared" si="142"/>
        <v>15.250000000000172</v>
      </c>
      <c r="G309" s="2">
        <f t="shared" si="118"/>
        <v>306</v>
      </c>
      <c r="H309" s="213">
        <f t="shared" si="119"/>
        <v>15.25</v>
      </c>
      <c r="I309" s="213">
        <f t="shared" si="120"/>
        <v>15.3</v>
      </c>
      <c r="J309" s="51">
        <f t="shared" ca="1" si="121"/>
        <v>1448.1300000000258</v>
      </c>
      <c r="K309" s="51">
        <f t="shared" ca="1" si="122"/>
        <v>1443.9720000000261</v>
      </c>
      <c r="L309" s="553">
        <f t="shared" ca="1" si="123"/>
        <v>1448.1300000000115</v>
      </c>
      <c r="M309" s="542">
        <f t="shared" si="126"/>
        <v>24.542496000000281</v>
      </c>
      <c r="N309" s="544">
        <f t="shared" ca="1" si="127"/>
        <v>441.39002400000351</v>
      </c>
      <c r="O309" s="215"/>
      <c r="P309" s="216"/>
      <c r="Q309" s="217"/>
      <c r="R309" s="218"/>
      <c r="S309" s="219">
        <f t="shared" si="133"/>
        <v>0</v>
      </c>
      <c r="T309" s="220">
        <f t="shared" si="134"/>
        <v>0</v>
      </c>
      <c r="U309" s="214">
        <f t="shared" si="143"/>
        <v>0</v>
      </c>
      <c r="W309" s="221"/>
      <c r="X309" s="222"/>
      <c r="Y309" s="222"/>
      <c r="Z309" s="223"/>
      <c r="AA309" s="222"/>
      <c r="AB309" s="224"/>
      <c r="AC309" s="225"/>
      <c r="AD309" s="2">
        <f t="shared" si="128"/>
        <v>0</v>
      </c>
      <c r="AE309" s="2">
        <f t="shared" si="129"/>
        <v>0</v>
      </c>
      <c r="AF309" s="226"/>
      <c r="AG309" s="219">
        <f t="shared" si="135"/>
        <v>0</v>
      </c>
      <c r="AH309" s="234">
        <f t="shared" si="136"/>
        <v>0</v>
      </c>
      <c r="AI309" s="214">
        <f t="shared" si="144"/>
        <v>0</v>
      </c>
      <c r="AK309" s="229">
        <f t="shared" si="137"/>
        <v>0</v>
      </c>
      <c r="AL309" s="226"/>
      <c r="AM309" s="15"/>
      <c r="AN309" s="232" t="e">
        <f t="shared" si="138"/>
        <v>#DIV/0!</v>
      </c>
      <c r="AO309" s="214">
        <f t="shared" si="130"/>
        <v>0</v>
      </c>
      <c r="AQ309" s="210"/>
      <c r="AR309" s="231"/>
      <c r="AS309" s="15"/>
      <c r="AT309" s="232">
        <f t="shared" si="139"/>
        <v>0</v>
      </c>
      <c r="AU309" s="235">
        <f t="shared" si="140"/>
        <v>0</v>
      </c>
      <c r="AY309" s="210">
        <v>15.25</v>
      </c>
      <c r="AZ309" s="231">
        <v>172.2</v>
      </c>
      <c r="BA309" s="15"/>
      <c r="BB309" s="232">
        <f t="shared" si="124"/>
        <v>15.244203724819462</v>
      </c>
      <c r="BC309" s="235">
        <f t="shared" si="125"/>
        <v>172.2</v>
      </c>
      <c r="BG309" s="210">
        <v>15.25</v>
      </c>
      <c r="BH309" s="231">
        <v>2100</v>
      </c>
      <c r="BI309" s="15"/>
      <c r="BJ309" s="232">
        <f t="shared" si="131"/>
        <v>15.25</v>
      </c>
      <c r="BK309" s="235">
        <f t="shared" si="141"/>
        <v>1375.3878326996423</v>
      </c>
      <c r="BM309" s="109">
        <f t="shared" si="132"/>
        <v>0.65494658699982966</v>
      </c>
      <c r="BN309" s="213"/>
      <c r="BR309" s="228"/>
      <c r="BS309" s="311"/>
      <c r="BT309" s="3"/>
      <c r="BU309" s="213"/>
      <c r="BV309" s="213"/>
      <c r="BW309" s="291"/>
    </row>
    <row r="310" spans="1:75" x14ac:dyDescent="0.2">
      <c r="A310" s="326">
        <v>15.3</v>
      </c>
      <c r="B310" s="211">
        <f t="shared" si="145"/>
        <v>1443.9720000000261</v>
      </c>
      <c r="C310" s="866">
        <f ca="1">IF(ISERR(AVERAGE(INDIRECT("B"&amp;(ROW()-INT($B$1/2))):INDIRECT("B"&amp;(ROW()+INT($B$1/2))))),"",AVERAGE(INDIRECT("B"&amp;(ROW()-INT($B$1/2))):INDIRECT("B"&amp;(ROW()+INT($B$1/2)))))</f>
        <v>1443.9720000000261</v>
      </c>
      <c r="D310" s="866">
        <f t="shared" si="117"/>
        <v>5.0000000000000711E-2</v>
      </c>
      <c r="E310" s="867"/>
      <c r="F310" s="212">
        <f t="shared" si="142"/>
        <v>15.300000000000173</v>
      </c>
      <c r="G310" s="2">
        <f t="shared" si="118"/>
        <v>307</v>
      </c>
      <c r="H310" s="213">
        <f t="shared" si="119"/>
        <v>15.3</v>
      </c>
      <c r="I310" s="213">
        <f t="shared" si="120"/>
        <v>15.35</v>
      </c>
      <c r="J310" s="51">
        <f t="shared" ca="1" si="121"/>
        <v>1443.9720000000261</v>
      </c>
      <c r="K310" s="51">
        <f t="shared" ca="1" si="122"/>
        <v>1439.8140000000265</v>
      </c>
      <c r="L310" s="553">
        <f t="shared" ca="1" si="123"/>
        <v>1443.9720000000118</v>
      </c>
      <c r="M310" s="542">
        <f t="shared" si="126"/>
        <v>24.622963200000282</v>
      </c>
      <c r="N310" s="544">
        <f t="shared" ca="1" si="127"/>
        <v>440.12266560000364</v>
      </c>
      <c r="O310" s="215"/>
      <c r="P310" s="216"/>
      <c r="Q310" s="217"/>
      <c r="R310" s="218"/>
      <c r="S310" s="219">
        <f t="shared" si="133"/>
        <v>0</v>
      </c>
      <c r="T310" s="220">
        <f t="shared" si="134"/>
        <v>0</v>
      </c>
      <c r="U310" s="214">
        <f t="shared" si="143"/>
        <v>0</v>
      </c>
      <c r="W310" s="221"/>
      <c r="X310" s="222"/>
      <c r="Y310" s="222"/>
      <c r="Z310" s="223"/>
      <c r="AA310" s="222"/>
      <c r="AB310" s="224"/>
      <c r="AC310" s="225"/>
      <c r="AD310" s="2">
        <f t="shared" si="128"/>
        <v>0</v>
      </c>
      <c r="AE310" s="2">
        <f t="shared" si="129"/>
        <v>0</v>
      </c>
      <c r="AF310" s="226"/>
      <c r="AG310" s="219">
        <f t="shared" si="135"/>
        <v>0</v>
      </c>
      <c r="AH310" s="234">
        <f t="shared" si="136"/>
        <v>0</v>
      </c>
      <c r="AI310" s="214">
        <f t="shared" si="144"/>
        <v>0</v>
      </c>
      <c r="AK310" s="229">
        <f t="shared" si="137"/>
        <v>0</v>
      </c>
      <c r="AL310" s="226"/>
      <c r="AM310" s="15"/>
      <c r="AN310" s="232" t="e">
        <f t="shared" si="138"/>
        <v>#DIV/0!</v>
      </c>
      <c r="AO310" s="214">
        <f t="shared" si="130"/>
        <v>0</v>
      </c>
      <c r="AQ310" s="210"/>
      <c r="AR310" s="231"/>
      <c r="AS310" s="15"/>
      <c r="AT310" s="232">
        <f t="shared" si="139"/>
        <v>0</v>
      </c>
      <c r="AU310" s="235">
        <f t="shared" si="140"/>
        <v>0</v>
      </c>
      <c r="AY310" s="210">
        <v>15.3</v>
      </c>
      <c r="AZ310" s="231">
        <v>171.9</v>
      </c>
      <c r="BA310" s="15"/>
      <c r="BB310" s="232">
        <f t="shared" si="124"/>
        <v>15.294184720638544</v>
      </c>
      <c r="BC310" s="235">
        <f t="shared" si="125"/>
        <v>171.9</v>
      </c>
      <c r="BG310" s="210">
        <v>15.3</v>
      </c>
      <c r="BH310" s="231">
        <v>2100</v>
      </c>
      <c r="BI310" s="15"/>
      <c r="BJ310" s="232">
        <f t="shared" si="131"/>
        <v>15.3</v>
      </c>
      <c r="BK310" s="235">
        <f t="shared" si="141"/>
        <v>1371.5399239543951</v>
      </c>
      <c r="BM310" s="109">
        <f t="shared" si="132"/>
        <v>0.65311424950209296</v>
      </c>
      <c r="BN310" s="213"/>
      <c r="BR310" s="228"/>
      <c r="BS310" s="311"/>
      <c r="BT310" s="3"/>
      <c r="BU310" s="213"/>
      <c r="BV310" s="213"/>
      <c r="BW310" s="291"/>
    </row>
    <row r="311" spans="1:75" x14ac:dyDescent="0.2">
      <c r="A311" s="326">
        <v>15.35</v>
      </c>
      <c r="B311" s="211">
        <f t="shared" si="145"/>
        <v>1439.8140000000262</v>
      </c>
      <c r="C311" s="866">
        <f ca="1">IF(ISERR(AVERAGE(INDIRECT("B"&amp;(ROW()-INT($B$1/2))):INDIRECT("B"&amp;(ROW()+INT($B$1/2))))),"",AVERAGE(INDIRECT("B"&amp;(ROW()-INT($B$1/2))):INDIRECT("B"&amp;(ROW()+INT($B$1/2)))))</f>
        <v>1439.8140000000265</v>
      </c>
      <c r="D311" s="866">
        <f t="shared" si="117"/>
        <v>4.9999999999998934E-2</v>
      </c>
      <c r="E311" s="867"/>
      <c r="F311" s="212">
        <f t="shared" si="142"/>
        <v>15.350000000000174</v>
      </c>
      <c r="G311" s="2">
        <f t="shared" si="118"/>
        <v>308</v>
      </c>
      <c r="H311" s="213">
        <f t="shared" si="119"/>
        <v>15.35</v>
      </c>
      <c r="I311" s="213">
        <f t="shared" si="120"/>
        <v>15.4</v>
      </c>
      <c r="J311" s="51">
        <f t="shared" ca="1" si="121"/>
        <v>1439.8140000000265</v>
      </c>
      <c r="K311" s="51">
        <f t="shared" ca="1" si="122"/>
        <v>1435.6560000000263</v>
      </c>
      <c r="L311" s="553">
        <f t="shared" ca="1" si="123"/>
        <v>1439.8140000000119</v>
      </c>
      <c r="M311" s="542">
        <f t="shared" si="126"/>
        <v>24.703430400000283</v>
      </c>
      <c r="N311" s="544">
        <f t="shared" ca="1" si="127"/>
        <v>438.85530720000367</v>
      </c>
      <c r="O311" s="215"/>
      <c r="P311" s="216"/>
      <c r="Q311" s="217"/>
      <c r="R311" s="218"/>
      <c r="S311" s="219">
        <f t="shared" si="133"/>
        <v>0</v>
      </c>
      <c r="T311" s="220">
        <f t="shared" si="134"/>
        <v>0</v>
      </c>
      <c r="U311" s="214">
        <f t="shared" si="143"/>
        <v>0</v>
      </c>
      <c r="W311" s="221"/>
      <c r="X311" s="222"/>
      <c r="Y311" s="222"/>
      <c r="Z311" s="223"/>
      <c r="AA311" s="222"/>
      <c r="AB311" s="224"/>
      <c r="AC311" s="225"/>
      <c r="AD311" s="2">
        <f t="shared" si="128"/>
        <v>0</v>
      </c>
      <c r="AE311" s="2">
        <f t="shared" si="129"/>
        <v>0</v>
      </c>
      <c r="AF311" s="226"/>
      <c r="AG311" s="219">
        <f t="shared" si="135"/>
        <v>0</v>
      </c>
      <c r="AH311" s="234">
        <f t="shared" si="136"/>
        <v>0</v>
      </c>
      <c r="AI311" s="214">
        <f t="shared" si="144"/>
        <v>0</v>
      </c>
      <c r="AK311" s="229">
        <f t="shared" si="137"/>
        <v>0</v>
      </c>
      <c r="AL311" s="226"/>
      <c r="AM311" s="15"/>
      <c r="AN311" s="232" t="e">
        <f t="shared" si="138"/>
        <v>#DIV/0!</v>
      </c>
      <c r="AO311" s="214">
        <f t="shared" si="130"/>
        <v>0</v>
      </c>
      <c r="AQ311" s="210"/>
      <c r="AR311" s="231"/>
      <c r="AS311" s="15"/>
      <c r="AT311" s="232">
        <f t="shared" si="139"/>
        <v>0</v>
      </c>
      <c r="AU311" s="235">
        <f t="shared" si="140"/>
        <v>0</v>
      </c>
      <c r="AY311" s="210">
        <v>15.35</v>
      </c>
      <c r="AZ311" s="231">
        <v>170.9</v>
      </c>
      <c r="BA311" s="15"/>
      <c r="BB311" s="232">
        <f t="shared" si="124"/>
        <v>15.344165716457622</v>
      </c>
      <c r="BC311" s="235">
        <f t="shared" si="125"/>
        <v>170.9</v>
      </c>
      <c r="BG311" s="210">
        <v>15.35</v>
      </c>
      <c r="BH311" s="231">
        <v>2100</v>
      </c>
      <c r="BI311" s="15"/>
      <c r="BJ311" s="232">
        <f t="shared" si="131"/>
        <v>15.35</v>
      </c>
      <c r="BK311" s="235">
        <f t="shared" si="141"/>
        <v>1367.6920152091482</v>
      </c>
      <c r="BM311" s="109">
        <f t="shared" si="132"/>
        <v>0.65128191200435626</v>
      </c>
      <c r="BN311" s="213"/>
      <c r="BR311" s="228"/>
      <c r="BS311" s="311"/>
      <c r="BT311" s="3"/>
      <c r="BU311" s="213"/>
      <c r="BV311" s="213"/>
      <c r="BW311" s="291"/>
    </row>
    <row r="312" spans="1:75" x14ac:dyDescent="0.2">
      <c r="A312" s="326">
        <v>15.4</v>
      </c>
      <c r="B312" s="211">
        <f t="shared" si="145"/>
        <v>1435.6560000000263</v>
      </c>
      <c r="C312" s="866">
        <f ca="1">IF(ISERR(AVERAGE(INDIRECT("B"&amp;(ROW()-INT($B$1/2))):INDIRECT("B"&amp;(ROW()+INT($B$1/2))))),"",AVERAGE(INDIRECT("B"&amp;(ROW()-INT($B$1/2))):INDIRECT("B"&amp;(ROW()+INT($B$1/2)))))</f>
        <v>1435.6560000000263</v>
      </c>
      <c r="D312" s="866">
        <f t="shared" si="117"/>
        <v>5.0000000000000711E-2</v>
      </c>
      <c r="E312" s="867"/>
      <c r="F312" s="212">
        <f t="shared" si="142"/>
        <v>15.400000000000174</v>
      </c>
      <c r="G312" s="2">
        <f t="shared" si="118"/>
        <v>309</v>
      </c>
      <c r="H312" s="213">
        <f t="shared" si="119"/>
        <v>15.4</v>
      </c>
      <c r="I312" s="213">
        <f t="shared" si="120"/>
        <v>15.45</v>
      </c>
      <c r="J312" s="51">
        <f t="shared" ca="1" si="121"/>
        <v>1435.6560000000263</v>
      </c>
      <c r="K312" s="51">
        <f t="shared" ca="1" si="122"/>
        <v>1431.4980000000262</v>
      </c>
      <c r="L312" s="553">
        <f t="shared" ca="1" si="123"/>
        <v>1435.6560000000118</v>
      </c>
      <c r="M312" s="542">
        <f t="shared" si="126"/>
        <v>24.783897600000284</v>
      </c>
      <c r="N312" s="544">
        <f t="shared" ca="1" si="127"/>
        <v>437.58794880000363</v>
      </c>
      <c r="O312" s="215"/>
      <c r="P312" s="216"/>
      <c r="Q312" s="217"/>
      <c r="R312" s="218"/>
      <c r="S312" s="219">
        <f t="shared" si="133"/>
        <v>0</v>
      </c>
      <c r="T312" s="220">
        <f t="shared" si="134"/>
        <v>0</v>
      </c>
      <c r="U312" s="214">
        <f t="shared" si="143"/>
        <v>0</v>
      </c>
      <c r="W312" s="221"/>
      <c r="X312" s="222"/>
      <c r="Y312" s="222"/>
      <c r="Z312" s="223"/>
      <c r="AA312" s="222"/>
      <c r="AB312" s="224"/>
      <c r="AC312" s="225"/>
      <c r="AD312" s="2">
        <f t="shared" si="128"/>
        <v>0</v>
      </c>
      <c r="AE312" s="2">
        <f t="shared" si="129"/>
        <v>0</v>
      </c>
      <c r="AF312" s="226"/>
      <c r="AG312" s="219">
        <f t="shared" si="135"/>
        <v>0</v>
      </c>
      <c r="AH312" s="234">
        <f t="shared" si="136"/>
        <v>0</v>
      </c>
      <c r="AI312" s="214">
        <f t="shared" si="144"/>
        <v>0</v>
      </c>
      <c r="AK312" s="229">
        <f t="shared" si="137"/>
        <v>0</v>
      </c>
      <c r="AL312" s="226"/>
      <c r="AM312" s="15"/>
      <c r="AN312" s="232" t="e">
        <f t="shared" si="138"/>
        <v>#DIV/0!</v>
      </c>
      <c r="AO312" s="214">
        <f t="shared" si="130"/>
        <v>0</v>
      </c>
      <c r="AQ312" s="210"/>
      <c r="AR312" s="231"/>
      <c r="AS312" s="15"/>
      <c r="AT312" s="232">
        <f t="shared" si="139"/>
        <v>0</v>
      </c>
      <c r="AU312" s="235">
        <f t="shared" si="140"/>
        <v>0</v>
      </c>
      <c r="AY312" s="210">
        <v>15.4</v>
      </c>
      <c r="AZ312" s="231">
        <v>165</v>
      </c>
      <c r="BA312" s="15"/>
      <c r="BB312" s="232">
        <f t="shared" si="124"/>
        <v>15.394146712276703</v>
      </c>
      <c r="BC312" s="235">
        <f t="shared" si="125"/>
        <v>165</v>
      </c>
      <c r="BG312" s="210">
        <v>15.4</v>
      </c>
      <c r="BH312" s="231">
        <v>2100</v>
      </c>
      <c r="BI312" s="15"/>
      <c r="BJ312" s="232">
        <f t="shared" si="131"/>
        <v>15.4</v>
      </c>
      <c r="BK312" s="235">
        <f t="shared" si="141"/>
        <v>1363.844106463901</v>
      </c>
      <c r="BM312" s="109">
        <f t="shared" si="132"/>
        <v>0.64944957450661955</v>
      </c>
      <c r="BN312" s="213"/>
      <c r="BR312" s="228"/>
      <c r="BS312" s="311"/>
      <c r="BT312" s="3"/>
      <c r="BU312" s="213"/>
      <c r="BV312" s="213"/>
      <c r="BW312" s="291"/>
    </row>
    <row r="313" spans="1:75" x14ac:dyDescent="0.2">
      <c r="A313" s="326">
        <v>15.45</v>
      </c>
      <c r="B313" s="211">
        <f t="shared" si="145"/>
        <v>1431.4980000000264</v>
      </c>
      <c r="C313" s="866">
        <f ca="1">IF(ISERR(AVERAGE(INDIRECT("B"&amp;(ROW()-INT($B$1/2))):INDIRECT("B"&amp;(ROW()+INT($B$1/2))))),"",AVERAGE(INDIRECT("B"&amp;(ROW()-INT($B$1/2))):INDIRECT("B"&amp;(ROW()+INT($B$1/2)))))</f>
        <v>1431.4980000000262</v>
      </c>
      <c r="D313" s="866">
        <f t="shared" si="117"/>
        <v>4.9999999999998934E-2</v>
      </c>
      <c r="E313" s="867"/>
      <c r="F313" s="212">
        <f t="shared" si="142"/>
        <v>15.450000000000175</v>
      </c>
      <c r="G313" s="2">
        <f t="shared" si="118"/>
        <v>310</v>
      </c>
      <c r="H313" s="213">
        <f t="shared" si="119"/>
        <v>15.45</v>
      </c>
      <c r="I313" s="213">
        <f t="shared" si="120"/>
        <v>15.5</v>
      </c>
      <c r="J313" s="51">
        <f t="shared" ca="1" si="121"/>
        <v>1431.4980000000262</v>
      </c>
      <c r="K313" s="51">
        <f t="shared" ca="1" si="122"/>
        <v>1427.3400000000265</v>
      </c>
      <c r="L313" s="553">
        <f t="shared" ca="1" si="123"/>
        <v>1431.4980000000116</v>
      </c>
      <c r="M313" s="542">
        <f t="shared" si="126"/>
        <v>24.864364800000285</v>
      </c>
      <c r="N313" s="544">
        <f t="shared" ca="1" si="127"/>
        <v>436.3205904000036</v>
      </c>
      <c r="O313" s="215"/>
      <c r="P313" s="216"/>
      <c r="Q313" s="217"/>
      <c r="R313" s="218"/>
      <c r="S313" s="219">
        <f t="shared" si="133"/>
        <v>0</v>
      </c>
      <c r="T313" s="220">
        <f t="shared" si="134"/>
        <v>0</v>
      </c>
      <c r="U313" s="214">
        <f t="shared" si="143"/>
        <v>0</v>
      </c>
      <c r="W313" s="221"/>
      <c r="X313" s="222"/>
      <c r="Y313" s="222"/>
      <c r="Z313" s="223"/>
      <c r="AA313" s="222"/>
      <c r="AB313" s="224"/>
      <c r="AC313" s="225"/>
      <c r="AD313" s="2">
        <f t="shared" si="128"/>
        <v>0</v>
      </c>
      <c r="AE313" s="2">
        <f t="shared" si="129"/>
        <v>0</v>
      </c>
      <c r="AF313" s="226"/>
      <c r="AG313" s="219">
        <f t="shared" si="135"/>
        <v>0</v>
      </c>
      <c r="AH313" s="234">
        <f t="shared" si="136"/>
        <v>0</v>
      </c>
      <c r="AI313" s="214">
        <f t="shared" si="144"/>
        <v>0</v>
      </c>
      <c r="AK313" s="229">
        <f t="shared" si="137"/>
        <v>0</v>
      </c>
      <c r="AL313" s="226"/>
      <c r="AM313" s="15"/>
      <c r="AN313" s="232" t="e">
        <f t="shared" si="138"/>
        <v>#DIV/0!</v>
      </c>
      <c r="AO313" s="214">
        <f t="shared" si="130"/>
        <v>0</v>
      </c>
      <c r="AQ313" s="210"/>
      <c r="AR313" s="231"/>
      <c r="AS313" s="15"/>
      <c r="AT313" s="232">
        <f t="shared" si="139"/>
        <v>0</v>
      </c>
      <c r="AU313" s="235">
        <f t="shared" si="140"/>
        <v>0</v>
      </c>
      <c r="AY313" s="210">
        <v>15.45</v>
      </c>
      <c r="AZ313" s="231">
        <v>159.80000000000001</v>
      </c>
      <c r="BA313" s="15"/>
      <c r="BB313" s="232">
        <f t="shared" si="124"/>
        <v>15.444127708095783</v>
      </c>
      <c r="BC313" s="235">
        <f t="shared" si="125"/>
        <v>159.80000000000001</v>
      </c>
      <c r="BG313" s="210">
        <v>15.45</v>
      </c>
      <c r="BH313" s="231">
        <v>2100</v>
      </c>
      <c r="BI313" s="15"/>
      <c r="BJ313" s="232">
        <f t="shared" si="131"/>
        <v>15.45</v>
      </c>
      <c r="BK313" s="235">
        <f t="shared" si="141"/>
        <v>1359.996197718654</v>
      </c>
      <c r="BM313" s="109">
        <f t="shared" si="132"/>
        <v>0.64761723700888285</v>
      </c>
      <c r="BN313" s="213"/>
      <c r="BR313" s="228"/>
      <c r="BS313" s="311"/>
      <c r="BT313" s="3"/>
      <c r="BU313" s="213"/>
      <c r="BV313" s="213"/>
      <c r="BW313" s="291"/>
    </row>
    <row r="314" spans="1:75" x14ac:dyDescent="0.2">
      <c r="A314" s="326">
        <v>15.5</v>
      </c>
      <c r="B314" s="211">
        <f t="shared" si="145"/>
        <v>1427.3400000000265</v>
      </c>
      <c r="C314" s="866">
        <f ca="1">IF(ISERR(AVERAGE(INDIRECT("B"&amp;(ROW()-INT($B$1/2))):INDIRECT("B"&amp;(ROW()+INT($B$1/2))))),"",AVERAGE(INDIRECT("B"&amp;(ROW()-INT($B$1/2))):INDIRECT("B"&amp;(ROW()+INT($B$1/2)))))</f>
        <v>1427.3400000000265</v>
      </c>
      <c r="D314" s="866">
        <f t="shared" si="117"/>
        <v>5.0000000000000711E-2</v>
      </c>
      <c r="E314" s="867"/>
      <c r="F314" s="212">
        <f t="shared" si="142"/>
        <v>15.500000000000176</v>
      </c>
      <c r="G314" s="2">
        <f t="shared" si="118"/>
        <v>311</v>
      </c>
      <c r="H314" s="213">
        <f t="shared" si="119"/>
        <v>15.5</v>
      </c>
      <c r="I314" s="213">
        <f t="shared" si="120"/>
        <v>15.55</v>
      </c>
      <c r="J314" s="51">
        <f t="shared" ca="1" si="121"/>
        <v>1427.3400000000265</v>
      </c>
      <c r="K314" s="51">
        <f t="shared" ca="1" si="122"/>
        <v>1423.1820000000268</v>
      </c>
      <c r="L314" s="553">
        <f t="shared" ca="1" si="123"/>
        <v>1427.340000000012</v>
      </c>
      <c r="M314" s="542">
        <f t="shared" si="126"/>
        <v>24.944832000000286</v>
      </c>
      <c r="N314" s="544">
        <f t="shared" ca="1" si="127"/>
        <v>435.05323200000367</v>
      </c>
      <c r="O314" s="215"/>
      <c r="P314" s="216"/>
      <c r="Q314" s="217"/>
      <c r="R314" s="218"/>
      <c r="S314" s="219">
        <f t="shared" si="133"/>
        <v>0</v>
      </c>
      <c r="T314" s="220">
        <f t="shared" si="134"/>
        <v>0</v>
      </c>
      <c r="U314" s="214">
        <f t="shared" si="143"/>
        <v>0</v>
      </c>
      <c r="W314" s="221"/>
      <c r="X314" s="222"/>
      <c r="Y314" s="222"/>
      <c r="Z314" s="223"/>
      <c r="AA314" s="222"/>
      <c r="AB314" s="224"/>
      <c r="AC314" s="225"/>
      <c r="AD314" s="2">
        <f t="shared" si="128"/>
        <v>0</v>
      </c>
      <c r="AE314" s="2">
        <f t="shared" si="129"/>
        <v>0</v>
      </c>
      <c r="AF314" s="226"/>
      <c r="AG314" s="219">
        <f t="shared" si="135"/>
        <v>0</v>
      </c>
      <c r="AH314" s="234">
        <f t="shared" si="136"/>
        <v>0</v>
      </c>
      <c r="AI314" s="214">
        <f t="shared" si="144"/>
        <v>0</v>
      </c>
      <c r="AK314" s="229">
        <f t="shared" si="137"/>
        <v>0</v>
      </c>
      <c r="AL314" s="226"/>
      <c r="AM314" s="15"/>
      <c r="AN314" s="232" t="e">
        <f t="shared" si="138"/>
        <v>#DIV/0!</v>
      </c>
      <c r="AO314" s="214">
        <f t="shared" si="130"/>
        <v>0</v>
      </c>
      <c r="AQ314" s="210"/>
      <c r="AR314" s="231"/>
      <c r="AS314" s="15"/>
      <c r="AT314" s="232">
        <f t="shared" si="139"/>
        <v>0</v>
      </c>
      <c r="AU314" s="235">
        <f t="shared" si="140"/>
        <v>0</v>
      </c>
      <c r="AY314" s="210">
        <v>15.5</v>
      </c>
      <c r="AZ314" s="231">
        <v>146.30000000000001</v>
      </c>
      <c r="BA314" s="15"/>
      <c r="BB314" s="232">
        <f t="shared" si="124"/>
        <v>15.494108703914863</v>
      </c>
      <c r="BC314" s="235">
        <f t="shared" si="125"/>
        <v>146.30000000000001</v>
      </c>
      <c r="BG314" s="210">
        <v>15.5</v>
      </c>
      <c r="BH314" s="231">
        <v>2100</v>
      </c>
      <c r="BI314" s="15"/>
      <c r="BJ314" s="232">
        <f t="shared" si="131"/>
        <v>15.5</v>
      </c>
      <c r="BK314" s="235">
        <f t="shared" si="141"/>
        <v>1356.1482889734068</v>
      </c>
      <c r="BM314" s="109">
        <f t="shared" si="132"/>
        <v>0.64578489951114615</v>
      </c>
      <c r="BN314" s="213"/>
      <c r="BR314" s="228"/>
      <c r="BS314" s="311"/>
      <c r="BT314" s="3"/>
      <c r="BU314" s="213"/>
      <c r="BV314" s="213"/>
      <c r="BW314" s="291"/>
    </row>
    <row r="315" spans="1:75" x14ac:dyDescent="0.2">
      <c r="A315" s="326">
        <v>15.55</v>
      </c>
      <c r="B315" s="211">
        <f t="shared" si="145"/>
        <v>1423.1820000000266</v>
      </c>
      <c r="C315" s="866">
        <f ca="1">IF(ISERR(AVERAGE(INDIRECT("B"&amp;(ROW()-INT($B$1/2))):INDIRECT("B"&amp;(ROW()+INT($B$1/2))))),"",AVERAGE(INDIRECT("B"&amp;(ROW()-INT($B$1/2))):INDIRECT("B"&amp;(ROW()+INT($B$1/2)))))</f>
        <v>1423.1820000000268</v>
      </c>
      <c r="D315" s="866">
        <f t="shared" si="117"/>
        <v>5.0000000000000711E-2</v>
      </c>
      <c r="E315" s="867"/>
      <c r="F315" s="212">
        <f t="shared" si="142"/>
        <v>15.550000000000177</v>
      </c>
      <c r="G315" s="2">
        <f t="shared" si="118"/>
        <v>312</v>
      </c>
      <c r="H315" s="213">
        <f t="shared" si="119"/>
        <v>15.55</v>
      </c>
      <c r="I315" s="213">
        <f t="shared" si="120"/>
        <v>15.6</v>
      </c>
      <c r="J315" s="51">
        <f t="shared" ca="1" si="121"/>
        <v>1423.1820000000268</v>
      </c>
      <c r="K315" s="51">
        <f t="shared" ca="1" si="122"/>
        <v>1419.0240000000267</v>
      </c>
      <c r="L315" s="553">
        <f t="shared" ca="1" si="123"/>
        <v>1423.1820000000123</v>
      </c>
      <c r="M315" s="542">
        <f t="shared" si="126"/>
        <v>25.025299200000287</v>
      </c>
      <c r="N315" s="544">
        <f t="shared" ca="1" si="127"/>
        <v>433.78587360000375</v>
      </c>
      <c r="O315" s="215"/>
      <c r="P315" s="216"/>
      <c r="Q315" s="217"/>
      <c r="R315" s="218"/>
      <c r="S315" s="219">
        <f t="shared" si="133"/>
        <v>0</v>
      </c>
      <c r="T315" s="220">
        <f t="shared" si="134"/>
        <v>0</v>
      </c>
      <c r="U315" s="214">
        <f t="shared" si="143"/>
        <v>0</v>
      </c>
      <c r="W315" s="221"/>
      <c r="X315" s="222"/>
      <c r="Y315" s="222"/>
      <c r="Z315" s="223"/>
      <c r="AA315" s="222"/>
      <c r="AB315" s="224"/>
      <c r="AC315" s="225"/>
      <c r="AD315" s="2">
        <f t="shared" si="128"/>
        <v>0</v>
      </c>
      <c r="AE315" s="2">
        <f t="shared" si="129"/>
        <v>0</v>
      </c>
      <c r="AF315" s="226"/>
      <c r="AG315" s="219">
        <f t="shared" si="135"/>
        <v>0</v>
      </c>
      <c r="AH315" s="234">
        <f t="shared" si="136"/>
        <v>0</v>
      </c>
      <c r="AI315" s="214">
        <f t="shared" si="144"/>
        <v>0</v>
      </c>
      <c r="AK315" s="229">
        <f t="shared" si="137"/>
        <v>0</v>
      </c>
      <c r="AL315" s="226"/>
      <c r="AM315" s="15"/>
      <c r="AN315" s="232" t="e">
        <f t="shared" si="138"/>
        <v>#DIV/0!</v>
      </c>
      <c r="AO315" s="214">
        <f t="shared" si="130"/>
        <v>0</v>
      </c>
      <c r="AQ315" s="210"/>
      <c r="AR315" s="231"/>
      <c r="AS315" s="15"/>
      <c r="AT315" s="232">
        <f t="shared" si="139"/>
        <v>0</v>
      </c>
      <c r="AU315" s="235">
        <f t="shared" si="140"/>
        <v>0</v>
      </c>
      <c r="AY315" s="210">
        <v>15.55</v>
      </c>
      <c r="AZ315" s="231">
        <v>132.9</v>
      </c>
      <c r="BA315" s="15"/>
      <c r="BB315" s="232">
        <f t="shared" si="124"/>
        <v>15.544089699733943</v>
      </c>
      <c r="BC315" s="235">
        <f t="shared" si="125"/>
        <v>132.9</v>
      </c>
      <c r="BG315" s="210">
        <v>15.55</v>
      </c>
      <c r="BH315" s="231">
        <v>2100</v>
      </c>
      <c r="BI315" s="15"/>
      <c r="BJ315" s="232">
        <f t="shared" si="131"/>
        <v>15.55</v>
      </c>
      <c r="BK315" s="235">
        <f t="shared" si="141"/>
        <v>1352.3003802281598</v>
      </c>
      <c r="BM315" s="109">
        <f t="shared" si="132"/>
        <v>0.64395256201340945</v>
      </c>
      <c r="BN315" s="213"/>
      <c r="BR315" s="228"/>
      <c r="BS315" s="311"/>
      <c r="BT315" s="3"/>
      <c r="BU315" s="213"/>
      <c r="BV315" s="213"/>
      <c r="BW315" s="291"/>
    </row>
    <row r="316" spans="1:75" x14ac:dyDescent="0.2">
      <c r="A316" s="326">
        <v>15.6</v>
      </c>
      <c r="B316" s="211">
        <f t="shared" si="145"/>
        <v>1419.0240000000267</v>
      </c>
      <c r="C316" s="866">
        <f ca="1">IF(ISERR(AVERAGE(INDIRECT("B"&amp;(ROW()-INT($B$1/2))):INDIRECT("B"&amp;(ROW()+INT($B$1/2))))),"",AVERAGE(INDIRECT("B"&amp;(ROW()-INT($B$1/2))):INDIRECT("B"&amp;(ROW()+INT($B$1/2)))))</f>
        <v>1419.0240000000267</v>
      </c>
      <c r="D316" s="866">
        <f t="shared" ref="D316:D379" si="146">A316-A315</f>
        <v>4.9999999999998934E-2</v>
      </c>
      <c r="E316" s="867"/>
      <c r="F316" s="212">
        <f t="shared" si="142"/>
        <v>15.600000000000177</v>
      </c>
      <c r="G316" s="2">
        <f t="shared" si="118"/>
        <v>313</v>
      </c>
      <c r="H316" s="213">
        <f t="shared" si="119"/>
        <v>15.6</v>
      </c>
      <c r="I316" s="213">
        <f t="shared" si="120"/>
        <v>15.65</v>
      </c>
      <c r="J316" s="51">
        <f t="shared" ca="1" si="121"/>
        <v>1419.0240000000267</v>
      </c>
      <c r="K316" s="51">
        <f t="shared" ca="1" si="122"/>
        <v>1414.8660000000266</v>
      </c>
      <c r="L316" s="553">
        <f t="shared" ca="1" si="123"/>
        <v>1419.0240000000119</v>
      </c>
      <c r="M316" s="542">
        <f t="shared" si="126"/>
        <v>25.105766400000288</v>
      </c>
      <c r="N316" s="544">
        <f t="shared" ca="1" si="127"/>
        <v>432.51851520000366</v>
      </c>
      <c r="O316" s="215"/>
      <c r="P316" s="216"/>
      <c r="Q316" s="217"/>
      <c r="R316" s="218"/>
      <c r="S316" s="219">
        <f t="shared" si="133"/>
        <v>0</v>
      </c>
      <c r="T316" s="220">
        <f t="shared" si="134"/>
        <v>0</v>
      </c>
      <c r="U316" s="214">
        <f t="shared" si="143"/>
        <v>0</v>
      </c>
      <c r="W316" s="221"/>
      <c r="X316" s="222"/>
      <c r="Y316" s="222"/>
      <c r="Z316" s="223"/>
      <c r="AA316" s="222"/>
      <c r="AB316" s="224"/>
      <c r="AC316" s="225"/>
      <c r="AD316" s="2">
        <f t="shared" si="128"/>
        <v>0</v>
      </c>
      <c r="AE316" s="2">
        <f t="shared" si="129"/>
        <v>0</v>
      </c>
      <c r="AF316" s="226"/>
      <c r="AG316" s="219">
        <f t="shared" si="135"/>
        <v>0</v>
      </c>
      <c r="AH316" s="234">
        <f t="shared" si="136"/>
        <v>0</v>
      </c>
      <c r="AI316" s="214">
        <f t="shared" si="144"/>
        <v>0</v>
      </c>
      <c r="AK316" s="229">
        <f t="shared" si="137"/>
        <v>0</v>
      </c>
      <c r="AL316" s="226"/>
      <c r="AM316" s="15"/>
      <c r="AN316" s="232" t="e">
        <f t="shared" si="138"/>
        <v>#DIV/0!</v>
      </c>
      <c r="AO316" s="214">
        <f t="shared" si="130"/>
        <v>0</v>
      </c>
      <c r="AQ316" s="210"/>
      <c r="AR316" s="231"/>
      <c r="AS316" s="15"/>
      <c r="AT316" s="232">
        <f t="shared" si="139"/>
        <v>0</v>
      </c>
      <c r="AU316" s="235">
        <f t="shared" si="140"/>
        <v>0</v>
      </c>
      <c r="AY316" s="210">
        <v>15.6</v>
      </c>
      <c r="AZ316" s="231">
        <v>120.7</v>
      </c>
      <c r="BA316" s="15"/>
      <c r="BB316" s="232">
        <f t="shared" si="124"/>
        <v>15.594070695553023</v>
      </c>
      <c r="BC316" s="235">
        <f t="shared" si="125"/>
        <v>120.7</v>
      </c>
      <c r="BG316" s="210">
        <v>15.6</v>
      </c>
      <c r="BH316" s="231">
        <v>2100</v>
      </c>
      <c r="BI316" s="15"/>
      <c r="BJ316" s="232">
        <f t="shared" si="131"/>
        <v>15.6</v>
      </c>
      <c r="BK316" s="235">
        <f t="shared" si="141"/>
        <v>1348.4524714829129</v>
      </c>
      <c r="BM316" s="109">
        <f t="shared" si="132"/>
        <v>0.64212022451567274</v>
      </c>
      <c r="BN316" s="213"/>
      <c r="BR316" s="228"/>
      <c r="BS316" s="311"/>
      <c r="BT316" s="3"/>
      <c r="BU316" s="213"/>
      <c r="BV316" s="213"/>
      <c r="BW316" s="291"/>
    </row>
    <row r="317" spans="1:75" x14ac:dyDescent="0.2">
      <c r="A317" s="326">
        <v>15.65</v>
      </c>
      <c r="B317" s="211">
        <f t="shared" si="145"/>
        <v>1414.8660000000268</v>
      </c>
      <c r="C317" s="866">
        <f ca="1">IF(ISERR(AVERAGE(INDIRECT("B"&amp;(ROW()-INT($B$1/2))):INDIRECT("B"&amp;(ROW()+INT($B$1/2))))),"",AVERAGE(INDIRECT("B"&amp;(ROW()-INT($B$1/2))):INDIRECT("B"&amp;(ROW()+INT($B$1/2)))))</f>
        <v>1414.8660000000266</v>
      </c>
      <c r="D317" s="866">
        <f t="shared" si="146"/>
        <v>5.0000000000000711E-2</v>
      </c>
      <c r="E317" s="867"/>
      <c r="F317" s="212">
        <f t="shared" si="142"/>
        <v>15.650000000000178</v>
      </c>
      <c r="G317" s="2">
        <f t="shared" si="118"/>
        <v>314</v>
      </c>
      <c r="H317" s="213">
        <f t="shared" si="119"/>
        <v>15.65</v>
      </c>
      <c r="I317" s="213">
        <f t="shared" si="120"/>
        <v>15.7</v>
      </c>
      <c r="J317" s="51">
        <f t="shared" ca="1" si="121"/>
        <v>1414.8660000000266</v>
      </c>
      <c r="K317" s="51">
        <f t="shared" ca="1" si="122"/>
        <v>1410.7080000000269</v>
      </c>
      <c r="L317" s="553">
        <f t="shared" ca="1" si="123"/>
        <v>1414.8660000000118</v>
      </c>
      <c r="M317" s="542">
        <f t="shared" si="126"/>
        <v>25.186233600000289</v>
      </c>
      <c r="N317" s="544">
        <f t="shared" ca="1" si="127"/>
        <v>431.25115680000363</v>
      </c>
      <c r="O317" s="215"/>
      <c r="P317" s="216"/>
      <c r="Q317" s="217"/>
      <c r="R317" s="218"/>
      <c r="S317" s="219">
        <f t="shared" si="133"/>
        <v>0</v>
      </c>
      <c r="T317" s="220">
        <f t="shared" si="134"/>
        <v>0</v>
      </c>
      <c r="U317" s="214">
        <f t="shared" si="143"/>
        <v>0</v>
      </c>
      <c r="W317" s="221"/>
      <c r="X317" s="222"/>
      <c r="Y317" s="222"/>
      <c r="Z317" s="223"/>
      <c r="AA317" s="222"/>
      <c r="AB317" s="224"/>
      <c r="AC317" s="225"/>
      <c r="AD317" s="2">
        <f t="shared" si="128"/>
        <v>0</v>
      </c>
      <c r="AE317" s="2">
        <f t="shared" si="129"/>
        <v>0</v>
      </c>
      <c r="AF317" s="226"/>
      <c r="AG317" s="219">
        <f t="shared" si="135"/>
        <v>0</v>
      </c>
      <c r="AH317" s="234">
        <f t="shared" si="136"/>
        <v>0</v>
      </c>
      <c r="AI317" s="214">
        <f t="shared" si="144"/>
        <v>0</v>
      </c>
      <c r="AK317" s="229">
        <f t="shared" si="137"/>
        <v>0</v>
      </c>
      <c r="AL317" s="226"/>
      <c r="AM317" s="15"/>
      <c r="AN317" s="232" t="e">
        <f t="shared" si="138"/>
        <v>#DIV/0!</v>
      </c>
      <c r="AO317" s="214">
        <f t="shared" si="130"/>
        <v>0</v>
      </c>
      <c r="AQ317" s="210"/>
      <c r="AR317" s="231"/>
      <c r="AS317" s="15"/>
      <c r="AT317" s="232">
        <f t="shared" si="139"/>
        <v>0</v>
      </c>
      <c r="AU317" s="235">
        <f t="shared" si="140"/>
        <v>0</v>
      </c>
      <c r="AY317" s="210">
        <v>15.65</v>
      </c>
      <c r="AZ317" s="231">
        <v>107.6</v>
      </c>
      <c r="BA317" s="15"/>
      <c r="BB317" s="232">
        <f t="shared" si="124"/>
        <v>15.644051691372104</v>
      </c>
      <c r="BC317" s="235">
        <f t="shared" si="125"/>
        <v>107.6</v>
      </c>
      <c r="BG317" s="210">
        <v>15.65</v>
      </c>
      <c r="BH317" s="231">
        <v>2100</v>
      </c>
      <c r="BI317" s="15"/>
      <c r="BJ317" s="232">
        <f t="shared" si="131"/>
        <v>15.65</v>
      </c>
      <c r="BK317" s="235">
        <f t="shared" si="141"/>
        <v>1344.6045627376657</v>
      </c>
      <c r="BM317" s="109">
        <f t="shared" si="132"/>
        <v>0.64028788701793604</v>
      </c>
      <c r="BN317" s="213"/>
      <c r="BR317" s="228"/>
      <c r="BS317" s="311"/>
      <c r="BT317" s="3"/>
      <c r="BU317" s="213"/>
      <c r="BV317" s="213"/>
      <c r="BW317" s="291"/>
    </row>
    <row r="318" spans="1:75" x14ac:dyDescent="0.2">
      <c r="A318" s="326">
        <v>15.7</v>
      </c>
      <c r="B318" s="211">
        <f t="shared" si="145"/>
        <v>1410.7080000000269</v>
      </c>
      <c r="C318" s="866">
        <f ca="1">IF(ISERR(AVERAGE(INDIRECT("B"&amp;(ROW()-INT($B$1/2))):INDIRECT("B"&amp;(ROW()+INT($B$1/2))))),"",AVERAGE(INDIRECT("B"&amp;(ROW()-INT($B$1/2))):INDIRECT("B"&amp;(ROW()+INT($B$1/2)))))</f>
        <v>1410.7080000000269</v>
      </c>
      <c r="D318" s="866">
        <f t="shared" si="146"/>
        <v>4.9999999999998934E-2</v>
      </c>
      <c r="E318" s="867"/>
      <c r="F318" s="212">
        <f t="shared" si="142"/>
        <v>15.700000000000179</v>
      </c>
      <c r="G318" s="2">
        <f t="shared" si="118"/>
        <v>315</v>
      </c>
      <c r="H318" s="213">
        <f t="shared" si="119"/>
        <v>15.7</v>
      </c>
      <c r="I318" s="213">
        <f t="shared" si="120"/>
        <v>15.75</v>
      </c>
      <c r="J318" s="51">
        <f t="shared" ca="1" si="121"/>
        <v>1410.7080000000269</v>
      </c>
      <c r="K318" s="51">
        <f t="shared" ca="1" si="122"/>
        <v>1406.5500000000272</v>
      </c>
      <c r="L318" s="553">
        <f t="shared" ca="1" si="123"/>
        <v>1410.7080000000119</v>
      </c>
      <c r="M318" s="542">
        <f t="shared" si="126"/>
        <v>25.26670080000029</v>
      </c>
      <c r="N318" s="544">
        <f t="shared" ca="1" si="127"/>
        <v>429.98379840000365</v>
      </c>
      <c r="O318" s="215"/>
      <c r="P318" s="216"/>
      <c r="Q318" s="217"/>
      <c r="R318" s="218"/>
      <c r="S318" s="219">
        <f t="shared" si="133"/>
        <v>0</v>
      </c>
      <c r="T318" s="220">
        <f t="shared" si="134"/>
        <v>0</v>
      </c>
      <c r="U318" s="214">
        <f t="shared" si="143"/>
        <v>0</v>
      </c>
      <c r="W318" s="221"/>
      <c r="X318" s="222"/>
      <c r="Y318" s="222"/>
      <c r="Z318" s="223"/>
      <c r="AA318" s="222"/>
      <c r="AB318" s="224"/>
      <c r="AC318" s="225"/>
      <c r="AD318" s="2">
        <f t="shared" si="128"/>
        <v>0</v>
      </c>
      <c r="AE318" s="2">
        <f t="shared" si="129"/>
        <v>0</v>
      </c>
      <c r="AF318" s="226"/>
      <c r="AG318" s="219">
        <f t="shared" si="135"/>
        <v>0</v>
      </c>
      <c r="AH318" s="234">
        <f t="shared" si="136"/>
        <v>0</v>
      </c>
      <c r="AI318" s="214">
        <f t="shared" si="144"/>
        <v>0</v>
      </c>
      <c r="AK318" s="229">
        <f t="shared" si="137"/>
        <v>0</v>
      </c>
      <c r="AL318" s="226"/>
      <c r="AM318" s="15"/>
      <c r="AN318" s="232" t="e">
        <f t="shared" si="138"/>
        <v>#DIV/0!</v>
      </c>
      <c r="AO318" s="214">
        <f t="shared" si="130"/>
        <v>0</v>
      </c>
      <c r="AQ318" s="210"/>
      <c r="AR318" s="231"/>
      <c r="AS318" s="15"/>
      <c r="AT318" s="232">
        <f t="shared" si="139"/>
        <v>0</v>
      </c>
      <c r="AU318" s="235">
        <f t="shared" si="140"/>
        <v>0</v>
      </c>
      <c r="AY318" s="210">
        <v>15.7</v>
      </c>
      <c r="AZ318" s="231">
        <v>92.5</v>
      </c>
      <c r="BA318" s="15"/>
      <c r="BB318" s="232">
        <f t="shared" si="124"/>
        <v>15.694032687191184</v>
      </c>
      <c r="BC318" s="235">
        <f t="shared" si="125"/>
        <v>92.5</v>
      </c>
      <c r="BG318" s="210">
        <v>15.7</v>
      </c>
      <c r="BH318" s="231">
        <v>2100</v>
      </c>
      <c r="BI318" s="15"/>
      <c r="BJ318" s="232">
        <f t="shared" si="131"/>
        <v>15.7</v>
      </c>
      <c r="BK318" s="235">
        <f t="shared" si="141"/>
        <v>1340.7566539924187</v>
      </c>
      <c r="BM318" s="109">
        <f t="shared" si="132"/>
        <v>0.63845554952019934</v>
      </c>
      <c r="BN318" s="213"/>
      <c r="BR318" s="228"/>
      <c r="BS318" s="311"/>
      <c r="BT318" s="3"/>
      <c r="BU318" s="213"/>
      <c r="BV318" s="213"/>
      <c r="BW318" s="291"/>
    </row>
    <row r="319" spans="1:75" x14ac:dyDescent="0.2">
      <c r="A319" s="326">
        <v>15.75</v>
      </c>
      <c r="B319" s="211">
        <f t="shared" si="145"/>
        <v>1406.550000000027</v>
      </c>
      <c r="C319" s="866">
        <f ca="1">IF(ISERR(AVERAGE(INDIRECT("B"&amp;(ROW()-INT($B$1/2))):INDIRECT("B"&amp;(ROW()+INT($B$1/2))))),"",AVERAGE(INDIRECT("B"&amp;(ROW()-INT($B$1/2))):INDIRECT("B"&amp;(ROW()+INT($B$1/2)))))</f>
        <v>1406.5500000000272</v>
      </c>
      <c r="D319" s="866">
        <f t="shared" si="146"/>
        <v>5.0000000000000711E-2</v>
      </c>
      <c r="E319" s="867"/>
      <c r="F319" s="212">
        <f t="shared" si="142"/>
        <v>15.750000000000179</v>
      </c>
      <c r="G319" s="2">
        <f t="shared" si="118"/>
        <v>316</v>
      </c>
      <c r="H319" s="213">
        <f t="shared" si="119"/>
        <v>15.75</v>
      </c>
      <c r="I319" s="213">
        <f t="shared" si="120"/>
        <v>15.8</v>
      </c>
      <c r="J319" s="51">
        <f t="shared" ca="1" si="121"/>
        <v>1406.5500000000272</v>
      </c>
      <c r="K319" s="51">
        <f t="shared" ca="1" si="122"/>
        <v>1402.3920000000271</v>
      </c>
      <c r="L319" s="553">
        <f t="shared" ca="1" si="123"/>
        <v>1406.5500000000122</v>
      </c>
      <c r="M319" s="542">
        <f t="shared" si="126"/>
        <v>25.347168000000291</v>
      </c>
      <c r="N319" s="544">
        <f t="shared" ca="1" si="127"/>
        <v>428.71644000000373</v>
      </c>
      <c r="O319" s="215"/>
      <c r="P319" s="216"/>
      <c r="Q319" s="217"/>
      <c r="R319" s="218"/>
      <c r="S319" s="219">
        <f t="shared" si="133"/>
        <v>0</v>
      </c>
      <c r="T319" s="220">
        <f t="shared" si="134"/>
        <v>0</v>
      </c>
      <c r="U319" s="214">
        <f t="shared" si="143"/>
        <v>0</v>
      </c>
      <c r="W319" s="221"/>
      <c r="X319" s="222"/>
      <c r="Y319" s="222"/>
      <c r="Z319" s="223"/>
      <c r="AA319" s="222"/>
      <c r="AB319" s="224"/>
      <c r="AC319" s="225"/>
      <c r="AD319" s="2">
        <f t="shared" si="128"/>
        <v>0</v>
      </c>
      <c r="AE319" s="2">
        <f t="shared" si="129"/>
        <v>0</v>
      </c>
      <c r="AF319" s="226"/>
      <c r="AG319" s="219">
        <f t="shared" si="135"/>
        <v>0</v>
      </c>
      <c r="AH319" s="234">
        <f t="shared" si="136"/>
        <v>0</v>
      </c>
      <c r="AI319" s="214">
        <f t="shared" si="144"/>
        <v>0</v>
      </c>
      <c r="AK319" s="229">
        <f t="shared" si="137"/>
        <v>0</v>
      </c>
      <c r="AL319" s="226"/>
      <c r="AM319" s="15"/>
      <c r="AN319" s="232" t="e">
        <f t="shared" si="138"/>
        <v>#DIV/0!</v>
      </c>
      <c r="AO319" s="214">
        <f t="shared" si="130"/>
        <v>0</v>
      </c>
      <c r="AQ319" s="210"/>
      <c r="AR319" s="231"/>
      <c r="AS319" s="15"/>
      <c r="AT319" s="232">
        <f t="shared" si="139"/>
        <v>0</v>
      </c>
      <c r="AU319" s="235">
        <f t="shared" si="140"/>
        <v>0</v>
      </c>
      <c r="AY319" s="210">
        <v>15.75</v>
      </c>
      <c r="AZ319" s="231">
        <v>76.400000000000006</v>
      </c>
      <c r="BA319" s="15"/>
      <c r="BB319" s="232">
        <f t="shared" si="124"/>
        <v>15.744013683010264</v>
      </c>
      <c r="BC319" s="235">
        <f t="shared" si="125"/>
        <v>76.400000000000006</v>
      </c>
      <c r="BG319" s="210">
        <v>15.75</v>
      </c>
      <c r="BH319" s="231">
        <v>2100</v>
      </c>
      <c r="BI319" s="15"/>
      <c r="BJ319" s="232">
        <f t="shared" si="131"/>
        <v>15.75</v>
      </c>
      <c r="BK319" s="235">
        <f t="shared" si="141"/>
        <v>1336.9087452471715</v>
      </c>
      <c r="BM319" s="109">
        <f t="shared" si="132"/>
        <v>0.63662321202246264</v>
      </c>
      <c r="BN319" s="213"/>
      <c r="BR319" s="228"/>
      <c r="BS319" s="311"/>
      <c r="BT319" s="3"/>
      <c r="BU319" s="213"/>
      <c r="BV319" s="213"/>
      <c r="BW319" s="291"/>
    </row>
    <row r="320" spans="1:75" x14ac:dyDescent="0.2">
      <c r="A320" s="326">
        <v>15.8</v>
      </c>
      <c r="B320" s="211">
        <f t="shared" si="145"/>
        <v>1402.3920000000271</v>
      </c>
      <c r="C320" s="866">
        <f ca="1">IF(ISERR(AVERAGE(INDIRECT("B"&amp;(ROW()-INT($B$1/2))):INDIRECT("B"&amp;(ROW()+INT($B$1/2))))),"",AVERAGE(INDIRECT("B"&amp;(ROW()-INT($B$1/2))):INDIRECT("B"&amp;(ROW()+INT($B$1/2)))))</f>
        <v>1402.3920000000271</v>
      </c>
      <c r="D320" s="866">
        <f t="shared" si="146"/>
        <v>5.0000000000000711E-2</v>
      </c>
      <c r="E320" s="867"/>
      <c r="F320" s="212">
        <f t="shared" si="142"/>
        <v>15.80000000000018</v>
      </c>
      <c r="G320" s="2">
        <f t="shared" si="118"/>
        <v>317</v>
      </c>
      <c r="H320" s="213">
        <f t="shared" si="119"/>
        <v>15.8</v>
      </c>
      <c r="I320" s="213">
        <f t="shared" si="120"/>
        <v>15.85</v>
      </c>
      <c r="J320" s="51">
        <f t="shared" ca="1" si="121"/>
        <v>1402.3920000000271</v>
      </c>
      <c r="K320" s="51">
        <f t="shared" ca="1" si="122"/>
        <v>1398.234000000027</v>
      </c>
      <c r="L320" s="553">
        <f t="shared" ca="1" si="123"/>
        <v>1402.3920000000121</v>
      </c>
      <c r="M320" s="542">
        <f t="shared" si="126"/>
        <v>25.427635200000292</v>
      </c>
      <c r="N320" s="544">
        <f t="shared" ca="1" si="127"/>
        <v>427.44908160000369</v>
      </c>
      <c r="O320" s="215"/>
      <c r="P320" s="216"/>
      <c r="Q320" s="217"/>
      <c r="R320" s="218"/>
      <c r="S320" s="219">
        <f t="shared" si="133"/>
        <v>0</v>
      </c>
      <c r="T320" s="220">
        <f t="shared" si="134"/>
        <v>0</v>
      </c>
      <c r="U320" s="214">
        <f t="shared" si="143"/>
        <v>0</v>
      </c>
      <c r="W320" s="221"/>
      <c r="X320" s="222"/>
      <c r="Y320" s="222"/>
      <c r="Z320" s="223"/>
      <c r="AA320" s="222"/>
      <c r="AB320" s="224"/>
      <c r="AC320" s="225"/>
      <c r="AD320" s="2">
        <f t="shared" si="128"/>
        <v>0</v>
      </c>
      <c r="AE320" s="2">
        <f t="shared" si="129"/>
        <v>0</v>
      </c>
      <c r="AF320" s="226"/>
      <c r="AG320" s="219">
        <f t="shared" si="135"/>
        <v>0</v>
      </c>
      <c r="AH320" s="234">
        <f t="shared" si="136"/>
        <v>0</v>
      </c>
      <c r="AI320" s="214">
        <f t="shared" si="144"/>
        <v>0</v>
      </c>
      <c r="AK320" s="229">
        <f t="shared" si="137"/>
        <v>0</v>
      </c>
      <c r="AL320" s="226"/>
      <c r="AM320" s="15"/>
      <c r="AN320" s="232" t="e">
        <f t="shared" si="138"/>
        <v>#DIV/0!</v>
      </c>
      <c r="AO320" s="214">
        <f t="shared" si="130"/>
        <v>0</v>
      </c>
      <c r="AQ320" s="210"/>
      <c r="AR320" s="231"/>
      <c r="AS320" s="15"/>
      <c r="AT320" s="232">
        <f t="shared" si="139"/>
        <v>0</v>
      </c>
      <c r="AU320" s="235">
        <f t="shared" si="140"/>
        <v>0</v>
      </c>
      <c r="AY320" s="210">
        <v>15.8</v>
      </c>
      <c r="AZ320" s="231">
        <v>66.3</v>
      </c>
      <c r="BA320" s="15"/>
      <c r="BB320" s="232">
        <f t="shared" si="124"/>
        <v>15.793994678829344</v>
      </c>
      <c r="BC320" s="235">
        <f t="shared" si="125"/>
        <v>66.3</v>
      </c>
      <c r="BG320" s="210">
        <v>15.8</v>
      </c>
      <c r="BH320" s="231">
        <v>2100</v>
      </c>
      <c r="BI320" s="15"/>
      <c r="BJ320" s="232">
        <f t="shared" si="131"/>
        <v>15.8</v>
      </c>
      <c r="BK320" s="235">
        <f t="shared" si="141"/>
        <v>1333.0608365019245</v>
      </c>
      <c r="BM320" s="109">
        <f t="shared" si="132"/>
        <v>0.63479087452472593</v>
      </c>
      <c r="BN320" s="213"/>
      <c r="BR320" s="228"/>
      <c r="BS320" s="311"/>
      <c r="BT320" s="3"/>
      <c r="BU320" s="213"/>
      <c r="BV320" s="213"/>
      <c r="BW320" s="291"/>
    </row>
    <row r="321" spans="1:75" x14ac:dyDescent="0.2">
      <c r="A321" s="326">
        <v>15.85</v>
      </c>
      <c r="B321" s="211">
        <f t="shared" si="145"/>
        <v>1398.2340000000272</v>
      </c>
      <c r="C321" s="866">
        <f ca="1">IF(ISERR(AVERAGE(INDIRECT("B"&amp;(ROW()-INT($B$1/2))):INDIRECT("B"&amp;(ROW()+INT($B$1/2))))),"",AVERAGE(INDIRECT("B"&amp;(ROW()-INT($B$1/2))):INDIRECT("B"&amp;(ROW()+INT($B$1/2)))))</f>
        <v>1398.234000000027</v>
      </c>
      <c r="D321" s="866">
        <f t="shared" si="146"/>
        <v>4.9999999999998934E-2</v>
      </c>
      <c r="E321" s="867"/>
      <c r="F321" s="212">
        <f t="shared" si="142"/>
        <v>15.850000000000181</v>
      </c>
      <c r="G321" s="2">
        <f t="shared" si="118"/>
        <v>318</v>
      </c>
      <c r="H321" s="213">
        <f t="shared" si="119"/>
        <v>15.85</v>
      </c>
      <c r="I321" s="213">
        <f t="shared" si="120"/>
        <v>15.9</v>
      </c>
      <c r="J321" s="51">
        <f t="shared" ca="1" si="121"/>
        <v>1398.234000000027</v>
      </c>
      <c r="K321" s="51">
        <f t="shared" ca="1" si="122"/>
        <v>1394.0760000000273</v>
      </c>
      <c r="L321" s="553">
        <f t="shared" ca="1" si="123"/>
        <v>1398.234000000012</v>
      </c>
      <c r="M321" s="542">
        <f t="shared" si="126"/>
        <v>25.508102400000293</v>
      </c>
      <c r="N321" s="544">
        <f t="shared" ca="1" si="127"/>
        <v>426.18172320000366</v>
      </c>
      <c r="O321" s="215"/>
      <c r="P321" s="216"/>
      <c r="Q321" s="217"/>
      <c r="R321" s="218"/>
      <c r="S321" s="219">
        <f t="shared" si="133"/>
        <v>0</v>
      </c>
      <c r="T321" s="220">
        <f t="shared" si="134"/>
        <v>0</v>
      </c>
      <c r="U321" s="214">
        <f t="shared" si="143"/>
        <v>0</v>
      </c>
      <c r="W321" s="221"/>
      <c r="X321" s="222"/>
      <c r="Y321" s="222"/>
      <c r="Z321" s="223"/>
      <c r="AA321" s="222"/>
      <c r="AB321" s="224"/>
      <c r="AC321" s="225"/>
      <c r="AD321" s="2">
        <f t="shared" si="128"/>
        <v>0</v>
      </c>
      <c r="AE321" s="2">
        <f t="shared" si="129"/>
        <v>0</v>
      </c>
      <c r="AF321" s="226"/>
      <c r="AG321" s="219">
        <f t="shared" si="135"/>
        <v>0</v>
      </c>
      <c r="AH321" s="234">
        <f t="shared" si="136"/>
        <v>0</v>
      </c>
      <c r="AI321" s="214">
        <f t="shared" si="144"/>
        <v>0</v>
      </c>
      <c r="AK321" s="229">
        <f t="shared" si="137"/>
        <v>0</v>
      </c>
      <c r="AL321" s="226"/>
      <c r="AM321" s="15"/>
      <c r="AN321" s="232" t="e">
        <f t="shared" si="138"/>
        <v>#DIV/0!</v>
      </c>
      <c r="AO321" s="214">
        <f t="shared" si="130"/>
        <v>0</v>
      </c>
      <c r="AQ321" s="210"/>
      <c r="AR321" s="231"/>
      <c r="AS321" s="15"/>
      <c r="AT321" s="232">
        <f t="shared" si="139"/>
        <v>0</v>
      </c>
      <c r="AU321" s="235">
        <f t="shared" si="140"/>
        <v>0</v>
      </c>
      <c r="AY321" s="210">
        <v>15.85</v>
      </c>
      <c r="AZ321" s="231">
        <v>56.8</v>
      </c>
      <c r="BA321" s="15"/>
      <c r="BB321" s="232">
        <f t="shared" si="124"/>
        <v>15.843975674648425</v>
      </c>
      <c r="BC321" s="235">
        <f t="shared" si="125"/>
        <v>56.8</v>
      </c>
      <c r="BG321" s="210">
        <v>15.85</v>
      </c>
      <c r="BH321" s="231">
        <v>2100</v>
      </c>
      <c r="BI321" s="15"/>
      <c r="BJ321" s="232">
        <f t="shared" si="131"/>
        <v>15.85</v>
      </c>
      <c r="BK321" s="235">
        <f t="shared" si="141"/>
        <v>1329.2129277566773</v>
      </c>
      <c r="BM321" s="109">
        <f t="shared" si="132"/>
        <v>0.63295853702698923</v>
      </c>
      <c r="BN321" s="213"/>
      <c r="BR321" s="228"/>
      <c r="BS321" s="311"/>
      <c r="BT321" s="3"/>
      <c r="BU321" s="213"/>
      <c r="BV321" s="213"/>
      <c r="BW321" s="291"/>
    </row>
    <row r="322" spans="1:75" x14ac:dyDescent="0.2">
      <c r="A322" s="326">
        <v>15.9</v>
      </c>
      <c r="B322" s="211">
        <f t="shared" si="145"/>
        <v>1394.0760000000273</v>
      </c>
      <c r="C322" s="866">
        <f ca="1">IF(ISERR(AVERAGE(INDIRECT("B"&amp;(ROW()-INT($B$1/2))):INDIRECT("B"&amp;(ROW()+INT($B$1/2))))),"",AVERAGE(INDIRECT("B"&amp;(ROW()-INT($B$1/2))):INDIRECT("B"&amp;(ROW()+INT($B$1/2)))))</f>
        <v>1394.0760000000273</v>
      </c>
      <c r="D322" s="866">
        <f t="shared" si="146"/>
        <v>5.0000000000000711E-2</v>
      </c>
      <c r="E322" s="867"/>
      <c r="F322" s="212">
        <f t="shared" si="142"/>
        <v>15.900000000000182</v>
      </c>
      <c r="G322" s="2">
        <f t="shared" si="118"/>
        <v>319</v>
      </c>
      <c r="H322" s="213">
        <f t="shared" si="119"/>
        <v>15.9</v>
      </c>
      <c r="I322" s="213">
        <f t="shared" si="120"/>
        <v>15.95</v>
      </c>
      <c r="J322" s="51">
        <f t="shared" ca="1" si="121"/>
        <v>1394.0760000000273</v>
      </c>
      <c r="K322" s="51">
        <f t="shared" ca="1" si="122"/>
        <v>1389.9180000000276</v>
      </c>
      <c r="L322" s="553">
        <f t="shared" ca="1" si="123"/>
        <v>1394.0760000000123</v>
      </c>
      <c r="M322" s="542">
        <f t="shared" si="126"/>
        <v>25.588569600000294</v>
      </c>
      <c r="N322" s="544">
        <f t="shared" ca="1" si="127"/>
        <v>424.9143648000038</v>
      </c>
      <c r="O322" s="215"/>
      <c r="P322" s="216"/>
      <c r="Q322" s="217"/>
      <c r="R322" s="218"/>
      <c r="S322" s="219">
        <f t="shared" si="133"/>
        <v>0</v>
      </c>
      <c r="T322" s="220">
        <f t="shared" si="134"/>
        <v>0</v>
      </c>
      <c r="U322" s="214">
        <f t="shared" si="143"/>
        <v>0</v>
      </c>
      <c r="W322" s="221"/>
      <c r="X322" s="222"/>
      <c r="Y322" s="222"/>
      <c r="Z322" s="223"/>
      <c r="AA322" s="222"/>
      <c r="AB322" s="224"/>
      <c r="AC322" s="225"/>
      <c r="AD322" s="2">
        <f t="shared" si="128"/>
        <v>0</v>
      </c>
      <c r="AE322" s="2">
        <f t="shared" si="129"/>
        <v>0</v>
      </c>
      <c r="AF322" s="226"/>
      <c r="AG322" s="219">
        <f t="shared" si="135"/>
        <v>0</v>
      </c>
      <c r="AH322" s="234">
        <f t="shared" si="136"/>
        <v>0</v>
      </c>
      <c r="AI322" s="214">
        <f t="shared" si="144"/>
        <v>0</v>
      </c>
      <c r="AK322" s="229">
        <f t="shared" si="137"/>
        <v>0</v>
      </c>
      <c r="AL322" s="226"/>
      <c r="AM322" s="15"/>
      <c r="AN322" s="232" t="e">
        <f t="shared" si="138"/>
        <v>#DIV/0!</v>
      </c>
      <c r="AO322" s="214">
        <f t="shared" si="130"/>
        <v>0</v>
      </c>
      <c r="AQ322" s="210"/>
      <c r="AR322" s="231"/>
      <c r="AS322" s="15"/>
      <c r="AT322" s="232">
        <f t="shared" si="139"/>
        <v>0</v>
      </c>
      <c r="AU322" s="235">
        <f t="shared" si="140"/>
        <v>0</v>
      </c>
      <c r="AY322" s="210">
        <v>15.9</v>
      </c>
      <c r="AZ322" s="231">
        <v>52.5</v>
      </c>
      <c r="BA322" s="15"/>
      <c r="BB322" s="232">
        <f t="shared" si="124"/>
        <v>15.893956670467505</v>
      </c>
      <c r="BC322" s="235">
        <f t="shared" si="125"/>
        <v>52.5</v>
      </c>
      <c r="BG322" s="210">
        <v>15.9</v>
      </c>
      <c r="BH322" s="231">
        <v>2100</v>
      </c>
      <c r="BI322" s="15"/>
      <c r="BJ322" s="232">
        <f t="shared" si="131"/>
        <v>15.9</v>
      </c>
      <c r="BK322" s="235">
        <f t="shared" si="141"/>
        <v>1325.3650190114304</v>
      </c>
      <c r="BM322" s="109">
        <f t="shared" si="132"/>
        <v>0.63112619952925253</v>
      </c>
      <c r="BN322" s="213"/>
      <c r="BR322" s="228"/>
      <c r="BS322" s="311"/>
      <c r="BT322" s="3"/>
      <c r="BU322" s="213"/>
      <c r="BV322" s="213"/>
      <c r="BW322" s="291"/>
    </row>
    <row r="323" spans="1:75" x14ac:dyDescent="0.2">
      <c r="A323" s="326">
        <v>15.95</v>
      </c>
      <c r="B323" s="211">
        <f t="shared" si="145"/>
        <v>1389.9180000000274</v>
      </c>
      <c r="C323" s="866">
        <f ca="1">IF(ISERR(AVERAGE(INDIRECT("B"&amp;(ROW()-INT($B$1/2))):INDIRECT("B"&amp;(ROW()+INT($B$1/2))))),"",AVERAGE(INDIRECT("B"&amp;(ROW()-INT($B$1/2))):INDIRECT("B"&amp;(ROW()+INT($B$1/2)))))</f>
        <v>1389.9180000000276</v>
      </c>
      <c r="D323" s="866">
        <f t="shared" si="146"/>
        <v>4.9999999999998934E-2</v>
      </c>
      <c r="E323" s="867"/>
      <c r="F323" s="212">
        <f t="shared" si="142"/>
        <v>15.950000000000182</v>
      </c>
      <c r="G323" s="2">
        <f t="shared" si="118"/>
        <v>320</v>
      </c>
      <c r="H323" s="213">
        <f t="shared" si="119"/>
        <v>15.95</v>
      </c>
      <c r="I323" s="213">
        <f t="shared" si="120"/>
        <v>16</v>
      </c>
      <c r="J323" s="51">
        <f t="shared" ca="1" si="121"/>
        <v>1389.9180000000276</v>
      </c>
      <c r="K323" s="51">
        <f t="shared" ca="1" si="122"/>
        <v>1385.7600000000275</v>
      </c>
      <c r="L323" s="553">
        <f t="shared" ca="1" si="123"/>
        <v>1389.9180000000124</v>
      </c>
      <c r="M323" s="542">
        <f t="shared" si="126"/>
        <v>25.669036800000296</v>
      </c>
      <c r="N323" s="544">
        <f t="shared" ca="1" si="127"/>
        <v>423.64700640000382</v>
      </c>
      <c r="O323" s="215"/>
      <c r="P323" s="216"/>
      <c r="Q323" s="217"/>
      <c r="R323" s="218"/>
      <c r="S323" s="219">
        <f t="shared" si="133"/>
        <v>0</v>
      </c>
      <c r="T323" s="220">
        <f t="shared" si="134"/>
        <v>0</v>
      </c>
      <c r="U323" s="214">
        <f t="shared" si="143"/>
        <v>0</v>
      </c>
      <c r="W323" s="221"/>
      <c r="X323" s="222"/>
      <c r="Y323" s="222"/>
      <c r="Z323" s="223"/>
      <c r="AA323" s="222"/>
      <c r="AB323" s="224"/>
      <c r="AC323" s="225"/>
      <c r="AD323" s="2">
        <f t="shared" si="128"/>
        <v>0</v>
      </c>
      <c r="AE323" s="2">
        <f t="shared" si="129"/>
        <v>0</v>
      </c>
      <c r="AF323" s="226"/>
      <c r="AG323" s="219">
        <f t="shared" si="135"/>
        <v>0</v>
      </c>
      <c r="AH323" s="234">
        <f t="shared" si="136"/>
        <v>0</v>
      </c>
      <c r="AI323" s="214">
        <f t="shared" si="144"/>
        <v>0</v>
      </c>
      <c r="AK323" s="229">
        <f t="shared" si="137"/>
        <v>0</v>
      </c>
      <c r="AL323" s="226"/>
      <c r="AM323" s="15"/>
      <c r="AN323" s="232" t="e">
        <f t="shared" si="138"/>
        <v>#DIV/0!</v>
      </c>
      <c r="AO323" s="214">
        <f t="shared" si="130"/>
        <v>0</v>
      </c>
      <c r="AQ323" s="210"/>
      <c r="AR323" s="231"/>
      <c r="AS323" s="15"/>
      <c r="AT323" s="232">
        <f t="shared" si="139"/>
        <v>0</v>
      </c>
      <c r="AU323" s="235">
        <f t="shared" si="140"/>
        <v>0</v>
      </c>
      <c r="AY323" s="210">
        <v>15.95</v>
      </c>
      <c r="AZ323" s="231">
        <v>51.8</v>
      </c>
      <c r="BA323" s="15"/>
      <c r="BB323" s="232">
        <f t="shared" si="124"/>
        <v>15.943937666286585</v>
      </c>
      <c r="BC323" s="235">
        <f t="shared" si="125"/>
        <v>51.8</v>
      </c>
      <c r="BG323" s="210">
        <v>15.95</v>
      </c>
      <c r="BH323" s="231">
        <v>2100</v>
      </c>
      <c r="BI323" s="15"/>
      <c r="BJ323" s="232">
        <f t="shared" si="131"/>
        <v>15.95</v>
      </c>
      <c r="BK323" s="235">
        <f t="shared" si="141"/>
        <v>1321.5171102661832</v>
      </c>
      <c r="BM323" s="109">
        <f t="shared" si="132"/>
        <v>0.62929386203151583</v>
      </c>
      <c r="BN323" s="213"/>
      <c r="BR323" s="228"/>
      <c r="BS323" s="311"/>
      <c r="BT323" s="3"/>
      <c r="BU323" s="213"/>
      <c r="BV323" s="213"/>
      <c r="BW323" s="291"/>
    </row>
    <row r="324" spans="1:75" x14ac:dyDescent="0.2">
      <c r="A324" s="326">
        <v>16</v>
      </c>
      <c r="B324" s="211">
        <f t="shared" si="145"/>
        <v>1385.7600000000275</v>
      </c>
      <c r="C324" s="866">
        <f ca="1">IF(ISERR(AVERAGE(INDIRECT("B"&amp;(ROW()-INT($B$1/2))):INDIRECT("B"&amp;(ROW()+INT($B$1/2))))),"",AVERAGE(INDIRECT("B"&amp;(ROW()-INT($B$1/2))):INDIRECT("B"&amp;(ROW()+INT($B$1/2)))))</f>
        <v>1385.7600000000275</v>
      </c>
      <c r="D324" s="866">
        <f t="shared" si="146"/>
        <v>5.0000000000000711E-2</v>
      </c>
      <c r="E324" s="867"/>
      <c r="F324" s="212">
        <f t="shared" si="142"/>
        <v>16.000000000000185</v>
      </c>
      <c r="G324" s="2">
        <f t="shared" ref="G324:G387" si="147">MATCH(F324,$A$4:$A$4595,1)</f>
        <v>321</v>
      </c>
      <c r="H324" s="213">
        <f t="shared" ref="H324:H387" si="148">IF(INDEX($B$4:$B$4595,G324+1,1)&gt;0,INDEX($A$4:$A$4595,G324,1),"")</f>
        <v>16</v>
      </c>
      <c r="I324" s="213">
        <f t="shared" ref="I324:I387" si="149">IF(INDEX($B$4:$B$4595,G324+1,1)&gt;0,INDEX($A$4:$A$4595,G324+1,1),"")</f>
        <v>16.05</v>
      </c>
      <c r="J324" s="51">
        <f t="shared" ref="J324:J387" ca="1" si="150">IF(INDEX($C$4:$C$4595,G324+1,1)&gt;0,INDEX($C$4:$C$4595,G324,1),"")</f>
        <v>1385.7600000000275</v>
      </c>
      <c r="K324" s="51">
        <f t="shared" ref="K324:K387" ca="1" si="151">IF(INDEX($C$4:$C$4595,G324+1,1)&gt;0,INDEX($C$4:$C$4595,G324+1,1),"")</f>
        <v>1381.6020000000274</v>
      </c>
      <c r="L324" s="553">
        <f t="shared" ref="L324:L387" ca="1" si="152">IF(INDEX($C$4:$C$4595,G324+1,1)&gt;0,(F324-H324)/(I324-H324)*(K324-J324)+J324,"")</f>
        <v>1385.760000000012</v>
      </c>
      <c r="M324" s="542">
        <f t="shared" si="126"/>
        <v>25.7495040000003</v>
      </c>
      <c r="N324" s="544">
        <f t="shared" ca="1" si="127"/>
        <v>422.37964800000367</v>
      </c>
      <c r="O324" s="215"/>
      <c r="P324" s="216"/>
      <c r="Q324" s="217"/>
      <c r="R324" s="218"/>
      <c r="S324" s="219">
        <f t="shared" si="133"/>
        <v>0</v>
      </c>
      <c r="T324" s="220">
        <f t="shared" si="134"/>
        <v>0</v>
      </c>
      <c r="U324" s="214">
        <f t="shared" si="143"/>
        <v>0</v>
      </c>
      <c r="W324" s="221"/>
      <c r="X324" s="222"/>
      <c r="Y324" s="222"/>
      <c r="Z324" s="223"/>
      <c r="AA324" s="222"/>
      <c r="AB324" s="224"/>
      <c r="AC324" s="225"/>
      <c r="AD324" s="2">
        <f t="shared" si="128"/>
        <v>0</v>
      </c>
      <c r="AE324" s="2">
        <f t="shared" si="129"/>
        <v>0</v>
      </c>
      <c r="AF324" s="226"/>
      <c r="AG324" s="219">
        <f t="shared" si="135"/>
        <v>0</v>
      </c>
      <c r="AH324" s="234">
        <f t="shared" si="136"/>
        <v>0</v>
      </c>
      <c r="AI324" s="214">
        <f t="shared" si="144"/>
        <v>0</v>
      </c>
      <c r="AK324" s="229">
        <f t="shared" si="137"/>
        <v>0</v>
      </c>
      <c r="AL324" s="226"/>
      <c r="AM324" s="15"/>
      <c r="AN324" s="232" t="e">
        <f t="shared" si="138"/>
        <v>#DIV/0!</v>
      </c>
      <c r="AO324" s="214">
        <f t="shared" si="130"/>
        <v>0</v>
      </c>
      <c r="AQ324" s="210"/>
      <c r="AR324" s="231"/>
      <c r="AS324" s="15"/>
      <c r="AT324" s="232">
        <f t="shared" si="139"/>
        <v>0</v>
      </c>
      <c r="AU324" s="235">
        <f t="shared" si="140"/>
        <v>0</v>
      </c>
      <c r="AY324" s="210">
        <v>16</v>
      </c>
      <c r="AZ324" s="231">
        <v>53.5</v>
      </c>
      <c r="BA324" s="15"/>
      <c r="BB324" s="232">
        <f t="shared" ref="BB324:BB387" si="153">IF(AY324&gt;0,(26.3/MAX($AY$4:$AY$4600))*AY324,0)</f>
        <v>15.993918662105665</v>
      </c>
      <c r="BC324" s="235">
        <f t="shared" ref="BC324:BC387" si="154">AZ324+BE$4</f>
        <v>53.5</v>
      </c>
      <c r="BG324" s="210">
        <v>16</v>
      </c>
      <c r="BH324" s="231">
        <v>2100</v>
      </c>
      <c r="BI324" s="15"/>
      <c r="BJ324" s="232">
        <f t="shared" si="131"/>
        <v>16</v>
      </c>
      <c r="BK324" s="235">
        <f t="shared" si="141"/>
        <v>1317.6692015209362</v>
      </c>
      <c r="BM324" s="109">
        <f t="shared" si="132"/>
        <v>0.62746152453377912</v>
      </c>
      <c r="BN324" s="213"/>
      <c r="BR324" s="228"/>
      <c r="BS324" s="311"/>
      <c r="BT324" s="3"/>
      <c r="BU324" s="213"/>
      <c r="BV324" s="213"/>
      <c r="BW324" s="291"/>
    </row>
    <row r="325" spans="1:75" x14ac:dyDescent="0.2">
      <c r="A325" s="326">
        <v>16.05</v>
      </c>
      <c r="B325" s="211">
        <f t="shared" si="145"/>
        <v>1381.6020000000276</v>
      </c>
      <c r="C325" s="866">
        <f ca="1">IF(ISERR(AVERAGE(INDIRECT("B"&amp;(ROW()-INT($B$1/2))):INDIRECT("B"&amp;(ROW()+INT($B$1/2))))),"",AVERAGE(INDIRECT("B"&amp;(ROW()-INT($B$1/2))):INDIRECT("B"&amp;(ROW()+INT($B$1/2)))))</f>
        <v>1381.6020000000274</v>
      </c>
      <c r="D325" s="866">
        <f t="shared" si="146"/>
        <v>5.0000000000000711E-2</v>
      </c>
      <c r="E325" s="867"/>
      <c r="F325" s="212">
        <f t="shared" si="142"/>
        <v>16.050000000000189</v>
      </c>
      <c r="G325" s="2">
        <f t="shared" si="147"/>
        <v>322</v>
      </c>
      <c r="H325" s="213">
        <f t="shared" si="148"/>
        <v>16.05</v>
      </c>
      <c r="I325" s="213">
        <f t="shared" si="149"/>
        <v>16.100000000000001</v>
      </c>
      <c r="J325" s="51">
        <f t="shared" ca="1" si="150"/>
        <v>1381.6020000000274</v>
      </c>
      <c r="K325" s="51">
        <f t="shared" ca="1" si="151"/>
        <v>1377.4440000000277</v>
      </c>
      <c r="L325" s="553">
        <f t="shared" ca="1" si="152"/>
        <v>1381.6020000000117</v>
      </c>
      <c r="M325" s="542">
        <f t="shared" ref="M325:M388" si="155">IF(F325&lt;&gt;"",F325*1.609344,"")</f>
        <v>25.829971200000305</v>
      </c>
      <c r="N325" s="544">
        <f t="shared" ref="N325:N388" ca="1" si="156">IF(L325&lt;&gt;"",L325*0.3048,"")</f>
        <v>421.11228960000358</v>
      </c>
      <c r="O325" s="215"/>
      <c r="P325" s="216"/>
      <c r="Q325" s="217"/>
      <c r="R325" s="218"/>
      <c r="S325" s="219">
        <f t="shared" si="133"/>
        <v>0</v>
      </c>
      <c r="T325" s="220">
        <f t="shared" si="134"/>
        <v>0</v>
      </c>
      <c r="U325" s="214">
        <f t="shared" si="143"/>
        <v>0</v>
      </c>
      <c r="W325" s="221"/>
      <c r="X325" s="222"/>
      <c r="Y325" s="222"/>
      <c r="Z325" s="223"/>
      <c r="AA325" s="222"/>
      <c r="AB325" s="224"/>
      <c r="AC325" s="225"/>
      <c r="AD325" s="2">
        <f t="shared" ref="AD325:AD388" si="157">IF(W325&lt;0,W325-X325/60-Y325/3600,W325+X325/60+Y325/3600)</f>
        <v>0</v>
      </c>
      <c r="AE325" s="2">
        <f t="shared" ref="AE325:AE388" si="158">IF(Z325&lt;0,Z325-AA325/60-AB325/3600,Z325+AA325/60+AB325/3600)</f>
        <v>0</v>
      </c>
      <c r="AF325" s="226"/>
      <c r="AG325" s="219">
        <f t="shared" si="135"/>
        <v>0</v>
      </c>
      <c r="AH325" s="234">
        <f t="shared" si="136"/>
        <v>0</v>
      </c>
      <c r="AI325" s="214">
        <f t="shared" si="144"/>
        <v>0</v>
      </c>
      <c r="AK325" s="229">
        <f t="shared" si="137"/>
        <v>0</v>
      </c>
      <c r="AL325" s="226"/>
      <c r="AM325" s="15"/>
      <c r="AN325" s="232" t="e">
        <f t="shared" si="138"/>
        <v>#DIV/0!</v>
      </c>
      <c r="AO325" s="214">
        <f t="shared" ref="AO325:AO388" si="159">AL325*3.28084</f>
        <v>0</v>
      </c>
      <c r="AQ325" s="210"/>
      <c r="AR325" s="231"/>
      <c r="AS325" s="15"/>
      <c r="AT325" s="232">
        <f t="shared" si="139"/>
        <v>0</v>
      </c>
      <c r="AU325" s="235">
        <f t="shared" si="140"/>
        <v>0</v>
      </c>
      <c r="AY325" s="210">
        <v>16.05</v>
      </c>
      <c r="AZ325" s="231">
        <v>59.1</v>
      </c>
      <c r="BA325" s="15"/>
      <c r="BB325" s="232">
        <f t="shared" si="153"/>
        <v>16.043899657924747</v>
      </c>
      <c r="BC325" s="235">
        <f t="shared" si="154"/>
        <v>59.1</v>
      </c>
      <c r="BG325" s="210">
        <v>16.05</v>
      </c>
      <c r="BH325" s="231">
        <v>2100</v>
      </c>
      <c r="BI325" s="15"/>
      <c r="BJ325" s="232">
        <f t="shared" ref="BJ325:BJ388" si="160">BG325</f>
        <v>16.05</v>
      </c>
      <c r="BK325" s="235">
        <f t="shared" si="141"/>
        <v>1313.821292775689</v>
      </c>
      <c r="BM325" s="109">
        <f t="shared" ref="BM325:BM388" si="161">BM324+$BQ$14</f>
        <v>0.62562918703604242</v>
      </c>
      <c r="BN325" s="213"/>
      <c r="BR325" s="228"/>
      <c r="BS325" s="311"/>
      <c r="BT325" s="3"/>
      <c r="BU325" s="213"/>
      <c r="BV325" s="213"/>
      <c r="BW325" s="291"/>
    </row>
    <row r="326" spans="1:75" x14ac:dyDescent="0.2">
      <c r="A326" s="326">
        <v>16.100000000000001</v>
      </c>
      <c r="B326" s="211">
        <f t="shared" si="145"/>
        <v>1377.4440000000277</v>
      </c>
      <c r="C326" s="866">
        <f ca="1">IF(ISERR(AVERAGE(INDIRECT("B"&amp;(ROW()-INT($B$1/2))):INDIRECT("B"&amp;(ROW()+INT($B$1/2))))),"",AVERAGE(INDIRECT("B"&amp;(ROW()-INT($B$1/2))):INDIRECT("B"&amp;(ROW()+INT($B$1/2)))))</f>
        <v>1377.4440000000277</v>
      </c>
      <c r="D326" s="866">
        <f t="shared" si="146"/>
        <v>5.0000000000000711E-2</v>
      </c>
      <c r="E326" s="867"/>
      <c r="F326" s="212">
        <f t="shared" si="142"/>
        <v>16.100000000000193</v>
      </c>
      <c r="G326" s="2">
        <f t="shared" si="147"/>
        <v>323</v>
      </c>
      <c r="H326" s="213">
        <f t="shared" si="148"/>
        <v>16.100000000000001</v>
      </c>
      <c r="I326" s="213">
        <f t="shared" si="149"/>
        <v>16.149999999999999</v>
      </c>
      <c r="J326" s="51">
        <f t="shared" ca="1" si="150"/>
        <v>1377.4440000000277</v>
      </c>
      <c r="K326" s="51">
        <f t="shared" ca="1" si="151"/>
        <v>1373.286000000028</v>
      </c>
      <c r="L326" s="553">
        <f t="shared" ca="1" si="152"/>
        <v>1377.4440000000118</v>
      </c>
      <c r="M326" s="542">
        <f t="shared" si="155"/>
        <v>25.910438400000313</v>
      </c>
      <c r="N326" s="544">
        <f t="shared" ca="1" si="156"/>
        <v>419.8449312000036</v>
      </c>
      <c r="O326" s="215"/>
      <c r="P326" s="216"/>
      <c r="Q326" s="217"/>
      <c r="R326" s="218"/>
      <c r="S326" s="219">
        <f t="shared" ref="S326:S389" si="162">S325+IF(P326&lt;&gt;0,1.852*60*1000*((ACOS((SIN((P325/180)*PI()))*(SIN((P326/180)*PI()))+(COS((P325/180)*PI()))*(COS((P326/180)*PI()))*(COS((Q326/180)*PI()-(Q325/180)*PI())))/PI())*180),0)</f>
        <v>0</v>
      </c>
      <c r="T326" s="220">
        <f t="shared" ref="T326:T389" si="163">T325+IF(P326&lt;&gt;0,1.852*60*0.6213712*((ACOS((SIN((P325/180)*PI()))*(SIN((P326/180)*PI()))+(COS((P325/180)*PI()))*(COS((P326/180)*PI()))*(COS((Q326/180)*PI()-(Q325/180)*PI())))/PI())*180),0)</f>
        <v>0</v>
      </c>
      <c r="U326" s="214">
        <f t="shared" si="143"/>
        <v>0</v>
      </c>
      <c r="W326" s="221"/>
      <c r="X326" s="222"/>
      <c r="Y326" s="222"/>
      <c r="Z326" s="223"/>
      <c r="AA326" s="222"/>
      <c r="AB326" s="224"/>
      <c r="AC326" s="225"/>
      <c r="AD326" s="2">
        <f t="shared" si="157"/>
        <v>0</v>
      </c>
      <c r="AE326" s="2">
        <f t="shared" si="158"/>
        <v>0</v>
      </c>
      <c r="AF326" s="226"/>
      <c r="AG326" s="219">
        <f t="shared" ref="AG326:AG389" si="164">AG325+IF(AD326&lt;&gt;0,1.852*60*1000*((ACOS((SIN((AD325/180)*PI()))*(SIN((AD326/180)*PI()))+(COS((AD325/180)*PI()))*(COS((AD326/180)*PI()))*(COS((AE326/180)*PI()-(AE325/180)*PI())))/PI())*180),0)</f>
        <v>0</v>
      </c>
      <c r="AH326" s="234">
        <f t="shared" ref="AH326:AH389" si="165">AH325+IF(AD326&lt;&gt;0,1.852*60*0.6213712*((ACOS((SIN((AD325/180)*PI()))*(SIN((AD326/180)*PI()))+(COS((AD325/180)*PI()))*(COS((AD326/180)*PI()))*(COS((AE326/180)*PI()-(AE325/180)*PI())))/PI())*180),0)</f>
        <v>0</v>
      </c>
      <c r="AI326" s="214">
        <f t="shared" si="144"/>
        <v>0</v>
      </c>
      <c r="AK326" s="229">
        <f t="shared" ref="AK326:AK389" si="166">IF(AL326&gt;0,AK325+$AO$1,0)</f>
        <v>0</v>
      </c>
      <c r="AL326" s="226"/>
      <c r="AM326" s="15"/>
      <c r="AN326" s="232" t="e">
        <f t="shared" ref="AN326:AN389" si="167">(42341.84/MAX(AK326:AK4922))*AK326*0.0006213712</f>
        <v>#DIV/0!</v>
      </c>
      <c r="AO326" s="214">
        <f t="shared" si="159"/>
        <v>0</v>
      </c>
      <c r="AQ326" s="210"/>
      <c r="AR326" s="231"/>
      <c r="AS326" s="15"/>
      <c r="AT326" s="232">
        <f t="shared" ref="AT326:AT389" si="168">IF(AQ326&gt;0,(26.3/(MAX($AQ$4:$AQ$4600)*0.0006213712))*AQ326*0.0006213712,0)</f>
        <v>0</v>
      </c>
      <c r="AU326" s="235">
        <f t="shared" ref="AU326:AU389" si="169">(AR326*3.28084)+(AW$4)</f>
        <v>0</v>
      </c>
      <c r="AY326" s="210">
        <v>16.100000000000001</v>
      </c>
      <c r="AZ326" s="231">
        <v>64.3</v>
      </c>
      <c r="BA326" s="15"/>
      <c r="BB326" s="232">
        <f t="shared" si="153"/>
        <v>16.093880653743827</v>
      </c>
      <c r="BC326" s="235">
        <f t="shared" si="154"/>
        <v>64.3</v>
      </c>
      <c r="BG326" s="210">
        <v>16.100000000000001</v>
      </c>
      <c r="BH326" s="231">
        <v>2100</v>
      </c>
      <c r="BI326" s="15"/>
      <c r="BJ326" s="232">
        <f t="shared" si="160"/>
        <v>16.100000000000001</v>
      </c>
      <c r="BK326" s="235">
        <f t="shared" ref="BK326:BK389" si="170">BH326*BM326</f>
        <v>1309.973384030442</v>
      </c>
      <c r="BM326" s="109">
        <f t="shared" si="161"/>
        <v>0.62379684953830572</v>
      </c>
      <c r="BN326" s="213"/>
      <c r="BR326" s="228"/>
      <c r="BS326" s="311"/>
      <c r="BT326" s="3"/>
      <c r="BU326" s="213"/>
      <c r="BV326" s="213"/>
      <c r="BW326" s="291"/>
    </row>
    <row r="327" spans="1:75" x14ac:dyDescent="0.2">
      <c r="A327" s="326">
        <v>16.149999999999999</v>
      </c>
      <c r="B327" s="211">
        <f t="shared" si="145"/>
        <v>1373.2860000000278</v>
      </c>
      <c r="C327" s="866">
        <f ca="1">IF(ISERR(AVERAGE(INDIRECT("B"&amp;(ROW()-INT($B$1/2))):INDIRECT("B"&amp;(ROW()+INT($B$1/2))))),"",AVERAGE(INDIRECT("B"&amp;(ROW()-INT($B$1/2))):INDIRECT("B"&amp;(ROW()+INT($B$1/2)))))</f>
        <v>1373.286000000028</v>
      </c>
      <c r="D327" s="866">
        <f t="shared" si="146"/>
        <v>4.9999999999997158E-2</v>
      </c>
      <c r="E327" s="867"/>
      <c r="F327" s="212">
        <f t="shared" ref="F327:F390" si="171">F326+(F326-F325)</f>
        <v>16.150000000000198</v>
      </c>
      <c r="G327" s="2">
        <f t="shared" si="147"/>
        <v>324</v>
      </c>
      <c r="H327" s="213">
        <f t="shared" si="148"/>
        <v>16.149999999999999</v>
      </c>
      <c r="I327" s="213">
        <f t="shared" si="149"/>
        <v>16.2</v>
      </c>
      <c r="J327" s="51">
        <f t="shared" ca="1" si="150"/>
        <v>1373.286000000028</v>
      </c>
      <c r="K327" s="51">
        <f t="shared" ca="1" si="151"/>
        <v>1369.1280000000279</v>
      </c>
      <c r="L327" s="553">
        <f t="shared" ca="1" si="152"/>
        <v>1373.2860000000114</v>
      </c>
      <c r="M327" s="542">
        <f t="shared" si="155"/>
        <v>25.990905600000321</v>
      </c>
      <c r="N327" s="544">
        <f t="shared" ca="1" si="156"/>
        <v>418.57757280000351</v>
      </c>
      <c r="O327" s="215"/>
      <c r="P327" s="216"/>
      <c r="Q327" s="217"/>
      <c r="R327" s="218"/>
      <c r="S327" s="219">
        <f t="shared" si="162"/>
        <v>0</v>
      </c>
      <c r="T327" s="220">
        <f t="shared" si="163"/>
        <v>0</v>
      </c>
      <c r="U327" s="214">
        <f t="shared" ref="U327:U390" si="172">R327*3.28084</f>
        <v>0</v>
      </c>
      <c r="W327" s="221"/>
      <c r="X327" s="222"/>
      <c r="Y327" s="222"/>
      <c r="Z327" s="223"/>
      <c r="AA327" s="222"/>
      <c r="AB327" s="224"/>
      <c r="AC327" s="225"/>
      <c r="AD327" s="2">
        <f t="shared" si="157"/>
        <v>0</v>
      </c>
      <c r="AE327" s="2">
        <f t="shared" si="158"/>
        <v>0</v>
      </c>
      <c r="AF327" s="226"/>
      <c r="AG327" s="219">
        <f t="shared" si="164"/>
        <v>0</v>
      </c>
      <c r="AH327" s="234">
        <f t="shared" si="165"/>
        <v>0</v>
      </c>
      <c r="AI327" s="214">
        <f t="shared" ref="AI327:AI390" si="173">AF327*3.28084</f>
        <v>0</v>
      </c>
      <c r="AK327" s="229">
        <f t="shared" si="166"/>
        <v>0</v>
      </c>
      <c r="AL327" s="226"/>
      <c r="AM327" s="15"/>
      <c r="AN327" s="232" t="e">
        <f t="shared" si="167"/>
        <v>#DIV/0!</v>
      </c>
      <c r="AO327" s="214">
        <f t="shared" si="159"/>
        <v>0</v>
      </c>
      <c r="AQ327" s="210"/>
      <c r="AR327" s="231"/>
      <c r="AS327" s="15"/>
      <c r="AT327" s="232">
        <f t="shared" si="168"/>
        <v>0</v>
      </c>
      <c r="AU327" s="235">
        <f t="shared" si="169"/>
        <v>0</v>
      </c>
      <c r="AY327" s="210">
        <v>16.149999999999999</v>
      </c>
      <c r="AZ327" s="231">
        <v>69.599999999999994</v>
      </c>
      <c r="BA327" s="15"/>
      <c r="BB327" s="232">
        <f t="shared" si="153"/>
        <v>16.143861649562904</v>
      </c>
      <c r="BC327" s="235">
        <f t="shared" si="154"/>
        <v>69.599999999999994</v>
      </c>
      <c r="BG327" s="210">
        <v>16.149999999999999</v>
      </c>
      <c r="BH327" s="231">
        <v>2100</v>
      </c>
      <c r="BI327" s="15"/>
      <c r="BJ327" s="232">
        <f t="shared" si="160"/>
        <v>16.149999999999999</v>
      </c>
      <c r="BK327" s="235">
        <f t="shared" si="170"/>
        <v>1306.1254752851949</v>
      </c>
      <c r="BM327" s="109">
        <f t="shared" si="161"/>
        <v>0.62196451204056902</v>
      </c>
      <c r="BN327" s="213"/>
      <c r="BR327" s="228"/>
      <c r="BS327" s="311"/>
      <c r="BT327" s="3"/>
      <c r="BU327" s="213"/>
      <c r="BV327" s="213"/>
      <c r="BW327" s="291"/>
    </row>
    <row r="328" spans="1:75" x14ac:dyDescent="0.2">
      <c r="A328" s="326">
        <v>16.2</v>
      </c>
      <c r="B328" s="211">
        <f t="shared" si="145"/>
        <v>1369.1280000000279</v>
      </c>
      <c r="C328" s="866">
        <f ca="1">IF(ISERR(AVERAGE(INDIRECT("B"&amp;(ROW()-INT($B$1/2))):INDIRECT("B"&amp;(ROW()+INT($B$1/2))))),"",AVERAGE(INDIRECT("B"&amp;(ROW()-INT($B$1/2))):INDIRECT("B"&amp;(ROW()+INT($B$1/2)))))</f>
        <v>1369.1280000000279</v>
      </c>
      <c r="D328" s="866">
        <f t="shared" si="146"/>
        <v>5.0000000000000711E-2</v>
      </c>
      <c r="E328" s="867"/>
      <c r="F328" s="212">
        <f t="shared" si="171"/>
        <v>16.200000000000202</v>
      </c>
      <c r="G328" s="2">
        <f t="shared" si="147"/>
        <v>325</v>
      </c>
      <c r="H328" s="213">
        <f t="shared" si="148"/>
        <v>16.2</v>
      </c>
      <c r="I328" s="213">
        <f t="shared" si="149"/>
        <v>16.25</v>
      </c>
      <c r="J328" s="51">
        <f t="shared" ca="1" si="150"/>
        <v>1369.1280000000279</v>
      </c>
      <c r="K328" s="51">
        <f t="shared" ca="1" si="151"/>
        <v>1364.970000000028</v>
      </c>
      <c r="L328" s="553">
        <f t="shared" ca="1" si="152"/>
        <v>1369.1280000000111</v>
      </c>
      <c r="M328" s="542">
        <f t="shared" si="155"/>
        <v>26.071372800000326</v>
      </c>
      <c r="N328" s="544">
        <f t="shared" ca="1" si="156"/>
        <v>417.31021440000342</v>
      </c>
      <c r="O328" s="215"/>
      <c r="P328" s="216"/>
      <c r="Q328" s="217"/>
      <c r="R328" s="218"/>
      <c r="S328" s="219">
        <f t="shared" si="162"/>
        <v>0</v>
      </c>
      <c r="T328" s="220">
        <f t="shared" si="163"/>
        <v>0</v>
      </c>
      <c r="U328" s="214">
        <f t="shared" si="172"/>
        <v>0</v>
      </c>
      <c r="W328" s="221"/>
      <c r="X328" s="222"/>
      <c r="Y328" s="222"/>
      <c r="Z328" s="223"/>
      <c r="AA328" s="222"/>
      <c r="AB328" s="224"/>
      <c r="AC328" s="225"/>
      <c r="AD328" s="2">
        <f t="shared" si="157"/>
        <v>0</v>
      </c>
      <c r="AE328" s="2">
        <f t="shared" si="158"/>
        <v>0</v>
      </c>
      <c r="AF328" s="226"/>
      <c r="AG328" s="219">
        <f t="shared" si="164"/>
        <v>0</v>
      </c>
      <c r="AH328" s="234">
        <f t="shared" si="165"/>
        <v>0</v>
      </c>
      <c r="AI328" s="214">
        <f t="shared" si="173"/>
        <v>0</v>
      </c>
      <c r="AK328" s="229">
        <f t="shared" si="166"/>
        <v>0</v>
      </c>
      <c r="AL328" s="226"/>
      <c r="AM328" s="15"/>
      <c r="AN328" s="232" t="e">
        <f t="shared" si="167"/>
        <v>#DIV/0!</v>
      </c>
      <c r="AO328" s="214">
        <f t="shared" si="159"/>
        <v>0</v>
      </c>
      <c r="AQ328" s="210"/>
      <c r="AR328" s="231"/>
      <c r="AS328" s="15"/>
      <c r="AT328" s="232">
        <f t="shared" si="168"/>
        <v>0</v>
      </c>
      <c r="AU328" s="235">
        <f t="shared" si="169"/>
        <v>0</v>
      </c>
      <c r="AY328" s="210">
        <v>16.2</v>
      </c>
      <c r="AZ328" s="231">
        <v>71.5</v>
      </c>
      <c r="BA328" s="15"/>
      <c r="BB328" s="232">
        <f t="shared" si="153"/>
        <v>16.193842645381984</v>
      </c>
      <c r="BC328" s="235">
        <f t="shared" si="154"/>
        <v>71.5</v>
      </c>
      <c r="BG328" s="210">
        <v>16.2</v>
      </c>
      <c r="BH328" s="231">
        <v>2100</v>
      </c>
      <c r="BI328" s="15"/>
      <c r="BJ328" s="232">
        <f t="shared" si="160"/>
        <v>16.2</v>
      </c>
      <c r="BK328" s="235">
        <f t="shared" si="170"/>
        <v>1302.2775665399479</v>
      </c>
      <c r="BM328" s="109">
        <f t="shared" si="161"/>
        <v>0.62013217454283232</v>
      </c>
      <c r="BN328" s="213"/>
      <c r="BR328" s="228"/>
      <c r="BS328" s="311"/>
      <c r="BT328" s="3"/>
      <c r="BU328" s="213"/>
      <c r="BV328" s="213"/>
      <c r="BW328" s="291"/>
    </row>
    <row r="329" spans="1:75" x14ac:dyDescent="0.2">
      <c r="A329" s="326">
        <v>16.25</v>
      </c>
      <c r="B329" s="211">
        <f t="shared" si="145"/>
        <v>1364.970000000028</v>
      </c>
      <c r="C329" s="866">
        <f ca="1">IF(ISERR(AVERAGE(INDIRECT("B"&amp;(ROW()-INT($B$1/2))):INDIRECT("B"&amp;(ROW()+INT($B$1/2))))),"",AVERAGE(INDIRECT("B"&amp;(ROW()-INT($B$1/2))):INDIRECT("B"&amp;(ROW()+INT($B$1/2)))))</f>
        <v>1364.970000000028</v>
      </c>
      <c r="D329" s="866">
        <f t="shared" si="146"/>
        <v>5.0000000000000711E-2</v>
      </c>
      <c r="E329" s="867"/>
      <c r="F329" s="212">
        <f t="shared" si="171"/>
        <v>16.250000000000206</v>
      </c>
      <c r="G329" s="2">
        <f t="shared" si="147"/>
        <v>326</v>
      </c>
      <c r="H329" s="213">
        <f t="shared" si="148"/>
        <v>16.25</v>
      </c>
      <c r="I329" s="213">
        <f t="shared" si="149"/>
        <v>16.3</v>
      </c>
      <c r="J329" s="51">
        <f t="shared" ca="1" si="150"/>
        <v>1364.970000000028</v>
      </c>
      <c r="K329" s="51">
        <f t="shared" ca="1" si="151"/>
        <v>1360.8120000000281</v>
      </c>
      <c r="L329" s="553">
        <f t="shared" ca="1" si="152"/>
        <v>1364.9700000000109</v>
      </c>
      <c r="M329" s="542">
        <f t="shared" si="155"/>
        <v>26.151840000000334</v>
      </c>
      <c r="N329" s="544">
        <f t="shared" ca="1" si="156"/>
        <v>416.04285600000338</v>
      </c>
      <c r="O329" s="215"/>
      <c r="P329" s="216"/>
      <c r="Q329" s="217"/>
      <c r="R329" s="218"/>
      <c r="S329" s="219">
        <f t="shared" si="162"/>
        <v>0</v>
      </c>
      <c r="T329" s="220">
        <f t="shared" si="163"/>
        <v>0</v>
      </c>
      <c r="U329" s="214">
        <f t="shared" si="172"/>
        <v>0</v>
      </c>
      <c r="W329" s="221"/>
      <c r="X329" s="222"/>
      <c r="Y329" s="222"/>
      <c r="Z329" s="223"/>
      <c r="AA329" s="222"/>
      <c r="AB329" s="224"/>
      <c r="AC329" s="225"/>
      <c r="AD329" s="2">
        <f t="shared" si="157"/>
        <v>0</v>
      </c>
      <c r="AE329" s="2">
        <f t="shared" si="158"/>
        <v>0</v>
      </c>
      <c r="AF329" s="226"/>
      <c r="AG329" s="219">
        <f t="shared" si="164"/>
        <v>0</v>
      </c>
      <c r="AH329" s="234">
        <f t="shared" si="165"/>
        <v>0</v>
      </c>
      <c r="AI329" s="214">
        <f t="shared" si="173"/>
        <v>0</v>
      </c>
      <c r="AK329" s="229">
        <f t="shared" si="166"/>
        <v>0</v>
      </c>
      <c r="AL329" s="226"/>
      <c r="AM329" s="15"/>
      <c r="AN329" s="232" t="e">
        <f t="shared" si="167"/>
        <v>#DIV/0!</v>
      </c>
      <c r="AO329" s="214">
        <f t="shared" si="159"/>
        <v>0</v>
      </c>
      <c r="AQ329" s="210"/>
      <c r="AR329" s="231"/>
      <c r="AS329" s="15"/>
      <c r="AT329" s="232">
        <f t="shared" si="168"/>
        <v>0</v>
      </c>
      <c r="AU329" s="235">
        <f t="shared" si="169"/>
        <v>0</v>
      </c>
      <c r="AY329" s="210">
        <v>16.25</v>
      </c>
      <c r="AZ329" s="231">
        <v>77.400000000000006</v>
      </c>
      <c r="BA329" s="15"/>
      <c r="BB329" s="232">
        <f t="shared" si="153"/>
        <v>16.243823641201065</v>
      </c>
      <c r="BC329" s="235">
        <f t="shared" si="154"/>
        <v>77.400000000000006</v>
      </c>
      <c r="BG329" s="210">
        <v>16.25</v>
      </c>
      <c r="BH329" s="231">
        <v>2100</v>
      </c>
      <c r="BI329" s="15"/>
      <c r="BJ329" s="232">
        <f t="shared" si="160"/>
        <v>16.25</v>
      </c>
      <c r="BK329" s="235">
        <f t="shared" si="170"/>
        <v>1298.4296577947007</v>
      </c>
      <c r="BM329" s="109">
        <f t="shared" si="161"/>
        <v>0.61829983704509561</v>
      </c>
      <c r="BN329" s="213"/>
      <c r="BR329" s="228"/>
      <c r="BS329" s="311"/>
      <c r="BT329" s="3"/>
      <c r="BU329" s="213"/>
      <c r="BV329" s="213"/>
      <c r="BW329" s="291"/>
    </row>
    <row r="330" spans="1:75" x14ac:dyDescent="0.2">
      <c r="A330" s="326">
        <v>16.3</v>
      </c>
      <c r="B330" s="211">
        <f t="shared" si="145"/>
        <v>1360.8120000000281</v>
      </c>
      <c r="C330" s="866">
        <f ca="1">IF(ISERR(AVERAGE(INDIRECT("B"&amp;(ROW()-INT($B$1/2))):INDIRECT("B"&amp;(ROW()+INT($B$1/2))))),"",AVERAGE(INDIRECT("B"&amp;(ROW()-INT($B$1/2))):INDIRECT("B"&amp;(ROW()+INT($B$1/2)))))</f>
        <v>1360.8120000000281</v>
      </c>
      <c r="D330" s="866">
        <f t="shared" si="146"/>
        <v>5.0000000000000711E-2</v>
      </c>
      <c r="E330" s="867"/>
      <c r="F330" s="212">
        <f t="shared" si="171"/>
        <v>16.30000000000021</v>
      </c>
      <c r="G330" s="2">
        <f t="shared" si="147"/>
        <v>327</v>
      </c>
      <c r="H330" s="213">
        <f t="shared" si="148"/>
        <v>16.3</v>
      </c>
      <c r="I330" s="213">
        <f t="shared" si="149"/>
        <v>16.350000000000001</v>
      </c>
      <c r="J330" s="51">
        <f t="shared" ca="1" si="150"/>
        <v>1360.8120000000281</v>
      </c>
      <c r="K330" s="51">
        <f t="shared" ca="1" si="151"/>
        <v>1356.6540000000282</v>
      </c>
      <c r="L330" s="553">
        <f t="shared" ca="1" si="152"/>
        <v>1360.8120000000106</v>
      </c>
      <c r="M330" s="542">
        <f t="shared" si="155"/>
        <v>26.232307200000339</v>
      </c>
      <c r="N330" s="544">
        <f t="shared" ca="1" si="156"/>
        <v>414.77549760000323</v>
      </c>
      <c r="O330" s="215"/>
      <c r="P330" s="216"/>
      <c r="Q330" s="217"/>
      <c r="R330" s="218"/>
      <c r="S330" s="219">
        <f t="shared" si="162"/>
        <v>0</v>
      </c>
      <c r="T330" s="220">
        <f t="shared" si="163"/>
        <v>0</v>
      </c>
      <c r="U330" s="214">
        <f t="shared" si="172"/>
        <v>0</v>
      </c>
      <c r="W330" s="221"/>
      <c r="X330" s="222"/>
      <c r="Y330" s="222"/>
      <c r="Z330" s="223"/>
      <c r="AA330" s="222"/>
      <c r="AB330" s="224"/>
      <c r="AC330" s="225"/>
      <c r="AD330" s="2">
        <f t="shared" si="157"/>
        <v>0</v>
      </c>
      <c r="AE330" s="2">
        <f t="shared" si="158"/>
        <v>0</v>
      </c>
      <c r="AF330" s="226"/>
      <c r="AG330" s="219">
        <f t="shared" si="164"/>
        <v>0</v>
      </c>
      <c r="AH330" s="234">
        <f t="shared" si="165"/>
        <v>0</v>
      </c>
      <c r="AI330" s="214">
        <f t="shared" si="173"/>
        <v>0</v>
      </c>
      <c r="AK330" s="229">
        <f t="shared" si="166"/>
        <v>0</v>
      </c>
      <c r="AL330" s="226"/>
      <c r="AM330" s="15"/>
      <c r="AN330" s="232" t="e">
        <f t="shared" si="167"/>
        <v>#DIV/0!</v>
      </c>
      <c r="AO330" s="214">
        <f t="shared" si="159"/>
        <v>0</v>
      </c>
      <c r="AQ330" s="210"/>
      <c r="AR330" s="231"/>
      <c r="AS330" s="15"/>
      <c r="AT330" s="232">
        <f t="shared" si="168"/>
        <v>0</v>
      </c>
      <c r="AU330" s="235">
        <f t="shared" si="169"/>
        <v>0</v>
      </c>
      <c r="AY330" s="210">
        <v>16.3</v>
      </c>
      <c r="AZ330" s="231">
        <v>83</v>
      </c>
      <c r="BA330" s="15"/>
      <c r="BB330" s="232">
        <f t="shared" si="153"/>
        <v>16.293804637020148</v>
      </c>
      <c r="BC330" s="235">
        <f t="shared" si="154"/>
        <v>83</v>
      </c>
      <c r="BG330" s="210">
        <v>16.3</v>
      </c>
      <c r="BH330" s="231">
        <v>2100</v>
      </c>
      <c r="BI330" s="15"/>
      <c r="BJ330" s="232">
        <f t="shared" si="160"/>
        <v>16.3</v>
      </c>
      <c r="BK330" s="235">
        <f t="shared" si="170"/>
        <v>1294.5817490494537</v>
      </c>
      <c r="BM330" s="109">
        <f t="shared" si="161"/>
        <v>0.61646749954735891</v>
      </c>
      <c r="BN330" s="213"/>
      <c r="BR330" s="228"/>
      <c r="BS330" s="311"/>
      <c r="BT330" s="3"/>
      <c r="BU330" s="213"/>
      <c r="BV330" s="213"/>
      <c r="BW330" s="291"/>
    </row>
    <row r="331" spans="1:75" x14ac:dyDescent="0.2">
      <c r="A331" s="326">
        <v>16.350000000000001</v>
      </c>
      <c r="B331" s="211">
        <f t="shared" si="145"/>
        <v>1356.6540000000282</v>
      </c>
      <c r="C331" s="866">
        <f ca="1">IF(ISERR(AVERAGE(INDIRECT("B"&amp;(ROW()-INT($B$1/2))):INDIRECT("B"&amp;(ROW()+INT($B$1/2))))),"",AVERAGE(INDIRECT("B"&amp;(ROW()-INT($B$1/2))):INDIRECT("B"&amp;(ROW()+INT($B$1/2)))))</f>
        <v>1356.6540000000282</v>
      </c>
      <c r="D331" s="866">
        <f t="shared" si="146"/>
        <v>5.0000000000000711E-2</v>
      </c>
      <c r="E331" s="867"/>
      <c r="F331" s="212">
        <f t="shared" si="171"/>
        <v>16.350000000000215</v>
      </c>
      <c r="G331" s="2">
        <f t="shared" si="147"/>
        <v>328</v>
      </c>
      <c r="H331" s="213">
        <f t="shared" si="148"/>
        <v>16.350000000000001</v>
      </c>
      <c r="I331" s="213">
        <f t="shared" si="149"/>
        <v>16.399999999999999</v>
      </c>
      <c r="J331" s="51">
        <f t="shared" ca="1" si="150"/>
        <v>1356.6540000000282</v>
      </c>
      <c r="K331" s="51">
        <f t="shared" ca="1" si="151"/>
        <v>1352.4960000000283</v>
      </c>
      <c r="L331" s="553">
        <f t="shared" ca="1" si="152"/>
        <v>1356.6540000000105</v>
      </c>
      <c r="M331" s="542">
        <f t="shared" si="155"/>
        <v>26.312774400000347</v>
      </c>
      <c r="N331" s="544">
        <f t="shared" ca="1" si="156"/>
        <v>413.5081392000032</v>
      </c>
      <c r="O331" s="215"/>
      <c r="P331" s="216"/>
      <c r="Q331" s="217"/>
      <c r="R331" s="218"/>
      <c r="S331" s="219">
        <f t="shared" si="162"/>
        <v>0</v>
      </c>
      <c r="T331" s="220">
        <f t="shared" si="163"/>
        <v>0</v>
      </c>
      <c r="U331" s="214">
        <f t="shared" si="172"/>
        <v>0</v>
      </c>
      <c r="W331" s="221"/>
      <c r="X331" s="222"/>
      <c r="Y331" s="222"/>
      <c r="Z331" s="223"/>
      <c r="AA331" s="222"/>
      <c r="AB331" s="224"/>
      <c r="AC331" s="225"/>
      <c r="AD331" s="2">
        <f t="shared" si="157"/>
        <v>0</v>
      </c>
      <c r="AE331" s="2">
        <f t="shared" si="158"/>
        <v>0</v>
      </c>
      <c r="AF331" s="226"/>
      <c r="AG331" s="219">
        <f t="shared" si="164"/>
        <v>0</v>
      </c>
      <c r="AH331" s="234">
        <f t="shared" si="165"/>
        <v>0</v>
      </c>
      <c r="AI331" s="214">
        <f t="shared" si="173"/>
        <v>0</v>
      </c>
      <c r="AK331" s="229">
        <f t="shared" si="166"/>
        <v>0</v>
      </c>
      <c r="AL331" s="226"/>
      <c r="AM331" s="15"/>
      <c r="AN331" s="232" t="e">
        <f t="shared" si="167"/>
        <v>#DIV/0!</v>
      </c>
      <c r="AO331" s="214">
        <f t="shared" si="159"/>
        <v>0</v>
      </c>
      <c r="AQ331" s="210"/>
      <c r="AR331" s="231"/>
      <c r="AS331" s="15"/>
      <c r="AT331" s="232">
        <f t="shared" si="168"/>
        <v>0</v>
      </c>
      <c r="AU331" s="235">
        <f t="shared" si="169"/>
        <v>0</v>
      </c>
      <c r="AY331" s="210">
        <v>16.350000000000001</v>
      </c>
      <c r="AZ331" s="231">
        <v>89.9</v>
      </c>
      <c r="BA331" s="15"/>
      <c r="BB331" s="232">
        <f t="shared" si="153"/>
        <v>16.343785632839229</v>
      </c>
      <c r="BC331" s="235">
        <f t="shared" si="154"/>
        <v>89.9</v>
      </c>
      <c r="BG331" s="210">
        <v>16.350000000000001</v>
      </c>
      <c r="BH331" s="231">
        <v>2100</v>
      </c>
      <c r="BI331" s="15"/>
      <c r="BJ331" s="232">
        <f t="shared" si="160"/>
        <v>16.350000000000001</v>
      </c>
      <c r="BK331" s="235">
        <f t="shared" si="170"/>
        <v>1290.7338403042065</v>
      </c>
      <c r="BM331" s="109">
        <f t="shared" si="161"/>
        <v>0.61463516204962221</v>
      </c>
      <c r="BN331" s="213"/>
      <c r="BR331" s="228"/>
      <c r="BS331" s="311"/>
      <c r="BT331" s="3"/>
      <c r="BU331" s="213"/>
      <c r="BV331" s="213"/>
      <c r="BW331" s="291"/>
    </row>
    <row r="332" spans="1:75" x14ac:dyDescent="0.2">
      <c r="A332" s="326">
        <v>16.399999999999999</v>
      </c>
      <c r="B332" s="211">
        <f t="shared" si="145"/>
        <v>1352.4960000000283</v>
      </c>
      <c r="C332" s="866">
        <f ca="1">IF(ISERR(AVERAGE(INDIRECT("B"&amp;(ROW()-INT($B$1/2))):INDIRECT("B"&amp;(ROW()+INT($B$1/2))))),"",AVERAGE(INDIRECT("B"&amp;(ROW()-INT($B$1/2))):INDIRECT("B"&amp;(ROW()+INT($B$1/2)))))</f>
        <v>1352.4960000000283</v>
      </c>
      <c r="D332" s="866">
        <f t="shared" si="146"/>
        <v>4.9999999999997158E-2</v>
      </c>
      <c r="E332" s="867"/>
      <c r="F332" s="212">
        <f t="shared" si="171"/>
        <v>16.400000000000219</v>
      </c>
      <c r="G332" s="2">
        <f t="shared" si="147"/>
        <v>329</v>
      </c>
      <c r="H332" s="213">
        <f t="shared" si="148"/>
        <v>16.399999999999999</v>
      </c>
      <c r="I332" s="213">
        <f t="shared" si="149"/>
        <v>16.45</v>
      </c>
      <c r="J332" s="51">
        <f t="shared" ca="1" si="150"/>
        <v>1352.4960000000283</v>
      </c>
      <c r="K332" s="51">
        <f t="shared" ca="1" si="151"/>
        <v>1348.3380000000284</v>
      </c>
      <c r="L332" s="553">
        <f t="shared" ca="1" si="152"/>
        <v>1352.4960000000099</v>
      </c>
      <c r="M332" s="542">
        <f t="shared" si="155"/>
        <v>26.393241600000355</v>
      </c>
      <c r="N332" s="544">
        <f t="shared" ca="1" si="156"/>
        <v>412.24078080000305</v>
      </c>
      <c r="O332" s="215"/>
      <c r="P332" s="216"/>
      <c r="Q332" s="217"/>
      <c r="R332" s="218"/>
      <c r="S332" s="219">
        <f t="shared" si="162"/>
        <v>0</v>
      </c>
      <c r="T332" s="220">
        <f t="shared" si="163"/>
        <v>0</v>
      </c>
      <c r="U332" s="214">
        <f t="shared" si="172"/>
        <v>0</v>
      </c>
      <c r="W332" s="221"/>
      <c r="X332" s="222"/>
      <c r="Y332" s="222"/>
      <c r="Z332" s="223"/>
      <c r="AA332" s="222"/>
      <c r="AB332" s="224"/>
      <c r="AC332" s="225"/>
      <c r="AD332" s="2">
        <f t="shared" si="157"/>
        <v>0</v>
      </c>
      <c r="AE332" s="2">
        <f t="shared" si="158"/>
        <v>0</v>
      </c>
      <c r="AF332" s="226"/>
      <c r="AG332" s="219">
        <f t="shared" si="164"/>
        <v>0</v>
      </c>
      <c r="AH332" s="234">
        <f t="shared" si="165"/>
        <v>0</v>
      </c>
      <c r="AI332" s="214">
        <f t="shared" si="173"/>
        <v>0</v>
      </c>
      <c r="AK332" s="229">
        <f t="shared" si="166"/>
        <v>0</v>
      </c>
      <c r="AL332" s="226"/>
      <c r="AM332" s="15"/>
      <c r="AN332" s="232" t="e">
        <f t="shared" si="167"/>
        <v>#DIV/0!</v>
      </c>
      <c r="AO332" s="214">
        <f t="shared" si="159"/>
        <v>0</v>
      </c>
      <c r="AQ332" s="210"/>
      <c r="AR332" s="231"/>
      <c r="AS332" s="15"/>
      <c r="AT332" s="232">
        <f t="shared" si="168"/>
        <v>0</v>
      </c>
      <c r="AU332" s="235">
        <f t="shared" si="169"/>
        <v>0</v>
      </c>
      <c r="AY332" s="210">
        <v>16.399999999999999</v>
      </c>
      <c r="AZ332" s="231">
        <v>100.7</v>
      </c>
      <c r="BA332" s="15"/>
      <c r="BB332" s="232">
        <f t="shared" si="153"/>
        <v>16.393766628658305</v>
      </c>
      <c r="BC332" s="235">
        <f t="shared" si="154"/>
        <v>100.7</v>
      </c>
      <c r="BG332" s="210">
        <v>16.399999999999999</v>
      </c>
      <c r="BH332" s="231">
        <v>2100</v>
      </c>
      <c r="BI332" s="15"/>
      <c r="BJ332" s="232">
        <f t="shared" si="160"/>
        <v>16.399999999999999</v>
      </c>
      <c r="BK332" s="235">
        <f t="shared" si="170"/>
        <v>1286.8859315589596</v>
      </c>
      <c r="BM332" s="109">
        <f t="shared" si="161"/>
        <v>0.61280282455188551</v>
      </c>
      <c r="BN332" s="213"/>
      <c r="BR332" s="228"/>
      <c r="BS332" s="311"/>
      <c r="BT332" s="3"/>
      <c r="BU332" s="213"/>
      <c r="BV332" s="213"/>
      <c r="BW332" s="291"/>
    </row>
    <row r="333" spans="1:75" x14ac:dyDescent="0.2">
      <c r="A333" s="326">
        <v>16.45</v>
      </c>
      <c r="B333" s="211">
        <f t="shared" si="145"/>
        <v>1348.3380000000284</v>
      </c>
      <c r="C333" s="866">
        <f ca="1">IF(ISERR(AVERAGE(INDIRECT("B"&amp;(ROW()-INT($B$1/2))):INDIRECT("B"&amp;(ROW()+INT($B$1/2))))),"",AVERAGE(INDIRECT("B"&amp;(ROW()-INT($B$1/2))):INDIRECT("B"&amp;(ROW()+INT($B$1/2)))))</f>
        <v>1348.3380000000284</v>
      </c>
      <c r="D333" s="866">
        <f t="shared" si="146"/>
        <v>5.0000000000000711E-2</v>
      </c>
      <c r="E333" s="867"/>
      <c r="F333" s="212">
        <f t="shared" si="171"/>
        <v>16.450000000000223</v>
      </c>
      <c r="G333" s="2">
        <f t="shared" si="147"/>
        <v>330</v>
      </c>
      <c r="H333" s="213">
        <f t="shared" si="148"/>
        <v>16.45</v>
      </c>
      <c r="I333" s="213">
        <f t="shared" si="149"/>
        <v>16.5</v>
      </c>
      <c r="J333" s="51">
        <f t="shared" ca="1" si="150"/>
        <v>1348.3380000000284</v>
      </c>
      <c r="K333" s="51">
        <f t="shared" ca="1" si="151"/>
        <v>1344.1800000000285</v>
      </c>
      <c r="L333" s="553">
        <f t="shared" ca="1" si="152"/>
        <v>1348.3380000000097</v>
      </c>
      <c r="M333" s="542">
        <f t="shared" si="155"/>
        <v>26.47370880000036</v>
      </c>
      <c r="N333" s="544">
        <f t="shared" ca="1" si="156"/>
        <v>410.97342240000302</v>
      </c>
      <c r="O333" s="215"/>
      <c r="P333" s="216"/>
      <c r="Q333" s="217"/>
      <c r="R333" s="218"/>
      <c r="S333" s="219">
        <f t="shared" si="162"/>
        <v>0</v>
      </c>
      <c r="T333" s="220">
        <f t="shared" si="163"/>
        <v>0</v>
      </c>
      <c r="U333" s="214">
        <f t="shared" si="172"/>
        <v>0</v>
      </c>
      <c r="W333" s="221"/>
      <c r="X333" s="222"/>
      <c r="Y333" s="222"/>
      <c r="Z333" s="223"/>
      <c r="AA333" s="222"/>
      <c r="AB333" s="224"/>
      <c r="AC333" s="225"/>
      <c r="AD333" s="2">
        <f t="shared" si="157"/>
        <v>0</v>
      </c>
      <c r="AE333" s="2">
        <f t="shared" si="158"/>
        <v>0</v>
      </c>
      <c r="AF333" s="226"/>
      <c r="AG333" s="219">
        <f t="shared" si="164"/>
        <v>0</v>
      </c>
      <c r="AH333" s="234">
        <f t="shared" si="165"/>
        <v>0</v>
      </c>
      <c r="AI333" s="214">
        <f t="shared" si="173"/>
        <v>0</v>
      </c>
      <c r="AK333" s="229">
        <f t="shared" si="166"/>
        <v>0</v>
      </c>
      <c r="AL333" s="226"/>
      <c r="AM333" s="15"/>
      <c r="AN333" s="232" t="e">
        <f t="shared" si="167"/>
        <v>#DIV/0!</v>
      </c>
      <c r="AO333" s="214">
        <f t="shared" si="159"/>
        <v>0</v>
      </c>
      <c r="AQ333" s="210"/>
      <c r="AR333" s="231"/>
      <c r="AS333" s="15"/>
      <c r="AT333" s="232">
        <f t="shared" si="168"/>
        <v>0</v>
      </c>
      <c r="AU333" s="235">
        <f t="shared" si="169"/>
        <v>0</v>
      </c>
      <c r="AY333" s="210">
        <v>16.45</v>
      </c>
      <c r="AZ333" s="231">
        <v>111.2</v>
      </c>
      <c r="BA333" s="15"/>
      <c r="BB333" s="232">
        <f t="shared" si="153"/>
        <v>16.443747624477385</v>
      </c>
      <c r="BC333" s="235">
        <f t="shared" si="154"/>
        <v>111.2</v>
      </c>
      <c r="BG333" s="210">
        <v>16.45</v>
      </c>
      <c r="BH333" s="231">
        <v>2100</v>
      </c>
      <c r="BI333" s="15"/>
      <c r="BJ333" s="232">
        <f t="shared" si="160"/>
        <v>16.45</v>
      </c>
      <c r="BK333" s="235">
        <f t="shared" si="170"/>
        <v>1283.0380228137126</v>
      </c>
      <c r="BM333" s="109">
        <f t="shared" si="161"/>
        <v>0.6109704870541488</v>
      </c>
      <c r="BN333" s="213"/>
      <c r="BR333" s="228"/>
      <c r="BS333" s="311"/>
      <c r="BT333" s="3"/>
      <c r="BU333" s="213"/>
      <c r="BV333" s="213"/>
      <c r="BW333" s="291"/>
    </row>
    <row r="334" spans="1:75" x14ac:dyDescent="0.2">
      <c r="A334" s="326">
        <v>16.5</v>
      </c>
      <c r="B334" s="211">
        <f t="shared" si="145"/>
        <v>1344.1800000000285</v>
      </c>
      <c r="C334" s="866">
        <f ca="1">IF(ISERR(AVERAGE(INDIRECT("B"&amp;(ROW()-INT($B$1/2))):INDIRECT("B"&amp;(ROW()+INT($B$1/2))))),"",AVERAGE(INDIRECT("B"&amp;(ROW()-INT($B$1/2))):INDIRECT("B"&amp;(ROW()+INT($B$1/2)))))</f>
        <v>1344.1800000000285</v>
      </c>
      <c r="D334" s="866">
        <f t="shared" si="146"/>
        <v>5.0000000000000711E-2</v>
      </c>
      <c r="E334" s="867"/>
      <c r="F334" s="212">
        <f t="shared" si="171"/>
        <v>16.500000000000227</v>
      </c>
      <c r="G334" s="2">
        <f t="shared" si="147"/>
        <v>331</v>
      </c>
      <c r="H334" s="213">
        <f t="shared" si="148"/>
        <v>16.5</v>
      </c>
      <c r="I334" s="213">
        <f t="shared" si="149"/>
        <v>16.55</v>
      </c>
      <c r="J334" s="51">
        <f t="shared" ca="1" si="150"/>
        <v>1344.1800000000285</v>
      </c>
      <c r="K334" s="51">
        <f t="shared" ca="1" si="151"/>
        <v>1340.0220000000286</v>
      </c>
      <c r="L334" s="553">
        <f t="shared" ca="1" si="152"/>
        <v>1344.1800000000096</v>
      </c>
      <c r="M334" s="542">
        <f t="shared" si="155"/>
        <v>26.554176000000368</v>
      </c>
      <c r="N334" s="544">
        <f t="shared" ca="1" si="156"/>
        <v>409.70606400000293</v>
      </c>
      <c r="O334" s="215"/>
      <c r="P334" s="216"/>
      <c r="Q334" s="217"/>
      <c r="R334" s="218"/>
      <c r="S334" s="219">
        <f t="shared" si="162"/>
        <v>0</v>
      </c>
      <c r="T334" s="220">
        <f t="shared" si="163"/>
        <v>0</v>
      </c>
      <c r="U334" s="214">
        <f t="shared" si="172"/>
        <v>0</v>
      </c>
      <c r="W334" s="221"/>
      <c r="X334" s="222"/>
      <c r="Y334" s="222"/>
      <c r="Z334" s="223"/>
      <c r="AA334" s="222"/>
      <c r="AB334" s="224"/>
      <c r="AC334" s="225"/>
      <c r="AD334" s="2">
        <f t="shared" si="157"/>
        <v>0</v>
      </c>
      <c r="AE334" s="2">
        <f t="shared" si="158"/>
        <v>0</v>
      </c>
      <c r="AF334" s="226"/>
      <c r="AG334" s="219">
        <f t="shared" si="164"/>
        <v>0</v>
      </c>
      <c r="AH334" s="234">
        <f t="shared" si="165"/>
        <v>0</v>
      </c>
      <c r="AI334" s="214">
        <f t="shared" si="173"/>
        <v>0</v>
      </c>
      <c r="AK334" s="229">
        <f t="shared" si="166"/>
        <v>0</v>
      </c>
      <c r="AL334" s="226"/>
      <c r="AM334" s="15"/>
      <c r="AN334" s="232" t="e">
        <f t="shared" si="167"/>
        <v>#DIV/0!</v>
      </c>
      <c r="AO334" s="214">
        <f t="shared" si="159"/>
        <v>0</v>
      </c>
      <c r="AQ334" s="210"/>
      <c r="AR334" s="231"/>
      <c r="AS334" s="15"/>
      <c r="AT334" s="232">
        <f t="shared" si="168"/>
        <v>0</v>
      </c>
      <c r="AU334" s="235">
        <f t="shared" si="169"/>
        <v>0</v>
      </c>
      <c r="AY334" s="210">
        <v>16.5</v>
      </c>
      <c r="AZ334" s="231">
        <v>120.7</v>
      </c>
      <c r="BA334" s="15"/>
      <c r="BB334" s="232">
        <f t="shared" si="153"/>
        <v>16.493728620296466</v>
      </c>
      <c r="BC334" s="235">
        <f t="shared" si="154"/>
        <v>120.7</v>
      </c>
      <c r="BG334" s="210">
        <v>16.5</v>
      </c>
      <c r="BH334" s="231">
        <v>2100</v>
      </c>
      <c r="BI334" s="15"/>
      <c r="BJ334" s="232">
        <f t="shared" si="160"/>
        <v>16.5</v>
      </c>
      <c r="BK334" s="235">
        <f t="shared" si="170"/>
        <v>1279.1901140684654</v>
      </c>
      <c r="BM334" s="109">
        <f t="shared" si="161"/>
        <v>0.6091381495564121</v>
      </c>
      <c r="BN334" s="213"/>
      <c r="BR334" s="228"/>
      <c r="BS334" s="311"/>
      <c r="BT334" s="3"/>
      <c r="BU334" s="213"/>
      <c r="BV334" s="213"/>
      <c r="BW334" s="291"/>
    </row>
    <row r="335" spans="1:75" x14ac:dyDescent="0.2">
      <c r="A335" s="326">
        <v>16.55</v>
      </c>
      <c r="B335" s="211">
        <f t="shared" si="145"/>
        <v>1340.0220000000286</v>
      </c>
      <c r="C335" s="866">
        <f ca="1">IF(ISERR(AVERAGE(INDIRECT("B"&amp;(ROW()-INT($B$1/2))):INDIRECT("B"&amp;(ROW()+INT($B$1/2))))),"",AVERAGE(INDIRECT("B"&amp;(ROW()-INT($B$1/2))):INDIRECT("B"&amp;(ROW()+INT($B$1/2)))))</f>
        <v>1340.0220000000286</v>
      </c>
      <c r="D335" s="866">
        <f t="shared" si="146"/>
        <v>5.0000000000000711E-2</v>
      </c>
      <c r="E335" s="867"/>
      <c r="F335" s="212">
        <f t="shared" si="171"/>
        <v>16.550000000000232</v>
      </c>
      <c r="G335" s="2">
        <f t="shared" si="147"/>
        <v>332</v>
      </c>
      <c r="H335" s="213">
        <f t="shared" si="148"/>
        <v>16.55</v>
      </c>
      <c r="I335" s="213">
        <f t="shared" si="149"/>
        <v>16.600000000000001</v>
      </c>
      <c r="J335" s="51">
        <f t="shared" ca="1" si="150"/>
        <v>1340.0220000000286</v>
      </c>
      <c r="K335" s="51">
        <f t="shared" ca="1" si="151"/>
        <v>1335.8640000000287</v>
      </c>
      <c r="L335" s="553">
        <f t="shared" ca="1" si="152"/>
        <v>1340.0220000000095</v>
      </c>
      <c r="M335" s="542">
        <f t="shared" si="155"/>
        <v>26.634643200000376</v>
      </c>
      <c r="N335" s="544">
        <f t="shared" ca="1" si="156"/>
        <v>408.43870560000289</v>
      </c>
      <c r="O335" s="215"/>
      <c r="P335" s="216"/>
      <c r="Q335" s="217"/>
      <c r="R335" s="218"/>
      <c r="S335" s="219">
        <f t="shared" si="162"/>
        <v>0</v>
      </c>
      <c r="T335" s="220">
        <f t="shared" si="163"/>
        <v>0</v>
      </c>
      <c r="U335" s="214">
        <f t="shared" si="172"/>
        <v>0</v>
      </c>
      <c r="W335" s="221"/>
      <c r="X335" s="222"/>
      <c r="Y335" s="222"/>
      <c r="Z335" s="223"/>
      <c r="AA335" s="222"/>
      <c r="AB335" s="224"/>
      <c r="AC335" s="225"/>
      <c r="AD335" s="2">
        <f t="shared" si="157"/>
        <v>0</v>
      </c>
      <c r="AE335" s="2">
        <f t="shared" si="158"/>
        <v>0</v>
      </c>
      <c r="AF335" s="226"/>
      <c r="AG335" s="219">
        <f t="shared" si="164"/>
        <v>0</v>
      </c>
      <c r="AH335" s="234">
        <f t="shared" si="165"/>
        <v>0</v>
      </c>
      <c r="AI335" s="214">
        <f t="shared" si="173"/>
        <v>0</v>
      </c>
      <c r="AK335" s="229">
        <f t="shared" si="166"/>
        <v>0</v>
      </c>
      <c r="AL335" s="226"/>
      <c r="AM335" s="15"/>
      <c r="AN335" s="232" t="e">
        <f t="shared" si="167"/>
        <v>#DIV/0!</v>
      </c>
      <c r="AO335" s="214">
        <f t="shared" si="159"/>
        <v>0</v>
      </c>
      <c r="AQ335" s="210"/>
      <c r="AR335" s="231"/>
      <c r="AS335" s="15"/>
      <c r="AT335" s="232">
        <f t="shared" si="168"/>
        <v>0</v>
      </c>
      <c r="AU335" s="235">
        <f t="shared" si="169"/>
        <v>0</v>
      </c>
      <c r="AY335" s="210">
        <v>16.55</v>
      </c>
      <c r="AZ335" s="231">
        <v>127.3</v>
      </c>
      <c r="BA335" s="15"/>
      <c r="BB335" s="232">
        <f t="shared" si="153"/>
        <v>16.543709616115549</v>
      </c>
      <c r="BC335" s="235">
        <f t="shared" si="154"/>
        <v>127.3</v>
      </c>
      <c r="BG335" s="210">
        <v>16.55</v>
      </c>
      <c r="BH335" s="231">
        <v>2100</v>
      </c>
      <c r="BI335" s="15"/>
      <c r="BJ335" s="232">
        <f t="shared" si="160"/>
        <v>16.55</v>
      </c>
      <c r="BK335" s="235">
        <f t="shared" si="170"/>
        <v>1275.3422053232184</v>
      </c>
      <c r="BM335" s="109">
        <f t="shared" si="161"/>
        <v>0.6073058120586754</v>
      </c>
      <c r="BN335" s="213"/>
      <c r="BR335" s="228"/>
      <c r="BS335" s="311"/>
      <c r="BT335" s="3"/>
      <c r="BU335" s="213"/>
      <c r="BV335" s="213"/>
      <c r="BW335" s="291"/>
    </row>
    <row r="336" spans="1:75" x14ac:dyDescent="0.2">
      <c r="A336" s="326">
        <v>16.600000000000001</v>
      </c>
      <c r="B336" s="211">
        <f t="shared" si="145"/>
        <v>1335.8640000000287</v>
      </c>
      <c r="C336" s="866">
        <f ca="1">IF(ISERR(AVERAGE(INDIRECT("B"&amp;(ROW()-INT($B$1/2))):INDIRECT("B"&amp;(ROW()+INT($B$1/2))))),"",AVERAGE(INDIRECT("B"&amp;(ROW()-INT($B$1/2))):INDIRECT("B"&amp;(ROW()+INT($B$1/2)))))</f>
        <v>1335.8640000000287</v>
      </c>
      <c r="D336" s="866">
        <f t="shared" si="146"/>
        <v>5.0000000000000711E-2</v>
      </c>
      <c r="E336" s="867"/>
      <c r="F336" s="212">
        <f t="shared" si="171"/>
        <v>16.600000000000236</v>
      </c>
      <c r="G336" s="2">
        <f t="shared" si="147"/>
        <v>333</v>
      </c>
      <c r="H336" s="213">
        <f t="shared" si="148"/>
        <v>16.600000000000001</v>
      </c>
      <c r="I336" s="213">
        <f t="shared" si="149"/>
        <v>16.649999999999999</v>
      </c>
      <c r="J336" s="51">
        <f t="shared" ca="1" si="150"/>
        <v>1335.8640000000287</v>
      </c>
      <c r="K336" s="51">
        <f t="shared" ca="1" si="151"/>
        <v>1331.7060000000288</v>
      </c>
      <c r="L336" s="553">
        <f t="shared" ca="1" si="152"/>
        <v>1335.8640000000091</v>
      </c>
      <c r="M336" s="542">
        <f t="shared" si="155"/>
        <v>26.715110400000381</v>
      </c>
      <c r="N336" s="544">
        <f t="shared" ca="1" si="156"/>
        <v>407.1713472000028</v>
      </c>
      <c r="O336" s="215"/>
      <c r="P336" s="216"/>
      <c r="Q336" s="217"/>
      <c r="R336" s="218"/>
      <c r="S336" s="219">
        <f t="shared" si="162"/>
        <v>0</v>
      </c>
      <c r="T336" s="220">
        <f t="shared" si="163"/>
        <v>0</v>
      </c>
      <c r="U336" s="214">
        <f t="shared" si="172"/>
        <v>0</v>
      </c>
      <c r="W336" s="221"/>
      <c r="X336" s="222"/>
      <c r="Y336" s="222"/>
      <c r="Z336" s="223"/>
      <c r="AA336" s="222"/>
      <c r="AB336" s="224"/>
      <c r="AC336" s="225"/>
      <c r="AD336" s="2">
        <f t="shared" si="157"/>
        <v>0</v>
      </c>
      <c r="AE336" s="2">
        <f t="shared" si="158"/>
        <v>0</v>
      </c>
      <c r="AF336" s="226"/>
      <c r="AG336" s="219">
        <f t="shared" si="164"/>
        <v>0</v>
      </c>
      <c r="AH336" s="234">
        <f t="shared" si="165"/>
        <v>0</v>
      </c>
      <c r="AI336" s="214">
        <f t="shared" si="173"/>
        <v>0</v>
      </c>
      <c r="AK336" s="229">
        <f t="shared" si="166"/>
        <v>0</v>
      </c>
      <c r="AL336" s="226"/>
      <c r="AM336" s="15"/>
      <c r="AN336" s="232" t="e">
        <f t="shared" si="167"/>
        <v>#DIV/0!</v>
      </c>
      <c r="AO336" s="214">
        <f t="shared" si="159"/>
        <v>0</v>
      </c>
      <c r="AQ336" s="210"/>
      <c r="AR336" s="231"/>
      <c r="AS336" s="15"/>
      <c r="AT336" s="232">
        <f t="shared" si="168"/>
        <v>0</v>
      </c>
      <c r="AU336" s="235">
        <f t="shared" si="169"/>
        <v>0</v>
      </c>
      <c r="AY336" s="210">
        <v>16.600000000000001</v>
      </c>
      <c r="AZ336" s="231">
        <v>129.30000000000001</v>
      </c>
      <c r="BA336" s="15"/>
      <c r="BB336" s="232">
        <f t="shared" si="153"/>
        <v>16.59369061193463</v>
      </c>
      <c r="BC336" s="235">
        <f t="shared" si="154"/>
        <v>129.30000000000001</v>
      </c>
      <c r="BG336" s="210">
        <v>16.600000000000001</v>
      </c>
      <c r="BH336" s="231">
        <v>2100</v>
      </c>
      <c r="BI336" s="15"/>
      <c r="BJ336" s="232">
        <f t="shared" si="160"/>
        <v>16.600000000000001</v>
      </c>
      <c r="BK336" s="235">
        <f t="shared" si="170"/>
        <v>1271.4942965779712</v>
      </c>
      <c r="BM336" s="109">
        <f t="shared" si="161"/>
        <v>0.6054734745609387</v>
      </c>
      <c r="BN336" s="213"/>
      <c r="BR336" s="228"/>
      <c r="BS336" s="311"/>
      <c r="BT336" s="3"/>
      <c r="BU336" s="213"/>
      <c r="BV336" s="213"/>
      <c r="BW336" s="291"/>
    </row>
    <row r="337" spans="1:75" x14ac:dyDescent="0.2">
      <c r="A337" s="326">
        <v>16.649999999999999</v>
      </c>
      <c r="B337" s="211">
        <f t="shared" si="145"/>
        <v>1331.7060000000288</v>
      </c>
      <c r="C337" s="866">
        <f ca="1">IF(ISERR(AVERAGE(INDIRECT("B"&amp;(ROW()-INT($B$1/2))):INDIRECT("B"&amp;(ROW()+INT($B$1/2))))),"",AVERAGE(INDIRECT("B"&amp;(ROW()-INT($B$1/2))):INDIRECT("B"&amp;(ROW()+INT($B$1/2)))))</f>
        <v>1331.7060000000288</v>
      </c>
      <c r="D337" s="866">
        <f t="shared" si="146"/>
        <v>4.9999999999997158E-2</v>
      </c>
      <c r="E337" s="867"/>
      <c r="F337" s="212">
        <f t="shared" si="171"/>
        <v>16.65000000000024</v>
      </c>
      <c r="G337" s="2">
        <f t="shared" si="147"/>
        <v>334</v>
      </c>
      <c r="H337" s="213">
        <f t="shared" si="148"/>
        <v>16.649999999999999</v>
      </c>
      <c r="I337" s="213">
        <f t="shared" si="149"/>
        <v>16.7</v>
      </c>
      <c r="J337" s="51">
        <f t="shared" ca="1" si="150"/>
        <v>1331.7060000000288</v>
      </c>
      <c r="K337" s="51">
        <f t="shared" ca="1" si="151"/>
        <v>1327.5480000000289</v>
      </c>
      <c r="L337" s="553">
        <f t="shared" ca="1" si="152"/>
        <v>1331.7060000000088</v>
      </c>
      <c r="M337" s="542">
        <f t="shared" si="155"/>
        <v>26.795577600000389</v>
      </c>
      <c r="N337" s="544">
        <f t="shared" ca="1" si="156"/>
        <v>405.90398880000271</v>
      </c>
      <c r="O337" s="215"/>
      <c r="P337" s="216"/>
      <c r="Q337" s="217"/>
      <c r="R337" s="218"/>
      <c r="S337" s="219">
        <f t="shared" si="162"/>
        <v>0</v>
      </c>
      <c r="T337" s="220">
        <f t="shared" si="163"/>
        <v>0</v>
      </c>
      <c r="U337" s="214">
        <f t="shared" si="172"/>
        <v>0</v>
      </c>
      <c r="W337" s="221"/>
      <c r="X337" s="222"/>
      <c r="Y337" s="222"/>
      <c r="Z337" s="223"/>
      <c r="AA337" s="222"/>
      <c r="AB337" s="224"/>
      <c r="AC337" s="225"/>
      <c r="AD337" s="2">
        <f t="shared" si="157"/>
        <v>0</v>
      </c>
      <c r="AE337" s="2">
        <f t="shared" si="158"/>
        <v>0</v>
      </c>
      <c r="AF337" s="226"/>
      <c r="AG337" s="219">
        <f t="shared" si="164"/>
        <v>0</v>
      </c>
      <c r="AH337" s="234">
        <f t="shared" si="165"/>
        <v>0</v>
      </c>
      <c r="AI337" s="214">
        <f t="shared" si="173"/>
        <v>0</v>
      </c>
      <c r="AK337" s="229">
        <f t="shared" si="166"/>
        <v>0</v>
      </c>
      <c r="AL337" s="226"/>
      <c r="AM337" s="15"/>
      <c r="AN337" s="232" t="e">
        <f t="shared" si="167"/>
        <v>#DIV/0!</v>
      </c>
      <c r="AO337" s="214">
        <f t="shared" si="159"/>
        <v>0</v>
      </c>
      <c r="AQ337" s="210"/>
      <c r="AR337" s="231"/>
      <c r="AS337" s="15"/>
      <c r="AT337" s="232">
        <f t="shared" si="168"/>
        <v>0</v>
      </c>
      <c r="AU337" s="235">
        <f t="shared" si="169"/>
        <v>0</v>
      </c>
      <c r="AY337" s="210">
        <v>16.649999999999999</v>
      </c>
      <c r="AZ337" s="231">
        <v>121.4</v>
      </c>
      <c r="BA337" s="15"/>
      <c r="BB337" s="232">
        <f t="shared" si="153"/>
        <v>16.643671607753706</v>
      </c>
      <c r="BC337" s="235">
        <f t="shared" si="154"/>
        <v>121.4</v>
      </c>
      <c r="BG337" s="210">
        <v>16.649999999999999</v>
      </c>
      <c r="BH337" s="231">
        <v>2100</v>
      </c>
      <c r="BI337" s="15"/>
      <c r="BJ337" s="232">
        <f t="shared" si="160"/>
        <v>16.649999999999999</v>
      </c>
      <c r="BK337" s="235">
        <f t="shared" si="170"/>
        <v>1267.6463878327243</v>
      </c>
      <c r="BM337" s="109">
        <f t="shared" si="161"/>
        <v>0.60364113706320199</v>
      </c>
      <c r="BN337" s="213"/>
      <c r="BR337" s="228"/>
      <c r="BS337" s="311"/>
      <c r="BT337" s="3"/>
      <c r="BU337" s="213"/>
      <c r="BV337" s="213"/>
      <c r="BW337" s="291"/>
    </row>
    <row r="338" spans="1:75" x14ac:dyDescent="0.2">
      <c r="A338" s="326">
        <v>16.7</v>
      </c>
      <c r="B338" s="211">
        <f t="shared" si="145"/>
        <v>1327.5480000000289</v>
      </c>
      <c r="C338" s="866">
        <f ca="1">IF(ISERR(AVERAGE(INDIRECT("B"&amp;(ROW()-INT($B$1/2))):INDIRECT("B"&amp;(ROW()+INT($B$1/2))))),"",AVERAGE(INDIRECT("B"&amp;(ROW()-INT($B$1/2))):INDIRECT("B"&amp;(ROW()+INT($B$1/2)))))</f>
        <v>1327.5480000000289</v>
      </c>
      <c r="D338" s="866">
        <f t="shared" si="146"/>
        <v>5.0000000000000711E-2</v>
      </c>
      <c r="E338" s="867"/>
      <c r="F338" s="212">
        <f t="shared" si="171"/>
        <v>16.700000000000244</v>
      </c>
      <c r="G338" s="2">
        <f t="shared" si="147"/>
        <v>335</v>
      </c>
      <c r="H338" s="213">
        <f t="shared" si="148"/>
        <v>16.7</v>
      </c>
      <c r="I338" s="213">
        <f t="shared" si="149"/>
        <v>16.75</v>
      </c>
      <c r="J338" s="51">
        <f t="shared" ca="1" si="150"/>
        <v>1327.5480000000289</v>
      </c>
      <c r="K338" s="51">
        <f t="shared" ca="1" si="151"/>
        <v>1323.390000000029</v>
      </c>
      <c r="L338" s="553">
        <f t="shared" ca="1" si="152"/>
        <v>1327.5480000000084</v>
      </c>
      <c r="M338" s="542">
        <f t="shared" si="155"/>
        <v>26.876044800000397</v>
      </c>
      <c r="N338" s="544">
        <f t="shared" ca="1" si="156"/>
        <v>404.63663040000256</v>
      </c>
      <c r="O338" s="215"/>
      <c r="P338" s="216"/>
      <c r="Q338" s="217"/>
      <c r="R338" s="218"/>
      <c r="S338" s="219">
        <f t="shared" si="162"/>
        <v>0</v>
      </c>
      <c r="T338" s="220">
        <f t="shared" si="163"/>
        <v>0</v>
      </c>
      <c r="U338" s="214">
        <f t="shared" si="172"/>
        <v>0</v>
      </c>
      <c r="W338" s="221"/>
      <c r="X338" s="222"/>
      <c r="Y338" s="222"/>
      <c r="Z338" s="223"/>
      <c r="AA338" s="222"/>
      <c r="AB338" s="224"/>
      <c r="AC338" s="225"/>
      <c r="AD338" s="2">
        <f t="shared" si="157"/>
        <v>0</v>
      </c>
      <c r="AE338" s="2">
        <f t="shared" si="158"/>
        <v>0</v>
      </c>
      <c r="AF338" s="226"/>
      <c r="AG338" s="219">
        <f t="shared" si="164"/>
        <v>0</v>
      </c>
      <c r="AH338" s="234">
        <f t="shared" si="165"/>
        <v>0</v>
      </c>
      <c r="AI338" s="214">
        <f t="shared" si="173"/>
        <v>0</v>
      </c>
      <c r="AK338" s="229">
        <f t="shared" si="166"/>
        <v>0</v>
      </c>
      <c r="AL338" s="226"/>
      <c r="AM338" s="15"/>
      <c r="AN338" s="232" t="e">
        <f t="shared" si="167"/>
        <v>#DIV/0!</v>
      </c>
      <c r="AO338" s="214">
        <f t="shared" si="159"/>
        <v>0</v>
      </c>
      <c r="AQ338" s="210"/>
      <c r="AR338" s="231"/>
      <c r="AS338" s="15"/>
      <c r="AT338" s="232">
        <f t="shared" si="168"/>
        <v>0</v>
      </c>
      <c r="AU338" s="235">
        <f t="shared" si="169"/>
        <v>0</v>
      </c>
      <c r="AY338" s="210">
        <v>16.7</v>
      </c>
      <c r="AZ338" s="231">
        <v>113.8</v>
      </c>
      <c r="BA338" s="15"/>
      <c r="BB338" s="232">
        <f t="shared" si="153"/>
        <v>16.693652603572787</v>
      </c>
      <c r="BC338" s="235">
        <f t="shared" si="154"/>
        <v>113.8</v>
      </c>
      <c r="BG338" s="210">
        <v>16.7</v>
      </c>
      <c r="BH338" s="231">
        <v>2100</v>
      </c>
      <c r="BI338" s="15"/>
      <c r="BJ338" s="232">
        <f t="shared" si="160"/>
        <v>16.7</v>
      </c>
      <c r="BK338" s="235">
        <f t="shared" si="170"/>
        <v>1263.7984790874771</v>
      </c>
      <c r="BM338" s="109">
        <f t="shared" si="161"/>
        <v>0.60180879956546529</v>
      </c>
      <c r="BN338" s="213"/>
      <c r="BR338" s="228"/>
      <c r="BS338" s="311"/>
      <c r="BT338" s="3"/>
      <c r="BU338" s="213"/>
      <c r="BV338" s="213"/>
      <c r="BW338" s="291"/>
    </row>
    <row r="339" spans="1:75" x14ac:dyDescent="0.2">
      <c r="A339" s="326">
        <v>16.75</v>
      </c>
      <c r="B339" s="211">
        <f t="shared" si="145"/>
        <v>1323.390000000029</v>
      </c>
      <c r="C339" s="866">
        <f ca="1">IF(ISERR(AVERAGE(INDIRECT("B"&amp;(ROW()-INT($B$1/2))):INDIRECT("B"&amp;(ROW()+INT($B$1/2))))),"",AVERAGE(INDIRECT("B"&amp;(ROW()-INT($B$1/2))):INDIRECT("B"&amp;(ROW()+INT($B$1/2)))))</f>
        <v>1323.390000000029</v>
      </c>
      <c r="D339" s="866">
        <f t="shared" si="146"/>
        <v>5.0000000000000711E-2</v>
      </c>
      <c r="E339" s="867"/>
      <c r="F339" s="212">
        <f t="shared" si="171"/>
        <v>16.750000000000249</v>
      </c>
      <c r="G339" s="2">
        <f t="shared" si="147"/>
        <v>336</v>
      </c>
      <c r="H339" s="213">
        <f t="shared" si="148"/>
        <v>16.75</v>
      </c>
      <c r="I339" s="213">
        <f t="shared" si="149"/>
        <v>16.8</v>
      </c>
      <c r="J339" s="51">
        <f t="shared" ca="1" si="150"/>
        <v>1323.390000000029</v>
      </c>
      <c r="K339" s="51">
        <f t="shared" ca="1" si="151"/>
        <v>1319.2320000000291</v>
      </c>
      <c r="L339" s="553">
        <f t="shared" ca="1" si="152"/>
        <v>1323.3900000000083</v>
      </c>
      <c r="M339" s="542">
        <f t="shared" si="155"/>
        <v>26.956512000000401</v>
      </c>
      <c r="N339" s="544">
        <f t="shared" ca="1" si="156"/>
        <v>403.36927200000252</v>
      </c>
      <c r="O339" s="215"/>
      <c r="P339" s="216"/>
      <c r="Q339" s="217"/>
      <c r="R339" s="218"/>
      <c r="S339" s="219">
        <f t="shared" si="162"/>
        <v>0</v>
      </c>
      <c r="T339" s="220">
        <f t="shared" si="163"/>
        <v>0</v>
      </c>
      <c r="U339" s="214">
        <f t="shared" si="172"/>
        <v>0</v>
      </c>
      <c r="W339" s="221"/>
      <c r="X339" s="222"/>
      <c r="Y339" s="222"/>
      <c r="Z339" s="223"/>
      <c r="AA339" s="222"/>
      <c r="AB339" s="224"/>
      <c r="AC339" s="225"/>
      <c r="AD339" s="2">
        <f t="shared" si="157"/>
        <v>0</v>
      </c>
      <c r="AE339" s="2">
        <f t="shared" si="158"/>
        <v>0</v>
      </c>
      <c r="AF339" s="226"/>
      <c r="AG339" s="219">
        <f t="shared" si="164"/>
        <v>0</v>
      </c>
      <c r="AH339" s="234">
        <f t="shared" si="165"/>
        <v>0</v>
      </c>
      <c r="AI339" s="214">
        <f t="shared" si="173"/>
        <v>0</v>
      </c>
      <c r="AK339" s="229">
        <f t="shared" si="166"/>
        <v>0</v>
      </c>
      <c r="AL339" s="226"/>
      <c r="AM339" s="15"/>
      <c r="AN339" s="232" t="e">
        <f t="shared" si="167"/>
        <v>#DIV/0!</v>
      </c>
      <c r="AO339" s="214">
        <f t="shared" si="159"/>
        <v>0</v>
      </c>
      <c r="AQ339" s="210"/>
      <c r="AR339" s="231"/>
      <c r="AS339" s="15"/>
      <c r="AT339" s="232">
        <f t="shared" si="168"/>
        <v>0</v>
      </c>
      <c r="AU339" s="235">
        <f t="shared" si="169"/>
        <v>0</v>
      </c>
      <c r="AY339" s="210">
        <v>16.75</v>
      </c>
      <c r="AZ339" s="231">
        <v>110.2</v>
      </c>
      <c r="BA339" s="15"/>
      <c r="BB339" s="232">
        <f t="shared" si="153"/>
        <v>16.743633599391867</v>
      </c>
      <c r="BC339" s="235">
        <f t="shared" si="154"/>
        <v>110.2</v>
      </c>
      <c r="BG339" s="210">
        <v>16.75</v>
      </c>
      <c r="BH339" s="231">
        <v>2100</v>
      </c>
      <c r="BI339" s="15"/>
      <c r="BJ339" s="232">
        <f t="shared" si="160"/>
        <v>16.75</v>
      </c>
      <c r="BK339" s="235">
        <f t="shared" si="170"/>
        <v>1259.9505703422301</v>
      </c>
      <c r="BM339" s="109">
        <f t="shared" si="161"/>
        <v>0.59997646206772859</v>
      </c>
      <c r="BN339" s="213"/>
      <c r="BR339" s="228"/>
      <c r="BS339" s="311"/>
      <c r="BT339" s="3"/>
      <c r="BU339" s="213"/>
      <c r="BV339" s="213"/>
      <c r="BW339" s="291"/>
    </row>
    <row r="340" spans="1:75" x14ac:dyDescent="0.2">
      <c r="A340" s="326">
        <v>16.8</v>
      </c>
      <c r="B340" s="211">
        <f t="shared" si="145"/>
        <v>1319.2320000000291</v>
      </c>
      <c r="C340" s="866">
        <f ca="1">IF(ISERR(AVERAGE(INDIRECT("B"&amp;(ROW()-INT($B$1/2))):INDIRECT("B"&amp;(ROW()+INT($B$1/2))))),"",AVERAGE(INDIRECT("B"&amp;(ROW()-INT($B$1/2))):INDIRECT("B"&amp;(ROW()+INT($B$1/2)))))</f>
        <v>1319.2320000000291</v>
      </c>
      <c r="D340" s="866">
        <f t="shared" si="146"/>
        <v>5.0000000000000711E-2</v>
      </c>
      <c r="E340" s="867"/>
      <c r="F340" s="212">
        <f t="shared" si="171"/>
        <v>16.800000000000253</v>
      </c>
      <c r="G340" s="2">
        <f t="shared" si="147"/>
        <v>337</v>
      </c>
      <c r="H340" s="213">
        <f t="shared" si="148"/>
        <v>16.8</v>
      </c>
      <c r="I340" s="213">
        <f t="shared" si="149"/>
        <v>16.850000000000001</v>
      </c>
      <c r="J340" s="51">
        <f t="shared" ca="1" si="150"/>
        <v>1319.2320000000291</v>
      </c>
      <c r="K340" s="51">
        <f t="shared" ca="1" si="151"/>
        <v>1315.0740000000292</v>
      </c>
      <c r="L340" s="553">
        <f t="shared" ca="1" si="152"/>
        <v>1319.2320000000082</v>
      </c>
      <c r="M340" s="542">
        <f t="shared" si="155"/>
        <v>27.03697920000041</v>
      </c>
      <c r="N340" s="544">
        <f t="shared" ca="1" si="156"/>
        <v>402.10191360000249</v>
      </c>
      <c r="O340" s="215"/>
      <c r="P340" s="216"/>
      <c r="Q340" s="217"/>
      <c r="R340" s="218"/>
      <c r="S340" s="219">
        <f t="shared" si="162"/>
        <v>0</v>
      </c>
      <c r="T340" s="220">
        <f t="shared" si="163"/>
        <v>0</v>
      </c>
      <c r="U340" s="214">
        <f t="shared" si="172"/>
        <v>0</v>
      </c>
      <c r="W340" s="221"/>
      <c r="X340" s="222"/>
      <c r="Y340" s="222"/>
      <c r="Z340" s="223"/>
      <c r="AA340" s="222"/>
      <c r="AB340" s="224"/>
      <c r="AC340" s="225"/>
      <c r="AD340" s="2">
        <f t="shared" si="157"/>
        <v>0</v>
      </c>
      <c r="AE340" s="2">
        <f t="shared" si="158"/>
        <v>0</v>
      </c>
      <c r="AF340" s="226"/>
      <c r="AG340" s="219">
        <f t="shared" si="164"/>
        <v>0</v>
      </c>
      <c r="AH340" s="234">
        <f t="shared" si="165"/>
        <v>0</v>
      </c>
      <c r="AI340" s="214">
        <f t="shared" si="173"/>
        <v>0</v>
      </c>
      <c r="AK340" s="229">
        <f t="shared" si="166"/>
        <v>0</v>
      </c>
      <c r="AL340" s="226"/>
      <c r="AM340" s="15"/>
      <c r="AN340" s="232" t="e">
        <f t="shared" si="167"/>
        <v>#DIV/0!</v>
      </c>
      <c r="AO340" s="214">
        <f t="shared" si="159"/>
        <v>0</v>
      </c>
      <c r="AQ340" s="210"/>
      <c r="AR340" s="231"/>
      <c r="AS340" s="15"/>
      <c r="AT340" s="232">
        <f t="shared" si="168"/>
        <v>0</v>
      </c>
      <c r="AU340" s="235">
        <f t="shared" si="169"/>
        <v>0</v>
      </c>
      <c r="AY340" s="210">
        <v>16.8</v>
      </c>
      <c r="AZ340" s="231">
        <v>110.6</v>
      </c>
      <c r="BA340" s="15"/>
      <c r="BB340" s="232">
        <f t="shared" si="153"/>
        <v>16.793614595210951</v>
      </c>
      <c r="BC340" s="235">
        <f t="shared" si="154"/>
        <v>110.6</v>
      </c>
      <c r="BG340" s="210">
        <v>16.8</v>
      </c>
      <c r="BH340" s="231">
        <v>2100</v>
      </c>
      <c r="BI340" s="15"/>
      <c r="BJ340" s="232">
        <f t="shared" si="160"/>
        <v>16.8</v>
      </c>
      <c r="BK340" s="235">
        <f t="shared" si="170"/>
        <v>1256.1026615969829</v>
      </c>
      <c r="BM340" s="109">
        <f t="shared" si="161"/>
        <v>0.59814412456999189</v>
      </c>
      <c r="BN340" s="213"/>
      <c r="BR340" s="228"/>
      <c r="BS340" s="311"/>
      <c r="BT340" s="3"/>
      <c r="BU340" s="213"/>
      <c r="BV340" s="213"/>
      <c r="BW340" s="291"/>
    </row>
    <row r="341" spans="1:75" x14ac:dyDescent="0.2">
      <c r="A341" s="326">
        <v>16.850000000000001</v>
      </c>
      <c r="B341" s="211">
        <f t="shared" si="145"/>
        <v>1315.0740000000292</v>
      </c>
      <c r="C341" s="866">
        <f ca="1">IF(ISERR(AVERAGE(INDIRECT("B"&amp;(ROW()-INT($B$1/2))):INDIRECT("B"&amp;(ROW()+INT($B$1/2))))),"",AVERAGE(INDIRECT("B"&amp;(ROW()-INT($B$1/2))):INDIRECT("B"&amp;(ROW()+INT($B$1/2)))))</f>
        <v>1315.0740000000292</v>
      </c>
      <c r="D341" s="866">
        <f t="shared" si="146"/>
        <v>5.0000000000000711E-2</v>
      </c>
      <c r="E341" s="867"/>
      <c r="F341" s="212">
        <f t="shared" si="171"/>
        <v>16.850000000000257</v>
      </c>
      <c r="G341" s="2">
        <f t="shared" si="147"/>
        <v>338</v>
      </c>
      <c r="H341" s="213">
        <f t="shared" si="148"/>
        <v>16.850000000000001</v>
      </c>
      <c r="I341" s="213">
        <f t="shared" si="149"/>
        <v>16.899999999999999</v>
      </c>
      <c r="J341" s="51">
        <f t="shared" ca="1" si="150"/>
        <v>1315.0740000000292</v>
      </c>
      <c r="K341" s="51">
        <f t="shared" ca="1" si="151"/>
        <v>1310.9160000000293</v>
      </c>
      <c r="L341" s="553">
        <f t="shared" ca="1" si="152"/>
        <v>1315.0740000000078</v>
      </c>
      <c r="M341" s="542">
        <f t="shared" si="155"/>
        <v>27.117446400000414</v>
      </c>
      <c r="N341" s="544">
        <f t="shared" ca="1" si="156"/>
        <v>400.8345552000024</v>
      </c>
      <c r="O341" s="215"/>
      <c r="P341" s="216"/>
      <c r="Q341" s="217"/>
      <c r="R341" s="218"/>
      <c r="S341" s="219">
        <f t="shared" si="162"/>
        <v>0</v>
      </c>
      <c r="T341" s="220">
        <f t="shared" si="163"/>
        <v>0</v>
      </c>
      <c r="U341" s="214">
        <f t="shared" si="172"/>
        <v>0</v>
      </c>
      <c r="W341" s="221"/>
      <c r="X341" s="222"/>
      <c r="Y341" s="222"/>
      <c r="Z341" s="223"/>
      <c r="AA341" s="222"/>
      <c r="AB341" s="224"/>
      <c r="AC341" s="225"/>
      <c r="AD341" s="2">
        <f t="shared" si="157"/>
        <v>0</v>
      </c>
      <c r="AE341" s="2">
        <f t="shared" si="158"/>
        <v>0</v>
      </c>
      <c r="AF341" s="226"/>
      <c r="AG341" s="219">
        <f t="shared" si="164"/>
        <v>0</v>
      </c>
      <c r="AH341" s="234">
        <f t="shared" si="165"/>
        <v>0</v>
      </c>
      <c r="AI341" s="214">
        <f t="shared" si="173"/>
        <v>0</v>
      </c>
      <c r="AK341" s="229">
        <f t="shared" si="166"/>
        <v>0</v>
      </c>
      <c r="AL341" s="226"/>
      <c r="AM341" s="15"/>
      <c r="AN341" s="232" t="e">
        <f t="shared" si="167"/>
        <v>#DIV/0!</v>
      </c>
      <c r="AO341" s="214">
        <f t="shared" si="159"/>
        <v>0</v>
      </c>
      <c r="AQ341" s="210"/>
      <c r="AR341" s="231"/>
      <c r="AS341" s="15"/>
      <c r="AT341" s="232">
        <f t="shared" si="168"/>
        <v>0</v>
      </c>
      <c r="AU341" s="235">
        <f t="shared" si="169"/>
        <v>0</v>
      </c>
      <c r="AY341" s="210">
        <v>16.850000000000001</v>
      </c>
      <c r="AZ341" s="231">
        <v>113.8</v>
      </c>
      <c r="BA341" s="15"/>
      <c r="BB341" s="232">
        <f t="shared" si="153"/>
        <v>16.843595591030031</v>
      </c>
      <c r="BC341" s="235">
        <f t="shared" si="154"/>
        <v>113.8</v>
      </c>
      <c r="BG341" s="210">
        <v>16.850000000000001</v>
      </c>
      <c r="BH341" s="231">
        <v>2100</v>
      </c>
      <c r="BI341" s="15"/>
      <c r="BJ341" s="232">
        <f t="shared" si="160"/>
        <v>16.850000000000001</v>
      </c>
      <c r="BK341" s="235">
        <f t="shared" si="170"/>
        <v>1252.2547528517359</v>
      </c>
      <c r="BM341" s="109">
        <f t="shared" si="161"/>
        <v>0.59631178707225518</v>
      </c>
      <c r="BN341" s="213"/>
      <c r="BR341" s="228"/>
      <c r="BS341" s="311"/>
      <c r="BT341" s="3"/>
      <c r="BU341" s="213"/>
      <c r="BV341" s="213"/>
      <c r="BW341" s="291"/>
    </row>
    <row r="342" spans="1:75" x14ac:dyDescent="0.2">
      <c r="A342" s="326">
        <v>16.899999999999999</v>
      </c>
      <c r="B342" s="211">
        <f t="shared" si="145"/>
        <v>1310.9160000000293</v>
      </c>
      <c r="C342" s="866">
        <f ca="1">IF(ISERR(AVERAGE(INDIRECT("B"&amp;(ROW()-INT($B$1/2))):INDIRECT("B"&amp;(ROW()+INT($B$1/2))))),"",AVERAGE(INDIRECT("B"&amp;(ROW()-INT($B$1/2))):INDIRECT("B"&amp;(ROW()+INT($B$1/2)))))</f>
        <v>1310.9160000000293</v>
      </c>
      <c r="D342" s="866">
        <f t="shared" si="146"/>
        <v>4.9999999999997158E-2</v>
      </c>
      <c r="E342" s="867"/>
      <c r="F342" s="212">
        <f t="shared" si="171"/>
        <v>16.900000000000261</v>
      </c>
      <c r="G342" s="2">
        <f t="shared" si="147"/>
        <v>339</v>
      </c>
      <c r="H342" s="213">
        <f t="shared" si="148"/>
        <v>16.899999999999999</v>
      </c>
      <c r="I342" s="213">
        <f t="shared" si="149"/>
        <v>16.95</v>
      </c>
      <c r="J342" s="51">
        <f t="shared" ca="1" si="150"/>
        <v>1310.9160000000293</v>
      </c>
      <c r="K342" s="51">
        <f t="shared" ca="1" si="151"/>
        <v>1306.7580000000294</v>
      </c>
      <c r="L342" s="553">
        <f t="shared" ca="1" si="152"/>
        <v>1310.9160000000074</v>
      </c>
      <c r="M342" s="542">
        <f t="shared" si="155"/>
        <v>27.197913600000422</v>
      </c>
      <c r="N342" s="544">
        <f t="shared" ca="1" si="156"/>
        <v>399.56719680000231</v>
      </c>
      <c r="O342" s="215"/>
      <c r="P342" s="216"/>
      <c r="Q342" s="217"/>
      <c r="R342" s="218"/>
      <c r="S342" s="219">
        <f t="shared" si="162"/>
        <v>0</v>
      </c>
      <c r="T342" s="220">
        <f t="shared" si="163"/>
        <v>0</v>
      </c>
      <c r="U342" s="214">
        <f t="shared" si="172"/>
        <v>0</v>
      </c>
      <c r="W342" s="221"/>
      <c r="X342" s="222"/>
      <c r="Y342" s="222"/>
      <c r="Z342" s="223"/>
      <c r="AA342" s="222"/>
      <c r="AB342" s="224"/>
      <c r="AC342" s="225"/>
      <c r="AD342" s="2">
        <f t="shared" si="157"/>
        <v>0</v>
      </c>
      <c r="AE342" s="2">
        <f t="shared" si="158"/>
        <v>0</v>
      </c>
      <c r="AF342" s="226"/>
      <c r="AG342" s="219">
        <f t="shared" si="164"/>
        <v>0</v>
      </c>
      <c r="AH342" s="234">
        <f t="shared" si="165"/>
        <v>0</v>
      </c>
      <c r="AI342" s="214">
        <f t="shared" si="173"/>
        <v>0</v>
      </c>
      <c r="AK342" s="229">
        <f t="shared" si="166"/>
        <v>0</v>
      </c>
      <c r="AL342" s="226"/>
      <c r="AM342" s="15"/>
      <c r="AN342" s="232" t="e">
        <f t="shared" si="167"/>
        <v>#DIV/0!</v>
      </c>
      <c r="AO342" s="214">
        <f t="shared" si="159"/>
        <v>0</v>
      </c>
      <c r="AQ342" s="210"/>
      <c r="AR342" s="231"/>
      <c r="AS342" s="15"/>
      <c r="AT342" s="232">
        <f t="shared" si="168"/>
        <v>0</v>
      </c>
      <c r="AU342" s="235">
        <f t="shared" si="169"/>
        <v>0</v>
      </c>
      <c r="AY342" s="210">
        <v>16.899999999999999</v>
      </c>
      <c r="AZ342" s="231">
        <v>114.2</v>
      </c>
      <c r="BA342" s="15"/>
      <c r="BB342" s="232">
        <f t="shared" si="153"/>
        <v>16.893576586849107</v>
      </c>
      <c r="BC342" s="235">
        <f t="shared" si="154"/>
        <v>114.2</v>
      </c>
      <c r="BG342" s="210">
        <v>16.899999999999999</v>
      </c>
      <c r="BH342" s="231">
        <v>2100</v>
      </c>
      <c r="BI342" s="15"/>
      <c r="BJ342" s="232">
        <f t="shared" si="160"/>
        <v>16.899999999999999</v>
      </c>
      <c r="BK342" s="235">
        <f t="shared" si="170"/>
        <v>1248.4068441064887</v>
      </c>
      <c r="BM342" s="109">
        <f t="shared" si="161"/>
        <v>0.59447944957451848</v>
      </c>
      <c r="BN342" s="213"/>
      <c r="BR342" s="228"/>
      <c r="BS342" s="311"/>
      <c r="BT342" s="3"/>
      <c r="BU342" s="213"/>
      <c r="BV342" s="213"/>
      <c r="BW342" s="291"/>
    </row>
    <row r="343" spans="1:75" x14ac:dyDescent="0.2">
      <c r="A343" s="326">
        <v>16.95</v>
      </c>
      <c r="B343" s="211">
        <f t="shared" si="145"/>
        <v>1306.7580000000294</v>
      </c>
      <c r="C343" s="866">
        <f ca="1">IF(ISERR(AVERAGE(INDIRECT("B"&amp;(ROW()-INT($B$1/2))):INDIRECT("B"&amp;(ROW()+INT($B$1/2))))),"",AVERAGE(INDIRECT("B"&amp;(ROW()-INT($B$1/2))):INDIRECT("B"&amp;(ROW()+INT($B$1/2)))))</f>
        <v>1306.7580000000294</v>
      </c>
      <c r="D343" s="866">
        <f t="shared" si="146"/>
        <v>5.0000000000000711E-2</v>
      </c>
      <c r="E343" s="867"/>
      <c r="F343" s="212">
        <f t="shared" si="171"/>
        <v>16.950000000000266</v>
      </c>
      <c r="G343" s="2">
        <f t="shared" si="147"/>
        <v>340</v>
      </c>
      <c r="H343" s="213">
        <f t="shared" si="148"/>
        <v>16.95</v>
      </c>
      <c r="I343" s="213">
        <f t="shared" si="149"/>
        <v>17</v>
      </c>
      <c r="J343" s="51">
        <f t="shared" ca="1" si="150"/>
        <v>1306.7580000000294</v>
      </c>
      <c r="K343" s="51">
        <f t="shared" ca="1" si="151"/>
        <v>1302.6000000000295</v>
      </c>
      <c r="L343" s="553">
        <f t="shared" ca="1" si="152"/>
        <v>1306.7580000000073</v>
      </c>
      <c r="M343" s="542">
        <f t="shared" si="155"/>
        <v>27.278380800000431</v>
      </c>
      <c r="N343" s="544">
        <f t="shared" ca="1" si="156"/>
        <v>398.29983840000227</v>
      </c>
      <c r="O343" s="215"/>
      <c r="P343" s="216"/>
      <c r="Q343" s="217"/>
      <c r="R343" s="218"/>
      <c r="S343" s="219">
        <f t="shared" si="162"/>
        <v>0</v>
      </c>
      <c r="T343" s="220">
        <f t="shared" si="163"/>
        <v>0</v>
      </c>
      <c r="U343" s="214">
        <f t="shared" si="172"/>
        <v>0</v>
      </c>
      <c r="W343" s="221"/>
      <c r="X343" s="222"/>
      <c r="Y343" s="222"/>
      <c r="Z343" s="223"/>
      <c r="AA343" s="222"/>
      <c r="AB343" s="224"/>
      <c r="AC343" s="225"/>
      <c r="AD343" s="2">
        <f t="shared" si="157"/>
        <v>0</v>
      </c>
      <c r="AE343" s="2">
        <f t="shared" si="158"/>
        <v>0</v>
      </c>
      <c r="AF343" s="226"/>
      <c r="AG343" s="219">
        <f t="shared" si="164"/>
        <v>0</v>
      </c>
      <c r="AH343" s="234">
        <f t="shared" si="165"/>
        <v>0</v>
      </c>
      <c r="AI343" s="214">
        <f t="shared" si="173"/>
        <v>0</v>
      </c>
      <c r="AK343" s="229">
        <f t="shared" si="166"/>
        <v>0</v>
      </c>
      <c r="AL343" s="226"/>
      <c r="AM343" s="15"/>
      <c r="AN343" s="232" t="e">
        <f t="shared" si="167"/>
        <v>#DIV/0!</v>
      </c>
      <c r="AO343" s="214">
        <f t="shared" si="159"/>
        <v>0</v>
      </c>
      <c r="AQ343" s="210"/>
      <c r="AR343" s="231"/>
      <c r="AS343" s="15"/>
      <c r="AT343" s="232">
        <f t="shared" si="168"/>
        <v>0</v>
      </c>
      <c r="AU343" s="235">
        <f t="shared" si="169"/>
        <v>0</v>
      </c>
      <c r="AY343" s="210">
        <v>16.95</v>
      </c>
      <c r="AZ343" s="231">
        <v>113.5</v>
      </c>
      <c r="BA343" s="15"/>
      <c r="BB343" s="232">
        <f t="shared" si="153"/>
        <v>16.943557582668188</v>
      </c>
      <c r="BC343" s="235">
        <f t="shared" si="154"/>
        <v>113.5</v>
      </c>
      <c r="BG343" s="210">
        <v>16.95</v>
      </c>
      <c r="BH343" s="231">
        <v>2100</v>
      </c>
      <c r="BI343" s="15"/>
      <c r="BJ343" s="232">
        <f t="shared" si="160"/>
        <v>16.95</v>
      </c>
      <c r="BK343" s="235">
        <f t="shared" si="170"/>
        <v>1244.5589353612418</v>
      </c>
      <c r="BM343" s="109">
        <f t="shared" si="161"/>
        <v>0.59264711207678178</v>
      </c>
      <c r="BN343" s="213"/>
      <c r="BR343" s="228"/>
      <c r="BS343" s="311"/>
      <c r="BT343" s="3"/>
      <c r="BU343" s="213"/>
      <c r="BV343" s="213"/>
      <c r="BW343" s="291"/>
    </row>
    <row r="344" spans="1:75" x14ac:dyDescent="0.2">
      <c r="A344" s="326">
        <v>17</v>
      </c>
      <c r="B344" s="211">
        <f t="shared" si="145"/>
        <v>1302.6000000000295</v>
      </c>
      <c r="C344" s="866">
        <f ca="1">IF(ISERR(AVERAGE(INDIRECT("B"&amp;(ROW()-INT($B$1/2))):INDIRECT("B"&amp;(ROW()+INT($B$1/2))))),"",AVERAGE(INDIRECT("B"&amp;(ROW()-INT($B$1/2))):INDIRECT("B"&amp;(ROW()+INT($B$1/2)))))</f>
        <v>1302.6000000000295</v>
      </c>
      <c r="D344" s="866">
        <f t="shared" si="146"/>
        <v>5.0000000000000711E-2</v>
      </c>
      <c r="E344" s="867"/>
      <c r="F344" s="212">
        <f t="shared" si="171"/>
        <v>17.00000000000027</v>
      </c>
      <c r="G344" s="2">
        <f t="shared" si="147"/>
        <v>341</v>
      </c>
      <c r="H344" s="213">
        <f t="shared" si="148"/>
        <v>17</v>
      </c>
      <c r="I344" s="213">
        <f t="shared" si="149"/>
        <v>17.05</v>
      </c>
      <c r="J344" s="51">
        <f t="shared" ca="1" si="150"/>
        <v>1302.6000000000295</v>
      </c>
      <c r="K344" s="51">
        <f t="shared" ca="1" si="151"/>
        <v>1298.4420000000296</v>
      </c>
      <c r="L344" s="553">
        <f t="shared" ca="1" si="152"/>
        <v>1302.600000000007</v>
      </c>
      <c r="M344" s="542">
        <f t="shared" si="155"/>
        <v>27.358848000000435</v>
      </c>
      <c r="N344" s="544">
        <f t="shared" ca="1" si="156"/>
        <v>397.03248000000212</v>
      </c>
      <c r="O344" s="215"/>
      <c r="P344" s="216"/>
      <c r="Q344" s="217"/>
      <c r="R344" s="218"/>
      <c r="S344" s="219">
        <f t="shared" si="162"/>
        <v>0</v>
      </c>
      <c r="T344" s="220">
        <f t="shared" si="163"/>
        <v>0</v>
      </c>
      <c r="U344" s="214">
        <f t="shared" si="172"/>
        <v>0</v>
      </c>
      <c r="W344" s="221"/>
      <c r="X344" s="222"/>
      <c r="Y344" s="222"/>
      <c r="Z344" s="223"/>
      <c r="AA344" s="222"/>
      <c r="AB344" s="224"/>
      <c r="AC344" s="225"/>
      <c r="AD344" s="2">
        <f t="shared" si="157"/>
        <v>0</v>
      </c>
      <c r="AE344" s="2">
        <f t="shared" si="158"/>
        <v>0</v>
      </c>
      <c r="AF344" s="226"/>
      <c r="AG344" s="219">
        <f t="shared" si="164"/>
        <v>0</v>
      </c>
      <c r="AH344" s="234">
        <f t="shared" si="165"/>
        <v>0</v>
      </c>
      <c r="AI344" s="214">
        <f t="shared" si="173"/>
        <v>0</v>
      </c>
      <c r="AK344" s="229">
        <f t="shared" si="166"/>
        <v>0</v>
      </c>
      <c r="AL344" s="226"/>
      <c r="AM344" s="15"/>
      <c r="AN344" s="232" t="e">
        <f t="shared" si="167"/>
        <v>#DIV/0!</v>
      </c>
      <c r="AO344" s="214">
        <f t="shared" si="159"/>
        <v>0</v>
      </c>
      <c r="AQ344" s="210"/>
      <c r="AR344" s="231"/>
      <c r="AS344" s="15"/>
      <c r="AT344" s="232">
        <f t="shared" si="168"/>
        <v>0</v>
      </c>
      <c r="AU344" s="235">
        <f t="shared" si="169"/>
        <v>0</v>
      </c>
      <c r="AY344" s="210">
        <v>17</v>
      </c>
      <c r="AZ344" s="231">
        <v>110.6</v>
      </c>
      <c r="BA344" s="15"/>
      <c r="BB344" s="232">
        <f t="shared" si="153"/>
        <v>16.993538578487268</v>
      </c>
      <c r="BC344" s="235">
        <f t="shared" si="154"/>
        <v>110.6</v>
      </c>
      <c r="BG344" s="210">
        <v>17</v>
      </c>
      <c r="BH344" s="231">
        <v>2100</v>
      </c>
      <c r="BI344" s="15"/>
      <c r="BJ344" s="232">
        <f t="shared" si="160"/>
        <v>17</v>
      </c>
      <c r="BK344" s="235">
        <f t="shared" si="170"/>
        <v>1240.7110266159946</v>
      </c>
      <c r="BM344" s="109">
        <f t="shared" si="161"/>
        <v>0.59081477457904508</v>
      </c>
      <c r="BN344" s="213"/>
      <c r="BR344" s="228"/>
      <c r="BS344" s="311"/>
      <c r="BT344" s="3"/>
      <c r="BU344" s="213"/>
      <c r="BV344" s="213"/>
      <c r="BW344" s="291"/>
    </row>
    <row r="345" spans="1:75" x14ac:dyDescent="0.2">
      <c r="A345" s="326">
        <v>17.05</v>
      </c>
      <c r="B345" s="211">
        <f t="shared" si="145"/>
        <v>1298.4420000000296</v>
      </c>
      <c r="C345" s="866">
        <f ca="1">IF(ISERR(AVERAGE(INDIRECT("B"&amp;(ROW()-INT($B$1/2))):INDIRECT("B"&amp;(ROW()+INT($B$1/2))))),"",AVERAGE(INDIRECT("B"&amp;(ROW()-INT($B$1/2))):INDIRECT("B"&amp;(ROW()+INT($B$1/2)))))</f>
        <v>1298.4420000000296</v>
      </c>
      <c r="D345" s="866">
        <f t="shared" si="146"/>
        <v>5.0000000000000711E-2</v>
      </c>
      <c r="E345" s="867"/>
      <c r="F345" s="212">
        <f t="shared" si="171"/>
        <v>17.050000000000274</v>
      </c>
      <c r="G345" s="2">
        <f t="shared" si="147"/>
        <v>342</v>
      </c>
      <c r="H345" s="213">
        <f t="shared" si="148"/>
        <v>17.05</v>
      </c>
      <c r="I345" s="213">
        <f t="shared" si="149"/>
        <v>17.100000000000001</v>
      </c>
      <c r="J345" s="51">
        <f t="shared" ca="1" si="150"/>
        <v>1298.4420000000296</v>
      </c>
      <c r="K345" s="51">
        <f t="shared" ca="1" si="151"/>
        <v>1294.2840000000297</v>
      </c>
      <c r="L345" s="553">
        <f t="shared" ca="1" si="152"/>
        <v>1298.4420000000068</v>
      </c>
      <c r="M345" s="542">
        <f t="shared" si="155"/>
        <v>27.439315200000443</v>
      </c>
      <c r="N345" s="544">
        <f t="shared" ca="1" si="156"/>
        <v>395.76512160000209</v>
      </c>
      <c r="O345" s="215"/>
      <c r="P345" s="216"/>
      <c r="Q345" s="217"/>
      <c r="R345" s="218"/>
      <c r="S345" s="219">
        <f t="shared" si="162"/>
        <v>0</v>
      </c>
      <c r="T345" s="220">
        <f t="shared" si="163"/>
        <v>0</v>
      </c>
      <c r="U345" s="214">
        <f t="shared" si="172"/>
        <v>0</v>
      </c>
      <c r="W345" s="221"/>
      <c r="X345" s="222"/>
      <c r="Y345" s="222"/>
      <c r="Z345" s="223"/>
      <c r="AA345" s="222"/>
      <c r="AB345" s="224"/>
      <c r="AC345" s="225"/>
      <c r="AD345" s="2">
        <f t="shared" si="157"/>
        <v>0</v>
      </c>
      <c r="AE345" s="2">
        <f t="shared" si="158"/>
        <v>0</v>
      </c>
      <c r="AF345" s="226"/>
      <c r="AG345" s="219">
        <f t="shared" si="164"/>
        <v>0</v>
      </c>
      <c r="AH345" s="234">
        <f t="shared" si="165"/>
        <v>0</v>
      </c>
      <c r="AI345" s="214">
        <f t="shared" si="173"/>
        <v>0</v>
      </c>
      <c r="AK345" s="229">
        <f t="shared" si="166"/>
        <v>0</v>
      </c>
      <c r="AL345" s="226"/>
      <c r="AM345" s="15"/>
      <c r="AN345" s="232" t="e">
        <f t="shared" si="167"/>
        <v>#DIV/0!</v>
      </c>
      <c r="AO345" s="214">
        <f t="shared" si="159"/>
        <v>0</v>
      </c>
      <c r="AQ345" s="210"/>
      <c r="AR345" s="231"/>
      <c r="AS345" s="15"/>
      <c r="AT345" s="232">
        <f t="shared" si="168"/>
        <v>0</v>
      </c>
      <c r="AU345" s="235">
        <f t="shared" si="169"/>
        <v>0</v>
      </c>
      <c r="AY345" s="210">
        <v>17.05</v>
      </c>
      <c r="AZ345" s="231">
        <v>106.3</v>
      </c>
      <c r="BA345" s="15"/>
      <c r="BB345" s="232">
        <f t="shared" si="153"/>
        <v>17.043519574306352</v>
      </c>
      <c r="BC345" s="235">
        <f t="shared" si="154"/>
        <v>106.3</v>
      </c>
      <c r="BG345" s="210">
        <v>17.05</v>
      </c>
      <c r="BH345" s="231">
        <v>2100</v>
      </c>
      <c r="BI345" s="15"/>
      <c r="BJ345" s="232">
        <f t="shared" si="160"/>
        <v>17.05</v>
      </c>
      <c r="BK345" s="235">
        <f t="shared" si="170"/>
        <v>1236.8631178707476</v>
      </c>
      <c r="BM345" s="109">
        <f t="shared" si="161"/>
        <v>0.58898243708130837</v>
      </c>
      <c r="BN345" s="213"/>
      <c r="BR345" s="228"/>
      <c r="BS345" s="311"/>
      <c r="BT345" s="3"/>
      <c r="BU345" s="213"/>
      <c r="BV345" s="213"/>
      <c r="BW345" s="291"/>
    </row>
    <row r="346" spans="1:75" x14ac:dyDescent="0.2">
      <c r="A346" s="326">
        <v>17.100000000000001</v>
      </c>
      <c r="B346" s="211">
        <f t="shared" si="145"/>
        <v>1294.2840000000297</v>
      </c>
      <c r="C346" s="866">
        <f ca="1">IF(ISERR(AVERAGE(INDIRECT("B"&amp;(ROW()-INT($B$1/2))):INDIRECT("B"&amp;(ROW()+INT($B$1/2))))),"",AVERAGE(INDIRECT("B"&amp;(ROW()-INT($B$1/2))):INDIRECT("B"&amp;(ROW()+INT($B$1/2)))))</f>
        <v>1294.2840000000297</v>
      </c>
      <c r="D346" s="866">
        <f t="shared" si="146"/>
        <v>5.0000000000000711E-2</v>
      </c>
      <c r="E346" s="867"/>
      <c r="F346" s="212">
        <f t="shared" si="171"/>
        <v>17.100000000000279</v>
      </c>
      <c r="G346" s="2">
        <f t="shared" si="147"/>
        <v>343</v>
      </c>
      <c r="H346" s="213">
        <f t="shared" si="148"/>
        <v>17.100000000000001</v>
      </c>
      <c r="I346" s="213">
        <f t="shared" si="149"/>
        <v>17.149999999999999</v>
      </c>
      <c r="J346" s="51">
        <f t="shared" ca="1" si="150"/>
        <v>1294.2840000000297</v>
      </c>
      <c r="K346" s="51">
        <f t="shared" ca="1" si="151"/>
        <v>1290.1260000000298</v>
      </c>
      <c r="L346" s="553">
        <f t="shared" ca="1" si="152"/>
        <v>1294.2840000000067</v>
      </c>
      <c r="M346" s="542">
        <f t="shared" si="155"/>
        <v>27.519782400000452</v>
      </c>
      <c r="N346" s="544">
        <f t="shared" ca="1" si="156"/>
        <v>394.49776320000205</v>
      </c>
      <c r="O346" s="215"/>
      <c r="P346" s="216"/>
      <c r="Q346" s="217"/>
      <c r="R346" s="218"/>
      <c r="S346" s="219">
        <f t="shared" si="162"/>
        <v>0</v>
      </c>
      <c r="T346" s="220">
        <f t="shared" si="163"/>
        <v>0</v>
      </c>
      <c r="U346" s="214">
        <f t="shared" si="172"/>
        <v>0</v>
      </c>
      <c r="W346" s="221"/>
      <c r="X346" s="222"/>
      <c r="Y346" s="222"/>
      <c r="Z346" s="223"/>
      <c r="AA346" s="222"/>
      <c r="AB346" s="224"/>
      <c r="AC346" s="225"/>
      <c r="AD346" s="2">
        <f t="shared" si="157"/>
        <v>0</v>
      </c>
      <c r="AE346" s="2">
        <f t="shared" si="158"/>
        <v>0</v>
      </c>
      <c r="AF346" s="226"/>
      <c r="AG346" s="219">
        <f t="shared" si="164"/>
        <v>0</v>
      </c>
      <c r="AH346" s="234">
        <f t="shared" si="165"/>
        <v>0</v>
      </c>
      <c r="AI346" s="214">
        <f t="shared" si="173"/>
        <v>0</v>
      </c>
      <c r="AK346" s="229">
        <f t="shared" si="166"/>
        <v>0</v>
      </c>
      <c r="AL346" s="226"/>
      <c r="AM346" s="15"/>
      <c r="AN346" s="232" t="e">
        <f t="shared" si="167"/>
        <v>#DIV/0!</v>
      </c>
      <c r="AO346" s="214">
        <f t="shared" si="159"/>
        <v>0</v>
      </c>
      <c r="AQ346" s="210"/>
      <c r="AR346" s="231"/>
      <c r="AS346" s="15"/>
      <c r="AT346" s="232">
        <f t="shared" si="168"/>
        <v>0</v>
      </c>
      <c r="AU346" s="235">
        <f t="shared" si="169"/>
        <v>0</v>
      </c>
      <c r="AY346" s="210">
        <v>17.100000000000001</v>
      </c>
      <c r="AZ346" s="231">
        <v>111.2</v>
      </c>
      <c r="BA346" s="15"/>
      <c r="BB346" s="232">
        <f t="shared" si="153"/>
        <v>17.093500570125432</v>
      </c>
      <c r="BC346" s="235">
        <f t="shared" si="154"/>
        <v>111.2</v>
      </c>
      <c r="BG346" s="210">
        <v>17.100000000000001</v>
      </c>
      <c r="BH346" s="231">
        <v>2100</v>
      </c>
      <c r="BI346" s="15"/>
      <c r="BJ346" s="232">
        <f t="shared" si="160"/>
        <v>17.100000000000001</v>
      </c>
      <c r="BK346" s="235">
        <f t="shared" si="170"/>
        <v>1233.0152091255004</v>
      </c>
      <c r="BM346" s="109">
        <f t="shared" si="161"/>
        <v>0.58715009958357167</v>
      </c>
      <c r="BN346" s="213"/>
      <c r="BR346" s="228"/>
      <c r="BS346" s="311"/>
      <c r="BT346" s="3"/>
      <c r="BU346" s="213"/>
      <c r="BV346" s="213"/>
      <c r="BW346" s="291"/>
    </row>
    <row r="347" spans="1:75" x14ac:dyDescent="0.2">
      <c r="A347" s="326">
        <v>17.149999999999999</v>
      </c>
      <c r="B347" s="211">
        <f t="shared" si="145"/>
        <v>1290.1260000000298</v>
      </c>
      <c r="C347" s="866">
        <f ca="1">IF(ISERR(AVERAGE(INDIRECT("B"&amp;(ROW()-INT($B$1/2))):INDIRECT("B"&amp;(ROW()+INT($B$1/2))))),"",AVERAGE(INDIRECT("B"&amp;(ROW()-INT($B$1/2))):INDIRECT("B"&amp;(ROW()+INT($B$1/2)))))</f>
        <v>1290.1260000000298</v>
      </c>
      <c r="D347" s="866">
        <f t="shared" si="146"/>
        <v>4.9999999999997158E-2</v>
      </c>
      <c r="E347" s="867"/>
      <c r="F347" s="212">
        <f t="shared" si="171"/>
        <v>17.150000000000283</v>
      </c>
      <c r="G347" s="2">
        <f t="shared" si="147"/>
        <v>344</v>
      </c>
      <c r="H347" s="213">
        <f t="shared" si="148"/>
        <v>17.149999999999999</v>
      </c>
      <c r="I347" s="213">
        <f t="shared" si="149"/>
        <v>17.2</v>
      </c>
      <c r="J347" s="51">
        <f t="shared" ca="1" si="150"/>
        <v>1290.1260000000298</v>
      </c>
      <c r="K347" s="51">
        <f t="shared" ca="1" si="151"/>
        <v>1285.9680000000299</v>
      </c>
      <c r="L347" s="553">
        <f t="shared" ca="1" si="152"/>
        <v>1290.1260000000061</v>
      </c>
      <c r="M347" s="542">
        <f t="shared" si="155"/>
        <v>27.600249600000456</v>
      </c>
      <c r="N347" s="544">
        <f t="shared" ca="1" si="156"/>
        <v>393.23040480000191</v>
      </c>
      <c r="O347" s="215"/>
      <c r="P347" s="216"/>
      <c r="Q347" s="217"/>
      <c r="R347" s="218"/>
      <c r="S347" s="219">
        <f t="shared" si="162"/>
        <v>0</v>
      </c>
      <c r="T347" s="220">
        <f t="shared" si="163"/>
        <v>0</v>
      </c>
      <c r="U347" s="214">
        <f t="shared" si="172"/>
        <v>0</v>
      </c>
      <c r="W347" s="221"/>
      <c r="X347" s="222"/>
      <c r="Y347" s="222"/>
      <c r="Z347" s="223"/>
      <c r="AA347" s="222"/>
      <c r="AB347" s="224"/>
      <c r="AC347" s="225"/>
      <c r="AD347" s="2">
        <f t="shared" si="157"/>
        <v>0</v>
      </c>
      <c r="AE347" s="2">
        <f t="shared" si="158"/>
        <v>0</v>
      </c>
      <c r="AF347" s="226"/>
      <c r="AG347" s="219">
        <f t="shared" si="164"/>
        <v>0</v>
      </c>
      <c r="AH347" s="234">
        <f t="shared" si="165"/>
        <v>0</v>
      </c>
      <c r="AI347" s="214">
        <f t="shared" si="173"/>
        <v>0</v>
      </c>
      <c r="AK347" s="229">
        <f t="shared" si="166"/>
        <v>0</v>
      </c>
      <c r="AL347" s="226"/>
      <c r="AM347" s="15"/>
      <c r="AN347" s="232" t="e">
        <f t="shared" si="167"/>
        <v>#DIV/0!</v>
      </c>
      <c r="AO347" s="214">
        <f t="shared" si="159"/>
        <v>0</v>
      </c>
      <c r="AQ347" s="210"/>
      <c r="AR347" s="231"/>
      <c r="AS347" s="15"/>
      <c r="AT347" s="232">
        <f t="shared" si="168"/>
        <v>0</v>
      </c>
      <c r="AU347" s="235">
        <f t="shared" si="169"/>
        <v>0</v>
      </c>
      <c r="AY347" s="210">
        <v>17.149999999999999</v>
      </c>
      <c r="AZ347" s="231">
        <v>111.5</v>
      </c>
      <c r="BA347" s="15"/>
      <c r="BB347" s="232">
        <f t="shared" si="153"/>
        <v>17.143481565944509</v>
      </c>
      <c r="BC347" s="235">
        <f t="shared" si="154"/>
        <v>111.5</v>
      </c>
      <c r="BG347" s="210">
        <v>17.149999999999999</v>
      </c>
      <c r="BH347" s="231">
        <v>2100</v>
      </c>
      <c r="BI347" s="15"/>
      <c r="BJ347" s="232">
        <f t="shared" si="160"/>
        <v>17.149999999999999</v>
      </c>
      <c r="BK347" s="235">
        <f t="shared" si="170"/>
        <v>1229.1673003802534</v>
      </c>
      <c r="BM347" s="109">
        <f t="shared" si="161"/>
        <v>0.58531776208583497</v>
      </c>
      <c r="BN347" s="213"/>
      <c r="BR347" s="228"/>
      <c r="BS347" s="311"/>
      <c r="BT347" s="3"/>
      <c r="BU347" s="213"/>
      <c r="BV347" s="213"/>
      <c r="BW347" s="291"/>
    </row>
    <row r="348" spans="1:75" x14ac:dyDescent="0.2">
      <c r="A348" s="326">
        <v>17.2</v>
      </c>
      <c r="B348" s="211">
        <f t="shared" si="145"/>
        <v>1285.9680000000299</v>
      </c>
      <c r="C348" s="866">
        <f ca="1">IF(ISERR(AVERAGE(INDIRECT("B"&amp;(ROW()-INT($B$1/2))):INDIRECT("B"&amp;(ROW()+INT($B$1/2))))),"",AVERAGE(INDIRECT("B"&amp;(ROW()-INT($B$1/2))):INDIRECT("B"&amp;(ROW()+INT($B$1/2)))))</f>
        <v>1285.9680000000299</v>
      </c>
      <c r="D348" s="866">
        <f t="shared" si="146"/>
        <v>5.0000000000000711E-2</v>
      </c>
      <c r="E348" s="867"/>
      <c r="F348" s="212">
        <f t="shared" si="171"/>
        <v>17.200000000000287</v>
      </c>
      <c r="G348" s="2">
        <f t="shared" si="147"/>
        <v>345</v>
      </c>
      <c r="H348" s="213">
        <f t="shared" si="148"/>
        <v>17.2</v>
      </c>
      <c r="I348" s="213">
        <f t="shared" si="149"/>
        <v>17.25</v>
      </c>
      <c r="J348" s="51">
        <f t="shared" ca="1" si="150"/>
        <v>1285.9680000000299</v>
      </c>
      <c r="K348" s="51">
        <f t="shared" ca="1" si="151"/>
        <v>1281.81000000003</v>
      </c>
      <c r="L348" s="553">
        <f t="shared" ca="1" si="152"/>
        <v>1285.968000000006</v>
      </c>
      <c r="M348" s="542">
        <f t="shared" si="155"/>
        <v>27.680716800000464</v>
      </c>
      <c r="N348" s="544">
        <f t="shared" ca="1" si="156"/>
        <v>391.96304640000187</v>
      </c>
      <c r="O348" s="215"/>
      <c r="P348" s="216"/>
      <c r="Q348" s="217"/>
      <c r="R348" s="218"/>
      <c r="S348" s="219">
        <f t="shared" si="162"/>
        <v>0</v>
      </c>
      <c r="T348" s="220">
        <f t="shared" si="163"/>
        <v>0</v>
      </c>
      <c r="U348" s="214">
        <f t="shared" si="172"/>
        <v>0</v>
      </c>
      <c r="W348" s="221"/>
      <c r="X348" s="222"/>
      <c r="Y348" s="222"/>
      <c r="Z348" s="223"/>
      <c r="AA348" s="222"/>
      <c r="AB348" s="224"/>
      <c r="AC348" s="225"/>
      <c r="AD348" s="2">
        <f t="shared" si="157"/>
        <v>0</v>
      </c>
      <c r="AE348" s="2">
        <f t="shared" si="158"/>
        <v>0</v>
      </c>
      <c r="AF348" s="226"/>
      <c r="AG348" s="219">
        <f t="shared" si="164"/>
        <v>0</v>
      </c>
      <c r="AH348" s="234">
        <f t="shared" si="165"/>
        <v>0</v>
      </c>
      <c r="AI348" s="214">
        <f t="shared" si="173"/>
        <v>0</v>
      </c>
      <c r="AK348" s="229">
        <f t="shared" si="166"/>
        <v>0</v>
      </c>
      <c r="AL348" s="226"/>
      <c r="AM348" s="15"/>
      <c r="AN348" s="232" t="e">
        <f t="shared" si="167"/>
        <v>#DIV/0!</v>
      </c>
      <c r="AO348" s="214">
        <f t="shared" si="159"/>
        <v>0</v>
      </c>
      <c r="AQ348" s="210"/>
      <c r="AR348" s="231"/>
      <c r="AS348" s="15"/>
      <c r="AT348" s="232">
        <f t="shared" si="168"/>
        <v>0</v>
      </c>
      <c r="AU348" s="235">
        <f t="shared" si="169"/>
        <v>0</v>
      </c>
      <c r="AY348" s="210">
        <v>17.2</v>
      </c>
      <c r="AZ348" s="231">
        <v>110.6</v>
      </c>
      <c r="BA348" s="15"/>
      <c r="BB348" s="232">
        <f t="shared" si="153"/>
        <v>17.193462561763589</v>
      </c>
      <c r="BC348" s="235">
        <f t="shared" si="154"/>
        <v>110.6</v>
      </c>
      <c r="BG348" s="210">
        <v>17.2</v>
      </c>
      <c r="BH348" s="231">
        <v>2100</v>
      </c>
      <c r="BI348" s="15"/>
      <c r="BJ348" s="232">
        <f t="shared" si="160"/>
        <v>17.2</v>
      </c>
      <c r="BK348" s="235">
        <f t="shared" si="170"/>
        <v>1225.3193916350065</v>
      </c>
      <c r="BM348" s="109">
        <f t="shared" si="161"/>
        <v>0.58348542458809827</v>
      </c>
      <c r="BN348" s="213"/>
      <c r="BR348" s="228"/>
      <c r="BS348" s="311"/>
      <c r="BT348" s="3"/>
      <c r="BU348" s="213"/>
      <c r="BV348" s="213"/>
      <c r="BW348" s="291"/>
    </row>
    <row r="349" spans="1:75" x14ac:dyDescent="0.2">
      <c r="A349" s="326">
        <v>17.25</v>
      </c>
      <c r="B349" s="211">
        <f t="shared" si="145"/>
        <v>1281.81000000003</v>
      </c>
      <c r="C349" s="866">
        <f ca="1">IF(ISERR(AVERAGE(INDIRECT("B"&amp;(ROW()-INT($B$1/2))):INDIRECT("B"&amp;(ROW()+INT($B$1/2))))),"",AVERAGE(INDIRECT("B"&amp;(ROW()-INT($B$1/2))):INDIRECT("B"&amp;(ROW()+INT($B$1/2)))))</f>
        <v>1281.81000000003</v>
      </c>
      <c r="D349" s="866">
        <f t="shared" si="146"/>
        <v>5.0000000000000711E-2</v>
      </c>
      <c r="E349" s="867"/>
      <c r="F349" s="212">
        <f t="shared" si="171"/>
        <v>17.250000000000291</v>
      </c>
      <c r="G349" s="2">
        <f t="shared" si="147"/>
        <v>346</v>
      </c>
      <c r="H349" s="213">
        <f t="shared" si="148"/>
        <v>17.25</v>
      </c>
      <c r="I349" s="213">
        <f t="shared" si="149"/>
        <v>17.3</v>
      </c>
      <c r="J349" s="51">
        <f t="shared" ca="1" si="150"/>
        <v>1281.81000000003</v>
      </c>
      <c r="K349" s="51">
        <f t="shared" ca="1" si="151"/>
        <v>1277.6520000000301</v>
      </c>
      <c r="L349" s="553">
        <f t="shared" ca="1" si="152"/>
        <v>1281.8100000000056</v>
      </c>
      <c r="M349" s="542">
        <f t="shared" si="155"/>
        <v>27.761184000000469</v>
      </c>
      <c r="N349" s="544">
        <f t="shared" ca="1" si="156"/>
        <v>390.69568800000172</v>
      </c>
      <c r="O349" s="215"/>
      <c r="P349" s="216"/>
      <c r="Q349" s="217"/>
      <c r="R349" s="218"/>
      <c r="S349" s="219">
        <f t="shared" si="162"/>
        <v>0</v>
      </c>
      <c r="T349" s="220">
        <f t="shared" si="163"/>
        <v>0</v>
      </c>
      <c r="U349" s="214">
        <f t="shared" si="172"/>
        <v>0</v>
      </c>
      <c r="W349" s="221"/>
      <c r="X349" s="222"/>
      <c r="Y349" s="222"/>
      <c r="Z349" s="223"/>
      <c r="AA349" s="222"/>
      <c r="AB349" s="224"/>
      <c r="AC349" s="225"/>
      <c r="AD349" s="2">
        <f t="shared" si="157"/>
        <v>0</v>
      </c>
      <c r="AE349" s="2">
        <f t="shared" si="158"/>
        <v>0</v>
      </c>
      <c r="AF349" s="226"/>
      <c r="AG349" s="219">
        <f t="shared" si="164"/>
        <v>0</v>
      </c>
      <c r="AH349" s="234">
        <f t="shared" si="165"/>
        <v>0</v>
      </c>
      <c r="AI349" s="214">
        <f t="shared" si="173"/>
        <v>0</v>
      </c>
      <c r="AK349" s="229">
        <f t="shared" si="166"/>
        <v>0</v>
      </c>
      <c r="AL349" s="226"/>
      <c r="AM349" s="15"/>
      <c r="AN349" s="232" t="e">
        <f t="shared" si="167"/>
        <v>#DIV/0!</v>
      </c>
      <c r="AO349" s="214">
        <f t="shared" si="159"/>
        <v>0</v>
      </c>
      <c r="AQ349" s="210"/>
      <c r="AR349" s="231"/>
      <c r="AS349" s="15"/>
      <c r="AT349" s="232">
        <f t="shared" si="168"/>
        <v>0</v>
      </c>
      <c r="AU349" s="235">
        <f t="shared" si="169"/>
        <v>0</v>
      </c>
      <c r="AY349" s="210">
        <v>17.25</v>
      </c>
      <c r="AZ349" s="231">
        <v>107.3</v>
      </c>
      <c r="BA349" s="15"/>
      <c r="BB349" s="232">
        <f t="shared" si="153"/>
        <v>17.243443557582669</v>
      </c>
      <c r="BC349" s="235">
        <f t="shared" si="154"/>
        <v>107.3</v>
      </c>
      <c r="BG349" s="210">
        <v>17.25</v>
      </c>
      <c r="BH349" s="231">
        <v>2100</v>
      </c>
      <c r="BI349" s="15"/>
      <c r="BJ349" s="232">
        <f t="shared" si="160"/>
        <v>17.25</v>
      </c>
      <c r="BK349" s="235">
        <f t="shared" si="170"/>
        <v>1221.4714828897593</v>
      </c>
      <c r="BM349" s="109">
        <f t="shared" si="161"/>
        <v>0.58165308709036156</v>
      </c>
      <c r="BN349" s="213"/>
      <c r="BR349" s="228"/>
      <c r="BS349" s="311"/>
      <c r="BT349" s="3"/>
      <c r="BU349" s="213"/>
      <c r="BV349" s="213"/>
      <c r="BW349" s="291"/>
    </row>
    <row r="350" spans="1:75" x14ac:dyDescent="0.2">
      <c r="A350" s="326">
        <v>17.3</v>
      </c>
      <c r="B350" s="211">
        <f t="shared" si="145"/>
        <v>1277.6520000000301</v>
      </c>
      <c r="C350" s="866">
        <f ca="1">IF(ISERR(AVERAGE(INDIRECT("B"&amp;(ROW()-INT($B$1/2))):INDIRECT("B"&amp;(ROW()+INT($B$1/2))))),"",AVERAGE(INDIRECT("B"&amp;(ROW()-INT($B$1/2))):INDIRECT("B"&amp;(ROW()+INT($B$1/2)))))</f>
        <v>1277.6520000000301</v>
      </c>
      <c r="D350" s="866">
        <f t="shared" si="146"/>
        <v>5.0000000000000711E-2</v>
      </c>
      <c r="E350" s="867"/>
      <c r="F350" s="212">
        <f t="shared" si="171"/>
        <v>17.300000000000296</v>
      </c>
      <c r="G350" s="2">
        <f t="shared" si="147"/>
        <v>347</v>
      </c>
      <c r="H350" s="213">
        <f t="shared" si="148"/>
        <v>17.3</v>
      </c>
      <c r="I350" s="213">
        <f t="shared" si="149"/>
        <v>17.350000000000001</v>
      </c>
      <c r="J350" s="51">
        <f t="shared" ca="1" si="150"/>
        <v>1277.6520000000301</v>
      </c>
      <c r="K350" s="51">
        <f t="shared" ca="1" si="151"/>
        <v>1273.4940000000302</v>
      </c>
      <c r="L350" s="553">
        <f t="shared" ca="1" si="152"/>
        <v>1277.6520000000055</v>
      </c>
      <c r="M350" s="542">
        <f t="shared" si="155"/>
        <v>27.841651200000477</v>
      </c>
      <c r="N350" s="544">
        <f t="shared" ca="1" si="156"/>
        <v>389.42832960000169</v>
      </c>
      <c r="O350" s="215"/>
      <c r="P350" s="216"/>
      <c r="Q350" s="217"/>
      <c r="R350" s="218"/>
      <c r="S350" s="219">
        <f t="shared" si="162"/>
        <v>0</v>
      </c>
      <c r="T350" s="220">
        <f t="shared" si="163"/>
        <v>0</v>
      </c>
      <c r="U350" s="214">
        <f t="shared" si="172"/>
        <v>0</v>
      </c>
      <c r="W350" s="221"/>
      <c r="X350" s="222"/>
      <c r="Y350" s="222"/>
      <c r="Z350" s="223"/>
      <c r="AA350" s="222"/>
      <c r="AB350" s="224"/>
      <c r="AC350" s="225"/>
      <c r="AD350" s="2">
        <f t="shared" si="157"/>
        <v>0</v>
      </c>
      <c r="AE350" s="2">
        <f t="shared" si="158"/>
        <v>0</v>
      </c>
      <c r="AF350" s="226"/>
      <c r="AG350" s="219">
        <f t="shared" si="164"/>
        <v>0</v>
      </c>
      <c r="AH350" s="234">
        <f t="shared" si="165"/>
        <v>0</v>
      </c>
      <c r="AI350" s="214">
        <f t="shared" si="173"/>
        <v>0</v>
      </c>
      <c r="AK350" s="229">
        <f t="shared" si="166"/>
        <v>0</v>
      </c>
      <c r="AL350" s="226"/>
      <c r="AM350" s="15"/>
      <c r="AN350" s="232" t="e">
        <f t="shared" si="167"/>
        <v>#DIV/0!</v>
      </c>
      <c r="AO350" s="214">
        <f t="shared" si="159"/>
        <v>0</v>
      </c>
      <c r="AQ350" s="210"/>
      <c r="AR350" s="231"/>
      <c r="AS350" s="15"/>
      <c r="AT350" s="232">
        <f t="shared" si="168"/>
        <v>0</v>
      </c>
      <c r="AU350" s="235">
        <f t="shared" si="169"/>
        <v>0</v>
      </c>
      <c r="AY350" s="210">
        <v>17.3</v>
      </c>
      <c r="AZ350" s="231">
        <v>104</v>
      </c>
      <c r="BA350" s="15"/>
      <c r="BB350" s="232">
        <f t="shared" si="153"/>
        <v>17.293424553401753</v>
      </c>
      <c r="BC350" s="235">
        <f t="shared" si="154"/>
        <v>104</v>
      </c>
      <c r="BG350" s="210">
        <v>17.3</v>
      </c>
      <c r="BH350" s="231">
        <v>2100</v>
      </c>
      <c r="BI350" s="15"/>
      <c r="BJ350" s="232">
        <f t="shared" si="160"/>
        <v>17.3</v>
      </c>
      <c r="BK350" s="235">
        <f t="shared" si="170"/>
        <v>1217.6235741445123</v>
      </c>
      <c r="BM350" s="109">
        <f t="shared" si="161"/>
        <v>0.57982074959262486</v>
      </c>
      <c r="BN350" s="213"/>
      <c r="BR350" s="228"/>
      <c r="BS350" s="311"/>
      <c r="BT350" s="3"/>
      <c r="BU350" s="213"/>
      <c r="BV350" s="213"/>
      <c r="BW350" s="291"/>
    </row>
    <row r="351" spans="1:75" x14ac:dyDescent="0.2">
      <c r="A351" s="326">
        <v>17.350000000000001</v>
      </c>
      <c r="B351" s="211">
        <f t="shared" si="145"/>
        <v>1273.4940000000302</v>
      </c>
      <c r="C351" s="866">
        <f ca="1">IF(ISERR(AVERAGE(INDIRECT("B"&amp;(ROW()-INT($B$1/2))):INDIRECT("B"&amp;(ROW()+INT($B$1/2))))),"",AVERAGE(INDIRECT("B"&amp;(ROW()-INT($B$1/2))):INDIRECT("B"&amp;(ROW()+INT($B$1/2)))))</f>
        <v>1273.4940000000302</v>
      </c>
      <c r="D351" s="866">
        <f t="shared" si="146"/>
        <v>5.0000000000000711E-2</v>
      </c>
      <c r="E351" s="867"/>
      <c r="F351" s="212">
        <f t="shared" si="171"/>
        <v>17.3500000000003</v>
      </c>
      <c r="G351" s="2">
        <f t="shared" si="147"/>
        <v>348</v>
      </c>
      <c r="H351" s="213">
        <f t="shared" si="148"/>
        <v>17.350000000000001</v>
      </c>
      <c r="I351" s="213">
        <f t="shared" si="149"/>
        <v>17.399999999999999</v>
      </c>
      <c r="J351" s="51">
        <f t="shared" ca="1" si="150"/>
        <v>1273.4940000000302</v>
      </c>
      <c r="K351" s="51">
        <f t="shared" ca="1" si="151"/>
        <v>1269.3360000000303</v>
      </c>
      <c r="L351" s="553">
        <f t="shared" ca="1" si="152"/>
        <v>1273.4940000000054</v>
      </c>
      <c r="M351" s="542">
        <f t="shared" si="155"/>
        <v>27.922118400000485</v>
      </c>
      <c r="N351" s="544">
        <f t="shared" ca="1" si="156"/>
        <v>388.16097120000165</v>
      </c>
      <c r="O351" s="215"/>
      <c r="P351" s="216"/>
      <c r="Q351" s="217"/>
      <c r="R351" s="218"/>
      <c r="S351" s="219">
        <f t="shared" si="162"/>
        <v>0</v>
      </c>
      <c r="T351" s="220">
        <f t="shared" si="163"/>
        <v>0</v>
      </c>
      <c r="U351" s="214">
        <f t="shared" si="172"/>
        <v>0</v>
      </c>
      <c r="W351" s="221"/>
      <c r="X351" s="222"/>
      <c r="Y351" s="222"/>
      <c r="Z351" s="223"/>
      <c r="AA351" s="222"/>
      <c r="AB351" s="224"/>
      <c r="AC351" s="225"/>
      <c r="AD351" s="2">
        <f t="shared" si="157"/>
        <v>0</v>
      </c>
      <c r="AE351" s="2">
        <f t="shared" si="158"/>
        <v>0</v>
      </c>
      <c r="AF351" s="226"/>
      <c r="AG351" s="219">
        <f t="shared" si="164"/>
        <v>0</v>
      </c>
      <c r="AH351" s="234">
        <f t="shared" si="165"/>
        <v>0</v>
      </c>
      <c r="AI351" s="214">
        <f t="shared" si="173"/>
        <v>0</v>
      </c>
      <c r="AK351" s="229">
        <f t="shared" si="166"/>
        <v>0</v>
      </c>
      <c r="AL351" s="226"/>
      <c r="AM351" s="15"/>
      <c r="AN351" s="232" t="e">
        <f t="shared" si="167"/>
        <v>#DIV/0!</v>
      </c>
      <c r="AO351" s="214">
        <f t="shared" si="159"/>
        <v>0</v>
      </c>
      <c r="AQ351" s="210"/>
      <c r="AR351" s="231"/>
      <c r="AS351" s="15"/>
      <c r="AT351" s="232">
        <f t="shared" si="168"/>
        <v>0</v>
      </c>
      <c r="AU351" s="235">
        <f t="shared" si="169"/>
        <v>0</v>
      </c>
      <c r="AY351" s="210">
        <v>17.350000000000001</v>
      </c>
      <c r="AZ351" s="231">
        <v>100.4</v>
      </c>
      <c r="BA351" s="15"/>
      <c r="BB351" s="232">
        <f t="shared" si="153"/>
        <v>17.343405549220833</v>
      </c>
      <c r="BC351" s="235">
        <f t="shared" si="154"/>
        <v>100.4</v>
      </c>
      <c r="BG351" s="210">
        <v>17.350000000000001</v>
      </c>
      <c r="BH351" s="231">
        <v>2100</v>
      </c>
      <c r="BI351" s="15"/>
      <c r="BJ351" s="232">
        <f t="shared" si="160"/>
        <v>17.350000000000001</v>
      </c>
      <c r="BK351" s="235">
        <f t="shared" si="170"/>
        <v>1213.7756653992651</v>
      </c>
      <c r="BM351" s="109">
        <f t="shared" si="161"/>
        <v>0.57798841209488816</v>
      </c>
      <c r="BN351" s="213"/>
      <c r="BR351" s="228"/>
      <c r="BS351" s="311"/>
      <c r="BT351" s="3"/>
      <c r="BU351" s="213"/>
      <c r="BV351" s="213"/>
      <c r="BW351" s="291"/>
    </row>
    <row r="352" spans="1:75" x14ac:dyDescent="0.2">
      <c r="A352" s="326">
        <v>17.399999999999999</v>
      </c>
      <c r="B352" s="211">
        <f t="shared" si="145"/>
        <v>1269.3360000000303</v>
      </c>
      <c r="C352" s="866">
        <f ca="1">IF(ISERR(AVERAGE(INDIRECT("B"&amp;(ROW()-INT($B$1/2))):INDIRECT("B"&amp;(ROW()+INT($B$1/2))))),"",AVERAGE(INDIRECT("B"&amp;(ROW()-INT($B$1/2))):INDIRECT("B"&amp;(ROW()+INT($B$1/2)))))</f>
        <v>1269.3360000000303</v>
      </c>
      <c r="D352" s="866">
        <f t="shared" si="146"/>
        <v>4.9999999999997158E-2</v>
      </c>
      <c r="E352" s="867"/>
      <c r="F352" s="212">
        <f t="shared" si="171"/>
        <v>17.400000000000304</v>
      </c>
      <c r="G352" s="2">
        <f t="shared" si="147"/>
        <v>349</v>
      </c>
      <c r="H352" s="213">
        <f t="shared" si="148"/>
        <v>17.399999999999999</v>
      </c>
      <c r="I352" s="213">
        <f t="shared" si="149"/>
        <v>17.45</v>
      </c>
      <c r="J352" s="51">
        <f t="shared" ca="1" si="150"/>
        <v>1269.3360000000303</v>
      </c>
      <c r="K352" s="51">
        <f t="shared" ca="1" si="151"/>
        <v>1265.1780000000304</v>
      </c>
      <c r="L352" s="553">
        <f t="shared" ca="1" si="152"/>
        <v>1269.3360000000048</v>
      </c>
      <c r="M352" s="542">
        <f t="shared" si="155"/>
        <v>28.00258560000049</v>
      </c>
      <c r="N352" s="544">
        <f t="shared" ca="1" si="156"/>
        <v>386.89361280000151</v>
      </c>
      <c r="O352" s="215"/>
      <c r="P352" s="216"/>
      <c r="Q352" s="217"/>
      <c r="R352" s="218"/>
      <c r="S352" s="219">
        <f t="shared" si="162"/>
        <v>0</v>
      </c>
      <c r="T352" s="220">
        <f t="shared" si="163"/>
        <v>0</v>
      </c>
      <c r="U352" s="214">
        <f t="shared" si="172"/>
        <v>0</v>
      </c>
      <c r="W352" s="221"/>
      <c r="X352" s="222"/>
      <c r="Y352" s="222"/>
      <c r="Z352" s="223"/>
      <c r="AA352" s="222"/>
      <c r="AB352" s="224"/>
      <c r="AC352" s="225"/>
      <c r="AD352" s="2">
        <f t="shared" si="157"/>
        <v>0</v>
      </c>
      <c r="AE352" s="2">
        <f t="shared" si="158"/>
        <v>0</v>
      </c>
      <c r="AF352" s="226"/>
      <c r="AG352" s="219">
        <f t="shared" si="164"/>
        <v>0</v>
      </c>
      <c r="AH352" s="234">
        <f t="shared" si="165"/>
        <v>0</v>
      </c>
      <c r="AI352" s="214">
        <f t="shared" si="173"/>
        <v>0</v>
      </c>
      <c r="AK352" s="229">
        <f t="shared" si="166"/>
        <v>0</v>
      </c>
      <c r="AL352" s="226"/>
      <c r="AM352" s="15"/>
      <c r="AN352" s="232" t="e">
        <f t="shared" si="167"/>
        <v>#DIV/0!</v>
      </c>
      <c r="AO352" s="214">
        <f t="shared" si="159"/>
        <v>0</v>
      </c>
      <c r="AQ352" s="210"/>
      <c r="AR352" s="231"/>
      <c r="AS352" s="15"/>
      <c r="AT352" s="232">
        <f t="shared" si="168"/>
        <v>0</v>
      </c>
      <c r="AU352" s="235">
        <f t="shared" si="169"/>
        <v>0</v>
      </c>
      <c r="AY352" s="210">
        <v>17.399999999999999</v>
      </c>
      <c r="AZ352" s="231">
        <v>97.1</v>
      </c>
      <c r="BA352" s="15"/>
      <c r="BB352" s="232">
        <f t="shared" si="153"/>
        <v>17.39338654503991</v>
      </c>
      <c r="BC352" s="235">
        <f t="shared" si="154"/>
        <v>97.1</v>
      </c>
      <c r="BG352" s="210">
        <v>17.399999999999999</v>
      </c>
      <c r="BH352" s="231">
        <v>2100</v>
      </c>
      <c r="BI352" s="15"/>
      <c r="BJ352" s="232">
        <f t="shared" si="160"/>
        <v>17.399999999999999</v>
      </c>
      <c r="BK352" s="235">
        <f t="shared" si="170"/>
        <v>1209.9277566540181</v>
      </c>
      <c r="BM352" s="109">
        <f t="shared" si="161"/>
        <v>0.57615607459715146</v>
      </c>
      <c r="BN352" s="213"/>
      <c r="BR352" s="228"/>
      <c r="BS352" s="311"/>
      <c r="BT352" s="3"/>
      <c r="BU352" s="213"/>
      <c r="BV352" s="213"/>
      <c r="BW352" s="291"/>
    </row>
    <row r="353" spans="1:75" x14ac:dyDescent="0.2">
      <c r="A353" s="326">
        <v>17.45</v>
      </c>
      <c r="B353" s="211">
        <f t="shared" si="145"/>
        <v>1265.1780000000304</v>
      </c>
      <c r="C353" s="866">
        <f ca="1">IF(ISERR(AVERAGE(INDIRECT("B"&amp;(ROW()-INT($B$1/2))):INDIRECT("B"&amp;(ROW()+INT($B$1/2))))),"",AVERAGE(INDIRECT("B"&amp;(ROW()-INT($B$1/2))):INDIRECT("B"&amp;(ROW()+INT($B$1/2)))))</f>
        <v>1265.1780000000304</v>
      </c>
      <c r="D353" s="866">
        <f t="shared" si="146"/>
        <v>5.0000000000000711E-2</v>
      </c>
      <c r="E353" s="867"/>
      <c r="F353" s="212">
        <f t="shared" si="171"/>
        <v>17.450000000000308</v>
      </c>
      <c r="G353" s="2">
        <f t="shared" si="147"/>
        <v>350</v>
      </c>
      <c r="H353" s="213">
        <f t="shared" si="148"/>
        <v>17.45</v>
      </c>
      <c r="I353" s="213">
        <f t="shared" si="149"/>
        <v>17.5</v>
      </c>
      <c r="J353" s="51">
        <f t="shared" ca="1" si="150"/>
        <v>1265.1780000000304</v>
      </c>
      <c r="K353" s="51">
        <f t="shared" ca="1" si="151"/>
        <v>1261.0200000000304</v>
      </c>
      <c r="L353" s="553">
        <f t="shared" ca="1" si="152"/>
        <v>1265.1780000000047</v>
      </c>
      <c r="M353" s="542">
        <f t="shared" si="155"/>
        <v>28.083052800000498</v>
      </c>
      <c r="N353" s="544">
        <f t="shared" ca="1" si="156"/>
        <v>385.62625440000141</v>
      </c>
      <c r="O353" s="215"/>
      <c r="P353" s="216"/>
      <c r="Q353" s="217"/>
      <c r="R353" s="218"/>
      <c r="S353" s="219">
        <f t="shared" si="162"/>
        <v>0</v>
      </c>
      <c r="T353" s="220">
        <f t="shared" si="163"/>
        <v>0</v>
      </c>
      <c r="U353" s="214">
        <f t="shared" si="172"/>
        <v>0</v>
      </c>
      <c r="W353" s="221"/>
      <c r="X353" s="222"/>
      <c r="Y353" s="222"/>
      <c r="Z353" s="223"/>
      <c r="AA353" s="222"/>
      <c r="AB353" s="224"/>
      <c r="AC353" s="225"/>
      <c r="AD353" s="2">
        <f t="shared" si="157"/>
        <v>0</v>
      </c>
      <c r="AE353" s="2">
        <f t="shared" si="158"/>
        <v>0</v>
      </c>
      <c r="AF353" s="226"/>
      <c r="AG353" s="219">
        <f t="shared" si="164"/>
        <v>0</v>
      </c>
      <c r="AH353" s="234">
        <f t="shared" si="165"/>
        <v>0</v>
      </c>
      <c r="AI353" s="214">
        <f t="shared" si="173"/>
        <v>0</v>
      </c>
      <c r="AK353" s="229">
        <f t="shared" si="166"/>
        <v>0</v>
      </c>
      <c r="AL353" s="226"/>
      <c r="AM353" s="15"/>
      <c r="AN353" s="232" t="e">
        <f t="shared" si="167"/>
        <v>#DIV/0!</v>
      </c>
      <c r="AO353" s="214">
        <f t="shared" si="159"/>
        <v>0</v>
      </c>
      <c r="AQ353" s="210"/>
      <c r="AR353" s="231"/>
      <c r="AS353" s="15"/>
      <c r="AT353" s="232">
        <f t="shared" si="168"/>
        <v>0</v>
      </c>
      <c r="AU353" s="235">
        <f t="shared" si="169"/>
        <v>0</v>
      </c>
      <c r="AY353" s="210">
        <v>17.45</v>
      </c>
      <c r="AZ353" s="231">
        <v>93.5</v>
      </c>
      <c r="BA353" s="15"/>
      <c r="BB353" s="232">
        <f t="shared" si="153"/>
        <v>17.44336754085899</v>
      </c>
      <c r="BC353" s="235">
        <f t="shared" si="154"/>
        <v>93.5</v>
      </c>
      <c r="BG353" s="210">
        <v>17.45</v>
      </c>
      <c r="BH353" s="231">
        <v>2100</v>
      </c>
      <c r="BI353" s="15"/>
      <c r="BJ353" s="232">
        <f t="shared" si="160"/>
        <v>17.45</v>
      </c>
      <c r="BK353" s="235">
        <f t="shared" si="170"/>
        <v>1206.0798479087709</v>
      </c>
      <c r="BM353" s="109">
        <f t="shared" si="161"/>
        <v>0.57432373709941476</v>
      </c>
      <c r="BN353" s="213"/>
      <c r="BR353" s="228"/>
      <c r="BS353" s="311"/>
      <c r="BT353" s="3"/>
      <c r="BU353" s="213"/>
      <c r="BV353" s="213"/>
      <c r="BW353" s="291"/>
    </row>
    <row r="354" spans="1:75" x14ac:dyDescent="0.2">
      <c r="A354" s="326">
        <v>17.5</v>
      </c>
      <c r="B354" s="211">
        <f t="shared" si="145"/>
        <v>1261.0200000000304</v>
      </c>
      <c r="C354" s="866">
        <f ca="1">IF(ISERR(AVERAGE(INDIRECT("B"&amp;(ROW()-INT($B$1/2))):INDIRECT("B"&amp;(ROW()+INT($B$1/2))))),"",AVERAGE(INDIRECT("B"&amp;(ROW()-INT($B$1/2))):INDIRECT("B"&amp;(ROW()+INT($B$1/2)))))</f>
        <v>1261.0200000000304</v>
      </c>
      <c r="D354" s="866">
        <f t="shared" si="146"/>
        <v>5.0000000000000711E-2</v>
      </c>
      <c r="E354" s="867"/>
      <c r="F354" s="212">
        <f t="shared" si="171"/>
        <v>17.500000000000313</v>
      </c>
      <c r="G354" s="2">
        <f t="shared" si="147"/>
        <v>351</v>
      </c>
      <c r="H354" s="213">
        <f t="shared" si="148"/>
        <v>17.5</v>
      </c>
      <c r="I354" s="213">
        <f t="shared" si="149"/>
        <v>17.55</v>
      </c>
      <c r="J354" s="51">
        <f t="shared" ca="1" si="150"/>
        <v>1261.0200000000304</v>
      </c>
      <c r="K354" s="51">
        <f t="shared" ca="1" si="151"/>
        <v>1256.8620000000305</v>
      </c>
      <c r="L354" s="553">
        <f t="shared" ca="1" si="152"/>
        <v>1261.0200000000045</v>
      </c>
      <c r="M354" s="542">
        <f t="shared" si="155"/>
        <v>28.163520000000506</v>
      </c>
      <c r="N354" s="544">
        <f t="shared" ca="1" si="156"/>
        <v>384.35889600000138</v>
      </c>
      <c r="O354" s="215"/>
      <c r="P354" s="216"/>
      <c r="Q354" s="217"/>
      <c r="R354" s="218"/>
      <c r="S354" s="219">
        <f t="shared" si="162"/>
        <v>0</v>
      </c>
      <c r="T354" s="220">
        <f t="shared" si="163"/>
        <v>0</v>
      </c>
      <c r="U354" s="214">
        <f t="shared" si="172"/>
        <v>0</v>
      </c>
      <c r="W354" s="221"/>
      <c r="X354" s="222"/>
      <c r="Y354" s="222"/>
      <c r="Z354" s="223"/>
      <c r="AA354" s="222"/>
      <c r="AB354" s="224"/>
      <c r="AC354" s="225"/>
      <c r="AD354" s="2">
        <f t="shared" si="157"/>
        <v>0</v>
      </c>
      <c r="AE354" s="2">
        <f t="shared" si="158"/>
        <v>0</v>
      </c>
      <c r="AF354" s="226"/>
      <c r="AG354" s="219">
        <f t="shared" si="164"/>
        <v>0</v>
      </c>
      <c r="AH354" s="234">
        <f t="shared" si="165"/>
        <v>0</v>
      </c>
      <c r="AI354" s="214">
        <f t="shared" si="173"/>
        <v>0</v>
      </c>
      <c r="AK354" s="229">
        <f t="shared" si="166"/>
        <v>0</v>
      </c>
      <c r="AL354" s="226"/>
      <c r="AM354" s="15"/>
      <c r="AN354" s="232" t="e">
        <f t="shared" si="167"/>
        <v>#DIV/0!</v>
      </c>
      <c r="AO354" s="214">
        <f t="shared" si="159"/>
        <v>0</v>
      </c>
      <c r="AQ354" s="210"/>
      <c r="AR354" s="231"/>
      <c r="AS354" s="15"/>
      <c r="AT354" s="232">
        <f t="shared" si="168"/>
        <v>0</v>
      </c>
      <c r="AU354" s="235">
        <f t="shared" si="169"/>
        <v>0</v>
      </c>
      <c r="AY354" s="210">
        <v>17.5</v>
      </c>
      <c r="AZ354" s="231">
        <v>89.9</v>
      </c>
      <c r="BA354" s="15"/>
      <c r="BB354" s="232">
        <f t="shared" si="153"/>
        <v>17.49334853667807</v>
      </c>
      <c r="BC354" s="235">
        <f t="shared" si="154"/>
        <v>89.9</v>
      </c>
      <c r="BG354" s="210">
        <v>17.5</v>
      </c>
      <c r="BH354" s="231">
        <v>2100</v>
      </c>
      <c r="BI354" s="15"/>
      <c r="BJ354" s="232">
        <f t="shared" si="160"/>
        <v>17.5</v>
      </c>
      <c r="BK354" s="235">
        <f t="shared" si="170"/>
        <v>1202.231939163524</v>
      </c>
      <c r="BM354" s="109">
        <f t="shared" si="161"/>
        <v>0.57249139960167805</v>
      </c>
      <c r="BN354" s="213"/>
      <c r="BR354" s="228"/>
      <c r="BS354" s="311"/>
      <c r="BT354" s="3"/>
      <c r="BU354" s="213"/>
      <c r="BV354" s="213"/>
      <c r="BW354" s="291"/>
    </row>
    <row r="355" spans="1:75" x14ac:dyDescent="0.2">
      <c r="A355" s="326">
        <v>17.55</v>
      </c>
      <c r="B355" s="211">
        <f t="shared" si="145"/>
        <v>1256.8620000000305</v>
      </c>
      <c r="C355" s="866">
        <f ca="1">IF(ISERR(AVERAGE(INDIRECT("B"&amp;(ROW()-INT($B$1/2))):INDIRECT("B"&amp;(ROW()+INT($B$1/2))))),"",AVERAGE(INDIRECT("B"&amp;(ROW()-INT($B$1/2))):INDIRECT("B"&amp;(ROW()+INT($B$1/2)))))</f>
        <v>1256.8620000000305</v>
      </c>
      <c r="D355" s="866">
        <f t="shared" si="146"/>
        <v>5.0000000000000711E-2</v>
      </c>
      <c r="E355" s="867"/>
      <c r="F355" s="212">
        <f t="shared" si="171"/>
        <v>17.550000000000317</v>
      </c>
      <c r="G355" s="2">
        <f t="shared" si="147"/>
        <v>352</v>
      </c>
      <c r="H355" s="213">
        <f t="shared" si="148"/>
        <v>17.55</v>
      </c>
      <c r="I355" s="213">
        <f t="shared" si="149"/>
        <v>17.600000000000001</v>
      </c>
      <c r="J355" s="51">
        <f t="shared" ca="1" si="150"/>
        <v>1256.8620000000305</v>
      </c>
      <c r="K355" s="51">
        <f t="shared" ca="1" si="151"/>
        <v>1252.7040000000306</v>
      </c>
      <c r="L355" s="553">
        <f t="shared" ca="1" si="152"/>
        <v>1256.8620000000042</v>
      </c>
      <c r="M355" s="542">
        <f t="shared" si="155"/>
        <v>28.243987200000511</v>
      </c>
      <c r="N355" s="544">
        <f t="shared" ca="1" si="156"/>
        <v>383.09153760000129</v>
      </c>
      <c r="O355" s="215"/>
      <c r="P355" s="216"/>
      <c r="Q355" s="217"/>
      <c r="R355" s="218"/>
      <c r="S355" s="219">
        <f t="shared" si="162"/>
        <v>0</v>
      </c>
      <c r="T355" s="220">
        <f t="shared" si="163"/>
        <v>0</v>
      </c>
      <c r="U355" s="214">
        <f t="shared" si="172"/>
        <v>0</v>
      </c>
      <c r="W355" s="221"/>
      <c r="X355" s="222"/>
      <c r="Y355" s="222"/>
      <c r="Z355" s="223"/>
      <c r="AA355" s="222"/>
      <c r="AB355" s="224"/>
      <c r="AC355" s="225"/>
      <c r="AD355" s="2">
        <f t="shared" si="157"/>
        <v>0</v>
      </c>
      <c r="AE355" s="2">
        <f t="shared" si="158"/>
        <v>0</v>
      </c>
      <c r="AF355" s="226"/>
      <c r="AG355" s="219">
        <f t="shared" si="164"/>
        <v>0</v>
      </c>
      <c r="AH355" s="234">
        <f t="shared" si="165"/>
        <v>0</v>
      </c>
      <c r="AI355" s="214">
        <f t="shared" si="173"/>
        <v>0</v>
      </c>
      <c r="AK355" s="229">
        <f t="shared" si="166"/>
        <v>0</v>
      </c>
      <c r="AL355" s="226"/>
      <c r="AM355" s="15"/>
      <c r="AN355" s="232" t="e">
        <f t="shared" si="167"/>
        <v>#DIV/0!</v>
      </c>
      <c r="AO355" s="214">
        <f t="shared" si="159"/>
        <v>0</v>
      </c>
      <c r="AQ355" s="210"/>
      <c r="AR355" s="231"/>
      <c r="AS355" s="15"/>
      <c r="AT355" s="232">
        <f t="shared" si="168"/>
        <v>0</v>
      </c>
      <c r="AU355" s="235">
        <f t="shared" si="169"/>
        <v>0</v>
      </c>
      <c r="AY355" s="210">
        <v>17.55</v>
      </c>
      <c r="AZ355" s="231">
        <v>86.6</v>
      </c>
      <c r="BA355" s="15"/>
      <c r="BB355" s="232">
        <f t="shared" si="153"/>
        <v>17.543329532497154</v>
      </c>
      <c r="BC355" s="235">
        <f t="shared" si="154"/>
        <v>86.6</v>
      </c>
      <c r="BG355" s="210">
        <v>17.55</v>
      </c>
      <c r="BH355" s="231">
        <v>2100</v>
      </c>
      <c r="BI355" s="15"/>
      <c r="BJ355" s="232">
        <f t="shared" si="160"/>
        <v>17.55</v>
      </c>
      <c r="BK355" s="235">
        <f t="shared" si="170"/>
        <v>1198.3840304182768</v>
      </c>
      <c r="BM355" s="109">
        <f t="shared" si="161"/>
        <v>0.57065906210394135</v>
      </c>
      <c r="BN355" s="213"/>
      <c r="BR355" s="228"/>
      <c r="BS355" s="311"/>
      <c r="BT355" s="3"/>
      <c r="BU355" s="213"/>
      <c r="BV355" s="213"/>
      <c r="BW355" s="291"/>
    </row>
    <row r="356" spans="1:75" x14ac:dyDescent="0.2">
      <c r="A356" s="326">
        <v>17.600000000000001</v>
      </c>
      <c r="B356" s="211">
        <f t="shared" si="145"/>
        <v>1252.7040000000306</v>
      </c>
      <c r="C356" s="866">
        <f ca="1">IF(ISERR(AVERAGE(INDIRECT("B"&amp;(ROW()-INT($B$1/2))):INDIRECT("B"&amp;(ROW()+INT($B$1/2))))),"",AVERAGE(INDIRECT("B"&amp;(ROW()-INT($B$1/2))):INDIRECT("B"&amp;(ROW()+INT($B$1/2)))))</f>
        <v>1252.7040000000306</v>
      </c>
      <c r="D356" s="866">
        <f t="shared" si="146"/>
        <v>5.0000000000000711E-2</v>
      </c>
      <c r="E356" s="867"/>
      <c r="F356" s="212">
        <f t="shared" si="171"/>
        <v>17.600000000000321</v>
      </c>
      <c r="G356" s="2">
        <f t="shared" si="147"/>
        <v>353</v>
      </c>
      <c r="H356" s="213">
        <f t="shared" si="148"/>
        <v>17.600000000000001</v>
      </c>
      <c r="I356" s="213">
        <f t="shared" si="149"/>
        <v>17.649999999999999</v>
      </c>
      <c r="J356" s="51">
        <f t="shared" ca="1" si="150"/>
        <v>1252.7040000000306</v>
      </c>
      <c r="K356" s="51">
        <f t="shared" ca="1" si="151"/>
        <v>1248.5460000000307</v>
      </c>
      <c r="L356" s="553">
        <f t="shared" ca="1" si="152"/>
        <v>1252.704000000004</v>
      </c>
      <c r="M356" s="542">
        <f t="shared" si="155"/>
        <v>28.324454400000519</v>
      </c>
      <c r="N356" s="544">
        <f t="shared" ca="1" si="156"/>
        <v>381.82417920000125</v>
      </c>
      <c r="O356" s="215"/>
      <c r="P356" s="216"/>
      <c r="Q356" s="217"/>
      <c r="R356" s="218"/>
      <c r="S356" s="219">
        <f t="shared" si="162"/>
        <v>0</v>
      </c>
      <c r="T356" s="220">
        <f t="shared" si="163"/>
        <v>0</v>
      </c>
      <c r="U356" s="214">
        <f t="shared" si="172"/>
        <v>0</v>
      </c>
      <c r="W356" s="221"/>
      <c r="X356" s="222"/>
      <c r="Y356" s="222"/>
      <c r="Z356" s="223"/>
      <c r="AA356" s="222"/>
      <c r="AB356" s="224"/>
      <c r="AC356" s="225"/>
      <c r="AD356" s="2">
        <f t="shared" si="157"/>
        <v>0</v>
      </c>
      <c r="AE356" s="2">
        <f t="shared" si="158"/>
        <v>0</v>
      </c>
      <c r="AF356" s="226"/>
      <c r="AG356" s="219">
        <f t="shared" si="164"/>
        <v>0</v>
      </c>
      <c r="AH356" s="234">
        <f t="shared" si="165"/>
        <v>0</v>
      </c>
      <c r="AI356" s="214">
        <f t="shared" si="173"/>
        <v>0</v>
      </c>
      <c r="AK356" s="229">
        <f t="shared" si="166"/>
        <v>0</v>
      </c>
      <c r="AL356" s="226"/>
      <c r="AM356" s="15"/>
      <c r="AN356" s="232" t="e">
        <f t="shared" si="167"/>
        <v>#DIV/0!</v>
      </c>
      <c r="AO356" s="214">
        <f t="shared" si="159"/>
        <v>0</v>
      </c>
      <c r="AQ356" s="210"/>
      <c r="AR356" s="231"/>
      <c r="AS356" s="15"/>
      <c r="AT356" s="232">
        <f t="shared" si="168"/>
        <v>0</v>
      </c>
      <c r="AU356" s="235">
        <f t="shared" si="169"/>
        <v>0</v>
      </c>
      <c r="AY356" s="210">
        <v>17.600000000000001</v>
      </c>
      <c r="AZ356" s="231">
        <v>90.2</v>
      </c>
      <c r="BA356" s="15"/>
      <c r="BB356" s="232">
        <f t="shared" si="153"/>
        <v>17.593310528316234</v>
      </c>
      <c r="BC356" s="235">
        <f t="shared" si="154"/>
        <v>90.2</v>
      </c>
      <c r="BG356" s="210">
        <v>17.600000000000001</v>
      </c>
      <c r="BH356" s="231">
        <v>2100</v>
      </c>
      <c r="BI356" s="15"/>
      <c r="BJ356" s="232">
        <f t="shared" si="160"/>
        <v>17.600000000000001</v>
      </c>
      <c r="BK356" s="235">
        <f t="shared" si="170"/>
        <v>1194.5361216730298</v>
      </c>
      <c r="BM356" s="109">
        <f t="shared" si="161"/>
        <v>0.56882672460620465</v>
      </c>
      <c r="BN356" s="213"/>
      <c r="BR356" s="228"/>
      <c r="BS356" s="311"/>
      <c r="BT356" s="3"/>
      <c r="BU356" s="213"/>
      <c r="BV356" s="213"/>
      <c r="BW356" s="291"/>
    </row>
    <row r="357" spans="1:75" x14ac:dyDescent="0.2">
      <c r="A357" s="326">
        <v>17.649999999999999</v>
      </c>
      <c r="B357" s="211">
        <f t="shared" si="145"/>
        <v>1248.5460000000307</v>
      </c>
      <c r="C357" s="866">
        <f ca="1">IF(ISERR(AVERAGE(INDIRECT("B"&amp;(ROW()-INT($B$1/2))):INDIRECT("B"&amp;(ROW()+INT($B$1/2))))),"",AVERAGE(INDIRECT("B"&amp;(ROW()-INT($B$1/2))):INDIRECT("B"&amp;(ROW()+INT($B$1/2)))))</f>
        <v>1248.5460000000307</v>
      </c>
      <c r="D357" s="866">
        <f t="shared" si="146"/>
        <v>4.9999999999997158E-2</v>
      </c>
      <c r="E357" s="867"/>
      <c r="F357" s="212">
        <f t="shared" si="171"/>
        <v>17.650000000000325</v>
      </c>
      <c r="G357" s="2">
        <f t="shared" si="147"/>
        <v>354</v>
      </c>
      <c r="H357" s="213">
        <f t="shared" si="148"/>
        <v>17.649999999999999</v>
      </c>
      <c r="I357" s="213">
        <f t="shared" si="149"/>
        <v>17.7</v>
      </c>
      <c r="J357" s="51">
        <f t="shared" ca="1" si="150"/>
        <v>1248.5460000000307</v>
      </c>
      <c r="K357" s="51">
        <f t="shared" ca="1" si="151"/>
        <v>1244.3880000000308</v>
      </c>
      <c r="L357" s="553">
        <f t="shared" ca="1" si="152"/>
        <v>1248.5460000000035</v>
      </c>
      <c r="M357" s="542">
        <f t="shared" si="155"/>
        <v>28.404921600000527</v>
      </c>
      <c r="N357" s="544">
        <f t="shared" ca="1" si="156"/>
        <v>380.55682080000105</v>
      </c>
      <c r="O357" s="215"/>
      <c r="P357" s="216"/>
      <c r="Q357" s="217"/>
      <c r="R357" s="218"/>
      <c r="S357" s="219">
        <f t="shared" si="162"/>
        <v>0</v>
      </c>
      <c r="T357" s="220">
        <f t="shared" si="163"/>
        <v>0</v>
      </c>
      <c r="U357" s="214">
        <f t="shared" si="172"/>
        <v>0</v>
      </c>
      <c r="W357" s="221"/>
      <c r="X357" s="222"/>
      <c r="Y357" s="222"/>
      <c r="Z357" s="223"/>
      <c r="AA357" s="222"/>
      <c r="AB357" s="224"/>
      <c r="AC357" s="225"/>
      <c r="AD357" s="2">
        <f t="shared" si="157"/>
        <v>0</v>
      </c>
      <c r="AE357" s="2">
        <f t="shared" si="158"/>
        <v>0</v>
      </c>
      <c r="AF357" s="226"/>
      <c r="AG357" s="219">
        <f t="shared" si="164"/>
        <v>0</v>
      </c>
      <c r="AH357" s="234">
        <f t="shared" si="165"/>
        <v>0</v>
      </c>
      <c r="AI357" s="214">
        <f t="shared" si="173"/>
        <v>0</v>
      </c>
      <c r="AK357" s="229">
        <f t="shared" si="166"/>
        <v>0</v>
      </c>
      <c r="AL357" s="226"/>
      <c r="AM357" s="15"/>
      <c r="AN357" s="232" t="e">
        <f t="shared" si="167"/>
        <v>#DIV/0!</v>
      </c>
      <c r="AO357" s="214">
        <f t="shared" si="159"/>
        <v>0</v>
      </c>
      <c r="AQ357" s="210"/>
      <c r="AR357" s="231"/>
      <c r="AS357" s="15"/>
      <c r="AT357" s="232">
        <f t="shared" si="168"/>
        <v>0</v>
      </c>
      <c r="AU357" s="235">
        <f t="shared" si="169"/>
        <v>0</v>
      </c>
      <c r="AY357" s="210">
        <v>17.649999999999999</v>
      </c>
      <c r="AZ357" s="231">
        <v>102.4</v>
      </c>
      <c r="BA357" s="15"/>
      <c r="BB357" s="232">
        <f t="shared" si="153"/>
        <v>17.643291524135311</v>
      </c>
      <c r="BC357" s="235">
        <f t="shared" si="154"/>
        <v>102.4</v>
      </c>
      <c r="BG357" s="210">
        <v>17.649999999999999</v>
      </c>
      <c r="BH357" s="231">
        <v>2100</v>
      </c>
      <c r="BI357" s="15"/>
      <c r="BJ357" s="232">
        <f t="shared" si="160"/>
        <v>17.649999999999999</v>
      </c>
      <c r="BK357" s="235">
        <f t="shared" si="170"/>
        <v>1190.6882129277826</v>
      </c>
      <c r="BM357" s="109">
        <f t="shared" si="161"/>
        <v>0.56699438710846795</v>
      </c>
      <c r="BN357" s="213"/>
      <c r="BR357" s="228"/>
      <c r="BS357" s="311"/>
      <c r="BT357" s="3"/>
      <c r="BU357" s="213"/>
      <c r="BV357" s="213"/>
      <c r="BW357" s="291"/>
    </row>
    <row r="358" spans="1:75" x14ac:dyDescent="0.2">
      <c r="A358" s="326">
        <v>17.7</v>
      </c>
      <c r="B358" s="211">
        <f t="shared" si="145"/>
        <v>1244.3880000000308</v>
      </c>
      <c r="C358" s="866">
        <f ca="1">IF(ISERR(AVERAGE(INDIRECT("B"&amp;(ROW()-INT($B$1/2))):INDIRECT("B"&amp;(ROW()+INT($B$1/2))))),"",AVERAGE(INDIRECT("B"&amp;(ROW()-INT($B$1/2))):INDIRECT("B"&amp;(ROW()+INT($B$1/2)))))</f>
        <v>1244.3880000000308</v>
      </c>
      <c r="D358" s="866">
        <f t="shared" si="146"/>
        <v>5.0000000000000711E-2</v>
      </c>
      <c r="E358" s="867"/>
      <c r="F358" s="212">
        <f t="shared" si="171"/>
        <v>17.70000000000033</v>
      </c>
      <c r="G358" s="2">
        <f t="shared" si="147"/>
        <v>355</v>
      </c>
      <c r="H358" s="213">
        <f t="shared" si="148"/>
        <v>17.7</v>
      </c>
      <c r="I358" s="213">
        <f t="shared" si="149"/>
        <v>17.75</v>
      </c>
      <c r="J358" s="51">
        <f t="shared" ca="1" si="150"/>
        <v>1244.3880000000308</v>
      </c>
      <c r="K358" s="51">
        <f t="shared" ca="1" si="151"/>
        <v>1240.2300000000309</v>
      </c>
      <c r="L358" s="553">
        <f t="shared" ca="1" si="152"/>
        <v>1244.3880000000033</v>
      </c>
      <c r="M358" s="542">
        <f t="shared" si="155"/>
        <v>28.485388800000532</v>
      </c>
      <c r="N358" s="544">
        <f t="shared" ca="1" si="156"/>
        <v>379.28946240000101</v>
      </c>
      <c r="O358" s="215"/>
      <c r="P358" s="216"/>
      <c r="Q358" s="217"/>
      <c r="R358" s="218"/>
      <c r="S358" s="219">
        <f t="shared" si="162"/>
        <v>0</v>
      </c>
      <c r="T358" s="220">
        <f t="shared" si="163"/>
        <v>0</v>
      </c>
      <c r="U358" s="214">
        <f t="shared" si="172"/>
        <v>0</v>
      </c>
      <c r="W358" s="221"/>
      <c r="X358" s="222"/>
      <c r="Y358" s="222"/>
      <c r="Z358" s="223"/>
      <c r="AA358" s="222"/>
      <c r="AB358" s="224"/>
      <c r="AC358" s="225"/>
      <c r="AD358" s="2">
        <f t="shared" si="157"/>
        <v>0</v>
      </c>
      <c r="AE358" s="2">
        <f t="shared" si="158"/>
        <v>0</v>
      </c>
      <c r="AF358" s="226"/>
      <c r="AG358" s="219">
        <f t="shared" si="164"/>
        <v>0</v>
      </c>
      <c r="AH358" s="234">
        <f t="shared" si="165"/>
        <v>0</v>
      </c>
      <c r="AI358" s="214">
        <f t="shared" si="173"/>
        <v>0</v>
      </c>
      <c r="AK358" s="229">
        <f t="shared" si="166"/>
        <v>0</v>
      </c>
      <c r="AL358" s="226"/>
      <c r="AM358" s="15"/>
      <c r="AN358" s="232" t="e">
        <f t="shared" si="167"/>
        <v>#DIV/0!</v>
      </c>
      <c r="AO358" s="214">
        <f t="shared" si="159"/>
        <v>0</v>
      </c>
      <c r="AQ358" s="210"/>
      <c r="AR358" s="231"/>
      <c r="AS358" s="15"/>
      <c r="AT358" s="232">
        <f t="shared" si="168"/>
        <v>0</v>
      </c>
      <c r="AU358" s="235">
        <f t="shared" si="169"/>
        <v>0</v>
      </c>
      <c r="AY358" s="210">
        <v>17.7</v>
      </c>
      <c r="AZ358" s="231">
        <v>114.8</v>
      </c>
      <c r="BA358" s="15"/>
      <c r="BB358" s="232">
        <f t="shared" si="153"/>
        <v>17.693272519954391</v>
      </c>
      <c r="BC358" s="235">
        <f t="shared" si="154"/>
        <v>114.8</v>
      </c>
      <c r="BG358" s="210">
        <v>17.7</v>
      </c>
      <c r="BH358" s="231">
        <v>2100</v>
      </c>
      <c r="BI358" s="15"/>
      <c r="BJ358" s="232">
        <f t="shared" si="160"/>
        <v>17.7</v>
      </c>
      <c r="BK358" s="235">
        <f t="shared" si="170"/>
        <v>1186.8403041825356</v>
      </c>
      <c r="BM358" s="109">
        <f t="shared" si="161"/>
        <v>0.56516204961073124</v>
      </c>
      <c r="BN358" s="213"/>
      <c r="BR358" s="228"/>
      <c r="BS358" s="311"/>
      <c r="BT358" s="3"/>
      <c r="BU358" s="213"/>
      <c r="BV358" s="213"/>
      <c r="BW358" s="291"/>
    </row>
    <row r="359" spans="1:75" x14ac:dyDescent="0.2">
      <c r="A359" s="326">
        <v>17.75</v>
      </c>
      <c r="B359" s="211">
        <f t="shared" si="145"/>
        <v>1240.2300000000309</v>
      </c>
      <c r="C359" s="866">
        <f ca="1">IF(ISERR(AVERAGE(INDIRECT("B"&amp;(ROW()-INT($B$1/2))):INDIRECT("B"&amp;(ROW()+INT($B$1/2))))),"",AVERAGE(INDIRECT("B"&amp;(ROW()-INT($B$1/2))):INDIRECT("B"&amp;(ROW()+INT($B$1/2)))))</f>
        <v>1240.2300000000309</v>
      </c>
      <c r="D359" s="866">
        <f t="shared" si="146"/>
        <v>5.0000000000000711E-2</v>
      </c>
      <c r="E359" s="867"/>
      <c r="F359" s="212">
        <f t="shared" si="171"/>
        <v>17.750000000000334</v>
      </c>
      <c r="G359" s="2">
        <f t="shared" si="147"/>
        <v>356</v>
      </c>
      <c r="H359" s="213">
        <f t="shared" si="148"/>
        <v>17.75</v>
      </c>
      <c r="I359" s="213">
        <f t="shared" si="149"/>
        <v>17.8</v>
      </c>
      <c r="J359" s="51">
        <f t="shared" ca="1" si="150"/>
        <v>1240.2300000000309</v>
      </c>
      <c r="K359" s="51">
        <f t="shared" ca="1" si="151"/>
        <v>1236.072000000031</v>
      </c>
      <c r="L359" s="553">
        <f t="shared" ca="1" si="152"/>
        <v>1240.2300000000032</v>
      </c>
      <c r="M359" s="542">
        <f t="shared" si="155"/>
        <v>28.56585600000054</v>
      </c>
      <c r="N359" s="544">
        <f t="shared" ca="1" si="156"/>
        <v>378.02210400000098</v>
      </c>
      <c r="O359" s="215"/>
      <c r="P359" s="216"/>
      <c r="Q359" s="217"/>
      <c r="R359" s="218"/>
      <c r="S359" s="219">
        <f t="shared" si="162"/>
        <v>0</v>
      </c>
      <c r="T359" s="220">
        <f t="shared" si="163"/>
        <v>0</v>
      </c>
      <c r="U359" s="214">
        <f t="shared" si="172"/>
        <v>0</v>
      </c>
      <c r="W359" s="221"/>
      <c r="X359" s="222"/>
      <c r="Y359" s="222"/>
      <c r="Z359" s="223"/>
      <c r="AA359" s="222"/>
      <c r="AB359" s="224"/>
      <c r="AC359" s="225"/>
      <c r="AD359" s="2">
        <f t="shared" si="157"/>
        <v>0</v>
      </c>
      <c r="AE359" s="2">
        <f t="shared" si="158"/>
        <v>0</v>
      </c>
      <c r="AF359" s="226"/>
      <c r="AG359" s="219">
        <f t="shared" si="164"/>
        <v>0</v>
      </c>
      <c r="AH359" s="234">
        <f t="shared" si="165"/>
        <v>0</v>
      </c>
      <c r="AI359" s="214">
        <f t="shared" si="173"/>
        <v>0</v>
      </c>
      <c r="AK359" s="229">
        <f t="shared" si="166"/>
        <v>0</v>
      </c>
      <c r="AL359" s="226"/>
      <c r="AM359" s="15"/>
      <c r="AN359" s="232" t="e">
        <f t="shared" si="167"/>
        <v>#DIV/0!</v>
      </c>
      <c r="AO359" s="214">
        <f t="shared" si="159"/>
        <v>0</v>
      </c>
      <c r="AQ359" s="210"/>
      <c r="AR359" s="231"/>
      <c r="AS359" s="15"/>
      <c r="AT359" s="232">
        <f t="shared" si="168"/>
        <v>0</v>
      </c>
      <c r="AU359" s="235">
        <f t="shared" si="169"/>
        <v>0</v>
      </c>
      <c r="AY359" s="210">
        <v>17.75</v>
      </c>
      <c r="AZ359" s="231">
        <v>127.3</v>
      </c>
      <c r="BA359" s="15"/>
      <c r="BB359" s="232">
        <f t="shared" si="153"/>
        <v>17.743253515773471</v>
      </c>
      <c r="BC359" s="235">
        <f t="shared" si="154"/>
        <v>127.3</v>
      </c>
      <c r="BG359" s="210">
        <v>17.75</v>
      </c>
      <c r="BH359" s="231">
        <v>2100</v>
      </c>
      <c r="BI359" s="15"/>
      <c r="BJ359" s="232">
        <f t="shared" si="160"/>
        <v>17.75</v>
      </c>
      <c r="BK359" s="235">
        <f t="shared" si="170"/>
        <v>1182.9923954372885</v>
      </c>
      <c r="BM359" s="109">
        <f t="shared" si="161"/>
        <v>0.56332971211299454</v>
      </c>
      <c r="BN359" s="213"/>
      <c r="BR359" s="228"/>
      <c r="BS359" s="311"/>
      <c r="BT359" s="3"/>
      <c r="BU359" s="213"/>
      <c r="BV359" s="213"/>
      <c r="BW359" s="291"/>
    </row>
    <row r="360" spans="1:75" x14ac:dyDescent="0.2">
      <c r="A360" s="326">
        <v>17.8</v>
      </c>
      <c r="B360" s="211">
        <f t="shared" si="145"/>
        <v>1236.072000000031</v>
      </c>
      <c r="C360" s="866">
        <f ca="1">IF(ISERR(AVERAGE(INDIRECT("B"&amp;(ROW()-INT($B$1/2))):INDIRECT("B"&amp;(ROW()+INT($B$1/2))))),"",AVERAGE(INDIRECT("B"&amp;(ROW()-INT($B$1/2))):INDIRECT("B"&amp;(ROW()+INT($B$1/2)))))</f>
        <v>1236.072000000031</v>
      </c>
      <c r="D360" s="866">
        <f t="shared" si="146"/>
        <v>5.0000000000000711E-2</v>
      </c>
      <c r="E360" s="867"/>
      <c r="F360" s="212">
        <f t="shared" si="171"/>
        <v>17.800000000000338</v>
      </c>
      <c r="G360" s="2">
        <f t="shared" si="147"/>
        <v>357</v>
      </c>
      <c r="H360" s="213">
        <f t="shared" si="148"/>
        <v>17.8</v>
      </c>
      <c r="I360" s="213">
        <f t="shared" si="149"/>
        <v>17.850000000000001</v>
      </c>
      <c r="J360" s="51">
        <f t="shared" ca="1" si="150"/>
        <v>1236.072000000031</v>
      </c>
      <c r="K360" s="51">
        <f t="shared" ca="1" si="151"/>
        <v>1231.9140000000311</v>
      </c>
      <c r="L360" s="553">
        <f t="shared" ca="1" si="152"/>
        <v>1236.0720000000031</v>
      </c>
      <c r="M360" s="542">
        <f t="shared" si="155"/>
        <v>28.646323200000545</v>
      </c>
      <c r="N360" s="544">
        <f t="shared" ca="1" si="156"/>
        <v>376.75474560000094</v>
      </c>
      <c r="O360" s="215"/>
      <c r="P360" s="216"/>
      <c r="Q360" s="217"/>
      <c r="R360" s="218"/>
      <c r="S360" s="219">
        <f t="shared" si="162"/>
        <v>0</v>
      </c>
      <c r="T360" s="220">
        <f t="shared" si="163"/>
        <v>0</v>
      </c>
      <c r="U360" s="214">
        <f t="shared" si="172"/>
        <v>0</v>
      </c>
      <c r="W360" s="221"/>
      <c r="X360" s="222"/>
      <c r="Y360" s="222"/>
      <c r="Z360" s="223"/>
      <c r="AA360" s="222"/>
      <c r="AB360" s="224"/>
      <c r="AC360" s="225"/>
      <c r="AD360" s="2">
        <f t="shared" si="157"/>
        <v>0</v>
      </c>
      <c r="AE360" s="2">
        <f t="shared" si="158"/>
        <v>0</v>
      </c>
      <c r="AF360" s="226"/>
      <c r="AG360" s="219">
        <f t="shared" si="164"/>
        <v>0</v>
      </c>
      <c r="AH360" s="234">
        <f t="shared" si="165"/>
        <v>0</v>
      </c>
      <c r="AI360" s="214">
        <f t="shared" si="173"/>
        <v>0</v>
      </c>
      <c r="AK360" s="229">
        <f t="shared" si="166"/>
        <v>0</v>
      </c>
      <c r="AL360" s="226"/>
      <c r="AM360" s="15"/>
      <c r="AN360" s="232" t="e">
        <f t="shared" si="167"/>
        <v>#DIV/0!</v>
      </c>
      <c r="AO360" s="214">
        <f t="shared" si="159"/>
        <v>0</v>
      </c>
      <c r="AQ360" s="210"/>
      <c r="AR360" s="231"/>
      <c r="AS360" s="15"/>
      <c r="AT360" s="232">
        <f t="shared" si="168"/>
        <v>0</v>
      </c>
      <c r="AU360" s="235">
        <f t="shared" si="169"/>
        <v>0</v>
      </c>
      <c r="AY360" s="210">
        <v>17.8</v>
      </c>
      <c r="AZ360" s="231">
        <v>140.1</v>
      </c>
      <c r="BA360" s="15"/>
      <c r="BB360" s="232">
        <f t="shared" si="153"/>
        <v>17.793234511592555</v>
      </c>
      <c r="BC360" s="235">
        <f t="shared" si="154"/>
        <v>140.1</v>
      </c>
      <c r="BG360" s="210">
        <v>17.8</v>
      </c>
      <c r="BH360" s="231">
        <v>2100</v>
      </c>
      <c r="BI360" s="15"/>
      <c r="BJ360" s="232">
        <f t="shared" si="160"/>
        <v>17.8</v>
      </c>
      <c r="BK360" s="235">
        <f t="shared" si="170"/>
        <v>1179.1444866920415</v>
      </c>
      <c r="BM360" s="109">
        <f t="shared" si="161"/>
        <v>0.56149737461525784</v>
      </c>
      <c r="BN360" s="213"/>
      <c r="BR360" s="228"/>
      <c r="BS360" s="311"/>
      <c r="BT360" s="3"/>
      <c r="BU360" s="213"/>
      <c r="BV360" s="213"/>
      <c r="BW360" s="291"/>
    </row>
    <row r="361" spans="1:75" x14ac:dyDescent="0.2">
      <c r="A361" s="326">
        <v>17.850000000000001</v>
      </c>
      <c r="B361" s="211">
        <f t="shared" si="145"/>
        <v>1231.9140000000311</v>
      </c>
      <c r="C361" s="866">
        <f ca="1">IF(ISERR(AVERAGE(INDIRECT("B"&amp;(ROW()-INT($B$1/2))):INDIRECT("B"&amp;(ROW()+INT($B$1/2))))),"",AVERAGE(INDIRECT("B"&amp;(ROW()-INT($B$1/2))):INDIRECT("B"&amp;(ROW()+INT($B$1/2)))))</f>
        <v>1231.9140000000311</v>
      </c>
      <c r="D361" s="866">
        <f t="shared" si="146"/>
        <v>5.0000000000000711E-2</v>
      </c>
      <c r="E361" s="867"/>
      <c r="F361" s="212">
        <f t="shared" si="171"/>
        <v>17.850000000000342</v>
      </c>
      <c r="G361" s="2">
        <f t="shared" si="147"/>
        <v>358</v>
      </c>
      <c r="H361" s="213">
        <f t="shared" si="148"/>
        <v>17.850000000000001</v>
      </c>
      <c r="I361" s="213">
        <f t="shared" si="149"/>
        <v>17.899999999999999</v>
      </c>
      <c r="J361" s="51">
        <f t="shared" ca="1" si="150"/>
        <v>1231.9140000000311</v>
      </c>
      <c r="K361" s="51">
        <f t="shared" ca="1" si="151"/>
        <v>1227.7560000000312</v>
      </c>
      <c r="L361" s="553">
        <f t="shared" ca="1" si="152"/>
        <v>1231.9140000000027</v>
      </c>
      <c r="M361" s="542">
        <f t="shared" si="155"/>
        <v>28.726790400000553</v>
      </c>
      <c r="N361" s="544">
        <f t="shared" ca="1" si="156"/>
        <v>375.48738720000085</v>
      </c>
      <c r="O361" s="215"/>
      <c r="P361" s="216"/>
      <c r="Q361" s="217"/>
      <c r="R361" s="218"/>
      <c r="S361" s="219">
        <f t="shared" si="162"/>
        <v>0</v>
      </c>
      <c r="T361" s="220">
        <f t="shared" si="163"/>
        <v>0</v>
      </c>
      <c r="U361" s="214">
        <f t="shared" si="172"/>
        <v>0</v>
      </c>
      <c r="W361" s="221"/>
      <c r="X361" s="222"/>
      <c r="Y361" s="222"/>
      <c r="Z361" s="223"/>
      <c r="AA361" s="222"/>
      <c r="AB361" s="224"/>
      <c r="AC361" s="225"/>
      <c r="AD361" s="2">
        <f t="shared" si="157"/>
        <v>0</v>
      </c>
      <c r="AE361" s="2">
        <f t="shared" si="158"/>
        <v>0</v>
      </c>
      <c r="AF361" s="226"/>
      <c r="AG361" s="219">
        <f t="shared" si="164"/>
        <v>0</v>
      </c>
      <c r="AH361" s="234">
        <f t="shared" si="165"/>
        <v>0</v>
      </c>
      <c r="AI361" s="214">
        <f t="shared" si="173"/>
        <v>0</v>
      </c>
      <c r="AK361" s="229">
        <f t="shared" si="166"/>
        <v>0</v>
      </c>
      <c r="AL361" s="226"/>
      <c r="AM361" s="15"/>
      <c r="AN361" s="232" t="e">
        <f t="shared" si="167"/>
        <v>#DIV/0!</v>
      </c>
      <c r="AO361" s="214">
        <f t="shared" si="159"/>
        <v>0</v>
      </c>
      <c r="AQ361" s="210"/>
      <c r="AR361" s="231"/>
      <c r="AS361" s="15"/>
      <c r="AT361" s="232">
        <f t="shared" si="168"/>
        <v>0</v>
      </c>
      <c r="AU361" s="235">
        <f t="shared" si="169"/>
        <v>0</v>
      </c>
      <c r="AY361" s="210">
        <v>17.850000000000001</v>
      </c>
      <c r="AZ361" s="231">
        <v>152.9</v>
      </c>
      <c r="BA361" s="15"/>
      <c r="BB361" s="232">
        <f t="shared" si="153"/>
        <v>17.843215507411635</v>
      </c>
      <c r="BC361" s="235">
        <f t="shared" si="154"/>
        <v>152.9</v>
      </c>
      <c r="BG361" s="210">
        <v>17.850000000000001</v>
      </c>
      <c r="BH361" s="231">
        <v>2100</v>
      </c>
      <c r="BI361" s="15"/>
      <c r="BJ361" s="232">
        <f t="shared" si="160"/>
        <v>17.850000000000001</v>
      </c>
      <c r="BK361" s="235">
        <f t="shared" si="170"/>
        <v>1175.2965779467943</v>
      </c>
      <c r="BM361" s="109">
        <f t="shared" si="161"/>
        <v>0.55966503711752114</v>
      </c>
      <c r="BN361" s="213"/>
      <c r="BR361" s="228"/>
      <c r="BS361" s="311"/>
      <c r="BT361" s="3"/>
      <c r="BU361" s="213"/>
      <c r="BV361" s="213"/>
      <c r="BW361" s="291"/>
    </row>
    <row r="362" spans="1:75" x14ac:dyDescent="0.2">
      <c r="A362" s="326">
        <v>17.899999999999999</v>
      </c>
      <c r="B362" s="211">
        <f t="shared" si="145"/>
        <v>1227.7560000000312</v>
      </c>
      <c r="C362" s="866">
        <f ca="1">IF(ISERR(AVERAGE(INDIRECT("B"&amp;(ROW()-INT($B$1/2))):INDIRECT("B"&amp;(ROW()+INT($B$1/2))))),"",AVERAGE(INDIRECT("B"&amp;(ROW()-INT($B$1/2))):INDIRECT("B"&amp;(ROW()+INT($B$1/2)))))</f>
        <v>1227.7560000000312</v>
      </c>
      <c r="D362" s="866">
        <f t="shared" si="146"/>
        <v>4.9999999999997158E-2</v>
      </c>
      <c r="E362" s="867"/>
      <c r="F362" s="212">
        <f t="shared" si="171"/>
        <v>17.900000000000347</v>
      </c>
      <c r="G362" s="2">
        <f t="shared" si="147"/>
        <v>359</v>
      </c>
      <c r="H362" s="213">
        <f t="shared" si="148"/>
        <v>17.899999999999999</v>
      </c>
      <c r="I362" s="213">
        <f t="shared" si="149"/>
        <v>17.95</v>
      </c>
      <c r="J362" s="51">
        <f t="shared" ca="1" si="150"/>
        <v>1227.7560000000312</v>
      </c>
      <c r="K362" s="51">
        <f t="shared" ca="1" si="151"/>
        <v>1223.5980000000313</v>
      </c>
      <c r="L362" s="553">
        <f t="shared" ca="1" si="152"/>
        <v>1227.7560000000024</v>
      </c>
      <c r="M362" s="542">
        <f t="shared" si="155"/>
        <v>28.807257600000561</v>
      </c>
      <c r="N362" s="544">
        <f t="shared" ca="1" si="156"/>
        <v>374.22002880000076</v>
      </c>
      <c r="O362" s="215"/>
      <c r="P362" s="216"/>
      <c r="Q362" s="217"/>
      <c r="R362" s="218"/>
      <c r="S362" s="219">
        <f t="shared" si="162"/>
        <v>0</v>
      </c>
      <c r="T362" s="220">
        <f t="shared" si="163"/>
        <v>0</v>
      </c>
      <c r="U362" s="214">
        <f t="shared" si="172"/>
        <v>0</v>
      </c>
      <c r="W362" s="221"/>
      <c r="X362" s="222"/>
      <c r="Y362" s="222"/>
      <c r="Z362" s="223"/>
      <c r="AA362" s="222"/>
      <c r="AB362" s="224"/>
      <c r="AC362" s="225"/>
      <c r="AD362" s="2">
        <f t="shared" si="157"/>
        <v>0</v>
      </c>
      <c r="AE362" s="2">
        <f t="shared" si="158"/>
        <v>0</v>
      </c>
      <c r="AF362" s="226"/>
      <c r="AG362" s="219">
        <f t="shared" si="164"/>
        <v>0</v>
      </c>
      <c r="AH362" s="234">
        <f t="shared" si="165"/>
        <v>0</v>
      </c>
      <c r="AI362" s="214">
        <f t="shared" si="173"/>
        <v>0</v>
      </c>
      <c r="AK362" s="229">
        <f t="shared" si="166"/>
        <v>0</v>
      </c>
      <c r="AL362" s="226"/>
      <c r="AM362" s="15"/>
      <c r="AN362" s="232" t="e">
        <f t="shared" si="167"/>
        <v>#DIV/0!</v>
      </c>
      <c r="AO362" s="214">
        <f t="shared" si="159"/>
        <v>0</v>
      </c>
      <c r="AQ362" s="210"/>
      <c r="AR362" s="231"/>
      <c r="AS362" s="15"/>
      <c r="AT362" s="232">
        <f t="shared" si="168"/>
        <v>0</v>
      </c>
      <c r="AU362" s="235">
        <f t="shared" si="169"/>
        <v>0</v>
      </c>
      <c r="AY362" s="210">
        <v>17.899999999999999</v>
      </c>
      <c r="AZ362" s="231">
        <v>156.19999999999999</v>
      </c>
      <c r="BA362" s="15"/>
      <c r="BB362" s="232">
        <f t="shared" si="153"/>
        <v>17.893196503230712</v>
      </c>
      <c r="BC362" s="235">
        <f t="shared" si="154"/>
        <v>156.19999999999999</v>
      </c>
      <c r="BG362" s="210">
        <v>17.899999999999999</v>
      </c>
      <c r="BH362" s="231">
        <v>2100</v>
      </c>
      <c r="BI362" s="15"/>
      <c r="BJ362" s="232">
        <f t="shared" si="160"/>
        <v>17.899999999999999</v>
      </c>
      <c r="BK362" s="235">
        <f t="shared" si="170"/>
        <v>1171.4486692015473</v>
      </c>
      <c r="BM362" s="109">
        <f t="shared" si="161"/>
        <v>0.55783269961978443</v>
      </c>
      <c r="BN362" s="213"/>
      <c r="BR362" s="228"/>
      <c r="BS362" s="311"/>
      <c r="BT362" s="3"/>
      <c r="BU362" s="213"/>
      <c r="BV362" s="213"/>
      <c r="BW362" s="291"/>
    </row>
    <row r="363" spans="1:75" x14ac:dyDescent="0.2">
      <c r="A363" s="326">
        <v>17.95</v>
      </c>
      <c r="B363" s="211">
        <f t="shared" si="145"/>
        <v>1223.5980000000313</v>
      </c>
      <c r="C363" s="866">
        <f ca="1">IF(ISERR(AVERAGE(INDIRECT("B"&amp;(ROW()-INT($B$1/2))):INDIRECT("B"&amp;(ROW()+INT($B$1/2))))),"",AVERAGE(INDIRECT("B"&amp;(ROW()-INT($B$1/2))):INDIRECT("B"&amp;(ROW()+INT($B$1/2)))))</f>
        <v>1223.5980000000313</v>
      </c>
      <c r="D363" s="866">
        <f t="shared" si="146"/>
        <v>5.0000000000000711E-2</v>
      </c>
      <c r="E363" s="867"/>
      <c r="F363" s="212">
        <f t="shared" si="171"/>
        <v>17.950000000000351</v>
      </c>
      <c r="G363" s="2">
        <f t="shared" si="147"/>
        <v>360</v>
      </c>
      <c r="H363" s="213">
        <f t="shared" si="148"/>
        <v>17.95</v>
      </c>
      <c r="I363" s="213">
        <f t="shared" si="149"/>
        <v>18</v>
      </c>
      <c r="J363" s="51">
        <f t="shared" ca="1" si="150"/>
        <v>1223.5980000000313</v>
      </c>
      <c r="K363" s="51">
        <f t="shared" ca="1" si="151"/>
        <v>1219.4400000000314</v>
      </c>
      <c r="L363" s="553">
        <f t="shared" ca="1" si="152"/>
        <v>1223.598000000002</v>
      </c>
      <c r="M363" s="542">
        <f t="shared" si="155"/>
        <v>28.887724800000566</v>
      </c>
      <c r="N363" s="544">
        <f t="shared" ca="1" si="156"/>
        <v>372.95267040000061</v>
      </c>
      <c r="O363" s="215"/>
      <c r="P363" s="216"/>
      <c r="Q363" s="217"/>
      <c r="R363" s="218"/>
      <c r="S363" s="219">
        <f t="shared" si="162"/>
        <v>0</v>
      </c>
      <c r="T363" s="220">
        <f t="shared" si="163"/>
        <v>0</v>
      </c>
      <c r="U363" s="214">
        <f t="shared" si="172"/>
        <v>0</v>
      </c>
      <c r="W363" s="221"/>
      <c r="X363" s="222"/>
      <c r="Y363" s="222"/>
      <c r="Z363" s="223"/>
      <c r="AA363" s="222"/>
      <c r="AB363" s="224"/>
      <c r="AC363" s="225"/>
      <c r="AD363" s="2">
        <f t="shared" si="157"/>
        <v>0</v>
      </c>
      <c r="AE363" s="2">
        <f t="shared" si="158"/>
        <v>0</v>
      </c>
      <c r="AF363" s="226"/>
      <c r="AG363" s="219">
        <f t="shared" si="164"/>
        <v>0</v>
      </c>
      <c r="AH363" s="234">
        <f t="shared" si="165"/>
        <v>0</v>
      </c>
      <c r="AI363" s="214">
        <f t="shared" si="173"/>
        <v>0</v>
      </c>
      <c r="AK363" s="229">
        <f t="shared" si="166"/>
        <v>0</v>
      </c>
      <c r="AL363" s="226"/>
      <c r="AM363" s="15"/>
      <c r="AN363" s="232" t="e">
        <f t="shared" si="167"/>
        <v>#DIV/0!</v>
      </c>
      <c r="AO363" s="214">
        <f t="shared" si="159"/>
        <v>0</v>
      </c>
      <c r="AQ363" s="210"/>
      <c r="AR363" s="231"/>
      <c r="AS363" s="15"/>
      <c r="AT363" s="232">
        <f t="shared" si="168"/>
        <v>0</v>
      </c>
      <c r="AU363" s="235">
        <f t="shared" si="169"/>
        <v>0</v>
      </c>
      <c r="AY363" s="210">
        <v>17.95</v>
      </c>
      <c r="AZ363" s="231">
        <v>154.9</v>
      </c>
      <c r="BA363" s="15"/>
      <c r="BB363" s="232">
        <f t="shared" si="153"/>
        <v>17.943177499049792</v>
      </c>
      <c r="BC363" s="235">
        <f t="shared" si="154"/>
        <v>154.9</v>
      </c>
      <c r="BG363" s="210">
        <v>17.95</v>
      </c>
      <c r="BH363" s="231">
        <v>2100</v>
      </c>
      <c r="BI363" s="15"/>
      <c r="BJ363" s="232">
        <f t="shared" si="160"/>
        <v>17.95</v>
      </c>
      <c r="BK363" s="235">
        <f t="shared" si="170"/>
        <v>1167.6007604563001</v>
      </c>
      <c r="BM363" s="109">
        <f t="shared" si="161"/>
        <v>0.55600036212204773</v>
      </c>
      <c r="BN363" s="213"/>
      <c r="BR363" s="228"/>
      <c r="BS363" s="311"/>
      <c r="BT363" s="3"/>
      <c r="BU363" s="213"/>
      <c r="BV363" s="213"/>
      <c r="BW363" s="291"/>
    </row>
    <row r="364" spans="1:75" x14ac:dyDescent="0.2">
      <c r="A364" s="326">
        <v>18</v>
      </c>
      <c r="B364" s="211">
        <f t="shared" si="145"/>
        <v>1219.4400000000314</v>
      </c>
      <c r="C364" s="866">
        <f ca="1">IF(ISERR(AVERAGE(INDIRECT("B"&amp;(ROW()-INT($B$1/2))):INDIRECT("B"&amp;(ROW()+INT($B$1/2))))),"",AVERAGE(INDIRECT("B"&amp;(ROW()-INT($B$1/2))):INDIRECT("B"&amp;(ROW()+INT($B$1/2)))))</f>
        <v>1219.4400000000314</v>
      </c>
      <c r="D364" s="866">
        <f t="shared" si="146"/>
        <v>5.0000000000000711E-2</v>
      </c>
      <c r="E364" s="867"/>
      <c r="F364" s="212">
        <f t="shared" si="171"/>
        <v>18.000000000000355</v>
      </c>
      <c r="G364" s="2">
        <f t="shared" si="147"/>
        <v>361</v>
      </c>
      <c r="H364" s="213">
        <f t="shared" si="148"/>
        <v>18</v>
      </c>
      <c r="I364" s="213">
        <f t="shared" si="149"/>
        <v>18.05</v>
      </c>
      <c r="J364" s="51">
        <f t="shared" ca="1" si="150"/>
        <v>1219.4400000000314</v>
      </c>
      <c r="K364" s="51">
        <f t="shared" ca="1" si="151"/>
        <v>1215.2820000000315</v>
      </c>
      <c r="L364" s="553">
        <f t="shared" ca="1" si="152"/>
        <v>1219.4400000000019</v>
      </c>
      <c r="M364" s="542">
        <f t="shared" si="155"/>
        <v>28.968192000000574</v>
      </c>
      <c r="N364" s="544">
        <f t="shared" ca="1" si="156"/>
        <v>371.68531200000058</v>
      </c>
      <c r="O364" s="215"/>
      <c r="P364" s="216"/>
      <c r="Q364" s="217"/>
      <c r="R364" s="218"/>
      <c r="S364" s="219">
        <f t="shared" si="162"/>
        <v>0</v>
      </c>
      <c r="T364" s="220">
        <f t="shared" si="163"/>
        <v>0</v>
      </c>
      <c r="U364" s="214">
        <f t="shared" si="172"/>
        <v>0</v>
      </c>
      <c r="W364" s="221"/>
      <c r="X364" s="222"/>
      <c r="Y364" s="222"/>
      <c r="Z364" s="223"/>
      <c r="AA364" s="222"/>
      <c r="AB364" s="224"/>
      <c r="AC364" s="225"/>
      <c r="AD364" s="2">
        <f t="shared" si="157"/>
        <v>0</v>
      </c>
      <c r="AE364" s="2">
        <f t="shared" si="158"/>
        <v>0</v>
      </c>
      <c r="AF364" s="226"/>
      <c r="AG364" s="219">
        <f t="shared" si="164"/>
        <v>0</v>
      </c>
      <c r="AH364" s="234">
        <f t="shared" si="165"/>
        <v>0</v>
      </c>
      <c r="AI364" s="214">
        <f t="shared" si="173"/>
        <v>0</v>
      </c>
      <c r="AK364" s="229">
        <f t="shared" si="166"/>
        <v>0</v>
      </c>
      <c r="AL364" s="226"/>
      <c r="AM364" s="15"/>
      <c r="AN364" s="232" t="e">
        <f t="shared" si="167"/>
        <v>#DIV/0!</v>
      </c>
      <c r="AO364" s="214">
        <f t="shared" si="159"/>
        <v>0</v>
      </c>
      <c r="AQ364" s="210"/>
      <c r="AR364" s="231"/>
      <c r="AS364" s="15"/>
      <c r="AT364" s="232">
        <f t="shared" si="168"/>
        <v>0</v>
      </c>
      <c r="AU364" s="235">
        <f t="shared" si="169"/>
        <v>0</v>
      </c>
      <c r="AY364" s="210">
        <v>18</v>
      </c>
      <c r="AZ364" s="231">
        <v>144.4</v>
      </c>
      <c r="BA364" s="15"/>
      <c r="BB364" s="232">
        <f t="shared" si="153"/>
        <v>17.993158494868872</v>
      </c>
      <c r="BC364" s="235">
        <f t="shared" si="154"/>
        <v>144.4</v>
      </c>
      <c r="BG364" s="210">
        <v>18</v>
      </c>
      <c r="BH364" s="231">
        <v>2100</v>
      </c>
      <c r="BI364" s="15"/>
      <c r="BJ364" s="232">
        <f t="shared" si="160"/>
        <v>18</v>
      </c>
      <c r="BK364" s="235">
        <f t="shared" si="170"/>
        <v>1163.7528517110532</v>
      </c>
      <c r="BM364" s="109">
        <f t="shared" si="161"/>
        <v>0.55416802462431103</v>
      </c>
      <c r="BN364" s="213"/>
      <c r="BR364" s="228"/>
      <c r="BS364" s="311"/>
      <c r="BT364" s="3"/>
      <c r="BU364" s="213"/>
      <c r="BV364" s="213"/>
      <c r="BW364" s="291"/>
    </row>
    <row r="365" spans="1:75" x14ac:dyDescent="0.2">
      <c r="A365" s="326">
        <v>18.05</v>
      </c>
      <c r="B365" s="211">
        <f t="shared" si="145"/>
        <v>1215.2820000000315</v>
      </c>
      <c r="C365" s="866">
        <f ca="1">IF(ISERR(AVERAGE(INDIRECT("B"&amp;(ROW()-INT($B$1/2))):INDIRECT("B"&amp;(ROW()+INT($B$1/2))))),"",AVERAGE(INDIRECT("B"&amp;(ROW()-INT($B$1/2))):INDIRECT("B"&amp;(ROW()+INT($B$1/2)))))</f>
        <v>1215.2820000000315</v>
      </c>
      <c r="D365" s="866">
        <f t="shared" si="146"/>
        <v>5.0000000000000711E-2</v>
      </c>
      <c r="E365" s="867"/>
      <c r="F365" s="212">
        <f t="shared" si="171"/>
        <v>18.05000000000036</v>
      </c>
      <c r="G365" s="2">
        <f t="shared" si="147"/>
        <v>362</v>
      </c>
      <c r="H365" s="213">
        <f t="shared" si="148"/>
        <v>18.05</v>
      </c>
      <c r="I365" s="213">
        <f t="shared" si="149"/>
        <v>18.100000000000001</v>
      </c>
      <c r="J365" s="51">
        <f t="shared" ca="1" si="150"/>
        <v>1215.2820000000315</v>
      </c>
      <c r="K365" s="51">
        <f t="shared" ca="1" si="151"/>
        <v>1211.1240000000316</v>
      </c>
      <c r="L365" s="553">
        <f t="shared" ca="1" si="152"/>
        <v>1215.2820000000017</v>
      </c>
      <c r="M365" s="542">
        <f t="shared" si="155"/>
        <v>29.048659200000582</v>
      </c>
      <c r="N365" s="544">
        <f t="shared" ca="1" si="156"/>
        <v>370.41795360000054</v>
      </c>
      <c r="O365" s="215"/>
      <c r="P365" s="216"/>
      <c r="Q365" s="217"/>
      <c r="R365" s="218"/>
      <c r="S365" s="219">
        <f t="shared" si="162"/>
        <v>0</v>
      </c>
      <c r="T365" s="220">
        <f t="shared" si="163"/>
        <v>0</v>
      </c>
      <c r="U365" s="214">
        <f t="shared" si="172"/>
        <v>0</v>
      </c>
      <c r="W365" s="221"/>
      <c r="X365" s="222"/>
      <c r="Y365" s="222"/>
      <c r="Z365" s="223"/>
      <c r="AA365" s="222"/>
      <c r="AB365" s="224"/>
      <c r="AC365" s="225"/>
      <c r="AD365" s="2">
        <f t="shared" si="157"/>
        <v>0</v>
      </c>
      <c r="AE365" s="2">
        <f t="shared" si="158"/>
        <v>0</v>
      </c>
      <c r="AF365" s="226"/>
      <c r="AG365" s="219">
        <f t="shared" si="164"/>
        <v>0</v>
      </c>
      <c r="AH365" s="234">
        <f t="shared" si="165"/>
        <v>0</v>
      </c>
      <c r="AI365" s="214">
        <f t="shared" si="173"/>
        <v>0</v>
      </c>
      <c r="AK365" s="229">
        <f t="shared" si="166"/>
        <v>0</v>
      </c>
      <c r="AL365" s="226"/>
      <c r="AM365" s="15"/>
      <c r="AN365" s="232" t="e">
        <f t="shared" si="167"/>
        <v>#DIV/0!</v>
      </c>
      <c r="AO365" s="214">
        <f t="shared" si="159"/>
        <v>0</v>
      </c>
      <c r="AQ365" s="210"/>
      <c r="AR365" s="231"/>
      <c r="AS365" s="15"/>
      <c r="AT365" s="232">
        <f t="shared" si="168"/>
        <v>0</v>
      </c>
      <c r="AU365" s="235">
        <f t="shared" si="169"/>
        <v>0</v>
      </c>
      <c r="AY365" s="210">
        <v>18.05</v>
      </c>
      <c r="AZ365" s="231">
        <v>144</v>
      </c>
      <c r="BA365" s="15"/>
      <c r="BB365" s="232">
        <f t="shared" si="153"/>
        <v>18.043139490687956</v>
      </c>
      <c r="BC365" s="235">
        <f t="shared" si="154"/>
        <v>144</v>
      </c>
      <c r="BG365" s="210">
        <v>18.05</v>
      </c>
      <c r="BH365" s="231">
        <v>2100</v>
      </c>
      <c r="BI365" s="15"/>
      <c r="BJ365" s="232">
        <f t="shared" si="160"/>
        <v>18.05</v>
      </c>
      <c r="BK365" s="235">
        <f t="shared" si="170"/>
        <v>1159.9049429658062</v>
      </c>
      <c r="BM365" s="109">
        <f t="shared" si="161"/>
        <v>0.55233568712657433</v>
      </c>
      <c r="BN365" s="213"/>
      <c r="BR365" s="228"/>
      <c r="BS365" s="311"/>
      <c r="BT365" s="3"/>
      <c r="BU365" s="213"/>
      <c r="BV365" s="213"/>
      <c r="BW365" s="291"/>
    </row>
    <row r="366" spans="1:75" x14ac:dyDescent="0.2">
      <c r="A366" s="326">
        <v>18.100000000000001</v>
      </c>
      <c r="B366" s="211">
        <f t="shared" ref="B366:B429" si="174">B365-4.158</f>
        <v>1211.1240000000316</v>
      </c>
      <c r="C366" s="866">
        <f ca="1">IF(ISERR(AVERAGE(INDIRECT("B"&amp;(ROW()-INT($B$1/2))):INDIRECT("B"&amp;(ROW()+INT($B$1/2))))),"",AVERAGE(INDIRECT("B"&amp;(ROW()-INT($B$1/2))):INDIRECT("B"&amp;(ROW()+INT($B$1/2)))))</f>
        <v>1211.1240000000316</v>
      </c>
      <c r="D366" s="866">
        <f t="shared" si="146"/>
        <v>5.0000000000000711E-2</v>
      </c>
      <c r="E366" s="867"/>
      <c r="F366" s="212">
        <f t="shared" si="171"/>
        <v>18.100000000000364</v>
      </c>
      <c r="G366" s="2">
        <f t="shared" si="147"/>
        <v>363</v>
      </c>
      <c r="H366" s="213">
        <f t="shared" si="148"/>
        <v>18.100000000000001</v>
      </c>
      <c r="I366" s="213">
        <f t="shared" si="149"/>
        <v>18.149999999999999</v>
      </c>
      <c r="J366" s="51">
        <f t="shared" ca="1" si="150"/>
        <v>1211.1240000000316</v>
      </c>
      <c r="K366" s="51">
        <f t="shared" ca="1" si="151"/>
        <v>1206.9660000000317</v>
      </c>
      <c r="L366" s="553">
        <f t="shared" ca="1" si="152"/>
        <v>1211.1240000000014</v>
      </c>
      <c r="M366" s="542">
        <f t="shared" si="155"/>
        <v>29.129126400000587</v>
      </c>
      <c r="N366" s="544">
        <f t="shared" ca="1" si="156"/>
        <v>369.15059520000045</v>
      </c>
      <c r="O366" s="215"/>
      <c r="P366" s="216"/>
      <c r="Q366" s="217"/>
      <c r="R366" s="218"/>
      <c r="S366" s="219">
        <f t="shared" si="162"/>
        <v>0</v>
      </c>
      <c r="T366" s="220">
        <f t="shared" si="163"/>
        <v>0</v>
      </c>
      <c r="U366" s="214">
        <f t="shared" si="172"/>
        <v>0</v>
      </c>
      <c r="W366" s="221"/>
      <c r="X366" s="222"/>
      <c r="Y366" s="222"/>
      <c r="Z366" s="223"/>
      <c r="AA366" s="222"/>
      <c r="AB366" s="224"/>
      <c r="AC366" s="225"/>
      <c r="AD366" s="2">
        <f t="shared" si="157"/>
        <v>0</v>
      </c>
      <c r="AE366" s="2">
        <f t="shared" si="158"/>
        <v>0</v>
      </c>
      <c r="AF366" s="226"/>
      <c r="AG366" s="219">
        <f t="shared" si="164"/>
        <v>0</v>
      </c>
      <c r="AH366" s="234">
        <f t="shared" si="165"/>
        <v>0</v>
      </c>
      <c r="AI366" s="214">
        <f t="shared" si="173"/>
        <v>0</v>
      </c>
      <c r="AK366" s="229">
        <f t="shared" si="166"/>
        <v>0</v>
      </c>
      <c r="AL366" s="226"/>
      <c r="AM366" s="15"/>
      <c r="AN366" s="232" t="e">
        <f t="shared" si="167"/>
        <v>#DIV/0!</v>
      </c>
      <c r="AO366" s="214">
        <f t="shared" si="159"/>
        <v>0</v>
      </c>
      <c r="AQ366" s="210"/>
      <c r="AR366" s="231"/>
      <c r="AS366" s="15"/>
      <c r="AT366" s="232">
        <f t="shared" si="168"/>
        <v>0</v>
      </c>
      <c r="AU366" s="235">
        <f t="shared" si="169"/>
        <v>0</v>
      </c>
      <c r="AY366" s="210">
        <v>18.100000000000001</v>
      </c>
      <c r="AZ366" s="231">
        <v>148.30000000000001</v>
      </c>
      <c r="BA366" s="15"/>
      <c r="BB366" s="232">
        <f t="shared" si="153"/>
        <v>18.093120486507036</v>
      </c>
      <c r="BC366" s="235">
        <f t="shared" si="154"/>
        <v>148.30000000000001</v>
      </c>
      <c r="BG366" s="210">
        <v>18.100000000000001</v>
      </c>
      <c r="BH366" s="231">
        <v>2100</v>
      </c>
      <c r="BI366" s="15"/>
      <c r="BJ366" s="232">
        <f t="shared" si="160"/>
        <v>18.100000000000001</v>
      </c>
      <c r="BK366" s="235">
        <f t="shared" si="170"/>
        <v>1156.057034220559</v>
      </c>
      <c r="BM366" s="109">
        <f t="shared" si="161"/>
        <v>0.55050334962883762</v>
      </c>
      <c r="BN366" s="213"/>
      <c r="BR366" s="228"/>
      <c r="BS366" s="311"/>
      <c r="BT366" s="3"/>
      <c r="BU366" s="213"/>
      <c r="BV366" s="213"/>
      <c r="BW366" s="291"/>
    </row>
    <row r="367" spans="1:75" x14ac:dyDescent="0.2">
      <c r="A367" s="326">
        <v>18.149999999999999</v>
      </c>
      <c r="B367" s="211">
        <f t="shared" si="174"/>
        <v>1206.9660000000317</v>
      </c>
      <c r="C367" s="866">
        <f ca="1">IF(ISERR(AVERAGE(INDIRECT("B"&amp;(ROW()-INT($B$1/2))):INDIRECT("B"&amp;(ROW()+INT($B$1/2))))),"",AVERAGE(INDIRECT("B"&amp;(ROW()-INT($B$1/2))):INDIRECT("B"&amp;(ROW()+INT($B$1/2)))))</f>
        <v>1206.9660000000317</v>
      </c>
      <c r="D367" s="866">
        <f t="shared" si="146"/>
        <v>4.9999999999997158E-2</v>
      </c>
      <c r="E367" s="867"/>
      <c r="F367" s="212">
        <f t="shared" si="171"/>
        <v>18.150000000000368</v>
      </c>
      <c r="G367" s="2">
        <f t="shared" si="147"/>
        <v>364</v>
      </c>
      <c r="H367" s="213">
        <f t="shared" si="148"/>
        <v>18.149999999999999</v>
      </c>
      <c r="I367" s="213">
        <f t="shared" si="149"/>
        <v>18.2</v>
      </c>
      <c r="J367" s="51">
        <f t="shared" ca="1" si="150"/>
        <v>1206.9660000000317</v>
      </c>
      <c r="K367" s="51">
        <f t="shared" ca="1" si="151"/>
        <v>1202.8080000000318</v>
      </c>
      <c r="L367" s="553">
        <f t="shared" ca="1" si="152"/>
        <v>1206.966000000001</v>
      </c>
      <c r="M367" s="542">
        <f t="shared" si="155"/>
        <v>29.209593600000595</v>
      </c>
      <c r="N367" s="544">
        <f t="shared" ca="1" si="156"/>
        <v>367.88323680000036</v>
      </c>
      <c r="O367" s="215"/>
      <c r="P367" s="216"/>
      <c r="Q367" s="217"/>
      <c r="R367" s="218"/>
      <c r="S367" s="219">
        <f t="shared" si="162"/>
        <v>0</v>
      </c>
      <c r="T367" s="220">
        <f t="shared" si="163"/>
        <v>0</v>
      </c>
      <c r="U367" s="214">
        <f t="shared" si="172"/>
        <v>0</v>
      </c>
      <c r="W367" s="221"/>
      <c r="X367" s="222"/>
      <c r="Y367" s="222"/>
      <c r="Z367" s="223"/>
      <c r="AA367" s="222"/>
      <c r="AB367" s="224"/>
      <c r="AC367" s="225"/>
      <c r="AD367" s="2">
        <f t="shared" si="157"/>
        <v>0</v>
      </c>
      <c r="AE367" s="2">
        <f t="shared" si="158"/>
        <v>0</v>
      </c>
      <c r="AF367" s="226"/>
      <c r="AG367" s="219">
        <f t="shared" si="164"/>
        <v>0</v>
      </c>
      <c r="AH367" s="234">
        <f t="shared" si="165"/>
        <v>0</v>
      </c>
      <c r="AI367" s="214">
        <f t="shared" si="173"/>
        <v>0</v>
      </c>
      <c r="AK367" s="229">
        <f t="shared" si="166"/>
        <v>0</v>
      </c>
      <c r="AL367" s="226"/>
      <c r="AM367" s="15"/>
      <c r="AN367" s="232" t="e">
        <f t="shared" si="167"/>
        <v>#DIV/0!</v>
      </c>
      <c r="AO367" s="214">
        <f t="shared" si="159"/>
        <v>0</v>
      </c>
      <c r="AQ367" s="210"/>
      <c r="AR367" s="231"/>
      <c r="AS367" s="15"/>
      <c r="AT367" s="232">
        <f t="shared" si="168"/>
        <v>0</v>
      </c>
      <c r="AU367" s="235">
        <f t="shared" si="169"/>
        <v>0</v>
      </c>
      <c r="AY367" s="210">
        <v>18.149999999999999</v>
      </c>
      <c r="AZ367" s="231">
        <v>154.9</v>
      </c>
      <c r="BA367" s="15"/>
      <c r="BB367" s="232">
        <f t="shared" si="153"/>
        <v>18.143101482326113</v>
      </c>
      <c r="BC367" s="235">
        <f t="shared" si="154"/>
        <v>154.9</v>
      </c>
      <c r="BG367" s="210">
        <v>18.149999999999999</v>
      </c>
      <c r="BH367" s="231">
        <v>2100</v>
      </c>
      <c r="BI367" s="15"/>
      <c r="BJ367" s="232">
        <f t="shared" si="160"/>
        <v>18.149999999999999</v>
      </c>
      <c r="BK367" s="235">
        <f t="shared" si="170"/>
        <v>1152.209125475312</v>
      </c>
      <c r="BM367" s="109">
        <f t="shared" si="161"/>
        <v>0.54867101213110092</v>
      </c>
      <c r="BN367" s="213"/>
      <c r="BR367" s="228"/>
      <c r="BS367" s="311"/>
      <c r="BT367" s="3"/>
      <c r="BU367" s="213"/>
      <c r="BV367" s="213"/>
      <c r="BW367" s="291"/>
    </row>
    <row r="368" spans="1:75" x14ac:dyDescent="0.2">
      <c r="A368" s="326">
        <v>18.2</v>
      </c>
      <c r="B368" s="211">
        <f t="shared" si="174"/>
        <v>1202.8080000000318</v>
      </c>
      <c r="C368" s="866">
        <f ca="1">IF(ISERR(AVERAGE(INDIRECT("B"&amp;(ROW()-INT($B$1/2))):INDIRECT("B"&amp;(ROW()+INT($B$1/2))))),"",AVERAGE(INDIRECT("B"&amp;(ROW()-INT($B$1/2))):INDIRECT("B"&amp;(ROW()+INT($B$1/2)))))</f>
        <v>1202.8080000000318</v>
      </c>
      <c r="D368" s="866">
        <f t="shared" si="146"/>
        <v>5.0000000000000711E-2</v>
      </c>
      <c r="E368" s="867"/>
      <c r="F368" s="212">
        <f t="shared" si="171"/>
        <v>18.200000000000372</v>
      </c>
      <c r="G368" s="2">
        <f t="shared" si="147"/>
        <v>365</v>
      </c>
      <c r="H368" s="213">
        <f t="shared" si="148"/>
        <v>18.2</v>
      </c>
      <c r="I368" s="213">
        <f t="shared" si="149"/>
        <v>18.25</v>
      </c>
      <c r="J368" s="51">
        <f t="shared" ca="1" si="150"/>
        <v>1202.8080000000318</v>
      </c>
      <c r="K368" s="51">
        <f t="shared" ca="1" si="151"/>
        <v>1198.6500000000319</v>
      </c>
      <c r="L368" s="553">
        <f t="shared" ca="1" si="152"/>
        <v>1202.8080000000009</v>
      </c>
      <c r="M368" s="542">
        <f t="shared" si="155"/>
        <v>29.2900608000006</v>
      </c>
      <c r="N368" s="544">
        <f t="shared" ca="1" si="156"/>
        <v>366.61587840000027</v>
      </c>
      <c r="O368" s="215"/>
      <c r="P368" s="216"/>
      <c r="Q368" s="217"/>
      <c r="R368" s="218"/>
      <c r="S368" s="219">
        <f t="shared" si="162"/>
        <v>0</v>
      </c>
      <c r="T368" s="220">
        <f t="shared" si="163"/>
        <v>0</v>
      </c>
      <c r="U368" s="214">
        <f t="shared" si="172"/>
        <v>0</v>
      </c>
      <c r="W368" s="221"/>
      <c r="X368" s="222"/>
      <c r="Y368" s="222"/>
      <c r="Z368" s="223"/>
      <c r="AA368" s="222"/>
      <c r="AB368" s="224"/>
      <c r="AC368" s="225"/>
      <c r="AD368" s="2">
        <f t="shared" si="157"/>
        <v>0</v>
      </c>
      <c r="AE368" s="2">
        <f t="shared" si="158"/>
        <v>0</v>
      </c>
      <c r="AF368" s="226"/>
      <c r="AG368" s="219">
        <f t="shared" si="164"/>
        <v>0</v>
      </c>
      <c r="AH368" s="234">
        <f t="shared" si="165"/>
        <v>0</v>
      </c>
      <c r="AI368" s="214">
        <f t="shared" si="173"/>
        <v>0</v>
      </c>
      <c r="AK368" s="229">
        <f t="shared" si="166"/>
        <v>0</v>
      </c>
      <c r="AL368" s="226"/>
      <c r="AM368" s="15"/>
      <c r="AN368" s="232" t="e">
        <f t="shared" si="167"/>
        <v>#DIV/0!</v>
      </c>
      <c r="AO368" s="214">
        <f t="shared" si="159"/>
        <v>0</v>
      </c>
      <c r="AQ368" s="210"/>
      <c r="AR368" s="231"/>
      <c r="AS368" s="15"/>
      <c r="AT368" s="232">
        <f t="shared" si="168"/>
        <v>0</v>
      </c>
      <c r="AU368" s="235">
        <f t="shared" si="169"/>
        <v>0</v>
      </c>
      <c r="AY368" s="210">
        <v>18.2</v>
      </c>
      <c r="AZ368" s="231">
        <v>154.9</v>
      </c>
      <c r="BA368" s="15"/>
      <c r="BB368" s="232">
        <f t="shared" si="153"/>
        <v>18.193082478145193</v>
      </c>
      <c r="BC368" s="235">
        <f t="shared" si="154"/>
        <v>154.9</v>
      </c>
      <c r="BG368" s="210">
        <v>18.2</v>
      </c>
      <c r="BH368" s="231">
        <v>2100</v>
      </c>
      <c r="BI368" s="15"/>
      <c r="BJ368" s="232">
        <f t="shared" si="160"/>
        <v>18.2</v>
      </c>
      <c r="BK368" s="235">
        <f t="shared" si="170"/>
        <v>1148.3612167300648</v>
      </c>
      <c r="BM368" s="109">
        <f t="shared" si="161"/>
        <v>0.54683867463336422</v>
      </c>
      <c r="BN368" s="213"/>
      <c r="BR368" s="228"/>
      <c r="BS368" s="311"/>
      <c r="BT368" s="3"/>
      <c r="BU368" s="213"/>
      <c r="BV368" s="213"/>
      <c r="BW368" s="291"/>
    </row>
    <row r="369" spans="1:75" x14ac:dyDescent="0.2">
      <c r="A369" s="326">
        <v>18.25</v>
      </c>
      <c r="B369" s="211">
        <f t="shared" si="174"/>
        <v>1198.6500000000319</v>
      </c>
      <c r="C369" s="866">
        <f ca="1">IF(ISERR(AVERAGE(INDIRECT("B"&amp;(ROW()-INT($B$1/2))):INDIRECT("B"&amp;(ROW()+INT($B$1/2))))),"",AVERAGE(INDIRECT("B"&amp;(ROW()-INT($B$1/2))):INDIRECT("B"&amp;(ROW()+INT($B$1/2)))))</f>
        <v>1198.6500000000319</v>
      </c>
      <c r="D369" s="866">
        <f t="shared" si="146"/>
        <v>5.0000000000000711E-2</v>
      </c>
      <c r="E369" s="867"/>
      <c r="F369" s="212">
        <f t="shared" si="171"/>
        <v>18.250000000000377</v>
      </c>
      <c r="G369" s="2">
        <f t="shared" si="147"/>
        <v>366</v>
      </c>
      <c r="H369" s="213">
        <f t="shared" si="148"/>
        <v>18.25</v>
      </c>
      <c r="I369" s="213">
        <f t="shared" si="149"/>
        <v>18.3</v>
      </c>
      <c r="J369" s="51">
        <f t="shared" ca="1" si="150"/>
        <v>1198.6500000000319</v>
      </c>
      <c r="K369" s="51">
        <f t="shared" ca="1" si="151"/>
        <v>1194.492000000032</v>
      </c>
      <c r="L369" s="553">
        <f t="shared" ca="1" si="152"/>
        <v>1198.6500000000005</v>
      </c>
      <c r="M369" s="542">
        <f t="shared" si="155"/>
        <v>29.370528000000608</v>
      </c>
      <c r="N369" s="544">
        <f t="shared" ca="1" si="156"/>
        <v>365.34852000000018</v>
      </c>
      <c r="O369" s="215"/>
      <c r="P369" s="216"/>
      <c r="Q369" s="217"/>
      <c r="R369" s="218"/>
      <c r="S369" s="219">
        <f t="shared" si="162"/>
        <v>0</v>
      </c>
      <c r="T369" s="220">
        <f t="shared" si="163"/>
        <v>0</v>
      </c>
      <c r="U369" s="214">
        <f t="shared" si="172"/>
        <v>0</v>
      </c>
      <c r="W369" s="221"/>
      <c r="X369" s="222"/>
      <c r="Y369" s="222"/>
      <c r="Z369" s="223"/>
      <c r="AA369" s="222"/>
      <c r="AB369" s="224"/>
      <c r="AC369" s="225"/>
      <c r="AD369" s="2">
        <f t="shared" si="157"/>
        <v>0</v>
      </c>
      <c r="AE369" s="2">
        <f t="shared" si="158"/>
        <v>0</v>
      </c>
      <c r="AF369" s="226"/>
      <c r="AG369" s="219">
        <f t="shared" si="164"/>
        <v>0</v>
      </c>
      <c r="AH369" s="234">
        <f t="shared" si="165"/>
        <v>0</v>
      </c>
      <c r="AI369" s="214">
        <f t="shared" si="173"/>
        <v>0</v>
      </c>
      <c r="AK369" s="229">
        <f t="shared" si="166"/>
        <v>0</v>
      </c>
      <c r="AL369" s="226"/>
      <c r="AM369" s="15"/>
      <c r="AN369" s="232" t="e">
        <f t="shared" si="167"/>
        <v>#DIV/0!</v>
      </c>
      <c r="AO369" s="214">
        <f t="shared" si="159"/>
        <v>0</v>
      </c>
      <c r="AQ369" s="210"/>
      <c r="AR369" s="231"/>
      <c r="AS369" s="15"/>
      <c r="AT369" s="232">
        <f t="shared" si="168"/>
        <v>0</v>
      </c>
      <c r="AU369" s="235">
        <f t="shared" si="169"/>
        <v>0</v>
      </c>
      <c r="AY369" s="210">
        <v>18.25</v>
      </c>
      <c r="AZ369" s="231">
        <v>152.6</v>
      </c>
      <c r="BA369" s="15"/>
      <c r="BB369" s="232">
        <f t="shared" si="153"/>
        <v>18.243063473964273</v>
      </c>
      <c r="BC369" s="235">
        <f t="shared" si="154"/>
        <v>152.6</v>
      </c>
      <c r="BG369" s="210">
        <v>18.25</v>
      </c>
      <c r="BH369" s="231">
        <v>2100</v>
      </c>
      <c r="BI369" s="15"/>
      <c r="BJ369" s="232">
        <f t="shared" si="160"/>
        <v>18.25</v>
      </c>
      <c r="BK369" s="235">
        <f t="shared" si="170"/>
        <v>1144.5133079848179</v>
      </c>
      <c r="BM369" s="109">
        <f t="shared" si="161"/>
        <v>0.54500633713562752</v>
      </c>
      <c r="BN369" s="213"/>
      <c r="BR369" s="228"/>
      <c r="BS369" s="311"/>
      <c r="BT369" s="3"/>
      <c r="BU369" s="213"/>
      <c r="BV369" s="213"/>
      <c r="BW369" s="291"/>
    </row>
    <row r="370" spans="1:75" x14ac:dyDescent="0.2">
      <c r="A370" s="326">
        <v>18.3</v>
      </c>
      <c r="B370" s="211">
        <f t="shared" si="174"/>
        <v>1194.492000000032</v>
      </c>
      <c r="C370" s="866">
        <f ca="1">IF(ISERR(AVERAGE(INDIRECT("B"&amp;(ROW()-INT($B$1/2))):INDIRECT("B"&amp;(ROW()+INT($B$1/2))))),"",AVERAGE(INDIRECT("B"&amp;(ROW()-INT($B$1/2))):INDIRECT("B"&amp;(ROW()+INT($B$1/2)))))</f>
        <v>1194.492000000032</v>
      </c>
      <c r="D370" s="866">
        <f t="shared" si="146"/>
        <v>5.0000000000000711E-2</v>
      </c>
      <c r="E370" s="867"/>
      <c r="F370" s="212">
        <f t="shared" si="171"/>
        <v>18.300000000000381</v>
      </c>
      <c r="G370" s="2">
        <f t="shared" si="147"/>
        <v>367</v>
      </c>
      <c r="H370" s="213">
        <f t="shared" si="148"/>
        <v>18.3</v>
      </c>
      <c r="I370" s="213">
        <f t="shared" si="149"/>
        <v>18.350000000000001</v>
      </c>
      <c r="J370" s="51">
        <f t="shared" ca="1" si="150"/>
        <v>1194.492000000032</v>
      </c>
      <c r="K370" s="51">
        <f t="shared" ca="1" si="151"/>
        <v>1190.3340000000321</v>
      </c>
      <c r="L370" s="553">
        <f t="shared" ca="1" si="152"/>
        <v>1194.4920000000004</v>
      </c>
      <c r="M370" s="542">
        <f t="shared" si="155"/>
        <v>29.450995200000616</v>
      </c>
      <c r="N370" s="544">
        <f t="shared" ca="1" si="156"/>
        <v>364.08116160000014</v>
      </c>
      <c r="O370" s="215"/>
      <c r="P370" s="216"/>
      <c r="Q370" s="217"/>
      <c r="R370" s="218"/>
      <c r="S370" s="219">
        <f t="shared" si="162"/>
        <v>0</v>
      </c>
      <c r="T370" s="220">
        <f t="shared" si="163"/>
        <v>0</v>
      </c>
      <c r="U370" s="214">
        <f t="shared" si="172"/>
        <v>0</v>
      </c>
      <c r="W370" s="221"/>
      <c r="X370" s="222"/>
      <c r="Y370" s="222"/>
      <c r="Z370" s="223"/>
      <c r="AA370" s="222"/>
      <c r="AB370" s="224"/>
      <c r="AC370" s="225"/>
      <c r="AD370" s="2">
        <f t="shared" si="157"/>
        <v>0</v>
      </c>
      <c r="AE370" s="2">
        <f t="shared" si="158"/>
        <v>0</v>
      </c>
      <c r="AF370" s="226"/>
      <c r="AG370" s="219">
        <f t="shared" si="164"/>
        <v>0</v>
      </c>
      <c r="AH370" s="234">
        <f t="shared" si="165"/>
        <v>0</v>
      </c>
      <c r="AI370" s="214">
        <f t="shared" si="173"/>
        <v>0</v>
      </c>
      <c r="AK370" s="229">
        <f t="shared" si="166"/>
        <v>0</v>
      </c>
      <c r="AL370" s="226"/>
      <c r="AM370" s="15"/>
      <c r="AN370" s="232" t="e">
        <f t="shared" si="167"/>
        <v>#DIV/0!</v>
      </c>
      <c r="AO370" s="214">
        <f t="shared" si="159"/>
        <v>0</v>
      </c>
      <c r="AQ370" s="210"/>
      <c r="AR370" s="231"/>
      <c r="AS370" s="15"/>
      <c r="AT370" s="232">
        <f t="shared" si="168"/>
        <v>0</v>
      </c>
      <c r="AU370" s="235">
        <f t="shared" si="169"/>
        <v>0</v>
      </c>
      <c r="AY370" s="210">
        <v>18.3</v>
      </c>
      <c r="AZ370" s="231">
        <v>149.30000000000001</v>
      </c>
      <c r="BA370" s="15"/>
      <c r="BB370" s="232">
        <f t="shared" si="153"/>
        <v>18.293044469783354</v>
      </c>
      <c r="BC370" s="235">
        <f t="shared" si="154"/>
        <v>149.30000000000001</v>
      </c>
      <c r="BG370" s="210">
        <v>18.3</v>
      </c>
      <c r="BH370" s="231">
        <v>2100</v>
      </c>
      <c r="BI370" s="15"/>
      <c r="BJ370" s="232">
        <f t="shared" si="160"/>
        <v>18.3</v>
      </c>
      <c r="BK370" s="235">
        <f t="shared" si="170"/>
        <v>1140.6653992395707</v>
      </c>
      <c r="BM370" s="109">
        <f t="shared" si="161"/>
        <v>0.54317399963789081</v>
      </c>
      <c r="BN370" s="213"/>
      <c r="BR370" s="228"/>
      <c r="BS370" s="311"/>
      <c r="BT370" s="3"/>
      <c r="BU370" s="213"/>
      <c r="BV370" s="213"/>
      <c r="BW370" s="291"/>
    </row>
    <row r="371" spans="1:75" x14ac:dyDescent="0.2">
      <c r="A371" s="326">
        <v>18.350000000000001</v>
      </c>
      <c r="B371" s="211">
        <f t="shared" si="174"/>
        <v>1190.3340000000321</v>
      </c>
      <c r="C371" s="866">
        <f ca="1">IF(ISERR(AVERAGE(INDIRECT("B"&amp;(ROW()-INT($B$1/2))):INDIRECT("B"&amp;(ROW()+INT($B$1/2))))),"",AVERAGE(INDIRECT("B"&amp;(ROW()-INT($B$1/2))):INDIRECT("B"&amp;(ROW()+INT($B$1/2)))))</f>
        <v>1190.3340000000321</v>
      </c>
      <c r="D371" s="866">
        <f t="shared" si="146"/>
        <v>5.0000000000000711E-2</v>
      </c>
      <c r="E371" s="867"/>
      <c r="F371" s="212">
        <f t="shared" si="171"/>
        <v>18.350000000000385</v>
      </c>
      <c r="G371" s="2">
        <f t="shared" si="147"/>
        <v>368</v>
      </c>
      <c r="H371" s="213">
        <f t="shared" si="148"/>
        <v>18.350000000000001</v>
      </c>
      <c r="I371" s="213">
        <f t="shared" si="149"/>
        <v>18.399999999999999</v>
      </c>
      <c r="J371" s="51">
        <f t="shared" ca="1" si="150"/>
        <v>1190.3340000000321</v>
      </c>
      <c r="K371" s="51">
        <f t="shared" ca="1" si="151"/>
        <v>1186.1760000000322</v>
      </c>
      <c r="L371" s="553">
        <f t="shared" ca="1" si="152"/>
        <v>1190.3340000000003</v>
      </c>
      <c r="M371" s="542">
        <f t="shared" si="155"/>
        <v>29.531462400000621</v>
      </c>
      <c r="N371" s="544">
        <f t="shared" ca="1" si="156"/>
        <v>362.81380320000011</v>
      </c>
      <c r="O371" s="215"/>
      <c r="P371" s="216"/>
      <c r="Q371" s="217"/>
      <c r="R371" s="218"/>
      <c r="S371" s="219">
        <f t="shared" si="162"/>
        <v>0</v>
      </c>
      <c r="T371" s="220">
        <f t="shared" si="163"/>
        <v>0</v>
      </c>
      <c r="U371" s="214">
        <f t="shared" si="172"/>
        <v>0</v>
      </c>
      <c r="W371" s="221"/>
      <c r="X371" s="222"/>
      <c r="Y371" s="222"/>
      <c r="Z371" s="223"/>
      <c r="AA371" s="222"/>
      <c r="AB371" s="224"/>
      <c r="AC371" s="225"/>
      <c r="AD371" s="2">
        <f t="shared" si="157"/>
        <v>0</v>
      </c>
      <c r="AE371" s="2">
        <f t="shared" si="158"/>
        <v>0</v>
      </c>
      <c r="AF371" s="226"/>
      <c r="AG371" s="219">
        <f t="shared" si="164"/>
        <v>0</v>
      </c>
      <c r="AH371" s="234">
        <f t="shared" si="165"/>
        <v>0</v>
      </c>
      <c r="AI371" s="214">
        <f t="shared" si="173"/>
        <v>0</v>
      </c>
      <c r="AK371" s="229">
        <f t="shared" si="166"/>
        <v>0</v>
      </c>
      <c r="AL371" s="226"/>
      <c r="AM371" s="15"/>
      <c r="AN371" s="232" t="e">
        <f t="shared" si="167"/>
        <v>#DIV/0!</v>
      </c>
      <c r="AO371" s="214">
        <f t="shared" si="159"/>
        <v>0</v>
      </c>
      <c r="AQ371" s="210"/>
      <c r="AR371" s="231"/>
      <c r="AS371" s="15"/>
      <c r="AT371" s="232">
        <f t="shared" si="168"/>
        <v>0</v>
      </c>
      <c r="AU371" s="235">
        <f t="shared" si="169"/>
        <v>0</v>
      </c>
      <c r="AY371" s="210">
        <v>18.350000000000001</v>
      </c>
      <c r="AZ371" s="231">
        <v>146.30000000000001</v>
      </c>
      <c r="BA371" s="15"/>
      <c r="BB371" s="232">
        <f t="shared" si="153"/>
        <v>18.343025465602437</v>
      </c>
      <c r="BC371" s="235">
        <f t="shared" si="154"/>
        <v>146.30000000000001</v>
      </c>
      <c r="BG371" s="210">
        <v>18.350000000000001</v>
      </c>
      <c r="BH371" s="231">
        <v>2100</v>
      </c>
      <c r="BI371" s="15"/>
      <c r="BJ371" s="232">
        <f t="shared" si="160"/>
        <v>18.350000000000001</v>
      </c>
      <c r="BK371" s="235">
        <f t="shared" si="170"/>
        <v>1136.8174904943237</v>
      </c>
      <c r="BM371" s="109">
        <f t="shared" si="161"/>
        <v>0.54134166214015411</v>
      </c>
      <c r="BN371" s="213"/>
      <c r="BR371" s="228"/>
      <c r="BS371" s="311"/>
      <c r="BT371" s="3"/>
      <c r="BU371" s="213"/>
      <c r="BV371" s="213"/>
      <c r="BW371" s="291"/>
    </row>
    <row r="372" spans="1:75" x14ac:dyDescent="0.2">
      <c r="A372" s="326">
        <v>18.399999999999999</v>
      </c>
      <c r="B372" s="211">
        <f t="shared" si="174"/>
        <v>1186.1760000000322</v>
      </c>
      <c r="C372" s="866">
        <f ca="1">IF(ISERR(AVERAGE(INDIRECT("B"&amp;(ROW()-INT($B$1/2))):INDIRECT("B"&amp;(ROW()+INT($B$1/2))))),"",AVERAGE(INDIRECT("B"&amp;(ROW()-INT($B$1/2))):INDIRECT("B"&amp;(ROW()+INT($B$1/2)))))</f>
        <v>1186.1760000000322</v>
      </c>
      <c r="D372" s="866">
        <f t="shared" si="146"/>
        <v>4.9999999999997158E-2</v>
      </c>
      <c r="E372" s="867"/>
      <c r="F372" s="212">
        <f t="shared" si="171"/>
        <v>18.400000000000389</v>
      </c>
      <c r="G372" s="2">
        <f t="shared" si="147"/>
        <v>369</v>
      </c>
      <c r="H372" s="213">
        <f t="shared" si="148"/>
        <v>18.399999999999999</v>
      </c>
      <c r="I372" s="213">
        <f t="shared" si="149"/>
        <v>18.45</v>
      </c>
      <c r="J372" s="51">
        <f t="shared" ca="1" si="150"/>
        <v>1186.1760000000322</v>
      </c>
      <c r="K372" s="51">
        <f t="shared" ca="1" si="151"/>
        <v>1182.0180000000323</v>
      </c>
      <c r="L372" s="553">
        <f t="shared" ca="1" si="152"/>
        <v>1186.1759999999997</v>
      </c>
      <c r="M372" s="542">
        <f t="shared" si="155"/>
        <v>29.611929600000629</v>
      </c>
      <c r="N372" s="544">
        <f t="shared" ca="1" si="156"/>
        <v>361.5464447999999</v>
      </c>
      <c r="O372" s="215"/>
      <c r="P372" s="216"/>
      <c r="Q372" s="217"/>
      <c r="R372" s="218"/>
      <c r="S372" s="219">
        <f t="shared" si="162"/>
        <v>0</v>
      </c>
      <c r="T372" s="220">
        <f t="shared" si="163"/>
        <v>0</v>
      </c>
      <c r="U372" s="214">
        <f t="shared" si="172"/>
        <v>0</v>
      </c>
      <c r="W372" s="221"/>
      <c r="X372" s="222"/>
      <c r="Y372" s="222"/>
      <c r="Z372" s="223"/>
      <c r="AA372" s="222"/>
      <c r="AB372" s="224"/>
      <c r="AC372" s="225"/>
      <c r="AD372" s="2">
        <f t="shared" si="157"/>
        <v>0</v>
      </c>
      <c r="AE372" s="2">
        <f t="shared" si="158"/>
        <v>0</v>
      </c>
      <c r="AF372" s="226"/>
      <c r="AG372" s="219">
        <f t="shared" si="164"/>
        <v>0</v>
      </c>
      <c r="AH372" s="234">
        <f t="shared" si="165"/>
        <v>0</v>
      </c>
      <c r="AI372" s="214">
        <f t="shared" si="173"/>
        <v>0</v>
      </c>
      <c r="AK372" s="229">
        <f t="shared" si="166"/>
        <v>0</v>
      </c>
      <c r="AL372" s="226"/>
      <c r="AM372" s="15"/>
      <c r="AN372" s="232" t="e">
        <f t="shared" si="167"/>
        <v>#DIV/0!</v>
      </c>
      <c r="AO372" s="214">
        <f t="shared" si="159"/>
        <v>0</v>
      </c>
      <c r="AQ372" s="210"/>
      <c r="AR372" s="231"/>
      <c r="AS372" s="15"/>
      <c r="AT372" s="232">
        <f t="shared" si="168"/>
        <v>0</v>
      </c>
      <c r="AU372" s="235">
        <f t="shared" si="169"/>
        <v>0</v>
      </c>
      <c r="AY372" s="210">
        <v>18.399999999999999</v>
      </c>
      <c r="AZ372" s="231">
        <v>145</v>
      </c>
      <c r="BA372" s="15"/>
      <c r="BB372" s="232">
        <f t="shared" si="153"/>
        <v>18.393006461421514</v>
      </c>
      <c r="BC372" s="235">
        <f t="shared" si="154"/>
        <v>145</v>
      </c>
      <c r="BG372" s="210">
        <v>18.399999999999999</v>
      </c>
      <c r="BH372" s="231">
        <v>2100</v>
      </c>
      <c r="BI372" s="15"/>
      <c r="BJ372" s="232">
        <f t="shared" si="160"/>
        <v>18.399999999999999</v>
      </c>
      <c r="BK372" s="235">
        <f t="shared" si="170"/>
        <v>1132.9695817490765</v>
      </c>
      <c r="BM372" s="109">
        <f t="shared" si="161"/>
        <v>0.53950932464241741</v>
      </c>
      <c r="BN372" s="213"/>
      <c r="BR372" s="228"/>
      <c r="BS372" s="311"/>
      <c r="BT372" s="3"/>
      <c r="BU372" s="213"/>
      <c r="BV372" s="213"/>
      <c r="BW372" s="291"/>
    </row>
    <row r="373" spans="1:75" x14ac:dyDescent="0.2">
      <c r="A373" s="326">
        <v>18.45</v>
      </c>
      <c r="B373" s="211">
        <f t="shared" si="174"/>
        <v>1182.0180000000323</v>
      </c>
      <c r="C373" s="866">
        <f ca="1">IF(ISERR(AVERAGE(INDIRECT("B"&amp;(ROW()-INT($B$1/2))):INDIRECT("B"&amp;(ROW()+INT($B$1/2))))),"",AVERAGE(INDIRECT("B"&amp;(ROW()-INT($B$1/2))):INDIRECT("B"&amp;(ROW()+INT($B$1/2)))))</f>
        <v>1182.0180000000323</v>
      </c>
      <c r="D373" s="866">
        <f t="shared" si="146"/>
        <v>5.0000000000000711E-2</v>
      </c>
      <c r="E373" s="867"/>
      <c r="F373" s="212">
        <f t="shared" si="171"/>
        <v>18.450000000000394</v>
      </c>
      <c r="G373" s="2">
        <f t="shared" si="147"/>
        <v>370</v>
      </c>
      <c r="H373" s="213">
        <f t="shared" si="148"/>
        <v>18.45</v>
      </c>
      <c r="I373" s="213">
        <f t="shared" si="149"/>
        <v>18.5</v>
      </c>
      <c r="J373" s="51">
        <f t="shared" ca="1" si="150"/>
        <v>1182.0180000000323</v>
      </c>
      <c r="K373" s="51">
        <f t="shared" ca="1" si="151"/>
        <v>1177.8600000000324</v>
      </c>
      <c r="L373" s="553">
        <f t="shared" ca="1" si="152"/>
        <v>1182.0179999999996</v>
      </c>
      <c r="M373" s="542">
        <f t="shared" si="155"/>
        <v>29.692396800000637</v>
      </c>
      <c r="N373" s="544">
        <f t="shared" ca="1" si="156"/>
        <v>360.27908639999987</v>
      </c>
      <c r="O373" s="215"/>
      <c r="P373" s="216"/>
      <c r="Q373" s="217"/>
      <c r="R373" s="218"/>
      <c r="S373" s="219">
        <f t="shared" si="162"/>
        <v>0</v>
      </c>
      <c r="T373" s="220">
        <f t="shared" si="163"/>
        <v>0</v>
      </c>
      <c r="U373" s="214">
        <f t="shared" si="172"/>
        <v>0</v>
      </c>
      <c r="W373" s="221"/>
      <c r="X373" s="222"/>
      <c r="Y373" s="222"/>
      <c r="Z373" s="223"/>
      <c r="AA373" s="222"/>
      <c r="AB373" s="224"/>
      <c r="AC373" s="225"/>
      <c r="AD373" s="2">
        <f t="shared" si="157"/>
        <v>0</v>
      </c>
      <c r="AE373" s="2">
        <f t="shared" si="158"/>
        <v>0</v>
      </c>
      <c r="AF373" s="226"/>
      <c r="AG373" s="219">
        <f t="shared" si="164"/>
        <v>0</v>
      </c>
      <c r="AH373" s="234">
        <f t="shared" si="165"/>
        <v>0</v>
      </c>
      <c r="AI373" s="214">
        <f t="shared" si="173"/>
        <v>0</v>
      </c>
      <c r="AK373" s="229">
        <f t="shared" si="166"/>
        <v>0</v>
      </c>
      <c r="AL373" s="226"/>
      <c r="AM373" s="15"/>
      <c r="AN373" s="232" t="e">
        <f t="shared" si="167"/>
        <v>#DIV/0!</v>
      </c>
      <c r="AO373" s="214">
        <f t="shared" si="159"/>
        <v>0</v>
      </c>
      <c r="AQ373" s="210"/>
      <c r="AR373" s="231"/>
      <c r="AS373" s="15"/>
      <c r="AT373" s="232">
        <f t="shared" si="168"/>
        <v>0</v>
      </c>
      <c r="AU373" s="235">
        <f t="shared" si="169"/>
        <v>0</v>
      </c>
      <c r="AY373" s="210">
        <v>18.45</v>
      </c>
      <c r="AZ373" s="231">
        <v>143.4</v>
      </c>
      <c r="BA373" s="15"/>
      <c r="BB373" s="232">
        <f t="shared" si="153"/>
        <v>18.442987457240594</v>
      </c>
      <c r="BC373" s="235">
        <f t="shared" si="154"/>
        <v>143.4</v>
      </c>
      <c r="BG373" s="210">
        <v>18.45</v>
      </c>
      <c r="BH373" s="231">
        <v>2100</v>
      </c>
      <c r="BI373" s="15"/>
      <c r="BJ373" s="232">
        <f t="shared" si="160"/>
        <v>18.45</v>
      </c>
      <c r="BK373" s="235">
        <f t="shared" si="170"/>
        <v>1129.1216730038295</v>
      </c>
      <c r="BM373" s="109">
        <f t="shared" si="161"/>
        <v>0.53767698714468071</v>
      </c>
      <c r="BN373" s="213"/>
      <c r="BR373" s="228"/>
      <c r="BS373" s="311"/>
      <c r="BT373" s="3"/>
      <c r="BU373" s="213"/>
      <c r="BV373" s="213"/>
      <c r="BW373" s="291"/>
    </row>
    <row r="374" spans="1:75" x14ac:dyDescent="0.2">
      <c r="A374" s="326">
        <v>18.5</v>
      </c>
      <c r="B374" s="211">
        <f t="shared" si="174"/>
        <v>1177.8600000000324</v>
      </c>
      <c r="C374" s="866">
        <f ca="1">IF(ISERR(AVERAGE(INDIRECT("B"&amp;(ROW()-INT($B$1/2))):INDIRECT("B"&amp;(ROW()+INT($B$1/2))))),"",AVERAGE(INDIRECT("B"&amp;(ROW()-INT($B$1/2))):INDIRECT("B"&amp;(ROW()+INT($B$1/2)))))</f>
        <v>1177.8600000000324</v>
      </c>
      <c r="D374" s="866">
        <f t="shared" si="146"/>
        <v>5.0000000000000711E-2</v>
      </c>
      <c r="E374" s="867"/>
      <c r="F374" s="212">
        <f t="shared" si="171"/>
        <v>18.500000000000398</v>
      </c>
      <c r="G374" s="2">
        <f t="shared" si="147"/>
        <v>371</v>
      </c>
      <c r="H374" s="213">
        <f t="shared" si="148"/>
        <v>18.5</v>
      </c>
      <c r="I374" s="213">
        <f t="shared" si="149"/>
        <v>18.55</v>
      </c>
      <c r="J374" s="51">
        <f t="shared" ca="1" si="150"/>
        <v>1177.8600000000324</v>
      </c>
      <c r="K374" s="51">
        <f t="shared" ca="1" si="151"/>
        <v>1173.7020000000325</v>
      </c>
      <c r="L374" s="553">
        <f t="shared" ca="1" si="152"/>
        <v>1177.8599999999992</v>
      </c>
      <c r="M374" s="542">
        <f t="shared" si="155"/>
        <v>29.772864000000641</v>
      </c>
      <c r="N374" s="544">
        <f t="shared" ca="1" si="156"/>
        <v>359.01172799999978</v>
      </c>
      <c r="O374" s="215"/>
      <c r="P374" s="216"/>
      <c r="Q374" s="217"/>
      <c r="R374" s="218"/>
      <c r="S374" s="219">
        <f t="shared" si="162"/>
        <v>0</v>
      </c>
      <c r="T374" s="220">
        <f t="shared" si="163"/>
        <v>0</v>
      </c>
      <c r="U374" s="214">
        <f t="shared" si="172"/>
        <v>0</v>
      </c>
      <c r="W374" s="221"/>
      <c r="X374" s="222"/>
      <c r="Y374" s="222"/>
      <c r="Z374" s="223"/>
      <c r="AA374" s="222"/>
      <c r="AB374" s="224"/>
      <c r="AC374" s="225"/>
      <c r="AD374" s="2">
        <f t="shared" si="157"/>
        <v>0</v>
      </c>
      <c r="AE374" s="2">
        <f t="shared" si="158"/>
        <v>0</v>
      </c>
      <c r="AF374" s="226"/>
      <c r="AG374" s="219">
        <f t="shared" si="164"/>
        <v>0</v>
      </c>
      <c r="AH374" s="234">
        <f t="shared" si="165"/>
        <v>0</v>
      </c>
      <c r="AI374" s="214">
        <f t="shared" si="173"/>
        <v>0</v>
      </c>
      <c r="AK374" s="229">
        <f t="shared" si="166"/>
        <v>0</v>
      </c>
      <c r="AL374" s="226"/>
      <c r="AM374" s="15"/>
      <c r="AN374" s="232" t="e">
        <f t="shared" si="167"/>
        <v>#DIV/0!</v>
      </c>
      <c r="AO374" s="214">
        <f t="shared" si="159"/>
        <v>0</v>
      </c>
      <c r="AQ374" s="210"/>
      <c r="AR374" s="231"/>
      <c r="AS374" s="15"/>
      <c r="AT374" s="232">
        <f t="shared" si="168"/>
        <v>0</v>
      </c>
      <c r="AU374" s="235">
        <f t="shared" si="169"/>
        <v>0</v>
      </c>
      <c r="AY374" s="210">
        <v>18.5</v>
      </c>
      <c r="AZ374" s="231">
        <v>140.69999999999999</v>
      </c>
      <c r="BA374" s="15"/>
      <c r="BB374" s="232">
        <f t="shared" si="153"/>
        <v>18.492968453059675</v>
      </c>
      <c r="BC374" s="235">
        <f t="shared" si="154"/>
        <v>140.69999999999999</v>
      </c>
      <c r="BG374" s="210">
        <v>18.5</v>
      </c>
      <c r="BH374" s="231">
        <v>2100</v>
      </c>
      <c r="BI374" s="15"/>
      <c r="BJ374" s="232">
        <f t="shared" si="160"/>
        <v>18.5</v>
      </c>
      <c r="BK374" s="235">
        <f t="shared" si="170"/>
        <v>1125.2737642585823</v>
      </c>
      <c r="BM374" s="109">
        <f t="shared" si="161"/>
        <v>0.535844649646944</v>
      </c>
      <c r="BN374" s="213"/>
      <c r="BR374" s="228"/>
      <c r="BS374" s="311"/>
      <c r="BT374" s="3"/>
      <c r="BU374" s="213"/>
      <c r="BV374" s="213"/>
      <c r="BW374" s="291"/>
    </row>
    <row r="375" spans="1:75" x14ac:dyDescent="0.2">
      <c r="A375" s="326">
        <v>18.55</v>
      </c>
      <c r="B375" s="211">
        <f t="shared" si="174"/>
        <v>1173.7020000000325</v>
      </c>
      <c r="C375" s="866">
        <f ca="1">IF(ISERR(AVERAGE(INDIRECT("B"&amp;(ROW()-INT($B$1/2))):INDIRECT("B"&amp;(ROW()+INT($B$1/2))))),"",AVERAGE(INDIRECT("B"&amp;(ROW()-INT($B$1/2))):INDIRECT("B"&amp;(ROW()+INT($B$1/2)))))</f>
        <v>1173.7020000000325</v>
      </c>
      <c r="D375" s="866">
        <f t="shared" si="146"/>
        <v>5.0000000000000711E-2</v>
      </c>
      <c r="E375" s="867"/>
      <c r="F375" s="212">
        <f t="shared" si="171"/>
        <v>18.550000000000402</v>
      </c>
      <c r="G375" s="2">
        <f t="shared" si="147"/>
        <v>372</v>
      </c>
      <c r="H375" s="213">
        <f t="shared" si="148"/>
        <v>18.55</v>
      </c>
      <c r="I375" s="213">
        <f t="shared" si="149"/>
        <v>18.600000000000001</v>
      </c>
      <c r="J375" s="51">
        <f t="shared" ca="1" si="150"/>
        <v>1173.7020000000325</v>
      </c>
      <c r="K375" s="51">
        <f t="shared" ca="1" si="151"/>
        <v>1169.5440000000326</v>
      </c>
      <c r="L375" s="553">
        <f t="shared" ca="1" si="152"/>
        <v>1173.7019999999991</v>
      </c>
      <c r="M375" s="542">
        <f t="shared" si="155"/>
        <v>29.85333120000065</v>
      </c>
      <c r="N375" s="544">
        <f t="shared" ca="1" si="156"/>
        <v>357.74436959999974</v>
      </c>
      <c r="O375" s="215"/>
      <c r="P375" s="216"/>
      <c r="Q375" s="217"/>
      <c r="R375" s="218"/>
      <c r="S375" s="219">
        <f t="shared" si="162"/>
        <v>0</v>
      </c>
      <c r="T375" s="220">
        <f t="shared" si="163"/>
        <v>0</v>
      </c>
      <c r="U375" s="214">
        <f t="shared" si="172"/>
        <v>0</v>
      </c>
      <c r="W375" s="221"/>
      <c r="X375" s="222"/>
      <c r="Y375" s="222"/>
      <c r="Z375" s="223"/>
      <c r="AA375" s="222"/>
      <c r="AB375" s="224"/>
      <c r="AC375" s="225"/>
      <c r="AD375" s="2">
        <f t="shared" si="157"/>
        <v>0</v>
      </c>
      <c r="AE375" s="2">
        <f t="shared" si="158"/>
        <v>0</v>
      </c>
      <c r="AF375" s="226"/>
      <c r="AG375" s="219">
        <f t="shared" si="164"/>
        <v>0</v>
      </c>
      <c r="AH375" s="234">
        <f t="shared" si="165"/>
        <v>0</v>
      </c>
      <c r="AI375" s="214">
        <f t="shared" si="173"/>
        <v>0</v>
      </c>
      <c r="AK375" s="229">
        <f t="shared" si="166"/>
        <v>0</v>
      </c>
      <c r="AL375" s="226"/>
      <c r="AM375" s="15"/>
      <c r="AN375" s="232" t="e">
        <f t="shared" si="167"/>
        <v>#DIV/0!</v>
      </c>
      <c r="AO375" s="214">
        <f t="shared" si="159"/>
        <v>0</v>
      </c>
      <c r="AQ375" s="210"/>
      <c r="AR375" s="231"/>
      <c r="AS375" s="15"/>
      <c r="AT375" s="232">
        <f t="shared" si="168"/>
        <v>0</v>
      </c>
      <c r="AU375" s="235">
        <f t="shared" si="169"/>
        <v>0</v>
      </c>
      <c r="AY375" s="210">
        <v>18.55</v>
      </c>
      <c r="AZ375" s="231">
        <v>139.1</v>
      </c>
      <c r="BA375" s="15"/>
      <c r="BB375" s="232">
        <f t="shared" si="153"/>
        <v>18.542949448878755</v>
      </c>
      <c r="BC375" s="235">
        <f t="shared" si="154"/>
        <v>139.1</v>
      </c>
      <c r="BG375" s="210">
        <v>18.55</v>
      </c>
      <c r="BH375" s="231">
        <v>2100</v>
      </c>
      <c r="BI375" s="15"/>
      <c r="BJ375" s="232">
        <f t="shared" si="160"/>
        <v>18.55</v>
      </c>
      <c r="BK375" s="235">
        <f t="shared" si="170"/>
        <v>1121.4258555133354</v>
      </c>
      <c r="BM375" s="109">
        <f t="shared" si="161"/>
        <v>0.5340123121492073</v>
      </c>
      <c r="BN375" s="213"/>
      <c r="BR375" s="228"/>
      <c r="BS375" s="311"/>
      <c r="BT375" s="3"/>
      <c r="BU375" s="213"/>
      <c r="BV375" s="213"/>
      <c r="BW375" s="291"/>
    </row>
    <row r="376" spans="1:75" x14ac:dyDescent="0.2">
      <c r="A376" s="326">
        <v>18.600000000000001</v>
      </c>
      <c r="B376" s="211">
        <f t="shared" si="174"/>
        <v>1169.5440000000326</v>
      </c>
      <c r="C376" s="866">
        <f ca="1">IF(ISERR(AVERAGE(INDIRECT("B"&amp;(ROW()-INT($B$1/2))):INDIRECT("B"&amp;(ROW()+INT($B$1/2))))),"",AVERAGE(INDIRECT("B"&amp;(ROW()-INT($B$1/2))):INDIRECT("B"&amp;(ROW()+INT($B$1/2)))))</f>
        <v>1169.5440000000326</v>
      </c>
      <c r="D376" s="866">
        <f t="shared" si="146"/>
        <v>5.0000000000000711E-2</v>
      </c>
      <c r="E376" s="867"/>
      <c r="F376" s="212">
        <f t="shared" si="171"/>
        <v>18.600000000000406</v>
      </c>
      <c r="G376" s="2">
        <f t="shared" si="147"/>
        <v>373</v>
      </c>
      <c r="H376" s="213">
        <f t="shared" si="148"/>
        <v>18.600000000000001</v>
      </c>
      <c r="I376" s="213">
        <f t="shared" si="149"/>
        <v>18.649999999999999</v>
      </c>
      <c r="J376" s="51">
        <f t="shared" ca="1" si="150"/>
        <v>1169.5440000000326</v>
      </c>
      <c r="K376" s="51">
        <f t="shared" ca="1" si="151"/>
        <v>1165.3860000000327</v>
      </c>
      <c r="L376" s="553">
        <f t="shared" ca="1" si="152"/>
        <v>1169.543999999999</v>
      </c>
      <c r="M376" s="542">
        <f t="shared" si="155"/>
        <v>29.933798400000658</v>
      </c>
      <c r="N376" s="544">
        <f t="shared" ca="1" si="156"/>
        <v>356.47701119999971</v>
      </c>
      <c r="O376" s="215"/>
      <c r="P376" s="216"/>
      <c r="Q376" s="217"/>
      <c r="R376" s="218"/>
      <c r="S376" s="219">
        <f t="shared" si="162"/>
        <v>0</v>
      </c>
      <c r="T376" s="220">
        <f t="shared" si="163"/>
        <v>0</v>
      </c>
      <c r="U376" s="214">
        <f t="shared" si="172"/>
        <v>0</v>
      </c>
      <c r="W376" s="221"/>
      <c r="X376" s="222"/>
      <c r="Y376" s="222"/>
      <c r="Z376" s="223"/>
      <c r="AA376" s="222"/>
      <c r="AB376" s="224"/>
      <c r="AC376" s="225"/>
      <c r="AD376" s="2">
        <f t="shared" si="157"/>
        <v>0</v>
      </c>
      <c r="AE376" s="2">
        <f t="shared" si="158"/>
        <v>0</v>
      </c>
      <c r="AF376" s="226"/>
      <c r="AG376" s="219">
        <f t="shared" si="164"/>
        <v>0</v>
      </c>
      <c r="AH376" s="234">
        <f t="shared" si="165"/>
        <v>0</v>
      </c>
      <c r="AI376" s="214">
        <f t="shared" si="173"/>
        <v>0</v>
      </c>
      <c r="AK376" s="229">
        <f t="shared" si="166"/>
        <v>0</v>
      </c>
      <c r="AL376" s="226"/>
      <c r="AM376" s="15"/>
      <c r="AN376" s="232" t="e">
        <f t="shared" si="167"/>
        <v>#DIV/0!</v>
      </c>
      <c r="AO376" s="214">
        <f t="shared" si="159"/>
        <v>0</v>
      </c>
      <c r="AQ376" s="210"/>
      <c r="AR376" s="231"/>
      <c r="AS376" s="15"/>
      <c r="AT376" s="232">
        <f t="shared" si="168"/>
        <v>0</v>
      </c>
      <c r="AU376" s="235">
        <f t="shared" si="169"/>
        <v>0</v>
      </c>
      <c r="AY376" s="210">
        <v>18.600000000000001</v>
      </c>
      <c r="AZ376" s="231">
        <v>137.1</v>
      </c>
      <c r="BA376" s="15"/>
      <c r="BB376" s="232">
        <f t="shared" si="153"/>
        <v>18.592930444697839</v>
      </c>
      <c r="BC376" s="235">
        <f t="shared" si="154"/>
        <v>137.1</v>
      </c>
      <c r="BG376" s="210">
        <v>18.600000000000001</v>
      </c>
      <c r="BH376" s="231">
        <v>2100</v>
      </c>
      <c r="BI376" s="15"/>
      <c r="BJ376" s="232">
        <f t="shared" si="160"/>
        <v>18.600000000000001</v>
      </c>
      <c r="BK376" s="235">
        <f t="shared" si="170"/>
        <v>1117.5779467680882</v>
      </c>
      <c r="BM376" s="109">
        <f t="shared" si="161"/>
        <v>0.5321799746514706</v>
      </c>
      <c r="BN376" s="213"/>
      <c r="BR376" s="228"/>
      <c r="BS376" s="311"/>
      <c r="BT376" s="3"/>
      <c r="BU376" s="213"/>
      <c r="BV376" s="213"/>
      <c r="BW376" s="291"/>
    </row>
    <row r="377" spans="1:75" x14ac:dyDescent="0.2">
      <c r="A377" s="326">
        <v>18.649999999999999</v>
      </c>
      <c r="B377" s="211">
        <f t="shared" si="174"/>
        <v>1165.3860000000327</v>
      </c>
      <c r="C377" s="866">
        <f ca="1">IF(ISERR(AVERAGE(INDIRECT("B"&amp;(ROW()-INT($B$1/2))):INDIRECT("B"&amp;(ROW()+INT($B$1/2))))),"",AVERAGE(INDIRECT("B"&amp;(ROW()-INT($B$1/2))):INDIRECT("B"&amp;(ROW()+INT($B$1/2)))))</f>
        <v>1165.3860000000327</v>
      </c>
      <c r="D377" s="866">
        <f t="shared" si="146"/>
        <v>4.9999999999997158E-2</v>
      </c>
      <c r="E377" s="867"/>
      <c r="F377" s="212">
        <f t="shared" si="171"/>
        <v>18.650000000000411</v>
      </c>
      <c r="G377" s="2">
        <f t="shared" si="147"/>
        <v>374</v>
      </c>
      <c r="H377" s="213">
        <f t="shared" si="148"/>
        <v>18.649999999999999</v>
      </c>
      <c r="I377" s="213">
        <f t="shared" si="149"/>
        <v>18.7</v>
      </c>
      <c r="J377" s="51">
        <f t="shared" ca="1" si="150"/>
        <v>1165.3860000000327</v>
      </c>
      <c r="K377" s="51">
        <f t="shared" ca="1" si="151"/>
        <v>1161.2280000000328</v>
      </c>
      <c r="L377" s="553">
        <f t="shared" ca="1" si="152"/>
        <v>1165.3859999999984</v>
      </c>
      <c r="M377" s="542">
        <f t="shared" si="155"/>
        <v>30.014265600000662</v>
      </c>
      <c r="N377" s="544">
        <f t="shared" ca="1" si="156"/>
        <v>355.2096527999995</v>
      </c>
      <c r="O377" s="215"/>
      <c r="P377" s="216"/>
      <c r="Q377" s="217"/>
      <c r="R377" s="218"/>
      <c r="S377" s="219">
        <f t="shared" si="162"/>
        <v>0</v>
      </c>
      <c r="T377" s="220">
        <f t="shared" si="163"/>
        <v>0</v>
      </c>
      <c r="U377" s="214">
        <f t="shared" si="172"/>
        <v>0</v>
      </c>
      <c r="W377" s="221"/>
      <c r="X377" s="222"/>
      <c r="Y377" s="222"/>
      <c r="Z377" s="223"/>
      <c r="AA377" s="222"/>
      <c r="AB377" s="224"/>
      <c r="AC377" s="225"/>
      <c r="AD377" s="2">
        <f t="shared" si="157"/>
        <v>0</v>
      </c>
      <c r="AE377" s="2">
        <f t="shared" si="158"/>
        <v>0</v>
      </c>
      <c r="AF377" s="226"/>
      <c r="AG377" s="219">
        <f t="shared" si="164"/>
        <v>0</v>
      </c>
      <c r="AH377" s="234">
        <f t="shared" si="165"/>
        <v>0</v>
      </c>
      <c r="AI377" s="214">
        <f t="shared" si="173"/>
        <v>0</v>
      </c>
      <c r="AK377" s="229">
        <f t="shared" si="166"/>
        <v>0</v>
      </c>
      <c r="AL377" s="226"/>
      <c r="AM377" s="15"/>
      <c r="AN377" s="232" t="e">
        <f t="shared" si="167"/>
        <v>#DIV/0!</v>
      </c>
      <c r="AO377" s="214">
        <f t="shared" si="159"/>
        <v>0</v>
      </c>
      <c r="AQ377" s="210"/>
      <c r="AR377" s="231"/>
      <c r="AS377" s="15"/>
      <c r="AT377" s="232">
        <f t="shared" si="168"/>
        <v>0</v>
      </c>
      <c r="AU377" s="235">
        <f t="shared" si="169"/>
        <v>0</v>
      </c>
      <c r="AY377" s="210">
        <v>18.649999999999999</v>
      </c>
      <c r="AZ377" s="231">
        <v>137.80000000000001</v>
      </c>
      <c r="BA377" s="15"/>
      <c r="BB377" s="232">
        <f t="shared" si="153"/>
        <v>18.642911440516915</v>
      </c>
      <c r="BC377" s="235">
        <f t="shared" si="154"/>
        <v>137.80000000000001</v>
      </c>
      <c r="BG377" s="210">
        <v>18.649999999999999</v>
      </c>
      <c r="BH377" s="231">
        <v>2100</v>
      </c>
      <c r="BI377" s="15"/>
      <c r="BJ377" s="232">
        <f t="shared" si="160"/>
        <v>18.649999999999999</v>
      </c>
      <c r="BK377" s="235">
        <f t="shared" si="170"/>
        <v>1113.7300380228412</v>
      </c>
      <c r="BM377" s="109">
        <f t="shared" si="161"/>
        <v>0.5303476371537339</v>
      </c>
      <c r="BN377" s="213"/>
      <c r="BR377" s="228"/>
      <c r="BS377" s="311"/>
      <c r="BT377" s="3"/>
      <c r="BU377" s="213"/>
      <c r="BV377" s="213"/>
      <c r="BW377" s="291"/>
    </row>
    <row r="378" spans="1:75" x14ac:dyDescent="0.2">
      <c r="A378" s="326">
        <v>18.7</v>
      </c>
      <c r="B378" s="211">
        <f t="shared" si="174"/>
        <v>1161.2280000000328</v>
      </c>
      <c r="C378" s="866">
        <f ca="1">IF(ISERR(AVERAGE(INDIRECT("B"&amp;(ROW()-INT($B$1/2))):INDIRECT("B"&amp;(ROW()+INT($B$1/2))))),"",AVERAGE(INDIRECT("B"&amp;(ROW()-INT($B$1/2))):INDIRECT("B"&amp;(ROW()+INT($B$1/2)))))</f>
        <v>1161.2280000000328</v>
      </c>
      <c r="D378" s="866">
        <f t="shared" si="146"/>
        <v>5.0000000000000711E-2</v>
      </c>
      <c r="E378" s="867"/>
      <c r="F378" s="212">
        <f t="shared" si="171"/>
        <v>18.700000000000415</v>
      </c>
      <c r="G378" s="2">
        <f t="shared" si="147"/>
        <v>375</v>
      </c>
      <c r="H378" s="213">
        <f t="shared" si="148"/>
        <v>18.7</v>
      </c>
      <c r="I378" s="213">
        <f t="shared" si="149"/>
        <v>18.75</v>
      </c>
      <c r="J378" s="51">
        <f t="shared" ca="1" si="150"/>
        <v>1161.2280000000328</v>
      </c>
      <c r="K378" s="51">
        <f t="shared" ca="1" si="151"/>
        <v>1157.0700000000329</v>
      </c>
      <c r="L378" s="553">
        <f t="shared" ca="1" si="152"/>
        <v>1161.2279999999982</v>
      </c>
      <c r="M378" s="542">
        <f t="shared" si="155"/>
        <v>30.094732800000671</v>
      </c>
      <c r="N378" s="544">
        <f t="shared" ca="1" si="156"/>
        <v>353.94229439999947</v>
      </c>
      <c r="O378" s="215"/>
      <c r="P378" s="216"/>
      <c r="Q378" s="217"/>
      <c r="R378" s="218"/>
      <c r="S378" s="219">
        <f t="shared" si="162"/>
        <v>0</v>
      </c>
      <c r="T378" s="220">
        <f t="shared" si="163"/>
        <v>0</v>
      </c>
      <c r="U378" s="214">
        <f t="shared" si="172"/>
        <v>0</v>
      </c>
      <c r="W378" s="221"/>
      <c r="X378" s="222"/>
      <c r="Y378" s="222"/>
      <c r="Z378" s="223"/>
      <c r="AA378" s="222"/>
      <c r="AB378" s="224"/>
      <c r="AC378" s="225"/>
      <c r="AD378" s="2">
        <f t="shared" si="157"/>
        <v>0</v>
      </c>
      <c r="AE378" s="2">
        <f t="shared" si="158"/>
        <v>0</v>
      </c>
      <c r="AF378" s="226"/>
      <c r="AG378" s="219">
        <f t="shared" si="164"/>
        <v>0</v>
      </c>
      <c r="AH378" s="234">
        <f t="shared" si="165"/>
        <v>0</v>
      </c>
      <c r="AI378" s="214">
        <f t="shared" si="173"/>
        <v>0</v>
      </c>
      <c r="AK378" s="229">
        <f t="shared" si="166"/>
        <v>0</v>
      </c>
      <c r="AL378" s="226"/>
      <c r="AM378" s="15"/>
      <c r="AN378" s="232" t="e">
        <f t="shared" si="167"/>
        <v>#DIV/0!</v>
      </c>
      <c r="AO378" s="214">
        <f t="shared" si="159"/>
        <v>0</v>
      </c>
      <c r="AQ378" s="210"/>
      <c r="AR378" s="231"/>
      <c r="AS378" s="15"/>
      <c r="AT378" s="232">
        <f t="shared" si="168"/>
        <v>0</v>
      </c>
      <c r="AU378" s="235">
        <f t="shared" si="169"/>
        <v>0</v>
      </c>
      <c r="AY378" s="210">
        <v>18.7</v>
      </c>
      <c r="AZ378" s="231">
        <v>134.80000000000001</v>
      </c>
      <c r="BA378" s="15"/>
      <c r="BB378" s="232">
        <f t="shared" si="153"/>
        <v>18.692892436335995</v>
      </c>
      <c r="BC378" s="235">
        <f t="shared" si="154"/>
        <v>134.80000000000001</v>
      </c>
      <c r="BG378" s="210">
        <v>18.7</v>
      </c>
      <c r="BH378" s="231">
        <v>2100</v>
      </c>
      <c r="BI378" s="15"/>
      <c r="BJ378" s="232">
        <f t="shared" si="160"/>
        <v>18.7</v>
      </c>
      <c r="BK378" s="235">
        <f t="shared" si="170"/>
        <v>1109.882129277594</v>
      </c>
      <c r="BM378" s="109">
        <f t="shared" si="161"/>
        <v>0.52851529965599719</v>
      </c>
      <c r="BN378" s="213"/>
      <c r="BR378" s="228"/>
      <c r="BS378" s="311"/>
      <c r="BT378" s="3"/>
      <c r="BU378" s="213"/>
      <c r="BV378" s="213"/>
      <c r="BW378" s="291"/>
    </row>
    <row r="379" spans="1:75" x14ac:dyDescent="0.2">
      <c r="A379" s="326">
        <v>18.75</v>
      </c>
      <c r="B379" s="211">
        <f t="shared" si="174"/>
        <v>1157.0700000000329</v>
      </c>
      <c r="C379" s="866">
        <f ca="1">IF(ISERR(AVERAGE(INDIRECT("B"&amp;(ROW()-INT($B$1/2))):INDIRECT("B"&amp;(ROW()+INT($B$1/2))))),"",AVERAGE(INDIRECT("B"&amp;(ROW()-INT($B$1/2))):INDIRECT("B"&amp;(ROW()+INT($B$1/2)))))</f>
        <v>1157.0700000000329</v>
      </c>
      <c r="D379" s="866">
        <f t="shared" si="146"/>
        <v>5.0000000000000711E-2</v>
      </c>
      <c r="E379" s="867"/>
      <c r="F379" s="212">
        <f t="shared" si="171"/>
        <v>18.750000000000419</v>
      </c>
      <c r="G379" s="2">
        <f t="shared" si="147"/>
        <v>376</v>
      </c>
      <c r="H379" s="213">
        <f t="shared" si="148"/>
        <v>18.75</v>
      </c>
      <c r="I379" s="213">
        <f t="shared" si="149"/>
        <v>18.8</v>
      </c>
      <c r="J379" s="51">
        <f t="shared" ca="1" si="150"/>
        <v>1157.0700000000329</v>
      </c>
      <c r="K379" s="51">
        <f t="shared" ca="1" si="151"/>
        <v>1152.912000000033</v>
      </c>
      <c r="L379" s="553">
        <f t="shared" ca="1" si="152"/>
        <v>1157.0699999999981</v>
      </c>
      <c r="M379" s="542">
        <f t="shared" si="155"/>
        <v>30.175200000000675</v>
      </c>
      <c r="N379" s="544">
        <f t="shared" ca="1" si="156"/>
        <v>352.67493599999943</v>
      </c>
      <c r="O379" s="215"/>
      <c r="P379" s="216"/>
      <c r="Q379" s="217"/>
      <c r="R379" s="218"/>
      <c r="S379" s="219">
        <f t="shared" si="162"/>
        <v>0</v>
      </c>
      <c r="T379" s="220">
        <f t="shared" si="163"/>
        <v>0</v>
      </c>
      <c r="U379" s="214">
        <f t="shared" si="172"/>
        <v>0</v>
      </c>
      <c r="W379" s="221"/>
      <c r="X379" s="222"/>
      <c r="Y379" s="222"/>
      <c r="Z379" s="223"/>
      <c r="AA379" s="222"/>
      <c r="AB379" s="224"/>
      <c r="AC379" s="225"/>
      <c r="AD379" s="2">
        <f t="shared" si="157"/>
        <v>0</v>
      </c>
      <c r="AE379" s="2">
        <f t="shared" si="158"/>
        <v>0</v>
      </c>
      <c r="AF379" s="226"/>
      <c r="AG379" s="219">
        <f t="shared" si="164"/>
        <v>0</v>
      </c>
      <c r="AH379" s="234">
        <f t="shared" si="165"/>
        <v>0</v>
      </c>
      <c r="AI379" s="214">
        <f t="shared" si="173"/>
        <v>0</v>
      </c>
      <c r="AK379" s="229">
        <f t="shared" si="166"/>
        <v>0</v>
      </c>
      <c r="AL379" s="226"/>
      <c r="AM379" s="15"/>
      <c r="AN379" s="232" t="e">
        <f t="shared" si="167"/>
        <v>#DIV/0!</v>
      </c>
      <c r="AO379" s="214">
        <f t="shared" si="159"/>
        <v>0</v>
      </c>
      <c r="AQ379" s="210"/>
      <c r="AR379" s="231"/>
      <c r="AS379" s="15"/>
      <c r="AT379" s="232">
        <f t="shared" si="168"/>
        <v>0</v>
      </c>
      <c r="AU379" s="235">
        <f t="shared" si="169"/>
        <v>0</v>
      </c>
      <c r="AY379" s="210">
        <v>18.75</v>
      </c>
      <c r="AZ379" s="231">
        <v>130.6</v>
      </c>
      <c r="BA379" s="15"/>
      <c r="BB379" s="232">
        <f t="shared" si="153"/>
        <v>18.742873432155076</v>
      </c>
      <c r="BC379" s="235">
        <f t="shared" si="154"/>
        <v>130.6</v>
      </c>
      <c r="BG379" s="210">
        <v>18.75</v>
      </c>
      <c r="BH379" s="231">
        <v>2100</v>
      </c>
      <c r="BI379" s="15"/>
      <c r="BJ379" s="232">
        <f t="shared" si="160"/>
        <v>18.75</v>
      </c>
      <c r="BK379" s="235">
        <f t="shared" si="170"/>
        <v>1106.034220532347</v>
      </c>
      <c r="BM379" s="109">
        <f t="shared" si="161"/>
        <v>0.52668296215826049</v>
      </c>
      <c r="BN379" s="213"/>
      <c r="BR379" s="228"/>
      <c r="BS379" s="311"/>
      <c r="BT379" s="3"/>
      <c r="BU379" s="213"/>
      <c r="BV379" s="213"/>
      <c r="BW379" s="291"/>
    </row>
    <row r="380" spans="1:75" x14ac:dyDescent="0.2">
      <c r="A380" s="326">
        <v>18.8</v>
      </c>
      <c r="B380" s="211">
        <f t="shared" si="174"/>
        <v>1152.912000000033</v>
      </c>
      <c r="C380" s="866">
        <f ca="1">IF(ISERR(AVERAGE(INDIRECT("B"&amp;(ROW()-INT($B$1/2))):INDIRECT("B"&amp;(ROW()+INT($B$1/2))))),"",AVERAGE(INDIRECT("B"&amp;(ROW()-INT($B$1/2))):INDIRECT("B"&amp;(ROW()+INT($B$1/2)))))</f>
        <v>1152.912000000033</v>
      </c>
      <c r="D380" s="866">
        <f t="shared" ref="D380:D443" si="175">A380-A379</f>
        <v>5.0000000000000711E-2</v>
      </c>
      <c r="E380" s="867"/>
      <c r="F380" s="212">
        <f t="shared" si="171"/>
        <v>18.800000000000423</v>
      </c>
      <c r="G380" s="2">
        <f t="shared" si="147"/>
        <v>377</v>
      </c>
      <c r="H380" s="213">
        <f t="shared" si="148"/>
        <v>18.8</v>
      </c>
      <c r="I380" s="213">
        <f t="shared" si="149"/>
        <v>18.850000000000001</v>
      </c>
      <c r="J380" s="51">
        <f t="shared" ca="1" si="150"/>
        <v>1152.912000000033</v>
      </c>
      <c r="K380" s="51">
        <f t="shared" ca="1" si="151"/>
        <v>1148.7540000000331</v>
      </c>
      <c r="L380" s="553">
        <f t="shared" ca="1" si="152"/>
        <v>1152.9119999999978</v>
      </c>
      <c r="M380" s="542">
        <f t="shared" si="155"/>
        <v>30.255667200000683</v>
      </c>
      <c r="N380" s="544">
        <f t="shared" ca="1" si="156"/>
        <v>351.40757759999934</v>
      </c>
      <c r="O380" s="215"/>
      <c r="P380" s="216"/>
      <c r="Q380" s="217"/>
      <c r="R380" s="218"/>
      <c r="S380" s="219">
        <f t="shared" si="162"/>
        <v>0</v>
      </c>
      <c r="T380" s="220">
        <f t="shared" si="163"/>
        <v>0</v>
      </c>
      <c r="U380" s="214">
        <f t="shared" si="172"/>
        <v>0</v>
      </c>
      <c r="W380" s="221"/>
      <c r="X380" s="222"/>
      <c r="Y380" s="222"/>
      <c r="Z380" s="223"/>
      <c r="AA380" s="222"/>
      <c r="AB380" s="224"/>
      <c r="AC380" s="225"/>
      <c r="AD380" s="2">
        <f t="shared" si="157"/>
        <v>0</v>
      </c>
      <c r="AE380" s="2">
        <f t="shared" si="158"/>
        <v>0</v>
      </c>
      <c r="AF380" s="226"/>
      <c r="AG380" s="219">
        <f t="shared" si="164"/>
        <v>0</v>
      </c>
      <c r="AH380" s="234">
        <f t="shared" si="165"/>
        <v>0</v>
      </c>
      <c r="AI380" s="214">
        <f t="shared" si="173"/>
        <v>0</v>
      </c>
      <c r="AK380" s="229">
        <f t="shared" si="166"/>
        <v>0</v>
      </c>
      <c r="AL380" s="226"/>
      <c r="AM380" s="15"/>
      <c r="AN380" s="232" t="e">
        <f t="shared" si="167"/>
        <v>#DIV/0!</v>
      </c>
      <c r="AO380" s="214">
        <f t="shared" si="159"/>
        <v>0</v>
      </c>
      <c r="AQ380" s="210"/>
      <c r="AR380" s="231"/>
      <c r="AS380" s="15"/>
      <c r="AT380" s="232">
        <f t="shared" si="168"/>
        <v>0</v>
      </c>
      <c r="AU380" s="235">
        <f t="shared" si="169"/>
        <v>0</v>
      </c>
      <c r="AY380" s="210">
        <v>18.8</v>
      </c>
      <c r="AZ380" s="231">
        <v>128</v>
      </c>
      <c r="BA380" s="15"/>
      <c r="BB380" s="232">
        <f t="shared" si="153"/>
        <v>18.792854427974156</v>
      </c>
      <c r="BC380" s="235">
        <f t="shared" si="154"/>
        <v>128</v>
      </c>
      <c r="BG380" s="210">
        <v>18.8</v>
      </c>
      <c r="BH380" s="231">
        <v>2100</v>
      </c>
      <c r="BI380" s="15"/>
      <c r="BJ380" s="232">
        <f t="shared" si="160"/>
        <v>18.8</v>
      </c>
      <c r="BK380" s="235">
        <f t="shared" si="170"/>
        <v>1102.1863117871001</v>
      </c>
      <c r="BM380" s="109">
        <f t="shared" si="161"/>
        <v>0.52485062466052379</v>
      </c>
      <c r="BN380" s="213"/>
      <c r="BR380" s="228"/>
      <c r="BS380" s="311"/>
      <c r="BT380" s="3"/>
      <c r="BU380" s="213"/>
      <c r="BV380" s="213"/>
      <c r="BW380" s="291"/>
    </row>
    <row r="381" spans="1:75" x14ac:dyDescent="0.2">
      <c r="A381" s="326">
        <v>18.850000000000001</v>
      </c>
      <c r="B381" s="211">
        <f t="shared" si="174"/>
        <v>1148.7540000000331</v>
      </c>
      <c r="C381" s="866">
        <f ca="1">IF(ISERR(AVERAGE(INDIRECT("B"&amp;(ROW()-INT($B$1/2))):INDIRECT("B"&amp;(ROW()+INT($B$1/2))))),"",AVERAGE(INDIRECT("B"&amp;(ROW()-INT($B$1/2))):INDIRECT("B"&amp;(ROW()+INT($B$1/2)))))</f>
        <v>1148.7540000000331</v>
      </c>
      <c r="D381" s="866">
        <f t="shared" si="175"/>
        <v>5.0000000000000711E-2</v>
      </c>
      <c r="E381" s="867"/>
      <c r="F381" s="212">
        <f t="shared" si="171"/>
        <v>18.850000000000428</v>
      </c>
      <c r="G381" s="2">
        <f t="shared" si="147"/>
        <v>378</v>
      </c>
      <c r="H381" s="213">
        <f t="shared" si="148"/>
        <v>18.850000000000001</v>
      </c>
      <c r="I381" s="213">
        <f t="shared" si="149"/>
        <v>18.899999999999999</v>
      </c>
      <c r="J381" s="51">
        <f t="shared" ca="1" si="150"/>
        <v>1148.7540000000331</v>
      </c>
      <c r="K381" s="51">
        <f t="shared" ca="1" si="151"/>
        <v>1144.5960000000332</v>
      </c>
      <c r="L381" s="553">
        <f t="shared" ca="1" si="152"/>
        <v>1148.7539999999976</v>
      </c>
      <c r="M381" s="542">
        <f t="shared" si="155"/>
        <v>30.336134400000692</v>
      </c>
      <c r="N381" s="544">
        <f t="shared" ca="1" si="156"/>
        <v>350.14021919999931</v>
      </c>
      <c r="O381" s="215"/>
      <c r="P381" s="216"/>
      <c r="Q381" s="217"/>
      <c r="R381" s="218"/>
      <c r="S381" s="219">
        <f t="shared" si="162"/>
        <v>0</v>
      </c>
      <c r="T381" s="220">
        <f t="shared" si="163"/>
        <v>0</v>
      </c>
      <c r="U381" s="214">
        <f t="shared" si="172"/>
        <v>0</v>
      </c>
      <c r="W381" s="221"/>
      <c r="X381" s="222"/>
      <c r="Y381" s="222"/>
      <c r="Z381" s="223"/>
      <c r="AA381" s="222"/>
      <c r="AB381" s="224"/>
      <c r="AC381" s="225"/>
      <c r="AD381" s="2">
        <f t="shared" si="157"/>
        <v>0</v>
      </c>
      <c r="AE381" s="2">
        <f t="shared" si="158"/>
        <v>0</v>
      </c>
      <c r="AF381" s="226"/>
      <c r="AG381" s="219">
        <f t="shared" si="164"/>
        <v>0</v>
      </c>
      <c r="AH381" s="234">
        <f t="shared" si="165"/>
        <v>0</v>
      </c>
      <c r="AI381" s="214">
        <f t="shared" si="173"/>
        <v>0</v>
      </c>
      <c r="AK381" s="229">
        <f t="shared" si="166"/>
        <v>0</v>
      </c>
      <c r="AL381" s="226"/>
      <c r="AM381" s="15"/>
      <c r="AN381" s="232" t="e">
        <f t="shared" si="167"/>
        <v>#DIV/0!</v>
      </c>
      <c r="AO381" s="214">
        <f t="shared" si="159"/>
        <v>0</v>
      </c>
      <c r="AQ381" s="210"/>
      <c r="AR381" s="231"/>
      <c r="AS381" s="15"/>
      <c r="AT381" s="232">
        <f t="shared" si="168"/>
        <v>0</v>
      </c>
      <c r="AU381" s="235">
        <f t="shared" si="169"/>
        <v>0</v>
      </c>
      <c r="AY381" s="210">
        <v>18.850000000000001</v>
      </c>
      <c r="AZ381" s="231">
        <v>125.7</v>
      </c>
      <c r="BA381" s="15"/>
      <c r="BB381" s="232">
        <f t="shared" si="153"/>
        <v>18.84283542379324</v>
      </c>
      <c r="BC381" s="235">
        <f t="shared" si="154"/>
        <v>125.7</v>
      </c>
      <c r="BG381" s="210">
        <v>18.850000000000001</v>
      </c>
      <c r="BH381" s="231">
        <v>2100</v>
      </c>
      <c r="BI381" s="15"/>
      <c r="BJ381" s="232">
        <f t="shared" si="160"/>
        <v>18.850000000000001</v>
      </c>
      <c r="BK381" s="235">
        <f t="shared" si="170"/>
        <v>1098.3384030418529</v>
      </c>
      <c r="BM381" s="109">
        <f t="shared" si="161"/>
        <v>0.52301828716278709</v>
      </c>
      <c r="BN381" s="213"/>
      <c r="BR381" s="228"/>
      <c r="BS381" s="311"/>
      <c r="BT381" s="3"/>
      <c r="BU381" s="213"/>
      <c r="BV381" s="213"/>
      <c r="BW381" s="291"/>
    </row>
    <row r="382" spans="1:75" x14ac:dyDescent="0.2">
      <c r="A382" s="326">
        <v>18.899999999999999</v>
      </c>
      <c r="B382" s="211">
        <f t="shared" si="174"/>
        <v>1144.5960000000332</v>
      </c>
      <c r="C382" s="866">
        <f ca="1">IF(ISERR(AVERAGE(INDIRECT("B"&amp;(ROW()-INT($B$1/2))):INDIRECT("B"&amp;(ROW()+INT($B$1/2))))),"",AVERAGE(INDIRECT("B"&amp;(ROW()-INT($B$1/2))):INDIRECT("B"&amp;(ROW()+INT($B$1/2)))))</f>
        <v>1144.5960000000332</v>
      </c>
      <c r="D382" s="866">
        <f t="shared" si="175"/>
        <v>4.9999999999997158E-2</v>
      </c>
      <c r="E382" s="867"/>
      <c r="F382" s="212">
        <f t="shared" si="171"/>
        <v>18.900000000000432</v>
      </c>
      <c r="G382" s="2">
        <f t="shared" si="147"/>
        <v>379</v>
      </c>
      <c r="H382" s="213">
        <f t="shared" si="148"/>
        <v>18.899999999999999</v>
      </c>
      <c r="I382" s="213">
        <f t="shared" si="149"/>
        <v>18.95</v>
      </c>
      <c r="J382" s="51">
        <f t="shared" ca="1" si="150"/>
        <v>1144.5960000000332</v>
      </c>
      <c r="K382" s="51">
        <f t="shared" ca="1" si="151"/>
        <v>1140.4380000000333</v>
      </c>
      <c r="L382" s="553">
        <f t="shared" ca="1" si="152"/>
        <v>1144.595999999997</v>
      </c>
      <c r="M382" s="542">
        <f t="shared" si="155"/>
        <v>30.416601600000696</v>
      </c>
      <c r="N382" s="544">
        <f t="shared" ca="1" si="156"/>
        <v>348.8728607999991</v>
      </c>
      <c r="O382" s="215"/>
      <c r="P382" s="216"/>
      <c r="Q382" s="217"/>
      <c r="R382" s="218"/>
      <c r="S382" s="219">
        <f t="shared" si="162"/>
        <v>0</v>
      </c>
      <c r="T382" s="220">
        <f t="shared" si="163"/>
        <v>0</v>
      </c>
      <c r="U382" s="214">
        <f t="shared" si="172"/>
        <v>0</v>
      </c>
      <c r="W382" s="221"/>
      <c r="X382" s="222"/>
      <c r="Y382" s="222"/>
      <c r="Z382" s="223"/>
      <c r="AA382" s="222"/>
      <c r="AB382" s="224"/>
      <c r="AC382" s="225"/>
      <c r="AD382" s="2">
        <f t="shared" si="157"/>
        <v>0</v>
      </c>
      <c r="AE382" s="2">
        <f t="shared" si="158"/>
        <v>0</v>
      </c>
      <c r="AF382" s="226"/>
      <c r="AG382" s="219">
        <f t="shared" si="164"/>
        <v>0</v>
      </c>
      <c r="AH382" s="234">
        <f t="shared" si="165"/>
        <v>0</v>
      </c>
      <c r="AI382" s="214">
        <f t="shared" si="173"/>
        <v>0</v>
      </c>
      <c r="AK382" s="229">
        <f t="shared" si="166"/>
        <v>0</v>
      </c>
      <c r="AL382" s="226"/>
      <c r="AM382" s="15"/>
      <c r="AN382" s="232" t="e">
        <f t="shared" si="167"/>
        <v>#DIV/0!</v>
      </c>
      <c r="AO382" s="214">
        <f t="shared" si="159"/>
        <v>0</v>
      </c>
      <c r="AQ382" s="210"/>
      <c r="AR382" s="231"/>
      <c r="AS382" s="15"/>
      <c r="AT382" s="232">
        <f t="shared" si="168"/>
        <v>0</v>
      </c>
      <c r="AU382" s="235">
        <f t="shared" si="169"/>
        <v>0</v>
      </c>
      <c r="AY382" s="210">
        <v>18.899999999999999</v>
      </c>
      <c r="AZ382" s="231">
        <v>123.7</v>
      </c>
      <c r="BA382" s="15"/>
      <c r="BB382" s="232">
        <f t="shared" si="153"/>
        <v>18.892816419612316</v>
      </c>
      <c r="BC382" s="235">
        <f t="shared" si="154"/>
        <v>123.7</v>
      </c>
      <c r="BG382" s="210">
        <v>18.899999999999999</v>
      </c>
      <c r="BH382" s="231">
        <v>2100</v>
      </c>
      <c r="BI382" s="15"/>
      <c r="BJ382" s="232">
        <f t="shared" si="160"/>
        <v>18.899999999999999</v>
      </c>
      <c r="BK382" s="235">
        <f t="shared" si="170"/>
        <v>1094.4904942966059</v>
      </c>
      <c r="BM382" s="109">
        <f t="shared" si="161"/>
        <v>0.52118594966505039</v>
      </c>
      <c r="BN382" s="213"/>
      <c r="BR382" s="228"/>
      <c r="BS382" s="311"/>
      <c r="BT382" s="3"/>
      <c r="BU382" s="213"/>
      <c r="BV382" s="213"/>
      <c r="BW382" s="291"/>
    </row>
    <row r="383" spans="1:75" x14ac:dyDescent="0.2">
      <c r="A383" s="326">
        <v>18.95</v>
      </c>
      <c r="B383" s="211">
        <f t="shared" si="174"/>
        <v>1140.4380000000333</v>
      </c>
      <c r="C383" s="866">
        <f ca="1">IF(ISERR(AVERAGE(INDIRECT("B"&amp;(ROW()-INT($B$1/2))):INDIRECT("B"&amp;(ROW()+INT($B$1/2))))),"",AVERAGE(INDIRECT("B"&amp;(ROW()-INT($B$1/2))):INDIRECT("B"&amp;(ROW()+INT($B$1/2)))))</f>
        <v>1140.4380000000333</v>
      </c>
      <c r="D383" s="866">
        <f t="shared" si="175"/>
        <v>5.0000000000000711E-2</v>
      </c>
      <c r="E383" s="867"/>
      <c r="F383" s="212">
        <f t="shared" si="171"/>
        <v>18.950000000000436</v>
      </c>
      <c r="G383" s="2">
        <f t="shared" si="147"/>
        <v>380</v>
      </c>
      <c r="H383" s="213">
        <f t="shared" si="148"/>
        <v>18.95</v>
      </c>
      <c r="I383" s="213">
        <f t="shared" si="149"/>
        <v>19</v>
      </c>
      <c r="J383" s="51">
        <f t="shared" ca="1" si="150"/>
        <v>1140.4380000000333</v>
      </c>
      <c r="K383" s="51">
        <f t="shared" ca="1" si="151"/>
        <v>1136.2800000000334</v>
      </c>
      <c r="L383" s="553">
        <f t="shared" ca="1" si="152"/>
        <v>1140.4379999999969</v>
      </c>
      <c r="M383" s="542">
        <f t="shared" si="155"/>
        <v>30.497068800000704</v>
      </c>
      <c r="N383" s="544">
        <f t="shared" ca="1" si="156"/>
        <v>347.60550239999907</v>
      </c>
      <c r="O383" s="215"/>
      <c r="P383" s="216"/>
      <c r="Q383" s="217"/>
      <c r="R383" s="218"/>
      <c r="S383" s="219">
        <f t="shared" si="162"/>
        <v>0</v>
      </c>
      <c r="T383" s="220">
        <f t="shared" si="163"/>
        <v>0</v>
      </c>
      <c r="U383" s="214">
        <f t="shared" si="172"/>
        <v>0</v>
      </c>
      <c r="W383" s="221"/>
      <c r="X383" s="222"/>
      <c r="Y383" s="222"/>
      <c r="Z383" s="223"/>
      <c r="AA383" s="222"/>
      <c r="AB383" s="224"/>
      <c r="AC383" s="225"/>
      <c r="AD383" s="2">
        <f t="shared" si="157"/>
        <v>0</v>
      </c>
      <c r="AE383" s="2">
        <f t="shared" si="158"/>
        <v>0</v>
      </c>
      <c r="AF383" s="226"/>
      <c r="AG383" s="219">
        <f t="shared" si="164"/>
        <v>0</v>
      </c>
      <c r="AH383" s="234">
        <f t="shared" si="165"/>
        <v>0</v>
      </c>
      <c r="AI383" s="214">
        <f t="shared" si="173"/>
        <v>0</v>
      </c>
      <c r="AK383" s="229">
        <f t="shared" si="166"/>
        <v>0</v>
      </c>
      <c r="AL383" s="226"/>
      <c r="AM383" s="15"/>
      <c r="AN383" s="232" t="e">
        <f t="shared" si="167"/>
        <v>#DIV/0!</v>
      </c>
      <c r="AO383" s="214">
        <f t="shared" si="159"/>
        <v>0</v>
      </c>
      <c r="AQ383" s="210"/>
      <c r="AR383" s="231"/>
      <c r="AS383" s="15"/>
      <c r="AT383" s="232">
        <f t="shared" si="168"/>
        <v>0</v>
      </c>
      <c r="AU383" s="235">
        <f t="shared" si="169"/>
        <v>0</v>
      </c>
      <c r="AY383" s="210">
        <v>18.95</v>
      </c>
      <c r="AZ383" s="231">
        <v>122</v>
      </c>
      <c r="BA383" s="15"/>
      <c r="BB383" s="232">
        <f t="shared" si="153"/>
        <v>18.942797415431397</v>
      </c>
      <c r="BC383" s="235">
        <f t="shared" si="154"/>
        <v>122</v>
      </c>
      <c r="BG383" s="210">
        <v>18.95</v>
      </c>
      <c r="BH383" s="231">
        <v>2100</v>
      </c>
      <c r="BI383" s="15"/>
      <c r="BJ383" s="232">
        <f t="shared" si="160"/>
        <v>18.95</v>
      </c>
      <c r="BK383" s="235">
        <f t="shared" si="170"/>
        <v>1090.6425855513587</v>
      </c>
      <c r="BM383" s="109">
        <f t="shared" si="161"/>
        <v>0.51935361216731368</v>
      </c>
      <c r="BN383" s="213"/>
      <c r="BR383" s="228"/>
      <c r="BS383" s="311"/>
      <c r="BT383" s="3"/>
      <c r="BU383" s="213"/>
      <c r="BV383" s="213"/>
      <c r="BW383" s="291"/>
    </row>
    <row r="384" spans="1:75" x14ac:dyDescent="0.2">
      <c r="A384" s="326">
        <v>19</v>
      </c>
      <c r="B384" s="211">
        <f t="shared" si="174"/>
        <v>1136.2800000000334</v>
      </c>
      <c r="C384" s="866">
        <f ca="1">IF(ISERR(AVERAGE(INDIRECT("B"&amp;(ROW()-INT($B$1/2))):INDIRECT("B"&amp;(ROW()+INT($B$1/2))))),"",AVERAGE(INDIRECT("B"&amp;(ROW()-INT($B$1/2))):INDIRECT("B"&amp;(ROW()+INT($B$1/2)))))</f>
        <v>1136.2800000000334</v>
      </c>
      <c r="D384" s="866">
        <f t="shared" si="175"/>
        <v>5.0000000000000711E-2</v>
      </c>
      <c r="E384" s="867"/>
      <c r="F384" s="212">
        <f t="shared" si="171"/>
        <v>19.000000000000441</v>
      </c>
      <c r="G384" s="2">
        <f t="shared" si="147"/>
        <v>381</v>
      </c>
      <c r="H384" s="213">
        <f t="shared" si="148"/>
        <v>19</v>
      </c>
      <c r="I384" s="213">
        <f t="shared" si="149"/>
        <v>19.05</v>
      </c>
      <c r="J384" s="51">
        <f t="shared" ca="1" si="150"/>
        <v>1136.2800000000334</v>
      </c>
      <c r="K384" s="51">
        <f t="shared" ca="1" si="151"/>
        <v>1132.1220000000335</v>
      </c>
      <c r="L384" s="553">
        <f t="shared" ca="1" si="152"/>
        <v>1136.2799999999968</v>
      </c>
      <c r="M384" s="542">
        <f t="shared" si="155"/>
        <v>30.577536000000713</v>
      </c>
      <c r="N384" s="544">
        <f t="shared" ca="1" si="156"/>
        <v>346.33814399999903</v>
      </c>
      <c r="O384" s="215"/>
      <c r="P384" s="216"/>
      <c r="Q384" s="217"/>
      <c r="R384" s="218"/>
      <c r="S384" s="219">
        <f t="shared" si="162"/>
        <v>0</v>
      </c>
      <c r="T384" s="220">
        <f t="shared" si="163"/>
        <v>0</v>
      </c>
      <c r="U384" s="214">
        <f t="shared" si="172"/>
        <v>0</v>
      </c>
      <c r="W384" s="221"/>
      <c r="X384" s="222"/>
      <c r="Y384" s="222"/>
      <c r="Z384" s="223"/>
      <c r="AA384" s="222"/>
      <c r="AB384" s="224"/>
      <c r="AC384" s="225"/>
      <c r="AD384" s="2">
        <f t="shared" si="157"/>
        <v>0</v>
      </c>
      <c r="AE384" s="2">
        <f t="shared" si="158"/>
        <v>0</v>
      </c>
      <c r="AF384" s="226"/>
      <c r="AG384" s="219">
        <f t="shared" si="164"/>
        <v>0</v>
      </c>
      <c r="AH384" s="234">
        <f t="shared" si="165"/>
        <v>0</v>
      </c>
      <c r="AI384" s="214">
        <f t="shared" si="173"/>
        <v>0</v>
      </c>
      <c r="AK384" s="229">
        <f t="shared" si="166"/>
        <v>0</v>
      </c>
      <c r="AL384" s="226"/>
      <c r="AM384" s="15"/>
      <c r="AN384" s="232" t="e">
        <f t="shared" si="167"/>
        <v>#DIV/0!</v>
      </c>
      <c r="AO384" s="214">
        <f t="shared" si="159"/>
        <v>0</v>
      </c>
      <c r="AQ384" s="210"/>
      <c r="AR384" s="231"/>
      <c r="AS384" s="15"/>
      <c r="AT384" s="232">
        <f t="shared" si="168"/>
        <v>0</v>
      </c>
      <c r="AU384" s="235">
        <f t="shared" si="169"/>
        <v>0</v>
      </c>
      <c r="AY384" s="210">
        <v>19</v>
      </c>
      <c r="AZ384" s="231">
        <v>111.2</v>
      </c>
      <c r="BA384" s="15"/>
      <c r="BB384" s="232">
        <f t="shared" si="153"/>
        <v>18.992778411250477</v>
      </c>
      <c r="BC384" s="235">
        <f t="shared" si="154"/>
        <v>111.2</v>
      </c>
      <c r="BG384" s="210">
        <v>19</v>
      </c>
      <c r="BH384" s="231">
        <v>2100</v>
      </c>
      <c r="BI384" s="15"/>
      <c r="BJ384" s="232">
        <f t="shared" si="160"/>
        <v>19</v>
      </c>
      <c r="BK384" s="235">
        <f t="shared" si="170"/>
        <v>1086.7946768061117</v>
      </c>
      <c r="BM384" s="109">
        <f t="shared" si="161"/>
        <v>0.51752127466957698</v>
      </c>
      <c r="BN384" s="213"/>
      <c r="BR384" s="228"/>
      <c r="BS384" s="311"/>
      <c r="BT384" s="3"/>
      <c r="BU384" s="213"/>
      <c r="BV384" s="213"/>
      <c r="BW384" s="291"/>
    </row>
    <row r="385" spans="1:75" x14ac:dyDescent="0.2">
      <c r="A385" s="326">
        <v>19.05</v>
      </c>
      <c r="B385" s="211">
        <f t="shared" si="174"/>
        <v>1132.1220000000335</v>
      </c>
      <c r="C385" s="866">
        <f ca="1">IF(ISERR(AVERAGE(INDIRECT("B"&amp;(ROW()-INT($B$1/2))):INDIRECT("B"&amp;(ROW()+INT($B$1/2))))),"",AVERAGE(INDIRECT("B"&amp;(ROW()-INT($B$1/2))):INDIRECT("B"&amp;(ROW()+INT($B$1/2)))))</f>
        <v>1132.1220000000335</v>
      </c>
      <c r="D385" s="866">
        <f t="shared" si="175"/>
        <v>5.0000000000000711E-2</v>
      </c>
      <c r="E385" s="867"/>
      <c r="F385" s="212">
        <f t="shared" si="171"/>
        <v>19.050000000000445</v>
      </c>
      <c r="G385" s="2">
        <f t="shared" si="147"/>
        <v>382</v>
      </c>
      <c r="H385" s="213">
        <f t="shared" si="148"/>
        <v>19.05</v>
      </c>
      <c r="I385" s="213">
        <f t="shared" si="149"/>
        <v>19.100000000000001</v>
      </c>
      <c r="J385" s="51">
        <f t="shared" ca="1" si="150"/>
        <v>1132.1220000000335</v>
      </c>
      <c r="K385" s="51">
        <f t="shared" ca="1" si="151"/>
        <v>1127.9640000000336</v>
      </c>
      <c r="L385" s="553">
        <f t="shared" ca="1" si="152"/>
        <v>1132.1219999999967</v>
      </c>
      <c r="M385" s="542">
        <f t="shared" si="155"/>
        <v>30.658003200000717</v>
      </c>
      <c r="N385" s="544">
        <f t="shared" ca="1" si="156"/>
        <v>345.070785599999</v>
      </c>
      <c r="O385" s="215"/>
      <c r="P385" s="216"/>
      <c r="Q385" s="217"/>
      <c r="R385" s="218"/>
      <c r="S385" s="219">
        <f t="shared" si="162"/>
        <v>0</v>
      </c>
      <c r="T385" s="220">
        <f t="shared" si="163"/>
        <v>0</v>
      </c>
      <c r="U385" s="214">
        <f t="shared" si="172"/>
        <v>0</v>
      </c>
      <c r="W385" s="221"/>
      <c r="X385" s="222"/>
      <c r="Y385" s="222"/>
      <c r="Z385" s="223"/>
      <c r="AA385" s="222"/>
      <c r="AB385" s="224"/>
      <c r="AC385" s="225"/>
      <c r="AD385" s="2">
        <f t="shared" si="157"/>
        <v>0</v>
      </c>
      <c r="AE385" s="2">
        <f t="shared" si="158"/>
        <v>0</v>
      </c>
      <c r="AF385" s="226"/>
      <c r="AG385" s="219">
        <f t="shared" si="164"/>
        <v>0</v>
      </c>
      <c r="AH385" s="234">
        <f t="shared" si="165"/>
        <v>0</v>
      </c>
      <c r="AI385" s="214">
        <f t="shared" si="173"/>
        <v>0</v>
      </c>
      <c r="AK385" s="229">
        <f t="shared" si="166"/>
        <v>0</v>
      </c>
      <c r="AL385" s="226"/>
      <c r="AM385" s="15"/>
      <c r="AN385" s="232" t="e">
        <f t="shared" si="167"/>
        <v>#DIV/0!</v>
      </c>
      <c r="AO385" s="214">
        <f t="shared" si="159"/>
        <v>0</v>
      </c>
      <c r="AQ385" s="210"/>
      <c r="AR385" s="231"/>
      <c r="AS385" s="15"/>
      <c r="AT385" s="232">
        <f t="shared" si="168"/>
        <v>0</v>
      </c>
      <c r="AU385" s="235">
        <f t="shared" si="169"/>
        <v>0</v>
      </c>
      <c r="AY385" s="210">
        <v>19.05</v>
      </c>
      <c r="AZ385" s="231">
        <v>106</v>
      </c>
      <c r="BA385" s="15"/>
      <c r="BB385" s="232">
        <f t="shared" si="153"/>
        <v>19.042759407069557</v>
      </c>
      <c r="BC385" s="235">
        <f t="shared" si="154"/>
        <v>106</v>
      </c>
      <c r="BG385" s="210">
        <v>19.05</v>
      </c>
      <c r="BH385" s="231">
        <v>2100</v>
      </c>
      <c r="BI385" s="15"/>
      <c r="BJ385" s="232">
        <f t="shared" si="160"/>
        <v>19.05</v>
      </c>
      <c r="BK385" s="235">
        <f t="shared" si="170"/>
        <v>1082.9467680608645</v>
      </c>
      <c r="BM385" s="109">
        <f t="shared" si="161"/>
        <v>0.51568893717184028</v>
      </c>
      <c r="BN385" s="213"/>
      <c r="BR385" s="228"/>
      <c r="BS385" s="311"/>
      <c r="BT385" s="3"/>
      <c r="BU385" s="213"/>
      <c r="BV385" s="213"/>
      <c r="BW385" s="291"/>
    </row>
    <row r="386" spans="1:75" x14ac:dyDescent="0.2">
      <c r="A386" s="326">
        <v>19.100000000000001</v>
      </c>
      <c r="B386" s="211">
        <f t="shared" si="174"/>
        <v>1127.9640000000336</v>
      </c>
      <c r="C386" s="866">
        <f ca="1">IF(ISERR(AVERAGE(INDIRECT("B"&amp;(ROW()-INT($B$1/2))):INDIRECT("B"&amp;(ROW()+INT($B$1/2))))),"",AVERAGE(INDIRECT("B"&amp;(ROW()-INT($B$1/2))):INDIRECT("B"&amp;(ROW()+INT($B$1/2)))))</f>
        <v>1127.9640000000336</v>
      </c>
      <c r="D386" s="866">
        <f t="shared" si="175"/>
        <v>5.0000000000000711E-2</v>
      </c>
      <c r="E386" s="867"/>
      <c r="F386" s="212">
        <f t="shared" si="171"/>
        <v>19.100000000000449</v>
      </c>
      <c r="G386" s="2">
        <f t="shared" si="147"/>
        <v>383</v>
      </c>
      <c r="H386" s="213">
        <f t="shared" si="148"/>
        <v>19.100000000000001</v>
      </c>
      <c r="I386" s="213">
        <f t="shared" si="149"/>
        <v>19.149999999999999</v>
      </c>
      <c r="J386" s="51">
        <f t="shared" ca="1" si="150"/>
        <v>1127.9640000000336</v>
      </c>
      <c r="K386" s="51">
        <f t="shared" ca="1" si="151"/>
        <v>1123.8060000000337</v>
      </c>
      <c r="L386" s="553">
        <f t="shared" ca="1" si="152"/>
        <v>1127.9639999999963</v>
      </c>
      <c r="M386" s="542">
        <f t="shared" si="155"/>
        <v>30.738470400000725</v>
      </c>
      <c r="N386" s="544">
        <f t="shared" ca="1" si="156"/>
        <v>343.80342719999891</v>
      </c>
      <c r="O386" s="215"/>
      <c r="P386" s="216"/>
      <c r="Q386" s="217"/>
      <c r="R386" s="218"/>
      <c r="S386" s="219">
        <f t="shared" si="162"/>
        <v>0</v>
      </c>
      <c r="T386" s="220">
        <f t="shared" si="163"/>
        <v>0</v>
      </c>
      <c r="U386" s="214">
        <f t="shared" si="172"/>
        <v>0</v>
      </c>
      <c r="W386" s="221"/>
      <c r="X386" s="222"/>
      <c r="Y386" s="222"/>
      <c r="Z386" s="223"/>
      <c r="AA386" s="222"/>
      <c r="AB386" s="224"/>
      <c r="AC386" s="225"/>
      <c r="AD386" s="2">
        <f t="shared" si="157"/>
        <v>0</v>
      </c>
      <c r="AE386" s="2">
        <f t="shared" si="158"/>
        <v>0</v>
      </c>
      <c r="AF386" s="226"/>
      <c r="AG386" s="219">
        <f t="shared" si="164"/>
        <v>0</v>
      </c>
      <c r="AH386" s="234">
        <f t="shared" si="165"/>
        <v>0</v>
      </c>
      <c r="AI386" s="214">
        <f t="shared" si="173"/>
        <v>0</v>
      </c>
      <c r="AK386" s="229">
        <f t="shared" si="166"/>
        <v>0</v>
      </c>
      <c r="AL386" s="226"/>
      <c r="AM386" s="15"/>
      <c r="AN386" s="232" t="e">
        <f t="shared" si="167"/>
        <v>#DIV/0!</v>
      </c>
      <c r="AO386" s="214">
        <f t="shared" si="159"/>
        <v>0</v>
      </c>
      <c r="AQ386" s="210"/>
      <c r="AR386" s="231"/>
      <c r="AS386" s="15"/>
      <c r="AT386" s="232">
        <f t="shared" si="168"/>
        <v>0</v>
      </c>
      <c r="AU386" s="235">
        <f t="shared" si="169"/>
        <v>0</v>
      </c>
      <c r="AY386" s="210">
        <v>19.100000000000001</v>
      </c>
      <c r="AZ386" s="231">
        <v>103.7</v>
      </c>
      <c r="BA386" s="15"/>
      <c r="BB386" s="232">
        <f t="shared" si="153"/>
        <v>19.092740402888641</v>
      </c>
      <c r="BC386" s="235">
        <f t="shared" si="154"/>
        <v>103.7</v>
      </c>
      <c r="BG386" s="210">
        <v>19.100000000000001</v>
      </c>
      <c r="BH386" s="231">
        <v>2100</v>
      </c>
      <c r="BI386" s="15"/>
      <c r="BJ386" s="232">
        <f t="shared" si="160"/>
        <v>19.100000000000001</v>
      </c>
      <c r="BK386" s="235">
        <f t="shared" si="170"/>
        <v>1079.0988593156176</v>
      </c>
      <c r="BM386" s="109">
        <f t="shared" si="161"/>
        <v>0.51385659967410358</v>
      </c>
      <c r="BN386" s="213"/>
      <c r="BR386" s="228"/>
      <c r="BS386" s="311"/>
      <c r="BT386" s="3"/>
      <c r="BU386" s="213"/>
      <c r="BV386" s="213"/>
      <c r="BW386" s="291"/>
    </row>
    <row r="387" spans="1:75" x14ac:dyDescent="0.2">
      <c r="A387" s="326">
        <v>19.149999999999999</v>
      </c>
      <c r="B387" s="211">
        <f t="shared" si="174"/>
        <v>1123.8060000000337</v>
      </c>
      <c r="C387" s="866">
        <f ca="1">IF(ISERR(AVERAGE(INDIRECT("B"&amp;(ROW()-INT($B$1/2))):INDIRECT("B"&amp;(ROW()+INT($B$1/2))))),"",AVERAGE(INDIRECT("B"&amp;(ROW()-INT($B$1/2))):INDIRECT("B"&amp;(ROW()+INT($B$1/2)))))</f>
        <v>1123.8060000000337</v>
      </c>
      <c r="D387" s="866">
        <f t="shared" si="175"/>
        <v>4.9999999999997158E-2</v>
      </c>
      <c r="E387" s="867"/>
      <c r="F387" s="212">
        <f t="shared" si="171"/>
        <v>19.150000000000453</v>
      </c>
      <c r="G387" s="2">
        <f t="shared" si="147"/>
        <v>384</v>
      </c>
      <c r="H387" s="213">
        <f t="shared" si="148"/>
        <v>19.149999999999999</v>
      </c>
      <c r="I387" s="213">
        <f t="shared" si="149"/>
        <v>19.2</v>
      </c>
      <c r="J387" s="51">
        <f t="shared" ca="1" si="150"/>
        <v>1123.8060000000337</v>
      </c>
      <c r="K387" s="51">
        <f t="shared" ca="1" si="151"/>
        <v>1119.6480000000338</v>
      </c>
      <c r="L387" s="553">
        <f t="shared" ca="1" si="152"/>
        <v>1123.8059999999959</v>
      </c>
      <c r="M387" s="542">
        <f t="shared" si="155"/>
        <v>30.81893760000073</v>
      </c>
      <c r="N387" s="544">
        <f t="shared" ca="1" si="156"/>
        <v>342.53606879999876</v>
      </c>
      <c r="O387" s="215"/>
      <c r="P387" s="216"/>
      <c r="Q387" s="217"/>
      <c r="R387" s="218"/>
      <c r="S387" s="219">
        <f t="shared" si="162"/>
        <v>0</v>
      </c>
      <c r="T387" s="220">
        <f t="shared" si="163"/>
        <v>0</v>
      </c>
      <c r="U387" s="214">
        <f t="shared" si="172"/>
        <v>0</v>
      </c>
      <c r="W387" s="221"/>
      <c r="X387" s="222"/>
      <c r="Y387" s="222"/>
      <c r="Z387" s="223"/>
      <c r="AA387" s="222"/>
      <c r="AB387" s="224"/>
      <c r="AC387" s="225"/>
      <c r="AD387" s="2">
        <f t="shared" si="157"/>
        <v>0</v>
      </c>
      <c r="AE387" s="2">
        <f t="shared" si="158"/>
        <v>0</v>
      </c>
      <c r="AF387" s="226"/>
      <c r="AG387" s="219">
        <f t="shared" si="164"/>
        <v>0</v>
      </c>
      <c r="AH387" s="234">
        <f t="shared" si="165"/>
        <v>0</v>
      </c>
      <c r="AI387" s="214">
        <f t="shared" si="173"/>
        <v>0</v>
      </c>
      <c r="AK387" s="229">
        <f t="shared" si="166"/>
        <v>0</v>
      </c>
      <c r="AL387" s="226"/>
      <c r="AM387" s="15"/>
      <c r="AN387" s="232" t="e">
        <f t="shared" si="167"/>
        <v>#DIV/0!</v>
      </c>
      <c r="AO387" s="214">
        <f t="shared" si="159"/>
        <v>0</v>
      </c>
      <c r="AQ387" s="210"/>
      <c r="AR387" s="231"/>
      <c r="AS387" s="15"/>
      <c r="AT387" s="232">
        <f t="shared" si="168"/>
        <v>0</v>
      </c>
      <c r="AU387" s="235">
        <f t="shared" si="169"/>
        <v>0</v>
      </c>
      <c r="AY387" s="210">
        <v>19.149999999999999</v>
      </c>
      <c r="AZ387" s="231">
        <v>101.7</v>
      </c>
      <c r="BA387" s="15"/>
      <c r="BB387" s="232">
        <f t="shared" si="153"/>
        <v>19.142721398707717</v>
      </c>
      <c r="BC387" s="235">
        <f t="shared" si="154"/>
        <v>101.7</v>
      </c>
      <c r="BG387" s="210">
        <v>19.149999999999999</v>
      </c>
      <c r="BH387" s="231">
        <v>2100</v>
      </c>
      <c r="BI387" s="15"/>
      <c r="BJ387" s="232">
        <f t="shared" si="160"/>
        <v>19.149999999999999</v>
      </c>
      <c r="BK387" s="235">
        <f t="shared" si="170"/>
        <v>1075.2509505703704</v>
      </c>
      <c r="BM387" s="109">
        <f t="shared" si="161"/>
        <v>0.51202426217636687</v>
      </c>
      <c r="BN387" s="213"/>
      <c r="BR387" s="228"/>
      <c r="BS387" s="311"/>
      <c r="BT387" s="3"/>
      <c r="BU387" s="213"/>
      <c r="BV387" s="213"/>
      <c r="BW387" s="291"/>
    </row>
    <row r="388" spans="1:75" x14ac:dyDescent="0.2">
      <c r="A388" s="326">
        <v>19.2</v>
      </c>
      <c r="B388" s="211">
        <f t="shared" si="174"/>
        <v>1119.6480000000338</v>
      </c>
      <c r="C388" s="866">
        <f ca="1">IF(ISERR(AVERAGE(INDIRECT("B"&amp;(ROW()-INT($B$1/2))):INDIRECT("B"&amp;(ROW()+INT($B$1/2))))),"",AVERAGE(INDIRECT("B"&amp;(ROW()-INT($B$1/2))):INDIRECT("B"&amp;(ROW()+INT($B$1/2)))))</f>
        <v>1119.6480000000338</v>
      </c>
      <c r="D388" s="866">
        <f t="shared" si="175"/>
        <v>5.0000000000000711E-2</v>
      </c>
      <c r="E388" s="867"/>
      <c r="F388" s="212">
        <f t="shared" si="171"/>
        <v>19.200000000000458</v>
      </c>
      <c r="G388" s="2">
        <f t="shared" ref="G388:G451" si="176">MATCH(F388,$A$4:$A$4595,1)</f>
        <v>385</v>
      </c>
      <c r="H388" s="213">
        <f t="shared" ref="H388:H451" si="177">IF(INDEX($B$4:$B$4595,G388+1,1)&gt;0,INDEX($A$4:$A$4595,G388,1),"")</f>
        <v>19.2</v>
      </c>
      <c r="I388" s="213">
        <f t="shared" ref="I388:I451" si="178">IF(INDEX($B$4:$B$4595,G388+1,1)&gt;0,INDEX($A$4:$A$4595,G388+1,1),"")</f>
        <v>19.25</v>
      </c>
      <c r="J388" s="51">
        <f t="shared" ref="J388:J451" ca="1" si="179">IF(INDEX($C$4:$C$4595,G388+1,1)&gt;0,INDEX($C$4:$C$4595,G388,1),"")</f>
        <v>1119.6480000000338</v>
      </c>
      <c r="K388" s="51">
        <f t="shared" ref="K388:K451" ca="1" si="180">IF(INDEX($C$4:$C$4595,G388+1,1)&gt;0,INDEX($C$4:$C$4595,G388+1,1),"")</f>
        <v>1115.4900000000339</v>
      </c>
      <c r="L388" s="553">
        <f t="shared" ref="L388:L451" ca="1" si="181">IF(INDEX($C$4:$C$4595,G388+1,1)&gt;0,(F388-H388)/(I388-H388)*(K388-J388)+J388,"")</f>
        <v>1119.6479999999956</v>
      </c>
      <c r="M388" s="542">
        <f t="shared" si="155"/>
        <v>30.899404800000738</v>
      </c>
      <c r="N388" s="544">
        <f t="shared" ca="1" si="156"/>
        <v>341.26871039999867</v>
      </c>
      <c r="O388" s="215"/>
      <c r="P388" s="216"/>
      <c r="Q388" s="217"/>
      <c r="R388" s="218"/>
      <c r="S388" s="219">
        <f t="shared" si="162"/>
        <v>0</v>
      </c>
      <c r="T388" s="220">
        <f t="shared" si="163"/>
        <v>0</v>
      </c>
      <c r="U388" s="214">
        <f t="shared" si="172"/>
        <v>0</v>
      </c>
      <c r="W388" s="221"/>
      <c r="X388" s="222"/>
      <c r="Y388" s="222"/>
      <c r="Z388" s="223"/>
      <c r="AA388" s="222"/>
      <c r="AB388" s="224"/>
      <c r="AC388" s="225"/>
      <c r="AD388" s="2">
        <f t="shared" si="157"/>
        <v>0</v>
      </c>
      <c r="AE388" s="2">
        <f t="shared" si="158"/>
        <v>0</v>
      </c>
      <c r="AF388" s="226"/>
      <c r="AG388" s="219">
        <f t="shared" si="164"/>
        <v>0</v>
      </c>
      <c r="AH388" s="234">
        <f t="shared" si="165"/>
        <v>0</v>
      </c>
      <c r="AI388" s="214">
        <f t="shared" si="173"/>
        <v>0</v>
      </c>
      <c r="AK388" s="229">
        <f t="shared" si="166"/>
        <v>0</v>
      </c>
      <c r="AL388" s="226"/>
      <c r="AM388" s="15"/>
      <c r="AN388" s="232" t="e">
        <f t="shared" si="167"/>
        <v>#DIV/0!</v>
      </c>
      <c r="AO388" s="214">
        <f t="shared" si="159"/>
        <v>0</v>
      </c>
      <c r="AQ388" s="210"/>
      <c r="AR388" s="231"/>
      <c r="AS388" s="15"/>
      <c r="AT388" s="232">
        <f t="shared" si="168"/>
        <v>0</v>
      </c>
      <c r="AU388" s="235">
        <f t="shared" si="169"/>
        <v>0</v>
      </c>
      <c r="AY388" s="210">
        <v>19.2</v>
      </c>
      <c r="AZ388" s="231">
        <v>96.8</v>
      </c>
      <c r="BA388" s="15"/>
      <c r="BB388" s="232">
        <f t="shared" ref="BB388:BB451" si="182">IF(AY388&gt;0,(26.3/MAX($AY$4:$AY$4600))*AY388,0)</f>
        <v>19.192702394526798</v>
      </c>
      <c r="BC388" s="235">
        <f t="shared" ref="BC388:BC451" si="183">AZ388+BE$4</f>
        <v>96.8</v>
      </c>
      <c r="BG388" s="210">
        <v>19.2</v>
      </c>
      <c r="BH388" s="231">
        <v>2100</v>
      </c>
      <c r="BI388" s="15"/>
      <c r="BJ388" s="232">
        <f t="shared" si="160"/>
        <v>19.2</v>
      </c>
      <c r="BK388" s="235">
        <f t="shared" si="170"/>
        <v>1071.4030418251234</v>
      </c>
      <c r="BM388" s="109">
        <f t="shared" si="161"/>
        <v>0.51019192467863017</v>
      </c>
      <c r="BN388" s="213"/>
      <c r="BR388" s="228"/>
      <c r="BS388" s="311"/>
      <c r="BT388" s="3"/>
      <c r="BU388" s="213"/>
      <c r="BV388" s="213"/>
      <c r="BW388" s="291"/>
    </row>
    <row r="389" spans="1:75" x14ac:dyDescent="0.2">
      <c r="A389" s="326">
        <v>19.25</v>
      </c>
      <c r="B389" s="211">
        <f t="shared" si="174"/>
        <v>1115.4900000000339</v>
      </c>
      <c r="C389" s="866">
        <f ca="1">IF(ISERR(AVERAGE(INDIRECT("B"&amp;(ROW()-INT($B$1/2))):INDIRECT("B"&amp;(ROW()+INT($B$1/2))))),"",AVERAGE(INDIRECT("B"&amp;(ROW()-INT($B$1/2))):INDIRECT("B"&amp;(ROW()+INT($B$1/2)))))</f>
        <v>1115.4900000000339</v>
      </c>
      <c r="D389" s="866">
        <f t="shared" si="175"/>
        <v>5.0000000000000711E-2</v>
      </c>
      <c r="E389" s="867"/>
      <c r="F389" s="212">
        <f t="shared" si="171"/>
        <v>19.250000000000462</v>
      </c>
      <c r="G389" s="2">
        <f t="shared" si="176"/>
        <v>386</v>
      </c>
      <c r="H389" s="213">
        <f t="shared" si="177"/>
        <v>19.25</v>
      </c>
      <c r="I389" s="213">
        <f t="shared" si="178"/>
        <v>19.3</v>
      </c>
      <c r="J389" s="51">
        <f t="shared" ca="1" si="179"/>
        <v>1115.4900000000339</v>
      </c>
      <c r="K389" s="51">
        <f t="shared" ca="1" si="180"/>
        <v>1111.332000000034</v>
      </c>
      <c r="L389" s="553">
        <f t="shared" ca="1" si="181"/>
        <v>1115.4899999999955</v>
      </c>
      <c r="M389" s="542">
        <f t="shared" ref="M389:M452" si="184">IF(F389&lt;&gt;"",F389*1.609344,"")</f>
        <v>30.979872000000746</v>
      </c>
      <c r="N389" s="544">
        <f t="shared" ref="N389:N452" ca="1" si="185">IF(L389&lt;&gt;"",L389*0.3048,"")</f>
        <v>340.00135199999863</v>
      </c>
      <c r="O389" s="215"/>
      <c r="P389" s="216"/>
      <c r="Q389" s="217"/>
      <c r="R389" s="218"/>
      <c r="S389" s="219">
        <f t="shared" si="162"/>
        <v>0</v>
      </c>
      <c r="T389" s="220">
        <f t="shared" si="163"/>
        <v>0</v>
      </c>
      <c r="U389" s="214">
        <f t="shared" si="172"/>
        <v>0</v>
      </c>
      <c r="W389" s="221"/>
      <c r="X389" s="222"/>
      <c r="Y389" s="222"/>
      <c r="Z389" s="223"/>
      <c r="AA389" s="222"/>
      <c r="AB389" s="224"/>
      <c r="AC389" s="225"/>
      <c r="AD389" s="2">
        <f t="shared" ref="AD389:AD452" si="186">IF(W389&lt;0,W389-X389/60-Y389/3600,W389+X389/60+Y389/3600)</f>
        <v>0</v>
      </c>
      <c r="AE389" s="2">
        <f t="shared" ref="AE389:AE452" si="187">IF(Z389&lt;0,Z389-AA389/60-AB389/3600,Z389+AA389/60+AB389/3600)</f>
        <v>0</v>
      </c>
      <c r="AF389" s="226"/>
      <c r="AG389" s="219">
        <f t="shared" si="164"/>
        <v>0</v>
      </c>
      <c r="AH389" s="234">
        <f t="shared" si="165"/>
        <v>0</v>
      </c>
      <c r="AI389" s="214">
        <f t="shared" si="173"/>
        <v>0</v>
      </c>
      <c r="AK389" s="229">
        <f t="shared" si="166"/>
        <v>0</v>
      </c>
      <c r="AL389" s="226"/>
      <c r="AM389" s="15"/>
      <c r="AN389" s="232" t="e">
        <f t="shared" si="167"/>
        <v>#DIV/0!</v>
      </c>
      <c r="AO389" s="214">
        <f t="shared" ref="AO389:AO452" si="188">AL389*3.28084</f>
        <v>0</v>
      </c>
      <c r="AQ389" s="210"/>
      <c r="AR389" s="231"/>
      <c r="AS389" s="15"/>
      <c r="AT389" s="232">
        <f t="shared" si="168"/>
        <v>0</v>
      </c>
      <c r="AU389" s="235">
        <f t="shared" si="169"/>
        <v>0</v>
      </c>
      <c r="AY389" s="210">
        <v>19.25</v>
      </c>
      <c r="AZ389" s="231">
        <v>93.2</v>
      </c>
      <c r="BA389" s="15"/>
      <c r="BB389" s="232">
        <f t="shared" si="182"/>
        <v>19.242683390345878</v>
      </c>
      <c r="BC389" s="235">
        <f t="shared" si="183"/>
        <v>93.2</v>
      </c>
      <c r="BG389" s="210">
        <v>19.25</v>
      </c>
      <c r="BH389" s="231">
        <v>2100</v>
      </c>
      <c r="BI389" s="15"/>
      <c r="BJ389" s="232">
        <f t="shared" ref="BJ389:BJ452" si="189">BG389</f>
        <v>19.25</v>
      </c>
      <c r="BK389" s="235">
        <f t="shared" si="170"/>
        <v>1067.5551330798762</v>
      </c>
      <c r="BM389" s="109">
        <f t="shared" ref="BM389:BM452" si="190">BM388+$BQ$14</f>
        <v>0.50835958718089347</v>
      </c>
      <c r="BN389" s="213"/>
      <c r="BR389" s="228"/>
      <c r="BS389" s="311"/>
      <c r="BT389" s="3"/>
      <c r="BU389" s="213"/>
      <c r="BV389" s="213"/>
      <c r="BW389" s="291"/>
    </row>
    <row r="390" spans="1:75" x14ac:dyDescent="0.2">
      <c r="A390" s="326">
        <v>19.3</v>
      </c>
      <c r="B390" s="211">
        <f t="shared" si="174"/>
        <v>1111.332000000034</v>
      </c>
      <c r="C390" s="866">
        <f ca="1">IF(ISERR(AVERAGE(INDIRECT("B"&amp;(ROW()-INT($B$1/2))):INDIRECT("B"&amp;(ROW()+INT($B$1/2))))),"",AVERAGE(INDIRECT("B"&amp;(ROW()-INT($B$1/2))):INDIRECT("B"&amp;(ROW()+INT($B$1/2)))))</f>
        <v>1111.332000000034</v>
      </c>
      <c r="D390" s="866">
        <f t="shared" si="175"/>
        <v>5.0000000000000711E-2</v>
      </c>
      <c r="E390" s="867"/>
      <c r="F390" s="212">
        <f t="shared" si="171"/>
        <v>19.300000000000466</v>
      </c>
      <c r="G390" s="2">
        <f t="shared" si="176"/>
        <v>387</v>
      </c>
      <c r="H390" s="213">
        <f t="shared" si="177"/>
        <v>19.3</v>
      </c>
      <c r="I390" s="213">
        <f t="shared" si="178"/>
        <v>19.350000000000001</v>
      </c>
      <c r="J390" s="51">
        <f t="shared" ca="1" si="179"/>
        <v>1111.332000000034</v>
      </c>
      <c r="K390" s="51">
        <f t="shared" ca="1" si="180"/>
        <v>1107.1740000000341</v>
      </c>
      <c r="L390" s="553">
        <f t="shared" ca="1" si="181"/>
        <v>1111.3319999999953</v>
      </c>
      <c r="M390" s="542">
        <f t="shared" si="184"/>
        <v>31.060339200000751</v>
      </c>
      <c r="N390" s="544">
        <f t="shared" ca="1" si="185"/>
        <v>338.7339935999986</v>
      </c>
      <c r="O390" s="215"/>
      <c r="P390" s="216"/>
      <c r="Q390" s="217"/>
      <c r="R390" s="218"/>
      <c r="S390" s="219">
        <f t="shared" ref="S390:S453" si="191">S389+IF(P390&lt;&gt;0,1.852*60*1000*((ACOS((SIN((P389/180)*PI()))*(SIN((P390/180)*PI()))+(COS((P389/180)*PI()))*(COS((P390/180)*PI()))*(COS((Q390/180)*PI()-(Q389/180)*PI())))/PI())*180),0)</f>
        <v>0</v>
      </c>
      <c r="T390" s="220">
        <f t="shared" ref="T390:T453" si="192">T389+IF(P390&lt;&gt;0,1.852*60*0.6213712*((ACOS((SIN((P389/180)*PI()))*(SIN((P390/180)*PI()))+(COS((P389/180)*PI()))*(COS((P390/180)*PI()))*(COS((Q390/180)*PI()-(Q389/180)*PI())))/PI())*180),0)</f>
        <v>0</v>
      </c>
      <c r="U390" s="214">
        <f t="shared" si="172"/>
        <v>0</v>
      </c>
      <c r="W390" s="221"/>
      <c r="X390" s="222"/>
      <c r="Y390" s="222"/>
      <c r="Z390" s="223"/>
      <c r="AA390" s="222"/>
      <c r="AB390" s="224"/>
      <c r="AC390" s="225"/>
      <c r="AD390" s="2">
        <f t="shared" si="186"/>
        <v>0</v>
      </c>
      <c r="AE390" s="2">
        <f t="shared" si="187"/>
        <v>0</v>
      </c>
      <c r="AF390" s="226"/>
      <c r="AG390" s="219">
        <f t="shared" ref="AG390:AG453" si="193">AG389+IF(AD390&lt;&gt;0,1.852*60*1000*((ACOS((SIN((AD389/180)*PI()))*(SIN((AD390/180)*PI()))+(COS((AD389/180)*PI()))*(COS((AD390/180)*PI()))*(COS((AE390/180)*PI()-(AE389/180)*PI())))/PI())*180),0)</f>
        <v>0</v>
      </c>
      <c r="AH390" s="234">
        <f t="shared" ref="AH390:AH453" si="194">AH389+IF(AD390&lt;&gt;0,1.852*60*0.6213712*((ACOS((SIN((AD389/180)*PI()))*(SIN((AD390/180)*PI()))+(COS((AD389/180)*PI()))*(COS((AD390/180)*PI()))*(COS((AE390/180)*PI()-(AE389/180)*PI())))/PI())*180),0)</f>
        <v>0</v>
      </c>
      <c r="AI390" s="214">
        <f t="shared" si="173"/>
        <v>0</v>
      </c>
      <c r="AK390" s="229">
        <f t="shared" ref="AK390:AK453" si="195">IF(AL390&gt;0,AK389+$AO$1,0)</f>
        <v>0</v>
      </c>
      <c r="AL390" s="226"/>
      <c r="AM390" s="15"/>
      <c r="AN390" s="232" t="e">
        <f t="shared" ref="AN390:AN453" si="196">(42341.84/MAX(AK390:AK4986))*AK390*0.0006213712</f>
        <v>#DIV/0!</v>
      </c>
      <c r="AO390" s="214">
        <f t="shared" si="188"/>
        <v>0</v>
      </c>
      <c r="AQ390" s="210"/>
      <c r="AR390" s="231"/>
      <c r="AS390" s="15"/>
      <c r="AT390" s="232">
        <f t="shared" ref="AT390:AT453" si="197">IF(AQ390&gt;0,(26.3/(MAX($AQ$4:$AQ$4600)*0.0006213712))*AQ390*0.0006213712,0)</f>
        <v>0</v>
      </c>
      <c r="AU390" s="235">
        <f t="shared" ref="AU390:AU453" si="198">(AR390*3.28084)+(AW$4)</f>
        <v>0</v>
      </c>
      <c r="AY390" s="210">
        <v>19.3</v>
      </c>
      <c r="AZ390" s="231">
        <v>103.7</v>
      </c>
      <c r="BA390" s="15"/>
      <c r="BB390" s="232">
        <f t="shared" si="182"/>
        <v>19.292664386164958</v>
      </c>
      <c r="BC390" s="235">
        <f t="shared" si="183"/>
        <v>103.7</v>
      </c>
      <c r="BG390" s="210">
        <v>19.3</v>
      </c>
      <c r="BH390" s="231">
        <v>2100</v>
      </c>
      <c r="BI390" s="15"/>
      <c r="BJ390" s="232">
        <f t="shared" si="189"/>
        <v>19.3</v>
      </c>
      <c r="BK390" s="235">
        <f t="shared" ref="BK390:BK453" si="199">BH390*BM390</f>
        <v>1063.7072243346292</v>
      </c>
      <c r="BM390" s="109">
        <f t="shared" si="190"/>
        <v>0.50652724968315677</v>
      </c>
      <c r="BN390" s="213"/>
      <c r="BR390" s="228"/>
      <c r="BS390" s="311"/>
      <c r="BT390" s="3"/>
      <c r="BU390" s="213"/>
      <c r="BV390" s="213"/>
      <c r="BW390" s="291"/>
    </row>
    <row r="391" spans="1:75" x14ac:dyDescent="0.2">
      <c r="A391" s="326">
        <v>19.350000000000001</v>
      </c>
      <c r="B391" s="211">
        <f t="shared" si="174"/>
        <v>1107.1740000000341</v>
      </c>
      <c r="C391" s="866">
        <f ca="1">IF(ISERR(AVERAGE(INDIRECT("B"&amp;(ROW()-INT($B$1/2))):INDIRECT("B"&amp;(ROW()+INT($B$1/2))))),"",AVERAGE(INDIRECT("B"&amp;(ROW()-INT($B$1/2))):INDIRECT("B"&amp;(ROW()+INT($B$1/2)))))</f>
        <v>1107.1740000000341</v>
      </c>
      <c r="D391" s="866">
        <f t="shared" si="175"/>
        <v>5.0000000000000711E-2</v>
      </c>
      <c r="E391" s="867"/>
      <c r="F391" s="212">
        <f t="shared" ref="F391:F454" si="200">F390+(F390-F389)</f>
        <v>19.35000000000047</v>
      </c>
      <c r="G391" s="2">
        <f t="shared" si="176"/>
        <v>388</v>
      </c>
      <c r="H391" s="213">
        <f t="shared" si="177"/>
        <v>19.350000000000001</v>
      </c>
      <c r="I391" s="213">
        <f t="shared" si="178"/>
        <v>19.399999999999999</v>
      </c>
      <c r="J391" s="51">
        <f t="shared" ca="1" si="179"/>
        <v>1107.1740000000341</v>
      </c>
      <c r="K391" s="51">
        <f t="shared" ca="1" si="180"/>
        <v>1103.0160000000342</v>
      </c>
      <c r="L391" s="553">
        <f t="shared" ca="1" si="181"/>
        <v>1107.173999999995</v>
      </c>
      <c r="M391" s="542">
        <f t="shared" si="184"/>
        <v>31.140806400000759</v>
      </c>
      <c r="N391" s="544">
        <f t="shared" ca="1" si="185"/>
        <v>337.46663519999851</v>
      </c>
      <c r="O391" s="215"/>
      <c r="P391" s="216"/>
      <c r="Q391" s="217"/>
      <c r="R391" s="218"/>
      <c r="S391" s="219">
        <f t="shared" si="191"/>
        <v>0</v>
      </c>
      <c r="T391" s="220">
        <f t="shared" si="192"/>
        <v>0</v>
      </c>
      <c r="U391" s="214">
        <f t="shared" ref="U391:U454" si="201">R391*3.28084</f>
        <v>0</v>
      </c>
      <c r="W391" s="221"/>
      <c r="X391" s="222"/>
      <c r="Y391" s="222"/>
      <c r="Z391" s="223"/>
      <c r="AA391" s="222"/>
      <c r="AB391" s="224"/>
      <c r="AC391" s="225"/>
      <c r="AD391" s="2">
        <f t="shared" si="186"/>
        <v>0</v>
      </c>
      <c r="AE391" s="2">
        <f t="shared" si="187"/>
        <v>0</v>
      </c>
      <c r="AF391" s="226"/>
      <c r="AG391" s="219">
        <f t="shared" si="193"/>
        <v>0</v>
      </c>
      <c r="AH391" s="234">
        <f t="shared" si="194"/>
        <v>0</v>
      </c>
      <c r="AI391" s="214">
        <f t="shared" ref="AI391:AI454" si="202">AF391*3.28084</f>
        <v>0</v>
      </c>
      <c r="AK391" s="229">
        <f t="shared" si="195"/>
        <v>0</v>
      </c>
      <c r="AL391" s="226"/>
      <c r="AM391" s="15"/>
      <c r="AN391" s="232" t="e">
        <f t="shared" si="196"/>
        <v>#DIV/0!</v>
      </c>
      <c r="AO391" s="214">
        <f t="shared" si="188"/>
        <v>0</v>
      </c>
      <c r="AQ391" s="210"/>
      <c r="AR391" s="231"/>
      <c r="AS391" s="15"/>
      <c r="AT391" s="232">
        <f t="shared" si="197"/>
        <v>0</v>
      </c>
      <c r="AU391" s="235">
        <f t="shared" si="198"/>
        <v>0</v>
      </c>
      <c r="AY391" s="210">
        <v>19.350000000000001</v>
      </c>
      <c r="AZ391" s="231">
        <v>124.3</v>
      </c>
      <c r="BA391" s="15"/>
      <c r="BB391" s="232">
        <f t="shared" si="182"/>
        <v>19.342645381984042</v>
      </c>
      <c r="BC391" s="235">
        <f t="shared" si="183"/>
        <v>124.3</v>
      </c>
      <c r="BG391" s="210">
        <v>19.350000000000001</v>
      </c>
      <c r="BH391" s="231">
        <v>2100</v>
      </c>
      <c r="BI391" s="15"/>
      <c r="BJ391" s="232">
        <f t="shared" si="189"/>
        <v>19.350000000000001</v>
      </c>
      <c r="BK391" s="235">
        <f t="shared" si="199"/>
        <v>1059.859315589382</v>
      </c>
      <c r="BM391" s="109">
        <f t="shared" si="190"/>
        <v>0.50469491218542006</v>
      </c>
      <c r="BN391" s="213"/>
      <c r="BR391" s="228"/>
      <c r="BS391" s="311"/>
      <c r="BT391" s="3"/>
      <c r="BU391" s="213"/>
      <c r="BV391" s="213"/>
      <c r="BW391" s="291"/>
    </row>
    <row r="392" spans="1:75" x14ac:dyDescent="0.2">
      <c r="A392" s="326">
        <v>19.399999999999999</v>
      </c>
      <c r="B392" s="211">
        <f t="shared" si="174"/>
        <v>1103.0160000000342</v>
      </c>
      <c r="C392" s="866">
        <f ca="1">IF(ISERR(AVERAGE(INDIRECT("B"&amp;(ROW()-INT($B$1/2))):INDIRECT("B"&amp;(ROW()+INT($B$1/2))))),"",AVERAGE(INDIRECT("B"&amp;(ROW()-INT($B$1/2))):INDIRECT("B"&amp;(ROW()+INT($B$1/2)))))</f>
        <v>1103.0160000000342</v>
      </c>
      <c r="D392" s="866">
        <f t="shared" si="175"/>
        <v>4.9999999999997158E-2</v>
      </c>
      <c r="E392" s="867"/>
      <c r="F392" s="212">
        <f t="shared" si="200"/>
        <v>19.400000000000475</v>
      </c>
      <c r="G392" s="2">
        <f t="shared" si="176"/>
        <v>389</v>
      </c>
      <c r="H392" s="213">
        <f t="shared" si="177"/>
        <v>19.399999999999999</v>
      </c>
      <c r="I392" s="213">
        <f t="shared" si="178"/>
        <v>19.45</v>
      </c>
      <c r="J392" s="51">
        <f t="shared" ca="1" si="179"/>
        <v>1103.0160000000342</v>
      </c>
      <c r="K392" s="51">
        <f t="shared" ca="1" si="180"/>
        <v>1098.8580000000343</v>
      </c>
      <c r="L392" s="553">
        <f t="shared" ca="1" si="181"/>
        <v>1103.0159999999946</v>
      </c>
      <c r="M392" s="542">
        <f t="shared" si="184"/>
        <v>31.221273600000767</v>
      </c>
      <c r="N392" s="544">
        <f t="shared" ca="1" si="185"/>
        <v>336.19927679999836</v>
      </c>
      <c r="O392" s="215"/>
      <c r="P392" s="216"/>
      <c r="Q392" s="217"/>
      <c r="R392" s="218"/>
      <c r="S392" s="219">
        <f t="shared" si="191"/>
        <v>0</v>
      </c>
      <c r="T392" s="220">
        <f t="shared" si="192"/>
        <v>0</v>
      </c>
      <c r="U392" s="214">
        <f t="shared" si="201"/>
        <v>0</v>
      </c>
      <c r="W392" s="221"/>
      <c r="X392" s="222"/>
      <c r="Y392" s="222"/>
      <c r="Z392" s="223"/>
      <c r="AA392" s="222"/>
      <c r="AB392" s="224"/>
      <c r="AC392" s="225"/>
      <c r="AD392" s="2">
        <f t="shared" si="186"/>
        <v>0</v>
      </c>
      <c r="AE392" s="2">
        <f t="shared" si="187"/>
        <v>0</v>
      </c>
      <c r="AF392" s="226"/>
      <c r="AG392" s="219">
        <f t="shared" si="193"/>
        <v>0</v>
      </c>
      <c r="AH392" s="234">
        <f t="shared" si="194"/>
        <v>0</v>
      </c>
      <c r="AI392" s="214">
        <f t="shared" si="202"/>
        <v>0</v>
      </c>
      <c r="AK392" s="229">
        <f t="shared" si="195"/>
        <v>0</v>
      </c>
      <c r="AL392" s="226"/>
      <c r="AM392" s="15"/>
      <c r="AN392" s="232" t="e">
        <f t="shared" si="196"/>
        <v>#DIV/0!</v>
      </c>
      <c r="AO392" s="214">
        <f t="shared" si="188"/>
        <v>0</v>
      </c>
      <c r="AQ392" s="210"/>
      <c r="AR392" s="231"/>
      <c r="AS392" s="15"/>
      <c r="AT392" s="232">
        <f t="shared" si="197"/>
        <v>0</v>
      </c>
      <c r="AU392" s="235">
        <f t="shared" si="198"/>
        <v>0</v>
      </c>
      <c r="AY392" s="210">
        <v>19.399999999999999</v>
      </c>
      <c r="AZ392" s="231">
        <v>134.5</v>
      </c>
      <c r="BA392" s="15"/>
      <c r="BB392" s="232">
        <f t="shared" si="182"/>
        <v>19.392626377803118</v>
      </c>
      <c r="BC392" s="235">
        <f t="shared" si="183"/>
        <v>134.5</v>
      </c>
      <c r="BG392" s="210">
        <v>19.399999999999999</v>
      </c>
      <c r="BH392" s="231">
        <v>2100</v>
      </c>
      <c r="BI392" s="15"/>
      <c r="BJ392" s="232">
        <f t="shared" si="189"/>
        <v>19.399999999999999</v>
      </c>
      <c r="BK392" s="235">
        <f t="shared" si="199"/>
        <v>1056.0114068441351</v>
      </c>
      <c r="BM392" s="109">
        <f t="shared" si="190"/>
        <v>0.50286257468768336</v>
      </c>
      <c r="BN392" s="213"/>
      <c r="BR392" s="228"/>
      <c r="BS392" s="311"/>
      <c r="BT392" s="3"/>
      <c r="BU392" s="213"/>
      <c r="BV392" s="213"/>
      <c r="BW392" s="291"/>
    </row>
    <row r="393" spans="1:75" x14ac:dyDescent="0.2">
      <c r="A393" s="326">
        <v>19.45</v>
      </c>
      <c r="B393" s="211">
        <f t="shared" si="174"/>
        <v>1098.8580000000343</v>
      </c>
      <c r="C393" s="866">
        <f ca="1">IF(ISERR(AVERAGE(INDIRECT("B"&amp;(ROW()-INT($B$1/2))):INDIRECT("B"&amp;(ROW()+INT($B$1/2))))),"",AVERAGE(INDIRECT("B"&amp;(ROW()-INT($B$1/2))):INDIRECT("B"&amp;(ROW()+INT($B$1/2)))))</f>
        <v>1098.8580000000343</v>
      </c>
      <c r="D393" s="866">
        <f t="shared" si="175"/>
        <v>5.0000000000000711E-2</v>
      </c>
      <c r="E393" s="867"/>
      <c r="F393" s="212">
        <f t="shared" si="200"/>
        <v>19.450000000000479</v>
      </c>
      <c r="G393" s="2">
        <f t="shared" si="176"/>
        <v>390</v>
      </c>
      <c r="H393" s="213">
        <f t="shared" si="177"/>
        <v>19.45</v>
      </c>
      <c r="I393" s="213">
        <f t="shared" si="178"/>
        <v>19.5</v>
      </c>
      <c r="J393" s="51">
        <f t="shared" ca="1" si="179"/>
        <v>1098.8580000000343</v>
      </c>
      <c r="K393" s="51">
        <f t="shared" ca="1" si="180"/>
        <v>1094.7000000000344</v>
      </c>
      <c r="L393" s="553">
        <f t="shared" ca="1" si="181"/>
        <v>1098.8579999999945</v>
      </c>
      <c r="M393" s="542">
        <f t="shared" si="184"/>
        <v>31.301740800000772</v>
      </c>
      <c r="N393" s="544">
        <f t="shared" ca="1" si="185"/>
        <v>334.93191839999832</v>
      </c>
      <c r="O393" s="215"/>
      <c r="P393" s="216"/>
      <c r="Q393" s="217"/>
      <c r="R393" s="218"/>
      <c r="S393" s="219">
        <f t="shared" si="191"/>
        <v>0</v>
      </c>
      <c r="T393" s="220">
        <f t="shared" si="192"/>
        <v>0</v>
      </c>
      <c r="U393" s="214">
        <f t="shared" si="201"/>
        <v>0</v>
      </c>
      <c r="W393" s="221"/>
      <c r="X393" s="222"/>
      <c r="Y393" s="222"/>
      <c r="Z393" s="223"/>
      <c r="AA393" s="222"/>
      <c r="AB393" s="224"/>
      <c r="AC393" s="225"/>
      <c r="AD393" s="2">
        <f t="shared" si="186"/>
        <v>0</v>
      </c>
      <c r="AE393" s="2">
        <f t="shared" si="187"/>
        <v>0</v>
      </c>
      <c r="AF393" s="226"/>
      <c r="AG393" s="219">
        <f t="shared" si="193"/>
        <v>0</v>
      </c>
      <c r="AH393" s="234">
        <f t="shared" si="194"/>
        <v>0</v>
      </c>
      <c r="AI393" s="214">
        <f t="shared" si="202"/>
        <v>0</v>
      </c>
      <c r="AK393" s="229">
        <f t="shared" si="195"/>
        <v>0</v>
      </c>
      <c r="AL393" s="226"/>
      <c r="AM393" s="15"/>
      <c r="AN393" s="232" t="e">
        <f t="shared" si="196"/>
        <v>#DIV/0!</v>
      </c>
      <c r="AO393" s="214">
        <f t="shared" si="188"/>
        <v>0</v>
      </c>
      <c r="AQ393" s="210"/>
      <c r="AR393" s="231"/>
      <c r="AS393" s="15"/>
      <c r="AT393" s="232">
        <f t="shared" si="197"/>
        <v>0</v>
      </c>
      <c r="AU393" s="235">
        <f t="shared" si="198"/>
        <v>0</v>
      </c>
      <c r="AY393" s="210">
        <v>19.45</v>
      </c>
      <c r="AZ393" s="231">
        <v>144</v>
      </c>
      <c r="BA393" s="15"/>
      <c r="BB393" s="232">
        <f t="shared" si="182"/>
        <v>19.442607373622199</v>
      </c>
      <c r="BC393" s="235">
        <f t="shared" si="183"/>
        <v>144</v>
      </c>
      <c r="BG393" s="210">
        <v>19.45</v>
      </c>
      <c r="BH393" s="231">
        <v>2100</v>
      </c>
      <c r="BI393" s="15"/>
      <c r="BJ393" s="232">
        <f t="shared" si="189"/>
        <v>19.45</v>
      </c>
      <c r="BK393" s="235">
        <f t="shared" si="199"/>
        <v>1052.1634980988879</v>
      </c>
      <c r="BM393" s="109">
        <f t="shared" si="190"/>
        <v>0.50103023718994666</v>
      </c>
      <c r="BN393" s="213"/>
      <c r="BR393" s="228"/>
      <c r="BS393" s="311"/>
      <c r="BT393" s="3"/>
      <c r="BU393" s="213"/>
      <c r="BV393" s="213"/>
      <c r="BW393" s="291"/>
    </row>
    <row r="394" spans="1:75" x14ac:dyDescent="0.2">
      <c r="A394" s="326">
        <v>19.5</v>
      </c>
      <c r="B394" s="211">
        <f t="shared" si="174"/>
        <v>1094.7000000000344</v>
      </c>
      <c r="C394" s="866">
        <f ca="1">IF(ISERR(AVERAGE(INDIRECT("B"&amp;(ROW()-INT($B$1/2))):INDIRECT("B"&amp;(ROW()+INT($B$1/2))))),"",AVERAGE(INDIRECT("B"&amp;(ROW()-INT($B$1/2))):INDIRECT("B"&amp;(ROW()+INT($B$1/2)))))</f>
        <v>1094.7000000000344</v>
      </c>
      <c r="D394" s="866">
        <f t="shared" si="175"/>
        <v>5.0000000000000711E-2</v>
      </c>
      <c r="E394" s="867"/>
      <c r="F394" s="212">
        <f t="shared" si="200"/>
        <v>19.500000000000483</v>
      </c>
      <c r="G394" s="2">
        <f t="shared" si="176"/>
        <v>391</v>
      </c>
      <c r="H394" s="213">
        <f t="shared" si="177"/>
        <v>19.5</v>
      </c>
      <c r="I394" s="213">
        <f t="shared" si="178"/>
        <v>19.55</v>
      </c>
      <c r="J394" s="51">
        <f t="shared" ca="1" si="179"/>
        <v>1094.7000000000344</v>
      </c>
      <c r="K394" s="51">
        <f t="shared" ca="1" si="180"/>
        <v>1090.5420000000345</v>
      </c>
      <c r="L394" s="553">
        <f t="shared" ca="1" si="181"/>
        <v>1094.6999999999941</v>
      </c>
      <c r="M394" s="542">
        <f t="shared" si="184"/>
        <v>31.38220800000078</v>
      </c>
      <c r="N394" s="544">
        <f t="shared" ca="1" si="185"/>
        <v>333.66455999999823</v>
      </c>
      <c r="O394" s="215"/>
      <c r="P394" s="216"/>
      <c r="Q394" s="217"/>
      <c r="R394" s="218"/>
      <c r="S394" s="219">
        <f t="shared" si="191"/>
        <v>0</v>
      </c>
      <c r="T394" s="220">
        <f t="shared" si="192"/>
        <v>0</v>
      </c>
      <c r="U394" s="214">
        <f t="shared" si="201"/>
        <v>0</v>
      </c>
      <c r="W394" s="221"/>
      <c r="X394" s="222"/>
      <c r="Y394" s="222"/>
      <c r="Z394" s="223"/>
      <c r="AA394" s="222"/>
      <c r="AB394" s="224"/>
      <c r="AC394" s="225"/>
      <c r="AD394" s="2">
        <f t="shared" si="186"/>
        <v>0</v>
      </c>
      <c r="AE394" s="2">
        <f t="shared" si="187"/>
        <v>0</v>
      </c>
      <c r="AF394" s="226"/>
      <c r="AG394" s="219">
        <f t="shared" si="193"/>
        <v>0</v>
      </c>
      <c r="AH394" s="234">
        <f t="shared" si="194"/>
        <v>0</v>
      </c>
      <c r="AI394" s="214">
        <f t="shared" si="202"/>
        <v>0</v>
      </c>
      <c r="AK394" s="229">
        <f t="shared" si="195"/>
        <v>0</v>
      </c>
      <c r="AL394" s="226"/>
      <c r="AM394" s="15"/>
      <c r="AN394" s="232" t="e">
        <f t="shared" si="196"/>
        <v>#DIV/0!</v>
      </c>
      <c r="AO394" s="214">
        <f t="shared" si="188"/>
        <v>0</v>
      </c>
      <c r="AQ394" s="210"/>
      <c r="AR394" s="231"/>
      <c r="AS394" s="15"/>
      <c r="AT394" s="232">
        <f t="shared" si="197"/>
        <v>0</v>
      </c>
      <c r="AU394" s="235">
        <f t="shared" si="198"/>
        <v>0</v>
      </c>
      <c r="AY394" s="210">
        <v>19.5</v>
      </c>
      <c r="AZ394" s="231">
        <v>147.6</v>
      </c>
      <c r="BA394" s="15"/>
      <c r="BB394" s="232">
        <f t="shared" si="182"/>
        <v>19.492588369441279</v>
      </c>
      <c r="BC394" s="235">
        <f t="shared" si="183"/>
        <v>147.6</v>
      </c>
      <c r="BG394" s="210">
        <v>19.5</v>
      </c>
      <c r="BH394" s="231">
        <v>2100</v>
      </c>
      <c r="BI394" s="15"/>
      <c r="BJ394" s="232">
        <f t="shared" si="189"/>
        <v>19.5</v>
      </c>
      <c r="BK394" s="235">
        <f t="shared" si="199"/>
        <v>1048.3155893536407</v>
      </c>
      <c r="BM394" s="109">
        <f t="shared" si="190"/>
        <v>0.4991978996922099</v>
      </c>
      <c r="BN394" s="213"/>
      <c r="BR394" s="228"/>
      <c r="BS394" s="311"/>
      <c r="BT394" s="3"/>
      <c r="BU394" s="213"/>
      <c r="BV394" s="213"/>
      <c r="BW394" s="291"/>
    </row>
    <row r="395" spans="1:75" x14ac:dyDescent="0.2">
      <c r="A395" s="326">
        <v>19.55</v>
      </c>
      <c r="B395" s="211">
        <f t="shared" si="174"/>
        <v>1090.5420000000345</v>
      </c>
      <c r="C395" s="866">
        <f ca="1">IF(ISERR(AVERAGE(INDIRECT("B"&amp;(ROW()-INT($B$1/2))):INDIRECT("B"&amp;(ROW()+INT($B$1/2))))),"",AVERAGE(INDIRECT("B"&amp;(ROW()-INT($B$1/2))):INDIRECT("B"&amp;(ROW()+INT($B$1/2)))))</f>
        <v>1090.5420000000345</v>
      </c>
      <c r="D395" s="866">
        <f t="shared" si="175"/>
        <v>5.0000000000000711E-2</v>
      </c>
      <c r="E395" s="867"/>
      <c r="F395" s="212">
        <f t="shared" si="200"/>
        <v>19.550000000000487</v>
      </c>
      <c r="G395" s="2">
        <f t="shared" si="176"/>
        <v>392</v>
      </c>
      <c r="H395" s="213">
        <f t="shared" si="177"/>
        <v>19.55</v>
      </c>
      <c r="I395" s="213">
        <f t="shared" si="178"/>
        <v>19.600000000000001</v>
      </c>
      <c r="J395" s="51">
        <f t="shared" ca="1" si="179"/>
        <v>1090.5420000000345</v>
      </c>
      <c r="K395" s="51">
        <f t="shared" ca="1" si="180"/>
        <v>1086.3840000000346</v>
      </c>
      <c r="L395" s="553">
        <f t="shared" ca="1" si="181"/>
        <v>1090.541999999994</v>
      </c>
      <c r="M395" s="542">
        <f t="shared" si="184"/>
        <v>31.462675200000788</v>
      </c>
      <c r="N395" s="544">
        <f t="shared" ca="1" si="185"/>
        <v>332.3972015999982</v>
      </c>
      <c r="O395" s="215"/>
      <c r="P395" s="216"/>
      <c r="Q395" s="217"/>
      <c r="R395" s="218"/>
      <c r="S395" s="219">
        <f t="shared" si="191"/>
        <v>0</v>
      </c>
      <c r="T395" s="220">
        <f t="shared" si="192"/>
        <v>0</v>
      </c>
      <c r="U395" s="214">
        <f t="shared" si="201"/>
        <v>0</v>
      </c>
      <c r="W395" s="221"/>
      <c r="X395" s="222"/>
      <c r="Y395" s="222"/>
      <c r="Z395" s="223"/>
      <c r="AA395" s="222"/>
      <c r="AB395" s="224"/>
      <c r="AC395" s="225"/>
      <c r="AD395" s="2">
        <f t="shared" si="186"/>
        <v>0</v>
      </c>
      <c r="AE395" s="2">
        <f t="shared" si="187"/>
        <v>0</v>
      </c>
      <c r="AF395" s="226"/>
      <c r="AG395" s="219">
        <f t="shared" si="193"/>
        <v>0</v>
      </c>
      <c r="AH395" s="234">
        <f t="shared" si="194"/>
        <v>0</v>
      </c>
      <c r="AI395" s="214">
        <f t="shared" si="202"/>
        <v>0</v>
      </c>
      <c r="AK395" s="229">
        <f t="shared" si="195"/>
        <v>0</v>
      </c>
      <c r="AL395" s="226"/>
      <c r="AM395" s="15"/>
      <c r="AN395" s="232" t="e">
        <f t="shared" si="196"/>
        <v>#DIV/0!</v>
      </c>
      <c r="AO395" s="214">
        <f t="shared" si="188"/>
        <v>0</v>
      </c>
      <c r="AQ395" s="210"/>
      <c r="AR395" s="231"/>
      <c r="AS395" s="15"/>
      <c r="AT395" s="232">
        <f t="shared" si="197"/>
        <v>0</v>
      </c>
      <c r="AU395" s="235">
        <f t="shared" si="198"/>
        <v>0</v>
      </c>
      <c r="AY395" s="210">
        <v>19.55</v>
      </c>
      <c r="AZ395" s="231">
        <v>153.9</v>
      </c>
      <c r="BA395" s="15"/>
      <c r="BB395" s="232">
        <f t="shared" si="182"/>
        <v>19.542569365260359</v>
      </c>
      <c r="BC395" s="235">
        <f t="shared" si="183"/>
        <v>153.9</v>
      </c>
      <c r="BG395" s="210">
        <v>19.55</v>
      </c>
      <c r="BH395" s="231">
        <v>2100</v>
      </c>
      <c r="BI395" s="15"/>
      <c r="BJ395" s="232">
        <f t="shared" si="189"/>
        <v>19.55</v>
      </c>
      <c r="BK395" s="235">
        <f t="shared" si="199"/>
        <v>1044.4676806083935</v>
      </c>
      <c r="BM395" s="109">
        <f t="shared" si="190"/>
        <v>0.49736556219447314</v>
      </c>
      <c r="BN395" s="213"/>
      <c r="BR395" s="228"/>
      <c r="BS395" s="311"/>
      <c r="BT395" s="3"/>
      <c r="BU395" s="213"/>
      <c r="BV395" s="213"/>
      <c r="BW395" s="291"/>
    </row>
    <row r="396" spans="1:75" x14ac:dyDescent="0.2">
      <c r="A396" s="326">
        <v>19.600000000000001</v>
      </c>
      <c r="B396" s="211">
        <f t="shared" si="174"/>
        <v>1086.3840000000346</v>
      </c>
      <c r="C396" s="866">
        <f ca="1">IF(ISERR(AVERAGE(INDIRECT("B"&amp;(ROW()-INT($B$1/2))):INDIRECT("B"&amp;(ROW()+INT($B$1/2))))),"",AVERAGE(INDIRECT("B"&amp;(ROW()-INT($B$1/2))):INDIRECT("B"&amp;(ROW()+INT($B$1/2)))))</f>
        <v>1086.3840000000346</v>
      </c>
      <c r="D396" s="866">
        <f t="shared" si="175"/>
        <v>5.0000000000000711E-2</v>
      </c>
      <c r="E396" s="867"/>
      <c r="F396" s="212">
        <f t="shared" si="200"/>
        <v>19.600000000000492</v>
      </c>
      <c r="G396" s="2">
        <f t="shared" si="176"/>
        <v>393</v>
      </c>
      <c r="H396" s="213">
        <f t="shared" si="177"/>
        <v>19.600000000000001</v>
      </c>
      <c r="I396" s="213">
        <f t="shared" si="178"/>
        <v>19.649999999999999</v>
      </c>
      <c r="J396" s="51">
        <f t="shared" ca="1" si="179"/>
        <v>1086.3840000000346</v>
      </c>
      <c r="K396" s="51">
        <f t="shared" ca="1" si="180"/>
        <v>1082.2260000000347</v>
      </c>
      <c r="L396" s="553">
        <f t="shared" ca="1" si="181"/>
        <v>1086.3839999999939</v>
      </c>
      <c r="M396" s="542">
        <f t="shared" si="184"/>
        <v>31.543142400000793</v>
      </c>
      <c r="N396" s="544">
        <f t="shared" ca="1" si="185"/>
        <v>331.12984319999816</v>
      </c>
      <c r="O396" s="215"/>
      <c r="P396" s="216"/>
      <c r="Q396" s="217"/>
      <c r="R396" s="218"/>
      <c r="S396" s="219">
        <f t="shared" si="191"/>
        <v>0</v>
      </c>
      <c r="T396" s="220">
        <f t="shared" si="192"/>
        <v>0</v>
      </c>
      <c r="U396" s="214">
        <f t="shared" si="201"/>
        <v>0</v>
      </c>
      <c r="W396" s="221"/>
      <c r="X396" s="222"/>
      <c r="Y396" s="222"/>
      <c r="Z396" s="223"/>
      <c r="AA396" s="222"/>
      <c r="AB396" s="224"/>
      <c r="AC396" s="225"/>
      <c r="AD396" s="2">
        <f t="shared" si="186"/>
        <v>0</v>
      </c>
      <c r="AE396" s="2">
        <f t="shared" si="187"/>
        <v>0</v>
      </c>
      <c r="AF396" s="226"/>
      <c r="AG396" s="219">
        <f t="shared" si="193"/>
        <v>0</v>
      </c>
      <c r="AH396" s="234">
        <f t="shared" si="194"/>
        <v>0</v>
      </c>
      <c r="AI396" s="214">
        <f t="shared" si="202"/>
        <v>0</v>
      </c>
      <c r="AK396" s="229">
        <f t="shared" si="195"/>
        <v>0</v>
      </c>
      <c r="AL396" s="226"/>
      <c r="AM396" s="15"/>
      <c r="AN396" s="232" t="e">
        <f t="shared" si="196"/>
        <v>#DIV/0!</v>
      </c>
      <c r="AO396" s="214">
        <f t="shared" si="188"/>
        <v>0</v>
      </c>
      <c r="AQ396" s="210"/>
      <c r="AR396" s="231"/>
      <c r="AS396" s="15"/>
      <c r="AT396" s="232">
        <f t="shared" si="197"/>
        <v>0</v>
      </c>
      <c r="AU396" s="235">
        <f t="shared" si="198"/>
        <v>0</v>
      </c>
      <c r="AY396" s="210">
        <v>19.600000000000001</v>
      </c>
      <c r="AZ396" s="231">
        <v>154.5</v>
      </c>
      <c r="BA396" s="15"/>
      <c r="BB396" s="232">
        <f t="shared" si="182"/>
        <v>19.592550361079443</v>
      </c>
      <c r="BC396" s="235">
        <f t="shared" si="183"/>
        <v>154.5</v>
      </c>
      <c r="BG396" s="210">
        <v>19.600000000000001</v>
      </c>
      <c r="BH396" s="231">
        <v>2100</v>
      </c>
      <c r="BI396" s="15"/>
      <c r="BJ396" s="232">
        <f t="shared" si="189"/>
        <v>19.600000000000001</v>
      </c>
      <c r="BK396" s="235">
        <f t="shared" si="199"/>
        <v>1040.6197718631463</v>
      </c>
      <c r="BM396" s="109">
        <f t="shared" si="190"/>
        <v>0.49553322469673639</v>
      </c>
      <c r="BN396" s="213"/>
      <c r="BR396" s="228"/>
      <c r="BS396" s="311"/>
      <c r="BT396" s="3"/>
      <c r="BU396" s="213"/>
      <c r="BV396" s="213"/>
      <c r="BW396" s="291"/>
    </row>
    <row r="397" spans="1:75" x14ac:dyDescent="0.2">
      <c r="A397" s="326">
        <v>19.649999999999999</v>
      </c>
      <c r="B397" s="211">
        <f t="shared" si="174"/>
        <v>1082.2260000000347</v>
      </c>
      <c r="C397" s="866">
        <f ca="1">IF(ISERR(AVERAGE(INDIRECT("B"&amp;(ROW()-INT($B$1/2))):INDIRECT("B"&amp;(ROW()+INT($B$1/2))))),"",AVERAGE(INDIRECT("B"&amp;(ROW()-INT($B$1/2))):INDIRECT("B"&amp;(ROW()+INT($B$1/2)))))</f>
        <v>1082.2260000000347</v>
      </c>
      <c r="D397" s="866">
        <f t="shared" si="175"/>
        <v>4.9999999999997158E-2</v>
      </c>
      <c r="E397" s="867"/>
      <c r="F397" s="212">
        <f t="shared" si="200"/>
        <v>19.650000000000496</v>
      </c>
      <c r="G397" s="2">
        <f t="shared" si="176"/>
        <v>394</v>
      </c>
      <c r="H397" s="213">
        <f t="shared" si="177"/>
        <v>19.649999999999999</v>
      </c>
      <c r="I397" s="213">
        <f t="shared" si="178"/>
        <v>19.7</v>
      </c>
      <c r="J397" s="51">
        <f t="shared" ca="1" si="179"/>
        <v>1082.2260000000347</v>
      </c>
      <c r="K397" s="51">
        <f t="shared" ca="1" si="180"/>
        <v>1078.0680000000348</v>
      </c>
      <c r="L397" s="553">
        <f t="shared" ca="1" si="181"/>
        <v>1082.2259999999933</v>
      </c>
      <c r="M397" s="542">
        <f t="shared" si="184"/>
        <v>31.623609600000801</v>
      </c>
      <c r="N397" s="544">
        <f t="shared" ca="1" si="185"/>
        <v>329.86248479999796</v>
      </c>
      <c r="O397" s="215"/>
      <c r="P397" s="216"/>
      <c r="Q397" s="217"/>
      <c r="R397" s="218"/>
      <c r="S397" s="219">
        <f t="shared" si="191"/>
        <v>0</v>
      </c>
      <c r="T397" s="220">
        <f t="shared" si="192"/>
        <v>0</v>
      </c>
      <c r="U397" s="214">
        <f t="shared" si="201"/>
        <v>0</v>
      </c>
      <c r="W397" s="221"/>
      <c r="X397" s="222"/>
      <c r="Y397" s="222"/>
      <c r="Z397" s="223"/>
      <c r="AA397" s="222"/>
      <c r="AB397" s="224"/>
      <c r="AC397" s="225"/>
      <c r="AD397" s="2">
        <f t="shared" si="186"/>
        <v>0</v>
      </c>
      <c r="AE397" s="2">
        <f t="shared" si="187"/>
        <v>0</v>
      </c>
      <c r="AF397" s="226"/>
      <c r="AG397" s="219">
        <f t="shared" si="193"/>
        <v>0</v>
      </c>
      <c r="AH397" s="234">
        <f t="shared" si="194"/>
        <v>0</v>
      </c>
      <c r="AI397" s="214">
        <f t="shared" si="202"/>
        <v>0</v>
      </c>
      <c r="AK397" s="229">
        <f t="shared" si="195"/>
        <v>0</v>
      </c>
      <c r="AL397" s="226"/>
      <c r="AM397" s="15"/>
      <c r="AN397" s="232" t="e">
        <f t="shared" si="196"/>
        <v>#DIV/0!</v>
      </c>
      <c r="AO397" s="214">
        <f t="shared" si="188"/>
        <v>0</v>
      </c>
      <c r="AQ397" s="210"/>
      <c r="AR397" s="231"/>
      <c r="AS397" s="15"/>
      <c r="AT397" s="232">
        <f t="shared" si="197"/>
        <v>0</v>
      </c>
      <c r="AU397" s="235">
        <f t="shared" si="198"/>
        <v>0</v>
      </c>
      <c r="AY397" s="210">
        <v>19.649999999999999</v>
      </c>
      <c r="AZ397" s="231">
        <v>158.5</v>
      </c>
      <c r="BA397" s="15"/>
      <c r="BB397" s="232">
        <f t="shared" si="182"/>
        <v>19.64253135689852</v>
      </c>
      <c r="BC397" s="235">
        <f t="shared" si="183"/>
        <v>158.5</v>
      </c>
      <c r="BG397" s="210">
        <v>19.649999999999999</v>
      </c>
      <c r="BH397" s="231">
        <v>2100</v>
      </c>
      <c r="BI397" s="15"/>
      <c r="BJ397" s="232">
        <f t="shared" si="189"/>
        <v>19.649999999999999</v>
      </c>
      <c r="BK397" s="235">
        <f t="shared" si="199"/>
        <v>1036.7718631178993</v>
      </c>
      <c r="BM397" s="109">
        <f t="shared" si="190"/>
        <v>0.49370088719899963</v>
      </c>
      <c r="BN397" s="213"/>
      <c r="BR397" s="228"/>
      <c r="BS397" s="311"/>
      <c r="BT397" s="3"/>
      <c r="BU397" s="213"/>
      <c r="BV397" s="213"/>
      <c r="BW397" s="291"/>
    </row>
    <row r="398" spans="1:75" x14ac:dyDescent="0.2">
      <c r="A398" s="326">
        <v>19.7</v>
      </c>
      <c r="B398" s="211">
        <f t="shared" si="174"/>
        <v>1078.0680000000348</v>
      </c>
      <c r="C398" s="866">
        <f ca="1">IF(ISERR(AVERAGE(INDIRECT("B"&amp;(ROW()-INT($B$1/2))):INDIRECT("B"&amp;(ROW()+INT($B$1/2))))),"",AVERAGE(INDIRECT("B"&amp;(ROW()-INT($B$1/2))):INDIRECT("B"&amp;(ROW()+INT($B$1/2)))))</f>
        <v>1078.0680000000348</v>
      </c>
      <c r="D398" s="866">
        <f t="shared" si="175"/>
        <v>5.0000000000000711E-2</v>
      </c>
      <c r="E398" s="867"/>
      <c r="F398" s="212">
        <f t="shared" si="200"/>
        <v>19.7000000000005</v>
      </c>
      <c r="G398" s="2">
        <f t="shared" si="176"/>
        <v>395</v>
      </c>
      <c r="H398" s="213">
        <f t="shared" si="177"/>
        <v>19.7</v>
      </c>
      <c r="I398" s="213">
        <f t="shared" si="178"/>
        <v>19.75</v>
      </c>
      <c r="J398" s="51">
        <f t="shared" ca="1" si="179"/>
        <v>1078.0680000000348</v>
      </c>
      <c r="K398" s="51">
        <f t="shared" ca="1" si="180"/>
        <v>1073.9100000000349</v>
      </c>
      <c r="L398" s="553">
        <f t="shared" ca="1" si="181"/>
        <v>1078.0679999999932</v>
      </c>
      <c r="M398" s="542">
        <f t="shared" si="184"/>
        <v>31.704076800000806</v>
      </c>
      <c r="N398" s="544">
        <f t="shared" ca="1" si="185"/>
        <v>328.59512639999792</v>
      </c>
      <c r="O398" s="215"/>
      <c r="P398" s="216"/>
      <c r="Q398" s="217"/>
      <c r="R398" s="218"/>
      <c r="S398" s="219">
        <f t="shared" si="191"/>
        <v>0</v>
      </c>
      <c r="T398" s="220">
        <f t="shared" si="192"/>
        <v>0</v>
      </c>
      <c r="U398" s="214">
        <f t="shared" si="201"/>
        <v>0</v>
      </c>
      <c r="W398" s="221"/>
      <c r="X398" s="222"/>
      <c r="Y398" s="222"/>
      <c r="Z398" s="223"/>
      <c r="AA398" s="222"/>
      <c r="AB398" s="224"/>
      <c r="AC398" s="225"/>
      <c r="AD398" s="2">
        <f t="shared" si="186"/>
        <v>0</v>
      </c>
      <c r="AE398" s="2">
        <f t="shared" si="187"/>
        <v>0</v>
      </c>
      <c r="AF398" s="226"/>
      <c r="AG398" s="219">
        <f t="shared" si="193"/>
        <v>0</v>
      </c>
      <c r="AH398" s="234">
        <f t="shared" si="194"/>
        <v>0</v>
      </c>
      <c r="AI398" s="214">
        <f t="shared" si="202"/>
        <v>0</v>
      </c>
      <c r="AK398" s="229">
        <f t="shared" si="195"/>
        <v>0</v>
      </c>
      <c r="AL398" s="226"/>
      <c r="AM398" s="15"/>
      <c r="AN398" s="232" t="e">
        <f t="shared" si="196"/>
        <v>#DIV/0!</v>
      </c>
      <c r="AO398" s="214">
        <f t="shared" si="188"/>
        <v>0</v>
      </c>
      <c r="AQ398" s="210"/>
      <c r="AR398" s="231"/>
      <c r="AS398" s="15"/>
      <c r="AT398" s="232">
        <f t="shared" si="197"/>
        <v>0</v>
      </c>
      <c r="AU398" s="235">
        <f t="shared" si="198"/>
        <v>0</v>
      </c>
      <c r="AY398" s="210">
        <v>19.7</v>
      </c>
      <c r="AZ398" s="231">
        <v>161.1</v>
      </c>
      <c r="BA398" s="15"/>
      <c r="BB398" s="232">
        <f t="shared" si="182"/>
        <v>19.6925123527176</v>
      </c>
      <c r="BC398" s="235">
        <f t="shared" si="183"/>
        <v>161.1</v>
      </c>
      <c r="BG398" s="210">
        <v>19.7</v>
      </c>
      <c r="BH398" s="231">
        <v>2100</v>
      </c>
      <c r="BI398" s="15"/>
      <c r="BJ398" s="232">
        <f t="shared" si="189"/>
        <v>19.7</v>
      </c>
      <c r="BK398" s="235">
        <f t="shared" si="199"/>
        <v>1032.9239543726521</v>
      </c>
      <c r="BM398" s="109">
        <f t="shared" si="190"/>
        <v>0.49186854970126287</v>
      </c>
      <c r="BN398" s="213"/>
      <c r="BR398" s="228"/>
      <c r="BS398" s="311"/>
      <c r="BT398" s="3"/>
      <c r="BU398" s="213"/>
      <c r="BV398" s="213"/>
      <c r="BW398" s="291"/>
    </row>
    <row r="399" spans="1:75" x14ac:dyDescent="0.2">
      <c r="A399" s="326">
        <v>19.75</v>
      </c>
      <c r="B399" s="211">
        <f t="shared" si="174"/>
        <v>1073.9100000000349</v>
      </c>
      <c r="C399" s="866">
        <f ca="1">IF(ISERR(AVERAGE(INDIRECT("B"&amp;(ROW()-INT($B$1/2))):INDIRECT("B"&amp;(ROW()+INT($B$1/2))))),"",AVERAGE(INDIRECT("B"&amp;(ROW()-INT($B$1/2))):INDIRECT("B"&amp;(ROW()+INT($B$1/2)))))</f>
        <v>1073.9100000000349</v>
      </c>
      <c r="D399" s="866">
        <f t="shared" si="175"/>
        <v>5.0000000000000711E-2</v>
      </c>
      <c r="E399" s="867"/>
      <c r="F399" s="212">
        <f t="shared" si="200"/>
        <v>19.750000000000504</v>
      </c>
      <c r="G399" s="2">
        <f t="shared" si="176"/>
        <v>396</v>
      </c>
      <c r="H399" s="213">
        <f t="shared" si="177"/>
        <v>19.75</v>
      </c>
      <c r="I399" s="213">
        <f t="shared" si="178"/>
        <v>19.8</v>
      </c>
      <c r="J399" s="51">
        <f t="shared" ca="1" si="179"/>
        <v>1073.9100000000349</v>
      </c>
      <c r="K399" s="51">
        <f t="shared" ca="1" si="180"/>
        <v>1069.752000000035</v>
      </c>
      <c r="L399" s="553">
        <f t="shared" ca="1" si="181"/>
        <v>1073.9099999999928</v>
      </c>
      <c r="M399" s="542">
        <f t="shared" si="184"/>
        <v>31.784544000000814</v>
      </c>
      <c r="N399" s="544">
        <f t="shared" ca="1" si="185"/>
        <v>327.32776799999783</v>
      </c>
      <c r="O399" s="215"/>
      <c r="P399" s="216"/>
      <c r="Q399" s="217"/>
      <c r="R399" s="218"/>
      <c r="S399" s="219">
        <f t="shared" si="191"/>
        <v>0</v>
      </c>
      <c r="T399" s="220">
        <f t="shared" si="192"/>
        <v>0</v>
      </c>
      <c r="U399" s="214">
        <f t="shared" si="201"/>
        <v>0</v>
      </c>
      <c r="W399" s="221"/>
      <c r="X399" s="222"/>
      <c r="Y399" s="222"/>
      <c r="Z399" s="223"/>
      <c r="AA399" s="222"/>
      <c r="AB399" s="224"/>
      <c r="AC399" s="225"/>
      <c r="AD399" s="2">
        <f t="shared" si="186"/>
        <v>0</v>
      </c>
      <c r="AE399" s="2">
        <f t="shared" si="187"/>
        <v>0</v>
      </c>
      <c r="AF399" s="226"/>
      <c r="AG399" s="219">
        <f t="shared" si="193"/>
        <v>0</v>
      </c>
      <c r="AH399" s="234">
        <f t="shared" si="194"/>
        <v>0</v>
      </c>
      <c r="AI399" s="214">
        <f t="shared" si="202"/>
        <v>0</v>
      </c>
      <c r="AK399" s="229">
        <f t="shared" si="195"/>
        <v>0</v>
      </c>
      <c r="AL399" s="226"/>
      <c r="AM399" s="15"/>
      <c r="AN399" s="232" t="e">
        <f t="shared" si="196"/>
        <v>#DIV/0!</v>
      </c>
      <c r="AO399" s="214">
        <f t="shared" si="188"/>
        <v>0</v>
      </c>
      <c r="AQ399" s="210"/>
      <c r="AR399" s="231"/>
      <c r="AS399" s="15"/>
      <c r="AT399" s="232">
        <f t="shared" si="197"/>
        <v>0</v>
      </c>
      <c r="AU399" s="235">
        <f t="shared" si="198"/>
        <v>0</v>
      </c>
      <c r="AY399" s="210">
        <v>19.75</v>
      </c>
      <c r="AZ399" s="231">
        <v>156.5</v>
      </c>
      <c r="BA399" s="15"/>
      <c r="BB399" s="232">
        <f t="shared" si="182"/>
        <v>19.74249334853668</v>
      </c>
      <c r="BC399" s="235">
        <f t="shared" si="183"/>
        <v>156.5</v>
      </c>
      <c r="BG399" s="210">
        <v>19.75</v>
      </c>
      <c r="BH399" s="231">
        <v>2100</v>
      </c>
      <c r="BI399" s="15"/>
      <c r="BJ399" s="232">
        <f t="shared" si="189"/>
        <v>19.75</v>
      </c>
      <c r="BK399" s="235">
        <f t="shared" si="199"/>
        <v>1029.0760456274049</v>
      </c>
      <c r="BM399" s="109">
        <f t="shared" si="190"/>
        <v>0.49003621220352611</v>
      </c>
      <c r="BN399" s="213"/>
      <c r="BR399" s="228"/>
      <c r="BS399" s="311"/>
      <c r="BT399" s="3"/>
      <c r="BU399" s="213"/>
      <c r="BV399" s="213"/>
      <c r="BW399" s="291"/>
    </row>
    <row r="400" spans="1:75" x14ac:dyDescent="0.2">
      <c r="A400" s="326">
        <v>19.8</v>
      </c>
      <c r="B400" s="211">
        <f t="shared" si="174"/>
        <v>1069.752000000035</v>
      </c>
      <c r="C400" s="866">
        <f ca="1">IF(ISERR(AVERAGE(INDIRECT("B"&amp;(ROW()-INT($B$1/2))):INDIRECT("B"&amp;(ROW()+INT($B$1/2))))),"",AVERAGE(INDIRECT("B"&amp;(ROW()-INT($B$1/2))):INDIRECT("B"&amp;(ROW()+INT($B$1/2)))))</f>
        <v>1069.752000000035</v>
      </c>
      <c r="D400" s="866">
        <f t="shared" si="175"/>
        <v>5.0000000000000711E-2</v>
      </c>
      <c r="E400" s="867"/>
      <c r="F400" s="212">
        <f t="shared" si="200"/>
        <v>19.800000000000509</v>
      </c>
      <c r="G400" s="2">
        <f t="shared" si="176"/>
        <v>397</v>
      </c>
      <c r="H400" s="213">
        <f t="shared" si="177"/>
        <v>19.8</v>
      </c>
      <c r="I400" s="213">
        <f t="shared" si="178"/>
        <v>19.850000000000001</v>
      </c>
      <c r="J400" s="51">
        <f t="shared" ca="1" si="179"/>
        <v>1069.752000000035</v>
      </c>
      <c r="K400" s="51">
        <f t="shared" ca="1" si="180"/>
        <v>1065.5940000000351</v>
      </c>
      <c r="L400" s="553">
        <f t="shared" ca="1" si="181"/>
        <v>1069.7519999999927</v>
      </c>
      <c r="M400" s="542">
        <f t="shared" si="184"/>
        <v>31.865011200000822</v>
      </c>
      <c r="N400" s="544">
        <f t="shared" ca="1" si="185"/>
        <v>326.0604095999978</v>
      </c>
      <c r="O400" s="215"/>
      <c r="P400" s="216"/>
      <c r="Q400" s="217"/>
      <c r="R400" s="218"/>
      <c r="S400" s="219">
        <f t="shared" si="191"/>
        <v>0</v>
      </c>
      <c r="T400" s="220">
        <f t="shared" si="192"/>
        <v>0</v>
      </c>
      <c r="U400" s="214">
        <f t="shared" si="201"/>
        <v>0</v>
      </c>
      <c r="W400" s="221"/>
      <c r="X400" s="222"/>
      <c r="Y400" s="222"/>
      <c r="Z400" s="223"/>
      <c r="AA400" s="222"/>
      <c r="AB400" s="224"/>
      <c r="AC400" s="225"/>
      <c r="AD400" s="2">
        <f t="shared" si="186"/>
        <v>0</v>
      </c>
      <c r="AE400" s="2">
        <f t="shared" si="187"/>
        <v>0</v>
      </c>
      <c r="AF400" s="226"/>
      <c r="AG400" s="219">
        <f t="shared" si="193"/>
        <v>0</v>
      </c>
      <c r="AH400" s="234">
        <f t="shared" si="194"/>
        <v>0</v>
      </c>
      <c r="AI400" s="214">
        <f t="shared" si="202"/>
        <v>0</v>
      </c>
      <c r="AK400" s="229">
        <f t="shared" si="195"/>
        <v>0</v>
      </c>
      <c r="AL400" s="226"/>
      <c r="AM400" s="15"/>
      <c r="AN400" s="232" t="e">
        <f t="shared" si="196"/>
        <v>#DIV/0!</v>
      </c>
      <c r="AO400" s="214">
        <f t="shared" si="188"/>
        <v>0</v>
      </c>
      <c r="AQ400" s="210"/>
      <c r="AR400" s="231"/>
      <c r="AS400" s="15"/>
      <c r="AT400" s="232">
        <f t="shared" si="197"/>
        <v>0</v>
      </c>
      <c r="AU400" s="235">
        <f t="shared" si="198"/>
        <v>0</v>
      </c>
      <c r="AY400" s="210">
        <v>19.8</v>
      </c>
      <c r="AZ400" s="231">
        <v>151.19999999999999</v>
      </c>
      <c r="BA400" s="15"/>
      <c r="BB400" s="232">
        <f t="shared" si="182"/>
        <v>19.79247434435576</v>
      </c>
      <c r="BC400" s="235">
        <f t="shared" si="183"/>
        <v>151.19999999999999</v>
      </c>
      <c r="BG400" s="210">
        <v>19.8</v>
      </c>
      <c r="BH400" s="231">
        <v>2100</v>
      </c>
      <c r="BI400" s="15"/>
      <c r="BJ400" s="232">
        <f t="shared" si="189"/>
        <v>19.8</v>
      </c>
      <c r="BK400" s="235">
        <f t="shared" si="199"/>
        <v>1025.2281368821577</v>
      </c>
      <c r="BM400" s="109">
        <f t="shared" si="190"/>
        <v>0.48820387470578935</v>
      </c>
      <c r="BN400" s="213"/>
      <c r="BR400" s="228"/>
      <c r="BS400" s="311"/>
      <c r="BT400" s="3"/>
      <c r="BU400" s="213"/>
      <c r="BV400" s="213"/>
      <c r="BW400" s="291"/>
    </row>
    <row r="401" spans="1:75" x14ac:dyDescent="0.2">
      <c r="A401" s="326">
        <v>19.850000000000001</v>
      </c>
      <c r="B401" s="211">
        <f t="shared" si="174"/>
        <v>1065.5940000000351</v>
      </c>
      <c r="C401" s="866">
        <f ca="1">IF(ISERR(AVERAGE(INDIRECT("B"&amp;(ROW()-INT($B$1/2))):INDIRECT("B"&amp;(ROW()+INT($B$1/2))))),"",AVERAGE(INDIRECT("B"&amp;(ROW()-INT($B$1/2))):INDIRECT("B"&amp;(ROW()+INT($B$1/2)))))</f>
        <v>1065.5940000000351</v>
      </c>
      <c r="D401" s="866">
        <f t="shared" si="175"/>
        <v>5.0000000000000711E-2</v>
      </c>
      <c r="E401" s="867"/>
      <c r="F401" s="212">
        <f t="shared" si="200"/>
        <v>19.850000000000513</v>
      </c>
      <c r="G401" s="2">
        <f t="shared" si="176"/>
        <v>398</v>
      </c>
      <c r="H401" s="213">
        <f t="shared" si="177"/>
        <v>19.850000000000001</v>
      </c>
      <c r="I401" s="213">
        <f t="shared" si="178"/>
        <v>19.899999999999999</v>
      </c>
      <c r="J401" s="51">
        <f t="shared" ca="1" si="179"/>
        <v>1065.5940000000351</v>
      </c>
      <c r="K401" s="51">
        <f t="shared" ca="1" si="180"/>
        <v>1061.4360000000352</v>
      </c>
      <c r="L401" s="553">
        <f t="shared" ca="1" si="181"/>
        <v>1065.5939999999925</v>
      </c>
      <c r="M401" s="542">
        <f t="shared" si="184"/>
        <v>31.945478400000827</v>
      </c>
      <c r="N401" s="544">
        <f t="shared" ca="1" si="185"/>
        <v>324.79305119999776</v>
      </c>
      <c r="O401" s="215"/>
      <c r="P401" s="216"/>
      <c r="Q401" s="217"/>
      <c r="R401" s="218"/>
      <c r="S401" s="219">
        <f t="shared" si="191"/>
        <v>0</v>
      </c>
      <c r="T401" s="220">
        <f t="shared" si="192"/>
        <v>0</v>
      </c>
      <c r="U401" s="214">
        <f t="shared" si="201"/>
        <v>0</v>
      </c>
      <c r="W401" s="221"/>
      <c r="X401" s="222"/>
      <c r="Y401" s="222"/>
      <c r="Z401" s="223"/>
      <c r="AA401" s="222"/>
      <c r="AB401" s="224"/>
      <c r="AC401" s="225"/>
      <c r="AD401" s="2">
        <f t="shared" si="186"/>
        <v>0</v>
      </c>
      <c r="AE401" s="2">
        <f t="shared" si="187"/>
        <v>0</v>
      </c>
      <c r="AF401" s="226"/>
      <c r="AG401" s="219">
        <f t="shared" si="193"/>
        <v>0</v>
      </c>
      <c r="AH401" s="234">
        <f t="shared" si="194"/>
        <v>0</v>
      </c>
      <c r="AI401" s="214">
        <f t="shared" si="202"/>
        <v>0</v>
      </c>
      <c r="AK401" s="229">
        <f t="shared" si="195"/>
        <v>0</v>
      </c>
      <c r="AL401" s="226"/>
      <c r="AM401" s="15"/>
      <c r="AN401" s="232" t="e">
        <f t="shared" si="196"/>
        <v>#DIV/0!</v>
      </c>
      <c r="AO401" s="214">
        <f t="shared" si="188"/>
        <v>0</v>
      </c>
      <c r="AQ401" s="210"/>
      <c r="AR401" s="231"/>
      <c r="AS401" s="15"/>
      <c r="AT401" s="232">
        <f t="shared" si="197"/>
        <v>0</v>
      </c>
      <c r="AU401" s="235">
        <f t="shared" si="198"/>
        <v>0</v>
      </c>
      <c r="AY401" s="210">
        <v>19.850000000000001</v>
      </c>
      <c r="AZ401" s="231">
        <v>147.30000000000001</v>
      </c>
      <c r="BA401" s="15"/>
      <c r="BB401" s="232">
        <f t="shared" si="182"/>
        <v>19.842455340174844</v>
      </c>
      <c r="BC401" s="235">
        <f t="shared" si="183"/>
        <v>147.30000000000001</v>
      </c>
      <c r="BG401" s="210">
        <v>19.850000000000001</v>
      </c>
      <c r="BH401" s="231">
        <v>2100</v>
      </c>
      <c r="BI401" s="15"/>
      <c r="BJ401" s="232">
        <f t="shared" si="189"/>
        <v>19.850000000000001</v>
      </c>
      <c r="BK401" s="235">
        <f t="shared" si="199"/>
        <v>1021.3802281369104</v>
      </c>
      <c r="BM401" s="109">
        <f t="shared" si="190"/>
        <v>0.4863715372080526</v>
      </c>
      <c r="BN401" s="213"/>
      <c r="BR401" s="228"/>
      <c r="BS401" s="311"/>
      <c r="BT401" s="3"/>
      <c r="BU401" s="213"/>
      <c r="BV401" s="213"/>
      <c r="BW401" s="291"/>
    </row>
    <row r="402" spans="1:75" x14ac:dyDescent="0.2">
      <c r="A402" s="326">
        <v>19.899999999999999</v>
      </c>
      <c r="B402" s="211">
        <f t="shared" si="174"/>
        <v>1061.4360000000352</v>
      </c>
      <c r="C402" s="866">
        <f ca="1">IF(ISERR(AVERAGE(INDIRECT("B"&amp;(ROW()-INT($B$1/2))):INDIRECT("B"&amp;(ROW()+INT($B$1/2))))),"",AVERAGE(INDIRECT("B"&amp;(ROW()-INT($B$1/2))):INDIRECT("B"&amp;(ROW()+INT($B$1/2)))))</f>
        <v>1061.4360000000352</v>
      </c>
      <c r="D402" s="866">
        <f t="shared" si="175"/>
        <v>4.9999999999997158E-2</v>
      </c>
      <c r="E402" s="867"/>
      <c r="F402" s="212">
        <f t="shared" si="200"/>
        <v>19.900000000000517</v>
      </c>
      <c r="G402" s="2">
        <f t="shared" si="176"/>
        <v>399</v>
      </c>
      <c r="H402" s="213">
        <f t="shared" si="177"/>
        <v>19.899999999999999</v>
      </c>
      <c r="I402" s="213">
        <f t="shared" si="178"/>
        <v>19.95</v>
      </c>
      <c r="J402" s="51">
        <f t="shared" ca="1" si="179"/>
        <v>1061.4360000000352</v>
      </c>
      <c r="K402" s="51">
        <f t="shared" ca="1" si="180"/>
        <v>1057.2780000000353</v>
      </c>
      <c r="L402" s="553">
        <f t="shared" ca="1" si="181"/>
        <v>1061.435999999992</v>
      </c>
      <c r="M402" s="542">
        <f t="shared" si="184"/>
        <v>32.025945600000831</v>
      </c>
      <c r="N402" s="544">
        <f t="shared" ca="1" si="185"/>
        <v>323.52569279999756</v>
      </c>
      <c r="O402" s="215"/>
      <c r="P402" s="216"/>
      <c r="Q402" s="217"/>
      <c r="R402" s="218"/>
      <c r="S402" s="219">
        <f t="shared" si="191"/>
        <v>0</v>
      </c>
      <c r="T402" s="220">
        <f t="shared" si="192"/>
        <v>0</v>
      </c>
      <c r="U402" s="214">
        <f t="shared" si="201"/>
        <v>0</v>
      </c>
      <c r="W402" s="221"/>
      <c r="X402" s="222"/>
      <c r="Y402" s="222"/>
      <c r="Z402" s="223"/>
      <c r="AA402" s="222"/>
      <c r="AB402" s="224"/>
      <c r="AC402" s="225"/>
      <c r="AD402" s="2">
        <f t="shared" si="186"/>
        <v>0</v>
      </c>
      <c r="AE402" s="2">
        <f t="shared" si="187"/>
        <v>0</v>
      </c>
      <c r="AF402" s="226"/>
      <c r="AG402" s="219">
        <f t="shared" si="193"/>
        <v>0</v>
      </c>
      <c r="AH402" s="234">
        <f t="shared" si="194"/>
        <v>0</v>
      </c>
      <c r="AI402" s="214">
        <f t="shared" si="202"/>
        <v>0</v>
      </c>
      <c r="AK402" s="229">
        <f t="shared" si="195"/>
        <v>0</v>
      </c>
      <c r="AL402" s="226"/>
      <c r="AM402" s="15"/>
      <c r="AN402" s="232" t="e">
        <f t="shared" si="196"/>
        <v>#DIV/0!</v>
      </c>
      <c r="AO402" s="214">
        <f t="shared" si="188"/>
        <v>0</v>
      </c>
      <c r="AQ402" s="210"/>
      <c r="AR402" s="231"/>
      <c r="AS402" s="15"/>
      <c r="AT402" s="232">
        <f t="shared" si="197"/>
        <v>0</v>
      </c>
      <c r="AU402" s="235">
        <f t="shared" si="198"/>
        <v>0</v>
      </c>
      <c r="AY402" s="210">
        <v>19.899999999999999</v>
      </c>
      <c r="AZ402" s="231">
        <v>145.30000000000001</v>
      </c>
      <c r="BA402" s="15"/>
      <c r="BB402" s="232">
        <f t="shared" si="182"/>
        <v>19.892436335993921</v>
      </c>
      <c r="BC402" s="235">
        <f t="shared" si="183"/>
        <v>145.30000000000001</v>
      </c>
      <c r="BG402" s="210">
        <v>19.899999999999999</v>
      </c>
      <c r="BH402" s="231">
        <v>2100</v>
      </c>
      <c r="BI402" s="15"/>
      <c r="BJ402" s="232">
        <f t="shared" si="189"/>
        <v>19.899999999999999</v>
      </c>
      <c r="BK402" s="235">
        <f t="shared" si="199"/>
        <v>1017.5323193916632</v>
      </c>
      <c r="BM402" s="109">
        <f t="shared" si="190"/>
        <v>0.48453919971031584</v>
      </c>
      <c r="BN402" s="213"/>
      <c r="BR402" s="228"/>
      <c r="BS402" s="311"/>
      <c r="BT402" s="3"/>
      <c r="BU402" s="213"/>
      <c r="BV402" s="213"/>
      <c r="BW402" s="291"/>
    </row>
    <row r="403" spans="1:75" x14ac:dyDescent="0.2">
      <c r="A403" s="326">
        <v>19.95</v>
      </c>
      <c r="B403" s="211">
        <f t="shared" si="174"/>
        <v>1057.2780000000353</v>
      </c>
      <c r="C403" s="866">
        <f ca="1">IF(ISERR(AVERAGE(INDIRECT("B"&amp;(ROW()-INT($B$1/2))):INDIRECT("B"&amp;(ROW()+INT($B$1/2))))),"",AVERAGE(INDIRECT("B"&amp;(ROW()-INT($B$1/2))):INDIRECT("B"&amp;(ROW()+INT($B$1/2)))))</f>
        <v>1057.2780000000353</v>
      </c>
      <c r="D403" s="866">
        <f t="shared" si="175"/>
        <v>5.0000000000000711E-2</v>
      </c>
      <c r="E403" s="867"/>
      <c r="F403" s="212">
        <f t="shared" si="200"/>
        <v>19.950000000000522</v>
      </c>
      <c r="G403" s="2">
        <f t="shared" si="176"/>
        <v>400</v>
      </c>
      <c r="H403" s="213">
        <f t="shared" si="177"/>
        <v>19.95</v>
      </c>
      <c r="I403" s="213">
        <f t="shared" si="178"/>
        <v>20</v>
      </c>
      <c r="J403" s="51">
        <f t="shared" ca="1" si="179"/>
        <v>1057.2780000000353</v>
      </c>
      <c r="K403" s="51">
        <f t="shared" ca="1" si="180"/>
        <v>1053.1200000000354</v>
      </c>
      <c r="L403" s="553">
        <f t="shared" ca="1" si="181"/>
        <v>1057.2779999999918</v>
      </c>
      <c r="M403" s="542">
        <f t="shared" si="184"/>
        <v>32.10641280000084</v>
      </c>
      <c r="N403" s="544">
        <f t="shared" ca="1" si="185"/>
        <v>322.25833439999752</v>
      </c>
      <c r="O403" s="215"/>
      <c r="P403" s="216"/>
      <c r="Q403" s="217"/>
      <c r="R403" s="218"/>
      <c r="S403" s="219">
        <f t="shared" si="191"/>
        <v>0</v>
      </c>
      <c r="T403" s="220">
        <f t="shared" si="192"/>
        <v>0</v>
      </c>
      <c r="U403" s="214">
        <f t="shared" si="201"/>
        <v>0</v>
      </c>
      <c r="W403" s="221"/>
      <c r="X403" s="222"/>
      <c r="Y403" s="222"/>
      <c r="Z403" s="223"/>
      <c r="AA403" s="222"/>
      <c r="AB403" s="224"/>
      <c r="AC403" s="225"/>
      <c r="AD403" s="2">
        <f t="shared" si="186"/>
        <v>0</v>
      </c>
      <c r="AE403" s="2">
        <f t="shared" si="187"/>
        <v>0</v>
      </c>
      <c r="AF403" s="226"/>
      <c r="AG403" s="219">
        <f t="shared" si="193"/>
        <v>0</v>
      </c>
      <c r="AH403" s="234">
        <f t="shared" si="194"/>
        <v>0</v>
      </c>
      <c r="AI403" s="214">
        <f t="shared" si="202"/>
        <v>0</v>
      </c>
      <c r="AK403" s="229">
        <f t="shared" si="195"/>
        <v>0</v>
      </c>
      <c r="AL403" s="226"/>
      <c r="AM403" s="15"/>
      <c r="AN403" s="232" t="e">
        <f t="shared" si="196"/>
        <v>#DIV/0!</v>
      </c>
      <c r="AO403" s="214">
        <f t="shared" si="188"/>
        <v>0</v>
      </c>
      <c r="AQ403" s="210"/>
      <c r="AR403" s="231"/>
      <c r="AS403" s="15"/>
      <c r="AT403" s="232">
        <f t="shared" si="197"/>
        <v>0</v>
      </c>
      <c r="AU403" s="235">
        <f t="shared" si="198"/>
        <v>0</v>
      </c>
      <c r="AY403" s="210">
        <v>19.95</v>
      </c>
      <c r="AZ403" s="231">
        <v>141.1</v>
      </c>
      <c r="BA403" s="15"/>
      <c r="BB403" s="232">
        <f t="shared" si="182"/>
        <v>19.942417331813001</v>
      </c>
      <c r="BC403" s="235">
        <f t="shared" si="183"/>
        <v>141.1</v>
      </c>
      <c r="BG403" s="210">
        <v>19.95</v>
      </c>
      <c r="BH403" s="231">
        <v>2100</v>
      </c>
      <c r="BI403" s="15"/>
      <c r="BJ403" s="232">
        <f t="shared" si="189"/>
        <v>19.95</v>
      </c>
      <c r="BK403" s="235">
        <f t="shared" si="199"/>
        <v>1013.684410646416</v>
      </c>
      <c r="BM403" s="109">
        <f t="shared" si="190"/>
        <v>0.48270686221257908</v>
      </c>
      <c r="BN403" s="213"/>
      <c r="BR403" s="228"/>
      <c r="BS403" s="311"/>
      <c r="BT403" s="3"/>
      <c r="BU403" s="213"/>
      <c r="BV403" s="213"/>
      <c r="BW403" s="291"/>
    </row>
    <row r="404" spans="1:75" x14ac:dyDescent="0.2">
      <c r="A404" s="326">
        <v>20</v>
      </c>
      <c r="B404" s="211">
        <f t="shared" si="174"/>
        <v>1053.1200000000354</v>
      </c>
      <c r="C404" s="866">
        <f ca="1">IF(ISERR(AVERAGE(INDIRECT("B"&amp;(ROW()-INT($B$1/2))):INDIRECT("B"&amp;(ROW()+INT($B$1/2))))),"",AVERAGE(INDIRECT("B"&amp;(ROW()-INT($B$1/2))):INDIRECT("B"&amp;(ROW()+INT($B$1/2)))))</f>
        <v>1053.1200000000354</v>
      </c>
      <c r="D404" s="866">
        <f t="shared" si="175"/>
        <v>5.0000000000000711E-2</v>
      </c>
      <c r="E404" s="867"/>
      <c r="F404" s="212">
        <f t="shared" si="200"/>
        <v>20.000000000000526</v>
      </c>
      <c r="G404" s="2">
        <f t="shared" si="176"/>
        <v>401</v>
      </c>
      <c r="H404" s="213">
        <f t="shared" si="177"/>
        <v>20</v>
      </c>
      <c r="I404" s="213">
        <f t="shared" si="178"/>
        <v>20.05</v>
      </c>
      <c r="J404" s="51">
        <f t="shared" ca="1" si="179"/>
        <v>1053.1200000000354</v>
      </c>
      <c r="K404" s="51">
        <f t="shared" ca="1" si="180"/>
        <v>1048.9620000000355</v>
      </c>
      <c r="L404" s="553">
        <f t="shared" ca="1" si="181"/>
        <v>1053.1199999999917</v>
      </c>
      <c r="M404" s="542">
        <f t="shared" si="184"/>
        <v>32.186880000000848</v>
      </c>
      <c r="N404" s="544">
        <f t="shared" ca="1" si="185"/>
        <v>320.99097599999749</v>
      </c>
      <c r="O404" s="215"/>
      <c r="P404" s="216"/>
      <c r="Q404" s="217"/>
      <c r="R404" s="218"/>
      <c r="S404" s="219">
        <f t="shared" si="191"/>
        <v>0</v>
      </c>
      <c r="T404" s="220">
        <f t="shared" si="192"/>
        <v>0</v>
      </c>
      <c r="U404" s="214">
        <f t="shared" si="201"/>
        <v>0</v>
      </c>
      <c r="W404" s="221"/>
      <c r="X404" s="222"/>
      <c r="Y404" s="222"/>
      <c r="Z404" s="223"/>
      <c r="AA404" s="222"/>
      <c r="AB404" s="224"/>
      <c r="AC404" s="225"/>
      <c r="AD404" s="2">
        <f t="shared" si="186"/>
        <v>0</v>
      </c>
      <c r="AE404" s="2">
        <f t="shared" si="187"/>
        <v>0</v>
      </c>
      <c r="AF404" s="226"/>
      <c r="AG404" s="219">
        <f t="shared" si="193"/>
        <v>0</v>
      </c>
      <c r="AH404" s="234">
        <f t="shared" si="194"/>
        <v>0</v>
      </c>
      <c r="AI404" s="214">
        <f t="shared" si="202"/>
        <v>0</v>
      </c>
      <c r="AK404" s="229">
        <f t="shared" si="195"/>
        <v>0</v>
      </c>
      <c r="AL404" s="226"/>
      <c r="AM404" s="15"/>
      <c r="AN404" s="232" t="e">
        <f t="shared" si="196"/>
        <v>#DIV/0!</v>
      </c>
      <c r="AO404" s="214">
        <f t="shared" si="188"/>
        <v>0</v>
      </c>
      <c r="AQ404" s="210"/>
      <c r="AR404" s="231"/>
      <c r="AS404" s="15"/>
      <c r="AT404" s="232">
        <f t="shared" si="197"/>
        <v>0</v>
      </c>
      <c r="AU404" s="235">
        <f t="shared" si="198"/>
        <v>0</v>
      </c>
      <c r="AY404" s="210">
        <v>20</v>
      </c>
      <c r="AZ404" s="231">
        <v>144.69999999999999</v>
      </c>
      <c r="BA404" s="15"/>
      <c r="BB404" s="232">
        <f t="shared" si="182"/>
        <v>19.992398327632081</v>
      </c>
      <c r="BC404" s="235">
        <f t="shared" si="183"/>
        <v>144.69999999999999</v>
      </c>
      <c r="BG404" s="210">
        <v>20</v>
      </c>
      <c r="BH404" s="231">
        <v>2100</v>
      </c>
      <c r="BI404" s="15"/>
      <c r="BJ404" s="232">
        <f t="shared" si="189"/>
        <v>20</v>
      </c>
      <c r="BK404" s="235">
        <f t="shared" si="199"/>
        <v>1009.8365019011688</v>
      </c>
      <c r="BM404" s="109">
        <f t="shared" si="190"/>
        <v>0.48087452471484232</v>
      </c>
      <c r="BN404" s="213"/>
      <c r="BR404" s="228"/>
      <c r="BS404" s="311"/>
      <c r="BT404" s="3"/>
      <c r="BU404" s="213"/>
      <c r="BV404" s="213"/>
      <c r="BW404" s="291"/>
    </row>
    <row r="405" spans="1:75" x14ac:dyDescent="0.2">
      <c r="A405" s="326">
        <v>20.05</v>
      </c>
      <c r="B405" s="211">
        <f t="shared" si="174"/>
        <v>1048.9620000000355</v>
      </c>
      <c r="C405" s="866">
        <f ca="1">IF(ISERR(AVERAGE(INDIRECT("B"&amp;(ROW()-INT($B$1/2))):INDIRECT("B"&amp;(ROW()+INT($B$1/2))))),"",AVERAGE(INDIRECT("B"&amp;(ROW()-INT($B$1/2))):INDIRECT("B"&amp;(ROW()+INT($B$1/2)))))</f>
        <v>1048.9620000000355</v>
      </c>
      <c r="D405" s="866">
        <f t="shared" si="175"/>
        <v>5.0000000000000711E-2</v>
      </c>
      <c r="E405" s="867"/>
      <c r="F405" s="212">
        <f t="shared" si="200"/>
        <v>20.05000000000053</v>
      </c>
      <c r="G405" s="2">
        <f t="shared" si="176"/>
        <v>402</v>
      </c>
      <c r="H405" s="213">
        <f t="shared" si="177"/>
        <v>20.05</v>
      </c>
      <c r="I405" s="213">
        <f t="shared" si="178"/>
        <v>20.100000000000001</v>
      </c>
      <c r="J405" s="51">
        <f t="shared" ca="1" si="179"/>
        <v>1048.9620000000355</v>
      </c>
      <c r="K405" s="51">
        <f t="shared" ca="1" si="180"/>
        <v>1044.8040000000356</v>
      </c>
      <c r="L405" s="553">
        <f t="shared" ca="1" si="181"/>
        <v>1048.9619999999913</v>
      </c>
      <c r="M405" s="542">
        <f t="shared" si="184"/>
        <v>32.267347200000856</v>
      </c>
      <c r="N405" s="544">
        <f t="shared" ca="1" si="185"/>
        <v>319.7236175999974</v>
      </c>
      <c r="O405" s="215"/>
      <c r="P405" s="216"/>
      <c r="Q405" s="217"/>
      <c r="R405" s="218"/>
      <c r="S405" s="219">
        <f t="shared" si="191"/>
        <v>0</v>
      </c>
      <c r="T405" s="220">
        <f t="shared" si="192"/>
        <v>0</v>
      </c>
      <c r="U405" s="214">
        <f t="shared" si="201"/>
        <v>0</v>
      </c>
      <c r="W405" s="221"/>
      <c r="X405" s="222"/>
      <c r="Y405" s="222"/>
      <c r="Z405" s="223"/>
      <c r="AA405" s="222"/>
      <c r="AB405" s="224"/>
      <c r="AC405" s="225"/>
      <c r="AD405" s="2">
        <f t="shared" si="186"/>
        <v>0</v>
      </c>
      <c r="AE405" s="2">
        <f t="shared" si="187"/>
        <v>0</v>
      </c>
      <c r="AF405" s="226"/>
      <c r="AG405" s="219">
        <f t="shared" si="193"/>
        <v>0</v>
      </c>
      <c r="AH405" s="234">
        <f t="shared" si="194"/>
        <v>0</v>
      </c>
      <c r="AI405" s="214">
        <f t="shared" si="202"/>
        <v>0</v>
      </c>
      <c r="AK405" s="229">
        <f t="shared" si="195"/>
        <v>0</v>
      </c>
      <c r="AL405" s="226"/>
      <c r="AM405" s="15"/>
      <c r="AN405" s="232" t="e">
        <f t="shared" si="196"/>
        <v>#DIV/0!</v>
      </c>
      <c r="AO405" s="214">
        <f t="shared" si="188"/>
        <v>0</v>
      </c>
      <c r="AQ405" s="210"/>
      <c r="AR405" s="231"/>
      <c r="AS405" s="15"/>
      <c r="AT405" s="232">
        <f t="shared" si="197"/>
        <v>0</v>
      </c>
      <c r="AU405" s="235">
        <f t="shared" si="198"/>
        <v>0</v>
      </c>
      <c r="AY405" s="210">
        <v>20.05</v>
      </c>
      <c r="AZ405" s="231">
        <v>146</v>
      </c>
      <c r="BA405" s="15"/>
      <c r="BB405" s="232">
        <f t="shared" si="182"/>
        <v>20.042379323451161</v>
      </c>
      <c r="BC405" s="235">
        <f t="shared" si="183"/>
        <v>146</v>
      </c>
      <c r="BG405" s="210">
        <v>20.05</v>
      </c>
      <c r="BH405" s="231">
        <v>2100</v>
      </c>
      <c r="BI405" s="15"/>
      <c r="BJ405" s="232">
        <f t="shared" si="189"/>
        <v>20.05</v>
      </c>
      <c r="BK405" s="235">
        <f t="shared" si="199"/>
        <v>1005.9885931559216</v>
      </c>
      <c r="BM405" s="109">
        <f t="shared" si="190"/>
        <v>0.47904218721710556</v>
      </c>
      <c r="BN405" s="213"/>
      <c r="BR405" s="228"/>
      <c r="BS405" s="311"/>
      <c r="BT405" s="3"/>
      <c r="BU405" s="213"/>
      <c r="BV405" s="213"/>
      <c r="BW405" s="291"/>
    </row>
    <row r="406" spans="1:75" x14ac:dyDescent="0.2">
      <c r="A406" s="326">
        <v>20.100000000000001</v>
      </c>
      <c r="B406" s="211">
        <f t="shared" si="174"/>
        <v>1044.8040000000356</v>
      </c>
      <c r="C406" s="866">
        <f ca="1">IF(ISERR(AVERAGE(INDIRECT("B"&amp;(ROW()-INT($B$1/2))):INDIRECT("B"&amp;(ROW()+INT($B$1/2))))),"",AVERAGE(INDIRECT("B"&amp;(ROW()-INT($B$1/2))):INDIRECT("B"&amp;(ROW()+INT($B$1/2)))))</f>
        <v>1044.8040000000356</v>
      </c>
      <c r="D406" s="866">
        <f t="shared" si="175"/>
        <v>5.0000000000000711E-2</v>
      </c>
      <c r="E406" s="867"/>
      <c r="F406" s="212">
        <f t="shared" si="200"/>
        <v>20.100000000000534</v>
      </c>
      <c r="G406" s="2">
        <f t="shared" si="176"/>
        <v>403</v>
      </c>
      <c r="H406" s="213">
        <f t="shared" si="177"/>
        <v>20.100000000000001</v>
      </c>
      <c r="I406" s="213">
        <f t="shared" si="178"/>
        <v>20.149999999999999</v>
      </c>
      <c r="J406" s="51">
        <f t="shared" ca="1" si="179"/>
        <v>1044.8040000000356</v>
      </c>
      <c r="K406" s="51">
        <f t="shared" ca="1" si="180"/>
        <v>1040.6460000000357</v>
      </c>
      <c r="L406" s="553">
        <f t="shared" ca="1" si="181"/>
        <v>1044.8039999999912</v>
      </c>
      <c r="M406" s="542">
        <f t="shared" si="184"/>
        <v>32.347814400000864</v>
      </c>
      <c r="N406" s="544">
        <f t="shared" ca="1" si="185"/>
        <v>318.45625919999736</v>
      </c>
      <c r="O406" s="215"/>
      <c r="P406" s="216"/>
      <c r="Q406" s="217"/>
      <c r="R406" s="218"/>
      <c r="S406" s="219">
        <f t="shared" si="191"/>
        <v>0</v>
      </c>
      <c r="T406" s="220">
        <f t="shared" si="192"/>
        <v>0</v>
      </c>
      <c r="U406" s="214">
        <f t="shared" si="201"/>
        <v>0</v>
      </c>
      <c r="W406" s="221"/>
      <c r="X406" s="222"/>
      <c r="Y406" s="222"/>
      <c r="Z406" s="223"/>
      <c r="AA406" s="222"/>
      <c r="AB406" s="224"/>
      <c r="AC406" s="225"/>
      <c r="AD406" s="2">
        <f t="shared" si="186"/>
        <v>0</v>
      </c>
      <c r="AE406" s="2">
        <f t="shared" si="187"/>
        <v>0</v>
      </c>
      <c r="AF406" s="226"/>
      <c r="AG406" s="219">
        <f t="shared" si="193"/>
        <v>0</v>
      </c>
      <c r="AH406" s="234">
        <f t="shared" si="194"/>
        <v>0</v>
      </c>
      <c r="AI406" s="214">
        <f t="shared" si="202"/>
        <v>0</v>
      </c>
      <c r="AK406" s="229">
        <f t="shared" si="195"/>
        <v>0</v>
      </c>
      <c r="AL406" s="226"/>
      <c r="AM406" s="15"/>
      <c r="AN406" s="232" t="e">
        <f t="shared" si="196"/>
        <v>#DIV/0!</v>
      </c>
      <c r="AO406" s="214">
        <f t="shared" si="188"/>
        <v>0</v>
      </c>
      <c r="AQ406" s="210"/>
      <c r="AR406" s="231"/>
      <c r="AS406" s="15"/>
      <c r="AT406" s="232">
        <f t="shared" si="197"/>
        <v>0</v>
      </c>
      <c r="AU406" s="235">
        <f t="shared" si="198"/>
        <v>0</v>
      </c>
      <c r="AY406" s="210">
        <v>20.100000000000001</v>
      </c>
      <c r="AZ406" s="231">
        <v>146.30000000000001</v>
      </c>
      <c r="BA406" s="15"/>
      <c r="BB406" s="232">
        <f t="shared" si="182"/>
        <v>20.092360319270245</v>
      </c>
      <c r="BC406" s="235">
        <f t="shared" si="183"/>
        <v>146.30000000000001</v>
      </c>
      <c r="BG406" s="210">
        <v>20.100000000000001</v>
      </c>
      <c r="BH406" s="231">
        <v>2100</v>
      </c>
      <c r="BI406" s="15"/>
      <c r="BJ406" s="232">
        <f t="shared" si="189"/>
        <v>20.100000000000001</v>
      </c>
      <c r="BK406" s="235">
        <f t="shared" si="199"/>
        <v>1002.1406844106745</v>
      </c>
      <c r="BM406" s="109">
        <f t="shared" si="190"/>
        <v>0.47720984971936881</v>
      </c>
      <c r="BN406" s="213"/>
      <c r="BR406" s="228"/>
      <c r="BS406" s="311"/>
      <c r="BT406" s="3"/>
      <c r="BU406" s="213"/>
      <c r="BV406" s="213"/>
      <c r="BW406" s="291"/>
    </row>
    <row r="407" spans="1:75" x14ac:dyDescent="0.2">
      <c r="A407" s="326">
        <v>20.149999999999999</v>
      </c>
      <c r="B407" s="211">
        <f t="shared" si="174"/>
        <v>1040.6460000000357</v>
      </c>
      <c r="C407" s="866">
        <f ca="1">IF(ISERR(AVERAGE(INDIRECT("B"&amp;(ROW()-INT($B$1/2))):INDIRECT("B"&amp;(ROW()+INT($B$1/2))))),"",AVERAGE(INDIRECT("B"&amp;(ROW()-INT($B$1/2))):INDIRECT("B"&amp;(ROW()+INT($B$1/2)))))</f>
        <v>1040.6460000000357</v>
      </c>
      <c r="D407" s="866">
        <f t="shared" si="175"/>
        <v>4.9999999999997158E-2</v>
      </c>
      <c r="E407" s="867"/>
      <c r="F407" s="212">
        <f t="shared" si="200"/>
        <v>20.150000000000539</v>
      </c>
      <c r="G407" s="2">
        <f t="shared" si="176"/>
        <v>404</v>
      </c>
      <c r="H407" s="213">
        <f t="shared" si="177"/>
        <v>20.149999999999999</v>
      </c>
      <c r="I407" s="213">
        <f t="shared" si="178"/>
        <v>20.2</v>
      </c>
      <c r="J407" s="51">
        <f t="shared" ca="1" si="179"/>
        <v>1040.6460000000357</v>
      </c>
      <c r="K407" s="51">
        <f t="shared" ca="1" si="180"/>
        <v>1036.4880000000358</v>
      </c>
      <c r="L407" s="553">
        <f t="shared" ca="1" si="181"/>
        <v>1040.6459999999906</v>
      </c>
      <c r="M407" s="542">
        <f t="shared" si="184"/>
        <v>32.428281600000872</v>
      </c>
      <c r="N407" s="544">
        <f t="shared" ca="1" si="185"/>
        <v>317.18890079999716</v>
      </c>
      <c r="O407" s="215"/>
      <c r="P407" s="216"/>
      <c r="Q407" s="217"/>
      <c r="R407" s="218"/>
      <c r="S407" s="219">
        <f t="shared" si="191"/>
        <v>0</v>
      </c>
      <c r="T407" s="220">
        <f t="shared" si="192"/>
        <v>0</v>
      </c>
      <c r="U407" s="214">
        <f t="shared" si="201"/>
        <v>0</v>
      </c>
      <c r="W407" s="221"/>
      <c r="X407" s="222"/>
      <c r="Y407" s="222"/>
      <c r="Z407" s="223"/>
      <c r="AA407" s="222"/>
      <c r="AB407" s="224"/>
      <c r="AC407" s="225"/>
      <c r="AD407" s="2">
        <f t="shared" si="186"/>
        <v>0</v>
      </c>
      <c r="AE407" s="2">
        <f t="shared" si="187"/>
        <v>0</v>
      </c>
      <c r="AF407" s="226"/>
      <c r="AG407" s="219">
        <f t="shared" si="193"/>
        <v>0</v>
      </c>
      <c r="AH407" s="234">
        <f t="shared" si="194"/>
        <v>0</v>
      </c>
      <c r="AI407" s="214">
        <f t="shared" si="202"/>
        <v>0</v>
      </c>
      <c r="AK407" s="229">
        <f t="shared" si="195"/>
        <v>0</v>
      </c>
      <c r="AL407" s="226"/>
      <c r="AM407" s="15"/>
      <c r="AN407" s="232" t="e">
        <f t="shared" si="196"/>
        <v>#DIV/0!</v>
      </c>
      <c r="AO407" s="214">
        <f t="shared" si="188"/>
        <v>0</v>
      </c>
      <c r="AQ407" s="210"/>
      <c r="AR407" s="231"/>
      <c r="AS407" s="15"/>
      <c r="AT407" s="232">
        <f t="shared" si="197"/>
        <v>0</v>
      </c>
      <c r="AU407" s="235">
        <f t="shared" si="198"/>
        <v>0</v>
      </c>
      <c r="AY407" s="210">
        <v>20.149999999999999</v>
      </c>
      <c r="AZ407" s="231">
        <v>146.69999999999999</v>
      </c>
      <c r="BA407" s="15"/>
      <c r="BB407" s="232">
        <f t="shared" si="182"/>
        <v>20.142341315089322</v>
      </c>
      <c r="BC407" s="235">
        <f t="shared" si="183"/>
        <v>146.69999999999999</v>
      </c>
      <c r="BG407" s="210">
        <v>20.149999999999999</v>
      </c>
      <c r="BH407" s="231">
        <v>2100</v>
      </c>
      <c r="BI407" s="15"/>
      <c r="BJ407" s="232">
        <f t="shared" si="189"/>
        <v>20.149999999999999</v>
      </c>
      <c r="BK407" s="235">
        <f t="shared" si="199"/>
        <v>998.29277566542726</v>
      </c>
      <c r="BM407" s="109">
        <f t="shared" si="190"/>
        <v>0.47537751222163205</v>
      </c>
      <c r="BN407" s="213"/>
      <c r="BR407" s="228"/>
      <c r="BS407" s="311"/>
      <c r="BT407" s="3"/>
      <c r="BU407" s="213"/>
      <c r="BV407" s="213"/>
      <c r="BW407" s="291"/>
    </row>
    <row r="408" spans="1:75" x14ac:dyDescent="0.2">
      <c r="A408" s="326">
        <v>20.2</v>
      </c>
      <c r="B408" s="211">
        <f t="shared" si="174"/>
        <v>1036.4880000000358</v>
      </c>
      <c r="C408" s="866">
        <f ca="1">IF(ISERR(AVERAGE(INDIRECT("B"&amp;(ROW()-INT($B$1/2))):INDIRECT("B"&amp;(ROW()+INT($B$1/2))))),"",AVERAGE(INDIRECT("B"&amp;(ROW()-INT($B$1/2))):INDIRECT("B"&amp;(ROW()+INT($B$1/2)))))</f>
        <v>1036.4880000000358</v>
      </c>
      <c r="D408" s="866">
        <f t="shared" si="175"/>
        <v>5.0000000000000711E-2</v>
      </c>
      <c r="E408" s="867"/>
      <c r="F408" s="212">
        <f t="shared" si="200"/>
        <v>20.200000000000543</v>
      </c>
      <c r="G408" s="2">
        <f t="shared" si="176"/>
        <v>405</v>
      </c>
      <c r="H408" s="213">
        <f t="shared" si="177"/>
        <v>20.2</v>
      </c>
      <c r="I408" s="213">
        <f t="shared" si="178"/>
        <v>20.25</v>
      </c>
      <c r="J408" s="51">
        <f t="shared" ca="1" si="179"/>
        <v>1036.4880000000358</v>
      </c>
      <c r="K408" s="51">
        <f t="shared" ca="1" si="180"/>
        <v>1032.3300000000359</v>
      </c>
      <c r="L408" s="553">
        <f t="shared" ca="1" si="181"/>
        <v>1036.4879999999905</v>
      </c>
      <c r="M408" s="542">
        <f t="shared" si="184"/>
        <v>32.508748800000873</v>
      </c>
      <c r="N408" s="544">
        <f t="shared" ca="1" si="185"/>
        <v>315.92154239999712</v>
      </c>
      <c r="O408" s="215"/>
      <c r="P408" s="216"/>
      <c r="Q408" s="217"/>
      <c r="R408" s="218"/>
      <c r="S408" s="219">
        <f t="shared" si="191"/>
        <v>0</v>
      </c>
      <c r="T408" s="220">
        <f t="shared" si="192"/>
        <v>0</v>
      </c>
      <c r="U408" s="214">
        <f t="shared" si="201"/>
        <v>0</v>
      </c>
      <c r="W408" s="221"/>
      <c r="X408" s="222"/>
      <c r="Y408" s="222"/>
      <c r="Z408" s="223"/>
      <c r="AA408" s="222"/>
      <c r="AB408" s="224"/>
      <c r="AC408" s="225"/>
      <c r="AD408" s="2">
        <f t="shared" si="186"/>
        <v>0</v>
      </c>
      <c r="AE408" s="2">
        <f t="shared" si="187"/>
        <v>0</v>
      </c>
      <c r="AF408" s="226"/>
      <c r="AG408" s="219">
        <f t="shared" si="193"/>
        <v>0</v>
      </c>
      <c r="AH408" s="234">
        <f t="shared" si="194"/>
        <v>0</v>
      </c>
      <c r="AI408" s="214">
        <f t="shared" si="202"/>
        <v>0</v>
      </c>
      <c r="AK408" s="229">
        <f t="shared" si="195"/>
        <v>0</v>
      </c>
      <c r="AL408" s="226"/>
      <c r="AM408" s="15"/>
      <c r="AN408" s="232" t="e">
        <f t="shared" si="196"/>
        <v>#DIV/0!</v>
      </c>
      <c r="AO408" s="214">
        <f t="shared" si="188"/>
        <v>0</v>
      </c>
      <c r="AQ408" s="210"/>
      <c r="AR408" s="231"/>
      <c r="AS408" s="15"/>
      <c r="AT408" s="232">
        <f t="shared" si="197"/>
        <v>0</v>
      </c>
      <c r="AU408" s="235">
        <f t="shared" si="198"/>
        <v>0</v>
      </c>
      <c r="AY408" s="210">
        <v>20.2</v>
      </c>
      <c r="AZ408" s="231">
        <v>146.69999999999999</v>
      </c>
      <c r="BA408" s="15"/>
      <c r="BB408" s="232">
        <f t="shared" si="182"/>
        <v>20.192322310908402</v>
      </c>
      <c r="BC408" s="235">
        <f t="shared" si="183"/>
        <v>146.69999999999999</v>
      </c>
      <c r="BG408" s="210">
        <v>20.2</v>
      </c>
      <c r="BH408" s="231">
        <v>2100</v>
      </c>
      <c r="BI408" s="15"/>
      <c r="BJ408" s="232">
        <f t="shared" si="189"/>
        <v>20.2</v>
      </c>
      <c r="BK408" s="235">
        <f t="shared" si="199"/>
        <v>994.44486692018006</v>
      </c>
      <c r="BM408" s="109">
        <f t="shared" si="190"/>
        <v>0.47354517472389529</v>
      </c>
      <c r="BN408" s="213"/>
      <c r="BR408" s="228"/>
      <c r="BS408" s="311"/>
      <c r="BT408" s="3"/>
      <c r="BU408" s="213"/>
      <c r="BV408" s="213"/>
      <c r="BW408" s="291"/>
    </row>
    <row r="409" spans="1:75" x14ac:dyDescent="0.2">
      <c r="A409" s="326">
        <v>20.25</v>
      </c>
      <c r="B409" s="211">
        <f t="shared" si="174"/>
        <v>1032.3300000000359</v>
      </c>
      <c r="C409" s="866">
        <f ca="1">IF(ISERR(AVERAGE(INDIRECT("B"&amp;(ROW()-INT($B$1/2))):INDIRECT("B"&amp;(ROW()+INT($B$1/2))))),"",AVERAGE(INDIRECT("B"&amp;(ROW()-INT($B$1/2))):INDIRECT("B"&amp;(ROW()+INT($B$1/2)))))</f>
        <v>1032.3300000000359</v>
      </c>
      <c r="D409" s="866">
        <f t="shared" si="175"/>
        <v>5.0000000000000711E-2</v>
      </c>
      <c r="E409" s="867"/>
      <c r="F409" s="212">
        <f t="shared" si="200"/>
        <v>20.250000000000547</v>
      </c>
      <c r="G409" s="2">
        <f t="shared" si="176"/>
        <v>406</v>
      </c>
      <c r="H409" s="213">
        <f t="shared" si="177"/>
        <v>20.25</v>
      </c>
      <c r="I409" s="213">
        <f t="shared" si="178"/>
        <v>20.3</v>
      </c>
      <c r="J409" s="51">
        <f t="shared" ca="1" si="179"/>
        <v>1032.3300000000359</v>
      </c>
      <c r="K409" s="51">
        <f t="shared" ca="1" si="180"/>
        <v>1028.172000000036</v>
      </c>
      <c r="L409" s="553">
        <f t="shared" ca="1" si="181"/>
        <v>1032.3299999999904</v>
      </c>
      <c r="M409" s="542">
        <f t="shared" si="184"/>
        <v>32.589216000000881</v>
      </c>
      <c r="N409" s="544">
        <f t="shared" ca="1" si="185"/>
        <v>314.65418399999709</v>
      </c>
      <c r="O409" s="215"/>
      <c r="P409" s="216"/>
      <c r="Q409" s="217"/>
      <c r="R409" s="218"/>
      <c r="S409" s="219">
        <f t="shared" si="191"/>
        <v>0</v>
      </c>
      <c r="T409" s="220">
        <f t="shared" si="192"/>
        <v>0</v>
      </c>
      <c r="U409" s="214">
        <f t="shared" si="201"/>
        <v>0</v>
      </c>
      <c r="W409" s="221"/>
      <c r="X409" s="222"/>
      <c r="Y409" s="222"/>
      <c r="Z409" s="223"/>
      <c r="AA409" s="222"/>
      <c r="AB409" s="224"/>
      <c r="AC409" s="225"/>
      <c r="AD409" s="2">
        <f t="shared" si="186"/>
        <v>0</v>
      </c>
      <c r="AE409" s="2">
        <f t="shared" si="187"/>
        <v>0</v>
      </c>
      <c r="AF409" s="226"/>
      <c r="AG409" s="219">
        <f t="shared" si="193"/>
        <v>0</v>
      </c>
      <c r="AH409" s="234">
        <f t="shared" si="194"/>
        <v>0</v>
      </c>
      <c r="AI409" s="214">
        <f t="shared" si="202"/>
        <v>0</v>
      </c>
      <c r="AK409" s="229">
        <f t="shared" si="195"/>
        <v>0</v>
      </c>
      <c r="AL409" s="226"/>
      <c r="AM409" s="15"/>
      <c r="AN409" s="232" t="e">
        <f t="shared" si="196"/>
        <v>#DIV/0!</v>
      </c>
      <c r="AO409" s="214">
        <f t="shared" si="188"/>
        <v>0</v>
      </c>
      <c r="AQ409" s="210"/>
      <c r="AR409" s="231"/>
      <c r="AS409" s="15"/>
      <c r="AT409" s="232">
        <f t="shared" si="197"/>
        <v>0</v>
      </c>
      <c r="AU409" s="235">
        <f t="shared" si="198"/>
        <v>0</v>
      </c>
      <c r="AY409" s="210">
        <v>20.25</v>
      </c>
      <c r="AZ409" s="231">
        <v>146.69999999999999</v>
      </c>
      <c r="BA409" s="15"/>
      <c r="BB409" s="232">
        <f t="shared" si="182"/>
        <v>20.242303306727482</v>
      </c>
      <c r="BC409" s="235">
        <f t="shared" si="183"/>
        <v>146.69999999999999</v>
      </c>
      <c r="BG409" s="210">
        <v>20.25</v>
      </c>
      <c r="BH409" s="231">
        <v>2100</v>
      </c>
      <c r="BI409" s="15"/>
      <c r="BJ409" s="232">
        <f t="shared" si="189"/>
        <v>20.25</v>
      </c>
      <c r="BK409" s="235">
        <f t="shared" si="199"/>
        <v>990.59695817493287</v>
      </c>
      <c r="BM409" s="109">
        <f t="shared" si="190"/>
        <v>0.47171283722615853</v>
      </c>
      <c r="BN409" s="213"/>
      <c r="BR409" s="228"/>
      <c r="BS409" s="311"/>
      <c r="BT409" s="3"/>
      <c r="BU409" s="213"/>
      <c r="BV409" s="213"/>
      <c r="BW409" s="291"/>
    </row>
    <row r="410" spans="1:75" x14ac:dyDescent="0.2">
      <c r="A410" s="326">
        <v>20.3</v>
      </c>
      <c r="B410" s="211">
        <f t="shared" si="174"/>
        <v>1028.172000000036</v>
      </c>
      <c r="C410" s="866">
        <f ca="1">IF(ISERR(AVERAGE(INDIRECT("B"&amp;(ROW()-INT($B$1/2))):INDIRECT("B"&amp;(ROW()+INT($B$1/2))))),"",AVERAGE(INDIRECT("B"&amp;(ROW()-INT($B$1/2))):INDIRECT("B"&amp;(ROW()+INT($B$1/2)))))</f>
        <v>1028.172000000036</v>
      </c>
      <c r="D410" s="866">
        <f t="shared" si="175"/>
        <v>5.0000000000000711E-2</v>
      </c>
      <c r="E410" s="867"/>
      <c r="F410" s="212">
        <f t="shared" si="200"/>
        <v>20.300000000000551</v>
      </c>
      <c r="G410" s="2">
        <f t="shared" si="176"/>
        <v>407</v>
      </c>
      <c r="H410" s="213">
        <f t="shared" si="177"/>
        <v>20.3</v>
      </c>
      <c r="I410" s="213">
        <f t="shared" si="178"/>
        <v>20.350000000000001</v>
      </c>
      <c r="J410" s="51">
        <f t="shared" ca="1" si="179"/>
        <v>1028.172000000036</v>
      </c>
      <c r="K410" s="51">
        <f t="shared" ca="1" si="180"/>
        <v>1024.014000000036</v>
      </c>
      <c r="L410" s="553">
        <f t="shared" ca="1" si="181"/>
        <v>1028.1719999999902</v>
      </c>
      <c r="M410" s="542">
        <f t="shared" si="184"/>
        <v>32.66968320000089</v>
      </c>
      <c r="N410" s="544">
        <f t="shared" ca="1" si="185"/>
        <v>313.38682559999705</v>
      </c>
      <c r="O410" s="215"/>
      <c r="P410" s="216"/>
      <c r="Q410" s="217"/>
      <c r="R410" s="218"/>
      <c r="S410" s="219">
        <f t="shared" si="191"/>
        <v>0</v>
      </c>
      <c r="T410" s="220">
        <f t="shared" si="192"/>
        <v>0</v>
      </c>
      <c r="U410" s="214">
        <f t="shared" si="201"/>
        <v>0</v>
      </c>
      <c r="W410" s="221"/>
      <c r="X410" s="222"/>
      <c r="Y410" s="222"/>
      <c r="Z410" s="223"/>
      <c r="AA410" s="222"/>
      <c r="AB410" s="224"/>
      <c r="AC410" s="225"/>
      <c r="AD410" s="2">
        <f t="shared" si="186"/>
        <v>0</v>
      </c>
      <c r="AE410" s="2">
        <f t="shared" si="187"/>
        <v>0</v>
      </c>
      <c r="AF410" s="226"/>
      <c r="AG410" s="219">
        <f t="shared" si="193"/>
        <v>0</v>
      </c>
      <c r="AH410" s="234">
        <f t="shared" si="194"/>
        <v>0</v>
      </c>
      <c r="AI410" s="214">
        <f t="shared" si="202"/>
        <v>0</v>
      </c>
      <c r="AK410" s="229">
        <f t="shared" si="195"/>
        <v>0</v>
      </c>
      <c r="AL410" s="226"/>
      <c r="AM410" s="15"/>
      <c r="AN410" s="232" t="e">
        <f t="shared" si="196"/>
        <v>#DIV/0!</v>
      </c>
      <c r="AO410" s="214">
        <f t="shared" si="188"/>
        <v>0</v>
      </c>
      <c r="AQ410" s="210"/>
      <c r="AR410" s="231"/>
      <c r="AS410" s="15"/>
      <c r="AT410" s="232">
        <f t="shared" si="197"/>
        <v>0</v>
      </c>
      <c r="AU410" s="235">
        <f t="shared" si="198"/>
        <v>0</v>
      </c>
      <c r="AY410" s="210">
        <v>20.3</v>
      </c>
      <c r="AZ410" s="231">
        <v>146.30000000000001</v>
      </c>
      <c r="BA410" s="15"/>
      <c r="BB410" s="232">
        <f t="shared" si="182"/>
        <v>20.292284302546562</v>
      </c>
      <c r="BC410" s="235">
        <f t="shared" si="183"/>
        <v>146.30000000000001</v>
      </c>
      <c r="BG410" s="210">
        <v>20.3</v>
      </c>
      <c r="BH410" s="231">
        <v>2100</v>
      </c>
      <c r="BI410" s="15"/>
      <c r="BJ410" s="232">
        <f t="shared" si="189"/>
        <v>20.3</v>
      </c>
      <c r="BK410" s="235">
        <f t="shared" si="199"/>
        <v>986.74904942968567</v>
      </c>
      <c r="BM410" s="109">
        <f t="shared" si="190"/>
        <v>0.46988049972842177</v>
      </c>
      <c r="BN410" s="213"/>
      <c r="BR410" s="228"/>
      <c r="BS410" s="311"/>
      <c r="BT410" s="3"/>
      <c r="BU410" s="213"/>
      <c r="BV410" s="213"/>
      <c r="BW410" s="291"/>
    </row>
    <row r="411" spans="1:75" x14ac:dyDescent="0.2">
      <c r="A411" s="326">
        <v>20.350000000000001</v>
      </c>
      <c r="B411" s="211">
        <f t="shared" si="174"/>
        <v>1024.014000000036</v>
      </c>
      <c r="C411" s="866">
        <f ca="1">IF(ISERR(AVERAGE(INDIRECT("B"&amp;(ROW()-INT($B$1/2))):INDIRECT("B"&amp;(ROW()+INT($B$1/2))))),"",AVERAGE(INDIRECT("B"&amp;(ROW()-INT($B$1/2))):INDIRECT("B"&amp;(ROW()+INT($B$1/2)))))</f>
        <v>1024.014000000036</v>
      </c>
      <c r="D411" s="866">
        <f t="shared" si="175"/>
        <v>5.0000000000000711E-2</v>
      </c>
      <c r="E411" s="867"/>
      <c r="F411" s="212">
        <f t="shared" si="200"/>
        <v>20.350000000000556</v>
      </c>
      <c r="G411" s="2">
        <f t="shared" si="176"/>
        <v>408</v>
      </c>
      <c r="H411" s="213">
        <f t="shared" si="177"/>
        <v>20.350000000000001</v>
      </c>
      <c r="I411" s="213">
        <f t="shared" si="178"/>
        <v>20.399999999999999</v>
      </c>
      <c r="J411" s="51">
        <f t="shared" ca="1" si="179"/>
        <v>1024.014000000036</v>
      </c>
      <c r="K411" s="51">
        <f t="shared" ca="1" si="180"/>
        <v>1019.8560000000361</v>
      </c>
      <c r="L411" s="553">
        <f t="shared" ca="1" si="181"/>
        <v>1024.0139999999899</v>
      </c>
      <c r="M411" s="542">
        <f t="shared" si="184"/>
        <v>32.750150400000898</v>
      </c>
      <c r="N411" s="544">
        <f t="shared" ca="1" si="185"/>
        <v>312.11946719999696</v>
      </c>
      <c r="O411" s="215"/>
      <c r="P411" s="216"/>
      <c r="Q411" s="217"/>
      <c r="R411" s="218"/>
      <c r="S411" s="219">
        <f t="shared" si="191"/>
        <v>0</v>
      </c>
      <c r="T411" s="220">
        <f t="shared" si="192"/>
        <v>0</v>
      </c>
      <c r="U411" s="214">
        <f t="shared" si="201"/>
        <v>0</v>
      </c>
      <c r="W411" s="221"/>
      <c r="X411" s="222"/>
      <c r="Y411" s="222"/>
      <c r="Z411" s="223"/>
      <c r="AA411" s="222"/>
      <c r="AB411" s="224"/>
      <c r="AC411" s="225"/>
      <c r="AD411" s="2">
        <f t="shared" si="186"/>
        <v>0</v>
      </c>
      <c r="AE411" s="2">
        <f t="shared" si="187"/>
        <v>0</v>
      </c>
      <c r="AF411" s="226"/>
      <c r="AG411" s="219">
        <f t="shared" si="193"/>
        <v>0</v>
      </c>
      <c r="AH411" s="234">
        <f t="shared" si="194"/>
        <v>0</v>
      </c>
      <c r="AI411" s="214">
        <f t="shared" si="202"/>
        <v>0</v>
      </c>
      <c r="AK411" s="229">
        <f t="shared" si="195"/>
        <v>0</v>
      </c>
      <c r="AL411" s="226"/>
      <c r="AM411" s="15"/>
      <c r="AN411" s="232" t="e">
        <f t="shared" si="196"/>
        <v>#DIV/0!</v>
      </c>
      <c r="AO411" s="214">
        <f t="shared" si="188"/>
        <v>0</v>
      </c>
      <c r="AQ411" s="210"/>
      <c r="AR411" s="231"/>
      <c r="AS411" s="15"/>
      <c r="AT411" s="232">
        <f t="shared" si="197"/>
        <v>0</v>
      </c>
      <c r="AU411" s="235">
        <f t="shared" si="198"/>
        <v>0</v>
      </c>
      <c r="AY411" s="210">
        <v>20.350000000000001</v>
      </c>
      <c r="AZ411" s="231">
        <v>151.6</v>
      </c>
      <c r="BA411" s="15"/>
      <c r="BB411" s="232">
        <f t="shared" si="182"/>
        <v>20.342265298365643</v>
      </c>
      <c r="BC411" s="235">
        <f t="shared" si="183"/>
        <v>151.6</v>
      </c>
      <c r="BG411" s="210">
        <v>20.350000000000001</v>
      </c>
      <c r="BH411" s="231">
        <v>2100</v>
      </c>
      <c r="BI411" s="15"/>
      <c r="BJ411" s="232">
        <f t="shared" si="189"/>
        <v>20.350000000000001</v>
      </c>
      <c r="BK411" s="235">
        <f t="shared" si="199"/>
        <v>982.90114068443859</v>
      </c>
      <c r="BM411" s="109">
        <f t="shared" si="190"/>
        <v>0.46804816223068502</v>
      </c>
      <c r="BN411" s="213"/>
      <c r="BR411" s="228"/>
      <c r="BS411" s="311"/>
      <c r="BT411" s="3"/>
      <c r="BU411" s="213"/>
      <c r="BV411" s="213"/>
      <c r="BW411" s="291"/>
    </row>
    <row r="412" spans="1:75" x14ac:dyDescent="0.2">
      <c r="A412" s="326">
        <v>20.399999999999999</v>
      </c>
      <c r="B412" s="211">
        <f t="shared" si="174"/>
        <v>1019.856000000036</v>
      </c>
      <c r="C412" s="866">
        <f ca="1">IF(ISERR(AVERAGE(INDIRECT("B"&amp;(ROW()-INT($B$1/2))):INDIRECT("B"&amp;(ROW()+INT($B$1/2))))),"",AVERAGE(INDIRECT("B"&amp;(ROW()-INT($B$1/2))):INDIRECT("B"&amp;(ROW()+INT($B$1/2)))))</f>
        <v>1019.8560000000361</v>
      </c>
      <c r="D412" s="866">
        <f t="shared" si="175"/>
        <v>4.9999999999997158E-2</v>
      </c>
      <c r="E412" s="867"/>
      <c r="F412" s="212">
        <f t="shared" si="200"/>
        <v>20.40000000000056</v>
      </c>
      <c r="G412" s="2">
        <f t="shared" si="176"/>
        <v>409</v>
      </c>
      <c r="H412" s="213">
        <f t="shared" si="177"/>
        <v>20.399999999999999</v>
      </c>
      <c r="I412" s="213">
        <f t="shared" si="178"/>
        <v>20.45</v>
      </c>
      <c r="J412" s="51">
        <f t="shared" ca="1" si="179"/>
        <v>1019.8560000000361</v>
      </c>
      <c r="K412" s="51">
        <f t="shared" ca="1" si="180"/>
        <v>1015.6980000000359</v>
      </c>
      <c r="L412" s="553">
        <f t="shared" ca="1" si="181"/>
        <v>1019.8559999999894</v>
      </c>
      <c r="M412" s="542">
        <f t="shared" si="184"/>
        <v>32.830617600000906</v>
      </c>
      <c r="N412" s="544">
        <f t="shared" ca="1" si="185"/>
        <v>310.85210879999681</v>
      </c>
      <c r="O412" s="215"/>
      <c r="P412" s="216"/>
      <c r="Q412" s="217"/>
      <c r="R412" s="218"/>
      <c r="S412" s="219">
        <f t="shared" si="191"/>
        <v>0</v>
      </c>
      <c r="T412" s="220">
        <f t="shared" si="192"/>
        <v>0</v>
      </c>
      <c r="U412" s="214">
        <f t="shared" si="201"/>
        <v>0</v>
      </c>
      <c r="W412" s="221"/>
      <c r="X412" s="222"/>
      <c r="Y412" s="222"/>
      <c r="Z412" s="223"/>
      <c r="AA412" s="222"/>
      <c r="AB412" s="224"/>
      <c r="AC412" s="225"/>
      <c r="AD412" s="2">
        <f t="shared" si="186"/>
        <v>0</v>
      </c>
      <c r="AE412" s="2">
        <f t="shared" si="187"/>
        <v>0</v>
      </c>
      <c r="AF412" s="226"/>
      <c r="AG412" s="219">
        <f t="shared" si="193"/>
        <v>0</v>
      </c>
      <c r="AH412" s="234">
        <f t="shared" si="194"/>
        <v>0</v>
      </c>
      <c r="AI412" s="214">
        <f t="shared" si="202"/>
        <v>0</v>
      </c>
      <c r="AK412" s="229">
        <f t="shared" si="195"/>
        <v>0</v>
      </c>
      <c r="AL412" s="226"/>
      <c r="AM412" s="15"/>
      <c r="AN412" s="232" t="e">
        <f t="shared" si="196"/>
        <v>#DIV/0!</v>
      </c>
      <c r="AO412" s="214">
        <f t="shared" si="188"/>
        <v>0</v>
      </c>
      <c r="AQ412" s="210"/>
      <c r="AR412" s="231"/>
      <c r="AS412" s="15"/>
      <c r="AT412" s="232">
        <f t="shared" si="197"/>
        <v>0</v>
      </c>
      <c r="AU412" s="235">
        <f t="shared" si="198"/>
        <v>0</v>
      </c>
      <c r="AY412" s="210">
        <v>20.399999999999999</v>
      </c>
      <c r="AZ412" s="231">
        <v>160.80000000000001</v>
      </c>
      <c r="BA412" s="15"/>
      <c r="BB412" s="232">
        <f t="shared" si="182"/>
        <v>20.392246294184723</v>
      </c>
      <c r="BC412" s="235">
        <f t="shared" si="183"/>
        <v>160.80000000000001</v>
      </c>
      <c r="BG412" s="210">
        <v>20.399999999999999</v>
      </c>
      <c r="BH412" s="231">
        <v>2100</v>
      </c>
      <c r="BI412" s="15"/>
      <c r="BJ412" s="232">
        <f t="shared" si="189"/>
        <v>20.399999999999999</v>
      </c>
      <c r="BK412" s="235">
        <f t="shared" si="199"/>
        <v>979.05323193919139</v>
      </c>
      <c r="BM412" s="109">
        <f t="shared" si="190"/>
        <v>0.46621582473294826</v>
      </c>
      <c r="BN412" s="213"/>
      <c r="BR412" s="228"/>
      <c r="BS412" s="311"/>
      <c r="BT412" s="3"/>
      <c r="BU412" s="213"/>
      <c r="BV412" s="213"/>
      <c r="BW412" s="291"/>
    </row>
    <row r="413" spans="1:75" x14ac:dyDescent="0.2">
      <c r="A413" s="326">
        <v>20.45</v>
      </c>
      <c r="B413" s="211">
        <f t="shared" si="174"/>
        <v>1015.698000000036</v>
      </c>
      <c r="C413" s="866">
        <f ca="1">IF(ISERR(AVERAGE(INDIRECT("B"&amp;(ROW()-INT($B$1/2))):INDIRECT("B"&amp;(ROW()+INT($B$1/2))))),"",AVERAGE(INDIRECT("B"&amp;(ROW()-INT($B$1/2))):INDIRECT("B"&amp;(ROW()+INT($B$1/2)))))</f>
        <v>1015.6980000000359</v>
      </c>
      <c r="D413" s="866">
        <f t="shared" si="175"/>
        <v>5.0000000000000711E-2</v>
      </c>
      <c r="E413" s="867"/>
      <c r="F413" s="212">
        <f t="shared" si="200"/>
        <v>20.450000000000564</v>
      </c>
      <c r="G413" s="2">
        <f t="shared" si="176"/>
        <v>410</v>
      </c>
      <c r="H413" s="213">
        <f t="shared" si="177"/>
        <v>20.45</v>
      </c>
      <c r="I413" s="213">
        <f t="shared" si="178"/>
        <v>20.5</v>
      </c>
      <c r="J413" s="51">
        <f t="shared" ca="1" si="179"/>
        <v>1015.6980000000359</v>
      </c>
      <c r="K413" s="51">
        <f t="shared" ca="1" si="180"/>
        <v>1011.540000000036</v>
      </c>
      <c r="L413" s="553">
        <f t="shared" ca="1" si="181"/>
        <v>1015.697999999989</v>
      </c>
      <c r="M413" s="542">
        <f t="shared" si="184"/>
        <v>32.911084800000907</v>
      </c>
      <c r="N413" s="544">
        <f t="shared" ca="1" si="185"/>
        <v>309.58475039999666</v>
      </c>
      <c r="O413" s="215"/>
      <c r="P413" s="216"/>
      <c r="Q413" s="217"/>
      <c r="R413" s="218"/>
      <c r="S413" s="219">
        <f t="shared" si="191"/>
        <v>0</v>
      </c>
      <c r="T413" s="220">
        <f t="shared" si="192"/>
        <v>0</v>
      </c>
      <c r="U413" s="214">
        <f t="shared" si="201"/>
        <v>0</v>
      </c>
      <c r="W413" s="221"/>
      <c r="X413" s="222"/>
      <c r="Y413" s="222"/>
      <c r="Z413" s="223"/>
      <c r="AA413" s="222"/>
      <c r="AB413" s="224"/>
      <c r="AC413" s="225"/>
      <c r="AD413" s="2">
        <f t="shared" si="186"/>
        <v>0</v>
      </c>
      <c r="AE413" s="2">
        <f t="shared" si="187"/>
        <v>0</v>
      </c>
      <c r="AF413" s="226"/>
      <c r="AG413" s="219">
        <f t="shared" si="193"/>
        <v>0</v>
      </c>
      <c r="AH413" s="234">
        <f t="shared" si="194"/>
        <v>0</v>
      </c>
      <c r="AI413" s="214">
        <f t="shared" si="202"/>
        <v>0</v>
      </c>
      <c r="AK413" s="229">
        <f t="shared" si="195"/>
        <v>0</v>
      </c>
      <c r="AL413" s="226"/>
      <c r="AM413" s="15"/>
      <c r="AN413" s="232" t="e">
        <f t="shared" si="196"/>
        <v>#DIV/0!</v>
      </c>
      <c r="AO413" s="214">
        <f t="shared" si="188"/>
        <v>0</v>
      </c>
      <c r="AQ413" s="210"/>
      <c r="AR413" s="231"/>
      <c r="AS413" s="15"/>
      <c r="AT413" s="232">
        <f t="shared" si="197"/>
        <v>0</v>
      </c>
      <c r="AU413" s="235">
        <f t="shared" si="198"/>
        <v>0</v>
      </c>
      <c r="AY413" s="210">
        <v>20.45</v>
      </c>
      <c r="AZ413" s="231">
        <v>171.6</v>
      </c>
      <c r="BA413" s="15"/>
      <c r="BB413" s="232">
        <f t="shared" si="182"/>
        <v>20.442227290003803</v>
      </c>
      <c r="BC413" s="235">
        <f t="shared" si="183"/>
        <v>171.6</v>
      </c>
      <c r="BG413" s="210">
        <v>20.45</v>
      </c>
      <c r="BH413" s="231">
        <v>2100</v>
      </c>
      <c r="BI413" s="15"/>
      <c r="BJ413" s="232">
        <f t="shared" si="189"/>
        <v>20.45</v>
      </c>
      <c r="BK413" s="235">
        <f t="shared" si="199"/>
        <v>975.2053231939442</v>
      </c>
      <c r="BM413" s="109">
        <f t="shared" si="190"/>
        <v>0.4643834872352115</v>
      </c>
      <c r="BN413" s="213"/>
      <c r="BR413" s="228"/>
      <c r="BS413" s="311"/>
      <c r="BT413" s="3"/>
      <c r="BU413" s="213"/>
      <c r="BV413" s="213"/>
      <c r="BW413" s="291"/>
    </row>
    <row r="414" spans="1:75" x14ac:dyDescent="0.2">
      <c r="A414" s="326">
        <v>20.5</v>
      </c>
      <c r="B414" s="211">
        <f t="shared" si="174"/>
        <v>1011.540000000036</v>
      </c>
      <c r="C414" s="866">
        <f ca="1">IF(ISERR(AVERAGE(INDIRECT("B"&amp;(ROW()-INT($B$1/2))):INDIRECT("B"&amp;(ROW()+INT($B$1/2))))),"",AVERAGE(INDIRECT("B"&amp;(ROW()-INT($B$1/2))):INDIRECT("B"&amp;(ROW()+INT($B$1/2)))))</f>
        <v>1011.540000000036</v>
      </c>
      <c r="D414" s="866">
        <f t="shared" si="175"/>
        <v>5.0000000000000711E-2</v>
      </c>
      <c r="E414" s="867"/>
      <c r="F414" s="212">
        <f t="shared" si="200"/>
        <v>20.500000000000568</v>
      </c>
      <c r="G414" s="2">
        <f t="shared" si="176"/>
        <v>411</v>
      </c>
      <c r="H414" s="213">
        <f t="shared" si="177"/>
        <v>20.5</v>
      </c>
      <c r="I414" s="213">
        <f t="shared" si="178"/>
        <v>20.55</v>
      </c>
      <c r="J414" s="51">
        <f t="shared" ca="1" si="179"/>
        <v>1011.540000000036</v>
      </c>
      <c r="K414" s="51">
        <f t="shared" ca="1" si="180"/>
        <v>1007.382000000036</v>
      </c>
      <c r="L414" s="553">
        <f t="shared" ca="1" si="181"/>
        <v>1011.5399999999887</v>
      </c>
      <c r="M414" s="542">
        <f t="shared" si="184"/>
        <v>32.991552000000915</v>
      </c>
      <c r="N414" s="544">
        <f t="shared" ca="1" si="185"/>
        <v>308.31739199999657</v>
      </c>
      <c r="O414" s="215"/>
      <c r="P414" s="216"/>
      <c r="Q414" s="217"/>
      <c r="R414" s="218"/>
      <c r="S414" s="219">
        <f t="shared" si="191"/>
        <v>0</v>
      </c>
      <c r="T414" s="220">
        <f t="shared" si="192"/>
        <v>0</v>
      </c>
      <c r="U414" s="214">
        <f t="shared" si="201"/>
        <v>0</v>
      </c>
      <c r="W414" s="221"/>
      <c r="X414" s="222"/>
      <c r="Y414" s="222"/>
      <c r="Z414" s="223"/>
      <c r="AA414" s="222"/>
      <c r="AB414" s="224"/>
      <c r="AC414" s="225"/>
      <c r="AD414" s="2">
        <f t="shared" si="186"/>
        <v>0</v>
      </c>
      <c r="AE414" s="2">
        <f t="shared" si="187"/>
        <v>0</v>
      </c>
      <c r="AF414" s="226"/>
      <c r="AG414" s="219">
        <f t="shared" si="193"/>
        <v>0</v>
      </c>
      <c r="AH414" s="234">
        <f t="shared" si="194"/>
        <v>0</v>
      </c>
      <c r="AI414" s="214">
        <f t="shared" si="202"/>
        <v>0</v>
      </c>
      <c r="AK414" s="229">
        <f t="shared" si="195"/>
        <v>0</v>
      </c>
      <c r="AL414" s="226"/>
      <c r="AM414" s="15"/>
      <c r="AN414" s="232" t="e">
        <f t="shared" si="196"/>
        <v>#DIV/0!</v>
      </c>
      <c r="AO414" s="214">
        <f t="shared" si="188"/>
        <v>0</v>
      </c>
      <c r="AQ414" s="210"/>
      <c r="AR414" s="231"/>
      <c r="AS414" s="15"/>
      <c r="AT414" s="232">
        <f t="shared" si="197"/>
        <v>0</v>
      </c>
      <c r="AU414" s="235">
        <f t="shared" si="198"/>
        <v>0</v>
      </c>
      <c r="AY414" s="210">
        <v>20.5</v>
      </c>
      <c r="AZ414" s="231">
        <v>184.1</v>
      </c>
      <c r="BA414" s="15"/>
      <c r="BB414" s="232">
        <f t="shared" si="182"/>
        <v>20.492208285822883</v>
      </c>
      <c r="BC414" s="235">
        <f t="shared" si="183"/>
        <v>184.1</v>
      </c>
      <c r="BG414" s="210">
        <v>20.5</v>
      </c>
      <c r="BH414" s="231">
        <v>2100</v>
      </c>
      <c r="BI414" s="15"/>
      <c r="BJ414" s="232">
        <f t="shared" si="189"/>
        <v>20.5</v>
      </c>
      <c r="BK414" s="235">
        <f t="shared" si="199"/>
        <v>971.357414448697</v>
      </c>
      <c r="BM414" s="109">
        <f t="shared" si="190"/>
        <v>0.46255114973747474</v>
      </c>
      <c r="BN414" s="213"/>
      <c r="BR414" s="228"/>
      <c r="BS414" s="311"/>
      <c r="BT414" s="3"/>
      <c r="BU414" s="213"/>
      <c r="BV414" s="213"/>
      <c r="BW414" s="291"/>
    </row>
    <row r="415" spans="1:75" x14ac:dyDescent="0.2">
      <c r="A415" s="326">
        <v>20.55</v>
      </c>
      <c r="B415" s="211">
        <f t="shared" si="174"/>
        <v>1007.382000000036</v>
      </c>
      <c r="C415" s="866">
        <f ca="1">IF(ISERR(AVERAGE(INDIRECT("B"&amp;(ROW()-INT($B$1/2))):INDIRECT("B"&amp;(ROW()+INT($B$1/2))))),"",AVERAGE(INDIRECT("B"&amp;(ROW()-INT($B$1/2))):INDIRECT("B"&amp;(ROW()+INT($B$1/2)))))</f>
        <v>1007.382000000036</v>
      </c>
      <c r="D415" s="866">
        <f t="shared" si="175"/>
        <v>5.0000000000000711E-2</v>
      </c>
      <c r="E415" s="867"/>
      <c r="F415" s="212">
        <f t="shared" si="200"/>
        <v>20.550000000000573</v>
      </c>
      <c r="G415" s="2">
        <f t="shared" si="176"/>
        <v>412</v>
      </c>
      <c r="H415" s="213">
        <f t="shared" si="177"/>
        <v>20.55</v>
      </c>
      <c r="I415" s="213">
        <f t="shared" si="178"/>
        <v>20.6</v>
      </c>
      <c r="J415" s="51">
        <f t="shared" ca="1" si="179"/>
        <v>1007.382000000036</v>
      </c>
      <c r="K415" s="51">
        <f t="shared" ca="1" si="180"/>
        <v>1003.224000000036</v>
      </c>
      <c r="L415" s="553">
        <f t="shared" ca="1" si="181"/>
        <v>1007.3819999999885</v>
      </c>
      <c r="M415" s="542">
        <f t="shared" si="184"/>
        <v>33.072019200000923</v>
      </c>
      <c r="N415" s="544">
        <f t="shared" ca="1" si="185"/>
        <v>307.05003359999648</v>
      </c>
      <c r="O415" s="215"/>
      <c r="P415" s="216"/>
      <c r="Q415" s="217"/>
      <c r="R415" s="218"/>
      <c r="S415" s="219">
        <f t="shared" si="191"/>
        <v>0</v>
      </c>
      <c r="T415" s="220">
        <f t="shared" si="192"/>
        <v>0</v>
      </c>
      <c r="U415" s="214">
        <f t="shared" si="201"/>
        <v>0</v>
      </c>
      <c r="W415" s="221"/>
      <c r="X415" s="222"/>
      <c r="Y415" s="222"/>
      <c r="Z415" s="223"/>
      <c r="AA415" s="222"/>
      <c r="AB415" s="224"/>
      <c r="AC415" s="225"/>
      <c r="AD415" s="2">
        <f t="shared" si="186"/>
        <v>0</v>
      </c>
      <c r="AE415" s="2">
        <f t="shared" si="187"/>
        <v>0</v>
      </c>
      <c r="AF415" s="226"/>
      <c r="AG415" s="219">
        <f t="shared" si="193"/>
        <v>0</v>
      </c>
      <c r="AH415" s="234">
        <f t="shared" si="194"/>
        <v>0</v>
      </c>
      <c r="AI415" s="214">
        <f t="shared" si="202"/>
        <v>0</v>
      </c>
      <c r="AK415" s="229">
        <f t="shared" si="195"/>
        <v>0</v>
      </c>
      <c r="AL415" s="226"/>
      <c r="AM415" s="15"/>
      <c r="AN415" s="232" t="e">
        <f t="shared" si="196"/>
        <v>#DIV/0!</v>
      </c>
      <c r="AO415" s="214">
        <f t="shared" si="188"/>
        <v>0</v>
      </c>
      <c r="AQ415" s="210"/>
      <c r="AR415" s="231"/>
      <c r="AS415" s="15"/>
      <c r="AT415" s="232">
        <f t="shared" si="197"/>
        <v>0</v>
      </c>
      <c r="AU415" s="235">
        <f t="shared" si="198"/>
        <v>0</v>
      </c>
      <c r="AY415" s="210">
        <v>20.55</v>
      </c>
      <c r="AZ415" s="231">
        <v>196.5</v>
      </c>
      <c r="BA415" s="15"/>
      <c r="BB415" s="232">
        <f t="shared" si="182"/>
        <v>20.542189281641964</v>
      </c>
      <c r="BC415" s="235">
        <f t="shared" si="183"/>
        <v>196.5</v>
      </c>
      <c r="BG415" s="210">
        <v>20.55</v>
      </c>
      <c r="BH415" s="231">
        <v>2100</v>
      </c>
      <c r="BI415" s="15"/>
      <c r="BJ415" s="232">
        <f t="shared" si="189"/>
        <v>20.55</v>
      </c>
      <c r="BK415" s="235">
        <f t="shared" si="199"/>
        <v>967.5095057034498</v>
      </c>
      <c r="BM415" s="109">
        <f t="shared" si="190"/>
        <v>0.46071881223973798</v>
      </c>
      <c r="BN415" s="213"/>
      <c r="BR415" s="228"/>
      <c r="BS415" s="311"/>
      <c r="BT415" s="3"/>
      <c r="BU415" s="213"/>
      <c r="BV415" s="213"/>
      <c r="BW415" s="291"/>
    </row>
    <row r="416" spans="1:75" x14ac:dyDescent="0.2">
      <c r="A416" s="326">
        <v>20.6</v>
      </c>
      <c r="B416" s="211">
        <f t="shared" si="174"/>
        <v>1003.224000000036</v>
      </c>
      <c r="C416" s="866">
        <f ca="1">IF(ISERR(AVERAGE(INDIRECT("B"&amp;(ROW()-INT($B$1/2))):INDIRECT("B"&amp;(ROW()+INT($B$1/2))))),"",AVERAGE(INDIRECT("B"&amp;(ROW()-INT($B$1/2))):INDIRECT("B"&amp;(ROW()+INT($B$1/2)))))</f>
        <v>1003.224000000036</v>
      </c>
      <c r="D416" s="866">
        <f t="shared" si="175"/>
        <v>5.0000000000000711E-2</v>
      </c>
      <c r="E416" s="867"/>
      <c r="F416" s="212">
        <f t="shared" si="200"/>
        <v>20.600000000000577</v>
      </c>
      <c r="G416" s="2">
        <f t="shared" si="176"/>
        <v>413</v>
      </c>
      <c r="H416" s="213">
        <f t="shared" si="177"/>
        <v>20.6</v>
      </c>
      <c r="I416" s="213">
        <f t="shared" si="178"/>
        <v>20.65</v>
      </c>
      <c r="J416" s="51">
        <f t="shared" ca="1" si="179"/>
        <v>1003.224000000036</v>
      </c>
      <c r="K416" s="51">
        <f t="shared" ca="1" si="180"/>
        <v>999.06600000003584</v>
      </c>
      <c r="L416" s="553">
        <f t="shared" ca="1" si="181"/>
        <v>1003.2239999999881</v>
      </c>
      <c r="M416" s="542">
        <f t="shared" si="184"/>
        <v>33.152486400000932</v>
      </c>
      <c r="N416" s="544">
        <f t="shared" ca="1" si="185"/>
        <v>305.78267519999639</v>
      </c>
      <c r="O416" s="215"/>
      <c r="P416" s="216"/>
      <c r="Q416" s="217"/>
      <c r="R416" s="218"/>
      <c r="S416" s="219">
        <f t="shared" si="191"/>
        <v>0</v>
      </c>
      <c r="T416" s="220">
        <f t="shared" si="192"/>
        <v>0</v>
      </c>
      <c r="U416" s="214">
        <f t="shared" si="201"/>
        <v>0</v>
      </c>
      <c r="W416" s="221"/>
      <c r="X416" s="222"/>
      <c r="Y416" s="222"/>
      <c r="Z416" s="223"/>
      <c r="AA416" s="222"/>
      <c r="AB416" s="224"/>
      <c r="AC416" s="225"/>
      <c r="AD416" s="2">
        <f t="shared" si="186"/>
        <v>0</v>
      </c>
      <c r="AE416" s="2">
        <f t="shared" si="187"/>
        <v>0</v>
      </c>
      <c r="AF416" s="226"/>
      <c r="AG416" s="219">
        <f t="shared" si="193"/>
        <v>0</v>
      </c>
      <c r="AH416" s="234">
        <f t="shared" si="194"/>
        <v>0</v>
      </c>
      <c r="AI416" s="214">
        <f t="shared" si="202"/>
        <v>0</v>
      </c>
      <c r="AK416" s="229">
        <f t="shared" si="195"/>
        <v>0</v>
      </c>
      <c r="AL416" s="226"/>
      <c r="AM416" s="15"/>
      <c r="AN416" s="232" t="e">
        <f t="shared" si="196"/>
        <v>#DIV/0!</v>
      </c>
      <c r="AO416" s="214">
        <f t="shared" si="188"/>
        <v>0</v>
      </c>
      <c r="AQ416" s="210"/>
      <c r="AR416" s="231"/>
      <c r="AS416" s="15"/>
      <c r="AT416" s="232">
        <f t="shared" si="197"/>
        <v>0</v>
      </c>
      <c r="AU416" s="235">
        <f t="shared" si="198"/>
        <v>0</v>
      </c>
      <c r="AY416" s="210">
        <v>20.6</v>
      </c>
      <c r="AZ416" s="231">
        <v>209</v>
      </c>
      <c r="BA416" s="15"/>
      <c r="BB416" s="232">
        <f t="shared" si="182"/>
        <v>20.592170277461044</v>
      </c>
      <c r="BC416" s="235">
        <f t="shared" si="183"/>
        <v>209</v>
      </c>
      <c r="BG416" s="210">
        <v>20.6</v>
      </c>
      <c r="BH416" s="231">
        <v>2100</v>
      </c>
      <c r="BI416" s="15"/>
      <c r="BJ416" s="232">
        <f t="shared" si="189"/>
        <v>20.6</v>
      </c>
      <c r="BK416" s="235">
        <f t="shared" si="199"/>
        <v>963.66159695820261</v>
      </c>
      <c r="BM416" s="109">
        <f t="shared" si="190"/>
        <v>0.45888647474200123</v>
      </c>
      <c r="BN416" s="213"/>
      <c r="BR416" s="228"/>
      <c r="BS416" s="311"/>
      <c r="BT416" s="3"/>
      <c r="BU416" s="213"/>
      <c r="BV416" s="213"/>
      <c r="BW416" s="291"/>
    </row>
    <row r="417" spans="1:75" x14ac:dyDescent="0.2">
      <c r="A417" s="326">
        <v>20.65</v>
      </c>
      <c r="B417" s="211">
        <f t="shared" si="174"/>
        <v>999.06600000003596</v>
      </c>
      <c r="C417" s="866">
        <f ca="1">IF(ISERR(AVERAGE(INDIRECT("B"&amp;(ROW()-INT($B$1/2))):INDIRECT("B"&amp;(ROW()+INT($B$1/2))))),"",AVERAGE(INDIRECT("B"&amp;(ROW()-INT($B$1/2))):INDIRECT("B"&amp;(ROW()+INT($B$1/2)))))</f>
        <v>999.06600000003584</v>
      </c>
      <c r="D417" s="866">
        <f t="shared" si="175"/>
        <v>4.9999999999997158E-2</v>
      </c>
      <c r="E417" s="867"/>
      <c r="F417" s="212">
        <f t="shared" si="200"/>
        <v>20.650000000000581</v>
      </c>
      <c r="G417" s="2">
        <f t="shared" si="176"/>
        <v>414</v>
      </c>
      <c r="H417" s="213">
        <f t="shared" si="177"/>
        <v>20.65</v>
      </c>
      <c r="I417" s="213">
        <f t="shared" si="178"/>
        <v>20.7</v>
      </c>
      <c r="J417" s="51">
        <f t="shared" ca="1" si="179"/>
        <v>999.06600000003584</v>
      </c>
      <c r="K417" s="51">
        <f t="shared" ca="1" si="180"/>
        <v>994.90800000003594</v>
      </c>
      <c r="L417" s="553">
        <f t="shared" ca="1" si="181"/>
        <v>999.06599999998741</v>
      </c>
      <c r="M417" s="542">
        <f t="shared" si="184"/>
        <v>33.23295360000094</v>
      </c>
      <c r="N417" s="544">
        <f t="shared" ca="1" si="185"/>
        <v>304.51531679999619</v>
      </c>
      <c r="O417" s="215"/>
      <c r="P417" s="216"/>
      <c r="Q417" s="217"/>
      <c r="R417" s="218"/>
      <c r="S417" s="219">
        <f t="shared" si="191"/>
        <v>0</v>
      </c>
      <c r="T417" s="220">
        <f t="shared" si="192"/>
        <v>0</v>
      </c>
      <c r="U417" s="214">
        <f t="shared" si="201"/>
        <v>0</v>
      </c>
      <c r="W417" s="221"/>
      <c r="X417" s="222"/>
      <c r="Y417" s="222"/>
      <c r="Z417" s="223"/>
      <c r="AA417" s="222"/>
      <c r="AB417" s="224"/>
      <c r="AC417" s="225"/>
      <c r="AD417" s="2">
        <f t="shared" si="186"/>
        <v>0</v>
      </c>
      <c r="AE417" s="2">
        <f t="shared" si="187"/>
        <v>0</v>
      </c>
      <c r="AF417" s="226"/>
      <c r="AG417" s="219">
        <f t="shared" si="193"/>
        <v>0</v>
      </c>
      <c r="AH417" s="234">
        <f t="shared" si="194"/>
        <v>0</v>
      </c>
      <c r="AI417" s="214">
        <f t="shared" si="202"/>
        <v>0</v>
      </c>
      <c r="AK417" s="229">
        <f t="shared" si="195"/>
        <v>0</v>
      </c>
      <c r="AL417" s="226"/>
      <c r="AM417" s="15"/>
      <c r="AN417" s="232" t="e">
        <f t="shared" si="196"/>
        <v>#DIV/0!</v>
      </c>
      <c r="AO417" s="214">
        <f t="shared" si="188"/>
        <v>0</v>
      </c>
      <c r="AQ417" s="210"/>
      <c r="AR417" s="231"/>
      <c r="AS417" s="15"/>
      <c r="AT417" s="232">
        <f t="shared" si="197"/>
        <v>0</v>
      </c>
      <c r="AU417" s="235">
        <f t="shared" si="198"/>
        <v>0</v>
      </c>
      <c r="AY417" s="210">
        <v>20.65</v>
      </c>
      <c r="AZ417" s="231">
        <v>221.1</v>
      </c>
      <c r="BA417" s="15"/>
      <c r="BB417" s="232">
        <f t="shared" si="182"/>
        <v>20.642151273280124</v>
      </c>
      <c r="BC417" s="235">
        <f t="shared" si="183"/>
        <v>221.1</v>
      </c>
      <c r="BG417" s="210">
        <v>20.65</v>
      </c>
      <c r="BH417" s="231">
        <v>2100</v>
      </c>
      <c r="BI417" s="15"/>
      <c r="BJ417" s="232">
        <f t="shared" si="189"/>
        <v>20.65</v>
      </c>
      <c r="BK417" s="235">
        <f t="shared" si="199"/>
        <v>959.81368821295541</v>
      </c>
      <c r="BM417" s="109">
        <f t="shared" si="190"/>
        <v>0.45705413724426447</v>
      </c>
      <c r="BN417" s="213"/>
      <c r="BR417" s="228"/>
      <c r="BS417" s="311"/>
      <c r="BT417" s="3"/>
      <c r="BU417" s="213"/>
      <c r="BV417" s="213"/>
      <c r="BW417" s="291"/>
    </row>
    <row r="418" spans="1:75" x14ac:dyDescent="0.2">
      <c r="A418" s="326">
        <v>20.7</v>
      </c>
      <c r="B418" s="211">
        <f t="shared" si="174"/>
        <v>994.90800000003594</v>
      </c>
      <c r="C418" s="866">
        <f ca="1">IF(ISERR(AVERAGE(INDIRECT("B"&amp;(ROW()-INT($B$1/2))):INDIRECT("B"&amp;(ROW()+INT($B$1/2))))),"",AVERAGE(INDIRECT("B"&amp;(ROW()-INT($B$1/2))):INDIRECT("B"&amp;(ROW()+INT($B$1/2)))))</f>
        <v>994.90800000003594</v>
      </c>
      <c r="D418" s="866">
        <f t="shared" si="175"/>
        <v>5.0000000000000711E-2</v>
      </c>
      <c r="E418" s="867"/>
      <c r="F418" s="212">
        <f t="shared" si="200"/>
        <v>20.700000000000585</v>
      </c>
      <c r="G418" s="2">
        <f t="shared" si="176"/>
        <v>415</v>
      </c>
      <c r="H418" s="213">
        <f t="shared" si="177"/>
        <v>20.7</v>
      </c>
      <c r="I418" s="213">
        <f t="shared" si="178"/>
        <v>20.75</v>
      </c>
      <c r="J418" s="51">
        <f t="shared" ca="1" si="179"/>
        <v>994.90800000003594</v>
      </c>
      <c r="K418" s="51">
        <f t="shared" ca="1" si="180"/>
        <v>990.75000000003593</v>
      </c>
      <c r="L418" s="553">
        <f t="shared" ca="1" si="181"/>
        <v>994.90799999998717</v>
      </c>
      <c r="M418" s="542">
        <f t="shared" si="184"/>
        <v>33.313420800000948</v>
      </c>
      <c r="N418" s="544">
        <f t="shared" ca="1" si="185"/>
        <v>303.24795839999609</v>
      </c>
      <c r="O418" s="215"/>
      <c r="P418" s="216"/>
      <c r="Q418" s="217"/>
      <c r="R418" s="218"/>
      <c r="S418" s="219">
        <f t="shared" si="191"/>
        <v>0</v>
      </c>
      <c r="T418" s="220">
        <f t="shared" si="192"/>
        <v>0</v>
      </c>
      <c r="U418" s="214">
        <f t="shared" si="201"/>
        <v>0</v>
      </c>
      <c r="W418" s="221"/>
      <c r="X418" s="222"/>
      <c r="Y418" s="222"/>
      <c r="Z418" s="223"/>
      <c r="AA418" s="222"/>
      <c r="AB418" s="224"/>
      <c r="AC418" s="225"/>
      <c r="AD418" s="2">
        <f t="shared" si="186"/>
        <v>0</v>
      </c>
      <c r="AE418" s="2">
        <f t="shared" si="187"/>
        <v>0</v>
      </c>
      <c r="AF418" s="226"/>
      <c r="AG418" s="219">
        <f t="shared" si="193"/>
        <v>0</v>
      </c>
      <c r="AH418" s="234">
        <f t="shared" si="194"/>
        <v>0</v>
      </c>
      <c r="AI418" s="214">
        <f t="shared" si="202"/>
        <v>0</v>
      </c>
      <c r="AK418" s="229">
        <f t="shared" si="195"/>
        <v>0</v>
      </c>
      <c r="AL418" s="226"/>
      <c r="AM418" s="15"/>
      <c r="AN418" s="232" t="e">
        <f t="shared" si="196"/>
        <v>#DIV/0!</v>
      </c>
      <c r="AO418" s="214">
        <f t="shared" si="188"/>
        <v>0</v>
      </c>
      <c r="AQ418" s="210"/>
      <c r="AR418" s="231"/>
      <c r="AS418" s="15"/>
      <c r="AT418" s="232">
        <f t="shared" si="197"/>
        <v>0</v>
      </c>
      <c r="AU418" s="235">
        <f t="shared" si="198"/>
        <v>0</v>
      </c>
      <c r="AY418" s="210">
        <v>20.7</v>
      </c>
      <c r="AZ418" s="231">
        <v>233.3</v>
      </c>
      <c r="BA418" s="15"/>
      <c r="BB418" s="232">
        <f t="shared" si="182"/>
        <v>20.692132269099204</v>
      </c>
      <c r="BC418" s="235">
        <f t="shared" si="183"/>
        <v>233.3</v>
      </c>
      <c r="BG418" s="210">
        <v>20.7</v>
      </c>
      <c r="BH418" s="231">
        <v>2100</v>
      </c>
      <c r="BI418" s="15"/>
      <c r="BJ418" s="232">
        <f t="shared" si="189"/>
        <v>20.7</v>
      </c>
      <c r="BK418" s="235">
        <f t="shared" si="199"/>
        <v>955.96577946770822</v>
      </c>
      <c r="BM418" s="109">
        <f t="shared" si="190"/>
        <v>0.45522179974652771</v>
      </c>
      <c r="BN418" s="213"/>
      <c r="BR418" s="228"/>
      <c r="BS418" s="311"/>
      <c r="BT418" s="3"/>
      <c r="BU418" s="213"/>
      <c r="BV418" s="213"/>
      <c r="BW418" s="291"/>
    </row>
    <row r="419" spans="1:75" x14ac:dyDescent="0.2">
      <c r="A419" s="326">
        <v>20.75</v>
      </c>
      <c r="B419" s="211">
        <f t="shared" si="174"/>
        <v>990.75000000003593</v>
      </c>
      <c r="C419" s="866">
        <f ca="1">IF(ISERR(AVERAGE(INDIRECT("B"&amp;(ROW()-INT($B$1/2))):INDIRECT("B"&amp;(ROW()+INT($B$1/2))))),"",AVERAGE(INDIRECT("B"&amp;(ROW()-INT($B$1/2))):INDIRECT("B"&amp;(ROW()+INT($B$1/2)))))</f>
        <v>990.75000000003593</v>
      </c>
      <c r="D419" s="866">
        <f t="shared" si="175"/>
        <v>5.0000000000000711E-2</v>
      </c>
      <c r="E419" s="867"/>
      <c r="F419" s="212">
        <f t="shared" si="200"/>
        <v>20.75000000000059</v>
      </c>
      <c r="G419" s="2">
        <f t="shared" si="176"/>
        <v>416</v>
      </c>
      <c r="H419" s="213">
        <f t="shared" si="177"/>
        <v>20.75</v>
      </c>
      <c r="I419" s="213">
        <f t="shared" si="178"/>
        <v>20.8</v>
      </c>
      <c r="J419" s="51">
        <f t="shared" ca="1" si="179"/>
        <v>990.75000000003593</v>
      </c>
      <c r="K419" s="51">
        <f t="shared" ca="1" si="180"/>
        <v>986.59200000003602</v>
      </c>
      <c r="L419" s="553">
        <f t="shared" ca="1" si="181"/>
        <v>990.74999999998693</v>
      </c>
      <c r="M419" s="542">
        <f t="shared" si="184"/>
        <v>33.393888000000949</v>
      </c>
      <c r="N419" s="544">
        <f t="shared" ca="1" si="185"/>
        <v>301.980599999996</v>
      </c>
      <c r="O419" s="215"/>
      <c r="P419" s="216"/>
      <c r="Q419" s="217"/>
      <c r="R419" s="218"/>
      <c r="S419" s="219">
        <f t="shared" si="191"/>
        <v>0</v>
      </c>
      <c r="T419" s="220">
        <f t="shared" si="192"/>
        <v>0</v>
      </c>
      <c r="U419" s="214">
        <f t="shared" si="201"/>
        <v>0</v>
      </c>
      <c r="W419" s="221"/>
      <c r="X419" s="222"/>
      <c r="Y419" s="222"/>
      <c r="Z419" s="223"/>
      <c r="AA419" s="222"/>
      <c r="AB419" s="224"/>
      <c r="AC419" s="225"/>
      <c r="AD419" s="2">
        <f t="shared" si="186"/>
        <v>0</v>
      </c>
      <c r="AE419" s="2">
        <f t="shared" si="187"/>
        <v>0</v>
      </c>
      <c r="AF419" s="226"/>
      <c r="AG419" s="219">
        <f t="shared" si="193"/>
        <v>0</v>
      </c>
      <c r="AH419" s="234">
        <f t="shared" si="194"/>
        <v>0</v>
      </c>
      <c r="AI419" s="214">
        <f t="shared" si="202"/>
        <v>0</v>
      </c>
      <c r="AK419" s="229">
        <f t="shared" si="195"/>
        <v>0</v>
      </c>
      <c r="AL419" s="226"/>
      <c r="AM419" s="15"/>
      <c r="AN419" s="232" t="e">
        <f t="shared" si="196"/>
        <v>#DIV/0!</v>
      </c>
      <c r="AO419" s="214">
        <f t="shared" si="188"/>
        <v>0</v>
      </c>
      <c r="AQ419" s="210"/>
      <c r="AR419" s="231"/>
      <c r="AS419" s="15"/>
      <c r="AT419" s="232">
        <f t="shared" si="197"/>
        <v>0</v>
      </c>
      <c r="AU419" s="235">
        <f t="shared" si="198"/>
        <v>0</v>
      </c>
      <c r="AY419" s="210">
        <v>20.75</v>
      </c>
      <c r="AZ419" s="231">
        <v>242.5</v>
      </c>
      <c r="BA419" s="15"/>
      <c r="BB419" s="232">
        <f t="shared" si="182"/>
        <v>20.742113264918284</v>
      </c>
      <c r="BC419" s="235">
        <f t="shared" si="183"/>
        <v>242.5</v>
      </c>
      <c r="BG419" s="210">
        <v>20.75</v>
      </c>
      <c r="BH419" s="231">
        <v>2100</v>
      </c>
      <c r="BI419" s="15"/>
      <c r="BJ419" s="232">
        <f t="shared" si="189"/>
        <v>20.75</v>
      </c>
      <c r="BK419" s="235">
        <f t="shared" si="199"/>
        <v>952.11787072246102</v>
      </c>
      <c r="BM419" s="109">
        <f t="shared" si="190"/>
        <v>0.45338946224879095</v>
      </c>
      <c r="BN419" s="213"/>
      <c r="BR419" s="228"/>
      <c r="BS419" s="311"/>
      <c r="BT419" s="3"/>
      <c r="BU419" s="213"/>
      <c r="BV419" s="213"/>
      <c r="BW419" s="291"/>
    </row>
    <row r="420" spans="1:75" x14ac:dyDescent="0.2">
      <c r="A420" s="326">
        <v>20.8</v>
      </c>
      <c r="B420" s="211">
        <f t="shared" si="174"/>
        <v>986.59200000003591</v>
      </c>
      <c r="C420" s="866">
        <f ca="1">IF(ISERR(AVERAGE(INDIRECT("B"&amp;(ROW()-INT($B$1/2))):INDIRECT("B"&amp;(ROW()+INT($B$1/2))))),"",AVERAGE(INDIRECT("B"&amp;(ROW()-INT($B$1/2))):INDIRECT("B"&amp;(ROW()+INT($B$1/2)))))</f>
        <v>986.59200000003602</v>
      </c>
      <c r="D420" s="866">
        <f t="shared" si="175"/>
        <v>5.0000000000000711E-2</v>
      </c>
      <c r="E420" s="867"/>
      <c r="F420" s="212">
        <f t="shared" si="200"/>
        <v>20.800000000000594</v>
      </c>
      <c r="G420" s="2">
        <f t="shared" si="176"/>
        <v>417</v>
      </c>
      <c r="H420" s="213">
        <f t="shared" si="177"/>
        <v>20.8</v>
      </c>
      <c r="I420" s="213">
        <f t="shared" si="178"/>
        <v>20.85</v>
      </c>
      <c r="J420" s="51">
        <f t="shared" ca="1" si="179"/>
        <v>986.59200000003602</v>
      </c>
      <c r="K420" s="51">
        <f t="shared" ca="1" si="180"/>
        <v>982.43400000003578</v>
      </c>
      <c r="L420" s="553">
        <f t="shared" ca="1" si="181"/>
        <v>986.59199999998668</v>
      </c>
      <c r="M420" s="542">
        <f t="shared" si="184"/>
        <v>33.474355200000957</v>
      </c>
      <c r="N420" s="544">
        <f t="shared" ca="1" si="185"/>
        <v>300.71324159999597</v>
      </c>
      <c r="O420" s="215"/>
      <c r="P420" s="216"/>
      <c r="Q420" s="217"/>
      <c r="R420" s="218"/>
      <c r="S420" s="219">
        <f t="shared" si="191"/>
        <v>0</v>
      </c>
      <c r="T420" s="220">
        <f t="shared" si="192"/>
        <v>0</v>
      </c>
      <c r="U420" s="214">
        <f t="shared" si="201"/>
        <v>0</v>
      </c>
      <c r="W420" s="221"/>
      <c r="X420" s="222"/>
      <c r="Y420" s="222"/>
      <c r="Z420" s="223"/>
      <c r="AA420" s="222"/>
      <c r="AB420" s="224"/>
      <c r="AC420" s="225"/>
      <c r="AD420" s="2">
        <f t="shared" si="186"/>
        <v>0</v>
      </c>
      <c r="AE420" s="2">
        <f t="shared" si="187"/>
        <v>0</v>
      </c>
      <c r="AF420" s="226"/>
      <c r="AG420" s="219">
        <f t="shared" si="193"/>
        <v>0</v>
      </c>
      <c r="AH420" s="234">
        <f t="shared" si="194"/>
        <v>0</v>
      </c>
      <c r="AI420" s="214">
        <f t="shared" si="202"/>
        <v>0</v>
      </c>
      <c r="AK420" s="229">
        <f t="shared" si="195"/>
        <v>0</v>
      </c>
      <c r="AL420" s="226"/>
      <c r="AM420" s="15"/>
      <c r="AN420" s="232" t="e">
        <f t="shared" si="196"/>
        <v>#DIV/0!</v>
      </c>
      <c r="AO420" s="214">
        <f t="shared" si="188"/>
        <v>0</v>
      </c>
      <c r="AQ420" s="210"/>
      <c r="AR420" s="231"/>
      <c r="AS420" s="15"/>
      <c r="AT420" s="232">
        <f t="shared" si="197"/>
        <v>0</v>
      </c>
      <c r="AU420" s="235">
        <f t="shared" si="198"/>
        <v>0</v>
      </c>
      <c r="AY420" s="210">
        <v>20.8</v>
      </c>
      <c r="AZ420" s="231">
        <v>237.2</v>
      </c>
      <c r="BA420" s="15"/>
      <c r="BB420" s="232">
        <f t="shared" si="182"/>
        <v>20.792094260737365</v>
      </c>
      <c r="BC420" s="235">
        <f t="shared" si="183"/>
        <v>237.2</v>
      </c>
      <c r="BG420" s="210">
        <v>20.8</v>
      </c>
      <c r="BH420" s="231">
        <v>2100</v>
      </c>
      <c r="BI420" s="15"/>
      <c r="BJ420" s="232">
        <f t="shared" si="189"/>
        <v>20.8</v>
      </c>
      <c r="BK420" s="235">
        <f t="shared" si="199"/>
        <v>948.26996197721382</v>
      </c>
      <c r="BM420" s="109">
        <f t="shared" si="190"/>
        <v>0.4515571247510542</v>
      </c>
      <c r="BN420" s="213"/>
      <c r="BR420" s="228"/>
      <c r="BS420" s="311"/>
      <c r="BT420" s="3"/>
      <c r="BU420" s="213"/>
      <c r="BV420" s="213"/>
      <c r="BW420" s="291"/>
    </row>
    <row r="421" spans="1:75" x14ac:dyDescent="0.2">
      <c r="A421" s="326">
        <v>20.85</v>
      </c>
      <c r="B421" s="211">
        <f t="shared" si="174"/>
        <v>982.43400000003589</v>
      </c>
      <c r="C421" s="866">
        <f ca="1">IF(ISERR(AVERAGE(INDIRECT("B"&amp;(ROW()-INT($B$1/2))):INDIRECT("B"&amp;(ROW()+INT($B$1/2))))),"",AVERAGE(INDIRECT("B"&amp;(ROW()-INT($B$1/2))):INDIRECT("B"&amp;(ROW()+INT($B$1/2)))))</f>
        <v>982.43400000003578</v>
      </c>
      <c r="D421" s="866">
        <f t="shared" si="175"/>
        <v>5.0000000000000711E-2</v>
      </c>
      <c r="E421" s="867"/>
      <c r="F421" s="212">
        <f t="shared" si="200"/>
        <v>20.850000000000598</v>
      </c>
      <c r="G421" s="2">
        <f t="shared" si="176"/>
        <v>418</v>
      </c>
      <c r="H421" s="213">
        <f t="shared" si="177"/>
        <v>20.85</v>
      </c>
      <c r="I421" s="213">
        <f t="shared" si="178"/>
        <v>20.9</v>
      </c>
      <c r="J421" s="51">
        <f t="shared" ca="1" si="179"/>
        <v>982.43400000003578</v>
      </c>
      <c r="K421" s="51">
        <f t="shared" ca="1" si="180"/>
        <v>978.27600000003588</v>
      </c>
      <c r="L421" s="553">
        <f t="shared" ca="1" si="181"/>
        <v>982.4339999999861</v>
      </c>
      <c r="M421" s="542">
        <f t="shared" si="184"/>
        <v>33.554822400000965</v>
      </c>
      <c r="N421" s="544">
        <f t="shared" ca="1" si="185"/>
        <v>299.44588319999576</v>
      </c>
      <c r="O421" s="215"/>
      <c r="P421" s="216"/>
      <c r="Q421" s="217"/>
      <c r="R421" s="218"/>
      <c r="S421" s="219">
        <f t="shared" si="191"/>
        <v>0</v>
      </c>
      <c r="T421" s="220">
        <f t="shared" si="192"/>
        <v>0</v>
      </c>
      <c r="U421" s="214">
        <f t="shared" si="201"/>
        <v>0</v>
      </c>
      <c r="W421" s="221"/>
      <c r="X421" s="222"/>
      <c r="Y421" s="222"/>
      <c r="Z421" s="223"/>
      <c r="AA421" s="222"/>
      <c r="AB421" s="224"/>
      <c r="AC421" s="225"/>
      <c r="AD421" s="2">
        <f t="shared" si="186"/>
        <v>0</v>
      </c>
      <c r="AE421" s="2">
        <f t="shared" si="187"/>
        <v>0</v>
      </c>
      <c r="AF421" s="226"/>
      <c r="AG421" s="219">
        <f t="shared" si="193"/>
        <v>0</v>
      </c>
      <c r="AH421" s="234">
        <f t="shared" si="194"/>
        <v>0</v>
      </c>
      <c r="AI421" s="214">
        <f t="shared" si="202"/>
        <v>0</v>
      </c>
      <c r="AK421" s="229">
        <f t="shared" si="195"/>
        <v>0</v>
      </c>
      <c r="AL421" s="226"/>
      <c r="AM421" s="15"/>
      <c r="AN421" s="232" t="e">
        <f t="shared" si="196"/>
        <v>#DIV/0!</v>
      </c>
      <c r="AO421" s="214">
        <f t="shared" si="188"/>
        <v>0</v>
      </c>
      <c r="AQ421" s="210"/>
      <c r="AR421" s="231"/>
      <c r="AS421" s="15"/>
      <c r="AT421" s="232">
        <f t="shared" si="197"/>
        <v>0</v>
      </c>
      <c r="AU421" s="235">
        <f t="shared" si="198"/>
        <v>0</v>
      </c>
      <c r="AY421" s="210">
        <v>20.85</v>
      </c>
      <c r="AZ421" s="231">
        <v>232.9</v>
      </c>
      <c r="BA421" s="15"/>
      <c r="BB421" s="232">
        <f t="shared" si="182"/>
        <v>20.842075256556445</v>
      </c>
      <c r="BC421" s="235">
        <f t="shared" si="183"/>
        <v>232.9</v>
      </c>
      <c r="BG421" s="210">
        <v>20.85</v>
      </c>
      <c r="BH421" s="231">
        <v>2100</v>
      </c>
      <c r="BI421" s="15"/>
      <c r="BJ421" s="232">
        <f t="shared" si="189"/>
        <v>20.85</v>
      </c>
      <c r="BK421" s="235">
        <f t="shared" si="199"/>
        <v>944.42205323196663</v>
      </c>
      <c r="BM421" s="109">
        <f t="shared" si="190"/>
        <v>0.44972478725331744</v>
      </c>
      <c r="BN421" s="213"/>
      <c r="BR421" s="228"/>
      <c r="BS421" s="311"/>
      <c r="BT421" s="3"/>
      <c r="BU421" s="213"/>
      <c r="BV421" s="213"/>
      <c r="BW421" s="291"/>
    </row>
    <row r="422" spans="1:75" x14ac:dyDescent="0.2">
      <c r="A422" s="326">
        <v>20.9</v>
      </c>
      <c r="B422" s="211">
        <f t="shared" si="174"/>
        <v>978.27600000003588</v>
      </c>
      <c r="C422" s="866">
        <f ca="1">IF(ISERR(AVERAGE(INDIRECT("B"&amp;(ROW()-INT($B$1/2))):INDIRECT("B"&amp;(ROW()+INT($B$1/2))))),"",AVERAGE(INDIRECT("B"&amp;(ROW()-INT($B$1/2))):INDIRECT("B"&amp;(ROW()+INT($B$1/2)))))</f>
        <v>978.27600000003588</v>
      </c>
      <c r="D422" s="866">
        <f t="shared" si="175"/>
        <v>4.9999999999997158E-2</v>
      </c>
      <c r="E422" s="867"/>
      <c r="F422" s="212">
        <f t="shared" si="200"/>
        <v>20.900000000000603</v>
      </c>
      <c r="G422" s="2">
        <f t="shared" si="176"/>
        <v>419</v>
      </c>
      <c r="H422" s="213">
        <f t="shared" si="177"/>
        <v>20.9</v>
      </c>
      <c r="I422" s="213">
        <f t="shared" si="178"/>
        <v>20.95</v>
      </c>
      <c r="J422" s="51">
        <f t="shared" ca="1" si="179"/>
        <v>978.27600000003588</v>
      </c>
      <c r="K422" s="51">
        <f t="shared" ca="1" si="180"/>
        <v>974.11800000003586</v>
      </c>
      <c r="L422" s="553">
        <f t="shared" ca="1" si="181"/>
        <v>978.27599999998563</v>
      </c>
      <c r="M422" s="542">
        <f t="shared" si="184"/>
        <v>33.635289600000974</v>
      </c>
      <c r="N422" s="544">
        <f t="shared" ca="1" si="185"/>
        <v>298.17852479999561</v>
      </c>
      <c r="O422" s="215"/>
      <c r="P422" s="216"/>
      <c r="Q422" s="217"/>
      <c r="R422" s="218"/>
      <c r="S422" s="219">
        <f t="shared" si="191"/>
        <v>0</v>
      </c>
      <c r="T422" s="220">
        <f t="shared" si="192"/>
        <v>0</v>
      </c>
      <c r="U422" s="214">
        <f t="shared" si="201"/>
        <v>0</v>
      </c>
      <c r="W422" s="221"/>
      <c r="X422" s="222"/>
      <c r="Y422" s="222"/>
      <c r="Z422" s="223"/>
      <c r="AA422" s="222"/>
      <c r="AB422" s="224"/>
      <c r="AC422" s="225"/>
      <c r="AD422" s="2">
        <f t="shared" si="186"/>
        <v>0</v>
      </c>
      <c r="AE422" s="2">
        <f t="shared" si="187"/>
        <v>0</v>
      </c>
      <c r="AF422" s="226"/>
      <c r="AG422" s="219">
        <f t="shared" si="193"/>
        <v>0</v>
      </c>
      <c r="AH422" s="234">
        <f t="shared" si="194"/>
        <v>0</v>
      </c>
      <c r="AI422" s="214">
        <f t="shared" si="202"/>
        <v>0</v>
      </c>
      <c r="AK422" s="229">
        <f t="shared" si="195"/>
        <v>0</v>
      </c>
      <c r="AL422" s="226"/>
      <c r="AM422" s="15"/>
      <c r="AN422" s="232" t="e">
        <f t="shared" si="196"/>
        <v>#DIV/0!</v>
      </c>
      <c r="AO422" s="214">
        <f t="shared" si="188"/>
        <v>0</v>
      </c>
      <c r="AQ422" s="210"/>
      <c r="AR422" s="231"/>
      <c r="AS422" s="15"/>
      <c r="AT422" s="232">
        <f t="shared" si="197"/>
        <v>0</v>
      </c>
      <c r="AU422" s="235">
        <f t="shared" si="198"/>
        <v>0</v>
      </c>
      <c r="AY422" s="210">
        <v>20.9</v>
      </c>
      <c r="AZ422" s="231">
        <v>232.6</v>
      </c>
      <c r="BA422" s="15"/>
      <c r="BB422" s="232">
        <f t="shared" si="182"/>
        <v>20.892056252375525</v>
      </c>
      <c r="BC422" s="235">
        <f t="shared" si="183"/>
        <v>232.6</v>
      </c>
      <c r="BG422" s="210">
        <v>20.9</v>
      </c>
      <c r="BH422" s="231">
        <v>2100</v>
      </c>
      <c r="BI422" s="15"/>
      <c r="BJ422" s="232">
        <f t="shared" si="189"/>
        <v>20.9</v>
      </c>
      <c r="BK422" s="235">
        <f t="shared" si="199"/>
        <v>940.57414448671943</v>
      </c>
      <c r="BM422" s="109">
        <f t="shared" si="190"/>
        <v>0.44789244975558068</v>
      </c>
      <c r="BN422" s="213"/>
      <c r="BR422" s="228"/>
      <c r="BS422" s="311"/>
      <c r="BT422" s="3"/>
      <c r="BU422" s="213"/>
      <c r="BV422" s="213"/>
      <c r="BW422" s="291"/>
    </row>
    <row r="423" spans="1:75" x14ac:dyDescent="0.2">
      <c r="A423" s="326">
        <v>20.95</v>
      </c>
      <c r="B423" s="211">
        <f t="shared" si="174"/>
        <v>974.11800000003586</v>
      </c>
      <c r="C423" s="866">
        <f ca="1">IF(ISERR(AVERAGE(INDIRECT("B"&amp;(ROW()-INT($B$1/2))):INDIRECT("B"&amp;(ROW()+INT($B$1/2))))),"",AVERAGE(INDIRECT("B"&amp;(ROW()-INT($B$1/2))):INDIRECT("B"&amp;(ROW()+INT($B$1/2)))))</f>
        <v>974.11800000003586</v>
      </c>
      <c r="D423" s="866">
        <f t="shared" si="175"/>
        <v>5.0000000000000711E-2</v>
      </c>
      <c r="E423" s="867"/>
      <c r="F423" s="212">
        <f t="shared" si="200"/>
        <v>20.950000000000607</v>
      </c>
      <c r="G423" s="2">
        <f t="shared" si="176"/>
        <v>420</v>
      </c>
      <c r="H423" s="213">
        <f t="shared" si="177"/>
        <v>20.95</v>
      </c>
      <c r="I423" s="213">
        <f t="shared" si="178"/>
        <v>21</v>
      </c>
      <c r="J423" s="51">
        <f t="shared" ca="1" si="179"/>
        <v>974.11800000003586</v>
      </c>
      <c r="K423" s="51">
        <f t="shared" ca="1" si="180"/>
        <v>969.96000000003585</v>
      </c>
      <c r="L423" s="553">
        <f t="shared" ca="1" si="181"/>
        <v>974.11799999998539</v>
      </c>
      <c r="M423" s="542">
        <f t="shared" si="184"/>
        <v>33.715756800000982</v>
      </c>
      <c r="N423" s="544">
        <f t="shared" ca="1" si="185"/>
        <v>296.91116639999558</v>
      </c>
      <c r="O423" s="215"/>
      <c r="P423" s="216"/>
      <c r="Q423" s="217"/>
      <c r="R423" s="218"/>
      <c r="S423" s="219">
        <f t="shared" si="191"/>
        <v>0</v>
      </c>
      <c r="T423" s="220">
        <f t="shared" si="192"/>
        <v>0</v>
      </c>
      <c r="U423" s="214">
        <f t="shared" si="201"/>
        <v>0</v>
      </c>
      <c r="W423" s="221"/>
      <c r="X423" s="222"/>
      <c r="Y423" s="222"/>
      <c r="Z423" s="223"/>
      <c r="AA423" s="222"/>
      <c r="AB423" s="224"/>
      <c r="AC423" s="225"/>
      <c r="AD423" s="2">
        <f t="shared" si="186"/>
        <v>0</v>
      </c>
      <c r="AE423" s="2">
        <f t="shared" si="187"/>
        <v>0</v>
      </c>
      <c r="AF423" s="226"/>
      <c r="AG423" s="219">
        <f t="shared" si="193"/>
        <v>0</v>
      </c>
      <c r="AH423" s="234">
        <f t="shared" si="194"/>
        <v>0</v>
      </c>
      <c r="AI423" s="214">
        <f t="shared" si="202"/>
        <v>0</v>
      </c>
      <c r="AK423" s="229">
        <f t="shared" si="195"/>
        <v>0</v>
      </c>
      <c r="AL423" s="226"/>
      <c r="AM423" s="15"/>
      <c r="AN423" s="232" t="e">
        <f t="shared" si="196"/>
        <v>#DIV/0!</v>
      </c>
      <c r="AO423" s="214">
        <f t="shared" si="188"/>
        <v>0</v>
      </c>
      <c r="AQ423" s="210"/>
      <c r="AR423" s="231"/>
      <c r="AS423" s="15"/>
      <c r="AT423" s="232">
        <f t="shared" si="197"/>
        <v>0</v>
      </c>
      <c r="AU423" s="235">
        <f t="shared" si="198"/>
        <v>0</v>
      </c>
      <c r="AY423" s="210">
        <v>20.95</v>
      </c>
      <c r="AZ423" s="231">
        <v>236.2</v>
      </c>
      <c r="BA423" s="15"/>
      <c r="BB423" s="232">
        <f t="shared" si="182"/>
        <v>20.942037248194605</v>
      </c>
      <c r="BC423" s="235">
        <f t="shared" si="183"/>
        <v>236.2</v>
      </c>
      <c r="BG423" s="210">
        <v>20.95</v>
      </c>
      <c r="BH423" s="231">
        <v>2100</v>
      </c>
      <c r="BI423" s="15"/>
      <c r="BJ423" s="232">
        <f t="shared" si="189"/>
        <v>20.95</v>
      </c>
      <c r="BK423" s="235">
        <f t="shared" si="199"/>
        <v>936.72623574147224</v>
      </c>
      <c r="BM423" s="109">
        <f t="shared" si="190"/>
        <v>0.44606011225784392</v>
      </c>
      <c r="BN423" s="213"/>
      <c r="BR423" s="228"/>
      <c r="BS423" s="311"/>
      <c r="BT423" s="3"/>
      <c r="BU423" s="213"/>
      <c r="BV423" s="213"/>
      <c r="BW423" s="291"/>
    </row>
    <row r="424" spans="1:75" x14ac:dyDescent="0.2">
      <c r="A424" s="326">
        <v>21</v>
      </c>
      <c r="B424" s="211">
        <f t="shared" si="174"/>
        <v>969.96000000003585</v>
      </c>
      <c r="C424" s="866">
        <f ca="1">IF(ISERR(AVERAGE(INDIRECT("B"&amp;(ROW()-INT($B$1/2))):INDIRECT("B"&amp;(ROW()+INT($B$1/2))))),"",AVERAGE(INDIRECT("B"&amp;(ROW()-INT($B$1/2))):INDIRECT("B"&amp;(ROW()+INT($B$1/2)))))</f>
        <v>969.96000000003585</v>
      </c>
      <c r="D424" s="866">
        <f t="shared" si="175"/>
        <v>5.0000000000000711E-2</v>
      </c>
      <c r="E424" s="867"/>
      <c r="F424" s="212">
        <f t="shared" si="200"/>
        <v>21.000000000000611</v>
      </c>
      <c r="G424" s="2">
        <f t="shared" si="176"/>
        <v>421</v>
      </c>
      <c r="H424" s="213">
        <f t="shared" si="177"/>
        <v>21</v>
      </c>
      <c r="I424" s="213">
        <f t="shared" si="178"/>
        <v>21.05</v>
      </c>
      <c r="J424" s="51">
        <f t="shared" ca="1" si="179"/>
        <v>969.96000000003585</v>
      </c>
      <c r="K424" s="51">
        <f t="shared" ca="1" si="180"/>
        <v>965.80200000003572</v>
      </c>
      <c r="L424" s="553">
        <f t="shared" ca="1" si="181"/>
        <v>969.95999999998503</v>
      </c>
      <c r="M424" s="542">
        <f t="shared" si="184"/>
        <v>33.796224000000983</v>
      </c>
      <c r="N424" s="544">
        <f t="shared" ca="1" si="185"/>
        <v>295.64380799999543</v>
      </c>
      <c r="O424" s="215"/>
      <c r="P424" s="216"/>
      <c r="Q424" s="217"/>
      <c r="R424" s="218"/>
      <c r="S424" s="219">
        <f t="shared" si="191"/>
        <v>0</v>
      </c>
      <c r="T424" s="220">
        <f t="shared" si="192"/>
        <v>0</v>
      </c>
      <c r="U424" s="214">
        <f t="shared" si="201"/>
        <v>0</v>
      </c>
      <c r="W424" s="221"/>
      <c r="X424" s="222"/>
      <c r="Y424" s="222"/>
      <c r="Z424" s="223"/>
      <c r="AA424" s="222"/>
      <c r="AB424" s="224"/>
      <c r="AC424" s="225"/>
      <c r="AD424" s="2">
        <f t="shared" si="186"/>
        <v>0</v>
      </c>
      <c r="AE424" s="2">
        <f t="shared" si="187"/>
        <v>0</v>
      </c>
      <c r="AF424" s="226"/>
      <c r="AG424" s="219">
        <f t="shared" si="193"/>
        <v>0</v>
      </c>
      <c r="AH424" s="234">
        <f t="shared" si="194"/>
        <v>0</v>
      </c>
      <c r="AI424" s="214">
        <f t="shared" si="202"/>
        <v>0</v>
      </c>
      <c r="AK424" s="229">
        <f t="shared" si="195"/>
        <v>0</v>
      </c>
      <c r="AL424" s="226"/>
      <c r="AM424" s="15"/>
      <c r="AN424" s="232" t="e">
        <f t="shared" si="196"/>
        <v>#DIV/0!</v>
      </c>
      <c r="AO424" s="214">
        <f t="shared" si="188"/>
        <v>0</v>
      </c>
      <c r="AQ424" s="210"/>
      <c r="AR424" s="231"/>
      <c r="AS424" s="15"/>
      <c r="AT424" s="232">
        <f t="shared" si="197"/>
        <v>0</v>
      </c>
      <c r="AU424" s="235">
        <f t="shared" si="198"/>
        <v>0</v>
      </c>
      <c r="AY424" s="210">
        <v>21</v>
      </c>
      <c r="AZ424" s="231">
        <v>231.3</v>
      </c>
      <c r="BA424" s="15"/>
      <c r="BB424" s="232">
        <f t="shared" si="182"/>
        <v>20.992018244013686</v>
      </c>
      <c r="BC424" s="235">
        <f t="shared" si="183"/>
        <v>231.3</v>
      </c>
      <c r="BG424" s="210">
        <v>21</v>
      </c>
      <c r="BH424" s="231">
        <v>2100</v>
      </c>
      <c r="BI424" s="15"/>
      <c r="BJ424" s="232">
        <f t="shared" si="189"/>
        <v>21</v>
      </c>
      <c r="BK424" s="235">
        <f t="shared" si="199"/>
        <v>932.87832699622504</v>
      </c>
      <c r="BM424" s="109">
        <f t="shared" si="190"/>
        <v>0.44422777476010716</v>
      </c>
      <c r="BN424" s="213"/>
      <c r="BR424" s="228"/>
      <c r="BS424" s="311"/>
      <c r="BT424" s="3"/>
      <c r="BU424" s="213"/>
      <c r="BV424" s="213"/>
      <c r="BW424" s="291"/>
    </row>
    <row r="425" spans="1:75" x14ac:dyDescent="0.2">
      <c r="A425" s="326">
        <v>21.05</v>
      </c>
      <c r="B425" s="211">
        <f t="shared" si="174"/>
        <v>965.80200000003583</v>
      </c>
      <c r="C425" s="866">
        <f ca="1">IF(ISERR(AVERAGE(INDIRECT("B"&amp;(ROW()-INT($B$1/2))):INDIRECT("B"&amp;(ROW()+INT($B$1/2))))),"",AVERAGE(INDIRECT("B"&amp;(ROW()-INT($B$1/2))):INDIRECT("B"&amp;(ROW()+INT($B$1/2)))))</f>
        <v>965.80200000003572</v>
      </c>
      <c r="D425" s="866">
        <f t="shared" si="175"/>
        <v>5.0000000000000711E-2</v>
      </c>
      <c r="E425" s="867"/>
      <c r="F425" s="212">
        <f t="shared" si="200"/>
        <v>21.050000000000615</v>
      </c>
      <c r="G425" s="2">
        <f t="shared" si="176"/>
        <v>422</v>
      </c>
      <c r="H425" s="213">
        <f t="shared" si="177"/>
        <v>21.05</v>
      </c>
      <c r="I425" s="213">
        <f t="shared" si="178"/>
        <v>21.1</v>
      </c>
      <c r="J425" s="51">
        <f t="shared" ca="1" si="179"/>
        <v>965.80200000003572</v>
      </c>
      <c r="K425" s="51">
        <f t="shared" ca="1" si="180"/>
        <v>961.64400000003582</v>
      </c>
      <c r="L425" s="553">
        <f t="shared" ca="1" si="181"/>
        <v>965.80199999998456</v>
      </c>
      <c r="M425" s="542">
        <f t="shared" si="184"/>
        <v>33.876691200000991</v>
      </c>
      <c r="N425" s="544">
        <f t="shared" ca="1" si="185"/>
        <v>294.37644959999528</v>
      </c>
      <c r="O425" s="215"/>
      <c r="P425" s="216"/>
      <c r="Q425" s="217"/>
      <c r="R425" s="218"/>
      <c r="S425" s="219">
        <f t="shared" si="191"/>
        <v>0</v>
      </c>
      <c r="T425" s="220">
        <f t="shared" si="192"/>
        <v>0</v>
      </c>
      <c r="U425" s="214">
        <f t="shared" si="201"/>
        <v>0</v>
      </c>
      <c r="W425" s="221"/>
      <c r="X425" s="222"/>
      <c r="Y425" s="222"/>
      <c r="Z425" s="223"/>
      <c r="AA425" s="222"/>
      <c r="AB425" s="224"/>
      <c r="AC425" s="225"/>
      <c r="AD425" s="2">
        <f t="shared" si="186"/>
        <v>0</v>
      </c>
      <c r="AE425" s="2">
        <f t="shared" si="187"/>
        <v>0</v>
      </c>
      <c r="AF425" s="226"/>
      <c r="AG425" s="219">
        <f t="shared" si="193"/>
        <v>0</v>
      </c>
      <c r="AH425" s="234">
        <f t="shared" si="194"/>
        <v>0</v>
      </c>
      <c r="AI425" s="214">
        <f t="shared" si="202"/>
        <v>0</v>
      </c>
      <c r="AK425" s="229">
        <f t="shared" si="195"/>
        <v>0</v>
      </c>
      <c r="AL425" s="226"/>
      <c r="AM425" s="15"/>
      <c r="AN425" s="232" t="e">
        <f t="shared" si="196"/>
        <v>#DIV/0!</v>
      </c>
      <c r="AO425" s="214">
        <f t="shared" si="188"/>
        <v>0</v>
      </c>
      <c r="AQ425" s="210"/>
      <c r="AR425" s="231"/>
      <c r="AS425" s="15"/>
      <c r="AT425" s="232">
        <f t="shared" si="197"/>
        <v>0</v>
      </c>
      <c r="AU425" s="235">
        <f t="shared" si="198"/>
        <v>0</v>
      </c>
      <c r="AY425" s="210">
        <v>21.05</v>
      </c>
      <c r="AZ425" s="231">
        <v>226.4</v>
      </c>
      <c r="BA425" s="15"/>
      <c r="BB425" s="232">
        <f t="shared" si="182"/>
        <v>21.041999239832766</v>
      </c>
      <c r="BC425" s="235">
        <f t="shared" si="183"/>
        <v>226.4</v>
      </c>
      <c r="BG425" s="210">
        <v>21.05</v>
      </c>
      <c r="BH425" s="231">
        <v>2100</v>
      </c>
      <c r="BI425" s="15"/>
      <c r="BJ425" s="232">
        <f t="shared" si="189"/>
        <v>21.05</v>
      </c>
      <c r="BK425" s="235">
        <f t="shared" si="199"/>
        <v>929.03041825097785</v>
      </c>
      <c r="BM425" s="109">
        <f t="shared" si="190"/>
        <v>0.44239543726237041</v>
      </c>
      <c r="BN425" s="213"/>
      <c r="BR425" s="228"/>
      <c r="BS425" s="311"/>
      <c r="BT425" s="3"/>
      <c r="BU425" s="213"/>
      <c r="BV425" s="213"/>
      <c r="BW425" s="291"/>
    </row>
    <row r="426" spans="1:75" x14ac:dyDescent="0.2">
      <c r="A426" s="326">
        <v>21.1</v>
      </c>
      <c r="B426" s="211">
        <f t="shared" si="174"/>
        <v>961.64400000003582</v>
      </c>
      <c r="C426" s="866">
        <f ca="1">IF(ISERR(AVERAGE(INDIRECT("B"&amp;(ROW()-INT($B$1/2))):INDIRECT("B"&amp;(ROW()+INT($B$1/2))))),"",AVERAGE(INDIRECT("B"&amp;(ROW()-INT($B$1/2))):INDIRECT("B"&amp;(ROW()+INT($B$1/2)))))</f>
        <v>961.64400000003582</v>
      </c>
      <c r="D426" s="866">
        <f t="shared" si="175"/>
        <v>5.0000000000000711E-2</v>
      </c>
      <c r="E426" s="867"/>
      <c r="F426" s="212">
        <f t="shared" si="200"/>
        <v>21.10000000000062</v>
      </c>
      <c r="G426" s="2">
        <f t="shared" si="176"/>
        <v>423</v>
      </c>
      <c r="H426" s="213">
        <f t="shared" si="177"/>
        <v>21.1</v>
      </c>
      <c r="I426" s="213">
        <f t="shared" si="178"/>
        <v>21.15</v>
      </c>
      <c r="J426" s="51">
        <f t="shared" ca="1" si="179"/>
        <v>961.64400000003582</v>
      </c>
      <c r="K426" s="51">
        <f t="shared" ca="1" si="180"/>
        <v>957.4860000000358</v>
      </c>
      <c r="L426" s="553">
        <f t="shared" ca="1" si="181"/>
        <v>961.64399999998443</v>
      </c>
      <c r="M426" s="542">
        <f t="shared" si="184"/>
        <v>33.957158400000999</v>
      </c>
      <c r="N426" s="544">
        <f t="shared" ca="1" si="185"/>
        <v>293.10909119999525</v>
      </c>
      <c r="O426" s="215"/>
      <c r="P426" s="216"/>
      <c r="Q426" s="217"/>
      <c r="R426" s="218"/>
      <c r="S426" s="219">
        <f t="shared" si="191"/>
        <v>0</v>
      </c>
      <c r="T426" s="220">
        <f t="shared" si="192"/>
        <v>0</v>
      </c>
      <c r="U426" s="214">
        <f t="shared" si="201"/>
        <v>0</v>
      </c>
      <c r="W426" s="221"/>
      <c r="X426" s="222"/>
      <c r="Y426" s="222"/>
      <c r="Z426" s="223"/>
      <c r="AA426" s="222"/>
      <c r="AB426" s="224"/>
      <c r="AC426" s="225"/>
      <c r="AD426" s="2">
        <f t="shared" si="186"/>
        <v>0</v>
      </c>
      <c r="AE426" s="2">
        <f t="shared" si="187"/>
        <v>0</v>
      </c>
      <c r="AF426" s="226"/>
      <c r="AG426" s="219">
        <f t="shared" si="193"/>
        <v>0</v>
      </c>
      <c r="AH426" s="234">
        <f t="shared" si="194"/>
        <v>0</v>
      </c>
      <c r="AI426" s="214">
        <f t="shared" si="202"/>
        <v>0</v>
      </c>
      <c r="AK426" s="229">
        <f t="shared" si="195"/>
        <v>0</v>
      </c>
      <c r="AL426" s="226"/>
      <c r="AM426" s="15"/>
      <c r="AN426" s="232" t="e">
        <f t="shared" si="196"/>
        <v>#DIV/0!</v>
      </c>
      <c r="AO426" s="214">
        <f t="shared" si="188"/>
        <v>0</v>
      </c>
      <c r="AQ426" s="210"/>
      <c r="AR426" s="231"/>
      <c r="AS426" s="15"/>
      <c r="AT426" s="232">
        <f t="shared" si="197"/>
        <v>0</v>
      </c>
      <c r="AU426" s="235">
        <f t="shared" si="198"/>
        <v>0</v>
      </c>
      <c r="AY426" s="210">
        <v>21.1</v>
      </c>
      <c r="AZ426" s="231">
        <v>222.4</v>
      </c>
      <c r="BA426" s="15"/>
      <c r="BB426" s="232">
        <f t="shared" si="182"/>
        <v>21.091980235651846</v>
      </c>
      <c r="BC426" s="235">
        <f t="shared" si="183"/>
        <v>222.4</v>
      </c>
      <c r="BG426" s="210">
        <v>21.1</v>
      </c>
      <c r="BH426" s="231">
        <v>2100</v>
      </c>
      <c r="BI426" s="15"/>
      <c r="BJ426" s="232">
        <f t="shared" si="189"/>
        <v>21.1</v>
      </c>
      <c r="BK426" s="235">
        <f t="shared" si="199"/>
        <v>925.18250950573065</v>
      </c>
      <c r="BM426" s="109">
        <f t="shared" si="190"/>
        <v>0.44056309976463365</v>
      </c>
      <c r="BN426" s="213"/>
      <c r="BR426" s="228"/>
      <c r="BS426" s="311"/>
      <c r="BT426" s="3"/>
      <c r="BU426" s="213"/>
      <c r="BV426" s="213"/>
      <c r="BW426" s="291"/>
    </row>
    <row r="427" spans="1:75" x14ac:dyDescent="0.2">
      <c r="A427" s="326">
        <v>21.15</v>
      </c>
      <c r="B427" s="211">
        <f t="shared" si="174"/>
        <v>957.4860000000358</v>
      </c>
      <c r="C427" s="866">
        <f ca="1">IF(ISERR(AVERAGE(INDIRECT("B"&amp;(ROW()-INT($B$1/2))):INDIRECT("B"&amp;(ROW()+INT($B$1/2))))),"",AVERAGE(INDIRECT("B"&amp;(ROW()-INT($B$1/2))):INDIRECT("B"&amp;(ROW()+INT($B$1/2)))))</f>
        <v>957.4860000000358</v>
      </c>
      <c r="D427" s="866">
        <f t="shared" si="175"/>
        <v>4.9999999999997158E-2</v>
      </c>
      <c r="E427" s="867"/>
      <c r="F427" s="212">
        <f t="shared" si="200"/>
        <v>21.150000000000624</v>
      </c>
      <c r="G427" s="2">
        <f t="shared" si="176"/>
        <v>424</v>
      </c>
      <c r="H427" s="213">
        <f t="shared" si="177"/>
        <v>21.15</v>
      </c>
      <c r="I427" s="213">
        <f t="shared" si="178"/>
        <v>21.2</v>
      </c>
      <c r="J427" s="51">
        <f t="shared" ca="1" si="179"/>
        <v>957.4860000000358</v>
      </c>
      <c r="K427" s="51">
        <f t="shared" ca="1" si="180"/>
        <v>953.3280000000359</v>
      </c>
      <c r="L427" s="553">
        <f t="shared" ca="1" si="181"/>
        <v>957.48599999998385</v>
      </c>
      <c r="M427" s="542">
        <f t="shared" si="184"/>
        <v>34.037625600001007</v>
      </c>
      <c r="N427" s="544">
        <f t="shared" ca="1" si="185"/>
        <v>291.8417327999951</v>
      </c>
      <c r="O427" s="215"/>
      <c r="P427" s="216"/>
      <c r="Q427" s="217"/>
      <c r="R427" s="218"/>
      <c r="S427" s="219">
        <f t="shared" si="191"/>
        <v>0</v>
      </c>
      <c r="T427" s="220">
        <f t="shared" si="192"/>
        <v>0</v>
      </c>
      <c r="U427" s="214">
        <f t="shared" si="201"/>
        <v>0</v>
      </c>
      <c r="W427" s="221"/>
      <c r="X427" s="222"/>
      <c r="Y427" s="222"/>
      <c r="Z427" s="223"/>
      <c r="AA427" s="222"/>
      <c r="AB427" s="224"/>
      <c r="AC427" s="225"/>
      <c r="AD427" s="2">
        <f t="shared" si="186"/>
        <v>0</v>
      </c>
      <c r="AE427" s="2">
        <f t="shared" si="187"/>
        <v>0</v>
      </c>
      <c r="AF427" s="226"/>
      <c r="AG427" s="219">
        <f t="shared" si="193"/>
        <v>0</v>
      </c>
      <c r="AH427" s="234">
        <f t="shared" si="194"/>
        <v>0</v>
      </c>
      <c r="AI427" s="214">
        <f t="shared" si="202"/>
        <v>0</v>
      </c>
      <c r="AK427" s="229">
        <f t="shared" si="195"/>
        <v>0</v>
      </c>
      <c r="AL427" s="226"/>
      <c r="AM427" s="15"/>
      <c r="AN427" s="232" t="e">
        <f t="shared" si="196"/>
        <v>#DIV/0!</v>
      </c>
      <c r="AO427" s="214">
        <f t="shared" si="188"/>
        <v>0</v>
      </c>
      <c r="AQ427" s="210"/>
      <c r="AR427" s="231"/>
      <c r="AS427" s="15"/>
      <c r="AT427" s="232">
        <f t="shared" si="197"/>
        <v>0</v>
      </c>
      <c r="AU427" s="235">
        <f t="shared" si="198"/>
        <v>0</v>
      </c>
      <c r="AY427" s="210">
        <v>21.15</v>
      </c>
      <c r="AZ427" s="231">
        <v>215.9</v>
      </c>
      <c r="BA427" s="15"/>
      <c r="BB427" s="232">
        <f t="shared" si="182"/>
        <v>21.141961231470926</v>
      </c>
      <c r="BC427" s="235">
        <f t="shared" si="183"/>
        <v>215.9</v>
      </c>
      <c r="BG427" s="210">
        <v>21.15</v>
      </c>
      <c r="BH427" s="231">
        <v>2100</v>
      </c>
      <c r="BI427" s="15"/>
      <c r="BJ427" s="232">
        <f t="shared" si="189"/>
        <v>21.15</v>
      </c>
      <c r="BK427" s="235">
        <f t="shared" si="199"/>
        <v>921.33460076048345</v>
      </c>
      <c r="BM427" s="109">
        <f t="shared" si="190"/>
        <v>0.43873076226689689</v>
      </c>
      <c r="BN427" s="213"/>
      <c r="BR427" s="228"/>
      <c r="BS427" s="311"/>
      <c r="BT427" s="3"/>
      <c r="BU427" s="213"/>
      <c r="BV427" s="213"/>
      <c r="BW427" s="291"/>
    </row>
    <row r="428" spans="1:75" x14ac:dyDescent="0.2">
      <c r="A428" s="326">
        <v>21.2</v>
      </c>
      <c r="B428" s="211">
        <f t="shared" si="174"/>
        <v>953.32800000003579</v>
      </c>
      <c r="C428" s="866">
        <f ca="1">IF(ISERR(AVERAGE(INDIRECT("B"&amp;(ROW()-INT($B$1/2))):INDIRECT("B"&amp;(ROW()+INT($B$1/2))))),"",AVERAGE(INDIRECT("B"&amp;(ROW()-INT($B$1/2))):INDIRECT("B"&amp;(ROW()+INT($B$1/2)))))</f>
        <v>953.3280000000359</v>
      </c>
      <c r="D428" s="866">
        <f t="shared" si="175"/>
        <v>5.0000000000000711E-2</v>
      </c>
      <c r="E428" s="867"/>
      <c r="F428" s="212">
        <f t="shared" si="200"/>
        <v>21.200000000000628</v>
      </c>
      <c r="G428" s="2">
        <f t="shared" si="176"/>
        <v>425</v>
      </c>
      <c r="H428" s="213">
        <f t="shared" si="177"/>
        <v>21.2</v>
      </c>
      <c r="I428" s="213">
        <f t="shared" si="178"/>
        <v>21.25</v>
      </c>
      <c r="J428" s="51">
        <f t="shared" ca="1" si="179"/>
        <v>953.3280000000359</v>
      </c>
      <c r="K428" s="51">
        <f t="shared" ca="1" si="180"/>
        <v>949.17000000003566</v>
      </c>
      <c r="L428" s="553">
        <f t="shared" ca="1" si="181"/>
        <v>953.3279999999836</v>
      </c>
      <c r="M428" s="542">
        <f t="shared" si="184"/>
        <v>34.118092800001016</v>
      </c>
      <c r="N428" s="544">
        <f t="shared" ca="1" si="185"/>
        <v>290.57437439999501</v>
      </c>
      <c r="O428" s="215"/>
      <c r="P428" s="216"/>
      <c r="Q428" s="217"/>
      <c r="R428" s="218"/>
      <c r="S428" s="219">
        <f t="shared" si="191"/>
        <v>0</v>
      </c>
      <c r="T428" s="220">
        <f t="shared" si="192"/>
        <v>0</v>
      </c>
      <c r="U428" s="214">
        <f t="shared" si="201"/>
        <v>0</v>
      </c>
      <c r="W428" s="221"/>
      <c r="X428" s="222"/>
      <c r="Y428" s="222"/>
      <c r="Z428" s="223"/>
      <c r="AA428" s="222"/>
      <c r="AB428" s="224"/>
      <c r="AC428" s="225"/>
      <c r="AD428" s="2">
        <f t="shared" si="186"/>
        <v>0</v>
      </c>
      <c r="AE428" s="2">
        <f t="shared" si="187"/>
        <v>0</v>
      </c>
      <c r="AF428" s="226"/>
      <c r="AG428" s="219">
        <f t="shared" si="193"/>
        <v>0</v>
      </c>
      <c r="AH428" s="234">
        <f t="shared" si="194"/>
        <v>0</v>
      </c>
      <c r="AI428" s="214">
        <f t="shared" si="202"/>
        <v>0</v>
      </c>
      <c r="AK428" s="229">
        <f t="shared" si="195"/>
        <v>0</v>
      </c>
      <c r="AL428" s="226"/>
      <c r="AM428" s="15"/>
      <c r="AN428" s="232" t="e">
        <f t="shared" si="196"/>
        <v>#DIV/0!</v>
      </c>
      <c r="AO428" s="214">
        <f t="shared" si="188"/>
        <v>0</v>
      </c>
      <c r="AQ428" s="210"/>
      <c r="AR428" s="231"/>
      <c r="AS428" s="15"/>
      <c r="AT428" s="232">
        <f t="shared" si="197"/>
        <v>0</v>
      </c>
      <c r="AU428" s="235">
        <f t="shared" si="198"/>
        <v>0</v>
      </c>
      <c r="AY428" s="210">
        <v>21.2</v>
      </c>
      <c r="AZ428" s="231">
        <v>206.4</v>
      </c>
      <c r="BA428" s="15"/>
      <c r="BB428" s="232">
        <f t="shared" si="182"/>
        <v>21.191942227290006</v>
      </c>
      <c r="BC428" s="235">
        <f t="shared" si="183"/>
        <v>206.4</v>
      </c>
      <c r="BG428" s="210">
        <v>21.2</v>
      </c>
      <c r="BH428" s="231">
        <v>2100</v>
      </c>
      <c r="BI428" s="15"/>
      <c r="BJ428" s="232">
        <f t="shared" si="189"/>
        <v>21.2</v>
      </c>
      <c r="BK428" s="235">
        <f t="shared" si="199"/>
        <v>917.48669201523626</v>
      </c>
      <c r="BM428" s="109">
        <f t="shared" si="190"/>
        <v>0.43689842476916013</v>
      </c>
      <c r="BN428" s="213"/>
      <c r="BR428" s="228"/>
      <c r="BS428" s="311"/>
      <c r="BT428" s="3"/>
      <c r="BU428" s="213"/>
      <c r="BV428" s="213"/>
      <c r="BW428" s="291"/>
    </row>
    <row r="429" spans="1:75" x14ac:dyDescent="0.2">
      <c r="A429" s="326">
        <v>21.25</v>
      </c>
      <c r="B429" s="211">
        <f t="shared" si="174"/>
        <v>949.17000000003577</v>
      </c>
      <c r="C429" s="866">
        <f ca="1">IF(ISERR(AVERAGE(INDIRECT("B"&amp;(ROW()-INT($B$1/2))):INDIRECT("B"&amp;(ROW()+INT($B$1/2))))),"",AVERAGE(INDIRECT("B"&amp;(ROW()-INT($B$1/2))):INDIRECT("B"&amp;(ROW()+INT($B$1/2)))))</f>
        <v>949.17000000003566</v>
      </c>
      <c r="D429" s="866">
        <f t="shared" si="175"/>
        <v>5.0000000000000711E-2</v>
      </c>
      <c r="E429" s="867"/>
      <c r="F429" s="212">
        <f t="shared" si="200"/>
        <v>21.250000000000632</v>
      </c>
      <c r="G429" s="2">
        <f t="shared" si="176"/>
        <v>426</v>
      </c>
      <c r="H429" s="213">
        <f t="shared" si="177"/>
        <v>21.25</v>
      </c>
      <c r="I429" s="213">
        <f t="shared" si="178"/>
        <v>21.3</v>
      </c>
      <c r="J429" s="51">
        <f t="shared" ca="1" si="179"/>
        <v>949.17000000003566</v>
      </c>
      <c r="K429" s="51">
        <f t="shared" ca="1" si="180"/>
        <v>945.01200000003575</v>
      </c>
      <c r="L429" s="553">
        <f t="shared" ca="1" si="181"/>
        <v>949.16999999998302</v>
      </c>
      <c r="M429" s="542">
        <f t="shared" si="184"/>
        <v>34.198560000001017</v>
      </c>
      <c r="N429" s="544">
        <f t="shared" ca="1" si="185"/>
        <v>289.30701599999486</v>
      </c>
      <c r="O429" s="215"/>
      <c r="P429" s="216"/>
      <c r="Q429" s="217"/>
      <c r="R429" s="218"/>
      <c r="S429" s="219">
        <f t="shared" si="191"/>
        <v>0</v>
      </c>
      <c r="T429" s="220">
        <f t="shared" si="192"/>
        <v>0</v>
      </c>
      <c r="U429" s="214">
        <f t="shared" si="201"/>
        <v>0</v>
      </c>
      <c r="W429" s="221"/>
      <c r="X429" s="222"/>
      <c r="Y429" s="222"/>
      <c r="Z429" s="223"/>
      <c r="AA429" s="222"/>
      <c r="AB429" s="224"/>
      <c r="AC429" s="225"/>
      <c r="AD429" s="2">
        <f t="shared" si="186"/>
        <v>0</v>
      </c>
      <c r="AE429" s="2">
        <f t="shared" si="187"/>
        <v>0</v>
      </c>
      <c r="AF429" s="226"/>
      <c r="AG429" s="219">
        <f t="shared" si="193"/>
        <v>0</v>
      </c>
      <c r="AH429" s="234">
        <f t="shared" si="194"/>
        <v>0</v>
      </c>
      <c r="AI429" s="214">
        <f t="shared" si="202"/>
        <v>0</v>
      </c>
      <c r="AK429" s="229">
        <f t="shared" si="195"/>
        <v>0</v>
      </c>
      <c r="AL429" s="226"/>
      <c r="AM429" s="15"/>
      <c r="AN429" s="232" t="e">
        <f t="shared" si="196"/>
        <v>#DIV/0!</v>
      </c>
      <c r="AO429" s="214">
        <f t="shared" si="188"/>
        <v>0</v>
      </c>
      <c r="AQ429" s="210"/>
      <c r="AR429" s="231"/>
      <c r="AS429" s="15"/>
      <c r="AT429" s="232">
        <f t="shared" si="197"/>
        <v>0</v>
      </c>
      <c r="AU429" s="235">
        <f t="shared" si="198"/>
        <v>0</v>
      </c>
      <c r="AY429" s="210">
        <v>21.25</v>
      </c>
      <c r="AZ429" s="231">
        <v>196.9</v>
      </c>
      <c r="BA429" s="15"/>
      <c r="BB429" s="232">
        <f t="shared" si="182"/>
        <v>21.241923223109087</v>
      </c>
      <c r="BC429" s="235">
        <f t="shared" si="183"/>
        <v>196.9</v>
      </c>
      <c r="BG429" s="210">
        <v>21.25</v>
      </c>
      <c r="BH429" s="231">
        <v>2100</v>
      </c>
      <c r="BI429" s="15"/>
      <c r="BJ429" s="232">
        <f t="shared" si="189"/>
        <v>21.25</v>
      </c>
      <c r="BK429" s="235">
        <f t="shared" si="199"/>
        <v>913.63878326998906</v>
      </c>
      <c r="BM429" s="109">
        <f t="shared" si="190"/>
        <v>0.43506608727142337</v>
      </c>
      <c r="BN429" s="213"/>
      <c r="BR429" s="228"/>
      <c r="BS429" s="311"/>
      <c r="BT429" s="3"/>
      <c r="BU429" s="213"/>
      <c r="BV429" s="213"/>
      <c r="BW429" s="291"/>
    </row>
    <row r="430" spans="1:75" x14ac:dyDescent="0.2">
      <c r="A430" s="326">
        <v>21.3</v>
      </c>
      <c r="B430" s="211">
        <f t="shared" ref="B430:B493" si="203">B429-4.158</f>
        <v>945.01200000003575</v>
      </c>
      <c r="C430" s="866">
        <f ca="1">IF(ISERR(AVERAGE(INDIRECT("B"&amp;(ROW()-INT($B$1/2))):INDIRECT("B"&amp;(ROW()+INT($B$1/2))))),"",AVERAGE(INDIRECT("B"&amp;(ROW()-INT($B$1/2))):INDIRECT("B"&amp;(ROW()+INT($B$1/2)))))</f>
        <v>945.01200000003575</v>
      </c>
      <c r="D430" s="866">
        <f t="shared" si="175"/>
        <v>5.0000000000000711E-2</v>
      </c>
      <c r="E430" s="867"/>
      <c r="F430" s="212">
        <f t="shared" si="200"/>
        <v>21.300000000000637</v>
      </c>
      <c r="G430" s="2">
        <f t="shared" si="176"/>
        <v>427</v>
      </c>
      <c r="H430" s="213">
        <f t="shared" si="177"/>
        <v>21.3</v>
      </c>
      <c r="I430" s="213">
        <f t="shared" si="178"/>
        <v>21.35</v>
      </c>
      <c r="J430" s="51">
        <f t="shared" ca="1" si="179"/>
        <v>945.01200000003575</v>
      </c>
      <c r="K430" s="51">
        <f t="shared" ca="1" si="180"/>
        <v>940.85400000003574</v>
      </c>
      <c r="L430" s="553">
        <f t="shared" ca="1" si="181"/>
        <v>945.01199999998289</v>
      </c>
      <c r="M430" s="542">
        <f t="shared" si="184"/>
        <v>34.279027200001025</v>
      </c>
      <c r="N430" s="544">
        <f t="shared" ca="1" si="185"/>
        <v>288.03965759999483</v>
      </c>
      <c r="O430" s="215"/>
      <c r="P430" s="216"/>
      <c r="Q430" s="217"/>
      <c r="R430" s="218"/>
      <c r="S430" s="219">
        <f t="shared" si="191"/>
        <v>0</v>
      </c>
      <c r="T430" s="220">
        <f t="shared" si="192"/>
        <v>0</v>
      </c>
      <c r="U430" s="214">
        <f t="shared" si="201"/>
        <v>0</v>
      </c>
      <c r="W430" s="221"/>
      <c r="X430" s="222"/>
      <c r="Y430" s="222"/>
      <c r="Z430" s="223"/>
      <c r="AA430" s="222"/>
      <c r="AB430" s="224"/>
      <c r="AC430" s="225"/>
      <c r="AD430" s="2">
        <f t="shared" si="186"/>
        <v>0</v>
      </c>
      <c r="AE430" s="2">
        <f t="shared" si="187"/>
        <v>0</v>
      </c>
      <c r="AF430" s="226"/>
      <c r="AG430" s="219">
        <f t="shared" si="193"/>
        <v>0</v>
      </c>
      <c r="AH430" s="234">
        <f t="shared" si="194"/>
        <v>0</v>
      </c>
      <c r="AI430" s="214">
        <f t="shared" si="202"/>
        <v>0</v>
      </c>
      <c r="AK430" s="229">
        <f t="shared" si="195"/>
        <v>0</v>
      </c>
      <c r="AL430" s="226"/>
      <c r="AM430" s="15"/>
      <c r="AN430" s="232" t="e">
        <f t="shared" si="196"/>
        <v>#DIV/0!</v>
      </c>
      <c r="AO430" s="214">
        <f t="shared" si="188"/>
        <v>0</v>
      </c>
      <c r="AQ430" s="210"/>
      <c r="AR430" s="231"/>
      <c r="AS430" s="15"/>
      <c r="AT430" s="232">
        <f t="shared" si="197"/>
        <v>0</v>
      </c>
      <c r="AU430" s="235">
        <f t="shared" si="198"/>
        <v>0</v>
      </c>
      <c r="AY430" s="210">
        <v>21.3</v>
      </c>
      <c r="AZ430" s="231">
        <v>185.4</v>
      </c>
      <c r="BA430" s="15"/>
      <c r="BB430" s="232">
        <f t="shared" si="182"/>
        <v>21.291904218928167</v>
      </c>
      <c r="BC430" s="235">
        <f t="shared" si="183"/>
        <v>185.4</v>
      </c>
      <c r="BG430" s="210">
        <v>21.3</v>
      </c>
      <c r="BH430" s="231">
        <v>2100</v>
      </c>
      <c r="BI430" s="15"/>
      <c r="BJ430" s="232">
        <f t="shared" si="189"/>
        <v>21.3</v>
      </c>
      <c r="BK430" s="235">
        <f t="shared" si="199"/>
        <v>909.79087452474187</v>
      </c>
      <c r="BM430" s="109">
        <f t="shared" si="190"/>
        <v>0.43323374977368662</v>
      </c>
      <c r="BN430" s="213"/>
      <c r="BR430" s="228"/>
      <c r="BS430" s="311"/>
      <c r="BT430" s="3"/>
      <c r="BU430" s="213"/>
      <c r="BV430" s="213"/>
      <c r="BW430" s="291"/>
    </row>
    <row r="431" spans="1:75" x14ac:dyDescent="0.2">
      <c r="A431" s="326">
        <v>21.35</v>
      </c>
      <c r="B431" s="211">
        <f t="shared" si="203"/>
        <v>940.85400000003574</v>
      </c>
      <c r="C431" s="866">
        <f ca="1">IF(ISERR(AVERAGE(INDIRECT("B"&amp;(ROW()-INT($B$1/2))):INDIRECT("B"&amp;(ROW()+INT($B$1/2))))),"",AVERAGE(INDIRECT("B"&amp;(ROW()-INT($B$1/2))):INDIRECT("B"&amp;(ROW()+INT($B$1/2)))))</f>
        <v>940.85400000003574</v>
      </c>
      <c r="D431" s="866">
        <f t="shared" si="175"/>
        <v>5.0000000000000711E-2</v>
      </c>
      <c r="E431" s="867"/>
      <c r="F431" s="212">
        <f t="shared" si="200"/>
        <v>21.350000000000641</v>
      </c>
      <c r="G431" s="2">
        <f t="shared" si="176"/>
        <v>428</v>
      </c>
      <c r="H431" s="213">
        <f t="shared" si="177"/>
        <v>21.35</v>
      </c>
      <c r="I431" s="213">
        <f t="shared" si="178"/>
        <v>21.4</v>
      </c>
      <c r="J431" s="51">
        <f t="shared" ca="1" si="179"/>
        <v>940.85400000003574</v>
      </c>
      <c r="K431" s="51">
        <f t="shared" ca="1" si="180"/>
        <v>936.69600000003572</v>
      </c>
      <c r="L431" s="553">
        <f t="shared" ca="1" si="181"/>
        <v>940.85399999998253</v>
      </c>
      <c r="M431" s="542">
        <f t="shared" si="184"/>
        <v>34.359494400001033</v>
      </c>
      <c r="N431" s="544">
        <f t="shared" ca="1" si="185"/>
        <v>286.77229919999468</v>
      </c>
      <c r="O431" s="215"/>
      <c r="P431" s="216"/>
      <c r="Q431" s="217"/>
      <c r="R431" s="218"/>
      <c r="S431" s="219">
        <f t="shared" si="191"/>
        <v>0</v>
      </c>
      <c r="T431" s="220">
        <f t="shared" si="192"/>
        <v>0</v>
      </c>
      <c r="U431" s="214">
        <f t="shared" si="201"/>
        <v>0</v>
      </c>
      <c r="W431" s="221"/>
      <c r="X431" s="222"/>
      <c r="Y431" s="222"/>
      <c r="Z431" s="223"/>
      <c r="AA431" s="222"/>
      <c r="AB431" s="224"/>
      <c r="AC431" s="225"/>
      <c r="AD431" s="2">
        <f t="shared" si="186"/>
        <v>0</v>
      </c>
      <c r="AE431" s="2">
        <f t="shared" si="187"/>
        <v>0</v>
      </c>
      <c r="AF431" s="226"/>
      <c r="AG431" s="219">
        <f t="shared" si="193"/>
        <v>0</v>
      </c>
      <c r="AH431" s="234">
        <f t="shared" si="194"/>
        <v>0</v>
      </c>
      <c r="AI431" s="214">
        <f t="shared" si="202"/>
        <v>0</v>
      </c>
      <c r="AK431" s="229">
        <f t="shared" si="195"/>
        <v>0</v>
      </c>
      <c r="AL431" s="226"/>
      <c r="AM431" s="15"/>
      <c r="AN431" s="232" t="e">
        <f t="shared" si="196"/>
        <v>#DIV/0!</v>
      </c>
      <c r="AO431" s="214">
        <f t="shared" si="188"/>
        <v>0</v>
      </c>
      <c r="AQ431" s="210"/>
      <c r="AR431" s="231"/>
      <c r="AS431" s="15"/>
      <c r="AT431" s="232">
        <f t="shared" si="197"/>
        <v>0</v>
      </c>
      <c r="AU431" s="235">
        <f t="shared" si="198"/>
        <v>0</v>
      </c>
      <c r="AY431" s="210">
        <v>21.35</v>
      </c>
      <c r="AZ431" s="231">
        <v>171.9</v>
      </c>
      <c r="BA431" s="15"/>
      <c r="BB431" s="232">
        <f t="shared" si="182"/>
        <v>21.341885214747247</v>
      </c>
      <c r="BC431" s="235">
        <f t="shared" si="183"/>
        <v>171.9</v>
      </c>
      <c r="BG431" s="210">
        <v>21.35</v>
      </c>
      <c r="BH431" s="231">
        <v>2100</v>
      </c>
      <c r="BI431" s="15"/>
      <c r="BJ431" s="232">
        <f t="shared" si="189"/>
        <v>21.35</v>
      </c>
      <c r="BK431" s="235">
        <f t="shared" si="199"/>
        <v>905.94296577949467</v>
      </c>
      <c r="BM431" s="109">
        <f t="shared" si="190"/>
        <v>0.43140141227594986</v>
      </c>
      <c r="BN431" s="213"/>
      <c r="BR431" s="228"/>
      <c r="BS431" s="311"/>
      <c r="BT431" s="3"/>
      <c r="BU431" s="213"/>
      <c r="BV431" s="213"/>
      <c r="BW431" s="291"/>
    </row>
    <row r="432" spans="1:75" x14ac:dyDescent="0.2">
      <c r="A432" s="326">
        <v>21.4</v>
      </c>
      <c r="B432" s="211">
        <f t="shared" si="203"/>
        <v>936.69600000003572</v>
      </c>
      <c r="C432" s="866">
        <f ca="1">IF(ISERR(AVERAGE(INDIRECT("B"&amp;(ROW()-INT($B$1/2))):INDIRECT("B"&amp;(ROW()+INT($B$1/2))))),"",AVERAGE(INDIRECT("B"&amp;(ROW()-INT($B$1/2))):INDIRECT("B"&amp;(ROW()+INT($B$1/2)))))</f>
        <v>936.69600000003572</v>
      </c>
      <c r="D432" s="866">
        <f t="shared" si="175"/>
        <v>4.9999999999997158E-2</v>
      </c>
      <c r="E432" s="867"/>
      <c r="F432" s="212">
        <f t="shared" si="200"/>
        <v>21.400000000000645</v>
      </c>
      <c r="G432" s="2">
        <f t="shared" si="176"/>
        <v>429</v>
      </c>
      <c r="H432" s="213">
        <f t="shared" si="177"/>
        <v>21.4</v>
      </c>
      <c r="I432" s="213">
        <f t="shared" si="178"/>
        <v>21.45</v>
      </c>
      <c r="J432" s="51">
        <f t="shared" ca="1" si="179"/>
        <v>936.69600000003572</v>
      </c>
      <c r="K432" s="51">
        <f t="shared" ca="1" si="180"/>
        <v>932.53800000003559</v>
      </c>
      <c r="L432" s="553">
        <f t="shared" ca="1" si="181"/>
        <v>936.69599999998195</v>
      </c>
      <c r="M432" s="542">
        <f t="shared" si="184"/>
        <v>34.439961600001041</v>
      </c>
      <c r="N432" s="544">
        <f t="shared" ca="1" si="185"/>
        <v>285.50494079999453</v>
      </c>
      <c r="O432" s="215"/>
      <c r="P432" s="216"/>
      <c r="Q432" s="217"/>
      <c r="R432" s="218"/>
      <c r="S432" s="219">
        <f t="shared" si="191"/>
        <v>0</v>
      </c>
      <c r="T432" s="220">
        <f t="shared" si="192"/>
        <v>0</v>
      </c>
      <c r="U432" s="214">
        <f t="shared" si="201"/>
        <v>0</v>
      </c>
      <c r="W432" s="221"/>
      <c r="X432" s="222"/>
      <c r="Y432" s="222"/>
      <c r="Z432" s="223"/>
      <c r="AA432" s="222"/>
      <c r="AB432" s="224"/>
      <c r="AC432" s="225"/>
      <c r="AD432" s="2">
        <f t="shared" si="186"/>
        <v>0</v>
      </c>
      <c r="AE432" s="2">
        <f t="shared" si="187"/>
        <v>0</v>
      </c>
      <c r="AF432" s="226"/>
      <c r="AG432" s="219">
        <f t="shared" si="193"/>
        <v>0</v>
      </c>
      <c r="AH432" s="234">
        <f t="shared" si="194"/>
        <v>0</v>
      </c>
      <c r="AI432" s="214">
        <f t="shared" si="202"/>
        <v>0</v>
      </c>
      <c r="AK432" s="229">
        <f t="shared" si="195"/>
        <v>0</v>
      </c>
      <c r="AL432" s="226"/>
      <c r="AM432" s="15"/>
      <c r="AN432" s="232" t="e">
        <f t="shared" si="196"/>
        <v>#DIV/0!</v>
      </c>
      <c r="AO432" s="214">
        <f t="shared" si="188"/>
        <v>0</v>
      </c>
      <c r="AQ432" s="210"/>
      <c r="AR432" s="231"/>
      <c r="AS432" s="15"/>
      <c r="AT432" s="232">
        <f t="shared" si="197"/>
        <v>0</v>
      </c>
      <c r="AU432" s="235">
        <f t="shared" si="198"/>
        <v>0</v>
      </c>
      <c r="AY432" s="210">
        <v>21.4</v>
      </c>
      <c r="AZ432" s="231">
        <v>159.80000000000001</v>
      </c>
      <c r="BA432" s="15"/>
      <c r="BB432" s="232">
        <f t="shared" si="182"/>
        <v>21.391866210566327</v>
      </c>
      <c r="BC432" s="235">
        <f t="shared" si="183"/>
        <v>159.80000000000001</v>
      </c>
      <c r="BG432" s="210">
        <v>21.4</v>
      </c>
      <c r="BH432" s="231">
        <v>2100</v>
      </c>
      <c r="BI432" s="15"/>
      <c r="BJ432" s="232">
        <f t="shared" si="189"/>
        <v>21.4</v>
      </c>
      <c r="BK432" s="235">
        <f t="shared" si="199"/>
        <v>902.09505703424747</v>
      </c>
      <c r="BM432" s="109">
        <f t="shared" si="190"/>
        <v>0.4295690747782131</v>
      </c>
      <c r="BN432" s="213"/>
      <c r="BR432" s="228"/>
      <c r="BS432" s="311"/>
      <c r="BT432" s="3"/>
      <c r="BU432" s="213"/>
      <c r="BV432" s="213"/>
      <c r="BW432" s="291"/>
    </row>
    <row r="433" spans="1:75" x14ac:dyDescent="0.2">
      <c r="A433" s="326">
        <v>21.45</v>
      </c>
      <c r="B433" s="211">
        <f t="shared" si="203"/>
        <v>932.53800000003571</v>
      </c>
      <c r="C433" s="866">
        <f ca="1">IF(ISERR(AVERAGE(INDIRECT("B"&amp;(ROW()-INT($B$1/2))):INDIRECT("B"&amp;(ROW()+INT($B$1/2))))),"",AVERAGE(INDIRECT("B"&amp;(ROW()-INT($B$1/2))):INDIRECT("B"&amp;(ROW()+INT($B$1/2)))))</f>
        <v>932.53800000003559</v>
      </c>
      <c r="D433" s="866">
        <f t="shared" si="175"/>
        <v>5.0000000000000711E-2</v>
      </c>
      <c r="E433" s="867"/>
      <c r="F433" s="212">
        <f t="shared" si="200"/>
        <v>21.450000000000649</v>
      </c>
      <c r="G433" s="2">
        <f t="shared" si="176"/>
        <v>430</v>
      </c>
      <c r="H433" s="213">
        <f t="shared" si="177"/>
        <v>21.45</v>
      </c>
      <c r="I433" s="213">
        <f t="shared" si="178"/>
        <v>21.5</v>
      </c>
      <c r="J433" s="51">
        <f t="shared" ca="1" si="179"/>
        <v>932.53800000003559</v>
      </c>
      <c r="K433" s="51">
        <f t="shared" ca="1" si="180"/>
        <v>928.38000000003569</v>
      </c>
      <c r="L433" s="553">
        <f t="shared" ca="1" si="181"/>
        <v>932.53799999998148</v>
      </c>
      <c r="M433" s="542">
        <f t="shared" si="184"/>
        <v>34.520428800001049</v>
      </c>
      <c r="N433" s="544">
        <f t="shared" ca="1" si="185"/>
        <v>284.23758239999438</v>
      </c>
      <c r="O433" s="215"/>
      <c r="P433" s="216"/>
      <c r="Q433" s="217"/>
      <c r="R433" s="218"/>
      <c r="S433" s="219">
        <f t="shared" si="191"/>
        <v>0</v>
      </c>
      <c r="T433" s="220">
        <f t="shared" si="192"/>
        <v>0</v>
      </c>
      <c r="U433" s="214">
        <f t="shared" si="201"/>
        <v>0</v>
      </c>
      <c r="W433" s="221"/>
      <c r="X433" s="222"/>
      <c r="Y433" s="222"/>
      <c r="Z433" s="223"/>
      <c r="AA433" s="222"/>
      <c r="AB433" s="224"/>
      <c r="AC433" s="225"/>
      <c r="AD433" s="2">
        <f t="shared" si="186"/>
        <v>0</v>
      </c>
      <c r="AE433" s="2">
        <f t="shared" si="187"/>
        <v>0</v>
      </c>
      <c r="AF433" s="226"/>
      <c r="AG433" s="219">
        <f t="shared" si="193"/>
        <v>0</v>
      </c>
      <c r="AH433" s="234">
        <f t="shared" si="194"/>
        <v>0</v>
      </c>
      <c r="AI433" s="214">
        <f t="shared" si="202"/>
        <v>0</v>
      </c>
      <c r="AK433" s="229">
        <f t="shared" si="195"/>
        <v>0</v>
      </c>
      <c r="AL433" s="226"/>
      <c r="AM433" s="15"/>
      <c r="AN433" s="232" t="e">
        <f t="shared" si="196"/>
        <v>#DIV/0!</v>
      </c>
      <c r="AO433" s="214">
        <f t="shared" si="188"/>
        <v>0</v>
      </c>
      <c r="AQ433" s="210"/>
      <c r="AR433" s="231"/>
      <c r="AS433" s="15"/>
      <c r="AT433" s="232">
        <f t="shared" si="197"/>
        <v>0</v>
      </c>
      <c r="AU433" s="235">
        <f t="shared" si="198"/>
        <v>0</v>
      </c>
      <c r="AY433" s="210">
        <v>21.45</v>
      </c>
      <c r="AZ433" s="231">
        <v>151.9</v>
      </c>
      <c r="BA433" s="15"/>
      <c r="BB433" s="232">
        <f t="shared" si="182"/>
        <v>21.441847206385408</v>
      </c>
      <c r="BC433" s="235">
        <f t="shared" si="183"/>
        <v>151.9</v>
      </c>
      <c r="BG433" s="210">
        <v>21.45</v>
      </c>
      <c r="BH433" s="231">
        <v>2100</v>
      </c>
      <c r="BI433" s="15"/>
      <c r="BJ433" s="232">
        <f t="shared" si="189"/>
        <v>21.45</v>
      </c>
      <c r="BK433" s="235">
        <f t="shared" si="199"/>
        <v>898.24714828900028</v>
      </c>
      <c r="BM433" s="109">
        <f t="shared" si="190"/>
        <v>0.42773673728047634</v>
      </c>
      <c r="BN433" s="213"/>
      <c r="BR433" s="228"/>
      <c r="BS433" s="311"/>
      <c r="BT433" s="3"/>
      <c r="BU433" s="213"/>
      <c r="BV433" s="213"/>
      <c r="BW433" s="291"/>
    </row>
    <row r="434" spans="1:75" x14ac:dyDescent="0.2">
      <c r="A434" s="326">
        <v>21.5</v>
      </c>
      <c r="B434" s="211">
        <f t="shared" si="203"/>
        <v>928.38000000003569</v>
      </c>
      <c r="C434" s="866">
        <f ca="1">IF(ISERR(AVERAGE(INDIRECT("B"&amp;(ROW()-INT($B$1/2))):INDIRECT("B"&amp;(ROW()+INT($B$1/2))))),"",AVERAGE(INDIRECT("B"&amp;(ROW()-INT($B$1/2))):INDIRECT("B"&amp;(ROW()+INT($B$1/2)))))</f>
        <v>928.38000000003569</v>
      </c>
      <c r="D434" s="866">
        <f t="shared" si="175"/>
        <v>5.0000000000000711E-2</v>
      </c>
      <c r="E434" s="867"/>
      <c r="F434" s="212">
        <f t="shared" si="200"/>
        <v>21.500000000000654</v>
      </c>
      <c r="G434" s="2">
        <f t="shared" si="176"/>
        <v>431</v>
      </c>
      <c r="H434" s="213">
        <f t="shared" si="177"/>
        <v>21.5</v>
      </c>
      <c r="I434" s="213">
        <f t="shared" si="178"/>
        <v>21.55</v>
      </c>
      <c r="J434" s="51">
        <f t="shared" ca="1" si="179"/>
        <v>928.38000000003569</v>
      </c>
      <c r="K434" s="51">
        <f t="shared" ca="1" si="180"/>
        <v>924.22200000003568</v>
      </c>
      <c r="L434" s="553">
        <f t="shared" ca="1" si="181"/>
        <v>928.37999999998135</v>
      </c>
      <c r="M434" s="542">
        <f t="shared" si="184"/>
        <v>34.600896000001057</v>
      </c>
      <c r="N434" s="544">
        <f t="shared" ca="1" si="185"/>
        <v>282.97022399999435</v>
      </c>
      <c r="O434" s="215"/>
      <c r="P434" s="216"/>
      <c r="Q434" s="217"/>
      <c r="R434" s="218"/>
      <c r="S434" s="219">
        <f t="shared" si="191"/>
        <v>0</v>
      </c>
      <c r="T434" s="220">
        <f t="shared" si="192"/>
        <v>0</v>
      </c>
      <c r="U434" s="214">
        <f t="shared" si="201"/>
        <v>0</v>
      </c>
      <c r="W434" s="221"/>
      <c r="X434" s="222"/>
      <c r="Y434" s="222"/>
      <c r="Z434" s="223"/>
      <c r="AA434" s="222"/>
      <c r="AB434" s="224"/>
      <c r="AC434" s="225"/>
      <c r="AD434" s="2">
        <f t="shared" si="186"/>
        <v>0</v>
      </c>
      <c r="AE434" s="2">
        <f t="shared" si="187"/>
        <v>0</v>
      </c>
      <c r="AF434" s="226"/>
      <c r="AG434" s="219">
        <f t="shared" si="193"/>
        <v>0</v>
      </c>
      <c r="AH434" s="234">
        <f t="shared" si="194"/>
        <v>0</v>
      </c>
      <c r="AI434" s="214">
        <f t="shared" si="202"/>
        <v>0</v>
      </c>
      <c r="AK434" s="229">
        <f t="shared" si="195"/>
        <v>0</v>
      </c>
      <c r="AL434" s="226"/>
      <c r="AM434" s="15"/>
      <c r="AN434" s="232" t="e">
        <f t="shared" si="196"/>
        <v>#DIV/0!</v>
      </c>
      <c r="AO434" s="214">
        <f t="shared" si="188"/>
        <v>0</v>
      </c>
      <c r="AQ434" s="210"/>
      <c r="AR434" s="231"/>
      <c r="AS434" s="15"/>
      <c r="AT434" s="232">
        <f t="shared" si="197"/>
        <v>0</v>
      </c>
      <c r="AU434" s="235">
        <f t="shared" si="198"/>
        <v>0</v>
      </c>
      <c r="AY434" s="210">
        <v>21.5</v>
      </c>
      <c r="AZ434" s="231">
        <v>149</v>
      </c>
      <c r="BA434" s="15"/>
      <c r="BB434" s="232">
        <f t="shared" si="182"/>
        <v>21.491828202204488</v>
      </c>
      <c r="BC434" s="235">
        <f t="shared" si="183"/>
        <v>149</v>
      </c>
      <c r="BG434" s="210">
        <v>21.5</v>
      </c>
      <c r="BH434" s="231">
        <v>2100</v>
      </c>
      <c r="BI434" s="15"/>
      <c r="BJ434" s="232">
        <f t="shared" si="189"/>
        <v>21.5</v>
      </c>
      <c r="BK434" s="235">
        <f t="shared" si="199"/>
        <v>894.39923954375308</v>
      </c>
      <c r="BM434" s="109">
        <f t="shared" si="190"/>
        <v>0.42590439978273958</v>
      </c>
      <c r="BN434" s="213"/>
      <c r="BR434" s="228"/>
      <c r="BS434" s="311"/>
      <c r="BT434" s="3"/>
      <c r="BU434" s="213"/>
      <c r="BV434" s="213"/>
      <c r="BW434" s="291"/>
    </row>
    <row r="435" spans="1:75" x14ac:dyDescent="0.2">
      <c r="A435" s="326">
        <v>21.55</v>
      </c>
      <c r="B435" s="211">
        <f t="shared" si="203"/>
        <v>924.22200000003568</v>
      </c>
      <c r="C435" s="866">
        <f ca="1">IF(ISERR(AVERAGE(INDIRECT("B"&amp;(ROW()-INT($B$1/2))):INDIRECT("B"&amp;(ROW()+INT($B$1/2))))),"",AVERAGE(INDIRECT("B"&amp;(ROW()-INT($B$1/2))):INDIRECT("B"&amp;(ROW()+INT($B$1/2)))))</f>
        <v>924.22200000003568</v>
      </c>
      <c r="D435" s="866">
        <f t="shared" si="175"/>
        <v>5.0000000000000711E-2</v>
      </c>
      <c r="E435" s="867"/>
      <c r="F435" s="212">
        <f t="shared" si="200"/>
        <v>21.550000000000658</v>
      </c>
      <c r="G435" s="2">
        <f t="shared" si="176"/>
        <v>432</v>
      </c>
      <c r="H435" s="213">
        <f t="shared" si="177"/>
        <v>21.55</v>
      </c>
      <c r="I435" s="213">
        <f t="shared" si="178"/>
        <v>21.6</v>
      </c>
      <c r="J435" s="51">
        <f t="shared" ca="1" si="179"/>
        <v>924.22200000003568</v>
      </c>
      <c r="K435" s="51">
        <f t="shared" ca="1" si="180"/>
        <v>920.06400000003578</v>
      </c>
      <c r="L435" s="553">
        <f t="shared" ca="1" si="181"/>
        <v>924.22199999998099</v>
      </c>
      <c r="M435" s="542">
        <f t="shared" si="184"/>
        <v>34.681363200001059</v>
      </c>
      <c r="N435" s="544">
        <f t="shared" ca="1" si="185"/>
        <v>281.7028655999942</v>
      </c>
      <c r="O435" s="215"/>
      <c r="P435" s="216"/>
      <c r="Q435" s="217"/>
      <c r="R435" s="218"/>
      <c r="S435" s="219">
        <f t="shared" si="191"/>
        <v>0</v>
      </c>
      <c r="T435" s="220">
        <f t="shared" si="192"/>
        <v>0</v>
      </c>
      <c r="U435" s="214">
        <f t="shared" si="201"/>
        <v>0</v>
      </c>
      <c r="W435" s="221"/>
      <c r="X435" s="222"/>
      <c r="Y435" s="222"/>
      <c r="Z435" s="223"/>
      <c r="AA435" s="222"/>
      <c r="AB435" s="224"/>
      <c r="AC435" s="225"/>
      <c r="AD435" s="2">
        <f t="shared" si="186"/>
        <v>0</v>
      </c>
      <c r="AE435" s="2">
        <f t="shared" si="187"/>
        <v>0</v>
      </c>
      <c r="AF435" s="226"/>
      <c r="AG435" s="219">
        <f t="shared" si="193"/>
        <v>0</v>
      </c>
      <c r="AH435" s="234">
        <f t="shared" si="194"/>
        <v>0</v>
      </c>
      <c r="AI435" s="214">
        <f t="shared" si="202"/>
        <v>0</v>
      </c>
      <c r="AK435" s="229">
        <f t="shared" si="195"/>
        <v>0</v>
      </c>
      <c r="AL435" s="226"/>
      <c r="AM435" s="15"/>
      <c r="AN435" s="232" t="e">
        <f t="shared" si="196"/>
        <v>#DIV/0!</v>
      </c>
      <c r="AO435" s="214">
        <f t="shared" si="188"/>
        <v>0</v>
      </c>
      <c r="AQ435" s="210"/>
      <c r="AR435" s="231"/>
      <c r="AS435" s="15"/>
      <c r="AT435" s="232">
        <f t="shared" si="197"/>
        <v>0</v>
      </c>
      <c r="AU435" s="235">
        <f t="shared" si="198"/>
        <v>0</v>
      </c>
      <c r="AY435" s="210">
        <v>21.55</v>
      </c>
      <c r="AZ435" s="231">
        <v>149.9</v>
      </c>
      <c r="BA435" s="15"/>
      <c r="BB435" s="232">
        <f t="shared" si="182"/>
        <v>21.541809198023568</v>
      </c>
      <c r="BC435" s="235">
        <f t="shared" si="183"/>
        <v>149.9</v>
      </c>
      <c r="BG435" s="210">
        <v>21.55</v>
      </c>
      <c r="BH435" s="231">
        <v>2100</v>
      </c>
      <c r="BI435" s="15"/>
      <c r="BJ435" s="232">
        <f t="shared" si="189"/>
        <v>21.55</v>
      </c>
      <c r="BK435" s="235">
        <f t="shared" si="199"/>
        <v>890.55133079850589</v>
      </c>
      <c r="BM435" s="109">
        <f t="shared" si="190"/>
        <v>0.42407206228500283</v>
      </c>
      <c r="BN435" s="213"/>
      <c r="BR435" s="228"/>
      <c r="BS435" s="311"/>
      <c r="BT435" s="3"/>
      <c r="BU435" s="213"/>
      <c r="BV435" s="213"/>
      <c r="BW435" s="291"/>
    </row>
    <row r="436" spans="1:75" x14ac:dyDescent="0.2">
      <c r="A436" s="326">
        <v>21.6</v>
      </c>
      <c r="B436" s="211">
        <f t="shared" si="203"/>
        <v>920.06400000003566</v>
      </c>
      <c r="C436" s="866">
        <f ca="1">IF(ISERR(AVERAGE(INDIRECT("B"&amp;(ROW()-INT($B$1/2))):INDIRECT("B"&amp;(ROW()+INT($B$1/2))))),"",AVERAGE(INDIRECT("B"&amp;(ROW()-INT($B$1/2))):INDIRECT("B"&amp;(ROW()+INT($B$1/2)))))</f>
        <v>920.06400000003578</v>
      </c>
      <c r="D436" s="866">
        <f t="shared" si="175"/>
        <v>5.0000000000000711E-2</v>
      </c>
      <c r="E436" s="867"/>
      <c r="F436" s="212">
        <f t="shared" si="200"/>
        <v>21.600000000000662</v>
      </c>
      <c r="G436" s="2">
        <f t="shared" si="176"/>
        <v>433</v>
      </c>
      <c r="H436" s="213">
        <f t="shared" si="177"/>
        <v>21.6</v>
      </c>
      <c r="I436" s="213">
        <f t="shared" si="178"/>
        <v>21.65</v>
      </c>
      <c r="J436" s="51">
        <f t="shared" ca="1" si="179"/>
        <v>920.06400000003578</v>
      </c>
      <c r="K436" s="51">
        <f t="shared" ca="1" si="180"/>
        <v>915.90600000003553</v>
      </c>
      <c r="L436" s="553">
        <f t="shared" ca="1" si="181"/>
        <v>920.06399999998087</v>
      </c>
      <c r="M436" s="542">
        <f t="shared" si="184"/>
        <v>34.761830400001067</v>
      </c>
      <c r="N436" s="544">
        <f t="shared" ca="1" si="185"/>
        <v>280.43550719999416</v>
      </c>
      <c r="O436" s="215"/>
      <c r="P436" s="216"/>
      <c r="Q436" s="217"/>
      <c r="R436" s="218"/>
      <c r="S436" s="219">
        <f t="shared" si="191"/>
        <v>0</v>
      </c>
      <c r="T436" s="220">
        <f t="shared" si="192"/>
        <v>0</v>
      </c>
      <c r="U436" s="214">
        <f t="shared" si="201"/>
        <v>0</v>
      </c>
      <c r="W436" s="221"/>
      <c r="X436" s="222"/>
      <c r="Y436" s="222"/>
      <c r="Z436" s="223"/>
      <c r="AA436" s="222"/>
      <c r="AB436" s="224"/>
      <c r="AC436" s="225"/>
      <c r="AD436" s="2">
        <f t="shared" si="186"/>
        <v>0</v>
      </c>
      <c r="AE436" s="2">
        <f t="shared" si="187"/>
        <v>0</v>
      </c>
      <c r="AF436" s="226"/>
      <c r="AG436" s="219">
        <f t="shared" si="193"/>
        <v>0</v>
      </c>
      <c r="AH436" s="234">
        <f t="shared" si="194"/>
        <v>0</v>
      </c>
      <c r="AI436" s="214">
        <f t="shared" si="202"/>
        <v>0</v>
      </c>
      <c r="AK436" s="229">
        <f t="shared" si="195"/>
        <v>0</v>
      </c>
      <c r="AL436" s="226"/>
      <c r="AM436" s="15"/>
      <c r="AN436" s="232" t="e">
        <f t="shared" si="196"/>
        <v>#DIV/0!</v>
      </c>
      <c r="AO436" s="214">
        <f t="shared" si="188"/>
        <v>0</v>
      </c>
      <c r="AQ436" s="210"/>
      <c r="AR436" s="231"/>
      <c r="AS436" s="15"/>
      <c r="AT436" s="232">
        <f t="shared" si="197"/>
        <v>0</v>
      </c>
      <c r="AU436" s="235">
        <f t="shared" si="198"/>
        <v>0</v>
      </c>
      <c r="AY436" s="210">
        <v>21.6</v>
      </c>
      <c r="AZ436" s="231">
        <v>149.6</v>
      </c>
      <c r="BA436" s="15"/>
      <c r="BB436" s="232">
        <f t="shared" si="182"/>
        <v>21.591790193842648</v>
      </c>
      <c r="BC436" s="235">
        <f t="shared" si="183"/>
        <v>149.6</v>
      </c>
      <c r="BG436" s="210">
        <v>21.6</v>
      </c>
      <c r="BH436" s="231">
        <v>2100</v>
      </c>
      <c r="BI436" s="15"/>
      <c r="BJ436" s="232">
        <f t="shared" si="189"/>
        <v>21.6</v>
      </c>
      <c r="BK436" s="235">
        <f t="shared" si="199"/>
        <v>886.70342205325869</v>
      </c>
      <c r="BM436" s="109">
        <f t="shared" si="190"/>
        <v>0.42223972478726607</v>
      </c>
      <c r="BN436" s="213"/>
      <c r="BR436" s="228"/>
      <c r="BS436" s="311"/>
      <c r="BT436" s="3"/>
      <c r="BU436" s="213"/>
      <c r="BV436" s="213"/>
      <c r="BW436" s="291"/>
    </row>
    <row r="437" spans="1:75" x14ac:dyDescent="0.2">
      <c r="A437" s="326">
        <v>21.65</v>
      </c>
      <c r="B437" s="211">
        <f t="shared" si="203"/>
        <v>915.90600000003565</v>
      </c>
      <c r="C437" s="866">
        <f ca="1">IF(ISERR(AVERAGE(INDIRECT("B"&amp;(ROW()-INT($B$1/2))):INDIRECT("B"&amp;(ROW()+INT($B$1/2))))),"",AVERAGE(INDIRECT("B"&amp;(ROW()-INT($B$1/2))):INDIRECT("B"&amp;(ROW()+INT($B$1/2)))))</f>
        <v>915.90600000003553</v>
      </c>
      <c r="D437" s="866">
        <f t="shared" si="175"/>
        <v>4.9999999999997158E-2</v>
      </c>
      <c r="E437" s="867"/>
      <c r="F437" s="212">
        <f t="shared" si="200"/>
        <v>21.650000000000666</v>
      </c>
      <c r="G437" s="2">
        <f t="shared" si="176"/>
        <v>434</v>
      </c>
      <c r="H437" s="213">
        <f t="shared" si="177"/>
        <v>21.65</v>
      </c>
      <c r="I437" s="213">
        <f t="shared" si="178"/>
        <v>21.7</v>
      </c>
      <c r="J437" s="51">
        <f t="shared" ca="1" si="179"/>
        <v>915.90600000003553</v>
      </c>
      <c r="K437" s="51">
        <f t="shared" ca="1" si="180"/>
        <v>911.74800000003563</v>
      </c>
      <c r="L437" s="553">
        <f t="shared" ca="1" si="181"/>
        <v>915.90599999997994</v>
      </c>
      <c r="M437" s="542">
        <f t="shared" si="184"/>
        <v>34.842297600001075</v>
      </c>
      <c r="N437" s="544">
        <f t="shared" ca="1" si="185"/>
        <v>279.1681487999939</v>
      </c>
      <c r="O437" s="215"/>
      <c r="P437" s="216"/>
      <c r="Q437" s="217"/>
      <c r="R437" s="218"/>
      <c r="S437" s="219">
        <f t="shared" si="191"/>
        <v>0</v>
      </c>
      <c r="T437" s="220">
        <f t="shared" si="192"/>
        <v>0</v>
      </c>
      <c r="U437" s="214">
        <f t="shared" si="201"/>
        <v>0</v>
      </c>
      <c r="W437" s="221"/>
      <c r="X437" s="222"/>
      <c r="Y437" s="222"/>
      <c r="Z437" s="223"/>
      <c r="AA437" s="222"/>
      <c r="AB437" s="224"/>
      <c r="AC437" s="225"/>
      <c r="AD437" s="2">
        <f t="shared" si="186"/>
        <v>0</v>
      </c>
      <c r="AE437" s="2">
        <f t="shared" si="187"/>
        <v>0</v>
      </c>
      <c r="AF437" s="226"/>
      <c r="AG437" s="219">
        <f t="shared" si="193"/>
        <v>0</v>
      </c>
      <c r="AH437" s="234">
        <f t="shared" si="194"/>
        <v>0</v>
      </c>
      <c r="AI437" s="214">
        <f t="shared" si="202"/>
        <v>0</v>
      </c>
      <c r="AK437" s="229">
        <f t="shared" si="195"/>
        <v>0</v>
      </c>
      <c r="AL437" s="226"/>
      <c r="AM437" s="15"/>
      <c r="AN437" s="232" t="e">
        <f t="shared" si="196"/>
        <v>#DIV/0!</v>
      </c>
      <c r="AO437" s="214">
        <f t="shared" si="188"/>
        <v>0</v>
      </c>
      <c r="AQ437" s="210"/>
      <c r="AR437" s="231"/>
      <c r="AS437" s="15"/>
      <c r="AT437" s="232">
        <f t="shared" si="197"/>
        <v>0</v>
      </c>
      <c r="AU437" s="235">
        <f t="shared" si="198"/>
        <v>0</v>
      </c>
      <c r="AY437" s="210">
        <v>21.65</v>
      </c>
      <c r="AZ437" s="231">
        <v>148.30000000000001</v>
      </c>
      <c r="BA437" s="15"/>
      <c r="BB437" s="232">
        <f t="shared" si="182"/>
        <v>21.641771189661728</v>
      </c>
      <c r="BC437" s="235">
        <f t="shared" si="183"/>
        <v>148.30000000000001</v>
      </c>
      <c r="BG437" s="210">
        <v>21.65</v>
      </c>
      <c r="BH437" s="231">
        <v>2100</v>
      </c>
      <c r="BI437" s="15"/>
      <c r="BJ437" s="232">
        <f t="shared" si="189"/>
        <v>21.65</v>
      </c>
      <c r="BK437" s="235">
        <f t="shared" si="199"/>
        <v>882.8555133080115</v>
      </c>
      <c r="BM437" s="109">
        <f t="shared" si="190"/>
        <v>0.42040738728952931</v>
      </c>
      <c r="BN437" s="213"/>
      <c r="BR437" s="228"/>
      <c r="BS437" s="311"/>
      <c r="BT437" s="3"/>
      <c r="BU437" s="213"/>
      <c r="BV437" s="213"/>
      <c r="BW437" s="291"/>
    </row>
    <row r="438" spans="1:75" x14ac:dyDescent="0.2">
      <c r="A438" s="326">
        <v>21.7</v>
      </c>
      <c r="B438" s="211">
        <f t="shared" si="203"/>
        <v>911.74800000003563</v>
      </c>
      <c r="C438" s="866">
        <f ca="1">IF(ISERR(AVERAGE(INDIRECT("B"&amp;(ROW()-INT($B$1/2))):INDIRECT("B"&amp;(ROW()+INT($B$1/2))))),"",AVERAGE(INDIRECT("B"&amp;(ROW()-INT($B$1/2))):INDIRECT("B"&amp;(ROW()+INT($B$1/2)))))</f>
        <v>911.74800000003563</v>
      </c>
      <c r="D438" s="866">
        <f t="shared" si="175"/>
        <v>5.0000000000000711E-2</v>
      </c>
      <c r="E438" s="867"/>
      <c r="F438" s="212">
        <f t="shared" si="200"/>
        <v>21.700000000000671</v>
      </c>
      <c r="G438" s="2">
        <f t="shared" si="176"/>
        <v>435</v>
      </c>
      <c r="H438" s="213">
        <f t="shared" si="177"/>
        <v>21.7</v>
      </c>
      <c r="I438" s="213">
        <f t="shared" si="178"/>
        <v>21.75</v>
      </c>
      <c r="J438" s="51">
        <f t="shared" ca="1" si="179"/>
        <v>911.74800000003563</v>
      </c>
      <c r="K438" s="51">
        <f t="shared" ca="1" si="180"/>
        <v>907.59000000003562</v>
      </c>
      <c r="L438" s="553">
        <f t="shared" ca="1" si="181"/>
        <v>911.74799999997981</v>
      </c>
      <c r="M438" s="542">
        <f t="shared" si="184"/>
        <v>34.922764800001083</v>
      </c>
      <c r="N438" s="544">
        <f t="shared" ca="1" si="185"/>
        <v>277.90079039999387</v>
      </c>
      <c r="O438" s="215"/>
      <c r="P438" s="216"/>
      <c r="Q438" s="217"/>
      <c r="R438" s="218"/>
      <c r="S438" s="219">
        <f t="shared" si="191"/>
        <v>0</v>
      </c>
      <c r="T438" s="220">
        <f t="shared" si="192"/>
        <v>0</v>
      </c>
      <c r="U438" s="214">
        <f t="shared" si="201"/>
        <v>0</v>
      </c>
      <c r="W438" s="221"/>
      <c r="X438" s="222"/>
      <c r="Y438" s="222"/>
      <c r="Z438" s="223"/>
      <c r="AA438" s="222"/>
      <c r="AB438" s="224"/>
      <c r="AC438" s="225"/>
      <c r="AD438" s="2">
        <f t="shared" si="186"/>
        <v>0</v>
      </c>
      <c r="AE438" s="2">
        <f t="shared" si="187"/>
        <v>0</v>
      </c>
      <c r="AF438" s="226"/>
      <c r="AG438" s="219">
        <f t="shared" si="193"/>
        <v>0</v>
      </c>
      <c r="AH438" s="234">
        <f t="shared" si="194"/>
        <v>0</v>
      </c>
      <c r="AI438" s="214">
        <f t="shared" si="202"/>
        <v>0</v>
      </c>
      <c r="AK438" s="229">
        <f t="shared" si="195"/>
        <v>0</v>
      </c>
      <c r="AL438" s="226"/>
      <c r="AM438" s="15"/>
      <c r="AN438" s="232" t="e">
        <f t="shared" si="196"/>
        <v>#DIV/0!</v>
      </c>
      <c r="AO438" s="214">
        <f t="shared" si="188"/>
        <v>0</v>
      </c>
      <c r="AQ438" s="210"/>
      <c r="AR438" s="231"/>
      <c r="AS438" s="15"/>
      <c r="AT438" s="232">
        <f t="shared" si="197"/>
        <v>0</v>
      </c>
      <c r="AU438" s="235">
        <f t="shared" si="198"/>
        <v>0</v>
      </c>
      <c r="AY438" s="210">
        <v>21.7</v>
      </c>
      <c r="AZ438" s="231">
        <v>146</v>
      </c>
      <c r="BA438" s="15"/>
      <c r="BB438" s="232">
        <f t="shared" si="182"/>
        <v>21.691752185480809</v>
      </c>
      <c r="BC438" s="235">
        <f t="shared" si="183"/>
        <v>146</v>
      </c>
      <c r="BG438" s="210">
        <v>21.7</v>
      </c>
      <c r="BH438" s="231">
        <v>2100</v>
      </c>
      <c r="BI438" s="15"/>
      <c r="BJ438" s="232">
        <f t="shared" si="189"/>
        <v>21.7</v>
      </c>
      <c r="BK438" s="235">
        <f t="shared" si="199"/>
        <v>879.00760456276441</v>
      </c>
      <c r="BM438" s="109">
        <f t="shared" si="190"/>
        <v>0.41857504979179255</v>
      </c>
      <c r="BN438" s="213"/>
      <c r="BR438" s="228"/>
      <c r="BS438" s="311"/>
      <c r="BT438" s="3"/>
      <c r="BU438" s="213"/>
      <c r="BV438" s="213"/>
      <c r="BW438" s="291"/>
    </row>
    <row r="439" spans="1:75" x14ac:dyDescent="0.2">
      <c r="A439" s="326">
        <v>21.75</v>
      </c>
      <c r="B439" s="211">
        <f t="shared" si="203"/>
        <v>907.59000000003562</v>
      </c>
      <c r="C439" s="866">
        <f ca="1">IF(ISERR(AVERAGE(INDIRECT("B"&amp;(ROW()-INT($B$1/2))):INDIRECT("B"&amp;(ROW()+INT($B$1/2))))),"",AVERAGE(INDIRECT("B"&amp;(ROW()-INT($B$1/2))):INDIRECT("B"&amp;(ROW()+INT($B$1/2)))))</f>
        <v>907.59000000003562</v>
      </c>
      <c r="D439" s="866">
        <f t="shared" si="175"/>
        <v>5.0000000000000711E-2</v>
      </c>
      <c r="E439" s="867"/>
      <c r="F439" s="212">
        <f t="shared" si="200"/>
        <v>21.750000000000675</v>
      </c>
      <c r="G439" s="2">
        <f t="shared" si="176"/>
        <v>436</v>
      </c>
      <c r="H439" s="213">
        <f t="shared" si="177"/>
        <v>21.75</v>
      </c>
      <c r="I439" s="213">
        <f t="shared" si="178"/>
        <v>21.8</v>
      </c>
      <c r="J439" s="51">
        <f t="shared" ca="1" si="179"/>
        <v>907.59000000003562</v>
      </c>
      <c r="K439" s="51">
        <f t="shared" ca="1" si="180"/>
        <v>903.4320000000356</v>
      </c>
      <c r="L439" s="553">
        <f t="shared" ca="1" si="181"/>
        <v>907.58999999997945</v>
      </c>
      <c r="M439" s="542">
        <f t="shared" si="184"/>
        <v>35.003232000001091</v>
      </c>
      <c r="N439" s="544">
        <f t="shared" ca="1" si="185"/>
        <v>276.63343199999377</v>
      </c>
      <c r="O439" s="215"/>
      <c r="P439" s="216"/>
      <c r="Q439" s="217"/>
      <c r="R439" s="218"/>
      <c r="S439" s="219">
        <f t="shared" si="191"/>
        <v>0</v>
      </c>
      <c r="T439" s="220">
        <f t="shared" si="192"/>
        <v>0</v>
      </c>
      <c r="U439" s="214">
        <f t="shared" si="201"/>
        <v>0</v>
      </c>
      <c r="W439" s="221"/>
      <c r="X439" s="222"/>
      <c r="Y439" s="222"/>
      <c r="Z439" s="223"/>
      <c r="AA439" s="222"/>
      <c r="AB439" s="224"/>
      <c r="AC439" s="225"/>
      <c r="AD439" s="2">
        <f t="shared" si="186"/>
        <v>0</v>
      </c>
      <c r="AE439" s="2">
        <f t="shared" si="187"/>
        <v>0</v>
      </c>
      <c r="AF439" s="226"/>
      <c r="AG439" s="219">
        <f t="shared" si="193"/>
        <v>0</v>
      </c>
      <c r="AH439" s="234">
        <f t="shared" si="194"/>
        <v>0</v>
      </c>
      <c r="AI439" s="214">
        <f t="shared" si="202"/>
        <v>0</v>
      </c>
      <c r="AK439" s="229">
        <f t="shared" si="195"/>
        <v>0</v>
      </c>
      <c r="AL439" s="226"/>
      <c r="AM439" s="15"/>
      <c r="AN439" s="232" t="e">
        <f t="shared" si="196"/>
        <v>#DIV/0!</v>
      </c>
      <c r="AO439" s="214">
        <f t="shared" si="188"/>
        <v>0</v>
      </c>
      <c r="AQ439" s="210"/>
      <c r="AR439" s="231"/>
      <c r="AS439" s="15"/>
      <c r="AT439" s="232">
        <f t="shared" si="197"/>
        <v>0</v>
      </c>
      <c r="AU439" s="235">
        <f t="shared" si="198"/>
        <v>0</v>
      </c>
      <c r="AY439" s="210">
        <v>21.75</v>
      </c>
      <c r="AZ439" s="231">
        <v>143.69999999999999</v>
      </c>
      <c r="BA439" s="15"/>
      <c r="BB439" s="232">
        <f t="shared" si="182"/>
        <v>21.741733181299889</v>
      </c>
      <c r="BC439" s="235">
        <f t="shared" si="183"/>
        <v>143.69999999999999</v>
      </c>
      <c r="BG439" s="210">
        <v>21.75</v>
      </c>
      <c r="BH439" s="231">
        <v>2100</v>
      </c>
      <c r="BI439" s="15"/>
      <c r="BJ439" s="232">
        <f t="shared" si="189"/>
        <v>21.75</v>
      </c>
      <c r="BK439" s="235">
        <f t="shared" si="199"/>
        <v>875.15969581751722</v>
      </c>
      <c r="BM439" s="109">
        <f t="shared" si="190"/>
        <v>0.41674271229405579</v>
      </c>
      <c r="BN439" s="213"/>
      <c r="BR439" s="228"/>
      <c r="BS439" s="311"/>
      <c r="BT439" s="3"/>
      <c r="BU439" s="213"/>
      <c r="BV439" s="213"/>
      <c r="BW439" s="291"/>
    </row>
    <row r="440" spans="1:75" x14ac:dyDescent="0.2">
      <c r="A440" s="326">
        <v>21.8</v>
      </c>
      <c r="B440" s="211">
        <f t="shared" si="203"/>
        <v>903.4320000000356</v>
      </c>
      <c r="C440" s="866">
        <f ca="1">IF(ISERR(AVERAGE(INDIRECT("B"&amp;(ROW()-INT($B$1/2))):INDIRECT("B"&amp;(ROW()+INT($B$1/2))))),"",AVERAGE(INDIRECT("B"&amp;(ROW()-INT($B$1/2))):INDIRECT("B"&amp;(ROW()+INT($B$1/2)))))</f>
        <v>903.4320000000356</v>
      </c>
      <c r="D440" s="866">
        <f t="shared" si="175"/>
        <v>5.0000000000000711E-2</v>
      </c>
      <c r="E440" s="867"/>
      <c r="F440" s="212">
        <f t="shared" si="200"/>
        <v>21.800000000000679</v>
      </c>
      <c r="G440" s="2">
        <f t="shared" si="176"/>
        <v>437</v>
      </c>
      <c r="H440" s="213">
        <f t="shared" si="177"/>
        <v>21.8</v>
      </c>
      <c r="I440" s="213">
        <f t="shared" si="178"/>
        <v>21.85</v>
      </c>
      <c r="J440" s="51">
        <f t="shared" ca="1" si="179"/>
        <v>903.4320000000356</v>
      </c>
      <c r="K440" s="51">
        <f t="shared" ca="1" si="180"/>
        <v>899.27400000003547</v>
      </c>
      <c r="L440" s="553">
        <f t="shared" ca="1" si="181"/>
        <v>903.43199999997921</v>
      </c>
      <c r="M440" s="542">
        <f t="shared" si="184"/>
        <v>35.083699200001092</v>
      </c>
      <c r="N440" s="544">
        <f t="shared" ca="1" si="185"/>
        <v>275.36607359999368</v>
      </c>
      <c r="O440" s="215"/>
      <c r="P440" s="216"/>
      <c r="Q440" s="217"/>
      <c r="R440" s="218"/>
      <c r="S440" s="219">
        <f t="shared" si="191"/>
        <v>0</v>
      </c>
      <c r="T440" s="220">
        <f t="shared" si="192"/>
        <v>0</v>
      </c>
      <c r="U440" s="214">
        <f t="shared" si="201"/>
        <v>0</v>
      </c>
      <c r="W440" s="221"/>
      <c r="X440" s="222"/>
      <c r="Y440" s="222"/>
      <c r="Z440" s="223"/>
      <c r="AA440" s="222"/>
      <c r="AB440" s="224"/>
      <c r="AC440" s="225"/>
      <c r="AD440" s="2">
        <f t="shared" si="186"/>
        <v>0</v>
      </c>
      <c r="AE440" s="2">
        <f t="shared" si="187"/>
        <v>0</v>
      </c>
      <c r="AF440" s="226"/>
      <c r="AG440" s="219">
        <f t="shared" si="193"/>
        <v>0</v>
      </c>
      <c r="AH440" s="234">
        <f t="shared" si="194"/>
        <v>0</v>
      </c>
      <c r="AI440" s="214">
        <f t="shared" si="202"/>
        <v>0</v>
      </c>
      <c r="AK440" s="229">
        <f t="shared" si="195"/>
        <v>0</v>
      </c>
      <c r="AL440" s="226"/>
      <c r="AM440" s="15"/>
      <c r="AN440" s="232" t="e">
        <f t="shared" si="196"/>
        <v>#DIV/0!</v>
      </c>
      <c r="AO440" s="214">
        <f t="shared" si="188"/>
        <v>0</v>
      </c>
      <c r="AQ440" s="210"/>
      <c r="AR440" s="231"/>
      <c r="AS440" s="15"/>
      <c r="AT440" s="232">
        <f t="shared" si="197"/>
        <v>0</v>
      </c>
      <c r="AU440" s="235">
        <f t="shared" si="198"/>
        <v>0</v>
      </c>
      <c r="AY440" s="210">
        <v>21.8</v>
      </c>
      <c r="AZ440" s="231">
        <v>149.30000000000001</v>
      </c>
      <c r="BA440" s="15"/>
      <c r="BB440" s="232">
        <f t="shared" si="182"/>
        <v>21.791714177118969</v>
      </c>
      <c r="BC440" s="235">
        <f t="shared" si="183"/>
        <v>149.30000000000001</v>
      </c>
      <c r="BG440" s="210">
        <v>21.8</v>
      </c>
      <c r="BH440" s="231">
        <v>2100</v>
      </c>
      <c r="BI440" s="15"/>
      <c r="BJ440" s="232">
        <f t="shared" si="189"/>
        <v>21.8</v>
      </c>
      <c r="BK440" s="235">
        <f t="shared" si="199"/>
        <v>871.31178707227002</v>
      </c>
      <c r="BM440" s="109">
        <f t="shared" si="190"/>
        <v>0.41491037479631904</v>
      </c>
      <c r="BN440" s="213"/>
      <c r="BR440" s="228"/>
      <c r="BS440" s="311"/>
      <c r="BT440" s="3"/>
      <c r="BU440" s="213"/>
      <c r="BV440" s="213"/>
      <c r="BW440" s="291"/>
    </row>
    <row r="441" spans="1:75" x14ac:dyDescent="0.2">
      <c r="A441" s="326">
        <v>21.85</v>
      </c>
      <c r="B441" s="211">
        <f t="shared" si="203"/>
        <v>899.27400000003558</v>
      </c>
      <c r="C441" s="866">
        <f ca="1">IF(ISERR(AVERAGE(INDIRECT("B"&amp;(ROW()-INT($B$1/2))):INDIRECT("B"&amp;(ROW()+INT($B$1/2))))),"",AVERAGE(INDIRECT("B"&amp;(ROW()-INT($B$1/2))):INDIRECT("B"&amp;(ROW()+INT($B$1/2)))))</f>
        <v>899.27400000003547</v>
      </c>
      <c r="D441" s="866">
        <f t="shared" si="175"/>
        <v>5.0000000000000711E-2</v>
      </c>
      <c r="E441" s="867"/>
      <c r="F441" s="212">
        <f t="shared" si="200"/>
        <v>21.850000000000684</v>
      </c>
      <c r="G441" s="2">
        <f t="shared" si="176"/>
        <v>438</v>
      </c>
      <c r="H441" s="213">
        <f t="shared" si="177"/>
        <v>21.85</v>
      </c>
      <c r="I441" s="213">
        <f t="shared" si="178"/>
        <v>21.9</v>
      </c>
      <c r="J441" s="51">
        <f t="shared" ca="1" si="179"/>
        <v>899.27400000003547</v>
      </c>
      <c r="K441" s="51">
        <f t="shared" ca="1" si="180"/>
        <v>895.11600000003557</v>
      </c>
      <c r="L441" s="553">
        <f t="shared" ca="1" si="181"/>
        <v>899.27399999997874</v>
      </c>
      <c r="M441" s="542">
        <f t="shared" si="184"/>
        <v>35.1641664000011</v>
      </c>
      <c r="N441" s="544">
        <f t="shared" ca="1" si="185"/>
        <v>274.09871519999353</v>
      </c>
      <c r="O441" s="215"/>
      <c r="P441" s="216"/>
      <c r="Q441" s="217"/>
      <c r="R441" s="218"/>
      <c r="S441" s="219">
        <f t="shared" si="191"/>
        <v>0</v>
      </c>
      <c r="T441" s="220">
        <f t="shared" si="192"/>
        <v>0</v>
      </c>
      <c r="U441" s="214">
        <f t="shared" si="201"/>
        <v>0</v>
      </c>
      <c r="W441" s="221"/>
      <c r="X441" s="222"/>
      <c r="Y441" s="222"/>
      <c r="Z441" s="223"/>
      <c r="AA441" s="222"/>
      <c r="AB441" s="224"/>
      <c r="AC441" s="225"/>
      <c r="AD441" s="2">
        <f t="shared" si="186"/>
        <v>0</v>
      </c>
      <c r="AE441" s="2">
        <f t="shared" si="187"/>
        <v>0</v>
      </c>
      <c r="AF441" s="226"/>
      <c r="AG441" s="219">
        <f t="shared" si="193"/>
        <v>0</v>
      </c>
      <c r="AH441" s="234">
        <f t="shared" si="194"/>
        <v>0</v>
      </c>
      <c r="AI441" s="214">
        <f t="shared" si="202"/>
        <v>0</v>
      </c>
      <c r="AK441" s="229">
        <f t="shared" si="195"/>
        <v>0</v>
      </c>
      <c r="AL441" s="226"/>
      <c r="AM441" s="15"/>
      <c r="AN441" s="232" t="e">
        <f t="shared" si="196"/>
        <v>#DIV/0!</v>
      </c>
      <c r="AO441" s="214">
        <f t="shared" si="188"/>
        <v>0</v>
      </c>
      <c r="AQ441" s="210"/>
      <c r="AR441" s="231"/>
      <c r="AS441" s="15"/>
      <c r="AT441" s="232">
        <f t="shared" si="197"/>
        <v>0</v>
      </c>
      <c r="AU441" s="235">
        <f t="shared" si="198"/>
        <v>0</v>
      </c>
      <c r="AY441" s="210">
        <v>21.85</v>
      </c>
      <c r="AZ441" s="231">
        <v>153.9</v>
      </c>
      <c r="BA441" s="15"/>
      <c r="BB441" s="232">
        <f t="shared" si="182"/>
        <v>21.841695172938049</v>
      </c>
      <c r="BC441" s="235">
        <f t="shared" si="183"/>
        <v>153.9</v>
      </c>
      <c r="BG441" s="210">
        <v>21.85</v>
      </c>
      <c r="BH441" s="231">
        <v>2100</v>
      </c>
      <c r="BI441" s="15"/>
      <c r="BJ441" s="232">
        <f t="shared" si="189"/>
        <v>21.85</v>
      </c>
      <c r="BK441" s="235">
        <f t="shared" si="199"/>
        <v>867.46387832702283</v>
      </c>
      <c r="BM441" s="109">
        <f t="shared" si="190"/>
        <v>0.41307803729858228</v>
      </c>
      <c r="BN441" s="213"/>
      <c r="BR441" s="228"/>
      <c r="BS441" s="311"/>
      <c r="BT441" s="3"/>
      <c r="BU441" s="213"/>
      <c r="BV441" s="213"/>
      <c r="BW441" s="291"/>
    </row>
    <row r="442" spans="1:75" x14ac:dyDescent="0.2">
      <c r="A442" s="326">
        <v>21.9</v>
      </c>
      <c r="B442" s="211">
        <f t="shared" si="203"/>
        <v>895.11600000003557</v>
      </c>
      <c r="C442" s="866">
        <f ca="1">IF(ISERR(AVERAGE(INDIRECT("B"&amp;(ROW()-INT($B$1/2))):INDIRECT("B"&amp;(ROW()+INT($B$1/2))))),"",AVERAGE(INDIRECT("B"&amp;(ROW()-INT($B$1/2))):INDIRECT("B"&amp;(ROW()+INT($B$1/2)))))</f>
        <v>895.11600000003557</v>
      </c>
      <c r="D442" s="866">
        <f t="shared" si="175"/>
        <v>4.9999999999997158E-2</v>
      </c>
      <c r="E442" s="867"/>
      <c r="F442" s="212">
        <f t="shared" si="200"/>
        <v>21.900000000000688</v>
      </c>
      <c r="G442" s="2">
        <f t="shared" si="176"/>
        <v>439</v>
      </c>
      <c r="H442" s="213">
        <f t="shared" si="177"/>
        <v>21.9</v>
      </c>
      <c r="I442" s="213">
        <f t="shared" si="178"/>
        <v>21.95</v>
      </c>
      <c r="J442" s="51">
        <f t="shared" ca="1" si="179"/>
        <v>895.11600000003557</v>
      </c>
      <c r="K442" s="51">
        <f t="shared" ca="1" si="180"/>
        <v>890.95800000003555</v>
      </c>
      <c r="L442" s="553">
        <f t="shared" ca="1" si="181"/>
        <v>895.11599999997827</v>
      </c>
      <c r="M442" s="542">
        <f t="shared" si="184"/>
        <v>35.244633600001109</v>
      </c>
      <c r="N442" s="544">
        <f t="shared" ca="1" si="185"/>
        <v>272.83135679999339</v>
      </c>
      <c r="O442" s="215"/>
      <c r="P442" s="216"/>
      <c r="Q442" s="217"/>
      <c r="R442" s="218"/>
      <c r="S442" s="219">
        <f t="shared" si="191"/>
        <v>0</v>
      </c>
      <c r="T442" s="220">
        <f t="shared" si="192"/>
        <v>0</v>
      </c>
      <c r="U442" s="214">
        <f t="shared" si="201"/>
        <v>0</v>
      </c>
      <c r="W442" s="221"/>
      <c r="X442" s="222"/>
      <c r="Y442" s="222"/>
      <c r="Z442" s="223"/>
      <c r="AA442" s="222"/>
      <c r="AB442" s="224"/>
      <c r="AC442" s="225"/>
      <c r="AD442" s="2">
        <f t="shared" si="186"/>
        <v>0</v>
      </c>
      <c r="AE442" s="2">
        <f t="shared" si="187"/>
        <v>0</v>
      </c>
      <c r="AF442" s="226"/>
      <c r="AG442" s="219">
        <f t="shared" si="193"/>
        <v>0</v>
      </c>
      <c r="AH442" s="234">
        <f t="shared" si="194"/>
        <v>0</v>
      </c>
      <c r="AI442" s="214">
        <f t="shared" si="202"/>
        <v>0</v>
      </c>
      <c r="AK442" s="229">
        <f t="shared" si="195"/>
        <v>0</v>
      </c>
      <c r="AL442" s="226"/>
      <c r="AM442" s="15"/>
      <c r="AN442" s="232" t="e">
        <f t="shared" si="196"/>
        <v>#DIV/0!</v>
      </c>
      <c r="AO442" s="214">
        <f t="shared" si="188"/>
        <v>0</v>
      </c>
      <c r="AQ442" s="210"/>
      <c r="AR442" s="231"/>
      <c r="AS442" s="15"/>
      <c r="AT442" s="232">
        <f t="shared" si="197"/>
        <v>0</v>
      </c>
      <c r="AU442" s="235">
        <f t="shared" si="198"/>
        <v>0</v>
      </c>
      <c r="AY442" s="210">
        <v>21.9</v>
      </c>
      <c r="AZ442" s="231">
        <v>155.5</v>
      </c>
      <c r="BA442" s="15"/>
      <c r="BB442" s="232">
        <f t="shared" si="182"/>
        <v>21.89167616875713</v>
      </c>
      <c r="BC442" s="235">
        <f t="shared" si="183"/>
        <v>155.5</v>
      </c>
      <c r="BG442" s="210">
        <v>21.9</v>
      </c>
      <c r="BH442" s="231">
        <v>2100</v>
      </c>
      <c r="BI442" s="15"/>
      <c r="BJ442" s="232">
        <f t="shared" si="189"/>
        <v>21.9</v>
      </c>
      <c r="BK442" s="235">
        <f t="shared" si="199"/>
        <v>863.61596958177563</v>
      </c>
      <c r="BM442" s="109">
        <f t="shared" si="190"/>
        <v>0.41124569980084552</v>
      </c>
      <c r="BN442" s="213"/>
      <c r="BR442" s="228"/>
      <c r="BS442" s="311"/>
      <c r="BT442" s="3"/>
      <c r="BU442" s="213"/>
      <c r="BV442" s="213"/>
      <c r="BW442" s="291"/>
    </row>
    <row r="443" spans="1:75" x14ac:dyDescent="0.2">
      <c r="A443" s="326">
        <v>21.95</v>
      </c>
      <c r="B443" s="211">
        <f t="shared" si="203"/>
        <v>890.95800000003555</v>
      </c>
      <c r="C443" s="866">
        <f ca="1">IF(ISERR(AVERAGE(INDIRECT("B"&amp;(ROW()-INT($B$1/2))):INDIRECT("B"&amp;(ROW()+INT($B$1/2))))),"",AVERAGE(INDIRECT("B"&amp;(ROW()-INT($B$1/2))):INDIRECT("B"&amp;(ROW()+INT($B$1/2)))))</f>
        <v>890.95800000003555</v>
      </c>
      <c r="D443" s="866">
        <f t="shared" si="175"/>
        <v>5.0000000000000711E-2</v>
      </c>
      <c r="E443" s="867"/>
      <c r="F443" s="212">
        <f t="shared" si="200"/>
        <v>21.950000000000692</v>
      </c>
      <c r="G443" s="2">
        <f t="shared" si="176"/>
        <v>440</v>
      </c>
      <c r="H443" s="213">
        <f t="shared" si="177"/>
        <v>21.95</v>
      </c>
      <c r="I443" s="213">
        <f t="shared" si="178"/>
        <v>22</v>
      </c>
      <c r="J443" s="51">
        <f t="shared" ca="1" si="179"/>
        <v>890.95800000003555</v>
      </c>
      <c r="K443" s="51">
        <f t="shared" ca="1" si="180"/>
        <v>886.80000000003565</v>
      </c>
      <c r="L443" s="553">
        <f t="shared" ca="1" si="181"/>
        <v>890.95799999997791</v>
      </c>
      <c r="M443" s="542">
        <f t="shared" si="184"/>
        <v>35.325100800001117</v>
      </c>
      <c r="N443" s="544">
        <f t="shared" ca="1" si="185"/>
        <v>271.5639983999933</v>
      </c>
      <c r="O443" s="215"/>
      <c r="P443" s="216"/>
      <c r="Q443" s="217"/>
      <c r="R443" s="218"/>
      <c r="S443" s="219">
        <f t="shared" si="191"/>
        <v>0</v>
      </c>
      <c r="T443" s="220">
        <f t="shared" si="192"/>
        <v>0</v>
      </c>
      <c r="U443" s="214">
        <f t="shared" si="201"/>
        <v>0</v>
      </c>
      <c r="W443" s="221"/>
      <c r="X443" s="222"/>
      <c r="Y443" s="222"/>
      <c r="Z443" s="223"/>
      <c r="AA443" s="222"/>
      <c r="AB443" s="224"/>
      <c r="AC443" s="225"/>
      <c r="AD443" s="2">
        <f t="shared" si="186"/>
        <v>0</v>
      </c>
      <c r="AE443" s="2">
        <f t="shared" si="187"/>
        <v>0</v>
      </c>
      <c r="AF443" s="226"/>
      <c r="AG443" s="219">
        <f t="shared" si="193"/>
        <v>0</v>
      </c>
      <c r="AH443" s="234">
        <f t="shared" si="194"/>
        <v>0</v>
      </c>
      <c r="AI443" s="214">
        <f t="shared" si="202"/>
        <v>0</v>
      </c>
      <c r="AK443" s="229">
        <f t="shared" si="195"/>
        <v>0</v>
      </c>
      <c r="AL443" s="226"/>
      <c r="AM443" s="15"/>
      <c r="AN443" s="232" t="e">
        <f t="shared" si="196"/>
        <v>#DIV/0!</v>
      </c>
      <c r="AO443" s="214">
        <f t="shared" si="188"/>
        <v>0</v>
      </c>
      <c r="AQ443" s="210"/>
      <c r="AR443" s="231"/>
      <c r="AS443" s="15"/>
      <c r="AT443" s="232">
        <f t="shared" si="197"/>
        <v>0</v>
      </c>
      <c r="AU443" s="235">
        <f t="shared" si="198"/>
        <v>0</v>
      </c>
      <c r="AY443" s="210">
        <v>21.95</v>
      </c>
      <c r="AZ443" s="231">
        <v>155.80000000000001</v>
      </c>
      <c r="BA443" s="15"/>
      <c r="BB443" s="232">
        <f t="shared" si="182"/>
        <v>21.94165716457621</v>
      </c>
      <c r="BC443" s="235">
        <f t="shared" si="183"/>
        <v>155.80000000000001</v>
      </c>
      <c r="BG443" s="210">
        <v>21.95</v>
      </c>
      <c r="BH443" s="231">
        <v>2100</v>
      </c>
      <c r="BI443" s="15"/>
      <c r="BJ443" s="232">
        <f t="shared" si="189"/>
        <v>21.95</v>
      </c>
      <c r="BK443" s="235">
        <f t="shared" si="199"/>
        <v>859.76806083652843</v>
      </c>
      <c r="BM443" s="109">
        <f t="shared" si="190"/>
        <v>0.40941336230310876</v>
      </c>
      <c r="BN443" s="213"/>
      <c r="BR443" s="228"/>
      <c r="BS443" s="311"/>
      <c r="BT443" s="3"/>
      <c r="BU443" s="213"/>
      <c r="BV443" s="213"/>
      <c r="BW443" s="291"/>
    </row>
    <row r="444" spans="1:75" x14ac:dyDescent="0.2">
      <c r="A444" s="326">
        <v>22</v>
      </c>
      <c r="B444" s="211">
        <f t="shared" si="203"/>
        <v>886.80000000003554</v>
      </c>
      <c r="C444" s="866">
        <f ca="1">IF(ISERR(AVERAGE(INDIRECT("B"&amp;(ROW()-INT($B$1/2))):INDIRECT("B"&amp;(ROW()+INT($B$1/2))))),"",AVERAGE(INDIRECT("B"&amp;(ROW()-INT($B$1/2))):INDIRECT("B"&amp;(ROW()+INT($B$1/2)))))</f>
        <v>886.80000000003565</v>
      </c>
      <c r="D444" s="866">
        <f t="shared" ref="D444:D507" si="204">A444-A443</f>
        <v>5.0000000000000711E-2</v>
      </c>
      <c r="E444" s="867"/>
      <c r="F444" s="212">
        <f t="shared" si="200"/>
        <v>22.000000000000696</v>
      </c>
      <c r="G444" s="2">
        <f t="shared" si="176"/>
        <v>441</v>
      </c>
      <c r="H444" s="213">
        <f t="shared" si="177"/>
        <v>22</v>
      </c>
      <c r="I444" s="213">
        <f t="shared" si="178"/>
        <v>22.05</v>
      </c>
      <c r="J444" s="51">
        <f t="shared" ca="1" si="179"/>
        <v>886.80000000003565</v>
      </c>
      <c r="K444" s="51">
        <f t="shared" ca="1" si="180"/>
        <v>882.64200000003541</v>
      </c>
      <c r="L444" s="553">
        <f t="shared" ca="1" si="181"/>
        <v>886.79999999997779</v>
      </c>
      <c r="M444" s="542">
        <f t="shared" si="184"/>
        <v>35.405568000001125</v>
      </c>
      <c r="N444" s="544">
        <f t="shared" ca="1" si="185"/>
        <v>270.29663999999326</v>
      </c>
      <c r="O444" s="215"/>
      <c r="P444" s="216"/>
      <c r="Q444" s="217"/>
      <c r="R444" s="218"/>
      <c r="S444" s="219">
        <f t="shared" si="191"/>
        <v>0</v>
      </c>
      <c r="T444" s="220">
        <f t="shared" si="192"/>
        <v>0</v>
      </c>
      <c r="U444" s="214">
        <f t="shared" si="201"/>
        <v>0</v>
      </c>
      <c r="W444" s="221"/>
      <c r="X444" s="222"/>
      <c r="Y444" s="222"/>
      <c r="Z444" s="223"/>
      <c r="AA444" s="222"/>
      <c r="AB444" s="224"/>
      <c r="AC444" s="225"/>
      <c r="AD444" s="2">
        <f t="shared" si="186"/>
        <v>0</v>
      </c>
      <c r="AE444" s="2">
        <f t="shared" si="187"/>
        <v>0</v>
      </c>
      <c r="AF444" s="226"/>
      <c r="AG444" s="219">
        <f t="shared" si="193"/>
        <v>0</v>
      </c>
      <c r="AH444" s="234">
        <f t="shared" si="194"/>
        <v>0</v>
      </c>
      <c r="AI444" s="214">
        <f t="shared" si="202"/>
        <v>0</v>
      </c>
      <c r="AK444" s="229">
        <f t="shared" si="195"/>
        <v>0</v>
      </c>
      <c r="AL444" s="226"/>
      <c r="AM444" s="15"/>
      <c r="AN444" s="232" t="e">
        <f t="shared" si="196"/>
        <v>#DIV/0!</v>
      </c>
      <c r="AO444" s="214">
        <f t="shared" si="188"/>
        <v>0</v>
      </c>
      <c r="AQ444" s="210"/>
      <c r="AR444" s="231"/>
      <c r="AS444" s="15"/>
      <c r="AT444" s="232">
        <f t="shared" si="197"/>
        <v>0</v>
      </c>
      <c r="AU444" s="235">
        <f t="shared" si="198"/>
        <v>0</v>
      </c>
      <c r="AY444" s="210">
        <v>22</v>
      </c>
      <c r="AZ444" s="231">
        <v>155.80000000000001</v>
      </c>
      <c r="BA444" s="15"/>
      <c r="BB444" s="232">
        <f t="shared" si="182"/>
        <v>21.99163816039529</v>
      </c>
      <c r="BC444" s="235">
        <f t="shared" si="183"/>
        <v>155.80000000000001</v>
      </c>
      <c r="BG444" s="210">
        <v>22</v>
      </c>
      <c r="BH444" s="231">
        <v>2100</v>
      </c>
      <c r="BI444" s="15"/>
      <c r="BJ444" s="232">
        <f t="shared" si="189"/>
        <v>22</v>
      </c>
      <c r="BK444" s="235">
        <f t="shared" si="199"/>
        <v>855.92015209128124</v>
      </c>
      <c r="BM444" s="109">
        <f t="shared" si="190"/>
        <v>0.40758102480537201</v>
      </c>
      <c r="BN444" s="213"/>
      <c r="BR444" s="228"/>
      <c r="BS444" s="311"/>
      <c r="BT444" s="3"/>
      <c r="BU444" s="213"/>
      <c r="BV444" s="213"/>
      <c r="BW444" s="291"/>
    </row>
    <row r="445" spans="1:75" x14ac:dyDescent="0.2">
      <c r="A445" s="326">
        <v>22.05</v>
      </c>
      <c r="B445" s="211">
        <f t="shared" si="203"/>
        <v>882.64200000003552</v>
      </c>
      <c r="C445" s="866">
        <f ca="1">IF(ISERR(AVERAGE(INDIRECT("B"&amp;(ROW()-INT($B$1/2))):INDIRECT("B"&amp;(ROW()+INT($B$1/2))))),"",AVERAGE(INDIRECT("B"&amp;(ROW()-INT($B$1/2))):INDIRECT("B"&amp;(ROW()+INT($B$1/2)))))</f>
        <v>882.64200000003541</v>
      </c>
      <c r="D445" s="866">
        <f t="shared" si="204"/>
        <v>5.0000000000000711E-2</v>
      </c>
      <c r="E445" s="867"/>
      <c r="F445" s="212">
        <f t="shared" si="200"/>
        <v>22.050000000000701</v>
      </c>
      <c r="G445" s="2">
        <f t="shared" si="176"/>
        <v>442</v>
      </c>
      <c r="H445" s="213">
        <f t="shared" si="177"/>
        <v>22.05</v>
      </c>
      <c r="I445" s="213">
        <f t="shared" si="178"/>
        <v>22.1</v>
      </c>
      <c r="J445" s="51">
        <f t="shared" ca="1" si="179"/>
        <v>882.64200000003541</v>
      </c>
      <c r="K445" s="51">
        <f t="shared" ca="1" si="180"/>
        <v>878.48400000003551</v>
      </c>
      <c r="L445" s="553">
        <f t="shared" ca="1" si="181"/>
        <v>882.6419999999772</v>
      </c>
      <c r="M445" s="542">
        <f t="shared" si="184"/>
        <v>35.486035200001133</v>
      </c>
      <c r="N445" s="544">
        <f t="shared" ca="1" si="185"/>
        <v>269.02928159999306</v>
      </c>
      <c r="O445" s="215"/>
      <c r="P445" s="216"/>
      <c r="Q445" s="217"/>
      <c r="R445" s="218"/>
      <c r="S445" s="219">
        <f t="shared" si="191"/>
        <v>0</v>
      </c>
      <c r="T445" s="220">
        <f t="shared" si="192"/>
        <v>0</v>
      </c>
      <c r="U445" s="214">
        <f t="shared" si="201"/>
        <v>0</v>
      </c>
      <c r="W445" s="221"/>
      <c r="X445" s="222"/>
      <c r="Y445" s="222"/>
      <c r="Z445" s="223"/>
      <c r="AA445" s="222"/>
      <c r="AB445" s="224"/>
      <c r="AC445" s="225"/>
      <c r="AD445" s="2">
        <f t="shared" si="186"/>
        <v>0</v>
      </c>
      <c r="AE445" s="2">
        <f t="shared" si="187"/>
        <v>0</v>
      </c>
      <c r="AF445" s="226"/>
      <c r="AG445" s="219">
        <f t="shared" si="193"/>
        <v>0</v>
      </c>
      <c r="AH445" s="234">
        <f t="shared" si="194"/>
        <v>0</v>
      </c>
      <c r="AI445" s="214">
        <f t="shared" si="202"/>
        <v>0</v>
      </c>
      <c r="AK445" s="229">
        <f t="shared" si="195"/>
        <v>0</v>
      </c>
      <c r="AL445" s="226"/>
      <c r="AM445" s="15"/>
      <c r="AN445" s="232" t="e">
        <f t="shared" si="196"/>
        <v>#DIV/0!</v>
      </c>
      <c r="AO445" s="214">
        <f t="shared" si="188"/>
        <v>0</v>
      </c>
      <c r="AQ445" s="210"/>
      <c r="AR445" s="231"/>
      <c r="AS445" s="15"/>
      <c r="AT445" s="232">
        <f t="shared" si="197"/>
        <v>0</v>
      </c>
      <c r="AU445" s="235">
        <f t="shared" si="198"/>
        <v>0</v>
      </c>
      <c r="AY445" s="210">
        <v>22.05</v>
      </c>
      <c r="AZ445" s="231">
        <v>153.9</v>
      </c>
      <c r="BA445" s="15"/>
      <c r="BB445" s="232">
        <f t="shared" si="182"/>
        <v>22.04161915621437</v>
      </c>
      <c r="BC445" s="235">
        <f t="shared" si="183"/>
        <v>153.9</v>
      </c>
      <c r="BG445" s="210">
        <v>22.05</v>
      </c>
      <c r="BH445" s="231">
        <v>2100</v>
      </c>
      <c r="BI445" s="15"/>
      <c r="BJ445" s="232">
        <f t="shared" si="189"/>
        <v>22.05</v>
      </c>
      <c r="BK445" s="235">
        <f t="shared" si="199"/>
        <v>852.07224334603404</v>
      </c>
      <c r="BM445" s="109">
        <f t="shared" si="190"/>
        <v>0.40574868730763525</v>
      </c>
      <c r="BN445" s="213"/>
      <c r="BR445" s="228"/>
      <c r="BS445" s="311"/>
      <c r="BT445" s="3"/>
      <c r="BU445" s="213"/>
      <c r="BV445" s="213"/>
      <c r="BW445" s="291"/>
    </row>
    <row r="446" spans="1:75" x14ac:dyDescent="0.2">
      <c r="A446" s="326">
        <v>22.1</v>
      </c>
      <c r="B446" s="211">
        <f t="shared" si="203"/>
        <v>878.48400000003551</v>
      </c>
      <c r="C446" s="866">
        <f ca="1">IF(ISERR(AVERAGE(INDIRECT("B"&amp;(ROW()-INT($B$1/2))):INDIRECT("B"&amp;(ROW()+INT($B$1/2))))),"",AVERAGE(INDIRECT("B"&amp;(ROW()-INT($B$1/2))):INDIRECT("B"&amp;(ROW()+INT($B$1/2)))))</f>
        <v>878.48400000003551</v>
      </c>
      <c r="D446" s="866">
        <f t="shared" si="204"/>
        <v>5.0000000000000711E-2</v>
      </c>
      <c r="E446" s="867"/>
      <c r="F446" s="212">
        <f t="shared" si="200"/>
        <v>22.100000000000705</v>
      </c>
      <c r="G446" s="2">
        <f t="shared" si="176"/>
        <v>443</v>
      </c>
      <c r="H446" s="213">
        <f t="shared" si="177"/>
        <v>22.1</v>
      </c>
      <c r="I446" s="213">
        <f t="shared" si="178"/>
        <v>22.15</v>
      </c>
      <c r="J446" s="51">
        <f t="shared" ca="1" si="179"/>
        <v>878.48400000003551</v>
      </c>
      <c r="K446" s="51">
        <f t="shared" ca="1" si="180"/>
        <v>874.32600000003549</v>
      </c>
      <c r="L446" s="553">
        <f t="shared" ca="1" si="181"/>
        <v>878.48399999997696</v>
      </c>
      <c r="M446" s="542">
        <f t="shared" si="184"/>
        <v>35.566502400001134</v>
      </c>
      <c r="N446" s="544">
        <f t="shared" ca="1" si="185"/>
        <v>267.76192319999296</v>
      </c>
      <c r="O446" s="215"/>
      <c r="P446" s="216"/>
      <c r="Q446" s="217"/>
      <c r="R446" s="218"/>
      <c r="S446" s="219">
        <f t="shared" si="191"/>
        <v>0</v>
      </c>
      <c r="T446" s="220">
        <f t="shared" si="192"/>
        <v>0</v>
      </c>
      <c r="U446" s="214">
        <f t="shared" si="201"/>
        <v>0</v>
      </c>
      <c r="W446" s="221"/>
      <c r="X446" s="222"/>
      <c r="Y446" s="222"/>
      <c r="Z446" s="223"/>
      <c r="AA446" s="222"/>
      <c r="AB446" s="224"/>
      <c r="AC446" s="225"/>
      <c r="AD446" s="2">
        <f t="shared" si="186"/>
        <v>0</v>
      </c>
      <c r="AE446" s="2">
        <f t="shared" si="187"/>
        <v>0</v>
      </c>
      <c r="AF446" s="226"/>
      <c r="AG446" s="219">
        <f t="shared" si="193"/>
        <v>0</v>
      </c>
      <c r="AH446" s="234">
        <f t="shared" si="194"/>
        <v>0</v>
      </c>
      <c r="AI446" s="214">
        <f t="shared" si="202"/>
        <v>0</v>
      </c>
      <c r="AK446" s="229">
        <f t="shared" si="195"/>
        <v>0</v>
      </c>
      <c r="AL446" s="226"/>
      <c r="AM446" s="15"/>
      <c r="AN446" s="232" t="e">
        <f t="shared" si="196"/>
        <v>#DIV/0!</v>
      </c>
      <c r="AO446" s="214">
        <f t="shared" si="188"/>
        <v>0</v>
      </c>
      <c r="AQ446" s="210"/>
      <c r="AR446" s="231"/>
      <c r="AS446" s="15"/>
      <c r="AT446" s="232">
        <f t="shared" si="197"/>
        <v>0</v>
      </c>
      <c r="AU446" s="235">
        <f t="shared" si="198"/>
        <v>0</v>
      </c>
      <c r="AY446" s="210">
        <v>22.1</v>
      </c>
      <c r="AZ446" s="231">
        <v>148</v>
      </c>
      <c r="BA446" s="15"/>
      <c r="BB446" s="232">
        <f t="shared" si="182"/>
        <v>22.09160015203345</v>
      </c>
      <c r="BC446" s="235">
        <f t="shared" si="183"/>
        <v>148</v>
      </c>
      <c r="BG446" s="210">
        <v>22.1</v>
      </c>
      <c r="BH446" s="231">
        <v>2100</v>
      </c>
      <c r="BI446" s="15"/>
      <c r="BJ446" s="232">
        <f t="shared" si="189"/>
        <v>22.1</v>
      </c>
      <c r="BK446" s="235">
        <f t="shared" si="199"/>
        <v>848.22433460078685</v>
      </c>
      <c r="BM446" s="109">
        <f t="shared" si="190"/>
        <v>0.40391634980989849</v>
      </c>
      <c r="BN446" s="213"/>
      <c r="BR446" s="228"/>
      <c r="BS446" s="311"/>
      <c r="BT446" s="3"/>
      <c r="BU446" s="213"/>
      <c r="BV446" s="213"/>
      <c r="BW446" s="291"/>
    </row>
    <row r="447" spans="1:75" x14ac:dyDescent="0.2">
      <c r="A447" s="326">
        <v>22.15</v>
      </c>
      <c r="B447" s="211">
        <f t="shared" si="203"/>
        <v>874.32600000003549</v>
      </c>
      <c r="C447" s="866">
        <f ca="1">IF(ISERR(AVERAGE(INDIRECT("B"&amp;(ROW()-INT($B$1/2))):INDIRECT("B"&amp;(ROW()+INT($B$1/2))))),"",AVERAGE(INDIRECT("B"&amp;(ROW()-INT($B$1/2))):INDIRECT("B"&amp;(ROW()+INT($B$1/2)))))</f>
        <v>874.32600000003549</v>
      </c>
      <c r="D447" s="866">
        <f t="shared" si="204"/>
        <v>4.9999999999997158E-2</v>
      </c>
      <c r="E447" s="867"/>
      <c r="F447" s="212">
        <f t="shared" si="200"/>
        <v>22.150000000000709</v>
      </c>
      <c r="G447" s="2">
        <f t="shared" si="176"/>
        <v>444</v>
      </c>
      <c r="H447" s="213">
        <f t="shared" si="177"/>
        <v>22.15</v>
      </c>
      <c r="I447" s="213">
        <f t="shared" si="178"/>
        <v>22.2</v>
      </c>
      <c r="J447" s="51">
        <f t="shared" ca="1" si="179"/>
        <v>874.32600000003549</v>
      </c>
      <c r="K447" s="51">
        <f t="shared" ca="1" si="180"/>
        <v>870.16800000003548</v>
      </c>
      <c r="L447" s="553">
        <f t="shared" ca="1" si="181"/>
        <v>874.32599999997637</v>
      </c>
      <c r="M447" s="542">
        <f t="shared" si="184"/>
        <v>35.646969600001142</v>
      </c>
      <c r="N447" s="544">
        <f t="shared" ca="1" si="185"/>
        <v>266.49456479999282</v>
      </c>
      <c r="O447" s="215"/>
      <c r="P447" s="216"/>
      <c r="Q447" s="217"/>
      <c r="R447" s="218"/>
      <c r="S447" s="219">
        <f t="shared" si="191"/>
        <v>0</v>
      </c>
      <c r="T447" s="220">
        <f t="shared" si="192"/>
        <v>0</v>
      </c>
      <c r="U447" s="214">
        <f t="shared" si="201"/>
        <v>0</v>
      </c>
      <c r="W447" s="221"/>
      <c r="X447" s="222"/>
      <c r="Y447" s="222"/>
      <c r="Z447" s="223"/>
      <c r="AA447" s="222"/>
      <c r="AB447" s="224"/>
      <c r="AC447" s="225"/>
      <c r="AD447" s="2">
        <f t="shared" si="186"/>
        <v>0</v>
      </c>
      <c r="AE447" s="2">
        <f t="shared" si="187"/>
        <v>0</v>
      </c>
      <c r="AF447" s="226"/>
      <c r="AG447" s="219">
        <f t="shared" si="193"/>
        <v>0</v>
      </c>
      <c r="AH447" s="234">
        <f t="shared" si="194"/>
        <v>0</v>
      </c>
      <c r="AI447" s="214">
        <f t="shared" si="202"/>
        <v>0</v>
      </c>
      <c r="AK447" s="229">
        <f t="shared" si="195"/>
        <v>0</v>
      </c>
      <c r="AL447" s="226"/>
      <c r="AM447" s="15"/>
      <c r="AN447" s="232" t="e">
        <f t="shared" si="196"/>
        <v>#DIV/0!</v>
      </c>
      <c r="AO447" s="214">
        <f t="shared" si="188"/>
        <v>0</v>
      </c>
      <c r="AQ447" s="210"/>
      <c r="AR447" s="231"/>
      <c r="AS447" s="15"/>
      <c r="AT447" s="232">
        <f t="shared" si="197"/>
        <v>0</v>
      </c>
      <c r="AU447" s="235">
        <f t="shared" si="198"/>
        <v>0</v>
      </c>
      <c r="AY447" s="210">
        <v>22.15</v>
      </c>
      <c r="AZ447" s="231">
        <v>145.69999999999999</v>
      </c>
      <c r="BA447" s="15"/>
      <c r="BB447" s="232">
        <f t="shared" si="182"/>
        <v>22.141581147852531</v>
      </c>
      <c r="BC447" s="235">
        <f t="shared" si="183"/>
        <v>145.69999999999999</v>
      </c>
      <c r="BG447" s="210">
        <v>22.15</v>
      </c>
      <c r="BH447" s="231">
        <v>2100</v>
      </c>
      <c r="BI447" s="15"/>
      <c r="BJ447" s="232">
        <f t="shared" si="189"/>
        <v>22.15</v>
      </c>
      <c r="BK447" s="235">
        <f t="shared" si="199"/>
        <v>844.37642585553965</v>
      </c>
      <c r="BM447" s="109">
        <f t="shared" si="190"/>
        <v>0.40208401231216173</v>
      </c>
      <c r="BN447" s="213"/>
      <c r="BR447" s="228"/>
      <c r="BS447" s="311"/>
      <c r="BT447" s="3"/>
      <c r="BU447" s="213"/>
      <c r="BV447" s="213"/>
      <c r="BW447" s="291"/>
    </row>
    <row r="448" spans="1:75" x14ac:dyDescent="0.2">
      <c r="A448" s="326">
        <v>22.2</v>
      </c>
      <c r="B448" s="211">
        <f t="shared" si="203"/>
        <v>870.16800000003548</v>
      </c>
      <c r="C448" s="866">
        <f ca="1">IF(ISERR(AVERAGE(INDIRECT("B"&amp;(ROW()-INT($B$1/2))):INDIRECT("B"&amp;(ROW()+INT($B$1/2))))),"",AVERAGE(INDIRECT("B"&amp;(ROW()-INT($B$1/2))):INDIRECT("B"&amp;(ROW()+INT($B$1/2)))))</f>
        <v>870.16800000003548</v>
      </c>
      <c r="D448" s="866">
        <f t="shared" si="204"/>
        <v>5.0000000000000711E-2</v>
      </c>
      <c r="E448" s="867"/>
      <c r="F448" s="212">
        <f t="shared" si="200"/>
        <v>22.200000000000713</v>
      </c>
      <c r="G448" s="2">
        <f t="shared" si="176"/>
        <v>445</v>
      </c>
      <c r="H448" s="213">
        <f t="shared" si="177"/>
        <v>22.2</v>
      </c>
      <c r="I448" s="213">
        <f t="shared" si="178"/>
        <v>22.25</v>
      </c>
      <c r="J448" s="51">
        <f t="shared" ca="1" si="179"/>
        <v>870.16800000003548</v>
      </c>
      <c r="K448" s="51">
        <f t="shared" ca="1" si="180"/>
        <v>866.01000000003535</v>
      </c>
      <c r="L448" s="553">
        <f t="shared" ca="1" si="181"/>
        <v>870.16799999997613</v>
      </c>
      <c r="M448" s="542">
        <f t="shared" si="184"/>
        <v>35.727436800001151</v>
      </c>
      <c r="N448" s="544">
        <f t="shared" ca="1" si="185"/>
        <v>265.22720639999272</v>
      </c>
      <c r="O448" s="215"/>
      <c r="P448" s="216"/>
      <c r="Q448" s="217"/>
      <c r="R448" s="218"/>
      <c r="S448" s="219">
        <f t="shared" si="191"/>
        <v>0</v>
      </c>
      <c r="T448" s="220">
        <f t="shared" si="192"/>
        <v>0</v>
      </c>
      <c r="U448" s="214">
        <f t="shared" si="201"/>
        <v>0</v>
      </c>
      <c r="W448" s="221"/>
      <c r="X448" s="222"/>
      <c r="Y448" s="222"/>
      <c r="Z448" s="223"/>
      <c r="AA448" s="222"/>
      <c r="AB448" s="224"/>
      <c r="AC448" s="225"/>
      <c r="AD448" s="2">
        <f t="shared" si="186"/>
        <v>0</v>
      </c>
      <c r="AE448" s="2">
        <f t="shared" si="187"/>
        <v>0</v>
      </c>
      <c r="AF448" s="226"/>
      <c r="AG448" s="219">
        <f t="shared" si="193"/>
        <v>0</v>
      </c>
      <c r="AH448" s="234">
        <f t="shared" si="194"/>
        <v>0</v>
      </c>
      <c r="AI448" s="214">
        <f t="shared" si="202"/>
        <v>0</v>
      </c>
      <c r="AK448" s="229">
        <f t="shared" si="195"/>
        <v>0</v>
      </c>
      <c r="AL448" s="226"/>
      <c r="AM448" s="15"/>
      <c r="AN448" s="232" t="e">
        <f t="shared" si="196"/>
        <v>#DIV/0!</v>
      </c>
      <c r="AO448" s="214">
        <f t="shared" si="188"/>
        <v>0</v>
      </c>
      <c r="AQ448" s="210"/>
      <c r="AR448" s="231"/>
      <c r="AS448" s="15"/>
      <c r="AT448" s="232">
        <f t="shared" si="197"/>
        <v>0</v>
      </c>
      <c r="AU448" s="235">
        <f t="shared" si="198"/>
        <v>0</v>
      </c>
      <c r="AY448" s="210">
        <v>22.2</v>
      </c>
      <c r="AZ448" s="231">
        <v>142.1</v>
      </c>
      <c r="BA448" s="15"/>
      <c r="BB448" s="232">
        <f t="shared" si="182"/>
        <v>22.191562143671611</v>
      </c>
      <c r="BC448" s="235">
        <f t="shared" si="183"/>
        <v>142.1</v>
      </c>
      <c r="BG448" s="210">
        <v>22.2</v>
      </c>
      <c r="BH448" s="231">
        <v>2100</v>
      </c>
      <c r="BI448" s="15"/>
      <c r="BJ448" s="232">
        <f t="shared" si="189"/>
        <v>22.2</v>
      </c>
      <c r="BK448" s="235">
        <f t="shared" si="199"/>
        <v>840.52851711029246</v>
      </c>
      <c r="BM448" s="109">
        <f t="shared" si="190"/>
        <v>0.40025167481442497</v>
      </c>
      <c r="BN448" s="213"/>
      <c r="BR448" s="228"/>
      <c r="BS448" s="311"/>
      <c r="BT448" s="3"/>
      <c r="BU448" s="213"/>
      <c r="BV448" s="213"/>
      <c r="BW448" s="291"/>
    </row>
    <row r="449" spans="1:75" x14ac:dyDescent="0.2">
      <c r="A449" s="326">
        <v>22.25</v>
      </c>
      <c r="B449" s="211">
        <f t="shared" si="203"/>
        <v>866.01000000003546</v>
      </c>
      <c r="C449" s="866">
        <f ca="1">IF(ISERR(AVERAGE(INDIRECT("B"&amp;(ROW()-INT($B$1/2))):INDIRECT("B"&amp;(ROW()+INT($B$1/2))))),"",AVERAGE(INDIRECT("B"&amp;(ROW()-INT($B$1/2))):INDIRECT("B"&amp;(ROW()+INT($B$1/2)))))</f>
        <v>866.01000000003535</v>
      </c>
      <c r="D449" s="866">
        <f t="shared" si="204"/>
        <v>5.0000000000000711E-2</v>
      </c>
      <c r="E449" s="867"/>
      <c r="F449" s="212">
        <f t="shared" si="200"/>
        <v>22.250000000000718</v>
      </c>
      <c r="G449" s="2">
        <f t="shared" si="176"/>
        <v>446</v>
      </c>
      <c r="H449" s="213">
        <f t="shared" si="177"/>
        <v>22.25</v>
      </c>
      <c r="I449" s="213">
        <f t="shared" si="178"/>
        <v>22.3</v>
      </c>
      <c r="J449" s="51">
        <f t="shared" ca="1" si="179"/>
        <v>866.01000000003535</v>
      </c>
      <c r="K449" s="51">
        <f t="shared" ca="1" si="180"/>
        <v>861.85200000003545</v>
      </c>
      <c r="L449" s="553">
        <f t="shared" ca="1" si="181"/>
        <v>866.00999999997566</v>
      </c>
      <c r="M449" s="542">
        <f t="shared" si="184"/>
        <v>35.807904000001159</v>
      </c>
      <c r="N449" s="544">
        <f t="shared" ca="1" si="185"/>
        <v>263.95984799999258</v>
      </c>
      <c r="O449" s="215"/>
      <c r="P449" s="216"/>
      <c r="Q449" s="217"/>
      <c r="R449" s="218"/>
      <c r="S449" s="219">
        <f t="shared" si="191"/>
        <v>0</v>
      </c>
      <c r="T449" s="220">
        <f t="shared" si="192"/>
        <v>0</v>
      </c>
      <c r="U449" s="214">
        <f t="shared" si="201"/>
        <v>0</v>
      </c>
      <c r="W449" s="221"/>
      <c r="X449" s="222"/>
      <c r="Y449" s="222"/>
      <c r="Z449" s="223"/>
      <c r="AA449" s="222"/>
      <c r="AB449" s="224"/>
      <c r="AC449" s="225"/>
      <c r="AD449" s="2">
        <f t="shared" si="186"/>
        <v>0</v>
      </c>
      <c r="AE449" s="2">
        <f t="shared" si="187"/>
        <v>0</v>
      </c>
      <c r="AF449" s="226"/>
      <c r="AG449" s="219">
        <f t="shared" si="193"/>
        <v>0</v>
      </c>
      <c r="AH449" s="234">
        <f t="shared" si="194"/>
        <v>0</v>
      </c>
      <c r="AI449" s="214">
        <f t="shared" si="202"/>
        <v>0</v>
      </c>
      <c r="AK449" s="229">
        <f t="shared" si="195"/>
        <v>0</v>
      </c>
      <c r="AL449" s="226"/>
      <c r="AM449" s="15"/>
      <c r="AN449" s="232" t="e">
        <f t="shared" si="196"/>
        <v>#DIV/0!</v>
      </c>
      <c r="AO449" s="214">
        <f t="shared" si="188"/>
        <v>0</v>
      </c>
      <c r="AQ449" s="210"/>
      <c r="AR449" s="231"/>
      <c r="AS449" s="15"/>
      <c r="AT449" s="232">
        <f t="shared" si="197"/>
        <v>0</v>
      </c>
      <c r="AU449" s="235">
        <f t="shared" si="198"/>
        <v>0</v>
      </c>
      <c r="AY449" s="210">
        <v>22.25</v>
      </c>
      <c r="AZ449" s="231">
        <v>131.6</v>
      </c>
      <c r="BA449" s="15"/>
      <c r="BB449" s="232">
        <f t="shared" si="182"/>
        <v>22.241543139490691</v>
      </c>
      <c r="BC449" s="235">
        <f t="shared" si="183"/>
        <v>131.6</v>
      </c>
      <c r="BG449" s="210">
        <v>22.25</v>
      </c>
      <c r="BH449" s="231">
        <v>2100</v>
      </c>
      <c r="BI449" s="15"/>
      <c r="BJ449" s="232">
        <f t="shared" si="189"/>
        <v>22.25</v>
      </c>
      <c r="BK449" s="235">
        <f t="shared" si="199"/>
        <v>836.68060836504526</v>
      </c>
      <c r="BM449" s="109">
        <f t="shared" si="190"/>
        <v>0.39841933731668822</v>
      </c>
      <c r="BN449" s="213"/>
      <c r="BR449" s="228"/>
      <c r="BS449" s="311"/>
      <c r="BT449" s="3"/>
      <c r="BU449" s="213"/>
      <c r="BV449" s="213"/>
      <c r="BW449" s="291"/>
    </row>
    <row r="450" spans="1:75" x14ac:dyDescent="0.2">
      <c r="A450" s="326">
        <v>22.3</v>
      </c>
      <c r="B450" s="211">
        <f t="shared" si="203"/>
        <v>861.85200000003545</v>
      </c>
      <c r="C450" s="866">
        <f ca="1">IF(ISERR(AVERAGE(INDIRECT("B"&amp;(ROW()-INT($B$1/2))):INDIRECT("B"&amp;(ROW()+INT($B$1/2))))),"",AVERAGE(INDIRECT("B"&amp;(ROW()-INT($B$1/2))):INDIRECT("B"&amp;(ROW()+INT($B$1/2)))))</f>
        <v>861.85200000003545</v>
      </c>
      <c r="D450" s="866">
        <f t="shared" si="204"/>
        <v>5.0000000000000711E-2</v>
      </c>
      <c r="E450" s="867"/>
      <c r="F450" s="212">
        <f t="shared" si="200"/>
        <v>22.300000000000722</v>
      </c>
      <c r="G450" s="2">
        <f t="shared" si="176"/>
        <v>447</v>
      </c>
      <c r="H450" s="213">
        <f t="shared" si="177"/>
        <v>22.3</v>
      </c>
      <c r="I450" s="213">
        <f t="shared" si="178"/>
        <v>22.35</v>
      </c>
      <c r="J450" s="51">
        <f t="shared" ca="1" si="179"/>
        <v>861.85200000003545</v>
      </c>
      <c r="K450" s="51">
        <f t="shared" ca="1" si="180"/>
        <v>857.69400000003543</v>
      </c>
      <c r="L450" s="553">
        <f t="shared" ca="1" si="181"/>
        <v>861.85199999997542</v>
      </c>
      <c r="M450" s="542">
        <f t="shared" si="184"/>
        <v>35.888371200001167</v>
      </c>
      <c r="N450" s="544">
        <f t="shared" ca="1" si="185"/>
        <v>262.69248959999254</v>
      </c>
      <c r="O450" s="215"/>
      <c r="P450" s="216"/>
      <c r="Q450" s="217"/>
      <c r="R450" s="218"/>
      <c r="S450" s="219">
        <f t="shared" si="191"/>
        <v>0</v>
      </c>
      <c r="T450" s="220">
        <f t="shared" si="192"/>
        <v>0</v>
      </c>
      <c r="U450" s="214">
        <f t="shared" si="201"/>
        <v>0</v>
      </c>
      <c r="W450" s="221"/>
      <c r="X450" s="222"/>
      <c r="Y450" s="222"/>
      <c r="Z450" s="223"/>
      <c r="AA450" s="222"/>
      <c r="AB450" s="224"/>
      <c r="AC450" s="225"/>
      <c r="AD450" s="2">
        <f t="shared" si="186"/>
        <v>0</v>
      </c>
      <c r="AE450" s="2">
        <f t="shared" si="187"/>
        <v>0</v>
      </c>
      <c r="AF450" s="226"/>
      <c r="AG450" s="219">
        <f t="shared" si="193"/>
        <v>0</v>
      </c>
      <c r="AH450" s="234">
        <f t="shared" si="194"/>
        <v>0</v>
      </c>
      <c r="AI450" s="214">
        <f t="shared" si="202"/>
        <v>0</v>
      </c>
      <c r="AK450" s="229">
        <f t="shared" si="195"/>
        <v>0</v>
      </c>
      <c r="AL450" s="226"/>
      <c r="AM450" s="15"/>
      <c r="AN450" s="232" t="e">
        <f t="shared" si="196"/>
        <v>#DIV/0!</v>
      </c>
      <c r="AO450" s="214">
        <f t="shared" si="188"/>
        <v>0</v>
      </c>
      <c r="AQ450" s="210"/>
      <c r="AR450" s="231"/>
      <c r="AS450" s="15"/>
      <c r="AT450" s="232">
        <f t="shared" si="197"/>
        <v>0</v>
      </c>
      <c r="AU450" s="235">
        <f t="shared" si="198"/>
        <v>0</v>
      </c>
      <c r="AY450" s="210">
        <v>22.3</v>
      </c>
      <c r="AZ450" s="231">
        <v>121.1</v>
      </c>
      <c r="BA450" s="15"/>
      <c r="BB450" s="232">
        <f t="shared" si="182"/>
        <v>22.291524135309771</v>
      </c>
      <c r="BC450" s="235">
        <f t="shared" si="183"/>
        <v>121.1</v>
      </c>
      <c r="BG450" s="210">
        <v>22.3</v>
      </c>
      <c r="BH450" s="231">
        <v>2100</v>
      </c>
      <c r="BI450" s="15"/>
      <c r="BJ450" s="232">
        <f t="shared" si="189"/>
        <v>22.3</v>
      </c>
      <c r="BK450" s="235">
        <f t="shared" si="199"/>
        <v>832.83269961979806</v>
      </c>
      <c r="BM450" s="109">
        <f t="shared" si="190"/>
        <v>0.39658699981895146</v>
      </c>
      <c r="BN450" s="213"/>
      <c r="BR450" s="228"/>
      <c r="BS450" s="311"/>
      <c r="BT450" s="3"/>
      <c r="BU450" s="213"/>
      <c r="BV450" s="213"/>
      <c r="BW450" s="291"/>
    </row>
    <row r="451" spans="1:75" x14ac:dyDescent="0.2">
      <c r="A451" s="326">
        <v>22.35</v>
      </c>
      <c r="B451" s="211">
        <f t="shared" si="203"/>
        <v>857.69400000003543</v>
      </c>
      <c r="C451" s="866">
        <f ca="1">IF(ISERR(AVERAGE(INDIRECT("B"&amp;(ROW()-INT($B$1/2))):INDIRECT("B"&amp;(ROW()+INT($B$1/2))))),"",AVERAGE(INDIRECT("B"&amp;(ROW()-INT($B$1/2))):INDIRECT("B"&amp;(ROW()+INT($B$1/2)))))</f>
        <v>857.69400000003543</v>
      </c>
      <c r="D451" s="866">
        <f t="shared" si="204"/>
        <v>5.0000000000000711E-2</v>
      </c>
      <c r="E451" s="867"/>
      <c r="F451" s="212">
        <f t="shared" si="200"/>
        <v>22.350000000000726</v>
      </c>
      <c r="G451" s="2">
        <f t="shared" si="176"/>
        <v>448</v>
      </c>
      <c r="H451" s="213">
        <f t="shared" si="177"/>
        <v>22.35</v>
      </c>
      <c r="I451" s="213">
        <f t="shared" si="178"/>
        <v>22.4</v>
      </c>
      <c r="J451" s="51">
        <f t="shared" ca="1" si="179"/>
        <v>857.69400000003543</v>
      </c>
      <c r="K451" s="51">
        <f t="shared" ca="1" si="180"/>
        <v>853.53600000003553</v>
      </c>
      <c r="L451" s="553">
        <f t="shared" ca="1" si="181"/>
        <v>857.69399999997518</v>
      </c>
      <c r="M451" s="542">
        <f t="shared" si="184"/>
        <v>35.968838400001168</v>
      </c>
      <c r="N451" s="544">
        <f t="shared" ca="1" si="185"/>
        <v>261.42513119999245</v>
      </c>
      <c r="O451" s="215"/>
      <c r="P451" s="216"/>
      <c r="Q451" s="217"/>
      <c r="R451" s="218"/>
      <c r="S451" s="219">
        <f t="shared" si="191"/>
        <v>0</v>
      </c>
      <c r="T451" s="220">
        <f t="shared" si="192"/>
        <v>0</v>
      </c>
      <c r="U451" s="214">
        <f t="shared" si="201"/>
        <v>0</v>
      </c>
      <c r="W451" s="221"/>
      <c r="X451" s="222"/>
      <c r="Y451" s="222"/>
      <c r="Z451" s="223"/>
      <c r="AA451" s="222"/>
      <c r="AB451" s="224"/>
      <c r="AC451" s="225"/>
      <c r="AD451" s="2">
        <f t="shared" si="186"/>
        <v>0</v>
      </c>
      <c r="AE451" s="2">
        <f t="shared" si="187"/>
        <v>0</v>
      </c>
      <c r="AF451" s="226"/>
      <c r="AG451" s="219">
        <f t="shared" si="193"/>
        <v>0</v>
      </c>
      <c r="AH451" s="234">
        <f t="shared" si="194"/>
        <v>0</v>
      </c>
      <c r="AI451" s="214">
        <f t="shared" si="202"/>
        <v>0</v>
      </c>
      <c r="AK451" s="229">
        <f t="shared" si="195"/>
        <v>0</v>
      </c>
      <c r="AL451" s="226"/>
      <c r="AM451" s="15"/>
      <c r="AN451" s="232" t="e">
        <f t="shared" si="196"/>
        <v>#DIV/0!</v>
      </c>
      <c r="AO451" s="214">
        <f t="shared" si="188"/>
        <v>0</v>
      </c>
      <c r="AQ451" s="210"/>
      <c r="AR451" s="231"/>
      <c r="AS451" s="15"/>
      <c r="AT451" s="232">
        <f t="shared" si="197"/>
        <v>0</v>
      </c>
      <c r="AU451" s="235">
        <f t="shared" si="198"/>
        <v>0</v>
      </c>
      <c r="AY451" s="210">
        <v>22.35</v>
      </c>
      <c r="AZ451" s="231">
        <v>112.5</v>
      </c>
      <c r="BA451" s="15"/>
      <c r="BB451" s="232">
        <f t="shared" si="182"/>
        <v>22.341505131128852</v>
      </c>
      <c r="BC451" s="235">
        <f t="shared" si="183"/>
        <v>112.5</v>
      </c>
      <c r="BG451" s="210">
        <v>22.35</v>
      </c>
      <c r="BH451" s="231">
        <v>2100</v>
      </c>
      <c r="BI451" s="15"/>
      <c r="BJ451" s="232">
        <f t="shared" si="189"/>
        <v>22.35</v>
      </c>
      <c r="BK451" s="235">
        <f t="shared" si="199"/>
        <v>828.98479087455087</v>
      </c>
      <c r="BM451" s="109">
        <f t="shared" si="190"/>
        <v>0.3947546623212147</v>
      </c>
      <c r="BN451" s="213"/>
      <c r="BR451" s="228"/>
      <c r="BS451" s="311"/>
      <c r="BT451" s="3"/>
      <c r="BU451" s="213"/>
      <c r="BV451" s="213"/>
      <c r="BW451" s="291"/>
    </row>
    <row r="452" spans="1:75" x14ac:dyDescent="0.2">
      <c r="A452" s="326">
        <v>22.4</v>
      </c>
      <c r="B452" s="211">
        <f t="shared" si="203"/>
        <v>853.53600000003541</v>
      </c>
      <c r="C452" s="866">
        <f ca="1">IF(ISERR(AVERAGE(INDIRECT("B"&amp;(ROW()-INT($B$1/2))):INDIRECT("B"&amp;(ROW()+INT($B$1/2))))),"",AVERAGE(INDIRECT("B"&amp;(ROW()-INT($B$1/2))):INDIRECT("B"&amp;(ROW()+INT($B$1/2)))))</f>
        <v>853.53600000003553</v>
      </c>
      <c r="D452" s="866">
        <f t="shared" si="204"/>
        <v>4.9999999999997158E-2</v>
      </c>
      <c r="E452" s="867"/>
      <c r="F452" s="212">
        <f t="shared" si="200"/>
        <v>22.40000000000073</v>
      </c>
      <c r="G452" s="2">
        <f t="shared" ref="G452:G515" si="205">MATCH(F452,$A$4:$A$4595,1)</f>
        <v>449</v>
      </c>
      <c r="H452" s="213">
        <f t="shared" ref="H452:H515" si="206">IF(INDEX($B$4:$B$4595,G452+1,1)&gt;0,INDEX($A$4:$A$4595,G452,1),"")</f>
        <v>22.4</v>
      </c>
      <c r="I452" s="213">
        <f t="shared" ref="I452:I515" si="207">IF(INDEX($B$4:$B$4595,G452+1,1)&gt;0,INDEX($A$4:$A$4595,G452+1,1),"")</f>
        <v>22.45</v>
      </c>
      <c r="J452" s="51">
        <f t="shared" ref="J452:J515" ca="1" si="208">IF(INDEX($C$4:$C$4595,G452+1,1)&gt;0,INDEX($C$4:$C$4595,G452,1),"")</f>
        <v>853.53600000003553</v>
      </c>
      <c r="K452" s="51">
        <f t="shared" ref="K452:K515" ca="1" si="209">IF(INDEX($C$4:$C$4595,G452+1,1)&gt;0,INDEX($C$4:$C$4595,G452+1,1),"")</f>
        <v>849.37800000003529</v>
      </c>
      <c r="L452" s="553">
        <f t="shared" ref="L452:L515" ca="1" si="210">IF(INDEX($C$4:$C$4595,G452+1,1)&gt;0,(F452-H452)/(I452-H452)*(K452-J452)+J452,"")</f>
        <v>853.53599999997471</v>
      </c>
      <c r="M452" s="542">
        <f t="shared" si="184"/>
        <v>36.049305600001176</v>
      </c>
      <c r="N452" s="544">
        <f t="shared" ca="1" si="185"/>
        <v>260.1577727999923</v>
      </c>
      <c r="O452" s="215"/>
      <c r="P452" s="216"/>
      <c r="Q452" s="217"/>
      <c r="R452" s="218"/>
      <c r="S452" s="219">
        <f t="shared" si="191"/>
        <v>0</v>
      </c>
      <c r="T452" s="220">
        <f t="shared" si="192"/>
        <v>0</v>
      </c>
      <c r="U452" s="214">
        <f t="shared" si="201"/>
        <v>0</v>
      </c>
      <c r="W452" s="221"/>
      <c r="X452" s="222"/>
      <c r="Y452" s="222"/>
      <c r="Z452" s="223"/>
      <c r="AA452" s="222"/>
      <c r="AB452" s="224"/>
      <c r="AC452" s="225"/>
      <c r="AD452" s="2">
        <f t="shared" si="186"/>
        <v>0</v>
      </c>
      <c r="AE452" s="2">
        <f t="shared" si="187"/>
        <v>0</v>
      </c>
      <c r="AF452" s="226"/>
      <c r="AG452" s="219">
        <f t="shared" si="193"/>
        <v>0</v>
      </c>
      <c r="AH452" s="234">
        <f t="shared" si="194"/>
        <v>0</v>
      </c>
      <c r="AI452" s="214">
        <f t="shared" si="202"/>
        <v>0</v>
      </c>
      <c r="AK452" s="229">
        <f t="shared" si="195"/>
        <v>0</v>
      </c>
      <c r="AL452" s="226"/>
      <c r="AM452" s="15"/>
      <c r="AN452" s="232" t="e">
        <f t="shared" si="196"/>
        <v>#DIV/0!</v>
      </c>
      <c r="AO452" s="214">
        <f t="shared" si="188"/>
        <v>0</v>
      </c>
      <c r="AQ452" s="210"/>
      <c r="AR452" s="231"/>
      <c r="AS452" s="15"/>
      <c r="AT452" s="232">
        <f t="shared" si="197"/>
        <v>0</v>
      </c>
      <c r="AU452" s="235">
        <f t="shared" si="198"/>
        <v>0</v>
      </c>
      <c r="AY452" s="210">
        <v>22.4</v>
      </c>
      <c r="AZ452" s="231">
        <v>110.6</v>
      </c>
      <c r="BA452" s="15"/>
      <c r="BB452" s="232">
        <f t="shared" ref="BB452:BB515" si="211">IF(AY452&gt;0,(26.3/MAX($AY$4:$AY$4600))*AY452,0)</f>
        <v>22.391486126947932</v>
      </c>
      <c r="BC452" s="235">
        <f t="shared" ref="BC452:BC515" si="212">AZ452+BE$4</f>
        <v>110.6</v>
      </c>
      <c r="BG452" s="210">
        <v>22.4</v>
      </c>
      <c r="BH452" s="231">
        <v>2100</v>
      </c>
      <c r="BI452" s="15"/>
      <c r="BJ452" s="232">
        <f t="shared" si="189"/>
        <v>22.4</v>
      </c>
      <c r="BK452" s="235">
        <f t="shared" si="199"/>
        <v>825.13688212930367</v>
      </c>
      <c r="BM452" s="109">
        <f t="shared" si="190"/>
        <v>0.39292232482347794</v>
      </c>
      <c r="BN452" s="213"/>
      <c r="BR452" s="228"/>
      <c r="BS452" s="311"/>
      <c r="BT452" s="3"/>
      <c r="BU452" s="213"/>
      <c r="BV452" s="213"/>
      <c r="BW452" s="291"/>
    </row>
    <row r="453" spans="1:75" x14ac:dyDescent="0.2">
      <c r="A453" s="326">
        <v>22.45</v>
      </c>
      <c r="B453" s="211">
        <f t="shared" si="203"/>
        <v>849.3780000000354</v>
      </c>
      <c r="C453" s="866">
        <f ca="1">IF(ISERR(AVERAGE(INDIRECT("B"&amp;(ROW()-INT($B$1/2))):INDIRECT("B"&amp;(ROW()+INT($B$1/2))))),"",AVERAGE(INDIRECT("B"&amp;(ROW()-INT($B$1/2))):INDIRECT("B"&amp;(ROW()+INT($B$1/2)))))</f>
        <v>849.37800000003529</v>
      </c>
      <c r="D453" s="866">
        <f t="shared" si="204"/>
        <v>5.0000000000000711E-2</v>
      </c>
      <c r="E453" s="867"/>
      <c r="F453" s="212">
        <f t="shared" si="200"/>
        <v>22.450000000000735</v>
      </c>
      <c r="G453" s="2">
        <f t="shared" si="205"/>
        <v>450</v>
      </c>
      <c r="H453" s="213">
        <f t="shared" si="206"/>
        <v>22.45</v>
      </c>
      <c r="I453" s="213">
        <f t="shared" si="207"/>
        <v>22.5</v>
      </c>
      <c r="J453" s="51">
        <f t="shared" ca="1" si="208"/>
        <v>849.37800000003529</v>
      </c>
      <c r="K453" s="51">
        <f t="shared" ca="1" si="209"/>
        <v>845.22000000003538</v>
      </c>
      <c r="L453" s="553">
        <f t="shared" ca="1" si="210"/>
        <v>849.37799999997412</v>
      </c>
      <c r="M453" s="542">
        <f t="shared" ref="M453:M516" si="213">IF(F453&lt;&gt;"",F453*1.609344,"")</f>
        <v>36.129772800001184</v>
      </c>
      <c r="N453" s="544">
        <f t="shared" ref="N453:N516" ca="1" si="214">IF(L453&lt;&gt;"",L453*0.3048,"")</f>
        <v>258.89041439999215</v>
      </c>
      <c r="O453" s="215"/>
      <c r="P453" s="216"/>
      <c r="Q453" s="217"/>
      <c r="R453" s="218"/>
      <c r="S453" s="219">
        <f t="shared" si="191"/>
        <v>0</v>
      </c>
      <c r="T453" s="220">
        <f t="shared" si="192"/>
        <v>0</v>
      </c>
      <c r="U453" s="214">
        <f t="shared" si="201"/>
        <v>0</v>
      </c>
      <c r="W453" s="221"/>
      <c r="X453" s="222"/>
      <c r="Y453" s="222"/>
      <c r="Z453" s="223"/>
      <c r="AA453" s="222"/>
      <c r="AB453" s="224"/>
      <c r="AC453" s="225"/>
      <c r="AD453" s="2">
        <f t="shared" ref="AD453:AD516" si="215">IF(W453&lt;0,W453-X453/60-Y453/3600,W453+X453/60+Y453/3600)</f>
        <v>0</v>
      </c>
      <c r="AE453" s="2">
        <f t="shared" ref="AE453:AE516" si="216">IF(Z453&lt;0,Z453-AA453/60-AB453/3600,Z453+AA453/60+AB453/3600)</f>
        <v>0</v>
      </c>
      <c r="AF453" s="226"/>
      <c r="AG453" s="219">
        <f t="shared" si="193"/>
        <v>0</v>
      </c>
      <c r="AH453" s="234">
        <f t="shared" si="194"/>
        <v>0</v>
      </c>
      <c r="AI453" s="214">
        <f t="shared" si="202"/>
        <v>0</v>
      </c>
      <c r="AK453" s="229">
        <f t="shared" si="195"/>
        <v>0</v>
      </c>
      <c r="AL453" s="226"/>
      <c r="AM453" s="15"/>
      <c r="AN453" s="232" t="e">
        <f t="shared" si="196"/>
        <v>#DIV/0!</v>
      </c>
      <c r="AO453" s="214">
        <f t="shared" ref="AO453:AO516" si="217">AL453*3.28084</f>
        <v>0</v>
      </c>
      <c r="AQ453" s="210"/>
      <c r="AR453" s="231"/>
      <c r="AS453" s="15"/>
      <c r="AT453" s="232">
        <f t="shared" si="197"/>
        <v>0</v>
      </c>
      <c r="AU453" s="235">
        <f t="shared" si="198"/>
        <v>0</v>
      </c>
      <c r="AY453" s="210">
        <v>22.45</v>
      </c>
      <c r="AZ453" s="231">
        <v>104.7</v>
      </c>
      <c r="BA453" s="15"/>
      <c r="BB453" s="232">
        <f t="shared" si="211"/>
        <v>22.441467122767012</v>
      </c>
      <c r="BC453" s="235">
        <f t="shared" si="212"/>
        <v>104.7</v>
      </c>
      <c r="BG453" s="210">
        <v>22.45</v>
      </c>
      <c r="BH453" s="231">
        <v>2100</v>
      </c>
      <c r="BI453" s="15"/>
      <c r="BJ453" s="232">
        <f t="shared" ref="BJ453:BJ516" si="218">BG453</f>
        <v>22.45</v>
      </c>
      <c r="BK453" s="235">
        <f t="shared" si="199"/>
        <v>821.28897338405648</v>
      </c>
      <c r="BM453" s="109">
        <f t="shared" ref="BM453:BM516" si="219">BM452+$BQ$14</f>
        <v>0.39108998732574118</v>
      </c>
      <c r="BN453" s="213"/>
      <c r="BR453" s="228"/>
      <c r="BS453" s="311"/>
      <c r="BT453" s="3"/>
      <c r="BU453" s="213"/>
      <c r="BV453" s="213"/>
      <c r="BW453" s="291"/>
    </row>
    <row r="454" spans="1:75" x14ac:dyDescent="0.2">
      <c r="A454" s="326">
        <v>22.5</v>
      </c>
      <c r="B454" s="211">
        <f t="shared" si="203"/>
        <v>845.22000000003538</v>
      </c>
      <c r="C454" s="866">
        <f ca="1">IF(ISERR(AVERAGE(INDIRECT("B"&amp;(ROW()-INT($B$1/2))):INDIRECT("B"&amp;(ROW()+INT($B$1/2))))),"",AVERAGE(INDIRECT("B"&amp;(ROW()-INT($B$1/2))):INDIRECT("B"&amp;(ROW()+INT($B$1/2)))))</f>
        <v>845.22000000003538</v>
      </c>
      <c r="D454" s="866">
        <f t="shared" si="204"/>
        <v>5.0000000000000711E-2</v>
      </c>
      <c r="E454" s="867"/>
      <c r="F454" s="212">
        <f t="shared" si="200"/>
        <v>22.500000000000739</v>
      </c>
      <c r="G454" s="2">
        <f t="shared" si="205"/>
        <v>451</v>
      </c>
      <c r="H454" s="213">
        <f t="shared" si="206"/>
        <v>22.5</v>
      </c>
      <c r="I454" s="213">
        <f t="shared" si="207"/>
        <v>22.55</v>
      </c>
      <c r="J454" s="51">
        <f t="shared" ca="1" si="208"/>
        <v>845.22000000003538</v>
      </c>
      <c r="K454" s="51">
        <f t="shared" ca="1" si="209"/>
        <v>841.06200000003537</v>
      </c>
      <c r="L454" s="553">
        <f t="shared" ca="1" si="210"/>
        <v>845.21999999997388</v>
      </c>
      <c r="M454" s="542">
        <f t="shared" si="213"/>
        <v>36.210240000001193</v>
      </c>
      <c r="N454" s="544">
        <f t="shared" ca="1" si="214"/>
        <v>257.62305599999206</v>
      </c>
      <c r="O454" s="215"/>
      <c r="P454" s="216"/>
      <c r="Q454" s="217"/>
      <c r="R454" s="218"/>
      <c r="S454" s="219">
        <f t="shared" ref="S454:S517" si="220">S453+IF(P454&lt;&gt;0,1.852*60*1000*((ACOS((SIN((P453/180)*PI()))*(SIN((P454/180)*PI()))+(COS((P453/180)*PI()))*(COS((P454/180)*PI()))*(COS((Q454/180)*PI()-(Q453/180)*PI())))/PI())*180),0)</f>
        <v>0</v>
      </c>
      <c r="T454" s="220">
        <f t="shared" ref="T454:T517" si="221">T453+IF(P454&lt;&gt;0,1.852*60*0.6213712*((ACOS((SIN((P453/180)*PI()))*(SIN((P454/180)*PI()))+(COS((P453/180)*PI()))*(COS((P454/180)*PI()))*(COS((Q454/180)*PI()-(Q453/180)*PI())))/PI())*180),0)</f>
        <v>0</v>
      </c>
      <c r="U454" s="214">
        <f t="shared" si="201"/>
        <v>0</v>
      </c>
      <c r="W454" s="221"/>
      <c r="X454" s="222"/>
      <c r="Y454" s="222"/>
      <c r="Z454" s="223"/>
      <c r="AA454" s="222"/>
      <c r="AB454" s="224"/>
      <c r="AC454" s="225"/>
      <c r="AD454" s="2">
        <f t="shared" si="215"/>
        <v>0</v>
      </c>
      <c r="AE454" s="2">
        <f t="shared" si="216"/>
        <v>0</v>
      </c>
      <c r="AF454" s="226"/>
      <c r="AG454" s="219">
        <f t="shared" ref="AG454:AG517" si="222">AG453+IF(AD454&lt;&gt;0,1.852*60*1000*((ACOS((SIN((AD453/180)*PI()))*(SIN((AD454/180)*PI()))+(COS((AD453/180)*PI()))*(COS((AD454/180)*PI()))*(COS((AE454/180)*PI()-(AE453/180)*PI())))/PI())*180),0)</f>
        <v>0</v>
      </c>
      <c r="AH454" s="234">
        <f t="shared" ref="AH454:AH517" si="223">AH453+IF(AD454&lt;&gt;0,1.852*60*0.6213712*((ACOS((SIN((AD453/180)*PI()))*(SIN((AD454/180)*PI()))+(COS((AD453/180)*PI()))*(COS((AD454/180)*PI()))*(COS((AE454/180)*PI()-(AE453/180)*PI())))/PI())*180),0)</f>
        <v>0</v>
      </c>
      <c r="AI454" s="214">
        <f t="shared" si="202"/>
        <v>0</v>
      </c>
      <c r="AK454" s="229">
        <f t="shared" ref="AK454:AK517" si="224">IF(AL454&gt;0,AK453+$AO$1,0)</f>
        <v>0</v>
      </c>
      <c r="AL454" s="226"/>
      <c r="AM454" s="15"/>
      <c r="AN454" s="232" t="e">
        <f t="shared" ref="AN454:AN517" si="225">(42341.84/MAX(AK454:AK5050))*AK454*0.0006213712</f>
        <v>#DIV/0!</v>
      </c>
      <c r="AO454" s="214">
        <f t="shared" si="217"/>
        <v>0</v>
      </c>
      <c r="AQ454" s="210"/>
      <c r="AR454" s="231"/>
      <c r="AS454" s="15"/>
      <c r="AT454" s="232">
        <f t="shared" ref="AT454:AT517" si="226">IF(AQ454&gt;0,(26.3/(MAX($AQ$4:$AQ$4600)*0.0006213712))*AQ454*0.0006213712,0)</f>
        <v>0</v>
      </c>
      <c r="AU454" s="235">
        <f t="shared" ref="AU454:AU517" si="227">(AR454*3.28084)+(AW$4)</f>
        <v>0</v>
      </c>
      <c r="AY454" s="210">
        <v>22.5</v>
      </c>
      <c r="AZ454" s="231">
        <v>99.1</v>
      </c>
      <c r="BA454" s="15"/>
      <c r="BB454" s="232">
        <f t="shared" si="211"/>
        <v>22.491448118586092</v>
      </c>
      <c r="BC454" s="235">
        <f t="shared" si="212"/>
        <v>99.1</v>
      </c>
      <c r="BG454" s="210">
        <v>22.5</v>
      </c>
      <c r="BH454" s="231">
        <v>2100</v>
      </c>
      <c r="BI454" s="15"/>
      <c r="BJ454" s="232">
        <f t="shared" si="218"/>
        <v>22.5</v>
      </c>
      <c r="BK454" s="235">
        <f t="shared" ref="BK454:BK517" si="228">BH454*BM454</f>
        <v>817.44106463880928</v>
      </c>
      <c r="BM454" s="109">
        <f t="shared" si="219"/>
        <v>0.38925764982800443</v>
      </c>
      <c r="BN454" s="213"/>
      <c r="BR454" s="228"/>
      <c r="BS454" s="311"/>
      <c r="BT454" s="3"/>
      <c r="BU454" s="213"/>
      <c r="BV454" s="213"/>
      <c r="BW454" s="291"/>
    </row>
    <row r="455" spans="1:75" x14ac:dyDescent="0.2">
      <c r="A455" s="326">
        <v>22.55</v>
      </c>
      <c r="B455" s="211">
        <f t="shared" si="203"/>
        <v>841.06200000003537</v>
      </c>
      <c r="C455" s="866">
        <f ca="1">IF(ISERR(AVERAGE(INDIRECT("B"&amp;(ROW()-INT($B$1/2))):INDIRECT("B"&amp;(ROW()+INT($B$1/2))))),"",AVERAGE(INDIRECT("B"&amp;(ROW()-INT($B$1/2))):INDIRECT("B"&amp;(ROW()+INT($B$1/2)))))</f>
        <v>841.06200000003537</v>
      </c>
      <c r="D455" s="866">
        <f t="shared" si="204"/>
        <v>5.0000000000000711E-2</v>
      </c>
      <c r="E455" s="867"/>
      <c r="F455" s="212">
        <f t="shared" ref="F455:F518" si="229">F454+(F454-F453)</f>
        <v>22.550000000000743</v>
      </c>
      <c r="G455" s="2">
        <f t="shared" si="205"/>
        <v>452</v>
      </c>
      <c r="H455" s="213">
        <f t="shared" si="206"/>
        <v>22.55</v>
      </c>
      <c r="I455" s="213">
        <f t="shared" si="207"/>
        <v>22.6</v>
      </c>
      <c r="J455" s="51">
        <f t="shared" ca="1" si="208"/>
        <v>841.06200000003537</v>
      </c>
      <c r="K455" s="51">
        <f t="shared" ca="1" si="209"/>
        <v>836.90400000003535</v>
      </c>
      <c r="L455" s="553">
        <f t="shared" ca="1" si="210"/>
        <v>841.06199999997364</v>
      </c>
      <c r="M455" s="542">
        <f t="shared" si="213"/>
        <v>36.290707200001201</v>
      </c>
      <c r="N455" s="544">
        <f t="shared" ca="1" si="214"/>
        <v>256.35569759999197</v>
      </c>
      <c r="O455" s="215"/>
      <c r="P455" s="216"/>
      <c r="Q455" s="217"/>
      <c r="R455" s="218"/>
      <c r="S455" s="219">
        <f t="shared" si="220"/>
        <v>0</v>
      </c>
      <c r="T455" s="220">
        <f t="shared" si="221"/>
        <v>0</v>
      </c>
      <c r="U455" s="214">
        <f t="shared" ref="U455:U518" si="230">R455*3.28084</f>
        <v>0</v>
      </c>
      <c r="W455" s="221"/>
      <c r="X455" s="222"/>
      <c r="Y455" s="222"/>
      <c r="Z455" s="223"/>
      <c r="AA455" s="222"/>
      <c r="AB455" s="224"/>
      <c r="AC455" s="225"/>
      <c r="AD455" s="2">
        <f t="shared" si="215"/>
        <v>0</v>
      </c>
      <c r="AE455" s="2">
        <f t="shared" si="216"/>
        <v>0</v>
      </c>
      <c r="AF455" s="226"/>
      <c r="AG455" s="219">
        <f t="shared" si="222"/>
        <v>0</v>
      </c>
      <c r="AH455" s="234">
        <f t="shared" si="223"/>
        <v>0</v>
      </c>
      <c r="AI455" s="214">
        <f t="shared" ref="AI455:AI518" si="231">AF455*3.28084</f>
        <v>0</v>
      </c>
      <c r="AK455" s="229">
        <f t="shared" si="224"/>
        <v>0</v>
      </c>
      <c r="AL455" s="226"/>
      <c r="AM455" s="15"/>
      <c r="AN455" s="232" t="e">
        <f t="shared" si="225"/>
        <v>#DIV/0!</v>
      </c>
      <c r="AO455" s="214">
        <f t="shared" si="217"/>
        <v>0</v>
      </c>
      <c r="AQ455" s="210"/>
      <c r="AR455" s="231"/>
      <c r="AS455" s="15"/>
      <c r="AT455" s="232">
        <f t="shared" si="226"/>
        <v>0</v>
      </c>
      <c r="AU455" s="235">
        <f t="shared" si="227"/>
        <v>0</v>
      </c>
      <c r="AY455" s="210">
        <v>22.55</v>
      </c>
      <c r="AZ455" s="231">
        <v>97.8</v>
      </c>
      <c r="BA455" s="15"/>
      <c r="BB455" s="232">
        <f t="shared" si="211"/>
        <v>22.541429114405172</v>
      </c>
      <c r="BC455" s="235">
        <f t="shared" si="212"/>
        <v>97.8</v>
      </c>
      <c r="BG455" s="210">
        <v>22.55</v>
      </c>
      <c r="BH455" s="231">
        <v>2100</v>
      </c>
      <c r="BI455" s="15"/>
      <c r="BJ455" s="232">
        <f t="shared" si="218"/>
        <v>22.55</v>
      </c>
      <c r="BK455" s="235">
        <f t="shared" si="228"/>
        <v>813.59315589356208</v>
      </c>
      <c r="BM455" s="109">
        <f t="shared" si="219"/>
        <v>0.38742531233026767</v>
      </c>
      <c r="BN455" s="213"/>
      <c r="BR455" s="228"/>
      <c r="BS455" s="311"/>
      <c r="BT455" s="3"/>
      <c r="BU455" s="213"/>
      <c r="BV455" s="213"/>
      <c r="BW455" s="291"/>
    </row>
    <row r="456" spans="1:75" x14ac:dyDescent="0.2">
      <c r="A456" s="326">
        <v>22.6</v>
      </c>
      <c r="B456" s="211">
        <f t="shared" si="203"/>
        <v>836.90400000003535</v>
      </c>
      <c r="C456" s="866">
        <f ca="1">IF(ISERR(AVERAGE(INDIRECT("B"&amp;(ROW()-INT($B$1/2))):INDIRECT("B"&amp;(ROW()+INT($B$1/2))))),"",AVERAGE(INDIRECT("B"&amp;(ROW()-INT($B$1/2))):INDIRECT("B"&amp;(ROW()+INT($B$1/2)))))</f>
        <v>836.90400000003535</v>
      </c>
      <c r="D456" s="866">
        <f t="shared" si="204"/>
        <v>5.0000000000000711E-2</v>
      </c>
      <c r="E456" s="867"/>
      <c r="F456" s="212">
        <f t="shared" si="229"/>
        <v>22.600000000000747</v>
      </c>
      <c r="G456" s="2">
        <f t="shared" si="205"/>
        <v>453</v>
      </c>
      <c r="H456" s="213">
        <f t="shared" si="206"/>
        <v>22.6</v>
      </c>
      <c r="I456" s="213">
        <f t="shared" si="207"/>
        <v>22.65</v>
      </c>
      <c r="J456" s="51">
        <f t="shared" ca="1" si="208"/>
        <v>836.90400000003535</v>
      </c>
      <c r="K456" s="51">
        <f t="shared" ca="1" si="209"/>
        <v>832.74600000003522</v>
      </c>
      <c r="L456" s="553">
        <f t="shared" ca="1" si="210"/>
        <v>836.90399999997328</v>
      </c>
      <c r="M456" s="542">
        <f t="shared" si="213"/>
        <v>36.371174400001209</v>
      </c>
      <c r="N456" s="544">
        <f t="shared" ca="1" si="214"/>
        <v>255.08833919999188</v>
      </c>
      <c r="O456" s="215"/>
      <c r="P456" s="216"/>
      <c r="Q456" s="217"/>
      <c r="R456" s="218"/>
      <c r="S456" s="219">
        <f t="shared" si="220"/>
        <v>0</v>
      </c>
      <c r="T456" s="220">
        <f t="shared" si="221"/>
        <v>0</v>
      </c>
      <c r="U456" s="214">
        <f t="shared" si="230"/>
        <v>0</v>
      </c>
      <c r="W456" s="221"/>
      <c r="X456" s="222"/>
      <c r="Y456" s="222"/>
      <c r="Z456" s="223"/>
      <c r="AA456" s="222"/>
      <c r="AB456" s="224"/>
      <c r="AC456" s="225"/>
      <c r="AD456" s="2">
        <f t="shared" si="215"/>
        <v>0</v>
      </c>
      <c r="AE456" s="2">
        <f t="shared" si="216"/>
        <v>0</v>
      </c>
      <c r="AF456" s="226"/>
      <c r="AG456" s="219">
        <f t="shared" si="222"/>
        <v>0</v>
      </c>
      <c r="AH456" s="234">
        <f t="shared" si="223"/>
        <v>0</v>
      </c>
      <c r="AI456" s="214">
        <f t="shared" si="231"/>
        <v>0</v>
      </c>
      <c r="AK456" s="229">
        <f t="shared" si="224"/>
        <v>0</v>
      </c>
      <c r="AL456" s="226"/>
      <c r="AM456" s="15"/>
      <c r="AN456" s="232" t="e">
        <f t="shared" si="225"/>
        <v>#DIV/0!</v>
      </c>
      <c r="AO456" s="214">
        <f t="shared" si="217"/>
        <v>0</v>
      </c>
      <c r="AQ456" s="210"/>
      <c r="AR456" s="231"/>
      <c r="AS456" s="15"/>
      <c r="AT456" s="232">
        <f t="shared" si="226"/>
        <v>0</v>
      </c>
      <c r="AU456" s="235">
        <f t="shared" si="227"/>
        <v>0</v>
      </c>
      <c r="AY456" s="210">
        <v>22.6</v>
      </c>
      <c r="AZ456" s="231">
        <v>97.8</v>
      </c>
      <c r="BA456" s="15"/>
      <c r="BB456" s="232">
        <f t="shared" si="211"/>
        <v>22.591410110224253</v>
      </c>
      <c r="BC456" s="235">
        <f t="shared" si="212"/>
        <v>97.8</v>
      </c>
      <c r="BG456" s="210">
        <v>22.6</v>
      </c>
      <c r="BH456" s="231">
        <v>2100</v>
      </c>
      <c r="BI456" s="15"/>
      <c r="BJ456" s="232">
        <f t="shared" si="218"/>
        <v>22.6</v>
      </c>
      <c r="BK456" s="235">
        <f t="shared" si="228"/>
        <v>809.74524714831489</v>
      </c>
      <c r="BM456" s="109">
        <f t="shared" si="219"/>
        <v>0.38559297483253091</v>
      </c>
      <c r="BN456" s="213"/>
      <c r="BR456" s="228"/>
      <c r="BS456" s="311"/>
      <c r="BT456" s="3"/>
      <c r="BU456" s="213"/>
      <c r="BV456" s="213"/>
      <c r="BW456" s="291"/>
    </row>
    <row r="457" spans="1:75" x14ac:dyDescent="0.2">
      <c r="A457" s="326">
        <v>22.65</v>
      </c>
      <c r="B457" s="211">
        <f t="shared" si="203"/>
        <v>832.74600000003534</v>
      </c>
      <c r="C457" s="866">
        <f ca="1">IF(ISERR(AVERAGE(INDIRECT("B"&amp;(ROW()-INT($B$1/2))):INDIRECT("B"&amp;(ROW()+INT($B$1/2))))),"",AVERAGE(INDIRECT("B"&amp;(ROW()-INT($B$1/2))):INDIRECT("B"&amp;(ROW()+INT($B$1/2)))))</f>
        <v>832.74600000003522</v>
      </c>
      <c r="D457" s="866">
        <f t="shared" si="204"/>
        <v>4.9999999999997158E-2</v>
      </c>
      <c r="E457" s="867"/>
      <c r="F457" s="212">
        <f t="shared" si="229"/>
        <v>22.650000000000752</v>
      </c>
      <c r="G457" s="2">
        <f t="shared" si="205"/>
        <v>454</v>
      </c>
      <c r="H457" s="213">
        <f t="shared" si="206"/>
        <v>22.65</v>
      </c>
      <c r="I457" s="213">
        <f t="shared" si="207"/>
        <v>22.7</v>
      </c>
      <c r="J457" s="51">
        <f t="shared" ca="1" si="208"/>
        <v>832.74600000003522</v>
      </c>
      <c r="K457" s="51">
        <f t="shared" ca="1" si="209"/>
        <v>828.58800000003532</v>
      </c>
      <c r="L457" s="553">
        <f t="shared" ca="1" si="210"/>
        <v>832.74599999997258</v>
      </c>
      <c r="M457" s="542">
        <f t="shared" si="213"/>
        <v>36.45164160000121</v>
      </c>
      <c r="N457" s="544">
        <f t="shared" ca="1" si="214"/>
        <v>253.82098079999164</v>
      </c>
      <c r="O457" s="215"/>
      <c r="P457" s="216"/>
      <c r="Q457" s="217"/>
      <c r="R457" s="218"/>
      <c r="S457" s="219">
        <f t="shared" si="220"/>
        <v>0</v>
      </c>
      <c r="T457" s="220">
        <f t="shared" si="221"/>
        <v>0</v>
      </c>
      <c r="U457" s="214">
        <f t="shared" si="230"/>
        <v>0</v>
      </c>
      <c r="W457" s="221"/>
      <c r="X457" s="222"/>
      <c r="Y457" s="222"/>
      <c r="Z457" s="223"/>
      <c r="AA457" s="222"/>
      <c r="AB457" s="224"/>
      <c r="AC457" s="225"/>
      <c r="AD457" s="2">
        <f t="shared" si="215"/>
        <v>0</v>
      </c>
      <c r="AE457" s="2">
        <f t="shared" si="216"/>
        <v>0</v>
      </c>
      <c r="AF457" s="226"/>
      <c r="AG457" s="219">
        <f t="shared" si="222"/>
        <v>0</v>
      </c>
      <c r="AH457" s="234">
        <f t="shared" si="223"/>
        <v>0</v>
      </c>
      <c r="AI457" s="214">
        <f t="shared" si="231"/>
        <v>0</v>
      </c>
      <c r="AK457" s="229">
        <f t="shared" si="224"/>
        <v>0</v>
      </c>
      <c r="AL457" s="226"/>
      <c r="AM457" s="15"/>
      <c r="AN457" s="232" t="e">
        <f t="shared" si="225"/>
        <v>#DIV/0!</v>
      </c>
      <c r="AO457" s="214">
        <f t="shared" si="217"/>
        <v>0</v>
      </c>
      <c r="AQ457" s="210"/>
      <c r="AR457" s="231"/>
      <c r="AS457" s="15"/>
      <c r="AT457" s="232">
        <f t="shared" si="226"/>
        <v>0</v>
      </c>
      <c r="AU457" s="235">
        <f t="shared" si="227"/>
        <v>0</v>
      </c>
      <c r="AY457" s="210">
        <v>22.65</v>
      </c>
      <c r="AZ457" s="231">
        <v>98.1</v>
      </c>
      <c r="BA457" s="15"/>
      <c r="BB457" s="232">
        <f t="shared" si="211"/>
        <v>22.641391106043329</v>
      </c>
      <c r="BC457" s="235">
        <f t="shared" si="212"/>
        <v>98.1</v>
      </c>
      <c r="BG457" s="210">
        <v>22.65</v>
      </c>
      <c r="BH457" s="231">
        <v>2100</v>
      </c>
      <c r="BI457" s="15"/>
      <c r="BJ457" s="232">
        <f t="shared" si="218"/>
        <v>22.65</v>
      </c>
      <c r="BK457" s="235">
        <f t="shared" si="228"/>
        <v>805.89733840306769</v>
      </c>
      <c r="BM457" s="109">
        <f t="shared" si="219"/>
        <v>0.38376063733479415</v>
      </c>
      <c r="BN457" s="213"/>
      <c r="BR457" s="228"/>
      <c r="BS457" s="311"/>
      <c r="BT457" s="3"/>
      <c r="BU457" s="213"/>
      <c r="BV457" s="213"/>
      <c r="BW457" s="291"/>
    </row>
    <row r="458" spans="1:75" x14ac:dyDescent="0.2">
      <c r="A458" s="326">
        <v>22.7</v>
      </c>
      <c r="B458" s="211">
        <f t="shared" si="203"/>
        <v>828.58800000003532</v>
      </c>
      <c r="C458" s="866">
        <f ca="1">IF(ISERR(AVERAGE(INDIRECT("B"&amp;(ROW()-INT($B$1/2))):INDIRECT("B"&amp;(ROW()+INT($B$1/2))))),"",AVERAGE(INDIRECT("B"&amp;(ROW()-INT($B$1/2))):INDIRECT("B"&amp;(ROW()+INT($B$1/2)))))</f>
        <v>828.58800000003532</v>
      </c>
      <c r="D458" s="866">
        <f t="shared" si="204"/>
        <v>5.0000000000000711E-2</v>
      </c>
      <c r="E458" s="867"/>
      <c r="F458" s="212">
        <f t="shared" si="229"/>
        <v>22.700000000000756</v>
      </c>
      <c r="G458" s="2">
        <f t="shared" si="205"/>
        <v>455</v>
      </c>
      <c r="H458" s="213">
        <f t="shared" si="206"/>
        <v>22.7</v>
      </c>
      <c r="I458" s="213">
        <f t="shared" si="207"/>
        <v>22.75</v>
      </c>
      <c r="J458" s="51">
        <f t="shared" ca="1" si="208"/>
        <v>828.58800000003532</v>
      </c>
      <c r="K458" s="51">
        <f t="shared" ca="1" si="209"/>
        <v>824.43000000003531</v>
      </c>
      <c r="L458" s="553">
        <f t="shared" ca="1" si="210"/>
        <v>828.58799999997234</v>
      </c>
      <c r="M458" s="542">
        <f t="shared" si="213"/>
        <v>36.532108800001218</v>
      </c>
      <c r="N458" s="544">
        <f t="shared" ca="1" si="214"/>
        <v>252.55362239999158</v>
      </c>
      <c r="O458" s="215"/>
      <c r="P458" s="216"/>
      <c r="Q458" s="217"/>
      <c r="R458" s="218"/>
      <c r="S458" s="219">
        <f t="shared" si="220"/>
        <v>0</v>
      </c>
      <c r="T458" s="220">
        <f t="shared" si="221"/>
        <v>0</v>
      </c>
      <c r="U458" s="214">
        <f t="shared" si="230"/>
        <v>0</v>
      </c>
      <c r="W458" s="221"/>
      <c r="X458" s="222"/>
      <c r="Y458" s="222"/>
      <c r="Z458" s="223"/>
      <c r="AA458" s="222"/>
      <c r="AB458" s="224"/>
      <c r="AC458" s="225"/>
      <c r="AD458" s="2">
        <f t="shared" si="215"/>
        <v>0</v>
      </c>
      <c r="AE458" s="2">
        <f t="shared" si="216"/>
        <v>0</v>
      </c>
      <c r="AF458" s="226"/>
      <c r="AG458" s="219">
        <f t="shared" si="222"/>
        <v>0</v>
      </c>
      <c r="AH458" s="234">
        <f t="shared" si="223"/>
        <v>0</v>
      </c>
      <c r="AI458" s="214">
        <f t="shared" si="231"/>
        <v>0</v>
      </c>
      <c r="AK458" s="229">
        <f t="shared" si="224"/>
        <v>0</v>
      </c>
      <c r="AL458" s="226"/>
      <c r="AM458" s="15"/>
      <c r="AN458" s="232" t="e">
        <f t="shared" si="225"/>
        <v>#DIV/0!</v>
      </c>
      <c r="AO458" s="214">
        <f t="shared" si="217"/>
        <v>0</v>
      </c>
      <c r="AQ458" s="210"/>
      <c r="AR458" s="231"/>
      <c r="AS458" s="15"/>
      <c r="AT458" s="232">
        <f t="shared" si="226"/>
        <v>0</v>
      </c>
      <c r="AU458" s="235">
        <f t="shared" si="227"/>
        <v>0</v>
      </c>
      <c r="AY458" s="210">
        <v>22.7</v>
      </c>
      <c r="AZ458" s="231">
        <v>99.7</v>
      </c>
      <c r="BA458" s="15"/>
      <c r="BB458" s="232">
        <f t="shared" si="211"/>
        <v>22.691372101862413</v>
      </c>
      <c r="BC458" s="235">
        <f t="shared" si="212"/>
        <v>99.7</v>
      </c>
      <c r="BG458" s="210">
        <v>22.7</v>
      </c>
      <c r="BH458" s="231">
        <v>2100</v>
      </c>
      <c r="BI458" s="15"/>
      <c r="BJ458" s="232">
        <f t="shared" si="218"/>
        <v>22.7</v>
      </c>
      <c r="BK458" s="235">
        <f t="shared" si="228"/>
        <v>802.0494296578205</v>
      </c>
      <c r="BM458" s="109">
        <f t="shared" si="219"/>
        <v>0.38192829983705739</v>
      </c>
      <c r="BN458" s="213"/>
      <c r="BR458" s="228"/>
      <c r="BS458" s="311"/>
      <c r="BT458" s="3"/>
      <c r="BU458" s="213"/>
      <c r="BV458" s="213"/>
      <c r="BW458" s="291"/>
    </row>
    <row r="459" spans="1:75" x14ac:dyDescent="0.2">
      <c r="A459" s="326">
        <v>22.75</v>
      </c>
      <c r="B459" s="211">
        <f t="shared" si="203"/>
        <v>824.43000000003531</v>
      </c>
      <c r="C459" s="866">
        <f ca="1">IF(ISERR(AVERAGE(INDIRECT("B"&amp;(ROW()-INT($B$1/2))):INDIRECT("B"&amp;(ROW()+INT($B$1/2))))),"",AVERAGE(INDIRECT("B"&amp;(ROW()-INT($B$1/2))):INDIRECT("B"&amp;(ROW()+INT($B$1/2)))))</f>
        <v>824.43000000003531</v>
      </c>
      <c r="D459" s="866">
        <f t="shared" si="204"/>
        <v>5.0000000000000711E-2</v>
      </c>
      <c r="E459" s="867"/>
      <c r="F459" s="212">
        <f t="shared" si="229"/>
        <v>22.75000000000076</v>
      </c>
      <c r="G459" s="2">
        <f t="shared" si="205"/>
        <v>456</v>
      </c>
      <c r="H459" s="213">
        <f t="shared" si="206"/>
        <v>22.75</v>
      </c>
      <c r="I459" s="213">
        <f t="shared" si="207"/>
        <v>22.8</v>
      </c>
      <c r="J459" s="51">
        <f t="shared" ca="1" si="208"/>
        <v>824.43000000003531</v>
      </c>
      <c r="K459" s="51">
        <f t="shared" ca="1" si="209"/>
        <v>820.2720000000354</v>
      </c>
      <c r="L459" s="553">
        <f t="shared" ca="1" si="210"/>
        <v>824.4299999999721</v>
      </c>
      <c r="M459" s="542">
        <f t="shared" si="213"/>
        <v>36.612576000001226</v>
      </c>
      <c r="N459" s="544">
        <f t="shared" ca="1" si="214"/>
        <v>251.28626399999152</v>
      </c>
      <c r="O459" s="215"/>
      <c r="P459" s="216"/>
      <c r="Q459" s="217"/>
      <c r="R459" s="218"/>
      <c r="S459" s="219">
        <f t="shared" si="220"/>
        <v>0</v>
      </c>
      <c r="T459" s="220">
        <f t="shared" si="221"/>
        <v>0</v>
      </c>
      <c r="U459" s="214">
        <f t="shared" si="230"/>
        <v>0</v>
      </c>
      <c r="W459" s="221"/>
      <c r="X459" s="222"/>
      <c r="Y459" s="222"/>
      <c r="Z459" s="223"/>
      <c r="AA459" s="222"/>
      <c r="AB459" s="224"/>
      <c r="AC459" s="225"/>
      <c r="AD459" s="2">
        <f t="shared" si="215"/>
        <v>0</v>
      </c>
      <c r="AE459" s="2">
        <f t="shared" si="216"/>
        <v>0</v>
      </c>
      <c r="AF459" s="226"/>
      <c r="AG459" s="219">
        <f t="shared" si="222"/>
        <v>0</v>
      </c>
      <c r="AH459" s="234">
        <f t="shared" si="223"/>
        <v>0</v>
      </c>
      <c r="AI459" s="214">
        <f t="shared" si="231"/>
        <v>0</v>
      </c>
      <c r="AK459" s="229">
        <f t="shared" si="224"/>
        <v>0</v>
      </c>
      <c r="AL459" s="226"/>
      <c r="AM459" s="15"/>
      <c r="AN459" s="232" t="e">
        <f t="shared" si="225"/>
        <v>#DIV/0!</v>
      </c>
      <c r="AO459" s="214">
        <f t="shared" si="217"/>
        <v>0</v>
      </c>
      <c r="AQ459" s="210"/>
      <c r="AR459" s="231"/>
      <c r="AS459" s="15"/>
      <c r="AT459" s="232">
        <f t="shared" si="226"/>
        <v>0</v>
      </c>
      <c r="AU459" s="235">
        <f t="shared" si="227"/>
        <v>0</v>
      </c>
      <c r="AY459" s="210">
        <v>22.75</v>
      </c>
      <c r="AZ459" s="231">
        <v>101</v>
      </c>
      <c r="BA459" s="15"/>
      <c r="BB459" s="232">
        <f t="shared" si="211"/>
        <v>22.741353097681493</v>
      </c>
      <c r="BC459" s="235">
        <f t="shared" si="212"/>
        <v>101</v>
      </c>
      <c r="BG459" s="210">
        <v>22.75</v>
      </c>
      <c r="BH459" s="231">
        <v>2100</v>
      </c>
      <c r="BI459" s="15"/>
      <c r="BJ459" s="232">
        <f t="shared" si="218"/>
        <v>22.75</v>
      </c>
      <c r="BK459" s="235">
        <f t="shared" si="228"/>
        <v>798.2015209125733</v>
      </c>
      <c r="BM459" s="109">
        <f t="shared" si="219"/>
        <v>0.38009596233932064</v>
      </c>
      <c r="BN459" s="213"/>
      <c r="BR459" s="228"/>
      <c r="BS459" s="311"/>
      <c r="BT459" s="3"/>
      <c r="BU459" s="213"/>
      <c r="BV459" s="213"/>
      <c r="BW459" s="291"/>
    </row>
    <row r="460" spans="1:75" x14ac:dyDescent="0.2">
      <c r="A460" s="326">
        <v>22.8</v>
      </c>
      <c r="B460" s="211">
        <f t="shared" si="203"/>
        <v>820.27200000003529</v>
      </c>
      <c r="C460" s="866">
        <f ca="1">IF(ISERR(AVERAGE(INDIRECT("B"&amp;(ROW()-INT($B$1/2))):INDIRECT("B"&amp;(ROW()+INT($B$1/2))))),"",AVERAGE(INDIRECT("B"&amp;(ROW()-INT($B$1/2))):INDIRECT("B"&amp;(ROW()+INT($B$1/2)))))</f>
        <v>820.2720000000354</v>
      </c>
      <c r="D460" s="866">
        <f t="shared" si="204"/>
        <v>5.0000000000000711E-2</v>
      </c>
      <c r="E460" s="867"/>
      <c r="F460" s="212">
        <f t="shared" si="229"/>
        <v>22.800000000000765</v>
      </c>
      <c r="G460" s="2">
        <f t="shared" si="205"/>
        <v>457</v>
      </c>
      <c r="H460" s="213">
        <f t="shared" si="206"/>
        <v>22.8</v>
      </c>
      <c r="I460" s="213">
        <f t="shared" si="207"/>
        <v>22.85</v>
      </c>
      <c r="J460" s="51">
        <f t="shared" ca="1" si="208"/>
        <v>820.2720000000354</v>
      </c>
      <c r="K460" s="51">
        <f t="shared" ca="1" si="209"/>
        <v>816.11400000003516</v>
      </c>
      <c r="L460" s="553">
        <f t="shared" ca="1" si="210"/>
        <v>820.27199999997185</v>
      </c>
      <c r="M460" s="542">
        <f t="shared" si="213"/>
        <v>36.693043200001235</v>
      </c>
      <c r="N460" s="544">
        <f t="shared" ca="1" si="214"/>
        <v>250.01890559999143</v>
      </c>
      <c r="O460" s="215"/>
      <c r="P460" s="216"/>
      <c r="Q460" s="217"/>
      <c r="R460" s="218"/>
      <c r="S460" s="219">
        <f t="shared" si="220"/>
        <v>0</v>
      </c>
      <c r="T460" s="220">
        <f t="shared" si="221"/>
        <v>0</v>
      </c>
      <c r="U460" s="214">
        <f t="shared" si="230"/>
        <v>0</v>
      </c>
      <c r="W460" s="221"/>
      <c r="X460" s="222"/>
      <c r="Y460" s="222"/>
      <c r="Z460" s="223"/>
      <c r="AA460" s="222"/>
      <c r="AB460" s="224"/>
      <c r="AC460" s="225"/>
      <c r="AD460" s="2">
        <f t="shared" si="215"/>
        <v>0</v>
      </c>
      <c r="AE460" s="2">
        <f t="shared" si="216"/>
        <v>0</v>
      </c>
      <c r="AF460" s="226"/>
      <c r="AG460" s="219">
        <f t="shared" si="222"/>
        <v>0</v>
      </c>
      <c r="AH460" s="234">
        <f t="shared" si="223"/>
        <v>0</v>
      </c>
      <c r="AI460" s="214">
        <f t="shared" si="231"/>
        <v>0</v>
      </c>
      <c r="AK460" s="229">
        <f t="shared" si="224"/>
        <v>0</v>
      </c>
      <c r="AL460" s="226"/>
      <c r="AM460" s="15"/>
      <c r="AN460" s="232" t="e">
        <f t="shared" si="225"/>
        <v>#DIV/0!</v>
      </c>
      <c r="AO460" s="214">
        <f t="shared" si="217"/>
        <v>0</v>
      </c>
      <c r="AQ460" s="210"/>
      <c r="AR460" s="231"/>
      <c r="AS460" s="15"/>
      <c r="AT460" s="232">
        <f t="shared" si="226"/>
        <v>0</v>
      </c>
      <c r="AU460" s="235">
        <f t="shared" si="227"/>
        <v>0</v>
      </c>
      <c r="AY460" s="210">
        <v>22.8</v>
      </c>
      <c r="AZ460" s="231">
        <v>102.7</v>
      </c>
      <c r="BA460" s="15"/>
      <c r="BB460" s="232">
        <f t="shared" si="211"/>
        <v>22.791334093500573</v>
      </c>
      <c r="BC460" s="235">
        <f t="shared" si="212"/>
        <v>102.7</v>
      </c>
      <c r="BG460" s="210">
        <v>22.8</v>
      </c>
      <c r="BH460" s="231">
        <v>2100</v>
      </c>
      <c r="BI460" s="15"/>
      <c r="BJ460" s="232">
        <f t="shared" si="218"/>
        <v>22.8</v>
      </c>
      <c r="BK460" s="235">
        <f t="shared" si="228"/>
        <v>794.35361216732611</v>
      </c>
      <c r="BM460" s="109">
        <f t="shared" si="219"/>
        <v>0.37826362484158388</v>
      </c>
      <c r="BN460" s="213"/>
      <c r="BR460" s="228"/>
      <c r="BS460" s="311"/>
      <c r="BT460" s="3"/>
      <c r="BU460" s="213"/>
      <c r="BV460" s="213"/>
      <c r="BW460" s="291"/>
    </row>
    <row r="461" spans="1:75" x14ac:dyDescent="0.2">
      <c r="A461" s="326">
        <v>22.85</v>
      </c>
      <c r="B461" s="211">
        <f t="shared" si="203"/>
        <v>816.11400000003528</v>
      </c>
      <c r="C461" s="866">
        <f ca="1">IF(ISERR(AVERAGE(INDIRECT("B"&amp;(ROW()-INT($B$1/2))):INDIRECT("B"&amp;(ROW()+INT($B$1/2))))),"",AVERAGE(INDIRECT("B"&amp;(ROW()-INT($B$1/2))):INDIRECT("B"&amp;(ROW()+INT($B$1/2)))))</f>
        <v>816.11400000003516</v>
      </c>
      <c r="D461" s="866">
        <f t="shared" si="204"/>
        <v>5.0000000000000711E-2</v>
      </c>
      <c r="E461" s="867"/>
      <c r="F461" s="212">
        <f t="shared" si="229"/>
        <v>22.850000000000769</v>
      </c>
      <c r="G461" s="2">
        <f t="shared" si="205"/>
        <v>458</v>
      </c>
      <c r="H461" s="213">
        <f t="shared" si="206"/>
        <v>22.85</v>
      </c>
      <c r="I461" s="213">
        <f t="shared" si="207"/>
        <v>22.9</v>
      </c>
      <c r="J461" s="51">
        <f t="shared" ca="1" si="208"/>
        <v>816.11400000003516</v>
      </c>
      <c r="K461" s="51">
        <f t="shared" ca="1" si="209"/>
        <v>811.95600000003526</v>
      </c>
      <c r="L461" s="553">
        <f t="shared" ca="1" si="210"/>
        <v>816.11399999997138</v>
      </c>
      <c r="M461" s="542">
        <f t="shared" si="213"/>
        <v>36.773510400001243</v>
      </c>
      <c r="N461" s="544">
        <f t="shared" ca="1" si="214"/>
        <v>248.75154719999128</v>
      </c>
      <c r="O461" s="215"/>
      <c r="P461" s="216"/>
      <c r="Q461" s="217"/>
      <c r="R461" s="218"/>
      <c r="S461" s="219">
        <f t="shared" si="220"/>
        <v>0</v>
      </c>
      <c r="T461" s="220">
        <f t="shared" si="221"/>
        <v>0</v>
      </c>
      <c r="U461" s="214">
        <f t="shared" si="230"/>
        <v>0</v>
      </c>
      <c r="W461" s="221"/>
      <c r="X461" s="222"/>
      <c r="Y461" s="222"/>
      <c r="Z461" s="223"/>
      <c r="AA461" s="222"/>
      <c r="AB461" s="224"/>
      <c r="AC461" s="225"/>
      <c r="AD461" s="2">
        <f t="shared" si="215"/>
        <v>0</v>
      </c>
      <c r="AE461" s="2">
        <f t="shared" si="216"/>
        <v>0</v>
      </c>
      <c r="AF461" s="226"/>
      <c r="AG461" s="219">
        <f t="shared" si="222"/>
        <v>0</v>
      </c>
      <c r="AH461" s="234">
        <f t="shared" si="223"/>
        <v>0</v>
      </c>
      <c r="AI461" s="214">
        <f t="shared" si="231"/>
        <v>0</v>
      </c>
      <c r="AK461" s="229">
        <f t="shared" si="224"/>
        <v>0</v>
      </c>
      <c r="AL461" s="226"/>
      <c r="AM461" s="15"/>
      <c r="AN461" s="232" t="e">
        <f t="shared" si="225"/>
        <v>#DIV/0!</v>
      </c>
      <c r="AO461" s="214">
        <f t="shared" si="217"/>
        <v>0</v>
      </c>
      <c r="AQ461" s="210"/>
      <c r="AR461" s="231"/>
      <c r="AS461" s="15"/>
      <c r="AT461" s="232">
        <f t="shared" si="226"/>
        <v>0</v>
      </c>
      <c r="AU461" s="235">
        <f t="shared" si="227"/>
        <v>0</v>
      </c>
      <c r="AY461" s="210">
        <v>22.85</v>
      </c>
      <c r="AZ461" s="231">
        <v>104.3</v>
      </c>
      <c r="BA461" s="15"/>
      <c r="BB461" s="232">
        <f t="shared" si="211"/>
        <v>22.841315089319654</v>
      </c>
      <c r="BC461" s="235">
        <f t="shared" si="212"/>
        <v>104.3</v>
      </c>
      <c r="BG461" s="210">
        <v>22.85</v>
      </c>
      <c r="BH461" s="231">
        <v>2100</v>
      </c>
      <c r="BI461" s="15"/>
      <c r="BJ461" s="232">
        <f t="shared" si="218"/>
        <v>22.85</v>
      </c>
      <c r="BK461" s="235">
        <f t="shared" si="228"/>
        <v>790.50570342207891</v>
      </c>
      <c r="BM461" s="109">
        <f t="shared" si="219"/>
        <v>0.37643128734384712</v>
      </c>
      <c r="BN461" s="213"/>
      <c r="BR461" s="228"/>
      <c r="BS461" s="311"/>
      <c r="BT461" s="3"/>
      <c r="BU461" s="213"/>
      <c r="BV461" s="213"/>
      <c r="BW461" s="291"/>
    </row>
    <row r="462" spans="1:75" x14ac:dyDescent="0.2">
      <c r="A462" s="326">
        <v>22.9</v>
      </c>
      <c r="B462" s="211">
        <f t="shared" si="203"/>
        <v>811.95600000003526</v>
      </c>
      <c r="C462" s="866">
        <f ca="1">IF(ISERR(AVERAGE(INDIRECT("B"&amp;(ROW()-INT($B$1/2))):INDIRECT("B"&amp;(ROW()+INT($B$1/2))))),"",AVERAGE(INDIRECT("B"&amp;(ROW()-INT($B$1/2))):INDIRECT("B"&amp;(ROW()+INT($B$1/2)))))</f>
        <v>811.95600000003526</v>
      </c>
      <c r="D462" s="866">
        <f t="shared" si="204"/>
        <v>4.9999999999997158E-2</v>
      </c>
      <c r="E462" s="867"/>
      <c r="F462" s="212">
        <f t="shared" si="229"/>
        <v>22.900000000000773</v>
      </c>
      <c r="G462" s="2">
        <f t="shared" si="205"/>
        <v>459</v>
      </c>
      <c r="H462" s="213">
        <f t="shared" si="206"/>
        <v>22.9</v>
      </c>
      <c r="I462" s="213">
        <f t="shared" si="207"/>
        <v>22.95</v>
      </c>
      <c r="J462" s="51">
        <f t="shared" ca="1" si="208"/>
        <v>811.95600000003526</v>
      </c>
      <c r="K462" s="51">
        <f t="shared" ca="1" si="209"/>
        <v>807.79800000003524</v>
      </c>
      <c r="L462" s="553">
        <f t="shared" ca="1" si="210"/>
        <v>811.9559999999708</v>
      </c>
      <c r="M462" s="542">
        <f t="shared" si="213"/>
        <v>36.853977600001244</v>
      </c>
      <c r="N462" s="544">
        <f t="shared" ca="1" si="214"/>
        <v>247.4841887999911</v>
      </c>
      <c r="O462" s="215"/>
      <c r="P462" s="216"/>
      <c r="Q462" s="217"/>
      <c r="R462" s="218"/>
      <c r="S462" s="219">
        <f t="shared" si="220"/>
        <v>0</v>
      </c>
      <c r="T462" s="220">
        <f t="shared" si="221"/>
        <v>0</v>
      </c>
      <c r="U462" s="214">
        <f t="shared" si="230"/>
        <v>0</v>
      </c>
      <c r="W462" s="221"/>
      <c r="X462" s="222"/>
      <c r="Y462" s="222"/>
      <c r="Z462" s="223"/>
      <c r="AA462" s="222"/>
      <c r="AB462" s="224"/>
      <c r="AC462" s="225"/>
      <c r="AD462" s="2">
        <f t="shared" si="215"/>
        <v>0</v>
      </c>
      <c r="AE462" s="2">
        <f t="shared" si="216"/>
        <v>0</v>
      </c>
      <c r="AF462" s="226"/>
      <c r="AG462" s="219">
        <f t="shared" si="222"/>
        <v>0</v>
      </c>
      <c r="AH462" s="234">
        <f t="shared" si="223"/>
        <v>0</v>
      </c>
      <c r="AI462" s="214">
        <f t="shared" si="231"/>
        <v>0</v>
      </c>
      <c r="AK462" s="229">
        <f t="shared" si="224"/>
        <v>0</v>
      </c>
      <c r="AL462" s="226"/>
      <c r="AM462" s="15"/>
      <c r="AN462" s="232" t="e">
        <f t="shared" si="225"/>
        <v>#DIV/0!</v>
      </c>
      <c r="AO462" s="214">
        <f t="shared" si="217"/>
        <v>0</v>
      </c>
      <c r="AQ462" s="210"/>
      <c r="AR462" s="231"/>
      <c r="AS462" s="15"/>
      <c r="AT462" s="232">
        <f t="shared" si="226"/>
        <v>0</v>
      </c>
      <c r="AU462" s="235">
        <f t="shared" si="227"/>
        <v>0</v>
      </c>
      <c r="AY462" s="210">
        <v>22.9</v>
      </c>
      <c r="AZ462" s="231">
        <v>106</v>
      </c>
      <c r="BA462" s="15"/>
      <c r="BB462" s="232">
        <f t="shared" si="211"/>
        <v>22.89129608513873</v>
      </c>
      <c r="BC462" s="235">
        <f t="shared" si="212"/>
        <v>106</v>
      </c>
      <c r="BG462" s="210">
        <v>22.9</v>
      </c>
      <c r="BH462" s="231">
        <v>2100</v>
      </c>
      <c r="BI462" s="15"/>
      <c r="BJ462" s="232">
        <f t="shared" si="218"/>
        <v>22.9</v>
      </c>
      <c r="BK462" s="235">
        <f t="shared" si="228"/>
        <v>786.65779467683171</v>
      </c>
      <c r="BM462" s="109">
        <f t="shared" si="219"/>
        <v>0.37459894984611036</v>
      </c>
      <c r="BN462" s="213"/>
      <c r="BR462" s="228"/>
      <c r="BS462" s="311"/>
      <c r="BT462" s="3"/>
      <c r="BU462" s="213"/>
      <c r="BV462" s="213"/>
      <c r="BW462" s="291"/>
    </row>
    <row r="463" spans="1:75" x14ac:dyDescent="0.2">
      <c r="A463" s="326">
        <v>22.95</v>
      </c>
      <c r="B463" s="211">
        <f t="shared" si="203"/>
        <v>807.79800000003524</v>
      </c>
      <c r="C463" s="866">
        <f ca="1">IF(ISERR(AVERAGE(INDIRECT("B"&amp;(ROW()-INT($B$1/2))):INDIRECT("B"&amp;(ROW()+INT($B$1/2))))),"",AVERAGE(INDIRECT("B"&amp;(ROW()-INT($B$1/2))):INDIRECT("B"&amp;(ROW()+INT($B$1/2)))))</f>
        <v>807.79800000003524</v>
      </c>
      <c r="D463" s="866">
        <f t="shared" si="204"/>
        <v>5.0000000000000711E-2</v>
      </c>
      <c r="E463" s="867"/>
      <c r="F463" s="212">
        <f t="shared" si="229"/>
        <v>22.950000000000777</v>
      </c>
      <c r="G463" s="2">
        <f t="shared" si="205"/>
        <v>460</v>
      </c>
      <c r="H463" s="213">
        <f t="shared" si="206"/>
        <v>22.95</v>
      </c>
      <c r="I463" s="213">
        <f t="shared" si="207"/>
        <v>23</v>
      </c>
      <c r="J463" s="51">
        <f t="shared" ca="1" si="208"/>
        <v>807.79800000003524</v>
      </c>
      <c r="K463" s="51">
        <f t="shared" ca="1" si="209"/>
        <v>803.64000000003523</v>
      </c>
      <c r="L463" s="553">
        <f t="shared" ca="1" si="210"/>
        <v>807.79799999997056</v>
      </c>
      <c r="M463" s="542">
        <f t="shared" si="213"/>
        <v>36.934444800001252</v>
      </c>
      <c r="N463" s="544">
        <f t="shared" ca="1" si="214"/>
        <v>246.21683039999104</v>
      </c>
      <c r="O463" s="215"/>
      <c r="P463" s="216"/>
      <c r="Q463" s="217"/>
      <c r="R463" s="218"/>
      <c r="S463" s="219">
        <f t="shared" si="220"/>
        <v>0</v>
      </c>
      <c r="T463" s="220">
        <f t="shared" si="221"/>
        <v>0</v>
      </c>
      <c r="U463" s="214">
        <f t="shared" si="230"/>
        <v>0</v>
      </c>
      <c r="W463" s="221"/>
      <c r="X463" s="222"/>
      <c r="Y463" s="222"/>
      <c r="Z463" s="223"/>
      <c r="AA463" s="222"/>
      <c r="AB463" s="224"/>
      <c r="AC463" s="225"/>
      <c r="AD463" s="2">
        <f t="shared" si="215"/>
        <v>0</v>
      </c>
      <c r="AE463" s="2">
        <f t="shared" si="216"/>
        <v>0</v>
      </c>
      <c r="AF463" s="226"/>
      <c r="AG463" s="219">
        <f t="shared" si="222"/>
        <v>0</v>
      </c>
      <c r="AH463" s="234">
        <f t="shared" si="223"/>
        <v>0</v>
      </c>
      <c r="AI463" s="214">
        <f t="shared" si="231"/>
        <v>0</v>
      </c>
      <c r="AK463" s="229">
        <f t="shared" si="224"/>
        <v>0</v>
      </c>
      <c r="AL463" s="226"/>
      <c r="AM463" s="15"/>
      <c r="AN463" s="232" t="e">
        <f t="shared" si="225"/>
        <v>#DIV/0!</v>
      </c>
      <c r="AO463" s="214">
        <f t="shared" si="217"/>
        <v>0</v>
      </c>
      <c r="AQ463" s="210"/>
      <c r="AR463" s="231"/>
      <c r="AS463" s="15"/>
      <c r="AT463" s="232">
        <f t="shared" si="226"/>
        <v>0</v>
      </c>
      <c r="AU463" s="235">
        <f t="shared" si="227"/>
        <v>0</v>
      </c>
      <c r="AY463" s="210">
        <v>22.95</v>
      </c>
      <c r="AZ463" s="231">
        <v>106.3</v>
      </c>
      <c r="BA463" s="15"/>
      <c r="BB463" s="232">
        <f t="shared" si="211"/>
        <v>22.941277080957814</v>
      </c>
      <c r="BC463" s="235">
        <f t="shared" si="212"/>
        <v>106.3</v>
      </c>
      <c r="BG463" s="210">
        <v>22.95</v>
      </c>
      <c r="BH463" s="231">
        <v>2100</v>
      </c>
      <c r="BI463" s="15"/>
      <c r="BJ463" s="232">
        <f t="shared" si="218"/>
        <v>22.95</v>
      </c>
      <c r="BK463" s="235">
        <f t="shared" si="228"/>
        <v>782.80988593158452</v>
      </c>
      <c r="BM463" s="109">
        <f t="shared" si="219"/>
        <v>0.3727666123483736</v>
      </c>
      <c r="BN463" s="213"/>
      <c r="BR463" s="228"/>
      <c r="BS463" s="311"/>
      <c r="BT463" s="3"/>
      <c r="BU463" s="213"/>
      <c r="BV463" s="213"/>
      <c r="BW463" s="291"/>
    </row>
    <row r="464" spans="1:75" x14ac:dyDescent="0.2">
      <c r="A464" s="326">
        <v>23</v>
      </c>
      <c r="B464" s="211">
        <f t="shared" si="203"/>
        <v>803.64000000003523</v>
      </c>
      <c r="C464" s="866">
        <f ca="1">IF(ISERR(AVERAGE(INDIRECT("B"&amp;(ROW()-INT($B$1/2))):INDIRECT("B"&amp;(ROW()+INT($B$1/2))))),"",AVERAGE(INDIRECT("B"&amp;(ROW()-INT($B$1/2))):INDIRECT("B"&amp;(ROW()+INT($B$1/2)))))</f>
        <v>803.64000000003523</v>
      </c>
      <c r="D464" s="866">
        <f t="shared" si="204"/>
        <v>5.0000000000000711E-2</v>
      </c>
      <c r="E464" s="867"/>
      <c r="F464" s="212">
        <f t="shared" si="229"/>
        <v>23.000000000000782</v>
      </c>
      <c r="G464" s="2">
        <f t="shared" si="205"/>
        <v>461</v>
      </c>
      <c r="H464" s="213">
        <f t="shared" si="206"/>
        <v>23</v>
      </c>
      <c r="I464" s="213">
        <f t="shared" si="207"/>
        <v>23.05</v>
      </c>
      <c r="J464" s="51">
        <f t="shared" ca="1" si="208"/>
        <v>803.64000000003523</v>
      </c>
      <c r="K464" s="51">
        <f t="shared" ca="1" si="209"/>
        <v>799.4820000000351</v>
      </c>
      <c r="L464" s="553">
        <f t="shared" ca="1" si="210"/>
        <v>803.6399999999702</v>
      </c>
      <c r="M464" s="542">
        <f t="shared" si="213"/>
        <v>37.01491200000126</v>
      </c>
      <c r="N464" s="544">
        <f t="shared" ca="1" si="214"/>
        <v>244.94947199999092</v>
      </c>
      <c r="O464" s="215"/>
      <c r="P464" s="216"/>
      <c r="Q464" s="217"/>
      <c r="R464" s="218"/>
      <c r="S464" s="219">
        <f t="shared" si="220"/>
        <v>0</v>
      </c>
      <c r="T464" s="220">
        <f t="shared" si="221"/>
        <v>0</v>
      </c>
      <c r="U464" s="214">
        <f t="shared" si="230"/>
        <v>0</v>
      </c>
      <c r="W464" s="221"/>
      <c r="X464" s="222"/>
      <c r="Y464" s="222"/>
      <c r="Z464" s="223"/>
      <c r="AA464" s="222"/>
      <c r="AB464" s="224"/>
      <c r="AC464" s="225"/>
      <c r="AD464" s="2">
        <f t="shared" si="215"/>
        <v>0</v>
      </c>
      <c r="AE464" s="2">
        <f t="shared" si="216"/>
        <v>0</v>
      </c>
      <c r="AF464" s="226"/>
      <c r="AG464" s="219">
        <f t="shared" si="222"/>
        <v>0</v>
      </c>
      <c r="AH464" s="234">
        <f t="shared" si="223"/>
        <v>0</v>
      </c>
      <c r="AI464" s="214">
        <f t="shared" si="231"/>
        <v>0</v>
      </c>
      <c r="AK464" s="229">
        <f t="shared" si="224"/>
        <v>0</v>
      </c>
      <c r="AL464" s="226"/>
      <c r="AM464" s="15"/>
      <c r="AN464" s="232" t="e">
        <f t="shared" si="225"/>
        <v>#DIV/0!</v>
      </c>
      <c r="AO464" s="214">
        <f t="shared" si="217"/>
        <v>0</v>
      </c>
      <c r="AQ464" s="210"/>
      <c r="AR464" s="231"/>
      <c r="AS464" s="15"/>
      <c r="AT464" s="232">
        <f t="shared" si="226"/>
        <v>0</v>
      </c>
      <c r="AU464" s="235">
        <f t="shared" si="227"/>
        <v>0</v>
      </c>
      <c r="AY464" s="210">
        <v>23</v>
      </c>
      <c r="AZ464" s="231">
        <v>104.7</v>
      </c>
      <c r="BA464" s="15"/>
      <c r="BB464" s="232">
        <f t="shared" si="211"/>
        <v>22.991258076776894</v>
      </c>
      <c r="BC464" s="235">
        <f t="shared" si="212"/>
        <v>104.7</v>
      </c>
      <c r="BG464" s="210">
        <v>23</v>
      </c>
      <c r="BH464" s="231">
        <v>2100</v>
      </c>
      <c r="BI464" s="15"/>
      <c r="BJ464" s="232">
        <f t="shared" si="218"/>
        <v>23</v>
      </c>
      <c r="BK464" s="235">
        <f t="shared" si="228"/>
        <v>778.96197718633744</v>
      </c>
      <c r="BM464" s="109">
        <f t="shared" si="219"/>
        <v>0.37093427485063685</v>
      </c>
      <c r="BN464" s="213"/>
      <c r="BR464" s="228"/>
      <c r="BS464" s="311"/>
      <c r="BT464" s="3"/>
      <c r="BU464" s="213"/>
      <c r="BV464" s="213"/>
      <c r="BW464" s="291"/>
    </row>
    <row r="465" spans="1:75" x14ac:dyDescent="0.2">
      <c r="A465" s="326">
        <v>23.05</v>
      </c>
      <c r="B465" s="211">
        <f t="shared" si="203"/>
        <v>799.48200000003521</v>
      </c>
      <c r="C465" s="866">
        <f ca="1">IF(ISERR(AVERAGE(INDIRECT("B"&amp;(ROW()-INT($B$1/2))):INDIRECT("B"&amp;(ROW()+INT($B$1/2))))),"",AVERAGE(INDIRECT("B"&amp;(ROW()-INT($B$1/2))):INDIRECT("B"&amp;(ROW()+INT($B$1/2)))))</f>
        <v>799.4820000000351</v>
      </c>
      <c r="D465" s="866">
        <f t="shared" si="204"/>
        <v>5.0000000000000711E-2</v>
      </c>
      <c r="E465" s="867"/>
      <c r="F465" s="212">
        <f t="shared" si="229"/>
        <v>23.050000000000786</v>
      </c>
      <c r="G465" s="2">
        <f t="shared" si="205"/>
        <v>462</v>
      </c>
      <c r="H465" s="213">
        <f t="shared" si="206"/>
        <v>23.05</v>
      </c>
      <c r="I465" s="213">
        <f t="shared" si="207"/>
        <v>23.1</v>
      </c>
      <c r="J465" s="51">
        <f t="shared" ca="1" si="208"/>
        <v>799.4820000000351</v>
      </c>
      <c r="K465" s="51">
        <f t="shared" ca="1" si="209"/>
        <v>795.3240000000352</v>
      </c>
      <c r="L465" s="553">
        <f t="shared" ca="1" si="210"/>
        <v>799.48199999996984</v>
      </c>
      <c r="M465" s="542">
        <f t="shared" si="213"/>
        <v>37.095379200001268</v>
      </c>
      <c r="N465" s="544">
        <f t="shared" ca="1" si="214"/>
        <v>243.68211359999083</v>
      </c>
      <c r="O465" s="215"/>
      <c r="P465" s="216"/>
      <c r="Q465" s="217"/>
      <c r="R465" s="218"/>
      <c r="S465" s="219">
        <f t="shared" si="220"/>
        <v>0</v>
      </c>
      <c r="T465" s="220">
        <f t="shared" si="221"/>
        <v>0</v>
      </c>
      <c r="U465" s="214">
        <f t="shared" si="230"/>
        <v>0</v>
      </c>
      <c r="W465" s="221"/>
      <c r="X465" s="222"/>
      <c r="Y465" s="222"/>
      <c r="Z465" s="223"/>
      <c r="AA465" s="222"/>
      <c r="AB465" s="224"/>
      <c r="AC465" s="225"/>
      <c r="AD465" s="2">
        <f t="shared" si="215"/>
        <v>0</v>
      </c>
      <c r="AE465" s="2">
        <f t="shared" si="216"/>
        <v>0</v>
      </c>
      <c r="AF465" s="226"/>
      <c r="AG465" s="219">
        <f t="shared" si="222"/>
        <v>0</v>
      </c>
      <c r="AH465" s="234">
        <f t="shared" si="223"/>
        <v>0</v>
      </c>
      <c r="AI465" s="214">
        <f t="shared" si="231"/>
        <v>0</v>
      </c>
      <c r="AK465" s="229">
        <f t="shared" si="224"/>
        <v>0</v>
      </c>
      <c r="AL465" s="226"/>
      <c r="AM465" s="15"/>
      <c r="AN465" s="232" t="e">
        <f t="shared" si="225"/>
        <v>#DIV/0!</v>
      </c>
      <c r="AO465" s="214">
        <f t="shared" si="217"/>
        <v>0</v>
      </c>
      <c r="AQ465" s="210"/>
      <c r="AR465" s="231"/>
      <c r="AS465" s="15"/>
      <c r="AT465" s="232">
        <f t="shared" si="226"/>
        <v>0</v>
      </c>
      <c r="AU465" s="235">
        <f t="shared" si="227"/>
        <v>0</v>
      </c>
      <c r="AY465" s="210">
        <v>23.05</v>
      </c>
      <c r="AZ465" s="231">
        <v>102.7</v>
      </c>
      <c r="BA465" s="15"/>
      <c r="BB465" s="232">
        <f t="shared" si="211"/>
        <v>23.041239072595975</v>
      </c>
      <c r="BC465" s="235">
        <f t="shared" si="212"/>
        <v>102.7</v>
      </c>
      <c r="BG465" s="210">
        <v>23.05</v>
      </c>
      <c r="BH465" s="231">
        <v>2100</v>
      </c>
      <c r="BI465" s="15"/>
      <c r="BJ465" s="232">
        <f t="shared" si="218"/>
        <v>23.05</v>
      </c>
      <c r="BK465" s="235">
        <f t="shared" si="228"/>
        <v>775.11406844109024</v>
      </c>
      <c r="BM465" s="109">
        <f t="shared" si="219"/>
        <v>0.36910193735290009</v>
      </c>
      <c r="BN465" s="213"/>
      <c r="BR465" s="228"/>
      <c r="BS465" s="311"/>
      <c r="BT465" s="3"/>
      <c r="BU465" s="213"/>
      <c r="BV465" s="213"/>
      <c r="BW465" s="291"/>
    </row>
    <row r="466" spans="1:75" x14ac:dyDescent="0.2">
      <c r="A466" s="326">
        <v>23.1</v>
      </c>
      <c r="B466" s="211">
        <f t="shared" si="203"/>
        <v>795.3240000000352</v>
      </c>
      <c r="C466" s="866">
        <f ca="1">IF(ISERR(AVERAGE(INDIRECT("B"&amp;(ROW()-INT($B$1/2))):INDIRECT("B"&amp;(ROW()+INT($B$1/2))))),"",AVERAGE(INDIRECT("B"&amp;(ROW()-INT($B$1/2))):INDIRECT("B"&amp;(ROW()+INT($B$1/2)))))</f>
        <v>795.3240000000352</v>
      </c>
      <c r="D466" s="866">
        <f t="shared" si="204"/>
        <v>5.0000000000000711E-2</v>
      </c>
      <c r="E466" s="867"/>
      <c r="F466" s="212">
        <f t="shared" si="229"/>
        <v>23.10000000000079</v>
      </c>
      <c r="G466" s="2">
        <f t="shared" si="205"/>
        <v>463</v>
      </c>
      <c r="H466" s="213">
        <f t="shared" si="206"/>
        <v>23.1</v>
      </c>
      <c r="I466" s="213">
        <f t="shared" si="207"/>
        <v>23.15</v>
      </c>
      <c r="J466" s="51">
        <f t="shared" ca="1" si="208"/>
        <v>795.3240000000352</v>
      </c>
      <c r="K466" s="51">
        <f t="shared" ca="1" si="209"/>
        <v>791.16600000003518</v>
      </c>
      <c r="L466" s="553">
        <f t="shared" ca="1" si="210"/>
        <v>795.3239999999696</v>
      </c>
      <c r="M466" s="542">
        <f t="shared" si="213"/>
        <v>37.175846400001276</v>
      </c>
      <c r="N466" s="544">
        <f t="shared" ca="1" si="214"/>
        <v>242.41475519999074</v>
      </c>
      <c r="O466" s="215"/>
      <c r="P466" s="216"/>
      <c r="Q466" s="217"/>
      <c r="R466" s="218"/>
      <c r="S466" s="219">
        <f t="shared" si="220"/>
        <v>0</v>
      </c>
      <c r="T466" s="220">
        <f t="shared" si="221"/>
        <v>0</v>
      </c>
      <c r="U466" s="214">
        <f t="shared" si="230"/>
        <v>0</v>
      </c>
      <c r="W466" s="221"/>
      <c r="X466" s="222"/>
      <c r="Y466" s="222"/>
      <c r="Z466" s="223"/>
      <c r="AA466" s="222"/>
      <c r="AB466" s="224"/>
      <c r="AC466" s="225"/>
      <c r="AD466" s="2">
        <f t="shared" si="215"/>
        <v>0</v>
      </c>
      <c r="AE466" s="2">
        <f t="shared" si="216"/>
        <v>0</v>
      </c>
      <c r="AF466" s="226"/>
      <c r="AG466" s="219">
        <f t="shared" si="222"/>
        <v>0</v>
      </c>
      <c r="AH466" s="234">
        <f t="shared" si="223"/>
        <v>0</v>
      </c>
      <c r="AI466" s="214">
        <f t="shared" si="231"/>
        <v>0</v>
      </c>
      <c r="AK466" s="229">
        <f t="shared" si="224"/>
        <v>0</v>
      </c>
      <c r="AL466" s="226"/>
      <c r="AM466" s="15"/>
      <c r="AN466" s="232" t="e">
        <f t="shared" si="225"/>
        <v>#DIV/0!</v>
      </c>
      <c r="AO466" s="214">
        <f t="shared" si="217"/>
        <v>0</v>
      </c>
      <c r="AQ466" s="210"/>
      <c r="AR466" s="231"/>
      <c r="AS466" s="15"/>
      <c r="AT466" s="232">
        <f t="shared" si="226"/>
        <v>0</v>
      </c>
      <c r="AU466" s="235">
        <f t="shared" si="227"/>
        <v>0</v>
      </c>
      <c r="AY466" s="210">
        <v>23.1</v>
      </c>
      <c r="AZ466" s="231">
        <v>100.7</v>
      </c>
      <c r="BA466" s="15"/>
      <c r="BB466" s="232">
        <f t="shared" si="211"/>
        <v>23.091220068415055</v>
      </c>
      <c r="BC466" s="235">
        <f t="shared" si="212"/>
        <v>100.7</v>
      </c>
      <c r="BG466" s="210">
        <v>23.1</v>
      </c>
      <c r="BH466" s="231">
        <v>2100</v>
      </c>
      <c r="BI466" s="15"/>
      <c r="BJ466" s="232">
        <f t="shared" si="218"/>
        <v>23.1</v>
      </c>
      <c r="BK466" s="235">
        <f t="shared" si="228"/>
        <v>771.26615969584304</v>
      </c>
      <c r="BM466" s="109">
        <f t="shared" si="219"/>
        <v>0.36726959985516333</v>
      </c>
      <c r="BN466" s="213"/>
      <c r="BR466" s="228"/>
      <c r="BS466" s="311"/>
      <c r="BT466" s="3"/>
      <c r="BU466" s="213"/>
      <c r="BV466" s="213"/>
      <c r="BW466" s="291"/>
    </row>
    <row r="467" spans="1:75" x14ac:dyDescent="0.2">
      <c r="A467" s="326">
        <v>23.15</v>
      </c>
      <c r="B467" s="211">
        <f t="shared" si="203"/>
        <v>791.16600000003518</v>
      </c>
      <c r="C467" s="866">
        <f ca="1">IF(ISERR(AVERAGE(INDIRECT("B"&amp;(ROW()-INT($B$1/2))):INDIRECT("B"&amp;(ROW()+INT($B$1/2))))),"",AVERAGE(INDIRECT("B"&amp;(ROW()-INT($B$1/2))):INDIRECT("B"&amp;(ROW()+INT($B$1/2)))))</f>
        <v>791.16600000003518</v>
      </c>
      <c r="D467" s="866">
        <f t="shared" si="204"/>
        <v>4.9999999999997158E-2</v>
      </c>
      <c r="E467" s="867"/>
      <c r="F467" s="212">
        <f t="shared" si="229"/>
        <v>23.150000000000794</v>
      </c>
      <c r="G467" s="2">
        <f t="shared" si="205"/>
        <v>464</v>
      </c>
      <c r="H467" s="213">
        <f t="shared" si="206"/>
        <v>23.15</v>
      </c>
      <c r="I467" s="213">
        <f t="shared" si="207"/>
        <v>23.2</v>
      </c>
      <c r="J467" s="51">
        <f t="shared" ca="1" si="208"/>
        <v>791.16600000003518</v>
      </c>
      <c r="K467" s="51">
        <f t="shared" ca="1" si="209"/>
        <v>787.00800000003528</v>
      </c>
      <c r="L467" s="553">
        <f t="shared" ca="1" si="210"/>
        <v>791.16599999996902</v>
      </c>
      <c r="M467" s="542">
        <f t="shared" si="213"/>
        <v>37.256313600001278</v>
      </c>
      <c r="N467" s="544">
        <f t="shared" ca="1" si="214"/>
        <v>241.14739679999056</v>
      </c>
      <c r="O467" s="215"/>
      <c r="P467" s="216"/>
      <c r="Q467" s="217"/>
      <c r="R467" s="218"/>
      <c r="S467" s="219">
        <f t="shared" si="220"/>
        <v>0</v>
      </c>
      <c r="T467" s="220">
        <f t="shared" si="221"/>
        <v>0</v>
      </c>
      <c r="U467" s="214">
        <f t="shared" si="230"/>
        <v>0</v>
      </c>
      <c r="W467" s="221"/>
      <c r="X467" s="222"/>
      <c r="Y467" s="222"/>
      <c r="Z467" s="223"/>
      <c r="AA467" s="222"/>
      <c r="AB467" s="224"/>
      <c r="AC467" s="225"/>
      <c r="AD467" s="2">
        <f t="shared" si="215"/>
        <v>0</v>
      </c>
      <c r="AE467" s="2">
        <f t="shared" si="216"/>
        <v>0</v>
      </c>
      <c r="AF467" s="226"/>
      <c r="AG467" s="219">
        <f t="shared" si="222"/>
        <v>0</v>
      </c>
      <c r="AH467" s="234">
        <f t="shared" si="223"/>
        <v>0</v>
      </c>
      <c r="AI467" s="214">
        <f t="shared" si="231"/>
        <v>0</v>
      </c>
      <c r="AK467" s="229">
        <f t="shared" si="224"/>
        <v>0</v>
      </c>
      <c r="AL467" s="226"/>
      <c r="AM467" s="15"/>
      <c r="AN467" s="232" t="e">
        <f t="shared" si="225"/>
        <v>#DIV/0!</v>
      </c>
      <c r="AO467" s="214">
        <f t="shared" si="217"/>
        <v>0</v>
      </c>
      <c r="AQ467" s="210"/>
      <c r="AR467" s="231"/>
      <c r="AS467" s="15"/>
      <c r="AT467" s="232">
        <f t="shared" si="226"/>
        <v>0</v>
      </c>
      <c r="AU467" s="235">
        <f t="shared" si="227"/>
        <v>0</v>
      </c>
      <c r="AY467" s="210">
        <v>23.15</v>
      </c>
      <c r="AZ467" s="231">
        <v>98.8</v>
      </c>
      <c r="BA467" s="15"/>
      <c r="BB467" s="232">
        <f t="shared" si="211"/>
        <v>23.141201064234131</v>
      </c>
      <c r="BC467" s="235">
        <f t="shared" si="212"/>
        <v>98.8</v>
      </c>
      <c r="BG467" s="210">
        <v>23.15</v>
      </c>
      <c r="BH467" s="231">
        <v>2100</v>
      </c>
      <c r="BI467" s="15"/>
      <c r="BJ467" s="232">
        <f t="shared" si="218"/>
        <v>23.15</v>
      </c>
      <c r="BK467" s="235">
        <f t="shared" si="228"/>
        <v>767.41825095059585</v>
      </c>
      <c r="BM467" s="109">
        <f t="shared" si="219"/>
        <v>0.36543726235742657</v>
      </c>
      <c r="BN467" s="213"/>
      <c r="BR467" s="228"/>
      <c r="BS467" s="311"/>
      <c r="BT467" s="3"/>
      <c r="BU467" s="213"/>
      <c r="BV467" s="213"/>
      <c r="BW467" s="291"/>
    </row>
    <row r="468" spans="1:75" x14ac:dyDescent="0.2">
      <c r="A468" s="326">
        <v>23.2</v>
      </c>
      <c r="B468" s="211">
        <f t="shared" si="203"/>
        <v>787.00800000003517</v>
      </c>
      <c r="C468" s="866">
        <f ca="1">IF(ISERR(AVERAGE(INDIRECT("B"&amp;(ROW()-INT($B$1/2))):INDIRECT("B"&amp;(ROW()+INT($B$1/2))))),"",AVERAGE(INDIRECT("B"&amp;(ROW()-INT($B$1/2))):INDIRECT("B"&amp;(ROW()+INT($B$1/2)))))</f>
        <v>787.00800000003528</v>
      </c>
      <c r="D468" s="866">
        <f t="shared" si="204"/>
        <v>5.0000000000000711E-2</v>
      </c>
      <c r="E468" s="867"/>
      <c r="F468" s="212">
        <f t="shared" si="229"/>
        <v>23.200000000000799</v>
      </c>
      <c r="G468" s="2">
        <f t="shared" si="205"/>
        <v>465</v>
      </c>
      <c r="H468" s="213">
        <f t="shared" si="206"/>
        <v>23.2</v>
      </c>
      <c r="I468" s="213">
        <f t="shared" si="207"/>
        <v>23.25</v>
      </c>
      <c r="J468" s="51">
        <f t="shared" ca="1" si="208"/>
        <v>787.00800000003528</v>
      </c>
      <c r="K468" s="51">
        <f t="shared" ca="1" si="209"/>
        <v>782.85000000003504</v>
      </c>
      <c r="L468" s="553">
        <f t="shared" ca="1" si="210"/>
        <v>787.00799999996877</v>
      </c>
      <c r="M468" s="542">
        <f t="shared" si="213"/>
        <v>37.336780800001286</v>
      </c>
      <c r="N468" s="544">
        <f t="shared" ca="1" si="214"/>
        <v>239.8800383999905</v>
      </c>
      <c r="O468" s="215"/>
      <c r="P468" s="216"/>
      <c r="Q468" s="217"/>
      <c r="R468" s="218"/>
      <c r="S468" s="219">
        <f t="shared" si="220"/>
        <v>0</v>
      </c>
      <c r="T468" s="220">
        <f t="shared" si="221"/>
        <v>0</v>
      </c>
      <c r="U468" s="214">
        <f t="shared" si="230"/>
        <v>0</v>
      </c>
      <c r="W468" s="221"/>
      <c r="X468" s="222"/>
      <c r="Y468" s="222"/>
      <c r="Z468" s="223"/>
      <c r="AA468" s="222"/>
      <c r="AB468" s="224"/>
      <c r="AC468" s="225"/>
      <c r="AD468" s="2">
        <f t="shared" si="215"/>
        <v>0</v>
      </c>
      <c r="AE468" s="2">
        <f t="shared" si="216"/>
        <v>0</v>
      </c>
      <c r="AF468" s="226"/>
      <c r="AG468" s="219">
        <f t="shared" si="222"/>
        <v>0</v>
      </c>
      <c r="AH468" s="234">
        <f t="shared" si="223"/>
        <v>0</v>
      </c>
      <c r="AI468" s="214">
        <f t="shared" si="231"/>
        <v>0</v>
      </c>
      <c r="AK468" s="229">
        <f t="shared" si="224"/>
        <v>0</v>
      </c>
      <c r="AL468" s="226"/>
      <c r="AM468" s="15"/>
      <c r="AN468" s="232" t="e">
        <f t="shared" si="225"/>
        <v>#DIV/0!</v>
      </c>
      <c r="AO468" s="214">
        <f t="shared" si="217"/>
        <v>0</v>
      </c>
      <c r="AQ468" s="210"/>
      <c r="AR468" s="231"/>
      <c r="AS468" s="15"/>
      <c r="AT468" s="232">
        <f t="shared" si="226"/>
        <v>0</v>
      </c>
      <c r="AU468" s="235">
        <f t="shared" si="227"/>
        <v>0</v>
      </c>
      <c r="AY468" s="210">
        <v>23.2</v>
      </c>
      <c r="AZ468" s="231">
        <v>95.8</v>
      </c>
      <c r="BA468" s="15"/>
      <c r="BB468" s="232">
        <f t="shared" si="211"/>
        <v>23.191182060053215</v>
      </c>
      <c r="BC468" s="235">
        <f t="shared" si="212"/>
        <v>95.8</v>
      </c>
      <c r="BG468" s="210">
        <v>23.2</v>
      </c>
      <c r="BH468" s="231">
        <v>2100</v>
      </c>
      <c r="BI468" s="15"/>
      <c r="BJ468" s="232">
        <f t="shared" si="218"/>
        <v>23.2</v>
      </c>
      <c r="BK468" s="235">
        <f t="shared" si="228"/>
        <v>763.57034220534865</v>
      </c>
      <c r="BM468" s="109">
        <f t="shared" si="219"/>
        <v>0.36360492485968982</v>
      </c>
      <c r="BN468" s="213"/>
      <c r="BR468" s="228"/>
      <c r="BS468" s="311"/>
      <c r="BT468" s="3"/>
      <c r="BU468" s="213"/>
      <c r="BV468" s="213"/>
      <c r="BW468" s="291"/>
    </row>
    <row r="469" spans="1:75" x14ac:dyDescent="0.2">
      <c r="A469" s="326">
        <v>23.25</v>
      </c>
      <c r="B469" s="211">
        <f t="shared" si="203"/>
        <v>782.85000000003515</v>
      </c>
      <c r="C469" s="866">
        <f ca="1">IF(ISERR(AVERAGE(INDIRECT("B"&amp;(ROW()-INT($B$1/2))):INDIRECT("B"&amp;(ROW()+INT($B$1/2))))),"",AVERAGE(INDIRECT("B"&amp;(ROW()-INT($B$1/2))):INDIRECT("B"&amp;(ROW()+INT($B$1/2)))))</f>
        <v>782.85000000003504</v>
      </c>
      <c r="D469" s="866">
        <f t="shared" si="204"/>
        <v>5.0000000000000711E-2</v>
      </c>
      <c r="E469" s="867"/>
      <c r="F469" s="212">
        <f t="shared" si="229"/>
        <v>23.250000000000803</v>
      </c>
      <c r="G469" s="2">
        <f t="shared" si="205"/>
        <v>466</v>
      </c>
      <c r="H469" s="213">
        <f t="shared" si="206"/>
        <v>23.25</v>
      </c>
      <c r="I469" s="213">
        <f t="shared" si="207"/>
        <v>23.3</v>
      </c>
      <c r="J469" s="51">
        <f t="shared" ca="1" si="208"/>
        <v>782.85000000003504</v>
      </c>
      <c r="K469" s="51">
        <f t="shared" ca="1" si="209"/>
        <v>778.69200000003514</v>
      </c>
      <c r="L469" s="553">
        <f t="shared" ca="1" si="210"/>
        <v>782.8499999999683</v>
      </c>
      <c r="M469" s="542">
        <f t="shared" si="213"/>
        <v>37.417248000001294</v>
      </c>
      <c r="N469" s="544">
        <f t="shared" ca="1" si="214"/>
        <v>238.61267999999035</v>
      </c>
      <c r="O469" s="215"/>
      <c r="P469" s="216"/>
      <c r="Q469" s="217"/>
      <c r="R469" s="218"/>
      <c r="S469" s="219">
        <f t="shared" si="220"/>
        <v>0</v>
      </c>
      <c r="T469" s="220">
        <f t="shared" si="221"/>
        <v>0</v>
      </c>
      <c r="U469" s="214">
        <f t="shared" si="230"/>
        <v>0</v>
      </c>
      <c r="W469" s="221"/>
      <c r="X469" s="222"/>
      <c r="Y469" s="222"/>
      <c r="Z469" s="223"/>
      <c r="AA469" s="222"/>
      <c r="AB469" s="224"/>
      <c r="AC469" s="225"/>
      <c r="AD469" s="2">
        <f t="shared" si="215"/>
        <v>0</v>
      </c>
      <c r="AE469" s="2">
        <f t="shared" si="216"/>
        <v>0</v>
      </c>
      <c r="AF469" s="226"/>
      <c r="AG469" s="219">
        <f t="shared" si="222"/>
        <v>0</v>
      </c>
      <c r="AH469" s="234">
        <f t="shared" si="223"/>
        <v>0</v>
      </c>
      <c r="AI469" s="214">
        <f t="shared" si="231"/>
        <v>0</v>
      </c>
      <c r="AK469" s="229">
        <f t="shared" si="224"/>
        <v>0</v>
      </c>
      <c r="AL469" s="226"/>
      <c r="AM469" s="15"/>
      <c r="AN469" s="232" t="e">
        <f t="shared" si="225"/>
        <v>#DIV/0!</v>
      </c>
      <c r="AO469" s="214">
        <f t="shared" si="217"/>
        <v>0</v>
      </c>
      <c r="AQ469" s="210"/>
      <c r="AR469" s="231"/>
      <c r="AS469" s="15"/>
      <c r="AT469" s="232">
        <f t="shared" si="226"/>
        <v>0</v>
      </c>
      <c r="AU469" s="235">
        <f t="shared" si="227"/>
        <v>0</v>
      </c>
      <c r="AY469" s="210">
        <v>23.25</v>
      </c>
      <c r="AZ469" s="231">
        <v>88.9</v>
      </c>
      <c r="BA469" s="15"/>
      <c r="BB469" s="232">
        <f t="shared" si="211"/>
        <v>23.241163055872295</v>
      </c>
      <c r="BC469" s="235">
        <f t="shared" si="212"/>
        <v>88.9</v>
      </c>
      <c r="BG469" s="210">
        <v>23.25</v>
      </c>
      <c r="BH469" s="231">
        <v>2100</v>
      </c>
      <c r="BI469" s="15"/>
      <c r="BJ469" s="232">
        <f t="shared" si="218"/>
        <v>23.25</v>
      </c>
      <c r="BK469" s="235">
        <f t="shared" si="228"/>
        <v>759.72243346010146</v>
      </c>
      <c r="BM469" s="109">
        <f t="shared" si="219"/>
        <v>0.36177258736195306</v>
      </c>
      <c r="BN469" s="213"/>
      <c r="BR469" s="228"/>
      <c r="BS469" s="311"/>
      <c r="BT469" s="3"/>
      <c r="BU469" s="213"/>
      <c r="BV469" s="213"/>
      <c r="BW469" s="291"/>
    </row>
    <row r="470" spans="1:75" x14ac:dyDescent="0.2">
      <c r="A470" s="326">
        <v>23.3</v>
      </c>
      <c r="B470" s="211">
        <f t="shared" si="203"/>
        <v>778.69200000003514</v>
      </c>
      <c r="C470" s="866">
        <f ca="1">IF(ISERR(AVERAGE(INDIRECT("B"&amp;(ROW()-INT($B$1/2))):INDIRECT("B"&amp;(ROW()+INT($B$1/2))))),"",AVERAGE(INDIRECT("B"&amp;(ROW()-INT($B$1/2))):INDIRECT("B"&amp;(ROW()+INT($B$1/2)))))</f>
        <v>778.69200000003514</v>
      </c>
      <c r="D470" s="866">
        <f t="shared" si="204"/>
        <v>5.0000000000000711E-2</v>
      </c>
      <c r="E470" s="867"/>
      <c r="F470" s="212">
        <f t="shared" si="229"/>
        <v>23.300000000000807</v>
      </c>
      <c r="G470" s="2">
        <f t="shared" si="205"/>
        <v>467</v>
      </c>
      <c r="H470" s="213">
        <f t="shared" si="206"/>
        <v>23.3</v>
      </c>
      <c r="I470" s="213">
        <f t="shared" si="207"/>
        <v>23.35</v>
      </c>
      <c r="J470" s="51">
        <f t="shared" ca="1" si="208"/>
        <v>778.69200000003514</v>
      </c>
      <c r="K470" s="51">
        <f t="shared" ca="1" si="209"/>
        <v>774.53400000003512</v>
      </c>
      <c r="L470" s="553">
        <f t="shared" ca="1" si="210"/>
        <v>778.69199999996806</v>
      </c>
      <c r="M470" s="542">
        <f t="shared" si="213"/>
        <v>37.497715200001302</v>
      </c>
      <c r="N470" s="544">
        <f t="shared" ca="1" si="214"/>
        <v>237.34532159999029</v>
      </c>
      <c r="O470" s="215"/>
      <c r="P470" s="216"/>
      <c r="Q470" s="217"/>
      <c r="R470" s="218"/>
      <c r="S470" s="219">
        <f t="shared" si="220"/>
        <v>0</v>
      </c>
      <c r="T470" s="220">
        <f t="shared" si="221"/>
        <v>0</v>
      </c>
      <c r="U470" s="214">
        <f t="shared" si="230"/>
        <v>0</v>
      </c>
      <c r="W470" s="221"/>
      <c r="X470" s="222"/>
      <c r="Y470" s="222"/>
      <c r="Z470" s="223"/>
      <c r="AA470" s="222"/>
      <c r="AB470" s="224"/>
      <c r="AC470" s="225"/>
      <c r="AD470" s="2">
        <f t="shared" si="215"/>
        <v>0</v>
      </c>
      <c r="AE470" s="2">
        <f t="shared" si="216"/>
        <v>0</v>
      </c>
      <c r="AF470" s="226"/>
      <c r="AG470" s="219">
        <f t="shared" si="222"/>
        <v>0</v>
      </c>
      <c r="AH470" s="234">
        <f t="shared" si="223"/>
        <v>0</v>
      </c>
      <c r="AI470" s="214">
        <f t="shared" si="231"/>
        <v>0</v>
      </c>
      <c r="AK470" s="229">
        <f t="shared" si="224"/>
        <v>0</v>
      </c>
      <c r="AL470" s="226"/>
      <c r="AM470" s="15"/>
      <c r="AN470" s="232" t="e">
        <f t="shared" si="225"/>
        <v>#DIV/0!</v>
      </c>
      <c r="AO470" s="214">
        <f t="shared" si="217"/>
        <v>0</v>
      </c>
      <c r="AQ470" s="210"/>
      <c r="AR470" s="231"/>
      <c r="AS470" s="15"/>
      <c r="AT470" s="232">
        <f t="shared" si="226"/>
        <v>0</v>
      </c>
      <c r="AU470" s="235">
        <f t="shared" si="227"/>
        <v>0</v>
      </c>
      <c r="AY470" s="210">
        <v>23.3</v>
      </c>
      <c r="AZ470" s="231">
        <v>93.5</v>
      </c>
      <c r="BA470" s="15"/>
      <c r="BB470" s="232">
        <f t="shared" si="211"/>
        <v>23.291144051691376</v>
      </c>
      <c r="BC470" s="235">
        <f t="shared" si="212"/>
        <v>93.5</v>
      </c>
      <c r="BG470" s="210">
        <v>23.3</v>
      </c>
      <c r="BH470" s="231">
        <v>2100</v>
      </c>
      <c r="BI470" s="15"/>
      <c r="BJ470" s="232">
        <f t="shared" si="218"/>
        <v>23.3</v>
      </c>
      <c r="BK470" s="235">
        <f t="shared" si="228"/>
        <v>755.87452471485426</v>
      </c>
      <c r="BM470" s="109">
        <f t="shared" si="219"/>
        <v>0.3599402498642163</v>
      </c>
      <c r="BN470" s="213"/>
      <c r="BR470" s="228"/>
      <c r="BS470" s="311"/>
      <c r="BT470" s="3"/>
      <c r="BU470" s="213"/>
      <c r="BV470" s="213"/>
      <c r="BW470" s="291"/>
    </row>
    <row r="471" spans="1:75" x14ac:dyDescent="0.2">
      <c r="A471" s="326">
        <v>23.35</v>
      </c>
      <c r="B471" s="211">
        <f t="shared" si="203"/>
        <v>774.53400000003512</v>
      </c>
      <c r="C471" s="866">
        <f ca="1">IF(ISERR(AVERAGE(INDIRECT("B"&amp;(ROW()-INT($B$1/2))):INDIRECT("B"&amp;(ROW()+INT($B$1/2))))),"",AVERAGE(INDIRECT("B"&amp;(ROW()-INT($B$1/2))):INDIRECT("B"&amp;(ROW()+INT($B$1/2)))))</f>
        <v>774.53400000003512</v>
      </c>
      <c r="D471" s="866">
        <f t="shared" si="204"/>
        <v>5.0000000000000711E-2</v>
      </c>
      <c r="E471" s="867"/>
      <c r="F471" s="212">
        <f t="shared" si="229"/>
        <v>23.350000000000811</v>
      </c>
      <c r="G471" s="2">
        <f t="shared" si="205"/>
        <v>468</v>
      </c>
      <c r="H471" s="213">
        <f t="shared" si="206"/>
        <v>23.35</v>
      </c>
      <c r="I471" s="213">
        <f t="shared" si="207"/>
        <v>23.4</v>
      </c>
      <c r="J471" s="51">
        <f t="shared" ca="1" si="208"/>
        <v>774.53400000003512</v>
      </c>
      <c r="K471" s="51">
        <f t="shared" ca="1" si="209"/>
        <v>770.37600000003511</v>
      </c>
      <c r="L471" s="553">
        <f t="shared" ca="1" si="210"/>
        <v>774.5339999999677</v>
      </c>
      <c r="M471" s="542">
        <f t="shared" si="213"/>
        <v>37.57818240000131</v>
      </c>
      <c r="N471" s="544">
        <f t="shared" ca="1" si="214"/>
        <v>236.07796319999017</v>
      </c>
      <c r="O471" s="215"/>
      <c r="P471" s="216"/>
      <c r="Q471" s="217"/>
      <c r="R471" s="218"/>
      <c r="S471" s="219">
        <f t="shared" si="220"/>
        <v>0</v>
      </c>
      <c r="T471" s="220">
        <f t="shared" si="221"/>
        <v>0</v>
      </c>
      <c r="U471" s="214">
        <f t="shared" si="230"/>
        <v>0</v>
      </c>
      <c r="W471" s="221"/>
      <c r="X471" s="222"/>
      <c r="Y471" s="222"/>
      <c r="Z471" s="223"/>
      <c r="AA471" s="222"/>
      <c r="AB471" s="224"/>
      <c r="AC471" s="225"/>
      <c r="AD471" s="2">
        <f t="shared" si="215"/>
        <v>0</v>
      </c>
      <c r="AE471" s="2">
        <f t="shared" si="216"/>
        <v>0</v>
      </c>
      <c r="AF471" s="226"/>
      <c r="AG471" s="219">
        <f t="shared" si="222"/>
        <v>0</v>
      </c>
      <c r="AH471" s="234">
        <f t="shared" si="223"/>
        <v>0</v>
      </c>
      <c r="AI471" s="214">
        <f t="shared" si="231"/>
        <v>0</v>
      </c>
      <c r="AK471" s="229">
        <f t="shared" si="224"/>
        <v>0</v>
      </c>
      <c r="AL471" s="226"/>
      <c r="AM471" s="15"/>
      <c r="AN471" s="232" t="e">
        <f t="shared" si="225"/>
        <v>#DIV/0!</v>
      </c>
      <c r="AO471" s="214">
        <f t="shared" si="217"/>
        <v>0</v>
      </c>
      <c r="AQ471" s="210"/>
      <c r="AR471" s="231"/>
      <c r="AS471" s="15"/>
      <c r="AT471" s="232">
        <f t="shared" si="226"/>
        <v>0</v>
      </c>
      <c r="AU471" s="235">
        <f t="shared" si="227"/>
        <v>0</v>
      </c>
      <c r="AY471" s="210">
        <v>23.35</v>
      </c>
      <c r="AZ471" s="231">
        <v>97.4</v>
      </c>
      <c r="BA471" s="15"/>
      <c r="BB471" s="232">
        <f t="shared" si="211"/>
        <v>23.341125047510456</v>
      </c>
      <c r="BC471" s="235">
        <f t="shared" si="212"/>
        <v>97.4</v>
      </c>
      <c r="BG471" s="210">
        <v>23.35</v>
      </c>
      <c r="BH471" s="231">
        <v>2100</v>
      </c>
      <c r="BI471" s="15"/>
      <c r="BJ471" s="232">
        <f t="shared" si="218"/>
        <v>23.35</v>
      </c>
      <c r="BK471" s="235">
        <f t="shared" si="228"/>
        <v>752.02661596960706</v>
      </c>
      <c r="BM471" s="109">
        <f t="shared" si="219"/>
        <v>0.35810791236647954</v>
      </c>
      <c r="BN471" s="213"/>
      <c r="BR471" s="228"/>
      <c r="BS471" s="311"/>
      <c r="BT471" s="3"/>
      <c r="BU471" s="213"/>
      <c r="BV471" s="213"/>
      <c r="BW471" s="291"/>
    </row>
    <row r="472" spans="1:75" x14ac:dyDescent="0.2">
      <c r="A472" s="326">
        <v>23.4</v>
      </c>
      <c r="B472" s="211">
        <f t="shared" si="203"/>
        <v>770.37600000003511</v>
      </c>
      <c r="C472" s="866">
        <f ca="1">IF(ISERR(AVERAGE(INDIRECT("B"&amp;(ROW()-INT($B$1/2))):INDIRECT("B"&amp;(ROW()+INT($B$1/2))))),"",AVERAGE(INDIRECT("B"&amp;(ROW()-INT($B$1/2))):INDIRECT("B"&amp;(ROW()+INT($B$1/2)))))</f>
        <v>770.37600000003511</v>
      </c>
      <c r="D472" s="866">
        <f t="shared" si="204"/>
        <v>4.9999999999997158E-2</v>
      </c>
      <c r="E472" s="867"/>
      <c r="F472" s="212">
        <f t="shared" si="229"/>
        <v>23.400000000000816</v>
      </c>
      <c r="G472" s="2">
        <f t="shared" si="205"/>
        <v>469</v>
      </c>
      <c r="H472" s="213">
        <f t="shared" si="206"/>
        <v>23.4</v>
      </c>
      <c r="I472" s="213">
        <f t="shared" si="207"/>
        <v>23.45</v>
      </c>
      <c r="J472" s="51">
        <f t="shared" ca="1" si="208"/>
        <v>770.37600000003511</v>
      </c>
      <c r="K472" s="51">
        <f t="shared" ca="1" si="209"/>
        <v>766.21800000003498</v>
      </c>
      <c r="L472" s="553">
        <f t="shared" ca="1" si="210"/>
        <v>770.37599999996712</v>
      </c>
      <c r="M472" s="542">
        <f t="shared" si="213"/>
        <v>37.658649600001318</v>
      </c>
      <c r="N472" s="544">
        <f t="shared" ca="1" si="214"/>
        <v>234.81060479998999</v>
      </c>
      <c r="O472" s="215"/>
      <c r="P472" s="216"/>
      <c r="Q472" s="217"/>
      <c r="R472" s="218"/>
      <c r="S472" s="219">
        <f t="shared" si="220"/>
        <v>0</v>
      </c>
      <c r="T472" s="220">
        <f t="shared" si="221"/>
        <v>0</v>
      </c>
      <c r="U472" s="214">
        <f t="shared" si="230"/>
        <v>0</v>
      </c>
      <c r="W472" s="221"/>
      <c r="X472" s="222"/>
      <c r="Y472" s="222"/>
      <c r="Z472" s="223"/>
      <c r="AA472" s="222"/>
      <c r="AB472" s="224"/>
      <c r="AC472" s="225"/>
      <c r="AD472" s="2">
        <f t="shared" si="215"/>
        <v>0</v>
      </c>
      <c r="AE472" s="2">
        <f t="shared" si="216"/>
        <v>0</v>
      </c>
      <c r="AF472" s="226"/>
      <c r="AG472" s="219">
        <f t="shared" si="222"/>
        <v>0</v>
      </c>
      <c r="AH472" s="234">
        <f t="shared" si="223"/>
        <v>0</v>
      </c>
      <c r="AI472" s="214">
        <f t="shared" si="231"/>
        <v>0</v>
      </c>
      <c r="AK472" s="229">
        <f t="shared" si="224"/>
        <v>0</v>
      </c>
      <c r="AL472" s="226"/>
      <c r="AM472" s="15"/>
      <c r="AN472" s="232" t="e">
        <f t="shared" si="225"/>
        <v>#DIV/0!</v>
      </c>
      <c r="AO472" s="214">
        <f t="shared" si="217"/>
        <v>0</v>
      </c>
      <c r="AQ472" s="210"/>
      <c r="AR472" s="231"/>
      <c r="AS472" s="15"/>
      <c r="AT472" s="232">
        <f t="shared" si="226"/>
        <v>0</v>
      </c>
      <c r="AU472" s="235">
        <f t="shared" si="227"/>
        <v>0</v>
      </c>
      <c r="AY472" s="210">
        <v>23.4</v>
      </c>
      <c r="AZ472" s="231">
        <v>94.2</v>
      </c>
      <c r="BA472" s="15"/>
      <c r="BB472" s="232">
        <f t="shared" si="211"/>
        <v>23.391106043329533</v>
      </c>
      <c r="BC472" s="235">
        <f t="shared" si="212"/>
        <v>94.2</v>
      </c>
      <c r="BG472" s="210">
        <v>23.4</v>
      </c>
      <c r="BH472" s="231">
        <v>2100</v>
      </c>
      <c r="BI472" s="15"/>
      <c r="BJ472" s="232">
        <f t="shared" si="218"/>
        <v>23.4</v>
      </c>
      <c r="BK472" s="235">
        <f t="shared" si="228"/>
        <v>748.17870722435987</v>
      </c>
      <c r="BM472" s="109">
        <f t="shared" si="219"/>
        <v>0.35627557486874278</v>
      </c>
      <c r="BN472" s="213"/>
      <c r="BR472" s="228"/>
      <c r="BS472" s="311"/>
      <c r="BT472" s="3"/>
      <c r="BU472" s="213"/>
      <c r="BV472" s="213"/>
      <c r="BW472" s="291"/>
    </row>
    <row r="473" spans="1:75" x14ac:dyDescent="0.2">
      <c r="A473" s="326">
        <v>23.45</v>
      </c>
      <c r="B473" s="211">
        <f t="shared" si="203"/>
        <v>766.21800000003509</v>
      </c>
      <c r="C473" s="866">
        <f ca="1">IF(ISERR(AVERAGE(INDIRECT("B"&amp;(ROW()-INT($B$1/2))):INDIRECT("B"&amp;(ROW()+INT($B$1/2))))),"",AVERAGE(INDIRECT("B"&amp;(ROW()-INT($B$1/2))):INDIRECT("B"&amp;(ROW()+INT($B$1/2)))))</f>
        <v>766.21800000003498</v>
      </c>
      <c r="D473" s="866">
        <f t="shared" si="204"/>
        <v>5.0000000000000711E-2</v>
      </c>
      <c r="E473" s="867"/>
      <c r="F473" s="212">
        <f t="shared" si="229"/>
        <v>23.45000000000082</v>
      </c>
      <c r="G473" s="2">
        <f t="shared" si="205"/>
        <v>470</v>
      </c>
      <c r="H473" s="213">
        <f t="shared" si="206"/>
        <v>23.45</v>
      </c>
      <c r="I473" s="213">
        <f t="shared" si="207"/>
        <v>23.5</v>
      </c>
      <c r="J473" s="51">
        <f t="shared" ca="1" si="208"/>
        <v>766.21800000003498</v>
      </c>
      <c r="K473" s="51">
        <f t="shared" ca="1" si="209"/>
        <v>762.06000000003507</v>
      </c>
      <c r="L473" s="553">
        <f t="shared" ca="1" si="210"/>
        <v>766.21799999996676</v>
      </c>
      <c r="M473" s="542">
        <f t="shared" si="213"/>
        <v>37.73911680000132</v>
      </c>
      <c r="N473" s="544">
        <f t="shared" ca="1" si="214"/>
        <v>233.54324639998987</v>
      </c>
      <c r="O473" s="215"/>
      <c r="P473" s="216"/>
      <c r="Q473" s="217"/>
      <c r="R473" s="218"/>
      <c r="S473" s="219">
        <f t="shared" si="220"/>
        <v>0</v>
      </c>
      <c r="T473" s="220">
        <f t="shared" si="221"/>
        <v>0</v>
      </c>
      <c r="U473" s="214">
        <f t="shared" si="230"/>
        <v>0</v>
      </c>
      <c r="W473" s="221"/>
      <c r="X473" s="222"/>
      <c r="Y473" s="222"/>
      <c r="Z473" s="223"/>
      <c r="AA473" s="222"/>
      <c r="AB473" s="224"/>
      <c r="AC473" s="225"/>
      <c r="AD473" s="2">
        <f t="shared" si="215"/>
        <v>0</v>
      </c>
      <c r="AE473" s="2">
        <f t="shared" si="216"/>
        <v>0</v>
      </c>
      <c r="AF473" s="226"/>
      <c r="AG473" s="219">
        <f t="shared" si="222"/>
        <v>0</v>
      </c>
      <c r="AH473" s="234">
        <f t="shared" si="223"/>
        <v>0</v>
      </c>
      <c r="AI473" s="214">
        <f t="shared" si="231"/>
        <v>0</v>
      </c>
      <c r="AK473" s="229">
        <f t="shared" si="224"/>
        <v>0</v>
      </c>
      <c r="AL473" s="226"/>
      <c r="AM473" s="15"/>
      <c r="AN473" s="232" t="e">
        <f t="shared" si="225"/>
        <v>#DIV/0!</v>
      </c>
      <c r="AO473" s="214">
        <f t="shared" si="217"/>
        <v>0</v>
      </c>
      <c r="AQ473" s="210"/>
      <c r="AR473" s="231"/>
      <c r="AS473" s="15"/>
      <c r="AT473" s="232">
        <f t="shared" si="226"/>
        <v>0</v>
      </c>
      <c r="AU473" s="235">
        <f t="shared" si="227"/>
        <v>0</v>
      </c>
      <c r="AY473" s="210">
        <v>23.45</v>
      </c>
      <c r="AZ473" s="231">
        <v>85</v>
      </c>
      <c r="BA473" s="15"/>
      <c r="BB473" s="232">
        <f t="shared" si="211"/>
        <v>23.441087039148616</v>
      </c>
      <c r="BC473" s="235">
        <f t="shared" si="212"/>
        <v>85</v>
      </c>
      <c r="BG473" s="210">
        <v>23.45</v>
      </c>
      <c r="BH473" s="231">
        <v>2100</v>
      </c>
      <c r="BI473" s="15"/>
      <c r="BJ473" s="232">
        <f t="shared" si="218"/>
        <v>23.45</v>
      </c>
      <c r="BK473" s="235">
        <f t="shared" si="228"/>
        <v>744.33079847911267</v>
      </c>
      <c r="BM473" s="109">
        <f t="shared" si="219"/>
        <v>0.35444323737100603</v>
      </c>
      <c r="BN473" s="213"/>
      <c r="BR473" s="228"/>
      <c r="BS473" s="311"/>
      <c r="BT473" s="3"/>
      <c r="BU473" s="213"/>
      <c r="BV473" s="213"/>
      <c r="BW473" s="291"/>
    </row>
    <row r="474" spans="1:75" x14ac:dyDescent="0.2">
      <c r="A474" s="326">
        <v>23.5</v>
      </c>
      <c r="B474" s="211">
        <f t="shared" si="203"/>
        <v>762.06000000003507</v>
      </c>
      <c r="C474" s="866">
        <f ca="1">IF(ISERR(AVERAGE(INDIRECT("B"&amp;(ROW()-INT($B$1/2))):INDIRECT("B"&amp;(ROW()+INT($B$1/2))))),"",AVERAGE(INDIRECT("B"&amp;(ROW()-INT($B$1/2))):INDIRECT("B"&amp;(ROW()+INT($B$1/2)))))</f>
        <v>762.06000000003507</v>
      </c>
      <c r="D474" s="866">
        <f t="shared" si="204"/>
        <v>5.0000000000000711E-2</v>
      </c>
      <c r="E474" s="867"/>
      <c r="F474" s="212">
        <f t="shared" si="229"/>
        <v>23.500000000000824</v>
      </c>
      <c r="G474" s="2">
        <f t="shared" si="205"/>
        <v>471</v>
      </c>
      <c r="H474" s="213">
        <f t="shared" si="206"/>
        <v>23.5</v>
      </c>
      <c r="I474" s="213">
        <f t="shared" si="207"/>
        <v>23.55</v>
      </c>
      <c r="J474" s="51">
        <f t="shared" ca="1" si="208"/>
        <v>762.06000000003507</v>
      </c>
      <c r="K474" s="51">
        <f t="shared" ca="1" si="209"/>
        <v>757.90200000003506</v>
      </c>
      <c r="L474" s="553">
        <f t="shared" ca="1" si="210"/>
        <v>762.05999999996652</v>
      </c>
      <c r="M474" s="542">
        <f t="shared" si="213"/>
        <v>37.819584000001328</v>
      </c>
      <c r="N474" s="544">
        <f t="shared" ca="1" si="214"/>
        <v>232.27588799998981</v>
      </c>
      <c r="O474" s="215"/>
      <c r="P474" s="216"/>
      <c r="Q474" s="217"/>
      <c r="R474" s="218"/>
      <c r="S474" s="219">
        <f t="shared" si="220"/>
        <v>0</v>
      </c>
      <c r="T474" s="220">
        <f t="shared" si="221"/>
        <v>0</v>
      </c>
      <c r="U474" s="214">
        <f t="shared" si="230"/>
        <v>0</v>
      </c>
      <c r="W474" s="221"/>
      <c r="X474" s="222"/>
      <c r="Y474" s="222"/>
      <c r="Z474" s="223"/>
      <c r="AA474" s="222"/>
      <c r="AB474" s="224"/>
      <c r="AC474" s="225"/>
      <c r="AD474" s="2">
        <f t="shared" si="215"/>
        <v>0</v>
      </c>
      <c r="AE474" s="2">
        <f t="shared" si="216"/>
        <v>0</v>
      </c>
      <c r="AF474" s="226"/>
      <c r="AG474" s="219">
        <f t="shared" si="222"/>
        <v>0</v>
      </c>
      <c r="AH474" s="234">
        <f t="shared" si="223"/>
        <v>0</v>
      </c>
      <c r="AI474" s="214">
        <f t="shared" si="231"/>
        <v>0</v>
      </c>
      <c r="AK474" s="229">
        <f t="shared" si="224"/>
        <v>0</v>
      </c>
      <c r="AL474" s="226"/>
      <c r="AM474" s="15"/>
      <c r="AN474" s="232" t="e">
        <f t="shared" si="225"/>
        <v>#DIV/0!</v>
      </c>
      <c r="AO474" s="214">
        <f t="shared" si="217"/>
        <v>0</v>
      </c>
      <c r="AQ474" s="210"/>
      <c r="AR474" s="231"/>
      <c r="AS474" s="15"/>
      <c r="AT474" s="232">
        <f t="shared" si="226"/>
        <v>0</v>
      </c>
      <c r="AU474" s="235">
        <f t="shared" si="227"/>
        <v>0</v>
      </c>
      <c r="AY474" s="210">
        <v>23.5</v>
      </c>
      <c r="AZ474" s="231">
        <v>77.400000000000006</v>
      </c>
      <c r="BA474" s="15"/>
      <c r="BB474" s="232">
        <f t="shared" si="211"/>
        <v>23.491068034967697</v>
      </c>
      <c r="BC474" s="235">
        <f t="shared" si="212"/>
        <v>77.400000000000006</v>
      </c>
      <c r="BG474" s="210">
        <v>23.5</v>
      </c>
      <c r="BH474" s="231">
        <v>2100</v>
      </c>
      <c r="BI474" s="15"/>
      <c r="BJ474" s="232">
        <f t="shared" si="218"/>
        <v>23.5</v>
      </c>
      <c r="BK474" s="235">
        <f t="shared" si="228"/>
        <v>740.48288973386548</v>
      </c>
      <c r="BM474" s="109">
        <f t="shared" si="219"/>
        <v>0.35261089987326927</v>
      </c>
      <c r="BN474" s="213"/>
      <c r="BR474" s="228"/>
      <c r="BS474" s="311"/>
      <c r="BT474" s="3"/>
      <c r="BU474" s="213"/>
      <c r="BV474" s="213"/>
      <c r="BW474" s="291"/>
    </row>
    <row r="475" spans="1:75" x14ac:dyDescent="0.2">
      <c r="A475" s="326">
        <v>23.55</v>
      </c>
      <c r="B475" s="211">
        <f t="shared" si="203"/>
        <v>757.90200000003506</v>
      </c>
      <c r="C475" s="866">
        <f ca="1">IF(ISERR(AVERAGE(INDIRECT("B"&amp;(ROW()-INT($B$1/2))):INDIRECT("B"&amp;(ROW()+INT($B$1/2))))),"",AVERAGE(INDIRECT("B"&amp;(ROW()-INT($B$1/2))):INDIRECT("B"&amp;(ROW()+INT($B$1/2)))))</f>
        <v>757.90200000003506</v>
      </c>
      <c r="D475" s="866">
        <f t="shared" si="204"/>
        <v>5.0000000000000711E-2</v>
      </c>
      <c r="E475" s="867"/>
      <c r="F475" s="212">
        <f t="shared" si="229"/>
        <v>23.550000000000828</v>
      </c>
      <c r="G475" s="2">
        <f t="shared" si="205"/>
        <v>472</v>
      </c>
      <c r="H475" s="213">
        <f t="shared" si="206"/>
        <v>23.55</v>
      </c>
      <c r="I475" s="213">
        <f t="shared" si="207"/>
        <v>23.6</v>
      </c>
      <c r="J475" s="51">
        <f t="shared" ca="1" si="208"/>
        <v>757.90200000003506</v>
      </c>
      <c r="K475" s="51">
        <f t="shared" ca="1" si="209"/>
        <v>753.74400000003516</v>
      </c>
      <c r="L475" s="553">
        <f t="shared" ca="1" si="210"/>
        <v>757.90199999996616</v>
      </c>
      <c r="M475" s="542">
        <f t="shared" si="213"/>
        <v>37.900051200001336</v>
      </c>
      <c r="N475" s="544">
        <f t="shared" ca="1" si="214"/>
        <v>231.00852959998969</v>
      </c>
      <c r="O475" s="215"/>
      <c r="P475" s="216"/>
      <c r="Q475" s="217"/>
      <c r="R475" s="218"/>
      <c r="S475" s="219">
        <f t="shared" si="220"/>
        <v>0</v>
      </c>
      <c r="T475" s="220">
        <f t="shared" si="221"/>
        <v>0</v>
      </c>
      <c r="U475" s="214">
        <f t="shared" si="230"/>
        <v>0</v>
      </c>
      <c r="W475" s="221"/>
      <c r="X475" s="222"/>
      <c r="Y475" s="222"/>
      <c r="Z475" s="223"/>
      <c r="AA475" s="222"/>
      <c r="AB475" s="224"/>
      <c r="AC475" s="225"/>
      <c r="AD475" s="2">
        <f t="shared" si="215"/>
        <v>0</v>
      </c>
      <c r="AE475" s="2">
        <f t="shared" si="216"/>
        <v>0</v>
      </c>
      <c r="AF475" s="226"/>
      <c r="AG475" s="219">
        <f t="shared" si="222"/>
        <v>0</v>
      </c>
      <c r="AH475" s="234">
        <f t="shared" si="223"/>
        <v>0</v>
      </c>
      <c r="AI475" s="214">
        <f t="shared" si="231"/>
        <v>0</v>
      </c>
      <c r="AK475" s="229">
        <f t="shared" si="224"/>
        <v>0</v>
      </c>
      <c r="AL475" s="226"/>
      <c r="AM475" s="15"/>
      <c r="AN475" s="232" t="e">
        <f t="shared" si="225"/>
        <v>#DIV/0!</v>
      </c>
      <c r="AO475" s="214">
        <f t="shared" si="217"/>
        <v>0</v>
      </c>
      <c r="AQ475" s="210"/>
      <c r="AR475" s="231"/>
      <c r="AS475" s="15"/>
      <c r="AT475" s="232">
        <f t="shared" si="226"/>
        <v>0</v>
      </c>
      <c r="AU475" s="235">
        <f t="shared" si="227"/>
        <v>0</v>
      </c>
      <c r="AY475" s="210">
        <v>23.55</v>
      </c>
      <c r="AZ475" s="231">
        <v>77.400000000000006</v>
      </c>
      <c r="BA475" s="15"/>
      <c r="BB475" s="232">
        <f t="shared" si="211"/>
        <v>23.541049030786777</v>
      </c>
      <c r="BC475" s="235">
        <f t="shared" si="212"/>
        <v>77.400000000000006</v>
      </c>
      <c r="BG475" s="210">
        <v>23.55</v>
      </c>
      <c r="BH475" s="231">
        <v>2100</v>
      </c>
      <c r="BI475" s="15"/>
      <c r="BJ475" s="232">
        <f t="shared" si="218"/>
        <v>23.55</v>
      </c>
      <c r="BK475" s="235">
        <f t="shared" si="228"/>
        <v>736.63498098861828</v>
      </c>
      <c r="BM475" s="109">
        <f t="shared" si="219"/>
        <v>0.35077856237553251</v>
      </c>
      <c r="BN475" s="213"/>
      <c r="BR475" s="228"/>
      <c r="BS475" s="311"/>
      <c r="BT475" s="3"/>
      <c r="BU475" s="213"/>
      <c r="BV475" s="213"/>
      <c r="BW475" s="291"/>
    </row>
    <row r="476" spans="1:75" x14ac:dyDescent="0.2">
      <c r="A476" s="326">
        <v>23.6</v>
      </c>
      <c r="B476" s="211">
        <f t="shared" si="203"/>
        <v>753.74400000003504</v>
      </c>
      <c r="C476" s="866">
        <f ca="1">IF(ISERR(AVERAGE(INDIRECT("B"&amp;(ROW()-INT($B$1/2))):INDIRECT("B"&amp;(ROW()+INT($B$1/2))))),"",AVERAGE(INDIRECT("B"&amp;(ROW()-INT($B$1/2))):INDIRECT("B"&amp;(ROW()+INT($B$1/2)))))</f>
        <v>753.74400000003516</v>
      </c>
      <c r="D476" s="866">
        <f t="shared" si="204"/>
        <v>5.0000000000000711E-2</v>
      </c>
      <c r="E476" s="867"/>
      <c r="F476" s="212">
        <f t="shared" si="229"/>
        <v>23.600000000000833</v>
      </c>
      <c r="G476" s="2">
        <f t="shared" si="205"/>
        <v>473</v>
      </c>
      <c r="H476" s="213">
        <f t="shared" si="206"/>
        <v>23.6</v>
      </c>
      <c r="I476" s="213">
        <f t="shared" si="207"/>
        <v>23.65</v>
      </c>
      <c r="J476" s="51">
        <f t="shared" ca="1" si="208"/>
        <v>753.74400000003516</v>
      </c>
      <c r="K476" s="51">
        <f t="shared" ca="1" si="209"/>
        <v>749.58600000003491</v>
      </c>
      <c r="L476" s="553">
        <f t="shared" ca="1" si="210"/>
        <v>753.74399999996604</v>
      </c>
      <c r="M476" s="542">
        <f t="shared" si="213"/>
        <v>37.980518400001344</v>
      </c>
      <c r="N476" s="544">
        <f t="shared" ca="1" si="214"/>
        <v>229.74117119998965</v>
      </c>
      <c r="O476" s="215"/>
      <c r="P476" s="216"/>
      <c r="Q476" s="217"/>
      <c r="R476" s="218"/>
      <c r="S476" s="219">
        <f t="shared" si="220"/>
        <v>0</v>
      </c>
      <c r="T476" s="220">
        <f t="shared" si="221"/>
        <v>0</v>
      </c>
      <c r="U476" s="214">
        <f t="shared" si="230"/>
        <v>0</v>
      </c>
      <c r="W476" s="221"/>
      <c r="X476" s="222"/>
      <c r="Y476" s="222"/>
      <c r="Z476" s="223"/>
      <c r="AA476" s="222"/>
      <c r="AB476" s="224"/>
      <c r="AC476" s="225"/>
      <c r="AD476" s="2">
        <f t="shared" si="215"/>
        <v>0</v>
      </c>
      <c r="AE476" s="2">
        <f t="shared" si="216"/>
        <v>0</v>
      </c>
      <c r="AF476" s="226"/>
      <c r="AG476" s="219">
        <f t="shared" si="222"/>
        <v>0</v>
      </c>
      <c r="AH476" s="234">
        <f t="shared" si="223"/>
        <v>0</v>
      </c>
      <c r="AI476" s="214">
        <f t="shared" si="231"/>
        <v>0</v>
      </c>
      <c r="AK476" s="229">
        <f t="shared" si="224"/>
        <v>0</v>
      </c>
      <c r="AL476" s="226"/>
      <c r="AM476" s="15"/>
      <c r="AN476" s="232" t="e">
        <f t="shared" si="225"/>
        <v>#DIV/0!</v>
      </c>
      <c r="AO476" s="214">
        <f t="shared" si="217"/>
        <v>0</v>
      </c>
      <c r="AQ476" s="210"/>
      <c r="AR476" s="231"/>
      <c r="AS476" s="15"/>
      <c r="AT476" s="232">
        <f t="shared" si="226"/>
        <v>0</v>
      </c>
      <c r="AU476" s="235">
        <f t="shared" si="227"/>
        <v>0</v>
      </c>
      <c r="AY476" s="210">
        <v>23.6</v>
      </c>
      <c r="AZ476" s="231">
        <v>78.7</v>
      </c>
      <c r="BA476" s="15"/>
      <c r="BB476" s="232">
        <f t="shared" si="211"/>
        <v>23.591030026605857</v>
      </c>
      <c r="BC476" s="235">
        <f t="shared" si="212"/>
        <v>78.7</v>
      </c>
      <c r="BG476" s="210">
        <v>23.6</v>
      </c>
      <c r="BH476" s="231">
        <v>2100</v>
      </c>
      <c r="BI476" s="15"/>
      <c r="BJ476" s="232">
        <f t="shared" si="218"/>
        <v>23.6</v>
      </c>
      <c r="BK476" s="235">
        <f t="shared" si="228"/>
        <v>732.78707224337109</v>
      </c>
      <c r="BM476" s="109">
        <f t="shared" si="219"/>
        <v>0.34894622487779575</v>
      </c>
      <c r="BN476" s="213"/>
      <c r="BR476" s="228"/>
      <c r="BS476" s="311"/>
      <c r="BT476" s="3"/>
      <c r="BU476" s="213"/>
      <c r="BV476" s="213"/>
      <c r="BW476" s="291"/>
    </row>
    <row r="477" spans="1:75" x14ac:dyDescent="0.2">
      <c r="A477" s="326">
        <v>23.65</v>
      </c>
      <c r="B477" s="211">
        <f t="shared" si="203"/>
        <v>749.58600000003503</v>
      </c>
      <c r="C477" s="866">
        <f ca="1">IF(ISERR(AVERAGE(INDIRECT("B"&amp;(ROW()-INT($B$1/2))):INDIRECT("B"&amp;(ROW()+INT($B$1/2))))),"",AVERAGE(INDIRECT("B"&amp;(ROW()-INT($B$1/2))):INDIRECT("B"&amp;(ROW()+INT($B$1/2)))))</f>
        <v>749.58600000003491</v>
      </c>
      <c r="D477" s="866">
        <f t="shared" si="204"/>
        <v>4.9999999999997158E-2</v>
      </c>
      <c r="E477" s="867"/>
      <c r="F477" s="212">
        <f t="shared" si="229"/>
        <v>23.650000000000837</v>
      </c>
      <c r="G477" s="2">
        <f t="shared" si="205"/>
        <v>474</v>
      </c>
      <c r="H477" s="213">
        <f t="shared" si="206"/>
        <v>23.65</v>
      </c>
      <c r="I477" s="213">
        <f t="shared" si="207"/>
        <v>23.7</v>
      </c>
      <c r="J477" s="51">
        <f t="shared" ca="1" si="208"/>
        <v>749.58600000003491</v>
      </c>
      <c r="K477" s="51">
        <f t="shared" ca="1" si="209"/>
        <v>745.42800000003501</v>
      </c>
      <c r="L477" s="553">
        <f t="shared" ca="1" si="210"/>
        <v>749.58599999996522</v>
      </c>
      <c r="M477" s="542">
        <f t="shared" si="213"/>
        <v>38.060985600001352</v>
      </c>
      <c r="N477" s="544">
        <f t="shared" ca="1" si="214"/>
        <v>228.47381279998942</v>
      </c>
      <c r="O477" s="215"/>
      <c r="P477" s="216"/>
      <c r="Q477" s="217"/>
      <c r="R477" s="218"/>
      <c r="S477" s="219">
        <f t="shared" si="220"/>
        <v>0</v>
      </c>
      <c r="T477" s="220">
        <f t="shared" si="221"/>
        <v>0</v>
      </c>
      <c r="U477" s="214">
        <f t="shared" si="230"/>
        <v>0</v>
      </c>
      <c r="W477" s="221"/>
      <c r="X477" s="222"/>
      <c r="Y477" s="222"/>
      <c r="Z477" s="223"/>
      <c r="AA477" s="222"/>
      <c r="AB477" s="224"/>
      <c r="AC477" s="225"/>
      <c r="AD477" s="2">
        <f t="shared" si="215"/>
        <v>0</v>
      </c>
      <c r="AE477" s="2">
        <f t="shared" si="216"/>
        <v>0</v>
      </c>
      <c r="AF477" s="226"/>
      <c r="AG477" s="219">
        <f t="shared" si="222"/>
        <v>0</v>
      </c>
      <c r="AH477" s="234">
        <f t="shared" si="223"/>
        <v>0</v>
      </c>
      <c r="AI477" s="214">
        <f t="shared" si="231"/>
        <v>0</v>
      </c>
      <c r="AK477" s="229">
        <f t="shared" si="224"/>
        <v>0</v>
      </c>
      <c r="AL477" s="226"/>
      <c r="AM477" s="15"/>
      <c r="AN477" s="232" t="e">
        <f t="shared" si="225"/>
        <v>#DIV/0!</v>
      </c>
      <c r="AO477" s="214">
        <f t="shared" si="217"/>
        <v>0</v>
      </c>
      <c r="AQ477" s="210"/>
      <c r="AR477" s="231"/>
      <c r="AS477" s="15"/>
      <c r="AT477" s="232">
        <f t="shared" si="226"/>
        <v>0</v>
      </c>
      <c r="AU477" s="235">
        <f t="shared" si="227"/>
        <v>0</v>
      </c>
      <c r="AY477" s="210">
        <v>23.65</v>
      </c>
      <c r="AZ477" s="231">
        <v>78.7</v>
      </c>
      <c r="BA477" s="15"/>
      <c r="BB477" s="232">
        <f t="shared" si="211"/>
        <v>23.641011022424934</v>
      </c>
      <c r="BC477" s="235">
        <f t="shared" si="212"/>
        <v>78.7</v>
      </c>
      <c r="BG477" s="210">
        <v>23.65</v>
      </c>
      <c r="BH477" s="231">
        <v>2100</v>
      </c>
      <c r="BI477" s="15"/>
      <c r="BJ477" s="232">
        <f t="shared" si="218"/>
        <v>23.65</v>
      </c>
      <c r="BK477" s="235">
        <f t="shared" si="228"/>
        <v>728.93916349812389</v>
      </c>
      <c r="BM477" s="109">
        <f t="shared" si="219"/>
        <v>0.34711388738005899</v>
      </c>
      <c r="BN477" s="213"/>
      <c r="BR477" s="228"/>
      <c r="BS477" s="311"/>
      <c r="BT477" s="3"/>
      <c r="BU477" s="213"/>
      <c r="BV477" s="213"/>
      <c r="BW477" s="291"/>
    </row>
    <row r="478" spans="1:75" x14ac:dyDescent="0.2">
      <c r="A478" s="326">
        <v>23.7</v>
      </c>
      <c r="B478" s="211">
        <f t="shared" si="203"/>
        <v>745.42800000003501</v>
      </c>
      <c r="C478" s="866">
        <f ca="1">IF(ISERR(AVERAGE(INDIRECT("B"&amp;(ROW()-INT($B$1/2))):INDIRECT("B"&amp;(ROW()+INT($B$1/2))))),"",AVERAGE(INDIRECT("B"&amp;(ROW()-INT($B$1/2))):INDIRECT("B"&amp;(ROW()+INT($B$1/2)))))</f>
        <v>745.42800000003501</v>
      </c>
      <c r="D478" s="866">
        <f t="shared" si="204"/>
        <v>5.0000000000000711E-2</v>
      </c>
      <c r="E478" s="867"/>
      <c r="F478" s="212">
        <f t="shared" si="229"/>
        <v>23.700000000000841</v>
      </c>
      <c r="G478" s="2">
        <f t="shared" si="205"/>
        <v>475</v>
      </c>
      <c r="H478" s="213">
        <f t="shared" si="206"/>
        <v>23.7</v>
      </c>
      <c r="I478" s="213">
        <f t="shared" si="207"/>
        <v>23.75</v>
      </c>
      <c r="J478" s="51">
        <f t="shared" ca="1" si="208"/>
        <v>745.42800000003501</v>
      </c>
      <c r="K478" s="51">
        <f t="shared" ca="1" si="209"/>
        <v>741.270000000035</v>
      </c>
      <c r="L478" s="553">
        <f t="shared" ca="1" si="210"/>
        <v>745.42799999996498</v>
      </c>
      <c r="M478" s="542">
        <f t="shared" si="213"/>
        <v>38.141452800001353</v>
      </c>
      <c r="N478" s="544">
        <f t="shared" ca="1" si="214"/>
        <v>227.20645439998933</v>
      </c>
      <c r="O478" s="215"/>
      <c r="P478" s="216"/>
      <c r="Q478" s="217"/>
      <c r="R478" s="218"/>
      <c r="S478" s="219">
        <f t="shared" si="220"/>
        <v>0</v>
      </c>
      <c r="T478" s="220">
        <f t="shared" si="221"/>
        <v>0</v>
      </c>
      <c r="U478" s="214">
        <f t="shared" si="230"/>
        <v>0</v>
      </c>
      <c r="W478" s="221"/>
      <c r="X478" s="222"/>
      <c r="Y478" s="222"/>
      <c r="Z478" s="223"/>
      <c r="AA478" s="222"/>
      <c r="AB478" s="224"/>
      <c r="AC478" s="225"/>
      <c r="AD478" s="2">
        <f t="shared" si="215"/>
        <v>0</v>
      </c>
      <c r="AE478" s="2">
        <f t="shared" si="216"/>
        <v>0</v>
      </c>
      <c r="AF478" s="226"/>
      <c r="AG478" s="219">
        <f t="shared" si="222"/>
        <v>0</v>
      </c>
      <c r="AH478" s="234">
        <f t="shared" si="223"/>
        <v>0</v>
      </c>
      <c r="AI478" s="214">
        <f t="shared" si="231"/>
        <v>0</v>
      </c>
      <c r="AK478" s="229">
        <f t="shared" si="224"/>
        <v>0</v>
      </c>
      <c r="AL478" s="226"/>
      <c r="AM478" s="15"/>
      <c r="AN478" s="232" t="e">
        <f t="shared" si="225"/>
        <v>#DIV/0!</v>
      </c>
      <c r="AO478" s="214">
        <f t="shared" si="217"/>
        <v>0</v>
      </c>
      <c r="AQ478" s="210"/>
      <c r="AR478" s="231"/>
      <c r="AS478" s="15"/>
      <c r="AT478" s="232">
        <f t="shared" si="226"/>
        <v>0</v>
      </c>
      <c r="AU478" s="235">
        <f t="shared" si="227"/>
        <v>0</v>
      </c>
      <c r="AY478" s="210">
        <v>23.7</v>
      </c>
      <c r="AZ478" s="231">
        <v>73.2</v>
      </c>
      <c r="BA478" s="15"/>
      <c r="BB478" s="232">
        <f t="shared" si="211"/>
        <v>23.690992018244017</v>
      </c>
      <c r="BC478" s="235">
        <f t="shared" si="212"/>
        <v>73.2</v>
      </c>
      <c r="BG478" s="210">
        <v>23.7</v>
      </c>
      <c r="BH478" s="231">
        <v>2100</v>
      </c>
      <c r="BI478" s="15"/>
      <c r="BJ478" s="232">
        <f t="shared" si="218"/>
        <v>23.7</v>
      </c>
      <c r="BK478" s="235">
        <f t="shared" si="228"/>
        <v>725.09125475287669</v>
      </c>
      <c r="BM478" s="109">
        <f t="shared" si="219"/>
        <v>0.34528154988232224</v>
      </c>
      <c r="BN478" s="213"/>
      <c r="BR478" s="228"/>
      <c r="BS478" s="311"/>
      <c r="BT478" s="3"/>
      <c r="BU478" s="213"/>
      <c r="BV478" s="213"/>
      <c r="BW478" s="291"/>
    </row>
    <row r="479" spans="1:75" x14ac:dyDescent="0.2">
      <c r="A479" s="326">
        <v>23.75</v>
      </c>
      <c r="B479" s="211">
        <f t="shared" si="203"/>
        <v>741.270000000035</v>
      </c>
      <c r="C479" s="866">
        <f ca="1">IF(ISERR(AVERAGE(INDIRECT("B"&amp;(ROW()-INT($B$1/2))):INDIRECT("B"&amp;(ROW()+INT($B$1/2))))),"",AVERAGE(INDIRECT("B"&amp;(ROW()-INT($B$1/2))):INDIRECT("B"&amp;(ROW()+INT($B$1/2)))))</f>
        <v>741.270000000035</v>
      </c>
      <c r="D479" s="866">
        <f t="shared" si="204"/>
        <v>5.0000000000000711E-2</v>
      </c>
      <c r="E479" s="867"/>
      <c r="F479" s="212">
        <f t="shared" si="229"/>
        <v>23.750000000000846</v>
      </c>
      <c r="G479" s="2">
        <f t="shared" si="205"/>
        <v>476</v>
      </c>
      <c r="H479" s="213">
        <f t="shared" si="206"/>
        <v>23.75</v>
      </c>
      <c r="I479" s="213">
        <f t="shared" si="207"/>
        <v>23.8</v>
      </c>
      <c r="J479" s="51">
        <f t="shared" ca="1" si="208"/>
        <v>741.270000000035</v>
      </c>
      <c r="K479" s="51">
        <f t="shared" ca="1" si="209"/>
        <v>737.11200000003498</v>
      </c>
      <c r="L479" s="553">
        <f t="shared" ca="1" si="210"/>
        <v>741.26999999996463</v>
      </c>
      <c r="M479" s="542">
        <f t="shared" si="213"/>
        <v>38.221920000001361</v>
      </c>
      <c r="N479" s="544">
        <f t="shared" ca="1" si="214"/>
        <v>225.93909599998923</v>
      </c>
      <c r="O479" s="215"/>
      <c r="P479" s="216"/>
      <c r="Q479" s="217"/>
      <c r="R479" s="218"/>
      <c r="S479" s="219">
        <f t="shared" si="220"/>
        <v>0</v>
      </c>
      <c r="T479" s="220">
        <f t="shared" si="221"/>
        <v>0</v>
      </c>
      <c r="U479" s="214">
        <f t="shared" si="230"/>
        <v>0</v>
      </c>
      <c r="W479" s="221"/>
      <c r="X479" s="222"/>
      <c r="Y479" s="222"/>
      <c r="Z479" s="223"/>
      <c r="AA479" s="222"/>
      <c r="AB479" s="224"/>
      <c r="AC479" s="225"/>
      <c r="AD479" s="2">
        <f t="shared" si="215"/>
        <v>0</v>
      </c>
      <c r="AE479" s="2">
        <f t="shared" si="216"/>
        <v>0</v>
      </c>
      <c r="AF479" s="226"/>
      <c r="AG479" s="219">
        <f t="shared" si="222"/>
        <v>0</v>
      </c>
      <c r="AH479" s="234">
        <f t="shared" si="223"/>
        <v>0</v>
      </c>
      <c r="AI479" s="214">
        <f t="shared" si="231"/>
        <v>0</v>
      </c>
      <c r="AK479" s="229">
        <f t="shared" si="224"/>
        <v>0</v>
      </c>
      <c r="AL479" s="226"/>
      <c r="AM479" s="15"/>
      <c r="AN479" s="232" t="e">
        <f t="shared" si="225"/>
        <v>#DIV/0!</v>
      </c>
      <c r="AO479" s="214">
        <f t="shared" si="217"/>
        <v>0</v>
      </c>
      <c r="AQ479" s="210"/>
      <c r="AR479" s="231"/>
      <c r="AS479" s="15"/>
      <c r="AT479" s="232">
        <f t="shared" si="226"/>
        <v>0</v>
      </c>
      <c r="AU479" s="235">
        <f t="shared" si="227"/>
        <v>0</v>
      </c>
      <c r="AY479" s="210">
        <v>23.75</v>
      </c>
      <c r="AZ479" s="231">
        <v>66.599999999999994</v>
      </c>
      <c r="BA479" s="15"/>
      <c r="BB479" s="232">
        <f t="shared" si="211"/>
        <v>23.740973014063098</v>
      </c>
      <c r="BC479" s="235">
        <f t="shared" si="212"/>
        <v>66.599999999999994</v>
      </c>
      <c r="BG479" s="210">
        <v>23.75</v>
      </c>
      <c r="BH479" s="231">
        <v>2100</v>
      </c>
      <c r="BI479" s="15"/>
      <c r="BJ479" s="232">
        <f t="shared" si="218"/>
        <v>23.75</v>
      </c>
      <c r="BK479" s="235">
        <f t="shared" si="228"/>
        <v>721.2433460076295</v>
      </c>
      <c r="BM479" s="109">
        <f t="shared" si="219"/>
        <v>0.34344921238458548</v>
      </c>
      <c r="BN479" s="213"/>
      <c r="BR479" s="228"/>
      <c r="BS479" s="311"/>
      <c r="BT479" s="3"/>
      <c r="BU479" s="213"/>
      <c r="BV479" s="213"/>
      <c r="BW479" s="291"/>
    </row>
    <row r="480" spans="1:75" x14ac:dyDescent="0.2">
      <c r="A480" s="326">
        <v>23.8</v>
      </c>
      <c r="B480" s="211">
        <f t="shared" si="203"/>
        <v>737.11200000003498</v>
      </c>
      <c r="C480" s="866">
        <f ca="1">IF(ISERR(AVERAGE(INDIRECT("B"&amp;(ROW()-INT($B$1/2))):INDIRECT("B"&amp;(ROW()+INT($B$1/2))))),"",AVERAGE(INDIRECT("B"&amp;(ROW()-INT($B$1/2))):INDIRECT("B"&amp;(ROW()+INT($B$1/2)))))</f>
        <v>737.11200000003498</v>
      </c>
      <c r="D480" s="866">
        <f t="shared" si="204"/>
        <v>5.0000000000000711E-2</v>
      </c>
      <c r="E480" s="867"/>
      <c r="F480" s="212">
        <f t="shared" si="229"/>
        <v>23.80000000000085</v>
      </c>
      <c r="G480" s="2">
        <f t="shared" si="205"/>
        <v>477</v>
      </c>
      <c r="H480" s="213">
        <f t="shared" si="206"/>
        <v>23.8</v>
      </c>
      <c r="I480" s="213">
        <f t="shared" si="207"/>
        <v>23.85</v>
      </c>
      <c r="J480" s="51">
        <f t="shared" ca="1" si="208"/>
        <v>737.11200000003498</v>
      </c>
      <c r="K480" s="51">
        <f t="shared" ca="1" si="209"/>
        <v>732.95400000003485</v>
      </c>
      <c r="L480" s="553">
        <f t="shared" ca="1" si="210"/>
        <v>737.11199999996438</v>
      </c>
      <c r="M480" s="542">
        <f t="shared" si="213"/>
        <v>38.30238720000137</v>
      </c>
      <c r="N480" s="544">
        <f t="shared" ca="1" si="214"/>
        <v>224.67173759998914</v>
      </c>
      <c r="O480" s="215"/>
      <c r="P480" s="216"/>
      <c r="Q480" s="217"/>
      <c r="R480" s="218"/>
      <c r="S480" s="219">
        <f t="shared" si="220"/>
        <v>0</v>
      </c>
      <c r="T480" s="220">
        <f t="shared" si="221"/>
        <v>0</v>
      </c>
      <c r="U480" s="214">
        <f t="shared" si="230"/>
        <v>0</v>
      </c>
      <c r="W480" s="221"/>
      <c r="X480" s="222"/>
      <c r="Y480" s="222"/>
      <c r="Z480" s="223"/>
      <c r="AA480" s="222"/>
      <c r="AB480" s="224"/>
      <c r="AC480" s="225"/>
      <c r="AD480" s="2">
        <f t="shared" si="215"/>
        <v>0</v>
      </c>
      <c r="AE480" s="2">
        <f t="shared" si="216"/>
        <v>0</v>
      </c>
      <c r="AF480" s="226"/>
      <c r="AG480" s="219">
        <f t="shared" si="222"/>
        <v>0</v>
      </c>
      <c r="AH480" s="234">
        <f t="shared" si="223"/>
        <v>0</v>
      </c>
      <c r="AI480" s="214">
        <f t="shared" si="231"/>
        <v>0</v>
      </c>
      <c r="AK480" s="229">
        <f t="shared" si="224"/>
        <v>0</v>
      </c>
      <c r="AL480" s="226"/>
      <c r="AM480" s="15"/>
      <c r="AN480" s="232" t="e">
        <f t="shared" si="225"/>
        <v>#DIV/0!</v>
      </c>
      <c r="AO480" s="214">
        <f t="shared" si="217"/>
        <v>0</v>
      </c>
      <c r="AQ480" s="210"/>
      <c r="AR480" s="231"/>
      <c r="AS480" s="15"/>
      <c r="AT480" s="232">
        <f t="shared" si="226"/>
        <v>0</v>
      </c>
      <c r="AU480" s="235">
        <f t="shared" si="227"/>
        <v>0</v>
      </c>
      <c r="AY480" s="210">
        <v>23.8</v>
      </c>
      <c r="AZ480" s="231">
        <v>61.7</v>
      </c>
      <c r="BA480" s="15"/>
      <c r="BB480" s="232">
        <f t="shared" si="211"/>
        <v>23.790954009882178</v>
      </c>
      <c r="BC480" s="235">
        <f t="shared" si="212"/>
        <v>61.7</v>
      </c>
      <c r="BG480" s="210">
        <v>23.8</v>
      </c>
      <c r="BH480" s="231">
        <v>2100</v>
      </c>
      <c r="BI480" s="15"/>
      <c r="BJ480" s="232">
        <f t="shared" si="218"/>
        <v>23.8</v>
      </c>
      <c r="BK480" s="235">
        <f t="shared" si="228"/>
        <v>717.3954372623823</v>
      </c>
      <c r="BM480" s="109">
        <f t="shared" si="219"/>
        <v>0.34161687488684872</v>
      </c>
      <c r="BN480" s="213"/>
      <c r="BR480" s="228"/>
      <c r="BS480" s="311"/>
      <c r="BT480" s="3"/>
      <c r="BU480" s="213"/>
      <c r="BV480" s="213"/>
      <c r="BW480" s="291"/>
    </row>
    <row r="481" spans="1:75" x14ac:dyDescent="0.2">
      <c r="A481" s="326">
        <v>23.85</v>
      </c>
      <c r="B481" s="211">
        <f t="shared" si="203"/>
        <v>732.95400000003497</v>
      </c>
      <c r="C481" s="866">
        <f ca="1">IF(ISERR(AVERAGE(INDIRECT("B"&amp;(ROW()-INT($B$1/2))):INDIRECT("B"&amp;(ROW()+INT($B$1/2))))),"",AVERAGE(INDIRECT("B"&amp;(ROW()-INT($B$1/2))):INDIRECT("B"&amp;(ROW()+INT($B$1/2)))))</f>
        <v>732.95400000003485</v>
      </c>
      <c r="D481" s="866">
        <f t="shared" si="204"/>
        <v>5.0000000000000711E-2</v>
      </c>
      <c r="E481" s="867"/>
      <c r="F481" s="212">
        <f t="shared" si="229"/>
        <v>23.850000000000854</v>
      </c>
      <c r="G481" s="2">
        <f t="shared" si="205"/>
        <v>478</v>
      </c>
      <c r="H481" s="213">
        <f t="shared" si="206"/>
        <v>23.85</v>
      </c>
      <c r="I481" s="213">
        <f t="shared" si="207"/>
        <v>23.9</v>
      </c>
      <c r="J481" s="51">
        <f t="shared" ca="1" si="208"/>
        <v>732.95400000003485</v>
      </c>
      <c r="K481" s="51">
        <f t="shared" ca="1" si="209"/>
        <v>728.79600000003495</v>
      </c>
      <c r="L481" s="553">
        <f t="shared" ca="1" si="210"/>
        <v>732.95399999996391</v>
      </c>
      <c r="M481" s="542">
        <f t="shared" si="213"/>
        <v>38.382854400001378</v>
      </c>
      <c r="N481" s="544">
        <f t="shared" ca="1" si="214"/>
        <v>223.40437919998902</v>
      </c>
      <c r="O481" s="215"/>
      <c r="P481" s="216"/>
      <c r="Q481" s="217"/>
      <c r="R481" s="218"/>
      <c r="S481" s="219">
        <f t="shared" si="220"/>
        <v>0</v>
      </c>
      <c r="T481" s="220">
        <f t="shared" si="221"/>
        <v>0</v>
      </c>
      <c r="U481" s="214">
        <f t="shared" si="230"/>
        <v>0</v>
      </c>
      <c r="W481" s="221"/>
      <c r="X481" s="222"/>
      <c r="Y481" s="222"/>
      <c r="Z481" s="223"/>
      <c r="AA481" s="222"/>
      <c r="AB481" s="224"/>
      <c r="AC481" s="225"/>
      <c r="AD481" s="2">
        <f t="shared" si="215"/>
        <v>0</v>
      </c>
      <c r="AE481" s="2">
        <f t="shared" si="216"/>
        <v>0</v>
      </c>
      <c r="AF481" s="226"/>
      <c r="AG481" s="219">
        <f t="shared" si="222"/>
        <v>0</v>
      </c>
      <c r="AH481" s="234">
        <f t="shared" si="223"/>
        <v>0</v>
      </c>
      <c r="AI481" s="214">
        <f t="shared" si="231"/>
        <v>0</v>
      </c>
      <c r="AK481" s="229">
        <f t="shared" si="224"/>
        <v>0</v>
      </c>
      <c r="AL481" s="226"/>
      <c r="AM481" s="15"/>
      <c r="AN481" s="232" t="e">
        <f t="shared" si="225"/>
        <v>#DIV/0!</v>
      </c>
      <c r="AO481" s="214">
        <f t="shared" si="217"/>
        <v>0</v>
      </c>
      <c r="AQ481" s="210"/>
      <c r="AR481" s="231"/>
      <c r="AS481" s="15"/>
      <c r="AT481" s="232">
        <f t="shared" si="226"/>
        <v>0</v>
      </c>
      <c r="AU481" s="235">
        <f t="shared" si="227"/>
        <v>0</v>
      </c>
      <c r="AY481" s="210">
        <v>23.85</v>
      </c>
      <c r="AZ481" s="231">
        <v>59.7</v>
      </c>
      <c r="BA481" s="15"/>
      <c r="BB481" s="232">
        <f t="shared" si="211"/>
        <v>23.840935005701258</v>
      </c>
      <c r="BC481" s="235">
        <f t="shared" si="212"/>
        <v>59.7</v>
      </c>
      <c r="BG481" s="210">
        <v>23.85</v>
      </c>
      <c r="BH481" s="231">
        <v>2100</v>
      </c>
      <c r="BI481" s="15"/>
      <c r="BJ481" s="232">
        <f t="shared" si="218"/>
        <v>23.85</v>
      </c>
      <c r="BK481" s="235">
        <f t="shared" si="228"/>
        <v>713.54752851713511</v>
      </c>
      <c r="BM481" s="109">
        <f t="shared" si="219"/>
        <v>0.33978453738911196</v>
      </c>
      <c r="BN481" s="213"/>
      <c r="BR481" s="228"/>
      <c r="BS481" s="311"/>
      <c r="BT481" s="3"/>
      <c r="BU481" s="213"/>
      <c r="BV481" s="213"/>
      <c r="BW481" s="291"/>
    </row>
    <row r="482" spans="1:75" x14ac:dyDescent="0.2">
      <c r="A482" s="326">
        <v>23.9</v>
      </c>
      <c r="B482" s="211">
        <f t="shared" si="203"/>
        <v>728.79600000003495</v>
      </c>
      <c r="C482" s="866">
        <f ca="1">IF(ISERR(AVERAGE(INDIRECT("B"&amp;(ROW()-INT($B$1/2))):INDIRECT("B"&amp;(ROW()+INT($B$1/2))))),"",AVERAGE(INDIRECT("B"&amp;(ROW()-INT($B$1/2))):INDIRECT("B"&amp;(ROW()+INT($B$1/2)))))</f>
        <v>728.79600000003495</v>
      </c>
      <c r="D482" s="866">
        <f t="shared" si="204"/>
        <v>4.9999999999997158E-2</v>
      </c>
      <c r="E482" s="867"/>
      <c r="F482" s="212">
        <f t="shared" si="229"/>
        <v>23.900000000000858</v>
      </c>
      <c r="G482" s="2">
        <f t="shared" si="205"/>
        <v>479</v>
      </c>
      <c r="H482" s="213">
        <f t="shared" si="206"/>
        <v>23.9</v>
      </c>
      <c r="I482" s="213">
        <f t="shared" si="207"/>
        <v>23.95</v>
      </c>
      <c r="J482" s="51">
        <f t="shared" ca="1" si="208"/>
        <v>728.79600000003495</v>
      </c>
      <c r="K482" s="51">
        <f t="shared" ca="1" si="209"/>
        <v>724.63800000003494</v>
      </c>
      <c r="L482" s="553">
        <f t="shared" ca="1" si="210"/>
        <v>728.79599999996344</v>
      </c>
      <c r="M482" s="542">
        <f t="shared" si="213"/>
        <v>38.463321600001386</v>
      </c>
      <c r="N482" s="544">
        <f t="shared" ca="1" si="214"/>
        <v>222.13702079998887</v>
      </c>
      <c r="O482" s="215"/>
      <c r="P482" s="216"/>
      <c r="Q482" s="217"/>
      <c r="R482" s="218"/>
      <c r="S482" s="219">
        <f t="shared" si="220"/>
        <v>0</v>
      </c>
      <c r="T482" s="220">
        <f t="shared" si="221"/>
        <v>0</v>
      </c>
      <c r="U482" s="214">
        <f t="shared" si="230"/>
        <v>0</v>
      </c>
      <c r="W482" s="221"/>
      <c r="X482" s="222"/>
      <c r="Y482" s="222"/>
      <c r="Z482" s="223"/>
      <c r="AA482" s="222"/>
      <c r="AB482" s="224"/>
      <c r="AC482" s="225"/>
      <c r="AD482" s="2">
        <f t="shared" si="215"/>
        <v>0</v>
      </c>
      <c r="AE482" s="2">
        <f t="shared" si="216"/>
        <v>0</v>
      </c>
      <c r="AF482" s="226"/>
      <c r="AG482" s="219">
        <f t="shared" si="222"/>
        <v>0</v>
      </c>
      <c r="AH482" s="234">
        <f t="shared" si="223"/>
        <v>0</v>
      </c>
      <c r="AI482" s="214">
        <f t="shared" si="231"/>
        <v>0</v>
      </c>
      <c r="AK482" s="229">
        <f t="shared" si="224"/>
        <v>0</v>
      </c>
      <c r="AL482" s="226"/>
      <c r="AM482" s="15"/>
      <c r="AN482" s="232" t="e">
        <f t="shared" si="225"/>
        <v>#DIV/0!</v>
      </c>
      <c r="AO482" s="214">
        <f t="shared" si="217"/>
        <v>0</v>
      </c>
      <c r="AQ482" s="210"/>
      <c r="AR482" s="231"/>
      <c r="AS482" s="15"/>
      <c r="AT482" s="232">
        <f t="shared" si="226"/>
        <v>0</v>
      </c>
      <c r="AU482" s="235">
        <f t="shared" si="227"/>
        <v>0</v>
      </c>
      <c r="AY482" s="210">
        <v>23.9</v>
      </c>
      <c r="AZ482" s="231">
        <v>57.4</v>
      </c>
      <c r="BA482" s="15"/>
      <c r="BB482" s="232">
        <f t="shared" si="211"/>
        <v>23.890916001520335</v>
      </c>
      <c r="BC482" s="235">
        <f t="shared" si="212"/>
        <v>57.4</v>
      </c>
      <c r="BG482" s="210">
        <v>23.9</v>
      </c>
      <c r="BH482" s="231">
        <v>2100</v>
      </c>
      <c r="BI482" s="15"/>
      <c r="BJ482" s="232">
        <f t="shared" si="218"/>
        <v>23.9</v>
      </c>
      <c r="BK482" s="235">
        <f t="shared" si="228"/>
        <v>709.69961977188791</v>
      </c>
      <c r="BM482" s="109">
        <f t="shared" si="219"/>
        <v>0.3379521998913752</v>
      </c>
      <c r="BN482" s="213"/>
      <c r="BR482" s="228"/>
      <c r="BS482" s="311"/>
      <c r="BT482" s="3"/>
      <c r="BU482" s="213"/>
      <c r="BV482" s="213"/>
      <c r="BW482" s="291"/>
    </row>
    <row r="483" spans="1:75" x14ac:dyDescent="0.2">
      <c r="A483" s="326">
        <v>23.95</v>
      </c>
      <c r="B483" s="211">
        <f t="shared" si="203"/>
        <v>724.63800000003494</v>
      </c>
      <c r="C483" s="866">
        <f ca="1">IF(ISERR(AVERAGE(INDIRECT("B"&amp;(ROW()-INT($B$1/2))):INDIRECT("B"&amp;(ROW()+INT($B$1/2))))),"",AVERAGE(INDIRECT("B"&amp;(ROW()-INT($B$1/2))):INDIRECT("B"&amp;(ROW()+INT($B$1/2)))))</f>
        <v>724.63800000003494</v>
      </c>
      <c r="D483" s="866">
        <f t="shared" si="204"/>
        <v>5.0000000000000711E-2</v>
      </c>
      <c r="E483" s="867"/>
      <c r="F483" s="212">
        <f t="shared" si="229"/>
        <v>23.950000000000863</v>
      </c>
      <c r="G483" s="2">
        <f t="shared" si="205"/>
        <v>480</v>
      </c>
      <c r="H483" s="213">
        <f t="shared" si="206"/>
        <v>23.95</v>
      </c>
      <c r="I483" s="213">
        <f t="shared" si="207"/>
        <v>24</v>
      </c>
      <c r="J483" s="51">
        <f t="shared" ca="1" si="208"/>
        <v>724.63800000003494</v>
      </c>
      <c r="K483" s="51">
        <f t="shared" ca="1" si="209"/>
        <v>720.48000000003503</v>
      </c>
      <c r="L483" s="553">
        <f t="shared" ca="1" si="210"/>
        <v>724.6379999999632</v>
      </c>
      <c r="M483" s="542">
        <f t="shared" si="213"/>
        <v>38.543788800001394</v>
      </c>
      <c r="N483" s="544">
        <f t="shared" ca="1" si="214"/>
        <v>220.86966239998878</v>
      </c>
      <c r="O483" s="215"/>
      <c r="P483" s="216"/>
      <c r="Q483" s="217"/>
      <c r="R483" s="218"/>
      <c r="S483" s="219">
        <f t="shared" si="220"/>
        <v>0</v>
      </c>
      <c r="T483" s="220">
        <f t="shared" si="221"/>
        <v>0</v>
      </c>
      <c r="U483" s="214">
        <f t="shared" si="230"/>
        <v>0</v>
      </c>
      <c r="W483" s="221"/>
      <c r="X483" s="222"/>
      <c r="Y483" s="222"/>
      <c r="Z483" s="223"/>
      <c r="AA483" s="222"/>
      <c r="AB483" s="224"/>
      <c r="AC483" s="225"/>
      <c r="AD483" s="2">
        <f t="shared" si="215"/>
        <v>0</v>
      </c>
      <c r="AE483" s="2">
        <f t="shared" si="216"/>
        <v>0</v>
      </c>
      <c r="AF483" s="226"/>
      <c r="AG483" s="219">
        <f t="shared" si="222"/>
        <v>0</v>
      </c>
      <c r="AH483" s="234">
        <f t="shared" si="223"/>
        <v>0</v>
      </c>
      <c r="AI483" s="214">
        <f t="shared" si="231"/>
        <v>0</v>
      </c>
      <c r="AK483" s="229">
        <f t="shared" si="224"/>
        <v>0</v>
      </c>
      <c r="AL483" s="226"/>
      <c r="AM483" s="15"/>
      <c r="AN483" s="232" t="e">
        <f t="shared" si="225"/>
        <v>#DIV/0!</v>
      </c>
      <c r="AO483" s="214">
        <f t="shared" si="217"/>
        <v>0</v>
      </c>
      <c r="AQ483" s="210"/>
      <c r="AR483" s="231"/>
      <c r="AS483" s="15"/>
      <c r="AT483" s="232">
        <f t="shared" si="226"/>
        <v>0</v>
      </c>
      <c r="AU483" s="235">
        <f t="shared" si="227"/>
        <v>0</v>
      </c>
      <c r="AY483" s="210">
        <v>23.95</v>
      </c>
      <c r="AZ483" s="231">
        <v>55.1</v>
      </c>
      <c r="BA483" s="15"/>
      <c r="BB483" s="232">
        <f t="shared" si="211"/>
        <v>23.940896997339419</v>
      </c>
      <c r="BC483" s="235">
        <f t="shared" si="212"/>
        <v>55.1</v>
      </c>
      <c r="BG483" s="210">
        <v>23.95</v>
      </c>
      <c r="BH483" s="231">
        <v>2100</v>
      </c>
      <c r="BI483" s="15"/>
      <c r="BJ483" s="232">
        <f t="shared" si="218"/>
        <v>23.95</v>
      </c>
      <c r="BK483" s="235">
        <f t="shared" si="228"/>
        <v>705.85171102664071</v>
      </c>
      <c r="BM483" s="109">
        <f t="shared" si="219"/>
        <v>0.33611986239363845</v>
      </c>
      <c r="BN483" s="213"/>
      <c r="BR483" s="228"/>
      <c r="BS483" s="311"/>
      <c r="BT483" s="3"/>
      <c r="BU483" s="213"/>
      <c r="BV483" s="213"/>
      <c r="BW483" s="291"/>
    </row>
    <row r="484" spans="1:75" x14ac:dyDescent="0.2">
      <c r="A484" s="326">
        <v>24</v>
      </c>
      <c r="B484" s="211">
        <f t="shared" si="203"/>
        <v>720.48000000003492</v>
      </c>
      <c r="C484" s="866">
        <f ca="1">IF(ISERR(AVERAGE(INDIRECT("B"&amp;(ROW()-INT($B$1/2))):INDIRECT("B"&amp;(ROW()+INT($B$1/2))))),"",AVERAGE(INDIRECT("B"&amp;(ROW()-INT($B$1/2))):INDIRECT("B"&amp;(ROW()+INT($B$1/2)))))</f>
        <v>720.48000000003503</v>
      </c>
      <c r="D484" s="866">
        <f t="shared" si="204"/>
        <v>5.0000000000000711E-2</v>
      </c>
      <c r="E484" s="867"/>
      <c r="F484" s="212">
        <f t="shared" si="229"/>
        <v>24.000000000000867</v>
      </c>
      <c r="G484" s="2">
        <f t="shared" si="205"/>
        <v>481</v>
      </c>
      <c r="H484" s="213">
        <f t="shared" si="206"/>
        <v>24</v>
      </c>
      <c r="I484" s="213">
        <f t="shared" si="207"/>
        <v>24.05</v>
      </c>
      <c r="J484" s="51">
        <f t="shared" ca="1" si="208"/>
        <v>720.48000000003503</v>
      </c>
      <c r="K484" s="51">
        <f t="shared" ca="1" si="209"/>
        <v>716.32200000003479</v>
      </c>
      <c r="L484" s="553">
        <f t="shared" ca="1" si="210"/>
        <v>720.47999999996296</v>
      </c>
      <c r="M484" s="542">
        <f t="shared" si="213"/>
        <v>38.624256000001395</v>
      </c>
      <c r="N484" s="544">
        <f t="shared" ca="1" si="214"/>
        <v>219.60230399998872</v>
      </c>
      <c r="O484" s="215"/>
      <c r="P484" s="216"/>
      <c r="Q484" s="217"/>
      <c r="R484" s="218"/>
      <c r="S484" s="219">
        <f t="shared" si="220"/>
        <v>0</v>
      </c>
      <c r="T484" s="220">
        <f t="shared" si="221"/>
        <v>0</v>
      </c>
      <c r="U484" s="214">
        <f t="shared" si="230"/>
        <v>0</v>
      </c>
      <c r="W484" s="221"/>
      <c r="X484" s="222"/>
      <c r="Y484" s="222"/>
      <c r="Z484" s="223"/>
      <c r="AA484" s="222"/>
      <c r="AB484" s="224"/>
      <c r="AC484" s="225"/>
      <c r="AD484" s="2">
        <f t="shared" si="215"/>
        <v>0</v>
      </c>
      <c r="AE484" s="2">
        <f t="shared" si="216"/>
        <v>0</v>
      </c>
      <c r="AF484" s="226"/>
      <c r="AG484" s="219">
        <f t="shared" si="222"/>
        <v>0</v>
      </c>
      <c r="AH484" s="234">
        <f t="shared" si="223"/>
        <v>0</v>
      </c>
      <c r="AI484" s="214">
        <f t="shared" si="231"/>
        <v>0</v>
      </c>
      <c r="AK484" s="229">
        <f t="shared" si="224"/>
        <v>0</v>
      </c>
      <c r="AL484" s="226"/>
      <c r="AM484" s="15"/>
      <c r="AN484" s="232" t="e">
        <f t="shared" si="225"/>
        <v>#DIV/0!</v>
      </c>
      <c r="AO484" s="214">
        <f t="shared" si="217"/>
        <v>0</v>
      </c>
      <c r="AQ484" s="210"/>
      <c r="AR484" s="231"/>
      <c r="AS484" s="15"/>
      <c r="AT484" s="232">
        <f t="shared" si="226"/>
        <v>0</v>
      </c>
      <c r="AU484" s="235">
        <f t="shared" si="227"/>
        <v>0</v>
      </c>
      <c r="AY484" s="210">
        <v>24</v>
      </c>
      <c r="AZ484" s="231">
        <v>48.9</v>
      </c>
      <c r="BA484" s="15"/>
      <c r="BB484" s="232">
        <f t="shared" si="211"/>
        <v>23.990877993158499</v>
      </c>
      <c r="BC484" s="235">
        <f t="shared" si="212"/>
        <v>48.9</v>
      </c>
      <c r="BG484" s="210">
        <v>24</v>
      </c>
      <c r="BH484" s="231">
        <v>2100</v>
      </c>
      <c r="BI484" s="15"/>
      <c r="BJ484" s="232">
        <f t="shared" si="218"/>
        <v>24</v>
      </c>
      <c r="BK484" s="235">
        <f t="shared" si="228"/>
        <v>702.00380228139352</v>
      </c>
      <c r="BM484" s="109">
        <f t="shared" si="219"/>
        <v>0.33428752489590169</v>
      </c>
      <c r="BN484" s="213"/>
      <c r="BR484" s="228"/>
      <c r="BS484" s="311"/>
      <c r="BT484" s="3"/>
      <c r="BU484" s="213"/>
      <c r="BV484" s="213"/>
      <c r="BW484" s="291"/>
    </row>
    <row r="485" spans="1:75" x14ac:dyDescent="0.2">
      <c r="A485" s="326">
        <v>24.05</v>
      </c>
      <c r="B485" s="211">
        <f t="shared" si="203"/>
        <v>716.3220000000349</v>
      </c>
      <c r="C485" s="866">
        <f ca="1">IF(ISERR(AVERAGE(INDIRECT("B"&amp;(ROW()-INT($B$1/2))):INDIRECT("B"&amp;(ROW()+INT($B$1/2))))),"",AVERAGE(INDIRECT("B"&amp;(ROW()-INT($B$1/2))):INDIRECT("B"&amp;(ROW()+INT($B$1/2)))))</f>
        <v>716.32200000003479</v>
      </c>
      <c r="D485" s="866">
        <f t="shared" si="204"/>
        <v>5.0000000000000711E-2</v>
      </c>
      <c r="E485" s="867"/>
      <c r="F485" s="212">
        <f t="shared" si="229"/>
        <v>24.050000000000871</v>
      </c>
      <c r="G485" s="2">
        <f t="shared" si="205"/>
        <v>482</v>
      </c>
      <c r="H485" s="213">
        <f t="shared" si="206"/>
        <v>24.05</v>
      </c>
      <c r="I485" s="213">
        <f t="shared" si="207"/>
        <v>24.1</v>
      </c>
      <c r="J485" s="51">
        <f t="shared" ca="1" si="208"/>
        <v>716.32200000003479</v>
      </c>
      <c r="K485" s="51">
        <f t="shared" ca="1" si="209"/>
        <v>712.16400000003489</v>
      </c>
      <c r="L485" s="553">
        <f t="shared" ca="1" si="210"/>
        <v>716.32199999996237</v>
      </c>
      <c r="M485" s="542">
        <f t="shared" si="213"/>
        <v>38.704723200001403</v>
      </c>
      <c r="N485" s="544">
        <f t="shared" ca="1" si="214"/>
        <v>218.33494559998854</v>
      </c>
      <c r="O485" s="215"/>
      <c r="P485" s="216"/>
      <c r="Q485" s="217"/>
      <c r="R485" s="218"/>
      <c r="S485" s="219">
        <f t="shared" si="220"/>
        <v>0</v>
      </c>
      <c r="T485" s="220">
        <f t="shared" si="221"/>
        <v>0</v>
      </c>
      <c r="U485" s="214">
        <f t="shared" si="230"/>
        <v>0</v>
      </c>
      <c r="W485" s="221"/>
      <c r="X485" s="222"/>
      <c r="Y485" s="222"/>
      <c r="Z485" s="223"/>
      <c r="AA485" s="222"/>
      <c r="AB485" s="224"/>
      <c r="AC485" s="225"/>
      <c r="AD485" s="2">
        <f t="shared" si="215"/>
        <v>0</v>
      </c>
      <c r="AE485" s="2">
        <f t="shared" si="216"/>
        <v>0</v>
      </c>
      <c r="AF485" s="226"/>
      <c r="AG485" s="219">
        <f t="shared" si="222"/>
        <v>0</v>
      </c>
      <c r="AH485" s="234">
        <f t="shared" si="223"/>
        <v>0</v>
      </c>
      <c r="AI485" s="214">
        <f t="shared" si="231"/>
        <v>0</v>
      </c>
      <c r="AK485" s="229">
        <f t="shared" si="224"/>
        <v>0</v>
      </c>
      <c r="AL485" s="226"/>
      <c r="AM485" s="15"/>
      <c r="AN485" s="232" t="e">
        <f t="shared" si="225"/>
        <v>#DIV/0!</v>
      </c>
      <c r="AO485" s="214">
        <f t="shared" si="217"/>
        <v>0</v>
      </c>
      <c r="AQ485" s="210"/>
      <c r="AR485" s="231"/>
      <c r="AS485" s="15"/>
      <c r="AT485" s="232">
        <f t="shared" si="226"/>
        <v>0</v>
      </c>
      <c r="AU485" s="235">
        <f t="shared" si="227"/>
        <v>0</v>
      </c>
      <c r="AY485" s="210">
        <v>24.05</v>
      </c>
      <c r="AZ485" s="231">
        <v>42.3</v>
      </c>
      <c r="BA485" s="15"/>
      <c r="BB485" s="232">
        <f t="shared" si="211"/>
        <v>24.040858988977579</v>
      </c>
      <c r="BC485" s="235">
        <f t="shared" si="212"/>
        <v>42.3</v>
      </c>
      <c r="BG485" s="210">
        <v>24.05</v>
      </c>
      <c r="BH485" s="231">
        <v>2100</v>
      </c>
      <c r="BI485" s="15"/>
      <c r="BJ485" s="232">
        <f t="shared" si="218"/>
        <v>24.05</v>
      </c>
      <c r="BK485" s="235">
        <f t="shared" si="228"/>
        <v>698.15589353614632</v>
      </c>
      <c r="BM485" s="109">
        <f t="shared" si="219"/>
        <v>0.33245518739816493</v>
      </c>
      <c r="BN485" s="213"/>
      <c r="BR485" s="228"/>
      <c r="BS485" s="311"/>
      <c r="BT485" s="3"/>
      <c r="BU485" s="213"/>
      <c r="BV485" s="213"/>
      <c r="BW485" s="291"/>
    </row>
    <row r="486" spans="1:75" x14ac:dyDescent="0.2">
      <c r="A486" s="326">
        <v>24.1</v>
      </c>
      <c r="B486" s="211">
        <f t="shared" si="203"/>
        <v>712.16400000003489</v>
      </c>
      <c r="C486" s="866">
        <f ca="1">IF(ISERR(AVERAGE(INDIRECT("B"&amp;(ROW()-INT($B$1/2))):INDIRECT("B"&amp;(ROW()+INT($B$1/2))))),"",AVERAGE(INDIRECT("B"&amp;(ROW()-INT($B$1/2))):INDIRECT("B"&amp;(ROW()+INT($B$1/2)))))</f>
        <v>712.16400000003489</v>
      </c>
      <c r="D486" s="866">
        <f t="shared" si="204"/>
        <v>5.0000000000000711E-2</v>
      </c>
      <c r="E486" s="867"/>
      <c r="F486" s="212">
        <f t="shared" si="229"/>
        <v>24.100000000000875</v>
      </c>
      <c r="G486" s="2">
        <f t="shared" si="205"/>
        <v>483</v>
      </c>
      <c r="H486" s="213">
        <f t="shared" si="206"/>
        <v>24.1</v>
      </c>
      <c r="I486" s="213">
        <f t="shared" si="207"/>
        <v>24.15</v>
      </c>
      <c r="J486" s="51">
        <f t="shared" ca="1" si="208"/>
        <v>712.16400000003489</v>
      </c>
      <c r="K486" s="51">
        <f t="shared" ca="1" si="209"/>
        <v>708.00600000003487</v>
      </c>
      <c r="L486" s="553">
        <f t="shared" ca="1" si="210"/>
        <v>712.16399999996224</v>
      </c>
      <c r="M486" s="542">
        <f t="shared" si="213"/>
        <v>38.785190400001412</v>
      </c>
      <c r="N486" s="544">
        <f t="shared" ca="1" si="214"/>
        <v>217.06758719998851</v>
      </c>
      <c r="O486" s="215"/>
      <c r="P486" s="216"/>
      <c r="Q486" s="217"/>
      <c r="R486" s="218"/>
      <c r="S486" s="219">
        <f t="shared" si="220"/>
        <v>0</v>
      </c>
      <c r="T486" s="220">
        <f t="shared" si="221"/>
        <v>0</v>
      </c>
      <c r="U486" s="214">
        <f t="shared" si="230"/>
        <v>0</v>
      </c>
      <c r="W486" s="221"/>
      <c r="X486" s="222"/>
      <c r="Y486" s="222"/>
      <c r="Z486" s="223"/>
      <c r="AA486" s="222"/>
      <c r="AB486" s="224"/>
      <c r="AC486" s="225"/>
      <c r="AD486" s="2">
        <f t="shared" si="215"/>
        <v>0</v>
      </c>
      <c r="AE486" s="2">
        <f t="shared" si="216"/>
        <v>0</v>
      </c>
      <c r="AF486" s="226"/>
      <c r="AG486" s="219">
        <f t="shared" si="222"/>
        <v>0</v>
      </c>
      <c r="AH486" s="234">
        <f t="shared" si="223"/>
        <v>0</v>
      </c>
      <c r="AI486" s="214">
        <f t="shared" si="231"/>
        <v>0</v>
      </c>
      <c r="AK486" s="229">
        <f t="shared" si="224"/>
        <v>0</v>
      </c>
      <c r="AL486" s="226"/>
      <c r="AM486" s="15"/>
      <c r="AN486" s="232" t="e">
        <f t="shared" si="225"/>
        <v>#DIV/0!</v>
      </c>
      <c r="AO486" s="214">
        <f t="shared" si="217"/>
        <v>0</v>
      </c>
      <c r="AQ486" s="210"/>
      <c r="AR486" s="231"/>
      <c r="AS486" s="15"/>
      <c r="AT486" s="232">
        <f t="shared" si="226"/>
        <v>0</v>
      </c>
      <c r="AU486" s="235">
        <f t="shared" si="227"/>
        <v>0</v>
      </c>
      <c r="AY486" s="210">
        <v>24.1</v>
      </c>
      <c r="AZ486" s="231">
        <v>37.1</v>
      </c>
      <c r="BA486" s="15"/>
      <c r="BB486" s="232">
        <f t="shared" si="211"/>
        <v>24.090839984796659</v>
      </c>
      <c r="BC486" s="235">
        <f t="shared" si="212"/>
        <v>37.1</v>
      </c>
      <c r="BG486" s="210">
        <v>24.1</v>
      </c>
      <c r="BH486" s="231">
        <v>2100</v>
      </c>
      <c r="BI486" s="15"/>
      <c r="BJ486" s="232">
        <f t="shared" si="218"/>
        <v>24.1</v>
      </c>
      <c r="BK486" s="235">
        <f t="shared" si="228"/>
        <v>694.30798479089913</v>
      </c>
      <c r="BM486" s="109">
        <f t="shared" si="219"/>
        <v>0.33062284990042817</v>
      </c>
      <c r="BN486" s="213"/>
      <c r="BR486" s="228"/>
      <c r="BS486" s="311"/>
      <c r="BT486" s="3"/>
      <c r="BU486" s="213"/>
      <c r="BV486" s="213"/>
      <c r="BW486" s="291"/>
    </row>
    <row r="487" spans="1:75" x14ac:dyDescent="0.2">
      <c r="A487" s="326">
        <v>24.15</v>
      </c>
      <c r="B487" s="211">
        <f t="shared" si="203"/>
        <v>708.00600000003487</v>
      </c>
      <c r="C487" s="866">
        <f ca="1">IF(ISERR(AVERAGE(INDIRECT("B"&amp;(ROW()-INT($B$1/2))):INDIRECT("B"&amp;(ROW()+INT($B$1/2))))),"",AVERAGE(INDIRECT("B"&amp;(ROW()-INT($B$1/2))):INDIRECT("B"&amp;(ROW()+INT($B$1/2)))))</f>
        <v>708.00600000003487</v>
      </c>
      <c r="D487" s="866">
        <f t="shared" si="204"/>
        <v>4.9999999999997158E-2</v>
      </c>
      <c r="E487" s="867"/>
      <c r="F487" s="212">
        <f t="shared" si="229"/>
        <v>24.15000000000088</v>
      </c>
      <c r="G487" s="2">
        <f t="shared" si="205"/>
        <v>484</v>
      </c>
      <c r="H487" s="213">
        <f t="shared" si="206"/>
        <v>24.15</v>
      </c>
      <c r="I487" s="213">
        <f t="shared" si="207"/>
        <v>24.2</v>
      </c>
      <c r="J487" s="51">
        <f t="shared" ca="1" si="208"/>
        <v>708.00600000003487</v>
      </c>
      <c r="K487" s="51">
        <f t="shared" ca="1" si="209"/>
        <v>703.84800000003486</v>
      </c>
      <c r="L487" s="553">
        <f t="shared" ca="1" si="210"/>
        <v>708.00599999996166</v>
      </c>
      <c r="M487" s="542">
        <f t="shared" si="213"/>
        <v>38.86565760000142</v>
      </c>
      <c r="N487" s="544">
        <f t="shared" ca="1" si="214"/>
        <v>215.80022879998833</v>
      </c>
      <c r="O487" s="215"/>
      <c r="P487" s="216"/>
      <c r="Q487" s="217"/>
      <c r="R487" s="218"/>
      <c r="S487" s="219">
        <f t="shared" si="220"/>
        <v>0</v>
      </c>
      <c r="T487" s="220">
        <f t="shared" si="221"/>
        <v>0</v>
      </c>
      <c r="U487" s="214">
        <f t="shared" si="230"/>
        <v>0</v>
      </c>
      <c r="W487" s="221"/>
      <c r="X487" s="222"/>
      <c r="Y487" s="222"/>
      <c r="Z487" s="223"/>
      <c r="AA487" s="222"/>
      <c r="AB487" s="224"/>
      <c r="AC487" s="225"/>
      <c r="AD487" s="2">
        <f t="shared" si="215"/>
        <v>0</v>
      </c>
      <c r="AE487" s="2">
        <f t="shared" si="216"/>
        <v>0</v>
      </c>
      <c r="AF487" s="226"/>
      <c r="AG487" s="219">
        <f t="shared" si="222"/>
        <v>0</v>
      </c>
      <c r="AH487" s="234">
        <f t="shared" si="223"/>
        <v>0</v>
      </c>
      <c r="AI487" s="214">
        <f t="shared" si="231"/>
        <v>0</v>
      </c>
      <c r="AK487" s="229">
        <f t="shared" si="224"/>
        <v>0</v>
      </c>
      <c r="AL487" s="226"/>
      <c r="AM487" s="15"/>
      <c r="AN487" s="232" t="e">
        <f t="shared" si="225"/>
        <v>#DIV/0!</v>
      </c>
      <c r="AO487" s="214">
        <f t="shared" si="217"/>
        <v>0</v>
      </c>
      <c r="AQ487" s="210"/>
      <c r="AR487" s="231"/>
      <c r="AS487" s="15"/>
      <c r="AT487" s="232">
        <f t="shared" si="226"/>
        <v>0</v>
      </c>
      <c r="AU487" s="235">
        <f t="shared" si="227"/>
        <v>0</v>
      </c>
      <c r="AY487" s="210">
        <v>24.15</v>
      </c>
      <c r="AZ487" s="231">
        <v>34.1</v>
      </c>
      <c r="BA487" s="15"/>
      <c r="BB487" s="232">
        <f t="shared" si="211"/>
        <v>24.140820980615736</v>
      </c>
      <c r="BC487" s="235">
        <f t="shared" si="212"/>
        <v>34.1</v>
      </c>
      <c r="BG487" s="210">
        <v>24.15</v>
      </c>
      <c r="BH487" s="231">
        <v>2100</v>
      </c>
      <c r="BI487" s="15"/>
      <c r="BJ487" s="232">
        <f t="shared" si="218"/>
        <v>24.15</v>
      </c>
      <c r="BK487" s="235">
        <f t="shared" si="228"/>
        <v>690.46007604565193</v>
      </c>
      <c r="BM487" s="109">
        <f t="shared" si="219"/>
        <v>0.32879051240269141</v>
      </c>
      <c r="BN487" s="213"/>
      <c r="BR487" s="228"/>
      <c r="BS487" s="311"/>
      <c r="BT487" s="3"/>
      <c r="BU487" s="213"/>
      <c r="BV487" s="213"/>
      <c r="BW487" s="291"/>
    </row>
    <row r="488" spans="1:75" x14ac:dyDescent="0.2">
      <c r="A488" s="326">
        <v>24.2</v>
      </c>
      <c r="B488" s="211">
        <f t="shared" si="203"/>
        <v>703.84800000003486</v>
      </c>
      <c r="C488" s="866">
        <f ca="1">IF(ISERR(AVERAGE(INDIRECT("B"&amp;(ROW()-INT($B$1/2))):INDIRECT("B"&amp;(ROW()+INT($B$1/2))))),"",AVERAGE(INDIRECT("B"&amp;(ROW()-INT($B$1/2))):INDIRECT("B"&amp;(ROW()+INT($B$1/2)))))</f>
        <v>703.84800000003486</v>
      </c>
      <c r="D488" s="866">
        <f t="shared" si="204"/>
        <v>5.0000000000000711E-2</v>
      </c>
      <c r="E488" s="867"/>
      <c r="F488" s="212">
        <f t="shared" si="229"/>
        <v>24.200000000000884</v>
      </c>
      <c r="G488" s="2">
        <f t="shared" si="205"/>
        <v>485</v>
      </c>
      <c r="H488" s="213">
        <f t="shared" si="206"/>
        <v>24.2</v>
      </c>
      <c r="I488" s="213">
        <f t="shared" si="207"/>
        <v>24.25</v>
      </c>
      <c r="J488" s="51">
        <f t="shared" ca="1" si="208"/>
        <v>703.84800000003486</v>
      </c>
      <c r="K488" s="51">
        <f t="shared" ca="1" si="209"/>
        <v>699.69000000003473</v>
      </c>
      <c r="L488" s="553">
        <f t="shared" ca="1" si="210"/>
        <v>703.8479999999613</v>
      </c>
      <c r="M488" s="542">
        <f t="shared" si="213"/>
        <v>38.946124800001428</v>
      </c>
      <c r="N488" s="544">
        <f t="shared" ca="1" si="214"/>
        <v>214.53287039998821</v>
      </c>
      <c r="O488" s="215"/>
      <c r="P488" s="216"/>
      <c r="Q488" s="217"/>
      <c r="R488" s="218"/>
      <c r="S488" s="219">
        <f t="shared" si="220"/>
        <v>0</v>
      </c>
      <c r="T488" s="220">
        <f t="shared" si="221"/>
        <v>0</v>
      </c>
      <c r="U488" s="214">
        <f t="shared" si="230"/>
        <v>0</v>
      </c>
      <c r="W488" s="221"/>
      <c r="X488" s="222"/>
      <c r="Y488" s="222"/>
      <c r="Z488" s="223"/>
      <c r="AA488" s="222"/>
      <c r="AB488" s="224"/>
      <c r="AC488" s="225"/>
      <c r="AD488" s="2">
        <f t="shared" si="215"/>
        <v>0</v>
      </c>
      <c r="AE488" s="2">
        <f t="shared" si="216"/>
        <v>0</v>
      </c>
      <c r="AF488" s="226"/>
      <c r="AG488" s="219">
        <f t="shared" si="222"/>
        <v>0</v>
      </c>
      <c r="AH488" s="234">
        <f t="shared" si="223"/>
        <v>0</v>
      </c>
      <c r="AI488" s="214">
        <f t="shared" si="231"/>
        <v>0</v>
      </c>
      <c r="AK488" s="229">
        <f t="shared" si="224"/>
        <v>0</v>
      </c>
      <c r="AL488" s="226"/>
      <c r="AM488" s="15"/>
      <c r="AN488" s="232" t="e">
        <f t="shared" si="225"/>
        <v>#DIV/0!</v>
      </c>
      <c r="AO488" s="214">
        <f t="shared" si="217"/>
        <v>0</v>
      </c>
      <c r="AQ488" s="210"/>
      <c r="AR488" s="231"/>
      <c r="AS488" s="15"/>
      <c r="AT488" s="232">
        <f t="shared" si="226"/>
        <v>0</v>
      </c>
      <c r="AU488" s="235">
        <f t="shared" si="227"/>
        <v>0</v>
      </c>
      <c r="AY488" s="210">
        <v>24.2</v>
      </c>
      <c r="AZ488" s="231">
        <v>30.8</v>
      </c>
      <c r="BA488" s="15"/>
      <c r="BB488" s="232">
        <f t="shared" si="211"/>
        <v>24.19080197643482</v>
      </c>
      <c r="BC488" s="235">
        <f t="shared" si="212"/>
        <v>30.8</v>
      </c>
      <c r="BG488" s="210">
        <v>24.2</v>
      </c>
      <c r="BH488" s="231">
        <v>2100</v>
      </c>
      <c r="BI488" s="15"/>
      <c r="BJ488" s="232">
        <f t="shared" si="218"/>
        <v>24.2</v>
      </c>
      <c r="BK488" s="235">
        <f t="shared" si="228"/>
        <v>686.61216730040474</v>
      </c>
      <c r="BM488" s="109">
        <f t="shared" si="219"/>
        <v>0.32695817490495466</v>
      </c>
      <c r="BN488" s="213"/>
      <c r="BR488" s="228"/>
      <c r="BS488" s="311"/>
      <c r="BT488" s="3"/>
      <c r="BU488" s="213"/>
      <c r="BV488" s="213"/>
      <c r="BW488" s="291"/>
    </row>
    <row r="489" spans="1:75" x14ac:dyDescent="0.2">
      <c r="A489" s="326">
        <v>24.25</v>
      </c>
      <c r="B489" s="211">
        <f t="shared" si="203"/>
        <v>699.69000000003484</v>
      </c>
      <c r="C489" s="866">
        <f ca="1">IF(ISERR(AVERAGE(INDIRECT("B"&amp;(ROW()-INT($B$1/2))):INDIRECT("B"&amp;(ROW()+INT($B$1/2))))),"",AVERAGE(INDIRECT("B"&amp;(ROW()-INT($B$1/2))):INDIRECT("B"&amp;(ROW()+INT($B$1/2)))))</f>
        <v>699.69000000003473</v>
      </c>
      <c r="D489" s="866">
        <f t="shared" si="204"/>
        <v>5.0000000000000711E-2</v>
      </c>
      <c r="E489" s="867"/>
      <c r="F489" s="212">
        <f t="shared" si="229"/>
        <v>24.250000000000888</v>
      </c>
      <c r="G489" s="2">
        <f t="shared" si="205"/>
        <v>486</v>
      </c>
      <c r="H489" s="213">
        <f t="shared" si="206"/>
        <v>24.25</v>
      </c>
      <c r="I489" s="213">
        <f t="shared" si="207"/>
        <v>24.3</v>
      </c>
      <c r="J489" s="51">
        <f t="shared" ca="1" si="208"/>
        <v>699.69000000003473</v>
      </c>
      <c r="K489" s="51">
        <f t="shared" ca="1" si="209"/>
        <v>695.53200000003483</v>
      </c>
      <c r="L489" s="553">
        <f t="shared" ca="1" si="210"/>
        <v>699.68999999996083</v>
      </c>
      <c r="M489" s="542">
        <f t="shared" si="213"/>
        <v>39.026592000001429</v>
      </c>
      <c r="N489" s="544">
        <f t="shared" ca="1" si="214"/>
        <v>213.26551199998806</v>
      </c>
      <c r="O489" s="215"/>
      <c r="P489" s="216"/>
      <c r="Q489" s="217"/>
      <c r="R489" s="218"/>
      <c r="S489" s="219">
        <f t="shared" si="220"/>
        <v>0</v>
      </c>
      <c r="T489" s="220">
        <f t="shared" si="221"/>
        <v>0</v>
      </c>
      <c r="U489" s="214">
        <f t="shared" si="230"/>
        <v>0</v>
      </c>
      <c r="W489" s="221"/>
      <c r="X489" s="222"/>
      <c r="Y489" s="222"/>
      <c r="Z489" s="223"/>
      <c r="AA489" s="222"/>
      <c r="AB489" s="224"/>
      <c r="AC489" s="225"/>
      <c r="AD489" s="2">
        <f t="shared" si="215"/>
        <v>0</v>
      </c>
      <c r="AE489" s="2">
        <f t="shared" si="216"/>
        <v>0</v>
      </c>
      <c r="AF489" s="226"/>
      <c r="AG489" s="219">
        <f t="shared" si="222"/>
        <v>0</v>
      </c>
      <c r="AH489" s="234">
        <f t="shared" si="223"/>
        <v>0</v>
      </c>
      <c r="AI489" s="214">
        <f t="shared" si="231"/>
        <v>0</v>
      </c>
      <c r="AK489" s="229">
        <f t="shared" si="224"/>
        <v>0</v>
      </c>
      <c r="AL489" s="226"/>
      <c r="AM489" s="15"/>
      <c r="AN489" s="232" t="e">
        <f t="shared" si="225"/>
        <v>#DIV/0!</v>
      </c>
      <c r="AO489" s="214">
        <f t="shared" si="217"/>
        <v>0</v>
      </c>
      <c r="AQ489" s="210"/>
      <c r="AR489" s="231"/>
      <c r="AS489" s="15"/>
      <c r="AT489" s="232">
        <f t="shared" si="226"/>
        <v>0</v>
      </c>
      <c r="AU489" s="235">
        <f t="shared" si="227"/>
        <v>0</v>
      </c>
      <c r="AY489" s="210">
        <v>24.25</v>
      </c>
      <c r="AZ489" s="231">
        <v>27.9</v>
      </c>
      <c r="BA489" s="15"/>
      <c r="BB489" s="232">
        <f t="shared" si="211"/>
        <v>24.2407829722539</v>
      </c>
      <c r="BC489" s="235">
        <f t="shared" si="212"/>
        <v>27.9</v>
      </c>
      <c r="BG489" s="210">
        <v>24.25</v>
      </c>
      <c r="BH489" s="231">
        <v>2100</v>
      </c>
      <c r="BI489" s="15"/>
      <c r="BJ489" s="232">
        <f t="shared" si="218"/>
        <v>24.25</v>
      </c>
      <c r="BK489" s="235">
        <f t="shared" si="228"/>
        <v>682.76425855515754</v>
      </c>
      <c r="BM489" s="109">
        <f t="shared" si="219"/>
        <v>0.3251258374072179</v>
      </c>
      <c r="BN489" s="213"/>
      <c r="BR489" s="228"/>
      <c r="BS489" s="311"/>
      <c r="BT489" s="3"/>
      <c r="BU489" s="213"/>
      <c r="BV489" s="213"/>
      <c r="BW489" s="291"/>
    </row>
    <row r="490" spans="1:75" x14ac:dyDescent="0.2">
      <c r="A490" s="326">
        <v>24.3</v>
      </c>
      <c r="B490" s="211">
        <f t="shared" si="203"/>
        <v>695.53200000003483</v>
      </c>
      <c r="C490" s="866">
        <f ca="1">IF(ISERR(AVERAGE(INDIRECT("B"&amp;(ROW()-INT($B$1/2))):INDIRECT("B"&amp;(ROW()+INT($B$1/2))))),"",AVERAGE(INDIRECT("B"&amp;(ROW()-INT($B$1/2))):INDIRECT("B"&amp;(ROW()+INT($B$1/2)))))</f>
        <v>695.53200000003483</v>
      </c>
      <c r="D490" s="866">
        <f t="shared" si="204"/>
        <v>5.0000000000000711E-2</v>
      </c>
      <c r="E490" s="867"/>
      <c r="F490" s="212">
        <f t="shared" si="229"/>
        <v>24.300000000000892</v>
      </c>
      <c r="G490" s="2">
        <f t="shared" si="205"/>
        <v>487</v>
      </c>
      <c r="H490" s="213">
        <f t="shared" si="206"/>
        <v>24.3</v>
      </c>
      <c r="I490" s="213">
        <f t="shared" si="207"/>
        <v>24.35</v>
      </c>
      <c r="J490" s="51">
        <f t="shared" ca="1" si="208"/>
        <v>695.53200000003483</v>
      </c>
      <c r="K490" s="51">
        <f t="shared" ca="1" si="209"/>
        <v>691.37400000003481</v>
      </c>
      <c r="L490" s="553">
        <f t="shared" ca="1" si="210"/>
        <v>695.5319999999607</v>
      </c>
      <c r="M490" s="542">
        <f t="shared" si="213"/>
        <v>39.107059200001437</v>
      </c>
      <c r="N490" s="544">
        <f t="shared" ca="1" si="214"/>
        <v>211.99815359998803</v>
      </c>
      <c r="O490" s="215"/>
      <c r="P490" s="216"/>
      <c r="Q490" s="217"/>
      <c r="R490" s="218"/>
      <c r="S490" s="219">
        <f t="shared" si="220"/>
        <v>0</v>
      </c>
      <c r="T490" s="220">
        <f t="shared" si="221"/>
        <v>0</v>
      </c>
      <c r="U490" s="214">
        <f t="shared" si="230"/>
        <v>0</v>
      </c>
      <c r="W490" s="221"/>
      <c r="X490" s="222"/>
      <c r="Y490" s="222"/>
      <c r="Z490" s="223"/>
      <c r="AA490" s="222"/>
      <c r="AB490" s="224"/>
      <c r="AC490" s="225"/>
      <c r="AD490" s="2">
        <f t="shared" si="215"/>
        <v>0</v>
      </c>
      <c r="AE490" s="2">
        <f t="shared" si="216"/>
        <v>0</v>
      </c>
      <c r="AF490" s="226"/>
      <c r="AG490" s="219">
        <f t="shared" si="222"/>
        <v>0</v>
      </c>
      <c r="AH490" s="234">
        <f t="shared" si="223"/>
        <v>0</v>
      </c>
      <c r="AI490" s="214">
        <f t="shared" si="231"/>
        <v>0</v>
      </c>
      <c r="AK490" s="229">
        <f t="shared" si="224"/>
        <v>0</v>
      </c>
      <c r="AL490" s="226"/>
      <c r="AM490" s="15"/>
      <c r="AN490" s="232" t="e">
        <f t="shared" si="225"/>
        <v>#DIV/0!</v>
      </c>
      <c r="AO490" s="214">
        <f t="shared" si="217"/>
        <v>0</v>
      </c>
      <c r="AQ490" s="210"/>
      <c r="AR490" s="231"/>
      <c r="AS490" s="15"/>
      <c r="AT490" s="232">
        <f t="shared" si="226"/>
        <v>0</v>
      </c>
      <c r="AU490" s="235">
        <f t="shared" si="227"/>
        <v>0</v>
      </c>
      <c r="AY490" s="210">
        <v>24.3</v>
      </c>
      <c r="AZ490" s="231">
        <v>24.9</v>
      </c>
      <c r="BA490" s="15"/>
      <c r="BB490" s="232">
        <f t="shared" si="211"/>
        <v>24.29076396807298</v>
      </c>
      <c r="BC490" s="235">
        <f t="shared" si="212"/>
        <v>24.9</v>
      </c>
      <c r="BG490" s="210">
        <v>24.3</v>
      </c>
      <c r="BH490" s="231">
        <v>2100</v>
      </c>
      <c r="BI490" s="15"/>
      <c r="BJ490" s="232">
        <f t="shared" si="218"/>
        <v>24.3</v>
      </c>
      <c r="BK490" s="235">
        <f t="shared" si="228"/>
        <v>678.91634980991034</v>
      </c>
      <c r="BM490" s="109">
        <f t="shared" si="219"/>
        <v>0.32329349990948114</v>
      </c>
      <c r="BN490" s="213"/>
      <c r="BR490" s="228"/>
      <c r="BS490" s="311"/>
      <c r="BT490" s="3"/>
      <c r="BU490" s="213"/>
      <c r="BV490" s="213"/>
      <c r="BW490" s="291"/>
    </row>
    <row r="491" spans="1:75" x14ac:dyDescent="0.2">
      <c r="A491" s="326">
        <v>24.35</v>
      </c>
      <c r="B491" s="211">
        <f t="shared" si="203"/>
        <v>691.37400000003481</v>
      </c>
      <c r="C491" s="866">
        <f ca="1">IF(ISERR(AVERAGE(INDIRECT("B"&amp;(ROW()-INT($B$1/2))):INDIRECT("B"&amp;(ROW()+INT($B$1/2))))),"",AVERAGE(INDIRECT("B"&amp;(ROW()-INT($B$1/2))):INDIRECT("B"&amp;(ROW()+INT($B$1/2)))))</f>
        <v>691.37400000003481</v>
      </c>
      <c r="D491" s="866">
        <f t="shared" si="204"/>
        <v>5.0000000000000711E-2</v>
      </c>
      <c r="E491" s="867"/>
      <c r="F491" s="212">
        <f t="shared" si="229"/>
        <v>24.350000000000897</v>
      </c>
      <c r="G491" s="2">
        <f t="shared" si="205"/>
        <v>488</v>
      </c>
      <c r="H491" s="213">
        <f t="shared" si="206"/>
        <v>24.35</v>
      </c>
      <c r="I491" s="213">
        <f t="shared" si="207"/>
        <v>24.4</v>
      </c>
      <c r="J491" s="51">
        <f t="shared" ca="1" si="208"/>
        <v>691.37400000003481</v>
      </c>
      <c r="K491" s="51">
        <f t="shared" ca="1" si="209"/>
        <v>687.21600000003491</v>
      </c>
      <c r="L491" s="553">
        <f t="shared" ca="1" si="210"/>
        <v>691.37399999996035</v>
      </c>
      <c r="M491" s="542">
        <f t="shared" si="213"/>
        <v>39.187526400001445</v>
      </c>
      <c r="N491" s="544">
        <f t="shared" ca="1" si="214"/>
        <v>210.73079519998794</v>
      </c>
      <c r="O491" s="215"/>
      <c r="P491" s="216"/>
      <c r="Q491" s="217"/>
      <c r="R491" s="218"/>
      <c r="S491" s="219">
        <f t="shared" si="220"/>
        <v>0</v>
      </c>
      <c r="T491" s="220">
        <f t="shared" si="221"/>
        <v>0</v>
      </c>
      <c r="U491" s="214">
        <f t="shared" si="230"/>
        <v>0</v>
      </c>
      <c r="W491" s="221"/>
      <c r="X491" s="222"/>
      <c r="Y491" s="222"/>
      <c r="Z491" s="223"/>
      <c r="AA491" s="222"/>
      <c r="AB491" s="224"/>
      <c r="AC491" s="225"/>
      <c r="AD491" s="2">
        <f t="shared" si="215"/>
        <v>0</v>
      </c>
      <c r="AE491" s="2">
        <f t="shared" si="216"/>
        <v>0</v>
      </c>
      <c r="AF491" s="226"/>
      <c r="AG491" s="219">
        <f t="shared" si="222"/>
        <v>0</v>
      </c>
      <c r="AH491" s="234">
        <f t="shared" si="223"/>
        <v>0</v>
      </c>
      <c r="AI491" s="214">
        <f t="shared" si="231"/>
        <v>0</v>
      </c>
      <c r="AK491" s="229">
        <f t="shared" si="224"/>
        <v>0</v>
      </c>
      <c r="AL491" s="226"/>
      <c r="AM491" s="15"/>
      <c r="AN491" s="232" t="e">
        <f t="shared" si="225"/>
        <v>#DIV/0!</v>
      </c>
      <c r="AO491" s="214">
        <f t="shared" si="217"/>
        <v>0</v>
      </c>
      <c r="AQ491" s="210"/>
      <c r="AR491" s="231"/>
      <c r="AS491" s="15"/>
      <c r="AT491" s="232">
        <f t="shared" si="226"/>
        <v>0</v>
      </c>
      <c r="AU491" s="235">
        <f t="shared" si="227"/>
        <v>0</v>
      </c>
      <c r="AY491" s="210">
        <v>24.35</v>
      </c>
      <c r="AZ491" s="231">
        <v>23</v>
      </c>
      <c r="BA491" s="15"/>
      <c r="BB491" s="232">
        <f t="shared" si="211"/>
        <v>24.34074496389206</v>
      </c>
      <c r="BC491" s="235">
        <f t="shared" si="212"/>
        <v>23</v>
      </c>
      <c r="BG491" s="210">
        <v>24.35</v>
      </c>
      <c r="BH491" s="231">
        <v>2100</v>
      </c>
      <c r="BI491" s="15"/>
      <c r="BJ491" s="232">
        <f t="shared" si="218"/>
        <v>24.35</v>
      </c>
      <c r="BK491" s="235">
        <f t="shared" si="228"/>
        <v>675.06844106466326</v>
      </c>
      <c r="BM491" s="109">
        <f t="shared" si="219"/>
        <v>0.32146116241174438</v>
      </c>
      <c r="BN491" s="213"/>
      <c r="BR491" s="228"/>
      <c r="BS491" s="311"/>
      <c r="BT491" s="3"/>
      <c r="BU491" s="213"/>
      <c r="BV491" s="213"/>
      <c r="BW491" s="291"/>
    </row>
    <row r="492" spans="1:75" x14ac:dyDescent="0.2">
      <c r="A492" s="326">
        <v>24.4</v>
      </c>
      <c r="B492" s="211">
        <f t="shared" si="203"/>
        <v>687.2160000000348</v>
      </c>
      <c r="C492" s="866">
        <f ca="1">IF(ISERR(AVERAGE(INDIRECT("B"&amp;(ROW()-INT($B$1/2))):INDIRECT("B"&amp;(ROW()+INT($B$1/2))))),"",AVERAGE(INDIRECT("B"&amp;(ROW()-INT($B$1/2))):INDIRECT("B"&amp;(ROW()+INT($B$1/2)))))</f>
        <v>687.21600000003491</v>
      </c>
      <c r="D492" s="866">
        <f t="shared" si="204"/>
        <v>4.9999999999997158E-2</v>
      </c>
      <c r="E492" s="867"/>
      <c r="F492" s="212">
        <f t="shared" si="229"/>
        <v>24.400000000000901</v>
      </c>
      <c r="G492" s="2">
        <f t="shared" si="205"/>
        <v>489</v>
      </c>
      <c r="H492" s="213">
        <f t="shared" si="206"/>
        <v>24.4</v>
      </c>
      <c r="I492" s="213">
        <f t="shared" si="207"/>
        <v>24.45</v>
      </c>
      <c r="J492" s="51">
        <f t="shared" ca="1" si="208"/>
        <v>687.21600000003491</v>
      </c>
      <c r="K492" s="51">
        <f t="shared" ca="1" si="209"/>
        <v>683.05800000003467</v>
      </c>
      <c r="L492" s="553">
        <f t="shared" ca="1" si="210"/>
        <v>687.21599999995988</v>
      </c>
      <c r="M492" s="542">
        <f t="shared" si="213"/>
        <v>39.267993600001454</v>
      </c>
      <c r="N492" s="544">
        <f t="shared" ca="1" si="214"/>
        <v>209.46343679998779</v>
      </c>
      <c r="O492" s="215"/>
      <c r="P492" s="216"/>
      <c r="Q492" s="217"/>
      <c r="R492" s="218"/>
      <c r="S492" s="219">
        <f t="shared" si="220"/>
        <v>0</v>
      </c>
      <c r="T492" s="220">
        <f t="shared" si="221"/>
        <v>0</v>
      </c>
      <c r="U492" s="214">
        <f t="shared" si="230"/>
        <v>0</v>
      </c>
      <c r="W492" s="221"/>
      <c r="X492" s="222"/>
      <c r="Y492" s="222"/>
      <c r="Z492" s="223"/>
      <c r="AA492" s="222"/>
      <c r="AB492" s="224"/>
      <c r="AC492" s="225"/>
      <c r="AD492" s="2">
        <f t="shared" si="215"/>
        <v>0</v>
      </c>
      <c r="AE492" s="2">
        <f t="shared" si="216"/>
        <v>0</v>
      </c>
      <c r="AF492" s="226"/>
      <c r="AG492" s="219">
        <f t="shared" si="222"/>
        <v>0</v>
      </c>
      <c r="AH492" s="234">
        <f t="shared" si="223"/>
        <v>0</v>
      </c>
      <c r="AI492" s="214">
        <f t="shared" si="231"/>
        <v>0</v>
      </c>
      <c r="AK492" s="229">
        <f t="shared" si="224"/>
        <v>0</v>
      </c>
      <c r="AL492" s="226"/>
      <c r="AM492" s="15"/>
      <c r="AN492" s="232" t="e">
        <f t="shared" si="225"/>
        <v>#DIV/0!</v>
      </c>
      <c r="AO492" s="214">
        <f t="shared" si="217"/>
        <v>0</v>
      </c>
      <c r="AQ492" s="210"/>
      <c r="AR492" s="231"/>
      <c r="AS492" s="15"/>
      <c r="AT492" s="232">
        <f t="shared" si="226"/>
        <v>0</v>
      </c>
      <c r="AU492" s="235">
        <f t="shared" si="227"/>
        <v>0</v>
      </c>
      <c r="AY492" s="210">
        <v>24.4</v>
      </c>
      <c r="AZ492" s="231">
        <v>22</v>
      </c>
      <c r="BA492" s="15"/>
      <c r="BB492" s="232">
        <f t="shared" si="211"/>
        <v>24.390725959711137</v>
      </c>
      <c r="BC492" s="235">
        <f t="shared" si="212"/>
        <v>22</v>
      </c>
      <c r="BG492" s="210">
        <v>24.4</v>
      </c>
      <c r="BH492" s="231">
        <v>2100</v>
      </c>
      <c r="BI492" s="15"/>
      <c r="BJ492" s="232">
        <f t="shared" si="218"/>
        <v>24.4</v>
      </c>
      <c r="BK492" s="235">
        <f t="shared" si="228"/>
        <v>671.22053231941607</v>
      </c>
      <c r="BM492" s="109">
        <f t="shared" si="219"/>
        <v>0.31962882491400763</v>
      </c>
      <c r="BN492" s="213"/>
      <c r="BR492" s="228"/>
      <c r="BS492" s="311"/>
      <c r="BT492" s="3"/>
      <c r="BU492" s="213"/>
      <c r="BV492" s="213"/>
      <c r="BW492" s="291"/>
    </row>
    <row r="493" spans="1:75" x14ac:dyDescent="0.2">
      <c r="A493" s="326">
        <v>24.45</v>
      </c>
      <c r="B493" s="211">
        <f t="shared" si="203"/>
        <v>683.05800000003478</v>
      </c>
      <c r="C493" s="866">
        <f ca="1">IF(ISERR(AVERAGE(INDIRECT("B"&amp;(ROW()-INT($B$1/2))):INDIRECT("B"&amp;(ROW()+INT($B$1/2))))),"",AVERAGE(INDIRECT("B"&amp;(ROW()-INT($B$1/2))):INDIRECT("B"&amp;(ROW()+INT($B$1/2)))))</f>
        <v>683.05800000003467</v>
      </c>
      <c r="D493" s="866">
        <f t="shared" si="204"/>
        <v>5.0000000000000711E-2</v>
      </c>
      <c r="E493" s="867"/>
      <c r="F493" s="212">
        <f t="shared" si="229"/>
        <v>24.450000000000905</v>
      </c>
      <c r="G493" s="2">
        <f t="shared" si="205"/>
        <v>490</v>
      </c>
      <c r="H493" s="213">
        <f t="shared" si="206"/>
        <v>24.45</v>
      </c>
      <c r="I493" s="213">
        <f t="shared" si="207"/>
        <v>24.5</v>
      </c>
      <c r="J493" s="51">
        <f t="shared" ca="1" si="208"/>
        <v>683.05800000003467</v>
      </c>
      <c r="K493" s="51">
        <f t="shared" ca="1" si="209"/>
        <v>678.90000000003477</v>
      </c>
      <c r="L493" s="553">
        <f t="shared" ca="1" si="210"/>
        <v>683.05799999995929</v>
      </c>
      <c r="M493" s="542">
        <f t="shared" si="213"/>
        <v>39.348460800001462</v>
      </c>
      <c r="N493" s="544">
        <f t="shared" ca="1" si="214"/>
        <v>208.19607839998761</v>
      </c>
      <c r="O493" s="215"/>
      <c r="P493" s="216"/>
      <c r="Q493" s="217"/>
      <c r="R493" s="218"/>
      <c r="S493" s="219">
        <f t="shared" si="220"/>
        <v>0</v>
      </c>
      <c r="T493" s="220">
        <f t="shared" si="221"/>
        <v>0</v>
      </c>
      <c r="U493" s="214">
        <f t="shared" si="230"/>
        <v>0</v>
      </c>
      <c r="W493" s="221"/>
      <c r="X493" s="222"/>
      <c r="Y493" s="222"/>
      <c r="Z493" s="223"/>
      <c r="AA493" s="222"/>
      <c r="AB493" s="224"/>
      <c r="AC493" s="225"/>
      <c r="AD493" s="2">
        <f t="shared" si="215"/>
        <v>0</v>
      </c>
      <c r="AE493" s="2">
        <f t="shared" si="216"/>
        <v>0</v>
      </c>
      <c r="AF493" s="226"/>
      <c r="AG493" s="219">
        <f t="shared" si="222"/>
        <v>0</v>
      </c>
      <c r="AH493" s="234">
        <f t="shared" si="223"/>
        <v>0</v>
      </c>
      <c r="AI493" s="214">
        <f t="shared" si="231"/>
        <v>0</v>
      </c>
      <c r="AK493" s="229">
        <f t="shared" si="224"/>
        <v>0</v>
      </c>
      <c r="AL493" s="226"/>
      <c r="AM493" s="15"/>
      <c r="AN493" s="232" t="e">
        <f t="shared" si="225"/>
        <v>#DIV/0!</v>
      </c>
      <c r="AO493" s="214">
        <f t="shared" si="217"/>
        <v>0</v>
      </c>
      <c r="AQ493" s="210"/>
      <c r="AR493" s="231"/>
      <c r="AS493" s="15"/>
      <c r="AT493" s="232">
        <f t="shared" si="226"/>
        <v>0</v>
      </c>
      <c r="AU493" s="235">
        <f t="shared" si="227"/>
        <v>0</v>
      </c>
      <c r="AY493" s="210">
        <v>24.45</v>
      </c>
      <c r="AZ493" s="231">
        <v>21</v>
      </c>
      <c r="BA493" s="15"/>
      <c r="BB493" s="232">
        <f t="shared" si="211"/>
        <v>24.440706955530221</v>
      </c>
      <c r="BC493" s="235">
        <f t="shared" si="212"/>
        <v>21</v>
      </c>
      <c r="BG493" s="210">
        <v>24.45</v>
      </c>
      <c r="BH493" s="231">
        <v>2100</v>
      </c>
      <c r="BI493" s="15"/>
      <c r="BJ493" s="232">
        <f t="shared" si="218"/>
        <v>24.45</v>
      </c>
      <c r="BK493" s="235">
        <f t="shared" si="228"/>
        <v>667.37262357416887</v>
      </c>
      <c r="BM493" s="109">
        <f t="shared" si="219"/>
        <v>0.31779648741627087</v>
      </c>
      <c r="BN493" s="213"/>
      <c r="BR493" s="228"/>
      <c r="BS493" s="311"/>
      <c r="BT493" s="3"/>
      <c r="BU493" s="213"/>
      <c r="BV493" s="213"/>
      <c r="BW493" s="291"/>
    </row>
    <row r="494" spans="1:75" x14ac:dyDescent="0.2">
      <c r="A494" s="326">
        <v>24.5</v>
      </c>
      <c r="B494" s="211">
        <f t="shared" ref="B494:B531" si="232">B493-4.158</f>
        <v>678.90000000003477</v>
      </c>
      <c r="C494" s="866">
        <f ca="1">IF(ISERR(AVERAGE(INDIRECT("B"&amp;(ROW()-INT($B$1/2))):INDIRECT("B"&amp;(ROW()+INT($B$1/2))))),"",AVERAGE(INDIRECT("B"&amp;(ROW()-INT($B$1/2))):INDIRECT("B"&amp;(ROW()+INT($B$1/2)))))</f>
        <v>678.90000000003477</v>
      </c>
      <c r="D494" s="866">
        <f t="shared" si="204"/>
        <v>5.0000000000000711E-2</v>
      </c>
      <c r="E494" s="867"/>
      <c r="F494" s="212">
        <f t="shared" si="229"/>
        <v>24.500000000000909</v>
      </c>
      <c r="G494" s="2">
        <f t="shared" si="205"/>
        <v>491</v>
      </c>
      <c r="H494" s="213">
        <f t="shared" si="206"/>
        <v>24.5</v>
      </c>
      <c r="I494" s="213">
        <f t="shared" si="207"/>
        <v>24.55</v>
      </c>
      <c r="J494" s="51">
        <f t="shared" ca="1" si="208"/>
        <v>678.90000000003477</v>
      </c>
      <c r="K494" s="51">
        <f t="shared" ca="1" si="209"/>
        <v>674.74200000003475</v>
      </c>
      <c r="L494" s="553">
        <f t="shared" ca="1" si="210"/>
        <v>678.89999999995916</v>
      </c>
      <c r="M494" s="542">
        <f t="shared" si="213"/>
        <v>39.428928000001463</v>
      </c>
      <c r="N494" s="544">
        <f t="shared" ca="1" si="214"/>
        <v>206.92871999998755</v>
      </c>
      <c r="O494" s="215"/>
      <c r="P494" s="216"/>
      <c r="Q494" s="217"/>
      <c r="R494" s="218"/>
      <c r="S494" s="219">
        <f t="shared" si="220"/>
        <v>0</v>
      </c>
      <c r="T494" s="220">
        <f t="shared" si="221"/>
        <v>0</v>
      </c>
      <c r="U494" s="214">
        <f t="shared" si="230"/>
        <v>0</v>
      </c>
      <c r="W494" s="221"/>
      <c r="X494" s="222"/>
      <c r="Y494" s="222"/>
      <c r="Z494" s="223"/>
      <c r="AA494" s="222"/>
      <c r="AB494" s="224"/>
      <c r="AC494" s="225"/>
      <c r="AD494" s="2">
        <f t="shared" si="215"/>
        <v>0</v>
      </c>
      <c r="AE494" s="2">
        <f t="shared" si="216"/>
        <v>0</v>
      </c>
      <c r="AF494" s="226"/>
      <c r="AG494" s="219">
        <f t="shared" si="222"/>
        <v>0</v>
      </c>
      <c r="AH494" s="234">
        <f t="shared" si="223"/>
        <v>0</v>
      </c>
      <c r="AI494" s="214">
        <f t="shared" si="231"/>
        <v>0</v>
      </c>
      <c r="AK494" s="229">
        <f t="shared" si="224"/>
        <v>0</v>
      </c>
      <c r="AL494" s="226"/>
      <c r="AM494" s="15"/>
      <c r="AN494" s="232" t="e">
        <f t="shared" si="225"/>
        <v>#DIV/0!</v>
      </c>
      <c r="AO494" s="214">
        <f t="shared" si="217"/>
        <v>0</v>
      </c>
      <c r="AQ494" s="210"/>
      <c r="AR494" s="231"/>
      <c r="AS494" s="15"/>
      <c r="AT494" s="232">
        <f t="shared" si="226"/>
        <v>0</v>
      </c>
      <c r="AU494" s="235">
        <f t="shared" si="227"/>
        <v>0</v>
      </c>
      <c r="AY494" s="210">
        <v>24.5</v>
      </c>
      <c r="AZ494" s="231">
        <v>20.3</v>
      </c>
      <c r="BA494" s="15"/>
      <c r="BB494" s="232">
        <f t="shared" si="211"/>
        <v>24.490687951349301</v>
      </c>
      <c r="BC494" s="235">
        <f t="shared" si="212"/>
        <v>20.3</v>
      </c>
      <c r="BG494" s="210">
        <v>24.5</v>
      </c>
      <c r="BH494" s="231">
        <v>2100</v>
      </c>
      <c r="BI494" s="15"/>
      <c r="BJ494" s="232">
        <f t="shared" si="218"/>
        <v>24.5</v>
      </c>
      <c r="BK494" s="235">
        <f t="shared" si="228"/>
        <v>663.52471482892167</v>
      </c>
      <c r="BM494" s="109">
        <f t="shared" si="219"/>
        <v>0.31596414991853411</v>
      </c>
      <c r="BN494" s="213"/>
      <c r="BR494" s="228"/>
      <c r="BS494" s="311"/>
      <c r="BT494" s="3"/>
      <c r="BU494" s="213"/>
      <c r="BV494" s="213"/>
      <c r="BW494" s="291"/>
    </row>
    <row r="495" spans="1:75" x14ac:dyDescent="0.2">
      <c r="A495" s="326">
        <v>24.55</v>
      </c>
      <c r="B495" s="211">
        <f t="shared" si="232"/>
        <v>674.74200000003475</v>
      </c>
      <c r="C495" s="866">
        <f ca="1">IF(ISERR(AVERAGE(INDIRECT("B"&amp;(ROW()-INT($B$1/2))):INDIRECT("B"&amp;(ROW()+INT($B$1/2))))),"",AVERAGE(INDIRECT("B"&amp;(ROW()-INT($B$1/2))):INDIRECT("B"&amp;(ROW()+INT($B$1/2)))))</f>
        <v>674.74200000003475</v>
      </c>
      <c r="D495" s="866">
        <f t="shared" si="204"/>
        <v>5.0000000000000711E-2</v>
      </c>
      <c r="E495" s="867"/>
      <c r="F495" s="212">
        <f t="shared" si="229"/>
        <v>24.550000000000914</v>
      </c>
      <c r="G495" s="2">
        <f t="shared" si="205"/>
        <v>492</v>
      </c>
      <c r="H495" s="213">
        <f t="shared" si="206"/>
        <v>24.55</v>
      </c>
      <c r="I495" s="213">
        <f t="shared" si="207"/>
        <v>24.6</v>
      </c>
      <c r="J495" s="51">
        <f t="shared" ca="1" si="208"/>
        <v>674.74200000003475</v>
      </c>
      <c r="K495" s="51">
        <f t="shared" ca="1" si="209"/>
        <v>670.58400000003473</v>
      </c>
      <c r="L495" s="553">
        <f t="shared" ca="1" si="210"/>
        <v>674.74199999995881</v>
      </c>
      <c r="M495" s="542">
        <f t="shared" si="213"/>
        <v>39.509395200001471</v>
      </c>
      <c r="N495" s="544">
        <f t="shared" ca="1" si="214"/>
        <v>205.66136159998746</v>
      </c>
      <c r="O495" s="215"/>
      <c r="P495" s="216"/>
      <c r="Q495" s="217"/>
      <c r="R495" s="218"/>
      <c r="S495" s="219">
        <f t="shared" si="220"/>
        <v>0</v>
      </c>
      <c r="T495" s="220">
        <f t="shared" si="221"/>
        <v>0</v>
      </c>
      <c r="U495" s="214">
        <f t="shared" si="230"/>
        <v>0</v>
      </c>
      <c r="W495" s="221"/>
      <c r="X495" s="222"/>
      <c r="Y495" s="222"/>
      <c r="Z495" s="223"/>
      <c r="AA495" s="222"/>
      <c r="AB495" s="224"/>
      <c r="AC495" s="225"/>
      <c r="AD495" s="2">
        <f t="shared" si="215"/>
        <v>0</v>
      </c>
      <c r="AE495" s="2">
        <f t="shared" si="216"/>
        <v>0</v>
      </c>
      <c r="AF495" s="226"/>
      <c r="AG495" s="219">
        <f t="shared" si="222"/>
        <v>0</v>
      </c>
      <c r="AH495" s="234">
        <f t="shared" si="223"/>
        <v>0</v>
      </c>
      <c r="AI495" s="214">
        <f t="shared" si="231"/>
        <v>0</v>
      </c>
      <c r="AK495" s="229">
        <f t="shared" si="224"/>
        <v>0</v>
      </c>
      <c r="AL495" s="226"/>
      <c r="AM495" s="15"/>
      <c r="AN495" s="232" t="e">
        <f t="shared" si="225"/>
        <v>#DIV/0!</v>
      </c>
      <c r="AO495" s="214">
        <f t="shared" si="217"/>
        <v>0</v>
      </c>
      <c r="AQ495" s="210"/>
      <c r="AR495" s="231"/>
      <c r="AS495" s="15"/>
      <c r="AT495" s="232">
        <f t="shared" si="226"/>
        <v>0</v>
      </c>
      <c r="AU495" s="235">
        <f t="shared" si="227"/>
        <v>0</v>
      </c>
      <c r="AY495" s="210">
        <v>24.55</v>
      </c>
      <c r="AZ495" s="231">
        <v>19.399999999999999</v>
      </c>
      <c r="BA495" s="15"/>
      <c r="BB495" s="232">
        <f t="shared" si="211"/>
        <v>24.540668947168381</v>
      </c>
      <c r="BC495" s="235">
        <f t="shared" si="212"/>
        <v>19.399999999999999</v>
      </c>
      <c r="BG495" s="210">
        <v>24.55</v>
      </c>
      <c r="BH495" s="231">
        <v>2100</v>
      </c>
      <c r="BI495" s="15"/>
      <c r="BJ495" s="232">
        <f t="shared" si="218"/>
        <v>24.55</v>
      </c>
      <c r="BK495" s="235">
        <f t="shared" si="228"/>
        <v>659.67680608367448</v>
      </c>
      <c r="BM495" s="109">
        <f t="shared" si="219"/>
        <v>0.31413181242079735</v>
      </c>
      <c r="BN495" s="213"/>
      <c r="BR495" s="228"/>
      <c r="BS495" s="311"/>
      <c r="BT495" s="3"/>
      <c r="BU495" s="213"/>
      <c r="BV495" s="213"/>
      <c r="BW495" s="291"/>
    </row>
    <row r="496" spans="1:75" x14ac:dyDescent="0.2">
      <c r="A496" s="326">
        <v>24.6</v>
      </c>
      <c r="B496" s="211">
        <f t="shared" si="232"/>
        <v>670.58400000003473</v>
      </c>
      <c r="C496" s="866">
        <f ca="1">IF(ISERR(AVERAGE(INDIRECT("B"&amp;(ROW()-INT($B$1/2))):INDIRECT("B"&amp;(ROW()+INT($B$1/2))))),"",AVERAGE(INDIRECT("B"&amp;(ROW()-INT($B$1/2))):INDIRECT("B"&amp;(ROW()+INT($B$1/2)))))</f>
        <v>670.58400000003473</v>
      </c>
      <c r="D496" s="866">
        <f t="shared" si="204"/>
        <v>5.0000000000000711E-2</v>
      </c>
      <c r="E496" s="867"/>
      <c r="F496" s="212">
        <f t="shared" si="229"/>
        <v>24.600000000000918</v>
      </c>
      <c r="G496" s="2">
        <f t="shared" si="205"/>
        <v>493</v>
      </c>
      <c r="H496" s="213">
        <f t="shared" si="206"/>
        <v>24.6</v>
      </c>
      <c r="I496" s="213">
        <f t="shared" si="207"/>
        <v>24.65</v>
      </c>
      <c r="J496" s="51">
        <f t="shared" ca="1" si="208"/>
        <v>670.58400000003473</v>
      </c>
      <c r="K496" s="51">
        <f t="shared" ca="1" si="209"/>
        <v>666.42600000003461</v>
      </c>
      <c r="L496" s="553">
        <f t="shared" ca="1" si="210"/>
        <v>670.58399999995856</v>
      </c>
      <c r="M496" s="542">
        <f t="shared" si="213"/>
        <v>39.589862400001479</v>
      </c>
      <c r="N496" s="544">
        <f t="shared" ca="1" si="214"/>
        <v>204.39400319998737</v>
      </c>
      <c r="O496" s="215"/>
      <c r="P496" s="216"/>
      <c r="Q496" s="217"/>
      <c r="R496" s="218"/>
      <c r="S496" s="219">
        <f t="shared" si="220"/>
        <v>0</v>
      </c>
      <c r="T496" s="220">
        <f t="shared" si="221"/>
        <v>0</v>
      </c>
      <c r="U496" s="214">
        <f t="shared" si="230"/>
        <v>0</v>
      </c>
      <c r="W496" s="221"/>
      <c r="X496" s="222"/>
      <c r="Y496" s="222"/>
      <c r="Z496" s="223"/>
      <c r="AA496" s="222"/>
      <c r="AB496" s="224"/>
      <c r="AC496" s="225"/>
      <c r="AD496" s="2">
        <f t="shared" si="215"/>
        <v>0</v>
      </c>
      <c r="AE496" s="2">
        <f t="shared" si="216"/>
        <v>0</v>
      </c>
      <c r="AF496" s="226"/>
      <c r="AG496" s="219">
        <f t="shared" si="222"/>
        <v>0</v>
      </c>
      <c r="AH496" s="234">
        <f t="shared" si="223"/>
        <v>0</v>
      </c>
      <c r="AI496" s="214">
        <f t="shared" si="231"/>
        <v>0</v>
      </c>
      <c r="AK496" s="229">
        <f t="shared" si="224"/>
        <v>0</v>
      </c>
      <c r="AL496" s="226"/>
      <c r="AM496" s="15"/>
      <c r="AN496" s="232" t="e">
        <f t="shared" si="225"/>
        <v>#DIV/0!</v>
      </c>
      <c r="AO496" s="214">
        <f t="shared" si="217"/>
        <v>0</v>
      </c>
      <c r="AQ496" s="210"/>
      <c r="AR496" s="231"/>
      <c r="AS496" s="15"/>
      <c r="AT496" s="232">
        <f t="shared" si="226"/>
        <v>0</v>
      </c>
      <c r="AU496" s="235">
        <f t="shared" si="227"/>
        <v>0</v>
      </c>
      <c r="AY496" s="210">
        <v>24.6</v>
      </c>
      <c r="AZ496" s="231">
        <v>18.399999999999999</v>
      </c>
      <c r="BA496" s="15"/>
      <c r="BB496" s="232">
        <f t="shared" si="211"/>
        <v>24.590649942987461</v>
      </c>
      <c r="BC496" s="235">
        <f t="shared" si="212"/>
        <v>18.399999999999999</v>
      </c>
      <c r="BG496" s="210">
        <v>24.6</v>
      </c>
      <c r="BH496" s="231">
        <v>2100</v>
      </c>
      <c r="BI496" s="15"/>
      <c r="BJ496" s="232">
        <f t="shared" si="218"/>
        <v>24.6</v>
      </c>
      <c r="BK496" s="235">
        <f t="shared" si="228"/>
        <v>655.82889733842728</v>
      </c>
      <c r="BM496" s="109">
        <f t="shared" si="219"/>
        <v>0.31229947492306059</v>
      </c>
      <c r="BN496" s="213"/>
      <c r="BR496" s="228"/>
      <c r="BS496" s="311"/>
      <c r="BT496" s="3"/>
      <c r="BU496" s="213"/>
      <c r="BV496" s="213"/>
      <c r="BW496" s="291"/>
    </row>
    <row r="497" spans="1:75" x14ac:dyDescent="0.2">
      <c r="A497" s="326">
        <v>24.65</v>
      </c>
      <c r="B497" s="211">
        <f t="shared" si="232"/>
        <v>666.42600000003472</v>
      </c>
      <c r="C497" s="866">
        <f ca="1">IF(ISERR(AVERAGE(INDIRECT("B"&amp;(ROW()-INT($B$1/2))):INDIRECT("B"&amp;(ROW()+INT($B$1/2))))),"",AVERAGE(INDIRECT("B"&amp;(ROW()-INT($B$1/2))):INDIRECT("B"&amp;(ROW()+INT($B$1/2)))))</f>
        <v>666.42600000003461</v>
      </c>
      <c r="D497" s="866">
        <f t="shared" si="204"/>
        <v>4.9999999999997158E-2</v>
      </c>
      <c r="E497" s="867"/>
      <c r="F497" s="212">
        <f t="shared" si="229"/>
        <v>24.650000000000922</v>
      </c>
      <c r="G497" s="2">
        <f t="shared" si="205"/>
        <v>494</v>
      </c>
      <c r="H497" s="213">
        <f t="shared" si="206"/>
        <v>24.65</v>
      </c>
      <c r="I497" s="213">
        <f t="shared" si="207"/>
        <v>24.7</v>
      </c>
      <c r="J497" s="51">
        <f t="shared" ca="1" si="208"/>
        <v>666.42600000003461</v>
      </c>
      <c r="K497" s="51">
        <f t="shared" ca="1" si="209"/>
        <v>662.2680000000347</v>
      </c>
      <c r="L497" s="553">
        <f t="shared" ca="1" si="210"/>
        <v>666.42599999995775</v>
      </c>
      <c r="M497" s="542">
        <f t="shared" si="213"/>
        <v>39.670329600001487</v>
      </c>
      <c r="N497" s="544">
        <f t="shared" ca="1" si="214"/>
        <v>203.12664479998713</v>
      </c>
      <c r="O497" s="215"/>
      <c r="P497" s="216"/>
      <c r="Q497" s="217"/>
      <c r="R497" s="218"/>
      <c r="S497" s="219">
        <f t="shared" si="220"/>
        <v>0</v>
      </c>
      <c r="T497" s="220">
        <f t="shared" si="221"/>
        <v>0</v>
      </c>
      <c r="U497" s="214">
        <f t="shared" si="230"/>
        <v>0</v>
      </c>
      <c r="W497" s="221"/>
      <c r="X497" s="222"/>
      <c r="Y497" s="222"/>
      <c r="Z497" s="223"/>
      <c r="AA497" s="222"/>
      <c r="AB497" s="224"/>
      <c r="AC497" s="225"/>
      <c r="AD497" s="2">
        <f t="shared" si="215"/>
        <v>0</v>
      </c>
      <c r="AE497" s="2">
        <f t="shared" si="216"/>
        <v>0</v>
      </c>
      <c r="AF497" s="226"/>
      <c r="AG497" s="219">
        <f t="shared" si="222"/>
        <v>0</v>
      </c>
      <c r="AH497" s="234">
        <f t="shared" si="223"/>
        <v>0</v>
      </c>
      <c r="AI497" s="214">
        <f t="shared" si="231"/>
        <v>0</v>
      </c>
      <c r="AK497" s="229">
        <f t="shared" si="224"/>
        <v>0</v>
      </c>
      <c r="AL497" s="226"/>
      <c r="AM497" s="15"/>
      <c r="AN497" s="232" t="e">
        <f t="shared" si="225"/>
        <v>#DIV/0!</v>
      </c>
      <c r="AO497" s="214">
        <f t="shared" si="217"/>
        <v>0</v>
      </c>
      <c r="AQ497" s="210"/>
      <c r="AR497" s="231"/>
      <c r="AS497" s="15"/>
      <c r="AT497" s="232">
        <f t="shared" si="226"/>
        <v>0</v>
      </c>
      <c r="AU497" s="235">
        <f t="shared" si="227"/>
        <v>0</v>
      </c>
      <c r="AY497" s="210">
        <v>24.65</v>
      </c>
      <c r="AZ497" s="231">
        <v>17.7</v>
      </c>
      <c r="BA497" s="15"/>
      <c r="BB497" s="232">
        <f t="shared" si="211"/>
        <v>24.640630938806538</v>
      </c>
      <c r="BC497" s="235">
        <f t="shared" si="212"/>
        <v>17.7</v>
      </c>
      <c r="BG497" s="210">
        <v>24.65</v>
      </c>
      <c r="BH497" s="231">
        <v>2100</v>
      </c>
      <c r="BI497" s="15"/>
      <c r="BJ497" s="232">
        <f t="shared" si="218"/>
        <v>24.65</v>
      </c>
      <c r="BK497" s="235">
        <f t="shared" si="228"/>
        <v>651.98098859318009</v>
      </c>
      <c r="BM497" s="109">
        <f t="shared" si="219"/>
        <v>0.31046713742532384</v>
      </c>
      <c r="BN497" s="213"/>
      <c r="BR497" s="228"/>
      <c r="BS497" s="311"/>
      <c r="BT497" s="3"/>
      <c r="BU497" s="213"/>
      <c r="BV497" s="213"/>
      <c r="BW497" s="291"/>
    </row>
    <row r="498" spans="1:75" x14ac:dyDescent="0.2">
      <c r="A498" s="326">
        <v>24.7</v>
      </c>
      <c r="B498" s="211">
        <f t="shared" si="232"/>
        <v>662.2680000000347</v>
      </c>
      <c r="C498" s="866">
        <f ca="1">IF(ISERR(AVERAGE(INDIRECT("B"&amp;(ROW()-INT($B$1/2))):INDIRECT("B"&amp;(ROW()+INT($B$1/2))))),"",AVERAGE(INDIRECT("B"&amp;(ROW()-INT($B$1/2))):INDIRECT("B"&amp;(ROW()+INT($B$1/2)))))</f>
        <v>662.2680000000347</v>
      </c>
      <c r="D498" s="866">
        <f t="shared" si="204"/>
        <v>5.0000000000000711E-2</v>
      </c>
      <c r="E498" s="867"/>
      <c r="F498" s="212">
        <f t="shared" si="229"/>
        <v>24.700000000000927</v>
      </c>
      <c r="G498" s="2">
        <f t="shared" si="205"/>
        <v>495</v>
      </c>
      <c r="H498" s="213">
        <f t="shared" si="206"/>
        <v>24.7</v>
      </c>
      <c r="I498" s="213">
        <f t="shared" si="207"/>
        <v>24.75</v>
      </c>
      <c r="J498" s="51">
        <f t="shared" ca="1" si="208"/>
        <v>662.2680000000347</v>
      </c>
      <c r="K498" s="51">
        <f t="shared" ca="1" si="209"/>
        <v>658.11000000003469</v>
      </c>
      <c r="L498" s="553">
        <f t="shared" ca="1" si="210"/>
        <v>662.26799999995762</v>
      </c>
      <c r="M498" s="542">
        <f t="shared" si="213"/>
        <v>39.750796800001496</v>
      </c>
      <c r="N498" s="544">
        <f t="shared" ca="1" si="214"/>
        <v>201.8592863999871</v>
      </c>
      <c r="O498" s="215"/>
      <c r="P498" s="216"/>
      <c r="Q498" s="217"/>
      <c r="R498" s="218"/>
      <c r="S498" s="219">
        <f t="shared" si="220"/>
        <v>0</v>
      </c>
      <c r="T498" s="220">
        <f t="shared" si="221"/>
        <v>0</v>
      </c>
      <c r="U498" s="214">
        <f t="shared" si="230"/>
        <v>0</v>
      </c>
      <c r="W498" s="221"/>
      <c r="X498" s="222"/>
      <c r="Y498" s="222"/>
      <c r="Z498" s="223"/>
      <c r="AA498" s="222"/>
      <c r="AB498" s="224"/>
      <c r="AC498" s="225"/>
      <c r="AD498" s="2">
        <f t="shared" si="215"/>
        <v>0</v>
      </c>
      <c r="AE498" s="2">
        <f t="shared" si="216"/>
        <v>0</v>
      </c>
      <c r="AF498" s="226"/>
      <c r="AG498" s="219">
        <f t="shared" si="222"/>
        <v>0</v>
      </c>
      <c r="AH498" s="234">
        <f t="shared" si="223"/>
        <v>0</v>
      </c>
      <c r="AI498" s="214">
        <f t="shared" si="231"/>
        <v>0</v>
      </c>
      <c r="AK498" s="229">
        <f t="shared" si="224"/>
        <v>0</v>
      </c>
      <c r="AL498" s="226"/>
      <c r="AM498" s="15"/>
      <c r="AN498" s="232" t="e">
        <f t="shared" si="225"/>
        <v>#DIV/0!</v>
      </c>
      <c r="AO498" s="214">
        <f t="shared" si="217"/>
        <v>0</v>
      </c>
      <c r="AQ498" s="210"/>
      <c r="AR498" s="231"/>
      <c r="AS498" s="15"/>
      <c r="AT498" s="232">
        <f t="shared" si="226"/>
        <v>0</v>
      </c>
      <c r="AU498" s="235">
        <f t="shared" si="227"/>
        <v>0</v>
      </c>
      <c r="AY498" s="210">
        <v>24.7</v>
      </c>
      <c r="AZ498" s="231">
        <v>17.100000000000001</v>
      </c>
      <c r="BA498" s="15"/>
      <c r="BB498" s="232">
        <f t="shared" si="211"/>
        <v>24.690611934625618</v>
      </c>
      <c r="BC498" s="235">
        <f t="shared" si="212"/>
        <v>17.100000000000001</v>
      </c>
      <c r="BG498" s="210">
        <v>24.7</v>
      </c>
      <c r="BH498" s="231">
        <v>2100</v>
      </c>
      <c r="BI498" s="15"/>
      <c r="BJ498" s="232">
        <f t="shared" si="218"/>
        <v>24.7</v>
      </c>
      <c r="BK498" s="235">
        <f t="shared" si="228"/>
        <v>648.13307984793289</v>
      </c>
      <c r="BM498" s="109">
        <f t="shared" si="219"/>
        <v>0.30863479992758708</v>
      </c>
      <c r="BN498" s="213"/>
      <c r="BR498" s="228"/>
      <c r="BS498" s="311"/>
      <c r="BT498" s="3"/>
      <c r="BU498" s="213"/>
      <c r="BV498" s="213"/>
      <c r="BW498" s="291"/>
    </row>
    <row r="499" spans="1:75" x14ac:dyDescent="0.2">
      <c r="A499" s="326">
        <v>24.75</v>
      </c>
      <c r="B499" s="211">
        <f t="shared" si="232"/>
        <v>658.11000000003469</v>
      </c>
      <c r="C499" s="866">
        <f ca="1">IF(ISERR(AVERAGE(INDIRECT("B"&amp;(ROW()-INT($B$1/2))):INDIRECT("B"&amp;(ROW()+INT($B$1/2))))),"",AVERAGE(INDIRECT("B"&amp;(ROW()-INT($B$1/2))):INDIRECT("B"&amp;(ROW()+INT($B$1/2)))))</f>
        <v>658.11000000003469</v>
      </c>
      <c r="D499" s="866">
        <f t="shared" si="204"/>
        <v>5.0000000000000711E-2</v>
      </c>
      <c r="E499" s="867"/>
      <c r="F499" s="212">
        <f t="shared" si="229"/>
        <v>24.750000000000931</v>
      </c>
      <c r="G499" s="2">
        <f t="shared" si="205"/>
        <v>496</v>
      </c>
      <c r="H499" s="213">
        <f t="shared" si="206"/>
        <v>24.75</v>
      </c>
      <c r="I499" s="213">
        <f t="shared" si="207"/>
        <v>24.8</v>
      </c>
      <c r="J499" s="51">
        <f t="shared" ca="1" si="208"/>
        <v>658.11000000003469</v>
      </c>
      <c r="K499" s="51">
        <f t="shared" ca="1" si="209"/>
        <v>653.95200000003467</v>
      </c>
      <c r="L499" s="553">
        <f t="shared" ca="1" si="210"/>
        <v>658.10999999995727</v>
      </c>
      <c r="M499" s="542">
        <f t="shared" si="213"/>
        <v>39.831264000001504</v>
      </c>
      <c r="N499" s="544">
        <f t="shared" ca="1" si="214"/>
        <v>200.59192799998698</v>
      </c>
      <c r="O499" s="215"/>
      <c r="P499" s="216"/>
      <c r="Q499" s="217"/>
      <c r="R499" s="218"/>
      <c r="S499" s="219">
        <f t="shared" si="220"/>
        <v>0</v>
      </c>
      <c r="T499" s="220">
        <f t="shared" si="221"/>
        <v>0</v>
      </c>
      <c r="U499" s="214">
        <f t="shared" si="230"/>
        <v>0</v>
      </c>
      <c r="W499" s="221"/>
      <c r="X499" s="222"/>
      <c r="Y499" s="222"/>
      <c r="Z499" s="223"/>
      <c r="AA499" s="222"/>
      <c r="AB499" s="224"/>
      <c r="AC499" s="225"/>
      <c r="AD499" s="2">
        <f t="shared" si="215"/>
        <v>0</v>
      </c>
      <c r="AE499" s="2">
        <f t="shared" si="216"/>
        <v>0</v>
      </c>
      <c r="AF499" s="226"/>
      <c r="AG499" s="219">
        <f t="shared" si="222"/>
        <v>0</v>
      </c>
      <c r="AH499" s="234">
        <f t="shared" si="223"/>
        <v>0</v>
      </c>
      <c r="AI499" s="214">
        <f t="shared" si="231"/>
        <v>0</v>
      </c>
      <c r="AK499" s="229">
        <f t="shared" si="224"/>
        <v>0</v>
      </c>
      <c r="AL499" s="226"/>
      <c r="AM499" s="15"/>
      <c r="AN499" s="232" t="e">
        <f t="shared" si="225"/>
        <v>#DIV/0!</v>
      </c>
      <c r="AO499" s="214">
        <f t="shared" si="217"/>
        <v>0</v>
      </c>
      <c r="AQ499" s="210"/>
      <c r="AR499" s="231"/>
      <c r="AS499" s="15"/>
      <c r="AT499" s="232">
        <f t="shared" si="226"/>
        <v>0</v>
      </c>
      <c r="AU499" s="235">
        <f t="shared" si="227"/>
        <v>0</v>
      </c>
      <c r="AY499" s="210">
        <v>24.75</v>
      </c>
      <c r="AZ499" s="231">
        <v>16.7</v>
      </c>
      <c r="BA499" s="15"/>
      <c r="BB499" s="232">
        <f t="shared" si="211"/>
        <v>24.740592930444702</v>
      </c>
      <c r="BC499" s="235">
        <f t="shared" si="212"/>
        <v>16.7</v>
      </c>
      <c r="BG499" s="210">
        <v>24.75</v>
      </c>
      <c r="BH499" s="231">
        <v>2100</v>
      </c>
      <c r="BI499" s="15"/>
      <c r="BJ499" s="232">
        <f t="shared" si="218"/>
        <v>24.75</v>
      </c>
      <c r="BK499" s="235">
        <f t="shared" si="228"/>
        <v>644.28517110268569</v>
      </c>
      <c r="BM499" s="109">
        <f t="shared" si="219"/>
        <v>0.30680246242985032</v>
      </c>
      <c r="BN499" s="213"/>
      <c r="BR499" s="228"/>
      <c r="BS499" s="311"/>
      <c r="BT499" s="3"/>
      <c r="BU499" s="213"/>
      <c r="BV499" s="213"/>
      <c r="BW499" s="291"/>
    </row>
    <row r="500" spans="1:75" x14ac:dyDescent="0.2">
      <c r="A500" s="210">
        <v>24.8</v>
      </c>
      <c r="B500" s="211">
        <f t="shared" si="232"/>
        <v>653.95200000003467</v>
      </c>
      <c r="C500" s="866">
        <f ca="1">IF(ISERR(AVERAGE(INDIRECT("B"&amp;(ROW()-INT($B$1/2))):INDIRECT("B"&amp;(ROW()+INT($B$1/2))))),"",AVERAGE(INDIRECT("B"&amp;(ROW()-INT($B$1/2))):INDIRECT("B"&amp;(ROW()+INT($B$1/2)))))</f>
        <v>653.95200000003467</v>
      </c>
      <c r="D500" s="866">
        <f t="shared" si="204"/>
        <v>5.0000000000000711E-2</v>
      </c>
      <c r="E500" s="867"/>
      <c r="F500" s="212">
        <f t="shared" si="229"/>
        <v>24.800000000000935</v>
      </c>
      <c r="G500" s="2">
        <f t="shared" si="205"/>
        <v>497</v>
      </c>
      <c r="H500" s="213">
        <f t="shared" si="206"/>
        <v>24.8</v>
      </c>
      <c r="I500" s="213">
        <f t="shared" si="207"/>
        <v>24.85</v>
      </c>
      <c r="J500" s="51">
        <f t="shared" ca="1" si="208"/>
        <v>653.95200000003467</v>
      </c>
      <c r="K500" s="51">
        <f t="shared" ca="1" si="209"/>
        <v>649.79400000003454</v>
      </c>
      <c r="L500" s="553">
        <f t="shared" ca="1" si="210"/>
        <v>653.95199999995702</v>
      </c>
      <c r="M500" s="542">
        <f t="shared" si="213"/>
        <v>39.911731200001505</v>
      </c>
      <c r="N500" s="544">
        <f t="shared" ca="1" si="214"/>
        <v>199.32456959998692</v>
      </c>
      <c r="O500" s="215"/>
      <c r="P500" s="216"/>
      <c r="Q500" s="217"/>
      <c r="R500" s="218"/>
      <c r="S500" s="219">
        <f t="shared" si="220"/>
        <v>0</v>
      </c>
      <c r="T500" s="220">
        <f t="shared" si="221"/>
        <v>0</v>
      </c>
      <c r="U500" s="214">
        <f t="shared" si="230"/>
        <v>0</v>
      </c>
      <c r="W500" s="221"/>
      <c r="X500" s="222"/>
      <c r="Y500" s="222"/>
      <c r="Z500" s="223"/>
      <c r="AA500" s="222"/>
      <c r="AB500" s="224"/>
      <c r="AC500" s="225"/>
      <c r="AD500" s="2">
        <f t="shared" si="215"/>
        <v>0</v>
      </c>
      <c r="AE500" s="2">
        <f t="shared" si="216"/>
        <v>0</v>
      </c>
      <c r="AF500" s="226"/>
      <c r="AG500" s="219">
        <f t="shared" si="222"/>
        <v>0</v>
      </c>
      <c r="AH500" s="234">
        <f t="shared" si="223"/>
        <v>0</v>
      </c>
      <c r="AI500" s="214">
        <f t="shared" si="231"/>
        <v>0</v>
      </c>
      <c r="AK500" s="229">
        <f t="shared" si="224"/>
        <v>0</v>
      </c>
      <c r="AL500" s="226"/>
      <c r="AM500" s="15"/>
      <c r="AN500" s="232" t="e">
        <f t="shared" si="225"/>
        <v>#DIV/0!</v>
      </c>
      <c r="AO500" s="214">
        <f t="shared" si="217"/>
        <v>0</v>
      </c>
      <c r="AQ500" s="210"/>
      <c r="AR500" s="231"/>
      <c r="AS500" s="15"/>
      <c r="AT500" s="232">
        <f t="shared" si="226"/>
        <v>0</v>
      </c>
      <c r="AU500" s="235">
        <f t="shared" si="227"/>
        <v>0</v>
      </c>
      <c r="AY500" s="210">
        <v>24.8</v>
      </c>
      <c r="AZ500" s="231">
        <v>16.100000000000001</v>
      </c>
      <c r="BA500" s="15"/>
      <c r="BB500" s="232">
        <f t="shared" si="211"/>
        <v>24.790573926263782</v>
      </c>
      <c r="BC500" s="235">
        <f t="shared" si="212"/>
        <v>16.100000000000001</v>
      </c>
      <c r="BG500" s="210">
        <v>24.8</v>
      </c>
      <c r="BH500" s="231">
        <v>2100</v>
      </c>
      <c r="BI500" s="15"/>
      <c r="BJ500" s="232">
        <f t="shared" si="218"/>
        <v>24.8</v>
      </c>
      <c r="BK500" s="235">
        <f t="shared" si="228"/>
        <v>640.4372623574385</v>
      </c>
      <c r="BM500" s="109">
        <f t="shared" si="219"/>
        <v>0.30497012493211356</v>
      </c>
      <c r="BN500" s="213"/>
      <c r="BR500" s="228"/>
      <c r="BS500" s="311"/>
      <c r="BT500" s="3"/>
      <c r="BU500" s="213"/>
      <c r="BV500" s="213"/>
      <c r="BW500" s="291"/>
    </row>
    <row r="501" spans="1:75" x14ac:dyDescent="0.2">
      <c r="A501" s="210">
        <v>24.85</v>
      </c>
      <c r="B501" s="211">
        <f t="shared" si="232"/>
        <v>649.79400000003466</v>
      </c>
      <c r="C501" s="866">
        <f ca="1">IF(ISERR(AVERAGE(INDIRECT("B"&amp;(ROW()-INT($B$1/2))):INDIRECT("B"&amp;(ROW()+INT($B$1/2))))),"",AVERAGE(INDIRECT("B"&amp;(ROW()-INT($B$1/2))):INDIRECT("B"&amp;(ROW()+INT($B$1/2)))))</f>
        <v>649.79400000003454</v>
      </c>
      <c r="D501" s="866">
        <f t="shared" si="204"/>
        <v>5.0000000000000711E-2</v>
      </c>
      <c r="E501" s="867"/>
      <c r="F501" s="212">
        <f t="shared" si="229"/>
        <v>24.850000000000939</v>
      </c>
      <c r="G501" s="2">
        <f t="shared" si="205"/>
        <v>498</v>
      </c>
      <c r="H501" s="213">
        <f t="shared" si="206"/>
        <v>24.85</v>
      </c>
      <c r="I501" s="213">
        <f t="shared" si="207"/>
        <v>24.9</v>
      </c>
      <c r="J501" s="51">
        <f t="shared" ca="1" si="208"/>
        <v>649.79400000003454</v>
      </c>
      <c r="K501" s="51">
        <f t="shared" ca="1" si="209"/>
        <v>645.63600000003464</v>
      </c>
      <c r="L501" s="553">
        <f t="shared" ca="1" si="210"/>
        <v>649.79399999995655</v>
      </c>
      <c r="M501" s="542">
        <f t="shared" si="213"/>
        <v>39.992198400001513</v>
      </c>
      <c r="N501" s="544">
        <f t="shared" ca="1" si="214"/>
        <v>198.05721119998677</v>
      </c>
      <c r="O501" s="215"/>
      <c r="P501" s="216"/>
      <c r="Q501" s="217"/>
      <c r="R501" s="218"/>
      <c r="S501" s="219">
        <f t="shared" si="220"/>
        <v>0</v>
      </c>
      <c r="T501" s="220">
        <f t="shared" si="221"/>
        <v>0</v>
      </c>
      <c r="U501" s="214">
        <f t="shared" si="230"/>
        <v>0</v>
      </c>
      <c r="W501" s="221"/>
      <c r="X501" s="222"/>
      <c r="Y501" s="222"/>
      <c r="Z501" s="223"/>
      <c r="AA501" s="222"/>
      <c r="AB501" s="224"/>
      <c r="AC501" s="225"/>
      <c r="AD501" s="2">
        <f t="shared" si="215"/>
        <v>0</v>
      </c>
      <c r="AE501" s="2">
        <f t="shared" si="216"/>
        <v>0</v>
      </c>
      <c r="AF501" s="226"/>
      <c r="AG501" s="219">
        <f t="shared" si="222"/>
        <v>0</v>
      </c>
      <c r="AH501" s="234">
        <f t="shared" si="223"/>
        <v>0</v>
      </c>
      <c r="AI501" s="214">
        <f t="shared" si="231"/>
        <v>0</v>
      </c>
      <c r="AK501" s="229">
        <f t="shared" si="224"/>
        <v>0</v>
      </c>
      <c r="AL501" s="226"/>
      <c r="AM501" s="15"/>
      <c r="AN501" s="232" t="e">
        <f t="shared" si="225"/>
        <v>#DIV/0!</v>
      </c>
      <c r="AO501" s="214">
        <f t="shared" si="217"/>
        <v>0</v>
      </c>
      <c r="AQ501" s="210"/>
      <c r="AR501" s="231"/>
      <c r="AS501" s="15"/>
      <c r="AT501" s="232">
        <f t="shared" si="226"/>
        <v>0</v>
      </c>
      <c r="AU501" s="235">
        <f t="shared" si="227"/>
        <v>0</v>
      </c>
      <c r="AY501" s="210">
        <v>24.85</v>
      </c>
      <c r="AZ501" s="231">
        <v>17.100000000000001</v>
      </c>
      <c r="BA501" s="15"/>
      <c r="BB501" s="232">
        <f t="shared" si="211"/>
        <v>24.840554922082863</v>
      </c>
      <c r="BC501" s="235">
        <f t="shared" si="212"/>
        <v>17.100000000000001</v>
      </c>
      <c r="BG501" s="210">
        <v>24.85</v>
      </c>
      <c r="BH501" s="231">
        <v>2100</v>
      </c>
      <c r="BI501" s="15"/>
      <c r="BJ501" s="232">
        <f t="shared" si="218"/>
        <v>24.85</v>
      </c>
      <c r="BK501" s="235">
        <f t="shared" si="228"/>
        <v>636.5893536121913</v>
      </c>
      <c r="BM501" s="109">
        <f t="shared" si="219"/>
        <v>0.3031377874343768</v>
      </c>
      <c r="BN501" s="213"/>
      <c r="BR501" s="228"/>
      <c r="BS501" s="311"/>
      <c r="BT501" s="3"/>
      <c r="BU501" s="213"/>
      <c r="BV501" s="213"/>
      <c r="BW501" s="291"/>
    </row>
    <row r="502" spans="1:75" x14ac:dyDescent="0.2">
      <c r="A502" s="210">
        <v>24.9</v>
      </c>
      <c r="B502" s="211">
        <f t="shared" si="232"/>
        <v>645.63600000003464</v>
      </c>
      <c r="C502" s="866">
        <f ca="1">IF(ISERR(AVERAGE(INDIRECT("B"&amp;(ROW()-INT($B$1/2))):INDIRECT("B"&amp;(ROW()+INT($B$1/2))))),"",AVERAGE(INDIRECT("B"&amp;(ROW()-INT($B$1/2))):INDIRECT("B"&amp;(ROW()+INT($B$1/2)))))</f>
        <v>645.63600000003464</v>
      </c>
      <c r="D502" s="866">
        <f t="shared" si="204"/>
        <v>4.9999999999997158E-2</v>
      </c>
      <c r="E502" s="867"/>
      <c r="F502" s="212">
        <f t="shared" si="229"/>
        <v>24.900000000000944</v>
      </c>
      <c r="G502" s="2">
        <f t="shared" si="205"/>
        <v>499</v>
      </c>
      <c r="H502" s="213">
        <f t="shared" si="206"/>
        <v>24.9</v>
      </c>
      <c r="I502" s="213">
        <f t="shared" si="207"/>
        <v>24.95</v>
      </c>
      <c r="J502" s="51">
        <f t="shared" ca="1" si="208"/>
        <v>645.63600000003464</v>
      </c>
      <c r="K502" s="51">
        <f t="shared" ca="1" si="209"/>
        <v>641.47800000003463</v>
      </c>
      <c r="L502" s="553">
        <f t="shared" ca="1" si="210"/>
        <v>645.63599999995608</v>
      </c>
      <c r="M502" s="542">
        <f t="shared" si="213"/>
        <v>40.072665600001521</v>
      </c>
      <c r="N502" s="544">
        <f t="shared" ca="1" si="214"/>
        <v>196.78985279998662</v>
      </c>
      <c r="O502" s="215"/>
      <c r="P502" s="216"/>
      <c r="Q502" s="217"/>
      <c r="R502" s="218"/>
      <c r="S502" s="219">
        <f t="shared" si="220"/>
        <v>0</v>
      </c>
      <c r="T502" s="220">
        <f t="shared" si="221"/>
        <v>0</v>
      </c>
      <c r="U502" s="214">
        <f t="shared" si="230"/>
        <v>0</v>
      </c>
      <c r="W502" s="221"/>
      <c r="X502" s="222"/>
      <c r="Y502" s="222"/>
      <c r="Z502" s="223"/>
      <c r="AA502" s="222"/>
      <c r="AB502" s="224"/>
      <c r="AC502" s="225"/>
      <c r="AD502" s="2">
        <f t="shared" si="215"/>
        <v>0</v>
      </c>
      <c r="AE502" s="2">
        <f t="shared" si="216"/>
        <v>0</v>
      </c>
      <c r="AF502" s="226"/>
      <c r="AG502" s="219">
        <f t="shared" si="222"/>
        <v>0</v>
      </c>
      <c r="AH502" s="234">
        <f t="shared" si="223"/>
        <v>0</v>
      </c>
      <c r="AI502" s="214">
        <f t="shared" si="231"/>
        <v>0</v>
      </c>
      <c r="AK502" s="229">
        <f t="shared" si="224"/>
        <v>0</v>
      </c>
      <c r="AL502" s="226"/>
      <c r="AM502" s="15"/>
      <c r="AN502" s="232" t="e">
        <f t="shared" si="225"/>
        <v>#DIV/0!</v>
      </c>
      <c r="AO502" s="214">
        <f t="shared" si="217"/>
        <v>0</v>
      </c>
      <c r="AQ502" s="210"/>
      <c r="AR502" s="231"/>
      <c r="AS502" s="15"/>
      <c r="AT502" s="232">
        <f t="shared" si="226"/>
        <v>0</v>
      </c>
      <c r="AU502" s="235">
        <f t="shared" si="227"/>
        <v>0</v>
      </c>
      <c r="AY502" s="210">
        <v>24.9</v>
      </c>
      <c r="AZ502" s="231">
        <v>17.7</v>
      </c>
      <c r="BA502" s="15"/>
      <c r="BB502" s="232">
        <f t="shared" si="211"/>
        <v>24.890535917901939</v>
      </c>
      <c r="BC502" s="235">
        <f t="shared" si="212"/>
        <v>17.7</v>
      </c>
      <c r="BG502" s="210">
        <v>24.9</v>
      </c>
      <c r="BH502" s="231">
        <v>2100</v>
      </c>
      <c r="BI502" s="15"/>
      <c r="BJ502" s="232">
        <f t="shared" si="218"/>
        <v>24.9</v>
      </c>
      <c r="BK502" s="235">
        <f t="shared" si="228"/>
        <v>632.74144486694411</v>
      </c>
      <c r="BM502" s="109">
        <f t="shared" si="219"/>
        <v>0.30130544993664005</v>
      </c>
      <c r="BN502" s="213"/>
      <c r="BR502" s="228"/>
      <c r="BS502" s="311"/>
      <c r="BT502" s="3"/>
      <c r="BU502" s="213"/>
      <c r="BV502" s="213"/>
      <c r="BW502" s="291"/>
    </row>
    <row r="503" spans="1:75" x14ac:dyDescent="0.2">
      <c r="A503" s="210">
        <v>24.95</v>
      </c>
      <c r="B503" s="211">
        <f t="shared" si="232"/>
        <v>641.47800000003463</v>
      </c>
      <c r="C503" s="866">
        <f ca="1">IF(ISERR(AVERAGE(INDIRECT("B"&amp;(ROW()-INT($B$1/2))):INDIRECT("B"&amp;(ROW()+INT($B$1/2))))),"",AVERAGE(INDIRECT("B"&amp;(ROW()-INT($B$1/2))):INDIRECT("B"&amp;(ROW()+INT($B$1/2)))))</f>
        <v>641.47800000003463</v>
      </c>
      <c r="D503" s="866">
        <f t="shared" si="204"/>
        <v>5.0000000000000711E-2</v>
      </c>
      <c r="E503" s="867"/>
      <c r="F503" s="212">
        <f t="shared" si="229"/>
        <v>24.950000000000948</v>
      </c>
      <c r="G503" s="2">
        <f t="shared" si="205"/>
        <v>500</v>
      </c>
      <c r="H503" s="213">
        <f t="shared" si="206"/>
        <v>24.95</v>
      </c>
      <c r="I503" s="213">
        <f t="shared" si="207"/>
        <v>25</v>
      </c>
      <c r="J503" s="51">
        <f t="shared" ca="1" si="208"/>
        <v>641.47800000003463</v>
      </c>
      <c r="K503" s="51">
        <f t="shared" ca="1" si="209"/>
        <v>637.32000000003461</v>
      </c>
      <c r="L503" s="553">
        <f t="shared" ca="1" si="210"/>
        <v>641.47799999995573</v>
      </c>
      <c r="M503" s="542">
        <f t="shared" si="213"/>
        <v>40.153132800001529</v>
      </c>
      <c r="N503" s="544">
        <f t="shared" ca="1" si="214"/>
        <v>195.52249439998653</v>
      </c>
      <c r="O503" s="215"/>
      <c r="P503" s="216"/>
      <c r="Q503" s="217"/>
      <c r="R503" s="218"/>
      <c r="S503" s="219">
        <f t="shared" si="220"/>
        <v>0</v>
      </c>
      <c r="T503" s="220">
        <f t="shared" si="221"/>
        <v>0</v>
      </c>
      <c r="U503" s="214">
        <f t="shared" si="230"/>
        <v>0</v>
      </c>
      <c r="W503" s="221"/>
      <c r="X503" s="222"/>
      <c r="Y503" s="222"/>
      <c r="Z503" s="223"/>
      <c r="AA503" s="222"/>
      <c r="AB503" s="224"/>
      <c r="AC503" s="225"/>
      <c r="AD503" s="2">
        <f t="shared" si="215"/>
        <v>0</v>
      </c>
      <c r="AE503" s="2">
        <f t="shared" si="216"/>
        <v>0</v>
      </c>
      <c r="AF503" s="226"/>
      <c r="AG503" s="219">
        <f t="shared" si="222"/>
        <v>0</v>
      </c>
      <c r="AH503" s="234">
        <f t="shared" si="223"/>
        <v>0</v>
      </c>
      <c r="AI503" s="214">
        <f t="shared" si="231"/>
        <v>0</v>
      </c>
      <c r="AK503" s="229">
        <f t="shared" si="224"/>
        <v>0</v>
      </c>
      <c r="AL503" s="226"/>
      <c r="AM503" s="15"/>
      <c r="AN503" s="232" t="e">
        <f t="shared" si="225"/>
        <v>#DIV/0!</v>
      </c>
      <c r="AO503" s="214">
        <f t="shared" si="217"/>
        <v>0</v>
      </c>
      <c r="AQ503" s="210"/>
      <c r="AR503" s="231"/>
      <c r="AS503" s="15"/>
      <c r="AT503" s="232">
        <f t="shared" si="226"/>
        <v>0</v>
      </c>
      <c r="AU503" s="235">
        <f t="shared" si="227"/>
        <v>0</v>
      </c>
      <c r="AY503" s="210">
        <v>24.95</v>
      </c>
      <c r="AZ503" s="231">
        <v>18</v>
      </c>
      <c r="BA503" s="15"/>
      <c r="BB503" s="232">
        <f t="shared" si="211"/>
        <v>24.940516913721019</v>
      </c>
      <c r="BC503" s="235">
        <f t="shared" si="212"/>
        <v>18</v>
      </c>
      <c r="BG503" s="210">
        <v>24.95</v>
      </c>
      <c r="BH503" s="231">
        <v>2100</v>
      </c>
      <c r="BI503" s="15"/>
      <c r="BJ503" s="232">
        <f t="shared" si="218"/>
        <v>24.95</v>
      </c>
      <c r="BK503" s="235">
        <f t="shared" si="228"/>
        <v>628.89353612169691</v>
      </c>
      <c r="BM503" s="109">
        <f t="shared" si="219"/>
        <v>0.29947311243890329</v>
      </c>
      <c r="BN503" s="213"/>
      <c r="BR503" s="228"/>
      <c r="BS503" s="311"/>
      <c r="BT503" s="3"/>
      <c r="BU503" s="213"/>
      <c r="BV503" s="213"/>
      <c r="BW503" s="291"/>
    </row>
    <row r="504" spans="1:75" x14ac:dyDescent="0.2">
      <c r="A504" s="210">
        <v>25</v>
      </c>
      <c r="B504" s="211">
        <f t="shared" si="232"/>
        <v>637.32000000003461</v>
      </c>
      <c r="C504" s="866">
        <f ca="1">IF(ISERR(AVERAGE(INDIRECT("B"&amp;(ROW()-INT($B$1/2))):INDIRECT("B"&amp;(ROW()+INT($B$1/2))))),"",AVERAGE(INDIRECT("B"&amp;(ROW()-INT($B$1/2))):INDIRECT("B"&amp;(ROW()+INT($B$1/2)))))</f>
        <v>637.32000000003461</v>
      </c>
      <c r="D504" s="866">
        <f t="shared" si="204"/>
        <v>5.0000000000000711E-2</v>
      </c>
      <c r="E504" s="867"/>
      <c r="F504" s="212">
        <f t="shared" si="229"/>
        <v>25.000000000000952</v>
      </c>
      <c r="G504" s="2">
        <f t="shared" si="205"/>
        <v>501</v>
      </c>
      <c r="H504" s="213">
        <f t="shared" si="206"/>
        <v>25</v>
      </c>
      <c r="I504" s="213">
        <f t="shared" si="207"/>
        <v>25.05</v>
      </c>
      <c r="J504" s="51">
        <f t="shared" ca="1" si="208"/>
        <v>637.32000000003461</v>
      </c>
      <c r="K504" s="51">
        <f t="shared" ca="1" si="209"/>
        <v>633.16200000003448</v>
      </c>
      <c r="L504" s="553">
        <f t="shared" ca="1" si="210"/>
        <v>637.31999999995548</v>
      </c>
      <c r="M504" s="542">
        <f t="shared" si="213"/>
        <v>40.233600000001537</v>
      </c>
      <c r="N504" s="544">
        <f t="shared" ca="1" si="214"/>
        <v>194.25513599998644</v>
      </c>
      <c r="O504" s="5"/>
      <c r="P504" s="216"/>
      <c r="Q504" s="217"/>
      <c r="R504" s="218"/>
      <c r="S504" s="219">
        <f t="shared" si="220"/>
        <v>0</v>
      </c>
      <c r="T504" s="220">
        <f t="shared" si="221"/>
        <v>0</v>
      </c>
      <c r="U504" s="214">
        <f t="shared" si="230"/>
        <v>0</v>
      </c>
      <c r="W504" s="221"/>
      <c r="X504" s="222"/>
      <c r="Y504" s="222"/>
      <c r="Z504" s="223"/>
      <c r="AA504" s="222"/>
      <c r="AB504" s="224"/>
      <c r="AC504" s="225"/>
      <c r="AD504" s="2">
        <f t="shared" si="215"/>
        <v>0</v>
      </c>
      <c r="AE504" s="2">
        <f t="shared" si="216"/>
        <v>0</v>
      </c>
      <c r="AF504" s="226"/>
      <c r="AG504" s="219">
        <f t="shared" si="222"/>
        <v>0</v>
      </c>
      <c r="AH504" s="234">
        <f t="shared" si="223"/>
        <v>0</v>
      </c>
      <c r="AI504" s="214">
        <f t="shared" si="231"/>
        <v>0</v>
      </c>
      <c r="AK504" s="229">
        <f t="shared" si="224"/>
        <v>0</v>
      </c>
      <c r="AL504" s="226"/>
      <c r="AM504" s="15"/>
      <c r="AN504" s="232" t="e">
        <f t="shared" si="225"/>
        <v>#DIV/0!</v>
      </c>
      <c r="AO504" s="214">
        <f t="shared" si="217"/>
        <v>0</v>
      </c>
      <c r="AQ504" s="210"/>
      <c r="AR504" s="231"/>
      <c r="AS504" s="15"/>
      <c r="AT504" s="232">
        <f t="shared" si="226"/>
        <v>0</v>
      </c>
      <c r="AU504" s="235">
        <f t="shared" si="227"/>
        <v>0</v>
      </c>
      <c r="AY504" s="210">
        <v>25</v>
      </c>
      <c r="AZ504" s="231">
        <v>18.399999999999999</v>
      </c>
      <c r="BA504" s="15"/>
      <c r="BB504" s="232">
        <f t="shared" si="211"/>
        <v>24.990497909540103</v>
      </c>
      <c r="BC504" s="235">
        <f t="shared" si="212"/>
        <v>18.399999999999999</v>
      </c>
      <c r="BG504" s="210">
        <v>25</v>
      </c>
      <c r="BH504" s="231">
        <v>2100</v>
      </c>
      <c r="BI504" s="15"/>
      <c r="BJ504" s="232">
        <f t="shared" si="218"/>
        <v>25</v>
      </c>
      <c r="BK504" s="235">
        <f t="shared" si="228"/>
        <v>625.04562737644972</v>
      </c>
      <c r="BM504" s="109">
        <f t="shared" si="219"/>
        <v>0.29764077494116653</v>
      </c>
      <c r="BN504" s="213"/>
      <c r="BR504" s="228"/>
      <c r="BS504" s="311"/>
      <c r="BT504" s="3"/>
      <c r="BU504" s="213"/>
      <c r="BV504" s="213"/>
      <c r="BW504" s="291"/>
    </row>
    <row r="505" spans="1:75" x14ac:dyDescent="0.2">
      <c r="A505" s="210">
        <v>25.05</v>
      </c>
      <c r="B505" s="211">
        <f t="shared" si="232"/>
        <v>633.1620000000346</v>
      </c>
      <c r="C505" s="866">
        <f ca="1">IF(ISERR(AVERAGE(INDIRECT("B"&amp;(ROW()-INT($B$1/2))):INDIRECT("B"&amp;(ROW()+INT($B$1/2))))),"",AVERAGE(INDIRECT("B"&amp;(ROW()-INT($B$1/2))):INDIRECT("B"&amp;(ROW()+INT($B$1/2)))))</f>
        <v>633.16200000003448</v>
      </c>
      <c r="D505" s="866">
        <f t="shared" si="204"/>
        <v>5.0000000000000711E-2</v>
      </c>
      <c r="E505" s="867"/>
      <c r="F505" s="212">
        <f t="shared" si="229"/>
        <v>25.050000000000956</v>
      </c>
      <c r="G505" s="2">
        <f t="shared" si="205"/>
        <v>502</v>
      </c>
      <c r="H505" s="213">
        <f t="shared" si="206"/>
        <v>25.05</v>
      </c>
      <c r="I505" s="213">
        <f t="shared" si="207"/>
        <v>25.1</v>
      </c>
      <c r="J505" s="51">
        <f t="shared" ca="1" si="208"/>
        <v>633.16200000003448</v>
      </c>
      <c r="K505" s="51">
        <f t="shared" ca="1" si="209"/>
        <v>629.00400000003458</v>
      </c>
      <c r="L505" s="553">
        <f t="shared" ca="1" si="210"/>
        <v>633.16199999995501</v>
      </c>
      <c r="M505" s="542">
        <f t="shared" si="213"/>
        <v>40.314067200001539</v>
      </c>
      <c r="N505" s="544">
        <f t="shared" ca="1" si="214"/>
        <v>192.98777759998629</v>
      </c>
      <c r="O505" s="5"/>
      <c r="P505" s="216"/>
      <c r="Q505" s="217"/>
      <c r="R505" s="218"/>
      <c r="S505" s="219">
        <f t="shared" si="220"/>
        <v>0</v>
      </c>
      <c r="T505" s="220">
        <f t="shared" si="221"/>
        <v>0</v>
      </c>
      <c r="U505" s="214">
        <f t="shared" si="230"/>
        <v>0</v>
      </c>
      <c r="W505" s="221"/>
      <c r="X505" s="222"/>
      <c r="Y505" s="222"/>
      <c r="Z505" s="223"/>
      <c r="AA505" s="222"/>
      <c r="AB505" s="224"/>
      <c r="AC505" s="225"/>
      <c r="AD505" s="2">
        <f t="shared" si="215"/>
        <v>0</v>
      </c>
      <c r="AE505" s="2">
        <f t="shared" si="216"/>
        <v>0</v>
      </c>
      <c r="AF505" s="226"/>
      <c r="AG505" s="219">
        <f t="shared" si="222"/>
        <v>0</v>
      </c>
      <c r="AH505" s="234">
        <f t="shared" si="223"/>
        <v>0</v>
      </c>
      <c r="AI505" s="214">
        <f t="shared" si="231"/>
        <v>0</v>
      </c>
      <c r="AK505" s="229">
        <f t="shared" si="224"/>
        <v>0</v>
      </c>
      <c r="AL505" s="226"/>
      <c r="AM505" s="15"/>
      <c r="AN505" s="232" t="e">
        <f t="shared" si="225"/>
        <v>#DIV/0!</v>
      </c>
      <c r="AO505" s="214">
        <f t="shared" si="217"/>
        <v>0</v>
      </c>
      <c r="AQ505" s="210"/>
      <c r="AR505" s="231"/>
      <c r="AS505" s="15"/>
      <c r="AT505" s="232">
        <f t="shared" si="226"/>
        <v>0</v>
      </c>
      <c r="AU505" s="235">
        <f t="shared" si="227"/>
        <v>0</v>
      </c>
      <c r="AY505" s="210">
        <v>25.05</v>
      </c>
      <c r="AZ505" s="231">
        <v>19</v>
      </c>
      <c r="BA505" s="15"/>
      <c r="BB505" s="232">
        <f t="shared" si="211"/>
        <v>25.040478905359183</v>
      </c>
      <c r="BC505" s="235">
        <f t="shared" si="212"/>
        <v>19</v>
      </c>
      <c r="BG505" s="210">
        <v>25.05</v>
      </c>
      <c r="BH505" s="231">
        <v>2100</v>
      </c>
      <c r="BI505" s="15"/>
      <c r="BJ505" s="232">
        <f t="shared" si="218"/>
        <v>25.05</v>
      </c>
      <c r="BK505" s="235">
        <f t="shared" si="228"/>
        <v>621.19771863120252</v>
      </c>
      <c r="BM505" s="109">
        <f t="shared" si="219"/>
        <v>0.29580843744342977</v>
      </c>
      <c r="BN505" s="213"/>
      <c r="BR505" s="228"/>
      <c r="BS505" s="311"/>
      <c r="BT505" s="3"/>
      <c r="BU505" s="213"/>
      <c r="BV505" s="213"/>
      <c r="BW505" s="291"/>
    </row>
    <row r="506" spans="1:75" x14ac:dyDescent="0.2">
      <c r="A506" s="210">
        <v>25.1</v>
      </c>
      <c r="B506" s="211">
        <f t="shared" si="232"/>
        <v>629.00400000003458</v>
      </c>
      <c r="C506" s="866">
        <f ca="1">IF(ISERR(AVERAGE(INDIRECT("B"&amp;(ROW()-INT($B$1/2))):INDIRECT("B"&amp;(ROW()+INT($B$1/2))))),"",AVERAGE(INDIRECT("B"&amp;(ROW()-INT($B$1/2))):INDIRECT("B"&amp;(ROW()+INT($B$1/2)))))</f>
        <v>629.00400000003458</v>
      </c>
      <c r="D506" s="866">
        <f t="shared" si="204"/>
        <v>5.0000000000000711E-2</v>
      </c>
      <c r="E506" s="867"/>
      <c r="F506" s="212">
        <f t="shared" si="229"/>
        <v>25.100000000000961</v>
      </c>
      <c r="G506" s="2">
        <f t="shared" si="205"/>
        <v>503</v>
      </c>
      <c r="H506" s="213">
        <f t="shared" si="206"/>
        <v>25.1</v>
      </c>
      <c r="I506" s="213">
        <f t="shared" si="207"/>
        <v>25.15</v>
      </c>
      <c r="J506" s="51">
        <f t="shared" ca="1" si="208"/>
        <v>629.00400000003458</v>
      </c>
      <c r="K506" s="51">
        <f t="shared" ca="1" si="209"/>
        <v>624.84600000003456</v>
      </c>
      <c r="L506" s="553">
        <f t="shared" ca="1" si="210"/>
        <v>629.00399999995477</v>
      </c>
      <c r="M506" s="542">
        <f t="shared" si="213"/>
        <v>40.394534400001547</v>
      </c>
      <c r="N506" s="544">
        <f t="shared" ca="1" si="214"/>
        <v>191.72041919998622</v>
      </c>
      <c r="O506" s="5"/>
      <c r="P506" s="216"/>
      <c r="Q506" s="217"/>
      <c r="R506" s="218"/>
      <c r="S506" s="219">
        <f t="shared" si="220"/>
        <v>0</v>
      </c>
      <c r="T506" s="220">
        <f t="shared" si="221"/>
        <v>0</v>
      </c>
      <c r="U506" s="214">
        <f t="shared" si="230"/>
        <v>0</v>
      </c>
      <c r="W506" s="221"/>
      <c r="X506" s="222"/>
      <c r="Y506" s="222"/>
      <c r="Z506" s="223"/>
      <c r="AA506" s="222"/>
      <c r="AB506" s="224"/>
      <c r="AC506" s="225"/>
      <c r="AD506" s="2">
        <f t="shared" si="215"/>
        <v>0</v>
      </c>
      <c r="AE506" s="2">
        <f t="shared" si="216"/>
        <v>0</v>
      </c>
      <c r="AF506" s="226"/>
      <c r="AG506" s="219">
        <f t="shared" si="222"/>
        <v>0</v>
      </c>
      <c r="AH506" s="234">
        <f t="shared" si="223"/>
        <v>0</v>
      </c>
      <c r="AI506" s="214">
        <f t="shared" si="231"/>
        <v>0</v>
      </c>
      <c r="AK506" s="229">
        <f t="shared" si="224"/>
        <v>0</v>
      </c>
      <c r="AL506" s="226"/>
      <c r="AM506" s="15"/>
      <c r="AN506" s="232" t="e">
        <f t="shared" si="225"/>
        <v>#DIV/0!</v>
      </c>
      <c r="AO506" s="214">
        <f t="shared" si="217"/>
        <v>0</v>
      </c>
      <c r="AQ506" s="210"/>
      <c r="AR506" s="231"/>
      <c r="AS506" s="15"/>
      <c r="AT506" s="232">
        <f t="shared" si="226"/>
        <v>0</v>
      </c>
      <c r="AU506" s="235">
        <f t="shared" si="227"/>
        <v>0</v>
      </c>
      <c r="AY506" s="210">
        <v>25.1</v>
      </c>
      <c r="AZ506" s="231">
        <v>19.7</v>
      </c>
      <c r="BA506" s="15"/>
      <c r="BB506" s="232">
        <f t="shared" si="211"/>
        <v>25.090459901178264</v>
      </c>
      <c r="BC506" s="235">
        <f t="shared" si="212"/>
        <v>19.7</v>
      </c>
      <c r="BG506" s="210">
        <v>25.1</v>
      </c>
      <c r="BH506" s="231">
        <v>2100</v>
      </c>
      <c r="BI506" s="15"/>
      <c r="BJ506" s="232">
        <f t="shared" si="218"/>
        <v>25.1</v>
      </c>
      <c r="BK506" s="235">
        <f t="shared" si="228"/>
        <v>617.34980988595532</v>
      </c>
      <c r="BM506" s="109">
        <f t="shared" si="219"/>
        <v>0.29397609994569301</v>
      </c>
      <c r="BN506" s="213"/>
      <c r="BR506" s="228"/>
      <c r="BS506" s="311"/>
      <c r="BT506" s="3"/>
      <c r="BU506" s="213"/>
      <c r="BV506" s="213"/>
      <c r="BW506" s="291"/>
    </row>
    <row r="507" spans="1:75" x14ac:dyDescent="0.2">
      <c r="A507" s="210">
        <v>25.15</v>
      </c>
      <c r="B507" s="211">
        <f t="shared" si="232"/>
        <v>624.84600000003456</v>
      </c>
      <c r="C507" s="866">
        <f ca="1">IF(ISERR(AVERAGE(INDIRECT("B"&amp;(ROW()-INT($B$1/2))):INDIRECT("B"&amp;(ROW()+INT($B$1/2))))),"",AVERAGE(INDIRECT("B"&amp;(ROW()-INT($B$1/2))):INDIRECT("B"&amp;(ROW()+INT($B$1/2)))))</f>
        <v>624.84600000003456</v>
      </c>
      <c r="D507" s="866">
        <f t="shared" si="204"/>
        <v>4.9999999999997158E-2</v>
      </c>
      <c r="E507" s="867"/>
      <c r="F507" s="212">
        <f t="shared" si="229"/>
        <v>25.150000000000965</v>
      </c>
      <c r="G507" s="2">
        <f t="shared" si="205"/>
        <v>504</v>
      </c>
      <c r="H507" s="213">
        <f t="shared" si="206"/>
        <v>25.15</v>
      </c>
      <c r="I507" s="213">
        <f t="shared" si="207"/>
        <v>25.2</v>
      </c>
      <c r="J507" s="51">
        <f t="shared" ca="1" si="208"/>
        <v>624.84600000003456</v>
      </c>
      <c r="K507" s="51">
        <f t="shared" ca="1" si="209"/>
        <v>620.68800000003455</v>
      </c>
      <c r="L507" s="553">
        <f t="shared" ca="1" si="210"/>
        <v>624.84599999995419</v>
      </c>
      <c r="M507" s="542">
        <f t="shared" si="213"/>
        <v>40.475001600001555</v>
      </c>
      <c r="N507" s="544">
        <f t="shared" ca="1" si="214"/>
        <v>190.45306079998605</v>
      </c>
      <c r="O507" s="5"/>
      <c r="P507" s="216"/>
      <c r="Q507" s="217"/>
      <c r="R507" s="218"/>
      <c r="S507" s="219">
        <f t="shared" si="220"/>
        <v>0</v>
      </c>
      <c r="T507" s="220">
        <f t="shared" si="221"/>
        <v>0</v>
      </c>
      <c r="U507" s="214">
        <f t="shared" si="230"/>
        <v>0</v>
      </c>
      <c r="W507" s="221"/>
      <c r="X507" s="222"/>
      <c r="Y507" s="222"/>
      <c r="Z507" s="223"/>
      <c r="AA507" s="222"/>
      <c r="AB507" s="224"/>
      <c r="AC507" s="225"/>
      <c r="AD507" s="2">
        <f t="shared" si="215"/>
        <v>0</v>
      </c>
      <c r="AE507" s="2">
        <f t="shared" si="216"/>
        <v>0</v>
      </c>
      <c r="AF507" s="226"/>
      <c r="AG507" s="219">
        <f t="shared" si="222"/>
        <v>0</v>
      </c>
      <c r="AH507" s="234">
        <f t="shared" si="223"/>
        <v>0</v>
      </c>
      <c r="AI507" s="214">
        <f t="shared" si="231"/>
        <v>0</v>
      </c>
      <c r="AK507" s="229">
        <f t="shared" si="224"/>
        <v>0</v>
      </c>
      <c r="AL507" s="226"/>
      <c r="AM507" s="15"/>
      <c r="AN507" s="232" t="e">
        <f t="shared" si="225"/>
        <v>#DIV/0!</v>
      </c>
      <c r="AO507" s="214">
        <f t="shared" si="217"/>
        <v>0</v>
      </c>
      <c r="AQ507" s="210"/>
      <c r="AR507" s="231"/>
      <c r="AS507" s="15"/>
      <c r="AT507" s="232">
        <f t="shared" si="226"/>
        <v>0</v>
      </c>
      <c r="AU507" s="235">
        <f t="shared" si="227"/>
        <v>0</v>
      </c>
      <c r="AY507" s="210">
        <v>25.15</v>
      </c>
      <c r="AZ507" s="231">
        <v>20</v>
      </c>
      <c r="BA507" s="15"/>
      <c r="BB507" s="232">
        <f t="shared" si="211"/>
        <v>25.14044089699734</v>
      </c>
      <c r="BC507" s="235">
        <f t="shared" si="212"/>
        <v>20</v>
      </c>
      <c r="BG507" s="210">
        <v>25.15</v>
      </c>
      <c r="BH507" s="231">
        <v>2100</v>
      </c>
      <c r="BI507" s="15"/>
      <c r="BJ507" s="232">
        <f t="shared" si="218"/>
        <v>25.15</v>
      </c>
      <c r="BK507" s="235">
        <f t="shared" si="228"/>
        <v>613.50190114070813</v>
      </c>
      <c r="BM507" s="109">
        <f t="shared" si="219"/>
        <v>0.29214376244795626</v>
      </c>
      <c r="BN507" s="213"/>
      <c r="BR507" s="228"/>
      <c r="BS507" s="311"/>
      <c r="BT507" s="3"/>
      <c r="BU507" s="213"/>
      <c r="BV507" s="213"/>
      <c r="BW507" s="291"/>
    </row>
    <row r="508" spans="1:75" x14ac:dyDescent="0.2">
      <c r="A508" s="210">
        <v>25.2</v>
      </c>
      <c r="B508" s="211">
        <f t="shared" si="232"/>
        <v>620.68800000003455</v>
      </c>
      <c r="C508" s="866">
        <f ca="1">IF(ISERR(AVERAGE(INDIRECT("B"&amp;(ROW()-INT($B$1/2))):INDIRECT("B"&amp;(ROW()+INT($B$1/2))))),"",AVERAGE(INDIRECT("B"&amp;(ROW()-INT($B$1/2))):INDIRECT("B"&amp;(ROW()+INT($B$1/2)))))</f>
        <v>620.68800000003455</v>
      </c>
      <c r="D508" s="866">
        <f t="shared" ref="D508:D571" si="233">A508-A507</f>
        <v>5.0000000000000711E-2</v>
      </c>
      <c r="E508" s="867"/>
      <c r="F508" s="212">
        <f t="shared" si="229"/>
        <v>25.200000000000969</v>
      </c>
      <c r="G508" s="2">
        <f t="shared" si="205"/>
        <v>505</v>
      </c>
      <c r="H508" s="213">
        <f t="shared" si="206"/>
        <v>25.2</v>
      </c>
      <c r="I508" s="213">
        <f t="shared" si="207"/>
        <v>25.25</v>
      </c>
      <c r="J508" s="51">
        <f t="shared" ca="1" si="208"/>
        <v>620.68800000003455</v>
      </c>
      <c r="K508" s="51">
        <f t="shared" ca="1" si="209"/>
        <v>616.53000000003442</v>
      </c>
      <c r="L508" s="553">
        <f t="shared" ca="1" si="210"/>
        <v>620.68799999995395</v>
      </c>
      <c r="M508" s="542">
        <f t="shared" si="213"/>
        <v>40.555468800001563</v>
      </c>
      <c r="N508" s="544">
        <f t="shared" ca="1" si="214"/>
        <v>189.18570239998598</v>
      </c>
      <c r="O508" s="5"/>
      <c r="P508" s="216"/>
      <c r="Q508" s="217"/>
      <c r="R508" s="218"/>
      <c r="S508" s="219">
        <f t="shared" si="220"/>
        <v>0</v>
      </c>
      <c r="T508" s="220">
        <f t="shared" si="221"/>
        <v>0</v>
      </c>
      <c r="U508" s="214">
        <f t="shared" si="230"/>
        <v>0</v>
      </c>
      <c r="W508" s="221"/>
      <c r="X508" s="222"/>
      <c r="Y508" s="222"/>
      <c r="Z508" s="223"/>
      <c r="AA508" s="222"/>
      <c r="AB508" s="224"/>
      <c r="AC508" s="225"/>
      <c r="AD508" s="2">
        <f t="shared" si="215"/>
        <v>0</v>
      </c>
      <c r="AE508" s="2">
        <f t="shared" si="216"/>
        <v>0</v>
      </c>
      <c r="AF508" s="226"/>
      <c r="AG508" s="219">
        <f t="shared" si="222"/>
        <v>0</v>
      </c>
      <c r="AH508" s="234">
        <f t="shared" si="223"/>
        <v>0</v>
      </c>
      <c r="AI508" s="214">
        <f t="shared" si="231"/>
        <v>0</v>
      </c>
      <c r="AK508" s="229">
        <f t="shared" si="224"/>
        <v>0</v>
      </c>
      <c r="AL508" s="226"/>
      <c r="AM508" s="15"/>
      <c r="AN508" s="232" t="e">
        <f t="shared" si="225"/>
        <v>#DIV/0!</v>
      </c>
      <c r="AO508" s="214">
        <f t="shared" si="217"/>
        <v>0</v>
      </c>
      <c r="AQ508" s="210"/>
      <c r="AR508" s="231"/>
      <c r="AS508" s="15"/>
      <c r="AT508" s="232">
        <f t="shared" si="226"/>
        <v>0</v>
      </c>
      <c r="AU508" s="235">
        <f t="shared" si="227"/>
        <v>0</v>
      </c>
      <c r="AY508" s="210">
        <v>25.2</v>
      </c>
      <c r="AZ508" s="231">
        <v>20.7</v>
      </c>
      <c r="BA508" s="15"/>
      <c r="BB508" s="232">
        <f t="shared" si="211"/>
        <v>25.190421892816421</v>
      </c>
      <c r="BC508" s="235">
        <f t="shared" si="212"/>
        <v>20.7</v>
      </c>
      <c r="BG508" s="210">
        <v>25.2</v>
      </c>
      <c r="BH508" s="231">
        <v>2100</v>
      </c>
      <c r="BI508" s="15"/>
      <c r="BJ508" s="232">
        <f t="shared" si="218"/>
        <v>25.2</v>
      </c>
      <c r="BK508" s="235">
        <f t="shared" si="228"/>
        <v>609.65399239546093</v>
      </c>
      <c r="BM508" s="109">
        <f t="shared" si="219"/>
        <v>0.2903114249502195</v>
      </c>
      <c r="BN508" s="213"/>
      <c r="BR508" s="228"/>
      <c r="BS508" s="311"/>
      <c r="BT508" s="3"/>
      <c r="BU508" s="213"/>
      <c r="BV508" s="213"/>
      <c r="BW508" s="291"/>
    </row>
    <row r="509" spans="1:75" x14ac:dyDescent="0.2">
      <c r="A509" s="210">
        <v>25.25</v>
      </c>
      <c r="B509" s="211">
        <f t="shared" si="232"/>
        <v>616.53000000003453</v>
      </c>
      <c r="C509" s="866">
        <f ca="1">IF(ISERR(AVERAGE(INDIRECT("B"&amp;(ROW()-INT($B$1/2))):INDIRECT("B"&amp;(ROW()+INT($B$1/2))))),"",AVERAGE(INDIRECT("B"&amp;(ROW()-INT($B$1/2))):INDIRECT("B"&amp;(ROW()+INT($B$1/2)))))</f>
        <v>616.53000000003442</v>
      </c>
      <c r="D509" s="866">
        <f t="shared" si="233"/>
        <v>5.0000000000000711E-2</v>
      </c>
      <c r="E509" s="867"/>
      <c r="F509" s="212">
        <f t="shared" si="229"/>
        <v>25.250000000000973</v>
      </c>
      <c r="G509" s="2">
        <f t="shared" si="205"/>
        <v>506</v>
      </c>
      <c r="H509" s="213">
        <f t="shared" si="206"/>
        <v>25.25</v>
      </c>
      <c r="I509" s="213">
        <f t="shared" si="207"/>
        <v>25.3</v>
      </c>
      <c r="J509" s="51">
        <f t="shared" ca="1" si="208"/>
        <v>616.53000000003442</v>
      </c>
      <c r="K509" s="51">
        <f t="shared" ca="1" si="209"/>
        <v>612.37200000003452</v>
      </c>
      <c r="L509" s="553">
        <f t="shared" ca="1" si="210"/>
        <v>616.52999999995347</v>
      </c>
      <c r="M509" s="542">
        <f t="shared" si="213"/>
        <v>40.635936000001571</v>
      </c>
      <c r="N509" s="544">
        <f t="shared" ca="1" si="214"/>
        <v>187.91834399998584</v>
      </c>
      <c r="O509" s="5"/>
      <c r="P509" s="216"/>
      <c r="Q509" s="217"/>
      <c r="R509" s="218"/>
      <c r="S509" s="219">
        <f t="shared" si="220"/>
        <v>0</v>
      </c>
      <c r="T509" s="220">
        <f t="shared" si="221"/>
        <v>0</v>
      </c>
      <c r="U509" s="214">
        <f t="shared" si="230"/>
        <v>0</v>
      </c>
      <c r="W509" s="221"/>
      <c r="X509" s="222"/>
      <c r="Y509" s="222"/>
      <c r="Z509" s="223"/>
      <c r="AA509" s="222"/>
      <c r="AB509" s="224"/>
      <c r="AC509" s="225"/>
      <c r="AD509" s="2">
        <f t="shared" si="215"/>
        <v>0</v>
      </c>
      <c r="AE509" s="2">
        <f t="shared" si="216"/>
        <v>0</v>
      </c>
      <c r="AF509" s="226"/>
      <c r="AG509" s="219">
        <f t="shared" si="222"/>
        <v>0</v>
      </c>
      <c r="AH509" s="234">
        <f t="shared" si="223"/>
        <v>0</v>
      </c>
      <c r="AI509" s="214">
        <f t="shared" si="231"/>
        <v>0</v>
      </c>
      <c r="AK509" s="229">
        <f t="shared" si="224"/>
        <v>0</v>
      </c>
      <c r="AL509" s="226"/>
      <c r="AM509" s="15"/>
      <c r="AN509" s="232" t="e">
        <f t="shared" si="225"/>
        <v>#DIV/0!</v>
      </c>
      <c r="AO509" s="214">
        <f t="shared" si="217"/>
        <v>0</v>
      </c>
      <c r="AQ509" s="210"/>
      <c r="AR509" s="231"/>
      <c r="AS509" s="15"/>
      <c r="AT509" s="232">
        <f t="shared" si="226"/>
        <v>0</v>
      </c>
      <c r="AU509" s="235">
        <f t="shared" si="227"/>
        <v>0</v>
      </c>
      <c r="AY509" s="210">
        <v>25.25</v>
      </c>
      <c r="AZ509" s="231">
        <v>19</v>
      </c>
      <c r="BA509" s="15"/>
      <c r="BB509" s="232">
        <f t="shared" si="211"/>
        <v>25.240402888635504</v>
      </c>
      <c r="BC509" s="235">
        <f t="shared" si="212"/>
        <v>19</v>
      </c>
      <c r="BG509" s="210">
        <v>25.25</v>
      </c>
      <c r="BH509" s="231">
        <v>2100</v>
      </c>
      <c r="BI509" s="15"/>
      <c r="BJ509" s="232">
        <f t="shared" si="218"/>
        <v>25.25</v>
      </c>
      <c r="BK509" s="235">
        <f t="shared" si="228"/>
        <v>605.80608365021374</v>
      </c>
      <c r="BM509" s="109">
        <f t="shared" si="219"/>
        <v>0.28847908745248274</v>
      </c>
      <c r="BN509" s="213"/>
      <c r="BR509" s="228"/>
      <c r="BS509" s="311"/>
      <c r="BT509" s="3"/>
      <c r="BU509" s="213"/>
      <c r="BV509" s="213"/>
      <c r="BW509" s="291"/>
    </row>
    <row r="510" spans="1:75" x14ac:dyDescent="0.2">
      <c r="A510" s="210">
        <v>25.3</v>
      </c>
      <c r="B510" s="211">
        <f t="shared" si="232"/>
        <v>612.37200000003452</v>
      </c>
      <c r="C510" s="866">
        <f ca="1">IF(ISERR(AVERAGE(INDIRECT("B"&amp;(ROW()-INT($B$1/2))):INDIRECT("B"&amp;(ROW()+INT($B$1/2))))),"",AVERAGE(INDIRECT("B"&amp;(ROW()-INT($B$1/2))):INDIRECT("B"&amp;(ROW()+INT($B$1/2)))))</f>
        <v>612.37200000003452</v>
      </c>
      <c r="D510" s="866">
        <f t="shared" si="233"/>
        <v>5.0000000000000711E-2</v>
      </c>
      <c r="E510" s="867"/>
      <c r="F510" s="212">
        <f t="shared" si="229"/>
        <v>25.300000000000978</v>
      </c>
      <c r="G510" s="2">
        <f t="shared" si="205"/>
        <v>507</v>
      </c>
      <c r="H510" s="213">
        <f t="shared" si="206"/>
        <v>25.3</v>
      </c>
      <c r="I510" s="213">
        <f t="shared" si="207"/>
        <v>25.35</v>
      </c>
      <c r="J510" s="51">
        <f t="shared" ca="1" si="208"/>
        <v>612.37200000003452</v>
      </c>
      <c r="K510" s="51">
        <f t="shared" ca="1" si="209"/>
        <v>608.2140000000345</v>
      </c>
      <c r="L510" s="553">
        <f t="shared" ca="1" si="210"/>
        <v>612.37199999995323</v>
      </c>
      <c r="M510" s="542">
        <f t="shared" si="213"/>
        <v>40.716403200001579</v>
      </c>
      <c r="N510" s="544">
        <f t="shared" ca="1" si="214"/>
        <v>186.65098559998575</v>
      </c>
      <c r="O510" s="5"/>
      <c r="P510" s="216"/>
      <c r="Q510" s="217"/>
      <c r="R510" s="218"/>
      <c r="S510" s="219">
        <f t="shared" si="220"/>
        <v>0</v>
      </c>
      <c r="T510" s="220">
        <f t="shared" si="221"/>
        <v>0</v>
      </c>
      <c r="U510" s="214">
        <f t="shared" si="230"/>
        <v>0</v>
      </c>
      <c r="W510" s="221"/>
      <c r="X510" s="222"/>
      <c r="Y510" s="222"/>
      <c r="Z510" s="223"/>
      <c r="AA510" s="222"/>
      <c r="AB510" s="224"/>
      <c r="AC510" s="225"/>
      <c r="AD510" s="2">
        <f t="shared" si="215"/>
        <v>0</v>
      </c>
      <c r="AE510" s="2">
        <f t="shared" si="216"/>
        <v>0</v>
      </c>
      <c r="AF510" s="226"/>
      <c r="AG510" s="219">
        <f t="shared" si="222"/>
        <v>0</v>
      </c>
      <c r="AH510" s="234">
        <f t="shared" si="223"/>
        <v>0</v>
      </c>
      <c r="AI510" s="214">
        <f t="shared" si="231"/>
        <v>0</v>
      </c>
      <c r="AK510" s="229">
        <f t="shared" si="224"/>
        <v>0</v>
      </c>
      <c r="AL510" s="226"/>
      <c r="AM510" s="15"/>
      <c r="AN510" s="232" t="e">
        <f t="shared" si="225"/>
        <v>#DIV/0!</v>
      </c>
      <c r="AO510" s="214">
        <f t="shared" si="217"/>
        <v>0</v>
      </c>
      <c r="AQ510" s="210"/>
      <c r="AR510" s="231"/>
      <c r="AS510" s="15"/>
      <c r="AT510" s="232">
        <f t="shared" si="226"/>
        <v>0</v>
      </c>
      <c r="AU510" s="235">
        <f t="shared" si="227"/>
        <v>0</v>
      </c>
      <c r="AY510" s="210">
        <v>25.3</v>
      </c>
      <c r="AZ510" s="231">
        <v>17.100000000000001</v>
      </c>
      <c r="BA510" s="15"/>
      <c r="BB510" s="232">
        <f t="shared" si="211"/>
        <v>25.290383884454585</v>
      </c>
      <c r="BC510" s="235">
        <f t="shared" si="212"/>
        <v>17.100000000000001</v>
      </c>
      <c r="BG510" s="210">
        <v>25.3</v>
      </c>
      <c r="BH510" s="231">
        <v>2100</v>
      </c>
      <c r="BI510" s="15"/>
      <c r="BJ510" s="232">
        <f t="shared" si="218"/>
        <v>25.3</v>
      </c>
      <c r="BK510" s="235">
        <f t="shared" si="228"/>
        <v>601.95817490496654</v>
      </c>
      <c r="BM510" s="109">
        <f t="shared" si="219"/>
        <v>0.28664674995474598</v>
      </c>
      <c r="BN510" s="213"/>
      <c r="BR510" s="228"/>
      <c r="BS510" s="311"/>
      <c r="BT510" s="3"/>
      <c r="BU510" s="213"/>
      <c r="BV510" s="213"/>
      <c r="BW510" s="291"/>
    </row>
    <row r="511" spans="1:75" x14ac:dyDescent="0.2">
      <c r="A511" s="210">
        <v>25.35</v>
      </c>
      <c r="B511" s="211">
        <f t="shared" si="232"/>
        <v>608.2140000000345</v>
      </c>
      <c r="C511" s="866">
        <f ca="1">IF(ISERR(AVERAGE(INDIRECT("B"&amp;(ROW()-INT($B$1/2))):INDIRECT("B"&amp;(ROW()+INT($B$1/2))))),"",AVERAGE(INDIRECT("B"&amp;(ROW()-INT($B$1/2))):INDIRECT("B"&amp;(ROW()+INT($B$1/2)))))</f>
        <v>608.2140000000345</v>
      </c>
      <c r="D511" s="866">
        <f t="shared" si="233"/>
        <v>5.0000000000000711E-2</v>
      </c>
      <c r="E511" s="867"/>
      <c r="F511" s="212">
        <f t="shared" si="229"/>
        <v>25.350000000000982</v>
      </c>
      <c r="G511" s="2">
        <f t="shared" si="205"/>
        <v>508</v>
      </c>
      <c r="H511" s="213">
        <f t="shared" si="206"/>
        <v>25.35</v>
      </c>
      <c r="I511" s="213">
        <f t="shared" si="207"/>
        <v>25.4</v>
      </c>
      <c r="J511" s="51">
        <f t="shared" ca="1" si="208"/>
        <v>608.2140000000345</v>
      </c>
      <c r="K511" s="51">
        <f t="shared" ca="1" si="209"/>
        <v>604.05600000003449</v>
      </c>
      <c r="L511" s="553">
        <f t="shared" ca="1" si="210"/>
        <v>608.21399999995299</v>
      </c>
      <c r="M511" s="542">
        <f t="shared" si="213"/>
        <v>40.79687040000158</v>
      </c>
      <c r="N511" s="544">
        <f t="shared" ca="1" si="214"/>
        <v>185.38362719998568</v>
      </c>
      <c r="O511" s="5"/>
      <c r="P511" s="216"/>
      <c r="Q511" s="217"/>
      <c r="R511" s="218"/>
      <c r="S511" s="219">
        <f t="shared" si="220"/>
        <v>0</v>
      </c>
      <c r="T511" s="220">
        <f t="shared" si="221"/>
        <v>0</v>
      </c>
      <c r="U511" s="214">
        <f t="shared" si="230"/>
        <v>0</v>
      </c>
      <c r="W511" s="221"/>
      <c r="X511" s="222"/>
      <c r="Y511" s="222"/>
      <c r="Z511" s="223"/>
      <c r="AA511" s="222"/>
      <c r="AB511" s="224"/>
      <c r="AC511" s="225"/>
      <c r="AD511" s="2">
        <f t="shared" si="215"/>
        <v>0</v>
      </c>
      <c r="AE511" s="2">
        <f t="shared" si="216"/>
        <v>0</v>
      </c>
      <c r="AF511" s="226"/>
      <c r="AG511" s="219">
        <f t="shared" si="222"/>
        <v>0</v>
      </c>
      <c r="AH511" s="234">
        <f t="shared" si="223"/>
        <v>0</v>
      </c>
      <c r="AI511" s="214">
        <f t="shared" si="231"/>
        <v>0</v>
      </c>
      <c r="AK511" s="229">
        <f t="shared" si="224"/>
        <v>0</v>
      </c>
      <c r="AL511" s="226"/>
      <c r="AM511" s="15"/>
      <c r="AN511" s="232" t="e">
        <f t="shared" si="225"/>
        <v>#DIV/0!</v>
      </c>
      <c r="AO511" s="214">
        <f t="shared" si="217"/>
        <v>0</v>
      </c>
      <c r="AQ511" s="210"/>
      <c r="AR511" s="231"/>
      <c r="AS511" s="15"/>
      <c r="AT511" s="232">
        <f t="shared" si="226"/>
        <v>0</v>
      </c>
      <c r="AU511" s="235">
        <f t="shared" si="227"/>
        <v>0</v>
      </c>
      <c r="AY511" s="210">
        <v>25.35</v>
      </c>
      <c r="AZ511" s="231">
        <v>15.4</v>
      </c>
      <c r="BA511" s="15"/>
      <c r="BB511" s="232">
        <f t="shared" si="211"/>
        <v>25.340364880273665</v>
      </c>
      <c r="BC511" s="235">
        <f t="shared" si="212"/>
        <v>15.4</v>
      </c>
      <c r="BG511" s="210">
        <v>25.35</v>
      </c>
      <c r="BH511" s="231">
        <v>2100</v>
      </c>
      <c r="BI511" s="15"/>
      <c r="BJ511" s="232">
        <f t="shared" si="218"/>
        <v>25.35</v>
      </c>
      <c r="BK511" s="235">
        <f t="shared" si="228"/>
        <v>598.11026615971934</v>
      </c>
      <c r="BM511" s="109">
        <f t="shared" si="219"/>
        <v>0.28481441245700923</v>
      </c>
      <c r="BN511" s="213"/>
      <c r="BR511" s="228"/>
      <c r="BS511" s="311"/>
      <c r="BT511" s="3"/>
      <c r="BU511" s="213"/>
      <c r="BV511" s="213"/>
      <c r="BW511" s="291"/>
    </row>
    <row r="512" spans="1:75" x14ac:dyDescent="0.2">
      <c r="A512" s="210">
        <v>25.4</v>
      </c>
      <c r="B512" s="211">
        <f t="shared" si="232"/>
        <v>604.05600000003449</v>
      </c>
      <c r="C512" s="866">
        <f ca="1">IF(ISERR(AVERAGE(INDIRECT("B"&amp;(ROW()-INT($B$1/2))):INDIRECT("B"&amp;(ROW()+INT($B$1/2))))),"",AVERAGE(INDIRECT("B"&amp;(ROW()-INT($B$1/2))):INDIRECT("B"&amp;(ROW()+INT($B$1/2)))))</f>
        <v>604.05600000003449</v>
      </c>
      <c r="D512" s="866">
        <f t="shared" si="233"/>
        <v>4.9999999999997158E-2</v>
      </c>
      <c r="E512" s="867"/>
      <c r="F512" s="212">
        <f t="shared" si="229"/>
        <v>25.400000000000986</v>
      </c>
      <c r="G512" s="2">
        <f t="shared" si="205"/>
        <v>509</v>
      </c>
      <c r="H512" s="213">
        <f t="shared" si="206"/>
        <v>25.4</v>
      </c>
      <c r="I512" s="213">
        <f t="shared" si="207"/>
        <v>25.45</v>
      </c>
      <c r="J512" s="51">
        <f t="shared" ca="1" si="208"/>
        <v>604.05600000003449</v>
      </c>
      <c r="K512" s="51">
        <f t="shared" ca="1" si="209"/>
        <v>599.89800000003436</v>
      </c>
      <c r="L512" s="553">
        <f t="shared" ca="1" si="210"/>
        <v>604.05599999995241</v>
      </c>
      <c r="M512" s="542">
        <f t="shared" si="213"/>
        <v>40.877337600001589</v>
      </c>
      <c r="N512" s="544">
        <f t="shared" ca="1" si="214"/>
        <v>184.11626879998551</v>
      </c>
      <c r="O512" s="5"/>
      <c r="P512" s="216"/>
      <c r="Q512" s="217"/>
      <c r="R512" s="218"/>
      <c r="S512" s="219">
        <f t="shared" si="220"/>
        <v>0</v>
      </c>
      <c r="T512" s="220">
        <f t="shared" si="221"/>
        <v>0</v>
      </c>
      <c r="U512" s="214">
        <f t="shared" si="230"/>
        <v>0</v>
      </c>
      <c r="W512" s="221"/>
      <c r="X512" s="222"/>
      <c r="Y512" s="222"/>
      <c r="Z512" s="223"/>
      <c r="AA512" s="222"/>
      <c r="AB512" s="224"/>
      <c r="AC512" s="225"/>
      <c r="AD512" s="2">
        <f t="shared" si="215"/>
        <v>0</v>
      </c>
      <c r="AE512" s="2">
        <f t="shared" si="216"/>
        <v>0</v>
      </c>
      <c r="AF512" s="226"/>
      <c r="AG512" s="219">
        <f t="shared" si="222"/>
        <v>0</v>
      </c>
      <c r="AH512" s="234">
        <f t="shared" si="223"/>
        <v>0</v>
      </c>
      <c r="AI512" s="214">
        <f t="shared" si="231"/>
        <v>0</v>
      </c>
      <c r="AK512" s="229">
        <f t="shared" si="224"/>
        <v>0</v>
      </c>
      <c r="AL512" s="226"/>
      <c r="AM512" s="15"/>
      <c r="AN512" s="232" t="e">
        <f t="shared" si="225"/>
        <v>#DIV/0!</v>
      </c>
      <c r="AO512" s="214">
        <f t="shared" si="217"/>
        <v>0</v>
      </c>
      <c r="AQ512" s="210"/>
      <c r="AR512" s="231"/>
      <c r="AS512" s="15"/>
      <c r="AT512" s="232">
        <f t="shared" si="226"/>
        <v>0</v>
      </c>
      <c r="AU512" s="235">
        <f t="shared" si="227"/>
        <v>0</v>
      </c>
      <c r="AY512" s="210">
        <v>25.4</v>
      </c>
      <c r="AZ512" s="231">
        <v>13.5</v>
      </c>
      <c r="BA512" s="15"/>
      <c r="BB512" s="232">
        <f t="shared" si="211"/>
        <v>25.390345876092741</v>
      </c>
      <c r="BC512" s="235">
        <f t="shared" si="212"/>
        <v>13.5</v>
      </c>
      <c r="BG512" s="210">
        <v>25.4</v>
      </c>
      <c r="BH512" s="231">
        <v>2100</v>
      </c>
      <c r="BI512" s="15"/>
      <c r="BJ512" s="232">
        <f t="shared" si="218"/>
        <v>25.4</v>
      </c>
      <c r="BK512" s="235">
        <f t="shared" si="228"/>
        <v>594.26235741447215</v>
      </c>
      <c r="BM512" s="109">
        <f t="shared" si="219"/>
        <v>0.28298207495927247</v>
      </c>
      <c r="BN512" s="213"/>
      <c r="BR512" s="228"/>
      <c r="BS512" s="311"/>
      <c r="BT512" s="3"/>
      <c r="BU512" s="213"/>
      <c r="BV512" s="213"/>
      <c r="BW512" s="291"/>
    </row>
    <row r="513" spans="1:75" x14ac:dyDescent="0.2">
      <c r="A513" s="210">
        <v>25.45</v>
      </c>
      <c r="B513" s="211">
        <f t="shared" si="232"/>
        <v>599.89800000003447</v>
      </c>
      <c r="C513" s="866">
        <f ca="1">IF(ISERR(AVERAGE(INDIRECT("B"&amp;(ROW()-INT($B$1/2))):INDIRECT("B"&amp;(ROW()+INT($B$1/2))))),"",AVERAGE(INDIRECT("B"&amp;(ROW()-INT($B$1/2))):INDIRECT("B"&amp;(ROW()+INT($B$1/2)))))</f>
        <v>599.89800000003436</v>
      </c>
      <c r="D513" s="866">
        <f t="shared" si="233"/>
        <v>5.0000000000000711E-2</v>
      </c>
      <c r="E513" s="867"/>
      <c r="F513" s="212">
        <f t="shared" si="229"/>
        <v>25.45000000000099</v>
      </c>
      <c r="G513" s="2">
        <f t="shared" si="205"/>
        <v>510</v>
      </c>
      <c r="H513" s="213">
        <f t="shared" si="206"/>
        <v>25.45</v>
      </c>
      <c r="I513" s="213">
        <f t="shared" si="207"/>
        <v>25.5</v>
      </c>
      <c r="J513" s="51">
        <f t="shared" ca="1" si="208"/>
        <v>599.89800000003436</v>
      </c>
      <c r="K513" s="51">
        <f t="shared" ca="1" si="209"/>
        <v>595.74000000003446</v>
      </c>
      <c r="L513" s="553">
        <f t="shared" ca="1" si="210"/>
        <v>599.89799999995194</v>
      </c>
      <c r="M513" s="542">
        <f t="shared" si="213"/>
        <v>40.957804800001597</v>
      </c>
      <c r="N513" s="544">
        <f t="shared" ca="1" si="214"/>
        <v>182.84891039998536</v>
      </c>
      <c r="O513" s="5"/>
      <c r="P513" s="216"/>
      <c r="Q513" s="217"/>
      <c r="R513" s="218"/>
      <c r="S513" s="219">
        <f t="shared" si="220"/>
        <v>0</v>
      </c>
      <c r="T513" s="220">
        <f t="shared" si="221"/>
        <v>0</v>
      </c>
      <c r="U513" s="214">
        <f t="shared" si="230"/>
        <v>0</v>
      </c>
      <c r="W513" s="221"/>
      <c r="X513" s="222"/>
      <c r="Y513" s="222"/>
      <c r="Z513" s="223"/>
      <c r="AA513" s="222"/>
      <c r="AB513" s="224"/>
      <c r="AC513" s="225"/>
      <c r="AD513" s="2">
        <f t="shared" si="215"/>
        <v>0</v>
      </c>
      <c r="AE513" s="2">
        <f t="shared" si="216"/>
        <v>0</v>
      </c>
      <c r="AF513" s="226"/>
      <c r="AG513" s="219">
        <f t="shared" si="222"/>
        <v>0</v>
      </c>
      <c r="AH513" s="234">
        <f t="shared" si="223"/>
        <v>0</v>
      </c>
      <c r="AI513" s="214">
        <f t="shared" si="231"/>
        <v>0</v>
      </c>
      <c r="AK513" s="229">
        <f t="shared" si="224"/>
        <v>0</v>
      </c>
      <c r="AL513" s="226"/>
      <c r="AM513" s="15"/>
      <c r="AN513" s="232" t="e">
        <f t="shared" si="225"/>
        <v>#DIV/0!</v>
      </c>
      <c r="AO513" s="214">
        <f t="shared" si="217"/>
        <v>0</v>
      </c>
      <c r="AQ513" s="210"/>
      <c r="AR513" s="231"/>
      <c r="AS513" s="15"/>
      <c r="AT513" s="232">
        <f t="shared" si="226"/>
        <v>0</v>
      </c>
      <c r="AU513" s="235">
        <f t="shared" si="227"/>
        <v>0</v>
      </c>
      <c r="AY513" s="210">
        <v>25.45</v>
      </c>
      <c r="AZ513" s="231">
        <v>11.8</v>
      </c>
      <c r="BA513" s="15"/>
      <c r="BB513" s="232">
        <f t="shared" si="211"/>
        <v>25.440326871911822</v>
      </c>
      <c r="BC513" s="235">
        <f t="shared" si="212"/>
        <v>11.8</v>
      </c>
      <c r="BG513" s="210">
        <v>25.45</v>
      </c>
      <c r="BH513" s="231">
        <v>2100</v>
      </c>
      <c r="BI513" s="15"/>
      <c r="BJ513" s="232">
        <f t="shared" si="218"/>
        <v>25.45</v>
      </c>
      <c r="BK513" s="235">
        <f t="shared" si="228"/>
        <v>590.41444866922495</v>
      </c>
      <c r="BM513" s="109">
        <f t="shared" si="219"/>
        <v>0.28114973746153571</v>
      </c>
      <c r="BN513" s="213"/>
      <c r="BR513" s="228"/>
      <c r="BS513" s="311"/>
      <c r="BT513" s="3"/>
      <c r="BU513" s="213"/>
      <c r="BV513" s="213"/>
      <c r="BW513" s="291"/>
    </row>
    <row r="514" spans="1:75" x14ac:dyDescent="0.2">
      <c r="A514" s="210">
        <v>25.5</v>
      </c>
      <c r="B514" s="211">
        <f t="shared" si="232"/>
        <v>595.74000000003446</v>
      </c>
      <c r="C514" s="866">
        <f ca="1">IF(ISERR(AVERAGE(INDIRECT("B"&amp;(ROW()-INT($B$1/2))):INDIRECT("B"&amp;(ROW()+INT($B$1/2))))),"",AVERAGE(INDIRECT("B"&amp;(ROW()-INT($B$1/2))):INDIRECT("B"&amp;(ROW()+INT($B$1/2)))))</f>
        <v>595.74000000003446</v>
      </c>
      <c r="D514" s="866">
        <f t="shared" si="233"/>
        <v>5.0000000000000711E-2</v>
      </c>
      <c r="E514" s="867"/>
      <c r="F514" s="212">
        <f t="shared" si="229"/>
        <v>25.500000000000995</v>
      </c>
      <c r="G514" s="2">
        <f t="shared" si="205"/>
        <v>511</v>
      </c>
      <c r="H514" s="213">
        <f t="shared" si="206"/>
        <v>25.5</v>
      </c>
      <c r="I514" s="213">
        <f t="shared" si="207"/>
        <v>25.55</v>
      </c>
      <c r="J514" s="51">
        <f t="shared" ca="1" si="208"/>
        <v>595.74000000003446</v>
      </c>
      <c r="K514" s="51">
        <f t="shared" ca="1" si="209"/>
        <v>591.58200000003444</v>
      </c>
      <c r="L514" s="553">
        <f t="shared" ca="1" si="210"/>
        <v>595.73999999995169</v>
      </c>
      <c r="M514" s="542">
        <f t="shared" si="213"/>
        <v>41.038272000001605</v>
      </c>
      <c r="N514" s="544">
        <f t="shared" ca="1" si="214"/>
        <v>181.58155199998529</v>
      </c>
      <c r="O514" s="5"/>
      <c r="P514" s="216"/>
      <c r="Q514" s="217"/>
      <c r="R514" s="218"/>
      <c r="S514" s="219">
        <f t="shared" si="220"/>
        <v>0</v>
      </c>
      <c r="T514" s="220">
        <f t="shared" si="221"/>
        <v>0</v>
      </c>
      <c r="U514" s="214">
        <f t="shared" si="230"/>
        <v>0</v>
      </c>
      <c r="W514" s="221"/>
      <c r="X514" s="222"/>
      <c r="Y514" s="222"/>
      <c r="Z514" s="223"/>
      <c r="AA514" s="222"/>
      <c r="AB514" s="224"/>
      <c r="AC514" s="225"/>
      <c r="AD514" s="2">
        <f t="shared" si="215"/>
        <v>0</v>
      </c>
      <c r="AE514" s="2">
        <f t="shared" si="216"/>
        <v>0</v>
      </c>
      <c r="AF514" s="226"/>
      <c r="AG514" s="219">
        <f t="shared" si="222"/>
        <v>0</v>
      </c>
      <c r="AH514" s="234">
        <f t="shared" si="223"/>
        <v>0</v>
      </c>
      <c r="AI514" s="214">
        <f t="shared" si="231"/>
        <v>0</v>
      </c>
      <c r="AK514" s="229">
        <f t="shared" si="224"/>
        <v>0</v>
      </c>
      <c r="AL514" s="226"/>
      <c r="AM514" s="15"/>
      <c r="AN514" s="232" t="e">
        <f t="shared" si="225"/>
        <v>#DIV/0!</v>
      </c>
      <c r="AO514" s="214">
        <f t="shared" si="217"/>
        <v>0</v>
      </c>
      <c r="AQ514" s="210"/>
      <c r="AR514" s="231"/>
      <c r="AS514" s="15"/>
      <c r="AT514" s="232">
        <f t="shared" si="226"/>
        <v>0</v>
      </c>
      <c r="AU514" s="235">
        <f t="shared" si="227"/>
        <v>0</v>
      </c>
      <c r="AY514" s="210">
        <v>25.5</v>
      </c>
      <c r="AZ514" s="231">
        <v>9.8000000000000007</v>
      </c>
      <c r="BA514" s="15"/>
      <c r="BB514" s="232">
        <f t="shared" si="211"/>
        <v>25.490307867730905</v>
      </c>
      <c r="BC514" s="235">
        <f t="shared" si="212"/>
        <v>9.8000000000000007</v>
      </c>
      <c r="BG514" s="210">
        <v>25.5</v>
      </c>
      <c r="BH514" s="231">
        <v>2100</v>
      </c>
      <c r="BI514" s="15"/>
      <c r="BJ514" s="232">
        <f t="shared" si="218"/>
        <v>25.5</v>
      </c>
      <c r="BK514" s="235">
        <f t="shared" si="228"/>
        <v>586.56653992397776</v>
      </c>
      <c r="BM514" s="109">
        <f t="shared" si="219"/>
        <v>0.27931739996379895</v>
      </c>
      <c r="BN514" s="213"/>
      <c r="BR514" s="228"/>
      <c r="BS514" s="311"/>
      <c r="BT514" s="3"/>
      <c r="BU514" s="213"/>
      <c r="BV514" s="213"/>
      <c r="BW514" s="291"/>
    </row>
    <row r="515" spans="1:75" x14ac:dyDescent="0.2">
      <c r="A515" s="210">
        <v>25.55</v>
      </c>
      <c r="B515" s="211">
        <f t="shared" si="232"/>
        <v>591.58200000003444</v>
      </c>
      <c r="C515" s="866">
        <f ca="1">IF(ISERR(AVERAGE(INDIRECT("B"&amp;(ROW()-INT($B$1/2))):INDIRECT("B"&amp;(ROW()+INT($B$1/2))))),"",AVERAGE(INDIRECT("B"&amp;(ROW()-INT($B$1/2))):INDIRECT("B"&amp;(ROW()+INT($B$1/2)))))</f>
        <v>591.58200000003444</v>
      </c>
      <c r="D515" s="866">
        <f t="shared" si="233"/>
        <v>5.0000000000000711E-2</v>
      </c>
      <c r="E515" s="867"/>
      <c r="F515" s="212">
        <f t="shared" si="229"/>
        <v>25.550000000000999</v>
      </c>
      <c r="G515" s="2">
        <f t="shared" si="205"/>
        <v>512</v>
      </c>
      <c r="H515" s="213">
        <f t="shared" si="206"/>
        <v>25.55</v>
      </c>
      <c r="I515" s="213">
        <f t="shared" si="207"/>
        <v>25.6</v>
      </c>
      <c r="J515" s="51">
        <f t="shared" ca="1" si="208"/>
        <v>591.58200000003444</v>
      </c>
      <c r="K515" s="51">
        <f t="shared" ca="1" si="209"/>
        <v>587.42400000003443</v>
      </c>
      <c r="L515" s="553">
        <f t="shared" ca="1" si="210"/>
        <v>591.58199999995145</v>
      </c>
      <c r="M515" s="542">
        <f t="shared" si="213"/>
        <v>41.118739200001613</v>
      </c>
      <c r="N515" s="544">
        <f t="shared" ca="1" si="214"/>
        <v>180.3141935999852</v>
      </c>
      <c r="O515" s="5"/>
      <c r="P515" s="216"/>
      <c r="Q515" s="217"/>
      <c r="R515" s="218"/>
      <c r="S515" s="219">
        <f t="shared" si="220"/>
        <v>0</v>
      </c>
      <c r="T515" s="220">
        <f t="shared" si="221"/>
        <v>0</v>
      </c>
      <c r="U515" s="214">
        <f t="shared" si="230"/>
        <v>0</v>
      </c>
      <c r="W515" s="221"/>
      <c r="X515" s="222"/>
      <c r="Y515" s="222"/>
      <c r="Z515" s="223"/>
      <c r="AA515" s="222"/>
      <c r="AB515" s="224"/>
      <c r="AC515" s="225"/>
      <c r="AD515" s="2">
        <f t="shared" si="215"/>
        <v>0</v>
      </c>
      <c r="AE515" s="2">
        <f t="shared" si="216"/>
        <v>0</v>
      </c>
      <c r="AF515" s="226"/>
      <c r="AG515" s="219">
        <f t="shared" si="222"/>
        <v>0</v>
      </c>
      <c r="AH515" s="234">
        <f t="shared" si="223"/>
        <v>0</v>
      </c>
      <c r="AI515" s="214">
        <f t="shared" si="231"/>
        <v>0</v>
      </c>
      <c r="AK515" s="229">
        <f t="shared" si="224"/>
        <v>0</v>
      </c>
      <c r="AL515" s="226"/>
      <c r="AM515" s="15"/>
      <c r="AN515" s="232" t="e">
        <f t="shared" si="225"/>
        <v>#DIV/0!</v>
      </c>
      <c r="AO515" s="214">
        <f t="shared" si="217"/>
        <v>0</v>
      </c>
      <c r="AQ515" s="210"/>
      <c r="AR515" s="231"/>
      <c r="AS515" s="15"/>
      <c r="AT515" s="232">
        <f t="shared" si="226"/>
        <v>0</v>
      </c>
      <c r="AU515" s="235">
        <f t="shared" si="227"/>
        <v>0</v>
      </c>
      <c r="AY515" s="210">
        <v>25.55</v>
      </c>
      <c r="AZ515" s="231">
        <v>12.1</v>
      </c>
      <c r="BA515" s="15"/>
      <c r="BB515" s="232">
        <f t="shared" si="211"/>
        <v>25.540288863549986</v>
      </c>
      <c r="BC515" s="235">
        <f t="shared" si="212"/>
        <v>12.1</v>
      </c>
      <c r="BG515" s="210">
        <v>25.55</v>
      </c>
      <c r="BH515" s="231">
        <v>2100</v>
      </c>
      <c r="BI515" s="15"/>
      <c r="BJ515" s="232">
        <f t="shared" si="218"/>
        <v>25.55</v>
      </c>
      <c r="BK515" s="235">
        <f t="shared" si="228"/>
        <v>582.71863117873056</v>
      </c>
      <c r="BM515" s="109">
        <f t="shared" si="219"/>
        <v>0.27748506246606219</v>
      </c>
      <c r="BN515" s="213"/>
      <c r="BR515" s="228"/>
      <c r="BS515" s="311"/>
      <c r="BT515" s="3"/>
      <c r="BU515" s="213"/>
      <c r="BV515" s="213"/>
      <c r="BW515" s="291"/>
    </row>
    <row r="516" spans="1:75" x14ac:dyDescent="0.2">
      <c r="A516" s="210">
        <v>25.6</v>
      </c>
      <c r="B516" s="211">
        <f t="shared" si="232"/>
        <v>587.42400000003443</v>
      </c>
      <c r="C516" s="866">
        <f ca="1">IF(ISERR(AVERAGE(INDIRECT("B"&amp;(ROW()-INT($B$1/2))):INDIRECT("B"&amp;(ROW()+INT($B$1/2))))),"",AVERAGE(INDIRECT("B"&amp;(ROW()-INT($B$1/2))):INDIRECT("B"&amp;(ROW()+INT($B$1/2)))))</f>
        <v>587.42400000003443</v>
      </c>
      <c r="D516" s="866">
        <f t="shared" si="233"/>
        <v>5.0000000000000711E-2</v>
      </c>
      <c r="E516" s="867"/>
      <c r="F516" s="212">
        <f t="shared" si="229"/>
        <v>25.600000000001003</v>
      </c>
      <c r="G516" s="2">
        <f t="shared" ref="G516:G530" si="234">MATCH(F516,$A$4:$A$4595,1)</f>
        <v>513</v>
      </c>
      <c r="H516" s="213">
        <f t="shared" ref="H516:H530" si="235">IF(INDEX($B$4:$B$4595,G516+1,1)&gt;0,INDEX($A$4:$A$4595,G516,1),"")</f>
        <v>25.6</v>
      </c>
      <c r="I516" s="213">
        <f t="shared" ref="I516:I530" si="236">IF(INDEX($B$4:$B$4595,G516+1,1)&gt;0,INDEX($A$4:$A$4595,G516+1,1),"")</f>
        <v>25.65</v>
      </c>
      <c r="J516" s="51">
        <f t="shared" ref="J516:J530" ca="1" si="237">IF(INDEX($C$4:$C$4595,G516+1,1)&gt;0,INDEX($C$4:$C$4595,G516,1),"")</f>
        <v>587.42400000003443</v>
      </c>
      <c r="K516" s="51">
        <f t="shared" ref="K516:K530" ca="1" si="238">IF(INDEX($C$4:$C$4595,G516+1,1)&gt;0,INDEX($C$4:$C$4595,G516+1,1),"")</f>
        <v>583.2660000000343</v>
      </c>
      <c r="L516" s="553">
        <f t="shared" ref="L516:L529" ca="1" si="239">IF(INDEX($C$4:$C$4595,G516+1,1)&gt;0,(F516-H516)/(I516-H516)*(K516-J516)+J516,"")</f>
        <v>587.42399999995109</v>
      </c>
      <c r="M516" s="542">
        <f t="shared" si="213"/>
        <v>41.199206400001614</v>
      </c>
      <c r="N516" s="544">
        <f t="shared" ca="1" si="214"/>
        <v>179.04683519998511</v>
      </c>
      <c r="O516" s="5"/>
      <c r="P516" s="216"/>
      <c r="Q516" s="217"/>
      <c r="R516" s="218"/>
      <c r="S516" s="219">
        <f t="shared" si="220"/>
        <v>0</v>
      </c>
      <c r="T516" s="220">
        <f t="shared" si="221"/>
        <v>0</v>
      </c>
      <c r="U516" s="214">
        <f t="shared" si="230"/>
        <v>0</v>
      </c>
      <c r="W516" s="221"/>
      <c r="X516" s="222"/>
      <c r="Y516" s="222"/>
      <c r="Z516" s="223"/>
      <c r="AA516" s="222"/>
      <c r="AB516" s="224"/>
      <c r="AC516" s="225"/>
      <c r="AD516" s="2">
        <f t="shared" si="215"/>
        <v>0</v>
      </c>
      <c r="AE516" s="2">
        <f t="shared" si="216"/>
        <v>0</v>
      </c>
      <c r="AF516" s="226"/>
      <c r="AG516" s="219">
        <f t="shared" si="222"/>
        <v>0</v>
      </c>
      <c r="AH516" s="234">
        <f t="shared" si="223"/>
        <v>0</v>
      </c>
      <c r="AI516" s="214">
        <f t="shared" si="231"/>
        <v>0</v>
      </c>
      <c r="AK516" s="229">
        <f t="shared" si="224"/>
        <v>0</v>
      </c>
      <c r="AL516" s="226"/>
      <c r="AM516" s="15"/>
      <c r="AN516" s="232" t="e">
        <f t="shared" si="225"/>
        <v>#DIV/0!</v>
      </c>
      <c r="AO516" s="214">
        <f t="shared" si="217"/>
        <v>0</v>
      </c>
      <c r="AQ516" s="210"/>
      <c r="AR516" s="231"/>
      <c r="AS516" s="15"/>
      <c r="AT516" s="232">
        <f t="shared" si="226"/>
        <v>0</v>
      </c>
      <c r="AU516" s="235">
        <f t="shared" si="227"/>
        <v>0</v>
      </c>
      <c r="AY516" s="210">
        <v>25.6</v>
      </c>
      <c r="AZ516" s="231">
        <v>14.1</v>
      </c>
      <c r="BA516" s="15"/>
      <c r="BB516" s="232">
        <f t="shared" ref="BB516:BB579" si="240">IF(AY516&gt;0,(26.3/MAX($AY$4:$AY$4600))*AY516,0)</f>
        <v>25.590269859369066</v>
      </c>
      <c r="BC516" s="235">
        <f t="shared" ref="BC516:BC528" si="241">AZ516+BE$4</f>
        <v>14.1</v>
      </c>
      <c r="BG516" s="210">
        <v>25.6</v>
      </c>
      <c r="BH516" s="231">
        <v>2100</v>
      </c>
      <c r="BI516" s="15"/>
      <c r="BJ516" s="232">
        <f t="shared" si="218"/>
        <v>25.6</v>
      </c>
      <c r="BK516" s="235">
        <f t="shared" si="228"/>
        <v>578.87072243348337</v>
      </c>
      <c r="BM516" s="109">
        <f t="shared" si="219"/>
        <v>0.27565272496832544</v>
      </c>
      <c r="BN516" s="213"/>
      <c r="BR516" s="228"/>
      <c r="BS516" s="311"/>
      <c r="BT516" s="3"/>
      <c r="BU516" s="213"/>
      <c r="BV516" s="213"/>
      <c r="BW516" s="291"/>
    </row>
    <row r="517" spans="1:75" x14ac:dyDescent="0.2">
      <c r="A517" s="210">
        <v>25.65</v>
      </c>
      <c r="B517" s="211">
        <f t="shared" si="232"/>
        <v>583.26600000003441</v>
      </c>
      <c r="C517" s="866">
        <f ca="1">IF(ISERR(AVERAGE(INDIRECT("B"&amp;(ROW()-INT($B$1/2))):INDIRECT("B"&amp;(ROW()+INT($B$1/2))))),"",AVERAGE(INDIRECT("B"&amp;(ROW()-INT($B$1/2))):INDIRECT("B"&amp;(ROW()+INT($B$1/2)))))</f>
        <v>583.2660000000343</v>
      </c>
      <c r="D517" s="866">
        <f t="shared" si="233"/>
        <v>4.9999999999997158E-2</v>
      </c>
      <c r="E517" s="867"/>
      <c r="F517" s="212">
        <f t="shared" si="229"/>
        <v>25.650000000001008</v>
      </c>
      <c r="G517" s="2">
        <f t="shared" si="234"/>
        <v>514</v>
      </c>
      <c r="H517" s="213">
        <f t="shared" si="235"/>
        <v>25.65</v>
      </c>
      <c r="I517" s="213">
        <f t="shared" si="236"/>
        <v>25.7</v>
      </c>
      <c r="J517" s="51">
        <f t="shared" ca="1" si="237"/>
        <v>583.2660000000343</v>
      </c>
      <c r="K517" s="51">
        <f t="shared" ca="1" si="238"/>
        <v>579.10800000003439</v>
      </c>
      <c r="L517" s="553">
        <f t="shared" ca="1" si="239"/>
        <v>583.2659999999504</v>
      </c>
      <c r="M517" s="542">
        <f t="shared" ref="M517:M530" si="242">IF(F517&lt;&gt;"",F517*1.609344,"")</f>
        <v>41.279673600001622</v>
      </c>
      <c r="N517" s="544">
        <f t="shared" ref="N517:N530" ca="1" si="243">IF(L517&lt;&gt;"",L517*0.3048,"")</f>
        <v>177.77947679998488</v>
      </c>
      <c r="O517" s="5"/>
      <c r="P517" s="216"/>
      <c r="Q517" s="217"/>
      <c r="R517" s="218"/>
      <c r="S517" s="219">
        <f t="shared" si="220"/>
        <v>0</v>
      </c>
      <c r="T517" s="220">
        <f t="shared" si="221"/>
        <v>0</v>
      </c>
      <c r="U517" s="214">
        <f t="shared" si="230"/>
        <v>0</v>
      </c>
      <c r="W517" s="221"/>
      <c r="X517" s="222"/>
      <c r="Y517" s="222"/>
      <c r="Z517" s="223"/>
      <c r="AA517" s="222"/>
      <c r="AB517" s="224"/>
      <c r="AC517" s="225"/>
      <c r="AD517" s="2">
        <f t="shared" ref="AD517:AD580" si="244">IF(W517&lt;0,W517-X517/60-Y517/3600,W517+X517/60+Y517/3600)</f>
        <v>0</v>
      </c>
      <c r="AE517" s="2">
        <f t="shared" ref="AE517:AE580" si="245">IF(Z517&lt;0,Z517-AA517/60-AB517/3600,Z517+AA517/60+AB517/3600)</f>
        <v>0</v>
      </c>
      <c r="AF517" s="226"/>
      <c r="AG517" s="219">
        <f t="shared" si="222"/>
        <v>0</v>
      </c>
      <c r="AH517" s="234">
        <f t="shared" si="223"/>
        <v>0</v>
      </c>
      <c r="AI517" s="214">
        <f t="shared" si="231"/>
        <v>0</v>
      </c>
      <c r="AK517" s="229">
        <f t="shared" si="224"/>
        <v>0</v>
      </c>
      <c r="AL517" s="226"/>
      <c r="AM517" s="15"/>
      <c r="AN517" s="232" t="e">
        <f t="shared" si="225"/>
        <v>#DIV/0!</v>
      </c>
      <c r="AO517" s="214">
        <f t="shared" ref="AO517:AO580" si="246">AL517*3.28084</f>
        <v>0</v>
      </c>
      <c r="AQ517" s="210"/>
      <c r="AR517" s="231"/>
      <c r="AS517" s="15"/>
      <c r="AT517" s="232">
        <f t="shared" si="226"/>
        <v>0</v>
      </c>
      <c r="AU517" s="235">
        <f t="shared" si="227"/>
        <v>0</v>
      </c>
      <c r="AY517" s="210">
        <v>25.65</v>
      </c>
      <c r="AZ517" s="231">
        <v>17.100000000000001</v>
      </c>
      <c r="BA517" s="15"/>
      <c r="BB517" s="232">
        <f t="shared" si="240"/>
        <v>25.640250855188143</v>
      </c>
      <c r="BC517" s="235">
        <f t="shared" si="241"/>
        <v>17.100000000000001</v>
      </c>
      <c r="BG517" s="210">
        <v>25.65</v>
      </c>
      <c r="BH517" s="231">
        <v>2100</v>
      </c>
      <c r="BI517" s="15"/>
      <c r="BJ517" s="232">
        <f t="shared" ref="BJ517:BJ580" si="247">BG517</f>
        <v>25.65</v>
      </c>
      <c r="BK517" s="235">
        <f t="shared" si="228"/>
        <v>575.02281368823617</v>
      </c>
      <c r="BM517" s="109">
        <f t="shared" ref="BM517:BM580" si="248">BM516+$BQ$14</f>
        <v>0.27382038747058868</v>
      </c>
      <c r="BN517" s="213"/>
      <c r="BR517" s="228"/>
      <c r="BS517" s="311"/>
      <c r="BT517" s="3"/>
      <c r="BU517" s="213"/>
      <c r="BV517" s="213"/>
      <c r="BW517" s="291"/>
    </row>
    <row r="518" spans="1:75" x14ac:dyDescent="0.2">
      <c r="A518" s="210">
        <v>25.7</v>
      </c>
      <c r="B518" s="211">
        <f t="shared" si="232"/>
        <v>579.10800000003439</v>
      </c>
      <c r="C518" s="866">
        <f ca="1">IF(ISERR(AVERAGE(INDIRECT("B"&amp;(ROW()-INT($B$1/2))):INDIRECT("B"&amp;(ROW()+INT($B$1/2))))),"",AVERAGE(INDIRECT("B"&amp;(ROW()-INT($B$1/2))):INDIRECT("B"&amp;(ROW()+INT($B$1/2)))))</f>
        <v>579.10800000003439</v>
      </c>
      <c r="D518" s="866">
        <f t="shared" si="233"/>
        <v>5.0000000000000711E-2</v>
      </c>
      <c r="E518" s="867"/>
      <c r="F518" s="212">
        <f t="shared" si="229"/>
        <v>25.700000000001012</v>
      </c>
      <c r="G518" s="2">
        <f t="shared" si="234"/>
        <v>515</v>
      </c>
      <c r="H518" s="213">
        <f t="shared" si="235"/>
        <v>25.7</v>
      </c>
      <c r="I518" s="213">
        <f t="shared" si="236"/>
        <v>25.75</v>
      </c>
      <c r="J518" s="51">
        <f t="shared" ca="1" si="237"/>
        <v>579.10800000003439</v>
      </c>
      <c r="K518" s="51">
        <f t="shared" ca="1" si="238"/>
        <v>574.95000000003438</v>
      </c>
      <c r="L518" s="553">
        <f t="shared" ca="1" si="239"/>
        <v>579.10799999995015</v>
      </c>
      <c r="M518" s="542">
        <f t="shared" si="242"/>
        <v>41.360140800001631</v>
      </c>
      <c r="N518" s="544">
        <f t="shared" ca="1" si="243"/>
        <v>176.51211839998481</v>
      </c>
      <c r="O518" s="5"/>
      <c r="P518" s="216"/>
      <c r="Q518" s="217"/>
      <c r="R518" s="218"/>
      <c r="S518" s="219">
        <f t="shared" ref="S518:S581" si="249">S517+IF(P518&lt;&gt;0,1.852*60*1000*((ACOS((SIN((P517/180)*PI()))*(SIN((P518/180)*PI()))+(COS((P517/180)*PI()))*(COS((P518/180)*PI()))*(COS((Q518/180)*PI()-(Q517/180)*PI())))/PI())*180),0)</f>
        <v>0</v>
      </c>
      <c r="T518" s="220">
        <f t="shared" ref="T518:T581" si="250">T517+IF(P518&lt;&gt;0,1.852*60*0.6213712*((ACOS((SIN((P517/180)*PI()))*(SIN((P518/180)*PI()))+(COS((P517/180)*PI()))*(COS((P518/180)*PI()))*(COS((Q518/180)*PI()-(Q517/180)*PI())))/PI())*180),0)</f>
        <v>0</v>
      </c>
      <c r="U518" s="214">
        <f t="shared" si="230"/>
        <v>0</v>
      </c>
      <c r="W518" s="221"/>
      <c r="X518" s="222"/>
      <c r="Y518" s="222"/>
      <c r="Z518" s="223"/>
      <c r="AA518" s="222"/>
      <c r="AB518" s="224"/>
      <c r="AC518" s="225"/>
      <c r="AD518" s="2">
        <f t="shared" si="244"/>
        <v>0</v>
      </c>
      <c r="AE518" s="2">
        <f t="shared" si="245"/>
        <v>0</v>
      </c>
      <c r="AF518" s="226"/>
      <c r="AG518" s="219">
        <f t="shared" ref="AG518:AG581" si="251">AG517+IF(AD518&lt;&gt;0,1.852*60*1000*((ACOS((SIN((AD517/180)*PI()))*(SIN((AD518/180)*PI()))+(COS((AD517/180)*PI()))*(COS((AD518/180)*PI()))*(COS((AE518/180)*PI()-(AE517/180)*PI())))/PI())*180),0)</f>
        <v>0</v>
      </c>
      <c r="AH518" s="234">
        <f t="shared" ref="AH518:AH581" si="252">AH517+IF(AD518&lt;&gt;0,1.852*60*0.6213712*((ACOS((SIN((AD517/180)*PI()))*(SIN((AD518/180)*PI()))+(COS((AD517/180)*PI()))*(COS((AD518/180)*PI()))*(COS((AE518/180)*PI()-(AE517/180)*PI())))/PI())*180),0)</f>
        <v>0</v>
      </c>
      <c r="AI518" s="214">
        <f t="shared" si="231"/>
        <v>0</v>
      </c>
      <c r="AK518" s="229">
        <f t="shared" ref="AK518:AK581" si="253">IF(AL518&gt;0,AK517+$AO$1,0)</f>
        <v>0</v>
      </c>
      <c r="AL518" s="226"/>
      <c r="AM518" s="15"/>
      <c r="AN518" s="232" t="e">
        <f t="shared" ref="AN518:AN581" si="254">(42341.84/MAX(AK518:AK5114))*AK518*0.0006213712</f>
        <v>#DIV/0!</v>
      </c>
      <c r="AO518" s="214">
        <f t="shared" si="246"/>
        <v>0</v>
      </c>
      <c r="AQ518" s="210"/>
      <c r="AR518" s="231"/>
      <c r="AS518" s="15"/>
      <c r="AT518" s="232">
        <f t="shared" ref="AT518:AT581" si="255">IF(AQ518&gt;0,(26.3/(MAX($AQ$4:$AQ$4600)*0.0006213712))*AQ518*0.0006213712,0)</f>
        <v>0</v>
      </c>
      <c r="AU518" s="235">
        <f t="shared" ref="AU518:AU581" si="256">(AR518*3.28084)+(AW$4)</f>
        <v>0</v>
      </c>
      <c r="AY518" s="210">
        <v>25.7</v>
      </c>
      <c r="AZ518" s="231">
        <v>19</v>
      </c>
      <c r="BA518" s="15"/>
      <c r="BB518" s="232">
        <f t="shared" si="240"/>
        <v>25.690231851007223</v>
      </c>
      <c r="BC518" s="235">
        <f t="shared" si="241"/>
        <v>19</v>
      </c>
      <c r="BG518" s="210">
        <v>25.7</v>
      </c>
      <c r="BH518" s="231">
        <v>2100</v>
      </c>
      <c r="BI518" s="15"/>
      <c r="BJ518" s="232">
        <f t="shared" si="247"/>
        <v>25.7</v>
      </c>
      <c r="BK518" s="235">
        <f t="shared" ref="BK518:BK581" si="257">BH518*BM518</f>
        <v>571.17490494298909</v>
      </c>
      <c r="BM518" s="109">
        <f t="shared" si="248"/>
        <v>0.27198804997285192</v>
      </c>
      <c r="BN518" s="213"/>
      <c r="BR518" s="228"/>
      <c r="BS518" s="311"/>
      <c r="BT518" s="3"/>
      <c r="BU518" s="213"/>
      <c r="BV518" s="213"/>
      <c r="BW518" s="291"/>
    </row>
    <row r="519" spans="1:75" x14ac:dyDescent="0.2">
      <c r="A519" s="210">
        <v>25.75</v>
      </c>
      <c r="B519" s="211">
        <f t="shared" si="232"/>
        <v>574.95000000003438</v>
      </c>
      <c r="C519" s="866">
        <f ca="1">IF(ISERR(AVERAGE(INDIRECT("B"&amp;(ROW()-INT($B$1/2))):INDIRECT("B"&amp;(ROW()+INT($B$1/2))))),"",AVERAGE(INDIRECT("B"&amp;(ROW()-INT($B$1/2))):INDIRECT("B"&amp;(ROW()+INT($B$1/2)))))</f>
        <v>574.95000000003438</v>
      </c>
      <c r="D519" s="866">
        <f t="shared" si="233"/>
        <v>5.0000000000000711E-2</v>
      </c>
      <c r="E519" s="867"/>
      <c r="F519" s="212">
        <f t="shared" ref="F519:F530" si="258">F518+(F518-F517)</f>
        <v>25.750000000001016</v>
      </c>
      <c r="G519" s="2">
        <f t="shared" si="234"/>
        <v>516</v>
      </c>
      <c r="H519" s="213">
        <f t="shared" si="235"/>
        <v>25.75</v>
      </c>
      <c r="I519" s="213">
        <f t="shared" si="236"/>
        <v>25.8</v>
      </c>
      <c r="J519" s="51">
        <f t="shared" ca="1" si="237"/>
        <v>574.95000000003438</v>
      </c>
      <c r="K519" s="51">
        <f t="shared" ca="1" si="238"/>
        <v>570.79200000003436</v>
      </c>
      <c r="L519" s="553">
        <f t="shared" ca="1" si="239"/>
        <v>574.94999999994991</v>
      </c>
      <c r="M519" s="542">
        <f t="shared" si="242"/>
        <v>41.440608000001639</v>
      </c>
      <c r="N519" s="544">
        <f t="shared" ca="1" si="243"/>
        <v>175.24475999998475</v>
      </c>
      <c r="O519" s="5"/>
      <c r="P519" s="216"/>
      <c r="Q519" s="217"/>
      <c r="R519" s="218"/>
      <c r="S519" s="219">
        <f t="shared" si="249"/>
        <v>0</v>
      </c>
      <c r="T519" s="220">
        <f t="shared" si="250"/>
        <v>0</v>
      </c>
      <c r="U519" s="214">
        <f t="shared" ref="U519:U582" si="259">R519*3.28084</f>
        <v>0</v>
      </c>
      <c r="W519" s="221"/>
      <c r="X519" s="222"/>
      <c r="Y519" s="222"/>
      <c r="Z519" s="223"/>
      <c r="AA519" s="222"/>
      <c r="AB519" s="224"/>
      <c r="AC519" s="225"/>
      <c r="AD519" s="2">
        <f t="shared" si="244"/>
        <v>0</v>
      </c>
      <c r="AE519" s="2">
        <f t="shared" si="245"/>
        <v>0</v>
      </c>
      <c r="AF519" s="226"/>
      <c r="AG519" s="219">
        <f t="shared" si="251"/>
        <v>0</v>
      </c>
      <c r="AH519" s="234">
        <f t="shared" si="252"/>
        <v>0</v>
      </c>
      <c r="AI519" s="214">
        <f t="shared" ref="AI519:AI582" si="260">AF519*3.28084</f>
        <v>0</v>
      </c>
      <c r="AK519" s="229">
        <f t="shared" si="253"/>
        <v>0</v>
      </c>
      <c r="AL519" s="226"/>
      <c r="AM519" s="15"/>
      <c r="AN519" s="232" t="e">
        <f t="shared" si="254"/>
        <v>#DIV/0!</v>
      </c>
      <c r="AO519" s="214">
        <f t="shared" si="246"/>
        <v>0</v>
      </c>
      <c r="AQ519" s="210"/>
      <c r="AR519" s="231"/>
      <c r="AS519" s="15"/>
      <c r="AT519" s="232">
        <f t="shared" si="255"/>
        <v>0</v>
      </c>
      <c r="AU519" s="235">
        <f t="shared" si="256"/>
        <v>0</v>
      </c>
      <c r="AY519" s="210">
        <v>25.75</v>
      </c>
      <c r="AZ519" s="231">
        <v>18</v>
      </c>
      <c r="BA519" s="15"/>
      <c r="BB519" s="232">
        <f t="shared" si="240"/>
        <v>25.740212846826307</v>
      </c>
      <c r="BC519" s="235">
        <f t="shared" si="241"/>
        <v>18</v>
      </c>
      <c r="BG519" s="210">
        <v>25.75</v>
      </c>
      <c r="BH519" s="231">
        <v>2100</v>
      </c>
      <c r="BI519" s="15"/>
      <c r="BJ519" s="232">
        <f t="shared" si="247"/>
        <v>25.75</v>
      </c>
      <c r="BK519" s="235">
        <f t="shared" si="257"/>
        <v>567.32699619774189</v>
      </c>
      <c r="BM519" s="109">
        <f t="shared" si="248"/>
        <v>0.27015571247511516</v>
      </c>
      <c r="BN519" s="213"/>
      <c r="BR519" s="228"/>
      <c r="BS519" s="311"/>
      <c r="BT519" s="3"/>
      <c r="BU519" s="213"/>
      <c r="BV519" s="213"/>
      <c r="BW519" s="291"/>
    </row>
    <row r="520" spans="1:75" x14ac:dyDescent="0.2">
      <c r="A520" s="210">
        <v>25.8</v>
      </c>
      <c r="B520" s="211">
        <f t="shared" si="232"/>
        <v>570.79200000003436</v>
      </c>
      <c r="C520" s="866">
        <f ca="1">IF(ISERR(AVERAGE(INDIRECT("B"&amp;(ROW()-INT($B$1/2))):INDIRECT("B"&amp;(ROW()+INT($B$1/2))))),"",AVERAGE(INDIRECT("B"&amp;(ROW()-INT($B$1/2))):INDIRECT("B"&amp;(ROW()+INT($B$1/2)))))</f>
        <v>570.79200000003436</v>
      </c>
      <c r="D520" s="866">
        <f t="shared" si="233"/>
        <v>5.0000000000000711E-2</v>
      </c>
      <c r="E520" s="867"/>
      <c r="F520" s="212">
        <f t="shared" si="258"/>
        <v>25.80000000000102</v>
      </c>
      <c r="G520" s="2">
        <f t="shared" si="234"/>
        <v>517</v>
      </c>
      <c r="H520" s="213">
        <f t="shared" si="235"/>
        <v>25.8</v>
      </c>
      <c r="I520" s="213">
        <f t="shared" si="236"/>
        <v>25.85</v>
      </c>
      <c r="J520" s="51">
        <f t="shared" ca="1" si="237"/>
        <v>570.79200000003436</v>
      </c>
      <c r="K520" s="51">
        <f t="shared" ca="1" si="238"/>
        <v>566.63400000003423</v>
      </c>
      <c r="L520" s="553">
        <f t="shared" ca="1" si="239"/>
        <v>570.79199999994955</v>
      </c>
      <c r="M520" s="542">
        <f t="shared" si="242"/>
        <v>41.521075200001647</v>
      </c>
      <c r="N520" s="544">
        <f t="shared" ca="1" si="243"/>
        <v>173.97740159998463</v>
      </c>
      <c r="O520" s="5"/>
      <c r="P520" s="216"/>
      <c r="Q520" s="217"/>
      <c r="R520" s="218"/>
      <c r="S520" s="219">
        <f t="shared" si="249"/>
        <v>0</v>
      </c>
      <c r="T520" s="220">
        <f t="shared" si="250"/>
        <v>0</v>
      </c>
      <c r="U520" s="214">
        <f t="shared" si="259"/>
        <v>0</v>
      </c>
      <c r="W520" s="221"/>
      <c r="X520" s="222"/>
      <c r="Y520" s="222"/>
      <c r="Z520" s="223"/>
      <c r="AA520" s="222"/>
      <c r="AB520" s="224"/>
      <c r="AC520" s="225"/>
      <c r="AD520" s="2">
        <f t="shared" si="244"/>
        <v>0</v>
      </c>
      <c r="AE520" s="2">
        <f t="shared" si="245"/>
        <v>0</v>
      </c>
      <c r="AF520" s="226"/>
      <c r="AG520" s="219">
        <f t="shared" si="251"/>
        <v>0</v>
      </c>
      <c r="AH520" s="234">
        <f t="shared" si="252"/>
        <v>0</v>
      </c>
      <c r="AI520" s="214">
        <f t="shared" si="260"/>
        <v>0</v>
      </c>
      <c r="AK520" s="229">
        <f t="shared" si="253"/>
        <v>0</v>
      </c>
      <c r="AL520" s="226"/>
      <c r="AM520" s="15"/>
      <c r="AN520" s="232" t="e">
        <f t="shared" si="254"/>
        <v>#DIV/0!</v>
      </c>
      <c r="AO520" s="214">
        <f t="shared" si="246"/>
        <v>0</v>
      </c>
      <c r="AQ520" s="210"/>
      <c r="AR520" s="231"/>
      <c r="AS520" s="15"/>
      <c r="AT520" s="232">
        <f t="shared" si="255"/>
        <v>0</v>
      </c>
      <c r="AU520" s="235">
        <f t="shared" si="256"/>
        <v>0</v>
      </c>
      <c r="AY520" s="210">
        <v>25.8</v>
      </c>
      <c r="AZ520" s="231">
        <v>16.7</v>
      </c>
      <c r="BA520" s="15"/>
      <c r="BB520" s="232">
        <f t="shared" si="240"/>
        <v>25.790193842645387</v>
      </c>
      <c r="BC520" s="235">
        <f t="shared" si="241"/>
        <v>16.7</v>
      </c>
      <c r="BG520" s="210">
        <v>25.8</v>
      </c>
      <c r="BH520" s="231">
        <v>2100</v>
      </c>
      <c r="BI520" s="15"/>
      <c r="BJ520" s="232">
        <f t="shared" si="247"/>
        <v>25.8</v>
      </c>
      <c r="BK520" s="235">
        <f t="shared" si="257"/>
        <v>563.4790874524947</v>
      </c>
      <c r="BM520" s="109">
        <f t="shared" si="248"/>
        <v>0.2683233749773784</v>
      </c>
      <c r="BN520" s="213"/>
      <c r="BR520" s="228"/>
      <c r="BS520" s="311"/>
      <c r="BT520" s="3"/>
      <c r="BU520" s="213"/>
      <c r="BV520" s="213"/>
      <c r="BW520" s="291"/>
    </row>
    <row r="521" spans="1:75" x14ac:dyDescent="0.2">
      <c r="A521" s="210">
        <v>25.85</v>
      </c>
      <c r="B521" s="211">
        <f t="shared" si="232"/>
        <v>566.63400000003435</v>
      </c>
      <c r="C521" s="866">
        <f ca="1">IF(ISERR(AVERAGE(INDIRECT("B"&amp;(ROW()-INT($B$1/2))):INDIRECT("B"&amp;(ROW()+INT($B$1/2))))),"",AVERAGE(INDIRECT("B"&amp;(ROW()-INT($B$1/2))):INDIRECT("B"&amp;(ROW()+INT($B$1/2)))))</f>
        <v>566.63400000003423</v>
      </c>
      <c r="D521" s="866">
        <f t="shared" si="233"/>
        <v>5.0000000000000711E-2</v>
      </c>
      <c r="E521" s="867"/>
      <c r="F521" s="212">
        <f t="shared" si="258"/>
        <v>25.850000000001025</v>
      </c>
      <c r="G521" s="2">
        <f t="shared" si="234"/>
        <v>518</v>
      </c>
      <c r="H521" s="213">
        <f t="shared" si="235"/>
        <v>25.85</v>
      </c>
      <c r="I521" s="213">
        <f t="shared" si="236"/>
        <v>25.9</v>
      </c>
      <c r="J521" s="51">
        <f t="shared" ca="1" si="237"/>
        <v>566.63400000003423</v>
      </c>
      <c r="K521" s="51">
        <f t="shared" ca="1" si="238"/>
        <v>562.47600000003433</v>
      </c>
      <c r="L521" s="553">
        <f t="shared" ca="1" si="239"/>
        <v>566.6339999999492</v>
      </c>
      <c r="M521" s="542">
        <f t="shared" si="242"/>
        <v>41.601542400001655</v>
      </c>
      <c r="N521" s="544">
        <f t="shared" ca="1" si="243"/>
        <v>172.71004319998451</v>
      </c>
      <c r="O521" s="5"/>
      <c r="P521" s="216"/>
      <c r="Q521" s="217"/>
      <c r="R521" s="218"/>
      <c r="S521" s="219">
        <f t="shared" si="249"/>
        <v>0</v>
      </c>
      <c r="T521" s="220">
        <f t="shared" si="250"/>
        <v>0</v>
      </c>
      <c r="U521" s="214">
        <f t="shared" si="259"/>
        <v>0</v>
      </c>
      <c r="W521" s="221"/>
      <c r="X521" s="222"/>
      <c r="Y521" s="222"/>
      <c r="Z521" s="223"/>
      <c r="AA521" s="222"/>
      <c r="AB521" s="224"/>
      <c r="AC521" s="225"/>
      <c r="AD521" s="2">
        <f t="shared" si="244"/>
        <v>0</v>
      </c>
      <c r="AE521" s="2">
        <f t="shared" si="245"/>
        <v>0</v>
      </c>
      <c r="AF521" s="226"/>
      <c r="AG521" s="219">
        <f t="shared" si="251"/>
        <v>0</v>
      </c>
      <c r="AH521" s="234">
        <f t="shared" si="252"/>
        <v>0</v>
      </c>
      <c r="AI521" s="214">
        <f t="shared" si="260"/>
        <v>0</v>
      </c>
      <c r="AK521" s="229">
        <f t="shared" si="253"/>
        <v>0</v>
      </c>
      <c r="AL521" s="226"/>
      <c r="AM521" s="15"/>
      <c r="AN521" s="232" t="e">
        <f t="shared" si="254"/>
        <v>#DIV/0!</v>
      </c>
      <c r="AO521" s="214">
        <f t="shared" si="246"/>
        <v>0</v>
      </c>
      <c r="AQ521" s="210"/>
      <c r="AR521" s="231"/>
      <c r="AS521" s="15"/>
      <c r="AT521" s="232">
        <f t="shared" si="255"/>
        <v>0</v>
      </c>
      <c r="AU521" s="235">
        <f t="shared" si="256"/>
        <v>0</v>
      </c>
      <c r="AY521" s="210">
        <v>25.85</v>
      </c>
      <c r="AZ521" s="231">
        <v>16.100000000000001</v>
      </c>
      <c r="BA521" s="15"/>
      <c r="BB521" s="232">
        <f t="shared" si="240"/>
        <v>25.840174838464467</v>
      </c>
      <c r="BC521" s="235">
        <f t="shared" si="241"/>
        <v>16.100000000000001</v>
      </c>
      <c r="BG521" s="210">
        <v>25.85</v>
      </c>
      <c r="BH521" s="231">
        <v>2100</v>
      </c>
      <c r="BI521" s="15"/>
      <c r="BJ521" s="232">
        <f t="shared" si="247"/>
        <v>25.85</v>
      </c>
      <c r="BK521" s="235">
        <f t="shared" si="257"/>
        <v>559.6311787072475</v>
      </c>
      <c r="BM521" s="109">
        <f t="shared" si="248"/>
        <v>0.26649103747964165</v>
      </c>
      <c r="BN521" s="213"/>
      <c r="BR521" s="228"/>
      <c r="BS521" s="311"/>
      <c r="BT521" s="3"/>
      <c r="BU521" s="213"/>
      <c r="BV521" s="213"/>
      <c r="BW521" s="291"/>
    </row>
    <row r="522" spans="1:75" x14ac:dyDescent="0.2">
      <c r="A522" s="210">
        <v>25.9</v>
      </c>
      <c r="B522" s="211">
        <f t="shared" si="232"/>
        <v>562.47600000003433</v>
      </c>
      <c r="C522" s="866">
        <f ca="1">IF(ISERR(AVERAGE(INDIRECT("B"&amp;(ROW()-INT($B$1/2))):INDIRECT("B"&amp;(ROW()+INT($B$1/2))))),"",AVERAGE(INDIRECT("B"&amp;(ROW()-INT($B$1/2))):INDIRECT("B"&amp;(ROW()+INT($B$1/2)))))</f>
        <v>562.47600000003433</v>
      </c>
      <c r="D522" s="866">
        <f t="shared" si="233"/>
        <v>4.9999999999997158E-2</v>
      </c>
      <c r="E522" s="867"/>
      <c r="F522" s="212">
        <f t="shared" si="258"/>
        <v>25.900000000001029</v>
      </c>
      <c r="G522" s="2">
        <f t="shared" si="234"/>
        <v>519</v>
      </c>
      <c r="H522" s="213">
        <f t="shared" si="235"/>
        <v>25.9</v>
      </c>
      <c r="I522" s="213">
        <f t="shared" si="236"/>
        <v>25.95</v>
      </c>
      <c r="J522" s="51">
        <f t="shared" ca="1" si="237"/>
        <v>562.47600000003433</v>
      </c>
      <c r="K522" s="51">
        <f t="shared" ca="1" si="238"/>
        <v>558.31800000003432</v>
      </c>
      <c r="L522" s="553">
        <f t="shared" ca="1" si="239"/>
        <v>562.47599999994861</v>
      </c>
      <c r="M522" s="542">
        <f t="shared" si="242"/>
        <v>41.682009600001656</v>
      </c>
      <c r="N522" s="544">
        <f t="shared" ca="1" si="243"/>
        <v>171.44268479998433</v>
      </c>
      <c r="O522" s="5"/>
      <c r="P522" s="216"/>
      <c r="Q522" s="217"/>
      <c r="R522" s="218"/>
      <c r="S522" s="219">
        <f t="shared" si="249"/>
        <v>0</v>
      </c>
      <c r="T522" s="220">
        <f t="shared" si="250"/>
        <v>0</v>
      </c>
      <c r="U522" s="214">
        <f t="shared" si="259"/>
        <v>0</v>
      </c>
      <c r="W522" s="221"/>
      <c r="X522" s="222"/>
      <c r="Y522" s="222"/>
      <c r="Z522" s="223"/>
      <c r="AA522" s="222"/>
      <c r="AB522" s="224"/>
      <c r="AC522" s="225"/>
      <c r="AD522" s="2">
        <f t="shared" si="244"/>
        <v>0</v>
      </c>
      <c r="AE522" s="2">
        <f t="shared" si="245"/>
        <v>0</v>
      </c>
      <c r="AF522" s="226"/>
      <c r="AG522" s="219">
        <f t="shared" si="251"/>
        <v>0</v>
      </c>
      <c r="AH522" s="234">
        <f t="shared" si="252"/>
        <v>0</v>
      </c>
      <c r="AI522" s="214">
        <f t="shared" si="260"/>
        <v>0</v>
      </c>
      <c r="AK522" s="229">
        <f t="shared" si="253"/>
        <v>0</v>
      </c>
      <c r="AL522" s="226"/>
      <c r="AM522" s="15"/>
      <c r="AN522" s="232" t="e">
        <f t="shared" si="254"/>
        <v>#DIV/0!</v>
      </c>
      <c r="AO522" s="214">
        <f t="shared" si="246"/>
        <v>0</v>
      </c>
      <c r="AQ522" s="210"/>
      <c r="AR522" s="231"/>
      <c r="AS522" s="15"/>
      <c r="AT522" s="232">
        <f t="shared" si="255"/>
        <v>0</v>
      </c>
      <c r="AU522" s="235">
        <f t="shared" si="256"/>
        <v>0</v>
      </c>
      <c r="AY522" s="210">
        <v>25.9</v>
      </c>
      <c r="AZ522" s="231">
        <v>17.7</v>
      </c>
      <c r="BA522" s="15"/>
      <c r="BB522" s="232">
        <f t="shared" si="240"/>
        <v>25.890155834283544</v>
      </c>
      <c r="BC522" s="235">
        <f t="shared" si="241"/>
        <v>17.7</v>
      </c>
      <c r="BG522" s="210">
        <v>25.9</v>
      </c>
      <c r="BH522" s="231">
        <v>2100</v>
      </c>
      <c r="BI522" s="15"/>
      <c r="BJ522" s="232">
        <f t="shared" si="247"/>
        <v>25.9</v>
      </c>
      <c r="BK522" s="235">
        <f t="shared" si="257"/>
        <v>555.7832699620003</v>
      </c>
      <c r="BM522" s="109">
        <f t="shared" si="248"/>
        <v>0.26465869998190489</v>
      </c>
      <c r="BN522" s="213"/>
      <c r="BR522" s="228"/>
      <c r="BS522" s="311"/>
      <c r="BT522" s="3"/>
      <c r="BU522" s="213"/>
      <c r="BV522" s="213"/>
      <c r="BW522" s="291"/>
    </row>
    <row r="523" spans="1:75" x14ac:dyDescent="0.2">
      <c r="A523" s="210">
        <v>25.95</v>
      </c>
      <c r="B523" s="211">
        <f t="shared" si="232"/>
        <v>558.31800000003432</v>
      </c>
      <c r="C523" s="866">
        <f ca="1">IF(ISERR(AVERAGE(INDIRECT("B"&amp;(ROW()-INT($B$1/2))):INDIRECT("B"&amp;(ROW()+INT($B$1/2))))),"",AVERAGE(INDIRECT("B"&amp;(ROW()-INT($B$1/2))):INDIRECT("B"&amp;(ROW()+INT($B$1/2)))))</f>
        <v>558.31800000003432</v>
      </c>
      <c r="D523" s="866">
        <f t="shared" si="233"/>
        <v>5.0000000000000711E-2</v>
      </c>
      <c r="E523" s="867"/>
      <c r="F523" s="212">
        <f t="shared" si="258"/>
        <v>25.950000000001033</v>
      </c>
      <c r="G523" s="2">
        <f t="shared" si="234"/>
        <v>520</v>
      </c>
      <c r="H523" s="213">
        <f t="shared" si="235"/>
        <v>25.95</v>
      </c>
      <c r="I523" s="213">
        <f t="shared" si="236"/>
        <v>26</v>
      </c>
      <c r="J523" s="51">
        <f t="shared" ca="1" si="237"/>
        <v>558.31800000003432</v>
      </c>
      <c r="K523" s="51">
        <f t="shared" ca="1" si="238"/>
        <v>554.1600000000343</v>
      </c>
      <c r="L523" s="553">
        <f t="shared" ca="1" si="239"/>
        <v>558.31799999994837</v>
      </c>
      <c r="M523" s="542">
        <f t="shared" si="242"/>
        <v>41.762476800001664</v>
      </c>
      <c r="N523" s="544">
        <f t="shared" ca="1" si="243"/>
        <v>170.17532639998427</v>
      </c>
      <c r="O523" s="5"/>
      <c r="P523" s="216"/>
      <c r="Q523" s="217"/>
      <c r="R523" s="218"/>
      <c r="S523" s="219">
        <f t="shared" si="249"/>
        <v>0</v>
      </c>
      <c r="T523" s="220">
        <f t="shared" si="250"/>
        <v>0</v>
      </c>
      <c r="U523" s="214">
        <f t="shared" si="259"/>
        <v>0</v>
      </c>
      <c r="W523" s="221"/>
      <c r="X523" s="222"/>
      <c r="Y523" s="222"/>
      <c r="Z523" s="223"/>
      <c r="AA523" s="222"/>
      <c r="AB523" s="224"/>
      <c r="AC523" s="225"/>
      <c r="AD523" s="2">
        <f t="shared" si="244"/>
        <v>0</v>
      </c>
      <c r="AE523" s="2">
        <f t="shared" si="245"/>
        <v>0</v>
      </c>
      <c r="AF523" s="226"/>
      <c r="AG523" s="219">
        <f t="shared" si="251"/>
        <v>0</v>
      </c>
      <c r="AH523" s="234">
        <f t="shared" si="252"/>
        <v>0</v>
      </c>
      <c r="AI523" s="214">
        <f t="shared" si="260"/>
        <v>0</v>
      </c>
      <c r="AK523" s="229">
        <f t="shared" si="253"/>
        <v>0</v>
      </c>
      <c r="AL523" s="226"/>
      <c r="AM523" s="15"/>
      <c r="AN523" s="232" t="e">
        <f t="shared" si="254"/>
        <v>#DIV/0!</v>
      </c>
      <c r="AO523" s="214">
        <f t="shared" si="246"/>
        <v>0</v>
      </c>
      <c r="AQ523" s="210"/>
      <c r="AR523" s="231"/>
      <c r="AS523" s="15"/>
      <c r="AT523" s="232">
        <f t="shared" si="255"/>
        <v>0</v>
      </c>
      <c r="AU523" s="235">
        <f t="shared" si="256"/>
        <v>0</v>
      </c>
      <c r="AY523" s="210">
        <v>25.95</v>
      </c>
      <c r="AZ523" s="231">
        <v>19</v>
      </c>
      <c r="BA523" s="15"/>
      <c r="BB523" s="232">
        <f t="shared" si="240"/>
        <v>25.940136830102624</v>
      </c>
      <c r="BC523" s="235">
        <f t="shared" si="241"/>
        <v>19</v>
      </c>
      <c r="BG523" s="210">
        <v>25.95</v>
      </c>
      <c r="BH523" s="231">
        <v>2100</v>
      </c>
      <c r="BI523" s="15"/>
      <c r="BJ523" s="232">
        <f t="shared" si="247"/>
        <v>25.95</v>
      </c>
      <c r="BK523" s="235">
        <f t="shared" si="257"/>
        <v>551.93536121675311</v>
      </c>
      <c r="BM523" s="109">
        <f t="shared" si="248"/>
        <v>0.26282636248416813</v>
      </c>
      <c r="BN523" s="213"/>
      <c r="BR523" s="228"/>
      <c r="BS523" s="311"/>
      <c r="BT523" s="3"/>
      <c r="BU523" s="213"/>
      <c r="BV523" s="213"/>
      <c r="BW523" s="291"/>
    </row>
    <row r="524" spans="1:75" x14ac:dyDescent="0.2">
      <c r="A524" s="210">
        <v>26</v>
      </c>
      <c r="B524" s="211">
        <f t="shared" si="232"/>
        <v>554.1600000000343</v>
      </c>
      <c r="C524" s="866">
        <f ca="1">IF(ISERR(AVERAGE(INDIRECT("B"&amp;(ROW()-INT($B$1/2))):INDIRECT("B"&amp;(ROW()+INT($B$1/2))))),"",AVERAGE(INDIRECT("B"&amp;(ROW()-INT($B$1/2))):INDIRECT("B"&amp;(ROW()+INT($B$1/2)))))</f>
        <v>554.1600000000343</v>
      </c>
      <c r="D524" s="866">
        <f t="shared" si="233"/>
        <v>5.0000000000000711E-2</v>
      </c>
      <c r="E524" s="867"/>
      <c r="F524" s="212">
        <f t="shared" si="258"/>
        <v>26.000000000001037</v>
      </c>
      <c r="G524" s="2">
        <f t="shared" si="234"/>
        <v>521</v>
      </c>
      <c r="H524" s="213">
        <f t="shared" si="235"/>
        <v>26</v>
      </c>
      <c r="I524" s="213">
        <f t="shared" si="236"/>
        <v>26.05</v>
      </c>
      <c r="J524" s="51">
        <f t="shared" ca="1" si="237"/>
        <v>554.1600000000343</v>
      </c>
      <c r="K524" s="51">
        <f t="shared" ca="1" si="238"/>
        <v>550.00200000003417</v>
      </c>
      <c r="L524" s="553">
        <f t="shared" ca="1" si="239"/>
        <v>554.15999999994801</v>
      </c>
      <c r="M524" s="542">
        <f t="shared" si="242"/>
        <v>41.842944000001673</v>
      </c>
      <c r="N524" s="544">
        <f t="shared" ca="1" si="243"/>
        <v>168.90796799998415</v>
      </c>
      <c r="O524" s="5"/>
      <c r="P524" s="216"/>
      <c r="Q524" s="217"/>
      <c r="R524" s="218"/>
      <c r="S524" s="219">
        <f t="shared" si="249"/>
        <v>0</v>
      </c>
      <c r="T524" s="220">
        <f t="shared" si="250"/>
        <v>0</v>
      </c>
      <c r="U524" s="214">
        <f t="shared" si="259"/>
        <v>0</v>
      </c>
      <c r="W524" s="221"/>
      <c r="X524" s="222"/>
      <c r="Y524" s="222"/>
      <c r="Z524" s="223"/>
      <c r="AA524" s="222"/>
      <c r="AB524" s="224"/>
      <c r="AC524" s="225"/>
      <c r="AD524" s="2">
        <f t="shared" si="244"/>
        <v>0</v>
      </c>
      <c r="AE524" s="2">
        <f t="shared" si="245"/>
        <v>0</v>
      </c>
      <c r="AF524" s="226"/>
      <c r="AG524" s="219">
        <f t="shared" si="251"/>
        <v>0</v>
      </c>
      <c r="AH524" s="234">
        <f t="shared" si="252"/>
        <v>0</v>
      </c>
      <c r="AI524" s="214">
        <f t="shared" si="260"/>
        <v>0</v>
      </c>
      <c r="AK524" s="229">
        <f t="shared" si="253"/>
        <v>0</v>
      </c>
      <c r="AL524" s="226"/>
      <c r="AM524" s="15"/>
      <c r="AN524" s="232" t="e">
        <f t="shared" si="254"/>
        <v>#DIV/0!</v>
      </c>
      <c r="AO524" s="214">
        <f t="shared" si="246"/>
        <v>0</v>
      </c>
      <c r="AQ524" s="210"/>
      <c r="AR524" s="231"/>
      <c r="AS524" s="15"/>
      <c r="AT524" s="232">
        <f t="shared" si="255"/>
        <v>0</v>
      </c>
      <c r="AU524" s="235">
        <f t="shared" si="256"/>
        <v>0</v>
      </c>
      <c r="AY524" s="210">
        <v>26</v>
      </c>
      <c r="AZ524" s="231">
        <v>19</v>
      </c>
      <c r="BA524" s="15"/>
      <c r="BB524" s="232">
        <f t="shared" si="240"/>
        <v>25.990117825921708</v>
      </c>
      <c r="BC524" s="235">
        <f t="shared" si="241"/>
        <v>19</v>
      </c>
      <c r="BG524" s="210">
        <v>26</v>
      </c>
      <c r="BH524" s="231">
        <v>2100</v>
      </c>
      <c r="BI524" s="15"/>
      <c r="BJ524" s="232">
        <f t="shared" si="247"/>
        <v>26</v>
      </c>
      <c r="BK524" s="235">
        <f t="shared" si="257"/>
        <v>548.08745247150591</v>
      </c>
      <c r="BM524" s="109">
        <f t="shared" si="248"/>
        <v>0.26099402498643137</v>
      </c>
      <c r="BN524" s="213"/>
      <c r="BR524" s="228"/>
      <c r="BS524" s="311"/>
      <c r="BT524" s="3"/>
      <c r="BU524" s="213"/>
      <c r="BV524" s="213"/>
      <c r="BW524" s="291"/>
    </row>
    <row r="525" spans="1:75" x14ac:dyDescent="0.2">
      <c r="A525" s="210">
        <v>26.05</v>
      </c>
      <c r="B525" s="211">
        <f t="shared" si="232"/>
        <v>550.00200000003429</v>
      </c>
      <c r="C525" s="866">
        <f ca="1">IF(ISERR(AVERAGE(INDIRECT("B"&amp;(ROW()-INT($B$1/2))):INDIRECT("B"&amp;(ROW()+INT($B$1/2))))),"",AVERAGE(INDIRECT("B"&amp;(ROW()-INT($B$1/2))):INDIRECT("B"&amp;(ROW()+INT($B$1/2)))))</f>
        <v>550.00200000003417</v>
      </c>
      <c r="D525" s="866">
        <f t="shared" si="233"/>
        <v>5.0000000000000711E-2</v>
      </c>
      <c r="E525" s="867"/>
      <c r="F525" s="212">
        <f t="shared" si="258"/>
        <v>26.050000000001042</v>
      </c>
      <c r="G525" s="2">
        <f t="shared" si="234"/>
        <v>522</v>
      </c>
      <c r="H525" s="213">
        <f t="shared" si="235"/>
        <v>26.05</v>
      </c>
      <c r="I525" s="213">
        <f t="shared" si="236"/>
        <v>26.1</v>
      </c>
      <c r="J525" s="51">
        <f t="shared" ca="1" si="237"/>
        <v>550.00200000003417</v>
      </c>
      <c r="K525" s="51">
        <f t="shared" ca="1" si="238"/>
        <v>545.84400000003427</v>
      </c>
      <c r="L525" s="553">
        <f t="shared" ca="1" si="239"/>
        <v>550.00199999994766</v>
      </c>
      <c r="M525" s="542">
        <f t="shared" si="242"/>
        <v>41.923411200001681</v>
      </c>
      <c r="N525" s="544">
        <f t="shared" ca="1" si="243"/>
        <v>167.64060959998406</v>
      </c>
      <c r="O525" s="5"/>
      <c r="P525" s="216"/>
      <c r="Q525" s="217"/>
      <c r="R525" s="218"/>
      <c r="S525" s="219">
        <f t="shared" si="249"/>
        <v>0</v>
      </c>
      <c r="T525" s="220">
        <f t="shared" si="250"/>
        <v>0</v>
      </c>
      <c r="U525" s="214">
        <f t="shared" si="259"/>
        <v>0</v>
      </c>
      <c r="W525" s="221"/>
      <c r="X525" s="222"/>
      <c r="Y525" s="222"/>
      <c r="Z525" s="223"/>
      <c r="AA525" s="222"/>
      <c r="AB525" s="224"/>
      <c r="AC525" s="225"/>
      <c r="AD525" s="2">
        <f t="shared" si="244"/>
        <v>0</v>
      </c>
      <c r="AE525" s="2">
        <f t="shared" si="245"/>
        <v>0</v>
      </c>
      <c r="AF525" s="226"/>
      <c r="AG525" s="219">
        <f t="shared" si="251"/>
        <v>0</v>
      </c>
      <c r="AH525" s="234">
        <f t="shared" si="252"/>
        <v>0</v>
      </c>
      <c r="AI525" s="214">
        <f t="shared" si="260"/>
        <v>0</v>
      </c>
      <c r="AK525" s="229">
        <f t="shared" si="253"/>
        <v>0</v>
      </c>
      <c r="AL525" s="226"/>
      <c r="AM525" s="15"/>
      <c r="AN525" s="232" t="e">
        <f t="shared" si="254"/>
        <v>#DIV/0!</v>
      </c>
      <c r="AO525" s="214">
        <f t="shared" si="246"/>
        <v>0</v>
      </c>
      <c r="AQ525" s="210"/>
      <c r="AR525" s="231"/>
      <c r="AS525" s="15"/>
      <c r="AT525" s="232">
        <f t="shared" si="255"/>
        <v>0</v>
      </c>
      <c r="AU525" s="235">
        <f t="shared" si="256"/>
        <v>0</v>
      </c>
      <c r="AY525" s="210">
        <v>26.05</v>
      </c>
      <c r="AZ525" s="231">
        <v>18.7</v>
      </c>
      <c r="BA525" s="15"/>
      <c r="BB525" s="232">
        <f t="shared" si="240"/>
        <v>26.040098821740788</v>
      </c>
      <c r="BC525" s="235">
        <f t="shared" si="241"/>
        <v>18.7</v>
      </c>
      <c r="BG525" s="210">
        <v>26.05</v>
      </c>
      <c r="BH525" s="231">
        <v>2100</v>
      </c>
      <c r="BI525" s="15"/>
      <c r="BJ525" s="232">
        <f t="shared" si="247"/>
        <v>26.05</v>
      </c>
      <c r="BK525" s="235">
        <f t="shared" si="257"/>
        <v>544.23954372625872</v>
      </c>
      <c r="BM525" s="109">
        <f t="shared" si="248"/>
        <v>0.25916168748869461</v>
      </c>
      <c r="BN525" s="213"/>
      <c r="BR525" s="228"/>
      <c r="BS525" s="311"/>
      <c r="BT525" s="3"/>
      <c r="BU525" s="213"/>
      <c r="BV525" s="213"/>
      <c r="BW525" s="291"/>
    </row>
    <row r="526" spans="1:75" x14ac:dyDescent="0.2">
      <c r="A526" s="210">
        <v>26.1</v>
      </c>
      <c r="B526" s="211">
        <f t="shared" si="232"/>
        <v>545.84400000003427</v>
      </c>
      <c r="C526" s="866">
        <f ca="1">IF(ISERR(AVERAGE(INDIRECT("B"&amp;(ROW()-INT($B$1/2))):INDIRECT("B"&amp;(ROW()+INT($B$1/2))))),"",AVERAGE(INDIRECT("B"&amp;(ROW()-INT($B$1/2))):INDIRECT("B"&amp;(ROW()+INT($B$1/2)))))</f>
        <v>545.84400000003427</v>
      </c>
      <c r="D526" s="866">
        <f t="shared" si="233"/>
        <v>5.0000000000000711E-2</v>
      </c>
      <c r="E526" s="867"/>
      <c r="F526" s="212">
        <f t="shared" si="258"/>
        <v>26.100000000001046</v>
      </c>
      <c r="G526" s="2">
        <f t="shared" si="234"/>
        <v>523</v>
      </c>
      <c r="H526" s="213">
        <f t="shared" si="235"/>
        <v>26.1</v>
      </c>
      <c r="I526" s="213">
        <f t="shared" si="236"/>
        <v>26.15</v>
      </c>
      <c r="J526" s="51">
        <f t="shared" ca="1" si="237"/>
        <v>545.84400000003427</v>
      </c>
      <c r="K526" s="51">
        <f t="shared" ca="1" si="238"/>
        <v>541.68600000003426</v>
      </c>
      <c r="L526" s="553">
        <f t="shared" ca="1" si="239"/>
        <v>545.84399999994741</v>
      </c>
      <c r="M526" s="542">
        <f t="shared" si="242"/>
        <v>42.003878400001689</v>
      </c>
      <c r="N526" s="544">
        <f t="shared" ca="1" si="243"/>
        <v>166.37325119998397</v>
      </c>
      <c r="O526" s="5"/>
      <c r="P526" s="216"/>
      <c r="Q526" s="217"/>
      <c r="R526" s="218"/>
      <c r="S526" s="219">
        <f t="shared" si="249"/>
        <v>0</v>
      </c>
      <c r="T526" s="220">
        <f t="shared" si="250"/>
        <v>0</v>
      </c>
      <c r="U526" s="214">
        <f t="shared" si="259"/>
        <v>0</v>
      </c>
      <c r="W526" s="221"/>
      <c r="X526" s="222"/>
      <c r="Y526" s="222"/>
      <c r="Z526" s="223"/>
      <c r="AA526" s="222"/>
      <c r="AB526" s="224"/>
      <c r="AC526" s="225"/>
      <c r="AD526" s="2">
        <f t="shared" si="244"/>
        <v>0</v>
      </c>
      <c r="AE526" s="2">
        <f t="shared" si="245"/>
        <v>0</v>
      </c>
      <c r="AF526" s="226"/>
      <c r="AG526" s="219">
        <f t="shared" si="251"/>
        <v>0</v>
      </c>
      <c r="AH526" s="234">
        <f t="shared" si="252"/>
        <v>0</v>
      </c>
      <c r="AI526" s="214">
        <f t="shared" si="260"/>
        <v>0</v>
      </c>
      <c r="AK526" s="229">
        <f t="shared" si="253"/>
        <v>0</v>
      </c>
      <c r="AL526" s="226"/>
      <c r="AM526" s="15"/>
      <c r="AN526" s="232" t="e">
        <f t="shared" si="254"/>
        <v>#DIV/0!</v>
      </c>
      <c r="AO526" s="214">
        <f t="shared" si="246"/>
        <v>0</v>
      </c>
      <c r="AQ526" s="210"/>
      <c r="AR526" s="231"/>
      <c r="AS526" s="15"/>
      <c r="AT526" s="232">
        <f t="shared" si="255"/>
        <v>0</v>
      </c>
      <c r="AU526" s="235">
        <f t="shared" si="256"/>
        <v>0</v>
      </c>
      <c r="AY526" s="210">
        <v>26.1</v>
      </c>
      <c r="AZ526" s="231">
        <v>18</v>
      </c>
      <c r="BA526" s="15"/>
      <c r="BB526" s="232">
        <f t="shared" si="240"/>
        <v>26.090079817559868</v>
      </c>
      <c r="BC526" s="235">
        <f t="shared" si="241"/>
        <v>18</v>
      </c>
      <c r="BG526" s="210">
        <v>26.1</v>
      </c>
      <c r="BH526" s="231">
        <v>2100</v>
      </c>
      <c r="BI526" s="15"/>
      <c r="BJ526" s="232">
        <f t="shared" si="247"/>
        <v>26.1</v>
      </c>
      <c r="BK526" s="235">
        <f t="shared" si="257"/>
        <v>540.39163498101152</v>
      </c>
      <c r="BM526" s="109">
        <f t="shared" si="248"/>
        <v>0.25732934999095786</v>
      </c>
      <c r="BN526" s="213"/>
      <c r="BR526" s="228"/>
      <c r="BS526" s="311"/>
      <c r="BT526" s="3"/>
      <c r="BU526" s="213"/>
      <c r="BV526" s="213"/>
      <c r="BW526" s="291"/>
    </row>
    <row r="527" spans="1:75" x14ac:dyDescent="0.2">
      <c r="A527" s="210">
        <v>26.15</v>
      </c>
      <c r="B527" s="211">
        <f t="shared" si="232"/>
        <v>541.68600000003426</v>
      </c>
      <c r="C527" s="866">
        <f ca="1">IF(ISERR(AVERAGE(INDIRECT("B"&amp;(ROW()-INT($B$1/2))):INDIRECT("B"&amp;(ROW()+INT($B$1/2))))),"",AVERAGE(INDIRECT("B"&amp;(ROW()-INT($B$1/2))):INDIRECT("B"&amp;(ROW()+INT($B$1/2)))))</f>
        <v>541.68600000003426</v>
      </c>
      <c r="D527" s="866">
        <f t="shared" si="233"/>
        <v>4.9999999999997158E-2</v>
      </c>
      <c r="E527" s="867"/>
      <c r="F527" s="212">
        <f t="shared" si="258"/>
        <v>26.15000000000105</v>
      </c>
      <c r="G527" s="2">
        <f t="shared" si="234"/>
        <v>524</v>
      </c>
      <c r="H527" s="213">
        <f t="shared" si="235"/>
        <v>26.15</v>
      </c>
      <c r="I527" s="213">
        <f t="shared" si="236"/>
        <v>26.2</v>
      </c>
      <c r="J527" s="51">
        <f t="shared" ca="1" si="237"/>
        <v>541.68600000003426</v>
      </c>
      <c r="K527" s="51">
        <f t="shared" ca="1" si="238"/>
        <v>537.52800000003424</v>
      </c>
      <c r="L527" s="553">
        <f t="shared" ca="1" si="239"/>
        <v>541.68599999994683</v>
      </c>
      <c r="M527" s="542">
        <f t="shared" si="242"/>
        <v>42.08434560000169</v>
      </c>
      <c r="N527" s="544">
        <f t="shared" ca="1" si="243"/>
        <v>165.10589279998379</v>
      </c>
      <c r="O527" s="5"/>
      <c r="P527" s="216"/>
      <c r="Q527" s="217"/>
      <c r="R527" s="218"/>
      <c r="S527" s="219">
        <f t="shared" si="249"/>
        <v>0</v>
      </c>
      <c r="T527" s="220">
        <f t="shared" si="250"/>
        <v>0</v>
      </c>
      <c r="U527" s="214">
        <f t="shared" si="259"/>
        <v>0</v>
      </c>
      <c r="W527" s="221"/>
      <c r="X527" s="222"/>
      <c r="Y527" s="222"/>
      <c r="Z527" s="223"/>
      <c r="AA527" s="222"/>
      <c r="AB527" s="224"/>
      <c r="AC527" s="225"/>
      <c r="AD527" s="2">
        <f t="shared" si="244"/>
        <v>0</v>
      </c>
      <c r="AE527" s="2">
        <f t="shared" si="245"/>
        <v>0</v>
      </c>
      <c r="AF527" s="226"/>
      <c r="AG527" s="219">
        <f t="shared" si="251"/>
        <v>0</v>
      </c>
      <c r="AH527" s="234">
        <f t="shared" si="252"/>
        <v>0</v>
      </c>
      <c r="AI527" s="214">
        <f t="shared" si="260"/>
        <v>0</v>
      </c>
      <c r="AK527" s="229">
        <f t="shared" si="253"/>
        <v>0</v>
      </c>
      <c r="AL527" s="226"/>
      <c r="AM527" s="15"/>
      <c r="AN527" s="232" t="e">
        <f t="shared" si="254"/>
        <v>#DIV/0!</v>
      </c>
      <c r="AO527" s="214">
        <f t="shared" si="246"/>
        <v>0</v>
      </c>
      <c r="AQ527" s="210"/>
      <c r="AR527" s="231"/>
      <c r="AS527" s="15"/>
      <c r="AT527" s="232">
        <f t="shared" si="255"/>
        <v>0</v>
      </c>
      <c r="AU527" s="235">
        <f t="shared" si="256"/>
        <v>0</v>
      </c>
      <c r="AY527" s="210">
        <v>26.15</v>
      </c>
      <c r="AZ527" s="231">
        <v>17.7</v>
      </c>
      <c r="BA527" s="15"/>
      <c r="BB527" s="232">
        <f t="shared" si="240"/>
        <v>26.140060813378945</v>
      </c>
      <c r="BC527" s="235">
        <f t="shared" si="241"/>
        <v>17.7</v>
      </c>
      <c r="BG527" s="210">
        <v>26.15</v>
      </c>
      <c r="BH527" s="231">
        <v>2100</v>
      </c>
      <c r="BI527" s="15"/>
      <c r="BJ527" s="232">
        <f t="shared" si="247"/>
        <v>26.15</v>
      </c>
      <c r="BK527" s="235">
        <f t="shared" si="257"/>
        <v>536.54372623576432</v>
      </c>
      <c r="BM527" s="109">
        <f t="shared" si="248"/>
        <v>0.2554970124932211</v>
      </c>
      <c r="BN527" s="213"/>
      <c r="BR527" s="228"/>
      <c r="BS527" s="311"/>
      <c r="BT527" s="3"/>
      <c r="BU527" s="213"/>
      <c r="BV527" s="213"/>
      <c r="BW527" s="291"/>
    </row>
    <row r="528" spans="1:75" x14ac:dyDescent="0.2">
      <c r="A528" s="210">
        <v>26.2</v>
      </c>
      <c r="B528" s="211">
        <f t="shared" si="232"/>
        <v>537.52800000003424</v>
      </c>
      <c r="C528" s="866">
        <f ca="1">IF(ISERR(AVERAGE(INDIRECT("B"&amp;(ROW()-INT($B$1/2))):INDIRECT("B"&amp;(ROW()+INT($B$1/2))))),"",AVERAGE(INDIRECT("B"&amp;(ROW()-INT($B$1/2))):INDIRECT("B"&amp;(ROW()+INT($B$1/2)))))</f>
        <v>537.52800000003424</v>
      </c>
      <c r="D528" s="866">
        <f t="shared" si="233"/>
        <v>5.0000000000000711E-2</v>
      </c>
      <c r="E528" s="867"/>
      <c r="F528" s="212">
        <f t="shared" si="258"/>
        <v>26.200000000001054</v>
      </c>
      <c r="G528" s="2">
        <f t="shared" si="234"/>
        <v>525</v>
      </c>
      <c r="H528" s="213">
        <f t="shared" si="235"/>
        <v>26.2</v>
      </c>
      <c r="I528" s="213">
        <f t="shared" si="236"/>
        <v>26.25</v>
      </c>
      <c r="J528" s="51">
        <f t="shared" ca="1" si="237"/>
        <v>537.52800000003424</v>
      </c>
      <c r="K528" s="51">
        <f t="shared" ca="1" si="238"/>
        <v>533.37000000003411</v>
      </c>
      <c r="L528" s="553">
        <f t="shared" ca="1" si="239"/>
        <v>537.52799999994647</v>
      </c>
      <c r="M528" s="542">
        <f t="shared" si="242"/>
        <v>42.164812800001698</v>
      </c>
      <c r="N528" s="544">
        <f t="shared" ca="1" si="243"/>
        <v>163.8385343999837</v>
      </c>
      <c r="O528" s="5"/>
      <c r="P528" s="216"/>
      <c r="Q528" s="217"/>
      <c r="R528" s="218"/>
      <c r="S528" s="219">
        <f t="shared" si="249"/>
        <v>0</v>
      </c>
      <c r="T528" s="220">
        <f t="shared" si="250"/>
        <v>0</v>
      </c>
      <c r="U528" s="214">
        <f t="shared" si="259"/>
        <v>0</v>
      </c>
      <c r="W528" s="221"/>
      <c r="X528" s="222"/>
      <c r="Y528" s="222"/>
      <c r="Z528" s="223"/>
      <c r="AA528" s="222"/>
      <c r="AB528" s="224"/>
      <c r="AC528" s="225"/>
      <c r="AD528" s="2">
        <f t="shared" si="244"/>
        <v>0</v>
      </c>
      <c r="AE528" s="2">
        <f t="shared" si="245"/>
        <v>0</v>
      </c>
      <c r="AF528" s="226"/>
      <c r="AG528" s="219">
        <f t="shared" si="251"/>
        <v>0</v>
      </c>
      <c r="AH528" s="234">
        <f t="shared" si="252"/>
        <v>0</v>
      </c>
      <c r="AI528" s="214">
        <f t="shared" si="260"/>
        <v>0</v>
      </c>
      <c r="AK528" s="229">
        <f t="shared" si="253"/>
        <v>0</v>
      </c>
      <c r="AL528" s="226"/>
      <c r="AM528" s="15"/>
      <c r="AN528" s="232" t="e">
        <f t="shared" si="254"/>
        <v>#DIV/0!</v>
      </c>
      <c r="AO528" s="214">
        <f t="shared" si="246"/>
        <v>0</v>
      </c>
      <c r="AQ528" s="210"/>
      <c r="AR528" s="231"/>
      <c r="AS528" s="15"/>
      <c r="AT528" s="232">
        <f t="shared" si="255"/>
        <v>0</v>
      </c>
      <c r="AU528" s="235">
        <f t="shared" si="256"/>
        <v>0</v>
      </c>
      <c r="AY528" s="210">
        <v>26.2</v>
      </c>
      <c r="AZ528" s="231">
        <v>17.7</v>
      </c>
      <c r="BA528" s="15"/>
      <c r="BB528" s="232">
        <f t="shared" si="240"/>
        <v>26.190041809198025</v>
      </c>
      <c r="BC528" s="235">
        <f t="shared" si="241"/>
        <v>17.7</v>
      </c>
      <c r="BG528" s="210">
        <v>26.2</v>
      </c>
      <c r="BH528" s="231">
        <v>2100</v>
      </c>
      <c r="BI528" s="15"/>
      <c r="BJ528" s="232">
        <f t="shared" si="247"/>
        <v>26.2</v>
      </c>
      <c r="BK528" s="235">
        <f t="shared" si="257"/>
        <v>532.69581749051713</v>
      </c>
      <c r="BM528" s="109">
        <f t="shared" si="248"/>
        <v>0.25366467499548434</v>
      </c>
      <c r="BN528" s="213"/>
      <c r="BR528" s="228"/>
      <c r="BS528" s="311"/>
      <c r="BT528" s="3"/>
      <c r="BU528" s="213"/>
      <c r="BV528" s="213"/>
      <c r="BW528" s="291"/>
    </row>
    <row r="529" spans="1:75" x14ac:dyDescent="0.2">
      <c r="A529" s="210">
        <v>26.25</v>
      </c>
      <c r="B529" s="211">
        <f t="shared" si="232"/>
        <v>533.37000000003422</v>
      </c>
      <c r="C529" s="866">
        <f ca="1">IF(ISERR(AVERAGE(INDIRECT("B"&amp;(ROW()-INT($B$1/2))):INDIRECT("B"&amp;(ROW()+INT($B$1/2))))),"",AVERAGE(INDIRECT("B"&amp;(ROW()-INT($B$1/2))):INDIRECT("B"&amp;(ROW()+INT($B$1/2)))))</f>
        <v>533.37000000003411</v>
      </c>
      <c r="D529" s="866">
        <f t="shared" si="233"/>
        <v>5.0000000000000711E-2</v>
      </c>
      <c r="E529" s="867"/>
      <c r="F529" s="212">
        <f t="shared" si="258"/>
        <v>26.250000000001059</v>
      </c>
      <c r="G529" s="2">
        <f t="shared" si="234"/>
        <v>526</v>
      </c>
      <c r="H529" s="213">
        <f t="shared" si="235"/>
        <v>26.25</v>
      </c>
      <c r="I529" s="213">
        <f t="shared" si="236"/>
        <v>26.3</v>
      </c>
      <c r="J529" s="51">
        <f t="shared" ca="1" si="237"/>
        <v>533.37000000003411</v>
      </c>
      <c r="K529" s="51">
        <f t="shared" ca="1" si="238"/>
        <v>529.21200000003421</v>
      </c>
      <c r="L529" s="553">
        <f t="shared" ca="1" si="239"/>
        <v>533.36999999994612</v>
      </c>
      <c r="M529" s="542">
        <f t="shared" si="242"/>
        <v>42.245280000001706</v>
      </c>
      <c r="N529" s="544">
        <f t="shared" ca="1" si="243"/>
        <v>162.57117599998358</v>
      </c>
      <c r="O529" s="5"/>
      <c r="P529" s="216"/>
      <c r="Q529" s="217"/>
      <c r="R529" s="218"/>
      <c r="S529" s="219">
        <f t="shared" si="249"/>
        <v>0</v>
      </c>
      <c r="T529" s="220">
        <f t="shared" si="250"/>
        <v>0</v>
      </c>
      <c r="U529" s="214">
        <f t="shared" si="259"/>
        <v>0</v>
      </c>
      <c r="W529" s="221"/>
      <c r="X529" s="222"/>
      <c r="Y529" s="222"/>
      <c r="Z529" s="223"/>
      <c r="AA529" s="222"/>
      <c r="AB529" s="224"/>
      <c r="AC529" s="225"/>
      <c r="AD529" s="2">
        <f t="shared" si="244"/>
        <v>0</v>
      </c>
      <c r="AE529" s="2">
        <f t="shared" si="245"/>
        <v>0</v>
      </c>
      <c r="AF529" s="226"/>
      <c r="AG529" s="219">
        <f t="shared" si="251"/>
        <v>0</v>
      </c>
      <c r="AH529" s="234">
        <f t="shared" si="252"/>
        <v>0</v>
      </c>
      <c r="AI529" s="214">
        <f t="shared" si="260"/>
        <v>0</v>
      </c>
      <c r="AK529" s="229">
        <f t="shared" si="253"/>
        <v>0</v>
      </c>
      <c r="AL529" s="226"/>
      <c r="AM529" s="15"/>
      <c r="AN529" s="232" t="e">
        <f t="shared" si="254"/>
        <v>#DIV/0!</v>
      </c>
      <c r="AO529" s="214">
        <f t="shared" si="246"/>
        <v>0</v>
      </c>
      <c r="AQ529" s="210"/>
      <c r="AR529" s="231"/>
      <c r="AS529" s="15"/>
      <c r="AT529" s="232">
        <f t="shared" si="255"/>
        <v>0</v>
      </c>
      <c r="AU529" s="235">
        <f t="shared" si="256"/>
        <v>0</v>
      </c>
      <c r="AY529" s="210">
        <v>26.25</v>
      </c>
      <c r="AZ529" s="231">
        <v>17.399999999999999</v>
      </c>
      <c r="BA529" s="15"/>
      <c r="BB529" s="232">
        <f t="shared" si="240"/>
        <v>26.240022805017109</v>
      </c>
      <c r="BC529" s="235">
        <f t="shared" ref="BC529:BC581" si="261">AZ529+BE$4</f>
        <v>17.399999999999999</v>
      </c>
      <c r="BG529" s="210">
        <v>26.25</v>
      </c>
      <c r="BH529" s="231">
        <v>2100</v>
      </c>
      <c r="BI529" s="15"/>
      <c r="BJ529" s="232">
        <f t="shared" si="247"/>
        <v>26.25</v>
      </c>
      <c r="BK529" s="235">
        <f t="shared" si="257"/>
        <v>528.84790874526993</v>
      </c>
      <c r="BM529" s="109">
        <f t="shared" si="248"/>
        <v>0.25183233749774758</v>
      </c>
      <c r="BN529" s="213"/>
      <c r="BR529" s="228"/>
      <c r="BS529" s="311"/>
      <c r="BT529" s="3"/>
      <c r="BU529" s="213"/>
      <c r="BV529" s="213"/>
      <c r="BW529" s="291"/>
    </row>
    <row r="530" spans="1:75" x14ac:dyDescent="0.2">
      <c r="A530" s="210">
        <v>26.3</v>
      </c>
      <c r="B530" s="211">
        <f t="shared" si="232"/>
        <v>529.21200000003421</v>
      </c>
      <c r="C530" s="866">
        <f ca="1">IF(ISERR(AVERAGE(INDIRECT("B"&amp;(ROW()-INT($B$1/2))):INDIRECT("B"&amp;(ROW()+INT($B$1/2))))),"",AVERAGE(INDIRECT("B"&amp;(ROW()-INT($B$1/2))):INDIRECT("B"&amp;(ROW()+INT($B$1/2)))))</f>
        <v>529.21200000003421</v>
      </c>
      <c r="D530" s="866">
        <f t="shared" si="233"/>
        <v>5.0000000000000711E-2</v>
      </c>
      <c r="E530" s="867"/>
      <c r="F530" s="212">
        <f t="shared" si="258"/>
        <v>26.300000000001063</v>
      </c>
      <c r="G530" s="2">
        <f t="shared" si="234"/>
        <v>528</v>
      </c>
      <c r="H530" s="213" t="str">
        <f t="shared" si="235"/>
        <v/>
      </c>
      <c r="I530" s="213" t="str">
        <f t="shared" si="236"/>
        <v/>
      </c>
      <c r="J530" s="51">
        <f t="shared" ca="1" si="237"/>
        <v>527.13300000003414</v>
      </c>
      <c r="K530" s="51">
        <f t="shared" ca="1" si="238"/>
        <v>525.05400000003419</v>
      </c>
      <c r="L530" s="553" t="str">
        <f>IF(INDEX($B$4:$B$4595,G530+1,1)&gt;0,(F530-H530)/(I530-H530)*(K530-J530)+J530,"")</f>
        <v/>
      </c>
      <c r="M530" s="542">
        <f t="shared" si="242"/>
        <v>42.325747200001715</v>
      </c>
      <c r="N530" s="544" t="str">
        <f t="shared" si="243"/>
        <v/>
      </c>
      <c r="O530" s="5"/>
      <c r="P530" s="216"/>
      <c r="Q530" s="217"/>
      <c r="R530" s="218"/>
      <c r="S530" s="219">
        <f t="shared" si="249"/>
        <v>0</v>
      </c>
      <c r="T530" s="220">
        <f t="shared" si="250"/>
        <v>0</v>
      </c>
      <c r="U530" s="214">
        <f t="shared" si="259"/>
        <v>0</v>
      </c>
      <c r="W530" s="221"/>
      <c r="X530" s="222"/>
      <c r="Y530" s="222"/>
      <c r="Z530" s="223"/>
      <c r="AA530" s="222"/>
      <c r="AB530" s="224"/>
      <c r="AC530" s="225"/>
      <c r="AD530" s="2">
        <f t="shared" si="244"/>
        <v>0</v>
      </c>
      <c r="AE530" s="2">
        <f t="shared" si="245"/>
        <v>0</v>
      </c>
      <c r="AF530" s="226"/>
      <c r="AG530" s="219">
        <f t="shared" si="251"/>
        <v>0</v>
      </c>
      <c r="AH530" s="234">
        <f t="shared" si="252"/>
        <v>0</v>
      </c>
      <c r="AI530" s="214">
        <f t="shared" si="260"/>
        <v>0</v>
      </c>
      <c r="AK530" s="229">
        <f t="shared" si="253"/>
        <v>0</v>
      </c>
      <c r="AL530" s="226"/>
      <c r="AM530" s="15"/>
      <c r="AN530" s="232" t="e">
        <f t="shared" si="254"/>
        <v>#DIV/0!</v>
      </c>
      <c r="AO530" s="214">
        <f t="shared" si="246"/>
        <v>0</v>
      </c>
      <c r="AQ530" s="210"/>
      <c r="AR530" s="231"/>
      <c r="AS530" s="15"/>
      <c r="AT530" s="232">
        <f t="shared" si="255"/>
        <v>0</v>
      </c>
      <c r="AU530" s="235">
        <f t="shared" si="256"/>
        <v>0</v>
      </c>
      <c r="AY530" s="210">
        <v>26.3</v>
      </c>
      <c r="AZ530" s="231">
        <v>17.100000000000001</v>
      </c>
      <c r="BA530" s="15"/>
      <c r="BB530" s="232">
        <f t="shared" si="240"/>
        <v>26.290003800836189</v>
      </c>
      <c r="BC530" s="235">
        <f t="shared" si="261"/>
        <v>17.100000000000001</v>
      </c>
      <c r="BG530" s="210">
        <v>26.3</v>
      </c>
      <c r="BH530" s="231">
        <v>2100</v>
      </c>
      <c r="BI530" s="15"/>
      <c r="BJ530" s="232">
        <f t="shared" si="247"/>
        <v>26.3</v>
      </c>
      <c r="BK530" s="235">
        <f t="shared" si="257"/>
        <v>525.00000000002274</v>
      </c>
      <c r="BM530" s="109">
        <f t="shared" si="248"/>
        <v>0.25000000000001082</v>
      </c>
      <c r="BN530" s="213"/>
      <c r="BR530" s="228"/>
      <c r="BS530" s="311"/>
      <c r="BT530" s="3"/>
      <c r="BU530" s="213"/>
      <c r="BV530" s="213"/>
      <c r="BW530" s="291"/>
    </row>
    <row r="531" spans="1:75" x14ac:dyDescent="0.2">
      <c r="A531" s="210">
        <v>26.3</v>
      </c>
      <c r="B531" s="211">
        <f t="shared" si="232"/>
        <v>525.05400000003419</v>
      </c>
      <c r="C531" s="866">
        <f ca="1">IF(ISERR(AVERAGE(INDIRECT("B"&amp;(ROW()-INT($B$1/2))):INDIRECT("B"&amp;(ROW()+INT($B$1/2))))),"",AVERAGE(INDIRECT("B"&amp;(ROW()-INT($B$1/2))):INDIRECT("B"&amp;(ROW()+INT($B$1/2)))))</f>
        <v>527.13300000003414</v>
      </c>
      <c r="D531" s="866">
        <f t="shared" si="233"/>
        <v>0</v>
      </c>
      <c r="E531" s="867"/>
      <c r="F531" s="212"/>
      <c r="G531" s="2"/>
      <c r="H531" s="213"/>
      <c r="I531" s="213"/>
      <c r="J531" s="51"/>
      <c r="K531" s="51"/>
      <c r="L531" s="553"/>
      <c r="M531" s="542"/>
      <c r="N531" s="544"/>
      <c r="O531" s="5"/>
      <c r="P531" s="216"/>
      <c r="Q531" s="217"/>
      <c r="R531" s="218"/>
      <c r="S531" s="219">
        <f t="shared" si="249"/>
        <v>0</v>
      </c>
      <c r="T531" s="220">
        <f t="shared" si="250"/>
        <v>0</v>
      </c>
      <c r="U531" s="214">
        <f t="shared" si="259"/>
        <v>0</v>
      </c>
      <c r="W531" s="221"/>
      <c r="X531" s="222"/>
      <c r="Y531" s="222"/>
      <c r="Z531" s="223"/>
      <c r="AA531" s="222"/>
      <c r="AB531" s="224"/>
      <c r="AC531" s="225"/>
      <c r="AD531" s="2">
        <f t="shared" si="244"/>
        <v>0</v>
      </c>
      <c r="AE531" s="2">
        <f t="shared" si="245"/>
        <v>0</v>
      </c>
      <c r="AF531" s="226"/>
      <c r="AG531" s="219">
        <f t="shared" si="251"/>
        <v>0</v>
      </c>
      <c r="AH531" s="234">
        <f t="shared" si="252"/>
        <v>0</v>
      </c>
      <c r="AI531" s="214">
        <f t="shared" si="260"/>
        <v>0</v>
      </c>
      <c r="AK531" s="229">
        <f t="shared" si="253"/>
        <v>0</v>
      </c>
      <c r="AL531" s="226"/>
      <c r="AM531" s="15"/>
      <c r="AN531" s="232" t="e">
        <f t="shared" si="254"/>
        <v>#DIV/0!</v>
      </c>
      <c r="AO531" s="214">
        <f t="shared" si="246"/>
        <v>0</v>
      </c>
      <c r="AQ531" s="210"/>
      <c r="AR531" s="231"/>
      <c r="AS531" s="15"/>
      <c r="AT531" s="232">
        <f t="shared" si="255"/>
        <v>0</v>
      </c>
      <c r="AU531" s="235">
        <f t="shared" si="256"/>
        <v>0</v>
      </c>
      <c r="AY531" s="210">
        <v>26.31</v>
      </c>
      <c r="AZ531" s="231">
        <v>17.100000000000001</v>
      </c>
      <c r="BA531" s="15"/>
      <c r="BB531" s="232">
        <f t="shared" si="240"/>
        <v>26.3</v>
      </c>
      <c r="BC531" s="235">
        <f t="shared" si="261"/>
        <v>17.100000000000001</v>
      </c>
      <c r="BG531" s="210"/>
      <c r="BH531" s="231"/>
      <c r="BI531" s="15"/>
      <c r="BJ531" s="232">
        <f t="shared" si="247"/>
        <v>0</v>
      </c>
      <c r="BK531" s="235">
        <f t="shared" si="257"/>
        <v>0</v>
      </c>
      <c r="BM531" s="109">
        <f t="shared" si="248"/>
        <v>0.24816766250227409</v>
      </c>
      <c r="BN531" s="213"/>
      <c r="BR531" s="228"/>
      <c r="BS531" s="311"/>
      <c r="BT531" s="3"/>
      <c r="BU531" s="213"/>
      <c r="BV531" s="213"/>
      <c r="BW531" s="291"/>
    </row>
    <row r="532" spans="1:75" x14ac:dyDescent="0.2">
      <c r="A532" s="210"/>
      <c r="B532" s="211"/>
      <c r="C532" s="866">
        <f ca="1">IF(ISERR(AVERAGE(INDIRECT("B"&amp;(ROW()-INT($B$1/2))):INDIRECT("B"&amp;(ROW()+INT($B$1/2))))),"",AVERAGE(INDIRECT("B"&amp;(ROW()-INT($B$1/2))):INDIRECT("B"&amp;(ROW()+INT($B$1/2)))))</f>
        <v>525.05400000003419</v>
      </c>
      <c r="D532" s="866">
        <f t="shared" si="233"/>
        <v>-26.3</v>
      </c>
      <c r="E532" s="867"/>
      <c r="F532" s="212"/>
      <c r="G532" s="2"/>
      <c r="H532" s="213"/>
      <c r="I532" s="213"/>
      <c r="J532" s="51"/>
      <c r="K532" s="51"/>
      <c r="L532" s="553"/>
      <c r="M532" s="542"/>
      <c r="N532" s="544"/>
      <c r="O532" s="5"/>
      <c r="P532" s="216"/>
      <c r="Q532" s="217"/>
      <c r="R532" s="218"/>
      <c r="S532" s="219">
        <f t="shared" si="249"/>
        <v>0</v>
      </c>
      <c r="T532" s="220">
        <f t="shared" si="250"/>
        <v>0</v>
      </c>
      <c r="U532" s="214">
        <f t="shared" si="259"/>
        <v>0</v>
      </c>
      <c r="W532" s="221"/>
      <c r="X532" s="222"/>
      <c r="Y532" s="222"/>
      <c r="Z532" s="223"/>
      <c r="AA532" s="222"/>
      <c r="AB532" s="224"/>
      <c r="AC532" s="225"/>
      <c r="AD532" s="2">
        <f t="shared" si="244"/>
        <v>0</v>
      </c>
      <c r="AE532" s="2">
        <f t="shared" si="245"/>
        <v>0</v>
      </c>
      <c r="AF532" s="226"/>
      <c r="AG532" s="219">
        <f t="shared" si="251"/>
        <v>0</v>
      </c>
      <c r="AH532" s="234">
        <f t="shared" si="252"/>
        <v>0</v>
      </c>
      <c r="AI532" s="214">
        <f t="shared" si="260"/>
        <v>0</v>
      </c>
      <c r="AK532" s="229">
        <f t="shared" si="253"/>
        <v>0</v>
      </c>
      <c r="AL532" s="226"/>
      <c r="AM532" s="15"/>
      <c r="AN532" s="232" t="e">
        <f t="shared" si="254"/>
        <v>#DIV/0!</v>
      </c>
      <c r="AO532" s="214">
        <f t="shared" si="246"/>
        <v>0</v>
      </c>
      <c r="AQ532" s="210"/>
      <c r="AR532" s="231"/>
      <c r="AS532" s="15"/>
      <c r="AT532" s="232">
        <f t="shared" si="255"/>
        <v>0</v>
      </c>
      <c r="AU532" s="235">
        <f t="shared" si="256"/>
        <v>0</v>
      </c>
      <c r="AY532" s="210"/>
      <c r="AZ532" s="231"/>
      <c r="BA532" s="15"/>
      <c r="BB532" s="232">
        <f t="shared" si="240"/>
        <v>0</v>
      </c>
      <c r="BC532" s="235">
        <f t="shared" si="261"/>
        <v>0</v>
      </c>
      <c r="BG532" s="210"/>
      <c r="BH532" s="231"/>
      <c r="BI532" s="15"/>
      <c r="BJ532" s="232">
        <f t="shared" si="247"/>
        <v>0</v>
      </c>
      <c r="BK532" s="235">
        <f t="shared" si="257"/>
        <v>0</v>
      </c>
      <c r="BM532" s="109">
        <f t="shared" si="248"/>
        <v>0.24633532500453736</v>
      </c>
      <c r="BN532" s="213"/>
      <c r="BR532" s="228"/>
      <c r="BS532" s="311"/>
      <c r="BT532" s="3"/>
      <c r="BU532" s="213"/>
      <c r="BV532" s="213"/>
      <c r="BW532" s="291"/>
    </row>
    <row r="533" spans="1:75" x14ac:dyDescent="0.2">
      <c r="A533" s="210"/>
      <c r="B533" s="211"/>
      <c r="C533" s="866" t="str">
        <f ca="1">IF(ISERR(AVERAGE(INDIRECT("B"&amp;(ROW()-INT($B$1/2))):INDIRECT("B"&amp;(ROW()+INT($B$1/2))))),"",AVERAGE(INDIRECT("B"&amp;(ROW()-INT($B$1/2))):INDIRECT("B"&amp;(ROW()+INT($B$1/2)))))</f>
        <v/>
      </c>
      <c r="D533" s="866">
        <f t="shared" si="233"/>
        <v>0</v>
      </c>
      <c r="E533" s="867"/>
      <c r="F533" s="212"/>
      <c r="G533" s="2"/>
      <c r="H533" s="213"/>
      <c r="I533" s="213"/>
      <c r="J533" s="51"/>
      <c r="K533" s="51"/>
      <c r="L533" s="553"/>
      <c r="M533" s="542"/>
      <c r="N533" s="544"/>
      <c r="O533" s="5"/>
      <c r="P533" s="216"/>
      <c r="Q533" s="217"/>
      <c r="R533" s="218"/>
      <c r="S533" s="219">
        <f t="shared" si="249"/>
        <v>0</v>
      </c>
      <c r="T533" s="220">
        <f t="shared" si="250"/>
        <v>0</v>
      </c>
      <c r="U533" s="214">
        <f t="shared" si="259"/>
        <v>0</v>
      </c>
      <c r="W533" s="221"/>
      <c r="X533" s="222"/>
      <c r="Y533" s="222"/>
      <c r="Z533" s="223"/>
      <c r="AA533" s="222"/>
      <c r="AB533" s="224"/>
      <c r="AC533" s="225"/>
      <c r="AD533" s="2">
        <f t="shared" si="244"/>
        <v>0</v>
      </c>
      <c r="AE533" s="2">
        <f t="shared" si="245"/>
        <v>0</v>
      </c>
      <c r="AF533" s="226"/>
      <c r="AG533" s="219">
        <f t="shared" si="251"/>
        <v>0</v>
      </c>
      <c r="AH533" s="234">
        <f t="shared" si="252"/>
        <v>0</v>
      </c>
      <c r="AI533" s="214">
        <f t="shared" si="260"/>
        <v>0</v>
      </c>
      <c r="AK533" s="229">
        <f t="shared" si="253"/>
        <v>0</v>
      </c>
      <c r="AL533" s="226"/>
      <c r="AM533" s="15"/>
      <c r="AN533" s="232" t="e">
        <f t="shared" si="254"/>
        <v>#DIV/0!</v>
      </c>
      <c r="AO533" s="214">
        <f t="shared" si="246"/>
        <v>0</v>
      </c>
      <c r="AQ533" s="210"/>
      <c r="AR533" s="231"/>
      <c r="AS533" s="15"/>
      <c r="AT533" s="232">
        <f t="shared" si="255"/>
        <v>0</v>
      </c>
      <c r="AU533" s="235">
        <f t="shared" si="256"/>
        <v>0</v>
      </c>
      <c r="AY533" s="210"/>
      <c r="AZ533" s="231"/>
      <c r="BA533" s="15"/>
      <c r="BB533" s="232">
        <f t="shared" si="240"/>
        <v>0</v>
      </c>
      <c r="BC533" s="235">
        <f t="shared" si="261"/>
        <v>0</v>
      </c>
      <c r="BG533" s="210"/>
      <c r="BH533" s="231"/>
      <c r="BI533" s="15"/>
      <c r="BJ533" s="232">
        <f t="shared" si="247"/>
        <v>0</v>
      </c>
      <c r="BK533" s="235">
        <f t="shared" si="257"/>
        <v>0</v>
      </c>
      <c r="BM533" s="109">
        <f t="shared" si="248"/>
        <v>0.24450298750680063</v>
      </c>
      <c r="BN533" s="213"/>
      <c r="BR533" s="228"/>
      <c r="BS533" s="311"/>
      <c r="BT533" s="3"/>
      <c r="BU533" s="213"/>
      <c r="BV533" s="213"/>
      <c r="BW533" s="291"/>
    </row>
    <row r="534" spans="1:75" x14ac:dyDescent="0.2">
      <c r="A534" s="210"/>
      <c r="B534" s="211"/>
      <c r="C534" s="866" t="str">
        <f ca="1">IF(ISERR(AVERAGE(INDIRECT("B"&amp;(ROW()-INT($B$1/2))):INDIRECT("B"&amp;(ROW()+INT($B$1/2))))),"",AVERAGE(INDIRECT("B"&amp;(ROW()-INT($B$1/2))):INDIRECT("B"&amp;(ROW()+INT($B$1/2)))))</f>
        <v/>
      </c>
      <c r="D534" s="866">
        <f t="shared" si="233"/>
        <v>0</v>
      </c>
      <c r="E534" s="867"/>
      <c r="F534" s="212"/>
      <c r="G534" s="2"/>
      <c r="H534" s="213"/>
      <c r="I534" s="213"/>
      <c r="J534" s="51"/>
      <c r="K534" s="51"/>
      <c r="L534" s="553"/>
      <c r="M534" s="542"/>
      <c r="N534" s="544"/>
      <c r="O534" s="5"/>
      <c r="P534" s="216"/>
      <c r="Q534" s="217"/>
      <c r="R534" s="218"/>
      <c r="S534" s="219">
        <f t="shared" si="249"/>
        <v>0</v>
      </c>
      <c r="T534" s="220">
        <f t="shared" si="250"/>
        <v>0</v>
      </c>
      <c r="U534" s="214">
        <f t="shared" si="259"/>
        <v>0</v>
      </c>
      <c r="W534" s="221"/>
      <c r="X534" s="222"/>
      <c r="Y534" s="222"/>
      <c r="Z534" s="223"/>
      <c r="AA534" s="222"/>
      <c r="AB534" s="224"/>
      <c r="AC534" s="225"/>
      <c r="AD534" s="2">
        <f t="shared" si="244"/>
        <v>0</v>
      </c>
      <c r="AE534" s="2">
        <f t="shared" si="245"/>
        <v>0</v>
      </c>
      <c r="AF534" s="226"/>
      <c r="AG534" s="219">
        <f t="shared" si="251"/>
        <v>0</v>
      </c>
      <c r="AH534" s="234">
        <f t="shared" si="252"/>
        <v>0</v>
      </c>
      <c r="AI534" s="214">
        <f t="shared" si="260"/>
        <v>0</v>
      </c>
      <c r="AK534" s="229">
        <f t="shared" si="253"/>
        <v>0</v>
      </c>
      <c r="AL534" s="226"/>
      <c r="AM534" s="15"/>
      <c r="AN534" s="232" t="e">
        <f t="shared" si="254"/>
        <v>#DIV/0!</v>
      </c>
      <c r="AO534" s="214">
        <f t="shared" si="246"/>
        <v>0</v>
      </c>
      <c r="AQ534" s="210"/>
      <c r="AR534" s="231"/>
      <c r="AS534" s="15"/>
      <c r="AT534" s="232">
        <f t="shared" si="255"/>
        <v>0</v>
      </c>
      <c r="AU534" s="235">
        <f t="shared" si="256"/>
        <v>0</v>
      </c>
      <c r="AY534" s="210"/>
      <c r="AZ534" s="231"/>
      <c r="BA534" s="15"/>
      <c r="BB534" s="232">
        <f t="shared" si="240"/>
        <v>0</v>
      </c>
      <c r="BC534" s="235">
        <f t="shared" si="261"/>
        <v>0</v>
      </c>
      <c r="BG534" s="210"/>
      <c r="BH534" s="231"/>
      <c r="BI534" s="15"/>
      <c r="BJ534" s="232">
        <f t="shared" si="247"/>
        <v>0</v>
      </c>
      <c r="BK534" s="235">
        <f t="shared" si="257"/>
        <v>0</v>
      </c>
      <c r="BM534" s="109">
        <f t="shared" si="248"/>
        <v>0.2426706500090639</v>
      </c>
      <c r="BN534" s="213"/>
      <c r="BR534" s="228"/>
      <c r="BS534" s="311"/>
      <c r="BT534" s="3"/>
      <c r="BU534" s="213"/>
      <c r="BV534" s="213"/>
      <c r="BW534" s="291"/>
    </row>
    <row r="535" spans="1:75" x14ac:dyDescent="0.2">
      <c r="A535" s="210"/>
      <c r="B535" s="211"/>
      <c r="C535" s="866" t="str">
        <f ca="1">IF(ISERR(AVERAGE(INDIRECT("B"&amp;(ROW()-INT($B$1/2))):INDIRECT("B"&amp;(ROW()+INT($B$1/2))))),"",AVERAGE(INDIRECT("B"&amp;(ROW()-INT($B$1/2))):INDIRECT("B"&amp;(ROW()+INT($B$1/2)))))</f>
        <v/>
      </c>
      <c r="D535" s="866">
        <f t="shared" si="233"/>
        <v>0</v>
      </c>
      <c r="E535" s="867"/>
      <c r="F535" s="212"/>
      <c r="G535" s="2"/>
      <c r="H535" s="213"/>
      <c r="I535" s="213"/>
      <c r="J535" s="51"/>
      <c r="K535" s="51"/>
      <c r="L535" s="553"/>
      <c r="M535" s="542"/>
      <c r="N535" s="544"/>
      <c r="O535" s="5"/>
      <c r="P535" s="216"/>
      <c r="Q535" s="217"/>
      <c r="R535" s="218"/>
      <c r="S535" s="219">
        <f t="shared" si="249"/>
        <v>0</v>
      </c>
      <c r="T535" s="220">
        <f t="shared" si="250"/>
        <v>0</v>
      </c>
      <c r="U535" s="214">
        <f t="shared" si="259"/>
        <v>0</v>
      </c>
      <c r="W535" s="221"/>
      <c r="X535" s="222"/>
      <c r="Y535" s="222"/>
      <c r="Z535" s="223"/>
      <c r="AA535" s="222"/>
      <c r="AB535" s="224"/>
      <c r="AC535" s="225"/>
      <c r="AD535" s="2">
        <f t="shared" si="244"/>
        <v>0</v>
      </c>
      <c r="AE535" s="2">
        <f t="shared" si="245"/>
        <v>0</v>
      </c>
      <c r="AF535" s="226"/>
      <c r="AG535" s="219">
        <f t="shared" si="251"/>
        <v>0</v>
      </c>
      <c r="AH535" s="234">
        <f t="shared" si="252"/>
        <v>0</v>
      </c>
      <c r="AI535" s="214">
        <f t="shared" si="260"/>
        <v>0</v>
      </c>
      <c r="AK535" s="229">
        <f t="shared" si="253"/>
        <v>0</v>
      </c>
      <c r="AL535" s="226"/>
      <c r="AM535" s="15"/>
      <c r="AN535" s="232" t="e">
        <f t="shared" si="254"/>
        <v>#DIV/0!</v>
      </c>
      <c r="AO535" s="214">
        <f t="shared" si="246"/>
        <v>0</v>
      </c>
      <c r="AQ535" s="210"/>
      <c r="AR535" s="231"/>
      <c r="AS535" s="15"/>
      <c r="AT535" s="232">
        <f t="shared" si="255"/>
        <v>0</v>
      </c>
      <c r="AU535" s="235">
        <f t="shared" si="256"/>
        <v>0</v>
      </c>
      <c r="AY535" s="210"/>
      <c r="AZ535" s="231"/>
      <c r="BA535" s="15"/>
      <c r="BB535" s="232">
        <f t="shared" si="240"/>
        <v>0</v>
      </c>
      <c r="BC535" s="235">
        <f t="shared" si="261"/>
        <v>0</v>
      </c>
      <c r="BG535" s="210"/>
      <c r="BH535" s="231"/>
      <c r="BI535" s="15"/>
      <c r="BJ535" s="232">
        <f t="shared" si="247"/>
        <v>0</v>
      </c>
      <c r="BK535" s="235">
        <f t="shared" si="257"/>
        <v>0</v>
      </c>
      <c r="BM535" s="109">
        <f t="shared" si="248"/>
        <v>0.24083831251132717</v>
      </c>
      <c r="BN535" s="213"/>
      <c r="BR535" s="228"/>
      <c r="BS535" s="311"/>
      <c r="BT535" s="3"/>
      <c r="BU535" s="213"/>
      <c r="BV535" s="213"/>
      <c r="BW535" s="291"/>
    </row>
    <row r="536" spans="1:75" x14ac:dyDescent="0.2">
      <c r="A536" s="210"/>
      <c r="B536" s="211"/>
      <c r="C536" s="866" t="str">
        <f ca="1">IF(ISERR(AVERAGE(INDIRECT("B"&amp;(ROW()-INT($B$1/2))):INDIRECT("B"&amp;(ROW()+INT($B$1/2))))),"",AVERAGE(INDIRECT("B"&amp;(ROW()-INT($B$1/2))):INDIRECT("B"&amp;(ROW()+INT($B$1/2)))))</f>
        <v/>
      </c>
      <c r="D536" s="866">
        <f t="shared" si="233"/>
        <v>0</v>
      </c>
      <c r="E536" s="867"/>
      <c r="F536" s="212"/>
      <c r="G536" s="2"/>
      <c r="H536" s="213"/>
      <c r="I536" s="213"/>
      <c r="J536" s="51"/>
      <c r="K536" s="51"/>
      <c r="L536" s="553"/>
      <c r="M536" s="542"/>
      <c r="N536" s="544"/>
      <c r="O536" s="5"/>
      <c r="P536" s="216"/>
      <c r="Q536" s="217"/>
      <c r="R536" s="218"/>
      <c r="S536" s="219">
        <f t="shared" si="249"/>
        <v>0</v>
      </c>
      <c r="T536" s="220">
        <f t="shared" si="250"/>
        <v>0</v>
      </c>
      <c r="U536" s="214">
        <f t="shared" si="259"/>
        <v>0</v>
      </c>
      <c r="W536" s="221"/>
      <c r="X536" s="222"/>
      <c r="Y536" s="222"/>
      <c r="Z536" s="223"/>
      <c r="AA536" s="222"/>
      <c r="AB536" s="224"/>
      <c r="AC536" s="225"/>
      <c r="AD536" s="2">
        <f t="shared" si="244"/>
        <v>0</v>
      </c>
      <c r="AE536" s="2">
        <f t="shared" si="245"/>
        <v>0</v>
      </c>
      <c r="AF536" s="226"/>
      <c r="AG536" s="219">
        <f t="shared" si="251"/>
        <v>0</v>
      </c>
      <c r="AH536" s="234">
        <f t="shared" si="252"/>
        <v>0</v>
      </c>
      <c r="AI536" s="214">
        <f t="shared" si="260"/>
        <v>0</v>
      </c>
      <c r="AK536" s="229">
        <f t="shared" si="253"/>
        <v>0</v>
      </c>
      <c r="AL536" s="226"/>
      <c r="AM536" s="15"/>
      <c r="AN536" s="232" t="e">
        <f t="shared" si="254"/>
        <v>#DIV/0!</v>
      </c>
      <c r="AO536" s="214">
        <f t="shared" si="246"/>
        <v>0</v>
      </c>
      <c r="AQ536" s="210"/>
      <c r="AR536" s="231"/>
      <c r="AS536" s="15"/>
      <c r="AT536" s="232">
        <f t="shared" si="255"/>
        <v>0</v>
      </c>
      <c r="AU536" s="235">
        <f t="shared" si="256"/>
        <v>0</v>
      </c>
      <c r="AY536" s="210"/>
      <c r="AZ536" s="231"/>
      <c r="BA536" s="15"/>
      <c r="BB536" s="232">
        <f t="shared" si="240"/>
        <v>0</v>
      </c>
      <c r="BC536" s="235">
        <f t="shared" si="261"/>
        <v>0</v>
      </c>
      <c r="BG536" s="210"/>
      <c r="BH536" s="231"/>
      <c r="BI536" s="15"/>
      <c r="BJ536" s="232">
        <f t="shared" si="247"/>
        <v>0</v>
      </c>
      <c r="BK536" s="235">
        <f t="shared" si="257"/>
        <v>0</v>
      </c>
      <c r="BM536" s="109">
        <f t="shared" si="248"/>
        <v>0.23900597501359044</v>
      </c>
      <c r="BN536" s="213"/>
      <c r="BR536" s="228"/>
      <c r="BS536" s="311"/>
      <c r="BT536" s="3"/>
      <c r="BU536" s="213"/>
      <c r="BV536" s="213"/>
      <c r="BW536" s="291"/>
    </row>
    <row r="537" spans="1:75" x14ac:dyDescent="0.2">
      <c r="A537" s="210"/>
      <c r="B537" s="211"/>
      <c r="C537" s="866" t="str">
        <f ca="1">IF(ISERR(AVERAGE(INDIRECT("B"&amp;(ROW()-INT($B$1/2))):INDIRECT("B"&amp;(ROW()+INT($B$1/2))))),"",AVERAGE(INDIRECT("B"&amp;(ROW()-INT($B$1/2))):INDIRECT("B"&amp;(ROW()+INT($B$1/2)))))</f>
        <v/>
      </c>
      <c r="D537" s="866">
        <f t="shared" si="233"/>
        <v>0</v>
      </c>
      <c r="E537" s="867"/>
      <c r="F537" s="212"/>
      <c r="G537" s="2"/>
      <c r="H537" s="213"/>
      <c r="I537" s="213"/>
      <c r="J537" s="51"/>
      <c r="K537" s="51"/>
      <c r="L537" s="553"/>
      <c r="M537" s="542"/>
      <c r="N537" s="544"/>
      <c r="O537" s="5"/>
      <c r="P537" s="216"/>
      <c r="Q537" s="217"/>
      <c r="R537" s="218"/>
      <c r="S537" s="219">
        <f t="shared" si="249"/>
        <v>0</v>
      </c>
      <c r="T537" s="220">
        <f t="shared" si="250"/>
        <v>0</v>
      </c>
      <c r="U537" s="214">
        <f t="shared" si="259"/>
        <v>0</v>
      </c>
      <c r="W537" s="221"/>
      <c r="X537" s="222"/>
      <c r="Y537" s="222"/>
      <c r="Z537" s="223"/>
      <c r="AA537" s="222"/>
      <c r="AB537" s="224"/>
      <c r="AC537" s="225"/>
      <c r="AD537" s="2">
        <f t="shared" si="244"/>
        <v>0</v>
      </c>
      <c r="AE537" s="2">
        <f t="shared" si="245"/>
        <v>0</v>
      </c>
      <c r="AF537" s="226"/>
      <c r="AG537" s="219">
        <f t="shared" si="251"/>
        <v>0</v>
      </c>
      <c r="AH537" s="234">
        <f t="shared" si="252"/>
        <v>0</v>
      </c>
      <c r="AI537" s="214">
        <f t="shared" si="260"/>
        <v>0</v>
      </c>
      <c r="AK537" s="229">
        <f t="shared" si="253"/>
        <v>0</v>
      </c>
      <c r="AL537" s="226"/>
      <c r="AM537" s="15"/>
      <c r="AN537" s="232" t="e">
        <f t="shared" si="254"/>
        <v>#DIV/0!</v>
      </c>
      <c r="AO537" s="214">
        <f t="shared" si="246"/>
        <v>0</v>
      </c>
      <c r="AQ537" s="210"/>
      <c r="AR537" s="231"/>
      <c r="AS537" s="15"/>
      <c r="AT537" s="232">
        <f t="shared" si="255"/>
        <v>0</v>
      </c>
      <c r="AU537" s="235">
        <f t="shared" si="256"/>
        <v>0</v>
      </c>
      <c r="AY537" s="210"/>
      <c r="AZ537" s="231"/>
      <c r="BA537" s="15"/>
      <c r="BB537" s="232">
        <f t="shared" si="240"/>
        <v>0</v>
      </c>
      <c r="BC537" s="235">
        <f t="shared" si="261"/>
        <v>0</v>
      </c>
      <c r="BG537" s="210"/>
      <c r="BH537" s="231"/>
      <c r="BI537" s="15"/>
      <c r="BJ537" s="232">
        <f t="shared" si="247"/>
        <v>0</v>
      </c>
      <c r="BK537" s="235">
        <f t="shared" si="257"/>
        <v>0</v>
      </c>
      <c r="BM537" s="109">
        <f t="shared" si="248"/>
        <v>0.23717363751585371</v>
      </c>
      <c r="BN537" s="213"/>
      <c r="BR537" s="228"/>
      <c r="BS537" s="311"/>
      <c r="BT537" s="3"/>
      <c r="BU537" s="213"/>
      <c r="BV537" s="213"/>
      <c r="BW537" s="291"/>
    </row>
    <row r="538" spans="1:75" x14ac:dyDescent="0.2">
      <c r="A538" s="210"/>
      <c r="B538" s="211"/>
      <c r="C538" s="866" t="str">
        <f ca="1">IF(ISERR(AVERAGE(INDIRECT("B"&amp;(ROW()-INT($B$1/2))):INDIRECT("B"&amp;(ROW()+INT($B$1/2))))),"",AVERAGE(INDIRECT("B"&amp;(ROW()-INT($B$1/2))):INDIRECT("B"&amp;(ROW()+INT($B$1/2)))))</f>
        <v/>
      </c>
      <c r="D538" s="866">
        <f t="shared" si="233"/>
        <v>0</v>
      </c>
      <c r="E538" s="867"/>
      <c r="F538" s="212"/>
      <c r="G538" s="2"/>
      <c r="H538" s="213"/>
      <c r="I538" s="213"/>
      <c r="J538" s="51"/>
      <c r="K538" s="51"/>
      <c r="L538" s="553"/>
      <c r="M538" s="542"/>
      <c r="N538" s="544"/>
      <c r="O538" s="5"/>
      <c r="P538" s="216"/>
      <c r="Q538" s="217"/>
      <c r="R538" s="218"/>
      <c r="S538" s="219">
        <f t="shared" si="249"/>
        <v>0</v>
      </c>
      <c r="T538" s="220">
        <f t="shared" si="250"/>
        <v>0</v>
      </c>
      <c r="U538" s="214">
        <f t="shared" si="259"/>
        <v>0</v>
      </c>
      <c r="W538" s="221"/>
      <c r="X538" s="222"/>
      <c r="Y538" s="222"/>
      <c r="Z538" s="223"/>
      <c r="AA538" s="222"/>
      <c r="AB538" s="224"/>
      <c r="AC538" s="225"/>
      <c r="AD538" s="2">
        <f t="shared" si="244"/>
        <v>0</v>
      </c>
      <c r="AE538" s="2">
        <f t="shared" si="245"/>
        <v>0</v>
      </c>
      <c r="AF538" s="226"/>
      <c r="AG538" s="219">
        <f t="shared" si="251"/>
        <v>0</v>
      </c>
      <c r="AH538" s="234">
        <f t="shared" si="252"/>
        <v>0</v>
      </c>
      <c r="AI538" s="214">
        <f t="shared" si="260"/>
        <v>0</v>
      </c>
      <c r="AK538" s="229">
        <f t="shared" si="253"/>
        <v>0</v>
      </c>
      <c r="AL538" s="226"/>
      <c r="AM538" s="15"/>
      <c r="AN538" s="232" t="e">
        <f t="shared" si="254"/>
        <v>#DIV/0!</v>
      </c>
      <c r="AO538" s="214">
        <f t="shared" si="246"/>
        <v>0</v>
      </c>
      <c r="AQ538" s="210"/>
      <c r="AR538" s="231"/>
      <c r="AS538" s="15"/>
      <c r="AT538" s="232">
        <f t="shared" si="255"/>
        <v>0</v>
      </c>
      <c r="AU538" s="235">
        <f t="shared" si="256"/>
        <v>0</v>
      </c>
      <c r="AY538" s="210"/>
      <c r="AZ538" s="231"/>
      <c r="BA538" s="15"/>
      <c r="BB538" s="232">
        <f t="shared" si="240"/>
        <v>0</v>
      </c>
      <c r="BC538" s="235">
        <f t="shared" si="261"/>
        <v>0</v>
      </c>
      <c r="BG538" s="210"/>
      <c r="BH538" s="231"/>
      <c r="BI538" s="15"/>
      <c r="BJ538" s="232">
        <f t="shared" si="247"/>
        <v>0</v>
      </c>
      <c r="BK538" s="235">
        <f t="shared" si="257"/>
        <v>0</v>
      </c>
      <c r="BM538" s="109">
        <f t="shared" si="248"/>
        <v>0.23534130001811698</v>
      </c>
      <c r="BN538" s="213"/>
      <c r="BR538" s="228"/>
      <c r="BS538" s="311"/>
      <c r="BT538" s="3"/>
      <c r="BU538" s="213"/>
      <c r="BV538" s="213"/>
      <c r="BW538" s="291"/>
    </row>
    <row r="539" spans="1:75" x14ac:dyDescent="0.2">
      <c r="A539" s="210"/>
      <c r="B539" s="211"/>
      <c r="C539" s="866" t="str">
        <f ca="1">IF(ISERR(AVERAGE(INDIRECT("B"&amp;(ROW()-INT($B$1/2))):INDIRECT("B"&amp;(ROW()+INT($B$1/2))))),"",AVERAGE(INDIRECT("B"&amp;(ROW()-INT($B$1/2))):INDIRECT("B"&amp;(ROW()+INT($B$1/2)))))</f>
        <v/>
      </c>
      <c r="D539" s="866">
        <f t="shared" si="233"/>
        <v>0</v>
      </c>
      <c r="E539" s="867"/>
      <c r="F539" s="212"/>
      <c r="G539" s="2"/>
      <c r="H539" s="213"/>
      <c r="I539" s="213"/>
      <c r="J539" s="51"/>
      <c r="K539" s="51"/>
      <c r="L539" s="553"/>
      <c r="M539" s="542"/>
      <c r="N539" s="544"/>
      <c r="O539" s="5"/>
      <c r="P539" s="216"/>
      <c r="Q539" s="217"/>
      <c r="R539" s="218"/>
      <c r="S539" s="219">
        <f t="shared" si="249"/>
        <v>0</v>
      </c>
      <c r="T539" s="220">
        <f t="shared" si="250"/>
        <v>0</v>
      </c>
      <c r="U539" s="214">
        <f t="shared" si="259"/>
        <v>0</v>
      </c>
      <c r="W539" s="221"/>
      <c r="X539" s="222"/>
      <c r="Y539" s="222"/>
      <c r="Z539" s="223"/>
      <c r="AA539" s="222"/>
      <c r="AB539" s="224"/>
      <c r="AC539" s="225"/>
      <c r="AD539" s="2">
        <f t="shared" si="244"/>
        <v>0</v>
      </c>
      <c r="AE539" s="2">
        <f t="shared" si="245"/>
        <v>0</v>
      </c>
      <c r="AF539" s="226"/>
      <c r="AG539" s="219">
        <f t="shared" si="251"/>
        <v>0</v>
      </c>
      <c r="AH539" s="234">
        <f t="shared" si="252"/>
        <v>0</v>
      </c>
      <c r="AI539" s="214">
        <f t="shared" si="260"/>
        <v>0</v>
      </c>
      <c r="AK539" s="229">
        <f t="shared" si="253"/>
        <v>0</v>
      </c>
      <c r="AL539" s="226"/>
      <c r="AM539" s="15"/>
      <c r="AN539" s="232" t="e">
        <f t="shared" si="254"/>
        <v>#DIV/0!</v>
      </c>
      <c r="AO539" s="214">
        <f t="shared" si="246"/>
        <v>0</v>
      </c>
      <c r="AQ539" s="210"/>
      <c r="AR539" s="231"/>
      <c r="AS539" s="15"/>
      <c r="AT539" s="232">
        <f t="shared" si="255"/>
        <v>0</v>
      </c>
      <c r="AU539" s="235">
        <f t="shared" si="256"/>
        <v>0</v>
      </c>
      <c r="AY539" s="210"/>
      <c r="AZ539" s="231"/>
      <c r="BA539" s="15"/>
      <c r="BB539" s="232">
        <f t="shared" si="240"/>
        <v>0</v>
      </c>
      <c r="BC539" s="235">
        <f t="shared" si="261"/>
        <v>0</v>
      </c>
      <c r="BG539" s="210"/>
      <c r="BH539" s="231"/>
      <c r="BI539" s="15"/>
      <c r="BJ539" s="232">
        <f t="shared" si="247"/>
        <v>0</v>
      </c>
      <c r="BK539" s="235">
        <f t="shared" si="257"/>
        <v>0</v>
      </c>
      <c r="BM539" s="109">
        <f t="shared" si="248"/>
        <v>0.23350896252038025</v>
      </c>
      <c r="BN539" s="213"/>
      <c r="BR539" s="228"/>
      <c r="BS539" s="311"/>
      <c r="BT539" s="3"/>
      <c r="BU539" s="213"/>
      <c r="BV539" s="213"/>
      <c r="BW539" s="291"/>
    </row>
    <row r="540" spans="1:75" x14ac:dyDescent="0.2">
      <c r="A540" s="210"/>
      <c r="B540" s="211"/>
      <c r="C540" s="866" t="str">
        <f ca="1">IF(ISERR(AVERAGE(INDIRECT("B"&amp;(ROW()-INT($B$1/2))):INDIRECT("B"&amp;(ROW()+INT($B$1/2))))),"",AVERAGE(INDIRECT("B"&amp;(ROW()-INT($B$1/2))):INDIRECT("B"&amp;(ROW()+INT($B$1/2)))))</f>
        <v/>
      </c>
      <c r="D540" s="866">
        <f t="shared" si="233"/>
        <v>0</v>
      </c>
      <c r="E540" s="867"/>
      <c r="F540" s="212"/>
      <c r="G540" s="2"/>
      <c r="H540" s="213"/>
      <c r="I540" s="213"/>
      <c r="J540" s="51"/>
      <c r="K540" s="51"/>
      <c r="L540" s="553"/>
      <c r="M540" s="542"/>
      <c r="N540" s="544"/>
      <c r="O540" s="5"/>
      <c r="P540" s="216"/>
      <c r="Q540" s="217"/>
      <c r="R540" s="218"/>
      <c r="S540" s="219">
        <f t="shared" si="249"/>
        <v>0</v>
      </c>
      <c r="T540" s="220">
        <f t="shared" si="250"/>
        <v>0</v>
      </c>
      <c r="U540" s="214">
        <f t="shared" si="259"/>
        <v>0</v>
      </c>
      <c r="W540" s="221"/>
      <c r="X540" s="222"/>
      <c r="Y540" s="222"/>
      <c r="Z540" s="223"/>
      <c r="AA540" s="222"/>
      <c r="AB540" s="224"/>
      <c r="AC540" s="225"/>
      <c r="AD540" s="2">
        <f t="shared" si="244"/>
        <v>0</v>
      </c>
      <c r="AE540" s="2">
        <f t="shared" si="245"/>
        <v>0</v>
      </c>
      <c r="AF540" s="226"/>
      <c r="AG540" s="219">
        <f t="shared" si="251"/>
        <v>0</v>
      </c>
      <c r="AH540" s="234">
        <f t="shared" si="252"/>
        <v>0</v>
      </c>
      <c r="AI540" s="214">
        <f t="shared" si="260"/>
        <v>0</v>
      </c>
      <c r="AK540" s="229">
        <f t="shared" si="253"/>
        <v>0</v>
      </c>
      <c r="AL540" s="226"/>
      <c r="AM540" s="15"/>
      <c r="AN540" s="232" t="e">
        <f t="shared" si="254"/>
        <v>#DIV/0!</v>
      </c>
      <c r="AO540" s="214">
        <f t="shared" si="246"/>
        <v>0</v>
      </c>
      <c r="AQ540" s="210"/>
      <c r="AR540" s="231"/>
      <c r="AS540" s="15"/>
      <c r="AT540" s="232">
        <f t="shared" si="255"/>
        <v>0</v>
      </c>
      <c r="AU540" s="235">
        <f t="shared" si="256"/>
        <v>0</v>
      </c>
      <c r="AY540" s="210"/>
      <c r="AZ540" s="231"/>
      <c r="BA540" s="15"/>
      <c r="BB540" s="232">
        <f t="shared" si="240"/>
        <v>0</v>
      </c>
      <c r="BC540" s="235">
        <f t="shared" si="261"/>
        <v>0</v>
      </c>
      <c r="BG540" s="210"/>
      <c r="BH540" s="231"/>
      <c r="BI540" s="15"/>
      <c r="BJ540" s="232">
        <f t="shared" si="247"/>
        <v>0</v>
      </c>
      <c r="BK540" s="235">
        <f t="shared" si="257"/>
        <v>0</v>
      </c>
      <c r="BM540" s="109">
        <f t="shared" si="248"/>
        <v>0.23167662502264352</v>
      </c>
      <c r="BN540" s="213"/>
      <c r="BR540" s="228"/>
      <c r="BS540" s="311"/>
      <c r="BT540" s="3"/>
      <c r="BU540" s="213"/>
      <c r="BV540" s="213"/>
      <c r="BW540" s="291"/>
    </row>
    <row r="541" spans="1:75" x14ac:dyDescent="0.2">
      <c r="A541" s="210"/>
      <c r="B541" s="211"/>
      <c r="C541" s="866" t="str">
        <f ca="1">IF(ISERR(AVERAGE(INDIRECT("B"&amp;(ROW()-INT($B$1/2))):INDIRECT("B"&amp;(ROW()+INT($B$1/2))))),"",AVERAGE(INDIRECT("B"&amp;(ROW()-INT($B$1/2))):INDIRECT("B"&amp;(ROW()+INT($B$1/2)))))</f>
        <v/>
      </c>
      <c r="D541" s="866">
        <f t="shared" si="233"/>
        <v>0</v>
      </c>
      <c r="E541" s="867"/>
      <c r="F541" s="212"/>
      <c r="G541" s="2"/>
      <c r="H541" s="213"/>
      <c r="I541" s="213"/>
      <c r="J541" s="51"/>
      <c r="K541" s="51"/>
      <c r="L541" s="553"/>
      <c r="M541" s="542"/>
      <c r="N541" s="544"/>
      <c r="O541" s="5"/>
      <c r="P541" s="216"/>
      <c r="Q541" s="217"/>
      <c r="R541" s="218"/>
      <c r="S541" s="219">
        <f t="shared" si="249"/>
        <v>0</v>
      </c>
      <c r="T541" s="220">
        <f t="shared" si="250"/>
        <v>0</v>
      </c>
      <c r="U541" s="214">
        <f t="shared" si="259"/>
        <v>0</v>
      </c>
      <c r="W541" s="221"/>
      <c r="X541" s="222"/>
      <c r="Y541" s="222"/>
      <c r="Z541" s="223"/>
      <c r="AA541" s="222"/>
      <c r="AB541" s="224"/>
      <c r="AC541" s="225"/>
      <c r="AD541" s="2">
        <f t="shared" si="244"/>
        <v>0</v>
      </c>
      <c r="AE541" s="2">
        <f t="shared" si="245"/>
        <v>0</v>
      </c>
      <c r="AF541" s="226"/>
      <c r="AG541" s="219">
        <f t="shared" si="251"/>
        <v>0</v>
      </c>
      <c r="AH541" s="234">
        <f t="shared" si="252"/>
        <v>0</v>
      </c>
      <c r="AI541" s="214">
        <f t="shared" si="260"/>
        <v>0</v>
      </c>
      <c r="AK541" s="229">
        <f t="shared" si="253"/>
        <v>0</v>
      </c>
      <c r="AL541" s="226"/>
      <c r="AM541" s="15"/>
      <c r="AN541" s="232" t="e">
        <f t="shared" si="254"/>
        <v>#DIV/0!</v>
      </c>
      <c r="AO541" s="214">
        <f t="shared" si="246"/>
        <v>0</v>
      </c>
      <c r="AQ541" s="210"/>
      <c r="AR541" s="231"/>
      <c r="AS541" s="15"/>
      <c r="AT541" s="232">
        <f t="shared" si="255"/>
        <v>0</v>
      </c>
      <c r="AU541" s="235">
        <f t="shared" si="256"/>
        <v>0</v>
      </c>
      <c r="AY541" s="210"/>
      <c r="AZ541" s="231"/>
      <c r="BA541" s="15"/>
      <c r="BB541" s="232">
        <f t="shared" si="240"/>
        <v>0</v>
      </c>
      <c r="BC541" s="235">
        <f t="shared" si="261"/>
        <v>0</v>
      </c>
      <c r="BG541" s="210"/>
      <c r="BH541" s="231"/>
      <c r="BI541" s="15"/>
      <c r="BJ541" s="232">
        <f t="shared" si="247"/>
        <v>0</v>
      </c>
      <c r="BK541" s="235">
        <f t="shared" si="257"/>
        <v>0</v>
      </c>
      <c r="BM541" s="109">
        <f t="shared" si="248"/>
        <v>0.22984428752490679</v>
      </c>
      <c r="BN541" s="213"/>
      <c r="BR541" s="228"/>
      <c r="BS541" s="311"/>
      <c r="BT541" s="3"/>
      <c r="BU541" s="213"/>
      <c r="BV541" s="213"/>
      <c r="BW541" s="291"/>
    </row>
    <row r="542" spans="1:75" x14ac:dyDescent="0.2">
      <c r="A542" s="210"/>
      <c r="B542" s="211"/>
      <c r="C542" s="866" t="str">
        <f ca="1">IF(ISERR(AVERAGE(INDIRECT("B"&amp;(ROW()-INT($B$1/2))):INDIRECT("B"&amp;(ROW()+INT($B$1/2))))),"",AVERAGE(INDIRECT("B"&amp;(ROW()-INT($B$1/2))):INDIRECT("B"&amp;(ROW()+INT($B$1/2)))))</f>
        <v/>
      </c>
      <c r="D542" s="866">
        <f t="shared" si="233"/>
        <v>0</v>
      </c>
      <c r="E542" s="867"/>
      <c r="F542" s="212"/>
      <c r="G542" s="2"/>
      <c r="H542" s="213"/>
      <c r="I542" s="213"/>
      <c r="J542" s="51"/>
      <c r="K542" s="51"/>
      <c r="L542" s="553"/>
      <c r="M542" s="542"/>
      <c r="N542" s="544"/>
      <c r="O542" s="5"/>
      <c r="P542" s="216"/>
      <c r="Q542" s="217"/>
      <c r="R542" s="218"/>
      <c r="S542" s="219">
        <f t="shared" si="249"/>
        <v>0</v>
      </c>
      <c r="T542" s="220">
        <f t="shared" si="250"/>
        <v>0</v>
      </c>
      <c r="U542" s="214">
        <f t="shared" si="259"/>
        <v>0</v>
      </c>
      <c r="W542" s="221"/>
      <c r="X542" s="222"/>
      <c r="Y542" s="222"/>
      <c r="Z542" s="223"/>
      <c r="AA542" s="222"/>
      <c r="AB542" s="224"/>
      <c r="AC542" s="225"/>
      <c r="AD542" s="2">
        <f t="shared" si="244"/>
        <v>0</v>
      </c>
      <c r="AE542" s="2">
        <f t="shared" si="245"/>
        <v>0</v>
      </c>
      <c r="AF542" s="226"/>
      <c r="AG542" s="219">
        <f t="shared" si="251"/>
        <v>0</v>
      </c>
      <c r="AH542" s="234">
        <f t="shared" si="252"/>
        <v>0</v>
      </c>
      <c r="AI542" s="214">
        <f t="shared" si="260"/>
        <v>0</v>
      </c>
      <c r="AK542" s="229">
        <f t="shared" si="253"/>
        <v>0</v>
      </c>
      <c r="AL542" s="226"/>
      <c r="AM542" s="15"/>
      <c r="AN542" s="232" t="e">
        <f t="shared" si="254"/>
        <v>#DIV/0!</v>
      </c>
      <c r="AO542" s="214">
        <f t="shared" si="246"/>
        <v>0</v>
      </c>
      <c r="AQ542" s="210"/>
      <c r="AR542" s="231"/>
      <c r="AS542" s="15"/>
      <c r="AT542" s="232">
        <f t="shared" si="255"/>
        <v>0</v>
      </c>
      <c r="AU542" s="235">
        <f t="shared" si="256"/>
        <v>0</v>
      </c>
      <c r="AY542" s="210"/>
      <c r="AZ542" s="231"/>
      <c r="BA542" s="15"/>
      <c r="BB542" s="232">
        <f t="shared" si="240"/>
        <v>0</v>
      </c>
      <c r="BC542" s="235">
        <f t="shared" si="261"/>
        <v>0</v>
      </c>
      <c r="BG542" s="210"/>
      <c r="BH542" s="231"/>
      <c r="BI542" s="15"/>
      <c r="BJ542" s="232">
        <f t="shared" si="247"/>
        <v>0</v>
      </c>
      <c r="BK542" s="235">
        <f t="shared" si="257"/>
        <v>0</v>
      </c>
      <c r="BM542" s="109">
        <f t="shared" si="248"/>
        <v>0.22801195002717006</v>
      </c>
      <c r="BN542" s="213"/>
      <c r="BR542" s="228"/>
      <c r="BS542" s="311"/>
      <c r="BT542" s="3"/>
      <c r="BU542" s="213"/>
      <c r="BV542" s="213"/>
      <c r="BW542" s="291"/>
    </row>
    <row r="543" spans="1:75" x14ac:dyDescent="0.2">
      <c r="A543" s="210"/>
      <c r="B543" s="211"/>
      <c r="C543" s="866" t="str">
        <f ca="1">IF(ISERR(AVERAGE(INDIRECT("B"&amp;(ROW()-INT($B$1/2))):INDIRECT("B"&amp;(ROW()+INT($B$1/2))))),"",AVERAGE(INDIRECT("B"&amp;(ROW()-INT($B$1/2))):INDIRECT("B"&amp;(ROW()+INT($B$1/2)))))</f>
        <v/>
      </c>
      <c r="D543" s="866">
        <f t="shared" si="233"/>
        <v>0</v>
      </c>
      <c r="E543" s="867"/>
      <c r="F543" s="212"/>
      <c r="G543" s="2"/>
      <c r="H543" s="213"/>
      <c r="I543" s="213"/>
      <c r="J543" s="51"/>
      <c r="K543" s="51"/>
      <c r="L543" s="553"/>
      <c r="M543" s="542"/>
      <c r="N543" s="544"/>
      <c r="O543" s="5"/>
      <c r="P543" s="216"/>
      <c r="Q543" s="217"/>
      <c r="R543" s="218"/>
      <c r="S543" s="219">
        <f t="shared" si="249"/>
        <v>0</v>
      </c>
      <c r="T543" s="220">
        <f t="shared" si="250"/>
        <v>0</v>
      </c>
      <c r="U543" s="214">
        <f t="shared" si="259"/>
        <v>0</v>
      </c>
      <c r="W543" s="221"/>
      <c r="X543" s="222"/>
      <c r="Y543" s="222"/>
      <c r="Z543" s="223"/>
      <c r="AA543" s="222"/>
      <c r="AB543" s="224"/>
      <c r="AC543" s="225"/>
      <c r="AD543" s="2">
        <f t="shared" si="244"/>
        <v>0</v>
      </c>
      <c r="AE543" s="2">
        <f t="shared" si="245"/>
        <v>0</v>
      </c>
      <c r="AF543" s="226"/>
      <c r="AG543" s="219">
        <f t="shared" si="251"/>
        <v>0</v>
      </c>
      <c r="AH543" s="234">
        <f t="shared" si="252"/>
        <v>0</v>
      </c>
      <c r="AI543" s="214">
        <f t="shared" si="260"/>
        <v>0</v>
      </c>
      <c r="AK543" s="229">
        <f t="shared" si="253"/>
        <v>0</v>
      </c>
      <c r="AL543" s="226"/>
      <c r="AM543" s="15"/>
      <c r="AN543" s="232" t="e">
        <f t="shared" si="254"/>
        <v>#DIV/0!</v>
      </c>
      <c r="AO543" s="214">
        <f t="shared" si="246"/>
        <v>0</v>
      </c>
      <c r="AQ543" s="210"/>
      <c r="AR543" s="231"/>
      <c r="AS543" s="15"/>
      <c r="AT543" s="232">
        <f t="shared" si="255"/>
        <v>0</v>
      </c>
      <c r="AU543" s="235">
        <f t="shared" si="256"/>
        <v>0</v>
      </c>
      <c r="AY543" s="210"/>
      <c r="AZ543" s="231"/>
      <c r="BA543" s="15"/>
      <c r="BB543" s="232">
        <f t="shared" si="240"/>
        <v>0</v>
      </c>
      <c r="BC543" s="235">
        <f t="shared" si="261"/>
        <v>0</v>
      </c>
      <c r="BG543" s="210"/>
      <c r="BH543" s="231"/>
      <c r="BI543" s="15"/>
      <c r="BJ543" s="232">
        <f t="shared" si="247"/>
        <v>0</v>
      </c>
      <c r="BK543" s="235">
        <f t="shared" si="257"/>
        <v>0</v>
      </c>
      <c r="BM543" s="109">
        <f t="shared" si="248"/>
        <v>0.22617961252943333</v>
      </c>
      <c r="BN543" s="213"/>
      <c r="BR543" s="228"/>
      <c r="BS543" s="311"/>
      <c r="BT543" s="3"/>
      <c r="BU543" s="213"/>
      <c r="BV543" s="213"/>
      <c r="BW543" s="291"/>
    </row>
    <row r="544" spans="1:75" x14ac:dyDescent="0.2">
      <c r="A544" s="210"/>
      <c r="B544" s="211"/>
      <c r="C544" s="866" t="str">
        <f ca="1">IF(ISERR(AVERAGE(INDIRECT("B"&amp;(ROW()-INT($B$1/2))):INDIRECT("B"&amp;(ROW()+INT($B$1/2))))),"",AVERAGE(INDIRECT("B"&amp;(ROW()-INT($B$1/2))):INDIRECT("B"&amp;(ROW()+INT($B$1/2)))))</f>
        <v/>
      </c>
      <c r="D544" s="866">
        <f t="shared" si="233"/>
        <v>0</v>
      </c>
      <c r="E544" s="867"/>
      <c r="F544" s="212"/>
      <c r="G544" s="2"/>
      <c r="H544" s="213"/>
      <c r="I544" s="213"/>
      <c r="J544" s="51"/>
      <c r="K544" s="51"/>
      <c r="L544" s="553"/>
      <c r="M544" s="542"/>
      <c r="N544" s="544"/>
      <c r="O544" s="5"/>
      <c r="P544" s="216"/>
      <c r="Q544" s="217"/>
      <c r="R544" s="218"/>
      <c r="S544" s="219">
        <f t="shared" si="249"/>
        <v>0</v>
      </c>
      <c r="T544" s="220">
        <f t="shared" si="250"/>
        <v>0</v>
      </c>
      <c r="U544" s="214">
        <f t="shared" si="259"/>
        <v>0</v>
      </c>
      <c r="W544" s="221"/>
      <c r="X544" s="222"/>
      <c r="Y544" s="222"/>
      <c r="Z544" s="223"/>
      <c r="AA544" s="222"/>
      <c r="AB544" s="224"/>
      <c r="AC544" s="225"/>
      <c r="AD544" s="2">
        <f t="shared" si="244"/>
        <v>0</v>
      </c>
      <c r="AE544" s="2">
        <f t="shared" si="245"/>
        <v>0</v>
      </c>
      <c r="AF544" s="226"/>
      <c r="AG544" s="219">
        <f t="shared" si="251"/>
        <v>0</v>
      </c>
      <c r="AH544" s="234">
        <f t="shared" si="252"/>
        <v>0</v>
      </c>
      <c r="AI544" s="214">
        <f t="shared" si="260"/>
        <v>0</v>
      </c>
      <c r="AK544" s="229">
        <f t="shared" si="253"/>
        <v>0</v>
      </c>
      <c r="AL544" s="226"/>
      <c r="AM544" s="15"/>
      <c r="AN544" s="232" t="e">
        <f t="shared" si="254"/>
        <v>#DIV/0!</v>
      </c>
      <c r="AO544" s="214">
        <f t="shared" si="246"/>
        <v>0</v>
      </c>
      <c r="AQ544" s="210"/>
      <c r="AR544" s="231"/>
      <c r="AS544" s="15"/>
      <c r="AT544" s="232">
        <f t="shared" si="255"/>
        <v>0</v>
      </c>
      <c r="AU544" s="235">
        <f t="shared" si="256"/>
        <v>0</v>
      </c>
      <c r="AY544" s="210"/>
      <c r="AZ544" s="231"/>
      <c r="BA544" s="15"/>
      <c r="BB544" s="232">
        <f t="shared" si="240"/>
        <v>0</v>
      </c>
      <c r="BC544" s="235">
        <f t="shared" si="261"/>
        <v>0</v>
      </c>
      <c r="BG544" s="210"/>
      <c r="BH544" s="231"/>
      <c r="BI544" s="15"/>
      <c r="BJ544" s="232">
        <f t="shared" si="247"/>
        <v>0</v>
      </c>
      <c r="BK544" s="235">
        <f t="shared" si="257"/>
        <v>0</v>
      </c>
      <c r="BM544" s="109">
        <f t="shared" si="248"/>
        <v>0.2243472750316966</v>
      </c>
      <c r="BN544" s="213"/>
      <c r="BR544" s="228"/>
      <c r="BS544" s="311"/>
      <c r="BT544" s="3"/>
      <c r="BU544" s="213"/>
      <c r="BV544" s="213"/>
      <c r="BW544" s="291"/>
    </row>
    <row r="545" spans="1:75" x14ac:dyDescent="0.2">
      <c r="A545" s="210"/>
      <c r="B545" s="211"/>
      <c r="C545" s="866" t="str">
        <f ca="1">IF(ISERR(AVERAGE(INDIRECT("B"&amp;(ROW()-INT($B$1/2))):INDIRECT("B"&amp;(ROW()+INT($B$1/2))))),"",AVERAGE(INDIRECT("B"&amp;(ROW()-INT($B$1/2))):INDIRECT("B"&amp;(ROW()+INT($B$1/2)))))</f>
        <v/>
      </c>
      <c r="D545" s="866">
        <f t="shared" si="233"/>
        <v>0</v>
      </c>
      <c r="E545" s="867"/>
      <c r="F545" s="212"/>
      <c r="G545" s="2"/>
      <c r="H545" s="213"/>
      <c r="I545" s="213"/>
      <c r="J545" s="51"/>
      <c r="K545" s="51"/>
      <c r="L545" s="553"/>
      <c r="M545" s="542"/>
      <c r="N545" s="544"/>
      <c r="O545" s="5"/>
      <c r="P545" s="216"/>
      <c r="Q545" s="217"/>
      <c r="R545" s="218"/>
      <c r="S545" s="219">
        <f t="shared" si="249"/>
        <v>0</v>
      </c>
      <c r="T545" s="220">
        <f t="shared" si="250"/>
        <v>0</v>
      </c>
      <c r="U545" s="214">
        <f t="shared" si="259"/>
        <v>0</v>
      </c>
      <c r="W545" s="221"/>
      <c r="X545" s="222"/>
      <c r="Y545" s="222"/>
      <c r="Z545" s="223"/>
      <c r="AA545" s="222"/>
      <c r="AB545" s="224"/>
      <c r="AC545" s="225"/>
      <c r="AD545" s="2">
        <f t="shared" si="244"/>
        <v>0</v>
      </c>
      <c r="AE545" s="2">
        <f t="shared" si="245"/>
        <v>0</v>
      </c>
      <c r="AF545" s="226"/>
      <c r="AG545" s="219">
        <f t="shared" si="251"/>
        <v>0</v>
      </c>
      <c r="AH545" s="234">
        <f t="shared" si="252"/>
        <v>0</v>
      </c>
      <c r="AI545" s="214">
        <f t="shared" si="260"/>
        <v>0</v>
      </c>
      <c r="AK545" s="229">
        <f t="shared" si="253"/>
        <v>0</v>
      </c>
      <c r="AL545" s="226"/>
      <c r="AM545" s="15"/>
      <c r="AN545" s="232" t="e">
        <f t="shared" si="254"/>
        <v>#DIV/0!</v>
      </c>
      <c r="AO545" s="214">
        <f t="shared" si="246"/>
        <v>0</v>
      </c>
      <c r="AQ545" s="210"/>
      <c r="AR545" s="231"/>
      <c r="AS545" s="15"/>
      <c r="AT545" s="232">
        <f t="shared" si="255"/>
        <v>0</v>
      </c>
      <c r="AU545" s="235">
        <f t="shared" si="256"/>
        <v>0</v>
      </c>
      <c r="AY545" s="210"/>
      <c r="AZ545" s="231"/>
      <c r="BA545" s="15"/>
      <c r="BB545" s="232">
        <f t="shared" si="240"/>
        <v>0</v>
      </c>
      <c r="BC545" s="235">
        <f t="shared" si="261"/>
        <v>0</v>
      </c>
      <c r="BG545" s="210"/>
      <c r="BH545" s="231"/>
      <c r="BI545" s="15"/>
      <c r="BJ545" s="232">
        <f t="shared" si="247"/>
        <v>0</v>
      </c>
      <c r="BK545" s="235">
        <f t="shared" si="257"/>
        <v>0</v>
      </c>
      <c r="BM545" s="109">
        <f t="shared" si="248"/>
        <v>0.22251493753395987</v>
      </c>
      <c r="BN545" s="213"/>
      <c r="BR545" s="228"/>
      <c r="BS545" s="311"/>
      <c r="BT545" s="3"/>
      <c r="BU545" s="213"/>
      <c r="BV545" s="213"/>
      <c r="BW545" s="291"/>
    </row>
    <row r="546" spans="1:75" x14ac:dyDescent="0.2">
      <c r="A546" s="210"/>
      <c r="B546" s="211"/>
      <c r="C546" s="866" t="str">
        <f ca="1">IF(ISERR(AVERAGE(INDIRECT("B"&amp;(ROW()-INT($B$1/2))):INDIRECT("B"&amp;(ROW()+INT($B$1/2))))),"",AVERAGE(INDIRECT("B"&amp;(ROW()-INT($B$1/2))):INDIRECT("B"&amp;(ROW()+INT($B$1/2)))))</f>
        <v/>
      </c>
      <c r="D546" s="866">
        <f t="shared" si="233"/>
        <v>0</v>
      </c>
      <c r="E546" s="867"/>
      <c r="F546" s="212"/>
      <c r="G546" s="2"/>
      <c r="H546" s="213"/>
      <c r="I546" s="213"/>
      <c r="J546" s="51"/>
      <c r="K546" s="51"/>
      <c r="L546" s="553"/>
      <c r="M546" s="542"/>
      <c r="N546" s="544"/>
      <c r="O546" s="5"/>
      <c r="P546" s="216"/>
      <c r="Q546" s="217"/>
      <c r="R546" s="218"/>
      <c r="S546" s="219">
        <f t="shared" si="249"/>
        <v>0</v>
      </c>
      <c r="T546" s="220">
        <f t="shared" si="250"/>
        <v>0</v>
      </c>
      <c r="U546" s="214">
        <f t="shared" si="259"/>
        <v>0</v>
      </c>
      <c r="W546" s="221"/>
      <c r="X546" s="222"/>
      <c r="Y546" s="222"/>
      <c r="Z546" s="223"/>
      <c r="AA546" s="222"/>
      <c r="AB546" s="224"/>
      <c r="AC546" s="225"/>
      <c r="AD546" s="2">
        <f t="shared" si="244"/>
        <v>0</v>
      </c>
      <c r="AE546" s="2">
        <f t="shared" si="245"/>
        <v>0</v>
      </c>
      <c r="AF546" s="226"/>
      <c r="AG546" s="219">
        <f t="shared" si="251"/>
        <v>0</v>
      </c>
      <c r="AH546" s="234">
        <f t="shared" si="252"/>
        <v>0</v>
      </c>
      <c r="AI546" s="214">
        <f t="shared" si="260"/>
        <v>0</v>
      </c>
      <c r="AK546" s="229">
        <f t="shared" si="253"/>
        <v>0</v>
      </c>
      <c r="AL546" s="226"/>
      <c r="AM546" s="15"/>
      <c r="AN546" s="232" t="e">
        <f t="shared" si="254"/>
        <v>#DIV/0!</v>
      </c>
      <c r="AO546" s="214">
        <f t="shared" si="246"/>
        <v>0</v>
      </c>
      <c r="AQ546" s="210"/>
      <c r="AR546" s="231"/>
      <c r="AS546" s="15"/>
      <c r="AT546" s="232">
        <f t="shared" si="255"/>
        <v>0</v>
      </c>
      <c r="AU546" s="235">
        <f t="shared" si="256"/>
        <v>0</v>
      </c>
      <c r="AY546" s="210"/>
      <c r="AZ546" s="231"/>
      <c r="BA546" s="15"/>
      <c r="BB546" s="232">
        <f t="shared" si="240"/>
        <v>0</v>
      </c>
      <c r="BC546" s="235">
        <f t="shared" si="261"/>
        <v>0</v>
      </c>
      <c r="BG546" s="210"/>
      <c r="BH546" s="231"/>
      <c r="BI546" s="15"/>
      <c r="BJ546" s="232">
        <f t="shared" si="247"/>
        <v>0</v>
      </c>
      <c r="BK546" s="235">
        <f t="shared" si="257"/>
        <v>0</v>
      </c>
      <c r="BM546" s="109">
        <f t="shared" si="248"/>
        <v>0.22068260003622314</v>
      </c>
      <c r="BN546" s="213"/>
      <c r="BR546" s="228"/>
      <c r="BS546" s="311"/>
      <c r="BT546" s="3"/>
      <c r="BU546" s="213"/>
      <c r="BV546" s="213"/>
      <c r="BW546" s="291"/>
    </row>
    <row r="547" spans="1:75" x14ac:dyDescent="0.2">
      <c r="A547" s="210"/>
      <c r="B547" s="211"/>
      <c r="C547" s="866" t="str">
        <f ca="1">IF(ISERR(AVERAGE(INDIRECT("B"&amp;(ROW()-INT($B$1/2))):INDIRECT("B"&amp;(ROW()+INT($B$1/2))))),"",AVERAGE(INDIRECT("B"&amp;(ROW()-INT($B$1/2))):INDIRECT("B"&amp;(ROW()+INT($B$1/2)))))</f>
        <v/>
      </c>
      <c r="D547" s="866">
        <f t="shared" si="233"/>
        <v>0</v>
      </c>
      <c r="E547" s="867"/>
      <c r="F547" s="212"/>
      <c r="G547" s="2"/>
      <c r="H547" s="213"/>
      <c r="I547" s="213"/>
      <c r="J547" s="51"/>
      <c r="K547" s="51"/>
      <c r="L547" s="553"/>
      <c r="M547" s="542"/>
      <c r="N547" s="544"/>
      <c r="O547" s="5"/>
      <c r="P547" s="216"/>
      <c r="Q547" s="217"/>
      <c r="R547" s="218"/>
      <c r="S547" s="219">
        <f t="shared" si="249"/>
        <v>0</v>
      </c>
      <c r="T547" s="220">
        <f t="shared" si="250"/>
        <v>0</v>
      </c>
      <c r="U547" s="214">
        <f t="shared" si="259"/>
        <v>0</v>
      </c>
      <c r="W547" s="221"/>
      <c r="X547" s="222"/>
      <c r="Y547" s="222"/>
      <c r="Z547" s="223"/>
      <c r="AA547" s="222"/>
      <c r="AB547" s="224"/>
      <c r="AC547" s="225"/>
      <c r="AD547" s="2">
        <f t="shared" si="244"/>
        <v>0</v>
      </c>
      <c r="AE547" s="2">
        <f t="shared" si="245"/>
        <v>0</v>
      </c>
      <c r="AF547" s="226"/>
      <c r="AG547" s="219">
        <f t="shared" si="251"/>
        <v>0</v>
      </c>
      <c r="AH547" s="234">
        <f t="shared" si="252"/>
        <v>0</v>
      </c>
      <c r="AI547" s="214">
        <f t="shared" si="260"/>
        <v>0</v>
      </c>
      <c r="AK547" s="229">
        <f t="shared" si="253"/>
        <v>0</v>
      </c>
      <c r="AL547" s="226"/>
      <c r="AM547" s="15"/>
      <c r="AN547" s="232" t="e">
        <f t="shared" si="254"/>
        <v>#DIV/0!</v>
      </c>
      <c r="AO547" s="214">
        <f t="shared" si="246"/>
        <v>0</v>
      </c>
      <c r="AQ547" s="210"/>
      <c r="AR547" s="231"/>
      <c r="AS547" s="15"/>
      <c r="AT547" s="232">
        <f t="shared" si="255"/>
        <v>0</v>
      </c>
      <c r="AU547" s="235">
        <f t="shared" si="256"/>
        <v>0</v>
      </c>
      <c r="AY547" s="210"/>
      <c r="AZ547" s="231"/>
      <c r="BA547" s="15"/>
      <c r="BB547" s="232">
        <f t="shared" si="240"/>
        <v>0</v>
      </c>
      <c r="BC547" s="235">
        <f t="shared" si="261"/>
        <v>0</v>
      </c>
      <c r="BG547" s="210"/>
      <c r="BH547" s="231"/>
      <c r="BI547" s="15"/>
      <c r="BJ547" s="232">
        <f t="shared" si="247"/>
        <v>0</v>
      </c>
      <c r="BK547" s="235">
        <f t="shared" si="257"/>
        <v>0</v>
      </c>
      <c r="BM547" s="109">
        <f t="shared" si="248"/>
        <v>0.21885026253848641</v>
      </c>
      <c r="BN547" s="213"/>
      <c r="BR547" s="228"/>
      <c r="BS547" s="311"/>
      <c r="BT547" s="3"/>
      <c r="BU547" s="213"/>
      <c r="BV547" s="213"/>
      <c r="BW547" s="291"/>
    </row>
    <row r="548" spans="1:75" x14ac:dyDescent="0.2">
      <c r="A548" s="210"/>
      <c r="B548" s="211"/>
      <c r="C548" s="866" t="str">
        <f ca="1">IF(ISERR(AVERAGE(INDIRECT("B"&amp;(ROW()-INT($B$1/2))):INDIRECT("B"&amp;(ROW()+INT($B$1/2))))),"",AVERAGE(INDIRECT("B"&amp;(ROW()-INT($B$1/2))):INDIRECT("B"&amp;(ROW()+INT($B$1/2)))))</f>
        <v/>
      </c>
      <c r="D548" s="866">
        <f t="shared" si="233"/>
        <v>0</v>
      </c>
      <c r="E548" s="867"/>
      <c r="F548" s="212"/>
      <c r="G548" s="2"/>
      <c r="H548" s="213"/>
      <c r="I548" s="213"/>
      <c r="J548" s="51"/>
      <c r="K548" s="51"/>
      <c r="L548" s="553"/>
      <c r="M548" s="542"/>
      <c r="N548" s="544"/>
      <c r="O548" s="5"/>
      <c r="P548" s="216"/>
      <c r="Q548" s="217"/>
      <c r="R548" s="218"/>
      <c r="S548" s="219">
        <f t="shared" si="249"/>
        <v>0</v>
      </c>
      <c r="T548" s="220">
        <f t="shared" si="250"/>
        <v>0</v>
      </c>
      <c r="U548" s="214">
        <f t="shared" si="259"/>
        <v>0</v>
      </c>
      <c r="W548" s="221"/>
      <c r="X548" s="222"/>
      <c r="Y548" s="222"/>
      <c r="Z548" s="223"/>
      <c r="AA548" s="222"/>
      <c r="AB548" s="224"/>
      <c r="AC548" s="225"/>
      <c r="AD548" s="2">
        <f t="shared" si="244"/>
        <v>0</v>
      </c>
      <c r="AE548" s="2">
        <f t="shared" si="245"/>
        <v>0</v>
      </c>
      <c r="AF548" s="226"/>
      <c r="AG548" s="219">
        <f t="shared" si="251"/>
        <v>0</v>
      </c>
      <c r="AH548" s="234">
        <f t="shared" si="252"/>
        <v>0</v>
      </c>
      <c r="AI548" s="214">
        <f t="shared" si="260"/>
        <v>0</v>
      </c>
      <c r="AK548" s="229">
        <f t="shared" si="253"/>
        <v>0</v>
      </c>
      <c r="AL548" s="226"/>
      <c r="AM548" s="15"/>
      <c r="AN548" s="232" t="e">
        <f t="shared" si="254"/>
        <v>#DIV/0!</v>
      </c>
      <c r="AO548" s="214">
        <f t="shared" si="246"/>
        <v>0</v>
      </c>
      <c r="AQ548" s="210"/>
      <c r="AR548" s="231"/>
      <c r="AS548" s="15"/>
      <c r="AT548" s="232">
        <f t="shared" si="255"/>
        <v>0</v>
      </c>
      <c r="AU548" s="235">
        <f t="shared" si="256"/>
        <v>0</v>
      </c>
      <c r="AY548" s="210"/>
      <c r="AZ548" s="231"/>
      <c r="BA548" s="15"/>
      <c r="BB548" s="232">
        <f t="shared" si="240"/>
        <v>0</v>
      </c>
      <c r="BC548" s="235">
        <f t="shared" si="261"/>
        <v>0</v>
      </c>
      <c r="BG548" s="210"/>
      <c r="BH548" s="231"/>
      <c r="BI548" s="15"/>
      <c r="BJ548" s="232">
        <f t="shared" si="247"/>
        <v>0</v>
      </c>
      <c r="BK548" s="235">
        <f t="shared" si="257"/>
        <v>0</v>
      </c>
      <c r="BM548" s="109">
        <f t="shared" si="248"/>
        <v>0.21701792504074968</v>
      </c>
      <c r="BN548" s="213"/>
      <c r="BR548" s="228"/>
      <c r="BS548" s="311"/>
      <c r="BT548" s="3"/>
      <c r="BU548" s="213"/>
      <c r="BV548" s="213"/>
      <c r="BW548" s="291"/>
    </row>
    <row r="549" spans="1:75" x14ac:dyDescent="0.2">
      <c r="A549" s="210"/>
      <c r="B549" s="211"/>
      <c r="C549" s="866" t="str">
        <f ca="1">IF(ISERR(AVERAGE(INDIRECT("B"&amp;(ROW()-INT($B$1/2))):INDIRECT("B"&amp;(ROW()+INT($B$1/2))))),"",AVERAGE(INDIRECT("B"&amp;(ROW()-INT($B$1/2))):INDIRECT("B"&amp;(ROW()+INT($B$1/2)))))</f>
        <v/>
      </c>
      <c r="D549" s="866">
        <f t="shared" si="233"/>
        <v>0</v>
      </c>
      <c r="E549" s="867"/>
      <c r="F549" s="212"/>
      <c r="G549" s="2"/>
      <c r="H549" s="213"/>
      <c r="I549" s="213"/>
      <c r="J549" s="51"/>
      <c r="K549" s="51"/>
      <c r="L549" s="553"/>
      <c r="M549" s="542"/>
      <c r="N549" s="544"/>
      <c r="O549" s="5"/>
      <c r="P549" s="216"/>
      <c r="Q549" s="217"/>
      <c r="R549" s="218"/>
      <c r="S549" s="219">
        <f t="shared" si="249"/>
        <v>0</v>
      </c>
      <c r="T549" s="220">
        <f t="shared" si="250"/>
        <v>0</v>
      </c>
      <c r="U549" s="214">
        <f t="shared" si="259"/>
        <v>0</v>
      </c>
      <c r="W549" s="221"/>
      <c r="X549" s="222"/>
      <c r="Y549" s="222"/>
      <c r="Z549" s="223"/>
      <c r="AA549" s="222"/>
      <c r="AB549" s="224"/>
      <c r="AC549" s="225"/>
      <c r="AD549" s="2">
        <f t="shared" si="244"/>
        <v>0</v>
      </c>
      <c r="AE549" s="2">
        <f t="shared" si="245"/>
        <v>0</v>
      </c>
      <c r="AF549" s="226"/>
      <c r="AG549" s="219">
        <f t="shared" si="251"/>
        <v>0</v>
      </c>
      <c r="AH549" s="234">
        <f t="shared" si="252"/>
        <v>0</v>
      </c>
      <c r="AI549" s="214">
        <f t="shared" si="260"/>
        <v>0</v>
      </c>
      <c r="AK549" s="229">
        <f t="shared" si="253"/>
        <v>0</v>
      </c>
      <c r="AL549" s="226"/>
      <c r="AM549" s="15"/>
      <c r="AN549" s="232" t="e">
        <f t="shared" si="254"/>
        <v>#DIV/0!</v>
      </c>
      <c r="AO549" s="214">
        <f t="shared" si="246"/>
        <v>0</v>
      </c>
      <c r="AQ549" s="210"/>
      <c r="AR549" s="231"/>
      <c r="AS549" s="15"/>
      <c r="AT549" s="232">
        <f t="shared" si="255"/>
        <v>0</v>
      </c>
      <c r="AU549" s="235">
        <f t="shared" si="256"/>
        <v>0</v>
      </c>
      <c r="AY549" s="210"/>
      <c r="AZ549" s="231"/>
      <c r="BA549" s="15"/>
      <c r="BB549" s="232">
        <f t="shared" si="240"/>
        <v>0</v>
      </c>
      <c r="BC549" s="235">
        <f t="shared" si="261"/>
        <v>0</v>
      </c>
      <c r="BG549" s="210"/>
      <c r="BH549" s="231"/>
      <c r="BI549" s="15"/>
      <c r="BJ549" s="232">
        <f t="shared" si="247"/>
        <v>0</v>
      </c>
      <c r="BK549" s="235">
        <f t="shared" si="257"/>
        <v>0</v>
      </c>
      <c r="BM549" s="109">
        <f t="shared" si="248"/>
        <v>0.21518558754301295</v>
      </c>
      <c r="BN549" s="213"/>
      <c r="BR549" s="228"/>
      <c r="BS549" s="311"/>
      <c r="BT549" s="3"/>
      <c r="BU549" s="213"/>
      <c r="BV549" s="213"/>
      <c r="BW549" s="291"/>
    </row>
    <row r="550" spans="1:75" x14ac:dyDescent="0.2">
      <c r="A550" s="210"/>
      <c r="B550" s="211"/>
      <c r="C550" s="866" t="str">
        <f ca="1">IF(ISERR(AVERAGE(INDIRECT("B"&amp;(ROW()-INT($B$1/2))):INDIRECT("B"&amp;(ROW()+INT($B$1/2))))),"",AVERAGE(INDIRECT("B"&amp;(ROW()-INT($B$1/2))):INDIRECT("B"&amp;(ROW()+INT($B$1/2)))))</f>
        <v/>
      </c>
      <c r="D550" s="866">
        <f t="shared" si="233"/>
        <v>0</v>
      </c>
      <c r="E550" s="867"/>
      <c r="F550" s="212"/>
      <c r="G550" s="2"/>
      <c r="H550" s="213"/>
      <c r="I550" s="213"/>
      <c r="J550" s="51"/>
      <c r="K550" s="51"/>
      <c r="L550" s="553"/>
      <c r="M550" s="542"/>
      <c r="N550" s="544"/>
      <c r="O550" s="5"/>
      <c r="P550" s="216"/>
      <c r="Q550" s="217"/>
      <c r="R550" s="218"/>
      <c r="S550" s="219">
        <f t="shared" si="249"/>
        <v>0</v>
      </c>
      <c r="T550" s="220">
        <f t="shared" si="250"/>
        <v>0</v>
      </c>
      <c r="U550" s="214">
        <f t="shared" si="259"/>
        <v>0</v>
      </c>
      <c r="W550" s="221"/>
      <c r="X550" s="222"/>
      <c r="Y550" s="222"/>
      <c r="Z550" s="223"/>
      <c r="AA550" s="222"/>
      <c r="AB550" s="224"/>
      <c r="AC550" s="225"/>
      <c r="AD550" s="2">
        <f t="shared" si="244"/>
        <v>0</v>
      </c>
      <c r="AE550" s="2">
        <f t="shared" si="245"/>
        <v>0</v>
      </c>
      <c r="AF550" s="226"/>
      <c r="AG550" s="219">
        <f t="shared" si="251"/>
        <v>0</v>
      </c>
      <c r="AH550" s="234">
        <f t="shared" si="252"/>
        <v>0</v>
      </c>
      <c r="AI550" s="214">
        <f t="shared" si="260"/>
        <v>0</v>
      </c>
      <c r="AK550" s="229">
        <f t="shared" si="253"/>
        <v>0</v>
      </c>
      <c r="AL550" s="226"/>
      <c r="AM550" s="15"/>
      <c r="AN550" s="232" t="e">
        <f t="shared" si="254"/>
        <v>#DIV/0!</v>
      </c>
      <c r="AO550" s="214">
        <f t="shared" si="246"/>
        <v>0</v>
      </c>
      <c r="AQ550" s="210"/>
      <c r="AR550" s="231"/>
      <c r="AS550" s="15"/>
      <c r="AT550" s="232">
        <f t="shared" si="255"/>
        <v>0</v>
      </c>
      <c r="AU550" s="235">
        <f t="shared" si="256"/>
        <v>0</v>
      </c>
      <c r="AY550" s="210"/>
      <c r="AZ550" s="231"/>
      <c r="BA550" s="15"/>
      <c r="BB550" s="232">
        <f t="shared" si="240"/>
        <v>0</v>
      </c>
      <c r="BC550" s="235">
        <f t="shared" si="261"/>
        <v>0</v>
      </c>
      <c r="BG550" s="210"/>
      <c r="BH550" s="231"/>
      <c r="BI550" s="15"/>
      <c r="BJ550" s="232">
        <f t="shared" si="247"/>
        <v>0</v>
      </c>
      <c r="BK550" s="235">
        <f t="shared" si="257"/>
        <v>0</v>
      </c>
      <c r="BM550" s="109">
        <f t="shared" si="248"/>
        <v>0.21335325004527622</v>
      </c>
      <c r="BN550" s="213"/>
      <c r="BR550" s="228"/>
      <c r="BS550" s="311"/>
      <c r="BT550" s="3"/>
      <c r="BU550" s="213"/>
      <c r="BV550" s="213"/>
      <c r="BW550" s="291"/>
    </row>
    <row r="551" spans="1:75" x14ac:dyDescent="0.2">
      <c r="A551" s="210"/>
      <c r="B551" s="211"/>
      <c r="C551" s="866" t="str">
        <f ca="1">IF(ISERR(AVERAGE(INDIRECT("B"&amp;(ROW()-INT($B$1/2))):INDIRECT("B"&amp;(ROW()+INT($B$1/2))))),"",AVERAGE(INDIRECT("B"&amp;(ROW()-INT($B$1/2))):INDIRECT("B"&amp;(ROW()+INT($B$1/2)))))</f>
        <v/>
      </c>
      <c r="D551" s="866">
        <f t="shared" si="233"/>
        <v>0</v>
      </c>
      <c r="E551" s="867"/>
      <c r="F551" s="212"/>
      <c r="G551" s="2"/>
      <c r="H551" s="213"/>
      <c r="I551" s="213"/>
      <c r="J551" s="51"/>
      <c r="K551" s="51"/>
      <c r="L551" s="553"/>
      <c r="M551" s="542"/>
      <c r="N551" s="544"/>
      <c r="O551" s="5"/>
      <c r="P551" s="216"/>
      <c r="Q551" s="217"/>
      <c r="R551" s="218"/>
      <c r="S551" s="219">
        <f t="shared" si="249"/>
        <v>0</v>
      </c>
      <c r="T551" s="220">
        <f t="shared" si="250"/>
        <v>0</v>
      </c>
      <c r="U551" s="214">
        <f t="shared" si="259"/>
        <v>0</v>
      </c>
      <c r="W551" s="221"/>
      <c r="X551" s="222"/>
      <c r="Y551" s="222"/>
      <c r="Z551" s="223"/>
      <c r="AA551" s="222"/>
      <c r="AB551" s="224"/>
      <c r="AC551" s="225"/>
      <c r="AD551" s="2">
        <f t="shared" si="244"/>
        <v>0</v>
      </c>
      <c r="AE551" s="2">
        <f t="shared" si="245"/>
        <v>0</v>
      </c>
      <c r="AF551" s="226"/>
      <c r="AG551" s="219">
        <f t="shared" si="251"/>
        <v>0</v>
      </c>
      <c r="AH551" s="234">
        <f t="shared" si="252"/>
        <v>0</v>
      </c>
      <c r="AI551" s="214">
        <f t="shared" si="260"/>
        <v>0</v>
      </c>
      <c r="AK551" s="229">
        <f t="shared" si="253"/>
        <v>0</v>
      </c>
      <c r="AL551" s="226"/>
      <c r="AM551" s="15"/>
      <c r="AN551" s="232" t="e">
        <f t="shared" si="254"/>
        <v>#DIV/0!</v>
      </c>
      <c r="AO551" s="214">
        <f t="shared" si="246"/>
        <v>0</v>
      </c>
      <c r="AQ551" s="210"/>
      <c r="AR551" s="231"/>
      <c r="AS551" s="15"/>
      <c r="AT551" s="232">
        <f t="shared" si="255"/>
        <v>0</v>
      </c>
      <c r="AU551" s="235">
        <f t="shared" si="256"/>
        <v>0</v>
      </c>
      <c r="AY551" s="210"/>
      <c r="AZ551" s="231"/>
      <c r="BA551" s="15"/>
      <c r="BB551" s="232">
        <f t="shared" si="240"/>
        <v>0</v>
      </c>
      <c r="BC551" s="235">
        <f t="shared" si="261"/>
        <v>0</v>
      </c>
      <c r="BG551" s="210"/>
      <c r="BH551" s="231"/>
      <c r="BI551" s="15"/>
      <c r="BJ551" s="232">
        <f t="shared" si="247"/>
        <v>0</v>
      </c>
      <c r="BK551" s="235">
        <f t="shared" si="257"/>
        <v>0</v>
      </c>
      <c r="BM551" s="109">
        <f t="shared" si="248"/>
        <v>0.21152091254753949</v>
      </c>
      <c r="BN551" s="213"/>
      <c r="BR551" s="228"/>
      <c r="BS551" s="311"/>
      <c r="BT551" s="3"/>
      <c r="BU551" s="213"/>
      <c r="BV551" s="213"/>
      <c r="BW551" s="291"/>
    </row>
    <row r="552" spans="1:75" x14ac:dyDescent="0.2">
      <c r="A552" s="210"/>
      <c r="B552" s="211"/>
      <c r="C552" s="866" t="str">
        <f ca="1">IF(ISERR(AVERAGE(INDIRECT("B"&amp;(ROW()-INT($B$1/2))):INDIRECT("B"&amp;(ROW()+INT($B$1/2))))),"",AVERAGE(INDIRECT("B"&amp;(ROW()-INT($B$1/2))):INDIRECT("B"&amp;(ROW()+INT($B$1/2)))))</f>
        <v/>
      </c>
      <c r="D552" s="866">
        <f t="shared" si="233"/>
        <v>0</v>
      </c>
      <c r="E552" s="867"/>
      <c r="F552" s="212"/>
      <c r="G552" s="2"/>
      <c r="H552" s="213"/>
      <c r="I552" s="213"/>
      <c r="J552" s="51"/>
      <c r="K552" s="51"/>
      <c r="L552" s="553"/>
      <c r="M552" s="542"/>
      <c r="N552" s="544"/>
      <c r="O552" s="5"/>
      <c r="P552" s="216"/>
      <c r="Q552" s="217"/>
      <c r="R552" s="218"/>
      <c r="S552" s="219">
        <f t="shared" si="249"/>
        <v>0</v>
      </c>
      <c r="T552" s="220">
        <f t="shared" si="250"/>
        <v>0</v>
      </c>
      <c r="U552" s="214">
        <f t="shared" si="259"/>
        <v>0</v>
      </c>
      <c r="W552" s="221"/>
      <c r="X552" s="222"/>
      <c r="Y552" s="222"/>
      <c r="Z552" s="223"/>
      <c r="AA552" s="222"/>
      <c r="AB552" s="224"/>
      <c r="AC552" s="225"/>
      <c r="AD552" s="2">
        <f t="shared" si="244"/>
        <v>0</v>
      </c>
      <c r="AE552" s="2">
        <f t="shared" si="245"/>
        <v>0</v>
      </c>
      <c r="AF552" s="226"/>
      <c r="AG552" s="219">
        <f t="shared" si="251"/>
        <v>0</v>
      </c>
      <c r="AH552" s="234">
        <f t="shared" si="252"/>
        <v>0</v>
      </c>
      <c r="AI552" s="214">
        <f t="shared" si="260"/>
        <v>0</v>
      </c>
      <c r="AK552" s="229">
        <f t="shared" si="253"/>
        <v>0</v>
      </c>
      <c r="AL552" s="226"/>
      <c r="AM552" s="15"/>
      <c r="AN552" s="232" t="e">
        <f t="shared" si="254"/>
        <v>#DIV/0!</v>
      </c>
      <c r="AO552" s="214">
        <f t="shared" si="246"/>
        <v>0</v>
      </c>
      <c r="AQ552" s="210"/>
      <c r="AR552" s="231"/>
      <c r="AS552" s="15"/>
      <c r="AT552" s="232">
        <f t="shared" si="255"/>
        <v>0</v>
      </c>
      <c r="AU552" s="235">
        <f t="shared" si="256"/>
        <v>0</v>
      </c>
      <c r="AY552" s="210"/>
      <c r="AZ552" s="231"/>
      <c r="BA552" s="15"/>
      <c r="BB552" s="232">
        <f t="shared" si="240"/>
        <v>0</v>
      </c>
      <c r="BC552" s="235">
        <f t="shared" si="261"/>
        <v>0</v>
      </c>
      <c r="BG552" s="210"/>
      <c r="BH552" s="231"/>
      <c r="BI552" s="15"/>
      <c r="BJ552" s="232">
        <f t="shared" si="247"/>
        <v>0</v>
      </c>
      <c r="BK552" s="235">
        <f t="shared" si="257"/>
        <v>0</v>
      </c>
      <c r="BM552" s="109">
        <f t="shared" si="248"/>
        <v>0.20968857504980276</v>
      </c>
      <c r="BN552" s="213"/>
      <c r="BR552" s="228"/>
      <c r="BS552" s="311"/>
      <c r="BT552" s="3"/>
      <c r="BU552" s="213"/>
      <c r="BV552" s="213"/>
      <c r="BW552" s="291"/>
    </row>
    <row r="553" spans="1:75" x14ac:dyDescent="0.2">
      <c r="A553" s="210"/>
      <c r="B553" s="211"/>
      <c r="C553" s="866" t="str">
        <f ca="1">IF(ISERR(AVERAGE(INDIRECT("B"&amp;(ROW()-INT($B$1/2))):INDIRECT("B"&amp;(ROW()+INT($B$1/2))))),"",AVERAGE(INDIRECT("B"&amp;(ROW()-INT($B$1/2))):INDIRECT("B"&amp;(ROW()+INT($B$1/2)))))</f>
        <v/>
      </c>
      <c r="D553" s="866">
        <f t="shared" si="233"/>
        <v>0</v>
      </c>
      <c r="E553" s="867"/>
      <c r="F553" s="212"/>
      <c r="G553" s="2"/>
      <c r="H553" s="213"/>
      <c r="I553" s="213"/>
      <c r="J553" s="51"/>
      <c r="K553" s="51"/>
      <c r="L553" s="553"/>
      <c r="M553" s="542"/>
      <c r="N553" s="544"/>
      <c r="O553" s="5"/>
      <c r="P553" s="216"/>
      <c r="Q553" s="217"/>
      <c r="R553" s="218"/>
      <c r="S553" s="219">
        <f t="shared" si="249"/>
        <v>0</v>
      </c>
      <c r="T553" s="220">
        <f t="shared" si="250"/>
        <v>0</v>
      </c>
      <c r="U553" s="214">
        <f t="shared" si="259"/>
        <v>0</v>
      </c>
      <c r="W553" s="221"/>
      <c r="X553" s="222"/>
      <c r="Y553" s="222"/>
      <c r="Z553" s="223"/>
      <c r="AA553" s="222"/>
      <c r="AB553" s="224"/>
      <c r="AC553" s="225"/>
      <c r="AD553" s="2">
        <f t="shared" si="244"/>
        <v>0</v>
      </c>
      <c r="AE553" s="2">
        <f t="shared" si="245"/>
        <v>0</v>
      </c>
      <c r="AF553" s="226"/>
      <c r="AG553" s="219">
        <f t="shared" si="251"/>
        <v>0</v>
      </c>
      <c r="AH553" s="234">
        <f t="shared" si="252"/>
        <v>0</v>
      </c>
      <c r="AI553" s="214">
        <f t="shared" si="260"/>
        <v>0</v>
      </c>
      <c r="AK553" s="229">
        <f t="shared" si="253"/>
        <v>0</v>
      </c>
      <c r="AL553" s="226"/>
      <c r="AM553" s="15"/>
      <c r="AN553" s="232" t="e">
        <f t="shared" si="254"/>
        <v>#DIV/0!</v>
      </c>
      <c r="AO553" s="214">
        <f t="shared" si="246"/>
        <v>0</v>
      </c>
      <c r="AQ553" s="210"/>
      <c r="AR553" s="231"/>
      <c r="AS553" s="15"/>
      <c r="AT553" s="232">
        <f t="shared" si="255"/>
        <v>0</v>
      </c>
      <c r="AU553" s="235">
        <f t="shared" si="256"/>
        <v>0</v>
      </c>
      <c r="AY553" s="210"/>
      <c r="AZ553" s="231"/>
      <c r="BA553" s="15"/>
      <c r="BB553" s="232">
        <f t="shared" si="240"/>
        <v>0</v>
      </c>
      <c r="BC553" s="235">
        <f t="shared" si="261"/>
        <v>0</v>
      </c>
      <c r="BG553" s="210"/>
      <c r="BH553" s="231"/>
      <c r="BI553" s="15"/>
      <c r="BJ553" s="232">
        <f t="shared" si="247"/>
        <v>0</v>
      </c>
      <c r="BK553" s="235">
        <f t="shared" si="257"/>
        <v>0</v>
      </c>
      <c r="BM553" s="109">
        <f t="shared" si="248"/>
        <v>0.20785623755206603</v>
      </c>
      <c r="BN553" s="213"/>
      <c r="BR553" s="228"/>
      <c r="BS553" s="311"/>
      <c r="BT553" s="3"/>
      <c r="BU553" s="213"/>
      <c r="BV553" s="213"/>
      <c r="BW553" s="291"/>
    </row>
    <row r="554" spans="1:75" x14ac:dyDescent="0.2">
      <c r="A554" s="210"/>
      <c r="B554" s="211"/>
      <c r="C554" s="866" t="str">
        <f ca="1">IF(ISERR(AVERAGE(INDIRECT("B"&amp;(ROW()-INT($B$1/2))):INDIRECT("B"&amp;(ROW()+INT($B$1/2))))),"",AVERAGE(INDIRECT("B"&amp;(ROW()-INT($B$1/2))):INDIRECT("B"&amp;(ROW()+INT($B$1/2)))))</f>
        <v/>
      </c>
      <c r="D554" s="866">
        <f t="shared" si="233"/>
        <v>0</v>
      </c>
      <c r="E554" s="867"/>
      <c r="F554" s="212"/>
      <c r="G554" s="2"/>
      <c r="H554" s="213"/>
      <c r="I554" s="213"/>
      <c r="J554" s="51"/>
      <c r="K554" s="51"/>
      <c r="L554" s="553"/>
      <c r="M554" s="542"/>
      <c r="N554" s="544"/>
      <c r="O554" s="5"/>
      <c r="P554" s="216"/>
      <c r="Q554" s="217"/>
      <c r="R554" s="218"/>
      <c r="S554" s="219">
        <f t="shared" si="249"/>
        <v>0</v>
      </c>
      <c r="T554" s="220">
        <f t="shared" si="250"/>
        <v>0</v>
      </c>
      <c r="U554" s="214">
        <f t="shared" si="259"/>
        <v>0</v>
      </c>
      <c r="W554" s="221"/>
      <c r="X554" s="222"/>
      <c r="Y554" s="222"/>
      <c r="Z554" s="223"/>
      <c r="AA554" s="222"/>
      <c r="AB554" s="224"/>
      <c r="AC554" s="225"/>
      <c r="AD554" s="2">
        <f t="shared" si="244"/>
        <v>0</v>
      </c>
      <c r="AE554" s="2">
        <f t="shared" si="245"/>
        <v>0</v>
      </c>
      <c r="AF554" s="226"/>
      <c r="AG554" s="219">
        <f t="shared" si="251"/>
        <v>0</v>
      </c>
      <c r="AH554" s="234">
        <f t="shared" si="252"/>
        <v>0</v>
      </c>
      <c r="AI554" s="214">
        <f t="shared" si="260"/>
        <v>0</v>
      </c>
      <c r="AK554" s="229">
        <f t="shared" si="253"/>
        <v>0</v>
      </c>
      <c r="AL554" s="226"/>
      <c r="AM554" s="15"/>
      <c r="AN554" s="232" t="e">
        <f t="shared" si="254"/>
        <v>#DIV/0!</v>
      </c>
      <c r="AO554" s="214">
        <f t="shared" si="246"/>
        <v>0</v>
      </c>
      <c r="AQ554" s="210"/>
      <c r="AR554" s="231"/>
      <c r="AS554" s="15"/>
      <c r="AT554" s="232">
        <f t="shared" si="255"/>
        <v>0</v>
      </c>
      <c r="AU554" s="235">
        <f t="shared" si="256"/>
        <v>0</v>
      </c>
      <c r="AY554" s="210"/>
      <c r="AZ554" s="231"/>
      <c r="BA554" s="15"/>
      <c r="BB554" s="232">
        <f t="shared" si="240"/>
        <v>0</v>
      </c>
      <c r="BC554" s="235">
        <f t="shared" si="261"/>
        <v>0</v>
      </c>
      <c r="BG554" s="210"/>
      <c r="BH554" s="231"/>
      <c r="BI554" s="15"/>
      <c r="BJ554" s="232">
        <f t="shared" si="247"/>
        <v>0</v>
      </c>
      <c r="BK554" s="235">
        <f t="shared" si="257"/>
        <v>0</v>
      </c>
      <c r="BM554" s="109">
        <f t="shared" si="248"/>
        <v>0.2060239000543293</v>
      </c>
      <c r="BN554" s="213"/>
      <c r="BR554" s="228"/>
      <c r="BS554" s="311"/>
      <c r="BT554" s="3"/>
      <c r="BU554" s="213"/>
      <c r="BV554" s="213"/>
      <c r="BW554" s="291"/>
    </row>
    <row r="555" spans="1:75" x14ac:dyDescent="0.2">
      <c r="A555" s="210"/>
      <c r="B555" s="211"/>
      <c r="C555" s="866" t="str">
        <f ca="1">IF(ISERR(AVERAGE(INDIRECT("B"&amp;(ROW()-INT($B$1/2))):INDIRECT("B"&amp;(ROW()+INT($B$1/2))))),"",AVERAGE(INDIRECT("B"&amp;(ROW()-INT($B$1/2))):INDIRECT("B"&amp;(ROW()+INT($B$1/2)))))</f>
        <v/>
      </c>
      <c r="D555" s="866">
        <f t="shared" si="233"/>
        <v>0</v>
      </c>
      <c r="E555" s="867"/>
      <c r="F555" s="212"/>
      <c r="G555" s="2"/>
      <c r="H555" s="213"/>
      <c r="I555" s="213"/>
      <c r="J555" s="51"/>
      <c r="K555" s="51"/>
      <c r="L555" s="553"/>
      <c r="M555" s="542"/>
      <c r="N555" s="544"/>
      <c r="O555" s="5"/>
      <c r="P555" s="216"/>
      <c r="Q555" s="217"/>
      <c r="R555" s="218"/>
      <c r="S555" s="219">
        <f t="shared" si="249"/>
        <v>0</v>
      </c>
      <c r="T555" s="220">
        <f t="shared" si="250"/>
        <v>0</v>
      </c>
      <c r="U555" s="214">
        <f t="shared" si="259"/>
        <v>0</v>
      </c>
      <c r="W555" s="221"/>
      <c r="X555" s="222"/>
      <c r="Y555" s="222"/>
      <c r="Z555" s="223"/>
      <c r="AA555" s="222"/>
      <c r="AB555" s="224"/>
      <c r="AC555" s="225"/>
      <c r="AD555" s="2">
        <f t="shared" si="244"/>
        <v>0</v>
      </c>
      <c r="AE555" s="2">
        <f t="shared" si="245"/>
        <v>0</v>
      </c>
      <c r="AF555" s="226"/>
      <c r="AG555" s="219">
        <f t="shared" si="251"/>
        <v>0</v>
      </c>
      <c r="AH555" s="234">
        <f t="shared" si="252"/>
        <v>0</v>
      </c>
      <c r="AI555" s="214">
        <f t="shared" si="260"/>
        <v>0</v>
      </c>
      <c r="AK555" s="229">
        <f t="shared" si="253"/>
        <v>0</v>
      </c>
      <c r="AL555" s="226"/>
      <c r="AM555" s="15"/>
      <c r="AN555" s="232" t="e">
        <f t="shared" si="254"/>
        <v>#DIV/0!</v>
      </c>
      <c r="AO555" s="214">
        <f t="shared" si="246"/>
        <v>0</v>
      </c>
      <c r="AQ555" s="210"/>
      <c r="AR555" s="231"/>
      <c r="AS555" s="15"/>
      <c r="AT555" s="232">
        <f t="shared" si="255"/>
        <v>0</v>
      </c>
      <c r="AU555" s="235">
        <f t="shared" si="256"/>
        <v>0</v>
      </c>
      <c r="AY555" s="210"/>
      <c r="AZ555" s="231"/>
      <c r="BA555" s="15"/>
      <c r="BB555" s="232">
        <f t="shared" si="240"/>
        <v>0</v>
      </c>
      <c r="BC555" s="235">
        <f t="shared" si="261"/>
        <v>0</v>
      </c>
      <c r="BG555" s="210"/>
      <c r="BH555" s="231"/>
      <c r="BI555" s="15"/>
      <c r="BJ555" s="232">
        <f t="shared" si="247"/>
        <v>0</v>
      </c>
      <c r="BK555" s="235">
        <f t="shared" si="257"/>
        <v>0</v>
      </c>
      <c r="BM555" s="109">
        <f t="shared" si="248"/>
        <v>0.20419156255659257</v>
      </c>
      <c r="BN555" s="213"/>
      <c r="BR555" s="228"/>
      <c r="BS555" s="311"/>
      <c r="BT555" s="3"/>
      <c r="BU555" s="213"/>
      <c r="BV555" s="213"/>
      <c r="BW555" s="291"/>
    </row>
    <row r="556" spans="1:75" x14ac:dyDescent="0.2">
      <c r="A556" s="210"/>
      <c r="B556" s="211"/>
      <c r="C556" s="866" t="str">
        <f ca="1">IF(ISERR(AVERAGE(INDIRECT("B"&amp;(ROW()-INT($B$1/2))):INDIRECT("B"&amp;(ROW()+INT($B$1/2))))),"",AVERAGE(INDIRECT("B"&amp;(ROW()-INT($B$1/2))):INDIRECT("B"&amp;(ROW()+INT($B$1/2)))))</f>
        <v/>
      </c>
      <c r="D556" s="866">
        <f t="shared" si="233"/>
        <v>0</v>
      </c>
      <c r="E556" s="867"/>
      <c r="F556" s="212"/>
      <c r="G556" s="2"/>
      <c r="H556" s="213"/>
      <c r="I556" s="213"/>
      <c r="J556" s="51"/>
      <c r="K556" s="51"/>
      <c r="L556" s="553"/>
      <c r="M556" s="542"/>
      <c r="N556" s="544"/>
      <c r="O556" s="5"/>
      <c r="P556" s="216"/>
      <c r="Q556" s="217"/>
      <c r="R556" s="218"/>
      <c r="S556" s="219">
        <f t="shared" si="249"/>
        <v>0</v>
      </c>
      <c r="T556" s="220">
        <f t="shared" si="250"/>
        <v>0</v>
      </c>
      <c r="U556" s="214">
        <f t="shared" si="259"/>
        <v>0</v>
      </c>
      <c r="W556" s="221"/>
      <c r="X556" s="222"/>
      <c r="Y556" s="222"/>
      <c r="Z556" s="223"/>
      <c r="AA556" s="222"/>
      <c r="AB556" s="224"/>
      <c r="AC556" s="225"/>
      <c r="AD556" s="2">
        <f t="shared" si="244"/>
        <v>0</v>
      </c>
      <c r="AE556" s="2">
        <f t="shared" si="245"/>
        <v>0</v>
      </c>
      <c r="AF556" s="226"/>
      <c r="AG556" s="219">
        <f t="shared" si="251"/>
        <v>0</v>
      </c>
      <c r="AH556" s="234">
        <f t="shared" si="252"/>
        <v>0</v>
      </c>
      <c r="AI556" s="214">
        <f t="shared" si="260"/>
        <v>0</v>
      </c>
      <c r="AK556" s="229">
        <f t="shared" si="253"/>
        <v>0</v>
      </c>
      <c r="AL556" s="226"/>
      <c r="AM556" s="15"/>
      <c r="AN556" s="232" t="e">
        <f t="shared" si="254"/>
        <v>#DIV/0!</v>
      </c>
      <c r="AO556" s="214">
        <f t="shared" si="246"/>
        <v>0</v>
      </c>
      <c r="AQ556" s="210"/>
      <c r="AR556" s="231"/>
      <c r="AS556" s="15"/>
      <c r="AT556" s="232">
        <f t="shared" si="255"/>
        <v>0</v>
      </c>
      <c r="AU556" s="235">
        <f t="shared" si="256"/>
        <v>0</v>
      </c>
      <c r="AY556" s="210"/>
      <c r="AZ556" s="231"/>
      <c r="BA556" s="15"/>
      <c r="BB556" s="232">
        <f t="shared" si="240"/>
        <v>0</v>
      </c>
      <c r="BC556" s="235">
        <f t="shared" si="261"/>
        <v>0</v>
      </c>
      <c r="BG556" s="210"/>
      <c r="BH556" s="231"/>
      <c r="BI556" s="15"/>
      <c r="BJ556" s="232">
        <f t="shared" si="247"/>
        <v>0</v>
      </c>
      <c r="BK556" s="235">
        <f t="shared" si="257"/>
        <v>0</v>
      </c>
      <c r="BM556" s="109">
        <f t="shared" si="248"/>
        <v>0.20235922505885584</v>
      </c>
      <c r="BN556" s="213"/>
      <c r="BR556" s="228"/>
      <c r="BS556" s="311"/>
      <c r="BT556" s="3"/>
      <c r="BU556" s="213"/>
      <c r="BV556" s="213"/>
      <c r="BW556" s="291"/>
    </row>
    <row r="557" spans="1:75" x14ac:dyDescent="0.2">
      <c r="A557" s="210"/>
      <c r="B557" s="211"/>
      <c r="C557" s="866" t="str">
        <f ca="1">IF(ISERR(AVERAGE(INDIRECT("B"&amp;(ROW()-INT($B$1/2))):INDIRECT("B"&amp;(ROW()+INT($B$1/2))))),"",AVERAGE(INDIRECT("B"&amp;(ROW()-INT($B$1/2))):INDIRECT("B"&amp;(ROW()+INT($B$1/2)))))</f>
        <v/>
      </c>
      <c r="D557" s="866">
        <f t="shared" si="233"/>
        <v>0</v>
      </c>
      <c r="E557" s="867"/>
      <c r="F557" s="212"/>
      <c r="G557" s="2"/>
      <c r="H557" s="213"/>
      <c r="I557" s="213"/>
      <c r="J557" s="51"/>
      <c r="K557" s="51"/>
      <c r="L557" s="553"/>
      <c r="M557" s="542"/>
      <c r="N557" s="544"/>
      <c r="O557" s="5"/>
      <c r="P557" s="216"/>
      <c r="Q557" s="217"/>
      <c r="R557" s="218"/>
      <c r="S557" s="219">
        <f t="shared" si="249"/>
        <v>0</v>
      </c>
      <c r="T557" s="220">
        <f t="shared" si="250"/>
        <v>0</v>
      </c>
      <c r="U557" s="214">
        <f t="shared" si="259"/>
        <v>0</v>
      </c>
      <c r="W557" s="221"/>
      <c r="X557" s="222"/>
      <c r="Y557" s="222"/>
      <c r="Z557" s="223"/>
      <c r="AA557" s="222"/>
      <c r="AB557" s="224"/>
      <c r="AC557" s="225"/>
      <c r="AD557" s="2">
        <f t="shared" si="244"/>
        <v>0</v>
      </c>
      <c r="AE557" s="2">
        <f t="shared" si="245"/>
        <v>0</v>
      </c>
      <c r="AF557" s="226"/>
      <c r="AG557" s="219">
        <f t="shared" si="251"/>
        <v>0</v>
      </c>
      <c r="AH557" s="234">
        <f t="shared" si="252"/>
        <v>0</v>
      </c>
      <c r="AI557" s="214">
        <f t="shared" si="260"/>
        <v>0</v>
      </c>
      <c r="AK557" s="229">
        <f t="shared" si="253"/>
        <v>0</v>
      </c>
      <c r="AL557" s="226"/>
      <c r="AM557" s="15"/>
      <c r="AN557" s="232" t="e">
        <f t="shared" si="254"/>
        <v>#DIV/0!</v>
      </c>
      <c r="AO557" s="214">
        <f t="shared" si="246"/>
        <v>0</v>
      </c>
      <c r="AQ557" s="210"/>
      <c r="AR557" s="231"/>
      <c r="AS557" s="15"/>
      <c r="AT557" s="232">
        <f t="shared" si="255"/>
        <v>0</v>
      </c>
      <c r="AU557" s="235">
        <f t="shared" si="256"/>
        <v>0</v>
      </c>
      <c r="AY557" s="210"/>
      <c r="AZ557" s="231"/>
      <c r="BA557" s="15"/>
      <c r="BB557" s="232">
        <f t="shared" si="240"/>
        <v>0</v>
      </c>
      <c r="BC557" s="235">
        <f t="shared" si="261"/>
        <v>0</v>
      </c>
      <c r="BG557" s="210"/>
      <c r="BH557" s="231"/>
      <c r="BI557" s="15"/>
      <c r="BJ557" s="232">
        <f t="shared" si="247"/>
        <v>0</v>
      </c>
      <c r="BK557" s="235">
        <f t="shared" si="257"/>
        <v>0</v>
      </c>
      <c r="BM557" s="109">
        <f t="shared" si="248"/>
        <v>0.20052688756111911</v>
      </c>
      <c r="BN557" s="213"/>
      <c r="BR557" s="228"/>
      <c r="BS557" s="311"/>
      <c r="BT557" s="3"/>
      <c r="BU557" s="213"/>
      <c r="BV557" s="213"/>
      <c r="BW557" s="291"/>
    </row>
    <row r="558" spans="1:75" x14ac:dyDescent="0.2">
      <c r="A558" s="210"/>
      <c r="B558" s="211"/>
      <c r="C558" s="866" t="str">
        <f ca="1">IF(ISERR(AVERAGE(INDIRECT("B"&amp;(ROW()-INT($B$1/2))):INDIRECT("B"&amp;(ROW()+INT($B$1/2))))),"",AVERAGE(INDIRECT("B"&amp;(ROW()-INT($B$1/2))):INDIRECT("B"&amp;(ROW()+INT($B$1/2)))))</f>
        <v/>
      </c>
      <c r="D558" s="866">
        <f t="shared" si="233"/>
        <v>0</v>
      </c>
      <c r="E558" s="867"/>
      <c r="F558" s="212"/>
      <c r="G558" s="2"/>
      <c r="H558" s="213"/>
      <c r="I558" s="213"/>
      <c r="J558" s="51"/>
      <c r="K558" s="51"/>
      <c r="L558" s="553"/>
      <c r="M558" s="542"/>
      <c r="N558" s="544"/>
      <c r="O558" s="5"/>
      <c r="P558" s="216"/>
      <c r="Q558" s="217"/>
      <c r="R558" s="218"/>
      <c r="S558" s="219">
        <f t="shared" si="249"/>
        <v>0</v>
      </c>
      <c r="T558" s="220">
        <f t="shared" si="250"/>
        <v>0</v>
      </c>
      <c r="U558" s="214">
        <f t="shared" si="259"/>
        <v>0</v>
      </c>
      <c r="W558" s="221"/>
      <c r="X558" s="222"/>
      <c r="Y558" s="222"/>
      <c r="Z558" s="223"/>
      <c r="AA558" s="222"/>
      <c r="AB558" s="224"/>
      <c r="AC558" s="225"/>
      <c r="AD558" s="2">
        <f t="shared" si="244"/>
        <v>0</v>
      </c>
      <c r="AE558" s="2">
        <f t="shared" si="245"/>
        <v>0</v>
      </c>
      <c r="AF558" s="226"/>
      <c r="AG558" s="219">
        <f t="shared" si="251"/>
        <v>0</v>
      </c>
      <c r="AH558" s="234">
        <f t="shared" si="252"/>
        <v>0</v>
      </c>
      <c r="AI558" s="214">
        <f t="shared" si="260"/>
        <v>0</v>
      </c>
      <c r="AK558" s="229">
        <f t="shared" si="253"/>
        <v>0</v>
      </c>
      <c r="AL558" s="226"/>
      <c r="AM558" s="15"/>
      <c r="AN558" s="232" t="e">
        <f t="shared" si="254"/>
        <v>#DIV/0!</v>
      </c>
      <c r="AO558" s="214">
        <f t="shared" si="246"/>
        <v>0</v>
      </c>
      <c r="AQ558" s="210"/>
      <c r="AR558" s="231"/>
      <c r="AS558" s="15"/>
      <c r="AT558" s="232">
        <f t="shared" si="255"/>
        <v>0</v>
      </c>
      <c r="AU558" s="235">
        <f t="shared" si="256"/>
        <v>0</v>
      </c>
      <c r="AY558" s="210"/>
      <c r="AZ558" s="231"/>
      <c r="BA558" s="15"/>
      <c r="BB558" s="232">
        <f t="shared" si="240"/>
        <v>0</v>
      </c>
      <c r="BC558" s="235">
        <f t="shared" si="261"/>
        <v>0</v>
      </c>
      <c r="BG558" s="210"/>
      <c r="BH558" s="231"/>
      <c r="BI558" s="15"/>
      <c r="BJ558" s="232">
        <f t="shared" si="247"/>
        <v>0</v>
      </c>
      <c r="BK558" s="235">
        <f t="shared" si="257"/>
        <v>0</v>
      </c>
      <c r="BM558" s="109">
        <f t="shared" si="248"/>
        <v>0.19869455006338238</v>
      </c>
      <c r="BN558" s="213"/>
      <c r="BR558" s="228"/>
      <c r="BS558" s="311"/>
      <c r="BT558" s="3"/>
      <c r="BU558" s="213"/>
      <c r="BV558" s="213"/>
      <c r="BW558" s="291"/>
    </row>
    <row r="559" spans="1:75" x14ac:dyDescent="0.2">
      <c r="A559" s="210"/>
      <c r="B559" s="211"/>
      <c r="C559" s="866" t="str">
        <f ca="1">IF(ISERR(AVERAGE(INDIRECT("B"&amp;(ROW()-INT($B$1/2))):INDIRECT("B"&amp;(ROW()+INT($B$1/2))))),"",AVERAGE(INDIRECT("B"&amp;(ROW()-INT($B$1/2))):INDIRECT("B"&amp;(ROW()+INT($B$1/2)))))</f>
        <v/>
      </c>
      <c r="D559" s="866">
        <f t="shared" si="233"/>
        <v>0</v>
      </c>
      <c r="E559" s="867"/>
      <c r="F559" s="212"/>
      <c r="G559" s="2"/>
      <c r="H559" s="213"/>
      <c r="I559" s="213"/>
      <c r="J559" s="51"/>
      <c r="K559" s="51"/>
      <c r="L559" s="553"/>
      <c r="M559" s="542"/>
      <c r="N559" s="544"/>
      <c r="O559" s="5"/>
      <c r="P559" s="216"/>
      <c r="Q559" s="217"/>
      <c r="R559" s="218"/>
      <c r="S559" s="219">
        <f t="shared" si="249"/>
        <v>0</v>
      </c>
      <c r="T559" s="220">
        <f t="shared" si="250"/>
        <v>0</v>
      </c>
      <c r="U559" s="214">
        <f t="shared" si="259"/>
        <v>0</v>
      </c>
      <c r="W559" s="221"/>
      <c r="X559" s="222"/>
      <c r="Y559" s="222"/>
      <c r="Z559" s="223"/>
      <c r="AA559" s="222"/>
      <c r="AB559" s="224"/>
      <c r="AC559" s="225"/>
      <c r="AD559" s="2">
        <f t="shared" si="244"/>
        <v>0</v>
      </c>
      <c r="AE559" s="2">
        <f t="shared" si="245"/>
        <v>0</v>
      </c>
      <c r="AF559" s="226"/>
      <c r="AG559" s="219">
        <f t="shared" si="251"/>
        <v>0</v>
      </c>
      <c r="AH559" s="234">
        <f t="shared" si="252"/>
        <v>0</v>
      </c>
      <c r="AI559" s="214">
        <f t="shared" si="260"/>
        <v>0</v>
      </c>
      <c r="AK559" s="229">
        <f t="shared" si="253"/>
        <v>0</v>
      </c>
      <c r="AL559" s="226"/>
      <c r="AM559" s="15"/>
      <c r="AN559" s="232" t="e">
        <f t="shared" si="254"/>
        <v>#DIV/0!</v>
      </c>
      <c r="AO559" s="214">
        <f t="shared" si="246"/>
        <v>0</v>
      </c>
      <c r="AQ559" s="210"/>
      <c r="AR559" s="231"/>
      <c r="AS559" s="15"/>
      <c r="AT559" s="232">
        <f t="shared" si="255"/>
        <v>0</v>
      </c>
      <c r="AU559" s="235">
        <f t="shared" si="256"/>
        <v>0</v>
      </c>
      <c r="AY559" s="210"/>
      <c r="AZ559" s="231"/>
      <c r="BA559" s="15"/>
      <c r="BB559" s="232">
        <f t="shared" si="240"/>
        <v>0</v>
      </c>
      <c r="BC559" s="235">
        <f t="shared" si="261"/>
        <v>0</v>
      </c>
      <c r="BG559" s="210"/>
      <c r="BH559" s="231"/>
      <c r="BI559" s="15"/>
      <c r="BJ559" s="232">
        <f t="shared" si="247"/>
        <v>0</v>
      </c>
      <c r="BK559" s="235">
        <f t="shared" si="257"/>
        <v>0</v>
      </c>
      <c r="BM559" s="109">
        <f t="shared" si="248"/>
        <v>0.19686221256564565</v>
      </c>
      <c r="BN559" s="213"/>
      <c r="BR559" s="228"/>
      <c r="BS559" s="311"/>
      <c r="BT559" s="3"/>
      <c r="BU559" s="213"/>
      <c r="BV559" s="213"/>
      <c r="BW559" s="291"/>
    </row>
    <row r="560" spans="1:75" x14ac:dyDescent="0.2">
      <c r="A560" s="210"/>
      <c r="B560" s="211"/>
      <c r="C560" s="866" t="str">
        <f ca="1">IF(ISERR(AVERAGE(INDIRECT("B"&amp;(ROW()-INT($B$1/2))):INDIRECT("B"&amp;(ROW()+INT($B$1/2))))),"",AVERAGE(INDIRECT("B"&amp;(ROW()-INT($B$1/2))):INDIRECT("B"&amp;(ROW()+INT($B$1/2)))))</f>
        <v/>
      </c>
      <c r="D560" s="866">
        <f t="shared" si="233"/>
        <v>0</v>
      </c>
      <c r="E560" s="867"/>
      <c r="F560" s="212"/>
      <c r="G560" s="2"/>
      <c r="H560" s="213"/>
      <c r="I560" s="213"/>
      <c r="J560" s="51"/>
      <c r="K560" s="51"/>
      <c r="L560" s="553"/>
      <c r="M560" s="542"/>
      <c r="N560" s="544"/>
      <c r="O560" s="5"/>
      <c r="P560" s="216"/>
      <c r="Q560" s="217"/>
      <c r="R560" s="218"/>
      <c r="S560" s="219">
        <f t="shared" si="249"/>
        <v>0</v>
      </c>
      <c r="T560" s="220">
        <f t="shared" si="250"/>
        <v>0</v>
      </c>
      <c r="U560" s="214">
        <f t="shared" si="259"/>
        <v>0</v>
      </c>
      <c r="W560" s="221"/>
      <c r="X560" s="222"/>
      <c r="Y560" s="222"/>
      <c r="Z560" s="223"/>
      <c r="AA560" s="222"/>
      <c r="AB560" s="224"/>
      <c r="AC560" s="225"/>
      <c r="AD560" s="2">
        <f t="shared" si="244"/>
        <v>0</v>
      </c>
      <c r="AE560" s="2">
        <f t="shared" si="245"/>
        <v>0</v>
      </c>
      <c r="AF560" s="226"/>
      <c r="AG560" s="219">
        <f t="shared" si="251"/>
        <v>0</v>
      </c>
      <c r="AH560" s="234">
        <f t="shared" si="252"/>
        <v>0</v>
      </c>
      <c r="AI560" s="214">
        <f t="shared" si="260"/>
        <v>0</v>
      </c>
      <c r="AK560" s="229">
        <f t="shared" si="253"/>
        <v>0</v>
      </c>
      <c r="AL560" s="226"/>
      <c r="AM560" s="15"/>
      <c r="AN560" s="232" t="e">
        <f t="shared" si="254"/>
        <v>#DIV/0!</v>
      </c>
      <c r="AO560" s="214">
        <f t="shared" si="246"/>
        <v>0</v>
      </c>
      <c r="AQ560" s="210"/>
      <c r="AR560" s="231"/>
      <c r="AS560" s="15"/>
      <c r="AT560" s="232">
        <f t="shared" si="255"/>
        <v>0</v>
      </c>
      <c r="AU560" s="235">
        <f t="shared" si="256"/>
        <v>0</v>
      </c>
      <c r="AY560" s="210"/>
      <c r="AZ560" s="231"/>
      <c r="BA560" s="15"/>
      <c r="BB560" s="232">
        <f t="shared" si="240"/>
        <v>0</v>
      </c>
      <c r="BC560" s="235">
        <f t="shared" si="261"/>
        <v>0</v>
      </c>
      <c r="BG560" s="210"/>
      <c r="BH560" s="231"/>
      <c r="BI560" s="15"/>
      <c r="BJ560" s="232">
        <f t="shared" si="247"/>
        <v>0</v>
      </c>
      <c r="BK560" s="235">
        <f t="shared" si="257"/>
        <v>0</v>
      </c>
      <c r="BM560" s="109">
        <f t="shared" si="248"/>
        <v>0.19502987506790892</v>
      </c>
      <c r="BN560" s="213"/>
      <c r="BR560" s="228"/>
      <c r="BS560" s="311"/>
      <c r="BT560" s="3"/>
      <c r="BU560" s="213"/>
      <c r="BV560" s="213"/>
      <c r="BW560" s="291"/>
    </row>
    <row r="561" spans="1:75" x14ac:dyDescent="0.2">
      <c r="A561" s="210"/>
      <c r="B561" s="211"/>
      <c r="C561" s="866" t="str">
        <f ca="1">IF(ISERR(AVERAGE(INDIRECT("B"&amp;(ROW()-INT($B$1/2))):INDIRECT("B"&amp;(ROW()+INT($B$1/2))))),"",AVERAGE(INDIRECT("B"&amp;(ROW()-INT($B$1/2))):INDIRECT("B"&amp;(ROW()+INT($B$1/2)))))</f>
        <v/>
      </c>
      <c r="D561" s="866">
        <f t="shared" si="233"/>
        <v>0</v>
      </c>
      <c r="E561" s="867"/>
      <c r="F561" s="212"/>
      <c r="G561" s="2"/>
      <c r="H561" s="213"/>
      <c r="I561" s="213"/>
      <c r="J561" s="51"/>
      <c r="K561" s="51"/>
      <c r="L561" s="553"/>
      <c r="M561" s="542"/>
      <c r="N561" s="544"/>
      <c r="O561" s="5"/>
      <c r="P561" s="216"/>
      <c r="Q561" s="217"/>
      <c r="R561" s="218"/>
      <c r="S561" s="219">
        <f t="shared" si="249"/>
        <v>0</v>
      </c>
      <c r="T561" s="220">
        <f t="shared" si="250"/>
        <v>0</v>
      </c>
      <c r="U561" s="214">
        <f t="shared" si="259"/>
        <v>0</v>
      </c>
      <c r="W561" s="221"/>
      <c r="X561" s="222"/>
      <c r="Y561" s="222"/>
      <c r="Z561" s="223"/>
      <c r="AA561" s="222"/>
      <c r="AB561" s="224"/>
      <c r="AC561" s="225"/>
      <c r="AD561" s="2">
        <f t="shared" si="244"/>
        <v>0</v>
      </c>
      <c r="AE561" s="2">
        <f t="shared" si="245"/>
        <v>0</v>
      </c>
      <c r="AF561" s="226"/>
      <c r="AG561" s="219">
        <f t="shared" si="251"/>
        <v>0</v>
      </c>
      <c r="AH561" s="234">
        <f t="shared" si="252"/>
        <v>0</v>
      </c>
      <c r="AI561" s="214">
        <f t="shared" si="260"/>
        <v>0</v>
      </c>
      <c r="AK561" s="229">
        <f t="shared" si="253"/>
        <v>0</v>
      </c>
      <c r="AL561" s="226"/>
      <c r="AM561" s="15"/>
      <c r="AN561" s="232" t="e">
        <f t="shared" si="254"/>
        <v>#DIV/0!</v>
      </c>
      <c r="AO561" s="214">
        <f t="shared" si="246"/>
        <v>0</v>
      </c>
      <c r="AQ561" s="210"/>
      <c r="AR561" s="231"/>
      <c r="AS561" s="15"/>
      <c r="AT561" s="232">
        <f t="shared" si="255"/>
        <v>0</v>
      </c>
      <c r="AU561" s="235">
        <f t="shared" si="256"/>
        <v>0</v>
      </c>
      <c r="AY561" s="210"/>
      <c r="AZ561" s="231"/>
      <c r="BA561" s="15"/>
      <c r="BB561" s="232">
        <f t="shared" si="240"/>
        <v>0</v>
      </c>
      <c r="BC561" s="235">
        <f t="shared" si="261"/>
        <v>0</v>
      </c>
      <c r="BG561" s="210"/>
      <c r="BH561" s="231"/>
      <c r="BI561" s="15"/>
      <c r="BJ561" s="232">
        <f t="shared" si="247"/>
        <v>0</v>
      </c>
      <c r="BK561" s="235">
        <f t="shared" si="257"/>
        <v>0</v>
      </c>
      <c r="BM561" s="109">
        <f t="shared" si="248"/>
        <v>0.19319753757017219</v>
      </c>
      <c r="BN561" s="213"/>
      <c r="BR561" s="228"/>
      <c r="BS561" s="311"/>
      <c r="BT561" s="3"/>
      <c r="BU561" s="213"/>
      <c r="BV561" s="213"/>
      <c r="BW561" s="291"/>
    </row>
    <row r="562" spans="1:75" x14ac:dyDescent="0.2">
      <c r="A562" s="210"/>
      <c r="B562" s="211"/>
      <c r="C562" s="866" t="str">
        <f ca="1">IF(ISERR(AVERAGE(INDIRECT("B"&amp;(ROW()-INT($B$1/2))):INDIRECT("B"&amp;(ROW()+INT($B$1/2))))),"",AVERAGE(INDIRECT("B"&amp;(ROW()-INT($B$1/2))):INDIRECT("B"&amp;(ROW()+INT($B$1/2)))))</f>
        <v/>
      </c>
      <c r="D562" s="866">
        <f t="shared" si="233"/>
        <v>0</v>
      </c>
      <c r="E562" s="867"/>
      <c r="F562" s="212"/>
      <c r="G562" s="2"/>
      <c r="H562" s="213"/>
      <c r="I562" s="213"/>
      <c r="J562" s="51"/>
      <c r="K562" s="51"/>
      <c r="L562" s="553"/>
      <c r="M562" s="542"/>
      <c r="N562" s="544"/>
      <c r="O562" s="5"/>
      <c r="P562" s="216"/>
      <c r="Q562" s="217"/>
      <c r="R562" s="218"/>
      <c r="S562" s="219">
        <f t="shared" si="249"/>
        <v>0</v>
      </c>
      <c r="T562" s="220">
        <f t="shared" si="250"/>
        <v>0</v>
      </c>
      <c r="U562" s="214">
        <f t="shared" si="259"/>
        <v>0</v>
      </c>
      <c r="W562" s="221"/>
      <c r="X562" s="222"/>
      <c r="Y562" s="222"/>
      <c r="Z562" s="223"/>
      <c r="AA562" s="222"/>
      <c r="AB562" s="224"/>
      <c r="AC562" s="225"/>
      <c r="AD562" s="2">
        <f t="shared" si="244"/>
        <v>0</v>
      </c>
      <c r="AE562" s="2">
        <f t="shared" si="245"/>
        <v>0</v>
      </c>
      <c r="AF562" s="226"/>
      <c r="AG562" s="219">
        <f t="shared" si="251"/>
        <v>0</v>
      </c>
      <c r="AH562" s="234">
        <f t="shared" si="252"/>
        <v>0</v>
      </c>
      <c r="AI562" s="214">
        <f t="shared" si="260"/>
        <v>0</v>
      </c>
      <c r="AK562" s="229">
        <f t="shared" si="253"/>
        <v>0</v>
      </c>
      <c r="AL562" s="226"/>
      <c r="AM562" s="15"/>
      <c r="AN562" s="232" t="e">
        <f t="shared" si="254"/>
        <v>#DIV/0!</v>
      </c>
      <c r="AO562" s="214">
        <f t="shared" si="246"/>
        <v>0</v>
      </c>
      <c r="AQ562" s="210"/>
      <c r="AR562" s="231"/>
      <c r="AS562" s="15"/>
      <c r="AT562" s="232">
        <f t="shared" si="255"/>
        <v>0</v>
      </c>
      <c r="AU562" s="235">
        <f t="shared" si="256"/>
        <v>0</v>
      </c>
      <c r="AY562" s="210"/>
      <c r="AZ562" s="231"/>
      <c r="BA562" s="15"/>
      <c r="BB562" s="232">
        <f t="shared" si="240"/>
        <v>0</v>
      </c>
      <c r="BC562" s="235">
        <f t="shared" si="261"/>
        <v>0</v>
      </c>
      <c r="BG562" s="210"/>
      <c r="BH562" s="231"/>
      <c r="BI562" s="15"/>
      <c r="BJ562" s="232">
        <f t="shared" si="247"/>
        <v>0</v>
      </c>
      <c r="BK562" s="235">
        <f t="shared" si="257"/>
        <v>0</v>
      </c>
      <c r="BM562" s="109">
        <f t="shared" si="248"/>
        <v>0.19136520007243546</v>
      </c>
      <c r="BN562" s="213"/>
      <c r="BR562" s="228"/>
      <c r="BS562" s="311"/>
      <c r="BT562" s="3"/>
      <c r="BU562" s="213"/>
      <c r="BV562" s="213"/>
      <c r="BW562" s="291"/>
    </row>
    <row r="563" spans="1:75" x14ac:dyDescent="0.2">
      <c r="A563" s="210"/>
      <c r="B563" s="211"/>
      <c r="C563" s="866" t="str">
        <f ca="1">IF(ISERR(AVERAGE(INDIRECT("B"&amp;(ROW()-INT($B$1/2))):INDIRECT("B"&amp;(ROW()+INT($B$1/2))))),"",AVERAGE(INDIRECT("B"&amp;(ROW()-INT($B$1/2))):INDIRECT("B"&amp;(ROW()+INT($B$1/2)))))</f>
        <v/>
      </c>
      <c r="D563" s="866">
        <f t="shared" si="233"/>
        <v>0</v>
      </c>
      <c r="E563" s="867"/>
      <c r="F563" s="212"/>
      <c r="G563" s="2"/>
      <c r="H563" s="213"/>
      <c r="I563" s="213"/>
      <c r="J563" s="51"/>
      <c r="K563" s="51"/>
      <c r="L563" s="553"/>
      <c r="M563" s="542"/>
      <c r="N563" s="544"/>
      <c r="O563" s="5"/>
      <c r="P563" s="216"/>
      <c r="Q563" s="217"/>
      <c r="R563" s="218"/>
      <c r="S563" s="219">
        <f t="shared" si="249"/>
        <v>0</v>
      </c>
      <c r="T563" s="220">
        <f t="shared" si="250"/>
        <v>0</v>
      </c>
      <c r="U563" s="214">
        <f t="shared" si="259"/>
        <v>0</v>
      </c>
      <c r="W563" s="221"/>
      <c r="X563" s="222"/>
      <c r="Y563" s="222"/>
      <c r="Z563" s="223"/>
      <c r="AA563" s="222"/>
      <c r="AB563" s="224"/>
      <c r="AC563" s="225"/>
      <c r="AD563" s="2">
        <f t="shared" si="244"/>
        <v>0</v>
      </c>
      <c r="AE563" s="2">
        <f t="shared" si="245"/>
        <v>0</v>
      </c>
      <c r="AF563" s="226"/>
      <c r="AG563" s="219">
        <f t="shared" si="251"/>
        <v>0</v>
      </c>
      <c r="AH563" s="234">
        <f t="shared" si="252"/>
        <v>0</v>
      </c>
      <c r="AI563" s="214">
        <f t="shared" si="260"/>
        <v>0</v>
      </c>
      <c r="AK563" s="229">
        <f t="shared" si="253"/>
        <v>0</v>
      </c>
      <c r="AL563" s="226"/>
      <c r="AM563" s="15"/>
      <c r="AN563" s="232" t="e">
        <f t="shared" si="254"/>
        <v>#DIV/0!</v>
      </c>
      <c r="AO563" s="214">
        <f t="shared" si="246"/>
        <v>0</v>
      </c>
      <c r="AQ563" s="210"/>
      <c r="AR563" s="231"/>
      <c r="AS563" s="15"/>
      <c r="AT563" s="232">
        <f t="shared" si="255"/>
        <v>0</v>
      </c>
      <c r="AU563" s="235">
        <f t="shared" si="256"/>
        <v>0</v>
      </c>
      <c r="AY563" s="210"/>
      <c r="AZ563" s="231"/>
      <c r="BA563" s="15"/>
      <c r="BB563" s="232">
        <f t="shared" si="240"/>
        <v>0</v>
      </c>
      <c r="BC563" s="235">
        <f t="shared" si="261"/>
        <v>0</v>
      </c>
      <c r="BG563" s="210"/>
      <c r="BH563" s="231"/>
      <c r="BI563" s="15"/>
      <c r="BJ563" s="232">
        <f t="shared" si="247"/>
        <v>0</v>
      </c>
      <c r="BK563" s="235">
        <f t="shared" si="257"/>
        <v>0</v>
      </c>
      <c r="BM563" s="109">
        <f t="shared" si="248"/>
        <v>0.18953286257469873</v>
      </c>
      <c r="BN563" s="213"/>
      <c r="BR563" s="228"/>
      <c r="BS563" s="311"/>
      <c r="BT563" s="3"/>
      <c r="BU563" s="213"/>
      <c r="BV563" s="213"/>
      <c r="BW563" s="291"/>
    </row>
    <row r="564" spans="1:75" x14ac:dyDescent="0.2">
      <c r="A564" s="210"/>
      <c r="B564" s="211"/>
      <c r="C564" s="866" t="str">
        <f ca="1">IF(ISERR(AVERAGE(INDIRECT("B"&amp;(ROW()-INT($B$1/2))):INDIRECT("B"&amp;(ROW()+INT($B$1/2))))),"",AVERAGE(INDIRECT("B"&amp;(ROW()-INT($B$1/2))):INDIRECT("B"&amp;(ROW()+INT($B$1/2)))))</f>
        <v/>
      </c>
      <c r="D564" s="866">
        <f t="shared" si="233"/>
        <v>0</v>
      </c>
      <c r="E564" s="867"/>
      <c r="F564" s="212"/>
      <c r="G564" s="2"/>
      <c r="H564" s="213"/>
      <c r="I564" s="213"/>
      <c r="J564" s="51"/>
      <c r="K564" s="51"/>
      <c r="L564" s="553"/>
      <c r="M564" s="542"/>
      <c r="N564" s="544"/>
      <c r="O564" s="5"/>
      <c r="P564" s="216"/>
      <c r="Q564" s="217"/>
      <c r="R564" s="218"/>
      <c r="S564" s="219">
        <f t="shared" si="249"/>
        <v>0</v>
      </c>
      <c r="T564" s="220">
        <f t="shared" si="250"/>
        <v>0</v>
      </c>
      <c r="U564" s="214">
        <f t="shared" si="259"/>
        <v>0</v>
      </c>
      <c r="W564" s="221"/>
      <c r="X564" s="222"/>
      <c r="Y564" s="222"/>
      <c r="Z564" s="223"/>
      <c r="AA564" s="222"/>
      <c r="AB564" s="224"/>
      <c r="AC564" s="225"/>
      <c r="AD564" s="2">
        <f t="shared" si="244"/>
        <v>0</v>
      </c>
      <c r="AE564" s="2">
        <f t="shared" si="245"/>
        <v>0</v>
      </c>
      <c r="AF564" s="226"/>
      <c r="AG564" s="219">
        <f t="shared" si="251"/>
        <v>0</v>
      </c>
      <c r="AH564" s="234">
        <f t="shared" si="252"/>
        <v>0</v>
      </c>
      <c r="AI564" s="214">
        <f t="shared" si="260"/>
        <v>0</v>
      </c>
      <c r="AK564" s="229">
        <f t="shared" si="253"/>
        <v>0</v>
      </c>
      <c r="AL564" s="226"/>
      <c r="AM564" s="15"/>
      <c r="AN564" s="232" t="e">
        <f t="shared" si="254"/>
        <v>#DIV/0!</v>
      </c>
      <c r="AO564" s="214">
        <f t="shared" si="246"/>
        <v>0</v>
      </c>
      <c r="AQ564" s="210"/>
      <c r="AR564" s="231"/>
      <c r="AS564" s="15"/>
      <c r="AT564" s="232">
        <f t="shared" si="255"/>
        <v>0</v>
      </c>
      <c r="AU564" s="235">
        <f t="shared" si="256"/>
        <v>0</v>
      </c>
      <c r="AY564" s="210"/>
      <c r="AZ564" s="231"/>
      <c r="BA564" s="15"/>
      <c r="BB564" s="232">
        <f t="shared" si="240"/>
        <v>0</v>
      </c>
      <c r="BC564" s="235">
        <f t="shared" si="261"/>
        <v>0</v>
      </c>
      <c r="BG564" s="210"/>
      <c r="BH564" s="231"/>
      <c r="BI564" s="15"/>
      <c r="BJ564" s="232">
        <f t="shared" si="247"/>
        <v>0</v>
      </c>
      <c r="BK564" s="235">
        <f t="shared" si="257"/>
        <v>0</v>
      </c>
      <c r="BM564" s="109">
        <f t="shared" si="248"/>
        <v>0.187700525076962</v>
      </c>
      <c r="BN564" s="213"/>
      <c r="BR564" s="228"/>
      <c r="BS564" s="311"/>
      <c r="BT564" s="3"/>
      <c r="BU564" s="213"/>
      <c r="BV564" s="213"/>
      <c r="BW564" s="291"/>
    </row>
    <row r="565" spans="1:75" x14ac:dyDescent="0.2">
      <c r="A565" s="210"/>
      <c r="B565" s="211"/>
      <c r="C565" s="866" t="str">
        <f ca="1">IF(ISERR(AVERAGE(INDIRECT("B"&amp;(ROW()-INT($B$1/2))):INDIRECT("B"&amp;(ROW()+INT($B$1/2))))),"",AVERAGE(INDIRECT("B"&amp;(ROW()-INT($B$1/2))):INDIRECT("B"&amp;(ROW()+INT($B$1/2)))))</f>
        <v/>
      </c>
      <c r="D565" s="866">
        <f t="shared" si="233"/>
        <v>0</v>
      </c>
      <c r="E565" s="867"/>
      <c r="F565" s="212"/>
      <c r="G565" s="2"/>
      <c r="H565" s="213"/>
      <c r="I565" s="213"/>
      <c r="J565" s="51"/>
      <c r="K565" s="51"/>
      <c r="L565" s="553"/>
      <c r="M565" s="542"/>
      <c r="N565" s="544"/>
      <c r="O565" s="5"/>
      <c r="P565" s="216"/>
      <c r="Q565" s="217"/>
      <c r="R565" s="218"/>
      <c r="S565" s="219">
        <f t="shared" si="249"/>
        <v>0</v>
      </c>
      <c r="T565" s="220">
        <f t="shared" si="250"/>
        <v>0</v>
      </c>
      <c r="U565" s="214">
        <f t="shared" si="259"/>
        <v>0</v>
      </c>
      <c r="W565" s="221"/>
      <c r="X565" s="222"/>
      <c r="Y565" s="222"/>
      <c r="Z565" s="223"/>
      <c r="AA565" s="222"/>
      <c r="AB565" s="224"/>
      <c r="AC565" s="225"/>
      <c r="AD565" s="2">
        <f t="shared" si="244"/>
        <v>0</v>
      </c>
      <c r="AE565" s="2">
        <f t="shared" si="245"/>
        <v>0</v>
      </c>
      <c r="AF565" s="226"/>
      <c r="AG565" s="219">
        <f t="shared" si="251"/>
        <v>0</v>
      </c>
      <c r="AH565" s="234">
        <f t="shared" si="252"/>
        <v>0</v>
      </c>
      <c r="AI565" s="214">
        <f t="shared" si="260"/>
        <v>0</v>
      </c>
      <c r="AK565" s="229">
        <f t="shared" si="253"/>
        <v>0</v>
      </c>
      <c r="AL565" s="226"/>
      <c r="AM565" s="15"/>
      <c r="AN565" s="232" t="e">
        <f t="shared" si="254"/>
        <v>#DIV/0!</v>
      </c>
      <c r="AO565" s="214">
        <f t="shared" si="246"/>
        <v>0</v>
      </c>
      <c r="AQ565" s="210"/>
      <c r="AR565" s="231"/>
      <c r="AS565" s="15"/>
      <c r="AT565" s="232">
        <f t="shared" si="255"/>
        <v>0</v>
      </c>
      <c r="AU565" s="235">
        <f t="shared" si="256"/>
        <v>0</v>
      </c>
      <c r="AY565" s="210"/>
      <c r="AZ565" s="231"/>
      <c r="BA565" s="15"/>
      <c r="BB565" s="232">
        <f t="shared" si="240"/>
        <v>0</v>
      </c>
      <c r="BC565" s="235">
        <f t="shared" si="261"/>
        <v>0</v>
      </c>
      <c r="BG565" s="210"/>
      <c r="BH565" s="231"/>
      <c r="BI565" s="15"/>
      <c r="BJ565" s="232">
        <f t="shared" si="247"/>
        <v>0</v>
      </c>
      <c r="BK565" s="235">
        <f t="shared" si="257"/>
        <v>0</v>
      </c>
      <c r="BM565" s="109">
        <f t="shared" si="248"/>
        <v>0.18586818757922527</v>
      </c>
      <c r="BN565" s="213"/>
      <c r="BR565" s="228"/>
      <c r="BS565" s="311"/>
      <c r="BT565" s="3"/>
      <c r="BU565" s="213"/>
      <c r="BV565" s="213"/>
      <c r="BW565" s="291"/>
    </row>
    <row r="566" spans="1:75" x14ac:dyDescent="0.2">
      <c r="A566" s="210"/>
      <c r="B566" s="211"/>
      <c r="C566" s="866" t="str">
        <f ca="1">IF(ISERR(AVERAGE(INDIRECT("B"&amp;(ROW()-INT($B$1/2))):INDIRECT("B"&amp;(ROW()+INT($B$1/2))))),"",AVERAGE(INDIRECT("B"&amp;(ROW()-INT($B$1/2))):INDIRECT("B"&amp;(ROW()+INT($B$1/2)))))</f>
        <v/>
      </c>
      <c r="D566" s="866">
        <f t="shared" si="233"/>
        <v>0</v>
      </c>
      <c r="E566" s="867"/>
      <c r="F566" s="212"/>
      <c r="G566" s="2"/>
      <c r="H566" s="213"/>
      <c r="I566" s="213"/>
      <c r="J566" s="51"/>
      <c r="K566" s="51"/>
      <c r="L566" s="553"/>
      <c r="M566" s="542"/>
      <c r="N566" s="544"/>
      <c r="O566" s="5"/>
      <c r="P566" s="216"/>
      <c r="Q566" s="217"/>
      <c r="R566" s="218"/>
      <c r="S566" s="219">
        <f t="shared" si="249"/>
        <v>0</v>
      </c>
      <c r="T566" s="220">
        <f t="shared" si="250"/>
        <v>0</v>
      </c>
      <c r="U566" s="214">
        <f t="shared" si="259"/>
        <v>0</v>
      </c>
      <c r="W566" s="221"/>
      <c r="X566" s="222"/>
      <c r="Y566" s="222"/>
      <c r="Z566" s="223"/>
      <c r="AA566" s="222"/>
      <c r="AB566" s="224"/>
      <c r="AC566" s="225"/>
      <c r="AD566" s="2">
        <f t="shared" si="244"/>
        <v>0</v>
      </c>
      <c r="AE566" s="2">
        <f t="shared" si="245"/>
        <v>0</v>
      </c>
      <c r="AF566" s="226"/>
      <c r="AG566" s="219">
        <f t="shared" si="251"/>
        <v>0</v>
      </c>
      <c r="AH566" s="234">
        <f t="shared" si="252"/>
        <v>0</v>
      </c>
      <c r="AI566" s="214">
        <f t="shared" si="260"/>
        <v>0</v>
      </c>
      <c r="AK566" s="229">
        <f t="shared" si="253"/>
        <v>0</v>
      </c>
      <c r="AL566" s="226"/>
      <c r="AM566" s="15"/>
      <c r="AN566" s="232" t="e">
        <f t="shared" si="254"/>
        <v>#DIV/0!</v>
      </c>
      <c r="AO566" s="214">
        <f t="shared" si="246"/>
        <v>0</v>
      </c>
      <c r="AQ566" s="210"/>
      <c r="AR566" s="231"/>
      <c r="AS566" s="15"/>
      <c r="AT566" s="232">
        <f t="shared" si="255"/>
        <v>0</v>
      </c>
      <c r="AU566" s="235">
        <f t="shared" si="256"/>
        <v>0</v>
      </c>
      <c r="AY566" s="210"/>
      <c r="AZ566" s="231"/>
      <c r="BA566" s="15"/>
      <c r="BB566" s="232">
        <f t="shared" si="240"/>
        <v>0</v>
      </c>
      <c r="BC566" s="235">
        <f t="shared" si="261"/>
        <v>0</v>
      </c>
      <c r="BG566" s="210"/>
      <c r="BH566" s="231"/>
      <c r="BI566" s="15"/>
      <c r="BJ566" s="232">
        <f t="shared" si="247"/>
        <v>0</v>
      </c>
      <c r="BK566" s="235">
        <f t="shared" si="257"/>
        <v>0</v>
      </c>
      <c r="BM566" s="109">
        <f t="shared" si="248"/>
        <v>0.18403585008148854</v>
      </c>
      <c r="BN566" s="213"/>
      <c r="BR566" s="228"/>
      <c r="BS566" s="311"/>
      <c r="BT566" s="3"/>
      <c r="BU566" s="213"/>
      <c r="BV566" s="213"/>
      <c r="BW566" s="291"/>
    </row>
    <row r="567" spans="1:75" x14ac:dyDescent="0.2">
      <c r="A567" s="210"/>
      <c r="B567" s="211"/>
      <c r="C567" s="866" t="str">
        <f ca="1">IF(ISERR(AVERAGE(INDIRECT("B"&amp;(ROW()-INT($B$1/2))):INDIRECT("B"&amp;(ROW()+INT($B$1/2))))),"",AVERAGE(INDIRECT("B"&amp;(ROW()-INT($B$1/2))):INDIRECT("B"&amp;(ROW()+INT($B$1/2)))))</f>
        <v/>
      </c>
      <c r="D567" s="866">
        <f t="shared" si="233"/>
        <v>0</v>
      </c>
      <c r="E567" s="867"/>
      <c r="F567" s="212"/>
      <c r="G567" s="2"/>
      <c r="H567" s="213"/>
      <c r="I567" s="213"/>
      <c r="J567" s="51"/>
      <c r="K567" s="51"/>
      <c r="L567" s="553"/>
      <c r="M567" s="542"/>
      <c r="N567" s="544"/>
      <c r="O567" s="5"/>
      <c r="P567" s="216"/>
      <c r="Q567" s="217"/>
      <c r="R567" s="218"/>
      <c r="S567" s="219">
        <f t="shared" si="249"/>
        <v>0</v>
      </c>
      <c r="T567" s="220">
        <f t="shared" si="250"/>
        <v>0</v>
      </c>
      <c r="U567" s="214">
        <f t="shared" si="259"/>
        <v>0</v>
      </c>
      <c r="W567" s="221"/>
      <c r="X567" s="222"/>
      <c r="Y567" s="222"/>
      <c r="Z567" s="223"/>
      <c r="AA567" s="222"/>
      <c r="AB567" s="224"/>
      <c r="AC567" s="225"/>
      <c r="AD567" s="2">
        <f t="shared" si="244"/>
        <v>0</v>
      </c>
      <c r="AE567" s="2">
        <f t="shared" si="245"/>
        <v>0</v>
      </c>
      <c r="AF567" s="226"/>
      <c r="AG567" s="219">
        <f t="shared" si="251"/>
        <v>0</v>
      </c>
      <c r="AH567" s="234">
        <f t="shared" si="252"/>
        <v>0</v>
      </c>
      <c r="AI567" s="214">
        <f t="shared" si="260"/>
        <v>0</v>
      </c>
      <c r="AK567" s="229">
        <f t="shared" si="253"/>
        <v>0</v>
      </c>
      <c r="AL567" s="226"/>
      <c r="AM567" s="15"/>
      <c r="AN567" s="232" t="e">
        <f t="shared" si="254"/>
        <v>#DIV/0!</v>
      </c>
      <c r="AO567" s="214">
        <f t="shared" si="246"/>
        <v>0</v>
      </c>
      <c r="AQ567" s="210"/>
      <c r="AR567" s="231"/>
      <c r="AS567" s="15"/>
      <c r="AT567" s="232">
        <f t="shared" si="255"/>
        <v>0</v>
      </c>
      <c r="AU567" s="235">
        <f t="shared" si="256"/>
        <v>0</v>
      </c>
      <c r="AY567" s="210"/>
      <c r="AZ567" s="231"/>
      <c r="BA567" s="15"/>
      <c r="BB567" s="232">
        <f t="shared" si="240"/>
        <v>0</v>
      </c>
      <c r="BC567" s="235">
        <f t="shared" si="261"/>
        <v>0</v>
      </c>
      <c r="BG567" s="210"/>
      <c r="BH567" s="231"/>
      <c r="BI567" s="15"/>
      <c r="BJ567" s="232">
        <f t="shared" si="247"/>
        <v>0</v>
      </c>
      <c r="BK567" s="235">
        <f t="shared" si="257"/>
        <v>0</v>
      </c>
      <c r="BM567" s="109">
        <f t="shared" si="248"/>
        <v>0.18220351258375181</v>
      </c>
      <c r="BN567" s="213"/>
      <c r="BR567" s="228"/>
      <c r="BS567" s="311"/>
      <c r="BT567" s="3"/>
      <c r="BU567" s="213"/>
      <c r="BV567" s="213"/>
      <c r="BW567" s="291"/>
    </row>
    <row r="568" spans="1:75" x14ac:dyDescent="0.2">
      <c r="A568" s="210"/>
      <c r="B568" s="211"/>
      <c r="C568" s="866" t="str">
        <f ca="1">IF(ISERR(AVERAGE(INDIRECT("B"&amp;(ROW()-INT($B$1/2))):INDIRECT("B"&amp;(ROW()+INT($B$1/2))))),"",AVERAGE(INDIRECT("B"&amp;(ROW()-INT($B$1/2))):INDIRECT("B"&amp;(ROW()+INT($B$1/2)))))</f>
        <v/>
      </c>
      <c r="D568" s="866">
        <f t="shared" si="233"/>
        <v>0</v>
      </c>
      <c r="E568" s="867"/>
      <c r="F568" s="212"/>
      <c r="G568" s="2"/>
      <c r="H568" s="213"/>
      <c r="I568" s="213"/>
      <c r="J568" s="51"/>
      <c r="K568" s="51"/>
      <c r="L568" s="553"/>
      <c r="M568" s="542"/>
      <c r="N568" s="544"/>
      <c r="O568" s="5"/>
      <c r="P568" s="216"/>
      <c r="Q568" s="217"/>
      <c r="R568" s="218"/>
      <c r="S568" s="219">
        <f t="shared" si="249"/>
        <v>0</v>
      </c>
      <c r="T568" s="220">
        <f t="shared" si="250"/>
        <v>0</v>
      </c>
      <c r="U568" s="214">
        <f t="shared" si="259"/>
        <v>0</v>
      </c>
      <c r="W568" s="221"/>
      <c r="X568" s="222"/>
      <c r="Y568" s="222"/>
      <c r="Z568" s="223"/>
      <c r="AA568" s="222"/>
      <c r="AB568" s="224"/>
      <c r="AC568" s="225"/>
      <c r="AD568" s="2">
        <f t="shared" si="244"/>
        <v>0</v>
      </c>
      <c r="AE568" s="2">
        <f t="shared" si="245"/>
        <v>0</v>
      </c>
      <c r="AF568" s="226"/>
      <c r="AG568" s="219">
        <f t="shared" si="251"/>
        <v>0</v>
      </c>
      <c r="AH568" s="234">
        <f t="shared" si="252"/>
        <v>0</v>
      </c>
      <c r="AI568" s="214">
        <f t="shared" si="260"/>
        <v>0</v>
      </c>
      <c r="AK568" s="229">
        <f t="shared" si="253"/>
        <v>0</v>
      </c>
      <c r="AL568" s="226"/>
      <c r="AM568" s="15"/>
      <c r="AN568" s="232" t="e">
        <f t="shared" si="254"/>
        <v>#DIV/0!</v>
      </c>
      <c r="AO568" s="214">
        <f t="shared" si="246"/>
        <v>0</v>
      </c>
      <c r="AQ568" s="210"/>
      <c r="AR568" s="231"/>
      <c r="AS568" s="15"/>
      <c r="AT568" s="232">
        <f t="shared" si="255"/>
        <v>0</v>
      </c>
      <c r="AU568" s="235">
        <f t="shared" si="256"/>
        <v>0</v>
      </c>
      <c r="AY568" s="210"/>
      <c r="AZ568" s="231"/>
      <c r="BA568" s="15"/>
      <c r="BB568" s="232">
        <f t="shared" si="240"/>
        <v>0</v>
      </c>
      <c r="BC568" s="235">
        <f t="shared" si="261"/>
        <v>0</v>
      </c>
      <c r="BG568" s="210"/>
      <c r="BH568" s="231"/>
      <c r="BI568" s="15"/>
      <c r="BJ568" s="232">
        <f t="shared" si="247"/>
        <v>0</v>
      </c>
      <c r="BK568" s="235">
        <f t="shared" si="257"/>
        <v>0</v>
      </c>
      <c r="BM568" s="109">
        <f t="shared" si="248"/>
        <v>0.18037117508601508</v>
      </c>
      <c r="BN568" s="213"/>
      <c r="BR568" s="228"/>
      <c r="BS568" s="311"/>
      <c r="BT568" s="3"/>
      <c r="BU568" s="213"/>
      <c r="BV568" s="213"/>
      <c r="BW568" s="291"/>
    </row>
    <row r="569" spans="1:75" x14ac:dyDescent="0.2">
      <c r="A569" s="210"/>
      <c r="B569" s="211"/>
      <c r="C569" s="866" t="str">
        <f ca="1">IF(ISERR(AVERAGE(INDIRECT("B"&amp;(ROW()-INT($B$1/2))):INDIRECT("B"&amp;(ROW()+INT($B$1/2))))),"",AVERAGE(INDIRECT("B"&amp;(ROW()-INT($B$1/2))):INDIRECT("B"&amp;(ROW()+INT($B$1/2)))))</f>
        <v/>
      </c>
      <c r="D569" s="866">
        <f t="shared" si="233"/>
        <v>0</v>
      </c>
      <c r="E569" s="867"/>
      <c r="F569" s="212"/>
      <c r="G569" s="2"/>
      <c r="H569" s="213"/>
      <c r="I569" s="213"/>
      <c r="J569" s="51"/>
      <c r="K569" s="51"/>
      <c r="L569" s="553"/>
      <c r="M569" s="542"/>
      <c r="N569" s="544"/>
      <c r="O569" s="5"/>
      <c r="P569" s="216"/>
      <c r="Q569" s="217"/>
      <c r="R569" s="218"/>
      <c r="S569" s="219">
        <f t="shared" si="249"/>
        <v>0</v>
      </c>
      <c r="T569" s="220">
        <f t="shared" si="250"/>
        <v>0</v>
      </c>
      <c r="U569" s="214">
        <f t="shared" si="259"/>
        <v>0</v>
      </c>
      <c r="W569" s="221"/>
      <c r="X569" s="222"/>
      <c r="Y569" s="222"/>
      <c r="Z569" s="223"/>
      <c r="AA569" s="222"/>
      <c r="AB569" s="224"/>
      <c r="AC569" s="225"/>
      <c r="AD569" s="2">
        <f t="shared" si="244"/>
        <v>0</v>
      </c>
      <c r="AE569" s="2">
        <f t="shared" si="245"/>
        <v>0</v>
      </c>
      <c r="AF569" s="226"/>
      <c r="AG569" s="219">
        <f t="shared" si="251"/>
        <v>0</v>
      </c>
      <c r="AH569" s="234">
        <f t="shared" si="252"/>
        <v>0</v>
      </c>
      <c r="AI569" s="214">
        <f t="shared" si="260"/>
        <v>0</v>
      </c>
      <c r="AK569" s="229">
        <f t="shared" si="253"/>
        <v>0</v>
      </c>
      <c r="AL569" s="226"/>
      <c r="AM569" s="15"/>
      <c r="AN569" s="232" t="e">
        <f t="shared" si="254"/>
        <v>#DIV/0!</v>
      </c>
      <c r="AO569" s="214">
        <f t="shared" si="246"/>
        <v>0</v>
      </c>
      <c r="AQ569" s="210"/>
      <c r="AR569" s="231"/>
      <c r="AS569" s="15"/>
      <c r="AT569" s="232">
        <f t="shared" si="255"/>
        <v>0</v>
      </c>
      <c r="AU569" s="235">
        <f t="shared" si="256"/>
        <v>0</v>
      </c>
      <c r="AY569" s="210"/>
      <c r="AZ569" s="231"/>
      <c r="BA569" s="15"/>
      <c r="BB569" s="232">
        <f t="shared" si="240"/>
        <v>0</v>
      </c>
      <c r="BC569" s="235">
        <f t="shared" si="261"/>
        <v>0</v>
      </c>
      <c r="BG569" s="210"/>
      <c r="BH569" s="231"/>
      <c r="BI569" s="15"/>
      <c r="BJ569" s="232">
        <f t="shared" si="247"/>
        <v>0</v>
      </c>
      <c r="BK569" s="235">
        <f t="shared" si="257"/>
        <v>0</v>
      </c>
      <c r="BM569" s="109">
        <f t="shared" si="248"/>
        <v>0.17853883758827835</v>
      </c>
      <c r="BN569" s="213"/>
      <c r="BR569" s="228"/>
      <c r="BS569" s="311"/>
      <c r="BT569" s="3"/>
      <c r="BU569" s="213"/>
      <c r="BV569" s="213"/>
      <c r="BW569" s="291"/>
    </row>
    <row r="570" spans="1:75" x14ac:dyDescent="0.2">
      <c r="A570" s="210"/>
      <c r="B570" s="211"/>
      <c r="C570" s="866" t="str">
        <f ca="1">IF(ISERR(AVERAGE(INDIRECT("B"&amp;(ROW()-INT($B$1/2))):INDIRECT("B"&amp;(ROW()+INT($B$1/2))))),"",AVERAGE(INDIRECT("B"&amp;(ROW()-INT($B$1/2))):INDIRECT("B"&amp;(ROW()+INT($B$1/2)))))</f>
        <v/>
      </c>
      <c r="D570" s="866">
        <f t="shared" si="233"/>
        <v>0</v>
      </c>
      <c r="E570" s="867"/>
      <c r="F570" s="212"/>
      <c r="G570" s="2"/>
      <c r="H570" s="213"/>
      <c r="I570" s="213"/>
      <c r="J570" s="51"/>
      <c r="K570" s="51"/>
      <c r="L570" s="553"/>
      <c r="M570" s="542"/>
      <c r="N570" s="544"/>
      <c r="O570" s="5"/>
      <c r="P570" s="216"/>
      <c r="Q570" s="217"/>
      <c r="R570" s="218"/>
      <c r="S570" s="219">
        <f t="shared" si="249"/>
        <v>0</v>
      </c>
      <c r="T570" s="220">
        <f t="shared" si="250"/>
        <v>0</v>
      </c>
      <c r="U570" s="214">
        <f t="shared" si="259"/>
        <v>0</v>
      </c>
      <c r="W570" s="221"/>
      <c r="X570" s="222"/>
      <c r="Y570" s="222"/>
      <c r="Z570" s="223"/>
      <c r="AA570" s="222"/>
      <c r="AB570" s="224"/>
      <c r="AC570" s="225"/>
      <c r="AD570" s="2">
        <f t="shared" si="244"/>
        <v>0</v>
      </c>
      <c r="AE570" s="2">
        <f t="shared" si="245"/>
        <v>0</v>
      </c>
      <c r="AF570" s="226"/>
      <c r="AG570" s="219">
        <f t="shared" si="251"/>
        <v>0</v>
      </c>
      <c r="AH570" s="234">
        <f t="shared" si="252"/>
        <v>0</v>
      </c>
      <c r="AI570" s="214">
        <f t="shared" si="260"/>
        <v>0</v>
      </c>
      <c r="AK570" s="229">
        <f t="shared" si="253"/>
        <v>0</v>
      </c>
      <c r="AL570" s="226"/>
      <c r="AM570" s="15"/>
      <c r="AN570" s="232" t="e">
        <f t="shared" si="254"/>
        <v>#DIV/0!</v>
      </c>
      <c r="AO570" s="214">
        <f t="shared" si="246"/>
        <v>0</v>
      </c>
      <c r="AQ570" s="210"/>
      <c r="AR570" s="231"/>
      <c r="AS570" s="15"/>
      <c r="AT570" s="232">
        <f t="shared" si="255"/>
        <v>0</v>
      </c>
      <c r="AU570" s="235">
        <f t="shared" si="256"/>
        <v>0</v>
      </c>
      <c r="AY570" s="210"/>
      <c r="AZ570" s="231"/>
      <c r="BA570" s="15"/>
      <c r="BB570" s="232">
        <f t="shared" si="240"/>
        <v>0</v>
      </c>
      <c r="BC570" s="235">
        <f t="shared" si="261"/>
        <v>0</v>
      </c>
      <c r="BG570" s="210"/>
      <c r="BH570" s="231"/>
      <c r="BI570" s="15"/>
      <c r="BJ570" s="232">
        <f t="shared" si="247"/>
        <v>0</v>
      </c>
      <c r="BK570" s="235">
        <f t="shared" si="257"/>
        <v>0</v>
      </c>
      <c r="BM570" s="109">
        <f t="shared" si="248"/>
        <v>0.17670650009054162</v>
      </c>
      <c r="BN570" s="213"/>
      <c r="BR570" s="228"/>
      <c r="BS570" s="311"/>
      <c r="BT570" s="3"/>
      <c r="BU570" s="213"/>
      <c r="BV570" s="213"/>
      <c r="BW570" s="291"/>
    </row>
    <row r="571" spans="1:75" x14ac:dyDescent="0.2">
      <c r="A571" s="210"/>
      <c r="B571" s="211"/>
      <c r="C571" s="866" t="str">
        <f ca="1">IF(ISERR(AVERAGE(INDIRECT("B"&amp;(ROW()-INT($B$1/2))):INDIRECT("B"&amp;(ROW()+INT($B$1/2))))),"",AVERAGE(INDIRECT("B"&amp;(ROW()-INT($B$1/2))):INDIRECT("B"&amp;(ROW()+INT($B$1/2)))))</f>
        <v/>
      </c>
      <c r="D571" s="866">
        <f t="shared" si="233"/>
        <v>0</v>
      </c>
      <c r="E571" s="867"/>
      <c r="F571" s="212"/>
      <c r="G571" s="2"/>
      <c r="H571" s="213"/>
      <c r="I571" s="213"/>
      <c r="J571" s="51"/>
      <c r="K571" s="51"/>
      <c r="L571" s="553"/>
      <c r="M571" s="542"/>
      <c r="N571" s="544"/>
      <c r="O571" s="5"/>
      <c r="P571" s="216"/>
      <c r="Q571" s="217"/>
      <c r="R571" s="218"/>
      <c r="S571" s="219">
        <f t="shared" si="249"/>
        <v>0</v>
      </c>
      <c r="T571" s="220">
        <f t="shared" si="250"/>
        <v>0</v>
      </c>
      <c r="U571" s="214">
        <f t="shared" si="259"/>
        <v>0</v>
      </c>
      <c r="W571" s="221"/>
      <c r="X571" s="222"/>
      <c r="Y571" s="222"/>
      <c r="Z571" s="223"/>
      <c r="AA571" s="222"/>
      <c r="AB571" s="224"/>
      <c r="AC571" s="225"/>
      <c r="AD571" s="2">
        <f t="shared" si="244"/>
        <v>0</v>
      </c>
      <c r="AE571" s="2">
        <f t="shared" si="245"/>
        <v>0</v>
      </c>
      <c r="AF571" s="226"/>
      <c r="AG571" s="219">
        <f t="shared" si="251"/>
        <v>0</v>
      </c>
      <c r="AH571" s="234">
        <f t="shared" si="252"/>
        <v>0</v>
      </c>
      <c r="AI571" s="214">
        <f t="shared" si="260"/>
        <v>0</v>
      </c>
      <c r="AK571" s="229">
        <f t="shared" si="253"/>
        <v>0</v>
      </c>
      <c r="AL571" s="226"/>
      <c r="AM571" s="15"/>
      <c r="AN571" s="232" t="e">
        <f t="shared" si="254"/>
        <v>#DIV/0!</v>
      </c>
      <c r="AO571" s="214">
        <f t="shared" si="246"/>
        <v>0</v>
      </c>
      <c r="AQ571" s="210"/>
      <c r="AR571" s="231"/>
      <c r="AS571" s="15"/>
      <c r="AT571" s="232">
        <f t="shared" si="255"/>
        <v>0</v>
      </c>
      <c r="AU571" s="235">
        <f t="shared" si="256"/>
        <v>0</v>
      </c>
      <c r="AY571" s="210"/>
      <c r="AZ571" s="231"/>
      <c r="BA571" s="15"/>
      <c r="BB571" s="232">
        <f t="shared" si="240"/>
        <v>0</v>
      </c>
      <c r="BC571" s="235">
        <f t="shared" si="261"/>
        <v>0</v>
      </c>
      <c r="BG571" s="210"/>
      <c r="BH571" s="231"/>
      <c r="BI571" s="15"/>
      <c r="BJ571" s="232">
        <f t="shared" si="247"/>
        <v>0</v>
      </c>
      <c r="BK571" s="235">
        <f t="shared" si="257"/>
        <v>0</v>
      </c>
      <c r="BM571" s="109">
        <f t="shared" si="248"/>
        <v>0.17487416259280489</v>
      </c>
      <c r="BN571" s="213"/>
      <c r="BR571" s="228"/>
      <c r="BS571" s="311"/>
      <c r="BT571" s="3"/>
      <c r="BU571" s="213"/>
      <c r="BV571" s="213"/>
      <c r="BW571" s="291"/>
    </row>
    <row r="572" spans="1:75" x14ac:dyDescent="0.2">
      <c r="A572" s="210"/>
      <c r="B572" s="211"/>
      <c r="C572" s="866" t="str">
        <f ca="1">IF(ISERR(AVERAGE(INDIRECT("B"&amp;(ROW()-INT($B$1/2))):INDIRECT("B"&amp;(ROW()+INT($B$1/2))))),"",AVERAGE(INDIRECT("B"&amp;(ROW()-INT($B$1/2))):INDIRECT("B"&amp;(ROW()+INT($B$1/2)))))</f>
        <v/>
      </c>
      <c r="D572" s="866">
        <f t="shared" ref="D572:D635" si="262">A572-A571</f>
        <v>0</v>
      </c>
      <c r="E572" s="867"/>
      <c r="F572" s="212"/>
      <c r="G572" s="2"/>
      <c r="H572" s="213"/>
      <c r="I572" s="213"/>
      <c r="J572" s="51"/>
      <c r="K572" s="51"/>
      <c r="L572" s="553"/>
      <c r="M572" s="542"/>
      <c r="N572" s="544"/>
      <c r="O572" s="5"/>
      <c r="P572" s="216"/>
      <c r="Q572" s="217"/>
      <c r="R572" s="218"/>
      <c r="S572" s="219">
        <f t="shared" si="249"/>
        <v>0</v>
      </c>
      <c r="T572" s="220">
        <f t="shared" si="250"/>
        <v>0</v>
      </c>
      <c r="U572" s="214">
        <f t="shared" si="259"/>
        <v>0</v>
      </c>
      <c r="W572" s="221"/>
      <c r="X572" s="222"/>
      <c r="Y572" s="222"/>
      <c r="Z572" s="223"/>
      <c r="AA572" s="222"/>
      <c r="AB572" s="224"/>
      <c r="AC572" s="225"/>
      <c r="AD572" s="2">
        <f t="shared" si="244"/>
        <v>0</v>
      </c>
      <c r="AE572" s="2">
        <f t="shared" si="245"/>
        <v>0</v>
      </c>
      <c r="AF572" s="226"/>
      <c r="AG572" s="219">
        <f t="shared" si="251"/>
        <v>0</v>
      </c>
      <c r="AH572" s="234">
        <f t="shared" si="252"/>
        <v>0</v>
      </c>
      <c r="AI572" s="214">
        <f t="shared" si="260"/>
        <v>0</v>
      </c>
      <c r="AK572" s="229">
        <f t="shared" si="253"/>
        <v>0</v>
      </c>
      <c r="AL572" s="226"/>
      <c r="AM572" s="15"/>
      <c r="AN572" s="232" t="e">
        <f t="shared" si="254"/>
        <v>#DIV/0!</v>
      </c>
      <c r="AO572" s="214">
        <f t="shared" si="246"/>
        <v>0</v>
      </c>
      <c r="AQ572" s="210"/>
      <c r="AR572" s="231"/>
      <c r="AS572" s="15"/>
      <c r="AT572" s="232">
        <f t="shared" si="255"/>
        <v>0</v>
      </c>
      <c r="AU572" s="235">
        <f t="shared" si="256"/>
        <v>0</v>
      </c>
      <c r="AY572" s="210"/>
      <c r="AZ572" s="231"/>
      <c r="BA572" s="15"/>
      <c r="BB572" s="232">
        <f t="shared" si="240"/>
        <v>0</v>
      </c>
      <c r="BC572" s="235">
        <f t="shared" si="261"/>
        <v>0</v>
      </c>
      <c r="BG572" s="210"/>
      <c r="BH572" s="231"/>
      <c r="BI572" s="15"/>
      <c r="BJ572" s="232">
        <f t="shared" si="247"/>
        <v>0</v>
      </c>
      <c r="BK572" s="235">
        <f t="shared" si="257"/>
        <v>0</v>
      </c>
      <c r="BM572" s="109">
        <f t="shared" si="248"/>
        <v>0.17304182509506816</v>
      </c>
      <c r="BN572" s="213"/>
      <c r="BR572" s="228"/>
      <c r="BS572" s="311"/>
      <c r="BT572" s="3"/>
      <c r="BU572" s="213"/>
      <c r="BV572" s="213"/>
      <c r="BW572" s="291"/>
    </row>
    <row r="573" spans="1:75" x14ac:dyDescent="0.2">
      <c r="A573" s="210"/>
      <c r="B573" s="211"/>
      <c r="C573" s="866" t="str">
        <f ca="1">IF(ISERR(AVERAGE(INDIRECT("B"&amp;(ROW()-INT($B$1/2))):INDIRECT("B"&amp;(ROW()+INT($B$1/2))))),"",AVERAGE(INDIRECT("B"&amp;(ROW()-INT($B$1/2))):INDIRECT("B"&amp;(ROW()+INT($B$1/2)))))</f>
        <v/>
      </c>
      <c r="D573" s="866">
        <f t="shared" si="262"/>
        <v>0</v>
      </c>
      <c r="E573" s="867"/>
      <c r="F573" s="212"/>
      <c r="G573" s="2"/>
      <c r="H573" s="213"/>
      <c r="I573" s="213"/>
      <c r="J573" s="51"/>
      <c r="K573" s="51"/>
      <c r="L573" s="553"/>
      <c r="M573" s="542"/>
      <c r="N573" s="544"/>
      <c r="O573" s="5"/>
      <c r="P573" s="216"/>
      <c r="Q573" s="217"/>
      <c r="R573" s="218"/>
      <c r="S573" s="219">
        <f t="shared" si="249"/>
        <v>0</v>
      </c>
      <c r="T573" s="220">
        <f t="shared" si="250"/>
        <v>0</v>
      </c>
      <c r="U573" s="214">
        <f t="shared" si="259"/>
        <v>0</v>
      </c>
      <c r="W573" s="221"/>
      <c r="X573" s="222"/>
      <c r="Y573" s="222"/>
      <c r="Z573" s="223"/>
      <c r="AA573" s="222"/>
      <c r="AB573" s="224"/>
      <c r="AC573" s="225"/>
      <c r="AD573" s="2">
        <f t="shared" si="244"/>
        <v>0</v>
      </c>
      <c r="AE573" s="2">
        <f t="shared" si="245"/>
        <v>0</v>
      </c>
      <c r="AF573" s="226"/>
      <c r="AG573" s="219">
        <f t="shared" si="251"/>
        <v>0</v>
      </c>
      <c r="AH573" s="234">
        <f t="shared" si="252"/>
        <v>0</v>
      </c>
      <c r="AI573" s="214">
        <f t="shared" si="260"/>
        <v>0</v>
      </c>
      <c r="AK573" s="229">
        <f t="shared" si="253"/>
        <v>0</v>
      </c>
      <c r="AL573" s="226"/>
      <c r="AM573" s="15"/>
      <c r="AN573" s="232" t="e">
        <f t="shared" si="254"/>
        <v>#DIV/0!</v>
      </c>
      <c r="AO573" s="214">
        <f t="shared" si="246"/>
        <v>0</v>
      </c>
      <c r="AQ573" s="210"/>
      <c r="AR573" s="231"/>
      <c r="AS573" s="15"/>
      <c r="AT573" s="232">
        <f t="shared" si="255"/>
        <v>0</v>
      </c>
      <c r="AU573" s="235">
        <f t="shared" si="256"/>
        <v>0</v>
      </c>
      <c r="AY573" s="210"/>
      <c r="AZ573" s="231"/>
      <c r="BA573" s="15"/>
      <c r="BB573" s="232">
        <f t="shared" si="240"/>
        <v>0</v>
      </c>
      <c r="BC573" s="235">
        <f t="shared" si="261"/>
        <v>0</v>
      </c>
      <c r="BG573" s="210"/>
      <c r="BH573" s="231"/>
      <c r="BI573" s="15"/>
      <c r="BJ573" s="232">
        <f t="shared" si="247"/>
        <v>0</v>
      </c>
      <c r="BK573" s="235">
        <f t="shared" si="257"/>
        <v>0</v>
      </c>
      <c r="BM573" s="109">
        <f t="shared" si="248"/>
        <v>0.17120948759733143</v>
      </c>
      <c r="BN573" s="213"/>
      <c r="BR573" s="228"/>
      <c r="BS573" s="311"/>
      <c r="BT573" s="3"/>
      <c r="BU573" s="213"/>
      <c r="BV573" s="213"/>
      <c r="BW573" s="291"/>
    </row>
    <row r="574" spans="1:75" x14ac:dyDescent="0.2">
      <c r="A574" s="210"/>
      <c r="B574" s="211"/>
      <c r="C574" s="866" t="str">
        <f ca="1">IF(ISERR(AVERAGE(INDIRECT("B"&amp;(ROW()-INT($B$1/2))):INDIRECT("B"&amp;(ROW()+INT($B$1/2))))),"",AVERAGE(INDIRECT("B"&amp;(ROW()-INT($B$1/2))):INDIRECT("B"&amp;(ROW()+INT($B$1/2)))))</f>
        <v/>
      </c>
      <c r="D574" s="866">
        <f t="shared" si="262"/>
        <v>0</v>
      </c>
      <c r="E574" s="867"/>
      <c r="F574" s="212"/>
      <c r="G574" s="2"/>
      <c r="H574" s="213"/>
      <c r="I574" s="213"/>
      <c r="J574" s="51"/>
      <c r="K574" s="51"/>
      <c r="L574" s="553"/>
      <c r="M574" s="542"/>
      <c r="N574" s="544"/>
      <c r="O574" s="5"/>
      <c r="P574" s="216"/>
      <c r="Q574" s="217"/>
      <c r="R574" s="218"/>
      <c r="S574" s="219">
        <f t="shared" si="249"/>
        <v>0</v>
      </c>
      <c r="T574" s="220">
        <f t="shared" si="250"/>
        <v>0</v>
      </c>
      <c r="U574" s="214">
        <f t="shared" si="259"/>
        <v>0</v>
      </c>
      <c r="W574" s="221"/>
      <c r="X574" s="222"/>
      <c r="Y574" s="222"/>
      <c r="Z574" s="223"/>
      <c r="AA574" s="222"/>
      <c r="AB574" s="224"/>
      <c r="AC574" s="225"/>
      <c r="AD574" s="2">
        <f t="shared" si="244"/>
        <v>0</v>
      </c>
      <c r="AE574" s="2">
        <f t="shared" si="245"/>
        <v>0</v>
      </c>
      <c r="AF574" s="226"/>
      <c r="AG574" s="219">
        <f t="shared" si="251"/>
        <v>0</v>
      </c>
      <c r="AH574" s="234">
        <f t="shared" si="252"/>
        <v>0</v>
      </c>
      <c r="AI574" s="214">
        <f t="shared" si="260"/>
        <v>0</v>
      </c>
      <c r="AK574" s="229">
        <f t="shared" si="253"/>
        <v>0</v>
      </c>
      <c r="AL574" s="226"/>
      <c r="AM574" s="15"/>
      <c r="AN574" s="232" t="e">
        <f t="shared" si="254"/>
        <v>#DIV/0!</v>
      </c>
      <c r="AO574" s="214">
        <f t="shared" si="246"/>
        <v>0</v>
      </c>
      <c r="AQ574" s="210"/>
      <c r="AR574" s="231"/>
      <c r="AS574" s="15"/>
      <c r="AT574" s="232">
        <f t="shared" si="255"/>
        <v>0</v>
      </c>
      <c r="AU574" s="235">
        <f t="shared" si="256"/>
        <v>0</v>
      </c>
      <c r="AY574" s="210"/>
      <c r="AZ574" s="231"/>
      <c r="BA574" s="15"/>
      <c r="BB574" s="232">
        <f t="shared" si="240"/>
        <v>0</v>
      </c>
      <c r="BC574" s="235">
        <f t="shared" si="261"/>
        <v>0</v>
      </c>
      <c r="BG574" s="210"/>
      <c r="BH574" s="231"/>
      <c r="BI574" s="15"/>
      <c r="BJ574" s="232">
        <f t="shared" si="247"/>
        <v>0</v>
      </c>
      <c r="BK574" s="235">
        <f t="shared" si="257"/>
        <v>0</v>
      </c>
      <c r="BM574" s="109">
        <f t="shared" si="248"/>
        <v>0.1693771500995947</v>
      </c>
      <c r="BN574" s="213"/>
      <c r="BR574" s="228"/>
      <c r="BS574" s="311"/>
      <c r="BT574" s="3"/>
      <c r="BU574" s="213"/>
      <c r="BV574" s="213"/>
      <c r="BW574" s="291"/>
    </row>
    <row r="575" spans="1:75" x14ac:dyDescent="0.2">
      <c r="A575" s="210"/>
      <c r="B575" s="211"/>
      <c r="C575" s="866" t="str">
        <f ca="1">IF(ISERR(AVERAGE(INDIRECT("B"&amp;(ROW()-INT($B$1/2))):INDIRECT("B"&amp;(ROW()+INT($B$1/2))))),"",AVERAGE(INDIRECT("B"&amp;(ROW()-INT($B$1/2))):INDIRECT("B"&amp;(ROW()+INT($B$1/2)))))</f>
        <v/>
      </c>
      <c r="D575" s="866">
        <f t="shared" si="262"/>
        <v>0</v>
      </c>
      <c r="E575" s="867"/>
      <c r="F575" s="212"/>
      <c r="G575" s="2"/>
      <c r="H575" s="213"/>
      <c r="I575" s="213"/>
      <c r="J575" s="51"/>
      <c r="K575" s="51"/>
      <c r="L575" s="553"/>
      <c r="M575" s="542"/>
      <c r="N575" s="544"/>
      <c r="O575" s="5"/>
      <c r="P575" s="216"/>
      <c r="Q575" s="217"/>
      <c r="R575" s="218"/>
      <c r="S575" s="219">
        <f t="shared" si="249"/>
        <v>0</v>
      </c>
      <c r="T575" s="220">
        <f t="shared" si="250"/>
        <v>0</v>
      </c>
      <c r="U575" s="214">
        <f t="shared" si="259"/>
        <v>0</v>
      </c>
      <c r="W575" s="221"/>
      <c r="X575" s="222"/>
      <c r="Y575" s="222"/>
      <c r="Z575" s="223"/>
      <c r="AA575" s="222"/>
      <c r="AB575" s="224"/>
      <c r="AC575" s="225"/>
      <c r="AD575" s="2">
        <f t="shared" si="244"/>
        <v>0</v>
      </c>
      <c r="AE575" s="2">
        <f t="shared" si="245"/>
        <v>0</v>
      </c>
      <c r="AF575" s="226"/>
      <c r="AG575" s="219">
        <f t="shared" si="251"/>
        <v>0</v>
      </c>
      <c r="AH575" s="234">
        <f t="shared" si="252"/>
        <v>0</v>
      </c>
      <c r="AI575" s="214">
        <f t="shared" si="260"/>
        <v>0</v>
      </c>
      <c r="AK575" s="229">
        <f t="shared" si="253"/>
        <v>0</v>
      </c>
      <c r="AL575" s="226"/>
      <c r="AM575" s="15"/>
      <c r="AN575" s="232" t="e">
        <f t="shared" si="254"/>
        <v>#DIV/0!</v>
      </c>
      <c r="AO575" s="214">
        <f t="shared" si="246"/>
        <v>0</v>
      </c>
      <c r="AQ575" s="210"/>
      <c r="AR575" s="231"/>
      <c r="AS575" s="15"/>
      <c r="AT575" s="232">
        <f t="shared" si="255"/>
        <v>0</v>
      </c>
      <c r="AU575" s="235">
        <f t="shared" si="256"/>
        <v>0</v>
      </c>
      <c r="AY575" s="210"/>
      <c r="AZ575" s="231"/>
      <c r="BA575" s="15"/>
      <c r="BB575" s="232">
        <f t="shared" si="240"/>
        <v>0</v>
      </c>
      <c r="BC575" s="235">
        <f t="shared" si="261"/>
        <v>0</v>
      </c>
      <c r="BG575" s="210"/>
      <c r="BH575" s="231"/>
      <c r="BI575" s="15"/>
      <c r="BJ575" s="232">
        <f t="shared" si="247"/>
        <v>0</v>
      </c>
      <c r="BK575" s="235">
        <f t="shared" si="257"/>
        <v>0</v>
      </c>
      <c r="BM575" s="109">
        <f t="shared" si="248"/>
        <v>0.16754481260185797</v>
      </c>
      <c r="BN575" s="213"/>
      <c r="BR575" s="228"/>
      <c r="BS575" s="311"/>
      <c r="BT575" s="3"/>
      <c r="BU575" s="213"/>
      <c r="BV575" s="213"/>
      <c r="BW575" s="291"/>
    </row>
    <row r="576" spans="1:75" x14ac:dyDescent="0.2">
      <c r="A576" s="210"/>
      <c r="B576" s="211"/>
      <c r="C576" s="866" t="str">
        <f ca="1">IF(ISERR(AVERAGE(INDIRECT("B"&amp;(ROW()-INT($B$1/2))):INDIRECT("B"&amp;(ROW()+INT($B$1/2))))),"",AVERAGE(INDIRECT("B"&amp;(ROW()-INT($B$1/2))):INDIRECT("B"&amp;(ROW()+INT($B$1/2)))))</f>
        <v/>
      </c>
      <c r="D576" s="866">
        <f t="shared" si="262"/>
        <v>0</v>
      </c>
      <c r="E576" s="867"/>
      <c r="F576" s="212"/>
      <c r="G576" s="2"/>
      <c r="H576" s="213"/>
      <c r="I576" s="213"/>
      <c r="J576" s="51"/>
      <c r="K576" s="51"/>
      <c r="L576" s="553"/>
      <c r="M576" s="542"/>
      <c r="N576" s="544"/>
      <c r="O576" s="5"/>
      <c r="P576" s="216"/>
      <c r="Q576" s="217"/>
      <c r="R576" s="218"/>
      <c r="S576" s="219">
        <f t="shared" si="249"/>
        <v>0</v>
      </c>
      <c r="T576" s="220">
        <f t="shared" si="250"/>
        <v>0</v>
      </c>
      <c r="U576" s="214">
        <f t="shared" si="259"/>
        <v>0</v>
      </c>
      <c r="W576" s="221"/>
      <c r="X576" s="222"/>
      <c r="Y576" s="222"/>
      <c r="Z576" s="223"/>
      <c r="AA576" s="222"/>
      <c r="AB576" s="224"/>
      <c r="AC576" s="225"/>
      <c r="AD576" s="2">
        <f t="shared" si="244"/>
        <v>0</v>
      </c>
      <c r="AE576" s="2">
        <f t="shared" si="245"/>
        <v>0</v>
      </c>
      <c r="AF576" s="226"/>
      <c r="AG576" s="219">
        <f t="shared" si="251"/>
        <v>0</v>
      </c>
      <c r="AH576" s="234">
        <f t="shared" si="252"/>
        <v>0</v>
      </c>
      <c r="AI576" s="214">
        <f t="shared" si="260"/>
        <v>0</v>
      </c>
      <c r="AK576" s="229">
        <f t="shared" si="253"/>
        <v>0</v>
      </c>
      <c r="AL576" s="226"/>
      <c r="AM576" s="15"/>
      <c r="AN576" s="232" t="e">
        <f t="shared" si="254"/>
        <v>#DIV/0!</v>
      </c>
      <c r="AO576" s="214">
        <f t="shared" si="246"/>
        <v>0</v>
      </c>
      <c r="AQ576" s="210"/>
      <c r="AR576" s="231"/>
      <c r="AS576" s="15"/>
      <c r="AT576" s="232">
        <f t="shared" si="255"/>
        <v>0</v>
      </c>
      <c r="AU576" s="235">
        <f t="shared" si="256"/>
        <v>0</v>
      </c>
      <c r="AY576" s="210"/>
      <c r="AZ576" s="231"/>
      <c r="BA576" s="15"/>
      <c r="BB576" s="232">
        <f t="shared" si="240"/>
        <v>0</v>
      </c>
      <c r="BC576" s="235">
        <f t="shared" si="261"/>
        <v>0</v>
      </c>
      <c r="BG576" s="210"/>
      <c r="BH576" s="231"/>
      <c r="BI576" s="15"/>
      <c r="BJ576" s="232">
        <f t="shared" si="247"/>
        <v>0</v>
      </c>
      <c r="BK576" s="235">
        <f t="shared" si="257"/>
        <v>0</v>
      </c>
      <c r="BM576" s="109">
        <f t="shared" si="248"/>
        <v>0.16571247510412124</v>
      </c>
      <c r="BN576" s="213"/>
      <c r="BR576" s="228"/>
      <c r="BS576" s="311"/>
      <c r="BT576" s="3"/>
      <c r="BU576" s="213"/>
      <c r="BV576" s="213"/>
      <c r="BW576" s="291"/>
    </row>
    <row r="577" spans="1:75" x14ac:dyDescent="0.2">
      <c r="A577" s="210"/>
      <c r="B577" s="211"/>
      <c r="C577" s="866" t="str">
        <f ca="1">IF(ISERR(AVERAGE(INDIRECT("B"&amp;(ROW()-INT($B$1/2))):INDIRECT("B"&amp;(ROW()+INT($B$1/2))))),"",AVERAGE(INDIRECT("B"&amp;(ROW()-INT($B$1/2))):INDIRECT("B"&amp;(ROW()+INT($B$1/2)))))</f>
        <v/>
      </c>
      <c r="D577" s="866">
        <f t="shared" si="262"/>
        <v>0</v>
      </c>
      <c r="E577" s="867"/>
      <c r="F577" s="212"/>
      <c r="G577" s="2"/>
      <c r="H577" s="213"/>
      <c r="I577" s="213"/>
      <c r="J577" s="51"/>
      <c r="K577" s="51"/>
      <c r="L577" s="553"/>
      <c r="M577" s="542"/>
      <c r="N577" s="544"/>
      <c r="O577" s="5"/>
      <c r="P577" s="216"/>
      <c r="Q577" s="217"/>
      <c r="R577" s="218"/>
      <c r="S577" s="219">
        <f t="shared" si="249"/>
        <v>0</v>
      </c>
      <c r="T577" s="220">
        <f t="shared" si="250"/>
        <v>0</v>
      </c>
      <c r="U577" s="214">
        <f t="shared" si="259"/>
        <v>0</v>
      </c>
      <c r="W577" s="221"/>
      <c r="X577" s="222"/>
      <c r="Y577" s="222"/>
      <c r="Z577" s="223"/>
      <c r="AA577" s="222"/>
      <c r="AB577" s="224"/>
      <c r="AC577" s="225"/>
      <c r="AD577" s="2">
        <f t="shared" si="244"/>
        <v>0</v>
      </c>
      <c r="AE577" s="2">
        <f t="shared" si="245"/>
        <v>0</v>
      </c>
      <c r="AF577" s="226"/>
      <c r="AG577" s="219">
        <f t="shared" si="251"/>
        <v>0</v>
      </c>
      <c r="AH577" s="234">
        <f t="shared" si="252"/>
        <v>0</v>
      </c>
      <c r="AI577" s="214">
        <f t="shared" si="260"/>
        <v>0</v>
      </c>
      <c r="AK577" s="229">
        <f t="shared" si="253"/>
        <v>0</v>
      </c>
      <c r="AL577" s="226"/>
      <c r="AM577" s="15"/>
      <c r="AN577" s="232" t="e">
        <f t="shared" si="254"/>
        <v>#DIV/0!</v>
      </c>
      <c r="AO577" s="214">
        <f t="shared" si="246"/>
        <v>0</v>
      </c>
      <c r="AQ577" s="210"/>
      <c r="AR577" s="231"/>
      <c r="AS577" s="15"/>
      <c r="AT577" s="232">
        <f t="shared" si="255"/>
        <v>0</v>
      </c>
      <c r="AU577" s="235">
        <f t="shared" si="256"/>
        <v>0</v>
      </c>
      <c r="AY577" s="210"/>
      <c r="AZ577" s="231"/>
      <c r="BA577" s="15"/>
      <c r="BB577" s="232">
        <f t="shared" si="240"/>
        <v>0</v>
      </c>
      <c r="BC577" s="235">
        <f t="shared" si="261"/>
        <v>0</v>
      </c>
      <c r="BG577" s="210"/>
      <c r="BH577" s="231"/>
      <c r="BI577" s="15"/>
      <c r="BJ577" s="232">
        <f t="shared" si="247"/>
        <v>0</v>
      </c>
      <c r="BK577" s="235">
        <f t="shared" si="257"/>
        <v>0</v>
      </c>
      <c r="BM577" s="109">
        <f t="shared" si="248"/>
        <v>0.16388013760638451</v>
      </c>
      <c r="BN577" s="213"/>
      <c r="BR577" s="228"/>
      <c r="BS577" s="311"/>
      <c r="BT577" s="3"/>
      <c r="BU577" s="213"/>
      <c r="BV577" s="213"/>
      <c r="BW577" s="291"/>
    </row>
    <row r="578" spans="1:75" x14ac:dyDescent="0.2">
      <c r="A578" s="210"/>
      <c r="B578" s="211"/>
      <c r="C578" s="866" t="str">
        <f ca="1">IF(ISERR(AVERAGE(INDIRECT("B"&amp;(ROW()-INT($B$1/2))):INDIRECT("B"&amp;(ROW()+INT($B$1/2))))),"",AVERAGE(INDIRECT("B"&amp;(ROW()-INT($B$1/2))):INDIRECT("B"&amp;(ROW()+INT($B$1/2)))))</f>
        <v/>
      </c>
      <c r="D578" s="866">
        <f t="shared" si="262"/>
        <v>0</v>
      </c>
      <c r="E578" s="867"/>
      <c r="F578" s="212"/>
      <c r="G578" s="2"/>
      <c r="H578" s="213"/>
      <c r="I578" s="213"/>
      <c r="J578" s="51"/>
      <c r="K578" s="51"/>
      <c r="L578" s="553"/>
      <c r="M578" s="542"/>
      <c r="N578" s="544"/>
      <c r="O578" s="5"/>
      <c r="P578" s="216"/>
      <c r="Q578" s="217"/>
      <c r="R578" s="218"/>
      <c r="S578" s="219">
        <f t="shared" si="249"/>
        <v>0</v>
      </c>
      <c r="T578" s="220">
        <f t="shared" si="250"/>
        <v>0</v>
      </c>
      <c r="U578" s="214">
        <f t="shared" si="259"/>
        <v>0</v>
      </c>
      <c r="W578" s="221"/>
      <c r="X578" s="222"/>
      <c r="Y578" s="222"/>
      <c r="Z578" s="223"/>
      <c r="AA578" s="222"/>
      <c r="AB578" s="224"/>
      <c r="AC578" s="225"/>
      <c r="AD578" s="2">
        <f t="shared" si="244"/>
        <v>0</v>
      </c>
      <c r="AE578" s="2">
        <f t="shared" si="245"/>
        <v>0</v>
      </c>
      <c r="AF578" s="226"/>
      <c r="AG578" s="219">
        <f t="shared" si="251"/>
        <v>0</v>
      </c>
      <c r="AH578" s="234">
        <f t="shared" si="252"/>
        <v>0</v>
      </c>
      <c r="AI578" s="214">
        <f t="shared" si="260"/>
        <v>0</v>
      </c>
      <c r="AK578" s="229">
        <f t="shared" si="253"/>
        <v>0</v>
      </c>
      <c r="AL578" s="226"/>
      <c r="AM578" s="15"/>
      <c r="AN578" s="232" t="e">
        <f t="shared" si="254"/>
        <v>#DIV/0!</v>
      </c>
      <c r="AO578" s="214">
        <f t="shared" si="246"/>
        <v>0</v>
      </c>
      <c r="AQ578" s="210"/>
      <c r="AR578" s="231"/>
      <c r="AS578" s="15"/>
      <c r="AT578" s="232">
        <f t="shared" si="255"/>
        <v>0</v>
      </c>
      <c r="AU578" s="235">
        <f t="shared" si="256"/>
        <v>0</v>
      </c>
      <c r="AY578" s="210"/>
      <c r="AZ578" s="231"/>
      <c r="BA578" s="15"/>
      <c r="BB578" s="232">
        <f t="shared" si="240"/>
        <v>0</v>
      </c>
      <c r="BC578" s="235">
        <f t="shared" si="261"/>
        <v>0</v>
      </c>
      <c r="BG578" s="210"/>
      <c r="BH578" s="231"/>
      <c r="BI578" s="15"/>
      <c r="BJ578" s="232">
        <f t="shared" si="247"/>
        <v>0</v>
      </c>
      <c r="BK578" s="235">
        <f t="shared" si="257"/>
        <v>0</v>
      </c>
      <c r="BM578" s="109">
        <f t="shared" si="248"/>
        <v>0.16204780010864778</v>
      </c>
      <c r="BN578" s="213"/>
      <c r="BR578" s="228"/>
      <c r="BS578" s="311"/>
      <c r="BT578" s="3"/>
      <c r="BU578" s="213"/>
      <c r="BV578" s="213"/>
      <c r="BW578" s="291"/>
    </row>
    <row r="579" spans="1:75" x14ac:dyDescent="0.2">
      <c r="A579" s="210"/>
      <c r="B579" s="211"/>
      <c r="C579" s="866" t="str">
        <f ca="1">IF(ISERR(AVERAGE(INDIRECT("B"&amp;(ROW()-INT($B$1/2))):INDIRECT("B"&amp;(ROW()+INT($B$1/2))))),"",AVERAGE(INDIRECT("B"&amp;(ROW()-INT($B$1/2))):INDIRECT("B"&amp;(ROW()+INT($B$1/2)))))</f>
        <v/>
      </c>
      <c r="D579" s="866">
        <f t="shared" si="262"/>
        <v>0</v>
      </c>
      <c r="E579" s="867"/>
      <c r="F579" s="212"/>
      <c r="G579" s="2"/>
      <c r="H579" s="213"/>
      <c r="I579" s="213"/>
      <c r="J579" s="51"/>
      <c r="K579" s="51"/>
      <c r="L579" s="553"/>
      <c r="M579" s="542"/>
      <c r="N579" s="544"/>
      <c r="O579" s="5"/>
      <c r="P579" s="216"/>
      <c r="Q579" s="217"/>
      <c r="R579" s="218"/>
      <c r="S579" s="219">
        <f t="shared" si="249"/>
        <v>0</v>
      </c>
      <c r="T579" s="220">
        <f t="shared" si="250"/>
        <v>0</v>
      </c>
      <c r="U579" s="214">
        <f t="shared" si="259"/>
        <v>0</v>
      </c>
      <c r="W579" s="221"/>
      <c r="X579" s="222"/>
      <c r="Y579" s="222"/>
      <c r="Z579" s="223"/>
      <c r="AA579" s="222"/>
      <c r="AB579" s="224"/>
      <c r="AC579" s="225"/>
      <c r="AD579" s="2">
        <f t="shared" si="244"/>
        <v>0</v>
      </c>
      <c r="AE579" s="2">
        <f t="shared" si="245"/>
        <v>0</v>
      </c>
      <c r="AF579" s="226"/>
      <c r="AG579" s="219">
        <f t="shared" si="251"/>
        <v>0</v>
      </c>
      <c r="AH579" s="234">
        <f t="shared" si="252"/>
        <v>0</v>
      </c>
      <c r="AI579" s="214">
        <f t="shared" si="260"/>
        <v>0</v>
      </c>
      <c r="AK579" s="229">
        <f t="shared" si="253"/>
        <v>0</v>
      </c>
      <c r="AL579" s="226"/>
      <c r="AM579" s="15"/>
      <c r="AN579" s="232" t="e">
        <f t="shared" si="254"/>
        <v>#DIV/0!</v>
      </c>
      <c r="AO579" s="214">
        <f t="shared" si="246"/>
        <v>0</v>
      </c>
      <c r="AQ579" s="210"/>
      <c r="AR579" s="231"/>
      <c r="AS579" s="15"/>
      <c r="AT579" s="232">
        <f t="shared" si="255"/>
        <v>0</v>
      </c>
      <c r="AU579" s="235">
        <f t="shared" si="256"/>
        <v>0</v>
      </c>
      <c r="AY579" s="210"/>
      <c r="AZ579" s="231"/>
      <c r="BA579" s="15"/>
      <c r="BB579" s="232">
        <f t="shared" si="240"/>
        <v>0</v>
      </c>
      <c r="BC579" s="235">
        <f t="shared" si="261"/>
        <v>0</v>
      </c>
      <c r="BG579" s="210"/>
      <c r="BH579" s="231"/>
      <c r="BI579" s="15"/>
      <c r="BJ579" s="232">
        <f t="shared" si="247"/>
        <v>0</v>
      </c>
      <c r="BK579" s="235">
        <f t="shared" si="257"/>
        <v>0</v>
      </c>
      <c r="BM579" s="109">
        <f t="shared" si="248"/>
        <v>0.16021546261091105</v>
      </c>
      <c r="BN579" s="213"/>
      <c r="BR579" s="228"/>
      <c r="BS579" s="311"/>
      <c r="BT579" s="3"/>
      <c r="BU579" s="213"/>
      <c r="BV579" s="213"/>
      <c r="BW579" s="291"/>
    </row>
    <row r="580" spans="1:75" x14ac:dyDescent="0.2">
      <c r="A580" s="210"/>
      <c r="B580" s="211"/>
      <c r="C580" s="866" t="str">
        <f ca="1">IF(ISERR(AVERAGE(INDIRECT("B"&amp;(ROW()-INT($B$1/2))):INDIRECT("B"&amp;(ROW()+INT($B$1/2))))),"",AVERAGE(INDIRECT("B"&amp;(ROW()-INT($B$1/2))):INDIRECT("B"&amp;(ROW()+INT($B$1/2)))))</f>
        <v/>
      </c>
      <c r="D580" s="866">
        <f t="shared" si="262"/>
        <v>0</v>
      </c>
      <c r="E580" s="867"/>
      <c r="F580" s="212"/>
      <c r="G580" s="2"/>
      <c r="H580" s="213"/>
      <c r="I580" s="213"/>
      <c r="J580" s="51"/>
      <c r="K580" s="51"/>
      <c r="L580" s="553"/>
      <c r="M580" s="542"/>
      <c r="N580" s="544"/>
      <c r="O580" s="5"/>
      <c r="P580" s="216"/>
      <c r="Q580" s="217"/>
      <c r="R580" s="218"/>
      <c r="S580" s="219">
        <f t="shared" si="249"/>
        <v>0</v>
      </c>
      <c r="T580" s="220">
        <f t="shared" si="250"/>
        <v>0</v>
      </c>
      <c r="U580" s="214">
        <f t="shared" si="259"/>
        <v>0</v>
      </c>
      <c r="W580" s="221"/>
      <c r="X580" s="222"/>
      <c r="Y580" s="222"/>
      <c r="Z580" s="223"/>
      <c r="AA580" s="222"/>
      <c r="AB580" s="224"/>
      <c r="AC580" s="225"/>
      <c r="AD580" s="2">
        <f t="shared" si="244"/>
        <v>0</v>
      </c>
      <c r="AE580" s="2">
        <f t="shared" si="245"/>
        <v>0</v>
      </c>
      <c r="AF580" s="226"/>
      <c r="AG580" s="219">
        <f t="shared" si="251"/>
        <v>0</v>
      </c>
      <c r="AH580" s="234">
        <f t="shared" si="252"/>
        <v>0</v>
      </c>
      <c r="AI580" s="214">
        <f t="shared" si="260"/>
        <v>0</v>
      </c>
      <c r="AK580" s="229">
        <f t="shared" si="253"/>
        <v>0</v>
      </c>
      <c r="AL580" s="226"/>
      <c r="AM580" s="15"/>
      <c r="AN580" s="232" t="e">
        <f t="shared" si="254"/>
        <v>#DIV/0!</v>
      </c>
      <c r="AO580" s="214">
        <f t="shared" si="246"/>
        <v>0</v>
      </c>
      <c r="AQ580" s="210"/>
      <c r="AR580" s="231"/>
      <c r="AS580" s="15"/>
      <c r="AT580" s="232">
        <f t="shared" si="255"/>
        <v>0</v>
      </c>
      <c r="AU580" s="235">
        <f t="shared" si="256"/>
        <v>0</v>
      </c>
      <c r="AY580" s="210"/>
      <c r="AZ580" s="231"/>
      <c r="BA580" s="15"/>
      <c r="BB580" s="232">
        <f t="shared" ref="BB580:BB643" si="263">IF(AY580&gt;0,(26.3/MAX($AY$4:$AY$4600))*AY580,0)</f>
        <v>0</v>
      </c>
      <c r="BC580" s="235">
        <f t="shared" si="261"/>
        <v>0</v>
      </c>
      <c r="BG580" s="210"/>
      <c r="BH580" s="231"/>
      <c r="BI580" s="15"/>
      <c r="BJ580" s="232">
        <f t="shared" si="247"/>
        <v>0</v>
      </c>
      <c r="BK580" s="235">
        <f t="shared" si="257"/>
        <v>0</v>
      </c>
      <c r="BM580" s="109">
        <f t="shared" si="248"/>
        <v>0.15838312511317432</v>
      </c>
      <c r="BN580" s="213"/>
      <c r="BR580" s="228"/>
      <c r="BS580" s="311"/>
      <c r="BT580" s="3"/>
      <c r="BU580" s="213"/>
      <c r="BV580" s="213"/>
      <c r="BW580" s="291"/>
    </row>
    <row r="581" spans="1:75" x14ac:dyDescent="0.2">
      <c r="A581" s="210"/>
      <c r="B581" s="211"/>
      <c r="C581" s="866" t="str">
        <f ca="1">IF(ISERR(AVERAGE(INDIRECT("B"&amp;(ROW()-INT($B$1/2))):INDIRECT("B"&amp;(ROW()+INT($B$1/2))))),"",AVERAGE(INDIRECT("B"&amp;(ROW()-INT($B$1/2))):INDIRECT("B"&amp;(ROW()+INT($B$1/2)))))</f>
        <v/>
      </c>
      <c r="D581" s="866">
        <f t="shared" si="262"/>
        <v>0</v>
      </c>
      <c r="E581" s="867"/>
      <c r="F581" s="212"/>
      <c r="G581" s="2"/>
      <c r="H581" s="213"/>
      <c r="I581" s="213"/>
      <c r="J581" s="51"/>
      <c r="K581" s="51"/>
      <c r="L581" s="553"/>
      <c r="M581" s="542"/>
      <c r="N581" s="544"/>
      <c r="O581" s="5"/>
      <c r="P581" s="216"/>
      <c r="Q581" s="217"/>
      <c r="R581" s="218"/>
      <c r="S581" s="219">
        <f t="shared" si="249"/>
        <v>0</v>
      </c>
      <c r="T581" s="220">
        <f t="shared" si="250"/>
        <v>0</v>
      </c>
      <c r="U581" s="214">
        <f t="shared" si="259"/>
        <v>0</v>
      </c>
      <c r="W581" s="221"/>
      <c r="X581" s="222"/>
      <c r="Y581" s="222"/>
      <c r="Z581" s="223"/>
      <c r="AA581" s="222"/>
      <c r="AB581" s="224"/>
      <c r="AC581" s="225"/>
      <c r="AD581" s="2">
        <f t="shared" ref="AD581:AD644" si="264">IF(W581&lt;0,W581-X581/60-Y581/3600,W581+X581/60+Y581/3600)</f>
        <v>0</v>
      </c>
      <c r="AE581" s="2">
        <f t="shared" ref="AE581:AE644" si="265">IF(Z581&lt;0,Z581-AA581/60-AB581/3600,Z581+AA581/60+AB581/3600)</f>
        <v>0</v>
      </c>
      <c r="AF581" s="226"/>
      <c r="AG581" s="219">
        <f t="shared" si="251"/>
        <v>0</v>
      </c>
      <c r="AH581" s="234">
        <f t="shared" si="252"/>
        <v>0</v>
      </c>
      <c r="AI581" s="214">
        <f t="shared" si="260"/>
        <v>0</v>
      </c>
      <c r="AK581" s="229">
        <f t="shared" si="253"/>
        <v>0</v>
      </c>
      <c r="AL581" s="226"/>
      <c r="AM581" s="15"/>
      <c r="AN581" s="232" t="e">
        <f t="shared" si="254"/>
        <v>#DIV/0!</v>
      </c>
      <c r="AO581" s="214">
        <f t="shared" ref="AO581:AO644" si="266">AL581*3.28084</f>
        <v>0</v>
      </c>
      <c r="AQ581" s="210"/>
      <c r="AR581" s="231"/>
      <c r="AS581" s="15"/>
      <c r="AT581" s="232">
        <f t="shared" si="255"/>
        <v>0</v>
      </c>
      <c r="AU581" s="235">
        <f t="shared" si="256"/>
        <v>0</v>
      </c>
      <c r="AY581" s="210"/>
      <c r="AZ581" s="231"/>
      <c r="BA581" s="15"/>
      <c r="BB581" s="232">
        <f t="shared" si="263"/>
        <v>0</v>
      </c>
      <c r="BC581" s="235">
        <f t="shared" si="261"/>
        <v>0</v>
      </c>
      <c r="BG581" s="210"/>
      <c r="BH581" s="231"/>
      <c r="BI581" s="15"/>
      <c r="BJ581" s="232">
        <f t="shared" ref="BJ581:BJ644" si="267">BG581</f>
        <v>0</v>
      </c>
      <c r="BK581" s="235">
        <f t="shared" si="257"/>
        <v>0</v>
      </c>
      <c r="BM581" s="109">
        <f t="shared" ref="BM581:BM644" si="268">BM580+$BQ$14</f>
        <v>0.15655078761543759</v>
      </c>
      <c r="BN581" s="213"/>
      <c r="BR581" s="228"/>
      <c r="BS581" s="311"/>
      <c r="BT581" s="3"/>
      <c r="BU581" s="213"/>
      <c r="BV581" s="213"/>
      <c r="BW581" s="291"/>
    </row>
    <row r="582" spans="1:75" x14ac:dyDescent="0.2">
      <c r="A582" s="210"/>
      <c r="B582" s="211"/>
      <c r="C582" s="866" t="str">
        <f ca="1">IF(ISERR(AVERAGE(INDIRECT("B"&amp;(ROW()-INT($B$1/2))):INDIRECT("B"&amp;(ROW()+INT($B$1/2))))),"",AVERAGE(INDIRECT("B"&amp;(ROW()-INT($B$1/2))):INDIRECT("B"&amp;(ROW()+INT($B$1/2)))))</f>
        <v/>
      </c>
      <c r="D582" s="866">
        <f t="shared" si="262"/>
        <v>0</v>
      </c>
      <c r="E582" s="867"/>
      <c r="F582" s="212"/>
      <c r="G582" s="2"/>
      <c r="H582" s="213"/>
      <c r="I582" s="213"/>
      <c r="J582" s="51"/>
      <c r="K582" s="51"/>
      <c r="L582" s="553"/>
      <c r="M582" s="542"/>
      <c r="N582" s="544"/>
      <c r="O582" s="5"/>
      <c r="P582" s="216"/>
      <c r="Q582" s="217"/>
      <c r="R582" s="218"/>
      <c r="S582" s="219">
        <f t="shared" ref="S582:S645" si="269">S581+IF(P582&lt;&gt;0,1.852*60*1000*((ACOS((SIN((P581/180)*PI()))*(SIN((P582/180)*PI()))+(COS((P581/180)*PI()))*(COS((P582/180)*PI()))*(COS((Q582/180)*PI()-(Q581/180)*PI())))/PI())*180),0)</f>
        <v>0</v>
      </c>
      <c r="T582" s="220">
        <f t="shared" ref="T582:T645" si="270">T581+IF(P582&lt;&gt;0,1.852*60*0.6213712*((ACOS((SIN((P581/180)*PI()))*(SIN((P582/180)*PI()))+(COS((P581/180)*PI()))*(COS((P582/180)*PI()))*(COS((Q582/180)*PI()-(Q581/180)*PI())))/PI())*180),0)</f>
        <v>0</v>
      </c>
      <c r="U582" s="214">
        <f t="shared" si="259"/>
        <v>0</v>
      </c>
      <c r="W582" s="221"/>
      <c r="X582" s="222"/>
      <c r="Y582" s="222"/>
      <c r="Z582" s="223"/>
      <c r="AA582" s="222"/>
      <c r="AB582" s="224"/>
      <c r="AC582" s="225"/>
      <c r="AD582" s="2">
        <f t="shared" si="264"/>
        <v>0</v>
      </c>
      <c r="AE582" s="2">
        <f t="shared" si="265"/>
        <v>0</v>
      </c>
      <c r="AF582" s="226"/>
      <c r="AG582" s="219">
        <f t="shared" ref="AG582:AG645" si="271">AG581+IF(AD582&lt;&gt;0,1.852*60*1000*((ACOS((SIN((AD581/180)*PI()))*(SIN((AD582/180)*PI()))+(COS((AD581/180)*PI()))*(COS((AD582/180)*PI()))*(COS((AE582/180)*PI()-(AE581/180)*PI())))/PI())*180),0)</f>
        <v>0</v>
      </c>
      <c r="AH582" s="234">
        <f t="shared" ref="AH582:AH645" si="272">AH581+IF(AD582&lt;&gt;0,1.852*60*0.6213712*((ACOS((SIN((AD581/180)*PI()))*(SIN((AD582/180)*PI()))+(COS((AD581/180)*PI()))*(COS((AD582/180)*PI()))*(COS((AE582/180)*PI()-(AE581/180)*PI())))/PI())*180),0)</f>
        <v>0</v>
      </c>
      <c r="AI582" s="214">
        <f t="shared" si="260"/>
        <v>0</v>
      </c>
      <c r="AK582" s="229">
        <f t="shared" ref="AK582:AK645" si="273">IF(AL582&gt;0,AK581+$AO$1,0)</f>
        <v>0</v>
      </c>
      <c r="AL582" s="226"/>
      <c r="AM582" s="15"/>
      <c r="AN582" s="232" t="e">
        <f t="shared" ref="AN582:AN645" si="274">(42341.84/MAX(AK582:AK5178))*AK582*0.0006213712</f>
        <v>#DIV/0!</v>
      </c>
      <c r="AO582" s="214">
        <f t="shared" si="266"/>
        <v>0</v>
      </c>
      <c r="AQ582" s="210"/>
      <c r="AR582" s="231"/>
      <c r="AS582" s="15"/>
      <c r="AT582" s="232">
        <f t="shared" ref="AT582:AT645" si="275">IF(AQ582&gt;0,(26.3/(MAX($AQ$4:$AQ$4600)*0.0006213712))*AQ582*0.0006213712,0)</f>
        <v>0</v>
      </c>
      <c r="AU582" s="235">
        <f t="shared" ref="AU582:AU645" si="276">(AR582*3.28084)+(AW$4)</f>
        <v>0</v>
      </c>
      <c r="AY582" s="210"/>
      <c r="AZ582" s="231"/>
      <c r="BA582" s="15"/>
      <c r="BB582" s="232">
        <f t="shared" si="263"/>
        <v>0</v>
      </c>
      <c r="BC582" s="235">
        <f t="shared" ref="BC582:BC645" si="277">AZ582+BE$4</f>
        <v>0</v>
      </c>
      <c r="BG582" s="210"/>
      <c r="BH582" s="231"/>
      <c r="BI582" s="15"/>
      <c r="BJ582" s="232">
        <f t="shared" si="267"/>
        <v>0</v>
      </c>
      <c r="BK582" s="235">
        <f t="shared" ref="BK582:BK645" si="278">BH582*BM582</f>
        <v>0</v>
      </c>
      <c r="BM582" s="109">
        <f t="shared" si="268"/>
        <v>0.15471845011770086</v>
      </c>
      <c r="BN582" s="213"/>
      <c r="BR582" s="228"/>
      <c r="BS582" s="311"/>
      <c r="BT582" s="3"/>
      <c r="BU582" s="213"/>
      <c r="BV582" s="213"/>
      <c r="BW582" s="291"/>
    </row>
    <row r="583" spans="1:75" x14ac:dyDescent="0.2">
      <c r="A583" s="210"/>
      <c r="B583" s="211"/>
      <c r="C583" s="866" t="str">
        <f ca="1">IF(ISERR(AVERAGE(INDIRECT("B"&amp;(ROW()-INT($B$1/2))):INDIRECT("B"&amp;(ROW()+INT($B$1/2))))),"",AVERAGE(INDIRECT("B"&amp;(ROW()-INT($B$1/2))):INDIRECT("B"&amp;(ROW()+INT($B$1/2)))))</f>
        <v/>
      </c>
      <c r="D583" s="866">
        <f t="shared" si="262"/>
        <v>0</v>
      </c>
      <c r="E583" s="867"/>
      <c r="F583" s="212"/>
      <c r="G583" s="2"/>
      <c r="H583" s="213"/>
      <c r="I583" s="213"/>
      <c r="J583" s="51"/>
      <c r="K583" s="51"/>
      <c r="L583" s="553"/>
      <c r="M583" s="542"/>
      <c r="N583" s="544"/>
      <c r="O583" s="5"/>
      <c r="P583" s="216"/>
      <c r="Q583" s="217"/>
      <c r="R583" s="218"/>
      <c r="S583" s="219">
        <f t="shared" si="269"/>
        <v>0</v>
      </c>
      <c r="T583" s="220">
        <f t="shared" si="270"/>
        <v>0</v>
      </c>
      <c r="U583" s="214">
        <f t="shared" ref="U583:U646" si="279">R583*3.28084</f>
        <v>0</v>
      </c>
      <c r="W583" s="221"/>
      <c r="X583" s="222"/>
      <c r="Y583" s="222"/>
      <c r="Z583" s="223"/>
      <c r="AA583" s="222"/>
      <c r="AB583" s="224"/>
      <c r="AC583" s="225"/>
      <c r="AD583" s="2">
        <f t="shared" si="264"/>
        <v>0</v>
      </c>
      <c r="AE583" s="2">
        <f t="shared" si="265"/>
        <v>0</v>
      </c>
      <c r="AF583" s="226"/>
      <c r="AG583" s="219">
        <f t="shared" si="271"/>
        <v>0</v>
      </c>
      <c r="AH583" s="234">
        <f t="shared" si="272"/>
        <v>0</v>
      </c>
      <c r="AI583" s="214">
        <f t="shared" ref="AI583:AI646" si="280">AF583*3.28084</f>
        <v>0</v>
      </c>
      <c r="AK583" s="229">
        <f t="shared" si="273"/>
        <v>0</v>
      </c>
      <c r="AL583" s="226"/>
      <c r="AM583" s="15"/>
      <c r="AN583" s="232" t="e">
        <f t="shared" si="274"/>
        <v>#DIV/0!</v>
      </c>
      <c r="AO583" s="214">
        <f t="shared" si="266"/>
        <v>0</v>
      </c>
      <c r="AQ583" s="210"/>
      <c r="AR583" s="231"/>
      <c r="AS583" s="15"/>
      <c r="AT583" s="232">
        <f t="shared" si="275"/>
        <v>0</v>
      </c>
      <c r="AU583" s="235">
        <f t="shared" si="276"/>
        <v>0</v>
      </c>
      <c r="AY583" s="210"/>
      <c r="AZ583" s="231"/>
      <c r="BA583" s="15"/>
      <c r="BB583" s="232">
        <f t="shared" si="263"/>
        <v>0</v>
      </c>
      <c r="BC583" s="235">
        <f t="shared" si="277"/>
        <v>0</v>
      </c>
      <c r="BG583" s="210"/>
      <c r="BH583" s="231"/>
      <c r="BI583" s="15"/>
      <c r="BJ583" s="232">
        <f t="shared" si="267"/>
        <v>0</v>
      </c>
      <c r="BK583" s="235">
        <f t="shared" si="278"/>
        <v>0</v>
      </c>
      <c r="BM583" s="109">
        <f t="shared" si="268"/>
        <v>0.15288611261996413</v>
      </c>
      <c r="BN583" s="213"/>
      <c r="BR583" s="228"/>
      <c r="BS583" s="311"/>
      <c r="BT583" s="3"/>
      <c r="BU583" s="213"/>
      <c r="BV583" s="213"/>
      <c r="BW583" s="291"/>
    </row>
    <row r="584" spans="1:75" x14ac:dyDescent="0.2">
      <c r="A584" s="210"/>
      <c r="B584" s="211"/>
      <c r="C584" s="866" t="str">
        <f ca="1">IF(ISERR(AVERAGE(INDIRECT("B"&amp;(ROW()-INT($B$1/2))):INDIRECT("B"&amp;(ROW()+INT($B$1/2))))),"",AVERAGE(INDIRECT("B"&amp;(ROW()-INT($B$1/2))):INDIRECT("B"&amp;(ROW()+INT($B$1/2)))))</f>
        <v/>
      </c>
      <c r="D584" s="866">
        <f t="shared" si="262"/>
        <v>0</v>
      </c>
      <c r="E584" s="867"/>
      <c r="F584" s="212"/>
      <c r="G584" s="2"/>
      <c r="H584" s="213"/>
      <c r="I584" s="213"/>
      <c r="J584" s="51"/>
      <c r="K584" s="51"/>
      <c r="L584" s="553"/>
      <c r="M584" s="542"/>
      <c r="N584" s="544"/>
      <c r="O584" s="5"/>
      <c r="P584" s="216"/>
      <c r="Q584" s="217"/>
      <c r="R584" s="218"/>
      <c r="S584" s="219">
        <f t="shared" si="269"/>
        <v>0</v>
      </c>
      <c r="T584" s="220">
        <f t="shared" si="270"/>
        <v>0</v>
      </c>
      <c r="U584" s="214">
        <f t="shared" si="279"/>
        <v>0</v>
      </c>
      <c r="W584" s="221"/>
      <c r="X584" s="222"/>
      <c r="Y584" s="222"/>
      <c r="Z584" s="223"/>
      <c r="AA584" s="222"/>
      <c r="AB584" s="224"/>
      <c r="AC584" s="225"/>
      <c r="AD584" s="2">
        <f t="shared" si="264"/>
        <v>0</v>
      </c>
      <c r="AE584" s="2">
        <f t="shared" si="265"/>
        <v>0</v>
      </c>
      <c r="AF584" s="226"/>
      <c r="AG584" s="219">
        <f t="shared" si="271"/>
        <v>0</v>
      </c>
      <c r="AH584" s="234">
        <f t="shared" si="272"/>
        <v>0</v>
      </c>
      <c r="AI584" s="214">
        <f t="shared" si="280"/>
        <v>0</v>
      </c>
      <c r="AK584" s="229">
        <f t="shared" si="273"/>
        <v>0</v>
      </c>
      <c r="AL584" s="226"/>
      <c r="AM584" s="15"/>
      <c r="AN584" s="232" t="e">
        <f t="shared" si="274"/>
        <v>#DIV/0!</v>
      </c>
      <c r="AO584" s="214">
        <f t="shared" si="266"/>
        <v>0</v>
      </c>
      <c r="AQ584" s="210"/>
      <c r="AR584" s="231"/>
      <c r="AS584" s="15"/>
      <c r="AT584" s="232">
        <f t="shared" si="275"/>
        <v>0</v>
      </c>
      <c r="AU584" s="235">
        <f t="shared" si="276"/>
        <v>0</v>
      </c>
      <c r="AY584" s="210"/>
      <c r="AZ584" s="231"/>
      <c r="BA584" s="15"/>
      <c r="BB584" s="232">
        <f t="shared" si="263"/>
        <v>0</v>
      </c>
      <c r="BC584" s="235">
        <f t="shared" si="277"/>
        <v>0</v>
      </c>
      <c r="BG584" s="210"/>
      <c r="BH584" s="231"/>
      <c r="BI584" s="15"/>
      <c r="BJ584" s="232">
        <f t="shared" si="267"/>
        <v>0</v>
      </c>
      <c r="BK584" s="235">
        <f t="shared" si="278"/>
        <v>0</v>
      </c>
      <c r="BM584" s="109">
        <f t="shared" si="268"/>
        <v>0.1510537751222274</v>
      </c>
      <c r="BN584" s="213"/>
      <c r="BR584" s="228"/>
      <c r="BS584" s="311"/>
      <c r="BT584" s="3"/>
      <c r="BU584" s="213"/>
      <c r="BV584" s="213"/>
      <c r="BW584" s="291"/>
    </row>
    <row r="585" spans="1:75" x14ac:dyDescent="0.2">
      <c r="A585" s="210"/>
      <c r="B585" s="211"/>
      <c r="C585" s="866" t="str">
        <f ca="1">IF(ISERR(AVERAGE(INDIRECT("B"&amp;(ROW()-INT($B$1/2))):INDIRECT("B"&amp;(ROW()+INT($B$1/2))))),"",AVERAGE(INDIRECT("B"&amp;(ROW()-INT($B$1/2))):INDIRECT("B"&amp;(ROW()+INT($B$1/2)))))</f>
        <v/>
      </c>
      <c r="D585" s="866">
        <f t="shared" si="262"/>
        <v>0</v>
      </c>
      <c r="E585" s="867"/>
      <c r="F585" s="212"/>
      <c r="G585" s="2"/>
      <c r="H585" s="213"/>
      <c r="I585" s="213"/>
      <c r="J585" s="51"/>
      <c r="K585" s="51"/>
      <c r="L585" s="553"/>
      <c r="M585" s="542"/>
      <c r="N585" s="544"/>
      <c r="O585" s="5"/>
      <c r="P585" s="216"/>
      <c r="Q585" s="217"/>
      <c r="R585" s="218"/>
      <c r="S585" s="219">
        <f t="shared" si="269"/>
        <v>0</v>
      </c>
      <c r="T585" s="220">
        <f t="shared" si="270"/>
        <v>0</v>
      </c>
      <c r="U585" s="214">
        <f t="shared" si="279"/>
        <v>0</v>
      </c>
      <c r="W585" s="221"/>
      <c r="X585" s="222"/>
      <c r="Y585" s="222"/>
      <c r="Z585" s="223"/>
      <c r="AA585" s="222"/>
      <c r="AB585" s="224"/>
      <c r="AC585" s="225"/>
      <c r="AD585" s="2">
        <f t="shared" si="264"/>
        <v>0</v>
      </c>
      <c r="AE585" s="2">
        <f t="shared" si="265"/>
        <v>0</v>
      </c>
      <c r="AF585" s="226"/>
      <c r="AG585" s="219">
        <f t="shared" si="271"/>
        <v>0</v>
      </c>
      <c r="AH585" s="234">
        <f t="shared" si="272"/>
        <v>0</v>
      </c>
      <c r="AI585" s="214">
        <f t="shared" si="280"/>
        <v>0</v>
      </c>
      <c r="AK585" s="229">
        <f t="shared" si="273"/>
        <v>0</v>
      </c>
      <c r="AL585" s="226"/>
      <c r="AM585" s="15"/>
      <c r="AN585" s="232" t="e">
        <f t="shared" si="274"/>
        <v>#DIV/0!</v>
      </c>
      <c r="AO585" s="214">
        <f t="shared" si="266"/>
        <v>0</v>
      </c>
      <c r="AQ585" s="210"/>
      <c r="AR585" s="231"/>
      <c r="AS585" s="15"/>
      <c r="AT585" s="232">
        <f t="shared" si="275"/>
        <v>0</v>
      </c>
      <c r="AU585" s="235">
        <f t="shared" si="276"/>
        <v>0</v>
      </c>
      <c r="AY585" s="210"/>
      <c r="AZ585" s="231"/>
      <c r="BA585" s="15"/>
      <c r="BB585" s="232">
        <f t="shared" si="263"/>
        <v>0</v>
      </c>
      <c r="BC585" s="235">
        <f t="shared" si="277"/>
        <v>0</v>
      </c>
      <c r="BG585" s="210"/>
      <c r="BH585" s="231"/>
      <c r="BI585" s="15"/>
      <c r="BJ585" s="232">
        <f t="shared" si="267"/>
        <v>0</v>
      </c>
      <c r="BK585" s="235">
        <f t="shared" si="278"/>
        <v>0</v>
      </c>
      <c r="BM585" s="109">
        <f t="shared" si="268"/>
        <v>0.14922143762449067</v>
      </c>
      <c r="BN585" s="213"/>
      <c r="BR585" s="228"/>
      <c r="BS585" s="311"/>
      <c r="BT585" s="3"/>
      <c r="BU585" s="213"/>
      <c r="BV585" s="213"/>
      <c r="BW585" s="291"/>
    </row>
    <row r="586" spans="1:75" x14ac:dyDescent="0.2">
      <c r="A586" s="210"/>
      <c r="B586" s="211"/>
      <c r="C586" s="866" t="str">
        <f ca="1">IF(ISERR(AVERAGE(INDIRECT("B"&amp;(ROW()-INT($B$1/2))):INDIRECT("B"&amp;(ROW()+INT($B$1/2))))),"",AVERAGE(INDIRECT("B"&amp;(ROW()-INT($B$1/2))):INDIRECT("B"&amp;(ROW()+INT($B$1/2)))))</f>
        <v/>
      </c>
      <c r="D586" s="866">
        <f t="shared" si="262"/>
        <v>0</v>
      </c>
      <c r="E586" s="867"/>
      <c r="F586" s="212"/>
      <c r="G586" s="2"/>
      <c r="H586" s="213"/>
      <c r="I586" s="213"/>
      <c r="J586" s="51"/>
      <c r="K586" s="51"/>
      <c r="L586" s="553"/>
      <c r="M586" s="542"/>
      <c r="N586" s="544"/>
      <c r="O586" s="5"/>
      <c r="P586" s="216"/>
      <c r="Q586" s="217"/>
      <c r="R586" s="218"/>
      <c r="S586" s="219">
        <f t="shared" si="269"/>
        <v>0</v>
      </c>
      <c r="T586" s="220">
        <f t="shared" si="270"/>
        <v>0</v>
      </c>
      <c r="U586" s="214">
        <f t="shared" si="279"/>
        <v>0</v>
      </c>
      <c r="W586" s="221"/>
      <c r="X586" s="222"/>
      <c r="Y586" s="222"/>
      <c r="Z586" s="223"/>
      <c r="AA586" s="222"/>
      <c r="AB586" s="224"/>
      <c r="AC586" s="225"/>
      <c r="AD586" s="2">
        <f t="shared" si="264"/>
        <v>0</v>
      </c>
      <c r="AE586" s="2">
        <f t="shared" si="265"/>
        <v>0</v>
      </c>
      <c r="AF586" s="226"/>
      <c r="AG586" s="219">
        <f t="shared" si="271"/>
        <v>0</v>
      </c>
      <c r="AH586" s="234">
        <f t="shared" si="272"/>
        <v>0</v>
      </c>
      <c r="AI586" s="214">
        <f t="shared" si="280"/>
        <v>0</v>
      </c>
      <c r="AK586" s="229">
        <f t="shared" si="273"/>
        <v>0</v>
      </c>
      <c r="AL586" s="226"/>
      <c r="AM586" s="15"/>
      <c r="AN586" s="232" t="e">
        <f t="shared" si="274"/>
        <v>#DIV/0!</v>
      </c>
      <c r="AO586" s="214">
        <f t="shared" si="266"/>
        <v>0</v>
      </c>
      <c r="AQ586" s="210"/>
      <c r="AR586" s="231"/>
      <c r="AS586" s="15"/>
      <c r="AT586" s="232">
        <f t="shared" si="275"/>
        <v>0</v>
      </c>
      <c r="AU586" s="235">
        <f t="shared" si="276"/>
        <v>0</v>
      </c>
      <c r="AY586" s="210"/>
      <c r="AZ586" s="231"/>
      <c r="BA586" s="15"/>
      <c r="BB586" s="232">
        <f t="shared" si="263"/>
        <v>0</v>
      </c>
      <c r="BC586" s="235">
        <f t="shared" si="277"/>
        <v>0</v>
      </c>
      <c r="BG586" s="210"/>
      <c r="BH586" s="231"/>
      <c r="BI586" s="15"/>
      <c r="BJ586" s="232">
        <f t="shared" si="267"/>
        <v>0</v>
      </c>
      <c r="BK586" s="235">
        <f t="shared" si="278"/>
        <v>0</v>
      </c>
      <c r="BM586" s="109">
        <f t="shared" si="268"/>
        <v>0.14738910012675394</v>
      </c>
      <c r="BN586" s="213"/>
      <c r="BR586" s="228"/>
      <c r="BS586" s="311"/>
      <c r="BT586" s="3"/>
      <c r="BU586" s="213"/>
      <c r="BV586" s="213"/>
      <c r="BW586" s="291"/>
    </row>
    <row r="587" spans="1:75" x14ac:dyDescent="0.2">
      <c r="A587" s="210"/>
      <c r="B587" s="211"/>
      <c r="C587" s="866" t="str">
        <f ca="1">IF(ISERR(AVERAGE(INDIRECT("B"&amp;(ROW()-INT($B$1/2))):INDIRECT("B"&amp;(ROW()+INT($B$1/2))))),"",AVERAGE(INDIRECT("B"&amp;(ROW()-INT($B$1/2))):INDIRECT("B"&amp;(ROW()+INT($B$1/2)))))</f>
        <v/>
      </c>
      <c r="D587" s="866">
        <f t="shared" si="262"/>
        <v>0</v>
      </c>
      <c r="E587" s="867"/>
      <c r="F587" s="212"/>
      <c r="G587" s="2"/>
      <c r="H587" s="213"/>
      <c r="I587" s="213"/>
      <c r="J587" s="51"/>
      <c r="K587" s="51"/>
      <c r="L587" s="553"/>
      <c r="M587" s="542"/>
      <c r="N587" s="544"/>
      <c r="O587" s="5"/>
      <c r="P587" s="216"/>
      <c r="Q587" s="217"/>
      <c r="R587" s="218"/>
      <c r="S587" s="219">
        <f t="shared" si="269"/>
        <v>0</v>
      </c>
      <c r="T587" s="220">
        <f t="shared" si="270"/>
        <v>0</v>
      </c>
      <c r="U587" s="214">
        <f t="shared" si="279"/>
        <v>0</v>
      </c>
      <c r="W587" s="221"/>
      <c r="X587" s="222"/>
      <c r="Y587" s="222"/>
      <c r="Z587" s="223"/>
      <c r="AA587" s="222"/>
      <c r="AB587" s="224"/>
      <c r="AC587" s="225"/>
      <c r="AD587" s="2">
        <f t="shared" si="264"/>
        <v>0</v>
      </c>
      <c r="AE587" s="2">
        <f t="shared" si="265"/>
        <v>0</v>
      </c>
      <c r="AF587" s="226"/>
      <c r="AG587" s="219">
        <f t="shared" si="271"/>
        <v>0</v>
      </c>
      <c r="AH587" s="234">
        <f t="shared" si="272"/>
        <v>0</v>
      </c>
      <c r="AI587" s="214">
        <f t="shared" si="280"/>
        <v>0</v>
      </c>
      <c r="AK587" s="229">
        <f t="shared" si="273"/>
        <v>0</v>
      </c>
      <c r="AL587" s="226"/>
      <c r="AM587" s="15"/>
      <c r="AN587" s="232" t="e">
        <f t="shared" si="274"/>
        <v>#DIV/0!</v>
      </c>
      <c r="AO587" s="214">
        <f t="shared" si="266"/>
        <v>0</v>
      </c>
      <c r="AQ587" s="210"/>
      <c r="AR587" s="231"/>
      <c r="AS587" s="15"/>
      <c r="AT587" s="232">
        <f t="shared" si="275"/>
        <v>0</v>
      </c>
      <c r="AU587" s="235">
        <f t="shared" si="276"/>
        <v>0</v>
      </c>
      <c r="AY587" s="210"/>
      <c r="AZ587" s="231"/>
      <c r="BA587" s="15"/>
      <c r="BB587" s="232">
        <f t="shared" si="263"/>
        <v>0</v>
      </c>
      <c r="BC587" s="235">
        <f t="shared" si="277"/>
        <v>0</v>
      </c>
      <c r="BG587" s="210"/>
      <c r="BH587" s="231"/>
      <c r="BI587" s="15"/>
      <c r="BJ587" s="232">
        <f t="shared" si="267"/>
        <v>0</v>
      </c>
      <c r="BK587" s="235">
        <f t="shared" si="278"/>
        <v>0</v>
      </c>
      <c r="BM587" s="109">
        <f t="shared" si="268"/>
        <v>0.14555676262901721</v>
      </c>
      <c r="BN587" s="213"/>
      <c r="BR587" s="228"/>
      <c r="BS587" s="311"/>
      <c r="BT587" s="3"/>
      <c r="BU587" s="213"/>
      <c r="BV587" s="213"/>
      <c r="BW587" s="291"/>
    </row>
    <row r="588" spans="1:75" x14ac:dyDescent="0.2">
      <c r="A588" s="210"/>
      <c r="B588" s="211"/>
      <c r="C588" s="866" t="str">
        <f ca="1">IF(ISERR(AVERAGE(INDIRECT("B"&amp;(ROW()-INT($B$1/2))):INDIRECT("B"&amp;(ROW()+INT($B$1/2))))),"",AVERAGE(INDIRECT("B"&amp;(ROW()-INT($B$1/2))):INDIRECT("B"&amp;(ROW()+INT($B$1/2)))))</f>
        <v/>
      </c>
      <c r="D588" s="866">
        <f t="shared" si="262"/>
        <v>0</v>
      </c>
      <c r="E588" s="867"/>
      <c r="F588" s="212"/>
      <c r="G588" s="2"/>
      <c r="H588" s="213"/>
      <c r="I588" s="213"/>
      <c r="J588" s="51"/>
      <c r="K588" s="51"/>
      <c r="L588" s="553"/>
      <c r="M588" s="542"/>
      <c r="N588" s="544"/>
      <c r="O588" s="5"/>
      <c r="P588" s="216"/>
      <c r="Q588" s="217"/>
      <c r="R588" s="218"/>
      <c r="S588" s="219">
        <f t="shared" si="269"/>
        <v>0</v>
      </c>
      <c r="T588" s="220">
        <f t="shared" si="270"/>
        <v>0</v>
      </c>
      <c r="U588" s="214">
        <f t="shared" si="279"/>
        <v>0</v>
      </c>
      <c r="W588" s="221"/>
      <c r="X588" s="222"/>
      <c r="Y588" s="222"/>
      <c r="Z588" s="223"/>
      <c r="AA588" s="222"/>
      <c r="AB588" s="224"/>
      <c r="AC588" s="225"/>
      <c r="AD588" s="2">
        <f t="shared" si="264"/>
        <v>0</v>
      </c>
      <c r="AE588" s="2">
        <f t="shared" si="265"/>
        <v>0</v>
      </c>
      <c r="AF588" s="226"/>
      <c r="AG588" s="219">
        <f t="shared" si="271"/>
        <v>0</v>
      </c>
      <c r="AH588" s="234">
        <f t="shared" si="272"/>
        <v>0</v>
      </c>
      <c r="AI588" s="214">
        <f t="shared" si="280"/>
        <v>0</v>
      </c>
      <c r="AK588" s="229">
        <f t="shared" si="273"/>
        <v>0</v>
      </c>
      <c r="AL588" s="226"/>
      <c r="AM588" s="15"/>
      <c r="AN588" s="232" t="e">
        <f t="shared" si="274"/>
        <v>#DIV/0!</v>
      </c>
      <c r="AO588" s="214">
        <f t="shared" si="266"/>
        <v>0</v>
      </c>
      <c r="AQ588" s="210"/>
      <c r="AR588" s="231"/>
      <c r="AS588" s="15"/>
      <c r="AT588" s="232">
        <f t="shared" si="275"/>
        <v>0</v>
      </c>
      <c r="AU588" s="235">
        <f t="shared" si="276"/>
        <v>0</v>
      </c>
      <c r="AY588" s="210"/>
      <c r="AZ588" s="231"/>
      <c r="BA588" s="15"/>
      <c r="BB588" s="232">
        <f t="shared" si="263"/>
        <v>0</v>
      </c>
      <c r="BC588" s="235">
        <f t="shared" si="277"/>
        <v>0</v>
      </c>
      <c r="BG588" s="210"/>
      <c r="BH588" s="231"/>
      <c r="BI588" s="15"/>
      <c r="BJ588" s="232">
        <f t="shared" si="267"/>
        <v>0</v>
      </c>
      <c r="BK588" s="235">
        <f t="shared" si="278"/>
        <v>0</v>
      </c>
      <c r="BM588" s="109">
        <f t="shared" si="268"/>
        <v>0.14372442513128048</v>
      </c>
      <c r="BN588" s="213"/>
      <c r="BR588" s="228"/>
      <c r="BS588" s="311"/>
      <c r="BT588" s="3"/>
      <c r="BU588" s="213"/>
      <c r="BV588" s="213"/>
      <c r="BW588" s="291"/>
    </row>
    <row r="589" spans="1:75" x14ac:dyDescent="0.2">
      <c r="A589" s="210"/>
      <c r="B589" s="211"/>
      <c r="C589" s="866" t="str">
        <f ca="1">IF(ISERR(AVERAGE(INDIRECT("B"&amp;(ROW()-INT($B$1/2))):INDIRECT("B"&amp;(ROW()+INT($B$1/2))))),"",AVERAGE(INDIRECT("B"&amp;(ROW()-INT($B$1/2))):INDIRECT("B"&amp;(ROW()+INT($B$1/2)))))</f>
        <v/>
      </c>
      <c r="D589" s="866">
        <f t="shared" si="262"/>
        <v>0</v>
      </c>
      <c r="E589" s="867"/>
      <c r="F589" s="212"/>
      <c r="G589" s="2"/>
      <c r="H589" s="213"/>
      <c r="I589" s="213"/>
      <c r="J589" s="51"/>
      <c r="K589" s="51"/>
      <c r="L589" s="553"/>
      <c r="M589" s="542"/>
      <c r="N589" s="544"/>
      <c r="O589" s="5"/>
      <c r="P589" s="216"/>
      <c r="Q589" s="217"/>
      <c r="R589" s="218"/>
      <c r="S589" s="219">
        <f t="shared" si="269"/>
        <v>0</v>
      </c>
      <c r="T589" s="220">
        <f t="shared" si="270"/>
        <v>0</v>
      </c>
      <c r="U589" s="214">
        <f t="shared" si="279"/>
        <v>0</v>
      </c>
      <c r="W589" s="221"/>
      <c r="X589" s="222"/>
      <c r="Y589" s="222"/>
      <c r="Z589" s="223"/>
      <c r="AA589" s="222"/>
      <c r="AB589" s="224"/>
      <c r="AC589" s="225"/>
      <c r="AD589" s="2">
        <f t="shared" si="264"/>
        <v>0</v>
      </c>
      <c r="AE589" s="2">
        <f t="shared" si="265"/>
        <v>0</v>
      </c>
      <c r="AF589" s="226"/>
      <c r="AG589" s="219">
        <f t="shared" si="271"/>
        <v>0</v>
      </c>
      <c r="AH589" s="234">
        <f t="shared" si="272"/>
        <v>0</v>
      </c>
      <c r="AI589" s="214">
        <f t="shared" si="280"/>
        <v>0</v>
      </c>
      <c r="AK589" s="229">
        <f t="shared" si="273"/>
        <v>0</v>
      </c>
      <c r="AL589" s="226"/>
      <c r="AM589" s="15"/>
      <c r="AN589" s="232" t="e">
        <f t="shared" si="274"/>
        <v>#DIV/0!</v>
      </c>
      <c r="AO589" s="214">
        <f t="shared" si="266"/>
        <v>0</v>
      </c>
      <c r="AQ589" s="210"/>
      <c r="AR589" s="231"/>
      <c r="AS589" s="15"/>
      <c r="AT589" s="232">
        <f t="shared" si="275"/>
        <v>0</v>
      </c>
      <c r="AU589" s="235">
        <f t="shared" si="276"/>
        <v>0</v>
      </c>
      <c r="AY589" s="210"/>
      <c r="AZ589" s="231"/>
      <c r="BA589" s="15"/>
      <c r="BB589" s="232">
        <f t="shared" si="263"/>
        <v>0</v>
      </c>
      <c r="BC589" s="235">
        <f t="shared" si="277"/>
        <v>0</v>
      </c>
      <c r="BG589" s="210"/>
      <c r="BH589" s="231"/>
      <c r="BI589" s="15"/>
      <c r="BJ589" s="232">
        <f t="shared" si="267"/>
        <v>0</v>
      </c>
      <c r="BK589" s="235">
        <f t="shared" si="278"/>
        <v>0</v>
      </c>
      <c r="BM589" s="109">
        <f t="shared" si="268"/>
        <v>0.14189208763354375</v>
      </c>
      <c r="BN589" s="213"/>
      <c r="BR589" s="228"/>
      <c r="BS589" s="311"/>
      <c r="BT589" s="3"/>
      <c r="BU589" s="213"/>
      <c r="BV589" s="213"/>
      <c r="BW589" s="291"/>
    </row>
    <row r="590" spans="1:75" x14ac:dyDescent="0.2">
      <c r="A590" s="210"/>
      <c r="B590" s="211"/>
      <c r="C590" s="866" t="str">
        <f ca="1">IF(ISERR(AVERAGE(INDIRECT("B"&amp;(ROW()-INT($B$1/2))):INDIRECT("B"&amp;(ROW()+INT($B$1/2))))),"",AVERAGE(INDIRECT("B"&amp;(ROW()-INT($B$1/2))):INDIRECT("B"&amp;(ROW()+INT($B$1/2)))))</f>
        <v/>
      </c>
      <c r="D590" s="866">
        <f t="shared" si="262"/>
        <v>0</v>
      </c>
      <c r="E590" s="867"/>
      <c r="F590" s="212"/>
      <c r="G590" s="2"/>
      <c r="H590" s="213"/>
      <c r="I590" s="213"/>
      <c r="J590" s="51"/>
      <c r="K590" s="51"/>
      <c r="L590" s="553"/>
      <c r="M590" s="542"/>
      <c r="N590" s="544"/>
      <c r="O590" s="5"/>
      <c r="P590" s="216"/>
      <c r="Q590" s="217"/>
      <c r="R590" s="218"/>
      <c r="S590" s="219">
        <f t="shared" si="269"/>
        <v>0</v>
      </c>
      <c r="T590" s="220">
        <f t="shared" si="270"/>
        <v>0</v>
      </c>
      <c r="U590" s="214">
        <f t="shared" si="279"/>
        <v>0</v>
      </c>
      <c r="W590" s="221"/>
      <c r="X590" s="222"/>
      <c r="Y590" s="222"/>
      <c r="Z590" s="223"/>
      <c r="AA590" s="222"/>
      <c r="AB590" s="224"/>
      <c r="AC590" s="225"/>
      <c r="AD590" s="2">
        <f t="shared" si="264"/>
        <v>0</v>
      </c>
      <c r="AE590" s="2">
        <f t="shared" si="265"/>
        <v>0</v>
      </c>
      <c r="AF590" s="226"/>
      <c r="AG590" s="219">
        <f t="shared" si="271"/>
        <v>0</v>
      </c>
      <c r="AH590" s="234">
        <f t="shared" si="272"/>
        <v>0</v>
      </c>
      <c r="AI590" s="214">
        <f t="shared" si="280"/>
        <v>0</v>
      </c>
      <c r="AK590" s="229">
        <f t="shared" si="273"/>
        <v>0</v>
      </c>
      <c r="AL590" s="226"/>
      <c r="AM590" s="15"/>
      <c r="AN590" s="232" t="e">
        <f t="shared" si="274"/>
        <v>#DIV/0!</v>
      </c>
      <c r="AO590" s="214">
        <f t="shared" si="266"/>
        <v>0</v>
      </c>
      <c r="AQ590" s="210"/>
      <c r="AR590" s="231"/>
      <c r="AS590" s="15"/>
      <c r="AT590" s="232">
        <f t="shared" si="275"/>
        <v>0</v>
      </c>
      <c r="AU590" s="235">
        <f t="shared" si="276"/>
        <v>0</v>
      </c>
      <c r="AY590" s="210"/>
      <c r="AZ590" s="231"/>
      <c r="BA590" s="15"/>
      <c r="BB590" s="232">
        <f t="shared" si="263"/>
        <v>0</v>
      </c>
      <c r="BC590" s="235">
        <f t="shared" si="277"/>
        <v>0</v>
      </c>
      <c r="BG590" s="210"/>
      <c r="BH590" s="231"/>
      <c r="BI590" s="15"/>
      <c r="BJ590" s="232">
        <f t="shared" si="267"/>
        <v>0</v>
      </c>
      <c r="BK590" s="235">
        <f t="shared" si="278"/>
        <v>0</v>
      </c>
      <c r="BM590" s="109">
        <f t="shared" si="268"/>
        <v>0.14005975013580702</v>
      </c>
      <c r="BN590" s="213"/>
      <c r="BR590" s="228"/>
      <c r="BS590" s="311"/>
      <c r="BT590" s="3"/>
      <c r="BU590" s="213"/>
      <c r="BV590" s="213"/>
      <c r="BW590" s="291"/>
    </row>
    <row r="591" spans="1:75" x14ac:dyDescent="0.2">
      <c r="A591" s="210"/>
      <c r="B591" s="211"/>
      <c r="C591" s="866" t="str">
        <f ca="1">IF(ISERR(AVERAGE(INDIRECT("B"&amp;(ROW()-INT($B$1/2))):INDIRECT("B"&amp;(ROW()+INT($B$1/2))))),"",AVERAGE(INDIRECT("B"&amp;(ROW()-INT($B$1/2))):INDIRECT("B"&amp;(ROW()+INT($B$1/2)))))</f>
        <v/>
      </c>
      <c r="D591" s="866">
        <f t="shared" si="262"/>
        <v>0</v>
      </c>
      <c r="E591" s="867"/>
      <c r="F591" s="212"/>
      <c r="G591" s="2"/>
      <c r="H591" s="213"/>
      <c r="I591" s="213"/>
      <c r="J591" s="51"/>
      <c r="K591" s="51"/>
      <c r="L591" s="553"/>
      <c r="M591" s="542"/>
      <c r="N591" s="544"/>
      <c r="O591" s="5"/>
      <c r="P591" s="216"/>
      <c r="Q591" s="217"/>
      <c r="R591" s="218"/>
      <c r="S591" s="219">
        <f t="shared" si="269"/>
        <v>0</v>
      </c>
      <c r="T591" s="220">
        <f t="shared" si="270"/>
        <v>0</v>
      </c>
      <c r="U591" s="214">
        <f t="shared" si="279"/>
        <v>0</v>
      </c>
      <c r="W591" s="221"/>
      <c r="X591" s="222"/>
      <c r="Y591" s="222"/>
      <c r="Z591" s="223"/>
      <c r="AA591" s="222"/>
      <c r="AB591" s="224"/>
      <c r="AC591" s="225"/>
      <c r="AD591" s="2">
        <f t="shared" si="264"/>
        <v>0</v>
      </c>
      <c r="AE591" s="2">
        <f t="shared" si="265"/>
        <v>0</v>
      </c>
      <c r="AF591" s="226"/>
      <c r="AG591" s="219">
        <f t="shared" si="271"/>
        <v>0</v>
      </c>
      <c r="AH591" s="234">
        <f t="shared" si="272"/>
        <v>0</v>
      </c>
      <c r="AI591" s="214">
        <f t="shared" si="280"/>
        <v>0</v>
      </c>
      <c r="AK591" s="229">
        <f t="shared" si="273"/>
        <v>0</v>
      </c>
      <c r="AL591" s="226"/>
      <c r="AM591" s="15"/>
      <c r="AN591" s="232" t="e">
        <f t="shared" si="274"/>
        <v>#DIV/0!</v>
      </c>
      <c r="AO591" s="214">
        <f t="shared" si="266"/>
        <v>0</v>
      </c>
      <c r="AQ591" s="210"/>
      <c r="AR591" s="231"/>
      <c r="AS591" s="15"/>
      <c r="AT591" s="232">
        <f t="shared" si="275"/>
        <v>0</v>
      </c>
      <c r="AU591" s="235">
        <f t="shared" si="276"/>
        <v>0</v>
      </c>
      <c r="AY591" s="210"/>
      <c r="AZ591" s="231"/>
      <c r="BA591" s="15"/>
      <c r="BB591" s="232">
        <f t="shared" si="263"/>
        <v>0</v>
      </c>
      <c r="BC591" s="235">
        <f t="shared" si="277"/>
        <v>0</v>
      </c>
      <c r="BG591" s="210"/>
      <c r="BH591" s="231"/>
      <c r="BI591" s="15"/>
      <c r="BJ591" s="232">
        <f t="shared" si="267"/>
        <v>0</v>
      </c>
      <c r="BK591" s="235">
        <f t="shared" si="278"/>
        <v>0</v>
      </c>
      <c r="BM591" s="109">
        <f t="shared" si="268"/>
        <v>0.13822741263807029</v>
      </c>
      <c r="BN591" s="213"/>
      <c r="BR591" s="228"/>
      <c r="BS591" s="311"/>
      <c r="BT591" s="3"/>
      <c r="BU591" s="213"/>
      <c r="BV591" s="213"/>
      <c r="BW591" s="291"/>
    </row>
    <row r="592" spans="1:75" x14ac:dyDescent="0.2">
      <c r="A592" s="210"/>
      <c r="B592" s="211"/>
      <c r="C592" s="866" t="str">
        <f ca="1">IF(ISERR(AVERAGE(INDIRECT("B"&amp;(ROW()-INT($B$1/2))):INDIRECT("B"&amp;(ROW()+INT($B$1/2))))),"",AVERAGE(INDIRECT("B"&amp;(ROW()-INT($B$1/2))):INDIRECT("B"&amp;(ROW()+INT($B$1/2)))))</f>
        <v/>
      </c>
      <c r="D592" s="866">
        <f t="shared" si="262"/>
        <v>0</v>
      </c>
      <c r="E592" s="867"/>
      <c r="F592" s="212"/>
      <c r="G592" s="2"/>
      <c r="H592" s="213"/>
      <c r="I592" s="213"/>
      <c r="J592" s="51"/>
      <c r="K592" s="51"/>
      <c r="L592" s="553"/>
      <c r="M592" s="542"/>
      <c r="N592" s="544"/>
      <c r="O592" s="5"/>
      <c r="P592" s="216"/>
      <c r="Q592" s="217"/>
      <c r="R592" s="218"/>
      <c r="S592" s="219">
        <f t="shared" si="269"/>
        <v>0</v>
      </c>
      <c r="T592" s="220">
        <f t="shared" si="270"/>
        <v>0</v>
      </c>
      <c r="U592" s="214">
        <f t="shared" si="279"/>
        <v>0</v>
      </c>
      <c r="W592" s="221"/>
      <c r="X592" s="222"/>
      <c r="Y592" s="222"/>
      <c r="Z592" s="223"/>
      <c r="AA592" s="222"/>
      <c r="AB592" s="224"/>
      <c r="AC592" s="225"/>
      <c r="AD592" s="2">
        <f t="shared" si="264"/>
        <v>0</v>
      </c>
      <c r="AE592" s="2">
        <f t="shared" si="265"/>
        <v>0</v>
      </c>
      <c r="AF592" s="226"/>
      <c r="AG592" s="219">
        <f t="shared" si="271"/>
        <v>0</v>
      </c>
      <c r="AH592" s="234">
        <f t="shared" si="272"/>
        <v>0</v>
      </c>
      <c r="AI592" s="214">
        <f t="shared" si="280"/>
        <v>0</v>
      </c>
      <c r="AK592" s="229">
        <f t="shared" si="273"/>
        <v>0</v>
      </c>
      <c r="AL592" s="226"/>
      <c r="AM592" s="15"/>
      <c r="AN592" s="232" t="e">
        <f t="shared" si="274"/>
        <v>#DIV/0!</v>
      </c>
      <c r="AO592" s="214">
        <f t="shared" si="266"/>
        <v>0</v>
      </c>
      <c r="AQ592" s="210"/>
      <c r="AR592" s="231"/>
      <c r="AS592" s="15"/>
      <c r="AT592" s="232">
        <f t="shared" si="275"/>
        <v>0</v>
      </c>
      <c r="AU592" s="235">
        <f t="shared" si="276"/>
        <v>0</v>
      </c>
      <c r="AY592" s="210"/>
      <c r="AZ592" s="231"/>
      <c r="BA592" s="15"/>
      <c r="BB592" s="232">
        <f t="shared" si="263"/>
        <v>0</v>
      </c>
      <c r="BC592" s="235">
        <f t="shared" si="277"/>
        <v>0</v>
      </c>
      <c r="BG592" s="210"/>
      <c r="BH592" s="231"/>
      <c r="BI592" s="15"/>
      <c r="BJ592" s="232">
        <f t="shared" si="267"/>
        <v>0</v>
      </c>
      <c r="BK592" s="235">
        <f t="shared" si="278"/>
        <v>0</v>
      </c>
      <c r="BM592" s="109">
        <f t="shared" si="268"/>
        <v>0.13639507514033355</v>
      </c>
      <c r="BN592" s="213"/>
      <c r="BR592" s="228"/>
      <c r="BS592" s="311"/>
      <c r="BT592" s="3"/>
      <c r="BU592" s="213"/>
      <c r="BV592" s="213"/>
      <c r="BW592" s="291"/>
    </row>
    <row r="593" spans="1:75" x14ac:dyDescent="0.2">
      <c r="A593" s="210"/>
      <c r="B593" s="211"/>
      <c r="C593" s="866" t="str">
        <f ca="1">IF(ISERR(AVERAGE(INDIRECT("B"&amp;(ROW()-INT($B$1/2))):INDIRECT("B"&amp;(ROW()+INT($B$1/2))))),"",AVERAGE(INDIRECT("B"&amp;(ROW()-INT($B$1/2))):INDIRECT("B"&amp;(ROW()+INT($B$1/2)))))</f>
        <v/>
      </c>
      <c r="D593" s="866">
        <f t="shared" si="262"/>
        <v>0</v>
      </c>
      <c r="E593" s="867"/>
      <c r="F593" s="212"/>
      <c r="G593" s="2"/>
      <c r="H593" s="213"/>
      <c r="I593" s="213"/>
      <c r="J593" s="51"/>
      <c r="K593" s="51"/>
      <c r="L593" s="553"/>
      <c r="M593" s="542"/>
      <c r="N593" s="544"/>
      <c r="O593" s="5"/>
      <c r="P593" s="216"/>
      <c r="Q593" s="217"/>
      <c r="R593" s="218"/>
      <c r="S593" s="219">
        <f t="shared" si="269"/>
        <v>0</v>
      </c>
      <c r="T593" s="220">
        <f t="shared" si="270"/>
        <v>0</v>
      </c>
      <c r="U593" s="214">
        <f t="shared" si="279"/>
        <v>0</v>
      </c>
      <c r="W593" s="221"/>
      <c r="X593" s="222"/>
      <c r="Y593" s="222"/>
      <c r="Z593" s="223"/>
      <c r="AA593" s="222"/>
      <c r="AB593" s="224"/>
      <c r="AC593" s="225"/>
      <c r="AD593" s="2">
        <f t="shared" si="264"/>
        <v>0</v>
      </c>
      <c r="AE593" s="2">
        <f t="shared" si="265"/>
        <v>0</v>
      </c>
      <c r="AF593" s="226"/>
      <c r="AG593" s="219">
        <f t="shared" si="271"/>
        <v>0</v>
      </c>
      <c r="AH593" s="234">
        <f t="shared" si="272"/>
        <v>0</v>
      </c>
      <c r="AI593" s="214">
        <f t="shared" si="280"/>
        <v>0</v>
      </c>
      <c r="AK593" s="229">
        <f t="shared" si="273"/>
        <v>0</v>
      </c>
      <c r="AL593" s="226"/>
      <c r="AM593" s="15"/>
      <c r="AN593" s="232" t="e">
        <f t="shared" si="274"/>
        <v>#DIV/0!</v>
      </c>
      <c r="AO593" s="214">
        <f t="shared" si="266"/>
        <v>0</v>
      </c>
      <c r="AQ593" s="210"/>
      <c r="AR593" s="231"/>
      <c r="AS593" s="15"/>
      <c r="AT593" s="232">
        <f t="shared" si="275"/>
        <v>0</v>
      </c>
      <c r="AU593" s="235">
        <f t="shared" si="276"/>
        <v>0</v>
      </c>
      <c r="AY593" s="210"/>
      <c r="AZ593" s="231"/>
      <c r="BA593" s="15"/>
      <c r="BB593" s="232">
        <f t="shared" si="263"/>
        <v>0</v>
      </c>
      <c r="BC593" s="235">
        <f t="shared" si="277"/>
        <v>0</v>
      </c>
      <c r="BG593" s="210"/>
      <c r="BH593" s="231"/>
      <c r="BI593" s="15"/>
      <c r="BJ593" s="232">
        <f t="shared" si="267"/>
        <v>0</v>
      </c>
      <c r="BK593" s="235">
        <f t="shared" si="278"/>
        <v>0</v>
      </c>
      <c r="BM593" s="109">
        <f t="shared" si="268"/>
        <v>0.13456273764259682</v>
      </c>
      <c r="BN593" s="213"/>
      <c r="BR593" s="228"/>
      <c r="BS593" s="311"/>
      <c r="BT593" s="3"/>
      <c r="BU593" s="213"/>
      <c r="BV593" s="213"/>
      <c r="BW593" s="291"/>
    </row>
    <row r="594" spans="1:75" x14ac:dyDescent="0.2">
      <c r="A594" s="210"/>
      <c r="B594" s="211"/>
      <c r="C594" s="866" t="str">
        <f ca="1">IF(ISERR(AVERAGE(INDIRECT("B"&amp;(ROW()-INT($B$1/2))):INDIRECT("B"&amp;(ROW()+INT($B$1/2))))),"",AVERAGE(INDIRECT("B"&amp;(ROW()-INT($B$1/2))):INDIRECT("B"&amp;(ROW()+INT($B$1/2)))))</f>
        <v/>
      </c>
      <c r="D594" s="866">
        <f t="shared" si="262"/>
        <v>0</v>
      </c>
      <c r="E594" s="867"/>
      <c r="F594" s="212"/>
      <c r="G594" s="2"/>
      <c r="H594" s="213"/>
      <c r="I594" s="213"/>
      <c r="J594" s="51"/>
      <c r="K594" s="51"/>
      <c r="L594" s="553"/>
      <c r="M594" s="542"/>
      <c r="N594" s="544"/>
      <c r="O594" s="5"/>
      <c r="P594" s="216"/>
      <c r="Q594" s="217"/>
      <c r="R594" s="218"/>
      <c r="S594" s="219">
        <f t="shared" si="269"/>
        <v>0</v>
      </c>
      <c r="T594" s="220">
        <f t="shared" si="270"/>
        <v>0</v>
      </c>
      <c r="U594" s="214">
        <f t="shared" si="279"/>
        <v>0</v>
      </c>
      <c r="W594" s="221"/>
      <c r="X594" s="222"/>
      <c r="Y594" s="222"/>
      <c r="Z594" s="223"/>
      <c r="AA594" s="222"/>
      <c r="AB594" s="224"/>
      <c r="AC594" s="225"/>
      <c r="AD594" s="2">
        <f t="shared" si="264"/>
        <v>0</v>
      </c>
      <c r="AE594" s="2">
        <f t="shared" si="265"/>
        <v>0</v>
      </c>
      <c r="AF594" s="226"/>
      <c r="AG594" s="219">
        <f t="shared" si="271"/>
        <v>0</v>
      </c>
      <c r="AH594" s="234">
        <f t="shared" si="272"/>
        <v>0</v>
      </c>
      <c r="AI594" s="214">
        <f t="shared" si="280"/>
        <v>0</v>
      </c>
      <c r="AK594" s="229">
        <f t="shared" si="273"/>
        <v>0</v>
      </c>
      <c r="AL594" s="226"/>
      <c r="AM594" s="15"/>
      <c r="AN594" s="232" t="e">
        <f t="shared" si="274"/>
        <v>#DIV/0!</v>
      </c>
      <c r="AO594" s="214">
        <f t="shared" si="266"/>
        <v>0</v>
      </c>
      <c r="AQ594" s="210"/>
      <c r="AR594" s="231"/>
      <c r="AS594" s="15"/>
      <c r="AT594" s="232">
        <f t="shared" si="275"/>
        <v>0</v>
      </c>
      <c r="AU594" s="235">
        <f t="shared" si="276"/>
        <v>0</v>
      </c>
      <c r="AY594" s="210"/>
      <c r="AZ594" s="231"/>
      <c r="BA594" s="15"/>
      <c r="BB594" s="232">
        <f t="shared" si="263"/>
        <v>0</v>
      </c>
      <c r="BC594" s="235">
        <f t="shared" si="277"/>
        <v>0</v>
      </c>
      <c r="BG594" s="210"/>
      <c r="BH594" s="231"/>
      <c r="BI594" s="15"/>
      <c r="BJ594" s="232">
        <f t="shared" si="267"/>
        <v>0</v>
      </c>
      <c r="BK594" s="235">
        <f t="shared" si="278"/>
        <v>0</v>
      </c>
      <c r="BM594" s="109">
        <f t="shared" si="268"/>
        <v>0.13273040014486009</v>
      </c>
      <c r="BN594" s="213"/>
      <c r="BR594" s="228"/>
      <c r="BS594" s="311"/>
      <c r="BT594" s="3"/>
      <c r="BU594" s="213"/>
      <c r="BV594" s="213"/>
      <c r="BW594" s="291"/>
    </row>
    <row r="595" spans="1:75" x14ac:dyDescent="0.2">
      <c r="A595" s="210"/>
      <c r="B595" s="211"/>
      <c r="C595" s="866" t="str">
        <f ca="1">IF(ISERR(AVERAGE(INDIRECT("B"&amp;(ROW()-INT($B$1/2))):INDIRECT("B"&amp;(ROW()+INT($B$1/2))))),"",AVERAGE(INDIRECT("B"&amp;(ROW()-INT($B$1/2))):INDIRECT("B"&amp;(ROW()+INT($B$1/2)))))</f>
        <v/>
      </c>
      <c r="D595" s="866">
        <f t="shared" si="262"/>
        <v>0</v>
      </c>
      <c r="E595" s="867"/>
      <c r="F595" s="212"/>
      <c r="G595" s="2"/>
      <c r="H595" s="213"/>
      <c r="I595" s="213"/>
      <c r="J595" s="51"/>
      <c r="K595" s="51"/>
      <c r="L595" s="553"/>
      <c r="M595" s="542"/>
      <c r="N595" s="544"/>
      <c r="O595" s="5"/>
      <c r="P595" s="216"/>
      <c r="Q595" s="217"/>
      <c r="R595" s="218"/>
      <c r="S595" s="219">
        <f t="shared" si="269"/>
        <v>0</v>
      </c>
      <c r="T595" s="220">
        <f t="shared" si="270"/>
        <v>0</v>
      </c>
      <c r="U595" s="214">
        <f t="shared" si="279"/>
        <v>0</v>
      </c>
      <c r="W595" s="221"/>
      <c r="X595" s="222"/>
      <c r="Y595" s="222"/>
      <c r="Z595" s="223"/>
      <c r="AA595" s="222"/>
      <c r="AB595" s="224"/>
      <c r="AC595" s="225"/>
      <c r="AD595" s="2">
        <f t="shared" si="264"/>
        <v>0</v>
      </c>
      <c r="AE595" s="2">
        <f t="shared" si="265"/>
        <v>0</v>
      </c>
      <c r="AF595" s="226"/>
      <c r="AG595" s="219">
        <f t="shared" si="271"/>
        <v>0</v>
      </c>
      <c r="AH595" s="234">
        <f t="shared" si="272"/>
        <v>0</v>
      </c>
      <c r="AI595" s="214">
        <f t="shared" si="280"/>
        <v>0</v>
      </c>
      <c r="AK595" s="229">
        <f t="shared" si="273"/>
        <v>0</v>
      </c>
      <c r="AL595" s="226"/>
      <c r="AM595" s="15"/>
      <c r="AN595" s="232" t="e">
        <f t="shared" si="274"/>
        <v>#DIV/0!</v>
      </c>
      <c r="AO595" s="214">
        <f t="shared" si="266"/>
        <v>0</v>
      </c>
      <c r="AQ595" s="210"/>
      <c r="AR595" s="231"/>
      <c r="AS595" s="15"/>
      <c r="AT595" s="232">
        <f t="shared" si="275"/>
        <v>0</v>
      </c>
      <c r="AU595" s="235">
        <f t="shared" si="276"/>
        <v>0</v>
      </c>
      <c r="AY595" s="210"/>
      <c r="AZ595" s="231"/>
      <c r="BA595" s="15"/>
      <c r="BB595" s="232">
        <f t="shared" si="263"/>
        <v>0</v>
      </c>
      <c r="BC595" s="235">
        <f t="shared" si="277"/>
        <v>0</v>
      </c>
      <c r="BG595" s="210"/>
      <c r="BH595" s="231"/>
      <c r="BI595" s="15"/>
      <c r="BJ595" s="232">
        <f t="shared" si="267"/>
        <v>0</v>
      </c>
      <c r="BK595" s="235">
        <f t="shared" si="278"/>
        <v>0</v>
      </c>
      <c r="BM595" s="109">
        <f t="shared" si="268"/>
        <v>0.13089806264712336</v>
      </c>
      <c r="BN595" s="213"/>
      <c r="BR595" s="228"/>
      <c r="BS595" s="311"/>
      <c r="BT595" s="3"/>
      <c r="BU595" s="213"/>
      <c r="BV595" s="213"/>
      <c r="BW595" s="291"/>
    </row>
    <row r="596" spans="1:75" x14ac:dyDescent="0.2">
      <c r="A596" s="210"/>
      <c r="B596" s="211"/>
      <c r="C596" s="866" t="str">
        <f ca="1">IF(ISERR(AVERAGE(INDIRECT("B"&amp;(ROW()-INT($B$1/2))):INDIRECT("B"&amp;(ROW()+INT($B$1/2))))),"",AVERAGE(INDIRECT("B"&amp;(ROW()-INT($B$1/2))):INDIRECT("B"&amp;(ROW()+INT($B$1/2)))))</f>
        <v/>
      </c>
      <c r="D596" s="866">
        <f t="shared" si="262"/>
        <v>0</v>
      </c>
      <c r="E596" s="867"/>
      <c r="F596" s="212"/>
      <c r="G596" s="2"/>
      <c r="H596" s="213"/>
      <c r="I596" s="213"/>
      <c r="J596" s="51"/>
      <c r="K596" s="51"/>
      <c r="L596" s="553"/>
      <c r="M596" s="542"/>
      <c r="N596" s="544"/>
      <c r="O596" s="5"/>
      <c r="P596" s="216"/>
      <c r="Q596" s="217"/>
      <c r="R596" s="218"/>
      <c r="S596" s="219">
        <f t="shared" si="269"/>
        <v>0</v>
      </c>
      <c r="T596" s="220">
        <f t="shared" si="270"/>
        <v>0</v>
      </c>
      <c r="U596" s="214">
        <f t="shared" si="279"/>
        <v>0</v>
      </c>
      <c r="W596" s="221"/>
      <c r="X596" s="222"/>
      <c r="Y596" s="222"/>
      <c r="Z596" s="223"/>
      <c r="AA596" s="222"/>
      <c r="AB596" s="224"/>
      <c r="AC596" s="225"/>
      <c r="AD596" s="2">
        <f t="shared" si="264"/>
        <v>0</v>
      </c>
      <c r="AE596" s="2">
        <f t="shared" si="265"/>
        <v>0</v>
      </c>
      <c r="AF596" s="226"/>
      <c r="AG596" s="219">
        <f t="shared" si="271"/>
        <v>0</v>
      </c>
      <c r="AH596" s="234">
        <f t="shared" si="272"/>
        <v>0</v>
      </c>
      <c r="AI596" s="214">
        <f t="shared" si="280"/>
        <v>0</v>
      </c>
      <c r="AK596" s="229">
        <f t="shared" si="273"/>
        <v>0</v>
      </c>
      <c r="AL596" s="226"/>
      <c r="AM596" s="15"/>
      <c r="AN596" s="232" t="e">
        <f t="shared" si="274"/>
        <v>#DIV/0!</v>
      </c>
      <c r="AO596" s="214">
        <f t="shared" si="266"/>
        <v>0</v>
      </c>
      <c r="AQ596" s="210"/>
      <c r="AR596" s="231"/>
      <c r="AS596" s="15"/>
      <c r="AT596" s="232">
        <f t="shared" si="275"/>
        <v>0</v>
      </c>
      <c r="AU596" s="235">
        <f t="shared" si="276"/>
        <v>0</v>
      </c>
      <c r="AY596" s="210"/>
      <c r="AZ596" s="231"/>
      <c r="BA596" s="15"/>
      <c r="BB596" s="232">
        <f t="shared" si="263"/>
        <v>0</v>
      </c>
      <c r="BC596" s="235">
        <f t="shared" si="277"/>
        <v>0</v>
      </c>
      <c r="BG596" s="210"/>
      <c r="BH596" s="231"/>
      <c r="BI596" s="15"/>
      <c r="BJ596" s="232">
        <f t="shared" si="267"/>
        <v>0</v>
      </c>
      <c r="BK596" s="235">
        <f t="shared" si="278"/>
        <v>0</v>
      </c>
      <c r="BM596" s="109">
        <f t="shared" si="268"/>
        <v>0.12906572514938663</v>
      </c>
      <c r="BN596" s="213"/>
      <c r="BR596" s="228"/>
      <c r="BS596" s="311"/>
      <c r="BT596" s="3"/>
      <c r="BU596" s="213"/>
      <c r="BV596" s="213"/>
      <c r="BW596" s="291"/>
    </row>
    <row r="597" spans="1:75" x14ac:dyDescent="0.2">
      <c r="A597" s="210"/>
      <c r="B597" s="211"/>
      <c r="C597" s="866" t="str">
        <f ca="1">IF(ISERR(AVERAGE(INDIRECT("B"&amp;(ROW()-INT($B$1/2))):INDIRECT("B"&amp;(ROW()+INT($B$1/2))))),"",AVERAGE(INDIRECT("B"&amp;(ROW()-INT($B$1/2))):INDIRECT("B"&amp;(ROW()+INT($B$1/2)))))</f>
        <v/>
      </c>
      <c r="D597" s="866">
        <f t="shared" si="262"/>
        <v>0</v>
      </c>
      <c r="E597" s="867"/>
      <c r="F597" s="212"/>
      <c r="G597" s="2"/>
      <c r="H597" s="213"/>
      <c r="I597" s="213"/>
      <c r="J597" s="51"/>
      <c r="K597" s="51"/>
      <c r="L597" s="553"/>
      <c r="M597" s="542"/>
      <c r="N597" s="544"/>
      <c r="O597" s="5"/>
      <c r="P597" s="216"/>
      <c r="Q597" s="217"/>
      <c r="R597" s="218"/>
      <c r="S597" s="219">
        <f t="shared" si="269"/>
        <v>0</v>
      </c>
      <c r="T597" s="220">
        <f t="shared" si="270"/>
        <v>0</v>
      </c>
      <c r="U597" s="214">
        <f t="shared" si="279"/>
        <v>0</v>
      </c>
      <c r="W597" s="221"/>
      <c r="X597" s="222"/>
      <c r="Y597" s="222"/>
      <c r="Z597" s="223"/>
      <c r="AA597" s="222"/>
      <c r="AB597" s="224"/>
      <c r="AC597" s="225"/>
      <c r="AD597" s="2">
        <f t="shared" si="264"/>
        <v>0</v>
      </c>
      <c r="AE597" s="2">
        <f t="shared" si="265"/>
        <v>0</v>
      </c>
      <c r="AF597" s="226"/>
      <c r="AG597" s="219">
        <f t="shared" si="271"/>
        <v>0</v>
      </c>
      <c r="AH597" s="234">
        <f t="shared" si="272"/>
        <v>0</v>
      </c>
      <c r="AI597" s="214">
        <f t="shared" si="280"/>
        <v>0</v>
      </c>
      <c r="AK597" s="229">
        <f t="shared" si="273"/>
        <v>0</v>
      </c>
      <c r="AL597" s="226"/>
      <c r="AM597" s="15"/>
      <c r="AN597" s="232" t="e">
        <f t="shared" si="274"/>
        <v>#DIV/0!</v>
      </c>
      <c r="AO597" s="214">
        <f t="shared" si="266"/>
        <v>0</v>
      </c>
      <c r="AQ597" s="210"/>
      <c r="AR597" s="231"/>
      <c r="AS597" s="15"/>
      <c r="AT597" s="232">
        <f t="shared" si="275"/>
        <v>0</v>
      </c>
      <c r="AU597" s="235">
        <f t="shared" si="276"/>
        <v>0</v>
      </c>
      <c r="AY597" s="210"/>
      <c r="AZ597" s="231"/>
      <c r="BA597" s="15"/>
      <c r="BB597" s="232">
        <f t="shared" si="263"/>
        <v>0</v>
      </c>
      <c r="BC597" s="235">
        <f t="shared" si="277"/>
        <v>0</v>
      </c>
      <c r="BG597" s="210"/>
      <c r="BH597" s="231"/>
      <c r="BI597" s="15"/>
      <c r="BJ597" s="232">
        <f t="shared" si="267"/>
        <v>0</v>
      </c>
      <c r="BK597" s="235">
        <f t="shared" si="278"/>
        <v>0</v>
      </c>
      <c r="BM597" s="109">
        <f t="shared" si="268"/>
        <v>0.1272333876516499</v>
      </c>
      <c r="BN597" s="213"/>
      <c r="BR597" s="228"/>
      <c r="BS597" s="311"/>
      <c r="BT597" s="3"/>
      <c r="BU597" s="213"/>
      <c r="BV597" s="213"/>
      <c r="BW597" s="291"/>
    </row>
    <row r="598" spans="1:75" x14ac:dyDescent="0.2">
      <c r="A598" s="210"/>
      <c r="B598" s="211"/>
      <c r="C598" s="866" t="str">
        <f ca="1">IF(ISERR(AVERAGE(INDIRECT("B"&amp;(ROW()-INT($B$1/2))):INDIRECT("B"&amp;(ROW()+INT($B$1/2))))),"",AVERAGE(INDIRECT("B"&amp;(ROW()-INT($B$1/2))):INDIRECT("B"&amp;(ROW()+INT($B$1/2)))))</f>
        <v/>
      </c>
      <c r="D598" s="866">
        <f t="shared" si="262"/>
        <v>0</v>
      </c>
      <c r="E598" s="867"/>
      <c r="F598" s="212"/>
      <c r="G598" s="2"/>
      <c r="H598" s="213"/>
      <c r="I598" s="213"/>
      <c r="J598" s="51"/>
      <c r="K598" s="51"/>
      <c r="L598" s="553"/>
      <c r="M598" s="542"/>
      <c r="N598" s="544"/>
      <c r="O598" s="5"/>
      <c r="P598" s="216"/>
      <c r="Q598" s="217"/>
      <c r="R598" s="218"/>
      <c r="S598" s="219">
        <f t="shared" si="269"/>
        <v>0</v>
      </c>
      <c r="T598" s="220">
        <f t="shared" si="270"/>
        <v>0</v>
      </c>
      <c r="U598" s="214">
        <f t="shared" si="279"/>
        <v>0</v>
      </c>
      <c r="W598" s="221"/>
      <c r="X598" s="222"/>
      <c r="Y598" s="222"/>
      <c r="Z598" s="223"/>
      <c r="AA598" s="222"/>
      <c r="AB598" s="224"/>
      <c r="AC598" s="225"/>
      <c r="AD598" s="2">
        <f t="shared" si="264"/>
        <v>0</v>
      </c>
      <c r="AE598" s="2">
        <f t="shared" si="265"/>
        <v>0</v>
      </c>
      <c r="AF598" s="226"/>
      <c r="AG598" s="219">
        <f t="shared" si="271"/>
        <v>0</v>
      </c>
      <c r="AH598" s="234">
        <f t="shared" si="272"/>
        <v>0</v>
      </c>
      <c r="AI598" s="214">
        <f t="shared" si="280"/>
        <v>0</v>
      </c>
      <c r="AK598" s="229">
        <f t="shared" si="273"/>
        <v>0</v>
      </c>
      <c r="AL598" s="226"/>
      <c r="AM598" s="15"/>
      <c r="AN598" s="232" t="e">
        <f t="shared" si="274"/>
        <v>#DIV/0!</v>
      </c>
      <c r="AO598" s="214">
        <f t="shared" si="266"/>
        <v>0</v>
      </c>
      <c r="AQ598" s="210"/>
      <c r="AR598" s="231"/>
      <c r="AS598" s="15"/>
      <c r="AT598" s="232">
        <f t="shared" si="275"/>
        <v>0</v>
      </c>
      <c r="AU598" s="235">
        <f t="shared" si="276"/>
        <v>0</v>
      </c>
      <c r="AY598" s="210"/>
      <c r="AZ598" s="231"/>
      <c r="BA598" s="15"/>
      <c r="BB598" s="232">
        <f t="shared" si="263"/>
        <v>0</v>
      </c>
      <c r="BC598" s="235">
        <f t="shared" si="277"/>
        <v>0</v>
      </c>
      <c r="BG598" s="210"/>
      <c r="BH598" s="231"/>
      <c r="BI598" s="15"/>
      <c r="BJ598" s="232">
        <f t="shared" si="267"/>
        <v>0</v>
      </c>
      <c r="BK598" s="235">
        <f t="shared" si="278"/>
        <v>0</v>
      </c>
      <c r="BM598" s="109">
        <f t="shared" si="268"/>
        <v>0.12540105015391317</v>
      </c>
      <c r="BN598" s="213"/>
      <c r="BR598" s="228"/>
      <c r="BS598" s="311"/>
      <c r="BT598" s="3"/>
      <c r="BU598" s="213"/>
      <c r="BV598" s="213"/>
      <c r="BW598" s="291"/>
    </row>
    <row r="599" spans="1:75" x14ac:dyDescent="0.2">
      <c r="A599" s="210"/>
      <c r="B599" s="211"/>
      <c r="C599" s="866" t="str">
        <f ca="1">IF(ISERR(AVERAGE(INDIRECT("B"&amp;(ROW()-INT($B$1/2))):INDIRECT("B"&amp;(ROW()+INT($B$1/2))))),"",AVERAGE(INDIRECT("B"&amp;(ROW()-INT($B$1/2))):INDIRECT("B"&amp;(ROW()+INT($B$1/2)))))</f>
        <v/>
      </c>
      <c r="D599" s="866">
        <f t="shared" si="262"/>
        <v>0</v>
      </c>
      <c r="E599" s="867"/>
      <c r="F599" s="212"/>
      <c r="G599" s="2"/>
      <c r="H599" s="213"/>
      <c r="I599" s="213"/>
      <c r="J599" s="51"/>
      <c r="K599" s="51"/>
      <c r="L599" s="553"/>
      <c r="M599" s="542"/>
      <c r="N599" s="544"/>
      <c r="O599" s="5"/>
      <c r="P599" s="216"/>
      <c r="Q599" s="217"/>
      <c r="R599" s="218"/>
      <c r="S599" s="219">
        <f t="shared" si="269"/>
        <v>0</v>
      </c>
      <c r="T599" s="220">
        <f t="shared" si="270"/>
        <v>0</v>
      </c>
      <c r="U599" s="214">
        <f t="shared" si="279"/>
        <v>0</v>
      </c>
      <c r="W599" s="221"/>
      <c r="X599" s="222"/>
      <c r="Y599" s="222"/>
      <c r="Z599" s="223"/>
      <c r="AA599" s="222"/>
      <c r="AB599" s="224"/>
      <c r="AC599" s="225"/>
      <c r="AD599" s="2">
        <f t="shared" si="264"/>
        <v>0</v>
      </c>
      <c r="AE599" s="2">
        <f t="shared" si="265"/>
        <v>0</v>
      </c>
      <c r="AF599" s="226"/>
      <c r="AG599" s="219">
        <f t="shared" si="271"/>
        <v>0</v>
      </c>
      <c r="AH599" s="234">
        <f t="shared" si="272"/>
        <v>0</v>
      </c>
      <c r="AI599" s="214">
        <f t="shared" si="280"/>
        <v>0</v>
      </c>
      <c r="AK599" s="229">
        <f t="shared" si="273"/>
        <v>0</v>
      </c>
      <c r="AL599" s="226"/>
      <c r="AM599" s="15"/>
      <c r="AN599" s="232" t="e">
        <f t="shared" si="274"/>
        <v>#DIV/0!</v>
      </c>
      <c r="AO599" s="214">
        <f t="shared" si="266"/>
        <v>0</v>
      </c>
      <c r="AQ599" s="210"/>
      <c r="AR599" s="231"/>
      <c r="AS599" s="15"/>
      <c r="AT599" s="232">
        <f t="shared" si="275"/>
        <v>0</v>
      </c>
      <c r="AU599" s="235">
        <f t="shared" si="276"/>
        <v>0</v>
      </c>
      <c r="AY599" s="210"/>
      <c r="AZ599" s="231"/>
      <c r="BA599" s="15"/>
      <c r="BB599" s="232">
        <f t="shared" si="263"/>
        <v>0</v>
      </c>
      <c r="BC599" s="235">
        <f t="shared" si="277"/>
        <v>0</v>
      </c>
      <c r="BG599" s="210"/>
      <c r="BH599" s="231"/>
      <c r="BI599" s="15"/>
      <c r="BJ599" s="232">
        <f t="shared" si="267"/>
        <v>0</v>
      </c>
      <c r="BK599" s="235">
        <f t="shared" si="278"/>
        <v>0</v>
      </c>
      <c r="BM599" s="109">
        <f t="shared" si="268"/>
        <v>0.12356871265617643</v>
      </c>
      <c r="BN599" s="213"/>
      <c r="BR599" s="228"/>
      <c r="BS599" s="311"/>
      <c r="BT599" s="3"/>
      <c r="BU599" s="213"/>
      <c r="BV599" s="213"/>
      <c r="BW599" s="291"/>
    </row>
    <row r="600" spans="1:75" x14ac:dyDescent="0.2">
      <c r="A600" s="210"/>
      <c r="B600" s="211"/>
      <c r="C600" s="866" t="str">
        <f ca="1">IF(ISERR(AVERAGE(INDIRECT("B"&amp;(ROW()-INT($B$1/2))):INDIRECT("B"&amp;(ROW()+INT($B$1/2))))),"",AVERAGE(INDIRECT("B"&amp;(ROW()-INT($B$1/2))):INDIRECT("B"&amp;(ROW()+INT($B$1/2)))))</f>
        <v/>
      </c>
      <c r="D600" s="866">
        <f t="shared" si="262"/>
        <v>0</v>
      </c>
      <c r="E600" s="867"/>
      <c r="F600" s="212"/>
      <c r="G600" s="2"/>
      <c r="H600" s="213"/>
      <c r="I600" s="213"/>
      <c r="J600" s="51"/>
      <c r="K600" s="51"/>
      <c r="L600" s="553"/>
      <c r="M600" s="542"/>
      <c r="N600" s="544"/>
      <c r="O600" s="5"/>
      <c r="P600" s="216"/>
      <c r="Q600" s="217"/>
      <c r="R600" s="218"/>
      <c r="S600" s="219">
        <f t="shared" si="269"/>
        <v>0</v>
      </c>
      <c r="T600" s="220">
        <f t="shared" si="270"/>
        <v>0</v>
      </c>
      <c r="U600" s="214">
        <f t="shared" si="279"/>
        <v>0</v>
      </c>
      <c r="W600" s="221"/>
      <c r="X600" s="222"/>
      <c r="Y600" s="222"/>
      <c r="Z600" s="223"/>
      <c r="AA600" s="222"/>
      <c r="AB600" s="224"/>
      <c r="AC600" s="225"/>
      <c r="AD600" s="2">
        <f t="shared" si="264"/>
        <v>0</v>
      </c>
      <c r="AE600" s="2">
        <f t="shared" si="265"/>
        <v>0</v>
      </c>
      <c r="AF600" s="226"/>
      <c r="AG600" s="219">
        <f t="shared" si="271"/>
        <v>0</v>
      </c>
      <c r="AH600" s="234">
        <f t="shared" si="272"/>
        <v>0</v>
      </c>
      <c r="AI600" s="214">
        <f t="shared" si="280"/>
        <v>0</v>
      </c>
      <c r="AK600" s="229">
        <f t="shared" si="273"/>
        <v>0</v>
      </c>
      <c r="AL600" s="226"/>
      <c r="AM600" s="15"/>
      <c r="AN600" s="232" t="e">
        <f t="shared" si="274"/>
        <v>#DIV/0!</v>
      </c>
      <c r="AO600" s="214">
        <f t="shared" si="266"/>
        <v>0</v>
      </c>
      <c r="AQ600" s="210"/>
      <c r="AR600" s="231"/>
      <c r="AS600" s="15"/>
      <c r="AT600" s="232">
        <f t="shared" si="275"/>
        <v>0</v>
      </c>
      <c r="AU600" s="235">
        <f t="shared" si="276"/>
        <v>0</v>
      </c>
      <c r="AY600" s="210"/>
      <c r="AZ600" s="231"/>
      <c r="BA600" s="15"/>
      <c r="BB600" s="232">
        <f t="shared" si="263"/>
        <v>0</v>
      </c>
      <c r="BC600" s="235">
        <f t="shared" si="277"/>
        <v>0</v>
      </c>
      <c r="BG600" s="210"/>
      <c r="BH600" s="231"/>
      <c r="BI600" s="15"/>
      <c r="BJ600" s="232">
        <f t="shared" si="267"/>
        <v>0</v>
      </c>
      <c r="BK600" s="235">
        <f t="shared" si="278"/>
        <v>0</v>
      </c>
      <c r="BM600" s="109">
        <f t="shared" si="268"/>
        <v>0.12173637515843969</v>
      </c>
      <c r="BN600" s="213"/>
      <c r="BR600" s="228"/>
      <c r="BS600" s="311"/>
      <c r="BT600" s="3"/>
      <c r="BU600" s="213"/>
      <c r="BV600" s="213"/>
      <c r="BW600" s="291"/>
    </row>
    <row r="601" spans="1:75" x14ac:dyDescent="0.2">
      <c r="A601" s="210"/>
      <c r="B601" s="211"/>
      <c r="C601" s="866" t="str">
        <f ca="1">IF(ISERR(AVERAGE(INDIRECT("B"&amp;(ROW()-INT($B$1/2))):INDIRECT("B"&amp;(ROW()+INT($B$1/2))))),"",AVERAGE(INDIRECT("B"&amp;(ROW()-INT($B$1/2))):INDIRECT("B"&amp;(ROW()+INT($B$1/2)))))</f>
        <v/>
      </c>
      <c r="D601" s="866">
        <f t="shared" si="262"/>
        <v>0</v>
      </c>
      <c r="E601" s="867"/>
      <c r="F601" s="212"/>
      <c r="G601" s="2"/>
      <c r="H601" s="213"/>
      <c r="I601" s="213"/>
      <c r="J601" s="51"/>
      <c r="K601" s="51"/>
      <c r="L601" s="553"/>
      <c r="M601" s="542"/>
      <c r="N601" s="544"/>
      <c r="O601" s="5"/>
      <c r="P601" s="216"/>
      <c r="Q601" s="217"/>
      <c r="R601" s="218"/>
      <c r="S601" s="219">
        <f t="shared" si="269"/>
        <v>0</v>
      </c>
      <c r="T601" s="220">
        <f t="shared" si="270"/>
        <v>0</v>
      </c>
      <c r="U601" s="214">
        <f t="shared" si="279"/>
        <v>0</v>
      </c>
      <c r="W601" s="221"/>
      <c r="X601" s="222"/>
      <c r="Y601" s="222"/>
      <c r="Z601" s="223"/>
      <c r="AA601" s="222"/>
      <c r="AB601" s="224"/>
      <c r="AC601" s="225"/>
      <c r="AD601" s="2">
        <f t="shared" si="264"/>
        <v>0</v>
      </c>
      <c r="AE601" s="2">
        <f t="shared" si="265"/>
        <v>0</v>
      </c>
      <c r="AF601" s="226"/>
      <c r="AG601" s="219">
        <f t="shared" si="271"/>
        <v>0</v>
      </c>
      <c r="AH601" s="234">
        <f t="shared" si="272"/>
        <v>0</v>
      </c>
      <c r="AI601" s="214">
        <f t="shared" si="280"/>
        <v>0</v>
      </c>
      <c r="AK601" s="229">
        <f t="shared" si="273"/>
        <v>0</v>
      </c>
      <c r="AL601" s="226"/>
      <c r="AM601" s="15"/>
      <c r="AN601" s="232" t="e">
        <f t="shared" si="274"/>
        <v>#DIV/0!</v>
      </c>
      <c r="AO601" s="214">
        <f t="shared" si="266"/>
        <v>0</v>
      </c>
      <c r="AQ601" s="210"/>
      <c r="AR601" s="231"/>
      <c r="AS601" s="15"/>
      <c r="AT601" s="232">
        <f t="shared" si="275"/>
        <v>0</v>
      </c>
      <c r="AU601" s="235">
        <f t="shared" si="276"/>
        <v>0</v>
      </c>
      <c r="AY601" s="210"/>
      <c r="AZ601" s="231"/>
      <c r="BA601" s="15"/>
      <c r="BB601" s="232">
        <f t="shared" si="263"/>
        <v>0</v>
      </c>
      <c r="BC601" s="235">
        <f t="shared" si="277"/>
        <v>0</v>
      </c>
      <c r="BG601" s="210"/>
      <c r="BH601" s="231"/>
      <c r="BI601" s="15"/>
      <c r="BJ601" s="232">
        <f t="shared" si="267"/>
        <v>0</v>
      </c>
      <c r="BK601" s="235">
        <f t="shared" si="278"/>
        <v>0</v>
      </c>
      <c r="BM601" s="109">
        <f t="shared" si="268"/>
        <v>0.11990403766070294</v>
      </c>
      <c r="BN601" s="213"/>
      <c r="BR601" s="228"/>
      <c r="BS601" s="311"/>
      <c r="BT601" s="3"/>
      <c r="BU601" s="213"/>
      <c r="BV601" s="213"/>
      <c r="BW601" s="291"/>
    </row>
    <row r="602" spans="1:75" x14ac:dyDescent="0.2">
      <c r="A602" s="210"/>
      <c r="B602" s="211"/>
      <c r="C602" s="866" t="str">
        <f ca="1">IF(ISERR(AVERAGE(INDIRECT("B"&amp;(ROW()-INT($B$1/2))):INDIRECT("B"&amp;(ROW()+INT($B$1/2))))),"",AVERAGE(INDIRECT("B"&amp;(ROW()-INT($B$1/2))):INDIRECT("B"&amp;(ROW()+INT($B$1/2)))))</f>
        <v/>
      </c>
      <c r="D602" s="866">
        <f t="shared" si="262"/>
        <v>0</v>
      </c>
      <c r="E602" s="867"/>
      <c r="F602" s="212"/>
      <c r="G602" s="2"/>
      <c r="H602" s="213"/>
      <c r="I602" s="213"/>
      <c r="J602" s="51"/>
      <c r="K602" s="51"/>
      <c r="L602" s="553"/>
      <c r="M602" s="542"/>
      <c r="N602" s="544"/>
      <c r="O602" s="5"/>
      <c r="P602" s="216"/>
      <c r="Q602" s="217"/>
      <c r="R602" s="218"/>
      <c r="S602" s="219">
        <f t="shared" si="269"/>
        <v>0</v>
      </c>
      <c r="T602" s="220">
        <f t="shared" si="270"/>
        <v>0</v>
      </c>
      <c r="U602" s="214">
        <f t="shared" si="279"/>
        <v>0</v>
      </c>
      <c r="W602" s="221"/>
      <c r="X602" s="222"/>
      <c r="Y602" s="222"/>
      <c r="Z602" s="223"/>
      <c r="AA602" s="222"/>
      <c r="AB602" s="224"/>
      <c r="AC602" s="225"/>
      <c r="AD602" s="2">
        <f t="shared" si="264"/>
        <v>0</v>
      </c>
      <c r="AE602" s="2">
        <f t="shared" si="265"/>
        <v>0</v>
      </c>
      <c r="AF602" s="226"/>
      <c r="AG602" s="219">
        <f t="shared" si="271"/>
        <v>0</v>
      </c>
      <c r="AH602" s="234">
        <f t="shared" si="272"/>
        <v>0</v>
      </c>
      <c r="AI602" s="214">
        <f t="shared" si="280"/>
        <v>0</v>
      </c>
      <c r="AK602" s="229">
        <f t="shared" si="273"/>
        <v>0</v>
      </c>
      <c r="AL602" s="226"/>
      <c r="AM602" s="15"/>
      <c r="AN602" s="232" t="e">
        <f t="shared" si="274"/>
        <v>#DIV/0!</v>
      </c>
      <c r="AO602" s="214">
        <f t="shared" si="266"/>
        <v>0</v>
      </c>
      <c r="AQ602" s="210"/>
      <c r="AR602" s="231"/>
      <c r="AS602" s="15"/>
      <c r="AT602" s="232">
        <f t="shared" si="275"/>
        <v>0</v>
      </c>
      <c r="AU602" s="235">
        <f t="shared" si="276"/>
        <v>0</v>
      </c>
      <c r="AY602" s="210"/>
      <c r="AZ602" s="231"/>
      <c r="BA602" s="15"/>
      <c r="BB602" s="232">
        <f t="shared" si="263"/>
        <v>0</v>
      </c>
      <c r="BC602" s="235">
        <f t="shared" si="277"/>
        <v>0</v>
      </c>
      <c r="BG602" s="210"/>
      <c r="BH602" s="231"/>
      <c r="BI602" s="15"/>
      <c r="BJ602" s="232">
        <f t="shared" si="267"/>
        <v>0</v>
      </c>
      <c r="BK602" s="235">
        <f t="shared" si="278"/>
        <v>0</v>
      </c>
      <c r="BM602" s="109">
        <f t="shared" si="268"/>
        <v>0.1180717001629662</v>
      </c>
      <c r="BN602" s="213"/>
      <c r="BR602" s="228"/>
      <c r="BS602" s="311"/>
      <c r="BT602" s="3"/>
      <c r="BU602" s="213"/>
      <c r="BV602" s="213"/>
      <c r="BW602" s="291"/>
    </row>
    <row r="603" spans="1:75" x14ac:dyDescent="0.2">
      <c r="A603" s="210"/>
      <c r="B603" s="211"/>
      <c r="C603" s="866" t="str">
        <f ca="1">IF(ISERR(AVERAGE(INDIRECT("B"&amp;(ROW()-INT($B$1/2))):INDIRECT("B"&amp;(ROW()+INT($B$1/2))))),"",AVERAGE(INDIRECT("B"&amp;(ROW()-INT($B$1/2))):INDIRECT("B"&amp;(ROW()+INT($B$1/2)))))</f>
        <v/>
      </c>
      <c r="D603" s="866">
        <f t="shared" si="262"/>
        <v>0</v>
      </c>
      <c r="E603" s="867"/>
      <c r="F603" s="212"/>
      <c r="G603" s="2"/>
      <c r="H603" s="213"/>
      <c r="I603" s="213"/>
      <c r="J603" s="51"/>
      <c r="K603" s="51"/>
      <c r="L603" s="553"/>
      <c r="M603" s="542"/>
      <c r="N603" s="544"/>
      <c r="O603" s="5"/>
      <c r="P603" s="216"/>
      <c r="Q603" s="217"/>
      <c r="R603" s="218"/>
      <c r="S603" s="219">
        <f t="shared" si="269"/>
        <v>0</v>
      </c>
      <c r="T603" s="220">
        <f t="shared" si="270"/>
        <v>0</v>
      </c>
      <c r="U603" s="214">
        <f t="shared" si="279"/>
        <v>0</v>
      </c>
      <c r="W603" s="221"/>
      <c r="X603" s="222"/>
      <c r="Y603" s="222"/>
      <c r="Z603" s="223"/>
      <c r="AA603" s="222"/>
      <c r="AB603" s="224"/>
      <c r="AC603" s="225"/>
      <c r="AD603" s="2">
        <f t="shared" si="264"/>
        <v>0</v>
      </c>
      <c r="AE603" s="2">
        <f t="shared" si="265"/>
        <v>0</v>
      </c>
      <c r="AF603" s="226"/>
      <c r="AG603" s="219">
        <f t="shared" si="271"/>
        <v>0</v>
      </c>
      <c r="AH603" s="234">
        <f t="shared" si="272"/>
        <v>0</v>
      </c>
      <c r="AI603" s="214">
        <f t="shared" si="280"/>
        <v>0</v>
      </c>
      <c r="AK603" s="229">
        <f t="shared" si="273"/>
        <v>0</v>
      </c>
      <c r="AL603" s="226"/>
      <c r="AM603" s="15"/>
      <c r="AN603" s="232" t="e">
        <f t="shared" si="274"/>
        <v>#DIV/0!</v>
      </c>
      <c r="AO603" s="214">
        <f t="shared" si="266"/>
        <v>0</v>
      </c>
      <c r="AQ603" s="210"/>
      <c r="AR603" s="231"/>
      <c r="AS603" s="15"/>
      <c r="AT603" s="232">
        <f t="shared" si="275"/>
        <v>0</v>
      </c>
      <c r="AU603" s="235">
        <f t="shared" si="276"/>
        <v>0</v>
      </c>
      <c r="AY603" s="210"/>
      <c r="AZ603" s="231"/>
      <c r="BA603" s="15"/>
      <c r="BB603" s="232">
        <f t="shared" si="263"/>
        <v>0</v>
      </c>
      <c r="BC603" s="235">
        <f t="shared" si="277"/>
        <v>0</v>
      </c>
      <c r="BG603" s="210"/>
      <c r="BH603" s="231"/>
      <c r="BI603" s="15"/>
      <c r="BJ603" s="232">
        <f t="shared" si="267"/>
        <v>0</v>
      </c>
      <c r="BK603" s="235">
        <f t="shared" si="278"/>
        <v>0</v>
      </c>
      <c r="BM603" s="109">
        <f t="shared" si="268"/>
        <v>0.11623936266522945</v>
      </c>
      <c r="BN603" s="213"/>
      <c r="BR603" s="228"/>
      <c r="BS603" s="311"/>
      <c r="BT603" s="3"/>
      <c r="BU603" s="213"/>
      <c r="BV603" s="213"/>
      <c r="BW603" s="291"/>
    </row>
    <row r="604" spans="1:75" x14ac:dyDescent="0.2">
      <c r="A604" s="210"/>
      <c r="B604" s="211"/>
      <c r="C604" s="866" t="str">
        <f ca="1">IF(ISERR(AVERAGE(INDIRECT("B"&amp;(ROW()-INT($B$1/2))):INDIRECT("B"&amp;(ROW()+INT($B$1/2))))),"",AVERAGE(INDIRECT("B"&amp;(ROW()-INT($B$1/2))):INDIRECT("B"&amp;(ROW()+INT($B$1/2)))))</f>
        <v/>
      </c>
      <c r="D604" s="866">
        <f t="shared" si="262"/>
        <v>0</v>
      </c>
      <c r="E604" s="867"/>
      <c r="F604" s="212"/>
      <c r="G604" s="2"/>
      <c r="H604" s="213"/>
      <c r="I604" s="213"/>
      <c r="J604" s="51"/>
      <c r="K604" s="51"/>
      <c r="L604" s="553"/>
      <c r="M604" s="542"/>
      <c r="N604" s="544"/>
      <c r="O604" s="5"/>
      <c r="P604" s="216"/>
      <c r="Q604" s="217"/>
      <c r="R604" s="218"/>
      <c r="S604" s="219">
        <f t="shared" si="269"/>
        <v>0</v>
      </c>
      <c r="T604" s="220">
        <f t="shared" si="270"/>
        <v>0</v>
      </c>
      <c r="U604" s="214">
        <f t="shared" si="279"/>
        <v>0</v>
      </c>
      <c r="W604" s="221"/>
      <c r="X604" s="222"/>
      <c r="Y604" s="222"/>
      <c r="Z604" s="223"/>
      <c r="AA604" s="222"/>
      <c r="AB604" s="224"/>
      <c r="AC604" s="225"/>
      <c r="AD604" s="2">
        <f t="shared" si="264"/>
        <v>0</v>
      </c>
      <c r="AE604" s="2">
        <f t="shared" si="265"/>
        <v>0</v>
      </c>
      <c r="AF604" s="226"/>
      <c r="AG604" s="219">
        <f t="shared" si="271"/>
        <v>0</v>
      </c>
      <c r="AH604" s="234">
        <f t="shared" si="272"/>
        <v>0</v>
      </c>
      <c r="AI604" s="214">
        <f t="shared" si="280"/>
        <v>0</v>
      </c>
      <c r="AK604" s="229">
        <f t="shared" si="273"/>
        <v>0</v>
      </c>
      <c r="AL604" s="226"/>
      <c r="AM604" s="15"/>
      <c r="AN604" s="232" t="e">
        <f t="shared" si="274"/>
        <v>#DIV/0!</v>
      </c>
      <c r="AO604" s="214">
        <f t="shared" si="266"/>
        <v>0</v>
      </c>
      <c r="AQ604" s="210"/>
      <c r="AR604" s="231"/>
      <c r="AS604" s="15"/>
      <c r="AT604" s="232">
        <f t="shared" si="275"/>
        <v>0</v>
      </c>
      <c r="AU604" s="235">
        <f t="shared" si="276"/>
        <v>0</v>
      </c>
      <c r="AY604" s="210"/>
      <c r="AZ604" s="231"/>
      <c r="BA604" s="15"/>
      <c r="BB604" s="232">
        <f t="shared" si="263"/>
        <v>0</v>
      </c>
      <c r="BC604" s="235">
        <f t="shared" si="277"/>
        <v>0</v>
      </c>
      <c r="BG604" s="210"/>
      <c r="BH604" s="231"/>
      <c r="BI604" s="15"/>
      <c r="BJ604" s="232">
        <f t="shared" si="267"/>
        <v>0</v>
      </c>
      <c r="BK604" s="235">
        <f t="shared" si="278"/>
        <v>0</v>
      </c>
      <c r="BM604" s="109">
        <f t="shared" si="268"/>
        <v>0.11440702516749271</v>
      </c>
      <c r="BN604" s="213"/>
      <c r="BR604" s="228"/>
      <c r="BS604" s="311"/>
      <c r="BT604" s="3"/>
      <c r="BU604" s="213"/>
      <c r="BV604" s="213"/>
      <c r="BW604" s="291"/>
    </row>
    <row r="605" spans="1:75" x14ac:dyDescent="0.2">
      <c r="A605" s="210"/>
      <c r="B605" s="211"/>
      <c r="C605" s="866" t="str">
        <f ca="1">IF(ISERR(AVERAGE(INDIRECT("B"&amp;(ROW()-INT($B$1/2))):INDIRECT("B"&amp;(ROW()+INT($B$1/2))))),"",AVERAGE(INDIRECT("B"&amp;(ROW()-INT($B$1/2))):INDIRECT("B"&amp;(ROW()+INT($B$1/2)))))</f>
        <v/>
      </c>
      <c r="D605" s="866">
        <f t="shared" si="262"/>
        <v>0</v>
      </c>
      <c r="E605" s="867"/>
      <c r="F605" s="212"/>
      <c r="G605" s="2"/>
      <c r="H605" s="213"/>
      <c r="I605" s="213"/>
      <c r="J605" s="51"/>
      <c r="K605" s="51"/>
      <c r="L605" s="553"/>
      <c r="M605" s="542"/>
      <c r="N605" s="544"/>
      <c r="O605" s="5"/>
      <c r="P605" s="216"/>
      <c r="Q605" s="217"/>
      <c r="R605" s="218"/>
      <c r="S605" s="219">
        <f t="shared" si="269"/>
        <v>0</v>
      </c>
      <c r="T605" s="220">
        <f t="shared" si="270"/>
        <v>0</v>
      </c>
      <c r="U605" s="214">
        <f t="shared" si="279"/>
        <v>0</v>
      </c>
      <c r="W605" s="221"/>
      <c r="X605" s="222"/>
      <c r="Y605" s="222"/>
      <c r="Z605" s="223"/>
      <c r="AA605" s="222"/>
      <c r="AB605" s="224"/>
      <c r="AC605" s="225"/>
      <c r="AD605" s="2">
        <f t="shared" si="264"/>
        <v>0</v>
      </c>
      <c r="AE605" s="2">
        <f t="shared" si="265"/>
        <v>0</v>
      </c>
      <c r="AF605" s="226"/>
      <c r="AG605" s="219">
        <f t="shared" si="271"/>
        <v>0</v>
      </c>
      <c r="AH605" s="234">
        <f t="shared" si="272"/>
        <v>0</v>
      </c>
      <c r="AI605" s="214">
        <f t="shared" si="280"/>
        <v>0</v>
      </c>
      <c r="AK605" s="229">
        <f t="shared" si="273"/>
        <v>0</v>
      </c>
      <c r="AL605" s="226"/>
      <c r="AM605" s="15"/>
      <c r="AN605" s="232" t="e">
        <f t="shared" si="274"/>
        <v>#DIV/0!</v>
      </c>
      <c r="AO605" s="214">
        <f t="shared" si="266"/>
        <v>0</v>
      </c>
      <c r="AQ605" s="210"/>
      <c r="AR605" s="231"/>
      <c r="AS605" s="15"/>
      <c r="AT605" s="232">
        <f t="shared" si="275"/>
        <v>0</v>
      </c>
      <c r="AU605" s="235">
        <f t="shared" si="276"/>
        <v>0</v>
      </c>
      <c r="AY605" s="210"/>
      <c r="AZ605" s="231"/>
      <c r="BA605" s="15"/>
      <c r="BB605" s="232">
        <f t="shared" si="263"/>
        <v>0</v>
      </c>
      <c r="BC605" s="235">
        <f t="shared" si="277"/>
        <v>0</v>
      </c>
      <c r="BG605" s="210"/>
      <c r="BH605" s="231"/>
      <c r="BI605" s="15"/>
      <c r="BJ605" s="232">
        <f t="shared" si="267"/>
        <v>0</v>
      </c>
      <c r="BK605" s="235">
        <f t="shared" si="278"/>
        <v>0</v>
      </c>
      <c r="BM605" s="109">
        <f t="shared" si="268"/>
        <v>0.11257468766975597</v>
      </c>
      <c r="BN605" s="213"/>
      <c r="BR605" s="228"/>
      <c r="BS605" s="311"/>
      <c r="BT605" s="3"/>
      <c r="BU605" s="213"/>
      <c r="BV605" s="213"/>
      <c r="BW605" s="291"/>
    </row>
    <row r="606" spans="1:75" x14ac:dyDescent="0.2">
      <c r="A606" s="210"/>
      <c r="B606" s="211"/>
      <c r="C606" s="866" t="str">
        <f ca="1">IF(ISERR(AVERAGE(INDIRECT("B"&amp;(ROW()-INT($B$1/2))):INDIRECT("B"&amp;(ROW()+INT($B$1/2))))),"",AVERAGE(INDIRECT("B"&amp;(ROW()-INT($B$1/2))):INDIRECT("B"&amp;(ROW()+INT($B$1/2)))))</f>
        <v/>
      </c>
      <c r="D606" s="866">
        <f t="shared" si="262"/>
        <v>0</v>
      </c>
      <c r="E606" s="867"/>
      <c r="F606" s="212"/>
      <c r="G606" s="2"/>
      <c r="H606" s="213"/>
      <c r="I606" s="213"/>
      <c r="J606" s="51"/>
      <c r="K606" s="51"/>
      <c r="L606" s="553"/>
      <c r="M606" s="542"/>
      <c r="N606" s="544"/>
      <c r="O606" s="5"/>
      <c r="P606" s="216"/>
      <c r="Q606" s="217"/>
      <c r="R606" s="218"/>
      <c r="S606" s="219">
        <f t="shared" si="269"/>
        <v>0</v>
      </c>
      <c r="T606" s="220">
        <f t="shared" si="270"/>
        <v>0</v>
      </c>
      <c r="U606" s="214">
        <f t="shared" si="279"/>
        <v>0</v>
      </c>
      <c r="W606" s="221"/>
      <c r="X606" s="222"/>
      <c r="Y606" s="222"/>
      <c r="Z606" s="223"/>
      <c r="AA606" s="222"/>
      <c r="AB606" s="224"/>
      <c r="AC606" s="225"/>
      <c r="AD606" s="2">
        <f t="shared" si="264"/>
        <v>0</v>
      </c>
      <c r="AE606" s="2">
        <f t="shared" si="265"/>
        <v>0</v>
      </c>
      <c r="AF606" s="226"/>
      <c r="AG606" s="219">
        <f t="shared" si="271"/>
        <v>0</v>
      </c>
      <c r="AH606" s="234">
        <f t="shared" si="272"/>
        <v>0</v>
      </c>
      <c r="AI606" s="214">
        <f t="shared" si="280"/>
        <v>0</v>
      </c>
      <c r="AK606" s="229">
        <f t="shared" si="273"/>
        <v>0</v>
      </c>
      <c r="AL606" s="226"/>
      <c r="AM606" s="15"/>
      <c r="AN606" s="232" t="e">
        <f t="shared" si="274"/>
        <v>#DIV/0!</v>
      </c>
      <c r="AO606" s="214">
        <f t="shared" si="266"/>
        <v>0</v>
      </c>
      <c r="AQ606" s="210"/>
      <c r="AR606" s="231"/>
      <c r="AS606" s="15"/>
      <c r="AT606" s="232">
        <f t="shared" si="275"/>
        <v>0</v>
      </c>
      <c r="AU606" s="235">
        <f t="shared" si="276"/>
        <v>0</v>
      </c>
      <c r="AY606" s="210"/>
      <c r="AZ606" s="231"/>
      <c r="BA606" s="15"/>
      <c r="BB606" s="232">
        <f t="shared" si="263"/>
        <v>0</v>
      </c>
      <c r="BC606" s="235">
        <f t="shared" si="277"/>
        <v>0</v>
      </c>
      <c r="BG606" s="210"/>
      <c r="BH606" s="231"/>
      <c r="BI606" s="15"/>
      <c r="BJ606" s="232">
        <f t="shared" si="267"/>
        <v>0</v>
      </c>
      <c r="BK606" s="235">
        <f t="shared" si="278"/>
        <v>0</v>
      </c>
      <c r="BM606" s="109">
        <f t="shared" si="268"/>
        <v>0.11074235017201922</v>
      </c>
      <c r="BN606" s="213"/>
      <c r="BR606" s="228"/>
      <c r="BS606" s="311"/>
      <c r="BT606" s="3"/>
      <c r="BU606" s="213"/>
      <c r="BV606" s="213"/>
      <c r="BW606" s="291"/>
    </row>
    <row r="607" spans="1:75" x14ac:dyDescent="0.2">
      <c r="A607" s="210"/>
      <c r="B607" s="211"/>
      <c r="C607" s="866" t="str">
        <f ca="1">IF(ISERR(AVERAGE(INDIRECT("B"&amp;(ROW()-INT($B$1/2))):INDIRECT("B"&amp;(ROW()+INT($B$1/2))))),"",AVERAGE(INDIRECT("B"&amp;(ROW()-INT($B$1/2))):INDIRECT("B"&amp;(ROW()+INT($B$1/2)))))</f>
        <v/>
      </c>
      <c r="D607" s="866">
        <f t="shared" si="262"/>
        <v>0</v>
      </c>
      <c r="E607" s="867"/>
      <c r="F607" s="212"/>
      <c r="G607" s="2"/>
      <c r="H607" s="213"/>
      <c r="I607" s="213"/>
      <c r="J607" s="51"/>
      <c r="K607" s="51"/>
      <c r="L607" s="553"/>
      <c r="M607" s="542"/>
      <c r="N607" s="544"/>
      <c r="O607" s="5"/>
      <c r="P607" s="216"/>
      <c r="Q607" s="217"/>
      <c r="R607" s="218"/>
      <c r="S607" s="219">
        <f t="shared" si="269"/>
        <v>0</v>
      </c>
      <c r="T607" s="220">
        <f t="shared" si="270"/>
        <v>0</v>
      </c>
      <c r="U607" s="214">
        <f t="shared" si="279"/>
        <v>0</v>
      </c>
      <c r="W607" s="221"/>
      <c r="X607" s="222"/>
      <c r="Y607" s="222"/>
      <c r="Z607" s="223"/>
      <c r="AA607" s="222"/>
      <c r="AB607" s="224"/>
      <c r="AC607" s="225"/>
      <c r="AD607" s="2">
        <f t="shared" si="264"/>
        <v>0</v>
      </c>
      <c r="AE607" s="2">
        <f t="shared" si="265"/>
        <v>0</v>
      </c>
      <c r="AF607" s="226"/>
      <c r="AG607" s="219">
        <f t="shared" si="271"/>
        <v>0</v>
      </c>
      <c r="AH607" s="234">
        <f t="shared" si="272"/>
        <v>0</v>
      </c>
      <c r="AI607" s="214">
        <f t="shared" si="280"/>
        <v>0</v>
      </c>
      <c r="AK607" s="229">
        <f t="shared" si="273"/>
        <v>0</v>
      </c>
      <c r="AL607" s="226"/>
      <c r="AM607" s="15"/>
      <c r="AN607" s="232" t="e">
        <f t="shared" si="274"/>
        <v>#DIV/0!</v>
      </c>
      <c r="AO607" s="214">
        <f t="shared" si="266"/>
        <v>0</v>
      </c>
      <c r="AQ607" s="210"/>
      <c r="AR607" s="231"/>
      <c r="AS607" s="15"/>
      <c r="AT607" s="232">
        <f t="shared" si="275"/>
        <v>0</v>
      </c>
      <c r="AU607" s="235">
        <f t="shared" si="276"/>
        <v>0</v>
      </c>
      <c r="AY607" s="210"/>
      <c r="AZ607" s="231"/>
      <c r="BA607" s="15"/>
      <c r="BB607" s="232">
        <f t="shared" si="263"/>
        <v>0</v>
      </c>
      <c r="BC607" s="235">
        <f t="shared" si="277"/>
        <v>0</v>
      </c>
      <c r="BG607" s="210"/>
      <c r="BH607" s="231"/>
      <c r="BI607" s="15"/>
      <c r="BJ607" s="232">
        <f t="shared" si="267"/>
        <v>0</v>
      </c>
      <c r="BK607" s="235">
        <f t="shared" si="278"/>
        <v>0</v>
      </c>
      <c r="BM607" s="109">
        <f t="shared" si="268"/>
        <v>0.10891001267428248</v>
      </c>
      <c r="BN607" s="213"/>
      <c r="BR607" s="228"/>
      <c r="BS607" s="311"/>
      <c r="BT607" s="3"/>
      <c r="BU607" s="213"/>
      <c r="BV607" s="213"/>
      <c r="BW607" s="291"/>
    </row>
    <row r="608" spans="1:75" x14ac:dyDescent="0.2">
      <c r="A608" s="210"/>
      <c r="B608" s="211"/>
      <c r="C608" s="866" t="str">
        <f ca="1">IF(ISERR(AVERAGE(INDIRECT("B"&amp;(ROW()-INT($B$1/2))):INDIRECT("B"&amp;(ROW()+INT($B$1/2))))),"",AVERAGE(INDIRECT("B"&amp;(ROW()-INT($B$1/2))):INDIRECT("B"&amp;(ROW()+INT($B$1/2)))))</f>
        <v/>
      </c>
      <c r="D608" s="866">
        <f t="shared" si="262"/>
        <v>0</v>
      </c>
      <c r="E608" s="867"/>
      <c r="F608" s="212"/>
      <c r="G608" s="2"/>
      <c r="H608" s="213"/>
      <c r="I608" s="213"/>
      <c r="J608" s="51"/>
      <c r="K608" s="51"/>
      <c r="L608" s="553"/>
      <c r="M608" s="542"/>
      <c r="N608" s="544"/>
      <c r="O608" s="5"/>
      <c r="P608" s="216"/>
      <c r="Q608" s="217"/>
      <c r="R608" s="218"/>
      <c r="S608" s="219">
        <f t="shared" si="269"/>
        <v>0</v>
      </c>
      <c r="T608" s="220">
        <f t="shared" si="270"/>
        <v>0</v>
      </c>
      <c r="U608" s="214">
        <f t="shared" si="279"/>
        <v>0</v>
      </c>
      <c r="W608" s="221"/>
      <c r="X608" s="222"/>
      <c r="Y608" s="222"/>
      <c r="Z608" s="223"/>
      <c r="AA608" s="222"/>
      <c r="AB608" s="224"/>
      <c r="AC608" s="225"/>
      <c r="AD608" s="2">
        <f t="shared" si="264"/>
        <v>0</v>
      </c>
      <c r="AE608" s="2">
        <f t="shared" si="265"/>
        <v>0</v>
      </c>
      <c r="AF608" s="226"/>
      <c r="AG608" s="219">
        <f t="shared" si="271"/>
        <v>0</v>
      </c>
      <c r="AH608" s="234">
        <f t="shared" si="272"/>
        <v>0</v>
      </c>
      <c r="AI608" s="214">
        <f t="shared" si="280"/>
        <v>0</v>
      </c>
      <c r="AK608" s="229">
        <f t="shared" si="273"/>
        <v>0</v>
      </c>
      <c r="AL608" s="226"/>
      <c r="AM608" s="15"/>
      <c r="AN608" s="232" t="e">
        <f t="shared" si="274"/>
        <v>#DIV/0!</v>
      </c>
      <c r="AO608" s="214">
        <f t="shared" si="266"/>
        <v>0</v>
      </c>
      <c r="AQ608" s="210"/>
      <c r="AR608" s="231"/>
      <c r="AS608" s="15"/>
      <c r="AT608" s="232">
        <f t="shared" si="275"/>
        <v>0</v>
      </c>
      <c r="AU608" s="235">
        <f t="shared" si="276"/>
        <v>0</v>
      </c>
      <c r="AY608" s="210"/>
      <c r="AZ608" s="231"/>
      <c r="BA608" s="15"/>
      <c r="BB608" s="232">
        <f t="shared" si="263"/>
        <v>0</v>
      </c>
      <c r="BC608" s="235">
        <f t="shared" si="277"/>
        <v>0</v>
      </c>
      <c r="BG608" s="210"/>
      <c r="BH608" s="231"/>
      <c r="BI608" s="15"/>
      <c r="BJ608" s="232">
        <f t="shared" si="267"/>
        <v>0</v>
      </c>
      <c r="BK608" s="235">
        <f t="shared" si="278"/>
        <v>0</v>
      </c>
      <c r="BM608" s="109">
        <f t="shared" si="268"/>
        <v>0.10707767517654573</v>
      </c>
      <c r="BN608" s="213"/>
      <c r="BR608" s="228"/>
      <c r="BS608" s="311"/>
      <c r="BT608" s="3"/>
      <c r="BU608" s="213"/>
      <c r="BV608" s="213"/>
      <c r="BW608" s="291"/>
    </row>
    <row r="609" spans="1:75" x14ac:dyDescent="0.2">
      <c r="A609" s="210"/>
      <c r="B609" s="211"/>
      <c r="C609" s="866" t="str">
        <f ca="1">IF(ISERR(AVERAGE(INDIRECT("B"&amp;(ROW()-INT($B$1/2))):INDIRECT("B"&amp;(ROW()+INT($B$1/2))))),"",AVERAGE(INDIRECT("B"&amp;(ROW()-INT($B$1/2))):INDIRECT("B"&amp;(ROW()+INT($B$1/2)))))</f>
        <v/>
      </c>
      <c r="D609" s="866">
        <f t="shared" si="262"/>
        <v>0</v>
      </c>
      <c r="E609" s="867"/>
      <c r="F609" s="212"/>
      <c r="G609" s="2"/>
      <c r="H609" s="213"/>
      <c r="I609" s="213"/>
      <c r="J609" s="51"/>
      <c r="K609" s="51"/>
      <c r="L609" s="553"/>
      <c r="M609" s="542"/>
      <c r="N609" s="544"/>
      <c r="O609" s="5"/>
      <c r="P609" s="216"/>
      <c r="Q609" s="217"/>
      <c r="R609" s="218"/>
      <c r="S609" s="219">
        <f t="shared" si="269"/>
        <v>0</v>
      </c>
      <c r="T609" s="220">
        <f t="shared" si="270"/>
        <v>0</v>
      </c>
      <c r="U609" s="214">
        <f t="shared" si="279"/>
        <v>0</v>
      </c>
      <c r="W609" s="221"/>
      <c r="X609" s="222"/>
      <c r="Y609" s="222"/>
      <c r="Z609" s="223"/>
      <c r="AA609" s="222"/>
      <c r="AB609" s="224"/>
      <c r="AC609" s="225"/>
      <c r="AD609" s="2">
        <f t="shared" si="264"/>
        <v>0</v>
      </c>
      <c r="AE609" s="2">
        <f t="shared" si="265"/>
        <v>0</v>
      </c>
      <c r="AF609" s="226"/>
      <c r="AG609" s="219">
        <f t="shared" si="271"/>
        <v>0</v>
      </c>
      <c r="AH609" s="234">
        <f t="shared" si="272"/>
        <v>0</v>
      </c>
      <c r="AI609" s="214">
        <f t="shared" si="280"/>
        <v>0</v>
      </c>
      <c r="AK609" s="229">
        <f t="shared" si="273"/>
        <v>0</v>
      </c>
      <c r="AL609" s="226"/>
      <c r="AM609" s="15"/>
      <c r="AN609" s="232" t="e">
        <f t="shared" si="274"/>
        <v>#DIV/0!</v>
      </c>
      <c r="AO609" s="214">
        <f t="shared" si="266"/>
        <v>0</v>
      </c>
      <c r="AQ609" s="210"/>
      <c r="AR609" s="231"/>
      <c r="AS609" s="15"/>
      <c r="AT609" s="232">
        <f t="shared" si="275"/>
        <v>0</v>
      </c>
      <c r="AU609" s="235">
        <f t="shared" si="276"/>
        <v>0</v>
      </c>
      <c r="AY609" s="210"/>
      <c r="AZ609" s="231"/>
      <c r="BA609" s="15"/>
      <c r="BB609" s="232">
        <f t="shared" si="263"/>
        <v>0</v>
      </c>
      <c r="BC609" s="235">
        <f t="shared" si="277"/>
        <v>0</v>
      </c>
      <c r="BG609" s="210"/>
      <c r="BH609" s="231"/>
      <c r="BI609" s="15"/>
      <c r="BJ609" s="232">
        <f t="shared" si="267"/>
        <v>0</v>
      </c>
      <c r="BK609" s="235">
        <f t="shared" si="278"/>
        <v>0</v>
      </c>
      <c r="BM609" s="109">
        <f t="shared" si="268"/>
        <v>0.10524533767880899</v>
      </c>
      <c r="BN609" s="213"/>
      <c r="BR609" s="228"/>
      <c r="BS609" s="311"/>
      <c r="BT609" s="3"/>
      <c r="BU609" s="213"/>
      <c r="BV609" s="213"/>
      <c r="BW609" s="291"/>
    </row>
    <row r="610" spans="1:75" x14ac:dyDescent="0.2">
      <c r="A610" s="210"/>
      <c r="B610" s="211"/>
      <c r="C610" s="866" t="str">
        <f ca="1">IF(ISERR(AVERAGE(INDIRECT("B"&amp;(ROW()-INT($B$1/2))):INDIRECT("B"&amp;(ROW()+INT($B$1/2))))),"",AVERAGE(INDIRECT("B"&amp;(ROW()-INT($B$1/2))):INDIRECT("B"&amp;(ROW()+INT($B$1/2)))))</f>
        <v/>
      </c>
      <c r="D610" s="866">
        <f t="shared" si="262"/>
        <v>0</v>
      </c>
      <c r="E610" s="867"/>
      <c r="F610" s="212"/>
      <c r="G610" s="2"/>
      <c r="H610" s="213"/>
      <c r="I610" s="213"/>
      <c r="J610" s="51"/>
      <c r="K610" s="51"/>
      <c r="L610" s="553"/>
      <c r="M610" s="542"/>
      <c r="N610" s="544"/>
      <c r="O610" s="5"/>
      <c r="P610" s="216"/>
      <c r="Q610" s="217"/>
      <c r="R610" s="218"/>
      <c r="S610" s="219">
        <f t="shared" si="269"/>
        <v>0</v>
      </c>
      <c r="T610" s="220">
        <f t="shared" si="270"/>
        <v>0</v>
      </c>
      <c r="U610" s="214">
        <f t="shared" si="279"/>
        <v>0</v>
      </c>
      <c r="W610" s="221"/>
      <c r="X610" s="222"/>
      <c r="Y610" s="222"/>
      <c r="Z610" s="223"/>
      <c r="AA610" s="222"/>
      <c r="AB610" s="224"/>
      <c r="AC610" s="225"/>
      <c r="AD610" s="2">
        <f t="shared" si="264"/>
        <v>0</v>
      </c>
      <c r="AE610" s="2">
        <f t="shared" si="265"/>
        <v>0</v>
      </c>
      <c r="AF610" s="226"/>
      <c r="AG610" s="219">
        <f t="shared" si="271"/>
        <v>0</v>
      </c>
      <c r="AH610" s="234">
        <f t="shared" si="272"/>
        <v>0</v>
      </c>
      <c r="AI610" s="214">
        <f t="shared" si="280"/>
        <v>0</v>
      </c>
      <c r="AK610" s="229">
        <f t="shared" si="273"/>
        <v>0</v>
      </c>
      <c r="AL610" s="226"/>
      <c r="AM610" s="15"/>
      <c r="AN610" s="232" t="e">
        <f t="shared" si="274"/>
        <v>#DIV/0!</v>
      </c>
      <c r="AO610" s="214">
        <f t="shared" si="266"/>
        <v>0</v>
      </c>
      <c r="AQ610" s="210"/>
      <c r="AR610" s="231"/>
      <c r="AS610" s="15"/>
      <c r="AT610" s="232">
        <f t="shared" si="275"/>
        <v>0</v>
      </c>
      <c r="AU610" s="235">
        <f t="shared" si="276"/>
        <v>0</v>
      </c>
      <c r="AY610" s="210"/>
      <c r="AZ610" s="231"/>
      <c r="BA610" s="15"/>
      <c r="BB610" s="232">
        <f t="shared" si="263"/>
        <v>0</v>
      </c>
      <c r="BC610" s="235">
        <f t="shared" si="277"/>
        <v>0</v>
      </c>
      <c r="BG610" s="210"/>
      <c r="BH610" s="231"/>
      <c r="BI610" s="15"/>
      <c r="BJ610" s="232">
        <f t="shared" si="267"/>
        <v>0</v>
      </c>
      <c r="BK610" s="235">
        <f t="shared" si="278"/>
        <v>0</v>
      </c>
      <c r="BM610" s="109">
        <f t="shared" si="268"/>
        <v>0.10341300018107225</v>
      </c>
      <c r="BN610" s="213"/>
      <c r="BR610" s="228"/>
      <c r="BS610" s="311"/>
      <c r="BT610" s="3"/>
      <c r="BU610" s="213"/>
      <c r="BV610" s="213"/>
      <c r="BW610" s="291"/>
    </row>
    <row r="611" spans="1:75" x14ac:dyDescent="0.2">
      <c r="A611" s="210"/>
      <c r="B611" s="211"/>
      <c r="C611" s="866" t="str">
        <f ca="1">IF(ISERR(AVERAGE(INDIRECT("B"&amp;(ROW()-INT($B$1/2))):INDIRECT("B"&amp;(ROW()+INT($B$1/2))))),"",AVERAGE(INDIRECT("B"&amp;(ROW()-INT($B$1/2))):INDIRECT("B"&amp;(ROW()+INT($B$1/2)))))</f>
        <v/>
      </c>
      <c r="D611" s="866">
        <f t="shared" si="262"/>
        <v>0</v>
      </c>
      <c r="E611" s="867"/>
      <c r="F611" s="212"/>
      <c r="G611" s="2"/>
      <c r="H611" s="213"/>
      <c r="I611" s="213"/>
      <c r="J611" s="51"/>
      <c r="K611" s="51"/>
      <c r="L611" s="553"/>
      <c r="M611" s="542"/>
      <c r="N611" s="544"/>
      <c r="O611" s="5"/>
      <c r="P611" s="216"/>
      <c r="Q611" s="217"/>
      <c r="R611" s="218"/>
      <c r="S611" s="219">
        <f t="shared" si="269"/>
        <v>0</v>
      </c>
      <c r="T611" s="220">
        <f t="shared" si="270"/>
        <v>0</v>
      </c>
      <c r="U611" s="214">
        <f t="shared" si="279"/>
        <v>0</v>
      </c>
      <c r="W611" s="221"/>
      <c r="X611" s="222"/>
      <c r="Y611" s="222"/>
      <c r="Z611" s="223"/>
      <c r="AA611" s="222"/>
      <c r="AB611" s="224"/>
      <c r="AC611" s="225"/>
      <c r="AD611" s="2">
        <f t="shared" si="264"/>
        <v>0</v>
      </c>
      <c r="AE611" s="2">
        <f t="shared" si="265"/>
        <v>0</v>
      </c>
      <c r="AF611" s="226"/>
      <c r="AG611" s="219">
        <f t="shared" si="271"/>
        <v>0</v>
      </c>
      <c r="AH611" s="234">
        <f t="shared" si="272"/>
        <v>0</v>
      </c>
      <c r="AI611" s="214">
        <f t="shared" si="280"/>
        <v>0</v>
      </c>
      <c r="AK611" s="229">
        <f t="shared" si="273"/>
        <v>0</v>
      </c>
      <c r="AL611" s="226"/>
      <c r="AM611" s="15"/>
      <c r="AN611" s="232" t="e">
        <f t="shared" si="274"/>
        <v>#DIV/0!</v>
      </c>
      <c r="AO611" s="214">
        <f t="shared" si="266"/>
        <v>0</v>
      </c>
      <c r="AQ611" s="210"/>
      <c r="AR611" s="231"/>
      <c r="AS611" s="15"/>
      <c r="AT611" s="232">
        <f t="shared" si="275"/>
        <v>0</v>
      </c>
      <c r="AU611" s="235">
        <f t="shared" si="276"/>
        <v>0</v>
      </c>
      <c r="AY611" s="210"/>
      <c r="AZ611" s="231"/>
      <c r="BA611" s="15"/>
      <c r="BB611" s="232">
        <f t="shared" si="263"/>
        <v>0</v>
      </c>
      <c r="BC611" s="235">
        <f t="shared" si="277"/>
        <v>0</v>
      </c>
      <c r="BG611" s="210"/>
      <c r="BH611" s="231"/>
      <c r="BI611" s="15"/>
      <c r="BJ611" s="232">
        <f t="shared" si="267"/>
        <v>0</v>
      </c>
      <c r="BK611" s="235">
        <f t="shared" si="278"/>
        <v>0</v>
      </c>
      <c r="BM611" s="109">
        <f t="shared" si="268"/>
        <v>0.1015806626833355</v>
      </c>
      <c r="BN611" s="213"/>
      <c r="BR611" s="228"/>
      <c r="BS611" s="311"/>
      <c r="BT611" s="3"/>
      <c r="BU611" s="213"/>
      <c r="BV611" s="213"/>
      <c r="BW611" s="291"/>
    </row>
    <row r="612" spans="1:75" x14ac:dyDescent="0.2">
      <c r="A612" s="210"/>
      <c r="B612" s="211"/>
      <c r="C612" s="866" t="str">
        <f ca="1">IF(ISERR(AVERAGE(INDIRECT("B"&amp;(ROW()-INT($B$1/2))):INDIRECT("B"&amp;(ROW()+INT($B$1/2))))),"",AVERAGE(INDIRECT("B"&amp;(ROW()-INT($B$1/2))):INDIRECT("B"&amp;(ROW()+INT($B$1/2)))))</f>
        <v/>
      </c>
      <c r="D612" s="866">
        <f t="shared" si="262"/>
        <v>0</v>
      </c>
      <c r="E612" s="867"/>
      <c r="F612" s="212"/>
      <c r="G612" s="2"/>
      <c r="H612" s="213"/>
      <c r="I612" s="213"/>
      <c r="J612" s="51"/>
      <c r="K612" s="51"/>
      <c r="L612" s="553"/>
      <c r="M612" s="542"/>
      <c r="N612" s="544"/>
      <c r="O612" s="5"/>
      <c r="P612" s="216"/>
      <c r="Q612" s="217"/>
      <c r="R612" s="218"/>
      <c r="S612" s="219">
        <f t="shared" si="269"/>
        <v>0</v>
      </c>
      <c r="T612" s="220">
        <f t="shared" si="270"/>
        <v>0</v>
      </c>
      <c r="U612" s="214">
        <f t="shared" si="279"/>
        <v>0</v>
      </c>
      <c r="W612" s="221"/>
      <c r="X612" s="222"/>
      <c r="Y612" s="222"/>
      <c r="Z612" s="223"/>
      <c r="AA612" s="222"/>
      <c r="AB612" s="224"/>
      <c r="AC612" s="225"/>
      <c r="AD612" s="2">
        <f t="shared" si="264"/>
        <v>0</v>
      </c>
      <c r="AE612" s="2">
        <f t="shared" si="265"/>
        <v>0</v>
      </c>
      <c r="AF612" s="226"/>
      <c r="AG612" s="219">
        <f t="shared" si="271"/>
        <v>0</v>
      </c>
      <c r="AH612" s="234">
        <f t="shared" si="272"/>
        <v>0</v>
      </c>
      <c r="AI612" s="214">
        <f t="shared" si="280"/>
        <v>0</v>
      </c>
      <c r="AK612" s="229">
        <f t="shared" si="273"/>
        <v>0</v>
      </c>
      <c r="AL612" s="226"/>
      <c r="AM612" s="15"/>
      <c r="AN612" s="232" t="e">
        <f t="shared" si="274"/>
        <v>#DIV/0!</v>
      </c>
      <c r="AO612" s="214">
        <f t="shared" si="266"/>
        <v>0</v>
      </c>
      <c r="AQ612" s="210"/>
      <c r="AR612" s="231"/>
      <c r="AS612" s="15"/>
      <c r="AT612" s="232">
        <f t="shared" si="275"/>
        <v>0</v>
      </c>
      <c r="AU612" s="235">
        <f t="shared" si="276"/>
        <v>0</v>
      </c>
      <c r="AY612" s="210"/>
      <c r="AZ612" s="231"/>
      <c r="BA612" s="15"/>
      <c r="BB612" s="232">
        <f t="shared" si="263"/>
        <v>0</v>
      </c>
      <c r="BC612" s="235">
        <f t="shared" si="277"/>
        <v>0</v>
      </c>
      <c r="BG612" s="210"/>
      <c r="BH612" s="231"/>
      <c r="BI612" s="15"/>
      <c r="BJ612" s="232">
        <f t="shared" si="267"/>
        <v>0</v>
      </c>
      <c r="BK612" s="235">
        <f t="shared" si="278"/>
        <v>0</v>
      </c>
      <c r="BM612" s="109">
        <f t="shared" si="268"/>
        <v>9.9748325185598757E-2</v>
      </c>
      <c r="BN612" s="213"/>
      <c r="BR612" s="228"/>
      <c r="BS612" s="311"/>
      <c r="BT612" s="3"/>
      <c r="BU612" s="213"/>
      <c r="BV612" s="213"/>
      <c r="BW612" s="291"/>
    </row>
    <row r="613" spans="1:75" x14ac:dyDescent="0.2">
      <c r="A613" s="210"/>
      <c r="B613" s="211"/>
      <c r="C613" s="866" t="str">
        <f ca="1">IF(ISERR(AVERAGE(INDIRECT("B"&amp;(ROW()-INT($B$1/2))):INDIRECT("B"&amp;(ROW()+INT($B$1/2))))),"",AVERAGE(INDIRECT("B"&amp;(ROW()-INT($B$1/2))):INDIRECT("B"&amp;(ROW()+INT($B$1/2)))))</f>
        <v/>
      </c>
      <c r="D613" s="866">
        <f t="shared" si="262"/>
        <v>0</v>
      </c>
      <c r="E613" s="867"/>
      <c r="F613" s="212"/>
      <c r="G613" s="2"/>
      <c r="H613" s="213"/>
      <c r="I613" s="213"/>
      <c r="J613" s="51"/>
      <c r="K613" s="51"/>
      <c r="L613" s="553"/>
      <c r="M613" s="542"/>
      <c r="N613" s="544"/>
      <c r="O613" s="5"/>
      <c r="P613" s="216"/>
      <c r="Q613" s="217"/>
      <c r="R613" s="218"/>
      <c r="S613" s="219">
        <f t="shared" si="269"/>
        <v>0</v>
      </c>
      <c r="T613" s="220">
        <f t="shared" si="270"/>
        <v>0</v>
      </c>
      <c r="U613" s="214">
        <f t="shared" si="279"/>
        <v>0</v>
      </c>
      <c r="W613" s="221"/>
      <c r="X613" s="222"/>
      <c r="Y613" s="222"/>
      <c r="Z613" s="223"/>
      <c r="AA613" s="222"/>
      <c r="AB613" s="224"/>
      <c r="AC613" s="225"/>
      <c r="AD613" s="2">
        <f t="shared" si="264"/>
        <v>0</v>
      </c>
      <c r="AE613" s="2">
        <f t="shared" si="265"/>
        <v>0</v>
      </c>
      <c r="AF613" s="226"/>
      <c r="AG613" s="219">
        <f t="shared" si="271"/>
        <v>0</v>
      </c>
      <c r="AH613" s="234">
        <f t="shared" si="272"/>
        <v>0</v>
      </c>
      <c r="AI613" s="214">
        <f t="shared" si="280"/>
        <v>0</v>
      </c>
      <c r="AK613" s="229">
        <f t="shared" si="273"/>
        <v>0</v>
      </c>
      <c r="AL613" s="226"/>
      <c r="AM613" s="15"/>
      <c r="AN613" s="232" t="e">
        <f t="shared" si="274"/>
        <v>#DIV/0!</v>
      </c>
      <c r="AO613" s="214">
        <f t="shared" si="266"/>
        <v>0</v>
      </c>
      <c r="AQ613" s="210"/>
      <c r="AR613" s="231"/>
      <c r="AS613" s="15"/>
      <c r="AT613" s="232">
        <f t="shared" si="275"/>
        <v>0</v>
      </c>
      <c r="AU613" s="235">
        <f t="shared" si="276"/>
        <v>0</v>
      </c>
      <c r="AY613" s="210"/>
      <c r="AZ613" s="231"/>
      <c r="BA613" s="15"/>
      <c r="BB613" s="232">
        <f t="shared" si="263"/>
        <v>0</v>
      </c>
      <c r="BC613" s="235">
        <f t="shared" si="277"/>
        <v>0</v>
      </c>
      <c r="BG613" s="210"/>
      <c r="BH613" s="231"/>
      <c r="BI613" s="15"/>
      <c r="BJ613" s="232">
        <f t="shared" si="267"/>
        <v>0</v>
      </c>
      <c r="BK613" s="235">
        <f t="shared" si="278"/>
        <v>0</v>
      </c>
      <c r="BM613" s="109">
        <f t="shared" si="268"/>
        <v>9.7915987687862013E-2</v>
      </c>
      <c r="BN613" s="213"/>
      <c r="BR613" s="228"/>
      <c r="BS613" s="311"/>
      <c r="BT613" s="3"/>
      <c r="BU613" s="213"/>
      <c r="BV613" s="213"/>
      <c r="BW613" s="291"/>
    </row>
    <row r="614" spans="1:75" x14ac:dyDescent="0.2">
      <c r="A614" s="210"/>
      <c r="B614" s="211"/>
      <c r="C614" s="866" t="str">
        <f ca="1">IF(ISERR(AVERAGE(INDIRECT("B"&amp;(ROW()-INT($B$1/2))):INDIRECT("B"&amp;(ROW()+INT($B$1/2))))),"",AVERAGE(INDIRECT("B"&amp;(ROW()-INT($B$1/2))):INDIRECT("B"&amp;(ROW()+INT($B$1/2)))))</f>
        <v/>
      </c>
      <c r="D614" s="866">
        <f t="shared" si="262"/>
        <v>0</v>
      </c>
      <c r="E614" s="867"/>
      <c r="F614" s="212"/>
      <c r="G614" s="2"/>
      <c r="H614" s="213"/>
      <c r="I614" s="213"/>
      <c r="J614" s="51"/>
      <c r="K614" s="51"/>
      <c r="L614" s="553"/>
      <c r="M614" s="542"/>
      <c r="N614" s="544"/>
      <c r="O614" s="5"/>
      <c r="P614" s="216"/>
      <c r="Q614" s="217"/>
      <c r="R614" s="218"/>
      <c r="S614" s="219">
        <f t="shared" si="269"/>
        <v>0</v>
      </c>
      <c r="T614" s="220">
        <f t="shared" si="270"/>
        <v>0</v>
      </c>
      <c r="U614" s="214">
        <f t="shared" si="279"/>
        <v>0</v>
      </c>
      <c r="W614" s="221"/>
      <c r="X614" s="222"/>
      <c r="Y614" s="222"/>
      <c r="Z614" s="223"/>
      <c r="AA614" s="222"/>
      <c r="AB614" s="224"/>
      <c r="AC614" s="225"/>
      <c r="AD614" s="2">
        <f t="shared" si="264"/>
        <v>0</v>
      </c>
      <c r="AE614" s="2">
        <f t="shared" si="265"/>
        <v>0</v>
      </c>
      <c r="AF614" s="226"/>
      <c r="AG614" s="219">
        <f t="shared" si="271"/>
        <v>0</v>
      </c>
      <c r="AH614" s="234">
        <f t="shared" si="272"/>
        <v>0</v>
      </c>
      <c r="AI614" s="214">
        <f t="shared" si="280"/>
        <v>0</v>
      </c>
      <c r="AK614" s="229">
        <f t="shared" si="273"/>
        <v>0</v>
      </c>
      <c r="AL614" s="226"/>
      <c r="AM614" s="15"/>
      <c r="AN614" s="232" t="e">
        <f t="shared" si="274"/>
        <v>#DIV/0!</v>
      </c>
      <c r="AO614" s="214">
        <f t="shared" si="266"/>
        <v>0</v>
      </c>
      <c r="AQ614" s="210"/>
      <c r="AR614" s="231"/>
      <c r="AS614" s="15"/>
      <c r="AT614" s="232">
        <f t="shared" si="275"/>
        <v>0</v>
      </c>
      <c r="AU614" s="235">
        <f t="shared" si="276"/>
        <v>0</v>
      </c>
      <c r="AY614" s="210"/>
      <c r="AZ614" s="231"/>
      <c r="BA614" s="15"/>
      <c r="BB614" s="232">
        <f t="shared" si="263"/>
        <v>0</v>
      </c>
      <c r="BC614" s="235">
        <f t="shared" si="277"/>
        <v>0</v>
      </c>
      <c r="BG614" s="210"/>
      <c r="BH614" s="231"/>
      <c r="BI614" s="15"/>
      <c r="BJ614" s="232">
        <f t="shared" si="267"/>
        <v>0</v>
      </c>
      <c r="BK614" s="235">
        <f t="shared" si="278"/>
        <v>0</v>
      </c>
      <c r="BM614" s="109">
        <f t="shared" si="268"/>
        <v>9.6083650190125269E-2</v>
      </c>
      <c r="BN614" s="213"/>
      <c r="BR614" s="228"/>
      <c r="BS614" s="311"/>
      <c r="BT614" s="3"/>
      <c r="BU614" s="213"/>
      <c r="BV614" s="213"/>
      <c r="BW614" s="291"/>
    </row>
    <row r="615" spans="1:75" x14ac:dyDescent="0.2">
      <c r="A615" s="210"/>
      <c r="B615" s="211"/>
      <c r="C615" s="866" t="str">
        <f ca="1">IF(ISERR(AVERAGE(INDIRECT("B"&amp;(ROW()-INT($B$1/2))):INDIRECT("B"&amp;(ROW()+INT($B$1/2))))),"",AVERAGE(INDIRECT("B"&amp;(ROW()-INT($B$1/2))):INDIRECT("B"&amp;(ROW()+INT($B$1/2)))))</f>
        <v/>
      </c>
      <c r="D615" s="866">
        <f t="shared" si="262"/>
        <v>0</v>
      </c>
      <c r="E615" s="867"/>
      <c r="F615" s="212"/>
      <c r="G615" s="2"/>
      <c r="H615" s="213"/>
      <c r="I615" s="213"/>
      <c r="J615" s="51"/>
      <c r="K615" s="51"/>
      <c r="L615" s="553"/>
      <c r="M615" s="542"/>
      <c r="N615" s="544"/>
      <c r="O615" s="5"/>
      <c r="P615" s="216"/>
      <c r="Q615" s="217"/>
      <c r="R615" s="218"/>
      <c r="S615" s="219">
        <f t="shared" si="269"/>
        <v>0</v>
      </c>
      <c r="T615" s="220">
        <f t="shared" si="270"/>
        <v>0</v>
      </c>
      <c r="U615" s="214">
        <f t="shared" si="279"/>
        <v>0</v>
      </c>
      <c r="W615" s="221"/>
      <c r="X615" s="222"/>
      <c r="Y615" s="222"/>
      <c r="Z615" s="223"/>
      <c r="AA615" s="222"/>
      <c r="AB615" s="224"/>
      <c r="AC615" s="225"/>
      <c r="AD615" s="2">
        <f t="shared" si="264"/>
        <v>0</v>
      </c>
      <c r="AE615" s="2">
        <f t="shared" si="265"/>
        <v>0</v>
      </c>
      <c r="AF615" s="226"/>
      <c r="AG615" s="219">
        <f t="shared" si="271"/>
        <v>0</v>
      </c>
      <c r="AH615" s="234">
        <f t="shared" si="272"/>
        <v>0</v>
      </c>
      <c r="AI615" s="214">
        <f t="shared" si="280"/>
        <v>0</v>
      </c>
      <c r="AK615" s="229">
        <f t="shared" si="273"/>
        <v>0</v>
      </c>
      <c r="AL615" s="226"/>
      <c r="AM615" s="15"/>
      <c r="AN615" s="232" t="e">
        <f t="shared" si="274"/>
        <v>#DIV/0!</v>
      </c>
      <c r="AO615" s="214">
        <f t="shared" si="266"/>
        <v>0</v>
      </c>
      <c r="AQ615" s="210"/>
      <c r="AR615" s="231"/>
      <c r="AS615" s="15"/>
      <c r="AT615" s="232">
        <f t="shared" si="275"/>
        <v>0</v>
      </c>
      <c r="AU615" s="235">
        <f t="shared" si="276"/>
        <v>0</v>
      </c>
      <c r="AY615" s="210"/>
      <c r="AZ615" s="231"/>
      <c r="BA615" s="15"/>
      <c r="BB615" s="232">
        <f t="shared" si="263"/>
        <v>0</v>
      </c>
      <c r="BC615" s="235">
        <f t="shared" si="277"/>
        <v>0</v>
      </c>
      <c r="BG615" s="210"/>
      <c r="BH615" s="231"/>
      <c r="BI615" s="15"/>
      <c r="BJ615" s="232">
        <f t="shared" si="267"/>
        <v>0</v>
      </c>
      <c r="BK615" s="235">
        <f t="shared" si="278"/>
        <v>0</v>
      </c>
      <c r="BM615" s="109">
        <f t="shared" si="268"/>
        <v>9.4251312692388525E-2</v>
      </c>
      <c r="BN615" s="213"/>
      <c r="BR615" s="228"/>
      <c r="BS615" s="311"/>
      <c r="BT615" s="3"/>
      <c r="BU615" s="213"/>
      <c r="BV615" s="213"/>
      <c r="BW615" s="291"/>
    </row>
    <row r="616" spans="1:75" x14ac:dyDescent="0.2">
      <c r="A616" s="210"/>
      <c r="B616" s="211"/>
      <c r="C616" s="866" t="str">
        <f ca="1">IF(ISERR(AVERAGE(INDIRECT("B"&amp;(ROW()-INT($B$1/2))):INDIRECT("B"&amp;(ROW()+INT($B$1/2))))),"",AVERAGE(INDIRECT("B"&amp;(ROW()-INT($B$1/2))):INDIRECT("B"&amp;(ROW()+INT($B$1/2)))))</f>
        <v/>
      </c>
      <c r="D616" s="866">
        <f t="shared" si="262"/>
        <v>0</v>
      </c>
      <c r="E616" s="867"/>
      <c r="F616" s="212"/>
      <c r="G616" s="2"/>
      <c r="H616" s="213"/>
      <c r="I616" s="213"/>
      <c r="J616" s="51"/>
      <c r="K616" s="51"/>
      <c r="L616" s="553"/>
      <c r="M616" s="542"/>
      <c r="N616" s="544"/>
      <c r="O616" s="5"/>
      <c r="P616" s="216"/>
      <c r="Q616" s="217"/>
      <c r="R616" s="218"/>
      <c r="S616" s="219">
        <f t="shared" si="269"/>
        <v>0</v>
      </c>
      <c r="T616" s="220">
        <f t="shared" si="270"/>
        <v>0</v>
      </c>
      <c r="U616" s="214">
        <f t="shared" si="279"/>
        <v>0</v>
      </c>
      <c r="W616" s="221"/>
      <c r="X616" s="222"/>
      <c r="Y616" s="222"/>
      <c r="Z616" s="223"/>
      <c r="AA616" s="222"/>
      <c r="AB616" s="224"/>
      <c r="AC616" s="225"/>
      <c r="AD616" s="2">
        <f t="shared" si="264"/>
        <v>0</v>
      </c>
      <c r="AE616" s="2">
        <f t="shared" si="265"/>
        <v>0</v>
      </c>
      <c r="AF616" s="226"/>
      <c r="AG616" s="219">
        <f t="shared" si="271"/>
        <v>0</v>
      </c>
      <c r="AH616" s="234">
        <f t="shared" si="272"/>
        <v>0</v>
      </c>
      <c r="AI616" s="214">
        <f t="shared" si="280"/>
        <v>0</v>
      </c>
      <c r="AK616" s="229">
        <f t="shared" si="273"/>
        <v>0</v>
      </c>
      <c r="AL616" s="226"/>
      <c r="AM616" s="15"/>
      <c r="AN616" s="232" t="e">
        <f t="shared" si="274"/>
        <v>#DIV/0!</v>
      </c>
      <c r="AO616" s="214">
        <f t="shared" si="266"/>
        <v>0</v>
      </c>
      <c r="AQ616" s="210"/>
      <c r="AR616" s="231"/>
      <c r="AS616" s="15"/>
      <c r="AT616" s="232">
        <f t="shared" si="275"/>
        <v>0</v>
      </c>
      <c r="AU616" s="235">
        <f t="shared" si="276"/>
        <v>0</v>
      </c>
      <c r="AY616" s="210"/>
      <c r="AZ616" s="231"/>
      <c r="BA616" s="15"/>
      <c r="BB616" s="232">
        <f t="shared" si="263"/>
        <v>0</v>
      </c>
      <c r="BC616" s="235">
        <f t="shared" si="277"/>
        <v>0</v>
      </c>
      <c r="BG616" s="210"/>
      <c r="BH616" s="231"/>
      <c r="BI616" s="15"/>
      <c r="BJ616" s="232">
        <f t="shared" si="267"/>
        <v>0</v>
      </c>
      <c r="BK616" s="235">
        <f t="shared" si="278"/>
        <v>0</v>
      </c>
      <c r="BM616" s="109">
        <f t="shared" si="268"/>
        <v>9.2418975194651781E-2</v>
      </c>
      <c r="BN616" s="213"/>
      <c r="BR616" s="228"/>
      <c r="BS616" s="311"/>
      <c r="BT616" s="3"/>
      <c r="BU616" s="213"/>
      <c r="BV616" s="213"/>
      <c r="BW616" s="291"/>
    </row>
    <row r="617" spans="1:75" x14ac:dyDescent="0.2">
      <c r="A617" s="210"/>
      <c r="B617" s="211"/>
      <c r="C617" s="866" t="str">
        <f ca="1">IF(ISERR(AVERAGE(INDIRECT("B"&amp;(ROW()-INT($B$1/2))):INDIRECT("B"&amp;(ROW()+INT($B$1/2))))),"",AVERAGE(INDIRECT("B"&amp;(ROW()-INT($B$1/2))):INDIRECT("B"&amp;(ROW()+INT($B$1/2)))))</f>
        <v/>
      </c>
      <c r="D617" s="866">
        <f t="shared" si="262"/>
        <v>0</v>
      </c>
      <c r="E617" s="867"/>
      <c r="F617" s="212"/>
      <c r="G617" s="2"/>
      <c r="H617" s="213"/>
      <c r="I617" s="213"/>
      <c r="J617" s="51"/>
      <c r="K617" s="51"/>
      <c r="L617" s="553"/>
      <c r="M617" s="542"/>
      <c r="N617" s="544"/>
      <c r="O617" s="5"/>
      <c r="P617" s="216"/>
      <c r="Q617" s="217"/>
      <c r="R617" s="218"/>
      <c r="S617" s="219">
        <f t="shared" si="269"/>
        <v>0</v>
      </c>
      <c r="T617" s="220">
        <f t="shared" si="270"/>
        <v>0</v>
      </c>
      <c r="U617" s="214">
        <f t="shared" si="279"/>
        <v>0</v>
      </c>
      <c r="W617" s="221"/>
      <c r="X617" s="222"/>
      <c r="Y617" s="222"/>
      <c r="Z617" s="223"/>
      <c r="AA617" s="222"/>
      <c r="AB617" s="224"/>
      <c r="AC617" s="225"/>
      <c r="AD617" s="2">
        <f t="shared" si="264"/>
        <v>0</v>
      </c>
      <c r="AE617" s="2">
        <f t="shared" si="265"/>
        <v>0</v>
      </c>
      <c r="AF617" s="226"/>
      <c r="AG617" s="219">
        <f t="shared" si="271"/>
        <v>0</v>
      </c>
      <c r="AH617" s="234">
        <f t="shared" si="272"/>
        <v>0</v>
      </c>
      <c r="AI617" s="214">
        <f t="shared" si="280"/>
        <v>0</v>
      </c>
      <c r="AK617" s="229">
        <f t="shared" si="273"/>
        <v>0</v>
      </c>
      <c r="AL617" s="226"/>
      <c r="AM617" s="15"/>
      <c r="AN617" s="232" t="e">
        <f t="shared" si="274"/>
        <v>#DIV/0!</v>
      </c>
      <c r="AO617" s="214">
        <f t="shared" si="266"/>
        <v>0</v>
      </c>
      <c r="AQ617" s="210"/>
      <c r="AR617" s="231"/>
      <c r="AS617" s="15"/>
      <c r="AT617" s="232">
        <f t="shared" si="275"/>
        <v>0</v>
      </c>
      <c r="AU617" s="235">
        <f t="shared" si="276"/>
        <v>0</v>
      </c>
      <c r="AY617" s="210"/>
      <c r="AZ617" s="231"/>
      <c r="BA617" s="15"/>
      <c r="BB617" s="232">
        <f t="shared" si="263"/>
        <v>0</v>
      </c>
      <c r="BC617" s="235">
        <f t="shared" si="277"/>
        <v>0</v>
      </c>
      <c r="BG617" s="210"/>
      <c r="BH617" s="231"/>
      <c r="BI617" s="15"/>
      <c r="BJ617" s="232">
        <f t="shared" si="267"/>
        <v>0</v>
      </c>
      <c r="BK617" s="235">
        <f t="shared" si="278"/>
        <v>0</v>
      </c>
      <c r="BM617" s="109">
        <f t="shared" si="268"/>
        <v>9.0586637696915037E-2</v>
      </c>
      <c r="BN617" s="213"/>
      <c r="BR617" s="228"/>
      <c r="BS617" s="311"/>
      <c r="BT617" s="3"/>
      <c r="BU617" s="213"/>
      <c r="BV617" s="213"/>
      <c r="BW617" s="291"/>
    </row>
    <row r="618" spans="1:75" x14ac:dyDescent="0.2">
      <c r="A618" s="210"/>
      <c r="B618" s="211"/>
      <c r="C618" s="866" t="str">
        <f ca="1">IF(ISERR(AVERAGE(INDIRECT("B"&amp;(ROW()-INT($B$1/2))):INDIRECT("B"&amp;(ROW()+INT($B$1/2))))),"",AVERAGE(INDIRECT("B"&amp;(ROW()-INT($B$1/2))):INDIRECT("B"&amp;(ROW()+INT($B$1/2)))))</f>
        <v/>
      </c>
      <c r="D618" s="866">
        <f t="shared" si="262"/>
        <v>0</v>
      </c>
      <c r="E618" s="867"/>
      <c r="F618" s="212"/>
      <c r="G618" s="2"/>
      <c r="H618" s="213"/>
      <c r="I618" s="213"/>
      <c r="J618" s="51"/>
      <c r="K618" s="51"/>
      <c r="L618" s="553"/>
      <c r="M618" s="542"/>
      <c r="N618" s="544"/>
      <c r="O618" s="5"/>
      <c r="P618" s="216"/>
      <c r="Q618" s="217"/>
      <c r="R618" s="218"/>
      <c r="S618" s="219">
        <f t="shared" si="269"/>
        <v>0</v>
      </c>
      <c r="T618" s="220">
        <f t="shared" si="270"/>
        <v>0</v>
      </c>
      <c r="U618" s="214">
        <f t="shared" si="279"/>
        <v>0</v>
      </c>
      <c r="W618" s="221"/>
      <c r="X618" s="222"/>
      <c r="Y618" s="222"/>
      <c r="Z618" s="223"/>
      <c r="AA618" s="222"/>
      <c r="AB618" s="224"/>
      <c r="AC618" s="225"/>
      <c r="AD618" s="2">
        <f t="shared" si="264"/>
        <v>0</v>
      </c>
      <c r="AE618" s="2">
        <f t="shared" si="265"/>
        <v>0</v>
      </c>
      <c r="AF618" s="226"/>
      <c r="AG618" s="219">
        <f t="shared" si="271"/>
        <v>0</v>
      </c>
      <c r="AH618" s="234">
        <f t="shared" si="272"/>
        <v>0</v>
      </c>
      <c r="AI618" s="214">
        <f t="shared" si="280"/>
        <v>0</v>
      </c>
      <c r="AK618" s="229">
        <f t="shared" si="273"/>
        <v>0</v>
      </c>
      <c r="AL618" s="226"/>
      <c r="AM618" s="15"/>
      <c r="AN618" s="232" t="e">
        <f t="shared" si="274"/>
        <v>#DIV/0!</v>
      </c>
      <c r="AO618" s="214">
        <f t="shared" si="266"/>
        <v>0</v>
      </c>
      <c r="AQ618" s="210"/>
      <c r="AR618" s="231"/>
      <c r="AS618" s="15"/>
      <c r="AT618" s="232">
        <f t="shared" si="275"/>
        <v>0</v>
      </c>
      <c r="AU618" s="235">
        <f t="shared" si="276"/>
        <v>0</v>
      </c>
      <c r="AY618" s="210"/>
      <c r="AZ618" s="231"/>
      <c r="BA618" s="15"/>
      <c r="BB618" s="232">
        <f t="shared" si="263"/>
        <v>0</v>
      </c>
      <c r="BC618" s="235">
        <f t="shared" si="277"/>
        <v>0</v>
      </c>
      <c r="BG618" s="210"/>
      <c r="BH618" s="231"/>
      <c r="BI618" s="15"/>
      <c r="BJ618" s="232">
        <f t="shared" si="267"/>
        <v>0</v>
      </c>
      <c r="BK618" s="235">
        <f t="shared" si="278"/>
        <v>0</v>
      </c>
      <c r="BM618" s="109">
        <f t="shared" si="268"/>
        <v>8.8754300199178293E-2</v>
      </c>
      <c r="BN618" s="213"/>
      <c r="BR618" s="228"/>
      <c r="BS618" s="311"/>
      <c r="BT618" s="3"/>
      <c r="BU618" s="213"/>
      <c r="BV618" s="213"/>
      <c r="BW618" s="291"/>
    </row>
    <row r="619" spans="1:75" x14ac:dyDescent="0.2">
      <c r="A619" s="210"/>
      <c r="B619" s="211"/>
      <c r="C619" s="866" t="str">
        <f ca="1">IF(ISERR(AVERAGE(INDIRECT("B"&amp;(ROW()-INT($B$1/2))):INDIRECT("B"&amp;(ROW()+INT($B$1/2))))),"",AVERAGE(INDIRECT("B"&amp;(ROW()-INT($B$1/2))):INDIRECT("B"&amp;(ROW()+INT($B$1/2)))))</f>
        <v/>
      </c>
      <c r="D619" s="866">
        <f t="shared" si="262"/>
        <v>0</v>
      </c>
      <c r="E619" s="867"/>
      <c r="F619" s="212"/>
      <c r="G619" s="2"/>
      <c r="H619" s="213"/>
      <c r="I619" s="213"/>
      <c r="J619" s="51"/>
      <c r="K619" s="51"/>
      <c r="L619" s="553"/>
      <c r="M619" s="542"/>
      <c r="N619" s="544"/>
      <c r="O619" s="5"/>
      <c r="P619" s="216"/>
      <c r="Q619" s="217"/>
      <c r="R619" s="218"/>
      <c r="S619" s="219">
        <f t="shared" si="269"/>
        <v>0</v>
      </c>
      <c r="T619" s="220">
        <f t="shared" si="270"/>
        <v>0</v>
      </c>
      <c r="U619" s="214">
        <f t="shared" si="279"/>
        <v>0</v>
      </c>
      <c r="W619" s="221"/>
      <c r="X619" s="222"/>
      <c r="Y619" s="222"/>
      <c r="Z619" s="223"/>
      <c r="AA619" s="222"/>
      <c r="AB619" s="224"/>
      <c r="AC619" s="225"/>
      <c r="AD619" s="2">
        <f t="shared" si="264"/>
        <v>0</v>
      </c>
      <c r="AE619" s="2">
        <f t="shared" si="265"/>
        <v>0</v>
      </c>
      <c r="AF619" s="226"/>
      <c r="AG619" s="219">
        <f t="shared" si="271"/>
        <v>0</v>
      </c>
      <c r="AH619" s="234">
        <f t="shared" si="272"/>
        <v>0</v>
      </c>
      <c r="AI619" s="214">
        <f t="shared" si="280"/>
        <v>0</v>
      </c>
      <c r="AK619" s="229">
        <f t="shared" si="273"/>
        <v>0</v>
      </c>
      <c r="AL619" s="226"/>
      <c r="AM619" s="15"/>
      <c r="AN619" s="232" t="e">
        <f t="shared" si="274"/>
        <v>#DIV/0!</v>
      </c>
      <c r="AO619" s="214">
        <f t="shared" si="266"/>
        <v>0</v>
      </c>
      <c r="AQ619" s="210"/>
      <c r="AR619" s="231"/>
      <c r="AS619" s="15"/>
      <c r="AT619" s="232">
        <f t="shared" si="275"/>
        <v>0</v>
      </c>
      <c r="AU619" s="235">
        <f t="shared" si="276"/>
        <v>0</v>
      </c>
      <c r="AY619" s="210"/>
      <c r="AZ619" s="231"/>
      <c r="BA619" s="15"/>
      <c r="BB619" s="232">
        <f t="shared" si="263"/>
        <v>0</v>
      </c>
      <c r="BC619" s="235">
        <f t="shared" si="277"/>
        <v>0</v>
      </c>
      <c r="BG619" s="210"/>
      <c r="BH619" s="231"/>
      <c r="BI619" s="15"/>
      <c r="BJ619" s="232">
        <f t="shared" si="267"/>
        <v>0</v>
      </c>
      <c r="BK619" s="235">
        <f t="shared" si="278"/>
        <v>0</v>
      </c>
      <c r="BM619" s="109">
        <f t="shared" si="268"/>
        <v>8.6921962701441549E-2</v>
      </c>
      <c r="BN619" s="213"/>
      <c r="BR619" s="228"/>
      <c r="BS619" s="311"/>
      <c r="BT619" s="3"/>
      <c r="BU619" s="213"/>
      <c r="BV619" s="213"/>
      <c r="BW619" s="291"/>
    </row>
    <row r="620" spans="1:75" x14ac:dyDescent="0.2">
      <c r="A620" s="210"/>
      <c r="B620" s="211"/>
      <c r="C620" s="866" t="str">
        <f ca="1">IF(ISERR(AVERAGE(INDIRECT("B"&amp;(ROW()-INT($B$1/2))):INDIRECT("B"&amp;(ROW()+INT($B$1/2))))),"",AVERAGE(INDIRECT("B"&amp;(ROW()-INT($B$1/2))):INDIRECT("B"&amp;(ROW()+INT($B$1/2)))))</f>
        <v/>
      </c>
      <c r="D620" s="866">
        <f t="shared" si="262"/>
        <v>0</v>
      </c>
      <c r="E620" s="867"/>
      <c r="F620" s="212"/>
      <c r="G620" s="2"/>
      <c r="H620" s="213"/>
      <c r="I620" s="213"/>
      <c r="J620" s="51"/>
      <c r="K620" s="51"/>
      <c r="L620" s="553"/>
      <c r="M620" s="542"/>
      <c r="N620" s="544"/>
      <c r="O620" s="5"/>
      <c r="P620" s="216"/>
      <c r="Q620" s="217"/>
      <c r="R620" s="218"/>
      <c r="S620" s="219">
        <f t="shared" si="269"/>
        <v>0</v>
      </c>
      <c r="T620" s="220">
        <f t="shared" si="270"/>
        <v>0</v>
      </c>
      <c r="U620" s="214">
        <f t="shared" si="279"/>
        <v>0</v>
      </c>
      <c r="W620" s="221"/>
      <c r="X620" s="222"/>
      <c r="Y620" s="222"/>
      <c r="Z620" s="223"/>
      <c r="AA620" s="222"/>
      <c r="AB620" s="224"/>
      <c r="AC620" s="225"/>
      <c r="AD620" s="2">
        <f t="shared" si="264"/>
        <v>0</v>
      </c>
      <c r="AE620" s="2">
        <f t="shared" si="265"/>
        <v>0</v>
      </c>
      <c r="AF620" s="226"/>
      <c r="AG620" s="219">
        <f t="shared" si="271"/>
        <v>0</v>
      </c>
      <c r="AH620" s="234">
        <f t="shared" si="272"/>
        <v>0</v>
      </c>
      <c r="AI620" s="214">
        <f t="shared" si="280"/>
        <v>0</v>
      </c>
      <c r="AK620" s="229">
        <f t="shared" si="273"/>
        <v>0</v>
      </c>
      <c r="AL620" s="226"/>
      <c r="AM620" s="15"/>
      <c r="AN620" s="232" t="e">
        <f t="shared" si="274"/>
        <v>#DIV/0!</v>
      </c>
      <c r="AO620" s="214">
        <f t="shared" si="266"/>
        <v>0</v>
      </c>
      <c r="AQ620" s="210"/>
      <c r="AR620" s="231"/>
      <c r="AS620" s="15"/>
      <c r="AT620" s="232">
        <f t="shared" si="275"/>
        <v>0</v>
      </c>
      <c r="AU620" s="235">
        <f t="shared" si="276"/>
        <v>0</v>
      </c>
      <c r="AY620" s="210"/>
      <c r="AZ620" s="231"/>
      <c r="BA620" s="15"/>
      <c r="BB620" s="232">
        <f t="shared" si="263"/>
        <v>0</v>
      </c>
      <c r="BC620" s="235">
        <f t="shared" si="277"/>
        <v>0</v>
      </c>
      <c r="BG620" s="210"/>
      <c r="BH620" s="231"/>
      <c r="BI620" s="15"/>
      <c r="BJ620" s="232">
        <f t="shared" si="267"/>
        <v>0</v>
      </c>
      <c r="BK620" s="235">
        <f t="shared" si="278"/>
        <v>0</v>
      </c>
      <c r="BM620" s="109">
        <f t="shared" si="268"/>
        <v>8.5089625203704805E-2</v>
      </c>
      <c r="BN620" s="213"/>
      <c r="BR620" s="228"/>
      <c r="BS620" s="311"/>
      <c r="BT620" s="3"/>
      <c r="BU620" s="213"/>
      <c r="BV620" s="213"/>
      <c r="BW620" s="291"/>
    </row>
    <row r="621" spans="1:75" x14ac:dyDescent="0.2">
      <c r="A621" s="210"/>
      <c r="B621" s="211"/>
      <c r="C621" s="866" t="str">
        <f ca="1">IF(ISERR(AVERAGE(INDIRECT("B"&amp;(ROW()-INT($B$1/2))):INDIRECT("B"&amp;(ROW()+INT($B$1/2))))),"",AVERAGE(INDIRECT("B"&amp;(ROW()-INT($B$1/2))):INDIRECT("B"&amp;(ROW()+INT($B$1/2)))))</f>
        <v/>
      </c>
      <c r="D621" s="866">
        <f t="shared" si="262"/>
        <v>0</v>
      </c>
      <c r="E621" s="867"/>
      <c r="F621" s="212"/>
      <c r="G621" s="2"/>
      <c r="H621" s="213"/>
      <c r="I621" s="213"/>
      <c r="J621" s="51"/>
      <c r="K621" s="51"/>
      <c r="L621" s="553"/>
      <c r="M621" s="542"/>
      <c r="N621" s="544"/>
      <c r="O621" s="5"/>
      <c r="P621" s="216"/>
      <c r="Q621" s="217"/>
      <c r="R621" s="218"/>
      <c r="S621" s="219">
        <f t="shared" si="269"/>
        <v>0</v>
      </c>
      <c r="T621" s="220">
        <f t="shared" si="270"/>
        <v>0</v>
      </c>
      <c r="U621" s="214">
        <f t="shared" si="279"/>
        <v>0</v>
      </c>
      <c r="W621" s="221"/>
      <c r="X621" s="222"/>
      <c r="Y621" s="222"/>
      <c r="Z621" s="223"/>
      <c r="AA621" s="222"/>
      <c r="AB621" s="224"/>
      <c r="AC621" s="225"/>
      <c r="AD621" s="2">
        <f t="shared" si="264"/>
        <v>0</v>
      </c>
      <c r="AE621" s="2">
        <f t="shared" si="265"/>
        <v>0</v>
      </c>
      <c r="AF621" s="226"/>
      <c r="AG621" s="219">
        <f t="shared" si="271"/>
        <v>0</v>
      </c>
      <c r="AH621" s="234">
        <f t="shared" si="272"/>
        <v>0</v>
      </c>
      <c r="AI621" s="214">
        <f t="shared" si="280"/>
        <v>0</v>
      </c>
      <c r="AK621" s="229">
        <f t="shared" si="273"/>
        <v>0</v>
      </c>
      <c r="AL621" s="226"/>
      <c r="AM621" s="15"/>
      <c r="AN621" s="232" t="e">
        <f t="shared" si="274"/>
        <v>#DIV/0!</v>
      </c>
      <c r="AO621" s="214">
        <f t="shared" si="266"/>
        <v>0</v>
      </c>
      <c r="AQ621" s="210"/>
      <c r="AR621" s="231"/>
      <c r="AS621" s="15"/>
      <c r="AT621" s="232">
        <f t="shared" si="275"/>
        <v>0</v>
      </c>
      <c r="AU621" s="235">
        <f t="shared" si="276"/>
        <v>0</v>
      </c>
      <c r="AY621" s="210"/>
      <c r="AZ621" s="231"/>
      <c r="BA621" s="15"/>
      <c r="BB621" s="232">
        <f t="shared" si="263"/>
        <v>0</v>
      </c>
      <c r="BC621" s="235">
        <f t="shared" si="277"/>
        <v>0</v>
      </c>
      <c r="BG621" s="210"/>
      <c r="BH621" s="231"/>
      <c r="BI621" s="15"/>
      <c r="BJ621" s="232">
        <f t="shared" si="267"/>
        <v>0</v>
      </c>
      <c r="BK621" s="235">
        <f t="shared" si="278"/>
        <v>0</v>
      </c>
      <c r="BM621" s="109">
        <f t="shared" si="268"/>
        <v>8.3257287705968061E-2</v>
      </c>
      <c r="BN621" s="213"/>
      <c r="BR621" s="228"/>
      <c r="BS621" s="311"/>
      <c r="BT621" s="3"/>
      <c r="BU621" s="213"/>
      <c r="BV621" s="213"/>
      <c r="BW621" s="291"/>
    </row>
    <row r="622" spans="1:75" x14ac:dyDescent="0.2">
      <c r="A622" s="210"/>
      <c r="B622" s="211"/>
      <c r="C622" s="866" t="str">
        <f ca="1">IF(ISERR(AVERAGE(INDIRECT("B"&amp;(ROW()-INT($B$1/2))):INDIRECT("B"&amp;(ROW()+INT($B$1/2))))),"",AVERAGE(INDIRECT("B"&amp;(ROW()-INT($B$1/2))):INDIRECT("B"&amp;(ROW()+INT($B$1/2)))))</f>
        <v/>
      </c>
      <c r="D622" s="866">
        <f t="shared" si="262"/>
        <v>0</v>
      </c>
      <c r="E622" s="867"/>
      <c r="F622" s="212"/>
      <c r="G622" s="2"/>
      <c r="H622" s="213"/>
      <c r="I622" s="213"/>
      <c r="J622" s="51"/>
      <c r="K622" s="51"/>
      <c r="L622" s="553"/>
      <c r="M622" s="542"/>
      <c r="N622" s="544"/>
      <c r="O622" s="5"/>
      <c r="P622" s="216"/>
      <c r="Q622" s="217"/>
      <c r="R622" s="218"/>
      <c r="S622" s="219">
        <f t="shared" si="269"/>
        <v>0</v>
      </c>
      <c r="T622" s="220">
        <f t="shared" si="270"/>
        <v>0</v>
      </c>
      <c r="U622" s="214">
        <f t="shared" si="279"/>
        <v>0</v>
      </c>
      <c r="W622" s="221"/>
      <c r="X622" s="222"/>
      <c r="Y622" s="222"/>
      <c r="Z622" s="223"/>
      <c r="AA622" s="222"/>
      <c r="AB622" s="224"/>
      <c r="AC622" s="225"/>
      <c r="AD622" s="2">
        <f t="shared" si="264"/>
        <v>0</v>
      </c>
      <c r="AE622" s="2">
        <f t="shared" si="265"/>
        <v>0</v>
      </c>
      <c r="AF622" s="226"/>
      <c r="AG622" s="219">
        <f t="shared" si="271"/>
        <v>0</v>
      </c>
      <c r="AH622" s="234">
        <f t="shared" si="272"/>
        <v>0</v>
      </c>
      <c r="AI622" s="214">
        <f t="shared" si="280"/>
        <v>0</v>
      </c>
      <c r="AK622" s="229">
        <f t="shared" si="273"/>
        <v>0</v>
      </c>
      <c r="AL622" s="226"/>
      <c r="AM622" s="15"/>
      <c r="AN622" s="232" t="e">
        <f t="shared" si="274"/>
        <v>#DIV/0!</v>
      </c>
      <c r="AO622" s="214">
        <f t="shared" si="266"/>
        <v>0</v>
      </c>
      <c r="AQ622" s="210"/>
      <c r="AR622" s="231"/>
      <c r="AS622" s="15"/>
      <c r="AT622" s="232">
        <f t="shared" si="275"/>
        <v>0</v>
      </c>
      <c r="AU622" s="235">
        <f t="shared" si="276"/>
        <v>0</v>
      </c>
      <c r="AY622" s="210"/>
      <c r="AZ622" s="231"/>
      <c r="BA622" s="15"/>
      <c r="BB622" s="232">
        <f t="shared" si="263"/>
        <v>0</v>
      </c>
      <c r="BC622" s="235">
        <f t="shared" si="277"/>
        <v>0</v>
      </c>
      <c r="BG622" s="210"/>
      <c r="BH622" s="231"/>
      <c r="BI622" s="15"/>
      <c r="BJ622" s="232">
        <f t="shared" si="267"/>
        <v>0</v>
      </c>
      <c r="BK622" s="235">
        <f t="shared" si="278"/>
        <v>0</v>
      </c>
      <c r="BM622" s="109">
        <f t="shared" si="268"/>
        <v>8.1424950208231317E-2</v>
      </c>
      <c r="BN622" s="213"/>
      <c r="BR622" s="228"/>
      <c r="BS622" s="311"/>
      <c r="BT622" s="3"/>
      <c r="BU622" s="213"/>
      <c r="BV622" s="213"/>
      <c r="BW622" s="291"/>
    </row>
    <row r="623" spans="1:75" x14ac:dyDescent="0.2">
      <c r="A623" s="210"/>
      <c r="B623" s="211"/>
      <c r="C623" s="866" t="str">
        <f ca="1">IF(ISERR(AVERAGE(INDIRECT("B"&amp;(ROW()-INT($B$1/2))):INDIRECT("B"&amp;(ROW()+INT($B$1/2))))),"",AVERAGE(INDIRECT("B"&amp;(ROW()-INT($B$1/2))):INDIRECT("B"&amp;(ROW()+INT($B$1/2)))))</f>
        <v/>
      </c>
      <c r="D623" s="866">
        <f t="shared" si="262"/>
        <v>0</v>
      </c>
      <c r="E623" s="867"/>
      <c r="F623" s="212"/>
      <c r="G623" s="2"/>
      <c r="H623" s="213"/>
      <c r="I623" s="213"/>
      <c r="J623" s="51"/>
      <c r="K623" s="51"/>
      <c r="L623" s="553"/>
      <c r="M623" s="542"/>
      <c r="N623" s="544"/>
      <c r="O623" s="5"/>
      <c r="P623" s="216"/>
      <c r="Q623" s="217"/>
      <c r="R623" s="218"/>
      <c r="S623" s="219">
        <f t="shared" si="269"/>
        <v>0</v>
      </c>
      <c r="T623" s="220">
        <f t="shared" si="270"/>
        <v>0</v>
      </c>
      <c r="U623" s="214">
        <f t="shared" si="279"/>
        <v>0</v>
      </c>
      <c r="W623" s="221"/>
      <c r="X623" s="222"/>
      <c r="Y623" s="222"/>
      <c r="Z623" s="223"/>
      <c r="AA623" s="222"/>
      <c r="AB623" s="224"/>
      <c r="AC623" s="225"/>
      <c r="AD623" s="2">
        <f t="shared" si="264"/>
        <v>0</v>
      </c>
      <c r="AE623" s="2">
        <f t="shared" si="265"/>
        <v>0</v>
      </c>
      <c r="AF623" s="226"/>
      <c r="AG623" s="219">
        <f t="shared" si="271"/>
        <v>0</v>
      </c>
      <c r="AH623" s="234">
        <f t="shared" si="272"/>
        <v>0</v>
      </c>
      <c r="AI623" s="214">
        <f t="shared" si="280"/>
        <v>0</v>
      </c>
      <c r="AK623" s="229">
        <f t="shared" si="273"/>
        <v>0</v>
      </c>
      <c r="AL623" s="226"/>
      <c r="AM623" s="15"/>
      <c r="AN623" s="232" t="e">
        <f t="shared" si="274"/>
        <v>#DIV/0!</v>
      </c>
      <c r="AO623" s="214">
        <f t="shared" si="266"/>
        <v>0</v>
      </c>
      <c r="AQ623" s="210"/>
      <c r="AR623" s="231"/>
      <c r="AS623" s="15"/>
      <c r="AT623" s="232">
        <f t="shared" si="275"/>
        <v>0</v>
      </c>
      <c r="AU623" s="235">
        <f t="shared" si="276"/>
        <v>0</v>
      </c>
      <c r="AY623" s="210"/>
      <c r="AZ623" s="231"/>
      <c r="BA623" s="15"/>
      <c r="BB623" s="232">
        <f t="shared" si="263"/>
        <v>0</v>
      </c>
      <c r="BC623" s="235">
        <f t="shared" si="277"/>
        <v>0</v>
      </c>
      <c r="BG623" s="210"/>
      <c r="BH623" s="231"/>
      <c r="BI623" s="15"/>
      <c r="BJ623" s="232">
        <f t="shared" si="267"/>
        <v>0</v>
      </c>
      <c r="BK623" s="235">
        <f t="shared" si="278"/>
        <v>0</v>
      </c>
      <c r="BM623" s="109">
        <f t="shared" si="268"/>
        <v>7.9592612710494573E-2</v>
      </c>
      <c r="BN623" s="213"/>
      <c r="BR623" s="228"/>
      <c r="BS623" s="311"/>
      <c r="BT623" s="3"/>
      <c r="BU623" s="213"/>
      <c r="BV623" s="213"/>
      <c r="BW623" s="291"/>
    </row>
    <row r="624" spans="1:75" x14ac:dyDescent="0.2">
      <c r="A624" s="210"/>
      <c r="B624" s="211"/>
      <c r="C624" s="866" t="str">
        <f ca="1">IF(ISERR(AVERAGE(INDIRECT("B"&amp;(ROW()-INT($B$1/2))):INDIRECT("B"&amp;(ROW()+INT($B$1/2))))),"",AVERAGE(INDIRECT("B"&amp;(ROW()-INT($B$1/2))):INDIRECT("B"&amp;(ROW()+INT($B$1/2)))))</f>
        <v/>
      </c>
      <c r="D624" s="866">
        <f t="shared" si="262"/>
        <v>0</v>
      </c>
      <c r="E624" s="867"/>
      <c r="F624" s="212"/>
      <c r="G624" s="2"/>
      <c r="H624" s="213"/>
      <c r="I624" s="213"/>
      <c r="J624" s="51"/>
      <c r="K624" s="51"/>
      <c r="L624" s="553"/>
      <c r="M624" s="542"/>
      <c r="N624" s="544"/>
      <c r="O624" s="5"/>
      <c r="P624" s="216"/>
      <c r="Q624" s="217"/>
      <c r="R624" s="218"/>
      <c r="S624" s="219">
        <f t="shared" si="269"/>
        <v>0</v>
      </c>
      <c r="T624" s="220">
        <f t="shared" si="270"/>
        <v>0</v>
      </c>
      <c r="U624" s="214">
        <f t="shared" si="279"/>
        <v>0</v>
      </c>
      <c r="W624" s="221"/>
      <c r="X624" s="222"/>
      <c r="Y624" s="222"/>
      <c r="Z624" s="223"/>
      <c r="AA624" s="222"/>
      <c r="AB624" s="224"/>
      <c r="AC624" s="225"/>
      <c r="AD624" s="2">
        <f t="shared" si="264"/>
        <v>0</v>
      </c>
      <c r="AE624" s="2">
        <f t="shared" si="265"/>
        <v>0</v>
      </c>
      <c r="AF624" s="226"/>
      <c r="AG624" s="219">
        <f t="shared" si="271"/>
        <v>0</v>
      </c>
      <c r="AH624" s="234">
        <f t="shared" si="272"/>
        <v>0</v>
      </c>
      <c r="AI624" s="214">
        <f t="shared" si="280"/>
        <v>0</v>
      </c>
      <c r="AK624" s="229">
        <f t="shared" si="273"/>
        <v>0</v>
      </c>
      <c r="AL624" s="226"/>
      <c r="AM624" s="15"/>
      <c r="AN624" s="232" t="e">
        <f t="shared" si="274"/>
        <v>#DIV/0!</v>
      </c>
      <c r="AO624" s="214">
        <f t="shared" si="266"/>
        <v>0</v>
      </c>
      <c r="AQ624" s="210"/>
      <c r="AR624" s="231"/>
      <c r="AS624" s="15"/>
      <c r="AT624" s="232">
        <f t="shared" si="275"/>
        <v>0</v>
      </c>
      <c r="AU624" s="235">
        <f t="shared" si="276"/>
        <v>0</v>
      </c>
      <c r="AY624" s="210"/>
      <c r="AZ624" s="231"/>
      <c r="BA624" s="15"/>
      <c r="BB624" s="232">
        <f t="shared" si="263"/>
        <v>0</v>
      </c>
      <c r="BC624" s="235">
        <f t="shared" si="277"/>
        <v>0</v>
      </c>
      <c r="BG624" s="210"/>
      <c r="BH624" s="231"/>
      <c r="BI624" s="15"/>
      <c r="BJ624" s="232">
        <f t="shared" si="267"/>
        <v>0</v>
      </c>
      <c r="BK624" s="235">
        <f t="shared" si="278"/>
        <v>0</v>
      </c>
      <c r="BM624" s="109">
        <f t="shared" si="268"/>
        <v>7.7760275212757829E-2</v>
      </c>
      <c r="BN624" s="213"/>
      <c r="BR624" s="228"/>
      <c r="BS624" s="311"/>
      <c r="BT624" s="3"/>
      <c r="BU624" s="213"/>
      <c r="BV624" s="213"/>
      <c r="BW624" s="291"/>
    </row>
    <row r="625" spans="1:75" x14ac:dyDescent="0.2">
      <c r="A625" s="210"/>
      <c r="B625" s="211"/>
      <c r="C625" s="866" t="str">
        <f ca="1">IF(ISERR(AVERAGE(INDIRECT("B"&amp;(ROW()-INT($B$1/2))):INDIRECT("B"&amp;(ROW()+INT($B$1/2))))),"",AVERAGE(INDIRECT("B"&amp;(ROW()-INT($B$1/2))):INDIRECT("B"&amp;(ROW()+INT($B$1/2)))))</f>
        <v/>
      </c>
      <c r="D625" s="866">
        <f t="shared" si="262"/>
        <v>0</v>
      </c>
      <c r="E625" s="867"/>
      <c r="F625" s="212"/>
      <c r="G625" s="2"/>
      <c r="H625" s="213"/>
      <c r="I625" s="213"/>
      <c r="J625" s="51"/>
      <c r="K625" s="51"/>
      <c r="L625" s="553"/>
      <c r="M625" s="542"/>
      <c r="N625" s="544"/>
      <c r="O625" s="5"/>
      <c r="P625" s="216"/>
      <c r="Q625" s="217"/>
      <c r="R625" s="218"/>
      <c r="S625" s="219">
        <f t="shared" si="269"/>
        <v>0</v>
      </c>
      <c r="T625" s="220">
        <f t="shared" si="270"/>
        <v>0</v>
      </c>
      <c r="U625" s="214">
        <f t="shared" si="279"/>
        <v>0</v>
      </c>
      <c r="W625" s="221"/>
      <c r="X625" s="222"/>
      <c r="Y625" s="222"/>
      <c r="Z625" s="223"/>
      <c r="AA625" s="222"/>
      <c r="AB625" s="224"/>
      <c r="AC625" s="225"/>
      <c r="AD625" s="2">
        <f t="shared" si="264"/>
        <v>0</v>
      </c>
      <c r="AE625" s="2">
        <f t="shared" si="265"/>
        <v>0</v>
      </c>
      <c r="AF625" s="226"/>
      <c r="AG625" s="219">
        <f t="shared" si="271"/>
        <v>0</v>
      </c>
      <c r="AH625" s="234">
        <f t="shared" si="272"/>
        <v>0</v>
      </c>
      <c r="AI625" s="214">
        <f t="shared" si="280"/>
        <v>0</v>
      </c>
      <c r="AK625" s="229">
        <f t="shared" si="273"/>
        <v>0</v>
      </c>
      <c r="AL625" s="226"/>
      <c r="AM625" s="15"/>
      <c r="AN625" s="232" t="e">
        <f t="shared" si="274"/>
        <v>#DIV/0!</v>
      </c>
      <c r="AO625" s="214">
        <f t="shared" si="266"/>
        <v>0</v>
      </c>
      <c r="AQ625" s="210"/>
      <c r="AR625" s="231"/>
      <c r="AS625" s="15"/>
      <c r="AT625" s="232">
        <f t="shared" si="275"/>
        <v>0</v>
      </c>
      <c r="AU625" s="235">
        <f t="shared" si="276"/>
        <v>0</v>
      </c>
      <c r="AY625" s="210"/>
      <c r="AZ625" s="231"/>
      <c r="BA625" s="15"/>
      <c r="BB625" s="232">
        <f t="shared" si="263"/>
        <v>0</v>
      </c>
      <c r="BC625" s="235">
        <f t="shared" si="277"/>
        <v>0</v>
      </c>
      <c r="BG625" s="210"/>
      <c r="BH625" s="231"/>
      <c r="BI625" s="15"/>
      <c r="BJ625" s="232">
        <f t="shared" si="267"/>
        <v>0</v>
      </c>
      <c r="BK625" s="235">
        <f t="shared" si="278"/>
        <v>0</v>
      </c>
      <c r="BM625" s="109">
        <f t="shared" si="268"/>
        <v>7.5927937715021085E-2</v>
      </c>
      <c r="BN625" s="213"/>
      <c r="BR625" s="228"/>
      <c r="BS625" s="311"/>
      <c r="BT625" s="3"/>
      <c r="BU625" s="213"/>
      <c r="BV625" s="213"/>
      <c r="BW625" s="291"/>
    </row>
    <row r="626" spans="1:75" x14ac:dyDescent="0.2">
      <c r="A626" s="210"/>
      <c r="B626" s="211"/>
      <c r="C626" s="866" t="str">
        <f ca="1">IF(ISERR(AVERAGE(INDIRECT("B"&amp;(ROW()-INT($B$1/2))):INDIRECT("B"&amp;(ROW()+INT($B$1/2))))),"",AVERAGE(INDIRECT("B"&amp;(ROW()-INT($B$1/2))):INDIRECT("B"&amp;(ROW()+INT($B$1/2)))))</f>
        <v/>
      </c>
      <c r="D626" s="866">
        <f t="shared" si="262"/>
        <v>0</v>
      </c>
      <c r="E626" s="867"/>
      <c r="F626" s="212"/>
      <c r="G626" s="2"/>
      <c r="H626" s="213"/>
      <c r="I626" s="213"/>
      <c r="J626" s="51"/>
      <c r="K626" s="51"/>
      <c r="L626" s="553"/>
      <c r="M626" s="542"/>
      <c r="N626" s="544"/>
      <c r="O626" s="5"/>
      <c r="P626" s="216"/>
      <c r="Q626" s="217"/>
      <c r="R626" s="218"/>
      <c r="S626" s="219">
        <f t="shared" si="269"/>
        <v>0</v>
      </c>
      <c r="T626" s="220">
        <f t="shared" si="270"/>
        <v>0</v>
      </c>
      <c r="U626" s="214">
        <f t="shared" si="279"/>
        <v>0</v>
      </c>
      <c r="W626" s="221"/>
      <c r="X626" s="222"/>
      <c r="Y626" s="222"/>
      <c r="Z626" s="223"/>
      <c r="AA626" s="222"/>
      <c r="AB626" s="224"/>
      <c r="AC626" s="225"/>
      <c r="AD626" s="2">
        <f t="shared" si="264"/>
        <v>0</v>
      </c>
      <c r="AE626" s="2">
        <f t="shared" si="265"/>
        <v>0</v>
      </c>
      <c r="AF626" s="226"/>
      <c r="AG626" s="219">
        <f t="shared" si="271"/>
        <v>0</v>
      </c>
      <c r="AH626" s="234">
        <f t="shared" si="272"/>
        <v>0</v>
      </c>
      <c r="AI626" s="214">
        <f t="shared" si="280"/>
        <v>0</v>
      </c>
      <c r="AK626" s="229">
        <f t="shared" si="273"/>
        <v>0</v>
      </c>
      <c r="AL626" s="226"/>
      <c r="AM626" s="15"/>
      <c r="AN626" s="232" t="e">
        <f t="shared" si="274"/>
        <v>#DIV/0!</v>
      </c>
      <c r="AO626" s="214">
        <f t="shared" si="266"/>
        <v>0</v>
      </c>
      <c r="AQ626" s="210"/>
      <c r="AR626" s="231"/>
      <c r="AS626" s="15"/>
      <c r="AT626" s="232">
        <f t="shared" si="275"/>
        <v>0</v>
      </c>
      <c r="AU626" s="235">
        <f t="shared" si="276"/>
        <v>0</v>
      </c>
      <c r="AY626" s="210"/>
      <c r="AZ626" s="231"/>
      <c r="BA626" s="15"/>
      <c r="BB626" s="232">
        <f t="shared" si="263"/>
        <v>0</v>
      </c>
      <c r="BC626" s="235">
        <f t="shared" si="277"/>
        <v>0</v>
      </c>
      <c r="BG626" s="210"/>
      <c r="BH626" s="231"/>
      <c r="BI626" s="15"/>
      <c r="BJ626" s="232">
        <f t="shared" si="267"/>
        <v>0</v>
      </c>
      <c r="BK626" s="235">
        <f t="shared" si="278"/>
        <v>0</v>
      </c>
      <c r="BM626" s="109">
        <f t="shared" si="268"/>
        <v>7.4095600217284341E-2</v>
      </c>
      <c r="BN626" s="213"/>
      <c r="BR626" s="228"/>
      <c r="BS626" s="311"/>
      <c r="BT626" s="3"/>
      <c r="BU626" s="213"/>
      <c r="BV626" s="213"/>
      <c r="BW626" s="291"/>
    </row>
    <row r="627" spans="1:75" x14ac:dyDescent="0.2">
      <c r="A627" s="210"/>
      <c r="B627" s="211"/>
      <c r="C627" s="866" t="str">
        <f ca="1">IF(ISERR(AVERAGE(INDIRECT("B"&amp;(ROW()-INT($B$1/2))):INDIRECT("B"&amp;(ROW()+INT($B$1/2))))),"",AVERAGE(INDIRECT("B"&amp;(ROW()-INT($B$1/2))):INDIRECT("B"&amp;(ROW()+INT($B$1/2)))))</f>
        <v/>
      </c>
      <c r="D627" s="866">
        <f t="shared" si="262"/>
        <v>0</v>
      </c>
      <c r="E627" s="867"/>
      <c r="F627" s="212"/>
      <c r="G627" s="2"/>
      <c r="H627" s="213"/>
      <c r="I627" s="213"/>
      <c r="J627" s="51"/>
      <c r="K627" s="51"/>
      <c r="L627" s="553"/>
      <c r="M627" s="542"/>
      <c r="N627" s="544"/>
      <c r="O627" s="5"/>
      <c r="P627" s="216"/>
      <c r="Q627" s="217"/>
      <c r="R627" s="218"/>
      <c r="S627" s="219">
        <f t="shared" si="269"/>
        <v>0</v>
      </c>
      <c r="T627" s="220">
        <f t="shared" si="270"/>
        <v>0</v>
      </c>
      <c r="U627" s="214">
        <f t="shared" si="279"/>
        <v>0</v>
      </c>
      <c r="W627" s="221"/>
      <c r="X627" s="222"/>
      <c r="Y627" s="222"/>
      <c r="Z627" s="223"/>
      <c r="AA627" s="222"/>
      <c r="AB627" s="224"/>
      <c r="AC627" s="225"/>
      <c r="AD627" s="2">
        <f t="shared" si="264"/>
        <v>0</v>
      </c>
      <c r="AE627" s="2">
        <f t="shared" si="265"/>
        <v>0</v>
      </c>
      <c r="AF627" s="226"/>
      <c r="AG627" s="219">
        <f t="shared" si="271"/>
        <v>0</v>
      </c>
      <c r="AH627" s="234">
        <f t="shared" si="272"/>
        <v>0</v>
      </c>
      <c r="AI627" s="214">
        <f t="shared" si="280"/>
        <v>0</v>
      </c>
      <c r="AK627" s="229">
        <f t="shared" si="273"/>
        <v>0</v>
      </c>
      <c r="AL627" s="226"/>
      <c r="AM627" s="15"/>
      <c r="AN627" s="232" t="e">
        <f t="shared" si="274"/>
        <v>#DIV/0!</v>
      </c>
      <c r="AO627" s="214">
        <f t="shared" si="266"/>
        <v>0</v>
      </c>
      <c r="AQ627" s="210"/>
      <c r="AR627" s="231"/>
      <c r="AS627" s="15"/>
      <c r="AT627" s="232">
        <f t="shared" si="275"/>
        <v>0</v>
      </c>
      <c r="AU627" s="235">
        <f t="shared" si="276"/>
        <v>0</v>
      </c>
      <c r="AY627" s="210"/>
      <c r="AZ627" s="231"/>
      <c r="BA627" s="15"/>
      <c r="BB627" s="232">
        <f t="shared" si="263"/>
        <v>0</v>
      </c>
      <c r="BC627" s="235">
        <f t="shared" si="277"/>
        <v>0</v>
      </c>
      <c r="BG627" s="210"/>
      <c r="BH627" s="231"/>
      <c r="BI627" s="15"/>
      <c r="BJ627" s="232">
        <f t="shared" si="267"/>
        <v>0</v>
      </c>
      <c r="BK627" s="235">
        <f t="shared" si="278"/>
        <v>0</v>
      </c>
      <c r="BM627" s="109">
        <f t="shared" si="268"/>
        <v>7.2263262719547597E-2</v>
      </c>
      <c r="BN627" s="213"/>
      <c r="BR627" s="228"/>
      <c r="BS627" s="311"/>
      <c r="BT627" s="3"/>
      <c r="BU627" s="213"/>
      <c r="BV627" s="213"/>
      <c r="BW627" s="291"/>
    </row>
    <row r="628" spans="1:75" x14ac:dyDescent="0.2">
      <c r="A628" s="210"/>
      <c r="B628" s="211"/>
      <c r="C628" s="866" t="str">
        <f ca="1">IF(ISERR(AVERAGE(INDIRECT("B"&amp;(ROW()-INT($B$1/2))):INDIRECT("B"&amp;(ROW()+INT($B$1/2))))),"",AVERAGE(INDIRECT("B"&amp;(ROW()-INT($B$1/2))):INDIRECT("B"&amp;(ROW()+INT($B$1/2)))))</f>
        <v/>
      </c>
      <c r="D628" s="866">
        <f t="shared" si="262"/>
        <v>0</v>
      </c>
      <c r="E628" s="867"/>
      <c r="F628" s="212"/>
      <c r="G628" s="2"/>
      <c r="H628" s="213"/>
      <c r="I628" s="213"/>
      <c r="J628" s="51"/>
      <c r="K628" s="51"/>
      <c r="L628" s="553"/>
      <c r="M628" s="542"/>
      <c r="N628" s="544"/>
      <c r="O628" s="5"/>
      <c r="P628" s="216"/>
      <c r="Q628" s="217"/>
      <c r="R628" s="218"/>
      <c r="S628" s="219">
        <f t="shared" si="269"/>
        <v>0</v>
      </c>
      <c r="T628" s="220">
        <f t="shared" si="270"/>
        <v>0</v>
      </c>
      <c r="U628" s="214">
        <f t="shared" si="279"/>
        <v>0</v>
      </c>
      <c r="W628" s="221"/>
      <c r="X628" s="222"/>
      <c r="Y628" s="222"/>
      <c r="Z628" s="223"/>
      <c r="AA628" s="222"/>
      <c r="AB628" s="224"/>
      <c r="AC628" s="225"/>
      <c r="AD628" s="2">
        <f t="shared" si="264"/>
        <v>0</v>
      </c>
      <c r="AE628" s="2">
        <f t="shared" si="265"/>
        <v>0</v>
      </c>
      <c r="AF628" s="226"/>
      <c r="AG628" s="219">
        <f t="shared" si="271"/>
        <v>0</v>
      </c>
      <c r="AH628" s="234">
        <f t="shared" si="272"/>
        <v>0</v>
      </c>
      <c r="AI628" s="214">
        <f t="shared" si="280"/>
        <v>0</v>
      </c>
      <c r="AK628" s="229">
        <f t="shared" si="273"/>
        <v>0</v>
      </c>
      <c r="AL628" s="226"/>
      <c r="AM628" s="15"/>
      <c r="AN628" s="232" t="e">
        <f t="shared" si="274"/>
        <v>#DIV/0!</v>
      </c>
      <c r="AO628" s="214">
        <f t="shared" si="266"/>
        <v>0</v>
      </c>
      <c r="AQ628" s="210"/>
      <c r="AR628" s="231"/>
      <c r="AS628" s="15"/>
      <c r="AT628" s="232">
        <f t="shared" si="275"/>
        <v>0</v>
      </c>
      <c r="AU628" s="235">
        <f t="shared" si="276"/>
        <v>0</v>
      </c>
      <c r="AY628" s="210"/>
      <c r="AZ628" s="231"/>
      <c r="BA628" s="15"/>
      <c r="BB628" s="232">
        <f t="shared" si="263"/>
        <v>0</v>
      </c>
      <c r="BC628" s="235">
        <f t="shared" si="277"/>
        <v>0</v>
      </c>
      <c r="BG628" s="210"/>
      <c r="BH628" s="231"/>
      <c r="BI628" s="15"/>
      <c r="BJ628" s="232">
        <f t="shared" si="267"/>
        <v>0</v>
      </c>
      <c r="BK628" s="235">
        <f t="shared" si="278"/>
        <v>0</v>
      </c>
      <c r="BM628" s="109">
        <f t="shared" si="268"/>
        <v>7.0430925221810853E-2</v>
      </c>
      <c r="BN628" s="213"/>
      <c r="BR628" s="228"/>
      <c r="BS628" s="311"/>
      <c r="BT628" s="3"/>
      <c r="BU628" s="213"/>
      <c r="BV628" s="213"/>
      <c r="BW628" s="291"/>
    </row>
    <row r="629" spans="1:75" x14ac:dyDescent="0.2">
      <c r="A629" s="210"/>
      <c r="B629" s="211"/>
      <c r="C629" s="866" t="str">
        <f ca="1">IF(ISERR(AVERAGE(INDIRECT("B"&amp;(ROW()-INT($B$1/2))):INDIRECT("B"&amp;(ROW()+INT($B$1/2))))),"",AVERAGE(INDIRECT("B"&amp;(ROW()-INT($B$1/2))):INDIRECT("B"&amp;(ROW()+INT($B$1/2)))))</f>
        <v/>
      </c>
      <c r="D629" s="866">
        <f t="shared" si="262"/>
        <v>0</v>
      </c>
      <c r="E629" s="867"/>
      <c r="F629" s="212"/>
      <c r="G629" s="2"/>
      <c r="H629" s="213"/>
      <c r="I629" s="213"/>
      <c r="J629" s="51"/>
      <c r="K629" s="51"/>
      <c r="L629" s="553"/>
      <c r="M629" s="542"/>
      <c r="N629" s="544"/>
      <c r="O629" s="5"/>
      <c r="P629" s="216"/>
      <c r="Q629" s="217"/>
      <c r="R629" s="218"/>
      <c r="S629" s="219">
        <f t="shared" si="269"/>
        <v>0</v>
      </c>
      <c r="T629" s="220">
        <f t="shared" si="270"/>
        <v>0</v>
      </c>
      <c r="U629" s="214">
        <f t="shared" si="279"/>
        <v>0</v>
      </c>
      <c r="W629" s="221"/>
      <c r="X629" s="222"/>
      <c r="Y629" s="222"/>
      <c r="Z629" s="223"/>
      <c r="AA629" s="222"/>
      <c r="AB629" s="224"/>
      <c r="AC629" s="225"/>
      <c r="AD629" s="2">
        <f t="shared" si="264"/>
        <v>0</v>
      </c>
      <c r="AE629" s="2">
        <f t="shared" si="265"/>
        <v>0</v>
      </c>
      <c r="AF629" s="226"/>
      <c r="AG629" s="219">
        <f t="shared" si="271"/>
        <v>0</v>
      </c>
      <c r="AH629" s="234">
        <f t="shared" si="272"/>
        <v>0</v>
      </c>
      <c r="AI629" s="214">
        <f t="shared" si="280"/>
        <v>0</v>
      </c>
      <c r="AK629" s="229">
        <f t="shared" si="273"/>
        <v>0</v>
      </c>
      <c r="AL629" s="226"/>
      <c r="AM629" s="15"/>
      <c r="AN629" s="232" t="e">
        <f t="shared" si="274"/>
        <v>#DIV/0!</v>
      </c>
      <c r="AO629" s="214">
        <f t="shared" si="266"/>
        <v>0</v>
      </c>
      <c r="AQ629" s="210"/>
      <c r="AR629" s="231"/>
      <c r="AS629" s="15"/>
      <c r="AT629" s="232">
        <f t="shared" si="275"/>
        <v>0</v>
      </c>
      <c r="AU629" s="235">
        <f t="shared" si="276"/>
        <v>0</v>
      </c>
      <c r="AY629" s="210"/>
      <c r="AZ629" s="231"/>
      <c r="BA629" s="15"/>
      <c r="BB629" s="232">
        <f t="shared" si="263"/>
        <v>0</v>
      </c>
      <c r="BC629" s="235">
        <f t="shared" si="277"/>
        <v>0</v>
      </c>
      <c r="BG629" s="210"/>
      <c r="BH629" s="231"/>
      <c r="BI629" s="15"/>
      <c r="BJ629" s="232">
        <f t="shared" si="267"/>
        <v>0</v>
      </c>
      <c r="BK629" s="235">
        <f t="shared" si="278"/>
        <v>0</v>
      </c>
      <c r="BM629" s="109">
        <f t="shared" si="268"/>
        <v>6.8598587724074109E-2</v>
      </c>
      <c r="BN629" s="213"/>
      <c r="BR629" s="228"/>
      <c r="BS629" s="311"/>
      <c r="BT629" s="3"/>
      <c r="BU629" s="213"/>
      <c r="BV629" s="213"/>
      <c r="BW629" s="291"/>
    </row>
    <row r="630" spans="1:75" x14ac:dyDescent="0.2">
      <c r="A630" s="210"/>
      <c r="B630" s="211"/>
      <c r="C630" s="866" t="str">
        <f ca="1">IF(ISERR(AVERAGE(INDIRECT("B"&amp;(ROW()-INT($B$1/2))):INDIRECT("B"&amp;(ROW()+INT($B$1/2))))),"",AVERAGE(INDIRECT("B"&amp;(ROW()-INT($B$1/2))):INDIRECT("B"&amp;(ROW()+INT($B$1/2)))))</f>
        <v/>
      </c>
      <c r="D630" s="866">
        <f t="shared" si="262"/>
        <v>0</v>
      </c>
      <c r="E630" s="867"/>
      <c r="F630" s="212"/>
      <c r="G630" s="2"/>
      <c r="H630" s="213"/>
      <c r="I630" s="213"/>
      <c r="J630" s="51"/>
      <c r="K630" s="51"/>
      <c r="L630" s="553"/>
      <c r="M630" s="542"/>
      <c r="N630" s="544"/>
      <c r="O630" s="5"/>
      <c r="P630" s="216"/>
      <c r="Q630" s="217"/>
      <c r="R630" s="218"/>
      <c r="S630" s="219">
        <f t="shared" si="269"/>
        <v>0</v>
      </c>
      <c r="T630" s="220">
        <f t="shared" si="270"/>
        <v>0</v>
      </c>
      <c r="U630" s="214">
        <f t="shared" si="279"/>
        <v>0</v>
      </c>
      <c r="W630" s="221"/>
      <c r="X630" s="222"/>
      <c r="Y630" s="222"/>
      <c r="Z630" s="223"/>
      <c r="AA630" s="222"/>
      <c r="AB630" s="224"/>
      <c r="AC630" s="225"/>
      <c r="AD630" s="2">
        <f t="shared" si="264"/>
        <v>0</v>
      </c>
      <c r="AE630" s="2">
        <f t="shared" si="265"/>
        <v>0</v>
      </c>
      <c r="AF630" s="226"/>
      <c r="AG630" s="219">
        <f t="shared" si="271"/>
        <v>0</v>
      </c>
      <c r="AH630" s="234">
        <f t="shared" si="272"/>
        <v>0</v>
      </c>
      <c r="AI630" s="214">
        <f t="shared" si="280"/>
        <v>0</v>
      </c>
      <c r="AK630" s="229">
        <f t="shared" si="273"/>
        <v>0</v>
      </c>
      <c r="AL630" s="226"/>
      <c r="AM630" s="15"/>
      <c r="AN630" s="232" t="e">
        <f t="shared" si="274"/>
        <v>#DIV/0!</v>
      </c>
      <c r="AO630" s="214">
        <f t="shared" si="266"/>
        <v>0</v>
      </c>
      <c r="AQ630" s="210"/>
      <c r="AR630" s="231"/>
      <c r="AS630" s="15"/>
      <c r="AT630" s="232">
        <f t="shared" si="275"/>
        <v>0</v>
      </c>
      <c r="AU630" s="235">
        <f t="shared" si="276"/>
        <v>0</v>
      </c>
      <c r="AY630" s="210"/>
      <c r="AZ630" s="231"/>
      <c r="BA630" s="15"/>
      <c r="BB630" s="232">
        <f t="shared" si="263"/>
        <v>0</v>
      </c>
      <c r="BC630" s="235">
        <f t="shared" si="277"/>
        <v>0</v>
      </c>
      <c r="BG630" s="210"/>
      <c r="BH630" s="231"/>
      <c r="BI630" s="15"/>
      <c r="BJ630" s="232">
        <f t="shared" si="267"/>
        <v>0</v>
      </c>
      <c r="BK630" s="235">
        <f t="shared" si="278"/>
        <v>0</v>
      </c>
      <c r="BM630" s="109">
        <f t="shared" si="268"/>
        <v>6.6766250226337365E-2</v>
      </c>
      <c r="BN630" s="213"/>
      <c r="BR630" s="228"/>
      <c r="BS630" s="311"/>
      <c r="BT630" s="3"/>
      <c r="BU630" s="213"/>
      <c r="BV630" s="213"/>
      <c r="BW630" s="291"/>
    </row>
    <row r="631" spans="1:75" x14ac:dyDescent="0.2">
      <c r="A631" s="210"/>
      <c r="B631" s="211"/>
      <c r="C631" s="866" t="str">
        <f ca="1">IF(ISERR(AVERAGE(INDIRECT("B"&amp;(ROW()-INT($B$1/2))):INDIRECT("B"&amp;(ROW()+INT($B$1/2))))),"",AVERAGE(INDIRECT("B"&amp;(ROW()-INT($B$1/2))):INDIRECT("B"&amp;(ROW()+INT($B$1/2)))))</f>
        <v/>
      </c>
      <c r="D631" s="866">
        <f t="shared" si="262"/>
        <v>0</v>
      </c>
      <c r="E631" s="867"/>
      <c r="F631" s="212"/>
      <c r="G631" s="2"/>
      <c r="H631" s="213"/>
      <c r="I631" s="213"/>
      <c r="J631" s="51"/>
      <c r="K631" s="51"/>
      <c r="L631" s="553"/>
      <c r="M631" s="542"/>
      <c r="N631" s="544"/>
      <c r="O631" s="5"/>
      <c r="P631" s="216"/>
      <c r="Q631" s="217"/>
      <c r="R631" s="218"/>
      <c r="S631" s="219">
        <f t="shared" si="269"/>
        <v>0</v>
      </c>
      <c r="T631" s="220">
        <f t="shared" si="270"/>
        <v>0</v>
      </c>
      <c r="U631" s="214">
        <f t="shared" si="279"/>
        <v>0</v>
      </c>
      <c r="W631" s="221"/>
      <c r="X631" s="222"/>
      <c r="Y631" s="222"/>
      <c r="Z631" s="223"/>
      <c r="AA631" s="222"/>
      <c r="AB631" s="224"/>
      <c r="AC631" s="225"/>
      <c r="AD631" s="2">
        <f t="shared" si="264"/>
        <v>0</v>
      </c>
      <c r="AE631" s="2">
        <f t="shared" si="265"/>
        <v>0</v>
      </c>
      <c r="AF631" s="226"/>
      <c r="AG631" s="219">
        <f t="shared" si="271"/>
        <v>0</v>
      </c>
      <c r="AH631" s="234">
        <f t="shared" si="272"/>
        <v>0</v>
      </c>
      <c r="AI631" s="214">
        <f t="shared" si="280"/>
        <v>0</v>
      </c>
      <c r="AK631" s="229">
        <f t="shared" si="273"/>
        <v>0</v>
      </c>
      <c r="AL631" s="226"/>
      <c r="AM631" s="15"/>
      <c r="AN631" s="232" t="e">
        <f t="shared" si="274"/>
        <v>#DIV/0!</v>
      </c>
      <c r="AO631" s="214">
        <f t="shared" si="266"/>
        <v>0</v>
      </c>
      <c r="AQ631" s="210"/>
      <c r="AR631" s="231"/>
      <c r="AS631" s="15"/>
      <c r="AT631" s="232">
        <f t="shared" si="275"/>
        <v>0</v>
      </c>
      <c r="AU631" s="235">
        <f t="shared" si="276"/>
        <v>0</v>
      </c>
      <c r="AY631" s="210"/>
      <c r="AZ631" s="231"/>
      <c r="BA631" s="15"/>
      <c r="BB631" s="232">
        <f t="shared" si="263"/>
        <v>0</v>
      </c>
      <c r="BC631" s="235">
        <f t="shared" si="277"/>
        <v>0</v>
      </c>
      <c r="BG631" s="210"/>
      <c r="BH631" s="231"/>
      <c r="BI631" s="15"/>
      <c r="BJ631" s="232">
        <f t="shared" si="267"/>
        <v>0</v>
      </c>
      <c r="BK631" s="235">
        <f t="shared" si="278"/>
        <v>0</v>
      </c>
      <c r="BM631" s="109">
        <f t="shared" si="268"/>
        <v>6.4933912728600621E-2</v>
      </c>
      <c r="BN631" s="213"/>
      <c r="BR631" s="228"/>
      <c r="BS631" s="311"/>
      <c r="BT631" s="3"/>
      <c r="BU631" s="213"/>
      <c r="BV631" s="213"/>
      <c r="BW631" s="291"/>
    </row>
    <row r="632" spans="1:75" x14ac:dyDescent="0.2">
      <c r="A632" s="210"/>
      <c r="B632" s="211"/>
      <c r="C632" s="866" t="str">
        <f ca="1">IF(ISERR(AVERAGE(INDIRECT("B"&amp;(ROW()-INT($B$1/2))):INDIRECT("B"&amp;(ROW()+INT($B$1/2))))),"",AVERAGE(INDIRECT("B"&amp;(ROW()-INT($B$1/2))):INDIRECT("B"&amp;(ROW()+INT($B$1/2)))))</f>
        <v/>
      </c>
      <c r="D632" s="866">
        <f t="shared" si="262"/>
        <v>0</v>
      </c>
      <c r="E632" s="867"/>
      <c r="F632" s="212"/>
      <c r="G632" s="2"/>
      <c r="H632" s="213"/>
      <c r="I632" s="213"/>
      <c r="J632" s="51"/>
      <c r="K632" s="51"/>
      <c r="L632" s="553"/>
      <c r="M632" s="542"/>
      <c r="N632" s="544"/>
      <c r="O632" s="5"/>
      <c r="P632" s="216"/>
      <c r="Q632" s="217"/>
      <c r="R632" s="218"/>
      <c r="S632" s="219">
        <f t="shared" si="269"/>
        <v>0</v>
      </c>
      <c r="T632" s="220">
        <f t="shared" si="270"/>
        <v>0</v>
      </c>
      <c r="U632" s="214">
        <f t="shared" si="279"/>
        <v>0</v>
      </c>
      <c r="W632" s="221"/>
      <c r="X632" s="222"/>
      <c r="Y632" s="222"/>
      <c r="Z632" s="223"/>
      <c r="AA632" s="222"/>
      <c r="AB632" s="224"/>
      <c r="AC632" s="225"/>
      <c r="AD632" s="2">
        <f t="shared" si="264"/>
        <v>0</v>
      </c>
      <c r="AE632" s="2">
        <f t="shared" si="265"/>
        <v>0</v>
      </c>
      <c r="AF632" s="226"/>
      <c r="AG632" s="219">
        <f t="shared" si="271"/>
        <v>0</v>
      </c>
      <c r="AH632" s="234">
        <f t="shared" si="272"/>
        <v>0</v>
      </c>
      <c r="AI632" s="214">
        <f t="shared" si="280"/>
        <v>0</v>
      </c>
      <c r="AK632" s="229">
        <f t="shared" si="273"/>
        <v>0</v>
      </c>
      <c r="AL632" s="226"/>
      <c r="AM632" s="15"/>
      <c r="AN632" s="232" t="e">
        <f t="shared" si="274"/>
        <v>#DIV/0!</v>
      </c>
      <c r="AO632" s="214">
        <f t="shared" si="266"/>
        <v>0</v>
      </c>
      <c r="AQ632" s="210"/>
      <c r="AR632" s="231"/>
      <c r="AS632" s="15"/>
      <c r="AT632" s="232">
        <f t="shared" si="275"/>
        <v>0</v>
      </c>
      <c r="AU632" s="235">
        <f t="shared" si="276"/>
        <v>0</v>
      </c>
      <c r="AY632" s="210"/>
      <c r="AZ632" s="231"/>
      <c r="BA632" s="15"/>
      <c r="BB632" s="232">
        <f t="shared" si="263"/>
        <v>0</v>
      </c>
      <c r="BC632" s="235">
        <f t="shared" si="277"/>
        <v>0</v>
      </c>
      <c r="BG632" s="210"/>
      <c r="BH632" s="231"/>
      <c r="BI632" s="15"/>
      <c r="BJ632" s="232">
        <f t="shared" si="267"/>
        <v>0</v>
      </c>
      <c r="BK632" s="235">
        <f t="shared" si="278"/>
        <v>0</v>
      </c>
      <c r="BM632" s="109">
        <f t="shared" si="268"/>
        <v>6.3101575230863877E-2</v>
      </c>
      <c r="BN632" s="213"/>
      <c r="BR632" s="228"/>
      <c r="BS632" s="311"/>
      <c r="BT632" s="3"/>
      <c r="BU632" s="213"/>
      <c r="BV632" s="213"/>
      <c r="BW632" s="291"/>
    </row>
    <row r="633" spans="1:75" x14ac:dyDescent="0.2">
      <c r="A633" s="210"/>
      <c r="B633" s="211"/>
      <c r="C633" s="866" t="str">
        <f ca="1">IF(ISERR(AVERAGE(INDIRECT("B"&amp;(ROW()-INT($B$1/2))):INDIRECT("B"&amp;(ROW()+INT($B$1/2))))),"",AVERAGE(INDIRECT("B"&amp;(ROW()-INT($B$1/2))):INDIRECT("B"&amp;(ROW()+INT($B$1/2)))))</f>
        <v/>
      </c>
      <c r="D633" s="866">
        <f t="shared" si="262"/>
        <v>0</v>
      </c>
      <c r="E633" s="867"/>
      <c r="F633" s="212"/>
      <c r="G633" s="2"/>
      <c r="H633" s="213"/>
      <c r="I633" s="213"/>
      <c r="J633" s="51"/>
      <c r="K633" s="51"/>
      <c r="L633" s="553"/>
      <c r="M633" s="542"/>
      <c r="N633" s="544"/>
      <c r="O633" s="5"/>
      <c r="P633" s="216"/>
      <c r="Q633" s="217"/>
      <c r="R633" s="218"/>
      <c r="S633" s="219">
        <f t="shared" si="269"/>
        <v>0</v>
      </c>
      <c r="T633" s="220">
        <f t="shared" si="270"/>
        <v>0</v>
      </c>
      <c r="U633" s="214">
        <f t="shared" si="279"/>
        <v>0</v>
      </c>
      <c r="W633" s="221"/>
      <c r="X633" s="222"/>
      <c r="Y633" s="222"/>
      <c r="Z633" s="223"/>
      <c r="AA633" s="222"/>
      <c r="AB633" s="224"/>
      <c r="AC633" s="225"/>
      <c r="AD633" s="2">
        <f t="shared" si="264"/>
        <v>0</v>
      </c>
      <c r="AE633" s="2">
        <f t="shared" si="265"/>
        <v>0</v>
      </c>
      <c r="AF633" s="226"/>
      <c r="AG633" s="219">
        <f t="shared" si="271"/>
        <v>0</v>
      </c>
      <c r="AH633" s="234">
        <f t="shared" si="272"/>
        <v>0</v>
      </c>
      <c r="AI633" s="214">
        <f t="shared" si="280"/>
        <v>0</v>
      </c>
      <c r="AK633" s="229">
        <f t="shared" si="273"/>
        <v>0</v>
      </c>
      <c r="AL633" s="226"/>
      <c r="AM633" s="15"/>
      <c r="AN633" s="232" t="e">
        <f t="shared" si="274"/>
        <v>#DIV/0!</v>
      </c>
      <c r="AO633" s="214">
        <f t="shared" si="266"/>
        <v>0</v>
      </c>
      <c r="AQ633" s="210"/>
      <c r="AR633" s="231"/>
      <c r="AS633" s="15"/>
      <c r="AT633" s="232">
        <f t="shared" si="275"/>
        <v>0</v>
      </c>
      <c r="AU633" s="235">
        <f t="shared" si="276"/>
        <v>0</v>
      </c>
      <c r="AY633" s="210"/>
      <c r="AZ633" s="231"/>
      <c r="BA633" s="15"/>
      <c r="BB633" s="232">
        <f t="shared" si="263"/>
        <v>0</v>
      </c>
      <c r="BC633" s="235">
        <f t="shared" si="277"/>
        <v>0</v>
      </c>
      <c r="BG633" s="210"/>
      <c r="BH633" s="231"/>
      <c r="BI633" s="15"/>
      <c r="BJ633" s="232">
        <f t="shared" si="267"/>
        <v>0</v>
      </c>
      <c r="BK633" s="235">
        <f t="shared" si="278"/>
        <v>0</v>
      </c>
      <c r="BM633" s="109">
        <f t="shared" si="268"/>
        <v>6.126923773312714E-2</v>
      </c>
      <c r="BN633" s="213"/>
      <c r="BR633" s="228"/>
      <c r="BS633" s="311"/>
      <c r="BT633" s="3"/>
      <c r="BU633" s="213"/>
      <c r="BV633" s="213"/>
      <c r="BW633" s="291"/>
    </row>
    <row r="634" spans="1:75" x14ac:dyDescent="0.2">
      <c r="A634" s="210"/>
      <c r="B634" s="211"/>
      <c r="C634" s="866" t="str">
        <f ca="1">IF(ISERR(AVERAGE(INDIRECT("B"&amp;(ROW()-INT($B$1/2))):INDIRECT("B"&amp;(ROW()+INT($B$1/2))))),"",AVERAGE(INDIRECT("B"&amp;(ROW()-INT($B$1/2))):INDIRECT("B"&amp;(ROW()+INT($B$1/2)))))</f>
        <v/>
      </c>
      <c r="D634" s="866">
        <f t="shared" si="262"/>
        <v>0</v>
      </c>
      <c r="E634" s="867"/>
      <c r="F634" s="212"/>
      <c r="G634" s="2"/>
      <c r="H634" s="213"/>
      <c r="I634" s="213"/>
      <c r="J634" s="51"/>
      <c r="K634" s="51"/>
      <c r="L634" s="553"/>
      <c r="M634" s="542"/>
      <c r="N634" s="544"/>
      <c r="O634" s="5"/>
      <c r="P634" s="216"/>
      <c r="Q634" s="217"/>
      <c r="R634" s="218"/>
      <c r="S634" s="219">
        <f t="shared" si="269"/>
        <v>0</v>
      </c>
      <c r="T634" s="220">
        <f t="shared" si="270"/>
        <v>0</v>
      </c>
      <c r="U634" s="214">
        <f t="shared" si="279"/>
        <v>0</v>
      </c>
      <c r="W634" s="221"/>
      <c r="X634" s="222"/>
      <c r="Y634" s="222"/>
      <c r="Z634" s="223"/>
      <c r="AA634" s="222"/>
      <c r="AB634" s="224"/>
      <c r="AC634" s="225"/>
      <c r="AD634" s="2">
        <f t="shared" si="264"/>
        <v>0</v>
      </c>
      <c r="AE634" s="2">
        <f t="shared" si="265"/>
        <v>0</v>
      </c>
      <c r="AF634" s="226"/>
      <c r="AG634" s="219">
        <f t="shared" si="271"/>
        <v>0</v>
      </c>
      <c r="AH634" s="234">
        <f t="shared" si="272"/>
        <v>0</v>
      </c>
      <c r="AI634" s="214">
        <f t="shared" si="280"/>
        <v>0</v>
      </c>
      <c r="AK634" s="229">
        <f t="shared" si="273"/>
        <v>0</v>
      </c>
      <c r="AL634" s="226"/>
      <c r="AM634" s="15"/>
      <c r="AN634" s="232" t="e">
        <f t="shared" si="274"/>
        <v>#DIV/0!</v>
      </c>
      <c r="AO634" s="214">
        <f t="shared" si="266"/>
        <v>0</v>
      </c>
      <c r="AQ634" s="210"/>
      <c r="AR634" s="231"/>
      <c r="AS634" s="15"/>
      <c r="AT634" s="232">
        <f t="shared" si="275"/>
        <v>0</v>
      </c>
      <c r="AU634" s="235">
        <f t="shared" si="276"/>
        <v>0</v>
      </c>
      <c r="AY634" s="210"/>
      <c r="AZ634" s="231"/>
      <c r="BA634" s="15"/>
      <c r="BB634" s="232">
        <f t="shared" si="263"/>
        <v>0</v>
      </c>
      <c r="BC634" s="235">
        <f t="shared" si="277"/>
        <v>0</v>
      </c>
      <c r="BG634" s="210"/>
      <c r="BH634" s="231"/>
      <c r="BI634" s="15"/>
      <c r="BJ634" s="232">
        <f t="shared" si="267"/>
        <v>0</v>
      </c>
      <c r="BK634" s="235">
        <f t="shared" si="278"/>
        <v>0</v>
      </c>
      <c r="BM634" s="109">
        <f t="shared" si="268"/>
        <v>5.9436900235390402E-2</v>
      </c>
      <c r="BN634" s="213"/>
      <c r="BR634" s="228"/>
      <c r="BS634" s="311"/>
      <c r="BT634" s="3"/>
      <c r="BU634" s="213"/>
      <c r="BV634" s="213"/>
      <c r="BW634" s="291"/>
    </row>
    <row r="635" spans="1:75" x14ac:dyDescent="0.2">
      <c r="A635" s="210"/>
      <c r="B635" s="211"/>
      <c r="C635" s="866" t="str">
        <f ca="1">IF(ISERR(AVERAGE(INDIRECT("B"&amp;(ROW()-INT($B$1/2))):INDIRECT("B"&amp;(ROW()+INT($B$1/2))))),"",AVERAGE(INDIRECT("B"&amp;(ROW()-INT($B$1/2))):INDIRECT("B"&amp;(ROW()+INT($B$1/2)))))</f>
        <v/>
      </c>
      <c r="D635" s="866">
        <f t="shared" si="262"/>
        <v>0</v>
      </c>
      <c r="E635" s="867"/>
      <c r="F635" s="212"/>
      <c r="G635" s="2"/>
      <c r="H635" s="213"/>
      <c r="I635" s="213"/>
      <c r="J635" s="51"/>
      <c r="K635" s="51"/>
      <c r="L635" s="553"/>
      <c r="M635" s="542"/>
      <c r="N635" s="544"/>
      <c r="O635" s="5"/>
      <c r="P635" s="216"/>
      <c r="Q635" s="217"/>
      <c r="R635" s="218"/>
      <c r="S635" s="219">
        <f t="shared" si="269"/>
        <v>0</v>
      </c>
      <c r="T635" s="220">
        <f t="shared" si="270"/>
        <v>0</v>
      </c>
      <c r="U635" s="214">
        <f t="shared" si="279"/>
        <v>0</v>
      </c>
      <c r="W635" s="221"/>
      <c r="X635" s="222"/>
      <c r="Y635" s="222"/>
      <c r="Z635" s="223"/>
      <c r="AA635" s="222"/>
      <c r="AB635" s="224"/>
      <c r="AC635" s="225"/>
      <c r="AD635" s="2">
        <f t="shared" si="264"/>
        <v>0</v>
      </c>
      <c r="AE635" s="2">
        <f t="shared" si="265"/>
        <v>0</v>
      </c>
      <c r="AF635" s="226"/>
      <c r="AG635" s="219">
        <f t="shared" si="271"/>
        <v>0</v>
      </c>
      <c r="AH635" s="234">
        <f t="shared" si="272"/>
        <v>0</v>
      </c>
      <c r="AI635" s="214">
        <f t="shared" si="280"/>
        <v>0</v>
      </c>
      <c r="AK635" s="229">
        <f t="shared" si="273"/>
        <v>0</v>
      </c>
      <c r="AL635" s="226"/>
      <c r="AM635" s="15"/>
      <c r="AN635" s="232" t="e">
        <f t="shared" si="274"/>
        <v>#DIV/0!</v>
      </c>
      <c r="AO635" s="214">
        <f t="shared" si="266"/>
        <v>0</v>
      </c>
      <c r="AQ635" s="210"/>
      <c r="AR635" s="231"/>
      <c r="AS635" s="15"/>
      <c r="AT635" s="232">
        <f t="shared" si="275"/>
        <v>0</v>
      </c>
      <c r="AU635" s="235">
        <f t="shared" si="276"/>
        <v>0</v>
      </c>
      <c r="AY635" s="210"/>
      <c r="AZ635" s="231"/>
      <c r="BA635" s="15"/>
      <c r="BB635" s="232">
        <f t="shared" si="263"/>
        <v>0</v>
      </c>
      <c r="BC635" s="235">
        <f t="shared" si="277"/>
        <v>0</v>
      </c>
      <c r="BG635" s="210"/>
      <c r="BH635" s="231"/>
      <c r="BI635" s="15"/>
      <c r="BJ635" s="232">
        <f t="shared" si="267"/>
        <v>0</v>
      </c>
      <c r="BK635" s="235">
        <f t="shared" si="278"/>
        <v>0</v>
      </c>
      <c r="BM635" s="109">
        <f t="shared" si="268"/>
        <v>5.7604562737653665E-2</v>
      </c>
      <c r="BN635" s="213"/>
      <c r="BR635" s="228"/>
      <c r="BS635" s="311"/>
      <c r="BT635" s="3"/>
      <c r="BU635" s="213"/>
      <c r="BV635" s="213"/>
      <c r="BW635" s="291"/>
    </row>
    <row r="636" spans="1:75" x14ac:dyDescent="0.2">
      <c r="A636" s="210"/>
      <c r="B636" s="211"/>
      <c r="C636" s="866" t="str">
        <f ca="1">IF(ISERR(AVERAGE(INDIRECT("B"&amp;(ROW()-INT($B$1/2))):INDIRECT("B"&amp;(ROW()+INT($B$1/2))))),"",AVERAGE(INDIRECT("B"&amp;(ROW()-INT($B$1/2))):INDIRECT("B"&amp;(ROW()+INT($B$1/2)))))</f>
        <v/>
      </c>
      <c r="D636" s="866">
        <f t="shared" ref="D636:D684" si="281">A636-A635</f>
        <v>0</v>
      </c>
      <c r="E636" s="867"/>
      <c r="F636" s="212"/>
      <c r="G636" s="2"/>
      <c r="H636" s="213"/>
      <c r="I636" s="213"/>
      <c r="J636" s="51"/>
      <c r="K636" s="51"/>
      <c r="L636" s="553"/>
      <c r="M636" s="542"/>
      <c r="N636" s="544"/>
      <c r="O636" s="5"/>
      <c r="P636" s="216"/>
      <c r="Q636" s="217"/>
      <c r="R636" s="218"/>
      <c r="S636" s="219">
        <f t="shared" si="269"/>
        <v>0</v>
      </c>
      <c r="T636" s="220">
        <f t="shared" si="270"/>
        <v>0</v>
      </c>
      <c r="U636" s="214">
        <f t="shared" si="279"/>
        <v>0</v>
      </c>
      <c r="W636" s="221"/>
      <c r="X636" s="222"/>
      <c r="Y636" s="222"/>
      <c r="Z636" s="223"/>
      <c r="AA636" s="222"/>
      <c r="AB636" s="224"/>
      <c r="AC636" s="225"/>
      <c r="AD636" s="2">
        <f t="shared" si="264"/>
        <v>0</v>
      </c>
      <c r="AE636" s="2">
        <f t="shared" si="265"/>
        <v>0</v>
      </c>
      <c r="AF636" s="226"/>
      <c r="AG636" s="219">
        <f t="shared" si="271"/>
        <v>0</v>
      </c>
      <c r="AH636" s="234">
        <f t="shared" si="272"/>
        <v>0</v>
      </c>
      <c r="AI636" s="214">
        <f t="shared" si="280"/>
        <v>0</v>
      </c>
      <c r="AK636" s="229">
        <f t="shared" si="273"/>
        <v>0</v>
      </c>
      <c r="AL636" s="226"/>
      <c r="AM636" s="15"/>
      <c r="AN636" s="232" t="e">
        <f t="shared" si="274"/>
        <v>#DIV/0!</v>
      </c>
      <c r="AO636" s="214">
        <f t="shared" si="266"/>
        <v>0</v>
      </c>
      <c r="AQ636" s="210"/>
      <c r="AR636" s="231"/>
      <c r="AS636" s="15"/>
      <c r="AT636" s="232">
        <f t="shared" si="275"/>
        <v>0</v>
      </c>
      <c r="AU636" s="235">
        <f t="shared" si="276"/>
        <v>0</v>
      </c>
      <c r="AY636" s="210"/>
      <c r="AZ636" s="231"/>
      <c r="BA636" s="15"/>
      <c r="BB636" s="232">
        <f t="shared" si="263"/>
        <v>0</v>
      </c>
      <c r="BC636" s="235">
        <f t="shared" si="277"/>
        <v>0</v>
      </c>
      <c r="BG636" s="210"/>
      <c r="BH636" s="231"/>
      <c r="BI636" s="15"/>
      <c r="BJ636" s="232">
        <f t="shared" si="267"/>
        <v>0</v>
      </c>
      <c r="BK636" s="235">
        <f t="shared" si="278"/>
        <v>0</v>
      </c>
      <c r="BM636" s="109">
        <f t="shared" si="268"/>
        <v>5.5772225239916928E-2</v>
      </c>
      <c r="BN636" s="213"/>
      <c r="BR636" s="228"/>
      <c r="BS636" s="311"/>
      <c r="BT636" s="3"/>
      <c r="BU636" s="213"/>
      <c r="BV636" s="213"/>
      <c r="BW636" s="291"/>
    </row>
    <row r="637" spans="1:75" x14ac:dyDescent="0.2">
      <c r="A637" s="210"/>
      <c r="B637" s="211"/>
      <c r="C637" s="866" t="str">
        <f ca="1">IF(ISERR(AVERAGE(INDIRECT("B"&amp;(ROW()-INT($B$1/2))):INDIRECT("B"&amp;(ROW()+INT($B$1/2))))),"",AVERAGE(INDIRECT("B"&amp;(ROW()-INT($B$1/2))):INDIRECT("B"&amp;(ROW()+INT($B$1/2)))))</f>
        <v/>
      </c>
      <c r="D637" s="866">
        <f t="shared" si="281"/>
        <v>0</v>
      </c>
      <c r="E637" s="867"/>
      <c r="F637" s="212"/>
      <c r="G637" s="2"/>
      <c r="H637" s="213"/>
      <c r="I637" s="213"/>
      <c r="J637" s="51"/>
      <c r="K637" s="51"/>
      <c r="L637" s="553"/>
      <c r="M637" s="542"/>
      <c r="N637" s="544"/>
      <c r="O637" s="5"/>
      <c r="P637" s="216"/>
      <c r="Q637" s="217"/>
      <c r="R637" s="218"/>
      <c r="S637" s="219">
        <f t="shared" si="269"/>
        <v>0</v>
      </c>
      <c r="T637" s="220">
        <f t="shared" si="270"/>
        <v>0</v>
      </c>
      <c r="U637" s="214">
        <f t="shared" si="279"/>
        <v>0</v>
      </c>
      <c r="W637" s="221"/>
      <c r="X637" s="222"/>
      <c r="Y637" s="222"/>
      <c r="Z637" s="223"/>
      <c r="AA637" s="222"/>
      <c r="AB637" s="224"/>
      <c r="AC637" s="225"/>
      <c r="AD637" s="2">
        <f t="shared" si="264"/>
        <v>0</v>
      </c>
      <c r="AE637" s="2">
        <f t="shared" si="265"/>
        <v>0</v>
      </c>
      <c r="AF637" s="226"/>
      <c r="AG637" s="219">
        <f t="shared" si="271"/>
        <v>0</v>
      </c>
      <c r="AH637" s="234">
        <f t="shared" si="272"/>
        <v>0</v>
      </c>
      <c r="AI637" s="214">
        <f t="shared" si="280"/>
        <v>0</v>
      </c>
      <c r="AK637" s="229">
        <f t="shared" si="273"/>
        <v>0</v>
      </c>
      <c r="AL637" s="226"/>
      <c r="AM637" s="15"/>
      <c r="AN637" s="232" t="e">
        <f t="shared" si="274"/>
        <v>#DIV/0!</v>
      </c>
      <c r="AO637" s="214">
        <f t="shared" si="266"/>
        <v>0</v>
      </c>
      <c r="AQ637" s="210"/>
      <c r="AR637" s="231"/>
      <c r="AS637" s="15"/>
      <c r="AT637" s="232">
        <f t="shared" si="275"/>
        <v>0</v>
      </c>
      <c r="AU637" s="235">
        <f t="shared" si="276"/>
        <v>0</v>
      </c>
      <c r="AY637" s="210"/>
      <c r="AZ637" s="231"/>
      <c r="BA637" s="15"/>
      <c r="BB637" s="232">
        <f t="shared" si="263"/>
        <v>0</v>
      </c>
      <c r="BC637" s="235">
        <f t="shared" si="277"/>
        <v>0</v>
      </c>
      <c r="BG637" s="210"/>
      <c r="BH637" s="231"/>
      <c r="BI637" s="15"/>
      <c r="BJ637" s="232">
        <f t="shared" si="267"/>
        <v>0</v>
      </c>
      <c r="BK637" s="235">
        <f t="shared" si="278"/>
        <v>0</v>
      </c>
      <c r="BM637" s="109">
        <f t="shared" si="268"/>
        <v>5.3939887742180191E-2</v>
      </c>
      <c r="BN637" s="213"/>
      <c r="BR637" s="228"/>
      <c r="BS637" s="311"/>
      <c r="BT637" s="3"/>
      <c r="BU637" s="213"/>
      <c r="BV637" s="213"/>
      <c r="BW637" s="291"/>
    </row>
    <row r="638" spans="1:75" x14ac:dyDescent="0.2">
      <c r="A638" s="210"/>
      <c r="B638" s="211"/>
      <c r="C638" s="866" t="str">
        <f ca="1">IF(ISERR(AVERAGE(INDIRECT("B"&amp;(ROW()-INT($B$1/2))):INDIRECT("B"&amp;(ROW()+INT($B$1/2))))),"",AVERAGE(INDIRECT("B"&amp;(ROW()-INT($B$1/2))):INDIRECT("B"&amp;(ROW()+INT($B$1/2)))))</f>
        <v/>
      </c>
      <c r="D638" s="866">
        <f t="shared" si="281"/>
        <v>0</v>
      </c>
      <c r="E638" s="867"/>
      <c r="F638" s="212"/>
      <c r="G638" s="2"/>
      <c r="H638" s="213"/>
      <c r="I638" s="213"/>
      <c r="J638" s="51"/>
      <c r="K638" s="51"/>
      <c r="L638" s="553"/>
      <c r="M638" s="542"/>
      <c r="N638" s="544"/>
      <c r="O638" s="5"/>
      <c r="P638" s="216"/>
      <c r="Q638" s="217"/>
      <c r="R638" s="218"/>
      <c r="S638" s="219">
        <f t="shared" si="269"/>
        <v>0</v>
      </c>
      <c r="T638" s="220">
        <f t="shared" si="270"/>
        <v>0</v>
      </c>
      <c r="U638" s="214">
        <f t="shared" si="279"/>
        <v>0</v>
      </c>
      <c r="W638" s="221"/>
      <c r="X638" s="222"/>
      <c r="Y638" s="222"/>
      <c r="Z638" s="223"/>
      <c r="AA638" s="222"/>
      <c r="AB638" s="224"/>
      <c r="AC638" s="225"/>
      <c r="AD638" s="2">
        <f t="shared" si="264"/>
        <v>0</v>
      </c>
      <c r="AE638" s="2">
        <f t="shared" si="265"/>
        <v>0</v>
      </c>
      <c r="AF638" s="226"/>
      <c r="AG638" s="219">
        <f t="shared" si="271"/>
        <v>0</v>
      </c>
      <c r="AH638" s="234">
        <f t="shared" si="272"/>
        <v>0</v>
      </c>
      <c r="AI638" s="214">
        <f t="shared" si="280"/>
        <v>0</v>
      </c>
      <c r="AK638" s="229">
        <f t="shared" si="273"/>
        <v>0</v>
      </c>
      <c r="AL638" s="226"/>
      <c r="AM638" s="15"/>
      <c r="AN638" s="232" t="e">
        <f t="shared" si="274"/>
        <v>#DIV/0!</v>
      </c>
      <c r="AO638" s="214">
        <f t="shared" si="266"/>
        <v>0</v>
      </c>
      <c r="AQ638" s="210"/>
      <c r="AR638" s="231"/>
      <c r="AS638" s="15"/>
      <c r="AT638" s="232">
        <f t="shared" si="275"/>
        <v>0</v>
      </c>
      <c r="AU638" s="235">
        <f t="shared" si="276"/>
        <v>0</v>
      </c>
      <c r="AY638" s="210"/>
      <c r="AZ638" s="231"/>
      <c r="BA638" s="15"/>
      <c r="BB638" s="232">
        <f t="shared" si="263"/>
        <v>0</v>
      </c>
      <c r="BC638" s="235">
        <f t="shared" si="277"/>
        <v>0</v>
      </c>
      <c r="BG638" s="210"/>
      <c r="BH638" s="231"/>
      <c r="BI638" s="15"/>
      <c r="BJ638" s="232">
        <f t="shared" si="267"/>
        <v>0</v>
      </c>
      <c r="BK638" s="235">
        <f t="shared" si="278"/>
        <v>0</v>
      </c>
      <c r="BM638" s="109">
        <f t="shared" si="268"/>
        <v>5.2107550244443454E-2</v>
      </c>
      <c r="BN638" s="213"/>
      <c r="BR638" s="228"/>
      <c r="BS638" s="311"/>
      <c r="BT638" s="3"/>
      <c r="BU638" s="213"/>
      <c r="BV638" s="213"/>
      <c r="BW638" s="291"/>
    </row>
    <row r="639" spans="1:75" x14ac:dyDescent="0.2">
      <c r="A639" s="210"/>
      <c r="B639" s="211"/>
      <c r="C639" s="866" t="str">
        <f ca="1">IF(ISERR(AVERAGE(INDIRECT("B"&amp;(ROW()-INT($B$1/2))):INDIRECT("B"&amp;(ROW()+INT($B$1/2))))),"",AVERAGE(INDIRECT("B"&amp;(ROW()-INT($B$1/2))):INDIRECT("B"&amp;(ROW()+INT($B$1/2)))))</f>
        <v/>
      </c>
      <c r="D639" s="866">
        <f t="shared" si="281"/>
        <v>0</v>
      </c>
      <c r="E639" s="867"/>
      <c r="F639" s="212"/>
      <c r="G639" s="2"/>
      <c r="H639" s="213"/>
      <c r="I639" s="213"/>
      <c r="J639" s="51"/>
      <c r="K639" s="51"/>
      <c r="L639" s="553"/>
      <c r="M639" s="542"/>
      <c r="N639" s="544"/>
      <c r="O639" s="5"/>
      <c r="P639" s="216"/>
      <c r="Q639" s="217"/>
      <c r="R639" s="218"/>
      <c r="S639" s="219">
        <f t="shared" si="269"/>
        <v>0</v>
      </c>
      <c r="T639" s="220">
        <f t="shared" si="270"/>
        <v>0</v>
      </c>
      <c r="U639" s="214">
        <f t="shared" si="279"/>
        <v>0</v>
      </c>
      <c r="W639" s="221"/>
      <c r="X639" s="222"/>
      <c r="Y639" s="222"/>
      <c r="Z639" s="223"/>
      <c r="AA639" s="222"/>
      <c r="AB639" s="224"/>
      <c r="AC639" s="225"/>
      <c r="AD639" s="2">
        <f t="shared" si="264"/>
        <v>0</v>
      </c>
      <c r="AE639" s="2">
        <f t="shared" si="265"/>
        <v>0</v>
      </c>
      <c r="AF639" s="226"/>
      <c r="AG639" s="219">
        <f t="shared" si="271"/>
        <v>0</v>
      </c>
      <c r="AH639" s="234">
        <f t="shared" si="272"/>
        <v>0</v>
      </c>
      <c r="AI639" s="214">
        <f t="shared" si="280"/>
        <v>0</v>
      </c>
      <c r="AK639" s="229">
        <f t="shared" si="273"/>
        <v>0</v>
      </c>
      <c r="AL639" s="226"/>
      <c r="AM639" s="15"/>
      <c r="AN639" s="232" t="e">
        <f t="shared" si="274"/>
        <v>#DIV/0!</v>
      </c>
      <c r="AO639" s="214">
        <f t="shared" si="266"/>
        <v>0</v>
      </c>
      <c r="AQ639" s="210"/>
      <c r="AR639" s="231"/>
      <c r="AS639" s="15"/>
      <c r="AT639" s="232">
        <f t="shared" si="275"/>
        <v>0</v>
      </c>
      <c r="AU639" s="235">
        <f t="shared" si="276"/>
        <v>0</v>
      </c>
      <c r="AY639" s="210"/>
      <c r="AZ639" s="231"/>
      <c r="BA639" s="15"/>
      <c r="BB639" s="232">
        <f t="shared" si="263"/>
        <v>0</v>
      </c>
      <c r="BC639" s="235">
        <f t="shared" si="277"/>
        <v>0</v>
      </c>
      <c r="BG639" s="210"/>
      <c r="BH639" s="231"/>
      <c r="BI639" s="15"/>
      <c r="BJ639" s="232">
        <f t="shared" si="267"/>
        <v>0</v>
      </c>
      <c r="BK639" s="235">
        <f t="shared" si="278"/>
        <v>0</v>
      </c>
      <c r="BM639" s="109">
        <f t="shared" si="268"/>
        <v>5.0275212746706717E-2</v>
      </c>
      <c r="BN639" s="213"/>
      <c r="BR639" s="228"/>
      <c r="BS639" s="311"/>
      <c r="BT639" s="3"/>
      <c r="BU639" s="213"/>
      <c r="BV639" s="213"/>
      <c r="BW639" s="291"/>
    </row>
    <row r="640" spans="1:75" x14ac:dyDescent="0.2">
      <c r="A640" s="210"/>
      <c r="B640" s="211"/>
      <c r="C640" s="866" t="str">
        <f ca="1">IF(ISERR(AVERAGE(INDIRECT("B"&amp;(ROW()-INT($B$1/2))):INDIRECT("B"&amp;(ROW()+INT($B$1/2))))),"",AVERAGE(INDIRECT("B"&amp;(ROW()-INT($B$1/2))):INDIRECT("B"&amp;(ROW()+INT($B$1/2)))))</f>
        <v/>
      </c>
      <c r="D640" s="866">
        <f t="shared" si="281"/>
        <v>0</v>
      </c>
      <c r="E640" s="867"/>
      <c r="F640" s="212"/>
      <c r="G640" s="2"/>
      <c r="H640" s="213"/>
      <c r="I640" s="213"/>
      <c r="J640" s="51"/>
      <c r="K640" s="51"/>
      <c r="L640" s="553"/>
      <c r="M640" s="542"/>
      <c r="N640" s="544"/>
      <c r="O640" s="5"/>
      <c r="P640" s="216"/>
      <c r="Q640" s="217"/>
      <c r="R640" s="218"/>
      <c r="S640" s="219">
        <f t="shared" si="269"/>
        <v>0</v>
      </c>
      <c r="T640" s="220">
        <f t="shared" si="270"/>
        <v>0</v>
      </c>
      <c r="U640" s="214">
        <f t="shared" si="279"/>
        <v>0</v>
      </c>
      <c r="W640" s="221"/>
      <c r="X640" s="222"/>
      <c r="Y640" s="222"/>
      <c r="Z640" s="223"/>
      <c r="AA640" s="222"/>
      <c r="AB640" s="224"/>
      <c r="AC640" s="225"/>
      <c r="AD640" s="2">
        <f t="shared" si="264"/>
        <v>0</v>
      </c>
      <c r="AE640" s="2">
        <f t="shared" si="265"/>
        <v>0</v>
      </c>
      <c r="AF640" s="226"/>
      <c r="AG640" s="219">
        <f t="shared" si="271"/>
        <v>0</v>
      </c>
      <c r="AH640" s="234">
        <f t="shared" si="272"/>
        <v>0</v>
      </c>
      <c r="AI640" s="214">
        <f t="shared" si="280"/>
        <v>0</v>
      </c>
      <c r="AK640" s="229">
        <f t="shared" si="273"/>
        <v>0</v>
      </c>
      <c r="AL640" s="226"/>
      <c r="AM640" s="15"/>
      <c r="AN640" s="232" t="e">
        <f t="shared" si="274"/>
        <v>#DIV/0!</v>
      </c>
      <c r="AO640" s="214">
        <f t="shared" si="266"/>
        <v>0</v>
      </c>
      <c r="AQ640" s="210"/>
      <c r="AR640" s="231"/>
      <c r="AS640" s="15"/>
      <c r="AT640" s="232">
        <f t="shared" si="275"/>
        <v>0</v>
      </c>
      <c r="AU640" s="235">
        <f t="shared" si="276"/>
        <v>0</v>
      </c>
      <c r="AY640" s="210"/>
      <c r="AZ640" s="231"/>
      <c r="BA640" s="15"/>
      <c r="BB640" s="232">
        <f t="shared" si="263"/>
        <v>0</v>
      </c>
      <c r="BC640" s="235">
        <f t="shared" si="277"/>
        <v>0</v>
      </c>
      <c r="BG640" s="210"/>
      <c r="BH640" s="231"/>
      <c r="BI640" s="15"/>
      <c r="BJ640" s="232">
        <f t="shared" si="267"/>
        <v>0</v>
      </c>
      <c r="BK640" s="235">
        <f t="shared" si="278"/>
        <v>0</v>
      </c>
      <c r="BM640" s="109">
        <f t="shared" si="268"/>
        <v>4.844287524896998E-2</v>
      </c>
      <c r="BN640" s="213"/>
      <c r="BR640" s="228"/>
      <c r="BS640" s="311"/>
      <c r="BT640" s="3"/>
      <c r="BU640" s="213"/>
      <c r="BV640" s="213"/>
      <c r="BW640" s="291"/>
    </row>
    <row r="641" spans="1:75" x14ac:dyDescent="0.2">
      <c r="A641" s="210"/>
      <c r="B641" s="211"/>
      <c r="C641" s="866" t="str">
        <f ca="1">IF(ISERR(AVERAGE(INDIRECT("B"&amp;(ROW()-INT($B$1/2))):INDIRECT("B"&amp;(ROW()+INT($B$1/2))))),"",AVERAGE(INDIRECT("B"&amp;(ROW()-INT($B$1/2))):INDIRECT("B"&amp;(ROW()+INT($B$1/2)))))</f>
        <v/>
      </c>
      <c r="D641" s="866">
        <f t="shared" si="281"/>
        <v>0</v>
      </c>
      <c r="E641" s="867"/>
      <c r="F641" s="212"/>
      <c r="G641" s="2"/>
      <c r="H641" s="213"/>
      <c r="I641" s="213"/>
      <c r="J641" s="51"/>
      <c r="K641" s="51"/>
      <c r="L641" s="553"/>
      <c r="M641" s="542"/>
      <c r="N641" s="544"/>
      <c r="O641" s="5"/>
      <c r="P641" s="216"/>
      <c r="Q641" s="217"/>
      <c r="R641" s="218"/>
      <c r="S641" s="219">
        <f t="shared" si="269"/>
        <v>0</v>
      </c>
      <c r="T641" s="220">
        <f t="shared" si="270"/>
        <v>0</v>
      </c>
      <c r="U641" s="214">
        <f t="shared" si="279"/>
        <v>0</v>
      </c>
      <c r="W641" s="221"/>
      <c r="X641" s="222"/>
      <c r="Y641" s="222"/>
      <c r="Z641" s="223"/>
      <c r="AA641" s="222"/>
      <c r="AB641" s="224"/>
      <c r="AC641" s="225"/>
      <c r="AD641" s="2">
        <f t="shared" si="264"/>
        <v>0</v>
      </c>
      <c r="AE641" s="2">
        <f t="shared" si="265"/>
        <v>0</v>
      </c>
      <c r="AF641" s="226"/>
      <c r="AG641" s="219">
        <f t="shared" si="271"/>
        <v>0</v>
      </c>
      <c r="AH641" s="234">
        <f t="shared" si="272"/>
        <v>0</v>
      </c>
      <c r="AI641" s="214">
        <f t="shared" si="280"/>
        <v>0</v>
      </c>
      <c r="AK641" s="229">
        <f t="shared" si="273"/>
        <v>0</v>
      </c>
      <c r="AL641" s="226"/>
      <c r="AM641" s="15"/>
      <c r="AN641" s="232" t="e">
        <f t="shared" si="274"/>
        <v>#DIV/0!</v>
      </c>
      <c r="AO641" s="214">
        <f t="shared" si="266"/>
        <v>0</v>
      </c>
      <c r="AQ641" s="210"/>
      <c r="AR641" s="231"/>
      <c r="AS641" s="15"/>
      <c r="AT641" s="232">
        <f t="shared" si="275"/>
        <v>0</v>
      </c>
      <c r="AU641" s="235">
        <f t="shared" si="276"/>
        <v>0</v>
      </c>
      <c r="AY641" s="210"/>
      <c r="AZ641" s="231"/>
      <c r="BA641" s="15"/>
      <c r="BB641" s="232">
        <f t="shared" si="263"/>
        <v>0</v>
      </c>
      <c r="BC641" s="235">
        <f t="shared" si="277"/>
        <v>0</v>
      </c>
      <c r="BG641" s="210"/>
      <c r="BH641" s="231"/>
      <c r="BI641" s="15"/>
      <c r="BJ641" s="232">
        <f t="shared" si="267"/>
        <v>0</v>
      </c>
      <c r="BK641" s="235">
        <f t="shared" si="278"/>
        <v>0</v>
      </c>
      <c r="BM641" s="109">
        <f t="shared" si="268"/>
        <v>4.6610537751233243E-2</v>
      </c>
      <c r="BN641" s="213"/>
      <c r="BR641" s="228"/>
      <c r="BS641" s="311"/>
      <c r="BT641" s="3"/>
      <c r="BU641" s="213"/>
      <c r="BV641" s="213"/>
      <c r="BW641" s="291"/>
    </row>
    <row r="642" spans="1:75" x14ac:dyDescent="0.2">
      <c r="A642" s="210"/>
      <c r="B642" s="211"/>
      <c r="C642" s="866" t="str">
        <f ca="1">IF(ISERR(AVERAGE(INDIRECT("B"&amp;(ROW()-INT($B$1/2))):INDIRECT("B"&amp;(ROW()+INT($B$1/2))))),"",AVERAGE(INDIRECT("B"&amp;(ROW()-INT($B$1/2))):INDIRECT("B"&amp;(ROW()+INT($B$1/2)))))</f>
        <v/>
      </c>
      <c r="D642" s="866">
        <f t="shared" si="281"/>
        <v>0</v>
      </c>
      <c r="E642" s="867"/>
      <c r="F642" s="212"/>
      <c r="G642" s="2"/>
      <c r="H642" s="213"/>
      <c r="I642" s="213"/>
      <c r="J642" s="51"/>
      <c r="K642" s="51"/>
      <c r="L642" s="553"/>
      <c r="M642" s="542"/>
      <c r="N642" s="544"/>
      <c r="O642" s="5"/>
      <c r="P642" s="216"/>
      <c r="Q642" s="217"/>
      <c r="R642" s="218"/>
      <c r="S642" s="219">
        <f t="shared" si="269"/>
        <v>0</v>
      </c>
      <c r="T642" s="220">
        <f t="shared" si="270"/>
        <v>0</v>
      </c>
      <c r="U642" s="214">
        <f t="shared" si="279"/>
        <v>0</v>
      </c>
      <c r="W642" s="221"/>
      <c r="X642" s="222"/>
      <c r="Y642" s="222"/>
      <c r="Z642" s="223"/>
      <c r="AA642" s="222"/>
      <c r="AB642" s="224"/>
      <c r="AC642" s="225"/>
      <c r="AD642" s="2">
        <f t="shared" si="264"/>
        <v>0</v>
      </c>
      <c r="AE642" s="2">
        <f t="shared" si="265"/>
        <v>0</v>
      </c>
      <c r="AF642" s="226"/>
      <c r="AG642" s="219">
        <f t="shared" si="271"/>
        <v>0</v>
      </c>
      <c r="AH642" s="234">
        <f t="shared" si="272"/>
        <v>0</v>
      </c>
      <c r="AI642" s="214">
        <f t="shared" si="280"/>
        <v>0</v>
      </c>
      <c r="AK642" s="229">
        <f t="shared" si="273"/>
        <v>0</v>
      </c>
      <c r="AL642" s="226"/>
      <c r="AM642" s="15"/>
      <c r="AN642" s="232" t="e">
        <f t="shared" si="274"/>
        <v>#DIV/0!</v>
      </c>
      <c r="AO642" s="214">
        <f t="shared" si="266"/>
        <v>0</v>
      </c>
      <c r="AQ642" s="210"/>
      <c r="AR642" s="231"/>
      <c r="AS642" s="15"/>
      <c r="AT642" s="232">
        <f t="shared" si="275"/>
        <v>0</v>
      </c>
      <c r="AU642" s="235">
        <f t="shared" si="276"/>
        <v>0</v>
      </c>
      <c r="AY642" s="210"/>
      <c r="AZ642" s="231"/>
      <c r="BA642" s="15"/>
      <c r="BB642" s="232">
        <f t="shared" si="263"/>
        <v>0</v>
      </c>
      <c r="BC642" s="235">
        <f t="shared" si="277"/>
        <v>0</v>
      </c>
      <c r="BG642" s="210"/>
      <c r="BH642" s="231"/>
      <c r="BI642" s="15"/>
      <c r="BJ642" s="232">
        <f t="shared" si="267"/>
        <v>0</v>
      </c>
      <c r="BK642" s="235">
        <f t="shared" si="278"/>
        <v>0</v>
      </c>
      <c r="BM642" s="109">
        <f t="shared" si="268"/>
        <v>4.4778200253496506E-2</v>
      </c>
      <c r="BN642" s="213"/>
      <c r="BR642" s="228"/>
      <c r="BS642" s="311"/>
      <c r="BT642" s="3"/>
      <c r="BU642" s="213"/>
      <c r="BV642" s="213"/>
      <c r="BW642" s="291"/>
    </row>
    <row r="643" spans="1:75" x14ac:dyDescent="0.2">
      <c r="A643" s="210"/>
      <c r="B643" s="211"/>
      <c r="C643" s="866" t="str">
        <f ca="1">IF(ISERR(AVERAGE(INDIRECT("B"&amp;(ROW()-INT($B$1/2))):INDIRECT("B"&amp;(ROW()+INT($B$1/2))))),"",AVERAGE(INDIRECT("B"&amp;(ROW()-INT($B$1/2))):INDIRECT("B"&amp;(ROW()+INT($B$1/2)))))</f>
        <v/>
      </c>
      <c r="D643" s="866">
        <f t="shared" si="281"/>
        <v>0</v>
      </c>
      <c r="E643" s="867"/>
      <c r="F643" s="212"/>
      <c r="G643" s="2"/>
      <c r="H643" s="213"/>
      <c r="I643" s="213"/>
      <c r="J643" s="51"/>
      <c r="K643" s="51"/>
      <c r="L643" s="553"/>
      <c r="M643" s="542"/>
      <c r="N643" s="544"/>
      <c r="O643" s="5"/>
      <c r="P643" s="216"/>
      <c r="Q643" s="217"/>
      <c r="R643" s="218"/>
      <c r="S643" s="219">
        <f t="shared" si="269"/>
        <v>0</v>
      </c>
      <c r="T643" s="220">
        <f t="shared" si="270"/>
        <v>0</v>
      </c>
      <c r="U643" s="214">
        <f t="shared" si="279"/>
        <v>0</v>
      </c>
      <c r="W643" s="221"/>
      <c r="X643" s="222"/>
      <c r="Y643" s="222"/>
      <c r="Z643" s="223"/>
      <c r="AA643" s="222"/>
      <c r="AB643" s="224"/>
      <c r="AC643" s="225"/>
      <c r="AD643" s="2">
        <f t="shared" si="264"/>
        <v>0</v>
      </c>
      <c r="AE643" s="2">
        <f t="shared" si="265"/>
        <v>0</v>
      </c>
      <c r="AF643" s="226"/>
      <c r="AG643" s="219">
        <f t="shared" si="271"/>
        <v>0</v>
      </c>
      <c r="AH643" s="234">
        <f t="shared" si="272"/>
        <v>0</v>
      </c>
      <c r="AI643" s="214">
        <f t="shared" si="280"/>
        <v>0</v>
      </c>
      <c r="AK643" s="229">
        <f t="shared" si="273"/>
        <v>0</v>
      </c>
      <c r="AL643" s="226"/>
      <c r="AM643" s="15"/>
      <c r="AN643" s="232" t="e">
        <f t="shared" si="274"/>
        <v>#DIV/0!</v>
      </c>
      <c r="AO643" s="214">
        <f t="shared" si="266"/>
        <v>0</v>
      </c>
      <c r="AQ643" s="210"/>
      <c r="AR643" s="231"/>
      <c r="AS643" s="15"/>
      <c r="AT643" s="232">
        <f t="shared" si="275"/>
        <v>0</v>
      </c>
      <c r="AU643" s="235">
        <f t="shared" si="276"/>
        <v>0</v>
      </c>
      <c r="AY643" s="210"/>
      <c r="AZ643" s="231"/>
      <c r="BA643" s="15"/>
      <c r="BB643" s="232">
        <f t="shared" si="263"/>
        <v>0</v>
      </c>
      <c r="BC643" s="235">
        <f t="shared" si="277"/>
        <v>0</v>
      </c>
      <c r="BG643" s="210"/>
      <c r="BH643" s="231"/>
      <c r="BI643" s="15"/>
      <c r="BJ643" s="232">
        <f t="shared" si="267"/>
        <v>0</v>
      </c>
      <c r="BK643" s="235">
        <f t="shared" si="278"/>
        <v>0</v>
      </c>
      <c r="BM643" s="109">
        <f t="shared" si="268"/>
        <v>4.2945862755759769E-2</v>
      </c>
      <c r="BN643" s="213"/>
      <c r="BR643" s="228"/>
      <c r="BS643" s="311"/>
      <c r="BT643" s="3"/>
      <c r="BU643" s="213"/>
      <c r="BV643" s="213"/>
      <c r="BW643" s="291"/>
    </row>
    <row r="644" spans="1:75" x14ac:dyDescent="0.2">
      <c r="A644" s="210"/>
      <c r="B644" s="211"/>
      <c r="C644" s="866" t="str">
        <f ca="1">IF(ISERR(AVERAGE(INDIRECT("B"&amp;(ROW()-INT($B$1/2))):INDIRECT("B"&amp;(ROW()+INT($B$1/2))))),"",AVERAGE(INDIRECT("B"&amp;(ROW()-INT($B$1/2))):INDIRECT("B"&amp;(ROW()+INT($B$1/2)))))</f>
        <v/>
      </c>
      <c r="D644" s="866">
        <f t="shared" si="281"/>
        <v>0</v>
      </c>
      <c r="E644" s="867"/>
      <c r="F644" s="212"/>
      <c r="G644" s="2"/>
      <c r="H644" s="213"/>
      <c r="I644" s="213"/>
      <c r="J644" s="51"/>
      <c r="K644" s="51"/>
      <c r="L644" s="553"/>
      <c r="M644" s="542"/>
      <c r="N644" s="544"/>
      <c r="O644" s="5"/>
      <c r="P644" s="216"/>
      <c r="Q644" s="217"/>
      <c r="R644" s="218"/>
      <c r="S644" s="219">
        <f t="shared" si="269"/>
        <v>0</v>
      </c>
      <c r="T644" s="220">
        <f t="shared" si="270"/>
        <v>0</v>
      </c>
      <c r="U644" s="214">
        <f t="shared" si="279"/>
        <v>0</v>
      </c>
      <c r="W644" s="221"/>
      <c r="X644" s="222"/>
      <c r="Y644" s="222"/>
      <c r="Z644" s="223"/>
      <c r="AA644" s="222"/>
      <c r="AB644" s="224"/>
      <c r="AC644" s="225"/>
      <c r="AD644" s="2">
        <f t="shared" si="264"/>
        <v>0</v>
      </c>
      <c r="AE644" s="2">
        <f t="shared" si="265"/>
        <v>0</v>
      </c>
      <c r="AF644" s="226"/>
      <c r="AG644" s="219">
        <f t="shared" si="271"/>
        <v>0</v>
      </c>
      <c r="AH644" s="234">
        <f t="shared" si="272"/>
        <v>0</v>
      </c>
      <c r="AI644" s="214">
        <f t="shared" si="280"/>
        <v>0</v>
      </c>
      <c r="AK644" s="229">
        <f t="shared" si="273"/>
        <v>0</v>
      </c>
      <c r="AL644" s="226"/>
      <c r="AM644" s="15"/>
      <c r="AN644" s="232" t="e">
        <f t="shared" si="274"/>
        <v>#DIV/0!</v>
      </c>
      <c r="AO644" s="214">
        <f t="shared" si="266"/>
        <v>0</v>
      </c>
      <c r="AQ644" s="210"/>
      <c r="AR644" s="231"/>
      <c r="AS644" s="15"/>
      <c r="AT644" s="232">
        <f t="shared" si="275"/>
        <v>0</v>
      </c>
      <c r="AU644" s="235">
        <f t="shared" si="276"/>
        <v>0</v>
      </c>
      <c r="AY644" s="210"/>
      <c r="AZ644" s="231"/>
      <c r="BA644" s="15"/>
      <c r="BB644" s="232">
        <f t="shared" ref="BB644:BB707" si="282">IF(AY644&gt;0,(26.3/MAX($AY$4:$AY$4600))*AY644,0)</f>
        <v>0</v>
      </c>
      <c r="BC644" s="235">
        <f t="shared" si="277"/>
        <v>0</v>
      </c>
      <c r="BG644" s="210"/>
      <c r="BH644" s="231"/>
      <c r="BI644" s="15"/>
      <c r="BJ644" s="232">
        <f t="shared" si="267"/>
        <v>0</v>
      </c>
      <c r="BK644" s="235">
        <f t="shared" si="278"/>
        <v>0</v>
      </c>
      <c r="BM644" s="109">
        <f t="shared" si="268"/>
        <v>4.1113525258023031E-2</v>
      </c>
      <c r="BN644" s="213"/>
      <c r="BR644" s="228"/>
      <c r="BS644" s="311"/>
      <c r="BT644" s="3"/>
      <c r="BU644" s="213"/>
      <c r="BV644" s="213"/>
      <c r="BW644" s="291"/>
    </row>
    <row r="645" spans="1:75" x14ac:dyDescent="0.2">
      <c r="A645" s="210"/>
      <c r="B645" s="211"/>
      <c r="C645" s="866" t="str">
        <f ca="1">IF(ISERR(AVERAGE(INDIRECT("B"&amp;(ROW()-INT($B$1/2))):INDIRECT("B"&amp;(ROW()+INT($B$1/2))))),"",AVERAGE(INDIRECT("B"&amp;(ROW()-INT($B$1/2))):INDIRECT("B"&amp;(ROW()+INT($B$1/2)))))</f>
        <v/>
      </c>
      <c r="D645" s="866">
        <f t="shared" si="281"/>
        <v>0</v>
      </c>
      <c r="E645" s="867"/>
      <c r="F645" s="212"/>
      <c r="G645" s="2"/>
      <c r="H645" s="213"/>
      <c r="I645" s="213"/>
      <c r="J645" s="51"/>
      <c r="K645" s="51"/>
      <c r="L645" s="553"/>
      <c r="M645" s="542"/>
      <c r="N645" s="544"/>
      <c r="O645" s="5"/>
      <c r="P645" s="216"/>
      <c r="Q645" s="217"/>
      <c r="R645" s="218"/>
      <c r="S645" s="219">
        <f t="shared" si="269"/>
        <v>0</v>
      </c>
      <c r="T645" s="220">
        <f t="shared" si="270"/>
        <v>0</v>
      </c>
      <c r="U645" s="214">
        <f t="shared" si="279"/>
        <v>0</v>
      </c>
      <c r="W645" s="221"/>
      <c r="X645" s="222"/>
      <c r="Y645" s="222"/>
      <c r="Z645" s="223"/>
      <c r="AA645" s="222"/>
      <c r="AB645" s="224"/>
      <c r="AC645" s="225"/>
      <c r="AD645" s="2">
        <f t="shared" ref="AD645:AD708" si="283">IF(W645&lt;0,W645-X645/60-Y645/3600,W645+X645/60+Y645/3600)</f>
        <v>0</v>
      </c>
      <c r="AE645" s="2">
        <f t="shared" ref="AE645:AE708" si="284">IF(Z645&lt;0,Z645-AA645/60-AB645/3600,Z645+AA645/60+AB645/3600)</f>
        <v>0</v>
      </c>
      <c r="AF645" s="226"/>
      <c r="AG645" s="219">
        <f t="shared" si="271"/>
        <v>0</v>
      </c>
      <c r="AH645" s="234">
        <f t="shared" si="272"/>
        <v>0</v>
      </c>
      <c r="AI645" s="214">
        <f t="shared" si="280"/>
        <v>0</v>
      </c>
      <c r="AK645" s="229">
        <f t="shared" si="273"/>
        <v>0</v>
      </c>
      <c r="AL645" s="226"/>
      <c r="AM645" s="15"/>
      <c r="AN645" s="232" t="e">
        <f t="shared" si="274"/>
        <v>#DIV/0!</v>
      </c>
      <c r="AO645" s="214">
        <f t="shared" ref="AO645:AO708" si="285">AL645*3.28084</f>
        <v>0</v>
      </c>
      <c r="AQ645" s="210"/>
      <c r="AR645" s="231"/>
      <c r="AS645" s="15"/>
      <c r="AT645" s="232">
        <f t="shared" si="275"/>
        <v>0</v>
      </c>
      <c r="AU645" s="235">
        <f t="shared" si="276"/>
        <v>0</v>
      </c>
      <c r="AY645" s="210"/>
      <c r="AZ645" s="231"/>
      <c r="BA645" s="15"/>
      <c r="BB645" s="232">
        <f t="shared" si="282"/>
        <v>0</v>
      </c>
      <c r="BC645" s="235">
        <f t="shared" si="277"/>
        <v>0</v>
      </c>
      <c r="BG645" s="210"/>
      <c r="BH645" s="231"/>
      <c r="BI645" s="15"/>
      <c r="BJ645" s="232">
        <f t="shared" ref="BJ645:BJ708" si="286">BG645</f>
        <v>0</v>
      </c>
      <c r="BK645" s="235">
        <f t="shared" si="278"/>
        <v>0</v>
      </c>
      <c r="BM645" s="109">
        <f t="shared" ref="BM645:BM708" si="287">BM644+$BQ$14</f>
        <v>3.9281187760286294E-2</v>
      </c>
      <c r="BN645" s="213"/>
      <c r="BR645" s="228"/>
      <c r="BS645" s="311"/>
      <c r="BT645" s="3"/>
      <c r="BU645" s="213"/>
      <c r="BV645" s="213"/>
      <c r="BW645" s="291"/>
    </row>
    <row r="646" spans="1:75" x14ac:dyDescent="0.2">
      <c r="A646" s="210"/>
      <c r="B646" s="211"/>
      <c r="C646" s="866" t="str">
        <f ca="1">IF(ISERR(AVERAGE(INDIRECT("B"&amp;(ROW()-INT($B$1/2))):INDIRECT("B"&amp;(ROW()+INT($B$1/2))))),"",AVERAGE(INDIRECT("B"&amp;(ROW()-INT($B$1/2))):INDIRECT("B"&amp;(ROW()+INT($B$1/2)))))</f>
        <v/>
      </c>
      <c r="D646" s="866">
        <f t="shared" si="281"/>
        <v>0</v>
      </c>
      <c r="E646" s="867"/>
      <c r="F646" s="212"/>
      <c r="G646" s="2"/>
      <c r="H646" s="213"/>
      <c r="I646" s="213"/>
      <c r="J646" s="51"/>
      <c r="K646" s="51"/>
      <c r="L646" s="553"/>
      <c r="M646" s="542"/>
      <c r="N646" s="544"/>
      <c r="O646" s="5"/>
      <c r="P646" s="216"/>
      <c r="Q646" s="217"/>
      <c r="R646" s="218"/>
      <c r="S646" s="219">
        <f t="shared" ref="S646:S709" si="288">S645+IF(P646&lt;&gt;0,1.852*60*1000*((ACOS((SIN((P645/180)*PI()))*(SIN((P646/180)*PI()))+(COS((P645/180)*PI()))*(COS((P646/180)*PI()))*(COS((Q646/180)*PI()-(Q645/180)*PI())))/PI())*180),0)</f>
        <v>0</v>
      </c>
      <c r="T646" s="220">
        <f t="shared" ref="T646:T709" si="289">T645+IF(P646&lt;&gt;0,1.852*60*0.6213712*((ACOS((SIN((P645/180)*PI()))*(SIN((P646/180)*PI()))+(COS((P645/180)*PI()))*(COS((P646/180)*PI()))*(COS((Q646/180)*PI()-(Q645/180)*PI())))/PI())*180),0)</f>
        <v>0</v>
      </c>
      <c r="U646" s="214">
        <f t="shared" si="279"/>
        <v>0</v>
      </c>
      <c r="W646" s="221"/>
      <c r="X646" s="222"/>
      <c r="Y646" s="222"/>
      <c r="Z646" s="223"/>
      <c r="AA646" s="222"/>
      <c r="AB646" s="224"/>
      <c r="AC646" s="225"/>
      <c r="AD646" s="2">
        <f t="shared" si="283"/>
        <v>0</v>
      </c>
      <c r="AE646" s="2">
        <f t="shared" si="284"/>
        <v>0</v>
      </c>
      <c r="AF646" s="226"/>
      <c r="AG646" s="219">
        <f t="shared" ref="AG646:AG709" si="290">AG645+IF(AD646&lt;&gt;0,1.852*60*1000*((ACOS((SIN((AD645/180)*PI()))*(SIN((AD646/180)*PI()))+(COS((AD645/180)*PI()))*(COS((AD646/180)*PI()))*(COS((AE646/180)*PI()-(AE645/180)*PI())))/PI())*180),0)</f>
        <v>0</v>
      </c>
      <c r="AH646" s="234">
        <f t="shared" ref="AH646:AH709" si="291">AH645+IF(AD646&lt;&gt;0,1.852*60*0.6213712*((ACOS((SIN((AD645/180)*PI()))*(SIN((AD646/180)*PI()))+(COS((AD645/180)*PI()))*(COS((AD646/180)*PI()))*(COS((AE646/180)*PI()-(AE645/180)*PI())))/PI())*180),0)</f>
        <v>0</v>
      </c>
      <c r="AI646" s="214">
        <f t="shared" si="280"/>
        <v>0</v>
      </c>
      <c r="AK646" s="229">
        <f t="shared" ref="AK646:AK709" si="292">IF(AL646&gt;0,AK645+$AO$1,0)</f>
        <v>0</v>
      </c>
      <c r="AL646" s="226"/>
      <c r="AM646" s="15"/>
      <c r="AN646" s="232" t="e">
        <f t="shared" ref="AN646:AN709" si="293">(42341.84/MAX(AK646:AK5242))*AK646*0.0006213712</f>
        <v>#DIV/0!</v>
      </c>
      <c r="AO646" s="214">
        <f t="shared" si="285"/>
        <v>0</v>
      </c>
      <c r="AQ646" s="210"/>
      <c r="AR646" s="231"/>
      <c r="AS646" s="15"/>
      <c r="AT646" s="232">
        <f t="shared" ref="AT646:AT709" si="294">IF(AQ646&gt;0,(26.3/(MAX($AQ$4:$AQ$4600)*0.0006213712))*AQ646*0.0006213712,0)</f>
        <v>0</v>
      </c>
      <c r="AU646" s="235">
        <f t="shared" ref="AU646:AU709" si="295">(AR646*3.28084)+(AW$4)</f>
        <v>0</v>
      </c>
      <c r="AY646" s="210"/>
      <c r="AZ646" s="231"/>
      <c r="BA646" s="15"/>
      <c r="BB646" s="232">
        <f t="shared" si="282"/>
        <v>0</v>
      </c>
      <c r="BC646" s="235">
        <f t="shared" ref="BC646:BC709" si="296">AZ646+BE$4</f>
        <v>0</v>
      </c>
      <c r="BG646" s="210"/>
      <c r="BH646" s="231"/>
      <c r="BI646" s="15"/>
      <c r="BJ646" s="232">
        <f t="shared" si="286"/>
        <v>0</v>
      </c>
      <c r="BK646" s="235">
        <f t="shared" ref="BK646:BK709" si="297">BH646*BM646</f>
        <v>0</v>
      </c>
      <c r="BM646" s="109">
        <f t="shared" si="287"/>
        <v>3.7448850262549557E-2</v>
      </c>
      <c r="BN646" s="213"/>
      <c r="BR646" s="228"/>
      <c r="BS646" s="311"/>
      <c r="BT646" s="3"/>
      <c r="BU646" s="213"/>
      <c r="BV646" s="213"/>
      <c r="BW646" s="291"/>
    </row>
    <row r="647" spans="1:75" x14ac:dyDescent="0.2">
      <c r="A647" s="210"/>
      <c r="B647" s="211"/>
      <c r="C647" s="866" t="str">
        <f ca="1">IF(ISERR(AVERAGE(INDIRECT("B"&amp;(ROW()-INT($B$1/2))):INDIRECT("B"&amp;(ROW()+INT($B$1/2))))),"",AVERAGE(INDIRECT("B"&amp;(ROW()-INT($B$1/2))):INDIRECT("B"&amp;(ROW()+INT($B$1/2)))))</f>
        <v/>
      </c>
      <c r="D647" s="866">
        <f t="shared" si="281"/>
        <v>0</v>
      </c>
      <c r="E647" s="867"/>
      <c r="F647" s="212"/>
      <c r="G647" s="2"/>
      <c r="H647" s="213"/>
      <c r="I647" s="213"/>
      <c r="J647" s="51"/>
      <c r="K647" s="51"/>
      <c r="L647" s="553"/>
      <c r="M647" s="542"/>
      <c r="N647" s="544"/>
      <c r="O647" s="5"/>
      <c r="P647" s="216"/>
      <c r="Q647" s="217"/>
      <c r="R647" s="218"/>
      <c r="S647" s="219">
        <f t="shared" si="288"/>
        <v>0</v>
      </c>
      <c r="T647" s="220">
        <f t="shared" si="289"/>
        <v>0</v>
      </c>
      <c r="U647" s="214">
        <f t="shared" ref="U647:U710" si="298">R647*3.28084</f>
        <v>0</v>
      </c>
      <c r="W647" s="221"/>
      <c r="X647" s="222"/>
      <c r="Y647" s="222"/>
      <c r="Z647" s="223"/>
      <c r="AA647" s="222"/>
      <c r="AB647" s="224"/>
      <c r="AC647" s="225"/>
      <c r="AD647" s="2">
        <f t="shared" si="283"/>
        <v>0</v>
      </c>
      <c r="AE647" s="2">
        <f t="shared" si="284"/>
        <v>0</v>
      </c>
      <c r="AF647" s="226"/>
      <c r="AG647" s="219">
        <f t="shared" si="290"/>
        <v>0</v>
      </c>
      <c r="AH647" s="234">
        <f t="shared" si="291"/>
        <v>0</v>
      </c>
      <c r="AI647" s="214">
        <f t="shared" ref="AI647:AI710" si="299">AF647*3.28084</f>
        <v>0</v>
      </c>
      <c r="AK647" s="229">
        <f t="shared" si="292"/>
        <v>0</v>
      </c>
      <c r="AL647" s="226"/>
      <c r="AM647" s="15"/>
      <c r="AN647" s="232" t="e">
        <f t="shared" si="293"/>
        <v>#DIV/0!</v>
      </c>
      <c r="AO647" s="214">
        <f t="shared" si="285"/>
        <v>0</v>
      </c>
      <c r="AQ647" s="210"/>
      <c r="AR647" s="231"/>
      <c r="AS647" s="15"/>
      <c r="AT647" s="232">
        <f t="shared" si="294"/>
        <v>0</v>
      </c>
      <c r="AU647" s="235">
        <f t="shared" si="295"/>
        <v>0</v>
      </c>
      <c r="AY647" s="210"/>
      <c r="AZ647" s="231"/>
      <c r="BA647" s="15"/>
      <c r="BB647" s="232">
        <f t="shared" si="282"/>
        <v>0</v>
      </c>
      <c r="BC647" s="235">
        <f t="shared" si="296"/>
        <v>0</v>
      </c>
      <c r="BG647" s="210"/>
      <c r="BH647" s="231"/>
      <c r="BI647" s="15"/>
      <c r="BJ647" s="232">
        <f t="shared" si="286"/>
        <v>0</v>
      </c>
      <c r="BK647" s="235">
        <f t="shared" si="297"/>
        <v>0</v>
      </c>
      <c r="BM647" s="109">
        <f t="shared" si="287"/>
        <v>3.561651276481282E-2</v>
      </c>
      <c r="BN647" s="213"/>
      <c r="BR647" s="228"/>
      <c r="BS647" s="311"/>
      <c r="BT647" s="3"/>
      <c r="BU647" s="213"/>
      <c r="BV647" s="213"/>
      <c r="BW647" s="291"/>
    </row>
    <row r="648" spans="1:75" x14ac:dyDescent="0.2">
      <c r="A648" s="210"/>
      <c r="B648" s="211"/>
      <c r="C648" s="866" t="str">
        <f ca="1">IF(ISERR(AVERAGE(INDIRECT("B"&amp;(ROW()-INT($B$1/2))):INDIRECT("B"&amp;(ROW()+INT($B$1/2))))),"",AVERAGE(INDIRECT("B"&amp;(ROW()-INT($B$1/2))):INDIRECT("B"&amp;(ROW()+INT($B$1/2)))))</f>
        <v/>
      </c>
      <c r="D648" s="866">
        <f t="shared" si="281"/>
        <v>0</v>
      </c>
      <c r="E648" s="867"/>
      <c r="F648" s="212"/>
      <c r="G648" s="2"/>
      <c r="H648" s="213"/>
      <c r="I648" s="213"/>
      <c r="J648" s="51"/>
      <c r="K648" s="51"/>
      <c r="L648" s="553"/>
      <c r="M648" s="542"/>
      <c r="N648" s="544"/>
      <c r="O648" s="5"/>
      <c r="P648" s="216"/>
      <c r="Q648" s="217"/>
      <c r="R648" s="218"/>
      <c r="S648" s="219">
        <f t="shared" si="288"/>
        <v>0</v>
      </c>
      <c r="T648" s="220">
        <f t="shared" si="289"/>
        <v>0</v>
      </c>
      <c r="U648" s="214">
        <f t="shared" si="298"/>
        <v>0</v>
      </c>
      <c r="W648" s="221"/>
      <c r="X648" s="222"/>
      <c r="Y648" s="222"/>
      <c r="Z648" s="223"/>
      <c r="AA648" s="222"/>
      <c r="AB648" s="224"/>
      <c r="AC648" s="225"/>
      <c r="AD648" s="2">
        <f t="shared" si="283"/>
        <v>0</v>
      </c>
      <c r="AE648" s="2">
        <f t="shared" si="284"/>
        <v>0</v>
      </c>
      <c r="AF648" s="226"/>
      <c r="AG648" s="219">
        <f t="shared" si="290"/>
        <v>0</v>
      </c>
      <c r="AH648" s="234">
        <f t="shared" si="291"/>
        <v>0</v>
      </c>
      <c r="AI648" s="214">
        <f t="shared" si="299"/>
        <v>0</v>
      </c>
      <c r="AK648" s="229">
        <f t="shared" si="292"/>
        <v>0</v>
      </c>
      <c r="AL648" s="226"/>
      <c r="AM648" s="15"/>
      <c r="AN648" s="232" t="e">
        <f t="shared" si="293"/>
        <v>#DIV/0!</v>
      </c>
      <c r="AO648" s="214">
        <f t="shared" si="285"/>
        <v>0</v>
      </c>
      <c r="AQ648" s="210"/>
      <c r="AR648" s="231"/>
      <c r="AS648" s="15"/>
      <c r="AT648" s="232">
        <f t="shared" si="294"/>
        <v>0</v>
      </c>
      <c r="AU648" s="235">
        <f t="shared" si="295"/>
        <v>0</v>
      </c>
      <c r="AY648" s="210"/>
      <c r="AZ648" s="231"/>
      <c r="BA648" s="15"/>
      <c r="BB648" s="232">
        <f t="shared" si="282"/>
        <v>0</v>
      </c>
      <c r="BC648" s="235">
        <f t="shared" si="296"/>
        <v>0</v>
      </c>
      <c r="BG648" s="210"/>
      <c r="BH648" s="231"/>
      <c r="BI648" s="15"/>
      <c r="BJ648" s="232">
        <f t="shared" si="286"/>
        <v>0</v>
      </c>
      <c r="BK648" s="235">
        <f t="shared" si="297"/>
        <v>0</v>
      </c>
      <c r="BM648" s="109">
        <f t="shared" si="287"/>
        <v>3.3784175267076083E-2</v>
      </c>
      <c r="BN648" s="213"/>
      <c r="BR648" s="228"/>
      <c r="BS648" s="311"/>
      <c r="BT648" s="3"/>
      <c r="BU648" s="213"/>
      <c r="BV648" s="213"/>
      <c r="BW648" s="291"/>
    </row>
    <row r="649" spans="1:75" x14ac:dyDescent="0.2">
      <c r="A649" s="210"/>
      <c r="B649" s="211"/>
      <c r="C649" s="866" t="str">
        <f ca="1">IF(ISERR(AVERAGE(INDIRECT("B"&amp;(ROW()-INT($B$1/2))):INDIRECT("B"&amp;(ROW()+INT($B$1/2))))),"",AVERAGE(INDIRECT("B"&amp;(ROW()-INT($B$1/2))):INDIRECT("B"&amp;(ROW()+INT($B$1/2)))))</f>
        <v/>
      </c>
      <c r="D649" s="866">
        <f t="shared" si="281"/>
        <v>0</v>
      </c>
      <c r="E649" s="867"/>
      <c r="F649" s="212"/>
      <c r="G649" s="2"/>
      <c r="H649" s="213"/>
      <c r="I649" s="213"/>
      <c r="J649" s="51"/>
      <c r="K649" s="51"/>
      <c r="L649" s="553"/>
      <c r="M649" s="542"/>
      <c r="N649" s="544"/>
      <c r="O649" s="5"/>
      <c r="P649" s="216"/>
      <c r="Q649" s="217"/>
      <c r="R649" s="218"/>
      <c r="S649" s="219">
        <f t="shared" si="288"/>
        <v>0</v>
      </c>
      <c r="T649" s="220">
        <f t="shared" si="289"/>
        <v>0</v>
      </c>
      <c r="U649" s="214">
        <f t="shared" si="298"/>
        <v>0</v>
      </c>
      <c r="W649" s="221"/>
      <c r="X649" s="222"/>
      <c r="Y649" s="222"/>
      <c r="Z649" s="223"/>
      <c r="AA649" s="222"/>
      <c r="AB649" s="224"/>
      <c r="AC649" s="225"/>
      <c r="AD649" s="2">
        <f t="shared" si="283"/>
        <v>0</v>
      </c>
      <c r="AE649" s="2">
        <f t="shared" si="284"/>
        <v>0</v>
      </c>
      <c r="AF649" s="226"/>
      <c r="AG649" s="219">
        <f t="shared" si="290"/>
        <v>0</v>
      </c>
      <c r="AH649" s="234">
        <f t="shared" si="291"/>
        <v>0</v>
      </c>
      <c r="AI649" s="214">
        <f t="shared" si="299"/>
        <v>0</v>
      </c>
      <c r="AK649" s="229">
        <f t="shared" si="292"/>
        <v>0</v>
      </c>
      <c r="AL649" s="226"/>
      <c r="AM649" s="15"/>
      <c r="AN649" s="232" t="e">
        <f t="shared" si="293"/>
        <v>#DIV/0!</v>
      </c>
      <c r="AO649" s="214">
        <f t="shared" si="285"/>
        <v>0</v>
      </c>
      <c r="AQ649" s="210"/>
      <c r="AR649" s="231"/>
      <c r="AS649" s="15"/>
      <c r="AT649" s="232">
        <f t="shared" si="294"/>
        <v>0</v>
      </c>
      <c r="AU649" s="235">
        <f t="shared" si="295"/>
        <v>0</v>
      </c>
      <c r="AY649" s="210"/>
      <c r="AZ649" s="231"/>
      <c r="BA649" s="15"/>
      <c r="BB649" s="232">
        <f t="shared" si="282"/>
        <v>0</v>
      </c>
      <c r="BC649" s="235">
        <f t="shared" si="296"/>
        <v>0</v>
      </c>
      <c r="BG649" s="210"/>
      <c r="BH649" s="231"/>
      <c r="BI649" s="15"/>
      <c r="BJ649" s="232">
        <f t="shared" si="286"/>
        <v>0</v>
      </c>
      <c r="BK649" s="235">
        <f t="shared" si="297"/>
        <v>0</v>
      </c>
      <c r="BM649" s="109">
        <f t="shared" si="287"/>
        <v>3.1951837769339346E-2</v>
      </c>
      <c r="BN649" s="213"/>
      <c r="BR649" s="228"/>
      <c r="BS649" s="311"/>
      <c r="BT649" s="3"/>
      <c r="BU649" s="213"/>
      <c r="BV649" s="213"/>
      <c r="BW649" s="291"/>
    </row>
    <row r="650" spans="1:75" x14ac:dyDescent="0.2">
      <c r="A650" s="210"/>
      <c r="B650" s="211"/>
      <c r="C650" s="866" t="str">
        <f ca="1">IF(ISERR(AVERAGE(INDIRECT("B"&amp;(ROW()-INT($B$1/2))):INDIRECT("B"&amp;(ROW()+INT($B$1/2))))),"",AVERAGE(INDIRECT("B"&amp;(ROW()-INT($B$1/2))):INDIRECT("B"&amp;(ROW()+INT($B$1/2)))))</f>
        <v/>
      </c>
      <c r="D650" s="866">
        <f t="shared" si="281"/>
        <v>0</v>
      </c>
      <c r="E650" s="867"/>
      <c r="F650" s="212"/>
      <c r="G650" s="2"/>
      <c r="H650" s="213"/>
      <c r="I650" s="213"/>
      <c r="J650" s="51"/>
      <c r="K650" s="51"/>
      <c r="L650" s="553"/>
      <c r="M650" s="542"/>
      <c r="N650" s="544"/>
      <c r="O650" s="5"/>
      <c r="P650" s="216"/>
      <c r="Q650" s="217"/>
      <c r="R650" s="218"/>
      <c r="S650" s="219">
        <f t="shared" si="288"/>
        <v>0</v>
      </c>
      <c r="T650" s="220">
        <f t="shared" si="289"/>
        <v>0</v>
      </c>
      <c r="U650" s="214">
        <f t="shared" si="298"/>
        <v>0</v>
      </c>
      <c r="W650" s="221"/>
      <c r="X650" s="222"/>
      <c r="Y650" s="222"/>
      <c r="Z650" s="223"/>
      <c r="AA650" s="222"/>
      <c r="AB650" s="224"/>
      <c r="AC650" s="225"/>
      <c r="AD650" s="2">
        <f t="shared" si="283"/>
        <v>0</v>
      </c>
      <c r="AE650" s="2">
        <f t="shared" si="284"/>
        <v>0</v>
      </c>
      <c r="AF650" s="226"/>
      <c r="AG650" s="219">
        <f t="shared" si="290"/>
        <v>0</v>
      </c>
      <c r="AH650" s="234">
        <f t="shared" si="291"/>
        <v>0</v>
      </c>
      <c r="AI650" s="214">
        <f t="shared" si="299"/>
        <v>0</v>
      </c>
      <c r="AK650" s="229">
        <f t="shared" si="292"/>
        <v>0</v>
      </c>
      <c r="AL650" s="226"/>
      <c r="AM650" s="15"/>
      <c r="AN650" s="232" t="e">
        <f t="shared" si="293"/>
        <v>#DIV/0!</v>
      </c>
      <c r="AO650" s="214">
        <f t="shared" si="285"/>
        <v>0</v>
      </c>
      <c r="AQ650" s="210"/>
      <c r="AR650" s="231"/>
      <c r="AS650" s="15"/>
      <c r="AT650" s="232">
        <f t="shared" si="294"/>
        <v>0</v>
      </c>
      <c r="AU650" s="235">
        <f t="shared" si="295"/>
        <v>0</v>
      </c>
      <c r="AY650" s="210"/>
      <c r="AZ650" s="231"/>
      <c r="BA650" s="15"/>
      <c r="BB650" s="232">
        <f t="shared" si="282"/>
        <v>0</v>
      </c>
      <c r="BC650" s="235">
        <f t="shared" si="296"/>
        <v>0</v>
      </c>
      <c r="BG650" s="210"/>
      <c r="BH650" s="231"/>
      <c r="BI650" s="15"/>
      <c r="BJ650" s="232">
        <f t="shared" si="286"/>
        <v>0</v>
      </c>
      <c r="BK650" s="235">
        <f t="shared" si="297"/>
        <v>0</v>
      </c>
      <c r="BM650" s="109">
        <f t="shared" si="287"/>
        <v>3.0119500271602609E-2</v>
      </c>
      <c r="BN650" s="213"/>
      <c r="BR650" s="228"/>
      <c r="BS650" s="311"/>
      <c r="BT650" s="3"/>
      <c r="BU650" s="213"/>
      <c r="BV650" s="213"/>
      <c r="BW650" s="291"/>
    </row>
    <row r="651" spans="1:75" x14ac:dyDescent="0.2">
      <c r="A651" s="210"/>
      <c r="B651" s="211"/>
      <c r="C651" s="866" t="str">
        <f ca="1">IF(ISERR(AVERAGE(INDIRECT("B"&amp;(ROW()-INT($B$1/2))):INDIRECT("B"&amp;(ROW()+INT($B$1/2))))),"",AVERAGE(INDIRECT("B"&amp;(ROW()-INT($B$1/2))):INDIRECT("B"&amp;(ROW()+INT($B$1/2)))))</f>
        <v/>
      </c>
      <c r="D651" s="866">
        <f t="shared" si="281"/>
        <v>0</v>
      </c>
      <c r="E651" s="867"/>
      <c r="F651" s="212"/>
      <c r="G651" s="2"/>
      <c r="H651" s="213"/>
      <c r="I651" s="213"/>
      <c r="J651" s="51"/>
      <c r="K651" s="51"/>
      <c r="L651" s="553"/>
      <c r="M651" s="542"/>
      <c r="N651" s="544"/>
      <c r="O651" s="5"/>
      <c r="P651" s="216"/>
      <c r="Q651" s="217"/>
      <c r="R651" s="218"/>
      <c r="S651" s="219">
        <f t="shared" si="288"/>
        <v>0</v>
      </c>
      <c r="T651" s="220">
        <f t="shared" si="289"/>
        <v>0</v>
      </c>
      <c r="U651" s="214">
        <f t="shared" si="298"/>
        <v>0</v>
      </c>
      <c r="W651" s="221"/>
      <c r="X651" s="222"/>
      <c r="Y651" s="222"/>
      <c r="Z651" s="223"/>
      <c r="AA651" s="222"/>
      <c r="AB651" s="224"/>
      <c r="AC651" s="225"/>
      <c r="AD651" s="2">
        <f t="shared" si="283"/>
        <v>0</v>
      </c>
      <c r="AE651" s="2">
        <f t="shared" si="284"/>
        <v>0</v>
      </c>
      <c r="AF651" s="226"/>
      <c r="AG651" s="219">
        <f t="shared" si="290"/>
        <v>0</v>
      </c>
      <c r="AH651" s="234">
        <f t="shared" si="291"/>
        <v>0</v>
      </c>
      <c r="AI651" s="214">
        <f t="shared" si="299"/>
        <v>0</v>
      </c>
      <c r="AK651" s="229">
        <f t="shared" si="292"/>
        <v>0</v>
      </c>
      <c r="AL651" s="226"/>
      <c r="AM651" s="15"/>
      <c r="AN651" s="232" t="e">
        <f t="shared" si="293"/>
        <v>#DIV/0!</v>
      </c>
      <c r="AO651" s="214">
        <f t="shared" si="285"/>
        <v>0</v>
      </c>
      <c r="AQ651" s="210"/>
      <c r="AR651" s="231"/>
      <c r="AS651" s="15"/>
      <c r="AT651" s="232">
        <f t="shared" si="294"/>
        <v>0</v>
      </c>
      <c r="AU651" s="235">
        <f t="shared" si="295"/>
        <v>0</v>
      </c>
      <c r="AY651" s="210"/>
      <c r="AZ651" s="231"/>
      <c r="BA651" s="15"/>
      <c r="BB651" s="232">
        <f t="shared" si="282"/>
        <v>0</v>
      </c>
      <c r="BC651" s="235">
        <f t="shared" si="296"/>
        <v>0</v>
      </c>
      <c r="BG651" s="210"/>
      <c r="BH651" s="231"/>
      <c r="BI651" s="15"/>
      <c r="BJ651" s="232">
        <f t="shared" si="286"/>
        <v>0</v>
      </c>
      <c r="BK651" s="235">
        <f t="shared" si="297"/>
        <v>0</v>
      </c>
      <c r="BM651" s="109">
        <f t="shared" si="287"/>
        <v>2.8287162773865872E-2</v>
      </c>
      <c r="BN651" s="213"/>
      <c r="BR651" s="228"/>
      <c r="BS651" s="311"/>
      <c r="BT651" s="3"/>
      <c r="BU651" s="213"/>
      <c r="BV651" s="213"/>
      <c r="BW651" s="291"/>
    </row>
    <row r="652" spans="1:75" x14ac:dyDescent="0.2">
      <c r="A652" s="210"/>
      <c r="B652" s="211"/>
      <c r="C652" s="866" t="str">
        <f ca="1">IF(ISERR(AVERAGE(INDIRECT("B"&amp;(ROW()-INT($B$1/2))):INDIRECT("B"&amp;(ROW()+INT($B$1/2))))),"",AVERAGE(INDIRECT("B"&amp;(ROW()-INT($B$1/2))):INDIRECT("B"&amp;(ROW()+INT($B$1/2)))))</f>
        <v/>
      </c>
      <c r="D652" s="866">
        <f t="shared" si="281"/>
        <v>0</v>
      </c>
      <c r="E652" s="867"/>
      <c r="F652" s="212"/>
      <c r="G652" s="2"/>
      <c r="H652" s="213"/>
      <c r="I652" s="213"/>
      <c r="J652" s="51"/>
      <c r="K652" s="51"/>
      <c r="L652" s="553"/>
      <c r="M652" s="542"/>
      <c r="N652" s="544"/>
      <c r="O652" s="5"/>
      <c r="P652" s="216"/>
      <c r="Q652" s="217"/>
      <c r="R652" s="218"/>
      <c r="S652" s="219">
        <f t="shared" si="288"/>
        <v>0</v>
      </c>
      <c r="T652" s="220">
        <f t="shared" si="289"/>
        <v>0</v>
      </c>
      <c r="U652" s="214">
        <f t="shared" si="298"/>
        <v>0</v>
      </c>
      <c r="W652" s="221"/>
      <c r="X652" s="222"/>
      <c r="Y652" s="222"/>
      <c r="Z652" s="223"/>
      <c r="AA652" s="222"/>
      <c r="AB652" s="224"/>
      <c r="AC652" s="225"/>
      <c r="AD652" s="2">
        <f t="shared" si="283"/>
        <v>0</v>
      </c>
      <c r="AE652" s="2">
        <f t="shared" si="284"/>
        <v>0</v>
      </c>
      <c r="AF652" s="226"/>
      <c r="AG652" s="219">
        <f t="shared" si="290"/>
        <v>0</v>
      </c>
      <c r="AH652" s="234">
        <f t="shared" si="291"/>
        <v>0</v>
      </c>
      <c r="AI652" s="214">
        <f t="shared" si="299"/>
        <v>0</v>
      </c>
      <c r="AK652" s="229">
        <f t="shared" si="292"/>
        <v>0</v>
      </c>
      <c r="AL652" s="226"/>
      <c r="AM652" s="15"/>
      <c r="AN652" s="232" t="e">
        <f t="shared" si="293"/>
        <v>#DIV/0!</v>
      </c>
      <c r="AO652" s="214">
        <f t="shared" si="285"/>
        <v>0</v>
      </c>
      <c r="AQ652" s="210"/>
      <c r="AR652" s="231"/>
      <c r="AS652" s="15"/>
      <c r="AT652" s="232">
        <f t="shared" si="294"/>
        <v>0</v>
      </c>
      <c r="AU652" s="235">
        <f t="shared" si="295"/>
        <v>0</v>
      </c>
      <c r="AY652" s="210"/>
      <c r="AZ652" s="231"/>
      <c r="BA652" s="15"/>
      <c r="BB652" s="232">
        <f t="shared" si="282"/>
        <v>0</v>
      </c>
      <c r="BC652" s="235">
        <f t="shared" si="296"/>
        <v>0</v>
      </c>
      <c r="BG652" s="210"/>
      <c r="BH652" s="231"/>
      <c r="BI652" s="15"/>
      <c r="BJ652" s="232">
        <f t="shared" si="286"/>
        <v>0</v>
      </c>
      <c r="BK652" s="235">
        <f t="shared" si="297"/>
        <v>0</v>
      </c>
      <c r="BM652" s="109">
        <f t="shared" si="287"/>
        <v>2.6454825276129135E-2</v>
      </c>
      <c r="BN652" s="213"/>
      <c r="BR652" s="228"/>
      <c r="BS652" s="311"/>
      <c r="BT652" s="3"/>
      <c r="BU652" s="213"/>
      <c r="BV652" s="213"/>
      <c r="BW652" s="291"/>
    </row>
    <row r="653" spans="1:75" x14ac:dyDescent="0.2">
      <c r="A653" s="210"/>
      <c r="B653" s="211"/>
      <c r="C653" s="866" t="str">
        <f ca="1">IF(ISERR(AVERAGE(INDIRECT("B"&amp;(ROW()-INT($B$1/2))):INDIRECT("B"&amp;(ROW()+INT($B$1/2))))),"",AVERAGE(INDIRECT("B"&amp;(ROW()-INT($B$1/2))):INDIRECT("B"&amp;(ROW()+INT($B$1/2)))))</f>
        <v/>
      </c>
      <c r="D653" s="866">
        <f t="shared" si="281"/>
        <v>0</v>
      </c>
      <c r="E653" s="867"/>
      <c r="F653" s="212"/>
      <c r="G653" s="2"/>
      <c r="H653" s="213"/>
      <c r="I653" s="213"/>
      <c r="J653" s="51"/>
      <c r="K653" s="51"/>
      <c r="L653" s="553"/>
      <c r="M653" s="542"/>
      <c r="N653" s="544"/>
      <c r="O653" s="5"/>
      <c r="P653" s="216"/>
      <c r="Q653" s="217"/>
      <c r="R653" s="218"/>
      <c r="S653" s="219">
        <f t="shared" si="288"/>
        <v>0</v>
      </c>
      <c r="T653" s="220">
        <f t="shared" si="289"/>
        <v>0</v>
      </c>
      <c r="U653" s="214">
        <f t="shared" si="298"/>
        <v>0</v>
      </c>
      <c r="W653" s="221"/>
      <c r="X653" s="222"/>
      <c r="Y653" s="222"/>
      <c r="Z653" s="223"/>
      <c r="AA653" s="222"/>
      <c r="AB653" s="224"/>
      <c r="AC653" s="225"/>
      <c r="AD653" s="2">
        <f t="shared" si="283"/>
        <v>0</v>
      </c>
      <c r="AE653" s="2">
        <f t="shared" si="284"/>
        <v>0</v>
      </c>
      <c r="AF653" s="226"/>
      <c r="AG653" s="219">
        <f t="shared" si="290"/>
        <v>0</v>
      </c>
      <c r="AH653" s="234">
        <f t="shared" si="291"/>
        <v>0</v>
      </c>
      <c r="AI653" s="214">
        <f t="shared" si="299"/>
        <v>0</v>
      </c>
      <c r="AK653" s="229">
        <f t="shared" si="292"/>
        <v>0</v>
      </c>
      <c r="AL653" s="226"/>
      <c r="AM653" s="15"/>
      <c r="AN653" s="232" t="e">
        <f t="shared" si="293"/>
        <v>#DIV/0!</v>
      </c>
      <c r="AO653" s="214">
        <f t="shared" si="285"/>
        <v>0</v>
      </c>
      <c r="AQ653" s="210"/>
      <c r="AR653" s="231"/>
      <c r="AS653" s="15"/>
      <c r="AT653" s="232">
        <f t="shared" si="294"/>
        <v>0</v>
      </c>
      <c r="AU653" s="235">
        <f t="shared" si="295"/>
        <v>0</v>
      </c>
      <c r="AY653" s="210"/>
      <c r="AZ653" s="231"/>
      <c r="BA653" s="15"/>
      <c r="BB653" s="232">
        <f t="shared" si="282"/>
        <v>0</v>
      </c>
      <c r="BC653" s="235">
        <f t="shared" si="296"/>
        <v>0</v>
      </c>
      <c r="BG653" s="210"/>
      <c r="BH653" s="231"/>
      <c r="BI653" s="15"/>
      <c r="BJ653" s="232">
        <f t="shared" si="286"/>
        <v>0</v>
      </c>
      <c r="BK653" s="235">
        <f t="shared" si="297"/>
        <v>0</v>
      </c>
      <c r="BM653" s="109">
        <f t="shared" si="287"/>
        <v>2.4622487778392398E-2</v>
      </c>
      <c r="BN653" s="213"/>
      <c r="BR653" s="228"/>
      <c r="BS653" s="311"/>
      <c r="BT653" s="3"/>
      <c r="BU653" s="213"/>
      <c r="BV653" s="213"/>
      <c r="BW653" s="291"/>
    </row>
    <row r="654" spans="1:75" x14ac:dyDescent="0.2">
      <c r="A654" s="210"/>
      <c r="B654" s="211"/>
      <c r="C654" s="866" t="str">
        <f ca="1">IF(ISERR(AVERAGE(INDIRECT("B"&amp;(ROW()-INT($B$1/2))):INDIRECT("B"&amp;(ROW()+INT($B$1/2))))),"",AVERAGE(INDIRECT("B"&amp;(ROW()-INT($B$1/2))):INDIRECT("B"&amp;(ROW()+INT($B$1/2)))))</f>
        <v/>
      </c>
      <c r="D654" s="866">
        <f t="shared" si="281"/>
        <v>0</v>
      </c>
      <c r="E654" s="867"/>
      <c r="F654" s="212"/>
      <c r="G654" s="2"/>
      <c r="H654" s="213"/>
      <c r="I654" s="213"/>
      <c r="J654" s="51"/>
      <c r="K654" s="51"/>
      <c r="L654" s="553"/>
      <c r="M654" s="542"/>
      <c r="N654" s="544"/>
      <c r="O654" s="5"/>
      <c r="P654" s="216"/>
      <c r="Q654" s="217"/>
      <c r="R654" s="218"/>
      <c r="S654" s="219">
        <f t="shared" si="288"/>
        <v>0</v>
      </c>
      <c r="T654" s="220">
        <f t="shared" si="289"/>
        <v>0</v>
      </c>
      <c r="U654" s="214">
        <f t="shared" si="298"/>
        <v>0</v>
      </c>
      <c r="W654" s="221"/>
      <c r="X654" s="222"/>
      <c r="Y654" s="222"/>
      <c r="Z654" s="223"/>
      <c r="AA654" s="222"/>
      <c r="AB654" s="224"/>
      <c r="AC654" s="225"/>
      <c r="AD654" s="2">
        <f t="shared" si="283"/>
        <v>0</v>
      </c>
      <c r="AE654" s="2">
        <f t="shared" si="284"/>
        <v>0</v>
      </c>
      <c r="AF654" s="226"/>
      <c r="AG654" s="219">
        <f t="shared" si="290"/>
        <v>0</v>
      </c>
      <c r="AH654" s="234">
        <f t="shared" si="291"/>
        <v>0</v>
      </c>
      <c r="AI654" s="214">
        <f t="shared" si="299"/>
        <v>0</v>
      </c>
      <c r="AK654" s="229">
        <f t="shared" si="292"/>
        <v>0</v>
      </c>
      <c r="AL654" s="226"/>
      <c r="AM654" s="15"/>
      <c r="AN654" s="232" t="e">
        <f t="shared" si="293"/>
        <v>#DIV/0!</v>
      </c>
      <c r="AO654" s="214">
        <f t="shared" si="285"/>
        <v>0</v>
      </c>
      <c r="AQ654" s="210"/>
      <c r="AR654" s="231"/>
      <c r="AS654" s="15"/>
      <c r="AT654" s="232">
        <f t="shared" si="294"/>
        <v>0</v>
      </c>
      <c r="AU654" s="235">
        <f t="shared" si="295"/>
        <v>0</v>
      </c>
      <c r="AY654" s="210"/>
      <c r="AZ654" s="231"/>
      <c r="BA654" s="15"/>
      <c r="BB654" s="232">
        <f t="shared" si="282"/>
        <v>0</v>
      </c>
      <c r="BC654" s="235">
        <f t="shared" si="296"/>
        <v>0</v>
      </c>
      <c r="BG654" s="210"/>
      <c r="BH654" s="231"/>
      <c r="BI654" s="15"/>
      <c r="BJ654" s="232">
        <f t="shared" si="286"/>
        <v>0</v>
      </c>
      <c r="BK654" s="235">
        <f t="shared" si="297"/>
        <v>0</v>
      </c>
      <c r="BM654" s="109">
        <f t="shared" si="287"/>
        <v>2.2790150280655661E-2</v>
      </c>
      <c r="BN654" s="213"/>
      <c r="BR654" s="228"/>
      <c r="BS654" s="311"/>
      <c r="BT654" s="3"/>
      <c r="BU654" s="213"/>
      <c r="BV654" s="213"/>
      <c r="BW654" s="291"/>
    </row>
    <row r="655" spans="1:75" x14ac:dyDescent="0.2">
      <c r="A655" s="210"/>
      <c r="B655" s="211"/>
      <c r="C655" s="866" t="str">
        <f ca="1">IF(ISERR(AVERAGE(INDIRECT("B"&amp;(ROW()-INT($B$1/2))):INDIRECT("B"&amp;(ROW()+INT($B$1/2))))),"",AVERAGE(INDIRECT("B"&amp;(ROW()-INT($B$1/2))):INDIRECT("B"&amp;(ROW()+INT($B$1/2)))))</f>
        <v/>
      </c>
      <c r="D655" s="866">
        <f t="shared" si="281"/>
        <v>0</v>
      </c>
      <c r="E655" s="867"/>
      <c r="F655" s="212"/>
      <c r="G655" s="2"/>
      <c r="H655" s="213"/>
      <c r="I655" s="213"/>
      <c r="J655" s="51"/>
      <c r="K655" s="51"/>
      <c r="L655" s="553"/>
      <c r="M655" s="542"/>
      <c r="N655" s="544"/>
      <c r="O655" s="5"/>
      <c r="P655" s="216"/>
      <c r="Q655" s="217"/>
      <c r="R655" s="218"/>
      <c r="S655" s="219">
        <f t="shared" si="288"/>
        <v>0</v>
      </c>
      <c r="T655" s="220">
        <f t="shared" si="289"/>
        <v>0</v>
      </c>
      <c r="U655" s="214">
        <f t="shared" si="298"/>
        <v>0</v>
      </c>
      <c r="W655" s="221"/>
      <c r="X655" s="222"/>
      <c r="Y655" s="222"/>
      <c r="Z655" s="223"/>
      <c r="AA655" s="222"/>
      <c r="AB655" s="224"/>
      <c r="AC655" s="225"/>
      <c r="AD655" s="2">
        <f t="shared" si="283"/>
        <v>0</v>
      </c>
      <c r="AE655" s="2">
        <f t="shared" si="284"/>
        <v>0</v>
      </c>
      <c r="AF655" s="226"/>
      <c r="AG655" s="219">
        <f t="shared" si="290"/>
        <v>0</v>
      </c>
      <c r="AH655" s="234">
        <f t="shared" si="291"/>
        <v>0</v>
      </c>
      <c r="AI655" s="214">
        <f t="shared" si="299"/>
        <v>0</v>
      </c>
      <c r="AK655" s="229">
        <f t="shared" si="292"/>
        <v>0</v>
      </c>
      <c r="AL655" s="226"/>
      <c r="AM655" s="15"/>
      <c r="AN655" s="232" t="e">
        <f t="shared" si="293"/>
        <v>#DIV/0!</v>
      </c>
      <c r="AO655" s="214">
        <f t="shared" si="285"/>
        <v>0</v>
      </c>
      <c r="AQ655" s="210"/>
      <c r="AR655" s="231"/>
      <c r="AS655" s="15"/>
      <c r="AT655" s="232">
        <f t="shared" si="294"/>
        <v>0</v>
      </c>
      <c r="AU655" s="235">
        <f t="shared" si="295"/>
        <v>0</v>
      </c>
      <c r="AY655" s="210"/>
      <c r="AZ655" s="231"/>
      <c r="BA655" s="15"/>
      <c r="BB655" s="232">
        <f t="shared" si="282"/>
        <v>0</v>
      </c>
      <c r="BC655" s="235">
        <f t="shared" si="296"/>
        <v>0</v>
      </c>
      <c r="BG655" s="210"/>
      <c r="BH655" s="231"/>
      <c r="BI655" s="15"/>
      <c r="BJ655" s="232">
        <f t="shared" si="286"/>
        <v>0</v>
      </c>
      <c r="BK655" s="235">
        <f t="shared" si="297"/>
        <v>0</v>
      </c>
      <c r="BM655" s="109">
        <f t="shared" si="287"/>
        <v>2.0957812782918923E-2</v>
      </c>
      <c r="BN655" s="213"/>
      <c r="BR655" s="228"/>
      <c r="BS655" s="311"/>
      <c r="BT655" s="3"/>
      <c r="BU655" s="213"/>
      <c r="BV655" s="213"/>
      <c r="BW655" s="291"/>
    </row>
    <row r="656" spans="1:75" x14ac:dyDescent="0.2">
      <c r="A656" s="210"/>
      <c r="B656" s="211"/>
      <c r="C656" s="866" t="str">
        <f ca="1">IF(ISERR(AVERAGE(INDIRECT("B"&amp;(ROW()-INT($B$1/2))):INDIRECT("B"&amp;(ROW()+INT($B$1/2))))),"",AVERAGE(INDIRECT("B"&amp;(ROW()-INT($B$1/2))):INDIRECT("B"&amp;(ROW()+INT($B$1/2)))))</f>
        <v/>
      </c>
      <c r="D656" s="866">
        <f t="shared" si="281"/>
        <v>0</v>
      </c>
      <c r="E656" s="867"/>
      <c r="F656" s="212"/>
      <c r="G656" s="2"/>
      <c r="H656" s="213"/>
      <c r="I656" s="213"/>
      <c r="J656" s="51"/>
      <c r="K656" s="51"/>
      <c r="L656" s="553"/>
      <c r="M656" s="542"/>
      <c r="N656" s="544"/>
      <c r="O656" s="5"/>
      <c r="P656" s="216"/>
      <c r="Q656" s="217"/>
      <c r="R656" s="218"/>
      <c r="S656" s="219">
        <f t="shared" si="288"/>
        <v>0</v>
      </c>
      <c r="T656" s="220">
        <f t="shared" si="289"/>
        <v>0</v>
      </c>
      <c r="U656" s="214">
        <f t="shared" si="298"/>
        <v>0</v>
      </c>
      <c r="W656" s="221"/>
      <c r="X656" s="222"/>
      <c r="Y656" s="222"/>
      <c r="Z656" s="223"/>
      <c r="AA656" s="222"/>
      <c r="AB656" s="224"/>
      <c r="AC656" s="225"/>
      <c r="AD656" s="2">
        <f t="shared" si="283"/>
        <v>0</v>
      </c>
      <c r="AE656" s="2">
        <f t="shared" si="284"/>
        <v>0</v>
      </c>
      <c r="AF656" s="226"/>
      <c r="AG656" s="219">
        <f t="shared" si="290"/>
        <v>0</v>
      </c>
      <c r="AH656" s="234">
        <f t="shared" si="291"/>
        <v>0</v>
      </c>
      <c r="AI656" s="214">
        <f t="shared" si="299"/>
        <v>0</v>
      </c>
      <c r="AK656" s="229">
        <f t="shared" si="292"/>
        <v>0</v>
      </c>
      <c r="AL656" s="226"/>
      <c r="AM656" s="15"/>
      <c r="AN656" s="232" t="e">
        <f t="shared" si="293"/>
        <v>#DIV/0!</v>
      </c>
      <c r="AO656" s="214">
        <f t="shared" si="285"/>
        <v>0</v>
      </c>
      <c r="AQ656" s="210"/>
      <c r="AR656" s="231"/>
      <c r="AS656" s="15"/>
      <c r="AT656" s="232">
        <f t="shared" si="294"/>
        <v>0</v>
      </c>
      <c r="AU656" s="235">
        <f t="shared" si="295"/>
        <v>0</v>
      </c>
      <c r="AY656" s="210"/>
      <c r="AZ656" s="231"/>
      <c r="BA656" s="15"/>
      <c r="BB656" s="232">
        <f t="shared" si="282"/>
        <v>0</v>
      </c>
      <c r="BC656" s="235">
        <f t="shared" si="296"/>
        <v>0</v>
      </c>
      <c r="BG656" s="210"/>
      <c r="BH656" s="231"/>
      <c r="BI656" s="15"/>
      <c r="BJ656" s="232">
        <f t="shared" si="286"/>
        <v>0</v>
      </c>
      <c r="BK656" s="235">
        <f t="shared" si="297"/>
        <v>0</v>
      </c>
      <c r="BM656" s="109">
        <f t="shared" si="287"/>
        <v>1.9125475285182186E-2</v>
      </c>
      <c r="BN656" s="213"/>
      <c r="BR656" s="228"/>
      <c r="BS656" s="311"/>
      <c r="BT656" s="3"/>
      <c r="BU656" s="213"/>
      <c r="BV656" s="213"/>
      <c r="BW656" s="291"/>
    </row>
    <row r="657" spans="1:75" x14ac:dyDescent="0.2">
      <c r="A657" s="210"/>
      <c r="B657" s="211"/>
      <c r="C657" s="866" t="str">
        <f ca="1">IF(ISERR(AVERAGE(INDIRECT("B"&amp;(ROW()-INT($B$1/2))):INDIRECT("B"&amp;(ROW()+INT($B$1/2))))),"",AVERAGE(INDIRECT("B"&amp;(ROW()-INT($B$1/2))):INDIRECT("B"&amp;(ROW()+INT($B$1/2)))))</f>
        <v/>
      </c>
      <c r="D657" s="866">
        <f t="shared" si="281"/>
        <v>0</v>
      </c>
      <c r="E657" s="867"/>
      <c r="F657" s="212"/>
      <c r="G657" s="2"/>
      <c r="H657" s="213"/>
      <c r="I657" s="213"/>
      <c r="J657" s="51"/>
      <c r="K657" s="51"/>
      <c r="L657" s="553"/>
      <c r="M657" s="542"/>
      <c r="N657" s="544"/>
      <c r="O657" s="5"/>
      <c r="P657" s="216"/>
      <c r="Q657" s="217"/>
      <c r="R657" s="218"/>
      <c r="S657" s="219">
        <f t="shared" si="288"/>
        <v>0</v>
      </c>
      <c r="T657" s="220">
        <f t="shared" si="289"/>
        <v>0</v>
      </c>
      <c r="U657" s="214">
        <f t="shared" si="298"/>
        <v>0</v>
      </c>
      <c r="W657" s="221"/>
      <c r="X657" s="222"/>
      <c r="Y657" s="222"/>
      <c r="Z657" s="223"/>
      <c r="AA657" s="222"/>
      <c r="AB657" s="224"/>
      <c r="AC657" s="225"/>
      <c r="AD657" s="2">
        <f t="shared" si="283"/>
        <v>0</v>
      </c>
      <c r="AE657" s="2">
        <f t="shared" si="284"/>
        <v>0</v>
      </c>
      <c r="AF657" s="226"/>
      <c r="AG657" s="219">
        <f t="shared" si="290"/>
        <v>0</v>
      </c>
      <c r="AH657" s="234">
        <f t="shared" si="291"/>
        <v>0</v>
      </c>
      <c r="AI657" s="214">
        <f t="shared" si="299"/>
        <v>0</v>
      </c>
      <c r="AK657" s="229">
        <f t="shared" si="292"/>
        <v>0</v>
      </c>
      <c r="AL657" s="226"/>
      <c r="AM657" s="15"/>
      <c r="AN657" s="232" t="e">
        <f t="shared" si="293"/>
        <v>#DIV/0!</v>
      </c>
      <c r="AO657" s="214">
        <f t="shared" si="285"/>
        <v>0</v>
      </c>
      <c r="AQ657" s="210"/>
      <c r="AR657" s="231"/>
      <c r="AS657" s="15"/>
      <c r="AT657" s="232">
        <f t="shared" si="294"/>
        <v>0</v>
      </c>
      <c r="AU657" s="235">
        <f t="shared" si="295"/>
        <v>0</v>
      </c>
      <c r="AY657" s="210"/>
      <c r="AZ657" s="231"/>
      <c r="BA657" s="15"/>
      <c r="BB657" s="232">
        <f t="shared" si="282"/>
        <v>0</v>
      </c>
      <c r="BC657" s="235">
        <f t="shared" si="296"/>
        <v>0</v>
      </c>
      <c r="BG657" s="210"/>
      <c r="BH657" s="231"/>
      <c r="BI657" s="15"/>
      <c r="BJ657" s="232">
        <f t="shared" si="286"/>
        <v>0</v>
      </c>
      <c r="BK657" s="235">
        <f t="shared" si="297"/>
        <v>0</v>
      </c>
      <c r="BM657" s="109">
        <f t="shared" si="287"/>
        <v>1.7293137787445449E-2</v>
      </c>
      <c r="BN657" s="213"/>
      <c r="BR657" s="228"/>
      <c r="BS657" s="311"/>
      <c r="BT657" s="3"/>
      <c r="BU657" s="213"/>
      <c r="BV657" s="213"/>
      <c r="BW657" s="291"/>
    </row>
    <row r="658" spans="1:75" x14ac:dyDescent="0.2">
      <c r="A658" s="210"/>
      <c r="B658" s="211"/>
      <c r="C658" s="866" t="str">
        <f ca="1">IF(ISERR(AVERAGE(INDIRECT("B"&amp;(ROW()-INT($B$1/2))):INDIRECT("B"&amp;(ROW()+INT($B$1/2))))),"",AVERAGE(INDIRECT("B"&amp;(ROW()-INT($B$1/2))):INDIRECT("B"&amp;(ROW()+INT($B$1/2)))))</f>
        <v/>
      </c>
      <c r="D658" s="866">
        <f t="shared" si="281"/>
        <v>0</v>
      </c>
      <c r="E658" s="867"/>
      <c r="F658" s="212"/>
      <c r="G658" s="2"/>
      <c r="H658" s="213"/>
      <c r="I658" s="213"/>
      <c r="J658" s="51"/>
      <c r="K658" s="51"/>
      <c r="L658" s="553"/>
      <c r="M658" s="542"/>
      <c r="N658" s="544"/>
      <c r="O658" s="5"/>
      <c r="P658" s="216"/>
      <c r="Q658" s="217"/>
      <c r="R658" s="218"/>
      <c r="S658" s="219">
        <f t="shared" si="288"/>
        <v>0</v>
      </c>
      <c r="T658" s="220">
        <f t="shared" si="289"/>
        <v>0</v>
      </c>
      <c r="U658" s="214">
        <f t="shared" si="298"/>
        <v>0</v>
      </c>
      <c r="W658" s="221"/>
      <c r="X658" s="222"/>
      <c r="Y658" s="222"/>
      <c r="Z658" s="223"/>
      <c r="AA658" s="222"/>
      <c r="AB658" s="224"/>
      <c r="AC658" s="225"/>
      <c r="AD658" s="2">
        <f t="shared" si="283"/>
        <v>0</v>
      </c>
      <c r="AE658" s="2">
        <f t="shared" si="284"/>
        <v>0</v>
      </c>
      <c r="AF658" s="226"/>
      <c r="AG658" s="219">
        <f t="shared" si="290"/>
        <v>0</v>
      </c>
      <c r="AH658" s="234">
        <f t="shared" si="291"/>
        <v>0</v>
      </c>
      <c r="AI658" s="214">
        <f t="shared" si="299"/>
        <v>0</v>
      </c>
      <c r="AK658" s="229">
        <f t="shared" si="292"/>
        <v>0</v>
      </c>
      <c r="AL658" s="226"/>
      <c r="AM658" s="15"/>
      <c r="AN658" s="232" t="e">
        <f t="shared" si="293"/>
        <v>#DIV/0!</v>
      </c>
      <c r="AO658" s="214">
        <f t="shared" si="285"/>
        <v>0</v>
      </c>
      <c r="AQ658" s="210"/>
      <c r="AR658" s="231"/>
      <c r="AS658" s="15"/>
      <c r="AT658" s="232">
        <f t="shared" si="294"/>
        <v>0</v>
      </c>
      <c r="AU658" s="235">
        <f t="shared" si="295"/>
        <v>0</v>
      </c>
      <c r="AY658" s="210"/>
      <c r="AZ658" s="231"/>
      <c r="BA658" s="15"/>
      <c r="BB658" s="232">
        <f t="shared" si="282"/>
        <v>0</v>
      </c>
      <c r="BC658" s="235">
        <f t="shared" si="296"/>
        <v>0</v>
      </c>
      <c r="BG658" s="210"/>
      <c r="BH658" s="231"/>
      <c r="BI658" s="15"/>
      <c r="BJ658" s="232">
        <f t="shared" si="286"/>
        <v>0</v>
      </c>
      <c r="BK658" s="235">
        <f t="shared" si="297"/>
        <v>0</v>
      </c>
      <c r="BM658" s="109">
        <f t="shared" si="287"/>
        <v>1.5460800289708712E-2</v>
      </c>
      <c r="BN658" s="213"/>
      <c r="BR658" s="228"/>
      <c r="BS658" s="311"/>
      <c r="BT658" s="3"/>
      <c r="BU658" s="213"/>
      <c r="BV658" s="213"/>
      <c r="BW658" s="291"/>
    </row>
    <row r="659" spans="1:75" x14ac:dyDescent="0.2">
      <c r="A659" s="210"/>
      <c r="B659" s="211"/>
      <c r="C659" s="866" t="str">
        <f ca="1">IF(ISERR(AVERAGE(INDIRECT("B"&amp;(ROW()-INT($B$1/2))):INDIRECT("B"&amp;(ROW()+INT($B$1/2))))),"",AVERAGE(INDIRECT("B"&amp;(ROW()-INT($B$1/2))):INDIRECT("B"&amp;(ROW()+INT($B$1/2)))))</f>
        <v/>
      </c>
      <c r="D659" s="866">
        <f t="shared" si="281"/>
        <v>0</v>
      </c>
      <c r="E659" s="867"/>
      <c r="F659" s="212"/>
      <c r="G659" s="2"/>
      <c r="H659" s="213"/>
      <c r="I659" s="213"/>
      <c r="J659" s="51"/>
      <c r="K659" s="51"/>
      <c r="L659" s="553"/>
      <c r="M659" s="542"/>
      <c r="N659" s="544"/>
      <c r="O659" s="5"/>
      <c r="P659" s="216"/>
      <c r="Q659" s="217"/>
      <c r="R659" s="218"/>
      <c r="S659" s="219">
        <f t="shared" si="288"/>
        <v>0</v>
      </c>
      <c r="T659" s="220">
        <f t="shared" si="289"/>
        <v>0</v>
      </c>
      <c r="U659" s="214">
        <f t="shared" si="298"/>
        <v>0</v>
      </c>
      <c r="W659" s="221"/>
      <c r="X659" s="222"/>
      <c r="Y659" s="222"/>
      <c r="Z659" s="223"/>
      <c r="AA659" s="222"/>
      <c r="AB659" s="224"/>
      <c r="AC659" s="225"/>
      <c r="AD659" s="2">
        <f t="shared" si="283"/>
        <v>0</v>
      </c>
      <c r="AE659" s="2">
        <f t="shared" si="284"/>
        <v>0</v>
      </c>
      <c r="AF659" s="226"/>
      <c r="AG659" s="219">
        <f t="shared" si="290"/>
        <v>0</v>
      </c>
      <c r="AH659" s="234">
        <f t="shared" si="291"/>
        <v>0</v>
      </c>
      <c r="AI659" s="214">
        <f t="shared" si="299"/>
        <v>0</v>
      </c>
      <c r="AK659" s="229">
        <f t="shared" si="292"/>
        <v>0</v>
      </c>
      <c r="AL659" s="226"/>
      <c r="AM659" s="15"/>
      <c r="AN659" s="232" t="e">
        <f t="shared" si="293"/>
        <v>#DIV/0!</v>
      </c>
      <c r="AO659" s="214">
        <f t="shared" si="285"/>
        <v>0</v>
      </c>
      <c r="AQ659" s="210"/>
      <c r="AR659" s="231"/>
      <c r="AS659" s="15"/>
      <c r="AT659" s="232">
        <f t="shared" si="294"/>
        <v>0</v>
      </c>
      <c r="AU659" s="235">
        <f t="shared" si="295"/>
        <v>0</v>
      </c>
      <c r="AY659" s="210"/>
      <c r="AZ659" s="231"/>
      <c r="BA659" s="15"/>
      <c r="BB659" s="232">
        <f t="shared" si="282"/>
        <v>0</v>
      </c>
      <c r="BC659" s="235">
        <f t="shared" si="296"/>
        <v>0</v>
      </c>
      <c r="BG659" s="210"/>
      <c r="BH659" s="231"/>
      <c r="BI659" s="15"/>
      <c r="BJ659" s="232">
        <f t="shared" si="286"/>
        <v>0</v>
      </c>
      <c r="BK659" s="235">
        <f t="shared" si="297"/>
        <v>0</v>
      </c>
      <c r="BM659" s="109">
        <f t="shared" si="287"/>
        <v>1.3628462791971975E-2</v>
      </c>
      <c r="BN659" s="213"/>
      <c r="BR659" s="228"/>
      <c r="BS659" s="311"/>
      <c r="BT659" s="3"/>
      <c r="BU659" s="213"/>
      <c r="BV659" s="213"/>
      <c r="BW659" s="291"/>
    </row>
    <row r="660" spans="1:75" x14ac:dyDescent="0.2">
      <c r="A660" s="210"/>
      <c r="B660" s="211"/>
      <c r="C660" s="866" t="str">
        <f ca="1">IF(ISERR(AVERAGE(INDIRECT("B"&amp;(ROW()-INT($B$1/2))):INDIRECT("B"&amp;(ROW()+INT($B$1/2))))),"",AVERAGE(INDIRECT("B"&amp;(ROW()-INT($B$1/2))):INDIRECT("B"&amp;(ROW()+INT($B$1/2)))))</f>
        <v/>
      </c>
      <c r="D660" s="866">
        <f t="shared" si="281"/>
        <v>0</v>
      </c>
      <c r="E660" s="867"/>
      <c r="F660" s="212"/>
      <c r="G660" s="2"/>
      <c r="H660" s="213"/>
      <c r="I660" s="213"/>
      <c r="J660" s="51"/>
      <c r="K660" s="51"/>
      <c r="L660" s="553"/>
      <c r="M660" s="542"/>
      <c r="N660" s="544"/>
      <c r="O660" s="5"/>
      <c r="P660" s="216"/>
      <c r="Q660" s="217"/>
      <c r="R660" s="218"/>
      <c r="S660" s="219">
        <f t="shared" si="288"/>
        <v>0</v>
      </c>
      <c r="T660" s="220">
        <f t="shared" si="289"/>
        <v>0</v>
      </c>
      <c r="U660" s="214">
        <f t="shared" si="298"/>
        <v>0</v>
      </c>
      <c r="W660" s="221"/>
      <c r="X660" s="222"/>
      <c r="Y660" s="222"/>
      <c r="Z660" s="223"/>
      <c r="AA660" s="222"/>
      <c r="AB660" s="224"/>
      <c r="AC660" s="225"/>
      <c r="AD660" s="2">
        <f t="shared" si="283"/>
        <v>0</v>
      </c>
      <c r="AE660" s="2">
        <f t="shared" si="284"/>
        <v>0</v>
      </c>
      <c r="AF660" s="226"/>
      <c r="AG660" s="219">
        <f t="shared" si="290"/>
        <v>0</v>
      </c>
      <c r="AH660" s="234">
        <f t="shared" si="291"/>
        <v>0</v>
      </c>
      <c r="AI660" s="214">
        <f t="shared" si="299"/>
        <v>0</v>
      </c>
      <c r="AK660" s="229">
        <f t="shared" si="292"/>
        <v>0</v>
      </c>
      <c r="AL660" s="226"/>
      <c r="AM660" s="15"/>
      <c r="AN660" s="232" t="e">
        <f t="shared" si="293"/>
        <v>#DIV/0!</v>
      </c>
      <c r="AO660" s="214">
        <f t="shared" si="285"/>
        <v>0</v>
      </c>
      <c r="AQ660" s="210"/>
      <c r="AR660" s="231"/>
      <c r="AS660" s="15"/>
      <c r="AT660" s="232">
        <f t="shared" si="294"/>
        <v>0</v>
      </c>
      <c r="AU660" s="235">
        <f t="shared" si="295"/>
        <v>0</v>
      </c>
      <c r="AY660" s="210"/>
      <c r="AZ660" s="231"/>
      <c r="BA660" s="15"/>
      <c r="BB660" s="232">
        <f t="shared" si="282"/>
        <v>0</v>
      </c>
      <c r="BC660" s="235">
        <f t="shared" si="296"/>
        <v>0</v>
      </c>
      <c r="BG660" s="210"/>
      <c r="BH660" s="231"/>
      <c r="BI660" s="15"/>
      <c r="BJ660" s="232">
        <f t="shared" si="286"/>
        <v>0</v>
      </c>
      <c r="BK660" s="235">
        <f t="shared" si="297"/>
        <v>0</v>
      </c>
      <c r="BM660" s="109">
        <f t="shared" si="287"/>
        <v>1.1796125294235238E-2</v>
      </c>
      <c r="BN660" s="213"/>
      <c r="BR660" s="228"/>
      <c r="BS660" s="311"/>
      <c r="BT660" s="3"/>
      <c r="BU660" s="213"/>
      <c r="BV660" s="213"/>
      <c r="BW660" s="291"/>
    </row>
    <row r="661" spans="1:75" x14ac:dyDescent="0.2">
      <c r="A661" s="210"/>
      <c r="B661" s="211"/>
      <c r="C661" s="866" t="str">
        <f ca="1">IF(ISERR(AVERAGE(INDIRECT("B"&amp;(ROW()-INT($B$1/2))):INDIRECT("B"&amp;(ROW()+INT($B$1/2))))),"",AVERAGE(INDIRECT("B"&amp;(ROW()-INT($B$1/2))):INDIRECT("B"&amp;(ROW()+INT($B$1/2)))))</f>
        <v/>
      </c>
      <c r="D661" s="866">
        <f t="shared" si="281"/>
        <v>0</v>
      </c>
      <c r="E661" s="867"/>
      <c r="F661" s="212"/>
      <c r="G661" s="2"/>
      <c r="H661" s="213"/>
      <c r="I661" s="213"/>
      <c r="J661" s="51"/>
      <c r="K661" s="51"/>
      <c r="L661" s="553"/>
      <c r="M661" s="542"/>
      <c r="N661" s="544"/>
      <c r="O661" s="5"/>
      <c r="P661" s="216"/>
      <c r="Q661" s="217"/>
      <c r="R661" s="218"/>
      <c r="S661" s="219">
        <f t="shared" si="288"/>
        <v>0</v>
      </c>
      <c r="T661" s="220">
        <f t="shared" si="289"/>
        <v>0</v>
      </c>
      <c r="U661" s="214">
        <f t="shared" si="298"/>
        <v>0</v>
      </c>
      <c r="W661" s="221"/>
      <c r="X661" s="222"/>
      <c r="Y661" s="222"/>
      <c r="Z661" s="223"/>
      <c r="AA661" s="222"/>
      <c r="AB661" s="224"/>
      <c r="AC661" s="225"/>
      <c r="AD661" s="2">
        <f t="shared" si="283"/>
        <v>0</v>
      </c>
      <c r="AE661" s="2">
        <f t="shared" si="284"/>
        <v>0</v>
      </c>
      <c r="AF661" s="226"/>
      <c r="AG661" s="219">
        <f t="shared" si="290"/>
        <v>0</v>
      </c>
      <c r="AH661" s="234">
        <f t="shared" si="291"/>
        <v>0</v>
      </c>
      <c r="AI661" s="214">
        <f t="shared" si="299"/>
        <v>0</v>
      </c>
      <c r="AK661" s="229">
        <f t="shared" si="292"/>
        <v>0</v>
      </c>
      <c r="AL661" s="226"/>
      <c r="AM661" s="15"/>
      <c r="AN661" s="232" t="e">
        <f t="shared" si="293"/>
        <v>#DIV/0!</v>
      </c>
      <c r="AO661" s="214">
        <f t="shared" si="285"/>
        <v>0</v>
      </c>
      <c r="AQ661" s="210"/>
      <c r="AR661" s="231"/>
      <c r="AS661" s="15"/>
      <c r="AT661" s="232">
        <f t="shared" si="294"/>
        <v>0</v>
      </c>
      <c r="AU661" s="235">
        <f t="shared" si="295"/>
        <v>0</v>
      </c>
      <c r="AY661" s="210"/>
      <c r="AZ661" s="231"/>
      <c r="BA661" s="15"/>
      <c r="BB661" s="232">
        <f t="shared" si="282"/>
        <v>0</v>
      </c>
      <c r="BC661" s="235">
        <f t="shared" si="296"/>
        <v>0</v>
      </c>
      <c r="BG661" s="210"/>
      <c r="BH661" s="231"/>
      <c r="BI661" s="15"/>
      <c r="BJ661" s="232">
        <f t="shared" si="286"/>
        <v>0</v>
      </c>
      <c r="BK661" s="235">
        <f t="shared" si="297"/>
        <v>0</v>
      </c>
      <c r="BM661" s="109">
        <f t="shared" si="287"/>
        <v>9.9637877964985008E-3</v>
      </c>
      <c r="BN661" s="213"/>
      <c r="BR661" s="228"/>
      <c r="BS661" s="311"/>
      <c r="BT661" s="3"/>
      <c r="BU661" s="213"/>
      <c r="BV661" s="213"/>
      <c r="BW661" s="291"/>
    </row>
    <row r="662" spans="1:75" x14ac:dyDescent="0.2">
      <c r="A662" s="210"/>
      <c r="B662" s="211"/>
      <c r="C662" s="866" t="str">
        <f ca="1">IF(ISERR(AVERAGE(INDIRECT("B"&amp;(ROW()-INT($B$1/2))):INDIRECT("B"&amp;(ROW()+INT($B$1/2))))),"",AVERAGE(INDIRECT("B"&amp;(ROW()-INT($B$1/2))):INDIRECT("B"&amp;(ROW()+INT($B$1/2)))))</f>
        <v/>
      </c>
      <c r="D662" s="866">
        <f t="shared" si="281"/>
        <v>0</v>
      </c>
      <c r="E662" s="867"/>
      <c r="F662" s="212"/>
      <c r="G662" s="2"/>
      <c r="H662" s="213"/>
      <c r="I662" s="213"/>
      <c r="J662" s="51"/>
      <c r="K662" s="51"/>
      <c r="L662" s="553"/>
      <c r="M662" s="542"/>
      <c r="N662" s="544"/>
      <c r="O662" s="5"/>
      <c r="P662" s="216"/>
      <c r="Q662" s="217"/>
      <c r="R662" s="218"/>
      <c r="S662" s="219">
        <f t="shared" si="288"/>
        <v>0</v>
      </c>
      <c r="T662" s="220">
        <f t="shared" si="289"/>
        <v>0</v>
      </c>
      <c r="U662" s="214">
        <f t="shared" si="298"/>
        <v>0</v>
      </c>
      <c r="W662" s="221"/>
      <c r="X662" s="222"/>
      <c r="Y662" s="222"/>
      <c r="Z662" s="223"/>
      <c r="AA662" s="222"/>
      <c r="AB662" s="224"/>
      <c r="AC662" s="225"/>
      <c r="AD662" s="2">
        <f t="shared" si="283"/>
        <v>0</v>
      </c>
      <c r="AE662" s="2">
        <f t="shared" si="284"/>
        <v>0</v>
      </c>
      <c r="AF662" s="226"/>
      <c r="AG662" s="219">
        <f t="shared" si="290"/>
        <v>0</v>
      </c>
      <c r="AH662" s="234">
        <f t="shared" si="291"/>
        <v>0</v>
      </c>
      <c r="AI662" s="214">
        <f t="shared" si="299"/>
        <v>0</v>
      </c>
      <c r="AK662" s="229">
        <f t="shared" si="292"/>
        <v>0</v>
      </c>
      <c r="AL662" s="226"/>
      <c r="AM662" s="15"/>
      <c r="AN662" s="232" t="e">
        <f t="shared" si="293"/>
        <v>#DIV/0!</v>
      </c>
      <c r="AO662" s="214">
        <f t="shared" si="285"/>
        <v>0</v>
      </c>
      <c r="AQ662" s="210"/>
      <c r="AR662" s="231"/>
      <c r="AS662" s="15"/>
      <c r="AT662" s="232">
        <f t="shared" si="294"/>
        <v>0</v>
      </c>
      <c r="AU662" s="235">
        <f t="shared" si="295"/>
        <v>0</v>
      </c>
      <c r="AY662" s="210"/>
      <c r="AZ662" s="231"/>
      <c r="BA662" s="15"/>
      <c r="BB662" s="232">
        <f t="shared" si="282"/>
        <v>0</v>
      </c>
      <c r="BC662" s="235">
        <f t="shared" si="296"/>
        <v>0</v>
      </c>
      <c r="BG662" s="210"/>
      <c r="BH662" s="231"/>
      <c r="BI662" s="15"/>
      <c r="BJ662" s="232">
        <f t="shared" si="286"/>
        <v>0</v>
      </c>
      <c r="BK662" s="235">
        <f t="shared" si="297"/>
        <v>0</v>
      </c>
      <c r="BM662" s="109">
        <f t="shared" si="287"/>
        <v>8.1314502987617637E-3</v>
      </c>
      <c r="BN662" s="213"/>
      <c r="BR662" s="228"/>
      <c r="BS662" s="311"/>
      <c r="BT662" s="3"/>
      <c r="BU662" s="213"/>
      <c r="BV662" s="213"/>
      <c r="BW662" s="291"/>
    </row>
    <row r="663" spans="1:75" x14ac:dyDescent="0.2">
      <c r="A663" s="210"/>
      <c r="B663" s="211"/>
      <c r="C663" s="866" t="str">
        <f ca="1">IF(ISERR(AVERAGE(INDIRECT("B"&amp;(ROW()-INT($B$1/2))):INDIRECT("B"&amp;(ROW()+INT($B$1/2))))),"",AVERAGE(INDIRECT("B"&amp;(ROW()-INT($B$1/2))):INDIRECT("B"&amp;(ROW()+INT($B$1/2)))))</f>
        <v/>
      </c>
      <c r="D663" s="866">
        <f t="shared" si="281"/>
        <v>0</v>
      </c>
      <c r="E663" s="867"/>
      <c r="F663" s="212"/>
      <c r="G663" s="2"/>
      <c r="H663" s="213"/>
      <c r="I663" s="213"/>
      <c r="J663" s="51"/>
      <c r="K663" s="51"/>
      <c r="L663" s="553"/>
      <c r="M663" s="542"/>
      <c r="N663" s="544"/>
      <c r="O663" s="5"/>
      <c r="P663" s="216"/>
      <c r="Q663" s="217"/>
      <c r="R663" s="218"/>
      <c r="S663" s="219">
        <f t="shared" si="288"/>
        <v>0</v>
      </c>
      <c r="T663" s="220">
        <f t="shared" si="289"/>
        <v>0</v>
      </c>
      <c r="U663" s="214">
        <f t="shared" si="298"/>
        <v>0</v>
      </c>
      <c r="W663" s="221"/>
      <c r="X663" s="222"/>
      <c r="Y663" s="222"/>
      <c r="Z663" s="223"/>
      <c r="AA663" s="222"/>
      <c r="AB663" s="224"/>
      <c r="AC663" s="225"/>
      <c r="AD663" s="2">
        <f t="shared" si="283"/>
        <v>0</v>
      </c>
      <c r="AE663" s="2">
        <f t="shared" si="284"/>
        <v>0</v>
      </c>
      <c r="AF663" s="226"/>
      <c r="AG663" s="219">
        <f t="shared" si="290"/>
        <v>0</v>
      </c>
      <c r="AH663" s="234">
        <f t="shared" si="291"/>
        <v>0</v>
      </c>
      <c r="AI663" s="214">
        <f t="shared" si="299"/>
        <v>0</v>
      </c>
      <c r="AK663" s="229">
        <f t="shared" si="292"/>
        <v>0</v>
      </c>
      <c r="AL663" s="226"/>
      <c r="AM663" s="15"/>
      <c r="AN663" s="232" t="e">
        <f t="shared" si="293"/>
        <v>#DIV/0!</v>
      </c>
      <c r="AO663" s="214">
        <f t="shared" si="285"/>
        <v>0</v>
      </c>
      <c r="AQ663" s="210"/>
      <c r="AR663" s="231"/>
      <c r="AS663" s="15"/>
      <c r="AT663" s="232">
        <f t="shared" si="294"/>
        <v>0</v>
      </c>
      <c r="AU663" s="235">
        <f t="shared" si="295"/>
        <v>0</v>
      </c>
      <c r="AY663" s="210"/>
      <c r="AZ663" s="231"/>
      <c r="BA663" s="15"/>
      <c r="BB663" s="232">
        <f t="shared" si="282"/>
        <v>0</v>
      </c>
      <c r="BC663" s="235">
        <f t="shared" si="296"/>
        <v>0</v>
      </c>
      <c r="BG663" s="210"/>
      <c r="BH663" s="231"/>
      <c r="BI663" s="15"/>
      <c r="BJ663" s="232">
        <f t="shared" si="286"/>
        <v>0</v>
      </c>
      <c r="BK663" s="235">
        <f t="shared" si="297"/>
        <v>0</v>
      </c>
      <c r="BM663" s="109">
        <f t="shared" si="287"/>
        <v>6.2991128010250266E-3</v>
      </c>
      <c r="BN663" s="213"/>
      <c r="BR663" s="228"/>
      <c r="BS663" s="311"/>
      <c r="BT663" s="3"/>
      <c r="BU663" s="213"/>
      <c r="BV663" s="213"/>
      <c r="BW663" s="291"/>
    </row>
    <row r="664" spans="1:75" x14ac:dyDescent="0.2">
      <c r="A664" s="210"/>
      <c r="B664" s="211"/>
      <c r="C664" s="866" t="str">
        <f ca="1">IF(ISERR(AVERAGE(INDIRECT("B"&amp;(ROW()-INT($B$1/2))):INDIRECT("B"&amp;(ROW()+INT($B$1/2))))),"",AVERAGE(INDIRECT("B"&amp;(ROW()-INT($B$1/2))):INDIRECT("B"&amp;(ROW()+INT($B$1/2)))))</f>
        <v/>
      </c>
      <c r="D664" s="866">
        <f t="shared" si="281"/>
        <v>0</v>
      </c>
      <c r="E664" s="867"/>
      <c r="F664" s="212"/>
      <c r="G664" s="2"/>
      <c r="H664" s="213"/>
      <c r="I664" s="213"/>
      <c r="J664" s="51"/>
      <c r="K664" s="51"/>
      <c r="L664" s="553"/>
      <c r="M664" s="542"/>
      <c r="N664" s="544"/>
      <c r="O664" s="5"/>
      <c r="P664" s="216"/>
      <c r="Q664" s="217"/>
      <c r="R664" s="218"/>
      <c r="S664" s="219">
        <f t="shared" si="288"/>
        <v>0</v>
      </c>
      <c r="T664" s="220">
        <f t="shared" si="289"/>
        <v>0</v>
      </c>
      <c r="U664" s="214">
        <f t="shared" si="298"/>
        <v>0</v>
      </c>
      <c r="W664" s="221"/>
      <c r="X664" s="222"/>
      <c r="Y664" s="222"/>
      <c r="Z664" s="223"/>
      <c r="AA664" s="222"/>
      <c r="AB664" s="224"/>
      <c r="AC664" s="225"/>
      <c r="AD664" s="2">
        <f t="shared" si="283"/>
        <v>0</v>
      </c>
      <c r="AE664" s="2">
        <f t="shared" si="284"/>
        <v>0</v>
      </c>
      <c r="AF664" s="226"/>
      <c r="AG664" s="219">
        <f t="shared" si="290"/>
        <v>0</v>
      </c>
      <c r="AH664" s="234">
        <f t="shared" si="291"/>
        <v>0</v>
      </c>
      <c r="AI664" s="214">
        <f t="shared" si="299"/>
        <v>0</v>
      </c>
      <c r="AK664" s="229">
        <f t="shared" si="292"/>
        <v>0</v>
      </c>
      <c r="AL664" s="226"/>
      <c r="AM664" s="15"/>
      <c r="AN664" s="232" t="e">
        <f t="shared" si="293"/>
        <v>#DIV/0!</v>
      </c>
      <c r="AO664" s="214">
        <f t="shared" si="285"/>
        <v>0</v>
      </c>
      <c r="AQ664" s="210"/>
      <c r="AR664" s="231"/>
      <c r="AS664" s="15"/>
      <c r="AT664" s="232">
        <f t="shared" si="294"/>
        <v>0</v>
      </c>
      <c r="AU664" s="235">
        <f t="shared" si="295"/>
        <v>0</v>
      </c>
      <c r="AY664" s="210"/>
      <c r="AZ664" s="231"/>
      <c r="BA664" s="15"/>
      <c r="BB664" s="232">
        <f t="shared" si="282"/>
        <v>0</v>
      </c>
      <c r="BC664" s="235">
        <f t="shared" si="296"/>
        <v>0</v>
      </c>
      <c r="BG664" s="210"/>
      <c r="BH664" s="231"/>
      <c r="BI664" s="15"/>
      <c r="BJ664" s="232">
        <f t="shared" si="286"/>
        <v>0</v>
      </c>
      <c r="BK664" s="235">
        <f t="shared" si="297"/>
        <v>0</v>
      </c>
      <c r="BM664" s="109">
        <f t="shared" si="287"/>
        <v>4.4667753032882895E-3</v>
      </c>
      <c r="BN664" s="213"/>
      <c r="BR664" s="228"/>
      <c r="BS664" s="311"/>
      <c r="BT664" s="3"/>
      <c r="BU664" s="213"/>
      <c r="BV664" s="213"/>
      <c r="BW664" s="291"/>
    </row>
    <row r="665" spans="1:75" x14ac:dyDescent="0.2">
      <c r="A665" s="210"/>
      <c r="B665" s="211"/>
      <c r="C665" s="866" t="str">
        <f ca="1">IF(ISERR(AVERAGE(INDIRECT("B"&amp;(ROW()-INT($B$1/2))):INDIRECT("B"&amp;(ROW()+INT($B$1/2))))),"",AVERAGE(INDIRECT("B"&amp;(ROW()-INT($B$1/2))):INDIRECT("B"&amp;(ROW()+INT($B$1/2)))))</f>
        <v/>
      </c>
      <c r="D665" s="866">
        <f t="shared" si="281"/>
        <v>0</v>
      </c>
      <c r="E665" s="867"/>
      <c r="F665" s="212"/>
      <c r="G665" s="2"/>
      <c r="H665" s="213"/>
      <c r="I665" s="213"/>
      <c r="J665" s="51"/>
      <c r="K665" s="51"/>
      <c r="L665" s="553"/>
      <c r="M665" s="542"/>
      <c r="N665" s="544"/>
      <c r="O665" s="5"/>
      <c r="P665" s="216"/>
      <c r="Q665" s="217"/>
      <c r="R665" s="218"/>
      <c r="S665" s="219">
        <f t="shared" si="288"/>
        <v>0</v>
      </c>
      <c r="T665" s="220">
        <f t="shared" si="289"/>
        <v>0</v>
      </c>
      <c r="U665" s="214">
        <f t="shared" si="298"/>
        <v>0</v>
      </c>
      <c r="W665" s="221"/>
      <c r="X665" s="222"/>
      <c r="Y665" s="222"/>
      <c r="Z665" s="223"/>
      <c r="AA665" s="222"/>
      <c r="AB665" s="224"/>
      <c r="AC665" s="225"/>
      <c r="AD665" s="2">
        <f t="shared" si="283"/>
        <v>0</v>
      </c>
      <c r="AE665" s="2">
        <f t="shared" si="284"/>
        <v>0</v>
      </c>
      <c r="AF665" s="226"/>
      <c r="AG665" s="219">
        <f t="shared" si="290"/>
        <v>0</v>
      </c>
      <c r="AH665" s="234">
        <f t="shared" si="291"/>
        <v>0</v>
      </c>
      <c r="AI665" s="214">
        <f t="shared" si="299"/>
        <v>0</v>
      </c>
      <c r="AK665" s="229">
        <f t="shared" si="292"/>
        <v>0</v>
      </c>
      <c r="AL665" s="226"/>
      <c r="AM665" s="15"/>
      <c r="AN665" s="232" t="e">
        <f t="shared" si="293"/>
        <v>#DIV/0!</v>
      </c>
      <c r="AO665" s="214">
        <f t="shared" si="285"/>
        <v>0</v>
      </c>
      <c r="AQ665" s="210"/>
      <c r="AR665" s="231"/>
      <c r="AS665" s="15"/>
      <c r="AT665" s="232">
        <f t="shared" si="294"/>
        <v>0</v>
      </c>
      <c r="AU665" s="235">
        <f t="shared" si="295"/>
        <v>0</v>
      </c>
      <c r="AY665" s="210"/>
      <c r="AZ665" s="231"/>
      <c r="BA665" s="15"/>
      <c r="BB665" s="232">
        <f t="shared" si="282"/>
        <v>0</v>
      </c>
      <c r="BC665" s="235">
        <f t="shared" si="296"/>
        <v>0</v>
      </c>
      <c r="BG665" s="210"/>
      <c r="BH665" s="231"/>
      <c r="BI665" s="15"/>
      <c r="BJ665" s="232">
        <f t="shared" si="286"/>
        <v>0</v>
      </c>
      <c r="BK665" s="235">
        <f t="shared" si="297"/>
        <v>0</v>
      </c>
      <c r="BM665" s="109">
        <f t="shared" si="287"/>
        <v>2.634437805551552E-3</v>
      </c>
      <c r="BN665" s="213"/>
      <c r="BR665" s="228"/>
      <c r="BS665" s="311"/>
      <c r="BT665" s="3"/>
      <c r="BU665" s="213"/>
      <c r="BV665" s="213"/>
      <c r="BW665" s="291"/>
    </row>
    <row r="666" spans="1:75" x14ac:dyDescent="0.2">
      <c r="A666" s="210"/>
      <c r="B666" s="211"/>
      <c r="C666" s="866" t="str">
        <f ca="1">IF(ISERR(AVERAGE(INDIRECT("B"&amp;(ROW()-INT($B$1/2))):INDIRECT("B"&amp;(ROW()+INT($B$1/2))))),"",AVERAGE(INDIRECT("B"&amp;(ROW()-INT($B$1/2))):INDIRECT("B"&amp;(ROW()+INT($B$1/2)))))</f>
        <v/>
      </c>
      <c r="D666" s="866">
        <f t="shared" si="281"/>
        <v>0</v>
      </c>
      <c r="E666" s="867"/>
      <c r="F666" s="212"/>
      <c r="G666" s="2"/>
      <c r="H666" s="213"/>
      <c r="I666" s="213"/>
      <c r="J666" s="51"/>
      <c r="K666" s="51"/>
      <c r="L666" s="553"/>
      <c r="M666" s="542"/>
      <c r="N666" s="544"/>
      <c r="O666" s="5"/>
      <c r="P666" s="216"/>
      <c r="Q666" s="217"/>
      <c r="R666" s="218"/>
      <c r="S666" s="219">
        <f t="shared" si="288"/>
        <v>0</v>
      </c>
      <c r="T666" s="220">
        <f t="shared" si="289"/>
        <v>0</v>
      </c>
      <c r="U666" s="214">
        <f t="shared" si="298"/>
        <v>0</v>
      </c>
      <c r="W666" s="221"/>
      <c r="X666" s="222"/>
      <c r="Y666" s="222"/>
      <c r="Z666" s="223"/>
      <c r="AA666" s="222"/>
      <c r="AB666" s="224"/>
      <c r="AC666" s="225"/>
      <c r="AD666" s="2">
        <f t="shared" si="283"/>
        <v>0</v>
      </c>
      <c r="AE666" s="2">
        <f t="shared" si="284"/>
        <v>0</v>
      </c>
      <c r="AF666" s="226"/>
      <c r="AG666" s="219">
        <f t="shared" si="290"/>
        <v>0</v>
      </c>
      <c r="AH666" s="234">
        <f t="shared" si="291"/>
        <v>0</v>
      </c>
      <c r="AI666" s="214">
        <f t="shared" si="299"/>
        <v>0</v>
      </c>
      <c r="AK666" s="229">
        <f t="shared" si="292"/>
        <v>0</v>
      </c>
      <c r="AL666" s="226"/>
      <c r="AM666" s="15"/>
      <c r="AN666" s="232" t="e">
        <f t="shared" si="293"/>
        <v>#DIV/0!</v>
      </c>
      <c r="AO666" s="214">
        <f t="shared" si="285"/>
        <v>0</v>
      </c>
      <c r="AQ666" s="210"/>
      <c r="AR666" s="231"/>
      <c r="AS666" s="15"/>
      <c r="AT666" s="232">
        <f t="shared" si="294"/>
        <v>0</v>
      </c>
      <c r="AU666" s="235">
        <f t="shared" si="295"/>
        <v>0</v>
      </c>
      <c r="AY666" s="210"/>
      <c r="AZ666" s="231"/>
      <c r="BA666" s="15"/>
      <c r="BB666" s="232">
        <f t="shared" si="282"/>
        <v>0</v>
      </c>
      <c r="BC666" s="235">
        <f t="shared" si="296"/>
        <v>0</v>
      </c>
      <c r="BG666" s="210"/>
      <c r="BH666" s="231"/>
      <c r="BI666" s="15"/>
      <c r="BJ666" s="232">
        <f t="shared" si="286"/>
        <v>0</v>
      </c>
      <c r="BK666" s="235">
        <f t="shared" si="297"/>
        <v>0</v>
      </c>
      <c r="BM666" s="109">
        <f t="shared" si="287"/>
        <v>8.0210030781481447E-4</v>
      </c>
      <c r="BN666" s="213"/>
      <c r="BR666" s="228"/>
      <c r="BS666" s="311"/>
      <c r="BT666" s="3"/>
      <c r="BU666" s="213"/>
      <c r="BV666" s="213"/>
      <c r="BW666" s="291"/>
    </row>
    <row r="667" spans="1:75" x14ac:dyDescent="0.2">
      <c r="A667" s="210"/>
      <c r="B667" s="211"/>
      <c r="C667" s="866" t="str">
        <f ca="1">IF(ISERR(AVERAGE(INDIRECT("B"&amp;(ROW()-INT($B$1/2))):INDIRECT("B"&amp;(ROW()+INT($B$1/2))))),"",AVERAGE(INDIRECT("B"&amp;(ROW()-INT($B$1/2))):INDIRECT("B"&amp;(ROW()+INT($B$1/2)))))</f>
        <v/>
      </c>
      <c r="D667" s="866">
        <f t="shared" si="281"/>
        <v>0</v>
      </c>
      <c r="E667" s="867"/>
      <c r="F667" s="212"/>
      <c r="G667" s="2"/>
      <c r="H667" s="213"/>
      <c r="I667" s="213"/>
      <c r="J667" s="51"/>
      <c r="K667" s="51"/>
      <c r="L667" s="553"/>
      <c r="M667" s="542"/>
      <c r="N667" s="544"/>
      <c r="O667" s="5"/>
      <c r="P667" s="216"/>
      <c r="Q667" s="217"/>
      <c r="R667" s="218"/>
      <c r="S667" s="219">
        <f t="shared" si="288"/>
        <v>0</v>
      </c>
      <c r="T667" s="220">
        <f t="shared" si="289"/>
        <v>0</v>
      </c>
      <c r="U667" s="214">
        <f t="shared" si="298"/>
        <v>0</v>
      </c>
      <c r="W667" s="221"/>
      <c r="X667" s="222"/>
      <c r="Y667" s="222"/>
      <c r="Z667" s="223"/>
      <c r="AA667" s="222"/>
      <c r="AB667" s="224"/>
      <c r="AC667" s="225"/>
      <c r="AD667" s="2">
        <f t="shared" si="283"/>
        <v>0</v>
      </c>
      <c r="AE667" s="2">
        <f t="shared" si="284"/>
        <v>0</v>
      </c>
      <c r="AF667" s="226"/>
      <c r="AG667" s="219">
        <f t="shared" si="290"/>
        <v>0</v>
      </c>
      <c r="AH667" s="234">
        <f t="shared" si="291"/>
        <v>0</v>
      </c>
      <c r="AI667" s="214">
        <f t="shared" si="299"/>
        <v>0</v>
      </c>
      <c r="AK667" s="229">
        <f t="shared" si="292"/>
        <v>0</v>
      </c>
      <c r="AL667" s="226"/>
      <c r="AM667" s="15"/>
      <c r="AN667" s="232" t="e">
        <f t="shared" si="293"/>
        <v>#DIV/0!</v>
      </c>
      <c r="AO667" s="214">
        <f t="shared" si="285"/>
        <v>0</v>
      </c>
      <c r="AQ667" s="210"/>
      <c r="AR667" s="231"/>
      <c r="AS667" s="15"/>
      <c r="AT667" s="232">
        <f t="shared" si="294"/>
        <v>0</v>
      </c>
      <c r="AU667" s="235">
        <f t="shared" si="295"/>
        <v>0</v>
      </c>
      <c r="AY667" s="210"/>
      <c r="AZ667" s="231"/>
      <c r="BA667" s="15"/>
      <c r="BB667" s="232">
        <f t="shared" si="282"/>
        <v>0</v>
      </c>
      <c r="BC667" s="235">
        <f t="shared" si="296"/>
        <v>0</v>
      </c>
      <c r="BG667" s="210"/>
      <c r="BH667" s="231"/>
      <c r="BI667" s="15"/>
      <c r="BJ667" s="232">
        <f t="shared" si="286"/>
        <v>0</v>
      </c>
      <c r="BK667" s="235">
        <f t="shared" si="297"/>
        <v>0</v>
      </c>
      <c r="BM667" s="109">
        <f t="shared" si="287"/>
        <v>-1.0302371899219231E-3</v>
      </c>
      <c r="BN667" s="213"/>
      <c r="BR667" s="228"/>
      <c r="BS667" s="311"/>
      <c r="BT667" s="3"/>
      <c r="BU667" s="213"/>
      <c r="BV667" s="213"/>
      <c r="BW667" s="291"/>
    </row>
    <row r="668" spans="1:75" x14ac:dyDescent="0.2">
      <c r="A668" s="210"/>
      <c r="B668" s="211"/>
      <c r="C668" s="866" t="str">
        <f ca="1">IF(ISERR(AVERAGE(INDIRECT("B"&amp;(ROW()-INT($B$1/2))):INDIRECT("B"&amp;(ROW()+INT($B$1/2))))),"",AVERAGE(INDIRECT("B"&amp;(ROW()-INT($B$1/2))):INDIRECT("B"&amp;(ROW()+INT($B$1/2)))))</f>
        <v/>
      </c>
      <c r="D668" s="866">
        <f t="shared" si="281"/>
        <v>0</v>
      </c>
      <c r="E668" s="867"/>
      <c r="F668" s="212"/>
      <c r="G668" s="2"/>
      <c r="H668" s="213"/>
      <c r="I668" s="213"/>
      <c r="J668" s="51"/>
      <c r="K668" s="51"/>
      <c r="L668" s="553"/>
      <c r="M668" s="542"/>
      <c r="N668" s="544"/>
      <c r="O668" s="5"/>
      <c r="P668" s="216"/>
      <c r="Q668" s="217"/>
      <c r="R668" s="218"/>
      <c r="S668" s="219">
        <f t="shared" si="288"/>
        <v>0</v>
      </c>
      <c r="T668" s="220">
        <f t="shared" si="289"/>
        <v>0</v>
      </c>
      <c r="U668" s="214">
        <f t="shared" si="298"/>
        <v>0</v>
      </c>
      <c r="W668" s="221"/>
      <c r="X668" s="222"/>
      <c r="Y668" s="222"/>
      <c r="Z668" s="223"/>
      <c r="AA668" s="222"/>
      <c r="AB668" s="224"/>
      <c r="AC668" s="225"/>
      <c r="AD668" s="2">
        <f t="shared" si="283"/>
        <v>0</v>
      </c>
      <c r="AE668" s="2">
        <f t="shared" si="284"/>
        <v>0</v>
      </c>
      <c r="AF668" s="226"/>
      <c r="AG668" s="219">
        <f t="shared" si="290"/>
        <v>0</v>
      </c>
      <c r="AH668" s="234">
        <f t="shared" si="291"/>
        <v>0</v>
      </c>
      <c r="AI668" s="214">
        <f t="shared" si="299"/>
        <v>0</v>
      </c>
      <c r="AK668" s="229">
        <f t="shared" si="292"/>
        <v>0</v>
      </c>
      <c r="AL668" s="226"/>
      <c r="AM668" s="15"/>
      <c r="AN668" s="232" t="e">
        <f t="shared" si="293"/>
        <v>#DIV/0!</v>
      </c>
      <c r="AO668" s="214">
        <f t="shared" si="285"/>
        <v>0</v>
      </c>
      <c r="AQ668" s="210"/>
      <c r="AR668" s="231"/>
      <c r="AS668" s="15"/>
      <c r="AT668" s="232">
        <f t="shared" si="294"/>
        <v>0</v>
      </c>
      <c r="AU668" s="235">
        <f t="shared" si="295"/>
        <v>0</v>
      </c>
      <c r="AY668" s="210"/>
      <c r="AZ668" s="231"/>
      <c r="BA668" s="15"/>
      <c r="BB668" s="232">
        <f t="shared" si="282"/>
        <v>0</v>
      </c>
      <c r="BC668" s="235">
        <f t="shared" si="296"/>
        <v>0</v>
      </c>
      <c r="BG668" s="210"/>
      <c r="BH668" s="231"/>
      <c r="BI668" s="15"/>
      <c r="BJ668" s="232">
        <f t="shared" si="286"/>
        <v>0</v>
      </c>
      <c r="BK668" s="235">
        <f t="shared" si="297"/>
        <v>0</v>
      </c>
      <c r="BM668" s="109">
        <f t="shared" si="287"/>
        <v>-2.8625746876586606E-3</v>
      </c>
      <c r="BN668" s="213"/>
      <c r="BR668" s="228"/>
      <c r="BS668" s="311"/>
      <c r="BT668" s="3"/>
      <c r="BU668" s="213"/>
      <c r="BV668" s="213"/>
      <c r="BW668" s="291"/>
    </row>
    <row r="669" spans="1:75" x14ac:dyDescent="0.2">
      <c r="A669" s="210"/>
      <c r="B669" s="211"/>
      <c r="C669" s="866" t="str">
        <f ca="1">IF(ISERR(AVERAGE(INDIRECT("B"&amp;(ROW()-INT($B$1/2))):INDIRECT("B"&amp;(ROW()+INT($B$1/2))))),"",AVERAGE(INDIRECT("B"&amp;(ROW()-INT($B$1/2))):INDIRECT("B"&amp;(ROW()+INT($B$1/2)))))</f>
        <v/>
      </c>
      <c r="D669" s="866">
        <f t="shared" si="281"/>
        <v>0</v>
      </c>
      <c r="E669" s="867"/>
      <c r="F669" s="212"/>
      <c r="G669" s="2"/>
      <c r="H669" s="213"/>
      <c r="I669" s="213"/>
      <c r="J669" s="51"/>
      <c r="K669" s="51"/>
      <c r="L669" s="553"/>
      <c r="M669" s="542"/>
      <c r="N669" s="544"/>
      <c r="O669" s="5"/>
      <c r="P669" s="216"/>
      <c r="Q669" s="217"/>
      <c r="R669" s="218"/>
      <c r="S669" s="219">
        <f t="shared" si="288"/>
        <v>0</v>
      </c>
      <c r="T669" s="220">
        <f t="shared" si="289"/>
        <v>0</v>
      </c>
      <c r="U669" s="214">
        <f t="shared" si="298"/>
        <v>0</v>
      </c>
      <c r="W669" s="221"/>
      <c r="X669" s="222"/>
      <c r="Y669" s="222"/>
      <c r="Z669" s="223"/>
      <c r="AA669" s="222"/>
      <c r="AB669" s="224"/>
      <c r="AC669" s="225"/>
      <c r="AD669" s="2">
        <f t="shared" si="283"/>
        <v>0</v>
      </c>
      <c r="AE669" s="2">
        <f t="shared" si="284"/>
        <v>0</v>
      </c>
      <c r="AF669" s="226"/>
      <c r="AG669" s="219">
        <f t="shared" si="290"/>
        <v>0</v>
      </c>
      <c r="AH669" s="234">
        <f t="shared" si="291"/>
        <v>0</v>
      </c>
      <c r="AI669" s="214">
        <f t="shared" si="299"/>
        <v>0</v>
      </c>
      <c r="AK669" s="229">
        <f t="shared" si="292"/>
        <v>0</v>
      </c>
      <c r="AL669" s="226"/>
      <c r="AM669" s="15"/>
      <c r="AN669" s="232" t="e">
        <f t="shared" si="293"/>
        <v>#DIV/0!</v>
      </c>
      <c r="AO669" s="214">
        <f t="shared" si="285"/>
        <v>0</v>
      </c>
      <c r="AQ669" s="210"/>
      <c r="AR669" s="231"/>
      <c r="AS669" s="15"/>
      <c r="AT669" s="232">
        <f t="shared" si="294"/>
        <v>0</v>
      </c>
      <c r="AU669" s="235">
        <f t="shared" si="295"/>
        <v>0</v>
      </c>
      <c r="AY669" s="210"/>
      <c r="AZ669" s="231"/>
      <c r="BA669" s="15"/>
      <c r="BB669" s="232">
        <f t="shared" si="282"/>
        <v>0</v>
      </c>
      <c r="BC669" s="235">
        <f t="shared" si="296"/>
        <v>0</v>
      </c>
      <c r="BG669" s="210"/>
      <c r="BH669" s="231"/>
      <c r="BI669" s="15"/>
      <c r="BJ669" s="232">
        <f t="shared" si="286"/>
        <v>0</v>
      </c>
      <c r="BK669" s="235">
        <f t="shared" si="297"/>
        <v>0</v>
      </c>
      <c r="BM669" s="109">
        <f t="shared" si="287"/>
        <v>-4.6949121853953977E-3</v>
      </c>
      <c r="BN669" s="213"/>
      <c r="BR669" s="228"/>
      <c r="BS669" s="311"/>
      <c r="BT669" s="3"/>
      <c r="BU669" s="213"/>
      <c r="BV669" s="213"/>
      <c r="BW669" s="291"/>
    </row>
    <row r="670" spans="1:75" x14ac:dyDescent="0.2">
      <c r="A670" s="210"/>
      <c r="B670" s="211"/>
      <c r="C670" s="866" t="str">
        <f ca="1">IF(ISERR(AVERAGE(INDIRECT("B"&amp;(ROW()-INT($B$1/2))):INDIRECT("B"&amp;(ROW()+INT($B$1/2))))),"",AVERAGE(INDIRECT("B"&amp;(ROW()-INT($B$1/2))):INDIRECT("B"&amp;(ROW()+INT($B$1/2)))))</f>
        <v/>
      </c>
      <c r="D670" s="866">
        <f t="shared" si="281"/>
        <v>0</v>
      </c>
      <c r="E670" s="867"/>
      <c r="F670" s="212"/>
      <c r="G670" s="2"/>
      <c r="H670" s="213"/>
      <c r="I670" s="213"/>
      <c r="J670" s="51"/>
      <c r="K670" s="51"/>
      <c r="L670" s="553"/>
      <c r="M670" s="542"/>
      <c r="N670" s="544"/>
      <c r="O670" s="5"/>
      <c r="P670" s="216"/>
      <c r="Q670" s="217"/>
      <c r="R670" s="218"/>
      <c r="S670" s="219">
        <f t="shared" si="288"/>
        <v>0</v>
      </c>
      <c r="T670" s="220">
        <f t="shared" si="289"/>
        <v>0</v>
      </c>
      <c r="U670" s="214">
        <f t="shared" si="298"/>
        <v>0</v>
      </c>
      <c r="W670" s="221"/>
      <c r="X670" s="222"/>
      <c r="Y670" s="222"/>
      <c r="Z670" s="223"/>
      <c r="AA670" s="222"/>
      <c r="AB670" s="224"/>
      <c r="AC670" s="225"/>
      <c r="AD670" s="2">
        <f t="shared" si="283"/>
        <v>0</v>
      </c>
      <c r="AE670" s="2">
        <f t="shared" si="284"/>
        <v>0</v>
      </c>
      <c r="AF670" s="226"/>
      <c r="AG670" s="219">
        <f t="shared" si="290"/>
        <v>0</v>
      </c>
      <c r="AH670" s="234">
        <f t="shared" si="291"/>
        <v>0</v>
      </c>
      <c r="AI670" s="214">
        <f t="shared" si="299"/>
        <v>0</v>
      </c>
      <c r="AK670" s="229">
        <f t="shared" si="292"/>
        <v>0</v>
      </c>
      <c r="AL670" s="226"/>
      <c r="AM670" s="15"/>
      <c r="AN670" s="232" t="e">
        <f t="shared" si="293"/>
        <v>#DIV/0!</v>
      </c>
      <c r="AO670" s="214">
        <f t="shared" si="285"/>
        <v>0</v>
      </c>
      <c r="AQ670" s="210"/>
      <c r="AR670" s="231"/>
      <c r="AS670" s="15"/>
      <c r="AT670" s="232">
        <f t="shared" si="294"/>
        <v>0</v>
      </c>
      <c r="AU670" s="235">
        <f t="shared" si="295"/>
        <v>0</v>
      </c>
      <c r="AY670" s="210"/>
      <c r="AZ670" s="231"/>
      <c r="BA670" s="15"/>
      <c r="BB670" s="232">
        <f t="shared" si="282"/>
        <v>0</v>
      </c>
      <c r="BC670" s="235">
        <f t="shared" si="296"/>
        <v>0</v>
      </c>
      <c r="BG670" s="210"/>
      <c r="BH670" s="231"/>
      <c r="BI670" s="15"/>
      <c r="BJ670" s="232">
        <f t="shared" si="286"/>
        <v>0</v>
      </c>
      <c r="BK670" s="235">
        <f t="shared" si="297"/>
        <v>0</v>
      </c>
      <c r="BM670" s="109">
        <f t="shared" si="287"/>
        <v>-6.5272496831321348E-3</v>
      </c>
      <c r="BN670" s="213"/>
      <c r="BR670" s="228"/>
      <c r="BS670" s="311"/>
      <c r="BT670" s="3"/>
      <c r="BU670" s="213"/>
      <c r="BV670" s="213"/>
      <c r="BW670" s="291"/>
    </row>
    <row r="671" spans="1:75" x14ac:dyDescent="0.2">
      <c r="A671" s="210"/>
      <c r="B671" s="211"/>
      <c r="C671" s="866" t="str">
        <f ca="1">IF(ISERR(AVERAGE(INDIRECT("B"&amp;(ROW()-INT($B$1/2))):INDIRECT("B"&amp;(ROW()+INT($B$1/2))))),"",AVERAGE(INDIRECT("B"&amp;(ROW()-INT($B$1/2))):INDIRECT("B"&amp;(ROW()+INT($B$1/2)))))</f>
        <v/>
      </c>
      <c r="D671" s="866">
        <f t="shared" si="281"/>
        <v>0</v>
      </c>
      <c r="E671" s="867"/>
      <c r="F671" s="212"/>
      <c r="G671" s="2"/>
      <c r="H671" s="213"/>
      <c r="I671" s="213"/>
      <c r="J671" s="51"/>
      <c r="K671" s="51"/>
      <c r="L671" s="553"/>
      <c r="M671" s="542"/>
      <c r="N671" s="544"/>
      <c r="O671" s="5"/>
      <c r="P671" s="216"/>
      <c r="Q671" s="217"/>
      <c r="R671" s="218"/>
      <c r="S671" s="219">
        <f t="shared" si="288"/>
        <v>0</v>
      </c>
      <c r="T671" s="220">
        <f t="shared" si="289"/>
        <v>0</v>
      </c>
      <c r="U671" s="214">
        <f t="shared" si="298"/>
        <v>0</v>
      </c>
      <c r="W671" s="221"/>
      <c r="X671" s="222"/>
      <c r="Y671" s="222"/>
      <c r="Z671" s="223"/>
      <c r="AA671" s="222"/>
      <c r="AB671" s="224"/>
      <c r="AC671" s="225"/>
      <c r="AD671" s="2">
        <f t="shared" si="283"/>
        <v>0</v>
      </c>
      <c r="AE671" s="2">
        <f t="shared" si="284"/>
        <v>0</v>
      </c>
      <c r="AF671" s="226"/>
      <c r="AG671" s="219">
        <f t="shared" si="290"/>
        <v>0</v>
      </c>
      <c r="AH671" s="234">
        <f t="shared" si="291"/>
        <v>0</v>
      </c>
      <c r="AI671" s="214">
        <f t="shared" si="299"/>
        <v>0</v>
      </c>
      <c r="AK671" s="229">
        <f t="shared" si="292"/>
        <v>0</v>
      </c>
      <c r="AL671" s="226"/>
      <c r="AM671" s="15"/>
      <c r="AN671" s="232" t="e">
        <f t="shared" si="293"/>
        <v>#DIV/0!</v>
      </c>
      <c r="AO671" s="214">
        <f t="shared" si="285"/>
        <v>0</v>
      </c>
      <c r="AQ671" s="210"/>
      <c r="AR671" s="231"/>
      <c r="AS671" s="15"/>
      <c r="AT671" s="232">
        <f t="shared" si="294"/>
        <v>0</v>
      </c>
      <c r="AU671" s="235">
        <f t="shared" si="295"/>
        <v>0</v>
      </c>
      <c r="AY671" s="210"/>
      <c r="AZ671" s="231"/>
      <c r="BA671" s="15"/>
      <c r="BB671" s="232">
        <f t="shared" si="282"/>
        <v>0</v>
      </c>
      <c r="BC671" s="235">
        <f t="shared" si="296"/>
        <v>0</v>
      </c>
      <c r="BG671" s="210"/>
      <c r="BH671" s="231"/>
      <c r="BI671" s="15"/>
      <c r="BJ671" s="232">
        <f t="shared" si="286"/>
        <v>0</v>
      </c>
      <c r="BK671" s="235">
        <f t="shared" si="297"/>
        <v>0</v>
      </c>
      <c r="BM671" s="109">
        <f t="shared" si="287"/>
        <v>-8.3595871808688719E-3</v>
      </c>
      <c r="BN671" s="213"/>
      <c r="BR671" s="228"/>
      <c r="BS671" s="311"/>
      <c r="BT671" s="3"/>
      <c r="BU671" s="213"/>
      <c r="BV671" s="213"/>
      <c r="BW671" s="291"/>
    </row>
    <row r="672" spans="1:75" x14ac:dyDescent="0.2">
      <c r="A672" s="210"/>
      <c r="B672" s="211"/>
      <c r="C672" s="866" t="str">
        <f ca="1">IF(ISERR(AVERAGE(INDIRECT("B"&amp;(ROW()-INT($B$1/2))):INDIRECT("B"&amp;(ROW()+INT($B$1/2))))),"",AVERAGE(INDIRECT("B"&amp;(ROW()-INT($B$1/2))):INDIRECT("B"&amp;(ROW()+INT($B$1/2)))))</f>
        <v/>
      </c>
      <c r="D672" s="866">
        <f t="shared" si="281"/>
        <v>0</v>
      </c>
      <c r="E672" s="867"/>
      <c r="F672" s="212"/>
      <c r="G672" s="2"/>
      <c r="H672" s="213"/>
      <c r="I672" s="213"/>
      <c r="J672" s="51"/>
      <c r="K672" s="51"/>
      <c r="L672" s="553"/>
      <c r="M672" s="542"/>
      <c r="N672" s="544"/>
      <c r="O672" s="5"/>
      <c r="P672" s="216"/>
      <c r="Q672" s="217"/>
      <c r="R672" s="218"/>
      <c r="S672" s="219">
        <f t="shared" si="288"/>
        <v>0</v>
      </c>
      <c r="T672" s="220">
        <f t="shared" si="289"/>
        <v>0</v>
      </c>
      <c r="U672" s="214">
        <f t="shared" si="298"/>
        <v>0</v>
      </c>
      <c r="W672" s="221"/>
      <c r="X672" s="222"/>
      <c r="Y672" s="222"/>
      <c r="Z672" s="223"/>
      <c r="AA672" s="222"/>
      <c r="AB672" s="224"/>
      <c r="AC672" s="225"/>
      <c r="AD672" s="2">
        <f t="shared" si="283"/>
        <v>0</v>
      </c>
      <c r="AE672" s="2">
        <f t="shared" si="284"/>
        <v>0</v>
      </c>
      <c r="AF672" s="226"/>
      <c r="AG672" s="219">
        <f t="shared" si="290"/>
        <v>0</v>
      </c>
      <c r="AH672" s="234">
        <f t="shared" si="291"/>
        <v>0</v>
      </c>
      <c r="AI672" s="214">
        <f t="shared" si="299"/>
        <v>0</v>
      </c>
      <c r="AK672" s="229">
        <f t="shared" si="292"/>
        <v>0</v>
      </c>
      <c r="AL672" s="226"/>
      <c r="AM672" s="15"/>
      <c r="AN672" s="232" t="e">
        <f t="shared" si="293"/>
        <v>#DIV/0!</v>
      </c>
      <c r="AO672" s="214">
        <f t="shared" si="285"/>
        <v>0</v>
      </c>
      <c r="AQ672" s="210"/>
      <c r="AR672" s="231"/>
      <c r="AS672" s="15"/>
      <c r="AT672" s="232">
        <f t="shared" si="294"/>
        <v>0</v>
      </c>
      <c r="AU672" s="235">
        <f t="shared" si="295"/>
        <v>0</v>
      </c>
      <c r="AY672" s="210"/>
      <c r="AZ672" s="231"/>
      <c r="BA672" s="15"/>
      <c r="BB672" s="232">
        <f t="shared" si="282"/>
        <v>0</v>
      </c>
      <c r="BC672" s="235">
        <f t="shared" si="296"/>
        <v>0</v>
      </c>
      <c r="BG672" s="210"/>
      <c r="BH672" s="231"/>
      <c r="BI672" s="15"/>
      <c r="BJ672" s="232">
        <f t="shared" si="286"/>
        <v>0</v>
      </c>
      <c r="BK672" s="235">
        <f t="shared" si="297"/>
        <v>0</v>
      </c>
      <c r="BM672" s="109">
        <f t="shared" si="287"/>
        <v>-1.0191924678605609E-2</v>
      </c>
      <c r="BN672" s="213"/>
      <c r="BR672" s="228"/>
      <c r="BS672" s="311"/>
      <c r="BT672" s="3"/>
      <c r="BU672" s="213"/>
      <c r="BV672" s="213"/>
      <c r="BW672" s="291"/>
    </row>
    <row r="673" spans="1:75" x14ac:dyDescent="0.2">
      <c r="A673" s="210"/>
      <c r="B673" s="211"/>
      <c r="C673" s="866" t="str">
        <f ca="1">IF(ISERR(AVERAGE(INDIRECT("B"&amp;(ROW()-INT($B$1/2))):INDIRECT("B"&amp;(ROW()+INT($B$1/2))))),"",AVERAGE(INDIRECT("B"&amp;(ROW()-INT($B$1/2))):INDIRECT("B"&amp;(ROW()+INT($B$1/2)))))</f>
        <v/>
      </c>
      <c r="D673" s="866">
        <f t="shared" si="281"/>
        <v>0</v>
      </c>
      <c r="E673" s="867"/>
      <c r="F673" s="212"/>
      <c r="G673" s="2"/>
      <c r="H673" s="213"/>
      <c r="I673" s="213"/>
      <c r="J673" s="51"/>
      <c r="K673" s="51"/>
      <c r="L673" s="553"/>
      <c r="M673" s="542"/>
      <c r="N673" s="544"/>
      <c r="O673" s="5"/>
      <c r="P673" s="216"/>
      <c r="Q673" s="217"/>
      <c r="R673" s="218"/>
      <c r="S673" s="219">
        <f t="shared" si="288"/>
        <v>0</v>
      </c>
      <c r="T673" s="220">
        <f t="shared" si="289"/>
        <v>0</v>
      </c>
      <c r="U673" s="214">
        <f t="shared" si="298"/>
        <v>0</v>
      </c>
      <c r="W673" s="221"/>
      <c r="X673" s="222"/>
      <c r="Y673" s="222"/>
      <c r="Z673" s="223"/>
      <c r="AA673" s="222"/>
      <c r="AB673" s="224"/>
      <c r="AC673" s="225"/>
      <c r="AD673" s="2">
        <f t="shared" si="283"/>
        <v>0</v>
      </c>
      <c r="AE673" s="2">
        <f t="shared" si="284"/>
        <v>0</v>
      </c>
      <c r="AF673" s="226"/>
      <c r="AG673" s="219">
        <f t="shared" si="290"/>
        <v>0</v>
      </c>
      <c r="AH673" s="234">
        <f t="shared" si="291"/>
        <v>0</v>
      </c>
      <c r="AI673" s="214">
        <f t="shared" si="299"/>
        <v>0</v>
      </c>
      <c r="AK673" s="229">
        <f t="shared" si="292"/>
        <v>0</v>
      </c>
      <c r="AL673" s="226"/>
      <c r="AM673" s="15"/>
      <c r="AN673" s="232" t="e">
        <f t="shared" si="293"/>
        <v>#DIV/0!</v>
      </c>
      <c r="AO673" s="214">
        <f t="shared" si="285"/>
        <v>0</v>
      </c>
      <c r="AQ673" s="210"/>
      <c r="AR673" s="231"/>
      <c r="AS673" s="15"/>
      <c r="AT673" s="232">
        <f t="shared" si="294"/>
        <v>0</v>
      </c>
      <c r="AU673" s="235">
        <f t="shared" si="295"/>
        <v>0</v>
      </c>
      <c r="AY673" s="210"/>
      <c r="AZ673" s="231"/>
      <c r="BA673" s="15"/>
      <c r="BB673" s="232">
        <f t="shared" si="282"/>
        <v>0</v>
      </c>
      <c r="BC673" s="235">
        <f t="shared" si="296"/>
        <v>0</v>
      </c>
      <c r="BG673" s="210"/>
      <c r="BH673" s="231"/>
      <c r="BI673" s="15"/>
      <c r="BJ673" s="232">
        <f t="shared" si="286"/>
        <v>0</v>
      </c>
      <c r="BK673" s="235">
        <f t="shared" si="297"/>
        <v>0</v>
      </c>
      <c r="BM673" s="109">
        <f t="shared" si="287"/>
        <v>-1.2024262176342346E-2</v>
      </c>
      <c r="BN673" s="213"/>
      <c r="BR673" s="228"/>
      <c r="BS673" s="311"/>
      <c r="BT673" s="3"/>
      <c r="BU673" s="213"/>
      <c r="BV673" s="213"/>
      <c r="BW673" s="291"/>
    </row>
    <row r="674" spans="1:75" x14ac:dyDescent="0.2">
      <c r="A674" s="210"/>
      <c r="B674" s="211"/>
      <c r="C674" s="866" t="str">
        <f ca="1">IF(ISERR(AVERAGE(INDIRECT("B"&amp;(ROW()-INT($B$1/2))):INDIRECT("B"&amp;(ROW()+INT($B$1/2))))),"",AVERAGE(INDIRECT("B"&amp;(ROW()-INT($B$1/2))):INDIRECT("B"&amp;(ROW()+INT($B$1/2)))))</f>
        <v/>
      </c>
      <c r="D674" s="866">
        <f t="shared" si="281"/>
        <v>0</v>
      </c>
      <c r="E674" s="867"/>
      <c r="F674" s="212"/>
      <c r="G674" s="2"/>
      <c r="H674" s="213"/>
      <c r="I674" s="213"/>
      <c r="J674" s="51"/>
      <c r="K674" s="51"/>
      <c r="L674" s="553"/>
      <c r="M674" s="542"/>
      <c r="N674" s="544"/>
      <c r="O674" s="5"/>
      <c r="P674" s="216"/>
      <c r="Q674" s="217"/>
      <c r="R674" s="218"/>
      <c r="S674" s="219">
        <f t="shared" si="288"/>
        <v>0</v>
      </c>
      <c r="T674" s="220">
        <f t="shared" si="289"/>
        <v>0</v>
      </c>
      <c r="U674" s="214">
        <f t="shared" si="298"/>
        <v>0</v>
      </c>
      <c r="W674" s="221"/>
      <c r="X674" s="222"/>
      <c r="Y674" s="222"/>
      <c r="Z674" s="223"/>
      <c r="AA674" s="222"/>
      <c r="AB674" s="224"/>
      <c r="AC674" s="225"/>
      <c r="AD674" s="2">
        <f t="shared" si="283"/>
        <v>0</v>
      </c>
      <c r="AE674" s="2">
        <f t="shared" si="284"/>
        <v>0</v>
      </c>
      <c r="AF674" s="226"/>
      <c r="AG674" s="219">
        <f t="shared" si="290"/>
        <v>0</v>
      </c>
      <c r="AH674" s="234">
        <f t="shared" si="291"/>
        <v>0</v>
      </c>
      <c r="AI674" s="214">
        <f t="shared" si="299"/>
        <v>0</v>
      </c>
      <c r="AK674" s="229">
        <f t="shared" si="292"/>
        <v>0</v>
      </c>
      <c r="AL674" s="226"/>
      <c r="AM674" s="15"/>
      <c r="AN674" s="232" t="e">
        <f t="shared" si="293"/>
        <v>#DIV/0!</v>
      </c>
      <c r="AO674" s="214">
        <f t="shared" si="285"/>
        <v>0</v>
      </c>
      <c r="AQ674" s="210"/>
      <c r="AR674" s="231"/>
      <c r="AS674" s="15"/>
      <c r="AT674" s="232">
        <f t="shared" si="294"/>
        <v>0</v>
      </c>
      <c r="AU674" s="235">
        <f t="shared" si="295"/>
        <v>0</v>
      </c>
      <c r="AY674" s="210"/>
      <c r="AZ674" s="231"/>
      <c r="BA674" s="15"/>
      <c r="BB674" s="232">
        <f t="shared" si="282"/>
        <v>0</v>
      </c>
      <c r="BC674" s="235">
        <f t="shared" si="296"/>
        <v>0</v>
      </c>
      <c r="BG674" s="210"/>
      <c r="BH674" s="231"/>
      <c r="BI674" s="15"/>
      <c r="BJ674" s="232">
        <f t="shared" si="286"/>
        <v>0</v>
      </c>
      <c r="BK674" s="235">
        <f t="shared" si="297"/>
        <v>0</v>
      </c>
      <c r="BM674" s="109">
        <f t="shared" si="287"/>
        <v>-1.3856599674079083E-2</v>
      </c>
      <c r="BN674" s="213"/>
      <c r="BR674" s="228"/>
      <c r="BS674" s="311"/>
      <c r="BT674" s="3"/>
      <c r="BU674" s="213"/>
      <c r="BV674" s="213"/>
      <c r="BW674" s="291"/>
    </row>
    <row r="675" spans="1:75" x14ac:dyDescent="0.2">
      <c r="A675" s="210"/>
      <c r="B675" s="211"/>
      <c r="C675" s="866" t="str">
        <f ca="1">IF(ISERR(AVERAGE(INDIRECT("B"&amp;(ROW()-INT($B$1/2))):INDIRECT("B"&amp;(ROW()+INT($B$1/2))))),"",AVERAGE(INDIRECT("B"&amp;(ROW()-INT($B$1/2))):INDIRECT("B"&amp;(ROW()+INT($B$1/2)))))</f>
        <v/>
      </c>
      <c r="D675" s="866">
        <f t="shared" si="281"/>
        <v>0</v>
      </c>
      <c r="E675" s="867"/>
      <c r="F675" s="212"/>
      <c r="G675" s="2"/>
      <c r="H675" s="213"/>
      <c r="I675" s="213"/>
      <c r="J675" s="51"/>
      <c r="K675" s="51"/>
      <c r="L675" s="553"/>
      <c r="M675" s="542"/>
      <c r="N675" s="544"/>
      <c r="O675" s="5"/>
      <c r="P675" s="216"/>
      <c r="Q675" s="217"/>
      <c r="R675" s="218"/>
      <c r="S675" s="219">
        <f t="shared" si="288"/>
        <v>0</v>
      </c>
      <c r="T675" s="220">
        <f t="shared" si="289"/>
        <v>0</v>
      </c>
      <c r="U675" s="214">
        <f t="shared" si="298"/>
        <v>0</v>
      </c>
      <c r="W675" s="221"/>
      <c r="X675" s="222"/>
      <c r="Y675" s="222"/>
      <c r="Z675" s="223"/>
      <c r="AA675" s="222"/>
      <c r="AB675" s="224"/>
      <c r="AC675" s="225"/>
      <c r="AD675" s="2">
        <f t="shared" si="283"/>
        <v>0</v>
      </c>
      <c r="AE675" s="2">
        <f t="shared" si="284"/>
        <v>0</v>
      </c>
      <c r="AF675" s="226"/>
      <c r="AG675" s="219">
        <f t="shared" si="290"/>
        <v>0</v>
      </c>
      <c r="AH675" s="234">
        <f t="shared" si="291"/>
        <v>0</v>
      </c>
      <c r="AI675" s="214">
        <f t="shared" si="299"/>
        <v>0</v>
      </c>
      <c r="AK675" s="229">
        <f t="shared" si="292"/>
        <v>0</v>
      </c>
      <c r="AL675" s="226"/>
      <c r="AM675" s="15"/>
      <c r="AN675" s="232" t="e">
        <f t="shared" si="293"/>
        <v>#DIV/0!</v>
      </c>
      <c r="AO675" s="214">
        <f t="shared" si="285"/>
        <v>0</v>
      </c>
      <c r="AQ675" s="210"/>
      <c r="AR675" s="231"/>
      <c r="AS675" s="15"/>
      <c r="AT675" s="232">
        <f t="shared" si="294"/>
        <v>0</v>
      </c>
      <c r="AU675" s="235">
        <f t="shared" si="295"/>
        <v>0</v>
      </c>
      <c r="AY675" s="210"/>
      <c r="AZ675" s="231"/>
      <c r="BA675" s="15"/>
      <c r="BB675" s="232">
        <f t="shared" si="282"/>
        <v>0</v>
      </c>
      <c r="BC675" s="235">
        <f t="shared" si="296"/>
        <v>0</v>
      </c>
      <c r="BG675" s="210"/>
      <c r="BH675" s="231"/>
      <c r="BI675" s="15"/>
      <c r="BJ675" s="232">
        <f t="shared" si="286"/>
        <v>0</v>
      </c>
      <c r="BK675" s="235">
        <f t="shared" si="297"/>
        <v>0</v>
      </c>
      <c r="BM675" s="109">
        <f t="shared" si="287"/>
        <v>-1.5688937171815822E-2</v>
      </c>
      <c r="BN675" s="213"/>
      <c r="BR675" s="228"/>
      <c r="BS675" s="311"/>
      <c r="BT675" s="3"/>
      <c r="BU675" s="213"/>
      <c r="BV675" s="213"/>
      <c r="BW675" s="291"/>
    </row>
    <row r="676" spans="1:75" x14ac:dyDescent="0.2">
      <c r="A676" s="210"/>
      <c r="B676" s="211"/>
      <c r="C676" s="866" t="str">
        <f ca="1">IF(ISERR(AVERAGE(INDIRECT("B"&amp;(ROW()-INT($B$1/2))):INDIRECT("B"&amp;(ROW()+INT($B$1/2))))),"",AVERAGE(INDIRECT("B"&amp;(ROW()-INT($B$1/2))):INDIRECT("B"&amp;(ROW()+INT($B$1/2)))))</f>
        <v/>
      </c>
      <c r="D676" s="866">
        <f t="shared" si="281"/>
        <v>0</v>
      </c>
      <c r="E676" s="867"/>
      <c r="F676" s="212"/>
      <c r="G676" s="2"/>
      <c r="H676" s="213"/>
      <c r="I676" s="213"/>
      <c r="J676" s="51"/>
      <c r="K676" s="51"/>
      <c r="L676" s="553"/>
      <c r="M676" s="542"/>
      <c r="N676" s="544"/>
      <c r="O676" s="5"/>
      <c r="P676" s="216"/>
      <c r="Q676" s="217"/>
      <c r="R676" s="218"/>
      <c r="S676" s="219">
        <f t="shared" si="288"/>
        <v>0</v>
      </c>
      <c r="T676" s="220">
        <f t="shared" si="289"/>
        <v>0</v>
      </c>
      <c r="U676" s="214">
        <f t="shared" si="298"/>
        <v>0</v>
      </c>
      <c r="W676" s="221"/>
      <c r="X676" s="222"/>
      <c r="Y676" s="222"/>
      <c r="Z676" s="223"/>
      <c r="AA676" s="222"/>
      <c r="AB676" s="224"/>
      <c r="AC676" s="225"/>
      <c r="AD676" s="2">
        <f t="shared" si="283"/>
        <v>0</v>
      </c>
      <c r="AE676" s="2">
        <f t="shared" si="284"/>
        <v>0</v>
      </c>
      <c r="AF676" s="226"/>
      <c r="AG676" s="219">
        <f t="shared" si="290"/>
        <v>0</v>
      </c>
      <c r="AH676" s="234">
        <f t="shared" si="291"/>
        <v>0</v>
      </c>
      <c r="AI676" s="214">
        <f t="shared" si="299"/>
        <v>0</v>
      </c>
      <c r="AK676" s="229">
        <f t="shared" si="292"/>
        <v>0</v>
      </c>
      <c r="AL676" s="226"/>
      <c r="AM676" s="15"/>
      <c r="AN676" s="232" t="e">
        <f t="shared" si="293"/>
        <v>#DIV/0!</v>
      </c>
      <c r="AO676" s="214">
        <f t="shared" si="285"/>
        <v>0</v>
      </c>
      <c r="AQ676" s="210"/>
      <c r="AR676" s="231"/>
      <c r="AS676" s="15"/>
      <c r="AT676" s="232">
        <f t="shared" si="294"/>
        <v>0</v>
      </c>
      <c r="AU676" s="235">
        <f t="shared" si="295"/>
        <v>0</v>
      </c>
      <c r="AY676" s="210"/>
      <c r="AZ676" s="231"/>
      <c r="BA676" s="15"/>
      <c r="BB676" s="232">
        <f t="shared" si="282"/>
        <v>0</v>
      </c>
      <c r="BC676" s="235">
        <f t="shared" si="296"/>
        <v>0</v>
      </c>
      <c r="BG676" s="210"/>
      <c r="BH676" s="231"/>
      <c r="BI676" s="15"/>
      <c r="BJ676" s="232">
        <f t="shared" si="286"/>
        <v>0</v>
      </c>
      <c r="BK676" s="235">
        <f t="shared" si="297"/>
        <v>0</v>
      </c>
      <c r="BM676" s="109">
        <f t="shared" si="287"/>
        <v>-1.7521274669552559E-2</v>
      </c>
      <c r="BN676" s="213"/>
      <c r="BR676" s="228"/>
      <c r="BS676" s="311"/>
      <c r="BT676" s="3"/>
      <c r="BU676" s="213"/>
      <c r="BV676" s="213"/>
      <c r="BW676" s="291"/>
    </row>
    <row r="677" spans="1:75" x14ac:dyDescent="0.2">
      <c r="A677" s="210"/>
      <c r="B677" s="211"/>
      <c r="C677" s="866" t="str">
        <f ca="1">IF(ISERR(AVERAGE(INDIRECT("B"&amp;(ROW()-INT($B$1/2))):INDIRECT("B"&amp;(ROW()+INT($B$1/2))))),"",AVERAGE(INDIRECT("B"&amp;(ROW()-INT($B$1/2))):INDIRECT("B"&amp;(ROW()+INT($B$1/2)))))</f>
        <v/>
      </c>
      <c r="D677" s="866">
        <f t="shared" si="281"/>
        <v>0</v>
      </c>
      <c r="E677" s="867"/>
      <c r="F677" s="212"/>
      <c r="G677" s="2"/>
      <c r="H677" s="213"/>
      <c r="I677" s="213"/>
      <c r="J677" s="51"/>
      <c r="K677" s="51"/>
      <c r="L677" s="553"/>
      <c r="M677" s="542"/>
      <c r="N677" s="544"/>
      <c r="O677" s="5"/>
      <c r="P677" s="216"/>
      <c r="Q677" s="217"/>
      <c r="R677" s="218"/>
      <c r="S677" s="219">
        <f t="shared" si="288"/>
        <v>0</v>
      </c>
      <c r="T677" s="220">
        <f t="shared" si="289"/>
        <v>0</v>
      </c>
      <c r="U677" s="214">
        <f t="shared" si="298"/>
        <v>0</v>
      </c>
      <c r="W677" s="221"/>
      <c r="X677" s="222"/>
      <c r="Y677" s="222"/>
      <c r="Z677" s="223"/>
      <c r="AA677" s="222"/>
      <c r="AB677" s="224"/>
      <c r="AC677" s="225"/>
      <c r="AD677" s="2">
        <f t="shared" si="283"/>
        <v>0</v>
      </c>
      <c r="AE677" s="2">
        <f t="shared" si="284"/>
        <v>0</v>
      </c>
      <c r="AF677" s="226"/>
      <c r="AG677" s="219">
        <f t="shared" si="290"/>
        <v>0</v>
      </c>
      <c r="AH677" s="234">
        <f t="shared" si="291"/>
        <v>0</v>
      </c>
      <c r="AI677" s="214">
        <f t="shared" si="299"/>
        <v>0</v>
      </c>
      <c r="AK677" s="229">
        <f t="shared" si="292"/>
        <v>0</v>
      </c>
      <c r="AL677" s="226"/>
      <c r="AM677" s="15"/>
      <c r="AN677" s="232" t="e">
        <f t="shared" si="293"/>
        <v>#DIV/0!</v>
      </c>
      <c r="AO677" s="214">
        <f t="shared" si="285"/>
        <v>0</v>
      </c>
      <c r="AQ677" s="210"/>
      <c r="AR677" s="231"/>
      <c r="AS677" s="15"/>
      <c r="AT677" s="232">
        <f t="shared" si="294"/>
        <v>0</v>
      </c>
      <c r="AU677" s="235">
        <f t="shared" si="295"/>
        <v>0</v>
      </c>
      <c r="AY677" s="210"/>
      <c r="AZ677" s="231"/>
      <c r="BA677" s="15"/>
      <c r="BB677" s="232">
        <f t="shared" si="282"/>
        <v>0</v>
      </c>
      <c r="BC677" s="235">
        <f t="shared" si="296"/>
        <v>0</v>
      </c>
      <c r="BG677" s="210"/>
      <c r="BH677" s="231"/>
      <c r="BI677" s="15"/>
      <c r="BJ677" s="232">
        <f t="shared" si="286"/>
        <v>0</v>
      </c>
      <c r="BK677" s="235">
        <f t="shared" si="297"/>
        <v>0</v>
      </c>
      <c r="BM677" s="109">
        <f t="shared" si="287"/>
        <v>-1.9353612167289296E-2</v>
      </c>
      <c r="BN677" s="213"/>
      <c r="BR677" s="228"/>
      <c r="BS677" s="311"/>
      <c r="BT677" s="3"/>
      <c r="BU677" s="213"/>
      <c r="BV677" s="213"/>
      <c r="BW677" s="291"/>
    </row>
    <row r="678" spans="1:75" x14ac:dyDescent="0.2">
      <c r="A678" s="210"/>
      <c r="B678" s="211"/>
      <c r="C678" s="866" t="str">
        <f ca="1">IF(ISERR(AVERAGE(INDIRECT("B"&amp;(ROW()-INT($B$1/2))):INDIRECT("B"&amp;(ROW()+INT($B$1/2))))),"",AVERAGE(INDIRECT("B"&amp;(ROW()-INT($B$1/2))):INDIRECT("B"&amp;(ROW()+INT($B$1/2)))))</f>
        <v/>
      </c>
      <c r="D678" s="866">
        <f t="shared" si="281"/>
        <v>0</v>
      </c>
      <c r="E678" s="867"/>
      <c r="F678" s="212"/>
      <c r="G678" s="2"/>
      <c r="H678" s="213"/>
      <c r="I678" s="213"/>
      <c r="J678" s="51"/>
      <c r="K678" s="51"/>
      <c r="L678" s="553"/>
      <c r="M678" s="542"/>
      <c r="N678" s="544"/>
      <c r="O678" s="5"/>
      <c r="P678" s="216"/>
      <c r="Q678" s="217"/>
      <c r="R678" s="218"/>
      <c r="S678" s="219">
        <f t="shared" si="288"/>
        <v>0</v>
      </c>
      <c r="T678" s="220">
        <f t="shared" si="289"/>
        <v>0</v>
      </c>
      <c r="U678" s="214">
        <f t="shared" si="298"/>
        <v>0</v>
      </c>
      <c r="W678" s="221"/>
      <c r="X678" s="222"/>
      <c r="Y678" s="222"/>
      <c r="Z678" s="223"/>
      <c r="AA678" s="222"/>
      <c r="AB678" s="224"/>
      <c r="AC678" s="225"/>
      <c r="AD678" s="2">
        <f t="shared" si="283"/>
        <v>0</v>
      </c>
      <c r="AE678" s="2">
        <f t="shared" si="284"/>
        <v>0</v>
      </c>
      <c r="AF678" s="226"/>
      <c r="AG678" s="219">
        <f t="shared" si="290"/>
        <v>0</v>
      </c>
      <c r="AH678" s="234">
        <f t="shared" si="291"/>
        <v>0</v>
      </c>
      <c r="AI678" s="214">
        <f t="shared" si="299"/>
        <v>0</v>
      </c>
      <c r="AK678" s="229">
        <f t="shared" si="292"/>
        <v>0</v>
      </c>
      <c r="AL678" s="226"/>
      <c r="AM678" s="15"/>
      <c r="AN678" s="232" t="e">
        <f t="shared" si="293"/>
        <v>#DIV/0!</v>
      </c>
      <c r="AO678" s="214">
        <f t="shared" si="285"/>
        <v>0</v>
      </c>
      <c r="AQ678" s="210"/>
      <c r="AR678" s="231"/>
      <c r="AS678" s="15"/>
      <c r="AT678" s="232">
        <f t="shared" si="294"/>
        <v>0</v>
      </c>
      <c r="AU678" s="235">
        <f t="shared" si="295"/>
        <v>0</v>
      </c>
      <c r="AY678" s="210"/>
      <c r="AZ678" s="231"/>
      <c r="BA678" s="15"/>
      <c r="BB678" s="232">
        <f t="shared" si="282"/>
        <v>0</v>
      </c>
      <c r="BC678" s="235">
        <f t="shared" si="296"/>
        <v>0</v>
      </c>
      <c r="BG678" s="210"/>
      <c r="BH678" s="231"/>
      <c r="BI678" s="15"/>
      <c r="BJ678" s="232">
        <f t="shared" si="286"/>
        <v>0</v>
      </c>
      <c r="BK678" s="235">
        <f t="shared" si="297"/>
        <v>0</v>
      </c>
      <c r="BM678" s="109">
        <f t="shared" si="287"/>
        <v>-2.1185949665026033E-2</v>
      </c>
      <c r="BN678" s="213"/>
      <c r="BR678" s="228"/>
      <c r="BS678" s="311"/>
      <c r="BT678" s="3"/>
      <c r="BU678" s="213"/>
      <c r="BV678" s="213"/>
      <c r="BW678" s="291"/>
    </row>
    <row r="679" spans="1:75" x14ac:dyDescent="0.2">
      <c r="A679" s="210"/>
      <c r="B679" s="211"/>
      <c r="C679" s="866" t="str">
        <f ca="1">IF(ISERR(AVERAGE(INDIRECT("B"&amp;(ROW()-INT($B$1/2))):INDIRECT("B"&amp;(ROW()+INT($B$1/2))))),"",AVERAGE(INDIRECT("B"&amp;(ROW()-INT($B$1/2))):INDIRECT("B"&amp;(ROW()+INT($B$1/2)))))</f>
        <v/>
      </c>
      <c r="D679" s="866">
        <f t="shared" si="281"/>
        <v>0</v>
      </c>
      <c r="E679" s="867"/>
      <c r="F679" s="212"/>
      <c r="G679" s="2"/>
      <c r="H679" s="213"/>
      <c r="I679" s="213"/>
      <c r="J679" s="51"/>
      <c r="K679" s="51"/>
      <c r="L679" s="553"/>
      <c r="M679" s="542"/>
      <c r="N679" s="544"/>
      <c r="O679" s="5"/>
      <c r="P679" s="216"/>
      <c r="Q679" s="217"/>
      <c r="R679" s="218"/>
      <c r="S679" s="219">
        <f t="shared" si="288"/>
        <v>0</v>
      </c>
      <c r="T679" s="220">
        <f t="shared" si="289"/>
        <v>0</v>
      </c>
      <c r="U679" s="214">
        <f t="shared" si="298"/>
        <v>0</v>
      </c>
      <c r="W679" s="221"/>
      <c r="X679" s="222"/>
      <c r="Y679" s="222"/>
      <c r="Z679" s="223"/>
      <c r="AA679" s="222"/>
      <c r="AB679" s="224"/>
      <c r="AC679" s="225"/>
      <c r="AD679" s="2">
        <f t="shared" si="283"/>
        <v>0</v>
      </c>
      <c r="AE679" s="2">
        <f t="shared" si="284"/>
        <v>0</v>
      </c>
      <c r="AF679" s="226"/>
      <c r="AG679" s="219">
        <f t="shared" si="290"/>
        <v>0</v>
      </c>
      <c r="AH679" s="234">
        <f t="shared" si="291"/>
        <v>0</v>
      </c>
      <c r="AI679" s="214">
        <f t="shared" si="299"/>
        <v>0</v>
      </c>
      <c r="AK679" s="229">
        <f t="shared" si="292"/>
        <v>0</v>
      </c>
      <c r="AL679" s="226"/>
      <c r="AM679" s="15"/>
      <c r="AN679" s="232" t="e">
        <f t="shared" si="293"/>
        <v>#DIV/0!</v>
      </c>
      <c r="AO679" s="214">
        <f t="shared" si="285"/>
        <v>0</v>
      </c>
      <c r="AQ679" s="210"/>
      <c r="AR679" s="231"/>
      <c r="AS679" s="15"/>
      <c r="AT679" s="232">
        <f t="shared" si="294"/>
        <v>0</v>
      </c>
      <c r="AU679" s="235">
        <f t="shared" si="295"/>
        <v>0</v>
      </c>
      <c r="AY679" s="210"/>
      <c r="AZ679" s="231"/>
      <c r="BA679" s="15"/>
      <c r="BB679" s="232">
        <f t="shared" si="282"/>
        <v>0</v>
      </c>
      <c r="BC679" s="235">
        <f t="shared" si="296"/>
        <v>0</v>
      </c>
      <c r="BG679" s="210"/>
      <c r="BH679" s="231"/>
      <c r="BI679" s="15"/>
      <c r="BJ679" s="232">
        <f t="shared" si="286"/>
        <v>0</v>
      </c>
      <c r="BK679" s="235">
        <f t="shared" si="297"/>
        <v>0</v>
      </c>
      <c r="BM679" s="109">
        <f t="shared" si="287"/>
        <v>-2.301828716276277E-2</v>
      </c>
      <c r="BN679" s="213"/>
      <c r="BR679" s="228"/>
      <c r="BS679" s="311"/>
      <c r="BT679" s="3"/>
      <c r="BU679" s="213"/>
      <c r="BV679" s="213"/>
      <c r="BW679" s="291"/>
    </row>
    <row r="680" spans="1:75" x14ac:dyDescent="0.2">
      <c r="A680" s="210"/>
      <c r="B680" s="211"/>
      <c r="C680" s="866" t="str">
        <f ca="1">IF(ISERR(AVERAGE(INDIRECT("B"&amp;(ROW()-INT($B$1/2))):INDIRECT("B"&amp;(ROW()+INT($B$1/2))))),"",AVERAGE(INDIRECT("B"&amp;(ROW()-INT($B$1/2))):INDIRECT("B"&amp;(ROW()+INT($B$1/2)))))</f>
        <v/>
      </c>
      <c r="D680" s="866">
        <f t="shared" si="281"/>
        <v>0</v>
      </c>
      <c r="E680" s="867"/>
      <c r="F680" s="212"/>
      <c r="G680" s="2"/>
      <c r="H680" s="213"/>
      <c r="I680" s="213"/>
      <c r="J680" s="51"/>
      <c r="K680" s="51"/>
      <c r="L680" s="553"/>
      <c r="M680" s="542"/>
      <c r="N680" s="544"/>
      <c r="O680" s="5"/>
      <c r="P680" s="216"/>
      <c r="Q680" s="217"/>
      <c r="R680" s="218"/>
      <c r="S680" s="219">
        <f t="shared" si="288"/>
        <v>0</v>
      </c>
      <c r="T680" s="220">
        <f t="shared" si="289"/>
        <v>0</v>
      </c>
      <c r="U680" s="214">
        <f t="shared" si="298"/>
        <v>0</v>
      </c>
      <c r="W680" s="221"/>
      <c r="X680" s="222"/>
      <c r="Y680" s="222"/>
      <c r="Z680" s="223"/>
      <c r="AA680" s="222"/>
      <c r="AB680" s="224"/>
      <c r="AC680" s="225"/>
      <c r="AD680" s="2">
        <f t="shared" si="283"/>
        <v>0</v>
      </c>
      <c r="AE680" s="2">
        <f t="shared" si="284"/>
        <v>0</v>
      </c>
      <c r="AF680" s="226"/>
      <c r="AG680" s="219">
        <f t="shared" si="290"/>
        <v>0</v>
      </c>
      <c r="AH680" s="234">
        <f t="shared" si="291"/>
        <v>0</v>
      </c>
      <c r="AI680" s="214">
        <f t="shared" si="299"/>
        <v>0</v>
      </c>
      <c r="AK680" s="229">
        <f t="shared" si="292"/>
        <v>0</v>
      </c>
      <c r="AL680" s="226"/>
      <c r="AM680" s="15"/>
      <c r="AN680" s="232" t="e">
        <f t="shared" si="293"/>
        <v>#DIV/0!</v>
      </c>
      <c r="AO680" s="214">
        <f t="shared" si="285"/>
        <v>0</v>
      </c>
      <c r="AQ680" s="210"/>
      <c r="AR680" s="231"/>
      <c r="AS680" s="15"/>
      <c r="AT680" s="232">
        <f t="shared" si="294"/>
        <v>0</v>
      </c>
      <c r="AU680" s="235">
        <f t="shared" si="295"/>
        <v>0</v>
      </c>
      <c r="AY680" s="210"/>
      <c r="AZ680" s="231"/>
      <c r="BA680" s="15"/>
      <c r="BB680" s="232">
        <f t="shared" si="282"/>
        <v>0</v>
      </c>
      <c r="BC680" s="235">
        <f t="shared" si="296"/>
        <v>0</v>
      </c>
      <c r="BG680" s="210"/>
      <c r="BH680" s="231"/>
      <c r="BI680" s="15"/>
      <c r="BJ680" s="232">
        <f t="shared" si="286"/>
        <v>0</v>
      </c>
      <c r="BK680" s="235">
        <f t="shared" si="297"/>
        <v>0</v>
      </c>
      <c r="BM680" s="109">
        <f t="shared" si="287"/>
        <v>-2.4850624660499507E-2</v>
      </c>
      <c r="BN680" s="213"/>
      <c r="BR680" s="228"/>
      <c r="BS680" s="311"/>
      <c r="BT680" s="3"/>
      <c r="BU680" s="213"/>
      <c r="BV680" s="213"/>
      <c r="BW680" s="291"/>
    </row>
    <row r="681" spans="1:75" x14ac:dyDescent="0.2">
      <c r="A681" s="210"/>
      <c r="B681" s="211"/>
      <c r="C681" s="866" t="str">
        <f ca="1">IF(ISERR(AVERAGE(INDIRECT("B"&amp;(ROW()-INT($B$1/2))):INDIRECT("B"&amp;(ROW()+INT($B$1/2))))),"",AVERAGE(INDIRECT("B"&amp;(ROW()-INT($B$1/2))):INDIRECT("B"&amp;(ROW()+INT($B$1/2)))))</f>
        <v/>
      </c>
      <c r="D681" s="866">
        <f t="shared" si="281"/>
        <v>0</v>
      </c>
      <c r="E681" s="867"/>
      <c r="F681" s="212"/>
      <c r="G681" s="2"/>
      <c r="H681" s="213"/>
      <c r="I681" s="213"/>
      <c r="J681" s="51"/>
      <c r="K681" s="51"/>
      <c r="L681" s="553"/>
      <c r="M681" s="542"/>
      <c r="N681" s="544"/>
      <c r="O681" s="5"/>
      <c r="P681" s="216"/>
      <c r="Q681" s="217"/>
      <c r="R681" s="218"/>
      <c r="S681" s="219">
        <f t="shared" si="288"/>
        <v>0</v>
      </c>
      <c r="T681" s="220">
        <f t="shared" si="289"/>
        <v>0</v>
      </c>
      <c r="U681" s="214">
        <f t="shared" si="298"/>
        <v>0</v>
      </c>
      <c r="W681" s="221"/>
      <c r="X681" s="222"/>
      <c r="Y681" s="222"/>
      <c r="Z681" s="223"/>
      <c r="AA681" s="222"/>
      <c r="AB681" s="224"/>
      <c r="AC681" s="225"/>
      <c r="AD681" s="2">
        <f t="shared" si="283"/>
        <v>0</v>
      </c>
      <c r="AE681" s="2">
        <f t="shared" si="284"/>
        <v>0</v>
      </c>
      <c r="AF681" s="226"/>
      <c r="AG681" s="219">
        <f t="shared" si="290"/>
        <v>0</v>
      </c>
      <c r="AH681" s="234">
        <f t="shared" si="291"/>
        <v>0</v>
      </c>
      <c r="AI681" s="214">
        <f t="shared" si="299"/>
        <v>0</v>
      </c>
      <c r="AK681" s="229">
        <f t="shared" si="292"/>
        <v>0</v>
      </c>
      <c r="AL681" s="226"/>
      <c r="AM681" s="15"/>
      <c r="AN681" s="232" t="e">
        <f t="shared" si="293"/>
        <v>#DIV/0!</v>
      </c>
      <c r="AO681" s="214">
        <f t="shared" si="285"/>
        <v>0</v>
      </c>
      <c r="AQ681" s="210"/>
      <c r="AR681" s="231"/>
      <c r="AS681" s="15"/>
      <c r="AT681" s="232">
        <f t="shared" si="294"/>
        <v>0</v>
      </c>
      <c r="AU681" s="235">
        <f t="shared" si="295"/>
        <v>0</v>
      </c>
      <c r="AY681" s="210"/>
      <c r="AZ681" s="231"/>
      <c r="BA681" s="15"/>
      <c r="BB681" s="232">
        <f t="shared" si="282"/>
        <v>0</v>
      </c>
      <c r="BC681" s="235">
        <f t="shared" si="296"/>
        <v>0</v>
      </c>
      <c r="BG681" s="210"/>
      <c r="BH681" s="231"/>
      <c r="BI681" s="15"/>
      <c r="BJ681" s="232">
        <f t="shared" si="286"/>
        <v>0</v>
      </c>
      <c r="BK681" s="235">
        <f t="shared" si="297"/>
        <v>0</v>
      </c>
      <c r="BM681" s="109">
        <f t="shared" si="287"/>
        <v>-2.6682962158236245E-2</v>
      </c>
      <c r="BN681" s="213"/>
      <c r="BR681" s="228"/>
      <c r="BS681" s="311"/>
      <c r="BT681" s="3"/>
      <c r="BU681" s="213"/>
      <c r="BV681" s="213"/>
      <c r="BW681" s="291"/>
    </row>
    <row r="682" spans="1:75" x14ac:dyDescent="0.2">
      <c r="A682" s="210"/>
      <c r="B682" s="211"/>
      <c r="C682" s="866" t="str">
        <f ca="1">IF(ISERR(AVERAGE(INDIRECT("B"&amp;(ROW()-INT($B$1/2))):INDIRECT("B"&amp;(ROW()+INT($B$1/2))))),"",AVERAGE(INDIRECT("B"&amp;(ROW()-INT($B$1/2))):INDIRECT("B"&amp;(ROW()+INT($B$1/2)))))</f>
        <v/>
      </c>
      <c r="D682" s="866">
        <f t="shared" si="281"/>
        <v>0</v>
      </c>
      <c r="E682" s="867"/>
      <c r="F682" s="212"/>
      <c r="G682" s="2"/>
      <c r="H682" s="213"/>
      <c r="I682" s="213"/>
      <c r="J682" s="51"/>
      <c r="K682" s="51"/>
      <c r="L682" s="553"/>
      <c r="M682" s="542"/>
      <c r="N682" s="544"/>
      <c r="O682" s="5"/>
      <c r="P682" s="216"/>
      <c r="Q682" s="217"/>
      <c r="R682" s="218"/>
      <c r="S682" s="219">
        <f t="shared" si="288"/>
        <v>0</v>
      </c>
      <c r="T682" s="220">
        <f t="shared" si="289"/>
        <v>0</v>
      </c>
      <c r="U682" s="214">
        <f t="shared" si="298"/>
        <v>0</v>
      </c>
      <c r="W682" s="221"/>
      <c r="X682" s="222"/>
      <c r="Y682" s="222"/>
      <c r="Z682" s="223"/>
      <c r="AA682" s="222"/>
      <c r="AB682" s="224"/>
      <c r="AC682" s="225"/>
      <c r="AD682" s="2">
        <f t="shared" si="283"/>
        <v>0</v>
      </c>
      <c r="AE682" s="2">
        <f t="shared" si="284"/>
        <v>0</v>
      </c>
      <c r="AF682" s="226"/>
      <c r="AG682" s="219">
        <f t="shared" si="290"/>
        <v>0</v>
      </c>
      <c r="AH682" s="234">
        <f t="shared" si="291"/>
        <v>0</v>
      </c>
      <c r="AI682" s="214">
        <f t="shared" si="299"/>
        <v>0</v>
      </c>
      <c r="AK682" s="229">
        <f t="shared" si="292"/>
        <v>0</v>
      </c>
      <c r="AL682" s="226"/>
      <c r="AM682" s="15"/>
      <c r="AN682" s="232" t="e">
        <f t="shared" si="293"/>
        <v>#DIV/0!</v>
      </c>
      <c r="AO682" s="214">
        <f t="shared" si="285"/>
        <v>0</v>
      </c>
      <c r="AQ682" s="210"/>
      <c r="AR682" s="231"/>
      <c r="AS682" s="15"/>
      <c r="AT682" s="232">
        <f t="shared" si="294"/>
        <v>0</v>
      </c>
      <c r="AU682" s="235">
        <f t="shared" si="295"/>
        <v>0</v>
      </c>
      <c r="AY682" s="210"/>
      <c r="AZ682" s="231"/>
      <c r="BA682" s="15"/>
      <c r="BB682" s="232">
        <f t="shared" si="282"/>
        <v>0</v>
      </c>
      <c r="BC682" s="235">
        <f t="shared" si="296"/>
        <v>0</v>
      </c>
      <c r="BG682" s="210"/>
      <c r="BH682" s="231"/>
      <c r="BI682" s="15"/>
      <c r="BJ682" s="232">
        <f t="shared" si="286"/>
        <v>0</v>
      </c>
      <c r="BK682" s="235">
        <f t="shared" si="297"/>
        <v>0</v>
      </c>
      <c r="BM682" s="109">
        <f t="shared" si="287"/>
        <v>-2.8515299655972982E-2</v>
      </c>
      <c r="BN682" s="213"/>
      <c r="BR682" s="228"/>
      <c r="BS682" s="311"/>
      <c r="BT682" s="3"/>
      <c r="BU682" s="213"/>
      <c r="BV682" s="213"/>
      <c r="BW682" s="291"/>
    </row>
    <row r="683" spans="1:75" x14ac:dyDescent="0.2">
      <c r="A683" s="210"/>
      <c r="B683" s="211"/>
      <c r="C683" s="866" t="str">
        <f ca="1">IF(ISERR(AVERAGE(INDIRECT("B"&amp;(ROW()-INT($B$1/2))):INDIRECT("B"&amp;(ROW()+INT($B$1/2))))),"",AVERAGE(INDIRECT("B"&amp;(ROW()-INT($B$1/2))):INDIRECT("B"&amp;(ROW()+INT($B$1/2)))))</f>
        <v/>
      </c>
      <c r="D683" s="866">
        <f t="shared" si="281"/>
        <v>0</v>
      </c>
      <c r="E683" s="867"/>
      <c r="F683" s="212"/>
      <c r="G683" s="2"/>
      <c r="H683" s="213"/>
      <c r="I683" s="213"/>
      <c r="J683" s="51"/>
      <c r="K683" s="51"/>
      <c r="L683" s="553"/>
      <c r="M683" s="542"/>
      <c r="N683" s="544"/>
      <c r="O683" s="5"/>
      <c r="P683" s="216"/>
      <c r="Q683" s="217"/>
      <c r="R683" s="218"/>
      <c r="S683" s="219">
        <f t="shared" si="288"/>
        <v>0</v>
      </c>
      <c r="T683" s="220">
        <f t="shared" si="289"/>
        <v>0</v>
      </c>
      <c r="U683" s="214">
        <f t="shared" si="298"/>
        <v>0</v>
      </c>
      <c r="W683" s="221"/>
      <c r="X683" s="222"/>
      <c r="Y683" s="222"/>
      <c r="Z683" s="223"/>
      <c r="AA683" s="222"/>
      <c r="AB683" s="224"/>
      <c r="AC683" s="225"/>
      <c r="AD683" s="2">
        <f t="shared" si="283"/>
        <v>0</v>
      </c>
      <c r="AE683" s="2">
        <f t="shared" si="284"/>
        <v>0</v>
      </c>
      <c r="AF683" s="226"/>
      <c r="AG683" s="219">
        <f t="shared" si="290"/>
        <v>0</v>
      </c>
      <c r="AH683" s="234">
        <f t="shared" si="291"/>
        <v>0</v>
      </c>
      <c r="AI683" s="214">
        <f t="shared" si="299"/>
        <v>0</v>
      </c>
      <c r="AK683" s="229">
        <f t="shared" si="292"/>
        <v>0</v>
      </c>
      <c r="AL683" s="226"/>
      <c r="AM683" s="15"/>
      <c r="AN683" s="232" t="e">
        <f t="shared" si="293"/>
        <v>#DIV/0!</v>
      </c>
      <c r="AO683" s="214">
        <f t="shared" si="285"/>
        <v>0</v>
      </c>
      <c r="AQ683" s="210"/>
      <c r="AR683" s="231"/>
      <c r="AS683" s="15"/>
      <c r="AT683" s="232">
        <f t="shared" si="294"/>
        <v>0</v>
      </c>
      <c r="AU683" s="235">
        <f t="shared" si="295"/>
        <v>0</v>
      </c>
      <c r="AY683" s="210"/>
      <c r="AZ683" s="231"/>
      <c r="BA683" s="15"/>
      <c r="BB683" s="232">
        <f t="shared" si="282"/>
        <v>0</v>
      </c>
      <c r="BC683" s="235">
        <f t="shared" si="296"/>
        <v>0</v>
      </c>
      <c r="BG683" s="210"/>
      <c r="BH683" s="231"/>
      <c r="BI683" s="15"/>
      <c r="BJ683" s="232">
        <f t="shared" si="286"/>
        <v>0</v>
      </c>
      <c r="BK683" s="235">
        <f t="shared" si="297"/>
        <v>0</v>
      </c>
      <c r="BM683" s="109">
        <f t="shared" si="287"/>
        <v>-3.0347637153709719E-2</v>
      </c>
      <c r="BN683" s="213"/>
      <c r="BR683" s="228"/>
      <c r="BS683" s="311"/>
      <c r="BT683" s="3"/>
      <c r="BU683" s="213"/>
      <c r="BV683" s="213"/>
      <c r="BW683" s="291"/>
    </row>
    <row r="684" spans="1:75" x14ac:dyDescent="0.2">
      <c r="A684" s="210"/>
      <c r="B684" s="211"/>
      <c r="C684" s="866" t="str">
        <f ca="1">IF(ISERR(AVERAGE(INDIRECT("B"&amp;(ROW()-INT($B$1/2))):INDIRECT("B"&amp;(ROW()+INT($B$1/2))))),"",AVERAGE(INDIRECT("B"&amp;(ROW()-INT($B$1/2))):INDIRECT("B"&amp;(ROW()+INT($B$1/2)))))</f>
        <v/>
      </c>
      <c r="D684" s="866">
        <f t="shared" si="281"/>
        <v>0</v>
      </c>
      <c r="E684" s="867"/>
      <c r="F684" s="212"/>
      <c r="G684" s="2"/>
      <c r="H684" s="213"/>
      <c r="I684" s="213"/>
      <c r="J684" s="51"/>
      <c r="K684" s="51"/>
      <c r="L684" s="553"/>
      <c r="M684" s="542"/>
      <c r="N684" s="544"/>
      <c r="O684" s="5"/>
      <c r="P684" s="216"/>
      <c r="Q684" s="217"/>
      <c r="R684" s="218"/>
      <c r="S684" s="219">
        <f t="shared" si="288"/>
        <v>0</v>
      </c>
      <c r="T684" s="220">
        <f t="shared" si="289"/>
        <v>0</v>
      </c>
      <c r="U684" s="214">
        <f t="shared" si="298"/>
        <v>0</v>
      </c>
      <c r="W684" s="221"/>
      <c r="X684" s="222"/>
      <c r="Y684" s="222"/>
      <c r="Z684" s="223"/>
      <c r="AA684" s="222"/>
      <c r="AB684" s="224"/>
      <c r="AC684" s="225"/>
      <c r="AD684" s="2">
        <f t="shared" si="283"/>
        <v>0</v>
      </c>
      <c r="AE684" s="2">
        <f t="shared" si="284"/>
        <v>0</v>
      </c>
      <c r="AF684" s="226"/>
      <c r="AG684" s="219">
        <f t="shared" si="290"/>
        <v>0</v>
      </c>
      <c r="AH684" s="234">
        <f t="shared" si="291"/>
        <v>0</v>
      </c>
      <c r="AI684" s="214">
        <f t="shared" si="299"/>
        <v>0</v>
      </c>
      <c r="AK684" s="229">
        <f t="shared" si="292"/>
        <v>0</v>
      </c>
      <c r="AL684" s="226"/>
      <c r="AM684" s="15"/>
      <c r="AN684" s="232" t="e">
        <f t="shared" si="293"/>
        <v>#DIV/0!</v>
      </c>
      <c r="AO684" s="214">
        <f t="shared" si="285"/>
        <v>0</v>
      </c>
      <c r="AQ684" s="210"/>
      <c r="AR684" s="231"/>
      <c r="AS684" s="15"/>
      <c r="AT684" s="232">
        <f t="shared" si="294"/>
        <v>0</v>
      </c>
      <c r="AU684" s="235">
        <f t="shared" si="295"/>
        <v>0</v>
      </c>
      <c r="AY684" s="210"/>
      <c r="AZ684" s="231"/>
      <c r="BA684" s="15"/>
      <c r="BB684" s="232">
        <f t="shared" si="282"/>
        <v>0</v>
      </c>
      <c r="BC684" s="235">
        <f t="shared" si="296"/>
        <v>0</v>
      </c>
      <c r="BG684" s="210"/>
      <c r="BH684" s="231"/>
      <c r="BI684" s="15"/>
      <c r="BJ684" s="232">
        <f t="shared" si="286"/>
        <v>0</v>
      </c>
      <c r="BK684" s="235">
        <f t="shared" si="297"/>
        <v>0</v>
      </c>
      <c r="BM684" s="109">
        <f t="shared" si="287"/>
        <v>-3.2179974651446459E-2</v>
      </c>
      <c r="BN684" s="213"/>
      <c r="BR684" s="228"/>
      <c r="BS684" s="311"/>
      <c r="BT684" s="3"/>
      <c r="BU684" s="213"/>
      <c r="BV684" s="213"/>
      <c r="BW684" s="291"/>
    </row>
    <row r="685" spans="1:75" x14ac:dyDescent="0.2">
      <c r="A685" s="210"/>
      <c r="B685" s="211"/>
      <c r="C685" s="848" t="str">
        <f ca="1">IF(ISERR(AVERAGE(INDIRECT("B"&amp;(ROW()-INT($B$1/2))):INDIRECT("B"&amp;(ROW()+INT($B$1/2))))),"",AVERAGE(INDIRECT("B"&amp;(ROW()-INT($B$1/2))):INDIRECT("B"&amp;(ROW()+INT($B$1/2)))))</f>
        <v/>
      </c>
      <c r="D685" s="848">
        <f t="shared" ref="D685:D704" si="300">A685-A684</f>
        <v>0</v>
      </c>
      <c r="E685" s="862"/>
      <c r="F685" s="212"/>
      <c r="G685" s="2"/>
      <c r="H685" s="213"/>
      <c r="I685" s="213"/>
      <c r="J685" s="51"/>
      <c r="K685" s="51"/>
      <c r="L685" s="553"/>
      <c r="M685" s="542"/>
      <c r="N685" s="544"/>
      <c r="O685" s="5"/>
      <c r="P685" s="216"/>
      <c r="Q685" s="217"/>
      <c r="R685" s="218"/>
      <c r="S685" s="219">
        <f t="shared" si="288"/>
        <v>0</v>
      </c>
      <c r="T685" s="220">
        <f t="shared" si="289"/>
        <v>0</v>
      </c>
      <c r="U685" s="214">
        <f t="shared" si="298"/>
        <v>0</v>
      </c>
      <c r="W685" s="221"/>
      <c r="X685" s="222"/>
      <c r="Y685" s="222"/>
      <c r="Z685" s="223"/>
      <c r="AA685" s="222"/>
      <c r="AB685" s="224"/>
      <c r="AC685" s="225"/>
      <c r="AD685" s="2">
        <f t="shared" si="283"/>
        <v>0</v>
      </c>
      <c r="AE685" s="2">
        <f t="shared" si="284"/>
        <v>0</v>
      </c>
      <c r="AF685" s="226"/>
      <c r="AG685" s="219">
        <f t="shared" si="290"/>
        <v>0</v>
      </c>
      <c r="AH685" s="234">
        <f t="shared" si="291"/>
        <v>0</v>
      </c>
      <c r="AI685" s="214">
        <f t="shared" si="299"/>
        <v>0</v>
      </c>
      <c r="AK685" s="229">
        <f t="shared" si="292"/>
        <v>0</v>
      </c>
      <c r="AL685" s="226"/>
      <c r="AM685" s="15"/>
      <c r="AN685" s="232" t="e">
        <f t="shared" si="293"/>
        <v>#DIV/0!</v>
      </c>
      <c r="AO685" s="214">
        <f t="shared" si="285"/>
        <v>0</v>
      </c>
      <c r="AQ685" s="210"/>
      <c r="AR685" s="231"/>
      <c r="AS685" s="15"/>
      <c r="AT685" s="232">
        <f t="shared" si="294"/>
        <v>0</v>
      </c>
      <c r="AU685" s="235">
        <f t="shared" si="295"/>
        <v>0</v>
      </c>
      <c r="AY685" s="210"/>
      <c r="AZ685" s="231"/>
      <c r="BA685" s="15"/>
      <c r="BB685" s="232">
        <f t="shared" si="282"/>
        <v>0</v>
      </c>
      <c r="BC685" s="235">
        <f t="shared" si="296"/>
        <v>0</v>
      </c>
      <c r="BG685" s="210"/>
      <c r="BH685" s="231"/>
      <c r="BI685" s="15"/>
      <c r="BJ685" s="232">
        <f t="shared" si="286"/>
        <v>0</v>
      </c>
      <c r="BK685" s="235">
        <f t="shared" si="297"/>
        <v>0</v>
      </c>
      <c r="BM685" s="109">
        <f t="shared" si="287"/>
        <v>-3.4012312149183196E-2</v>
      </c>
      <c r="BN685" s="213"/>
      <c r="BR685" s="228"/>
      <c r="BS685" s="311"/>
      <c r="BT685" s="3"/>
      <c r="BU685" s="213"/>
      <c r="BV685" s="213"/>
      <c r="BW685" s="291"/>
    </row>
    <row r="686" spans="1:75" x14ac:dyDescent="0.2">
      <c r="A686" s="210"/>
      <c r="B686" s="211"/>
      <c r="C686" s="848" t="str">
        <f ca="1">IF(ISERR(AVERAGE(INDIRECT("B"&amp;(ROW()-INT($B$1/2))):INDIRECT("B"&amp;(ROW()+INT($B$1/2))))),"",AVERAGE(INDIRECT("B"&amp;(ROW()-INT($B$1/2))):INDIRECT("B"&amp;(ROW()+INT($B$1/2)))))</f>
        <v/>
      </c>
      <c r="D686" s="848">
        <f t="shared" si="300"/>
        <v>0</v>
      </c>
      <c r="E686" s="862"/>
      <c r="F686" s="212"/>
      <c r="G686" s="2"/>
      <c r="H686" s="213"/>
      <c r="I686" s="213"/>
      <c r="J686" s="51"/>
      <c r="K686" s="51"/>
      <c r="L686" s="553"/>
      <c r="M686" s="542"/>
      <c r="N686" s="544"/>
      <c r="O686" s="5"/>
      <c r="P686" s="216"/>
      <c r="Q686" s="217"/>
      <c r="R686" s="218"/>
      <c r="S686" s="219">
        <f t="shared" si="288"/>
        <v>0</v>
      </c>
      <c r="T686" s="220">
        <f t="shared" si="289"/>
        <v>0</v>
      </c>
      <c r="U686" s="214">
        <f t="shared" si="298"/>
        <v>0</v>
      </c>
      <c r="W686" s="221"/>
      <c r="X686" s="222"/>
      <c r="Y686" s="222"/>
      <c r="Z686" s="223"/>
      <c r="AA686" s="222"/>
      <c r="AB686" s="224"/>
      <c r="AC686" s="225"/>
      <c r="AD686" s="2">
        <f t="shared" si="283"/>
        <v>0</v>
      </c>
      <c r="AE686" s="2">
        <f t="shared" si="284"/>
        <v>0</v>
      </c>
      <c r="AF686" s="226"/>
      <c r="AG686" s="219">
        <f t="shared" si="290"/>
        <v>0</v>
      </c>
      <c r="AH686" s="234">
        <f t="shared" si="291"/>
        <v>0</v>
      </c>
      <c r="AI686" s="214">
        <f t="shared" si="299"/>
        <v>0</v>
      </c>
      <c r="AK686" s="229">
        <f t="shared" si="292"/>
        <v>0</v>
      </c>
      <c r="AL686" s="226"/>
      <c r="AM686" s="15"/>
      <c r="AN686" s="232" t="e">
        <f t="shared" si="293"/>
        <v>#DIV/0!</v>
      </c>
      <c r="AO686" s="214">
        <f t="shared" si="285"/>
        <v>0</v>
      </c>
      <c r="AQ686" s="210"/>
      <c r="AR686" s="231"/>
      <c r="AS686" s="15"/>
      <c r="AT686" s="232">
        <f t="shared" si="294"/>
        <v>0</v>
      </c>
      <c r="AU686" s="235">
        <f t="shared" si="295"/>
        <v>0</v>
      </c>
      <c r="AY686" s="210"/>
      <c r="AZ686" s="231"/>
      <c r="BA686" s="15"/>
      <c r="BB686" s="232">
        <f t="shared" si="282"/>
        <v>0</v>
      </c>
      <c r="BC686" s="235">
        <f t="shared" si="296"/>
        <v>0</v>
      </c>
      <c r="BG686" s="210"/>
      <c r="BH686" s="231"/>
      <c r="BI686" s="15"/>
      <c r="BJ686" s="232">
        <f t="shared" si="286"/>
        <v>0</v>
      </c>
      <c r="BK686" s="235">
        <f t="shared" si="297"/>
        <v>0</v>
      </c>
      <c r="BM686" s="109">
        <f t="shared" si="287"/>
        <v>-3.5844649646919934E-2</v>
      </c>
      <c r="BN686" s="213"/>
      <c r="BR686" s="228"/>
      <c r="BS686" s="311"/>
      <c r="BT686" s="3"/>
      <c r="BU686" s="213"/>
      <c r="BV686" s="213"/>
      <c r="BW686" s="291"/>
    </row>
    <row r="687" spans="1:75" x14ac:dyDescent="0.2">
      <c r="A687" s="210"/>
      <c r="B687" s="211"/>
      <c r="C687" s="848" t="str">
        <f ca="1">IF(ISERR(AVERAGE(INDIRECT("B"&amp;(ROW()-INT($B$1/2))):INDIRECT("B"&amp;(ROW()+INT($B$1/2))))),"",AVERAGE(INDIRECT("B"&amp;(ROW()-INT($B$1/2))):INDIRECT("B"&amp;(ROW()+INT($B$1/2)))))</f>
        <v/>
      </c>
      <c r="D687" s="848">
        <f t="shared" si="300"/>
        <v>0</v>
      </c>
      <c r="E687" s="862"/>
      <c r="F687" s="212"/>
      <c r="G687" s="2"/>
      <c r="H687" s="213"/>
      <c r="I687" s="213"/>
      <c r="J687" s="51"/>
      <c r="K687" s="51"/>
      <c r="L687" s="553"/>
      <c r="M687" s="542"/>
      <c r="N687" s="544"/>
      <c r="O687" s="5"/>
      <c r="P687" s="216"/>
      <c r="Q687" s="217"/>
      <c r="R687" s="218"/>
      <c r="S687" s="219">
        <f t="shared" si="288"/>
        <v>0</v>
      </c>
      <c r="T687" s="220">
        <f t="shared" si="289"/>
        <v>0</v>
      </c>
      <c r="U687" s="214">
        <f t="shared" si="298"/>
        <v>0</v>
      </c>
      <c r="W687" s="221"/>
      <c r="X687" s="222"/>
      <c r="Y687" s="222"/>
      <c r="Z687" s="223"/>
      <c r="AA687" s="222"/>
      <c r="AB687" s="224"/>
      <c r="AC687" s="225"/>
      <c r="AD687" s="2">
        <f t="shared" si="283"/>
        <v>0</v>
      </c>
      <c r="AE687" s="2">
        <f t="shared" si="284"/>
        <v>0</v>
      </c>
      <c r="AF687" s="226"/>
      <c r="AG687" s="219">
        <f t="shared" si="290"/>
        <v>0</v>
      </c>
      <c r="AH687" s="234">
        <f t="shared" si="291"/>
        <v>0</v>
      </c>
      <c r="AI687" s="214">
        <f t="shared" si="299"/>
        <v>0</v>
      </c>
      <c r="AK687" s="229">
        <f t="shared" si="292"/>
        <v>0</v>
      </c>
      <c r="AL687" s="226"/>
      <c r="AM687" s="15"/>
      <c r="AN687" s="232" t="e">
        <f t="shared" si="293"/>
        <v>#DIV/0!</v>
      </c>
      <c r="AO687" s="214">
        <f t="shared" si="285"/>
        <v>0</v>
      </c>
      <c r="AQ687" s="210"/>
      <c r="AR687" s="231"/>
      <c r="AS687" s="15"/>
      <c r="AT687" s="232">
        <f t="shared" si="294"/>
        <v>0</v>
      </c>
      <c r="AU687" s="235">
        <f t="shared" si="295"/>
        <v>0</v>
      </c>
      <c r="AY687" s="210"/>
      <c r="AZ687" s="231"/>
      <c r="BA687" s="15"/>
      <c r="BB687" s="232">
        <f t="shared" si="282"/>
        <v>0</v>
      </c>
      <c r="BC687" s="235">
        <f t="shared" si="296"/>
        <v>0</v>
      </c>
      <c r="BG687" s="210"/>
      <c r="BH687" s="231"/>
      <c r="BI687" s="15"/>
      <c r="BJ687" s="232">
        <f t="shared" si="286"/>
        <v>0</v>
      </c>
      <c r="BK687" s="235">
        <f t="shared" si="297"/>
        <v>0</v>
      </c>
      <c r="BM687" s="109">
        <f t="shared" si="287"/>
        <v>-3.7676987144656671E-2</v>
      </c>
      <c r="BN687" s="213"/>
      <c r="BR687" s="228"/>
      <c r="BS687" s="311"/>
      <c r="BT687" s="3"/>
      <c r="BU687" s="213"/>
      <c r="BV687" s="213"/>
      <c r="BW687" s="291"/>
    </row>
    <row r="688" spans="1:75" x14ac:dyDescent="0.2">
      <c r="A688" s="210"/>
      <c r="B688" s="211"/>
      <c r="C688" s="848" t="str">
        <f ca="1">IF(ISERR(AVERAGE(INDIRECT("B"&amp;(ROW()-INT($B$1/2))):INDIRECT("B"&amp;(ROW()+INT($B$1/2))))),"",AVERAGE(INDIRECT("B"&amp;(ROW()-INT($B$1/2))):INDIRECT("B"&amp;(ROW()+INT($B$1/2)))))</f>
        <v/>
      </c>
      <c r="D688" s="848">
        <f t="shared" si="300"/>
        <v>0</v>
      </c>
      <c r="E688" s="862"/>
      <c r="F688" s="212"/>
      <c r="G688" s="2"/>
      <c r="H688" s="213"/>
      <c r="I688" s="213"/>
      <c r="J688" s="51"/>
      <c r="K688" s="51"/>
      <c r="L688" s="553"/>
      <c r="M688" s="542"/>
      <c r="N688" s="544"/>
      <c r="O688" s="5"/>
      <c r="P688" s="216"/>
      <c r="Q688" s="217"/>
      <c r="R688" s="218"/>
      <c r="S688" s="219">
        <f t="shared" si="288"/>
        <v>0</v>
      </c>
      <c r="T688" s="220">
        <f t="shared" si="289"/>
        <v>0</v>
      </c>
      <c r="U688" s="214">
        <f t="shared" si="298"/>
        <v>0</v>
      </c>
      <c r="W688" s="221"/>
      <c r="X688" s="222"/>
      <c r="Y688" s="222"/>
      <c r="Z688" s="223"/>
      <c r="AA688" s="222"/>
      <c r="AB688" s="224"/>
      <c r="AC688" s="225"/>
      <c r="AD688" s="2">
        <f t="shared" si="283"/>
        <v>0</v>
      </c>
      <c r="AE688" s="2">
        <f t="shared" si="284"/>
        <v>0</v>
      </c>
      <c r="AF688" s="226"/>
      <c r="AG688" s="219">
        <f t="shared" si="290"/>
        <v>0</v>
      </c>
      <c r="AH688" s="234">
        <f t="shared" si="291"/>
        <v>0</v>
      </c>
      <c r="AI688" s="214">
        <f t="shared" si="299"/>
        <v>0</v>
      </c>
      <c r="AK688" s="229">
        <f t="shared" si="292"/>
        <v>0</v>
      </c>
      <c r="AL688" s="226"/>
      <c r="AM688" s="15"/>
      <c r="AN688" s="232" t="e">
        <f t="shared" si="293"/>
        <v>#DIV/0!</v>
      </c>
      <c r="AO688" s="214">
        <f t="shared" si="285"/>
        <v>0</v>
      </c>
      <c r="AQ688" s="210"/>
      <c r="AR688" s="231"/>
      <c r="AS688" s="15"/>
      <c r="AT688" s="232">
        <f t="shared" si="294"/>
        <v>0</v>
      </c>
      <c r="AU688" s="235">
        <f t="shared" si="295"/>
        <v>0</v>
      </c>
      <c r="AY688" s="210"/>
      <c r="AZ688" s="231"/>
      <c r="BA688" s="15"/>
      <c r="BB688" s="232">
        <f t="shared" si="282"/>
        <v>0</v>
      </c>
      <c r="BC688" s="235">
        <f t="shared" si="296"/>
        <v>0</v>
      </c>
      <c r="BG688" s="210"/>
      <c r="BH688" s="231"/>
      <c r="BI688" s="15"/>
      <c r="BJ688" s="232">
        <f t="shared" si="286"/>
        <v>0</v>
      </c>
      <c r="BK688" s="235">
        <f t="shared" si="297"/>
        <v>0</v>
      </c>
      <c r="BM688" s="109">
        <f t="shared" si="287"/>
        <v>-3.9509324642393408E-2</v>
      </c>
      <c r="BN688" s="213"/>
      <c r="BR688" s="228"/>
      <c r="BS688" s="311"/>
      <c r="BT688" s="3"/>
      <c r="BU688" s="213"/>
      <c r="BV688" s="213"/>
      <c r="BW688" s="291"/>
    </row>
    <row r="689" spans="1:75" x14ac:dyDescent="0.2">
      <c r="A689" s="210"/>
      <c r="B689" s="211"/>
      <c r="C689" s="848" t="str">
        <f ca="1">IF(ISERR(AVERAGE(INDIRECT("B"&amp;(ROW()-INT($B$1/2))):INDIRECT("B"&amp;(ROW()+INT($B$1/2))))),"",AVERAGE(INDIRECT("B"&amp;(ROW()-INT($B$1/2))):INDIRECT("B"&amp;(ROW()+INT($B$1/2)))))</f>
        <v/>
      </c>
      <c r="D689" s="848">
        <f t="shared" si="300"/>
        <v>0</v>
      </c>
      <c r="E689" s="862"/>
      <c r="F689" s="212"/>
      <c r="G689" s="2"/>
      <c r="H689" s="213"/>
      <c r="I689" s="213"/>
      <c r="J689" s="51"/>
      <c r="K689" s="51"/>
      <c r="L689" s="553"/>
      <c r="M689" s="542"/>
      <c r="N689" s="544"/>
      <c r="O689" s="5"/>
      <c r="P689" s="216"/>
      <c r="Q689" s="217"/>
      <c r="R689" s="218"/>
      <c r="S689" s="219">
        <f t="shared" si="288"/>
        <v>0</v>
      </c>
      <c r="T689" s="220">
        <f t="shared" si="289"/>
        <v>0</v>
      </c>
      <c r="U689" s="214">
        <f t="shared" si="298"/>
        <v>0</v>
      </c>
      <c r="W689" s="221"/>
      <c r="X689" s="222"/>
      <c r="Y689" s="222"/>
      <c r="Z689" s="223"/>
      <c r="AA689" s="222"/>
      <c r="AB689" s="224"/>
      <c r="AC689" s="225"/>
      <c r="AD689" s="2">
        <f t="shared" si="283"/>
        <v>0</v>
      </c>
      <c r="AE689" s="2">
        <f t="shared" si="284"/>
        <v>0</v>
      </c>
      <c r="AF689" s="226"/>
      <c r="AG689" s="219">
        <f t="shared" si="290"/>
        <v>0</v>
      </c>
      <c r="AH689" s="234">
        <f t="shared" si="291"/>
        <v>0</v>
      </c>
      <c r="AI689" s="214">
        <f t="shared" si="299"/>
        <v>0</v>
      </c>
      <c r="AK689" s="229">
        <f t="shared" si="292"/>
        <v>0</v>
      </c>
      <c r="AL689" s="226"/>
      <c r="AM689" s="15"/>
      <c r="AN689" s="232" t="e">
        <f t="shared" si="293"/>
        <v>#DIV/0!</v>
      </c>
      <c r="AO689" s="214">
        <f t="shared" si="285"/>
        <v>0</v>
      </c>
      <c r="AQ689" s="210"/>
      <c r="AR689" s="231"/>
      <c r="AS689" s="15"/>
      <c r="AT689" s="232">
        <f t="shared" si="294"/>
        <v>0</v>
      </c>
      <c r="AU689" s="235">
        <f t="shared" si="295"/>
        <v>0</v>
      </c>
      <c r="AY689" s="210"/>
      <c r="AZ689" s="231"/>
      <c r="BA689" s="15"/>
      <c r="BB689" s="232">
        <f t="shared" si="282"/>
        <v>0</v>
      </c>
      <c r="BC689" s="235">
        <f t="shared" si="296"/>
        <v>0</v>
      </c>
      <c r="BG689" s="210"/>
      <c r="BH689" s="231"/>
      <c r="BI689" s="15"/>
      <c r="BJ689" s="232">
        <f t="shared" si="286"/>
        <v>0</v>
      </c>
      <c r="BK689" s="235">
        <f t="shared" si="297"/>
        <v>0</v>
      </c>
      <c r="BM689" s="109">
        <f t="shared" si="287"/>
        <v>-4.1341662140130145E-2</v>
      </c>
      <c r="BN689" s="213"/>
      <c r="BR689" s="228"/>
      <c r="BS689" s="311"/>
      <c r="BT689" s="3"/>
      <c r="BU689" s="213"/>
      <c r="BV689" s="213"/>
      <c r="BW689" s="291"/>
    </row>
    <row r="690" spans="1:75" x14ac:dyDescent="0.2">
      <c r="A690" s="210"/>
      <c r="B690" s="211"/>
      <c r="C690" s="848" t="str">
        <f ca="1">IF(ISERR(AVERAGE(INDIRECT("B"&amp;(ROW()-INT($B$1/2))):INDIRECT("B"&amp;(ROW()+INT($B$1/2))))),"",AVERAGE(INDIRECT("B"&amp;(ROW()-INT($B$1/2))):INDIRECT("B"&amp;(ROW()+INT($B$1/2)))))</f>
        <v/>
      </c>
      <c r="D690" s="848">
        <f t="shared" si="300"/>
        <v>0</v>
      </c>
      <c r="E690" s="862"/>
      <c r="F690" s="212"/>
      <c r="G690" s="2"/>
      <c r="H690" s="213"/>
      <c r="I690" s="213"/>
      <c r="J690" s="51"/>
      <c r="K690" s="51"/>
      <c r="L690" s="553"/>
      <c r="M690" s="542"/>
      <c r="N690" s="544"/>
      <c r="O690" s="5"/>
      <c r="P690" s="216"/>
      <c r="Q690" s="217"/>
      <c r="R690" s="218"/>
      <c r="S690" s="219">
        <f t="shared" si="288"/>
        <v>0</v>
      </c>
      <c r="T690" s="220">
        <f t="shared" si="289"/>
        <v>0</v>
      </c>
      <c r="U690" s="214">
        <f t="shared" si="298"/>
        <v>0</v>
      </c>
      <c r="W690" s="221"/>
      <c r="X690" s="222"/>
      <c r="Y690" s="222"/>
      <c r="Z690" s="223"/>
      <c r="AA690" s="222"/>
      <c r="AB690" s="224"/>
      <c r="AC690" s="225"/>
      <c r="AD690" s="2">
        <f t="shared" si="283"/>
        <v>0</v>
      </c>
      <c r="AE690" s="2">
        <f t="shared" si="284"/>
        <v>0</v>
      </c>
      <c r="AF690" s="226"/>
      <c r="AG690" s="219">
        <f t="shared" si="290"/>
        <v>0</v>
      </c>
      <c r="AH690" s="234">
        <f t="shared" si="291"/>
        <v>0</v>
      </c>
      <c r="AI690" s="214">
        <f t="shared" si="299"/>
        <v>0</v>
      </c>
      <c r="AK690" s="229">
        <f t="shared" si="292"/>
        <v>0</v>
      </c>
      <c r="AL690" s="226"/>
      <c r="AM690" s="15"/>
      <c r="AN690" s="232" t="e">
        <f t="shared" si="293"/>
        <v>#DIV/0!</v>
      </c>
      <c r="AO690" s="214">
        <f t="shared" si="285"/>
        <v>0</v>
      </c>
      <c r="AQ690" s="210"/>
      <c r="AR690" s="231"/>
      <c r="AS690" s="15"/>
      <c r="AT690" s="232">
        <f t="shared" si="294"/>
        <v>0</v>
      </c>
      <c r="AU690" s="235">
        <f t="shared" si="295"/>
        <v>0</v>
      </c>
      <c r="AY690" s="210"/>
      <c r="AZ690" s="231"/>
      <c r="BA690" s="15"/>
      <c r="BB690" s="232">
        <f t="shared" si="282"/>
        <v>0</v>
      </c>
      <c r="BC690" s="235">
        <f t="shared" si="296"/>
        <v>0</v>
      </c>
      <c r="BG690" s="210"/>
      <c r="BH690" s="231"/>
      <c r="BI690" s="15"/>
      <c r="BJ690" s="232">
        <f t="shared" si="286"/>
        <v>0</v>
      </c>
      <c r="BK690" s="235">
        <f t="shared" si="297"/>
        <v>0</v>
      </c>
      <c r="BM690" s="109">
        <f t="shared" si="287"/>
        <v>-4.3173999637866882E-2</v>
      </c>
      <c r="BN690" s="213"/>
      <c r="BR690" s="228"/>
      <c r="BS690" s="311"/>
      <c r="BT690" s="3"/>
      <c r="BU690" s="213"/>
      <c r="BV690" s="213"/>
      <c r="BW690" s="291"/>
    </row>
    <row r="691" spans="1:75" x14ac:dyDescent="0.2">
      <c r="A691" s="210"/>
      <c r="B691" s="211"/>
      <c r="C691" s="848" t="str">
        <f ca="1">IF(ISERR(AVERAGE(INDIRECT("B"&amp;(ROW()-INT($B$1/2))):INDIRECT("B"&amp;(ROW()+INT($B$1/2))))),"",AVERAGE(INDIRECT("B"&amp;(ROW()-INT($B$1/2))):INDIRECT("B"&amp;(ROW()+INT($B$1/2)))))</f>
        <v/>
      </c>
      <c r="D691" s="848">
        <f t="shared" si="300"/>
        <v>0</v>
      </c>
      <c r="E691" s="862"/>
      <c r="F691" s="212"/>
      <c r="G691" s="2"/>
      <c r="H691" s="213"/>
      <c r="I691" s="213"/>
      <c r="J691" s="51"/>
      <c r="K691" s="51"/>
      <c r="L691" s="553"/>
      <c r="M691" s="542"/>
      <c r="N691" s="544"/>
      <c r="O691" s="5"/>
      <c r="P691" s="216"/>
      <c r="Q691" s="217"/>
      <c r="R691" s="218"/>
      <c r="S691" s="219">
        <f t="shared" si="288"/>
        <v>0</v>
      </c>
      <c r="T691" s="220">
        <f t="shared" si="289"/>
        <v>0</v>
      </c>
      <c r="U691" s="214">
        <f t="shared" si="298"/>
        <v>0</v>
      </c>
      <c r="W691" s="221"/>
      <c r="X691" s="222"/>
      <c r="Y691" s="222"/>
      <c r="Z691" s="223"/>
      <c r="AA691" s="222"/>
      <c r="AB691" s="224"/>
      <c r="AC691" s="225"/>
      <c r="AD691" s="2">
        <f t="shared" si="283"/>
        <v>0</v>
      </c>
      <c r="AE691" s="2">
        <f t="shared" si="284"/>
        <v>0</v>
      </c>
      <c r="AF691" s="226"/>
      <c r="AG691" s="219">
        <f t="shared" si="290"/>
        <v>0</v>
      </c>
      <c r="AH691" s="234">
        <f t="shared" si="291"/>
        <v>0</v>
      </c>
      <c r="AI691" s="214">
        <f t="shared" si="299"/>
        <v>0</v>
      </c>
      <c r="AK691" s="229">
        <f t="shared" si="292"/>
        <v>0</v>
      </c>
      <c r="AL691" s="226"/>
      <c r="AM691" s="15"/>
      <c r="AN691" s="232" t="e">
        <f t="shared" si="293"/>
        <v>#DIV/0!</v>
      </c>
      <c r="AO691" s="214">
        <f t="shared" si="285"/>
        <v>0</v>
      </c>
      <c r="AQ691" s="210"/>
      <c r="AR691" s="231"/>
      <c r="AS691" s="15"/>
      <c r="AT691" s="232">
        <f t="shared" si="294"/>
        <v>0</v>
      </c>
      <c r="AU691" s="235">
        <f t="shared" si="295"/>
        <v>0</v>
      </c>
      <c r="AY691" s="210"/>
      <c r="AZ691" s="231"/>
      <c r="BA691" s="15"/>
      <c r="BB691" s="232">
        <f t="shared" si="282"/>
        <v>0</v>
      </c>
      <c r="BC691" s="235">
        <f t="shared" si="296"/>
        <v>0</v>
      </c>
      <c r="BG691" s="210"/>
      <c r="BH691" s="231"/>
      <c r="BI691" s="15"/>
      <c r="BJ691" s="232">
        <f t="shared" si="286"/>
        <v>0</v>
      </c>
      <c r="BK691" s="235">
        <f t="shared" si="297"/>
        <v>0</v>
      </c>
      <c r="BM691" s="109">
        <f t="shared" si="287"/>
        <v>-4.5006337135603619E-2</v>
      </c>
      <c r="BN691" s="213"/>
      <c r="BR691" s="228"/>
      <c r="BS691" s="311"/>
      <c r="BT691" s="3"/>
      <c r="BU691" s="213"/>
      <c r="BV691" s="213"/>
      <c r="BW691" s="291"/>
    </row>
    <row r="692" spans="1:75" x14ac:dyDescent="0.2">
      <c r="A692" s="210"/>
      <c r="B692" s="211"/>
      <c r="C692" s="848" t="str">
        <f ca="1">IF(ISERR(AVERAGE(INDIRECT("B"&amp;(ROW()-INT($B$1/2))):INDIRECT("B"&amp;(ROW()+INT($B$1/2))))),"",AVERAGE(INDIRECT("B"&amp;(ROW()-INT($B$1/2))):INDIRECT("B"&amp;(ROW()+INT($B$1/2)))))</f>
        <v/>
      </c>
      <c r="D692" s="848">
        <f t="shared" si="300"/>
        <v>0</v>
      </c>
      <c r="E692" s="862"/>
      <c r="F692" s="212"/>
      <c r="G692" s="2"/>
      <c r="H692" s="213"/>
      <c r="I692" s="213"/>
      <c r="J692" s="51"/>
      <c r="K692" s="51"/>
      <c r="L692" s="553"/>
      <c r="M692" s="542"/>
      <c r="N692" s="544"/>
      <c r="O692" s="5"/>
      <c r="P692" s="216"/>
      <c r="Q692" s="217"/>
      <c r="R692" s="218"/>
      <c r="S692" s="219">
        <f t="shared" si="288"/>
        <v>0</v>
      </c>
      <c r="T692" s="220">
        <f t="shared" si="289"/>
        <v>0</v>
      </c>
      <c r="U692" s="214">
        <f t="shared" si="298"/>
        <v>0</v>
      </c>
      <c r="W692" s="221"/>
      <c r="X692" s="222"/>
      <c r="Y692" s="222"/>
      <c r="Z692" s="223"/>
      <c r="AA692" s="222"/>
      <c r="AB692" s="224"/>
      <c r="AC692" s="225"/>
      <c r="AD692" s="2">
        <f t="shared" si="283"/>
        <v>0</v>
      </c>
      <c r="AE692" s="2">
        <f t="shared" si="284"/>
        <v>0</v>
      </c>
      <c r="AF692" s="226"/>
      <c r="AG692" s="219">
        <f t="shared" si="290"/>
        <v>0</v>
      </c>
      <c r="AH692" s="234">
        <f t="shared" si="291"/>
        <v>0</v>
      </c>
      <c r="AI692" s="214">
        <f t="shared" si="299"/>
        <v>0</v>
      </c>
      <c r="AK692" s="229">
        <f t="shared" si="292"/>
        <v>0</v>
      </c>
      <c r="AL692" s="226"/>
      <c r="AM692" s="15"/>
      <c r="AN692" s="232" t="e">
        <f t="shared" si="293"/>
        <v>#DIV/0!</v>
      </c>
      <c r="AO692" s="214">
        <f t="shared" si="285"/>
        <v>0</v>
      </c>
      <c r="AQ692" s="210"/>
      <c r="AR692" s="231"/>
      <c r="AS692" s="15"/>
      <c r="AT692" s="232">
        <f t="shared" si="294"/>
        <v>0</v>
      </c>
      <c r="AU692" s="235">
        <f t="shared" si="295"/>
        <v>0</v>
      </c>
      <c r="AY692" s="210"/>
      <c r="AZ692" s="231"/>
      <c r="BA692" s="15"/>
      <c r="BB692" s="232">
        <f t="shared" si="282"/>
        <v>0</v>
      </c>
      <c r="BC692" s="235">
        <f t="shared" si="296"/>
        <v>0</v>
      </c>
      <c r="BG692" s="210"/>
      <c r="BH692" s="231"/>
      <c r="BI692" s="15"/>
      <c r="BJ692" s="232">
        <f t="shared" si="286"/>
        <v>0</v>
      </c>
      <c r="BK692" s="235">
        <f t="shared" si="297"/>
        <v>0</v>
      </c>
      <c r="BM692" s="109">
        <f t="shared" si="287"/>
        <v>-4.6838674633340356E-2</v>
      </c>
      <c r="BN692" s="213"/>
      <c r="BR692" s="228"/>
      <c r="BS692" s="311"/>
      <c r="BT692" s="3"/>
      <c r="BU692" s="213"/>
      <c r="BV692" s="213"/>
      <c r="BW692" s="291"/>
    </row>
    <row r="693" spans="1:75" x14ac:dyDescent="0.2">
      <c r="A693" s="210"/>
      <c r="B693" s="211"/>
      <c r="C693" s="848" t="str">
        <f ca="1">IF(ISERR(AVERAGE(INDIRECT("B"&amp;(ROW()-INT($B$1/2))):INDIRECT("B"&amp;(ROW()+INT($B$1/2))))),"",AVERAGE(INDIRECT("B"&amp;(ROW()-INT($B$1/2))):INDIRECT("B"&amp;(ROW()+INT($B$1/2)))))</f>
        <v/>
      </c>
      <c r="D693" s="848">
        <f t="shared" si="300"/>
        <v>0</v>
      </c>
      <c r="E693" s="862"/>
      <c r="F693" s="212"/>
      <c r="G693" s="2"/>
      <c r="H693" s="213"/>
      <c r="I693" s="213"/>
      <c r="J693" s="51"/>
      <c r="K693" s="51"/>
      <c r="L693" s="553"/>
      <c r="M693" s="542"/>
      <c r="N693" s="544"/>
      <c r="O693" s="5"/>
      <c r="P693" s="216"/>
      <c r="Q693" s="217"/>
      <c r="R693" s="218"/>
      <c r="S693" s="219">
        <f t="shared" si="288"/>
        <v>0</v>
      </c>
      <c r="T693" s="220">
        <f t="shared" si="289"/>
        <v>0</v>
      </c>
      <c r="U693" s="214">
        <f t="shared" si="298"/>
        <v>0</v>
      </c>
      <c r="W693" s="221"/>
      <c r="X693" s="222"/>
      <c r="Y693" s="222"/>
      <c r="Z693" s="223"/>
      <c r="AA693" s="222"/>
      <c r="AB693" s="224"/>
      <c r="AC693" s="225"/>
      <c r="AD693" s="2">
        <f t="shared" si="283"/>
        <v>0</v>
      </c>
      <c r="AE693" s="2">
        <f t="shared" si="284"/>
        <v>0</v>
      </c>
      <c r="AF693" s="226"/>
      <c r="AG693" s="219">
        <f t="shared" si="290"/>
        <v>0</v>
      </c>
      <c r="AH693" s="234">
        <f t="shared" si="291"/>
        <v>0</v>
      </c>
      <c r="AI693" s="214">
        <f t="shared" si="299"/>
        <v>0</v>
      </c>
      <c r="AK693" s="229">
        <f t="shared" si="292"/>
        <v>0</v>
      </c>
      <c r="AL693" s="226"/>
      <c r="AM693" s="15"/>
      <c r="AN693" s="232" t="e">
        <f t="shared" si="293"/>
        <v>#DIV/0!</v>
      </c>
      <c r="AO693" s="214">
        <f t="shared" si="285"/>
        <v>0</v>
      </c>
      <c r="AQ693" s="210"/>
      <c r="AR693" s="231"/>
      <c r="AS693" s="15"/>
      <c r="AT693" s="232">
        <f t="shared" si="294"/>
        <v>0</v>
      </c>
      <c r="AU693" s="235">
        <f t="shared" si="295"/>
        <v>0</v>
      </c>
      <c r="AY693" s="210"/>
      <c r="AZ693" s="231"/>
      <c r="BA693" s="15"/>
      <c r="BB693" s="232">
        <f t="shared" si="282"/>
        <v>0</v>
      </c>
      <c r="BC693" s="235">
        <f t="shared" si="296"/>
        <v>0</v>
      </c>
      <c r="BG693" s="210"/>
      <c r="BH693" s="231"/>
      <c r="BI693" s="15"/>
      <c r="BJ693" s="232">
        <f t="shared" si="286"/>
        <v>0</v>
      </c>
      <c r="BK693" s="235">
        <f t="shared" si="297"/>
        <v>0</v>
      </c>
      <c r="BM693" s="109">
        <f t="shared" si="287"/>
        <v>-4.8671012131077093E-2</v>
      </c>
      <c r="BN693" s="213"/>
      <c r="BR693" s="228"/>
      <c r="BS693" s="311"/>
      <c r="BT693" s="3"/>
      <c r="BU693" s="213"/>
      <c r="BV693" s="213"/>
      <c r="BW693" s="291"/>
    </row>
    <row r="694" spans="1:75" x14ac:dyDescent="0.2">
      <c r="A694" s="210"/>
      <c r="B694" s="211"/>
      <c r="C694" s="848" t="str">
        <f ca="1">IF(ISERR(AVERAGE(INDIRECT("B"&amp;(ROW()-INT($B$1/2))):INDIRECT("B"&amp;(ROW()+INT($B$1/2))))),"",AVERAGE(INDIRECT("B"&amp;(ROW()-INT($B$1/2))):INDIRECT("B"&amp;(ROW()+INT($B$1/2)))))</f>
        <v/>
      </c>
      <c r="D694" s="848">
        <f t="shared" si="300"/>
        <v>0</v>
      </c>
      <c r="E694" s="862"/>
      <c r="F694" s="212"/>
      <c r="G694" s="2"/>
      <c r="H694" s="213"/>
      <c r="I694" s="213"/>
      <c r="J694" s="51"/>
      <c r="K694" s="51"/>
      <c r="L694" s="553"/>
      <c r="M694" s="542"/>
      <c r="N694" s="544"/>
      <c r="O694" s="5"/>
      <c r="P694" s="216"/>
      <c r="Q694" s="217"/>
      <c r="R694" s="218"/>
      <c r="S694" s="219">
        <f t="shared" si="288"/>
        <v>0</v>
      </c>
      <c r="T694" s="220">
        <f t="shared" si="289"/>
        <v>0</v>
      </c>
      <c r="U694" s="214">
        <f t="shared" si="298"/>
        <v>0</v>
      </c>
      <c r="W694" s="221"/>
      <c r="X694" s="222"/>
      <c r="Y694" s="222"/>
      <c r="Z694" s="223"/>
      <c r="AA694" s="222"/>
      <c r="AB694" s="224"/>
      <c r="AC694" s="225"/>
      <c r="AD694" s="2">
        <f t="shared" si="283"/>
        <v>0</v>
      </c>
      <c r="AE694" s="2">
        <f t="shared" si="284"/>
        <v>0</v>
      </c>
      <c r="AF694" s="226"/>
      <c r="AG694" s="219">
        <f t="shared" si="290"/>
        <v>0</v>
      </c>
      <c r="AH694" s="234">
        <f t="shared" si="291"/>
        <v>0</v>
      </c>
      <c r="AI694" s="214">
        <f t="shared" si="299"/>
        <v>0</v>
      </c>
      <c r="AK694" s="229">
        <f t="shared" si="292"/>
        <v>0</v>
      </c>
      <c r="AL694" s="226"/>
      <c r="AM694" s="15"/>
      <c r="AN694" s="232" t="e">
        <f t="shared" si="293"/>
        <v>#DIV/0!</v>
      </c>
      <c r="AO694" s="214">
        <f t="shared" si="285"/>
        <v>0</v>
      </c>
      <c r="AQ694" s="210"/>
      <c r="AR694" s="231"/>
      <c r="AS694" s="15"/>
      <c r="AT694" s="232">
        <f t="shared" si="294"/>
        <v>0</v>
      </c>
      <c r="AU694" s="235">
        <f t="shared" si="295"/>
        <v>0</v>
      </c>
      <c r="AY694" s="210"/>
      <c r="AZ694" s="231"/>
      <c r="BA694" s="15"/>
      <c r="BB694" s="232">
        <f t="shared" si="282"/>
        <v>0</v>
      </c>
      <c r="BC694" s="235">
        <f t="shared" si="296"/>
        <v>0</v>
      </c>
      <c r="BG694" s="210"/>
      <c r="BH694" s="231"/>
      <c r="BI694" s="15"/>
      <c r="BJ694" s="232">
        <f t="shared" si="286"/>
        <v>0</v>
      </c>
      <c r="BK694" s="235">
        <f t="shared" si="297"/>
        <v>0</v>
      </c>
      <c r="BM694" s="109">
        <f t="shared" si="287"/>
        <v>-5.050334962881383E-2</v>
      </c>
      <c r="BN694" s="213"/>
      <c r="BR694" s="228"/>
      <c r="BS694" s="311"/>
      <c r="BT694" s="3"/>
      <c r="BU694" s="213"/>
      <c r="BV694" s="213"/>
      <c r="BW694" s="291"/>
    </row>
    <row r="695" spans="1:75" x14ac:dyDescent="0.2">
      <c r="A695" s="210"/>
      <c r="B695" s="211"/>
      <c r="C695" s="848" t="str">
        <f ca="1">IF(ISERR(AVERAGE(INDIRECT("B"&amp;(ROW()-INT($B$1/2))):INDIRECT("B"&amp;(ROW()+INT($B$1/2))))),"",AVERAGE(INDIRECT("B"&amp;(ROW()-INT($B$1/2))):INDIRECT("B"&amp;(ROW()+INT($B$1/2)))))</f>
        <v/>
      </c>
      <c r="D695" s="848">
        <f t="shared" si="300"/>
        <v>0</v>
      </c>
      <c r="E695" s="862"/>
      <c r="F695" s="212"/>
      <c r="G695" s="2"/>
      <c r="H695" s="213"/>
      <c r="I695" s="213"/>
      <c r="J695" s="51"/>
      <c r="K695" s="51"/>
      <c r="L695" s="553"/>
      <c r="M695" s="542"/>
      <c r="N695" s="544"/>
      <c r="O695" s="5"/>
      <c r="P695" s="216"/>
      <c r="Q695" s="217"/>
      <c r="R695" s="218"/>
      <c r="S695" s="219">
        <f t="shared" si="288"/>
        <v>0</v>
      </c>
      <c r="T695" s="220">
        <f t="shared" si="289"/>
        <v>0</v>
      </c>
      <c r="U695" s="214">
        <f t="shared" si="298"/>
        <v>0</v>
      </c>
      <c r="W695" s="221"/>
      <c r="X695" s="222"/>
      <c r="Y695" s="222"/>
      <c r="Z695" s="223"/>
      <c r="AA695" s="222"/>
      <c r="AB695" s="224"/>
      <c r="AC695" s="225"/>
      <c r="AD695" s="2">
        <f t="shared" si="283"/>
        <v>0</v>
      </c>
      <c r="AE695" s="2">
        <f t="shared" si="284"/>
        <v>0</v>
      </c>
      <c r="AF695" s="226"/>
      <c r="AG695" s="219">
        <f t="shared" si="290"/>
        <v>0</v>
      </c>
      <c r="AH695" s="234">
        <f t="shared" si="291"/>
        <v>0</v>
      </c>
      <c r="AI695" s="214">
        <f t="shared" si="299"/>
        <v>0</v>
      </c>
      <c r="AK695" s="229">
        <f t="shared" si="292"/>
        <v>0</v>
      </c>
      <c r="AL695" s="226"/>
      <c r="AM695" s="15"/>
      <c r="AN695" s="232" t="e">
        <f t="shared" si="293"/>
        <v>#DIV/0!</v>
      </c>
      <c r="AO695" s="214">
        <f t="shared" si="285"/>
        <v>0</v>
      </c>
      <c r="AQ695" s="210"/>
      <c r="AR695" s="231"/>
      <c r="AS695" s="15"/>
      <c r="AT695" s="232">
        <f t="shared" si="294"/>
        <v>0</v>
      </c>
      <c r="AU695" s="235">
        <f t="shared" si="295"/>
        <v>0</v>
      </c>
      <c r="AY695" s="210"/>
      <c r="AZ695" s="231"/>
      <c r="BA695" s="15"/>
      <c r="BB695" s="232">
        <f t="shared" si="282"/>
        <v>0</v>
      </c>
      <c r="BC695" s="235">
        <f t="shared" si="296"/>
        <v>0</v>
      </c>
      <c r="BG695" s="210"/>
      <c r="BH695" s="231"/>
      <c r="BI695" s="15"/>
      <c r="BJ695" s="232">
        <f t="shared" si="286"/>
        <v>0</v>
      </c>
      <c r="BK695" s="235">
        <f t="shared" si="297"/>
        <v>0</v>
      </c>
      <c r="BM695" s="109">
        <f t="shared" si="287"/>
        <v>-5.2335687126550567E-2</v>
      </c>
      <c r="BN695" s="213"/>
      <c r="BR695" s="228"/>
      <c r="BS695" s="311"/>
      <c r="BT695" s="3"/>
      <c r="BU695" s="213"/>
      <c r="BV695" s="213"/>
      <c r="BW695" s="291"/>
    </row>
    <row r="696" spans="1:75" x14ac:dyDescent="0.2">
      <c r="A696" s="210"/>
      <c r="B696" s="211"/>
      <c r="C696" s="848" t="str">
        <f ca="1">IF(ISERR(AVERAGE(INDIRECT("B"&amp;(ROW()-INT($B$1/2))):INDIRECT("B"&amp;(ROW()+INT($B$1/2))))),"",AVERAGE(INDIRECT("B"&amp;(ROW()-INT($B$1/2))):INDIRECT("B"&amp;(ROW()+INT($B$1/2)))))</f>
        <v/>
      </c>
      <c r="D696" s="848">
        <f t="shared" si="300"/>
        <v>0</v>
      </c>
      <c r="E696" s="862"/>
      <c r="F696" s="212"/>
      <c r="G696" s="2"/>
      <c r="H696" s="213"/>
      <c r="I696" s="213"/>
      <c r="J696" s="51"/>
      <c r="K696" s="51"/>
      <c r="L696" s="553"/>
      <c r="M696" s="542"/>
      <c r="N696" s="544"/>
      <c r="O696" s="5"/>
      <c r="P696" s="216"/>
      <c r="Q696" s="217"/>
      <c r="R696" s="218"/>
      <c r="S696" s="219">
        <f t="shared" si="288"/>
        <v>0</v>
      </c>
      <c r="T696" s="220">
        <f t="shared" si="289"/>
        <v>0</v>
      </c>
      <c r="U696" s="214">
        <f t="shared" si="298"/>
        <v>0</v>
      </c>
      <c r="W696" s="221"/>
      <c r="X696" s="222"/>
      <c r="Y696" s="222"/>
      <c r="Z696" s="223"/>
      <c r="AA696" s="222"/>
      <c r="AB696" s="224"/>
      <c r="AC696" s="225"/>
      <c r="AD696" s="2">
        <f t="shared" si="283"/>
        <v>0</v>
      </c>
      <c r="AE696" s="2">
        <f t="shared" si="284"/>
        <v>0</v>
      </c>
      <c r="AF696" s="226"/>
      <c r="AG696" s="219">
        <f t="shared" si="290"/>
        <v>0</v>
      </c>
      <c r="AH696" s="234">
        <f t="shared" si="291"/>
        <v>0</v>
      </c>
      <c r="AI696" s="214">
        <f t="shared" si="299"/>
        <v>0</v>
      </c>
      <c r="AK696" s="229">
        <f t="shared" si="292"/>
        <v>0</v>
      </c>
      <c r="AL696" s="226"/>
      <c r="AM696" s="15"/>
      <c r="AN696" s="232" t="e">
        <f t="shared" si="293"/>
        <v>#DIV/0!</v>
      </c>
      <c r="AO696" s="214">
        <f t="shared" si="285"/>
        <v>0</v>
      </c>
      <c r="AQ696" s="210"/>
      <c r="AR696" s="231"/>
      <c r="AS696" s="15"/>
      <c r="AT696" s="232">
        <f t="shared" si="294"/>
        <v>0</v>
      </c>
      <c r="AU696" s="235">
        <f t="shared" si="295"/>
        <v>0</v>
      </c>
      <c r="AY696" s="210"/>
      <c r="AZ696" s="231"/>
      <c r="BA696" s="15"/>
      <c r="BB696" s="232">
        <f t="shared" si="282"/>
        <v>0</v>
      </c>
      <c r="BC696" s="235">
        <f t="shared" si="296"/>
        <v>0</v>
      </c>
      <c r="BG696" s="210"/>
      <c r="BH696" s="231"/>
      <c r="BI696" s="15"/>
      <c r="BJ696" s="232">
        <f t="shared" si="286"/>
        <v>0</v>
      </c>
      <c r="BK696" s="235">
        <f t="shared" si="297"/>
        <v>0</v>
      </c>
      <c r="BM696" s="109">
        <f t="shared" si="287"/>
        <v>-5.4168024624287305E-2</v>
      </c>
      <c r="BN696" s="213"/>
      <c r="BR696" s="228"/>
      <c r="BS696" s="311"/>
      <c r="BT696" s="3"/>
      <c r="BU696" s="213"/>
      <c r="BV696" s="213"/>
      <c r="BW696" s="291"/>
    </row>
    <row r="697" spans="1:75" x14ac:dyDescent="0.2">
      <c r="A697" s="210"/>
      <c r="B697" s="211"/>
      <c r="C697" s="848" t="str">
        <f ca="1">IF(ISERR(AVERAGE(INDIRECT("B"&amp;(ROW()-INT($B$1/2))):INDIRECT("B"&amp;(ROW()+INT($B$1/2))))),"",AVERAGE(INDIRECT("B"&amp;(ROW()-INT($B$1/2))):INDIRECT("B"&amp;(ROW()+INT($B$1/2)))))</f>
        <v/>
      </c>
      <c r="D697" s="848">
        <f t="shared" si="300"/>
        <v>0</v>
      </c>
      <c r="E697" s="862"/>
      <c r="F697" s="212"/>
      <c r="G697" s="2"/>
      <c r="H697" s="213"/>
      <c r="I697" s="213"/>
      <c r="J697" s="51"/>
      <c r="K697" s="51"/>
      <c r="L697" s="553"/>
      <c r="M697" s="542"/>
      <c r="N697" s="544"/>
      <c r="O697" s="5"/>
      <c r="P697" s="216"/>
      <c r="Q697" s="217"/>
      <c r="R697" s="218"/>
      <c r="S697" s="219">
        <f t="shared" si="288"/>
        <v>0</v>
      </c>
      <c r="T697" s="220">
        <f t="shared" si="289"/>
        <v>0</v>
      </c>
      <c r="U697" s="214">
        <f t="shared" si="298"/>
        <v>0</v>
      </c>
      <c r="W697" s="221"/>
      <c r="X697" s="222"/>
      <c r="Y697" s="222"/>
      <c r="Z697" s="223"/>
      <c r="AA697" s="222"/>
      <c r="AB697" s="224"/>
      <c r="AC697" s="225"/>
      <c r="AD697" s="2">
        <f t="shared" si="283"/>
        <v>0</v>
      </c>
      <c r="AE697" s="2">
        <f t="shared" si="284"/>
        <v>0</v>
      </c>
      <c r="AF697" s="226"/>
      <c r="AG697" s="219">
        <f t="shared" si="290"/>
        <v>0</v>
      </c>
      <c r="AH697" s="234">
        <f t="shared" si="291"/>
        <v>0</v>
      </c>
      <c r="AI697" s="214">
        <f t="shared" si="299"/>
        <v>0</v>
      </c>
      <c r="AK697" s="229">
        <f t="shared" si="292"/>
        <v>0</v>
      </c>
      <c r="AL697" s="226"/>
      <c r="AM697" s="15"/>
      <c r="AN697" s="232" t="e">
        <f t="shared" si="293"/>
        <v>#DIV/0!</v>
      </c>
      <c r="AO697" s="214">
        <f t="shared" si="285"/>
        <v>0</v>
      </c>
      <c r="AQ697" s="210"/>
      <c r="AR697" s="231"/>
      <c r="AS697" s="15"/>
      <c r="AT697" s="232">
        <f t="shared" si="294"/>
        <v>0</v>
      </c>
      <c r="AU697" s="235">
        <f t="shared" si="295"/>
        <v>0</v>
      </c>
      <c r="AY697" s="210"/>
      <c r="AZ697" s="231"/>
      <c r="BA697" s="15"/>
      <c r="BB697" s="232">
        <f t="shared" si="282"/>
        <v>0</v>
      </c>
      <c r="BC697" s="235">
        <f t="shared" si="296"/>
        <v>0</v>
      </c>
      <c r="BG697" s="210"/>
      <c r="BH697" s="231"/>
      <c r="BI697" s="15"/>
      <c r="BJ697" s="232">
        <f t="shared" si="286"/>
        <v>0</v>
      </c>
      <c r="BK697" s="235">
        <f t="shared" si="297"/>
        <v>0</v>
      </c>
      <c r="BM697" s="109">
        <f t="shared" si="287"/>
        <v>-5.6000362122024042E-2</v>
      </c>
      <c r="BN697" s="213"/>
      <c r="BR697" s="228"/>
      <c r="BS697" s="311"/>
      <c r="BT697" s="3"/>
      <c r="BU697" s="213"/>
      <c r="BV697" s="213"/>
      <c r="BW697" s="291"/>
    </row>
    <row r="698" spans="1:75" x14ac:dyDescent="0.2">
      <c r="A698" s="210"/>
      <c r="B698" s="211"/>
      <c r="C698" s="848" t="str">
        <f ca="1">IF(ISERR(AVERAGE(INDIRECT("B"&amp;(ROW()-INT($B$1/2))):INDIRECT("B"&amp;(ROW()+INT($B$1/2))))),"",AVERAGE(INDIRECT("B"&amp;(ROW()-INT($B$1/2))):INDIRECT("B"&amp;(ROW()+INT($B$1/2)))))</f>
        <v/>
      </c>
      <c r="D698" s="848">
        <f t="shared" si="300"/>
        <v>0</v>
      </c>
      <c r="E698" s="862"/>
      <c r="F698" s="212"/>
      <c r="G698" s="2"/>
      <c r="H698" s="213"/>
      <c r="I698" s="213"/>
      <c r="J698" s="51"/>
      <c r="K698" s="51"/>
      <c r="L698" s="553"/>
      <c r="M698" s="542"/>
      <c r="N698" s="544"/>
      <c r="O698" s="5"/>
      <c r="P698" s="216"/>
      <c r="Q698" s="217"/>
      <c r="R698" s="218"/>
      <c r="S698" s="219">
        <f t="shared" si="288"/>
        <v>0</v>
      </c>
      <c r="T698" s="220">
        <f t="shared" si="289"/>
        <v>0</v>
      </c>
      <c r="U698" s="214">
        <f t="shared" si="298"/>
        <v>0</v>
      </c>
      <c r="W698" s="221"/>
      <c r="X698" s="222"/>
      <c r="Y698" s="222"/>
      <c r="Z698" s="223"/>
      <c r="AA698" s="222"/>
      <c r="AB698" s="224"/>
      <c r="AC698" s="225"/>
      <c r="AD698" s="2">
        <f t="shared" si="283"/>
        <v>0</v>
      </c>
      <c r="AE698" s="2">
        <f t="shared" si="284"/>
        <v>0</v>
      </c>
      <c r="AF698" s="226"/>
      <c r="AG698" s="219">
        <f t="shared" si="290"/>
        <v>0</v>
      </c>
      <c r="AH698" s="234">
        <f t="shared" si="291"/>
        <v>0</v>
      </c>
      <c r="AI698" s="214">
        <f t="shared" si="299"/>
        <v>0</v>
      </c>
      <c r="AK698" s="229">
        <f t="shared" si="292"/>
        <v>0</v>
      </c>
      <c r="AL698" s="226"/>
      <c r="AM698" s="15"/>
      <c r="AN698" s="232" t="e">
        <f t="shared" si="293"/>
        <v>#DIV/0!</v>
      </c>
      <c r="AO698" s="214">
        <f t="shared" si="285"/>
        <v>0</v>
      </c>
      <c r="AQ698" s="210"/>
      <c r="AR698" s="231"/>
      <c r="AS698" s="15"/>
      <c r="AT698" s="232">
        <f t="shared" si="294"/>
        <v>0</v>
      </c>
      <c r="AU698" s="235">
        <f t="shared" si="295"/>
        <v>0</v>
      </c>
      <c r="AY698" s="210"/>
      <c r="AZ698" s="231"/>
      <c r="BA698" s="15"/>
      <c r="BB698" s="232">
        <f t="shared" si="282"/>
        <v>0</v>
      </c>
      <c r="BC698" s="235">
        <f t="shared" si="296"/>
        <v>0</v>
      </c>
      <c r="BG698" s="210"/>
      <c r="BH698" s="231"/>
      <c r="BI698" s="15"/>
      <c r="BJ698" s="232">
        <f t="shared" si="286"/>
        <v>0</v>
      </c>
      <c r="BK698" s="235">
        <f t="shared" si="297"/>
        <v>0</v>
      </c>
      <c r="BM698" s="109">
        <f t="shared" si="287"/>
        <v>-5.7832699619760779E-2</v>
      </c>
      <c r="BN698" s="213"/>
      <c r="BR698" s="228"/>
      <c r="BS698" s="311"/>
      <c r="BT698" s="3"/>
      <c r="BU698" s="213"/>
      <c r="BV698" s="213"/>
      <c r="BW698" s="291"/>
    </row>
    <row r="699" spans="1:75" x14ac:dyDescent="0.2">
      <c r="A699" s="210"/>
      <c r="B699" s="211"/>
      <c r="C699" s="848" t="str">
        <f ca="1">IF(ISERR(AVERAGE(INDIRECT("B"&amp;(ROW()-INT($B$1/2))):INDIRECT("B"&amp;(ROW()+INT($B$1/2))))),"",AVERAGE(INDIRECT("B"&amp;(ROW()-INT($B$1/2))):INDIRECT("B"&amp;(ROW()+INT($B$1/2)))))</f>
        <v/>
      </c>
      <c r="D699" s="848">
        <f t="shared" si="300"/>
        <v>0</v>
      </c>
      <c r="E699" s="862"/>
      <c r="F699" s="212"/>
      <c r="G699" s="2"/>
      <c r="H699" s="213"/>
      <c r="I699" s="213"/>
      <c r="J699" s="51"/>
      <c r="K699" s="51"/>
      <c r="L699" s="553"/>
      <c r="M699" s="542"/>
      <c r="N699" s="544"/>
      <c r="O699" s="5"/>
      <c r="P699" s="216"/>
      <c r="Q699" s="217"/>
      <c r="R699" s="218"/>
      <c r="S699" s="219">
        <f t="shared" si="288"/>
        <v>0</v>
      </c>
      <c r="T699" s="220">
        <f t="shared" si="289"/>
        <v>0</v>
      </c>
      <c r="U699" s="214">
        <f t="shared" si="298"/>
        <v>0</v>
      </c>
      <c r="W699" s="221"/>
      <c r="X699" s="222"/>
      <c r="Y699" s="222"/>
      <c r="Z699" s="223"/>
      <c r="AA699" s="222"/>
      <c r="AB699" s="224"/>
      <c r="AC699" s="225"/>
      <c r="AD699" s="2">
        <f t="shared" si="283"/>
        <v>0</v>
      </c>
      <c r="AE699" s="2">
        <f t="shared" si="284"/>
        <v>0</v>
      </c>
      <c r="AF699" s="226"/>
      <c r="AG699" s="219">
        <f t="shared" si="290"/>
        <v>0</v>
      </c>
      <c r="AH699" s="234">
        <f t="shared" si="291"/>
        <v>0</v>
      </c>
      <c r="AI699" s="214">
        <f t="shared" si="299"/>
        <v>0</v>
      </c>
      <c r="AK699" s="229">
        <f t="shared" si="292"/>
        <v>0</v>
      </c>
      <c r="AL699" s="226"/>
      <c r="AM699" s="15"/>
      <c r="AN699" s="232" t="e">
        <f t="shared" si="293"/>
        <v>#DIV/0!</v>
      </c>
      <c r="AO699" s="214">
        <f t="shared" si="285"/>
        <v>0</v>
      </c>
      <c r="AQ699" s="210"/>
      <c r="AR699" s="231"/>
      <c r="AS699" s="15"/>
      <c r="AT699" s="232">
        <f t="shared" si="294"/>
        <v>0</v>
      </c>
      <c r="AU699" s="235">
        <f t="shared" si="295"/>
        <v>0</v>
      </c>
      <c r="AY699" s="210"/>
      <c r="AZ699" s="231"/>
      <c r="BA699" s="15"/>
      <c r="BB699" s="232">
        <f t="shared" si="282"/>
        <v>0</v>
      </c>
      <c r="BC699" s="235">
        <f t="shared" si="296"/>
        <v>0</v>
      </c>
      <c r="BG699" s="210"/>
      <c r="BH699" s="231"/>
      <c r="BI699" s="15"/>
      <c r="BJ699" s="232">
        <f t="shared" si="286"/>
        <v>0</v>
      </c>
      <c r="BK699" s="235">
        <f t="shared" si="297"/>
        <v>0</v>
      </c>
      <c r="BM699" s="109">
        <f t="shared" si="287"/>
        <v>-5.9665037117497516E-2</v>
      </c>
      <c r="BN699" s="213"/>
      <c r="BR699" s="228"/>
      <c r="BS699" s="311"/>
      <c r="BT699" s="3"/>
      <c r="BU699" s="213"/>
      <c r="BV699" s="213"/>
      <c r="BW699" s="291"/>
    </row>
    <row r="700" spans="1:75" x14ac:dyDescent="0.2">
      <c r="A700" s="210"/>
      <c r="B700" s="211"/>
      <c r="C700" s="848" t="str">
        <f ca="1">IF(ISERR(AVERAGE(INDIRECT("B"&amp;(ROW()-INT($B$1/2))):INDIRECT("B"&amp;(ROW()+INT($B$1/2))))),"",AVERAGE(INDIRECT("B"&amp;(ROW()-INT($B$1/2))):INDIRECT("B"&amp;(ROW()+INT($B$1/2)))))</f>
        <v/>
      </c>
      <c r="D700" s="848">
        <f t="shared" si="300"/>
        <v>0</v>
      </c>
      <c r="E700" s="862"/>
      <c r="F700" s="212"/>
      <c r="G700" s="2"/>
      <c r="H700" s="213"/>
      <c r="I700" s="213"/>
      <c r="J700" s="51"/>
      <c r="K700" s="51"/>
      <c r="L700" s="553"/>
      <c r="M700" s="542"/>
      <c r="N700" s="544"/>
      <c r="O700" s="5"/>
      <c r="P700" s="216"/>
      <c r="Q700" s="217"/>
      <c r="R700" s="218"/>
      <c r="S700" s="219">
        <f t="shared" si="288"/>
        <v>0</v>
      </c>
      <c r="T700" s="220">
        <f t="shared" si="289"/>
        <v>0</v>
      </c>
      <c r="U700" s="214">
        <f t="shared" si="298"/>
        <v>0</v>
      </c>
      <c r="W700" s="221"/>
      <c r="X700" s="222"/>
      <c r="Y700" s="222"/>
      <c r="Z700" s="223"/>
      <c r="AA700" s="222"/>
      <c r="AB700" s="224"/>
      <c r="AC700" s="225"/>
      <c r="AD700" s="2">
        <f t="shared" si="283"/>
        <v>0</v>
      </c>
      <c r="AE700" s="2">
        <f t="shared" si="284"/>
        <v>0</v>
      </c>
      <c r="AF700" s="226"/>
      <c r="AG700" s="219">
        <f t="shared" si="290"/>
        <v>0</v>
      </c>
      <c r="AH700" s="234">
        <f t="shared" si="291"/>
        <v>0</v>
      </c>
      <c r="AI700" s="214">
        <f t="shared" si="299"/>
        <v>0</v>
      </c>
      <c r="AK700" s="229">
        <f t="shared" si="292"/>
        <v>0</v>
      </c>
      <c r="AL700" s="226"/>
      <c r="AM700" s="15"/>
      <c r="AN700" s="232" t="e">
        <f t="shared" si="293"/>
        <v>#DIV/0!</v>
      </c>
      <c r="AO700" s="214">
        <f t="shared" si="285"/>
        <v>0</v>
      </c>
      <c r="AQ700" s="210"/>
      <c r="AR700" s="231"/>
      <c r="AS700" s="15"/>
      <c r="AT700" s="232">
        <f t="shared" si="294"/>
        <v>0</v>
      </c>
      <c r="AU700" s="235">
        <f t="shared" si="295"/>
        <v>0</v>
      </c>
      <c r="AY700" s="210"/>
      <c r="AZ700" s="231"/>
      <c r="BA700" s="15"/>
      <c r="BB700" s="232">
        <f t="shared" si="282"/>
        <v>0</v>
      </c>
      <c r="BC700" s="235">
        <f t="shared" si="296"/>
        <v>0</v>
      </c>
      <c r="BG700" s="210"/>
      <c r="BH700" s="231"/>
      <c r="BI700" s="15"/>
      <c r="BJ700" s="232">
        <f t="shared" si="286"/>
        <v>0</v>
      </c>
      <c r="BK700" s="235">
        <f t="shared" si="297"/>
        <v>0</v>
      </c>
      <c r="BM700" s="109">
        <f t="shared" si="287"/>
        <v>-6.1497374615234253E-2</v>
      </c>
      <c r="BN700" s="213"/>
      <c r="BR700" s="228"/>
      <c r="BS700" s="311"/>
      <c r="BT700" s="3"/>
      <c r="BU700" s="213"/>
      <c r="BV700" s="213"/>
      <c r="BW700" s="291"/>
    </row>
    <row r="701" spans="1:75" x14ac:dyDescent="0.2">
      <c r="A701" s="210"/>
      <c r="B701" s="211"/>
      <c r="C701" s="848" t="str">
        <f ca="1">IF(ISERR(AVERAGE(INDIRECT("B"&amp;(ROW()-INT($B$1/2))):INDIRECT("B"&amp;(ROW()+INT($B$1/2))))),"",AVERAGE(INDIRECT("B"&amp;(ROW()-INT($B$1/2))):INDIRECT("B"&amp;(ROW()+INT($B$1/2)))))</f>
        <v/>
      </c>
      <c r="D701" s="848">
        <f t="shared" si="300"/>
        <v>0</v>
      </c>
      <c r="E701" s="862"/>
      <c r="F701" s="212"/>
      <c r="G701" s="2"/>
      <c r="H701" s="213"/>
      <c r="I701" s="213"/>
      <c r="J701" s="51"/>
      <c r="K701" s="51"/>
      <c r="L701" s="553"/>
      <c r="M701" s="542"/>
      <c r="N701" s="544"/>
      <c r="O701" s="5"/>
      <c r="P701" s="216"/>
      <c r="Q701" s="217"/>
      <c r="R701" s="218"/>
      <c r="S701" s="219">
        <f t="shared" si="288"/>
        <v>0</v>
      </c>
      <c r="T701" s="220">
        <f t="shared" si="289"/>
        <v>0</v>
      </c>
      <c r="U701" s="214">
        <f t="shared" si="298"/>
        <v>0</v>
      </c>
      <c r="W701" s="221"/>
      <c r="X701" s="222"/>
      <c r="Y701" s="222"/>
      <c r="Z701" s="223"/>
      <c r="AA701" s="222"/>
      <c r="AB701" s="224"/>
      <c r="AC701" s="225"/>
      <c r="AD701" s="2">
        <f t="shared" si="283"/>
        <v>0</v>
      </c>
      <c r="AE701" s="2">
        <f t="shared" si="284"/>
        <v>0</v>
      </c>
      <c r="AF701" s="226"/>
      <c r="AG701" s="219">
        <f t="shared" si="290"/>
        <v>0</v>
      </c>
      <c r="AH701" s="234">
        <f t="shared" si="291"/>
        <v>0</v>
      </c>
      <c r="AI701" s="214">
        <f t="shared" si="299"/>
        <v>0</v>
      </c>
      <c r="AK701" s="229">
        <f t="shared" si="292"/>
        <v>0</v>
      </c>
      <c r="AL701" s="226"/>
      <c r="AM701" s="15"/>
      <c r="AN701" s="232" t="e">
        <f t="shared" si="293"/>
        <v>#DIV/0!</v>
      </c>
      <c r="AO701" s="214">
        <f t="shared" si="285"/>
        <v>0</v>
      </c>
      <c r="AQ701" s="210"/>
      <c r="AR701" s="231"/>
      <c r="AS701" s="15"/>
      <c r="AT701" s="232">
        <f t="shared" si="294"/>
        <v>0</v>
      </c>
      <c r="AU701" s="235">
        <f t="shared" si="295"/>
        <v>0</v>
      </c>
      <c r="AY701" s="210"/>
      <c r="AZ701" s="231"/>
      <c r="BA701" s="15"/>
      <c r="BB701" s="232">
        <f t="shared" si="282"/>
        <v>0</v>
      </c>
      <c r="BC701" s="235">
        <f t="shared" si="296"/>
        <v>0</v>
      </c>
      <c r="BG701" s="210"/>
      <c r="BH701" s="231"/>
      <c r="BI701" s="15"/>
      <c r="BJ701" s="232">
        <f t="shared" si="286"/>
        <v>0</v>
      </c>
      <c r="BK701" s="235">
        <f t="shared" si="297"/>
        <v>0</v>
      </c>
      <c r="BM701" s="109">
        <f t="shared" si="287"/>
        <v>-6.332971211297099E-2</v>
      </c>
      <c r="BN701" s="213"/>
      <c r="BR701" s="228"/>
      <c r="BS701" s="311"/>
      <c r="BT701" s="3"/>
      <c r="BU701" s="213"/>
      <c r="BV701" s="213"/>
      <c r="BW701" s="291"/>
    </row>
    <row r="702" spans="1:75" x14ac:dyDescent="0.2">
      <c r="A702" s="210"/>
      <c r="B702" s="211"/>
      <c r="C702" s="848" t="str">
        <f ca="1">IF(ISERR(AVERAGE(INDIRECT("B"&amp;(ROW()-INT($B$1/2))):INDIRECT("B"&amp;(ROW()+INT($B$1/2))))),"",AVERAGE(INDIRECT("B"&amp;(ROW()-INT($B$1/2))):INDIRECT("B"&amp;(ROW()+INT($B$1/2)))))</f>
        <v/>
      </c>
      <c r="D702" s="848">
        <f t="shared" si="300"/>
        <v>0</v>
      </c>
      <c r="E702" s="862"/>
      <c r="F702" s="212"/>
      <c r="G702" s="2"/>
      <c r="H702" s="213"/>
      <c r="I702" s="213"/>
      <c r="J702" s="51"/>
      <c r="K702" s="51"/>
      <c r="L702" s="553"/>
      <c r="M702" s="542"/>
      <c r="N702" s="544"/>
      <c r="O702" s="5"/>
      <c r="P702" s="216"/>
      <c r="Q702" s="217"/>
      <c r="R702" s="218"/>
      <c r="S702" s="219">
        <f t="shared" si="288"/>
        <v>0</v>
      </c>
      <c r="T702" s="220">
        <f t="shared" si="289"/>
        <v>0</v>
      </c>
      <c r="U702" s="214">
        <f t="shared" si="298"/>
        <v>0</v>
      </c>
      <c r="W702" s="221"/>
      <c r="X702" s="222"/>
      <c r="Y702" s="222"/>
      <c r="Z702" s="223"/>
      <c r="AA702" s="222"/>
      <c r="AB702" s="224"/>
      <c r="AC702" s="225"/>
      <c r="AD702" s="2">
        <f t="shared" si="283"/>
        <v>0</v>
      </c>
      <c r="AE702" s="2">
        <f t="shared" si="284"/>
        <v>0</v>
      </c>
      <c r="AF702" s="226"/>
      <c r="AG702" s="219">
        <f t="shared" si="290"/>
        <v>0</v>
      </c>
      <c r="AH702" s="234">
        <f t="shared" si="291"/>
        <v>0</v>
      </c>
      <c r="AI702" s="214">
        <f t="shared" si="299"/>
        <v>0</v>
      </c>
      <c r="AK702" s="229">
        <f t="shared" si="292"/>
        <v>0</v>
      </c>
      <c r="AL702" s="226"/>
      <c r="AM702" s="15"/>
      <c r="AN702" s="232" t="e">
        <f t="shared" si="293"/>
        <v>#DIV/0!</v>
      </c>
      <c r="AO702" s="214">
        <f t="shared" si="285"/>
        <v>0</v>
      </c>
      <c r="AQ702" s="210"/>
      <c r="AR702" s="231"/>
      <c r="AS702" s="15"/>
      <c r="AT702" s="232">
        <f t="shared" si="294"/>
        <v>0</v>
      </c>
      <c r="AU702" s="235">
        <f t="shared" si="295"/>
        <v>0</v>
      </c>
      <c r="AY702" s="210"/>
      <c r="AZ702" s="231"/>
      <c r="BA702" s="15"/>
      <c r="BB702" s="232">
        <f t="shared" si="282"/>
        <v>0</v>
      </c>
      <c r="BC702" s="235">
        <f t="shared" si="296"/>
        <v>0</v>
      </c>
      <c r="BG702" s="210"/>
      <c r="BH702" s="231"/>
      <c r="BI702" s="15"/>
      <c r="BJ702" s="232">
        <f t="shared" si="286"/>
        <v>0</v>
      </c>
      <c r="BK702" s="235">
        <f t="shared" si="297"/>
        <v>0</v>
      </c>
      <c r="BM702" s="109">
        <f t="shared" si="287"/>
        <v>-6.5162049610707734E-2</v>
      </c>
      <c r="BN702" s="213"/>
      <c r="BR702" s="228"/>
      <c r="BS702" s="311"/>
      <c r="BT702" s="3"/>
      <c r="BU702" s="213"/>
      <c r="BV702" s="213"/>
      <c r="BW702" s="291"/>
    </row>
    <row r="703" spans="1:75" x14ac:dyDescent="0.2">
      <c r="A703" s="210"/>
      <c r="B703" s="211"/>
      <c r="C703" s="848" t="str">
        <f ca="1">IF(ISERR(AVERAGE(INDIRECT("B"&amp;(ROW()-INT($B$1/2))):INDIRECT("B"&amp;(ROW()+INT($B$1/2))))),"",AVERAGE(INDIRECT("B"&amp;(ROW()-INT($B$1/2))):INDIRECT("B"&amp;(ROW()+INT($B$1/2)))))</f>
        <v/>
      </c>
      <c r="D703" s="848">
        <f t="shared" si="300"/>
        <v>0</v>
      </c>
      <c r="E703" s="862"/>
      <c r="F703" s="212"/>
      <c r="G703" s="2"/>
      <c r="H703" s="213"/>
      <c r="I703" s="213"/>
      <c r="J703" s="51"/>
      <c r="K703" s="51"/>
      <c r="L703" s="553"/>
      <c r="M703" s="542"/>
      <c r="N703" s="544"/>
      <c r="O703" s="5"/>
      <c r="P703" s="216"/>
      <c r="Q703" s="217"/>
      <c r="R703" s="218"/>
      <c r="S703" s="219">
        <f t="shared" si="288"/>
        <v>0</v>
      </c>
      <c r="T703" s="220">
        <f t="shared" si="289"/>
        <v>0</v>
      </c>
      <c r="U703" s="214">
        <f t="shared" si="298"/>
        <v>0</v>
      </c>
      <c r="W703" s="221"/>
      <c r="X703" s="222"/>
      <c r="Y703" s="222"/>
      <c r="Z703" s="223"/>
      <c r="AA703" s="222"/>
      <c r="AB703" s="224"/>
      <c r="AC703" s="225"/>
      <c r="AD703" s="2">
        <f t="shared" si="283"/>
        <v>0</v>
      </c>
      <c r="AE703" s="2">
        <f t="shared" si="284"/>
        <v>0</v>
      </c>
      <c r="AF703" s="226"/>
      <c r="AG703" s="219">
        <f t="shared" si="290"/>
        <v>0</v>
      </c>
      <c r="AH703" s="234">
        <f t="shared" si="291"/>
        <v>0</v>
      </c>
      <c r="AI703" s="214">
        <f t="shared" si="299"/>
        <v>0</v>
      </c>
      <c r="AK703" s="229">
        <f t="shared" si="292"/>
        <v>0</v>
      </c>
      <c r="AL703" s="226"/>
      <c r="AM703" s="15"/>
      <c r="AN703" s="232" t="e">
        <f t="shared" si="293"/>
        <v>#DIV/0!</v>
      </c>
      <c r="AO703" s="214">
        <f t="shared" si="285"/>
        <v>0</v>
      </c>
      <c r="AQ703" s="210"/>
      <c r="AR703" s="231"/>
      <c r="AS703" s="15"/>
      <c r="AT703" s="232">
        <f t="shared" si="294"/>
        <v>0</v>
      </c>
      <c r="AU703" s="235">
        <f t="shared" si="295"/>
        <v>0</v>
      </c>
      <c r="AY703" s="210"/>
      <c r="AZ703" s="231"/>
      <c r="BA703" s="15"/>
      <c r="BB703" s="232">
        <f t="shared" si="282"/>
        <v>0</v>
      </c>
      <c r="BC703" s="235">
        <f t="shared" si="296"/>
        <v>0</v>
      </c>
      <c r="BG703" s="210"/>
      <c r="BH703" s="231"/>
      <c r="BI703" s="15"/>
      <c r="BJ703" s="232">
        <f t="shared" si="286"/>
        <v>0</v>
      </c>
      <c r="BK703" s="235">
        <f t="shared" si="297"/>
        <v>0</v>
      </c>
      <c r="BM703" s="109">
        <f t="shared" si="287"/>
        <v>-6.6994387108444478E-2</v>
      </c>
      <c r="BN703" s="213"/>
      <c r="BR703" s="228"/>
      <c r="BS703" s="311"/>
      <c r="BT703" s="3"/>
      <c r="BU703" s="213"/>
      <c r="BV703" s="213"/>
      <c r="BW703" s="291"/>
    </row>
    <row r="704" spans="1:75" x14ac:dyDescent="0.2">
      <c r="A704" s="210"/>
      <c r="B704" s="211"/>
      <c r="C704" s="848" t="str">
        <f ca="1">IF(ISERR(AVERAGE(INDIRECT("B"&amp;(ROW()-INT($B$1/2))):INDIRECT("B"&amp;(ROW()+INT($B$1/2))))),"",AVERAGE(INDIRECT("B"&amp;(ROW()-INT($B$1/2))):INDIRECT("B"&amp;(ROW()+INT($B$1/2)))))</f>
        <v/>
      </c>
      <c r="D704" s="848">
        <f t="shared" si="300"/>
        <v>0</v>
      </c>
      <c r="E704" s="862"/>
      <c r="F704" s="212"/>
      <c r="G704" s="2"/>
      <c r="H704" s="213"/>
      <c r="I704" s="213"/>
      <c r="J704" s="51"/>
      <c r="K704" s="51"/>
      <c r="L704" s="553"/>
      <c r="M704" s="542"/>
      <c r="N704" s="544"/>
      <c r="O704" s="5"/>
      <c r="P704" s="216"/>
      <c r="Q704" s="217"/>
      <c r="R704" s="218"/>
      <c r="S704" s="219">
        <f t="shared" si="288"/>
        <v>0</v>
      </c>
      <c r="T704" s="220">
        <f t="shared" si="289"/>
        <v>0</v>
      </c>
      <c r="U704" s="214">
        <f t="shared" si="298"/>
        <v>0</v>
      </c>
      <c r="W704" s="221"/>
      <c r="X704" s="222"/>
      <c r="Y704" s="222"/>
      <c r="Z704" s="223"/>
      <c r="AA704" s="222"/>
      <c r="AB704" s="224"/>
      <c r="AC704" s="225"/>
      <c r="AD704" s="2">
        <f t="shared" si="283"/>
        <v>0</v>
      </c>
      <c r="AE704" s="2">
        <f t="shared" si="284"/>
        <v>0</v>
      </c>
      <c r="AF704" s="226"/>
      <c r="AG704" s="219">
        <f t="shared" si="290"/>
        <v>0</v>
      </c>
      <c r="AH704" s="234">
        <f t="shared" si="291"/>
        <v>0</v>
      </c>
      <c r="AI704" s="214">
        <f t="shared" si="299"/>
        <v>0</v>
      </c>
      <c r="AK704" s="229">
        <f t="shared" si="292"/>
        <v>0</v>
      </c>
      <c r="AL704" s="226"/>
      <c r="AM704" s="15"/>
      <c r="AN704" s="232" t="e">
        <f t="shared" si="293"/>
        <v>#DIV/0!</v>
      </c>
      <c r="AO704" s="214">
        <f t="shared" si="285"/>
        <v>0</v>
      </c>
      <c r="AQ704" s="210"/>
      <c r="AR704" s="231"/>
      <c r="AS704" s="15"/>
      <c r="AT704" s="232">
        <f t="shared" si="294"/>
        <v>0</v>
      </c>
      <c r="AU704" s="235">
        <f t="shared" si="295"/>
        <v>0</v>
      </c>
      <c r="AY704" s="210"/>
      <c r="AZ704" s="231"/>
      <c r="BA704" s="15"/>
      <c r="BB704" s="232">
        <f t="shared" si="282"/>
        <v>0</v>
      </c>
      <c r="BC704" s="235">
        <f t="shared" si="296"/>
        <v>0</v>
      </c>
      <c r="BG704" s="210"/>
      <c r="BH704" s="231"/>
      <c r="BI704" s="15"/>
      <c r="BJ704" s="232">
        <f t="shared" si="286"/>
        <v>0</v>
      </c>
      <c r="BK704" s="235">
        <f t="shared" si="297"/>
        <v>0</v>
      </c>
      <c r="BM704" s="109">
        <f t="shared" si="287"/>
        <v>-6.8826724606181222E-2</v>
      </c>
      <c r="BN704" s="213"/>
      <c r="BR704" s="228"/>
      <c r="BS704" s="311"/>
      <c r="BT704" s="3"/>
      <c r="BU704" s="213"/>
      <c r="BV704" s="213"/>
      <c r="BW704" s="291"/>
    </row>
    <row r="705" spans="1:75" x14ac:dyDescent="0.2">
      <c r="A705" s="210"/>
      <c r="B705" s="211"/>
      <c r="C705" s="848" t="str">
        <f ca="1">IF(ISERR(AVERAGE(INDIRECT("B"&amp;(ROW()-INT($B$1/2))):INDIRECT("B"&amp;(ROW()+INT($B$1/2))))),"",AVERAGE(INDIRECT("B"&amp;(ROW()-INT($B$1/2))):INDIRECT("B"&amp;(ROW()+INT($B$1/2)))))</f>
        <v/>
      </c>
      <c r="D705" s="848">
        <f t="shared" ref="D705:D768" si="301">A705-A704</f>
        <v>0</v>
      </c>
      <c r="E705" s="862"/>
      <c r="F705" s="212"/>
      <c r="G705" s="2"/>
      <c r="H705" s="213"/>
      <c r="I705" s="213"/>
      <c r="J705" s="51"/>
      <c r="K705" s="51"/>
      <c r="L705" s="553"/>
      <c r="M705" s="542"/>
      <c r="N705" s="544"/>
      <c r="O705" s="5"/>
      <c r="P705" s="216"/>
      <c r="Q705" s="217"/>
      <c r="R705" s="218"/>
      <c r="S705" s="219">
        <f t="shared" si="288"/>
        <v>0</v>
      </c>
      <c r="T705" s="220">
        <f t="shared" si="289"/>
        <v>0</v>
      </c>
      <c r="U705" s="214">
        <f t="shared" si="298"/>
        <v>0</v>
      </c>
      <c r="W705" s="221"/>
      <c r="X705" s="222"/>
      <c r="Y705" s="222"/>
      <c r="Z705" s="223"/>
      <c r="AA705" s="222"/>
      <c r="AB705" s="224"/>
      <c r="AC705" s="225"/>
      <c r="AD705" s="2">
        <f t="shared" si="283"/>
        <v>0</v>
      </c>
      <c r="AE705" s="2">
        <f t="shared" si="284"/>
        <v>0</v>
      </c>
      <c r="AF705" s="226"/>
      <c r="AG705" s="219">
        <f t="shared" si="290"/>
        <v>0</v>
      </c>
      <c r="AH705" s="234">
        <f t="shared" si="291"/>
        <v>0</v>
      </c>
      <c r="AI705" s="214">
        <f t="shared" si="299"/>
        <v>0</v>
      </c>
      <c r="AK705" s="229">
        <f t="shared" si="292"/>
        <v>0</v>
      </c>
      <c r="AL705" s="226"/>
      <c r="AM705" s="15"/>
      <c r="AN705" s="232" t="e">
        <f t="shared" si="293"/>
        <v>#DIV/0!</v>
      </c>
      <c r="AO705" s="214">
        <f t="shared" si="285"/>
        <v>0</v>
      </c>
      <c r="AQ705" s="210"/>
      <c r="AR705" s="231"/>
      <c r="AS705" s="15"/>
      <c r="AT705" s="232">
        <f t="shared" si="294"/>
        <v>0</v>
      </c>
      <c r="AU705" s="235">
        <f t="shared" si="295"/>
        <v>0</v>
      </c>
      <c r="AY705" s="210"/>
      <c r="AZ705" s="231"/>
      <c r="BA705" s="15"/>
      <c r="BB705" s="232">
        <f t="shared" si="282"/>
        <v>0</v>
      </c>
      <c r="BC705" s="235">
        <f t="shared" si="296"/>
        <v>0</v>
      </c>
      <c r="BG705" s="210"/>
      <c r="BH705" s="231"/>
      <c r="BI705" s="15"/>
      <c r="BJ705" s="232">
        <f t="shared" si="286"/>
        <v>0</v>
      </c>
      <c r="BK705" s="235">
        <f t="shared" si="297"/>
        <v>0</v>
      </c>
      <c r="BM705" s="109">
        <f t="shared" si="287"/>
        <v>-7.0659062103917966E-2</v>
      </c>
      <c r="BN705" s="213"/>
      <c r="BR705" s="228"/>
      <c r="BS705" s="311"/>
      <c r="BT705" s="3"/>
      <c r="BU705" s="213"/>
      <c r="BV705" s="213"/>
      <c r="BW705" s="291"/>
    </row>
    <row r="706" spans="1:75" x14ac:dyDescent="0.2">
      <c r="A706" s="210"/>
      <c r="B706" s="211"/>
      <c r="C706" s="848" t="str">
        <f ca="1">IF(ISERR(AVERAGE(INDIRECT("B"&amp;(ROW()-INT($B$1/2))):INDIRECT("B"&amp;(ROW()+INT($B$1/2))))),"",AVERAGE(INDIRECT("B"&amp;(ROW()-INT($B$1/2))):INDIRECT("B"&amp;(ROW()+INT($B$1/2)))))</f>
        <v/>
      </c>
      <c r="D706" s="848">
        <f t="shared" si="301"/>
        <v>0</v>
      </c>
      <c r="E706" s="862"/>
      <c r="F706" s="212"/>
      <c r="G706" s="2"/>
      <c r="H706" s="213"/>
      <c r="I706" s="213"/>
      <c r="J706" s="51"/>
      <c r="K706" s="51"/>
      <c r="L706" s="553"/>
      <c r="M706" s="542"/>
      <c r="N706" s="544"/>
      <c r="O706" s="5"/>
      <c r="P706" s="216"/>
      <c r="Q706" s="217"/>
      <c r="R706" s="218"/>
      <c r="S706" s="219">
        <f t="shared" si="288"/>
        <v>0</v>
      </c>
      <c r="T706" s="220">
        <f t="shared" si="289"/>
        <v>0</v>
      </c>
      <c r="U706" s="214">
        <f t="shared" si="298"/>
        <v>0</v>
      </c>
      <c r="W706" s="221"/>
      <c r="X706" s="222"/>
      <c r="Y706" s="222"/>
      <c r="Z706" s="223"/>
      <c r="AA706" s="222"/>
      <c r="AB706" s="224"/>
      <c r="AC706" s="225"/>
      <c r="AD706" s="2">
        <f t="shared" si="283"/>
        <v>0</v>
      </c>
      <c r="AE706" s="2">
        <f t="shared" si="284"/>
        <v>0</v>
      </c>
      <c r="AF706" s="226"/>
      <c r="AG706" s="219">
        <f t="shared" si="290"/>
        <v>0</v>
      </c>
      <c r="AH706" s="234">
        <f t="shared" si="291"/>
        <v>0</v>
      </c>
      <c r="AI706" s="214">
        <f t="shared" si="299"/>
        <v>0</v>
      </c>
      <c r="AK706" s="229">
        <f t="shared" si="292"/>
        <v>0</v>
      </c>
      <c r="AL706" s="226"/>
      <c r="AM706" s="15"/>
      <c r="AN706" s="232" t="e">
        <f t="shared" si="293"/>
        <v>#DIV/0!</v>
      </c>
      <c r="AO706" s="214">
        <f t="shared" si="285"/>
        <v>0</v>
      </c>
      <c r="AQ706" s="210"/>
      <c r="AR706" s="231"/>
      <c r="AS706" s="15"/>
      <c r="AT706" s="232">
        <f t="shared" si="294"/>
        <v>0</v>
      </c>
      <c r="AU706" s="235">
        <f t="shared" si="295"/>
        <v>0</v>
      </c>
      <c r="AY706" s="210"/>
      <c r="AZ706" s="231"/>
      <c r="BA706" s="15"/>
      <c r="BB706" s="232">
        <f t="shared" si="282"/>
        <v>0</v>
      </c>
      <c r="BC706" s="235">
        <f t="shared" si="296"/>
        <v>0</v>
      </c>
      <c r="BG706" s="210"/>
      <c r="BH706" s="231"/>
      <c r="BI706" s="15"/>
      <c r="BJ706" s="232">
        <f t="shared" si="286"/>
        <v>0</v>
      </c>
      <c r="BK706" s="235">
        <f t="shared" si="297"/>
        <v>0</v>
      </c>
      <c r="BM706" s="109">
        <f t="shared" si="287"/>
        <v>-7.249139960165471E-2</v>
      </c>
      <c r="BN706" s="213"/>
      <c r="BR706" s="228"/>
      <c r="BS706" s="311"/>
      <c r="BT706" s="3"/>
      <c r="BU706" s="213"/>
      <c r="BV706" s="213"/>
      <c r="BW706" s="291"/>
    </row>
    <row r="707" spans="1:75" x14ac:dyDescent="0.2">
      <c r="A707" s="210"/>
      <c r="B707" s="211"/>
      <c r="C707" s="848" t="str">
        <f ca="1">IF(ISERR(AVERAGE(INDIRECT("B"&amp;(ROW()-INT($B$1/2))):INDIRECT("B"&amp;(ROW()+INT($B$1/2))))),"",AVERAGE(INDIRECT("B"&amp;(ROW()-INT($B$1/2))):INDIRECT("B"&amp;(ROW()+INT($B$1/2)))))</f>
        <v/>
      </c>
      <c r="D707" s="848">
        <f t="shared" si="301"/>
        <v>0</v>
      </c>
      <c r="E707" s="862"/>
      <c r="F707" s="212"/>
      <c r="G707" s="2"/>
      <c r="H707" s="213"/>
      <c r="I707" s="213"/>
      <c r="J707" s="51"/>
      <c r="K707" s="51"/>
      <c r="L707" s="553"/>
      <c r="M707" s="542"/>
      <c r="N707" s="544"/>
      <c r="O707" s="5"/>
      <c r="P707" s="216"/>
      <c r="Q707" s="217"/>
      <c r="R707" s="218"/>
      <c r="S707" s="219">
        <f t="shared" si="288"/>
        <v>0</v>
      </c>
      <c r="T707" s="220">
        <f t="shared" si="289"/>
        <v>0</v>
      </c>
      <c r="U707" s="214">
        <f t="shared" si="298"/>
        <v>0</v>
      </c>
      <c r="W707" s="221"/>
      <c r="X707" s="222"/>
      <c r="Y707" s="222"/>
      <c r="Z707" s="223"/>
      <c r="AA707" s="222"/>
      <c r="AB707" s="224"/>
      <c r="AC707" s="225"/>
      <c r="AD707" s="2">
        <f t="shared" si="283"/>
        <v>0</v>
      </c>
      <c r="AE707" s="2">
        <f t="shared" si="284"/>
        <v>0</v>
      </c>
      <c r="AF707" s="226"/>
      <c r="AG707" s="219">
        <f t="shared" si="290"/>
        <v>0</v>
      </c>
      <c r="AH707" s="234">
        <f t="shared" si="291"/>
        <v>0</v>
      </c>
      <c r="AI707" s="214">
        <f t="shared" si="299"/>
        <v>0</v>
      </c>
      <c r="AK707" s="229">
        <f t="shared" si="292"/>
        <v>0</v>
      </c>
      <c r="AL707" s="226"/>
      <c r="AM707" s="15"/>
      <c r="AN707" s="232" t="e">
        <f t="shared" si="293"/>
        <v>#DIV/0!</v>
      </c>
      <c r="AO707" s="214">
        <f t="shared" si="285"/>
        <v>0</v>
      </c>
      <c r="AQ707" s="210"/>
      <c r="AR707" s="231"/>
      <c r="AS707" s="15"/>
      <c r="AT707" s="232">
        <f t="shared" si="294"/>
        <v>0</v>
      </c>
      <c r="AU707" s="235">
        <f t="shared" si="295"/>
        <v>0</v>
      </c>
      <c r="AY707" s="210"/>
      <c r="AZ707" s="231"/>
      <c r="BA707" s="15"/>
      <c r="BB707" s="232">
        <f t="shared" si="282"/>
        <v>0</v>
      </c>
      <c r="BC707" s="235">
        <f t="shared" si="296"/>
        <v>0</v>
      </c>
      <c r="BG707" s="210"/>
      <c r="BH707" s="231"/>
      <c r="BI707" s="15"/>
      <c r="BJ707" s="232">
        <f t="shared" si="286"/>
        <v>0</v>
      </c>
      <c r="BK707" s="235">
        <f t="shared" si="297"/>
        <v>0</v>
      </c>
      <c r="BM707" s="109">
        <f t="shared" si="287"/>
        <v>-7.4323737099391454E-2</v>
      </c>
      <c r="BN707" s="213"/>
      <c r="BR707" s="228"/>
      <c r="BS707" s="311"/>
      <c r="BT707" s="3"/>
      <c r="BU707" s="213"/>
      <c r="BV707" s="213"/>
      <c r="BW707" s="291"/>
    </row>
    <row r="708" spans="1:75" x14ac:dyDescent="0.2">
      <c r="A708" s="210"/>
      <c r="B708" s="211"/>
      <c r="C708" s="848" t="str">
        <f ca="1">IF(ISERR(AVERAGE(INDIRECT("B"&amp;(ROW()-INT($B$1/2))):INDIRECT("B"&amp;(ROW()+INT($B$1/2))))),"",AVERAGE(INDIRECT("B"&amp;(ROW()-INT($B$1/2))):INDIRECT("B"&amp;(ROW()+INT($B$1/2)))))</f>
        <v/>
      </c>
      <c r="D708" s="848">
        <f t="shared" si="301"/>
        <v>0</v>
      </c>
      <c r="E708" s="862"/>
      <c r="F708" s="212"/>
      <c r="G708" s="2"/>
      <c r="H708" s="213"/>
      <c r="I708" s="213"/>
      <c r="J708" s="51"/>
      <c r="K708" s="51"/>
      <c r="L708" s="553"/>
      <c r="M708" s="542"/>
      <c r="N708" s="544"/>
      <c r="O708" s="5"/>
      <c r="P708" s="216"/>
      <c r="Q708" s="217"/>
      <c r="R708" s="218"/>
      <c r="S708" s="219">
        <f t="shared" si="288"/>
        <v>0</v>
      </c>
      <c r="T708" s="220">
        <f t="shared" si="289"/>
        <v>0</v>
      </c>
      <c r="U708" s="214">
        <f t="shared" si="298"/>
        <v>0</v>
      </c>
      <c r="W708" s="221"/>
      <c r="X708" s="222"/>
      <c r="Y708" s="222"/>
      <c r="Z708" s="223"/>
      <c r="AA708" s="222"/>
      <c r="AB708" s="224"/>
      <c r="AC708" s="225"/>
      <c r="AD708" s="2">
        <f t="shared" si="283"/>
        <v>0</v>
      </c>
      <c r="AE708" s="2">
        <f t="shared" si="284"/>
        <v>0</v>
      </c>
      <c r="AF708" s="226"/>
      <c r="AG708" s="219">
        <f t="shared" si="290"/>
        <v>0</v>
      </c>
      <c r="AH708" s="234">
        <f t="shared" si="291"/>
        <v>0</v>
      </c>
      <c r="AI708" s="214">
        <f t="shared" si="299"/>
        <v>0</v>
      </c>
      <c r="AK708" s="229">
        <f t="shared" si="292"/>
        <v>0</v>
      </c>
      <c r="AL708" s="226"/>
      <c r="AM708" s="15"/>
      <c r="AN708" s="232" t="e">
        <f t="shared" si="293"/>
        <v>#DIV/0!</v>
      </c>
      <c r="AO708" s="214">
        <f t="shared" si="285"/>
        <v>0</v>
      </c>
      <c r="AQ708" s="210"/>
      <c r="AR708" s="231"/>
      <c r="AS708" s="15"/>
      <c r="AT708" s="232">
        <f t="shared" si="294"/>
        <v>0</v>
      </c>
      <c r="AU708" s="235">
        <f t="shared" si="295"/>
        <v>0</v>
      </c>
      <c r="AY708" s="210"/>
      <c r="AZ708" s="231"/>
      <c r="BA708" s="15"/>
      <c r="BB708" s="232">
        <f t="shared" ref="BB708:BB771" si="302">IF(AY708&gt;0,(26.3/MAX($AY$4:$AY$4600))*AY708,0)</f>
        <v>0</v>
      </c>
      <c r="BC708" s="235">
        <f t="shared" si="296"/>
        <v>0</v>
      </c>
      <c r="BG708" s="210"/>
      <c r="BH708" s="231"/>
      <c r="BI708" s="15"/>
      <c r="BJ708" s="232">
        <f t="shared" si="286"/>
        <v>0</v>
      </c>
      <c r="BK708" s="235">
        <f t="shared" si="297"/>
        <v>0</v>
      </c>
      <c r="BM708" s="109">
        <f t="shared" si="287"/>
        <v>-7.6156074597128198E-2</v>
      </c>
      <c r="BN708" s="213"/>
      <c r="BR708" s="228"/>
      <c r="BS708" s="311"/>
      <c r="BT708" s="3"/>
      <c r="BU708" s="213"/>
      <c r="BV708" s="213"/>
      <c r="BW708" s="291"/>
    </row>
    <row r="709" spans="1:75" x14ac:dyDescent="0.2">
      <c r="A709" s="210"/>
      <c r="B709" s="211"/>
      <c r="C709" s="848" t="str">
        <f ca="1">IF(ISERR(AVERAGE(INDIRECT("B"&amp;(ROW()-INT($B$1/2))):INDIRECT("B"&amp;(ROW()+INT($B$1/2))))),"",AVERAGE(INDIRECT("B"&amp;(ROW()-INT($B$1/2))):INDIRECT("B"&amp;(ROW()+INT($B$1/2)))))</f>
        <v/>
      </c>
      <c r="D709" s="848">
        <f t="shared" si="301"/>
        <v>0</v>
      </c>
      <c r="E709" s="862"/>
      <c r="F709" s="212"/>
      <c r="G709" s="2"/>
      <c r="H709" s="213"/>
      <c r="I709" s="213"/>
      <c r="J709" s="51"/>
      <c r="K709" s="51"/>
      <c r="L709" s="553"/>
      <c r="M709" s="542"/>
      <c r="N709" s="544"/>
      <c r="O709" s="5"/>
      <c r="P709" s="216"/>
      <c r="Q709" s="217"/>
      <c r="R709" s="218"/>
      <c r="S709" s="219">
        <f t="shared" si="288"/>
        <v>0</v>
      </c>
      <c r="T709" s="220">
        <f t="shared" si="289"/>
        <v>0</v>
      </c>
      <c r="U709" s="214">
        <f t="shared" si="298"/>
        <v>0</v>
      </c>
      <c r="W709" s="221"/>
      <c r="X709" s="222"/>
      <c r="Y709" s="222"/>
      <c r="Z709" s="223"/>
      <c r="AA709" s="222"/>
      <c r="AB709" s="224"/>
      <c r="AC709" s="225"/>
      <c r="AD709" s="2">
        <f t="shared" ref="AD709:AD772" si="303">IF(W709&lt;0,W709-X709/60-Y709/3600,W709+X709/60+Y709/3600)</f>
        <v>0</v>
      </c>
      <c r="AE709" s="2">
        <f t="shared" ref="AE709:AE772" si="304">IF(Z709&lt;0,Z709-AA709/60-AB709/3600,Z709+AA709/60+AB709/3600)</f>
        <v>0</v>
      </c>
      <c r="AF709" s="226"/>
      <c r="AG709" s="219">
        <f t="shared" si="290"/>
        <v>0</v>
      </c>
      <c r="AH709" s="234">
        <f t="shared" si="291"/>
        <v>0</v>
      </c>
      <c r="AI709" s="214">
        <f t="shared" si="299"/>
        <v>0</v>
      </c>
      <c r="AK709" s="229">
        <f t="shared" si="292"/>
        <v>0</v>
      </c>
      <c r="AL709" s="226"/>
      <c r="AM709" s="15"/>
      <c r="AN709" s="232" t="e">
        <f t="shared" si="293"/>
        <v>#DIV/0!</v>
      </c>
      <c r="AO709" s="214">
        <f t="shared" ref="AO709:AO772" si="305">AL709*3.28084</f>
        <v>0</v>
      </c>
      <c r="AQ709" s="210"/>
      <c r="AR709" s="231"/>
      <c r="AS709" s="15"/>
      <c r="AT709" s="232">
        <f t="shared" si="294"/>
        <v>0</v>
      </c>
      <c r="AU709" s="235">
        <f t="shared" si="295"/>
        <v>0</v>
      </c>
      <c r="AY709" s="210"/>
      <c r="AZ709" s="231"/>
      <c r="BA709" s="15"/>
      <c r="BB709" s="232">
        <f t="shared" si="302"/>
        <v>0</v>
      </c>
      <c r="BC709" s="235">
        <f t="shared" si="296"/>
        <v>0</v>
      </c>
      <c r="BG709" s="210"/>
      <c r="BH709" s="231"/>
      <c r="BI709" s="15"/>
      <c r="BJ709" s="232">
        <f t="shared" ref="BJ709:BJ772" si="306">BG709</f>
        <v>0</v>
      </c>
      <c r="BK709" s="235">
        <f t="shared" si="297"/>
        <v>0</v>
      </c>
      <c r="BM709" s="109">
        <f t="shared" ref="BM709:BM772" si="307">BM708+$BQ$14</f>
        <v>-7.7988412094864942E-2</v>
      </c>
      <c r="BN709" s="213"/>
      <c r="BR709" s="228"/>
      <c r="BS709" s="311"/>
      <c r="BT709" s="3"/>
      <c r="BU709" s="213"/>
      <c r="BV709" s="213"/>
      <c r="BW709" s="291"/>
    </row>
    <row r="710" spans="1:75" x14ac:dyDescent="0.2">
      <c r="A710" s="210"/>
      <c r="B710" s="211"/>
      <c r="C710" s="848" t="str">
        <f ca="1">IF(ISERR(AVERAGE(INDIRECT("B"&amp;(ROW()-INT($B$1/2))):INDIRECT("B"&amp;(ROW()+INT($B$1/2))))),"",AVERAGE(INDIRECT("B"&amp;(ROW()-INT($B$1/2))):INDIRECT("B"&amp;(ROW()+INT($B$1/2)))))</f>
        <v/>
      </c>
      <c r="D710" s="848">
        <f t="shared" si="301"/>
        <v>0</v>
      </c>
      <c r="E710" s="862"/>
      <c r="F710" s="212"/>
      <c r="G710" s="2"/>
      <c r="H710" s="213"/>
      <c r="I710" s="213"/>
      <c r="J710" s="51"/>
      <c r="K710" s="51"/>
      <c r="L710" s="553"/>
      <c r="M710" s="542"/>
      <c r="N710" s="544"/>
      <c r="O710" s="5"/>
      <c r="P710" s="216"/>
      <c r="Q710" s="217"/>
      <c r="R710" s="218"/>
      <c r="S710" s="219">
        <f t="shared" ref="S710:S773" si="308">S709+IF(P710&lt;&gt;0,1.852*60*1000*((ACOS((SIN((P709/180)*PI()))*(SIN((P710/180)*PI()))+(COS((P709/180)*PI()))*(COS((P710/180)*PI()))*(COS((Q710/180)*PI()-(Q709/180)*PI())))/PI())*180),0)</f>
        <v>0</v>
      </c>
      <c r="T710" s="220">
        <f t="shared" ref="T710:T773" si="309">T709+IF(P710&lt;&gt;0,1.852*60*0.6213712*((ACOS((SIN((P709/180)*PI()))*(SIN((P710/180)*PI()))+(COS((P709/180)*PI()))*(COS((P710/180)*PI()))*(COS((Q710/180)*PI()-(Q709/180)*PI())))/PI())*180),0)</f>
        <v>0</v>
      </c>
      <c r="U710" s="214">
        <f t="shared" si="298"/>
        <v>0</v>
      </c>
      <c r="W710" s="221"/>
      <c r="X710" s="222"/>
      <c r="Y710" s="222"/>
      <c r="Z710" s="223"/>
      <c r="AA710" s="222"/>
      <c r="AB710" s="224"/>
      <c r="AC710" s="225"/>
      <c r="AD710" s="2">
        <f t="shared" si="303"/>
        <v>0</v>
      </c>
      <c r="AE710" s="2">
        <f t="shared" si="304"/>
        <v>0</v>
      </c>
      <c r="AF710" s="226"/>
      <c r="AG710" s="219">
        <f t="shared" ref="AG710:AG773" si="310">AG709+IF(AD710&lt;&gt;0,1.852*60*1000*((ACOS((SIN((AD709/180)*PI()))*(SIN((AD710/180)*PI()))+(COS((AD709/180)*PI()))*(COS((AD710/180)*PI()))*(COS((AE710/180)*PI()-(AE709/180)*PI())))/PI())*180),0)</f>
        <v>0</v>
      </c>
      <c r="AH710" s="234">
        <f t="shared" ref="AH710:AH773" si="311">AH709+IF(AD710&lt;&gt;0,1.852*60*0.6213712*((ACOS((SIN((AD709/180)*PI()))*(SIN((AD710/180)*PI()))+(COS((AD709/180)*PI()))*(COS((AD710/180)*PI()))*(COS((AE710/180)*PI()-(AE709/180)*PI())))/PI())*180),0)</f>
        <v>0</v>
      </c>
      <c r="AI710" s="214">
        <f t="shared" si="299"/>
        <v>0</v>
      </c>
      <c r="AK710" s="229">
        <f t="shared" ref="AK710:AK773" si="312">IF(AL710&gt;0,AK709+$AO$1,0)</f>
        <v>0</v>
      </c>
      <c r="AL710" s="226"/>
      <c r="AM710" s="15"/>
      <c r="AN710" s="232" t="e">
        <f t="shared" ref="AN710:AN773" si="313">(42341.84/MAX(AK710:AK5306))*AK710*0.0006213712</f>
        <v>#DIV/0!</v>
      </c>
      <c r="AO710" s="214">
        <f t="shared" si="305"/>
        <v>0</v>
      </c>
      <c r="AQ710" s="210"/>
      <c r="AR710" s="231"/>
      <c r="AS710" s="15"/>
      <c r="AT710" s="232">
        <f t="shared" ref="AT710:AT773" si="314">IF(AQ710&gt;0,(26.3/(MAX($AQ$4:$AQ$4600)*0.0006213712))*AQ710*0.0006213712,0)</f>
        <v>0</v>
      </c>
      <c r="AU710" s="235">
        <f t="shared" ref="AU710:AU773" si="315">(AR710*3.28084)+(AW$4)</f>
        <v>0</v>
      </c>
      <c r="AY710" s="210"/>
      <c r="AZ710" s="231"/>
      <c r="BA710" s="15"/>
      <c r="BB710" s="232">
        <f t="shared" si="302"/>
        <v>0</v>
      </c>
      <c r="BC710" s="235">
        <f t="shared" ref="BC710:BC773" si="316">AZ710+BE$4</f>
        <v>0</v>
      </c>
      <c r="BG710" s="210"/>
      <c r="BH710" s="231"/>
      <c r="BI710" s="15"/>
      <c r="BJ710" s="232">
        <f t="shared" si="306"/>
        <v>0</v>
      </c>
      <c r="BK710" s="235">
        <f t="shared" ref="BK710:BK773" si="317">BH710*BM710</f>
        <v>0</v>
      </c>
      <c r="BM710" s="109">
        <f t="shared" si="307"/>
        <v>-7.9820749592601686E-2</v>
      </c>
      <c r="BN710" s="213"/>
      <c r="BR710" s="228"/>
      <c r="BS710" s="311"/>
      <c r="BT710" s="3"/>
      <c r="BU710" s="213"/>
      <c r="BV710" s="213"/>
      <c r="BW710" s="291"/>
    </row>
    <row r="711" spans="1:75" x14ac:dyDescent="0.2">
      <c r="A711" s="210"/>
      <c r="B711" s="211"/>
      <c r="C711" s="848" t="str">
        <f ca="1">IF(ISERR(AVERAGE(INDIRECT("B"&amp;(ROW()-INT($B$1/2))):INDIRECT("B"&amp;(ROW()+INT($B$1/2))))),"",AVERAGE(INDIRECT("B"&amp;(ROW()-INT($B$1/2))):INDIRECT("B"&amp;(ROW()+INT($B$1/2)))))</f>
        <v/>
      </c>
      <c r="D711" s="848">
        <f t="shared" si="301"/>
        <v>0</v>
      </c>
      <c r="E711" s="862"/>
      <c r="F711" s="212"/>
      <c r="G711" s="2"/>
      <c r="H711" s="213"/>
      <c r="I711" s="213"/>
      <c r="J711" s="51"/>
      <c r="K711" s="51"/>
      <c r="L711" s="553"/>
      <c r="M711" s="542"/>
      <c r="N711" s="544"/>
      <c r="O711" s="5"/>
      <c r="P711" s="216"/>
      <c r="Q711" s="217"/>
      <c r="R711" s="218"/>
      <c r="S711" s="219">
        <f t="shared" si="308"/>
        <v>0</v>
      </c>
      <c r="T711" s="220">
        <f t="shared" si="309"/>
        <v>0</v>
      </c>
      <c r="U711" s="214">
        <f t="shared" ref="U711:U774" si="318">R711*3.28084</f>
        <v>0</v>
      </c>
      <c r="W711" s="221"/>
      <c r="X711" s="222"/>
      <c r="Y711" s="222"/>
      <c r="Z711" s="223"/>
      <c r="AA711" s="222"/>
      <c r="AB711" s="224"/>
      <c r="AC711" s="225"/>
      <c r="AD711" s="2">
        <f t="shared" si="303"/>
        <v>0</v>
      </c>
      <c r="AE711" s="2">
        <f t="shared" si="304"/>
        <v>0</v>
      </c>
      <c r="AF711" s="226"/>
      <c r="AG711" s="219">
        <f t="shared" si="310"/>
        <v>0</v>
      </c>
      <c r="AH711" s="234">
        <f t="shared" si="311"/>
        <v>0</v>
      </c>
      <c r="AI711" s="214">
        <f t="shared" ref="AI711:AI774" si="319">AF711*3.28084</f>
        <v>0</v>
      </c>
      <c r="AK711" s="229">
        <f t="shared" si="312"/>
        <v>0</v>
      </c>
      <c r="AL711" s="226"/>
      <c r="AM711" s="15"/>
      <c r="AN711" s="232" t="e">
        <f t="shared" si="313"/>
        <v>#DIV/0!</v>
      </c>
      <c r="AO711" s="214">
        <f t="shared" si="305"/>
        <v>0</v>
      </c>
      <c r="AQ711" s="210"/>
      <c r="AR711" s="231"/>
      <c r="AS711" s="15"/>
      <c r="AT711" s="232">
        <f t="shared" si="314"/>
        <v>0</v>
      </c>
      <c r="AU711" s="235">
        <f t="shared" si="315"/>
        <v>0</v>
      </c>
      <c r="AY711" s="210"/>
      <c r="AZ711" s="231"/>
      <c r="BA711" s="15"/>
      <c r="BB711" s="232">
        <f t="shared" si="302"/>
        <v>0</v>
      </c>
      <c r="BC711" s="235">
        <f t="shared" si="316"/>
        <v>0</v>
      </c>
      <c r="BG711" s="210"/>
      <c r="BH711" s="231"/>
      <c r="BI711" s="15"/>
      <c r="BJ711" s="232">
        <f t="shared" si="306"/>
        <v>0</v>
      </c>
      <c r="BK711" s="235">
        <f t="shared" si="317"/>
        <v>0</v>
      </c>
      <c r="BM711" s="109">
        <f t="shared" si="307"/>
        <v>-8.165308709033843E-2</v>
      </c>
      <c r="BN711" s="213"/>
      <c r="BR711" s="228"/>
      <c r="BS711" s="311"/>
      <c r="BT711" s="3"/>
      <c r="BU711" s="213"/>
      <c r="BV711" s="213"/>
      <c r="BW711" s="291"/>
    </row>
    <row r="712" spans="1:75" x14ac:dyDescent="0.2">
      <c r="A712" s="210"/>
      <c r="B712" s="211"/>
      <c r="C712" s="848" t="str">
        <f ca="1">IF(ISERR(AVERAGE(INDIRECT("B"&amp;(ROW()-INT($B$1/2))):INDIRECT("B"&amp;(ROW()+INT($B$1/2))))),"",AVERAGE(INDIRECT("B"&amp;(ROW()-INT($B$1/2))):INDIRECT("B"&amp;(ROW()+INT($B$1/2)))))</f>
        <v/>
      </c>
      <c r="D712" s="848">
        <f t="shared" si="301"/>
        <v>0</v>
      </c>
      <c r="E712" s="862"/>
      <c r="F712" s="212"/>
      <c r="G712" s="2"/>
      <c r="H712" s="213"/>
      <c r="I712" s="213"/>
      <c r="J712" s="51"/>
      <c r="K712" s="51"/>
      <c r="L712" s="553"/>
      <c r="M712" s="542"/>
      <c r="N712" s="544"/>
      <c r="O712" s="5"/>
      <c r="P712" s="216"/>
      <c r="Q712" s="217"/>
      <c r="R712" s="218"/>
      <c r="S712" s="219">
        <f t="shared" si="308"/>
        <v>0</v>
      </c>
      <c r="T712" s="220">
        <f t="shared" si="309"/>
        <v>0</v>
      </c>
      <c r="U712" s="214">
        <f t="shared" si="318"/>
        <v>0</v>
      </c>
      <c r="W712" s="221"/>
      <c r="X712" s="222"/>
      <c r="Y712" s="222"/>
      <c r="Z712" s="223"/>
      <c r="AA712" s="222"/>
      <c r="AB712" s="224"/>
      <c r="AC712" s="225"/>
      <c r="AD712" s="2">
        <f t="shared" si="303"/>
        <v>0</v>
      </c>
      <c r="AE712" s="2">
        <f t="shared" si="304"/>
        <v>0</v>
      </c>
      <c r="AF712" s="226"/>
      <c r="AG712" s="219">
        <f t="shared" si="310"/>
        <v>0</v>
      </c>
      <c r="AH712" s="234">
        <f t="shared" si="311"/>
        <v>0</v>
      </c>
      <c r="AI712" s="214">
        <f t="shared" si="319"/>
        <v>0</v>
      </c>
      <c r="AK712" s="229">
        <f t="shared" si="312"/>
        <v>0</v>
      </c>
      <c r="AL712" s="226"/>
      <c r="AM712" s="15"/>
      <c r="AN712" s="232" t="e">
        <f t="shared" si="313"/>
        <v>#DIV/0!</v>
      </c>
      <c r="AO712" s="214">
        <f t="shared" si="305"/>
        <v>0</v>
      </c>
      <c r="AQ712" s="210"/>
      <c r="AR712" s="231"/>
      <c r="AS712" s="15"/>
      <c r="AT712" s="232">
        <f t="shared" si="314"/>
        <v>0</v>
      </c>
      <c r="AU712" s="235">
        <f t="shared" si="315"/>
        <v>0</v>
      </c>
      <c r="AY712" s="210"/>
      <c r="AZ712" s="231"/>
      <c r="BA712" s="15"/>
      <c r="BB712" s="232">
        <f t="shared" si="302"/>
        <v>0</v>
      </c>
      <c r="BC712" s="235">
        <f t="shared" si="316"/>
        <v>0</v>
      </c>
      <c r="BG712" s="210"/>
      <c r="BH712" s="231"/>
      <c r="BI712" s="15"/>
      <c r="BJ712" s="232">
        <f t="shared" si="306"/>
        <v>0</v>
      </c>
      <c r="BK712" s="235">
        <f t="shared" si="317"/>
        <v>0</v>
      </c>
      <c r="BM712" s="109">
        <f t="shared" si="307"/>
        <v>-8.3485424588075174E-2</v>
      </c>
      <c r="BN712" s="213"/>
      <c r="BR712" s="228"/>
      <c r="BS712" s="311"/>
      <c r="BT712" s="3"/>
      <c r="BU712" s="213"/>
      <c r="BV712" s="213"/>
      <c r="BW712" s="291"/>
    </row>
    <row r="713" spans="1:75" x14ac:dyDescent="0.2">
      <c r="A713" s="210"/>
      <c r="B713" s="211"/>
      <c r="C713" s="848" t="str">
        <f ca="1">IF(ISERR(AVERAGE(INDIRECT("B"&amp;(ROW()-INT($B$1/2))):INDIRECT("B"&amp;(ROW()+INT($B$1/2))))),"",AVERAGE(INDIRECT("B"&amp;(ROW()-INT($B$1/2))):INDIRECT("B"&amp;(ROW()+INT($B$1/2)))))</f>
        <v/>
      </c>
      <c r="D713" s="848">
        <f t="shared" si="301"/>
        <v>0</v>
      </c>
      <c r="E713" s="862"/>
      <c r="F713" s="212"/>
      <c r="G713" s="2"/>
      <c r="H713" s="213"/>
      <c r="I713" s="213"/>
      <c r="J713" s="51"/>
      <c r="K713" s="51"/>
      <c r="L713" s="553"/>
      <c r="M713" s="542"/>
      <c r="N713" s="544"/>
      <c r="O713" s="5"/>
      <c r="P713" s="216"/>
      <c r="Q713" s="217"/>
      <c r="R713" s="218"/>
      <c r="S713" s="219">
        <f t="shared" si="308"/>
        <v>0</v>
      </c>
      <c r="T713" s="220">
        <f t="shared" si="309"/>
        <v>0</v>
      </c>
      <c r="U713" s="214">
        <f t="shared" si="318"/>
        <v>0</v>
      </c>
      <c r="W713" s="221"/>
      <c r="X713" s="222"/>
      <c r="Y713" s="222"/>
      <c r="Z713" s="223"/>
      <c r="AA713" s="222"/>
      <c r="AB713" s="224"/>
      <c r="AC713" s="225"/>
      <c r="AD713" s="2">
        <f t="shared" si="303"/>
        <v>0</v>
      </c>
      <c r="AE713" s="2">
        <f t="shared" si="304"/>
        <v>0</v>
      </c>
      <c r="AF713" s="226"/>
      <c r="AG713" s="219">
        <f t="shared" si="310"/>
        <v>0</v>
      </c>
      <c r="AH713" s="234">
        <f t="shared" si="311"/>
        <v>0</v>
      </c>
      <c r="AI713" s="214">
        <f t="shared" si="319"/>
        <v>0</v>
      </c>
      <c r="AK713" s="229">
        <f t="shared" si="312"/>
        <v>0</v>
      </c>
      <c r="AL713" s="226"/>
      <c r="AM713" s="15"/>
      <c r="AN713" s="232" t="e">
        <f t="shared" si="313"/>
        <v>#DIV/0!</v>
      </c>
      <c r="AO713" s="214">
        <f t="shared" si="305"/>
        <v>0</v>
      </c>
      <c r="AQ713" s="210"/>
      <c r="AR713" s="231"/>
      <c r="AS713" s="15"/>
      <c r="AT713" s="232">
        <f t="shared" si="314"/>
        <v>0</v>
      </c>
      <c r="AU713" s="235">
        <f t="shared" si="315"/>
        <v>0</v>
      </c>
      <c r="AY713" s="210"/>
      <c r="AZ713" s="231"/>
      <c r="BA713" s="15"/>
      <c r="BB713" s="232">
        <f t="shared" si="302"/>
        <v>0</v>
      </c>
      <c r="BC713" s="235">
        <f t="shared" si="316"/>
        <v>0</v>
      </c>
      <c r="BG713" s="210"/>
      <c r="BH713" s="231"/>
      <c r="BI713" s="15"/>
      <c r="BJ713" s="232">
        <f t="shared" si="306"/>
        <v>0</v>
      </c>
      <c r="BK713" s="235">
        <f t="shared" si="317"/>
        <v>0</v>
      </c>
      <c r="BM713" s="109">
        <f t="shared" si="307"/>
        <v>-8.5317762085811918E-2</v>
      </c>
      <c r="BN713" s="213"/>
      <c r="BR713" s="228"/>
      <c r="BS713" s="311"/>
      <c r="BT713" s="3"/>
      <c r="BU713" s="213"/>
      <c r="BV713" s="213"/>
      <c r="BW713" s="291"/>
    </row>
    <row r="714" spans="1:75" x14ac:dyDescent="0.2">
      <c r="A714" s="210"/>
      <c r="B714" s="211"/>
      <c r="C714" s="848" t="str">
        <f ca="1">IF(ISERR(AVERAGE(INDIRECT("B"&amp;(ROW()-INT($B$1/2))):INDIRECT("B"&amp;(ROW()+INT($B$1/2))))),"",AVERAGE(INDIRECT("B"&amp;(ROW()-INT($B$1/2))):INDIRECT("B"&amp;(ROW()+INT($B$1/2)))))</f>
        <v/>
      </c>
      <c r="D714" s="848">
        <f t="shared" si="301"/>
        <v>0</v>
      </c>
      <c r="E714" s="862"/>
      <c r="F714" s="212"/>
      <c r="G714" s="2"/>
      <c r="H714" s="213"/>
      <c r="I714" s="213"/>
      <c r="J714" s="51"/>
      <c r="K714" s="51"/>
      <c r="L714" s="553"/>
      <c r="M714" s="542"/>
      <c r="N714" s="544"/>
      <c r="O714" s="5"/>
      <c r="P714" s="216"/>
      <c r="Q714" s="217"/>
      <c r="R714" s="218"/>
      <c r="S714" s="219">
        <f t="shared" si="308"/>
        <v>0</v>
      </c>
      <c r="T714" s="220">
        <f t="shared" si="309"/>
        <v>0</v>
      </c>
      <c r="U714" s="214">
        <f t="shared" si="318"/>
        <v>0</v>
      </c>
      <c r="W714" s="221"/>
      <c r="X714" s="222"/>
      <c r="Y714" s="222"/>
      <c r="Z714" s="223"/>
      <c r="AA714" s="222"/>
      <c r="AB714" s="224"/>
      <c r="AC714" s="225"/>
      <c r="AD714" s="2">
        <f t="shared" si="303"/>
        <v>0</v>
      </c>
      <c r="AE714" s="2">
        <f t="shared" si="304"/>
        <v>0</v>
      </c>
      <c r="AF714" s="226"/>
      <c r="AG714" s="219">
        <f t="shared" si="310"/>
        <v>0</v>
      </c>
      <c r="AH714" s="234">
        <f t="shared" si="311"/>
        <v>0</v>
      </c>
      <c r="AI714" s="214">
        <f t="shared" si="319"/>
        <v>0</v>
      </c>
      <c r="AK714" s="229">
        <f t="shared" si="312"/>
        <v>0</v>
      </c>
      <c r="AL714" s="226"/>
      <c r="AM714" s="15"/>
      <c r="AN714" s="232" t="e">
        <f t="shared" si="313"/>
        <v>#DIV/0!</v>
      </c>
      <c r="AO714" s="214">
        <f t="shared" si="305"/>
        <v>0</v>
      </c>
      <c r="AQ714" s="210"/>
      <c r="AR714" s="231"/>
      <c r="AS714" s="15"/>
      <c r="AT714" s="232">
        <f t="shared" si="314"/>
        <v>0</v>
      </c>
      <c r="AU714" s="235">
        <f t="shared" si="315"/>
        <v>0</v>
      </c>
      <c r="AY714" s="210"/>
      <c r="AZ714" s="231"/>
      <c r="BA714" s="15"/>
      <c r="BB714" s="232">
        <f t="shared" si="302"/>
        <v>0</v>
      </c>
      <c r="BC714" s="235">
        <f t="shared" si="316"/>
        <v>0</v>
      </c>
      <c r="BG714" s="210"/>
      <c r="BH714" s="231"/>
      <c r="BI714" s="15"/>
      <c r="BJ714" s="232">
        <f t="shared" si="306"/>
        <v>0</v>
      </c>
      <c r="BK714" s="235">
        <f t="shared" si="317"/>
        <v>0</v>
      </c>
      <c r="BM714" s="109">
        <f t="shared" si="307"/>
        <v>-8.7150099583548662E-2</v>
      </c>
      <c r="BN714" s="213"/>
      <c r="BR714" s="228"/>
      <c r="BS714" s="311"/>
      <c r="BT714" s="3"/>
      <c r="BU714" s="213"/>
      <c r="BV714" s="213"/>
      <c r="BW714" s="291"/>
    </row>
    <row r="715" spans="1:75" x14ac:dyDescent="0.2">
      <c r="A715" s="210"/>
      <c r="B715" s="211"/>
      <c r="C715" s="848" t="str">
        <f ca="1">IF(ISERR(AVERAGE(INDIRECT("B"&amp;(ROW()-INT($B$1/2))):INDIRECT("B"&amp;(ROW()+INT($B$1/2))))),"",AVERAGE(INDIRECT("B"&amp;(ROW()-INT($B$1/2))):INDIRECT("B"&amp;(ROW()+INT($B$1/2)))))</f>
        <v/>
      </c>
      <c r="D715" s="848">
        <f t="shared" si="301"/>
        <v>0</v>
      </c>
      <c r="E715" s="862"/>
      <c r="F715" s="212"/>
      <c r="G715" s="2"/>
      <c r="H715" s="213"/>
      <c r="I715" s="213"/>
      <c r="J715" s="51"/>
      <c r="K715" s="51"/>
      <c r="L715" s="553"/>
      <c r="M715" s="542"/>
      <c r="N715" s="544"/>
      <c r="O715" s="5"/>
      <c r="P715" s="216"/>
      <c r="Q715" s="217"/>
      <c r="R715" s="218"/>
      <c r="S715" s="219">
        <f t="shared" si="308"/>
        <v>0</v>
      </c>
      <c r="T715" s="220">
        <f t="shared" si="309"/>
        <v>0</v>
      </c>
      <c r="U715" s="214">
        <f t="shared" si="318"/>
        <v>0</v>
      </c>
      <c r="W715" s="221"/>
      <c r="X715" s="222"/>
      <c r="Y715" s="222"/>
      <c r="Z715" s="223"/>
      <c r="AA715" s="222"/>
      <c r="AB715" s="224"/>
      <c r="AC715" s="225"/>
      <c r="AD715" s="2">
        <f t="shared" si="303"/>
        <v>0</v>
      </c>
      <c r="AE715" s="2">
        <f t="shared" si="304"/>
        <v>0</v>
      </c>
      <c r="AF715" s="226"/>
      <c r="AG715" s="219">
        <f t="shared" si="310"/>
        <v>0</v>
      </c>
      <c r="AH715" s="234">
        <f t="shared" si="311"/>
        <v>0</v>
      </c>
      <c r="AI715" s="214">
        <f t="shared" si="319"/>
        <v>0</v>
      </c>
      <c r="AK715" s="229">
        <f t="shared" si="312"/>
        <v>0</v>
      </c>
      <c r="AL715" s="226"/>
      <c r="AM715" s="15"/>
      <c r="AN715" s="232" t="e">
        <f t="shared" si="313"/>
        <v>#DIV/0!</v>
      </c>
      <c r="AO715" s="214">
        <f t="shared" si="305"/>
        <v>0</v>
      </c>
      <c r="AQ715" s="210"/>
      <c r="AR715" s="231"/>
      <c r="AS715" s="15"/>
      <c r="AT715" s="232">
        <f t="shared" si="314"/>
        <v>0</v>
      </c>
      <c r="AU715" s="235">
        <f t="shared" si="315"/>
        <v>0</v>
      </c>
      <c r="AY715" s="210"/>
      <c r="AZ715" s="231"/>
      <c r="BA715" s="15"/>
      <c r="BB715" s="232">
        <f t="shared" si="302"/>
        <v>0</v>
      </c>
      <c r="BC715" s="235">
        <f t="shared" si="316"/>
        <v>0</v>
      </c>
      <c r="BG715" s="210"/>
      <c r="BH715" s="231"/>
      <c r="BI715" s="15"/>
      <c r="BJ715" s="232">
        <f t="shared" si="306"/>
        <v>0</v>
      </c>
      <c r="BK715" s="235">
        <f t="shared" si="317"/>
        <v>0</v>
      </c>
      <c r="BM715" s="109">
        <f t="shared" si="307"/>
        <v>-8.8982437081285407E-2</v>
      </c>
      <c r="BN715" s="213"/>
      <c r="BR715" s="228"/>
      <c r="BS715" s="311"/>
      <c r="BT715" s="3"/>
      <c r="BU715" s="213"/>
      <c r="BV715" s="213"/>
      <c r="BW715" s="291"/>
    </row>
    <row r="716" spans="1:75" x14ac:dyDescent="0.2">
      <c r="A716" s="210"/>
      <c r="B716" s="211"/>
      <c r="C716" s="848" t="str">
        <f ca="1">IF(ISERR(AVERAGE(INDIRECT("B"&amp;(ROW()-INT($B$1/2))):INDIRECT("B"&amp;(ROW()+INT($B$1/2))))),"",AVERAGE(INDIRECT("B"&amp;(ROW()-INT($B$1/2))):INDIRECT("B"&amp;(ROW()+INT($B$1/2)))))</f>
        <v/>
      </c>
      <c r="D716" s="848">
        <f t="shared" si="301"/>
        <v>0</v>
      </c>
      <c r="E716" s="862"/>
      <c r="F716" s="212"/>
      <c r="G716" s="2"/>
      <c r="H716" s="213"/>
      <c r="I716" s="213"/>
      <c r="J716" s="51"/>
      <c r="K716" s="51"/>
      <c r="L716" s="553"/>
      <c r="M716" s="542"/>
      <c r="N716" s="544"/>
      <c r="O716" s="5"/>
      <c r="P716" s="216"/>
      <c r="Q716" s="217"/>
      <c r="R716" s="218"/>
      <c r="S716" s="219">
        <f t="shared" si="308"/>
        <v>0</v>
      </c>
      <c r="T716" s="220">
        <f t="shared" si="309"/>
        <v>0</v>
      </c>
      <c r="U716" s="214">
        <f t="shared" si="318"/>
        <v>0</v>
      </c>
      <c r="W716" s="221"/>
      <c r="X716" s="222"/>
      <c r="Y716" s="222"/>
      <c r="Z716" s="223"/>
      <c r="AA716" s="222"/>
      <c r="AB716" s="224"/>
      <c r="AC716" s="225"/>
      <c r="AD716" s="2">
        <f t="shared" si="303"/>
        <v>0</v>
      </c>
      <c r="AE716" s="2">
        <f t="shared" si="304"/>
        <v>0</v>
      </c>
      <c r="AF716" s="226"/>
      <c r="AG716" s="219">
        <f t="shared" si="310"/>
        <v>0</v>
      </c>
      <c r="AH716" s="234">
        <f t="shared" si="311"/>
        <v>0</v>
      </c>
      <c r="AI716" s="214">
        <f t="shared" si="319"/>
        <v>0</v>
      </c>
      <c r="AK716" s="229">
        <f t="shared" si="312"/>
        <v>0</v>
      </c>
      <c r="AL716" s="226"/>
      <c r="AM716" s="15"/>
      <c r="AN716" s="232" t="e">
        <f t="shared" si="313"/>
        <v>#DIV/0!</v>
      </c>
      <c r="AO716" s="214">
        <f t="shared" si="305"/>
        <v>0</v>
      </c>
      <c r="AQ716" s="210"/>
      <c r="AR716" s="231"/>
      <c r="AS716" s="15"/>
      <c r="AT716" s="232">
        <f t="shared" si="314"/>
        <v>0</v>
      </c>
      <c r="AU716" s="235">
        <f t="shared" si="315"/>
        <v>0</v>
      </c>
      <c r="AY716" s="210"/>
      <c r="AZ716" s="231"/>
      <c r="BA716" s="15"/>
      <c r="BB716" s="232">
        <f t="shared" si="302"/>
        <v>0</v>
      </c>
      <c r="BC716" s="235">
        <f t="shared" si="316"/>
        <v>0</v>
      </c>
      <c r="BG716" s="210"/>
      <c r="BH716" s="231"/>
      <c r="BI716" s="15"/>
      <c r="BJ716" s="232">
        <f t="shared" si="306"/>
        <v>0</v>
      </c>
      <c r="BK716" s="235">
        <f t="shared" si="317"/>
        <v>0</v>
      </c>
      <c r="BM716" s="109">
        <f t="shared" si="307"/>
        <v>-9.0814774579022151E-2</v>
      </c>
      <c r="BN716" s="213"/>
      <c r="BR716" s="228"/>
      <c r="BS716" s="311"/>
      <c r="BT716" s="3"/>
      <c r="BU716" s="213"/>
      <c r="BV716" s="213"/>
      <c r="BW716" s="291"/>
    </row>
    <row r="717" spans="1:75" x14ac:dyDescent="0.2">
      <c r="A717" s="210"/>
      <c r="B717" s="211"/>
      <c r="C717" s="848" t="str">
        <f ca="1">IF(ISERR(AVERAGE(INDIRECT("B"&amp;(ROW()-INT($B$1/2))):INDIRECT("B"&amp;(ROW()+INT($B$1/2))))),"",AVERAGE(INDIRECT("B"&amp;(ROW()-INT($B$1/2))):INDIRECT("B"&amp;(ROW()+INT($B$1/2)))))</f>
        <v/>
      </c>
      <c r="D717" s="848">
        <f t="shared" si="301"/>
        <v>0</v>
      </c>
      <c r="E717" s="862"/>
      <c r="F717" s="212"/>
      <c r="G717" s="2"/>
      <c r="H717" s="213"/>
      <c r="I717" s="213"/>
      <c r="J717" s="51"/>
      <c r="K717" s="51"/>
      <c r="L717" s="553"/>
      <c r="M717" s="542"/>
      <c r="N717" s="544"/>
      <c r="O717" s="5"/>
      <c r="P717" s="216"/>
      <c r="Q717" s="217"/>
      <c r="R717" s="218"/>
      <c r="S717" s="219">
        <f t="shared" si="308"/>
        <v>0</v>
      </c>
      <c r="T717" s="220">
        <f t="shared" si="309"/>
        <v>0</v>
      </c>
      <c r="U717" s="214">
        <f t="shared" si="318"/>
        <v>0</v>
      </c>
      <c r="W717" s="221"/>
      <c r="X717" s="222"/>
      <c r="Y717" s="222"/>
      <c r="Z717" s="223"/>
      <c r="AA717" s="222"/>
      <c r="AB717" s="224"/>
      <c r="AC717" s="225"/>
      <c r="AD717" s="2">
        <f t="shared" si="303"/>
        <v>0</v>
      </c>
      <c r="AE717" s="2">
        <f t="shared" si="304"/>
        <v>0</v>
      </c>
      <c r="AF717" s="226"/>
      <c r="AG717" s="219">
        <f t="shared" si="310"/>
        <v>0</v>
      </c>
      <c r="AH717" s="234">
        <f t="shared" si="311"/>
        <v>0</v>
      </c>
      <c r="AI717" s="214">
        <f t="shared" si="319"/>
        <v>0</v>
      </c>
      <c r="AK717" s="229">
        <f t="shared" si="312"/>
        <v>0</v>
      </c>
      <c r="AL717" s="226"/>
      <c r="AM717" s="15"/>
      <c r="AN717" s="232" t="e">
        <f t="shared" si="313"/>
        <v>#DIV/0!</v>
      </c>
      <c r="AO717" s="214">
        <f t="shared" si="305"/>
        <v>0</v>
      </c>
      <c r="AQ717" s="210"/>
      <c r="AR717" s="231"/>
      <c r="AS717" s="15"/>
      <c r="AT717" s="232">
        <f t="shared" si="314"/>
        <v>0</v>
      </c>
      <c r="AU717" s="235">
        <f t="shared" si="315"/>
        <v>0</v>
      </c>
      <c r="AY717" s="210"/>
      <c r="AZ717" s="231"/>
      <c r="BA717" s="15"/>
      <c r="BB717" s="232">
        <f t="shared" si="302"/>
        <v>0</v>
      </c>
      <c r="BC717" s="235">
        <f t="shared" si="316"/>
        <v>0</v>
      </c>
      <c r="BG717" s="210"/>
      <c r="BH717" s="231"/>
      <c r="BI717" s="15"/>
      <c r="BJ717" s="232">
        <f t="shared" si="306"/>
        <v>0</v>
      </c>
      <c r="BK717" s="235">
        <f t="shared" si="317"/>
        <v>0</v>
      </c>
      <c r="BM717" s="109">
        <f t="shared" si="307"/>
        <v>-9.2647112076758895E-2</v>
      </c>
      <c r="BN717" s="213"/>
      <c r="BR717" s="228"/>
      <c r="BS717" s="311"/>
      <c r="BT717" s="3"/>
      <c r="BU717" s="213"/>
      <c r="BV717" s="213"/>
      <c r="BW717" s="291"/>
    </row>
    <row r="718" spans="1:75" x14ac:dyDescent="0.2">
      <c r="A718" s="210"/>
      <c r="B718" s="211"/>
      <c r="C718" s="848" t="str">
        <f ca="1">IF(ISERR(AVERAGE(INDIRECT("B"&amp;(ROW()-INT($B$1/2))):INDIRECT("B"&amp;(ROW()+INT($B$1/2))))),"",AVERAGE(INDIRECT("B"&amp;(ROW()-INT($B$1/2))):INDIRECT("B"&amp;(ROW()+INT($B$1/2)))))</f>
        <v/>
      </c>
      <c r="D718" s="848">
        <f t="shared" si="301"/>
        <v>0</v>
      </c>
      <c r="E718" s="862"/>
      <c r="F718" s="212"/>
      <c r="G718" s="2"/>
      <c r="H718" s="213"/>
      <c r="I718" s="213"/>
      <c r="J718" s="51"/>
      <c r="K718" s="51"/>
      <c r="L718" s="553"/>
      <c r="M718" s="542"/>
      <c r="N718" s="544"/>
      <c r="O718" s="5"/>
      <c r="P718" s="216"/>
      <c r="Q718" s="217"/>
      <c r="R718" s="218"/>
      <c r="S718" s="219">
        <f t="shared" si="308"/>
        <v>0</v>
      </c>
      <c r="T718" s="220">
        <f t="shared" si="309"/>
        <v>0</v>
      </c>
      <c r="U718" s="214">
        <f t="shared" si="318"/>
        <v>0</v>
      </c>
      <c r="W718" s="221"/>
      <c r="X718" s="222"/>
      <c r="Y718" s="222"/>
      <c r="Z718" s="223"/>
      <c r="AA718" s="222"/>
      <c r="AB718" s="224"/>
      <c r="AC718" s="225"/>
      <c r="AD718" s="2">
        <f t="shared" si="303"/>
        <v>0</v>
      </c>
      <c r="AE718" s="2">
        <f t="shared" si="304"/>
        <v>0</v>
      </c>
      <c r="AF718" s="226"/>
      <c r="AG718" s="219">
        <f t="shared" si="310"/>
        <v>0</v>
      </c>
      <c r="AH718" s="234">
        <f t="shared" si="311"/>
        <v>0</v>
      </c>
      <c r="AI718" s="214">
        <f t="shared" si="319"/>
        <v>0</v>
      </c>
      <c r="AK718" s="229">
        <f t="shared" si="312"/>
        <v>0</v>
      </c>
      <c r="AL718" s="226"/>
      <c r="AM718" s="15"/>
      <c r="AN718" s="232" t="e">
        <f t="shared" si="313"/>
        <v>#DIV/0!</v>
      </c>
      <c r="AO718" s="214">
        <f t="shared" si="305"/>
        <v>0</v>
      </c>
      <c r="AQ718" s="210"/>
      <c r="AR718" s="231"/>
      <c r="AS718" s="15"/>
      <c r="AT718" s="232">
        <f t="shared" si="314"/>
        <v>0</v>
      </c>
      <c r="AU718" s="235">
        <f t="shared" si="315"/>
        <v>0</v>
      </c>
      <c r="AY718" s="210"/>
      <c r="AZ718" s="231"/>
      <c r="BA718" s="15"/>
      <c r="BB718" s="232">
        <f t="shared" si="302"/>
        <v>0</v>
      </c>
      <c r="BC718" s="235">
        <f t="shared" si="316"/>
        <v>0</v>
      </c>
      <c r="BG718" s="210"/>
      <c r="BH718" s="231"/>
      <c r="BI718" s="15"/>
      <c r="BJ718" s="232">
        <f t="shared" si="306"/>
        <v>0</v>
      </c>
      <c r="BK718" s="235">
        <f t="shared" si="317"/>
        <v>0</v>
      </c>
      <c r="BM718" s="109">
        <f t="shared" si="307"/>
        <v>-9.4479449574495639E-2</v>
      </c>
      <c r="BN718" s="213"/>
      <c r="BR718" s="228"/>
      <c r="BS718" s="311"/>
      <c r="BT718" s="3"/>
      <c r="BU718" s="213"/>
      <c r="BV718" s="213"/>
      <c r="BW718" s="291"/>
    </row>
    <row r="719" spans="1:75" x14ac:dyDescent="0.2">
      <c r="A719" s="210"/>
      <c r="B719" s="211"/>
      <c r="C719" s="848" t="str">
        <f ca="1">IF(ISERR(AVERAGE(INDIRECT("B"&amp;(ROW()-INT($B$1/2))):INDIRECT("B"&amp;(ROW()+INT($B$1/2))))),"",AVERAGE(INDIRECT("B"&amp;(ROW()-INT($B$1/2))):INDIRECT("B"&amp;(ROW()+INT($B$1/2)))))</f>
        <v/>
      </c>
      <c r="D719" s="848">
        <f t="shared" si="301"/>
        <v>0</v>
      </c>
      <c r="E719" s="862"/>
      <c r="F719" s="212"/>
      <c r="G719" s="2"/>
      <c r="H719" s="213"/>
      <c r="I719" s="213"/>
      <c r="J719" s="51"/>
      <c r="K719" s="51"/>
      <c r="L719" s="553"/>
      <c r="M719" s="542"/>
      <c r="N719" s="544"/>
      <c r="O719" s="5"/>
      <c r="P719" s="216"/>
      <c r="Q719" s="217"/>
      <c r="R719" s="218"/>
      <c r="S719" s="219">
        <f t="shared" si="308"/>
        <v>0</v>
      </c>
      <c r="T719" s="220">
        <f t="shared" si="309"/>
        <v>0</v>
      </c>
      <c r="U719" s="214">
        <f t="shared" si="318"/>
        <v>0</v>
      </c>
      <c r="W719" s="221"/>
      <c r="X719" s="222"/>
      <c r="Y719" s="222"/>
      <c r="Z719" s="223"/>
      <c r="AA719" s="222"/>
      <c r="AB719" s="224"/>
      <c r="AC719" s="225"/>
      <c r="AD719" s="2">
        <f t="shared" si="303"/>
        <v>0</v>
      </c>
      <c r="AE719" s="2">
        <f t="shared" si="304"/>
        <v>0</v>
      </c>
      <c r="AF719" s="226"/>
      <c r="AG719" s="219">
        <f t="shared" si="310"/>
        <v>0</v>
      </c>
      <c r="AH719" s="234">
        <f t="shared" si="311"/>
        <v>0</v>
      </c>
      <c r="AI719" s="214">
        <f t="shared" si="319"/>
        <v>0</v>
      </c>
      <c r="AK719" s="229">
        <f t="shared" si="312"/>
        <v>0</v>
      </c>
      <c r="AL719" s="226"/>
      <c r="AM719" s="15"/>
      <c r="AN719" s="232" t="e">
        <f t="shared" si="313"/>
        <v>#DIV/0!</v>
      </c>
      <c r="AO719" s="214">
        <f t="shared" si="305"/>
        <v>0</v>
      </c>
      <c r="AQ719" s="210"/>
      <c r="AR719" s="231"/>
      <c r="AS719" s="15"/>
      <c r="AT719" s="232">
        <f t="shared" si="314"/>
        <v>0</v>
      </c>
      <c r="AU719" s="235">
        <f t="shared" si="315"/>
        <v>0</v>
      </c>
      <c r="AY719" s="210"/>
      <c r="AZ719" s="231"/>
      <c r="BA719" s="15"/>
      <c r="BB719" s="232">
        <f t="shared" si="302"/>
        <v>0</v>
      </c>
      <c r="BC719" s="235">
        <f t="shared" si="316"/>
        <v>0</v>
      </c>
      <c r="BG719" s="210"/>
      <c r="BH719" s="231"/>
      <c r="BI719" s="15"/>
      <c r="BJ719" s="232">
        <f t="shared" si="306"/>
        <v>0</v>
      </c>
      <c r="BK719" s="235">
        <f t="shared" si="317"/>
        <v>0</v>
      </c>
      <c r="BM719" s="109">
        <f t="shared" si="307"/>
        <v>-9.6311787072232383E-2</v>
      </c>
      <c r="BN719" s="213"/>
      <c r="BR719" s="228"/>
      <c r="BS719" s="311"/>
      <c r="BT719" s="3"/>
      <c r="BU719" s="213"/>
      <c r="BV719" s="213"/>
      <c r="BW719" s="291"/>
    </row>
    <row r="720" spans="1:75" x14ac:dyDescent="0.2">
      <c r="A720" s="210"/>
      <c r="B720" s="211"/>
      <c r="C720" s="848" t="str">
        <f ca="1">IF(ISERR(AVERAGE(INDIRECT("B"&amp;(ROW()-INT($B$1/2))):INDIRECT("B"&amp;(ROW()+INT($B$1/2))))),"",AVERAGE(INDIRECT("B"&amp;(ROW()-INT($B$1/2))):INDIRECT("B"&amp;(ROW()+INT($B$1/2)))))</f>
        <v/>
      </c>
      <c r="D720" s="848">
        <f t="shared" si="301"/>
        <v>0</v>
      </c>
      <c r="E720" s="862"/>
      <c r="F720" s="212"/>
      <c r="G720" s="2"/>
      <c r="H720" s="213"/>
      <c r="I720" s="213"/>
      <c r="J720" s="51"/>
      <c r="K720" s="51"/>
      <c r="L720" s="553"/>
      <c r="M720" s="542"/>
      <c r="N720" s="544"/>
      <c r="O720" s="5"/>
      <c r="P720" s="216"/>
      <c r="Q720" s="217"/>
      <c r="R720" s="218"/>
      <c r="S720" s="219">
        <f t="shared" si="308"/>
        <v>0</v>
      </c>
      <c r="T720" s="220">
        <f t="shared" si="309"/>
        <v>0</v>
      </c>
      <c r="U720" s="214">
        <f t="shared" si="318"/>
        <v>0</v>
      </c>
      <c r="W720" s="221"/>
      <c r="X720" s="222"/>
      <c r="Y720" s="222"/>
      <c r="Z720" s="223"/>
      <c r="AA720" s="222"/>
      <c r="AB720" s="224"/>
      <c r="AC720" s="225"/>
      <c r="AD720" s="2">
        <f t="shared" si="303"/>
        <v>0</v>
      </c>
      <c r="AE720" s="2">
        <f t="shared" si="304"/>
        <v>0</v>
      </c>
      <c r="AF720" s="226"/>
      <c r="AG720" s="219">
        <f t="shared" si="310"/>
        <v>0</v>
      </c>
      <c r="AH720" s="234">
        <f t="shared" si="311"/>
        <v>0</v>
      </c>
      <c r="AI720" s="214">
        <f t="shared" si="319"/>
        <v>0</v>
      </c>
      <c r="AK720" s="229">
        <f t="shared" si="312"/>
        <v>0</v>
      </c>
      <c r="AL720" s="226"/>
      <c r="AM720" s="15"/>
      <c r="AN720" s="232" t="e">
        <f t="shared" si="313"/>
        <v>#DIV/0!</v>
      </c>
      <c r="AO720" s="214">
        <f t="shared" si="305"/>
        <v>0</v>
      </c>
      <c r="AQ720" s="210"/>
      <c r="AR720" s="231"/>
      <c r="AS720" s="15"/>
      <c r="AT720" s="232">
        <f t="shared" si="314"/>
        <v>0</v>
      </c>
      <c r="AU720" s="235">
        <f t="shared" si="315"/>
        <v>0</v>
      </c>
      <c r="AY720" s="210"/>
      <c r="AZ720" s="231"/>
      <c r="BA720" s="15"/>
      <c r="BB720" s="232">
        <f t="shared" si="302"/>
        <v>0</v>
      </c>
      <c r="BC720" s="235">
        <f t="shared" si="316"/>
        <v>0</v>
      </c>
      <c r="BG720" s="210"/>
      <c r="BH720" s="231"/>
      <c r="BI720" s="15"/>
      <c r="BJ720" s="232">
        <f t="shared" si="306"/>
        <v>0</v>
      </c>
      <c r="BK720" s="235">
        <f t="shared" si="317"/>
        <v>0</v>
      </c>
      <c r="BM720" s="109">
        <f t="shared" si="307"/>
        <v>-9.8144124569969127E-2</v>
      </c>
      <c r="BN720" s="213"/>
      <c r="BR720" s="228"/>
      <c r="BS720" s="311"/>
      <c r="BT720" s="3"/>
      <c r="BU720" s="213"/>
      <c r="BV720" s="213"/>
      <c r="BW720" s="291"/>
    </row>
    <row r="721" spans="1:75" x14ac:dyDescent="0.2">
      <c r="A721" s="210"/>
      <c r="B721" s="211"/>
      <c r="C721" s="848" t="str">
        <f ca="1">IF(ISERR(AVERAGE(INDIRECT("B"&amp;(ROW()-INT($B$1/2))):INDIRECT("B"&amp;(ROW()+INT($B$1/2))))),"",AVERAGE(INDIRECT("B"&amp;(ROW()-INT($B$1/2))):INDIRECT("B"&amp;(ROW()+INT($B$1/2)))))</f>
        <v/>
      </c>
      <c r="D721" s="848">
        <f t="shared" si="301"/>
        <v>0</v>
      </c>
      <c r="E721" s="862"/>
      <c r="F721" s="212"/>
      <c r="G721" s="2"/>
      <c r="H721" s="213"/>
      <c r="I721" s="213"/>
      <c r="J721" s="51"/>
      <c r="K721" s="51"/>
      <c r="L721" s="553"/>
      <c r="M721" s="542"/>
      <c r="N721" s="544"/>
      <c r="O721" s="5"/>
      <c r="P721" s="216"/>
      <c r="Q721" s="217"/>
      <c r="R721" s="218"/>
      <c r="S721" s="219">
        <f t="shared" si="308"/>
        <v>0</v>
      </c>
      <c r="T721" s="220">
        <f t="shared" si="309"/>
        <v>0</v>
      </c>
      <c r="U721" s="214">
        <f t="shared" si="318"/>
        <v>0</v>
      </c>
      <c r="W721" s="221"/>
      <c r="X721" s="222"/>
      <c r="Y721" s="222"/>
      <c r="Z721" s="223"/>
      <c r="AA721" s="222"/>
      <c r="AB721" s="224"/>
      <c r="AC721" s="225"/>
      <c r="AD721" s="2">
        <f t="shared" si="303"/>
        <v>0</v>
      </c>
      <c r="AE721" s="2">
        <f t="shared" si="304"/>
        <v>0</v>
      </c>
      <c r="AF721" s="226"/>
      <c r="AG721" s="219">
        <f t="shared" si="310"/>
        <v>0</v>
      </c>
      <c r="AH721" s="234">
        <f t="shared" si="311"/>
        <v>0</v>
      </c>
      <c r="AI721" s="214">
        <f t="shared" si="319"/>
        <v>0</v>
      </c>
      <c r="AK721" s="229">
        <f t="shared" si="312"/>
        <v>0</v>
      </c>
      <c r="AL721" s="226"/>
      <c r="AM721" s="15"/>
      <c r="AN721" s="232" t="e">
        <f t="shared" si="313"/>
        <v>#DIV/0!</v>
      </c>
      <c r="AO721" s="214">
        <f t="shared" si="305"/>
        <v>0</v>
      </c>
      <c r="AQ721" s="210"/>
      <c r="AR721" s="231"/>
      <c r="AS721" s="15"/>
      <c r="AT721" s="232">
        <f t="shared" si="314"/>
        <v>0</v>
      </c>
      <c r="AU721" s="235">
        <f t="shared" si="315"/>
        <v>0</v>
      </c>
      <c r="AY721" s="210"/>
      <c r="AZ721" s="231"/>
      <c r="BA721" s="15"/>
      <c r="BB721" s="232">
        <f t="shared" si="302"/>
        <v>0</v>
      </c>
      <c r="BC721" s="235">
        <f t="shared" si="316"/>
        <v>0</v>
      </c>
      <c r="BG721" s="210"/>
      <c r="BH721" s="231"/>
      <c r="BI721" s="15"/>
      <c r="BJ721" s="232">
        <f t="shared" si="306"/>
        <v>0</v>
      </c>
      <c r="BK721" s="235">
        <f t="shared" si="317"/>
        <v>0</v>
      </c>
      <c r="BM721" s="109">
        <f t="shared" si="307"/>
        <v>-9.9976462067705871E-2</v>
      </c>
      <c r="BN721" s="213"/>
      <c r="BR721" s="228"/>
      <c r="BS721" s="311"/>
      <c r="BT721" s="3"/>
      <c r="BU721" s="213"/>
      <c r="BV721" s="213"/>
      <c r="BW721" s="291"/>
    </row>
    <row r="722" spans="1:75" x14ac:dyDescent="0.2">
      <c r="A722" s="210"/>
      <c r="B722" s="211"/>
      <c r="C722" s="848" t="str">
        <f ca="1">IF(ISERR(AVERAGE(INDIRECT("B"&amp;(ROW()-INT($B$1/2))):INDIRECT("B"&amp;(ROW()+INT($B$1/2))))),"",AVERAGE(INDIRECT("B"&amp;(ROW()-INT($B$1/2))):INDIRECT("B"&amp;(ROW()+INT($B$1/2)))))</f>
        <v/>
      </c>
      <c r="D722" s="848">
        <f t="shared" si="301"/>
        <v>0</v>
      </c>
      <c r="E722" s="862"/>
      <c r="F722" s="212"/>
      <c r="G722" s="2"/>
      <c r="H722" s="213"/>
      <c r="I722" s="213"/>
      <c r="J722" s="51"/>
      <c r="K722" s="51"/>
      <c r="L722" s="553"/>
      <c r="M722" s="542"/>
      <c r="N722" s="544"/>
      <c r="O722" s="5"/>
      <c r="P722" s="216"/>
      <c r="Q722" s="217"/>
      <c r="R722" s="218"/>
      <c r="S722" s="219">
        <f t="shared" si="308"/>
        <v>0</v>
      </c>
      <c r="T722" s="220">
        <f t="shared" si="309"/>
        <v>0</v>
      </c>
      <c r="U722" s="214">
        <f t="shared" si="318"/>
        <v>0</v>
      </c>
      <c r="W722" s="221"/>
      <c r="X722" s="222"/>
      <c r="Y722" s="222"/>
      <c r="Z722" s="223"/>
      <c r="AA722" s="222"/>
      <c r="AB722" s="224"/>
      <c r="AC722" s="225"/>
      <c r="AD722" s="2">
        <f t="shared" si="303"/>
        <v>0</v>
      </c>
      <c r="AE722" s="2">
        <f t="shared" si="304"/>
        <v>0</v>
      </c>
      <c r="AF722" s="226"/>
      <c r="AG722" s="219">
        <f t="shared" si="310"/>
        <v>0</v>
      </c>
      <c r="AH722" s="234">
        <f t="shared" si="311"/>
        <v>0</v>
      </c>
      <c r="AI722" s="214">
        <f t="shared" si="319"/>
        <v>0</v>
      </c>
      <c r="AK722" s="229">
        <f t="shared" si="312"/>
        <v>0</v>
      </c>
      <c r="AL722" s="226"/>
      <c r="AM722" s="15"/>
      <c r="AN722" s="232" t="e">
        <f t="shared" si="313"/>
        <v>#DIV/0!</v>
      </c>
      <c r="AO722" s="214">
        <f t="shared" si="305"/>
        <v>0</v>
      </c>
      <c r="AQ722" s="210"/>
      <c r="AR722" s="231"/>
      <c r="AS722" s="15"/>
      <c r="AT722" s="232">
        <f t="shared" si="314"/>
        <v>0</v>
      </c>
      <c r="AU722" s="235">
        <f t="shared" si="315"/>
        <v>0</v>
      </c>
      <c r="AY722" s="210"/>
      <c r="AZ722" s="231"/>
      <c r="BA722" s="15"/>
      <c r="BB722" s="232">
        <f t="shared" si="302"/>
        <v>0</v>
      </c>
      <c r="BC722" s="235">
        <f t="shared" si="316"/>
        <v>0</v>
      </c>
      <c r="BG722" s="210"/>
      <c r="BH722" s="231"/>
      <c r="BI722" s="15"/>
      <c r="BJ722" s="232">
        <f t="shared" si="306"/>
        <v>0</v>
      </c>
      <c r="BK722" s="235">
        <f t="shared" si="317"/>
        <v>0</v>
      </c>
      <c r="BM722" s="109">
        <f t="shared" si="307"/>
        <v>-0.10180879956544261</v>
      </c>
      <c r="BN722" s="213"/>
      <c r="BR722" s="228"/>
      <c r="BS722" s="311"/>
      <c r="BT722" s="3"/>
      <c r="BU722" s="213"/>
      <c r="BV722" s="213"/>
      <c r="BW722" s="291"/>
    </row>
    <row r="723" spans="1:75" x14ac:dyDescent="0.2">
      <c r="A723" s="210"/>
      <c r="B723" s="211"/>
      <c r="C723" s="848" t="str">
        <f ca="1">IF(ISERR(AVERAGE(INDIRECT("B"&amp;(ROW()-INT($B$1/2))):INDIRECT("B"&amp;(ROW()+INT($B$1/2))))),"",AVERAGE(INDIRECT("B"&amp;(ROW()-INT($B$1/2))):INDIRECT("B"&amp;(ROW()+INT($B$1/2)))))</f>
        <v/>
      </c>
      <c r="D723" s="848">
        <f t="shared" si="301"/>
        <v>0</v>
      </c>
      <c r="E723" s="862"/>
      <c r="F723" s="212"/>
      <c r="G723" s="2"/>
      <c r="H723" s="213"/>
      <c r="I723" s="213"/>
      <c r="J723" s="51"/>
      <c r="K723" s="51"/>
      <c r="L723" s="553"/>
      <c r="M723" s="542"/>
      <c r="N723" s="544"/>
      <c r="O723" s="5"/>
      <c r="P723" s="216"/>
      <c r="Q723" s="217"/>
      <c r="R723" s="218"/>
      <c r="S723" s="219">
        <f t="shared" si="308"/>
        <v>0</v>
      </c>
      <c r="T723" s="220">
        <f t="shared" si="309"/>
        <v>0</v>
      </c>
      <c r="U723" s="214">
        <f t="shared" si="318"/>
        <v>0</v>
      </c>
      <c r="W723" s="221"/>
      <c r="X723" s="222"/>
      <c r="Y723" s="222"/>
      <c r="Z723" s="223"/>
      <c r="AA723" s="222"/>
      <c r="AB723" s="224"/>
      <c r="AC723" s="225"/>
      <c r="AD723" s="2">
        <f t="shared" si="303"/>
        <v>0</v>
      </c>
      <c r="AE723" s="2">
        <f t="shared" si="304"/>
        <v>0</v>
      </c>
      <c r="AF723" s="226"/>
      <c r="AG723" s="219">
        <f t="shared" si="310"/>
        <v>0</v>
      </c>
      <c r="AH723" s="234">
        <f t="shared" si="311"/>
        <v>0</v>
      </c>
      <c r="AI723" s="214">
        <f t="shared" si="319"/>
        <v>0</v>
      </c>
      <c r="AK723" s="229">
        <f t="shared" si="312"/>
        <v>0</v>
      </c>
      <c r="AL723" s="226"/>
      <c r="AM723" s="15"/>
      <c r="AN723" s="232" t="e">
        <f t="shared" si="313"/>
        <v>#DIV/0!</v>
      </c>
      <c r="AO723" s="214">
        <f t="shared" si="305"/>
        <v>0</v>
      </c>
      <c r="AQ723" s="210"/>
      <c r="AR723" s="231"/>
      <c r="AS723" s="15"/>
      <c r="AT723" s="232">
        <f t="shared" si="314"/>
        <v>0</v>
      </c>
      <c r="AU723" s="235">
        <f t="shared" si="315"/>
        <v>0</v>
      </c>
      <c r="AY723" s="210"/>
      <c r="AZ723" s="231"/>
      <c r="BA723" s="15"/>
      <c r="BB723" s="232">
        <f t="shared" si="302"/>
        <v>0</v>
      </c>
      <c r="BC723" s="235">
        <f t="shared" si="316"/>
        <v>0</v>
      </c>
      <c r="BG723" s="210"/>
      <c r="BH723" s="231"/>
      <c r="BI723" s="15"/>
      <c r="BJ723" s="232">
        <f t="shared" si="306"/>
        <v>0</v>
      </c>
      <c r="BK723" s="235">
        <f t="shared" si="317"/>
        <v>0</v>
      </c>
      <c r="BM723" s="109">
        <f t="shared" si="307"/>
        <v>-0.10364113706317936</v>
      </c>
      <c r="BN723" s="213"/>
      <c r="BR723" s="228"/>
      <c r="BS723" s="311"/>
      <c r="BT723" s="3"/>
      <c r="BU723" s="213"/>
      <c r="BV723" s="213"/>
      <c r="BW723" s="291"/>
    </row>
    <row r="724" spans="1:75" x14ac:dyDescent="0.2">
      <c r="A724" s="210"/>
      <c r="B724" s="211"/>
      <c r="C724" s="848" t="str">
        <f ca="1">IF(ISERR(AVERAGE(INDIRECT("B"&amp;(ROW()-INT($B$1/2))):INDIRECT("B"&amp;(ROW()+INT($B$1/2))))),"",AVERAGE(INDIRECT("B"&amp;(ROW()-INT($B$1/2))):INDIRECT("B"&amp;(ROW()+INT($B$1/2)))))</f>
        <v/>
      </c>
      <c r="D724" s="848">
        <f t="shared" si="301"/>
        <v>0</v>
      </c>
      <c r="E724" s="862"/>
      <c r="F724" s="212"/>
      <c r="G724" s="2"/>
      <c r="H724" s="213"/>
      <c r="I724" s="213"/>
      <c r="J724" s="51"/>
      <c r="K724" s="51"/>
      <c r="L724" s="553"/>
      <c r="M724" s="542"/>
      <c r="N724" s="544"/>
      <c r="O724" s="5"/>
      <c r="P724" s="216"/>
      <c r="Q724" s="217"/>
      <c r="R724" s="218"/>
      <c r="S724" s="219">
        <f t="shared" si="308"/>
        <v>0</v>
      </c>
      <c r="T724" s="220">
        <f t="shared" si="309"/>
        <v>0</v>
      </c>
      <c r="U724" s="214">
        <f t="shared" si="318"/>
        <v>0</v>
      </c>
      <c r="W724" s="221"/>
      <c r="X724" s="222"/>
      <c r="Y724" s="222"/>
      <c r="Z724" s="223"/>
      <c r="AA724" s="222"/>
      <c r="AB724" s="224"/>
      <c r="AC724" s="225"/>
      <c r="AD724" s="2">
        <f t="shared" si="303"/>
        <v>0</v>
      </c>
      <c r="AE724" s="2">
        <f t="shared" si="304"/>
        <v>0</v>
      </c>
      <c r="AF724" s="226"/>
      <c r="AG724" s="219">
        <f t="shared" si="310"/>
        <v>0</v>
      </c>
      <c r="AH724" s="234">
        <f t="shared" si="311"/>
        <v>0</v>
      </c>
      <c r="AI724" s="214">
        <f t="shared" si="319"/>
        <v>0</v>
      </c>
      <c r="AK724" s="229">
        <f t="shared" si="312"/>
        <v>0</v>
      </c>
      <c r="AL724" s="226"/>
      <c r="AM724" s="15"/>
      <c r="AN724" s="232" t="e">
        <f t="shared" si="313"/>
        <v>#DIV/0!</v>
      </c>
      <c r="AO724" s="214">
        <f t="shared" si="305"/>
        <v>0</v>
      </c>
      <c r="AQ724" s="210"/>
      <c r="AR724" s="231"/>
      <c r="AS724" s="15"/>
      <c r="AT724" s="232">
        <f t="shared" si="314"/>
        <v>0</v>
      </c>
      <c r="AU724" s="235">
        <f t="shared" si="315"/>
        <v>0</v>
      </c>
      <c r="AY724" s="210"/>
      <c r="AZ724" s="231"/>
      <c r="BA724" s="15"/>
      <c r="BB724" s="232">
        <f t="shared" si="302"/>
        <v>0</v>
      </c>
      <c r="BC724" s="235">
        <f t="shared" si="316"/>
        <v>0</v>
      </c>
      <c r="BG724" s="210"/>
      <c r="BH724" s="231"/>
      <c r="BI724" s="15"/>
      <c r="BJ724" s="232">
        <f t="shared" si="306"/>
        <v>0</v>
      </c>
      <c r="BK724" s="235">
        <f t="shared" si="317"/>
        <v>0</v>
      </c>
      <c r="BM724" s="109">
        <f t="shared" si="307"/>
        <v>-0.1054734745609161</v>
      </c>
      <c r="BN724" s="213"/>
      <c r="BR724" s="228"/>
      <c r="BS724" s="311"/>
      <c r="BT724" s="3"/>
      <c r="BU724" s="213"/>
      <c r="BV724" s="213"/>
      <c r="BW724" s="291"/>
    </row>
    <row r="725" spans="1:75" x14ac:dyDescent="0.2">
      <c r="A725" s="210"/>
      <c r="B725" s="211"/>
      <c r="C725" s="848" t="str">
        <f ca="1">IF(ISERR(AVERAGE(INDIRECT("B"&amp;(ROW()-INT($B$1/2))):INDIRECT("B"&amp;(ROW()+INT($B$1/2))))),"",AVERAGE(INDIRECT("B"&amp;(ROW()-INT($B$1/2))):INDIRECT("B"&amp;(ROW()+INT($B$1/2)))))</f>
        <v/>
      </c>
      <c r="D725" s="848">
        <f t="shared" si="301"/>
        <v>0</v>
      </c>
      <c r="E725" s="862"/>
      <c r="F725" s="212"/>
      <c r="G725" s="2"/>
      <c r="H725" s="213"/>
      <c r="I725" s="213"/>
      <c r="J725" s="51"/>
      <c r="K725" s="51"/>
      <c r="L725" s="553"/>
      <c r="M725" s="542"/>
      <c r="N725" s="544"/>
      <c r="O725" s="5"/>
      <c r="P725" s="216"/>
      <c r="Q725" s="217"/>
      <c r="R725" s="218"/>
      <c r="S725" s="219">
        <f t="shared" si="308"/>
        <v>0</v>
      </c>
      <c r="T725" s="220">
        <f t="shared" si="309"/>
        <v>0</v>
      </c>
      <c r="U725" s="214">
        <f t="shared" si="318"/>
        <v>0</v>
      </c>
      <c r="W725" s="221"/>
      <c r="X725" s="222"/>
      <c r="Y725" s="222"/>
      <c r="Z725" s="223"/>
      <c r="AA725" s="222"/>
      <c r="AB725" s="224"/>
      <c r="AC725" s="225"/>
      <c r="AD725" s="2">
        <f t="shared" si="303"/>
        <v>0</v>
      </c>
      <c r="AE725" s="2">
        <f t="shared" si="304"/>
        <v>0</v>
      </c>
      <c r="AF725" s="226"/>
      <c r="AG725" s="219">
        <f t="shared" si="310"/>
        <v>0</v>
      </c>
      <c r="AH725" s="234">
        <f t="shared" si="311"/>
        <v>0</v>
      </c>
      <c r="AI725" s="214">
        <f t="shared" si="319"/>
        <v>0</v>
      </c>
      <c r="AK725" s="229">
        <f t="shared" si="312"/>
        <v>0</v>
      </c>
      <c r="AL725" s="226"/>
      <c r="AM725" s="15"/>
      <c r="AN725" s="232" t="e">
        <f t="shared" si="313"/>
        <v>#DIV/0!</v>
      </c>
      <c r="AO725" s="214">
        <f t="shared" si="305"/>
        <v>0</v>
      </c>
      <c r="AQ725" s="210"/>
      <c r="AR725" s="231"/>
      <c r="AS725" s="15"/>
      <c r="AT725" s="232">
        <f t="shared" si="314"/>
        <v>0</v>
      </c>
      <c r="AU725" s="235">
        <f t="shared" si="315"/>
        <v>0</v>
      </c>
      <c r="AY725" s="210"/>
      <c r="AZ725" s="231"/>
      <c r="BA725" s="15"/>
      <c r="BB725" s="232">
        <f t="shared" si="302"/>
        <v>0</v>
      </c>
      <c r="BC725" s="235">
        <f t="shared" si="316"/>
        <v>0</v>
      </c>
      <c r="BG725" s="210"/>
      <c r="BH725" s="231"/>
      <c r="BI725" s="15"/>
      <c r="BJ725" s="232">
        <f t="shared" si="306"/>
        <v>0</v>
      </c>
      <c r="BK725" s="235">
        <f t="shared" si="317"/>
        <v>0</v>
      </c>
      <c r="BM725" s="109">
        <f t="shared" si="307"/>
        <v>-0.10730581205865285</v>
      </c>
      <c r="BN725" s="213"/>
      <c r="BR725" s="228"/>
      <c r="BS725" s="311"/>
      <c r="BT725" s="3"/>
      <c r="BU725" s="213"/>
      <c r="BV725" s="213"/>
      <c r="BW725" s="291"/>
    </row>
    <row r="726" spans="1:75" x14ac:dyDescent="0.2">
      <c r="A726" s="210"/>
      <c r="B726" s="211"/>
      <c r="C726" s="848" t="str">
        <f ca="1">IF(ISERR(AVERAGE(INDIRECT("B"&amp;(ROW()-INT($B$1/2))):INDIRECT("B"&amp;(ROW()+INT($B$1/2))))),"",AVERAGE(INDIRECT("B"&amp;(ROW()-INT($B$1/2))):INDIRECT("B"&amp;(ROW()+INT($B$1/2)))))</f>
        <v/>
      </c>
      <c r="D726" s="848">
        <f t="shared" si="301"/>
        <v>0</v>
      </c>
      <c r="E726" s="862"/>
      <c r="F726" s="212"/>
      <c r="G726" s="2"/>
      <c r="H726" s="213"/>
      <c r="I726" s="213"/>
      <c r="J726" s="51"/>
      <c r="K726" s="51"/>
      <c r="L726" s="553"/>
      <c r="M726" s="542"/>
      <c r="N726" s="544"/>
      <c r="O726" s="5"/>
      <c r="P726" s="216"/>
      <c r="Q726" s="217"/>
      <c r="R726" s="218"/>
      <c r="S726" s="219">
        <f t="shared" si="308"/>
        <v>0</v>
      </c>
      <c r="T726" s="220">
        <f t="shared" si="309"/>
        <v>0</v>
      </c>
      <c r="U726" s="214">
        <f t="shared" si="318"/>
        <v>0</v>
      </c>
      <c r="W726" s="221"/>
      <c r="X726" s="222"/>
      <c r="Y726" s="222"/>
      <c r="Z726" s="223"/>
      <c r="AA726" s="222"/>
      <c r="AB726" s="224"/>
      <c r="AC726" s="225"/>
      <c r="AD726" s="2">
        <f t="shared" si="303"/>
        <v>0</v>
      </c>
      <c r="AE726" s="2">
        <f t="shared" si="304"/>
        <v>0</v>
      </c>
      <c r="AF726" s="226"/>
      <c r="AG726" s="219">
        <f t="shared" si="310"/>
        <v>0</v>
      </c>
      <c r="AH726" s="234">
        <f t="shared" si="311"/>
        <v>0</v>
      </c>
      <c r="AI726" s="214">
        <f t="shared" si="319"/>
        <v>0</v>
      </c>
      <c r="AK726" s="229">
        <f t="shared" si="312"/>
        <v>0</v>
      </c>
      <c r="AL726" s="226"/>
      <c r="AM726" s="15"/>
      <c r="AN726" s="232" t="e">
        <f t="shared" si="313"/>
        <v>#DIV/0!</v>
      </c>
      <c r="AO726" s="214">
        <f t="shared" si="305"/>
        <v>0</v>
      </c>
      <c r="AQ726" s="210"/>
      <c r="AR726" s="231"/>
      <c r="AS726" s="15"/>
      <c r="AT726" s="232">
        <f t="shared" si="314"/>
        <v>0</v>
      </c>
      <c r="AU726" s="235">
        <f t="shared" si="315"/>
        <v>0</v>
      </c>
      <c r="AY726" s="210"/>
      <c r="AZ726" s="231"/>
      <c r="BA726" s="15"/>
      <c r="BB726" s="232">
        <f t="shared" si="302"/>
        <v>0</v>
      </c>
      <c r="BC726" s="235">
        <f t="shared" si="316"/>
        <v>0</v>
      </c>
      <c r="BG726" s="210"/>
      <c r="BH726" s="231"/>
      <c r="BI726" s="15"/>
      <c r="BJ726" s="232">
        <f t="shared" si="306"/>
        <v>0</v>
      </c>
      <c r="BK726" s="235">
        <f t="shared" si="317"/>
        <v>0</v>
      </c>
      <c r="BM726" s="109">
        <f t="shared" si="307"/>
        <v>-0.10913814955638959</v>
      </c>
      <c r="BN726" s="213"/>
      <c r="BR726" s="228"/>
      <c r="BS726" s="311"/>
      <c r="BT726" s="3"/>
      <c r="BU726" s="213"/>
      <c r="BV726" s="213"/>
      <c r="BW726" s="291"/>
    </row>
    <row r="727" spans="1:75" x14ac:dyDescent="0.2">
      <c r="A727" s="210"/>
      <c r="B727" s="211"/>
      <c r="C727" s="848" t="str">
        <f ca="1">IF(ISERR(AVERAGE(INDIRECT("B"&amp;(ROW()-INT($B$1/2))):INDIRECT("B"&amp;(ROW()+INT($B$1/2))))),"",AVERAGE(INDIRECT("B"&amp;(ROW()-INT($B$1/2))):INDIRECT("B"&amp;(ROW()+INT($B$1/2)))))</f>
        <v/>
      </c>
      <c r="D727" s="848">
        <f t="shared" si="301"/>
        <v>0</v>
      </c>
      <c r="E727" s="862"/>
      <c r="F727" s="212"/>
      <c r="G727" s="2"/>
      <c r="H727" s="213"/>
      <c r="I727" s="213"/>
      <c r="J727" s="51"/>
      <c r="K727" s="51"/>
      <c r="L727" s="553"/>
      <c r="M727" s="542"/>
      <c r="N727" s="544"/>
      <c r="O727" s="5"/>
      <c r="P727" s="216"/>
      <c r="Q727" s="217"/>
      <c r="R727" s="218"/>
      <c r="S727" s="219">
        <f t="shared" si="308"/>
        <v>0</v>
      </c>
      <c r="T727" s="220">
        <f t="shared" si="309"/>
        <v>0</v>
      </c>
      <c r="U727" s="214">
        <f t="shared" si="318"/>
        <v>0</v>
      </c>
      <c r="W727" s="221"/>
      <c r="X727" s="222"/>
      <c r="Y727" s="222"/>
      <c r="Z727" s="223"/>
      <c r="AA727" s="222"/>
      <c r="AB727" s="224"/>
      <c r="AC727" s="225"/>
      <c r="AD727" s="2">
        <f t="shared" si="303"/>
        <v>0</v>
      </c>
      <c r="AE727" s="2">
        <f t="shared" si="304"/>
        <v>0</v>
      </c>
      <c r="AF727" s="226"/>
      <c r="AG727" s="219">
        <f t="shared" si="310"/>
        <v>0</v>
      </c>
      <c r="AH727" s="234">
        <f t="shared" si="311"/>
        <v>0</v>
      </c>
      <c r="AI727" s="214">
        <f t="shared" si="319"/>
        <v>0</v>
      </c>
      <c r="AK727" s="229">
        <f t="shared" si="312"/>
        <v>0</v>
      </c>
      <c r="AL727" s="226"/>
      <c r="AM727" s="15"/>
      <c r="AN727" s="232" t="e">
        <f t="shared" si="313"/>
        <v>#DIV/0!</v>
      </c>
      <c r="AO727" s="214">
        <f t="shared" si="305"/>
        <v>0</v>
      </c>
      <c r="AQ727" s="210"/>
      <c r="AR727" s="231"/>
      <c r="AS727" s="15"/>
      <c r="AT727" s="232">
        <f t="shared" si="314"/>
        <v>0</v>
      </c>
      <c r="AU727" s="235">
        <f t="shared" si="315"/>
        <v>0</v>
      </c>
      <c r="AY727" s="210"/>
      <c r="AZ727" s="231"/>
      <c r="BA727" s="15"/>
      <c r="BB727" s="232">
        <f t="shared" si="302"/>
        <v>0</v>
      </c>
      <c r="BC727" s="235">
        <f t="shared" si="316"/>
        <v>0</v>
      </c>
      <c r="BG727" s="210"/>
      <c r="BH727" s="231"/>
      <c r="BI727" s="15"/>
      <c r="BJ727" s="232">
        <f t="shared" si="306"/>
        <v>0</v>
      </c>
      <c r="BK727" s="235">
        <f t="shared" si="317"/>
        <v>0</v>
      </c>
      <c r="BM727" s="109">
        <f t="shared" si="307"/>
        <v>-0.11097048705412633</v>
      </c>
      <c r="BN727" s="213"/>
      <c r="BR727" s="228"/>
      <c r="BS727" s="311"/>
      <c r="BT727" s="3"/>
      <c r="BU727" s="213"/>
      <c r="BV727" s="213"/>
      <c r="BW727" s="291"/>
    </row>
    <row r="728" spans="1:75" x14ac:dyDescent="0.2">
      <c r="A728" s="210"/>
      <c r="B728" s="211"/>
      <c r="C728" s="848" t="str">
        <f ca="1">IF(ISERR(AVERAGE(INDIRECT("B"&amp;(ROW()-INT($B$1/2))):INDIRECT("B"&amp;(ROW()+INT($B$1/2))))),"",AVERAGE(INDIRECT("B"&amp;(ROW()-INT($B$1/2))):INDIRECT("B"&amp;(ROW()+INT($B$1/2)))))</f>
        <v/>
      </c>
      <c r="D728" s="848">
        <f t="shared" si="301"/>
        <v>0</v>
      </c>
      <c r="E728" s="862"/>
      <c r="F728" s="212"/>
      <c r="G728" s="2"/>
      <c r="H728" s="213"/>
      <c r="I728" s="213"/>
      <c r="J728" s="51"/>
      <c r="K728" s="51"/>
      <c r="L728" s="553"/>
      <c r="M728" s="542"/>
      <c r="N728" s="544"/>
      <c r="O728" s="5"/>
      <c r="P728" s="216"/>
      <c r="Q728" s="217"/>
      <c r="R728" s="218"/>
      <c r="S728" s="219">
        <f t="shared" si="308"/>
        <v>0</v>
      </c>
      <c r="T728" s="220">
        <f t="shared" si="309"/>
        <v>0</v>
      </c>
      <c r="U728" s="214">
        <f t="shared" si="318"/>
        <v>0</v>
      </c>
      <c r="W728" s="221"/>
      <c r="X728" s="222"/>
      <c r="Y728" s="222"/>
      <c r="Z728" s="223"/>
      <c r="AA728" s="222"/>
      <c r="AB728" s="224"/>
      <c r="AC728" s="225"/>
      <c r="AD728" s="2">
        <f t="shared" si="303"/>
        <v>0</v>
      </c>
      <c r="AE728" s="2">
        <f t="shared" si="304"/>
        <v>0</v>
      </c>
      <c r="AF728" s="226"/>
      <c r="AG728" s="219">
        <f t="shared" si="310"/>
        <v>0</v>
      </c>
      <c r="AH728" s="234">
        <f t="shared" si="311"/>
        <v>0</v>
      </c>
      <c r="AI728" s="214">
        <f t="shared" si="319"/>
        <v>0</v>
      </c>
      <c r="AK728" s="229">
        <f t="shared" si="312"/>
        <v>0</v>
      </c>
      <c r="AL728" s="226"/>
      <c r="AM728" s="15"/>
      <c r="AN728" s="232" t="e">
        <f t="shared" si="313"/>
        <v>#DIV/0!</v>
      </c>
      <c r="AO728" s="214">
        <f t="shared" si="305"/>
        <v>0</v>
      </c>
      <c r="AQ728" s="210"/>
      <c r="AR728" s="231"/>
      <c r="AS728" s="15"/>
      <c r="AT728" s="232">
        <f t="shared" si="314"/>
        <v>0</v>
      </c>
      <c r="AU728" s="235">
        <f t="shared" si="315"/>
        <v>0</v>
      </c>
      <c r="AY728" s="210"/>
      <c r="AZ728" s="231"/>
      <c r="BA728" s="15"/>
      <c r="BB728" s="232">
        <f t="shared" si="302"/>
        <v>0</v>
      </c>
      <c r="BC728" s="235">
        <f t="shared" si="316"/>
        <v>0</v>
      </c>
      <c r="BG728" s="210"/>
      <c r="BH728" s="231"/>
      <c r="BI728" s="15"/>
      <c r="BJ728" s="232">
        <f t="shared" si="306"/>
        <v>0</v>
      </c>
      <c r="BK728" s="235">
        <f t="shared" si="317"/>
        <v>0</v>
      </c>
      <c r="BM728" s="109">
        <f t="shared" si="307"/>
        <v>-0.11280282455186308</v>
      </c>
      <c r="BN728" s="213"/>
      <c r="BR728" s="228"/>
      <c r="BS728" s="311"/>
      <c r="BT728" s="3"/>
      <c r="BU728" s="213"/>
      <c r="BV728" s="213"/>
      <c r="BW728" s="291"/>
    </row>
    <row r="729" spans="1:75" x14ac:dyDescent="0.2">
      <c r="A729" s="210"/>
      <c r="B729" s="211"/>
      <c r="C729" s="848" t="str">
        <f ca="1">IF(ISERR(AVERAGE(INDIRECT("B"&amp;(ROW()-INT($B$1/2))):INDIRECT("B"&amp;(ROW()+INT($B$1/2))))),"",AVERAGE(INDIRECT("B"&amp;(ROW()-INT($B$1/2))):INDIRECT("B"&amp;(ROW()+INT($B$1/2)))))</f>
        <v/>
      </c>
      <c r="D729" s="848">
        <f t="shared" si="301"/>
        <v>0</v>
      </c>
      <c r="E729" s="862"/>
      <c r="F729" s="212"/>
      <c r="G729" s="2"/>
      <c r="H729" s="213"/>
      <c r="I729" s="213"/>
      <c r="J729" s="51"/>
      <c r="K729" s="51"/>
      <c r="L729" s="553"/>
      <c r="M729" s="542"/>
      <c r="N729" s="544"/>
      <c r="O729" s="5"/>
      <c r="P729" s="216"/>
      <c r="Q729" s="217"/>
      <c r="R729" s="218"/>
      <c r="S729" s="219">
        <f t="shared" si="308"/>
        <v>0</v>
      </c>
      <c r="T729" s="220">
        <f t="shared" si="309"/>
        <v>0</v>
      </c>
      <c r="U729" s="214">
        <f t="shared" si="318"/>
        <v>0</v>
      </c>
      <c r="W729" s="221"/>
      <c r="X729" s="222"/>
      <c r="Y729" s="222"/>
      <c r="Z729" s="223"/>
      <c r="AA729" s="222"/>
      <c r="AB729" s="224"/>
      <c r="AC729" s="225"/>
      <c r="AD729" s="2">
        <f t="shared" si="303"/>
        <v>0</v>
      </c>
      <c r="AE729" s="2">
        <f t="shared" si="304"/>
        <v>0</v>
      </c>
      <c r="AF729" s="226"/>
      <c r="AG729" s="219">
        <f t="shared" si="310"/>
        <v>0</v>
      </c>
      <c r="AH729" s="234">
        <f t="shared" si="311"/>
        <v>0</v>
      </c>
      <c r="AI729" s="214">
        <f t="shared" si="319"/>
        <v>0</v>
      </c>
      <c r="AK729" s="229">
        <f t="shared" si="312"/>
        <v>0</v>
      </c>
      <c r="AL729" s="226"/>
      <c r="AM729" s="15"/>
      <c r="AN729" s="232" t="e">
        <f t="shared" si="313"/>
        <v>#DIV/0!</v>
      </c>
      <c r="AO729" s="214">
        <f t="shared" si="305"/>
        <v>0</v>
      </c>
      <c r="AQ729" s="210"/>
      <c r="AR729" s="231"/>
      <c r="AS729" s="15"/>
      <c r="AT729" s="232">
        <f t="shared" si="314"/>
        <v>0</v>
      </c>
      <c r="AU729" s="235">
        <f t="shared" si="315"/>
        <v>0</v>
      </c>
      <c r="AY729" s="210"/>
      <c r="AZ729" s="231"/>
      <c r="BA729" s="15"/>
      <c r="BB729" s="232">
        <f t="shared" si="302"/>
        <v>0</v>
      </c>
      <c r="BC729" s="235">
        <f t="shared" si="316"/>
        <v>0</v>
      </c>
      <c r="BG729" s="210"/>
      <c r="BH729" s="231"/>
      <c r="BI729" s="15"/>
      <c r="BJ729" s="232">
        <f t="shared" si="306"/>
        <v>0</v>
      </c>
      <c r="BK729" s="235">
        <f t="shared" si="317"/>
        <v>0</v>
      </c>
      <c r="BM729" s="109">
        <f t="shared" si="307"/>
        <v>-0.11463516204959982</v>
      </c>
      <c r="BN729" s="213"/>
      <c r="BR729" s="228"/>
      <c r="BS729" s="311"/>
      <c r="BT729" s="3"/>
      <c r="BU729" s="213"/>
      <c r="BV729" s="213"/>
      <c r="BW729" s="291"/>
    </row>
    <row r="730" spans="1:75" x14ac:dyDescent="0.2">
      <c r="A730" s="210"/>
      <c r="B730" s="211"/>
      <c r="C730" s="848" t="str">
        <f ca="1">IF(ISERR(AVERAGE(INDIRECT("B"&amp;(ROW()-INT($B$1/2))):INDIRECT("B"&amp;(ROW()+INT($B$1/2))))),"",AVERAGE(INDIRECT("B"&amp;(ROW()-INT($B$1/2))):INDIRECT("B"&amp;(ROW()+INT($B$1/2)))))</f>
        <v/>
      </c>
      <c r="D730" s="848">
        <f t="shared" si="301"/>
        <v>0</v>
      </c>
      <c r="E730" s="862"/>
      <c r="F730" s="212"/>
      <c r="G730" s="2"/>
      <c r="H730" s="213"/>
      <c r="I730" s="213"/>
      <c r="J730" s="51"/>
      <c r="K730" s="51"/>
      <c r="L730" s="553"/>
      <c r="M730" s="542"/>
      <c r="N730" s="544"/>
      <c r="O730" s="5"/>
      <c r="P730" s="216"/>
      <c r="Q730" s="217"/>
      <c r="R730" s="218"/>
      <c r="S730" s="219">
        <f t="shared" si="308"/>
        <v>0</v>
      </c>
      <c r="T730" s="220">
        <f t="shared" si="309"/>
        <v>0</v>
      </c>
      <c r="U730" s="214">
        <f t="shared" si="318"/>
        <v>0</v>
      </c>
      <c r="W730" s="221"/>
      <c r="X730" s="222"/>
      <c r="Y730" s="222"/>
      <c r="Z730" s="223"/>
      <c r="AA730" s="222"/>
      <c r="AB730" s="224"/>
      <c r="AC730" s="225"/>
      <c r="AD730" s="2">
        <f t="shared" si="303"/>
        <v>0</v>
      </c>
      <c r="AE730" s="2">
        <f t="shared" si="304"/>
        <v>0</v>
      </c>
      <c r="AF730" s="226"/>
      <c r="AG730" s="219">
        <f t="shared" si="310"/>
        <v>0</v>
      </c>
      <c r="AH730" s="234">
        <f t="shared" si="311"/>
        <v>0</v>
      </c>
      <c r="AI730" s="214">
        <f t="shared" si="319"/>
        <v>0</v>
      </c>
      <c r="AK730" s="229">
        <f t="shared" si="312"/>
        <v>0</v>
      </c>
      <c r="AL730" s="226"/>
      <c r="AM730" s="15"/>
      <c r="AN730" s="232" t="e">
        <f t="shared" si="313"/>
        <v>#DIV/0!</v>
      </c>
      <c r="AO730" s="214">
        <f t="shared" si="305"/>
        <v>0</v>
      </c>
      <c r="AQ730" s="210"/>
      <c r="AR730" s="231"/>
      <c r="AS730" s="15"/>
      <c r="AT730" s="232">
        <f t="shared" si="314"/>
        <v>0</v>
      </c>
      <c r="AU730" s="235">
        <f t="shared" si="315"/>
        <v>0</v>
      </c>
      <c r="AY730" s="210"/>
      <c r="AZ730" s="231"/>
      <c r="BA730" s="15"/>
      <c r="BB730" s="232">
        <f t="shared" si="302"/>
        <v>0</v>
      </c>
      <c r="BC730" s="235">
        <f t="shared" si="316"/>
        <v>0</v>
      </c>
      <c r="BG730" s="210"/>
      <c r="BH730" s="231"/>
      <c r="BI730" s="15"/>
      <c r="BJ730" s="232">
        <f t="shared" si="306"/>
        <v>0</v>
      </c>
      <c r="BK730" s="235">
        <f t="shared" si="317"/>
        <v>0</v>
      </c>
      <c r="BM730" s="109">
        <f t="shared" si="307"/>
        <v>-0.11646749954733657</v>
      </c>
      <c r="BN730" s="213"/>
      <c r="BR730" s="228"/>
      <c r="BS730" s="311"/>
      <c r="BT730" s="3"/>
      <c r="BU730" s="213"/>
      <c r="BV730" s="213"/>
      <c r="BW730" s="291"/>
    </row>
    <row r="731" spans="1:75" x14ac:dyDescent="0.2">
      <c r="A731" s="210"/>
      <c r="B731" s="211"/>
      <c r="C731" s="848" t="str">
        <f ca="1">IF(ISERR(AVERAGE(INDIRECT("B"&amp;(ROW()-INT($B$1/2))):INDIRECT("B"&amp;(ROW()+INT($B$1/2))))),"",AVERAGE(INDIRECT("B"&amp;(ROW()-INT($B$1/2))):INDIRECT("B"&amp;(ROW()+INT($B$1/2)))))</f>
        <v/>
      </c>
      <c r="D731" s="848">
        <f t="shared" si="301"/>
        <v>0</v>
      </c>
      <c r="E731" s="862"/>
      <c r="F731" s="212"/>
      <c r="G731" s="2"/>
      <c r="H731" s="213"/>
      <c r="I731" s="213"/>
      <c r="J731" s="51"/>
      <c r="K731" s="51"/>
      <c r="L731" s="553"/>
      <c r="M731" s="542"/>
      <c r="N731" s="544"/>
      <c r="O731" s="5"/>
      <c r="P731" s="216"/>
      <c r="Q731" s="217"/>
      <c r="R731" s="218"/>
      <c r="S731" s="219">
        <f t="shared" si="308"/>
        <v>0</v>
      </c>
      <c r="T731" s="220">
        <f t="shared" si="309"/>
        <v>0</v>
      </c>
      <c r="U731" s="214">
        <f t="shared" si="318"/>
        <v>0</v>
      </c>
      <c r="W731" s="221"/>
      <c r="X731" s="222"/>
      <c r="Y731" s="222"/>
      <c r="Z731" s="223"/>
      <c r="AA731" s="222"/>
      <c r="AB731" s="224"/>
      <c r="AC731" s="225"/>
      <c r="AD731" s="2">
        <f t="shared" si="303"/>
        <v>0</v>
      </c>
      <c r="AE731" s="2">
        <f t="shared" si="304"/>
        <v>0</v>
      </c>
      <c r="AF731" s="226"/>
      <c r="AG731" s="219">
        <f t="shared" si="310"/>
        <v>0</v>
      </c>
      <c r="AH731" s="234">
        <f t="shared" si="311"/>
        <v>0</v>
      </c>
      <c r="AI731" s="214">
        <f t="shared" si="319"/>
        <v>0</v>
      </c>
      <c r="AK731" s="229">
        <f t="shared" si="312"/>
        <v>0</v>
      </c>
      <c r="AL731" s="226"/>
      <c r="AM731" s="15"/>
      <c r="AN731" s="232" t="e">
        <f t="shared" si="313"/>
        <v>#DIV/0!</v>
      </c>
      <c r="AO731" s="214">
        <f t="shared" si="305"/>
        <v>0</v>
      </c>
      <c r="AQ731" s="210"/>
      <c r="AR731" s="231"/>
      <c r="AS731" s="15"/>
      <c r="AT731" s="232">
        <f t="shared" si="314"/>
        <v>0</v>
      </c>
      <c r="AU731" s="235">
        <f t="shared" si="315"/>
        <v>0</v>
      </c>
      <c r="AY731" s="210"/>
      <c r="AZ731" s="231"/>
      <c r="BA731" s="15"/>
      <c r="BB731" s="232">
        <f t="shared" si="302"/>
        <v>0</v>
      </c>
      <c r="BC731" s="235">
        <f t="shared" si="316"/>
        <v>0</v>
      </c>
      <c r="BG731" s="210"/>
      <c r="BH731" s="231"/>
      <c r="BI731" s="15"/>
      <c r="BJ731" s="232">
        <f t="shared" si="306"/>
        <v>0</v>
      </c>
      <c r="BK731" s="235">
        <f t="shared" si="317"/>
        <v>0</v>
      </c>
      <c r="BM731" s="109">
        <f t="shared" si="307"/>
        <v>-0.11829983704507331</v>
      </c>
      <c r="BN731" s="213"/>
      <c r="BR731" s="228"/>
      <c r="BS731" s="311"/>
      <c r="BT731" s="3"/>
      <c r="BU731" s="213"/>
      <c r="BV731" s="213"/>
      <c r="BW731" s="291"/>
    </row>
    <row r="732" spans="1:75" x14ac:dyDescent="0.2">
      <c r="A732" s="210"/>
      <c r="B732" s="211"/>
      <c r="C732" s="848" t="str">
        <f ca="1">IF(ISERR(AVERAGE(INDIRECT("B"&amp;(ROW()-INT($B$1/2))):INDIRECT("B"&amp;(ROW()+INT($B$1/2))))),"",AVERAGE(INDIRECT("B"&amp;(ROW()-INT($B$1/2))):INDIRECT("B"&amp;(ROW()+INT($B$1/2)))))</f>
        <v/>
      </c>
      <c r="D732" s="848">
        <f t="shared" si="301"/>
        <v>0</v>
      </c>
      <c r="E732" s="862"/>
      <c r="F732" s="212"/>
      <c r="G732" s="2"/>
      <c r="H732" s="213"/>
      <c r="I732" s="213"/>
      <c r="J732" s="51"/>
      <c r="K732" s="51"/>
      <c r="L732" s="553"/>
      <c r="M732" s="542"/>
      <c r="N732" s="544"/>
      <c r="O732" s="5"/>
      <c r="P732" s="216"/>
      <c r="Q732" s="217"/>
      <c r="R732" s="218"/>
      <c r="S732" s="219">
        <f t="shared" si="308"/>
        <v>0</v>
      </c>
      <c r="T732" s="220">
        <f t="shared" si="309"/>
        <v>0</v>
      </c>
      <c r="U732" s="214">
        <f t="shared" si="318"/>
        <v>0</v>
      </c>
      <c r="W732" s="221"/>
      <c r="X732" s="222"/>
      <c r="Y732" s="222"/>
      <c r="Z732" s="223"/>
      <c r="AA732" s="222"/>
      <c r="AB732" s="224"/>
      <c r="AC732" s="225"/>
      <c r="AD732" s="2">
        <f t="shared" si="303"/>
        <v>0</v>
      </c>
      <c r="AE732" s="2">
        <f t="shared" si="304"/>
        <v>0</v>
      </c>
      <c r="AF732" s="226"/>
      <c r="AG732" s="219">
        <f t="shared" si="310"/>
        <v>0</v>
      </c>
      <c r="AH732" s="234">
        <f t="shared" si="311"/>
        <v>0</v>
      </c>
      <c r="AI732" s="214">
        <f t="shared" si="319"/>
        <v>0</v>
      </c>
      <c r="AK732" s="229">
        <f t="shared" si="312"/>
        <v>0</v>
      </c>
      <c r="AL732" s="226"/>
      <c r="AM732" s="15"/>
      <c r="AN732" s="232" t="e">
        <f t="shared" si="313"/>
        <v>#DIV/0!</v>
      </c>
      <c r="AO732" s="214">
        <f t="shared" si="305"/>
        <v>0</v>
      </c>
      <c r="AQ732" s="210"/>
      <c r="AR732" s="231"/>
      <c r="AS732" s="15"/>
      <c r="AT732" s="232">
        <f t="shared" si="314"/>
        <v>0</v>
      </c>
      <c r="AU732" s="235">
        <f t="shared" si="315"/>
        <v>0</v>
      </c>
      <c r="AY732" s="210"/>
      <c r="AZ732" s="231"/>
      <c r="BA732" s="15"/>
      <c r="BB732" s="232">
        <f t="shared" si="302"/>
        <v>0</v>
      </c>
      <c r="BC732" s="235">
        <f t="shared" si="316"/>
        <v>0</v>
      </c>
      <c r="BG732" s="210"/>
      <c r="BH732" s="231"/>
      <c r="BI732" s="15"/>
      <c r="BJ732" s="232">
        <f t="shared" si="306"/>
        <v>0</v>
      </c>
      <c r="BK732" s="235">
        <f t="shared" si="317"/>
        <v>0</v>
      </c>
      <c r="BM732" s="109">
        <f t="shared" si="307"/>
        <v>-0.12013217454281006</v>
      </c>
      <c r="BN732" s="213"/>
      <c r="BR732" s="228"/>
      <c r="BS732" s="311"/>
      <c r="BT732" s="3"/>
      <c r="BU732" s="213"/>
      <c r="BV732" s="213"/>
      <c r="BW732" s="291"/>
    </row>
    <row r="733" spans="1:75" x14ac:dyDescent="0.2">
      <c r="A733" s="210"/>
      <c r="B733" s="211"/>
      <c r="C733" s="848" t="str">
        <f ca="1">IF(ISERR(AVERAGE(INDIRECT("B"&amp;(ROW()-INT($B$1/2))):INDIRECT("B"&amp;(ROW()+INT($B$1/2))))),"",AVERAGE(INDIRECT("B"&amp;(ROW()-INT($B$1/2))):INDIRECT("B"&amp;(ROW()+INT($B$1/2)))))</f>
        <v/>
      </c>
      <c r="D733" s="848">
        <f t="shared" si="301"/>
        <v>0</v>
      </c>
      <c r="E733" s="862"/>
      <c r="F733" s="212"/>
      <c r="G733" s="2"/>
      <c r="H733" s="213"/>
      <c r="I733" s="213"/>
      <c r="J733" s="51"/>
      <c r="K733" s="51"/>
      <c r="L733" s="553"/>
      <c r="M733" s="542"/>
      <c r="N733" s="544"/>
      <c r="O733" s="5"/>
      <c r="P733" s="216"/>
      <c r="Q733" s="217"/>
      <c r="R733" s="218"/>
      <c r="S733" s="219">
        <f t="shared" si="308"/>
        <v>0</v>
      </c>
      <c r="T733" s="220">
        <f t="shared" si="309"/>
        <v>0</v>
      </c>
      <c r="U733" s="214">
        <f t="shared" si="318"/>
        <v>0</v>
      </c>
      <c r="W733" s="221"/>
      <c r="X733" s="222"/>
      <c r="Y733" s="222"/>
      <c r="Z733" s="223"/>
      <c r="AA733" s="222"/>
      <c r="AB733" s="224"/>
      <c r="AC733" s="225"/>
      <c r="AD733" s="2">
        <f t="shared" si="303"/>
        <v>0</v>
      </c>
      <c r="AE733" s="2">
        <f t="shared" si="304"/>
        <v>0</v>
      </c>
      <c r="AF733" s="226"/>
      <c r="AG733" s="219">
        <f t="shared" si="310"/>
        <v>0</v>
      </c>
      <c r="AH733" s="234">
        <f t="shared" si="311"/>
        <v>0</v>
      </c>
      <c r="AI733" s="214">
        <f t="shared" si="319"/>
        <v>0</v>
      </c>
      <c r="AK733" s="229">
        <f t="shared" si="312"/>
        <v>0</v>
      </c>
      <c r="AL733" s="226"/>
      <c r="AM733" s="15"/>
      <c r="AN733" s="232" t="e">
        <f t="shared" si="313"/>
        <v>#DIV/0!</v>
      </c>
      <c r="AO733" s="214">
        <f t="shared" si="305"/>
        <v>0</v>
      </c>
      <c r="AQ733" s="210"/>
      <c r="AR733" s="231"/>
      <c r="AS733" s="15"/>
      <c r="AT733" s="232">
        <f t="shared" si="314"/>
        <v>0</v>
      </c>
      <c r="AU733" s="235">
        <f t="shared" si="315"/>
        <v>0</v>
      </c>
      <c r="AY733" s="210"/>
      <c r="AZ733" s="231"/>
      <c r="BA733" s="15"/>
      <c r="BB733" s="232">
        <f t="shared" si="302"/>
        <v>0</v>
      </c>
      <c r="BC733" s="235">
        <f t="shared" si="316"/>
        <v>0</v>
      </c>
      <c r="BG733" s="210"/>
      <c r="BH733" s="231"/>
      <c r="BI733" s="15"/>
      <c r="BJ733" s="232">
        <f t="shared" si="306"/>
        <v>0</v>
      </c>
      <c r="BK733" s="235">
        <f t="shared" si="317"/>
        <v>0</v>
      </c>
      <c r="BM733" s="109">
        <f t="shared" si="307"/>
        <v>-0.1219645120405468</v>
      </c>
      <c r="BN733" s="213"/>
      <c r="BR733" s="228"/>
      <c r="BS733" s="311"/>
      <c r="BT733" s="3"/>
      <c r="BU733" s="213"/>
      <c r="BV733" s="213"/>
      <c r="BW733" s="291"/>
    </row>
    <row r="734" spans="1:75" x14ac:dyDescent="0.2">
      <c r="A734" s="210"/>
      <c r="B734" s="211"/>
      <c r="C734" s="848" t="str">
        <f ca="1">IF(ISERR(AVERAGE(INDIRECT("B"&amp;(ROW()-INT($B$1/2))):INDIRECT("B"&amp;(ROW()+INT($B$1/2))))),"",AVERAGE(INDIRECT("B"&amp;(ROW()-INT($B$1/2))):INDIRECT("B"&amp;(ROW()+INT($B$1/2)))))</f>
        <v/>
      </c>
      <c r="D734" s="848">
        <f t="shared" si="301"/>
        <v>0</v>
      </c>
      <c r="E734" s="862"/>
      <c r="F734" s="212"/>
      <c r="G734" s="2"/>
      <c r="H734" s="213"/>
      <c r="I734" s="213"/>
      <c r="J734" s="51"/>
      <c r="K734" s="51"/>
      <c r="L734" s="553"/>
      <c r="M734" s="542"/>
      <c r="N734" s="544"/>
      <c r="O734" s="5"/>
      <c r="P734" s="216"/>
      <c r="Q734" s="217"/>
      <c r="R734" s="218"/>
      <c r="S734" s="219">
        <f t="shared" si="308"/>
        <v>0</v>
      </c>
      <c r="T734" s="220">
        <f t="shared" si="309"/>
        <v>0</v>
      </c>
      <c r="U734" s="214">
        <f t="shared" si="318"/>
        <v>0</v>
      </c>
      <c r="W734" s="221"/>
      <c r="X734" s="222"/>
      <c r="Y734" s="222"/>
      <c r="Z734" s="223"/>
      <c r="AA734" s="222"/>
      <c r="AB734" s="224"/>
      <c r="AC734" s="225"/>
      <c r="AD734" s="2">
        <f t="shared" si="303"/>
        <v>0</v>
      </c>
      <c r="AE734" s="2">
        <f t="shared" si="304"/>
        <v>0</v>
      </c>
      <c r="AF734" s="226"/>
      <c r="AG734" s="219">
        <f t="shared" si="310"/>
        <v>0</v>
      </c>
      <c r="AH734" s="234">
        <f t="shared" si="311"/>
        <v>0</v>
      </c>
      <c r="AI734" s="214">
        <f t="shared" si="319"/>
        <v>0</v>
      </c>
      <c r="AK734" s="229">
        <f t="shared" si="312"/>
        <v>0</v>
      </c>
      <c r="AL734" s="226"/>
      <c r="AM734" s="15"/>
      <c r="AN734" s="232" t="e">
        <f t="shared" si="313"/>
        <v>#DIV/0!</v>
      </c>
      <c r="AO734" s="214">
        <f t="shared" si="305"/>
        <v>0</v>
      </c>
      <c r="AQ734" s="210"/>
      <c r="AR734" s="231"/>
      <c r="AS734" s="15"/>
      <c r="AT734" s="232">
        <f t="shared" si="314"/>
        <v>0</v>
      </c>
      <c r="AU734" s="235">
        <f t="shared" si="315"/>
        <v>0</v>
      </c>
      <c r="AY734" s="210"/>
      <c r="AZ734" s="231"/>
      <c r="BA734" s="15"/>
      <c r="BB734" s="232">
        <f t="shared" si="302"/>
        <v>0</v>
      </c>
      <c r="BC734" s="235">
        <f t="shared" si="316"/>
        <v>0</v>
      </c>
      <c r="BG734" s="210"/>
      <c r="BH734" s="231"/>
      <c r="BI734" s="15"/>
      <c r="BJ734" s="232">
        <f t="shared" si="306"/>
        <v>0</v>
      </c>
      <c r="BK734" s="235">
        <f t="shared" si="317"/>
        <v>0</v>
      </c>
      <c r="BM734" s="109">
        <f t="shared" si="307"/>
        <v>-0.12379684953828354</v>
      </c>
      <c r="BN734" s="213"/>
      <c r="BR734" s="228"/>
      <c r="BS734" s="311"/>
      <c r="BT734" s="3"/>
      <c r="BU734" s="213"/>
      <c r="BV734" s="213"/>
      <c r="BW734" s="291"/>
    </row>
    <row r="735" spans="1:75" x14ac:dyDescent="0.2">
      <c r="A735" s="210"/>
      <c r="B735" s="211"/>
      <c r="C735" s="848" t="str">
        <f ca="1">IF(ISERR(AVERAGE(INDIRECT("B"&amp;(ROW()-INT($B$1/2))):INDIRECT("B"&amp;(ROW()+INT($B$1/2))))),"",AVERAGE(INDIRECT("B"&amp;(ROW()-INT($B$1/2))):INDIRECT("B"&amp;(ROW()+INT($B$1/2)))))</f>
        <v/>
      </c>
      <c r="D735" s="848">
        <f t="shared" si="301"/>
        <v>0</v>
      </c>
      <c r="E735" s="862"/>
      <c r="F735" s="212"/>
      <c r="G735" s="2"/>
      <c r="H735" s="213"/>
      <c r="I735" s="213"/>
      <c r="J735" s="51"/>
      <c r="K735" s="51"/>
      <c r="L735" s="553"/>
      <c r="M735" s="542"/>
      <c r="N735" s="544"/>
      <c r="O735" s="5"/>
      <c r="P735" s="216"/>
      <c r="Q735" s="217"/>
      <c r="R735" s="218"/>
      <c r="S735" s="219">
        <f t="shared" si="308"/>
        <v>0</v>
      </c>
      <c r="T735" s="220">
        <f t="shared" si="309"/>
        <v>0</v>
      </c>
      <c r="U735" s="214">
        <f t="shared" si="318"/>
        <v>0</v>
      </c>
      <c r="W735" s="221"/>
      <c r="X735" s="222"/>
      <c r="Y735" s="222"/>
      <c r="Z735" s="223"/>
      <c r="AA735" s="222"/>
      <c r="AB735" s="224"/>
      <c r="AC735" s="225"/>
      <c r="AD735" s="2">
        <f t="shared" si="303"/>
        <v>0</v>
      </c>
      <c r="AE735" s="2">
        <f t="shared" si="304"/>
        <v>0</v>
      </c>
      <c r="AF735" s="226"/>
      <c r="AG735" s="219">
        <f t="shared" si="310"/>
        <v>0</v>
      </c>
      <c r="AH735" s="234">
        <f t="shared" si="311"/>
        <v>0</v>
      </c>
      <c r="AI735" s="214">
        <f t="shared" si="319"/>
        <v>0</v>
      </c>
      <c r="AK735" s="229">
        <f t="shared" si="312"/>
        <v>0</v>
      </c>
      <c r="AL735" s="226"/>
      <c r="AM735" s="15"/>
      <c r="AN735" s="232" t="e">
        <f t="shared" si="313"/>
        <v>#DIV/0!</v>
      </c>
      <c r="AO735" s="214">
        <f t="shared" si="305"/>
        <v>0</v>
      </c>
      <c r="AQ735" s="210"/>
      <c r="AR735" s="231"/>
      <c r="AS735" s="15"/>
      <c r="AT735" s="232">
        <f t="shared" si="314"/>
        <v>0</v>
      </c>
      <c r="AU735" s="235">
        <f t="shared" si="315"/>
        <v>0</v>
      </c>
      <c r="AY735" s="210"/>
      <c r="AZ735" s="231"/>
      <c r="BA735" s="15"/>
      <c r="BB735" s="232">
        <f t="shared" si="302"/>
        <v>0</v>
      </c>
      <c r="BC735" s="235">
        <f t="shared" si="316"/>
        <v>0</v>
      </c>
      <c r="BG735" s="210"/>
      <c r="BH735" s="231"/>
      <c r="BI735" s="15"/>
      <c r="BJ735" s="232">
        <f t="shared" si="306"/>
        <v>0</v>
      </c>
      <c r="BK735" s="235">
        <f t="shared" si="317"/>
        <v>0</v>
      </c>
      <c r="BM735" s="109">
        <f t="shared" si="307"/>
        <v>-0.12562918703602027</v>
      </c>
      <c r="BN735" s="213"/>
      <c r="BR735" s="228"/>
      <c r="BS735" s="311"/>
      <c r="BT735" s="3"/>
      <c r="BU735" s="213"/>
      <c r="BV735" s="213"/>
      <c r="BW735" s="291"/>
    </row>
    <row r="736" spans="1:75" x14ac:dyDescent="0.2">
      <c r="A736" s="210"/>
      <c r="B736" s="211"/>
      <c r="C736" s="848" t="str">
        <f ca="1">IF(ISERR(AVERAGE(INDIRECT("B"&amp;(ROW()-INT($B$1/2))):INDIRECT("B"&amp;(ROW()+INT($B$1/2))))),"",AVERAGE(INDIRECT("B"&amp;(ROW()-INT($B$1/2))):INDIRECT("B"&amp;(ROW()+INT($B$1/2)))))</f>
        <v/>
      </c>
      <c r="D736" s="848">
        <f t="shared" si="301"/>
        <v>0</v>
      </c>
      <c r="E736" s="862"/>
      <c r="F736" s="212"/>
      <c r="G736" s="2"/>
      <c r="H736" s="213"/>
      <c r="I736" s="213"/>
      <c r="J736" s="51"/>
      <c r="K736" s="51"/>
      <c r="L736" s="553"/>
      <c r="M736" s="542"/>
      <c r="N736" s="544"/>
      <c r="O736" s="5"/>
      <c r="P736" s="216"/>
      <c r="Q736" s="217"/>
      <c r="R736" s="218"/>
      <c r="S736" s="219">
        <f t="shared" si="308"/>
        <v>0</v>
      </c>
      <c r="T736" s="220">
        <f t="shared" si="309"/>
        <v>0</v>
      </c>
      <c r="U736" s="214">
        <f t="shared" si="318"/>
        <v>0</v>
      </c>
      <c r="W736" s="221"/>
      <c r="X736" s="222"/>
      <c r="Y736" s="222"/>
      <c r="Z736" s="223"/>
      <c r="AA736" s="222"/>
      <c r="AB736" s="224"/>
      <c r="AC736" s="225"/>
      <c r="AD736" s="2">
        <f t="shared" si="303"/>
        <v>0</v>
      </c>
      <c r="AE736" s="2">
        <f t="shared" si="304"/>
        <v>0</v>
      </c>
      <c r="AF736" s="226"/>
      <c r="AG736" s="219">
        <f t="shared" si="310"/>
        <v>0</v>
      </c>
      <c r="AH736" s="234">
        <f t="shared" si="311"/>
        <v>0</v>
      </c>
      <c r="AI736" s="214">
        <f t="shared" si="319"/>
        <v>0</v>
      </c>
      <c r="AK736" s="229">
        <f t="shared" si="312"/>
        <v>0</v>
      </c>
      <c r="AL736" s="226"/>
      <c r="AM736" s="15"/>
      <c r="AN736" s="232" t="e">
        <f t="shared" si="313"/>
        <v>#DIV/0!</v>
      </c>
      <c r="AO736" s="214">
        <f t="shared" si="305"/>
        <v>0</v>
      </c>
      <c r="AQ736" s="210"/>
      <c r="AR736" s="231"/>
      <c r="AS736" s="15"/>
      <c r="AT736" s="232">
        <f t="shared" si="314"/>
        <v>0</v>
      </c>
      <c r="AU736" s="235">
        <f t="shared" si="315"/>
        <v>0</v>
      </c>
      <c r="AY736" s="210"/>
      <c r="AZ736" s="231"/>
      <c r="BA736" s="15"/>
      <c r="BB736" s="232">
        <f t="shared" si="302"/>
        <v>0</v>
      </c>
      <c r="BC736" s="235">
        <f t="shared" si="316"/>
        <v>0</v>
      </c>
      <c r="BG736" s="210"/>
      <c r="BH736" s="231"/>
      <c r="BI736" s="15"/>
      <c r="BJ736" s="232">
        <f t="shared" si="306"/>
        <v>0</v>
      </c>
      <c r="BK736" s="235">
        <f t="shared" si="317"/>
        <v>0</v>
      </c>
      <c r="BM736" s="109">
        <f t="shared" si="307"/>
        <v>-0.127461524533757</v>
      </c>
      <c r="BN736" s="213"/>
      <c r="BR736" s="228"/>
      <c r="BS736" s="311"/>
      <c r="BT736" s="3"/>
      <c r="BU736" s="213"/>
      <c r="BV736" s="213"/>
      <c r="BW736" s="291"/>
    </row>
    <row r="737" spans="1:75" x14ac:dyDescent="0.2">
      <c r="A737" s="210"/>
      <c r="B737" s="211"/>
      <c r="C737" s="848" t="str">
        <f ca="1">IF(ISERR(AVERAGE(INDIRECT("B"&amp;(ROW()-INT($B$1/2))):INDIRECT("B"&amp;(ROW()+INT($B$1/2))))),"",AVERAGE(INDIRECT("B"&amp;(ROW()-INT($B$1/2))):INDIRECT("B"&amp;(ROW()+INT($B$1/2)))))</f>
        <v/>
      </c>
      <c r="D737" s="848">
        <f t="shared" si="301"/>
        <v>0</v>
      </c>
      <c r="E737" s="862"/>
      <c r="F737" s="212"/>
      <c r="G737" s="2"/>
      <c r="H737" s="213"/>
      <c r="I737" s="213"/>
      <c r="J737" s="51"/>
      <c r="K737" s="51"/>
      <c r="L737" s="553"/>
      <c r="M737" s="542"/>
      <c r="N737" s="544"/>
      <c r="O737" s="5"/>
      <c r="P737" s="216"/>
      <c r="Q737" s="217"/>
      <c r="R737" s="218"/>
      <c r="S737" s="219">
        <f t="shared" si="308"/>
        <v>0</v>
      </c>
      <c r="T737" s="220">
        <f t="shared" si="309"/>
        <v>0</v>
      </c>
      <c r="U737" s="214">
        <f t="shared" si="318"/>
        <v>0</v>
      </c>
      <c r="W737" s="221"/>
      <c r="X737" s="222"/>
      <c r="Y737" s="222"/>
      <c r="Z737" s="223"/>
      <c r="AA737" s="222"/>
      <c r="AB737" s="224"/>
      <c r="AC737" s="225"/>
      <c r="AD737" s="2">
        <f t="shared" si="303"/>
        <v>0</v>
      </c>
      <c r="AE737" s="2">
        <f t="shared" si="304"/>
        <v>0</v>
      </c>
      <c r="AF737" s="226"/>
      <c r="AG737" s="219">
        <f t="shared" si="310"/>
        <v>0</v>
      </c>
      <c r="AH737" s="234">
        <f t="shared" si="311"/>
        <v>0</v>
      </c>
      <c r="AI737" s="214">
        <f t="shared" si="319"/>
        <v>0</v>
      </c>
      <c r="AK737" s="229">
        <f t="shared" si="312"/>
        <v>0</v>
      </c>
      <c r="AL737" s="226"/>
      <c r="AM737" s="15"/>
      <c r="AN737" s="232" t="e">
        <f t="shared" si="313"/>
        <v>#DIV/0!</v>
      </c>
      <c r="AO737" s="214">
        <f t="shared" si="305"/>
        <v>0</v>
      </c>
      <c r="AQ737" s="210"/>
      <c r="AR737" s="231"/>
      <c r="AS737" s="15"/>
      <c r="AT737" s="232">
        <f t="shared" si="314"/>
        <v>0</v>
      </c>
      <c r="AU737" s="235">
        <f t="shared" si="315"/>
        <v>0</v>
      </c>
      <c r="AY737" s="210"/>
      <c r="AZ737" s="231"/>
      <c r="BA737" s="15"/>
      <c r="BB737" s="232">
        <f t="shared" si="302"/>
        <v>0</v>
      </c>
      <c r="BC737" s="235">
        <f t="shared" si="316"/>
        <v>0</v>
      </c>
      <c r="BG737" s="210"/>
      <c r="BH737" s="231"/>
      <c r="BI737" s="15"/>
      <c r="BJ737" s="232">
        <f t="shared" si="306"/>
        <v>0</v>
      </c>
      <c r="BK737" s="235">
        <f t="shared" si="317"/>
        <v>0</v>
      </c>
      <c r="BM737" s="109">
        <f t="shared" si="307"/>
        <v>-0.12929386203149373</v>
      </c>
      <c r="BN737" s="213"/>
      <c r="BR737" s="228"/>
      <c r="BS737" s="311"/>
      <c r="BT737" s="3"/>
      <c r="BU737" s="213"/>
      <c r="BV737" s="213"/>
      <c r="BW737" s="291"/>
    </row>
    <row r="738" spans="1:75" x14ac:dyDescent="0.2">
      <c r="A738" s="210"/>
      <c r="B738" s="211"/>
      <c r="C738" s="848" t="str">
        <f ca="1">IF(ISERR(AVERAGE(INDIRECT("B"&amp;(ROW()-INT($B$1/2))):INDIRECT("B"&amp;(ROW()+INT($B$1/2))))),"",AVERAGE(INDIRECT("B"&amp;(ROW()-INT($B$1/2))):INDIRECT("B"&amp;(ROW()+INT($B$1/2)))))</f>
        <v/>
      </c>
      <c r="D738" s="848">
        <f t="shared" si="301"/>
        <v>0</v>
      </c>
      <c r="E738" s="862"/>
      <c r="F738" s="212"/>
      <c r="G738" s="2"/>
      <c r="H738" s="213"/>
      <c r="I738" s="213"/>
      <c r="J738" s="51"/>
      <c r="K738" s="51"/>
      <c r="L738" s="553"/>
      <c r="M738" s="542"/>
      <c r="N738" s="544"/>
      <c r="O738" s="5"/>
      <c r="P738" s="216"/>
      <c r="Q738" s="217"/>
      <c r="R738" s="218"/>
      <c r="S738" s="219">
        <f t="shared" si="308"/>
        <v>0</v>
      </c>
      <c r="T738" s="220">
        <f t="shared" si="309"/>
        <v>0</v>
      </c>
      <c r="U738" s="214">
        <f t="shared" si="318"/>
        <v>0</v>
      </c>
      <c r="W738" s="221"/>
      <c r="X738" s="222"/>
      <c r="Y738" s="222"/>
      <c r="Z738" s="223"/>
      <c r="AA738" s="222"/>
      <c r="AB738" s="224"/>
      <c r="AC738" s="225"/>
      <c r="AD738" s="2">
        <f t="shared" si="303"/>
        <v>0</v>
      </c>
      <c r="AE738" s="2">
        <f t="shared" si="304"/>
        <v>0</v>
      </c>
      <c r="AF738" s="226"/>
      <c r="AG738" s="219">
        <f t="shared" si="310"/>
        <v>0</v>
      </c>
      <c r="AH738" s="234">
        <f t="shared" si="311"/>
        <v>0</v>
      </c>
      <c r="AI738" s="214">
        <f t="shared" si="319"/>
        <v>0</v>
      </c>
      <c r="AK738" s="229">
        <f t="shared" si="312"/>
        <v>0</v>
      </c>
      <c r="AL738" s="226"/>
      <c r="AM738" s="15"/>
      <c r="AN738" s="232" t="e">
        <f t="shared" si="313"/>
        <v>#DIV/0!</v>
      </c>
      <c r="AO738" s="214">
        <f t="shared" si="305"/>
        <v>0</v>
      </c>
      <c r="AQ738" s="210"/>
      <c r="AR738" s="231"/>
      <c r="AS738" s="15"/>
      <c r="AT738" s="232">
        <f t="shared" si="314"/>
        <v>0</v>
      </c>
      <c r="AU738" s="235">
        <f t="shared" si="315"/>
        <v>0</v>
      </c>
      <c r="AY738" s="210"/>
      <c r="AZ738" s="231"/>
      <c r="BA738" s="15"/>
      <c r="BB738" s="232">
        <f t="shared" si="302"/>
        <v>0</v>
      </c>
      <c r="BC738" s="235">
        <f t="shared" si="316"/>
        <v>0</v>
      </c>
      <c r="BG738" s="210"/>
      <c r="BH738" s="231"/>
      <c r="BI738" s="15"/>
      <c r="BJ738" s="232">
        <f t="shared" si="306"/>
        <v>0</v>
      </c>
      <c r="BK738" s="235">
        <f t="shared" si="317"/>
        <v>0</v>
      </c>
      <c r="BM738" s="109">
        <f t="shared" si="307"/>
        <v>-0.13112619952923046</v>
      </c>
      <c r="BN738" s="213"/>
      <c r="BR738" s="228"/>
      <c r="BS738" s="311"/>
      <c r="BT738" s="3"/>
      <c r="BU738" s="213"/>
      <c r="BV738" s="213"/>
      <c r="BW738" s="291"/>
    </row>
    <row r="739" spans="1:75" x14ac:dyDescent="0.2">
      <c r="A739" s="210"/>
      <c r="B739" s="211"/>
      <c r="C739" s="848" t="str">
        <f ca="1">IF(ISERR(AVERAGE(INDIRECT("B"&amp;(ROW()-INT($B$1/2))):INDIRECT("B"&amp;(ROW()+INT($B$1/2))))),"",AVERAGE(INDIRECT("B"&amp;(ROW()-INT($B$1/2))):INDIRECT("B"&amp;(ROW()+INT($B$1/2)))))</f>
        <v/>
      </c>
      <c r="D739" s="848">
        <f t="shared" si="301"/>
        <v>0</v>
      </c>
      <c r="E739" s="862"/>
      <c r="F739" s="212"/>
      <c r="G739" s="2"/>
      <c r="H739" s="213"/>
      <c r="I739" s="213"/>
      <c r="J739" s="51"/>
      <c r="K739" s="51"/>
      <c r="L739" s="553"/>
      <c r="M739" s="542"/>
      <c r="N739" s="544"/>
      <c r="O739" s="5"/>
      <c r="P739" s="216"/>
      <c r="Q739" s="217"/>
      <c r="R739" s="218"/>
      <c r="S739" s="219">
        <f t="shared" si="308"/>
        <v>0</v>
      </c>
      <c r="T739" s="220">
        <f t="shared" si="309"/>
        <v>0</v>
      </c>
      <c r="U739" s="214">
        <f t="shared" si="318"/>
        <v>0</v>
      </c>
      <c r="W739" s="221"/>
      <c r="X739" s="222"/>
      <c r="Y739" s="222"/>
      <c r="Z739" s="223"/>
      <c r="AA739" s="222"/>
      <c r="AB739" s="224"/>
      <c r="AC739" s="225"/>
      <c r="AD739" s="2">
        <f t="shared" si="303"/>
        <v>0</v>
      </c>
      <c r="AE739" s="2">
        <f t="shared" si="304"/>
        <v>0</v>
      </c>
      <c r="AF739" s="226"/>
      <c r="AG739" s="219">
        <f t="shared" si="310"/>
        <v>0</v>
      </c>
      <c r="AH739" s="234">
        <f t="shared" si="311"/>
        <v>0</v>
      </c>
      <c r="AI739" s="214">
        <f t="shared" si="319"/>
        <v>0</v>
      </c>
      <c r="AK739" s="229">
        <f t="shared" si="312"/>
        <v>0</v>
      </c>
      <c r="AL739" s="226"/>
      <c r="AM739" s="15"/>
      <c r="AN739" s="232" t="e">
        <f t="shared" si="313"/>
        <v>#DIV/0!</v>
      </c>
      <c r="AO739" s="214">
        <f t="shared" si="305"/>
        <v>0</v>
      </c>
      <c r="AQ739" s="210"/>
      <c r="AR739" s="231"/>
      <c r="AS739" s="15"/>
      <c r="AT739" s="232">
        <f t="shared" si="314"/>
        <v>0</v>
      </c>
      <c r="AU739" s="235">
        <f t="shared" si="315"/>
        <v>0</v>
      </c>
      <c r="AY739" s="210"/>
      <c r="AZ739" s="231"/>
      <c r="BA739" s="15"/>
      <c r="BB739" s="232">
        <f t="shared" si="302"/>
        <v>0</v>
      </c>
      <c r="BC739" s="235">
        <f t="shared" si="316"/>
        <v>0</v>
      </c>
      <c r="BG739" s="210"/>
      <c r="BH739" s="231"/>
      <c r="BI739" s="15"/>
      <c r="BJ739" s="232">
        <f t="shared" si="306"/>
        <v>0</v>
      </c>
      <c r="BK739" s="235">
        <f t="shared" si="317"/>
        <v>0</v>
      </c>
      <c r="BM739" s="109">
        <f t="shared" si="307"/>
        <v>-0.13295853702696719</v>
      </c>
      <c r="BN739" s="213"/>
      <c r="BR739" s="228"/>
      <c r="BS739" s="311"/>
      <c r="BT739" s="3"/>
      <c r="BU739" s="213"/>
      <c r="BV739" s="213"/>
      <c r="BW739" s="291"/>
    </row>
    <row r="740" spans="1:75" x14ac:dyDescent="0.2">
      <c r="A740" s="210"/>
      <c r="B740" s="211"/>
      <c r="C740" s="848" t="str">
        <f ca="1">IF(ISERR(AVERAGE(INDIRECT("B"&amp;(ROW()-INT($B$1/2))):INDIRECT("B"&amp;(ROW()+INT($B$1/2))))),"",AVERAGE(INDIRECT("B"&amp;(ROW()-INT($B$1/2))):INDIRECT("B"&amp;(ROW()+INT($B$1/2)))))</f>
        <v/>
      </c>
      <c r="D740" s="848">
        <f t="shared" si="301"/>
        <v>0</v>
      </c>
      <c r="E740" s="862"/>
      <c r="F740" s="212"/>
      <c r="G740" s="2"/>
      <c r="H740" s="213"/>
      <c r="I740" s="213"/>
      <c r="J740" s="51"/>
      <c r="K740" s="51"/>
      <c r="L740" s="553"/>
      <c r="M740" s="542"/>
      <c r="N740" s="544"/>
      <c r="O740" s="5"/>
      <c r="P740" s="216"/>
      <c r="Q740" s="217"/>
      <c r="R740" s="218"/>
      <c r="S740" s="219">
        <f t="shared" si="308"/>
        <v>0</v>
      </c>
      <c r="T740" s="220">
        <f t="shared" si="309"/>
        <v>0</v>
      </c>
      <c r="U740" s="214">
        <f t="shared" si="318"/>
        <v>0</v>
      </c>
      <c r="W740" s="221"/>
      <c r="X740" s="222"/>
      <c r="Y740" s="222"/>
      <c r="Z740" s="223"/>
      <c r="AA740" s="222"/>
      <c r="AB740" s="224"/>
      <c r="AC740" s="225"/>
      <c r="AD740" s="2">
        <f t="shared" si="303"/>
        <v>0</v>
      </c>
      <c r="AE740" s="2">
        <f t="shared" si="304"/>
        <v>0</v>
      </c>
      <c r="AF740" s="226"/>
      <c r="AG740" s="219">
        <f t="shared" si="310"/>
        <v>0</v>
      </c>
      <c r="AH740" s="234">
        <f t="shared" si="311"/>
        <v>0</v>
      </c>
      <c r="AI740" s="214">
        <f t="shared" si="319"/>
        <v>0</v>
      </c>
      <c r="AK740" s="229">
        <f t="shared" si="312"/>
        <v>0</v>
      </c>
      <c r="AL740" s="226"/>
      <c r="AM740" s="15"/>
      <c r="AN740" s="232" t="e">
        <f t="shared" si="313"/>
        <v>#DIV/0!</v>
      </c>
      <c r="AO740" s="214">
        <f t="shared" si="305"/>
        <v>0</v>
      </c>
      <c r="AQ740" s="210"/>
      <c r="AR740" s="231"/>
      <c r="AS740" s="15"/>
      <c r="AT740" s="232">
        <f t="shared" si="314"/>
        <v>0</v>
      </c>
      <c r="AU740" s="235">
        <f t="shared" si="315"/>
        <v>0</v>
      </c>
      <c r="AY740" s="210"/>
      <c r="AZ740" s="231"/>
      <c r="BA740" s="15"/>
      <c r="BB740" s="232">
        <f t="shared" si="302"/>
        <v>0</v>
      </c>
      <c r="BC740" s="235">
        <f t="shared" si="316"/>
        <v>0</v>
      </c>
      <c r="BG740" s="210"/>
      <c r="BH740" s="231"/>
      <c r="BI740" s="15"/>
      <c r="BJ740" s="232">
        <f t="shared" si="306"/>
        <v>0</v>
      </c>
      <c r="BK740" s="235">
        <f t="shared" si="317"/>
        <v>0</v>
      </c>
      <c r="BM740" s="109">
        <f t="shared" si="307"/>
        <v>-0.13479087452470392</v>
      </c>
      <c r="BN740" s="213"/>
      <c r="BR740" s="228"/>
      <c r="BS740" s="311"/>
      <c r="BT740" s="3"/>
      <c r="BU740" s="213"/>
      <c r="BV740" s="213"/>
      <c r="BW740" s="291"/>
    </row>
    <row r="741" spans="1:75" x14ac:dyDescent="0.2">
      <c r="A741" s="210"/>
      <c r="B741" s="211"/>
      <c r="C741" s="848" t="str">
        <f ca="1">IF(ISERR(AVERAGE(INDIRECT("B"&amp;(ROW()-INT($B$1/2))):INDIRECT("B"&amp;(ROW()+INT($B$1/2))))),"",AVERAGE(INDIRECT("B"&amp;(ROW()-INT($B$1/2))):INDIRECT("B"&amp;(ROW()+INT($B$1/2)))))</f>
        <v/>
      </c>
      <c r="D741" s="848">
        <f t="shared" si="301"/>
        <v>0</v>
      </c>
      <c r="E741" s="862"/>
      <c r="F741" s="212"/>
      <c r="G741" s="2"/>
      <c r="H741" s="213"/>
      <c r="I741" s="213"/>
      <c r="J741" s="51"/>
      <c r="K741" s="51"/>
      <c r="L741" s="553"/>
      <c r="M741" s="542"/>
      <c r="N741" s="544"/>
      <c r="O741" s="5"/>
      <c r="P741" s="216"/>
      <c r="Q741" s="217"/>
      <c r="R741" s="218"/>
      <c r="S741" s="219">
        <f t="shared" si="308"/>
        <v>0</v>
      </c>
      <c r="T741" s="220">
        <f t="shared" si="309"/>
        <v>0</v>
      </c>
      <c r="U741" s="214">
        <f t="shared" si="318"/>
        <v>0</v>
      </c>
      <c r="W741" s="221"/>
      <c r="X741" s="222"/>
      <c r="Y741" s="222"/>
      <c r="Z741" s="223"/>
      <c r="AA741" s="222"/>
      <c r="AB741" s="224"/>
      <c r="AC741" s="225"/>
      <c r="AD741" s="2">
        <f t="shared" si="303"/>
        <v>0</v>
      </c>
      <c r="AE741" s="2">
        <f t="shared" si="304"/>
        <v>0</v>
      </c>
      <c r="AF741" s="226"/>
      <c r="AG741" s="219">
        <f t="shared" si="310"/>
        <v>0</v>
      </c>
      <c r="AH741" s="234">
        <f t="shared" si="311"/>
        <v>0</v>
      </c>
      <c r="AI741" s="214">
        <f t="shared" si="319"/>
        <v>0</v>
      </c>
      <c r="AK741" s="229">
        <f t="shared" si="312"/>
        <v>0</v>
      </c>
      <c r="AL741" s="226"/>
      <c r="AM741" s="15"/>
      <c r="AN741" s="232" t="e">
        <f t="shared" si="313"/>
        <v>#DIV/0!</v>
      </c>
      <c r="AO741" s="214">
        <f t="shared" si="305"/>
        <v>0</v>
      </c>
      <c r="AQ741" s="210"/>
      <c r="AR741" s="231"/>
      <c r="AS741" s="15"/>
      <c r="AT741" s="232">
        <f t="shared" si="314"/>
        <v>0</v>
      </c>
      <c r="AU741" s="235">
        <f t="shared" si="315"/>
        <v>0</v>
      </c>
      <c r="AY741" s="210"/>
      <c r="AZ741" s="231"/>
      <c r="BA741" s="15"/>
      <c r="BB741" s="232">
        <f t="shared" si="302"/>
        <v>0</v>
      </c>
      <c r="BC741" s="235">
        <f t="shared" si="316"/>
        <v>0</v>
      </c>
      <c r="BG741" s="210"/>
      <c r="BH741" s="231"/>
      <c r="BI741" s="15"/>
      <c r="BJ741" s="232">
        <f t="shared" si="306"/>
        <v>0</v>
      </c>
      <c r="BK741" s="235">
        <f t="shared" si="317"/>
        <v>0</v>
      </c>
      <c r="BM741" s="109">
        <f t="shared" si="307"/>
        <v>-0.13662321202244065</v>
      </c>
      <c r="BN741" s="213"/>
      <c r="BR741" s="228"/>
      <c r="BS741" s="311"/>
      <c r="BT741" s="3"/>
      <c r="BU741" s="213"/>
      <c r="BV741" s="213"/>
      <c r="BW741" s="291"/>
    </row>
    <row r="742" spans="1:75" x14ac:dyDescent="0.2">
      <c r="A742" s="210"/>
      <c r="B742" s="211"/>
      <c r="C742" s="848" t="str">
        <f ca="1">IF(ISERR(AVERAGE(INDIRECT("B"&amp;(ROW()-INT($B$1/2))):INDIRECT("B"&amp;(ROW()+INT($B$1/2))))),"",AVERAGE(INDIRECT("B"&amp;(ROW()-INT($B$1/2))):INDIRECT("B"&amp;(ROW()+INT($B$1/2)))))</f>
        <v/>
      </c>
      <c r="D742" s="848">
        <f t="shared" si="301"/>
        <v>0</v>
      </c>
      <c r="E742" s="862"/>
      <c r="F742" s="212"/>
      <c r="G742" s="2"/>
      <c r="H742" s="213"/>
      <c r="I742" s="213"/>
      <c r="J742" s="51"/>
      <c r="K742" s="51"/>
      <c r="L742" s="553"/>
      <c r="M742" s="542"/>
      <c r="N742" s="544"/>
      <c r="O742" s="5"/>
      <c r="P742" s="216"/>
      <c r="Q742" s="217"/>
      <c r="R742" s="218"/>
      <c r="S742" s="219">
        <f t="shared" si="308"/>
        <v>0</v>
      </c>
      <c r="T742" s="220">
        <f t="shared" si="309"/>
        <v>0</v>
      </c>
      <c r="U742" s="214">
        <f t="shared" si="318"/>
        <v>0</v>
      </c>
      <c r="W742" s="221"/>
      <c r="X742" s="222"/>
      <c r="Y742" s="222"/>
      <c r="Z742" s="223"/>
      <c r="AA742" s="222"/>
      <c r="AB742" s="224"/>
      <c r="AC742" s="225"/>
      <c r="AD742" s="2">
        <f t="shared" si="303"/>
        <v>0</v>
      </c>
      <c r="AE742" s="2">
        <f t="shared" si="304"/>
        <v>0</v>
      </c>
      <c r="AF742" s="226"/>
      <c r="AG742" s="219">
        <f t="shared" si="310"/>
        <v>0</v>
      </c>
      <c r="AH742" s="234">
        <f t="shared" si="311"/>
        <v>0</v>
      </c>
      <c r="AI742" s="214">
        <f t="shared" si="319"/>
        <v>0</v>
      </c>
      <c r="AK742" s="229">
        <f t="shared" si="312"/>
        <v>0</v>
      </c>
      <c r="AL742" s="226"/>
      <c r="AM742" s="15"/>
      <c r="AN742" s="232" t="e">
        <f t="shared" si="313"/>
        <v>#DIV/0!</v>
      </c>
      <c r="AO742" s="214">
        <f t="shared" si="305"/>
        <v>0</v>
      </c>
      <c r="AQ742" s="210"/>
      <c r="AR742" s="231"/>
      <c r="AS742" s="15"/>
      <c r="AT742" s="232">
        <f t="shared" si="314"/>
        <v>0</v>
      </c>
      <c r="AU742" s="235">
        <f t="shared" si="315"/>
        <v>0</v>
      </c>
      <c r="AY742" s="210"/>
      <c r="AZ742" s="231"/>
      <c r="BA742" s="15"/>
      <c r="BB742" s="232">
        <f t="shared" si="302"/>
        <v>0</v>
      </c>
      <c r="BC742" s="235">
        <f t="shared" si="316"/>
        <v>0</v>
      </c>
      <c r="BG742" s="210"/>
      <c r="BH742" s="231"/>
      <c r="BI742" s="15"/>
      <c r="BJ742" s="232">
        <f t="shared" si="306"/>
        <v>0</v>
      </c>
      <c r="BK742" s="235">
        <f t="shared" si="317"/>
        <v>0</v>
      </c>
      <c r="BM742" s="109">
        <f t="shared" si="307"/>
        <v>-0.13845554952017738</v>
      </c>
      <c r="BN742" s="213"/>
      <c r="BR742" s="228"/>
      <c r="BS742" s="311"/>
      <c r="BT742" s="3"/>
      <c r="BU742" s="213"/>
      <c r="BV742" s="213"/>
      <c r="BW742" s="291"/>
    </row>
    <row r="743" spans="1:75" x14ac:dyDescent="0.2">
      <c r="A743" s="210"/>
      <c r="B743" s="211"/>
      <c r="C743" s="848" t="str">
        <f ca="1">IF(ISERR(AVERAGE(INDIRECT("B"&amp;(ROW()-INT($B$1/2))):INDIRECT("B"&amp;(ROW()+INT($B$1/2))))),"",AVERAGE(INDIRECT("B"&amp;(ROW()-INT($B$1/2))):INDIRECT("B"&amp;(ROW()+INT($B$1/2)))))</f>
        <v/>
      </c>
      <c r="D743" s="848">
        <f t="shared" si="301"/>
        <v>0</v>
      </c>
      <c r="E743" s="862"/>
      <c r="F743" s="212"/>
      <c r="G743" s="2"/>
      <c r="H743" s="213"/>
      <c r="I743" s="213"/>
      <c r="J743" s="51"/>
      <c r="K743" s="51"/>
      <c r="L743" s="553"/>
      <c r="M743" s="542"/>
      <c r="N743" s="544"/>
      <c r="O743" s="5"/>
      <c r="P743" s="216"/>
      <c r="Q743" s="217"/>
      <c r="R743" s="218"/>
      <c r="S743" s="219">
        <f t="shared" si="308"/>
        <v>0</v>
      </c>
      <c r="T743" s="220">
        <f t="shared" si="309"/>
        <v>0</v>
      </c>
      <c r="U743" s="214">
        <f t="shared" si="318"/>
        <v>0</v>
      </c>
      <c r="W743" s="221"/>
      <c r="X743" s="222"/>
      <c r="Y743" s="222"/>
      <c r="Z743" s="223"/>
      <c r="AA743" s="222"/>
      <c r="AB743" s="224"/>
      <c r="AC743" s="225"/>
      <c r="AD743" s="2">
        <f t="shared" si="303"/>
        <v>0</v>
      </c>
      <c r="AE743" s="2">
        <f t="shared" si="304"/>
        <v>0</v>
      </c>
      <c r="AF743" s="226"/>
      <c r="AG743" s="219">
        <f t="shared" si="310"/>
        <v>0</v>
      </c>
      <c r="AH743" s="234">
        <f t="shared" si="311"/>
        <v>0</v>
      </c>
      <c r="AI743" s="214">
        <f t="shared" si="319"/>
        <v>0</v>
      </c>
      <c r="AK743" s="229">
        <f t="shared" si="312"/>
        <v>0</v>
      </c>
      <c r="AL743" s="226"/>
      <c r="AM743" s="15"/>
      <c r="AN743" s="232" t="e">
        <f t="shared" si="313"/>
        <v>#DIV/0!</v>
      </c>
      <c r="AO743" s="214">
        <f t="shared" si="305"/>
        <v>0</v>
      </c>
      <c r="AQ743" s="210"/>
      <c r="AR743" s="231"/>
      <c r="AS743" s="15"/>
      <c r="AT743" s="232">
        <f t="shared" si="314"/>
        <v>0</v>
      </c>
      <c r="AU743" s="235">
        <f t="shared" si="315"/>
        <v>0</v>
      </c>
      <c r="AY743" s="210"/>
      <c r="AZ743" s="231"/>
      <c r="BA743" s="15"/>
      <c r="BB743" s="232">
        <f t="shared" si="302"/>
        <v>0</v>
      </c>
      <c r="BC743" s="235">
        <f t="shared" si="316"/>
        <v>0</v>
      </c>
      <c r="BG743" s="210"/>
      <c r="BH743" s="231"/>
      <c r="BI743" s="15"/>
      <c r="BJ743" s="232">
        <f t="shared" si="306"/>
        <v>0</v>
      </c>
      <c r="BK743" s="235">
        <f t="shared" si="317"/>
        <v>0</v>
      </c>
      <c r="BM743" s="109">
        <f t="shared" si="307"/>
        <v>-0.14028788701791411</v>
      </c>
      <c r="BN743" s="213"/>
      <c r="BR743" s="228"/>
      <c r="BS743" s="311"/>
      <c r="BT743" s="3"/>
      <c r="BU743" s="213"/>
      <c r="BV743" s="213"/>
      <c r="BW743" s="291"/>
    </row>
    <row r="744" spans="1:75" x14ac:dyDescent="0.2">
      <c r="A744" s="210"/>
      <c r="B744" s="211"/>
      <c r="C744" s="848" t="str">
        <f ca="1">IF(ISERR(AVERAGE(INDIRECT("B"&amp;(ROW()-INT($B$1/2))):INDIRECT("B"&amp;(ROW()+INT($B$1/2))))),"",AVERAGE(INDIRECT("B"&amp;(ROW()-INT($B$1/2))):INDIRECT("B"&amp;(ROW()+INT($B$1/2)))))</f>
        <v/>
      </c>
      <c r="D744" s="848">
        <f t="shared" si="301"/>
        <v>0</v>
      </c>
      <c r="E744" s="862"/>
      <c r="F744" s="212"/>
      <c r="G744" s="2"/>
      <c r="H744" s="213"/>
      <c r="I744" s="213"/>
      <c r="J744" s="51"/>
      <c r="K744" s="51"/>
      <c r="L744" s="553"/>
      <c r="M744" s="542"/>
      <c r="N744" s="544"/>
      <c r="O744" s="5"/>
      <c r="P744" s="216"/>
      <c r="Q744" s="217"/>
      <c r="R744" s="218"/>
      <c r="S744" s="219">
        <f t="shared" si="308"/>
        <v>0</v>
      </c>
      <c r="T744" s="220">
        <f t="shared" si="309"/>
        <v>0</v>
      </c>
      <c r="U744" s="214">
        <f t="shared" si="318"/>
        <v>0</v>
      </c>
      <c r="W744" s="221"/>
      <c r="X744" s="222"/>
      <c r="Y744" s="222"/>
      <c r="Z744" s="223"/>
      <c r="AA744" s="222"/>
      <c r="AB744" s="224"/>
      <c r="AC744" s="225"/>
      <c r="AD744" s="2">
        <f t="shared" si="303"/>
        <v>0</v>
      </c>
      <c r="AE744" s="2">
        <f t="shared" si="304"/>
        <v>0</v>
      </c>
      <c r="AF744" s="226"/>
      <c r="AG744" s="219">
        <f t="shared" si="310"/>
        <v>0</v>
      </c>
      <c r="AH744" s="234">
        <f t="shared" si="311"/>
        <v>0</v>
      </c>
      <c r="AI744" s="214">
        <f t="shared" si="319"/>
        <v>0</v>
      </c>
      <c r="AK744" s="229">
        <f t="shared" si="312"/>
        <v>0</v>
      </c>
      <c r="AL744" s="226"/>
      <c r="AM744" s="15"/>
      <c r="AN744" s="232" t="e">
        <f t="shared" si="313"/>
        <v>#DIV/0!</v>
      </c>
      <c r="AO744" s="214">
        <f t="shared" si="305"/>
        <v>0</v>
      </c>
      <c r="AQ744" s="210"/>
      <c r="AR744" s="231"/>
      <c r="AS744" s="15"/>
      <c r="AT744" s="232">
        <f t="shared" si="314"/>
        <v>0</v>
      </c>
      <c r="AU744" s="235">
        <f t="shared" si="315"/>
        <v>0</v>
      </c>
      <c r="AY744" s="210"/>
      <c r="AZ744" s="231"/>
      <c r="BA744" s="15"/>
      <c r="BB744" s="232">
        <f t="shared" si="302"/>
        <v>0</v>
      </c>
      <c r="BC744" s="235">
        <f t="shared" si="316"/>
        <v>0</v>
      </c>
      <c r="BG744" s="210"/>
      <c r="BH744" s="231"/>
      <c r="BI744" s="15"/>
      <c r="BJ744" s="232">
        <f t="shared" si="306"/>
        <v>0</v>
      </c>
      <c r="BK744" s="235">
        <f t="shared" si="317"/>
        <v>0</v>
      </c>
      <c r="BM744" s="109">
        <f t="shared" si="307"/>
        <v>-0.14212022451565084</v>
      </c>
      <c r="BN744" s="213"/>
      <c r="BR744" s="228"/>
      <c r="BS744" s="311"/>
      <c r="BT744" s="3"/>
      <c r="BU744" s="213"/>
      <c r="BV744" s="213"/>
      <c r="BW744" s="291"/>
    </row>
    <row r="745" spans="1:75" x14ac:dyDescent="0.2">
      <c r="A745" s="210"/>
      <c r="B745" s="211"/>
      <c r="C745" s="848" t="str">
        <f ca="1">IF(ISERR(AVERAGE(INDIRECT("B"&amp;(ROW()-INT($B$1/2))):INDIRECT("B"&amp;(ROW()+INT($B$1/2))))),"",AVERAGE(INDIRECT("B"&amp;(ROW()-INT($B$1/2))):INDIRECT("B"&amp;(ROW()+INT($B$1/2)))))</f>
        <v/>
      </c>
      <c r="D745" s="848">
        <f t="shared" si="301"/>
        <v>0</v>
      </c>
      <c r="E745" s="862"/>
      <c r="F745" s="212"/>
      <c r="G745" s="2"/>
      <c r="H745" s="213"/>
      <c r="I745" s="213"/>
      <c r="J745" s="51"/>
      <c r="K745" s="51"/>
      <c r="L745" s="553"/>
      <c r="M745" s="542"/>
      <c r="N745" s="544"/>
      <c r="O745" s="5"/>
      <c r="P745" s="216"/>
      <c r="Q745" s="217"/>
      <c r="R745" s="218"/>
      <c r="S745" s="219">
        <f t="shared" si="308"/>
        <v>0</v>
      </c>
      <c r="T745" s="220">
        <f t="shared" si="309"/>
        <v>0</v>
      </c>
      <c r="U745" s="214">
        <f t="shared" si="318"/>
        <v>0</v>
      </c>
      <c r="W745" s="221"/>
      <c r="X745" s="222"/>
      <c r="Y745" s="222"/>
      <c r="Z745" s="223"/>
      <c r="AA745" s="222"/>
      <c r="AB745" s="224"/>
      <c r="AC745" s="225"/>
      <c r="AD745" s="2">
        <f t="shared" si="303"/>
        <v>0</v>
      </c>
      <c r="AE745" s="2">
        <f t="shared" si="304"/>
        <v>0</v>
      </c>
      <c r="AF745" s="226"/>
      <c r="AG745" s="219">
        <f t="shared" si="310"/>
        <v>0</v>
      </c>
      <c r="AH745" s="234">
        <f t="shared" si="311"/>
        <v>0</v>
      </c>
      <c r="AI745" s="214">
        <f t="shared" si="319"/>
        <v>0</v>
      </c>
      <c r="AK745" s="229">
        <f t="shared" si="312"/>
        <v>0</v>
      </c>
      <c r="AL745" s="226"/>
      <c r="AM745" s="15"/>
      <c r="AN745" s="232" t="e">
        <f t="shared" si="313"/>
        <v>#DIV/0!</v>
      </c>
      <c r="AO745" s="214">
        <f t="shared" si="305"/>
        <v>0</v>
      </c>
      <c r="AQ745" s="210"/>
      <c r="AR745" s="231"/>
      <c r="AS745" s="15"/>
      <c r="AT745" s="232">
        <f t="shared" si="314"/>
        <v>0</v>
      </c>
      <c r="AU745" s="235">
        <f t="shared" si="315"/>
        <v>0</v>
      </c>
      <c r="AY745" s="210"/>
      <c r="AZ745" s="231"/>
      <c r="BA745" s="15"/>
      <c r="BB745" s="232">
        <f t="shared" si="302"/>
        <v>0</v>
      </c>
      <c r="BC745" s="235">
        <f t="shared" si="316"/>
        <v>0</v>
      </c>
      <c r="BG745" s="210"/>
      <c r="BH745" s="231"/>
      <c r="BI745" s="15"/>
      <c r="BJ745" s="232">
        <f t="shared" si="306"/>
        <v>0</v>
      </c>
      <c r="BK745" s="235">
        <f t="shared" si="317"/>
        <v>0</v>
      </c>
      <c r="BM745" s="109">
        <f t="shared" si="307"/>
        <v>-0.14395256201338757</v>
      </c>
      <c r="BN745" s="213"/>
      <c r="BR745" s="228"/>
      <c r="BS745" s="311"/>
      <c r="BT745" s="3"/>
      <c r="BU745" s="213"/>
      <c r="BV745" s="213"/>
      <c r="BW745" s="291"/>
    </row>
    <row r="746" spans="1:75" x14ac:dyDescent="0.2">
      <c r="A746" s="210"/>
      <c r="B746" s="211"/>
      <c r="C746" s="848" t="str">
        <f ca="1">IF(ISERR(AVERAGE(INDIRECT("B"&amp;(ROW()-INT($B$1/2))):INDIRECT("B"&amp;(ROW()+INT($B$1/2))))),"",AVERAGE(INDIRECT("B"&amp;(ROW()-INT($B$1/2))):INDIRECT("B"&amp;(ROW()+INT($B$1/2)))))</f>
        <v/>
      </c>
      <c r="D746" s="848">
        <f t="shared" si="301"/>
        <v>0</v>
      </c>
      <c r="E746" s="862"/>
      <c r="F746" s="212"/>
      <c r="G746" s="2"/>
      <c r="H746" s="213"/>
      <c r="I746" s="213"/>
      <c r="J746" s="51"/>
      <c r="K746" s="51"/>
      <c r="L746" s="553"/>
      <c r="M746" s="542"/>
      <c r="N746" s="544"/>
      <c r="O746" s="5"/>
      <c r="P746" s="216"/>
      <c r="Q746" s="217"/>
      <c r="R746" s="218"/>
      <c r="S746" s="219">
        <f t="shared" si="308"/>
        <v>0</v>
      </c>
      <c r="T746" s="220">
        <f t="shared" si="309"/>
        <v>0</v>
      </c>
      <c r="U746" s="214">
        <f t="shared" si="318"/>
        <v>0</v>
      </c>
      <c r="W746" s="221"/>
      <c r="X746" s="222"/>
      <c r="Y746" s="222"/>
      <c r="Z746" s="223"/>
      <c r="AA746" s="222"/>
      <c r="AB746" s="224"/>
      <c r="AC746" s="225"/>
      <c r="AD746" s="2">
        <f t="shared" si="303"/>
        <v>0</v>
      </c>
      <c r="AE746" s="2">
        <f t="shared" si="304"/>
        <v>0</v>
      </c>
      <c r="AF746" s="226"/>
      <c r="AG746" s="219">
        <f t="shared" si="310"/>
        <v>0</v>
      </c>
      <c r="AH746" s="234">
        <f t="shared" si="311"/>
        <v>0</v>
      </c>
      <c r="AI746" s="214">
        <f t="shared" si="319"/>
        <v>0</v>
      </c>
      <c r="AK746" s="229">
        <f t="shared" si="312"/>
        <v>0</v>
      </c>
      <c r="AL746" s="226"/>
      <c r="AM746" s="15"/>
      <c r="AN746" s="232" t="e">
        <f t="shared" si="313"/>
        <v>#DIV/0!</v>
      </c>
      <c r="AO746" s="214">
        <f t="shared" si="305"/>
        <v>0</v>
      </c>
      <c r="AQ746" s="210"/>
      <c r="AR746" s="231"/>
      <c r="AS746" s="15"/>
      <c r="AT746" s="232">
        <f t="shared" si="314"/>
        <v>0</v>
      </c>
      <c r="AU746" s="235">
        <f t="shared" si="315"/>
        <v>0</v>
      </c>
      <c r="AY746" s="210"/>
      <c r="AZ746" s="231"/>
      <c r="BA746" s="15"/>
      <c r="BB746" s="232">
        <f t="shared" si="302"/>
        <v>0</v>
      </c>
      <c r="BC746" s="235">
        <f t="shared" si="316"/>
        <v>0</v>
      </c>
      <c r="BG746" s="210"/>
      <c r="BH746" s="231"/>
      <c r="BI746" s="15"/>
      <c r="BJ746" s="232">
        <f t="shared" si="306"/>
        <v>0</v>
      </c>
      <c r="BK746" s="235">
        <f t="shared" si="317"/>
        <v>0</v>
      </c>
      <c r="BM746" s="109">
        <f t="shared" si="307"/>
        <v>-0.14578489951112431</v>
      </c>
      <c r="BN746" s="213"/>
      <c r="BR746" s="228"/>
      <c r="BS746" s="311"/>
      <c r="BT746" s="3"/>
      <c r="BU746" s="213"/>
      <c r="BV746" s="213"/>
      <c r="BW746" s="291"/>
    </row>
    <row r="747" spans="1:75" x14ac:dyDescent="0.2">
      <c r="A747" s="210"/>
      <c r="B747" s="211"/>
      <c r="C747" s="848" t="str">
        <f ca="1">IF(ISERR(AVERAGE(INDIRECT("B"&amp;(ROW()-INT($B$1/2))):INDIRECT("B"&amp;(ROW()+INT($B$1/2))))),"",AVERAGE(INDIRECT("B"&amp;(ROW()-INT($B$1/2))):INDIRECT("B"&amp;(ROW()+INT($B$1/2)))))</f>
        <v/>
      </c>
      <c r="D747" s="848">
        <f t="shared" si="301"/>
        <v>0</v>
      </c>
      <c r="E747" s="862"/>
      <c r="F747" s="212"/>
      <c r="G747" s="2"/>
      <c r="H747" s="213"/>
      <c r="I747" s="213"/>
      <c r="J747" s="51"/>
      <c r="K747" s="51"/>
      <c r="L747" s="553"/>
      <c r="M747" s="542"/>
      <c r="N747" s="544"/>
      <c r="O747" s="5"/>
      <c r="P747" s="216"/>
      <c r="Q747" s="217"/>
      <c r="R747" s="218"/>
      <c r="S747" s="219">
        <f t="shared" si="308"/>
        <v>0</v>
      </c>
      <c r="T747" s="220">
        <f t="shared" si="309"/>
        <v>0</v>
      </c>
      <c r="U747" s="214">
        <f t="shared" si="318"/>
        <v>0</v>
      </c>
      <c r="W747" s="221"/>
      <c r="X747" s="222"/>
      <c r="Y747" s="222"/>
      <c r="Z747" s="223"/>
      <c r="AA747" s="222"/>
      <c r="AB747" s="224"/>
      <c r="AC747" s="225"/>
      <c r="AD747" s="2">
        <f t="shared" si="303"/>
        <v>0</v>
      </c>
      <c r="AE747" s="2">
        <f t="shared" si="304"/>
        <v>0</v>
      </c>
      <c r="AF747" s="226"/>
      <c r="AG747" s="219">
        <f t="shared" si="310"/>
        <v>0</v>
      </c>
      <c r="AH747" s="234">
        <f t="shared" si="311"/>
        <v>0</v>
      </c>
      <c r="AI747" s="214">
        <f t="shared" si="319"/>
        <v>0</v>
      </c>
      <c r="AK747" s="229">
        <f t="shared" si="312"/>
        <v>0</v>
      </c>
      <c r="AL747" s="226"/>
      <c r="AM747" s="15"/>
      <c r="AN747" s="232" t="e">
        <f t="shared" si="313"/>
        <v>#DIV/0!</v>
      </c>
      <c r="AO747" s="214">
        <f t="shared" si="305"/>
        <v>0</v>
      </c>
      <c r="AQ747" s="210"/>
      <c r="AR747" s="231"/>
      <c r="AS747" s="15"/>
      <c r="AT747" s="232">
        <f t="shared" si="314"/>
        <v>0</v>
      </c>
      <c r="AU747" s="235">
        <f t="shared" si="315"/>
        <v>0</v>
      </c>
      <c r="AY747" s="210"/>
      <c r="AZ747" s="231"/>
      <c r="BA747" s="15"/>
      <c r="BB747" s="232">
        <f t="shared" si="302"/>
        <v>0</v>
      </c>
      <c r="BC747" s="235">
        <f t="shared" si="316"/>
        <v>0</v>
      </c>
      <c r="BG747" s="210"/>
      <c r="BH747" s="231"/>
      <c r="BI747" s="15"/>
      <c r="BJ747" s="232">
        <f t="shared" si="306"/>
        <v>0</v>
      </c>
      <c r="BK747" s="235">
        <f t="shared" si="317"/>
        <v>0</v>
      </c>
      <c r="BM747" s="109">
        <f t="shared" si="307"/>
        <v>-0.14761723700886104</v>
      </c>
      <c r="BN747" s="213"/>
      <c r="BR747" s="228"/>
      <c r="BS747" s="311"/>
      <c r="BT747" s="3"/>
      <c r="BU747" s="213"/>
      <c r="BV747" s="213"/>
      <c r="BW747" s="291"/>
    </row>
    <row r="748" spans="1:75" x14ac:dyDescent="0.2">
      <c r="A748" s="210"/>
      <c r="B748" s="211"/>
      <c r="C748" s="848" t="str">
        <f ca="1">IF(ISERR(AVERAGE(INDIRECT("B"&amp;(ROW()-INT($B$1/2))):INDIRECT("B"&amp;(ROW()+INT($B$1/2))))),"",AVERAGE(INDIRECT("B"&amp;(ROW()-INT($B$1/2))):INDIRECT("B"&amp;(ROW()+INT($B$1/2)))))</f>
        <v/>
      </c>
      <c r="D748" s="848">
        <f t="shared" si="301"/>
        <v>0</v>
      </c>
      <c r="E748" s="862"/>
      <c r="F748" s="212"/>
      <c r="G748" s="2"/>
      <c r="H748" s="213"/>
      <c r="I748" s="213"/>
      <c r="J748" s="51"/>
      <c r="K748" s="51"/>
      <c r="L748" s="553"/>
      <c r="M748" s="542"/>
      <c r="N748" s="544"/>
      <c r="O748" s="5"/>
      <c r="P748" s="216"/>
      <c r="Q748" s="217"/>
      <c r="R748" s="218"/>
      <c r="S748" s="219">
        <f t="shared" si="308"/>
        <v>0</v>
      </c>
      <c r="T748" s="220">
        <f t="shared" si="309"/>
        <v>0</v>
      </c>
      <c r="U748" s="214">
        <f t="shared" si="318"/>
        <v>0</v>
      </c>
      <c r="W748" s="221"/>
      <c r="X748" s="222"/>
      <c r="Y748" s="222"/>
      <c r="Z748" s="223"/>
      <c r="AA748" s="222"/>
      <c r="AB748" s="224"/>
      <c r="AC748" s="225"/>
      <c r="AD748" s="2">
        <f t="shared" si="303"/>
        <v>0</v>
      </c>
      <c r="AE748" s="2">
        <f t="shared" si="304"/>
        <v>0</v>
      </c>
      <c r="AF748" s="226"/>
      <c r="AG748" s="219">
        <f t="shared" si="310"/>
        <v>0</v>
      </c>
      <c r="AH748" s="234">
        <f t="shared" si="311"/>
        <v>0</v>
      </c>
      <c r="AI748" s="214">
        <f t="shared" si="319"/>
        <v>0</v>
      </c>
      <c r="AK748" s="229">
        <f t="shared" si="312"/>
        <v>0</v>
      </c>
      <c r="AL748" s="226"/>
      <c r="AM748" s="15"/>
      <c r="AN748" s="232" t="e">
        <f t="shared" si="313"/>
        <v>#DIV/0!</v>
      </c>
      <c r="AO748" s="214">
        <f t="shared" si="305"/>
        <v>0</v>
      </c>
      <c r="AQ748" s="210"/>
      <c r="AR748" s="231"/>
      <c r="AS748" s="15"/>
      <c r="AT748" s="232">
        <f t="shared" si="314"/>
        <v>0</v>
      </c>
      <c r="AU748" s="235">
        <f t="shared" si="315"/>
        <v>0</v>
      </c>
      <c r="AY748" s="210"/>
      <c r="AZ748" s="231"/>
      <c r="BA748" s="15"/>
      <c r="BB748" s="232">
        <f t="shared" si="302"/>
        <v>0</v>
      </c>
      <c r="BC748" s="235">
        <f t="shared" si="316"/>
        <v>0</v>
      </c>
      <c r="BG748" s="210"/>
      <c r="BH748" s="231"/>
      <c r="BI748" s="15"/>
      <c r="BJ748" s="232">
        <f t="shared" si="306"/>
        <v>0</v>
      </c>
      <c r="BK748" s="235">
        <f t="shared" si="317"/>
        <v>0</v>
      </c>
      <c r="BM748" s="109">
        <f t="shared" si="307"/>
        <v>-0.14944957450659777</v>
      </c>
      <c r="BN748" s="213"/>
      <c r="BR748" s="228"/>
      <c r="BS748" s="311"/>
      <c r="BT748" s="3"/>
      <c r="BU748" s="213"/>
      <c r="BV748" s="213"/>
      <c r="BW748" s="291"/>
    </row>
    <row r="749" spans="1:75" x14ac:dyDescent="0.2">
      <c r="A749" s="210"/>
      <c r="B749" s="211"/>
      <c r="C749" s="848" t="str">
        <f ca="1">IF(ISERR(AVERAGE(INDIRECT("B"&amp;(ROW()-INT($B$1/2))):INDIRECT("B"&amp;(ROW()+INT($B$1/2))))),"",AVERAGE(INDIRECT("B"&amp;(ROW()-INT($B$1/2))):INDIRECT("B"&amp;(ROW()+INT($B$1/2)))))</f>
        <v/>
      </c>
      <c r="D749" s="848">
        <f t="shared" si="301"/>
        <v>0</v>
      </c>
      <c r="E749" s="862"/>
      <c r="F749" s="212"/>
      <c r="G749" s="2"/>
      <c r="H749" s="213"/>
      <c r="I749" s="213"/>
      <c r="J749" s="51"/>
      <c r="K749" s="51"/>
      <c r="L749" s="553"/>
      <c r="M749" s="542"/>
      <c r="N749" s="544"/>
      <c r="O749" s="5"/>
      <c r="P749" s="216"/>
      <c r="Q749" s="217"/>
      <c r="R749" s="218"/>
      <c r="S749" s="219">
        <f t="shared" si="308"/>
        <v>0</v>
      </c>
      <c r="T749" s="220">
        <f t="shared" si="309"/>
        <v>0</v>
      </c>
      <c r="U749" s="214">
        <f t="shared" si="318"/>
        <v>0</v>
      </c>
      <c r="W749" s="221"/>
      <c r="X749" s="222"/>
      <c r="Y749" s="222"/>
      <c r="Z749" s="223"/>
      <c r="AA749" s="222"/>
      <c r="AB749" s="224"/>
      <c r="AC749" s="225"/>
      <c r="AD749" s="2">
        <f t="shared" si="303"/>
        <v>0</v>
      </c>
      <c r="AE749" s="2">
        <f t="shared" si="304"/>
        <v>0</v>
      </c>
      <c r="AF749" s="226"/>
      <c r="AG749" s="219">
        <f t="shared" si="310"/>
        <v>0</v>
      </c>
      <c r="AH749" s="234">
        <f t="shared" si="311"/>
        <v>0</v>
      </c>
      <c r="AI749" s="214">
        <f t="shared" si="319"/>
        <v>0</v>
      </c>
      <c r="AK749" s="229">
        <f t="shared" si="312"/>
        <v>0</v>
      </c>
      <c r="AL749" s="226"/>
      <c r="AM749" s="15"/>
      <c r="AN749" s="232" t="e">
        <f t="shared" si="313"/>
        <v>#DIV/0!</v>
      </c>
      <c r="AO749" s="214">
        <f t="shared" si="305"/>
        <v>0</v>
      </c>
      <c r="AQ749" s="210"/>
      <c r="AR749" s="231"/>
      <c r="AS749" s="15"/>
      <c r="AT749" s="232">
        <f t="shared" si="314"/>
        <v>0</v>
      </c>
      <c r="AU749" s="235">
        <f t="shared" si="315"/>
        <v>0</v>
      </c>
      <c r="AY749" s="210"/>
      <c r="AZ749" s="231"/>
      <c r="BA749" s="15"/>
      <c r="BB749" s="232">
        <f t="shared" si="302"/>
        <v>0</v>
      </c>
      <c r="BC749" s="235">
        <f t="shared" si="316"/>
        <v>0</v>
      </c>
      <c r="BG749" s="210"/>
      <c r="BH749" s="231"/>
      <c r="BI749" s="15"/>
      <c r="BJ749" s="232">
        <f t="shared" si="306"/>
        <v>0</v>
      </c>
      <c r="BK749" s="235">
        <f t="shared" si="317"/>
        <v>0</v>
      </c>
      <c r="BM749" s="109">
        <f t="shared" si="307"/>
        <v>-0.1512819120043345</v>
      </c>
      <c r="BN749" s="213"/>
      <c r="BR749" s="228"/>
      <c r="BS749" s="311"/>
      <c r="BT749" s="3"/>
      <c r="BU749" s="213"/>
      <c r="BV749" s="213"/>
      <c r="BW749" s="291"/>
    </row>
    <row r="750" spans="1:75" x14ac:dyDescent="0.2">
      <c r="A750" s="210"/>
      <c r="B750" s="211"/>
      <c r="C750" s="848" t="str">
        <f ca="1">IF(ISERR(AVERAGE(INDIRECT("B"&amp;(ROW()-INT($B$1/2))):INDIRECT("B"&amp;(ROW()+INT($B$1/2))))),"",AVERAGE(INDIRECT("B"&amp;(ROW()-INT($B$1/2))):INDIRECT("B"&amp;(ROW()+INT($B$1/2)))))</f>
        <v/>
      </c>
      <c r="D750" s="848">
        <f t="shared" si="301"/>
        <v>0</v>
      </c>
      <c r="E750" s="862"/>
      <c r="F750" s="212"/>
      <c r="G750" s="2"/>
      <c r="H750" s="213"/>
      <c r="I750" s="213"/>
      <c r="J750" s="51"/>
      <c r="K750" s="51"/>
      <c r="L750" s="553"/>
      <c r="M750" s="542"/>
      <c r="N750" s="544"/>
      <c r="O750" s="5"/>
      <c r="P750" s="216"/>
      <c r="Q750" s="217"/>
      <c r="R750" s="218"/>
      <c r="S750" s="219">
        <f t="shared" si="308"/>
        <v>0</v>
      </c>
      <c r="T750" s="220">
        <f t="shared" si="309"/>
        <v>0</v>
      </c>
      <c r="U750" s="214">
        <f t="shared" si="318"/>
        <v>0</v>
      </c>
      <c r="W750" s="221"/>
      <c r="X750" s="222"/>
      <c r="Y750" s="222"/>
      <c r="Z750" s="223"/>
      <c r="AA750" s="222"/>
      <c r="AB750" s="224"/>
      <c r="AC750" s="225"/>
      <c r="AD750" s="2">
        <f t="shared" si="303"/>
        <v>0</v>
      </c>
      <c r="AE750" s="2">
        <f t="shared" si="304"/>
        <v>0</v>
      </c>
      <c r="AF750" s="226"/>
      <c r="AG750" s="219">
        <f t="shared" si="310"/>
        <v>0</v>
      </c>
      <c r="AH750" s="234">
        <f t="shared" si="311"/>
        <v>0</v>
      </c>
      <c r="AI750" s="214">
        <f t="shared" si="319"/>
        <v>0</v>
      </c>
      <c r="AK750" s="229">
        <f t="shared" si="312"/>
        <v>0</v>
      </c>
      <c r="AL750" s="226"/>
      <c r="AM750" s="15"/>
      <c r="AN750" s="232" t="e">
        <f t="shared" si="313"/>
        <v>#DIV/0!</v>
      </c>
      <c r="AO750" s="214">
        <f t="shared" si="305"/>
        <v>0</v>
      </c>
      <c r="AQ750" s="210"/>
      <c r="AR750" s="231"/>
      <c r="AS750" s="15"/>
      <c r="AT750" s="232">
        <f t="shared" si="314"/>
        <v>0</v>
      </c>
      <c r="AU750" s="235">
        <f t="shared" si="315"/>
        <v>0</v>
      </c>
      <c r="AY750" s="210"/>
      <c r="AZ750" s="231"/>
      <c r="BA750" s="15"/>
      <c r="BB750" s="232">
        <f t="shared" si="302"/>
        <v>0</v>
      </c>
      <c r="BC750" s="235">
        <f t="shared" si="316"/>
        <v>0</v>
      </c>
      <c r="BG750" s="210"/>
      <c r="BH750" s="231"/>
      <c r="BI750" s="15"/>
      <c r="BJ750" s="232">
        <f t="shared" si="306"/>
        <v>0</v>
      </c>
      <c r="BK750" s="235">
        <f t="shared" si="317"/>
        <v>0</v>
      </c>
      <c r="BM750" s="109">
        <f t="shared" si="307"/>
        <v>-0.15311424950207123</v>
      </c>
      <c r="BN750" s="213"/>
      <c r="BR750" s="228"/>
      <c r="BS750" s="311"/>
      <c r="BT750" s="3"/>
      <c r="BU750" s="213"/>
      <c r="BV750" s="213"/>
      <c r="BW750" s="291"/>
    </row>
    <row r="751" spans="1:75" x14ac:dyDescent="0.2">
      <c r="A751" s="210"/>
      <c r="B751" s="211"/>
      <c r="C751" s="848" t="str">
        <f ca="1">IF(ISERR(AVERAGE(INDIRECT("B"&amp;(ROW()-INT($B$1/2))):INDIRECT("B"&amp;(ROW()+INT($B$1/2))))),"",AVERAGE(INDIRECT("B"&amp;(ROW()-INT($B$1/2))):INDIRECT("B"&amp;(ROW()+INT($B$1/2)))))</f>
        <v/>
      </c>
      <c r="D751" s="848">
        <f t="shared" si="301"/>
        <v>0</v>
      </c>
      <c r="E751" s="862"/>
      <c r="F751" s="212"/>
      <c r="G751" s="2"/>
      <c r="H751" s="213"/>
      <c r="I751" s="213"/>
      <c r="J751" s="51"/>
      <c r="K751" s="51"/>
      <c r="L751" s="553"/>
      <c r="M751" s="542"/>
      <c r="N751" s="544"/>
      <c r="O751" s="5"/>
      <c r="P751" s="216"/>
      <c r="Q751" s="217"/>
      <c r="R751" s="218"/>
      <c r="S751" s="219">
        <f t="shared" si="308"/>
        <v>0</v>
      </c>
      <c r="T751" s="220">
        <f t="shared" si="309"/>
        <v>0</v>
      </c>
      <c r="U751" s="214">
        <f t="shared" si="318"/>
        <v>0</v>
      </c>
      <c r="W751" s="221"/>
      <c r="X751" s="222"/>
      <c r="Y751" s="222"/>
      <c r="Z751" s="223"/>
      <c r="AA751" s="222"/>
      <c r="AB751" s="224"/>
      <c r="AC751" s="225"/>
      <c r="AD751" s="2">
        <f t="shared" si="303"/>
        <v>0</v>
      </c>
      <c r="AE751" s="2">
        <f t="shared" si="304"/>
        <v>0</v>
      </c>
      <c r="AF751" s="226"/>
      <c r="AG751" s="219">
        <f t="shared" si="310"/>
        <v>0</v>
      </c>
      <c r="AH751" s="234">
        <f t="shared" si="311"/>
        <v>0</v>
      </c>
      <c r="AI751" s="214">
        <f t="shared" si="319"/>
        <v>0</v>
      </c>
      <c r="AK751" s="229">
        <f t="shared" si="312"/>
        <v>0</v>
      </c>
      <c r="AL751" s="226"/>
      <c r="AM751" s="15"/>
      <c r="AN751" s="232" t="e">
        <f t="shared" si="313"/>
        <v>#DIV/0!</v>
      </c>
      <c r="AO751" s="214">
        <f t="shared" si="305"/>
        <v>0</v>
      </c>
      <c r="AQ751" s="210"/>
      <c r="AR751" s="231"/>
      <c r="AS751" s="15"/>
      <c r="AT751" s="232">
        <f t="shared" si="314"/>
        <v>0</v>
      </c>
      <c r="AU751" s="235">
        <f t="shared" si="315"/>
        <v>0</v>
      </c>
      <c r="AY751" s="210"/>
      <c r="AZ751" s="231"/>
      <c r="BA751" s="15"/>
      <c r="BB751" s="232">
        <f t="shared" si="302"/>
        <v>0</v>
      </c>
      <c r="BC751" s="235">
        <f t="shared" si="316"/>
        <v>0</v>
      </c>
      <c r="BG751" s="210"/>
      <c r="BH751" s="231"/>
      <c r="BI751" s="15"/>
      <c r="BJ751" s="232">
        <f t="shared" si="306"/>
        <v>0</v>
      </c>
      <c r="BK751" s="235">
        <f t="shared" si="317"/>
        <v>0</v>
      </c>
      <c r="BM751" s="109">
        <f t="shared" si="307"/>
        <v>-0.15494658699980796</v>
      </c>
      <c r="BN751" s="213"/>
      <c r="BR751" s="228"/>
      <c r="BS751" s="311"/>
      <c r="BT751" s="3"/>
      <c r="BU751" s="213"/>
      <c r="BV751" s="213"/>
      <c r="BW751" s="291"/>
    </row>
    <row r="752" spans="1:75" x14ac:dyDescent="0.2">
      <c r="A752" s="210"/>
      <c r="B752" s="211"/>
      <c r="C752" s="848" t="str">
        <f ca="1">IF(ISERR(AVERAGE(INDIRECT("B"&amp;(ROW()-INT($B$1/2))):INDIRECT("B"&amp;(ROW()+INT($B$1/2))))),"",AVERAGE(INDIRECT("B"&amp;(ROW()-INT($B$1/2))):INDIRECT("B"&amp;(ROW()+INT($B$1/2)))))</f>
        <v/>
      </c>
      <c r="D752" s="848">
        <f t="shared" si="301"/>
        <v>0</v>
      </c>
      <c r="E752" s="862"/>
      <c r="F752" s="212"/>
      <c r="G752" s="2"/>
      <c r="H752" s="213"/>
      <c r="I752" s="213"/>
      <c r="J752" s="51"/>
      <c r="K752" s="51"/>
      <c r="L752" s="553"/>
      <c r="M752" s="542"/>
      <c r="N752" s="544"/>
      <c r="O752" s="5"/>
      <c r="P752" s="216"/>
      <c r="Q752" s="217"/>
      <c r="R752" s="218"/>
      <c r="S752" s="219">
        <f t="shared" si="308"/>
        <v>0</v>
      </c>
      <c r="T752" s="220">
        <f t="shared" si="309"/>
        <v>0</v>
      </c>
      <c r="U752" s="214">
        <f t="shared" si="318"/>
        <v>0</v>
      </c>
      <c r="W752" s="221"/>
      <c r="X752" s="222"/>
      <c r="Y752" s="222"/>
      <c r="Z752" s="223"/>
      <c r="AA752" s="222"/>
      <c r="AB752" s="224"/>
      <c r="AC752" s="225"/>
      <c r="AD752" s="2">
        <f t="shared" si="303"/>
        <v>0</v>
      </c>
      <c r="AE752" s="2">
        <f t="shared" si="304"/>
        <v>0</v>
      </c>
      <c r="AF752" s="226"/>
      <c r="AG752" s="219">
        <f t="shared" si="310"/>
        <v>0</v>
      </c>
      <c r="AH752" s="234">
        <f t="shared" si="311"/>
        <v>0</v>
      </c>
      <c r="AI752" s="214">
        <f t="shared" si="319"/>
        <v>0</v>
      </c>
      <c r="AK752" s="229">
        <f t="shared" si="312"/>
        <v>0</v>
      </c>
      <c r="AL752" s="226"/>
      <c r="AM752" s="15"/>
      <c r="AN752" s="232" t="e">
        <f t="shared" si="313"/>
        <v>#DIV/0!</v>
      </c>
      <c r="AO752" s="214">
        <f t="shared" si="305"/>
        <v>0</v>
      </c>
      <c r="AQ752" s="210"/>
      <c r="AR752" s="231"/>
      <c r="AS752" s="15"/>
      <c r="AT752" s="232">
        <f t="shared" si="314"/>
        <v>0</v>
      </c>
      <c r="AU752" s="235">
        <f t="shared" si="315"/>
        <v>0</v>
      </c>
      <c r="AY752" s="210"/>
      <c r="AZ752" s="231"/>
      <c r="BA752" s="15"/>
      <c r="BB752" s="232">
        <f t="shared" si="302"/>
        <v>0</v>
      </c>
      <c r="BC752" s="235">
        <f t="shared" si="316"/>
        <v>0</v>
      </c>
      <c r="BG752" s="210"/>
      <c r="BH752" s="231"/>
      <c r="BI752" s="15"/>
      <c r="BJ752" s="232">
        <f t="shared" si="306"/>
        <v>0</v>
      </c>
      <c r="BK752" s="235">
        <f t="shared" si="317"/>
        <v>0</v>
      </c>
      <c r="BM752" s="109">
        <f t="shared" si="307"/>
        <v>-0.15677892449754469</v>
      </c>
      <c r="BN752" s="213"/>
      <c r="BR752" s="228"/>
      <c r="BS752" s="311"/>
      <c r="BT752" s="3"/>
      <c r="BU752" s="213"/>
      <c r="BV752" s="213"/>
      <c r="BW752" s="291"/>
    </row>
    <row r="753" spans="1:75" x14ac:dyDescent="0.2">
      <c r="A753" s="210"/>
      <c r="B753" s="211"/>
      <c r="C753" s="848" t="str">
        <f ca="1">IF(ISERR(AVERAGE(INDIRECT("B"&amp;(ROW()-INT($B$1/2))):INDIRECT("B"&amp;(ROW()+INT($B$1/2))))),"",AVERAGE(INDIRECT("B"&amp;(ROW()-INT($B$1/2))):INDIRECT("B"&amp;(ROW()+INT($B$1/2)))))</f>
        <v/>
      </c>
      <c r="D753" s="848">
        <f t="shared" si="301"/>
        <v>0</v>
      </c>
      <c r="E753" s="862"/>
      <c r="F753" s="212"/>
      <c r="G753" s="2"/>
      <c r="H753" s="213"/>
      <c r="I753" s="213"/>
      <c r="J753" s="51"/>
      <c r="K753" s="51"/>
      <c r="L753" s="553"/>
      <c r="M753" s="542"/>
      <c r="N753" s="544"/>
      <c r="O753" s="5"/>
      <c r="P753" s="216"/>
      <c r="Q753" s="217"/>
      <c r="R753" s="218"/>
      <c r="S753" s="219">
        <f t="shared" si="308"/>
        <v>0</v>
      </c>
      <c r="T753" s="220">
        <f t="shared" si="309"/>
        <v>0</v>
      </c>
      <c r="U753" s="214">
        <f t="shared" si="318"/>
        <v>0</v>
      </c>
      <c r="W753" s="221"/>
      <c r="X753" s="222"/>
      <c r="Y753" s="222"/>
      <c r="Z753" s="223"/>
      <c r="AA753" s="222"/>
      <c r="AB753" s="224"/>
      <c r="AC753" s="225"/>
      <c r="AD753" s="2">
        <f t="shared" si="303"/>
        <v>0</v>
      </c>
      <c r="AE753" s="2">
        <f t="shared" si="304"/>
        <v>0</v>
      </c>
      <c r="AF753" s="226"/>
      <c r="AG753" s="219">
        <f t="shared" si="310"/>
        <v>0</v>
      </c>
      <c r="AH753" s="234">
        <f t="shared" si="311"/>
        <v>0</v>
      </c>
      <c r="AI753" s="214">
        <f t="shared" si="319"/>
        <v>0</v>
      </c>
      <c r="AK753" s="229">
        <f t="shared" si="312"/>
        <v>0</v>
      </c>
      <c r="AL753" s="226"/>
      <c r="AM753" s="15"/>
      <c r="AN753" s="232" t="e">
        <f t="shared" si="313"/>
        <v>#DIV/0!</v>
      </c>
      <c r="AO753" s="214">
        <f t="shared" si="305"/>
        <v>0</v>
      </c>
      <c r="AQ753" s="210"/>
      <c r="AR753" s="231"/>
      <c r="AS753" s="15"/>
      <c r="AT753" s="232">
        <f t="shared" si="314"/>
        <v>0</v>
      </c>
      <c r="AU753" s="235">
        <f t="shared" si="315"/>
        <v>0</v>
      </c>
      <c r="AY753" s="210"/>
      <c r="AZ753" s="231"/>
      <c r="BA753" s="15"/>
      <c r="BB753" s="232">
        <f t="shared" si="302"/>
        <v>0</v>
      </c>
      <c r="BC753" s="235">
        <f t="shared" si="316"/>
        <v>0</v>
      </c>
      <c r="BG753" s="210"/>
      <c r="BH753" s="231"/>
      <c r="BI753" s="15"/>
      <c r="BJ753" s="232">
        <f t="shared" si="306"/>
        <v>0</v>
      </c>
      <c r="BK753" s="235">
        <f t="shared" si="317"/>
        <v>0</v>
      </c>
      <c r="BM753" s="109">
        <f t="shared" si="307"/>
        <v>-0.15861126199528142</v>
      </c>
      <c r="BN753" s="213"/>
      <c r="BR753" s="228"/>
      <c r="BS753" s="311"/>
      <c r="BT753" s="3"/>
      <c r="BU753" s="213"/>
      <c r="BV753" s="213"/>
      <c r="BW753" s="291"/>
    </row>
    <row r="754" spans="1:75" x14ac:dyDescent="0.2">
      <c r="A754" s="210"/>
      <c r="B754" s="211"/>
      <c r="C754" s="848" t="str">
        <f ca="1">IF(ISERR(AVERAGE(INDIRECT("B"&amp;(ROW()-INT($B$1/2))):INDIRECT("B"&amp;(ROW()+INT($B$1/2))))),"",AVERAGE(INDIRECT("B"&amp;(ROW()-INT($B$1/2))):INDIRECT("B"&amp;(ROW()+INT($B$1/2)))))</f>
        <v/>
      </c>
      <c r="D754" s="848">
        <f t="shared" si="301"/>
        <v>0</v>
      </c>
      <c r="E754" s="862"/>
      <c r="F754" s="212"/>
      <c r="G754" s="2"/>
      <c r="H754" s="213"/>
      <c r="I754" s="213"/>
      <c r="J754" s="51"/>
      <c r="K754" s="51"/>
      <c r="L754" s="553"/>
      <c r="M754" s="542"/>
      <c r="N754" s="544"/>
      <c r="O754" s="5"/>
      <c r="P754" s="216"/>
      <c r="Q754" s="217"/>
      <c r="R754" s="218"/>
      <c r="S754" s="219">
        <f t="shared" si="308"/>
        <v>0</v>
      </c>
      <c r="T754" s="220">
        <f t="shared" si="309"/>
        <v>0</v>
      </c>
      <c r="U754" s="214">
        <f t="shared" si="318"/>
        <v>0</v>
      </c>
      <c r="W754" s="221"/>
      <c r="X754" s="222"/>
      <c r="Y754" s="222"/>
      <c r="Z754" s="223"/>
      <c r="AA754" s="222"/>
      <c r="AB754" s="224"/>
      <c r="AC754" s="225"/>
      <c r="AD754" s="2">
        <f t="shared" si="303"/>
        <v>0</v>
      </c>
      <c r="AE754" s="2">
        <f t="shared" si="304"/>
        <v>0</v>
      </c>
      <c r="AF754" s="226"/>
      <c r="AG754" s="219">
        <f t="shared" si="310"/>
        <v>0</v>
      </c>
      <c r="AH754" s="234">
        <f t="shared" si="311"/>
        <v>0</v>
      </c>
      <c r="AI754" s="214">
        <f t="shared" si="319"/>
        <v>0</v>
      </c>
      <c r="AK754" s="229">
        <f t="shared" si="312"/>
        <v>0</v>
      </c>
      <c r="AL754" s="226"/>
      <c r="AM754" s="15"/>
      <c r="AN754" s="232" t="e">
        <f t="shared" si="313"/>
        <v>#DIV/0!</v>
      </c>
      <c r="AO754" s="214">
        <f t="shared" si="305"/>
        <v>0</v>
      </c>
      <c r="AQ754" s="210"/>
      <c r="AR754" s="231"/>
      <c r="AS754" s="15"/>
      <c r="AT754" s="232">
        <f t="shared" si="314"/>
        <v>0</v>
      </c>
      <c r="AU754" s="235">
        <f t="shared" si="315"/>
        <v>0</v>
      </c>
      <c r="AY754" s="210"/>
      <c r="AZ754" s="231"/>
      <c r="BA754" s="15"/>
      <c r="BB754" s="232">
        <f t="shared" si="302"/>
        <v>0</v>
      </c>
      <c r="BC754" s="235">
        <f t="shared" si="316"/>
        <v>0</v>
      </c>
      <c r="BG754" s="210"/>
      <c r="BH754" s="231"/>
      <c r="BI754" s="15"/>
      <c r="BJ754" s="232">
        <f t="shared" si="306"/>
        <v>0</v>
      </c>
      <c r="BK754" s="235">
        <f t="shared" si="317"/>
        <v>0</v>
      </c>
      <c r="BM754" s="109">
        <f t="shared" si="307"/>
        <v>-0.16044359949301815</v>
      </c>
      <c r="BN754" s="213"/>
      <c r="BR754" s="228"/>
      <c r="BS754" s="311"/>
      <c r="BT754" s="3"/>
      <c r="BU754" s="213"/>
      <c r="BV754" s="213"/>
      <c r="BW754" s="291"/>
    </row>
    <row r="755" spans="1:75" x14ac:dyDescent="0.2">
      <c r="A755" s="210"/>
      <c r="B755" s="211"/>
      <c r="C755" s="848" t="str">
        <f ca="1">IF(ISERR(AVERAGE(INDIRECT("B"&amp;(ROW()-INT($B$1/2))):INDIRECT("B"&amp;(ROW()+INT($B$1/2))))),"",AVERAGE(INDIRECT("B"&amp;(ROW()-INT($B$1/2))):INDIRECT("B"&amp;(ROW()+INT($B$1/2)))))</f>
        <v/>
      </c>
      <c r="D755" s="848">
        <f t="shared" si="301"/>
        <v>0</v>
      </c>
      <c r="E755" s="862"/>
      <c r="F755" s="212"/>
      <c r="G755" s="2"/>
      <c r="H755" s="213"/>
      <c r="I755" s="213"/>
      <c r="J755" s="51"/>
      <c r="K755" s="51"/>
      <c r="L755" s="553"/>
      <c r="M755" s="542"/>
      <c r="N755" s="544"/>
      <c r="O755" s="5"/>
      <c r="P755" s="216"/>
      <c r="Q755" s="217"/>
      <c r="R755" s="218"/>
      <c r="S755" s="219">
        <f t="shared" si="308"/>
        <v>0</v>
      </c>
      <c r="T755" s="220">
        <f t="shared" si="309"/>
        <v>0</v>
      </c>
      <c r="U755" s="214">
        <f t="shared" si="318"/>
        <v>0</v>
      </c>
      <c r="W755" s="221"/>
      <c r="X755" s="222"/>
      <c r="Y755" s="222"/>
      <c r="Z755" s="223"/>
      <c r="AA755" s="222"/>
      <c r="AB755" s="224"/>
      <c r="AC755" s="225"/>
      <c r="AD755" s="2">
        <f t="shared" si="303"/>
        <v>0</v>
      </c>
      <c r="AE755" s="2">
        <f t="shared" si="304"/>
        <v>0</v>
      </c>
      <c r="AF755" s="226"/>
      <c r="AG755" s="219">
        <f t="shared" si="310"/>
        <v>0</v>
      </c>
      <c r="AH755" s="234">
        <f t="shared" si="311"/>
        <v>0</v>
      </c>
      <c r="AI755" s="214">
        <f t="shared" si="319"/>
        <v>0</v>
      </c>
      <c r="AK755" s="229">
        <f t="shared" si="312"/>
        <v>0</v>
      </c>
      <c r="AL755" s="226"/>
      <c r="AM755" s="15"/>
      <c r="AN755" s="232" t="e">
        <f t="shared" si="313"/>
        <v>#DIV/0!</v>
      </c>
      <c r="AO755" s="214">
        <f t="shared" si="305"/>
        <v>0</v>
      </c>
      <c r="AQ755" s="210"/>
      <c r="AR755" s="231"/>
      <c r="AS755" s="15"/>
      <c r="AT755" s="232">
        <f t="shared" si="314"/>
        <v>0</v>
      </c>
      <c r="AU755" s="235">
        <f t="shared" si="315"/>
        <v>0</v>
      </c>
      <c r="AY755" s="210"/>
      <c r="AZ755" s="231"/>
      <c r="BA755" s="15"/>
      <c r="BB755" s="232">
        <f t="shared" si="302"/>
        <v>0</v>
      </c>
      <c r="BC755" s="235">
        <f t="shared" si="316"/>
        <v>0</v>
      </c>
      <c r="BG755" s="210"/>
      <c r="BH755" s="231"/>
      <c r="BI755" s="15"/>
      <c r="BJ755" s="232">
        <f t="shared" si="306"/>
        <v>0</v>
      </c>
      <c r="BK755" s="235">
        <f t="shared" si="317"/>
        <v>0</v>
      </c>
      <c r="BM755" s="109">
        <f t="shared" si="307"/>
        <v>-0.16227593699075488</v>
      </c>
      <c r="BN755" s="213"/>
      <c r="BR755" s="228"/>
      <c r="BS755" s="311"/>
      <c r="BT755" s="3"/>
      <c r="BU755" s="213"/>
      <c r="BV755" s="213"/>
      <c r="BW755" s="291"/>
    </row>
    <row r="756" spans="1:75" x14ac:dyDescent="0.2">
      <c r="A756" s="210"/>
      <c r="B756" s="211"/>
      <c r="C756" s="848" t="str">
        <f ca="1">IF(ISERR(AVERAGE(INDIRECT("B"&amp;(ROW()-INT($B$1/2))):INDIRECT("B"&amp;(ROW()+INT($B$1/2))))),"",AVERAGE(INDIRECT("B"&amp;(ROW()-INT($B$1/2))):INDIRECT("B"&amp;(ROW()+INT($B$1/2)))))</f>
        <v/>
      </c>
      <c r="D756" s="848">
        <f t="shared" si="301"/>
        <v>0</v>
      </c>
      <c r="E756" s="862"/>
      <c r="F756" s="212"/>
      <c r="G756" s="2"/>
      <c r="H756" s="213"/>
      <c r="I756" s="213"/>
      <c r="J756" s="51"/>
      <c r="K756" s="51"/>
      <c r="L756" s="553"/>
      <c r="M756" s="542"/>
      <c r="N756" s="544"/>
      <c r="O756" s="5"/>
      <c r="P756" s="216"/>
      <c r="Q756" s="217"/>
      <c r="R756" s="218"/>
      <c r="S756" s="219">
        <f t="shared" si="308"/>
        <v>0</v>
      </c>
      <c r="T756" s="220">
        <f t="shared" si="309"/>
        <v>0</v>
      </c>
      <c r="U756" s="214">
        <f t="shared" si="318"/>
        <v>0</v>
      </c>
      <c r="W756" s="221"/>
      <c r="X756" s="222"/>
      <c r="Y756" s="222"/>
      <c r="Z756" s="223"/>
      <c r="AA756" s="222"/>
      <c r="AB756" s="224"/>
      <c r="AC756" s="225"/>
      <c r="AD756" s="2">
        <f t="shared" si="303"/>
        <v>0</v>
      </c>
      <c r="AE756" s="2">
        <f t="shared" si="304"/>
        <v>0</v>
      </c>
      <c r="AF756" s="226"/>
      <c r="AG756" s="219">
        <f t="shared" si="310"/>
        <v>0</v>
      </c>
      <c r="AH756" s="234">
        <f t="shared" si="311"/>
        <v>0</v>
      </c>
      <c r="AI756" s="214">
        <f t="shared" si="319"/>
        <v>0</v>
      </c>
      <c r="AK756" s="229">
        <f t="shared" si="312"/>
        <v>0</v>
      </c>
      <c r="AL756" s="226"/>
      <c r="AM756" s="15"/>
      <c r="AN756" s="232" t="e">
        <f t="shared" si="313"/>
        <v>#DIV/0!</v>
      </c>
      <c r="AO756" s="214">
        <f t="shared" si="305"/>
        <v>0</v>
      </c>
      <c r="AQ756" s="210"/>
      <c r="AR756" s="231"/>
      <c r="AS756" s="15"/>
      <c r="AT756" s="232">
        <f t="shared" si="314"/>
        <v>0</v>
      </c>
      <c r="AU756" s="235">
        <f t="shared" si="315"/>
        <v>0</v>
      </c>
      <c r="AY756" s="210"/>
      <c r="AZ756" s="231"/>
      <c r="BA756" s="15"/>
      <c r="BB756" s="232">
        <f t="shared" si="302"/>
        <v>0</v>
      </c>
      <c r="BC756" s="235">
        <f t="shared" si="316"/>
        <v>0</v>
      </c>
      <c r="BG756" s="210"/>
      <c r="BH756" s="231"/>
      <c r="BI756" s="15"/>
      <c r="BJ756" s="232">
        <f t="shared" si="306"/>
        <v>0</v>
      </c>
      <c r="BK756" s="235">
        <f t="shared" si="317"/>
        <v>0</v>
      </c>
      <c r="BM756" s="109">
        <f t="shared" si="307"/>
        <v>-0.16410827448849161</v>
      </c>
      <c r="BN756" s="213"/>
      <c r="BR756" s="228"/>
      <c r="BS756" s="311"/>
      <c r="BT756" s="3"/>
      <c r="BU756" s="213"/>
      <c r="BV756" s="213"/>
      <c r="BW756" s="291"/>
    </row>
    <row r="757" spans="1:75" x14ac:dyDescent="0.2">
      <c r="A757" s="210"/>
      <c r="B757" s="211"/>
      <c r="C757" s="848" t="str">
        <f ca="1">IF(ISERR(AVERAGE(INDIRECT("B"&amp;(ROW()-INT($B$1/2))):INDIRECT("B"&amp;(ROW()+INT($B$1/2))))),"",AVERAGE(INDIRECT("B"&amp;(ROW()-INT($B$1/2))):INDIRECT("B"&amp;(ROW()+INT($B$1/2)))))</f>
        <v/>
      </c>
      <c r="D757" s="848">
        <f t="shared" si="301"/>
        <v>0</v>
      </c>
      <c r="E757" s="862"/>
      <c r="F757" s="212"/>
      <c r="G757" s="2"/>
      <c r="H757" s="213"/>
      <c r="I757" s="213"/>
      <c r="J757" s="51"/>
      <c r="K757" s="51"/>
      <c r="L757" s="553"/>
      <c r="M757" s="542"/>
      <c r="N757" s="544"/>
      <c r="O757" s="5"/>
      <c r="P757" s="216"/>
      <c r="Q757" s="217"/>
      <c r="R757" s="218"/>
      <c r="S757" s="219">
        <f t="shared" si="308"/>
        <v>0</v>
      </c>
      <c r="T757" s="220">
        <f t="shared" si="309"/>
        <v>0</v>
      </c>
      <c r="U757" s="214">
        <f t="shared" si="318"/>
        <v>0</v>
      </c>
      <c r="W757" s="221"/>
      <c r="X757" s="222"/>
      <c r="Y757" s="222"/>
      <c r="Z757" s="223"/>
      <c r="AA757" s="222"/>
      <c r="AB757" s="224"/>
      <c r="AC757" s="225"/>
      <c r="AD757" s="2">
        <f t="shared" si="303"/>
        <v>0</v>
      </c>
      <c r="AE757" s="2">
        <f t="shared" si="304"/>
        <v>0</v>
      </c>
      <c r="AF757" s="226"/>
      <c r="AG757" s="219">
        <f t="shared" si="310"/>
        <v>0</v>
      </c>
      <c r="AH757" s="234">
        <f t="shared" si="311"/>
        <v>0</v>
      </c>
      <c r="AI757" s="214">
        <f t="shared" si="319"/>
        <v>0</v>
      </c>
      <c r="AK757" s="229">
        <f t="shared" si="312"/>
        <v>0</v>
      </c>
      <c r="AL757" s="226"/>
      <c r="AM757" s="15"/>
      <c r="AN757" s="232" t="e">
        <f t="shared" si="313"/>
        <v>#DIV/0!</v>
      </c>
      <c r="AO757" s="214">
        <f t="shared" si="305"/>
        <v>0</v>
      </c>
      <c r="AQ757" s="210"/>
      <c r="AR757" s="231"/>
      <c r="AS757" s="15"/>
      <c r="AT757" s="232">
        <f t="shared" si="314"/>
        <v>0</v>
      </c>
      <c r="AU757" s="235">
        <f t="shared" si="315"/>
        <v>0</v>
      </c>
      <c r="AY757" s="210"/>
      <c r="AZ757" s="231"/>
      <c r="BA757" s="15"/>
      <c r="BB757" s="232">
        <f t="shared" si="302"/>
        <v>0</v>
      </c>
      <c r="BC757" s="235">
        <f t="shared" si="316"/>
        <v>0</v>
      </c>
      <c r="BG757" s="210"/>
      <c r="BH757" s="231"/>
      <c r="BI757" s="15"/>
      <c r="BJ757" s="232">
        <f t="shared" si="306"/>
        <v>0</v>
      </c>
      <c r="BK757" s="235">
        <f t="shared" si="317"/>
        <v>0</v>
      </c>
      <c r="BM757" s="109">
        <f t="shared" si="307"/>
        <v>-0.16594061198622834</v>
      </c>
      <c r="BN757" s="213"/>
      <c r="BR757" s="228"/>
      <c r="BS757" s="311"/>
      <c r="BT757" s="3"/>
      <c r="BU757" s="213"/>
      <c r="BV757" s="213"/>
      <c r="BW757" s="291"/>
    </row>
    <row r="758" spans="1:75" x14ac:dyDescent="0.2">
      <c r="A758" s="210"/>
      <c r="B758" s="211"/>
      <c r="C758" s="848" t="str">
        <f ca="1">IF(ISERR(AVERAGE(INDIRECT("B"&amp;(ROW()-INT($B$1/2))):INDIRECT("B"&amp;(ROW()+INT($B$1/2))))),"",AVERAGE(INDIRECT("B"&amp;(ROW()-INT($B$1/2))):INDIRECT("B"&amp;(ROW()+INT($B$1/2)))))</f>
        <v/>
      </c>
      <c r="D758" s="848">
        <f t="shared" si="301"/>
        <v>0</v>
      </c>
      <c r="E758" s="862"/>
      <c r="F758" s="212"/>
      <c r="G758" s="2"/>
      <c r="H758" s="213"/>
      <c r="I758" s="213"/>
      <c r="J758" s="51"/>
      <c r="K758" s="51"/>
      <c r="L758" s="553"/>
      <c r="M758" s="542"/>
      <c r="N758" s="544"/>
      <c r="O758" s="5"/>
      <c r="P758" s="216"/>
      <c r="Q758" s="217"/>
      <c r="R758" s="218"/>
      <c r="S758" s="219">
        <f t="shared" si="308"/>
        <v>0</v>
      </c>
      <c r="T758" s="220">
        <f t="shared" si="309"/>
        <v>0</v>
      </c>
      <c r="U758" s="214">
        <f t="shared" si="318"/>
        <v>0</v>
      </c>
      <c r="W758" s="221"/>
      <c r="X758" s="222"/>
      <c r="Y758" s="222"/>
      <c r="Z758" s="223"/>
      <c r="AA758" s="222"/>
      <c r="AB758" s="224"/>
      <c r="AC758" s="225"/>
      <c r="AD758" s="2">
        <f t="shared" si="303"/>
        <v>0</v>
      </c>
      <c r="AE758" s="2">
        <f t="shared" si="304"/>
        <v>0</v>
      </c>
      <c r="AF758" s="226"/>
      <c r="AG758" s="219">
        <f t="shared" si="310"/>
        <v>0</v>
      </c>
      <c r="AH758" s="234">
        <f t="shared" si="311"/>
        <v>0</v>
      </c>
      <c r="AI758" s="214">
        <f t="shared" si="319"/>
        <v>0</v>
      </c>
      <c r="AK758" s="229">
        <f t="shared" si="312"/>
        <v>0</v>
      </c>
      <c r="AL758" s="226"/>
      <c r="AM758" s="15"/>
      <c r="AN758" s="232" t="e">
        <f t="shared" si="313"/>
        <v>#DIV/0!</v>
      </c>
      <c r="AO758" s="214">
        <f t="shared" si="305"/>
        <v>0</v>
      </c>
      <c r="AQ758" s="210"/>
      <c r="AR758" s="231"/>
      <c r="AS758" s="15"/>
      <c r="AT758" s="232">
        <f t="shared" si="314"/>
        <v>0</v>
      </c>
      <c r="AU758" s="235">
        <f t="shared" si="315"/>
        <v>0</v>
      </c>
      <c r="AY758" s="210"/>
      <c r="AZ758" s="231"/>
      <c r="BA758" s="15"/>
      <c r="BB758" s="232">
        <f t="shared" si="302"/>
        <v>0</v>
      </c>
      <c r="BC758" s="235">
        <f t="shared" si="316"/>
        <v>0</v>
      </c>
      <c r="BG758" s="210"/>
      <c r="BH758" s="231"/>
      <c r="BI758" s="15"/>
      <c r="BJ758" s="232">
        <f t="shared" si="306"/>
        <v>0</v>
      </c>
      <c r="BK758" s="235">
        <f t="shared" si="317"/>
        <v>0</v>
      </c>
      <c r="BM758" s="109">
        <f t="shared" si="307"/>
        <v>-0.16777294948396507</v>
      </c>
      <c r="BN758" s="213"/>
      <c r="BR758" s="228"/>
      <c r="BS758" s="311"/>
      <c r="BT758" s="3"/>
      <c r="BU758" s="213"/>
      <c r="BV758" s="213"/>
      <c r="BW758" s="291"/>
    </row>
    <row r="759" spans="1:75" x14ac:dyDescent="0.2">
      <c r="A759" s="210"/>
      <c r="B759" s="211"/>
      <c r="C759" s="848" t="str">
        <f ca="1">IF(ISERR(AVERAGE(INDIRECT("B"&amp;(ROW()-INT($B$1/2))):INDIRECT("B"&amp;(ROW()+INT($B$1/2))))),"",AVERAGE(INDIRECT("B"&amp;(ROW()-INT($B$1/2))):INDIRECT("B"&amp;(ROW()+INT($B$1/2)))))</f>
        <v/>
      </c>
      <c r="D759" s="848">
        <f t="shared" si="301"/>
        <v>0</v>
      </c>
      <c r="E759" s="862"/>
      <c r="F759" s="212"/>
      <c r="G759" s="2"/>
      <c r="H759" s="213"/>
      <c r="I759" s="213"/>
      <c r="J759" s="51"/>
      <c r="K759" s="51"/>
      <c r="L759" s="553"/>
      <c r="M759" s="542"/>
      <c r="N759" s="544"/>
      <c r="O759" s="5"/>
      <c r="P759" s="216"/>
      <c r="Q759" s="217"/>
      <c r="R759" s="218"/>
      <c r="S759" s="219">
        <f t="shared" si="308"/>
        <v>0</v>
      </c>
      <c r="T759" s="220">
        <f t="shared" si="309"/>
        <v>0</v>
      </c>
      <c r="U759" s="214">
        <f t="shared" si="318"/>
        <v>0</v>
      </c>
      <c r="W759" s="221"/>
      <c r="X759" s="222"/>
      <c r="Y759" s="222"/>
      <c r="Z759" s="223"/>
      <c r="AA759" s="222"/>
      <c r="AB759" s="224"/>
      <c r="AC759" s="225"/>
      <c r="AD759" s="2">
        <f t="shared" si="303"/>
        <v>0</v>
      </c>
      <c r="AE759" s="2">
        <f t="shared" si="304"/>
        <v>0</v>
      </c>
      <c r="AF759" s="226"/>
      <c r="AG759" s="219">
        <f t="shared" si="310"/>
        <v>0</v>
      </c>
      <c r="AH759" s="234">
        <f t="shared" si="311"/>
        <v>0</v>
      </c>
      <c r="AI759" s="214">
        <f t="shared" si="319"/>
        <v>0</v>
      </c>
      <c r="AK759" s="229">
        <f t="shared" si="312"/>
        <v>0</v>
      </c>
      <c r="AL759" s="226"/>
      <c r="AM759" s="15"/>
      <c r="AN759" s="232" t="e">
        <f t="shared" si="313"/>
        <v>#DIV/0!</v>
      </c>
      <c r="AO759" s="214">
        <f t="shared" si="305"/>
        <v>0</v>
      </c>
      <c r="AQ759" s="210"/>
      <c r="AR759" s="231"/>
      <c r="AS759" s="15"/>
      <c r="AT759" s="232">
        <f t="shared" si="314"/>
        <v>0</v>
      </c>
      <c r="AU759" s="235">
        <f t="shared" si="315"/>
        <v>0</v>
      </c>
      <c r="AY759" s="210"/>
      <c r="AZ759" s="231"/>
      <c r="BA759" s="15"/>
      <c r="BB759" s="232">
        <f t="shared" si="302"/>
        <v>0</v>
      </c>
      <c r="BC759" s="235">
        <f t="shared" si="316"/>
        <v>0</v>
      </c>
      <c r="BG759" s="210"/>
      <c r="BH759" s="231"/>
      <c r="BI759" s="15"/>
      <c r="BJ759" s="232">
        <f t="shared" si="306"/>
        <v>0</v>
      </c>
      <c r="BK759" s="235">
        <f t="shared" si="317"/>
        <v>0</v>
      </c>
      <c r="BM759" s="109">
        <f t="shared" si="307"/>
        <v>-0.1696052869817018</v>
      </c>
      <c r="BN759" s="213"/>
      <c r="BR759" s="228"/>
      <c r="BS759" s="311"/>
      <c r="BT759" s="3"/>
      <c r="BU759" s="213"/>
      <c r="BV759" s="213"/>
      <c r="BW759" s="291"/>
    </row>
    <row r="760" spans="1:75" x14ac:dyDescent="0.2">
      <c r="A760" s="210"/>
      <c r="B760" s="211"/>
      <c r="C760" s="848" t="str">
        <f ca="1">IF(ISERR(AVERAGE(INDIRECT("B"&amp;(ROW()-INT($B$1/2))):INDIRECT("B"&amp;(ROW()+INT($B$1/2))))),"",AVERAGE(INDIRECT("B"&amp;(ROW()-INT($B$1/2))):INDIRECT("B"&amp;(ROW()+INT($B$1/2)))))</f>
        <v/>
      </c>
      <c r="D760" s="848">
        <f t="shared" si="301"/>
        <v>0</v>
      </c>
      <c r="E760" s="862"/>
      <c r="F760" s="212"/>
      <c r="G760" s="2"/>
      <c r="H760" s="213"/>
      <c r="I760" s="213"/>
      <c r="J760" s="51"/>
      <c r="K760" s="51"/>
      <c r="L760" s="553"/>
      <c r="M760" s="542"/>
      <c r="N760" s="544"/>
      <c r="O760" s="5"/>
      <c r="P760" s="216"/>
      <c r="Q760" s="217"/>
      <c r="R760" s="218"/>
      <c r="S760" s="219">
        <f t="shared" si="308"/>
        <v>0</v>
      </c>
      <c r="T760" s="220">
        <f t="shared" si="309"/>
        <v>0</v>
      </c>
      <c r="U760" s="214">
        <f t="shared" si="318"/>
        <v>0</v>
      </c>
      <c r="W760" s="221"/>
      <c r="X760" s="222"/>
      <c r="Y760" s="222"/>
      <c r="Z760" s="223"/>
      <c r="AA760" s="222"/>
      <c r="AB760" s="224"/>
      <c r="AC760" s="225"/>
      <c r="AD760" s="2">
        <f t="shared" si="303"/>
        <v>0</v>
      </c>
      <c r="AE760" s="2">
        <f t="shared" si="304"/>
        <v>0</v>
      </c>
      <c r="AF760" s="226"/>
      <c r="AG760" s="219">
        <f t="shared" si="310"/>
        <v>0</v>
      </c>
      <c r="AH760" s="234">
        <f t="shared" si="311"/>
        <v>0</v>
      </c>
      <c r="AI760" s="214">
        <f t="shared" si="319"/>
        <v>0</v>
      </c>
      <c r="AK760" s="229">
        <f t="shared" si="312"/>
        <v>0</v>
      </c>
      <c r="AL760" s="226"/>
      <c r="AM760" s="15"/>
      <c r="AN760" s="232" t="e">
        <f t="shared" si="313"/>
        <v>#DIV/0!</v>
      </c>
      <c r="AO760" s="214">
        <f t="shared" si="305"/>
        <v>0</v>
      </c>
      <c r="AQ760" s="210"/>
      <c r="AR760" s="231"/>
      <c r="AS760" s="15"/>
      <c r="AT760" s="232">
        <f t="shared" si="314"/>
        <v>0</v>
      </c>
      <c r="AU760" s="235">
        <f t="shared" si="315"/>
        <v>0</v>
      </c>
      <c r="AY760" s="210"/>
      <c r="AZ760" s="231"/>
      <c r="BA760" s="15"/>
      <c r="BB760" s="232">
        <f t="shared" si="302"/>
        <v>0</v>
      </c>
      <c r="BC760" s="235">
        <f t="shared" si="316"/>
        <v>0</v>
      </c>
      <c r="BG760" s="210"/>
      <c r="BH760" s="231"/>
      <c r="BI760" s="15"/>
      <c r="BJ760" s="232">
        <f t="shared" si="306"/>
        <v>0</v>
      </c>
      <c r="BK760" s="235">
        <f t="shared" si="317"/>
        <v>0</v>
      </c>
      <c r="BM760" s="109">
        <f t="shared" si="307"/>
        <v>-0.17143762447943853</v>
      </c>
      <c r="BN760" s="213"/>
      <c r="BR760" s="228"/>
      <c r="BS760" s="311"/>
      <c r="BT760" s="3"/>
      <c r="BU760" s="213"/>
      <c r="BV760" s="213"/>
      <c r="BW760" s="291"/>
    </row>
    <row r="761" spans="1:75" x14ac:dyDescent="0.2">
      <c r="A761" s="210"/>
      <c r="B761" s="211"/>
      <c r="C761" s="848" t="str">
        <f ca="1">IF(ISERR(AVERAGE(INDIRECT("B"&amp;(ROW()-INT($B$1/2))):INDIRECT("B"&amp;(ROW()+INT($B$1/2))))),"",AVERAGE(INDIRECT("B"&amp;(ROW()-INT($B$1/2))):INDIRECT("B"&amp;(ROW()+INT($B$1/2)))))</f>
        <v/>
      </c>
      <c r="D761" s="848">
        <f t="shared" si="301"/>
        <v>0</v>
      </c>
      <c r="E761" s="862"/>
      <c r="F761" s="212"/>
      <c r="G761" s="2"/>
      <c r="H761" s="213"/>
      <c r="I761" s="213"/>
      <c r="J761" s="51"/>
      <c r="K761" s="51"/>
      <c r="L761" s="553"/>
      <c r="M761" s="542"/>
      <c r="N761" s="544"/>
      <c r="O761" s="5"/>
      <c r="P761" s="216"/>
      <c r="Q761" s="217"/>
      <c r="R761" s="218"/>
      <c r="S761" s="219">
        <f t="shared" si="308"/>
        <v>0</v>
      </c>
      <c r="T761" s="220">
        <f t="shared" si="309"/>
        <v>0</v>
      </c>
      <c r="U761" s="214">
        <f t="shared" si="318"/>
        <v>0</v>
      </c>
      <c r="W761" s="221"/>
      <c r="X761" s="222"/>
      <c r="Y761" s="222"/>
      <c r="Z761" s="223"/>
      <c r="AA761" s="222"/>
      <c r="AB761" s="224"/>
      <c r="AC761" s="225"/>
      <c r="AD761" s="2">
        <f t="shared" si="303"/>
        <v>0</v>
      </c>
      <c r="AE761" s="2">
        <f t="shared" si="304"/>
        <v>0</v>
      </c>
      <c r="AF761" s="226"/>
      <c r="AG761" s="219">
        <f t="shared" si="310"/>
        <v>0</v>
      </c>
      <c r="AH761" s="234">
        <f t="shared" si="311"/>
        <v>0</v>
      </c>
      <c r="AI761" s="214">
        <f t="shared" si="319"/>
        <v>0</v>
      </c>
      <c r="AK761" s="229">
        <f t="shared" si="312"/>
        <v>0</v>
      </c>
      <c r="AL761" s="226"/>
      <c r="AM761" s="15"/>
      <c r="AN761" s="232" t="e">
        <f t="shared" si="313"/>
        <v>#DIV/0!</v>
      </c>
      <c r="AO761" s="214">
        <f t="shared" si="305"/>
        <v>0</v>
      </c>
      <c r="AQ761" s="210"/>
      <c r="AR761" s="231"/>
      <c r="AS761" s="15"/>
      <c r="AT761" s="232">
        <f t="shared" si="314"/>
        <v>0</v>
      </c>
      <c r="AU761" s="235">
        <f t="shared" si="315"/>
        <v>0</v>
      </c>
      <c r="AY761" s="210"/>
      <c r="AZ761" s="231"/>
      <c r="BA761" s="15"/>
      <c r="BB761" s="232">
        <f t="shared" si="302"/>
        <v>0</v>
      </c>
      <c r="BC761" s="235">
        <f t="shared" si="316"/>
        <v>0</v>
      </c>
      <c r="BG761" s="210"/>
      <c r="BH761" s="231"/>
      <c r="BI761" s="15"/>
      <c r="BJ761" s="232">
        <f t="shared" si="306"/>
        <v>0</v>
      </c>
      <c r="BK761" s="235">
        <f t="shared" si="317"/>
        <v>0</v>
      </c>
      <c r="BM761" s="109">
        <f t="shared" si="307"/>
        <v>-0.17326996197717526</v>
      </c>
      <c r="BN761" s="213"/>
      <c r="BR761" s="228"/>
      <c r="BS761" s="311"/>
      <c r="BT761" s="3"/>
      <c r="BU761" s="213"/>
      <c r="BV761" s="213"/>
      <c r="BW761" s="291"/>
    </row>
    <row r="762" spans="1:75" x14ac:dyDescent="0.2">
      <c r="A762" s="210"/>
      <c r="B762" s="211"/>
      <c r="C762" s="848" t="str">
        <f ca="1">IF(ISERR(AVERAGE(INDIRECT("B"&amp;(ROW()-INT($B$1/2))):INDIRECT("B"&amp;(ROW()+INT($B$1/2))))),"",AVERAGE(INDIRECT("B"&amp;(ROW()-INT($B$1/2))):INDIRECT("B"&amp;(ROW()+INT($B$1/2)))))</f>
        <v/>
      </c>
      <c r="D762" s="848">
        <f t="shared" si="301"/>
        <v>0</v>
      </c>
      <c r="E762" s="862"/>
      <c r="F762" s="212"/>
      <c r="G762" s="2"/>
      <c r="H762" s="213"/>
      <c r="I762" s="213"/>
      <c r="J762" s="51"/>
      <c r="K762" s="51"/>
      <c r="L762" s="553"/>
      <c r="M762" s="542"/>
      <c r="N762" s="544"/>
      <c r="O762" s="5"/>
      <c r="P762" s="216"/>
      <c r="Q762" s="217"/>
      <c r="R762" s="218"/>
      <c r="S762" s="219">
        <f t="shared" si="308"/>
        <v>0</v>
      </c>
      <c r="T762" s="220">
        <f t="shared" si="309"/>
        <v>0</v>
      </c>
      <c r="U762" s="214">
        <f t="shared" si="318"/>
        <v>0</v>
      </c>
      <c r="W762" s="221"/>
      <c r="X762" s="222"/>
      <c r="Y762" s="222"/>
      <c r="Z762" s="223"/>
      <c r="AA762" s="222"/>
      <c r="AB762" s="224"/>
      <c r="AC762" s="225"/>
      <c r="AD762" s="2">
        <f t="shared" si="303"/>
        <v>0</v>
      </c>
      <c r="AE762" s="2">
        <f t="shared" si="304"/>
        <v>0</v>
      </c>
      <c r="AF762" s="226"/>
      <c r="AG762" s="219">
        <f t="shared" si="310"/>
        <v>0</v>
      </c>
      <c r="AH762" s="234">
        <f t="shared" si="311"/>
        <v>0</v>
      </c>
      <c r="AI762" s="214">
        <f t="shared" si="319"/>
        <v>0</v>
      </c>
      <c r="AK762" s="229">
        <f t="shared" si="312"/>
        <v>0</v>
      </c>
      <c r="AL762" s="226"/>
      <c r="AM762" s="15"/>
      <c r="AN762" s="232" t="e">
        <f t="shared" si="313"/>
        <v>#DIV/0!</v>
      </c>
      <c r="AO762" s="214">
        <f t="shared" si="305"/>
        <v>0</v>
      </c>
      <c r="AQ762" s="210"/>
      <c r="AR762" s="231"/>
      <c r="AS762" s="15"/>
      <c r="AT762" s="232">
        <f t="shared" si="314"/>
        <v>0</v>
      </c>
      <c r="AU762" s="235">
        <f t="shared" si="315"/>
        <v>0</v>
      </c>
      <c r="AY762" s="210"/>
      <c r="AZ762" s="231"/>
      <c r="BA762" s="15"/>
      <c r="BB762" s="232">
        <f t="shared" si="302"/>
        <v>0</v>
      </c>
      <c r="BC762" s="235">
        <f t="shared" si="316"/>
        <v>0</v>
      </c>
      <c r="BG762" s="210"/>
      <c r="BH762" s="231"/>
      <c r="BI762" s="15"/>
      <c r="BJ762" s="232">
        <f t="shared" si="306"/>
        <v>0</v>
      </c>
      <c r="BK762" s="235">
        <f t="shared" si="317"/>
        <v>0</v>
      </c>
      <c r="BM762" s="109">
        <f t="shared" si="307"/>
        <v>-0.17510229947491199</v>
      </c>
      <c r="BN762" s="213"/>
      <c r="BR762" s="228"/>
      <c r="BS762" s="311"/>
      <c r="BT762" s="3"/>
      <c r="BU762" s="213"/>
      <c r="BV762" s="213"/>
      <c r="BW762" s="291"/>
    </row>
    <row r="763" spans="1:75" x14ac:dyDescent="0.2">
      <c r="A763" s="210"/>
      <c r="B763" s="211"/>
      <c r="C763" s="848" t="str">
        <f ca="1">IF(ISERR(AVERAGE(INDIRECT("B"&amp;(ROW()-INT($B$1/2))):INDIRECT("B"&amp;(ROW()+INT($B$1/2))))),"",AVERAGE(INDIRECT("B"&amp;(ROW()-INT($B$1/2))):INDIRECT("B"&amp;(ROW()+INT($B$1/2)))))</f>
        <v/>
      </c>
      <c r="D763" s="848">
        <f t="shared" si="301"/>
        <v>0</v>
      </c>
      <c r="E763" s="862"/>
      <c r="F763" s="212"/>
      <c r="G763" s="2"/>
      <c r="H763" s="213"/>
      <c r="I763" s="213"/>
      <c r="J763" s="51"/>
      <c r="K763" s="51"/>
      <c r="L763" s="553"/>
      <c r="M763" s="542"/>
      <c r="N763" s="544"/>
      <c r="O763" s="5"/>
      <c r="P763" s="216"/>
      <c r="Q763" s="217"/>
      <c r="R763" s="218"/>
      <c r="S763" s="219">
        <f t="shared" si="308"/>
        <v>0</v>
      </c>
      <c r="T763" s="220">
        <f t="shared" si="309"/>
        <v>0</v>
      </c>
      <c r="U763" s="214">
        <f t="shared" si="318"/>
        <v>0</v>
      </c>
      <c r="W763" s="221"/>
      <c r="X763" s="222"/>
      <c r="Y763" s="222"/>
      <c r="Z763" s="223"/>
      <c r="AA763" s="222"/>
      <c r="AB763" s="224"/>
      <c r="AC763" s="225"/>
      <c r="AD763" s="2">
        <f t="shared" si="303"/>
        <v>0</v>
      </c>
      <c r="AE763" s="2">
        <f t="shared" si="304"/>
        <v>0</v>
      </c>
      <c r="AF763" s="226"/>
      <c r="AG763" s="219">
        <f t="shared" si="310"/>
        <v>0</v>
      </c>
      <c r="AH763" s="234">
        <f t="shared" si="311"/>
        <v>0</v>
      </c>
      <c r="AI763" s="214">
        <f t="shared" si="319"/>
        <v>0</v>
      </c>
      <c r="AK763" s="229">
        <f t="shared" si="312"/>
        <v>0</v>
      </c>
      <c r="AL763" s="226"/>
      <c r="AM763" s="15"/>
      <c r="AN763" s="232" t="e">
        <f t="shared" si="313"/>
        <v>#DIV/0!</v>
      </c>
      <c r="AO763" s="214">
        <f t="shared" si="305"/>
        <v>0</v>
      </c>
      <c r="AQ763" s="210"/>
      <c r="AR763" s="231"/>
      <c r="AS763" s="15"/>
      <c r="AT763" s="232">
        <f t="shared" si="314"/>
        <v>0</v>
      </c>
      <c r="AU763" s="235">
        <f t="shared" si="315"/>
        <v>0</v>
      </c>
      <c r="AY763" s="210"/>
      <c r="AZ763" s="231"/>
      <c r="BA763" s="15"/>
      <c r="BB763" s="232">
        <f t="shared" si="302"/>
        <v>0</v>
      </c>
      <c r="BC763" s="235">
        <f t="shared" si="316"/>
        <v>0</v>
      </c>
      <c r="BG763" s="210"/>
      <c r="BH763" s="231"/>
      <c r="BI763" s="15"/>
      <c r="BJ763" s="232">
        <f t="shared" si="306"/>
        <v>0</v>
      </c>
      <c r="BK763" s="235">
        <f t="shared" si="317"/>
        <v>0</v>
      </c>
      <c r="BM763" s="109">
        <f t="shared" si="307"/>
        <v>-0.17693463697264872</v>
      </c>
      <c r="BN763" s="213"/>
      <c r="BR763" s="228"/>
      <c r="BS763" s="311"/>
      <c r="BT763" s="3"/>
      <c r="BU763" s="213"/>
      <c r="BV763" s="213"/>
      <c r="BW763" s="291"/>
    </row>
    <row r="764" spans="1:75" x14ac:dyDescent="0.2">
      <c r="A764" s="210"/>
      <c r="B764" s="211"/>
      <c r="C764" s="848" t="str">
        <f ca="1">IF(ISERR(AVERAGE(INDIRECT("B"&amp;(ROW()-INT($B$1/2))):INDIRECT("B"&amp;(ROW()+INT($B$1/2))))),"",AVERAGE(INDIRECT("B"&amp;(ROW()-INT($B$1/2))):INDIRECT("B"&amp;(ROW()+INT($B$1/2)))))</f>
        <v/>
      </c>
      <c r="D764" s="848">
        <f t="shared" si="301"/>
        <v>0</v>
      </c>
      <c r="E764" s="862"/>
      <c r="F764" s="212"/>
      <c r="G764" s="2"/>
      <c r="H764" s="213"/>
      <c r="I764" s="213"/>
      <c r="J764" s="51"/>
      <c r="K764" s="51"/>
      <c r="L764" s="553"/>
      <c r="M764" s="542"/>
      <c r="N764" s="544"/>
      <c r="O764" s="5"/>
      <c r="P764" s="216"/>
      <c r="Q764" s="217"/>
      <c r="R764" s="218"/>
      <c r="S764" s="219">
        <f t="shared" si="308"/>
        <v>0</v>
      </c>
      <c r="T764" s="220">
        <f t="shared" si="309"/>
        <v>0</v>
      </c>
      <c r="U764" s="214">
        <f t="shared" si="318"/>
        <v>0</v>
      </c>
      <c r="W764" s="221"/>
      <c r="X764" s="222"/>
      <c r="Y764" s="222"/>
      <c r="Z764" s="223"/>
      <c r="AA764" s="222"/>
      <c r="AB764" s="224"/>
      <c r="AC764" s="225"/>
      <c r="AD764" s="2">
        <f t="shared" si="303"/>
        <v>0</v>
      </c>
      <c r="AE764" s="2">
        <f t="shared" si="304"/>
        <v>0</v>
      </c>
      <c r="AF764" s="226"/>
      <c r="AG764" s="219">
        <f t="shared" si="310"/>
        <v>0</v>
      </c>
      <c r="AH764" s="234">
        <f t="shared" si="311"/>
        <v>0</v>
      </c>
      <c r="AI764" s="214">
        <f t="shared" si="319"/>
        <v>0</v>
      </c>
      <c r="AK764" s="229">
        <f t="shared" si="312"/>
        <v>0</v>
      </c>
      <c r="AL764" s="226"/>
      <c r="AM764" s="15"/>
      <c r="AN764" s="232" t="e">
        <f t="shared" si="313"/>
        <v>#DIV/0!</v>
      </c>
      <c r="AO764" s="214">
        <f t="shared" si="305"/>
        <v>0</v>
      </c>
      <c r="AQ764" s="210"/>
      <c r="AR764" s="231"/>
      <c r="AS764" s="15"/>
      <c r="AT764" s="232">
        <f t="shared" si="314"/>
        <v>0</v>
      </c>
      <c r="AU764" s="235">
        <f t="shared" si="315"/>
        <v>0</v>
      </c>
      <c r="AY764" s="210"/>
      <c r="AZ764" s="231"/>
      <c r="BA764" s="15"/>
      <c r="BB764" s="232">
        <f t="shared" si="302"/>
        <v>0</v>
      </c>
      <c r="BC764" s="235">
        <f t="shared" si="316"/>
        <v>0</v>
      </c>
      <c r="BG764" s="210"/>
      <c r="BH764" s="231"/>
      <c r="BI764" s="15"/>
      <c r="BJ764" s="232">
        <f t="shared" si="306"/>
        <v>0</v>
      </c>
      <c r="BK764" s="235">
        <f t="shared" si="317"/>
        <v>0</v>
      </c>
      <c r="BM764" s="109">
        <f t="shared" si="307"/>
        <v>-0.17876697447038545</v>
      </c>
      <c r="BN764" s="213"/>
      <c r="BR764" s="228"/>
      <c r="BS764" s="311"/>
      <c r="BT764" s="3"/>
      <c r="BU764" s="213"/>
      <c r="BV764" s="213"/>
      <c r="BW764" s="291"/>
    </row>
    <row r="765" spans="1:75" x14ac:dyDescent="0.2">
      <c r="A765" s="210"/>
      <c r="B765" s="211"/>
      <c r="C765" s="848" t="str">
        <f ca="1">IF(ISERR(AVERAGE(INDIRECT("B"&amp;(ROW()-INT($B$1/2))):INDIRECT("B"&amp;(ROW()+INT($B$1/2))))),"",AVERAGE(INDIRECT("B"&amp;(ROW()-INT($B$1/2))):INDIRECT("B"&amp;(ROW()+INT($B$1/2)))))</f>
        <v/>
      </c>
      <c r="D765" s="848">
        <f t="shared" si="301"/>
        <v>0</v>
      </c>
      <c r="E765" s="862"/>
      <c r="F765" s="212"/>
      <c r="G765" s="2"/>
      <c r="H765" s="213"/>
      <c r="I765" s="213"/>
      <c r="J765" s="51"/>
      <c r="K765" s="51"/>
      <c r="L765" s="553"/>
      <c r="M765" s="542"/>
      <c r="N765" s="544"/>
      <c r="O765" s="5"/>
      <c r="P765" s="216"/>
      <c r="Q765" s="217"/>
      <c r="R765" s="218"/>
      <c r="S765" s="219">
        <f t="shared" si="308"/>
        <v>0</v>
      </c>
      <c r="T765" s="220">
        <f t="shared" si="309"/>
        <v>0</v>
      </c>
      <c r="U765" s="214">
        <f t="shared" si="318"/>
        <v>0</v>
      </c>
      <c r="W765" s="221"/>
      <c r="X765" s="222"/>
      <c r="Y765" s="222"/>
      <c r="Z765" s="223"/>
      <c r="AA765" s="222"/>
      <c r="AB765" s="224"/>
      <c r="AC765" s="225"/>
      <c r="AD765" s="2">
        <f t="shared" si="303"/>
        <v>0</v>
      </c>
      <c r="AE765" s="2">
        <f t="shared" si="304"/>
        <v>0</v>
      </c>
      <c r="AF765" s="226"/>
      <c r="AG765" s="219">
        <f t="shared" si="310"/>
        <v>0</v>
      </c>
      <c r="AH765" s="234">
        <f t="shared" si="311"/>
        <v>0</v>
      </c>
      <c r="AI765" s="214">
        <f t="shared" si="319"/>
        <v>0</v>
      </c>
      <c r="AK765" s="229">
        <f t="shared" si="312"/>
        <v>0</v>
      </c>
      <c r="AL765" s="226"/>
      <c r="AM765" s="15"/>
      <c r="AN765" s="232" t="e">
        <f t="shared" si="313"/>
        <v>#DIV/0!</v>
      </c>
      <c r="AO765" s="214">
        <f t="shared" si="305"/>
        <v>0</v>
      </c>
      <c r="AQ765" s="210"/>
      <c r="AR765" s="231"/>
      <c r="AS765" s="15"/>
      <c r="AT765" s="232">
        <f t="shared" si="314"/>
        <v>0</v>
      </c>
      <c r="AU765" s="235">
        <f t="shared" si="315"/>
        <v>0</v>
      </c>
      <c r="AY765" s="210"/>
      <c r="AZ765" s="231"/>
      <c r="BA765" s="15"/>
      <c r="BB765" s="232">
        <f t="shared" si="302"/>
        <v>0</v>
      </c>
      <c r="BC765" s="235">
        <f t="shared" si="316"/>
        <v>0</v>
      </c>
      <c r="BG765" s="210"/>
      <c r="BH765" s="231"/>
      <c r="BI765" s="15"/>
      <c r="BJ765" s="232">
        <f t="shared" si="306"/>
        <v>0</v>
      </c>
      <c r="BK765" s="235">
        <f t="shared" si="317"/>
        <v>0</v>
      </c>
      <c r="BM765" s="109">
        <f t="shared" si="307"/>
        <v>-0.18059931196812218</v>
      </c>
      <c r="BN765" s="213"/>
      <c r="BR765" s="228"/>
      <c r="BS765" s="311"/>
      <c r="BT765" s="3"/>
      <c r="BU765" s="213"/>
      <c r="BV765" s="213"/>
      <c r="BW765" s="291"/>
    </row>
    <row r="766" spans="1:75" x14ac:dyDescent="0.2">
      <c r="A766" s="210"/>
      <c r="B766" s="211"/>
      <c r="C766" s="848" t="str">
        <f ca="1">IF(ISERR(AVERAGE(INDIRECT("B"&amp;(ROW()-INT($B$1/2))):INDIRECT("B"&amp;(ROW()+INT($B$1/2))))),"",AVERAGE(INDIRECT("B"&amp;(ROW()-INT($B$1/2))):INDIRECT("B"&amp;(ROW()+INT($B$1/2)))))</f>
        <v/>
      </c>
      <c r="D766" s="848">
        <f t="shared" si="301"/>
        <v>0</v>
      </c>
      <c r="E766" s="862"/>
      <c r="F766" s="212"/>
      <c r="G766" s="2"/>
      <c r="H766" s="213"/>
      <c r="I766" s="213"/>
      <c r="J766" s="51"/>
      <c r="K766" s="51"/>
      <c r="L766" s="553"/>
      <c r="M766" s="542"/>
      <c r="N766" s="544"/>
      <c r="O766" s="5"/>
      <c r="P766" s="216"/>
      <c r="Q766" s="217"/>
      <c r="R766" s="218"/>
      <c r="S766" s="219">
        <f t="shared" si="308"/>
        <v>0</v>
      </c>
      <c r="T766" s="220">
        <f t="shared" si="309"/>
        <v>0</v>
      </c>
      <c r="U766" s="214">
        <f t="shared" si="318"/>
        <v>0</v>
      </c>
      <c r="W766" s="221"/>
      <c r="X766" s="222"/>
      <c r="Y766" s="222"/>
      <c r="Z766" s="223"/>
      <c r="AA766" s="222"/>
      <c r="AB766" s="224"/>
      <c r="AC766" s="225"/>
      <c r="AD766" s="2">
        <f t="shared" si="303"/>
        <v>0</v>
      </c>
      <c r="AE766" s="2">
        <f t="shared" si="304"/>
        <v>0</v>
      </c>
      <c r="AF766" s="226"/>
      <c r="AG766" s="219">
        <f t="shared" si="310"/>
        <v>0</v>
      </c>
      <c r="AH766" s="234">
        <f t="shared" si="311"/>
        <v>0</v>
      </c>
      <c r="AI766" s="214">
        <f t="shared" si="319"/>
        <v>0</v>
      </c>
      <c r="AK766" s="229">
        <f t="shared" si="312"/>
        <v>0</v>
      </c>
      <c r="AL766" s="226"/>
      <c r="AM766" s="15"/>
      <c r="AN766" s="232" t="e">
        <f t="shared" si="313"/>
        <v>#DIV/0!</v>
      </c>
      <c r="AO766" s="214">
        <f t="shared" si="305"/>
        <v>0</v>
      </c>
      <c r="AQ766" s="210"/>
      <c r="AR766" s="231"/>
      <c r="AS766" s="15"/>
      <c r="AT766" s="232">
        <f t="shared" si="314"/>
        <v>0</v>
      </c>
      <c r="AU766" s="235">
        <f t="shared" si="315"/>
        <v>0</v>
      </c>
      <c r="AY766" s="210"/>
      <c r="AZ766" s="231"/>
      <c r="BA766" s="15"/>
      <c r="BB766" s="232">
        <f t="shared" si="302"/>
        <v>0</v>
      </c>
      <c r="BC766" s="235">
        <f t="shared" si="316"/>
        <v>0</v>
      </c>
      <c r="BG766" s="210"/>
      <c r="BH766" s="231"/>
      <c r="BI766" s="15"/>
      <c r="BJ766" s="232">
        <f t="shared" si="306"/>
        <v>0</v>
      </c>
      <c r="BK766" s="235">
        <f t="shared" si="317"/>
        <v>0</v>
      </c>
      <c r="BM766" s="109">
        <f t="shared" si="307"/>
        <v>-0.18243164946585891</v>
      </c>
      <c r="BN766" s="213"/>
      <c r="BR766" s="228"/>
      <c r="BS766" s="311"/>
      <c r="BT766" s="3"/>
      <c r="BU766" s="213"/>
      <c r="BV766" s="213"/>
      <c r="BW766" s="291"/>
    </row>
    <row r="767" spans="1:75" x14ac:dyDescent="0.2">
      <c r="A767" s="210"/>
      <c r="B767" s="211"/>
      <c r="C767" s="848" t="str">
        <f ca="1">IF(ISERR(AVERAGE(INDIRECT("B"&amp;(ROW()-INT($B$1/2))):INDIRECT("B"&amp;(ROW()+INT($B$1/2))))),"",AVERAGE(INDIRECT("B"&amp;(ROW()-INT($B$1/2))):INDIRECT("B"&amp;(ROW()+INT($B$1/2)))))</f>
        <v/>
      </c>
      <c r="D767" s="848">
        <f t="shared" si="301"/>
        <v>0</v>
      </c>
      <c r="E767" s="862"/>
      <c r="F767" s="212"/>
      <c r="G767" s="2"/>
      <c r="H767" s="213"/>
      <c r="I767" s="213"/>
      <c r="J767" s="51"/>
      <c r="K767" s="51"/>
      <c r="L767" s="553"/>
      <c r="M767" s="542"/>
      <c r="N767" s="544"/>
      <c r="O767" s="5"/>
      <c r="P767" s="216"/>
      <c r="Q767" s="217"/>
      <c r="R767" s="218"/>
      <c r="S767" s="219">
        <f t="shared" si="308"/>
        <v>0</v>
      </c>
      <c r="T767" s="220">
        <f t="shared" si="309"/>
        <v>0</v>
      </c>
      <c r="U767" s="214">
        <f t="shared" si="318"/>
        <v>0</v>
      </c>
      <c r="W767" s="221"/>
      <c r="X767" s="222"/>
      <c r="Y767" s="222"/>
      <c r="Z767" s="223"/>
      <c r="AA767" s="222"/>
      <c r="AB767" s="224"/>
      <c r="AC767" s="225"/>
      <c r="AD767" s="2">
        <f t="shared" si="303"/>
        <v>0</v>
      </c>
      <c r="AE767" s="2">
        <f t="shared" si="304"/>
        <v>0</v>
      </c>
      <c r="AF767" s="226"/>
      <c r="AG767" s="219">
        <f t="shared" si="310"/>
        <v>0</v>
      </c>
      <c r="AH767" s="234">
        <f t="shared" si="311"/>
        <v>0</v>
      </c>
      <c r="AI767" s="214">
        <f t="shared" si="319"/>
        <v>0</v>
      </c>
      <c r="AK767" s="229">
        <f t="shared" si="312"/>
        <v>0</v>
      </c>
      <c r="AL767" s="226"/>
      <c r="AM767" s="15"/>
      <c r="AN767" s="232" t="e">
        <f t="shared" si="313"/>
        <v>#DIV/0!</v>
      </c>
      <c r="AO767" s="214">
        <f t="shared" si="305"/>
        <v>0</v>
      </c>
      <c r="AQ767" s="210"/>
      <c r="AR767" s="231"/>
      <c r="AS767" s="15"/>
      <c r="AT767" s="232">
        <f t="shared" si="314"/>
        <v>0</v>
      </c>
      <c r="AU767" s="235">
        <f t="shared" si="315"/>
        <v>0</v>
      </c>
      <c r="AY767" s="210"/>
      <c r="AZ767" s="231"/>
      <c r="BA767" s="15"/>
      <c r="BB767" s="232">
        <f t="shared" si="302"/>
        <v>0</v>
      </c>
      <c r="BC767" s="235">
        <f t="shared" si="316"/>
        <v>0</v>
      </c>
      <c r="BG767" s="210"/>
      <c r="BH767" s="231"/>
      <c r="BI767" s="15"/>
      <c r="BJ767" s="232">
        <f t="shared" si="306"/>
        <v>0</v>
      </c>
      <c r="BK767" s="235">
        <f t="shared" si="317"/>
        <v>0</v>
      </c>
      <c r="BM767" s="109">
        <f t="shared" si="307"/>
        <v>-0.18426398696359564</v>
      </c>
      <c r="BN767" s="213"/>
      <c r="BR767" s="228"/>
      <c r="BS767" s="311"/>
      <c r="BT767" s="3"/>
      <c r="BU767" s="213"/>
      <c r="BV767" s="213"/>
      <c r="BW767" s="291"/>
    </row>
    <row r="768" spans="1:75" x14ac:dyDescent="0.2">
      <c r="A768" s="210"/>
      <c r="B768" s="211"/>
      <c r="C768" s="848" t="str">
        <f ca="1">IF(ISERR(AVERAGE(INDIRECT("B"&amp;(ROW()-INT($B$1/2))):INDIRECT("B"&amp;(ROW()+INT($B$1/2))))),"",AVERAGE(INDIRECT("B"&amp;(ROW()-INT($B$1/2))):INDIRECT("B"&amp;(ROW()+INT($B$1/2)))))</f>
        <v/>
      </c>
      <c r="D768" s="848">
        <f t="shared" si="301"/>
        <v>0</v>
      </c>
      <c r="E768" s="862"/>
      <c r="F768" s="212"/>
      <c r="G768" s="2"/>
      <c r="H768" s="213"/>
      <c r="I768" s="213"/>
      <c r="J768" s="51"/>
      <c r="K768" s="51"/>
      <c r="L768" s="553"/>
      <c r="M768" s="542"/>
      <c r="N768" s="544"/>
      <c r="O768" s="5"/>
      <c r="P768" s="216"/>
      <c r="Q768" s="217"/>
      <c r="R768" s="218"/>
      <c r="S768" s="219">
        <f t="shared" si="308"/>
        <v>0</v>
      </c>
      <c r="T768" s="220">
        <f t="shared" si="309"/>
        <v>0</v>
      </c>
      <c r="U768" s="214">
        <f t="shared" si="318"/>
        <v>0</v>
      </c>
      <c r="W768" s="221"/>
      <c r="X768" s="222"/>
      <c r="Y768" s="222"/>
      <c r="Z768" s="223"/>
      <c r="AA768" s="222"/>
      <c r="AB768" s="224"/>
      <c r="AC768" s="225"/>
      <c r="AD768" s="2">
        <f t="shared" si="303"/>
        <v>0</v>
      </c>
      <c r="AE768" s="2">
        <f t="shared" si="304"/>
        <v>0</v>
      </c>
      <c r="AF768" s="226"/>
      <c r="AG768" s="219">
        <f t="shared" si="310"/>
        <v>0</v>
      </c>
      <c r="AH768" s="234">
        <f t="shared" si="311"/>
        <v>0</v>
      </c>
      <c r="AI768" s="214">
        <f t="shared" si="319"/>
        <v>0</v>
      </c>
      <c r="AK768" s="229">
        <f t="shared" si="312"/>
        <v>0</v>
      </c>
      <c r="AL768" s="226"/>
      <c r="AM768" s="15"/>
      <c r="AN768" s="232" t="e">
        <f t="shared" si="313"/>
        <v>#DIV/0!</v>
      </c>
      <c r="AO768" s="214">
        <f t="shared" si="305"/>
        <v>0</v>
      </c>
      <c r="AQ768" s="210"/>
      <c r="AR768" s="231"/>
      <c r="AS768" s="15"/>
      <c r="AT768" s="232">
        <f t="shared" si="314"/>
        <v>0</v>
      </c>
      <c r="AU768" s="235">
        <f t="shared" si="315"/>
        <v>0</v>
      </c>
      <c r="AY768" s="210"/>
      <c r="AZ768" s="231"/>
      <c r="BA768" s="15"/>
      <c r="BB768" s="232">
        <f t="shared" si="302"/>
        <v>0</v>
      </c>
      <c r="BC768" s="235">
        <f t="shared" si="316"/>
        <v>0</v>
      </c>
      <c r="BG768" s="210"/>
      <c r="BH768" s="231"/>
      <c r="BI768" s="15"/>
      <c r="BJ768" s="232">
        <f t="shared" si="306"/>
        <v>0</v>
      </c>
      <c r="BK768" s="235">
        <f t="shared" si="317"/>
        <v>0</v>
      </c>
      <c r="BM768" s="109">
        <f t="shared" si="307"/>
        <v>-0.18609632446133237</v>
      </c>
      <c r="BN768" s="213"/>
      <c r="BR768" s="228"/>
      <c r="BS768" s="311"/>
      <c r="BT768" s="3"/>
      <c r="BU768" s="213"/>
      <c r="BV768" s="213"/>
      <c r="BW768" s="291"/>
    </row>
    <row r="769" spans="1:75" x14ac:dyDescent="0.2">
      <c r="A769" s="210"/>
      <c r="B769" s="211"/>
      <c r="C769" s="848" t="str">
        <f ca="1">IF(ISERR(AVERAGE(INDIRECT("B"&amp;(ROW()-INT($B$1/2))):INDIRECT("B"&amp;(ROW()+INT($B$1/2))))),"",AVERAGE(INDIRECT("B"&amp;(ROW()-INT($B$1/2))):INDIRECT("B"&amp;(ROW()+INT($B$1/2)))))</f>
        <v/>
      </c>
      <c r="D769" s="848">
        <f t="shared" ref="D769:D832" si="320">A769-A768</f>
        <v>0</v>
      </c>
      <c r="E769" s="862"/>
      <c r="F769" s="212"/>
      <c r="G769" s="2"/>
      <c r="H769" s="213"/>
      <c r="I769" s="213"/>
      <c r="J769" s="51"/>
      <c r="K769" s="51"/>
      <c r="L769" s="553"/>
      <c r="M769" s="542"/>
      <c r="N769" s="544"/>
      <c r="O769" s="5"/>
      <c r="P769" s="216"/>
      <c r="Q769" s="217"/>
      <c r="R769" s="218"/>
      <c r="S769" s="219">
        <f t="shared" si="308"/>
        <v>0</v>
      </c>
      <c r="T769" s="220">
        <f t="shared" si="309"/>
        <v>0</v>
      </c>
      <c r="U769" s="214">
        <f t="shared" si="318"/>
        <v>0</v>
      </c>
      <c r="W769" s="221"/>
      <c r="X769" s="222"/>
      <c r="Y769" s="222"/>
      <c r="Z769" s="223"/>
      <c r="AA769" s="222"/>
      <c r="AB769" s="224"/>
      <c r="AC769" s="225"/>
      <c r="AD769" s="2">
        <f t="shared" si="303"/>
        <v>0</v>
      </c>
      <c r="AE769" s="2">
        <f t="shared" si="304"/>
        <v>0</v>
      </c>
      <c r="AF769" s="226"/>
      <c r="AG769" s="219">
        <f t="shared" si="310"/>
        <v>0</v>
      </c>
      <c r="AH769" s="234">
        <f t="shared" si="311"/>
        <v>0</v>
      </c>
      <c r="AI769" s="214">
        <f t="shared" si="319"/>
        <v>0</v>
      </c>
      <c r="AK769" s="229">
        <f t="shared" si="312"/>
        <v>0</v>
      </c>
      <c r="AL769" s="226"/>
      <c r="AM769" s="15"/>
      <c r="AN769" s="232" t="e">
        <f t="shared" si="313"/>
        <v>#DIV/0!</v>
      </c>
      <c r="AO769" s="214">
        <f t="shared" si="305"/>
        <v>0</v>
      </c>
      <c r="AQ769" s="210"/>
      <c r="AR769" s="231"/>
      <c r="AS769" s="15"/>
      <c r="AT769" s="232">
        <f t="shared" si="314"/>
        <v>0</v>
      </c>
      <c r="AU769" s="235">
        <f t="shared" si="315"/>
        <v>0</v>
      </c>
      <c r="AY769" s="210"/>
      <c r="AZ769" s="231"/>
      <c r="BA769" s="15"/>
      <c r="BB769" s="232">
        <f t="shared" si="302"/>
        <v>0</v>
      </c>
      <c r="BC769" s="235">
        <f t="shared" si="316"/>
        <v>0</v>
      </c>
      <c r="BG769" s="210"/>
      <c r="BH769" s="231"/>
      <c r="BI769" s="15"/>
      <c r="BJ769" s="232">
        <f t="shared" si="306"/>
        <v>0</v>
      </c>
      <c r="BK769" s="235">
        <f t="shared" si="317"/>
        <v>0</v>
      </c>
      <c r="BM769" s="109">
        <f t="shared" si="307"/>
        <v>-0.1879286619590691</v>
      </c>
      <c r="BN769" s="213"/>
      <c r="BR769" s="228"/>
      <c r="BS769" s="311"/>
      <c r="BT769" s="3"/>
      <c r="BU769" s="213"/>
      <c r="BV769" s="213"/>
      <c r="BW769" s="291"/>
    </row>
    <row r="770" spans="1:75" x14ac:dyDescent="0.2">
      <c r="A770" s="210"/>
      <c r="B770" s="211"/>
      <c r="C770" s="848" t="str">
        <f ca="1">IF(ISERR(AVERAGE(INDIRECT("B"&amp;(ROW()-INT($B$1/2))):INDIRECT("B"&amp;(ROW()+INT($B$1/2))))),"",AVERAGE(INDIRECT("B"&amp;(ROW()-INT($B$1/2))):INDIRECT("B"&amp;(ROW()+INT($B$1/2)))))</f>
        <v/>
      </c>
      <c r="D770" s="848">
        <f t="shared" si="320"/>
        <v>0</v>
      </c>
      <c r="E770" s="862"/>
      <c r="F770" s="212"/>
      <c r="G770" s="2"/>
      <c r="H770" s="213"/>
      <c r="I770" s="213"/>
      <c r="J770" s="51"/>
      <c r="K770" s="51"/>
      <c r="L770" s="553"/>
      <c r="M770" s="542"/>
      <c r="N770" s="544"/>
      <c r="O770" s="5"/>
      <c r="P770" s="216"/>
      <c r="Q770" s="217"/>
      <c r="R770" s="218"/>
      <c r="S770" s="219">
        <f t="shared" si="308"/>
        <v>0</v>
      </c>
      <c r="T770" s="220">
        <f t="shared" si="309"/>
        <v>0</v>
      </c>
      <c r="U770" s="214">
        <f t="shared" si="318"/>
        <v>0</v>
      </c>
      <c r="W770" s="221"/>
      <c r="X770" s="222"/>
      <c r="Y770" s="222"/>
      <c r="Z770" s="223"/>
      <c r="AA770" s="222"/>
      <c r="AB770" s="224"/>
      <c r="AC770" s="225"/>
      <c r="AD770" s="2">
        <f t="shared" si="303"/>
        <v>0</v>
      </c>
      <c r="AE770" s="2">
        <f t="shared" si="304"/>
        <v>0</v>
      </c>
      <c r="AF770" s="226"/>
      <c r="AG770" s="219">
        <f t="shared" si="310"/>
        <v>0</v>
      </c>
      <c r="AH770" s="234">
        <f t="shared" si="311"/>
        <v>0</v>
      </c>
      <c r="AI770" s="214">
        <f t="shared" si="319"/>
        <v>0</v>
      </c>
      <c r="AK770" s="229">
        <f t="shared" si="312"/>
        <v>0</v>
      </c>
      <c r="AL770" s="226"/>
      <c r="AM770" s="15"/>
      <c r="AN770" s="232" t="e">
        <f t="shared" si="313"/>
        <v>#DIV/0!</v>
      </c>
      <c r="AO770" s="214">
        <f t="shared" si="305"/>
        <v>0</v>
      </c>
      <c r="AQ770" s="210"/>
      <c r="AR770" s="231"/>
      <c r="AS770" s="15"/>
      <c r="AT770" s="232">
        <f t="shared" si="314"/>
        <v>0</v>
      </c>
      <c r="AU770" s="235">
        <f t="shared" si="315"/>
        <v>0</v>
      </c>
      <c r="AY770" s="210"/>
      <c r="AZ770" s="231"/>
      <c r="BA770" s="15"/>
      <c r="BB770" s="232">
        <f t="shared" si="302"/>
        <v>0</v>
      </c>
      <c r="BC770" s="235">
        <f t="shared" si="316"/>
        <v>0</v>
      </c>
      <c r="BG770" s="210"/>
      <c r="BH770" s="231"/>
      <c r="BI770" s="15"/>
      <c r="BJ770" s="232">
        <f t="shared" si="306"/>
        <v>0</v>
      </c>
      <c r="BK770" s="235">
        <f t="shared" si="317"/>
        <v>0</v>
      </c>
      <c r="BM770" s="109">
        <f t="shared" si="307"/>
        <v>-0.18976099945680583</v>
      </c>
      <c r="BN770" s="213"/>
      <c r="BR770" s="228"/>
      <c r="BS770" s="311"/>
      <c r="BT770" s="3"/>
      <c r="BU770" s="213"/>
      <c r="BV770" s="213"/>
      <c r="BW770" s="291"/>
    </row>
    <row r="771" spans="1:75" x14ac:dyDescent="0.2">
      <c r="A771" s="210"/>
      <c r="B771" s="211"/>
      <c r="C771" s="848" t="str">
        <f ca="1">IF(ISERR(AVERAGE(INDIRECT("B"&amp;(ROW()-INT($B$1/2))):INDIRECT("B"&amp;(ROW()+INT($B$1/2))))),"",AVERAGE(INDIRECT("B"&amp;(ROW()-INT($B$1/2))):INDIRECT("B"&amp;(ROW()+INT($B$1/2)))))</f>
        <v/>
      </c>
      <c r="D771" s="848">
        <f t="shared" si="320"/>
        <v>0</v>
      </c>
      <c r="E771" s="862"/>
      <c r="F771" s="212"/>
      <c r="G771" s="2"/>
      <c r="H771" s="213"/>
      <c r="I771" s="213"/>
      <c r="J771" s="51"/>
      <c r="K771" s="51"/>
      <c r="L771" s="553"/>
      <c r="M771" s="542"/>
      <c r="N771" s="544"/>
      <c r="O771" s="5"/>
      <c r="P771" s="216"/>
      <c r="Q771" s="217"/>
      <c r="R771" s="218"/>
      <c r="S771" s="219">
        <f t="shared" si="308"/>
        <v>0</v>
      </c>
      <c r="T771" s="220">
        <f t="shared" si="309"/>
        <v>0</v>
      </c>
      <c r="U771" s="214">
        <f t="shared" si="318"/>
        <v>0</v>
      </c>
      <c r="W771" s="221"/>
      <c r="X771" s="222"/>
      <c r="Y771" s="222"/>
      <c r="Z771" s="223"/>
      <c r="AA771" s="222"/>
      <c r="AB771" s="224"/>
      <c r="AC771" s="225"/>
      <c r="AD771" s="2">
        <f t="shared" si="303"/>
        <v>0</v>
      </c>
      <c r="AE771" s="2">
        <f t="shared" si="304"/>
        <v>0</v>
      </c>
      <c r="AF771" s="226"/>
      <c r="AG771" s="219">
        <f t="shared" si="310"/>
        <v>0</v>
      </c>
      <c r="AH771" s="234">
        <f t="shared" si="311"/>
        <v>0</v>
      </c>
      <c r="AI771" s="214">
        <f t="shared" si="319"/>
        <v>0</v>
      </c>
      <c r="AK771" s="229">
        <f t="shared" si="312"/>
        <v>0</v>
      </c>
      <c r="AL771" s="226"/>
      <c r="AM771" s="15"/>
      <c r="AN771" s="232" t="e">
        <f t="shared" si="313"/>
        <v>#DIV/0!</v>
      </c>
      <c r="AO771" s="214">
        <f t="shared" si="305"/>
        <v>0</v>
      </c>
      <c r="AQ771" s="210"/>
      <c r="AR771" s="231"/>
      <c r="AS771" s="15"/>
      <c r="AT771" s="232">
        <f t="shared" si="314"/>
        <v>0</v>
      </c>
      <c r="AU771" s="235">
        <f t="shared" si="315"/>
        <v>0</v>
      </c>
      <c r="AY771" s="210"/>
      <c r="AZ771" s="231"/>
      <c r="BA771" s="15"/>
      <c r="BB771" s="232">
        <f t="shared" si="302"/>
        <v>0</v>
      </c>
      <c r="BC771" s="235">
        <f t="shared" si="316"/>
        <v>0</v>
      </c>
      <c r="BG771" s="210"/>
      <c r="BH771" s="231"/>
      <c r="BI771" s="15"/>
      <c r="BJ771" s="232">
        <f t="shared" si="306"/>
        <v>0</v>
      </c>
      <c r="BK771" s="235">
        <f t="shared" si="317"/>
        <v>0</v>
      </c>
      <c r="BM771" s="109">
        <f t="shared" si="307"/>
        <v>-0.19159333695454256</v>
      </c>
      <c r="BN771" s="213"/>
      <c r="BR771" s="228"/>
      <c r="BS771" s="311"/>
      <c r="BT771" s="3"/>
      <c r="BU771" s="213"/>
      <c r="BV771" s="213"/>
      <c r="BW771" s="291"/>
    </row>
    <row r="772" spans="1:75" x14ac:dyDescent="0.2">
      <c r="A772" s="210"/>
      <c r="B772" s="211"/>
      <c r="C772" s="848" t="str">
        <f ca="1">IF(ISERR(AVERAGE(INDIRECT("B"&amp;(ROW()-INT($B$1/2))):INDIRECT("B"&amp;(ROW()+INT($B$1/2))))),"",AVERAGE(INDIRECT("B"&amp;(ROW()-INT($B$1/2))):INDIRECT("B"&amp;(ROW()+INT($B$1/2)))))</f>
        <v/>
      </c>
      <c r="D772" s="848">
        <f t="shared" si="320"/>
        <v>0</v>
      </c>
      <c r="E772" s="862"/>
      <c r="F772" s="212"/>
      <c r="G772" s="2"/>
      <c r="H772" s="213"/>
      <c r="I772" s="213"/>
      <c r="J772" s="51"/>
      <c r="K772" s="51"/>
      <c r="L772" s="553"/>
      <c r="M772" s="542"/>
      <c r="N772" s="544"/>
      <c r="O772" s="5"/>
      <c r="P772" s="216"/>
      <c r="Q772" s="217"/>
      <c r="R772" s="218"/>
      <c r="S772" s="219">
        <f t="shared" si="308"/>
        <v>0</v>
      </c>
      <c r="T772" s="220">
        <f t="shared" si="309"/>
        <v>0</v>
      </c>
      <c r="U772" s="214">
        <f t="shared" si="318"/>
        <v>0</v>
      </c>
      <c r="W772" s="221"/>
      <c r="X772" s="222"/>
      <c r="Y772" s="222"/>
      <c r="Z772" s="223"/>
      <c r="AA772" s="222"/>
      <c r="AB772" s="224"/>
      <c r="AC772" s="225"/>
      <c r="AD772" s="2">
        <f t="shared" si="303"/>
        <v>0</v>
      </c>
      <c r="AE772" s="2">
        <f t="shared" si="304"/>
        <v>0</v>
      </c>
      <c r="AF772" s="226"/>
      <c r="AG772" s="219">
        <f t="shared" si="310"/>
        <v>0</v>
      </c>
      <c r="AH772" s="234">
        <f t="shared" si="311"/>
        <v>0</v>
      </c>
      <c r="AI772" s="214">
        <f t="shared" si="319"/>
        <v>0</v>
      </c>
      <c r="AK772" s="229">
        <f t="shared" si="312"/>
        <v>0</v>
      </c>
      <c r="AL772" s="226"/>
      <c r="AM772" s="15"/>
      <c r="AN772" s="232" t="e">
        <f t="shared" si="313"/>
        <v>#DIV/0!</v>
      </c>
      <c r="AO772" s="214">
        <f t="shared" si="305"/>
        <v>0</v>
      </c>
      <c r="AQ772" s="210"/>
      <c r="AR772" s="231"/>
      <c r="AS772" s="15"/>
      <c r="AT772" s="232">
        <f t="shared" si="314"/>
        <v>0</v>
      </c>
      <c r="AU772" s="235">
        <f t="shared" si="315"/>
        <v>0</v>
      </c>
      <c r="AY772" s="210"/>
      <c r="AZ772" s="231"/>
      <c r="BA772" s="15"/>
      <c r="BB772" s="232">
        <f t="shared" ref="BB772:BB835" si="321">IF(AY772&gt;0,(26.3/MAX($AY$4:$AY$4600))*AY772,0)</f>
        <v>0</v>
      </c>
      <c r="BC772" s="235">
        <f t="shared" si="316"/>
        <v>0</v>
      </c>
      <c r="BG772" s="210"/>
      <c r="BH772" s="231"/>
      <c r="BI772" s="15"/>
      <c r="BJ772" s="232">
        <f t="shared" si="306"/>
        <v>0</v>
      </c>
      <c r="BK772" s="235">
        <f t="shared" si="317"/>
        <v>0</v>
      </c>
      <c r="BM772" s="109">
        <f t="shared" si="307"/>
        <v>-0.19342567445227929</v>
      </c>
      <c r="BN772" s="213"/>
      <c r="BR772" s="228"/>
      <c r="BS772" s="311"/>
      <c r="BT772" s="3"/>
      <c r="BU772" s="213"/>
      <c r="BV772" s="213"/>
      <c r="BW772" s="291"/>
    </row>
    <row r="773" spans="1:75" x14ac:dyDescent="0.2">
      <c r="A773" s="210"/>
      <c r="B773" s="211"/>
      <c r="C773" s="848" t="str">
        <f ca="1">IF(ISERR(AVERAGE(INDIRECT("B"&amp;(ROW()-INT($B$1/2))):INDIRECT("B"&amp;(ROW()+INT($B$1/2))))),"",AVERAGE(INDIRECT("B"&amp;(ROW()-INT($B$1/2))):INDIRECT("B"&amp;(ROW()+INT($B$1/2)))))</f>
        <v/>
      </c>
      <c r="D773" s="848">
        <f t="shared" si="320"/>
        <v>0</v>
      </c>
      <c r="E773" s="862"/>
      <c r="F773" s="212"/>
      <c r="G773" s="2"/>
      <c r="H773" s="213"/>
      <c r="I773" s="213"/>
      <c r="J773" s="51"/>
      <c r="K773" s="51"/>
      <c r="L773" s="553"/>
      <c r="M773" s="542"/>
      <c r="N773" s="544"/>
      <c r="O773" s="5"/>
      <c r="P773" s="216"/>
      <c r="Q773" s="217"/>
      <c r="R773" s="218"/>
      <c r="S773" s="219">
        <f t="shared" si="308"/>
        <v>0</v>
      </c>
      <c r="T773" s="220">
        <f t="shared" si="309"/>
        <v>0</v>
      </c>
      <c r="U773" s="214">
        <f t="shared" si="318"/>
        <v>0</v>
      </c>
      <c r="W773" s="221"/>
      <c r="X773" s="222"/>
      <c r="Y773" s="222"/>
      <c r="Z773" s="223"/>
      <c r="AA773" s="222"/>
      <c r="AB773" s="224"/>
      <c r="AC773" s="225"/>
      <c r="AD773" s="2">
        <f t="shared" ref="AD773:AD836" si="322">IF(W773&lt;0,W773-X773/60-Y773/3600,W773+X773/60+Y773/3600)</f>
        <v>0</v>
      </c>
      <c r="AE773" s="2">
        <f t="shared" ref="AE773:AE836" si="323">IF(Z773&lt;0,Z773-AA773/60-AB773/3600,Z773+AA773/60+AB773/3600)</f>
        <v>0</v>
      </c>
      <c r="AF773" s="226"/>
      <c r="AG773" s="219">
        <f t="shared" si="310"/>
        <v>0</v>
      </c>
      <c r="AH773" s="234">
        <f t="shared" si="311"/>
        <v>0</v>
      </c>
      <c r="AI773" s="214">
        <f t="shared" si="319"/>
        <v>0</v>
      </c>
      <c r="AK773" s="229">
        <f t="shared" si="312"/>
        <v>0</v>
      </c>
      <c r="AL773" s="226"/>
      <c r="AM773" s="15"/>
      <c r="AN773" s="232" t="e">
        <f t="shared" si="313"/>
        <v>#DIV/0!</v>
      </c>
      <c r="AO773" s="214">
        <f t="shared" ref="AO773:AO836" si="324">AL773*3.28084</f>
        <v>0</v>
      </c>
      <c r="AQ773" s="210"/>
      <c r="AR773" s="231"/>
      <c r="AS773" s="15"/>
      <c r="AT773" s="232">
        <f t="shared" si="314"/>
        <v>0</v>
      </c>
      <c r="AU773" s="235">
        <f t="shared" si="315"/>
        <v>0</v>
      </c>
      <c r="AY773" s="210"/>
      <c r="AZ773" s="231"/>
      <c r="BA773" s="15"/>
      <c r="BB773" s="232">
        <f t="shared" si="321"/>
        <v>0</v>
      </c>
      <c r="BC773" s="235">
        <f t="shared" si="316"/>
        <v>0</v>
      </c>
      <c r="BG773" s="210"/>
      <c r="BH773" s="231"/>
      <c r="BI773" s="15"/>
      <c r="BJ773" s="232">
        <f t="shared" ref="BJ773:BJ836" si="325">BG773</f>
        <v>0</v>
      </c>
      <c r="BK773" s="235">
        <f t="shared" si="317"/>
        <v>0</v>
      </c>
      <c r="BM773" s="109">
        <f t="shared" ref="BM773:BM836" si="326">BM772+$BQ$14</f>
        <v>-0.19525801195001602</v>
      </c>
      <c r="BN773" s="213"/>
      <c r="BR773" s="228"/>
      <c r="BS773" s="311"/>
      <c r="BT773" s="3"/>
      <c r="BU773" s="213"/>
      <c r="BV773" s="213"/>
      <c r="BW773" s="291"/>
    </row>
    <row r="774" spans="1:75" x14ac:dyDescent="0.2">
      <c r="A774" s="210"/>
      <c r="B774" s="211"/>
      <c r="C774" s="848" t="str">
        <f ca="1">IF(ISERR(AVERAGE(INDIRECT("B"&amp;(ROW()-INT($B$1/2))):INDIRECT("B"&amp;(ROW()+INT($B$1/2))))),"",AVERAGE(INDIRECT("B"&amp;(ROW()-INT($B$1/2))):INDIRECT("B"&amp;(ROW()+INT($B$1/2)))))</f>
        <v/>
      </c>
      <c r="D774" s="848">
        <f t="shared" si="320"/>
        <v>0</v>
      </c>
      <c r="E774" s="862"/>
      <c r="F774" s="212"/>
      <c r="G774" s="2"/>
      <c r="H774" s="213"/>
      <c r="I774" s="213"/>
      <c r="J774" s="51"/>
      <c r="K774" s="51"/>
      <c r="L774" s="553"/>
      <c r="M774" s="542"/>
      <c r="N774" s="544"/>
      <c r="O774" s="5"/>
      <c r="P774" s="216"/>
      <c r="Q774" s="217"/>
      <c r="R774" s="218"/>
      <c r="S774" s="219">
        <f t="shared" ref="S774:S837" si="327">S773+IF(P774&lt;&gt;0,1.852*60*1000*((ACOS((SIN((P773/180)*PI()))*(SIN((P774/180)*PI()))+(COS((P773/180)*PI()))*(COS((P774/180)*PI()))*(COS((Q774/180)*PI()-(Q773/180)*PI())))/PI())*180),0)</f>
        <v>0</v>
      </c>
      <c r="T774" s="220">
        <f t="shared" ref="T774:T837" si="328">T773+IF(P774&lt;&gt;0,1.852*60*0.6213712*((ACOS((SIN((P773/180)*PI()))*(SIN((P774/180)*PI()))+(COS((P773/180)*PI()))*(COS((P774/180)*PI()))*(COS((Q774/180)*PI()-(Q773/180)*PI())))/PI())*180),0)</f>
        <v>0</v>
      </c>
      <c r="U774" s="214">
        <f t="shared" si="318"/>
        <v>0</v>
      </c>
      <c r="W774" s="221"/>
      <c r="X774" s="222"/>
      <c r="Y774" s="222"/>
      <c r="Z774" s="223"/>
      <c r="AA774" s="222"/>
      <c r="AB774" s="224"/>
      <c r="AC774" s="225"/>
      <c r="AD774" s="2">
        <f t="shared" si="322"/>
        <v>0</v>
      </c>
      <c r="AE774" s="2">
        <f t="shared" si="323"/>
        <v>0</v>
      </c>
      <c r="AF774" s="226"/>
      <c r="AG774" s="219">
        <f t="shared" ref="AG774:AG837" si="329">AG773+IF(AD774&lt;&gt;0,1.852*60*1000*((ACOS((SIN((AD773/180)*PI()))*(SIN((AD774/180)*PI()))+(COS((AD773/180)*PI()))*(COS((AD774/180)*PI()))*(COS((AE774/180)*PI()-(AE773/180)*PI())))/PI())*180),0)</f>
        <v>0</v>
      </c>
      <c r="AH774" s="234">
        <f t="shared" ref="AH774:AH837" si="330">AH773+IF(AD774&lt;&gt;0,1.852*60*0.6213712*((ACOS((SIN((AD773/180)*PI()))*(SIN((AD774/180)*PI()))+(COS((AD773/180)*PI()))*(COS((AD774/180)*PI()))*(COS((AE774/180)*PI()-(AE773/180)*PI())))/PI())*180),0)</f>
        <v>0</v>
      </c>
      <c r="AI774" s="214">
        <f t="shared" si="319"/>
        <v>0</v>
      </c>
      <c r="AK774" s="229">
        <f t="shared" ref="AK774:AK837" si="331">IF(AL774&gt;0,AK773+$AO$1,0)</f>
        <v>0</v>
      </c>
      <c r="AL774" s="226"/>
      <c r="AM774" s="15"/>
      <c r="AN774" s="232" t="e">
        <f t="shared" ref="AN774:AN837" si="332">(42341.84/MAX(AK774:AK5370))*AK774*0.0006213712</f>
        <v>#DIV/0!</v>
      </c>
      <c r="AO774" s="214">
        <f t="shared" si="324"/>
        <v>0</v>
      </c>
      <c r="AQ774" s="210"/>
      <c r="AR774" s="231"/>
      <c r="AS774" s="15"/>
      <c r="AT774" s="232">
        <f t="shared" ref="AT774:AT837" si="333">IF(AQ774&gt;0,(26.3/(MAX($AQ$4:$AQ$4600)*0.0006213712))*AQ774*0.0006213712,0)</f>
        <v>0</v>
      </c>
      <c r="AU774" s="235">
        <f t="shared" ref="AU774:AU837" si="334">(AR774*3.28084)+(AW$4)</f>
        <v>0</v>
      </c>
      <c r="AY774" s="210"/>
      <c r="AZ774" s="231"/>
      <c r="BA774" s="15"/>
      <c r="BB774" s="232">
        <f t="shared" si="321"/>
        <v>0</v>
      </c>
      <c r="BC774" s="235">
        <f t="shared" ref="BC774:BC837" si="335">AZ774+BE$4</f>
        <v>0</v>
      </c>
      <c r="BG774" s="210"/>
      <c r="BH774" s="231"/>
      <c r="BI774" s="15"/>
      <c r="BJ774" s="232">
        <f t="shared" si="325"/>
        <v>0</v>
      </c>
      <c r="BK774" s="235">
        <f t="shared" ref="BK774:BK837" si="336">BH774*BM774</f>
        <v>0</v>
      </c>
      <c r="BM774" s="109">
        <f t="shared" si="326"/>
        <v>-0.19709034944775275</v>
      </c>
      <c r="BN774" s="213"/>
      <c r="BR774" s="228"/>
      <c r="BS774" s="311"/>
      <c r="BT774" s="3"/>
      <c r="BU774" s="213"/>
      <c r="BV774" s="213"/>
      <c r="BW774" s="291"/>
    </row>
    <row r="775" spans="1:75" x14ac:dyDescent="0.2">
      <c r="A775" s="210"/>
      <c r="B775" s="211"/>
      <c r="C775" s="848" t="str">
        <f ca="1">IF(ISERR(AVERAGE(INDIRECT("B"&amp;(ROW()-INT($B$1/2))):INDIRECT("B"&amp;(ROW()+INT($B$1/2))))),"",AVERAGE(INDIRECT("B"&amp;(ROW()-INT($B$1/2))):INDIRECT("B"&amp;(ROW()+INT($B$1/2)))))</f>
        <v/>
      </c>
      <c r="D775" s="848">
        <f t="shared" si="320"/>
        <v>0</v>
      </c>
      <c r="E775" s="862"/>
      <c r="F775" s="212"/>
      <c r="G775" s="2"/>
      <c r="H775" s="213"/>
      <c r="I775" s="213"/>
      <c r="J775" s="51"/>
      <c r="K775" s="51"/>
      <c r="L775" s="553"/>
      <c r="M775" s="542"/>
      <c r="N775" s="544"/>
      <c r="O775" s="5"/>
      <c r="P775" s="216"/>
      <c r="Q775" s="217"/>
      <c r="R775" s="218"/>
      <c r="S775" s="219">
        <f t="shared" si="327"/>
        <v>0</v>
      </c>
      <c r="T775" s="220">
        <f t="shared" si="328"/>
        <v>0</v>
      </c>
      <c r="U775" s="214">
        <f t="shared" ref="U775:U838" si="337">R775*3.28084</f>
        <v>0</v>
      </c>
      <c r="W775" s="221"/>
      <c r="X775" s="222"/>
      <c r="Y775" s="222"/>
      <c r="Z775" s="223"/>
      <c r="AA775" s="222"/>
      <c r="AB775" s="224"/>
      <c r="AC775" s="225"/>
      <c r="AD775" s="2">
        <f t="shared" si="322"/>
        <v>0</v>
      </c>
      <c r="AE775" s="2">
        <f t="shared" si="323"/>
        <v>0</v>
      </c>
      <c r="AF775" s="226"/>
      <c r="AG775" s="219">
        <f t="shared" si="329"/>
        <v>0</v>
      </c>
      <c r="AH775" s="234">
        <f t="shared" si="330"/>
        <v>0</v>
      </c>
      <c r="AI775" s="214">
        <f t="shared" ref="AI775:AI838" si="338">AF775*3.28084</f>
        <v>0</v>
      </c>
      <c r="AK775" s="229">
        <f t="shared" si="331"/>
        <v>0</v>
      </c>
      <c r="AL775" s="226"/>
      <c r="AM775" s="15"/>
      <c r="AN775" s="232" t="e">
        <f t="shared" si="332"/>
        <v>#DIV/0!</v>
      </c>
      <c r="AO775" s="214">
        <f t="shared" si="324"/>
        <v>0</v>
      </c>
      <c r="AQ775" s="210"/>
      <c r="AR775" s="231"/>
      <c r="AS775" s="15"/>
      <c r="AT775" s="232">
        <f t="shared" si="333"/>
        <v>0</v>
      </c>
      <c r="AU775" s="235">
        <f t="shared" si="334"/>
        <v>0</v>
      </c>
      <c r="AY775" s="210"/>
      <c r="AZ775" s="231"/>
      <c r="BA775" s="15"/>
      <c r="BB775" s="232">
        <f t="shared" si="321"/>
        <v>0</v>
      </c>
      <c r="BC775" s="235">
        <f t="shared" si="335"/>
        <v>0</v>
      </c>
      <c r="BG775" s="210"/>
      <c r="BH775" s="231"/>
      <c r="BI775" s="15"/>
      <c r="BJ775" s="232">
        <f t="shared" si="325"/>
        <v>0</v>
      </c>
      <c r="BK775" s="235">
        <f t="shared" si="336"/>
        <v>0</v>
      </c>
      <c r="BM775" s="109">
        <f t="shared" si="326"/>
        <v>-0.19892268694548948</v>
      </c>
      <c r="BN775" s="213"/>
      <c r="BR775" s="228"/>
      <c r="BS775" s="311"/>
      <c r="BT775" s="3"/>
      <c r="BU775" s="213"/>
      <c r="BV775" s="213"/>
      <c r="BW775" s="291"/>
    </row>
    <row r="776" spans="1:75" x14ac:dyDescent="0.2">
      <c r="A776" s="210"/>
      <c r="B776" s="211"/>
      <c r="C776" s="848" t="str">
        <f ca="1">IF(ISERR(AVERAGE(INDIRECT("B"&amp;(ROW()-INT($B$1/2))):INDIRECT("B"&amp;(ROW()+INT($B$1/2))))),"",AVERAGE(INDIRECT("B"&amp;(ROW()-INT($B$1/2))):INDIRECT("B"&amp;(ROW()+INT($B$1/2)))))</f>
        <v/>
      </c>
      <c r="D776" s="848">
        <f t="shared" si="320"/>
        <v>0</v>
      </c>
      <c r="E776" s="862"/>
      <c r="F776" s="212"/>
      <c r="G776" s="2"/>
      <c r="H776" s="213"/>
      <c r="I776" s="213"/>
      <c r="J776" s="51"/>
      <c r="K776" s="51"/>
      <c r="L776" s="553"/>
      <c r="M776" s="542"/>
      <c r="N776" s="544"/>
      <c r="O776" s="5"/>
      <c r="P776" s="216"/>
      <c r="Q776" s="217"/>
      <c r="R776" s="218"/>
      <c r="S776" s="219">
        <f t="shared" si="327"/>
        <v>0</v>
      </c>
      <c r="T776" s="220">
        <f t="shared" si="328"/>
        <v>0</v>
      </c>
      <c r="U776" s="214">
        <f t="shared" si="337"/>
        <v>0</v>
      </c>
      <c r="W776" s="221"/>
      <c r="X776" s="222"/>
      <c r="Y776" s="222"/>
      <c r="Z776" s="223"/>
      <c r="AA776" s="222"/>
      <c r="AB776" s="224"/>
      <c r="AC776" s="225"/>
      <c r="AD776" s="2">
        <f t="shared" si="322"/>
        <v>0</v>
      </c>
      <c r="AE776" s="2">
        <f t="shared" si="323"/>
        <v>0</v>
      </c>
      <c r="AF776" s="226"/>
      <c r="AG776" s="219">
        <f t="shared" si="329"/>
        <v>0</v>
      </c>
      <c r="AH776" s="234">
        <f t="shared" si="330"/>
        <v>0</v>
      </c>
      <c r="AI776" s="214">
        <f t="shared" si="338"/>
        <v>0</v>
      </c>
      <c r="AK776" s="229">
        <f t="shared" si="331"/>
        <v>0</v>
      </c>
      <c r="AL776" s="226"/>
      <c r="AM776" s="15"/>
      <c r="AN776" s="232" t="e">
        <f t="shared" si="332"/>
        <v>#DIV/0!</v>
      </c>
      <c r="AO776" s="214">
        <f t="shared" si="324"/>
        <v>0</v>
      </c>
      <c r="AQ776" s="210"/>
      <c r="AR776" s="231"/>
      <c r="AS776" s="15"/>
      <c r="AT776" s="232">
        <f t="shared" si="333"/>
        <v>0</v>
      </c>
      <c r="AU776" s="235">
        <f t="shared" si="334"/>
        <v>0</v>
      </c>
      <c r="AY776" s="210"/>
      <c r="AZ776" s="231"/>
      <c r="BA776" s="15"/>
      <c r="BB776" s="232">
        <f t="shared" si="321"/>
        <v>0</v>
      </c>
      <c r="BC776" s="235">
        <f t="shared" si="335"/>
        <v>0</v>
      </c>
      <c r="BG776" s="210"/>
      <c r="BH776" s="231"/>
      <c r="BI776" s="15"/>
      <c r="BJ776" s="232">
        <f t="shared" si="325"/>
        <v>0</v>
      </c>
      <c r="BK776" s="235">
        <f t="shared" si="336"/>
        <v>0</v>
      </c>
      <c r="BM776" s="109">
        <f t="shared" si="326"/>
        <v>-0.20075502444322621</v>
      </c>
      <c r="BN776" s="213"/>
      <c r="BR776" s="228"/>
      <c r="BS776" s="311"/>
      <c r="BT776" s="3"/>
      <c r="BU776" s="213"/>
      <c r="BV776" s="213"/>
      <c r="BW776" s="291"/>
    </row>
    <row r="777" spans="1:75" x14ac:dyDescent="0.2">
      <c r="A777" s="210"/>
      <c r="B777" s="211"/>
      <c r="C777" s="848" t="str">
        <f ca="1">IF(ISERR(AVERAGE(INDIRECT("B"&amp;(ROW()-INT($B$1/2))):INDIRECT("B"&amp;(ROW()+INT($B$1/2))))),"",AVERAGE(INDIRECT("B"&amp;(ROW()-INT($B$1/2))):INDIRECT("B"&amp;(ROW()+INT($B$1/2)))))</f>
        <v/>
      </c>
      <c r="D777" s="848">
        <f t="shared" si="320"/>
        <v>0</v>
      </c>
      <c r="E777" s="862"/>
      <c r="F777" s="212"/>
      <c r="G777" s="2"/>
      <c r="H777" s="213"/>
      <c r="I777" s="213"/>
      <c r="J777" s="51"/>
      <c r="K777" s="51"/>
      <c r="L777" s="553"/>
      <c r="M777" s="542"/>
      <c r="N777" s="544"/>
      <c r="O777" s="5"/>
      <c r="P777" s="216"/>
      <c r="Q777" s="217"/>
      <c r="R777" s="218"/>
      <c r="S777" s="219">
        <f t="shared" si="327"/>
        <v>0</v>
      </c>
      <c r="T777" s="220">
        <f t="shared" si="328"/>
        <v>0</v>
      </c>
      <c r="U777" s="214">
        <f t="shared" si="337"/>
        <v>0</v>
      </c>
      <c r="W777" s="221"/>
      <c r="X777" s="222"/>
      <c r="Y777" s="222"/>
      <c r="Z777" s="223"/>
      <c r="AA777" s="222"/>
      <c r="AB777" s="224"/>
      <c r="AC777" s="225"/>
      <c r="AD777" s="2">
        <f t="shared" si="322"/>
        <v>0</v>
      </c>
      <c r="AE777" s="2">
        <f t="shared" si="323"/>
        <v>0</v>
      </c>
      <c r="AF777" s="226"/>
      <c r="AG777" s="219">
        <f t="shared" si="329"/>
        <v>0</v>
      </c>
      <c r="AH777" s="234">
        <f t="shared" si="330"/>
        <v>0</v>
      </c>
      <c r="AI777" s="214">
        <f t="shared" si="338"/>
        <v>0</v>
      </c>
      <c r="AK777" s="229">
        <f t="shared" si="331"/>
        <v>0</v>
      </c>
      <c r="AL777" s="226"/>
      <c r="AM777" s="15"/>
      <c r="AN777" s="232" t="e">
        <f t="shared" si="332"/>
        <v>#DIV/0!</v>
      </c>
      <c r="AO777" s="214">
        <f t="shared" si="324"/>
        <v>0</v>
      </c>
      <c r="AQ777" s="210"/>
      <c r="AR777" s="231"/>
      <c r="AS777" s="15"/>
      <c r="AT777" s="232">
        <f t="shared" si="333"/>
        <v>0</v>
      </c>
      <c r="AU777" s="235">
        <f t="shared" si="334"/>
        <v>0</v>
      </c>
      <c r="AY777" s="210"/>
      <c r="AZ777" s="231"/>
      <c r="BA777" s="15"/>
      <c r="BB777" s="232">
        <f t="shared" si="321"/>
        <v>0</v>
      </c>
      <c r="BC777" s="235">
        <f t="shared" si="335"/>
        <v>0</v>
      </c>
      <c r="BG777" s="210"/>
      <c r="BH777" s="231"/>
      <c r="BI777" s="15"/>
      <c r="BJ777" s="232">
        <f t="shared" si="325"/>
        <v>0</v>
      </c>
      <c r="BK777" s="235">
        <f t="shared" si="336"/>
        <v>0</v>
      </c>
      <c r="BM777" s="109">
        <f t="shared" si="326"/>
        <v>-0.20258736194096294</v>
      </c>
      <c r="BN777" s="213"/>
      <c r="BR777" s="228"/>
      <c r="BS777" s="311"/>
      <c r="BT777" s="3"/>
      <c r="BU777" s="213"/>
      <c r="BV777" s="213"/>
      <c r="BW777" s="291"/>
    </row>
    <row r="778" spans="1:75" x14ac:dyDescent="0.2">
      <c r="A778" s="210"/>
      <c r="B778" s="211"/>
      <c r="C778" s="848" t="str">
        <f ca="1">IF(ISERR(AVERAGE(INDIRECT("B"&amp;(ROW()-INT($B$1/2))):INDIRECT("B"&amp;(ROW()+INT($B$1/2))))),"",AVERAGE(INDIRECT("B"&amp;(ROW()-INT($B$1/2))):INDIRECT("B"&amp;(ROW()+INT($B$1/2)))))</f>
        <v/>
      </c>
      <c r="D778" s="848">
        <f t="shared" si="320"/>
        <v>0</v>
      </c>
      <c r="E778" s="862"/>
      <c r="F778" s="212"/>
      <c r="G778" s="2"/>
      <c r="H778" s="213"/>
      <c r="I778" s="213"/>
      <c r="J778" s="51"/>
      <c r="K778" s="51"/>
      <c r="L778" s="553"/>
      <c r="M778" s="542"/>
      <c r="N778" s="544"/>
      <c r="O778" s="5"/>
      <c r="P778" s="216"/>
      <c r="Q778" s="217"/>
      <c r="R778" s="218"/>
      <c r="S778" s="219">
        <f t="shared" si="327"/>
        <v>0</v>
      </c>
      <c r="T778" s="220">
        <f t="shared" si="328"/>
        <v>0</v>
      </c>
      <c r="U778" s="214">
        <f t="shared" si="337"/>
        <v>0</v>
      </c>
      <c r="W778" s="221"/>
      <c r="X778" s="222"/>
      <c r="Y778" s="222"/>
      <c r="Z778" s="223"/>
      <c r="AA778" s="222"/>
      <c r="AB778" s="224"/>
      <c r="AC778" s="225"/>
      <c r="AD778" s="2">
        <f t="shared" si="322"/>
        <v>0</v>
      </c>
      <c r="AE778" s="2">
        <f t="shared" si="323"/>
        <v>0</v>
      </c>
      <c r="AF778" s="226"/>
      <c r="AG778" s="219">
        <f t="shared" si="329"/>
        <v>0</v>
      </c>
      <c r="AH778" s="234">
        <f t="shared" si="330"/>
        <v>0</v>
      </c>
      <c r="AI778" s="214">
        <f t="shared" si="338"/>
        <v>0</v>
      </c>
      <c r="AK778" s="229">
        <f t="shared" si="331"/>
        <v>0</v>
      </c>
      <c r="AL778" s="226"/>
      <c r="AM778" s="15"/>
      <c r="AN778" s="232" t="e">
        <f t="shared" si="332"/>
        <v>#DIV/0!</v>
      </c>
      <c r="AO778" s="214">
        <f t="shared" si="324"/>
        <v>0</v>
      </c>
      <c r="AQ778" s="210"/>
      <c r="AR778" s="231"/>
      <c r="AS778" s="15"/>
      <c r="AT778" s="232">
        <f t="shared" si="333"/>
        <v>0</v>
      </c>
      <c r="AU778" s="235">
        <f t="shared" si="334"/>
        <v>0</v>
      </c>
      <c r="AY778" s="210"/>
      <c r="AZ778" s="231"/>
      <c r="BA778" s="15"/>
      <c r="BB778" s="232">
        <f t="shared" si="321"/>
        <v>0</v>
      </c>
      <c r="BC778" s="235">
        <f t="shared" si="335"/>
        <v>0</v>
      </c>
      <c r="BG778" s="210"/>
      <c r="BH778" s="231"/>
      <c r="BI778" s="15"/>
      <c r="BJ778" s="232">
        <f t="shared" si="325"/>
        <v>0</v>
      </c>
      <c r="BK778" s="235">
        <f t="shared" si="336"/>
        <v>0</v>
      </c>
      <c r="BM778" s="109">
        <f t="shared" si="326"/>
        <v>-0.20441969943869967</v>
      </c>
      <c r="BN778" s="213"/>
      <c r="BR778" s="228"/>
      <c r="BS778" s="311"/>
      <c r="BT778" s="3"/>
      <c r="BU778" s="213"/>
      <c r="BV778" s="213"/>
      <c r="BW778" s="291"/>
    </row>
    <row r="779" spans="1:75" x14ac:dyDescent="0.2">
      <c r="A779" s="210"/>
      <c r="B779" s="211"/>
      <c r="C779" s="848" t="str">
        <f ca="1">IF(ISERR(AVERAGE(INDIRECT("B"&amp;(ROW()-INT($B$1/2))):INDIRECT("B"&amp;(ROW()+INT($B$1/2))))),"",AVERAGE(INDIRECT("B"&amp;(ROW()-INT($B$1/2))):INDIRECT("B"&amp;(ROW()+INT($B$1/2)))))</f>
        <v/>
      </c>
      <c r="D779" s="848">
        <f t="shared" si="320"/>
        <v>0</v>
      </c>
      <c r="E779" s="862"/>
      <c r="F779" s="212"/>
      <c r="G779" s="2"/>
      <c r="H779" s="213"/>
      <c r="I779" s="213"/>
      <c r="J779" s="51"/>
      <c r="K779" s="51"/>
      <c r="L779" s="553"/>
      <c r="M779" s="542"/>
      <c r="N779" s="544"/>
      <c r="O779" s="5"/>
      <c r="P779" s="216"/>
      <c r="Q779" s="217"/>
      <c r="R779" s="218"/>
      <c r="S779" s="219">
        <f t="shared" si="327"/>
        <v>0</v>
      </c>
      <c r="T779" s="220">
        <f t="shared" si="328"/>
        <v>0</v>
      </c>
      <c r="U779" s="214">
        <f t="shared" si="337"/>
        <v>0</v>
      </c>
      <c r="W779" s="221"/>
      <c r="X779" s="222"/>
      <c r="Y779" s="222"/>
      <c r="Z779" s="223"/>
      <c r="AA779" s="222"/>
      <c r="AB779" s="224"/>
      <c r="AC779" s="225"/>
      <c r="AD779" s="2">
        <f t="shared" si="322"/>
        <v>0</v>
      </c>
      <c r="AE779" s="2">
        <f t="shared" si="323"/>
        <v>0</v>
      </c>
      <c r="AF779" s="226"/>
      <c r="AG779" s="219">
        <f t="shared" si="329"/>
        <v>0</v>
      </c>
      <c r="AH779" s="234">
        <f t="shared" si="330"/>
        <v>0</v>
      </c>
      <c r="AI779" s="214">
        <f t="shared" si="338"/>
        <v>0</v>
      </c>
      <c r="AK779" s="229">
        <f t="shared" si="331"/>
        <v>0</v>
      </c>
      <c r="AL779" s="226"/>
      <c r="AM779" s="15"/>
      <c r="AN779" s="232" t="e">
        <f t="shared" si="332"/>
        <v>#DIV/0!</v>
      </c>
      <c r="AO779" s="214">
        <f t="shared" si="324"/>
        <v>0</v>
      </c>
      <c r="AQ779" s="210"/>
      <c r="AR779" s="231"/>
      <c r="AS779" s="15"/>
      <c r="AT779" s="232">
        <f t="shared" si="333"/>
        <v>0</v>
      </c>
      <c r="AU779" s="235">
        <f t="shared" si="334"/>
        <v>0</v>
      </c>
      <c r="AY779" s="210"/>
      <c r="AZ779" s="231"/>
      <c r="BA779" s="15"/>
      <c r="BB779" s="232">
        <f t="shared" si="321"/>
        <v>0</v>
      </c>
      <c r="BC779" s="235">
        <f t="shared" si="335"/>
        <v>0</v>
      </c>
      <c r="BG779" s="210"/>
      <c r="BH779" s="231"/>
      <c r="BI779" s="15"/>
      <c r="BJ779" s="232">
        <f t="shared" si="325"/>
        <v>0</v>
      </c>
      <c r="BK779" s="235">
        <f t="shared" si="336"/>
        <v>0</v>
      </c>
      <c r="BM779" s="109">
        <f t="shared" si="326"/>
        <v>-0.2062520369364364</v>
      </c>
      <c r="BN779" s="213"/>
      <c r="BR779" s="228"/>
      <c r="BS779" s="311"/>
      <c r="BT779" s="3"/>
      <c r="BU779" s="213"/>
      <c r="BV779" s="213"/>
      <c r="BW779" s="291"/>
    </row>
    <row r="780" spans="1:75" x14ac:dyDescent="0.2">
      <c r="A780" s="210"/>
      <c r="B780" s="211"/>
      <c r="C780" s="848" t="str">
        <f ca="1">IF(ISERR(AVERAGE(INDIRECT("B"&amp;(ROW()-INT($B$1/2))):INDIRECT("B"&amp;(ROW()+INT($B$1/2))))),"",AVERAGE(INDIRECT("B"&amp;(ROW()-INT($B$1/2))):INDIRECT("B"&amp;(ROW()+INT($B$1/2)))))</f>
        <v/>
      </c>
      <c r="D780" s="848">
        <f t="shared" si="320"/>
        <v>0</v>
      </c>
      <c r="E780" s="862"/>
      <c r="F780" s="212"/>
      <c r="G780" s="2"/>
      <c r="H780" s="213"/>
      <c r="I780" s="213"/>
      <c r="J780" s="51"/>
      <c r="K780" s="51"/>
      <c r="L780" s="553"/>
      <c r="M780" s="542"/>
      <c r="N780" s="544"/>
      <c r="O780" s="5"/>
      <c r="P780" s="216"/>
      <c r="Q780" s="217"/>
      <c r="R780" s="218"/>
      <c r="S780" s="219">
        <f t="shared" si="327"/>
        <v>0</v>
      </c>
      <c r="T780" s="220">
        <f t="shared" si="328"/>
        <v>0</v>
      </c>
      <c r="U780" s="214">
        <f t="shared" si="337"/>
        <v>0</v>
      </c>
      <c r="W780" s="221"/>
      <c r="X780" s="222"/>
      <c r="Y780" s="222"/>
      <c r="Z780" s="223"/>
      <c r="AA780" s="222"/>
      <c r="AB780" s="224"/>
      <c r="AC780" s="225"/>
      <c r="AD780" s="2">
        <f t="shared" si="322"/>
        <v>0</v>
      </c>
      <c r="AE780" s="2">
        <f t="shared" si="323"/>
        <v>0</v>
      </c>
      <c r="AF780" s="226"/>
      <c r="AG780" s="219">
        <f t="shared" si="329"/>
        <v>0</v>
      </c>
      <c r="AH780" s="234">
        <f t="shared" si="330"/>
        <v>0</v>
      </c>
      <c r="AI780" s="214">
        <f t="shared" si="338"/>
        <v>0</v>
      </c>
      <c r="AK780" s="229">
        <f t="shared" si="331"/>
        <v>0</v>
      </c>
      <c r="AL780" s="226"/>
      <c r="AM780" s="15"/>
      <c r="AN780" s="232" t="e">
        <f t="shared" si="332"/>
        <v>#DIV/0!</v>
      </c>
      <c r="AO780" s="214">
        <f t="shared" si="324"/>
        <v>0</v>
      </c>
      <c r="AQ780" s="210"/>
      <c r="AR780" s="231"/>
      <c r="AS780" s="15"/>
      <c r="AT780" s="232">
        <f t="shared" si="333"/>
        <v>0</v>
      </c>
      <c r="AU780" s="235">
        <f t="shared" si="334"/>
        <v>0</v>
      </c>
      <c r="AY780" s="210"/>
      <c r="AZ780" s="231"/>
      <c r="BA780" s="15"/>
      <c r="BB780" s="232">
        <f t="shared" si="321"/>
        <v>0</v>
      </c>
      <c r="BC780" s="235">
        <f t="shared" si="335"/>
        <v>0</v>
      </c>
      <c r="BG780" s="210"/>
      <c r="BH780" s="231"/>
      <c r="BI780" s="15"/>
      <c r="BJ780" s="232">
        <f t="shared" si="325"/>
        <v>0</v>
      </c>
      <c r="BK780" s="235">
        <f t="shared" si="336"/>
        <v>0</v>
      </c>
      <c r="BM780" s="109">
        <f t="shared" si="326"/>
        <v>-0.20808437443417313</v>
      </c>
      <c r="BN780" s="213"/>
      <c r="BR780" s="228"/>
      <c r="BS780" s="311"/>
      <c r="BT780" s="3"/>
      <c r="BU780" s="213"/>
      <c r="BV780" s="213"/>
      <c r="BW780" s="291"/>
    </row>
    <row r="781" spans="1:75" x14ac:dyDescent="0.2">
      <c r="A781" s="210"/>
      <c r="B781" s="211"/>
      <c r="C781" s="848" t="str">
        <f ca="1">IF(ISERR(AVERAGE(INDIRECT("B"&amp;(ROW()-INT($B$1/2))):INDIRECT("B"&amp;(ROW()+INT($B$1/2))))),"",AVERAGE(INDIRECT("B"&amp;(ROW()-INT($B$1/2))):INDIRECT("B"&amp;(ROW()+INT($B$1/2)))))</f>
        <v/>
      </c>
      <c r="D781" s="848">
        <f t="shared" si="320"/>
        <v>0</v>
      </c>
      <c r="E781" s="862"/>
      <c r="F781" s="212"/>
      <c r="G781" s="2"/>
      <c r="H781" s="213"/>
      <c r="I781" s="213"/>
      <c r="J781" s="51"/>
      <c r="K781" s="51"/>
      <c r="L781" s="553"/>
      <c r="M781" s="542"/>
      <c r="N781" s="544"/>
      <c r="O781" s="5"/>
      <c r="P781" s="216"/>
      <c r="Q781" s="217"/>
      <c r="R781" s="218"/>
      <c r="S781" s="219">
        <f t="shared" si="327"/>
        <v>0</v>
      </c>
      <c r="T781" s="220">
        <f t="shared" si="328"/>
        <v>0</v>
      </c>
      <c r="U781" s="214">
        <f t="shared" si="337"/>
        <v>0</v>
      </c>
      <c r="W781" s="221"/>
      <c r="X781" s="222"/>
      <c r="Y781" s="222"/>
      <c r="Z781" s="223"/>
      <c r="AA781" s="222"/>
      <c r="AB781" s="224"/>
      <c r="AC781" s="225"/>
      <c r="AD781" s="2">
        <f t="shared" si="322"/>
        <v>0</v>
      </c>
      <c r="AE781" s="2">
        <f t="shared" si="323"/>
        <v>0</v>
      </c>
      <c r="AF781" s="226"/>
      <c r="AG781" s="219">
        <f t="shared" si="329"/>
        <v>0</v>
      </c>
      <c r="AH781" s="234">
        <f t="shared" si="330"/>
        <v>0</v>
      </c>
      <c r="AI781" s="214">
        <f t="shared" si="338"/>
        <v>0</v>
      </c>
      <c r="AK781" s="229">
        <f t="shared" si="331"/>
        <v>0</v>
      </c>
      <c r="AL781" s="226"/>
      <c r="AM781" s="15"/>
      <c r="AN781" s="232" t="e">
        <f t="shared" si="332"/>
        <v>#DIV/0!</v>
      </c>
      <c r="AO781" s="214">
        <f t="shared" si="324"/>
        <v>0</v>
      </c>
      <c r="AQ781" s="210"/>
      <c r="AR781" s="231"/>
      <c r="AS781" s="15"/>
      <c r="AT781" s="232">
        <f t="shared" si="333"/>
        <v>0</v>
      </c>
      <c r="AU781" s="235">
        <f t="shared" si="334"/>
        <v>0</v>
      </c>
      <c r="AY781" s="210"/>
      <c r="AZ781" s="231"/>
      <c r="BA781" s="15"/>
      <c r="BB781" s="232">
        <f t="shared" si="321"/>
        <v>0</v>
      </c>
      <c r="BC781" s="235">
        <f t="shared" si="335"/>
        <v>0</v>
      </c>
      <c r="BG781" s="210"/>
      <c r="BH781" s="231"/>
      <c r="BI781" s="15"/>
      <c r="BJ781" s="232">
        <f t="shared" si="325"/>
        <v>0</v>
      </c>
      <c r="BK781" s="235">
        <f t="shared" si="336"/>
        <v>0</v>
      </c>
      <c r="BM781" s="109">
        <f t="shared" si="326"/>
        <v>-0.20991671193190986</v>
      </c>
      <c r="BN781" s="213"/>
      <c r="BR781" s="228"/>
      <c r="BS781" s="311"/>
      <c r="BT781" s="3"/>
      <c r="BU781" s="213"/>
      <c r="BV781" s="213"/>
      <c r="BW781" s="291"/>
    </row>
    <row r="782" spans="1:75" x14ac:dyDescent="0.2">
      <c r="A782" s="210"/>
      <c r="B782" s="211"/>
      <c r="C782" s="848" t="str">
        <f ca="1">IF(ISERR(AVERAGE(INDIRECT("B"&amp;(ROW()-INT($B$1/2))):INDIRECT("B"&amp;(ROW()+INT($B$1/2))))),"",AVERAGE(INDIRECT("B"&amp;(ROW()-INT($B$1/2))):INDIRECT("B"&amp;(ROW()+INT($B$1/2)))))</f>
        <v/>
      </c>
      <c r="D782" s="848">
        <f t="shared" si="320"/>
        <v>0</v>
      </c>
      <c r="E782" s="862"/>
      <c r="F782" s="212"/>
      <c r="G782" s="2"/>
      <c r="H782" s="213"/>
      <c r="I782" s="213"/>
      <c r="J782" s="51"/>
      <c r="K782" s="51"/>
      <c r="L782" s="553"/>
      <c r="M782" s="542"/>
      <c r="N782" s="544"/>
      <c r="O782" s="5"/>
      <c r="P782" s="216"/>
      <c r="Q782" s="217"/>
      <c r="R782" s="218"/>
      <c r="S782" s="219">
        <f t="shared" si="327"/>
        <v>0</v>
      </c>
      <c r="T782" s="220">
        <f t="shared" si="328"/>
        <v>0</v>
      </c>
      <c r="U782" s="214">
        <f t="shared" si="337"/>
        <v>0</v>
      </c>
      <c r="W782" s="221"/>
      <c r="X782" s="222"/>
      <c r="Y782" s="222"/>
      <c r="Z782" s="223"/>
      <c r="AA782" s="222"/>
      <c r="AB782" s="224"/>
      <c r="AC782" s="225"/>
      <c r="AD782" s="2">
        <f t="shared" si="322"/>
        <v>0</v>
      </c>
      <c r="AE782" s="2">
        <f t="shared" si="323"/>
        <v>0</v>
      </c>
      <c r="AF782" s="226"/>
      <c r="AG782" s="219">
        <f t="shared" si="329"/>
        <v>0</v>
      </c>
      <c r="AH782" s="234">
        <f t="shared" si="330"/>
        <v>0</v>
      </c>
      <c r="AI782" s="214">
        <f t="shared" si="338"/>
        <v>0</v>
      </c>
      <c r="AK782" s="229">
        <f t="shared" si="331"/>
        <v>0</v>
      </c>
      <c r="AL782" s="226"/>
      <c r="AM782" s="15"/>
      <c r="AN782" s="232" t="e">
        <f t="shared" si="332"/>
        <v>#DIV/0!</v>
      </c>
      <c r="AO782" s="214">
        <f t="shared" si="324"/>
        <v>0</v>
      </c>
      <c r="AQ782" s="210"/>
      <c r="AR782" s="231"/>
      <c r="AS782" s="15"/>
      <c r="AT782" s="232">
        <f t="shared" si="333"/>
        <v>0</v>
      </c>
      <c r="AU782" s="235">
        <f t="shared" si="334"/>
        <v>0</v>
      </c>
      <c r="AY782" s="210"/>
      <c r="AZ782" s="231"/>
      <c r="BA782" s="15"/>
      <c r="BB782" s="232">
        <f t="shared" si="321"/>
        <v>0</v>
      </c>
      <c r="BC782" s="235">
        <f t="shared" si="335"/>
        <v>0</v>
      </c>
      <c r="BG782" s="210"/>
      <c r="BH782" s="231"/>
      <c r="BI782" s="15"/>
      <c r="BJ782" s="232">
        <f t="shared" si="325"/>
        <v>0</v>
      </c>
      <c r="BK782" s="235">
        <f t="shared" si="336"/>
        <v>0</v>
      </c>
      <c r="BM782" s="109">
        <f t="shared" si="326"/>
        <v>-0.21174904942964659</v>
      </c>
      <c r="BN782" s="213"/>
      <c r="BR782" s="228"/>
      <c r="BS782" s="311"/>
      <c r="BT782" s="3"/>
      <c r="BU782" s="213"/>
      <c r="BV782" s="213"/>
      <c r="BW782" s="291"/>
    </row>
    <row r="783" spans="1:75" x14ac:dyDescent="0.2">
      <c r="A783" s="210"/>
      <c r="B783" s="211"/>
      <c r="C783" s="848" t="str">
        <f ca="1">IF(ISERR(AVERAGE(INDIRECT("B"&amp;(ROW()-INT($B$1/2))):INDIRECT("B"&amp;(ROW()+INT($B$1/2))))),"",AVERAGE(INDIRECT("B"&amp;(ROW()-INT($B$1/2))):INDIRECT("B"&amp;(ROW()+INT($B$1/2)))))</f>
        <v/>
      </c>
      <c r="D783" s="848">
        <f t="shared" si="320"/>
        <v>0</v>
      </c>
      <c r="E783" s="862"/>
      <c r="F783" s="212"/>
      <c r="G783" s="2"/>
      <c r="H783" s="213"/>
      <c r="I783" s="213"/>
      <c r="J783" s="51"/>
      <c r="K783" s="51"/>
      <c r="L783" s="553"/>
      <c r="M783" s="542"/>
      <c r="N783" s="544"/>
      <c r="O783" s="5"/>
      <c r="P783" s="216"/>
      <c r="Q783" s="217"/>
      <c r="R783" s="218"/>
      <c r="S783" s="219">
        <f t="shared" si="327"/>
        <v>0</v>
      </c>
      <c r="T783" s="220">
        <f t="shared" si="328"/>
        <v>0</v>
      </c>
      <c r="U783" s="214">
        <f t="shared" si="337"/>
        <v>0</v>
      </c>
      <c r="W783" s="221"/>
      <c r="X783" s="222"/>
      <c r="Y783" s="222"/>
      <c r="Z783" s="223"/>
      <c r="AA783" s="222"/>
      <c r="AB783" s="224"/>
      <c r="AC783" s="225"/>
      <c r="AD783" s="2">
        <f t="shared" si="322"/>
        <v>0</v>
      </c>
      <c r="AE783" s="2">
        <f t="shared" si="323"/>
        <v>0</v>
      </c>
      <c r="AF783" s="226"/>
      <c r="AG783" s="219">
        <f t="shared" si="329"/>
        <v>0</v>
      </c>
      <c r="AH783" s="234">
        <f t="shared" si="330"/>
        <v>0</v>
      </c>
      <c r="AI783" s="214">
        <f t="shared" si="338"/>
        <v>0</v>
      </c>
      <c r="AK783" s="229">
        <f t="shared" si="331"/>
        <v>0</v>
      </c>
      <c r="AL783" s="226"/>
      <c r="AM783" s="15"/>
      <c r="AN783" s="232" t="e">
        <f t="shared" si="332"/>
        <v>#DIV/0!</v>
      </c>
      <c r="AO783" s="214">
        <f t="shared" si="324"/>
        <v>0</v>
      </c>
      <c r="AQ783" s="210"/>
      <c r="AR783" s="231"/>
      <c r="AS783" s="15"/>
      <c r="AT783" s="232">
        <f t="shared" si="333"/>
        <v>0</v>
      </c>
      <c r="AU783" s="235">
        <f t="shared" si="334"/>
        <v>0</v>
      </c>
      <c r="AY783" s="210"/>
      <c r="AZ783" s="231"/>
      <c r="BA783" s="15"/>
      <c r="BB783" s="232">
        <f t="shared" si="321"/>
        <v>0</v>
      </c>
      <c r="BC783" s="235">
        <f t="shared" si="335"/>
        <v>0</v>
      </c>
      <c r="BG783" s="210"/>
      <c r="BH783" s="231"/>
      <c r="BI783" s="15"/>
      <c r="BJ783" s="232">
        <f t="shared" si="325"/>
        <v>0</v>
      </c>
      <c r="BK783" s="235">
        <f t="shared" si="336"/>
        <v>0</v>
      </c>
      <c r="BM783" s="109">
        <f t="shared" si="326"/>
        <v>-0.21358138692738332</v>
      </c>
      <c r="BN783" s="213"/>
      <c r="BR783" s="228"/>
      <c r="BS783" s="311"/>
      <c r="BT783" s="3"/>
      <c r="BU783" s="213"/>
      <c r="BV783" s="213"/>
      <c r="BW783" s="291"/>
    </row>
    <row r="784" spans="1:75" x14ac:dyDescent="0.2">
      <c r="A784" s="210"/>
      <c r="B784" s="211"/>
      <c r="C784" s="848" t="str">
        <f ca="1">IF(ISERR(AVERAGE(INDIRECT("B"&amp;(ROW()-INT($B$1/2))):INDIRECT("B"&amp;(ROW()+INT($B$1/2))))),"",AVERAGE(INDIRECT("B"&amp;(ROW()-INT($B$1/2))):INDIRECT("B"&amp;(ROW()+INT($B$1/2)))))</f>
        <v/>
      </c>
      <c r="D784" s="848">
        <f t="shared" si="320"/>
        <v>0</v>
      </c>
      <c r="E784" s="862"/>
      <c r="F784" s="212"/>
      <c r="G784" s="2"/>
      <c r="H784" s="213"/>
      <c r="I784" s="213"/>
      <c r="J784" s="51"/>
      <c r="K784" s="51"/>
      <c r="L784" s="553"/>
      <c r="M784" s="542"/>
      <c r="N784" s="544"/>
      <c r="O784" s="5"/>
      <c r="P784" s="216"/>
      <c r="Q784" s="217"/>
      <c r="R784" s="218"/>
      <c r="S784" s="219">
        <f t="shared" si="327"/>
        <v>0</v>
      </c>
      <c r="T784" s="220">
        <f t="shared" si="328"/>
        <v>0</v>
      </c>
      <c r="U784" s="214">
        <f t="shared" si="337"/>
        <v>0</v>
      </c>
      <c r="W784" s="221"/>
      <c r="X784" s="222"/>
      <c r="Y784" s="222"/>
      <c r="Z784" s="223"/>
      <c r="AA784" s="222"/>
      <c r="AB784" s="224"/>
      <c r="AC784" s="225"/>
      <c r="AD784" s="2">
        <f t="shared" si="322"/>
        <v>0</v>
      </c>
      <c r="AE784" s="2">
        <f t="shared" si="323"/>
        <v>0</v>
      </c>
      <c r="AF784" s="226"/>
      <c r="AG784" s="219">
        <f t="shared" si="329"/>
        <v>0</v>
      </c>
      <c r="AH784" s="234">
        <f t="shared" si="330"/>
        <v>0</v>
      </c>
      <c r="AI784" s="214">
        <f t="shared" si="338"/>
        <v>0</v>
      </c>
      <c r="AK784" s="229">
        <f t="shared" si="331"/>
        <v>0</v>
      </c>
      <c r="AL784" s="226"/>
      <c r="AM784" s="15"/>
      <c r="AN784" s="232" t="e">
        <f t="shared" si="332"/>
        <v>#DIV/0!</v>
      </c>
      <c r="AO784" s="214">
        <f t="shared" si="324"/>
        <v>0</v>
      </c>
      <c r="AQ784" s="210"/>
      <c r="AR784" s="231"/>
      <c r="AS784" s="15"/>
      <c r="AT784" s="232">
        <f t="shared" si="333"/>
        <v>0</v>
      </c>
      <c r="AU784" s="235">
        <f t="shared" si="334"/>
        <v>0</v>
      </c>
      <c r="AY784" s="210"/>
      <c r="AZ784" s="231"/>
      <c r="BA784" s="15"/>
      <c r="BB784" s="232">
        <f t="shared" si="321"/>
        <v>0</v>
      </c>
      <c r="BC784" s="235">
        <f t="shared" si="335"/>
        <v>0</v>
      </c>
      <c r="BG784" s="210"/>
      <c r="BH784" s="231"/>
      <c r="BI784" s="15"/>
      <c r="BJ784" s="232">
        <f t="shared" si="325"/>
        <v>0</v>
      </c>
      <c r="BK784" s="235">
        <f t="shared" si="336"/>
        <v>0</v>
      </c>
      <c r="BM784" s="109">
        <f t="shared" si="326"/>
        <v>-0.21541372442512005</v>
      </c>
      <c r="BN784" s="213"/>
      <c r="BR784" s="228"/>
      <c r="BS784" s="311"/>
      <c r="BT784" s="3"/>
      <c r="BU784" s="213"/>
      <c r="BV784" s="213"/>
      <c r="BW784" s="291"/>
    </row>
    <row r="785" spans="1:75" x14ac:dyDescent="0.2">
      <c r="A785" s="210"/>
      <c r="B785" s="211"/>
      <c r="C785" s="848" t="str">
        <f ca="1">IF(ISERR(AVERAGE(INDIRECT("B"&amp;(ROW()-INT($B$1/2))):INDIRECT("B"&amp;(ROW()+INT($B$1/2))))),"",AVERAGE(INDIRECT("B"&amp;(ROW()-INT($B$1/2))):INDIRECT("B"&amp;(ROW()+INT($B$1/2)))))</f>
        <v/>
      </c>
      <c r="D785" s="848">
        <f t="shared" si="320"/>
        <v>0</v>
      </c>
      <c r="E785" s="862"/>
      <c r="F785" s="212"/>
      <c r="G785" s="2"/>
      <c r="H785" s="213"/>
      <c r="I785" s="213"/>
      <c r="J785" s="51"/>
      <c r="K785" s="51"/>
      <c r="L785" s="553"/>
      <c r="M785" s="542"/>
      <c r="N785" s="544"/>
      <c r="O785" s="5"/>
      <c r="P785" s="216"/>
      <c r="Q785" s="217"/>
      <c r="R785" s="218"/>
      <c r="S785" s="219">
        <f t="shared" si="327"/>
        <v>0</v>
      </c>
      <c r="T785" s="220">
        <f t="shared" si="328"/>
        <v>0</v>
      </c>
      <c r="U785" s="214">
        <f t="shared" si="337"/>
        <v>0</v>
      </c>
      <c r="W785" s="221"/>
      <c r="X785" s="222"/>
      <c r="Y785" s="222"/>
      <c r="Z785" s="223"/>
      <c r="AA785" s="222"/>
      <c r="AB785" s="224"/>
      <c r="AC785" s="225"/>
      <c r="AD785" s="2">
        <f t="shared" si="322"/>
        <v>0</v>
      </c>
      <c r="AE785" s="2">
        <f t="shared" si="323"/>
        <v>0</v>
      </c>
      <c r="AF785" s="226"/>
      <c r="AG785" s="219">
        <f t="shared" si="329"/>
        <v>0</v>
      </c>
      <c r="AH785" s="234">
        <f t="shared" si="330"/>
        <v>0</v>
      </c>
      <c r="AI785" s="214">
        <f t="shared" si="338"/>
        <v>0</v>
      </c>
      <c r="AK785" s="229">
        <f t="shared" si="331"/>
        <v>0</v>
      </c>
      <c r="AL785" s="226"/>
      <c r="AM785" s="15"/>
      <c r="AN785" s="232" t="e">
        <f t="shared" si="332"/>
        <v>#DIV/0!</v>
      </c>
      <c r="AO785" s="214">
        <f t="shared" si="324"/>
        <v>0</v>
      </c>
      <c r="AQ785" s="210"/>
      <c r="AR785" s="231"/>
      <c r="AS785" s="15"/>
      <c r="AT785" s="232">
        <f t="shared" si="333"/>
        <v>0</v>
      </c>
      <c r="AU785" s="235">
        <f t="shared" si="334"/>
        <v>0</v>
      </c>
      <c r="AY785" s="210"/>
      <c r="AZ785" s="231"/>
      <c r="BA785" s="15"/>
      <c r="BB785" s="232">
        <f t="shared" si="321"/>
        <v>0</v>
      </c>
      <c r="BC785" s="235">
        <f t="shared" si="335"/>
        <v>0</v>
      </c>
      <c r="BG785" s="210"/>
      <c r="BH785" s="231"/>
      <c r="BI785" s="15"/>
      <c r="BJ785" s="232">
        <f t="shared" si="325"/>
        <v>0</v>
      </c>
      <c r="BK785" s="235">
        <f t="shared" si="336"/>
        <v>0</v>
      </c>
      <c r="BM785" s="109">
        <f t="shared" si="326"/>
        <v>-0.21724606192285678</v>
      </c>
      <c r="BN785" s="213"/>
      <c r="BR785" s="228"/>
      <c r="BS785" s="311"/>
      <c r="BT785" s="3"/>
      <c r="BU785" s="213"/>
      <c r="BV785" s="213"/>
      <c r="BW785" s="291"/>
    </row>
    <row r="786" spans="1:75" x14ac:dyDescent="0.2">
      <c r="A786" s="210"/>
      <c r="B786" s="211"/>
      <c r="C786" s="848" t="str">
        <f ca="1">IF(ISERR(AVERAGE(INDIRECT("B"&amp;(ROW()-INT($B$1/2))):INDIRECT("B"&amp;(ROW()+INT($B$1/2))))),"",AVERAGE(INDIRECT("B"&amp;(ROW()-INT($B$1/2))):INDIRECT("B"&amp;(ROW()+INT($B$1/2)))))</f>
        <v/>
      </c>
      <c r="D786" s="848">
        <f t="shared" si="320"/>
        <v>0</v>
      </c>
      <c r="E786" s="862"/>
      <c r="F786" s="212"/>
      <c r="G786" s="2"/>
      <c r="H786" s="213"/>
      <c r="I786" s="213"/>
      <c r="J786" s="51"/>
      <c r="K786" s="51"/>
      <c r="L786" s="553"/>
      <c r="M786" s="542"/>
      <c r="N786" s="544"/>
      <c r="O786" s="5"/>
      <c r="P786" s="216"/>
      <c r="Q786" s="217"/>
      <c r="R786" s="218"/>
      <c r="S786" s="219">
        <f t="shared" si="327"/>
        <v>0</v>
      </c>
      <c r="T786" s="220">
        <f t="shared" si="328"/>
        <v>0</v>
      </c>
      <c r="U786" s="214">
        <f t="shared" si="337"/>
        <v>0</v>
      </c>
      <c r="W786" s="221"/>
      <c r="X786" s="222"/>
      <c r="Y786" s="222"/>
      <c r="Z786" s="223"/>
      <c r="AA786" s="222"/>
      <c r="AB786" s="224"/>
      <c r="AC786" s="225"/>
      <c r="AD786" s="2">
        <f t="shared" si="322"/>
        <v>0</v>
      </c>
      <c r="AE786" s="2">
        <f t="shared" si="323"/>
        <v>0</v>
      </c>
      <c r="AF786" s="226"/>
      <c r="AG786" s="219">
        <f t="shared" si="329"/>
        <v>0</v>
      </c>
      <c r="AH786" s="234">
        <f t="shared" si="330"/>
        <v>0</v>
      </c>
      <c r="AI786" s="214">
        <f t="shared" si="338"/>
        <v>0</v>
      </c>
      <c r="AK786" s="229">
        <f t="shared" si="331"/>
        <v>0</v>
      </c>
      <c r="AL786" s="226"/>
      <c r="AM786" s="15"/>
      <c r="AN786" s="232" t="e">
        <f t="shared" si="332"/>
        <v>#DIV/0!</v>
      </c>
      <c r="AO786" s="214">
        <f t="shared" si="324"/>
        <v>0</v>
      </c>
      <c r="AQ786" s="210"/>
      <c r="AR786" s="231"/>
      <c r="AS786" s="15"/>
      <c r="AT786" s="232">
        <f t="shared" si="333"/>
        <v>0</v>
      </c>
      <c r="AU786" s="235">
        <f t="shared" si="334"/>
        <v>0</v>
      </c>
      <c r="AY786" s="210"/>
      <c r="AZ786" s="231"/>
      <c r="BA786" s="15"/>
      <c r="BB786" s="232">
        <f t="shared" si="321"/>
        <v>0</v>
      </c>
      <c r="BC786" s="235">
        <f t="shared" si="335"/>
        <v>0</v>
      </c>
      <c r="BG786" s="210"/>
      <c r="BH786" s="231"/>
      <c r="BI786" s="15"/>
      <c r="BJ786" s="232">
        <f t="shared" si="325"/>
        <v>0</v>
      </c>
      <c r="BK786" s="235">
        <f t="shared" si="336"/>
        <v>0</v>
      </c>
      <c r="BM786" s="109">
        <f t="shared" si="326"/>
        <v>-0.21907839942059351</v>
      </c>
      <c r="BN786" s="213"/>
      <c r="BR786" s="228"/>
      <c r="BS786" s="311"/>
      <c r="BT786" s="3"/>
      <c r="BU786" s="213"/>
      <c r="BV786" s="213"/>
      <c r="BW786" s="291"/>
    </row>
    <row r="787" spans="1:75" x14ac:dyDescent="0.2">
      <c r="A787" s="210"/>
      <c r="B787" s="211"/>
      <c r="C787" s="848" t="str">
        <f ca="1">IF(ISERR(AVERAGE(INDIRECT("B"&amp;(ROW()-INT($B$1/2))):INDIRECT("B"&amp;(ROW()+INT($B$1/2))))),"",AVERAGE(INDIRECT("B"&amp;(ROW()-INT($B$1/2))):INDIRECT("B"&amp;(ROW()+INT($B$1/2)))))</f>
        <v/>
      </c>
      <c r="D787" s="848">
        <f t="shared" si="320"/>
        <v>0</v>
      </c>
      <c r="E787" s="862"/>
      <c r="F787" s="212"/>
      <c r="G787" s="2"/>
      <c r="H787" s="213"/>
      <c r="I787" s="213"/>
      <c r="J787" s="51"/>
      <c r="K787" s="51"/>
      <c r="L787" s="553"/>
      <c r="M787" s="542"/>
      <c r="N787" s="544"/>
      <c r="O787" s="5"/>
      <c r="P787" s="216"/>
      <c r="Q787" s="217"/>
      <c r="R787" s="218"/>
      <c r="S787" s="219">
        <f t="shared" si="327"/>
        <v>0</v>
      </c>
      <c r="T787" s="220">
        <f t="shared" si="328"/>
        <v>0</v>
      </c>
      <c r="U787" s="214">
        <f t="shared" si="337"/>
        <v>0</v>
      </c>
      <c r="W787" s="221"/>
      <c r="X787" s="222"/>
      <c r="Y787" s="222"/>
      <c r="Z787" s="223"/>
      <c r="AA787" s="222"/>
      <c r="AB787" s="224"/>
      <c r="AC787" s="225"/>
      <c r="AD787" s="2">
        <f t="shared" si="322"/>
        <v>0</v>
      </c>
      <c r="AE787" s="2">
        <f t="shared" si="323"/>
        <v>0</v>
      </c>
      <c r="AF787" s="226"/>
      <c r="AG787" s="219">
        <f t="shared" si="329"/>
        <v>0</v>
      </c>
      <c r="AH787" s="234">
        <f t="shared" si="330"/>
        <v>0</v>
      </c>
      <c r="AI787" s="214">
        <f t="shared" si="338"/>
        <v>0</v>
      </c>
      <c r="AK787" s="229">
        <f t="shared" si="331"/>
        <v>0</v>
      </c>
      <c r="AL787" s="226"/>
      <c r="AM787" s="15"/>
      <c r="AN787" s="232" t="e">
        <f t="shared" si="332"/>
        <v>#DIV/0!</v>
      </c>
      <c r="AO787" s="214">
        <f t="shared" si="324"/>
        <v>0</v>
      </c>
      <c r="AQ787" s="210"/>
      <c r="AR787" s="231"/>
      <c r="AS787" s="15"/>
      <c r="AT787" s="232">
        <f t="shared" si="333"/>
        <v>0</v>
      </c>
      <c r="AU787" s="235">
        <f t="shared" si="334"/>
        <v>0</v>
      </c>
      <c r="AY787" s="210"/>
      <c r="AZ787" s="231"/>
      <c r="BA787" s="15"/>
      <c r="BB787" s="232">
        <f t="shared" si="321"/>
        <v>0</v>
      </c>
      <c r="BC787" s="235">
        <f t="shared" si="335"/>
        <v>0</v>
      </c>
      <c r="BG787" s="210"/>
      <c r="BH787" s="231"/>
      <c r="BI787" s="15"/>
      <c r="BJ787" s="232">
        <f t="shared" si="325"/>
        <v>0</v>
      </c>
      <c r="BK787" s="235">
        <f t="shared" si="336"/>
        <v>0</v>
      </c>
      <c r="BM787" s="109">
        <f t="shared" si="326"/>
        <v>-0.22091073691833024</v>
      </c>
      <c r="BN787" s="213"/>
      <c r="BR787" s="228"/>
      <c r="BS787" s="311"/>
      <c r="BT787" s="3"/>
      <c r="BU787" s="213"/>
      <c r="BV787" s="213"/>
      <c r="BW787" s="291"/>
    </row>
    <row r="788" spans="1:75" x14ac:dyDescent="0.2">
      <c r="A788" s="210"/>
      <c r="B788" s="211"/>
      <c r="C788" s="848" t="str">
        <f ca="1">IF(ISERR(AVERAGE(INDIRECT("B"&amp;(ROW()-INT($B$1/2))):INDIRECT("B"&amp;(ROW()+INT($B$1/2))))),"",AVERAGE(INDIRECT("B"&amp;(ROW()-INT($B$1/2))):INDIRECT("B"&amp;(ROW()+INT($B$1/2)))))</f>
        <v/>
      </c>
      <c r="D788" s="848">
        <f t="shared" si="320"/>
        <v>0</v>
      </c>
      <c r="E788" s="862"/>
      <c r="F788" s="212"/>
      <c r="G788" s="2"/>
      <c r="H788" s="213"/>
      <c r="I788" s="213"/>
      <c r="J788" s="51"/>
      <c r="K788" s="51"/>
      <c r="L788" s="553"/>
      <c r="M788" s="542"/>
      <c r="N788" s="544"/>
      <c r="O788" s="5"/>
      <c r="P788" s="216"/>
      <c r="Q788" s="217"/>
      <c r="R788" s="218"/>
      <c r="S788" s="219">
        <f t="shared" si="327"/>
        <v>0</v>
      </c>
      <c r="T788" s="220">
        <f t="shared" si="328"/>
        <v>0</v>
      </c>
      <c r="U788" s="214">
        <f t="shared" si="337"/>
        <v>0</v>
      </c>
      <c r="W788" s="221"/>
      <c r="X788" s="222"/>
      <c r="Y788" s="222"/>
      <c r="Z788" s="223"/>
      <c r="AA788" s="222"/>
      <c r="AB788" s="224"/>
      <c r="AC788" s="225"/>
      <c r="AD788" s="2">
        <f t="shared" si="322"/>
        <v>0</v>
      </c>
      <c r="AE788" s="2">
        <f t="shared" si="323"/>
        <v>0</v>
      </c>
      <c r="AF788" s="226"/>
      <c r="AG788" s="219">
        <f t="shared" si="329"/>
        <v>0</v>
      </c>
      <c r="AH788" s="234">
        <f t="shared" si="330"/>
        <v>0</v>
      </c>
      <c r="AI788" s="214">
        <f t="shared" si="338"/>
        <v>0</v>
      </c>
      <c r="AK788" s="229">
        <f t="shared" si="331"/>
        <v>0</v>
      </c>
      <c r="AL788" s="226"/>
      <c r="AM788" s="15"/>
      <c r="AN788" s="232" t="e">
        <f t="shared" si="332"/>
        <v>#DIV/0!</v>
      </c>
      <c r="AO788" s="214">
        <f t="shared" si="324"/>
        <v>0</v>
      </c>
      <c r="AQ788" s="210"/>
      <c r="AR788" s="231"/>
      <c r="AS788" s="15"/>
      <c r="AT788" s="232">
        <f t="shared" si="333"/>
        <v>0</v>
      </c>
      <c r="AU788" s="235">
        <f t="shared" si="334"/>
        <v>0</v>
      </c>
      <c r="AY788" s="210"/>
      <c r="AZ788" s="231"/>
      <c r="BA788" s="15"/>
      <c r="BB788" s="232">
        <f t="shared" si="321"/>
        <v>0</v>
      </c>
      <c r="BC788" s="235">
        <f t="shared" si="335"/>
        <v>0</v>
      </c>
      <c r="BG788" s="210"/>
      <c r="BH788" s="231"/>
      <c r="BI788" s="15"/>
      <c r="BJ788" s="232">
        <f t="shared" si="325"/>
        <v>0</v>
      </c>
      <c r="BK788" s="235">
        <f t="shared" si="336"/>
        <v>0</v>
      </c>
      <c r="BM788" s="109">
        <f t="shared" si="326"/>
        <v>-0.22274307441606697</v>
      </c>
      <c r="BN788" s="213"/>
      <c r="BR788" s="228"/>
      <c r="BS788" s="311"/>
      <c r="BT788" s="3"/>
      <c r="BU788" s="213"/>
      <c r="BV788" s="213"/>
      <c r="BW788" s="291"/>
    </row>
    <row r="789" spans="1:75" x14ac:dyDescent="0.2">
      <c r="A789" s="210"/>
      <c r="B789" s="211"/>
      <c r="C789" s="848" t="str">
        <f ca="1">IF(ISERR(AVERAGE(INDIRECT("B"&amp;(ROW()-INT($B$1/2))):INDIRECT("B"&amp;(ROW()+INT($B$1/2))))),"",AVERAGE(INDIRECT("B"&amp;(ROW()-INT($B$1/2))):INDIRECT("B"&amp;(ROW()+INT($B$1/2)))))</f>
        <v/>
      </c>
      <c r="D789" s="848">
        <f t="shared" si="320"/>
        <v>0</v>
      </c>
      <c r="E789" s="862"/>
      <c r="F789" s="212"/>
      <c r="G789" s="2"/>
      <c r="H789" s="213"/>
      <c r="I789" s="213"/>
      <c r="J789" s="51"/>
      <c r="K789" s="51"/>
      <c r="L789" s="553"/>
      <c r="M789" s="542"/>
      <c r="N789" s="544"/>
      <c r="O789" s="5"/>
      <c r="P789" s="216"/>
      <c r="Q789" s="217"/>
      <c r="R789" s="218"/>
      <c r="S789" s="219">
        <f t="shared" si="327"/>
        <v>0</v>
      </c>
      <c r="T789" s="220">
        <f t="shared" si="328"/>
        <v>0</v>
      </c>
      <c r="U789" s="214">
        <f t="shared" si="337"/>
        <v>0</v>
      </c>
      <c r="W789" s="221"/>
      <c r="X789" s="222"/>
      <c r="Y789" s="222"/>
      <c r="Z789" s="223"/>
      <c r="AA789" s="222"/>
      <c r="AB789" s="224"/>
      <c r="AC789" s="225"/>
      <c r="AD789" s="2">
        <f t="shared" si="322"/>
        <v>0</v>
      </c>
      <c r="AE789" s="2">
        <f t="shared" si="323"/>
        <v>0</v>
      </c>
      <c r="AF789" s="226"/>
      <c r="AG789" s="219">
        <f t="shared" si="329"/>
        <v>0</v>
      </c>
      <c r="AH789" s="234">
        <f t="shared" si="330"/>
        <v>0</v>
      </c>
      <c r="AI789" s="214">
        <f t="shared" si="338"/>
        <v>0</v>
      </c>
      <c r="AK789" s="229">
        <f t="shared" si="331"/>
        <v>0</v>
      </c>
      <c r="AL789" s="226"/>
      <c r="AM789" s="15"/>
      <c r="AN789" s="232" t="e">
        <f t="shared" si="332"/>
        <v>#DIV/0!</v>
      </c>
      <c r="AO789" s="214">
        <f t="shared" si="324"/>
        <v>0</v>
      </c>
      <c r="AQ789" s="210"/>
      <c r="AR789" s="231"/>
      <c r="AS789" s="15"/>
      <c r="AT789" s="232">
        <f t="shared" si="333"/>
        <v>0</v>
      </c>
      <c r="AU789" s="235">
        <f t="shared" si="334"/>
        <v>0</v>
      </c>
      <c r="AY789" s="210"/>
      <c r="AZ789" s="231"/>
      <c r="BA789" s="15"/>
      <c r="BB789" s="232">
        <f t="shared" si="321"/>
        <v>0</v>
      </c>
      <c r="BC789" s="235">
        <f t="shared" si="335"/>
        <v>0</v>
      </c>
      <c r="BG789" s="210"/>
      <c r="BH789" s="231"/>
      <c r="BI789" s="15"/>
      <c r="BJ789" s="232">
        <f t="shared" si="325"/>
        <v>0</v>
      </c>
      <c r="BK789" s="235">
        <f t="shared" si="336"/>
        <v>0</v>
      </c>
      <c r="BM789" s="109">
        <f t="shared" si="326"/>
        <v>-0.2245754119138037</v>
      </c>
      <c r="BN789" s="213"/>
      <c r="BR789" s="228"/>
      <c r="BS789" s="311"/>
      <c r="BT789" s="3"/>
      <c r="BU789" s="213"/>
      <c r="BV789" s="213"/>
      <c r="BW789" s="291"/>
    </row>
    <row r="790" spans="1:75" x14ac:dyDescent="0.2">
      <c r="A790" s="210"/>
      <c r="B790" s="211"/>
      <c r="C790" s="848" t="str">
        <f ca="1">IF(ISERR(AVERAGE(INDIRECT("B"&amp;(ROW()-INT($B$1/2))):INDIRECT("B"&amp;(ROW()+INT($B$1/2))))),"",AVERAGE(INDIRECT("B"&amp;(ROW()-INT($B$1/2))):INDIRECT("B"&amp;(ROW()+INT($B$1/2)))))</f>
        <v/>
      </c>
      <c r="D790" s="848">
        <f t="shared" si="320"/>
        <v>0</v>
      </c>
      <c r="E790" s="862"/>
      <c r="F790" s="212"/>
      <c r="G790" s="2"/>
      <c r="H790" s="213"/>
      <c r="I790" s="213"/>
      <c r="J790" s="51"/>
      <c r="K790" s="51"/>
      <c r="L790" s="553"/>
      <c r="M790" s="542"/>
      <c r="N790" s="544"/>
      <c r="O790" s="5"/>
      <c r="P790" s="216"/>
      <c r="Q790" s="217"/>
      <c r="R790" s="218"/>
      <c r="S790" s="219">
        <f t="shared" si="327"/>
        <v>0</v>
      </c>
      <c r="T790" s="220">
        <f t="shared" si="328"/>
        <v>0</v>
      </c>
      <c r="U790" s="214">
        <f t="shared" si="337"/>
        <v>0</v>
      </c>
      <c r="W790" s="221"/>
      <c r="X790" s="222"/>
      <c r="Y790" s="222"/>
      <c r="Z790" s="223"/>
      <c r="AA790" s="222"/>
      <c r="AB790" s="224"/>
      <c r="AC790" s="225"/>
      <c r="AD790" s="2">
        <f t="shared" si="322"/>
        <v>0</v>
      </c>
      <c r="AE790" s="2">
        <f t="shared" si="323"/>
        <v>0</v>
      </c>
      <c r="AF790" s="226"/>
      <c r="AG790" s="219">
        <f t="shared" si="329"/>
        <v>0</v>
      </c>
      <c r="AH790" s="234">
        <f t="shared" si="330"/>
        <v>0</v>
      </c>
      <c r="AI790" s="214">
        <f t="shared" si="338"/>
        <v>0</v>
      </c>
      <c r="AK790" s="229">
        <f t="shared" si="331"/>
        <v>0</v>
      </c>
      <c r="AL790" s="226"/>
      <c r="AM790" s="15"/>
      <c r="AN790" s="232" t="e">
        <f t="shared" si="332"/>
        <v>#DIV/0!</v>
      </c>
      <c r="AO790" s="214">
        <f t="shared" si="324"/>
        <v>0</v>
      </c>
      <c r="AQ790" s="210"/>
      <c r="AR790" s="231"/>
      <c r="AS790" s="15"/>
      <c r="AT790" s="232">
        <f t="shared" si="333"/>
        <v>0</v>
      </c>
      <c r="AU790" s="235">
        <f t="shared" si="334"/>
        <v>0</v>
      </c>
      <c r="AY790" s="210"/>
      <c r="AZ790" s="231"/>
      <c r="BA790" s="15"/>
      <c r="BB790" s="232">
        <f t="shared" si="321"/>
        <v>0</v>
      </c>
      <c r="BC790" s="235">
        <f t="shared" si="335"/>
        <v>0</v>
      </c>
      <c r="BG790" s="210"/>
      <c r="BH790" s="231"/>
      <c r="BI790" s="15"/>
      <c r="BJ790" s="232">
        <f t="shared" si="325"/>
        <v>0</v>
      </c>
      <c r="BK790" s="235">
        <f t="shared" si="336"/>
        <v>0</v>
      </c>
      <c r="BM790" s="109">
        <f t="shared" si="326"/>
        <v>-0.22640774941154043</v>
      </c>
      <c r="BN790" s="213"/>
      <c r="BR790" s="228"/>
      <c r="BS790" s="311"/>
      <c r="BT790" s="3"/>
      <c r="BU790" s="213"/>
      <c r="BV790" s="213"/>
      <c r="BW790" s="291"/>
    </row>
    <row r="791" spans="1:75" x14ac:dyDescent="0.2">
      <c r="A791" s="210"/>
      <c r="B791" s="211"/>
      <c r="C791" s="848" t="str">
        <f ca="1">IF(ISERR(AVERAGE(INDIRECT("B"&amp;(ROW()-INT($B$1/2))):INDIRECT("B"&amp;(ROW()+INT($B$1/2))))),"",AVERAGE(INDIRECT("B"&amp;(ROW()-INT($B$1/2))):INDIRECT("B"&amp;(ROW()+INT($B$1/2)))))</f>
        <v/>
      </c>
      <c r="D791" s="848">
        <f t="shared" si="320"/>
        <v>0</v>
      </c>
      <c r="E791" s="862"/>
      <c r="F791" s="212"/>
      <c r="G791" s="2"/>
      <c r="H791" s="213"/>
      <c r="I791" s="213"/>
      <c r="J791" s="51"/>
      <c r="K791" s="51"/>
      <c r="L791" s="553"/>
      <c r="M791" s="542"/>
      <c r="N791" s="544"/>
      <c r="O791" s="5"/>
      <c r="P791" s="216"/>
      <c r="Q791" s="217"/>
      <c r="R791" s="218"/>
      <c r="S791" s="219">
        <f t="shared" si="327"/>
        <v>0</v>
      </c>
      <c r="T791" s="220">
        <f t="shared" si="328"/>
        <v>0</v>
      </c>
      <c r="U791" s="214">
        <f t="shared" si="337"/>
        <v>0</v>
      </c>
      <c r="W791" s="221"/>
      <c r="X791" s="222"/>
      <c r="Y791" s="222"/>
      <c r="Z791" s="223"/>
      <c r="AA791" s="222"/>
      <c r="AB791" s="224"/>
      <c r="AC791" s="225"/>
      <c r="AD791" s="2">
        <f t="shared" si="322"/>
        <v>0</v>
      </c>
      <c r="AE791" s="2">
        <f t="shared" si="323"/>
        <v>0</v>
      </c>
      <c r="AF791" s="226"/>
      <c r="AG791" s="219">
        <f t="shared" si="329"/>
        <v>0</v>
      </c>
      <c r="AH791" s="234">
        <f t="shared" si="330"/>
        <v>0</v>
      </c>
      <c r="AI791" s="214">
        <f t="shared" si="338"/>
        <v>0</v>
      </c>
      <c r="AK791" s="229">
        <f t="shared" si="331"/>
        <v>0</v>
      </c>
      <c r="AL791" s="226"/>
      <c r="AM791" s="15"/>
      <c r="AN791" s="232" t="e">
        <f t="shared" si="332"/>
        <v>#DIV/0!</v>
      </c>
      <c r="AO791" s="214">
        <f t="shared" si="324"/>
        <v>0</v>
      </c>
      <c r="AQ791" s="210"/>
      <c r="AR791" s="231"/>
      <c r="AS791" s="15"/>
      <c r="AT791" s="232">
        <f t="shared" si="333"/>
        <v>0</v>
      </c>
      <c r="AU791" s="235">
        <f t="shared" si="334"/>
        <v>0</v>
      </c>
      <c r="AY791" s="210"/>
      <c r="AZ791" s="231"/>
      <c r="BA791" s="15"/>
      <c r="BB791" s="232">
        <f t="shared" si="321"/>
        <v>0</v>
      </c>
      <c r="BC791" s="235">
        <f t="shared" si="335"/>
        <v>0</v>
      </c>
      <c r="BG791" s="210"/>
      <c r="BH791" s="231"/>
      <c r="BI791" s="15"/>
      <c r="BJ791" s="232">
        <f t="shared" si="325"/>
        <v>0</v>
      </c>
      <c r="BK791" s="235">
        <f t="shared" si="336"/>
        <v>0</v>
      </c>
      <c r="BM791" s="109">
        <f t="shared" si="326"/>
        <v>-0.22824008690927716</v>
      </c>
      <c r="BN791" s="213"/>
      <c r="BR791" s="228"/>
      <c r="BS791" s="311"/>
      <c r="BT791" s="3"/>
      <c r="BU791" s="213"/>
      <c r="BV791" s="213"/>
      <c r="BW791" s="291"/>
    </row>
    <row r="792" spans="1:75" x14ac:dyDescent="0.2">
      <c r="A792" s="210"/>
      <c r="B792" s="211"/>
      <c r="C792" s="848" t="str">
        <f ca="1">IF(ISERR(AVERAGE(INDIRECT("B"&amp;(ROW()-INT($B$1/2))):INDIRECT("B"&amp;(ROW()+INT($B$1/2))))),"",AVERAGE(INDIRECT("B"&amp;(ROW()-INT($B$1/2))):INDIRECT("B"&amp;(ROW()+INT($B$1/2)))))</f>
        <v/>
      </c>
      <c r="D792" s="848">
        <f t="shared" si="320"/>
        <v>0</v>
      </c>
      <c r="E792" s="862"/>
      <c r="F792" s="212"/>
      <c r="G792" s="2"/>
      <c r="H792" s="213"/>
      <c r="I792" s="213"/>
      <c r="J792" s="51"/>
      <c r="K792" s="51"/>
      <c r="L792" s="553"/>
      <c r="M792" s="542"/>
      <c r="N792" s="544"/>
      <c r="O792" s="5"/>
      <c r="P792" s="216"/>
      <c r="Q792" s="217"/>
      <c r="R792" s="218"/>
      <c r="S792" s="219">
        <f t="shared" si="327"/>
        <v>0</v>
      </c>
      <c r="T792" s="220">
        <f t="shared" si="328"/>
        <v>0</v>
      </c>
      <c r="U792" s="214">
        <f t="shared" si="337"/>
        <v>0</v>
      </c>
      <c r="W792" s="221"/>
      <c r="X792" s="222"/>
      <c r="Y792" s="222"/>
      <c r="Z792" s="223"/>
      <c r="AA792" s="222"/>
      <c r="AB792" s="224"/>
      <c r="AC792" s="225"/>
      <c r="AD792" s="2">
        <f t="shared" si="322"/>
        <v>0</v>
      </c>
      <c r="AE792" s="2">
        <f t="shared" si="323"/>
        <v>0</v>
      </c>
      <c r="AF792" s="226"/>
      <c r="AG792" s="219">
        <f t="shared" si="329"/>
        <v>0</v>
      </c>
      <c r="AH792" s="234">
        <f t="shared" si="330"/>
        <v>0</v>
      </c>
      <c r="AI792" s="214">
        <f t="shared" si="338"/>
        <v>0</v>
      </c>
      <c r="AK792" s="229">
        <f t="shared" si="331"/>
        <v>0</v>
      </c>
      <c r="AL792" s="226"/>
      <c r="AM792" s="15"/>
      <c r="AN792" s="232" t="e">
        <f t="shared" si="332"/>
        <v>#DIV/0!</v>
      </c>
      <c r="AO792" s="214">
        <f t="shared" si="324"/>
        <v>0</v>
      </c>
      <c r="AQ792" s="210"/>
      <c r="AR792" s="231"/>
      <c r="AS792" s="15"/>
      <c r="AT792" s="232">
        <f t="shared" si="333"/>
        <v>0</v>
      </c>
      <c r="AU792" s="235">
        <f t="shared" si="334"/>
        <v>0</v>
      </c>
      <c r="AY792" s="210"/>
      <c r="AZ792" s="231"/>
      <c r="BA792" s="15"/>
      <c r="BB792" s="232">
        <f t="shared" si="321"/>
        <v>0</v>
      </c>
      <c r="BC792" s="235">
        <f t="shared" si="335"/>
        <v>0</v>
      </c>
      <c r="BG792" s="210"/>
      <c r="BH792" s="231"/>
      <c r="BI792" s="15"/>
      <c r="BJ792" s="232">
        <f t="shared" si="325"/>
        <v>0</v>
      </c>
      <c r="BK792" s="235">
        <f t="shared" si="336"/>
        <v>0</v>
      </c>
      <c r="BM792" s="109">
        <f t="shared" si="326"/>
        <v>-0.23007242440701389</v>
      </c>
      <c r="BN792" s="213"/>
      <c r="BR792" s="228"/>
      <c r="BS792" s="311"/>
      <c r="BT792" s="3"/>
      <c r="BU792" s="213"/>
      <c r="BV792" s="213"/>
      <c r="BW792" s="291"/>
    </row>
    <row r="793" spans="1:75" x14ac:dyDescent="0.2">
      <c r="A793" s="210"/>
      <c r="B793" s="211"/>
      <c r="C793" s="848" t="str">
        <f ca="1">IF(ISERR(AVERAGE(INDIRECT("B"&amp;(ROW()-INT($B$1/2))):INDIRECT("B"&amp;(ROW()+INT($B$1/2))))),"",AVERAGE(INDIRECT("B"&amp;(ROW()-INT($B$1/2))):INDIRECT("B"&amp;(ROW()+INT($B$1/2)))))</f>
        <v/>
      </c>
      <c r="D793" s="848">
        <f t="shared" si="320"/>
        <v>0</v>
      </c>
      <c r="E793" s="862"/>
      <c r="F793" s="212"/>
      <c r="G793" s="2"/>
      <c r="H793" s="213"/>
      <c r="I793" s="213"/>
      <c r="J793" s="51"/>
      <c r="K793" s="51"/>
      <c r="L793" s="553"/>
      <c r="M793" s="542"/>
      <c r="N793" s="544"/>
      <c r="O793" s="5"/>
      <c r="P793" s="216"/>
      <c r="Q793" s="217"/>
      <c r="R793" s="218"/>
      <c r="S793" s="219">
        <f t="shared" si="327"/>
        <v>0</v>
      </c>
      <c r="T793" s="220">
        <f t="shared" si="328"/>
        <v>0</v>
      </c>
      <c r="U793" s="214">
        <f t="shared" si="337"/>
        <v>0</v>
      </c>
      <c r="W793" s="221"/>
      <c r="X793" s="222"/>
      <c r="Y793" s="222"/>
      <c r="Z793" s="223"/>
      <c r="AA793" s="222"/>
      <c r="AB793" s="224"/>
      <c r="AC793" s="225"/>
      <c r="AD793" s="2">
        <f t="shared" si="322"/>
        <v>0</v>
      </c>
      <c r="AE793" s="2">
        <f t="shared" si="323"/>
        <v>0</v>
      </c>
      <c r="AF793" s="226"/>
      <c r="AG793" s="219">
        <f t="shared" si="329"/>
        <v>0</v>
      </c>
      <c r="AH793" s="234">
        <f t="shared" si="330"/>
        <v>0</v>
      </c>
      <c r="AI793" s="214">
        <f t="shared" si="338"/>
        <v>0</v>
      </c>
      <c r="AK793" s="229">
        <f t="shared" si="331"/>
        <v>0</v>
      </c>
      <c r="AL793" s="226"/>
      <c r="AM793" s="15"/>
      <c r="AN793" s="232" t="e">
        <f t="shared" si="332"/>
        <v>#DIV/0!</v>
      </c>
      <c r="AO793" s="214">
        <f t="shared" si="324"/>
        <v>0</v>
      </c>
      <c r="AQ793" s="210"/>
      <c r="AR793" s="231"/>
      <c r="AS793" s="15"/>
      <c r="AT793" s="232">
        <f t="shared" si="333"/>
        <v>0</v>
      </c>
      <c r="AU793" s="235">
        <f t="shared" si="334"/>
        <v>0</v>
      </c>
      <c r="AY793" s="210"/>
      <c r="AZ793" s="231"/>
      <c r="BA793" s="15"/>
      <c r="BB793" s="232">
        <f t="shared" si="321"/>
        <v>0</v>
      </c>
      <c r="BC793" s="235">
        <f t="shared" si="335"/>
        <v>0</v>
      </c>
      <c r="BG793" s="210"/>
      <c r="BH793" s="231"/>
      <c r="BI793" s="15"/>
      <c r="BJ793" s="232">
        <f t="shared" si="325"/>
        <v>0</v>
      </c>
      <c r="BK793" s="235">
        <f t="shared" si="336"/>
        <v>0</v>
      </c>
      <c r="BM793" s="109">
        <f t="shared" si="326"/>
        <v>-0.23190476190475062</v>
      </c>
      <c r="BN793" s="213"/>
      <c r="BR793" s="228"/>
      <c r="BS793" s="311"/>
      <c r="BT793" s="3"/>
      <c r="BU793" s="213"/>
      <c r="BV793" s="213"/>
      <c r="BW793" s="291"/>
    </row>
    <row r="794" spans="1:75" x14ac:dyDescent="0.2">
      <c r="A794" s="210"/>
      <c r="B794" s="211"/>
      <c r="C794" s="848" t="str">
        <f ca="1">IF(ISERR(AVERAGE(INDIRECT("B"&amp;(ROW()-INT($B$1/2))):INDIRECT("B"&amp;(ROW()+INT($B$1/2))))),"",AVERAGE(INDIRECT("B"&amp;(ROW()-INT($B$1/2))):INDIRECT("B"&amp;(ROW()+INT($B$1/2)))))</f>
        <v/>
      </c>
      <c r="D794" s="848">
        <f t="shared" si="320"/>
        <v>0</v>
      </c>
      <c r="E794" s="862"/>
      <c r="F794" s="212"/>
      <c r="G794" s="2"/>
      <c r="H794" s="213"/>
      <c r="I794" s="213"/>
      <c r="J794" s="51"/>
      <c r="K794" s="51"/>
      <c r="L794" s="553"/>
      <c r="M794" s="542"/>
      <c r="N794" s="544"/>
      <c r="O794" s="5"/>
      <c r="P794" s="216"/>
      <c r="Q794" s="217"/>
      <c r="R794" s="218"/>
      <c r="S794" s="219">
        <f t="shared" si="327"/>
        <v>0</v>
      </c>
      <c r="T794" s="220">
        <f t="shared" si="328"/>
        <v>0</v>
      </c>
      <c r="U794" s="214">
        <f t="shared" si="337"/>
        <v>0</v>
      </c>
      <c r="W794" s="221"/>
      <c r="X794" s="222"/>
      <c r="Y794" s="222"/>
      <c r="Z794" s="223"/>
      <c r="AA794" s="222"/>
      <c r="AB794" s="224"/>
      <c r="AC794" s="225"/>
      <c r="AD794" s="2">
        <f t="shared" si="322"/>
        <v>0</v>
      </c>
      <c r="AE794" s="2">
        <f t="shared" si="323"/>
        <v>0</v>
      </c>
      <c r="AF794" s="226"/>
      <c r="AG794" s="219">
        <f t="shared" si="329"/>
        <v>0</v>
      </c>
      <c r="AH794" s="234">
        <f t="shared" si="330"/>
        <v>0</v>
      </c>
      <c r="AI794" s="214">
        <f t="shared" si="338"/>
        <v>0</v>
      </c>
      <c r="AK794" s="229">
        <f t="shared" si="331"/>
        <v>0</v>
      </c>
      <c r="AL794" s="226"/>
      <c r="AM794" s="15"/>
      <c r="AN794" s="232" t="e">
        <f t="shared" si="332"/>
        <v>#DIV/0!</v>
      </c>
      <c r="AO794" s="214">
        <f t="shared" si="324"/>
        <v>0</v>
      </c>
      <c r="AQ794" s="210"/>
      <c r="AR794" s="231"/>
      <c r="AS794" s="15"/>
      <c r="AT794" s="232">
        <f t="shared" si="333"/>
        <v>0</v>
      </c>
      <c r="AU794" s="235">
        <f t="shared" si="334"/>
        <v>0</v>
      </c>
      <c r="AY794" s="210"/>
      <c r="AZ794" s="231"/>
      <c r="BA794" s="15"/>
      <c r="BB794" s="232">
        <f t="shared" si="321"/>
        <v>0</v>
      </c>
      <c r="BC794" s="235">
        <f t="shared" si="335"/>
        <v>0</v>
      </c>
      <c r="BG794" s="210"/>
      <c r="BH794" s="231"/>
      <c r="BI794" s="15"/>
      <c r="BJ794" s="232">
        <f t="shared" si="325"/>
        <v>0</v>
      </c>
      <c r="BK794" s="235">
        <f t="shared" si="336"/>
        <v>0</v>
      </c>
      <c r="BM794" s="109">
        <f t="shared" si="326"/>
        <v>-0.23373709940248735</v>
      </c>
      <c r="BN794" s="213"/>
      <c r="BR794" s="228"/>
      <c r="BS794" s="311"/>
      <c r="BT794" s="3"/>
      <c r="BU794" s="213"/>
      <c r="BV794" s="213"/>
      <c r="BW794" s="291"/>
    </row>
    <row r="795" spans="1:75" x14ac:dyDescent="0.2">
      <c r="A795" s="210"/>
      <c r="B795" s="211"/>
      <c r="C795" s="848" t="str">
        <f ca="1">IF(ISERR(AVERAGE(INDIRECT("B"&amp;(ROW()-INT($B$1/2))):INDIRECT("B"&amp;(ROW()+INT($B$1/2))))),"",AVERAGE(INDIRECT("B"&amp;(ROW()-INT($B$1/2))):INDIRECT("B"&amp;(ROW()+INT($B$1/2)))))</f>
        <v/>
      </c>
      <c r="D795" s="848">
        <f t="shared" si="320"/>
        <v>0</v>
      </c>
      <c r="E795" s="862"/>
      <c r="F795" s="212"/>
      <c r="G795" s="2"/>
      <c r="H795" s="213"/>
      <c r="I795" s="213"/>
      <c r="J795" s="51"/>
      <c r="K795" s="51"/>
      <c r="L795" s="553"/>
      <c r="M795" s="542"/>
      <c r="N795" s="544"/>
      <c r="O795" s="5"/>
      <c r="P795" s="216"/>
      <c r="Q795" s="217"/>
      <c r="R795" s="218"/>
      <c r="S795" s="219">
        <f t="shared" si="327"/>
        <v>0</v>
      </c>
      <c r="T795" s="220">
        <f t="shared" si="328"/>
        <v>0</v>
      </c>
      <c r="U795" s="214">
        <f t="shared" si="337"/>
        <v>0</v>
      </c>
      <c r="W795" s="221"/>
      <c r="X795" s="222"/>
      <c r="Y795" s="222"/>
      <c r="Z795" s="223"/>
      <c r="AA795" s="222"/>
      <c r="AB795" s="224"/>
      <c r="AC795" s="225"/>
      <c r="AD795" s="2">
        <f t="shared" si="322"/>
        <v>0</v>
      </c>
      <c r="AE795" s="2">
        <f t="shared" si="323"/>
        <v>0</v>
      </c>
      <c r="AF795" s="226"/>
      <c r="AG795" s="219">
        <f t="shared" si="329"/>
        <v>0</v>
      </c>
      <c r="AH795" s="234">
        <f t="shared" si="330"/>
        <v>0</v>
      </c>
      <c r="AI795" s="214">
        <f t="shared" si="338"/>
        <v>0</v>
      </c>
      <c r="AK795" s="229">
        <f t="shared" si="331"/>
        <v>0</v>
      </c>
      <c r="AL795" s="226"/>
      <c r="AM795" s="15"/>
      <c r="AN795" s="232" t="e">
        <f t="shared" si="332"/>
        <v>#DIV/0!</v>
      </c>
      <c r="AO795" s="214">
        <f t="shared" si="324"/>
        <v>0</v>
      </c>
      <c r="AQ795" s="210"/>
      <c r="AR795" s="231"/>
      <c r="AS795" s="15"/>
      <c r="AT795" s="232">
        <f t="shared" si="333"/>
        <v>0</v>
      </c>
      <c r="AU795" s="235">
        <f t="shared" si="334"/>
        <v>0</v>
      </c>
      <c r="AY795" s="210"/>
      <c r="AZ795" s="231"/>
      <c r="BA795" s="15"/>
      <c r="BB795" s="232">
        <f t="shared" si="321"/>
        <v>0</v>
      </c>
      <c r="BC795" s="235">
        <f t="shared" si="335"/>
        <v>0</v>
      </c>
      <c r="BG795" s="210"/>
      <c r="BH795" s="231"/>
      <c r="BI795" s="15"/>
      <c r="BJ795" s="232">
        <f t="shared" si="325"/>
        <v>0</v>
      </c>
      <c r="BK795" s="235">
        <f t="shared" si="336"/>
        <v>0</v>
      </c>
      <c r="BM795" s="109">
        <f t="shared" si="326"/>
        <v>-0.23556943690022408</v>
      </c>
      <c r="BN795" s="213"/>
      <c r="BR795" s="228"/>
      <c r="BS795" s="311"/>
      <c r="BT795" s="3"/>
      <c r="BU795" s="213"/>
      <c r="BV795" s="213"/>
      <c r="BW795" s="291"/>
    </row>
    <row r="796" spans="1:75" x14ac:dyDescent="0.2">
      <c r="A796" s="210"/>
      <c r="B796" s="211"/>
      <c r="C796" s="848" t="str">
        <f ca="1">IF(ISERR(AVERAGE(INDIRECT("B"&amp;(ROW()-INT($B$1/2))):INDIRECT("B"&amp;(ROW()+INT($B$1/2))))),"",AVERAGE(INDIRECT("B"&amp;(ROW()-INT($B$1/2))):INDIRECT("B"&amp;(ROW()+INT($B$1/2)))))</f>
        <v/>
      </c>
      <c r="D796" s="848">
        <f t="shared" si="320"/>
        <v>0</v>
      </c>
      <c r="E796" s="862"/>
      <c r="F796" s="212"/>
      <c r="G796" s="2"/>
      <c r="H796" s="213"/>
      <c r="I796" s="213"/>
      <c r="J796" s="51"/>
      <c r="K796" s="51"/>
      <c r="L796" s="553"/>
      <c r="M796" s="542"/>
      <c r="N796" s="544"/>
      <c r="O796" s="5"/>
      <c r="P796" s="216"/>
      <c r="Q796" s="217"/>
      <c r="R796" s="218"/>
      <c r="S796" s="219">
        <f t="shared" si="327"/>
        <v>0</v>
      </c>
      <c r="T796" s="220">
        <f t="shared" si="328"/>
        <v>0</v>
      </c>
      <c r="U796" s="214">
        <f t="shared" si="337"/>
        <v>0</v>
      </c>
      <c r="W796" s="221"/>
      <c r="X796" s="222"/>
      <c r="Y796" s="222"/>
      <c r="Z796" s="223"/>
      <c r="AA796" s="222"/>
      <c r="AB796" s="224"/>
      <c r="AC796" s="225"/>
      <c r="AD796" s="2">
        <f t="shared" si="322"/>
        <v>0</v>
      </c>
      <c r="AE796" s="2">
        <f t="shared" si="323"/>
        <v>0</v>
      </c>
      <c r="AF796" s="226"/>
      <c r="AG796" s="219">
        <f t="shared" si="329"/>
        <v>0</v>
      </c>
      <c r="AH796" s="234">
        <f t="shared" si="330"/>
        <v>0</v>
      </c>
      <c r="AI796" s="214">
        <f t="shared" si="338"/>
        <v>0</v>
      </c>
      <c r="AK796" s="229">
        <f t="shared" si="331"/>
        <v>0</v>
      </c>
      <c r="AL796" s="226"/>
      <c r="AM796" s="15"/>
      <c r="AN796" s="232" t="e">
        <f t="shared" si="332"/>
        <v>#DIV/0!</v>
      </c>
      <c r="AO796" s="214">
        <f t="shared" si="324"/>
        <v>0</v>
      </c>
      <c r="AQ796" s="210"/>
      <c r="AR796" s="231"/>
      <c r="AS796" s="15"/>
      <c r="AT796" s="232">
        <f t="shared" si="333"/>
        <v>0</v>
      </c>
      <c r="AU796" s="235">
        <f t="shared" si="334"/>
        <v>0</v>
      </c>
      <c r="AY796" s="210"/>
      <c r="AZ796" s="231"/>
      <c r="BA796" s="15"/>
      <c r="BB796" s="232">
        <f t="shared" si="321"/>
        <v>0</v>
      </c>
      <c r="BC796" s="235">
        <f t="shared" si="335"/>
        <v>0</v>
      </c>
      <c r="BG796" s="210"/>
      <c r="BH796" s="231"/>
      <c r="BI796" s="15"/>
      <c r="BJ796" s="232">
        <f t="shared" si="325"/>
        <v>0</v>
      </c>
      <c r="BK796" s="235">
        <f t="shared" si="336"/>
        <v>0</v>
      </c>
      <c r="BM796" s="109">
        <f t="shared" si="326"/>
        <v>-0.23740177439796081</v>
      </c>
      <c r="BN796" s="213"/>
      <c r="BR796" s="228"/>
      <c r="BS796" s="311"/>
      <c r="BT796" s="3"/>
      <c r="BU796" s="213"/>
      <c r="BV796" s="213"/>
      <c r="BW796" s="291"/>
    </row>
    <row r="797" spans="1:75" x14ac:dyDescent="0.2">
      <c r="A797" s="210"/>
      <c r="B797" s="211"/>
      <c r="C797" s="848" t="str">
        <f ca="1">IF(ISERR(AVERAGE(INDIRECT("B"&amp;(ROW()-INT($B$1/2))):INDIRECT("B"&amp;(ROW()+INT($B$1/2))))),"",AVERAGE(INDIRECT("B"&amp;(ROW()-INT($B$1/2))):INDIRECT("B"&amp;(ROW()+INT($B$1/2)))))</f>
        <v/>
      </c>
      <c r="D797" s="848">
        <f t="shared" si="320"/>
        <v>0</v>
      </c>
      <c r="E797" s="862"/>
      <c r="F797" s="212"/>
      <c r="G797" s="2"/>
      <c r="H797" s="213"/>
      <c r="I797" s="213"/>
      <c r="J797" s="51"/>
      <c r="K797" s="51"/>
      <c r="L797" s="553"/>
      <c r="M797" s="542"/>
      <c r="N797" s="544"/>
      <c r="O797" s="5"/>
      <c r="P797" s="216"/>
      <c r="Q797" s="217"/>
      <c r="R797" s="218"/>
      <c r="S797" s="219">
        <f t="shared" si="327"/>
        <v>0</v>
      </c>
      <c r="T797" s="220">
        <f t="shared" si="328"/>
        <v>0</v>
      </c>
      <c r="U797" s="214">
        <f t="shared" si="337"/>
        <v>0</v>
      </c>
      <c r="W797" s="221"/>
      <c r="X797" s="222"/>
      <c r="Y797" s="222"/>
      <c r="Z797" s="223"/>
      <c r="AA797" s="222"/>
      <c r="AB797" s="224"/>
      <c r="AC797" s="225"/>
      <c r="AD797" s="2">
        <f t="shared" si="322"/>
        <v>0</v>
      </c>
      <c r="AE797" s="2">
        <f t="shared" si="323"/>
        <v>0</v>
      </c>
      <c r="AF797" s="226"/>
      <c r="AG797" s="219">
        <f t="shared" si="329"/>
        <v>0</v>
      </c>
      <c r="AH797" s="234">
        <f t="shared" si="330"/>
        <v>0</v>
      </c>
      <c r="AI797" s="214">
        <f t="shared" si="338"/>
        <v>0</v>
      </c>
      <c r="AK797" s="229">
        <f t="shared" si="331"/>
        <v>0</v>
      </c>
      <c r="AL797" s="226"/>
      <c r="AM797" s="15"/>
      <c r="AN797" s="232" t="e">
        <f t="shared" si="332"/>
        <v>#DIV/0!</v>
      </c>
      <c r="AO797" s="214">
        <f t="shared" si="324"/>
        <v>0</v>
      </c>
      <c r="AQ797" s="210"/>
      <c r="AR797" s="231"/>
      <c r="AS797" s="15"/>
      <c r="AT797" s="232">
        <f t="shared" si="333"/>
        <v>0</v>
      </c>
      <c r="AU797" s="235">
        <f t="shared" si="334"/>
        <v>0</v>
      </c>
      <c r="AY797" s="210"/>
      <c r="AZ797" s="231"/>
      <c r="BA797" s="15"/>
      <c r="BB797" s="232">
        <f t="shared" si="321"/>
        <v>0</v>
      </c>
      <c r="BC797" s="235">
        <f t="shared" si="335"/>
        <v>0</v>
      </c>
      <c r="BG797" s="210"/>
      <c r="BH797" s="231"/>
      <c r="BI797" s="15"/>
      <c r="BJ797" s="232">
        <f t="shared" si="325"/>
        <v>0</v>
      </c>
      <c r="BK797" s="235">
        <f t="shared" si="336"/>
        <v>0</v>
      </c>
      <c r="BM797" s="109">
        <f t="shared" si="326"/>
        <v>-0.23923411189569754</v>
      </c>
      <c r="BN797" s="213"/>
      <c r="BR797" s="228"/>
      <c r="BS797" s="311"/>
      <c r="BT797" s="3"/>
      <c r="BU797" s="213"/>
      <c r="BV797" s="213"/>
      <c r="BW797" s="291"/>
    </row>
    <row r="798" spans="1:75" x14ac:dyDescent="0.2">
      <c r="A798" s="210"/>
      <c r="B798" s="211"/>
      <c r="C798" s="848" t="str">
        <f ca="1">IF(ISERR(AVERAGE(INDIRECT("B"&amp;(ROW()-INT($B$1/2))):INDIRECT("B"&amp;(ROW()+INT($B$1/2))))),"",AVERAGE(INDIRECT("B"&amp;(ROW()-INT($B$1/2))):INDIRECT("B"&amp;(ROW()+INT($B$1/2)))))</f>
        <v/>
      </c>
      <c r="D798" s="848">
        <f t="shared" si="320"/>
        <v>0</v>
      </c>
      <c r="E798" s="862"/>
      <c r="F798" s="212"/>
      <c r="G798" s="2"/>
      <c r="H798" s="213"/>
      <c r="I798" s="213"/>
      <c r="J798" s="51"/>
      <c r="K798" s="51"/>
      <c r="L798" s="553"/>
      <c r="M798" s="542"/>
      <c r="N798" s="544"/>
      <c r="O798" s="5"/>
      <c r="P798" s="216"/>
      <c r="Q798" s="217"/>
      <c r="R798" s="218"/>
      <c r="S798" s="219">
        <f t="shared" si="327"/>
        <v>0</v>
      </c>
      <c r="T798" s="220">
        <f t="shared" si="328"/>
        <v>0</v>
      </c>
      <c r="U798" s="214">
        <f t="shared" si="337"/>
        <v>0</v>
      </c>
      <c r="W798" s="221"/>
      <c r="X798" s="222"/>
      <c r="Y798" s="222"/>
      <c r="Z798" s="223"/>
      <c r="AA798" s="222"/>
      <c r="AB798" s="224"/>
      <c r="AC798" s="225"/>
      <c r="AD798" s="2">
        <f t="shared" si="322"/>
        <v>0</v>
      </c>
      <c r="AE798" s="2">
        <f t="shared" si="323"/>
        <v>0</v>
      </c>
      <c r="AF798" s="226"/>
      <c r="AG798" s="219">
        <f t="shared" si="329"/>
        <v>0</v>
      </c>
      <c r="AH798" s="234">
        <f t="shared" si="330"/>
        <v>0</v>
      </c>
      <c r="AI798" s="214">
        <f t="shared" si="338"/>
        <v>0</v>
      </c>
      <c r="AK798" s="229">
        <f t="shared" si="331"/>
        <v>0</v>
      </c>
      <c r="AL798" s="226"/>
      <c r="AM798" s="15"/>
      <c r="AN798" s="232" t="e">
        <f t="shared" si="332"/>
        <v>#DIV/0!</v>
      </c>
      <c r="AO798" s="214">
        <f t="shared" si="324"/>
        <v>0</v>
      </c>
      <c r="AQ798" s="210"/>
      <c r="AR798" s="231"/>
      <c r="AS798" s="15"/>
      <c r="AT798" s="232">
        <f t="shared" si="333"/>
        <v>0</v>
      </c>
      <c r="AU798" s="235">
        <f t="shared" si="334"/>
        <v>0</v>
      </c>
      <c r="AY798" s="210"/>
      <c r="AZ798" s="231"/>
      <c r="BA798" s="15"/>
      <c r="BB798" s="232">
        <f t="shared" si="321"/>
        <v>0</v>
      </c>
      <c r="BC798" s="235">
        <f t="shared" si="335"/>
        <v>0</v>
      </c>
      <c r="BG798" s="210"/>
      <c r="BH798" s="231"/>
      <c r="BI798" s="15"/>
      <c r="BJ798" s="232">
        <f t="shared" si="325"/>
        <v>0</v>
      </c>
      <c r="BK798" s="235">
        <f t="shared" si="336"/>
        <v>0</v>
      </c>
      <c r="BM798" s="109">
        <f t="shared" si="326"/>
        <v>-0.24106644939343427</v>
      </c>
      <c r="BN798" s="213"/>
      <c r="BR798" s="228"/>
      <c r="BS798" s="311"/>
      <c r="BT798" s="3"/>
      <c r="BU798" s="213"/>
      <c r="BV798" s="213"/>
      <c r="BW798" s="291"/>
    </row>
    <row r="799" spans="1:75" x14ac:dyDescent="0.2">
      <c r="A799" s="210"/>
      <c r="B799" s="211"/>
      <c r="C799" s="848" t="str">
        <f ca="1">IF(ISERR(AVERAGE(INDIRECT("B"&amp;(ROW()-INT($B$1/2))):INDIRECT("B"&amp;(ROW()+INT($B$1/2))))),"",AVERAGE(INDIRECT("B"&amp;(ROW()-INT($B$1/2))):INDIRECT("B"&amp;(ROW()+INT($B$1/2)))))</f>
        <v/>
      </c>
      <c r="D799" s="848">
        <f t="shared" si="320"/>
        <v>0</v>
      </c>
      <c r="E799" s="862"/>
      <c r="F799" s="212"/>
      <c r="G799" s="2"/>
      <c r="H799" s="213"/>
      <c r="I799" s="213"/>
      <c r="J799" s="51"/>
      <c r="K799" s="51"/>
      <c r="L799" s="553"/>
      <c r="M799" s="542"/>
      <c r="N799" s="544"/>
      <c r="O799" s="5"/>
      <c r="P799" s="216"/>
      <c r="Q799" s="217"/>
      <c r="R799" s="218"/>
      <c r="S799" s="219">
        <f t="shared" si="327"/>
        <v>0</v>
      </c>
      <c r="T799" s="220">
        <f t="shared" si="328"/>
        <v>0</v>
      </c>
      <c r="U799" s="214">
        <f t="shared" si="337"/>
        <v>0</v>
      </c>
      <c r="W799" s="221"/>
      <c r="X799" s="222"/>
      <c r="Y799" s="222"/>
      <c r="Z799" s="223"/>
      <c r="AA799" s="222"/>
      <c r="AB799" s="224"/>
      <c r="AC799" s="225"/>
      <c r="AD799" s="2">
        <f t="shared" si="322"/>
        <v>0</v>
      </c>
      <c r="AE799" s="2">
        <f t="shared" si="323"/>
        <v>0</v>
      </c>
      <c r="AF799" s="226"/>
      <c r="AG799" s="219">
        <f t="shared" si="329"/>
        <v>0</v>
      </c>
      <c r="AH799" s="234">
        <f t="shared" si="330"/>
        <v>0</v>
      </c>
      <c r="AI799" s="214">
        <f t="shared" si="338"/>
        <v>0</v>
      </c>
      <c r="AK799" s="229">
        <f t="shared" si="331"/>
        <v>0</v>
      </c>
      <c r="AL799" s="226"/>
      <c r="AM799" s="15"/>
      <c r="AN799" s="232" t="e">
        <f t="shared" si="332"/>
        <v>#DIV/0!</v>
      </c>
      <c r="AO799" s="214">
        <f t="shared" si="324"/>
        <v>0</v>
      </c>
      <c r="AQ799" s="210"/>
      <c r="AR799" s="231"/>
      <c r="AS799" s="15"/>
      <c r="AT799" s="232">
        <f t="shared" si="333"/>
        <v>0</v>
      </c>
      <c r="AU799" s="235">
        <f t="shared" si="334"/>
        <v>0</v>
      </c>
      <c r="AY799" s="210"/>
      <c r="AZ799" s="231"/>
      <c r="BA799" s="15"/>
      <c r="BB799" s="232">
        <f t="shared" si="321"/>
        <v>0</v>
      </c>
      <c r="BC799" s="235">
        <f t="shared" si="335"/>
        <v>0</v>
      </c>
      <c r="BG799" s="210"/>
      <c r="BH799" s="231"/>
      <c r="BI799" s="15"/>
      <c r="BJ799" s="232">
        <f t="shared" si="325"/>
        <v>0</v>
      </c>
      <c r="BK799" s="235">
        <f t="shared" si="336"/>
        <v>0</v>
      </c>
      <c r="BM799" s="109">
        <f t="shared" si="326"/>
        <v>-0.242898786891171</v>
      </c>
      <c r="BN799" s="213"/>
      <c r="BR799" s="228"/>
      <c r="BS799" s="311"/>
      <c r="BT799" s="3"/>
      <c r="BU799" s="213"/>
      <c r="BV799" s="213"/>
      <c r="BW799" s="291"/>
    </row>
    <row r="800" spans="1:75" x14ac:dyDescent="0.2">
      <c r="A800" s="210"/>
      <c r="B800" s="211"/>
      <c r="C800" s="848" t="str">
        <f ca="1">IF(ISERR(AVERAGE(INDIRECT("B"&amp;(ROW()-INT($B$1/2))):INDIRECT("B"&amp;(ROW()+INT($B$1/2))))),"",AVERAGE(INDIRECT("B"&amp;(ROW()-INT($B$1/2))):INDIRECT("B"&amp;(ROW()+INT($B$1/2)))))</f>
        <v/>
      </c>
      <c r="D800" s="848">
        <f t="shared" si="320"/>
        <v>0</v>
      </c>
      <c r="E800" s="862"/>
      <c r="F800" s="212"/>
      <c r="G800" s="2"/>
      <c r="H800" s="213"/>
      <c r="I800" s="213"/>
      <c r="J800" s="51"/>
      <c r="K800" s="51"/>
      <c r="L800" s="553"/>
      <c r="M800" s="542"/>
      <c r="N800" s="544"/>
      <c r="O800" s="5"/>
      <c r="P800" s="216"/>
      <c r="Q800" s="217"/>
      <c r="R800" s="218"/>
      <c r="S800" s="219">
        <f t="shared" si="327"/>
        <v>0</v>
      </c>
      <c r="T800" s="220">
        <f t="shared" si="328"/>
        <v>0</v>
      </c>
      <c r="U800" s="214">
        <f t="shared" si="337"/>
        <v>0</v>
      </c>
      <c r="W800" s="221"/>
      <c r="X800" s="222"/>
      <c r="Y800" s="222"/>
      <c r="Z800" s="223"/>
      <c r="AA800" s="222"/>
      <c r="AB800" s="224"/>
      <c r="AC800" s="225"/>
      <c r="AD800" s="2">
        <f t="shared" si="322"/>
        <v>0</v>
      </c>
      <c r="AE800" s="2">
        <f t="shared" si="323"/>
        <v>0</v>
      </c>
      <c r="AF800" s="226"/>
      <c r="AG800" s="219">
        <f t="shared" si="329"/>
        <v>0</v>
      </c>
      <c r="AH800" s="234">
        <f t="shared" si="330"/>
        <v>0</v>
      </c>
      <c r="AI800" s="214">
        <f t="shared" si="338"/>
        <v>0</v>
      </c>
      <c r="AK800" s="229">
        <f t="shared" si="331"/>
        <v>0</v>
      </c>
      <c r="AL800" s="226"/>
      <c r="AM800" s="15"/>
      <c r="AN800" s="232" t="e">
        <f t="shared" si="332"/>
        <v>#DIV/0!</v>
      </c>
      <c r="AO800" s="214">
        <f t="shared" si="324"/>
        <v>0</v>
      </c>
      <c r="AQ800" s="210"/>
      <c r="AR800" s="231"/>
      <c r="AS800" s="15"/>
      <c r="AT800" s="232">
        <f t="shared" si="333"/>
        <v>0</v>
      </c>
      <c r="AU800" s="235">
        <f t="shared" si="334"/>
        <v>0</v>
      </c>
      <c r="AY800" s="210"/>
      <c r="AZ800" s="231"/>
      <c r="BA800" s="15"/>
      <c r="BB800" s="232">
        <f t="shared" si="321"/>
        <v>0</v>
      </c>
      <c r="BC800" s="235">
        <f t="shared" si="335"/>
        <v>0</v>
      </c>
      <c r="BG800" s="210"/>
      <c r="BH800" s="231"/>
      <c r="BI800" s="15"/>
      <c r="BJ800" s="232">
        <f t="shared" si="325"/>
        <v>0</v>
      </c>
      <c r="BK800" s="235">
        <f t="shared" si="336"/>
        <v>0</v>
      </c>
      <c r="BM800" s="109">
        <f t="shared" si="326"/>
        <v>-0.24473112438890773</v>
      </c>
      <c r="BN800" s="213"/>
      <c r="BR800" s="228"/>
      <c r="BS800" s="311"/>
      <c r="BT800" s="3"/>
      <c r="BU800" s="213"/>
      <c r="BV800" s="213"/>
      <c r="BW800" s="291"/>
    </row>
    <row r="801" spans="1:75" x14ac:dyDescent="0.2">
      <c r="A801" s="210"/>
      <c r="B801" s="211"/>
      <c r="C801" s="848" t="str">
        <f ca="1">IF(ISERR(AVERAGE(INDIRECT("B"&amp;(ROW()-INT($B$1/2))):INDIRECT("B"&amp;(ROW()+INT($B$1/2))))),"",AVERAGE(INDIRECT("B"&amp;(ROW()-INT($B$1/2))):INDIRECT("B"&amp;(ROW()+INT($B$1/2)))))</f>
        <v/>
      </c>
      <c r="D801" s="848">
        <f t="shared" si="320"/>
        <v>0</v>
      </c>
      <c r="E801" s="862"/>
      <c r="F801" s="212"/>
      <c r="G801" s="2"/>
      <c r="H801" s="213"/>
      <c r="I801" s="213"/>
      <c r="J801" s="51"/>
      <c r="K801" s="51"/>
      <c r="L801" s="553"/>
      <c r="M801" s="542"/>
      <c r="N801" s="544"/>
      <c r="O801" s="5"/>
      <c r="P801" s="216"/>
      <c r="Q801" s="217"/>
      <c r="R801" s="218"/>
      <c r="S801" s="219">
        <f t="shared" si="327"/>
        <v>0</v>
      </c>
      <c r="T801" s="220">
        <f t="shared" si="328"/>
        <v>0</v>
      </c>
      <c r="U801" s="214">
        <f t="shared" si="337"/>
        <v>0</v>
      </c>
      <c r="W801" s="221"/>
      <c r="X801" s="222"/>
      <c r="Y801" s="222"/>
      <c r="Z801" s="223"/>
      <c r="AA801" s="222"/>
      <c r="AB801" s="224"/>
      <c r="AC801" s="225"/>
      <c r="AD801" s="2">
        <f t="shared" si="322"/>
        <v>0</v>
      </c>
      <c r="AE801" s="2">
        <f t="shared" si="323"/>
        <v>0</v>
      </c>
      <c r="AF801" s="226"/>
      <c r="AG801" s="219">
        <f t="shared" si="329"/>
        <v>0</v>
      </c>
      <c r="AH801" s="234">
        <f t="shared" si="330"/>
        <v>0</v>
      </c>
      <c r="AI801" s="214">
        <f t="shared" si="338"/>
        <v>0</v>
      </c>
      <c r="AK801" s="229">
        <f t="shared" si="331"/>
        <v>0</v>
      </c>
      <c r="AL801" s="226"/>
      <c r="AM801" s="15"/>
      <c r="AN801" s="232" t="e">
        <f t="shared" si="332"/>
        <v>#DIV/0!</v>
      </c>
      <c r="AO801" s="214">
        <f t="shared" si="324"/>
        <v>0</v>
      </c>
      <c r="AQ801" s="210"/>
      <c r="AR801" s="231"/>
      <c r="AS801" s="15"/>
      <c r="AT801" s="232">
        <f t="shared" si="333"/>
        <v>0</v>
      </c>
      <c r="AU801" s="235">
        <f t="shared" si="334"/>
        <v>0</v>
      </c>
      <c r="AY801" s="210"/>
      <c r="AZ801" s="231"/>
      <c r="BA801" s="15"/>
      <c r="BB801" s="232">
        <f t="shared" si="321"/>
        <v>0</v>
      </c>
      <c r="BC801" s="235">
        <f t="shared" si="335"/>
        <v>0</v>
      </c>
      <c r="BG801" s="210"/>
      <c r="BH801" s="231"/>
      <c r="BI801" s="15"/>
      <c r="BJ801" s="232">
        <f t="shared" si="325"/>
        <v>0</v>
      </c>
      <c r="BK801" s="235">
        <f t="shared" si="336"/>
        <v>0</v>
      </c>
      <c r="BM801" s="109">
        <f t="shared" si="326"/>
        <v>-0.24656346188664446</v>
      </c>
      <c r="BN801" s="213"/>
      <c r="BR801" s="228"/>
      <c r="BS801" s="311"/>
      <c r="BT801" s="3"/>
      <c r="BU801" s="213"/>
      <c r="BV801" s="213"/>
      <c r="BW801" s="291"/>
    </row>
    <row r="802" spans="1:75" x14ac:dyDescent="0.2">
      <c r="A802" s="210"/>
      <c r="B802" s="211"/>
      <c r="C802" s="848" t="str">
        <f ca="1">IF(ISERR(AVERAGE(INDIRECT("B"&amp;(ROW()-INT($B$1/2))):INDIRECT("B"&amp;(ROW()+INT($B$1/2))))),"",AVERAGE(INDIRECT("B"&amp;(ROW()-INT($B$1/2))):INDIRECT("B"&amp;(ROW()+INT($B$1/2)))))</f>
        <v/>
      </c>
      <c r="D802" s="848">
        <f t="shared" si="320"/>
        <v>0</v>
      </c>
      <c r="E802" s="275"/>
      <c r="F802" s="212"/>
      <c r="G802" s="2"/>
      <c r="H802" s="213"/>
      <c r="I802" s="213"/>
      <c r="J802" s="51"/>
      <c r="K802" s="51"/>
      <c r="L802" s="553"/>
      <c r="M802" s="542"/>
      <c r="N802" s="544"/>
      <c r="O802" s="5"/>
      <c r="P802" s="216"/>
      <c r="Q802" s="217"/>
      <c r="R802" s="218"/>
      <c r="S802" s="219">
        <f t="shared" si="327"/>
        <v>0</v>
      </c>
      <c r="T802" s="220">
        <f t="shared" si="328"/>
        <v>0</v>
      </c>
      <c r="U802" s="214">
        <f t="shared" si="337"/>
        <v>0</v>
      </c>
      <c r="W802" s="221"/>
      <c r="X802" s="222"/>
      <c r="Y802" s="222"/>
      <c r="Z802" s="223"/>
      <c r="AA802" s="222"/>
      <c r="AB802" s="224"/>
      <c r="AC802" s="225"/>
      <c r="AD802" s="2">
        <f t="shared" si="322"/>
        <v>0</v>
      </c>
      <c r="AE802" s="2">
        <f t="shared" si="323"/>
        <v>0</v>
      </c>
      <c r="AF802" s="226"/>
      <c r="AG802" s="219">
        <f t="shared" si="329"/>
        <v>0</v>
      </c>
      <c r="AH802" s="234">
        <f t="shared" si="330"/>
        <v>0</v>
      </c>
      <c r="AI802" s="214">
        <f t="shared" si="338"/>
        <v>0</v>
      </c>
      <c r="AK802" s="229">
        <f t="shared" si="331"/>
        <v>0</v>
      </c>
      <c r="AL802" s="226"/>
      <c r="AM802" s="15"/>
      <c r="AN802" s="232" t="e">
        <f t="shared" si="332"/>
        <v>#DIV/0!</v>
      </c>
      <c r="AO802" s="214">
        <f t="shared" si="324"/>
        <v>0</v>
      </c>
      <c r="AQ802" s="210"/>
      <c r="AR802" s="231"/>
      <c r="AS802" s="15"/>
      <c r="AT802" s="232">
        <f t="shared" si="333"/>
        <v>0</v>
      </c>
      <c r="AU802" s="235">
        <f t="shared" si="334"/>
        <v>0</v>
      </c>
      <c r="AY802" s="210"/>
      <c r="AZ802" s="231"/>
      <c r="BA802" s="15"/>
      <c r="BB802" s="232">
        <f t="shared" si="321"/>
        <v>0</v>
      </c>
      <c r="BC802" s="235">
        <f t="shared" si="335"/>
        <v>0</v>
      </c>
      <c r="BG802" s="210"/>
      <c r="BH802" s="231"/>
      <c r="BI802" s="15"/>
      <c r="BJ802" s="232">
        <f t="shared" si="325"/>
        <v>0</v>
      </c>
      <c r="BK802" s="235">
        <f t="shared" si="336"/>
        <v>0</v>
      </c>
      <c r="BM802" s="109">
        <f t="shared" si="326"/>
        <v>-0.24839579938438119</v>
      </c>
      <c r="BN802" s="213"/>
      <c r="BR802" s="228"/>
      <c r="BS802" s="311"/>
      <c r="BT802" s="3"/>
      <c r="BU802" s="213"/>
      <c r="BV802" s="213"/>
      <c r="BW802" s="291"/>
    </row>
    <row r="803" spans="1:75" x14ac:dyDescent="0.2">
      <c r="A803" s="210"/>
      <c r="B803" s="211"/>
      <c r="C803" s="848" t="str">
        <f ca="1">IF(ISERR(AVERAGE(INDIRECT("B"&amp;(ROW()-INT($B$1/2))):INDIRECT("B"&amp;(ROW()+INT($B$1/2))))),"",AVERAGE(INDIRECT("B"&amp;(ROW()-INT($B$1/2))):INDIRECT("B"&amp;(ROW()+INT($B$1/2)))))</f>
        <v/>
      </c>
      <c r="D803" s="848">
        <f t="shared" si="320"/>
        <v>0</v>
      </c>
      <c r="E803" s="275"/>
      <c r="F803" s="212"/>
      <c r="G803" s="2"/>
      <c r="H803" s="213"/>
      <c r="I803" s="213"/>
      <c r="J803" s="51"/>
      <c r="K803" s="51"/>
      <c r="L803" s="553"/>
      <c r="M803" s="542"/>
      <c r="N803" s="544"/>
      <c r="O803" s="5"/>
      <c r="P803" s="216"/>
      <c r="Q803" s="217"/>
      <c r="R803" s="218"/>
      <c r="S803" s="219">
        <f t="shared" si="327"/>
        <v>0</v>
      </c>
      <c r="T803" s="220">
        <f t="shared" si="328"/>
        <v>0</v>
      </c>
      <c r="U803" s="214">
        <f t="shared" si="337"/>
        <v>0</v>
      </c>
      <c r="W803" s="221"/>
      <c r="X803" s="222"/>
      <c r="Y803" s="222"/>
      <c r="Z803" s="223"/>
      <c r="AA803" s="222"/>
      <c r="AB803" s="224"/>
      <c r="AC803" s="225"/>
      <c r="AD803" s="2">
        <f t="shared" si="322"/>
        <v>0</v>
      </c>
      <c r="AE803" s="2">
        <f t="shared" si="323"/>
        <v>0</v>
      </c>
      <c r="AF803" s="226"/>
      <c r="AG803" s="219">
        <f t="shared" si="329"/>
        <v>0</v>
      </c>
      <c r="AH803" s="234">
        <f t="shared" si="330"/>
        <v>0</v>
      </c>
      <c r="AI803" s="214">
        <f t="shared" si="338"/>
        <v>0</v>
      </c>
      <c r="AK803" s="229">
        <f t="shared" si="331"/>
        <v>0</v>
      </c>
      <c r="AL803" s="226"/>
      <c r="AM803" s="15"/>
      <c r="AN803" s="232" t="e">
        <f t="shared" si="332"/>
        <v>#DIV/0!</v>
      </c>
      <c r="AO803" s="214">
        <f t="shared" si="324"/>
        <v>0</v>
      </c>
      <c r="AQ803" s="210"/>
      <c r="AR803" s="231"/>
      <c r="AS803" s="15"/>
      <c r="AT803" s="232">
        <f t="shared" si="333"/>
        <v>0</v>
      </c>
      <c r="AU803" s="235">
        <f t="shared" si="334"/>
        <v>0</v>
      </c>
      <c r="AY803" s="210"/>
      <c r="AZ803" s="231"/>
      <c r="BA803" s="15"/>
      <c r="BB803" s="232">
        <f t="shared" si="321"/>
        <v>0</v>
      </c>
      <c r="BC803" s="235">
        <f t="shared" si="335"/>
        <v>0</v>
      </c>
      <c r="BG803" s="210"/>
      <c r="BH803" s="231"/>
      <c r="BI803" s="15"/>
      <c r="BJ803" s="232">
        <f t="shared" si="325"/>
        <v>0</v>
      </c>
      <c r="BK803" s="235">
        <f t="shared" si="336"/>
        <v>0</v>
      </c>
      <c r="BM803" s="109">
        <f t="shared" si="326"/>
        <v>-0.25022813688211792</v>
      </c>
      <c r="BN803" s="213"/>
      <c r="BR803" s="228"/>
      <c r="BS803" s="311"/>
      <c r="BT803" s="3"/>
      <c r="BU803" s="213"/>
      <c r="BV803" s="213"/>
      <c r="BW803" s="291"/>
    </row>
    <row r="804" spans="1:75" x14ac:dyDescent="0.2">
      <c r="A804" s="210"/>
      <c r="B804" s="211"/>
      <c r="C804" s="848" t="str">
        <f ca="1">IF(ISERR(AVERAGE(INDIRECT("B"&amp;(ROW()-INT($B$1/2))):INDIRECT("B"&amp;(ROW()+INT($B$1/2))))),"",AVERAGE(INDIRECT("B"&amp;(ROW()-INT($B$1/2))):INDIRECT("B"&amp;(ROW()+INT($B$1/2)))))</f>
        <v/>
      </c>
      <c r="D804" s="848">
        <f t="shared" si="320"/>
        <v>0</v>
      </c>
      <c r="E804" s="275"/>
      <c r="F804" s="212"/>
      <c r="G804" s="2"/>
      <c r="H804" s="213"/>
      <c r="I804" s="213"/>
      <c r="J804" s="51"/>
      <c r="K804" s="51"/>
      <c r="L804" s="553"/>
      <c r="M804" s="542"/>
      <c r="N804" s="544"/>
      <c r="O804" s="5"/>
      <c r="P804" s="216"/>
      <c r="Q804" s="217"/>
      <c r="R804" s="218"/>
      <c r="S804" s="219">
        <f t="shared" si="327"/>
        <v>0</v>
      </c>
      <c r="T804" s="220">
        <f t="shared" si="328"/>
        <v>0</v>
      </c>
      <c r="U804" s="214">
        <f t="shared" si="337"/>
        <v>0</v>
      </c>
      <c r="W804" s="221"/>
      <c r="X804" s="222"/>
      <c r="Y804" s="222"/>
      <c r="Z804" s="223"/>
      <c r="AA804" s="222"/>
      <c r="AB804" s="224"/>
      <c r="AC804" s="225"/>
      <c r="AD804" s="2">
        <f t="shared" si="322"/>
        <v>0</v>
      </c>
      <c r="AE804" s="2">
        <f t="shared" si="323"/>
        <v>0</v>
      </c>
      <c r="AF804" s="226"/>
      <c r="AG804" s="219">
        <f t="shared" si="329"/>
        <v>0</v>
      </c>
      <c r="AH804" s="234">
        <f t="shared" si="330"/>
        <v>0</v>
      </c>
      <c r="AI804" s="214">
        <f t="shared" si="338"/>
        <v>0</v>
      </c>
      <c r="AK804" s="229">
        <f t="shared" si="331"/>
        <v>0</v>
      </c>
      <c r="AL804" s="226"/>
      <c r="AM804" s="15"/>
      <c r="AN804" s="232" t="e">
        <f t="shared" si="332"/>
        <v>#DIV/0!</v>
      </c>
      <c r="AO804" s="214">
        <f t="shared" si="324"/>
        <v>0</v>
      </c>
      <c r="AQ804" s="210"/>
      <c r="AR804" s="231"/>
      <c r="AS804" s="15"/>
      <c r="AT804" s="232">
        <f t="shared" si="333"/>
        <v>0</v>
      </c>
      <c r="AU804" s="235">
        <f t="shared" si="334"/>
        <v>0</v>
      </c>
      <c r="AY804" s="210"/>
      <c r="AZ804" s="231"/>
      <c r="BA804" s="15"/>
      <c r="BB804" s="232">
        <f t="shared" si="321"/>
        <v>0</v>
      </c>
      <c r="BC804" s="235">
        <f t="shared" si="335"/>
        <v>0</v>
      </c>
      <c r="BG804" s="210"/>
      <c r="BH804" s="231"/>
      <c r="BI804" s="15"/>
      <c r="BJ804" s="232">
        <f t="shared" si="325"/>
        <v>0</v>
      </c>
      <c r="BK804" s="235">
        <f t="shared" si="336"/>
        <v>0</v>
      </c>
      <c r="BM804" s="109">
        <f t="shared" si="326"/>
        <v>-0.25206047437985468</v>
      </c>
      <c r="BN804" s="213"/>
      <c r="BR804" s="228"/>
      <c r="BS804" s="311"/>
      <c r="BT804" s="3"/>
      <c r="BU804" s="213"/>
      <c r="BV804" s="213"/>
      <c r="BW804" s="291"/>
    </row>
    <row r="805" spans="1:75" x14ac:dyDescent="0.2">
      <c r="A805" s="210"/>
      <c r="B805" s="211"/>
      <c r="C805" s="848" t="str">
        <f ca="1">IF(ISERR(AVERAGE(INDIRECT("B"&amp;(ROW()-INT($B$1/2))):INDIRECT("B"&amp;(ROW()+INT($B$1/2))))),"",AVERAGE(INDIRECT("B"&amp;(ROW()-INT($B$1/2))):INDIRECT("B"&amp;(ROW()+INT($B$1/2)))))</f>
        <v/>
      </c>
      <c r="D805" s="848">
        <f t="shared" si="320"/>
        <v>0</v>
      </c>
      <c r="E805" s="275"/>
      <c r="F805" s="212"/>
      <c r="G805" s="2"/>
      <c r="H805" s="213"/>
      <c r="I805" s="213"/>
      <c r="J805" s="51"/>
      <c r="K805" s="51"/>
      <c r="L805" s="553"/>
      <c r="M805" s="542"/>
      <c r="N805" s="544"/>
      <c r="O805" s="5"/>
      <c r="P805" s="216"/>
      <c r="Q805" s="217"/>
      <c r="R805" s="218"/>
      <c r="S805" s="219">
        <f t="shared" si="327"/>
        <v>0</v>
      </c>
      <c r="T805" s="220">
        <f t="shared" si="328"/>
        <v>0</v>
      </c>
      <c r="U805" s="214">
        <f t="shared" si="337"/>
        <v>0</v>
      </c>
      <c r="W805" s="221"/>
      <c r="X805" s="222"/>
      <c r="Y805" s="222"/>
      <c r="Z805" s="223"/>
      <c r="AA805" s="222"/>
      <c r="AB805" s="224"/>
      <c r="AC805" s="225"/>
      <c r="AD805" s="2">
        <f t="shared" si="322"/>
        <v>0</v>
      </c>
      <c r="AE805" s="2">
        <f t="shared" si="323"/>
        <v>0</v>
      </c>
      <c r="AF805" s="226"/>
      <c r="AG805" s="219">
        <f t="shared" si="329"/>
        <v>0</v>
      </c>
      <c r="AH805" s="234">
        <f t="shared" si="330"/>
        <v>0</v>
      </c>
      <c r="AI805" s="214">
        <f t="shared" si="338"/>
        <v>0</v>
      </c>
      <c r="AK805" s="229">
        <f t="shared" si="331"/>
        <v>0</v>
      </c>
      <c r="AL805" s="226"/>
      <c r="AM805" s="15"/>
      <c r="AN805" s="232" t="e">
        <f t="shared" si="332"/>
        <v>#DIV/0!</v>
      </c>
      <c r="AO805" s="214">
        <f t="shared" si="324"/>
        <v>0</v>
      </c>
      <c r="AQ805" s="210"/>
      <c r="AR805" s="231"/>
      <c r="AS805" s="15"/>
      <c r="AT805" s="232">
        <f t="shared" si="333"/>
        <v>0</v>
      </c>
      <c r="AU805" s="235">
        <f t="shared" si="334"/>
        <v>0</v>
      </c>
      <c r="AY805" s="210"/>
      <c r="AZ805" s="231"/>
      <c r="BA805" s="15"/>
      <c r="BB805" s="232">
        <f t="shared" si="321"/>
        <v>0</v>
      </c>
      <c r="BC805" s="235">
        <f t="shared" si="335"/>
        <v>0</v>
      </c>
      <c r="BG805" s="210"/>
      <c r="BH805" s="231"/>
      <c r="BI805" s="15"/>
      <c r="BJ805" s="232">
        <f t="shared" si="325"/>
        <v>0</v>
      </c>
      <c r="BK805" s="235">
        <f t="shared" si="336"/>
        <v>0</v>
      </c>
      <c r="BM805" s="109">
        <f t="shared" si="326"/>
        <v>-0.25389281187759144</v>
      </c>
      <c r="BN805" s="213"/>
      <c r="BR805" s="228"/>
      <c r="BS805" s="311"/>
      <c r="BT805" s="3"/>
      <c r="BU805" s="213"/>
      <c r="BV805" s="213"/>
      <c r="BW805" s="291"/>
    </row>
    <row r="806" spans="1:75" x14ac:dyDescent="0.2">
      <c r="A806" s="210"/>
      <c r="B806" s="211"/>
      <c r="C806" s="848" t="str">
        <f ca="1">IF(ISERR(AVERAGE(INDIRECT("B"&amp;(ROW()-INT($B$1/2))):INDIRECT("B"&amp;(ROW()+INT($B$1/2))))),"",AVERAGE(INDIRECT("B"&amp;(ROW()-INT($B$1/2))):INDIRECT("B"&amp;(ROW()+INT($B$1/2)))))</f>
        <v/>
      </c>
      <c r="D806" s="848">
        <f t="shared" si="320"/>
        <v>0</v>
      </c>
      <c r="E806" s="275"/>
      <c r="F806" s="212"/>
      <c r="G806" s="2"/>
      <c r="H806" s="213"/>
      <c r="I806" s="213"/>
      <c r="J806" s="51"/>
      <c r="K806" s="51"/>
      <c r="L806" s="553"/>
      <c r="M806" s="542"/>
      <c r="N806" s="544"/>
      <c r="O806" s="5"/>
      <c r="P806" s="216"/>
      <c r="Q806" s="217"/>
      <c r="R806" s="218"/>
      <c r="S806" s="219">
        <f t="shared" si="327"/>
        <v>0</v>
      </c>
      <c r="T806" s="220">
        <f t="shared" si="328"/>
        <v>0</v>
      </c>
      <c r="U806" s="214">
        <f t="shared" si="337"/>
        <v>0</v>
      </c>
      <c r="W806" s="221"/>
      <c r="X806" s="222"/>
      <c r="Y806" s="222"/>
      <c r="Z806" s="223"/>
      <c r="AA806" s="222"/>
      <c r="AB806" s="224"/>
      <c r="AC806" s="225"/>
      <c r="AD806" s="2">
        <f t="shared" si="322"/>
        <v>0</v>
      </c>
      <c r="AE806" s="2">
        <f t="shared" si="323"/>
        <v>0</v>
      </c>
      <c r="AF806" s="226"/>
      <c r="AG806" s="219">
        <f t="shared" si="329"/>
        <v>0</v>
      </c>
      <c r="AH806" s="234">
        <f t="shared" si="330"/>
        <v>0</v>
      </c>
      <c r="AI806" s="214">
        <f t="shared" si="338"/>
        <v>0</v>
      </c>
      <c r="AK806" s="229">
        <f t="shared" si="331"/>
        <v>0</v>
      </c>
      <c r="AL806" s="226"/>
      <c r="AM806" s="15"/>
      <c r="AN806" s="232" t="e">
        <f t="shared" si="332"/>
        <v>#DIV/0!</v>
      </c>
      <c r="AO806" s="214">
        <f t="shared" si="324"/>
        <v>0</v>
      </c>
      <c r="AQ806" s="210"/>
      <c r="AR806" s="231"/>
      <c r="AS806" s="15"/>
      <c r="AT806" s="232">
        <f t="shared" si="333"/>
        <v>0</v>
      </c>
      <c r="AU806" s="235">
        <f t="shared" si="334"/>
        <v>0</v>
      </c>
      <c r="AY806" s="210"/>
      <c r="AZ806" s="231"/>
      <c r="BA806" s="15"/>
      <c r="BB806" s="232">
        <f t="shared" si="321"/>
        <v>0</v>
      </c>
      <c r="BC806" s="235">
        <f t="shared" si="335"/>
        <v>0</v>
      </c>
      <c r="BG806" s="210"/>
      <c r="BH806" s="231"/>
      <c r="BI806" s="15"/>
      <c r="BJ806" s="232">
        <f t="shared" si="325"/>
        <v>0</v>
      </c>
      <c r="BK806" s="235">
        <f t="shared" si="336"/>
        <v>0</v>
      </c>
      <c r="BM806" s="109">
        <f t="shared" si="326"/>
        <v>-0.2557251493753282</v>
      </c>
      <c r="BN806" s="213"/>
      <c r="BR806" s="228"/>
      <c r="BS806" s="311"/>
      <c r="BT806" s="3"/>
      <c r="BU806" s="213"/>
      <c r="BV806" s="213"/>
      <c r="BW806" s="291"/>
    </row>
    <row r="807" spans="1:75" x14ac:dyDescent="0.2">
      <c r="A807" s="210"/>
      <c r="B807" s="211"/>
      <c r="C807" s="848" t="str">
        <f ca="1">IF(ISERR(AVERAGE(INDIRECT("B"&amp;(ROW()-INT($B$1/2))):INDIRECT("B"&amp;(ROW()+INT($B$1/2))))),"",AVERAGE(INDIRECT("B"&amp;(ROW()-INT($B$1/2))):INDIRECT("B"&amp;(ROW()+INT($B$1/2)))))</f>
        <v/>
      </c>
      <c r="D807" s="848">
        <f t="shared" si="320"/>
        <v>0</v>
      </c>
      <c r="E807" s="275"/>
      <c r="F807" s="15"/>
      <c r="G807" s="3"/>
      <c r="H807" s="3"/>
      <c r="I807" s="3"/>
      <c r="J807" s="3"/>
      <c r="K807" s="3"/>
      <c r="L807" s="554"/>
      <c r="M807" s="545"/>
      <c r="N807" s="546"/>
      <c r="O807" s="5"/>
      <c r="P807" s="216"/>
      <c r="Q807" s="217"/>
      <c r="R807" s="218"/>
      <c r="S807" s="219">
        <f t="shared" si="327"/>
        <v>0</v>
      </c>
      <c r="T807" s="220">
        <f t="shared" si="328"/>
        <v>0</v>
      </c>
      <c r="U807" s="214">
        <f t="shared" si="337"/>
        <v>0</v>
      </c>
      <c r="W807" s="221"/>
      <c r="X807" s="222"/>
      <c r="Y807" s="222"/>
      <c r="Z807" s="223"/>
      <c r="AA807" s="222"/>
      <c r="AB807" s="224"/>
      <c r="AC807" s="225"/>
      <c r="AD807" s="2">
        <f t="shared" si="322"/>
        <v>0</v>
      </c>
      <c r="AE807" s="2">
        <f t="shared" si="323"/>
        <v>0</v>
      </c>
      <c r="AF807" s="226"/>
      <c r="AG807" s="219">
        <f t="shared" si="329"/>
        <v>0</v>
      </c>
      <c r="AH807" s="234">
        <f t="shared" si="330"/>
        <v>0</v>
      </c>
      <c r="AI807" s="214">
        <f t="shared" si="338"/>
        <v>0</v>
      </c>
      <c r="AK807" s="229">
        <f t="shared" si="331"/>
        <v>0</v>
      </c>
      <c r="AL807" s="226"/>
      <c r="AM807" s="15"/>
      <c r="AN807" s="232" t="e">
        <f t="shared" si="332"/>
        <v>#DIV/0!</v>
      </c>
      <c r="AO807" s="214">
        <f t="shared" si="324"/>
        <v>0</v>
      </c>
      <c r="AQ807" s="210"/>
      <c r="AR807" s="231"/>
      <c r="AS807" s="15"/>
      <c r="AT807" s="232">
        <f t="shared" si="333"/>
        <v>0</v>
      </c>
      <c r="AU807" s="235">
        <f t="shared" si="334"/>
        <v>0</v>
      </c>
      <c r="AY807" s="210"/>
      <c r="AZ807" s="231"/>
      <c r="BA807" s="15"/>
      <c r="BB807" s="232">
        <f t="shared" si="321"/>
        <v>0</v>
      </c>
      <c r="BC807" s="235">
        <f t="shared" si="335"/>
        <v>0</v>
      </c>
      <c r="BG807" s="210"/>
      <c r="BH807" s="231"/>
      <c r="BI807" s="15"/>
      <c r="BJ807" s="232">
        <f t="shared" si="325"/>
        <v>0</v>
      </c>
      <c r="BK807" s="235">
        <f t="shared" si="336"/>
        <v>0</v>
      </c>
      <c r="BM807" s="109">
        <f t="shared" si="326"/>
        <v>-0.25755748687306496</v>
      </c>
      <c r="BN807" s="213"/>
      <c r="BR807" s="228"/>
      <c r="BS807" s="311"/>
      <c r="BT807" s="3"/>
      <c r="BU807" s="213"/>
      <c r="BV807" s="213"/>
      <c r="BW807" s="291"/>
    </row>
    <row r="808" spans="1:75" x14ac:dyDescent="0.2">
      <c r="A808" s="210"/>
      <c r="B808" s="211"/>
      <c r="C808" s="848" t="str">
        <f ca="1">IF(ISERR(AVERAGE(INDIRECT("B"&amp;(ROW()-INT($B$1/2))):INDIRECT("B"&amp;(ROW()+INT($B$1/2))))),"",AVERAGE(INDIRECT("B"&amp;(ROW()-INT($B$1/2))):INDIRECT("B"&amp;(ROW()+INT($B$1/2)))))</f>
        <v/>
      </c>
      <c r="D808" s="848">
        <f t="shared" si="320"/>
        <v>0</v>
      </c>
      <c r="E808" s="275"/>
      <c r="F808" s="15"/>
      <c r="G808" s="3"/>
      <c r="H808" s="3"/>
      <c r="I808" s="3"/>
      <c r="J808" s="3"/>
      <c r="K808" s="3"/>
      <c r="L808" s="554"/>
      <c r="M808" s="545"/>
      <c r="N808" s="546"/>
      <c r="O808" s="5"/>
      <c r="P808" s="216"/>
      <c r="Q808" s="217"/>
      <c r="R808" s="218"/>
      <c r="S808" s="219">
        <f t="shared" si="327"/>
        <v>0</v>
      </c>
      <c r="T808" s="220">
        <f t="shared" si="328"/>
        <v>0</v>
      </c>
      <c r="U808" s="214">
        <f t="shared" si="337"/>
        <v>0</v>
      </c>
      <c r="W808" s="221"/>
      <c r="X808" s="222"/>
      <c r="Y808" s="222"/>
      <c r="Z808" s="223"/>
      <c r="AA808" s="222"/>
      <c r="AB808" s="224"/>
      <c r="AC808" s="225"/>
      <c r="AD808" s="2">
        <f t="shared" si="322"/>
        <v>0</v>
      </c>
      <c r="AE808" s="2">
        <f t="shared" si="323"/>
        <v>0</v>
      </c>
      <c r="AF808" s="226"/>
      <c r="AG808" s="219">
        <f t="shared" si="329"/>
        <v>0</v>
      </c>
      <c r="AH808" s="234">
        <f t="shared" si="330"/>
        <v>0</v>
      </c>
      <c r="AI808" s="214">
        <f t="shared" si="338"/>
        <v>0</v>
      </c>
      <c r="AK808" s="229">
        <f t="shared" si="331"/>
        <v>0</v>
      </c>
      <c r="AL808" s="226"/>
      <c r="AM808" s="15"/>
      <c r="AN808" s="232" t="e">
        <f t="shared" si="332"/>
        <v>#DIV/0!</v>
      </c>
      <c r="AO808" s="214">
        <f t="shared" si="324"/>
        <v>0</v>
      </c>
      <c r="AQ808" s="210"/>
      <c r="AR808" s="231"/>
      <c r="AS808" s="15"/>
      <c r="AT808" s="232">
        <f t="shared" si="333"/>
        <v>0</v>
      </c>
      <c r="AU808" s="235">
        <f t="shared" si="334"/>
        <v>0</v>
      </c>
      <c r="AY808" s="210"/>
      <c r="AZ808" s="231"/>
      <c r="BA808" s="15"/>
      <c r="BB808" s="232">
        <f t="shared" si="321"/>
        <v>0</v>
      </c>
      <c r="BC808" s="235">
        <f t="shared" si="335"/>
        <v>0</v>
      </c>
      <c r="BG808" s="210"/>
      <c r="BH808" s="231"/>
      <c r="BI808" s="15"/>
      <c r="BJ808" s="232">
        <f t="shared" si="325"/>
        <v>0</v>
      </c>
      <c r="BK808" s="235">
        <f t="shared" si="336"/>
        <v>0</v>
      </c>
      <c r="BM808" s="109">
        <f t="shared" si="326"/>
        <v>-0.25938982437080171</v>
      </c>
      <c r="BN808" s="213"/>
      <c r="BR808" s="228"/>
      <c r="BS808" s="311"/>
      <c r="BT808" s="3"/>
      <c r="BU808" s="213"/>
      <c r="BV808" s="213"/>
      <c r="BW808" s="291"/>
    </row>
    <row r="809" spans="1:75" x14ac:dyDescent="0.2">
      <c r="A809" s="210"/>
      <c r="B809" s="211"/>
      <c r="C809" s="848" t="str">
        <f ca="1">IF(ISERR(AVERAGE(INDIRECT("B"&amp;(ROW()-INT($B$1/2))):INDIRECT("B"&amp;(ROW()+INT($B$1/2))))),"",AVERAGE(INDIRECT("B"&amp;(ROW()-INT($B$1/2))):INDIRECT("B"&amp;(ROW()+INT($B$1/2)))))</f>
        <v/>
      </c>
      <c r="D809" s="848">
        <f t="shared" si="320"/>
        <v>0</v>
      </c>
      <c r="E809" s="275"/>
      <c r="F809" s="15"/>
      <c r="G809" s="3"/>
      <c r="H809" s="3"/>
      <c r="I809" s="3"/>
      <c r="J809" s="3"/>
      <c r="K809" s="3"/>
      <c r="L809" s="554"/>
      <c r="M809" s="545"/>
      <c r="N809" s="546"/>
      <c r="O809" s="5"/>
      <c r="P809" s="216"/>
      <c r="Q809" s="217"/>
      <c r="R809" s="218"/>
      <c r="S809" s="219">
        <f t="shared" si="327"/>
        <v>0</v>
      </c>
      <c r="T809" s="220">
        <f t="shared" si="328"/>
        <v>0</v>
      </c>
      <c r="U809" s="214">
        <f t="shared" si="337"/>
        <v>0</v>
      </c>
      <c r="W809" s="221"/>
      <c r="X809" s="222"/>
      <c r="Y809" s="222"/>
      <c r="Z809" s="223"/>
      <c r="AA809" s="222"/>
      <c r="AB809" s="224"/>
      <c r="AC809" s="225"/>
      <c r="AD809" s="2">
        <f t="shared" si="322"/>
        <v>0</v>
      </c>
      <c r="AE809" s="2">
        <f t="shared" si="323"/>
        <v>0</v>
      </c>
      <c r="AF809" s="226"/>
      <c r="AG809" s="219">
        <f t="shared" si="329"/>
        <v>0</v>
      </c>
      <c r="AH809" s="234">
        <f t="shared" si="330"/>
        <v>0</v>
      </c>
      <c r="AI809" s="214">
        <f t="shared" si="338"/>
        <v>0</v>
      </c>
      <c r="AK809" s="229">
        <f t="shared" si="331"/>
        <v>0</v>
      </c>
      <c r="AL809" s="226"/>
      <c r="AM809" s="15"/>
      <c r="AN809" s="232" t="e">
        <f t="shared" si="332"/>
        <v>#DIV/0!</v>
      </c>
      <c r="AO809" s="214">
        <f t="shared" si="324"/>
        <v>0</v>
      </c>
      <c r="AQ809" s="210"/>
      <c r="AR809" s="231"/>
      <c r="AS809" s="15"/>
      <c r="AT809" s="232">
        <f t="shared" si="333"/>
        <v>0</v>
      </c>
      <c r="AU809" s="235">
        <f t="shared" si="334"/>
        <v>0</v>
      </c>
      <c r="AY809" s="210"/>
      <c r="AZ809" s="231"/>
      <c r="BA809" s="15"/>
      <c r="BB809" s="232">
        <f t="shared" si="321"/>
        <v>0</v>
      </c>
      <c r="BC809" s="235">
        <f t="shared" si="335"/>
        <v>0</v>
      </c>
      <c r="BG809" s="210"/>
      <c r="BH809" s="231"/>
      <c r="BI809" s="15"/>
      <c r="BJ809" s="232">
        <f t="shared" si="325"/>
        <v>0</v>
      </c>
      <c r="BK809" s="235">
        <f t="shared" si="336"/>
        <v>0</v>
      </c>
      <c r="BM809" s="109">
        <f t="shared" si="326"/>
        <v>-0.26122216186853847</v>
      </c>
      <c r="BN809" s="213"/>
      <c r="BR809" s="228"/>
      <c r="BS809" s="311"/>
      <c r="BT809" s="3"/>
      <c r="BU809" s="213"/>
      <c r="BV809" s="213"/>
      <c r="BW809" s="291"/>
    </row>
    <row r="810" spans="1:75" x14ac:dyDescent="0.2">
      <c r="A810" s="210"/>
      <c r="B810" s="211"/>
      <c r="C810" s="848" t="str">
        <f ca="1">IF(ISERR(AVERAGE(INDIRECT("B"&amp;(ROW()-INT($B$1/2))):INDIRECT("B"&amp;(ROW()+INT($B$1/2))))),"",AVERAGE(INDIRECT("B"&amp;(ROW()-INT($B$1/2))):INDIRECT("B"&amp;(ROW()+INT($B$1/2)))))</f>
        <v/>
      </c>
      <c r="D810" s="848">
        <f t="shared" si="320"/>
        <v>0</v>
      </c>
      <c r="E810" s="275"/>
      <c r="F810" s="15"/>
      <c r="G810" s="3"/>
      <c r="H810" s="3"/>
      <c r="I810" s="3"/>
      <c r="J810" s="3"/>
      <c r="K810" s="3"/>
      <c r="L810" s="554"/>
      <c r="M810" s="545"/>
      <c r="N810" s="546"/>
      <c r="O810" s="5"/>
      <c r="P810" s="216"/>
      <c r="Q810" s="217"/>
      <c r="R810" s="218"/>
      <c r="S810" s="219">
        <f t="shared" si="327"/>
        <v>0</v>
      </c>
      <c r="T810" s="220">
        <f t="shared" si="328"/>
        <v>0</v>
      </c>
      <c r="U810" s="214">
        <f t="shared" si="337"/>
        <v>0</v>
      </c>
      <c r="W810" s="221"/>
      <c r="X810" s="222"/>
      <c r="Y810" s="222"/>
      <c r="Z810" s="223"/>
      <c r="AA810" s="222"/>
      <c r="AB810" s="224"/>
      <c r="AC810" s="225"/>
      <c r="AD810" s="2">
        <f t="shared" si="322"/>
        <v>0</v>
      </c>
      <c r="AE810" s="2">
        <f t="shared" si="323"/>
        <v>0</v>
      </c>
      <c r="AF810" s="226"/>
      <c r="AG810" s="219">
        <f t="shared" si="329"/>
        <v>0</v>
      </c>
      <c r="AH810" s="234">
        <f t="shared" si="330"/>
        <v>0</v>
      </c>
      <c r="AI810" s="214">
        <f t="shared" si="338"/>
        <v>0</v>
      </c>
      <c r="AK810" s="229">
        <f t="shared" si="331"/>
        <v>0</v>
      </c>
      <c r="AL810" s="226"/>
      <c r="AM810" s="15"/>
      <c r="AN810" s="232" t="e">
        <f t="shared" si="332"/>
        <v>#DIV/0!</v>
      </c>
      <c r="AO810" s="214">
        <f t="shared" si="324"/>
        <v>0</v>
      </c>
      <c r="AQ810" s="210"/>
      <c r="AR810" s="231"/>
      <c r="AS810" s="15"/>
      <c r="AT810" s="232">
        <f t="shared" si="333"/>
        <v>0</v>
      </c>
      <c r="AU810" s="235">
        <f t="shared" si="334"/>
        <v>0</v>
      </c>
      <c r="AY810" s="210"/>
      <c r="AZ810" s="231"/>
      <c r="BA810" s="15"/>
      <c r="BB810" s="232">
        <f t="shared" si="321"/>
        <v>0</v>
      </c>
      <c r="BC810" s="235">
        <f t="shared" si="335"/>
        <v>0</v>
      </c>
      <c r="BG810" s="210"/>
      <c r="BH810" s="231"/>
      <c r="BI810" s="15"/>
      <c r="BJ810" s="232">
        <f t="shared" si="325"/>
        <v>0</v>
      </c>
      <c r="BK810" s="235">
        <f t="shared" si="336"/>
        <v>0</v>
      </c>
      <c r="BM810" s="109">
        <f t="shared" si="326"/>
        <v>-0.26305449936627523</v>
      </c>
      <c r="BN810" s="213"/>
      <c r="BR810" s="228"/>
      <c r="BS810" s="311"/>
      <c r="BT810" s="3"/>
      <c r="BU810" s="213"/>
      <c r="BV810" s="213"/>
      <c r="BW810" s="291"/>
    </row>
    <row r="811" spans="1:75" x14ac:dyDescent="0.2">
      <c r="A811" s="210"/>
      <c r="B811" s="211"/>
      <c r="C811" s="848" t="str">
        <f ca="1">IF(ISERR(AVERAGE(INDIRECT("B"&amp;(ROW()-INT($B$1/2))):INDIRECT("B"&amp;(ROW()+INT($B$1/2))))),"",AVERAGE(INDIRECT("B"&amp;(ROW()-INT($B$1/2))):INDIRECT("B"&amp;(ROW()+INT($B$1/2)))))</f>
        <v/>
      </c>
      <c r="D811" s="848">
        <f t="shared" si="320"/>
        <v>0</v>
      </c>
      <c r="E811" s="275"/>
      <c r="F811" s="15"/>
      <c r="G811" s="3"/>
      <c r="H811" s="3"/>
      <c r="I811" s="3"/>
      <c r="J811" s="3"/>
      <c r="K811" s="3"/>
      <c r="L811" s="554"/>
      <c r="M811" s="545"/>
      <c r="N811" s="546"/>
      <c r="O811" s="5"/>
      <c r="P811" s="216"/>
      <c r="Q811" s="217"/>
      <c r="R811" s="218"/>
      <c r="S811" s="219">
        <f t="shared" si="327"/>
        <v>0</v>
      </c>
      <c r="T811" s="220">
        <f t="shared" si="328"/>
        <v>0</v>
      </c>
      <c r="U811" s="214">
        <f t="shared" si="337"/>
        <v>0</v>
      </c>
      <c r="W811" s="221"/>
      <c r="X811" s="222"/>
      <c r="Y811" s="222"/>
      <c r="Z811" s="223"/>
      <c r="AA811" s="222"/>
      <c r="AB811" s="224"/>
      <c r="AC811" s="225"/>
      <c r="AD811" s="2">
        <f t="shared" si="322"/>
        <v>0</v>
      </c>
      <c r="AE811" s="2">
        <f t="shared" si="323"/>
        <v>0</v>
      </c>
      <c r="AF811" s="226"/>
      <c r="AG811" s="219">
        <f t="shared" si="329"/>
        <v>0</v>
      </c>
      <c r="AH811" s="234">
        <f t="shared" si="330"/>
        <v>0</v>
      </c>
      <c r="AI811" s="214">
        <f t="shared" si="338"/>
        <v>0</v>
      </c>
      <c r="AK811" s="229">
        <f t="shared" si="331"/>
        <v>0</v>
      </c>
      <c r="AL811" s="226"/>
      <c r="AM811" s="15"/>
      <c r="AN811" s="232" t="e">
        <f t="shared" si="332"/>
        <v>#DIV/0!</v>
      </c>
      <c r="AO811" s="214">
        <f t="shared" si="324"/>
        <v>0</v>
      </c>
      <c r="AQ811" s="210"/>
      <c r="AR811" s="231"/>
      <c r="AS811" s="15"/>
      <c r="AT811" s="232">
        <f t="shared" si="333"/>
        <v>0</v>
      </c>
      <c r="AU811" s="235">
        <f t="shared" si="334"/>
        <v>0</v>
      </c>
      <c r="AY811" s="210"/>
      <c r="AZ811" s="231"/>
      <c r="BA811" s="15"/>
      <c r="BB811" s="232">
        <f t="shared" si="321"/>
        <v>0</v>
      </c>
      <c r="BC811" s="235">
        <f t="shared" si="335"/>
        <v>0</v>
      </c>
      <c r="BG811" s="210"/>
      <c r="BH811" s="231"/>
      <c r="BI811" s="15"/>
      <c r="BJ811" s="232">
        <f t="shared" si="325"/>
        <v>0</v>
      </c>
      <c r="BK811" s="235">
        <f t="shared" si="336"/>
        <v>0</v>
      </c>
      <c r="BM811" s="109">
        <f t="shared" si="326"/>
        <v>-0.26488683686401199</v>
      </c>
      <c r="BN811" s="213"/>
      <c r="BR811" s="228"/>
      <c r="BS811" s="311"/>
      <c r="BT811" s="3"/>
      <c r="BU811" s="213"/>
      <c r="BV811" s="213"/>
      <c r="BW811" s="291"/>
    </row>
    <row r="812" spans="1:75" x14ac:dyDescent="0.2">
      <c r="A812" s="210"/>
      <c r="B812" s="211"/>
      <c r="C812" s="848" t="str">
        <f ca="1">IF(ISERR(AVERAGE(INDIRECT("B"&amp;(ROW()-INT($B$1/2))):INDIRECT("B"&amp;(ROW()+INT($B$1/2))))),"",AVERAGE(INDIRECT("B"&amp;(ROW()-INT($B$1/2))):INDIRECT("B"&amp;(ROW()+INT($B$1/2)))))</f>
        <v/>
      </c>
      <c r="D812" s="848">
        <f t="shared" si="320"/>
        <v>0</v>
      </c>
      <c r="E812" s="275"/>
      <c r="F812" s="15"/>
      <c r="G812" s="3"/>
      <c r="H812" s="3"/>
      <c r="I812" s="3"/>
      <c r="J812" s="3"/>
      <c r="K812" s="3"/>
      <c r="L812" s="554"/>
      <c r="M812" s="545"/>
      <c r="N812" s="546"/>
      <c r="O812" s="5"/>
      <c r="P812" s="216"/>
      <c r="Q812" s="217"/>
      <c r="R812" s="218"/>
      <c r="S812" s="219">
        <f t="shared" si="327"/>
        <v>0</v>
      </c>
      <c r="T812" s="220">
        <f t="shared" si="328"/>
        <v>0</v>
      </c>
      <c r="U812" s="214">
        <f t="shared" si="337"/>
        <v>0</v>
      </c>
      <c r="W812" s="221"/>
      <c r="X812" s="222"/>
      <c r="Y812" s="222"/>
      <c r="Z812" s="223"/>
      <c r="AA812" s="222"/>
      <c r="AB812" s="224"/>
      <c r="AC812" s="225"/>
      <c r="AD812" s="2">
        <f t="shared" si="322"/>
        <v>0</v>
      </c>
      <c r="AE812" s="2">
        <f t="shared" si="323"/>
        <v>0</v>
      </c>
      <c r="AF812" s="226"/>
      <c r="AG812" s="219">
        <f t="shared" si="329"/>
        <v>0</v>
      </c>
      <c r="AH812" s="234">
        <f t="shared" si="330"/>
        <v>0</v>
      </c>
      <c r="AI812" s="214">
        <f t="shared" si="338"/>
        <v>0</v>
      </c>
      <c r="AK812" s="229">
        <f t="shared" si="331"/>
        <v>0</v>
      </c>
      <c r="AL812" s="226"/>
      <c r="AM812" s="15"/>
      <c r="AN812" s="232" t="e">
        <f t="shared" si="332"/>
        <v>#DIV/0!</v>
      </c>
      <c r="AO812" s="214">
        <f t="shared" si="324"/>
        <v>0</v>
      </c>
      <c r="AQ812" s="210"/>
      <c r="AR812" s="231"/>
      <c r="AS812" s="15"/>
      <c r="AT812" s="232">
        <f t="shared" si="333"/>
        <v>0</v>
      </c>
      <c r="AU812" s="235">
        <f t="shared" si="334"/>
        <v>0</v>
      </c>
      <c r="AY812" s="210"/>
      <c r="AZ812" s="231"/>
      <c r="BA812" s="15"/>
      <c r="BB812" s="232">
        <f t="shared" si="321"/>
        <v>0</v>
      </c>
      <c r="BC812" s="235">
        <f t="shared" si="335"/>
        <v>0</v>
      </c>
      <c r="BG812" s="210"/>
      <c r="BH812" s="231"/>
      <c r="BI812" s="15"/>
      <c r="BJ812" s="232">
        <f t="shared" si="325"/>
        <v>0</v>
      </c>
      <c r="BK812" s="235">
        <f t="shared" si="336"/>
        <v>0</v>
      </c>
      <c r="BM812" s="109">
        <f t="shared" si="326"/>
        <v>-0.26671917436174875</v>
      </c>
      <c r="BN812" s="213"/>
      <c r="BR812" s="228"/>
      <c r="BS812" s="311"/>
      <c r="BT812" s="3"/>
      <c r="BU812" s="213"/>
      <c r="BV812" s="213"/>
      <c r="BW812" s="291"/>
    </row>
    <row r="813" spans="1:75" x14ac:dyDescent="0.2">
      <c r="A813" s="210"/>
      <c r="B813" s="211"/>
      <c r="C813" s="848" t="str">
        <f ca="1">IF(ISERR(AVERAGE(INDIRECT("B"&amp;(ROW()-INT($B$1/2))):INDIRECT("B"&amp;(ROW()+INT($B$1/2))))),"",AVERAGE(INDIRECT("B"&amp;(ROW()-INT($B$1/2))):INDIRECT("B"&amp;(ROW()+INT($B$1/2)))))</f>
        <v/>
      </c>
      <c r="D813" s="848">
        <f t="shared" si="320"/>
        <v>0</v>
      </c>
      <c r="E813" s="275"/>
      <c r="F813" s="15"/>
      <c r="G813" s="3"/>
      <c r="H813" s="3"/>
      <c r="I813" s="3"/>
      <c r="J813" s="3"/>
      <c r="K813" s="3"/>
      <c r="L813" s="554"/>
      <c r="M813" s="545"/>
      <c r="N813" s="546"/>
      <c r="O813" s="5"/>
      <c r="P813" s="216"/>
      <c r="Q813" s="217"/>
      <c r="R813" s="218"/>
      <c r="S813" s="219">
        <f t="shared" si="327"/>
        <v>0</v>
      </c>
      <c r="T813" s="220">
        <f t="shared" si="328"/>
        <v>0</v>
      </c>
      <c r="U813" s="214">
        <f t="shared" si="337"/>
        <v>0</v>
      </c>
      <c r="W813" s="221"/>
      <c r="X813" s="222"/>
      <c r="Y813" s="222"/>
      <c r="Z813" s="223"/>
      <c r="AA813" s="222"/>
      <c r="AB813" s="224"/>
      <c r="AC813" s="225"/>
      <c r="AD813" s="2">
        <f t="shared" si="322"/>
        <v>0</v>
      </c>
      <c r="AE813" s="2">
        <f t="shared" si="323"/>
        <v>0</v>
      </c>
      <c r="AF813" s="226"/>
      <c r="AG813" s="219">
        <f t="shared" si="329"/>
        <v>0</v>
      </c>
      <c r="AH813" s="234">
        <f t="shared" si="330"/>
        <v>0</v>
      </c>
      <c r="AI813" s="214">
        <f t="shared" si="338"/>
        <v>0</v>
      </c>
      <c r="AK813" s="229">
        <f t="shared" si="331"/>
        <v>0</v>
      </c>
      <c r="AL813" s="226"/>
      <c r="AM813" s="15"/>
      <c r="AN813" s="232" t="e">
        <f t="shared" si="332"/>
        <v>#DIV/0!</v>
      </c>
      <c r="AO813" s="214">
        <f t="shared" si="324"/>
        <v>0</v>
      </c>
      <c r="AQ813" s="210"/>
      <c r="AR813" s="231"/>
      <c r="AS813" s="15"/>
      <c r="AT813" s="232">
        <f t="shared" si="333"/>
        <v>0</v>
      </c>
      <c r="AU813" s="235">
        <f t="shared" si="334"/>
        <v>0</v>
      </c>
      <c r="AY813" s="210"/>
      <c r="AZ813" s="231"/>
      <c r="BA813" s="15"/>
      <c r="BB813" s="232">
        <f t="shared" si="321"/>
        <v>0</v>
      </c>
      <c r="BC813" s="235">
        <f t="shared" si="335"/>
        <v>0</v>
      </c>
      <c r="BG813" s="210"/>
      <c r="BH813" s="231"/>
      <c r="BI813" s="15"/>
      <c r="BJ813" s="232">
        <f t="shared" si="325"/>
        <v>0</v>
      </c>
      <c r="BK813" s="235">
        <f t="shared" si="336"/>
        <v>0</v>
      </c>
      <c r="BM813" s="109">
        <f t="shared" si="326"/>
        <v>-0.2685515118594855</v>
      </c>
      <c r="BN813" s="213"/>
      <c r="BR813" s="228"/>
      <c r="BS813" s="311"/>
      <c r="BT813" s="3"/>
      <c r="BU813" s="213"/>
      <c r="BV813" s="213"/>
      <c r="BW813" s="291"/>
    </row>
    <row r="814" spans="1:75" x14ac:dyDescent="0.2">
      <c r="A814" s="210"/>
      <c r="B814" s="211"/>
      <c r="C814" s="848" t="str">
        <f ca="1">IF(ISERR(AVERAGE(INDIRECT("B"&amp;(ROW()-INT($B$1/2))):INDIRECT("B"&amp;(ROW()+INT($B$1/2))))),"",AVERAGE(INDIRECT("B"&amp;(ROW()-INT($B$1/2))):INDIRECT("B"&amp;(ROW()+INT($B$1/2)))))</f>
        <v/>
      </c>
      <c r="D814" s="848">
        <f t="shared" si="320"/>
        <v>0</v>
      </c>
      <c r="E814" s="275"/>
      <c r="F814" s="15"/>
      <c r="G814" s="3"/>
      <c r="H814" s="3"/>
      <c r="I814" s="3"/>
      <c r="J814" s="3"/>
      <c r="K814" s="3"/>
      <c r="L814" s="554"/>
      <c r="M814" s="545"/>
      <c r="N814" s="546"/>
      <c r="O814" s="5"/>
      <c r="P814" s="216"/>
      <c r="Q814" s="217"/>
      <c r="R814" s="218"/>
      <c r="S814" s="219">
        <f t="shared" si="327"/>
        <v>0</v>
      </c>
      <c r="T814" s="220">
        <f t="shared" si="328"/>
        <v>0</v>
      </c>
      <c r="U814" s="214">
        <f t="shared" si="337"/>
        <v>0</v>
      </c>
      <c r="W814" s="221"/>
      <c r="X814" s="222"/>
      <c r="Y814" s="222"/>
      <c r="Z814" s="223"/>
      <c r="AA814" s="222"/>
      <c r="AB814" s="224"/>
      <c r="AC814" s="225"/>
      <c r="AD814" s="2">
        <f t="shared" si="322"/>
        <v>0</v>
      </c>
      <c r="AE814" s="2">
        <f t="shared" si="323"/>
        <v>0</v>
      </c>
      <c r="AF814" s="226"/>
      <c r="AG814" s="219">
        <f t="shared" si="329"/>
        <v>0</v>
      </c>
      <c r="AH814" s="234">
        <f t="shared" si="330"/>
        <v>0</v>
      </c>
      <c r="AI814" s="214">
        <f t="shared" si="338"/>
        <v>0</v>
      </c>
      <c r="AK814" s="229">
        <f t="shared" si="331"/>
        <v>0</v>
      </c>
      <c r="AL814" s="226"/>
      <c r="AM814" s="15"/>
      <c r="AN814" s="232" t="e">
        <f t="shared" si="332"/>
        <v>#DIV/0!</v>
      </c>
      <c r="AO814" s="214">
        <f t="shared" si="324"/>
        <v>0</v>
      </c>
      <c r="AQ814" s="210"/>
      <c r="AR814" s="231"/>
      <c r="AS814" s="15"/>
      <c r="AT814" s="232">
        <f t="shared" si="333"/>
        <v>0</v>
      </c>
      <c r="AU814" s="235">
        <f t="shared" si="334"/>
        <v>0</v>
      </c>
      <c r="AY814" s="210"/>
      <c r="AZ814" s="231"/>
      <c r="BA814" s="15"/>
      <c r="BB814" s="232">
        <f t="shared" si="321"/>
        <v>0</v>
      </c>
      <c r="BC814" s="235">
        <f t="shared" si="335"/>
        <v>0</v>
      </c>
      <c r="BG814" s="210"/>
      <c r="BH814" s="231"/>
      <c r="BI814" s="15"/>
      <c r="BJ814" s="232">
        <f t="shared" si="325"/>
        <v>0</v>
      </c>
      <c r="BK814" s="235">
        <f t="shared" si="336"/>
        <v>0</v>
      </c>
      <c r="BM814" s="109">
        <f t="shared" si="326"/>
        <v>-0.27038384935722226</v>
      </c>
      <c r="BN814" s="213"/>
      <c r="BR814" s="228"/>
      <c r="BS814" s="311"/>
      <c r="BT814" s="3"/>
      <c r="BU814" s="213"/>
      <c r="BV814" s="213"/>
      <c r="BW814" s="291"/>
    </row>
    <row r="815" spans="1:75" x14ac:dyDescent="0.2">
      <c r="A815" s="210"/>
      <c r="B815" s="211"/>
      <c r="C815" s="848" t="str">
        <f ca="1">IF(ISERR(AVERAGE(INDIRECT("B"&amp;(ROW()-INT($B$1/2))):INDIRECT("B"&amp;(ROW()+INT($B$1/2))))),"",AVERAGE(INDIRECT("B"&amp;(ROW()-INT($B$1/2))):INDIRECT("B"&amp;(ROW()+INT($B$1/2)))))</f>
        <v/>
      </c>
      <c r="D815" s="848">
        <f t="shared" si="320"/>
        <v>0</v>
      </c>
      <c r="E815" s="275"/>
      <c r="F815" s="15"/>
      <c r="G815" s="3"/>
      <c r="H815" s="3"/>
      <c r="I815" s="3"/>
      <c r="J815" s="3"/>
      <c r="K815" s="3"/>
      <c r="L815" s="554"/>
      <c r="M815" s="545"/>
      <c r="N815" s="546"/>
      <c r="O815" s="5"/>
      <c r="P815" s="216"/>
      <c r="Q815" s="217"/>
      <c r="R815" s="218"/>
      <c r="S815" s="219">
        <f t="shared" si="327"/>
        <v>0</v>
      </c>
      <c r="T815" s="220">
        <f t="shared" si="328"/>
        <v>0</v>
      </c>
      <c r="U815" s="214">
        <f t="shared" si="337"/>
        <v>0</v>
      </c>
      <c r="W815" s="221"/>
      <c r="X815" s="222"/>
      <c r="Y815" s="222"/>
      <c r="Z815" s="223"/>
      <c r="AA815" s="222"/>
      <c r="AB815" s="224"/>
      <c r="AC815" s="225"/>
      <c r="AD815" s="2">
        <f t="shared" si="322"/>
        <v>0</v>
      </c>
      <c r="AE815" s="2">
        <f t="shared" si="323"/>
        <v>0</v>
      </c>
      <c r="AF815" s="226"/>
      <c r="AG815" s="219">
        <f t="shared" si="329"/>
        <v>0</v>
      </c>
      <c r="AH815" s="234">
        <f t="shared" si="330"/>
        <v>0</v>
      </c>
      <c r="AI815" s="214">
        <f t="shared" si="338"/>
        <v>0</v>
      </c>
      <c r="AK815" s="229">
        <f t="shared" si="331"/>
        <v>0</v>
      </c>
      <c r="AL815" s="226"/>
      <c r="AM815" s="15"/>
      <c r="AN815" s="232" t="e">
        <f t="shared" si="332"/>
        <v>#DIV/0!</v>
      </c>
      <c r="AO815" s="214">
        <f t="shared" si="324"/>
        <v>0</v>
      </c>
      <c r="AQ815" s="210"/>
      <c r="AR815" s="231"/>
      <c r="AS815" s="15"/>
      <c r="AT815" s="232">
        <f t="shared" si="333"/>
        <v>0</v>
      </c>
      <c r="AU815" s="235">
        <f t="shared" si="334"/>
        <v>0</v>
      </c>
      <c r="AY815" s="210"/>
      <c r="AZ815" s="231"/>
      <c r="BA815" s="15"/>
      <c r="BB815" s="232">
        <f t="shared" si="321"/>
        <v>0</v>
      </c>
      <c r="BC815" s="235">
        <f t="shared" si="335"/>
        <v>0</v>
      </c>
      <c r="BG815" s="210"/>
      <c r="BH815" s="231"/>
      <c r="BI815" s="15"/>
      <c r="BJ815" s="232">
        <f t="shared" si="325"/>
        <v>0</v>
      </c>
      <c r="BK815" s="235">
        <f t="shared" si="336"/>
        <v>0</v>
      </c>
      <c r="BM815" s="109">
        <f t="shared" si="326"/>
        <v>-0.27221618685495902</v>
      </c>
      <c r="BN815" s="213"/>
      <c r="BR815" s="228"/>
      <c r="BS815" s="311"/>
      <c r="BT815" s="3"/>
      <c r="BU815" s="213"/>
      <c r="BV815" s="213"/>
      <c r="BW815" s="291"/>
    </row>
    <row r="816" spans="1:75" x14ac:dyDescent="0.2">
      <c r="A816" s="210"/>
      <c r="B816" s="211"/>
      <c r="C816" s="848" t="str">
        <f ca="1">IF(ISERR(AVERAGE(INDIRECT("B"&amp;(ROW()-INT($B$1/2))):INDIRECT("B"&amp;(ROW()+INT($B$1/2))))),"",AVERAGE(INDIRECT("B"&amp;(ROW()-INT($B$1/2))):INDIRECT("B"&amp;(ROW()+INT($B$1/2)))))</f>
        <v/>
      </c>
      <c r="D816" s="848">
        <f t="shared" si="320"/>
        <v>0</v>
      </c>
      <c r="E816" s="275"/>
      <c r="F816" s="15"/>
      <c r="G816" s="3"/>
      <c r="H816" s="3"/>
      <c r="I816" s="3"/>
      <c r="J816" s="3"/>
      <c r="K816" s="3"/>
      <c r="L816" s="554"/>
      <c r="M816" s="545"/>
      <c r="N816" s="546"/>
      <c r="O816" s="5"/>
      <c r="P816" s="216"/>
      <c r="Q816" s="217"/>
      <c r="R816" s="218"/>
      <c r="S816" s="219">
        <f t="shared" si="327"/>
        <v>0</v>
      </c>
      <c r="T816" s="220">
        <f t="shared" si="328"/>
        <v>0</v>
      </c>
      <c r="U816" s="214">
        <f t="shared" si="337"/>
        <v>0</v>
      </c>
      <c r="W816" s="221"/>
      <c r="X816" s="222"/>
      <c r="Y816" s="222"/>
      <c r="Z816" s="223"/>
      <c r="AA816" s="222"/>
      <c r="AB816" s="224"/>
      <c r="AC816" s="225"/>
      <c r="AD816" s="2">
        <f t="shared" si="322"/>
        <v>0</v>
      </c>
      <c r="AE816" s="2">
        <f t="shared" si="323"/>
        <v>0</v>
      </c>
      <c r="AF816" s="226"/>
      <c r="AG816" s="219">
        <f t="shared" si="329"/>
        <v>0</v>
      </c>
      <c r="AH816" s="234">
        <f t="shared" si="330"/>
        <v>0</v>
      </c>
      <c r="AI816" s="214">
        <f t="shared" si="338"/>
        <v>0</v>
      </c>
      <c r="AK816" s="229">
        <f t="shared" si="331"/>
        <v>0</v>
      </c>
      <c r="AL816" s="226"/>
      <c r="AM816" s="15"/>
      <c r="AN816" s="232" t="e">
        <f t="shared" si="332"/>
        <v>#DIV/0!</v>
      </c>
      <c r="AO816" s="214">
        <f t="shared" si="324"/>
        <v>0</v>
      </c>
      <c r="AQ816" s="210"/>
      <c r="AR816" s="231"/>
      <c r="AS816" s="15"/>
      <c r="AT816" s="232">
        <f t="shared" si="333"/>
        <v>0</v>
      </c>
      <c r="AU816" s="235">
        <f t="shared" si="334"/>
        <v>0</v>
      </c>
      <c r="AY816" s="210"/>
      <c r="AZ816" s="231"/>
      <c r="BA816" s="15"/>
      <c r="BB816" s="232">
        <f t="shared" si="321"/>
        <v>0</v>
      </c>
      <c r="BC816" s="235">
        <f t="shared" si="335"/>
        <v>0</v>
      </c>
      <c r="BG816" s="210"/>
      <c r="BH816" s="231"/>
      <c r="BI816" s="15"/>
      <c r="BJ816" s="232">
        <f t="shared" si="325"/>
        <v>0</v>
      </c>
      <c r="BK816" s="235">
        <f t="shared" si="336"/>
        <v>0</v>
      </c>
      <c r="BM816" s="109">
        <f t="shared" si="326"/>
        <v>-0.27404852435269578</v>
      </c>
      <c r="BN816" s="213"/>
      <c r="BR816" s="228"/>
      <c r="BS816" s="311"/>
      <c r="BT816" s="3"/>
      <c r="BU816" s="213"/>
      <c r="BV816" s="213"/>
      <c r="BW816" s="291"/>
    </row>
    <row r="817" spans="1:75" x14ac:dyDescent="0.2">
      <c r="A817" s="210"/>
      <c r="B817" s="211"/>
      <c r="C817" s="848" t="str">
        <f ca="1">IF(ISERR(AVERAGE(INDIRECT("B"&amp;(ROW()-INT($B$1/2))):INDIRECT("B"&amp;(ROW()+INT($B$1/2))))),"",AVERAGE(INDIRECT("B"&amp;(ROW()-INT($B$1/2))):INDIRECT("B"&amp;(ROW()+INT($B$1/2)))))</f>
        <v/>
      </c>
      <c r="D817" s="848">
        <f t="shared" si="320"/>
        <v>0</v>
      </c>
      <c r="E817" s="275"/>
      <c r="F817" s="15"/>
      <c r="G817" s="3"/>
      <c r="H817" s="3"/>
      <c r="I817" s="3"/>
      <c r="J817" s="3"/>
      <c r="K817" s="3"/>
      <c r="L817" s="554"/>
      <c r="M817" s="545"/>
      <c r="N817" s="546"/>
      <c r="O817" s="5"/>
      <c r="P817" s="216"/>
      <c r="Q817" s="217"/>
      <c r="R817" s="218"/>
      <c r="S817" s="219">
        <f t="shared" si="327"/>
        <v>0</v>
      </c>
      <c r="T817" s="220">
        <f t="shared" si="328"/>
        <v>0</v>
      </c>
      <c r="U817" s="214">
        <f t="shared" si="337"/>
        <v>0</v>
      </c>
      <c r="W817" s="221"/>
      <c r="X817" s="222"/>
      <c r="Y817" s="222"/>
      <c r="Z817" s="223"/>
      <c r="AA817" s="222"/>
      <c r="AB817" s="224"/>
      <c r="AC817" s="225"/>
      <c r="AD817" s="2">
        <f t="shared" si="322"/>
        <v>0</v>
      </c>
      <c r="AE817" s="2">
        <f t="shared" si="323"/>
        <v>0</v>
      </c>
      <c r="AF817" s="226"/>
      <c r="AG817" s="219">
        <f t="shared" si="329"/>
        <v>0</v>
      </c>
      <c r="AH817" s="234">
        <f t="shared" si="330"/>
        <v>0</v>
      </c>
      <c r="AI817" s="214">
        <f t="shared" si="338"/>
        <v>0</v>
      </c>
      <c r="AK817" s="229">
        <f t="shared" si="331"/>
        <v>0</v>
      </c>
      <c r="AL817" s="226"/>
      <c r="AM817" s="15"/>
      <c r="AN817" s="232" t="e">
        <f t="shared" si="332"/>
        <v>#DIV/0!</v>
      </c>
      <c r="AO817" s="214">
        <f t="shared" si="324"/>
        <v>0</v>
      </c>
      <c r="AQ817" s="210"/>
      <c r="AR817" s="231"/>
      <c r="AS817" s="15"/>
      <c r="AT817" s="232">
        <f t="shared" si="333"/>
        <v>0</v>
      </c>
      <c r="AU817" s="235">
        <f t="shared" si="334"/>
        <v>0</v>
      </c>
      <c r="AY817" s="210"/>
      <c r="AZ817" s="231"/>
      <c r="BA817" s="15"/>
      <c r="BB817" s="232">
        <f t="shared" si="321"/>
        <v>0</v>
      </c>
      <c r="BC817" s="235">
        <f t="shared" si="335"/>
        <v>0</v>
      </c>
      <c r="BG817" s="210"/>
      <c r="BH817" s="231"/>
      <c r="BI817" s="15"/>
      <c r="BJ817" s="232">
        <f t="shared" si="325"/>
        <v>0</v>
      </c>
      <c r="BK817" s="235">
        <f t="shared" si="336"/>
        <v>0</v>
      </c>
      <c r="BM817" s="109">
        <f t="shared" si="326"/>
        <v>-0.27588086185043253</v>
      </c>
      <c r="BN817" s="213"/>
      <c r="BR817" s="228"/>
      <c r="BS817" s="311"/>
      <c r="BT817" s="3"/>
      <c r="BU817" s="213"/>
      <c r="BV817" s="213"/>
      <c r="BW817" s="291"/>
    </row>
    <row r="818" spans="1:75" x14ac:dyDescent="0.2">
      <c r="A818" s="210"/>
      <c r="B818" s="211"/>
      <c r="C818" s="848" t="str">
        <f ca="1">IF(ISERR(AVERAGE(INDIRECT("B"&amp;(ROW()-INT($B$1/2))):INDIRECT("B"&amp;(ROW()+INT($B$1/2))))),"",AVERAGE(INDIRECT("B"&amp;(ROW()-INT($B$1/2))):INDIRECT("B"&amp;(ROW()+INT($B$1/2)))))</f>
        <v/>
      </c>
      <c r="D818" s="848">
        <f t="shared" si="320"/>
        <v>0</v>
      </c>
      <c r="E818" s="275"/>
      <c r="F818" s="15"/>
      <c r="G818" s="3"/>
      <c r="H818" s="3"/>
      <c r="I818" s="3"/>
      <c r="J818" s="3"/>
      <c r="K818" s="3"/>
      <c r="L818" s="554"/>
      <c r="M818" s="545"/>
      <c r="N818" s="546"/>
      <c r="O818" s="5"/>
      <c r="P818" s="216"/>
      <c r="Q818" s="217"/>
      <c r="R818" s="218"/>
      <c r="S818" s="219">
        <f t="shared" si="327"/>
        <v>0</v>
      </c>
      <c r="T818" s="220">
        <f t="shared" si="328"/>
        <v>0</v>
      </c>
      <c r="U818" s="214">
        <f t="shared" si="337"/>
        <v>0</v>
      </c>
      <c r="W818" s="221"/>
      <c r="X818" s="222"/>
      <c r="Y818" s="222"/>
      <c r="Z818" s="223"/>
      <c r="AA818" s="222"/>
      <c r="AB818" s="224"/>
      <c r="AC818" s="225"/>
      <c r="AD818" s="2">
        <f t="shared" si="322"/>
        <v>0</v>
      </c>
      <c r="AE818" s="2">
        <f t="shared" si="323"/>
        <v>0</v>
      </c>
      <c r="AF818" s="226"/>
      <c r="AG818" s="219">
        <f t="shared" si="329"/>
        <v>0</v>
      </c>
      <c r="AH818" s="234">
        <f t="shared" si="330"/>
        <v>0</v>
      </c>
      <c r="AI818" s="214">
        <f t="shared" si="338"/>
        <v>0</v>
      </c>
      <c r="AK818" s="229">
        <f t="shared" si="331"/>
        <v>0</v>
      </c>
      <c r="AL818" s="226"/>
      <c r="AM818" s="15"/>
      <c r="AN818" s="232" t="e">
        <f t="shared" si="332"/>
        <v>#DIV/0!</v>
      </c>
      <c r="AO818" s="214">
        <f t="shared" si="324"/>
        <v>0</v>
      </c>
      <c r="AQ818" s="210"/>
      <c r="AR818" s="231"/>
      <c r="AS818" s="15"/>
      <c r="AT818" s="232">
        <f t="shared" si="333"/>
        <v>0</v>
      </c>
      <c r="AU818" s="235">
        <f t="shared" si="334"/>
        <v>0</v>
      </c>
      <c r="AY818" s="210"/>
      <c r="AZ818" s="231"/>
      <c r="BA818" s="15"/>
      <c r="BB818" s="232">
        <f t="shared" si="321"/>
        <v>0</v>
      </c>
      <c r="BC818" s="235">
        <f t="shared" si="335"/>
        <v>0</v>
      </c>
      <c r="BG818" s="210"/>
      <c r="BH818" s="231"/>
      <c r="BI818" s="15"/>
      <c r="BJ818" s="232">
        <f t="shared" si="325"/>
        <v>0</v>
      </c>
      <c r="BK818" s="235">
        <f t="shared" si="336"/>
        <v>0</v>
      </c>
      <c r="BM818" s="109">
        <f t="shared" si="326"/>
        <v>-0.27771319934816929</v>
      </c>
      <c r="BN818" s="213"/>
      <c r="BR818" s="228"/>
      <c r="BS818" s="311"/>
      <c r="BT818" s="3"/>
      <c r="BU818" s="213"/>
      <c r="BV818" s="213"/>
      <c r="BW818" s="291"/>
    </row>
    <row r="819" spans="1:75" x14ac:dyDescent="0.2">
      <c r="A819" s="210"/>
      <c r="B819" s="211"/>
      <c r="C819" s="848" t="str">
        <f ca="1">IF(ISERR(AVERAGE(INDIRECT("B"&amp;(ROW()-INT($B$1/2))):INDIRECT("B"&amp;(ROW()+INT($B$1/2))))),"",AVERAGE(INDIRECT("B"&amp;(ROW()-INT($B$1/2))):INDIRECT("B"&amp;(ROW()+INT($B$1/2)))))</f>
        <v/>
      </c>
      <c r="D819" s="848">
        <f t="shared" si="320"/>
        <v>0</v>
      </c>
      <c r="E819" s="275"/>
      <c r="F819" s="15"/>
      <c r="G819" s="3"/>
      <c r="H819" s="3"/>
      <c r="I819" s="3"/>
      <c r="J819" s="3"/>
      <c r="K819" s="3"/>
      <c r="L819" s="554"/>
      <c r="M819" s="545"/>
      <c r="N819" s="546"/>
      <c r="O819" s="5"/>
      <c r="P819" s="216"/>
      <c r="Q819" s="217"/>
      <c r="R819" s="218"/>
      <c r="S819" s="219">
        <f t="shared" si="327"/>
        <v>0</v>
      </c>
      <c r="T819" s="220">
        <f t="shared" si="328"/>
        <v>0</v>
      </c>
      <c r="U819" s="214">
        <f t="shared" si="337"/>
        <v>0</v>
      </c>
      <c r="W819" s="221"/>
      <c r="X819" s="222"/>
      <c r="Y819" s="222"/>
      <c r="Z819" s="223"/>
      <c r="AA819" s="222"/>
      <c r="AB819" s="224"/>
      <c r="AC819" s="225"/>
      <c r="AD819" s="2">
        <f t="shared" si="322"/>
        <v>0</v>
      </c>
      <c r="AE819" s="2">
        <f t="shared" si="323"/>
        <v>0</v>
      </c>
      <c r="AF819" s="226"/>
      <c r="AG819" s="219">
        <f t="shared" si="329"/>
        <v>0</v>
      </c>
      <c r="AH819" s="234">
        <f t="shared" si="330"/>
        <v>0</v>
      </c>
      <c r="AI819" s="214">
        <f t="shared" si="338"/>
        <v>0</v>
      </c>
      <c r="AK819" s="229">
        <f t="shared" si="331"/>
        <v>0</v>
      </c>
      <c r="AL819" s="226"/>
      <c r="AM819" s="15"/>
      <c r="AN819" s="232" t="e">
        <f t="shared" si="332"/>
        <v>#DIV/0!</v>
      </c>
      <c r="AO819" s="214">
        <f t="shared" si="324"/>
        <v>0</v>
      </c>
      <c r="AQ819" s="210"/>
      <c r="AR819" s="231"/>
      <c r="AS819" s="15"/>
      <c r="AT819" s="232">
        <f t="shared" si="333"/>
        <v>0</v>
      </c>
      <c r="AU819" s="235">
        <f t="shared" si="334"/>
        <v>0</v>
      </c>
      <c r="AY819" s="210"/>
      <c r="AZ819" s="231"/>
      <c r="BA819" s="15"/>
      <c r="BB819" s="232">
        <f t="shared" si="321"/>
        <v>0</v>
      </c>
      <c r="BC819" s="235">
        <f t="shared" si="335"/>
        <v>0</v>
      </c>
      <c r="BG819" s="210"/>
      <c r="BH819" s="231"/>
      <c r="BI819" s="15"/>
      <c r="BJ819" s="232">
        <f t="shared" si="325"/>
        <v>0</v>
      </c>
      <c r="BK819" s="235">
        <f t="shared" si="336"/>
        <v>0</v>
      </c>
      <c r="BM819" s="109">
        <f t="shared" si="326"/>
        <v>-0.27954553684590605</v>
      </c>
      <c r="BN819" s="213"/>
      <c r="BR819" s="228"/>
      <c r="BS819" s="311"/>
      <c r="BT819" s="3"/>
      <c r="BU819" s="213"/>
      <c r="BV819" s="213"/>
      <c r="BW819" s="291"/>
    </row>
    <row r="820" spans="1:75" x14ac:dyDescent="0.2">
      <c r="A820" s="210"/>
      <c r="B820" s="211"/>
      <c r="C820" s="848" t="str">
        <f ca="1">IF(ISERR(AVERAGE(INDIRECT("B"&amp;(ROW()-INT($B$1/2))):INDIRECT("B"&amp;(ROW()+INT($B$1/2))))),"",AVERAGE(INDIRECT("B"&amp;(ROW()-INT($B$1/2))):INDIRECT("B"&amp;(ROW()+INT($B$1/2)))))</f>
        <v/>
      </c>
      <c r="D820" s="848">
        <f t="shared" si="320"/>
        <v>0</v>
      </c>
      <c r="E820" s="275"/>
      <c r="F820" s="15"/>
      <c r="G820" s="3"/>
      <c r="H820" s="3"/>
      <c r="I820" s="3"/>
      <c r="J820" s="3"/>
      <c r="K820" s="3"/>
      <c r="L820" s="554"/>
      <c r="M820" s="545"/>
      <c r="N820" s="546"/>
      <c r="O820" s="5"/>
      <c r="P820" s="216"/>
      <c r="Q820" s="217"/>
      <c r="R820" s="218"/>
      <c r="S820" s="219">
        <f t="shared" si="327"/>
        <v>0</v>
      </c>
      <c r="T820" s="220">
        <f t="shared" si="328"/>
        <v>0</v>
      </c>
      <c r="U820" s="214">
        <f t="shared" si="337"/>
        <v>0</v>
      </c>
      <c r="W820" s="221"/>
      <c r="X820" s="222"/>
      <c r="Y820" s="222"/>
      <c r="Z820" s="223"/>
      <c r="AA820" s="222"/>
      <c r="AB820" s="224"/>
      <c r="AC820" s="225"/>
      <c r="AD820" s="2">
        <f t="shared" si="322"/>
        <v>0</v>
      </c>
      <c r="AE820" s="2">
        <f t="shared" si="323"/>
        <v>0</v>
      </c>
      <c r="AF820" s="226"/>
      <c r="AG820" s="219">
        <f t="shared" si="329"/>
        <v>0</v>
      </c>
      <c r="AH820" s="234">
        <f t="shared" si="330"/>
        <v>0</v>
      </c>
      <c r="AI820" s="214">
        <f t="shared" si="338"/>
        <v>0</v>
      </c>
      <c r="AK820" s="229">
        <f t="shared" si="331"/>
        <v>0</v>
      </c>
      <c r="AL820" s="226"/>
      <c r="AM820" s="15"/>
      <c r="AN820" s="232" t="e">
        <f t="shared" si="332"/>
        <v>#DIV/0!</v>
      </c>
      <c r="AO820" s="214">
        <f t="shared" si="324"/>
        <v>0</v>
      </c>
      <c r="AQ820" s="210"/>
      <c r="AR820" s="231"/>
      <c r="AS820" s="15"/>
      <c r="AT820" s="232">
        <f t="shared" si="333"/>
        <v>0</v>
      </c>
      <c r="AU820" s="235">
        <f t="shared" si="334"/>
        <v>0</v>
      </c>
      <c r="AY820" s="210"/>
      <c r="AZ820" s="231"/>
      <c r="BA820" s="15"/>
      <c r="BB820" s="232">
        <f t="shared" si="321"/>
        <v>0</v>
      </c>
      <c r="BC820" s="235">
        <f t="shared" si="335"/>
        <v>0</v>
      </c>
      <c r="BG820" s="210"/>
      <c r="BH820" s="231"/>
      <c r="BI820" s="15"/>
      <c r="BJ820" s="232">
        <f t="shared" si="325"/>
        <v>0</v>
      </c>
      <c r="BK820" s="235">
        <f t="shared" si="336"/>
        <v>0</v>
      </c>
      <c r="BM820" s="109">
        <f t="shared" si="326"/>
        <v>-0.28137787434364281</v>
      </c>
      <c r="BN820" s="213"/>
      <c r="BR820" s="228"/>
      <c r="BS820" s="311"/>
      <c r="BT820" s="3"/>
      <c r="BU820" s="213"/>
      <c r="BV820" s="213"/>
      <c r="BW820" s="291"/>
    </row>
    <row r="821" spans="1:75" x14ac:dyDescent="0.2">
      <c r="A821" s="210"/>
      <c r="B821" s="211"/>
      <c r="C821" s="848" t="str">
        <f ca="1">IF(ISERR(AVERAGE(INDIRECT("B"&amp;(ROW()-INT($B$1/2))):INDIRECT("B"&amp;(ROW()+INT($B$1/2))))),"",AVERAGE(INDIRECT("B"&amp;(ROW()-INT($B$1/2))):INDIRECT("B"&amp;(ROW()+INT($B$1/2)))))</f>
        <v/>
      </c>
      <c r="D821" s="848">
        <f t="shared" si="320"/>
        <v>0</v>
      </c>
      <c r="E821" s="275"/>
      <c r="F821" s="15"/>
      <c r="G821" s="3"/>
      <c r="H821" s="3"/>
      <c r="I821" s="3"/>
      <c r="J821" s="3"/>
      <c r="K821" s="3"/>
      <c r="L821" s="554"/>
      <c r="M821" s="545"/>
      <c r="N821" s="546"/>
      <c r="O821" s="5"/>
      <c r="P821" s="216"/>
      <c r="Q821" s="217"/>
      <c r="R821" s="218"/>
      <c r="S821" s="219">
        <f t="shared" si="327"/>
        <v>0</v>
      </c>
      <c r="T821" s="220">
        <f t="shared" si="328"/>
        <v>0</v>
      </c>
      <c r="U821" s="214">
        <f t="shared" si="337"/>
        <v>0</v>
      </c>
      <c r="W821" s="221"/>
      <c r="X821" s="222"/>
      <c r="Y821" s="222"/>
      <c r="Z821" s="223"/>
      <c r="AA821" s="222"/>
      <c r="AB821" s="224"/>
      <c r="AC821" s="225"/>
      <c r="AD821" s="2">
        <f t="shared" si="322"/>
        <v>0</v>
      </c>
      <c r="AE821" s="2">
        <f t="shared" si="323"/>
        <v>0</v>
      </c>
      <c r="AF821" s="226"/>
      <c r="AG821" s="219">
        <f t="shared" si="329"/>
        <v>0</v>
      </c>
      <c r="AH821" s="234">
        <f t="shared" si="330"/>
        <v>0</v>
      </c>
      <c r="AI821" s="214">
        <f t="shared" si="338"/>
        <v>0</v>
      </c>
      <c r="AK821" s="229">
        <f t="shared" si="331"/>
        <v>0</v>
      </c>
      <c r="AL821" s="226"/>
      <c r="AM821" s="15"/>
      <c r="AN821" s="232" t="e">
        <f t="shared" si="332"/>
        <v>#DIV/0!</v>
      </c>
      <c r="AO821" s="214">
        <f t="shared" si="324"/>
        <v>0</v>
      </c>
      <c r="AQ821" s="210"/>
      <c r="AR821" s="231"/>
      <c r="AS821" s="15"/>
      <c r="AT821" s="232">
        <f t="shared" si="333"/>
        <v>0</v>
      </c>
      <c r="AU821" s="235">
        <f t="shared" si="334"/>
        <v>0</v>
      </c>
      <c r="AY821" s="210"/>
      <c r="AZ821" s="231"/>
      <c r="BA821" s="15"/>
      <c r="BB821" s="232">
        <f t="shared" si="321"/>
        <v>0</v>
      </c>
      <c r="BC821" s="235">
        <f t="shared" si="335"/>
        <v>0</v>
      </c>
      <c r="BG821" s="210"/>
      <c r="BH821" s="231"/>
      <c r="BI821" s="15"/>
      <c r="BJ821" s="232">
        <f t="shared" si="325"/>
        <v>0</v>
      </c>
      <c r="BK821" s="235">
        <f t="shared" si="336"/>
        <v>0</v>
      </c>
      <c r="BM821" s="109">
        <f t="shared" si="326"/>
        <v>-0.28321021184137957</v>
      </c>
      <c r="BN821" s="213"/>
      <c r="BR821" s="228"/>
      <c r="BS821" s="311"/>
      <c r="BT821" s="3"/>
      <c r="BU821" s="213"/>
      <c r="BV821" s="213"/>
      <c r="BW821" s="291"/>
    </row>
    <row r="822" spans="1:75" x14ac:dyDescent="0.2">
      <c r="A822" s="210"/>
      <c r="B822" s="211"/>
      <c r="C822" s="848" t="str">
        <f ca="1">IF(ISERR(AVERAGE(INDIRECT("B"&amp;(ROW()-INT($B$1/2))):INDIRECT("B"&amp;(ROW()+INT($B$1/2))))),"",AVERAGE(INDIRECT("B"&amp;(ROW()-INT($B$1/2))):INDIRECT("B"&amp;(ROW()+INT($B$1/2)))))</f>
        <v/>
      </c>
      <c r="D822" s="848">
        <f t="shared" si="320"/>
        <v>0</v>
      </c>
      <c r="E822" s="275"/>
      <c r="F822" s="15"/>
      <c r="G822" s="3"/>
      <c r="H822" s="3"/>
      <c r="I822" s="3"/>
      <c r="J822" s="3"/>
      <c r="K822" s="3"/>
      <c r="L822" s="554"/>
      <c r="M822" s="545"/>
      <c r="N822" s="546"/>
      <c r="O822" s="5"/>
      <c r="P822" s="216"/>
      <c r="Q822" s="217"/>
      <c r="R822" s="218"/>
      <c r="S822" s="219">
        <f t="shared" si="327"/>
        <v>0</v>
      </c>
      <c r="T822" s="220">
        <f t="shared" si="328"/>
        <v>0</v>
      </c>
      <c r="U822" s="214">
        <f t="shared" si="337"/>
        <v>0</v>
      </c>
      <c r="W822" s="221"/>
      <c r="X822" s="222"/>
      <c r="Y822" s="222"/>
      <c r="Z822" s="223"/>
      <c r="AA822" s="222"/>
      <c r="AB822" s="224"/>
      <c r="AC822" s="225"/>
      <c r="AD822" s="2">
        <f t="shared" si="322"/>
        <v>0</v>
      </c>
      <c r="AE822" s="2">
        <f t="shared" si="323"/>
        <v>0</v>
      </c>
      <c r="AF822" s="226"/>
      <c r="AG822" s="219">
        <f t="shared" si="329"/>
        <v>0</v>
      </c>
      <c r="AH822" s="234">
        <f t="shared" si="330"/>
        <v>0</v>
      </c>
      <c r="AI822" s="214">
        <f t="shared" si="338"/>
        <v>0</v>
      </c>
      <c r="AK822" s="229">
        <f t="shared" si="331"/>
        <v>0</v>
      </c>
      <c r="AL822" s="226"/>
      <c r="AM822" s="15"/>
      <c r="AN822" s="232" t="e">
        <f t="shared" si="332"/>
        <v>#DIV/0!</v>
      </c>
      <c r="AO822" s="214">
        <f t="shared" si="324"/>
        <v>0</v>
      </c>
      <c r="AQ822" s="210"/>
      <c r="AR822" s="231"/>
      <c r="AS822" s="15"/>
      <c r="AT822" s="232">
        <f t="shared" si="333"/>
        <v>0</v>
      </c>
      <c r="AU822" s="235">
        <f t="shared" si="334"/>
        <v>0</v>
      </c>
      <c r="AY822" s="210"/>
      <c r="AZ822" s="231"/>
      <c r="BA822" s="15"/>
      <c r="BB822" s="232">
        <f t="shared" si="321"/>
        <v>0</v>
      </c>
      <c r="BC822" s="235">
        <f t="shared" si="335"/>
        <v>0</v>
      </c>
      <c r="BG822" s="210"/>
      <c r="BH822" s="231"/>
      <c r="BI822" s="15"/>
      <c r="BJ822" s="232">
        <f t="shared" si="325"/>
        <v>0</v>
      </c>
      <c r="BK822" s="235">
        <f t="shared" si="336"/>
        <v>0</v>
      </c>
      <c r="BM822" s="109">
        <f t="shared" si="326"/>
        <v>-0.28504254933911632</v>
      </c>
      <c r="BN822" s="213"/>
      <c r="BR822" s="228"/>
      <c r="BS822" s="311"/>
      <c r="BT822" s="3"/>
      <c r="BU822" s="213"/>
      <c r="BV822" s="213"/>
      <c r="BW822" s="291"/>
    </row>
    <row r="823" spans="1:75" x14ac:dyDescent="0.2">
      <c r="A823" s="210"/>
      <c r="B823" s="211"/>
      <c r="C823" s="848" t="str">
        <f ca="1">IF(ISERR(AVERAGE(INDIRECT("B"&amp;(ROW()-INT($B$1/2))):INDIRECT("B"&amp;(ROW()+INT($B$1/2))))),"",AVERAGE(INDIRECT("B"&amp;(ROW()-INT($B$1/2))):INDIRECT("B"&amp;(ROW()+INT($B$1/2)))))</f>
        <v/>
      </c>
      <c r="D823" s="848">
        <f t="shared" si="320"/>
        <v>0</v>
      </c>
      <c r="E823" s="275"/>
      <c r="F823" s="15"/>
      <c r="G823" s="3"/>
      <c r="H823" s="3"/>
      <c r="I823" s="3"/>
      <c r="J823" s="3"/>
      <c r="K823" s="3"/>
      <c r="L823" s="554"/>
      <c r="M823" s="545"/>
      <c r="N823" s="546"/>
      <c r="O823" s="5"/>
      <c r="P823" s="216"/>
      <c r="Q823" s="217"/>
      <c r="R823" s="218"/>
      <c r="S823" s="219">
        <f t="shared" si="327"/>
        <v>0</v>
      </c>
      <c r="T823" s="220">
        <f t="shared" si="328"/>
        <v>0</v>
      </c>
      <c r="U823" s="214">
        <f t="shared" si="337"/>
        <v>0</v>
      </c>
      <c r="W823" s="221"/>
      <c r="X823" s="222"/>
      <c r="Y823" s="222"/>
      <c r="Z823" s="223"/>
      <c r="AA823" s="222"/>
      <c r="AB823" s="224"/>
      <c r="AC823" s="225"/>
      <c r="AD823" s="2">
        <f t="shared" si="322"/>
        <v>0</v>
      </c>
      <c r="AE823" s="2">
        <f t="shared" si="323"/>
        <v>0</v>
      </c>
      <c r="AF823" s="226"/>
      <c r="AG823" s="219">
        <f t="shared" si="329"/>
        <v>0</v>
      </c>
      <c r="AH823" s="234">
        <f t="shared" si="330"/>
        <v>0</v>
      </c>
      <c r="AI823" s="214">
        <f t="shared" si="338"/>
        <v>0</v>
      </c>
      <c r="AK823" s="229">
        <f t="shared" si="331"/>
        <v>0</v>
      </c>
      <c r="AL823" s="226"/>
      <c r="AM823" s="15"/>
      <c r="AN823" s="232" t="e">
        <f t="shared" si="332"/>
        <v>#DIV/0!</v>
      </c>
      <c r="AO823" s="214">
        <f t="shared" si="324"/>
        <v>0</v>
      </c>
      <c r="AQ823" s="210"/>
      <c r="AR823" s="231"/>
      <c r="AS823" s="15"/>
      <c r="AT823" s="232">
        <f t="shared" si="333"/>
        <v>0</v>
      </c>
      <c r="AU823" s="235">
        <f t="shared" si="334"/>
        <v>0</v>
      </c>
      <c r="AY823" s="210"/>
      <c r="AZ823" s="231"/>
      <c r="BA823" s="15"/>
      <c r="BB823" s="232">
        <f t="shared" si="321"/>
        <v>0</v>
      </c>
      <c r="BC823" s="235">
        <f t="shared" si="335"/>
        <v>0</v>
      </c>
      <c r="BG823" s="210"/>
      <c r="BH823" s="231"/>
      <c r="BI823" s="15"/>
      <c r="BJ823" s="232">
        <f t="shared" si="325"/>
        <v>0</v>
      </c>
      <c r="BK823" s="235">
        <f t="shared" si="336"/>
        <v>0</v>
      </c>
      <c r="BM823" s="109">
        <f t="shared" si="326"/>
        <v>-0.28687488683685308</v>
      </c>
      <c r="BN823" s="213"/>
      <c r="BR823" s="228"/>
      <c r="BS823" s="311"/>
      <c r="BT823" s="3"/>
      <c r="BU823" s="213"/>
      <c r="BV823" s="213"/>
      <c r="BW823" s="291"/>
    </row>
    <row r="824" spans="1:75" x14ac:dyDescent="0.2">
      <c r="A824" s="210"/>
      <c r="B824" s="211"/>
      <c r="C824" s="848" t="str">
        <f ca="1">IF(ISERR(AVERAGE(INDIRECT("B"&amp;(ROW()-INT($B$1/2))):INDIRECT("B"&amp;(ROW()+INT($B$1/2))))),"",AVERAGE(INDIRECT("B"&amp;(ROW()-INT($B$1/2))):INDIRECT("B"&amp;(ROW()+INT($B$1/2)))))</f>
        <v/>
      </c>
      <c r="D824" s="848">
        <f t="shared" si="320"/>
        <v>0</v>
      </c>
      <c r="E824" s="275"/>
      <c r="F824" s="15"/>
      <c r="G824" s="3"/>
      <c r="H824" s="3"/>
      <c r="I824" s="3"/>
      <c r="J824" s="3"/>
      <c r="K824" s="3"/>
      <c r="L824" s="554"/>
      <c r="M824" s="545"/>
      <c r="N824" s="546"/>
      <c r="O824" s="5"/>
      <c r="P824" s="216"/>
      <c r="Q824" s="217"/>
      <c r="R824" s="218"/>
      <c r="S824" s="219">
        <f t="shared" si="327"/>
        <v>0</v>
      </c>
      <c r="T824" s="220">
        <f t="shared" si="328"/>
        <v>0</v>
      </c>
      <c r="U824" s="214">
        <f t="shared" si="337"/>
        <v>0</v>
      </c>
      <c r="W824" s="221"/>
      <c r="X824" s="222"/>
      <c r="Y824" s="222"/>
      <c r="Z824" s="223"/>
      <c r="AA824" s="222"/>
      <c r="AB824" s="224"/>
      <c r="AC824" s="225"/>
      <c r="AD824" s="2">
        <f t="shared" si="322"/>
        <v>0</v>
      </c>
      <c r="AE824" s="2">
        <f t="shared" si="323"/>
        <v>0</v>
      </c>
      <c r="AF824" s="226"/>
      <c r="AG824" s="219">
        <f t="shared" si="329"/>
        <v>0</v>
      </c>
      <c r="AH824" s="234">
        <f t="shared" si="330"/>
        <v>0</v>
      </c>
      <c r="AI824" s="214">
        <f t="shared" si="338"/>
        <v>0</v>
      </c>
      <c r="AK824" s="229">
        <f t="shared" si="331"/>
        <v>0</v>
      </c>
      <c r="AL824" s="226"/>
      <c r="AM824" s="15"/>
      <c r="AN824" s="232" t="e">
        <f t="shared" si="332"/>
        <v>#DIV/0!</v>
      </c>
      <c r="AO824" s="214">
        <f t="shared" si="324"/>
        <v>0</v>
      </c>
      <c r="AQ824" s="210"/>
      <c r="AR824" s="231"/>
      <c r="AS824" s="15"/>
      <c r="AT824" s="232">
        <f t="shared" si="333"/>
        <v>0</v>
      </c>
      <c r="AU824" s="235">
        <f t="shared" si="334"/>
        <v>0</v>
      </c>
      <c r="AY824" s="210"/>
      <c r="AZ824" s="231"/>
      <c r="BA824" s="15"/>
      <c r="BB824" s="232">
        <f t="shared" si="321"/>
        <v>0</v>
      </c>
      <c r="BC824" s="235">
        <f t="shared" si="335"/>
        <v>0</v>
      </c>
      <c r="BG824" s="210"/>
      <c r="BH824" s="231"/>
      <c r="BI824" s="15"/>
      <c r="BJ824" s="232">
        <f t="shared" si="325"/>
        <v>0</v>
      </c>
      <c r="BK824" s="235">
        <f t="shared" si="336"/>
        <v>0</v>
      </c>
      <c r="BM824" s="109">
        <f t="shared" si="326"/>
        <v>-0.28870722433458984</v>
      </c>
      <c r="BN824" s="213"/>
      <c r="BR824" s="228"/>
      <c r="BS824" s="311"/>
      <c r="BT824" s="3"/>
      <c r="BU824" s="213"/>
      <c r="BV824" s="213"/>
      <c r="BW824" s="291"/>
    </row>
    <row r="825" spans="1:75" x14ac:dyDescent="0.2">
      <c r="A825" s="210"/>
      <c r="B825" s="211"/>
      <c r="C825" s="848" t="str">
        <f ca="1">IF(ISERR(AVERAGE(INDIRECT("B"&amp;(ROW()-INT($B$1/2))):INDIRECT("B"&amp;(ROW()+INT($B$1/2))))),"",AVERAGE(INDIRECT("B"&amp;(ROW()-INT($B$1/2))):INDIRECT("B"&amp;(ROW()+INT($B$1/2)))))</f>
        <v/>
      </c>
      <c r="D825" s="848">
        <f t="shared" si="320"/>
        <v>0</v>
      </c>
      <c r="E825" s="275"/>
      <c r="F825" s="15"/>
      <c r="G825" s="3"/>
      <c r="H825" s="3"/>
      <c r="I825" s="3"/>
      <c r="J825" s="3"/>
      <c r="K825" s="3"/>
      <c r="L825" s="554"/>
      <c r="M825" s="545"/>
      <c r="N825" s="546"/>
      <c r="O825" s="5"/>
      <c r="P825" s="216"/>
      <c r="Q825" s="217"/>
      <c r="R825" s="218"/>
      <c r="S825" s="219">
        <f t="shared" si="327"/>
        <v>0</v>
      </c>
      <c r="T825" s="220">
        <f t="shared" si="328"/>
        <v>0</v>
      </c>
      <c r="U825" s="214">
        <f t="shared" si="337"/>
        <v>0</v>
      </c>
      <c r="W825" s="221"/>
      <c r="X825" s="222"/>
      <c r="Y825" s="222"/>
      <c r="Z825" s="223"/>
      <c r="AA825" s="222"/>
      <c r="AB825" s="224"/>
      <c r="AC825" s="225"/>
      <c r="AD825" s="2">
        <f t="shared" si="322"/>
        <v>0</v>
      </c>
      <c r="AE825" s="2">
        <f t="shared" si="323"/>
        <v>0</v>
      </c>
      <c r="AF825" s="226"/>
      <c r="AG825" s="219">
        <f t="shared" si="329"/>
        <v>0</v>
      </c>
      <c r="AH825" s="234">
        <f t="shared" si="330"/>
        <v>0</v>
      </c>
      <c r="AI825" s="214">
        <f t="shared" si="338"/>
        <v>0</v>
      </c>
      <c r="AK825" s="229">
        <f t="shared" si="331"/>
        <v>0</v>
      </c>
      <c r="AL825" s="226"/>
      <c r="AM825" s="15"/>
      <c r="AN825" s="232" t="e">
        <f t="shared" si="332"/>
        <v>#DIV/0!</v>
      </c>
      <c r="AO825" s="214">
        <f t="shared" si="324"/>
        <v>0</v>
      </c>
      <c r="AQ825" s="210"/>
      <c r="AR825" s="231"/>
      <c r="AS825" s="15"/>
      <c r="AT825" s="232">
        <f t="shared" si="333"/>
        <v>0</v>
      </c>
      <c r="AU825" s="235">
        <f t="shared" si="334"/>
        <v>0</v>
      </c>
      <c r="AY825" s="210"/>
      <c r="AZ825" s="231"/>
      <c r="BA825" s="15"/>
      <c r="BB825" s="232">
        <f t="shared" si="321"/>
        <v>0</v>
      </c>
      <c r="BC825" s="235">
        <f t="shared" si="335"/>
        <v>0</v>
      </c>
      <c r="BG825" s="210"/>
      <c r="BH825" s="231"/>
      <c r="BI825" s="15"/>
      <c r="BJ825" s="232">
        <f t="shared" si="325"/>
        <v>0</v>
      </c>
      <c r="BK825" s="235">
        <f t="shared" si="336"/>
        <v>0</v>
      </c>
      <c r="BM825" s="109">
        <f t="shared" si="326"/>
        <v>-0.2905395618323266</v>
      </c>
      <c r="BN825" s="213"/>
      <c r="BR825" s="228"/>
      <c r="BS825" s="311"/>
      <c r="BT825" s="3"/>
      <c r="BU825" s="213"/>
      <c r="BV825" s="213"/>
      <c r="BW825" s="291"/>
    </row>
    <row r="826" spans="1:75" x14ac:dyDescent="0.2">
      <c r="A826" s="210"/>
      <c r="B826" s="211"/>
      <c r="C826" s="848" t="str">
        <f ca="1">IF(ISERR(AVERAGE(INDIRECT("B"&amp;(ROW()-INT($B$1/2))):INDIRECT("B"&amp;(ROW()+INT($B$1/2))))),"",AVERAGE(INDIRECT("B"&amp;(ROW()-INT($B$1/2))):INDIRECT("B"&amp;(ROW()+INT($B$1/2)))))</f>
        <v/>
      </c>
      <c r="D826" s="848">
        <f t="shared" si="320"/>
        <v>0</v>
      </c>
      <c r="E826" s="275"/>
      <c r="F826" s="15"/>
      <c r="G826" s="3"/>
      <c r="H826" s="3"/>
      <c r="I826" s="3"/>
      <c r="J826" s="3"/>
      <c r="K826" s="3"/>
      <c r="L826" s="554"/>
      <c r="M826" s="545"/>
      <c r="N826" s="546"/>
      <c r="O826" s="5"/>
      <c r="P826" s="216"/>
      <c r="Q826" s="217"/>
      <c r="R826" s="218"/>
      <c r="S826" s="219">
        <f t="shared" si="327"/>
        <v>0</v>
      </c>
      <c r="T826" s="220">
        <f t="shared" si="328"/>
        <v>0</v>
      </c>
      <c r="U826" s="214">
        <f t="shared" si="337"/>
        <v>0</v>
      </c>
      <c r="W826" s="221"/>
      <c r="X826" s="222"/>
      <c r="Y826" s="222"/>
      <c r="Z826" s="223"/>
      <c r="AA826" s="222"/>
      <c r="AB826" s="224"/>
      <c r="AC826" s="225"/>
      <c r="AD826" s="2">
        <f t="shared" si="322"/>
        <v>0</v>
      </c>
      <c r="AE826" s="2">
        <f t="shared" si="323"/>
        <v>0</v>
      </c>
      <c r="AF826" s="226"/>
      <c r="AG826" s="219">
        <f t="shared" si="329"/>
        <v>0</v>
      </c>
      <c r="AH826" s="234">
        <f t="shared" si="330"/>
        <v>0</v>
      </c>
      <c r="AI826" s="214">
        <f t="shared" si="338"/>
        <v>0</v>
      </c>
      <c r="AK826" s="229">
        <f t="shared" si="331"/>
        <v>0</v>
      </c>
      <c r="AL826" s="226"/>
      <c r="AM826" s="15"/>
      <c r="AN826" s="232" t="e">
        <f t="shared" si="332"/>
        <v>#DIV/0!</v>
      </c>
      <c r="AO826" s="214">
        <f t="shared" si="324"/>
        <v>0</v>
      </c>
      <c r="AQ826" s="210"/>
      <c r="AR826" s="231"/>
      <c r="AS826" s="15"/>
      <c r="AT826" s="232">
        <f t="shared" si="333"/>
        <v>0</v>
      </c>
      <c r="AU826" s="235">
        <f t="shared" si="334"/>
        <v>0</v>
      </c>
      <c r="AY826" s="210"/>
      <c r="AZ826" s="231"/>
      <c r="BA826" s="15"/>
      <c r="BB826" s="232">
        <f t="shared" si="321"/>
        <v>0</v>
      </c>
      <c r="BC826" s="235">
        <f t="shared" si="335"/>
        <v>0</v>
      </c>
      <c r="BG826" s="210"/>
      <c r="BH826" s="231"/>
      <c r="BI826" s="15"/>
      <c r="BJ826" s="232">
        <f t="shared" si="325"/>
        <v>0</v>
      </c>
      <c r="BK826" s="235">
        <f t="shared" si="336"/>
        <v>0</v>
      </c>
      <c r="BM826" s="109">
        <f t="shared" si="326"/>
        <v>-0.29237189933006336</v>
      </c>
      <c r="BN826" s="213"/>
      <c r="BR826" s="228"/>
      <c r="BS826" s="311"/>
      <c r="BT826" s="3"/>
      <c r="BU826" s="213"/>
      <c r="BV826" s="213"/>
      <c r="BW826" s="291"/>
    </row>
    <row r="827" spans="1:75" x14ac:dyDescent="0.2">
      <c r="A827" s="210"/>
      <c r="B827" s="211"/>
      <c r="C827" s="848" t="str">
        <f ca="1">IF(ISERR(AVERAGE(INDIRECT("B"&amp;(ROW()-INT($B$1/2))):INDIRECT("B"&amp;(ROW()+INT($B$1/2))))),"",AVERAGE(INDIRECT("B"&amp;(ROW()-INT($B$1/2))):INDIRECT("B"&amp;(ROW()+INT($B$1/2)))))</f>
        <v/>
      </c>
      <c r="D827" s="848">
        <f t="shared" si="320"/>
        <v>0</v>
      </c>
      <c r="E827" s="275"/>
      <c r="F827" s="15"/>
      <c r="G827" s="3"/>
      <c r="H827" s="3"/>
      <c r="I827" s="3"/>
      <c r="J827" s="3"/>
      <c r="K827" s="3"/>
      <c r="L827" s="554"/>
      <c r="M827" s="545"/>
      <c r="N827" s="546"/>
      <c r="O827" s="5"/>
      <c r="P827" s="216"/>
      <c r="Q827" s="217"/>
      <c r="R827" s="218"/>
      <c r="S827" s="219">
        <f t="shared" si="327"/>
        <v>0</v>
      </c>
      <c r="T827" s="220">
        <f t="shared" si="328"/>
        <v>0</v>
      </c>
      <c r="U827" s="214">
        <f t="shared" si="337"/>
        <v>0</v>
      </c>
      <c r="W827" s="221"/>
      <c r="X827" s="222"/>
      <c r="Y827" s="222"/>
      <c r="Z827" s="223"/>
      <c r="AA827" s="222"/>
      <c r="AB827" s="224"/>
      <c r="AC827" s="225"/>
      <c r="AD827" s="2">
        <f t="shared" si="322"/>
        <v>0</v>
      </c>
      <c r="AE827" s="2">
        <f t="shared" si="323"/>
        <v>0</v>
      </c>
      <c r="AF827" s="226"/>
      <c r="AG827" s="219">
        <f t="shared" si="329"/>
        <v>0</v>
      </c>
      <c r="AH827" s="234">
        <f t="shared" si="330"/>
        <v>0</v>
      </c>
      <c r="AI827" s="214">
        <f t="shared" si="338"/>
        <v>0</v>
      </c>
      <c r="AK827" s="229">
        <f t="shared" si="331"/>
        <v>0</v>
      </c>
      <c r="AL827" s="226"/>
      <c r="AM827" s="15"/>
      <c r="AN827" s="232" t="e">
        <f t="shared" si="332"/>
        <v>#DIV/0!</v>
      </c>
      <c r="AO827" s="214">
        <f t="shared" si="324"/>
        <v>0</v>
      </c>
      <c r="AQ827" s="210"/>
      <c r="AR827" s="231"/>
      <c r="AS827" s="15"/>
      <c r="AT827" s="232">
        <f t="shared" si="333"/>
        <v>0</v>
      </c>
      <c r="AU827" s="235">
        <f t="shared" si="334"/>
        <v>0</v>
      </c>
      <c r="AY827" s="210"/>
      <c r="AZ827" s="231"/>
      <c r="BA827" s="15"/>
      <c r="BB827" s="232">
        <f t="shared" si="321"/>
        <v>0</v>
      </c>
      <c r="BC827" s="235">
        <f t="shared" si="335"/>
        <v>0</v>
      </c>
      <c r="BG827" s="210"/>
      <c r="BH827" s="231"/>
      <c r="BI827" s="15"/>
      <c r="BJ827" s="232">
        <f t="shared" si="325"/>
        <v>0</v>
      </c>
      <c r="BK827" s="235">
        <f t="shared" si="336"/>
        <v>0</v>
      </c>
      <c r="BM827" s="109">
        <f t="shared" si="326"/>
        <v>-0.29420423682780011</v>
      </c>
      <c r="BN827" s="213"/>
      <c r="BR827" s="228"/>
      <c r="BS827" s="311"/>
      <c r="BT827" s="3"/>
      <c r="BU827" s="213"/>
      <c r="BV827" s="213"/>
      <c r="BW827" s="291"/>
    </row>
    <row r="828" spans="1:75" x14ac:dyDescent="0.2">
      <c r="A828" s="210"/>
      <c r="B828" s="211"/>
      <c r="C828" s="848" t="str">
        <f ca="1">IF(ISERR(AVERAGE(INDIRECT("B"&amp;(ROW()-INT($B$1/2))):INDIRECT("B"&amp;(ROW()+INT($B$1/2))))),"",AVERAGE(INDIRECT("B"&amp;(ROW()-INT($B$1/2))):INDIRECT("B"&amp;(ROW()+INT($B$1/2)))))</f>
        <v/>
      </c>
      <c r="D828" s="848">
        <f t="shared" si="320"/>
        <v>0</v>
      </c>
      <c r="E828" s="275"/>
      <c r="F828" s="15"/>
      <c r="G828" s="3"/>
      <c r="H828" s="3"/>
      <c r="I828" s="3"/>
      <c r="J828" s="3"/>
      <c r="K828" s="3"/>
      <c r="L828" s="554"/>
      <c r="M828" s="545"/>
      <c r="N828" s="546"/>
      <c r="O828" s="5"/>
      <c r="P828" s="216"/>
      <c r="Q828" s="217"/>
      <c r="R828" s="218"/>
      <c r="S828" s="219">
        <f t="shared" si="327"/>
        <v>0</v>
      </c>
      <c r="T828" s="220">
        <f t="shared" si="328"/>
        <v>0</v>
      </c>
      <c r="U828" s="214">
        <f t="shared" si="337"/>
        <v>0</v>
      </c>
      <c r="W828" s="221"/>
      <c r="X828" s="222"/>
      <c r="Y828" s="222"/>
      <c r="Z828" s="223"/>
      <c r="AA828" s="222"/>
      <c r="AB828" s="224"/>
      <c r="AC828" s="225"/>
      <c r="AD828" s="2">
        <f t="shared" si="322"/>
        <v>0</v>
      </c>
      <c r="AE828" s="2">
        <f t="shared" si="323"/>
        <v>0</v>
      </c>
      <c r="AF828" s="226"/>
      <c r="AG828" s="219">
        <f t="shared" si="329"/>
        <v>0</v>
      </c>
      <c r="AH828" s="234">
        <f t="shared" si="330"/>
        <v>0</v>
      </c>
      <c r="AI828" s="214">
        <f t="shared" si="338"/>
        <v>0</v>
      </c>
      <c r="AK828" s="229">
        <f t="shared" si="331"/>
        <v>0</v>
      </c>
      <c r="AL828" s="226"/>
      <c r="AM828" s="15"/>
      <c r="AN828" s="232" t="e">
        <f t="shared" si="332"/>
        <v>#DIV/0!</v>
      </c>
      <c r="AO828" s="214">
        <f t="shared" si="324"/>
        <v>0</v>
      </c>
      <c r="AQ828" s="210"/>
      <c r="AR828" s="231"/>
      <c r="AS828" s="15"/>
      <c r="AT828" s="232">
        <f t="shared" si="333"/>
        <v>0</v>
      </c>
      <c r="AU828" s="235">
        <f t="shared" si="334"/>
        <v>0</v>
      </c>
      <c r="AY828" s="210"/>
      <c r="AZ828" s="231"/>
      <c r="BA828" s="15"/>
      <c r="BB828" s="232">
        <f t="shared" si="321"/>
        <v>0</v>
      </c>
      <c r="BC828" s="235">
        <f t="shared" si="335"/>
        <v>0</v>
      </c>
      <c r="BG828" s="210"/>
      <c r="BH828" s="231"/>
      <c r="BI828" s="15"/>
      <c r="BJ828" s="232">
        <f t="shared" si="325"/>
        <v>0</v>
      </c>
      <c r="BK828" s="235">
        <f t="shared" si="336"/>
        <v>0</v>
      </c>
      <c r="BM828" s="109">
        <f t="shared" si="326"/>
        <v>-0.29603657432553687</v>
      </c>
      <c r="BN828" s="213"/>
      <c r="BR828" s="228"/>
      <c r="BS828" s="311"/>
      <c r="BT828" s="3"/>
      <c r="BU828" s="213"/>
      <c r="BV828" s="213"/>
      <c r="BW828" s="291"/>
    </row>
    <row r="829" spans="1:75" x14ac:dyDescent="0.2">
      <c r="A829" s="210"/>
      <c r="B829" s="211"/>
      <c r="C829" s="848" t="str">
        <f ca="1">IF(ISERR(AVERAGE(INDIRECT("B"&amp;(ROW()-INT($B$1/2))):INDIRECT("B"&amp;(ROW()+INT($B$1/2))))),"",AVERAGE(INDIRECT("B"&amp;(ROW()-INT($B$1/2))):INDIRECT("B"&amp;(ROW()+INT($B$1/2)))))</f>
        <v/>
      </c>
      <c r="D829" s="848">
        <f t="shared" si="320"/>
        <v>0</v>
      </c>
      <c r="E829" s="275"/>
      <c r="F829" s="15"/>
      <c r="G829" s="3"/>
      <c r="H829" s="3"/>
      <c r="I829" s="3"/>
      <c r="J829" s="3"/>
      <c r="K829" s="3"/>
      <c r="L829" s="554"/>
      <c r="M829" s="545"/>
      <c r="N829" s="546"/>
      <c r="O829" s="5"/>
      <c r="P829" s="216"/>
      <c r="Q829" s="217"/>
      <c r="R829" s="218"/>
      <c r="S829" s="219">
        <f t="shared" si="327"/>
        <v>0</v>
      </c>
      <c r="T829" s="220">
        <f t="shared" si="328"/>
        <v>0</v>
      </c>
      <c r="U829" s="214">
        <f t="shared" si="337"/>
        <v>0</v>
      </c>
      <c r="W829" s="221"/>
      <c r="X829" s="222"/>
      <c r="Y829" s="222"/>
      <c r="Z829" s="223"/>
      <c r="AA829" s="222"/>
      <c r="AB829" s="224"/>
      <c r="AC829" s="225"/>
      <c r="AD829" s="2">
        <f t="shared" si="322"/>
        <v>0</v>
      </c>
      <c r="AE829" s="2">
        <f t="shared" si="323"/>
        <v>0</v>
      </c>
      <c r="AF829" s="226"/>
      <c r="AG829" s="219">
        <f t="shared" si="329"/>
        <v>0</v>
      </c>
      <c r="AH829" s="234">
        <f t="shared" si="330"/>
        <v>0</v>
      </c>
      <c r="AI829" s="214">
        <f t="shared" si="338"/>
        <v>0</v>
      </c>
      <c r="AK829" s="229">
        <f t="shared" si="331"/>
        <v>0</v>
      </c>
      <c r="AL829" s="226"/>
      <c r="AM829" s="15"/>
      <c r="AN829" s="232" t="e">
        <f t="shared" si="332"/>
        <v>#DIV/0!</v>
      </c>
      <c r="AO829" s="214">
        <f t="shared" si="324"/>
        <v>0</v>
      </c>
      <c r="AQ829" s="210"/>
      <c r="AR829" s="231"/>
      <c r="AS829" s="15"/>
      <c r="AT829" s="232">
        <f t="shared" si="333"/>
        <v>0</v>
      </c>
      <c r="AU829" s="235">
        <f t="shared" si="334"/>
        <v>0</v>
      </c>
      <c r="AY829" s="210"/>
      <c r="AZ829" s="231"/>
      <c r="BA829" s="15"/>
      <c r="BB829" s="232">
        <f t="shared" si="321"/>
        <v>0</v>
      </c>
      <c r="BC829" s="235">
        <f t="shared" si="335"/>
        <v>0</v>
      </c>
      <c r="BG829" s="210"/>
      <c r="BH829" s="231"/>
      <c r="BI829" s="15"/>
      <c r="BJ829" s="232">
        <f t="shared" si="325"/>
        <v>0</v>
      </c>
      <c r="BK829" s="235">
        <f t="shared" si="336"/>
        <v>0</v>
      </c>
      <c r="BM829" s="109">
        <f t="shared" si="326"/>
        <v>-0.29786891182327363</v>
      </c>
      <c r="BN829" s="213"/>
      <c r="BR829" s="228"/>
      <c r="BS829" s="311"/>
      <c r="BT829" s="3"/>
      <c r="BU829" s="213"/>
      <c r="BV829" s="213"/>
      <c r="BW829" s="291"/>
    </row>
    <row r="830" spans="1:75" x14ac:dyDescent="0.2">
      <c r="A830" s="210"/>
      <c r="B830" s="211"/>
      <c r="C830" s="848" t="str">
        <f ca="1">IF(ISERR(AVERAGE(INDIRECT("B"&amp;(ROW()-INT($B$1/2))):INDIRECT("B"&amp;(ROW()+INT($B$1/2))))),"",AVERAGE(INDIRECT("B"&amp;(ROW()-INT($B$1/2))):INDIRECT("B"&amp;(ROW()+INT($B$1/2)))))</f>
        <v/>
      </c>
      <c r="D830" s="848">
        <f t="shared" si="320"/>
        <v>0</v>
      </c>
      <c r="E830" s="275"/>
      <c r="F830" s="15"/>
      <c r="G830" s="3"/>
      <c r="H830" s="3"/>
      <c r="I830" s="3"/>
      <c r="J830" s="3"/>
      <c r="K830" s="3"/>
      <c r="L830" s="554"/>
      <c r="M830" s="545"/>
      <c r="N830" s="546"/>
      <c r="O830" s="5"/>
      <c r="P830" s="216"/>
      <c r="Q830" s="217"/>
      <c r="R830" s="218"/>
      <c r="S830" s="219">
        <f t="shared" si="327"/>
        <v>0</v>
      </c>
      <c r="T830" s="220">
        <f t="shared" si="328"/>
        <v>0</v>
      </c>
      <c r="U830" s="214">
        <f t="shared" si="337"/>
        <v>0</v>
      </c>
      <c r="W830" s="221"/>
      <c r="X830" s="222"/>
      <c r="Y830" s="222"/>
      <c r="Z830" s="223"/>
      <c r="AA830" s="222"/>
      <c r="AB830" s="224"/>
      <c r="AC830" s="225"/>
      <c r="AD830" s="2">
        <f t="shared" si="322"/>
        <v>0</v>
      </c>
      <c r="AE830" s="2">
        <f t="shared" si="323"/>
        <v>0</v>
      </c>
      <c r="AF830" s="226"/>
      <c r="AG830" s="219">
        <f t="shared" si="329"/>
        <v>0</v>
      </c>
      <c r="AH830" s="234">
        <f t="shared" si="330"/>
        <v>0</v>
      </c>
      <c r="AI830" s="214">
        <f t="shared" si="338"/>
        <v>0</v>
      </c>
      <c r="AK830" s="229">
        <f t="shared" si="331"/>
        <v>0</v>
      </c>
      <c r="AL830" s="226"/>
      <c r="AM830" s="15"/>
      <c r="AN830" s="232" t="e">
        <f t="shared" si="332"/>
        <v>#DIV/0!</v>
      </c>
      <c r="AO830" s="214">
        <f t="shared" si="324"/>
        <v>0</v>
      </c>
      <c r="AQ830" s="210"/>
      <c r="AR830" s="231"/>
      <c r="AS830" s="15"/>
      <c r="AT830" s="232">
        <f t="shared" si="333"/>
        <v>0</v>
      </c>
      <c r="AU830" s="235">
        <f t="shared" si="334"/>
        <v>0</v>
      </c>
      <c r="AY830" s="210"/>
      <c r="AZ830" s="231"/>
      <c r="BA830" s="15"/>
      <c r="BB830" s="232">
        <f t="shared" si="321"/>
        <v>0</v>
      </c>
      <c r="BC830" s="235">
        <f t="shared" si="335"/>
        <v>0</v>
      </c>
      <c r="BG830" s="210"/>
      <c r="BH830" s="231"/>
      <c r="BI830" s="15"/>
      <c r="BJ830" s="232">
        <f t="shared" si="325"/>
        <v>0</v>
      </c>
      <c r="BK830" s="235">
        <f t="shared" si="336"/>
        <v>0</v>
      </c>
      <c r="BM830" s="109">
        <f t="shared" si="326"/>
        <v>-0.29970124932101039</v>
      </c>
      <c r="BN830" s="213"/>
      <c r="BR830" s="228"/>
      <c r="BS830" s="311"/>
      <c r="BT830" s="3"/>
      <c r="BU830" s="213"/>
      <c r="BV830" s="213"/>
      <c r="BW830" s="291"/>
    </row>
    <row r="831" spans="1:75" x14ac:dyDescent="0.2">
      <c r="A831" s="210"/>
      <c r="B831" s="211"/>
      <c r="C831" s="848" t="str">
        <f ca="1">IF(ISERR(AVERAGE(INDIRECT("B"&amp;(ROW()-INT($B$1/2))):INDIRECT("B"&amp;(ROW()+INT($B$1/2))))),"",AVERAGE(INDIRECT("B"&amp;(ROW()-INT($B$1/2))):INDIRECT("B"&amp;(ROW()+INT($B$1/2)))))</f>
        <v/>
      </c>
      <c r="D831" s="848">
        <f t="shared" si="320"/>
        <v>0</v>
      </c>
      <c r="E831" s="275"/>
      <c r="F831" s="15"/>
      <c r="G831" s="3"/>
      <c r="H831" s="3"/>
      <c r="I831" s="3"/>
      <c r="J831" s="3"/>
      <c r="K831" s="3"/>
      <c r="L831" s="554"/>
      <c r="M831" s="545"/>
      <c r="N831" s="546"/>
      <c r="O831" s="5"/>
      <c r="P831" s="216"/>
      <c r="Q831" s="217"/>
      <c r="R831" s="218"/>
      <c r="S831" s="219">
        <f t="shared" si="327"/>
        <v>0</v>
      </c>
      <c r="T831" s="220">
        <f t="shared" si="328"/>
        <v>0</v>
      </c>
      <c r="U831" s="214">
        <f t="shared" si="337"/>
        <v>0</v>
      </c>
      <c r="W831" s="221"/>
      <c r="X831" s="222"/>
      <c r="Y831" s="222"/>
      <c r="Z831" s="223"/>
      <c r="AA831" s="222"/>
      <c r="AB831" s="224"/>
      <c r="AC831" s="225"/>
      <c r="AD831" s="2">
        <f t="shared" si="322"/>
        <v>0</v>
      </c>
      <c r="AE831" s="2">
        <f t="shared" si="323"/>
        <v>0</v>
      </c>
      <c r="AF831" s="226"/>
      <c r="AG831" s="219">
        <f t="shared" si="329"/>
        <v>0</v>
      </c>
      <c r="AH831" s="234">
        <f t="shared" si="330"/>
        <v>0</v>
      </c>
      <c r="AI831" s="214">
        <f t="shared" si="338"/>
        <v>0</v>
      </c>
      <c r="AK831" s="229">
        <f t="shared" si="331"/>
        <v>0</v>
      </c>
      <c r="AL831" s="226"/>
      <c r="AM831" s="15"/>
      <c r="AN831" s="232" t="e">
        <f t="shared" si="332"/>
        <v>#DIV/0!</v>
      </c>
      <c r="AO831" s="214">
        <f t="shared" si="324"/>
        <v>0</v>
      </c>
      <c r="AQ831" s="210"/>
      <c r="AR831" s="231"/>
      <c r="AS831" s="15"/>
      <c r="AT831" s="232">
        <f t="shared" si="333"/>
        <v>0</v>
      </c>
      <c r="AU831" s="235">
        <f t="shared" si="334"/>
        <v>0</v>
      </c>
      <c r="AY831" s="210"/>
      <c r="AZ831" s="231"/>
      <c r="BA831" s="15"/>
      <c r="BB831" s="232">
        <f t="shared" si="321"/>
        <v>0</v>
      </c>
      <c r="BC831" s="235">
        <f t="shared" si="335"/>
        <v>0</v>
      </c>
      <c r="BG831" s="210"/>
      <c r="BH831" s="231"/>
      <c r="BI831" s="15"/>
      <c r="BJ831" s="232">
        <f t="shared" si="325"/>
        <v>0</v>
      </c>
      <c r="BK831" s="235">
        <f t="shared" si="336"/>
        <v>0</v>
      </c>
      <c r="BM831" s="109">
        <f t="shared" si="326"/>
        <v>-0.30153358681874715</v>
      </c>
      <c r="BN831" s="213"/>
      <c r="BR831" s="228"/>
      <c r="BS831" s="311"/>
      <c r="BT831" s="3"/>
      <c r="BU831" s="213"/>
      <c r="BV831" s="213"/>
      <c r="BW831" s="291"/>
    </row>
    <row r="832" spans="1:75" x14ac:dyDescent="0.2">
      <c r="A832" s="210"/>
      <c r="B832" s="211"/>
      <c r="C832" s="848" t="str">
        <f ca="1">IF(ISERR(AVERAGE(INDIRECT("B"&amp;(ROW()-INT($B$1/2))):INDIRECT("B"&amp;(ROW()+INT($B$1/2))))),"",AVERAGE(INDIRECT("B"&amp;(ROW()-INT($B$1/2))):INDIRECT("B"&amp;(ROW()+INT($B$1/2)))))</f>
        <v/>
      </c>
      <c r="D832" s="848">
        <f t="shared" si="320"/>
        <v>0</v>
      </c>
      <c r="E832" s="275"/>
      <c r="F832" s="15"/>
      <c r="G832" s="3"/>
      <c r="H832" s="3"/>
      <c r="I832" s="3"/>
      <c r="J832" s="3"/>
      <c r="K832" s="3"/>
      <c r="L832" s="554"/>
      <c r="M832" s="545"/>
      <c r="N832" s="546"/>
      <c r="O832" s="5"/>
      <c r="P832" s="216"/>
      <c r="Q832" s="217"/>
      <c r="R832" s="218"/>
      <c r="S832" s="219">
        <f t="shared" si="327"/>
        <v>0</v>
      </c>
      <c r="T832" s="220">
        <f t="shared" si="328"/>
        <v>0</v>
      </c>
      <c r="U832" s="214">
        <f t="shared" si="337"/>
        <v>0</v>
      </c>
      <c r="W832" s="221"/>
      <c r="X832" s="222"/>
      <c r="Y832" s="222"/>
      <c r="Z832" s="223"/>
      <c r="AA832" s="222"/>
      <c r="AB832" s="224"/>
      <c r="AC832" s="225"/>
      <c r="AD832" s="2">
        <f t="shared" si="322"/>
        <v>0</v>
      </c>
      <c r="AE832" s="2">
        <f t="shared" si="323"/>
        <v>0</v>
      </c>
      <c r="AF832" s="226"/>
      <c r="AG832" s="219">
        <f t="shared" si="329"/>
        <v>0</v>
      </c>
      <c r="AH832" s="234">
        <f t="shared" si="330"/>
        <v>0</v>
      </c>
      <c r="AI832" s="214">
        <f t="shared" si="338"/>
        <v>0</v>
      </c>
      <c r="AK832" s="229">
        <f t="shared" si="331"/>
        <v>0</v>
      </c>
      <c r="AL832" s="226"/>
      <c r="AM832" s="15"/>
      <c r="AN832" s="232" t="e">
        <f t="shared" si="332"/>
        <v>#DIV/0!</v>
      </c>
      <c r="AO832" s="214">
        <f t="shared" si="324"/>
        <v>0</v>
      </c>
      <c r="AQ832" s="210"/>
      <c r="AR832" s="231"/>
      <c r="AS832" s="15"/>
      <c r="AT832" s="232">
        <f t="shared" si="333"/>
        <v>0</v>
      </c>
      <c r="AU832" s="235">
        <f t="shared" si="334"/>
        <v>0</v>
      </c>
      <c r="AY832" s="210"/>
      <c r="AZ832" s="231"/>
      <c r="BA832" s="15"/>
      <c r="BB832" s="232">
        <f t="shared" si="321"/>
        <v>0</v>
      </c>
      <c r="BC832" s="235">
        <f t="shared" si="335"/>
        <v>0</v>
      </c>
      <c r="BG832" s="210"/>
      <c r="BH832" s="231"/>
      <c r="BI832" s="15"/>
      <c r="BJ832" s="232">
        <f t="shared" si="325"/>
        <v>0</v>
      </c>
      <c r="BK832" s="235">
        <f t="shared" si="336"/>
        <v>0</v>
      </c>
      <c r="BM832" s="109">
        <f t="shared" si="326"/>
        <v>-0.3033659243164839</v>
      </c>
      <c r="BN832" s="213"/>
      <c r="BR832" s="228"/>
      <c r="BS832" s="311"/>
      <c r="BT832" s="3"/>
      <c r="BU832" s="213"/>
      <c r="BV832" s="213"/>
      <c r="BW832" s="291"/>
    </row>
    <row r="833" spans="1:75" x14ac:dyDescent="0.2">
      <c r="A833" s="210"/>
      <c r="B833" s="211"/>
      <c r="C833" s="848" t="str">
        <f ca="1">IF(ISERR(AVERAGE(INDIRECT("B"&amp;(ROW()-INT($B$1/2))):INDIRECT("B"&amp;(ROW()+INT($B$1/2))))),"",AVERAGE(INDIRECT("B"&amp;(ROW()-INT($B$1/2))):INDIRECT("B"&amp;(ROW()+INT($B$1/2)))))</f>
        <v/>
      </c>
      <c r="D833" s="848">
        <f t="shared" ref="D833:D896" si="339">A833-A832</f>
        <v>0</v>
      </c>
      <c r="E833" s="275"/>
      <c r="F833" s="15"/>
      <c r="G833" s="3"/>
      <c r="H833" s="3"/>
      <c r="I833" s="3"/>
      <c r="J833" s="3"/>
      <c r="K833" s="3"/>
      <c r="L833" s="554"/>
      <c r="M833" s="545"/>
      <c r="N833" s="546"/>
      <c r="O833" s="5"/>
      <c r="P833" s="216"/>
      <c r="Q833" s="217"/>
      <c r="R833" s="218"/>
      <c r="S833" s="219">
        <f t="shared" si="327"/>
        <v>0</v>
      </c>
      <c r="T833" s="220">
        <f t="shared" si="328"/>
        <v>0</v>
      </c>
      <c r="U833" s="214">
        <f t="shared" si="337"/>
        <v>0</v>
      </c>
      <c r="W833" s="221"/>
      <c r="X833" s="222"/>
      <c r="Y833" s="222"/>
      <c r="Z833" s="223"/>
      <c r="AA833" s="222"/>
      <c r="AB833" s="224"/>
      <c r="AC833" s="225"/>
      <c r="AD833" s="2">
        <f t="shared" si="322"/>
        <v>0</v>
      </c>
      <c r="AE833" s="2">
        <f t="shared" si="323"/>
        <v>0</v>
      </c>
      <c r="AF833" s="226"/>
      <c r="AG833" s="219">
        <f t="shared" si="329"/>
        <v>0</v>
      </c>
      <c r="AH833" s="234">
        <f t="shared" si="330"/>
        <v>0</v>
      </c>
      <c r="AI833" s="214">
        <f t="shared" si="338"/>
        <v>0</v>
      </c>
      <c r="AK833" s="229">
        <f t="shared" si="331"/>
        <v>0</v>
      </c>
      <c r="AL833" s="226"/>
      <c r="AM833" s="15"/>
      <c r="AN833" s="232" t="e">
        <f t="shared" si="332"/>
        <v>#DIV/0!</v>
      </c>
      <c r="AO833" s="214">
        <f t="shared" si="324"/>
        <v>0</v>
      </c>
      <c r="AQ833" s="210"/>
      <c r="AR833" s="231"/>
      <c r="AS833" s="15"/>
      <c r="AT833" s="232">
        <f t="shared" si="333"/>
        <v>0</v>
      </c>
      <c r="AU833" s="235">
        <f t="shared" si="334"/>
        <v>0</v>
      </c>
      <c r="AY833" s="210"/>
      <c r="AZ833" s="231"/>
      <c r="BA833" s="15"/>
      <c r="BB833" s="232">
        <f t="shared" si="321"/>
        <v>0</v>
      </c>
      <c r="BC833" s="235">
        <f t="shared" si="335"/>
        <v>0</v>
      </c>
      <c r="BG833" s="210"/>
      <c r="BH833" s="231"/>
      <c r="BI833" s="15"/>
      <c r="BJ833" s="232">
        <f t="shared" si="325"/>
        <v>0</v>
      </c>
      <c r="BK833" s="235">
        <f t="shared" si="336"/>
        <v>0</v>
      </c>
      <c r="BM833" s="109">
        <f t="shared" si="326"/>
        <v>-0.30519826181422066</v>
      </c>
      <c r="BN833" s="213"/>
      <c r="BR833" s="228"/>
      <c r="BS833" s="311"/>
      <c r="BT833" s="3"/>
      <c r="BU833" s="213"/>
      <c r="BV833" s="213"/>
      <c r="BW833" s="291"/>
    </row>
    <row r="834" spans="1:75" x14ac:dyDescent="0.2">
      <c r="A834" s="210"/>
      <c r="B834" s="211"/>
      <c r="C834" s="848" t="str">
        <f ca="1">IF(ISERR(AVERAGE(INDIRECT("B"&amp;(ROW()-INT($B$1/2))):INDIRECT("B"&amp;(ROW()+INT($B$1/2))))),"",AVERAGE(INDIRECT("B"&amp;(ROW()-INT($B$1/2))):INDIRECT("B"&amp;(ROW()+INT($B$1/2)))))</f>
        <v/>
      </c>
      <c r="D834" s="848">
        <f t="shared" si="339"/>
        <v>0</v>
      </c>
      <c r="E834" s="275"/>
      <c r="F834" s="15"/>
      <c r="G834" s="3"/>
      <c r="H834" s="3"/>
      <c r="I834" s="3"/>
      <c r="J834" s="3"/>
      <c r="K834" s="3"/>
      <c r="L834" s="554"/>
      <c r="M834" s="545"/>
      <c r="N834" s="546"/>
      <c r="O834" s="5"/>
      <c r="P834" s="216"/>
      <c r="Q834" s="217"/>
      <c r="R834" s="218"/>
      <c r="S834" s="219">
        <f t="shared" si="327"/>
        <v>0</v>
      </c>
      <c r="T834" s="220">
        <f t="shared" si="328"/>
        <v>0</v>
      </c>
      <c r="U834" s="214">
        <f t="shared" si="337"/>
        <v>0</v>
      </c>
      <c r="W834" s="221"/>
      <c r="X834" s="222"/>
      <c r="Y834" s="222"/>
      <c r="Z834" s="223"/>
      <c r="AA834" s="222"/>
      <c r="AB834" s="224"/>
      <c r="AC834" s="225"/>
      <c r="AD834" s="2">
        <f t="shared" si="322"/>
        <v>0</v>
      </c>
      <c r="AE834" s="2">
        <f t="shared" si="323"/>
        <v>0</v>
      </c>
      <c r="AF834" s="226"/>
      <c r="AG834" s="219">
        <f t="shared" si="329"/>
        <v>0</v>
      </c>
      <c r="AH834" s="234">
        <f t="shared" si="330"/>
        <v>0</v>
      </c>
      <c r="AI834" s="214">
        <f t="shared" si="338"/>
        <v>0</v>
      </c>
      <c r="AK834" s="229">
        <f t="shared" si="331"/>
        <v>0</v>
      </c>
      <c r="AL834" s="226"/>
      <c r="AM834" s="15"/>
      <c r="AN834" s="232" t="e">
        <f t="shared" si="332"/>
        <v>#DIV/0!</v>
      </c>
      <c r="AO834" s="214">
        <f t="shared" si="324"/>
        <v>0</v>
      </c>
      <c r="AQ834" s="210"/>
      <c r="AR834" s="231"/>
      <c r="AS834" s="15"/>
      <c r="AT834" s="232">
        <f t="shared" si="333"/>
        <v>0</v>
      </c>
      <c r="AU834" s="235">
        <f t="shared" si="334"/>
        <v>0</v>
      </c>
      <c r="AY834" s="210"/>
      <c r="AZ834" s="231"/>
      <c r="BA834" s="15"/>
      <c r="BB834" s="232">
        <f t="shared" si="321"/>
        <v>0</v>
      </c>
      <c r="BC834" s="235">
        <f t="shared" si="335"/>
        <v>0</v>
      </c>
      <c r="BG834" s="210"/>
      <c r="BH834" s="231"/>
      <c r="BI834" s="15"/>
      <c r="BJ834" s="232">
        <f t="shared" si="325"/>
        <v>0</v>
      </c>
      <c r="BK834" s="235">
        <f t="shared" si="336"/>
        <v>0</v>
      </c>
      <c r="BM834" s="109">
        <f t="shared" si="326"/>
        <v>-0.30703059931195742</v>
      </c>
      <c r="BN834" s="213"/>
      <c r="BR834" s="228"/>
      <c r="BS834" s="311"/>
      <c r="BT834" s="3"/>
      <c r="BU834" s="213"/>
      <c r="BV834" s="213"/>
      <c r="BW834" s="291"/>
    </row>
    <row r="835" spans="1:75" x14ac:dyDescent="0.2">
      <c r="A835" s="210"/>
      <c r="B835" s="211"/>
      <c r="C835" s="848" t="str">
        <f ca="1">IF(ISERR(AVERAGE(INDIRECT("B"&amp;(ROW()-INT($B$1/2))):INDIRECT("B"&amp;(ROW()+INT($B$1/2))))),"",AVERAGE(INDIRECT("B"&amp;(ROW()-INT($B$1/2))):INDIRECT("B"&amp;(ROW()+INT($B$1/2)))))</f>
        <v/>
      </c>
      <c r="D835" s="848">
        <f t="shared" si="339"/>
        <v>0</v>
      </c>
      <c r="E835" s="275"/>
      <c r="F835" s="15"/>
      <c r="G835" s="3"/>
      <c r="H835" s="3"/>
      <c r="I835" s="3"/>
      <c r="J835" s="3"/>
      <c r="K835" s="3"/>
      <c r="L835" s="554"/>
      <c r="M835" s="545"/>
      <c r="N835" s="546"/>
      <c r="O835" s="5"/>
      <c r="P835" s="216"/>
      <c r="Q835" s="217"/>
      <c r="R835" s="218"/>
      <c r="S835" s="219">
        <f t="shared" si="327"/>
        <v>0</v>
      </c>
      <c r="T835" s="220">
        <f t="shared" si="328"/>
        <v>0</v>
      </c>
      <c r="U835" s="214">
        <f t="shared" si="337"/>
        <v>0</v>
      </c>
      <c r="W835" s="221"/>
      <c r="X835" s="222"/>
      <c r="Y835" s="222"/>
      <c r="Z835" s="223"/>
      <c r="AA835" s="222"/>
      <c r="AB835" s="224"/>
      <c r="AC835" s="225"/>
      <c r="AD835" s="2">
        <f t="shared" si="322"/>
        <v>0</v>
      </c>
      <c r="AE835" s="2">
        <f t="shared" si="323"/>
        <v>0</v>
      </c>
      <c r="AF835" s="226"/>
      <c r="AG835" s="219">
        <f t="shared" si="329"/>
        <v>0</v>
      </c>
      <c r="AH835" s="234">
        <f t="shared" si="330"/>
        <v>0</v>
      </c>
      <c r="AI835" s="214">
        <f t="shared" si="338"/>
        <v>0</v>
      </c>
      <c r="AK835" s="229">
        <f t="shared" si="331"/>
        <v>0</v>
      </c>
      <c r="AL835" s="226"/>
      <c r="AM835" s="15"/>
      <c r="AN835" s="232" t="e">
        <f t="shared" si="332"/>
        <v>#DIV/0!</v>
      </c>
      <c r="AO835" s="214">
        <f t="shared" si="324"/>
        <v>0</v>
      </c>
      <c r="AQ835" s="210"/>
      <c r="AR835" s="231"/>
      <c r="AS835" s="15"/>
      <c r="AT835" s="232">
        <f t="shared" si="333"/>
        <v>0</v>
      </c>
      <c r="AU835" s="235">
        <f t="shared" si="334"/>
        <v>0</v>
      </c>
      <c r="AY835" s="210"/>
      <c r="AZ835" s="231"/>
      <c r="BA835" s="15"/>
      <c r="BB835" s="232">
        <f t="shared" si="321"/>
        <v>0</v>
      </c>
      <c r="BC835" s="235">
        <f t="shared" si="335"/>
        <v>0</v>
      </c>
      <c r="BG835" s="210"/>
      <c r="BH835" s="231"/>
      <c r="BI835" s="15"/>
      <c r="BJ835" s="232">
        <f t="shared" si="325"/>
        <v>0</v>
      </c>
      <c r="BK835" s="235">
        <f t="shared" si="336"/>
        <v>0</v>
      </c>
      <c r="BM835" s="109">
        <f t="shared" si="326"/>
        <v>-0.30886293680969418</v>
      </c>
      <c r="BN835" s="213"/>
      <c r="BR835" s="228"/>
      <c r="BS835" s="311"/>
      <c r="BT835" s="3"/>
      <c r="BU835" s="213"/>
      <c r="BV835" s="213"/>
      <c r="BW835" s="291"/>
    </row>
    <row r="836" spans="1:75" x14ac:dyDescent="0.2">
      <c r="A836" s="210"/>
      <c r="B836" s="211"/>
      <c r="C836" s="848" t="str">
        <f ca="1">IF(ISERR(AVERAGE(INDIRECT("B"&amp;(ROW()-INT($B$1/2))):INDIRECT("B"&amp;(ROW()+INT($B$1/2))))),"",AVERAGE(INDIRECT("B"&amp;(ROW()-INT($B$1/2))):INDIRECT("B"&amp;(ROW()+INT($B$1/2)))))</f>
        <v/>
      </c>
      <c r="D836" s="848">
        <f t="shared" si="339"/>
        <v>0</v>
      </c>
      <c r="E836" s="275"/>
      <c r="F836" s="15"/>
      <c r="G836" s="3"/>
      <c r="H836" s="3"/>
      <c r="I836" s="3"/>
      <c r="J836" s="3"/>
      <c r="K836" s="3"/>
      <c r="L836" s="554"/>
      <c r="M836" s="545"/>
      <c r="N836" s="546"/>
      <c r="O836" s="5"/>
      <c r="P836" s="216"/>
      <c r="Q836" s="217"/>
      <c r="R836" s="218"/>
      <c r="S836" s="219">
        <f t="shared" si="327"/>
        <v>0</v>
      </c>
      <c r="T836" s="220">
        <f t="shared" si="328"/>
        <v>0</v>
      </c>
      <c r="U836" s="214">
        <f t="shared" si="337"/>
        <v>0</v>
      </c>
      <c r="W836" s="221"/>
      <c r="X836" s="222"/>
      <c r="Y836" s="222"/>
      <c r="Z836" s="223"/>
      <c r="AA836" s="222"/>
      <c r="AB836" s="224"/>
      <c r="AC836" s="225"/>
      <c r="AD836" s="2">
        <f t="shared" si="322"/>
        <v>0</v>
      </c>
      <c r="AE836" s="2">
        <f t="shared" si="323"/>
        <v>0</v>
      </c>
      <c r="AF836" s="226"/>
      <c r="AG836" s="219">
        <f t="shared" si="329"/>
        <v>0</v>
      </c>
      <c r="AH836" s="234">
        <f t="shared" si="330"/>
        <v>0</v>
      </c>
      <c r="AI836" s="214">
        <f t="shared" si="338"/>
        <v>0</v>
      </c>
      <c r="AK836" s="229">
        <f t="shared" si="331"/>
        <v>0</v>
      </c>
      <c r="AL836" s="226"/>
      <c r="AM836" s="15"/>
      <c r="AN836" s="232" t="e">
        <f t="shared" si="332"/>
        <v>#DIV/0!</v>
      </c>
      <c r="AO836" s="214">
        <f t="shared" si="324"/>
        <v>0</v>
      </c>
      <c r="AQ836" s="210"/>
      <c r="AR836" s="231"/>
      <c r="AS836" s="15"/>
      <c r="AT836" s="232">
        <f t="shared" si="333"/>
        <v>0</v>
      </c>
      <c r="AU836" s="235">
        <f t="shared" si="334"/>
        <v>0</v>
      </c>
      <c r="AY836" s="210"/>
      <c r="AZ836" s="231"/>
      <c r="BA836" s="15"/>
      <c r="BB836" s="232">
        <f t="shared" ref="BB836:BB899" si="340">IF(AY836&gt;0,(26.3/MAX($AY$4:$AY$4600))*AY836,0)</f>
        <v>0</v>
      </c>
      <c r="BC836" s="235">
        <f t="shared" si="335"/>
        <v>0</v>
      </c>
      <c r="BG836" s="210"/>
      <c r="BH836" s="231"/>
      <c r="BI836" s="15"/>
      <c r="BJ836" s="232">
        <f t="shared" si="325"/>
        <v>0</v>
      </c>
      <c r="BK836" s="235">
        <f t="shared" si="336"/>
        <v>0</v>
      </c>
      <c r="BM836" s="109">
        <f t="shared" si="326"/>
        <v>-0.31069527430743094</v>
      </c>
      <c r="BN836" s="213"/>
      <c r="BR836" s="228"/>
      <c r="BS836" s="311"/>
      <c r="BT836" s="3"/>
      <c r="BU836" s="213"/>
      <c r="BV836" s="213"/>
      <c r="BW836" s="291"/>
    </row>
    <row r="837" spans="1:75" x14ac:dyDescent="0.2">
      <c r="A837" s="210"/>
      <c r="B837" s="211"/>
      <c r="C837" s="848" t="str">
        <f ca="1">IF(ISERR(AVERAGE(INDIRECT("B"&amp;(ROW()-INT($B$1/2))):INDIRECT("B"&amp;(ROW()+INT($B$1/2))))),"",AVERAGE(INDIRECT("B"&amp;(ROW()-INT($B$1/2))):INDIRECT("B"&amp;(ROW()+INT($B$1/2)))))</f>
        <v/>
      </c>
      <c r="D837" s="848">
        <f t="shared" si="339"/>
        <v>0</v>
      </c>
      <c r="E837" s="275"/>
      <c r="F837" s="15"/>
      <c r="G837" s="3"/>
      <c r="H837" s="3"/>
      <c r="I837" s="3"/>
      <c r="J837" s="3"/>
      <c r="K837" s="3"/>
      <c r="L837" s="554"/>
      <c r="M837" s="545"/>
      <c r="N837" s="546"/>
      <c r="O837" s="5"/>
      <c r="P837" s="216"/>
      <c r="Q837" s="217"/>
      <c r="R837" s="218"/>
      <c r="S837" s="219">
        <f t="shared" si="327"/>
        <v>0</v>
      </c>
      <c r="T837" s="220">
        <f t="shared" si="328"/>
        <v>0</v>
      </c>
      <c r="U837" s="214">
        <f t="shared" si="337"/>
        <v>0</v>
      </c>
      <c r="W837" s="221"/>
      <c r="X837" s="222"/>
      <c r="Y837" s="222"/>
      <c r="Z837" s="223"/>
      <c r="AA837" s="222"/>
      <c r="AB837" s="224"/>
      <c r="AC837" s="225"/>
      <c r="AD837" s="2">
        <f t="shared" ref="AD837:AD900" si="341">IF(W837&lt;0,W837-X837/60-Y837/3600,W837+X837/60+Y837/3600)</f>
        <v>0</v>
      </c>
      <c r="AE837" s="2">
        <f t="shared" ref="AE837:AE900" si="342">IF(Z837&lt;0,Z837-AA837/60-AB837/3600,Z837+AA837/60+AB837/3600)</f>
        <v>0</v>
      </c>
      <c r="AF837" s="226"/>
      <c r="AG837" s="219">
        <f t="shared" si="329"/>
        <v>0</v>
      </c>
      <c r="AH837" s="234">
        <f t="shared" si="330"/>
        <v>0</v>
      </c>
      <c r="AI837" s="214">
        <f t="shared" si="338"/>
        <v>0</v>
      </c>
      <c r="AK837" s="229">
        <f t="shared" si="331"/>
        <v>0</v>
      </c>
      <c r="AL837" s="226"/>
      <c r="AM837" s="15"/>
      <c r="AN837" s="232" t="e">
        <f t="shared" si="332"/>
        <v>#DIV/0!</v>
      </c>
      <c r="AO837" s="214">
        <f t="shared" ref="AO837:AO900" si="343">AL837*3.28084</f>
        <v>0</v>
      </c>
      <c r="AQ837" s="210"/>
      <c r="AR837" s="231"/>
      <c r="AS837" s="15"/>
      <c r="AT837" s="232">
        <f t="shared" si="333"/>
        <v>0</v>
      </c>
      <c r="AU837" s="235">
        <f t="shared" si="334"/>
        <v>0</v>
      </c>
      <c r="AY837" s="210"/>
      <c r="AZ837" s="231"/>
      <c r="BA837" s="15"/>
      <c r="BB837" s="232">
        <f t="shared" si="340"/>
        <v>0</v>
      </c>
      <c r="BC837" s="235">
        <f t="shared" si="335"/>
        <v>0</v>
      </c>
      <c r="BG837" s="210"/>
      <c r="BH837" s="231"/>
      <c r="BI837" s="15"/>
      <c r="BJ837" s="232">
        <f t="shared" ref="BJ837:BJ900" si="344">BG837</f>
        <v>0</v>
      </c>
      <c r="BK837" s="235">
        <f t="shared" si="336"/>
        <v>0</v>
      </c>
      <c r="BM837" s="109">
        <f t="shared" ref="BM837:BM900" si="345">BM836+$BQ$14</f>
        <v>-0.31252761180516769</v>
      </c>
      <c r="BN837" s="213"/>
      <c r="BR837" s="228"/>
      <c r="BS837" s="311"/>
      <c r="BT837" s="3"/>
      <c r="BU837" s="213"/>
      <c r="BV837" s="213"/>
      <c r="BW837" s="291"/>
    </row>
    <row r="838" spans="1:75" x14ac:dyDescent="0.2">
      <c r="A838" s="210"/>
      <c r="B838" s="211"/>
      <c r="C838" s="848" t="str">
        <f ca="1">IF(ISERR(AVERAGE(INDIRECT("B"&amp;(ROW()-INT($B$1/2))):INDIRECT("B"&amp;(ROW()+INT($B$1/2))))),"",AVERAGE(INDIRECT("B"&amp;(ROW()-INT($B$1/2))):INDIRECT("B"&amp;(ROW()+INT($B$1/2)))))</f>
        <v/>
      </c>
      <c r="D838" s="848">
        <f t="shared" si="339"/>
        <v>0</v>
      </c>
      <c r="E838" s="275"/>
      <c r="F838" s="15"/>
      <c r="G838" s="3"/>
      <c r="H838" s="3"/>
      <c r="I838" s="3"/>
      <c r="J838" s="3"/>
      <c r="K838" s="3"/>
      <c r="L838" s="554"/>
      <c r="M838" s="545"/>
      <c r="N838" s="546"/>
      <c r="O838" s="5"/>
      <c r="P838" s="216"/>
      <c r="Q838" s="217"/>
      <c r="R838" s="218"/>
      <c r="S838" s="219">
        <f t="shared" ref="S838:S901" si="346">S837+IF(P838&lt;&gt;0,1.852*60*1000*((ACOS((SIN((P837/180)*PI()))*(SIN((P838/180)*PI()))+(COS((P837/180)*PI()))*(COS((P838/180)*PI()))*(COS((Q838/180)*PI()-(Q837/180)*PI())))/PI())*180),0)</f>
        <v>0</v>
      </c>
      <c r="T838" s="220">
        <f t="shared" ref="T838:T901" si="347">T837+IF(P838&lt;&gt;0,1.852*60*0.6213712*((ACOS((SIN((P837/180)*PI()))*(SIN((P838/180)*PI()))+(COS((P837/180)*PI()))*(COS((P838/180)*PI()))*(COS((Q838/180)*PI()-(Q837/180)*PI())))/PI())*180),0)</f>
        <v>0</v>
      </c>
      <c r="U838" s="214">
        <f t="shared" si="337"/>
        <v>0</v>
      </c>
      <c r="W838" s="221"/>
      <c r="X838" s="222"/>
      <c r="Y838" s="222"/>
      <c r="Z838" s="223"/>
      <c r="AA838" s="222"/>
      <c r="AB838" s="224"/>
      <c r="AC838" s="225"/>
      <c r="AD838" s="2">
        <f t="shared" si="341"/>
        <v>0</v>
      </c>
      <c r="AE838" s="2">
        <f t="shared" si="342"/>
        <v>0</v>
      </c>
      <c r="AF838" s="226"/>
      <c r="AG838" s="219">
        <f t="shared" ref="AG838:AG901" si="348">AG837+IF(AD838&lt;&gt;0,1.852*60*1000*((ACOS((SIN((AD837/180)*PI()))*(SIN((AD838/180)*PI()))+(COS((AD837/180)*PI()))*(COS((AD838/180)*PI()))*(COS((AE838/180)*PI()-(AE837/180)*PI())))/PI())*180),0)</f>
        <v>0</v>
      </c>
      <c r="AH838" s="234">
        <f t="shared" ref="AH838:AH901" si="349">AH837+IF(AD838&lt;&gt;0,1.852*60*0.6213712*((ACOS((SIN((AD837/180)*PI()))*(SIN((AD838/180)*PI()))+(COS((AD837/180)*PI()))*(COS((AD838/180)*PI()))*(COS((AE838/180)*PI()-(AE837/180)*PI())))/PI())*180),0)</f>
        <v>0</v>
      </c>
      <c r="AI838" s="214">
        <f t="shared" si="338"/>
        <v>0</v>
      </c>
      <c r="AK838" s="229">
        <f t="shared" ref="AK838:AK901" si="350">IF(AL838&gt;0,AK837+$AO$1,0)</f>
        <v>0</v>
      </c>
      <c r="AL838" s="226"/>
      <c r="AM838" s="15"/>
      <c r="AN838" s="232" t="e">
        <f t="shared" ref="AN838:AN901" si="351">(42341.84/MAX(AK838:AK5434))*AK838*0.0006213712</f>
        <v>#DIV/0!</v>
      </c>
      <c r="AO838" s="214">
        <f t="shared" si="343"/>
        <v>0</v>
      </c>
      <c r="AQ838" s="210"/>
      <c r="AR838" s="231"/>
      <c r="AS838" s="15"/>
      <c r="AT838" s="232">
        <f t="shared" ref="AT838:AT901" si="352">IF(AQ838&gt;0,(26.3/(MAX($AQ$4:$AQ$4600)*0.0006213712))*AQ838*0.0006213712,0)</f>
        <v>0</v>
      </c>
      <c r="AU838" s="235">
        <f t="shared" ref="AU838:AU901" si="353">(AR838*3.28084)+(AW$4)</f>
        <v>0</v>
      </c>
      <c r="AY838" s="210"/>
      <c r="AZ838" s="231"/>
      <c r="BA838" s="15"/>
      <c r="BB838" s="232">
        <f t="shared" si="340"/>
        <v>0</v>
      </c>
      <c r="BC838" s="235">
        <f t="shared" ref="BC838:BC901" si="354">AZ838+BE$4</f>
        <v>0</v>
      </c>
      <c r="BG838" s="210"/>
      <c r="BH838" s="231"/>
      <c r="BI838" s="15"/>
      <c r="BJ838" s="232">
        <f t="shared" si="344"/>
        <v>0</v>
      </c>
      <c r="BK838" s="235">
        <f t="shared" ref="BK838:BK901" si="355">BH838*BM838</f>
        <v>0</v>
      </c>
      <c r="BM838" s="109">
        <f t="shared" si="345"/>
        <v>-0.31435994930290445</v>
      </c>
      <c r="BN838" s="213"/>
      <c r="BR838" s="228"/>
      <c r="BS838" s="311"/>
      <c r="BT838" s="3"/>
      <c r="BU838" s="213"/>
      <c r="BV838" s="213"/>
      <c r="BW838" s="291"/>
    </row>
    <row r="839" spans="1:75" x14ac:dyDescent="0.2">
      <c r="A839" s="210"/>
      <c r="B839" s="211"/>
      <c r="C839" s="848" t="str">
        <f ca="1">IF(ISERR(AVERAGE(INDIRECT("B"&amp;(ROW()-INT($B$1/2))):INDIRECT("B"&amp;(ROW()+INT($B$1/2))))),"",AVERAGE(INDIRECT("B"&amp;(ROW()-INT($B$1/2))):INDIRECT("B"&amp;(ROW()+INT($B$1/2)))))</f>
        <v/>
      </c>
      <c r="D839" s="848">
        <f t="shared" si="339"/>
        <v>0</v>
      </c>
      <c r="E839" s="275"/>
      <c r="F839" s="15"/>
      <c r="G839" s="3"/>
      <c r="H839" s="3"/>
      <c r="I839" s="3"/>
      <c r="J839" s="3"/>
      <c r="K839" s="3"/>
      <c r="L839" s="554"/>
      <c r="M839" s="545"/>
      <c r="N839" s="546"/>
      <c r="O839" s="5"/>
      <c r="P839" s="216"/>
      <c r="Q839" s="217"/>
      <c r="R839" s="218"/>
      <c r="S839" s="219">
        <f t="shared" si="346"/>
        <v>0</v>
      </c>
      <c r="T839" s="220">
        <f t="shared" si="347"/>
        <v>0</v>
      </c>
      <c r="U839" s="214">
        <f t="shared" ref="U839:U902" si="356">R839*3.28084</f>
        <v>0</v>
      </c>
      <c r="W839" s="221"/>
      <c r="X839" s="222"/>
      <c r="Y839" s="222"/>
      <c r="Z839" s="223"/>
      <c r="AA839" s="222"/>
      <c r="AB839" s="224"/>
      <c r="AC839" s="225"/>
      <c r="AD839" s="2">
        <f t="shared" si="341"/>
        <v>0</v>
      </c>
      <c r="AE839" s="2">
        <f t="shared" si="342"/>
        <v>0</v>
      </c>
      <c r="AF839" s="226"/>
      <c r="AG839" s="219">
        <f t="shared" si="348"/>
        <v>0</v>
      </c>
      <c r="AH839" s="234">
        <f t="shared" si="349"/>
        <v>0</v>
      </c>
      <c r="AI839" s="214">
        <f t="shared" ref="AI839:AI902" si="357">AF839*3.28084</f>
        <v>0</v>
      </c>
      <c r="AK839" s="229">
        <f t="shared" si="350"/>
        <v>0</v>
      </c>
      <c r="AL839" s="226"/>
      <c r="AM839" s="15"/>
      <c r="AN839" s="232" t="e">
        <f t="shared" si="351"/>
        <v>#DIV/0!</v>
      </c>
      <c r="AO839" s="214">
        <f t="shared" si="343"/>
        <v>0</v>
      </c>
      <c r="AQ839" s="210"/>
      <c r="AR839" s="231"/>
      <c r="AS839" s="15"/>
      <c r="AT839" s="232">
        <f t="shared" si="352"/>
        <v>0</v>
      </c>
      <c r="AU839" s="235">
        <f t="shared" si="353"/>
        <v>0</v>
      </c>
      <c r="AY839" s="210"/>
      <c r="AZ839" s="231"/>
      <c r="BA839" s="15"/>
      <c r="BB839" s="232">
        <f t="shared" si="340"/>
        <v>0</v>
      </c>
      <c r="BC839" s="235">
        <f t="shared" si="354"/>
        <v>0</v>
      </c>
      <c r="BG839" s="210"/>
      <c r="BH839" s="231"/>
      <c r="BI839" s="15"/>
      <c r="BJ839" s="232">
        <f t="shared" si="344"/>
        <v>0</v>
      </c>
      <c r="BK839" s="235">
        <f t="shared" si="355"/>
        <v>0</v>
      </c>
      <c r="BM839" s="109">
        <f t="shared" si="345"/>
        <v>-0.31619228680064121</v>
      </c>
      <c r="BN839" s="213"/>
      <c r="BR839" s="228"/>
      <c r="BS839" s="311"/>
      <c r="BT839" s="3"/>
      <c r="BU839" s="213"/>
      <c r="BV839" s="213"/>
      <c r="BW839" s="291"/>
    </row>
    <row r="840" spans="1:75" x14ac:dyDescent="0.2">
      <c r="A840" s="210"/>
      <c r="B840" s="211"/>
      <c r="C840" s="848" t="str">
        <f ca="1">IF(ISERR(AVERAGE(INDIRECT("B"&amp;(ROW()-INT($B$1/2))):INDIRECT("B"&amp;(ROW()+INT($B$1/2))))),"",AVERAGE(INDIRECT("B"&amp;(ROW()-INT($B$1/2))):INDIRECT("B"&amp;(ROW()+INT($B$1/2)))))</f>
        <v/>
      </c>
      <c r="D840" s="848">
        <f t="shared" si="339"/>
        <v>0</v>
      </c>
      <c r="E840" s="275"/>
      <c r="F840" s="15"/>
      <c r="G840" s="3"/>
      <c r="H840" s="3"/>
      <c r="I840" s="3"/>
      <c r="J840" s="3"/>
      <c r="K840" s="3"/>
      <c r="L840" s="554"/>
      <c r="M840" s="545"/>
      <c r="N840" s="546"/>
      <c r="O840" s="5"/>
      <c r="P840" s="216"/>
      <c r="Q840" s="217"/>
      <c r="R840" s="218"/>
      <c r="S840" s="219">
        <f t="shared" si="346"/>
        <v>0</v>
      </c>
      <c r="T840" s="220">
        <f t="shared" si="347"/>
        <v>0</v>
      </c>
      <c r="U840" s="214">
        <f t="shared" si="356"/>
        <v>0</v>
      </c>
      <c r="W840" s="221"/>
      <c r="X840" s="222"/>
      <c r="Y840" s="222"/>
      <c r="Z840" s="223"/>
      <c r="AA840" s="222"/>
      <c r="AB840" s="224"/>
      <c r="AC840" s="225"/>
      <c r="AD840" s="2">
        <f t="shared" si="341"/>
        <v>0</v>
      </c>
      <c r="AE840" s="2">
        <f t="shared" si="342"/>
        <v>0</v>
      </c>
      <c r="AF840" s="226"/>
      <c r="AG840" s="219">
        <f t="shared" si="348"/>
        <v>0</v>
      </c>
      <c r="AH840" s="234">
        <f t="shared" si="349"/>
        <v>0</v>
      </c>
      <c r="AI840" s="214">
        <f t="shared" si="357"/>
        <v>0</v>
      </c>
      <c r="AK840" s="229">
        <f t="shared" si="350"/>
        <v>0</v>
      </c>
      <c r="AL840" s="226"/>
      <c r="AM840" s="15"/>
      <c r="AN840" s="232" t="e">
        <f t="shared" si="351"/>
        <v>#DIV/0!</v>
      </c>
      <c r="AO840" s="214">
        <f t="shared" si="343"/>
        <v>0</v>
      </c>
      <c r="AQ840" s="210"/>
      <c r="AR840" s="231"/>
      <c r="AS840" s="15"/>
      <c r="AT840" s="232">
        <f t="shared" si="352"/>
        <v>0</v>
      </c>
      <c r="AU840" s="235">
        <f t="shared" si="353"/>
        <v>0</v>
      </c>
      <c r="AY840" s="210"/>
      <c r="AZ840" s="231"/>
      <c r="BA840" s="15"/>
      <c r="BB840" s="232">
        <f t="shared" si="340"/>
        <v>0</v>
      </c>
      <c r="BC840" s="235">
        <f t="shared" si="354"/>
        <v>0</v>
      </c>
      <c r="BG840" s="210"/>
      <c r="BH840" s="231"/>
      <c r="BI840" s="15"/>
      <c r="BJ840" s="232">
        <f t="shared" si="344"/>
        <v>0</v>
      </c>
      <c r="BK840" s="235">
        <f t="shared" si="355"/>
        <v>0</v>
      </c>
      <c r="BM840" s="109">
        <f t="shared" si="345"/>
        <v>-0.31802462429837797</v>
      </c>
      <c r="BN840" s="213"/>
      <c r="BR840" s="228"/>
      <c r="BS840" s="311"/>
      <c r="BT840" s="3"/>
      <c r="BU840" s="213"/>
      <c r="BV840" s="213"/>
      <c r="BW840" s="291"/>
    </row>
    <row r="841" spans="1:75" x14ac:dyDescent="0.2">
      <c r="A841" s="210"/>
      <c r="B841" s="211"/>
      <c r="C841" s="848" t="str">
        <f ca="1">IF(ISERR(AVERAGE(INDIRECT("B"&amp;(ROW()-INT($B$1/2))):INDIRECT("B"&amp;(ROW()+INT($B$1/2))))),"",AVERAGE(INDIRECT("B"&amp;(ROW()-INT($B$1/2))):INDIRECT("B"&amp;(ROW()+INT($B$1/2)))))</f>
        <v/>
      </c>
      <c r="D841" s="848">
        <f t="shared" si="339"/>
        <v>0</v>
      </c>
      <c r="E841" s="275"/>
      <c r="F841" s="15"/>
      <c r="G841" s="3"/>
      <c r="H841" s="3"/>
      <c r="I841" s="3"/>
      <c r="J841" s="3"/>
      <c r="K841" s="3"/>
      <c r="L841" s="554"/>
      <c r="M841" s="545"/>
      <c r="N841" s="546"/>
      <c r="O841" s="5"/>
      <c r="P841" s="216"/>
      <c r="Q841" s="217"/>
      <c r="R841" s="218"/>
      <c r="S841" s="219">
        <f t="shared" si="346"/>
        <v>0</v>
      </c>
      <c r="T841" s="220">
        <f t="shared" si="347"/>
        <v>0</v>
      </c>
      <c r="U841" s="214">
        <f t="shared" si="356"/>
        <v>0</v>
      </c>
      <c r="W841" s="221"/>
      <c r="X841" s="222"/>
      <c r="Y841" s="222"/>
      <c r="Z841" s="223"/>
      <c r="AA841" s="222"/>
      <c r="AB841" s="224"/>
      <c r="AC841" s="225"/>
      <c r="AD841" s="2">
        <f t="shared" si="341"/>
        <v>0</v>
      </c>
      <c r="AE841" s="2">
        <f t="shared" si="342"/>
        <v>0</v>
      </c>
      <c r="AF841" s="226"/>
      <c r="AG841" s="219">
        <f t="shared" si="348"/>
        <v>0</v>
      </c>
      <c r="AH841" s="234">
        <f t="shared" si="349"/>
        <v>0</v>
      </c>
      <c r="AI841" s="214">
        <f t="shared" si="357"/>
        <v>0</v>
      </c>
      <c r="AK841" s="229">
        <f t="shared" si="350"/>
        <v>0</v>
      </c>
      <c r="AL841" s="226"/>
      <c r="AM841" s="15"/>
      <c r="AN841" s="232" t="e">
        <f t="shared" si="351"/>
        <v>#DIV/0!</v>
      </c>
      <c r="AO841" s="214">
        <f t="shared" si="343"/>
        <v>0</v>
      </c>
      <c r="AQ841" s="210"/>
      <c r="AR841" s="231"/>
      <c r="AS841" s="15"/>
      <c r="AT841" s="232">
        <f t="shared" si="352"/>
        <v>0</v>
      </c>
      <c r="AU841" s="235">
        <f t="shared" si="353"/>
        <v>0</v>
      </c>
      <c r="AY841" s="210"/>
      <c r="AZ841" s="231"/>
      <c r="BA841" s="15"/>
      <c r="BB841" s="232">
        <f t="shared" si="340"/>
        <v>0</v>
      </c>
      <c r="BC841" s="235">
        <f t="shared" si="354"/>
        <v>0</v>
      </c>
      <c r="BG841" s="210"/>
      <c r="BH841" s="231"/>
      <c r="BI841" s="15"/>
      <c r="BJ841" s="232">
        <f t="shared" si="344"/>
        <v>0</v>
      </c>
      <c r="BK841" s="235">
        <f t="shared" si="355"/>
        <v>0</v>
      </c>
      <c r="BM841" s="109">
        <f t="shared" si="345"/>
        <v>-0.31985696179611472</v>
      </c>
      <c r="BN841" s="213"/>
      <c r="BR841" s="228"/>
      <c r="BS841" s="311"/>
      <c r="BT841" s="3"/>
      <c r="BU841" s="213"/>
      <c r="BV841" s="213"/>
      <c r="BW841" s="291"/>
    </row>
    <row r="842" spans="1:75" x14ac:dyDescent="0.2">
      <c r="A842" s="210"/>
      <c r="B842" s="211"/>
      <c r="C842" s="848" t="str">
        <f ca="1">IF(ISERR(AVERAGE(INDIRECT("B"&amp;(ROW()-INT($B$1/2))):INDIRECT("B"&amp;(ROW()+INT($B$1/2))))),"",AVERAGE(INDIRECT("B"&amp;(ROW()-INT($B$1/2))):INDIRECT("B"&amp;(ROW()+INT($B$1/2)))))</f>
        <v/>
      </c>
      <c r="D842" s="848">
        <f t="shared" si="339"/>
        <v>0</v>
      </c>
      <c r="E842" s="275"/>
      <c r="F842" s="15"/>
      <c r="G842" s="3"/>
      <c r="H842" s="3"/>
      <c r="I842" s="3"/>
      <c r="J842" s="3"/>
      <c r="K842" s="3"/>
      <c r="L842" s="554"/>
      <c r="M842" s="545"/>
      <c r="N842" s="546"/>
      <c r="O842" s="5"/>
      <c r="P842" s="216"/>
      <c r="Q842" s="217"/>
      <c r="R842" s="218"/>
      <c r="S842" s="219">
        <f t="shared" si="346"/>
        <v>0</v>
      </c>
      <c r="T842" s="220">
        <f t="shared" si="347"/>
        <v>0</v>
      </c>
      <c r="U842" s="214">
        <f t="shared" si="356"/>
        <v>0</v>
      </c>
      <c r="W842" s="221"/>
      <c r="X842" s="222"/>
      <c r="Y842" s="222"/>
      <c r="Z842" s="223"/>
      <c r="AA842" s="222"/>
      <c r="AB842" s="224"/>
      <c r="AC842" s="225"/>
      <c r="AD842" s="2">
        <f t="shared" si="341"/>
        <v>0</v>
      </c>
      <c r="AE842" s="2">
        <f t="shared" si="342"/>
        <v>0</v>
      </c>
      <c r="AF842" s="226"/>
      <c r="AG842" s="219">
        <f t="shared" si="348"/>
        <v>0</v>
      </c>
      <c r="AH842" s="234">
        <f t="shared" si="349"/>
        <v>0</v>
      </c>
      <c r="AI842" s="214">
        <f t="shared" si="357"/>
        <v>0</v>
      </c>
      <c r="AK842" s="229">
        <f t="shared" si="350"/>
        <v>0</v>
      </c>
      <c r="AL842" s="226"/>
      <c r="AM842" s="15"/>
      <c r="AN842" s="232" t="e">
        <f t="shared" si="351"/>
        <v>#DIV/0!</v>
      </c>
      <c r="AO842" s="214">
        <f t="shared" si="343"/>
        <v>0</v>
      </c>
      <c r="AQ842" s="210"/>
      <c r="AR842" s="231"/>
      <c r="AS842" s="15"/>
      <c r="AT842" s="232">
        <f t="shared" si="352"/>
        <v>0</v>
      </c>
      <c r="AU842" s="235">
        <f t="shared" si="353"/>
        <v>0</v>
      </c>
      <c r="AY842" s="210"/>
      <c r="AZ842" s="231"/>
      <c r="BA842" s="15"/>
      <c r="BB842" s="232">
        <f t="shared" si="340"/>
        <v>0</v>
      </c>
      <c r="BC842" s="235">
        <f t="shared" si="354"/>
        <v>0</v>
      </c>
      <c r="BG842" s="210"/>
      <c r="BH842" s="231"/>
      <c r="BI842" s="15"/>
      <c r="BJ842" s="232">
        <f t="shared" si="344"/>
        <v>0</v>
      </c>
      <c r="BK842" s="235">
        <f t="shared" si="355"/>
        <v>0</v>
      </c>
      <c r="BM842" s="109">
        <f t="shared" si="345"/>
        <v>-0.32168929929385148</v>
      </c>
      <c r="BN842" s="213"/>
      <c r="BR842" s="228"/>
      <c r="BS842" s="311"/>
      <c r="BT842" s="3"/>
      <c r="BU842" s="213"/>
      <c r="BV842" s="213"/>
      <c r="BW842" s="291"/>
    </row>
    <row r="843" spans="1:75" x14ac:dyDescent="0.2">
      <c r="A843" s="210"/>
      <c r="B843" s="211"/>
      <c r="C843" s="848" t="str">
        <f ca="1">IF(ISERR(AVERAGE(INDIRECT("B"&amp;(ROW()-INT($B$1/2))):INDIRECT("B"&amp;(ROW()+INT($B$1/2))))),"",AVERAGE(INDIRECT("B"&amp;(ROW()-INT($B$1/2))):INDIRECT("B"&amp;(ROW()+INT($B$1/2)))))</f>
        <v/>
      </c>
      <c r="D843" s="848">
        <f t="shared" si="339"/>
        <v>0</v>
      </c>
      <c r="E843" s="275"/>
      <c r="F843" s="15"/>
      <c r="G843" s="3"/>
      <c r="H843" s="3"/>
      <c r="I843" s="3"/>
      <c r="J843" s="3"/>
      <c r="K843" s="3"/>
      <c r="L843" s="554"/>
      <c r="M843" s="545"/>
      <c r="N843" s="546"/>
      <c r="O843" s="5"/>
      <c r="P843" s="216"/>
      <c r="Q843" s="217"/>
      <c r="R843" s="218"/>
      <c r="S843" s="219">
        <f t="shared" si="346"/>
        <v>0</v>
      </c>
      <c r="T843" s="220">
        <f t="shared" si="347"/>
        <v>0</v>
      </c>
      <c r="U843" s="214">
        <f t="shared" si="356"/>
        <v>0</v>
      </c>
      <c r="W843" s="221"/>
      <c r="X843" s="222"/>
      <c r="Y843" s="222"/>
      <c r="Z843" s="223"/>
      <c r="AA843" s="222"/>
      <c r="AB843" s="224"/>
      <c r="AC843" s="225"/>
      <c r="AD843" s="2">
        <f t="shared" si="341"/>
        <v>0</v>
      </c>
      <c r="AE843" s="2">
        <f t="shared" si="342"/>
        <v>0</v>
      </c>
      <c r="AF843" s="226"/>
      <c r="AG843" s="219">
        <f t="shared" si="348"/>
        <v>0</v>
      </c>
      <c r="AH843" s="234">
        <f t="shared" si="349"/>
        <v>0</v>
      </c>
      <c r="AI843" s="214">
        <f t="shared" si="357"/>
        <v>0</v>
      </c>
      <c r="AK843" s="229">
        <f t="shared" si="350"/>
        <v>0</v>
      </c>
      <c r="AL843" s="226"/>
      <c r="AM843" s="15"/>
      <c r="AN843" s="232" t="e">
        <f t="shared" si="351"/>
        <v>#DIV/0!</v>
      </c>
      <c r="AO843" s="214">
        <f t="shared" si="343"/>
        <v>0</v>
      </c>
      <c r="AQ843" s="210"/>
      <c r="AR843" s="231"/>
      <c r="AS843" s="15"/>
      <c r="AT843" s="232">
        <f t="shared" si="352"/>
        <v>0</v>
      </c>
      <c r="AU843" s="235">
        <f t="shared" si="353"/>
        <v>0</v>
      </c>
      <c r="AY843" s="210"/>
      <c r="AZ843" s="231"/>
      <c r="BA843" s="15"/>
      <c r="BB843" s="232">
        <f t="shared" si="340"/>
        <v>0</v>
      </c>
      <c r="BC843" s="235">
        <f t="shared" si="354"/>
        <v>0</v>
      </c>
      <c r="BG843" s="210"/>
      <c r="BH843" s="231"/>
      <c r="BI843" s="15"/>
      <c r="BJ843" s="232">
        <f t="shared" si="344"/>
        <v>0</v>
      </c>
      <c r="BK843" s="235">
        <f t="shared" si="355"/>
        <v>0</v>
      </c>
      <c r="BM843" s="109">
        <f t="shared" si="345"/>
        <v>-0.32352163679158824</v>
      </c>
      <c r="BN843" s="213"/>
      <c r="BR843" s="228"/>
      <c r="BS843" s="311"/>
      <c r="BT843" s="3"/>
      <c r="BU843" s="213"/>
      <c r="BV843" s="213"/>
      <c r="BW843" s="291"/>
    </row>
    <row r="844" spans="1:75" x14ac:dyDescent="0.2">
      <c r="A844" s="210"/>
      <c r="B844" s="211"/>
      <c r="C844" s="848" t="str">
        <f ca="1">IF(ISERR(AVERAGE(INDIRECT("B"&amp;(ROW()-INT($B$1/2))):INDIRECT("B"&amp;(ROW()+INT($B$1/2))))),"",AVERAGE(INDIRECT("B"&amp;(ROW()-INT($B$1/2))):INDIRECT("B"&amp;(ROW()+INT($B$1/2)))))</f>
        <v/>
      </c>
      <c r="D844" s="848">
        <f t="shared" si="339"/>
        <v>0</v>
      </c>
      <c r="E844" s="275"/>
      <c r="F844" s="15"/>
      <c r="G844" s="3"/>
      <c r="H844" s="3"/>
      <c r="I844" s="3"/>
      <c r="J844" s="3"/>
      <c r="K844" s="3"/>
      <c r="L844" s="554"/>
      <c r="M844" s="545"/>
      <c r="N844" s="546"/>
      <c r="O844" s="5"/>
      <c r="P844" s="216"/>
      <c r="Q844" s="217"/>
      <c r="R844" s="218"/>
      <c r="S844" s="219">
        <f t="shared" si="346"/>
        <v>0</v>
      </c>
      <c r="T844" s="220">
        <f t="shared" si="347"/>
        <v>0</v>
      </c>
      <c r="U844" s="214">
        <f t="shared" si="356"/>
        <v>0</v>
      </c>
      <c r="W844" s="221"/>
      <c r="X844" s="222"/>
      <c r="Y844" s="222"/>
      <c r="Z844" s="223"/>
      <c r="AA844" s="222"/>
      <c r="AB844" s="224"/>
      <c r="AC844" s="225"/>
      <c r="AD844" s="2">
        <f t="shared" si="341"/>
        <v>0</v>
      </c>
      <c r="AE844" s="2">
        <f t="shared" si="342"/>
        <v>0</v>
      </c>
      <c r="AF844" s="226"/>
      <c r="AG844" s="219">
        <f t="shared" si="348"/>
        <v>0</v>
      </c>
      <c r="AH844" s="234">
        <f t="shared" si="349"/>
        <v>0</v>
      </c>
      <c r="AI844" s="214">
        <f t="shared" si="357"/>
        <v>0</v>
      </c>
      <c r="AK844" s="229">
        <f t="shared" si="350"/>
        <v>0</v>
      </c>
      <c r="AL844" s="226"/>
      <c r="AM844" s="15"/>
      <c r="AN844" s="232" t="e">
        <f t="shared" si="351"/>
        <v>#DIV/0!</v>
      </c>
      <c r="AO844" s="214">
        <f t="shared" si="343"/>
        <v>0</v>
      </c>
      <c r="AQ844" s="210"/>
      <c r="AR844" s="231"/>
      <c r="AS844" s="15"/>
      <c r="AT844" s="232">
        <f t="shared" si="352"/>
        <v>0</v>
      </c>
      <c r="AU844" s="235">
        <f t="shared" si="353"/>
        <v>0</v>
      </c>
      <c r="AY844" s="210"/>
      <c r="AZ844" s="231"/>
      <c r="BA844" s="15"/>
      <c r="BB844" s="232">
        <f t="shared" si="340"/>
        <v>0</v>
      </c>
      <c r="BC844" s="235">
        <f t="shared" si="354"/>
        <v>0</v>
      </c>
      <c r="BG844" s="210"/>
      <c r="BH844" s="231"/>
      <c r="BI844" s="15"/>
      <c r="BJ844" s="232">
        <f t="shared" si="344"/>
        <v>0</v>
      </c>
      <c r="BK844" s="235">
        <f t="shared" si="355"/>
        <v>0</v>
      </c>
      <c r="BM844" s="109">
        <f t="shared" si="345"/>
        <v>-0.325353974289325</v>
      </c>
      <c r="BN844" s="213"/>
      <c r="BR844" s="228"/>
      <c r="BS844" s="311"/>
      <c r="BT844" s="3"/>
      <c r="BU844" s="213"/>
      <c r="BV844" s="213"/>
      <c r="BW844" s="291"/>
    </row>
    <row r="845" spans="1:75" x14ac:dyDescent="0.2">
      <c r="A845" s="210"/>
      <c r="B845" s="211"/>
      <c r="C845" s="848" t="str">
        <f ca="1">IF(ISERR(AVERAGE(INDIRECT("B"&amp;(ROW()-INT($B$1/2))):INDIRECT("B"&amp;(ROW()+INT($B$1/2))))),"",AVERAGE(INDIRECT("B"&amp;(ROW()-INT($B$1/2))):INDIRECT("B"&amp;(ROW()+INT($B$1/2)))))</f>
        <v/>
      </c>
      <c r="D845" s="848">
        <f t="shared" si="339"/>
        <v>0</v>
      </c>
      <c r="E845" s="275"/>
      <c r="F845" s="15"/>
      <c r="G845" s="3"/>
      <c r="H845" s="3"/>
      <c r="I845" s="3"/>
      <c r="J845" s="3"/>
      <c r="K845" s="3"/>
      <c r="L845" s="554"/>
      <c r="M845" s="545"/>
      <c r="N845" s="546"/>
      <c r="O845" s="5"/>
      <c r="P845" s="216"/>
      <c r="Q845" s="217"/>
      <c r="R845" s="218"/>
      <c r="S845" s="219">
        <f t="shared" si="346"/>
        <v>0</v>
      </c>
      <c r="T845" s="220">
        <f t="shared" si="347"/>
        <v>0</v>
      </c>
      <c r="U845" s="214">
        <f t="shared" si="356"/>
        <v>0</v>
      </c>
      <c r="W845" s="221"/>
      <c r="X845" s="222"/>
      <c r="Y845" s="222"/>
      <c r="Z845" s="223"/>
      <c r="AA845" s="222"/>
      <c r="AB845" s="224"/>
      <c r="AC845" s="225"/>
      <c r="AD845" s="2">
        <f t="shared" si="341"/>
        <v>0</v>
      </c>
      <c r="AE845" s="2">
        <f t="shared" si="342"/>
        <v>0</v>
      </c>
      <c r="AF845" s="226"/>
      <c r="AG845" s="219">
        <f t="shared" si="348"/>
        <v>0</v>
      </c>
      <c r="AH845" s="234">
        <f t="shared" si="349"/>
        <v>0</v>
      </c>
      <c r="AI845" s="214">
        <f t="shared" si="357"/>
        <v>0</v>
      </c>
      <c r="AK845" s="229">
        <f t="shared" si="350"/>
        <v>0</v>
      </c>
      <c r="AL845" s="226"/>
      <c r="AM845" s="15"/>
      <c r="AN845" s="232" t="e">
        <f t="shared" si="351"/>
        <v>#DIV/0!</v>
      </c>
      <c r="AO845" s="214">
        <f t="shared" si="343"/>
        <v>0</v>
      </c>
      <c r="AQ845" s="210"/>
      <c r="AR845" s="231"/>
      <c r="AS845" s="15"/>
      <c r="AT845" s="232">
        <f t="shared" si="352"/>
        <v>0</v>
      </c>
      <c r="AU845" s="235">
        <f t="shared" si="353"/>
        <v>0</v>
      </c>
      <c r="AY845" s="210"/>
      <c r="AZ845" s="231"/>
      <c r="BA845" s="15"/>
      <c r="BB845" s="232">
        <f t="shared" si="340"/>
        <v>0</v>
      </c>
      <c r="BC845" s="235">
        <f t="shared" si="354"/>
        <v>0</v>
      </c>
      <c r="BG845" s="210"/>
      <c r="BH845" s="231"/>
      <c r="BI845" s="15"/>
      <c r="BJ845" s="232">
        <f t="shared" si="344"/>
        <v>0</v>
      </c>
      <c r="BK845" s="235">
        <f t="shared" si="355"/>
        <v>0</v>
      </c>
      <c r="BM845" s="109">
        <f t="shared" si="345"/>
        <v>-0.32718631178706176</v>
      </c>
      <c r="BN845" s="213"/>
      <c r="BR845" s="228"/>
      <c r="BS845" s="311"/>
      <c r="BT845" s="3"/>
      <c r="BU845" s="213"/>
      <c r="BV845" s="213"/>
      <c r="BW845" s="291"/>
    </row>
    <row r="846" spans="1:75" x14ac:dyDescent="0.2">
      <c r="A846" s="210"/>
      <c r="B846" s="211"/>
      <c r="C846" s="848" t="str">
        <f ca="1">IF(ISERR(AVERAGE(INDIRECT("B"&amp;(ROW()-INT($B$1/2))):INDIRECT("B"&amp;(ROW()+INT($B$1/2))))),"",AVERAGE(INDIRECT("B"&amp;(ROW()-INT($B$1/2))):INDIRECT("B"&amp;(ROW()+INT($B$1/2)))))</f>
        <v/>
      </c>
      <c r="D846" s="848">
        <f t="shared" si="339"/>
        <v>0</v>
      </c>
      <c r="E846" s="275"/>
      <c r="F846" s="15"/>
      <c r="G846" s="3"/>
      <c r="H846" s="3"/>
      <c r="I846" s="3"/>
      <c r="J846" s="3"/>
      <c r="K846" s="3"/>
      <c r="L846" s="554"/>
      <c r="M846" s="545"/>
      <c r="N846" s="546"/>
      <c r="O846" s="5"/>
      <c r="P846" s="216"/>
      <c r="Q846" s="217"/>
      <c r="R846" s="218"/>
      <c r="S846" s="219">
        <f t="shared" si="346"/>
        <v>0</v>
      </c>
      <c r="T846" s="220">
        <f t="shared" si="347"/>
        <v>0</v>
      </c>
      <c r="U846" s="214">
        <f t="shared" si="356"/>
        <v>0</v>
      </c>
      <c r="W846" s="221"/>
      <c r="X846" s="222"/>
      <c r="Y846" s="222"/>
      <c r="Z846" s="223"/>
      <c r="AA846" s="222"/>
      <c r="AB846" s="224"/>
      <c r="AC846" s="225"/>
      <c r="AD846" s="2">
        <f t="shared" si="341"/>
        <v>0</v>
      </c>
      <c r="AE846" s="2">
        <f t="shared" si="342"/>
        <v>0</v>
      </c>
      <c r="AF846" s="226"/>
      <c r="AG846" s="219">
        <f t="shared" si="348"/>
        <v>0</v>
      </c>
      <c r="AH846" s="234">
        <f t="shared" si="349"/>
        <v>0</v>
      </c>
      <c r="AI846" s="214">
        <f t="shared" si="357"/>
        <v>0</v>
      </c>
      <c r="AK846" s="229">
        <f t="shared" si="350"/>
        <v>0</v>
      </c>
      <c r="AL846" s="226"/>
      <c r="AM846" s="15"/>
      <c r="AN846" s="232" t="e">
        <f t="shared" si="351"/>
        <v>#DIV/0!</v>
      </c>
      <c r="AO846" s="214">
        <f t="shared" si="343"/>
        <v>0</v>
      </c>
      <c r="AQ846" s="210"/>
      <c r="AR846" s="231"/>
      <c r="AS846" s="15"/>
      <c r="AT846" s="232">
        <f t="shared" si="352"/>
        <v>0</v>
      </c>
      <c r="AU846" s="235">
        <f t="shared" si="353"/>
        <v>0</v>
      </c>
      <c r="AY846" s="210"/>
      <c r="AZ846" s="231"/>
      <c r="BA846" s="15"/>
      <c r="BB846" s="232">
        <f t="shared" si="340"/>
        <v>0</v>
      </c>
      <c r="BC846" s="235">
        <f t="shared" si="354"/>
        <v>0</v>
      </c>
      <c r="BG846" s="210"/>
      <c r="BH846" s="231"/>
      <c r="BI846" s="15"/>
      <c r="BJ846" s="232">
        <f t="shared" si="344"/>
        <v>0</v>
      </c>
      <c r="BK846" s="235">
        <f t="shared" si="355"/>
        <v>0</v>
      </c>
      <c r="BM846" s="109">
        <f t="shared" si="345"/>
        <v>-0.32901864928479851</v>
      </c>
      <c r="BN846" s="213"/>
      <c r="BR846" s="228"/>
      <c r="BS846" s="311"/>
      <c r="BT846" s="3"/>
      <c r="BU846" s="213"/>
      <c r="BV846" s="213"/>
      <c r="BW846" s="291"/>
    </row>
    <row r="847" spans="1:75" x14ac:dyDescent="0.2">
      <c r="A847" s="210"/>
      <c r="B847" s="211"/>
      <c r="C847" s="848" t="str">
        <f ca="1">IF(ISERR(AVERAGE(INDIRECT("B"&amp;(ROW()-INT($B$1/2))):INDIRECT("B"&amp;(ROW()+INT($B$1/2))))),"",AVERAGE(INDIRECT("B"&amp;(ROW()-INT($B$1/2))):INDIRECT("B"&amp;(ROW()+INT($B$1/2)))))</f>
        <v/>
      </c>
      <c r="D847" s="848">
        <f t="shared" si="339"/>
        <v>0</v>
      </c>
      <c r="E847" s="275"/>
      <c r="F847" s="15"/>
      <c r="G847" s="3"/>
      <c r="H847" s="3"/>
      <c r="I847" s="3"/>
      <c r="J847" s="3"/>
      <c r="K847" s="3"/>
      <c r="L847" s="554"/>
      <c r="M847" s="545"/>
      <c r="N847" s="546"/>
      <c r="O847" s="5"/>
      <c r="P847" s="216"/>
      <c r="Q847" s="217"/>
      <c r="R847" s="218"/>
      <c r="S847" s="219">
        <f t="shared" si="346"/>
        <v>0</v>
      </c>
      <c r="T847" s="220">
        <f t="shared" si="347"/>
        <v>0</v>
      </c>
      <c r="U847" s="214">
        <f t="shared" si="356"/>
        <v>0</v>
      </c>
      <c r="W847" s="221"/>
      <c r="X847" s="222"/>
      <c r="Y847" s="222"/>
      <c r="Z847" s="223"/>
      <c r="AA847" s="222"/>
      <c r="AB847" s="224"/>
      <c r="AC847" s="225"/>
      <c r="AD847" s="2">
        <f t="shared" si="341"/>
        <v>0</v>
      </c>
      <c r="AE847" s="2">
        <f t="shared" si="342"/>
        <v>0</v>
      </c>
      <c r="AF847" s="226"/>
      <c r="AG847" s="219">
        <f t="shared" si="348"/>
        <v>0</v>
      </c>
      <c r="AH847" s="234">
        <f t="shared" si="349"/>
        <v>0</v>
      </c>
      <c r="AI847" s="214">
        <f t="shared" si="357"/>
        <v>0</v>
      </c>
      <c r="AK847" s="229">
        <f t="shared" si="350"/>
        <v>0</v>
      </c>
      <c r="AL847" s="226"/>
      <c r="AM847" s="15"/>
      <c r="AN847" s="232" t="e">
        <f t="shared" si="351"/>
        <v>#DIV/0!</v>
      </c>
      <c r="AO847" s="214">
        <f t="shared" si="343"/>
        <v>0</v>
      </c>
      <c r="AQ847" s="210"/>
      <c r="AR847" s="231"/>
      <c r="AS847" s="15"/>
      <c r="AT847" s="232">
        <f t="shared" si="352"/>
        <v>0</v>
      </c>
      <c r="AU847" s="235">
        <f t="shared" si="353"/>
        <v>0</v>
      </c>
      <c r="AY847" s="210"/>
      <c r="AZ847" s="231"/>
      <c r="BA847" s="15"/>
      <c r="BB847" s="232">
        <f t="shared" si="340"/>
        <v>0</v>
      </c>
      <c r="BC847" s="235">
        <f t="shared" si="354"/>
        <v>0</v>
      </c>
      <c r="BG847" s="210"/>
      <c r="BH847" s="231"/>
      <c r="BI847" s="15"/>
      <c r="BJ847" s="232">
        <f t="shared" si="344"/>
        <v>0</v>
      </c>
      <c r="BK847" s="235">
        <f t="shared" si="355"/>
        <v>0</v>
      </c>
      <c r="BM847" s="109">
        <f t="shared" si="345"/>
        <v>-0.33085098678253527</v>
      </c>
      <c r="BN847" s="213"/>
      <c r="BR847" s="228"/>
      <c r="BS847" s="311"/>
      <c r="BT847" s="3"/>
      <c r="BU847" s="213"/>
      <c r="BV847" s="213"/>
      <c r="BW847" s="291"/>
    </row>
    <row r="848" spans="1:75" x14ac:dyDescent="0.2">
      <c r="A848" s="210"/>
      <c r="B848" s="211"/>
      <c r="C848" s="848" t="str">
        <f ca="1">IF(ISERR(AVERAGE(INDIRECT("B"&amp;(ROW()-INT($B$1/2))):INDIRECT("B"&amp;(ROW()+INT($B$1/2))))),"",AVERAGE(INDIRECT("B"&amp;(ROW()-INT($B$1/2))):INDIRECT("B"&amp;(ROW()+INT($B$1/2)))))</f>
        <v/>
      </c>
      <c r="D848" s="848">
        <f t="shared" si="339"/>
        <v>0</v>
      </c>
      <c r="E848" s="275"/>
      <c r="F848" s="15"/>
      <c r="G848" s="3"/>
      <c r="H848" s="3"/>
      <c r="I848" s="3"/>
      <c r="J848" s="3"/>
      <c r="K848" s="3"/>
      <c r="L848" s="554"/>
      <c r="M848" s="545"/>
      <c r="N848" s="546"/>
      <c r="O848" s="5"/>
      <c r="P848" s="216"/>
      <c r="Q848" s="217"/>
      <c r="R848" s="218"/>
      <c r="S848" s="219">
        <f t="shared" si="346"/>
        <v>0</v>
      </c>
      <c r="T848" s="220">
        <f t="shared" si="347"/>
        <v>0</v>
      </c>
      <c r="U848" s="214">
        <f t="shared" si="356"/>
        <v>0</v>
      </c>
      <c r="W848" s="221"/>
      <c r="X848" s="222"/>
      <c r="Y848" s="222"/>
      <c r="Z848" s="223"/>
      <c r="AA848" s="222"/>
      <c r="AB848" s="224"/>
      <c r="AC848" s="225"/>
      <c r="AD848" s="2">
        <f t="shared" si="341"/>
        <v>0</v>
      </c>
      <c r="AE848" s="2">
        <f t="shared" si="342"/>
        <v>0</v>
      </c>
      <c r="AF848" s="226"/>
      <c r="AG848" s="219">
        <f t="shared" si="348"/>
        <v>0</v>
      </c>
      <c r="AH848" s="234">
        <f t="shared" si="349"/>
        <v>0</v>
      </c>
      <c r="AI848" s="214">
        <f t="shared" si="357"/>
        <v>0</v>
      </c>
      <c r="AK848" s="229">
        <f t="shared" si="350"/>
        <v>0</v>
      </c>
      <c r="AL848" s="226"/>
      <c r="AM848" s="15"/>
      <c r="AN848" s="232" t="e">
        <f t="shared" si="351"/>
        <v>#DIV/0!</v>
      </c>
      <c r="AO848" s="214">
        <f t="shared" si="343"/>
        <v>0</v>
      </c>
      <c r="AQ848" s="210"/>
      <c r="AR848" s="231"/>
      <c r="AS848" s="15"/>
      <c r="AT848" s="232">
        <f t="shared" si="352"/>
        <v>0</v>
      </c>
      <c r="AU848" s="235">
        <f t="shared" si="353"/>
        <v>0</v>
      </c>
      <c r="AY848" s="210"/>
      <c r="AZ848" s="231"/>
      <c r="BA848" s="15"/>
      <c r="BB848" s="232">
        <f t="shared" si="340"/>
        <v>0</v>
      </c>
      <c r="BC848" s="235">
        <f t="shared" si="354"/>
        <v>0</v>
      </c>
      <c r="BG848" s="210"/>
      <c r="BH848" s="231"/>
      <c r="BI848" s="15"/>
      <c r="BJ848" s="232">
        <f t="shared" si="344"/>
        <v>0</v>
      </c>
      <c r="BK848" s="235">
        <f t="shared" si="355"/>
        <v>0</v>
      </c>
      <c r="BM848" s="109">
        <f t="shared" si="345"/>
        <v>-0.33268332428027203</v>
      </c>
      <c r="BN848" s="213"/>
      <c r="BR848" s="228"/>
      <c r="BS848" s="311"/>
      <c r="BT848" s="3"/>
      <c r="BU848" s="213"/>
      <c r="BV848" s="213"/>
      <c r="BW848" s="291"/>
    </row>
    <row r="849" spans="1:75" x14ac:dyDescent="0.2">
      <c r="A849" s="210"/>
      <c r="B849" s="211"/>
      <c r="C849" s="848" t="str">
        <f ca="1">IF(ISERR(AVERAGE(INDIRECT("B"&amp;(ROW()-INT($B$1/2))):INDIRECT("B"&amp;(ROW()+INT($B$1/2))))),"",AVERAGE(INDIRECT("B"&amp;(ROW()-INT($B$1/2))):INDIRECT("B"&amp;(ROW()+INT($B$1/2)))))</f>
        <v/>
      </c>
      <c r="D849" s="848">
        <f t="shared" si="339"/>
        <v>0</v>
      </c>
      <c r="E849" s="275"/>
      <c r="F849" s="15"/>
      <c r="G849" s="3"/>
      <c r="H849" s="3"/>
      <c r="I849" s="3"/>
      <c r="J849" s="3"/>
      <c r="K849" s="3"/>
      <c r="L849" s="554"/>
      <c r="M849" s="545"/>
      <c r="N849" s="546"/>
      <c r="O849" s="5"/>
      <c r="P849" s="216"/>
      <c r="Q849" s="217"/>
      <c r="R849" s="218"/>
      <c r="S849" s="219">
        <f t="shared" si="346"/>
        <v>0</v>
      </c>
      <c r="T849" s="220">
        <f t="shared" si="347"/>
        <v>0</v>
      </c>
      <c r="U849" s="214">
        <f t="shared" si="356"/>
        <v>0</v>
      </c>
      <c r="W849" s="221"/>
      <c r="X849" s="222"/>
      <c r="Y849" s="222"/>
      <c r="Z849" s="223"/>
      <c r="AA849" s="222"/>
      <c r="AB849" s="224"/>
      <c r="AC849" s="225"/>
      <c r="AD849" s="2">
        <f t="shared" si="341"/>
        <v>0</v>
      </c>
      <c r="AE849" s="2">
        <f t="shared" si="342"/>
        <v>0</v>
      </c>
      <c r="AF849" s="226"/>
      <c r="AG849" s="219">
        <f t="shared" si="348"/>
        <v>0</v>
      </c>
      <c r="AH849" s="234">
        <f t="shared" si="349"/>
        <v>0</v>
      </c>
      <c r="AI849" s="214">
        <f t="shared" si="357"/>
        <v>0</v>
      </c>
      <c r="AK849" s="229">
        <f t="shared" si="350"/>
        <v>0</v>
      </c>
      <c r="AL849" s="226"/>
      <c r="AM849" s="15"/>
      <c r="AN849" s="232" t="e">
        <f t="shared" si="351"/>
        <v>#DIV/0!</v>
      </c>
      <c r="AO849" s="214">
        <f t="shared" si="343"/>
        <v>0</v>
      </c>
      <c r="AQ849" s="210"/>
      <c r="AR849" s="231"/>
      <c r="AS849" s="15"/>
      <c r="AT849" s="232">
        <f t="shared" si="352"/>
        <v>0</v>
      </c>
      <c r="AU849" s="235">
        <f t="shared" si="353"/>
        <v>0</v>
      </c>
      <c r="AY849" s="210"/>
      <c r="AZ849" s="231"/>
      <c r="BA849" s="15"/>
      <c r="BB849" s="232">
        <f t="shared" si="340"/>
        <v>0</v>
      </c>
      <c r="BC849" s="235">
        <f t="shared" si="354"/>
        <v>0</v>
      </c>
      <c r="BG849" s="210"/>
      <c r="BH849" s="231"/>
      <c r="BI849" s="15"/>
      <c r="BJ849" s="232">
        <f t="shared" si="344"/>
        <v>0</v>
      </c>
      <c r="BK849" s="235">
        <f t="shared" si="355"/>
        <v>0</v>
      </c>
      <c r="BM849" s="109">
        <f t="shared" si="345"/>
        <v>-0.33451566177800879</v>
      </c>
      <c r="BN849" s="213"/>
      <c r="BR849" s="228"/>
      <c r="BS849" s="311"/>
      <c r="BT849" s="3"/>
      <c r="BU849" s="213"/>
      <c r="BV849" s="213"/>
      <c r="BW849" s="291"/>
    </row>
    <row r="850" spans="1:75" x14ac:dyDescent="0.2">
      <c r="A850" s="210"/>
      <c r="B850" s="211"/>
      <c r="C850" s="848" t="str">
        <f ca="1">IF(ISERR(AVERAGE(INDIRECT("B"&amp;(ROW()-INT($B$1/2))):INDIRECT("B"&amp;(ROW()+INT($B$1/2))))),"",AVERAGE(INDIRECT("B"&amp;(ROW()-INT($B$1/2))):INDIRECT("B"&amp;(ROW()+INT($B$1/2)))))</f>
        <v/>
      </c>
      <c r="D850" s="848">
        <f t="shared" si="339"/>
        <v>0</v>
      </c>
      <c r="E850" s="275"/>
      <c r="F850" s="15"/>
      <c r="G850" s="3"/>
      <c r="H850" s="3"/>
      <c r="I850" s="3"/>
      <c r="J850" s="3"/>
      <c r="K850" s="3"/>
      <c r="L850" s="554"/>
      <c r="M850" s="545"/>
      <c r="N850" s="546"/>
      <c r="O850" s="5"/>
      <c r="P850" s="216"/>
      <c r="Q850" s="217"/>
      <c r="R850" s="218"/>
      <c r="S850" s="219">
        <f t="shared" si="346"/>
        <v>0</v>
      </c>
      <c r="T850" s="220">
        <f t="shared" si="347"/>
        <v>0</v>
      </c>
      <c r="U850" s="214">
        <f t="shared" si="356"/>
        <v>0</v>
      </c>
      <c r="W850" s="221"/>
      <c r="X850" s="222"/>
      <c r="Y850" s="222"/>
      <c r="Z850" s="223"/>
      <c r="AA850" s="222"/>
      <c r="AB850" s="224"/>
      <c r="AC850" s="225"/>
      <c r="AD850" s="2">
        <f t="shared" si="341"/>
        <v>0</v>
      </c>
      <c r="AE850" s="2">
        <f t="shared" si="342"/>
        <v>0</v>
      </c>
      <c r="AF850" s="226"/>
      <c r="AG850" s="219">
        <f t="shared" si="348"/>
        <v>0</v>
      </c>
      <c r="AH850" s="234">
        <f t="shared" si="349"/>
        <v>0</v>
      </c>
      <c r="AI850" s="214">
        <f t="shared" si="357"/>
        <v>0</v>
      </c>
      <c r="AK850" s="229">
        <f t="shared" si="350"/>
        <v>0</v>
      </c>
      <c r="AL850" s="226"/>
      <c r="AM850" s="15"/>
      <c r="AN850" s="232" t="e">
        <f t="shared" si="351"/>
        <v>#DIV/0!</v>
      </c>
      <c r="AO850" s="214">
        <f t="shared" si="343"/>
        <v>0</v>
      </c>
      <c r="AQ850" s="210"/>
      <c r="AR850" s="231"/>
      <c r="AS850" s="15"/>
      <c r="AT850" s="232">
        <f t="shared" si="352"/>
        <v>0</v>
      </c>
      <c r="AU850" s="235">
        <f t="shared" si="353"/>
        <v>0</v>
      </c>
      <c r="AY850" s="210"/>
      <c r="AZ850" s="231"/>
      <c r="BA850" s="15"/>
      <c r="BB850" s="232">
        <f t="shared" si="340"/>
        <v>0</v>
      </c>
      <c r="BC850" s="235">
        <f t="shared" si="354"/>
        <v>0</v>
      </c>
      <c r="BG850" s="210"/>
      <c r="BH850" s="231"/>
      <c r="BI850" s="15"/>
      <c r="BJ850" s="232">
        <f t="shared" si="344"/>
        <v>0</v>
      </c>
      <c r="BK850" s="235">
        <f t="shared" si="355"/>
        <v>0</v>
      </c>
      <c r="BM850" s="109">
        <f t="shared" si="345"/>
        <v>-0.33634799927574555</v>
      </c>
      <c r="BN850" s="213"/>
      <c r="BR850" s="228"/>
      <c r="BS850" s="311"/>
      <c r="BT850" s="3"/>
      <c r="BU850" s="213"/>
      <c r="BV850" s="213"/>
      <c r="BW850" s="291"/>
    </row>
    <row r="851" spans="1:75" x14ac:dyDescent="0.2">
      <c r="A851" s="210"/>
      <c r="B851" s="211"/>
      <c r="C851" s="848" t="str">
        <f ca="1">IF(ISERR(AVERAGE(INDIRECT("B"&amp;(ROW()-INT($B$1/2))):INDIRECT("B"&amp;(ROW()+INT($B$1/2))))),"",AVERAGE(INDIRECT("B"&amp;(ROW()-INT($B$1/2))):INDIRECT("B"&amp;(ROW()+INT($B$1/2)))))</f>
        <v/>
      </c>
      <c r="D851" s="848">
        <f t="shared" si="339"/>
        <v>0</v>
      </c>
      <c r="E851" s="275"/>
      <c r="F851" s="15"/>
      <c r="G851" s="3"/>
      <c r="H851" s="3"/>
      <c r="I851" s="3"/>
      <c r="J851" s="3"/>
      <c r="K851" s="3"/>
      <c r="L851" s="554"/>
      <c r="M851" s="545"/>
      <c r="N851" s="546"/>
      <c r="O851" s="5"/>
      <c r="P851" s="216"/>
      <c r="Q851" s="217"/>
      <c r="R851" s="218"/>
      <c r="S851" s="219">
        <f t="shared" si="346"/>
        <v>0</v>
      </c>
      <c r="T851" s="220">
        <f t="shared" si="347"/>
        <v>0</v>
      </c>
      <c r="U851" s="214">
        <f t="shared" si="356"/>
        <v>0</v>
      </c>
      <c r="W851" s="221"/>
      <c r="X851" s="222"/>
      <c r="Y851" s="222"/>
      <c r="Z851" s="223"/>
      <c r="AA851" s="222"/>
      <c r="AB851" s="224"/>
      <c r="AC851" s="225"/>
      <c r="AD851" s="2">
        <f t="shared" si="341"/>
        <v>0</v>
      </c>
      <c r="AE851" s="2">
        <f t="shared" si="342"/>
        <v>0</v>
      </c>
      <c r="AF851" s="226"/>
      <c r="AG851" s="219">
        <f t="shared" si="348"/>
        <v>0</v>
      </c>
      <c r="AH851" s="234">
        <f t="shared" si="349"/>
        <v>0</v>
      </c>
      <c r="AI851" s="214">
        <f t="shared" si="357"/>
        <v>0</v>
      </c>
      <c r="AK851" s="229">
        <f t="shared" si="350"/>
        <v>0</v>
      </c>
      <c r="AL851" s="226"/>
      <c r="AM851" s="15"/>
      <c r="AN851" s="232" t="e">
        <f t="shared" si="351"/>
        <v>#DIV/0!</v>
      </c>
      <c r="AO851" s="214">
        <f t="shared" si="343"/>
        <v>0</v>
      </c>
      <c r="AQ851" s="210"/>
      <c r="AR851" s="231"/>
      <c r="AS851" s="15"/>
      <c r="AT851" s="232">
        <f t="shared" si="352"/>
        <v>0</v>
      </c>
      <c r="AU851" s="235">
        <f t="shared" si="353"/>
        <v>0</v>
      </c>
      <c r="AY851" s="210"/>
      <c r="AZ851" s="231"/>
      <c r="BA851" s="15"/>
      <c r="BB851" s="232">
        <f t="shared" si="340"/>
        <v>0</v>
      </c>
      <c r="BC851" s="235">
        <f t="shared" si="354"/>
        <v>0</v>
      </c>
      <c r="BG851" s="210"/>
      <c r="BH851" s="231"/>
      <c r="BI851" s="15"/>
      <c r="BJ851" s="232">
        <f t="shared" si="344"/>
        <v>0</v>
      </c>
      <c r="BK851" s="235">
        <f t="shared" si="355"/>
        <v>0</v>
      </c>
      <c r="BM851" s="109">
        <f t="shared" si="345"/>
        <v>-0.3381803367734823</v>
      </c>
      <c r="BN851" s="213"/>
      <c r="BR851" s="228"/>
      <c r="BS851" s="311"/>
      <c r="BT851" s="3"/>
      <c r="BU851" s="213"/>
      <c r="BV851" s="213"/>
      <c r="BW851" s="291"/>
    </row>
    <row r="852" spans="1:75" x14ac:dyDescent="0.2">
      <c r="A852" s="210"/>
      <c r="B852" s="211"/>
      <c r="C852" s="848" t="str">
        <f ca="1">IF(ISERR(AVERAGE(INDIRECT("B"&amp;(ROW()-INT($B$1/2))):INDIRECT("B"&amp;(ROW()+INT($B$1/2))))),"",AVERAGE(INDIRECT("B"&amp;(ROW()-INT($B$1/2))):INDIRECT("B"&amp;(ROW()+INT($B$1/2)))))</f>
        <v/>
      </c>
      <c r="D852" s="848">
        <f t="shared" si="339"/>
        <v>0</v>
      </c>
      <c r="E852" s="275"/>
      <c r="F852" s="15"/>
      <c r="G852" s="3"/>
      <c r="H852" s="3"/>
      <c r="I852" s="3"/>
      <c r="J852" s="3"/>
      <c r="K852" s="3"/>
      <c r="L852" s="554"/>
      <c r="M852" s="545"/>
      <c r="N852" s="546"/>
      <c r="O852" s="5"/>
      <c r="P852" s="216"/>
      <c r="Q852" s="217"/>
      <c r="R852" s="218"/>
      <c r="S852" s="219">
        <f t="shared" si="346"/>
        <v>0</v>
      </c>
      <c r="T852" s="220">
        <f t="shared" si="347"/>
        <v>0</v>
      </c>
      <c r="U852" s="214">
        <f t="shared" si="356"/>
        <v>0</v>
      </c>
      <c r="W852" s="221"/>
      <c r="X852" s="222"/>
      <c r="Y852" s="222"/>
      <c r="Z852" s="223"/>
      <c r="AA852" s="222"/>
      <c r="AB852" s="224"/>
      <c r="AC852" s="225"/>
      <c r="AD852" s="2">
        <f t="shared" si="341"/>
        <v>0</v>
      </c>
      <c r="AE852" s="2">
        <f t="shared" si="342"/>
        <v>0</v>
      </c>
      <c r="AF852" s="226"/>
      <c r="AG852" s="219">
        <f t="shared" si="348"/>
        <v>0</v>
      </c>
      <c r="AH852" s="234">
        <f t="shared" si="349"/>
        <v>0</v>
      </c>
      <c r="AI852" s="214">
        <f t="shared" si="357"/>
        <v>0</v>
      </c>
      <c r="AK852" s="229">
        <f t="shared" si="350"/>
        <v>0</v>
      </c>
      <c r="AL852" s="226"/>
      <c r="AM852" s="15"/>
      <c r="AN852" s="232" t="e">
        <f t="shared" si="351"/>
        <v>#DIV/0!</v>
      </c>
      <c r="AO852" s="214">
        <f t="shared" si="343"/>
        <v>0</v>
      </c>
      <c r="AQ852" s="210"/>
      <c r="AR852" s="231"/>
      <c r="AS852" s="15"/>
      <c r="AT852" s="232">
        <f t="shared" si="352"/>
        <v>0</v>
      </c>
      <c r="AU852" s="235">
        <f t="shared" si="353"/>
        <v>0</v>
      </c>
      <c r="AY852" s="210"/>
      <c r="AZ852" s="231"/>
      <c r="BA852" s="15"/>
      <c r="BB852" s="232">
        <f t="shared" si="340"/>
        <v>0</v>
      </c>
      <c r="BC852" s="235">
        <f t="shared" si="354"/>
        <v>0</v>
      </c>
      <c r="BG852" s="210"/>
      <c r="BH852" s="231"/>
      <c r="BI852" s="15"/>
      <c r="BJ852" s="232">
        <f t="shared" si="344"/>
        <v>0</v>
      </c>
      <c r="BK852" s="235">
        <f t="shared" si="355"/>
        <v>0</v>
      </c>
      <c r="BM852" s="109">
        <f t="shared" si="345"/>
        <v>-0.34001267427121906</v>
      </c>
      <c r="BN852" s="213"/>
      <c r="BR852" s="228"/>
      <c r="BS852" s="311"/>
      <c r="BT852" s="3"/>
      <c r="BU852" s="213"/>
      <c r="BV852" s="213"/>
      <c r="BW852" s="291"/>
    </row>
    <row r="853" spans="1:75" x14ac:dyDescent="0.2">
      <c r="A853" s="210"/>
      <c r="B853" s="211"/>
      <c r="C853" s="848" t="str">
        <f ca="1">IF(ISERR(AVERAGE(INDIRECT("B"&amp;(ROW()-INT($B$1/2))):INDIRECT("B"&amp;(ROW()+INT($B$1/2))))),"",AVERAGE(INDIRECT("B"&amp;(ROW()-INT($B$1/2))):INDIRECT("B"&amp;(ROW()+INT($B$1/2)))))</f>
        <v/>
      </c>
      <c r="D853" s="848">
        <f t="shared" si="339"/>
        <v>0</v>
      </c>
      <c r="E853" s="275"/>
      <c r="F853" s="15"/>
      <c r="G853" s="3"/>
      <c r="H853" s="3"/>
      <c r="I853" s="3"/>
      <c r="J853" s="3"/>
      <c r="K853" s="3"/>
      <c r="L853" s="554"/>
      <c r="M853" s="545"/>
      <c r="N853" s="546"/>
      <c r="O853" s="5"/>
      <c r="P853" s="216"/>
      <c r="Q853" s="217"/>
      <c r="R853" s="218"/>
      <c r="S853" s="219">
        <f t="shared" si="346"/>
        <v>0</v>
      </c>
      <c r="T853" s="220">
        <f t="shared" si="347"/>
        <v>0</v>
      </c>
      <c r="U853" s="214">
        <f t="shared" si="356"/>
        <v>0</v>
      </c>
      <c r="W853" s="221"/>
      <c r="X853" s="222"/>
      <c r="Y853" s="222"/>
      <c r="Z853" s="223"/>
      <c r="AA853" s="222"/>
      <c r="AB853" s="224"/>
      <c r="AC853" s="225"/>
      <c r="AD853" s="2">
        <f t="shared" si="341"/>
        <v>0</v>
      </c>
      <c r="AE853" s="2">
        <f t="shared" si="342"/>
        <v>0</v>
      </c>
      <c r="AF853" s="226"/>
      <c r="AG853" s="219">
        <f t="shared" si="348"/>
        <v>0</v>
      </c>
      <c r="AH853" s="234">
        <f t="shared" si="349"/>
        <v>0</v>
      </c>
      <c r="AI853" s="214">
        <f t="shared" si="357"/>
        <v>0</v>
      </c>
      <c r="AK853" s="229">
        <f t="shared" si="350"/>
        <v>0</v>
      </c>
      <c r="AL853" s="226"/>
      <c r="AM853" s="15"/>
      <c r="AN853" s="232" t="e">
        <f t="shared" si="351"/>
        <v>#DIV/0!</v>
      </c>
      <c r="AO853" s="214">
        <f t="shared" si="343"/>
        <v>0</v>
      </c>
      <c r="AQ853" s="210"/>
      <c r="AR853" s="231"/>
      <c r="AS853" s="15"/>
      <c r="AT853" s="232">
        <f t="shared" si="352"/>
        <v>0</v>
      </c>
      <c r="AU853" s="235">
        <f t="shared" si="353"/>
        <v>0</v>
      </c>
      <c r="AY853" s="210"/>
      <c r="AZ853" s="231"/>
      <c r="BA853" s="15"/>
      <c r="BB853" s="232">
        <f t="shared" si="340"/>
        <v>0</v>
      </c>
      <c r="BC853" s="235">
        <f t="shared" si="354"/>
        <v>0</v>
      </c>
      <c r="BG853" s="210"/>
      <c r="BH853" s="231"/>
      <c r="BI853" s="15"/>
      <c r="BJ853" s="232">
        <f t="shared" si="344"/>
        <v>0</v>
      </c>
      <c r="BK853" s="235">
        <f t="shared" si="355"/>
        <v>0</v>
      </c>
      <c r="BM853" s="109">
        <f t="shared" si="345"/>
        <v>-0.34184501176895582</v>
      </c>
      <c r="BN853" s="213"/>
      <c r="BR853" s="228"/>
      <c r="BS853" s="311"/>
      <c r="BT853" s="3"/>
      <c r="BU853" s="213"/>
      <c r="BV853" s="213"/>
      <c r="BW853" s="291"/>
    </row>
    <row r="854" spans="1:75" x14ac:dyDescent="0.2">
      <c r="A854" s="210"/>
      <c r="B854" s="211"/>
      <c r="C854" s="848" t="str">
        <f ca="1">IF(ISERR(AVERAGE(INDIRECT("B"&amp;(ROW()-INT($B$1/2))):INDIRECT("B"&amp;(ROW()+INT($B$1/2))))),"",AVERAGE(INDIRECT("B"&amp;(ROW()-INT($B$1/2))):INDIRECT("B"&amp;(ROW()+INT($B$1/2)))))</f>
        <v/>
      </c>
      <c r="D854" s="848">
        <f t="shared" si="339"/>
        <v>0</v>
      </c>
      <c r="E854" s="275"/>
      <c r="F854" s="15"/>
      <c r="G854" s="3"/>
      <c r="H854" s="3"/>
      <c r="I854" s="3"/>
      <c r="J854" s="3"/>
      <c r="K854" s="3"/>
      <c r="L854" s="554"/>
      <c r="M854" s="545"/>
      <c r="N854" s="546"/>
      <c r="O854" s="5"/>
      <c r="P854" s="216"/>
      <c r="Q854" s="217"/>
      <c r="R854" s="218"/>
      <c r="S854" s="219">
        <f t="shared" si="346"/>
        <v>0</v>
      </c>
      <c r="T854" s="220">
        <f t="shared" si="347"/>
        <v>0</v>
      </c>
      <c r="U854" s="214">
        <f t="shared" si="356"/>
        <v>0</v>
      </c>
      <c r="W854" s="221"/>
      <c r="X854" s="222"/>
      <c r="Y854" s="222"/>
      <c r="Z854" s="223"/>
      <c r="AA854" s="222"/>
      <c r="AB854" s="224"/>
      <c r="AC854" s="225"/>
      <c r="AD854" s="2">
        <f t="shared" si="341"/>
        <v>0</v>
      </c>
      <c r="AE854" s="2">
        <f t="shared" si="342"/>
        <v>0</v>
      </c>
      <c r="AF854" s="226"/>
      <c r="AG854" s="219">
        <f t="shared" si="348"/>
        <v>0</v>
      </c>
      <c r="AH854" s="234">
        <f t="shared" si="349"/>
        <v>0</v>
      </c>
      <c r="AI854" s="214">
        <f t="shared" si="357"/>
        <v>0</v>
      </c>
      <c r="AK854" s="229">
        <f t="shared" si="350"/>
        <v>0</v>
      </c>
      <c r="AL854" s="226"/>
      <c r="AM854" s="15"/>
      <c r="AN854" s="232" t="e">
        <f t="shared" si="351"/>
        <v>#DIV/0!</v>
      </c>
      <c r="AO854" s="214">
        <f t="shared" si="343"/>
        <v>0</v>
      </c>
      <c r="AQ854" s="210"/>
      <c r="AR854" s="231"/>
      <c r="AS854" s="15"/>
      <c r="AT854" s="232">
        <f t="shared" si="352"/>
        <v>0</v>
      </c>
      <c r="AU854" s="235">
        <f t="shared" si="353"/>
        <v>0</v>
      </c>
      <c r="AY854" s="210"/>
      <c r="AZ854" s="231"/>
      <c r="BA854" s="15"/>
      <c r="BB854" s="232">
        <f t="shared" si="340"/>
        <v>0</v>
      </c>
      <c r="BC854" s="235">
        <f t="shared" si="354"/>
        <v>0</v>
      </c>
      <c r="BG854" s="210"/>
      <c r="BH854" s="231"/>
      <c r="BI854" s="15"/>
      <c r="BJ854" s="232">
        <f t="shared" si="344"/>
        <v>0</v>
      </c>
      <c r="BK854" s="235">
        <f t="shared" si="355"/>
        <v>0</v>
      </c>
      <c r="BM854" s="109">
        <f t="shared" si="345"/>
        <v>-0.34367734926669258</v>
      </c>
      <c r="BN854" s="213"/>
      <c r="BR854" s="228"/>
      <c r="BS854" s="311"/>
      <c r="BT854" s="3"/>
      <c r="BU854" s="213"/>
      <c r="BV854" s="213"/>
      <c r="BW854" s="291"/>
    </row>
    <row r="855" spans="1:75" x14ac:dyDescent="0.2">
      <c r="A855" s="210"/>
      <c r="B855" s="211"/>
      <c r="C855" s="848" t="str">
        <f ca="1">IF(ISERR(AVERAGE(INDIRECT("B"&amp;(ROW()-INT($B$1/2))):INDIRECT("B"&amp;(ROW()+INT($B$1/2))))),"",AVERAGE(INDIRECT("B"&amp;(ROW()-INT($B$1/2))):INDIRECT("B"&amp;(ROW()+INT($B$1/2)))))</f>
        <v/>
      </c>
      <c r="D855" s="848">
        <f t="shared" si="339"/>
        <v>0</v>
      </c>
      <c r="E855" s="275"/>
      <c r="F855" s="15"/>
      <c r="G855" s="3"/>
      <c r="H855" s="3"/>
      <c r="I855" s="3"/>
      <c r="J855" s="3"/>
      <c r="K855" s="3"/>
      <c r="L855" s="554"/>
      <c r="M855" s="545"/>
      <c r="N855" s="546"/>
      <c r="O855" s="5"/>
      <c r="P855" s="216"/>
      <c r="Q855" s="217"/>
      <c r="R855" s="218"/>
      <c r="S855" s="219">
        <f t="shared" si="346"/>
        <v>0</v>
      </c>
      <c r="T855" s="220">
        <f t="shared" si="347"/>
        <v>0</v>
      </c>
      <c r="U855" s="214">
        <f t="shared" si="356"/>
        <v>0</v>
      </c>
      <c r="W855" s="221"/>
      <c r="X855" s="222"/>
      <c r="Y855" s="222"/>
      <c r="Z855" s="223"/>
      <c r="AA855" s="222"/>
      <c r="AB855" s="224"/>
      <c r="AC855" s="225"/>
      <c r="AD855" s="2">
        <f t="shared" si="341"/>
        <v>0</v>
      </c>
      <c r="AE855" s="2">
        <f t="shared" si="342"/>
        <v>0</v>
      </c>
      <c r="AF855" s="226"/>
      <c r="AG855" s="219">
        <f t="shared" si="348"/>
        <v>0</v>
      </c>
      <c r="AH855" s="234">
        <f t="shared" si="349"/>
        <v>0</v>
      </c>
      <c r="AI855" s="214">
        <f t="shared" si="357"/>
        <v>0</v>
      </c>
      <c r="AK855" s="229">
        <f t="shared" si="350"/>
        <v>0</v>
      </c>
      <c r="AL855" s="226"/>
      <c r="AM855" s="15"/>
      <c r="AN855" s="232" t="e">
        <f t="shared" si="351"/>
        <v>#DIV/0!</v>
      </c>
      <c r="AO855" s="214">
        <f t="shared" si="343"/>
        <v>0</v>
      </c>
      <c r="AQ855" s="210"/>
      <c r="AR855" s="231"/>
      <c r="AS855" s="15"/>
      <c r="AT855" s="232">
        <f t="shared" si="352"/>
        <v>0</v>
      </c>
      <c r="AU855" s="235">
        <f t="shared" si="353"/>
        <v>0</v>
      </c>
      <c r="AY855" s="210"/>
      <c r="AZ855" s="231"/>
      <c r="BA855" s="15"/>
      <c r="BB855" s="232">
        <f t="shared" si="340"/>
        <v>0</v>
      </c>
      <c r="BC855" s="235">
        <f t="shared" si="354"/>
        <v>0</v>
      </c>
      <c r="BG855" s="210"/>
      <c r="BH855" s="231"/>
      <c r="BI855" s="15"/>
      <c r="BJ855" s="232">
        <f t="shared" si="344"/>
        <v>0</v>
      </c>
      <c r="BK855" s="235">
        <f t="shared" si="355"/>
        <v>0</v>
      </c>
      <c r="BM855" s="109">
        <f t="shared" si="345"/>
        <v>-0.34550968676442934</v>
      </c>
      <c r="BN855" s="213"/>
      <c r="BR855" s="228"/>
      <c r="BS855" s="311"/>
      <c r="BT855" s="3"/>
      <c r="BU855" s="213"/>
      <c r="BV855" s="213"/>
      <c r="BW855" s="291"/>
    </row>
    <row r="856" spans="1:75" x14ac:dyDescent="0.2">
      <c r="A856" s="210"/>
      <c r="B856" s="211"/>
      <c r="C856" s="848" t="str">
        <f ca="1">IF(ISERR(AVERAGE(INDIRECT("B"&amp;(ROW()-INT($B$1/2))):INDIRECT("B"&amp;(ROW()+INT($B$1/2))))),"",AVERAGE(INDIRECT("B"&amp;(ROW()-INT($B$1/2))):INDIRECT("B"&amp;(ROW()+INT($B$1/2)))))</f>
        <v/>
      </c>
      <c r="D856" s="848">
        <f t="shared" si="339"/>
        <v>0</v>
      </c>
      <c r="E856" s="275"/>
      <c r="F856" s="15"/>
      <c r="G856" s="3"/>
      <c r="H856" s="3"/>
      <c r="I856" s="3"/>
      <c r="J856" s="3"/>
      <c r="K856" s="3"/>
      <c r="L856" s="554"/>
      <c r="M856" s="545"/>
      <c r="N856" s="546"/>
      <c r="O856" s="5"/>
      <c r="P856" s="216"/>
      <c r="Q856" s="217"/>
      <c r="R856" s="218"/>
      <c r="S856" s="219">
        <f t="shared" si="346"/>
        <v>0</v>
      </c>
      <c r="T856" s="220">
        <f t="shared" si="347"/>
        <v>0</v>
      </c>
      <c r="U856" s="214">
        <f t="shared" si="356"/>
        <v>0</v>
      </c>
      <c r="W856" s="221"/>
      <c r="X856" s="222"/>
      <c r="Y856" s="222"/>
      <c r="Z856" s="223"/>
      <c r="AA856" s="222"/>
      <c r="AB856" s="224"/>
      <c r="AC856" s="225"/>
      <c r="AD856" s="2">
        <f t="shared" si="341"/>
        <v>0</v>
      </c>
      <c r="AE856" s="2">
        <f t="shared" si="342"/>
        <v>0</v>
      </c>
      <c r="AF856" s="226"/>
      <c r="AG856" s="219">
        <f t="shared" si="348"/>
        <v>0</v>
      </c>
      <c r="AH856" s="234">
        <f t="shared" si="349"/>
        <v>0</v>
      </c>
      <c r="AI856" s="214">
        <f t="shared" si="357"/>
        <v>0</v>
      </c>
      <c r="AK856" s="229">
        <f t="shared" si="350"/>
        <v>0</v>
      </c>
      <c r="AL856" s="226"/>
      <c r="AM856" s="15"/>
      <c r="AN856" s="232" t="e">
        <f t="shared" si="351"/>
        <v>#DIV/0!</v>
      </c>
      <c r="AO856" s="214">
        <f t="shared" si="343"/>
        <v>0</v>
      </c>
      <c r="AQ856" s="210"/>
      <c r="AR856" s="231"/>
      <c r="AS856" s="15"/>
      <c r="AT856" s="232">
        <f t="shared" si="352"/>
        <v>0</v>
      </c>
      <c r="AU856" s="235">
        <f t="shared" si="353"/>
        <v>0</v>
      </c>
      <c r="AY856" s="210"/>
      <c r="AZ856" s="231"/>
      <c r="BA856" s="15"/>
      <c r="BB856" s="232">
        <f t="shared" si="340"/>
        <v>0</v>
      </c>
      <c r="BC856" s="235">
        <f t="shared" si="354"/>
        <v>0</v>
      </c>
      <c r="BG856" s="210"/>
      <c r="BH856" s="231"/>
      <c r="BI856" s="15"/>
      <c r="BJ856" s="232">
        <f t="shared" si="344"/>
        <v>0</v>
      </c>
      <c r="BK856" s="235">
        <f t="shared" si="355"/>
        <v>0</v>
      </c>
      <c r="BM856" s="109">
        <f t="shared" si="345"/>
        <v>-0.34734202426216609</v>
      </c>
      <c r="BN856" s="213"/>
      <c r="BR856" s="228"/>
      <c r="BS856" s="311"/>
      <c r="BT856" s="3"/>
      <c r="BU856" s="213"/>
      <c r="BV856" s="213"/>
      <c r="BW856" s="291"/>
    </row>
    <row r="857" spans="1:75" x14ac:dyDescent="0.2">
      <c r="A857" s="210"/>
      <c r="B857" s="211"/>
      <c r="C857" s="848" t="str">
        <f ca="1">IF(ISERR(AVERAGE(INDIRECT("B"&amp;(ROW()-INT($B$1/2))):INDIRECT("B"&amp;(ROW()+INT($B$1/2))))),"",AVERAGE(INDIRECT("B"&amp;(ROW()-INT($B$1/2))):INDIRECT("B"&amp;(ROW()+INT($B$1/2)))))</f>
        <v/>
      </c>
      <c r="D857" s="848">
        <f t="shared" si="339"/>
        <v>0</v>
      </c>
      <c r="E857" s="275"/>
      <c r="F857" s="15"/>
      <c r="G857" s="3"/>
      <c r="H857" s="3"/>
      <c r="I857" s="3"/>
      <c r="J857" s="3"/>
      <c r="K857" s="3"/>
      <c r="L857" s="554"/>
      <c r="M857" s="545"/>
      <c r="N857" s="546"/>
      <c r="O857" s="5"/>
      <c r="P857" s="216"/>
      <c r="Q857" s="217"/>
      <c r="R857" s="218"/>
      <c r="S857" s="219">
        <f t="shared" si="346"/>
        <v>0</v>
      </c>
      <c r="T857" s="220">
        <f t="shared" si="347"/>
        <v>0</v>
      </c>
      <c r="U857" s="214">
        <f t="shared" si="356"/>
        <v>0</v>
      </c>
      <c r="W857" s="221"/>
      <c r="X857" s="222"/>
      <c r="Y857" s="222"/>
      <c r="Z857" s="223"/>
      <c r="AA857" s="222"/>
      <c r="AB857" s="224"/>
      <c r="AC857" s="225"/>
      <c r="AD857" s="2">
        <f t="shared" si="341"/>
        <v>0</v>
      </c>
      <c r="AE857" s="2">
        <f t="shared" si="342"/>
        <v>0</v>
      </c>
      <c r="AF857" s="226"/>
      <c r="AG857" s="219">
        <f t="shared" si="348"/>
        <v>0</v>
      </c>
      <c r="AH857" s="234">
        <f t="shared" si="349"/>
        <v>0</v>
      </c>
      <c r="AI857" s="214">
        <f t="shared" si="357"/>
        <v>0</v>
      </c>
      <c r="AK857" s="229">
        <f t="shared" si="350"/>
        <v>0</v>
      </c>
      <c r="AL857" s="226"/>
      <c r="AM857" s="15"/>
      <c r="AN857" s="232" t="e">
        <f t="shared" si="351"/>
        <v>#DIV/0!</v>
      </c>
      <c r="AO857" s="214">
        <f t="shared" si="343"/>
        <v>0</v>
      </c>
      <c r="AQ857" s="210"/>
      <c r="AR857" s="231"/>
      <c r="AS857" s="15"/>
      <c r="AT857" s="232">
        <f t="shared" si="352"/>
        <v>0</v>
      </c>
      <c r="AU857" s="235">
        <f t="shared" si="353"/>
        <v>0</v>
      </c>
      <c r="AY857" s="210"/>
      <c r="AZ857" s="231"/>
      <c r="BA857" s="15"/>
      <c r="BB857" s="232">
        <f t="shared" si="340"/>
        <v>0</v>
      </c>
      <c r="BC857" s="235">
        <f t="shared" si="354"/>
        <v>0</v>
      </c>
      <c r="BG857" s="210"/>
      <c r="BH857" s="231"/>
      <c r="BI857" s="15"/>
      <c r="BJ857" s="232">
        <f t="shared" si="344"/>
        <v>0</v>
      </c>
      <c r="BK857" s="235">
        <f t="shared" si="355"/>
        <v>0</v>
      </c>
      <c r="BM857" s="109">
        <f t="shared" si="345"/>
        <v>-0.34917436175990285</v>
      </c>
      <c r="BN857" s="213"/>
      <c r="BR857" s="228"/>
      <c r="BS857" s="311"/>
      <c r="BT857" s="3"/>
      <c r="BU857" s="213"/>
      <c r="BV857" s="213"/>
      <c r="BW857" s="291"/>
    </row>
    <row r="858" spans="1:75" x14ac:dyDescent="0.2">
      <c r="A858" s="210"/>
      <c r="B858" s="211"/>
      <c r="C858" s="848" t="str">
        <f ca="1">IF(ISERR(AVERAGE(INDIRECT("B"&amp;(ROW()-INT($B$1/2))):INDIRECT("B"&amp;(ROW()+INT($B$1/2))))),"",AVERAGE(INDIRECT("B"&amp;(ROW()-INT($B$1/2))):INDIRECT("B"&amp;(ROW()+INT($B$1/2)))))</f>
        <v/>
      </c>
      <c r="D858" s="848">
        <f t="shared" si="339"/>
        <v>0</v>
      </c>
      <c r="E858" s="275"/>
      <c r="F858" s="15"/>
      <c r="G858" s="3"/>
      <c r="H858" s="3"/>
      <c r="I858" s="3"/>
      <c r="J858" s="3"/>
      <c r="K858" s="3"/>
      <c r="L858" s="554"/>
      <c r="M858" s="545"/>
      <c r="N858" s="546"/>
      <c r="O858" s="5"/>
      <c r="P858" s="216"/>
      <c r="Q858" s="217"/>
      <c r="R858" s="218"/>
      <c r="S858" s="219">
        <f t="shared" si="346"/>
        <v>0</v>
      </c>
      <c r="T858" s="220">
        <f t="shared" si="347"/>
        <v>0</v>
      </c>
      <c r="U858" s="214">
        <f t="shared" si="356"/>
        <v>0</v>
      </c>
      <c r="W858" s="221"/>
      <c r="X858" s="222"/>
      <c r="Y858" s="222"/>
      <c r="Z858" s="223"/>
      <c r="AA858" s="222"/>
      <c r="AB858" s="224"/>
      <c r="AC858" s="225"/>
      <c r="AD858" s="2">
        <f t="shared" si="341"/>
        <v>0</v>
      </c>
      <c r="AE858" s="2">
        <f t="shared" si="342"/>
        <v>0</v>
      </c>
      <c r="AF858" s="226"/>
      <c r="AG858" s="219">
        <f t="shared" si="348"/>
        <v>0</v>
      </c>
      <c r="AH858" s="234">
        <f t="shared" si="349"/>
        <v>0</v>
      </c>
      <c r="AI858" s="214">
        <f t="shared" si="357"/>
        <v>0</v>
      </c>
      <c r="AK858" s="229">
        <f t="shared" si="350"/>
        <v>0</v>
      </c>
      <c r="AL858" s="226"/>
      <c r="AM858" s="15"/>
      <c r="AN858" s="232" t="e">
        <f t="shared" si="351"/>
        <v>#DIV/0!</v>
      </c>
      <c r="AO858" s="214">
        <f t="shared" si="343"/>
        <v>0</v>
      </c>
      <c r="AQ858" s="210"/>
      <c r="AR858" s="231"/>
      <c r="AS858" s="15"/>
      <c r="AT858" s="232">
        <f t="shared" si="352"/>
        <v>0</v>
      </c>
      <c r="AU858" s="235">
        <f t="shared" si="353"/>
        <v>0</v>
      </c>
      <c r="AY858" s="210"/>
      <c r="AZ858" s="231"/>
      <c r="BA858" s="15"/>
      <c r="BB858" s="232">
        <f t="shared" si="340"/>
        <v>0</v>
      </c>
      <c r="BC858" s="235">
        <f t="shared" si="354"/>
        <v>0</v>
      </c>
      <c r="BG858" s="210"/>
      <c r="BH858" s="231"/>
      <c r="BI858" s="15"/>
      <c r="BJ858" s="232">
        <f t="shared" si="344"/>
        <v>0</v>
      </c>
      <c r="BK858" s="235">
        <f t="shared" si="355"/>
        <v>0</v>
      </c>
      <c r="BM858" s="109">
        <f t="shared" si="345"/>
        <v>-0.35100669925763961</v>
      </c>
      <c r="BN858" s="213"/>
      <c r="BR858" s="228"/>
      <c r="BS858" s="311"/>
      <c r="BT858" s="3"/>
      <c r="BU858" s="213"/>
      <c r="BV858" s="213"/>
      <c r="BW858" s="291"/>
    </row>
    <row r="859" spans="1:75" x14ac:dyDescent="0.2">
      <c r="A859" s="210"/>
      <c r="B859" s="211"/>
      <c r="C859" s="848" t="str">
        <f ca="1">IF(ISERR(AVERAGE(INDIRECT("B"&amp;(ROW()-INT($B$1/2))):INDIRECT("B"&amp;(ROW()+INT($B$1/2))))),"",AVERAGE(INDIRECT("B"&amp;(ROW()-INT($B$1/2))):INDIRECT("B"&amp;(ROW()+INT($B$1/2)))))</f>
        <v/>
      </c>
      <c r="D859" s="848">
        <f t="shared" si="339"/>
        <v>0</v>
      </c>
      <c r="E859" s="275"/>
      <c r="F859" s="15"/>
      <c r="G859" s="3"/>
      <c r="H859" s="3"/>
      <c r="I859" s="3"/>
      <c r="J859" s="3"/>
      <c r="K859" s="3"/>
      <c r="L859" s="554"/>
      <c r="M859" s="545"/>
      <c r="N859" s="546"/>
      <c r="O859" s="5"/>
      <c r="P859" s="216"/>
      <c r="Q859" s="217"/>
      <c r="R859" s="218"/>
      <c r="S859" s="219">
        <f t="shared" si="346"/>
        <v>0</v>
      </c>
      <c r="T859" s="220">
        <f t="shared" si="347"/>
        <v>0</v>
      </c>
      <c r="U859" s="214">
        <f t="shared" si="356"/>
        <v>0</v>
      </c>
      <c r="W859" s="221"/>
      <c r="X859" s="222"/>
      <c r="Y859" s="222"/>
      <c r="Z859" s="223"/>
      <c r="AA859" s="222"/>
      <c r="AB859" s="224"/>
      <c r="AC859" s="225"/>
      <c r="AD859" s="2">
        <f t="shared" si="341"/>
        <v>0</v>
      </c>
      <c r="AE859" s="2">
        <f t="shared" si="342"/>
        <v>0</v>
      </c>
      <c r="AF859" s="226"/>
      <c r="AG859" s="219">
        <f t="shared" si="348"/>
        <v>0</v>
      </c>
      <c r="AH859" s="234">
        <f t="shared" si="349"/>
        <v>0</v>
      </c>
      <c r="AI859" s="214">
        <f t="shared" si="357"/>
        <v>0</v>
      </c>
      <c r="AK859" s="229">
        <f t="shared" si="350"/>
        <v>0</v>
      </c>
      <c r="AL859" s="226"/>
      <c r="AM859" s="15"/>
      <c r="AN859" s="232" t="e">
        <f t="shared" si="351"/>
        <v>#DIV/0!</v>
      </c>
      <c r="AO859" s="214">
        <f t="shared" si="343"/>
        <v>0</v>
      </c>
      <c r="AQ859" s="210"/>
      <c r="AR859" s="231"/>
      <c r="AS859" s="15"/>
      <c r="AT859" s="232">
        <f t="shared" si="352"/>
        <v>0</v>
      </c>
      <c r="AU859" s="235">
        <f t="shared" si="353"/>
        <v>0</v>
      </c>
      <c r="AY859" s="210"/>
      <c r="AZ859" s="231"/>
      <c r="BA859" s="15"/>
      <c r="BB859" s="232">
        <f t="shared" si="340"/>
        <v>0</v>
      </c>
      <c r="BC859" s="235">
        <f t="shared" si="354"/>
        <v>0</v>
      </c>
      <c r="BG859" s="210"/>
      <c r="BH859" s="231"/>
      <c r="BI859" s="15"/>
      <c r="BJ859" s="232">
        <f t="shared" si="344"/>
        <v>0</v>
      </c>
      <c r="BK859" s="235">
        <f t="shared" si="355"/>
        <v>0</v>
      </c>
      <c r="BM859" s="109">
        <f t="shared" si="345"/>
        <v>-0.35283903675537637</v>
      </c>
      <c r="BN859" s="213"/>
      <c r="BR859" s="228"/>
      <c r="BS859" s="311"/>
      <c r="BT859" s="3"/>
      <c r="BU859" s="213"/>
      <c r="BV859" s="213"/>
      <c r="BW859" s="291"/>
    </row>
    <row r="860" spans="1:75" x14ac:dyDescent="0.2">
      <c r="A860" s="210"/>
      <c r="B860" s="211"/>
      <c r="C860" s="848" t="str">
        <f ca="1">IF(ISERR(AVERAGE(INDIRECT("B"&amp;(ROW()-INT($B$1/2))):INDIRECT("B"&amp;(ROW()+INT($B$1/2))))),"",AVERAGE(INDIRECT("B"&amp;(ROW()-INT($B$1/2))):INDIRECT("B"&amp;(ROW()+INT($B$1/2)))))</f>
        <v/>
      </c>
      <c r="D860" s="848">
        <f t="shared" si="339"/>
        <v>0</v>
      </c>
      <c r="E860" s="275"/>
      <c r="F860" s="15"/>
      <c r="G860" s="3"/>
      <c r="H860" s="3"/>
      <c r="I860" s="3"/>
      <c r="J860" s="3"/>
      <c r="K860" s="3"/>
      <c r="L860" s="554"/>
      <c r="M860" s="545"/>
      <c r="N860" s="546"/>
      <c r="O860" s="5"/>
      <c r="P860" s="216"/>
      <c r="Q860" s="217"/>
      <c r="R860" s="218"/>
      <c r="S860" s="219">
        <f t="shared" si="346"/>
        <v>0</v>
      </c>
      <c r="T860" s="220">
        <f t="shared" si="347"/>
        <v>0</v>
      </c>
      <c r="U860" s="214">
        <f t="shared" si="356"/>
        <v>0</v>
      </c>
      <c r="W860" s="221"/>
      <c r="X860" s="222"/>
      <c r="Y860" s="222"/>
      <c r="Z860" s="223"/>
      <c r="AA860" s="222"/>
      <c r="AB860" s="224"/>
      <c r="AC860" s="225"/>
      <c r="AD860" s="2">
        <f t="shared" si="341"/>
        <v>0</v>
      </c>
      <c r="AE860" s="2">
        <f t="shared" si="342"/>
        <v>0</v>
      </c>
      <c r="AF860" s="226"/>
      <c r="AG860" s="219">
        <f t="shared" si="348"/>
        <v>0</v>
      </c>
      <c r="AH860" s="234">
        <f t="shared" si="349"/>
        <v>0</v>
      </c>
      <c r="AI860" s="214">
        <f t="shared" si="357"/>
        <v>0</v>
      </c>
      <c r="AK860" s="229">
        <f t="shared" si="350"/>
        <v>0</v>
      </c>
      <c r="AL860" s="226"/>
      <c r="AM860" s="15"/>
      <c r="AN860" s="232" t="e">
        <f t="shared" si="351"/>
        <v>#DIV/0!</v>
      </c>
      <c r="AO860" s="214">
        <f t="shared" si="343"/>
        <v>0</v>
      </c>
      <c r="AQ860" s="210"/>
      <c r="AR860" s="231"/>
      <c r="AS860" s="15"/>
      <c r="AT860" s="232">
        <f t="shared" si="352"/>
        <v>0</v>
      </c>
      <c r="AU860" s="235">
        <f t="shared" si="353"/>
        <v>0</v>
      </c>
      <c r="AY860" s="210"/>
      <c r="AZ860" s="231"/>
      <c r="BA860" s="15"/>
      <c r="BB860" s="232">
        <f t="shared" si="340"/>
        <v>0</v>
      </c>
      <c r="BC860" s="235">
        <f t="shared" si="354"/>
        <v>0</v>
      </c>
      <c r="BG860" s="210"/>
      <c r="BH860" s="231"/>
      <c r="BI860" s="15"/>
      <c r="BJ860" s="232">
        <f t="shared" si="344"/>
        <v>0</v>
      </c>
      <c r="BK860" s="235">
        <f t="shared" si="355"/>
        <v>0</v>
      </c>
      <c r="BM860" s="109">
        <f t="shared" si="345"/>
        <v>-0.35467137425311313</v>
      </c>
      <c r="BN860" s="213"/>
      <c r="BR860" s="228"/>
      <c r="BS860" s="311"/>
      <c r="BT860" s="3"/>
      <c r="BU860" s="213"/>
      <c r="BV860" s="213"/>
      <c r="BW860" s="291"/>
    </row>
    <row r="861" spans="1:75" x14ac:dyDescent="0.2">
      <c r="A861" s="210"/>
      <c r="B861" s="211"/>
      <c r="C861" s="848" t="str">
        <f ca="1">IF(ISERR(AVERAGE(INDIRECT("B"&amp;(ROW()-INT($B$1/2))):INDIRECT("B"&amp;(ROW()+INT($B$1/2))))),"",AVERAGE(INDIRECT("B"&amp;(ROW()-INT($B$1/2))):INDIRECT("B"&amp;(ROW()+INT($B$1/2)))))</f>
        <v/>
      </c>
      <c r="D861" s="848">
        <f t="shared" si="339"/>
        <v>0</v>
      </c>
      <c r="E861" s="275"/>
      <c r="F861" s="15"/>
      <c r="G861" s="3"/>
      <c r="H861" s="3"/>
      <c r="I861" s="3"/>
      <c r="J861" s="3"/>
      <c r="K861" s="3"/>
      <c r="L861" s="554"/>
      <c r="M861" s="545"/>
      <c r="N861" s="546"/>
      <c r="O861" s="5"/>
      <c r="P861" s="216"/>
      <c r="Q861" s="217"/>
      <c r="R861" s="218"/>
      <c r="S861" s="219">
        <f t="shared" si="346"/>
        <v>0</v>
      </c>
      <c r="T861" s="220">
        <f t="shared" si="347"/>
        <v>0</v>
      </c>
      <c r="U861" s="214">
        <f t="shared" si="356"/>
        <v>0</v>
      </c>
      <c r="W861" s="221"/>
      <c r="X861" s="222"/>
      <c r="Y861" s="222"/>
      <c r="Z861" s="223"/>
      <c r="AA861" s="222"/>
      <c r="AB861" s="224"/>
      <c r="AC861" s="225"/>
      <c r="AD861" s="2">
        <f t="shared" si="341"/>
        <v>0</v>
      </c>
      <c r="AE861" s="2">
        <f t="shared" si="342"/>
        <v>0</v>
      </c>
      <c r="AF861" s="226"/>
      <c r="AG861" s="219">
        <f t="shared" si="348"/>
        <v>0</v>
      </c>
      <c r="AH861" s="234">
        <f t="shared" si="349"/>
        <v>0</v>
      </c>
      <c r="AI861" s="214">
        <f t="shared" si="357"/>
        <v>0</v>
      </c>
      <c r="AK861" s="229">
        <f t="shared" si="350"/>
        <v>0</v>
      </c>
      <c r="AL861" s="226"/>
      <c r="AM861" s="15"/>
      <c r="AN861" s="232" t="e">
        <f t="shared" si="351"/>
        <v>#DIV/0!</v>
      </c>
      <c r="AO861" s="214">
        <f t="shared" si="343"/>
        <v>0</v>
      </c>
      <c r="AQ861" s="210"/>
      <c r="AR861" s="231"/>
      <c r="AS861" s="15"/>
      <c r="AT861" s="232">
        <f t="shared" si="352"/>
        <v>0</v>
      </c>
      <c r="AU861" s="235">
        <f t="shared" si="353"/>
        <v>0</v>
      </c>
      <c r="AY861" s="210"/>
      <c r="AZ861" s="231"/>
      <c r="BA861" s="15"/>
      <c r="BB861" s="232">
        <f t="shared" si="340"/>
        <v>0</v>
      </c>
      <c r="BC861" s="235">
        <f t="shared" si="354"/>
        <v>0</v>
      </c>
      <c r="BG861" s="210"/>
      <c r="BH861" s="231"/>
      <c r="BI861" s="15"/>
      <c r="BJ861" s="232">
        <f t="shared" si="344"/>
        <v>0</v>
      </c>
      <c r="BK861" s="235">
        <f t="shared" si="355"/>
        <v>0</v>
      </c>
      <c r="BM861" s="109">
        <f t="shared" si="345"/>
        <v>-0.35650371175084988</v>
      </c>
      <c r="BN861" s="213"/>
      <c r="BR861" s="228"/>
      <c r="BS861" s="311"/>
      <c r="BT861" s="3"/>
      <c r="BU861" s="213"/>
      <c r="BV861" s="213"/>
      <c r="BW861" s="291"/>
    </row>
    <row r="862" spans="1:75" x14ac:dyDescent="0.2">
      <c r="A862" s="210"/>
      <c r="B862" s="211"/>
      <c r="C862" s="848" t="str">
        <f ca="1">IF(ISERR(AVERAGE(INDIRECT("B"&amp;(ROW()-INT($B$1/2))):INDIRECT("B"&amp;(ROW()+INT($B$1/2))))),"",AVERAGE(INDIRECT("B"&amp;(ROW()-INT($B$1/2))):INDIRECT("B"&amp;(ROW()+INT($B$1/2)))))</f>
        <v/>
      </c>
      <c r="D862" s="848">
        <f t="shared" si="339"/>
        <v>0</v>
      </c>
      <c r="E862" s="275"/>
      <c r="F862" s="15"/>
      <c r="G862" s="3"/>
      <c r="H862" s="3"/>
      <c r="I862" s="3"/>
      <c r="J862" s="3"/>
      <c r="K862" s="3"/>
      <c r="L862" s="554"/>
      <c r="M862" s="545"/>
      <c r="N862" s="546"/>
      <c r="O862" s="5"/>
      <c r="P862" s="216"/>
      <c r="Q862" s="217"/>
      <c r="R862" s="218"/>
      <c r="S862" s="219">
        <f t="shared" si="346"/>
        <v>0</v>
      </c>
      <c r="T862" s="220">
        <f t="shared" si="347"/>
        <v>0</v>
      </c>
      <c r="U862" s="214">
        <f t="shared" si="356"/>
        <v>0</v>
      </c>
      <c r="W862" s="221"/>
      <c r="X862" s="222"/>
      <c r="Y862" s="222"/>
      <c r="Z862" s="223"/>
      <c r="AA862" s="222"/>
      <c r="AB862" s="224"/>
      <c r="AC862" s="225"/>
      <c r="AD862" s="2">
        <f t="shared" si="341"/>
        <v>0</v>
      </c>
      <c r="AE862" s="2">
        <f t="shared" si="342"/>
        <v>0</v>
      </c>
      <c r="AF862" s="226"/>
      <c r="AG862" s="219">
        <f t="shared" si="348"/>
        <v>0</v>
      </c>
      <c r="AH862" s="234">
        <f t="shared" si="349"/>
        <v>0</v>
      </c>
      <c r="AI862" s="214">
        <f t="shared" si="357"/>
        <v>0</v>
      </c>
      <c r="AK862" s="229">
        <f t="shared" si="350"/>
        <v>0</v>
      </c>
      <c r="AL862" s="226"/>
      <c r="AM862" s="15"/>
      <c r="AN862" s="232" t="e">
        <f t="shared" si="351"/>
        <v>#DIV/0!</v>
      </c>
      <c r="AO862" s="214">
        <f t="shared" si="343"/>
        <v>0</v>
      </c>
      <c r="AQ862" s="210"/>
      <c r="AR862" s="231"/>
      <c r="AS862" s="15"/>
      <c r="AT862" s="232">
        <f t="shared" si="352"/>
        <v>0</v>
      </c>
      <c r="AU862" s="235">
        <f t="shared" si="353"/>
        <v>0</v>
      </c>
      <c r="AY862" s="210"/>
      <c r="AZ862" s="231"/>
      <c r="BA862" s="15"/>
      <c r="BB862" s="232">
        <f t="shared" si="340"/>
        <v>0</v>
      </c>
      <c r="BC862" s="235">
        <f t="shared" si="354"/>
        <v>0</v>
      </c>
      <c r="BG862" s="210"/>
      <c r="BH862" s="231"/>
      <c r="BI862" s="15"/>
      <c r="BJ862" s="232">
        <f t="shared" si="344"/>
        <v>0</v>
      </c>
      <c r="BK862" s="235">
        <f t="shared" si="355"/>
        <v>0</v>
      </c>
      <c r="BM862" s="109">
        <f t="shared" si="345"/>
        <v>-0.35833604924858664</v>
      </c>
      <c r="BN862" s="213"/>
      <c r="BR862" s="228"/>
      <c r="BS862" s="311"/>
      <c r="BT862" s="3"/>
      <c r="BU862" s="213"/>
      <c r="BV862" s="213"/>
      <c r="BW862" s="291"/>
    </row>
    <row r="863" spans="1:75" x14ac:dyDescent="0.2">
      <c r="A863" s="210"/>
      <c r="B863" s="211"/>
      <c r="C863" s="848" t="str">
        <f ca="1">IF(ISERR(AVERAGE(INDIRECT("B"&amp;(ROW()-INT($B$1/2))):INDIRECT("B"&amp;(ROW()+INT($B$1/2))))),"",AVERAGE(INDIRECT("B"&amp;(ROW()-INT($B$1/2))):INDIRECT("B"&amp;(ROW()+INT($B$1/2)))))</f>
        <v/>
      </c>
      <c r="D863" s="848">
        <f t="shared" si="339"/>
        <v>0</v>
      </c>
      <c r="E863" s="275"/>
      <c r="F863" s="15"/>
      <c r="G863" s="3"/>
      <c r="H863" s="3"/>
      <c r="I863" s="3"/>
      <c r="J863" s="3"/>
      <c r="K863" s="3"/>
      <c r="L863" s="554"/>
      <c r="M863" s="545"/>
      <c r="N863" s="546"/>
      <c r="O863" s="5"/>
      <c r="P863" s="216"/>
      <c r="Q863" s="217"/>
      <c r="R863" s="218"/>
      <c r="S863" s="219">
        <f t="shared" si="346"/>
        <v>0</v>
      </c>
      <c r="T863" s="220">
        <f t="shared" si="347"/>
        <v>0</v>
      </c>
      <c r="U863" s="214">
        <f t="shared" si="356"/>
        <v>0</v>
      </c>
      <c r="W863" s="221"/>
      <c r="X863" s="222"/>
      <c r="Y863" s="222"/>
      <c r="Z863" s="223"/>
      <c r="AA863" s="222"/>
      <c r="AB863" s="224"/>
      <c r="AC863" s="225"/>
      <c r="AD863" s="2">
        <f t="shared" si="341"/>
        <v>0</v>
      </c>
      <c r="AE863" s="2">
        <f t="shared" si="342"/>
        <v>0</v>
      </c>
      <c r="AF863" s="226"/>
      <c r="AG863" s="219">
        <f t="shared" si="348"/>
        <v>0</v>
      </c>
      <c r="AH863" s="234">
        <f t="shared" si="349"/>
        <v>0</v>
      </c>
      <c r="AI863" s="214">
        <f t="shared" si="357"/>
        <v>0</v>
      </c>
      <c r="AK863" s="229">
        <f t="shared" si="350"/>
        <v>0</v>
      </c>
      <c r="AL863" s="226"/>
      <c r="AM863" s="15"/>
      <c r="AN863" s="232" t="e">
        <f t="shared" si="351"/>
        <v>#DIV/0!</v>
      </c>
      <c r="AO863" s="214">
        <f t="shared" si="343"/>
        <v>0</v>
      </c>
      <c r="AQ863" s="210"/>
      <c r="AR863" s="231"/>
      <c r="AS863" s="15"/>
      <c r="AT863" s="232">
        <f t="shared" si="352"/>
        <v>0</v>
      </c>
      <c r="AU863" s="235">
        <f t="shared" si="353"/>
        <v>0</v>
      </c>
      <c r="AY863" s="210"/>
      <c r="AZ863" s="231"/>
      <c r="BA863" s="15"/>
      <c r="BB863" s="232">
        <f t="shared" si="340"/>
        <v>0</v>
      </c>
      <c r="BC863" s="235">
        <f t="shared" si="354"/>
        <v>0</v>
      </c>
      <c r="BG863" s="210"/>
      <c r="BH863" s="231"/>
      <c r="BI863" s="15"/>
      <c r="BJ863" s="232">
        <f t="shared" si="344"/>
        <v>0</v>
      </c>
      <c r="BK863" s="235">
        <f t="shared" si="355"/>
        <v>0</v>
      </c>
      <c r="BM863" s="109">
        <f t="shared" si="345"/>
        <v>-0.3601683867463234</v>
      </c>
      <c r="BN863" s="213"/>
      <c r="BR863" s="228"/>
      <c r="BS863" s="311"/>
      <c r="BT863" s="3"/>
      <c r="BU863" s="213"/>
      <c r="BV863" s="213"/>
      <c r="BW863" s="291"/>
    </row>
    <row r="864" spans="1:75" x14ac:dyDescent="0.2">
      <c r="A864" s="210"/>
      <c r="B864" s="211"/>
      <c r="C864" s="848" t="str">
        <f ca="1">IF(ISERR(AVERAGE(INDIRECT("B"&amp;(ROW()-INT($B$1/2))):INDIRECT("B"&amp;(ROW()+INT($B$1/2))))),"",AVERAGE(INDIRECT("B"&amp;(ROW()-INT($B$1/2))):INDIRECT("B"&amp;(ROW()+INT($B$1/2)))))</f>
        <v/>
      </c>
      <c r="D864" s="848">
        <f t="shared" si="339"/>
        <v>0</v>
      </c>
      <c r="E864" s="275"/>
      <c r="F864" s="15"/>
      <c r="G864" s="3"/>
      <c r="H864" s="3"/>
      <c r="I864" s="3"/>
      <c r="J864" s="3"/>
      <c r="K864" s="3"/>
      <c r="L864" s="554"/>
      <c r="M864" s="545"/>
      <c r="N864" s="546"/>
      <c r="O864" s="5"/>
      <c r="P864" s="216"/>
      <c r="Q864" s="217"/>
      <c r="R864" s="218"/>
      <c r="S864" s="219">
        <f t="shared" si="346"/>
        <v>0</v>
      </c>
      <c r="T864" s="220">
        <f t="shared" si="347"/>
        <v>0</v>
      </c>
      <c r="U864" s="214">
        <f t="shared" si="356"/>
        <v>0</v>
      </c>
      <c r="W864" s="221"/>
      <c r="X864" s="222"/>
      <c r="Y864" s="222"/>
      <c r="Z864" s="223"/>
      <c r="AA864" s="222"/>
      <c r="AB864" s="224"/>
      <c r="AC864" s="225"/>
      <c r="AD864" s="2">
        <f t="shared" si="341"/>
        <v>0</v>
      </c>
      <c r="AE864" s="2">
        <f t="shared" si="342"/>
        <v>0</v>
      </c>
      <c r="AF864" s="226"/>
      <c r="AG864" s="219">
        <f t="shared" si="348"/>
        <v>0</v>
      </c>
      <c r="AH864" s="234">
        <f t="shared" si="349"/>
        <v>0</v>
      </c>
      <c r="AI864" s="214">
        <f t="shared" si="357"/>
        <v>0</v>
      </c>
      <c r="AK864" s="229">
        <f t="shared" si="350"/>
        <v>0</v>
      </c>
      <c r="AL864" s="226"/>
      <c r="AM864" s="15"/>
      <c r="AN864" s="232" t="e">
        <f t="shared" si="351"/>
        <v>#DIV/0!</v>
      </c>
      <c r="AO864" s="214">
        <f t="shared" si="343"/>
        <v>0</v>
      </c>
      <c r="AQ864" s="210"/>
      <c r="AR864" s="231"/>
      <c r="AS864" s="15"/>
      <c r="AT864" s="232">
        <f t="shared" si="352"/>
        <v>0</v>
      </c>
      <c r="AU864" s="235">
        <f t="shared" si="353"/>
        <v>0</v>
      </c>
      <c r="AY864" s="210"/>
      <c r="AZ864" s="231"/>
      <c r="BA864" s="15"/>
      <c r="BB864" s="232">
        <f t="shared" si="340"/>
        <v>0</v>
      </c>
      <c r="BC864" s="235">
        <f t="shared" si="354"/>
        <v>0</v>
      </c>
      <c r="BG864" s="210"/>
      <c r="BH864" s="231"/>
      <c r="BI864" s="15"/>
      <c r="BJ864" s="232">
        <f t="shared" si="344"/>
        <v>0</v>
      </c>
      <c r="BK864" s="235">
        <f t="shared" si="355"/>
        <v>0</v>
      </c>
      <c r="BM864" s="109">
        <f t="shared" si="345"/>
        <v>-0.36200072424406016</v>
      </c>
      <c r="BN864" s="213"/>
      <c r="BR864" s="228"/>
      <c r="BS864" s="311"/>
      <c r="BT864" s="3"/>
      <c r="BU864" s="213"/>
      <c r="BV864" s="213"/>
      <c r="BW864" s="291"/>
    </row>
    <row r="865" spans="1:75" x14ac:dyDescent="0.2">
      <c r="A865" s="210"/>
      <c r="B865" s="211"/>
      <c r="C865" s="848" t="str">
        <f ca="1">IF(ISERR(AVERAGE(INDIRECT("B"&amp;(ROW()-INT($B$1/2))):INDIRECT("B"&amp;(ROW()+INT($B$1/2))))),"",AVERAGE(INDIRECT("B"&amp;(ROW()-INT($B$1/2))):INDIRECT("B"&amp;(ROW()+INT($B$1/2)))))</f>
        <v/>
      </c>
      <c r="D865" s="848">
        <f t="shared" si="339"/>
        <v>0</v>
      </c>
      <c r="E865" s="275"/>
      <c r="F865" s="15"/>
      <c r="G865" s="3"/>
      <c r="H865" s="3"/>
      <c r="I865" s="3"/>
      <c r="J865" s="3"/>
      <c r="K865" s="3"/>
      <c r="L865" s="554"/>
      <c r="M865" s="545"/>
      <c r="N865" s="546"/>
      <c r="O865" s="5"/>
      <c r="P865" s="216"/>
      <c r="Q865" s="217"/>
      <c r="R865" s="218"/>
      <c r="S865" s="219">
        <f t="shared" si="346"/>
        <v>0</v>
      </c>
      <c r="T865" s="220">
        <f t="shared" si="347"/>
        <v>0</v>
      </c>
      <c r="U865" s="214">
        <f t="shared" si="356"/>
        <v>0</v>
      </c>
      <c r="W865" s="221"/>
      <c r="X865" s="222"/>
      <c r="Y865" s="222"/>
      <c r="Z865" s="223"/>
      <c r="AA865" s="222"/>
      <c r="AB865" s="224"/>
      <c r="AC865" s="225"/>
      <c r="AD865" s="2">
        <f t="shared" si="341"/>
        <v>0</v>
      </c>
      <c r="AE865" s="2">
        <f t="shared" si="342"/>
        <v>0</v>
      </c>
      <c r="AF865" s="226"/>
      <c r="AG865" s="219">
        <f t="shared" si="348"/>
        <v>0</v>
      </c>
      <c r="AH865" s="234">
        <f t="shared" si="349"/>
        <v>0</v>
      </c>
      <c r="AI865" s="214">
        <f t="shared" si="357"/>
        <v>0</v>
      </c>
      <c r="AK865" s="229">
        <f t="shared" si="350"/>
        <v>0</v>
      </c>
      <c r="AL865" s="226"/>
      <c r="AM865" s="15"/>
      <c r="AN865" s="232" t="e">
        <f t="shared" si="351"/>
        <v>#DIV/0!</v>
      </c>
      <c r="AO865" s="214">
        <f t="shared" si="343"/>
        <v>0</v>
      </c>
      <c r="AQ865" s="210"/>
      <c r="AR865" s="231"/>
      <c r="AS865" s="15"/>
      <c r="AT865" s="232">
        <f t="shared" si="352"/>
        <v>0</v>
      </c>
      <c r="AU865" s="235">
        <f t="shared" si="353"/>
        <v>0</v>
      </c>
      <c r="AY865" s="210"/>
      <c r="AZ865" s="231"/>
      <c r="BA865" s="15"/>
      <c r="BB865" s="232">
        <f t="shared" si="340"/>
        <v>0</v>
      </c>
      <c r="BC865" s="235">
        <f t="shared" si="354"/>
        <v>0</v>
      </c>
      <c r="BG865" s="210"/>
      <c r="BH865" s="231"/>
      <c r="BI865" s="15"/>
      <c r="BJ865" s="232">
        <f t="shared" si="344"/>
        <v>0</v>
      </c>
      <c r="BK865" s="235">
        <f t="shared" si="355"/>
        <v>0</v>
      </c>
      <c r="BM865" s="109">
        <f t="shared" si="345"/>
        <v>-0.36383306174179691</v>
      </c>
      <c r="BN865" s="213"/>
      <c r="BR865" s="228"/>
      <c r="BS865" s="311"/>
      <c r="BT865" s="3"/>
      <c r="BU865" s="213"/>
      <c r="BV865" s="213"/>
      <c r="BW865" s="291"/>
    </row>
    <row r="866" spans="1:75" x14ac:dyDescent="0.2">
      <c r="A866" s="210"/>
      <c r="B866" s="211"/>
      <c r="C866" s="848" t="str">
        <f ca="1">IF(ISERR(AVERAGE(INDIRECT("B"&amp;(ROW()-INT($B$1/2))):INDIRECT("B"&amp;(ROW()+INT($B$1/2))))),"",AVERAGE(INDIRECT("B"&amp;(ROW()-INT($B$1/2))):INDIRECT("B"&amp;(ROW()+INT($B$1/2)))))</f>
        <v/>
      </c>
      <c r="D866" s="848">
        <f t="shared" si="339"/>
        <v>0</v>
      </c>
      <c r="E866" s="275"/>
      <c r="F866" s="15"/>
      <c r="G866" s="3"/>
      <c r="H866" s="3"/>
      <c r="I866" s="3"/>
      <c r="J866" s="3"/>
      <c r="K866" s="3"/>
      <c r="L866" s="554"/>
      <c r="M866" s="545"/>
      <c r="N866" s="546"/>
      <c r="O866" s="5"/>
      <c r="P866" s="216"/>
      <c r="Q866" s="217"/>
      <c r="R866" s="218"/>
      <c r="S866" s="219">
        <f t="shared" si="346"/>
        <v>0</v>
      </c>
      <c r="T866" s="220">
        <f t="shared" si="347"/>
        <v>0</v>
      </c>
      <c r="U866" s="214">
        <f t="shared" si="356"/>
        <v>0</v>
      </c>
      <c r="W866" s="221"/>
      <c r="X866" s="222"/>
      <c r="Y866" s="222"/>
      <c r="Z866" s="223"/>
      <c r="AA866" s="222"/>
      <c r="AB866" s="224"/>
      <c r="AC866" s="225"/>
      <c r="AD866" s="2">
        <f t="shared" si="341"/>
        <v>0</v>
      </c>
      <c r="AE866" s="2">
        <f t="shared" si="342"/>
        <v>0</v>
      </c>
      <c r="AF866" s="226"/>
      <c r="AG866" s="219">
        <f t="shared" si="348"/>
        <v>0</v>
      </c>
      <c r="AH866" s="234">
        <f t="shared" si="349"/>
        <v>0</v>
      </c>
      <c r="AI866" s="214">
        <f t="shared" si="357"/>
        <v>0</v>
      </c>
      <c r="AK866" s="229">
        <f t="shared" si="350"/>
        <v>0</v>
      </c>
      <c r="AL866" s="226"/>
      <c r="AM866" s="15"/>
      <c r="AN866" s="232" t="e">
        <f t="shared" si="351"/>
        <v>#DIV/0!</v>
      </c>
      <c r="AO866" s="214">
        <f t="shared" si="343"/>
        <v>0</v>
      </c>
      <c r="AQ866" s="210"/>
      <c r="AR866" s="231"/>
      <c r="AS866" s="15"/>
      <c r="AT866" s="232">
        <f t="shared" si="352"/>
        <v>0</v>
      </c>
      <c r="AU866" s="235">
        <f t="shared" si="353"/>
        <v>0</v>
      </c>
      <c r="AY866" s="210"/>
      <c r="AZ866" s="231"/>
      <c r="BA866" s="15"/>
      <c r="BB866" s="232">
        <f t="shared" si="340"/>
        <v>0</v>
      </c>
      <c r="BC866" s="235">
        <f t="shared" si="354"/>
        <v>0</v>
      </c>
      <c r="BG866" s="210"/>
      <c r="BH866" s="231"/>
      <c r="BI866" s="15"/>
      <c r="BJ866" s="232">
        <f t="shared" si="344"/>
        <v>0</v>
      </c>
      <c r="BK866" s="235">
        <f t="shared" si="355"/>
        <v>0</v>
      </c>
      <c r="BM866" s="109">
        <f t="shared" si="345"/>
        <v>-0.36566539923953367</v>
      </c>
      <c r="BN866" s="213"/>
      <c r="BR866" s="228"/>
      <c r="BS866" s="311"/>
      <c r="BT866" s="3"/>
      <c r="BU866" s="213"/>
      <c r="BV866" s="213"/>
      <c r="BW866" s="291"/>
    </row>
    <row r="867" spans="1:75" x14ac:dyDescent="0.2">
      <c r="A867" s="210"/>
      <c r="B867" s="211"/>
      <c r="C867" s="848" t="str">
        <f ca="1">IF(ISERR(AVERAGE(INDIRECT("B"&amp;(ROW()-INT($B$1/2))):INDIRECT("B"&amp;(ROW()+INT($B$1/2))))),"",AVERAGE(INDIRECT("B"&amp;(ROW()-INT($B$1/2))):INDIRECT("B"&amp;(ROW()+INT($B$1/2)))))</f>
        <v/>
      </c>
      <c r="D867" s="848">
        <f t="shared" si="339"/>
        <v>0</v>
      </c>
      <c r="E867" s="275"/>
      <c r="F867" s="15"/>
      <c r="G867" s="3"/>
      <c r="H867" s="3"/>
      <c r="I867" s="3"/>
      <c r="J867" s="3"/>
      <c r="K867" s="3"/>
      <c r="L867" s="554"/>
      <c r="M867" s="545"/>
      <c r="N867" s="546"/>
      <c r="O867" s="5"/>
      <c r="P867" s="216"/>
      <c r="Q867" s="217"/>
      <c r="R867" s="218"/>
      <c r="S867" s="219">
        <f t="shared" si="346"/>
        <v>0</v>
      </c>
      <c r="T867" s="220">
        <f t="shared" si="347"/>
        <v>0</v>
      </c>
      <c r="U867" s="214">
        <f t="shared" si="356"/>
        <v>0</v>
      </c>
      <c r="W867" s="221"/>
      <c r="X867" s="222"/>
      <c r="Y867" s="222"/>
      <c r="Z867" s="223"/>
      <c r="AA867" s="222"/>
      <c r="AB867" s="224"/>
      <c r="AC867" s="225"/>
      <c r="AD867" s="2">
        <f t="shared" si="341"/>
        <v>0</v>
      </c>
      <c r="AE867" s="2">
        <f t="shared" si="342"/>
        <v>0</v>
      </c>
      <c r="AF867" s="226"/>
      <c r="AG867" s="219">
        <f t="shared" si="348"/>
        <v>0</v>
      </c>
      <c r="AH867" s="234">
        <f t="shared" si="349"/>
        <v>0</v>
      </c>
      <c r="AI867" s="214">
        <f t="shared" si="357"/>
        <v>0</v>
      </c>
      <c r="AK867" s="229">
        <f t="shared" si="350"/>
        <v>0</v>
      </c>
      <c r="AL867" s="226"/>
      <c r="AM867" s="15"/>
      <c r="AN867" s="232" t="e">
        <f t="shared" si="351"/>
        <v>#DIV/0!</v>
      </c>
      <c r="AO867" s="214">
        <f t="shared" si="343"/>
        <v>0</v>
      </c>
      <c r="AQ867" s="210"/>
      <c r="AR867" s="231"/>
      <c r="AS867" s="15"/>
      <c r="AT867" s="232">
        <f t="shared" si="352"/>
        <v>0</v>
      </c>
      <c r="AU867" s="235">
        <f t="shared" si="353"/>
        <v>0</v>
      </c>
      <c r="AY867" s="210"/>
      <c r="AZ867" s="231"/>
      <c r="BA867" s="15"/>
      <c r="BB867" s="232">
        <f t="shared" si="340"/>
        <v>0</v>
      </c>
      <c r="BC867" s="235">
        <f t="shared" si="354"/>
        <v>0</v>
      </c>
      <c r="BG867" s="210"/>
      <c r="BH867" s="231"/>
      <c r="BI867" s="15"/>
      <c r="BJ867" s="232">
        <f t="shared" si="344"/>
        <v>0</v>
      </c>
      <c r="BK867" s="235">
        <f t="shared" si="355"/>
        <v>0</v>
      </c>
      <c r="BM867" s="109">
        <f t="shared" si="345"/>
        <v>-0.36749773673727043</v>
      </c>
      <c r="BN867" s="213"/>
      <c r="BR867" s="228"/>
      <c r="BS867" s="311"/>
      <c r="BT867" s="3"/>
      <c r="BU867" s="213"/>
      <c r="BV867" s="213"/>
      <c r="BW867" s="291"/>
    </row>
    <row r="868" spans="1:75" x14ac:dyDescent="0.2">
      <c r="A868" s="210"/>
      <c r="B868" s="211"/>
      <c r="C868" s="848" t="str">
        <f ca="1">IF(ISERR(AVERAGE(INDIRECT("B"&amp;(ROW()-INT($B$1/2))):INDIRECT("B"&amp;(ROW()+INT($B$1/2))))),"",AVERAGE(INDIRECT("B"&amp;(ROW()-INT($B$1/2))):INDIRECT("B"&amp;(ROW()+INT($B$1/2)))))</f>
        <v/>
      </c>
      <c r="D868" s="848">
        <f t="shared" si="339"/>
        <v>0</v>
      </c>
      <c r="E868" s="275"/>
      <c r="F868" s="15"/>
      <c r="G868" s="3"/>
      <c r="H868" s="3"/>
      <c r="I868" s="3"/>
      <c r="J868" s="3"/>
      <c r="K868" s="3"/>
      <c r="L868" s="554"/>
      <c r="M868" s="545"/>
      <c r="N868" s="546"/>
      <c r="O868" s="5"/>
      <c r="P868" s="216"/>
      <c r="Q868" s="217"/>
      <c r="R868" s="218"/>
      <c r="S868" s="219">
        <f t="shared" si="346"/>
        <v>0</v>
      </c>
      <c r="T868" s="220">
        <f t="shared" si="347"/>
        <v>0</v>
      </c>
      <c r="U868" s="214">
        <f t="shared" si="356"/>
        <v>0</v>
      </c>
      <c r="W868" s="221"/>
      <c r="X868" s="222"/>
      <c r="Y868" s="222"/>
      <c r="Z868" s="223"/>
      <c r="AA868" s="222"/>
      <c r="AB868" s="224"/>
      <c r="AC868" s="225"/>
      <c r="AD868" s="2">
        <f t="shared" si="341"/>
        <v>0</v>
      </c>
      <c r="AE868" s="2">
        <f t="shared" si="342"/>
        <v>0</v>
      </c>
      <c r="AF868" s="226"/>
      <c r="AG868" s="219">
        <f t="shared" si="348"/>
        <v>0</v>
      </c>
      <c r="AH868" s="234">
        <f t="shared" si="349"/>
        <v>0</v>
      </c>
      <c r="AI868" s="214">
        <f t="shared" si="357"/>
        <v>0</v>
      </c>
      <c r="AK868" s="229">
        <f t="shared" si="350"/>
        <v>0</v>
      </c>
      <c r="AL868" s="226"/>
      <c r="AM868" s="15"/>
      <c r="AN868" s="232" t="e">
        <f t="shared" si="351"/>
        <v>#DIV/0!</v>
      </c>
      <c r="AO868" s="214">
        <f t="shared" si="343"/>
        <v>0</v>
      </c>
      <c r="AQ868" s="210"/>
      <c r="AR868" s="231"/>
      <c r="AS868" s="15"/>
      <c r="AT868" s="232">
        <f t="shared" si="352"/>
        <v>0</v>
      </c>
      <c r="AU868" s="235">
        <f t="shared" si="353"/>
        <v>0</v>
      </c>
      <c r="AY868" s="210"/>
      <c r="AZ868" s="231"/>
      <c r="BA868" s="15"/>
      <c r="BB868" s="232">
        <f t="shared" si="340"/>
        <v>0</v>
      </c>
      <c r="BC868" s="235">
        <f t="shared" si="354"/>
        <v>0</v>
      </c>
      <c r="BG868" s="210"/>
      <c r="BH868" s="231"/>
      <c r="BI868" s="15"/>
      <c r="BJ868" s="232">
        <f t="shared" si="344"/>
        <v>0</v>
      </c>
      <c r="BK868" s="235">
        <f t="shared" si="355"/>
        <v>0</v>
      </c>
      <c r="BM868" s="109">
        <f t="shared" si="345"/>
        <v>-0.36933007423500719</v>
      </c>
      <c r="BN868" s="213"/>
      <c r="BR868" s="228"/>
      <c r="BS868" s="311"/>
      <c r="BT868" s="3"/>
      <c r="BU868" s="213"/>
      <c r="BV868" s="213"/>
      <c r="BW868" s="291"/>
    </row>
    <row r="869" spans="1:75" x14ac:dyDescent="0.2">
      <c r="A869" s="210"/>
      <c r="B869" s="211"/>
      <c r="C869" s="848" t="str">
        <f ca="1">IF(ISERR(AVERAGE(INDIRECT("B"&amp;(ROW()-INT($B$1/2))):INDIRECT("B"&amp;(ROW()+INT($B$1/2))))),"",AVERAGE(INDIRECT("B"&amp;(ROW()-INT($B$1/2))):INDIRECT("B"&amp;(ROW()+INT($B$1/2)))))</f>
        <v/>
      </c>
      <c r="D869" s="848">
        <f t="shared" si="339"/>
        <v>0</v>
      </c>
      <c r="E869" s="275"/>
      <c r="F869" s="15"/>
      <c r="G869" s="3"/>
      <c r="H869" s="3"/>
      <c r="I869" s="3"/>
      <c r="J869" s="3"/>
      <c r="K869" s="3"/>
      <c r="L869" s="554"/>
      <c r="M869" s="545"/>
      <c r="N869" s="546"/>
      <c r="O869" s="5"/>
      <c r="P869" s="216"/>
      <c r="Q869" s="217"/>
      <c r="R869" s="218"/>
      <c r="S869" s="219">
        <f t="shared" si="346"/>
        <v>0</v>
      </c>
      <c r="T869" s="220">
        <f t="shared" si="347"/>
        <v>0</v>
      </c>
      <c r="U869" s="214">
        <f t="shared" si="356"/>
        <v>0</v>
      </c>
      <c r="W869" s="221"/>
      <c r="X869" s="222"/>
      <c r="Y869" s="222"/>
      <c r="Z869" s="223"/>
      <c r="AA869" s="222"/>
      <c r="AB869" s="224"/>
      <c r="AC869" s="225"/>
      <c r="AD869" s="2">
        <f t="shared" si="341"/>
        <v>0</v>
      </c>
      <c r="AE869" s="2">
        <f t="shared" si="342"/>
        <v>0</v>
      </c>
      <c r="AF869" s="226"/>
      <c r="AG869" s="219">
        <f t="shared" si="348"/>
        <v>0</v>
      </c>
      <c r="AH869" s="234">
        <f t="shared" si="349"/>
        <v>0</v>
      </c>
      <c r="AI869" s="214">
        <f t="shared" si="357"/>
        <v>0</v>
      </c>
      <c r="AK869" s="229">
        <f t="shared" si="350"/>
        <v>0</v>
      </c>
      <c r="AL869" s="226"/>
      <c r="AM869" s="15"/>
      <c r="AN869" s="232" t="e">
        <f t="shared" si="351"/>
        <v>#DIV/0!</v>
      </c>
      <c r="AO869" s="214">
        <f t="shared" si="343"/>
        <v>0</v>
      </c>
      <c r="AQ869" s="210"/>
      <c r="AR869" s="231"/>
      <c r="AS869" s="15"/>
      <c r="AT869" s="232">
        <f t="shared" si="352"/>
        <v>0</v>
      </c>
      <c r="AU869" s="235">
        <f t="shared" si="353"/>
        <v>0</v>
      </c>
      <c r="AY869" s="210"/>
      <c r="AZ869" s="231"/>
      <c r="BA869" s="15"/>
      <c r="BB869" s="232">
        <f t="shared" si="340"/>
        <v>0</v>
      </c>
      <c r="BC869" s="235">
        <f t="shared" si="354"/>
        <v>0</v>
      </c>
      <c r="BG869" s="210"/>
      <c r="BH869" s="231"/>
      <c r="BI869" s="15"/>
      <c r="BJ869" s="232">
        <f t="shared" si="344"/>
        <v>0</v>
      </c>
      <c r="BK869" s="235">
        <f t="shared" si="355"/>
        <v>0</v>
      </c>
      <c r="BM869" s="109">
        <f t="shared" si="345"/>
        <v>-0.37116241173274395</v>
      </c>
      <c r="BN869" s="213"/>
      <c r="BR869" s="228"/>
      <c r="BS869" s="311"/>
      <c r="BT869" s="3"/>
      <c r="BU869" s="213"/>
      <c r="BV869" s="213"/>
      <c r="BW869" s="291"/>
    </row>
    <row r="870" spans="1:75" x14ac:dyDescent="0.2">
      <c r="A870" s="210"/>
      <c r="B870" s="211"/>
      <c r="C870" s="848" t="str">
        <f ca="1">IF(ISERR(AVERAGE(INDIRECT("B"&amp;(ROW()-INT($B$1/2))):INDIRECT("B"&amp;(ROW()+INT($B$1/2))))),"",AVERAGE(INDIRECT("B"&amp;(ROW()-INT($B$1/2))):INDIRECT("B"&amp;(ROW()+INT($B$1/2)))))</f>
        <v/>
      </c>
      <c r="D870" s="848">
        <f t="shared" si="339"/>
        <v>0</v>
      </c>
      <c r="E870" s="275"/>
      <c r="F870" s="15"/>
      <c r="G870" s="3"/>
      <c r="H870" s="3"/>
      <c r="I870" s="3"/>
      <c r="J870" s="3"/>
      <c r="K870" s="3"/>
      <c r="L870" s="554"/>
      <c r="M870" s="545"/>
      <c r="N870" s="546"/>
      <c r="O870" s="5"/>
      <c r="P870" s="216"/>
      <c r="Q870" s="217"/>
      <c r="R870" s="218"/>
      <c r="S870" s="219">
        <f t="shared" si="346"/>
        <v>0</v>
      </c>
      <c r="T870" s="220">
        <f t="shared" si="347"/>
        <v>0</v>
      </c>
      <c r="U870" s="214">
        <f t="shared" si="356"/>
        <v>0</v>
      </c>
      <c r="W870" s="221"/>
      <c r="X870" s="222"/>
      <c r="Y870" s="222"/>
      <c r="Z870" s="223"/>
      <c r="AA870" s="222"/>
      <c r="AB870" s="224"/>
      <c r="AC870" s="225"/>
      <c r="AD870" s="2">
        <f t="shared" si="341"/>
        <v>0</v>
      </c>
      <c r="AE870" s="2">
        <f t="shared" si="342"/>
        <v>0</v>
      </c>
      <c r="AF870" s="226"/>
      <c r="AG870" s="219">
        <f t="shared" si="348"/>
        <v>0</v>
      </c>
      <c r="AH870" s="234">
        <f t="shared" si="349"/>
        <v>0</v>
      </c>
      <c r="AI870" s="214">
        <f t="shared" si="357"/>
        <v>0</v>
      </c>
      <c r="AK870" s="229">
        <f t="shared" si="350"/>
        <v>0</v>
      </c>
      <c r="AL870" s="226"/>
      <c r="AM870" s="15"/>
      <c r="AN870" s="232" t="e">
        <f t="shared" si="351"/>
        <v>#DIV/0!</v>
      </c>
      <c r="AO870" s="214">
        <f t="shared" si="343"/>
        <v>0</v>
      </c>
      <c r="AQ870" s="210"/>
      <c r="AR870" s="231"/>
      <c r="AS870" s="15"/>
      <c r="AT870" s="232">
        <f t="shared" si="352"/>
        <v>0</v>
      </c>
      <c r="AU870" s="235">
        <f t="shared" si="353"/>
        <v>0</v>
      </c>
      <c r="AY870" s="210"/>
      <c r="AZ870" s="231"/>
      <c r="BA870" s="15"/>
      <c r="BB870" s="232">
        <f t="shared" si="340"/>
        <v>0</v>
      </c>
      <c r="BC870" s="235">
        <f t="shared" si="354"/>
        <v>0</v>
      </c>
      <c r="BG870" s="210"/>
      <c r="BH870" s="231"/>
      <c r="BI870" s="15"/>
      <c r="BJ870" s="232">
        <f t="shared" si="344"/>
        <v>0</v>
      </c>
      <c r="BK870" s="235">
        <f t="shared" si="355"/>
        <v>0</v>
      </c>
      <c r="BM870" s="109">
        <f t="shared" si="345"/>
        <v>-0.3729947492304807</v>
      </c>
      <c r="BN870" s="213"/>
      <c r="BR870" s="228"/>
      <c r="BS870" s="311"/>
      <c r="BT870" s="3"/>
      <c r="BU870" s="213"/>
      <c r="BV870" s="213"/>
      <c r="BW870" s="291"/>
    </row>
    <row r="871" spans="1:75" x14ac:dyDescent="0.2">
      <c r="A871" s="210"/>
      <c r="B871" s="211"/>
      <c r="C871" s="848" t="str">
        <f ca="1">IF(ISERR(AVERAGE(INDIRECT("B"&amp;(ROW()-INT($B$1/2))):INDIRECT("B"&amp;(ROW()+INT($B$1/2))))),"",AVERAGE(INDIRECT("B"&amp;(ROW()-INT($B$1/2))):INDIRECT("B"&amp;(ROW()+INT($B$1/2)))))</f>
        <v/>
      </c>
      <c r="D871" s="848">
        <f t="shared" si="339"/>
        <v>0</v>
      </c>
      <c r="E871" s="275"/>
      <c r="F871" s="15"/>
      <c r="G871" s="3"/>
      <c r="H871" s="3"/>
      <c r="I871" s="3"/>
      <c r="J871" s="3"/>
      <c r="K871" s="3"/>
      <c r="L871" s="554"/>
      <c r="M871" s="545"/>
      <c r="N871" s="546"/>
      <c r="O871" s="5"/>
      <c r="P871" s="216"/>
      <c r="Q871" s="217"/>
      <c r="R871" s="218"/>
      <c r="S871" s="219">
        <f t="shared" si="346"/>
        <v>0</v>
      </c>
      <c r="T871" s="220">
        <f t="shared" si="347"/>
        <v>0</v>
      </c>
      <c r="U871" s="214">
        <f t="shared" si="356"/>
        <v>0</v>
      </c>
      <c r="W871" s="221"/>
      <c r="X871" s="222"/>
      <c r="Y871" s="222"/>
      <c r="Z871" s="223"/>
      <c r="AA871" s="222"/>
      <c r="AB871" s="224"/>
      <c r="AC871" s="225"/>
      <c r="AD871" s="2">
        <f t="shared" si="341"/>
        <v>0</v>
      </c>
      <c r="AE871" s="2">
        <f t="shared" si="342"/>
        <v>0</v>
      </c>
      <c r="AF871" s="226"/>
      <c r="AG871" s="219">
        <f t="shared" si="348"/>
        <v>0</v>
      </c>
      <c r="AH871" s="234">
        <f t="shared" si="349"/>
        <v>0</v>
      </c>
      <c r="AI871" s="214">
        <f t="shared" si="357"/>
        <v>0</v>
      </c>
      <c r="AK871" s="229">
        <f t="shared" si="350"/>
        <v>0</v>
      </c>
      <c r="AL871" s="226"/>
      <c r="AM871" s="15"/>
      <c r="AN871" s="232" t="e">
        <f t="shared" si="351"/>
        <v>#DIV/0!</v>
      </c>
      <c r="AO871" s="214">
        <f t="shared" si="343"/>
        <v>0</v>
      </c>
      <c r="AQ871" s="210"/>
      <c r="AR871" s="231"/>
      <c r="AS871" s="15"/>
      <c r="AT871" s="232">
        <f t="shared" si="352"/>
        <v>0</v>
      </c>
      <c r="AU871" s="235">
        <f t="shared" si="353"/>
        <v>0</v>
      </c>
      <c r="AY871" s="210"/>
      <c r="AZ871" s="231"/>
      <c r="BA871" s="15"/>
      <c r="BB871" s="232">
        <f t="shared" si="340"/>
        <v>0</v>
      </c>
      <c r="BC871" s="235">
        <f t="shared" si="354"/>
        <v>0</v>
      </c>
      <c r="BG871" s="210"/>
      <c r="BH871" s="231"/>
      <c r="BI871" s="15"/>
      <c r="BJ871" s="232">
        <f t="shared" si="344"/>
        <v>0</v>
      </c>
      <c r="BK871" s="235">
        <f t="shared" si="355"/>
        <v>0</v>
      </c>
      <c r="BM871" s="109">
        <f t="shared" si="345"/>
        <v>-0.37482708672821746</v>
      </c>
      <c r="BN871" s="213"/>
      <c r="BR871" s="228"/>
      <c r="BS871" s="311"/>
      <c r="BT871" s="3"/>
      <c r="BU871" s="213"/>
      <c r="BV871" s="213"/>
      <c r="BW871" s="291"/>
    </row>
    <row r="872" spans="1:75" x14ac:dyDescent="0.2">
      <c r="A872" s="210"/>
      <c r="B872" s="211"/>
      <c r="C872" s="848" t="str">
        <f ca="1">IF(ISERR(AVERAGE(INDIRECT("B"&amp;(ROW()-INT($B$1/2))):INDIRECT("B"&amp;(ROW()+INT($B$1/2))))),"",AVERAGE(INDIRECT("B"&amp;(ROW()-INT($B$1/2))):INDIRECT("B"&amp;(ROW()+INT($B$1/2)))))</f>
        <v/>
      </c>
      <c r="D872" s="848">
        <f t="shared" si="339"/>
        <v>0</v>
      </c>
      <c r="E872" s="275"/>
      <c r="F872" s="15"/>
      <c r="G872" s="3"/>
      <c r="H872" s="3"/>
      <c r="I872" s="3"/>
      <c r="J872" s="3"/>
      <c r="K872" s="3"/>
      <c r="L872" s="554"/>
      <c r="M872" s="545"/>
      <c r="N872" s="546"/>
      <c r="O872" s="5"/>
      <c r="P872" s="216"/>
      <c r="Q872" s="217"/>
      <c r="R872" s="218"/>
      <c r="S872" s="219">
        <f t="shared" si="346"/>
        <v>0</v>
      </c>
      <c r="T872" s="220">
        <f t="shared" si="347"/>
        <v>0</v>
      </c>
      <c r="U872" s="214">
        <f t="shared" si="356"/>
        <v>0</v>
      </c>
      <c r="W872" s="221"/>
      <c r="X872" s="222"/>
      <c r="Y872" s="222"/>
      <c r="Z872" s="223"/>
      <c r="AA872" s="222"/>
      <c r="AB872" s="224"/>
      <c r="AC872" s="225"/>
      <c r="AD872" s="2">
        <f t="shared" si="341"/>
        <v>0</v>
      </c>
      <c r="AE872" s="2">
        <f t="shared" si="342"/>
        <v>0</v>
      </c>
      <c r="AF872" s="226"/>
      <c r="AG872" s="219">
        <f t="shared" si="348"/>
        <v>0</v>
      </c>
      <c r="AH872" s="234">
        <f t="shared" si="349"/>
        <v>0</v>
      </c>
      <c r="AI872" s="214">
        <f t="shared" si="357"/>
        <v>0</v>
      </c>
      <c r="AK872" s="229">
        <f t="shared" si="350"/>
        <v>0</v>
      </c>
      <c r="AL872" s="226"/>
      <c r="AM872" s="15"/>
      <c r="AN872" s="232" t="e">
        <f t="shared" si="351"/>
        <v>#DIV/0!</v>
      </c>
      <c r="AO872" s="214">
        <f t="shared" si="343"/>
        <v>0</v>
      </c>
      <c r="AQ872" s="210"/>
      <c r="AR872" s="231"/>
      <c r="AS872" s="15"/>
      <c r="AT872" s="232">
        <f t="shared" si="352"/>
        <v>0</v>
      </c>
      <c r="AU872" s="235">
        <f t="shared" si="353"/>
        <v>0</v>
      </c>
      <c r="AY872" s="210"/>
      <c r="AZ872" s="231"/>
      <c r="BA872" s="15"/>
      <c r="BB872" s="232">
        <f t="shared" si="340"/>
        <v>0</v>
      </c>
      <c r="BC872" s="235">
        <f t="shared" si="354"/>
        <v>0</v>
      </c>
      <c r="BG872" s="210"/>
      <c r="BH872" s="231"/>
      <c r="BI872" s="15"/>
      <c r="BJ872" s="232">
        <f t="shared" si="344"/>
        <v>0</v>
      </c>
      <c r="BK872" s="235">
        <f t="shared" si="355"/>
        <v>0</v>
      </c>
      <c r="BM872" s="109">
        <f t="shared" si="345"/>
        <v>-0.37665942422595422</v>
      </c>
      <c r="BN872" s="213"/>
      <c r="BR872" s="228"/>
      <c r="BS872" s="311"/>
      <c r="BT872" s="3"/>
      <c r="BU872" s="213"/>
      <c r="BV872" s="213"/>
      <c r="BW872" s="291"/>
    </row>
    <row r="873" spans="1:75" x14ac:dyDescent="0.2">
      <c r="A873" s="210"/>
      <c r="B873" s="211"/>
      <c r="C873" s="848" t="str">
        <f ca="1">IF(ISERR(AVERAGE(INDIRECT("B"&amp;(ROW()-INT($B$1/2))):INDIRECT("B"&amp;(ROW()+INT($B$1/2))))),"",AVERAGE(INDIRECT("B"&amp;(ROW()-INT($B$1/2))):INDIRECT("B"&amp;(ROW()+INT($B$1/2)))))</f>
        <v/>
      </c>
      <c r="D873" s="848">
        <f t="shared" si="339"/>
        <v>0</v>
      </c>
      <c r="E873" s="275"/>
      <c r="F873" s="15"/>
      <c r="G873" s="3"/>
      <c r="H873" s="3"/>
      <c r="I873" s="3"/>
      <c r="J873" s="3"/>
      <c r="K873" s="3"/>
      <c r="L873" s="554"/>
      <c r="M873" s="545"/>
      <c r="N873" s="546"/>
      <c r="O873" s="5"/>
      <c r="P873" s="216"/>
      <c r="Q873" s="217"/>
      <c r="R873" s="218"/>
      <c r="S873" s="219">
        <f t="shared" si="346"/>
        <v>0</v>
      </c>
      <c r="T873" s="220">
        <f t="shared" si="347"/>
        <v>0</v>
      </c>
      <c r="U873" s="214">
        <f t="shared" si="356"/>
        <v>0</v>
      </c>
      <c r="W873" s="221"/>
      <c r="X873" s="222"/>
      <c r="Y873" s="222"/>
      <c r="Z873" s="223"/>
      <c r="AA873" s="222"/>
      <c r="AB873" s="224"/>
      <c r="AC873" s="225"/>
      <c r="AD873" s="2">
        <f t="shared" si="341"/>
        <v>0</v>
      </c>
      <c r="AE873" s="2">
        <f t="shared" si="342"/>
        <v>0</v>
      </c>
      <c r="AF873" s="226"/>
      <c r="AG873" s="219">
        <f t="shared" si="348"/>
        <v>0</v>
      </c>
      <c r="AH873" s="234">
        <f t="shared" si="349"/>
        <v>0</v>
      </c>
      <c r="AI873" s="214">
        <f t="shared" si="357"/>
        <v>0</v>
      </c>
      <c r="AK873" s="229">
        <f t="shared" si="350"/>
        <v>0</v>
      </c>
      <c r="AL873" s="226"/>
      <c r="AM873" s="15"/>
      <c r="AN873" s="232" t="e">
        <f t="shared" si="351"/>
        <v>#DIV/0!</v>
      </c>
      <c r="AO873" s="214">
        <f t="shared" si="343"/>
        <v>0</v>
      </c>
      <c r="AQ873" s="210"/>
      <c r="AR873" s="231"/>
      <c r="AS873" s="15"/>
      <c r="AT873" s="232">
        <f t="shared" si="352"/>
        <v>0</v>
      </c>
      <c r="AU873" s="235">
        <f t="shared" si="353"/>
        <v>0</v>
      </c>
      <c r="AY873" s="210"/>
      <c r="AZ873" s="231"/>
      <c r="BA873" s="15"/>
      <c r="BB873" s="232">
        <f t="shared" si="340"/>
        <v>0</v>
      </c>
      <c r="BC873" s="235">
        <f t="shared" si="354"/>
        <v>0</v>
      </c>
      <c r="BG873" s="210"/>
      <c r="BH873" s="231"/>
      <c r="BI873" s="15"/>
      <c r="BJ873" s="232">
        <f t="shared" si="344"/>
        <v>0</v>
      </c>
      <c r="BK873" s="235">
        <f t="shared" si="355"/>
        <v>0</v>
      </c>
      <c r="BM873" s="109">
        <f t="shared" si="345"/>
        <v>-0.37849176172369098</v>
      </c>
      <c r="BN873" s="213"/>
      <c r="BR873" s="228"/>
      <c r="BS873" s="311"/>
      <c r="BT873" s="3"/>
      <c r="BU873" s="213"/>
      <c r="BV873" s="213"/>
      <c r="BW873" s="291"/>
    </row>
    <row r="874" spans="1:75" x14ac:dyDescent="0.2">
      <c r="A874" s="210"/>
      <c r="B874" s="211"/>
      <c r="C874" s="848" t="str">
        <f ca="1">IF(ISERR(AVERAGE(INDIRECT("B"&amp;(ROW()-INT($B$1/2))):INDIRECT("B"&amp;(ROW()+INT($B$1/2))))),"",AVERAGE(INDIRECT("B"&amp;(ROW()-INT($B$1/2))):INDIRECT("B"&amp;(ROW()+INT($B$1/2)))))</f>
        <v/>
      </c>
      <c r="D874" s="848">
        <f t="shared" si="339"/>
        <v>0</v>
      </c>
      <c r="E874" s="275"/>
      <c r="F874" s="15"/>
      <c r="G874" s="3"/>
      <c r="H874" s="3"/>
      <c r="I874" s="3"/>
      <c r="J874" s="3"/>
      <c r="K874" s="3"/>
      <c r="L874" s="554"/>
      <c r="M874" s="545"/>
      <c r="N874" s="546"/>
      <c r="O874" s="5"/>
      <c r="P874" s="216"/>
      <c r="Q874" s="217"/>
      <c r="R874" s="218"/>
      <c r="S874" s="219">
        <f t="shared" si="346"/>
        <v>0</v>
      </c>
      <c r="T874" s="220">
        <f t="shared" si="347"/>
        <v>0</v>
      </c>
      <c r="U874" s="214">
        <f t="shared" si="356"/>
        <v>0</v>
      </c>
      <c r="W874" s="221"/>
      <c r="X874" s="222"/>
      <c r="Y874" s="222"/>
      <c r="Z874" s="223"/>
      <c r="AA874" s="222"/>
      <c r="AB874" s="224"/>
      <c r="AC874" s="225"/>
      <c r="AD874" s="2">
        <f t="shared" si="341"/>
        <v>0</v>
      </c>
      <c r="AE874" s="2">
        <f t="shared" si="342"/>
        <v>0</v>
      </c>
      <c r="AF874" s="226"/>
      <c r="AG874" s="219">
        <f t="shared" si="348"/>
        <v>0</v>
      </c>
      <c r="AH874" s="234">
        <f t="shared" si="349"/>
        <v>0</v>
      </c>
      <c r="AI874" s="214">
        <f t="shared" si="357"/>
        <v>0</v>
      </c>
      <c r="AK874" s="229">
        <f t="shared" si="350"/>
        <v>0</v>
      </c>
      <c r="AL874" s="226"/>
      <c r="AM874" s="15"/>
      <c r="AN874" s="232" t="e">
        <f t="shared" si="351"/>
        <v>#DIV/0!</v>
      </c>
      <c r="AO874" s="214">
        <f t="shared" si="343"/>
        <v>0</v>
      </c>
      <c r="AQ874" s="210"/>
      <c r="AR874" s="231"/>
      <c r="AS874" s="15"/>
      <c r="AT874" s="232">
        <f t="shared" si="352"/>
        <v>0</v>
      </c>
      <c r="AU874" s="235">
        <f t="shared" si="353"/>
        <v>0</v>
      </c>
      <c r="AY874" s="210"/>
      <c r="AZ874" s="231"/>
      <c r="BA874" s="15"/>
      <c r="BB874" s="232">
        <f t="shared" si="340"/>
        <v>0</v>
      </c>
      <c r="BC874" s="235">
        <f t="shared" si="354"/>
        <v>0</v>
      </c>
      <c r="BG874" s="210"/>
      <c r="BH874" s="231"/>
      <c r="BI874" s="15"/>
      <c r="BJ874" s="232">
        <f t="shared" si="344"/>
        <v>0</v>
      </c>
      <c r="BK874" s="235">
        <f t="shared" si="355"/>
        <v>0</v>
      </c>
      <c r="BM874" s="109">
        <f t="shared" si="345"/>
        <v>-0.38032409922142774</v>
      </c>
      <c r="BN874" s="213"/>
      <c r="BR874" s="228"/>
      <c r="BS874" s="311"/>
      <c r="BT874" s="3"/>
      <c r="BU874" s="213"/>
      <c r="BV874" s="213"/>
      <c r="BW874" s="291"/>
    </row>
    <row r="875" spans="1:75" x14ac:dyDescent="0.2">
      <c r="A875" s="210"/>
      <c r="B875" s="211"/>
      <c r="C875" s="848" t="str">
        <f ca="1">IF(ISERR(AVERAGE(INDIRECT("B"&amp;(ROW()-INT($B$1/2))):INDIRECT("B"&amp;(ROW()+INT($B$1/2))))),"",AVERAGE(INDIRECT("B"&amp;(ROW()-INT($B$1/2))):INDIRECT("B"&amp;(ROW()+INT($B$1/2)))))</f>
        <v/>
      </c>
      <c r="D875" s="848">
        <f t="shared" si="339"/>
        <v>0</v>
      </c>
      <c r="E875" s="275"/>
      <c r="F875" s="15"/>
      <c r="G875" s="3"/>
      <c r="H875" s="3"/>
      <c r="I875" s="3"/>
      <c r="J875" s="3"/>
      <c r="K875" s="3"/>
      <c r="L875" s="554"/>
      <c r="M875" s="545"/>
      <c r="N875" s="546"/>
      <c r="O875" s="5"/>
      <c r="P875" s="216"/>
      <c r="Q875" s="217"/>
      <c r="R875" s="218"/>
      <c r="S875" s="219">
        <f t="shared" si="346"/>
        <v>0</v>
      </c>
      <c r="T875" s="220">
        <f t="shared" si="347"/>
        <v>0</v>
      </c>
      <c r="U875" s="214">
        <f t="shared" si="356"/>
        <v>0</v>
      </c>
      <c r="W875" s="221"/>
      <c r="X875" s="222"/>
      <c r="Y875" s="222"/>
      <c r="Z875" s="223"/>
      <c r="AA875" s="222"/>
      <c r="AB875" s="224"/>
      <c r="AC875" s="225"/>
      <c r="AD875" s="2">
        <f t="shared" si="341"/>
        <v>0</v>
      </c>
      <c r="AE875" s="2">
        <f t="shared" si="342"/>
        <v>0</v>
      </c>
      <c r="AF875" s="226"/>
      <c r="AG875" s="219">
        <f t="shared" si="348"/>
        <v>0</v>
      </c>
      <c r="AH875" s="234">
        <f t="shared" si="349"/>
        <v>0</v>
      </c>
      <c r="AI875" s="214">
        <f t="shared" si="357"/>
        <v>0</v>
      </c>
      <c r="AK875" s="229">
        <f t="shared" si="350"/>
        <v>0</v>
      </c>
      <c r="AL875" s="226"/>
      <c r="AM875" s="15"/>
      <c r="AN875" s="232" t="e">
        <f t="shared" si="351"/>
        <v>#DIV/0!</v>
      </c>
      <c r="AO875" s="214">
        <f t="shared" si="343"/>
        <v>0</v>
      </c>
      <c r="AQ875" s="210"/>
      <c r="AR875" s="231"/>
      <c r="AS875" s="15"/>
      <c r="AT875" s="232">
        <f t="shared" si="352"/>
        <v>0</v>
      </c>
      <c r="AU875" s="235">
        <f t="shared" si="353"/>
        <v>0</v>
      </c>
      <c r="AY875" s="210"/>
      <c r="AZ875" s="231"/>
      <c r="BA875" s="15"/>
      <c r="BB875" s="232">
        <f t="shared" si="340"/>
        <v>0</v>
      </c>
      <c r="BC875" s="235">
        <f t="shared" si="354"/>
        <v>0</v>
      </c>
      <c r="BG875" s="210"/>
      <c r="BH875" s="231"/>
      <c r="BI875" s="15"/>
      <c r="BJ875" s="232">
        <f t="shared" si="344"/>
        <v>0</v>
      </c>
      <c r="BK875" s="235">
        <f t="shared" si="355"/>
        <v>0</v>
      </c>
      <c r="BM875" s="109">
        <f t="shared" si="345"/>
        <v>-0.38215643671916449</v>
      </c>
      <c r="BN875" s="213"/>
      <c r="BR875" s="228"/>
      <c r="BS875" s="311"/>
      <c r="BT875" s="3"/>
      <c r="BU875" s="213"/>
      <c r="BV875" s="213"/>
      <c r="BW875" s="291"/>
    </row>
    <row r="876" spans="1:75" x14ac:dyDescent="0.2">
      <c r="A876" s="210"/>
      <c r="B876" s="211"/>
      <c r="C876" s="848" t="str">
        <f ca="1">IF(ISERR(AVERAGE(INDIRECT("B"&amp;(ROW()-INT($B$1/2))):INDIRECT("B"&amp;(ROW()+INT($B$1/2))))),"",AVERAGE(INDIRECT("B"&amp;(ROW()-INT($B$1/2))):INDIRECT("B"&amp;(ROW()+INT($B$1/2)))))</f>
        <v/>
      </c>
      <c r="D876" s="848">
        <f t="shared" si="339"/>
        <v>0</v>
      </c>
      <c r="E876" s="275"/>
      <c r="F876" s="15"/>
      <c r="G876" s="3"/>
      <c r="H876" s="3"/>
      <c r="I876" s="3"/>
      <c r="J876" s="3"/>
      <c r="K876" s="3"/>
      <c r="L876" s="554"/>
      <c r="M876" s="545"/>
      <c r="N876" s="546"/>
      <c r="O876" s="5"/>
      <c r="P876" s="216"/>
      <c r="Q876" s="217"/>
      <c r="R876" s="218"/>
      <c r="S876" s="219">
        <f t="shared" si="346"/>
        <v>0</v>
      </c>
      <c r="T876" s="220">
        <f t="shared" si="347"/>
        <v>0</v>
      </c>
      <c r="U876" s="214">
        <f t="shared" si="356"/>
        <v>0</v>
      </c>
      <c r="W876" s="221"/>
      <c r="X876" s="222"/>
      <c r="Y876" s="222"/>
      <c r="Z876" s="223"/>
      <c r="AA876" s="222"/>
      <c r="AB876" s="224"/>
      <c r="AC876" s="225"/>
      <c r="AD876" s="2">
        <f t="shared" si="341"/>
        <v>0</v>
      </c>
      <c r="AE876" s="2">
        <f t="shared" si="342"/>
        <v>0</v>
      </c>
      <c r="AF876" s="226"/>
      <c r="AG876" s="219">
        <f t="shared" si="348"/>
        <v>0</v>
      </c>
      <c r="AH876" s="234">
        <f t="shared" si="349"/>
        <v>0</v>
      </c>
      <c r="AI876" s="214">
        <f t="shared" si="357"/>
        <v>0</v>
      </c>
      <c r="AK876" s="229">
        <f t="shared" si="350"/>
        <v>0</v>
      </c>
      <c r="AL876" s="226"/>
      <c r="AM876" s="15"/>
      <c r="AN876" s="232" t="e">
        <f t="shared" si="351"/>
        <v>#DIV/0!</v>
      </c>
      <c r="AO876" s="214">
        <f t="shared" si="343"/>
        <v>0</v>
      </c>
      <c r="AQ876" s="210"/>
      <c r="AR876" s="231"/>
      <c r="AS876" s="15"/>
      <c r="AT876" s="232">
        <f t="shared" si="352"/>
        <v>0</v>
      </c>
      <c r="AU876" s="235">
        <f t="shared" si="353"/>
        <v>0</v>
      </c>
      <c r="AY876" s="210"/>
      <c r="AZ876" s="231"/>
      <c r="BA876" s="15"/>
      <c r="BB876" s="232">
        <f t="shared" si="340"/>
        <v>0</v>
      </c>
      <c r="BC876" s="235">
        <f t="shared" si="354"/>
        <v>0</v>
      </c>
      <c r="BG876" s="210"/>
      <c r="BH876" s="231"/>
      <c r="BI876" s="15"/>
      <c r="BJ876" s="232">
        <f t="shared" si="344"/>
        <v>0</v>
      </c>
      <c r="BK876" s="235">
        <f t="shared" si="355"/>
        <v>0</v>
      </c>
      <c r="BM876" s="109">
        <f t="shared" si="345"/>
        <v>-0.38398877421690125</v>
      </c>
      <c r="BN876" s="213"/>
      <c r="BR876" s="228"/>
      <c r="BS876" s="311"/>
      <c r="BT876" s="3"/>
      <c r="BU876" s="213"/>
      <c r="BV876" s="213"/>
      <c r="BW876" s="291"/>
    </row>
    <row r="877" spans="1:75" x14ac:dyDescent="0.2">
      <c r="A877" s="210"/>
      <c r="B877" s="211"/>
      <c r="C877" s="848" t="str">
        <f ca="1">IF(ISERR(AVERAGE(INDIRECT("B"&amp;(ROW()-INT($B$1/2))):INDIRECT("B"&amp;(ROW()+INT($B$1/2))))),"",AVERAGE(INDIRECT("B"&amp;(ROW()-INT($B$1/2))):INDIRECT("B"&amp;(ROW()+INT($B$1/2)))))</f>
        <v/>
      </c>
      <c r="D877" s="848">
        <f t="shared" si="339"/>
        <v>0</v>
      </c>
      <c r="E877" s="275"/>
      <c r="F877" s="15"/>
      <c r="G877" s="3"/>
      <c r="H877" s="3"/>
      <c r="I877" s="3"/>
      <c r="J877" s="3"/>
      <c r="K877" s="3"/>
      <c r="L877" s="554"/>
      <c r="M877" s="545"/>
      <c r="N877" s="546"/>
      <c r="O877" s="5"/>
      <c r="P877" s="216"/>
      <c r="Q877" s="217"/>
      <c r="R877" s="218"/>
      <c r="S877" s="219">
        <f t="shared" si="346"/>
        <v>0</v>
      </c>
      <c r="T877" s="220">
        <f t="shared" si="347"/>
        <v>0</v>
      </c>
      <c r="U877" s="214">
        <f t="shared" si="356"/>
        <v>0</v>
      </c>
      <c r="W877" s="221"/>
      <c r="X877" s="222"/>
      <c r="Y877" s="222"/>
      <c r="Z877" s="223"/>
      <c r="AA877" s="222"/>
      <c r="AB877" s="224"/>
      <c r="AC877" s="225"/>
      <c r="AD877" s="2">
        <f t="shared" si="341"/>
        <v>0</v>
      </c>
      <c r="AE877" s="2">
        <f t="shared" si="342"/>
        <v>0</v>
      </c>
      <c r="AF877" s="226"/>
      <c r="AG877" s="219">
        <f t="shared" si="348"/>
        <v>0</v>
      </c>
      <c r="AH877" s="234">
        <f t="shared" si="349"/>
        <v>0</v>
      </c>
      <c r="AI877" s="214">
        <f t="shared" si="357"/>
        <v>0</v>
      </c>
      <c r="AK877" s="229">
        <f t="shared" si="350"/>
        <v>0</v>
      </c>
      <c r="AL877" s="226"/>
      <c r="AM877" s="15"/>
      <c r="AN877" s="232" t="e">
        <f t="shared" si="351"/>
        <v>#DIV/0!</v>
      </c>
      <c r="AO877" s="214">
        <f t="shared" si="343"/>
        <v>0</v>
      </c>
      <c r="AQ877" s="210"/>
      <c r="AR877" s="231"/>
      <c r="AS877" s="15"/>
      <c r="AT877" s="232">
        <f t="shared" si="352"/>
        <v>0</v>
      </c>
      <c r="AU877" s="235">
        <f t="shared" si="353"/>
        <v>0</v>
      </c>
      <c r="AY877" s="210"/>
      <c r="AZ877" s="231"/>
      <c r="BA877" s="15"/>
      <c r="BB877" s="232">
        <f t="shared" si="340"/>
        <v>0</v>
      </c>
      <c r="BC877" s="235">
        <f t="shared" si="354"/>
        <v>0</v>
      </c>
      <c r="BG877" s="210"/>
      <c r="BH877" s="231"/>
      <c r="BI877" s="15"/>
      <c r="BJ877" s="232">
        <f t="shared" si="344"/>
        <v>0</v>
      </c>
      <c r="BK877" s="235">
        <f t="shared" si="355"/>
        <v>0</v>
      </c>
      <c r="BM877" s="109">
        <f t="shared" si="345"/>
        <v>-0.38582111171463801</v>
      </c>
      <c r="BN877" s="213"/>
      <c r="BR877" s="228"/>
      <c r="BS877" s="311"/>
      <c r="BT877" s="3"/>
      <c r="BU877" s="213"/>
      <c r="BV877" s="213"/>
      <c r="BW877" s="291"/>
    </row>
    <row r="878" spans="1:75" x14ac:dyDescent="0.2">
      <c r="A878" s="210"/>
      <c r="B878" s="211"/>
      <c r="C878" s="848" t="str">
        <f ca="1">IF(ISERR(AVERAGE(INDIRECT("B"&amp;(ROW()-INT($B$1/2))):INDIRECT("B"&amp;(ROW()+INT($B$1/2))))),"",AVERAGE(INDIRECT("B"&amp;(ROW()-INT($B$1/2))):INDIRECT("B"&amp;(ROW()+INT($B$1/2)))))</f>
        <v/>
      </c>
      <c r="D878" s="848">
        <f t="shared" si="339"/>
        <v>0</v>
      </c>
      <c r="E878" s="275"/>
      <c r="F878" s="15"/>
      <c r="G878" s="3"/>
      <c r="H878" s="3"/>
      <c r="I878" s="3"/>
      <c r="J878" s="3"/>
      <c r="K878" s="3"/>
      <c r="L878" s="554"/>
      <c r="M878" s="545"/>
      <c r="N878" s="546"/>
      <c r="O878" s="5"/>
      <c r="P878" s="216"/>
      <c r="Q878" s="217"/>
      <c r="R878" s="218"/>
      <c r="S878" s="219">
        <f t="shared" si="346"/>
        <v>0</v>
      </c>
      <c r="T878" s="220">
        <f t="shared" si="347"/>
        <v>0</v>
      </c>
      <c r="U878" s="214">
        <f t="shared" si="356"/>
        <v>0</v>
      </c>
      <c r="W878" s="221"/>
      <c r="X878" s="222"/>
      <c r="Y878" s="222"/>
      <c r="Z878" s="223"/>
      <c r="AA878" s="222"/>
      <c r="AB878" s="224"/>
      <c r="AC878" s="225"/>
      <c r="AD878" s="2">
        <f t="shared" si="341"/>
        <v>0</v>
      </c>
      <c r="AE878" s="2">
        <f t="shared" si="342"/>
        <v>0</v>
      </c>
      <c r="AF878" s="226"/>
      <c r="AG878" s="219">
        <f t="shared" si="348"/>
        <v>0</v>
      </c>
      <c r="AH878" s="234">
        <f t="shared" si="349"/>
        <v>0</v>
      </c>
      <c r="AI878" s="214">
        <f t="shared" si="357"/>
        <v>0</v>
      </c>
      <c r="AK878" s="229">
        <f t="shared" si="350"/>
        <v>0</v>
      </c>
      <c r="AL878" s="226"/>
      <c r="AM878" s="15"/>
      <c r="AN878" s="232" t="e">
        <f t="shared" si="351"/>
        <v>#DIV/0!</v>
      </c>
      <c r="AO878" s="214">
        <f t="shared" si="343"/>
        <v>0</v>
      </c>
      <c r="AQ878" s="210"/>
      <c r="AR878" s="231"/>
      <c r="AS878" s="15"/>
      <c r="AT878" s="232">
        <f t="shared" si="352"/>
        <v>0</v>
      </c>
      <c r="AU878" s="235">
        <f t="shared" si="353"/>
        <v>0</v>
      </c>
      <c r="AY878" s="210"/>
      <c r="AZ878" s="231"/>
      <c r="BA878" s="15"/>
      <c r="BB878" s="232">
        <f t="shared" si="340"/>
        <v>0</v>
      </c>
      <c r="BC878" s="235">
        <f t="shared" si="354"/>
        <v>0</v>
      </c>
      <c r="BG878" s="210"/>
      <c r="BH878" s="231"/>
      <c r="BI878" s="15"/>
      <c r="BJ878" s="232">
        <f t="shared" si="344"/>
        <v>0</v>
      </c>
      <c r="BK878" s="235">
        <f t="shared" si="355"/>
        <v>0</v>
      </c>
      <c r="BM878" s="109">
        <f t="shared" si="345"/>
        <v>-0.38765344921237477</v>
      </c>
      <c r="BN878" s="213"/>
      <c r="BR878" s="228"/>
      <c r="BS878" s="311"/>
      <c r="BT878" s="3"/>
      <c r="BU878" s="213"/>
      <c r="BV878" s="213"/>
      <c r="BW878" s="291"/>
    </row>
    <row r="879" spans="1:75" x14ac:dyDescent="0.2">
      <c r="A879" s="210"/>
      <c r="B879" s="211"/>
      <c r="C879" s="848" t="str">
        <f ca="1">IF(ISERR(AVERAGE(INDIRECT("B"&amp;(ROW()-INT($B$1/2))):INDIRECT("B"&amp;(ROW()+INT($B$1/2))))),"",AVERAGE(INDIRECT("B"&amp;(ROW()-INT($B$1/2))):INDIRECT("B"&amp;(ROW()+INT($B$1/2)))))</f>
        <v/>
      </c>
      <c r="D879" s="848">
        <f t="shared" si="339"/>
        <v>0</v>
      </c>
      <c r="E879" s="275"/>
      <c r="F879" s="15"/>
      <c r="G879" s="3"/>
      <c r="H879" s="3"/>
      <c r="I879" s="3"/>
      <c r="J879" s="3"/>
      <c r="K879" s="3"/>
      <c r="L879" s="554"/>
      <c r="M879" s="545"/>
      <c r="N879" s="546"/>
      <c r="O879" s="5"/>
      <c r="P879" s="216"/>
      <c r="Q879" s="217"/>
      <c r="R879" s="218"/>
      <c r="S879" s="219">
        <f t="shared" si="346"/>
        <v>0</v>
      </c>
      <c r="T879" s="220">
        <f t="shared" si="347"/>
        <v>0</v>
      </c>
      <c r="U879" s="214">
        <f t="shared" si="356"/>
        <v>0</v>
      </c>
      <c r="W879" s="221"/>
      <c r="X879" s="222"/>
      <c r="Y879" s="222"/>
      <c r="Z879" s="223"/>
      <c r="AA879" s="222"/>
      <c r="AB879" s="224"/>
      <c r="AC879" s="225"/>
      <c r="AD879" s="2">
        <f t="shared" si="341"/>
        <v>0</v>
      </c>
      <c r="AE879" s="2">
        <f t="shared" si="342"/>
        <v>0</v>
      </c>
      <c r="AF879" s="226"/>
      <c r="AG879" s="219">
        <f t="shared" si="348"/>
        <v>0</v>
      </c>
      <c r="AH879" s="234">
        <f t="shared" si="349"/>
        <v>0</v>
      </c>
      <c r="AI879" s="214">
        <f t="shared" si="357"/>
        <v>0</v>
      </c>
      <c r="AK879" s="229">
        <f t="shared" si="350"/>
        <v>0</v>
      </c>
      <c r="AL879" s="226"/>
      <c r="AM879" s="15"/>
      <c r="AN879" s="232" t="e">
        <f t="shared" si="351"/>
        <v>#DIV/0!</v>
      </c>
      <c r="AO879" s="214">
        <f t="shared" si="343"/>
        <v>0</v>
      </c>
      <c r="AQ879" s="210"/>
      <c r="AR879" s="231"/>
      <c r="AS879" s="15"/>
      <c r="AT879" s="232">
        <f t="shared" si="352"/>
        <v>0</v>
      </c>
      <c r="AU879" s="235">
        <f t="shared" si="353"/>
        <v>0</v>
      </c>
      <c r="AY879" s="210"/>
      <c r="AZ879" s="231"/>
      <c r="BA879" s="15"/>
      <c r="BB879" s="232">
        <f t="shared" si="340"/>
        <v>0</v>
      </c>
      <c r="BC879" s="235">
        <f t="shared" si="354"/>
        <v>0</v>
      </c>
      <c r="BG879" s="210"/>
      <c r="BH879" s="231"/>
      <c r="BI879" s="15"/>
      <c r="BJ879" s="232">
        <f t="shared" si="344"/>
        <v>0</v>
      </c>
      <c r="BK879" s="235">
        <f t="shared" si="355"/>
        <v>0</v>
      </c>
      <c r="BM879" s="109">
        <f t="shared" si="345"/>
        <v>-0.38948578671011153</v>
      </c>
      <c r="BN879" s="213"/>
      <c r="BR879" s="228"/>
      <c r="BS879" s="311"/>
      <c r="BT879" s="3"/>
      <c r="BU879" s="213"/>
      <c r="BV879" s="213"/>
      <c r="BW879" s="291"/>
    </row>
    <row r="880" spans="1:75" x14ac:dyDescent="0.2">
      <c r="A880" s="210"/>
      <c r="B880" s="211"/>
      <c r="C880" s="848" t="str">
        <f ca="1">IF(ISERR(AVERAGE(INDIRECT("B"&amp;(ROW()-INT($B$1/2))):INDIRECT("B"&amp;(ROW()+INT($B$1/2))))),"",AVERAGE(INDIRECT("B"&amp;(ROW()-INT($B$1/2))):INDIRECT("B"&amp;(ROW()+INT($B$1/2)))))</f>
        <v/>
      </c>
      <c r="D880" s="848">
        <f t="shared" si="339"/>
        <v>0</v>
      </c>
      <c r="E880" s="275"/>
      <c r="F880" s="15"/>
      <c r="G880" s="3"/>
      <c r="H880" s="3"/>
      <c r="I880" s="3"/>
      <c r="J880" s="3"/>
      <c r="K880" s="3"/>
      <c r="L880" s="554"/>
      <c r="M880" s="545"/>
      <c r="N880" s="546"/>
      <c r="O880" s="5"/>
      <c r="P880" s="216"/>
      <c r="Q880" s="217"/>
      <c r="R880" s="218"/>
      <c r="S880" s="219">
        <f t="shared" si="346"/>
        <v>0</v>
      </c>
      <c r="T880" s="220">
        <f t="shared" si="347"/>
        <v>0</v>
      </c>
      <c r="U880" s="214">
        <f t="shared" si="356"/>
        <v>0</v>
      </c>
      <c r="W880" s="221"/>
      <c r="X880" s="222"/>
      <c r="Y880" s="222"/>
      <c r="Z880" s="223"/>
      <c r="AA880" s="222"/>
      <c r="AB880" s="224"/>
      <c r="AC880" s="225"/>
      <c r="AD880" s="2">
        <f t="shared" si="341"/>
        <v>0</v>
      </c>
      <c r="AE880" s="2">
        <f t="shared" si="342"/>
        <v>0</v>
      </c>
      <c r="AF880" s="226"/>
      <c r="AG880" s="219">
        <f t="shared" si="348"/>
        <v>0</v>
      </c>
      <c r="AH880" s="234">
        <f t="shared" si="349"/>
        <v>0</v>
      </c>
      <c r="AI880" s="214">
        <f t="shared" si="357"/>
        <v>0</v>
      </c>
      <c r="AK880" s="229">
        <f t="shared" si="350"/>
        <v>0</v>
      </c>
      <c r="AL880" s="226"/>
      <c r="AM880" s="15"/>
      <c r="AN880" s="232" t="e">
        <f t="shared" si="351"/>
        <v>#DIV/0!</v>
      </c>
      <c r="AO880" s="214">
        <f t="shared" si="343"/>
        <v>0</v>
      </c>
      <c r="AQ880" s="210"/>
      <c r="AR880" s="231"/>
      <c r="AS880" s="15"/>
      <c r="AT880" s="232">
        <f t="shared" si="352"/>
        <v>0</v>
      </c>
      <c r="AU880" s="235">
        <f t="shared" si="353"/>
        <v>0</v>
      </c>
      <c r="AY880" s="210"/>
      <c r="AZ880" s="231"/>
      <c r="BA880" s="15"/>
      <c r="BB880" s="232">
        <f t="shared" si="340"/>
        <v>0</v>
      </c>
      <c r="BC880" s="235">
        <f t="shared" si="354"/>
        <v>0</v>
      </c>
      <c r="BG880" s="210"/>
      <c r="BH880" s="231"/>
      <c r="BI880" s="15"/>
      <c r="BJ880" s="232">
        <f t="shared" si="344"/>
        <v>0</v>
      </c>
      <c r="BK880" s="235">
        <f t="shared" si="355"/>
        <v>0</v>
      </c>
      <c r="BM880" s="109">
        <f t="shared" si="345"/>
        <v>-0.39131812420784828</v>
      </c>
      <c r="BN880" s="213"/>
      <c r="BR880" s="228"/>
      <c r="BS880" s="311"/>
      <c r="BT880" s="3"/>
      <c r="BU880" s="213"/>
      <c r="BV880" s="213"/>
      <c r="BW880" s="291"/>
    </row>
    <row r="881" spans="1:75" x14ac:dyDescent="0.2">
      <c r="A881" s="210"/>
      <c r="B881" s="211"/>
      <c r="C881" s="848" t="str">
        <f ca="1">IF(ISERR(AVERAGE(INDIRECT("B"&amp;(ROW()-INT($B$1/2))):INDIRECT("B"&amp;(ROW()+INT($B$1/2))))),"",AVERAGE(INDIRECT("B"&amp;(ROW()-INT($B$1/2))):INDIRECT("B"&amp;(ROW()+INT($B$1/2)))))</f>
        <v/>
      </c>
      <c r="D881" s="848">
        <f t="shared" si="339"/>
        <v>0</v>
      </c>
      <c r="E881" s="275"/>
      <c r="F881" s="15"/>
      <c r="G881" s="3"/>
      <c r="H881" s="3"/>
      <c r="I881" s="3"/>
      <c r="J881" s="3"/>
      <c r="K881" s="3"/>
      <c r="L881" s="554"/>
      <c r="M881" s="545"/>
      <c r="N881" s="546"/>
      <c r="O881" s="5"/>
      <c r="P881" s="216"/>
      <c r="Q881" s="217"/>
      <c r="R881" s="218"/>
      <c r="S881" s="219">
        <f t="shared" si="346"/>
        <v>0</v>
      </c>
      <c r="T881" s="220">
        <f t="shared" si="347"/>
        <v>0</v>
      </c>
      <c r="U881" s="214">
        <f t="shared" si="356"/>
        <v>0</v>
      </c>
      <c r="W881" s="221"/>
      <c r="X881" s="222"/>
      <c r="Y881" s="222"/>
      <c r="Z881" s="223"/>
      <c r="AA881" s="222"/>
      <c r="AB881" s="224"/>
      <c r="AC881" s="225"/>
      <c r="AD881" s="2">
        <f t="shared" si="341"/>
        <v>0</v>
      </c>
      <c r="AE881" s="2">
        <f t="shared" si="342"/>
        <v>0</v>
      </c>
      <c r="AF881" s="226"/>
      <c r="AG881" s="219">
        <f t="shared" si="348"/>
        <v>0</v>
      </c>
      <c r="AH881" s="234">
        <f t="shared" si="349"/>
        <v>0</v>
      </c>
      <c r="AI881" s="214">
        <f t="shared" si="357"/>
        <v>0</v>
      </c>
      <c r="AK881" s="229">
        <f t="shared" si="350"/>
        <v>0</v>
      </c>
      <c r="AL881" s="226"/>
      <c r="AM881" s="15"/>
      <c r="AN881" s="232" t="e">
        <f t="shared" si="351"/>
        <v>#DIV/0!</v>
      </c>
      <c r="AO881" s="214">
        <f t="shared" si="343"/>
        <v>0</v>
      </c>
      <c r="AQ881" s="210"/>
      <c r="AR881" s="231"/>
      <c r="AS881" s="15"/>
      <c r="AT881" s="232">
        <f t="shared" si="352"/>
        <v>0</v>
      </c>
      <c r="AU881" s="235">
        <f t="shared" si="353"/>
        <v>0</v>
      </c>
      <c r="AY881" s="210"/>
      <c r="AZ881" s="231"/>
      <c r="BA881" s="15"/>
      <c r="BB881" s="232">
        <f t="shared" si="340"/>
        <v>0</v>
      </c>
      <c r="BC881" s="235">
        <f t="shared" si="354"/>
        <v>0</v>
      </c>
      <c r="BG881" s="210"/>
      <c r="BH881" s="231"/>
      <c r="BI881" s="15"/>
      <c r="BJ881" s="232">
        <f t="shared" si="344"/>
        <v>0</v>
      </c>
      <c r="BK881" s="235">
        <f t="shared" si="355"/>
        <v>0</v>
      </c>
      <c r="BM881" s="109">
        <f t="shared" si="345"/>
        <v>-0.39315046170558504</v>
      </c>
      <c r="BN881" s="213"/>
      <c r="BR881" s="228"/>
      <c r="BS881" s="311"/>
      <c r="BT881" s="3"/>
      <c r="BU881" s="213"/>
      <c r="BV881" s="213"/>
      <c r="BW881" s="291"/>
    </row>
    <row r="882" spans="1:75" x14ac:dyDescent="0.2">
      <c r="A882" s="210"/>
      <c r="B882" s="211"/>
      <c r="C882" s="848" t="str">
        <f ca="1">IF(ISERR(AVERAGE(INDIRECT("B"&amp;(ROW()-INT($B$1/2))):INDIRECT("B"&amp;(ROW()+INT($B$1/2))))),"",AVERAGE(INDIRECT("B"&amp;(ROW()-INT($B$1/2))):INDIRECT("B"&amp;(ROW()+INT($B$1/2)))))</f>
        <v/>
      </c>
      <c r="D882" s="848">
        <f t="shared" si="339"/>
        <v>0</v>
      </c>
      <c r="E882" s="275"/>
      <c r="F882" s="15"/>
      <c r="G882" s="3"/>
      <c r="H882" s="3"/>
      <c r="I882" s="3"/>
      <c r="J882" s="3"/>
      <c r="K882" s="3"/>
      <c r="L882" s="554"/>
      <c r="M882" s="545"/>
      <c r="N882" s="546"/>
      <c r="O882" s="5"/>
      <c r="P882" s="216"/>
      <c r="Q882" s="217"/>
      <c r="R882" s="218"/>
      <c r="S882" s="219">
        <f t="shared" si="346"/>
        <v>0</v>
      </c>
      <c r="T882" s="220">
        <f t="shared" si="347"/>
        <v>0</v>
      </c>
      <c r="U882" s="214">
        <f t="shared" si="356"/>
        <v>0</v>
      </c>
      <c r="W882" s="221"/>
      <c r="X882" s="222"/>
      <c r="Y882" s="222"/>
      <c r="Z882" s="223"/>
      <c r="AA882" s="222"/>
      <c r="AB882" s="224"/>
      <c r="AC882" s="225"/>
      <c r="AD882" s="2">
        <f t="shared" si="341"/>
        <v>0</v>
      </c>
      <c r="AE882" s="2">
        <f t="shared" si="342"/>
        <v>0</v>
      </c>
      <c r="AF882" s="226"/>
      <c r="AG882" s="219">
        <f t="shared" si="348"/>
        <v>0</v>
      </c>
      <c r="AH882" s="234">
        <f t="shared" si="349"/>
        <v>0</v>
      </c>
      <c r="AI882" s="214">
        <f t="shared" si="357"/>
        <v>0</v>
      </c>
      <c r="AK882" s="229">
        <f t="shared" si="350"/>
        <v>0</v>
      </c>
      <c r="AL882" s="226"/>
      <c r="AM882" s="15"/>
      <c r="AN882" s="232" t="e">
        <f t="shared" si="351"/>
        <v>#DIV/0!</v>
      </c>
      <c r="AO882" s="214">
        <f t="shared" si="343"/>
        <v>0</v>
      </c>
      <c r="AQ882" s="210"/>
      <c r="AR882" s="231"/>
      <c r="AS882" s="15"/>
      <c r="AT882" s="232">
        <f t="shared" si="352"/>
        <v>0</v>
      </c>
      <c r="AU882" s="235">
        <f t="shared" si="353"/>
        <v>0</v>
      </c>
      <c r="AY882" s="210"/>
      <c r="AZ882" s="231"/>
      <c r="BA882" s="15"/>
      <c r="BB882" s="232">
        <f t="shared" si="340"/>
        <v>0</v>
      </c>
      <c r="BC882" s="235">
        <f t="shared" si="354"/>
        <v>0</v>
      </c>
      <c r="BG882" s="210"/>
      <c r="BH882" s="231"/>
      <c r="BI882" s="15"/>
      <c r="BJ882" s="232">
        <f t="shared" si="344"/>
        <v>0</v>
      </c>
      <c r="BK882" s="235">
        <f t="shared" si="355"/>
        <v>0</v>
      </c>
      <c r="BM882" s="109">
        <f t="shared" si="345"/>
        <v>-0.3949827992033218</v>
      </c>
      <c r="BN882" s="213"/>
      <c r="BR882" s="228"/>
      <c r="BS882" s="311"/>
      <c r="BT882" s="3"/>
      <c r="BU882" s="213"/>
      <c r="BV882" s="213"/>
      <c r="BW882" s="291"/>
    </row>
    <row r="883" spans="1:75" x14ac:dyDescent="0.2">
      <c r="A883" s="210"/>
      <c r="B883" s="211"/>
      <c r="C883" s="848" t="str">
        <f ca="1">IF(ISERR(AVERAGE(INDIRECT("B"&amp;(ROW()-INT($B$1/2))):INDIRECT("B"&amp;(ROW()+INT($B$1/2))))),"",AVERAGE(INDIRECT("B"&amp;(ROW()-INT($B$1/2))):INDIRECT("B"&amp;(ROW()+INT($B$1/2)))))</f>
        <v/>
      </c>
      <c r="D883" s="848">
        <f t="shared" si="339"/>
        <v>0</v>
      </c>
      <c r="E883" s="275"/>
      <c r="F883" s="15"/>
      <c r="G883" s="3"/>
      <c r="H883" s="3"/>
      <c r="I883" s="3"/>
      <c r="J883" s="3"/>
      <c r="K883" s="3"/>
      <c r="L883" s="554"/>
      <c r="M883" s="545"/>
      <c r="N883" s="546"/>
      <c r="O883" s="5"/>
      <c r="P883" s="216"/>
      <c r="Q883" s="217"/>
      <c r="R883" s="218"/>
      <c r="S883" s="219">
        <f t="shared" si="346"/>
        <v>0</v>
      </c>
      <c r="T883" s="220">
        <f t="shared" si="347"/>
        <v>0</v>
      </c>
      <c r="U883" s="214">
        <f t="shared" si="356"/>
        <v>0</v>
      </c>
      <c r="W883" s="221"/>
      <c r="X883" s="222"/>
      <c r="Y883" s="222"/>
      <c r="Z883" s="223"/>
      <c r="AA883" s="222"/>
      <c r="AB883" s="224"/>
      <c r="AC883" s="225"/>
      <c r="AD883" s="2">
        <f t="shared" si="341"/>
        <v>0</v>
      </c>
      <c r="AE883" s="2">
        <f t="shared" si="342"/>
        <v>0</v>
      </c>
      <c r="AF883" s="226"/>
      <c r="AG883" s="219">
        <f t="shared" si="348"/>
        <v>0</v>
      </c>
      <c r="AH883" s="234">
        <f t="shared" si="349"/>
        <v>0</v>
      </c>
      <c r="AI883" s="214">
        <f t="shared" si="357"/>
        <v>0</v>
      </c>
      <c r="AK883" s="229">
        <f t="shared" si="350"/>
        <v>0</v>
      </c>
      <c r="AL883" s="226"/>
      <c r="AM883" s="15"/>
      <c r="AN883" s="232" t="e">
        <f t="shared" si="351"/>
        <v>#DIV/0!</v>
      </c>
      <c r="AO883" s="214">
        <f t="shared" si="343"/>
        <v>0</v>
      </c>
      <c r="AQ883" s="210"/>
      <c r="AR883" s="231"/>
      <c r="AS883" s="15"/>
      <c r="AT883" s="232">
        <f t="shared" si="352"/>
        <v>0</v>
      </c>
      <c r="AU883" s="235">
        <f t="shared" si="353"/>
        <v>0</v>
      </c>
      <c r="AY883" s="210"/>
      <c r="AZ883" s="231"/>
      <c r="BA883" s="15"/>
      <c r="BB883" s="232">
        <f t="shared" si="340"/>
        <v>0</v>
      </c>
      <c r="BC883" s="235">
        <f t="shared" si="354"/>
        <v>0</v>
      </c>
      <c r="BG883" s="210"/>
      <c r="BH883" s="231"/>
      <c r="BI883" s="15"/>
      <c r="BJ883" s="232">
        <f t="shared" si="344"/>
        <v>0</v>
      </c>
      <c r="BK883" s="235">
        <f t="shared" si="355"/>
        <v>0</v>
      </c>
      <c r="BM883" s="109">
        <f t="shared" si="345"/>
        <v>-0.39681513670105856</v>
      </c>
      <c r="BN883" s="213"/>
      <c r="BR883" s="228"/>
      <c r="BS883" s="311"/>
      <c r="BT883" s="3"/>
      <c r="BU883" s="213"/>
      <c r="BV883" s="213"/>
      <c r="BW883" s="291"/>
    </row>
    <row r="884" spans="1:75" x14ac:dyDescent="0.2">
      <c r="A884" s="210"/>
      <c r="B884" s="211"/>
      <c r="C884" s="848" t="str">
        <f ca="1">IF(ISERR(AVERAGE(INDIRECT("B"&amp;(ROW()-INT($B$1/2))):INDIRECT("B"&amp;(ROW()+INT($B$1/2))))),"",AVERAGE(INDIRECT("B"&amp;(ROW()-INT($B$1/2))):INDIRECT("B"&amp;(ROW()+INT($B$1/2)))))</f>
        <v/>
      </c>
      <c r="D884" s="848">
        <f t="shared" si="339"/>
        <v>0</v>
      </c>
      <c r="E884" s="275"/>
      <c r="F884" s="15"/>
      <c r="G884" s="3"/>
      <c r="H884" s="3"/>
      <c r="I884" s="3"/>
      <c r="J884" s="3"/>
      <c r="K884" s="3"/>
      <c r="L884" s="554"/>
      <c r="M884" s="545"/>
      <c r="N884" s="546"/>
      <c r="O884" s="5"/>
      <c r="P884" s="216"/>
      <c r="Q884" s="217"/>
      <c r="R884" s="218"/>
      <c r="S884" s="219">
        <f t="shared" si="346"/>
        <v>0</v>
      </c>
      <c r="T884" s="220">
        <f t="shared" si="347"/>
        <v>0</v>
      </c>
      <c r="U884" s="214">
        <f t="shared" si="356"/>
        <v>0</v>
      </c>
      <c r="W884" s="221"/>
      <c r="X884" s="222"/>
      <c r="Y884" s="222"/>
      <c r="Z884" s="223"/>
      <c r="AA884" s="222"/>
      <c r="AB884" s="224"/>
      <c r="AC884" s="225"/>
      <c r="AD884" s="2">
        <f t="shared" si="341"/>
        <v>0</v>
      </c>
      <c r="AE884" s="2">
        <f t="shared" si="342"/>
        <v>0</v>
      </c>
      <c r="AF884" s="226"/>
      <c r="AG884" s="219">
        <f t="shared" si="348"/>
        <v>0</v>
      </c>
      <c r="AH884" s="234">
        <f t="shared" si="349"/>
        <v>0</v>
      </c>
      <c r="AI884" s="214">
        <f t="shared" si="357"/>
        <v>0</v>
      </c>
      <c r="AK884" s="229">
        <f t="shared" si="350"/>
        <v>0</v>
      </c>
      <c r="AL884" s="226"/>
      <c r="AM884" s="15"/>
      <c r="AN884" s="232" t="e">
        <f t="shared" si="351"/>
        <v>#DIV/0!</v>
      </c>
      <c r="AO884" s="214">
        <f t="shared" si="343"/>
        <v>0</v>
      </c>
      <c r="AQ884" s="210"/>
      <c r="AR884" s="231"/>
      <c r="AS884" s="15"/>
      <c r="AT884" s="232">
        <f t="shared" si="352"/>
        <v>0</v>
      </c>
      <c r="AU884" s="235">
        <f t="shared" si="353"/>
        <v>0</v>
      </c>
      <c r="AY884" s="210"/>
      <c r="AZ884" s="231"/>
      <c r="BA884" s="15"/>
      <c r="BB884" s="232">
        <f t="shared" si="340"/>
        <v>0</v>
      </c>
      <c r="BC884" s="235">
        <f t="shared" si="354"/>
        <v>0</v>
      </c>
      <c r="BG884" s="210"/>
      <c r="BH884" s="231"/>
      <c r="BI884" s="15"/>
      <c r="BJ884" s="232">
        <f t="shared" si="344"/>
        <v>0</v>
      </c>
      <c r="BK884" s="235">
        <f t="shared" si="355"/>
        <v>0</v>
      </c>
      <c r="BM884" s="109">
        <f t="shared" si="345"/>
        <v>-0.39864747419879532</v>
      </c>
      <c r="BN884" s="213"/>
      <c r="BR884" s="228"/>
      <c r="BS884" s="311"/>
      <c r="BT884" s="3"/>
      <c r="BU884" s="213"/>
      <c r="BV884" s="213"/>
      <c r="BW884" s="291"/>
    </row>
    <row r="885" spans="1:75" x14ac:dyDescent="0.2">
      <c r="A885" s="210"/>
      <c r="B885" s="211"/>
      <c r="C885" s="848" t="str">
        <f ca="1">IF(ISERR(AVERAGE(INDIRECT("B"&amp;(ROW()-INT($B$1/2))):INDIRECT("B"&amp;(ROW()+INT($B$1/2))))),"",AVERAGE(INDIRECT("B"&amp;(ROW()-INT($B$1/2))):INDIRECT("B"&amp;(ROW()+INT($B$1/2)))))</f>
        <v/>
      </c>
      <c r="D885" s="848">
        <f t="shared" si="339"/>
        <v>0</v>
      </c>
      <c r="E885" s="275"/>
      <c r="F885" s="15"/>
      <c r="G885" s="3"/>
      <c r="H885" s="3"/>
      <c r="I885" s="3"/>
      <c r="J885" s="3"/>
      <c r="K885" s="3"/>
      <c r="L885" s="554"/>
      <c r="M885" s="545"/>
      <c r="N885" s="546"/>
      <c r="O885" s="5"/>
      <c r="P885" s="216"/>
      <c r="Q885" s="217"/>
      <c r="R885" s="218"/>
      <c r="S885" s="219">
        <f t="shared" si="346"/>
        <v>0</v>
      </c>
      <c r="T885" s="220">
        <f t="shared" si="347"/>
        <v>0</v>
      </c>
      <c r="U885" s="214">
        <f t="shared" si="356"/>
        <v>0</v>
      </c>
      <c r="W885" s="221"/>
      <c r="X885" s="222"/>
      <c r="Y885" s="222"/>
      <c r="Z885" s="223"/>
      <c r="AA885" s="222"/>
      <c r="AB885" s="224"/>
      <c r="AC885" s="225"/>
      <c r="AD885" s="2">
        <f t="shared" si="341"/>
        <v>0</v>
      </c>
      <c r="AE885" s="2">
        <f t="shared" si="342"/>
        <v>0</v>
      </c>
      <c r="AF885" s="226"/>
      <c r="AG885" s="219">
        <f t="shared" si="348"/>
        <v>0</v>
      </c>
      <c r="AH885" s="234">
        <f t="shared" si="349"/>
        <v>0</v>
      </c>
      <c r="AI885" s="214">
        <f t="shared" si="357"/>
        <v>0</v>
      </c>
      <c r="AK885" s="229">
        <f t="shared" si="350"/>
        <v>0</v>
      </c>
      <c r="AL885" s="226"/>
      <c r="AM885" s="15"/>
      <c r="AN885" s="232" t="e">
        <f t="shared" si="351"/>
        <v>#DIV/0!</v>
      </c>
      <c r="AO885" s="214">
        <f t="shared" si="343"/>
        <v>0</v>
      </c>
      <c r="AQ885" s="210"/>
      <c r="AR885" s="231"/>
      <c r="AS885" s="15"/>
      <c r="AT885" s="232">
        <f t="shared" si="352"/>
        <v>0</v>
      </c>
      <c r="AU885" s="235">
        <f t="shared" si="353"/>
        <v>0</v>
      </c>
      <c r="AY885" s="210"/>
      <c r="AZ885" s="231"/>
      <c r="BA885" s="15"/>
      <c r="BB885" s="232">
        <f t="shared" si="340"/>
        <v>0</v>
      </c>
      <c r="BC885" s="235">
        <f t="shared" si="354"/>
        <v>0</v>
      </c>
      <c r="BG885" s="210"/>
      <c r="BH885" s="231"/>
      <c r="BI885" s="15"/>
      <c r="BJ885" s="232">
        <f t="shared" si="344"/>
        <v>0</v>
      </c>
      <c r="BK885" s="235">
        <f t="shared" si="355"/>
        <v>0</v>
      </c>
      <c r="BM885" s="109">
        <f t="shared" si="345"/>
        <v>-0.40047981169653207</v>
      </c>
      <c r="BN885" s="213"/>
      <c r="BR885" s="228"/>
      <c r="BS885" s="311"/>
      <c r="BT885" s="3"/>
      <c r="BU885" s="213"/>
      <c r="BV885" s="213"/>
      <c r="BW885" s="291"/>
    </row>
    <row r="886" spans="1:75" x14ac:dyDescent="0.2">
      <c r="A886" s="210"/>
      <c r="B886" s="211"/>
      <c r="C886" s="848" t="str">
        <f ca="1">IF(ISERR(AVERAGE(INDIRECT("B"&amp;(ROW()-INT($B$1/2))):INDIRECT("B"&amp;(ROW()+INT($B$1/2))))),"",AVERAGE(INDIRECT("B"&amp;(ROW()-INT($B$1/2))):INDIRECT("B"&amp;(ROW()+INT($B$1/2)))))</f>
        <v/>
      </c>
      <c r="D886" s="848">
        <f t="shared" si="339"/>
        <v>0</v>
      </c>
      <c r="E886" s="275"/>
      <c r="F886" s="15"/>
      <c r="G886" s="3"/>
      <c r="H886" s="3"/>
      <c r="I886" s="3"/>
      <c r="J886" s="3"/>
      <c r="K886" s="3"/>
      <c r="L886" s="554"/>
      <c r="M886" s="545"/>
      <c r="N886" s="546"/>
      <c r="O886" s="5"/>
      <c r="P886" s="216"/>
      <c r="Q886" s="217"/>
      <c r="R886" s="218"/>
      <c r="S886" s="219">
        <f t="shared" si="346"/>
        <v>0</v>
      </c>
      <c r="T886" s="220">
        <f t="shared" si="347"/>
        <v>0</v>
      </c>
      <c r="U886" s="214">
        <f t="shared" si="356"/>
        <v>0</v>
      </c>
      <c r="W886" s="221"/>
      <c r="X886" s="222"/>
      <c r="Y886" s="222"/>
      <c r="Z886" s="223"/>
      <c r="AA886" s="222"/>
      <c r="AB886" s="224"/>
      <c r="AC886" s="225"/>
      <c r="AD886" s="2">
        <f t="shared" si="341"/>
        <v>0</v>
      </c>
      <c r="AE886" s="2">
        <f t="shared" si="342"/>
        <v>0</v>
      </c>
      <c r="AF886" s="226"/>
      <c r="AG886" s="219">
        <f t="shared" si="348"/>
        <v>0</v>
      </c>
      <c r="AH886" s="234">
        <f t="shared" si="349"/>
        <v>0</v>
      </c>
      <c r="AI886" s="214">
        <f t="shared" si="357"/>
        <v>0</v>
      </c>
      <c r="AK886" s="229">
        <f t="shared" si="350"/>
        <v>0</v>
      </c>
      <c r="AL886" s="226"/>
      <c r="AM886" s="15"/>
      <c r="AN886" s="232" t="e">
        <f t="shared" si="351"/>
        <v>#DIV/0!</v>
      </c>
      <c r="AO886" s="214">
        <f t="shared" si="343"/>
        <v>0</v>
      </c>
      <c r="AQ886" s="210"/>
      <c r="AR886" s="231"/>
      <c r="AS886" s="15"/>
      <c r="AT886" s="232">
        <f t="shared" si="352"/>
        <v>0</v>
      </c>
      <c r="AU886" s="235">
        <f t="shared" si="353"/>
        <v>0</v>
      </c>
      <c r="AY886" s="210"/>
      <c r="AZ886" s="231"/>
      <c r="BA886" s="15"/>
      <c r="BB886" s="232">
        <f t="shared" si="340"/>
        <v>0</v>
      </c>
      <c r="BC886" s="235">
        <f t="shared" si="354"/>
        <v>0</v>
      </c>
      <c r="BG886" s="210"/>
      <c r="BH886" s="231"/>
      <c r="BI886" s="15"/>
      <c r="BJ886" s="232">
        <f t="shared" si="344"/>
        <v>0</v>
      </c>
      <c r="BK886" s="235">
        <f t="shared" si="355"/>
        <v>0</v>
      </c>
      <c r="BM886" s="109">
        <f t="shared" si="345"/>
        <v>-0.40231214919426883</v>
      </c>
      <c r="BN886" s="213"/>
      <c r="BR886" s="228"/>
      <c r="BS886" s="311"/>
      <c r="BT886" s="3"/>
      <c r="BU886" s="213"/>
      <c r="BV886" s="213"/>
      <c r="BW886" s="291"/>
    </row>
    <row r="887" spans="1:75" x14ac:dyDescent="0.2">
      <c r="A887" s="210"/>
      <c r="B887" s="211"/>
      <c r="C887" s="848" t="str">
        <f ca="1">IF(ISERR(AVERAGE(INDIRECT("B"&amp;(ROW()-INT($B$1/2))):INDIRECT("B"&amp;(ROW()+INT($B$1/2))))),"",AVERAGE(INDIRECT("B"&amp;(ROW()-INT($B$1/2))):INDIRECT("B"&amp;(ROW()+INT($B$1/2)))))</f>
        <v/>
      </c>
      <c r="D887" s="848">
        <f t="shared" si="339"/>
        <v>0</v>
      </c>
      <c r="E887" s="275"/>
      <c r="F887" s="15"/>
      <c r="G887" s="3"/>
      <c r="H887" s="3"/>
      <c r="I887" s="3"/>
      <c r="J887" s="3"/>
      <c r="K887" s="3"/>
      <c r="L887" s="554"/>
      <c r="M887" s="545"/>
      <c r="N887" s="546"/>
      <c r="O887" s="5"/>
      <c r="P887" s="216"/>
      <c r="Q887" s="217"/>
      <c r="R887" s="218"/>
      <c r="S887" s="219">
        <f t="shared" si="346"/>
        <v>0</v>
      </c>
      <c r="T887" s="220">
        <f t="shared" si="347"/>
        <v>0</v>
      </c>
      <c r="U887" s="214">
        <f t="shared" si="356"/>
        <v>0</v>
      </c>
      <c r="W887" s="221"/>
      <c r="X887" s="222"/>
      <c r="Y887" s="222"/>
      <c r="Z887" s="223"/>
      <c r="AA887" s="222"/>
      <c r="AB887" s="224"/>
      <c r="AC887" s="225"/>
      <c r="AD887" s="2">
        <f t="shared" si="341"/>
        <v>0</v>
      </c>
      <c r="AE887" s="2">
        <f t="shared" si="342"/>
        <v>0</v>
      </c>
      <c r="AF887" s="226"/>
      <c r="AG887" s="219">
        <f t="shared" si="348"/>
        <v>0</v>
      </c>
      <c r="AH887" s="234">
        <f t="shared" si="349"/>
        <v>0</v>
      </c>
      <c r="AI887" s="214">
        <f t="shared" si="357"/>
        <v>0</v>
      </c>
      <c r="AK887" s="229">
        <f t="shared" si="350"/>
        <v>0</v>
      </c>
      <c r="AL887" s="226"/>
      <c r="AM887" s="15"/>
      <c r="AN887" s="232" t="e">
        <f t="shared" si="351"/>
        <v>#DIV/0!</v>
      </c>
      <c r="AO887" s="214">
        <f t="shared" si="343"/>
        <v>0</v>
      </c>
      <c r="AQ887" s="210"/>
      <c r="AR887" s="231"/>
      <c r="AS887" s="15"/>
      <c r="AT887" s="232">
        <f t="shared" si="352"/>
        <v>0</v>
      </c>
      <c r="AU887" s="235">
        <f t="shared" si="353"/>
        <v>0</v>
      </c>
      <c r="AY887" s="210"/>
      <c r="AZ887" s="231"/>
      <c r="BA887" s="15"/>
      <c r="BB887" s="232">
        <f t="shared" si="340"/>
        <v>0</v>
      </c>
      <c r="BC887" s="235">
        <f t="shared" si="354"/>
        <v>0</v>
      </c>
      <c r="BG887" s="210"/>
      <c r="BH887" s="231"/>
      <c r="BI887" s="15"/>
      <c r="BJ887" s="232">
        <f t="shared" si="344"/>
        <v>0</v>
      </c>
      <c r="BK887" s="235">
        <f t="shared" si="355"/>
        <v>0</v>
      </c>
      <c r="BM887" s="109">
        <f t="shared" si="345"/>
        <v>-0.40414448669200559</v>
      </c>
      <c r="BN887" s="213"/>
      <c r="BR887" s="228"/>
      <c r="BS887" s="311"/>
      <c r="BT887" s="3"/>
      <c r="BU887" s="213"/>
      <c r="BV887" s="213"/>
      <c r="BW887" s="291"/>
    </row>
    <row r="888" spans="1:75" x14ac:dyDescent="0.2">
      <c r="A888" s="210"/>
      <c r="B888" s="211"/>
      <c r="C888" s="848" t="str">
        <f ca="1">IF(ISERR(AVERAGE(INDIRECT("B"&amp;(ROW()-INT($B$1/2))):INDIRECT("B"&amp;(ROW()+INT($B$1/2))))),"",AVERAGE(INDIRECT("B"&amp;(ROW()-INT($B$1/2))):INDIRECT("B"&amp;(ROW()+INT($B$1/2)))))</f>
        <v/>
      </c>
      <c r="D888" s="848">
        <f t="shared" si="339"/>
        <v>0</v>
      </c>
      <c r="E888" s="275"/>
      <c r="F888" s="15"/>
      <c r="G888" s="3"/>
      <c r="H888" s="3"/>
      <c r="I888" s="3"/>
      <c r="J888" s="3"/>
      <c r="K888" s="3"/>
      <c r="L888" s="554"/>
      <c r="M888" s="545"/>
      <c r="N888" s="546"/>
      <c r="O888" s="5"/>
      <c r="P888" s="216"/>
      <c r="Q888" s="217"/>
      <c r="R888" s="218"/>
      <c r="S888" s="219">
        <f t="shared" si="346"/>
        <v>0</v>
      </c>
      <c r="T888" s="220">
        <f t="shared" si="347"/>
        <v>0</v>
      </c>
      <c r="U888" s="214">
        <f t="shared" si="356"/>
        <v>0</v>
      </c>
      <c r="W888" s="221"/>
      <c r="X888" s="222"/>
      <c r="Y888" s="222"/>
      <c r="Z888" s="223"/>
      <c r="AA888" s="222"/>
      <c r="AB888" s="224"/>
      <c r="AC888" s="225"/>
      <c r="AD888" s="2">
        <f t="shared" si="341"/>
        <v>0</v>
      </c>
      <c r="AE888" s="2">
        <f t="shared" si="342"/>
        <v>0</v>
      </c>
      <c r="AF888" s="226"/>
      <c r="AG888" s="219">
        <f t="shared" si="348"/>
        <v>0</v>
      </c>
      <c r="AH888" s="234">
        <f t="shared" si="349"/>
        <v>0</v>
      </c>
      <c r="AI888" s="214">
        <f t="shared" si="357"/>
        <v>0</v>
      </c>
      <c r="AK888" s="229">
        <f t="shared" si="350"/>
        <v>0</v>
      </c>
      <c r="AL888" s="226"/>
      <c r="AM888" s="15"/>
      <c r="AN888" s="232" t="e">
        <f t="shared" si="351"/>
        <v>#DIV/0!</v>
      </c>
      <c r="AO888" s="214">
        <f t="shared" si="343"/>
        <v>0</v>
      </c>
      <c r="AQ888" s="210"/>
      <c r="AR888" s="231"/>
      <c r="AS888" s="15"/>
      <c r="AT888" s="232">
        <f t="shared" si="352"/>
        <v>0</v>
      </c>
      <c r="AU888" s="235">
        <f t="shared" si="353"/>
        <v>0</v>
      </c>
      <c r="AY888" s="210"/>
      <c r="AZ888" s="231"/>
      <c r="BA888" s="15"/>
      <c r="BB888" s="232">
        <f t="shared" si="340"/>
        <v>0</v>
      </c>
      <c r="BC888" s="235">
        <f t="shared" si="354"/>
        <v>0</v>
      </c>
      <c r="BG888" s="210"/>
      <c r="BH888" s="231"/>
      <c r="BI888" s="15"/>
      <c r="BJ888" s="232">
        <f t="shared" si="344"/>
        <v>0</v>
      </c>
      <c r="BK888" s="235">
        <f t="shared" si="355"/>
        <v>0</v>
      </c>
      <c r="BM888" s="109">
        <f t="shared" si="345"/>
        <v>-0.40597682418974235</v>
      </c>
      <c r="BN888" s="213"/>
      <c r="BR888" s="228"/>
      <c r="BS888" s="311"/>
      <c r="BT888" s="3"/>
      <c r="BU888" s="213"/>
      <c r="BV888" s="213"/>
      <c r="BW888" s="291"/>
    </row>
    <row r="889" spans="1:75" x14ac:dyDescent="0.2">
      <c r="A889" s="210"/>
      <c r="B889" s="211"/>
      <c r="C889" s="848" t="str">
        <f ca="1">IF(ISERR(AVERAGE(INDIRECT("B"&amp;(ROW()-INT($B$1/2))):INDIRECT("B"&amp;(ROW()+INT($B$1/2))))),"",AVERAGE(INDIRECT("B"&amp;(ROW()-INT($B$1/2))):INDIRECT("B"&amp;(ROW()+INT($B$1/2)))))</f>
        <v/>
      </c>
      <c r="D889" s="848">
        <f t="shared" si="339"/>
        <v>0</v>
      </c>
      <c r="E889" s="275"/>
      <c r="F889" s="15"/>
      <c r="G889" s="3"/>
      <c r="H889" s="3"/>
      <c r="I889" s="3"/>
      <c r="J889" s="3"/>
      <c r="K889" s="3"/>
      <c r="L889" s="554"/>
      <c r="M889" s="545"/>
      <c r="N889" s="546"/>
      <c r="O889" s="5"/>
      <c r="P889" s="216"/>
      <c r="Q889" s="217"/>
      <c r="R889" s="218"/>
      <c r="S889" s="219">
        <f t="shared" si="346"/>
        <v>0</v>
      </c>
      <c r="T889" s="220">
        <f t="shared" si="347"/>
        <v>0</v>
      </c>
      <c r="U889" s="214">
        <f t="shared" si="356"/>
        <v>0</v>
      </c>
      <c r="W889" s="221"/>
      <c r="X889" s="222"/>
      <c r="Y889" s="222"/>
      <c r="Z889" s="223"/>
      <c r="AA889" s="222"/>
      <c r="AB889" s="224"/>
      <c r="AC889" s="225"/>
      <c r="AD889" s="2">
        <f t="shared" si="341"/>
        <v>0</v>
      </c>
      <c r="AE889" s="2">
        <f t="shared" si="342"/>
        <v>0</v>
      </c>
      <c r="AF889" s="226"/>
      <c r="AG889" s="219">
        <f t="shared" si="348"/>
        <v>0</v>
      </c>
      <c r="AH889" s="234">
        <f t="shared" si="349"/>
        <v>0</v>
      </c>
      <c r="AI889" s="214">
        <f t="shared" si="357"/>
        <v>0</v>
      </c>
      <c r="AK889" s="229">
        <f t="shared" si="350"/>
        <v>0</v>
      </c>
      <c r="AL889" s="226"/>
      <c r="AM889" s="15"/>
      <c r="AN889" s="232" t="e">
        <f t="shared" si="351"/>
        <v>#DIV/0!</v>
      </c>
      <c r="AO889" s="214">
        <f t="shared" si="343"/>
        <v>0</v>
      </c>
      <c r="AQ889" s="210"/>
      <c r="AR889" s="231"/>
      <c r="AS889" s="15"/>
      <c r="AT889" s="232">
        <f t="shared" si="352"/>
        <v>0</v>
      </c>
      <c r="AU889" s="235">
        <f t="shared" si="353"/>
        <v>0</v>
      </c>
      <c r="AY889" s="210"/>
      <c r="AZ889" s="231"/>
      <c r="BA889" s="15"/>
      <c r="BB889" s="232">
        <f t="shared" si="340"/>
        <v>0</v>
      </c>
      <c r="BC889" s="235">
        <f t="shared" si="354"/>
        <v>0</v>
      </c>
      <c r="BG889" s="210"/>
      <c r="BH889" s="231"/>
      <c r="BI889" s="15"/>
      <c r="BJ889" s="232">
        <f t="shared" si="344"/>
        <v>0</v>
      </c>
      <c r="BK889" s="235">
        <f t="shared" si="355"/>
        <v>0</v>
      </c>
      <c r="BM889" s="109">
        <f t="shared" si="345"/>
        <v>-0.4078091616874791</v>
      </c>
      <c r="BN889" s="213"/>
      <c r="BR889" s="228"/>
      <c r="BS889" s="311"/>
      <c r="BT889" s="3"/>
      <c r="BU889" s="213"/>
      <c r="BV889" s="213"/>
      <c r="BW889" s="291"/>
    </row>
    <row r="890" spans="1:75" x14ac:dyDescent="0.2">
      <c r="A890" s="210"/>
      <c r="B890" s="211"/>
      <c r="C890" s="848" t="str">
        <f ca="1">IF(ISERR(AVERAGE(INDIRECT("B"&amp;(ROW()-INT($B$1/2))):INDIRECT("B"&amp;(ROW()+INT($B$1/2))))),"",AVERAGE(INDIRECT("B"&amp;(ROW()-INT($B$1/2))):INDIRECT("B"&amp;(ROW()+INT($B$1/2)))))</f>
        <v/>
      </c>
      <c r="D890" s="848">
        <f t="shared" si="339"/>
        <v>0</v>
      </c>
      <c r="E890" s="275"/>
      <c r="F890" s="15"/>
      <c r="G890" s="3"/>
      <c r="H890" s="3"/>
      <c r="I890" s="3"/>
      <c r="J890" s="3"/>
      <c r="K890" s="3"/>
      <c r="L890" s="554"/>
      <c r="M890" s="545"/>
      <c r="N890" s="546"/>
      <c r="O890" s="5"/>
      <c r="P890" s="216"/>
      <c r="Q890" s="217"/>
      <c r="R890" s="218"/>
      <c r="S890" s="219">
        <f t="shared" si="346"/>
        <v>0</v>
      </c>
      <c r="T890" s="220">
        <f t="shared" si="347"/>
        <v>0</v>
      </c>
      <c r="U890" s="214">
        <f t="shared" si="356"/>
        <v>0</v>
      </c>
      <c r="W890" s="221"/>
      <c r="X890" s="222"/>
      <c r="Y890" s="222"/>
      <c r="Z890" s="223"/>
      <c r="AA890" s="222"/>
      <c r="AB890" s="224"/>
      <c r="AC890" s="225"/>
      <c r="AD890" s="2">
        <f t="shared" si="341"/>
        <v>0</v>
      </c>
      <c r="AE890" s="2">
        <f t="shared" si="342"/>
        <v>0</v>
      </c>
      <c r="AF890" s="226"/>
      <c r="AG890" s="219">
        <f t="shared" si="348"/>
        <v>0</v>
      </c>
      <c r="AH890" s="234">
        <f t="shared" si="349"/>
        <v>0</v>
      </c>
      <c r="AI890" s="214">
        <f t="shared" si="357"/>
        <v>0</v>
      </c>
      <c r="AK890" s="229">
        <f t="shared" si="350"/>
        <v>0</v>
      </c>
      <c r="AL890" s="226"/>
      <c r="AM890" s="15"/>
      <c r="AN890" s="232" t="e">
        <f t="shared" si="351"/>
        <v>#DIV/0!</v>
      </c>
      <c r="AO890" s="214">
        <f t="shared" si="343"/>
        <v>0</v>
      </c>
      <c r="AQ890" s="210"/>
      <c r="AR890" s="231"/>
      <c r="AS890" s="15"/>
      <c r="AT890" s="232">
        <f t="shared" si="352"/>
        <v>0</v>
      </c>
      <c r="AU890" s="235">
        <f t="shared" si="353"/>
        <v>0</v>
      </c>
      <c r="AY890" s="210"/>
      <c r="AZ890" s="231"/>
      <c r="BA890" s="15"/>
      <c r="BB890" s="232">
        <f t="shared" si="340"/>
        <v>0</v>
      </c>
      <c r="BC890" s="235">
        <f t="shared" si="354"/>
        <v>0</v>
      </c>
      <c r="BG890" s="210"/>
      <c r="BH890" s="231"/>
      <c r="BI890" s="15"/>
      <c r="BJ890" s="232">
        <f t="shared" si="344"/>
        <v>0</v>
      </c>
      <c r="BK890" s="235">
        <f t="shared" si="355"/>
        <v>0</v>
      </c>
      <c r="BM890" s="109">
        <f t="shared" si="345"/>
        <v>-0.40964149918521586</v>
      </c>
      <c r="BN890" s="213"/>
      <c r="BR890" s="228"/>
      <c r="BS890" s="311"/>
      <c r="BT890" s="3"/>
      <c r="BU890" s="213"/>
      <c r="BV890" s="213"/>
      <c r="BW890" s="291"/>
    </row>
    <row r="891" spans="1:75" x14ac:dyDescent="0.2">
      <c r="A891" s="210"/>
      <c r="B891" s="211"/>
      <c r="C891" s="848" t="str">
        <f ca="1">IF(ISERR(AVERAGE(INDIRECT("B"&amp;(ROW()-INT($B$1/2))):INDIRECT("B"&amp;(ROW()+INT($B$1/2))))),"",AVERAGE(INDIRECT("B"&amp;(ROW()-INT($B$1/2))):INDIRECT("B"&amp;(ROW()+INT($B$1/2)))))</f>
        <v/>
      </c>
      <c r="D891" s="848">
        <f t="shared" si="339"/>
        <v>0</v>
      </c>
      <c r="E891" s="275"/>
      <c r="F891" s="15"/>
      <c r="G891" s="3"/>
      <c r="H891" s="3"/>
      <c r="I891" s="3"/>
      <c r="J891" s="3"/>
      <c r="K891" s="3"/>
      <c r="L891" s="554"/>
      <c r="M891" s="545"/>
      <c r="N891" s="546"/>
      <c r="O891" s="5"/>
      <c r="P891" s="216"/>
      <c r="Q891" s="217"/>
      <c r="R891" s="218"/>
      <c r="S891" s="219">
        <f t="shared" si="346"/>
        <v>0</v>
      </c>
      <c r="T891" s="220">
        <f t="shared" si="347"/>
        <v>0</v>
      </c>
      <c r="U891" s="214">
        <f t="shared" si="356"/>
        <v>0</v>
      </c>
      <c r="W891" s="221"/>
      <c r="X891" s="222"/>
      <c r="Y891" s="222"/>
      <c r="Z891" s="223"/>
      <c r="AA891" s="222"/>
      <c r="AB891" s="224"/>
      <c r="AC891" s="225"/>
      <c r="AD891" s="2">
        <f t="shared" si="341"/>
        <v>0</v>
      </c>
      <c r="AE891" s="2">
        <f t="shared" si="342"/>
        <v>0</v>
      </c>
      <c r="AF891" s="226"/>
      <c r="AG891" s="219">
        <f t="shared" si="348"/>
        <v>0</v>
      </c>
      <c r="AH891" s="234">
        <f t="shared" si="349"/>
        <v>0</v>
      </c>
      <c r="AI891" s="214">
        <f t="shared" si="357"/>
        <v>0</v>
      </c>
      <c r="AK891" s="229">
        <f t="shared" si="350"/>
        <v>0</v>
      </c>
      <c r="AL891" s="226"/>
      <c r="AM891" s="15"/>
      <c r="AN891" s="232" t="e">
        <f t="shared" si="351"/>
        <v>#DIV/0!</v>
      </c>
      <c r="AO891" s="214">
        <f t="shared" si="343"/>
        <v>0</v>
      </c>
      <c r="AQ891" s="210"/>
      <c r="AR891" s="231"/>
      <c r="AS891" s="15"/>
      <c r="AT891" s="232">
        <f t="shared" si="352"/>
        <v>0</v>
      </c>
      <c r="AU891" s="235">
        <f t="shared" si="353"/>
        <v>0</v>
      </c>
      <c r="AY891" s="210"/>
      <c r="AZ891" s="231"/>
      <c r="BA891" s="15"/>
      <c r="BB891" s="232">
        <f t="shared" si="340"/>
        <v>0</v>
      </c>
      <c r="BC891" s="235">
        <f t="shared" si="354"/>
        <v>0</v>
      </c>
      <c r="BG891" s="210"/>
      <c r="BH891" s="231"/>
      <c r="BI891" s="15"/>
      <c r="BJ891" s="232">
        <f t="shared" si="344"/>
        <v>0</v>
      </c>
      <c r="BK891" s="235">
        <f t="shared" si="355"/>
        <v>0</v>
      </c>
      <c r="BM891" s="109">
        <f t="shared" si="345"/>
        <v>-0.41147383668295262</v>
      </c>
      <c r="BN891" s="213"/>
      <c r="BR891" s="228"/>
      <c r="BS891" s="311"/>
      <c r="BT891" s="3"/>
      <c r="BU891" s="213"/>
      <c r="BV891" s="213"/>
      <c r="BW891" s="291"/>
    </row>
    <row r="892" spans="1:75" x14ac:dyDescent="0.2">
      <c r="A892" s="210"/>
      <c r="B892" s="211"/>
      <c r="C892" s="848" t="str">
        <f ca="1">IF(ISERR(AVERAGE(INDIRECT("B"&amp;(ROW()-INT($B$1/2))):INDIRECT("B"&amp;(ROW()+INT($B$1/2))))),"",AVERAGE(INDIRECT("B"&amp;(ROW()-INT($B$1/2))):INDIRECT("B"&amp;(ROW()+INT($B$1/2)))))</f>
        <v/>
      </c>
      <c r="D892" s="848">
        <f t="shared" si="339"/>
        <v>0</v>
      </c>
      <c r="E892" s="275"/>
      <c r="F892" s="15"/>
      <c r="G892" s="3"/>
      <c r="H892" s="3"/>
      <c r="I892" s="3"/>
      <c r="J892" s="3"/>
      <c r="K892" s="3"/>
      <c r="L892" s="554"/>
      <c r="M892" s="545"/>
      <c r="N892" s="546"/>
      <c r="O892" s="5"/>
      <c r="P892" s="216"/>
      <c r="Q892" s="217"/>
      <c r="R892" s="218"/>
      <c r="S892" s="219">
        <f t="shared" si="346"/>
        <v>0</v>
      </c>
      <c r="T892" s="220">
        <f t="shared" si="347"/>
        <v>0</v>
      </c>
      <c r="U892" s="214">
        <f t="shared" si="356"/>
        <v>0</v>
      </c>
      <c r="W892" s="221"/>
      <c r="X892" s="222"/>
      <c r="Y892" s="222"/>
      <c r="Z892" s="223"/>
      <c r="AA892" s="222"/>
      <c r="AB892" s="224"/>
      <c r="AC892" s="225"/>
      <c r="AD892" s="2">
        <f t="shared" si="341"/>
        <v>0</v>
      </c>
      <c r="AE892" s="2">
        <f t="shared" si="342"/>
        <v>0</v>
      </c>
      <c r="AF892" s="226"/>
      <c r="AG892" s="219">
        <f t="shared" si="348"/>
        <v>0</v>
      </c>
      <c r="AH892" s="234">
        <f t="shared" si="349"/>
        <v>0</v>
      </c>
      <c r="AI892" s="214">
        <f t="shared" si="357"/>
        <v>0</v>
      </c>
      <c r="AK892" s="229">
        <f t="shared" si="350"/>
        <v>0</v>
      </c>
      <c r="AL892" s="226"/>
      <c r="AM892" s="15"/>
      <c r="AN892" s="232" t="e">
        <f t="shared" si="351"/>
        <v>#DIV/0!</v>
      </c>
      <c r="AO892" s="214">
        <f t="shared" si="343"/>
        <v>0</v>
      </c>
      <c r="AQ892" s="210"/>
      <c r="AR892" s="231"/>
      <c r="AS892" s="15"/>
      <c r="AT892" s="232">
        <f t="shared" si="352"/>
        <v>0</v>
      </c>
      <c r="AU892" s="235">
        <f t="shared" si="353"/>
        <v>0</v>
      </c>
      <c r="AY892" s="210"/>
      <c r="AZ892" s="231"/>
      <c r="BA892" s="15"/>
      <c r="BB892" s="232">
        <f t="shared" si="340"/>
        <v>0</v>
      </c>
      <c r="BC892" s="235">
        <f t="shared" si="354"/>
        <v>0</v>
      </c>
      <c r="BG892" s="210"/>
      <c r="BH892" s="231"/>
      <c r="BI892" s="15"/>
      <c r="BJ892" s="232">
        <f t="shared" si="344"/>
        <v>0</v>
      </c>
      <c r="BK892" s="235">
        <f t="shared" si="355"/>
        <v>0</v>
      </c>
      <c r="BM892" s="109">
        <f t="shared" si="345"/>
        <v>-0.41330617418068938</v>
      </c>
      <c r="BN892" s="213"/>
      <c r="BR892" s="228"/>
      <c r="BS892" s="311"/>
      <c r="BT892" s="3"/>
      <c r="BU892" s="213"/>
      <c r="BV892" s="213"/>
      <c r="BW892" s="291"/>
    </row>
    <row r="893" spans="1:75" x14ac:dyDescent="0.2">
      <c r="A893" s="210"/>
      <c r="B893" s="211"/>
      <c r="C893" s="848" t="str">
        <f ca="1">IF(ISERR(AVERAGE(INDIRECT("B"&amp;(ROW()-INT($B$1/2))):INDIRECT("B"&amp;(ROW()+INT($B$1/2))))),"",AVERAGE(INDIRECT("B"&amp;(ROW()-INT($B$1/2))):INDIRECT("B"&amp;(ROW()+INT($B$1/2)))))</f>
        <v/>
      </c>
      <c r="D893" s="848">
        <f t="shared" si="339"/>
        <v>0</v>
      </c>
      <c r="E893" s="275"/>
      <c r="F893" s="15"/>
      <c r="G893" s="3"/>
      <c r="H893" s="3"/>
      <c r="I893" s="3"/>
      <c r="J893" s="3"/>
      <c r="K893" s="3"/>
      <c r="L893" s="554"/>
      <c r="M893" s="545"/>
      <c r="N893" s="546"/>
      <c r="O893" s="5"/>
      <c r="P893" s="216"/>
      <c r="Q893" s="217"/>
      <c r="R893" s="218"/>
      <c r="S893" s="219">
        <f t="shared" si="346"/>
        <v>0</v>
      </c>
      <c r="T893" s="220">
        <f t="shared" si="347"/>
        <v>0</v>
      </c>
      <c r="U893" s="214">
        <f t="shared" si="356"/>
        <v>0</v>
      </c>
      <c r="W893" s="221"/>
      <c r="X893" s="222"/>
      <c r="Y893" s="222"/>
      <c r="Z893" s="223"/>
      <c r="AA893" s="222"/>
      <c r="AB893" s="224"/>
      <c r="AC893" s="225"/>
      <c r="AD893" s="2">
        <f t="shared" si="341"/>
        <v>0</v>
      </c>
      <c r="AE893" s="2">
        <f t="shared" si="342"/>
        <v>0</v>
      </c>
      <c r="AF893" s="226"/>
      <c r="AG893" s="219">
        <f t="shared" si="348"/>
        <v>0</v>
      </c>
      <c r="AH893" s="234">
        <f t="shared" si="349"/>
        <v>0</v>
      </c>
      <c r="AI893" s="214">
        <f t="shared" si="357"/>
        <v>0</v>
      </c>
      <c r="AK893" s="229">
        <f t="shared" si="350"/>
        <v>0</v>
      </c>
      <c r="AL893" s="226"/>
      <c r="AM893" s="15"/>
      <c r="AN893" s="232" t="e">
        <f t="shared" si="351"/>
        <v>#DIV/0!</v>
      </c>
      <c r="AO893" s="214">
        <f t="shared" si="343"/>
        <v>0</v>
      </c>
      <c r="AQ893" s="210"/>
      <c r="AR893" s="231"/>
      <c r="AS893" s="15"/>
      <c r="AT893" s="232">
        <f t="shared" si="352"/>
        <v>0</v>
      </c>
      <c r="AU893" s="235">
        <f t="shared" si="353"/>
        <v>0</v>
      </c>
      <c r="AY893" s="210"/>
      <c r="AZ893" s="231"/>
      <c r="BA893" s="15"/>
      <c r="BB893" s="232">
        <f t="shared" si="340"/>
        <v>0</v>
      </c>
      <c r="BC893" s="235">
        <f t="shared" si="354"/>
        <v>0</v>
      </c>
      <c r="BG893" s="210"/>
      <c r="BH893" s="231"/>
      <c r="BI893" s="15"/>
      <c r="BJ893" s="232">
        <f t="shared" si="344"/>
        <v>0</v>
      </c>
      <c r="BK893" s="235">
        <f t="shared" si="355"/>
        <v>0</v>
      </c>
      <c r="BM893" s="109">
        <f t="shared" si="345"/>
        <v>-0.41513851167842614</v>
      </c>
      <c r="BN893" s="213"/>
      <c r="BR893" s="228"/>
      <c r="BS893" s="311"/>
      <c r="BT893" s="3"/>
      <c r="BU893" s="213"/>
      <c r="BV893" s="213"/>
      <c r="BW893" s="291"/>
    </row>
    <row r="894" spans="1:75" x14ac:dyDescent="0.2">
      <c r="A894" s="210"/>
      <c r="B894" s="211"/>
      <c r="C894" s="848" t="str">
        <f ca="1">IF(ISERR(AVERAGE(INDIRECT("B"&amp;(ROW()-INT($B$1/2))):INDIRECT("B"&amp;(ROW()+INT($B$1/2))))),"",AVERAGE(INDIRECT("B"&amp;(ROW()-INT($B$1/2))):INDIRECT("B"&amp;(ROW()+INT($B$1/2)))))</f>
        <v/>
      </c>
      <c r="D894" s="848">
        <f t="shared" si="339"/>
        <v>0</v>
      </c>
      <c r="E894" s="275"/>
      <c r="F894" s="15"/>
      <c r="G894" s="3"/>
      <c r="H894" s="3"/>
      <c r="I894" s="3"/>
      <c r="J894" s="3"/>
      <c r="K894" s="3"/>
      <c r="L894" s="554"/>
      <c r="M894" s="545"/>
      <c r="N894" s="546"/>
      <c r="O894" s="5"/>
      <c r="P894" s="216"/>
      <c r="Q894" s="217"/>
      <c r="R894" s="218"/>
      <c r="S894" s="219">
        <f t="shared" si="346"/>
        <v>0</v>
      </c>
      <c r="T894" s="220">
        <f t="shared" si="347"/>
        <v>0</v>
      </c>
      <c r="U894" s="214">
        <f t="shared" si="356"/>
        <v>0</v>
      </c>
      <c r="W894" s="221"/>
      <c r="X894" s="222"/>
      <c r="Y894" s="222"/>
      <c r="Z894" s="223"/>
      <c r="AA894" s="222"/>
      <c r="AB894" s="224"/>
      <c r="AC894" s="225"/>
      <c r="AD894" s="2">
        <f t="shared" si="341"/>
        <v>0</v>
      </c>
      <c r="AE894" s="2">
        <f t="shared" si="342"/>
        <v>0</v>
      </c>
      <c r="AF894" s="226"/>
      <c r="AG894" s="219">
        <f t="shared" si="348"/>
        <v>0</v>
      </c>
      <c r="AH894" s="234">
        <f t="shared" si="349"/>
        <v>0</v>
      </c>
      <c r="AI894" s="214">
        <f t="shared" si="357"/>
        <v>0</v>
      </c>
      <c r="AK894" s="229">
        <f t="shared" si="350"/>
        <v>0</v>
      </c>
      <c r="AL894" s="226"/>
      <c r="AM894" s="15"/>
      <c r="AN894" s="232" t="e">
        <f t="shared" si="351"/>
        <v>#DIV/0!</v>
      </c>
      <c r="AO894" s="214">
        <f t="shared" si="343"/>
        <v>0</v>
      </c>
      <c r="AQ894" s="210"/>
      <c r="AR894" s="231"/>
      <c r="AS894" s="15"/>
      <c r="AT894" s="232">
        <f t="shared" si="352"/>
        <v>0</v>
      </c>
      <c r="AU894" s="235">
        <f t="shared" si="353"/>
        <v>0</v>
      </c>
      <c r="AY894" s="210"/>
      <c r="AZ894" s="231"/>
      <c r="BA894" s="15"/>
      <c r="BB894" s="232">
        <f t="shared" si="340"/>
        <v>0</v>
      </c>
      <c r="BC894" s="235">
        <f t="shared" si="354"/>
        <v>0</v>
      </c>
      <c r="BG894" s="210"/>
      <c r="BH894" s="231"/>
      <c r="BI894" s="15"/>
      <c r="BJ894" s="232">
        <f t="shared" si="344"/>
        <v>0</v>
      </c>
      <c r="BK894" s="235">
        <f t="shared" si="355"/>
        <v>0</v>
      </c>
      <c r="BM894" s="109">
        <f t="shared" si="345"/>
        <v>-0.41697084917616289</v>
      </c>
      <c r="BN894" s="213"/>
      <c r="BR894" s="228"/>
      <c r="BS894" s="311"/>
      <c r="BT894" s="3"/>
      <c r="BU894" s="213"/>
      <c r="BV894" s="213"/>
      <c r="BW894" s="291"/>
    </row>
    <row r="895" spans="1:75" x14ac:dyDescent="0.2">
      <c r="A895" s="210"/>
      <c r="B895" s="211"/>
      <c r="C895" s="848" t="str">
        <f ca="1">IF(ISERR(AVERAGE(INDIRECT("B"&amp;(ROW()-INT($B$1/2))):INDIRECT("B"&amp;(ROW()+INT($B$1/2))))),"",AVERAGE(INDIRECT("B"&amp;(ROW()-INT($B$1/2))):INDIRECT("B"&amp;(ROW()+INT($B$1/2)))))</f>
        <v/>
      </c>
      <c r="D895" s="848">
        <f t="shared" si="339"/>
        <v>0</v>
      </c>
      <c r="E895" s="275"/>
      <c r="F895" s="15"/>
      <c r="G895" s="3"/>
      <c r="H895" s="3"/>
      <c r="I895" s="3"/>
      <c r="J895" s="3"/>
      <c r="K895" s="3"/>
      <c r="L895" s="554"/>
      <c r="M895" s="545"/>
      <c r="N895" s="546"/>
      <c r="O895" s="5"/>
      <c r="P895" s="216"/>
      <c r="Q895" s="217"/>
      <c r="R895" s="218"/>
      <c r="S895" s="219">
        <f t="shared" si="346"/>
        <v>0</v>
      </c>
      <c r="T895" s="220">
        <f t="shared" si="347"/>
        <v>0</v>
      </c>
      <c r="U895" s="214">
        <f t="shared" si="356"/>
        <v>0</v>
      </c>
      <c r="W895" s="221"/>
      <c r="X895" s="222"/>
      <c r="Y895" s="222"/>
      <c r="Z895" s="223"/>
      <c r="AA895" s="222"/>
      <c r="AB895" s="224"/>
      <c r="AC895" s="225"/>
      <c r="AD895" s="2">
        <f t="shared" si="341"/>
        <v>0</v>
      </c>
      <c r="AE895" s="2">
        <f t="shared" si="342"/>
        <v>0</v>
      </c>
      <c r="AF895" s="226"/>
      <c r="AG895" s="219">
        <f t="shared" si="348"/>
        <v>0</v>
      </c>
      <c r="AH895" s="234">
        <f t="shared" si="349"/>
        <v>0</v>
      </c>
      <c r="AI895" s="214">
        <f t="shared" si="357"/>
        <v>0</v>
      </c>
      <c r="AK895" s="229">
        <f t="shared" si="350"/>
        <v>0</v>
      </c>
      <c r="AL895" s="226"/>
      <c r="AM895" s="15"/>
      <c r="AN895" s="232" t="e">
        <f t="shared" si="351"/>
        <v>#DIV/0!</v>
      </c>
      <c r="AO895" s="214">
        <f t="shared" si="343"/>
        <v>0</v>
      </c>
      <c r="AQ895" s="210"/>
      <c r="AR895" s="231"/>
      <c r="AS895" s="15"/>
      <c r="AT895" s="232">
        <f t="shared" si="352"/>
        <v>0</v>
      </c>
      <c r="AU895" s="235">
        <f t="shared" si="353"/>
        <v>0</v>
      </c>
      <c r="AY895" s="210"/>
      <c r="AZ895" s="231"/>
      <c r="BA895" s="15"/>
      <c r="BB895" s="232">
        <f t="shared" si="340"/>
        <v>0</v>
      </c>
      <c r="BC895" s="235">
        <f t="shared" si="354"/>
        <v>0</v>
      </c>
      <c r="BG895" s="210"/>
      <c r="BH895" s="231"/>
      <c r="BI895" s="15"/>
      <c r="BJ895" s="232">
        <f t="shared" si="344"/>
        <v>0</v>
      </c>
      <c r="BK895" s="235">
        <f t="shared" si="355"/>
        <v>0</v>
      </c>
      <c r="BM895" s="109">
        <f t="shared" si="345"/>
        <v>-0.41880318667389965</v>
      </c>
      <c r="BN895" s="213"/>
      <c r="BR895" s="228"/>
      <c r="BS895" s="311"/>
      <c r="BT895" s="3"/>
      <c r="BU895" s="213"/>
      <c r="BV895" s="213"/>
      <c r="BW895" s="291"/>
    </row>
    <row r="896" spans="1:75" x14ac:dyDescent="0.2">
      <c r="A896" s="210"/>
      <c r="B896" s="211"/>
      <c r="C896" s="848" t="str">
        <f ca="1">IF(ISERR(AVERAGE(INDIRECT("B"&amp;(ROW()-INT($B$1/2))):INDIRECT("B"&amp;(ROW()+INT($B$1/2))))),"",AVERAGE(INDIRECT("B"&amp;(ROW()-INT($B$1/2))):INDIRECT("B"&amp;(ROW()+INT($B$1/2)))))</f>
        <v/>
      </c>
      <c r="D896" s="848">
        <f t="shared" si="339"/>
        <v>0</v>
      </c>
      <c r="E896" s="275"/>
      <c r="F896" s="15"/>
      <c r="G896" s="3"/>
      <c r="H896" s="3"/>
      <c r="I896" s="3"/>
      <c r="J896" s="3"/>
      <c r="K896" s="3"/>
      <c r="L896" s="554"/>
      <c r="M896" s="545"/>
      <c r="N896" s="546"/>
      <c r="O896" s="5"/>
      <c r="P896" s="216"/>
      <c r="Q896" s="217"/>
      <c r="R896" s="218"/>
      <c r="S896" s="219">
        <f t="shared" si="346"/>
        <v>0</v>
      </c>
      <c r="T896" s="220">
        <f t="shared" si="347"/>
        <v>0</v>
      </c>
      <c r="U896" s="214">
        <f t="shared" si="356"/>
        <v>0</v>
      </c>
      <c r="W896" s="221"/>
      <c r="X896" s="222"/>
      <c r="Y896" s="222"/>
      <c r="Z896" s="223"/>
      <c r="AA896" s="222"/>
      <c r="AB896" s="224"/>
      <c r="AC896" s="225"/>
      <c r="AD896" s="2">
        <f t="shared" si="341"/>
        <v>0</v>
      </c>
      <c r="AE896" s="2">
        <f t="shared" si="342"/>
        <v>0</v>
      </c>
      <c r="AF896" s="226"/>
      <c r="AG896" s="219">
        <f t="shared" si="348"/>
        <v>0</v>
      </c>
      <c r="AH896" s="234">
        <f t="shared" si="349"/>
        <v>0</v>
      </c>
      <c r="AI896" s="214">
        <f t="shared" si="357"/>
        <v>0</v>
      </c>
      <c r="AK896" s="229">
        <f t="shared" si="350"/>
        <v>0</v>
      </c>
      <c r="AL896" s="226"/>
      <c r="AM896" s="15"/>
      <c r="AN896" s="232" t="e">
        <f t="shared" si="351"/>
        <v>#DIV/0!</v>
      </c>
      <c r="AO896" s="214">
        <f t="shared" si="343"/>
        <v>0</v>
      </c>
      <c r="AQ896" s="210"/>
      <c r="AR896" s="231"/>
      <c r="AS896" s="15"/>
      <c r="AT896" s="232">
        <f t="shared" si="352"/>
        <v>0</v>
      </c>
      <c r="AU896" s="235">
        <f t="shared" si="353"/>
        <v>0</v>
      </c>
      <c r="AY896" s="210"/>
      <c r="AZ896" s="231"/>
      <c r="BA896" s="15"/>
      <c r="BB896" s="232">
        <f t="shared" si="340"/>
        <v>0</v>
      </c>
      <c r="BC896" s="235">
        <f t="shared" si="354"/>
        <v>0</v>
      </c>
      <c r="BG896" s="210"/>
      <c r="BH896" s="231"/>
      <c r="BI896" s="15"/>
      <c r="BJ896" s="232">
        <f t="shared" si="344"/>
        <v>0</v>
      </c>
      <c r="BK896" s="235">
        <f t="shared" si="355"/>
        <v>0</v>
      </c>
      <c r="BM896" s="109">
        <f t="shared" si="345"/>
        <v>-0.42063552417163641</v>
      </c>
      <c r="BN896" s="213"/>
      <c r="BR896" s="228"/>
      <c r="BS896" s="311"/>
      <c r="BT896" s="3"/>
      <c r="BU896" s="213"/>
      <c r="BV896" s="213"/>
      <c r="BW896" s="291"/>
    </row>
    <row r="897" spans="1:75" x14ac:dyDescent="0.2">
      <c r="A897" s="210"/>
      <c r="B897" s="211"/>
      <c r="C897" s="848" t="str">
        <f ca="1">IF(ISERR(AVERAGE(INDIRECT("B"&amp;(ROW()-INT($B$1/2))):INDIRECT("B"&amp;(ROW()+INT($B$1/2))))),"",AVERAGE(INDIRECT("B"&amp;(ROW()-INT($B$1/2))):INDIRECT("B"&amp;(ROW()+INT($B$1/2)))))</f>
        <v/>
      </c>
      <c r="D897" s="848">
        <f t="shared" ref="D897:D960" si="358">A897-A896</f>
        <v>0</v>
      </c>
      <c r="E897" s="275"/>
      <c r="F897" s="15"/>
      <c r="G897" s="3"/>
      <c r="H897" s="3"/>
      <c r="I897" s="3"/>
      <c r="J897" s="3"/>
      <c r="K897" s="3"/>
      <c r="L897" s="554"/>
      <c r="M897" s="545"/>
      <c r="N897" s="546"/>
      <c r="O897" s="5"/>
      <c r="P897" s="216"/>
      <c r="Q897" s="217"/>
      <c r="R897" s="218"/>
      <c r="S897" s="219">
        <f t="shared" si="346"/>
        <v>0</v>
      </c>
      <c r="T897" s="220">
        <f t="shared" si="347"/>
        <v>0</v>
      </c>
      <c r="U897" s="214">
        <f t="shared" si="356"/>
        <v>0</v>
      </c>
      <c r="W897" s="221"/>
      <c r="X897" s="222"/>
      <c r="Y897" s="222"/>
      <c r="Z897" s="223"/>
      <c r="AA897" s="222"/>
      <c r="AB897" s="224"/>
      <c r="AC897" s="225"/>
      <c r="AD897" s="2">
        <f t="shared" si="341"/>
        <v>0</v>
      </c>
      <c r="AE897" s="2">
        <f t="shared" si="342"/>
        <v>0</v>
      </c>
      <c r="AF897" s="226"/>
      <c r="AG897" s="219">
        <f t="shared" si="348"/>
        <v>0</v>
      </c>
      <c r="AH897" s="234">
        <f t="shared" si="349"/>
        <v>0</v>
      </c>
      <c r="AI897" s="214">
        <f t="shared" si="357"/>
        <v>0</v>
      </c>
      <c r="AK897" s="229">
        <f t="shared" si="350"/>
        <v>0</v>
      </c>
      <c r="AL897" s="226"/>
      <c r="AM897" s="15"/>
      <c r="AN897" s="232" t="e">
        <f t="shared" si="351"/>
        <v>#DIV/0!</v>
      </c>
      <c r="AO897" s="214">
        <f t="shared" si="343"/>
        <v>0</v>
      </c>
      <c r="AQ897" s="210"/>
      <c r="AR897" s="231"/>
      <c r="AS897" s="15"/>
      <c r="AT897" s="232">
        <f t="shared" si="352"/>
        <v>0</v>
      </c>
      <c r="AU897" s="235">
        <f t="shared" si="353"/>
        <v>0</v>
      </c>
      <c r="AY897" s="210"/>
      <c r="AZ897" s="231"/>
      <c r="BA897" s="15"/>
      <c r="BB897" s="232">
        <f t="shared" si="340"/>
        <v>0</v>
      </c>
      <c r="BC897" s="235">
        <f t="shared" si="354"/>
        <v>0</v>
      </c>
      <c r="BG897" s="210"/>
      <c r="BH897" s="231"/>
      <c r="BI897" s="15"/>
      <c r="BJ897" s="232">
        <f t="shared" si="344"/>
        <v>0</v>
      </c>
      <c r="BK897" s="235">
        <f t="shared" si="355"/>
        <v>0</v>
      </c>
      <c r="BM897" s="109">
        <f t="shared" si="345"/>
        <v>-0.42246786166937317</v>
      </c>
      <c r="BN897" s="213"/>
      <c r="BR897" s="228"/>
      <c r="BS897" s="311"/>
      <c r="BT897" s="3"/>
      <c r="BU897" s="213"/>
      <c r="BV897" s="213"/>
      <c r="BW897" s="291"/>
    </row>
    <row r="898" spans="1:75" x14ac:dyDescent="0.2">
      <c r="A898" s="210"/>
      <c r="B898" s="211"/>
      <c r="C898" s="848" t="str">
        <f ca="1">IF(ISERR(AVERAGE(INDIRECT("B"&amp;(ROW()-INT($B$1/2))):INDIRECT("B"&amp;(ROW()+INT($B$1/2))))),"",AVERAGE(INDIRECT("B"&amp;(ROW()-INT($B$1/2))):INDIRECT("B"&amp;(ROW()+INT($B$1/2)))))</f>
        <v/>
      </c>
      <c r="D898" s="848">
        <f t="shared" si="358"/>
        <v>0</v>
      </c>
      <c r="E898" s="275"/>
      <c r="F898" s="15"/>
      <c r="G898" s="3"/>
      <c r="H898" s="3"/>
      <c r="I898" s="3"/>
      <c r="J898" s="3"/>
      <c r="K898" s="3"/>
      <c r="L898" s="554"/>
      <c r="M898" s="545"/>
      <c r="N898" s="546"/>
      <c r="O898" s="5"/>
      <c r="P898" s="216"/>
      <c r="Q898" s="217"/>
      <c r="R898" s="218"/>
      <c r="S898" s="219">
        <f t="shared" si="346"/>
        <v>0</v>
      </c>
      <c r="T898" s="220">
        <f t="shared" si="347"/>
        <v>0</v>
      </c>
      <c r="U898" s="214">
        <f t="shared" si="356"/>
        <v>0</v>
      </c>
      <c r="W898" s="221"/>
      <c r="X898" s="222"/>
      <c r="Y898" s="222"/>
      <c r="Z898" s="223"/>
      <c r="AA898" s="222"/>
      <c r="AB898" s="224"/>
      <c r="AC898" s="225"/>
      <c r="AD898" s="2">
        <f t="shared" si="341"/>
        <v>0</v>
      </c>
      <c r="AE898" s="2">
        <f t="shared" si="342"/>
        <v>0</v>
      </c>
      <c r="AF898" s="226"/>
      <c r="AG898" s="219">
        <f t="shared" si="348"/>
        <v>0</v>
      </c>
      <c r="AH898" s="234">
        <f t="shared" si="349"/>
        <v>0</v>
      </c>
      <c r="AI898" s="214">
        <f t="shared" si="357"/>
        <v>0</v>
      </c>
      <c r="AK898" s="229">
        <f t="shared" si="350"/>
        <v>0</v>
      </c>
      <c r="AL898" s="226"/>
      <c r="AM898" s="15"/>
      <c r="AN898" s="232" t="e">
        <f t="shared" si="351"/>
        <v>#DIV/0!</v>
      </c>
      <c r="AO898" s="214">
        <f t="shared" si="343"/>
        <v>0</v>
      </c>
      <c r="AQ898" s="210"/>
      <c r="AR898" s="231"/>
      <c r="AS898" s="15"/>
      <c r="AT898" s="232">
        <f t="shared" si="352"/>
        <v>0</v>
      </c>
      <c r="AU898" s="235">
        <f t="shared" si="353"/>
        <v>0</v>
      </c>
      <c r="AY898" s="210"/>
      <c r="AZ898" s="231"/>
      <c r="BA898" s="15"/>
      <c r="BB898" s="232">
        <f t="shared" si="340"/>
        <v>0</v>
      </c>
      <c r="BC898" s="235">
        <f t="shared" si="354"/>
        <v>0</v>
      </c>
      <c r="BG898" s="210"/>
      <c r="BH898" s="231"/>
      <c r="BI898" s="15"/>
      <c r="BJ898" s="232">
        <f t="shared" si="344"/>
        <v>0</v>
      </c>
      <c r="BK898" s="235">
        <f t="shared" si="355"/>
        <v>0</v>
      </c>
      <c r="BM898" s="109">
        <f t="shared" si="345"/>
        <v>-0.42430019916710993</v>
      </c>
      <c r="BN898" s="213"/>
      <c r="BR898" s="228"/>
      <c r="BS898" s="311"/>
      <c r="BT898" s="3"/>
      <c r="BU898" s="213"/>
      <c r="BV898" s="213"/>
      <c r="BW898" s="291"/>
    </row>
    <row r="899" spans="1:75" x14ac:dyDescent="0.2">
      <c r="A899" s="210"/>
      <c r="B899" s="211"/>
      <c r="C899" s="848" t="str">
        <f ca="1">IF(ISERR(AVERAGE(INDIRECT("B"&amp;(ROW()-INT($B$1/2))):INDIRECT("B"&amp;(ROW()+INT($B$1/2))))),"",AVERAGE(INDIRECT("B"&amp;(ROW()-INT($B$1/2))):INDIRECT("B"&amp;(ROW()+INT($B$1/2)))))</f>
        <v/>
      </c>
      <c r="D899" s="848">
        <f t="shared" si="358"/>
        <v>0</v>
      </c>
      <c r="E899" s="275"/>
      <c r="F899" s="15"/>
      <c r="G899" s="3"/>
      <c r="H899" s="3"/>
      <c r="I899" s="3"/>
      <c r="J899" s="3"/>
      <c r="K899" s="3"/>
      <c r="L899" s="554"/>
      <c r="M899" s="545"/>
      <c r="N899" s="546"/>
      <c r="O899" s="5"/>
      <c r="P899" s="216"/>
      <c r="Q899" s="217"/>
      <c r="R899" s="218"/>
      <c r="S899" s="219">
        <f t="shared" si="346"/>
        <v>0</v>
      </c>
      <c r="T899" s="220">
        <f t="shared" si="347"/>
        <v>0</v>
      </c>
      <c r="U899" s="214">
        <f t="shared" si="356"/>
        <v>0</v>
      </c>
      <c r="W899" s="221"/>
      <c r="X899" s="222"/>
      <c r="Y899" s="222"/>
      <c r="Z899" s="223"/>
      <c r="AA899" s="222"/>
      <c r="AB899" s="224"/>
      <c r="AC899" s="225"/>
      <c r="AD899" s="2">
        <f t="shared" si="341"/>
        <v>0</v>
      </c>
      <c r="AE899" s="2">
        <f t="shared" si="342"/>
        <v>0</v>
      </c>
      <c r="AF899" s="226"/>
      <c r="AG899" s="219">
        <f t="shared" si="348"/>
        <v>0</v>
      </c>
      <c r="AH899" s="234">
        <f t="shared" si="349"/>
        <v>0</v>
      </c>
      <c r="AI899" s="214">
        <f t="shared" si="357"/>
        <v>0</v>
      </c>
      <c r="AK899" s="229">
        <f t="shared" si="350"/>
        <v>0</v>
      </c>
      <c r="AL899" s="226"/>
      <c r="AM899" s="15"/>
      <c r="AN899" s="232" t="e">
        <f t="shared" si="351"/>
        <v>#DIV/0!</v>
      </c>
      <c r="AO899" s="214">
        <f t="shared" si="343"/>
        <v>0</v>
      </c>
      <c r="AQ899" s="210"/>
      <c r="AR899" s="231"/>
      <c r="AS899" s="15"/>
      <c r="AT899" s="232">
        <f t="shared" si="352"/>
        <v>0</v>
      </c>
      <c r="AU899" s="235">
        <f t="shared" si="353"/>
        <v>0</v>
      </c>
      <c r="AY899" s="210"/>
      <c r="AZ899" s="231"/>
      <c r="BA899" s="15"/>
      <c r="BB899" s="232">
        <f t="shared" si="340"/>
        <v>0</v>
      </c>
      <c r="BC899" s="235">
        <f t="shared" si="354"/>
        <v>0</v>
      </c>
      <c r="BG899" s="210"/>
      <c r="BH899" s="231"/>
      <c r="BI899" s="15"/>
      <c r="BJ899" s="232">
        <f t="shared" si="344"/>
        <v>0</v>
      </c>
      <c r="BK899" s="235">
        <f t="shared" si="355"/>
        <v>0</v>
      </c>
      <c r="BM899" s="109">
        <f t="shared" si="345"/>
        <v>-0.42613253666484668</v>
      </c>
      <c r="BN899" s="213"/>
      <c r="BR899" s="228"/>
      <c r="BS899" s="311"/>
      <c r="BT899" s="3"/>
      <c r="BU899" s="213"/>
      <c r="BV899" s="213"/>
      <c r="BW899" s="291"/>
    </row>
    <row r="900" spans="1:75" x14ac:dyDescent="0.2">
      <c r="A900" s="210"/>
      <c r="B900" s="211"/>
      <c r="C900" s="848" t="str">
        <f ca="1">IF(ISERR(AVERAGE(INDIRECT("B"&amp;(ROW()-INT($B$1/2))):INDIRECT("B"&amp;(ROW()+INT($B$1/2))))),"",AVERAGE(INDIRECT("B"&amp;(ROW()-INT($B$1/2))):INDIRECT("B"&amp;(ROW()+INT($B$1/2)))))</f>
        <v/>
      </c>
      <c r="D900" s="848">
        <f t="shared" si="358"/>
        <v>0</v>
      </c>
      <c r="E900" s="275"/>
      <c r="F900" s="15"/>
      <c r="G900" s="3"/>
      <c r="H900" s="3"/>
      <c r="I900" s="3"/>
      <c r="J900" s="3"/>
      <c r="K900" s="3"/>
      <c r="L900" s="554"/>
      <c r="M900" s="545"/>
      <c r="N900" s="546"/>
      <c r="O900" s="5"/>
      <c r="P900" s="216"/>
      <c r="Q900" s="217"/>
      <c r="R900" s="218"/>
      <c r="S900" s="219">
        <f t="shared" si="346"/>
        <v>0</v>
      </c>
      <c r="T900" s="220">
        <f t="shared" si="347"/>
        <v>0</v>
      </c>
      <c r="U900" s="214">
        <f t="shared" si="356"/>
        <v>0</v>
      </c>
      <c r="W900" s="221"/>
      <c r="X900" s="222"/>
      <c r="Y900" s="222"/>
      <c r="Z900" s="223"/>
      <c r="AA900" s="222"/>
      <c r="AB900" s="224"/>
      <c r="AC900" s="225"/>
      <c r="AD900" s="2">
        <f t="shared" si="341"/>
        <v>0</v>
      </c>
      <c r="AE900" s="2">
        <f t="shared" si="342"/>
        <v>0</v>
      </c>
      <c r="AF900" s="226"/>
      <c r="AG900" s="219">
        <f t="shared" si="348"/>
        <v>0</v>
      </c>
      <c r="AH900" s="234">
        <f t="shared" si="349"/>
        <v>0</v>
      </c>
      <c r="AI900" s="214">
        <f t="shared" si="357"/>
        <v>0</v>
      </c>
      <c r="AK900" s="229">
        <f t="shared" si="350"/>
        <v>0</v>
      </c>
      <c r="AL900" s="226"/>
      <c r="AM900" s="15"/>
      <c r="AN900" s="232" t="e">
        <f t="shared" si="351"/>
        <v>#DIV/0!</v>
      </c>
      <c r="AO900" s="214">
        <f t="shared" si="343"/>
        <v>0</v>
      </c>
      <c r="AQ900" s="210"/>
      <c r="AR900" s="231"/>
      <c r="AS900" s="15"/>
      <c r="AT900" s="232">
        <f t="shared" si="352"/>
        <v>0</v>
      </c>
      <c r="AU900" s="235">
        <f t="shared" si="353"/>
        <v>0</v>
      </c>
      <c r="AY900" s="210"/>
      <c r="AZ900" s="231"/>
      <c r="BA900" s="15"/>
      <c r="BB900" s="232">
        <f t="shared" ref="BB900:BB963" si="359">IF(AY900&gt;0,(26.3/MAX($AY$4:$AY$4600))*AY900,0)</f>
        <v>0</v>
      </c>
      <c r="BC900" s="235">
        <f t="shared" si="354"/>
        <v>0</v>
      </c>
      <c r="BG900" s="210"/>
      <c r="BH900" s="231"/>
      <c r="BI900" s="15"/>
      <c r="BJ900" s="232">
        <f t="shared" si="344"/>
        <v>0</v>
      </c>
      <c r="BK900" s="235">
        <f t="shared" si="355"/>
        <v>0</v>
      </c>
      <c r="BM900" s="109">
        <f t="shared" si="345"/>
        <v>-0.42796487416258344</v>
      </c>
      <c r="BN900" s="213"/>
      <c r="BR900" s="228"/>
      <c r="BS900" s="311"/>
      <c r="BT900" s="3"/>
      <c r="BU900" s="213"/>
      <c r="BV900" s="213"/>
      <c r="BW900" s="291"/>
    </row>
    <row r="901" spans="1:75" x14ac:dyDescent="0.2">
      <c r="A901" s="210"/>
      <c r="B901" s="211"/>
      <c r="C901" s="848" t="str">
        <f ca="1">IF(ISERR(AVERAGE(INDIRECT("B"&amp;(ROW()-INT($B$1/2))):INDIRECT("B"&amp;(ROW()+INT($B$1/2))))),"",AVERAGE(INDIRECT("B"&amp;(ROW()-INT($B$1/2))):INDIRECT("B"&amp;(ROW()+INT($B$1/2)))))</f>
        <v/>
      </c>
      <c r="D901" s="848">
        <f t="shared" si="358"/>
        <v>0</v>
      </c>
      <c r="E901" s="275"/>
      <c r="F901" s="15"/>
      <c r="G901" s="3"/>
      <c r="H901" s="3"/>
      <c r="I901" s="3"/>
      <c r="J901" s="3"/>
      <c r="K901" s="3"/>
      <c r="L901" s="554"/>
      <c r="M901" s="545"/>
      <c r="N901" s="546"/>
      <c r="O901" s="5"/>
      <c r="P901" s="216"/>
      <c r="Q901" s="217"/>
      <c r="R901" s="218"/>
      <c r="S901" s="219">
        <f t="shared" si="346"/>
        <v>0</v>
      </c>
      <c r="T901" s="220">
        <f t="shared" si="347"/>
        <v>0</v>
      </c>
      <c r="U901" s="214">
        <f t="shared" si="356"/>
        <v>0</v>
      </c>
      <c r="W901" s="221"/>
      <c r="X901" s="222"/>
      <c r="Y901" s="222"/>
      <c r="Z901" s="223"/>
      <c r="AA901" s="222"/>
      <c r="AB901" s="224"/>
      <c r="AC901" s="225"/>
      <c r="AD901" s="2">
        <f t="shared" ref="AD901:AD964" si="360">IF(W901&lt;0,W901-X901/60-Y901/3600,W901+X901/60+Y901/3600)</f>
        <v>0</v>
      </c>
      <c r="AE901" s="2">
        <f t="shared" ref="AE901:AE964" si="361">IF(Z901&lt;0,Z901-AA901/60-AB901/3600,Z901+AA901/60+AB901/3600)</f>
        <v>0</v>
      </c>
      <c r="AF901" s="226"/>
      <c r="AG901" s="219">
        <f t="shared" si="348"/>
        <v>0</v>
      </c>
      <c r="AH901" s="234">
        <f t="shared" si="349"/>
        <v>0</v>
      </c>
      <c r="AI901" s="214">
        <f t="shared" si="357"/>
        <v>0</v>
      </c>
      <c r="AK901" s="229">
        <f t="shared" si="350"/>
        <v>0</v>
      </c>
      <c r="AL901" s="226"/>
      <c r="AM901" s="15"/>
      <c r="AN901" s="232" t="e">
        <f t="shared" si="351"/>
        <v>#DIV/0!</v>
      </c>
      <c r="AO901" s="214">
        <f t="shared" ref="AO901:AO964" si="362">AL901*3.28084</f>
        <v>0</v>
      </c>
      <c r="AQ901" s="210"/>
      <c r="AR901" s="231"/>
      <c r="AS901" s="15"/>
      <c r="AT901" s="232">
        <f t="shared" si="352"/>
        <v>0</v>
      </c>
      <c r="AU901" s="235">
        <f t="shared" si="353"/>
        <v>0</v>
      </c>
      <c r="AY901" s="210"/>
      <c r="AZ901" s="231"/>
      <c r="BA901" s="15"/>
      <c r="BB901" s="232">
        <f t="shared" si="359"/>
        <v>0</v>
      </c>
      <c r="BC901" s="235">
        <f t="shared" si="354"/>
        <v>0</v>
      </c>
      <c r="BG901" s="210"/>
      <c r="BH901" s="231"/>
      <c r="BI901" s="15"/>
      <c r="BJ901" s="232">
        <f t="shared" ref="BJ901:BJ964" si="363">BG901</f>
        <v>0</v>
      </c>
      <c r="BK901" s="235">
        <f t="shared" si="355"/>
        <v>0</v>
      </c>
      <c r="BM901" s="109">
        <f t="shared" ref="BM901:BM964" si="364">BM900+$BQ$14</f>
        <v>-0.4297972116603202</v>
      </c>
      <c r="BN901" s="213"/>
      <c r="BR901" s="228"/>
      <c r="BS901" s="311"/>
      <c r="BT901" s="3"/>
      <c r="BU901" s="213"/>
      <c r="BV901" s="213"/>
      <c r="BW901" s="291"/>
    </row>
    <row r="902" spans="1:75" x14ac:dyDescent="0.2">
      <c r="A902" s="210"/>
      <c r="B902" s="211"/>
      <c r="C902" s="848" t="str">
        <f ca="1">IF(ISERR(AVERAGE(INDIRECT("B"&amp;(ROW()-INT($B$1/2))):INDIRECT("B"&amp;(ROW()+INT($B$1/2))))),"",AVERAGE(INDIRECT("B"&amp;(ROW()-INT($B$1/2))):INDIRECT("B"&amp;(ROW()+INT($B$1/2)))))</f>
        <v/>
      </c>
      <c r="D902" s="848">
        <f t="shared" si="358"/>
        <v>0</v>
      </c>
      <c r="E902" s="275"/>
      <c r="F902" s="15"/>
      <c r="G902" s="3"/>
      <c r="H902" s="3"/>
      <c r="I902" s="3"/>
      <c r="J902" s="3"/>
      <c r="K902" s="3"/>
      <c r="L902" s="554"/>
      <c r="M902" s="545"/>
      <c r="N902" s="546"/>
      <c r="O902" s="5"/>
      <c r="P902" s="216"/>
      <c r="Q902" s="217"/>
      <c r="R902" s="218"/>
      <c r="S902" s="219">
        <f t="shared" ref="S902:S965" si="365">S901+IF(P902&lt;&gt;0,1.852*60*1000*((ACOS((SIN((P901/180)*PI()))*(SIN((P902/180)*PI()))+(COS((P901/180)*PI()))*(COS((P902/180)*PI()))*(COS((Q902/180)*PI()-(Q901/180)*PI())))/PI())*180),0)</f>
        <v>0</v>
      </c>
      <c r="T902" s="220">
        <f t="shared" ref="T902:T965" si="366">T901+IF(P902&lt;&gt;0,1.852*60*0.6213712*((ACOS((SIN((P901/180)*PI()))*(SIN((P902/180)*PI()))+(COS((P901/180)*PI()))*(COS((P902/180)*PI()))*(COS((Q902/180)*PI()-(Q901/180)*PI())))/PI())*180),0)</f>
        <v>0</v>
      </c>
      <c r="U902" s="214">
        <f t="shared" si="356"/>
        <v>0</v>
      </c>
      <c r="W902" s="221"/>
      <c r="X902" s="222"/>
      <c r="Y902" s="222"/>
      <c r="Z902" s="223"/>
      <c r="AA902" s="222"/>
      <c r="AB902" s="224"/>
      <c r="AC902" s="225"/>
      <c r="AD902" s="2">
        <f t="shared" si="360"/>
        <v>0</v>
      </c>
      <c r="AE902" s="2">
        <f t="shared" si="361"/>
        <v>0</v>
      </c>
      <c r="AF902" s="226"/>
      <c r="AG902" s="219">
        <f t="shared" ref="AG902:AG965" si="367">AG901+IF(AD902&lt;&gt;0,1.852*60*1000*((ACOS((SIN((AD901/180)*PI()))*(SIN((AD902/180)*PI()))+(COS((AD901/180)*PI()))*(COS((AD902/180)*PI()))*(COS((AE902/180)*PI()-(AE901/180)*PI())))/PI())*180),0)</f>
        <v>0</v>
      </c>
      <c r="AH902" s="234">
        <f t="shared" ref="AH902:AH965" si="368">AH901+IF(AD902&lt;&gt;0,1.852*60*0.6213712*((ACOS((SIN((AD901/180)*PI()))*(SIN((AD902/180)*PI()))+(COS((AD901/180)*PI()))*(COS((AD902/180)*PI()))*(COS((AE902/180)*PI()-(AE901/180)*PI())))/PI())*180),0)</f>
        <v>0</v>
      </c>
      <c r="AI902" s="214">
        <f t="shared" si="357"/>
        <v>0</v>
      </c>
      <c r="AK902" s="229">
        <f t="shared" ref="AK902:AK965" si="369">IF(AL902&gt;0,AK901+$AO$1,0)</f>
        <v>0</v>
      </c>
      <c r="AL902" s="226"/>
      <c r="AM902" s="15"/>
      <c r="AN902" s="232" t="e">
        <f t="shared" ref="AN902:AN965" si="370">(42341.84/MAX(AK902:AK5498))*AK902*0.0006213712</f>
        <v>#DIV/0!</v>
      </c>
      <c r="AO902" s="214">
        <f t="shared" si="362"/>
        <v>0</v>
      </c>
      <c r="AQ902" s="210"/>
      <c r="AR902" s="231"/>
      <c r="AS902" s="15"/>
      <c r="AT902" s="232">
        <f t="shared" ref="AT902:AT965" si="371">IF(AQ902&gt;0,(26.3/(MAX($AQ$4:$AQ$4600)*0.0006213712))*AQ902*0.0006213712,0)</f>
        <v>0</v>
      </c>
      <c r="AU902" s="235">
        <f t="shared" ref="AU902:AU965" si="372">(AR902*3.28084)+(AW$4)</f>
        <v>0</v>
      </c>
      <c r="AY902" s="210"/>
      <c r="AZ902" s="231"/>
      <c r="BA902" s="15"/>
      <c r="BB902" s="232">
        <f t="shared" si="359"/>
        <v>0</v>
      </c>
      <c r="BC902" s="235">
        <f t="shared" ref="BC902:BC965" si="373">AZ902+BE$4</f>
        <v>0</v>
      </c>
      <c r="BG902" s="210"/>
      <c r="BH902" s="231"/>
      <c r="BI902" s="15"/>
      <c r="BJ902" s="232">
        <f t="shared" si="363"/>
        <v>0</v>
      </c>
      <c r="BK902" s="235">
        <f t="shared" ref="BK902:BK965" si="374">BH902*BM902</f>
        <v>0</v>
      </c>
      <c r="BM902" s="109">
        <f t="shared" si="364"/>
        <v>-0.43162954915805696</v>
      </c>
      <c r="BN902" s="213"/>
      <c r="BR902" s="228"/>
      <c r="BS902" s="311"/>
      <c r="BT902" s="3"/>
      <c r="BU902" s="213"/>
      <c r="BV902" s="213"/>
      <c r="BW902" s="291"/>
    </row>
    <row r="903" spans="1:75" x14ac:dyDescent="0.2">
      <c r="A903" s="210"/>
      <c r="B903" s="211"/>
      <c r="C903" s="848" t="str">
        <f ca="1">IF(ISERR(AVERAGE(INDIRECT("B"&amp;(ROW()-INT($B$1/2))):INDIRECT("B"&amp;(ROW()+INT($B$1/2))))),"",AVERAGE(INDIRECT("B"&amp;(ROW()-INT($B$1/2))):INDIRECT("B"&amp;(ROW()+INT($B$1/2)))))</f>
        <v/>
      </c>
      <c r="D903" s="848">
        <f t="shared" si="358"/>
        <v>0</v>
      </c>
      <c r="E903" s="275"/>
      <c r="F903" s="15"/>
      <c r="G903" s="3"/>
      <c r="H903" s="3"/>
      <c r="I903" s="3"/>
      <c r="J903" s="3"/>
      <c r="K903" s="3"/>
      <c r="L903" s="554"/>
      <c r="M903" s="545"/>
      <c r="N903" s="546"/>
      <c r="O903" s="5"/>
      <c r="P903" s="216"/>
      <c r="Q903" s="217"/>
      <c r="R903" s="218"/>
      <c r="S903" s="219">
        <f t="shared" si="365"/>
        <v>0</v>
      </c>
      <c r="T903" s="220">
        <f t="shared" si="366"/>
        <v>0</v>
      </c>
      <c r="U903" s="214">
        <f t="shared" ref="U903:U966" si="375">R903*3.28084</f>
        <v>0</v>
      </c>
      <c r="W903" s="221"/>
      <c r="X903" s="222"/>
      <c r="Y903" s="222"/>
      <c r="Z903" s="223"/>
      <c r="AA903" s="222"/>
      <c r="AB903" s="224"/>
      <c r="AC903" s="225"/>
      <c r="AD903" s="2">
        <f t="shared" si="360"/>
        <v>0</v>
      </c>
      <c r="AE903" s="2">
        <f t="shared" si="361"/>
        <v>0</v>
      </c>
      <c r="AF903" s="226"/>
      <c r="AG903" s="219">
        <f t="shared" si="367"/>
        <v>0</v>
      </c>
      <c r="AH903" s="234">
        <f t="shared" si="368"/>
        <v>0</v>
      </c>
      <c r="AI903" s="214">
        <f t="shared" ref="AI903:AI966" si="376">AF903*3.28084</f>
        <v>0</v>
      </c>
      <c r="AK903" s="229">
        <f t="shared" si="369"/>
        <v>0</v>
      </c>
      <c r="AL903" s="226"/>
      <c r="AM903" s="15"/>
      <c r="AN903" s="232" t="e">
        <f t="shared" si="370"/>
        <v>#DIV/0!</v>
      </c>
      <c r="AO903" s="214">
        <f t="shared" si="362"/>
        <v>0</v>
      </c>
      <c r="AQ903" s="210"/>
      <c r="AR903" s="231"/>
      <c r="AS903" s="15"/>
      <c r="AT903" s="232">
        <f t="shared" si="371"/>
        <v>0</v>
      </c>
      <c r="AU903" s="235">
        <f t="shared" si="372"/>
        <v>0</v>
      </c>
      <c r="AY903" s="210"/>
      <c r="AZ903" s="231"/>
      <c r="BA903" s="15"/>
      <c r="BB903" s="232">
        <f t="shared" si="359"/>
        <v>0</v>
      </c>
      <c r="BC903" s="235">
        <f t="shared" si="373"/>
        <v>0</v>
      </c>
      <c r="BG903" s="210"/>
      <c r="BH903" s="231"/>
      <c r="BI903" s="15"/>
      <c r="BJ903" s="232">
        <f t="shared" si="363"/>
        <v>0</v>
      </c>
      <c r="BK903" s="235">
        <f t="shared" si="374"/>
        <v>0</v>
      </c>
      <c r="BM903" s="109">
        <f t="shared" si="364"/>
        <v>-0.43346188665579372</v>
      </c>
      <c r="BN903" s="213"/>
      <c r="BR903" s="228"/>
      <c r="BS903" s="311"/>
      <c r="BT903" s="3"/>
      <c r="BU903" s="213"/>
      <c r="BV903" s="213"/>
      <c r="BW903" s="291"/>
    </row>
    <row r="904" spans="1:75" x14ac:dyDescent="0.2">
      <c r="A904" s="210"/>
      <c r="B904" s="211"/>
      <c r="C904" s="848" t="str">
        <f ca="1">IF(ISERR(AVERAGE(INDIRECT("B"&amp;(ROW()-INT($B$1/2))):INDIRECT("B"&amp;(ROW()+INT($B$1/2))))),"",AVERAGE(INDIRECT("B"&amp;(ROW()-INT($B$1/2))):INDIRECT("B"&amp;(ROW()+INT($B$1/2)))))</f>
        <v/>
      </c>
      <c r="D904" s="848">
        <f t="shared" si="358"/>
        <v>0</v>
      </c>
      <c r="E904" s="275"/>
      <c r="F904" s="15"/>
      <c r="G904" s="3"/>
      <c r="H904" s="3"/>
      <c r="I904" s="3"/>
      <c r="J904" s="3"/>
      <c r="K904" s="3"/>
      <c r="L904" s="554"/>
      <c r="M904" s="545"/>
      <c r="N904" s="546"/>
      <c r="O904" s="5"/>
      <c r="P904" s="216"/>
      <c r="Q904" s="217"/>
      <c r="R904" s="218"/>
      <c r="S904" s="219">
        <f t="shared" si="365"/>
        <v>0</v>
      </c>
      <c r="T904" s="220">
        <f t="shared" si="366"/>
        <v>0</v>
      </c>
      <c r="U904" s="214">
        <f t="shared" si="375"/>
        <v>0</v>
      </c>
      <c r="W904" s="221"/>
      <c r="X904" s="222"/>
      <c r="Y904" s="222"/>
      <c r="Z904" s="223"/>
      <c r="AA904" s="222"/>
      <c r="AB904" s="224"/>
      <c r="AC904" s="225"/>
      <c r="AD904" s="2">
        <f t="shared" si="360"/>
        <v>0</v>
      </c>
      <c r="AE904" s="2">
        <f t="shared" si="361"/>
        <v>0</v>
      </c>
      <c r="AF904" s="226"/>
      <c r="AG904" s="219">
        <f t="shared" si="367"/>
        <v>0</v>
      </c>
      <c r="AH904" s="234">
        <f t="shared" si="368"/>
        <v>0</v>
      </c>
      <c r="AI904" s="214">
        <f t="shared" si="376"/>
        <v>0</v>
      </c>
      <c r="AK904" s="229">
        <f t="shared" si="369"/>
        <v>0</v>
      </c>
      <c r="AL904" s="226"/>
      <c r="AM904" s="15"/>
      <c r="AN904" s="232" t="e">
        <f t="shared" si="370"/>
        <v>#DIV/0!</v>
      </c>
      <c r="AO904" s="214">
        <f t="shared" si="362"/>
        <v>0</v>
      </c>
      <c r="AQ904" s="210"/>
      <c r="AR904" s="231"/>
      <c r="AS904" s="15"/>
      <c r="AT904" s="232">
        <f t="shared" si="371"/>
        <v>0</v>
      </c>
      <c r="AU904" s="235">
        <f t="shared" si="372"/>
        <v>0</v>
      </c>
      <c r="AY904" s="210"/>
      <c r="AZ904" s="231"/>
      <c r="BA904" s="15"/>
      <c r="BB904" s="232">
        <f t="shared" si="359"/>
        <v>0</v>
      </c>
      <c r="BC904" s="235">
        <f t="shared" si="373"/>
        <v>0</v>
      </c>
      <c r="BG904" s="210"/>
      <c r="BH904" s="231"/>
      <c r="BI904" s="15"/>
      <c r="BJ904" s="232">
        <f t="shared" si="363"/>
        <v>0</v>
      </c>
      <c r="BK904" s="235">
        <f t="shared" si="374"/>
        <v>0</v>
      </c>
      <c r="BM904" s="109">
        <f t="shared" si="364"/>
        <v>-0.43529422415353047</v>
      </c>
      <c r="BN904" s="213"/>
      <c r="BR904" s="228"/>
      <c r="BS904" s="311"/>
      <c r="BT904" s="3"/>
      <c r="BU904" s="213"/>
      <c r="BV904" s="213"/>
      <c r="BW904" s="291"/>
    </row>
    <row r="905" spans="1:75" x14ac:dyDescent="0.2">
      <c r="A905" s="210"/>
      <c r="B905" s="211"/>
      <c r="C905" s="848" t="str">
        <f ca="1">IF(ISERR(AVERAGE(INDIRECT("B"&amp;(ROW()-INT($B$1/2))):INDIRECT("B"&amp;(ROW()+INT($B$1/2))))),"",AVERAGE(INDIRECT("B"&amp;(ROW()-INT($B$1/2))):INDIRECT("B"&amp;(ROW()+INT($B$1/2)))))</f>
        <v/>
      </c>
      <c r="D905" s="848">
        <f t="shared" si="358"/>
        <v>0</v>
      </c>
      <c r="E905" s="275"/>
      <c r="F905" s="15"/>
      <c r="G905" s="3"/>
      <c r="H905" s="3"/>
      <c r="I905" s="3"/>
      <c r="J905" s="3"/>
      <c r="K905" s="3"/>
      <c r="L905" s="554"/>
      <c r="M905" s="545"/>
      <c r="N905" s="546"/>
      <c r="O905" s="5"/>
      <c r="P905" s="216"/>
      <c r="Q905" s="217"/>
      <c r="R905" s="218"/>
      <c r="S905" s="219">
        <f t="shared" si="365"/>
        <v>0</v>
      </c>
      <c r="T905" s="220">
        <f t="shared" si="366"/>
        <v>0</v>
      </c>
      <c r="U905" s="214">
        <f t="shared" si="375"/>
        <v>0</v>
      </c>
      <c r="W905" s="221"/>
      <c r="X905" s="222"/>
      <c r="Y905" s="222"/>
      <c r="Z905" s="223"/>
      <c r="AA905" s="222"/>
      <c r="AB905" s="224"/>
      <c r="AC905" s="225"/>
      <c r="AD905" s="2">
        <f t="shared" si="360"/>
        <v>0</v>
      </c>
      <c r="AE905" s="2">
        <f t="shared" si="361"/>
        <v>0</v>
      </c>
      <c r="AF905" s="226"/>
      <c r="AG905" s="219">
        <f t="shared" si="367"/>
        <v>0</v>
      </c>
      <c r="AH905" s="234">
        <f t="shared" si="368"/>
        <v>0</v>
      </c>
      <c r="AI905" s="214">
        <f t="shared" si="376"/>
        <v>0</v>
      </c>
      <c r="AK905" s="229">
        <f t="shared" si="369"/>
        <v>0</v>
      </c>
      <c r="AL905" s="226"/>
      <c r="AM905" s="15"/>
      <c r="AN905" s="232" t="e">
        <f t="shared" si="370"/>
        <v>#DIV/0!</v>
      </c>
      <c r="AO905" s="214">
        <f t="shared" si="362"/>
        <v>0</v>
      </c>
      <c r="AQ905" s="210"/>
      <c r="AR905" s="231"/>
      <c r="AS905" s="15"/>
      <c r="AT905" s="232">
        <f t="shared" si="371"/>
        <v>0</v>
      </c>
      <c r="AU905" s="235">
        <f t="shared" si="372"/>
        <v>0</v>
      </c>
      <c r="AY905" s="210"/>
      <c r="AZ905" s="231"/>
      <c r="BA905" s="15"/>
      <c r="BB905" s="232">
        <f t="shared" si="359"/>
        <v>0</v>
      </c>
      <c r="BC905" s="235">
        <f t="shared" si="373"/>
        <v>0</v>
      </c>
      <c r="BG905" s="210"/>
      <c r="BH905" s="231"/>
      <c r="BI905" s="15"/>
      <c r="BJ905" s="232">
        <f t="shared" si="363"/>
        <v>0</v>
      </c>
      <c r="BK905" s="235">
        <f t="shared" si="374"/>
        <v>0</v>
      </c>
      <c r="BM905" s="109">
        <f t="shared" si="364"/>
        <v>-0.43712656165126723</v>
      </c>
      <c r="BN905" s="213"/>
      <c r="BR905" s="228"/>
      <c r="BS905" s="311"/>
      <c r="BT905" s="3"/>
      <c r="BU905" s="213"/>
      <c r="BV905" s="213"/>
      <c r="BW905" s="291"/>
    </row>
    <row r="906" spans="1:75" x14ac:dyDescent="0.2">
      <c r="A906" s="210"/>
      <c r="B906" s="211"/>
      <c r="C906" s="848" t="str">
        <f ca="1">IF(ISERR(AVERAGE(INDIRECT("B"&amp;(ROW()-INT($B$1/2))):INDIRECT("B"&amp;(ROW()+INT($B$1/2))))),"",AVERAGE(INDIRECT("B"&amp;(ROW()-INT($B$1/2))):INDIRECT("B"&amp;(ROW()+INT($B$1/2)))))</f>
        <v/>
      </c>
      <c r="D906" s="848">
        <f t="shared" si="358"/>
        <v>0</v>
      </c>
      <c r="E906" s="275"/>
      <c r="F906" s="15"/>
      <c r="G906" s="3"/>
      <c r="H906" s="3"/>
      <c r="I906" s="3"/>
      <c r="J906" s="3"/>
      <c r="K906" s="3"/>
      <c r="L906" s="554"/>
      <c r="M906" s="545"/>
      <c r="N906" s="546"/>
      <c r="O906" s="5"/>
      <c r="P906" s="216"/>
      <c r="Q906" s="217"/>
      <c r="R906" s="218"/>
      <c r="S906" s="219">
        <f t="shared" si="365"/>
        <v>0</v>
      </c>
      <c r="T906" s="220">
        <f t="shared" si="366"/>
        <v>0</v>
      </c>
      <c r="U906" s="214">
        <f t="shared" si="375"/>
        <v>0</v>
      </c>
      <c r="W906" s="221"/>
      <c r="X906" s="222"/>
      <c r="Y906" s="222"/>
      <c r="Z906" s="223"/>
      <c r="AA906" s="222"/>
      <c r="AB906" s="224"/>
      <c r="AC906" s="225"/>
      <c r="AD906" s="2">
        <f t="shared" si="360"/>
        <v>0</v>
      </c>
      <c r="AE906" s="2">
        <f t="shared" si="361"/>
        <v>0</v>
      </c>
      <c r="AF906" s="226"/>
      <c r="AG906" s="219">
        <f t="shared" si="367"/>
        <v>0</v>
      </c>
      <c r="AH906" s="234">
        <f t="shared" si="368"/>
        <v>0</v>
      </c>
      <c r="AI906" s="214">
        <f t="shared" si="376"/>
        <v>0</v>
      </c>
      <c r="AK906" s="229">
        <f t="shared" si="369"/>
        <v>0</v>
      </c>
      <c r="AL906" s="226"/>
      <c r="AM906" s="15"/>
      <c r="AN906" s="232" t="e">
        <f t="shared" si="370"/>
        <v>#DIV/0!</v>
      </c>
      <c r="AO906" s="214">
        <f t="shared" si="362"/>
        <v>0</v>
      </c>
      <c r="AQ906" s="210"/>
      <c r="AR906" s="231"/>
      <c r="AS906" s="15"/>
      <c r="AT906" s="232">
        <f t="shared" si="371"/>
        <v>0</v>
      </c>
      <c r="AU906" s="235">
        <f t="shared" si="372"/>
        <v>0</v>
      </c>
      <c r="AY906" s="210"/>
      <c r="AZ906" s="231"/>
      <c r="BA906" s="15"/>
      <c r="BB906" s="232">
        <f t="shared" si="359"/>
        <v>0</v>
      </c>
      <c r="BC906" s="235">
        <f t="shared" si="373"/>
        <v>0</v>
      </c>
      <c r="BG906" s="210"/>
      <c r="BH906" s="231"/>
      <c r="BI906" s="15"/>
      <c r="BJ906" s="232">
        <f t="shared" si="363"/>
        <v>0</v>
      </c>
      <c r="BK906" s="235">
        <f t="shared" si="374"/>
        <v>0</v>
      </c>
      <c r="BM906" s="109">
        <f t="shared" si="364"/>
        <v>-0.43895889914900399</v>
      </c>
      <c r="BN906" s="213"/>
      <c r="BR906" s="228"/>
      <c r="BS906" s="311"/>
      <c r="BT906" s="3"/>
      <c r="BU906" s="213"/>
      <c r="BV906" s="213"/>
      <c r="BW906" s="291"/>
    </row>
    <row r="907" spans="1:75" x14ac:dyDescent="0.2">
      <c r="A907" s="210"/>
      <c r="B907" s="211"/>
      <c r="C907" s="848" t="str">
        <f ca="1">IF(ISERR(AVERAGE(INDIRECT("B"&amp;(ROW()-INT($B$1/2))):INDIRECT("B"&amp;(ROW()+INT($B$1/2))))),"",AVERAGE(INDIRECT("B"&amp;(ROW()-INT($B$1/2))):INDIRECT("B"&amp;(ROW()+INT($B$1/2)))))</f>
        <v/>
      </c>
      <c r="D907" s="848">
        <f t="shared" si="358"/>
        <v>0</v>
      </c>
      <c r="E907" s="275"/>
      <c r="F907" s="15"/>
      <c r="G907" s="3"/>
      <c r="H907" s="3"/>
      <c r="I907" s="3"/>
      <c r="J907" s="3"/>
      <c r="K907" s="3"/>
      <c r="L907" s="554"/>
      <c r="M907" s="545"/>
      <c r="N907" s="546"/>
      <c r="O907" s="5"/>
      <c r="P907" s="216"/>
      <c r="Q907" s="217"/>
      <c r="R907" s="218"/>
      <c r="S907" s="219">
        <f t="shared" si="365"/>
        <v>0</v>
      </c>
      <c r="T907" s="220">
        <f t="shared" si="366"/>
        <v>0</v>
      </c>
      <c r="U907" s="214">
        <f t="shared" si="375"/>
        <v>0</v>
      </c>
      <c r="W907" s="221"/>
      <c r="X907" s="222"/>
      <c r="Y907" s="222"/>
      <c r="Z907" s="223"/>
      <c r="AA907" s="222"/>
      <c r="AB907" s="224"/>
      <c r="AC907" s="225"/>
      <c r="AD907" s="2">
        <f t="shared" si="360"/>
        <v>0</v>
      </c>
      <c r="AE907" s="2">
        <f t="shared" si="361"/>
        <v>0</v>
      </c>
      <c r="AF907" s="226"/>
      <c r="AG907" s="219">
        <f t="shared" si="367"/>
        <v>0</v>
      </c>
      <c r="AH907" s="234">
        <f t="shared" si="368"/>
        <v>0</v>
      </c>
      <c r="AI907" s="214">
        <f t="shared" si="376"/>
        <v>0</v>
      </c>
      <c r="AK907" s="229">
        <f t="shared" si="369"/>
        <v>0</v>
      </c>
      <c r="AL907" s="226"/>
      <c r="AM907" s="15"/>
      <c r="AN907" s="232" t="e">
        <f t="shared" si="370"/>
        <v>#DIV/0!</v>
      </c>
      <c r="AO907" s="214">
        <f t="shared" si="362"/>
        <v>0</v>
      </c>
      <c r="AQ907" s="210"/>
      <c r="AR907" s="231"/>
      <c r="AS907" s="15"/>
      <c r="AT907" s="232">
        <f t="shared" si="371"/>
        <v>0</v>
      </c>
      <c r="AU907" s="235">
        <f t="shared" si="372"/>
        <v>0</v>
      </c>
      <c r="AY907" s="210"/>
      <c r="AZ907" s="231"/>
      <c r="BA907" s="15"/>
      <c r="BB907" s="232">
        <f t="shared" si="359"/>
        <v>0</v>
      </c>
      <c r="BC907" s="235">
        <f t="shared" si="373"/>
        <v>0</v>
      </c>
      <c r="BG907" s="210"/>
      <c r="BH907" s="231"/>
      <c r="BI907" s="15"/>
      <c r="BJ907" s="232">
        <f t="shared" si="363"/>
        <v>0</v>
      </c>
      <c r="BK907" s="235">
        <f t="shared" si="374"/>
        <v>0</v>
      </c>
      <c r="BM907" s="109">
        <f t="shared" si="364"/>
        <v>-0.44079123664674075</v>
      </c>
      <c r="BN907" s="213"/>
      <c r="BR907" s="228"/>
      <c r="BS907" s="311"/>
      <c r="BT907" s="3"/>
      <c r="BU907" s="213"/>
      <c r="BV907" s="213"/>
      <c r="BW907" s="291"/>
    </row>
    <row r="908" spans="1:75" x14ac:dyDescent="0.2">
      <c r="A908" s="210"/>
      <c r="B908" s="211"/>
      <c r="C908" s="848" t="str">
        <f ca="1">IF(ISERR(AVERAGE(INDIRECT("B"&amp;(ROW()-INT($B$1/2))):INDIRECT("B"&amp;(ROW()+INT($B$1/2))))),"",AVERAGE(INDIRECT("B"&amp;(ROW()-INT($B$1/2))):INDIRECT("B"&amp;(ROW()+INT($B$1/2)))))</f>
        <v/>
      </c>
      <c r="D908" s="848">
        <f t="shared" si="358"/>
        <v>0</v>
      </c>
      <c r="E908" s="275"/>
      <c r="F908" s="15"/>
      <c r="G908" s="3"/>
      <c r="H908" s="3"/>
      <c r="I908" s="3"/>
      <c r="J908" s="3"/>
      <c r="K908" s="3"/>
      <c r="L908" s="554"/>
      <c r="M908" s="545"/>
      <c r="N908" s="546"/>
      <c r="O908" s="5"/>
      <c r="P908" s="216"/>
      <c r="Q908" s="217"/>
      <c r="R908" s="218"/>
      <c r="S908" s="219">
        <f t="shared" si="365"/>
        <v>0</v>
      </c>
      <c r="T908" s="220">
        <f t="shared" si="366"/>
        <v>0</v>
      </c>
      <c r="U908" s="214">
        <f t="shared" si="375"/>
        <v>0</v>
      </c>
      <c r="W908" s="221"/>
      <c r="X908" s="222"/>
      <c r="Y908" s="222"/>
      <c r="Z908" s="223"/>
      <c r="AA908" s="222"/>
      <c r="AB908" s="224"/>
      <c r="AC908" s="225"/>
      <c r="AD908" s="2">
        <f t="shared" si="360"/>
        <v>0</v>
      </c>
      <c r="AE908" s="2">
        <f t="shared" si="361"/>
        <v>0</v>
      </c>
      <c r="AF908" s="226"/>
      <c r="AG908" s="219">
        <f t="shared" si="367"/>
        <v>0</v>
      </c>
      <c r="AH908" s="234">
        <f t="shared" si="368"/>
        <v>0</v>
      </c>
      <c r="AI908" s="214">
        <f t="shared" si="376"/>
        <v>0</v>
      </c>
      <c r="AK908" s="229">
        <f t="shared" si="369"/>
        <v>0</v>
      </c>
      <c r="AL908" s="226"/>
      <c r="AM908" s="15"/>
      <c r="AN908" s="232" t="e">
        <f t="shared" si="370"/>
        <v>#DIV/0!</v>
      </c>
      <c r="AO908" s="214">
        <f t="shared" si="362"/>
        <v>0</v>
      </c>
      <c r="AQ908" s="210"/>
      <c r="AR908" s="231"/>
      <c r="AS908" s="15"/>
      <c r="AT908" s="232">
        <f t="shared" si="371"/>
        <v>0</v>
      </c>
      <c r="AU908" s="235">
        <f t="shared" si="372"/>
        <v>0</v>
      </c>
      <c r="AY908" s="210"/>
      <c r="AZ908" s="231"/>
      <c r="BA908" s="15"/>
      <c r="BB908" s="232">
        <f t="shared" si="359"/>
        <v>0</v>
      </c>
      <c r="BC908" s="235">
        <f t="shared" si="373"/>
        <v>0</v>
      </c>
      <c r="BG908" s="210"/>
      <c r="BH908" s="231"/>
      <c r="BI908" s="15"/>
      <c r="BJ908" s="232">
        <f t="shared" si="363"/>
        <v>0</v>
      </c>
      <c r="BK908" s="235">
        <f t="shared" si="374"/>
        <v>0</v>
      </c>
      <c r="BM908" s="109">
        <f t="shared" si="364"/>
        <v>-0.44262357414447751</v>
      </c>
      <c r="BN908" s="213"/>
      <c r="BR908" s="228"/>
      <c r="BS908" s="311"/>
      <c r="BT908" s="3"/>
      <c r="BU908" s="213"/>
      <c r="BV908" s="213"/>
      <c r="BW908" s="291"/>
    </row>
    <row r="909" spans="1:75" x14ac:dyDescent="0.2">
      <c r="A909" s="210"/>
      <c r="B909" s="211"/>
      <c r="C909" s="848" t="str">
        <f ca="1">IF(ISERR(AVERAGE(INDIRECT("B"&amp;(ROW()-INT($B$1/2))):INDIRECT("B"&amp;(ROW()+INT($B$1/2))))),"",AVERAGE(INDIRECT("B"&amp;(ROW()-INT($B$1/2))):INDIRECT("B"&amp;(ROW()+INT($B$1/2)))))</f>
        <v/>
      </c>
      <c r="D909" s="848">
        <f t="shared" si="358"/>
        <v>0</v>
      </c>
      <c r="E909" s="275"/>
      <c r="F909" s="15"/>
      <c r="G909" s="3"/>
      <c r="H909" s="3"/>
      <c r="I909" s="3"/>
      <c r="J909" s="3"/>
      <c r="K909" s="3"/>
      <c r="L909" s="554"/>
      <c r="M909" s="545"/>
      <c r="N909" s="546"/>
      <c r="O909" s="5"/>
      <c r="P909" s="216"/>
      <c r="Q909" s="217"/>
      <c r="R909" s="218"/>
      <c r="S909" s="219">
        <f t="shared" si="365"/>
        <v>0</v>
      </c>
      <c r="T909" s="220">
        <f t="shared" si="366"/>
        <v>0</v>
      </c>
      <c r="U909" s="214">
        <f t="shared" si="375"/>
        <v>0</v>
      </c>
      <c r="W909" s="221"/>
      <c r="X909" s="222"/>
      <c r="Y909" s="222"/>
      <c r="Z909" s="223"/>
      <c r="AA909" s="222"/>
      <c r="AB909" s="224"/>
      <c r="AC909" s="225"/>
      <c r="AD909" s="2">
        <f t="shared" si="360"/>
        <v>0</v>
      </c>
      <c r="AE909" s="2">
        <f t="shared" si="361"/>
        <v>0</v>
      </c>
      <c r="AF909" s="226"/>
      <c r="AG909" s="219">
        <f t="shared" si="367"/>
        <v>0</v>
      </c>
      <c r="AH909" s="234">
        <f t="shared" si="368"/>
        <v>0</v>
      </c>
      <c r="AI909" s="214">
        <f t="shared" si="376"/>
        <v>0</v>
      </c>
      <c r="AK909" s="229">
        <f t="shared" si="369"/>
        <v>0</v>
      </c>
      <c r="AL909" s="226"/>
      <c r="AM909" s="15"/>
      <c r="AN909" s="232" t="e">
        <f t="shared" si="370"/>
        <v>#DIV/0!</v>
      </c>
      <c r="AO909" s="214">
        <f t="shared" si="362"/>
        <v>0</v>
      </c>
      <c r="AQ909" s="210"/>
      <c r="AR909" s="231"/>
      <c r="AS909" s="15"/>
      <c r="AT909" s="232">
        <f t="shared" si="371"/>
        <v>0</v>
      </c>
      <c r="AU909" s="235">
        <f t="shared" si="372"/>
        <v>0</v>
      </c>
      <c r="AY909" s="210"/>
      <c r="AZ909" s="231"/>
      <c r="BA909" s="15"/>
      <c r="BB909" s="232">
        <f t="shared" si="359"/>
        <v>0</v>
      </c>
      <c r="BC909" s="235">
        <f t="shared" si="373"/>
        <v>0</v>
      </c>
      <c r="BG909" s="210"/>
      <c r="BH909" s="231"/>
      <c r="BI909" s="15"/>
      <c r="BJ909" s="232">
        <f t="shared" si="363"/>
        <v>0</v>
      </c>
      <c r="BK909" s="235">
        <f t="shared" si="374"/>
        <v>0</v>
      </c>
      <c r="BM909" s="109">
        <f t="shared" si="364"/>
        <v>-0.44445591164221426</v>
      </c>
      <c r="BN909" s="213"/>
      <c r="BR909" s="228"/>
      <c r="BS909" s="311"/>
      <c r="BT909" s="3"/>
      <c r="BU909" s="213"/>
      <c r="BV909" s="213"/>
      <c r="BW909" s="291"/>
    </row>
    <row r="910" spans="1:75" x14ac:dyDescent="0.2">
      <c r="A910" s="210"/>
      <c r="B910" s="211"/>
      <c r="C910" s="848" t="str">
        <f ca="1">IF(ISERR(AVERAGE(INDIRECT("B"&amp;(ROW()-INT($B$1/2))):INDIRECT("B"&amp;(ROW()+INT($B$1/2))))),"",AVERAGE(INDIRECT("B"&amp;(ROW()-INT($B$1/2))):INDIRECT("B"&amp;(ROW()+INT($B$1/2)))))</f>
        <v/>
      </c>
      <c r="D910" s="848">
        <f t="shared" si="358"/>
        <v>0</v>
      </c>
      <c r="E910" s="275"/>
      <c r="F910" s="15"/>
      <c r="G910" s="3"/>
      <c r="H910" s="3"/>
      <c r="I910" s="3"/>
      <c r="J910" s="3"/>
      <c r="K910" s="3"/>
      <c r="L910" s="554"/>
      <c r="M910" s="545"/>
      <c r="N910" s="546"/>
      <c r="O910" s="5"/>
      <c r="P910" s="216"/>
      <c r="Q910" s="217"/>
      <c r="R910" s="218"/>
      <c r="S910" s="219">
        <f t="shared" si="365"/>
        <v>0</v>
      </c>
      <c r="T910" s="220">
        <f t="shared" si="366"/>
        <v>0</v>
      </c>
      <c r="U910" s="214">
        <f t="shared" si="375"/>
        <v>0</v>
      </c>
      <c r="W910" s="221"/>
      <c r="X910" s="222"/>
      <c r="Y910" s="222"/>
      <c r="Z910" s="223"/>
      <c r="AA910" s="222"/>
      <c r="AB910" s="224"/>
      <c r="AC910" s="225"/>
      <c r="AD910" s="2">
        <f t="shared" si="360"/>
        <v>0</v>
      </c>
      <c r="AE910" s="2">
        <f t="shared" si="361"/>
        <v>0</v>
      </c>
      <c r="AF910" s="226"/>
      <c r="AG910" s="219">
        <f t="shared" si="367"/>
        <v>0</v>
      </c>
      <c r="AH910" s="234">
        <f t="shared" si="368"/>
        <v>0</v>
      </c>
      <c r="AI910" s="214">
        <f t="shared" si="376"/>
        <v>0</v>
      </c>
      <c r="AK910" s="229">
        <f t="shared" si="369"/>
        <v>0</v>
      </c>
      <c r="AL910" s="226"/>
      <c r="AM910" s="15"/>
      <c r="AN910" s="232" t="e">
        <f t="shared" si="370"/>
        <v>#DIV/0!</v>
      </c>
      <c r="AO910" s="214">
        <f t="shared" si="362"/>
        <v>0</v>
      </c>
      <c r="AQ910" s="210"/>
      <c r="AR910" s="231"/>
      <c r="AS910" s="15"/>
      <c r="AT910" s="232">
        <f t="shared" si="371"/>
        <v>0</v>
      </c>
      <c r="AU910" s="235">
        <f t="shared" si="372"/>
        <v>0</v>
      </c>
      <c r="AY910" s="210"/>
      <c r="AZ910" s="231"/>
      <c r="BA910" s="15"/>
      <c r="BB910" s="232">
        <f t="shared" si="359"/>
        <v>0</v>
      </c>
      <c r="BC910" s="235">
        <f t="shared" si="373"/>
        <v>0</v>
      </c>
      <c r="BG910" s="210"/>
      <c r="BH910" s="231"/>
      <c r="BI910" s="15"/>
      <c r="BJ910" s="232">
        <f t="shared" si="363"/>
        <v>0</v>
      </c>
      <c r="BK910" s="235">
        <f t="shared" si="374"/>
        <v>0</v>
      </c>
      <c r="BM910" s="109">
        <f t="shared" si="364"/>
        <v>-0.44628824913995102</v>
      </c>
      <c r="BN910" s="213"/>
      <c r="BR910" s="228"/>
      <c r="BS910" s="311"/>
      <c r="BT910" s="3"/>
      <c r="BU910" s="213"/>
      <c r="BV910" s="213"/>
      <c r="BW910" s="291"/>
    </row>
    <row r="911" spans="1:75" x14ac:dyDescent="0.2">
      <c r="A911" s="210"/>
      <c r="B911" s="211"/>
      <c r="C911" s="848" t="str">
        <f ca="1">IF(ISERR(AVERAGE(INDIRECT("B"&amp;(ROW()-INT($B$1/2))):INDIRECT("B"&amp;(ROW()+INT($B$1/2))))),"",AVERAGE(INDIRECT("B"&amp;(ROW()-INT($B$1/2))):INDIRECT("B"&amp;(ROW()+INT($B$1/2)))))</f>
        <v/>
      </c>
      <c r="D911" s="848">
        <f t="shared" si="358"/>
        <v>0</v>
      </c>
      <c r="E911" s="275"/>
      <c r="F911" s="15"/>
      <c r="G911" s="3"/>
      <c r="H911" s="3"/>
      <c r="I911" s="3"/>
      <c r="J911" s="3"/>
      <c r="K911" s="3"/>
      <c r="L911" s="554"/>
      <c r="M911" s="545"/>
      <c r="N911" s="546"/>
      <c r="O911" s="5"/>
      <c r="P911" s="216"/>
      <c r="Q911" s="217"/>
      <c r="R911" s="218"/>
      <c r="S911" s="219">
        <f t="shared" si="365"/>
        <v>0</v>
      </c>
      <c r="T911" s="220">
        <f t="shared" si="366"/>
        <v>0</v>
      </c>
      <c r="U911" s="214">
        <f t="shared" si="375"/>
        <v>0</v>
      </c>
      <c r="W911" s="221"/>
      <c r="X911" s="222"/>
      <c r="Y911" s="222"/>
      <c r="Z911" s="223"/>
      <c r="AA911" s="222"/>
      <c r="AB911" s="224"/>
      <c r="AC911" s="225"/>
      <c r="AD911" s="2">
        <f t="shared" si="360"/>
        <v>0</v>
      </c>
      <c r="AE911" s="2">
        <f t="shared" si="361"/>
        <v>0</v>
      </c>
      <c r="AF911" s="226"/>
      <c r="AG911" s="219">
        <f t="shared" si="367"/>
        <v>0</v>
      </c>
      <c r="AH911" s="234">
        <f t="shared" si="368"/>
        <v>0</v>
      </c>
      <c r="AI911" s="214">
        <f t="shared" si="376"/>
        <v>0</v>
      </c>
      <c r="AK911" s="229">
        <f t="shared" si="369"/>
        <v>0</v>
      </c>
      <c r="AL911" s="226"/>
      <c r="AM911" s="15"/>
      <c r="AN911" s="232" t="e">
        <f t="shared" si="370"/>
        <v>#DIV/0!</v>
      </c>
      <c r="AO911" s="214">
        <f t="shared" si="362"/>
        <v>0</v>
      </c>
      <c r="AQ911" s="210"/>
      <c r="AR911" s="231"/>
      <c r="AS911" s="15"/>
      <c r="AT911" s="232">
        <f t="shared" si="371"/>
        <v>0</v>
      </c>
      <c r="AU911" s="235">
        <f t="shared" si="372"/>
        <v>0</v>
      </c>
      <c r="AY911" s="210"/>
      <c r="AZ911" s="231"/>
      <c r="BA911" s="15"/>
      <c r="BB911" s="232">
        <f t="shared" si="359"/>
        <v>0</v>
      </c>
      <c r="BC911" s="235">
        <f t="shared" si="373"/>
        <v>0</v>
      </c>
      <c r="BG911" s="210"/>
      <c r="BH911" s="231"/>
      <c r="BI911" s="15"/>
      <c r="BJ911" s="232">
        <f t="shared" si="363"/>
        <v>0</v>
      </c>
      <c r="BK911" s="235">
        <f t="shared" si="374"/>
        <v>0</v>
      </c>
      <c r="BM911" s="109">
        <f t="shared" si="364"/>
        <v>-0.44812058663768778</v>
      </c>
      <c r="BN911" s="213"/>
      <c r="BR911" s="228"/>
      <c r="BS911" s="311"/>
      <c r="BT911" s="3"/>
      <c r="BU911" s="213"/>
      <c r="BV911" s="213"/>
      <c r="BW911" s="291"/>
    </row>
    <row r="912" spans="1:75" x14ac:dyDescent="0.2">
      <c r="A912" s="210"/>
      <c r="B912" s="211"/>
      <c r="C912" s="848" t="str">
        <f ca="1">IF(ISERR(AVERAGE(INDIRECT("B"&amp;(ROW()-INT($B$1/2))):INDIRECT("B"&amp;(ROW()+INT($B$1/2))))),"",AVERAGE(INDIRECT("B"&amp;(ROW()-INT($B$1/2))):INDIRECT("B"&amp;(ROW()+INT($B$1/2)))))</f>
        <v/>
      </c>
      <c r="D912" s="848">
        <f t="shared" si="358"/>
        <v>0</v>
      </c>
      <c r="E912" s="275"/>
      <c r="F912" s="15"/>
      <c r="G912" s="3"/>
      <c r="H912" s="3"/>
      <c r="I912" s="3"/>
      <c r="J912" s="3"/>
      <c r="K912" s="3"/>
      <c r="L912" s="554"/>
      <c r="M912" s="545"/>
      <c r="N912" s="546"/>
      <c r="O912" s="5"/>
      <c r="P912" s="216"/>
      <c r="Q912" s="217"/>
      <c r="R912" s="218"/>
      <c r="S912" s="219">
        <f t="shared" si="365"/>
        <v>0</v>
      </c>
      <c r="T912" s="220">
        <f t="shared" si="366"/>
        <v>0</v>
      </c>
      <c r="U912" s="214">
        <f t="shared" si="375"/>
        <v>0</v>
      </c>
      <c r="W912" s="221"/>
      <c r="X912" s="222"/>
      <c r="Y912" s="222"/>
      <c r="Z912" s="223"/>
      <c r="AA912" s="222"/>
      <c r="AB912" s="224"/>
      <c r="AC912" s="225"/>
      <c r="AD912" s="2">
        <f t="shared" si="360"/>
        <v>0</v>
      </c>
      <c r="AE912" s="2">
        <f t="shared" si="361"/>
        <v>0</v>
      </c>
      <c r="AF912" s="226"/>
      <c r="AG912" s="219">
        <f t="shared" si="367"/>
        <v>0</v>
      </c>
      <c r="AH912" s="234">
        <f t="shared" si="368"/>
        <v>0</v>
      </c>
      <c r="AI912" s="214">
        <f t="shared" si="376"/>
        <v>0</v>
      </c>
      <c r="AK912" s="229">
        <f t="shared" si="369"/>
        <v>0</v>
      </c>
      <c r="AL912" s="226"/>
      <c r="AM912" s="15"/>
      <c r="AN912" s="232" t="e">
        <f t="shared" si="370"/>
        <v>#DIV/0!</v>
      </c>
      <c r="AO912" s="214">
        <f t="shared" si="362"/>
        <v>0</v>
      </c>
      <c r="AQ912" s="210"/>
      <c r="AR912" s="231"/>
      <c r="AS912" s="15"/>
      <c r="AT912" s="232">
        <f t="shared" si="371"/>
        <v>0</v>
      </c>
      <c r="AU912" s="235">
        <f t="shared" si="372"/>
        <v>0</v>
      </c>
      <c r="AY912" s="210"/>
      <c r="AZ912" s="231"/>
      <c r="BA912" s="15"/>
      <c r="BB912" s="232">
        <f t="shared" si="359"/>
        <v>0</v>
      </c>
      <c r="BC912" s="235">
        <f t="shared" si="373"/>
        <v>0</v>
      </c>
      <c r="BG912" s="210"/>
      <c r="BH912" s="231"/>
      <c r="BI912" s="15"/>
      <c r="BJ912" s="232">
        <f t="shared" si="363"/>
        <v>0</v>
      </c>
      <c r="BK912" s="235">
        <f t="shared" si="374"/>
        <v>0</v>
      </c>
      <c r="BM912" s="109">
        <f t="shared" si="364"/>
        <v>-0.44995292413542454</v>
      </c>
      <c r="BN912" s="213"/>
      <c r="BR912" s="228"/>
      <c r="BS912" s="311"/>
      <c r="BT912" s="3"/>
      <c r="BU912" s="213"/>
      <c r="BV912" s="213"/>
      <c r="BW912" s="291"/>
    </row>
    <row r="913" spans="1:75" x14ac:dyDescent="0.2">
      <c r="A913" s="210"/>
      <c r="B913" s="211"/>
      <c r="C913" s="848" t="str">
        <f ca="1">IF(ISERR(AVERAGE(INDIRECT("B"&amp;(ROW()-INT($B$1/2))):INDIRECT("B"&amp;(ROW()+INT($B$1/2))))),"",AVERAGE(INDIRECT("B"&amp;(ROW()-INT($B$1/2))):INDIRECT("B"&amp;(ROW()+INT($B$1/2)))))</f>
        <v/>
      </c>
      <c r="D913" s="848">
        <f t="shared" si="358"/>
        <v>0</v>
      </c>
      <c r="E913" s="275"/>
      <c r="F913" s="15"/>
      <c r="G913" s="3"/>
      <c r="H913" s="3"/>
      <c r="I913" s="3"/>
      <c r="J913" s="3"/>
      <c r="K913" s="3"/>
      <c r="L913" s="554"/>
      <c r="M913" s="545"/>
      <c r="N913" s="546"/>
      <c r="O913" s="5"/>
      <c r="P913" s="216"/>
      <c r="Q913" s="217"/>
      <c r="R913" s="218"/>
      <c r="S913" s="219">
        <f t="shared" si="365"/>
        <v>0</v>
      </c>
      <c r="T913" s="220">
        <f t="shared" si="366"/>
        <v>0</v>
      </c>
      <c r="U913" s="214">
        <f t="shared" si="375"/>
        <v>0</v>
      </c>
      <c r="W913" s="221"/>
      <c r="X913" s="222"/>
      <c r="Y913" s="222"/>
      <c r="Z913" s="223"/>
      <c r="AA913" s="222"/>
      <c r="AB913" s="224"/>
      <c r="AC913" s="225"/>
      <c r="AD913" s="2">
        <f t="shared" si="360"/>
        <v>0</v>
      </c>
      <c r="AE913" s="2">
        <f t="shared" si="361"/>
        <v>0</v>
      </c>
      <c r="AF913" s="226"/>
      <c r="AG913" s="219">
        <f t="shared" si="367"/>
        <v>0</v>
      </c>
      <c r="AH913" s="234">
        <f t="shared" si="368"/>
        <v>0</v>
      </c>
      <c r="AI913" s="214">
        <f t="shared" si="376"/>
        <v>0</v>
      </c>
      <c r="AK913" s="229">
        <f t="shared" si="369"/>
        <v>0</v>
      </c>
      <c r="AL913" s="226"/>
      <c r="AM913" s="15"/>
      <c r="AN913" s="232" t="e">
        <f t="shared" si="370"/>
        <v>#DIV/0!</v>
      </c>
      <c r="AO913" s="214">
        <f t="shared" si="362"/>
        <v>0</v>
      </c>
      <c r="AQ913" s="210"/>
      <c r="AR913" s="231"/>
      <c r="AS913" s="15"/>
      <c r="AT913" s="232">
        <f t="shared" si="371"/>
        <v>0</v>
      </c>
      <c r="AU913" s="235">
        <f t="shared" si="372"/>
        <v>0</v>
      </c>
      <c r="AY913" s="210"/>
      <c r="AZ913" s="231"/>
      <c r="BA913" s="15"/>
      <c r="BB913" s="232">
        <f t="shared" si="359"/>
        <v>0</v>
      </c>
      <c r="BC913" s="235">
        <f t="shared" si="373"/>
        <v>0</v>
      </c>
      <c r="BG913" s="210"/>
      <c r="BH913" s="231"/>
      <c r="BI913" s="15"/>
      <c r="BJ913" s="232">
        <f t="shared" si="363"/>
        <v>0</v>
      </c>
      <c r="BK913" s="235">
        <f t="shared" si="374"/>
        <v>0</v>
      </c>
      <c r="BM913" s="109">
        <f t="shared" si="364"/>
        <v>-0.45178526163316129</v>
      </c>
      <c r="BN913" s="213"/>
      <c r="BR913" s="228"/>
      <c r="BS913" s="311"/>
      <c r="BT913" s="3"/>
      <c r="BU913" s="213"/>
      <c r="BV913" s="213"/>
      <c r="BW913" s="291"/>
    </row>
    <row r="914" spans="1:75" x14ac:dyDescent="0.2">
      <c r="A914" s="210"/>
      <c r="B914" s="211"/>
      <c r="C914" s="848" t="str">
        <f ca="1">IF(ISERR(AVERAGE(INDIRECT("B"&amp;(ROW()-INT($B$1/2))):INDIRECT("B"&amp;(ROW()+INT($B$1/2))))),"",AVERAGE(INDIRECT("B"&amp;(ROW()-INT($B$1/2))):INDIRECT("B"&amp;(ROW()+INT($B$1/2)))))</f>
        <v/>
      </c>
      <c r="D914" s="848">
        <f t="shared" si="358"/>
        <v>0</v>
      </c>
      <c r="E914" s="275"/>
      <c r="F914" s="15"/>
      <c r="G914" s="3"/>
      <c r="H914" s="3"/>
      <c r="I914" s="3"/>
      <c r="J914" s="3"/>
      <c r="K914" s="3"/>
      <c r="L914" s="554"/>
      <c r="M914" s="545"/>
      <c r="N914" s="546"/>
      <c r="O914" s="5"/>
      <c r="P914" s="216"/>
      <c r="Q914" s="217"/>
      <c r="R914" s="218"/>
      <c r="S914" s="219">
        <f t="shared" si="365"/>
        <v>0</v>
      </c>
      <c r="T914" s="220">
        <f t="shared" si="366"/>
        <v>0</v>
      </c>
      <c r="U914" s="214">
        <f t="shared" si="375"/>
        <v>0</v>
      </c>
      <c r="W914" s="221"/>
      <c r="X914" s="222"/>
      <c r="Y914" s="222"/>
      <c r="Z914" s="223"/>
      <c r="AA914" s="222"/>
      <c r="AB914" s="224"/>
      <c r="AC914" s="225"/>
      <c r="AD914" s="2">
        <f t="shared" si="360"/>
        <v>0</v>
      </c>
      <c r="AE914" s="2">
        <f t="shared" si="361"/>
        <v>0</v>
      </c>
      <c r="AF914" s="226"/>
      <c r="AG914" s="219">
        <f t="shared" si="367"/>
        <v>0</v>
      </c>
      <c r="AH914" s="234">
        <f t="shared" si="368"/>
        <v>0</v>
      </c>
      <c r="AI914" s="214">
        <f t="shared" si="376"/>
        <v>0</v>
      </c>
      <c r="AK914" s="229">
        <f t="shared" si="369"/>
        <v>0</v>
      </c>
      <c r="AL914" s="226"/>
      <c r="AM914" s="15"/>
      <c r="AN914" s="232" t="e">
        <f t="shared" si="370"/>
        <v>#DIV/0!</v>
      </c>
      <c r="AO914" s="214">
        <f t="shared" si="362"/>
        <v>0</v>
      </c>
      <c r="AQ914" s="210"/>
      <c r="AR914" s="231"/>
      <c r="AS914" s="15"/>
      <c r="AT914" s="232">
        <f t="shared" si="371"/>
        <v>0</v>
      </c>
      <c r="AU914" s="235">
        <f t="shared" si="372"/>
        <v>0</v>
      </c>
      <c r="AY914" s="210"/>
      <c r="AZ914" s="231"/>
      <c r="BA914" s="15"/>
      <c r="BB914" s="232">
        <f t="shared" si="359"/>
        <v>0</v>
      </c>
      <c r="BC914" s="235">
        <f t="shared" si="373"/>
        <v>0</v>
      </c>
      <c r="BG914" s="210"/>
      <c r="BH914" s="231"/>
      <c r="BI914" s="15"/>
      <c r="BJ914" s="232">
        <f t="shared" si="363"/>
        <v>0</v>
      </c>
      <c r="BK914" s="235">
        <f t="shared" si="374"/>
        <v>0</v>
      </c>
      <c r="BM914" s="109">
        <f t="shared" si="364"/>
        <v>-0.45361759913089805</v>
      </c>
      <c r="BN914" s="213"/>
      <c r="BR914" s="228"/>
      <c r="BS914" s="311"/>
      <c r="BT914" s="3"/>
      <c r="BU914" s="213"/>
      <c r="BV914" s="213"/>
      <c r="BW914" s="291"/>
    </row>
    <row r="915" spans="1:75" x14ac:dyDescent="0.2">
      <c r="A915" s="210"/>
      <c r="B915" s="211"/>
      <c r="C915" s="848" t="str">
        <f ca="1">IF(ISERR(AVERAGE(INDIRECT("B"&amp;(ROW()-INT($B$1/2))):INDIRECT("B"&amp;(ROW()+INT($B$1/2))))),"",AVERAGE(INDIRECT("B"&amp;(ROW()-INT($B$1/2))):INDIRECT("B"&amp;(ROW()+INT($B$1/2)))))</f>
        <v/>
      </c>
      <c r="D915" s="848">
        <f t="shared" si="358"/>
        <v>0</v>
      </c>
      <c r="E915" s="275"/>
      <c r="F915" s="15"/>
      <c r="G915" s="3"/>
      <c r="H915" s="3"/>
      <c r="I915" s="3"/>
      <c r="J915" s="3"/>
      <c r="K915" s="3"/>
      <c r="L915" s="554"/>
      <c r="M915" s="545"/>
      <c r="N915" s="546"/>
      <c r="O915" s="5"/>
      <c r="P915" s="216"/>
      <c r="Q915" s="217"/>
      <c r="R915" s="218"/>
      <c r="S915" s="219">
        <f t="shared" si="365"/>
        <v>0</v>
      </c>
      <c r="T915" s="220">
        <f t="shared" si="366"/>
        <v>0</v>
      </c>
      <c r="U915" s="214">
        <f t="shared" si="375"/>
        <v>0</v>
      </c>
      <c r="W915" s="221"/>
      <c r="X915" s="222"/>
      <c r="Y915" s="222"/>
      <c r="Z915" s="223"/>
      <c r="AA915" s="222"/>
      <c r="AB915" s="224"/>
      <c r="AC915" s="225"/>
      <c r="AD915" s="2">
        <f t="shared" si="360"/>
        <v>0</v>
      </c>
      <c r="AE915" s="2">
        <f t="shared" si="361"/>
        <v>0</v>
      </c>
      <c r="AF915" s="226"/>
      <c r="AG915" s="219">
        <f t="shared" si="367"/>
        <v>0</v>
      </c>
      <c r="AH915" s="234">
        <f t="shared" si="368"/>
        <v>0</v>
      </c>
      <c r="AI915" s="214">
        <f t="shared" si="376"/>
        <v>0</v>
      </c>
      <c r="AK915" s="229">
        <f t="shared" si="369"/>
        <v>0</v>
      </c>
      <c r="AL915" s="226"/>
      <c r="AM915" s="15"/>
      <c r="AN915" s="232" t="e">
        <f t="shared" si="370"/>
        <v>#DIV/0!</v>
      </c>
      <c r="AO915" s="214">
        <f t="shared" si="362"/>
        <v>0</v>
      </c>
      <c r="AQ915" s="210"/>
      <c r="AR915" s="231"/>
      <c r="AS915" s="15"/>
      <c r="AT915" s="232">
        <f t="shared" si="371"/>
        <v>0</v>
      </c>
      <c r="AU915" s="235">
        <f t="shared" si="372"/>
        <v>0</v>
      </c>
      <c r="AY915" s="210"/>
      <c r="AZ915" s="231"/>
      <c r="BA915" s="15"/>
      <c r="BB915" s="232">
        <f t="shared" si="359"/>
        <v>0</v>
      </c>
      <c r="BC915" s="235">
        <f t="shared" si="373"/>
        <v>0</v>
      </c>
      <c r="BG915" s="210"/>
      <c r="BH915" s="231"/>
      <c r="BI915" s="15"/>
      <c r="BJ915" s="232">
        <f t="shared" si="363"/>
        <v>0</v>
      </c>
      <c r="BK915" s="235">
        <f t="shared" si="374"/>
        <v>0</v>
      </c>
      <c r="BM915" s="109">
        <f t="shared" si="364"/>
        <v>-0.45544993662863481</v>
      </c>
      <c r="BN915" s="213"/>
      <c r="BR915" s="228"/>
      <c r="BS915" s="311"/>
      <c r="BT915" s="3"/>
      <c r="BU915" s="213"/>
      <c r="BV915" s="213"/>
      <c r="BW915" s="291"/>
    </row>
    <row r="916" spans="1:75" x14ac:dyDescent="0.2">
      <c r="A916" s="210"/>
      <c r="B916" s="211"/>
      <c r="C916" s="848" t="str">
        <f ca="1">IF(ISERR(AVERAGE(INDIRECT("B"&amp;(ROW()-INT($B$1/2))):INDIRECT("B"&amp;(ROW()+INT($B$1/2))))),"",AVERAGE(INDIRECT("B"&amp;(ROW()-INT($B$1/2))):INDIRECT("B"&amp;(ROW()+INT($B$1/2)))))</f>
        <v/>
      </c>
      <c r="D916" s="848">
        <f t="shared" si="358"/>
        <v>0</v>
      </c>
      <c r="E916" s="275"/>
      <c r="F916" s="15"/>
      <c r="G916" s="3"/>
      <c r="H916" s="3"/>
      <c r="I916" s="3"/>
      <c r="J916" s="3"/>
      <c r="K916" s="3"/>
      <c r="L916" s="554"/>
      <c r="M916" s="545"/>
      <c r="N916" s="546"/>
      <c r="O916" s="5"/>
      <c r="P916" s="216"/>
      <c r="Q916" s="217"/>
      <c r="R916" s="218"/>
      <c r="S916" s="219">
        <f t="shared" si="365"/>
        <v>0</v>
      </c>
      <c r="T916" s="220">
        <f t="shared" si="366"/>
        <v>0</v>
      </c>
      <c r="U916" s="214">
        <f t="shared" si="375"/>
        <v>0</v>
      </c>
      <c r="W916" s="221"/>
      <c r="X916" s="222"/>
      <c r="Y916" s="222"/>
      <c r="Z916" s="223"/>
      <c r="AA916" s="222"/>
      <c r="AB916" s="224"/>
      <c r="AC916" s="225"/>
      <c r="AD916" s="2">
        <f t="shared" si="360"/>
        <v>0</v>
      </c>
      <c r="AE916" s="2">
        <f t="shared" si="361"/>
        <v>0</v>
      </c>
      <c r="AF916" s="226"/>
      <c r="AG916" s="219">
        <f t="shared" si="367"/>
        <v>0</v>
      </c>
      <c r="AH916" s="234">
        <f t="shared" si="368"/>
        <v>0</v>
      </c>
      <c r="AI916" s="214">
        <f t="shared" si="376"/>
        <v>0</v>
      </c>
      <c r="AK916" s="229">
        <f t="shared" si="369"/>
        <v>0</v>
      </c>
      <c r="AL916" s="226"/>
      <c r="AM916" s="15"/>
      <c r="AN916" s="232" t="e">
        <f t="shared" si="370"/>
        <v>#DIV/0!</v>
      </c>
      <c r="AO916" s="214">
        <f t="shared" si="362"/>
        <v>0</v>
      </c>
      <c r="AQ916" s="210"/>
      <c r="AR916" s="231"/>
      <c r="AS916" s="15"/>
      <c r="AT916" s="232">
        <f t="shared" si="371"/>
        <v>0</v>
      </c>
      <c r="AU916" s="235">
        <f t="shared" si="372"/>
        <v>0</v>
      </c>
      <c r="AY916" s="210"/>
      <c r="AZ916" s="231"/>
      <c r="BA916" s="15"/>
      <c r="BB916" s="232">
        <f t="shared" si="359"/>
        <v>0</v>
      </c>
      <c r="BC916" s="235">
        <f t="shared" si="373"/>
        <v>0</v>
      </c>
      <c r="BG916" s="210"/>
      <c r="BH916" s="231"/>
      <c r="BI916" s="15"/>
      <c r="BJ916" s="232">
        <f t="shared" si="363"/>
        <v>0</v>
      </c>
      <c r="BK916" s="235">
        <f t="shared" si="374"/>
        <v>0</v>
      </c>
      <c r="BM916" s="109">
        <f t="shared" si="364"/>
        <v>-0.45728227412637157</v>
      </c>
      <c r="BN916" s="213"/>
      <c r="BR916" s="228"/>
      <c r="BS916" s="311"/>
      <c r="BT916" s="3"/>
      <c r="BU916" s="213"/>
      <c r="BV916" s="213"/>
      <c r="BW916" s="291"/>
    </row>
    <row r="917" spans="1:75" x14ac:dyDescent="0.2">
      <c r="A917" s="210"/>
      <c r="B917" s="211"/>
      <c r="C917" s="848" t="str">
        <f ca="1">IF(ISERR(AVERAGE(INDIRECT("B"&amp;(ROW()-INT($B$1/2))):INDIRECT("B"&amp;(ROW()+INT($B$1/2))))),"",AVERAGE(INDIRECT("B"&amp;(ROW()-INT($B$1/2))):INDIRECT("B"&amp;(ROW()+INT($B$1/2)))))</f>
        <v/>
      </c>
      <c r="D917" s="848">
        <f t="shared" si="358"/>
        <v>0</v>
      </c>
      <c r="E917" s="275"/>
      <c r="F917" s="15"/>
      <c r="G917" s="3"/>
      <c r="H917" s="3"/>
      <c r="I917" s="3"/>
      <c r="J917" s="3"/>
      <c r="K917" s="3"/>
      <c r="L917" s="554"/>
      <c r="M917" s="545"/>
      <c r="N917" s="546"/>
      <c r="O917" s="5"/>
      <c r="P917" s="216"/>
      <c r="Q917" s="217"/>
      <c r="R917" s="218"/>
      <c r="S917" s="219">
        <f t="shared" si="365"/>
        <v>0</v>
      </c>
      <c r="T917" s="220">
        <f t="shared" si="366"/>
        <v>0</v>
      </c>
      <c r="U917" s="214">
        <f t="shared" si="375"/>
        <v>0</v>
      </c>
      <c r="W917" s="221"/>
      <c r="X917" s="222"/>
      <c r="Y917" s="222"/>
      <c r="Z917" s="223"/>
      <c r="AA917" s="222"/>
      <c r="AB917" s="224"/>
      <c r="AC917" s="225"/>
      <c r="AD917" s="2">
        <f t="shared" si="360"/>
        <v>0</v>
      </c>
      <c r="AE917" s="2">
        <f t="shared" si="361"/>
        <v>0</v>
      </c>
      <c r="AF917" s="226"/>
      <c r="AG917" s="219">
        <f t="shared" si="367"/>
        <v>0</v>
      </c>
      <c r="AH917" s="234">
        <f t="shared" si="368"/>
        <v>0</v>
      </c>
      <c r="AI917" s="214">
        <f t="shared" si="376"/>
        <v>0</v>
      </c>
      <c r="AK917" s="229">
        <f t="shared" si="369"/>
        <v>0</v>
      </c>
      <c r="AL917" s="226"/>
      <c r="AM917" s="15"/>
      <c r="AN917" s="232" t="e">
        <f t="shared" si="370"/>
        <v>#DIV/0!</v>
      </c>
      <c r="AO917" s="214">
        <f t="shared" si="362"/>
        <v>0</v>
      </c>
      <c r="AQ917" s="210"/>
      <c r="AR917" s="231"/>
      <c r="AS917" s="15"/>
      <c r="AT917" s="232">
        <f t="shared" si="371"/>
        <v>0</v>
      </c>
      <c r="AU917" s="235">
        <f t="shared" si="372"/>
        <v>0</v>
      </c>
      <c r="AY917" s="210"/>
      <c r="AZ917" s="231"/>
      <c r="BA917" s="15"/>
      <c r="BB917" s="232">
        <f t="shared" si="359"/>
        <v>0</v>
      </c>
      <c r="BC917" s="235">
        <f t="shared" si="373"/>
        <v>0</v>
      </c>
      <c r="BG917" s="210"/>
      <c r="BH917" s="231"/>
      <c r="BI917" s="15"/>
      <c r="BJ917" s="232">
        <f t="shared" si="363"/>
        <v>0</v>
      </c>
      <c r="BK917" s="235">
        <f t="shared" si="374"/>
        <v>0</v>
      </c>
      <c r="BM917" s="109">
        <f t="shared" si="364"/>
        <v>-0.45911461162410833</v>
      </c>
      <c r="BN917" s="213"/>
      <c r="BR917" s="228"/>
      <c r="BS917" s="311"/>
      <c r="BT917" s="3"/>
      <c r="BU917" s="213"/>
      <c r="BV917" s="213"/>
      <c r="BW917" s="291"/>
    </row>
    <row r="918" spans="1:75" x14ac:dyDescent="0.2">
      <c r="A918" s="210"/>
      <c r="B918" s="211"/>
      <c r="C918" s="848" t="str">
        <f ca="1">IF(ISERR(AVERAGE(INDIRECT("B"&amp;(ROW()-INT($B$1/2))):INDIRECT("B"&amp;(ROW()+INT($B$1/2))))),"",AVERAGE(INDIRECT("B"&amp;(ROW()-INT($B$1/2))):INDIRECT("B"&amp;(ROW()+INT($B$1/2)))))</f>
        <v/>
      </c>
      <c r="D918" s="848">
        <f t="shared" si="358"/>
        <v>0</v>
      </c>
      <c r="E918" s="275"/>
      <c r="F918" s="15"/>
      <c r="G918" s="3"/>
      <c r="H918" s="3"/>
      <c r="I918" s="3"/>
      <c r="J918" s="3"/>
      <c r="K918" s="3"/>
      <c r="L918" s="554"/>
      <c r="M918" s="545"/>
      <c r="N918" s="546"/>
      <c r="O918" s="5"/>
      <c r="P918" s="216"/>
      <c r="Q918" s="217"/>
      <c r="R918" s="218"/>
      <c r="S918" s="219">
        <f t="shared" si="365"/>
        <v>0</v>
      </c>
      <c r="T918" s="220">
        <f t="shared" si="366"/>
        <v>0</v>
      </c>
      <c r="U918" s="214">
        <f t="shared" si="375"/>
        <v>0</v>
      </c>
      <c r="W918" s="221"/>
      <c r="X918" s="222"/>
      <c r="Y918" s="222"/>
      <c r="Z918" s="223"/>
      <c r="AA918" s="222"/>
      <c r="AB918" s="224"/>
      <c r="AC918" s="225"/>
      <c r="AD918" s="2">
        <f t="shared" si="360"/>
        <v>0</v>
      </c>
      <c r="AE918" s="2">
        <f t="shared" si="361"/>
        <v>0</v>
      </c>
      <c r="AF918" s="226"/>
      <c r="AG918" s="219">
        <f t="shared" si="367"/>
        <v>0</v>
      </c>
      <c r="AH918" s="234">
        <f t="shared" si="368"/>
        <v>0</v>
      </c>
      <c r="AI918" s="214">
        <f t="shared" si="376"/>
        <v>0</v>
      </c>
      <c r="AK918" s="229">
        <f t="shared" si="369"/>
        <v>0</v>
      </c>
      <c r="AL918" s="226"/>
      <c r="AM918" s="15"/>
      <c r="AN918" s="232" t="e">
        <f t="shared" si="370"/>
        <v>#DIV/0!</v>
      </c>
      <c r="AO918" s="214">
        <f t="shared" si="362"/>
        <v>0</v>
      </c>
      <c r="AQ918" s="210"/>
      <c r="AR918" s="231"/>
      <c r="AS918" s="15"/>
      <c r="AT918" s="232">
        <f t="shared" si="371"/>
        <v>0</v>
      </c>
      <c r="AU918" s="235">
        <f t="shared" si="372"/>
        <v>0</v>
      </c>
      <c r="AY918" s="210"/>
      <c r="AZ918" s="231"/>
      <c r="BA918" s="15"/>
      <c r="BB918" s="232">
        <f t="shared" si="359"/>
        <v>0</v>
      </c>
      <c r="BC918" s="235">
        <f t="shared" si="373"/>
        <v>0</v>
      </c>
      <c r="BG918" s="210"/>
      <c r="BH918" s="231"/>
      <c r="BI918" s="15"/>
      <c r="BJ918" s="232">
        <f t="shared" si="363"/>
        <v>0</v>
      </c>
      <c r="BK918" s="235">
        <f t="shared" si="374"/>
        <v>0</v>
      </c>
      <c r="BM918" s="109">
        <f t="shared" si="364"/>
        <v>-0.46094694912184508</v>
      </c>
      <c r="BN918" s="213"/>
      <c r="BR918" s="228"/>
      <c r="BS918" s="311"/>
      <c r="BT918" s="3"/>
      <c r="BU918" s="213"/>
      <c r="BV918" s="213"/>
      <c r="BW918" s="291"/>
    </row>
    <row r="919" spans="1:75" x14ac:dyDescent="0.2">
      <c r="A919" s="210"/>
      <c r="B919" s="211"/>
      <c r="C919" s="848" t="str">
        <f ca="1">IF(ISERR(AVERAGE(INDIRECT("B"&amp;(ROW()-INT($B$1/2))):INDIRECT("B"&amp;(ROW()+INT($B$1/2))))),"",AVERAGE(INDIRECT("B"&amp;(ROW()-INT($B$1/2))):INDIRECT("B"&amp;(ROW()+INT($B$1/2)))))</f>
        <v/>
      </c>
      <c r="D919" s="848">
        <f t="shared" si="358"/>
        <v>0</v>
      </c>
      <c r="E919" s="275"/>
      <c r="F919" s="15"/>
      <c r="G919" s="3"/>
      <c r="H919" s="3"/>
      <c r="I919" s="3"/>
      <c r="J919" s="3"/>
      <c r="K919" s="3"/>
      <c r="L919" s="554"/>
      <c r="M919" s="545"/>
      <c r="N919" s="546"/>
      <c r="O919" s="5"/>
      <c r="P919" s="216"/>
      <c r="Q919" s="217"/>
      <c r="R919" s="218"/>
      <c r="S919" s="219">
        <f t="shared" si="365"/>
        <v>0</v>
      </c>
      <c r="T919" s="220">
        <f t="shared" si="366"/>
        <v>0</v>
      </c>
      <c r="U919" s="214">
        <f t="shared" si="375"/>
        <v>0</v>
      </c>
      <c r="W919" s="221"/>
      <c r="X919" s="222"/>
      <c r="Y919" s="222"/>
      <c r="Z919" s="223"/>
      <c r="AA919" s="222"/>
      <c r="AB919" s="224"/>
      <c r="AC919" s="225"/>
      <c r="AD919" s="2">
        <f t="shared" si="360"/>
        <v>0</v>
      </c>
      <c r="AE919" s="2">
        <f t="shared" si="361"/>
        <v>0</v>
      </c>
      <c r="AF919" s="226"/>
      <c r="AG919" s="219">
        <f t="shared" si="367"/>
        <v>0</v>
      </c>
      <c r="AH919" s="234">
        <f t="shared" si="368"/>
        <v>0</v>
      </c>
      <c r="AI919" s="214">
        <f t="shared" si="376"/>
        <v>0</v>
      </c>
      <c r="AK919" s="229">
        <f t="shared" si="369"/>
        <v>0</v>
      </c>
      <c r="AL919" s="226"/>
      <c r="AM919" s="15"/>
      <c r="AN919" s="232" t="e">
        <f t="shared" si="370"/>
        <v>#DIV/0!</v>
      </c>
      <c r="AO919" s="214">
        <f t="shared" si="362"/>
        <v>0</v>
      </c>
      <c r="AQ919" s="210"/>
      <c r="AR919" s="231"/>
      <c r="AS919" s="15"/>
      <c r="AT919" s="232">
        <f t="shared" si="371"/>
        <v>0</v>
      </c>
      <c r="AU919" s="235">
        <f t="shared" si="372"/>
        <v>0</v>
      </c>
      <c r="AY919" s="210"/>
      <c r="AZ919" s="231"/>
      <c r="BA919" s="15"/>
      <c r="BB919" s="232">
        <f t="shared" si="359"/>
        <v>0</v>
      </c>
      <c r="BC919" s="235">
        <f t="shared" si="373"/>
        <v>0</v>
      </c>
      <c r="BG919" s="210"/>
      <c r="BH919" s="231"/>
      <c r="BI919" s="15"/>
      <c r="BJ919" s="232">
        <f t="shared" si="363"/>
        <v>0</v>
      </c>
      <c r="BK919" s="235">
        <f t="shared" si="374"/>
        <v>0</v>
      </c>
      <c r="BM919" s="109">
        <f t="shared" si="364"/>
        <v>-0.46277928661958184</v>
      </c>
      <c r="BN919" s="213"/>
      <c r="BR919" s="228"/>
      <c r="BS919" s="311"/>
      <c r="BT919" s="3"/>
      <c r="BU919" s="213"/>
      <c r="BV919" s="213"/>
      <c r="BW919" s="291"/>
    </row>
    <row r="920" spans="1:75" x14ac:dyDescent="0.2">
      <c r="A920" s="210"/>
      <c r="B920" s="211"/>
      <c r="C920" s="848" t="str">
        <f ca="1">IF(ISERR(AVERAGE(INDIRECT("B"&amp;(ROW()-INT($B$1/2))):INDIRECT("B"&amp;(ROW()+INT($B$1/2))))),"",AVERAGE(INDIRECT("B"&amp;(ROW()-INT($B$1/2))):INDIRECT("B"&amp;(ROW()+INT($B$1/2)))))</f>
        <v/>
      </c>
      <c r="D920" s="848">
        <f t="shared" si="358"/>
        <v>0</v>
      </c>
      <c r="E920" s="275"/>
      <c r="F920" s="15"/>
      <c r="G920" s="3"/>
      <c r="H920" s="3"/>
      <c r="I920" s="3"/>
      <c r="J920" s="3"/>
      <c r="K920" s="3"/>
      <c r="L920" s="554"/>
      <c r="M920" s="545"/>
      <c r="N920" s="546"/>
      <c r="O920" s="5"/>
      <c r="P920" s="216"/>
      <c r="Q920" s="217"/>
      <c r="R920" s="218"/>
      <c r="S920" s="219">
        <f t="shared" si="365"/>
        <v>0</v>
      </c>
      <c r="T920" s="220">
        <f t="shared" si="366"/>
        <v>0</v>
      </c>
      <c r="U920" s="214">
        <f t="shared" si="375"/>
        <v>0</v>
      </c>
      <c r="W920" s="221"/>
      <c r="X920" s="222"/>
      <c r="Y920" s="222"/>
      <c r="Z920" s="223"/>
      <c r="AA920" s="222"/>
      <c r="AB920" s="224"/>
      <c r="AC920" s="225"/>
      <c r="AD920" s="2">
        <f t="shared" si="360"/>
        <v>0</v>
      </c>
      <c r="AE920" s="2">
        <f t="shared" si="361"/>
        <v>0</v>
      </c>
      <c r="AF920" s="226"/>
      <c r="AG920" s="219">
        <f t="shared" si="367"/>
        <v>0</v>
      </c>
      <c r="AH920" s="234">
        <f t="shared" si="368"/>
        <v>0</v>
      </c>
      <c r="AI920" s="214">
        <f t="shared" si="376"/>
        <v>0</v>
      </c>
      <c r="AK920" s="229">
        <f t="shared" si="369"/>
        <v>0</v>
      </c>
      <c r="AL920" s="226"/>
      <c r="AM920" s="15"/>
      <c r="AN920" s="232" t="e">
        <f t="shared" si="370"/>
        <v>#DIV/0!</v>
      </c>
      <c r="AO920" s="214">
        <f t="shared" si="362"/>
        <v>0</v>
      </c>
      <c r="AQ920" s="210"/>
      <c r="AR920" s="231"/>
      <c r="AS920" s="15"/>
      <c r="AT920" s="232">
        <f t="shared" si="371"/>
        <v>0</v>
      </c>
      <c r="AU920" s="235">
        <f t="shared" si="372"/>
        <v>0</v>
      </c>
      <c r="AY920" s="210"/>
      <c r="AZ920" s="231"/>
      <c r="BA920" s="15"/>
      <c r="BB920" s="232">
        <f t="shared" si="359"/>
        <v>0</v>
      </c>
      <c r="BC920" s="235">
        <f t="shared" si="373"/>
        <v>0</v>
      </c>
      <c r="BG920" s="210"/>
      <c r="BH920" s="231"/>
      <c r="BI920" s="15"/>
      <c r="BJ920" s="232">
        <f t="shared" si="363"/>
        <v>0</v>
      </c>
      <c r="BK920" s="235">
        <f t="shared" si="374"/>
        <v>0</v>
      </c>
      <c r="BM920" s="109">
        <f t="shared" si="364"/>
        <v>-0.4646116241173186</v>
      </c>
      <c r="BN920" s="213"/>
      <c r="BR920" s="228"/>
      <c r="BS920" s="311"/>
      <c r="BT920" s="3"/>
      <c r="BU920" s="213"/>
      <c r="BV920" s="213"/>
      <c r="BW920" s="291"/>
    </row>
    <row r="921" spans="1:75" x14ac:dyDescent="0.2">
      <c r="A921" s="210"/>
      <c r="B921" s="211"/>
      <c r="C921" s="848" t="str">
        <f ca="1">IF(ISERR(AVERAGE(INDIRECT("B"&amp;(ROW()-INT($B$1/2))):INDIRECT("B"&amp;(ROW()+INT($B$1/2))))),"",AVERAGE(INDIRECT("B"&amp;(ROW()-INT($B$1/2))):INDIRECT("B"&amp;(ROW()+INT($B$1/2)))))</f>
        <v/>
      </c>
      <c r="D921" s="848">
        <f t="shared" si="358"/>
        <v>0</v>
      </c>
      <c r="E921" s="275"/>
      <c r="F921" s="15"/>
      <c r="G921" s="3"/>
      <c r="H921" s="3"/>
      <c r="I921" s="3"/>
      <c r="J921" s="3"/>
      <c r="K921" s="3"/>
      <c r="L921" s="554"/>
      <c r="M921" s="545"/>
      <c r="N921" s="546"/>
      <c r="O921" s="5"/>
      <c r="P921" s="216"/>
      <c r="Q921" s="217"/>
      <c r="R921" s="218"/>
      <c r="S921" s="219">
        <f t="shared" si="365"/>
        <v>0</v>
      </c>
      <c r="T921" s="220">
        <f t="shared" si="366"/>
        <v>0</v>
      </c>
      <c r="U921" s="214">
        <f t="shared" si="375"/>
        <v>0</v>
      </c>
      <c r="W921" s="221"/>
      <c r="X921" s="222"/>
      <c r="Y921" s="222"/>
      <c r="Z921" s="223"/>
      <c r="AA921" s="222"/>
      <c r="AB921" s="224"/>
      <c r="AC921" s="225"/>
      <c r="AD921" s="2">
        <f t="shared" si="360"/>
        <v>0</v>
      </c>
      <c r="AE921" s="2">
        <f t="shared" si="361"/>
        <v>0</v>
      </c>
      <c r="AF921" s="226"/>
      <c r="AG921" s="219">
        <f t="shared" si="367"/>
        <v>0</v>
      </c>
      <c r="AH921" s="234">
        <f t="shared" si="368"/>
        <v>0</v>
      </c>
      <c r="AI921" s="214">
        <f t="shared" si="376"/>
        <v>0</v>
      </c>
      <c r="AK921" s="229">
        <f t="shared" si="369"/>
        <v>0</v>
      </c>
      <c r="AL921" s="226"/>
      <c r="AM921" s="15"/>
      <c r="AN921" s="232" t="e">
        <f t="shared" si="370"/>
        <v>#DIV/0!</v>
      </c>
      <c r="AO921" s="214">
        <f t="shared" si="362"/>
        <v>0</v>
      </c>
      <c r="AQ921" s="210"/>
      <c r="AR921" s="231"/>
      <c r="AS921" s="15"/>
      <c r="AT921" s="232">
        <f t="shared" si="371"/>
        <v>0</v>
      </c>
      <c r="AU921" s="235">
        <f t="shared" si="372"/>
        <v>0</v>
      </c>
      <c r="AY921" s="210"/>
      <c r="AZ921" s="231"/>
      <c r="BA921" s="15"/>
      <c r="BB921" s="232">
        <f t="shared" si="359"/>
        <v>0</v>
      </c>
      <c r="BC921" s="235">
        <f t="shared" si="373"/>
        <v>0</v>
      </c>
      <c r="BG921" s="210"/>
      <c r="BH921" s="231"/>
      <c r="BI921" s="15"/>
      <c r="BJ921" s="232">
        <f t="shared" si="363"/>
        <v>0</v>
      </c>
      <c r="BK921" s="235">
        <f t="shared" si="374"/>
        <v>0</v>
      </c>
      <c r="BM921" s="109">
        <f t="shared" si="364"/>
        <v>-0.46644396161505536</v>
      </c>
      <c r="BN921" s="213"/>
      <c r="BR921" s="228"/>
      <c r="BS921" s="311"/>
      <c r="BT921" s="3"/>
      <c r="BU921" s="213"/>
      <c r="BV921" s="213"/>
      <c r="BW921" s="291"/>
    </row>
    <row r="922" spans="1:75" x14ac:dyDescent="0.2">
      <c r="A922" s="210"/>
      <c r="B922" s="211"/>
      <c r="C922" s="848" t="str">
        <f ca="1">IF(ISERR(AVERAGE(INDIRECT("B"&amp;(ROW()-INT($B$1/2))):INDIRECT("B"&amp;(ROW()+INT($B$1/2))))),"",AVERAGE(INDIRECT("B"&amp;(ROW()-INT($B$1/2))):INDIRECT("B"&amp;(ROW()+INT($B$1/2)))))</f>
        <v/>
      </c>
      <c r="D922" s="848">
        <f t="shared" si="358"/>
        <v>0</v>
      </c>
      <c r="E922" s="275"/>
      <c r="F922" s="15"/>
      <c r="G922" s="3"/>
      <c r="H922" s="3"/>
      <c r="I922" s="3"/>
      <c r="J922" s="3"/>
      <c r="K922" s="3"/>
      <c r="L922" s="554"/>
      <c r="M922" s="545"/>
      <c r="N922" s="546"/>
      <c r="O922" s="5"/>
      <c r="P922" s="216"/>
      <c r="Q922" s="217"/>
      <c r="R922" s="218"/>
      <c r="S922" s="219">
        <f t="shared" si="365"/>
        <v>0</v>
      </c>
      <c r="T922" s="220">
        <f t="shared" si="366"/>
        <v>0</v>
      </c>
      <c r="U922" s="214">
        <f t="shared" si="375"/>
        <v>0</v>
      </c>
      <c r="W922" s="221"/>
      <c r="X922" s="222"/>
      <c r="Y922" s="222"/>
      <c r="Z922" s="223"/>
      <c r="AA922" s="222"/>
      <c r="AB922" s="224"/>
      <c r="AC922" s="225"/>
      <c r="AD922" s="2">
        <f t="shared" si="360"/>
        <v>0</v>
      </c>
      <c r="AE922" s="2">
        <f t="shared" si="361"/>
        <v>0</v>
      </c>
      <c r="AF922" s="226"/>
      <c r="AG922" s="219">
        <f t="shared" si="367"/>
        <v>0</v>
      </c>
      <c r="AH922" s="234">
        <f t="shared" si="368"/>
        <v>0</v>
      </c>
      <c r="AI922" s="214">
        <f t="shared" si="376"/>
        <v>0</v>
      </c>
      <c r="AK922" s="229">
        <f t="shared" si="369"/>
        <v>0</v>
      </c>
      <c r="AL922" s="226"/>
      <c r="AM922" s="15"/>
      <c r="AN922" s="232" t="e">
        <f t="shared" si="370"/>
        <v>#DIV/0!</v>
      </c>
      <c r="AO922" s="214">
        <f t="shared" si="362"/>
        <v>0</v>
      </c>
      <c r="AQ922" s="210"/>
      <c r="AR922" s="231"/>
      <c r="AS922" s="15"/>
      <c r="AT922" s="232">
        <f t="shared" si="371"/>
        <v>0</v>
      </c>
      <c r="AU922" s="235">
        <f t="shared" si="372"/>
        <v>0</v>
      </c>
      <c r="AY922" s="210"/>
      <c r="AZ922" s="231"/>
      <c r="BA922" s="15"/>
      <c r="BB922" s="232">
        <f t="shared" si="359"/>
        <v>0</v>
      </c>
      <c r="BC922" s="235">
        <f t="shared" si="373"/>
        <v>0</v>
      </c>
      <c r="BG922" s="210"/>
      <c r="BH922" s="231"/>
      <c r="BI922" s="15"/>
      <c r="BJ922" s="232">
        <f t="shared" si="363"/>
        <v>0</v>
      </c>
      <c r="BK922" s="235">
        <f t="shared" si="374"/>
        <v>0</v>
      </c>
      <c r="BM922" s="109">
        <f t="shared" si="364"/>
        <v>-0.46827629911279212</v>
      </c>
      <c r="BN922" s="213"/>
      <c r="BR922" s="228"/>
      <c r="BS922" s="311"/>
      <c r="BT922" s="3"/>
      <c r="BU922" s="213"/>
      <c r="BV922" s="213"/>
      <c r="BW922" s="291"/>
    </row>
    <row r="923" spans="1:75" x14ac:dyDescent="0.2">
      <c r="A923" s="210"/>
      <c r="B923" s="211"/>
      <c r="C923" s="848" t="str">
        <f ca="1">IF(ISERR(AVERAGE(INDIRECT("B"&amp;(ROW()-INT($B$1/2))):INDIRECT("B"&amp;(ROW()+INT($B$1/2))))),"",AVERAGE(INDIRECT("B"&amp;(ROW()-INT($B$1/2))):INDIRECT("B"&amp;(ROW()+INT($B$1/2)))))</f>
        <v/>
      </c>
      <c r="D923" s="848">
        <f t="shared" si="358"/>
        <v>0</v>
      </c>
      <c r="E923" s="275"/>
      <c r="F923" s="15"/>
      <c r="G923" s="3"/>
      <c r="H923" s="3"/>
      <c r="I923" s="3"/>
      <c r="J923" s="3"/>
      <c r="K923" s="3"/>
      <c r="L923" s="554"/>
      <c r="M923" s="545"/>
      <c r="N923" s="546"/>
      <c r="O923" s="5"/>
      <c r="P923" s="216"/>
      <c r="Q923" s="217"/>
      <c r="R923" s="218"/>
      <c r="S923" s="219">
        <f t="shared" si="365"/>
        <v>0</v>
      </c>
      <c r="T923" s="220">
        <f t="shared" si="366"/>
        <v>0</v>
      </c>
      <c r="U923" s="214">
        <f t="shared" si="375"/>
        <v>0</v>
      </c>
      <c r="W923" s="221"/>
      <c r="X923" s="222"/>
      <c r="Y923" s="222"/>
      <c r="Z923" s="223"/>
      <c r="AA923" s="222"/>
      <c r="AB923" s="224"/>
      <c r="AC923" s="225"/>
      <c r="AD923" s="2">
        <f t="shared" si="360"/>
        <v>0</v>
      </c>
      <c r="AE923" s="2">
        <f t="shared" si="361"/>
        <v>0</v>
      </c>
      <c r="AF923" s="226"/>
      <c r="AG923" s="219">
        <f t="shared" si="367"/>
        <v>0</v>
      </c>
      <c r="AH923" s="234">
        <f t="shared" si="368"/>
        <v>0</v>
      </c>
      <c r="AI923" s="214">
        <f t="shared" si="376"/>
        <v>0</v>
      </c>
      <c r="AK923" s="229">
        <f t="shared" si="369"/>
        <v>0</v>
      </c>
      <c r="AL923" s="226"/>
      <c r="AM923" s="15"/>
      <c r="AN923" s="232" t="e">
        <f t="shared" si="370"/>
        <v>#DIV/0!</v>
      </c>
      <c r="AO923" s="214">
        <f t="shared" si="362"/>
        <v>0</v>
      </c>
      <c r="AQ923" s="210"/>
      <c r="AR923" s="231"/>
      <c r="AS923" s="15"/>
      <c r="AT923" s="232">
        <f t="shared" si="371"/>
        <v>0</v>
      </c>
      <c r="AU923" s="235">
        <f t="shared" si="372"/>
        <v>0</v>
      </c>
      <c r="AY923" s="210"/>
      <c r="AZ923" s="231"/>
      <c r="BA923" s="15"/>
      <c r="BB923" s="232">
        <f t="shared" si="359"/>
        <v>0</v>
      </c>
      <c r="BC923" s="235">
        <f t="shared" si="373"/>
        <v>0</v>
      </c>
      <c r="BG923" s="210"/>
      <c r="BH923" s="231"/>
      <c r="BI923" s="15"/>
      <c r="BJ923" s="232">
        <f t="shared" si="363"/>
        <v>0</v>
      </c>
      <c r="BK923" s="235">
        <f t="shared" si="374"/>
        <v>0</v>
      </c>
      <c r="BM923" s="109">
        <f t="shared" si="364"/>
        <v>-0.47010863661052887</v>
      </c>
      <c r="BN923" s="213"/>
      <c r="BR923" s="228"/>
      <c r="BS923" s="311"/>
      <c r="BT923" s="3"/>
      <c r="BU923" s="213"/>
      <c r="BV923" s="213"/>
      <c r="BW923" s="291"/>
    </row>
    <row r="924" spans="1:75" x14ac:dyDescent="0.2">
      <c r="A924" s="210"/>
      <c r="B924" s="211"/>
      <c r="C924" s="848" t="str">
        <f ca="1">IF(ISERR(AVERAGE(INDIRECT("B"&amp;(ROW()-INT($B$1/2))):INDIRECT("B"&amp;(ROW()+INT($B$1/2))))),"",AVERAGE(INDIRECT("B"&amp;(ROW()-INT($B$1/2))):INDIRECT("B"&amp;(ROW()+INT($B$1/2)))))</f>
        <v/>
      </c>
      <c r="D924" s="848">
        <f t="shared" si="358"/>
        <v>0</v>
      </c>
      <c r="E924" s="275"/>
      <c r="F924" s="15"/>
      <c r="G924" s="3"/>
      <c r="H924" s="3"/>
      <c r="I924" s="3"/>
      <c r="J924" s="3"/>
      <c r="K924" s="3"/>
      <c r="L924" s="554"/>
      <c r="M924" s="545"/>
      <c r="N924" s="546"/>
      <c r="O924" s="5"/>
      <c r="P924" s="216"/>
      <c r="Q924" s="217"/>
      <c r="R924" s="218"/>
      <c r="S924" s="219">
        <f t="shared" si="365"/>
        <v>0</v>
      </c>
      <c r="T924" s="220">
        <f t="shared" si="366"/>
        <v>0</v>
      </c>
      <c r="U924" s="214">
        <f t="shared" si="375"/>
        <v>0</v>
      </c>
      <c r="W924" s="221"/>
      <c r="X924" s="222"/>
      <c r="Y924" s="222"/>
      <c r="Z924" s="223"/>
      <c r="AA924" s="222"/>
      <c r="AB924" s="224"/>
      <c r="AC924" s="225"/>
      <c r="AD924" s="2">
        <f t="shared" si="360"/>
        <v>0</v>
      </c>
      <c r="AE924" s="2">
        <f t="shared" si="361"/>
        <v>0</v>
      </c>
      <c r="AF924" s="226"/>
      <c r="AG924" s="219">
        <f t="shared" si="367"/>
        <v>0</v>
      </c>
      <c r="AH924" s="234">
        <f t="shared" si="368"/>
        <v>0</v>
      </c>
      <c r="AI924" s="214">
        <f t="shared" si="376"/>
        <v>0</v>
      </c>
      <c r="AK924" s="229">
        <f t="shared" si="369"/>
        <v>0</v>
      </c>
      <c r="AL924" s="226"/>
      <c r="AM924" s="15"/>
      <c r="AN924" s="232" t="e">
        <f t="shared" si="370"/>
        <v>#DIV/0!</v>
      </c>
      <c r="AO924" s="214">
        <f t="shared" si="362"/>
        <v>0</v>
      </c>
      <c r="AQ924" s="210"/>
      <c r="AR924" s="231"/>
      <c r="AS924" s="15"/>
      <c r="AT924" s="232">
        <f t="shared" si="371"/>
        <v>0</v>
      </c>
      <c r="AU924" s="235">
        <f t="shared" si="372"/>
        <v>0</v>
      </c>
      <c r="AY924" s="210"/>
      <c r="AZ924" s="231"/>
      <c r="BA924" s="15"/>
      <c r="BB924" s="232">
        <f t="shared" si="359"/>
        <v>0</v>
      </c>
      <c r="BC924" s="235">
        <f t="shared" si="373"/>
        <v>0</v>
      </c>
      <c r="BG924" s="210"/>
      <c r="BH924" s="231"/>
      <c r="BI924" s="15"/>
      <c r="BJ924" s="232">
        <f t="shared" si="363"/>
        <v>0</v>
      </c>
      <c r="BK924" s="235">
        <f t="shared" si="374"/>
        <v>0</v>
      </c>
      <c r="BM924" s="109">
        <f t="shared" si="364"/>
        <v>-0.47194097410826563</v>
      </c>
      <c r="BN924" s="213"/>
      <c r="BR924" s="228"/>
      <c r="BS924" s="311"/>
      <c r="BT924" s="3"/>
      <c r="BU924" s="213"/>
      <c r="BV924" s="213"/>
      <c r="BW924" s="291"/>
    </row>
    <row r="925" spans="1:75" x14ac:dyDescent="0.2">
      <c r="A925" s="210"/>
      <c r="B925" s="211"/>
      <c r="C925" s="848" t="str">
        <f ca="1">IF(ISERR(AVERAGE(INDIRECT("B"&amp;(ROW()-INT($B$1/2))):INDIRECT("B"&amp;(ROW()+INT($B$1/2))))),"",AVERAGE(INDIRECT("B"&amp;(ROW()-INT($B$1/2))):INDIRECT("B"&amp;(ROW()+INT($B$1/2)))))</f>
        <v/>
      </c>
      <c r="D925" s="848">
        <f t="shared" si="358"/>
        <v>0</v>
      </c>
      <c r="E925" s="275"/>
      <c r="F925" s="15"/>
      <c r="G925" s="3"/>
      <c r="H925" s="3"/>
      <c r="I925" s="3"/>
      <c r="J925" s="3"/>
      <c r="K925" s="3"/>
      <c r="L925" s="554"/>
      <c r="M925" s="545"/>
      <c r="N925" s="546"/>
      <c r="O925" s="5"/>
      <c r="P925" s="216"/>
      <c r="Q925" s="217"/>
      <c r="R925" s="218"/>
      <c r="S925" s="219">
        <f t="shared" si="365"/>
        <v>0</v>
      </c>
      <c r="T925" s="220">
        <f t="shared" si="366"/>
        <v>0</v>
      </c>
      <c r="U925" s="214">
        <f t="shared" si="375"/>
        <v>0</v>
      </c>
      <c r="W925" s="221"/>
      <c r="X925" s="222"/>
      <c r="Y925" s="222"/>
      <c r="Z925" s="223"/>
      <c r="AA925" s="222"/>
      <c r="AB925" s="224"/>
      <c r="AC925" s="225"/>
      <c r="AD925" s="2">
        <f t="shared" si="360"/>
        <v>0</v>
      </c>
      <c r="AE925" s="2">
        <f t="shared" si="361"/>
        <v>0</v>
      </c>
      <c r="AF925" s="226"/>
      <c r="AG925" s="219">
        <f t="shared" si="367"/>
        <v>0</v>
      </c>
      <c r="AH925" s="234">
        <f t="shared" si="368"/>
        <v>0</v>
      </c>
      <c r="AI925" s="214">
        <f t="shared" si="376"/>
        <v>0</v>
      </c>
      <c r="AK925" s="229">
        <f t="shared" si="369"/>
        <v>0</v>
      </c>
      <c r="AL925" s="226"/>
      <c r="AM925" s="15"/>
      <c r="AN925" s="232" t="e">
        <f t="shared" si="370"/>
        <v>#DIV/0!</v>
      </c>
      <c r="AO925" s="214">
        <f t="shared" si="362"/>
        <v>0</v>
      </c>
      <c r="AQ925" s="210"/>
      <c r="AR925" s="231"/>
      <c r="AS925" s="15"/>
      <c r="AT925" s="232">
        <f t="shared" si="371"/>
        <v>0</v>
      </c>
      <c r="AU925" s="235">
        <f t="shared" si="372"/>
        <v>0</v>
      </c>
      <c r="AY925" s="210"/>
      <c r="AZ925" s="231"/>
      <c r="BA925" s="15"/>
      <c r="BB925" s="232">
        <f t="shared" si="359"/>
        <v>0</v>
      </c>
      <c r="BC925" s="235">
        <f t="shared" si="373"/>
        <v>0</v>
      </c>
      <c r="BG925" s="210"/>
      <c r="BH925" s="231"/>
      <c r="BI925" s="15"/>
      <c r="BJ925" s="232">
        <f t="shared" si="363"/>
        <v>0</v>
      </c>
      <c r="BK925" s="235">
        <f t="shared" si="374"/>
        <v>0</v>
      </c>
      <c r="BM925" s="109">
        <f t="shared" si="364"/>
        <v>-0.47377331160600239</v>
      </c>
      <c r="BN925" s="213"/>
      <c r="BR925" s="228"/>
      <c r="BS925" s="311"/>
      <c r="BT925" s="3"/>
      <c r="BU925" s="213"/>
      <c r="BV925" s="213"/>
      <c r="BW925" s="291"/>
    </row>
    <row r="926" spans="1:75" x14ac:dyDescent="0.2">
      <c r="A926" s="210"/>
      <c r="B926" s="211"/>
      <c r="C926" s="848" t="str">
        <f ca="1">IF(ISERR(AVERAGE(INDIRECT("B"&amp;(ROW()-INT($B$1/2))):INDIRECT("B"&amp;(ROW()+INT($B$1/2))))),"",AVERAGE(INDIRECT("B"&amp;(ROW()-INT($B$1/2))):INDIRECT("B"&amp;(ROW()+INT($B$1/2)))))</f>
        <v/>
      </c>
      <c r="D926" s="848">
        <f t="shared" si="358"/>
        <v>0</v>
      </c>
      <c r="E926" s="275"/>
      <c r="F926" s="15"/>
      <c r="G926" s="3"/>
      <c r="H926" s="3"/>
      <c r="I926" s="3"/>
      <c r="J926" s="3"/>
      <c r="K926" s="3"/>
      <c r="L926" s="554"/>
      <c r="M926" s="545"/>
      <c r="N926" s="546"/>
      <c r="O926" s="5"/>
      <c r="P926" s="216"/>
      <c r="Q926" s="217"/>
      <c r="R926" s="218"/>
      <c r="S926" s="219">
        <f t="shared" si="365"/>
        <v>0</v>
      </c>
      <c r="T926" s="220">
        <f t="shared" si="366"/>
        <v>0</v>
      </c>
      <c r="U926" s="214">
        <f t="shared" si="375"/>
        <v>0</v>
      </c>
      <c r="W926" s="221"/>
      <c r="X926" s="222"/>
      <c r="Y926" s="222"/>
      <c r="Z926" s="223"/>
      <c r="AA926" s="222"/>
      <c r="AB926" s="224"/>
      <c r="AC926" s="225"/>
      <c r="AD926" s="2">
        <f t="shared" si="360"/>
        <v>0</v>
      </c>
      <c r="AE926" s="2">
        <f t="shared" si="361"/>
        <v>0</v>
      </c>
      <c r="AF926" s="226"/>
      <c r="AG926" s="219">
        <f t="shared" si="367"/>
        <v>0</v>
      </c>
      <c r="AH926" s="234">
        <f t="shared" si="368"/>
        <v>0</v>
      </c>
      <c r="AI926" s="214">
        <f t="shared" si="376"/>
        <v>0</v>
      </c>
      <c r="AK926" s="229">
        <f t="shared" si="369"/>
        <v>0</v>
      </c>
      <c r="AL926" s="226"/>
      <c r="AM926" s="15"/>
      <c r="AN926" s="232" t="e">
        <f t="shared" si="370"/>
        <v>#DIV/0!</v>
      </c>
      <c r="AO926" s="214">
        <f t="shared" si="362"/>
        <v>0</v>
      </c>
      <c r="AQ926" s="210"/>
      <c r="AR926" s="231"/>
      <c r="AS926" s="15"/>
      <c r="AT926" s="232">
        <f t="shared" si="371"/>
        <v>0</v>
      </c>
      <c r="AU926" s="235">
        <f t="shared" si="372"/>
        <v>0</v>
      </c>
      <c r="AY926" s="210"/>
      <c r="AZ926" s="231"/>
      <c r="BA926" s="15"/>
      <c r="BB926" s="232">
        <f t="shared" si="359"/>
        <v>0</v>
      </c>
      <c r="BC926" s="235">
        <f t="shared" si="373"/>
        <v>0</v>
      </c>
      <c r="BG926" s="210"/>
      <c r="BH926" s="231"/>
      <c r="BI926" s="15"/>
      <c r="BJ926" s="232">
        <f t="shared" si="363"/>
        <v>0</v>
      </c>
      <c r="BK926" s="235">
        <f t="shared" si="374"/>
        <v>0</v>
      </c>
      <c r="BM926" s="109">
        <f t="shared" si="364"/>
        <v>-0.47560564910373915</v>
      </c>
      <c r="BN926" s="213"/>
      <c r="BR926" s="228"/>
      <c r="BS926" s="311"/>
      <c r="BT926" s="3"/>
      <c r="BU926" s="213"/>
      <c r="BV926" s="213"/>
      <c r="BW926" s="291"/>
    </row>
    <row r="927" spans="1:75" x14ac:dyDescent="0.2">
      <c r="A927" s="210"/>
      <c r="B927" s="211"/>
      <c r="C927" s="848" t="str">
        <f ca="1">IF(ISERR(AVERAGE(INDIRECT("B"&amp;(ROW()-INT($B$1/2))):INDIRECT("B"&amp;(ROW()+INT($B$1/2))))),"",AVERAGE(INDIRECT("B"&amp;(ROW()-INT($B$1/2))):INDIRECT("B"&amp;(ROW()+INT($B$1/2)))))</f>
        <v/>
      </c>
      <c r="D927" s="848">
        <f t="shared" si="358"/>
        <v>0</v>
      </c>
      <c r="E927" s="275"/>
      <c r="F927" s="15"/>
      <c r="G927" s="3"/>
      <c r="H927" s="3"/>
      <c r="I927" s="3"/>
      <c r="J927" s="3"/>
      <c r="K927" s="3"/>
      <c r="L927" s="554"/>
      <c r="M927" s="545"/>
      <c r="N927" s="546"/>
      <c r="O927" s="5"/>
      <c r="P927" s="216"/>
      <c r="Q927" s="217"/>
      <c r="R927" s="218"/>
      <c r="S927" s="219">
        <f t="shared" si="365"/>
        <v>0</v>
      </c>
      <c r="T927" s="220">
        <f t="shared" si="366"/>
        <v>0</v>
      </c>
      <c r="U927" s="214">
        <f t="shared" si="375"/>
        <v>0</v>
      </c>
      <c r="W927" s="221"/>
      <c r="X927" s="222"/>
      <c r="Y927" s="222"/>
      <c r="Z927" s="223"/>
      <c r="AA927" s="222"/>
      <c r="AB927" s="224"/>
      <c r="AC927" s="225"/>
      <c r="AD927" s="2">
        <f t="shared" si="360"/>
        <v>0</v>
      </c>
      <c r="AE927" s="2">
        <f t="shared" si="361"/>
        <v>0</v>
      </c>
      <c r="AF927" s="226"/>
      <c r="AG927" s="219">
        <f t="shared" si="367"/>
        <v>0</v>
      </c>
      <c r="AH927" s="234">
        <f t="shared" si="368"/>
        <v>0</v>
      </c>
      <c r="AI927" s="214">
        <f t="shared" si="376"/>
        <v>0</v>
      </c>
      <c r="AK927" s="229">
        <f t="shared" si="369"/>
        <v>0</v>
      </c>
      <c r="AL927" s="226"/>
      <c r="AM927" s="15"/>
      <c r="AN927" s="232" t="e">
        <f t="shared" si="370"/>
        <v>#DIV/0!</v>
      </c>
      <c r="AO927" s="214">
        <f t="shared" si="362"/>
        <v>0</v>
      </c>
      <c r="AQ927" s="210"/>
      <c r="AR927" s="231"/>
      <c r="AS927" s="15"/>
      <c r="AT927" s="232">
        <f t="shared" si="371"/>
        <v>0</v>
      </c>
      <c r="AU927" s="235">
        <f t="shared" si="372"/>
        <v>0</v>
      </c>
      <c r="AY927" s="210"/>
      <c r="AZ927" s="231"/>
      <c r="BA927" s="15"/>
      <c r="BB927" s="232">
        <f t="shared" si="359"/>
        <v>0</v>
      </c>
      <c r="BC927" s="235">
        <f t="shared" si="373"/>
        <v>0</v>
      </c>
      <c r="BG927" s="210"/>
      <c r="BH927" s="231"/>
      <c r="BI927" s="15"/>
      <c r="BJ927" s="232">
        <f t="shared" si="363"/>
        <v>0</v>
      </c>
      <c r="BK927" s="235">
        <f t="shared" si="374"/>
        <v>0</v>
      </c>
      <c r="BM927" s="109">
        <f t="shared" si="364"/>
        <v>-0.47743798660147591</v>
      </c>
      <c r="BN927" s="213"/>
      <c r="BR927" s="228"/>
      <c r="BS927" s="311"/>
      <c r="BT927" s="3"/>
      <c r="BU927" s="213"/>
      <c r="BV927" s="213"/>
      <c r="BW927" s="291"/>
    </row>
    <row r="928" spans="1:75" x14ac:dyDescent="0.2">
      <c r="A928" s="210"/>
      <c r="B928" s="211"/>
      <c r="C928" s="848" t="str">
        <f ca="1">IF(ISERR(AVERAGE(INDIRECT("B"&amp;(ROW()-INT($B$1/2))):INDIRECT("B"&amp;(ROW()+INT($B$1/2))))),"",AVERAGE(INDIRECT("B"&amp;(ROW()-INT($B$1/2))):INDIRECT("B"&amp;(ROW()+INT($B$1/2)))))</f>
        <v/>
      </c>
      <c r="D928" s="848">
        <f t="shared" si="358"/>
        <v>0</v>
      </c>
      <c r="E928" s="275"/>
      <c r="F928" s="15"/>
      <c r="G928" s="3"/>
      <c r="H928" s="3"/>
      <c r="I928" s="3"/>
      <c r="J928" s="3"/>
      <c r="K928" s="3"/>
      <c r="L928" s="554"/>
      <c r="M928" s="545"/>
      <c r="N928" s="546"/>
      <c r="O928" s="5"/>
      <c r="P928" s="216"/>
      <c r="Q928" s="217"/>
      <c r="R928" s="218"/>
      <c r="S928" s="219">
        <f t="shared" si="365"/>
        <v>0</v>
      </c>
      <c r="T928" s="220">
        <f t="shared" si="366"/>
        <v>0</v>
      </c>
      <c r="U928" s="214">
        <f t="shared" si="375"/>
        <v>0</v>
      </c>
      <c r="W928" s="221"/>
      <c r="X928" s="222"/>
      <c r="Y928" s="222"/>
      <c r="Z928" s="223"/>
      <c r="AA928" s="222"/>
      <c r="AB928" s="224"/>
      <c r="AC928" s="225"/>
      <c r="AD928" s="2">
        <f t="shared" si="360"/>
        <v>0</v>
      </c>
      <c r="AE928" s="2">
        <f t="shared" si="361"/>
        <v>0</v>
      </c>
      <c r="AF928" s="226"/>
      <c r="AG928" s="219">
        <f t="shared" si="367"/>
        <v>0</v>
      </c>
      <c r="AH928" s="234">
        <f t="shared" si="368"/>
        <v>0</v>
      </c>
      <c r="AI928" s="214">
        <f t="shared" si="376"/>
        <v>0</v>
      </c>
      <c r="AK928" s="229">
        <f t="shared" si="369"/>
        <v>0</v>
      </c>
      <c r="AL928" s="226"/>
      <c r="AM928" s="15"/>
      <c r="AN928" s="232" t="e">
        <f t="shared" si="370"/>
        <v>#DIV/0!</v>
      </c>
      <c r="AO928" s="214">
        <f t="shared" si="362"/>
        <v>0</v>
      </c>
      <c r="AQ928" s="210"/>
      <c r="AR928" s="231"/>
      <c r="AS928" s="15"/>
      <c r="AT928" s="232">
        <f t="shared" si="371"/>
        <v>0</v>
      </c>
      <c r="AU928" s="235">
        <f t="shared" si="372"/>
        <v>0</v>
      </c>
      <c r="AY928" s="210"/>
      <c r="AZ928" s="231"/>
      <c r="BA928" s="15"/>
      <c r="BB928" s="232">
        <f t="shared" si="359"/>
        <v>0</v>
      </c>
      <c r="BC928" s="235">
        <f t="shared" si="373"/>
        <v>0</v>
      </c>
      <c r="BG928" s="210"/>
      <c r="BH928" s="231"/>
      <c r="BI928" s="15"/>
      <c r="BJ928" s="232">
        <f t="shared" si="363"/>
        <v>0</v>
      </c>
      <c r="BK928" s="235">
        <f t="shared" si="374"/>
        <v>0</v>
      </c>
      <c r="BM928" s="109">
        <f t="shared" si="364"/>
        <v>-0.47927032409921266</v>
      </c>
      <c r="BN928" s="213"/>
      <c r="BR928" s="228"/>
      <c r="BS928" s="311"/>
      <c r="BT928" s="3"/>
      <c r="BU928" s="213"/>
      <c r="BV928" s="213"/>
      <c r="BW928" s="291"/>
    </row>
    <row r="929" spans="1:75" x14ac:dyDescent="0.2">
      <c r="A929" s="210"/>
      <c r="B929" s="211"/>
      <c r="C929" s="848" t="str">
        <f ca="1">IF(ISERR(AVERAGE(INDIRECT("B"&amp;(ROW()-INT($B$1/2))):INDIRECT("B"&amp;(ROW()+INT($B$1/2))))),"",AVERAGE(INDIRECT("B"&amp;(ROW()-INT($B$1/2))):INDIRECT("B"&amp;(ROW()+INT($B$1/2)))))</f>
        <v/>
      </c>
      <c r="D929" s="848">
        <f t="shared" si="358"/>
        <v>0</v>
      </c>
      <c r="E929" s="275"/>
      <c r="F929" s="15"/>
      <c r="G929" s="3"/>
      <c r="H929" s="3"/>
      <c r="I929" s="3"/>
      <c r="J929" s="3"/>
      <c r="K929" s="3"/>
      <c r="L929" s="554"/>
      <c r="M929" s="545"/>
      <c r="N929" s="546"/>
      <c r="O929" s="5"/>
      <c r="P929" s="216"/>
      <c r="Q929" s="217"/>
      <c r="R929" s="218"/>
      <c r="S929" s="219">
        <f t="shared" si="365"/>
        <v>0</v>
      </c>
      <c r="T929" s="220">
        <f t="shared" si="366"/>
        <v>0</v>
      </c>
      <c r="U929" s="214">
        <f t="shared" si="375"/>
        <v>0</v>
      </c>
      <c r="W929" s="221"/>
      <c r="X929" s="222"/>
      <c r="Y929" s="222"/>
      <c r="Z929" s="223"/>
      <c r="AA929" s="222"/>
      <c r="AB929" s="224"/>
      <c r="AC929" s="225"/>
      <c r="AD929" s="2">
        <f t="shared" si="360"/>
        <v>0</v>
      </c>
      <c r="AE929" s="2">
        <f t="shared" si="361"/>
        <v>0</v>
      </c>
      <c r="AF929" s="226"/>
      <c r="AG929" s="219">
        <f t="shared" si="367"/>
        <v>0</v>
      </c>
      <c r="AH929" s="234">
        <f t="shared" si="368"/>
        <v>0</v>
      </c>
      <c r="AI929" s="214">
        <f t="shared" si="376"/>
        <v>0</v>
      </c>
      <c r="AK929" s="229">
        <f t="shared" si="369"/>
        <v>0</v>
      </c>
      <c r="AL929" s="226"/>
      <c r="AM929" s="15"/>
      <c r="AN929" s="232" t="e">
        <f t="shared" si="370"/>
        <v>#DIV/0!</v>
      </c>
      <c r="AO929" s="214">
        <f t="shared" si="362"/>
        <v>0</v>
      </c>
      <c r="AQ929" s="210"/>
      <c r="AR929" s="231"/>
      <c r="AS929" s="15"/>
      <c r="AT929" s="232">
        <f t="shared" si="371"/>
        <v>0</v>
      </c>
      <c r="AU929" s="235">
        <f t="shared" si="372"/>
        <v>0</v>
      </c>
      <c r="AY929" s="210"/>
      <c r="AZ929" s="231"/>
      <c r="BA929" s="15"/>
      <c r="BB929" s="232">
        <f t="shared" si="359"/>
        <v>0</v>
      </c>
      <c r="BC929" s="235">
        <f t="shared" si="373"/>
        <v>0</v>
      </c>
      <c r="BG929" s="210"/>
      <c r="BH929" s="231"/>
      <c r="BI929" s="15"/>
      <c r="BJ929" s="232">
        <f t="shared" si="363"/>
        <v>0</v>
      </c>
      <c r="BK929" s="235">
        <f t="shared" si="374"/>
        <v>0</v>
      </c>
      <c r="BM929" s="109">
        <f t="shared" si="364"/>
        <v>-0.48110266159694942</v>
      </c>
      <c r="BN929" s="213"/>
      <c r="BR929" s="228"/>
      <c r="BS929" s="311"/>
      <c r="BT929" s="3"/>
      <c r="BU929" s="213"/>
      <c r="BV929" s="213"/>
      <c r="BW929" s="291"/>
    </row>
    <row r="930" spans="1:75" x14ac:dyDescent="0.2">
      <c r="A930" s="210"/>
      <c r="B930" s="211"/>
      <c r="C930" s="848" t="str">
        <f ca="1">IF(ISERR(AVERAGE(INDIRECT("B"&amp;(ROW()-INT($B$1/2))):INDIRECT("B"&amp;(ROW()+INT($B$1/2))))),"",AVERAGE(INDIRECT("B"&amp;(ROW()-INT($B$1/2))):INDIRECT("B"&amp;(ROW()+INT($B$1/2)))))</f>
        <v/>
      </c>
      <c r="D930" s="848">
        <f t="shared" si="358"/>
        <v>0</v>
      </c>
      <c r="E930" s="275"/>
      <c r="F930" s="15"/>
      <c r="G930" s="3"/>
      <c r="H930" s="3"/>
      <c r="I930" s="3"/>
      <c r="J930" s="3"/>
      <c r="K930" s="3"/>
      <c r="L930" s="554"/>
      <c r="M930" s="545"/>
      <c r="N930" s="546"/>
      <c r="O930" s="5"/>
      <c r="P930" s="216"/>
      <c r="Q930" s="217"/>
      <c r="R930" s="218"/>
      <c r="S930" s="219">
        <f t="shared" si="365"/>
        <v>0</v>
      </c>
      <c r="T930" s="220">
        <f t="shared" si="366"/>
        <v>0</v>
      </c>
      <c r="U930" s="214">
        <f t="shared" si="375"/>
        <v>0</v>
      </c>
      <c r="W930" s="221"/>
      <c r="X930" s="222"/>
      <c r="Y930" s="222"/>
      <c r="Z930" s="223"/>
      <c r="AA930" s="222"/>
      <c r="AB930" s="224"/>
      <c r="AC930" s="225"/>
      <c r="AD930" s="2">
        <f t="shared" si="360"/>
        <v>0</v>
      </c>
      <c r="AE930" s="2">
        <f t="shared" si="361"/>
        <v>0</v>
      </c>
      <c r="AF930" s="226"/>
      <c r="AG930" s="219">
        <f t="shared" si="367"/>
        <v>0</v>
      </c>
      <c r="AH930" s="234">
        <f t="shared" si="368"/>
        <v>0</v>
      </c>
      <c r="AI930" s="214">
        <f t="shared" si="376"/>
        <v>0</v>
      </c>
      <c r="AK930" s="229">
        <f t="shared" si="369"/>
        <v>0</v>
      </c>
      <c r="AL930" s="226"/>
      <c r="AM930" s="15"/>
      <c r="AN930" s="232" t="e">
        <f t="shared" si="370"/>
        <v>#DIV/0!</v>
      </c>
      <c r="AO930" s="214">
        <f t="shared" si="362"/>
        <v>0</v>
      </c>
      <c r="AQ930" s="210"/>
      <c r="AR930" s="231"/>
      <c r="AS930" s="15"/>
      <c r="AT930" s="232">
        <f t="shared" si="371"/>
        <v>0</v>
      </c>
      <c r="AU930" s="235">
        <f t="shared" si="372"/>
        <v>0</v>
      </c>
      <c r="AY930" s="210"/>
      <c r="AZ930" s="231"/>
      <c r="BA930" s="15"/>
      <c r="BB930" s="232">
        <f t="shared" si="359"/>
        <v>0</v>
      </c>
      <c r="BC930" s="235">
        <f t="shared" si="373"/>
        <v>0</v>
      </c>
      <c r="BG930" s="210"/>
      <c r="BH930" s="231"/>
      <c r="BI930" s="15"/>
      <c r="BJ930" s="232">
        <f t="shared" si="363"/>
        <v>0</v>
      </c>
      <c r="BK930" s="235">
        <f t="shared" si="374"/>
        <v>0</v>
      </c>
      <c r="BM930" s="109">
        <f t="shared" si="364"/>
        <v>-0.48293499909468618</v>
      </c>
      <c r="BN930" s="213"/>
      <c r="BR930" s="228"/>
      <c r="BS930" s="311"/>
      <c r="BT930" s="3"/>
      <c r="BU930" s="213"/>
      <c r="BV930" s="213"/>
      <c r="BW930" s="291"/>
    </row>
    <row r="931" spans="1:75" x14ac:dyDescent="0.2">
      <c r="A931" s="210"/>
      <c r="B931" s="211"/>
      <c r="C931" s="848" t="str">
        <f ca="1">IF(ISERR(AVERAGE(INDIRECT("B"&amp;(ROW()-INT($B$1/2))):INDIRECT("B"&amp;(ROW()+INT($B$1/2))))),"",AVERAGE(INDIRECT("B"&amp;(ROW()-INT($B$1/2))):INDIRECT("B"&amp;(ROW()+INT($B$1/2)))))</f>
        <v/>
      </c>
      <c r="D931" s="848">
        <f t="shared" si="358"/>
        <v>0</v>
      </c>
      <c r="E931" s="275"/>
      <c r="F931" s="15"/>
      <c r="G931" s="3"/>
      <c r="H931" s="3"/>
      <c r="I931" s="3"/>
      <c r="J931" s="3"/>
      <c r="K931" s="3"/>
      <c r="L931" s="554"/>
      <c r="M931" s="545"/>
      <c r="N931" s="546"/>
      <c r="O931" s="5"/>
      <c r="P931" s="216"/>
      <c r="Q931" s="217"/>
      <c r="R931" s="218"/>
      <c r="S931" s="219">
        <f t="shared" si="365"/>
        <v>0</v>
      </c>
      <c r="T931" s="220">
        <f t="shared" si="366"/>
        <v>0</v>
      </c>
      <c r="U931" s="214">
        <f t="shared" si="375"/>
        <v>0</v>
      </c>
      <c r="W931" s="221"/>
      <c r="X931" s="222"/>
      <c r="Y931" s="222"/>
      <c r="Z931" s="223"/>
      <c r="AA931" s="222"/>
      <c r="AB931" s="224"/>
      <c r="AC931" s="225"/>
      <c r="AD931" s="2">
        <f t="shared" si="360"/>
        <v>0</v>
      </c>
      <c r="AE931" s="2">
        <f t="shared" si="361"/>
        <v>0</v>
      </c>
      <c r="AF931" s="226"/>
      <c r="AG931" s="219">
        <f t="shared" si="367"/>
        <v>0</v>
      </c>
      <c r="AH931" s="234">
        <f t="shared" si="368"/>
        <v>0</v>
      </c>
      <c r="AI931" s="214">
        <f t="shared" si="376"/>
        <v>0</v>
      </c>
      <c r="AK931" s="229">
        <f t="shared" si="369"/>
        <v>0</v>
      </c>
      <c r="AL931" s="226"/>
      <c r="AM931" s="15"/>
      <c r="AN931" s="232" t="e">
        <f t="shared" si="370"/>
        <v>#DIV/0!</v>
      </c>
      <c r="AO931" s="214">
        <f t="shared" si="362"/>
        <v>0</v>
      </c>
      <c r="AQ931" s="210"/>
      <c r="AR931" s="231"/>
      <c r="AS931" s="15"/>
      <c r="AT931" s="232">
        <f t="shared" si="371"/>
        <v>0</v>
      </c>
      <c r="AU931" s="235">
        <f t="shared" si="372"/>
        <v>0</v>
      </c>
      <c r="AY931" s="210"/>
      <c r="AZ931" s="231"/>
      <c r="BA931" s="15"/>
      <c r="BB931" s="232">
        <f t="shared" si="359"/>
        <v>0</v>
      </c>
      <c r="BC931" s="235">
        <f t="shared" si="373"/>
        <v>0</v>
      </c>
      <c r="BG931" s="210"/>
      <c r="BH931" s="231"/>
      <c r="BI931" s="15"/>
      <c r="BJ931" s="232">
        <f t="shared" si="363"/>
        <v>0</v>
      </c>
      <c r="BK931" s="235">
        <f t="shared" si="374"/>
        <v>0</v>
      </c>
      <c r="BM931" s="109">
        <f t="shared" si="364"/>
        <v>-0.48476733659242294</v>
      </c>
      <c r="BN931" s="213"/>
      <c r="BR931" s="228"/>
      <c r="BS931" s="311"/>
      <c r="BT931" s="3"/>
      <c r="BU931" s="213"/>
      <c r="BV931" s="213"/>
      <c r="BW931" s="291"/>
    </row>
    <row r="932" spans="1:75" x14ac:dyDescent="0.2">
      <c r="A932" s="210"/>
      <c r="B932" s="211"/>
      <c r="C932" s="848" t="str">
        <f ca="1">IF(ISERR(AVERAGE(INDIRECT("B"&amp;(ROW()-INT($B$1/2))):INDIRECT("B"&amp;(ROW()+INT($B$1/2))))),"",AVERAGE(INDIRECT("B"&amp;(ROW()-INT($B$1/2))):INDIRECT("B"&amp;(ROW()+INT($B$1/2)))))</f>
        <v/>
      </c>
      <c r="D932" s="848">
        <f t="shared" si="358"/>
        <v>0</v>
      </c>
      <c r="E932" s="275"/>
      <c r="F932" s="15"/>
      <c r="G932" s="3"/>
      <c r="H932" s="3"/>
      <c r="I932" s="3"/>
      <c r="J932" s="3"/>
      <c r="K932" s="3"/>
      <c r="L932" s="554"/>
      <c r="M932" s="545"/>
      <c r="N932" s="546"/>
      <c r="O932" s="5"/>
      <c r="P932" s="216"/>
      <c r="Q932" s="217"/>
      <c r="R932" s="218"/>
      <c r="S932" s="219">
        <f t="shared" si="365"/>
        <v>0</v>
      </c>
      <c r="T932" s="220">
        <f t="shared" si="366"/>
        <v>0</v>
      </c>
      <c r="U932" s="214">
        <f t="shared" si="375"/>
        <v>0</v>
      </c>
      <c r="W932" s="221"/>
      <c r="X932" s="222"/>
      <c r="Y932" s="222"/>
      <c r="Z932" s="223"/>
      <c r="AA932" s="222"/>
      <c r="AB932" s="224"/>
      <c r="AC932" s="225"/>
      <c r="AD932" s="2">
        <f t="shared" si="360"/>
        <v>0</v>
      </c>
      <c r="AE932" s="2">
        <f t="shared" si="361"/>
        <v>0</v>
      </c>
      <c r="AF932" s="226"/>
      <c r="AG932" s="219">
        <f t="shared" si="367"/>
        <v>0</v>
      </c>
      <c r="AH932" s="234">
        <f t="shared" si="368"/>
        <v>0</v>
      </c>
      <c r="AI932" s="214">
        <f t="shared" si="376"/>
        <v>0</v>
      </c>
      <c r="AK932" s="229">
        <f t="shared" si="369"/>
        <v>0</v>
      </c>
      <c r="AL932" s="226"/>
      <c r="AM932" s="15"/>
      <c r="AN932" s="232" t="e">
        <f t="shared" si="370"/>
        <v>#DIV/0!</v>
      </c>
      <c r="AO932" s="214">
        <f t="shared" si="362"/>
        <v>0</v>
      </c>
      <c r="AQ932" s="210"/>
      <c r="AR932" s="231"/>
      <c r="AS932" s="15"/>
      <c r="AT932" s="232">
        <f t="shared" si="371"/>
        <v>0</v>
      </c>
      <c r="AU932" s="235">
        <f t="shared" si="372"/>
        <v>0</v>
      </c>
      <c r="AY932" s="210"/>
      <c r="AZ932" s="231"/>
      <c r="BA932" s="15"/>
      <c r="BB932" s="232">
        <f t="shared" si="359"/>
        <v>0</v>
      </c>
      <c r="BC932" s="235">
        <f t="shared" si="373"/>
        <v>0</v>
      </c>
      <c r="BG932" s="210"/>
      <c r="BH932" s="231"/>
      <c r="BI932" s="15"/>
      <c r="BJ932" s="232">
        <f t="shared" si="363"/>
        <v>0</v>
      </c>
      <c r="BK932" s="235">
        <f t="shared" si="374"/>
        <v>0</v>
      </c>
      <c r="BM932" s="109">
        <f t="shared" si="364"/>
        <v>-0.4865996740901597</v>
      </c>
      <c r="BN932" s="213"/>
      <c r="BR932" s="228"/>
      <c r="BS932" s="311"/>
      <c r="BT932" s="3"/>
      <c r="BU932" s="213"/>
      <c r="BV932" s="213"/>
      <c r="BW932" s="291"/>
    </row>
    <row r="933" spans="1:75" x14ac:dyDescent="0.2">
      <c r="A933" s="210"/>
      <c r="B933" s="211"/>
      <c r="C933" s="848" t="str">
        <f ca="1">IF(ISERR(AVERAGE(INDIRECT("B"&amp;(ROW()-INT($B$1/2))):INDIRECT("B"&amp;(ROW()+INT($B$1/2))))),"",AVERAGE(INDIRECT("B"&amp;(ROW()-INT($B$1/2))):INDIRECT("B"&amp;(ROW()+INT($B$1/2)))))</f>
        <v/>
      </c>
      <c r="D933" s="848">
        <f t="shared" si="358"/>
        <v>0</v>
      </c>
      <c r="E933" s="275"/>
      <c r="F933" s="15"/>
      <c r="G933" s="3"/>
      <c r="H933" s="3"/>
      <c r="I933" s="3"/>
      <c r="J933" s="3"/>
      <c r="K933" s="3"/>
      <c r="L933" s="554"/>
      <c r="M933" s="545"/>
      <c r="N933" s="546"/>
      <c r="O933" s="5"/>
      <c r="P933" s="216"/>
      <c r="Q933" s="217"/>
      <c r="R933" s="218"/>
      <c r="S933" s="219">
        <f t="shared" si="365"/>
        <v>0</v>
      </c>
      <c r="T933" s="220">
        <f t="shared" si="366"/>
        <v>0</v>
      </c>
      <c r="U933" s="214">
        <f t="shared" si="375"/>
        <v>0</v>
      </c>
      <c r="W933" s="221"/>
      <c r="X933" s="222"/>
      <c r="Y933" s="222"/>
      <c r="Z933" s="223"/>
      <c r="AA933" s="222"/>
      <c r="AB933" s="224"/>
      <c r="AC933" s="225"/>
      <c r="AD933" s="2">
        <f t="shared" si="360"/>
        <v>0</v>
      </c>
      <c r="AE933" s="2">
        <f t="shared" si="361"/>
        <v>0</v>
      </c>
      <c r="AF933" s="226"/>
      <c r="AG933" s="219">
        <f t="shared" si="367"/>
        <v>0</v>
      </c>
      <c r="AH933" s="234">
        <f t="shared" si="368"/>
        <v>0</v>
      </c>
      <c r="AI933" s="214">
        <f t="shared" si="376"/>
        <v>0</v>
      </c>
      <c r="AK933" s="229">
        <f t="shared" si="369"/>
        <v>0</v>
      </c>
      <c r="AL933" s="226"/>
      <c r="AM933" s="15"/>
      <c r="AN933" s="232" t="e">
        <f t="shared" si="370"/>
        <v>#DIV/0!</v>
      </c>
      <c r="AO933" s="214">
        <f t="shared" si="362"/>
        <v>0</v>
      </c>
      <c r="AQ933" s="210"/>
      <c r="AR933" s="231"/>
      <c r="AS933" s="15"/>
      <c r="AT933" s="232">
        <f t="shared" si="371"/>
        <v>0</v>
      </c>
      <c r="AU933" s="235">
        <f t="shared" si="372"/>
        <v>0</v>
      </c>
      <c r="AY933" s="210"/>
      <c r="AZ933" s="231"/>
      <c r="BA933" s="15"/>
      <c r="BB933" s="232">
        <f t="shared" si="359"/>
        <v>0</v>
      </c>
      <c r="BC933" s="235">
        <f t="shared" si="373"/>
        <v>0</v>
      </c>
      <c r="BG933" s="210"/>
      <c r="BH933" s="231"/>
      <c r="BI933" s="15"/>
      <c r="BJ933" s="232">
        <f t="shared" si="363"/>
        <v>0</v>
      </c>
      <c r="BK933" s="235">
        <f t="shared" si="374"/>
        <v>0</v>
      </c>
      <c r="BM933" s="109">
        <f t="shared" si="364"/>
        <v>-0.48843201158789645</v>
      </c>
      <c r="BN933" s="213"/>
      <c r="BR933" s="228"/>
      <c r="BS933" s="311"/>
      <c r="BT933" s="3"/>
      <c r="BU933" s="213"/>
      <c r="BV933" s="213"/>
      <c r="BW933" s="291"/>
    </row>
    <row r="934" spans="1:75" x14ac:dyDescent="0.2">
      <c r="A934" s="210"/>
      <c r="B934" s="211"/>
      <c r="C934" s="848" t="str">
        <f ca="1">IF(ISERR(AVERAGE(INDIRECT("B"&amp;(ROW()-INT($B$1/2))):INDIRECT("B"&amp;(ROW()+INT($B$1/2))))),"",AVERAGE(INDIRECT("B"&amp;(ROW()-INT($B$1/2))):INDIRECT("B"&amp;(ROW()+INT($B$1/2)))))</f>
        <v/>
      </c>
      <c r="D934" s="848">
        <f t="shared" si="358"/>
        <v>0</v>
      </c>
      <c r="E934" s="275"/>
      <c r="F934" s="15"/>
      <c r="G934" s="3"/>
      <c r="H934" s="3"/>
      <c r="I934" s="3"/>
      <c r="J934" s="3"/>
      <c r="K934" s="3"/>
      <c r="L934" s="554"/>
      <c r="M934" s="545"/>
      <c r="N934" s="546"/>
      <c r="O934" s="5"/>
      <c r="P934" s="216"/>
      <c r="Q934" s="217"/>
      <c r="R934" s="218"/>
      <c r="S934" s="219">
        <f t="shared" si="365"/>
        <v>0</v>
      </c>
      <c r="T934" s="220">
        <f t="shared" si="366"/>
        <v>0</v>
      </c>
      <c r="U934" s="214">
        <f t="shared" si="375"/>
        <v>0</v>
      </c>
      <c r="W934" s="221"/>
      <c r="X934" s="222"/>
      <c r="Y934" s="222"/>
      <c r="Z934" s="223"/>
      <c r="AA934" s="222"/>
      <c r="AB934" s="224"/>
      <c r="AC934" s="225"/>
      <c r="AD934" s="2">
        <f t="shared" si="360"/>
        <v>0</v>
      </c>
      <c r="AE934" s="2">
        <f t="shared" si="361"/>
        <v>0</v>
      </c>
      <c r="AF934" s="226"/>
      <c r="AG934" s="219">
        <f t="shared" si="367"/>
        <v>0</v>
      </c>
      <c r="AH934" s="234">
        <f t="shared" si="368"/>
        <v>0</v>
      </c>
      <c r="AI934" s="214">
        <f t="shared" si="376"/>
        <v>0</v>
      </c>
      <c r="AK934" s="229">
        <f t="shared" si="369"/>
        <v>0</v>
      </c>
      <c r="AL934" s="226"/>
      <c r="AM934" s="15"/>
      <c r="AN934" s="232" t="e">
        <f t="shared" si="370"/>
        <v>#DIV/0!</v>
      </c>
      <c r="AO934" s="214">
        <f t="shared" si="362"/>
        <v>0</v>
      </c>
      <c r="AQ934" s="210"/>
      <c r="AR934" s="231"/>
      <c r="AS934" s="15"/>
      <c r="AT934" s="232">
        <f t="shared" si="371"/>
        <v>0</v>
      </c>
      <c r="AU934" s="235">
        <f t="shared" si="372"/>
        <v>0</v>
      </c>
      <c r="AY934" s="210"/>
      <c r="AZ934" s="231"/>
      <c r="BA934" s="15"/>
      <c r="BB934" s="232">
        <f t="shared" si="359"/>
        <v>0</v>
      </c>
      <c r="BC934" s="235">
        <f t="shared" si="373"/>
        <v>0</v>
      </c>
      <c r="BG934" s="210"/>
      <c r="BH934" s="231"/>
      <c r="BI934" s="15"/>
      <c r="BJ934" s="232">
        <f t="shared" si="363"/>
        <v>0</v>
      </c>
      <c r="BK934" s="235">
        <f t="shared" si="374"/>
        <v>0</v>
      </c>
      <c r="BM934" s="109">
        <f t="shared" si="364"/>
        <v>-0.49026434908563321</v>
      </c>
      <c r="BN934" s="213"/>
      <c r="BR934" s="228"/>
      <c r="BS934" s="311"/>
      <c r="BT934" s="3"/>
      <c r="BU934" s="213"/>
      <c r="BV934" s="213"/>
      <c r="BW934" s="291"/>
    </row>
    <row r="935" spans="1:75" x14ac:dyDescent="0.2">
      <c r="A935" s="210"/>
      <c r="B935" s="211"/>
      <c r="C935" s="848" t="str">
        <f ca="1">IF(ISERR(AVERAGE(INDIRECT("B"&amp;(ROW()-INT($B$1/2))):INDIRECT("B"&amp;(ROW()+INT($B$1/2))))),"",AVERAGE(INDIRECT("B"&amp;(ROW()-INT($B$1/2))):INDIRECT("B"&amp;(ROW()+INT($B$1/2)))))</f>
        <v/>
      </c>
      <c r="D935" s="848">
        <f t="shared" si="358"/>
        <v>0</v>
      </c>
      <c r="E935" s="275"/>
      <c r="F935" s="15"/>
      <c r="G935" s="3"/>
      <c r="H935" s="3"/>
      <c r="I935" s="3"/>
      <c r="J935" s="3"/>
      <c r="K935" s="3"/>
      <c r="L935" s="554"/>
      <c r="M935" s="545"/>
      <c r="N935" s="546"/>
      <c r="O935" s="5"/>
      <c r="P935" s="216"/>
      <c r="Q935" s="217"/>
      <c r="R935" s="218"/>
      <c r="S935" s="219">
        <f t="shared" si="365"/>
        <v>0</v>
      </c>
      <c r="T935" s="220">
        <f t="shared" si="366"/>
        <v>0</v>
      </c>
      <c r="U935" s="214">
        <f t="shared" si="375"/>
        <v>0</v>
      </c>
      <c r="W935" s="221"/>
      <c r="X935" s="222"/>
      <c r="Y935" s="222"/>
      <c r="Z935" s="223"/>
      <c r="AA935" s="222"/>
      <c r="AB935" s="224"/>
      <c r="AC935" s="225"/>
      <c r="AD935" s="2">
        <f t="shared" si="360"/>
        <v>0</v>
      </c>
      <c r="AE935" s="2">
        <f t="shared" si="361"/>
        <v>0</v>
      </c>
      <c r="AF935" s="226"/>
      <c r="AG935" s="219">
        <f t="shared" si="367"/>
        <v>0</v>
      </c>
      <c r="AH935" s="234">
        <f t="shared" si="368"/>
        <v>0</v>
      </c>
      <c r="AI935" s="214">
        <f t="shared" si="376"/>
        <v>0</v>
      </c>
      <c r="AK935" s="229">
        <f t="shared" si="369"/>
        <v>0</v>
      </c>
      <c r="AL935" s="226"/>
      <c r="AM935" s="15"/>
      <c r="AN935" s="232" t="e">
        <f t="shared" si="370"/>
        <v>#DIV/0!</v>
      </c>
      <c r="AO935" s="214">
        <f t="shared" si="362"/>
        <v>0</v>
      </c>
      <c r="AQ935" s="210"/>
      <c r="AR935" s="231"/>
      <c r="AS935" s="15"/>
      <c r="AT935" s="232">
        <f t="shared" si="371"/>
        <v>0</v>
      </c>
      <c r="AU935" s="235">
        <f t="shared" si="372"/>
        <v>0</v>
      </c>
      <c r="AY935" s="210"/>
      <c r="AZ935" s="231"/>
      <c r="BA935" s="15"/>
      <c r="BB935" s="232">
        <f t="shared" si="359"/>
        <v>0</v>
      </c>
      <c r="BC935" s="235">
        <f t="shared" si="373"/>
        <v>0</v>
      </c>
      <c r="BG935" s="210"/>
      <c r="BH935" s="231"/>
      <c r="BI935" s="15"/>
      <c r="BJ935" s="232">
        <f t="shared" si="363"/>
        <v>0</v>
      </c>
      <c r="BK935" s="235">
        <f t="shared" si="374"/>
        <v>0</v>
      </c>
      <c r="BM935" s="109">
        <f t="shared" si="364"/>
        <v>-0.49209668658336997</v>
      </c>
      <c r="BN935" s="213"/>
      <c r="BR935" s="228"/>
      <c r="BS935" s="311"/>
      <c r="BT935" s="3"/>
      <c r="BU935" s="213"/>
      <c r="BV935" s="213"/>
      <c r="BW935" s="291"/>
    </row>
    <row r="936" spans="1:75" x14ac:dyDescent="0.2">
      <c r="A936" s="210"/>
      <c r="B936" s="211"/>
      <c r="C936" s="848" t="str">
        <f ca="1">IF(ISERR(AVERAGE(INDIRECT("B"&amp;(ROW()-INT($B$1/2))):INDIRECT("B"&amp;(ROW()+INT($B$1/2))))),"",AVERAGE(INDIRECT("B"&amp;(ROW()-INT($B$1/2))):INDIRECT("B"&amp;(ROW()+INT($B$1/2)))))</f>
        <v/>
      </c>
      <c r="D936" s="848">
        <f t="shared" si="358"/>
        <v>0</v>
      </c>
      <c r="E936" s="275"/>
      <c r="F936" s="15"/>
      <c r="G936" s="3"/>
      <c r="H936" s="3"/>
      <c r="I936" s="3"/>
      <c r="J936" s="3"/>
      <c r="K936" s="3"/>
      <c r="L936" s="554"/>
      <c r="M936" s="545"/>
      <c r="N936" s="546"/>
      <c r="O936" s="5"/>
      <c r="P936" s="216"/>
      <c r="Q936" s="217"/>
      <c r="R936" s="218"/>
      <c r="S936" s="219">
        <f t="shared" si="365"/>
        <v>0</v>
      </c>
      <c r="T936" s="220">
        <f t="shared" si="366"/>
        <v>0</v>
      </c>
      <c r="U936" s="214">
        <f t="shared" si="375"/>
        <v>0</v>
      </c>
      <c r="W936" s="221"/>
      <c r="X936" s="222"/>
      <c r="Y936" s="222"/>
      <c r="Z936" s="223"/>
      <c r="AA936" s="222"/>
      <c r="AB936" s="224"/>
      <c r="AC936" s="225"/>
      <c r="AD936" s="2">
        <f t="shared" si="360"/>
        <v>0</v>
      </c>
      <c r="AE936" s="2">
        <f t="shared" si="361"/>
        <v>0</v>
      </c>
      <c r="AF936" s="226"/>
      <c r="AG936" s="219">
        <f t="shared" si="367"/>
        <v>0</v>
      </c>
      <c r="AH936" s="234">
        <f t="shared" si="368"/>
        <v>0</v>
      </c>
      <c r="AI936" s="214">
        <f t="shared" si="376"/>
        <v>0</v>
      </c>
      <c r="AK936" s="229">
        <f t="shared" si="369"/>
        <v>0</v>
      </c>
      <c r="AL936" s="226"/>
      <c r="AM936" s="15"/>
      <c r="AN936" s="232" t="e">
        <f t="shared" si="370"/>
        <v>#DIV/0!</v>
      </c>
      <c r="AO936" s="214">
        <f t="shared" si="362"/>
        <v>0</v>
      </c>
      <c r="AQ936" s="210"/>
      <c r="AR936" s="231"/>
      <c r="AS936" s="15"/>
      <c r="AT936" s="232">
        <f t="shared" si="371"/>
        <v>0</v>
      </c>
      <c r="AU936" s="235">
        <f t="shared" si="372"/>
        <v>0</v>
      </c>
      <c r="AY936" s="210"/>
      <c r="AZ936" s="231"/>
      <c r="BA936" s="15"/>
      <c r="BB936" s="232">
        <f t="shared" si="359"/>
        <v>0</v>
      </c>
      <c r="BC936" s="235">
        <f t="shared" si="373"/>
        <v>0</v>
      </c>
      <c r="BG936" s="210"/>
      <c r="BH936" s="231"/>
      <c r="BI936" s="15"/>
      <c r="BJ936" s="232">
        <f t="shared" si="363"/>
        <v>0</v>
      </c>
      <c r="BK936" s="235">
        <f t="shared" si="374"/>
        <v>0</v>
      </c>
      <c r="BM936" s="109">
        <f t="shared" si="364"/>
        <v>-0.49392902408110673</v>
      </c>
      <c r="BN936" s="213"/>
      <c r="BR936" s="228"/>
      <c r="BS936" s="311"/>
      <c r="BT936" s="3"/>
      <c r="BU936" s="213"/>
      <c r="BV936" s="213"/>
      <c r="BW936" s="291"/>
    </row>
    <row r="937" spans="1:75" x14ac:dyDescent="0.2">
      <c r="A937" s="210"/>
      <c r="B937" s="211"/>
      <c r="C937" s="848" t="str">
        <f ca="1">IF(ISERR(AVERAGE(INDIRECT("B"&amp;(ROW()-INT($B$1/2))):INDIRECT("B"&amp;(ROW()+INT($B$1/2))))),"",AVERAGE(INDIRECT("B"&amp;(ROW()-INT($B$1/2))):INDIRECT("B"&amp;(ROW()+INT($B$1/2)))))</f>
        <v/>
      </c>
      <c r="D937" s="848">
        <f t="shared" si="358"/>
        <v>0</v>
      </c>
      <c r="E937" s="275"/>
      <c r="F937" s="15"/>
      <c r="G937" s="3"/>
      <c r="H937" s="3"/>
      <c r="I937" s="3"/>
      <c r="J937" s="3"/>
      <c r="K937" s="3"/>
      <c r="L937" s="554"/>
      <c r="M937" s="545"/>
      <c r="N937" s="546"/>
      <c r="O937" s="5"/>
      <c r="P937" s="216"/>
      <c r="Q937" s="217"/>
      <c r="R937" s="218"/>
      <c r="S937" s="219">
        <f t="shared" si="365"/>
        <v>0</v>
      </c>
      <c r="T937" s="220">
        <f t="shared" si="366"/>
        <v>0</v>
      </c>
      <c r="U937" s="214">
        <f t="shared" si="375"/>
        <v>0</v>
      </c>
      <c r="W937" s="221"/>
      <c r="X937" s="222"/>
      <c r="Y937" s="222"/>
      <c r="Z937" s="223"/>
      <c r="AA937" s="222"/>
      <c r="AB937" s="224"/>
      <c r="AC937" s="225"/>
      <c r="AD937" s="2">
        <f t="shared" si="360"/>
        <v>0</v>
      </c>
      <c r="AE937" s="2">
        <f t="shared" si="361"/>
        <v>0</v>
      </c>
      <c r="AF937" s="226"/>
      <c r="AG937" s="219">
        <f t="shared" si="367"/>
        <v>0</v>
      </c>
      <c r="AH937" s="234">
        <f t="shared" si="368"/>
        <v>0</v>
      </c>
      <c r="AI937" s="214">
        <f t="shared" si="376"/>
        <v>0</v>
      </c>
      <c r="AK937" s="229">
        <f t="shared" si="369"/>
        <v>0</v>
      </c>
      <c r="AL937" s="226"/>
      <c r="AM937" s="15"/>
      <c r="AN937" s="232" t="e">
        <f t="shared" si="370"/>
        <v>#DIV/0!</v>
      </c>
      <c r="AO937" s="214">
        <f t="shared" si="362"/>
        <v>0</v>
      </c>
      <c r="AQ937" s="210"/>
      <c r="AR937" s="231"/>
      <c r="AS937" s="15"/>
      <c r="AT937" s="232">
        <f t="shared" si="371"/>
        <v>0</v>
      </c>
      <c r="AU937" s="235">
        <f t="shared" si="372"/>
        <v>0</v>
      </c>
      <c r="AY937" s="210"/>
      <c r="AZ937" s="231"/>
      <c r="BA937" s="15"/>
      <c r="BB937" s="232">
        <f t="shared" si="359"/>
        <v>0</v>
      </c>
      <c r="BC937" s="235">
        <f t="shared" si="373"/>
        <v>0</v>
      </c>
      <c r="BG937" s="210"/>
      <c r="BH937" s="231"/>
      <c r="BI937" s="15"/>
      <c r="BJ937" s="232">
        <f t="shared" si="363"/>
        <v>0</v>
      </c>
      <c r="BK937" s="235">
        <f t="shared" si="374"/>
        <v>0</v>
      </c>
      <c r="BM937" s="109">
        <f t="shared" si="364"/>
        <v>-0.49576136157884348</v>
      </c>
      <c r="BN937" s="213"/>
      <c r="BR937" s="228"/>
      <c r="BS937" s="311"/>
      <c r="BT937" s="3"/>
      <c r="BU937" s="213"/>
      <c r="BV937" s="213"/>
      <c r="BW937" s="291"/>
    </row>
    <row r="938" spans="1:75" x14ac:dyDescent="0.2">
      <c r="A938" s="210"/>
      <c r="B938" s="211"/>
      <c r="C938" s="848" t="str">
        <f ca="1">IF(ISERR(AVERAGE(INDIRECT("B"&amp;(ROW()-INT($B$1/2))):INDIRECT("B"&amp;(ROW()+INT($B$1/2))))),"",AVERAGE(INDIRECT("B"&amp;(ROW()-INT($B$1/2))):INDIRECT("B"&amp;(ROW()+INT($B$1/2)))))</f>
        <v/>
      </c>
      <c r="D938" s="848">
        <f t="shared" si="358"/>
        <v>0</v>
      </c>
      <c r="E938" s="275"/>
      <c r="F938" s="15"/>
      <c r="G938" s="3"/>
      <c r="H938" s="3"/>
      <c r="I938" s="3"/>
      <c r="J938" s="3"/>
      <c r="K938" s="3"/>
      <c r="L938" s="554"/>
      <c r="M938" s="545"/>
      <c r="N938" s="546"/>
      <c r="O938" s="5"/>
      <c r="P938" s="216"/>
      <c r="Q938" s="217"/>
      <c r="R938" s="218"/>
      <c r="S938" s="219">
        <f t="shared" si="365"/>
        <v>0</v>
      </c>
      <c r="T938" s="220">
        <f t="shared" si="366"/>
        <v>0</v>
      </c>
      <c r="U938" s="214">
        <f t="shared" si="375"/>
        <v>0</v>
      </c>
      <c r="W938" s="221"/>
      <c r="X938" s="222"/>
      <c r="Y938" s="222"/>
      <c r="Z938" s="223"/>
      <c r="AA938" s="222"/>
      <c r="AB938" s="224"/>
      <c r="AC938" s="225"/>
      <c r="AD938" s="2">
        <f t="shared" si="360"/>
        <v>0</v>
      </c>
      <c r="AE938" s="2">
        <f t="shared" si="361"/>
        <v>0</v>
      </c>
      <c r="AF938" s="226"/>
      <c r="AG938" s="219">
        <f t="shared" si="367"/>
        <v>0</v>
      </c>
      <c r="AH938" s="234">
        <f t="shared" si="368"/>
        <v>0</v>
      </c>
      <c r="AI938" s="214">
        <f t="shared" si="376"/>
        <v>0</v>
      </c>
      <c r="AK938" s="229">
        <f t="shared" si="369"/>
        <v>0</v>
      </c>
      <c r="AL938" s="226"/>
      <c r="AM938" s="15"/>
      <c r="AN938" s="232" t="e">
        <f t="shared" si="370"/>
        <v>#DIV/0!</v>
      </c>
      <c r="AO938" s="214">
        <f t="shared" si="362"/>
        <v>0</v>
      </c>
      <c r="AQ938" s="210"/>
      <c r="AR938" s="231"/>
      <c r="AS938" s="15"/>
      <c r="AT938" s="232">
        <f t="shared" si="371"/>
        <v>0</v>
      </c>
      <c r="AU938" s="235">
        <f t="shared" si="372"/>
        <v>0</v>
      </c>
      <c r="AY938" s="210"/>
      <c r="AZ938" s="231"/>
      <c r="BA938" s="15"/>
      <c r="BB938" s="232">
        <f t="shared" si="359"/>
        <v>0</v>
      </c>
      <c r="BC938" s="235">
        <f t="shared" si="373"/>
        <v>0</v>
      </c>
      <c r="BG938" s="210"/>
      <c r="BH938" s="231"/>
      <c r="BI938" s="15"/>
      <c r="BJ938" s="232">
        <f t="shared" si="363"/>
        <v>0</v>
      </c>
      <c r="BK938" s="235">
        <f t="shared" si="374"/>
        <v>0</v>
      </c>
      <c r="BM938" s="109">
        <f t="shared" si="364"/>
        <v>-0.49759369907658024</v>
      </c>
      <c r="BN938" s="213"/>
      <c r="BR938" s="228"/>
      <c r="BS938" s="311"/>
      <c r="BT938" s="3"/>
      <c r="BU938" s="213"/>
      <c r="BV938" s="213"/>
      <c r="BW938" s="291"/>
    </row>
    <row r="939" spans="1:75" x14ac:dyDescent="0.2">
      <c r="A939" s="210"/>
      <c r="B939" s="211"/>
      <c r="C939" s="848" t="str">
        <f ca="1">IF(ISERR(AVERAGE(INDIRECT("B"&amp;(ROW()-INT($B$1/2))):INDIRECT("B"&amp;(ROW()+INT($B$1/2))))),"",AVERAGE(INDIRECT("B"&amp;(ROW()-INT($B$1/2))):INDIRECT("B"&amp;(ROW()+INT($B$1/2)))))</f>
        <v/>
      </c>
      <c r="D939" s="848">
        <f t="shared" si="358"/>
        <v>0</v>
      </c>
      <c r="E939" s="275"/>
      <c r="F939" s="15"/>
      <c r="G939" s="3"/>
      <c r="H939" s="3"/>
      <c r="I939" s="3"/>
      <c r="J939" s="3"/>
      <c r="K939" s="3"/>
      <c r="L939" s="554"/>
      <c r="M939" s="545"/>
      <c r="N939" s="546"/>
      <c r="O939" s="5"/>
      <c r="P939" s="216"/>
      <c r="Q939" s="217"/>
      <c r="R939" s="218"/>
      <c r="S939" s="219">
        <f t="shared" si="365"/>
        <v>0</v>
      </c>
      <c r="T939" s="220">
        <f t="shared" si="366"/>
        <v>0</v>
      </c>
      <c r="U939" s="214">
        <f t="shared" si="375"/>
        <v>0</v>
      </c>
      <c r="W939" s="221"/>
      <c r="X939" s="222"/>
      <c r="Y939" s="222"/>
      <c r="Z939" s="223"/>
      <c r="AA939" s="222"/>
      <c r="AB939" s="224"/>
      <c r="AC939" s="225"/>
      <c r="AD939" s="2">
        <f t="shared" si="360"/>
        <v>0</v>
      </c>
      <c r="AE939" s="2">
        <f t="shared" si="361"/>
        <v>0</v>
      </c>
      <c r="AF939" s="226"/>
      <c r="AG939" s="219">
        <f t="shared" si="367"/>
        <v>0</v>
      </c>
      <c r="AH939" s="234">
        <f t="shared" si="368"/>
        <v>0</v>
      </c>
      <c r="AI939" s="214">
        <f t="shared" si="376"/>
        <v>0</v>
      </c>
      <c r="AK939" s="229">
        <f t="shared" si="369"/>
        <v>0</v>
      </c>
      <c r="AL939" s="226"/>
      <c r="AM939" s="15"/>
      <c r="AN939" s="232" t="e">
        <f t="shared" si="370"/>
        <v>#DIV/0!</v>
      </c>
      <c r="AO939" s="214">
        <f t="shared" si="362"/>
        <v>0</v>
      </c>
      <c r="AQ939" s="210"/>
      <c r="AR939" s="231"/>
      <c r="AS939" s="15"/>
      <c r="AT939" s="232">
        <f t="shared" si="371"/>
        <v>0</v>
      </c>
      <c r="AU939" s="235">
        <f t="shared" si="372"/>
        <v>0</v>
      </c>
      <c r="AY939" s="210"/>
      <c r="AZ939" s="231"/>
      <c r="BA939" s="15"/>
      <c r="BB939" s="232">
        <f t="shared" si="359"/>
        <v>0</v>
      </c>
      <c r="BC939" s="235">
        <f t="shared" si="373"/>
        <v>0</v>
      </c>
      <c r="BG939" s="210"/>
      <c r="BH939" s="231"/>
      <c r="BI939" s="15"/>
      <c r="BJ939" s="232">
        <f t="shared" si="363"/>
        <v>0</v>
      </c>
      <c r="BK939" s="235">
        <f t="shared" si="374"/>
        <v>0</v>
      </c>
      <c r="BM939" s="109">
        <f t="shared" si="364"/>
        <v>-0.499426036574317</v>
      </c>
      <c r="BN939" s="213"/>
      <c r="BR939" s="228"/>
      <c r="BS939" s="311"/>
      <c r="BT939" s="3"/>
      <c r="BU939" s="213"/>
      <c r="BV939" s="213"/>
      <c r="BW939" s="291"/>
    </row>
    <row r="940" spans="1:75" x14ac:dyDescent="0.2">
      <c r="A940" s="210"/>
      <c r="B940" s="211"/>
      <c r="C940" s="848" t="str">
        <f ca="1">IF(ISERR(AVERAGE(INDIRECT("B"&amp;(ROW()-INT($B$1/2))):INDIRECT("B"&amp;(ROW()+INT($B$1/2))))),"",AVERAGE(INDIRECT("B"&amp;(ROW()-INT($B$1/2))):INDIRECT("B"&amp;(ROW()+INT($B$1/2)))))</f>
        <v/>
      </c>
      <c r="D940" s="848">
        <f t="shared" si="358"/>
        <v>0</v>
      </c>
      <c r="E940" s="275"/>
      <c r="F940" s="15"/>
      <c r="G940" s="3"/>
      <c r="H940" s="3"/>
      <c r="I940" s="3"/>
      <c r="J940" s="3"/>
      <c r="K940" s="3"/>
      <c r="L940" s="554"/>
      <c r="M940" s="545"/>
      <c r="N940" s="546"/>
      <c r="O940" s="5"/>
      <c r="P940" s="216"/>
      <c r="Q940" s="217"/>
      <c r="R940" s="218"/>
      <c r="S940" s="219">
        <f t="shared" si="365"/>
        <v>0</v>
      </c>
      <c r="T940" s="220">
        <f t="shared" si="366"/>
        <v>0</v>
      </c>
      <c r="U940" s="214">
        <f t="shared" si="375"/>
        <v>0</v>
      </c>
      <c r="W940" s="221"/>
      <c r="X940" s="222"/>
      <c r="Y940" s="222"/>
      <c r="Z940" s="223"/>
      <c r="AA940" s="222"/>
      <c r="AB940" s="224"/>
      <c r="AC940" s="225"/>
      <c r="AD940" s="2">
        <f t="shared" si="360"/>
        <v>0</v>
      </c>
      <c r="AE940" s="2">
        <f t="shared" si="361"/>
        <v>0</v>
      </c>
      <c r="AF940" s="226"/>
      <c r="AG940" s="219">
        <f t="shared" si="367"/>
        <v>0</v>
      </c>
      <c r="AH940" s="234">
        <f t="shared" si="368"/>
        <v>0</v>
      </c>
      <c r="AI940" s="214">
        <f t="shared" si="376"/>
        <v>0</v>
      </c>
      <c r="AK940" s="229">
        <f t="shared" si="369"/>
        <v>0</v>
      </c>
      <c r="AL940" s="226"/>
      <c r="AM940" s="15"/>
      <c r="AN940" s="232" t="e">
        <f t="shared" si="370"/>
        <v>#DIV/0!</v>
      </c>
      <c r="AO940" s="214">
        <f t="shared" si="362"/>
        <v>0</v>
      </c>
      <c r="AQ940" s="210"/>
      <c r="AR940" s="231"/>
      <c r="AS940" s="15"/>
      <c r="AT940" s="232">
        <f t="shared" si="371"/>
        <v>0</v>
      </c>
      <c r="AU940" s="235">
        <f t="shared" si="372"/>
        <v>0</v>
      </c>
      <c r="AY940" s="210"/>
      <c r="AZ940" s="231"/>
      <c r="BA940" s="15"/>
      <c r="BB940" s="232">
        <f t="shared" si="359"/>
        <v>0</v>
      </c>
      <c r="BC940" s="235">
        <f t="shared" si="373"/>
        <v>0</v>
      </c>
      <c r="BG940" s="210"/>
      <c r="BH940" s="231"/>
      <c r="BI940" s="15"/>
      <c r="BJ940" s="232">
        <f t="shared" si="363"/>
        <v>0</v>
      </c>
      <c r="BK940" s="235">
        <f t="shared" si="374"/>
        <v>0</v>
      </c>
      <c r="BM940" s="109">
        <f t="shared" si="364"/>
        <v>-0.50125837407205376</v>
      </c>
      <c r="BN940" s="213"/>
      <c r="BR940" s="228"/>
      <c r="BS940" s="311"/>
      <c r="BT940" s="3"/>
      <c r="BU940" s="213"/>
      <c r="BV940" s="213"/>
      <c r="BW940" s="291"/>
    </row>
    <row r="941" spans="1:75" x14ac:dyDescent="0.2">
      <c r="A941" s="210"/>
      <c r="B941" s="211"/>
      <c r="C941" s="848" t="str">
        <f ca="1">IF(ISERR(AVERAGE(INDIRECT("B"&amp;(ROW()-INT($B$1/2))):INDIRECT("B"&amp;(ROW()+INT($B$1/2))))),"",AVERAGE(INDIRECT("B"&amp;(ROW()-INT($B$1/2))):INDIRECT("B"&amp;(ROW()+INT($B$1/2)))))</f>
        <v/>
      </c>
      <c r="D941" s="848">
        <f t="shared" si="358"/>
        <v>0</v>
      </c>
      <c r="E941" s="275"/>
      <c r="F941" s="15"/>
      <c r="G941" s="3"/>
      <c r="H941" s="3"/>
      <c r="I941" s="3"/>
      <c r="J941" s="3"/>
      <c r="K941" s="3"/>
      <c r="L941" s="554"/>
      <c r="M941" s="545"/>
      <c r="N941" s="546"/>
      <c r="O941" s="5"/>
      <c r="P941" s="216"/>
      <c r="Q941" s="217"/>
      <c r="R941" s="218"/>
      <c r="S941" s="219">
        <f t="shared" si="365"/>
        <v>0</v>
      </c>
      <c r="T941" s="220">
        <f t="shared" si="366"/>
        <v>0</v>
      </c>
      <c r="U941" s="214">
        <f t="shared" si="375"/>
        <v>0</v>
      </c>
      <c r="W941" s="221"/>
      <c r="X941" s="222"/>
      <c r="Y941" s="222"/>
      <c r="Z941" s="223"/>
      <c r="AA941" s="222"/>
      <c r="AB941" s="224"/>
      <c r="AC941" s="225"/>
      <c r="AD941" s="2">
        <f t="shared" si="360"/>
        <v>0</v>
      </c>
      <c r="AE941" s="2">
        <f t="shared" si="361"/>
        <v>0</v>
      </c>
      <c r="AF941" s="226"/>
      <c r="AG941" s="219">
        <f t="shared" si="367"/>
        <v>0</v>
      </c>
      <c r="AH941" s="234">
        <f t="shared" si="368"/>
        <v>0</v>
      </c>
      <c r="AI941" s="214">
        <f t="shared" si="376"/>
        <v>0</v>
      </c>
      <c r="AK941" s="229">
        <f t="shared" si="369"/>
        <v>0</v>
      </c>
      <c r="AL941" s="226"/>
      <c r="AM941" s="15"/>
      <c r="AN941" s="232" t="e">
        <f t="shared" si="370"/>
        <v>#DIV/0!</v>
      </c>
      <c r="AO941" s="214">
        <f t="shared" si="362"/>
        <v>0</v>
      </c>
      <c r="AQ941" s="210"/>
      <c r="AR941" s="231"/>
      <c r="AS941" s="15"/>
      <c r="AT941" s="232">
        <f t="shared" si="371"/>
        <v>0</v>
      </c>
      <c r="AU941" s="235">
        <f t="shared" si="372"/>
        <v>0</v>
      </c>
      <c r="AY941" s="210"/>
      <c r="AZ941" s="231"/>
      <c r="BA941" s="15"/>
      <c r="BB941" s="232">
        <f t="shared" si="359"/>
        <v>0</v>
      </c>
      <c r="BC941" s="235">
        <f t="shared" si="373"/>
        <v>0</v>
      </c>
      <c r="BG941" s="210"/>
      <c r="BH941" s="231"/>
      <c r="BI941" s="15"/>
      <c r="BJ941" s="232">
        <f t="shared" si="363"/>
        <v>0</v>
      </c>
      <c r="BK941" s="235">
        <f t="shared" si="374"/>
        <v>0</v>
      </c>
      <c r="BM941" s="109">
        <f t="shared" si="364"/>
        <v>-0.50309071156979046</v>
      </c>
      <c r="BN941" s="213"/>
      <c r="BR941" s="228"/>
      <c r="BS941" s="311"/>
      <c r="BT941" s="3"/>
      <c r="BU941" s="213"/>
      <c r="BV941" s="213"/>
      <c r="BW941" s="291"/>
    </row>
    <row r="942" spans="1:75" x14ac:dyDescent="0.2">
      <c r="A942" s="210"/>
      <c r="B942" s="211"/>
      <c r="C942" s="848" t="str">
        <f ca="1">IF(ISERR(AVERAGE(INDIRECT("B"&amp;(ROW()-INT($B$1/2))):INDIRECT("B"&amp;(ROW()+INT($B$1/2))))),"",AVERAGE(INDIRECT("B"&amp;(ROW()-INT($B$1/2))):INDIRECT("B"&amp;(ROW()+INT($B$1/2)))))</f>
        <v/>
      </c>
      <c r="D942" s="848">
        <f t="shared" si="358"/>
        <v>0</v>
      </c>
      <c r="E942" s="275"/>
      <c r="F942" s="15"/>
      <c r="G942" s="3"/>
      <c r="H942" s="3"/>
      <c r="I942" s="3"/>
      <c r="J942" s="3"/>
      <c r="K942" s="3"/>
      <c r="L942" s="554"/>
      <c r="M942" s="545"/>
      <c r="N942" s="546"/>
      <c r="O942" s="5"/>
      <c r="P942" s="216"/>
      <c r="Q942" s="217"/>
      <c r="R942" s="218"/>
      <c r="S942" s="219">
        <f t="shared" si="365"/>
        <v>0</v>
      </c>
      <c r="T942" s="220">
        <f t="shared" si="366"/>
        <v>0</v>
      </c>
      <c r="U942" s="214">
        <f t="shared" si="375"/>
        <v>0</v>
      </c>
      <c r="W942" s="221"/>
      <c r="X942" s="222"/>
      <c r="Y942" s="222"/>
      <c r="Z942" s="223"/>
      <c r="AA942" s="222"/>
      <c r="AB942" s="224"/>
      <c r="AC942" s="225"/>
      <c r="AD942" s="2">
        <f t="shared" si="360"/>
        <v>0</v>
      </c>
      <c r="AE942" s="2">
        <f t="shared" si="361"/>
        <v>0</v>
      </c>
      <c r="AF942" s="226"/>
      <c r="AG942" s="219">
        <f t="shared" si="367"/>
        <v>0</v>
      </c>
      <c r="AH942" s="234">
        <f t="shared" si="368"/>
        <v>0</v>
      </c>
      <c r="AI942" s="214">
        <f t="shared" si="376"/>
        <v>0</v>
      </c>
      <c r="AK942" s="229">
        <f t="shared" si="369"/>
        <v>0</v>
      </c>
      <c r="AL942" s="226"/>
      <c r="AM942" s="15"/>
      <c r="AN942" s="232" t="e">
        <f t="shared" si="370"/>
        <v>#DIV/0!</v>
      </c>
      <c r="AO942" s="214">
        <f t="shared" si="362"/>
        <v>0</v>
      </c>
      <c r="AQ942" s="210"/>
      <c r="AR942" s="231"/>
      <c r="AS942" s="15"/>
      <c r="AT942" s="232">
        <f t="shared" si="371"/>
        <v>0</v>
      </c>
      <c r="AU942" s="235">
        <f t="shared" si="372"/>
        <v>0</v>
      </c>
      <c r="AY942" s="210"/>
      <c r="AZ942" s="231"/>
      <c r="BA942" s="15"/>
      <c r="BB942" s="232">
        <f t="shared" si="359"/>
        <v>0</v>
      </c>
      <c r="BC942" s="235">
        <f t="shared" si="373"/>
        <v>0</v>
      </c>
      <c r="BG942" s="210"/>
      <c r="BH942" s="231"/>
      <c r="BI942" s="15"/>
      <c r="BJ942" s="232">
        <f t="shared" si="363"/>
        <v>0</v>
      </c>
      <c r="BK942" s="235">
        <f t="shared" si="374"/>
        <v>0</v>
      </c>
      <c r="BM942" s="109">
        <f t="shared" si="364"/>
        <v>-0.50492304906752716</v>
      </c>
      <c r="BN942" s="213"/>
      <c r="BR942" s="228"/>
      <c r="BS942" s="311"/>
      <c r="BT942" s="3"/>
      <c r="BU942" s="213"/>
      <c r="BV942" s="213"/>
      <c r="BW942" s="291"/>
    </row>
    <row r="943" spans="1:75" x14ac:dyDescent="0.2">
      <c r="A943" s="210"/>
      <c r="B943" s="211"/>
      <c r="C943" s="848" t="str">
        <f ca="1">IF(ISERR(AVERAGE(INDIRECT("B"&amp;(ROW()-INT($B$1/2))):INDIRECT("B"&amp;(ROW()+INT($B$1/2))))),"",AVERAGE(INDIRECT("B"&amp;(ROW()-INT($B$1/2))):INDIRECT("B"&amp;(ROW()+INT($B$1/2)))))</f>
        <v/>
      </c>
      <c r="D943" s="848">
        <f t="shared" si="358"/>
        <v>0</v>
      </c>
      <c r="E943" s="275"/>
      <c r="F943" s="15"/>
      <c r="G943" s="3"/>
      <c r="H943" s="3"/>
      <c r="I943" s="3"/>
      <c r="J943" s="3"/>
      <c r="K943" s="3"/>
      <c r="L943" s="554"/>
      <c r="M943" s="545"/>
      <c r="N943" s="546"/>
      <c r="O943" s="5"/>
      <c r="P943" s="216"/>
      <c r="Q943" s="217"/>
      <c r="R943" s="218"/>
      <c r="S943" s="219">
        <f t="shared" si="365"/>
        <v>0</v>
      </c>
      <c r="T943" s="220">
        <f t="shared" si="366"/>
        <v>0</v>
      </c>
      <c r="U943" s="214">
        <f t="shared" si="375"/>
        <v>0</v>
      </c>
      <c r="W943" s="221"/>
      <c r="X943" s="222"/>
      <c r="Y943" s="222"/>
      <c r="Z943" s="223"/>
      <c r="AA943" s="222"/>
      <c r="AB943" s="224"/>
      <c r="AC943" s="225"/>
      <c r="AD943" s="2">
        <f t="shared" si="360"/>
        <v>0</v>
      </c>
      <c r="AE943" s="2">
        <f t="shared" si="361"/>
        <v>0</v>
      </c>
      <c r="AF943" s="226"/>
      <c r="AG943" s="219">
        <f t="shared" si="367"/>
        <v>0</v>
      </c>
      <c r="AH943" s="234">
        <f t="shared" si="368"/>
        <v>0</v>
      </c>
      <c r="AI943" s="214">
        <f t="shared" si="376"/>
        <v>0</v>
      </c>
      <c r="AK943" s="229">
        <f t="shared" si="369"/>
        <v>0</v>
      </c>
      <c r="AL943" s="226"/>
      <c r="AM943" s="15"/>
      <c r="AN943" s="232" t="e">
        <f t="shared" si="370"/>
        <v>#DIV/0!</v>
      </c>
      <c r="AO943" s="214">
        <f t="shared" si="362"/>
        <v>0</v>
      </c>
      <c r="AQ943" s="210"/>
      <c r="AR943" s="231"/>
      <c r="AS943" s="15"/>
      <c r="AT943" s="232">
        <f t="shared" si="371"/>
        <v>0</v>
      </c>
      <c r="AU943" s="235">
        <f t="shared" si="372"/>
        <v>0</v>
      </c>
      <c r="AY943" s="210"/>
      <c r="AZ943" s="231"/>
      <c r="BA943" s="15"/>
      <c r="BB943" s="232">
        <f t="shared" si="359"/>
        <v>0</v>
      </c>
      <c r="BC943" s="235">
        <f t="shared" si="373"/>
        <v>0</v>
      </c>
      <c r="BG943" s="210"/>
      <c r="BH943" s="231"/>
      <c r="BI943" s="15"/>
      <c r="BJ943" s="232">
        <f t="shared" si="363"/>
        <v>0</v>
      </c>
      <c r="BK943" s="235">
        <f t="shared" si="374"/>
        <v>0</v>
      </c>
      <c r="BM943" s="109">
        <f t="shared" si="364"/>
        <v>-0.50675538656526387</v>
      </c>
      <c r="BN943" s="213"/>
      <c r="BR943" s="228"/>
      <c r="BS943" s="311"/>
      <c r="BT943" s="3"/>
      <c r="BU943" s="213"/>
      <c r="BV943" s="213"/>
      <c r="BW943" s="291"/>
    </row>
    <row r="944" spans="1:75" x14ac:dyDescent="0.2">
      <c r="A944" s="210"/>
      <c r="B944" s="211"/>
      <c r="C944" s="848" t="str">
        <f ca="1">IF(ISERR(AVERAGE(INDIRECT("B"&amp;(ROW()-INT($B$1/2))):INDIRECT("B"&amp;(ROW()+INT($B$1/2))))),"",AVERAGE(INDIRECT("B"&amp;(ROW()-INT($B$1/2))):INDIRECT("B"&amp;(ROW()+INT($B$1/2)))))</f>
        <v/>
      </c>
      <c r="D944" s="848">
        <f t="shared" si="358"/>
        <v>0</v>
      </c>
      <c r="E944" s="275"/>
      <c r="F944" s="15"/>
      <c r="G944" s="3"/>
      <c r="H944" s="3"/>
      <c r="I944" s="3"/>
      <c r="J944" s="3"/>
      <c r="K944" s="3"/>
      <c r="L944" s="554"/>
      <c r="M944" s="545"/>
      <c r="N944" s="546"/>
      <c r="O944" s="5"/>
      <c r="P944" s="216"/>
      <c r="Q944" s="217"/>
      <c r="R944" s="218"/>
      <c r="S944" s="219">
        <f t="shared" si="365"/>
        <v>0</v>
      </c>
      <c r="T944" s="220">
        <f t="shared" si="366"/>
        <v>0</v>
      </c>
      <c r="U944" s="214">
        <f t="shared" si="375"/>
        <v>0</v>
      </c>
      <c r="W944" s="221"/>
      <c r="X944" s="222"/>
      <c r="Y944" s="222"/>
      <c r="Z944" s="223"/>
      <c r="AA944" s="222"/>
      <c r="AB944" s="224"/>
      <c r="AC944" s="225"/>
      <c r="AD944" s="2">
        <f t="shared" si="360"/>
        <v>0</v>
      </c>
      <c r="AE944" s="2">
        <f t="shared" si="361"/>
        <v>0</v>
      </c>
      <c r="AF944" s="226"/>
      <c r="AG944" s="219">
        <f t="shared" si="367"/>
        <v>0</v>
      </c>
      <c r="AH944" s="234">
        <f t="shared" si="368"/>
        <v>0</v>
      </c>
      <c r="AI944" s="214">
        <f t="shared" si="376"/>
        <v>0</v>
      </c>
      <c r="AK944" s="229">
        <f t="shared" si="369"/>
        <v>0</v>
      </c>
      <c r="AL944" s="226"/>
      <c r="AM944" s="15"/>
      <c r="AN944" s="232" t="e">
        <f t="shared" si="370"/>
        <v>#DIV/0!</v>
      </c>
      <c r="AO944" s="214">
        <f t="shared" si="362"/>
        <v>0</v>
      </c>
      <c r="AQ944" s="210"/>
      <c r="AR944" s="231"/>
      <c r="AS944" s="15"/>
      <c r="AT944" s="232">
        <f t="shared" si="371"/>
        <v>0</v>
      </c>
      <c r="AU944" s="235">
        <f t="shared" si="372"/>
        <v>0</v>
      </c>
      <c r="AY944" s="210"/>
      <c r="AZ944" s="231"/>
      <c r="BA944" s="15"/>
      <c r="BB944" s="232">
        <f t="shared" si="359"/>
        <v>0</v>
      </c>
      <c r="BC944" s="235">
        <f t="shared" si="373"/>
        <v>0</v>
      </c>
      <c r="BG944" s="210"/>
      <c r="BH944" s="231"/>
      <c r="BI944" s="15"/>
      <c r="BJ944" s="232">
        <f t="shared" si="363"/>
        <v>0</v>
      </c>
      <c r="BK944" s="235">
        <f t="shared" si="374"/>
        <v>0</v>
      </c>
      <c r="BM944" s="109">
        <f t="shared" si="364"/>
        <v>-0.50858772406300057</v>
      </c>
      <c r="BN944" s="213"/>
      <c r="BR944" s="228"/>
      <c r="BS944" s="311"/>
      <c r="BT944" s="3"/>
      <c r="BU944" s="213"/>
      <c r="BV944" s="213"/>
      <c r="BW944" s="291"/>
    </row>
    <row r="945" spans="1:75" x14ac:dyDescent="0.2">
      <c r="A945" s="210"/>
      <c r="B945" s="211"/>
      <c r="C945" s="848" t="str">
        <f ca="1">IF(ISERR(AVERAGE(INDIRECT("B"&amp;(ROW()-INT($B$1/2))):INDIRECT("B"&amp;(ROW()+INT($B$1/2))))),"",AVERAGE(INDIRECT("B"&amp;(ROW()-INT($B$1/2))):INDIRECT("B"&amp;(ROW()+INT($B$1/2)))))</f>
        <v/>
      </c>
      <c r="D945" s="848">
        <f t="shared" si="358"/>
        <v>0</v>
      </c>
      <c r="E945" s="275"/>
      <c r="F945" s="15"/>
      <c r="G945" s="3"/>
      <c r="H945" s="3"/>
      <c r="I945" s="3"/>
      <c r="J945" s="3"/>
      <c r="K945" s="3"/>
      <c r="L945" s="554"/>
      <c r="M945" s="545"/>
      <c r="N945" s="546"/>
      <c r="O945" s="5"/>
      <c r="P945" s="216"/>
      <c r="Q945" s="217"/>
      <c r="R945" s="218"/>
      <c r="S945" s="219">
        <f t="shared" si="365"/>
        <v>0</v>
      </c>
      <c r="T945" s="220">
        <f t="shared" si="366"/>
        <v>0</v>
      </c>
      <c r="U945" s="214">
        <f t="shared" si="375"/>
        <v>0</v>
      </c>
      <c r="W945" s="221"/>
      <c r="X945" s="222"/>
      <c r="Y945" s="222"/>
      <c r="Z945" s="223"/>
      <c r="AA945" s="222"/>
      <c r="AB945" s="224"/>
      <c r="AC945" s="225"/>
      <c r="AD945" s="2">
        <f t="shared" si="360"/>
        <v>0</v>
      </c>
      <c r="AE945" s="2">
        <f t="shared" si="361"/>
        <v>0</v>
      </c>
      <c r="AF945" s="226"/>
      <c r="AG945" s="219">
        <f t="shared" si="367"/>
        <v>0</v>
      </c>
      <c r="AH945" s="234">
        <f t="shared" si="368"/>
        <v>0</v>
      </c>
      <c r="AI945" s="214">
        <f t="shared" si="376"/>
        <v>0</v>
      </c>
      <c r="AK945" s="229">
        <f t="shared" si="369"/>
        <v>0</v>
      </c>
      <c r="AL945" s="226"/>
      <c r="AM945" s="15"/>
      <c r="AN945" s="232" t="e">
        <f t="shared" si="370"/>
        <v>#DIV/0!</v>
      </c>
      <c r="AO945" s="214">
        <f t="shared" si="362"/>
        <v>0</v>
      </c>
      <c r="AQ945" s="210"/>
      <c r="AR945" s="231"/>
      <c r="AS945" s="15"/>
      <c r="AT945" s="232">
        <f t="shared" si="371"/>
        <v>0</v>
      </c>
      <c r="AU945" s="235">
        <f t="shared" si="372"/>
        <v>0</v>
      </c>
      <c r="AY945" s="210"/>
      <c r="AZ945" s="231"/>
      <c r="BA945" s="15"/>
      <c r="BB945" s="232">
        <f t="shared" si="359"/>
        <v>0</v>
      </c>
      <c r="BC945" s="235">
        <f t="shared" si="373"/>
        <v>0</v>
      </c>
      <c r="BG945" s="210"/>
      <c r="BH945" s="231"/>
      <c r="BI945" s="15"/>
      <c r="BJ945" s="232">
        <f t="shared" si="363"/>
        <v>0</v>
      </c>
      <c r="BK945" s="235">
        <f t="shared" si="374"/>
        <v>0</v>
      </c>
      <c r="BM945" s="109">
        <f t="shared" si="364"/>
        <v>-0.51042006156073727</v>
      </c>
      <c r="BN945" s="213"/>
      <c r="BR945" s="228"/>
      <c r="BS945" s="311"/>
      <c r="BT945" s="3"/>
      <c r="BU945" s="213"/>
      <c r="BV945" s="213"/>
      <c r="BW945" s="291"/>
    </row>
    <row r="946" spans="1:75" x14ac:dyDescent="0.2">
      <c r="A946" s="210"/>
      <c r="B946" s="211"/>
      <c r="C946" s="848" t="str">
        <f ca="1">IF(ISERR(AVERAGE(INDIRECT("B"&amp;(ROW()-INT($B$1/2))):INDIRECT("B"&amp;(ROW()+INT($B$1/2))))),"",AVERAGE(INDIRECT("B"&amp;(ROW()-INT($B$1/2))):INDIRECT("B"&amp;(ROW()+INT($B$1/2)))))</f>
        <v/>
      </c>
      <c r="D946" s="848">
        <f t="shared" si="358"/>
        <v>0</v>
      </c>
      <c r="E946" s="275"/>
      <c r="F946" s="15"/>
      <c r="G946" s="3"/>
      <c r="H946" s="3"/>
      <c r="I946" s="3"/>
      <c r="J946" s="3"/>
      <c r="K946" s="3"/>
      <c r="L946" s="554"/>
      <c r="M946" s="545"/>
      <c r="N946" s="546"/>
      <c r="O946" s="5"/>
      <c r="P946" s="216"/>
      <c r="Q946" s="217"/>
      <c r="R946" s="218"/>
      <c r="S946" s="219">
        <f t="shared" si="365"/>
        <v>0</v>
      </c>
      <c r="T946" s="220">
        <f t="shared" si="366"/>
        <v>0</v>
      </c>
      <c r="U946" s="214">
        <f t="shared" si="375"/>
        <v>0</v>
      </c>
      <c r="W946" s="221"/>
      <c r="X946" s="222"/>
      <c r="Y946" s="222"/>
      <c r="Z946" s="223"/>
      <c r="AA946" s="222"/>
      <c r="AB946" s="224"/>
      <c r="AC946" s="225"/>
      <c r="AD946" s="2">
        <f t="shared" si="360"/>
        <v>0</v>
      </c>
      <c r="AE946" s="2">
        <f t="shared" si="361"/>
        <v>0</v>
      </c>
      <c r="AF946" s="226"/>
      <c r="AG946" s="219">
        <f t="shared" si="367"/>
        <v>0</v>
      </c>
      <c r="AH946" s="234">
        <f t="shared" si="368"/>
        <v>0</v>
      </c>
      <c r="AI946" s="214">
        <f t="shared" si="376"/>
        <v>0</v>
      </c>
      <c r="AK946" s="229">
        <f t="shared" si="369"/>
        <v>0</v>
      </c>
      <c r="AL946" s="226"/>
      <c r="AM946" s="15"/>
      <c r="AN946" s="232" t="e">
        <f t="shared" si="370"/>
        <v>#DIV/0!</v>
      </c>
      <c r="AO946" s="214">
        <f t="shared" si="362"/>
        <v>0</v>
      </c>
      <c r="AQ946" s="210"/>
      <c r="AR946" s="231"/>
      <c r="AS946" s="15"/>
      <c r="AT946" s="232">
        <f t="shared" si="371"/>
        <v>0</v>
      </c>
      <c r="AU946" s="235">
        <f t="shared" si="372"/>
        <v>0</v>
      </c>
      <c r="AY946" s="210"/>
      <c r="AZ946" s="231"/>
      <c r="BA946" s="15"/>
      <c r="BB946" s="232">
        <f t="shared" si="359"/>
        <v>0</v>
      </c>
      <c r="BC946" s="235">
        <f t="shared" si="373"/>
        <v>0</v>
      </c>
      <c r="BG946" s="210"/>
      <c r="BH946" s="231"/>
      <c r="BI946" s="15"/>
      <c r="BJ946" s="232">
        <f t="shared" si="363"/>
        <v>0</v>
      </c>
      <c r="BK946" s="235">
        <f t="shared" si="374"/>
        <v>0</v>
      </c>
      <c r="BM946" s="109">
        <f t="shared" si="364"/>
        <v>-0.51225239905847397</v>
      </c>
      <c r="BN946" s="213"/>
      <c r="BR946" s="228"/>
      <c r="BS946" s="311"/>
      <c r="BT946" s="3"/>
      <c r="BU946" s="213"/>
      <c r="BV946" s="213"/>
      <c r="BW946" s="291"/>
    </row>
    <row r="947" spans="1:75" x14ac:dyDescent="0.2">
      <c r="A947" s="210"/>
      <c r="B947" s="211"/>
      <c r="C947" s="848" t="str">
        <f ca="1">IF(ISERR(AVERAGE(INDIRECT("B"&amp;(ROW()-INT($B$1/2))):INDIRECT("B"&amp;(ROW()+INT($B$1/2))))),"",AVERAGE(INDIRECT("B"&amp;(ROW()-INT($B$1/2))):INDIRECT("B"&amp;(ROW()+INT($B$1/2)))))</f>
        <v/>
      </c>
      <c r="D947" s="848">
        <f t="shared" si="358"/>
        <v>0</v>
      </c>
      <c r="E947" s="275"/>
      <c r="F947" s="15"/>
      <c r="G947" s="3"/>
      <c r="H947" s="3"/>
      <c r="I947" s="3"/>
      <c r="J947" s="3"/>
      <c r="K947" s="3"/>
      <c r="L947" s="554"/>
      <c r="M947" s="545"/>
      <c r="N947" s="546"/>
      <c r="O947" s="5"/>
      <c r="P947" s="216"/>
      <c r="Q947" s="217"/>
      <c r="R947" s="218"/>
      <c r="S947" s="219">
        <f t="shared" si="365"/>
        <v>0</v>
      </c>
      <c r="T947" s="220">
        <f t="shared" si="366"/>
        <v>0</v>
      </c>
      <c r="U947" s="214">
        <f t="shared" si="375"/>
        <v>0</v>
      </c>
      <c r="W947" s="221"/>
      <c r="X947" s="222"/>
      <c r="Y947" s="222"/>
      <c r="Z947" s="223"/>
      <c r="AA947" s="222"/>
      <c r="AB947" s="224"/>
      <c r="AC947" s="225"/>
      <c r="AD947" s="2">
        <f t="shared" si="360"/>
        <v>0</v>
      </c>
      <c r="AE947" s="2">
        <f t="shared" si="361"/>
        <v>0</v>
      </c>
      <c r="AF947" s="226"/>
      <c r="AG947" s="219">
        <f t="shared" si="367"/>
        <v>0</v>
      </c>
      <c r="AH947" s="234">
        <f t="shared" si="368"/>
        <v>0</v>
      </c>
      <c r="AI947" s="214">
        <f t="shared" si="376"/>
        <v>0</v>
      </c>
      <c r="AK947" s="229">
        <f t="shared" si="369"/>
        <v>0</v>
      </c>
      <c r="AL947" s="226"/>
      <c r="AM947" s="15"/>
      <c r="AN947" s="232" t="e">
        <f t="shared" si="370"/>
        <v>#DIV/0!</v>
      </c>
      <c r="AO947" s="214">
        <f t="shared" si="362"/>
        <v>0</v>
      </c>
      <c r="AQ947" s="210"/>
      <c r="AR947" s="231"/>
      <c r="AS947" s="15"/>
      <c r="AT947" s="232">
        <f t="shared" si="371"/>
        <v>0</v>
      </c>
      <c r="AU947" s="235">
        <f t="shared" si="372"/>
        <v>0</v>
      </c>
      <c r="AY947" s="210"/>
      <c r="AZ947" s="231"/>
      <c r="BA947" s="15"/>
      <c r="BB947" s="232">
        <f t="shared" si="359"/>
        <v>0</v>
      </c>
      <c r="BC947" s="235">
        <f t="shared" si="373"/>
        <v>0</v>
      </c>
      <c r="BG947" s="210"/>
      <c r="BH947" s="231"/>
      <c r="BI947" s="15"/>
      <c r="BJ947" s="232">
        <f t="shared" si="363"/>
        <v>0</v>
      </c>
      <c r="BK947" s="235">
        <f t="shared" si="374"/>
        <v>0</v>
      </c>
      <c r="BM947" s="109">
        <f t="shared" si="364"/>
        <v>-0.51408473655621068</v>
      </c>
      <c r="BN947" s="213"/>
      <c r="BR947" s="228"/>
      <c r="BS947" s="311"/>
      <c r="BT947" s="3"/>
      <c r="BU947" s="213"/>
      <c r="BV947" s="213"/>
      <c r="BW947" s="291"/>
    </row>
    <row r="948" spans="1:75" x14ac:dyDescent="0.2">
      <c r="A948" s="210"/>
      <c r="B948" s="211"/>
      <c r="C948" s="848" t="str">
        <f ca="1">IF(ISERR(AVERAGE(INDIRECT("B"&amp;(ROW()-INT($B$1/2))):INDIRECT("B"&amp;(ROW()+INT($B$1/2))))),"",AVERAGE(INDIRECT("B"&amp;(ROW()-INT($B$1/2))):INDIRECT("B"&amp;(ROW()+INT($B$1/2)))))</f>
        <v/>
      </c>
      <c r="D948" s="848">
        <f t="shared" si="358"/>
        <v>0</v>
      </c>
      <c r="E948" s="275"/>
      <c r="F948" s="15"/>
      <c r="G948" s="3"/>
      <c r="H948" s="3"/>
      <c r="I948" s="3"/>
      <c r="J948" s="3"/>
      <c r="K948" s="3"/>
      <c r="L948" s="554"/>
      <c r="M948" s="545"/>
      <c r="N948" s="546"/>
      <c r="O948" s="5"/>
      <c r="P948" s="216"/>
      <c r="Q948" s="217"/>
      <c r="R948" s="218"/>
      <c r="S948" s="219">
        <f t="shared" si="365"/>
        <v>0</v>
      </c>
      <c r="T948" s="220">
        <f t="shared" si="366"/>
        <v>0</v>
      </c>
      <c r="U948" s="214">
        <f t="shared" si="375"/>
        <v>0</v>
      </c>
      <c r="W948" s="221"/>
      <c r="X948" s="222"/>
      <c r="Y948" s="222"/>
      <c r="Z948" s="223"/>
      <c r="AA948" s="222"/>
      <c r="AB948" s="224"/>
      <c r="AC948" s="225"/>
      <c r="AD948" s="2">
        <f t="shared" si="360"/>
        <v>0</v>
      </c>
      <c r="AE948" s="2">
        <f t="shared" si="361"/>
        <v>0</v>
      </c>
      <c r="AF948" s="226"/>
      <c r="AG948" s="219">
        <f t="shared" si="367"/>
        <v>0</v>
      </c>
      <c r="AH948" s="234">
        <f t="shared" si="368"/>
        <v>0</v>
      </c>
      <c r="AI948" s="214">
        <f t="shared" si="376"/>
        <v>0</v>
      </c>
      <c r="AK948" s="229">
        <f t="shared" si="369"/>
        <v>0</v>
      </c>
      <c r="AL948" s="226"/>
      <c r="AM948" s="15"/>
      <c r="AN948" s="232" t="e">
        <f t="shared" si="370"/>
        <v>#DIV/0!</v>
      </c>
      <c r="AO948" s="214">
        <f t="shared" si="362"/>
        <v>0</v>
      </c>
      <c r="AQ948" s="210"/>
      <c r="AR948" s="231"/>
      <c r="AS948" s="15"/>
      <c r="AT948" s="232">
        <f t="shared" si="371"/>
        <v>0</v>
      </c>
      <c r="AU948" s="235">
        <f t="shared" si="372"/>
        <v>0</v>
      </c>
      <c r="AY948" s="210"/>
      <c r="AZ948" s="231"/>
      <c r="BA948" s="15"/>
      <c r="BB948" s="232">
        <f t="shared" si="359"/>
        <v>0</v>
      </c>
      <c r="BC948" s="235">
        <f t="shared" si="373"/>
        <v>0</v>
      </c>
      <c r="BG948" s="210"/>
      <c r="BH948" s="231"/>
      <c r="BI948" s="15"/>
      <c r="BJ948" s="232">
        <f t="shared" si="363"/>
        <v>0</v>
      </c>
      <c r="BK948" s="235">
        <f t="shared" si="374"/>
        <v>0</v>
      </c>
      <c r="BM948" s="109">
        <f t="shared" si="364"/>
        <v>-0.51591707405394738</v>
      </c>
      <c r="BN948" s="213"/>
      <c r="BR948" s="228"/>
      <c r="BS948" s="311"/>
      <c r="BT948" s="3"/>
      <c r="BU948" s="213"/>
      <c r="BV948" s="213"/>
      <c r="BW948" s="291"/>
    </row>
    <row r="949" spans="1:75" x14ac:dyDescent="0.2">
      <c r="A949" s="210"/>
      <c r="B949" s="211"/>
      <c r="C949" s="848" t="str">
        <f ca="1">IF(ISERR(AVERAGE(INDIRECT("B"&amp;(ROW()-INT($B$1/2))):INDIRECT("B"&amp;(ROW()+INT($B$1/2))))),"",AVERAGE(INDIRECT("B"&amp;(ROW()-INT($B$1/2))):INDIRECT("B"&amp;(ROW()+INT($B$1/2)))))</f>
        <v/>
      </c>
      <c r="D949" s="848">
        <f t="shared" si="358"/>
        <v>0</v>
      </c>
      <c r="E949" s="275"/>
      <c r="F949" s="15"/>
      <c r="G949" s="3"/>
      <c r="H949" s="3"/>
      <c r="I949" s="3"/>
      <c r="J949" s="3"/>
      <c r="K949" s="3"/>
      <c r="L949" s="554"/>
      <c r="M949" s="545"/>
      <c r="N949" s="546"/>
      <c r="O949" s="5"/>
      <c r="P949" s="216"/>
      <c r="Q949" s="217"/>
      <c r="R949" s="218"/>
      <c r="S949" s="219">
        <f t="shared" si="365"/>
        <v>0</v>
      </c>
      <c r="T949" s="220">
        <f t="shared" si="366"/>
        <v>0</v>
      </c>
      <c r="U949" s="214">
        <f t="shared" si="375"/>
        <v>0</v>
      </c>
      <c r="W949" s="221"/>
      <c r="X949" s="222"/>
      <c r="Y949" s="222"/>
      <c r="Z949" s="223"/>
      <c r="AA949" s="222"/>
      <c r="AB949" s="224"/>
      <c r="AC949" s="225"/>
      <c r="AD949" s="2">
        <f t="shared" si="360"/>
        <v>0</v>
      </c>
      <c r="AE949" s="2">
        <f t="shared" si="361"/>
        <v>0</v>
      </c>
      <c r="AF949" s="226"/>
      <c r="AG949" s="219">
        <f t="shared" si="367"/>
        <v>0</v>
      </c>
      <c r="AH949" s="234">
        <f t="shared" si="368"/>
        <v>0</v>
      </c>
      <c r="AI949" s="214">
        <f t="shared" si="376"/>
        <v>0</v>
      </c>
      <c r="AK949" s="229">
        <f t="shared" si="369"/>
        <v>0</v>
      </c>
      <c r="AL949" s="226"/>
      <c r="AM949" s="15"/>
      <c r="AN949" s="232" t="e">
        <f t="shared" si="370"/>
        <v>#DIV/0!</v>
      </c>
      <c r="AO949" s="214">
        <f t="shared" si="362"/>
        <v>0</v>
      </c>
      <c r="AQ949" s="210"/>
      <c r="AR949" s="231"/>
      <c r="AS949" s="15"/>
      <c r="AT949" s="232">
        <f t="shared" si="371"/>
        <v>0</v>
      </c>
      <c r="AU949" s="235">
        <f t="shared" si="372"/>
        <v>0</v>
      </c>
      <c r="AY949" s="210"/>
      <c r="AZ949" s="231"/>
      <c r="BA949" s="15"/>
      <c r="BB949" s="232">
        <f t="shared" si="359"/>
        <v>0</v>
      </c>
      <c r="BC949" s="235">
        <f t="shared" si="373"/>
        <v>0</v>
      </c>
      <c r="BG949" s="210"/>
      <c r="BH949" s="231"/>
      <c r="BI949" s="15"/>
      <c r="BJ949" s="232">
        <f t="shared" si="363"/>
        <v>0</v>
      </c>
      <c r="BK949" s="235">
        <f t="shared" si="374"/>
        <v>0</v>
      </c>
      <c r="BM949" s="109">
        <f t="shared" si="364"/>
        <v>-0.51774941155168408</v>
      </c>
      <c r="BN949" s="213"/>
      <c r="BR949" s="228"/>
      <c r="BS949" s="311"/>
      <c r="BT949" s="3"/>
      <c r="BU949" s="213"/>
      <c r="BV949" s="213"/>
      <c r="BW949" s="291"/>
    </row>
    <row r="950" spans="1:75" x14ac:dyDescent="0.2">
      <c r="A950" s="210"/>
      <c r="B950" s="211"/>
      <c r="C950" s="848" t="str">
        <f ca="1">IF(ISERR(AVERAGE(INDIRECT("B"&amp;(ROW()-INT($B$1/2))):INDIRECT("B"&amp;(ROW()+INT($B$1/2))))),"",AVERAGE(INDIRECT("B"&amp;(ROW()-INT($B$1/2))):INDIRECT("B"&amp;(ROW()+INT($B$1/2)))))</f>
        <v/>
      </c>
      <c r="D950" s="848">
        <f t="shared" si="358"/>
        <v>0</v>
      </c>
      <c r="E950" s="275"/>
      <c r="F950" s="15"/>
      <c r="G950" s="3"/>
      <c r="H950" s="3"/>
      <c r="I950" s="3"/>
      <c r="J950" s="3"/>
      <c r="K950" s="3"/>
      <c r="L950" s="554"/>
      <c r="M950" s="545"/>
      <c r="N950" s="546"/>
      <c r="O950" s="5"/>
      <c r="P950" s="216"/>
      <c r="Q950" s="217"/>
      <c r="R950" s="218"/>
      <c r="S950" s="219">
        <f t="shared" si="365"/>
        <v>0</v>
      </c>
      <c r="T950" s="220">
        <f t="shared" si="366"/>
        <v>0</v>
      </c>
      <c r="U950" s="214">
        <f t="shared" si="375"/>
        <v>0</v>
      </c>
      <c r="W950" s="221"/>
      <c r="X950" s="222"/>
      <c r="Y950" s="222"/>
      <c r="Z950" s="223"/>
      <c r="AA950" s="222"/>
      <c r="AB950" s="224"/>
      <c r="AC950" s="225"/>
      <c r="AD950" s="2">
        <f t="shared" si="360"/>
        <v>0</v>
      </c>
      <c r="AE950" s="2">
        <f t="shared" si="361"/>
        <v>0</v>
      </c>
      <c r="AF950" s="226"/>
      <c r="AG950" s="219">
        <f t="shared" si="367"/>
        <v>0</v>
      </c>
      <c r="AH950" s="234">
        <f t="shared" si="368"/>
        <v>0</v>
      </c>
      <c r="AI950" s="214">
        <f t="shared" si="376"/>
        <v>0</v>
      </c>
      <c r="AK950" s="229">
        <f t="shared" si="369"/>
        <v>0</v>
      </c>
      <c r="AL950" s="226"/>
      <c r="AM950" s="15"/>
      <c r="AN950" s="232" t="e">
        <f t="shared" si="370"/>
        <v>#DIV/0!</v>
      </c>
      <c r="AO950" s="214">
        <f t="shared" si="362"/>
        <v>0</v>
      </c>
      <c r="AQ950" s="210"/>
      <c r="AR950" s="231"/>
      <c r="AS950" s="15"/>
      <c r="AT950" s="232">
        <f t="shared" si="371"/>
        <v>0</v>
      </c>
      <c r="AU950" s="235">
        <f t="shared" si="372"/>
        <v>0</v>
      </c>
      <c r="AY950" s="210"/>
      <c r="AZ950" s="231"/>
      <c r="BA950" s="15"/>
      <c r="BB950" s="232">
        <f t="shared" si="359"/>
        <v>0</v>
      </c>
      <c r="BC950" s="235">
        <f t="shared" si="373"/>
        <v>0</v>
      </c>
      <c r="BG950" s="210"/>
      <c r="BH950" s="231"/>
      <c r="BI950" s="15"/>
      <c r="BJ950" s="232">
        <f t="shared" si="363"/>
        <v>0</v>
      </c>
      <c r="BK950" s="235">
        <f t="shared" si="374"/>
        <v>0</v>
      </c>
      <c r="BM950" s="109">
        <f t="shared" si="364"/>
        <v>-0.51958174904942078</v>
      </c>
      <c r="BN950" s="213"/>
      <c r="BR950" s="228"/>
      <c r="BS950" s="311"/>
      <c r="BT950" s="3"/>
      <c r="BU950" s="213"/>
      <c r="BV950" s="213"/>
      <c r="BW950" s="291"/>
    </row>
    <row r="951" spans="1:75" x14ac:dyDescent="0.2">
      <c r="A951" s="210"/>
      <c r="B951" s="211"/>
      <c r="C951" s="848" t="str">
        <f ca="1">IF(ISERR(AVERAGE(INDIRECT("B"&amp;(ROW()-INT($B$1/2))):INDIRECT("B"&amp;(ROW()+INT($B$1/2))))),"",AVERAGE(INDIRECT("B"&amp;(ROW()-INT($B$1/2))):INDIRECT("B"&amp;(ROW()+INT($B$1/2)))))</f>
        <v/>
      </c>
      <c r="D951" s="848">
        <f t="shared" si="358"/>
        <v>0</v>
      </c>
      <c r="E951" s="275"/>
      <c r="F951" s="15"/>
      <c r="G951" s="3"/>
      <c r="H951" s="3"/>
      <c r="I951" s="3"/>
      <c r="J951" s="3"/>
      <c r="K951" s="3"/>
      <c r="L951" s="554"/>
      <c r="M951" s="545"/>
      <c r="N951" s="546"/>
      <c r="O951" s="5"/>
      <c r="P951" s="216"/>
      <c r="Q951" s="217"/>
      <c r="R951" s="218"/>
      <c r="S951" s="219">
        <f t="shared" si="365"/>
        <v>0</v>
      </c>
      <c r="T951" s="220">
        <f t="shared" si="366"/>
        <v>0</v>
      </c>
      <c r="U951" s="214">
        <f t="shared" si="375"/>
        <v>0</v>
      </c>
      <c r="W951" s="221"/>
      <c r="X951" s="222"/>
      <c r="Y951" s="222"/>
      <c r="Z951" s="223"/>
      <c r="AA951" s="222"/>
      <c r="AB951" s="224"/>
      <c r="AC951" s="225"/>
      <c r="AD951" s="2">
        <f t="shared" si="360"/>
        <v>0</v>
      </c>
      <c r="AE951" s="2">
        <f t="shared" si="361"/>
        <v>0</v>
      </c>
      <c r="AF951" s="226"/>
      <c r="AG951" s="219">
        <f t="shared" si="367"/>
        <v>0</v>
      </c>
      <c r="AH951" s="234">
        <f t="shared" si="368"/>
        <v>0</v>
      </c>
      <c r="AI951" s="214">
        <f t="shared" si="376"/>
        <v>0</v>
      </c>
      <c r="AK951" s="229">
        <f t="shared" si="369"/>
        <v>0</v>
      </c>
      <c r="AL951" s="226"/>
      <c r="AM951" s="15"/>
      <c r="AN951" s="232" t="e">
        <f t="shared" si="370"/>
        <v>#DIV/0!</v>
      </c>
      <c r="AO951" s="214">
        <f t="shared" si="362"/>
        <v>0</v>
      </c>
      <c r="AQ951" s="210"/>
      <c r="AR951" s="231"/>
      <c r="AS951" s="15"/>
      <c r="AT951" s="232">
        <f t="shared" si="371"/>
        <v>0</v>
      </c>
      <c r="AU951" s="235">
        <f t="shared" si="372"/>
        <v>0</v>
      </c>
      <c r="AY951" s="210"/>
      <c r="AZ951" s="231"/>
      <c r="BA951" s="15"/>
      <c r="BB951" s="232">
        <f t="shared" si="359"/>
        <v>0</v>
      </c>
      <c r="BC951" s="235">
        <f t="shared" si="373"/>
        <v>0</v>
      </c>
      <c r="BG951" s="210"/>
      <c r="BH951" s="231"/>
      <c r="BI951" s="15"/>
      <c r="BJ951" s="232">
        <f t="shared" si="363"/>
        <v>0</v>
      </c>
      <c r="BK951" s="235">
        <f t="shared" si="374"/>
        <v>0</v>
      </c>
      <c r="BM951" s="109">
        <f t="shared" si="364"/>
        <v>-0.52141408654715748</v>
      </c>
      <c r="BN951" s="213"/>
      <c r="BR951" s="228"/>
      <c r="BS951" s="311"/>
      <c r="BT951" s="3"/>
      <c r="BU951" s="213"/>
      <c r="BV951" s="213"/>
      <c r="BW951" s="291"/>
    </row>
    <row r="952" spans="1:75" x14ac:dyDescent="0.2">
      <c r="A952" s="210"/>
      <c r="B952" s="211"/>
      <c r="C952" s="848" t="str">
        <f ca="1">IF(ISERR(AVERAGE(INDIRECT("B"&amp;(ROW()-INT($B$1/2))):INDIRECT("B"&amp;(ROW()+INT($B$1/2))))),"",AVERAGE(INDIRECT("B"&amp;(ROW()-INT($B$1/2))):INDIRECT("B"&amp;(ROW()+INT($B$1/2)))))</f>
        <v/>
      </c>
      <c r="D952" s="848">
        <f t="shared" si="358"/>
        <v>0</v>
      </c>
      <c r="E952" s="275"/>
      <c r="F952" s="15"/>
      <c r="G952" s="3"/>
      <c r="H952" s="3"/>
      <c r="I952" s="3"/>
      <c r="J952" s="3"/>
      <c r="K952" s="3"/>
      <c r="L952" s="554"/>
      <c r="M952" s="545"/>
      <c r="N952" s="546"/>
      <c r="O952" s="5"/>
      <c r="P952" s="216"/>
      <c r="Q952" s="217"/>
      <c r="R952" s="218"/>
      <c r="S952" s="219">
        <f t="shared" si="365"/>
        <v>0</v>
      </c>
      <c r="T952" s="220">
        <f t="shared" si="366"/>
        <v>0</v>
      </c>
      <c r="U952" s="214">
        <f t="shared" si="375"/>
        <v>0</v>
      </c>
      <c r="W952" s="221"/>
      <c r="X952" s="222"/>
      <c r="Y952" s="222"/>
      <c r="Z952" s="223"/>
      <c r="AA952" s="222"/>
      <c r="AB952" s="224"/>
      <c r="AC952" s="225"/>
      <c r="AD952" s="2">
        <f t="shared" si="360"/>
        <v>0</v>
      </c>
      <c r="AE952" s="2">
        <f t="shared" si="361"/>
        <v>0</v>
      </c>
      <c r="AF952" s="226"/>
      <c r="AG952" s="219">
        <f t="shared" si="367"/>
        <v>0</v>
      </c>
      <c r="AH952" s="234">
        <f t="shared" si="368"/>
        <v>0</v>
      </c>
      <c r="AI952" s="214">
        <f t="shared" si="376"/>
        <v>0</v>
      </c>
      <c r="AK952" s="229">
        <f t="shared" si="369"/>
        <v>0</v>
      </c>
      <c r="AL952" s="226"/>
      <c r="AM952" s="15"/>
      <c r="AN952" s="232" t="e">
        <f t="shared" si="370"/>
        <v>#DIV/0!</v>
      </c>
      <c r="AO952" s="214">
        <f t="shared" si="362"/>
        <v>0</v>
      </c>
      <c r="AQ952" s="210"/>
      <c r="AR952" s="231"/>
      <c r="AS952" s="15"/>
      <c r="AT952" s="232">
        <f t="shared" si="371"/>
        <v>0</v>
      </c>
      <c r="AU952" s="235">
        <f t="shared" si="372"/>
        <v>0</v>
      </c>
      <c r="AY952" s="210"/>
      <c r="AZ952" s="231"/>
      <c r="BA952" s="15"/>
      <c r="BB952" s="232">
        <f t="shared" si="359"/>
        <v>0</v>
      </c>
      <c r="BC952" s="235">
        <f t="shared" si="373"/>
        <v>0</v>
      </c>
      <c r="BG952" s="210"/>
      <c r="BH952" s="231"/>
      <c r="BI952" s="15"/>
      <c r="BJ952" s="232">
        <f t="shared" si="363"/>
        <v>0</v>
      </c>
      <c r="BK952" s="235">
        <f t="shared" si="374"/>
        <v>0</v>
      </c>
      <c r="BM952" s="109">
        <f t="shared" si="364"/>
        <v>-0.52324642404489419</v>
      </c>
      <c r="BN952" s="213"/>
      <c r="BR952" s="228"/>
      <c r="BS952" s="311"/>
      <c r="BT952" s="3"/>
      <c r="BU952" s="213"/>
      <c r="BV952" s="213"/>
      <c r="BW952" s="291"/>
    </row>
    <row r="953" spans="1:75" x14ac:dyDescent="0.2">
      <c r="A953" s="210"/>
      <c r="B953" s="211"/>
      <c r="C953" s="848" t="str">
        <f ca="1">IF(ISERR(AVERAGE(INDIRECT("B"&amp;(ROW()-INT($B$1/2))):INDIRECT("B"&amp;(ROW()+INT($B$1/2))))),"",AVERAGE(INDIRECT("B"&amp;(ROW()-INT($B$1/2))):INDIRECT("B"&amp;(ROW()+INT($B$1/2)))))</f>
        <v/>
      </c>
      <c r="D953" s="848">
        <f t="shared" si="358"/>
        <v>0</v>
      </c>
      <c r="E953" s="275"/>
      <c r="F953" s="15"/>
      <c r="G953" s="3"/>
      <c r="H953" s="3"/>
      <c r="I953" s="3"/>
      <c r="J953" s="3"/>
      <c r="K953" s="3"/>
      <c r="L953" s="554"/>
      <c r="M953" s="545"/>
      <c r="N953" s="546"/>
      <c r="O953" s="5"/>
      <c r="P953" s="216"/>
      <c r="Q953" s="217"/>
      <c r="R953" s="218"/>
      <c r="S953" s="219">
        <f t="shared" si="365"/>
        <v>0</v>
      </c>
      <c r="T953" s="220">
        <f t="shared" si="366"/>
        <v>0</v>
      </c>
      <c r="U953" s="214">
        <f t="shared" si="375"/>
        <v>0</v>
      </c>
      <c r="W953" s="221"/>
      <c r="X953" s="222"/>
      <c r="Y953" s="222"/>
      <c r="Z953" s="223"/>
      <c r="AA953" s="222"/>
      <c r="AB953" s="224"/>
      <c r="AC953" s="225"/>
      <c r="AD953" s="2">
        <f t="shared" si="360"/>
        <v>0</v>
      </c>
      <c r="AE953" s="2">
        <f t="shared" si="361"/>
        <v>0</v>
      </c>
      <c r="AF953" s="226"/>
      <c r="AG953" s="219">
        <f t="shared" si="367"/>
        <v>0</v>
      </c>
      <c r="AH953" s="234">
        <f t="shared" si="368"/>
        <v>0</v>
      </c>
      <c r="AI953" s="214">
        <f t="shared" si="376"/>
        <v>0</v>
      </c>
      <c r="AK953" s="229">
        <f t="shared" si="369"/>
        <v>0</v>
      </c>
      <c r="AL953" s="226"/>
      <c r="AM953" s="15"/>
      <c r="AN953" s="232" t="e">
        <f t="shared" si="370"/>
        <v>#DIV/0!</v>
      </c>
      <c r="AO953" s="214">
        <f t="shared" si="362"/>
        <v>0</v>
      </c>
      <c r="AQ953" s="210"/>
      <c r="AR953" s="231"/>
      <c r="AS953" s="15"/>
      <c r="AT953" s="232">
        <f t="shared" si="371"/>
        <v>0</v>
      </c>
      <c r="AU953" s="235">
        <f t="shared" si="372"/>
        <v>0</v>
      </c>
      <c r="AY953" s="210"/>
      <c r="AZ953" s="231"/>
      <c r="BA953" s="15"/>
      <c r="BB953" s="232">
        <f t="shared" si="359"/>
        <v>0</v>
      </c>
      <c r="BC953" s="235">
        <f t="shared" si="373"/>
        <v>0</v>
      </c>
      <c r="BG953" s="210"/>
      <c r="BH953" s="231"/>
      <c r="BI953" s="15"/>
      <c r="BJ953" s="232">
        <f t="shared" si="363"/>
        <v>0</v>
      </c>
      <c r="BK953" s="235">
        <f t="shared" si="374"/>
        <v>0</v>
      </c>
      <c r="BM953" s="109">
        <f t="shared" si="364"/>
        <v>-0.52507876154263089</v>
      </c>
      <c r="BN953" s="213"/>
      <c r="BR953" s="228"/>
      <c r="BS953" s="311"/>
      <c r="BT953" s="3"/>
      <c r="BU953" s="213"/>
      <c r="BV953" s="213"/>
      <c r="BW953" s="291"/>
    </row>
    <row r="954" spans="1:75" x14ac:dyDescent="0.2">
      <c r="A954" s="210"/>
      <c r="B954" s="211"/>
      <c r="C954" s="848" t="str">
        <f ca="1">IF(ISERR(AVERAGE(INDIRECT("B"&amp;(ROW()-INT($B$1/2))):INDIRECT("B"&amp;(ROW()+INT($B$1/2))))),"",AVERAGE(INDIRECT("B"&amp;(ROW()-INT($B$1/2))):INDIRECT("B"&amp;(ROW()+INT($B$1/2)))))</f>
        <v/>
      </c>
      <c r="D954" s="848">
        <f t="shared" si="358"/>
        <v>0</v>
      </c>
      <c r="E954" s="275"/>
      <c r="F954" s="15"/>
      <c r="G954" s="3"/>
      <c r="H954" s="3"/>
      <c r="I954" s="3"/>
      <c r="J954" s="3"/>
      <c r="K954" s="3"/>
      <c r="L954" s="554"/>
      <c r="M954" s="545"/>
      <c r="N954" s="546"/>
      <c r="O954" s="5"/>
      <c r="P954" s="216"/>
      <c r="Q954" s="217"/>
      <c r="R954" s="218"/>
      <c r="S954" s="219">
        <f t="shared" si="365"/>
        <v>0</v>
      </c>
      <c r="T954" s="220">
        <f t="shared" si="366"/>
        <v>0</v>
      </c>
      <c r="U954" s="214">
        <f t="shared" si="375"/>
        <v>0</v>
      </c>
      <c r="W954" s="221"/>
      <c r="X954" s="222"/>
      <c r="Y954" s="222"/>
      <c r="Z954" s="223"/>
      <c r="AA954" s="222"/>
      <c r="AB954" s="224"/>
      <c r="AC954" s="225"/>
      <c r="AD954" s="2">
        <f t="shared" si="360"/>
        <v>0</v>
      </c>
      <c r="AE954" s="2">
        <f t="shared" si="361"/>
        <v>0</v>
      </c>
      <c r="AF954" s="226"/>
      <c r="AG954" s="219">
        <f t="shared" si="367"/>
        <v>0</v>
      </c>
      <c r="AH954" s="234">
        <f t="shared" si="368"/>
        <v>0</v>
      </c>
      <c r="AI954" s="214">
        <f t="shared" si="376"/>
        <v>0</v>
      </c>
      <c r="AK954" s="229">
        <f t="shared" si="369"/>
        <v>0</v>
      </c>
      <c r="AL954" s="226"/>
      <c r="AM954" s="15"/>
      <c r="AN954" s="232" t="e">
        <f t="shared" si="370"/>
        <v>#DIV/0!</v>
      </c>
      <c r="AO954" s="214">
        <f t="shared" si="362"/>
        <v>0</v>
      </c>
      <c r="AQ954" s="210"/>
      <c r="AR954" s="231"/>
      <c r="AS954" s="15"/>
      <c r="AT954" s="232">
        <f t="shared" si="371"/>
        <v>0</v>
      </c>
      <c r="AU954" s="235">
        <f t="shared" si="372"/>
        <v>0</v>
      </c>
      <c r="AY954" s="210"/>
      <c r="AZ954" s="231"/>
      <c r="BA954" s="15"/>
      <c r="BB954" s="232">
        <f t="shared" si="359"/>
        <v>0</v>
      </c>
      <c r="BC954" s="235">
        <f t="shared" si="373"/>
        <v>0</v>
      </c>
      <c r="BG954" s="210"/>
      <c r="BH954" s="231"/>
      <c r="BI954" s="15"/>
      <c r="BJ954" s="232">
        <f t="shared" si="363"/>
        <v>0</v>
      </c>
      <c r="BK954" s="235">
        <f t="shared" si="374"/>
        <v>0</v>
      </c>
      <c r="BM954" s="109">
        <f t="shared" si="364"/>
        <v>-0.52691109904036759</v>
      </c>
      <c r="BN954" s="213"/>
      <c r="BR954" s="228"/>
      <c r="BS954" s="311"/>
      <c r="BT954" s="3"/>
      <c r="BU954" s="213"/>
      <c r="BV954" s="213"/>
      <c r="BW954" s="291"/>
    </row>
    <row r="955" spans="1:75" x14ac:dyDescent="0.2">
      <c r="A955" s="210"/>
      <c r="B955" s="211"/>
      <c r="C955" s="848" t="str">
        <f ca="1">IF(ISERR(AVERAGE(INDIRECT("B"&amp;(ROW()-INT($B$1/2))):INDIRECT("B"&amp;(ROW()+INT($B$1/2))))),"",AVERAGE(INDIRECT("B"&amp;(ROW()-INT($B$1/2))):INDIRECT("B"&amp;(ROW()+INT($B$1/2)))))</f>
        <v/>
      </c>
      <c r="D955" s="848">
        <f t="shared" si="358"/>
        <v>0</v>
      </c>
      <c r="E955" s="275"/>
      <c r="F955" s="15"/>
      <c r="G955" s="3"/>
      <c r="H955" s="3"/>
      <c r="I955" s="3"/>
      <c r="J955" s="3"/>
      <c r="K955" s="3"/>
      <c r="L955" s="554"/>
      <c r="M955" s="545"/>
      <c r="N955" s="546"/>
      <c r="O955" s="5"/>
      <c r="P955" s="216"/>
      <c r="Q955" s="217"/>
      <c r="R955" s="218"/>
      <c r="S955" s="219">
        <f t="shared" si="365"/>
        <v>0</v>
      </c>
      <c r="T955" s="220">
        <f t="shared" si="366"/>
        <v>0</v>
      </c>
      <c r="U955" s="214">
        <f t="shared" si="375"/>
        <v>0</v>
      </c>
      <c r="W955" s="221"/>
      <c r="X955" s="222"/>
      <c r="Y955" s="222"/>
      <c r="Z955" s="223"/>
      <c r="AA955" s="222"/>
      <c r="AB955" s="224"/>
      <c r="AC955" s="225"/>
      <c r="AD955" s="2">
        <f t="shared" si="360"/>
        <v>0</v>
      </c>
      <c r="AE955" s="2">
        <f t="shared" si="361"/>
        <v>0</v>
      </c>
      <c r="AF955" s="226"/>
      <c r="AG955" s="219">
        <f t="shared" si="367"/>
        <v>0</v>
      </c>
      <c r="AH955" s="234">
        <f t="shared" si="368"/>
        <v>0</v>
      </c>
      <c r="AI955" s="214">
        <f t="shared" si="376"/>
        <v>0</v>
      </c>
      <c r="AK955" s="229">
        <f t="shared" si="369"/>
        <v>0</v>
      </c>
      <c r="AL955" s="226"/>
      <c r="AM955" s="15"/>
      <c r="AN955" s="232" t="e">
        <f t="shared" si="370"/>
        <v>#DIV/0!</v>
      </c>
      <c r="AO955" s="214">
        <f t="shared" si="362"/>
        <v>0</v>
      </c>
      <c r="AQ955" s="210"/>
      <c r="AR955" s="231"/>
      <c r="AS955" s="15"/>
      <c r="AT955" s="232">
        <f t="shared" si="371"/>
        <v>0</v>
      </c>
      <c r="AU955" s="235">
        <f t="shared" si="372"/>
        <v>0</v>
      </c>
      <c r="AY955" s="210"/>
      <c r="AZ955" s="231"/>
      <c r="BA955" s="15"/>
      <c r="BB955" s="232">
        <f t="shared" si="359"/>
        <v>0</v>
      </c>
      <c r="BC955" s="235">
        <f t="shared" si="373"/>
        <v>0</v>
      </c>
      <c r="BG955" s="210"/>
      <c r="BH955" s="231"/>
      <c r="BI955" s="15"/>
      <c r="BJ955" s="232">
        <f t="shared" si="363"/>
        <v>0</v>
      </c>
      <c r="BK955" s="235">
        <f t="shared" si="374"/>
        <v>0</v>
      </c>
      <c r="BM955" s="109">
        <f t="shared" si="364"/>
        <v>-0.52874343653810429</v>
      </c>
      <c r="BN955" s="213"/>
      <c r="BR955" s="228"/>
      <c r="BS955" s="311"/>
      <c r="BT955" s="3"/>
      <c r="BU955" s="213"/>
      <c r="BV955" s="213"/>
      <c r="BW955" s="291"/>
    </row>
    <row r="956" spans="1:75" x14ac:dyDescent="0.2">
      <c r="A956" s="210"/>
      <c r="B956" s="211"/>
      <c r="C956" s="848" t="str">
        <f ca="1">IF(ISERR(AVERAGE(INDIRECT("B"&amp;(ROW()-INT($B$1/2))):INDIRECT("B"&amp;(ROW()+INT($B$1/2))))),"",AVERAGE(INDIRECT("B"&amp;(ROW()-INT($B$1/2))):INDIRECT("B"&amp;(ROW()+INT($B$1/2)))))</f>
        <v/>
      </c>
      <c r="D956" s="848">
        <f t="shared" si="358"/>
        <v>0</v>
      </c>
      <c r="E956" s="275"/>
      <c r="F956" s="15"/>
      <c r="G956" s="3"/>
      <c r="H956" s="3"/>
      <c r="I956" s="3"/>
      <c r="J956" s="3"/>
      <c r="K956" s="3"/>
      <c r="L956" s="554"/>
      <c r="M956" s="545"/>
      <c r="N956" s="546"/>
      <c r="O956" s="5"/>
      <c r="P956" s="216"/>
      <c r="Q956" s="217"/>
      <c r="R956" s="218"/>
      <c r="S956" s="219">
        <f t="shared" si="365"/>
        <v>0</v>
      </c>
      <c r="T956" s="220">
        <f t="shared" si="366"/>
        <v>0</v>
      </c>
      <c r="U956" s="214">
        <f t="shared" si="375"/>
        <v>0</v>
      </c>
      <c r="W956" s="221"/>
      <c r="X956" s="222"/>
      <c r="Y956" s="222"/>
      <c r="Z956" s="223"/>
      <c r="AA956" s="222"/>
      <c r="AB956" s="224"/>
      <c r="AC956" s="225"/>
      <c r="AD956" s="2">
        <f t="shared" si="360"/>
        <v>0</v>
      </c>
      <c r="AE956" s="2">
        <f t="shared" si="361"/>
        <v>0</v>
      </c>
      <c r="AF956" s="226"/>
      <c r="AG956" s="219">
        <f t="shared" si="367"/>
        <v>0</v>
      </c>
      <c r="AH956" s="234">
        <f t="shared" si="368"/>
        <v>0</v>
      </c>
      <c r="AI956" s="214">
        <f t="shared" si="376"/>
        <v>0</v>
      </c>
      <c r="AK956" s="229">
        <f t="shared" si="369"/>
        <v>0</v>
      </c>
      <c r="AL956" s="226"/>
      <c r="AM956" s="15"/>
      <c r="AN956" s="232" t="e">
        <f t="shared" si="370"/>
        <v>#DIV/0!</v>
      </c>
      <c r="AO956" s="214">
        <f t="shared" si="362"/>
        <v>0</v>
      </c>
      <c r="AQ956" s="210"/>
      <c r="AR956" s="231"/>
      <c r="AS956" s="15"/>
      <c r="AT956" s="232">
        <f t="shared" si="371"/>
        <v>0</v>
      </c>
      <c r="AU956" s="235">
        <f t="shared" si="372"/>
        <v>0</v>
      </c>
      <c r="AY956" s="210"/>
      <c r="AZ956" s="231"/>
      <c r="BA956" s="15"/>
      <c r="BB956" s="232">
        <f t="shared" si="359"/>
        <v>0</v>
      </c>
      <c r="BC956" s="235">
        <f t="shared" si="373"/>
        <v>0</v>
      </c>
      <c r="BG956" s="210"/>
      <c r="BH956" s="231"/>
      <c r="BI956" s="15"/>
      <c r="BJ956" s="232">
        <f t="shared" si="363"/>
        <v>0</v>
      </c>
      <c r="BK956" s="235">
        <f t="shared" si="374"/>
        <v>0</v>
      </c>
      <c r="BM956" s="109">
        <f t="shared" si="364"/>
        <v>-0.530575774035841</v>
      </c>
      <c r="BN956" s="213"/>
      <c r="BR956" s="228"/>
      <c r="BS956" s="311"/>
      <c r="BT956" s="3"/>
      <c r="BU956" s="213"/>
      <c r="BV956" s="213"/>
      <c r="BW956" s="291"/>
    </row>
    <row r="957" spans="1:75" x14ac:dyDescent="0.2">
      <c r="A957" s="210"/>
      <c r="B957" s="211"/>
      <c r="C957" s="848" t="str">
        <f ca="1">IF(ISERR(AVERAGE(INDIRECT("B"&amp;(ROW()-INT($B$1/2))):INDIRECT("B"&amp;(ROW()+INT($B$1/2))))),"",AVERAGE(INDIRECT("B"&amp;(ROW()-INT($B$1/2))):INDIRECT("B"&amp;(ROW()+INT($B$1/2)))))</f>
        <v/>
      </c>
      <c r="D957" s="848">
        <f t="shared" si="358"/>
        <v>0</v>
      </c>
      <c r="E957" s="275"/>
      <c r="F957" s="15"/>
      <c r="G957" s="3"/>
      <c r="H957" s="3"/>
      <c r="I957" s="3"/>
      <c r="J957" s="3"/>
      <c r="K957" s="3"/>
      <c r="L957" s="554"/>
      <c r="M957" s="545"/>
      <c r="N957" s="546"/>
      <c r="O957" s="5"/>
      <c r="P957" s="216"/>
      <c r="Q957" s="217"/>
      <c r="R957" s="218"/>
      <c r="S957" s="219">
        <f t="shared" si="365"/>
        <v>0</v>
      </c>
      <c r="T957" s="220">
        <f t="shared" si="366"/>
        <v>0</v>
      </c>
      <c r="U957" s="214">
        <f t="shared" si="375"/>
        <v>0</v>
      </c>
      <c r="W957" s="221"/>
      <c r="X957" s="222"/>
      <c r="Y957" s="222"/>
      <c r="Z957" s="223"/>
      <c r="AA957" s="222"/>
      <c r="AB957" s="224"/>
      <c r="AC957" s="225"/>
      <c r="AD957" s="2">
        <f t="shared" si="360"/>
        <v>0</v>
      </c>
      <c r="AE957" s="2">
        <f t="shared" si="361"/>
        <v>0</v>
      </c>
      <c r="AF957" s="226"/>
      <c r="AG957" s="219">
        <f t="shared" si="367"/>
        <v>0</v>
      </c>
      <c r="AH957" s="234">
        <f t="shared" si="368"/>
        <v>0</v>
      </c>
      <c r="AI957" s="214">
        <f t="shared" si="376"/>
        <v>0</v>
      </c>
      <c r="AK957" s="229">
        <f t="shared" si="369"/>
        <v>0</v>
      </c>
      <c r="AL957" s="226"/>
      <c r="AM957" s="15"/>
      <c r="AN957" s="232" t="e">
        <f t="shared" si="370"/>
        <v>#DIV/0!</v>
      </c>
      <c r="AO957" s="214">
        <f t="shared" si="362"/>
        <v>0</v>
      </c>
      <c r="AQ957" s="210"/>
      <c r="AR957" s="231"/>
      <c r="AS957" s="15"/>
      <c r="AT957" s="232">
        <f t="shared" si="371"/>
        <v>0</v>
      </c>
      <c r="AU957" s="235">
        <f t="shared" si="372"/>
        <v>0</v>
      </c>
      <c r="AY957" s="210"/>
      <c r="AZ957" s="231"/>
      <c r="BA957" s="15"/>
      <c r="BB957" s="232">
        <f t="shared" si="359"/>
        <v>0</v>
      </c>
      <c r="BC957" s="235">
        <f t="shared" si="373"/>
        <v>0</v>
      </c>
      <c r="BG957" s="210"/>
      <c r="BH957" s="231"/>
      <c r="BI957" s="15"/>
      <c r="BJ957" s="232">
        <f t="shared" si="363"/>
        <v>0</v>
      </c>
      <c r="BK957" s="235">
        <f t="shared" si="374"/>
        <v>0</v>
      </c>
      <c r="BM957" s="109">
        <f t="shared" si="364"/>
        <v>-0.5324081115335777</v>
      </c>
      <c r="BN957" s="213"/>
      <c r="BR957" s="228"/>
      <c r="BS957" s="311"/>
      <c r="BT957" s="3"/>
      <c r="BU957" s="213"/>
      <c r="BV957" s="213"/>
      <c r="BW957" s="291"/>
    </row>
    <row r="958" spans="1:75" x14ac:dyDescent="0.2">
      <c r="A958" s="210"/>
      <c r="B958" s="211"/>
      <c r="C958" s="848" t="str">
        <f ca="1">IF(ISERR(AVERAGE(INDIRECT("B"&amp;(ROW()-INT($B$1/2))):INDIRECT("B"&amp;(ROW()+INT($B$1/2))))),"",AVERAGE(INDIRECT("B"&amp;(ROW()-INT($B$1/2))):INDIRECT("B"&amp;(ROW()+INT($B$1/2)))))</f>
        <v/>
      </c>
      <c r="D958" s="848">
        <f t="shared" si="358"/>
        <v>0</v>
      </c>
      <c r="E958" s="275"/>
      <c r="F958" s="15"/>
      <c r="G958" s="3"/>
      <c r="H958" s="3"/>
      <c r="I958" s="3"/>
      <c r="J958" s="3"/>
      <c r="K958" s="3"/>
      <c r="L958" s="554"/>
      <c r="M958" s="545"/>
      <c r="N958" s="546"/>
      <c r="O958" s="5"/>
      <c r="P958" s="216"/>
      <c r="Q958" s="217"/>
      <c r="R958" s="218"/>
      <c r="S958" s="219">
        <f t="shared" si="365"/>
        <v>0</v>
      </c>
      <c r="T958" s="220">
        <f t="shared" si="366"/>
        <v>0</v>
      </c>
      <c r="U958" s="214">
        <f t="shared" si="375"/>
        <v>0</v>
      </c>
      <c r="W958" s="221"/>
      <c r="X958" s="222"/>
      <c r="Y958" s="222"/>
      <c r="Z958" s="223"/>
      <c r="AA958" s="222"/>
      <c r="AB958" s="224"/>
      <c r="AC958" s="225"/>
      <c r="AD958" s="2">
        <f t="shared" si="360"/>
        <v>0</v>
      </c>
      <c r="AE958" s="2">
        <f t="shared" si="361"/>
        <v>0</v>
      </c>
      <c r="AF958" s="226"/>
      <c r="AG958" s="219">
        <f t="shared" si="367"/>
        <v>0</v>
      </c>
      <c r="AH958" s="234">
        <f t="shared" si="368"/>
        <v>0</v>
      </c>
      <c r="AI958" s="214">
        <f t="shared" si="376"/>
        <v>0</v>
      </c>
      <c r="AK958" s="229">
        <f t="shared" si="369"/>
        <v>0</v>
      </c>
      <c r="AL958" s="226"/>
      <c r="AM958" s="15"/>
      <c r="AN958" s="232" t="e">
        <f t="shared" si="370"/>
        <v>#DIV/0!</v>
      </c>
      <c r="AO958" s="214">
        <f t="shared" si="362"/>
        <v>0</v>
      </c>
      <c r="AQ958" s="210"/>
      <c r="AR958" s="231"/>
      <c r="AS958" s="15"/>
      <c r="AT958" s="232">
        <f t="shared" si="371"/>
        <v>0</v>
      </c>
      <c r="AU958" s="235">
        <f t="shared" si="372"/>
        <v>0</v>
      </c>
      <c r="AY958" s="210"/>
      <c r="AZ958" s="231"/>
      <c r="BA958" s="15"/>
      <c r="BB958" s="232">
        <f t="shared" si="359"/>
        <v>0</v>
      </c>
      <c r="BC958" s="235">
        <f t="shared" si="373"/>
        <v>0</v>
      </c>
      <c r="BG958" s="210"/>
      <c r="BH958" s="231"/>
      <c r="BI958" s="15"/>
      <c r="BJ958" s="232">
        <f t="shared" si="363"/>
        <v>0</v>
      </c>
      <c r="BK958" s="235">
        <f t="shared" si="374"/>
        <v>0</v>
      </c>
      <c r="BM958" s="109">
        <f t="shared" si="364"/>
        <v>-0.5342404490313144</v>
      </c>
      <c r="BN958" s="213"/>
      <c r="BR958" s="228"/>
      <c r="BS958" s="311"/>
      <c r="BT958" s="3"/>
      <c r="BU958" s="213"/>
      <c r="BV958" s="213"/>
      <c r="BW958" s="291"/>
    </row>
    <row r="959" spans="1:75" x14ac:dyDescent="0.2">
      <c r="A959" s="210"/>
      <c r="B959" s="211"/>
      <c r="C959" s="848" t="str">
        <f ca="1">IF(ISERR(AVERAGE(INDIRECT("B"&amp;(ROW()-INT($B$1/2))):INDIRECT("B"&amp;(ROW()+INT($B$1/2))))),"",AVERAGE(INDIRECT("B"&amp;(ROW()-INT($B$1/2))):INDIRECT("B"&amp;(ROW()+INT($B$1/2)))))</f>
        <v/>
      </c>
      <c r="D959" s="848">
        <f t="shared" si="358"/>
        <v>0</v>
      </c>
      <c r="E959" s="275"/>
      <c r="F959" s="15"/>
      <c r="G959" s="3"/>
      <c r="H959" s="3"/>
      <c r="I959" s="3"/>
      <c r="J959" s="3"/>
      <c r="K959" s="3"/>
      <c r="L959" s="554"/>
      <c r="M959" s="545"/>
      <c r="N959" s="546"/>
      <c r="O959" s="5"/>
      <c r="P959" s="216"/>
      <c r="Q959" s="217"/>
      <c r="R959" s="218"/>
      <c r="S959" s="219">
        <f t="shared" si="365"/>
        <v>0</v>
      </c>
      <c r="T959" s="220">
        <f t="shared" si="366"/>
        <v>0</v>
      </c>
      <c r="U959" s="214">
        <f t="shared" si="375"/>
        <v>0</v>
      </c>
      <c r="W959" s="221"/>
      <c r="X959" s="222"/>
      <c r="Y959" s="222"/>
      <c r="Z959" s="223"/>
      <c r="AA959" s="222"/>
      <c r="AB959" s="224"/>
      <c r="AC959" s="225"/>
      <c r="AD959" s="2">
        <f t="shared" si="360"/>
        <v>0</v>
      </c>
      <c r="AE959" s="2">
        <f t="shared" si="361"/>
        <v>0</v>
      </c>
      <c r="AF959" s="226"/>
      <c r="AG959" s="219">
        <f t="shared" si="367"/>
        <v>0</v>
      </c>
      <c r="AH959" s="234">
        <f t="shared" si="368"/>
        <v>0</v>
      </c>
      <c r="AI959" s="214">
        <f t="shared" si="376"/>
        <v>0</v>
      </c>
      <c r="AK959" s="229">
        <f t="shared" si="369"/>
        <v>0</v>
      </c>
      <c r="AL959" s="226"/>
      <c r="AM959" s="15"/>
      <c r="AN959" s="232" t="e">
        <f t="shared" si="370"/>
        <v>#DIV/0!</v>
      </c>
      <c r="AO959" s="214">
        <f t="shared" si="362"/>
        <v>0</v>
      </c>
      <c r="AQ959" s="210"/>
      <c r="AR959" s="231"/>
      <c r="AS959" s="15"/>
      <c r="AT959" s="232">
        <f t="shared" si="371"/>
        <v>0</v>
      </c>
      <c r="AU959" s="235">
        <f t="shared" si="372"/>
        <v>0</v>
      </c>
      <c r="AY959" s="210"/>
      <c r="AZ959" s="231"/>
      <c r="BA959" s="15"/>
      <c r="BB959" s="232">
        <f t="shared" si="359"/>
        <v>0</v>
      </c>
      <c r="BC959" s="235">
        <f t="shared" si="373"/>
        <v>0</v>
      </c>
      <c r="BG959" s="210"/>
      <c r="BH959" s="231"/>
      <c r="BI959" s="15"/>
      <c r="BJ959" s="232">
        <f t="shared" si="363"/>
        <v>0</v>
      </c>
      <c r="BK959" s="235">
        <f t="shared" si="374"/>
        <v>0</v>
      </c>
      <c r="BM959" s="109">
        <f t="shared" si="364"/>
        <v>-0.5360727865290511</v>
      </c>
      <c r="BN959" s="213"/>
      <c r="BR959" s="228"/>
      <c r="BS959" s="311"/>
      <c r="BT959" s="3"/>
      <c r="BU959" s="213"/>
      <c r="BV959" s="213"/>
      <c r="BW959" s="291"/>
    </row>
    <row r="960" spans="1:75" x14ac:dyDescent="0.2">
      <c r="A960" s="210"/>
      <c r="B960" s="211"/>
      <c r="C960" s="848" t="str">
        <f ca="1">IF(ISERR(AVERAGE(INDIRECT("B"&amp;(ROW()-INT($B$1/2))):INDIRECT("B"&amp;(ROW()+INT($B$1/2))))),"",AVERAGE(INDIRECT("B"&amp;(ROW()-INT($B$1/2))):INDIRECT("B"&amp;(ROW()+INT($B$1/2)))))</f>
        <v/>
      </c>
      <c r="D960" s="848">
        <f t="shared" si="358"/>
        <v>0</v>
      </c>
      <c r="E960" s="275"/>
      <c r="F960" s="15"/>
      <c r="G960" s="3"/>
      <c r="H960" s="3"/>
      <c r="I960" s="3"/>
      <c r="J960" s="3"/>
      <c r="K960" s="3"/>
      <c r="L960" s="554"/>
      <c r="M960" s="545"/>
      <c r="N960" s="546"/>
      <c r="O960" s="5"/>
      <c r="P960" s="216"/>
      <c r="Q960" s="217"/>
      <c r="R960" s="218"/>
      <c r="S960" s="219">
        <f t="shared" si="365"/>
        <v>0</v>
      </c>
      <c r="T960" s="220">
        <f t="shared" si="366"/>
        <v>0</v>
      </c>
      <c r="U960" s="214">
        <f t="shared" si="375"/>
        <v>0</v>
      </c>
      <c r="W960" s="221"/>
      <c r="X960" s="222"/>
      <c r="Y960" s="222"/>
      <c r="Z960" s="223"/>
      <c r="AA960" s="222"/>
      <c r="AB960" s="224"/>
      <c r="AC960" s="225"/>
      <c r="AD960" s="2">
        <f t="shared" si="360"/>
        <v>0</v>
      </c>
      <c r="AE960" s="2">
        <f t="shared" si="361"/>
        <v>0</v>
      </c>
      <c r="AF960" s="226"/>
      <c r="AG960" s="219">
        <f t="shared" si="367"/>
        <v>0</v>
      </c>
      <c r="AH960" s="234">
        <f t="shared" si="368"/>
        <v>0</v>
      </c>
      <c r="AI960" s="214">
        <f t="shared" si="376"/>
        <v>0</v>
      </c>
      <c r="AK960" s="229">
        <f t="shared" si="369"/>
        <v>0</v>
      </c>
      <c r="AL960" s="226"/>
      <c r="AM960" s="15"/>
      <c r="AN960" s="232" t="e">
        <f t="shared" si="370"/>
        <v>#DIV/0!</v>
      </c>
      <c r="AO960" s="214">
        <f t="shared" si="362"/>
        <v>0</v>
      </c>
      <c r="AQ960" s="210"/>
      <c r="AR960" s="231"/>
      <c r="AS960" s="15"/>
      <c r="AT960" s="232">
        <f t="shared" si="371"/>
        <v>0</v>
      </c>
      <c r="AU960" s="235">
        <f t="shared" si="372"/>
        <v>0</v>
      </c>
      <c r="AY960" s="210"/>
      <c r="AZ960" s="231"/>
      <c r="BA960" s="15"/>
      <c r="BB960" s="232">
        <f t="shared" si="359"/>
        <v>0</v>
      </c>
      <c r="BC960" s="235">
        <f t="shared" si="373"/>
        <v>0</v>
      </c>
      <c r="BG960" s="210"/>
      <c r="BH960" s="231"/>
      <c r="BI960" s="15"/>
      <c r="BJ960" s="232">
        <f t="shared" si="363"/>
        <v>0</v>
      </c>
      <c r="BK960" s="235">
        <f t="shared" si="374"/>
        <v>0</v>
      </c>
      <c r="BM960" s="109">
        <f t="shared" si="364"/>
        <v>-0.53790512402678781</v>
      </c>
      <c r="BN960" s="213"/>
      <c r="BR960" s="228"/>
      <c r="BS960" s="311"/>
      <c r="BT960" s="3"/>
      <c r="BU960" s="213"/>
      <c r="BV960" s="213"/>
      <c r="BW960" s="291"/>
    </row>
    <row r="961" spans="1:75" x14ac:dyDescent="0.2">
      <c r="A961" s="210"/>
      <c r="B961" s="211"/>
      <c r="C961" s="848" t="str">
        <f ca="1">IF(ISERR(AVERAGE(INDIRECT("B"&amp;(ROW()-INT($B$1/2))):INDIRECT("B"&amp;(ROW()+INT($B$1/2))))),"",AVERAGE(INDIRECT("B"&amp;(ROW()-INT($B$1/2))):INDIRECT("B"&amp;(ROW()+INT($B$1/2)))))</f>
        <v/>
      </c>
      <c r="D961" s="848">
        <f t="shared" ref="D961:D1024" si="377">A961-A960</f>
        <v>0</v>
      </c>
      <c r="E961" s="275"/>
      <c r="F961" s="15"/>
      <c r="G961" s="3"/>
      <c r="H961" s="3"/>
      <c r="I961" s="3"/>
      <c r="J961" s="3"/>
      <c r="K961" s="3"/>
      <c r="L961" s="554"/>
      <c r="M961" s="545"/>
      <c r="N961" s="546"/>
      <c r="O961" s="5"/>
      <c r="P961" s="216"/>
      <c r="Q961" s="217"/>
      <c r="R961" s="218"/>
      <c r="S961" s="219">
        <f t="shared" si="365"/>
        <v>0</v>
      </c>
      <c r="T961" s="220">
        <f t="shared" si="366"/>
        <v>0</v>
      </c>
      <c r="U961" s="214">
        <f t="shared" si="375"/>
        <v>0</v>
      </c>
      <c r="W961" s="221"/>
      <c r="X961" s="222"/>
      <c r="Y961" s="222"/>
      <c r="Z961" s="223"/>
      <c r="AA961" s="222"/>
      <c r="AB961" s="224"/>
      <c r="AC961" s="225"/>
      <c r="AD961" s="2">
        <f t="shared" si="360"/>
        <v>0</v>
      </c>
      <c r="AE961" s="2">
        <f t="shared" si="361"/>
        <v>0</v>
      </c>
      <c r="AF961" s="226"/>
      <c r="AG961" s="219">
        <f t="shared" si="367"/>
        <v>0</v>
      </c>
      <c r="AH961" s="234">
        <f t="shared" si="368"/>
        <v>0</v>
      </c>
      <c r="AI961" s="214">
        <f t="shared" si="376"/>
        <v>0</v>
      </c>
      <c r="AK961" s="229">
        <f t="shared" si="369"/>
        <v>0</v>
      </c>
      <c r="AL961" s="226"/>
      <c r="AM961" s="15"/>
      <c r="AN961" s="232" t="e">
        <f t="shared" si="370"/>
        <v>#DIV/0!</v>
      </c>
      <c r="AO961" s="214">
        <f t="shared" si="362"/>
        <v>0</v>
      </c>
      <c r="AQ961" s="210"/>
      <c r="AR961" s="231"/>
      <c r="AS961" s="15"/>
      <c r="AT961" s="232">
        <f t="shared" si="371"/>
        <v>0</v>
      </c>
      <c r="AU961" s="235">
        <f t="shared" si="372"/>
        <v>0</v>
      </c>
      <c r="AY961" s="210"/>
      <c r="AZ961" s="231"/>
      <c r="BA961" s="15"/>
      <c r="BB961" s="232">
        <f t="shared" si="359"/>
        <v>0</v>
      </c>
      <c r="BC961" s="235">
        <f t="shared" si="373"/>
        <v>0</v>
      </c>
      <c r="BG961" s="210"/>
      <c r="BH961" s="231"/>
      <c r="BI961" s="15"/>
      <c r="BJ961" s="232">
        <f t="shared" si="363"/>
        <v>0</v>
      </c>
      <c r="BK961" s="235">
        <f t="shared" si="374"/>
        <v>0</v>
      </c>
      <c r="BM961" s="109">
        <f t="shared" si="364"/>
        <v>-0.53973746152452451</v>
      </c>
      <c r="BN961" s="213"/>
      <c r="BR961" s="228"/>
      <c r="BS961" s="311"/>
      <c r="BT961" s="3"/>
      <c r="BU961" s="213"/>
      <c r="BV961" s="213"/>
      <c r="BW961" s="291"/>
    </row>
    <row r="962" spans="1:75" x14ac:dyDescent="0.2">
      <c r="A962" s="210"/>
      <c r="B962" s="211"/>
      <c r="C962" s="848" t="str">
        <f ca="1">IF(ISERR(AVERAGE(INDIRECT("B"&amp;(ROW()-INT($B$1/2))):INDIRECT("B"&amp;(ROW()+INT($B$1/2))))),"",AVERAGE(INDIRECT("B"&amp;(ROW()-INT($B$1/2))):INDIRECT("B"&amp;(ROW()+INT($B$1/2)))))</f>
        <v/>
      </c>
      <c r="D962" s="848">
        <f t="shared" si="377"/>
        <v>0</v>
      </c>
      <c r="E962" s="275"/>
      <c r="F962" s="15"/>
      <c r="G962" s="3"/>
      <c r="H962" s="3"/>
      <c r="I962" s="3"/>
      <c r="J962" s="3"/>
      <c r="K962" s="3"/>
      <c r="L962" s="554"/>
      <c r="M962" s="545"/>
      <c r="N962" s="546"/>
      <c r="O962" s="5"/>
      <c r="P962" s="216"/>
      <c r="Q962" s="217"/>
      <c r="R962" s="218"/>
      <c r="S962" s="219">
        <f t="shared" si="365"/>
        <v>0</v>
      </c>
      <c r="T962" s="220">
        <f t="shared" si="366"/>
        <v>0</v>
      </c>
      <c r="U962" s="214">
        <f t="shared" si="375"/>
        <v>0</v>
      </c>
      <c r="W962" s="221"/>
      <c r="X962" s="222"/>
      <c r="Y962" s="222"/>
      <c r="Z962" s="223"/>
      <c r="AA962" s="222"/>
      <c r="AB962" s="224"/>
      <c r="AC962" s="225"/>
      <c r="AD962" s="2">
        <f t="shared" si="360"/>
        <v>0</v>
      </c>
      <c r="AE962" s="2">
        <f t="shared" si="361"/>
        <v>0</v>
      </c>
      <c r="AF962" s="226"/>
      <c r="AG962" s="219">
        <f t="shared" si="367"/>
        <v>0</v>
      </c>
      <c r="AH962" s="234">
        <f t="shared" si="368"/>
        <v>0</v>
      </c>
      <c r="AI962" s="214">
        <f t="shared" si="376"/>
        <v>0</v>
      </c>
      <c r="AK962" s="229">
        <f t="shared" si="369"/>
        <v>0</v>
      </c>
      <c r="AL962" s="226"/>
      <c r="AM962" s="15"/>
      <c r="AN962" s="232" t="e">
        <f t="shared" si="370"/>
        <v>#DIV/0!</v>
      </c>
      <c r="AO962" s="214">
        <f t="shared" si="362"/>
        <v>0</v>
      </c>
      <c r="AQ962" s="210"/>
      <c r="AR962" s="231"/>
      <c r="AS962" s="15"/>
      <c r="AT962" s="232">
        <f t="shared" si="371"/>
        <v>0</v>
      </c>
      <c r="AU962" s="235">
        <f t="shared" si="372"/>
        <v>0</v>
      </c>
      <c r="AY962" s="210"/>
      <c r="AZ962" s="231"/>
      <c r="BA962" s="15"/>
      <c r="BB962" s="232">
        <f t="shared" si="359"/>
        <v>0</v>
      </c>
      <c r="BC962" s="235">
        <f t="shared" si="373"/>
        <v>0</v>
      </c>
      <c r="BG962" s="210"/>
      <c r="BH962" s="231"/>
      <c r="BI962" s="15"/>
      <c r="BJ962" s="232">
        <f t="shared" si="363"/>
        <v>0</v>
      </c>
      <c r="BK962" s="235">
        <f t="shared" si="374"/>
        <v>0</v>
      </c>
      <c r="BM962" s="109">
        <f t="shared" si="364"/>
        <v>-0.54156979902226121</v>
      </c>
      <c r="BN962" s="213"/>
      <c r="BR962" s="228"/>
      <c r="BS962" s="311"/>
      <c r="BT962" s="3"/>
      <c r="BU962" s="213"/>
      <c r="BV962" s="213"/>
      <c r="BW962" s="291"/>
    </row>
    <row r="963" spans="1:75" x14ac:dyDescent="0.2">
      <c r="A963" s="210"/>
      <c r="B963" s="211"/>
      <c r="C963" s="848" t="str">
        <f ca="1">IF(ISERR(AVERAGE(INDIRECT("B"&amp;(ROW()-INT($B$1/2))):INDIRECT("B"&amp;(ROW()+INT($B$1/2))))),"",AVERAGE(INDIRECT("B"&amp;(ROW()-INT($B$1/2))):INDIRECT("B"&amp;(ROW()+INT($B$1/2)))))</f>
        <v/>
      </c>
      <c r="D963" s="848">
        <f t="shared" si="377"/>
        <v>0</v>
      </c>
      <c r="E963" s="275"/>
      <c r="F963" s="15"/>
      <c r="G963" s="3"/>
      <c r="H963" s="3"/>
      <c r="I963" s="3"/>
      <c r="J963" s="3"/>
      <c r="K963" s="3"/>
      <c r="L963" s="554"/>
      <c r="M963" s="545"/>
      <c r="N963" s="546"/>
      <c r="O963" s="5"/>
      <c r="P963" s="216"/>
      <c r="Q963" s="217"/>
      <c r="R963" s="218"/>
      <c r="S963" s="219">
        <f t="shared" si="365"/>
        <v>0</v>
      </c>
      <c r="T963" s="220">
        <f t="shared" si="366"/>
        <v>0</v>
      </c>
      <c r="U963" s="214">
        <f t="shared" si="375"/>
        <v>0</v>
      </c>
      <c r="W963" s="221"/>
      <c r="X963" s="222"/>
      <c r="Y963" s="222"/>
      <c r="Z963" s="223"/>
      <c r="AA963" s="222"/>
      <c r="AB963" s="224"/>
      <c r="AC963" s="225"/>
      <c r="AD963" s="2">
        <f t="shared" si="360"/>
        <v>0</v>
      </c>
      <c r="AE963" s="2">
        <f t="shared" si="361"/>
        <v>0</v>
      </c>
      <c r="AF963" s="226"/>
      <c r="AG963" s="219">
        <f t="shared" si="367"/>
        <v>0</v>
      </c>
      <c r="AH963" s="234">
        <f t="shared" si="368"/>
        <v>0</v>
      </c>
      <c r="AI963" s="214">
        <f t="shared" si="376"/>
        <v>0</v>
      </c>
      <c r="AK963" s="229">
        <f t="shared" si="369"/>
        <v>0</v>
      </c>
      <c r="AL963" s="226"/>
      <c r="AM963" s="15"/>
      <c r="AN963" s="232" t="e">
        <f t="shared" si="370"/>
        <v>#DIV/0!</v>
      </c>
      <c r="AO963" s="214">
        <f t="shared" si="362"/>
        <v>0</v>
      </c>
      <c r="AQ963" s="210"/>
      <c r="AR963" s="231"/>
      <c r="AS963" s="15"/>
      <c r="AT963" s="232">
        <f t="shared" si="371"/>
        <v>0</v>
      </c>
      <c r="AU963" s="235">
        <f t="shared" si="372"/>
        <v>0</v>
      </c>
      <c r="AY963" s="210"/>
      <c r="AZ963" s="231"/>
      <c r="BA963" s="15"/>
      <c r="BB963" s="232">
        <f t="shared" si="359"/>
        <v>0</v>
      </c>
      <c r="BC963" s="235">
        <f t="shared" si="373"/>
        <v>0</v>
      </c>
      <c r="BG963" s="210"/>
      <c r="BH963" s="231"/>
      <c r="BI963" s="15"/>
      <c r="BJ963" s="232">
        <f t="shared" si="363"/>
        <v>0</v>
      </c>
      <c r="BK963" s="235">
        <f t="shared" si="374"/>
        <v>0</v>
      </c>
      <c r="BM963" s="109">
        <f t="shared" si="364"/>
        <v>-0.54340213651999791</v>
      </c>
      <c r="BN963" s="213"/>
      <c r="BR963" s="228"/>
      <c r="BS963" s="311"/>
      <c r="BT963" s="3"/>
      <c r="BU963" s="213"/>
      <c r="BV963" s="213"/>
      <c r="BW963" s="291"/>
    </row>
    <row r="964" spans="1:75" x14ac:dyDescent="0.2">
      <c r="A964" s="210"/>
      <c r="B964" s="211"/>
      <c r="C964" s="848" t="str">
        <f ca="1">IF(ISERR(AVERAGE(INDIRECT("B"&amp;(ROW()-INT($B$1/2))):INDIRECT("B"&amp;(ROW()+INT($B$1/2))))),"",AVERAGE(INDIRECT("B"&amp;(ROW()-INT($B$1/2))):INDIRECT("B"&amp;(ROW()+INT($B$1/2)))))</f>
        <v/>
      </c>
      <c r="D964" s="848">
        <f t="shared" si="377"/>
        <v>0</v>
      </c>
      <c r="E964" s="275"/>
      <c r="F964" s="15"/>
      <c r="G964" s="3"/>
      <c r="H964" s="3"/>
      <c r="I964" s="3"/>
      <c r="J964" s="3"/>
      <c r="K964" s="3"/>
      <c r="L964" s="554"/>
      <c r="M964" s="545"/>
      <c r="N964" s="546"/>
      <c r="O964" s="5"/>
      <c r="P964" s="216"/>
      <c r="Q964" s="217"/>
      <c r="R964" s="218"/>
      <c r="S964" s="219">
        <f t="shared" si="365"/>
        <v>0</v>
      </c>
      <c r="T964" s="220">
        <f t="shared" si="366"/>
        <v>0</v>
      </c>
      <c r="U964" s="214">
        <f t="shared" si="375"/>
        <v>0</v>
      </c>
      <c r="W964" s="221"/>
      <c r="X964" s="222"/>
      <c r="Y964" s="222"/>
      <c r="Z964" s="223"/>
      <c r="AA964" s="222"/>
      <c r="AB964" s="224"/>
      <c r="AC964" s="225"/>
      <c r="AD964" s="2">
        <f t="shared" si="360"/>
        <v>0</v>
      </c>
      <c r="AE964" s="2">
        <f t="shared" si="361"/>
        <v>0</v>
      </c>
      <c r="AF964" s="226"/>
      <c r="AG964" s="219">
        <f t="shared" si="367"/>
        <v>0</v>
      </c>
      <c r="AH964" s="234">
        <f t="shared" si="368"/>
        <v>0</v>
      </c>
      <c r="AI964" s="214">
        <f t="shared" si="376"/>
        <v>0</v>
      </c>
      <c r="AK964" s="229">
        <f t="shared" si="369"/>
        <v>0</v>
      </c>
      <c r="AL964" s="226"/>
      <c r="AM964" s="15"/>
      <c r="AN964" s="232" t="e">
        <f t="shared" si="370"/>
        <v>#DIV/0!</v>
      </c>
      <c r="AO964" s="214">
        <f t="shared" si="362"/>
        <v>0</v>
      </c>
      <c r="AQ964" s="210"/>
      <c r="AR964" s="231"/>
      <c r="AS964" s="15"/>
      <c r="AT964" s="232">
        <f t="shared" si="371"/>
        <v>0</v>
      </c>
      <c r="AU964" s="235">
        <f t="shared" si="372"/>
        <v>0</v>
      </c>
      <c r="AY964" s="210"/>
      <c r="AZ964" s="231"/>
      <c r="BA964" s="15"/>
      <c r="BB964" s="232">
        <f t="shared" ref="BB964:BB1027" si="378">IF(AY964&gt;0,(26.3/MAX($AY$4:$AY$4600))*AY964,0)</f>
        <v>0</v>
      </c>
      <c r="BC964" s="235">
        <f t="shared" si="373"/>
        <v>0</v>
      </c>
      <c r="BG964" s="210"/>
      <c r="BH964" s="231"/>
      <c r="BI964" s="15"/>
      <c r="BJ964" s="232">
        <f t="shared" si="363"/>
        <v>0</v>
      </c>
      <c r="BK964" s="235">
        <f t="shared" si="374"/>
        <v>0</v>
      </c>
      <c r="BM964" s="109">
        <f t="shared" si="364"/>
        <v>-0.54523447401773462</v>
      </c>
      <c r="BN964" s="213"/>
      <c r="BR964" s="228"/>
      <c r="BS964" s="311"/>
      <c r="BT964" s="3"/>
      <c r="BU964" s="213"/>
      <c r="BV964" s="213"/>
      <c r="BW964" s="291"/>
    </row>
    <row r="965" spans="1:75" x14ac:dyDescent="0.2">
      <c r="A965" s="210"/>
      <c r="B965" s="211"/>
      <c r="C965" s="848" t="str">
        <f ca="1">IF(ISERR(AVERAGE(INDIRECT("B"&amp;(ROW()-INT($B$1/2))):INDIRECT("B"&amp;(ROW()+INT($B$1/2))))),"",AVERAGE(INDIRECT("B"&amp;(ROW()-INT($B$1/2))):INDIRECT("B"&amp;(ROW()+INT($B$1/2)))))</f>
        <v/>
      </c>
      <c r="D965" s="848">
        <f t="shared" si="377"/>
        <v>0</v>
      </c>
      <c r="E965" s="275"/>
      <c r="F965" s="15"/>
      <c r="G965" s="3"/>
      <c r="H965" s="3"/>
      <c r="I965" s="3"/>
      <c r="J965" s="3"/>
      <c r="K965" s="3"/>
      <c r="L965" s="554"/>
      <c r="M965" s="545"/>
      <c r="N965" s="546"/>
      <c r="O965" s="5"/>
      <c r="P965" s="216"/>
      <c r="Q965" s="217"/>
      <c r="R965" s="218"/>
      <c r="S965" s="219">
        <f t="shared" si="365"/>
        <v>0</v>
      </c>
      <c r="T965" s="220">
        <f t="shared" si="366"/>
        <v>0</v>
      </c>
      <c r="U965" s="214">
        <f t="shared" si="375"/>
        <v>0</v>
      </c>
      <c r="W965" s="221"/>
      <c r="X965" s="222"/>
      <c r="Y965" s="222"/>
      <c r="Z965" s="223"/>
      <c r="AA965" s="222"/>
      <c r="AB965" s="224"/>
      <c r="AC965" s="225"/>
      <c r="AD965" s="2">
        <f t="shared" ref="AD965:AD1028" si="379">IF(W965&lt;0,W965-X965/60-Y965/3600,W965+X965/60+Y965/3600)</f>
        <v>0</v>
      </c>
      <c r="AE965" s="2">
        <f t="shared" ref="AE965:AE1028" si="380">IF(Z965&lt;0,Z965-AA965/60-AB965/3600,Z965+AA965/60+AB965/3600)</f>
        <v>0</v>
      </c>
      <c r="AF965" s="226"/>
      <c r="AG965" s="219">
        <f t="shared" si="367"/>
        <v>0</v>
      </c>
      <c r="AH965" s="234">
        <f t="shared" si="368"/>
        <v>0</v>
      </c>
      <c r="AI965" s="214">
        <f t="shared" si="376"/>
        <v>0</v>
      </c>
      <c r="AK965" s="229">
        <f t="shared" si="369"/>
        <v>0</v>
      </c>
      <c r="AL965" s="226"/>
      <c r="AM965" s="15"/>
      <c r="AN965" s="232" t="e">
        <f t="shared" si="370"/>
        <v>#DIV/0!</v>
      </c>
      <c r="AO965" s="214">
        <f t="shared" ref="AO965:AO1028" si="381">AL965*3.28084</f>
        <v>0</v>
      </c>
      <c r="AQ965" s="210"/>
      <c r="AR965" s="231"/>
      <c r="AS965" s="15"/>
      <c r="AT965" s="232">
        <f t="shared" si="371"/>
        <v>0</v>
      </c>
      <c r="AU965" s="235">
        <f t="shared" si="372"/>
        <v>0</v>
      </c>
      <c r="AY965" s="210"/>
      <c r="AZ965" s="231"/>
      <c r="BA965" s="15"/>
      <c r="BB965" s="232">
        <f t="shared" si="378"/>
        <v>0</v>
      </c>
      <c r="BC965" s="235">
        <f t="shared" si="373"/>
        <v>0</v>
      </c>
      <c r="BG965" s="210"/>
      <c r="BH965" s="231"/>
      <c r="BI965" s="15"/>
      <c r="BJ965" s="232">
        <f t="shared" ref="BJ965:BJ1028" si="382">BG965</f>
        <v>0</v>
      </c>
      <c r="BK965" s="235">
        <f t="shared" si="374"/>
        <v>0</v>
      </c>
      <c r="BM965" s="109">
        <f t="shared" ref="BM965:BM1028" si="383">BM964+$BQ$14</f>
        <v>-0.54706681151547132</v>
      </c>
      <c r="BN965" s="213"/>
      <c r="BR965" s="228"/>
      <c r="BS965" s="311"/>
      <c r="BT965" s="3"/>
      <c r="BU965" s="213"/>
      <c r="BV965" s="213"/>
      <c r="BW965" s="291"/>
    </row>
    <row r="966" spans="1:75" x14ac:dyDescent="0.2">
      <c r="A966" s="210"/>
      <c r="B966" s="211"/>
      <c r="C966" s="848" t="str">
        <f ca="1">IF(ISERR(AVERAGE(INDIRECT("B"&amp;(ROW()-INT($B$1/2))):INDIRECT("B"&amp;(ROW()+INT($B$1/2))))),"",AVERAGE(INDIRECT("B"&amp;(ROW()-INT($B$1/2))):INDIRECT("B"&amp;(ROW()+INT($B$1/2)))))</f>
        <v/>
      </c>
      <c r="D966" s="848">
        <f t="shared" si="377"/>
        <v>0</v>
      </c>
      <c r="E966" s="275"/>
      <c r="F966" s="15"/>
      <c r="G966" s="3"/>
      <c r="H966" s="3"/>
      <c r="I966" s="3"/>
      <c r="J966" s="3"/>
      <c r="K966" s="3"/>
      <c r="L966" s="554"/>
      <c r="M966" s="545"/>
      <c r="N966" s="546"/>
      <c r="O966" s="5"/>
      <c r="P966" s="216"/>
      <c r="Q966" s="217"/>
      <c r="R966" s="218"/>
      <c r="S966" s="219">
        <f t="shared" ref="S966:S1029" si="384">S965+IF(P966&lt;&gt;0,1.852*60*1000*((ACOS((SIN((P965/180)*PI()))*(SIN((P966/180)*PI()))+(COS((P965/180)*PI()))*(COS((P966/180)*PI()))*(COS((Q966/180)*PI()-(Q965/180)*PI())))/PI())*180),0)</f>
        <v>0</v>
      </c>
      <c r="T966" s="220">
        <f t="shared" ref="T966:T1029" si="385">T965+IF(P966&lt;&gt;0,1.852*60*0.6213712*((ACOS((SIN((P965/180)*PI()))*(SIN((P966/180)*PI()))+(COS((P965/180)*PI()))*(COS((P966/180)*PI()))*(COS((Q966/180)*PI()-(Q965/180)*PI())))/PI())*180),0)</f>
        <v>0</v>
      </c>
      <c r="U966" s="214">
        <f t="shared" si="375"/>
        <v>0</v>
      </c>
      <c r="W966" s="221"/>
      <c r="X966" s="222"/>
      <c r="Y966" s="222"/>
      <c r="Z966" s="223"/>
      <c r="AA966" s="222"/>
      <c r="AB966" s="224"/>
      <c r="AC966" s="225"/>
      <c r="AD966" s="2">
        <f t="shared" si="379"/>
        <v>0</v>
      </c>
      <c r="AE966" s="2">
        <f t="shared" si="380"/>
        <v>0</v>
      </c>
      <c r="AF966" s="226"/>
      <c r="AG966" s="219">
        <f t="shared" ref="AG966:AG1029" si="386">AG965+IF(AD966&lt;&gt;0,1.852*60*1000*((ACOS((SIN((AD965/180)*PI()))*(SIN((AD966/180)*PI()))+(COS((AD965/180)*PI()))*(COS((AD966/180)*PI()))*(COS((AE966/180)*PI()-(AE965/180)*PI())))/PI())*180),0)</f>
        <v>0</v>
      </c>
      <c r="AH966" s="234">
        <f t="shared" ref="AH966:AH1029" si="387">AH965+IF(AD966&lt;&gt;0,1.852*60*0.6213712*((ACOS((SIN((AD965/180)*PI()))*(SIN((AD966/180)*PI()))+(COS((AD965/180)*PI()))*(COS((AD966/180)*PI()))*(COS((AE966/180)*PI()-(AE965/180)*PI())))/PI())*180),0)</f>
        <v>0</v>
      </c>
      <c r="AI966" s="214">
        <f t="shared" si="376"/>
        <v>0</v>
      </c>
      <c r="AK966" s="229">
        <f t="shared" ref="AK966:AK1029" si="388">IF(AL966&gt;0,AK965+$AO$1,0)</f>
        <v>0</v>
      </c>
      <c r="AL966" s="226"/>
      <c r="AM966" s="15"/>
      <c r="AN966" s="232" t="e">
        <f t="shared" ref="AN966:AN1029" si="389">(42341.84/MAX(AK966:AK5562))*AK966*0.0006213712</f>
        <v>#DIV/0!</v>
      </c>
      <c r="AO966" s="214">
        <f t="shared" si="381"/>
        <v>0</v>
      </c>
      <c r="AQ966" s="210"/>
      <c r="AR966" s="231"/>
      <c r="AS966" s="15"/>
      <c r="AT966" s="232">
        <f t="shared" ref="AT966:AT1029" si="390">IF(AQ966&gt;0,(26.3/(MAX($AQ$4:$AQ$4600)*0.0006213712))*AQ966*0.0006213712,0)</f>
        <v>0</v>
      </c>
      <c r="AU966" s="235">
        <f t="shared" ref="AU966:AU1029" si="391">(AR966*3.28084)+(AW$4)</f>
        <v>0</v>
      </c>
      <c r="AY966" s="210"/>
      <c r="AZ966" s="231"/>
      <c r="BA966" s="15"/>
      <c r="BB966" s="232">
        <f t="shared" si="378"/>
        <v>0</v>
      </c>
      <c r="BC966" s="235">
        <f t="shared" ref="BC966:BC1029" si="392">AZ966+BE$4</f>
        <v>0</v>
      </c>
      <c r="BG966" s="210"/>
      <c r="BH966" s="231"/>
      <c r="BI966" s="15"/>
      <c r="BJ966" s="232">
        <f t="shared" si="382"/>
        <v>0</v>
      </c>
      <c r="BK966" s="235">
        <f t="shared" ref="BK966:BK1029" si="393">BH966*BM966</f>
        <v>0</v>
      </c>
      <c r="BM966" s="109">
        <f t="shared" si="383"/>
        <v>-0.54889914901320802</v>
      </c>
      <c r="BN966" s="213"/>
      <c r="BR966" s="228"/>
      <c r="BS966" s="311"/>
      <c r="BT966" s="3"/>
      <c r="BU966" s="213"/>
      <c r="BV966" s="213"/>
      <c r="BW966" s="291"/>
    </row>
    <row r="967" spans="1:75" x14ac:dyDescent="0.2">
      <c r="A967" s="210"/>
      <c r="B967" s="211"/>
      <c r="C967" s="848" t="str">
        <f ca="1">IF(ISERR(AVERAGE(INDIRECT("B"&amp;(ROW()-INT($B$1/2))):INDIRECT("B"&amp;(ROW()+INT($B$1/2))))),"",AVERAGE(INDIRECT("B"&amp;(ROW()-INT($B$1/2))):INDIRECT("B"&amp;(ROW()+INT($B$1/2)))))</f>
        <v/>
      </c>
      <c r="D967" s="848">
        <f t="shared" si="377"/>
        <v>0</v>
      </c>
      <c r="E967" s="275"/>
      <c r="F967" s="15"/>
      <c r="G967" s="3"/>
      <c r="H967" s="3"/>
      <c r="I967" s="3"/>
      <c r="J967" s="3"/>
      <c r="K967" s="3"/>
      <c r="L967" s="554"/>
      <c r="M967" s="545"/>
      <c r="N967" s="546"/>
      <c r="O967" s="5"/>
      <c r="P967" s="216"/>
      <c r="Q967" s="217"/>
      <c r="R967" s="218"/>
      <c r="S967" s="219">
        <f t="shared" si="384"/>
        <v>0</v>
      </c>
      <c r="T967" s="220">
        <f t="shared" si="385"/>
        <v>0</v>
      </c>
      <c r="U967" s="214">
        <f t="shared" ref="U967:U1030" si="394">R967*3.28084</f>
        <v>0</v>
      </c>
      <c r="W967" s="221"/>
      <c r="X967" s="222"/>
      <c r="Y967" s="222"/>
      <c r="Z967" s="223"/>
      <c r="AA967" s="222"/>
      <c r="AB967" s="224"/>
      <c r="AC967" s="225"/>
      <c r="AD967" s="2">
        <f t="shared" si="379"/>
        <v>0</v>
      </c>
      <c r="AE967" s="2">
        <f t="shared" si="380"/>
        <v>0</v>
      </c>
      <c r="AF967" s="226"/>
      <c r="AG967" s="219">
        <f t="shared" si="386"/>
        <v>0</v>
      </c>
      <c r="AH967" s="234">
        <f t="shared" si="387"/>
        <v>0</v>
      </c>
      <c r="AI967" s="214">
        <f t="shared" ref="AI967:AI1030" si="395">AF967*3.28084</f>
        <v>0</v>
      </c>
      <c r="AK967" s="229">
        <f t="shared" si="388"/>
        <v>0</v>
      </c>
      <c r="AL967" s="226"/>
      <c r="AM967" s="15"/>
      <c r="AN967" s="232" t="e">
        <f t="shared" si="389"/>
        <v>#DIV/0!</v>
      </c>
      <c r="AO967" s="214">
        <f t="shared" si="381"/>
        <v>0</v>
      </c>
      <c r="AQ967" s="210"/>
      <c r="AR967" s="231"/>
      <c r="AS967" s="15"/>
      <c r="AT967" s="232">
        <f t="shared" si="390"/>
        <v>0</v>
      </c>
      <c r="AU967" s="235">
        <f t="shared" si="391"/>
        <v>0</v>
      </c>
      <c r="AY967" s="210"/>
      <c r="AZ967" s="231"/>
      <c r="BA967" s="15"/>
      <c r="BB967" s="232">
        <f t="shared" si="378"/>
        <v>0</v>
      </c>
      <c r="BC967" s="235">
        <f t="shared" si="392"/>
        <v>0</v>
      </c>
      <c r="BG967" s="210"/>
      <c r="BH967" s="231"/>
      <c r="BI967" s="15"/>
      <c r="BJ967" s="232">
        <f t="shared" si="382"/>
        <v>0</v>
      </c>
      <c r="BK967" s="235">
        <f t="shared" si="393"/>
        <v>0</v>
      </c>
      <c r="BM967" s="109">
        <f t="shared" si="383"/>
        <v>-0.55073148651094472</v>
      </c>
      <c r="BN967" s="213"/>
      <c r="BR967" s="228"/>
      <c r="BS967" s="311"/>
      <c r="BT967" s="3"/>
      <c r="BU967" s="213"/>
      <c r="BV967" s="213"/>
      <c r="BW967" s="291"/>
    </row>
    <row r="968" spans="1:75" x14ac:dyDescent="0.2">
      <c r="A968" s="210"/>
      <c r="B968" s="211"/>
      <c r="C968" s="848" t="str">
        <f ca="1">IF(ISERR(AVERAGE(INDIRECT("B"&amp;(ROW()-INT($B$1/2))):INDIRECT("B"&amp;(ROW()+INT($B$1/2))))),"",AVERAGE(INDIRECT("B"&amp;(ROW()-INT($B$1/2))):INDIRECT("B"&amp;(ROW()+INT($B$1/2)))))</f>
        <v/>
      </c>
      <c r="D968" s="848">
        <f t="shared" si="377"/>
        <v>0</v>
      </c>
      <c r="E968" s="275"/>
      <c r="F968" s="15"/>
      <c r="G968" s="3"/>
      <c r="H968" s="3"/>
      <c r="I968" s="3"/>
      <c r="J968" s="3"/>
      <c r="K968" s="3"/>
      <c r="L968" s="554"/>
      <c r="M968" s="545"/>
      <c r="N968" s="546"/>
      <c r="O968" s="5"/>
      <c r="P968" s="216"/>
      <c r="Q968" s="217"/>
      <c r="R968" s="218"/>
      <c r="S968" s="219">
        <f t="shared" si="384"/>
        <v>0</v>
      </c>
      <c r="T968" s="220">
        <f t="shared" si="385"/>
        <v>0</v>
      </c>
      <c r="U968" s="214">
        <f t="shared" si="394"/>
        <v>0</v>
      </c>
      <c r="W968" s="221"/>
      <c r="X968" s="222"/>
      <c r="Y968" s="222"/>
      <c r="Z968" s="223"/>
      <c r="AA968" s="222"/>
      <c r="AB968" s="224"/>
      <c r="AC968" s="225"/>
      <c r="AD968" s="2">
        <f t="shared" si="379"/>
        <v>0</v>
      </c>
      <c r="AE968" s="2">
        <f t="shared" si="380"/>
        <v>0</v>
      </c>
      <c r="AF968" s="226"/>
      <c r="AG968" s="219">
        <f t="shared" si="386"/>
        <v>0</v>
      </c>
      <c r="AH968" s="234">
        <f t="shared" si="387"/>
        <v>0</v>
      </c>
      <c r="AI968" s="214">
        <f t="shared" si="395"/>
        <v>0</v>
      </c>
      <c r="AK968" s="229">
        <f t="shared" si="388"/>
        <v>0</v>
      </c>
      <c r="AL968" s="226"/>
      <c r="AM968" s="15"/>
      <c r="AN968" s="232" t="e">
        <f t="shared" si="389"/>
        <v>#DIV/0!</v>
      </c>
      <c r="AO968" s="214">
        <f t="shared" si="381"/>
        <v>0</v>
      </c>
      <c r="AQ968" s="210"/>
      <c r="AR968" s="231"/>
      <c r="AS968" s="15"/>
      <c r="AT968" s="232">
        <f t="shared" si="390"/>
        <v>0</v>
      </c>
      <c r="AU968" s="235">
        <f t="shared" si="391"/>
        <v>0</v>
      </c>
      <c r="AY968" s="210"/>
      <c r="AZ968" s="231"/>
      <c r="BA968" s="15"/>
      <c r="BB968" s="232">
        <f t="shared" si="378"/>
        <v>0</v>
      </c>
      <c r="BC968" s="235">
        <f t="shared" si="392"/>
        <v>0</v>
      </c>
      <c r="BG968" s="210"/>
      <c r="BH968" s="231"/>
      <c r="BI968" s="15"/>
      <c r="BJ968" s="232">
        <f t="shared" si="382"/>
        <v>0</v>
      </c>
      <c r="BK968" s="235">
        <f t="shared" si="393"/>
        <v>0</v>
      </c>
      <c r="BM968" s="109">
        <f t="shared" si="383"/>
        <v>-0.55256382400868143</v>
      </c>
      <c r="BN968" s="213"/>
      <c r="BR968" s="228"/>
      <c r="BS968" s="311"/>
      <c r="BT968" s="3"/>
      <c r="BU968" s="213"/>
      <c r="BV968" s="213"/>
      <c r="BW968" s="291"/>
    </row>
    <row r="969" spans="1:75" x14ac:dyDescent="0.2">
      <c r="A969" s="210"/>
      <c r="B969" s="211"/>
      <c r="C969" s="848" t="str">
        <f ca="1">IF(ISERR(AVERAGE(INDIRECT("B"&amp;(ROW()-INT($B$1/2))):INDIRECT("B"&amp;(ROW()+INT($B$1/2))))),"",AVERAGE(INDIRECT("B"&amp;(ROW()-INT($B$1/2))):INDIRECT("B"&amp;(ROW()+INT($B$1/2)))))</f>
        <v/>
      </c>
      <c r="D969" s="848">
        <f t="shared" si="377"/>
        <v>0</v>
      </c>
      <c r="E969" s="275"/>
      <c r="F969" s="15"/>
      <c r="G969" s="3"/>
      <c r="H969" s="3"/>
      <c r="I969" s="3"/>
      <c r="J969" s="3"/>
      <c r="K969" s="3"/>
      <c r="L969" s="554"/>
      <c r="M969" s="545"/>
      <c r="N969" s="546"/>
      <c r="O969" s="5"/>
      <c r="P969" s="216"/>
      <c r="Q969" s="217"/>
      <c r="R969" s="218"/>
      <c r="S969" s="219">
        <f t="shared" si="384"/>
        <v>0</v>
      </c>
      <c r="T969" s="220">
        <f t="shared" si="385"/>
        <v>0</v>
      </c>
      <c r="U969" s="214">
        <f t="shared" si="394"/>
        <v>0</v>
      </c>
      <c r="W969" s="221"/>
      <c r="X969" s="222"/>
      <c r="Y969" s="222"/>
      <c r="Z969" s="223"/>
      <c r="AA969" s="222"/>
      <c r="AB969" s="224"/>
      <c r="AC969" s="225"/>
      <c r="AD969" s="2">
        <f t="shared" si="379"/>
        <v>0</v>
      </c>
      <c r="AE969" s="2">
        <f t="shared" si="380"/>
        <v>0</v>
      </c>
      <c r="AF969" s="226"/>
      <c r="AG969" s="219">
        <f t="shared" si="386"/>
        <v>0</v>
      </c>
      <c r="AH969" s="234">
        <f t="shared" si="387"/>
        <v>0</v>
      </c>
      <c r="AI969" s="214">
        <f t="shared" si="395"/>
        <v>0</v>
      </c>
      <c r="AK969" s="229">
        <f t="shared" si="388"/>
        <v>0</v>
      </c>
      <c r="AL969" s="226"/>
      <c r="AM969" s="15"/>
      <c r="AN969" s="232" t="e">
        <f t="shared" si="389"/>
        <v>#DIV/0!</v>
      </c>
      <c r="AO969" s="214">
        <f t="shared" si="381"/>
        <v>0</v>
      </c>
      <c r="AQ969" s="210"/>
      <c r="AR969" s="231"/>
      <c r="AS969" s="15"/>
      <c r="AT969" s="232">
        <f t="shared" si="390"/>
        <v>0</v>
      </c>
      <c r="AU969" s="235">
        <f t="shared" si="391"/>
        <v>0</v>
      </c>
      <c r="AY969" s="210"/>
      <c r="AZ969" s="231"/>
      <c r="BA969" s="15"/>
      <c r="BB969" s="232">
        <f t="shared" si="378"/>
        <v>0</v>
      </c>
      <c r="BC969" s="235">
        <f t="shared" si="392"/>
        <v>0</v>
      </c>
      <c r="BG969" s="210"/>
      <c r="BH969" s="231"/>
      <c r="BI969" s="15"/>
      <c r="BJ969" s="232">
        <f t="shared" si="382"/>
        <v>0</v>
      </c>
      <c r="BK969" s="235">
        <f t="shared" si="393"/>
        <v>0</v>
      </c>
      <c r="BM969" s="109">
        <f t="shared" si="383"/>
        <v>-0.55439616150641813</v>
      </c>
      <c r="BN969" s="213"/>
      <c r="BR969" s="228"/>
      <c r="BS969" s="311"/>
      <c r="BT969" s="3"/>
      <c r="BU969" s="213"/>
      <c r="BV969" s="213"/>
      <c r="BW969" s="291"/>
    </row>
    <row r="970" spans="1:75" x14ac:dyDescent="0.2">
      <c r="A970" s="210"/>
      <c r="B970" s="211"/>
      <c r="C970" s="848" t="str">
        <f ca="1">IF(ISERR(AVERAGE(INDIRECT("B"&amp;(ROW()-INT($B$1/2))):INDIRECT("B"&amp;(ROW()+INT($B$1/2))))),"",AVERAGE(INDIRECT("B"&amp;(ROW()-INT($B$1/2))):INDIRECT("B"&amp;(ROW()+INT($B$1/2)))))</f>
        <v/>
      </c>
      <c r="D970" s="848">
        <f t="shared" si="377"/>
        <v>0</v>
      </c>
      <c r="E970" s="275"/>
      <c r="F970" s="15"/>
      <c r="G970" s="3"/>
      <c r="H970" s="3"/>
      <c r="I970" s="3"/>
      <c r="J970" s="3"/>
      <c r="K970" s="3"/>
      <c r="L970" s="554"/>
      <c r="M970" s="545"/>
      <c r="N970" s="546"/>
      <c r="O970" s="5"/>
      <c r="P970" s="216"/>
      <c r="Q970" s="217"/>
      <c r="R970" s="218"/>
      <c r="S970" s="219">
        <f t="shared" si="384"/>
        <v>0</v>
      </c>
      <c r="T970" s="220">
        <f t="shared" si="385"/>
        <v>0</v>
      </c>
      <c r="U970" s="214">
        <f t="shared" si="394"/>
        <v>0</v>
      </c>
      <c r="W970" s="221"/>
      <c r="X970" s="222"/>
      <c r="Y970" s="222"/>
      <c r="Z970" s="223"/>
      <c r="AA970" s="222"/>
      <c r="AB970" s="224"/>
      <c r="AC970" s="225"/>
      <c r="AD970" s="2">
        <f t="shared" si="379"/>
        <v>0</v>
      </c>
      <c r="AE970" s="2">
        <f t="shared" si="380"/>
        <v>0</v>
      </c>
      <c r="AF970" s="226"/>
      <c r="AG970" s="219">
        <f t="shared" si="386"/>
        <v>0</v>
      </c>
      <c r="AH970" s="234">
        <f t="shared" si="387"/>
        <v>0</v>
      </c>
      <c r="AI970" s="214">
        <f t="shared" si="395"/>
        <v>0</v>
      </c>
      <c r="AK970" s="229">
        <f t="shared" si="388"/>
        <v>0</v>
      </c>
      <c r="AL970" s="226"/>
      <c r="AM970" s="15"/>
      <c r="AN970" s="232" t="e">
        <f t="shared" si="389"/>
        <v>#DIV/0!</v>
      </c>
      <c r="AO970" s="214">
        <f t="shared" si="381"/>
        <v>0</v>
      </c>
      <c r="AQ970" s="210"/>
      <c r="AR970" s="231"/>
      <c r="AS970" s="15"/>
      <c r="AT970" s="232">
        <f t="shared" si="390"/>
        <v>0</v>
      </c>
      <c r="AU970" s="235">
        <f t="shared" si="391"/>
        <v>0</v>
      </c>
      <c r="AY970" s="210"/>
      <c r="AZ970" s="231"/>
      <c r="BA970" s="15"/>
      <c r="BB970" s="232">
        <f t="shared" si="378"/>
        <v>0</v>
      </c>
      <c r="BC970" s="235">
        <f t="shared" si="392"/>
        <v>0</v>
      </c>
      <c r="BG970" s="210"/>
      <c r="BH970" s="231"/>
      <c r="BI970" s="15"/>
      <c r="BJ970" s="232">
        <f t="shared" si="382"/>
        <v>0</v>
      </c>
      <c r="BK970" s="235">
        <f t="shared" si="393"/>
        <v>0</v>
      </c>
      <c r="BM970" s="109">
        <f t="shared" si="383"/>
        <v>-0.55622849900415483</v>
      </c>
      <c r="BN970" s="213"/>
      <c r="BR970" s="228"/>
      <c r="BS970" s="311"/>
      <c r="BT970" s="3"/>
      <c r="BU970" s="213"/>
      <c r="BV970" s="213"/>
      <c r="BW970" s="291"/>
    </row>
    <row r="971" spans="1:75" x14ac:dyDescent="0.2">
      <c r="A971" s="210"/>
      <c r="B971" s="211"/>
      <c r="C971" s="848" t="str">
        <f ca="1">IF(ISERR(AVERAGE(INDIRECT("B"&amp;(ROW()-INT($B$1/2))):INDIRECT("B"&amp;(ROW()+INT($B$1/2))))),"",AVERAGE(INDIRECT("B"&amp;(ROW()-INT($B$1/2))):INDIRECT("B"&amp;(ROW()+INT($B$1/2)))))</f>
        <v/>
      </c>
      <c r="D971" s="848">
        <f t="shared" si="377"/>
        <v>0</v>
      </c>
      <c r="E971" s="275"/>
      <c r="F971" s="15"/>
      <c r="G971" s="3"/>
      <c r="H971" s="3"/>
      <c r="I971" s="3"/>
      <c r="J971" s="3"/>
      <c r="K971" s="3"/>
      <c r="L971" s="554"/>
      <c r="M971" s="545"/>
      <c r="N971" s="546"/>
      <c r="O971" s="5"/>
      <c r="P971" s="216"/>
      <c r="Q971" s="217"/>
      <c r="R971" s="218"/>
      <c r="S971" s="219">
        <f t="shared" si="384"/>
        <v>0</v>
      </c>
      <c r="T971" s="220">
        <f t="shared" si="385"/>
        <v>0</v>
      </c>
      <c r="U971" s="214">
        <f t="shared" si="394"/>
        <v>0</v>
      </c>
      <c r="W971" s="221"/>
      <c r="X971" s="222"/>
      <c r="Y971" s="222"/>
      <c r="Z971" s="223"/>
      <c r="AA971" s="222"/>
      <c r="AB971" s="224"/>
      <c r="AC971" s="225"/>
      <c r="AD971" s="2">
        <f t="shared" si="379"/>
        <v>0</v>
      </c>
      <c r="AE971" s="2">
        <f t="shared" si="380"/>
        <v>0</v>
      </c>
      <c r="AF971" s="226"/>
      <c r="AG971" s="219">
        <f t="shared" si="386"/>
        <v>0</v>
      </c>
      <c r="AH971" s="234">
        <f t="shared" si="387"/>
        <v>0</v>
      </c>
      <c r="AI971" s="214">
        <f t="shared" si="395"/>
        <v>0</v>
      </c>
      <c r="AK971" s="229">
        <f t="shared" si="388"/>
        <v>0</v>
      </c>
      <c r="AL971" s="226"/>
      <c r="AM971" s="15"/>
      <c r="AN971" s="232" t="e">
        <f t="shared" si="389"/>
        <v>#DIV/0!</v>
      </c>
      <c r="AO971" s="214">
        <f t="shared" si="381"/>
        <v>0</v>
      </c>
      <c r="AQ971" s="210"/>
      <c r="AR971" s="231"/>
      <c r="AS971" s="15"/>
      <c r="AT971" s="232">
        <f t="shared" si="390"/>
        <v>0</v>
      </c>
      <c r="AU971" s="235">
        <f t="shared" si="391"/>
        <v>0</v>
      </c>
      <c r="AY971" s="210"/>
      <c r="AZ971" s="231"/>
      <c r="BA971" s="15"/>
      <c r="BB971" s="232">
        <f t="shared" si="378"/>
        <v>0</v>
      </c>
      <c r="BC971" s="235">
        <f t="shared" si="392"/>
        <v>0</v>
      </c>
      <c r="BG971" s="210"/>
      <c r="BH971" s="231"/>
      <c r="BI971" s="15"/>
      <c r="BJ971" s="232">
        <f t="shared" si="382"/>
        <v>0</v>
      </c>
      <c r="BK971" s="235">
        <f t="shared" si="393"/>
        <v>0</v>
      </c>
      <c r="BM971" s="109">
        <f t="shared" si="383"/>
        <v>-0.55806083650189153</v>
      </c>
      <c r="BN971" s="213"/>
      <c r="BR971" s="228"/>
      <c r="BS971" s="311"/>
      <c r="BT971" s="3"/>
      <c r="BU971" s="213"/>
      <c r="BV971" s="213"/>
      <c r="BW971" s="291"/>
    </row>
    <row r="972" spans="1:75" x14ac:dyDescent="0.2">
      <c r="A972" s="210"/>
      <c r="B972" s="211"/>
      <c r="C972" s="848" t="str">
        <f ca="1">IF(ISERR(AVERAGE(INDIRECT("B"&amp;(ROW()-INT($B$1/2))):INDIRECT("B"&amp;(ROW()+INT($B$1/2))))),"",AVERAGE(INDIRECT("B"&amp;(ROW()-INT($B$1/2))):INDIRECT("B"&amp;(ROW()+INT($B$1/2)))))</f>
        <v/>
      </c>
      <c r="D972" s="848">
        <f t="shared" si="377"/>
        <v>0</v>
      </c>
      <c r="E972" s="275"/>
      <c r="F972" s="15"/>
      <c r="G972" s="3"/>
      <c r="H972" s="3"/>
      <c r="I972" s="3"/>
      <c r="J972" s="3"/>
      <c r="K972" s="3"/>
      <c r="L972" s="554"/>
      <c r="M972" s="545"/>
      <c r="N972" s="546"/>
      <c r="O972" s="5"/>
      <c r="P972" s="216"/>
      <c r="Q972" s="217"/>
      <c r="R972" s="218"/>
      <c r="S972" s="219">
        <f t="shared" si="384"/>
        <v>0</v>
      </c>
      <c r="T972" s="220">
        <f t="shared" si="385"/>
        <v>0</v>
      </c>
      <c r="U972" s="214">
        <f t="shared" si="394"/>
        <v>0</v>
      </c>
      <c r="W972" s="221"/>
      <c r="X972" s="222"/>
      <c r="Y972" s="222"/>
      <c r="Z972" s="223"/>
      <c r="AA972" s="222"/>
      <c r="AB972" s="224"/>
      <c r="AC972" s="225"/>
      <c r="AD972" s="2">
        <f t="shared" si="379"/>
        <v>0</v>
      </c>
      <c r="AE972" s="2">
        <f t="shared" si="380"/>
        <v>0</v>
      </c>
      <c r="AF972" s="226"/>
      <c r="AG972" s="219">
        <f t="shared" si="386"/>
        <v>0</v>
      </c>
      <c r="AH972" s="234">
        <f t="shared" si="387"/>
        <v>0</v>
      </c>
      <c r="AI972" s="214">
        <f t="shared" si="395"/>
        <v>0</v>
      </c>
      <c r="AK972" s="229">
        <f t="shared" si="388"/>
        <v>0</v>
      </c>
      <c r="AL972" s="226"/>
      <c r="AM972" s="15"/>
      <c r="AN972" s="232" t="e">
        <f t="shared" si="389"/>
        <v>#DIV/0!</v>
      </c>
      <c r="AO972" s="214">
        <f t="shared" si="381"/>
        <v>0</v>
      </c>
      <c r="AQ972" s="210"/>
      <c r="AR972" s="231"/>
      <c r="AS972" s="15"/>
      <c r="AT972" s="232">
        <f t="shared" si="390"/>
        <v>0</v>
      </c>
      <c r="AU972" s="235">
        <f t="shared" si="391"/>
        <v>0</v>
      </c>
      <c r="AY972" s="210"/>
      <c r="AZ972" s="231"/>
      <c r="BA972" s="15"/>
      <c r="BB972" s="232">
        <f t="shared" si="378"/>
        <v>0</v>
      </c>
      <c r="BC972" s="235">
        <f t="shared" si="392"/>
        <v>0</v>
      </c>
      <c r="BG972" s="210"/>
      <c r="BH972" s="231"/>
      <c r="BI972" s="15"/>
      <c r="BJ972" s="232">
        <f t="shared" si="382"/>
        <v>0</v>
      </c>
      <c r="BK972" s="235">
        <f t="shared" si="393"/>
        <v>0</v>
      </c>
      <c r="BM972" s="109">
        <f t="shared" si="383"/>
        <v>-0.55989317399962824</v>
      </c>
      <c r="BN972" s="213"/>
      <c r="BR972" s="228"/>
      <c r="BS972" s="311"/>
      <c r="BT972" s="3"/>
      <c r="BU972" s="213"/>
      <c r="BV972" s="213"/>
      <c r="BW972" s="291"/>
    </row>
    <row r="973" spans="1:75" x14ac:dyDescent="0.2">
      <c r="A973" s="210"/>
      <c r="B973" s="211"/>
      <c r="C973" s="848" t="str">
        <f ca="1">IF(ISERR(AVERAGE(INDIRECT("B"&amp;(ROW()-INT($B$1/2))):INDIRECT("B"&amp;(ROW()+INT($B$1/2))))),"",AVERAGE(INDIRECT("B"&amp;(ROW()-INT($B$1/2))):INDIRECT("B"&amp;(ROW()+INT($B$1/2)))))</f>
        <v/>
      </c>
      <c r="D973" s="848">
        <f t="shared" si="377"/>
        <v>0</v>
      </c>
      <c r="E973" s="275"/>
      <c r="F973" s="15"/>
      <c r="G973" s="3"/>
      <c r="H973" s="3"/>
      <c r="I973" s="3"/>
      <c r="J973" s="3"/>
      <c r="K973" s="3"/>
      <c r="L973" s="554"/>
      <c r="M973" s="545"/>
      <c r="N973" s="546"/>
      <c r="O973" s="5"/>
      <c r="P973" s="216"/>
      <c r="Q973" s="217"/>
      <c r="R973" s="218"/>
      <c r="S973" s="219">
        <f t="shared" si="384"/>
        <v>0</v>
      </c>
      <c r="T973" s="220">
        <f t="shared" si="385"/>
        <v>0</v>
      </c>
      <c r="U973" s="214">
        <f t="shared" si="394"/>
        <v>0</v>
      </c>
      <c r="W973" s="221"/>
      <c r="X973" s="222"/>
      <c r="Y973" s="222"/>
      <c r="Z973" s="223"/>
      <c r="AA973" s="222"/>
      <c r="AB973" s="224"/>
      <c r="AC973" s="225"/>
      <c r="AD973" s="2">
        <f t="shared" si="379"/>
        <v>0</v>
      </c>
      <c r="AE973" s="2">
        <f t="shared" si="380"/>
        <v>0</v>
      </c>
      <c r="AF973" s="226"/>
      <c r="AG973" s="219">
        <f t="shared" si="386"/>
        <v>0</v>
      </c>
      <c r="AH973" s="234">
        <f t="shared" si="387"/>
        <v>0</v>
      </c>
      <c r="AI973" s="214">
        <f t="shared" si="395"/>
        <v>0</v>
      </c>
      <c r="AK973" s="229">
        <f t="shared" si="388"/>
        <v>0</v>
      </c>
      <c r="AL973" s="226"/>
      <c r="AM973" s="15"/>
      <c r="AN973" s="232" t="e">
        <f t="shared" si="389"/>
        <v>#DIV/0!</v>
      </c>
      <c r="AO973" s="214">
        <f t="shared" si="381"/>
        <v>0</v>
      </c>
      <c r="AQ973" s="210"/>
      <c r="AR973" s="231"/>
      <c r="AS973" s="15"/>
      <c r="AT973" s="232">
        <f t="shared" si="390"/>
        <v>0</v>
      </c>
      <c r="AU973" s="235">
        <f t="shared" si="391"/>
        <v>0</v>
      </c>
      <c r="AY973" s="210"/>
      <c r="AZ973" s="231"/>
      <c r="BA973" s="15"/>
      <c r="BB973" s="232">
        <f t="shared" si="378"/>
        <v>0</v>
      </c>
      <c r="BC973" s="235">
        <f t="shared" si="392"/>
        <v>0</v>
      </c>
      <c r="BG973" s="210"/>
      <c r="BH973" s="231"/>
      <c r="BI973" s="15"/>
      <c r="BJ973" s="232">
        <f t="shared" si="382"/>
        <v>0</v>
      </c>
      <c r="BK973" s="235">
        <f t="shared" si="393"/>
        <v>0</v>
      </c>
      <c r="BM973" s="109">
        <f t="shared" si="383"/>
        <v>-0.56172551149736494</v>
      </c>
      <c r="BN973" s="213"/>
      <c r="BR973" s="228"/>
      <c r="BS973" s="311"/>
      <c r="BT973" s="3"/>
      <c r="BU973" s="213"/>
      <c r="BV973" s="213"/>
      <c r="BW973" s="291"/>
    </row>
    <row r="974" spans="1:75" x14ac:dyDescent="0.2">
      <c r="A974" s="210"/>
      <c r="B974" s="211"/>
      <c r="C974" s="848" t="str">
        <f ca="1">IF(ISERR(AVERAGE(INDIRECT("B"&amp;(ROW()-INT($B$1/2))):INDIRECT("B"&amp;(ROW()+INT($B$1/2))))),"",AVERAGE(INDIRECT("B"&amp;(ROW()-INT($B$1/2))):INDIRECT("B"&amp;(ROW()+INT($B$1/2)))))</f>
        <v/>
      </c>
      <c r="D974" s="848">
        <f t="shared" si="377"/>
        <v>0</v>
      </c>
      <c r="E974" s="275"/>
      <c r="F974" s="15"/>
      <c r="G974" s="3"/>
      <c r="H974" s="3"/>
      <c r="I974" s="3"/>
      <c r="J974" s="3"/>
      <c r="K974" s="3"/>
      <c r="L974" s="554"/>
      <c r="M974" s="545"/>
      <c r="N974" s="546"/>
      <c r="O974" s="5"/>
      <c r="P974" s="216"/>
      <c r="Q974" s="217"/>
      <c r="R974" s="218"/>
      <c r="S974" s="219">
        <f t="shared" si="384"/>
        <v>0</v>
      </c>
      <c r="T974" s="220">
        <f t="shared" si="385"/>
        <v>0</v>
      </c>
      <c r="U974" s="214">
        <f t="shared" si="394"/>
        <v>0</v>
      </c>
      <c r="W974" s="221"/>
      <c r="X974" s="222"/>
      <c r="Y974" s="222"/>
      <c r="Z974" s="223"/>
      <c r="AA974" s="222"/>
      <c r="AB974" s="224"/>
      <c r="AC974" s="225"/>
      <c r="AD974" s="2">
        <f t="shared" si="379"/>
        <v>0</v>
      </c>
      <c r="AE974" s="2">
        <f t="shared" si="380"/>
        <v>0</v>
      </c>
      <c r="AF974" s="226"/>
      <c r="AG974" s="219">
        <f t="shared" si="386"/>
        <v>0</v>
      </c>
      <c r="AH974" s="234">
        <f t="shared" si="387"/>
        <v>0</v>
      </c>
      <c r="AI974" s="214">
        <f t="shared" si="395"/>
        <v>0</v>
      </c>
      <c r="AK974" s="229">
        <f t="shared" si="388"/>
        <v>0</v>
      </c>
      <c r="AL974" s="226"/>
      <c r="AM974" s="15"/>
      <c r="AN974" s="232" t="e">
        <f t="shared" si="389"/>
        <v>#DIV/0!</v>
      </c>
      <c r="AO974" s="214">
        <f t="shared" si="381"/>
        <v>0</v>
      </c>
      <c r="AQ974" s="210"/>
      <c r="AR974" s="231"/>
      <c r="AS974" s="15"/>
      <c r="AT974" s="232">
        <f t="shared" si="390"/>
        <v>0</v>
      </c>
      <c r="AU974" s="235">
        <f t="shared" si="391"/>
        <v>0</v>
      </c>
      <c r="AY974" s="210"/>
      <c r="AZ974" s="231"/>
      <c r="BA974" s="15"/>
      <c r="BB974" s="232">
        <f t="shared" si="378"/>
        <v>0</v>
      </c>
      <c r="BC974" s="235">
        <f t="shared" si="392"/>
        <v>0</v>
      </c>
      <c r="BG974" s="210"/>
      <c r="BH974" s="231"/>
      <c r="BI974" s="15"/>
      <c r="BJ974" s="232">
        <f t="shared" si="382"/>
        <v>0</v>
      </c>
      <c r="BK974" s="235">
        <f t="shared" si="393"/>
        <v>0</v>
      </c>
      <c r="BM974" s="109">
        <f t="shared" si="383"/>
        <v>-0.56355784899510164</v>
      </c>
      <c r="BN974" s="213"/>
      <c r="BR974" s="228"/>
      <c r="BS974" s="311"/>
      <c r="BT974" s="3"/>
      <c r="BU974" s="213"/>
      <c r="BV974" s="213"/>
      <c r="BW974" s="291"/>
    </row>
    <row r="975" spans="1:75" x14ac:dyDescent="0.2">
      <c r="A975" s="210"/>
      <c r="B975" s="211"/>
      <c r="C975" s="848" t="str">
        <f ca="1">IF(ISERR(AVERAGE(INDIRECT("B"&amp;(ROW()-INT($B$1/2))):INDIRECT("B"&amp;(ROW()+INT($B$1/2))))),"",AVERAGE(INDIRECT("B"&amp;(ROW()-INT($B$1/2))):INDIRECT("B"&amp;(ROW()+INT($B$1/2)))))</f>
        <v/>
      </c>
      <c r="D975" s="848">
        <f t="shared" si="377"/>
        <v>0</v>
      </c>
      <c r="E975" s="275"/>
      <c r="F975" s="15"/>
      <c r="G975" s="3"/>
      <c r="H975" s="3"/>
      <c r="I975" s="3"/>
      <c r="J975" s="3"/>
      <c r="K975" s="3"/>
      <c r="L975" s="554"/>
      <c r="M975" s="545"/>
      <c r="N975" s="546"/>
      <c r="O975" s="5"/>
      <c r="P975" s="216"/>
      <c r="Q975" s="217"/>
      <c r="R975" s="218"/>
      <c r="S975" s="219">
        <f t="shared" si="384"/>
        <v>0</v>
      </c>
      <c r="T975" s="220">
        <f t="shared" si="385"/>
        <v>0</v>
      </c>
      <c r="U975" s="214">
        <f t="shared" si="394"/>
        <v>0</v>
      </c>
      <c r="W975" s="221"/>
      <c r="X975" s="222"/>
      <c r="Y975" s="222"/>
      <c r="Z975" s="223"/>
      <c r="AA975" s="222"/>
      <c r="AB975" s="224"/>
      <c r="AC975" s="225"/>
      <c r="AD975" s="2">
        <f t="shared" si="379"/>
        <v>0</v>
      </c>
      <c r="AE975" s="2">
        <f t="shared" si="380"/>
        <v>0</v>
      </c>
      <c r="AF975" s="226"/>
      <c r="AG975" s="219">
        <f t="shared" si="386"/>
        <v>0</v>
      </c>
      <c r="AH975" s="234">
        <f t="shared" si="387"/>
        <v>0</v>
      </c>
      <c r="AI975" s="214">
        <f t="shared" si="395"/>
        <v>0</v>
      </c>
      <c r="AK975" s="229">
        <f t="shared" si="388"/>
        <v>0</v>
      </c>
      <c r="AL975" s="226"/>
      <c r="AM975" s="15"/>
      <c r="AN975" s="232" t="e">
        <f t="shared" si="389"/>
        <v>#DIV/0!</v>
      </c>
      <c r="AO975" s="214">
        <f t="shared" si="381"/>
        <v>0</v>
      </c>
      <c r="AQ975" s="210"/>
      <c r="AR975" s="231"/>
      <c r="AS975" s="15"/>
      <c r="AT975" s="232">
        <f t="shared" si="390"/>
        <v>0</v>
      </c>
      <c r="AU975" s="235">
        <f t="shared" si="391"/>
        <v>0</v>
      </c>
      <c r="AY975" s="210"/>
      <c r="AZ975" s="231"/>
      <c r="BA975" s="15"/>
      <c r="BB975" s="232">
        <f t="shared" si="378"/>
        <v>0</v>
      </c>
      <c r="BC975" s="235">
        <f t="shared" si="392"/>
        <v>0</v>
      </c>
      <c r="BG975" s="210"/>
      <c r="BH975" s="231"/>
      <c r="BI975" s="15"/>
      <c r="BJ975" s="232">
        <f t="shared" si="382"/>
        <v>0</v>
      </c>
      <c r="BK975" s="235">
        <f t="shared" si="393"/>
        <v>0</v>
      </c>
      <c r="BM975" s="109">
        <f t="shared" si="383"/>
        <v>-0.56539018649283834</v>
      </c>
      <c r="BN975" s="213"/>
      <c r="BR975" s="228"/>
      <c r="BS975" s="311"/>
      <c r="BT975" s="3"/>
      <c r="BU975" s="213"/>
      <c r="BV975" s="213"/>
      <c r="BW975" s="291"/>
    </row>
    <row r="976" spans="1:75" x14ac:dyDescent="0.2">
      <c r="A976" s="210"/>
      <c r="B976" s="211"/>
      <c r="C976" s="848" t="str">
        <f ca="1">IF(ISERR(AVERAGE(INDIRECT("B"&amp;(ROW()-INT($B$1/2))):INDIRECT("B"&amp;(ROW()+INT($B$1/2))))),"",AVERAGE(INDIRECT("B"&amp;(ROW()-INT($B$1/2))):INDIRECT("B"&amp;(ROW()+INT($B$1/2)))))</f>
        <v/>
      </c>
      <c r="D976" s="848">
        <f t="shared" si="377"/>
        <v>0</v>
      </c>
      <c r="E976" s="275"/>
      <c r="F976" s="15"/>
      <c r="G976" s="3"/>
      <c r="H976" s="3"/>
      <c r="I976" s="3"/>
      <c r="J976" s="3"/>
      <c r="K976" s="3"/>
      <c r="L976" s="554"/>
      <c r="M976" s="545"/>
      <c r="N976" s="546"/>
      <c r="O976" s="5"/>
      <c r="P976" s="216"/>
      <c r="Q976" s="217"/>
      <c r="R976" s="218"/>
      <c r="S976" s="219">
        <f t="shared" si="384"/>
        <v>0</v>
      </c>
      <c r="T976" s="220">
        <f t="shared" si="385"/>
        <v>0</v>
      </c>
      <c r="U976" s="214">
        <f t="shared" si="394"/>
        <v>0</v>
      </c>
      <c r="W976" s="221"/>
      <c r="X976" s="222"/>
      <c r="Y976" s="222"/>
      <c r="Z976" s="223"/>
      <c r="AA976" s="222"/>
      <c r="AB976" s="224"/>
      <c r="AC976" s="225"/>
      <c r="AD976" s="2">
        <f t="shared" si="379"/>
        <v>0</v>
      </c>
      <c r="AE976" s="2">
        <f t="shared" si="380"/>
        <v>0</v>
      </c>
      <c r="AF976" s="226"/>
      <c r="AG976" s="219">
        <f t="shared" si="386"/>
        <v>0</v>
      </c>
      <c r="AH976" s="234">
        <f t="shared" si="387"/>
        <v>0</v>
      </c>
      <c r="AI976" s="214">
        <f t="shared" si="395"/>
        <v>0</v>
      </c>
      <c r="AK976" s="229">
        <f t="shared" si="388"/>
        <v>0</v>
      </c>
      <c r="AL976" s="226"/>
      <c r="AM976" s="15"/>
      <c r="AN976" s="232" t="e">
        <f t="shared" si="389"/>
        <v>#DIV/0!</v>
      </c>
      <c r="AO976" s="214">
        <f t="shared" si="381"/>
        <v>0</v>
      </c>
      <c r="AQ976" s="210"/>
      <c r="AR976" s="231"/>
      <c r="AS976" s="15"/>
      <c r="AT976" s="232">
        <f t="shared" si="390"/>
        <v>0</v>
      </c>
      <c r="AU976" s="235">
        <f t="shared" si="391"/>
        <v>0</v>
      </c>
      <c r="AY976" s="210"/>
      <c r="AZ976" s="231"/>
      <c r="BA976" s="15"/>
      <c r="BB976" s="232">
        <f t="shared" si="378"/>
        <v>0</v>
      </c>
      <c r="BC976" s="235">
        <f t="shared" si="392"/>
        <v>0</v>
      </c>
      <c r="BG976" s="210"/>
      <c r="BH976" s="231"/>
      <c r="BI976" s="15"/>
      <c r="BJ976" s="232">
        <f t="shared" si="382"/>
        <v>0</v>
      </c>
      <c r="BK976" s="235">
        <f t="shared" si="393"/>
        <v>0</v>
      </c>
      <c r="BM976" s="109">
        <f t="shared" si="383"/>
        <v>-0.56722252399057504</v>
      </c>
      <c r="BN976" s="213"/>
      <c r="BR976" s="228"/>
      <c r="BS976" s="311"/>
      <c r="BT976" s="3"/>
      <c r="BU976" s="213"/>
      <c r="BV976" s="213"/>
      <c r="BW976" s="291"/>
    </row>
    <row r="977" spans="1:75" x14ac:dyDescent="0.2">
      <c r="A977" s="210"/>
      <c r="B977" s="211"/>
      <c r="C977" s="848" t="str">
        <f ca="1">IF(ISERR(AVERAGE(INDIRECT("B"&amp;(ROW()-INT($B$1/2))):INDIRECT("B"&amp;(ROW()+INT($B$1/2))))),"",AVERAGE(INDIRECT("B"&amp;(ROW()-INT($B$1/2))):INDIRECT("B"&amp;(ROW()+INT($B$1/2)))))</f>
        <v/>
      </c>
      <c r="D977" s="848">
        <f t="shared" si="377"/>
        <v>0</v>
      </c>
      <c r="E977" s="275"/>
      <c r="F977" s="15"/>
      <c r="G977" s="3"/>
      <c r="H977" s="3"/>
      <c r="I977" s="3"/>
      <c r="J977" s="3"/>
      <c r="K977" s="3"/>
      <c r="L977" s="554"/>
      <c r="M977" s="545"/>
      <c r="N977" s="546"/>
      <c r="O977" s="5"/>
      <c r="P977" s="216"/>
      <c r="Q977" s="217"/>
      <c r="R977" s="218"/>
      <c r="S977" s="219">
        <f t="shared" si="384"/>
        <v>0</v>
      </c>
      <c r="T977" s="220">
        <f t="shared" si="385"/>
        <v>0</v>
      </c>
      <c r="U977" s="214">
        <f t="shared" si="394"/>
        <v>0</v>
      </c>
      <c r="W977" s="221"/>
      <c r="X977" s="222"/>
      <c r="Y977" s="222"/>
      <c r="Z977" s="223"/>
      <c r="AA977" s="222"/>
      <c r="AB977" s="224"/>
      <c r="AC977" s="225"/>
      <c r="AD977" s="2">
        <f t="shared" si="379"/>
        <v>0</v>
      </c>
      <c r="AE977" s="2">
        <f t="shared" si="380"/>
        <v>0</v>
      </c>
      <c r="AF977" s="226"/>
      <c r="AG977" s="219">
        <f t="shared" si="386"/>
        <v>0</v>
      </c>
      <c r="AH977" s="234">
        <f t="shared" si="387"/>
        <v>0</v>
      </c>
      <c r="AI977" s="214">
        <f t="shared" si="395"/>
        <v>0</v>
      </c>
      <c r="AK977" s="229">
        <f t="shared" si="388"/>
        <v>0</v>
      </c>
      <c r="AL977" s="226"/>
      <c r="AM977" s="15"/>
      <c r="AN977" s="232" t="e">
        <f t="shared" si="389"/>
        <v>#DIV/0!</v>
      </c>
      <c r="AO977" s="214">
        <f t="shared" si="381"/>
        <v>0</v>
      </c>
      <c r="AQ977" s="210"/>
      <c r="AR977" s="231"/>
      <c r="AS977" s="15"/>
      <c r="AT977" s="232">
        <f t="shared" si="390"/>
        <v>0</v>
      </c>
      <c r="AU977" s="235">
        <f t="shared" si="391"/>
        <v>0</v>
      </c>
      <c r="AY977" s="210"/>
      <c r="AZ977" s="231"/>
      <c r="BA977" s="15"/>
      <c r="BB977" s="232">
        <f t="shared" si="378"/>
        <v>0</v>
      </c>
      <c r="BC977" s="235">
        <f t="shared" si="392"/>
        <v>0</v>
      </c>
      <c r="BG977" s="210"/>
      <c r="BH977" s="231"/>
      <c r="BI977" s="15"/>
      <c r="BJ977" s="232">
        <f t="shared" si="382"/>
        <v>0</v>
      </c>
      <c r="BK977" s="235">
        <f t="shared" si="393"/>
        <v>0</v>
      </c>
      <c r="BM977" s="109">
        <f t="shared" si="383"/>
        <v>-0.56905486148831175</v>
      </c>
      <c r="BN977" s="213"/>
      <c r="BR977" s="228"/>
      <c r="BS977" s="311"/>
      <c r="BT977" s="3"/>
      <c r="BU977" s="213"/>
      <c r="BV977" s="213"/>
      <c r="BW977" s="291"/>
    </row>
    <row r="978" spans="1:75" x14ac:dyDescent="0.2">
      <c r="A978" s="210"/>
      <c r="B978" s="211"/>
      <c r="C978" s="848" t="str">
        <f ca="1">IF(ISERR(AVERAGE(INDIRECT("B"&amp;(ROW()-INT($B$1/2))):INDIRECT("B"&amp;(ROW()+INT($B$1/2))))),"",AVERAGE(INDIRECT("B"&amp;(ROW()-INT($B$1/2))):INDIRECT("B"&amp;(ROW()+INT($B$1/2)))))</f>
        <v/>
      </c>
      <c r="D978" s="848">
        <f t="shared" si="377"/>
        <v>0</v>
      </c>
      <c r="E978" s="275"/>
      <c r="F978" s="15"/>
      <c r="G978" s="3"/>
      <c r="H978" s="3"/>
      <c r="I978" s="3"/>
      <c r="J978" s="3"/>
      <c r="K978" s="3"/>
      <c r="L978" s="554"/>
      <c r="M978" s="545"/>
      <c r="N978" s="546"/>
      <c r="O978" s="5"/>
      <c r="P978" s="216"/>
      <c r="Q978" s="217"/>
      <c r="R978" s="218"/>
      <c r="S978" s="219">
        <f t="shared" si="384"/>
        <v>0</v>
      </c>
      <c r="T978" s="220">
        <f t="shared" si="385"/>
        <v>0</v>
      </c>
      <c r="U978" s="214">
        <f t="shared" si="394"/>
        <v>0</v>
      </c>
      <c r="W978" s="221"/>
      <c r="X978" s="222"/>
      <c r="Y978" s="222"/>
      <c r="Z978" s="223"/>
      <c r="AA978" s="222"/>
      <c r="AB978" s="224"/>
      <c r="AC978" s="225"/>
      <c r="AD978" s="2">
        <f t="shared" si="379"/>
        <v>0</v>
      </c>
      <c r="AE978" s="2">
        <f t="shared" si="380"/>
        <v>0</v>
      </c>
      <c r="AF978" s="226"/>
      <c r="AG978" s="219">
        <f t="shared" si="386"/>
        <v>0</v>
      </c>
      <c r="AH978" s="234">
        <f t="shared" si="387"/>
        <v>0</v>
      </c>
      <c r="AI978" s="214">
        <f t="shared" si="395"/>
        <v>0</v>
      </c>
      <c r="AK978" s="229">
        <f t="shared" si="388"/>
        <v>0</v>
      </c>
      <c r="AL978" s="226"/>
      <c r="AM978" s="15"/>
      <c r="AN978" s="232" t="e">
        <f t="shared" si="389"/>
        <v>#DIV/0!</v>
      </c>
      <c r="AO978" s="214">
        <f t="shared" si="381"/>
        <v>0</v>
      </c>
      <c r="AQ978" s="210"/>
      <c r="AR978" s="231"/>
      <c r="AS978" s="15"/>
      <c r="AT978" s="232">
        <f t="shared" si="390"/>
        <v>0</v>
      </c>
      <c r="AU978" s="235">
        <f t="shared" si="391"/>
        <v>0</v>
      </c>
      <c r="AY978" s="210"/>
      <c r="AZ978" s="231"/>
      <c r="BA978" s="15"/>
      <c r="BB978" s="232">
        <f t="shared" si="378"/>
        <v>0</v>
      </c>
      <c r="BC978" s="235">
        <f t="shared" si="392"/>
        <v>0</v>
      </c>
      <c r="BG978" s="210"/>
      <c r="BH978" s="231"/>
      <c r="BI978" s="15"/>
      <c r="BJ978" s="232">
        <f t="shared" si="382"/>
        <v>0</v>
      </c>
      <c r="BK978" s="235">
        <f t="shared" si="393"/>
        <v>0</v>
      </c>
      <c r="BM978" s="109">
        <f t="shared" si="383"/>
        <v>-0.57088719898604845</v>
      </c>
      <c r="BN978" s="213"/>
      <c r="BR978" s="228"/>
      <c r="BS978" s="311"/>
      <c r="BT978" s="3"/>
      <c r="BU978" s="213"/>
      <c r="BV978" s="213"/>
      <c r="BW978" s="291"/>
    </row>
    <row r="979" spans="1:75" x14ac:dyDescent="0.2">
      <c r="A979" s="210"/>
      <c r="B979" s="211"/>
      <c r="C979" s="848" t="str">
        <f ca="1">IF(ISERR(AVERAGE(INDIRECT("B"&amp;(ROW()-INT($B$1/2))):INDIRECT("B"&amp;(ROW()+INT($B$1/2))))),"",AVERAGE(INDIRECT("B"&amp;(ROW()-INT($B$1/2))):INDIRECT("B"&amp;(ROW()+INT($B$1/2)))))</f>
        <v/>
      </c>
      <c r="D979" s="848">
        <f t="shared" si="377"/>
        <v>0</v>
      </c>
      <c r="E979" s="275"/>
      <c r="F979" s="15"/>
      <c r="G979" s="3"/>
      <c r="H979" s="3"/>
      <c r="I979" s="3"/>
      <c r="J979" s="3"/>
      <c r="K979" s="3"/>
      <c r="L979" s="554"/>
      <c r="M979" s="545"/>
      <c r="N979" s="546"/>
      <c r="O979" s="5"/>
      <c r="P979" s="216"/>
      <c r="Q979" s="217"/>
      <c r="R979" s="218"/>
      <c r="S979" s="219">
        <f t="shared" si="384"/>
        <v>0</v>
      </c>
      <c r="T979" s="220">
        <f t="shared" si="385"/>
        <v>0</v>
      </c>
      <c r="U979" s="214">
        <f t="shared" si="394"/>
        <v>0</v>
      </c>
      <c r="W979" s="221"/>
      <c r="X979" s="222"/>
      <c r="Y979" s="222"/>
      <c r="Z979" s="223"/>
      <c r="AA979" s="222"/>
      <c r="AB979" s="224"/>
      <c r="AC979" s="225"/>
      <c r="AD979" s="2">
        <f t="shared" si="379"/>
        <v>0</v>
      </c>
      <c r="AE979" s="2">
        <f t="shared" si="380"/>
        <v>0</v>
      </c>
      <c r="AF979" s="226"/>
      <c r="AG979" s="219">
        <f t="shared" si="386"/>
        <v>0</v>
      </c>
      <c r="AH979" s="234">
        <f t="shared" si="387"/>
        <v>0</v>
      </c>
      <c r="AI979" s="214">
        <f t="shared" si="395"/>
        <v>0</v>
      </c>
      <c r="AK979" s="229">
        <f t="shared" si="388"/>
        <v>0</v>
      </c>
      <c r="AL979" s="226"/>
      <c r="AM979" s="15"/>
      <c r="AN979" s="232" t="e">
        <f t="shared" si="389"/>
        <v>#DIV/0!</v>
      </c>
      <c r="AO979" s="214">
        <f t="shared" si="381"/>
        <v>0</v>
      </c>
      <c r="AQ979" s="210"/>
      <c r="AR979" s="231"/>
      <c r="AS979" s="15"/>
      <c r="AT979" s="232">
        <f t="shared" si="390"/>
        <v>0</v>
      </c>
      <c r="AU979" s="235">
        <f t="shared" si="391"/>
        <v>0</v>
      </c>
      <c r="AY979" s="210"/>
      <c r="AZ979" s="231"/>
      <c r="BA979" s="15"/>
      <c r="BB979" s="232">
        <f t="shared" si="378"/>
        <v>0</v>
      </c>
      <c r="BC979" s="235">
        <f t="shared" si="392"/>
        <v>0</v>
      </c>
      <c r="BG979" s="210"/>
      <c r="BH979" s="231"/>
      <c r="BI979" s="15"/>
      <c r="BJ979" s="232">
        <f t="shared" si="382"/>
        <v>0</v>
      </c>
      <c r="BK979" s="235">
        <f t="shared" si="393"/>
        <v>0</v>
      </c>
      <c r="BM979" s="109">
        <f t="shared" si="383"/>
        <v>-0.57271953648378515</v>
      </c>
      <c r="BN979" s="213"/>
      <c r="BR979" s="228"/>
      <c r="BS979" s="311"/>
      <c r="BT979" s="3"/>
      <c r="BU979" s="213"/>
      <c r="BV979" s="213"/>
      <c r="BW979" s="291"/>
    </row>
    <row r="980" spans="1:75" x14ac:dyDescent="0.2">
      <c r="A980" s="210"/>
      <c r="B980" s="211"/>
      <c r="C980" s="848" t="str">
        <f ca="1">IF(ISERR(AVERAGE(INDIRECT("B"&amp;(ROW()-INT($B$1/2))):INDIRECT("B"&amp;(ROW()+INT($B$1/2))))),"",AVERAGE(INDIRECT("B"&amp;(ROW()-INT($B$1/2))):INDIRECT("B"&amp;(ROW()+INT($B$1/2)))))</f>
        <v/>
      </c>
      <c r="D980" s="848">
        <f t="shared" si="377"/>
        <v>0</v>
      </c>
      <c r="E980" s="275"/>
      <c r="F980" s="15"/>
      <c r="G980" s="3"/>
      <c r="H980" s="3"/>
      <c r="I980" s="3"/>
      <c r="J980" s="3"/>
      <c r="K980" s="3"/>
      <c r="L980" s="554"/>
      <c r="M980" s="545"/>
      <c r="N980" s="546"/>
      <c r="O980" s="5"/>
      <c r="P980" s="216"/>
      <c r="Q980" s="217"/>
      <c r="R980" s="218"/>
      <c r="S980" s="219">
        <f t="shared" si="384"/>
        <v>0</v>
      </c>
      <c r="T980" s="220">
        <f t="shared" si="385"/>
        <v>0</v>
      </c>
      <c r="U980" s="214">
        <f t="shared" si="394"/>
        <v>0</v>
      </c>
      <c r="W980" s="221"/>
      <c r="X980" s="222"/>
      <c r="Y980" s="222"/>
      <c r="Z980" s="223"/>
      <c r="AA980" s="222"/>
      <c r="AB980" s="224"/>
      <c r="AC980" s="225"/>
      <c r="AD980" s="2">
        <f t="shared" si="379"/>
        <v>0</v>
      </c>
      <c r="AE980" s="2">
        <f t="shared" si="380"/>
        <v>0</v>
      </c>
      <c r="AF980" s="226"/>
      <c r="AG980" s="219">
        <f t="shared" si="386"/>
        <v>0</v>
      </c>
      <c r="AH980" s="234">
        <f t="shared" si="387"/>
        <v>0</v>
      </c>
      <c r="AI980" s="214">
        <f t="shared" si="395"/>
        <v>0</v>
      </c>
      <c r="AK980" s="229">
        <f t="shared" si="388"/>
        <v>0</v>
      </c>
      <c r="AL980" s="226"/>
      <c r="AM980" s="15"/>
      <c r="AN980" s="232" t="e">
        <f t="shared" si="389"/>
        <v>#DIV/0!</v>
      </c>
      <c r="AO980" s="214">
        <f t="shared" si="381"/>
        <v>0</v>
      </c>
      <c r="AQ980" s="210"/>
      <c r="AR980" s="231"/>
      <c r="AS980" s="15"/>
      <c r="AT980" s="232">
        <f t="shared" si="390"/>
        <v>0</v>
      </c>
      <c r="AU980" s="235">
        <f t="shared" si="391"/>
        <v>0</v>
      </c>
      <c r="AY980" s="210"/>
      <c r="AZ980" s="231"/>
      <c r="BA980" s="15"/>
      <c r="BB980" s="232">
        <f t="shared" si="378"/>
        <v>0</v>
      </c>
      <c r="BC980" s="235">
        <f t="shared" si="392"/>
        <v>0</v>
      </c>
      <c r="BG980" s="210"/>
      <c r="BH980" s="231"/>
      <c r="BI980" s="15"/>
      <c r="BJ980" s="232">
        <f t="shared" si="382"/>
        <v>0</v>
      </c>
      <c r="BK980" s="235">
        <f t="shared" si="393"/>
        <v>0</v>
      </c>
      <c r="BM980" s="109">
        <f t="shared" si="383"/>
        <v>-0.57455187398152185</v>
      </c>
      <c r="BN980" s="213"/>
      <c r="BR980" s="228"/>
      <c r="BS980" s="311"/>
      <c r="BT980" s="3"/>
      <c r="BU980" s="213"/>
      <c r="BV980" s="213"/>
      <c r="BW980" s="291"/>
    </row>
    <row r="981" spans="1:75" x14ac:dyDescent="0.2">
      <c r="A981" s="210"/>
      <c r="B981" s="211"/>
      <c r="C981" s="848" t="str">
        <f ca="1">IF(ISERR(AVERAGE(INDIRECT("B"&amp;(ROW()-INT($B$1/2))):INDIRECT("B"&amp;(ROW()+INT($B$1/2))))),"",AVERAGE(INDIRECT("B"&amp;(ROW()-INT($B$1/2))):INDIRECT("B"&amp;(ROW()+INT($B$1/2)))))</f>
        <v/>
      </c>
      <c r="D981" s="848">
        <f t="shared" si="377"/>
        <v>0</v>
      </c>
      <c r="E981" s="275"/>
      <c r="F981" s="15"/>
      <c r="G981" s="3"/>
      <c r="H981" s="3"/>
      <c r="I981" s="3"/>
      <c r="J981" s="3"/>
      <c r="K981" s="3"/>
      <c r="L981" s="554"/>
      <c r="M981" s="545"/>
      <c r="N981" s="546"/>
      <c r="O981" s="5"/>
      <c r="P981" s="216"/>
      <c r="Q981" s="217"/>
      <c r="R981" s="218"/>
      <c r="S981" s="219">
        <f t="shared" si="384"/>
        <v>0</v>
      </c>
      <c r="T981" s="220">
        <f t="shared" si="385"/>
        <v>0</v>
      </c>
      <c r="U981" s="214">
        <f t="shared" si="394"/>
        <v>0</v>
      </c>
      <c r="W981" s="221"/>
      <c r="X981" s="222"/>
      <c r="Y981" s="222"/>
      <c r="Z981" s="223"/>
      <c r="AA981" s="222"/>
      <c r="AB981" s="224"/>
      <c r="AC981" s="225"/>
      <c r="AD981" s="2">
        <f t="shared" si="379"/>
        <v>0</v>
      </c>
      <c r="AE981" s="2">
        <f t="shared" si="380"/>
        <v>0</v>
      </c>
      <c r="AF981" s="226"/>
      <c r="AG981" s="219">
        <f t="shared" si="386"/>
        <v>0</v>
      </c>
      <c r="AH981" s="234">
        <f t="shared" si="387"/>
        <v>0</v>
      </c>
      <c r="AI981" s="214">
        <f t="shared" si="395"/>
        <v>0</v>
      </c>
      <c r="AK981" s="229">
        <f t="shared" si="388"/>
        <v>0</v>
      </c>
      <c r="AL981" s="226"/>
      <c r="AM981" s="15"/>
      <c r="AN981" s="232" t="e">
        <f t="shared" si="389"/>
        <v>#DIV/0!</v>
      </c>
      <c r="AO981" s="214">
        <f t="shared" si="381"/>
        <v>0</v>
      </c>
      <c r="AQ981" s="210"/>
      <c r="AR981" s="231"/>
      <c r="AS981" s="15"/>
      <c r="AT981" s="232">
        <f t="shared" si="390"/>
        <v>0</v>
      </c>
      <c r="AU981" s="235">
        <f t="shared" si="391"/>
        <v>0</v>
      </c>
      <c r="AY981" s="210"/>
      <c r="AZ981" s="231"/>
      <c r="BA981" s="15"/>
      <c r="BB981" s="232">
        <f t="shared" si="378"/>
        <v>0</v>
      </c>
      <c r="BC981" s="235">
        <f t="shared" si="392"/>
        <v>0</v>
      </c>
      <c r="BG981" s="210"/>
      <c r="BH981" s="231"/>
      <c r="BI981" s="15"/>
      <c r="BJ981" s="232">
        <f t="shared" si="382"/>
        <v>0</v>
      </c>
      <c r="BK981" s="235">
        <f t="shared" si="393"/>
        <v>0</v>
      </c>
      <c r="BM981" s="109">
        <f t="shared" si="383"/>
        <v>-0.57638421147925856</v>
      </c>
      <c r="BN981" s="213"/>
      <c r="BR981" s="228"/>
      <c r="BS981" s="311"/>
      <c r="BT981" s="3"/>
      <c r="BU981" s="213"/>
      <c r="BV981" s="213"/>
      <c r="BW981" s="291"/>
    </row>
    <row r="982" spans="1:75" x14ac:dyDescent="0.2">
      <c r="A982" s="210"/>
      <c r="B982" s="211"/>
      <c r="C982" s="848" t="str">
        <f ca="1">IF(ISERR(AVERAGE(INDIRECT("B"&amp;(ROW()-INT($B$1/2))):INDIRECT("B"&amp;(ROW()+INT($B$1/2))))),"",AVERAGE(INDIRECT("B"&amp;(ROW()-INT($B$1/2))):INDIRECT("B"&amp;(ROW()+INT($B$1/2)))))</f>
        <v/>
      </c>
      <c r="D982" s="848">
        <f t="shared" si="377"/>
        <v>0</v>
      </c>
      <c r="E982" s="275"/>
      <c r="F982" s="15"/>
      <c r="G982" s="3"/>
      <c r="H982" s="3"/>
      <c r="I982" s="3"/>
      <c r="J982" s="3"/>
      <c r="K982" s="3"/>
      <c r="L982" s="554"/>
      <c r="M982" s="545"/>
      <c r="N982" s="546"/>
      <c r="O982" s="5"/>
      <c r="P982" s="216"/>
      <c r="Q982" s="217"/>
      <c r="R982" s="218"/>
      <c r="S982" s="219">
        <f t="shared" si="384"/>
        <v>0</v>
      </c>
      <c r="T982" s="220">
        <f t="shared" si="385"/>
        <v>0</v>
      </c>
      <c r="U982" s="214">
        <f t="shared" si="394"/>
        <v>0</v>
      </c>
      <c r="W982" s="221"/>
      <c r="X982" s="222"/>
      <c r="Y982" s="222"/>
      <c r="Z982" s="223"/>
      <c r="AA982" s="222"/>
      <c r="AB982" s="224"/>
      <c r="AC982" s="225"/>
      <c r="AD982" s="2">
        <f t="shared" si="379"/>
        <v>0</v>
      </c>
      <c r="AE982" s="2">
        <f t="shared" si="380"/>
        <v>0</v>
      </c>
      <c r="AF982" s="226"/>
      <c r="AG982" s="219">
        <f t="shared" si="386"/>
        <v>0</v>
      </c>
      <c r="AH982" s="234">
        <f t="shared" si="387"/>
        <v>0</v>
      </c>
      <c r="AI982" s="214">
        <f t="shared" si="395"/>
        <v>0</v>
      </c>
      <c r="AK982" s="229">
        <f t="shared" si="388"/>
        <v>0</v>
      </c>
      <c r="AL982" s="226"/>
      <c r="AM982" s="15"/>
      <c r="AN982" s="232" t="e">
        <f t="shared" si="389"/>
        <v>#DIV/0!</v>
      </c>
      <c r="AO982" s="214">
        <f t="shared" si="381"/>
        <v>0</v>
      </c>
      <c r="AQ982" s="210"/>
      <c r="AR982" s="231"/>
      <c r="AS982" s="15"/>
      <c r="AT982" s="232">
        <f t="shared" si="390"/>
        <v>0</v>
      </c>
      <c r="AU982" s="235">
        <f t="shared" si="391"/>
        <v>0</v>
      </c>
      <c r="AY982" s="210"/>
      <c r="AZ982" s="231"/>
      <c r="BA982" s="15"/>
      <c r="BB982" s="232">
        <f t="shared" si="378"/>
        <v>0</v>
      </c>
      <c r="BC982" s="235">
        <f t="shared" si="392"/>
        <v>0</v>
      </c>
      <c r="BG982" s="210"/>
      <c r="BH982" s="231"/>
      <c r="BI982" s="15"/>
      <c r="BJ982" s="232">
        <f t="shared" si="382"/>
        <v>0</v>
      </c>
      <c r="BK982" s="235">
        <f t="shared" si="393"/>
        <v>0</v>
      </c>
      <c r="BM982" s="109">
        <f t="shared" si="383"/>
        <v>-0.57821654897699526</v>
      </c>
      <c r="BN982" s="213"/>
      <c r="BR982" s="228"/>
      <c r="BS982" s="311"/>
      <c r="BT982" s="3"/>
      <c r="BU982" s="213"/>
      <c r="BV982" s="213"/>
      <c r="BW982" s="291"/>
    </row>
    <row r="983" spans="1:75" x14ac:dyDescent="0.2">
      <c r="A983" s="210"/>
      <c r="B983" s="211"/>
      <c r="C983" s="848" t="str">
        <f ca="1">IF(ISERR(AVERAGE(INDIRECT("B"&amp;(ROW()-INT($B$1/2))):INDIRECT("B"&amp;(ROW()+INT($B$1/2))))),"",AVERAGE(INDIRECT("B"&amp;(ROW()-INT($B$1/2))):INDIRECT("B"&amp;(ROW()+INT($B$1/2)))))</f>
        <v/>
      </c>
      <c r="D983" s="848">
        <f t="shared" si="377"/>
        <v>0</v>
      </c>
      <c r="E983" s="275"/>
      <c r="F983" s="15"/>
      <c r="G983" s="3"/>
      <c r="H983" s="3"/>
      <c r="I983" s="3"/>
      <c r="J983" s="3"/>
      <c r="K983" s="3"/>
      <c r="L983" s="554"/>
      <c r="M983" s="545"/>
      <c r="N983" s="546"/>
      <c r="O983" s="5"/>
      <c r="P983" s="216"/>
      <c r="Q983" s="217"/>
      <c r="R983" s="218"/>
      <c r="S983" s="219">
        <f t="shared" si="384"/>
        <v>0</v>
      </c>
      <c r="T983" s="220">
        <f t="shared" si="385"/>
        <v>0</v>
      </c>
      <c r="U983" s="214">
        <f t="shared" si="394"/>
        <v>0</v>
      </c>
      <c r="W983" s="221"/>
      <c r="X983" s="222"/>
      <c r="Y983" s="222"/>
      <c r="Z983" s="223"/>
      <c r="AA983" s="222"/>
      <c r="AB983" s="224"/>
      <c r="AC983" s="225"/>
      <c r="AD983" s="2">
        <f t="shared" si="379"/>
        <v>0</v>
      </c>
      <c r="AE983" s="2">
        <f t="shared" si="380"/>
        <v>0</v>
      </c>
      <c r="AF983" s="226"/>
      <c r="AG983" s="219">
        <f t="shared" si="386"/>
        <v>0</v>
      </c>
      <c r="AH983" s="234">
        <f t="shared" si="387"/>
        <v>0</v>
      </c>
      <c r="AI983" s="214">
        <f t="shared" si="395"/>
        <v>0</v>
      </c>
      <c r="AK983" s="229">
        <f t="shared" si="388"/>
        <v>0</v>
      </c>
      <c r="AL983" s="226"/>
      <c r="AM983" s="15"/>
      <c r="AN983" s="232" t="e">
        <f t="shared" si="389"/>
        <v>#DIV/0!</v>
      </c>
      <c r="AO983" s="214">
        <f t="shared" si="381"/>
        <v>0</v>
      </c>
      <c r="AQ983" s="210"/>
      <c r="AR983" s="231"/>
      <c r="AS983" s="15"/>
      <c r="AT983" s="232">
        <f t="shared" si="390"/>
        <v>0</v>
      </c>
      <c r="AU983" s="235">
        <f t="shared" si="391"/>
        <v>0</v>
      </c>
      <c r="AY983" s="210"/>
      <c r="AZ983" s="231"/>
      <c r="BA983" s="15"/>
      <c r="BB983" s="232">
        <f t="shared" si="378"/>
        <v>0</v>
      </c>
      <c r="BC983" s="235">
        <f t="shared" si="392"/>
        <v>0</v>
      </c>
      <c r="BG983" s="210"/>
      <c r="BH983" s="231"/>
      <c r="BI983" s="15"/>
      <c r="BJ983" s="232">
        <f t="shared" si="382"/>
        <v>0</v>
      </c>
      <c r="BK983" s="235">
        <f t="shared" si="393"/>
        <v>0</v>
      </c>
      <c r="BM983" s="109">
        <f t="shared" si="383"/>
        <v>-0.58004888647473196</v>
      </c>
      <c r="BN983" s="213"/>
      <c r="BR983" s="228"/>
      <c r="BS983" s="311"/>
      <c r="BT983" s="3"/>
      <c r="BU983" s="213"/>
      <c r="BV983" s="213"/>
      <c r="BW983" s="291"/>
    </row>
    <row r="984" spans="1:75" x14ac:dyDescent="0.2">
      <c r="A984" s="210"/>
      <c r="B984" s="211"/>
      <c r="C984" s="848" t="str">
        <f ca="1">IF(ISERR(AVERAGE(INDIRECT("B"&amp;(ROW()-INT($B$1/2))):INDIRECT("B"&amp;(ROW()+INT($B$1/2))))),"",AVERAGE(INDIRECT("B"&amp;(ROW()-INT($B$1/2))):INDIRECT("B"&amp;(ROW()+INT($B$1/2)))))</f>
        <v/>
      </c>
      <c r="D984" s="848">
        <f t="shared" si="377"/>
        <v>0</v>
      </c>
      <c r="E984" s="275"/>
      <c r="F984" s="15"/>
      <c r="G984" s="3"/>
      <c r="H984" s="3"/>
      <c r="I984" s="3"/>
      <c r="J984" s="3"/>
      <c r="K984" s="3"/>
      <c r="L984" s="554"/>
      <c r="M984" s="545"/>
      <c r="N984" s="546"/>
      <c r="O984" s="5"/>
      <c r="P984" s="216"/>
      <c r="Q984" s="217"/>
      <c r="R984" s="218"/>
      <c r="S984" s="219">
        <f t="shared" si="384"/>
        <v>0</v>
      </c>
      <c r="T984" s="220">
        <f t="shared" si="385"/>
        <v>0</v>
      </c>
      <c r="U984" s="214">
        <f t="shared" si="394"/>
        <v>0</v>
      </c>
      <c r="W984" s="221"/>
      <c r="X984" s="222"/>
      <c r="Y984" s="222"/>
      <c r="Z984" s="223"/>
      <c r="AA984" s="222"/>
      <c r="AB984" s="224"/>
      <c r="AC984" s="225"/>
      <c r="AD984" s="2">
        <f t="shared" si="379"/>
        <v>0</v>
      </c>
      <c r="AE984" s="2">
        <f t="shared" si="380"/>
        <v>0</v>
      </c>
      <c r="AF984" s="226"/>
      <c r="AG984" s="219">
        <f t="shared" si="386"/>
        <v>0</v>
      </c>
      <c r="AH984" s="234">
        <f t="shared" si="387"/>
        <v>0</v>
      </c>
      <c r="AI984" s="214">
        <f t="shared" si="395"/>
        <v>0</v>
      </c>
      <c r="AK984" s="229">
        <f t="shared" si="388"/>
        <v>0</v>
      </c>
      <c r="AL984" s="226"/>
      <c r="AM984" s="15"/>
      <c r="AN984" s="232" t="e">
        <f t="shared" si="389"/>
        <v>#DIV/0!</v>
      </c>
      <c r="AO984" s="214">
        <f t="shared" si="381"/>
        <v>0</v>
      </c>
      <c r="AQ984" s="210"/>
      <c r="AR984" s="231"/>
      <c r="AS984" s="15"/>
      <c r="AT984" s="232">
        <f t="shared" si="390"/>
        <v>0</v>
      </c>
      <c r="AU984" s="235">
        <f t="shared" si="391"/>
        <v>0</v>
      </c>
      <c r="AY984" s="210"/>
      <c r="AZ984" s="231"/>
      <c r="BA984" s="15"/>
      <c r="BB984" s="232">
        <f t="shared" si="378"/>
        <v>0</v>
      </c>
      <c r="BC984" s="235">
        <f t="shared" si="392"/>
        <v>0</v>
      </c>
      <c r="BG984" s="210"/>
      <c r="BH984" s="231"/>
      <c r="BI984" s="15"/>
      <c r="BJ984" s="232">
        <f t="shared" si="382"/>
        <v>0</v>
      </c>
      <c r="BK984" s="235">
        <f t="shared" si="393"/>
        <v>0</v>
      </c>
      <c r="BM984" s="109">
        <f t="shared" si="383"/>
        <v>-0.58188122397246866</v>
      </c>
      <c r="BN984" s="213"/>
      <c r="BR984" s="228"/>
      <c r="BS984" s="311"/>
      <c r="BT984" s="3"/>
      <c r="BU984" s="213"/>
      <c r="BV984" s="213"/>
      <c r="BW984" s="291"/>
    </row>
    <row r="985" spans="1:75" x14ac:dyDescent="0.2">
      <c r="A985" s="210"/>
      <c r="B985" s="211"/>
      <c r="C985" s="848" t="str">
        <f ca="1">IF(ISERR(AVERAGE(INDIRECT("B"&amp;(ROW()-INT($B$1/2))):INDIRECT("B"&amp;(ROW()+INT($B$1/2))))),"",AVERAGE(INDIRECT("B"&amp;(ROW()-INT($B$1/2))):INDIRECT("B"&amp;(ROW()+INT($B$1/2)))))</f>
        <v/>
      </c>
      <c r="D985" s="848">
        <f t="shared" si="377"/>
        <v>0</v>
      </c>
      <c r="E985" s="275"/>
      <c r="F985" s="15"/>
      <c r="G985" s="3"/>
      <c r="H985" s="3"/>
      <c r="I985" s="3"/>
      <c r="J985" s="3"/>
      <c r="K985" s="3"/>
      <c r="L985" s="554"/>
      <c r="M985" s="545"/>
      <c r="N985" s="546"/>
      <c r="O985" s="5"/>
      <c r="P985" s="216"/>
      <c r="Q985" s="217"/>
      <c r="R985" s="218"/>
      <c r="S985" s="219">
        <f t="shared" si="384"/>
        <v>0</v>
      </c>
      <c r="T985" s="220">
        <f t="shared" si="385"/>
        <v>0</v>
      </c>
      <c r="U985" s="214">
        <f t="shared" si="394"/>
        <v>0</v>
      </c>
      <c r="W985" s="221"/>
      <c r="X985" s="222"/>
      <c r="Y985" s="222"/>
      <c r="Z985" s="223"/>
      <c r="AA985" s="222"/>
      <c r="AB985" s="224"/>
      <c r="AC985" s="225"/>
      <c r="AD985" s="2">
        <f t="shared" si="379"/>
        <v>0</v>
      </c>
      <c r="AE985" s="2">
        <f t="shared" si="380"/>
        <v>0</v>
      </c>
      <c r="AF985" s="226"/>
      <c r="AG985" s="219">
        <f t="shared" si="386"/>
        <v>0</v>
      </c>
      <c r="AH985" s="234">
        <f t="shared" si="387"/>
        <v>0</v>
      </c>
      <c r="AI985" s="214">
        <f t="shared" si="395"/>
        <v>0</v>
      </c>
      <c r="AK985" s="229">
        <f t="shared" si="388"/>
        <v>0</v>
      </c>
      <c r="AL985" s="226"/>
      <c r="AM985" s="15"/>
      <c r="AN985" s="232" t="e">
        <f t="shared" si="389"/>
        <v>#DIV/0!</v>
      </c>
      <c r="AO985" s="214">
        <f t="shared" si="381"/>
        <v>0</v>
      </c>
      <c r="AQ985" s="210"/>
      <c r="AR985" s="231"/>
      <c r="AS985" s="15"/>
      <c r="AT985" s="232">
        <f t="shared" si="390"/>
        <v>0</v>
      </c>
      <c r="AU985" s="235">
        <f t="shared" si="391"/>
        <v>0</v>
      </c>
      <c r="AY985" s="210"/>
      <c r="AZ985" s="231"/>
      <c r="BA985" s="15"/>
      <c r="BB985" s="232">
        <f t="shared" si="378"/>
        <v>0</v>
      </c>
      <c r="BC985" s="235">
        <f t="shared" si="392"/>
        <v>0</v>
      </c>
      <c r="BG985" s="210"/>
      <c r="BH985" s="231"/>
      <c r="BI985" s="15"/>
      <c r="BJ985" s="232">
        <f t="shared" si="382"/>
        <v>0</v>
      </c>
      <c r="BK985" s="235">
        <f t="shared" si="393"/>
        <v>0</v>
      </c>
      <c r="BM985" s="109">
        <f t="shared" si="383"/>
        <v>-0.58371356147020537</v>
      </c>
      <c r="BN985" s="213"/>
      <c r="BR985" s="228"/>
      <c r="BS985" s="311"/>
      <c r="BT985" s="3"/>
      <c r="BU985" s="213"/>
      <c r="BV985" s="213"/>
      <c r="BW985" s="291"/>
    </row>
    <row r="986" spans="1:75" x14ac:dyDescent="0.2">
      <c r="A986" s="210"/>
      <c r="B986" s="211"/>
      <c r="C986" s="848" t="str">
        <f ca="1">IF(ISERR(AVERAGE(INDIRECT("B"&amp;(ROW()-INT($B$1/2))):INDIRECT("B"&amp;(ROW()+INT($B$1/2))))),"",AVERAGE(INDIRECT("B"&amp;(ROW()-INT($B$1/2))):INDIRECT("B"&amp;(ROW()+INT($B$1/2)))))</f>
        <v/>
      </c>
      <c r="D986" s="848">
        <f t="shared" si="377"/>
        <v>0</v>
      </c>
      <c r="E986" s="275"/>
      <c r="F986" s="15"/>
      <c r="G986" s="3"/>
      <c r="H986" s="3"/>
      <c r="I986" s="3"/>
      <c r="J986" s="3"/>
      <c r="K986" s="3"/>
      <c r="L986" s="554"/>
      <c r="M986" s="545"/>
      <c r="N986" s="546"/>
      <c r="O986" s="5"/>
      <c r="P986" s="216"/>
      <c r="Q986" s="217"/>
      <c r="R986" s="218"/>
      <c r="S986" s="219">
        <f t="shared" si="384"/>
        <v>0</v>
      </c>
      <c r="T986" s="220">
        <f t="shared" si="385"/>
        <v>0</v>
      </c>
      <c r="U986" s="214">
        <f t="shared" si="394"/>
        <v>0</v>
      </c>
      <c r="W986" s="221"/>
      <c r="X986" s="222"/>
      <c r="Y986" s="222"/>
      <c r="Z986" s="223"/>
      <c r="AA986" s="222"/>
      <c r="AB986" s="224"/>
      <c r="AC986" s="225"/>
      <c r="AD986" s="2">
        <f t="shared" si="379"/>
        <v>0</v>
      </c>
      <c r="AE986" s="2">
        <f t="shared" si="380"/>
        <v>0</v>
      </c>
      <c r="AF986" s="226"/>
      <c r="AG986" s="219">
        <f t="shared" si="386"/>
        <v>0</v>
      </c>
      <c r="AH986" s="234">
        <f t="shared" si="387"/>
        <v>0</v>
      </c>
      <c r="AI986" s="214">
        <f t="shared" si="395"/>
        <v>0</v>
      </c>
      <c r="AK986" s="229">
        <f t="shared" si="388"/>
        <v>0</v>
      </c>
      <c r="AL986" s="226"/>
      <c r="AM986" s="15"/>
      <c r="AN986" s="232" t="e">
        <f t="shared" si="389"/>
        <v>#DIV/0!</v>
      </c>
      <c r="AO986" s="214">
        <f t="shared" si="381"/>
        <v>0</v>
      </c>
      <c r="AQ986" s="210"/>
      <c r="AR986" s="231"/>
      <c r="AS986" s="15"/>
      <c r="AT986" s="232">
        <f t="shared" si="390"/>
        <v>0</v>
      </c>
      <c r="AU986" s="235">
        <f t="shared" si="391"/>
        <v>0</v>
      </c>
      <c r="AY986" s="210"/>
      <c r="AZ986" s="231"/>
      <c r="BA986" s="15"/>
      <c r="BB986" s="232">
        <f t="shared" si="378"/>
        <v>0</v>
      </c>
      <c r="BC986" s="235">
        <f t="shared" si="392"/>
        <v>0</v>
      </c>
      <c r="BG986" s="210"/>
      <c r="BH986" s="231"/>
      <c r="BI986" s="15"/>
      <c r="BJ986" s="232">
        <f t="shared" si="382"/>
        <v>0</v>
      </c>
      <c r="BK986" s="235">
        <f t="shared" si="393"/>
        <v>0</v>
      </c>
      <c r="BM986" s="109">
        <f t="shared" si="383"/>
        <v>-0.58554589896794207</v>
      </c>
      <c r="BN986" s="213"/>
      <c r="BR986" s="228"/>
      <c r="BS986" s="311"/>
      <c r="BT986" s="3"/>
      <c r="BU986" s="213"/>
      <c r="BV986" s="213"/>
      <c r="BW986" s="291"/>
    </row>
    <row r="987" spans="1:75" x14ac:dyDescent="0.2">
      <c r="A987" s="210"/>
      <c r="B987" s="211"/>
      <c r="C987" s="848" t="str">
        <f ca="1">IF(ISERR(AVERAGE(INDIRECT("B"&amp;(ROW()-INT($B$1/2))):INDIRECT("B"&amp;(ROW()+INT($B$1/2))))),"",AVERAGE(INDIRECT("B"&amp;(ROW()-INT($B$1/2))):INDIRECT("B"&amp;(ROW()+INT($B$1/2)))))</f>
        <v/>
      </c>
      <c r="D987" s="848">
        <f t="shared" si="377"/>
        <v>0</v>
      </c>
      <c r="E987" s="275"/>
      <c r="F987" s="15"/>
      <c r="G987" s="3"/>
      <c r="H987" s="3"/>
      <c r="I987" s="3"/>
      <c r="J987" s="3"/>
      <c r="K987" s="3"/>
      <c r="L987" s="554"/>
      <c r="M987" s="545"/>
      <c r="N987" s="546"/>
      <c r="O987" s="5"/>
      <c r="P987" s="216"/>
      <c r="Q987" s="217"/>
      <c r="R987" s="218"/>
      <c r="S987" s="219">
        <f t="shared" si="384"/>
        <v>0</v>
      </c>
      <c r="T987" s="220">
        <f t="shared" si="385"/>
        <v>0</v>
      </c>
      <c r="U987" s="214">
        <f t="shared" si="394"/>
        <v>0</v>
      </c>
      <c r="W987" s="221"/>
      <c r="X987" s="222"/>
      <c r="Y987" s="222"/>
      <c r="Z987" s="223"/>
      <c r="AA987" s="222"/>
      <c r="AB987" s="224"/>
      <c r="AC987" s="225"/>
      <c r="AD987" s="2">
        <f t="shared" si="379"/>
        <v>0</v>
      </c>
      <c r="AE987" s="2">
        <f t="shared" si="380"/>
        <v>0</v>
      </c>
      <c r="AF987" s="226"/>
      <c r="AG987" s="219">
        <f t="shared" si="386"/>
        <v>0</v>
      </c>
      <c r="AH987" s="234">
        <f t="shared" si="387"/>
        <v>0</v>
      </c>
      <c r="AI987" s="214">
        <f t="shared" si="395"/>
        <v>0</v>
      </c>
      <c r="AK987" s="229">
        <f t="shared" si="388"/>
        <v>0</v>
      </c>
      <c r="AL987" s="226"/>
      <c r="AM987" s="15"/>
      <c r="AN987" s="232" t="e">
        <f t="shared" si="389"/>
        <v>#DIV/0!</v>
      </c>
      <c r="AO987" s="214">
        <f t="shared" si="381"/>
        <v>0</v>
      </c>
      <c r="AQ987" s="210"/>
      <c r="AR987" s="231"/>
      <c r="AS987" s="15"/>
      <c r="AT987" s="232">
        <f t="shared" si="390"/>
        <v>0</v>
      </c>
      <c r="AU987" s="235">
        <f t="shared" si="391"/>
        <v>0</v>
      </c>
      <c r="AY987" s="210"/>
      <c r="AZ987" s="231"/>
      <c r="BA987" s="15"/>
      <c r="BB987" s="232">
        <f t="shared" si="378"/>
        <v>0</v>
      </c>
      <c r="BC987" s="235">
        <f t="shared" si="392"/>
        <v>0</v>
      </c>
      <c r="BG987" s="210"/>
      <c r="BH987" s="231"/>
      <c r="BI987" s="15"/>
      <c r="BJ987" s="232">
        <f t="shared" si="382"/>
        <v>0</v>
      </c>
      <c r="BK987" s="235">
        <f t="shared" si="393"/>
        <v>0</v>
      </c>
      <c r="BM987" s="109">
        <f t="shared" si="383"/>
        <v>-0.58737823646567877</v>
      </c>
      <c r="BN987" s="213"/>
      <c r="BR987" s="228"/>
      <c r="BS987" s="311"/>
      <c r="BT987" s="3"/>
      <c r="BU987" s="213"/>
      <c r="BV987" s="213"/>
      <c r="BW987" s="291"/>
    </row>
    <row r="988" spans="1:75" x14ac:dyDescent="0.2">
      <c r="A988" s="210"/>
      <c r="B988" s="211"/>
      <c r="C988" s="848" t="str">
        <f ca="1">IF(ISERR(AVERAGE(INDIRECT("B"&amp;(ROW()-INT($B$1/2))):INDIRECT("B"&amp;(ROW()+INT($B$1/2))))),"",AVERAGE(INDIRECT("B"&amp;(ROW()-INT($B$1/2))):INDIRECT("B"&amp;(ROW()+INT($B$1/2)))))</f>
        <v/>
      </c>
      <c r="D988" s="848">
        <f t="shared" si="377"/>
        <v>0</v>
      </c>
      <c r="E988" s="275"/>
      <c r="F988" s="15"/>
      <c r="G988" s="3"/>
      <c r="H988" s="3"/>
      <c r="I988" s="3"/>
      <c r="J988" s="3"/>
      <c r="K988" s="3"/>
      <c r="L988" s="554"/>
      <c r="M988" s="545"/>
      <c r="N988" s="546"/>
      <c r="O988" s="5"/>
      <c r="P988" s="216"/>
      <c r="Q988" s="217"/>
      <c r="R988" s="218"/>
      <c r="S988" s="219">
        <f t="shared" si="384"/>
        <v>0</v>
      </c>
      <c r="T988" s="220">
        <f t="shared" si="385"/>
        <v>0</v>
      </c>
      <c r="U988" s="214">
        <f t="shared" si="394"/>
        <v>0</v>
      </c>
      <c r="W988" s="221"/>
      <c r="X988" s="222"/>
      <c r="Y988" s="222"/>
      <c r="Z988" s="223"/>
      <c r="AA988" s="222"/>
      <c r="AB988" s="224"/>
      <c r="AC988" s="225"/>
      <c r="AD988" s="2">
        <f t="shared" si="379"/>
        <v>0</v>
      </c>
      <c r="AE988" s="2">
        <f t="shared" si="380"/>
        <v>0</v>
      </c>
      <c r="AF988" s="226"/>
      <c r="AG988" s="219">
        <f t="shared" si="386"/>
        <v>0</v>
      </c>
      <c r="AH988" s="234">
        <f t="shared" si="387"/>
        <v>0</v>
      </c>
      <c r="AI988" s="214">
        <f t="shared" si="395"/>
        <v>0</v>
      </c>
      <c r="AK988" s="229">
        <f t="shared" si="388"/>
        <v>0</v>
      </c>
      <c r="AL988" s="226"/>
      <c r="AM988" s="15"/>
      <c r="AN988" s="232" t="e">
        <f t="shared" si="389"/>
        <v>#DIV/0!</v>
      </c>
      <c r="AO988" s="214">
        <f t="shared" si="381"/>
        <v>0</v>
      </c>
      <c r="AQ988" s="210"/>
      <c r="AR988" s="231"/>
      <c r="AS988" s="15"/>
      <c r="AT988" s="232">
        <f t="shared" si="390"/>
        <v>0</v>
      </c>
      <c r="AU988" s="235">
        <f t="shared" si="391"/>
        <v>0</v>
      </c>
      <c r="AY988" s="210"/>
      <c r="AZ988" s="231"/>
      <c r="BA988" s="15"/>
      <c r="BB988" s="232">
        <f t="shared" si="378"/>
        <v>0</v>
      </c>
      <c r="BC988" s="235">
        <f t="shared" si="392"/>
        <v>0</v>
      </c>
      <c r="BG988" s="210"/>
      <c r="BH988" s="231"/>
      <c r="BI988" s="15"/>
      <c r="BJ988" s="232">
        <f t="shared" si="382"/>
        <v>0</v>
      </c>
      <c r="BK988" s="235">
        <f t="shared" si="393"/>
        <v>0</v>
      </c>
      <c r="BM988" s="109">
        <f t="shared" si="383"/>
        <v>-0.58921057396341547</v>
      </c>
      <c r="BN988" s="213"/>
      <c r="BR988" s="228"/>
      <c r="BS988" s="311"/>
      <c r="BT988" s="3"/>
      <c r="BU988" s="213"/>
      <c r="BV988" s="213"/>
      <c r="BW988" s="291"/>
    </row>
    <row r="989" spans="1:75" x14ac:dyDescent="0.2">
      <c r="A989" s="210"/>
      <c r="B989" s="211"/>
      <c r="C989" s="848" t="str">
        <f ca="1">IF(ISERR(AVERAGE(INDIRECT("B"&amp;(ROW()-INT($B$1/2))):INDIRECT("B"&amp;(ROW()+INT($B$1/2))))),"",AVERAGE(INDIRECT("B"&amp;(ROW()-INT($B$1/2))):INDIRECT("B"&amp;(ROW()+INT($B$1/2)))))</f>
        <v/>
      </c>
      <c r="D989" s="848">
        <f t="shared" si="377"/>
        <v>0</v>
      </c>
      <c r="E989" s="275"/>
      <c r="F989" s="15"/>
      <c r="G989" s="3"/>
      <c r="H989" s="3"/>
      <c r="I989" s="3"/>
      <c r="J989" s="3"/>
      <c r="K989" s="3"/>
      <c r="L989" s="554"/>
      <c r="M989" s="545"/>
      <c r="N989" s="546"/>
      <c r="O989" s="5"/>
      <c r="P989" s="216"/>
      <c r="Q989" s="217"/>
      <c r="R989" s="218"/>
      <c r="S989" s="219">
        <f t="shared" si="384"/>
        <v>0</v>
      </c>
      <c r="T989" s="220">
        <f t="shared" si="385"/>
        <v>0</v>
      </c>
      <c r="U989" s="214">
        <f t="shared" si="394"/>
        <v>0</v>
      </c>
      <c r="W989" s="221"/>
      <c r="X989" s="222"/>
      <c r="Y989" s="222"/>
      <c r="Z989" s="223"/>
      <c r="AA989" s="222"/>
      <c r="AB989" s="224"/>
      <c r="AC989" s="225"/>
      <c r="AD989" s="2">
        <f t="shared" si="379"/>
        <v>0</v>
      </c>
      <c r="AE989" s="2">
        <f t="shared" si="380"/>
        <v>0</v>
      </c>
      <c r="AF989" s="226"/>
      <c r="AG989" s="219">
        <f t="shared" si="386"/>
        <v>0</v>
      </c>
      <c r="AH989" s="234">
        <f t="shared" si="387"/>
        <v>0</v>
      </c>
      <c r="AI989" s="214">
        <f t="shared" si="395"/>
        <v>0</v>
      </c>
      <c r="AK989" s="229">
        <f t="shared" si="388"/>
        <v>0</v>
      </c>
      <c r="AL989" s="226"/>
      <c r="AM989" s="15"/>
      <c r="AN989" s="232" t="e">
        <f t="shared" si="389"/>
        <v>#DIV/0!</v>
      </c>
      <c r="AO989" s="214">
        <f t="shared" si="381"/>
        <v>0</v>
      </c>
      <c r="AQ989" s="210"/>
      <c r="AR989" s="231"/>
      <c r="AS989" s="15"/>
      <c r="AT989" s="232">
        <f t="shared" si="390"/>
        <v>0</v>
      </c>
      <c r="AU989" s="235">
        <f t="shared" si="391"/>
        <v>0</v>
      </c>
      <c r="AY989" s="210"/>
      <c r="AZ989" s="231"/>
      <c r="BA989" s="15"/>
      <c r="BB989" s="232">
        <f t="shared" si="378"/>
        <v>0</v>
      </c>
      <c r="BC989" s="235">
        <f t="shared" si="392"/>
        <v>0</v>
      </c>
      <c r="BG989" s="210"/>
      <c r="BH989" s="231"/>
      <c r="BI989" s="15"/>
      <c r="BJ989" s="232">
        <f t="shared" si="382"/>
        <v>0</v>
      </c>
      <c r="BK989" s="235">
        <f t="shared" si="393"/>
        <v>0</v>
      </c>
      <c r="BM989" s="109">
        <f t="shared" si="383"/>
        <v>-0.59104291146115218</v>
      </c>
      <c r="BN989" s="213"/>
      <c r="BR989" s="228"/>
      <c r="BS989" s="311"/>
      <c r="BT989" s="3"/>
      <c r="BU989" s="213"/>
      <c r="BV989" s="213"/>
      <c r="BW989" s="291"/>
    </row>
    <row r="990" spans="1:75" x14ac:dyDescent="0.2">
      <c r="A990" s="210"/>
      <c r="B990" s="211"/>
      <c r="C990" s="848" t="str">
        <f ca="1">IF(ISERR(AVERAGE(INDIRECT("B"&amp;(ROW()-INT($B$1/2))):INDIRECT("B"&amp;(ROW()+INT($B$1/2))))),"",AVERAGE(INDIRECT("B"&amp;(ROW()-INT($B$1/2))):INDIRECT("B"&amp;(ROW()+INT($B$1/2)))))</f>
        <v/>
      </c>
      <c r="D990" s="848">
        <f t="shared" si="377"/>
        <v>0</v>
      </c>
      <c r="E990" s="275"/>
      <c r="F990" s="15"/>
      <c r="G990" s="3"/>
      <c r="H990" s="3"/>
      <c r="I990" s="3"/>
      <c r="J990" s="3"/>
      <c r="K990" s="3"/>
      <c r="L990" s="554"/>
      <c r="M990" s="545"/>
      <c r="N990" s="546"/>
      <c r="O990" s="5"/>
      <c r="P990" s="216"/>
      <c r="Q990" s="217"/>
      <c r="R990" s="218"/>
      <c r="S990" s="219">
        <f t="shared" si="384"/>
        <v>0</v>
      </c>
      <c r="T990" s="220">
        <f t="shared" si="385"/>
        <v>0</v>
      </c>
      <c r="U990" s="214">
        <f t="shared" si="394"/>
        <v>0</v>
      </c>
      <c r="W990" s="221"/>
      <c r="X990" s="222"/>
      <c r="Y990" s="222"/>
      <c r="Z990" s="223"/>
      <c r="AA990" s="222"/>
      <c r="AB990" s="224"/>
      <c r="AC990" s="225"/>
      <c r="AD990" s="2">
        <f t="shared" si="379"/>
        <v>0</v>
      </c>
      <c r="AE990" s="2">
        <f t="shared" si="380"/>
        <v>0</v>
      </c>
      <c r="AF990" s="226"/>
      <c r="AG990" s="219">
        <f t="shared" si="386"/>
        <v>0</v>
      </c>
      <c r="AH990" s="234">
        <f t="shared" si="387"/>
        <v>0</v>
      </c>
      <c r="AI990" s="214">
        <f t="shared" si="395"/>
        <v>0</v>
      </c>
      <c r="AK990" s="229">
        <f t="shared" si="388"/>
        <v>0</v>
      </c>
      <c r="AL990" s="226"/>
      <c r="AM990" s="15"/>
      <c r="AN990" s="232" t="e">
        <f t="shared" si="389"/>
        <v>#DIV/0!</v>
      </c>
      <c r="AO990" s="214">
        <f t="shared" si="381"/>
        <v>0</v>
      </c>
      <c r="AQ990" s="210"/>
      <c r="AR990" s="231"/>
      <c r="AS990" s="15"/>
      <c r="AT990" s="232">
        <f t="shared" si="390"/>
        <v>0</v>
      </c>
      <c r="AU990" s="235">
        <f t="shared" si="391"/>
        <v>0</v>
      </c>
      <c r="AY990" s="210"/>
      <c r="AZ990" s="231"/>
      <c r="BA990" s="15"/>
      <c r="BB990" s="232">
        <f t="shared" si="378"/>
        <v>0</v>
      </c>
      <c r="BC990" s="235">
        <f t="shared" si="392"/>
        <v>0</v>
      </c>
      <c r="BG990" s="210"/>
      <c r="BH990" s="231"/>
      <c r="BI990" s="15"/>
      <c r="BJ990" s="232">
        <f t="shared" si="382"/>
        <v>0</v>
      </c>
      <c r="BK990" s="235">
        <f t="shared" si="393"/>
        <v>0</v>
      </c>
      <c r="BM990" s="109">
        <f t="shared" si="383"/>
        <v>-0.59287524895888888</v>
      </c>
      <c r="BN990" s="213"/>
      <c r="BR990" s="228"/>
      <c r="BS990" s="311"/>
      <c r="BT990" s="3"/>
      <c r="BU990" s="213"/>
      <c r="BV990" s="213"/>
      <c r="BW990" s="291"/>
    </row>
    <row r="991" spans="1:75" x14ac:dyDescent="0.2">
      <c r="A991" s="210"/>
      <c r="B991" s="211"/>
      <c r="C991" s="848" t="str">
        <f ca="1">IF(ISERR(AVERAGE(INDIRECT("B"&amp;(ROW()-INT($B$1/2))):INDIRECT("B"&amp;(ROW()+INT($B$1/2))))),"",AVERAGE(INDIRECT("B"&amp;(ROW()-INT($B$1/2))):INDIRECT("B"&amp;(ROW()+INT($B$1/2)))))</f>
        <v/>
      </c>
      <c r="D991" s="848">
        <f t="shared" si="377"/>
        <v>0</v>
      </c>
      <c r="E991" s="275"/>
      <c r="F991" s="15"/>
      <c r="G991" s="3"/>
      <c r="H991" s="3"/>
      <c r="I991" s="3"/>
      <c r="J991" s="3"/>
      <c r="K991" s="3"/>
      <c r="L991" s="554"/>
      <c r="M991" s="545"/>
      <c r="N991" s="546"/>
      <c r="O991" s="5"/>
      <c r="P991" s="216"/>
      <c r="Q991" s="217"/>
      <c r="R991" s="218"/>
      <c r="S991" s="219">
        <f t="shared" si="384"/>
        <v>0</v>
      </c>
      <c r="T991" s="220">
        <f t="shared" si="385"/>
        <v>0</v>
      </c>
      <c r="U991" s="214">
        <f t="shared" si="394"/>
        <v>0</v>
      </c>
      <c r="W991" s="221"/>
      <c r="X991" s="222"/>
      <c r="Y991" s="222"/>
      <c r="Z991" s="223"/>
      <c r="AA991" s="222"/>
      <c r="AB991" s="224"/>
      <c r="AC991" s="225"/>
      <c r="AD991" s="2">
        <f t="shared" si="379"/>
        <v>0</v>
      </c>
      <c r="AE991" s="2">
        <f t="shared" si="380"/>
        <v>0</v>
      </c>
      <c r="AF991" s="226"/>
      <c r="AG991" s="219">
        <f t="shared" si="386"/>
        <v>0</v>
      </c>
      <c r="AH991" s="234">
        <f t="shared" si="387"/>
        <v>0</v>
      </c>
      <c r="AI991" s="214">
        <f t="shared" si="395"/>
        <v>0</v>
      </c>
      <c r="AK991" s="229">
        <f t="shared" si="388"/>
        <v>0</v>
      </c>
      <c r="AL991" s="226"/>
      <c r="AM991" s="15"/>
      <c r="AN991" s="232" t="e">
        <f t="shared" si="389"/>
        <v>#DIV/0!</v>
      </c>
      <c r="AO991" s="214">
        <f t="shared" si="381"/>
        <v>0</v>
      </c>
      <c r="AQ991" s="210"/>
      <c r="AR991" s="231"/>
      <c r="AS991" s="15"/>
      <c r="AT991" s="232">
        <f t="shared" si="390"/>
        <v>0</v>
      </c>
      <c r="AU991" s="235">
        <f t="shared" si="391"/>
        <v>0</v>
      </c>
      <c r="AY991" s="210"/>
      <c r="AZ991" s="231"/>
      <c r="BA991" s="15"/>
      <c r="BB991" s="232">
        <f t="shared" si="378"/>
        <v>0</v>
      </c>
      <c r="BC991" s="235">
        <f t="shared" si="392"/>
        <v>0</v>
      </c>
      <c r="BG991" s="210"/>
      <c r="BH991" s="231"/>
      <c r="BI991" s="15"/>
      <c r="BJ991" s="232">
        <f t="shared" si="382"/>
        <v>0</v>
      </c>
      <c r="BK991" s="235">
        <f t="shared" si="393"/>
        <v>0</v>
      </c>
      <c r="BM991" s="109">
        <f t="shared" si="383"/>
        <v>-0.59470758645662558</v>
      </c>
      <c r="BN991" s="213"/>
      <c r="BR991" s="228"/>
      <c r="BS991" s="311"/>
      <c r="BT991" s="3"/>
      <c r="BU991" s="213"/>
      <c r="BV991" s="213"/>
      <c r="BW991" s="291"/>
    </row>
    <row r="992" spans="1:75" x14ac:dyDescent="0.2">
      <c r="A992" s="210"/>
      <c r="B992" s="211"/>
      <c r="C992" s="848" t="str">
        <f ca="1">IF(ISERR(AVERAGE(INDIRECT("B"&amp;(ROW()-INT($B$1/2))):INDIRECT("B"&amp;(ROW()+INT($B$1/2))))),"",AVERAGE(INDIRECT("B"&amp;(ROW()-INT($B$1/2))):INDIRECT("B"&amp;(ROW()+INT($B$1/2)))))</f>
        <v/>
      </c>
      <c r="D992" s="848">
        <f t="shared" si="377"/>
        <v>0</v>
      </c>
      <c r="E992" s="275"/>
      <c r="F992" s="15"/>
      <c r="G992" s="3"/>
      <c r="H992" s="3"/>
      <c r="I992" s="3"/>
      <c r="J992" s="3"/>
      <c r="K992" s="3"/>
      <c r="L992" s="554"/>
      <c r="M992" s="545"/>
      <c r="N992" s="546"/>
      <c r="O992" s="5"/>
      <c r="P992" s="216"/>
      <c r="Q992" s="217"/>
      <c r="R992" s="218"/>
      <c r="S992" s="219">
        <f t="shared" si="384"/>
        <v>0</v>
      </c>
      <c r="T992" s="220">
        <f t="shared" si="385"/>
        <v>0</v>
      </c>
      <c r="U992" s="214">
        <f t="shared" si="394"/>
        <v>0</v>
      </c>
      <c r="W992" s="221"/>
      <c r="X992" s="222"/>
      <c r="Y992" s="222"/>
      <c r="Z992" s="223"/>
      <c r="AA992" s="222"/>
      <c r="AB992" s="224"/>
      <c r="AC992" s="225"/>
      <c r="AD992" s="2">
        <f t="shared" si="379"/>
        <v>0</v>
      </c>
      <c r="AE992" s="2">
        <f t="shared" si="380"/>
        <v>0</v>
      </c>
      <c r="AF992" s="226"/>
      <c r="AG992" s="219">
        <f t="shared" si="386"/>
        <v>0</v>
      </c>
      <c r="AH992" s="234">
        <f t="shared" si="387"/>
        <v>0</v>
      </c>
      <c r="AI992" s="214">
        <f t="shared" si="395"/>
        <v>0</v>
      </c>
      <c r="AK992" s="229">
        <f t="shared" si="388"/>
        <v>0</v>
      </c>
      <c r="AL992" s="226"/>
      <c r="AM992" s="15"/>
      <c r="AN992" s="232" t="e">
        <f t="shared" si="389"/>
        <v>#DIV/0!</v>
      </c>
      <c r="AO992" s="214">
        <f t="shared" si="381"/>
        <v>0</v>
      </c>
      <c r="AQ992" s="210"/>
      <c r="AR992" s="231"/>
      <c r="AS992" s="15"/>
      <c r="AT992" s="232">
        <f t="shared" si="390"/>
        <v>0</v>
      </c>
      <c r="AU992" s="235">
        <f t="shared" si="391"/>
        <v>0</v>
      </c>
      <c r="AY992" s="210"/>
      <c r="AZ992" s="231"/>
      <c r="BA992" s="15"/>
      <c r="BB992" s="232">
        <f t="shared" si="378"/>
        <v>0</v>
      </c>
      <c r="BC992" s="235">
        <f t="shared" si="392"/>
        <v>0</v>
      </c>
      <c r="BG992" s="210"/>
      <c r="BH992" s="231"/>
      <c r="BI992" s="15"/>
      <c r="BJ992" s="232">
        <f t="shared" si="382"/>
        <v>0</v>
      </c>
      <c r="BK992" s="235">
        <f t="shared" si="393"/>
        <v>0</v>
      </c>
      <c r="BM992" s="109">
        <f t="shared" si="383"/>
        <v>-0.59653992395436228</v>
      </c>
      <c r="BN992" s="213"/>
      <c r="BR992" s="228"/>
      <c r="BS992" s="311"/>
      <c r="BT992" s="3"/>
      <c r="BU992" s="213"/>
      <c r="BV992" s="213"/>
      <c r="BW992" s="291"/>
    </row>
    <row r="993" spans="1:75" x14ac:dyDescent="0.2">
      <c r="A993" s="210"/>
      <c r="B993" s="211"/>
      <c r="C993" s="848" t="str">
        <f ca="1">IF(ISERR(AVERAGE(INDIRECT("B"&amp;(ROW()-INT($B$1/2))):INDIRECT("B"&amp;(ROW()+INT($B$1/2))))),"",AVERAGE(INDIRECT("B"&amp;(ROW()-INT($B$1/2))):INDIRECT("B"&amp;(ROW()+INT($B$1/2)))))</f>
        <v/>
      </c>
      <c r="D993" s="848">
        <f t="shared" si="377"/>
        <v>0</v>
      </c>
      <c r="E993" s="275"/>
      <c r="F993" s="15"/>
      <c r="G993" s="3"/>
      <c r="H993" s="3"/>
      <c r="I993" s="3"/>
      <c r="J993" s="3"/>
      <c r="K993" s="3"/>
      <c r="L993" s="554"/>
      <c r="M993" s="545"/>
      <c r="N993" s="546"/>
      <c r="O993" s="5"/>
      <c r="P993" s="216"/>
      <c r="Q993" s="217"/>
      <c r="R993" s="218"/>
      <c r="S993" s="219">
        <f t="shared" si="384"/>
        <v>0</v>
      </c>
      <c r="T993" s="220">
        <f t="shared" si="385"/>
        <v>0</v>
      </c>
      <c r="U993" s="214">
        <f t="shared" si="394"/>
        <v>0</v>
      </c>
      <c r="W993" s="221"/>
      <c r="X993" s="222"/>
      <c r="Y993" s="222"/>
      <c r="Z993" s="223"/>
      <c r="AA993" s="222"/>
      <c r="AB993" s="224"/>
      <c r="AC993" s="225"/>
      <c r="AD993" s="2">
        <f t="shared" si="379"/>
        <v>0</v>
      </c>
      <c r="AE993" s="2">
        <f t="shared" si="380"/>
        <v>0</v>
      </c>
      <c r="AF993" s="226"/>
      <c r="AG993" s="219">
        <f t="shared" si="386"/>
        <v>0</v>
      </c>
      <c r="AH993" s="234">
        <f t="shared" si="387"/>
        <v>0</v>
      </c>
      <c r="AI993" s="214">
        <f t="shared" si="395"/>
        <v>0</v>
      </c>
      <c r="AK993" s="229">
        <f t="shared" si="388"/>
        <v>0</v>
      </c>
      <c r="AL993" s="226"/>
      <c r="AM993" s="15"/>
      <c r="AN993" s="232" t="e">
        <f t="shared" si="389"/>
        <v>#DIV/0!</v>
      </c>
      <c r="AO993" s="214">
        <f t="shared" si="381"/>
        <v>0</v>
      </c>
      <c r="AQ993" s="210"/>
      <c r="AR993" s="231"/>
      <c r="AS993" s="15"/>
      <c r="AT993" s="232">
        <f t="shared" si="390"/>
        <v>0</v>
      </c>
      <c r="AU993" s="235">
        <f t="shared" si="391"/>
        <v>0</v>
      </c>
      <c r="AY993" s="210"/>
      <c r="AZ993" s="231"/>
      <c r="BA993" s="15"/>
      <c r="BB993" s="232">
        <f t="shared" si="378"/>
        <v>0</v>
      </c>
      <c r="BC993" s="235">
        <f t="shared" si="392"/>
        <v>0</v>
      </c>
      <c r="BG993" s="210"/>
      <c r="BH993" s="231"/>
      <c r="BI993" s="15"/>
      <c r="BJ993" s="232">
        <f t="shared" si="382"/>
        <v>0</v>
      </c>
      <c r="BK993" s="235">
        <f t="shared" si="393"/>
        <v>0</v>
      </c>
      <c r="BM993" s="109">
        <f t="shared" si="383"/>
        <v>-0.59837226145209899</v>
      </c>
      <c r="BN993" s="213"/>
      <c r="BR993" s="228"/>
      <c r="BS993" s="311"/>
      <c r="BT993" s="3"/>
      <c r="BU993" s="213"/>
      <c r="BV993" s="213"/>
      <c r="BW993" s="291"/>
    </row>
    <row r="994" spans="1:75" x14ac:dyDescent="0.2">
      <c r="A994" s="210"/>
      <c r="B994" s="211"/>
      <c r="C994" s="848" t="str">
        <f ca="1">IF(ISERR(AVERAGE(INDIRECT("B"&amp;(ROW()-INT($B$1/2))):INDIRECT("B"&amp;(ROW()+INT($B$1/2))))),"",AVERAGE(INDIRECT("B"&amp;(ROW()-INT($B$1/2))):INDIRECT("B"&amp;(ROW()+INT($B$1/2)))))</f>
        <v/>
      </c>
      <c r="D994" s="848">
        <f t="shared" si="377"/>
        <v>0</v>
      </c>
      <c r="E994" s="275"/>
      <c r="F994" s="15"/>
      <c r="G994" s="3"/>
      <c r="H994" s="3"/>
      <c r="I994" s="3"/>
      <c r="J994" s="3"/>
      <c r="K994" s="3"/>
      <c r="L994" s="554"/>
      <c r="M994" s="545"/>
      <c r="N994" s="546"/>
      <c r="O994" s="5"/>
      <c r="P994" s="216"/>
      <c r="Q994" s="217"/>
      <c r="R994" s="218"/>
      <c r="S994" s="219">
        <f t="shared" si="384"/>
        <v>0</v>
      </c>
      <c r="T994" s="220">
        <f t="shared" si="385"/>
        <v>0</v>
      </c>
      <c r="U994" s="214">
        <f t="shared" si="394"/>
        <v>0</v>
      </c>
      <c r="W994" s="221"/>
      <c r="X994" s="222"/>
      <c r="Y994" s="222"/>
      <c r="Z994" s="223"/>
      <c r="AA994" s="222"/>
      <c r="AB994" s="224"/>
      <c r="AC994" s="225"/>
      <c r="AD994" s="2">
        <f t="shared" si="379"/>
        <v>0</v>
      </c>
      <c r="AE994" s="2">
        <f t="shared" si="380"/>
        <v>0</v>
      </c>
      <c r="AF994" s="226"/>
      <c r="AG994" s="219">
        <f t="shared" si="386"/>
        <v>0</v>
      </c>
      <c r="AH994" s="234">
        <f t="shared" si="387"/>
        <v>0</v>
      </c>
      <c r="AI994" s="214">
        <f t="shared" si="395"/>
        <v>0</v>
      </c>
      <c r="AK994" s="229">
        <f t="shared" si="388"/>
        <v>0</v>
      </c>
      <c r="AL994" s="226"/>
      <c r="AM994" s="15"/>
      <c r="AN994" s="232" t="e">
        <f t="shared" si="389"/>
        <v>#DIV/0!</v>
      </c>
      <c r="AO994" s="214">
        <f t="shared" si="381"/>
        <v>0</v>
      </c>
      <c r="AQ994" s="210"/>
      <c r="AR994" s="231"/>
      <c r="AS994" s="15"/>
      <c r="AT994" s="232">
        <f t="shared" si="390"/>
        <v>0</v>
      </c>
      <c r="AU994" s="235">
        <f t="shared" si="391"/>
        <v>0</v>
      </c>
      <c r="AY994" s="210"/>
      <c r="AZ994" s="231"/>
      <c r="BA994" s="15"/>
      <c r="BB994" s="232">
        <f t="shared" si="378"/>
        <v>0</v>
      </c>
      <c r="BC994" s="235">
        <f t="shared" si="392"/>
        <v>0</v>
      </c>
      <c r="BG994" s="210"/>
      <c r="BH994" s="231"/>
      <c r="BI994" s="15"/>
      <c r="BJ994" s="232">
        <f t="shared" si="382"/>
        <v>0</v>
      </c>
      <c r="BK994" s="235">
        <f t="shared" si="393"/>
        <v>0</v>
      </c>
      <c r="BM994" s="109">
        <f t="shared" si="383"/>
        <v>-0.60020459894983569</v>
      </c>
      <c r="BN994" s="213"/>
      <c r="BR994" s="228"/>
      <c r="BS994" s="311"/>
      <c r="BT994" s="3"/>
      <c r="BU994" s="213"/>
      <c r="BV994" s="213"/>
      <c r="BW994" s="291"/>
    </row>
    <row r="995" spans="1:75" x14ac:dyDescent="0.2">
      <c r="A995" s="210"/>
      <c r="B995" s="211"/>
      <c r="C995" s="848" t="str">
        <f ca="1">IF(ISERR(AVERAGE(INDIRECT("B"&amp;(ROW()-INT($B$1/2))):INDIRECT("B"&amp;(ROW()+INT($B$1/2))))),"",AVERAGE(INDIRECT("B"&amp;(ROW()-INT($B$1/2))):INDIRECT("B"&amp;(ROW()+INT($B$1/2)))))</f>
        <v/>
      </c>
      <c r="D995" s="848">
        <f t="shared" si="377"/>
        <v>0</v>
      </c>
      <c r="E995" s="275"/>
      <c r="F995" s="15"/>
      <c r="G995" s="3"/>
      <c r="H995" s="3"/>
      <c r="I995" s="3"/>
      <c r="J995" s="3"/>
      <c r="K995" s="3"/>
      <c r="L995" s="554"/>
      <c r="M995" s="545"/>
      <c r="N995" s="546"/>
      <c r="O995" s="5"/>
      <c r="P995" s="216"/>
      <c r="Q995" s="217"/>
      <c r="R995" s="218"/>
      <c r="S995" s="219">
        <f t="shared" si="384"/>
        <v>0</v>
      </c>
      <c r="T995" s="220">
        <f t="shared" si="385"/>
        <v>0</v>
      </c>
      <c r="U995" s="214">
        <f t="shared" si="394"/>
        <v>0</v>
      </c>
      <c r="W995" s="221"/>
      <c r="X995" s="222"/>
      <c r="Y995" s="222"/>
      <c r="Z995" s="223"/>
      <c r="AA995" s="222"/>
      <c r="AB995" s="224"/>
      <c r="AC995" s="225"/>
      <c r="AD995" s="2">
        <f t="shared" si="379"/>
        <v>0</v>
      </c>
      <c r="AE995" s="2">
        <f t="shared" si="380"/>
        <v>0</v>
      </c>
      <c r="AF995" s="226"/>
      <c r="AG995" s="219">
        <f t="shared" si="386"/>
        <v>0</v>
      </c>
      <c r="AH995" s="234">
        <f t="shared" si="387"/>
        <v>0</v>
      </c>
      <c r="AI995" s="214">
        <f t="shared" si="395"/>
        <v>0</v>
      </c>
      <c r="AK995" s="229">
        <f t="shared" si="388"/>
        <v>0</v>
      </c>
      <c r="AL995" s="226"/>
      <c r="AM995" s="15"/>
      <c r="AN995" s="232" t="e">
        <f t="shared" si="389"/>
        <v>#DIV/0!</v>
      </c>
      <c r="AO995" s="214">
        <f t="shared" si="381"/>
        <v>0</v>
      </c>
      <c r="AQ995" s="210"/>
      <c r="AR995" s="231"/>
      <c r="AS995" s="15"/>
      <c r="AT995" s="232">
        <f t="shared" si="390"/>
        <v>0</v>
      </c>
      <c r="AU995" s="235">
        <f t="shared" si="391"/>
        <v>0</v>
      </c>
      <c r="AY995" s="210"/>
      <c r="AZ995" s="231"/>
      <c r="BA995" s="15"/>
      <c r="BB995" s="232">
        <f t="shared" si="378"/>
        <v>0</v>
      </c>
      <c r="BC995" s="235">
        <f t="shared" si="392"/>
        <v>0</v>
      </c>
      <c r="BG995" s="210"/>
      <c r="BH995" s="231"/>
      <c r="BI995" s="15"/>
      <c r="BJ995" s="232">
        <f t="shared" si="382"/>
        <v>0</v>
      </c>
      <c r="BK995" s="235">
        <f t="shared" si="393"/>
        <v>0</v>
      </c>
      <c r="BM995" s="109">
        <f t="shared" si="383"/>
        <v>-0.60203693644757239</v>
      </c>
      <c r="BN995" s="213"/>
      <c r="BR995" s="228"/>
      <c r="BS995" s="311"/>
      <c r="BT995" s="3"/>
      <c r="BU995" s="213"/>
      <c r="BV995" s="213"/>
      <c r="BW995" s="291"/>
    </row>
    <row r="996" spans="1:75" x14ac:dyDescent="0.2">
      <c r="A996" s="210"/>
      <c r="B996" s="211"/>
      <c r="C996" s="848" t="str">
        <f ca="1">IF(ISERR(AVERAGE(INDIRECT("B"&amp;(ROW()-INT($B$1/2))):INDIRECT("B"&amp;(ROW()+INT($B$1/2))))),"",AVERAGE(INDIRECT("B"&amp;(ROW()-INT($B$1/2))):INDIRECT("B"&amp;(ROW()+INT($B$1/2)))))</f>
        <v/>
      </c>
      <c r="D996" s="848">
        <f t="shared" si="377"/>
        <v>0</v>
      </c>
      <c r="E996" s="275"/>
      <c r="F996" s="15"/>
      <c r="G996" s="3"/>
      <c r="H996" s="3"/>
      <c r="I996" s="3"/>
      <c r="J996" s="3"/>
      <c r="K996" s="3"/>
      <c r="L996" s="554"/>
      <c r="M996" s="545"/>
      <c r="N996" s="546"/>
      <c r="O996" s="5"/>
      <c r="P996" s="216"/>
      <c r="Q996" s="217"/>
      <c r="R996" s="218"/>
      <c r="S996" s="219">
        <f t="shared" si="384"/>
        <v>0</v>
      </c>
      <c r="T996" s="220">
        <f t="shared" si="385"/>
        <v>0</v>
      </c>
      <c r="U996" s="214">
        <f t="shared" si="394"/>
        <v>0</v>
      </c>
      <c r="W996" s="221"/>
      <c r="X996" s="222"/>
      <c r="Y996" s="222"/>
      <c r="Z996" s="223"/>
      <c r="AA996" s="222"/>
      <c r="AB996" s="224"/>
      <c r="AC996" s="225"/>
      <c r="AD996" s="2">
        <f t="shared" si="379"/>
        <v>0</v>
      </c>
      <c r="AE996" s="2">
        <f t="shared" si="380"/>
        <v>0</v>
      </c>
      <c r="AF996" s="226"/>
      <c r="AG996" s="219">
        <f t="shared" si="386"/>
        <v>0</v>
      </c>
      <c r="AH996" s="234">
        <f t="shared" si="387"/>
        <v>0</v>
      </c>
      <c r="AI996" s="214">
        <f t="shared" si="395"/>
        <v>0</v>
      </c>
      <c r="AK996" s="229">
        <f t="shared" si="388"/>
        <v>0</v>
      </c>
      <c r="AL996" s="226"/>
      <c r="AM996" s="15"/>
      <c r="AN996" s="232" t="e">
        <f t="shared" si="389"/>
        <v>#DIV/0!</v>
      </c>
      <c r="AO996" s="214">
        <f t="shared" si="381"/>
        <v>0</v>
      </c>
      <c r="AQ996" s="210"/>
      <c r="AR996" s="231"/>
      <c r="AS996" s="15"/>
      <c r="AT996" s="232">
        <f t="shared" si="390"/>
        <v>0</v>
      </c>
      <c r="AU996" s="235">
        <f t="shared" si="391"/>
        <v>0</v>
      </c>
      <c r="AY996" s="210"/>
      <c r="AZ996" s="231"/>
      <c r="BA996" s="15"/>
      <c r="BB996" s="232">
        <f t="shared" si="378"/>
        <v>0</v>
      </c>
      <c r="BC996" s="235">
        <f t="shared" si="392"/>
        <v>0</v>
      </c>
      <c r="BG996" s="210"/>
      <c r="BH996" s="231"/>
      <c r="BI996" s="15"/>
      <c r="BJ996" s="232">
        <f t="shared" si="382"/>
        <v>0</v>
      </c>
      <c r="BK996" s="235">
        <f t="shared" si="393"/>
        <v>0</v>
      </c>
      <c r="BM996" s="109">
        <f t="shared" si="383"/>
        <v>-0.60386927394530909</v>
      </c>
      <c r="BN996" s="213"/>
      <c r="BR996" s="228"/>
      <c r="BS996" s="311"/>
      <c r="BT996" s="3"/>
      <c r="BU996" s="213"/>
      <c r="BV996" s="213"/>
      <c r="BW996" s="291"/>
    </row>
    <row r="997" spans="1:75" x14ac:dyDescent="0.2">
      <c r="A997" s="210"/>
      <c r="B997" s="211"/>
      <c r="C997" s="848" t="str">
        <f ca="1">IF(ISERR(AVERAGE(INDIRECT("B"&amp;(ROW()-INT($B$1/2))):INDIRECT("B"&amp;(ROW()+INT($B$1/2))))),"",AVERAGE(INDIRECT("B"&amp;(ROW()-INT($B$1/2))):INDIRECT("B"&amp;(ROW()+INT($B$1/2)))))</f>
        <v/>
      </c>
      <c r="D997" s="848">
        <f t="shared" si="377"/>
        <v>0</v>
      </c>
      <c r="E997" s="275"/>
      <c r="F997" s="15"/>
      <c r="G997" s="3"/>
      <c r="H997" s="3"/>
      <c r="I997" s="3"/>
      <c r="J997" s="3"/>
      <c r="K997" s="3"/>
      <c r="L997" s="554"/>
      <c r="M997" s="545"/>
      <c r="N997" s="546"/>
      <c r="O997" s="5"/>
      <c r="P997" s="216"/>
      <c r="Q997" s="217"/>
      <c r="R997" s="218"/>
      <c r="S997" s="219">
        <f t="shared" si="384"/>
        <v>0</v>
      </c>
      <c r="T997" s="220">
        <f t="shared" si="385"/>
        <v>0</v>
      </c>
      <c r="U997" s="214">
        <f t="shared" si="394"/>
        <v>0</v>
      </c>
      <c r="W997" s="221"/>
      <c r="X997" s="222"/>
      <c r="Y997" s="222"/>
      <c r="Z997" s="223"/>
      <c r="AA997" s="222"/>
      <c r="AB997" s="224"/>
      <c r="AC997" s="225"/>
      <c r="AD997" s="2">
        <f t="shared" si="379"/>
        <v>0</v>
      </c>
      <c r="AE997" s="2">
        <f t="shared" si="380"/>
        <v>0</v>
      </c>
      <c r="AF997" s="226"/>
      <c r="AG997" s="219">
        <f t="shared" si="386"/>
        <v>0</v>
      </c>
      <c r="AH997" s="234">
        <f t="shared" si="387"/>
        <v>0</v>
      </c>
      <c r="AI997" s="214">
        <f t="shared" si="395"/>
        <v>0</v>
      </c>
      <c r="AK997" s="229">
        <f t="shared" si="388"/>
        <v>0</v>
      </c>
      <c r="AL997" s="226"/>
      <c r="AM997" s="15"/>
      <c r="AN997" s="232" t="e">
        <f t="shared" si="389"/>
        <v>#DIV/0!</v>
      </c>
      <c r="AO997" s="214">
        <f t="shared" si="381"/>
        <v>0</v>
      </c>
      <c r="AQ997" s="210"/>
      <c r="AR997" s="231"/>
      <c r="AS997" s="15"/>
      <c r="AT997" s="232">
        <f t="shared" si="390"/>
        <v>0</v>
      </c>
      <c r="AU997" s="235">
        <f t="shared" si="391"/>
        <v>0</v>
      </c>
      <c r="AY997" s="210"/>
      <c r="AZ997" s="231"/>
      <c r="BA997" s="15"/>
      <c r="BB997" s="232">
        <f t="shared" si="378"/>
        <v>0</v>
      </c>
      <c r="BC997" s="235">
        <f t="shared" si="392"/>
        <v>0</v>
      </c>
      <c r="BG997" s="210"/>
      <c r="BH997" s="231"/>
      <c r="BI997" s="15"/>
      <c r="BJ997" s="232">
        <f t="shared" si="382"/>
        <v>0</v>
      </c>
      <c r="BK997" s="235">
        <f t="shared" si="393"/>
        <v>0</v>
      </c>
      <c r="BM997" s="109">
        <f t="shared" si="383"/>
        <v>-0.6057016114430458</v>
      </c>
      <c r="BN997" s="213"/>
      <c r="BR997" s="228"/>
      <c r="BS997" s="311"/>
      <c r="BT997" s="3"/>
      <c r="BU997" s="213"/>
      <c r="BV997" s="213"/>
      <c r="BW997" s="291"/>
    </row>
    <row r="998" spans="1:75" x14ac:dyDescent="0.2">
      <c r="A998" s="210"/>
      <c r="B998" s="211"/>
      <c r="C998" s="848" t="str">
        <f ca="1">IF(ISERR(AVERAGE(INDIRECT("B"&amp;(ROW()-INT($B$1/2))):INDIRECT("B"&amp;(ROW()+INT($B$1/2))))),"",AVERAGE(INDIRECT("B"&amp;(ROW()-INT($B$1/2))):INDIRECT("B"&amp;(ROW()+INT($B$1/2)))))</f>
        <v/>
      </c>
      <c r="D998" s="848">
        <f t="shared" si="377"/>
        <v>0</v>
      </c>
      <c r="E998" s="275"/>
      <c r="F998" s="15"/>
      <c r="G998" s="3"/>
      <c r="H998" s="3"/>
      <c r="I998" s="3"/>
      <c r="J998" s="3"/>
      <c r="K998" s="3"/>
      <c r="L998" s="554"/>
      <c r="M998" s="545"/>
      <c r="N998" s="546"/>
      <c r="O998" s="5"/>
      <c r="P998" s="216"/>
      <c r="Q998" s="217"/>
      <c r="R998" s="218"/>
      <c r="S998" s="219">
        <f t="shared" si="384"/>
        <v>0</v>
      </c>
      <c r="T998" s="220">
        <f t="shared" si="385"/>
        <v>0</v>
      </c>
      <c r="U998" s="214">
        <f t="shared" si="394"/>
        <v>0</v>
      </c>
      <c r="W998" s="221"/>
      <c r="X998" s="222"/>
      <c r="Y998" s="222"/>
      <c r="Z998" s="223"/>
      <c r="AA998" s="222"/>
      <c r="AB998" s="224"/>
      <c r="AC998" s="225"/>
      <c r="AD998" s="2">
        <f t="shared" si="379"/>
        <v>0</v>
      </c>
      <c r="AE998" s="2">
        <f t="shared" si="380"/>
        <v>0</v>
      </c>
      <c r="AF998" s="226"/>
      <c r="AG998" s="219">
        <f t="shared" si="386"/>
        <v>0</v>
      </c>
      <c r="AH998" s="234">
        <f t="shared" si="387"/>
        <v>0</v>
      </c>
      <c r="AI998" s="214">
        <f t="shared" si="395"/>
        <v>0</v>
      </c>
      <c r="AK998" s="229">
        <f t="shared" si="388"/>
        <v>0</v>
      </c>
      <c r="AL998" s="226"/>
      <c r="AM998" s="15"/>
      <c r="AN998" s="232" t="e">
        <f t="shared" si="389"/>
        <v>#DIV/0!</v>
      </c>
      <c r="AO998" s="214">
        <f t="shared" si="381"/>
        <v>0</v>
      </c>
      <c r="AQ998" s="210"/>
      <c r="AR998" s="231"/>
      <c r="AS998" s="15"/>
      <c r="AT998" s="232">
        <f t="shared" si="390"/>
        <v>0</v>
      </c>
      <c r="AU998" s="235">
        <f t="shared" si="391"/>
        <v>0</v>
      </c>
      <c r="AY998" s="210"/>
      <c r="AZ998" s="231"/>
      <c r="BA998" s="15"/>
      <c r="BB998" s="232">
        <f t="shared" si="378"/>
        <v>0</v>
      </c>
      <c r="BC998" s="235">
        <f t="shared" si="392"/>
        <v>0</v>
      </c>
      <c r="BG998" s="210"/>
      <c r="BH998" s="231"/>
      <c r="BI998" s="15"/>
      <c r="BJ998" s="232">
        <f t="shared" si="382"/>
        <v>0</v>
      </c>
      <c r="BK998" s="235">
        <f t="shared" si="393"/>
        <v>0</v>
      </c>
      <c r="BM998" s="109">
        <f t="shared" si="383"/>
        <v>-0.6075339489407825</v>
      </c>
      <c r="BN998" s="213"/>
      <c r="BR998" s="228"/>
      <c r="BS998" s="311"/>
      <c r="BT998" s="3"/>
      <c r="BU998" s="213"/>
      <c r="BV998" s="213"/>
      <c r="BW998" s="291"/>
    </row>
    <row r="999" spans="1:75" x14ac:dyDescent="0.2">
      <c r="A999" s="210"/>
      <c r="B999" s="211"/>
      <c r="C999" s="848" t="str">
        <f ca="1">IF(ISERR(AVERAGE(INDIRECT("B"&amp;(ROW()-INT($B$1/2))):INDIRECT("B"&amp;(ROW()+INT($B$1/2))))),"",AVERAGE(INDIRECT("B"&amp;(ROW()-INT($B$1/2))):INDIRECT("B"&amp;(ROW()+INT($B$1/2)))))</f>
        <v/>
      </c>
      <c r="D999" s="848">
        <f t="shared" si="377"/>
        <v>0</v>
      </c>
      <c r="E999" s="275"/>
      <c r="F999" s="15"/>
      <c r="G999" s="3"/>
      <c r="H999" s="3"/>
      <c r="I999" s="3"/>
      <c r="J999" s="3"/>
      <c r="K999" s="3"/>
      <c r="L999" s="554"/>
      <c r="M999" s="545"/>
      <c r="N999" s="546"/>
      <c r="O999" s="5"/>
      <c r="P999" s="216"/>
      <c r="Q999" s="217"/>
      <c r="R999" s="218"/>
      <c r="S999" s="219">
        <f t="shared" si="384"/>
        <v>0</v>
      </c>
      <c r="T999" s="220">
        <f t="shared" si="385"/>
        <v>0</v>
      </c>
      <c r="U999" s="214">
        <f t="shared" si="394"/>
        <v>0</v>
      </c>
      <c r="W999" s="221"/>
      <c r="X999" s="222"/>
      <c r="Y999" s="222"/>
      <c r="Z999" s="223"/>
      <c r="AA999" s="222"/>
      <c r="AB999" s="224"/>
      <c r="AC999" s="225"/>
      <c r="AD999" s="2">
        <f t="shared" si="379"/>
        <v>0</v>
      </c>
      <c r="AE999" s="2">
        <f t="shared" si="380"/>
        <v>0</v>
      </c>
      <c r="AF999" s="226"/>
      <c r="AG999" s="219">
        <f t="shared" si="386"/>
        <v>0</v>
      </c>
      <c r="AH999" s="234">
        <f t="shared" si="387"/>
        <v>0</v>
      </c>
      <c r="AI999" s="214">
        <f t="shared" si="395"/>
        <v>0</v>
      </c>
      <c r="AK999" s="229">
        <f t="shared" si="388"/>
        <v>0</v>
      </c>
      <c r="AL999" s="226"/>
      <c r="AM999" s="15"/>
      <c r="AN999" s="232" t="e">
        <f t="shared" si="389"/>
        <v>#DIV/0!</v>
      </c>
      <c r="AO999" s="214">
        <f t="shared" si="381"/>
        <v>0</v>
      </c>
      <c r="AQ999" s="210"/>
      <c r="AR999" s="231"/>
      <c r="AS999" s="15"/>
      <c r="AT999" s="232">
        <f t="shared" si="390"/>
        <v>0</v>
      </c>
      <c r="AU999" s="235">
        <f t="shared" si="391"/>
        <v>0</v>
      </c>
      <c r="AY999" s="210"/>
      <c r="AZ999" s="231"/>
      <c r="BA999" s="15"/>
      <c r="BB999" s="232">
        <f t="shared" si="378"/>
        <v>0</v>
      </c>
      <c r="BC999" s="235">
        <f t="shared" si="392"/>
        <v>0</v>
      </c>
      <c r="BG999" s="210"/>
      <c r="BH999" s="231"/>
      <c r="BI999" s="15"/>
      <c r="BJ999" s="232">
        <f t="shared" si="382"/>
        <v>0</v>
      </c>
      <c r="BK999" s="235">
        <f t="shared" si="393"/>
        <v>0</v>
      </c>
      <c r="BM999" s="109">
        <f t="shared" si="383"/>
        <v>-0.6093662864385192</v>
      </c>
      <c r="BN999" s="213"/>
      <c r="BR999" s="228"/>
      <c r="BS999" s="311"/>
      <c r="BT999" s="3"/>
      <c r="BU999" s="213"/>
      <c r="BV999" s="213"/>
      <c r="BW999" s="291"/>
    </row>
    <row r="1000" spans="1:75" x14ac:dyDescent="0.2">
      <c r="A1000" s="210"/>
      <c r="B1000" s="211"/>
      <c r="C1000" s="848" t="str">
        <f ca="1">IF(ISERR(AVERAGE(INDIRECT("B"&amp;(ROW()-INT($B$1/2))):INDIRECT("B"&amp;(ROW()+INT($B$1/2))))),"",AVERAGE(INDIRECT("B"&amp;(ROW()-INT($B$1/2))):INDIRECT("B"&amp;(ROW()+INT($B$1/2)))))</f>
        <v/>
      </c>
      <c r="D1000" s="848">
        <f t="shared" si="377"/>
        <v>0</v>
      </c>
      <c r="E1000" s="275"/>
      <c r="F1000" s="15"/>
      <c r="G1000" s="3"/>
      <c r="H1000" s="3"/>
      <c r="I1000" s="3"/>
      <c r="J1000" s="3"/>
      <c r="K1000" s="3"/>
      <c r="L1000" s="554"/>
      <c r="M1000" s="545"/>
      <c r="N1000" s="546"/>
      <c r="O1000" s="5"/>
      <c r="P1000" s="216"/>
      <c r="Q1000" s="217"/>
      <c r="R1000" s="218"/>
      <c r="S1000" s="219">
        <f t="shared" si="384"/>
        <v>0</v>
      </c>
      <c r="T1000" s="220">
        <f t="shared" si="385"/>
        <v>0</v>
      </c>
      <c r="U1000" s="214">
        <f t="shared" si="394"/>
        <v>0</v>
      </c>
      <c r="W1000" s="221"/>
      <c r="X1000" s="222"/>
      <c r="Y1000" s="222"/>
      <c r="Z1000" s="223"/>
      <c r="AA1000" s="222"/>
      <c r="AB1000" s="224"/>
      <c r="AC1000" s="225"/>
      <c r="AD1000" s="2">
        <f t="shared" si="379"/>
        <v>0</v>
      </c>
      <c r="AE1000" s="2">
        <f t="shared" si="380"/>
        <v>0</v>
      </c>
      <c r="AF1000" s="226"/>
      <c r="AG1000" s="219">
        <f t="shared" si="386"/>
        <v>0</v>
      </c>
      <c r="AH1000" s="234">
        <f t="shared" si="387"/>
        <v>0</v>
      </c>
      <c r="AI1000" s="214">
        <f t="shared" si="395"/>
        <v>0</v>
      </c>
      <c r="AK1000" s="229">
        <f t="shared" si="388"/>
        <v>0</v>
      </c>
      <c r="AL1000" s="226"/>
      <c r="AM1000" s="15"/>
      <c r="AN1000" s="232" t="e">
        <f t="shared" si="389"/>
        <v>#DIV/0!</v>
      </c>
      <c r="AO1000" s="214">
        <f t="shared" si="381"/>
        <v>0</v>
      </c>
      <c r="AQ1000" s="210"/>
      <c r="AR1000" s="231"/>
      <c r="AS1000" s="15"/>
      <c r="AT1000" s="232">
        <f t="shared" si="390"/>
        <v>0</v>
      </c>
      <c r="AU1000" s="235">
        <f t="shared" si="391"/>
        <v>0</v>
      </c>
      <c r="AY1000" s="210"/>
      <c r="AZ1000" s="231"/>
      <c r="BA1000" s="15"/>
      <c r="BB1000" s="232">
        <f t="shared" si="378"/>
        <v>0</v>
      </c>
      <c r="BC1000" s="235">
        <f t="shared" si="392"/>
        <v>0</v>
      </c>
      <c r="BG1000" s="210"/>
      <c r="BH1000" s="231"/>
      <c r="BI1000" s="15"/>
      <c r="BJ1000" s="232">
        <f t="shared" si="382"/>
        <v>0</v>
      </c>
      <c r="BK1000" s="235">
        <f t="shared" si="393"/>
        <v>0</v>
      </c>
      <c r="BM1000" s="109">
        <f t="shared" si="383"/>
        <v>-0.6111986239362559</v>
      </c>
      <c r="BN1000" s="213"/>
      <c r="BR1000" s="228"/>
      <c r="BS1000" s="311"/>
      <c r="BT1000" s="3"/>
      <c r="BU1000" s="213"/>
      <c r="BV1000" s="213"/>
      <c r="BW1000" s="291"/>
    </row>
    <row r="1001" spans="1:75" x14ac:dyDescent="0.2">
      <c r="A1001" s="210"/>
      <c r="B1001" s="211"/>
      <c r="C1001" s="848" t="str">
        <f ca="1">IF(ISERR(AVERAGE(INDIRECT("B"&amp;(ROW()-INT($B$1/2))):INDIRECT("B"&amp;(ROW()+INT($B$1/2))))),"",AVERAGE(INDIRECT("B"&amp;(ROW()-INT($B$1/2))):INDIRECT("B"&amp;(ROW()+INT($B$1/2)))))</f>
        <v/>
      </c>
      <c r="D1001" s="848">
        <f t="shared" si="377"/>
        <v>0</v>
      </c>
      <c r="E1001" s="275"/>
      <c r="F1001" s="15"/>
      <c r="G1001" s="3"/>
      <c r="H1001" s="3"/>
      <c r="I1001" s="3"/>
      <c r="J1001" s="3"/>
      <c r="K1001" s="3"/>
      <c r="L1001" s="554"/>
      <c r="M1001" s="545"/>
      <c r="N1001" s="546"/>
      <c r="O1001" s="5"/>
      <c r="P1001" s="216"/>
      <c r="Q1001" s="217"/>
      <c r="R1001" s="218"/>
      <c r="S1001" s="219">
        <f t="shared" si="384"/>
        <v>0</v>
      </c>
      <c r="T1001" s="220">
        <f t="shared" si="385"/>
        <v>0</v>
      </c>
      <c r="U1001" s="214">
        <f t="shared" si="394"/>
        <v>0</v>
      </c>
      <c r="W1001" s="221"/>
      <c r="X1001" s="222"/>
      <c r="Y1001" s="222"/>
      <c r="Z1001" s="223"/>
      <c r="AA1001" s="222"/>
      <c r="AB1001" s="224"/>
      <c r="AC1001" s="225"/>
      <c r="AD1001" s="2">
        <f t="shared" si="379"/>
        <v>0</v>
      </c>
      <c r="AE1001" s="2">
        <f t="shared" si="380"/>
        <v>0</v>
      </c>
      <c r="AF1001" s="226"/>
      <c r="AG1001" s="219">
        <f t="shared" si="386"/>
        <v>0</v>
      </c>
      <c r="AH1001" s="234">
        <f t="shared" si="387"/>
        <v>0</v>
      </c>
      <c r="AI1001" s="214">
        <f t="shared" si="395"/>
        <v>0</v>
      </c>
      <c r="AK1001" s="229">
        <f t="shared" si="388"/>
        <v>0</v>
      </c>
      <c r="AL1001" s="226"/>
      <c r="AM1001" s="15"/>
      <c r="AN1001" s="232" t="e">
        <f t="shared" si="389"/>
        <v>#DIV/0!</v>
      </c>
      <c r="AO1001" s="214">
        <f t="shared" si="381"/>
        <v>0</v>
      </c>
      <c r="AQ1001" s="210"/>
      <c r="AR1001" s="231"/>
      <c r="AS1001" s="15"/>
      <c r="AT1001" s="232">
        <f t="shared" si="390"/>
        <v>0</v>
      </c>
      <c r="AU1001" s="235">
        <f t="shared" si="391"/>
        <v>0</v>
      </c>
      <c r="AY1001" s="210"/>
      <c r="AZ1001" s="231"/>
      <c r="BA1001" s="15"/>
      <c r="BB1001" s="232">
        <f t="shared" si="378"/>
        <v>0</v>
      </c>
      <c r="BC1001" s="235">
        <f t="shared" si="392"/>
        <v>0</v>
      </c>
      <c r="BG1001" s="210"/>
      <c r="BH1001" s="231"/>
      <c r="BI1001" s="15"/>
      <c r="BJ1001" s="232">
        <f t="shared" si="382"/>
        <v>0</v>
      </c>
      <c r="BK1001" s="235">
        <f t="shared" si="393"/>
        <v>0</v>
      </c>
      <c r="BM1001" s="109">
        <f t="shared" si="383"/>
        <v>-0.6130309614339926</v>
      </c>
      <c r="BN1001" s="213"/>
      <c r="BR1001" s="228"/>
      <c r="BS1001" s="311"/>
      <c r="BT1001" s="3"/>
      <c r="BU1001" s="213"/>
      <c r="BV1001" s="213"/>
      <c r="BW1001" s="291"/>
    </row>
    <row r="1002" spans="1:75" x14ac:dyDescent="0.2">
      <c r="A1002" s="210"/>
      <c r="B1002" s="211"/>
      <c r="C1002" s="848" t="str">
        <f ca="1">IF(ISERR(AVERAGE(INDIRECT("B"&amp;(ROW()-INT($B$1/2))):INDIRECT("B"&amp;(ROW()+INT($B$1/2))))),"",AVERAGE(INDIRECT("B"&amp;(ROW()-INT($B$1/2))):INDIRECT("B"&amp;(ROW()+INT($B$1/2)))))</f>
        <v/>
      </c>
      <c r="D1002" s="848">
        <f t="shared" si="377"/>
        <v>0</v>
      </c>
      <c r="E1002" s="275"/>
      <c r="F1002" s="15"/>
      <c r="G1002" s="3"/>
      <c r="H1002" s="3"/>
      <c r="I1002" s="3"/>
      <c r="J1002" s="3"/>
      <c r="K1002" s="3"/>
      <c r="L1002" s="554"/>
      <c r="M1002" s="545"/>
      <c r="N1002" s="546"/>
      <c r="O1002" s="5"/>
      <c r="P1002" s="216"/>
      <c r="Q1002" s="217"/>
      <c r="R1002" s="218"/>
      <c r="S1002" s="219">
        <f t="shared" si="384"/>
        <v>0</v>
      </c>
      <c r="T1002" s="220">
        <f t="shared" si="385"/>
        <v>0</v>
      </c>
      <c r="U1002" s="214">
        <f t="shared" si="394"/>
        <v>0</v>
      </c>
      <c r="W1002" s="221"/>
      <c r="X1002" s="222"/>
      <c r="Y1002" s="222"/>
      <c r="Z1002" s="223"/>
      <c r="AA1002" s="222"/>
      <c r="AB1002" s="224"/>
      <c r="AC1002" s="225"/>
      <c r="AD1002" s="2">
        <f t="shared" si="379"/>
        <v>0</v>
      </c>
      <c r="AE1002" s="2">
        <f t="shared" si="380"/>
        <v>0</v>
      </c>
      <c r="AF1002" s="226"/>
      <c r="AG1002" s="219">
        <f t="shared" si="386"/>
        <v>0</v>
      </c>
      <c r="AH1002" s="234">
        <f t="shared" si="387"/>
        <v>0</v>
      </c>
      <c r="AI1002" s="214">
        <f t="shared" si="395"/>
        <v>0</v>
      </c>
      <c r="AK1002" s="229">
        <f t="shared" si="388"/>
        <v>0</v>
      </c>
      <c r="AL1002" s="226"/>
      <c r="AM1002" s="15"/>
      <c r="AN1002" s="232" t="e">
        <f t="shared" si="389"/>
        <v>#DIV/0!</v>
      </c>
      <c r="AO1002" s="214">
        <f t="shared" si="381"/>
        <v>0</v>
      </c>
      <c r="AQ1002" s="210"/>
      <c r="AR1002" s="231"/>
      <c r="AS1002" s="15"/>
      <c r="AT1002" s="232">
        <f t="shared" si="390"/>
        <v>0</v>
      </c>
      <c r="AU1002" s="235">
        <f t="shared" si="391"/>
        <v>0</v>
      </c>
      <c r="AY1002" s="210"/>
      <c r="AZ1002" s="231"/>
      <c r="BA1002" s="15"/>
      <c r="BB1002" s="232">
        <f t="shared" si="378"/>
        <v>0</v>
      </c>
      <c r="BC1002" s="235">
        <f t="shared" si="392"/>
        <v>0</v>
      </c>
      <c r="BG1002" s="210"/>
      <c r="BH1002" s="231"/>
      <c r="BI1002" s="15"/>
      <c r="BJ1002" s="232">
        <f t="shared" si="382"/>
        <v>0</v>
      </c>
      <c r="BK1002" s="235">
        <f t="shared" si="393"/>
        <v>0</v>
      </c>
      <c r="BM1002" s="109">
        <f t="shared" si="383"/>
        <v>-0.61486329893172931</v>
      </c>
      <c r="BN1002" s="213"/>
      <c r="BR1002" s="228"/>
      <c r="BS1002" s="311"/>
      <c r="BT1002" s="3"/>
      <c r="BU1002" s="213"/>
      <c r="BV1002" s="213"/>
      <c r="BW1002" s="291"/>
    </row>
    <row r="1003" spans="1:75" x14ac:dyDescent="0.2">
      <c r="A1003" s="210"/>
      <c r="B1003" s="211"/>
      <c r="C1003" s="848" t="str">
        <f ca="1">IF(ISERR(AVERAGE(INDIRECT("B"&amp;(ROW()-INT($B$1/2))):INDIRECT("B"&amp;(ROW()+INT($B$1/2))))),"",AVERAGE(INDIRECT("B"&amp;(ROW()-INT($B$1/2))):INDIRECT("B"&amp;(ROW()+INT($B$1/2)))))</f>
        <v/>
      </c>
      <c r="D1003" s="848">
        <f t="shared" si="377"/>
        <v>0</v>
      </c>
      <c r="E1003" s="275"/>
      <c r="F1003" s="15"/>
      <c r="G1003" s="3"/>
      <c r="H1003" s="3"/>
      <c r="I1003" s="3"/>
      <c r="J1003" s="3"/>
      <c r="K1003" s="3"/>
      <c r="L1003" s="554"/>
      <c r="M1003" s="545"/>
      <c r="N1003" s="546"/>
      <c r="O1003" s="5"/>
      <c r="P1003" s="216"/>
      <c r="Q1003" s="217"/>
      <c r="R1003" s="218"/>
      <c r="S1003" s="219">
        <f t="shared" si="384"/>
        <v>0</v>
      </c>
      <c r="T1003" s="220">
        <f t="shared" si="385"/>
        <v>0</v>
      </c>
      <c r="U1003" s="214">
        <f t="shared" si="394"/>
        <v>0</v>
      </c>
      <c r="W1003" s="221"/>
      <c r="X1003" s="222"/>
      <c r="Y1003" s="222"/>
      <c r="Z1003" s="223"/>
      <c r="AA1003" s="222"/>
      <c r="AB1003" s="224"/>
      <c r="AC1003" s="225"/>
      <c r="AD1003" s="2">
        <f t="shared" si="379"/>
        <v>0</v>
      </c>
      <c r="AE1003" s="2">
        <f t="shared" si="380"/>
        <v>0</v>
      </c>
      <c r="AF1003" s="226"/>
      <c r="AG1003" s="219">
        <f t="shared" si="386"/>
        <v>0</v>
      </c>
      <c r="AH1003" s="234">
        <f t="shared" si="387"/>
        <v>0</v>
      </c>
      <c r="AI1003" s="214">
        <f t="shared" si="395"/>
        <v>0</v>
      </c>
      <c r="AK1003" s="229">
        <f t="shared" si="388"/>
        <v>0</v>
      </c>
      <c r="AL1003" s="226"/>
      <c r="AM1003" s="15"/>
      <c r="AN1003" s="232" t="e">
        <f t="shared" si="389"/>
        <v>#DIV/0!</v>
      </c>
      <c r="AO1003" s="214">
        <f t="shared" si="381"/>
        <v>0</v>
      </c>
      <c r="AQ1003" s="210"/>
      <c r="AR1003" s="231"/>
      <c r="AS1003" s="15"/>
      <c r="AT1003" s="232">
        <f t="shared" si="390"/>
        <v>0</v>
      </c>
      <c r="AU1003" s="235">
        <f t="shared" si="391"/>
        <v>0</v>
      </c>
      <c r="AY1003" s="210"/>
      <c r="AZ1003" s="231"/>
      <c r="BA1003" s="15"/>
      <c r="BB1003" s="232">
        <f t="shared" si="378"/>
        <v>0</v>
      </c>
      <c r="BC1003" s="235">
        <f t="shared" si="392"/>
        <v>0</v>
      </c>
      <c r="BG1003" s="210"/>
      <c r="BH1003" s="231"/>
      <c r="BI1003" s="15"/>
      <c r="BJ1003" s="232">
        <f t="shared" si="382"/>
        <v>0</v>
      </c>
      <c r="BK1003" s="235">
        <f t="shared" si="393"/>
        <v>0</v>
      </c>
      <c r="BM1003" s="109">
        <f t="shared" si="383"/>
        <v>-0.61669563642946601</v>
      </c>
      <c r="BN1003" s="213"/>
      <c r="BR1003" s="228"/>
      <c r="BS1003" s="311"/>
      <c r="BT1003" s="3"/>
      <c r="BU1003" s="213"/>
      <c r="BV1003" s="213"/>
      <c r="BW1003" s="291"/>
    </row>
    <row r="1004" spans="1:75" x14ac:dyDescent="0.2">
      <c r="A1004" s="210"/>
      <c r="B1004" s="211"/>
      <c r="C1004" s="848" t="str">
        <f ca="1">IF(ISERR(AVERAGE(INDIRECT("B"&amp;(ROW()-INT($B$1/2))):INDIRECT("B"&amp;(ROW()+INT($B$1/2))))),"",AVERAGE(INDIRECT("B"&amp;(ROW()-INT($B$1/2))):INDIRECT("B"&amp;(ROW()+INT($B$1/2)))))</f>
        <v/>
      </c>
      <c r="D1004" s="848">
        <f t="shared" si="377"/>
        <v>0</v>
      </c>
      <c r="E1004" s="275"/>
      <c r="F1004" s="15"/>
      <c r="G1004" s="3"/>
      <c r="H1004" s="3"/>
      <c r="I1004" s="3"/>
      <c r="J1004" s="3"/>
      <c r="K1004" s="3"/>
      <c r="L1004" s="554"/>
      <c r="M1004" s="545"/>
      <c r="N1004" s="546"/>
      <c r="O1004" s="5"/>
      <c r="P1004" s="216"/>
      <c r="Q1004" s="217"/>
      <c r="R1004" s="218"/>
      <c r="S1004" s="219">
        <f t="shared" si="384"/>
        <v>0</v>
      </c>
      <c r="T1004" s="220">
        <f t="shared" si="385"/>
        <v>0</v>
      </c>
      <c r="U1004" s="214">
        <f t="shared" si="394"/>
        <v>0</v>
      </c>
      <c r="W1004" s="221"/>
      <c r="X1004" s="222"/>
      <c r="Y1004" s="222"/>
      <c r="Z1004" s="223"/>
      <c r="AA1004" s="222"/>
      <c r="AB1004" s="224"/>
      <c r="AC1004" s="225"/>
      <c r="AD1004" s="2">
        <f t="shared" si="379"/>
        <v>0</v>
      </c>
      <c r="AE1004" s="2">
        <f t="shared" si="380"/>
        <v>0</v>
      </c>
      <c r="AF1004" s="226"/>
      <c r="AG1004" s="219">
        <f t="shared" si="386"/>
        <v>0</v>
      </c>
      <c r="AH1004" s="234">
        <f t="shared" si="387"/>
        <v>0</v>
      </c>
      <c r="AI1004" s="214">
        <f t="shared" si="395"/>
        <v>0</v>
      </c>
      <c r="AK1004" s="229">
        <f t="shared" si="388"/>
        <v>0</v>
      </c>
      <c r="AL1004" s="226"/>
      <c r="AM1004" s="15"/>
      <c r="AN1004" s="232" t="e">
        <f t="shared" si="389"/>
        <v>#DIV/0!</v>
      </c>
      <c r="AO1004" s="214">
        <f t="shared" si="381"/>
        <v>0</v>
      </c>
      <c r="AQ1004" s="210"/>
      <c r="AR1004" s="231"/>
      <c r="AS1004" s="15"/>
      <c r="AT1004" s="232">
        <f t="shared" si="390"/>
        <v>0</v>
      </c>
      <c r="AU1004" s="235">
        <f t="shared" si="391"/>
        <v>0</v>
      </c>
      <c r="AY1004" s="210"/>
      <c r="AZ1004" s="231"/>
      <c r="BA1004" s="15"/>
      <c r="BB1004" s="232">
        <f t="shared" si="378"/>
        <v>0</v>
      </c>
      <c r="BC1004" s="235">
        <f t="shared" si="392"/>
        <v>0</v>
      </c>
      <c r="BG1004" s="210"/>
      <c r="BH1004" s="231"/>
      <c r="BI1004" s="15"/>
      <c r="BJ1004" s="232">
        <f t="shared" si="382"/>
        <v>0</v>
      </c>
      <c r="BK1004" s="235">
        <f t="shared" si="393"/>
        <v>0</v>
      </c>
      <c r="BM1004" s="109">
        <f t="shared" si="383"/>
        <v>-0.61852797392720271</v>
      </c>
      <c r="BN1004" s="213"/>
      <c r="BR1004" s="228"/>
      <c r="BS1004" s="311"/>
      <c r="BT1004" s="3"/>
      <c r="BU1004" s="213"/>
      <c r="BV1004" s="213"/>
      <c r="BW1004" s="291"/>
    </row>
    <row r="1005" spans="1:75" x14ac:dyDescent="0.2">
      <c r="A1005" s="210"/>
      <c r="B1005" s="211"/>
      <c r="C1005" s="848" t="str">
        <f ca="1">IF(ISERR(AVERAGE(INDIRECT("B"&amp;(ROW()-INT($B$1/2))):INDIRECT("B"&amp;(ROW()+INT($B$1/2))))),"",AVERAGE(INDIRECT("B"&amp;(ROW()-INT($B$1/2))):INDIRECT("B"&amp;(ROW()+INT($B$1/2)))))</f>
        <v/>
      </c>
      <c r="D1005" s="848">
        <f t="shared" si="377"/>
        <v>0</v>
      </c>
      <c r="E1005" s="275"/>
      <c r="F1005" s="15"/>
      <c r="G1005" s="3"/>
      <c r="H1005" s="3"/>
      <c r="I1005" s="3"/>
      <c r="J1005" s="3"/>
      <c r="K1005" s="3"/>
      <c r="L1005" s="554"/>
      <c r="M1005" s="545"/>
      <c r="N1005" s="546"/>
      <c r="O1005" s="5"/>
      <c r="P1005" s="216"/>
      <c r="Q1005" s="217"/>
      <c r="R1005" s="218"/>
      <c r="S1005" s="219">
        <f t="shared" si="384"/>
        <v>0</v>
      </c>
      <c r="T1005" s="220">
        <f t="shared" si="385"/>
        <v>0</v>
      </c>
      <c r="U1005" s="214">
        <f t="shared" si="394"/>
        <v>0</v>
      </c>
      <c r="W1005" s="221"/>
      <c r="X1005" s="222"/>
      <c r="Y1005" s="222"/>
      <c r="Z1005" s="223"/>
      <c r="AA1005" s="222"/>
      <c r="AB1005" s="224"/>
      <c r="AC1005" s="225"/>
      <c r="AD1005" s="2">
        <f t="shared" si="379"/>
        <v>0</v>
      </c>
      <c r="AE1005" s="2">
        <f t="shared" si="380"/>
        <v>0</v>
      </c>
      <c r="AF1005" s="226"/>
      <c r="AG1005" s="219">
        <f t="shared" si="386"/>
        <v>0</v>
      </c>
      <c r="AH1005" s="234">
        <f t="shared" si="387"/>
        <v>0</v>
      </c>
      <c r="AI1005" s="214">
        <f t="shared" si="395"/>
        <v>0</v>
      </c>
      <c r="AK1005" s="229">
        <f t="shared" si="388"/>
        <v>0</v>
      </c>
      <c r="AL1005" s="226"/>
      <c r="AM1005" s="15"/>
      <c r="AN1005" s="232" t="e">
        <f t="shared" si="389"/>
        <v>#DIV/0!</v>
      </c>
      <c r="AO1005" s="214">
        <f t="shared" si="381"/>
        <v>0</v>
      </c>
      <c r="AQ1005" s="210"/>
      <c r="AR1005" s="231"/>
      <c r="AS1005" s="15"/>
      <c r="AT1005" s="232">
        <f t="shared" si="390"/>
        <v>0</v>
      </c>
      <c r="AU1005" s="235">
        <f t="shared" si="391"/>
        <v>0</v>
      </c>
      <c r="AY1005" s="210"/>
      <c r="AZ1005" s="231"/>
      <c r="BA1005" s="15"/>
      <c r="BB1005" s="232">
        <f t="shared" si="378"/>
        <v>0</v>
      </c>
      <c r="BC1005" s="235">
        <f t="shared" si="392"/>
        <v>0</v>
      </c>
      <c r="BG1005" s="210"/>
      <c r="BH1005" s="231"/>
      <c r="BI1005" s="15"/>
      <c r="BJ1005" s="232">
        <f t="shared" si="382"/>
        <v>0</v>
      </c>
      <c r="BK1005" s="235">
        <f t="shared" si="393"/>
        <v>0</v>
      </c>
      <c r="BM1005" s="109">
        <f t="shared" si="383"/>
        <v>-0.62036031142493941</v>
      </c>
      <c r="BN1005" s="213"/>
      <c r="BR1005" s="228"/>
      <c r="BS1005" s="311"/>
      <c r="BT1005" s="3"/>
      <c r="BU1005" s="213"/>
      <c r="BV1005" s="213"/>
      <c r="BW1005" s="291"/>
    </row>
    <row r="1006" spans="1:75" x14ac:dyDescent="0.2">
      <c r="A1006" s="210"/>
      <c r="B1006" s="211"/>
      <c r="C1006" s="848" t="str">
        <f ca="1">IF(ISERR(AVERAGE(INDIRECT("B"&amp;(ROW()-INT($B$1/2))):INDIRECT("B"&amp;(ROW()+INT($B$1/2))))),"",AVERAGE(INDIRECT("B"&amp;(ROW()-INT($B$1/2))):INDIRECT("B"&amp;(ROW()+INT($B$1/2)))))</f>
        <v/>
      </c>
      <c r="D1006" s="848">
        <f t="shared" si="377"/>
        <v>0</v>
      </c>
      <c r="E1006" s="275"/>
      <c r="F1006" s="15"/>
      <c r="G1006" s="3"/>
      <c r="H1006" s="3"/>
      <c r="I1006" s="3"/>
      <c r="J1006" s="3"/>
      <c r="K1006" s="3"/>
      <c r="L1006" s="554"/>
      <c r="M1006" s="545"/>
      <c r="N1006" s="546"/>
      <c r="O1006" s="5"/>
      <c r="P1006" s="216"/>
      <c r="Q1006" s="217"/>
      <c r="R1006" s="218"/>
      <c r="S1006" s="219">
        <f t="shared" si="384"/>
        <v>0</v>
      </c>
      <c r="T1006" s="220">
        <f t="shared" si="385"/>
        <v>0</v>
      </c>
      <c r="U1006" s="214">
        <f t="shared" si="394"/>
        <v>0</v>
      </c>
      <c r="W1006" s="221"/>
      <c r="X1006" s="222"/>
      <c r="Y1006" s="222"/>
      <c r="Z1006" s="223"/>
      <c r="AA1006" s="222"/>
      <c r="AB1006" s="224"/>
      <c r="AC1006" s="225"/>
      <c r="AD1006" s="2">
        <f t="shared" si="379"/>
        <v>0</v>
      </c>
      <c r="AE1006" s="2">
        <f t="shared" si="380"/>
        <v>0</v>
      </c>
      <c r="AF1006" s="226"/>
      <c r="AG1006" s="219">
        <f t="shared" si="386"/>
        <v>0</v>
      </c>
      <c r="AH1006" s="234">
        <f t="shared" si="387"/>
        <v>0</v>
      </c>
      <c r="AI1006" s="214">
        <f t="shared" si="395"/>
        <v>0</v>
      </c>
      <c r="AK1006" s="229">
        <f t="shared" si="388"/>
        <v>0</v>
      </c>
      <c r="AL1006" s="226"/>
      <c r="AM1006" s="15"/>
      <c r="AN1006" s="232" t="e">
        <f t="shared" si="389"/>
        <v>#DIV/0!</v>
      </c>
      <c r="AO1006" s="214">
        <f t="shared" si="381"/>
        <v>0</v>
      </c>
      <c r="AQ1006" s="210"/>
      <c r="AR1006" s="231"/>
      <c r="AS1006" s="15"/>
      <c r="AT1006" s="232">
        <f t="shared" si="390"/>
        <v>0</v>
      </c>
      <c r="AU1006" s="235">
        <f t="shared" si="391"/>
        <v>0</v>
      </c>
      <c r="AY1006" s="210"/>
      <c r="AZ1006" s="231"/>
      <c r="BA1006" s="15"/>
      <c r="BB1006" s="232">
        <f t="shared" si="378"/>
        <v>0</v>
      </c>
      <c r="BC1006" s="235">
        <f t="shared" si="392"/>
        <v>0</v>
      </c>
      <c r="BG1006" s="210"/>
      <c r="BH1006" s="231"/>
      <c r="BI1006" s="15"/>
      <c r="BJ1006" s="232">
        <f t="shared" si="382"/>
        <v>0</v>
      </c>
      <c r="BK1006" s="235">
        <f t="shared" si="393"/>
        <v>0</v>
      </c>
      <c r="BM1006" s="109">
        <f t="shared" si="383"/>
        <v>-0.62219264892267612</v>
      </c>
      <c r="BN1006" s="213"/>
      <c r="BR1006" s="228"/>
      <c r="BS1006" s="311"/>
      <c r="BT1006" s="3"/>
      <c r="BU1006" s="213"/>
      <c r="BV1006" s="213"/>
      <c r="BW1006" s="291"/>
    </row>
    <row r="1007" spans="1:75" x14ac:dyDescent="0.2">
      <c r="A1007" s="210"/>
      <c r="B1007" s="211"/>
      <c r="C1007" s="848" t="str">
        <f ca="1">IF(ISERR(AVERAGE(INDIRECT("B"&amp;(ROW()-INT($B$1/2))):INDIRECT("B"&amp;(ROW()+INT($B$1/2))))),"",AVERAGE(INDIRECT("B"&amp;(ROW()-INT($B$1/2))):INDIRECT("B"&amp;(ROW()+INT($B$1/2)))))</f>
        <v/>
      </c>
      <c r="D1007" s="848">
        <f t="shared" si="377"/>
        <v>0</v>
      </c>
      <c r="E1007" s="275"/>
      <c r="F1007" s="15"/>
      <c r="G1007" s="3"/>
      <c r="H1007" s="3"/>
      <c r="I1007" s="3"/>
      <c r="J1007" s="3"/>
      <c r="K1007" s="3"/>
      <c r="L1007" s="554"/>
      <c r="M1007" s="545"/>
      <c r="N1007" s="546"/>
      <c r="O1007" s="5"/>
      <c r="P1007" s="216"/>
      <c r="Q1007" s="217"/>
      <c r="R1007" s="218"/>
      <c r="S1007" s="219">
        <f t="shared" si="384"/>
        <v>0</v>
      </c>
      <c r="T1007" s="220">
        <f t="shared" si="385"/>
        <v>0</v>
      </c>
      <c r="U1007" s="214">
        <f t="shared" si="394"/>
        <v>0</v>
      </c>
      <c r="W1007" s="221"/>
      <c r="X1007" s="222"/>
      <c r="Y1007" s="222"/>
      <c r="Z1007" s="223"/>
      <c r="AA1007" s="222"/>
      <c r="AB1007" s="224"/>
      <c r="AC1007" s="225"/>
      <c r="AD1007" s="2">
        <f t="shared" si="379"/>
        <v>0</v>
      </c>
      <c r="AE1007" s="2">
        <f t="shared" si="380"/>
        <v>0</v>
      </c>
      <c r="AF1007" s="226"/>
      <c r="AG1007" s="219">
        <f t="shared" si="386"/>
        <v>0</v>
      </c>
      <c r="AH1007" s="234">
        <f t="shared" si="387"/>
        <v>0</v>
      </c>
      <c r="AI1007" s="214">
        <f t="shared" si="395"/>
        <v>0</v>
      </c>
      <c r="AK1007" s="229">
        <f t="shared" si="388"/>
        <v>0</v>
      </c>
      <c r="AL1007" s="226"/>
      <c r="AM1007" s="15"/>
      <c r="AN1007" s="232" t="e">
        <f t="shared" si="389"/>
        <v>#DIV/0!</v>
      </c>
      <c r="AO1007" s="214">
        <f t="shared" si="381"/>
        <v>0</v>
      </c>
      <c r="AQ1007" s="210"/>
      <c r="AR1007" s="231"/>
      <c r="AS1007" s="15"/>
      <c r="AT1007" s="232">
        <f t="shared" si="390"/>
        <v>0</v>
      </c>
      <c r="AU1007" s="235">
        <f t="shared" si="391"/>
        <v>0</v>
      </c>
      <c r="AY1007" s="210"/>
      <c r="AZ1007" s="231"/>
      <c r="BA1007" s="15"/>
      <c r="BB1007" s="232">
        <f t="shared" si="378"/>
        <v>0</v>
      </c>
      <c r="BC1007" s="235">
        <f t="shared" si="392"/>
        <v>0</v>
      </c>
      <c r="BG1007" s="210"/>
      <c r="BH1007" s="231"/>
      <c r="BI1007" s="15"/>
      <c r="BJ1007" s="232">
        <f t="shared" si="382"/>
        <v>0</v>
      </c>
      <c r="BK1007" s="235">
        <f t="shared" si="393"/>
        <v>0</v>
      </c>
      <c r="BM1007" s="109">
        <f t="shared" si="383"/>
        <v>-0.62402498642041282</v>
      </c>
      <c r="BN1007" s="213"/>
      <c r="BR1007" s="228"/>
      <c r="BS1007" s="311"/>
      <c r="BT1007" s="3"/>
      <c r="BU1007" s="213"/>
      <c r="BV1007" s="213"/>
      <c r="BW1007" s="291"/>
    </row>
    <row r="1008" spans="1:75" x14ac:dyDescent="0.2">
      <c r="A1008" s="210"/>
      <c r="B1008" s="211"/>
      <c r="C1008" s="848" t="str">
        <f ca="1">IF(ISERR(AVERAGE(INDIRECT("B"&amp;(ROW()-INT($B$1/2))):INDIRECT("B"&amp;(ROW()+INT($B$1/2))))),"",AVERAGE(INDIRECT("B"&amp;(ROW()-INT($B$1/2))):INDIRECT("B"&amp;(ROW()+INT($B$1/2)))))</f>
        <v/>
      </c>
      <c r="D1008" s="848">
        <f t="shared" si="377"/>
        <v>0</v>
      </c>
      <c r="E1008" s="275"/>
      <c r="F1008" s="15"/>
      <c r="G1008" s="3"/>
      <c r="H1008" s="3"/>
      <c r="I1008" s="3"/>
      <c r="J1008" s="3"/>
      <c r="K1008" s="3"/>
      <c r="L1008" s="554"/>
      <c r="M1008" s="545"/>
      <c r="N1008" s="546"/>
      <c r="O1008" s="5"/>
      <c r="P1008" s="216"/>
      <c r="Q1008" s="217"/>
      <c r="R1008" s="218"/>
      <c r="S1008" s="219">
        <f t="shared" si="384"/>
        <v>0</v>
      </c>
      <c r="T1008" s="220">
        <f t="shared" si="385"/>
        <v>0</v>
      </c>
      <c r="U1008" s="214">
        <f t="shared" si="394"/>
        <v>0</v>
      </c>
      <c r="W1008" s="221"/>
      <c r="X1008" s="222"/>
      <c r="Y1008" s="222"/>
      <c r="Z1008" s="223"/>
      <c r="AA1008" s="222"/>
      <c r="AB1008" s="224"/>
      <c r="AC1008" s="225"/>
      <c r="AD1008" s="2">
        <f t="shared" si="379"/>
        <v>0</v>
      </c>
      <c r="AE1008" s="2">
        <f t="shared" si="380"/>
        <v>0</v>
      </c>
      <c r="AF1008" s="226"/>
      <c r="AG1008" s="219">
        <f t="shared" si="386"/>
        <v>0</v>
      </c>
      <c r="AH1008" s="234">
        <f t="shared" si="387"/>
        <v>0</v>
      </c>
      <c r="AI1008" s="214">
        <f t="shared" si="395"/>
        <v>0</v>
      </c>
      <c r="AK1008" s="229">
        <f t="shared" si="388"/>
        <v>0</v>
      </c>
      <c r="AL1008" s="226"/>
      <c r="AM1008" s="15"/>
      <c r="AN1008" s="232" t="e">
        <f t="shared" si="389"/>
        <v>#DIV/0!</v>
      </c>
      <c r="AO1008" s="214">
        <f t="shared" si="381"/>
        <v>0</v>
      </c>
      <c r="AQ1008" s="210"/>
      <c r="AR1008" s="231"/>
      <c r="AS1008" s="15"/>
      <c r="AT1008" s="232">
        <f t="shared" si="390"/>
        <v>0</v>
      </c>
      <c r="AU1008" s="235">
        <f t="shared" si="391"/>
        <v>0</v>
      </c>
      <c r="AY1008" s="210"/>
      <c r="AZ1008" s="231"/>
      <c r="BA1008" s="15"/>
      <c r="BB1008" s="232">
        <f t="shared" si="378"/>
        <v>0</v>
      </c>
      <c r="BC1008" s="235">
        <f t="shared" si="392"/>
        <v>0</v>
      </c>
      <c r="BG1008" s="210"/>
      <c r="BH1008" s="231"/>
      <c r="BI1008" s="15"/>
      <c r="BJ1008" s="232">
        <f t="shared" si="382"/>
        <v>0</v>
      </c>
      <c r="BK1008" s="235">
        <f t="shared" si="393"/>
        <v>0</v>
      </c>
      <c r="BM1008" s="109">
        <f t="shared" si="383"/>
        <v>-0.62585732391814952</v>
      </c>
      <c r="BN1008" s="213"/>
      <c r="BR1008" s="228"/>
      <c r="BS1008" s="311"/>
      <c r="BT1008" s="3"/>
      <c r="BU1008" s="213"/>
      <c r="BV1008" s="213"/>
      <c r="BW1008" s="291"/>
    </row>
    <row r="1009" spans="1:75" x14ac:dyDescent="0.2">
      <c r="A1009" s="210"/>
      <c r="B1009" s="211"/>
      <c r="C1009" s="848" t="str">
        <f ca="1">IF(ISERR(AVERAGE(INDIRECT("B"&amp;(ROW()-INT($B$1/2))):INDIRECT("B"&amp;(ROW()+INT($B$1/2))))),"",AVERAGE(INDIRECT("B"&amp;(ROW()-INT($B$1/2))):INDIRECT("B"&amp;(ROW()+INT($B$1/2)))))</f>
        <v/>
      </c>
      <c r="D1009" s="848">
        <f t="shared" si="377"/>
        <v>0</v>
      </c>
      <c r="E1009" s="275"/>
      <c r="F1009" s="15"/>
      <c r="G1009" s="3"/>
      <c r="H1009" s="3"/>
      <c r="I1009" s="3"/>
      <c r="J1009" s="3"/>
      <c r="K1009" s="3"/>
      <c r="L1009" s="554"/>
      <c r="M1009" s="545"/>
      <c r="N1009" s="546"/>
      <c r="O1009" s="5"/>
      <c r="P1009" s="216"/>
      <c r="Q1009" s="217"/>
      <c r="R1009" s="218"/>
      <c r="S1009" s="219">
        <f t="shared" si="384"/>
        <v>0</v>
      </c>
      <c r="T1009" s="220">
        <f t="shared" si="385"/>
        <v>0</v>
      </c>
      <c r="U1009" s="214">
        <f t="shared" si="394"/>
        <v>0</v>
      </c>
      <c r="W1009" s="221"/>
      <c r="X1009" s="222"/>
      <c r="Y1009" s="222"/>
      <c r="Z1009" s="223"/>
      <c r="AA1009" s="222"/>
      <c r="AB1009" s="224"/>
      <c r="AC1009" s="225"/>
      <c r="AD1009" s="2">
        <f t="shared" si="379"/>
        <v>0</v>
      </c>
      <c r="AE1009" s="2">
        <f t="shared" si="380"/>
        <v>0</v>
      </c>
      <c r="AF1009" s="226"/>
      <c r="AG1009" s="219">
        <f t="shared" si="386"/>
        <v>0</v>
      </c>
      <c r="AH1009" s="234">
        <f t="shared" si="387"/>
        <v>0</v>
      </c>
      <c r="AI1009" s="214">
        <f t="shared" si="395"/>
        <v>0</v>
      </c>
      <c r="AK1009" s="229">
        <f t="shared" si="388"/>
        <v>0</v>
      </c>
      <c r="AL1009" s="226"/>
      <c r="AM1009" s="15"/>
      <c r="AN1009" s="232" t="e">
        <f t="shared" si="389"/>
        <v>#DIV/0!</v>
      </c>
      <c r="AO1009" s="214">
        <f t="shared" si="381"/>
        <v>0</v>
      </c>
      <c r="AQ1009" s="210"/>
      <c r="AR1009" s="231"/>
      <c r="AS1009" s="15"/>
      <c r="AT1009" s="232">
        <f t="shared" si="390"/>
        <v>0</v>
      </c>
      <c r="AU1009" s="235">
        <f t="shared" si="391"/>
        <v>0</v>
      </c>
      <c r="AY1009" s="210"/>
      <c r="AZ1009" s="231"/>
      <c r="BA1009" s="15"/>
      <c r="BB1009" s="232">
        <f t="shared" si="378"/>
        <v>0</v>
      </c>
      <c r="BC1009" s="235">
        <f t="shared" si="392"/>
        <v>0</v>
      </c>
      <c r="BG1009" s="210"/>
      <c r="BH1009" s="231"/>
      <c r="BI1009" s="15"/>
      <c r="BJ1009" s="232">
        <f t="shared" si="382"/>
        <v>0</v>
      </c>
      <c r="BK1009" s="235">
        <f t="shared" si="393"/>
        <v>0</v>
      </c>
      <c r="BM1009" s="109">
        <f t="shared" si="383"/>
        <v>-0.62768966141588622</v>
      </c>
      <c r="BN1009" s="213"/>
      <c r="BR1009" s="228"/>
      <c r="BS1009" s="311"/>
      <c r="BT1009" s="3"/>
      <c r="BU1009" s="213"/>
      <c r="BV1009" s="213"/>
      <c r="BW1009" s="291"/>
    </row>
    <row r="1010" spans="1:75" x14ac:dyDescent="0.2">
      <c r="A1010" s="210"/>
      <c r="B1010" s="211"/>
      <c r="C1010" s="848" t="str">
        <f ca="1">IF(ISERR(AVERAGE(INDIRECT("B"&amp;(ROW()-INT($B$1/2))):INDIRECT("B"&amp;(ROW()+INT($B$1/2))))),"",AVERAGE(INDIRECT("B"&amp;(ROW()-INT($B$1/2))):INDIRECT("B"&amp;(ROW()+INT($B$1/2)))))</f>
        <v/>
      </c>
      <c r="D1010" s="848">
        <f t="shared" si="377"/>
        <v>0</v>
      </c>
      <c r="E1010" s="275"/>
      <c r="F1010" s="15"/>
      <c r="G1010" s="3"/>
      <c r="H1010" s="3"/>
      <c r="I1010" s="3"/>
      <c r="J1010" s="3"/>
      <c r="K1010" s="3"/>
      <c r="L1010" s="554"/>
      <c r="M1010" s="545"/>
      <c r="N1010" s="546"/>
      <c r="O1010" s="5"/>
      <c r="P1010" s="216"/>
      <c r="Q1010" s="217"/>
      <c r="R1010" s="218"/>
      <c r="S1010" s="219">
        <f t="shared" si="384"/>
        <v>0</v>
      </c>
      <c r="T1010" s="220">
        <f t="shared" si="385"/>
        <v>0</v>
      </c>
      <c r="U1010" s="214">
        <f t="shared" si="394"/>
        <v>0</v>
      </c>
      <c r="W1010" s="221"/>
      <c r="X1010" s="222"/>
      <c r="Y1010" s="222"/>
      <c r="Z1010" s="223"/>
      <c r="AA1010" s="222"/>
      <c r="AB1010" s="224"/>
      <c r="AC1010" s="225"/>
      <c r="AD1010" s="2">
        <f t="shared" si="379"/>
        <v>0</v>
      </c>
      <c r="AE1010" s="2">
        <f t="shared" si="380"/>
        <v>0</v>
      </c>
      <c r="AF1010" s="226"/>
      <c r="AG1010" s="219">
        <f t="shared" si="386"/>
        <v>0</v>
      </c>
      <c r="AH1010" s="234">
        <f t="shared" si="387"/>
        <v>0</v>
      </c>
      <c r="AI1010" s="214">
        <f t="shared" si="395"/>
        <v>0</v>
      </c>
      <c r="AK1010" s="229">
        <f t="shared" si="388"/>
        <v>0</v>
      </c>
      <c r="AL1010" s="226"/>
      <c r="AM1010" s="15"/>
      <c r="AN1010" s="232" t="e">
        <f t="shared" si="389"/>
        <v>#DIV/0!</v>
      </c>
      <c r="AO1010" s="214">
        <f t="shared" si="381"/>
        <v>0</v>
      </c>
      <c r="AQ1010" s="210"/>
      <c r="AR1010" s="231"/>
      <c r="AS1010" s="15"/>
      <c r="AT1010" s="232">
        <f t="shared" si="390"/>
        <v>0</v>
      </c>
      <c r="AU1010" s="235">
        <f t="shared" si="391"/>
        <v>0</v>
      </c>
      <c r="AY1010" s="210"/>
      <c r="AZ1010" s="231"/>
      <c r="BA1010" s="15"/>
      <c r="BB1010" s="232">
        <f t="shared" si="378"/>
        <v>0</v>
      </c>
      <c r="BC1010" s="235">
        <f t="shared" si="392"/>
        <v>0</v>
      </c>
      <c r="BG1010" s="210"/>
      <c r="BH1010" s="231"/>
      <c r="BI1010" s="15"/>
      <c r="BJ1010" s="232">
        <f t="shared" si="382"/>
        <v>0</v>
      </c>
      <c r="BK1010" s="235">
        <f t="shared" si="393"/>
        <v>0</v>
      </c>
      <c r="BM1010" s="109">
        <f t="shared" si="383"/>
        <v>-0.62952199891362293</v>
      </c>
      <c r="BN1010" s="213"/>
      <c r="BR1010" s="228"/>
      <c r="BS1010" s="311"/>
      <c r="BT1010" s="3"/>
      <c r="BU1010" s="213"/>
      <c r="BV1010" s="213"/>
      <c r="BW1010" s="291"/>
    </row>
    <row r="1011" spans="1:75" x14ac:dyDescent="0.2">
      <c r="A1011" s="210"/>
      <c r="B1011" s="211"/>
      <c r="C1011" s="848" t="str">
        <f ca="1">IF(ISERR(AVERAGE(INDIRECT("B"&amp;(ROW()-INT($B$1/2))):INDIRECT("B"&amp;(ROW()+INT($B$1/2))))),"",AVERAGE(INDIRECT("B"&amp;(ROW()-INT($B$1/2))):INDIRECT("B"&amp;(ROW()+INT($B$1/2)))))</f>
        <v/>
      </c>
      <c r="D1011" s="848">
        <f t="shared" si="377"/>
        <v>0</v>
      </c>
      <c r="E1011" s="275"/>
      <c r="F1011" s="15"/>
      <c r="G1011" s="3"/>
      <c r="H1011" s="3"/>
      <c r="I1011" s="3"/>
      <c r="J1011" s="3"/>
      <c r="K1011" s="3"/>
      <c r="L1011" s="554"/>
      <c r="M1011" s="545"/>
      <c r="N1011" s="546"/>
      <c r="O1011" s="5"/>
      <c r="P1011" s="216"/>
      <c r="Q1011" s="217"/>
      <c r="R1011" s="218"/>
      <c r="S1011" s="219">
        <f t="shared" si="384"/>
        <v>0</v>
      </c>
      <c r="T1011" s="220">
        <f t="shared" si="385"/>
        <v>0</v>
      </c>
      <c r="U1011" s="214">
        <f t="shared" si="394"/>
        <v>0</v>
      </c>
      <c r="W1011" s="221"/>
      <c r="X1011" s="222"/>
      <c r="Y1011" s="222"/>
      <c r="Z1011" s="223"/>
      <c r="AA1011" s="222"/>
      <c r="AB1011" s="224"/>
      <c r="AC1011" s="225"/>
      <c r="AD1011" s="2">
        <f t="shared" si="379"/>
        <v>0</v>
      </c>
      <c r="AE1011" s="2">
        <f t="shared" si="380"/>
        <v>0</v>
      </c>
      <c r="AF1011" s="226"/>
      <c r="AG1011" s="219">
        <f t="shared" si="386"/>
        <v>0</v>
      </c>
      <c r="AH1011" s="234">
        <f t="shared" si="387"/>
        <v>0</v>
      </c>
      <c r="AI1011" s="214">
        <f t="shared" si="395"/>
        <v>0</v>
      </c>
      <c r="AK1011" s="229">
        <f t="shared" si="388"/>
        <v>0</v>
      </c>
      <c r="AL1011" s="226"/>
      <c r="AM1011" s="15"/>
      <c r="AN1011" s="232" t="e">
        <f t="shared" si="389"/>
        <v>#DIV/0!</v>
      </c>
      <c r="AO1011" s="214">
        <f t="shared" si="381"/>
        <v>0</v>
      </c>
      <c r="AQ1011" s="210"/>
      <c r="AR1011" s="231"/>
      <c r="AS1011" s="15"/>
      <c r="AT1011" s="232">
        <f t="shared" si="390"/>
        <v>0</v>
      </c>
      <c r="AU1011" s="235">
        <f t="shared" si="391"/>
        <v>0</v>
      </c>
      <c r="AY1011" s="210"/>
      <c r="AZ1011" s="231"/>
      <c r="BA1011" s="15"/>
      <c r="BB1011" s="232">
        <f t="shared" si="378"/>
        <v>0</v>
      </c>
      <c r="BC1011" s="235">
        <f t="shared" si="392"/>
        <v>0</v>
      </c>
      <c r="BG1011" s="210"/>
      <c r="BH1011" s="231"/>
      <c r="BI1011" s="15"/>
      <c r="BJ1011" s="232">
        <f t="shared" si="382"/>
        <v>0</v>
      </c>
      <c r="BK1011" s="235">
        <f t="shared" si="393"/>
        <v>0</v>
      </c>
      <c r="BM1011" s="109">
        <f t="shared" si="383"/>
        <v>-0.63135433641135963</v>
      </c>
      <c r="BN1011" s="213"/>
      <c r="BR1011" s="228"/>
      <c r="BS1011" s="311"/>
      <c r="BT1011" s="3"/>
      <c r="BU1011" s="213"/>
      <c r="BV1011" s="213"/>
      <c r="BW1011" s="291"/>
    </row>
    <row r="1012" spans="1:75" x14ac:dyDescent="0.2">
      <c r="A1012" s="210"/>
      <c r="B1012" s="211"/>
      <c r="C1012" s="848" t="str">
        <f ca="1">IF(ISERR(AVERAGE(INDIRECT("B"&amp;(ROW()-INT($B$1/2))):INDIRECT("B"&amp;(ROW()+INT($B$1/2))))),"",AVERAGE(INDIRECT("B"&amp;(ROW()-INT($B$1/2))):INDIRECT("B"&amp;(ROW()+INT($B$1/2)))))</f>
        <v/>
      </c>
      <c r="D1012" s="848">
        <f t="shared" si="377"/>
        <v>0</v>
      </c>
      <c r="E1012" s="275"/>
      <c r="F1012" s="15"/>
      <c r="G1012" s="3"/>
      <c r="H1012" s="3"/>
      <c r="I1012" s="3"/>
      <c r="J1012" s="3"/>
      <c r="K1012" s="3"/>
      <c r="L1012" s="554"/>
      <c r="M1012" s="545"/>
      <c r="N1012" s="546"/>
      <c r="O1012" s="5"/>
      <c r="P1012" s="216"/>
      <c r="Q1012" s="217"/>
      <c r="R1012" s="218"/>
      <c r="S1012" s="219">
        <f t="shared" si="384"/>
        <v>0</v>
      </c>
      <c r="T1012" s="220">
        <f t="shared" si="385"/>
        <v>0</v>
      </c>
      <c r="U1012" s="214">
        <f t="shared" si="394"/>
        <v>0</v>
      </c>
      <c r="W1012" s="221"/>
      <c r="X1012" s="222"/>
      <c r="Y1012" s="222"/>
      <c r="Z1012" s="223"/>
      <c r="AA1012" s="222"/>
      <c r="AB1012" s="224"/>
      <c r="AC1012" s="225"/>
      <c r="AD1012" s="2">
        <f t="shared" si="379"/>
        <v>0</v>
      </c>
      <c r="AE1012" s="2">
        <f t="shared" si="380"/>
        <v>0</v>
      </c>
      <c r="AF1012" s="226"/>
      <c r="AG1012" s="219">
        <f t="shared" si="386"/>
        <v>0</v>
      </c>
      <c r="AH1012" s="234">
        <f t="shared" si="387"/>
        <v>0</v>
      </c>
      <c r="AI1012" s="214">
        <f t="shared" si="395"/>
        <v>0</v>
      </c>
      <c r="AK1012" s="229">
        <f t="shared" si="388"/>
        <v>0</v>
      </c>
      <c r="AL1012" s="226"/>
      <c r="AM1012" s="15"/>
      <c r="AN1012" s="232" t="e">
        <f t="shared" si="389"/>
        <v>#DIV/0!</v>
      </c>
      <c r="AO1012" s="214">
        <f t="shared" si="381"/>
        <v>0</v>
      </c>
      <c r="AQ1012" s="210"/>
      <c r="AR1012" s="231"/>
      <c r="AS1012" s="15"/>
      <c r="AT1012" s="232">
        <f t="shared" si="390"/>
        <v>0</v>
      </c>
      <c r="AU1012" s="235">
        <f t="shared" si="391"/>
        <v>0</v>
      </c>
      <c r="AY1012" s="210"/>
      <c r="AZ1012" s="231"/>
      <c r="BA1012" s="15"/>
      <c r="BB1012" s="232">
        <f t="shared" si="378"/>
        <v>0</v>
      </c>
      <c r="BC1012" s="235">
        <f t="shared" si="392"/>
        <v>0</v>
      </c>
      <c r="BG1012" s="210"/>
      <c r="BH1012" s="231"/>
      <c r="BI1012" s="15"/>
      <c r="BJ1012" s="232">
        <f t="shared" si="382"/>
        <v>0</v>
      </c>
      <c r="BK1012" s="235">
        <f t="shared" si="393"/>
        <v>0</v>
      </c>
      <c r="BM1012" s="109">
        <f t="shared" si="383"/>
        <v>-0.63318667390909633</v>
      </c>
      <c r="BN1012" s="213"/>
      <c r="BR1012" s="228"/>
      <c r="BS1012" s="311"/>
      <c r="BT1012" s="3"/>
      <c r="BU1012" s="213"/>
      <c r="BV1012" s="213"/>
      <c r="BW1012" s="291"/>
    </row>
    <row r="1013" spans="1:75" x14ac:dyDescent="0.2">
      <c r="A1013" s="210"/>
      <c r="B1013" s="211"/>
      <c r="C1013" s="848" t="str">
        <f ca="1">IF(ISERR(AVERAGE(INDIRECT("B"&amp;(ROW()-INT($B$1/2))):INDIRECT("B"&amp;(ROW()+INT($B$1/2))))),"",AVERAGE(INDIRECT("B"&amp;(ROW()-INT($B$1/2))):INDIRECT("B"&amp;(ROW()+INT($B$1/2)))))</f>
        <v/>
      </c>
      <c r="D1013" s="848">
        <f t="shared" si="377"/>
        <v>0</v>
      </c>
      <c r="E1013" s="275"/>
      <c r="F1013" s="15"/>
      <c r="G1013" s="3"/>
      <c r="H1013" s="3"/>
      <c r="I1013" s="3"/>
      <c r="J1013" s="3"/>
      <c r="K1013" s="3"/>
      <c r="L1013" s="554"/>
      <c r="M1013" s="545"/>
      <c r="N1013" s="546"/>
      <c r="O1013" s="5"/>
      <c r="P1013" s="216"/>
      <c r="Q1013" s="217"/>
      <c r="R1013" s="218"/>
      <c r="S1013" s="219">
        <f t="shared" si="384"/>
        <v>0</v>
      </c>
      <c r="T1013" s="220">
        <f t="shared" si="385"/>
        <v>0</v>
      </c>
      <c r="U1013" s="214">
        <f t="shared" si="394"/>
        <v>0</v>
      </c>
      <c r="W1013" s="221"/>
      <c r="X1013" s="222"/>
      <c r="Y1013" s="222"/>
      <c r="Z1013" s="223"/>
      <c r="AA1013" s="222"/>
      <c r="AB1013" s="224"/>
      <c r="AC1013" s="225"/>
      <c r="AD1013" s="2">
        <f t="shared" si="379"/>
        <v>0</v>
      </c>
      <c r="AE1013" s="2">
        <f t="shared" si="380"/>
        <v>0</v>
      </c>
      <c r="AF1013" s="226"/>
      <c r="AG1013" s="219">
        <f t="shared" si="386"/>
        <v>0</v>
      </c>
      <c r="AH1013" s="234">
        <f t="shared" si="387"/>
        <v>0</v>
      </c>
      <c r="AI1013" s="214">
        <f t="shared" si="395"/>
        <v>0</v>
      </c>
      <c r="AK1013" s="229">
        <f t="shared" si="388"/>
        <v>0</v>
      </c>
      <c r="AL1013" s="226"/>
      <c r="AM1013" s="15"/>
      <c r="AN1013" s="232" t="e">
        <f t="shared" si="389"/>
        <v>#DIV/0!</v>
      </c>
      <c r="AO1013" s="214">
        <f t="shared" si="381"/>
        <v>0</v>
      </c>
      <c r="AQ1013" s="210"/>
      <c r="AR1013" s="231"/>
      <c r="AS1013" s="15"/>
      <c r="AT1013" s="232">
        <f t="shared" si="390"/>
        <v>0</v>
      </c>
      <c r="AU1013" s="235">
        <f t="shared" si="391"/>
        <v>0</v>
      </c>
      <c r="AY1013" s="210"/>
      <c r="AZ1013" s="231"/>
      <c r="BA1013" s="15"/>
      <c r="BB1013" s="232">
        <f t="shared" si="378"/>
        <v>0</v>
      </c>
      <c r="BC1013" s="235">
        <f t="shared" si="392"/>
        <v>0</v>
      </c>
      <c r="BG1013" s="210"/>
      <c r="BH1013" s="231"/>
      <c r="BI1013" s="15"/>
      <c r="BJ1013" s="232">
        <f t="shared" si="382"/>
        <v>0</v>
      </c>
      <c r="BK1013" s="235">
        <f t="shared" si="393"/>
        <v>0</v>
      </c>
      <c r="BM1013" s="109">
        <f t="shared" si="383"/>
        <v>-0.63501901140683303</v>
      </c>
      <c r="BN1013" s="213"/>
      <c r="BR1013" s="228"/>
      <c r="BS1013" s="311"/>
      <c r="BT1013" s="3"/>
      <c r="BU1013" s="213"/>
      <c r="BV1013" s="213"/>
      <c r="BW1013" s="291"/>
    </row>
    <row r="1014" spans="1:75" x14ac:dyDescent="0.2">
      <c r="A1014" s="210"/>
      <c r="B1014" s="211"/>
      <c r="C1014" s="848" t="str">
        <f ca="1">IF(ISERR(AVERAGE(INDIRECT("B"&amp;(ROW()-INT($B$1/2))):INDIRECT("B"&amp;(ROW()+INT($B$1/2))))),"",AVERAGE(INDIRECT("B"&amp;(ROW()-INT($B$1/2))):INDIRECT("B"&amp;(ROW()+INT($B$1/2)))))</f>
        <v/>
      </c>
      <c r="D1014" s="848">
        <f t="shared" si="377"/>
        <v>0</v>
      </c>
      <c r="E1014" s="275"/>
      <c r="F1014" s="15"/>
      <c r="G1014" s="3"/>
      <c r="H1014" s="3"/>
      <c r="I1014" s="3"/>
      <c r="J1014" s="3"/>
      <c r="K1014" s="3"/>
      <c r="L1014" s="554"/>
      <c r="M1014" s="545"/>
      <c r="N1014" s="546"/>
      <c r="O1014" s="5"/>
      <c r="P1014" s="216"/>
      <c r="Q1014" s="217"/>
      <c r="R1014" s="218"/>
      <c r="S1014" s="219">
        <f t="shared" si="384"/>
        <v>0</v>
      </c>
      <c r="T1014" s="220">
        <f t="shared" si="385"/>
        <v>0</v>
      </c>
      <c r="U1014" s="214">
        <f t="shared" si="394"/>
        <v>0</v>
      </c>
      <c r="W1014" s="221"/>
      <c r="X1014" s="222"/>
      <c r="Y1014" s="222"/>
      <c r="Z1014" s="223"/>
      <c r="AA1014" s="222"/>
      <c r="AB1014" s="224"/>
      <c r="AC1014" s="225"/>
      <c r="AD1014" s="2">
        <f t="shared" si="379"/>
        <v>0</v>
      </c>
      <c r="AE1014" s="2">
        <f t="shared" si="380"/>
        <v>0</v>
      </c>
      <c r="AF1014" s="226"/>
      <c r="AG1014" s="219">
        <f t="shared" si="386"/>
        <v>0</v>
      </c>
      <c r="AH1014" s="234">
        <f t="shared" si="387"/>
        <v>0</v>
      </c>
      <c r="AI1014" s="214">
        <f t="shared" si="395"/>
        <v>0</v>
      </c>
      <c r="AK1014" s="229">
        <f t="shared" si="388"/>
        <v>0</v>
      </c>
      <c r="AL1014" s="226"/>
      <c r="AM1014" s="15"/>
      <c r="AN1014" s="232" t="e">
        <f t="shared" si="389"/>
        <v>#DIV/0!</v>
      </c>
      <c r="AO1014" s="214">
        <f t="shared" si="381"/>
        <v>0</v>
      </c>
      <c r="AQ1014" s="210"/>
      <c r="AR1014" s="231"/>
      <c r="AS1014" s="15"/>
      <c r="AT1014" s="232">
        <f t="shared" si="390"/>
        <v>0</v>
      </c>
      <c r="AU1014" s="235">
        <f t="shared" si="391"/>
        <v>0</v>
      </c>
      <c r="AY1014" s="210"/>
      <c r="AZ1014" s="231"/>
      <c r="BA1014" s="15"/>
      <c r="BB1014" s="232">
        <f t="shared" si="378"/>
        <v>0</v>
      </c>
      <c r="BC1014" s="235">
        <f t="shared" si="392"/>
        <v>0</v>
      </c>
      <c r="BG1014" s="210"/>
      <c r="BH1014" s="231"/>
      <c r="BI1014" s="15"/>
      <c r="BJ1014" s="232">
        <f t="shared" si="382"/>
        <v>0</v>
      </c>
      <c r="BK1014" s="235">
        <f t="shared" si="393"/>
        <v>0</v>
      </c>
      <c r="BM1014" s="109">
        <f t="shared" si="383"/>
        <v>-0.63685134890456974</v>
      </c>
      <c r="BN1014" s="213"/>
      <c r="BR1014" s="228"/>
      <c r="BS1014" s="311"/>
      <c r="BT1014" s="3"/>
      <c r="BU1014" s="213"/>
      <c r="BV1014" s="213"/>
      <c r="BW1014" s="291"/>
    </row>
    <row r="1015" spans="1:75" x14ac:dyDescent="0.2">
      <c r="A1015" s="210"/>
      <c r="B1015" s="211"/>
      <c r="C1015" s="848" t="str">
        <f ca="1">IF(ISERR(AVERAGE(INDIRECT("B"&amp;(ROW()-INT($B$1/2))):INDIRECT("B"&amp;(ROW()+INT($B$1/2))))),"",AVERAGE(INDIRECT("B"&amp;(ROW()-INT($B$1/2))):INDIRECT("B"&amp;(ROW()+INT($B$1/2)))))</f>
        <v/>
      </c>
      <c r="D1015" s="848">
        <f t="shared" si="377"/>
        <v>0</v>
      </c>
      <c r="E1015" s="275"/>
      <c r="F1015" s="15"/>
      <c r="G1015" s="3"/>
      <c r="H1015" s="3"/>
      <c r="I1015" s="3"/>
      <c r="J1015" s="3"/>
      <c r="K1015" s="3"/>
      <c r="L1015" s="554"/>
      <c r="M1015" s="545"/>
      <c r="N1015" s="546"/>
      <c r="O1015" s="5"/>
      <c r="P1015" s="216"/>
      <c r="Q1015" s="217"/>
      <c r="R1015" s="218"/>
      <c r="S1015" s="219">
        <f t="shared" si="384"/>
        <v>0</v>
      </c>
      <c r="T1015" s="220">
        <f t="shared" si="385"/>
        <v>0</v>
      </c>
      <c r="U1015" s="214">
        <f t="shared" si="394"/>
        <v>0</v>
      </c>
      <c r="W1015" s="221"/>
      <c r="X1015" s="222"/>
      <c r="Y1015" s="222"/>
      <c r="Z1015" s="223"/>
      <c r="AA1015" s="222"/>
      <c r="AB1015" s="224"/>
      <c r="AC1015" s="225"/>
      <c r="AD1015" s="2">
        <f t="shared" si="379"/>
        <v>0</v>
      </c>
      <c r="AE1015" s="2">
        <f t="shared" si="380"/>
        <v>0</v>
      </c>
      <c r="AF1015" s="226"/>
      <c r="AG1015" s="219">
        <f t="shared" si="386"/>
        <v>0</v>
      </c>
      <c r="AH1015" s="234">
        <f t="shared" si="387"/>
        <v>0</v>
      </c>
      <c r="AI1015" s="214">
        <f t="shared" si="395"/>
        <v>0</v>
      </c>
      <c r="AK1015" s="229">
        <f t="shared" si="388"/>
        <v>0</v>
      </c>
      <c r="AL1015" s="226"/>
      <c r="AM1015" s="15"/>
      <c r="AN1015" s="232" t="e">
        <f t="shared" si="389"/>
        <v>#DIV/0!</v>
      </c>
      <c r="AO1015" s="214">
        <f t="shared" si="381"/>
        <v>0</v>
      </c>
      <c r="AQ1015" s="210"/>
      <c r="AR1015" s="231"/>
      <c r="AS1015" s="15"/>
      <c r="AT1015" s="232">
        <f t="shared" si="390"/>
        <v>0</v>
      </c>
      <c r="AU1015" s="235">
        <f t="shared" si="391"/>
        <v>0</v>
      </c>
      <c r="AY1015" s="210"/>
      <c r="AZ1015" s="231"/>
      <c r="BA1015" s="15"/>
      <c r="BB1015" s="232">
        <f t="shared" si="378"/>
        <v>0</v>
      </c>
      <c r="BC1015" s="235">
        <f t="shared" si="392"/>
        <v>0</v>
      </c>
      <c r="BG1015" s="210"/>
      <c r="BH1015" s="231"/>
      <c r="BI1015" s="15"/>
      <c r="BJ1015" s="232">
        <f t="shared" si="382"/>
        <v>0</v>
      </c>
      <c r="BK1015" s="235">
        <f t="shared" si="393"/>
        <v>0</v>
      </c>
      <c r="BM1015" s="109">
        <f t="shared" si="383"/>
        <v>-0.63868368640230644</v>
      </c>
      <c r="BN1015" s="213"/>
      <c r="BR1015" s="228"/>
      <c r="BS1015" s="311"/>
      <c r="BT1015" s="3"/>
      <c r="BU1015" s="213"/>
      <c r="BV1015" s="213"/>
      <c r="BW1015" s="291"/>
    </row>
    <row r="1016" spans="1:75" x14ac:dyDescent="0.2">
      <c r="A1016" s="210"/>
      <c r="B1016" s="211"/>
      <c r="C1016" s="848" t="str">
        <f ca="1">IF(ISERR(AVERAGE(INDIRECT("B"&amp;(ROW()-INT($B$1/2))):INDIRECT("B"&amp;(ROW()+INT($B$1/2))))),"",AVERAGE(INDIRECT("B"&amp;(ROW()-INT($B$1/2))):INDIRECT("B"&amp;(ROW()+INT($B$1/2)))))</f>
        <v/>
      </c>
      <c r="D1016" s="848">
        <f t="shared" si="377"/>
        <v>0</v>
      </c>
      <c r="E1016" s="275"/>
      <c r="F1016" s="15"/>
      <c r="G1016" s="3"/>
      <c r="H1016" s="3"/>
      <c r="I1016" s="3"/>
      <c r="J1016" s="3"/>
      <c r="K1016" s="3"/>
      <c r="L1016" s="554"/>
      <c r="M1016" s="545"/>
      <c r="N1016" s="546"/>
      <c r="O1016" s="5"/>
      <c r="P1016" s="216"/>
      <c r="Q1016" s="217"/>
      <c r="R1016" s="218"/>
      <c r="S1016" s="219">
        <f t="shared" si="384"/>
        <v>0</v>
      </c>
      <c r="T1016" s="220">
        <f t="shared" si="385"/>
        <v>0</v>
      </c>
      <c r="U1016" s="214">
        <f t="shared" si="394"/>
        <v>0</v>
      </c>
      <c r="W1016" s="221"/>
      <c r="X1016" s="222"/>
      <c r="Y1016" s="222"/>
      <c r="Z1016" s="223"/>
      <c r="AA1016" s="222"/>
      <c r="AB1016" s="224"/>
      <c r="AC1016" s="225"/>
      <c r="AD1016" s="2">
        <f t="shared" si="379"/>
        <v>0</v>
      </c>
      <c r="AE1016" s="2">
        <f t="shared" si="380"/>
        <v>0</v>
      </c>
      <c r="AF1016" s="226"/>
      <c r="AG1016" s="219">
        <f t="shared" si="386"/>
        <v>0</v>
      </c>
      <c r="AH1016" s="234">
        <f t="shared" si="387"/>
        <v>0</v>
      </c>
      <c r="AI1016" s="214">
        <f t="shared" si="395"/>
        <v>0</v>
      </c>
      <c r="AK1016" s="229">
        <f t="shared" si="388"/>
        <v>0</v>
      </c>
      <c r="AL1016" s="226"/>
      <c r="AM1016" s="15"/>
      <c r="AN1016" s="232" t="e">
        <f t="shared" si="389"/>
        <v>#DIV/0!</v>
      </c>
      <c r="AO1016" s="214">
        <f t="shared" si="381"/>
        <v>0</v>
      </c>
      <c r="AQ1016" s="210"/>
      <c r="AR1016" s="231"/>
      <c r="AS1016" s="15"/>
      <c r="AT1016" s="232">
        <f t="shared" si="390"/>
        <v>0</v>
      </c>
      <c r="AU1016" s="235">
        <f t="shared" si="391"/>
        <v>0</v>
      </c>
      <c r="AY1016" s="210"/>
      <c r="AZ1016" s="231"/>
      <c r="BA1016" s="15"/>
      <c r="BB1016" s="232">
        <f t="shared" si="378"/>
        <v>0</v>
      </c>
      <c r="BC1016" s="235">
        <f t="shared" si="392"/>
        <v>0</v>
      </c>
      <c r="BG1016" s="210"/>
      <c r="BH1016" s="231"/>
      <c r="BI1016" s="15"/>
      <c r="BJ1016" s="232">
        <f t="shared" si="382"/>
        <v>0</v>
      </c>
      <c r="BK1016" s="235">
        <f t="shared" si="393"/>
        <v>0</v>
      </c>
      <c r="BM1016" s="109">
        <f t="shared" si="383"/>
        <v>-0.64051602390004314</v>
      </c>
      <c r="BN1016" s="213"/>
      <c r="BR1016" s="228"/>
      <c r="BS1016" s="311"/>
      <c r="BT1016" s="3"/>
      <c r="BU1016" s="213"/>
      <c r="BV1016" s="213"/>
      <c r="BW1016" s="291"/>
    </row>
    <row r="1017" spans="1:75" x14ac:dyDescent="0.2">
      <c r="A1017" s="210"/>
      <c r="B1017" s="211"/>
      <c r="C1017" s="848" t="str">
        <f ca="1">IF(ISERR(AVERAGE(INDIRECT("B"&amp;(ROW()-INT($B$1/2))):INDIRECT("B"&amp;(ROW()+INT($B$1/2))))),"",AVERAGE(INDIRECT("B"&amp;(ROW()-INT($B$1/2))):INDIRECT("B"&amp;(ROW()+INT($B$1/2)))))</f>
        <v/>
      </c>
      <c r="D1017" s="848">
        <f t="shared" si="377"/>
        <v>0</v>
      </c>
      <c r="E1017" s="275"/>
      <c r="F1017" s="15"/>
      <c r="G1017" s="3"/>
      <c r="H1017" s="3"/>
      <c r="I1017" s="3"/>
      <c r="J1017" s="3"/>
      <c r="K1017" s="3"/>
      <c r="L1017" s="554"/>
      <c r="M1017" s="545"/>
      <c r="N1017" s="546"/>
      <c r="O1017" s="5"/>
      <c r="P1017" s="216"/>
      <c r="Q1017" s="217"/>
      <c r="R1017" s="218"/>
      <c r="S1017" s="219">
        <f t="shared" si="384"/>
        <v>0</v>
      </c>
      <c r="T1017" s="220">
        <f t="shared" si="385"/>
        <v>0</v>
      </c>
      <c r="U1017" s="214">
        <f t="shared" si="394"/>
        <v>0</v>
      </c>
      <c r="W1017" s="221"/>
      <c r="X1017" s="222"/>
      <c r="Y1017" s="222"/>
      <c r="Z1017" s="223"/>
      <c r="AA1017" s="222"/>
      <c r="AB1017" s="224"/>
      <c r="AC1017" s="225"/>
      <c r="AD1017" s="2">
        <f t="shared" si="379"/>
        <v>0</v>
      </c>
      <c r="AE1017" s="2">
        <f t="shared" si="380"/>
        <v>0</v>
      </c>
      <c r="AF1017" s="226"/>
      <c r="AG1017" s="219">
        <f t="shared" si="386"/>
        <v>0</v>
      </c>
      <c r="AH1017" s="234">
        <f t="shared" si="387"/>
        <v>0</v>
      </c>
      <c r="AI1017" s="214">
        <f t="shared" si="395"/>
        <v>0</v>
      </c>
      <c r="AK1017" s="229">
        <f t="shared" si="388"/>
        <v>0</v>
      </c>
      <c r="AL1017" s="226"/>
      <c r="AM1017" s="15"/>
      <c r="AN1017" s="232" t="e">
        <f t="shared" si="389"/>
        <v>#DIV/0!</v>
      </c>
      <c r="AO1017" s="214">
        <f t="shared" si="381"/>
        <v>0</v>
      </c>
      <c r="AQ1017" s="210"/>
      <c r="AR1017" s="231"/>
      <c r="AS1017" s="15"/>
      <c r="AT1017" s="232">
        <f t="shared" si="390"/>
        <v>0</v>
      </c>
      <c r="AU1017" s="235">
        <f t="shared" si="391"/>
        <v>0</v>
      </c>
      <c r="AY1017" s="210"/>
      <c r="AZ1017" s="231"/>
      <c r="BA1017" s="15"/>
      <c r="BB1017" s="232">
        <f t="shared" si="378"/>
        <v>0</v>
      </c>
      <c r="BC1017" s="235">
        <f t="shared" si="392"/>
        <v>0</v>
      </c>
      <c r="BG1017" s="210"/>
      <c r="BH1017" s="231"/>
      <c r="BI1017" s="15"/>
      <c r="BJ1017" s="232">
        <f t="shared" si="382"/>
        <v>0</v>
      </c>
      <c r="BK1017" s="235">
        <f t="shared" si="393"/>
        <v>0</v>
      </c>
      <c r="BM1017" s="109">
        <f t="shared" si="383"/>
        <v>-0.64234836139777984</v>
      </c>
      <c r="BN1017" s="213"/>
      <c r="BR1017" s="228"/>
      <c r="BS1017" s="311"/>
      <c r="BT1017" s="3"/>
      <c r="BU1017" s="213"/>
      <c r="BV1017" s="213"/>
      <c r="BW1017" s="291"/>
    </row>
    <row r="1018" spans="1:75" x14ac:dyDescent="0.2">
      <c r="A1018" s="210"/>
      <c r="B1018" s="211"/>
      <c r="C1018" s="848" t="str">
        <f ca="1">IF(ISERR(AVERAGE(INDIRECT("B"&amp;(ROW()-INT($B$1/2))):INDIRECT("B"&amp;(ROW()+INT($B$1/2))))),"",AVERAGE(INDIRECT("B"&amp;(ROW()-INT($B$1/2))):INDIRECT("B"&amp;(ROW()+INT($B$1/2)))))</f>
        <v/>
      </c>
      <c r="D1018" s="848">
        <f t="shared" si="377"/>
        <v>0</v>
      </c>
      <c r="E1018" s="275"/>
      <c r="F1018" s="15"/>
      <c r="G1018" s="3"/>
      <c r="H1018" s="3"/>
      <c r="I1018" s="3"/>
      <c r="J1018" s="3"/>
      <c r="K1018" s="3"/>
      <c r="L1018" s="554"/>
      <c r="M1018" s="545"/>
      <c r="N1018" s="546"/>
      <c r="O1018" s="5"/>
      <c r="P1018" s="216"/>
      <c r="Q1018" s="217"/>
      <c r="R1018" s="218"/>
      <c r="S1018" s="219">
        <f t="shared" si="384"/>
        <v>0</v>
      </c>
      <c r="T1018" s="220">
        <f t="shared" si="385"/>
        <v>0</v>
      </c>
      <c r="U1018" s="214">
        <f t="shared" si="394"/>
        <v>0</v>
      </c>
      <c r="W1018" s="221"/>
      <c r="X1018" s="222"/>
      <c r="Y1018" s="222"/>
      <c r="Z1018" s="223"/>
      <c r="AA1018" s="222"/>
      <c r="AB1018" s="224"/>
      <c r="AC1018" s="225"/>
      <c r="AD1018" s="2">
        <f t="shared" si="379"/>
        <v>0</v>
      </c>
      <c r="AE1018" s="2">
        <f t="shared" si="380"/>
        <v>0</v>
      </c>
      <c r="AF1018" s="226"/>
      <c r="AG1018" s="219">
        <f t="shared" si="386"/>
        <v>0</v>
      </c>
      <c r="AH1018" s="234">
        <f t="shared" si="387"/>
        <v>0</v>
      </c>
      <c r="AI1018" s="214">
        <f t="shared" si="395"/>
        <v>0</v>
      </c>
      <c r="AK1018" s="229">
        <f t="shared" si="388"/>
        <v>0</v>
      </c>
      <c r="AL1018" s="226"/>
      <c r="AM1018" s="15"/>
      <c r="AN1018" s="232" t="e">
        <f t="shared" si="389"/>
        <v>#DIV/0!</v>
      </c>
      <c r="AO1018" s="214">
        <f t="shared" si="381"/>
        <v>0</v>
      </c>
      <c r="AQ1018" s="210"/>
      <c r="AR1018" s="231"/>
      <c r="AS1018" s="15"/>
      <c r="AT1018" s="232">
        <f t="shared" si="390"/>
        <v>0</v>
      </c>
      <c r="AU1018" s="235">
        <f t="shared" si="391"/>
        <v>0</v>
      </c>
      <c r="AY1018" s="210"/>
      <c r="AZ1018" s="231"/>
      <c r="BA1018" s="15"/>
      <c r="BB1018" s="232">
        <f t="shared" si="378"/>
        <v>0</v>
      </c>
      <c r="BC1018" s="235">
        <f t="shared" si="392"/>
        <v>0</v>
      </c>
      <c r="BG1018" s="210"/>
      <c r="BH1018" s="231"/>
      <c r="BI1018" s="15"/>
      <c r="BJ1018" s="232">
        <f t="shared" si="382"/>
        <v>0</v>
      </c>
      <c r="BK1018" s="235">
        <f t="shared" si="393"/>
        <v>0</v>
      </c>
      <c r="BM1018" s="109">
        <f t="shared" si="383"/>
        <v>-0.64418069889551655</v>
      </c>
      <c r="BN1018" s="213"/>
      <c r="BR1018" s="228"/>
      <c r="BS1018" s="311"/>
      <c r="BT1018" s="3"/>
      <c r="BU1018" s="213"/>
      <c r="BV1018" s="213"/>
      <c r="BW1018" s="291"/>
    </row>
    <row r="1019" spans="1:75" x14ac:dyDescent="0.2">
      <c r="A1019" s="210"/>
      <c r="B1019" s="211"/>
      <c r="C1019" s="848" t="str">
        <f ca="1">IF(ISERR(AVERAGE(INDIRECT("B"&amp;(ROW()-INT($B$1/2))):INDIRECT("B"&amp;(ROW()+INT($B$1/2))))),"",AVERAGE(INDIRECT("B"&amp;(ROW()-INT($B$1/2))):INDIRECT("B"&amp;(ROW()+INT($B$1/2)))))</f>
        <v/>
      </c>
      <c r="D1019" s="848">
        <f t="shared" si="377"/>
        <v>0</v>
      </c>
      <c r="E1019" s="275"/>
      <c r="F1019" s="15"/>
      <c r="G1019" s="3"/>
      <c r="H1019" s="3"/>
      <c r="I1019" s="3"/>
      <c r="J1019" s="3"/>
      <c r="K1019" s="3"/>
      <c r="L1019" s="554"/>
      <c r="M1019" s="545"/>
      <c r="N1019" s="546"/>
      <c r="O1019" s="5"/>
      <c r="P1019" s="216"/>
      <c r="Q1019" s="217"/>
      <c r="R1019" s="218"/>
      <c r="S1019" s="219">
        <f t="shared" si="384"/>
        <v>0</v>
      </c>
      <c r="T1019" s="220">
        <f t="shared" si="385"/>
        <v>0</v>
      </c>
      <c r="U1019" s="214">
        <f t="shared" si="394"/>
        <v>0</v>
      </c>
      <c r="W1019" s="221"/>
      <c r="X1019" s="222"/>
      <c r="Y1019" s="222"/>
      <c r="Z1019" s="223"/>
      <c r="AA1019" s="222"/>
      <c r="AB1019" s="224"/>
      <c r="AC1019" s="225"/>
      <c r="AD1019" s="2">
        <f t="shared" si="379"/>
        <v>0</v>
      </c>
      <c r="AE1019" s="2">
        <f t="shared" si="380"/>
        <v>0</v>
      </c>
      <c r="AF1019" s="226"/>
      <c r="AG1019" s="219">
        <f t="shared" si="386"/>
        <v>0</v>
      </c>
      <c r="AH1019" s="234">
        <f t="shared" si="387"/>
        <v>0</v>
      </c>
      <c r="AI1019" s="214">
        <f t="shared" si="395"/>
        <v>0</v>
      </c>
      <c r="AK1019" s="229">
        <f t="shared" si="388"/>
        <v>0</v>
      </c>
      <c r="AL1019" s="226"/>
      <c r="AM1019" s="15"/>
      <c r="AN1019" s="232" t="e">
        <f t="shared" si="389"/>
        <v>#DIV/0!</v>
      </c>
      <c r="AO1019" s="214">
        <f t="shared" si="381"/>
        <v>0</v>
      </c>
      <c r="AQ1019" s="210"/>
      <c r="AR1019" s="231"/>
      <c r="AS1019" s="15"/>
      <c r="AT1019" s="232">
        <f t="shared" si="390"/>
        <v>0</v>
      </c>
      <c r="AU1019" s="235">
        <f t="shared" si="391"/>
        <v>0</v>
      </c>
      <c r="AY1019" s="210"/>
      <c r="AZ1019" s="231"/>
      <c r="BA1019" s="15"/>
      <c r="BB1019" s="232">
        <f t="shared" si="378"/>
        <v>0</v>
      </c>
      <c r="BC1019" s="235">
        <f t="shared" si="392"/>
        <v>0</v>
      </c>
      <c r="BG1019" s="210"/>
      <c r="BH1019" s="231"/>
      <c r="BI1019" s="15"/>
      <c r="BJ1019" s="232">
        <f t="shared" si="382"/>
        <v>0</v>
      </c>
      <c r="BK1019" s="235">
        <f t="shared" si="393"/>
        <v>0</v>
      </c>
      <c r="BM1019" s="109">
        <f t="shared" si="383"/>
        <v>-0.64601303639325325</v>
      </c>
      <c r="BN1019" s="213"/>
      <c r="BR1019" s="228"/>
      <c r="BS1019" s="311"/>
      <c r="BT1019" s="3"/>
      <c r="BU1019" s="213"/>
      <c r="BV1019" s="213"/>
      <c r="BW1019" s="291"/>
    </row>
    <row r="1020" spans="1:75" x14ac:dyDescent="0.2">
      <c r="A1020" s="210"/>
      <c r="B1020" s="211"/>
      <c r="C1020" s="848" t="str">
        <f ca="1">IF(ISERR(AVERAGE(INDIRECT("B"&amp;(ROW()-INT($B$1/2))):INDIRECT("B"&amp;(ROW()+INT($B$1/2))))),"",AVERAGE(INDIRECT("B"&amp;(ROW()-INT($B$1/2))):INDIRECT("B"&amp;(ROW()+INT($B$1/2)))))</f>
        <v/>
      </c>
      <c r="D1020" s="848">
        <f t="shared" si="377"/>
        <v>0</v>
      </c>
      <c r="E1020" s="275"/>
      <c r="F1020" s="15"/>
      <c r="G1020" s="3"/>
      <c r="H1020" s="3"/>
      <c r="I1020" s="3"/>
      <c r="J1020" s="3"/>
      <c r="K1020" s="3"/>
      <c r="L1020" s="554"/>
      <c r="M1020" s="545"/>
      <c r="N1020" s="546"/>
      <c r="O1020" s="5"/>
      <c r="P1020" s="216"/>
      <c r="Q1020" s="217"/>
      <c r="R1020" s="218"/>
      <c r="S1020" s="219">
        <f t="shared" si="384"/>
        <v>0</v>
      </c>
      <c r="T1020" s="220">
        <f t="shared" si="385"/>
        <v>0</v>
      </c>
      <c r="U1020" s="214">
        <f t="shared" si="394"/>
        <v>0</v>
      </c>
      <c r="W1020" s="221"/>
      <c r="X1020" s="222"/>
      <c r="Y1020" s="222"/>
      <c r="Z1020" s="223"/>
      <c r="AA1020" s="222"/>
      <c r="AB1020" s="224"/>
      <c r="AC1020" s="225"/>
      <c r="AD1020" s="2">
        <f t="shared" si="379"/>
        <v>0</v>
      </c>
      <c r="AE1020" s="2">
        <f t="shared" si="380"/>
        <v>0</v>
      </c>
      <c r="AF1020" s="226"/>
      <c r="AG1020" s="219">
        <f t="shared" si="386"/>
        <v>0</v>
      </c>
      <c r="AH1020" s="234">
        <f t="shared" si="387"/>
        <v>0</v>
      </c>
      <c r="AI1020" s="214">
        <f t="shared" si="395"/>
        <v>0</v>
      </c>
      <c r="AK1020" s="229">
        <f t="shared" si="388"/>
        <v>0</v>
      </c>
      <c r="AL1020" s="226"/>
      <c r="AM1020" s="15"/>
      <c r="AN1020" s="232" t="e">
        <f t="shared" si="389"/>
        <v>#DIV/0!</v>
      </c>
      <c r="AO1020" s="214">
        <f t="shared" si="381"/>
        <v>0</v>
      </c>
      <c r="AQ1020" s="210"/>
      <c r="AR1020" s="231"/>
      <c r="AS1020" s="15"/>
      <c r="AT1020" s="232">
        <f t="shared" si="390"/>
        <v>0</v>
      </c>
      <c r="AU1020" s="235">
        <f t="shared" si="391"/>
        <v>0</v>
      </c>
      <c r="AY1020" s="210"/>
      <c r="AZ1020" s="231"/>
      <c r="BA1020" s="15"/>
      <c r="BB1020" s="232">
        <f t="shared" si="378"/>
        <v>0</v>
      </c>
      <c r="BC1020" s="235">
        <f t="shared" si="392"/>
        <v>0</v>
      </c>
      <c r="BG1020" s="210"/>
      <c r="BH1020" s="231"/>
      <c r="BI1020" s="15"/>
      <c r="BJ1020" s="232">
        <f t="shared" si="382"/>
        <v>0</v>
      </c>
      <c r="BK1020" s="235">
        <f t="shared" si="393"/>
        <v>0</v>
      </c>
      <c r="BM1020" s="109">
        <f t="shared" si="383"/>
        <v>-0.64784537389098995</v>
      </c>
      <c r="BN1020" s="213"/>
      <c r="BR1020" s="228"/>
      <c r="BS1020" s="311"/>
      <c r="BT1020" s="3"/>
      <c r="BU1020" s="213"/>
      <c r="BV1020" s="213"/>
      <c r="BW1020" s="291"/>
    </row>
    <row r="1021" spans="1:75" x14ac:dyDescent="0.2">
      <c r="A1021" s="210"/>
      <c r="B1021" s="211"/>
      <c r="C1021" s="848" t="str">
        <f ca="1">IF(ISERR(AVERAGE(INDIRECT("B"&amp;(ROW()-INT($B$1/2))):INDIRECT("B"&amp;(ROW()+INT($B$1/2))))),"",AVERAGE(INDIRECT("B"&amp;(ROW()-INT($B$1/2))):INDIRECT("B"&amp;(ROW()+INT($B$1/2)))))</f>
        <v/>
      </c>
      <c r="D1021" s="848">
        <f t="shared" si="377"/>
        <v>0</v>
      </c>
      <c r="E1021" s="275"/>
      <c r="F1021" s="15"/>
      <c r="G1021" s="3"/>
      <c r="H1021" s="3"/>
      <c r="I1021" s="3"/>
      <c r="J1021" s="3"/>
      <c r="K1021" s="3"/>
      <c r="L1021" s="554"/>
      <c r="M1021" s="545"/>
      <c r="N1021" s="546"/>
      <c r="O1021" s="5"/>
      <c r="P1021" s="216"/>
      <c r="Q1021" s="217"/>
      <c r="R1021" s="218"/>
      <c r="S1021" s="219">
        <f t="shared" si="384"/>
        <v>0</v>
      </c>
      <c r="T1021" s="220">
        <f t="shared" si="385"/>
        <v>0</v>
      </c>
      <c r="U1021" s="214">
        <f t="shared" si="394"/>
        <v>0</v>
      </c>
      <c r="W1021" s="221"/>
      <c r="X1021" s="222"/>
      <c r="Y1021" s="222"/>
      <c r="Z1021" s="223"/>
      <c r="AA1021" s="222"/>
      <c r="AB1021" s="224"/>
      <c r="AC1021" s="225"/>
      <c r="AD1021" s="2">
        <f t="shared" si="379"/>
        <v>0</v>
      </c>
      <c r="AE1021" s="2">
        <f t="shared" si="380"/>
        <v>0</v>
      </c>
      <c r="AF1021" s="226"/>
      <c r="AG1021" s="219">
        <f t="shared" si="386"/>
        <v>0</v>
      </c>
      <c r="AH1021" s="234">
        <f t="shared" si="387"/>
        <v>0</v>
      </c>
      <c r="AI1021" s="214">
        <f t="shared" si="395"/>
        <v>0</v>
      </c>
      <c r="AK1021" s="229">
        <f t="shared" si="388"/>
        <v>0</v>
      </c>
      <c r="AL1021" s="226"/>
      <c r="AM1021" s="15"/>
      <c r="AN1021" s="232" t="e">
        <f t="shared" si="389"/>
        <v>#DIV/0!</v>
      </c>
      <c r="AO1021" s="214">
        <f t="shared" si="381"/>
        <v>0</v>
      </c>
      <c r="AQ1021" s="210"/>
      <c r="AR1021" s="231"/>
      <c r="AS1021" s="15"/>
      <c r="AT1021" s="232">
        <f t="shared" si="390"/>
        <v>0</v>
      </c>
      <c r="AU1021" s="235">
        <f t="shared" si="391"/>
        <v>0</v>
      </c>
      <c r="AY1021" s="210"/>
      <c r="AZ1021" s="231"/>
      <c r="BA1021" s="15"/>
      <c r="BB1021" s="232">
        <f t="shared" si="378"/>
        <v>0</v>
      </c>
      <c r="BC1021" s="235">
        <f t="shared" si="392"/>
        <v>0</v>
      </c>
      <c r="BG1021" s="210"/>
      <c r="BH1021" s="231"/>
      <c r="BI1021" s="15"/>
      <c r="BJ1021" s="232">
        <f t="shared" si="382"/>
        <v>0</v>
      </c>
      <c r="BK1021" s="235">
        <f t="shared" si="393"/>
        <v>0</v>
      </c>
      <c r="BM1021" s="109">
        <f t="shared" si="383"/>
        <v>-0.64967771138872665</v>
      </c>
      <c r="BN1021" s="213"/>
      <c r="BR1021" s="228"/>
      <c r="BS1021" s="311"/>
      <c r="BT1021" s="3"/>
      <c r="BU1021" s="213"/>
      <c r="BV1021" s="213"/>
      <c r="BW1021" s="291"/>
    </row>
    <row r="1022" spans="1:75" x14ac:dyDescent="0.2">
      <c r="A1022" s="210"/>
      <c r="B1022" s="211"/>
      <c r="C1022" s="848" t="str">
        <f ca="1">IF(ISERR(AVERAGE(INDIRECT("B"&amp;(ROW()-INT($B$1/2))):INDIRECT("B"&amp;(ROW()+INT($B$1/2))))),"",AVERAGE(INDIRECT("B"&amp;(ROW()-INT($B$1/2))):INDIRECT("B"&amp;(ROW()+INT($B$1/2)))))</f>
        <v/>
      </c>
      <c r="D1022" s="848">
        <f t="shared" si="377"/>
        <v>0</v>
      </c>
      <c r="E1022" s="275"/>
      <c r="F1022" s="15"/>
      <c r="G1022" s="3"/>
      <c r="H1022" s="3"/>
      <c r="I1022" s="3"/>
      <c r="J1022" s="3"/>
      <c r="K1022" s="3"/>
      <c r="L1022" s="554"/>
      <c r="M1022" s="545"/>
      <c r="N1022" s="546"/>
      <c r="O1022" s="5"/>
      <c r="P1022" s="216"/>
      <c r="Q1022" s="217"/>
      <c r="R1022" s="218"/>
      <c r="S1022" s="219">
        <f t="shared" si="384"/>
        <v>0</v>
      </c>
      <c r="T1022" s="220">
        <f t="shared" si="385"/>
        <v>0</v>
      </c>
      <c r="U1022" s="214">
        <f t="shared" si="394"/>
        <v>0</v>
      </c>
      <c r="W1022" s="221"/>
      <c r="X1022" s="222"/>
      <c r="Y1022" s="222"/>
      <c r="Z1022" s="223"/>
      <c r="AA1022" s="222"/>
      <c r="AB1022" s="224"/>
      <c r="AC1022" s="225"/>
      <c r="AD1022" s="2">
        <f t="shared" si="379"/>
        <v>0</v>
      </c>
      <c r="AE1022" s="2">
        <f t="shared" si="380"/>
        <v>0</v>
      </c>
      <c r="AF1022" s="226"/>
      <c r="AG1022" s="219">
        <f t="shared" si="386"/>
        <v>0</v>
      </c>
      <c r="AH1022" s="234">
        <f t="shared" si="387"/>
        <v>0</v>
      </c>
      <c r="AI1022" s="214">
        <f t="shared" si="395"/>
        <v>0</v>
      </c>
      <c r="AK1022" s="229">
        <f t="shared" si="388"/>
        <v>0</v>
      </c>
      <c r="AL1022" s="226"/>
      <c r="AM1022" s="15"/>
      <c r="AN1022" s="232" t="e">
        <f t="shared" si="389"/>
        <v>#DIV/0!</v>
      </c>
      <c r="AO1022" s="214">
        <f t="shared" si="381"/>
        <v>0</v>
      </c>
      <c r="AQ1022" s="210"/>
      <c r="AR1022" s="231"/>
      <c r="AS1022" s="15"/>
      <c r="AT1022" s="232">
        <f t="shared" si="390"/>
        <v>0</v>
      </c>
      <c r="AU1022" s="235">
        <f t="shared" si="391"/>
        <v>0</v>
      </c>
      <c r="AY1022" s="210"/>
      <c r="AZ1022" s="231"/>
      <c r="BA1022" s="15"/>
      <c r="BB1022" s="232">
        <f t="shared" si="378"/>
        <v>0</v>
      </c>
      <c r="BC1022" s="235">
        <f t="shared" si="392"/>
        <v>0</v>
      </c>
      <c r="BG1022" s="210"/>
      <c r="BH1022" s="231"/>
      <c r="BI1022" s="15"/>
      <c r="BJ1022" s="232">
        <f t="shared" si="382"/>
        <v>0</v>
      </c>
      <c r="BK1022" s="235">
        <f t="shared" si="393"/>
        <v>0</v>
      </c>
      <c r="BM1022" s="109">
        <f t="shared" si="383"/>
        <v>-0.65151004888646336</v>
      </c>
      <c r="BN1022" s="213"/>
      <c r="BR1022" s="228"/>
      <c r="BS1022" s="311"/>
      <c r="BT1022" s="3"/>
      <c r="BU1022" s="213"/>
      <c r="BV1022" s="213"/>
      <c r="BW1022" s="291"/>
    </row>
    <row r="1023" spans="1:75" x14ac:dyDescent="0.2">
      <c r="A1023" s="210"/>
      <c r="B1023" s="211"/>
      <c r="C1023" s="848" t="str">
        <f ca="1">IF(ISERR(AVERAGE(INDIRECT("B"&amp;(ROW()-INT($B$1/2))):INDIRECT("B"&amp;(ROW()+INT($B$1/2))))),"",AVERAGE(INDIRECT("B"&amp;(ROW()-INT($B$1/2))):INDIRECT("B"&amp;(ROW()+INT($B$1/2)))))</f>
        <v/>
      </c>
      <c r="D1023" s="848">
        <f t="shared" si="377"/>
        <v>0</v>
      </c>
      <c r="E1023" s="275"/>
      <c r="F1023" s="15"/>
      <c r="G1023" s="3"/>
      <c r="H1023" s="3"/>
      <c r="I1023" s="3"/>
      <c r="J1023" s="3"/>
      <c r="K1023" s="3"/>
      <c r="L1023" s="554"/>
      <c r="M1023" s="545"/>
      <c r="N1023" s="546"/>
      <c r="O1023" s="5"/>
      <c r="P1023" s="216"/>
      <c r="Q1023" s="217"/>
      <c r="R1023" s="218"/>
      <c r="S1023" s="219">
        <f t="shared" si="384"/>
        <v>0</v>
      </c>
      <c r="T1023" s="220">
        <f t="shared" si="385"/>
        <v>0</v>
      </c>
      <c r="U1023" s="214">
        <f t="shared" si="394"/>
        <v>0</v>
      </c>
      <c r="W1023" s="221"/>
      <c r="X1023" s="222"/>
      <c r="Y1023" s="222"/>
      <c r="Z1023" s="223"/>
      <c r="AA1023" s="222"/>
      <c r="AB1023" s="224"/>
      <c r="AC1023" s="225"/>
      <c r="AD1023" s="2">
        <f t="shared" si="379"/>
        <v>0</v>
      </c>
      <c r="AE1023" s="2">
        <f t="shared" si="380"/>
        <v>0</v>
      </c>
      <c r="AF1023" s="226"/>
      <c r="AG1023" s="219">
        <f t="shared" si="386"/>
        <v>0</v>
      </c>
      <c r="AH1023" s="234">
        <f t="shared" si="387"/>
        <v>0</v>
      </c>
      <c r="AI1023" s="214">
        <f t="shared" si="395"/>
        <v>0</v>
      </c>
      <c r="AK1023" s="229">
        <f t="shared" si="388"/>
        <v>0</v>
      </c>
      <c r="AL1023" s="226"/>
      <c r="AM1023" s="15"/>
      <c r="AN1023" s="232" t="e">
        <f t="shared" si="389"/>
        <v>#DIV/0!</v>
      </c>
      <c r="AO1023" s="214">
        <f t="shared" si="381"/>
        <v>0</v>
      </c>
      <c r="AQ1023" s="210"/>
      <c r="AR1023" s="231"/>
      <c r="AS1023" s="15"/>
      <c r="AT1023" s="232">
        <f t="shared" si="390"/>
        <v>0</v>
      </c>
      <c r="AU1023" s="235">
        <f t="shared" si="391"/>
        <v>0</v>
      </c>
      <c r="AY1023" s="210"/>
      <c r="AZ1023" s="231"/>
      <c r="BA1023" s="15"/>
      <c r="BB1023" s="232">
        <f t="shared" si="378"/>
        <v>0</v>
      </c>
      <c r="BC1023" s="235">
        <f t="shared" si="392"/>
        <v>0</v>
      </c>
      <c r="BG1023" s="210"/>
      <c r="BH1023" s="231"/>
      <c r="BI1023" s="15"/>
      <c r="BJ1023" s="232">
        <f t="shared" si="382"/>
        <v>0</v>
      </c>
      <c r="BK1023" s="235">
        <f t="shared" si="393"/>
        <v>0</v>
      </c>
      <c r="BM1023" s="109">
        <f t="shared" si="383"/>
        <v>-0.65334238638420006</v>
      </c>
      <c r="BN1023" s="213"/>
      <c r="BR1023" s="228"/>
      <c r="BS1023" s="311"/>
      <c r="BT1023" s="3"/>
      <c r="BU1023" s="213"/>
      <c r="BV1023" s="213"/>
      <c r="BW1023" s="291"/>
    </row>
    <row r="1024" spans="1:75" x14ac:dyDescent="0.2">
      <c r="A1024" s="210"/>
      <c r="B1024" s="211"/>
      <c r="C1024" s="848" t="str">
        <f ca="1">IF(ISERR(AVERAGE(INDIRECT("B"&amp;(ROW()-INT($B$1/2))):INDIRECT("B"&amp;(ROW()+INT($B$1/2))))),"",AVERAGE(INDIRECT("B"&amp;(ROW()-INT($B$1/2))):INDIRECT("B"&amp;(ROW()+INT($B$1/2)))))</f>
        <v/>
      </c>
      <c r="D1024" s="848">
        <f t="shared" si="377"/>
        <v>0</v>
      </c>
      <c r="E1024" s="275"/>
      <c r="F1024" s="15"/>
      <c r="G1024" s="3"/>
      <c r="H1024" s="3"/>
      <c r="I1024" s="3"/>
      <c r="J1024" s="3"/>
      <c r="K1024" s="3"/>
      <c r="L1024" s="554"/>
      <c r="M1024" s="545"/>
      <c r="N1024" s="546"/>
      <c r="O1024" s="5"/>
      <c r="P1024" s="216"/>
      <c r="Q1024" s="217"/>
      <c r="R1024" s="218"/>
      <c r="S1024" s="219">
        <f t="shared" si="384"/>
        <v>0</v>
      </c>
      <c r="T1024" s="220">
        <f t="shared" si="385"/>
        <v>0</v>
      </c>
      <c r="U1024" s="214">
        <f t="shared" si="394"/>
        <v>0</v>
      </c>
      <c r="W1024" s="221"/>
      <c r="X1024" s="222"/>
      <c r="Y1024" s="222"/>
      <c r="Z1024" s="223"/>
      <c r="AA1024" s="222"/>
      <c r="AB1024" s="224"/>
      <c r="AC1024" s="225"/>
      <c r="AD1024" s="2">
        <f t="shared" si="379"/>
        <v>0</v>
      </c>
      <c r="AE1024" s="2">
        <f t="shared" si="380"/>
        <v>0</v>
      </c>
      <c r="AF1024" s="226"/>
      <c r="AG1024" s="219">
        <f t="shared" si="386"/>
        <v>0</v>
      </c>
      <c r="AH1024" s="234">
        <f t="shared" si="387"/>
        <v>0</v>
      </c>
      <c r="AI1024" s="214">
        <f t="shared" si="395"/>
        <v>0</v>
      </c>
      <c r="AK1024" s="229">
        <f t="shared" si="388"/>
        <v>0</v>
      </c>
      <c r="AL1024" s="226"/>
      <c r="AM1024" s="15"/>
      <c r="AN1024" s="232" t="e">
        <f t="shared" si="389"/>
        <v>#DIV/0!</v>
      </c>
      <c r="AO1024" s="214">
        <f t="shared" si="381"/>
        <v>0</v>
      </c>
      <c r="AQ1024" s="210"/>
      <c r="AR1024" s="231"/>
      <c r="AS1024" s="15"/>
      <c r="AT1024" s="232">
        <f t="shared" si="390"/>
        <v>0</v>
      </c>
      <c r="AU1024" s="235">
        <f t="shared" si="391"/>
        <v>0</v>
      </c>
      <c r="AY1024" s="210"/>
      <c r="AZ1024" s="231"/>
      <c r="BA1024" s="15"/>
      <c r="BB1024" s="232">
        <f t="shared" si="378"/>
        <v>0</v>
      </c>
      <c r="BC1024" s="235">
        <f t="shared" si="392"/>
        <v>0</v>
      </c>
      <c r="BG1024" s="210"/>
      <c r="BH1024" s="231"/>
      <c r="BI1024" s="15"/>
      <c r="BJ1024" s="232">
        <f t="shared" si="382"/>
        <v>0</v>
      </c>
      <c r="BK1024" s="235">
        <f t="shared" si="393"/>
        <v>0</v>
      </c>
      <c r="BM1024" s="109">
        <f t="shared" si="383"/>
        <v>-0.65517472388193676</v>
      </c>
      <c r="BN1024" s="213"/>
      <c r="BR1024" s="228"/>
      <c r="BS1024" s="311"/>
      <c r="BT1024" s="3"/>
      <c r="BU1024" s="213"/>
      <c r="BV1024" s="213"/>
      <c r="BW1024" s="291"/>
    </row>
    <row r="1025" spans="1:75" x14ac:dyDescent="0.2">
      <c r="A1025" s="210"/>
      <c r="B1025" s="211"/>
      <c r="C1025" s="848" t="str">
        <f ca="1">IF(ISERR(AVERAGE(INDIRECT("B"&amp;(ROW()-INT($B$1/2))):INDIRECT("B"&amp;(ROW()+INT($B$1/2))))),"",AVERAGE(INDIRECT("B"&amp;(ROW()-INT($B$1/2))):INDIRECT("B"&amp;(ROW()+INT($B$1/2)))))</f>
        <v/>
      </c>
      <c r="D1025" s="848">
        <f t="shared" ref="D1025:D1088" si="396">A1025-A1024</f>
        <v>0</v>
      </c>
      <c r="E1025" s="275"/>
      <c r="F1025" s="15"/>
      <c r="G1025" s="3"/>
      <c r="H1025" s="3"/>
      <c r="I1025" s="3"/>
      <c r="J1025" s="3"/>
      <c r="K1025" s="3"/>
      <c r="L1025" s="554"/>
      <c r="M1025" s="545"/>
      <c r="N1025" s="546"/>
      <c r="O1025" s="5"/>
      <c r="P1025" s="216"/>
      <c r="Q1025" s="217"/>
      <c r="R1025" s="218"/>
      <c r="S1025" s="219">
        <f t="shared" si="384"/>
        <v>0</v>
      </c>
      <c r="T1025" s="220">
        <f t="shared" si="385"/>
        <v>0</v>
      </c>
      <c r="U1025" s="214">
        <f t="shared" si="394"/>
        <v>0</v>
      </c>
      <c r="W1025" s="221"/>
      <c r="X1025" s="222"/>
      <c r="Y1025" s="222"/>
      <c r="Z1025" s="223"/>
      <c r="AA1025" s="222"/>
      <c r="AB1025" s="224"/>
      <c r="AC1025" s="225"/>
      <c r="AD1025" s="2">
        <f t="shared" si="379"/>
        <v>0</v>
      </c>
      <c r="AE1025" s="2">
        <f t="shared" si="380"/>
        <v>0</v>
      </c>
      <c r="AF1025" s="226"/>
      <c r="AG1025" s="219">
        <f t="shared" si="386"/>
        <v>0</v>
      </c>
      <c r="AH1025" s="234">
        <f t="shared" si="387"/>
        <v>0</v>
      </c>
      <c r="AI1025" s="214">
        <f t="shared" si="395"/>
        <v>0</v>
      </c>
      <c r="AK1025" s="229">
        <f t="shared" si="388"/>
        <v>0</v>
      </c>
      <c r="AL1025" s="226"/>
      <c r="AM1025" s="15"/>
      <c r="AN1025" s="232" t="e">
        <f t="shared" si="389"/>
        <v>#DIV/0!</v>
      </c>
      <c r="AO1025" s="214">
        <f t="shared" si="381"/>
        <v>0</v>
      </c>
      <c r="AQ1025" s="210"/>
      <c r="AR1025" s="231"/>
      <c r="AS1025" s="15"/>
      <c r="AT1025" s="232">
        <f t="shared" si="390"/>
        <v>0</v>
      </c>
      <c r="AU1025" s="235">
        <f t="shared" si="391"/>
        <v>0</v>
      </c>
      <c r="AY1025" s="210"/>
      <c r="AZ1025" s="231"/>
      <c r="BA1025" s="15"/>
      <c r="BB1025" s="232">
        <f t="shared" si="378"/>
        <v>0</v>
      </c>
      <c r="BC1025" s="235">
        <f t="shared" si="392"/>
        <v>0</v>
      </c>
      <c r="BG1025" s="210"/>
      <c r="BH1025" s="231"/>
      <c r="BI1025" s="15"/>
      <c r="BJ1025" s="232">
        <f t="shared" si="382"/>
        <v>0</v>
      </c>
      <c r="BK1025" s="235">
        <f t="shared" si="393"/>
        <v>0</v>
      </c>
      <c r="BM1025" s="109">
        <f t="shared" si="383"/>
        <v>-0.65700706137967346</v>
      </c>
      <c r="BN1025" s="213"/>
      <c r="BR1025" s="228"/>
      <c r="BS1025" s="311"/>
      <c r="BT1025" s="3"/>
      <c r="BU1025" s="213"/>
      <c r="BV1025" s="213"/>
      <c r="BW1025" s="291"/>
    </row>
    <row r="1026" spans="1:75" x14ac:dyDescent="0.2">
      <c r="A1026" s="210"/>
      <c r="B1026" s="211"/>
      <c r="C1026" s="848" t="str">
        <f ca="1">IF(ISERR(AVERAGE(INDIRECT("B"&amp;(ROW()-INT($B$1/2))):INDIRECT("B"&amp;(ROW()+INT($B$1/2))))),"",AVERAGE(INDIRECT("B"&amp;(ROW()-INT($B$1/2))):INDIRECT("B"&amp;(ROW()+INT($B$1/2)))))</f>
        <v/>
      </c>
      <c r="D1026" s="848">
        <f t="shared" si="396"/>
        <v>0</v>
      </c>
      <c r="E1026" s="275"/>
      <c r="F1026" s="15"/>
      <c r="G1026" s="3"/>
      <c r="H1026" s="3"/>
      <c r="I1026" s="3"/>
      <c r="J1026" s="3"/>
      <c r="K1026" s="3"/>
      <c r="L1026" s="554"/>
      <c r="M1026" s="545"/>
      <c r="N1026" s="546"/>
      <c r="O1026" s="5"/>
      <c r="P1026" s="216"/>
      <c r="Q1026" s="217"/>
      <c r="R1026" s="218"/>
      <c r="S1026" s="219">
        <f t="shared" si="384"/>
        <v>0</v>
      </c>
      <c r="T1026" s="220">
        <f t="shared" si="385"/>
        <v>0</v>
      </c>
      <c r="U1026" s="214">
        <f t="shared" si="394"/>
        <v>0</v>
      </c>
      <c r="W1026" s="221"/>
      <c r="X1026" s="222"/>
      <c r="Y1026" s="222"/>
      <c r="Z1026" s="223"/>
      <c r="AA1026" s="222"/>
      <c r="AB1026" s="224"/>
      <c r="AC1026" s="225"/>
      <c r="AD1026" s="2">
        <f t="shared" si="379"/>
        <v>0</v>
      </c>
      <c r="AE1026" s="2">
        <f t="shared" si="380"/>
        <v>0</v>
      </c>
      <c r="AF1026" s="226"/>
      <c r="AG1026" s="219">
        <f t="shared" si="386"/>
        <v>0</v>
      </c>
      <c r="AH1026" s="234">
        <f t="shared" si="387"/>
        <v>0</v>
      </c>
      <c r="AI1026" s="214">
        <f t="shared" si="395"/>
        <v>0</v>
      </c>
      <c r="AK1026" s="229">
        <f t="shared" si="388"/>
        <v>0</v>
      </c>
      <c r="AL1026" s="226"/>
      <c r="AM1026" s="15"/>
      <c r="AN1026" s="232" t="e">
        <f t="shared" si="389"/>
        <v>#DIV/0!</v>
      </c>
      <c r="AO1026" s="214">
        <f t="shared" si="381"/>
        <v>0</v>
      </c>
      <c r="AQ1026" s="210"/>
      <c r="AR1026" s="231"/>
      <c r="AS1026" s="15"/>
      <c r="AT1026" s="232">
        <f t="shared" si="390"/>
        <v>0</v>
      </c>
      <c r="AU1026" s="235">
        <f t="shared" si="391"/>
        <v>0</v>
      </c>
      <c r="AY1026" s="210"/>
      <c r="AZ1026" s="231"/>
      <c r="BA1026" s="15"/>
      <c r="BB1026" s="232">
        <f t="shared" si="378"/>
        <v>0</v>
      </c>
      <c r="BC1026" s="235">
        <f t="shared" si="392"/>
        <v>0</v>
      </c>
      <c r="BG1026" s="210"/>
      <c r="BH1026" s="231"/>
      <c r="BI1026" s="15"/>
      <c r="BJ1026" s="232">
        <f t="shared" si="382"/>
        <v>0</v>
      </c>
      <c r="BK1026" s="235">
        <f t="shared" si="393"/>
        <v>0</v>
      </c>
      <c r="BM1026" s="109">
        <f t="shared" si="383"/>
        <v>-0.65883939887741017</v>
      </c>
      <c r="BN1026" s="213"/>
      <c r="BR1026" s="228"/>
      <c r="BS1026" s="311"/>
      <c r="BT1026" s="3"/>
      <c r="BU1026" s="213"/>
      <c r="BV1026" s="213"/>
      <c r="BW1026" s="291"/>
    </row>
    <row r="1027" spans="1:75" x14ac:dyDescent="0.2">
      <c r="A1027" s="210"/>
      <c r="B1027" s="211"/>
      <c r="C1027" s="848" t="str">
        <f ca="1">IF(ISERR(AVERAGE(INDIRECT("B"&amp;(ROW()-INT($B$1/2))):INDIRECT("B"&amp;(ROW()+INT($B$1/2))))),"",AVERAGE(INDIRECT("B"&amp;(ROW()-INT($B$1/2))):INDIRECT("B"&amp;(ROW()+INT($B$1/2)))))</f>
        <v/>
      </c>
      <c r="D1027" s="848">
        <f t="shared" si="396"/>
        <v>0</v>
      </c>
      <c r="E1027" s="275"/>
      <c r="F1027" s="15"/>
      <c r="G1027" s="3"/>
      <c r="H1027" s="3"/>
      <c r="I1027" s="3"/>
      <c r="J1027" s="3"/>
      <c r="K1027" s="3"/>
      <c r="L1027" s="554"/>
      <c r="M1027" s="545"/>
      <c r="N1027" s="546"/>
      <c r="O1027" s="5"/>
      <c r="P1027" s="216"/>
      <c r="Q1027" s="217"/>
      <c r="R1027" s="218"/>
      <c r="S1027" s="219">
        <f t="shared" si="384"/>
        <v>0</v>
      </c>
      <c r="T1027" s="220">
        <f t="shared" si="385"/>
        <v>0</v>
      </c>
      <c r="U1027" s="214">
        <f t="shared" si="394"/>
        <v>0</v>
      </c>
      <c r="W1027" s="221"/>
      <c r="X1027" s="222"/>
      <c r="Y1027" s="222"/>
      <c r="Z1027" s="223"/>
      <c r="AA1027" s="222"/>
      <c r="AB1027" s="224"/>
      <c r="AC1027" s="225"/>
      <c r="AD1027" s="2">
        <f t="shared" si="379"/>
        <v>0</v>
      </c>
      <c r="AE1027" s="2">
        <f t="shared" si="380"/>
        <v>0</v>
      </c>
      <c r="AF1027" s="226"/>
      <c r="AG1027" s="219">
        <f t="shared" si="386"/>
        <v>0</v>
      </c>
      <c r="AH1027" s="234">
        <f t="shared" si="387"/>
        <v>0</v>
      </c>
      <c r="AI1027" s="214">
        <f t="shared" si="395"/>
        <v>0</v>
      </c>
      <c r="AK1027" s="229">
        <f t="shared" si="388"/>
        <v>0</v>
      </c>
      <c r="AL1027" s="226"/>
      <c r="AM1027" s="15"/>
      <c r="AN1027" s="232" t="e">
        <f t="shared" si="389"/>
        <v>#DIV/0!</v>
      </c>
      <c r="AO1027" s="214">
        <f t="shared" si="381"/>
        <v>0</v>
      </c>
      <c r="AQ1027" s="210"/>
      <c r="AR1027" s="231"/>
      <c r="AS1027" s="15"/>
      <c r="AT1027" s="232">
        <f t="shared" si="390"/>
        <v>0</v>
      </c>
      <c r="AU1027" s="235">
        <f t="shared" si="391"/>
        <v>0</v>
      </c>
      <c r="AY1027" s="210"/>
      <c r="AZ1027" s="231"/>
      <c r="BA1027" s="15"/>
      <c r="BB1027" s="232">
        <f t="shared" si="378"/>
        <v>0</v>
      </c>
      <c r="BC1027" s="235">
        <f t="shared" si="392"/>
        <v>0</v>
      </c>
      <c r="BG1027" s="210"/>
      <c r="BH1027" s="231"/>
      <c r="BI1027" s="15"/>
      <c r="BJ1027" s="232">
        <f t="shared" si="382"/>
        <v>0</v>
      </c>
      <c r="BK1027" s="235">
        <f t="shared" si="393"/>
        <v>0</v>
      </c>
      <c r="BM1027" s="109">
        <f t="shared" si="383"/>
        <v>-0.66067173637514687</v>
      </c>
      <c r="BN1027" s="213"/>
      <c r="BR1027" s="228"/>
      <c r="BS1027" s="311"/>
      <c r="BT1027" s="3"/>
      <c r="BU1027" s="213"/>
      <c r="BV1027" s="213"/>
      <c r="BW1027" s="291"/>
    </row>
    <row r="1028" spans="1:75" x14ac:dyDescent="0.2">
      <c r="A1028" s="210"/>
      <c r="B1028" s="211"/>
      <c r="C1028" s="848" t="str">
        <f ca="1">IF(ISERR(AVERAGE(INDIRECT("B"&amp;(ROW()-INT($B$1/2))):INDIRECT("B"&amp;(ROW()+INT($B$1/2))))),"",AVERAGE(INDIRECT("B"&amp;(ROW()-INT($B$1/2))):INDIRECT("B"&amp;(ROW()+INT($B$1/2)))))</f>
        <v/>
      </c>
      <c r="D1028" s="848">
        <f t="shared" si="396"/>
        <v>0</v>
      </c>
      <c r="E1028" s="275"/>
      <c r="F1028" s="15"/>
      <c r="G1028" s="3"/>
      <c r="H1028" s="3"/>
      <c r="I1028" s="3"/>
      <c r="J1028" s="3"/>
      <c r="K1028" s="3"/>
      <c r="L1028" s="554"/>
      <c r="M1028" s="545"/>
      <c r="N1028" s="546"/>
      <c r="O1028" s="5"/>
      <c r="P1028" s="216"/>
      <c r="Q1028" s="217"/>
      <c r="R1028" s="218"/>
      <c r="S1028" s="219">
        <f t="shared" si="384"/>
        <v>0</v>
      </c>
      <c r="T1028" s="220">
        <f t="shared" si="385"/>
        <v>0</v>
      </c>
      <c r="U1028" s="214">
        <f t="shared" si="394"/>
        <v>0</v>
      </c>
      <c r="W1028" s="221"/>
      <c r="X1028" s="222"/>
      <c r="Y1028" s="222"/>
      <c r="Z1028" s="223"/>
      <c r="AA1028" s="222"/>
      <c r="AB1028" s="224"/>
      <c r="AC1028" s="225"/>
      <c r="AD1028" s="2">
        <f t="shared" si="379"/>
        <v>0</v>
      </c>
      <c r="AE1028" s="2">
        <f t="shared" si="380"/>
        <v>0</v>
      </c>
      <c r="AF1028" s="226"/>
      <c r="AG1028" s="219">
        <f t="shared" si="386"/>
        <v>0</v>
      </c>
      <c r="AH1028" s="234">
        <f t="shared" si="387"/>
        <v>0</v>
      </c>
      <c r="AI1028" s="214">
        <f t="shared" si="395"/>
        <v>0</v>
      </c>
      <c r="AK1028" s="229">
        <f t="shared" si="388"/>
        <v>0</v>
      </c>
      <c r="AL1028" s="226"/>
      <c r="AM1028" s="15"/>
      <c r="AN1028" s="232" t="e">
        <f t="shared" si="389"/>
        <v>#DIV/0!</v>
      </c>
      <c r="AO1028" s="214">
        <f t="shared" si="381"/>
        <v>0</v>
      </c>
      <c r="AQ1028" s="210"/>
      <c r="AR1028" s="231"/>
      <c r="AS1028" s="15"/>
      <c r="AT1028" s="232">
        <f t="shared" si="390"/>
        <v>0</v>
      </c>
      <c r="AU1028" s="235">
        <f t="shared" si="391"/>
        <v>0</v>
      </c>
      <c r="AY1028" s="210"/>
      <c r="AZ1028" s="231"/>
      <c r="BA1028" s="15"/>
      <c r="BB1028" s="232">
        <f t="shared" ref="BB1028:BB1091" si="397">IF(AY1028&gt;0,(26.3/MAX($AY$4:$AY$4600))*AY1028,0)</f>
        <v>0</v>
      </c>
      <c r="BC1028" s="235">
        <f t="shared" si="392"/>
        <v>0</v>
      </c>
      <c r="BG1028" s="210"/>
      <c r="BH1028" s="231"/>
      <c r="BI1028" s="15"/>
      <c r="BJ1028" s="232">
        <f t="shared" si="382"/>
        <v>0</v>
      </c>
      <c r="BK1028" s="235">
        <f t="shared" si="393"/>
        <v>0</v>
      </c>
      <c r="BM1028" s="109">
        <f t="shared" si="383"/>
        <v>-0.66250407387288357</v>
      </c>
      <c r="BN1028" s="213"/>
      <c r="BR1028" s="228"/>
      <c r="BS1028" s="311"/>
      <c r="BT1028" s="3"/>
      <c r="BU1028" s="213"/>
      <c r="BV1028" s="213"/>
      <c r="BW1028" s="291"/>
    </row>
    <row r="1029" spans="1:75" x14ac:dyDescent="0.2">
      <c r="A1029" s="210"/>
      <c r="B1029" s="211"/>
      <c r="C1029" s="848" t="str">
        <f ca="1">IF(ISERR(AVERAGE(INDIRECT("B"&amp;(ROW()-INT($B$1/2))):INDIRECT("B"&amp;(ROW()+INT($B$1/2))))),"",AVERAGE(INDIRECT("B"&amp;(ROW()-INT($B$1/2))):INDIRECT("B"&amp;(ROW()+INT($B$1/2)))))</f>
        <v/>
      </c>
      <c r="D1029" s="848">
        <f t="shared" si="396"/>
        <v>0</v>
      </c>
      <c r="E1029" s="275"/>
      <c r="F1029" s="15"/>
      <c r="G1029" s="3"/>
      <c r="H1029" s="3"/>
      <c r="I1029" s="3"/>
      <c r="J1029" s="3"/>
      <c r="K1029" s="3"/>
      <c r="L1029" s="554"/>
      <c r="M1029" s="545"/>
      <c r="N1029" s="546"/>
      <c r="O1029" s="5"/>
      <c r="P1029" s="216"/>
      <c r="Q1029" s="217"/>
      <c r="R1029" s="218"/>
      <c r="S1029" s="219">
        <f t="shared" si="384"/>
        <v>0</v>
      </c>
      <c r="T1029" s="220">
        <f t="shared" si="385"/>
        <v>0</v>
      </c>
      <c r="U1029" s="214">
        <f t="shared" si="394"/>
        <v>0</v>
      </c>
      <c r="W1029" s="221"/>
      <c r="X1029" s="222"/>
      <c r="Y1029" s="222"/>
      <c r="Z1029" s="223"/>
      <c r="AA1029" s="222"/>
      <c r="AB1029" s="224"/>
      <c r="AC1029" s="225"/>
      <c r="AD1029" s="2">
        <f t="shared" ref="AD1029:AD1092" si="398">IF(W1029&lt;0,W1029-X1029/60-Y1029/3600,W1029+X1029/60+Y1029/3600)</f>
        <v>0</v>
      </c>
      <c r="AE1029" s="2">
        <f t="shared" ref="AE1029:AE1092" si="399">IF(Z1029&lt;0,Z1029-AA1029/60-AB1029/3600,Z1029+AA1029/60+AB1029/3600)</f>
        <v>0</v>
      </c>
      <c r="AF1029" s="226"/>
      <c r="AG1029" s="219">
        <f t="shared" si="386"/>
        <v>0</v>
      </c>
      <c r="AH1029" s="234">
        <f t="shared" si="387"/>
        <v>0</v>
      </c>
      <c r="AI1029" s="214">
        <f t="shared" si="395"/>
        <v>0</v>
      </c>
      <c r="AK1029" s="229">
        <f t="shared" si="388"/>
        <v>0</v>
      </c>
      <c r="AL1029" s="226"/>
      <c r="AM1029" s="15"/>
      <c r="AN1029" s="232" t="e">
        <f t="shared" si="389"/>
        <v>#DIV/0!</v>
      </c>
      <c r="AO1029" s="214">
        <f t="shared" ref="AO1029:AO1092" si="400">AL1029*3.28084</f>
        <v>0</v>
      </c>
      <c r="AQ1029" s="210"/>
      <c r="AR1029" s="231"/>
      <c r="AS1029" s="15"/>
      <c r="AT1029" s="232">
        <f t="shared" si="390"/>
        <v>0</v>
      </c>
      <c r="AU1029" s="235">
        <f t="shared" si="391"/>
        <v>0</v>
      </c>
      <c r="AY1029" s="210"/>
      <c r="AZ1029" s="231"/>
      <c r="BA1029" s="15"/>
      <c r="BB1029" s="232">
        <f t="shared" si="397"/>
        <v>0</v>
      </c>
      <c r="BC1029" s="235">
        <f t="shared" si="392"/>
        <v>0</v>
      </c>
      <c r="BG1029" s="210"/>
      <c r="BH1029" s="231"/>
      <c r="BI1029" s="15"/>
      <c r="BJ1029" s="232">
        <f t="shared" ref="BJ1029:BJ1092" si="401">BG1029</f>
        <v>0</v>
      </c>
      <c r="BK1029" s="235">
        <f t="shared" si="393"/>
        <v>0</v>
      </c>
      <c r="BM1029" s="109">
        <f t="shared" ref="BM1029:BM1092" si="402">BM1028+$BQ$14</f>
        <v>-0.66433641137062027</v>
      </c>
      <c r="BN1029" s="213"/>
      <c r="BR1029" s="228"/>
      <c r="BS1029" s="311"/>
      <c r="BT1029" s="3"/>
      <c r="BU1029" s="213"/>
      <c r="BV1029" s="213"/>
      <c r="BW1029" s="291"/>
    </row>
    <row r="1030" spans="1:75" x14ac:dyDescent="0.2">
      <c r="A1030" s="210"/>
      <c r="B1030" s="211"/>
      <c r="C1030" s="848" t="str">
        <f ca="1">IF(ISERR(AVERAGE(INDIRECT("B"&amp;(ROW()-INT($B$1/2))):INDIRECT("B"&amp;(ROW()+INT($B$1/2))))),"",AVERAGE(INDIRECT("B"&amp;(ROW()-INT($B$1/2))):INDIRECT("B"&amp;(ROW()+INT($B$1/2)))))</f>
        <v/>
      </c>
      <c r="D1030" s="848">
        <f t="shared" si="396"/>
        <v>0</v>
      </c>
      <c r="E1030" s="275"/>
      <c r="F1030" s="15"/>
      <c r="G1030" s="3"/>
      <c r="H1030" s="3"/>
      <c r="I1030" s="3"/>
      <c r="J1030" s="3"/>
      <c r="K1030" s="3"/>
      <c r="L1030" s="554"/>
      <c r="M1030" s="545"/>
      <c r="N1030" s="546"/>
      <c r="O1030" s="5"/>
      <c r="P1030" s="216"/>
      <c r="Q1030" s="217"/>
      <c r="R1030" s="218"/>
      <c r="S1030" s="219">
        <f t="shared" ref="S1030:S1093" si="403">S1029+IF(P1030&lt;&gt;0,1.852*60*1000*((ACOS((SIN((P1029/180)*PI()))*(SIN((P1030/180)*PI()))+(COS((P1029/180)*PI()))*(COS((P1030/180)*PI()))*(COS((Q1030/180)*PI()-(Q1029/180)*PI())))/PI())*180),0)</f>
        <v>0</v>
      </c>
      <c r="T1030" s="220">
        <f t="shared" ref="T1030:T1093" si="404">T1029+IF(P1030&lt;&gt;0,1.852*60*0.6213712*((ACOS((SIN((P1029/180)*PI()))*(SIN((P1030/180)*PI()))+(COS((P1029/180)*PI()))*(COS((P1030/180)*PI()))*(COS((Q1030/180)*PI()-(Q1029/180)*PI())))/PI())*180),0)</f>
        <v>0</v>
      </c>
      <c r="U1030" s="214">
        <f t="shared" si="394"/>
        <v>0</v>
      </c>
      <c r="W1030" s="221"/>
      <c r="X1030" s="222"/>
      <c r="Y1030" s="222"/>
      <c r="Z1030" s="223"/>
      <c r="AA1030" s="222"/>
      <c r="AB1030" s="224"/>
      <c r="AC1030" s="225"/>
      <c r="AD1030" s="2">
        <f t="shared" si="398"/>
        <v>0</v>
      </c>
      <c r="AE1030" s="2">
        <f t="shared" si="399"/>
        <v>0</v>
      </c>
      <c r="AF1030" s="226"/>
      <c r="AG1030" s="219">
        <f t="shared" ref="AG1030:AG1093" si="405">AG1029+IF(AD1030&lt;&gt;0,1.852*60*1000*((ACOS((SIN((AD1029/180)*PI()))*(SIN((AD1030/180)*PI()))+(COS((AD1029/180)*PI()))*(COS((AD1030/180)*PI()))*(COS((AE1030/180)*PI()-(AE1029/180)*PI())))/PI())*180),0)</f>
        <v>0</v>
      </c>
      <c r="AH1030" s="234">
        <f t="shared" ref="AH1030:AH1093" si="406">AH1029+IF(AD1030&lt;&gt;0,1.852*60*0.6213712*((ACOS((SIN((AD1029/180)*PI()))*(SIN((AD1030/180)*PI()))+(COS((AD1029/180)*PI()))*(COS((AD1030/180)*PI()))*(COS((AE1030/180)*PI()-(AE1029/180)*PI())))/PI())*180),0)</f>
        <v>0</v>
      </c>
      <c r="AI1030" s="214">
        <f t="shared" si="395"/>
        <v>0</v>
      </c>
      <c r="AK1030" s="229">
        <f t="shared" ref="AK1030:AK1093" si="407">IF(AL1030&gt;0,AK1029+$AO$1,0)</f>
        <v>0</v>
      </c>
      <c r="AL1030" s="226"/>
      <c r="AM1030" s="15"/>
      <c r="AN1030" s="232" t="e">
        <f t="shared" ref="AN1030:AN1093" si="408">(42341.84/MAX(AK1030:AK5626))*AK1030*0.0006213712</f>
        <v>#DIV/0!</v>
      </c>
      <c r="AO1030" s="214">
        <f t="shared" si="400"/>
        <v>0</v>
      </c>
      <c r="AQ1030" s="210"/>
      <c r="AR1030" s="231"/>
      <c r="AS1030" s="15"/>
      <c r="AT1030" s="232">
        <f t="shared" ref="AT1030:AT1093" si="409">IF(AQ1030&gt;0,(26.3/(MAX($AQ$4:$AQ$4600)*0.0006213712))*AQ1030*0.0006213712,0)</f>
        <v>0</v>
      </c>
      <c r="AU1030" s="235">
        <f t="shared" ref="AU1030:AU1093" si="410">(AR1030*3.28084)+(AW$4)</f>
        <v>0</v>
      </c>
      <c r="AY1030" s="210"/>
      <c r="AZ1030" s="231"/>
      <c r="BA1030" s="15"/>
      <c r="BB1030" s="232">
        <f t="shared" si="397"/>
        <v>0</v>
      </c>
      <c r="BC1030" s="235">
        <f t="shared" ref="BC1030:BC1093" si="411">AZ1030+BE$4</f>
        <v>0</v>
      </c>
      <c r="BG1030" s="210"/>
      <c r="BH1030" s="231"/>
      <c r="BI1030" s="15"/>
      <c r="BJ1030" s="232">
        <f t="shared" si="401"/>
        <v>0</v>
      </c>
      <c r="BK1030" s="235">
        <f t="shared" ref="BK1030:BK1093" si="412">BH1030*BM1030</f>
        <v>0</v>
      </c>
      <c r="BM1030" s="109">
        <f t="shared" si="402"/>
        <v>-0.66616874886835697</v>
      </c>
      <c r="BN1030" s="213"/>
      <c r="BR1030" s="228"/>
      <c r="BS1030" s="311"/>
      <c r="BT1030" s="3"/>
      <c r="BU1030" s="213"/>
      <c r="BV1030" s="213"/>
      <c r="BW1030" s="291"/>
    </row>
    <row r="1031" spans="1:75" x14ac:dyDescent="0.2">
      <c r="A1031" s="210"/>
      <c r="B1031" s="211"/>
      <c r="C1031" s="848" t="str">
        <f ca="1">IF(ISERR(AVERAGE(INDIRECT("B"&amp;(ROW()-INT($B$1/2))):INDIRECT("B"&amp;(ROW()+INT($B$1/2))))),"",AVERAGE(INDIRECT("B"&amp;(ROW()-INT($B$1/2))):INDIRECT("B"&amp;(ROW()+INT($B$1/2)))))</f>
        <v/>
      </c>
      <c r="D1031" s="848">
        <f t="shared" si="396"/>
        <v>0</v>
      </c>
      <c r="E1031" s="275"/>
      <c r="F1031" s="15"/>
      <c r="G1031" s="3"/>
      <c r="H1031" s="3"/>
      <c r="I1031" s="3"/>
      <c r="J1031" s="3"/>
      <c r="K1031" s="3"/>
      <c r="L1031" s="554"/>
      <c r="M1031" s="545"/>
      <c r="N1031" s="546"/>
      <c r="O1031" s="5"/>
      <c r="P1031" s="216"/>
      <c r="Q1031" s="217"/>
      <c r="R1031" s="218"/>
      <c r="S1031" s="219">
        <f t="shared" si="403"/>
        <v>0</v>
      </c>
      <c r="T1031" s="220">
        <f t="shared" si="404"/>
        <v>0</v>
      </c>
      <c r="U1031" s="214">
        <f t="shared" ref="U1031:U1094" si="413">R1031*3.28084</f>
        <v>0</v>
      </c>
      <c r="W1031" s="221"/>
      <c r="X1031" s="222"/>
      <c r="Y1031" s="222"/>
      <c r="Z1031" s="223"/>
      <c r="AA1031" s="222"/>
      <c r="AB1031" s="224"/>
      <c r="AC1031" s="225"/>
      <c r="AD1031" s="2">
        <f t="shared" si="398"/>
        <v>0</v>
      </c>
      <c r="AE1031" s="2">
        <f t="shared" si="399"/>
        <v>0</v>
      </c>
      <c r="AF1031" s="226"/>
      <c r="AG1031" s="219">
        <f t="shared" si="405"/>
        <v>0</v>
      </c>
      <c r="AH1031" s="234">
        <f t="shared" si="406"/>
        <v>0</v>
      </c>
      <c r="AI1031" s="214">
        <f t="shared" ref="AI1031:AI1094" si="414">AF1031*3.28084</f>
        <v>0</v>
      </c>
      <c r="AK1031" s="229">
        <f t="shared" si="407"/>
        <v>0</v>
      </c>
      <c r="AL1031" s="226"/>
      <c r="AM1031" s="15"/>
      <c r="AN1031" s="232" t="e">
        <f t="shared" si="408"/>
        <v>#DIV/0!</v>
      </c>
      <c r="AO1031" s="214">
        <f t="shared" si="400"/>
        <v>0</v>
      </c>
      <c r="AQ1031" s="210"/>
      <c r="AR1031" s="231"/>
      <c r="AS1031" s="15"/>
      <c r="AT1031" s="232">
        <f t="shared" si="409"/>
        <v>0</v>
      </c>
      <c r="AU1031" s="235">
        <f t="shared" si="410"/>
        <v>0</v>
      </c>
      <c r="AY1031" s="210"/>
      <c r="AZ1031" s="231"/>
      <c r="BA1031" s="15"/>
      <c r="BB1031" s="232">
        <f t="shared" si="397"/>
        <v>0</v>
      </c>
      <c r="BC1031" s="235">
        <f t="shared" si="411"/>
        <v>0</v>
      </c>
      <c r="BG1031" s="210"/>
      <c r="BH1031" s="231"/>
      <c r="BI1031" s="15"/>
      <c r="BJ1031" s="232">
        <f t="shared" si="401"/>
        <v>0</v>
      </c>
      <c r="BK1031" s="235">
        <f t="shared" si="412"/>
        <v>0</v>
      </c>
      <c r="BM1031" s="109">
        <f t="shared" si="402"/>
        <v>-0.66800108636609368</v>
      </c>
      <c r="BN1031" s="213"/>
      <c r="BR1031" s="228"/>
      <c r="BS1031" s="311"/>
      <c r="BT1031" s="3"/>
      <c r="BU1031" s="213"/>
      <c r="BV1031" s="213"/>
      <c r="BW1031" s="291"/>
    </row>
    <row r="1032" spans="1:75" x14ac:dyDescent="0.2">
      <c r="A1032" s="210"/>
      <c r="B1032" s="211"/>
      <c r="C1032" s="848" t="str">
        <f ca="1">IF(ISERR(AVERAGE(INDIRECT("B"&amp;(ROW()-INT($B$1/2))):INDIRECT("B"&amp;(ROW()+INT($B$1/2))))),"",AVERAGE(INDIRECT("B"&amp;(ROW()-INT($B$1/2))):INDIRECT("B"&amp;(ROW()+INT($B$1/2)))))</f>
        <v/>
      </c>
      <c r="D1032" s="848">
        <f t="shared" si="396"/>
        <v>0</v>
      </c>
      <c r="E1032" s="275"/>
      <c r="F1032" s="15"/>
      <c r="G1032" s="3"/>
      <c r="H1032" s="3"/>
      <c r="I1032" s="3"/>
      <c r="J1032" s="3"/>
      <c r="K1032" s="3"/>
      <c r="L1032" s="554"/>
      <c r="M1032" s="545"/>
      <c r="N1032" s="546"/>
      <c r="O1032" s="5"/>
      <c r="P1032" s="216"/>
      <c r="Q1032" s="217"/>
      <c r="R1032" s="218"/>
      <c r="S1032" s="219">
        <f t="shared" si="403"/>
        <v>0</v>
      </c>
      <c r="T1032" s="220">
        <f t="shared" si="404"/>
        <v>0</v>
      </c>
      <c r="U1032" s="214">
        <f t="shared" si="413"/>
        <v>0</v>
      </c>
      <c r="W1032" s="221"/>
      <c r="X1032" s="222"/>
      <c r="Y1032" s="222"/>
      <c r="Z1032" s="223"/>
      <c r="AA1032" s="222"/>
      <c r="AB1032" s="224"/>
      <c r="AC1032" s="225"/>
      <c r="AD1032" s="2">
        <f t="shared" si="398"/>
        <v>0</v>
      </c>
      <c r="AE1032" s="2">
        <f t="shared" si="399"/>
        <v>0</v>
      </c>
      <c r="AF1032" s="226"/>
      <c r="AG1032" s="219">
        <f t="shared" si="405"/>
        <v>0</v>
      </c>
      <c r="AH1032" s="234">
        <f t="shared" si="406"/>
        <v>0</v>
      </c>
      <c r="AI1032" s="214">
        <f t="shared" si="414"/>
        <v>0</v>
      </c>
      <c r="AK1032" s="229">
        <f t="shared" si="407"/>
        <v>0</v>
      </c>
      <c r="AL1032" s="226"/>
      <c r="AM1032" s="15"/>
      <c r="AN1032" s="232" t="e">
        <f t="shared" si="408"/>
        <v>#DIV/0!</v>
      </c>
      <c r="AO1032" s="214">
        <f t="shared" si="400"/>
        <v>0</v>
      </c>
      <c r="AQ1032" s="210"/>
      <c r="AR1032" s="231"/>
      <c r="AS1032" s="15"/>
      <c r="AT1032" s="232">
        <f t="shared" si="409"/>
        <v>0</v>
      </c>
      <c r="AU1032" s="235">
        <f t="shared" si="410"/>
        <v>0</v>
      </c>
      <c r="AY1032" s="210"/>
      <c r="AZ1032" s="231"/>
      <c r="BA1032" s="15"/>
      <c r="BB1032" s="232">
        <f t="shared" si="397"/>
        <v>0</v>
      </c>
      <c r="BC1032" s="235">
        <f t="shared" si="411"/>
        <v>0</v>
      </c>
      <c r="BG1032" s="210"/>
      <c r="BH1032" s="231"/>
      <c r="BI1032" s="15"/>
      <c r="BJ1032" s="232">
        <f t="shared" si="401"/>
        <v>0</v>
      </c>
      <c r="BK1032" s="235">
        <f t="shared" si="412"/>
        <v>0</v>
      </c>
      <c r="BM1032" s="109">
        <f t="shared" si="402"/>
        <v>-0.66983342386383038</v>
      </c>
      <c r="BN1032" s="213"/>
      <c r="BR1032" s="228"/>
      <c r="BS1032" s="311"/>
      <c r="BT1032" s="3"/>
      <c r="BU1032" s="213"/>
      <c r="BV1032" s="213"/>
      <c r="BW1032" s="291"/>
    </row>
    <row r="1033" spans="1:75" x14ac:dyDescent="0.2">
      <c r="A1033" s="210"/>
      <c r="B1033" s="211"/>
      <c r="C1033" s="848" t="str">
        <f ca="1">IF(ISERR(AVERAGE(INDIRECT("B"&amp;(ROW()-INT($B$1/2))):INDIRECT("B"&amp;(ROW()+INT($B$1/2))))),"",AVERAGE(INDIRECT("B"&amp;(ROW()-INT($B$1/2))):INDIRECT("B"&amp;(ROW()+INT($B$1/2)))))</f>
        <v/>
      </c>
      <c r="D1033" s="848">
        <f t="shared" si="396"/>
        <v>0</v>
      </c>
      <c r="E1033" s="275"/>
      <c r="F1033" s="15"/>
      <c r="G1033" s="3"/>
      <c r="H1033" s="3"/>
      <c r="I1033" s="3"/>
      <c r="J1033" s="3"/>
      <c r="K1033" s="3"/>
      <c r="L1033" s="554"/>
      <c r="M1033" s="545"/>
      <c r="N1033" s="546"/>
      <c r="O1033" s="5"/>
      <c r="P1033" s="216"/>
      <c r="Q1033" s="217"/>
      <c r="R1033" s="218"/>
      <c r="S1033" s="219">
        <f t="shared" si="403"/>
        <v>0</v>
      </c>
      <c r="T1033" s="220">
        <f t="shared" si="404"/>
        <v>0</v>
      </c>
      <c r="U1033" s="214">
        <f t="shared" si="413"/>
        <v>0</v>
      </c>
      <c r="W1033" s="221"/>
      <c r="X1033" s="222"/>
      <c r="Y1033" s="222"/>
      <c r="Z1033" s="223"/>
      <c r="AA1033" s="222"/>
      <c r="AB1033" s="224"/>
      <c r="AC1033" s="225"/>
      <c r="AD1033" s="2">
        <f t="shared" si="398"/>
        <v>0</v>
      </c>
      <c r="AE1033" s="2">
        <f t="shared" si="399"/>
        <v>0</v>
      </c>
      <c r="AF1033" s="226"/>
      <c r="AG1033" s="219">
        <f t="shared" si="405"/>
        <v>0</v>
      </c>
      <c r="AH1033" s="234">
        <f t="shared" si="406"/>
        <v>0</v>
      </c>
      <c r="AI1033" s="214">
        <f t="shared" si="414"/>
        <v>0</v>
      </c>
      <c r="AK1033" s="229">
        <f t="shared" si="407"/>
        <v>0</v>
      </c>
      <c r="AL1033" s="226"/>
      <c r="AM1033" s="15"/>
      <c r="AN1033" s="232" t="e">
        <f t="shared" si="408"/>
        <v>#DIV/0!</v>
      </c>
      <c r="AO1033" s="214">
        <f t="shared" si="400"/>
        <v>0</v>
      </c>
      <c r="AQ1033" s="210"/>
      <c r="AR1033" s="231"/>
      <c r="AS1033" s="15"/>
      <c r="AT1033" s="232">
        <f t="shared" si="409"/>
        <v>0</v>
      </c>
      <c r="AU1033" s="235">
        <f t="shared" si="410"/>
        <v>0</v>
      </c>
      <c r="AY1033" s="210"/>
      <c r="AZ1033" s="231"/>
      <c r="BA1033" s="15"/>
      <c r="BB1033" s="232">
        <f t="shared" si="397"/>
        <v>0</v>
      </c>
      <c r="BC1033" s="235">
        <f t="shared" si="411"/>
        <v>0</v>
      </c>
      <c r="BG1033" s="210"/>
      <c r="BH1033" s="231"/>
      <c r="BI1033" s="15"/>
      <c r="BJ1033" s="232">
        <f t="shared" si="401"/>
        <v>0</v>
      </c>
      <c r="BK1033" s="235">
        <f t="shared" si="412"/>
        <v>0</v>
      </c>
      <c r="BM1033" s="109">
        <f t="shared" si="402"/>
        <v>-0.67166576136156708</v>
      </c>
      <c r="BN1033" s="213"/>
      <c r="BR1033" s="228"/>
      <c r="BS1033" s="311"/>
      <c r="BT1033" s="3"/>
      <c r="BU1033" s="213"/>
      <c r="BV1033" s="213"/>
      <c r="BW1033" s="291"/>
    </row>
    <row r="1034" spans="1:75" x14ac:dyDescent="0.2">
      <c r="A1034" s="210"/>
      <c r="B1034" s="211"/>
      <c r="C1034" s="848" t="str">
        <f ca="1">IF(ISERR(AVERAGE(INDIRECT("B"&amp;(ROW()-INT($B$1/2))):INDIRECT("B"&amp;(ROW()+INT($B$1/2))))),"",AVERAGE(INDIRECT("B"&amp;(ROW()-INT($B$1/2))):INDIRECT("B"&amp;(ROW()+INT($B$1/2)))))</f>
        <v/>
      </c>
      <c r="D1034" s="848">
        <f t="shared" si="396"/>
        <v>0</v>
      </c>
      <c r="E1034" s="275"/>
      <c r="F1034" s="15"/>
      <c r="G1034" s="3"/>
      <c r="H1034" s="3"/>
      <c r="I1034" s="3"/>
      <c r="J1034" s="3"/>
      <c r="K1034" s="3"/>
      <c r="L1034" s="554"/>
      <c r="M1034" s="545"/>
      <c r="N1034" s="546"/>
      <c r="O1034" s="5"/>
      <c r="P1034" s="216"/>
      <c r="Q1034" s="217"/>
      <c r="R1034" s="218"/>
      <c r="S1034" s="219">
        <f t="shared" si="403"/>
        <v>0</v>
      </c>
      <c r="T1034" s="220">
        <f t="shared" si="404"/>
        <v>0</v>
      </c>
      <c r="U1034" s="214">
        <f t="shared" si="413"/>
        <v>0</v>
      </c>
      <c r="W1034" s="221"/>
      <c r="X1034" s="222"/>
      <c r="Y1034" s="222"/>
      <c r="Z1034" s="223"/>
      <c r="AA1034" s="222"/>
      <c r="AB1034" s="224"/>
      <c r="AC1034" s="225"/>
      <c r="AD1034" s="2">
        <f t="shared" si="398"/>
        <v>0</v>
      </c>
      <c r="AE1034" s="2">
        <f t="shared" si="399"/>
        <v>0</v>
      </c>
      <c r="AF1034" s="226"/>
      <c r="AG1034" s="219">
        <f t="shared" si="405"/>
        <v>0</v>
      </c>
      <c r="AH1034" s="234">
        <f t="shared" si="406"/>
        <v>0</v>
      </c>
      <c r="AI1034" s="214">
        <f t="shared" si="414"/>
        <v>0</v>
      </c>
      <c r="AK1034" s="229">
        <f t="shared" si="407"/>
        <v>0</v>
      </c>
      <c r="AL1034" s="226"/>
      <c r="AM1034" s="15"/>
      <c r="AN1034" s="232" t="e">
        <f t="shared" si="408"/>
        <v>#DIV/0!</v>
      </c>
      <c r="AO1034" s="214">
        <f t="shared" si="400"/>
        <v>0</v>
      </c>
      <c r="AQ1034" s="210"/>
      <c r="AR1034" s="231"/>
      <c r="AS1034" s="15"/>
      <c r="AT1034" s="232">
        <f t="shared" si="409"/>
        <v>0</v>
      </c>
      <c r="AU1034" s="235">
        <f t="shared" si="410"/>
        <v>0</v>
      </c>
      <c r="AY1034" s="210"/>
      <c r="AZ1034" s="231"/>
      <c r="BA1034" s="15"/>
      <c r="BB1034" s="232">
        <f t="shared" si="397"/>
        <v>0</v>
      </c>
      <c r="BC1034" s="235">
        <f t="shared" si="411"/>
        <v>0</v>
      </c>
      <c r="BG1034" s="210"/>
      <c r="BH1034" s="231"/>
      <c r="BI1034" s="15"/>
      <c r="BJ1034" s="232">
        <f t="shared" si="401"/>
        <v>0</v>
      </c>
      <c r="BK1034" s="235">
        <f t="shared" si="412"/>
        <v>0</v>
      </c>
      <c r="BM1034" s="109">
        <f t="shared" si="402"/>
        <v>-0.67349809885930378</v>
      </c>
      <c r="BN1034" s="213"/>
      <c r="BR1034" s="228"/>
      <c r="BS1034" s="311"/>
      <c r="BT1034" s="3"/>
      <c r="BU1034" s="213"/>
      <c r="BV1034" s="213"/>
      <c r="BW1034" s="291"/>
    </row>
    <row r="1035" spans="1:75" x14ac:dyDescent="0.2">
      <c r="A1035" s="210"/>
      <c r="B1035" s="211"/>
      <c r="C1035" s="848" t="str">
        <f ca="1">IF(ISERR(AVERAGE(INDIRECT("B"&amp;(ROW()-INT($B$1/2))):INDIRECT("B"&amp;(ROW()+INT($B$1/2))))),"",AVERAGE(INDIRECT("B"&amp;(ROW()-INT($B$1/2))):INDIRECT("B"&amp;(ROW()+INT($B$1/2)))))</f>
        <v/>
      </c>
      <c r="D1035" s="848">
        <f t="shared" si="396"/>
        <v>0</v>
      </c>
      <c r="E1035" s="275"/>
      <c r="F1035" s="15"/>
      <c r="G1035" s="3"/>
      <c r="H1035" s="3"/>
      <c r="I1035" s="3"/>
      <c r="J1035" s="3"/>
      <c r="K1035" s="3"/>
      <c r="L1035" s="554"/>
      <c r="M1035" s="545"/>
      <c r="N1035" s="546"/>
      <c r="O1035" s="5"/>
      <c r="P1035" s="216"/>
      <c r="Q1035" s="217"/>
      <c r="R1035" s="218"/>
      <c r="S1035" s="219">
        <f t="shared" si="403"/>
        <v>0</v>
      </c>
      <c r="T1035" s="220">
        <f t="shared" si="404"/>
        <v>0</v>
      </c>
      <c r="U1035" s="214">
        <f t="shared" si="413"/>
        <v>0</v>
      </c>
      <c r="W1035" s="221"/>
      <c r="X1035" s="222"/>
      <c r="Y1035" s="222"/>
      <c r="Z1035" s="223"/>
      <c r="AA1035" s="222"/>
      <c r="AB1035" s="224"/>
      <c r="AC1035" s="225"/>
      <c r="AD1035" s="2">
        <f t="shared" si="398"/>
        <v>0</v>
      </c>
      <c r="AE1035" s="2">
        <f t="shared" si="399"/>
        <v>0</v>
      </c>
      <c r="AF1035" s="226"/>
      <c r="AG1035" s="219">
        <f t="shared" si="405"/>
        <v>0</v>
      </c>
      <c r="AH1035" s="234">
        <f t="shared" si="406"/>
        <v>0</v>
      </c>
      <c r="AI1035" s="214">
        <f t="shared" si="414"/>
        <v>0</v>
      </c>
      <c r="AK1035" s="229">
        <f t="shared" si="407"/>
        <v>0</v>
      </c>
      <c r="AL1035" s="226"/>
      <c r="AM1035" s="15"/>
      <c r="AN1035" s="232" t="e">
        <f t="shared" si="408"/>
        <v>#DIV/0!</v>
      </c>
      <c r="AO1035" s="214">
        <f t="shared" si="400"/>
        <v>0</v>
      </c>
      <c r="AQ1035" s="210"/>
      <c r="AR1035" s="231"/>
      <c r="AS1035" s="15"/>
      <c r="AT1035" s="232">
        <f t="shared" si="409"/>
        <v>0</v>
      </c>
      <c r="AU1035" s="235">
        <f t="shared" si="410"/>
        <v>0</v>
      </c>
      <c r="AY1035" s="210"/>
      <c r="AZ1035" s="231"/>
      <c r="BA1035" s="15"/>
      <c r="BB1035" s="232">
        <f t="shared" si="397"/>
        <v>0</v>
      </c>
      <c r="BC1035" s="235">
        <f t="shared" si="411"/>
        <v>0</v>
      </c>
      <c r="BG1035" s="210"/>
      <c r="BH1035" s="231"/>
      <c r="BI1035" s="15"/>
      <c r="BJ1035" s="232">
        <f t="shared" si="401"/>
        <v>0</v>
      </c>
      <c r="BK1035" s="235">
        <f t="shared" si="412"/>
        <v>0</v>
      </c>
      <c r="BM1035" s="109">
        <f t="shared" si="402"/>
        <v>-0.67533043635704049</v>
      </c>
      <c r="BN1035" s="213"/>
      <c r="BR1035" s="228"/>
      <c r="BS1035" s="311"/>
      <c r="BT1035" s="3"/>
      <c r="BU1035" s="213"/>
      <c r="BV1035" s="213"/>
      <c r="BW1035" s="291"/>
    </row>
    <row r="1036" spans="1:75" x14ac:dyDescent="0.2">
      <c r="A1036" s="210"/>
      <c r="B1036" s="211"/>
      <c r="C1036" s="848" t="str">
        <f ca="1">IF(ISERR(AVERAGE(INDIRECT("B"&amp;(ROW()-INT($B$1/2))):INDIRECT("B"&amp;(ROW()+INT($B$1/2))))),"",AVERAGE(INDIRECT("B"&amp;(ROW()-INT($B$1/2))):INDIRECT("B"&amp;(ROW()+INT($B$1/2)))))</f>
        <v/>
      </c>
      <c r="D1036" s="848">
        <f t="shared" si="396"/>
        <v>0</v>
      </c>
      <c r="E1036" s="275"/>
      <c r="F1036" s="15"/>
      <c r="G1036" s="3"/>
      <c r="H1036" s="3"/>
      <c r="I1036" s="3"/>
      <c r="J1036" s="3"/>
      <c r="K1036" s="3"/>
      <c r="L1036" s="554"/>
      <c r="M1036" s="545"/>
      <c r="N1036" s="546"/>
      <c r="O1036" s="5"/>
      <c r="P1036" s="216"/>
      <c r="Q1036" s="217"/>
      <c r="R1036" s="218"/>
      <c r="S1036" s="219">
        <f t="shared" si="403"/>
        <v>0</v>
      </c>
      <c r="T1036" s="220">
        <f t="shared" si="404"/>
        <v>0</v>
      </c>
      <c r="U1036" s="214">
        <f t="shared" si="413"/>
        <v>0</v>
      </c>
      <c r="W1036" s="221"/>
      <c r="X1036" s="222"/>
      <c r="Y1036" s="222"/>
      <c r="Z1036" s="223"/>
      <c r="AA1036" s="222"/>
      <c r="AB1036" s="224"/>
      <c r="AC1036" s="225"/>
      <c r="AD1036" s="2">
        <f t="shared" si="398"/>
        <v>0</v>
      </c>
      <c r="AE1036" s="2">
        <f t="shared" si="399"/>
        <v>0</v>
      </c>
      <c r="AF1036" s="226"/>
      <c r="AG1036" s="219">
        <f t="shared" si="405"/>
        <v>0</v>
      </c>
      <c r="AH1036" s="234">
        <f t="shared" si="406"/>
        <v>0</v>
      </c>
      <c r="AI1036" s="214">
        <f t="shared" si="414"/>
        <v>0</v>
      </c>
      <c r="AK1036" s="229">
        <f t="shared" si="407"/>
        <v>0</v>
      </c>
      <c r="AL1036" s="226"/>
      <c r="AM1036" s="15"/>
      <c r="AN1036" s="232" t="e">
        <f t="shared" si="408"/>
        <v>#DIV/0!</v>
      </c>
      <c r="AO1036" s="214">
        <f t="shared" si="400"/>
        <v>0</v>
      </c>
      <c r="AQ1036" s="210"/>
      <c r="AR1036" s="231"/>
      <c r="AS1036" s="15"/>
      <c r="AT1036" s="232">
        <f t="shared" si="409"/>
        <v>0</v>
      </c>
      <c r="AU1036" s="235">
        <f t="shared" si="410"/>
        <v>0</v>
      </c>
      <c r="AY1036" s="210"/>
      <c r="AZ1036" s="231"/>
      <c r="BA1036" s="15"/>
      <c r="BB1036" s="232">
        <f t="shared" si="397"/>
        <v>0</v>
      </c>
      <c r="BC1036" s="235">
        <f t="shared" si="411"/>
        <v>0</v>
      </c>
      <c r="BG1036" s="210"/>
      <c r="BH1036" s="231"/>
      <c r="BI1036" s="15"/>
      <c r="BJ1036" s="232">
        <f t="shared" si="401"/>
        <v>0</v>
      </c>
      <c r="BK1036" s="235">
        <f t="shared" si="412"/>
        <v>0</v>
      </c>
      <c r="BM1036" s="109">
        <f t="shared" si="402"/>
        <v>-0.67716277385477719</v>
      </c>
      <c r="BN1036" s="213"/>
      <c r="BR1036" s="228"/>
      <c r="BS1036" s="311"/>
      <c r="BT1036" s="3"/>
      <c r="BU1036" s="213"/>
      <c r="BV1036" s="213"/>
      <c r="BW1036" s="291"/>
    </row>
    <row r="1037" spans="1:75" x14ac:dyDescent="0.2">
      <c r="A1037" s="210"/>
      <c r="B1037" s="211"/>
      <c r="C1037" s="848" t="str">
        <f ca="1">IF(ISERR(AVERAGE(INDIRECT("B"&amp;(ROW()-INT($B$1/2))):INDIRECT("B"&amp;(ROW()+INT($B$1/2))))),"",AVERAGE(INDIRECT("B"&amp;(ROW()-INT($B$1/2))):INDIRECT("B"&amp;(ROW()+INT($B$1/2)))))</f>
        <v/>
      </c>
      <c r="D1037" s="848">
        <f t="shared" si="396"/>
        <v>0</v>
      </c>
      <c r="E1037" s="275"/>
      <c r="F1037" s="15"/>
      <c r="G1037" s="3"/>
      <c r="H1037" s="3"/>
      <c r="I1037" s="3"/>
      <c r="J1037" s="3"/>
      <c r="K1037" s="3"/>
      <c r="L1037" s="554"/>
      <c r="M1037" s="545"/>
      <c r="N1037" s="546"/>
      <c r="O1037" s="5"/>
      <c r="P1037" s="216"/>
      <c r="Q1037" s="217"/>
      <c r="R1037" s="218"/>
      <c r="S1037" s="219">
        <f t="shared" si="403"/>
        <v>0</v>
      </c>
      <c r="T1037" s="220">
        <f t="shared" si="404"/>
        <v>0</v>
      </c>
      <c r="U1037" s="214">
        <f t="shared" si="413"/>
        <v>0</v>
      </c>
      <c r="W1037" s="221"/>
      <c r="X1037" s="222"/>
      <c r="Y1037" s="222"/>
      <c r="Z1037" s="223"/>
      <c r="AA1037" s="222"/>
      <c r="AB1037" s="224"/>
      <c r="AC1037" s="225"/>
      <c r="AD1037" s="2">
        <f t="shared" si="398"/>
        <v>0</v>
      </c>
      <c r="AE1037" s="2">
        <f t="shared" si="399"/>
        <v>0</v>
      </c>
      <c r="AF1037" s="226"/>
      <c r="AG1037" s="219">
        <f t="shared" si="405"/>
        <v>0</v>
      </c>
      <c r="AH1037" s="234">
        <f t="shared" si="406"/>
        <v>0</v>
      </c>
      <c r="AI1037" s="214">
        <f t="shared" si="414"/>
        <v>0</v>
      </c>
      <c r="AK1037" s="229">
        <f t="shared" si="407"/>
        <v>0</v>
      </c>
      <c r="AL1037" s="226"/>
      <c r="AM1037" s="15"/>
      <c r="AN1037" s="232" t="e">
        <f t="shared" si="408"/>
        <v>#DIV/0!</v>
      </c>
      <c r="AO1037" s="214">
        <f t="shared" si="400"/>
        <v>0</v>
      </c>
      <c r="AQ1037" s="210"/>
      <c r="AR1037" s="231"/>
      <c r="AS1037" s="15"/>
      <c r="AT1037" s="232">
        <f t="shared" si="409"/>
        <v>0</v>
      </c>
      <c r="AU1037" s="235">
        <f t="shared" si="410"/>
        <v>0</v>
      </c>
      <c r="AY1037" s="210"/>
      <c r="AZ1037" s="231"/>
      <c r="BA1037" s="15"/>
      <c r="BB1037" s="232">
        <f t="shared" si="397"/>
        <v>0</v>
      </c>
      <c r="BC1037" s="235">
        <f t="shared" si="411"/>
        <v>0</v>
      </c>
      <c r="BG1037" s="210"/>
      <c r="BH1037" s="231"/>
      <c r="BI1037" s="15"/>
      <c r="BJ1037" s="232">
        <f t="shared" si="401"/>
        <v>0</v>
      </c>
      <c r="BK1037" s="235">
        <f t="shared" si="412"/>
        <v>0</v>
      </c>
      <c r="BM1037" s="109">
        <f t="shared" si="402"/>
        <v>-0.67899511135251389</v>
      </c>
      <c r="BN1037" s="213"/>
      <c r="BR1037" s="228"/>
      <c r="BS1037" s="311"/>
      <c r="BT1037" s="3"/>
      <c r="BU1037" s="213"/>
      <c r="BV1037" s="213"/>
      <c r="BW1037" s="291"/>
    </row>
    <row r="1038" spans="1:75" x14ac:dyDescent="0.2">
      <c r="A1038" s="210"/>
      <c r="B1038" s="211"/>
      <c r="C1038" s="848" t="str">
        <f ca="1">IF(ISERR(AVERAGE(INDIRECT("B"&amp;(ROW()-INT($B$1/2))):INDIRECT("B"&amp;(ROW()+INT($B$1/2))))),"",AVERAGE(INDIRECT("B"&amp;(ROW()-INT($B$1/2))):INDIRECT("B"&amp;(ROW()+INT($B$1/2)))))</f>
        <v/>
      </c>
      <c r="D1038" s="848">
        <f t="shared" si="396"/>
        <v>0</v>
      </c>
      <c r="E1038" s="275"/>
      <c r="F1038" s="15"/>
      <c r="G1038" s="3"/>
      <c r="H1038" s="3"/>
      <c r="I1038" s="3"/>
      <c r="J1038" s="3"/>
      <c r="K1038" s="3"/>
      <c r="L1038" s="554"/>
      <c r="M1038" s="545"/>
      <c r="N1038" s="546"/>
      <c r="O1038" s="5"/>
      <c r="P1038" s="216"/>
      <c r="Q1038" s="217"/>
      <c r="R1038" s="218"/>
      <c r="S1038" s="219">
        <f t="shared" si="403"/>
        <v>0</v>
      </c>
      <c r="T1038" s="220">
        <f t="shared" si="404"/>
        <v>0</v>
      </c>
      <c r="U1038" s="214">
        <f t="shared" si="413"/>
        <v>0</v>
      </c>
      <c r="W1038" s="221"/>
      <c r="X1038" s="222"/>
      <c r="Y1038" s="222"/>
      <c r="Z1038" s="223"/>
      <c r="AA1038" s="222"/>
      <c r="AB1038" s="224"/>
      <c r="AC1038" s="225"/>
      <c r="AD1038" s="2">
        <f t="shared" si="398"/>
        <v>0</v>
      </c>
      <c r="AE1038" s="2">
        <f t="shared" si="399"/>
        <v>0</v>
      </c>
      <c r="AF1038" s="226"/>
      <c r="AG1038" s="219">
        <f t="shared" si="405"/>
        <v>0</v>
      </c>
      <c r="AH1038" s="234">
        <f t="shared" si="406"/>
        <v>0</v>
      </c>
      <c r="AI1038" s="214">
        <f t="shared" si="414"/>
        <v>0</v>
      </c>
      <c r="AK1038" s="229">
        <f t="shared" si="407"/>
        <v>0</v>
      </c>
      <c r="AL1038" s="226"/>
      <c r="AM1038" s="15"/>
      <c r="AN1038" s="232" t="e">
        <f t="shared" si="408"/>
        <v>#DIV/0!</v>
      </c>
      <c r="AO1038" s="214">
        <f t="shared" si="400"/>
        <v>0</v>
      </c>
      <c r="AQ1038" s="210"/>
      <c r="AR1038" s="231"/>
      <c r="AS1038" s="15"/>
      <c r="AT1038" s="232">
        <f t="shared" si="409"/>
        <v>0</v>
      </c>
      <c r="AU1038" s="235">
        <f t="shared" si="410"/>
        <v>0</v>
      </c>
      <c r="AY1038" s="210"/>
      <c r="AZ1038" s="231"/>
      <c r="BA1038" s="15"/>
      <c r="BB1038" s="232">
        <f t="shared" si="397"/>
        <v>0</v>
      </c>
      <c r="BC1038" s="235">
        <f t="shared" si="411"/>
        <v>0</v>
      </c>
      <c r="BG1038" s="210"/>
      <c r="BH1038" s="231"/>
      <c r="BI1038" s="15"/>
      <c r="BJ1038" s="232">
        <f t="shared" si="401"/>
        <v>0</v>
      </c>
      <c r="BK1038" s="235">
        <f t="shared" si="412"/>
        <v>0</v>
      </c>
      <c r="BM1038" s="109">
        <f t="shared" si="402"/>
        <v>-0.68082744885025059</v>
      </c>
      <c r="BN1038" s="213"/>
      <c r="BR1038" s="228"/>
      <c r="BS1038" s="311"/>
      <c r="BT1038" s="3"/>
      <c r="BU1038" s="213"/>
      <c r="BV1038" s="213"/>
      <c r="BW1038" s="291"/>
    </row>
    <row r="1039" spans="1:75" x14ac:dyDescent="0.2">
      <c r="A1039" s="210"/>
      <c r="B1039" s="211"/>
      <c r="C1039" s="848" t="str">
        <f ca="1">IF(ISERR(AVERAGE(INDIRECT("B"&amp;(ROW()-INT($B$1/2))):INDIRECT("B"&amp;(ROW()+INT($B$1/2))))),"",AVERAGE(INDIRECT("B"&amp;(ROW()-INT($B$1/2))):INDIRECT("B"&amp;(ROW()+INT($B$1/2)))))</f>
        <v/>
      </c>
      <c r="D1039" s="848">
        <f t="shared" si="396"/>
        <v>0</v>
      </c>
      <c r="E1039" s="275"/>
      <c r="F1039" s="15"/>
      <c r="G1039" s="3"/>
      <c r="H1039" s="3"/>
      <c r="I1039" s="3"/>
      <c r="J1039" s="3"/>
      <c r="K1039" s="3"/>
      <c r="L1039" s="554"/>
      <c r="M1039" s="545"/>
      <c r="N1039" s="546"/>
      <c r="O1039" s="5"/>
      <c r="P1039" s="216"/>
      <c r="Q1039" s="217"/>
      <c r="R1039" s="218"/>
      <c r="S1039" s="219">
        <f t="shared" si="403"/>
        <v>0</v>
      </c>
      <c r="T1039" s="220">
        <f t="shared" si="404"/>
        <v>0</v>
      </c>
      <c r="U1039" s="214">
        <f t="shared" si="413"/>
        <v>0</v>
      </c>
      <c r="W1039" s="221"/>
      <c r="X1039" s="222"/>
      <c r="Y1039" s="222"/>
      <c r="Z1039" s="223"/>
      <c r="AA1039" s="222"/>
      <c r="AB1039" s="224"/>
      <c r="AC1039" s="225"/>
      <c r="AD1039" s="2">
        <f t="shared" si="398"/>
        <v>0</v>
      </c>
      <c r="AE1039" s="2">
        <f t="shared" si="399"/>
        <v>0</v>
      </c>
      <c r="AF1039" s="226"/>
      <c r="AG1039" s="219">
        <f t="shared" si="405"/>
        <v>0</v>
      </c>
      <c r="AH1039" s="234">
        <f t="shared" si="406"/>
        <v>0</v>
      </c>
      <c r="AI1039" s="214">
        <f t="shared" si="414"/>
        <v>0</v>
      </c>
      <c r="AK1039" s="229">
        <f t="shared" si="407"/>
        <v>0</v>
      </c>
      <c r="AL1039" s="226"/>
      <c r="AM1039" s="15"/>
      <c r="AN1039" s="232" t="e">
        <f t="shared" si="408"/>
        <v>#DIV/0!</v>
      </c>
      <c r="AO1039" s="214">
        <f t="shared" si="400"/>
        <v>0</v>
      </c>
      <c r="AQ1039" s="210"/>
      <c r="AR1039" s="231"/>
      <c r="AS1039" s="15"/>
      <c r="AT1039" s="232">
        <f t="shared" si="409"/>
        <v>0</v>
      </c>
      <c r="AU1039" s="235">
        <f t="shared" si="410"/>
        <v>0</v>
      </c>
      <c r="AY1039" s="210"/>
      <c r="AZ1039" s="231"/>
      <c r="BA1039" s="15"/>
      <c r="BB1039" s="232">
        <f t="shared" si="397"/>
        <v>0</v>
      </c>
      <c r="BC1039" s="235">
        <f t="shared" si="411"/>
        <v>0</v>
      </c>
      <c r="BG1039" s="210"/>
      <c r="BH1039" s="231"/>
      <c r="BI1039" s="15"/>
      <c r="BJ1039" s="232">
        <f t="shared" si="401"/>
        <v>0</v>
      </c>
      <c r="BK1039" s="235">
        <f t="shared" si="412"/>
        <v>0</v>
      </c>
      <c r="BM1039" s="109">
        <f t="shared" si="402"/>
        <v>-0.6826597863479873</v>
      </c>
      <c r="BN1039" s="213"/>
      <c r="BR1039" s="228"/>
      <c r="BS1039" s="311"/>
      <c r="BT1039" s="3"/>
      <c r="BU1039" s="213"/>
      <c r="BV1039" s="213"/>
      <c r="BW1039" s="291"/>
    </row>
    <row r="1040" spans="1:75" x14ac:dyDescent="0.2">
      <c r="A1040" s="210"/>
      <c r="B1040" s="211"/>
      <c r="C1040" s="848" t="str">
        <f ca="1">IF(ISERR(AVERAGE(INDIRECT("B"&amp;(ROW()-INT($B$1/2))):INDIRECT("B"&amp;(ROW()+INT($B$1/2))))),"",AVERAGE(INDIRECT("B"&amp;(ROW()-INT($B$1/2))):INDIRECT("B"&amp;(ROW()+INT($B$1/2)))))</f>
        <v/>
      </c>
      <c r="D1040" s="848">
        <f t="shared" si="396"/>
        <v>0</v>
      </c>
      <c r="E1040" s="275"/>
      <c r="F1040" s="15"/>
      <c r="G1040" s="3"/>
      <c r="H1040" s="3"/>
      <c r="I1040" s="3"/>
      <c r="J1040" s="3"/>
      <c r="K1040" s="3"/>
      <c r="L1040" s="554"/>
      <c r="M1040" s="545"/>
      <c r="N1040" s="546"/>
      <c r="O1040" s="5"/>
      <c r="P1040" s="216"/>
      <c r="Q1040" s="217"/>
      <c r="R1040" s="218"/>
      <c r="S1040" s="219">
        <f t="shared" si="403"/>
        <v>0</v>
      </c>
      <c r="T1040" s="220">
        <f t="shared" si="404"/>
        <v>0</v>
      </c>
      <c r="U1040" s="214">
        <f t="shared" si="413"/>
        <v>0</v>
      </c>
      <c r="W1040" s="221"/>
      <c r="X1040" s="222"/>
      <c r="Y1040" s="222"/>
      <c r="Z1040" s="223"/>
      <c r="AA1040" s="222"/>
      <c r="AB1040" s="224"/>
      <c r="AC1040" s="225"/>
      <c r="AD1040" s="2">
        <f t="shared" si="398"/>
        <v>0</v>
      </c>
      <c r="AE1040" s="2">
        <f t="shared" si="399"/>
        <v>0</v>
      </c>
      <c r="AF1040" s="226"/>
      <c r="AG1040" s="219">
        <f t="shared" si="405"/>
        <v>0</v>
      </c>
      <c r="AH1040" s="234">
        <f t="shared" si="406"/>
        <v>0</v>
      </c>
      <c r="AI1040" s="214">
        <f t="shared" si="414"/>
        <v>0</v>
      </c>
      <c r="AK1040" s="229">
        <f t="shared" si="407"/>
        <v>0</v>
      </c>
      <c r="AL1040" s="226"/>
      <c r="AM1040" s="15"/>
      <c r="AN1040" s="232" t="e">
        <f t="shared" si="408"/>
        <v>#DIV/0!</v>
      </c>
      <c r="AO1040" s="214">
        <f t="shared" si="400"/>
        <v>0</v>
      </c>
      <c r="AQ1040" s="210"/>
      <c r="AR1040" s="231"/>
      <c r="AS1040" s="15"/>
      <c r="AT1040" s="232">
        <f t="shared" si="409"/>
        <v>0</v>
      </c>
      <c r="AU1040" s="235">
        <f t="shared" si="410"/>
        <v>0</v>
      </c>
      <c r="AY1040" s="210"/>
      <c r="AZ1040" s="231"/>
      <c r="BA1040" s="15"/>
      <c r="BB1040" s="232">
        <f t="shared" si="397"/>
        <v>0</v>
      </c>
      <c r="BC1040" s="235">
        <f t="shared" si="411"/>
        <v>0</v>
      </c>
      <c r="BG1040" s="210"/>
      <c r="BH1040" s="231"/>
      <c r="BI1040" s="15"/>
      <c r="BJ1040" s="232">
        <f t="shared" si="401"/>
        <v>0</v>
      </c>
      <c r="BK1040" s="235">
        <f t="shared" si="412"/>
        <v>0</v>
      </c>
      <c r="BM1040" s="109">
        <f t="shared" si="402"/>
        <v>-0.684492123845724</v>
      </c>
      <c r="BN1040" s="213"/>
      <c r="BR1040" s="228"/>
      <c r="BS1040" s="311"/>
      <c r="BT1040" s="3"/>
      <c r="BU1040" s="213"/>
      <c r="BV1040" s="213"/>
      <c r="BW1040" s="291"/>
    </row>
    <row r="1041" spans="1:75" x14ac:dyDescent="0.2">
      <c r="A1041" s="210"/>
      <c r="B1041" s="211"/>
      <c r="C1041" s="848" t="str">
        <f ca="1">IF(ISERR(AVERAGE(INDIRECT("B"&amp;(ROW()-INT($B$1/2))):INDIRECT("B"&amp;(ROW()+INT($B$1/2))))),"",AVERAGE(INDIRECT("B"&amp;(ROW()-INT($B$1/2))):INDIRECT("B"&amp;(ROW()+INT($B$1/2)))))</f>
        <v/>
      </c>
      <c r="D1041" s="848">
        <f t="shared" si="396"/>
        <v>0</v>
      </c>
      <c r="E1041" s="275"/>
      <c r="F1041" s="15"/>
      <c r="G1041" s="3"/>
      <c r="H1041" s="3"/>
      <c r="I1041" s="3"/>
      <c r="J1041" s="3"/>
      <c r="K1041" s="3"/>
      <c r="L1041" s="554"/>
      <c r="M1041" s="545"/>
      <c r="N1041" s="546"/>
      <c r="O1041" s="5"/>
      <c r="P1041" s="216"/>
      <c r="Q1041" s="217"/>
      <c r="R1041" s="218"/>
      <c r="S1041" s="219">
        <f t="shared" si="403"/>
        <v>0</v>
      </c>
      <c r="T1041" s="220">
        <f t="shared" si="404"/>
        <v>0</v>
      </c>
      <c r="U1041" s="214">
        <f t="shared" si="413"/>
        <v>0</v>
      </c>
      <c r="W1041" s="221"/>
      <c r="X1041" s="222"/>
      <c r="Y1041" s="222"/>
      <c r="Z1041" s="223"/>
      <c r="AA1041" s="222"/>
      <c r="AB1041" s="224"/>
      <c r="AC1041" s="225"/>
      <c r="AD1041" s="2">
        <f t="shared" si="398"/>
        <v>0</v>
      </c>
      <c r="AE1041" s="2">
        <f t="shared" si="399"/>
        <v>0</v>
      </c>
      <c r="AF1041" s="226"/>
      <c r="AG1041" s="219">
        <f t="shared" si="405"/>
        <v>0</v>
      </c>
      <c r="AH1041" s="234">
        <f t="shared" si="406"/>
        <v>0</v>
      </c>
      <c r="AI1041" s="214">
        <f t="shared" si="414"/>
        <v>0</v>
      </c>
      <c r="AK1041" s="229">
        <f t="shared" si="407"/>
        <v>0</v>
      </c>
      <c r="AL1041" s="226"/>
      <c r="AM1041" s="15"/>
      <c r="AN1041" s="232" t="e">
        <f t="shared" si="408"/>
        <v>#DIV/0!</v>
      </c>
      <c r="AO1041" s="214">
        <f t="shared" si="400"/>
        <v>0</v>
      </c>
      <c r="AQ1041" s="210"/>
      <c r="AR1041" s="231"/>
      <c r="AS1041" s="15"/>
      <c r="AT1041" s="232">
        <f t="shared" si="409"/>
        <v>0</v>
      </c>
      <c r="AU1041" s="235">
        <f t="shared" si="410"/>
        <v>0</v>
      </c>
      <c r="AY1041" s="210"/>
      <c r="AZ1041" s="231"/>
      <c r="BA1041" s="15"/>
      <c r="BB1041" s="232">
        <f t="shared" si="397"/>
        <v>0</v>
      </c>
      <c r="BC1041" s="235">
        <f t="shared" si="411"/>
        <v>0</v>
      </c>
      <c r="BG1041" s="210"/>
      <c r="BH1041" s="231"/>
      <c r="BI1041" s="15"/>
      <c r="BJ1041" s="232">
        <f t="shared" si="401"/>
        <v>0</v>
      </c>
      <c r="BK1041" s="235">
        <f t="shared" si="412"/>
        <v>0</v>
      </c>
      <c r="BM1041" s="109">
        <f t="shared" si="402"/>
        <v>-0.6863244613434607</v>
      </c>
      <c r="BN1041" s="213"/>
      <c r="BR1041" s="228"/>
      <c r="BS1041" s="311"/>
      <c r="BT1041" s="3"/>
      <c r="BU1041" s="213"/>
      <c r="BV1041" s="213"/>
      <c r="BW1041" s="291"/>
    </row>
    <row r="1042" spans="1:75" x14ac:dyDescent="0.2">
      <c r="A1042" s="210"/>
      <c r="B1042" s="211"/>
      <c r="C1042" s="848" t="str">
        <f ca="1">IF(ISERR(AVERAGE(INDIRECT("B"&amp;(ROW()-INT($B$1/2))):INDIRECT("B"&amp;(ROW()+INT($B$1/2))))),"",AVERAGE(INDIRECT("B"&amp;(ROW()-INT($B$1/2))):INDIRECT("B"&amp;(ROW()+INT($B$1/2)))))</f>
        <v/>
      </c>
      <c r="D1042" s="848">
        <f t="shared" si="396"/>
        <v>0</v>
      </c>
      <c r="E1042" s="275"/>
      <c r="F1042" s="15"/>
      <c r="G1042" s="3"/>
      <c r="H1042" s="3"/>
      <c r="I1042" s="3"/>
      <c r="J1042" s="3"/>
      <c r="K1042" s="3"/>
      <c r="L1042" s="554"/>
      <c r="M1042" s="545"/>
      <c r="N1042" s="546"/>
      <c r="O1042" s="5"/>
      <c r="P1042" s="216"/>
      <c r="Q1042" s="217"/>
      <c r="R1042" s="218"/>
      <c r="S1042" s="219">
        <f t="shared" si="403"/>
        <v>0</v>
      </c>
      <c r="T1042" s="220">
        <f t="shared" si="404"/>
        <v>0</v>
      </c>
      <c r="U1042" s="214">
        <f t="shared" si="413"/>
        <v>0</v>
      </c>
      <c r="W1042" s="221"/>
      <c r="X1042" s="222"/>
      <c r="Y1042" s="222"/>
      <c r="Z1042" s="223"/>
      <c r="AA1042" s="222"/>
      <c r="AB1042" s="224"/>
      <c r="AC1042" s="225"/>
      <c r="AD1042" s="2">
        <f t="shared" si="398"/>
        <v>0</v>
      </c>
      <c r="AE1042" s="2">
        <f t="shared" si="399"/>
        <v>0</v>
      </c>
      <c r="AF1042" s="226"/>
      <c r="AG1042" s="219">
        <f t="shared" si="405"/>
        <v>0</v>
      </c>
      <c r="AH1042" s="234">
        <f t="shared" si="406"/>
        <v>0</v>
      </c>
      <c r="AI1042" s="214">
        <f t="shared" si="414"/>
        <v>0</v>
      </c>
      <c r="AK1042" s="229">
        <f t="shared" si="407"/>
        <v>0</v>
      </c>
      <c r="AL1042" s="226"/>
      <c r="AM1042" s="15"/>
      <c r="AN1042" s="232" t="e">
        <f t="shared" si="408"/>
        <v>#DIV/0!</v>
      </c>
      <c r="AO1042" s="214">
        <f t="shared" si="400"/>
        <v>0</v>
      </c>
      <c r="AQ1042" s="210"/>
      <c r="AR1042" s="231"/>
      <c r="AS1042" s="15"/>
      <c r="AT1042" s="232">
        <f t="shared" si="409"/>
        <v>0</v>
      </c>
      <c r="AU1042" s="235">
        <f t="shared" si="410"/>
        <v>0</v>
      </c>
      <c r="AY1042" s="210"/>
      <c r="AZ1042" s="231"/>
      <c r="BA1042" s="15"/>
      <c r="BB1042" s="232">
        <f t="shared" si="397"/>
        <v>0</v>
      </c>
      <c r="BC1042" s="235">
        <f t="shared" si="411"/>
        <v>0</v>
      </c>
      <c r="BG1042" s="210"/>
      <c r="BH1042" s="231"/>
      <c r="BI1042" s="15"/>
      <c r="BJ1042" s="232">
        <f t="shared" si="401"/>
        <v>0</v>
      </c>
      <c r="BK1042" s="235">
        <f t="shared" si="412"/>
        <v>0</v>
      </c>
      <c r="BM1042" s="109">
        <f t="shared" si="402"/>
        <v>-0.6881567988411974</v>
      </c>
      <c r="BN1042" s="213"/>
      <c r="BR1042" s="228"/>
      <c r="BS1042" s="311"/>
      <c r="BT1042" s="3"/>
      <c r="BU1042" s="213"/>
      <c r="BV1042" s="213"/>
      <c r="BW1042" s="291"/>
    </row>
    <row r="1043" spans="1:75" x14ac:dyDescent="0.2">
      <c r="A1043" s="210"/>
      <c r="B1043" s="211"/>
      <c r="C1043" s="848" t="str">
        <f ca="1">IF(ISERR(AVERAGE(INDIRECT("B"&amp;(ROW()-INT($B$1/2))):INDIRECT("B"&amp;(ROW()+INT($B$1/2))))),"",AVERAGE(INDIRECT("B"&amp;(ROW()-INT($B$1/2))):INDIRECT("B"&amp;(ROW()+INT($B$1/2)))))</f>
        <v/>
      </c>
      <c r="D1043" s="848">
        <f t="shared" si="396"/>
        <v>0</v>
      </c>
      <c r="E1043" s="275"/>
      <c r="F1043" s="15"/>
      <c r="G1043" s="3"/>
      <c r="H1043" s="3"/>
      <c r="I1043" s="3"/>
      <c r="J1043" s="3"/>
      <c r="K1043" s="3"/>
      <c r="L1043" s="554"/>
      <c r="M1043" s="545"/>
      <c r="N1043" s="546"/>
      <c r="O1043" s="5"/>
      <c r="P1043" s="216"/>
      <c r="Q1043" s="217"/>
      <c r="R1043" s="218"/>
      <c r="S1043" s="219">
        <f t="shared" si="403"/>
        <v>0</v>
      </c>
      <c r="T1043" s="220">
        <f t="shared" si="404"/>
        <v>0</v>
      </c>
      <c r="U1043" s="214">
        <f t="shared" si="413"/>
        <v>0</v>
      </c>
      <c r="W1043" s="221"/>
      <c r="X1043" s="222"/>
      <c r="Y1043" s="222"/>
      <c r="Z1043" s="223"/>
      <c r="AA1043" s="222"/>
      <c r="AB1043" s="224"/>
      <c r="AC1043" s="225"/>
      <c r="AD1043" s="2">
        <f t="shared" si="398"/>
        <v>0</v>
      </c>
      <c r="AE1043" s="2">
        <f t="shared" si="399"/>
        <v>0</v>
      </c>
      <c r="AF1043" s="226"/>
      <c r="AG1043" s="219">
        <f t="shared" si="405"/>
        <v>0</v>
      </c>
      <c r="AH1043" s="234">
        <f t="shared" si="406"/>
        <v>0</v>
      </c>
      <c r="AI1043" s="214">
        <f t="shared" si="414"/>
        <v>0</v>
      </c>
      <c r="AK1043" s="229">
        <f t="shared" si="407"/>
        <v>0</v>
      </c>
      <c r="AL1043" s="226"/>
      <c r="AM1043" s="15"/>
      <c r="AN1043" s="232" t="e">
        <f t="shared" si="408"/>
        <v>#DIV/0!</v>
      </c>
      <c r="AO1043" s="214">
        <f t="shared" si="400"/>
        <v>0</v>
      </c>
      <c r="AQ1043" s="210"/>
      <c r="AR1043" s="231"/>
      <c r="AS1043" s="15"/>
      <c r="AT1043" s="232">
        <f t="shared" si="409"/>
        <v>0</v>
      </c>
      <c r="AU1043" s="235">
        <f t="shared" si="410"/>
        <v>0</v>
      </c>
      <c r="AY1043" s="210"/>
      <c r="AZ1043" s="231"/>
      <c r="BA1043" s="15"/>
      <c r="BB1043" s="232">
        <f t="shared" si="397"/>
        <v>0</v>
      </c>
      <c r="BC1043" s="235">
        <f t="shared" si="411"/>
        <v>0</v>
      </c>
      <c r="BG1043" s="210"/>
      <c r="BH1043" s="231"/>
      <c r="BI1043" s="15"/>
      <c r="BJ1043" s="232">
        <f t="shared" si="401"/>
        <v>0</v>
      </c>
      <c r="BK1043" s="235">
        <f t="shared" si="412"/>
        <v>0</v>
      </c>
      <c r="BM1043" s="109">
        <f t="shared" si="402"/>
        <v>-0.68998913633893411</v>
      </c>
      <c r="BN1043" s="213"/>
      <c r="BR1043" s="228"/>
      <c r="BS1043" s="311"/>
      <c r="BT1043" s="3"/>
      <c r="BU1043" s="213"/>
      <c r="BV1043" s="213"/>
      <c r="BW1043" s="291"/>
    </row>
    <row r="1044" spans="1:75" x14ac:dyDescent="0.2">
      <c r="A1044" s="210"/>
      <c r="B1044" s="211"/>
      <c r="C1044" s="848" t="str">
        <f ca="1">IF(ISERR(AVERAGE(INDIRECT("B"&amp;(ROW()-INT($B$1/2))):INDIRECT("B"&amp;(ROW()+INT($B$1/2))))),"",AVERAGE(INDIRECT("B"&amp;(ROW()-INT($B$1/2))):INDIRECT("B"&amp;(ROW()+INT($B$1/2)))))</f>
        <v/>
      </c>
      <c r="D1044" s="848">
        <f t="shared" si="396"/>
        <v>0</v>
      </c>
      <c r="E1044" s="275"/>
      <c r="F1044" s="15"/>
      <c r="G1044" s="3"/>
      <c r="H1044" s="3"/>
      <c r="I1044" s="3"/>
      <c r="J1044" s="3"/>
      <c r="K1044" s="3"/>
      <c r="L1044" s="554"/>
      <c r="M1044" s="545"/>
      <c r="N1044" s="546"/>
      <c r="O1044" s="5"/>
      <c r="P1044" s="216"/>
      <c r="Q1044" s="217"/>
      <c r="R1044" s="218"/>
      <c r="S1044" s="219">
        <f t="shared" si="403"/>
        <v>0</v>
      </c>
      <c r="T1044" s="220">
        <f t="shared" si="404"/>
        <v>0</v>
      </c>
      <c r="U1044" s="214">
        <f t="shared" si="413"/>
        <v>0</v>
      </c>
      <c r="W1044" s="221"/>
      <c r="X1044" s="222"/>
      <c r="Y1044" s="222"/>
      <c r="Z1044" s="223"/>
      <c r="AA1044" s="222"/>
      <c r="AB1044" s="224"/>
      <c r="AC1044" s="225"/>
      <c r="AD1044" s="2">
        <f t="shared" si="398"/>
        <v>0</v>
      </c>
      <c r="AE1044" s="2">
        <f t="shared" si="399"/>
        <v>0</v>
      </c>
      <c r="AF1044" s="226"/>
      <c r="AG1044" s="219">
        <f t="shared" si="405"/>
        <v>0</v>
      </c>
      <c r="AH1044" s="234">
        <f t="shared" si="406"/>
        <v>0</v>
      </c>
      <c r="AI1044" s="214">
        <f t="shared" si="414"/>
        <v>0</v>
      </c>
      <c r="AK1044" s="229">
        <f t="shared" si="407"/>
        <v>0</v>
      </c>
      <c r="AL1044" s="226"/>
      <c r="AM1044" s="15"/>
      <c r="AN1044" s="232" t="e">
        <f t="shared" si="408"/>
        <v>#DIV/0!</v>
      </c>
      <c r="AO1044" s="214">
        <f t="shared" si="400"/>
        <v>0</v>
      </c>
      <c r="AQ1044" s="210"/>
      <c r="AR1044" s="231"/>
      <c r="AS1044" s="15"/>
      <c r="AT1044" s="232">
        <f t="shared" si="409"/>
        <v>0</v>
      </c>
      <c r="AU1044" s="235">
        <f t="shared" si="410"/>
        <v>0</v>
      </c>
      <c r="AY1044" s="210"/>
      <c r="AZ1044" s="231"/>
      <c r="BA1044" s="15"/>
      <c r="BB1044" s="232">
        <f t="shared" si="397"/>
        <v>0</v>
      </c>
      <c r="BC1044" s="235">
        <f t="shared" si="411"/>
        <v>0</v>
      </c>
      <c r="BG1044" s="210"/>
      <c r="BH1044" s="231"/>
      <c r="BI1044" s="15"/>
      <c r="BJ1044" s="232">
        <f t="shared" si="401"/>
        <v>0</v>
      </c>
      <c r="BK1044" s="235">
        <f t="shared" si="412"/>
        <v>0</v>
      </c>
      <c r="BM1044" s="109">
        <f t="shared" si="402"/>
        <v>-0.69182147383667081</v>
      </c>
      <c r="BN1044" s="213"/>
      <c r="BR1044" s="228"/>
      <c r="BS1044" s="311"/>
      <c r="BT1044" s="3"/>
      <c r="BU1044" s="213"/>
      <c r="BV1044" s="213"/>
      <c r="BW1044" s="291"/>
    </row>
    <row r="1045" spans="1:75" x14ac:dyDescent="0.2">
      <c r="A1045" s="210"/>
      <c r="B1045" s="211"/>
      <c r="C1045" s="848" t="str">
        <f ca="1">IF(ISERR(AVERAGE(INDIRECT("B"&amp;(ROW()-INT($B$1/2))):INDIRECT("B"&amp;(ROW()+INT($B$1/2))))),"",AVERAGE(INDIRECT("B"&amp;(ROW()-INT($B$1/2))):INDIRECT("B"&amp;(ROW()+INT($B$1/2)))))</f>
        <v/>
      </c>
      <c r="D1045" s="848">
        <f t="shared" si="396"/>
        <v>0</v>
      </c>
      <c r="E1045" s="275"/>
      <c r="F1045" s="15"/>
      <c r="G1045" s="3"/>
      <c r="H1045" s="3"/>
      <c r="I1045" s="3"/>
      <c r="J1045" s="3"/>
      <c r="K1045" s="3"/>
      <c r="L1045" s="554"/>
      <c r="M1045" s="545"/>
      <c r="N1045" s="546"/>
      <c r="O1045" s="5"/>
      <c r="P1045" s="216"/>
      <c r="Q1045" s="217"/>
      <c r="R1045" s="218"/>
      <c r="S1045" s="219">
        <f t="shared" si="403"/>
        <v>0</v>
      </c>
      <c r="T1045" s="220">
        <f t="shared" si="404"/>
        <v>0</v>
      </c>
      <c r="U1045" s="214">
        <f t="shared" si="413"/>
        <v>0</v>
      </c>
      <c r="W1045" s="221"/>
      <c r="X1045" s="222"/>
      <c r="Y1045" s="222"/>
      <c r="Z1045" s="223"/>
      <c r="AA1045" s="222"/>
      <c r="AB1045" s="224"/>
      <c r="AC1045" s="225"/>
      <c r="AD1045" s="2">
        <f t="shared" si="398"/>
        <v>0</v>
      </c>
      <c r="AE1045" s="2">
        <f t="shared" si="399"/>
        <v>0</v>
      </c>
      <c r="AF1045" s="226"/>
      <c r="AG1045" s="219">
        <f t="shared" si="405"/>
        <v>0</v>
      </c>
      <c r="AH1045" s="234">
        <f t="shared" si="406"/>
        <v>0</v>
      </c>
      <c r="AI1045" s="214">
        <f t="shared" si="414"/>
        <v>0</v>
      </c>
      <c r="AK1045" s="229">
        <f t="shared" si="407"/>
        <v>0</v>
      </c>
      <c r="AL1045" s="226"/>
      <c r="AM1045" s="15"/>
      <c r="AN1045" s="232" t="e">
        <f t="shared" si="408"/>
        <v>#DIV/0!</v>
      </c>
      <c r="AO1045" s="214">
        <f t="shared" si="400"/>
        <v>0</v>
      </c>
      <c r="AQ1045" s="210"/>
      <c r="AR1045" s="231"/>
      <c r="AS1045" s="15"/>
      <c r="AT1045" s="232">
        <f t="shared" si="409"/>
        <v>0</v>
      </c>
      <c r="AU1045" s="235">
        <f t="shared" si="410"/>
        <v>0</v>
      </c>
      <c r="AY1045" s="210"/>
      <c r="AZ1045" s="231"/>
      <c r="BA1045" s="15"/>
      <c r="BB1045" s="232">
        <f t="shared" si="397"/>
        <v>0</v>
      </c>
      <c r="BC1045" s="235">
        <f t="shared" si="411"/>
        <v>0</v>
      </c>
      <c r="BG1045" s="210"/>
      <c r="BH1045" s="231"/>
      <c r="BI1045" s="15"/>
      <c r="BJ1045" s="232">
        <f t="shared" si="401"/>
        <v>0</v>
      </c>
      <c r="BK1045" s="235">
        <f t="shared" si="412"/>
        <v>0</v>
      </c>
      <c r="BM1045" s="109">
        <f t="shared" si="402"/>
        <v>-0.69365381133440751</v>
      </c>
      <c r="BN1045" s="213"/>
      <c r="BR1045" s="228"/>
      <c r="BS1045" s="311"/>
      <c r="BT1045" s="3"/>
      <c r="BU1045" s="213"/>
      <c r="BV1045" s="213"/>
      <c r="BW1045" s="291"/>
    </row>
    <row r="1046" spans="1:75" x14ac:dyDescent="0.2">
      <c r="A1046" s="210"/>
      <c r="B1046" s="211"/>
      <c r="C1046" s="848" t="str">
        <f ca="1">IF(ISERR(AVERAGE(INDIRECT("B"&amp;(ROW()-INT($B$1/2))):INDIRECT("B"&amp;(ROW()+INT($B$1/2))))),"",AVERAGE(INDIRECT("B"&amp;(ROW()-INT($B$1/2))):INDIRECT("B"&amp;(ROW()+INT($B$1/2)))))</f>
        <v/>
      </c>
      <c r="D1046" s="848">
        <f t="shared" si="396"/>
        <v>0</v>
      </c>
      <c r="E1046" s="275"/>
      <c r="F1046" s="15"/>
      <c r="G1046" s="3"/>
      <c r="H1046" s="3"/>
      <c r="I1046" s="3"/>
      <c r="J1046" s="3"/>
      <c r="K1046" s="3"/>
      <c r="L1046" s="554"/>
      <c r="M1046" s="545"/>
      <c r="N1046" s="546"/>
      <c r="O1046" s="5"/>
      <c r="P1046" s="216"/>
      <c r="Q1046" s="217"/>
      <c r="R1046" s="218"/>
      <c r="S1046" s="219">
        <f t="shared" si="403"/>
        <v>0</v>
      </c>
      <c r="T1046" s="220">
        <f t="shared" si="404"/>
        <v>0</v>
      </c>
      <c r="U1046" s="214">
        <f t="shared" si="413"/>
        <v>0</v>
      </c>
      <c r="W1046" s="221"/>
      <c r="X1046" s="222"/>
      <c r="Y1046" s="222"/>
      <c r="Z1046" s="223"/>
      <c r="AA1046" s="222"/>
      <c r="AB1046" s="224"/>
      <c r="AC1046" s="225"/>
      <c r="AD1046" s="2">
        <f t="shared" si="398"/>
        <v>0</v>
      </c>
      <c r="AE1046" s="2">
        <f t="shared" si="399"/>
        <v>0</v>
      </c>
      <c r="AF1046" s="226"/>
      <c r="AG1046" s="219">
        <f t="shared" si="405"/>
        <v>0</v>
      </c>
      <c r="AH1046" s="234">
        <f t="shared" si="406"/>
        <v>0</v>
      </c>
      <c r="AI1046" s="214">
        <f t="shared" si="414"/>
        <v>0</v>
      </c>
      <c r="AK1046" s="229">
        <f t="shared" si="407"/>
        <v>0</v>
      </c>
      <c r="AL1046" s="226"/>
      <c r="AM1046" s="15"/>
      <c r="AN1046" s="232" t="e">
        <f t="shared" si="408"/>
        <v>#DIV/0!</v>
      </c>
      <c r="AO1046" s="214">
        <f t="shared" si="400"/>
        <v>0</v>
      </c>
      <c r="AQ1046" s="210"/>
      <c r="AR1046" s="231"/>
      <c r="AS1046" s="15"/>
      <c r="AT1046" s="232">
        <f t="shared" si="409"/>
        <v>0</v>
      </c>
      <c r="AU1046" s="235">
        <f t="shared" si="410"/>
        <v>0</v>
      </c>
      <c r="AY1046" s="210"/>
      <c r="AZ1046" s="231"/>
      <c r="BA1046" s="15"/>
      <c r="BB1046" s="232">
        <f t="shared" si="397"/>
        <v>0</v>
      </c>
      <c r="BC1046" s="235">
        <f t="shared" si="411"/>
        <v>0</v>
      </c>
      <c r="BG1046" s="210"/>
      <c r="BH1046" s="231"/>
      <c r="BI1046" s="15"/>
      <c r="BJ1046" s="232">
        <f t="shared" si="401"/>
        <v>0</v>
      </c>
      <c r="BK1046" s="235">
        <f t="shared" si="412"/>
        <v>0</v>
      </c>
      <c r="BM1046" s="109">
        <f t="shared" si="402"/>
        <v>-0.69548614883214421</v>
      </c>
      <c r="BN1046" s="213"/>
      <c r="BR1046" s="228"/>
      <c r="BS1046" s="311"/>
      <c r="BT1046" s="3"/>
      <c r="BU1046" s="213"/>
      <c r="BV1046" s="213"/>
      <c r="BW1046" s="291"/>
    </row>
    <row r="1047" spans="1:75" x14ac:dyDescent="0.2">
      <c r="A1047" s="210"/>
      <c r="B1047" s="211"/>
      <c r="C1047" s="848" t="str">
        <f ca="1">IF(ISERR(AVERAGE(INDIRECT("B"&amp;(ROW()-INT($B$1/2))):INDIRECT("B"&amp;(ROW()+INT($B$1/2))))),"",AVERAGE(INDIRECT("B"&amp;(ROW()-INT($B$1/2))):INDIRECT("B"&amp;(ROW()+INT($B$1/2)))))</f>
        <v/>
      </c>
      <c r="D1047" s="848">
        <f t="shared" si="396"/>
        <v>0</v>
      </c>
      <c r="E1047" s="275"/>
      <c r="F1047" s="15"/>
      <c r="G1047" s="3"/>
      <c r="H1047" s="3"/>
      <c r="I1047" s="3"/>
      <c r="J1047" s="3"/>
      <c r="K1047" s="3"/>
      <c r="L1047" s="554"/>
      <c r="M1047" s="545"/>
      <c r="N1047" s="546"/>
      <c r="O1047" s="5"/>
      <c r="P1047" s="216"/>
      <c r="Q1047" s="217"/>
      <c r="R1047" s="218"/>
      <c r="S1047" s="219">
        <f t="shared" si="403"/>
        <v>0</v>
      </c>
      <c r="T1047" s="220">
        <f t="shared" si="404"/>
        <v>0</v>
      </c>
      <c r="U1047" s="214">
        <f t="shared" si="413"/>
        <v>0</v>
      </c>
      <c r="W1047" s="221"/>
      <c r="X1047" s="222"/>
      <c r="Y1047" s="222"/>
      <c r="Z1047" s="223"/>
      <c r="AA1047" s="222"/>
      <c r="AB1047" s="224"/>
      <c r="AC1047" s="225"/>
      <c r="AD1047" s="2">
        <f t="shared" si="398"/>
        <v>0</v>
      </c>
      <c r="AE1047" s="2">
        <f t="shared" si="399"/>
        <v>0</v>
      </c>
      <c r="AF1047" s="226"/>
      <c r="AG1047" s="219">
        <f t="shared" si="405"/>
        <v>0</v>
      </c>
      <c r="AH1047" s="234">
        <f t="shared" si="406"/>
        <v>0</v>
      </c>
      <c r="AI1047" s="214">
        <f t="shared" si="414"/>
        <v>0</v>
      </c>
      <c r="AK1047" s="229">
        <f t="shared" si="407"/>
        <v>0</v>
      </c>
      <c r="AL1047" s="226"/>
      <c r="AM1047" s="15"/>
      <c r="AN1047" s="232" t="e">
        <f t="shared" si="408"/>
        <v>#DIV/0!</v>
      </c>
      <c r="AO1047" s="214">
        <f t="shared" si="400"/>
        <v>0</v>
      </c>
      <c r="AQ1047" s="210"/>
      <c r="AR1047" s="231"/>
      <c r="AS1047" s="15"/>
      <c r="AT1047" s="232">
        <f t="shared" si="409"/>
        <v>0</v>
      </c>
      <c r="AU1047" s="235">
        <f t="shared" si="410"/>
        <v>0</v>
      </c>
      <c r="AY1047" s="210"/>
      <c r="AZ1047" s="231"/>
      <c r="BA1047" s="15"/>
      <c r="BB1047" s="232">
        <f t="shared" si="397"/>
        <v>0</v>
      </c>
      <c r="BC1047" s="235">
        <f t="shared" si="411"/>
        <v>0</v>
      </c>
      <c r="BG1047" s="210"/>
      <c r="BH1047" s="231"/>
      <c r="BI1047" s="15"/>
      <c r="BJ1047" s="232">
        <f t="shared" si="401"/>
        <v>0</v>
      </c>
      <c r="BK1047" s="235">
        <f t="shared" si="412"/>
        <v>0</v>
      </c>
      <c r="BM1047" s="109">
        <f t="shared" si="402"/>
        <v>-0.69731848632988092</v>
      </c>
      <c r="BN1047" s="213"/>
      <c r="BR1047" s="228"/>
      <c r="BS1047" s="311"/>
      <c r="BT1047" s="3"/>
      <c r="BU1047" s="213"/>
      <c r="BV1047" s="213"/>
      <c r="BW1047" s="291"/>
    </row>
    <row r="1048" spans="1:75" x14ac:dyDescent="0.2">
      <c r="A1048" s="210"/>
      <c r="B1048" s="211"/>
      <c r="C1048" s="848" t="str">
        <f ca="1">IF(ISERR(AVERAGE(INDIRECT("B"&amp;(ROW()-INT($B$1/2))):INDIRECT("B"&amp;(ROW()+INT($B$1/2))))),"",AVERAGE(INDIRECT("B"&amp;(ROW()-INT($B$1/2))):INDIRECT("B"&amp;(ROW()+INT($B$1/2)))))</f>
        <v/>
      </c>
      <c r="D1048" s="848">
        <f t="shared" si="396"/>
        <v>0</v>
      </c>
      <c r="E1048" s="275"/>
      <c r="F1048" s="15"/>
      <c r="G1048" s="3"/>
      <c r="H1048" s="3"/>
      <c r="I1048" s="3"/>
      <c r="J1048" s="3"/>
      <c r="K1048" s="3"/>
      <c r="L1048" s="554"/>
      <c r="M1048" s="545"/>
      <c r="N1048" s="546"/>
      <c r="O1048" s="5"/>
      <c r="P1048" s="216"/>
      <c r="Q1048" s="217"/>
      <c r="R1048" s="218"/>
      <c r="S1048" s="219">
        <f t="shared" si="403"/>
        <v>0</v>
      </c>
      <c r="T1048" s="220">
        <f t="shared" si="404"/>
        <v>0</v>
      </c>
      <c r="U1048" s="214">
        <f t="shared" si="413"/>
        <v>0</v>
      </c>
      <c r="W1048" s="221"/>
      <c r="X1048" s="222"/>
      <c r="Y1048" s="222"/>
      <c r="Z1048" s="223"/>
      <c r="AA1048" s="222"/>
      <c r="AB1048" s="224"/>
      <c r="AC1048" s="225"/>
      <c r="AD1048" s="2">
        <f t="shared" si="398"/>
        <v>0</v>
      </c>
      <c r="AE1048" s="2">
        <f t="shared" si="399"/>
        <v>0</v>
      </c>
      <c r="AF1048" s="226"/>
      <c r="AG1048" s="219">
        <f t="shared" si="405"/>
        <v>0</v>
      </c>
      <c r="AH1048" s="234">
        <f t="shared" si="406"/>
        <v>0</v>
      </c>
      <c r="AI1048" s="214">
        <f t="shared" si="414"/>
        <v>0</v>
      </c>
      <c r="AK1048" s="229">
        <f t="shared" si="407"/>
        <v>0</v>
      </c>
      <c r="AL1048" s="226"/>
      <c r="AM1048" s="15"/>
      <c r="AN1048" s="232" t="e">
        <f t="shared" si="408"/>
        <v>#DIV/0!</v>
      </c>
      <c r="AO1048" s="214">
        <f t="shared" si="400"/>
        <v>0</v>
      </c>
      <c r="AQ1048" s="210"/>
      <c r="AR1048" s="231"/>
      <c r="AS1048" s="15"/>
      <c r="AT1048" s="232">
        <f t="shared" si="409"/>
        <v>0</v>
      </c>
      <c r="AU1048" s="235">
        <f t="shared" si="410"/>
        <v>0</v>
      </c>
      <c r="AY1048" s="210"/>
      <c r="AZ1048" s="231"/>
      <c r="BA1048" s="15"/>
      <c r="BB1048" s="232">
        <f t="shared" si="397"/>
        <v>0</v>
      </c>
      <c r="BC1048" s="235">
        <f t="shared" si="411"/>
        <v>0</v>
      </c>
      <c r="BG1048" s="210"/>
      <c r="BH1048" s="231"/>
      <c r="BI1048" s="15"/>
      <c r="BJ1048" s="232">
        <f t="shared" si="401"/>
        <v>0</v>
      </c>
      <c r="BK1048" s="235">
        <f t="shared" si="412"/>
        <v>0</v>
      </c>
      <c r="BM1048" s="109">
        <f t="shared" si="402"/>
        <v>-0.69915082382761762</v>
      </c>
      <c r="BN1048" s="213"/>
      <c r="BR1048" s="228"/>
      <c r="BS1048" s="311"/>
      <c r="BT1048" s="3"/>
      <c r="BU1048" s="213"/>
      <c r="BV1048" s="213"/>
      <c r="BW1048" s="291"/>
    </row>
    <row r="1049" spans="1:75" x14ac:dyDescent="0.2">
      <c r="A1049" s="210"/>
      <c r="B1049" s="211"/>
      <c r="C1049" s="848" t="str">
        <f ca="1">IF(ISERR(AVERAGE(INDIRECT("B"&amp;(ROW()-INT($B$1/2))):INDIRECT("B"&amp;(ROW()+INT($B$1/2))))),"",AVERAGE(INDIRECT("B"&amp;(ROW()-INT($B$1/2))):INDIRECT("B"&amp;(ROW()+INT($B$1/2)))))</f>
        <v/>
      </c>
      <c r="D1049" s="848">
        <f t="shared" si="396"/>
        <v>0</v>
      </c>
      <c r="E1049" s="275"/>
      <c r="F1049" s="15"/>
      <c r="G1049" s="3"/>
      <c r="H1049" s="3"/>
      <c r="I1049" s="3"/>
      <c r="J1049" s="3"/>
      <c r="K1049" s="3"/>
      <c r="L1049" s="554"/>
      <c r="M1049" s="545"/>
      <c r="N1049" s="546"/>
      <c r="O1049" s="5"/>
      <c r="P1049" s="216"/>
      <c r="Q1049" s="217"/>
      <c r="R1049" s="218"/>
      <c r="S1049" s="219">
        <f t="shared" si="403"/>
        <v>0</v>
      </c>
      <c r="T1049" s="220">
        <f t="shared" si="404"/>
        <v>0</v>
      </c>
      <c r="U1049" s="214">
        <f t="shared" si="413"/>
        <v>0</v>
      </c>
      <c r="W1049" s="221"/>
      <c r="X1049" s="222"/>
      <c r="Y1049" s="222"/>
      <c r="Z1049" s="223"/>
      <c r="AA1049" s="222"/>
      <c r="AB1049" s="224"/>
      <c r="AC1049" s="225"/>
      <c r="AD1049" s="2">
        <f t="shared" si="398"/>
        <v>0</v>
      </c>
      <c r="AE1049" s="2">
        <f t="shared" si="399"/>
        <v>0</v>
      </c>
      <c r="AF1049" s="226"/>
      <c r="AG1049" s="219">
        <f t="shared" si="405"/>
        <v>0</v>
      </c>
      <c r="AH1049" s="234">
        <f t="shared" si="406"/>
        <v>0</v>
      </c>
      <c r="AI1049" s="214">
        <f t="shared" si="414"/>
        <v>0</v>
      </c>
      <c r="AK1049" s="229">
        <f t="shared" si="407"/>
        <v>0</v>
      </c>
      <c r="AL1049" s="226"/>
      <c r="AM1049" s="15"/>
      <c r="AN1049" s="232" t="e">
        <f t="shared" si="408"/>
        <v>#DIV/0!</v>
      </c>
      <c r="AO1049" s="214">
        <f t="shared" si="400"/>
        <v>0</v>
      </c>
      <c r="AQ1049" s="210"/>
      <c r="AR1049" s="231"/>
      <c r="AS1049" s="15"/>
      <c r="AT1049" s="232">
        <f t="shared" si="409"/>
        <v>0</v>
      </c>
      <c r="AU1049" s="235">
        <f t="shared" si="410"/>
        <v>0</v>
      </c>
      <c r="AY1049" s="210"/>
      <c r="AZ1049" s="231"/>
      <c r="BA1049" s="15"/>
      <c r="BB1049" s="232">
        <f t="shared" si="397"/>
        <v>0</v>
      </c>
      <c r="BC1049" s="235">
        <f t="shared" si="411"/>
        <v>0</v>
      </c>
      <c r="BG1049" s="210"/>
      <c r="BH1049" s="231"/>
      <c r="BI1049" s="15"/>
      <c r="BJ1049" s="232">
        <f t="shared" si="401"/>
        <v>0</v>
      </c>
      <c r="BK1049" s="235">
        <f t="shared" si="412"/>
        <v>0</v>
      </c>
      <c r="BM1049" s="109">
        <f t="shared" si="402"/>
        <v>-0.70098316132535432</v>
      </c>
      <c r="BN1049" s="213"/>
      <c r="BR1049" s="228"/>
      <c r="BS1049" s="311"/>
      <c r="BT1049" s="3"/>
      <c r="BU1049" s="213"/>
      <c r="BV1049" s="213"/>
      <c r="BW1049" s="291"/>
    </row>
    <row r="1050" spans="1:75" x14ac:dyDescent="0.2">
      <c r="A1050" s="210"/>
      <c r="B1050" s="211"/>
      <c r="C1050" s="848" t="str">
        <f ca="1">IF(ISERR(AVERAGE(INDIRECT("B"&amp;(ROW()-INT($B$1/2))):INDIRECT("B"&amp;(ROW()+INT($B$1/2))))),"",AVERAGE(INDIRECT("B"&amp;(ROW()-INT($B$1/2))):INDIRECT("B"&amp;(ROW()+INT($B$1/2)))))</f>
        <v/>
      </c>
      <c r="D1050" s="848">
        <f t="shared" si="396"/>
        <v>0</v>
      </c>
      <c r="E1050" s="275"/>
      <c r="F1050" s="15"/>
      <c r="G1050" s="3"/>
      <c r="H1050" s="3"/>
      <c r="I1050" s="3"/>
      <c r="J1050" s="3"/>
      <c r="K1050" s="3"/>
      <c r="L1050" s="554"/>
      <c r="M1050" s="545"/>
      <c r="N1050" s="546"/>
      <c r="O1050" s="5"/>
      <c r="P1050" s="216"/>
      <c r="Q1050" s="217"/>
      <c r="R1050" s="218"/>
      <c r="S1050" s="219">
        <f t="shared" si="403"/>
        <v>0</v>
      </c>
      <c r="T1050" s="220">
        <f t="shared" si="404"/>
        <v>0</v>
      </c>
      <c r="U1050" s="214">
        <f t="shared" si="413"/>
        <v>0</v>
      </c>
      <c r="W1050" s="221"/>
      <c r="X1050" s="222"/>
      <c r="Y1050" s="222"/>
      <c r="Z1050" s="223"/>
      <c r="AA1050" s="222"/>
      <c r="AB1050" s="224"/>
      <c r="AC1050" s="225"/>
      <c r="AD1050" s="2">
        <f t="shared" si="398"/>
        <v>0</v>
      </c>
      <c r="AE1050" s="2">
        <f t="shared" si="399"/>
        <v>0</v>
      </c>
      <c r="AF1050" s="226"/>
      <c r="AG1050" s="219">
        <f t="shared" si="405"/>
        <v>0</v>
      </c>
      <c r="AH1050" s="234">
        <f t="shared" si="406"/>
        <v>0</v>
      </c>
      <c r="AI1050" s="214">
        <f t="shared" si="414"/>
        <v>0</v>
      </c>
      <c r="AK1050" s="229">
        <f t="shared" si="407"/>
        <v>0</v>
      </c>
      <c r="AL1050" s="226"/>
      <c r="AM1050" s="15"/>
      <c r="AN1050" s="232" t="e">
        <f t="shared" si="408"/>
        <v>#DIV/0!</v>
      </c>
      <c r="AO1050" s="214">
        <f t="shared" si="400"/>
        <v>0</v>
      </c>
      <c r="AQ1050" s="210"/>
      <c r="AR1050" s="231"/>
      <c r="AS1050" s="15"/>
      <c r="AT1050" s="232">
        <f t="shared" si="409"/>
        <v>0</v>
      </c>
      <c r="AU1050" s="235">
        <f t="shared" si="410"/>
        <v>0</v>
      </c>
      <c r="AY1050" s="210"/>
      <c r="AZ1050" s="231"/>
      <c r="BA1050" s="15"/>
      <c r="BB1050" s="232">
        <f t="shared" si="397"/>
        <v>0</v>
      </c>
      <c r="BC1050" s="235">
        <f t="shared" si="411"/>
        <v>0</v>
      </c>
      <c r="BG1050" s="210"/>
      <c r="BH1050" s="231"/>
      <c r="BI1050" s="15"/>
      <c r="BJ1050" s="232">
        <f t="shared" si="401"/>
        <v>0</v>
      </c>
      <c r="BK1050" s="235">
        <f t="shared" si="412"/>
        <v>0</v>
      </c>
      <c r="BM1050" s="109">
        <f t="shared" si="402"/>
        <v>-0.70281549882309102</v>
      </c>
      <c r="BN1050" s="213"/>
      <c r="BR1050" s="228"/>
      <c r="BS1050" s="311"/>
      <c r="BT1050" s="3"/>
      <c r="BU1050" s="213"/>
      <c r="BV1050" s="213"/>
      <c r="BW1050" s="291"/>
    </row>
    <row r="1051" spans="1:75" x14ac:dyDescent="0.2">
      <c r="A1051" s="210"/>
      <c r="B1051" s="211"/>
      <c r="C1051" s="848" t="str">
        <f ca="1">IF(ISERR(AVERAGE(INDIRECT("B"&amp;(ROW()-INT($B$1/2))):INDIRECT("B"&amp;(ROW()+INT($B$1/2))))),"",AVERAGE(INDIRECT("B"&amp;(ROW()-INT($B$1/2))):INDIRECT("B"&amp;(ROW()+INT($B$1/2)))))</f>
        <v/>
      </c>
      <c r="D1051" s="848">
        <f t="shared" si="396"/>
        <v>0</v>
      </c>
      <c r="E1051" s="275"/>
      <c r="F1051" s="15"/>
      <c r="G1051" s="3"/>
      <c r="H1051" s="3"/>
      <c r="I1051" s="3"/>
      <c r="J1051" s="3"/>
      <c r="K1051" s="3"/>
      <c r="L1051" s="554"/>
      <c r="M1051" s="545"/>
      <c r="N1051" s="546"/>
      <c r="O1051" s="5"/>
      <c r="P1051" s="216"/>
      <c r="Q1051" s="217"/>
      <c r="R1051" s="218"/>
      <c r="S1051" s="219">
        <f t="shared" si="403"/>
        <v>0</v>
      </c>
      <c r="T1051" s="220">
        <f t="shared" si="404"/>
        <v>0</v>
      </c>
      <c r="U1051" s="214">
        <f t="shared" si="413"/>
        <v>0</v>
      </c>
      <c r="W1051" s="221"/>
      <c r="X1051" s="222"/>
      <c r="Y1051" s="222"/>
      <c r="Z1051" s="223"/>
      <c r="AA1051" s="222"/>
      <c r="AB1051" s="224"/>
      <c r="AC1051" s="225"/>
      <c r="AD1051" s="2">
        <f t="shared" si="398"/>
        <v>0</v>
      </c>
      <c r="AE1051" s="2">
        <f t="shared" si="399"/>
        <v>0</v>
      </c>
      <c r="AF1051" s="226"/>
      <c r="AG1051" s="219">
        <f t="shared" si="405"/>
        <v>0</v>
      </c>
      <c r="AH1051" s="234">
        <f t="shared" si="406"/>
        <v>0</v>
      </c>
      <c r="AI1051" s="214">
        <f t="shared" si="414"/>
        <v>0</v>
      </c>
      <c r="AK1051" s="229">
        <f t="shared" si="407"/>
        <v>0</v>
      </c>
      <c r="AL1051" s="226"/>
      <c r="AM1051" s="15"/>
      <c r="AN1051" s="232" t="e">
        <f t="shared" si="408"/>
        <v>#DIV/0!</v>
      </c>
      <c r="AO1051" s="214">
        <f t="shared" si="400"/>
        <v>0</v>
      </c>
      <c r="AQ1051" s="210"/>
      <c r="AR1051" s="231"/>
      <c r="AS1051" s="15"/>
      <c r="AT1051" s="232">
        <f t="shared" si="409"/>
        <v>0</v>
      </c>
      <c r="AU1051" s="235">
        <f t="shared" si="410"/>
        <v>0</v>
      </c>
      <c r="AY1051" s="210"/>
      <c r="AZ1051" s="231"/>
      <c r="BA1051" s="15"/>
      <c r="BB1051" s="232">
        <f t="shared" si="397"/>
        <v>0</v>
      </c>
      <c r="BC1051" s="235">
        <f t="shared" si="411"/>
        <v>0</v>
      </c>
      <c r="BG1051" s="210"/>
      <c r="BH1051" s="231"/>
      <c r="BI1051" s="15"/>
      <c r="BJ1051" s="232">
        <f t="shared" si="401"/>
        <v>0</v>
      </c>
      <c r="BK1051" s="235">
        <f t="shared" si="412"/>
        <v>0</v>
      </c>
      <c r="BM1051" s="109">
        <f t="shared" si="402"/>
        <v>-0.70464783632082773</v>
      </c>
      <c r="BN1051" s="213"/>
      <c r="BR1051" s="228"/>
      <c r="BS1051" s="311"/>
      <c r="BT1051" s="3"/>
      <c r="BU1051" s="213"/>
      <c r="BV1051" s="213"/>
      <c r="BW1051" s="291"/>
    </row>
    <row r="1052" spans="1:75" x14ac:dyDescent="0.2">
      <c r="A1052" s="210"/>
      <c r="B1052" s="211"/>
      <c r="C1052" s="848" t="str">
        <f ca="1">IF(ISERR(AVERAGE(INDIRECT("B"&amp;(ROW()-INT($B$1/2))):INDIRECT("B"&amp;(ROW()+INT($B$1/2))))),"",AVERAGE(INDIRECT("B"&amp;(ROW()-INT($B$1/2))):INDIRECT("B"&amp;(ROW()+INT($B$1/2)))))</f>
        <v/>
      </c>
      <c r="D1052" s="848">
        <f t="shared" si="396"/>
        <v>0</v>
      </c>
      <c r="E1052" s="275"/>
      <c r="F1052" s="15"/>
      <c r="G1052" s="3"/>
      <c r="H1052" s="3"/>
      <c r="I1052" s="3"/>
      <c r="J1052" s="3"/>
      <c r="K1052" s="3"/>
      <c r="L1052" s="554"/>
      <c r="M1052" s="545"/>
      <c r="N1052" s="546"/>
      <c r="O1052" s="5"/>
      <c r="P1052" s="216"/>
      <c r="Q1052" s="217"/>
      <c r="R1052" s="218"/>
      <c r="S1052" s="219">
        <f t="shared" si="403"/>
        <v>0</v>
      </c>
      <c r="T1052" s="220">
        <f t="shared" si="404"/>
        <v>0</v>
      </c>
      <c r="U1052" s="214">
        <f t="shared" si="413"/>
        <v>0</v>
      </c>
      <c r="W1052" s="221"/>
      <c r="X1052" s="222"/>
      <c r="Y1052" s="222"/>
      <c r="Z1052" s="223"/>
      <c r="AA1052" s="222"/>
      <c r="AB1052" s="224"/>
      <c r="AC1052" s="225"/>
      <c r="AD1052" s="2">
        <f t="shared" si="398"/>
        <v>0</v>
      </c>
      <c r="AE1052" s="2">
        <f t="shared" si="399"/>
        <v>0</v>
      </c>
      <c r="AF1052" s="226"/>
      <c r="AG1052" s="219">
        <f t="shared" si="405"/>
        <v>0</v>
      </c>
      <c r="AH1052" s="234">
        <f t="shared" si="406"/>
        <v>0</v>
      </c>
      <c r="AI1052" s="214">
        <f t="shared" si="414"/>
        <v>0</v>
      </c>
      <c r="AK1052" s="229">
        <f t="shared" si="407"/>
        <v>0</v>
      </c>
      <c r="AL1052" s="226"/>
      <c r="AM1052" s="15"/>
      <c r="AN1052" s="232" t="e">
        <f t="shared" si="408"/>
        <v>#DIV/0!</v>
      </c>
      <c r="AO1052" s="214">
        <f t="shared" si="400"/>
        <v>0</v>
      </c>
      <c r="AQ1052" s="210"/>
      <c r="AR1052" s="231"/>
      <c r="AS1052" s="15"/>
      <c r="AT1052" s="232">
        <f t="shared" si="409"/>
        <v>0</v>
      </c>
      <c r="AU1052" s="235">
        <f t="shared" si="410"/>
        <v>0</v>
      </c>
      <c r="AY1052" s="210"/>
      <c r="AZ1052" s="231"/>
      <c r="BA1052" s="15"/>
      <c r="BB1052" s="232">
        <f t="shared" si="397"/>
        <v>0</v>
      </c>
      <c r="BC1052" s="235">
        <f t="shared" si="411"/>
        <v>0</v>
      </c>
      <c r="BG1052" s="210"/>
      <c r="BH1052" s="231"/>
      <c r="BI1052" s="15"/>
      <c r="BJ1052" s="232">
        <f t="shared" si="401"/>
        <v>0</v>
      </c>
      <c r="BK1052" s="235">
        <f t="shared" si="412"/>
        <v>0</v>
      </c>
      <c r="BM1052" s="109">
        <f t="shared" si="402"/>
        <v>-0.70648017381856443</v>
      </c>
      <c r="BN1052" s="213"/>
      <c r="BR1052" s="228"/>
      <c r="BS1052" s="311"/>
      <c r="BT1052" s="3"/>
      <c r="BU1052" s="213"/>
      <c r="BV1052" s="213"/>
      <c r="BW1052" s="291"/>
    </row>
    <row r="1053" spans="1:75" x14ac:dyDescent="0.2">
      <c r="A1053" s="210"/>
      <c r="B1053" s="211"/>
      <c r="C1053" s="848" t="str">
        <f ca="1">IF(ISERR(AVERAGE(INDIRECT("B"&amp;(ROW()-INT($B$1/2))):INDIRECT("B"&amp;(ROW()+INT($B$1/2))))),"",AVERAGE(INDIRECT("B"&amp;(ROW()-INT($B$1/2))):INDIRECT("B"&amp;(ROW()+INT($B$1/2)))))</f>
        <v/>
      </c>
      <c r="D1053" s="848">
        <f t="shared" si="396"/>
        <v>0</v>
      </c>
      <c r="E1053" s="275"/>
      <c r="F1053" s="15"/>
      <c r="G1053" s="3"/>
      <c r="H1053" s="3"/>
      <c r="I1053" s="3"/>
      <c r="J1053" s="3"/>
      <c r="K1053" s="3"/>
      <c r="L1053" s="554"/>
      <c r="M1053" s="545"/>
      <c r="N1053" s="546"/>
      <c r="O1053" s="5"/>
      <c r="P1053" s="216"/>
      <c r="Q1053" s="217"/>
      <c r="R1053" s="218"/>
      <c r="S1053" s="219">
        <f t="shared" si="403"/>
        <v>0</v>
      </c>
      <c r="T1053" s="220">
        <f t="shared" si="404"/>
        <v>0</v>
      </c>
      <c r="U1053" s="214">
        <f t="shared" si="413"/>
        <v>0</v>
      </c>
      <c r="W1053" s="221"/>
      <c r="X1053" s="222"/>
      <c r="Y1053" s="222"/>
      <c r="Z1053" s="223"/>
      <c r="AA1053" s="222"/>
      <c r="AB1053" s="224"/>
      <c r="AC1053" s="225"/>
      <c r="AD1053" s="2">
        <f t="shared" si="398"/>
        <v>0</v>
      </c>
      <c r="AE1053" s="2">
        <f t="shared" si="399"/>
        <v>0</v>
      </c>
      <c r="AF1053" s="226"/>
      <c r="AG1053" s="219">
        <f t="shared" si="405"/>
        <v>0</v>
      </c>
      <c r="AH1053" s="234">
        <f t="shared" si="406"/>
        <v>0</v>
      </c>
      <c r="AI1053" s="214">
        <f t="shared" si="414"/>
        <v>0</v>
      </c>
      <c r="AK1053" s="229">
        <f t="shared" si="407"/>
        <v>0</v>
      </c>
      <c r="AL1053" s="226"/>
      <c r="AM1053" s="15"/>
      <c r="AN1053" s="232" t="e">
        <f t="shared" si="408"/>
        <v>#DIV/0!</v>
      </c>
      <c r="AO1053" s="214">
        <f t="shared" si="400"/>
        <v>0</v>
      </c>
      <c r="AQ1053" s="210"/>
      <c r="AR1053" s="231"/>
      <c r="AS1053" s="15"/>
      <c r="AT1053" s="232">
        <f t="shared" si="409"/>
        <v>0</v>
      </c>
      <c r="AU1053" s="235">
        <f t="shared" si="410"/>
        <v>0</v>
      </c>
      <c r="AY1053" s="210"/>
      <c r="AZ1053" s="231"/>
      <c r="BA1053" s="15"/>
      <c r="BB1053" s="232">
        <f t="shared" si="397"/>
        <v>0</v>
      </c>
      <c r="BC1053" s="235">
        <f t="shared" si="411"/>
        <v>0</v>
      </c>
      <c r="BG1053" s="210"/>
      <c r="BH1053" s="231"/>
      <c r="BI1053" s="15"/>
      <c r="BJ1053" s="232">
        <f t="shared" si="401"/>
        <v>0</v>
      </c>
      <c r="BK1053" s="235">
        <f t="shared" si="412"/>
        <v>0</v>
      </c>
      <c r="BM1053" s="109">
        <f t="shared" si="402"/>
        <v>-0.70831251131630113</v>
      </c>
      <c r="BN1053" s="213"/>
      <c r="BR1053" s="228"/>
      <c r="BS1053" s="311"/>
      <c r="BT1053" s="3"/>
      <c r="BU1053" s="213"/>
      <c r="BV1053" s="213"/>
      <c r="BW1053" s="291"/>
    </row>
    <row r="1054" spans="1:75" x14ac:dyDescent="0.2">
      <c r="A1054" s="210"/>
      <c r="B1054" s="211"/>
      <c r="C1054" s="848" t="str">
        <f ca="1">IF(ISERR(AVERAGE(INDIRECT("B"&amp;(ROW()-INT($B$1/2))):INDIRECT("B"&amp;(ROW()+INT($B$1/2))))),"",AVERAGE(INDIRECT("B"&amp;(ROW()-INT($B$1/2))):INDIRECT("B"&amp;(ROW()+INT($B$1/2)))))</f>
        <v/>
      </c>
      <c r="D1054" s="848">
        <f t="shared" si="396"/>
        <v>0</v>
      </c>
      <c r="E1054" s="275"/>
      <c r="F1054" s="15"/>
      <c r="G1054" s="3"/>
      <c r="H1054" s="3"/>
      <c r="I1054" s="3"/>
      <c r="J1054" s="3"/>
      <c r="K1054" s="3"/>
      <c r="L1054" s="554"/>
      <c r="M1054" s="545"/>
      <c r="N1054" s="546"/>
      <c r="O1054" s="5"/>
      <c r="P1054" s="216"/>
      <c r="Q1054" s="217"/>
      <c r="R1054" s="218"/>
      <c r="S1054" s="219">
        <f t="shared" si="403"/>
        <v>0</v>
      </c>
      <c r="T1054" s="220">
        <f t="shared" si="404"/>
        <v>0</v>
      </c>
      <c r="U1054" s="214">
        <f t="shared" si="413"/>
        <v>0</v>
      </c>
      <c r="W1054" s="221"/>
      <c r="X1054" s="222"/>
      <c r="Y1054" s="222"/>
      <c r="Z1054" s="223"/>
      <c r="AA1054" s="222"/>
      <c r="AB1054" s="224"/>
      <c r="AC1054" s="225"/>
      <c r="AD1054" s="2">
        <f t="shared" si="398"/>
        <v>0</v>
      </c>
      <c r="AE1054" s="2">
        <f t="shared" si="399"/>
        <v>0</v>
      </c>
      <c r="AF1054" s="226"/>
      <c r="AG1054" s="219">
        <f t="shared" si="405"/>
        <v>0</v>
      </c>
      <c r="AH1054" s="234">
        <f t="shared" si="406"/>
        <v>0</v>
      </c>
      <c r="AI1054" s="214">
        <f t="shared" si="414"/>
        <v>0</v>
      </c>
      <c r="AK1054" s="229">
        <f t="shared" si="407"/>
        <v>0</v>
      </c>
      <c r="AL1054" s="226"/>
      <c r="AM1054" s="15"/>
      <c r="AN1054" s="232" t="e">
        <f t="shared" si="408"/>
        <v>#DIV/0!</v>
      </c>
      <c r="AO1054" s="214">
        <f t="shared" si="400"/>
        <v>0</v>
      </c>
      <c r="AQ1054" s="210"/>
      <c r="AR1054" s="231"/>
      <c r="AS1054" s="15"/>
      <c r="AT1054" s="232">
        <f t="shared" si="409"/>
        <v>0</v>
      </c>
      <c r="AU1054" s="235">
        <f t="shared" si="410"/>
        <v>0</v>
      </c>
      <c r="AY1054" s="210"/>
      <c r="AZ1054" s="231"/>
      <c r="BA1054" s="15"/>
      <c r="BB1054" s="232">
        <f t="shared" si="397"/>
        <v>0</v>
      </c>
      <c r="BC1054" s="235">
        <f t="shared" si="411"/>
        <v>0</v>
      </c>
      <c r="BG1054" s="210"/>
      <c r="BH1054" s="231"/>
      <c r="BI1054" s="15"/>
      <c r="BJ1054" s="232">
        <f t="shared" si="401"/>
        <v>0</v>
      </c>
      <c r="BK1054" s="235">
        <f t="shared" si="412"/>
        <v>0</v>
      </c>
      <c r="BM1054" s="109">
        <f t="shared" si="402"/>
        <v>-0.71014484881403783</v>
      </c>
      <c r="BN1054" s="213"/>
      <c r="BR1054" s="228"/>
      <c r="BS1054" s="311"/>
      <c r="BT1054" s="3"/>
      <c r="BU1054" s="213"/>
      <c r="BV1054" s="213"/>
      <c r="BW1054" s="291"/>
    </row>
    <row r="1055" spans="1:75" x14ac:dyDescent="0.2">
      <c r="A1055" s="210"/>
      <c r="B1055" s="211"/>
      <c r="C1055" s="848" t="str">
        <f ca="1">IF(ISERR(AVERAGE(INDIRECT("B"&amp;(ROW()-INT($B$1/2))):INDIRECT("B"&amp;(ROW()+INT($B$1/2))))),"",AVERAGE(INDIRECT("B"&amp;(ROW()-INT($B$1/2))):INDIRECT("B"&amp;(ROW()+INT($B$1/2)))))</f>
        <v/>
      </c>
      <c r="D1055" s="848">
        <f t="shared" si="396"/>
        <v>0</v>
      </c>
      <c r="E1055" s="275"/>
      <c r="F1055" s="15"/>
      <c r="G1055" s="3"/>
      <c r="H1055" s="3"/>
      <c r="I1055" s="3"/>
      <c r="J1055" s="3"/>
      <c r="K1055" s="3"/>
      <c r="L1055" s="554"/>
      <c r="M1055" s="545"/>
      <c r="N1055" s="546"/>
      <c r="O1055" s="5"/>
      <c r="P1055" s="216"/>
      <c r="Q1055" s="217"/>
      <c r="R1055" s="218"/>
      <c r="S1055" s="219">
        <f t="shared" si="403"/>
        <v>0</v>
      </c>
      <c r="T1055" s="220">
        <f t="shared" si="404"/>
        <v>0</v>
      </c>
      <c r="U1055" s="214">
        <f t="shared" si="413"/>
        <v>0</v>
      </c>
      <c r="W1055" s="221"/>
      <c r="X1055" s="222"/>
      <c r="Y1055" s="222"/>
      <c r="Z1055" s="223"/>
      <c r="AA1055" s="222"/>
      <c r="AB1055" s="224"/>
      <c r="AC1055" s="225"/>
      <c r="AD1055" s="2">
        <f t="shared" si="398"/>
        <v>0</v>
      </c>
      <c r="AE1055" s="2">
        <f t="shared" si="399"/>
        <v>0</v>
      </c>
      <c r="AF1055" s="226"/>
      <c r="AG1055" s="219">
        <f t="shared" si="405"/>
        <v>0</v>
      </c>
      <c r="AH1055" s="234">
        <f t="shared" si="406"/>
        <v>0</v>
      </c>
      <c r="AI1055" s="214">
        <f t="shared" si="414"/>
        <v>0</v>
      </c>
      <c r="AK1055" s="229">
        <f t="shared" si="407"/>
        <v>0</v>
      </c>
      <c r="AL1055" s="226"/>
      <c r="AM1055" s="15"/>
      <c r="AN1055" s="232" t="e">
        <f t="shared" si="408"/>
        <v>#DIV/0!</v>
      </c>
      <c r="AO1055" s="214">
        <f t="shared" si="400"/>
        <v>0</v>
      </c>
      <c r="AQ1055" s="210"/>
      <c r="AR1055" s="231"/>
      <c r="AS1055" s="15"/>
      <c r="AT1055" s="232">
        <f t="shared" si="409"/>
        <v>0</v>
      </c>
      <c r="AU1055" s="235">
        <f t="shared" si="410"/>
        <v>0</v>
      </c>
      <c r="AY1055" s="210"/>
      <c r="AZ1055" s="231"/>
      <c r="BA1055" s="15"/>
      <c r="BB1055" s="232">
        <f t="shared" si="397"/>
        <v>0</v>
      </c>
      <c r="BC1055" s="235">
        <f t="shared" si="411"/>
        <v>0</v>
      </c>
      <c r="BG1055" s="210"/>
      <c r="BH1055" s="231"/>
      <c r="BI1055" s="15"/>
      <c r="BJ1055" s="232">
        <f t="shared" si="401"/>
        <v>0</v>
      </c>
      <c r="BK1055" s="235">
        <f t="shared" si="412"/>
        <v>0</v>
      </c>
      <c r="BM1055" s="109">
        <f t="shared" si="402"/>
        <v>-0.71197718631177453</v>
      </c>
      <c r="BN1055" s="213"/>
      <c r="BR1055" s="228"/>
      <c r="BS1055" s="311"/>
      <c r="BT1055" s="3"/>
      <c r="BU1055" s="213"/>
      <c r="BV1055" s="213"/>
      <c r="BW1055" s="291"/>
    </row>
    <row r="1056" spans="1:75" x14ac:dyDescent="0.2">
      <c r="A1056" s="210"/>
      <c r="B1056" s="211"/>
      <c r="C1056" s="848" t="str">
        <f ca="1">IF(ISERR(AVERAGE(INDIRECT("B"&amp;(ROW()-INT($B$1/2))):INDIRECT("B"&amp;(ROW()+INT($B$1/2))))),"",AVERAGE(INDIRECT("B"&amp;(ROW()-INT($B$1/2))):INDIRECT("B"&amp;(ROW()+INT($B$1/2)))))</f>
        <v/>
      </c>
      <c r="D1056" s="848">
        <f t="shared" si="396"/>
        <v>0</v>
      </c>
      <c r="E1056" s="275"/>
      <c r="F1056" s="15"/>
      <c r="G1056" s="3"/>
      <c r="H1056" s="3"/>
      <c r="I1056" s="3"/>
      <c r="J1056" s="3"/>
      <c r="K1056" s="3"/>
      <c r="L1056" s="554"/>
      <c r="M1056" s="545"/>
      <c r="N1056" s="546"/>
      <c r="O1056" s="5"/>
      <c r="P1056" s="216"/>
      <c r="Q1056" s="217"/>
      <c r="R1056" s="218"/>
      <c r="S1056" s="219">
        <f t="shared" si="403"/>
        <v>0</v>
      </c>
      <c r="T1056" s="220">
        <f t="shared" si="404"/>
        <v>0</v>
      </c>
      <c r="U1056" s="214">
        <f t="shared" si="413"/>
        <v>0</v>
      </c>
      <c r="W1056" s="221"/>
      <c r="X1056" s="222"/>
      <c r="Y1056" s="222"/>
      <c r="Z1056" s="223"/>
      <c r="AA1056" s="222"/>
      <c r="AB1056" s="224"/>
      <c r="AC1056" s="225"/>
      <c r="AD1056" s="2">
        <f t="shared" si="398"/>
        <v>0</v>
      </c>
      <c r="AE1056" s="2">
        <f t="shared" si="399"/>
        <v>0</v>
      </c>
      <c r="AF1056" s="226"/>
      <c r="AG1056" s="219">
        <f t="shared" si="405"/>
        <v>0</v>
      </c>
      <c r="AH1056" s="234">
        <f t="shared" si="406"/>
        <v>0</v>
      </c>
      <c r="AI1056" s="214">
        <f t="shared" si="414"/>
        <v>0</v>
      </c>
      <c r="AK1056" s="229">
        <f t="shared" si="407"/>
        <v>0</v>
      </c>
      <c r="AL1056" s="226"/>
      <c r="AM1056" s="15"/>
      <c r="AN1056" s="232" t="e">
        <f t="shared" si="408"/>
        <v>#DIV/0!</v>
      </c>
      <c r="AO1056" s="214">
        <f t="shared" si="400"/>
        <v>0</v>
      </c>
      <c r="AQ1056" s="210"/>
      <c r="AR1056" s="231"/>
      <c r="AS1056" s="15"/>
      <c r="AT1056" s="232">
        <f t="shared" si="409"/>
        <v>0</v>
      </c>
      <c r="AU1056" s="235">
        <f t="shared" si="410"/>
        <v>0</v>
      </c>
      <c r="AY1056" s="210"/>
      <c r="AZ1056" s="231"/>
      <c r="BA1056" s="15"/>
      <c r="BB1056" s="232">
        <f t="shared" si="397"/>
        <v>0</v>
      </c>
      <c r="BC1056" s="235">
        <f t="shared" si="411"/>
        <v>0</v>
      </c>
      <c r="BG1056" s="210"/>
      <c r="BH1056" s="231"/>
      <c r="BI1056" s="15"/>
      <c r="BJ1056" s="232">
        <f t="shared" si="401"/>
        <v>0</v>
      </c>
      <c r="BK1056" s="235">
        <f t="shared" si="412"/>
        <v>0</v>
      </c>
      <c r="BM1056" s="109">
        <f t="shared" si="402"/>
        <v>-0.71380952380951124</v>
      </c>
      <c r="BN1056" s="213"/>
      <c r="BR1056" s="228"/>
      <c r="BS1056" s="311"/>
      <c r="BT1056" s="3"/>
      <c r="BU1056" s="213"/>
      <c r="BV1056" s="213"/>
      <c r="BW1056" s="291"/>
    </row>
    <row r="1057" spans="1:75" x14ac:dyDescent="0.2">
      <c r="A1057" s="210"/>
      <c r="B1057" s="211"/>
      <c r="C1057" s="848" t="str">
        <f ca="1">IF(ISERR(AVERAGE(INDIRECT("B"&amp;(ROW()-INT($B$1/2))):INDIRECT("B"&amp;(ROW()+INT($B$1/2))))),"",AVERAGE(INDIRECT("B"&amp;(ROW()-INT($B$1/2))):INDIRECT("B"&amp;(ROW()+INT($B$1/2)))))</f>
        <v/>
      </c>
      <c r="D1057" s="848">
        <f t="shared" si="396"/>
        <v>0</v>
      </c>
      <c r="E1057" s="275"/>
      <c r="F1057" s="15"/>
      <c r="G1057" s="3"/>
      <c r="H1057" s="3"/>
      <c r="I1057" s="3"/>
      <c r="J1057" s="3"/>
      <c r="K1057" s="3"/>
      <c r="L1057" s="554"/>
      <c r="M1057" s="545"/>
      <c r="N1057" s="546"/>
      <c r="O1057" s="5"/>
      <c r="P1057" s="216"/>
      <c r="Q1057" s="217"/>
      <c r="R1057" s="218"/>
      <c r="S1057" s="219">
        <f t="shared" si="403"/>
        <v>0</v>
      </c>
      <c r="T1057" s="220">
        <f t="shared" si="404"/>
        <v>0</v>
      </c>
      <c r="U1057" s="214">
        <f t="shared" si="413"/>
        <v>0</v>
      </c>
      <c r="W1057" s="221"/>
      <c r="X1057" s="222"/>
      <c r="Y1057" s="222"/>
      <c r="Z1057" s="223"/>
      <c r="AA1057" s="222"/>
      <c r="AB1057" s="224"/>
      <c r="AC1057" s="225"/>
      <c r="AD1057" s="2">
        <f t="shared" si="398"/>
        <v>0</v>
      </c>
      <c r="AE1057" s="2">
        <f t="shared" si="399"/>
        <v>0</v>
      </c>
      <c r="AF1057" s="226"/>
      <c r="AG1057" s="219">
        <f t="shared" si="405"/>
        <v>0</v>
      </c>
      <c r="AH1057" s="234">
        <f t="shared" si="406"/>
        <v>0</v>
      </c>
      <c r="AI1057" s="214">
        <f t="shared" si="414"/>
        <v>0</v>
      </c>
      <c r="AK1057" s="229">
        <f t="shared" si="407"/>
        <v>0</v>
      </c>
      <c r="AL1057" s="226"/>
      <c r="AM1057" s="15"/>
      <c r="AN1057" s="232" t="e">
        <f t="shared" si="408"/>
        <v>#DIV/0!</v>
      </c>
      <c r="AO1057" s="214">
        <f t="shared" si="400"/>
        <v>0</v>
      </c>
      <c r="AQ1057" s="210"/>
      <c r="AR1057" s="231"/>
      <c r="AS1057" s="15"/>
      <c r="AT1057" s="232">
        <f t="shared" si="409"/>
        <v>0</v>
      </c>
      <c r="AU1057" s="235">
        <f t="shared" si="410"/>
        <v>0</v>
      </c>
      <c r="AY1057" s="210"/>
      <c r="AZ1057" s="231"/>
      <c r="BA1057" s="15"/>
      <c r="BB1057" s="232">
        <f t="shared" si="397"/>
        <v>0</v>
      </c>
      <c r="BC1057" s="235">
        <f t="shared" si="411"/>
        <v>0</v>
      </c>
      <c r="BG1057" s="210"/>
      <c r="BH1057" s="231"/>
      <c r="BI1057" s="15"/>
      <c r="BJ1057" s="232">
        <f t="shared" si="401"/>
        <v>0</v>
      </c>
      <c r="BK1057" s="235">
        <f t="shared" si="412"/>
        <v>0</v>
      </c>
      <c r="BM1057" s="109">
        <f t="shared" si="402"/>
        <v>-0.71564186130724794</v>
      </c>
      <c r="BN1057" s="213"/>
      <c r="BR1057" s="228"/>
      <c r="BS1057" s="311"/>
      <c r="BT1057" s="3"/>
      <c r="BU1057" s="213"/>
      <c r="BV1057" s="213"/>
      <c r="BW1057" s="291"/>
    </row>
    <row r="1058" spans="1:75" x14ac:dyDescent="0.2">
      <c r="A1058" s="210"/>
      <c r="B1058" s="211"/>
      <c r="C1058" s="848" t="str">
        <f ca="1">IF(ISERR(AVERAGE(INDIRECT("B"&amp;(ROW()-INT($B$1/2))):INDIRECT("B"&amp;(ROW()+INT($B$1/2))))),"",AVERAGE(INDIRECT("B"&amp;(ROW()-INT($B$1/2))):INDIRECT("B"&amp;(ROW()+INT($B$1/2)))))</f>
        <v/>
      </c>
      <c r="D1058" s="848">
        <f t="shared" si="396"/>
        <v>0</v>
      </c>
      <c r="E1058" s="275"/>
      <c r="F1058" s="15"/>
      <c r="G1058" s="3"/>
      <c r="H1058" s="3"/>
      <c r="I1058" s="3"/>
      <c r="J1058" s="3"/>
      <c r="K1058" s="3"/>
      <c r="L1058" s="554"/>
      <c r="M1058" s="545"/>
      <c r="N1058" s="546"/>
      <c r="O1058" s="5"/>
      <c r="P1058" s="216"/>
      <c r="Q1058" s="217"/>
      <c r="R1058" s="218"/>
      <c r="S1058" s="219">
        <f t="shared" si="403"/>
        <v>0</v>
      </c>
      <c r="T1058" s="220">
        <f t="shared" si="404"/>
        <v>0</v>
      </c>
      <c r="U1058" s="214">
        <f t="shared" si="413"/>
        <v>0</v>
      </c>
      <c r="W1058" s="221"/>
      <c r="X1058" s="222"/>
      <c r="Y1058" s="222"/>
      <c r="Z1058" s="223"/>
      <c r="AA1058" s="222"/>
      <c r="AB1058" s="224"/>
      <c r="AC1058" s="225"/>
      <c r="AD1058" s="2">
        <f t="shared" si="398"/>
        <v>0</v>
      </c>
      <c r="AE1058" s="2">
        <f t="shared" si="399"/>
        <v>0</v>
      </c>
      <c r="AF1058" s="226"/>
      <c r="AG1058" s="219">
        <f t="shared" si="405"/>
        <v>0</v>
      </c>
      <c r="AH1058" s="234">
        <f t="shared" si="406"/>
        <v>0</v>
      </c>
      <c r="AI1058" s="214">
        <f t="shared" si="414"/>
        <v>0</v>
      </c>
      <c r="AK1058" s="229">
        <f t="shared" si="407"/>
        <v>0</v>
      </c>
      <c r="AL1058" s="226"/>
      <c r="AM1058" s="15"/>
      <c r="AN1058" s="232" t="e">
        <f t="shared" si="408"/>
        <v>#DIV/0!</v>
      </c>
      <c r="AO1058" s="214">
        <f t="shared" si="400"/>
        <v>0</v>
      </c>
      <c r="AQ1058" s="210"/>
      <c r="AR1058" s="231"/>
      <c r="AS1058" s="15"/>
      <c r="AT1058" s="232">
        <f t="shared" si="409"/>
        <v>0</v>
      </c>
      <c r="AU1058" s="235">
        <f t="shared" si="410"/>
        <v>0</v>
      </c>
      <c r="AY1058" s="210"/>
      <c r="AZ1058" s="231"/>
      <c r="BA1058" s="15"/>
      <c r="BB1058" s="232">
        <f t="shared" si="397"/>
        <v>0</v>
      </c>
      <c r="BC1058" s="235">
        <f t="shared" si="411"/>
        <v>0</v>
      </c>
      <c r="BG1058" s="210"/>
      <c r="BH1058" s="231"/>
      <c r="BI1058" s="15"/>
      <c r="BJ1058" s="232">
        <f t="shared" si="401"/>
        <v>0</v>
      </c>
      <c r="BK1058" s="235">
        <f t="shared" si="412"/>
        <v>0</v>
      </c>
      <c r="BM1058" s="109">
        <f t="shared" si="402"/>
        <v>-0.71747419880498464</v>
      </c>
      <c r="BN1058" s="213"/>
      <c r="BR1058" s="228"/>
      <c r="BS1058" s="311"/>
      <c r="BT1058" s="3"/>
      <c r="BU1058" s="213"/>
      <c r="BV1058" s="213"/>
      <c r="BW1058" s="291"/>
    </row>
    <row r="1059" spans="1:75" x14ac:dyDescent="0.2">
      <c r="A1059" s="210"/>
      <c r="B1059" s="211"/>
      <c r="C1059" s="848" t="str">
        <f ca="1">IF(ISERR(AVERAGE(INDIRECT("B"&amp;(ROW()-INT($B$1/2))):INDIRECT("B"&amp;(ROW()+INT($B$1/2))))),"",AVERAGE(INDIRECT("B"&amp;(ROW()-INT($B$1/2))):INDIRECT("B"&amp;(ROW()+INT($B$1/2)))))</f>
        <v/>
      </c>
      <c r="D1059" s="848">
        <f t="shared" si="396"/>
        <v>0</v>
      </c>
      <c r="E1059" s="275"/>
      <c r="F1059" s="15"/>
      <c r="G1059" s="3"/>
      <c r="H1059" s="3"/>
      <c r="I1059" s="3"/>
      <c r="J1059" s="3"/>
      <c r="K1059" s="3"/>
      <c r="L1059" s="554"/>
      <c r="M1059" s="545"/>
      <c r="N1059" s="546"/>
      <c r="O1059" s="5"/>
      <c r="P1059" s="216"/>
      <c r="Q1059" s="217"/>
      <c r="R1059" s="218"/>
      <c r="S1059" s="219">
        <f t="shared" si="403"/>
        <v>0</v>
      </c>
      <c r="T1059" s="220">
        <f t="shared" si="404"/>
        <v>0</v>
      </c>
      <c r="U1059" s="214">
        <f t="shared" si="413"/>
        <v>0</v>
      </c>
      <c r="W1059" s="221"/>
      <c r="X1059" s="222"/>
      <c r="Y1059" s="222"/>
      <c r="Z1059" s="223"/>
      <c r="AA1059" s="222"/>
      <c r="AB1059" s="224"/>
      <c r="AC1059" s="225"/>
      <c r="AD1059" s="2">
        <f t="shared" si="398"/>
        <v>0</v>
      </c>
      <c r="AE1059" s="2">
        <f t="shared" si="399"/>
        <v>0</v>
      </c>
      <c r="AF1059" s="226"/>
      <c r="AG1059" s="219">
        <f t="shared" si="405"/>
        <v>0</v>
      </c>
      <c r="AH1059" s="234">
        <f t="shared" si="406"/>
        <v>0</v>
      </c>
      <c r="AI1059" s="214">
        <f t="shared" si="414"/>
        <v>0</v>
      </c>
      <c r="AK1059" s="229">
        <f t="shared" si="407"/>
        <v>0</v>
      </c>
      <c r="AL1059" s="226"/>
      <c r="AM1059" s="15"/>
      <c r="AN1059" s="232" t="e">
        <f t="shared" si="408"/>
        <v>#DIV/0!</v>
      </c>
      <c r="AO1059" s="214">
        <f t="shared" si="400"/>
        <v>0</v>
      </c>
      <c r="AQ1059" s="210"/>
      <c r="AR1059" s="231"/>
      <c r="AS1059" s="15"/>
      <c r="AT1059" s="232">
        <f t="shared" si="409"/>
        <v>0</v>
      </c>
      <c r="AU1059" s="235">
        <f t="shared" si="410"/>
        <v>0</v>
      </c>
      <c r="AY1059" s="210"/>
      <c r="AZ1059" s="231"/>
      <c r="BA1059" s="15"/>
      <c r="BB1059" s="232">
        <f t="shared" si="397"/>
        <v>0</v>
      </c>
      <c r="BC1059" s="235">
        <f t="shared" si="411"/>
        <v>0</v>
      </c>
      <c r="BG1059" s="210"/>
      <c r="BH1059" s="231"/>
      <c r="BI1059" s="15"/>
      <c r="BJ1059" s="232">
        <f t="shared" si="401"/>
        <v>0</v>
      </c>
      <c r="BK1059" s="235">
        <f t="shared" si="412"/>
        <v>0</v>
      </c>
      <c r="BM1059" s="109">
        <f t="shared" si="402"/>
        <v>-0.71930653630272134</v>
      </c>
      <c r="BN1059" s="213"/>
      <c r="BR1059" s="228"/>
      <c r="BS1059" s="311"/>
      <c r="BT1059" s="3"/>
      <c r="BU1059" s="213"/>
      <c r="BV1059" s="213"/>
      <c r="BW1059" s="291"/>
    </row>
    <row r="1060" spans="1:75" x14ac:dyDescent="0.2">
      <c r="A1060" s="210"/>
      <c r="B1060" s="211"/>
      <c r="C1060" s="848" t="str">
        <f ca="1">IF(ISERR(AVERAGE(INDIRECT("B"&amp;(ROW()-INT($B$1/2))):INDIRECT("B"&amp;(ROW()+INT($B$1/2))))),"",AVERAGE(INDIRECT("B"&amp;(ROW()-INT($B$1/2))):INDIRECT("B"&amp;(ROW()+INT($B$1/2)))))</f>
        <v/>
      </c>
      <c r="D1060" s="848">
        <f t="shared" si="396"/>
        <v>0</v>
      </c>
      <c r="E1060" s="275"/>
      <c r="F1060" s="15"/>
      <c r="G1060" s="3"/>
      <c r="H1060" s="3"/>
      <c r="I1060" s="3"/>
      <c r="J1060" s="3"/>
      <c r="K1060" s="3"/>
      <c r="L1060" s="554"/>
      <c r="M1060" s="545"/>
      <c r="N1060" s="546"/>
      <c r="O1060" s="5"/>
      <c r="P1060" s="216"/>
      <c r="Q1060" s="217"/>
      <c r="R1060" s="218"/>
      <c r="S1060" s="219">
        <f t="shared" si="403"/>
        <v>0</v>
      </c>
      <c r="T1060" s="220">
        <f t="shared" si="404"/>
        <v>0</v>
      </c>
      <c r="U1060" s="214">
        <f t="shared" si="413"/>
        <v>0</v>
      </c>
      <c r="W1060" s="221"/>
      <c r="X1060" s="222"/>
      <c r="Y1060" s="222"/>
      <c r="Z1060" s="223"/>
      <c r="AA1060" s="222"/>
      <c r="AB1060" s="224"/>
      <c r="AC1060" s="225"/>
      <c r="AD1060" s="2">
        <f t="shared" si="398"/>
        <v>0</v>
      </c>
      <c r="AE1060" s="2">
        <f t="shared" si="399"/>
        <v>0</v>
      </c>
      <c r="AF1060" s="226"/>
      <c r="AG1060" s="219">
        <f t="shared" si="405"/>
        <v>0</v>
      </c>
      <c r="AH1060" s="234">
        <f t="shared" si="406"/>
        <v>0</v>
      </c>
      <c r="AI1060" s="214">
        <f t="shared" si="414"/>
        <v>0</v>
      </c>
      <c r="AK1060" s="229">
        <f t="shared" si="407"/>
        <v>0</v>
      </c>
      <c r="AL1060" s="226"/>
      <c r="AM1060" s="15"/>
      <c r="AN1060" s="232" t="e">
        <f t="shared" si="408"/>
        <v>#DIV/0!</v>
      </c>
      <c r="AO1060" s="214">
        <f t="shared" si="400"/>
        <v>0</v>
      </c>
      <c r="AQ1060" s="210"/>
      <c r="AR1060" s="231"/>
      <c r="AS1060" s="15"/>
      <c r="AT1060" s="232">
        <f t="shared" si="409"/>
        <v>0</v>
      </c>
      <c r="AU1060" s="235">
        <f t="shared" si="410"/>
        <v>0</v>
      </c>
      <c r="AY1060" s="210"/>
      <c r="AZ1060" s="231"/>
      <c r="BA1060" s="15"/>
      <c r="BB1060" s="232">
        <f t="shared" si="397"/>
        <v>0</v>
      </c>
      <c r="BC1060" s="235">
        <f t="shared" si="411"/>
        <v>0</v>
      </c>
      <c r="BG1060" s="210"/>
      <c r="BH1060" s="231"/>
      <c r="BI1060" s="15"/>
      <c r="BJ1060" s="232">
        <f t="shared" si="401"/>
        <v>0</v>
      </c>
      <c r="BK1060" s="235">
        <f t="shared" si="412"/>
        <v>0</v>
      </c>
      <c r="BM1060" s="109">
        <f t="shared" si="402"/>
        <v>-0.72113887380045805</v>
      </c>
      <c r="BN1060" s="213"/>
      <c r="BR1060" s="228"/>
      <c r="BS1060" s="311"/>
      <c r="BT1060" s="3"/>
      <c r="BU1060" s="213"/>
      <c r="BV1060" s="213"/>
      <c r="BW1060" s="291"/>
    </row>
    <row r="1061" spans="1:75" x14ac:dyDescent="0.2">
      <c r="A1061" s="210"/>
      <c r="B1061" s="211"/>
      <c r="C1061" s="848" t="str">
        <f ca="1">IF(ISERR(AVERAGE(INDIRECT("B"&amp;(ROW()-INT($B$1/2))):INDIRECT("B"&amp;(ROW()+INT($B$1/2))))),"",AVERAGE(INDIRECT("B"&amp;(ROW()-INT($B$1/2))):INDIRECT("B"&amp;(ROW()+INT($B$1/2)))))</f>
        <v/>
      </c>
      <c r="D1061" s="848">
        <f t="shared" si="396"/>
        <v>0</v>
      </c>
      <c r="E1061" s="275"/>
      <c r="F1061" s="15"/>
      <c r="G1061" s="3"/>
      <c r="H1061" s="3"/>
      <c r="I1061" s="3"/>
      <c r="J1061" s="3"/>
      <c r="K1061" s="3"/>
      <c r="L1061" s="554"/>
      <c r="M1061" s="545"/>
      <c r="N1061" s="546"/>
      <c r="O1061" s="5"/>
      <c r="P1061" s="216"/>
      <c r="Q1061" s="217"/>
      <c r="R1061" s="218"/>
      <c r="S1061" s="219">
        <f t="shared" si="403"/>
        <v>0</v>
      </c>
      <c r="T1061" s="220">
        <f t="shared" si="404"/>
        <v>0</v>
      </c>
      <c r="U1061" s="214">
        <f t="shared" si="413"/>
        <v>0</v>
      </c>
      <c r="W1061" s="221"/>
      <c r="X1061" s="222"/>
      <c r="Y1061" s="222"/>
      <c r="Z1061" s="223"/>
      <c r="AA1061" s="222"/>
      <c r="AB1061" s="224"/>
      <c r="AC1061" s="225"/>
      <c r="AD1061" s="2">
        <f t="shared" si="398"/>
        <v>0</v>
      </c>
      <c r="AE1061" s="2">
        <f t="shared" si="399"/>
        <v>0</v>
      </c>
      <c r="AF1061" s="226"/>
      <c r="AG1061" s="219">
        <f t="shared" si="405"/>
        <v>0</v>
      </c>
      <c r="AH1061" s="234">
        <f t="shared" si="406"/>
        <v>0</v>
      </c>
      <c r="AI1061" s="214">
        <f t="shared" si="414"/>
        <v>0</v>
      </c>
      <c r="AK1061" s="229">
        <f t="shared" si="407"/>
        <v>0</v>
      </c>
      <c r="AL1061" s="226"/>
      <c r="AM1061" s="15"/>
      <c r="AN1061" s="232" t="e">
        <f t="shared" si="408"/>
        <v>#DIV/0!</v>
      </c>
      <c r="AO1061" s="214">
        <f t="shared" si="400"/>
        <v>0</v>
      </c>
      <c r="AQ1061" s="210"/>
      <c r="AR1061" s="231"/>
      <c r="AS1061" s="15"/>
      <c r="AT1061" s="232">
        <f t="shared" si="409"/>
        <v>0</v>
      </c>
      <c r="AU1061" s="235">
        <f t="shared" si="410"/>
        <v>0</v>
      </c>
      <c r="AY1061" s="210"/>
      <c r="AZ1061" s="231"/>
      <c r="BA1061" s="15"/>
      <c r="BB1061" s="232">
        <f t="shared" si="397"/>
        <v>0</v>
      </c>
      <c r="BC1061" s="235">
        <f t="shared" si="411"/>
        <v>0</v>
      </c>
      <c r="BG1061" s="210"/>
      <c r="BH1061" s="231"/>
      <c r="BI1061" s="15"/>
      <c r="BJ1061" s="232">
        <f t="shared" si="401"/>
        <v>0</v>
      </c>
      <c r="BK1061" s="235">
        <f t="shared" si="412"/>
        <v>0</v>
      </c>
      <c r="BM1061" s="109">
        <f t="shared" si="402"/>
        <v>-0.72297121129819475</v>
      </c>
      <c r="BN1061" s="213"/>
      <c r="BR1061" s="228"/>
      <c r="BS1061" s="311"/>
      <c r="BT1061" s="3"/>
      <c r="BU1061" s="213"/>
      <c r="BV1061" s="213"/>
      <c r="BW1061" s="291"/>
    </row>
    <row r="1062" spans="1:75" x14ac:dyDescent="0.2">
      <c r="A1062" s="210"/>
      <c r="B1062" s="211"/>
      <c r="C1062" s="848" t="str">
        <f ca="1">IF(ISERR(AVERAGE(INDIRECT("B"&amp;(ROW()-INT($B$1/2))):INDIRECT("B"&amp;(ROW()+INT($B$1/2))))),"",AVERAGE(INDIRECT("B"&amp;(ROW()-INT($B$1/2))):INDIRECT("B"&amp;(ROW()+INT($B$1/2)))))</f>
        <v/>
      </c>
      <c r="D1062" s="848">
        <f t="shared" si="396"/>
        <v>0</v>
      </c>
      <c r="E1062" s="275"/>
      <c r="F1062" s="15"/>
      <c r="G1062" s="3"/>
      <c r="H1062" s="3"/>
      <c r="I1062" s="3"/>
      <c r="J1062" s="3"/>
      <c r="K1062" s="3"/>
      <c r="L1062" s="554"/>
      <c r="M1062" s="545"/>
      <c r="N1062" s="546"/>
      <c r="O1062" s="5"/>
      <c r="P1062" s="216"/>
      <c r="Q1062" s="217"/>
      <c r="R1062" s="218"/>
      <c r="S1062" s="219">
        <f t="shared" si="403"/>
        <v>0</v>
      </c>
      <c r="T1062" s="220">
        <f t="shared" si="404"/>
        <v>0</v>
      </c>
      <c r="U1062" s="214">
        <f t="shared" si="413"/>
        <v>0</v>
      </c>
      <c r="W1062" s="221"/>
      <c r="X1062" s="222"/>
      <c r="Y1062" s="222"/>
      <c r="Z1062" s="223"/>
      <c r="AA1062" s="222"/>
      <c r="AB1062" s="224"/>
      <c r="AC1062" s="225"/>
      <c r="AD1062" s="2">
        <f t="shared" si="398"/>
        <v>0</v>
      </c>
      <c r="AE1062" s="2">
        <f t="shared" si="399"/>
        <v>0</v>
      </c>
      <c r="AF1062" s="226"/>
      <c r="AG1062" s="219">
        <f t="shared" si="405"/>
        <v>0</v>
      </c>
      <c r="AH1062" s="234">
        <f t="shared" si="406"/>
        <v>0</v>
      </c>
      <c r="AI1062" s="214">
        <f t="shared" si="414"/>
        <v>0</v>
      </c>
      <c r="AK1062" s="229">
        <f t="shared" si="407"/>
        <v>0</v>
      </c>
      <c r="AL1062" s="226"/>
      <c r="AM1062" s="15"/>
      <c r="AN1062" s="232" t="e">
        <f t="shared" si="408"/>
        <v>#DIV/0!</v>
      </c>
      <c r="AO1062" s="214">
        <f t="shared" si="400"/>
        <v>0</v>
      </c>
      <c r="AQ1062" s="210"/>
      <c r="AR1062" s="231"/>
      <c r="AS1062" s="15"/>
      <c r="AT1062" s="232">
        <f t="shared" si="409"/>
        <v>0</v>
      </c>
      <c r="AU1062" s="235">
        <f t="shared" si="410"/>
        <v>0</v>
      </c>
      <c r="AY1062" s="210"/>
      <c r="AZ1062" s="231"/>
      <c r="BA1062" s="15"/>
      <c r="BB1062" s="232">
        <f t="shared" si="397"/>
        <v>0</v>
      </c>
      <c r="BC1062" s="235">
        <f t="shared" si="411"/>
        <v>0</v>
      </c>
      <c r="BG1062" s="210"/>
      <c r="BH1062" s="231"/>
      <c r="BI1062" s="15"/>
      <c r="BJ1062" s="232">
        <f t="shared" si="401"/>
        <v>0</v>
      </c>
      <c r="BK1062" s="235">
        <f t="shared" si="412"/>
        <v>0</v>
      </c>
      <c r="BM1062" s="109">
        <f t="shared" si="402"/>
        <v>-0.72480354879593145</v>
      </c>
      <c r="BN1062" s="213"/>
      <c r="BR1062" s="228"/>
      <c r="BS1062" s="311"/>
      <c r="BT1062" s="3"/>
      <c r="BU1062" s="213"/>
      <c r="BV1062" s="213"/>
      <c r="BW1062" s="291"/>
    </row>
    <row r="1063" spans="1:75" x14ac:dyDescent="0.2">
      <c r="A1063" s="210"/>
      <c r="B1063" s="211"/>
      <c r="C1063" s="848" t="str">
        <f ca="1">IF(ISERR(AVERAGE(INDIRECT("B"&amp;(ROW()-INT($B$1/2))):INDIRECT("B"&amp;(ROW()+INT($B$1/2))))),"",AVERAGE(INDIRECT("B"&amp;(ROW()-INT($B$1/2))):INDIRECT("B"&amp;(ROW()+INT($B$1/2)))))</f>
        <v/>
      </c>
      <c r="D1063" s="848">
        <f t="shared" si="396"/>
        <v>0</v>
      </c>
      <c r="E1063" s="275"/>
      <c r="F1063" s="15"/>
      <c r="G1063" s="3"/>
      <c r="H1063" s="3"/>
      <c r="I1063" s="3"/>
      <c r="J1063" s="3"/>
      <c r="K1063" s="3"/>
      <c r="L1063" s="554"/>
      <c r="M1063" s="545"/>
      <c r="N1063" s="546"/>
      <c r="O1063" s="5"/>
      <c r="P1063" s="216"/>
      <c r="Q1063" s="217"/>
      <c r="R1063" s="218"/>
      <c r="S1063" s="219">
        <f t="shared" si="403"/>
        <v>0</v>
      </c>
      <c r="T1063" s="220">
        <f t="shared" si="404"/>
        <v>0</v>
      </c>
      <c r="U1063" s="214">
        <f t="shared" si="413"/>
        <v>0</v>
      </c>
      <c r="W1063" s="221"/>
      <c r="X1063" s="222"/>
      <c r="Y1063" s="222"/>
      <c r="Z1063" s="223"/>
      <c r="AA1063" s="222"/>
      <c r="AB1063" s="224"/>
      <c r="AC1063" s="225"/>
      <c r="AD1063" s="2">
        <f t="shared" si="398"/>
        <v>0</v>
      </c>
      <c r="AE1063" s="2">
        <f t="shared" si="399"/>
        <v>0</v>
      </c>
      <c r="AF1063" s="226"/>
      <c r="AG1063" s="219">
        <f t="shared" si="405"/>
        <v>0</v>
      </c>
      <c r="AH1063" s="234">
        <f t="shared" si="406"/>
        <v>0</v>
      </c>
      <c r="AI1063" s="214">
        <f t="shared" si="414"/>
        <v>0</v>
      </c>
      <c r="AK1063" s="229">
        <f t="shared" si="407"/>
        <v>0</v>
      </c>
      <c r="AL1063" s="226"/>
      <c r="AM1063" s="15"/>
      <c r="AN1063" s="232" t="e">
        <f t="shared" si="408"/>
        <v>#DIV/0!</v>
      </c>
      <c r="AO1063" s="214">
        <f t="shared" si="400"/>
        <v>0</v>
      </c>
      <c r="AQ1063" s="210"/>
      <c r="AR1063" s="231"/>
      <c r="AS1063" s="15"/>
      <c r="AT1063" s="232">
        <f t="shared" si="409"/>
        <v>0</v>
      </c>
      <c r="AU1063" s="235">
        <f t="shared" si="410"/>
        <v>0</v>
      </c>
      <c r="AY1063" s="210"/>
      <c r="AZ1063" s="231"/>
      <c r="BA1063" s="15"/>
      <c r="BB1063" s="232">
        <f t="shared" si="397"/>
        <v>0</v>
      </c>
      <c r="BC1063" s="235">
        <f t="shared" si="411"/>
        <v>0</v>
      </c>
      <c r="BG1063" s="210"/>
      <c r="BH1063" s="231"/>
      <c r="BI1063" s="15"/>
      <c r="BJ1063" s="232">
        <f t="shared" si="401"/>
        <v>0</v>
      </c>
      <c r="BK1063" s="235">
        <f t="shared" si="412"/>
        <v>0</v>
      </c>
      <c r="BM1063" s="109">
        <f t="shared" si="402"/>
        <v>-0.72663588629366815</v>
      </c>
      <c r="BN1063" s="213"/>
      <c r="BR1063" s="228"/>
      <c r="BS1063" s="311"/>
      <c r="BT1063" s="3"/>
      <c r="BU1063" s="213"/>
      <c r="BV1063" s="213"/>
      <c r="BW1063" s="291"/>
    </row>
    <row r="1064" spans="1:75" x14ac:dyDescent="0.2">
      <c r="A1064" s="210"/>
      <c r="B1064" s="211"/>
      <c r="C1064" s="848" t="str">
        <f ca="1">IF(ISERR(AVERAGE(INDIRECT("B"&amp;(ROW()-INT($B$1/2))):INDIRECT("B"&amp;(ROW()+INT($B$1/2))))),"",AVERAGE(INDIRECT("B"&amp;(ROW()-INT($B$1/2))):INDIRECT("B"&amp;(ROW()+INT($B$1/2)))))</f>
        <v/>
      </c>
      <c r="D1064" s="848">
        <f t="shared" si="396"/>
        <v>0</v>
      </c>
      <c r="E1064" s="275"/>
      <c r="F1064" s="15"/>
      <c r="G1064" s="3"/>
      <c r="H1064" s="3"/>
      <c r="I1064" s="3"/>
      <c r="J1064" s="3"/>
      <c r="K1064" s="3"/>
      <c r="L1064" s="554"/>
      <c r="M1064" s="545"/>
      <c r="N1064" s="546"/>
      <c r="O1064" s="5"/>
      <c r="P1064" s="216"/>
      <c r="Q1064" s="217"/>
      <c r="R1064" s="218"/>
      <c r="S1064" s="219">
        <f t="shared" si="403"/>
        <v>0</v>
      </c>
      <c r="T1064" s="220">
        <f t="shared" si="404"/>
        <v>0</v>
      </c>
      <c r="U1064" s="214">
        <f t="shared" si="413"/>
        <v>0</v>
      </c>
      <c r="W1064" s="221"/>
      <c r="X1064" s="222"/>
      <c r="Y1064" s="222"/>
      <c r="Z1064" s="223"/>
      <c r="AA1064" s="222"/>
      <c r="AB1064" s="224"/>
      <c r="AC1064" s="225"/>
      <c r="AD1064" s="2">
        <f t="shared" si="398"/>
        <v>0</v>
      </c>
      <c r="AE1064" s="2">
        <f t="shared" si="399"/>
        <v>0</v>
      </c>
      <c r="AF1064" s="226"/>
      <c r="AG1064" s="219">
        <f t="shared" si="405"/>
        <v>0</v>
      </c>
      <c r="AH1064" s="234">
        <f t="shared" si="406"/>
        <v>0</v>
      </c>
      <c r="AI1064" s="214">
        <f t="shared" si="414"/>
        <v>0</v>
      </c>
      <c r="AK1064" s="229">
        <f t="shared" si="407"/>
        <v>0</v>
      </c>
      <c r="AL1064" s="226"/>
      <c r="AM1064" s="15"/>
      <c r="AN1064" s="232" t="e">
        <f t="shared" si="408"/>
        <v>#DIV/0!</v>
      </c>
      <c r="AO1064" s="214">
        <f t="shared" si="400"/>
        <v>0</v>
      </c>
      <c r="AQ1064" s="210"/>
      <c r="AR1064" s="231"/>
      <c r="AS1064" s="15"/>
      <c r="AT1064" s="232">
        <f t="shared" si="409"/>
        <v>0</v>
      </c>
      <c r="AU1064" s="235">
        <f t="shared" si="410"/>
        <v>0</v>
      </c>
      <c r="AY1064" s="210"/>
      <c r="AZ1064" s="231"/>
      <c r="BA1064" s="15"/>
      <c r="BB1064" s="232">
        <f t="shared" si="397"/>
        <v>0</v>
      </c>
      <c r="BC1064" s="235">
        <f t="shared" si="411"/>
        <v>0</v>
      </c>
      <c r="BG1064" s="210"/>
      <c r="BH1064" s="231"/>
      <c r="BI1064" s="15"/>
      <c r="BJ1064" s="232">
        <f t="shared" si="401"/>
        <v>0</v>
      </c>
      <c r="BK1064" s="235">
        <f t="shared" si="412"/>
        <v>0</v>
      </c>
      <c r="BM1064" s="109">
        <f t="shared" si="402"/>
        <v>-0.72846822379140486</v>
      </c>
      <c r="BN1064" s="213"/>
      <c r="BR1064" s="228"/>
      <c r="BS1064" s="311"/>
      <c r="BT1064" s="3"/>
      <c r="BU1064" s="213"/>
      <c r="BV1064" s="213"/>
      <c r="BW1064" s="291"/>
    </row>
    <row r="1065" spans="1:75" x14ac:dyDescent="0.2">
      <c r="A1065" s="210"/>
      <c r="B1065" s="211"/>
      <c r="C1065" s="848" t="str">
        <f ca="1">IF(ISERR(AVERAGE(INDIRECT("B"&amp;(ROW()-INT($B$1/2))):INDIRECT("B"&amp;(ROW()+INT($B$1/2))))),"",AVERAGE(INDIRECT("B"&amp;(ROW()-INT($B$1/2))):INDIRECT("B"&amp;(ROW()+INT($B$1/2)))))</f>
        <v/>
      </c>
      <c r="D1065" s="848">
        <f t="shared" si="396"/>
        <v>0</v>
      </c>
      <c r="E1065" s="275"/>
      <c r="F1065" s="15"/>
      <c r="G1065" s="3"/>
      <c r="H1065" s="3"/>
      <c r="I1065" s="3"/>
      <c r="J1065" s="3"/>
      <c r="K1065" s="3"/>
      <c r="L1065" s="554"/>
      <c r="M1065" s="545"/>
      <c r="N1065" s="546"/>
      <c r="O1065" s="5"/>
      <c r="P1065" s="216"/>
      <c r="Q1065" s="217"/>
      <c r="R1065" s="218"/>
      <c r="S1065" s="219">
        <f t="shared" si="403"/>
        <v>0</v>
      </c>
      <c r="T1065" s="220">
        <f t="shared" si="404"/>
        <v>0</v>
      </c>
      <c r="U1065" s="214">
        <f t="shared" si="413"/>
        <v>0</v>
      </c>
      <c r="W1065" s="221"/>
      <c r="X1065" s="222"/>
      <c r="Y1065" s="222"/>
      <c r="Z1065" s="223"/>
      <c r="AA1065" s="222"/>
      <c r="AB1065" s="224"/>
      <c r="AC1065" s="225"/>
      <c r="AD1065" s="2">
        <f t="shared" si="398"/>
        <v>0</v>
      </c>
      <c r="AE1065" s="2">
        <f t="shared" si="399"/>
        <v>0</v>
      </c>
      <c r="AF1065" s="226"/>
      <c r="AG1065" s="219">
        <f t="shared" si="405"/>
        <v>0</v>
      </c>
      <c r="AH1065" s="234">
        <f t="shared" si="406"/>
        <v>0</v>
      </c>
      <c r="AI1065" s="214">
        <f t="shared" si="414"/>
        <v>0</v>
      </c>
      <c r="AK1065" s="229">
        <f t="shared" si="407"/>
        <v>0</v>
      </c>
      <c r="AL1065" s="226"/>
      <c r="AM1065" s="15"/>
      <c r="AN1065" s="232" t="e">
        <f t="shared" si="408"/>
        <v>#DIV/0!</v>
      </c>
      <c r="AO1065" s="214">
        <f t="shared" si="400"/>
        <v>0</v>
      </c>
      <c r="AQ1065" s="210"/>
      <c r="AR1065" s="231"/>
      <c r="AS1065" s="15"/>
      <c r="AT1065" s="232">
        <f t="shared" si="409"/>
        <v>0</v>
      </c>
      <c r="AU1065" s="235">
        <f t="shared" si="410"/>
        <v>0</v>
      </c>
      <c r="AY1065" s="210"/>
      <c r="AZ1065" s="231"/>
      <c r="BA1065" s="15"/>
      <c r="BB1065" s="232">
        <f t="shared" si="397"/>
        <v>0</v>
      </c>
      <c r="BC1065" s="235">
        <f t="shared" si="411"/>
        <v>0</v>
      </c>
      <c r="BG1065" s="210"/>
      <c r="BH1065" s="231"/>
      <c r="BI1065" s="15"/>
      <c r="BJ1065" s="232">
        <f t="shared" si="401"/>
        <v>0</v>
      </c>
      <c r="BK1065" s="235">
        <f t="shared" si="412"/>
        <v>0</v>
      </c>
      <c r="BM1065" s="109">
        <f t="shared" si="402"/>
        <v>-0.73030056128914156</v>
      </c>
      <c r="BN1065" s="213"/>
      <c r="BR1065" s="228"/>
      <c r="BS1065" s="311"/>
      <c r="BT1065" s="3"/>
      <c r="BU1065" s="213"/>
      <c r="BV1065" s="213"/>
      <c r="BW1065" s="291"/>
    </row>
    <row r="1066" spans="1:75" x14ac:dyDescent="0.2">
      <c r="A1066" s="210"/>
      <c r="B1066" s="211"/>
      <c r="C1066" s="848" t="str">
        <f ca="1">IF(ISERR(AVERAGE(INDIRECT("B"&amp;(ROW()-INT($B$1/2))):INDIRECT("B"&amp;(ROW()+INT($B$1/2))))),"",AVERAGE(INDIRECT("B"&amp;(ROW()-INT($B$1/2))):INDIRECT("B"&amp;(ROW()+INT($B$1/2)))))</f>
        <v/>
      </c>
      <c r="D1066" s="848">
        <f t="shared" si="396"/>
        <v>0</v>
      </c>
      <c r="E1066" s="275"/>
      <c r="F1066" s="15"/>
      <c r="G1066" s="3"/>
      <c r="H1066" s="3"/>
      <c r="I1066" s="3"/>
      <c r="J1066" s="3"/>
      <c r="K1066" s="3"/>
      <c r="L1066" s="554"/>
      <c r="M1066" s="545"/>
      <c r="N1066" s="546"/>
      <c r="O1066" s="5"/>
      <c r="P1066" s="216"/>
      <c r="Q1066" s="217"/>
      <c r="R1066" s="218"/>
      <c r="S1066" s="219">
        <f t="shared" si="403"/>
        <v>0</v>
      </c>
      <c r="T1066" s="220">
        <f t="shared" si="404"/>
        <v>0</v>
      </c>
      <c r="U1066" s="214">
        <f t="shared" si="413"/>
        <v>0</v>
      </c>
      <c r="W1066" s="221"/>
      <c r="X1066" s="222"/>
      <c r="Y1066" s="222"/>
      <c r="Z1066" s="223"/>
      <c r="AA1066" s="222"/>
      <c r="AB1066" s="224"/>
      <c r="AC1066" s="225"/>
      <c r="AD1066" s="2">
        <f t="shared" si="398"/>
        <v>0</v>
      </c>
      <c r="AE1066" s="2">
        <f t="shared" si="399"/>
        <v>0</v>
      </c>
      <c r="AF1066" s="226"/>
      <c r="AG1066" s="219">
        <f t="shared" si="405"/>
        <v>0</v>
      </c>
      <c r="AH1066" s="234">
        <f t="shared" si="406"/>
        <v>0</v>
      </c>
      <c r="AI1066" s="214">
        <f t="shared" si="414"/>
        <v>0</v>
      </c>
      <c r="AK1066" s="229">
        <f t="shared" si="407"/>
        <v>0</v>
      </c>
      <c r="AL1066" s="226"/>
      <c r="AM1066" s="15"/>
      <c r="AN1066" s="232" t="e">
        <f t="shared" si="408"/>
        <v>#DIV/0!</v>
      </c>
      <c r="AO1066" s="214">
        <f t="shared" si="400"/>
        <v>0</v>
      </c>
      <c r="AQ1066" s="210"/>
      <c r="AR1066" s="231"/>
      <c r="AS1066" s="15"/>
      <c r="AT1066" s="232">
        <f t="shared" si="409"/>
        <v>0</v>
      </c>
      <c r="AU1066" s="235">
        <f t="shared" si="410"/>
        <v>0</v>
      </c>
      <c r="AY1066" s="210"/>
      <c r="AZ1066" s="231"/>
      <c r="BA1066" s="15"/>
      <c r="BB1066" s="232">
        <f t="shared" si="397"/>
        <v>0</v>
      </c>
      <c r="BC1066" s="235">
        <f t="shared" si="411"/>
        <v>0</v>
      </c>
      <c r="BG1066" s="210"/>
      <c r="BH1066" s="231"/>
      <c r="BI1066" s="15"/>
      <c r="BJ1066" s="232">
        <f t="shared" si="401"/>
        <v>0</v>
      </c>
      <c r="BK1066" s="235">
        <f t="shared" si="412"/>
        <v>0</v>
      </c>
      <c r="BM1066" s="109">
        <f t="shared" si="402"/>
        <v>-0.73213289878687826</v>
      </c>
      <c r="BN1066" s="213"/>
      <c r="BR1066" s="228"/>
      <c r="BS1066" s="311"/>
      <c r="BT1066" s="3"/>
      <c r="BU1066" s="213"/>
      <c r="BV1066" s="213"/>
      <c r="BW1066" s="291"/>
    </row>
    <row r="1067" spans="1:75" x14ac:dyDescent="0.2">
      <c r="A1067" s="210"/>
      <c r="B1067" s="211"/>
      <c r="C1067" s="848" t="str">
        <f ca="1">IF(ISERR(AVERAGE(INDIRECT("B"&amp;(ROW()-INT($B$1/2))):INDIRECT("B"&amp;(ROW()+INT($B$1/2))))),"",AVERAGE(INDIRECT("B"&amp;(ROW()-INT($B$1/2))):INDIRECT("B"&amp;(ROW()+INT($B$1/2)))))</f>
        <v/>
      </c>
      <c r="D1067" s="848">
        <f t="shared" si="396"/>
        <v>0</v>
      </c>
      <c r="E1067" s="275"/>
      <c r="F1067" s="15"/>
      <c r="G1067" s="3"/>
      <c r="H1067" s="3"/>
      <c r="I1067" s="3"/>
      <c r="J1067" s="3"/>
      <c r="K1067" s="3"/>
      <c r="L1067" s="554"/>
      <c r="M1067" s="545"/>
      <c r="N1067" s="546"/>
      <c r="O1067" s="5"/>
      <c r="P1067" s="216"/>
      <c r="Q1067" s="217"/>
      <c r="R1067" s="218"/>
      <c r="S1067" s="219">
        <f t="shared" si="403"/>
        <v>0</v>
      </c>
      <c r="T1067" s="220">
        <f t="shared" si="404"/>
        <v>0</v>
      </c>
      <c r="U1067" s="214">
        <f t="shared" si="413"/>
        <v>0</v>
      </c>
      <c r="W1067" s="221"/>
      <c r="X1067" s="222"/>
      <c r="Y1067" s="222"/>
      <c r="Z1067" s="223"/>
      <c r="AA1067" s="222"/>
      <c r="AB1067" s="224"/>
      <c r="AC1067" s="225"/>
      <c r="AD1067" s="2">
        <f t="shared" si="398"/>
        <v>0</v>
      </c>
      <c r="AE1067" s="2">
        <f t="shared" si="399"/>
        <v>0</v>
      </c>
      <c r="AF1067" s="226"/>
      <c r="AG1067" s="219">
        <f t="shared" si="405"/>
        <v>0</v>
      </c>
      <c r="AH1067" s="234">
        <f t="shared" si="406"/>
        <v>0</v>
      </c>
      <c r="AI1067" s="214">
        <f t="shared" si="414"/>
        <v>0</v>
      </c>
      <c r="AK1067" s="229">
        <f t="shared" si="407"/>
        <v>0</v>
      </c>
      <c r="AL1067" s="226"/>
      <c r="AM1067" s="15"/>
      <c r="AN1067" s="232" t="e">
        <f t="shared" si="408"/>
        <v>#DIV/0!</v>
      </c>
      <c r="AO1067" s="214">
        <f t="shared" si="400"/>
        <v>0</v>
      </c>
      <c r="AQ1067" s="210"/>
      <c r="AR1067" s="231"/>
      <c r="AS1067" s="15"/>
      <c r="AT1067" s="232">
        <f t="shared" si="409"/>
        <v>0</v>
      </c>
      <c r="AU1067" s="235">
        <f t="shared" si="410"/>
        <v>0</v>
      </c>
      <c r="AY1067" s="210"/>
      <c r="AZ1067" s="231"/>
      <c r="BA1067" s="15"/>
      <c r="BB1067" s="232">
        <f t="shared" si="397"/>
        <v>0</v>
      </c>
      <c r="BC1067" s="235">
        <f t="shared" si="411"/>
        <v>0</v>
      </c>
      <c r="BG1067" s="210"/>
      <c r="BH1067" s="231"/>
      <c r="BI1067" s="15"/>
      <c r="BJ1067" s="232">
        <f t="shared" si="401"/>
        <v>0</v>
      </c>
      <c r="BK1067" s="235">
        <f t="shared" si="412"/>
        <v>0</v>
      </c>
      <c r="BM1067" s="109">
        <f t="shared" si="402"/>
        <v>-0.73396523628461496</v>
      </c>
      <c r="BN1067" s="213"/>
      <c r="BR1067" s="228"/>
      <c r="BS1067" s="311"/>
      <c r="BT1067" s="3"/>
      <c r="BU1067" s="213"/>
      <c r="BV1067" s="213"/>
      <c r="BW1067" s="291"/>
    </row>
    <row r="1068" spans="1:75" x14ac:dyDescent="0.2">
      <c r="A1068" s="210"/>
      <c r="B1068" s="211"/>
      <c r="C1068" s="848" t="str">
        <f ca="1">IF(ISERR(AVERAGE(INDIRECT("B"&amp;(ROW()-INT($B$1/2))):INDIRECT("B"&amp;(ROW()+INT($B$1/2))))),"",AVERAGE(INDIRECT("B"&amp;(ROW()-INT($B$1/2))):INDIRECT("B"&amp;(ROW()+INT($B$1/2)))))</f>
        <v/>
      </c>
      <c r="D1068" s="848">
        <f t="shared" si="396"/>
        <v>0</v>
      </c>
      <c r="E1068" s="275"/>
      <c r="F1068" s="15"/>
      <c r="G1068" s="3"/>
      <c r="H1068" s="3"/>
      <c r="I1068" s="3"/>
      <c r="J1068" s="3"/>
      <c r="K1068" s="3"/>
      <c r="L1068" s="554"/>
      <c r="M1068" s="545"/>
      <c r="N1068" s="546"/>
      <c r="O1068" s="5"/>
      <c r="P1068" s="216"/>
      <c r="Q1068" s="217"/>
      <c r="R1068" s="218"/>
      <c r="S1068" s="219">
        <f t="shared" si="403"/>
        <v>0</v>
      </c>
      <c r="T1068" s="220">
        <f t="shared" si="404"/>
        <v>0</v>
      </c>
      <c r="U1068" s="214">
        <f t="shared" si="413"/>
        <v>0</v>
      </c>
      <c r="W1068" s="221"/>
      <c r="X1068" s="222"/>
      <c r="Y1068" s="222"/>
      <c r="Z1068" s="223"/>
      <c r="AA1068" s="222"/>
      <c r="AB1068" s="224"/>
      <c r="AC1068" s="225"/>
      <c r="AD1068" s="2">
        <f t="shared" si="398"/>
        <v>0</v>
      </c>
      <c r="AE1068" s="2">
        <f t="shared" si="399"/>
        <v>0</v>
      </c>
      <c r="AF1068" s="226"/>
      <c r="AG1068" s="219">
        <f t="shared" si="405"/>
        <v>0</v>
      </c>
      <c r="AH1068" s="234">
        <f t="shared" si="406"/>
        <v>0</v>
      </c>
      <c r="AI1068" s="214">
        <f t="shared" si="414"/>
        <v>0</v>
      </c>
      <c r="AK1068" s="229">
        <f t="shared" si="407"/>
        <v>0</v>
      </c>
      <c r="AL1068" s="226"/>
      <c r="AM1068" s="15"/>
      <c r="AN1068" s="232" t="e">
        <f t="shared" si="408"/>
        <v>#DIV/0!</v>
      </c>
      <c r="AO1068" s="214">
        <f t="shared" si="400"/>
        <v>0</v>
      </c>
      <c r="AQ1068" s="210"/>
      <c r="AR1068" s="231"/>
      <c r="AS1068" s="15"/>
      <c r="AT1068" s="232">
        <f t="shared" si="409"/>
        <v>0</v>
      </c>
      <c r="AU1068" s="235">
        <f t="shared" si="410"/>
        <v>0</v>
      </c>
      <c r="AY1068" s="210"/>
      <c r="AZ1068" s="231"/>
      <c r="BA1068" s="15"/>
      <c r="BB1068" s="232">
        <f t="shared" si="397"/>
        <v>0</v>
      </c>
      <c r="BC1068" s="235">
        <f t="shared" si="411"/>
        <v>0</v>
      </c>
      <c r="BG1068" s="210"/>
      <c r="BH1068" s="231"/>
      <c r="BI1068" s="15"/>
      <c r="BJ1068" s="232">
        <f t="shared" si="401"/>
        <v>0</v>
      </c>
      <c r="BK1068" s="235">
        <f t="shared" si="412"/>
        <v>0</v>
      </c>
      <c r="BM1068" s="109">
        <f t="shared" si="402"/>
        <v>-0.73579757378235167</v>
      </c>
      <c r="BN1068" s="213"/>
      <c r="BR1068" s="228"/>
      <c r="BS1068" s="311"/>
      <c r="BT1068" s="3"/>
      <c r="BU1068" s="213"/>
      <c r="BV1068" s="213"/>
      <c r="BW1068" s="291"/>
    </row>
    <row r="1069" spans="1:75" x14ac:dyDescent="0.2">
      <c r="A1069" s="210"/>
      <c r="B1069" s="211"/>
      <c r="C1069" s="848" t="str">
        <f ca="1">IF(ISERR(AVERAGE(INDIRECT("B"&amp;(ROW()-INT($B$1/2))):INDIRECT("B"&amp;(ROW()+INT($B$1/2))))),"",AVERAGE(INDIRECT("B"&amp;(ROW()-INT($B$1/2))):INDIRECT("B"&amp;(ROW()+INT($B$1/2)))))</f>
        <v/>
      </c>
      <c r="D1069" s="848">
        <f t="shared" si="396"/>
        <v>0</v>
      </c>
      <c r="E1069" s="275"/>
      <c r="F1069" s="15"/>
      <c r="G1069" s="3"/>
      <c r="H1069" s="3"/>
      <c r="I1069" s="3"/>
      <c r="J1069" s="3"/>
      <c r="K1069" s="3"/>
      <c r="L1069" s="554"/>
      <c r="M1069" s="545"/>
      <c r="N1069" s="546"/>
      <c r="O1069" s="5"/>
      <c r="P1069" s="216"/>
      <c r="Q1069" s="217"/>
      <c r="R1069" s="218"/>
      <c r="S1069" s="219">
        <f t="shared" si="403"/>
        <v>0</v>
      </c>
      <c r="T1069" s="220">
        <f t="shared" si="404"/>
        <v>0</v>
      </c>
      <c r="U1069" s="214">
        <f t="shared" si="413"/>
        <v>0</v>
      </c>
      <c r="W1069" s="221"/>
      <c r="X1069" s="222"/>
      <c r="Y1069" s="222"/>
      <c r="Z1069" s="223"/>
      <c r="AA1069" s="222"/>
      <c r="AB1069" s="224"/>
      <c r="AC1069" s="225"/>
      <c r="AD1069" s="2">
        <f t="shared" si="398"/>
        <v>0</v>
      </c>
      <c r="AE1069" s="2">
        <f t="shared" si="399"/>
        <v>0</v>
      </c>
      <c r="AF1069" s="226"/>
      <c r="AG1069" s="219">
        <f t="shared" si="405"/>
        <v>0</v>
      </c>
      <c r="AH1069" s="234">
        <f t="shared" si="406"/>
        <v>0</v>
      </c>
      <c r="AI1069" s="214">
        <f t="shared" si="414"/>
        <v>0</v>
      </c>
      <c r="AK1069" s="229">
        <f t="shared" si="407"/>
        <v>0</v>
      </c>
      <c r="AL1069" s="226"/>
      <c r="AM1069" s="15"/>
      <c r="AN1069" s="232" t="e">
        <f t="shared" si="408"/>
        <v>#DIV/0!</v>
      </c>
      <c r="AO1069" s="214">
        <f t="shared" si="400"/>
        <v>0</v>
      </c>
      <c r="AQ1069" s="210"/>
      <c r="AR1069" s="231"/>
      <c r="AS1069" s="15"/>
      <c r="AT1069" s="232">
        <f t="shared" si="409"/>
        <v>0</v>
      </c>
      <c r="AU1069" s="235">
        <f t="shared" si="410"/>
        <v>0</v>
      </c>
      <c r="AY1069" s="210"/>
      <c r="AZ1069" s="231"/>
      <c r="BA1069" s="15"/>
      <c r="BB1069" s="232">
        <f t="shared" si="397"/>
        <v>0</v>
      </c>
      <c r="BC1069" s="235">
        <f t="shared" si="411"/>
        <v>0</v>
      </c>
      <c r="BG1069" s="210"/>
      <c r="BH1069" s="231"/>
      <c r="BI1069" s="15"/>
      <c r="BJ1069" s="232">
        <f t="shared" si="401"/>
        <v>0</v>
      </c>
      <c r="BK1069" s="235">
        <f t="shared" si="412"/>
        <v>0</v>
      </c>
      <c r="BM1069" s="109">
        <f t="shared" si="402"/>
        <v>-0.73762991128008837</v>
      </c>
      <c r="BN1069" s="213"/>
      <c r="BR1069" s="228"/>
      <c r="BS1069" s="311"/>
      <c r="BT1069" s="3"/>
      <c r="BU1069" s="213"/>
      <c r="BV1069" s="213"/>
      <c r="BW1069" s="291"/>
    </row>
    <row r="1070" spans="1:75" x14ac:dyDescent="0.2">
      <c r="A1070" s="210"/>
      <c r="B1070" s="211"/>
      <c r="C1070" s="848" t="str">
        <f ca="1">IF(ISERR(AVERAGE(INDIRECT("B"&amp;(ROW()-INT($B$1/2))):INDIRECT("B"&amp;(ROW()+INT($B$1/2))))),"",AVERAGE(INDIRECT("B"&amp;(ROW()-INT($B$1/2))):INDIRECT("B"&amp;(ROW()+INT($B$1/2)))))</f>
        <v/>
      </c>
      <c r="D1070" s="848">
        <f t="shared" si="396"/>
        <v>0</v>
      </c>
      <c r="E1070" s="275"/>
      <c r="F1070" s="15"/>
      <c r="G1070" s="3"/>
      <c r="H1070" s="3"/>
      <c r="I1070" s="3"/>
      <c r="J1070" s="3"/>
      <c r="K1070" s="3"/>
      <c r="L1070" s="554"/>
      <c r="M1070" s="545"/>
      <c r="N1070" s="546"/>
      <c r="O1070" s="5"/>
      <c r="P1070" s="216"/>
      <c r="Q1070" s="217"/>
      <c r="R1070" s="218"/>
      <c r="S1070" s="219">
        <f t="shared" si="403"/>
        <v>0</v>
      </c>
      <c r="T1070" s="220">
        <f t="shared" si="404"/>
        <v>0</v>
      </c>
      <c r="U1070" s="214">
        <f t="shared" si="413"/>
        <v>0</v>
      </c>
      <c r="W1070" s="221"/>
      <c r="X1070" s="222"/>
      <c r="Y1070" s="222"/>
      <c r="Z1070" s="223"/>
      <c r="AA1070" s="222"/>
      <c r="AB1070" s="224"/>
      <c r="AC1070" s="225"/>
      <c r="AD1070" s="2">
        <f t="shared" si="398"/>
        <v>0</v>
      </c>
      <c r="AE1070" s="2">
        <f t="shared" si="399"/>
        <v>0</v>
      </c>
      <c r="AF1070" s="226"/>
      <c r="AG1070" s="219">
        <f t="shared" si="405"/>
        <v>0</v>
      </c>
      <c r="AH1070" s="234">
        <f t="shared" si="406"/>
        <v>0</v>
      </c>
      <c r="AI1070" s="214">
        <f t="shared" si="414"/>
        <v>0</v>
      </c>
      <c r="AK1070" s="229">
        <f t="shared" si="407"/>
        <v>0</v>
      </c>
      <c r="AL1070" s="226"/>
      <c r="AM1070" s="15"/>
      <c r="AN1070" s="232" t="e">
        <f t="shared" si="408"/>
        <v>#DIV/0!</v>
      </c>
      <c r="AO1070" s="214">
        <f t="shared" si="400"/>
        <v>0</v>
      </c>
      <c r="AQ1070" s="210"/>
      <c r="AR1070" s="231"/>
      <c r="AS1070" s="15"/>
      <c r="AT1070" s="232">
        <f t="shared" si="409"/>
        <v>0</v>
      </c>
      <c r="AU1070" s="235">
        <f t="shared" si="410"/>
        <v>0</v>
      </c>
      <c r="AY1070" s="210"/>
      <c r="AZ1070" s="231"/>
      <c r="BA1070" s="15"/>
      <c r="BB1070" s="232">
        <f t="shared" si="397"/>
        <v>0</v>
      </c>
      <c r="BC1070" s="235">
        <f t="shared" si="411"/>
        <v>0</v>
      </c>
      <c r="BG1070" s="210"/>
      <c r="BH1070" s="231"/>
      <c r="BI1070" s="15"/>
      <c r="BJ1070" s="232">
        <f t="shared" si="401"/>
        <v>0</v>
      </c>
      <c r="BK1070" s="235">
        <f t="shared" si="412"/>
        <v>0</v>
      </c>
      <c r="BM1070" s="109">
        <f t="shared" si="402"/>
        <v>-0.73946224877782507</v>
      </c>
      <c r="BN1070" s="213"/>
      <c r="BR1070" s="228"/>
      <c r="BS1070" s="311"/>
      <c r="BT1070" s="3"/>
      <c r="BU1070" s="213"/>
      <c r="BV1070" s="213"/>
      <c r="BW1070" s="291"/>
    </row>
    <row r="1071" spans="1:75" x14ac:dyDescent="0.2">
      <c r="A1071" s="210"/>
      <c r="B1071" s="211"/>
      <c r="C1071" s="848" t="str">
        <f ca="1">IF(ISERR(AVERAGE(INDIRECT("B"&amp;(ROW()-INT($B$1/2))):INDIRECT("B"&amp;(ROW()+INT($B$1/2))))),"",AVERAGE(INDIRECT("B"&amp;(ROW()-INT($B$1/2))):INDIRECT("B"&amp;(ROW()+INT($B$1/2)))))</f>
        <v/>
      </c>
      <c r="D1071" s="848">
        <f t="shared" si="396"/>
        <v>0</v>
      </c>
      <c r="E1071" s="275"/>
      <c r="F1071" s="15"/>
      <c r="G1071" s="3"/>
      <c r="H1071" s="3"/>
      <c r="I1071" s="3"/>
      <c r="J1071" s="3"/>
      <c r="K1071" s="3"/>
      <c r="L1071" s="554"/>
      <c r="M1071" s="545"/>
      <c r="N1071" s="546"/>
      <c r="O1071" s="5"/>
      <c r="P1071" s="216"/>
      <c r="Q1071" s="217"/>
      <c r="R1071" s="218"/>
      <c r="S1071" s="219">
        <f t="shared" si="403"/>
        <v>0</v>
      </c>
      <c r="T1071" s="220">
        <f t="shared" si="404"/>
        <v>0</v>
      </c>
      <c r="U1071" s="214">
        <f t="shared" si="413"/>
        <v>0</v>
      </c>
      <c r="W1071" s="221"/>
      <c r="X1071" s="222"/>
      <c r="Y1071" s="222"/>
      <c r="Z1071" s="223"/>
      <c r="AA1071" s="222"/>
      <c r="AB1071" s="224"/>
      <c r="AC1071" s="225"/>
      <c r="AD1071" s="2">
        <f t="shared" si="398"/>
        <v>0</v>
      </c>
      <c r="AE1071" s="2">
        <f t="shared" si="399"/>
        <v>0</v>
      </c>
      <c r="AF1071" s="226"/>
      <c r="AG1071" s="219">
        <f t="shared" si="405"/>
        <v>0</v>
      </c>
      <c r="AH1071" s="234">
        <f t="shared" si="406"/>
        <v>0</v>
      </c>
      <c r="AI1071" s="214">
        <f t="shared" si="414"/>
        <v>0</v>
      </c>
      <c r="AK1071" s="229">
        <f t="shared" si="407"/>
        <v>0</v>
      </c>
      <c r="AL1071" s="226"/>
      <c r="AM1071" s="15"/>
      <c r="AN1071" s="232" t="e">
        <f t="shared" si="408"/>
        <v>#DIV/0!</v>
      </c>
      <c r="AO1071" s="214">
        <f t="shared" si="400"/>
        <v>0</v>
      </c>
      <c r="AQ1071" s="210"/>
      <c r="AR1071" s="231"/>
      <c r="AS1071" s="15"/>
      <c r="AT1071" s="232">
        <f t="shared" si="409"/>
        <v>0</v>
      </c>
      <c r="AU1071" s="235">
        <f t="shared" si="410"/>
        <v>0</v>
      </c>
      <c r="AY1071" s="210"/>
      <c r="AZ1071" s="231"/>
      <c r="BA1071" s="15"/>
      <c r="BB1071" s="232">
        <f t="shared" si="397"/>
        <v>0</v>
      </c>
      <c r="BC1071" s="235">
        <f t="shared" si="411"/>
        <v>0</v>
      </c>
      <c r="BG1071" s="210"/>
      <c r="BH1071" s="231"/>
      <c r="BI1071" s="15"/>
      <c r="BJ1071" s="232">
        <f t="shared" si="401"/>
        <v>0</v>
      </c>
      <c r="BK1071" s="235">
        <f t="shared" si="412"/>
        <v>0</v>
      </c>
      <c r="BM1071" s="109">
        <f t="shared" si="402"/>
        <v>-0.74129458627556177</v>
      </c>
      <c r="BN1071" s="213"/>
      <c r="BR1071" s="228"/>
      <c r="BS1071" s="311"/>
      <c r="BT1071" s="3"/>
      <c r="BU1071" s="213"/>
      <c r="BV1071" s="213"/>
      <c r="BW1071" s="291"/>
    </row>
    <row r="1072" spans="1:75" x14ac:dyDescent="0.2">
      <c r="A1072" s="210"/>
      <c r="B1072" s="211"/>
      <c r="C1072" s="848" t="str">
        <f ca="1">IF(ISERR(AVERAGE(INDIRECT("B"&amp;(ROW()-INT($B$1/2))):INDIRECT("B"&amp;(ROW()+INT($B$1/2))))),"",AVERAGE(INDIRECT("B"&amp;(ROW()-INT($B$1/2))):INDIRECT("B"&amp;(ROW()+INT($B$1/2)))))</f>
        <v/>
      </c>
      <c r="D1072" s="848">
        <f t="shared" si="396"/>
        <v>0</v>
      </c>
      <c r="E1072" s="275"/>
      <c r="F1072" s="15"/>
      <c r="G1072" s="3"/>
      <c r="H1072" s="3"/>
      <c r="I1072" s="3"/>
      <c r="J1072" s="3"/>
      <c r="K1072" s="3"/>
      <c r="L1072" s="554"/>
      <c r="M1072" s="545"/>
      <c r="N1072" s="546"/>
      <c r="O1072" s="5"/>
      <c r="P1072" s="216"/>
      <c r="Q1072" s="217"/>
      <c r="R1072" s="218"/>
      <c r="S1072" s="219">
        <f t="shared" si="403"/>
        <v>0</v>
      </c>
      <c r="T1072" s="220">
        <f t="shared" si="404"/>
        <v>0</v>
      </c>
      <c r="U1072" s="214">
        <f t="shared" si="413"/>
        <v>0</v>
      </c>
      <c r="W1072" s="221"/>
      <c r="X1072" s="222"/>
      <c r="Y1072" s="222"/>
      <c r="Z1072" s="223"/>
      <c r="AA1072" s="222"/>
      <c r="AB1072" s="224"/>
      <c r="AC1072" s="225"/>
      <c r="AD1072" s="2">
        <f t="shared" si="398"/>
        <v>0</v>
      </c>
      <c r="AE1072" s="2">
        <f t="shared" si="399"/>
        <v>0</v>
      </c>
      <c r="AF1072" s="226"/>
      <c r="AG1072" s="219">
        <f t="shared" si="405"/>
        <v>0</v>
      </c>
      <c r="AH1072" s="234">
        <f t="shared" si="406"/>
        <v>0</v>
      </c>
      <c r="AI1072" s="214">
        <f t="shared" si="414"/>
        <v>0</v>
      </c>
      <c r="AK1072" s="229">
        <f t="shared" si="407"/>
        <v>0</v>
      </c>
      <c r="AL1072" s="226"/>
      <c r="AM1072" s="15"/>
      <c r="AN1072" s="232" t="e">
        <f t="shared" si="408"/>
        <v>#DIV/0!</v>
      </c>
      <c r="AO1072" s="214">
        <f t="shared" si="400"/>
        <v>0</v>
      </c>
      <c r="AQ1072" s="210"/>
      <c r="AR1072" s="231"/>
      <c r="AS1072" s="15"/>
      <c r="AT1072" s="232">
        <f t="shared" si="409"/>
        <v>0</v>
      </c>
      <c r="AU1072" s="235">
        <f t="shared" si="410"/>
        <v>0</v>
      </c>
      <c r="AY1072" s="210"/>
      <c r="AZ1072" s="231"/>
      <c r="BA1072" s="15"/>
      <c r="BB1072" s="232">
        <f t="shared" si="397"/>
        <v>0</v>
      </c>
      <c r="BC1072" s="235">
        <f t="shared" si="411"/>
        <v>0</v>
      </c>
      <c r="BG1072" s="210"/>
      <c r="BH1072" s="231"/>
      <c r="BI1072" s="15"/>
      <c r="BJ1072" s="232">
        <f t="shared" si="401"/>
        <v>0</v>
      </c>
      <c r="BK1072" s="235">
        <f t="shared" si="412"/>
        <v>0</v>
      </c>
      <c r="BM1072" s="109">
        <f t="shared" si="402"/>
        <v>-0.74312692377329848</v>
      </c>
      <c r="BN1072" s="213"/>
      <c r="BR1072" s="228"/>
      <c r="BS1072" s="311"/>
      <c r="BT1072" s="3"/>
      <c r="BU1072" s="213"/>
      <c r="BV1072" s="213"/>
      <c r="BW1072" s="291"/>
    </row>
    <row r="1073" spans="1:75" x14ac:dyDescent="0.2">
      <c r="A1073" s="210"/>
      <c r="B1073" s="211"/>
      <c r="C1073" s="848" t="str">
        <f ca="1">IF(ISERR(AVERAGE(INDIRECT("B"&amp;(ROW()-INT($B$1/2))):INDIRECT("B"&amp;(ROW()+INT($B$1/2))))),"",AVERAGE(INDIRECT("B"&amp;(ROW()-INT($B$1/2))):INDIRECT("B"&amp;(ROW()+INT($B$1/2)))))</f>
        <v/>
      </c>
      <c r="D1073" s="848">
        <f t="shared" si="396"/>
        <v>0</v>
      </c>
      <c r="E1073" s="275"/>
      <c r="F1073" s="15"/>
      <c r="G1073" s="3"/>
      <c r="H1073" s="3"/>
      <c r="I1073" s="3"/>
      <c r="J1073" s="3"/>
      <c r="K1073" s="3"/>
      <c r="L1073" s="554"/>
      <c r="M1073" s="545"/>
      <c r="N1073" s="546"/>
      <c r="O1073" s="5"/>
      <c r="P1073" s="216"/>
      <c r="Q1073" s="217"/>
      <c r="R1073" s="218"/>
      <c r="S1073" s="219">
        <f t="shared" si="403"/>
        <v>0</v>
      </c>
      <c r="T1073" s="220">
        <f t="shared" si="404"/>
        <v>0</v>
      </c>
      <c r="U1073" s="214">
        <f t="shared" si="413"/>
        <v>0</v>
      </c>
      <c r="W1073" s="221"/>
      <c r="X1073" s="222"/>
      <c r="Y1073" s="222"/>
      <c r="Z1073" s="223"/>
      <c r="AA1073" s="222"/>
      <c r="AB1073" s="224"/>
      <c r="AC1073" s="225"/>
      <c r="AD1073" s="2">
        <f t="shared" si="398"/>
        <v>0</v>
      </c>
      <c r="AE1073" s="2">
        <f t="shared" si="399"/>
        <v>0</v>
      </c>
      <c r="AF1073" s="226"/>
      <c r="AG1073" s="219">
        <f t="shared" si="405"/>
        <v>0</v>
      </c>
      <c r="AH1073" s="234">
        <f t="shared" si="406"/>
        <v>0</v>
      </c>
      <c r="AI1073" s="214">
        <f t="shared" si="414"/>
        <v>0</v>
      </c>
      <c r="AK1073" s="229">
        <f t="shared" si="407"/>
        <v>0</v>
      </c>
      <c r="AL1073" s="226"/>
      <c r="AM1073" s="15"/>
      <c r="AN1073" s="232" t="e">
        <f t="shared" si="408"/>
        <v>#DIV/0!</v>
      </c>
      <c r="AO1073" s="214">
        <f t="shared" si="400"/>
        <v>0</v>
      </c>
      <c r="AQ1073" s="210"/>
      <c r="AR1073" s="231"/>
      <c r="AS1073" s="15"/>
      <c r="AT1073" s="232">
        <f t="shared" si="409"/>
        <v>0</v>
      </c>
      <c r="AU1073" s="235">
        <f t="shared" si="410"/>
        <v>0</v>
      </c>
      <c r="AY1073" s="210"/>
      <c r="AZ1073" s="231"/>
      <c r="BA1073" s="15"/>
      <c r="BB1073" s="232">
        <f t="shared" si="397"/>
        <v>0</v>
      </c>
      <c r="BC1073" s="235">
        <f t="shared" si="411"/>
        <v>0</v>
      </c>
      <c r="BG1073" s="210"/>
      <c r="BH1073" s="231"/>
      <c r="BI1073" s="15"/>
      <c r="BJ1073" s="232">
        <f t="shared" si="401"/>
        <v>0</v>
      </c>
      <c r="BK1073" s="235">
        <f t="shared" si="412"/>
        <v>0</v>
      </c>
      <c r="BM1073" s="109">
        <f t="shared" si="402"/>
        <v>-0.74495926127103518</v>
      </c>
      <c r="BN1073" s="213"/>
      <c r="BR1073" s="228"/>
      <c r="BS1073" s="311"/>
      <c r="BT1073" s="3"/>
      <c r="BU1073" s="213"/>
      <c r="BV1073" s="213"/>
      <c r="BW1073" s="291"/>
    </row>
    <row r="1074" spans="1:75" x14ac:dyDescent="0.2">
      <c r="A1074" s="210"/>
      <c r="B1074" s="211"/>
      <c r="C1074" s="848" t="str">
        <f ca="1">IF(ISERR(AVERAGE(INDIRECT("B"&amp;(ROW()-INT($B$1/2))):INDIRECT("B"&amp;(ROW()+INT($B$1/2))))),"",AVERAGE(INDIRECT("B"&amp;(ROW()-INT($B$1/2))):INDIRECT("B"&amp;(ROW()+INT($B$1/2)))))</f>
        <v/>
      </c>
      <c r="D1074" s="848">
        <f t="shared" si="396"/>
        <v>0</v>
      </c>
      <c r="E1074" s="275"/>
      <c r="F1074" s="15"/>
      <c r="G1074" s="3"/>
      <c r="H1074" s="3"/>
      <c r="I1074" s="3"/>
      <c r="J1074" s="3"/>
      <c r="K1074" s="3"/>
      <c r="L1074" s="554"/>
      <c r="M1074" s="545"/>
      <c r="N1074" s="546"/>
      <c r="O1074" s="5"/>
      <c r="P1074" s="216"/>
      <c r="Q1074" s="217"/>
      <c r="R1074" s="218"/>
      <c r="S1074" s="219">
        <f t="shared" si="403"/>
        <v>0</v>
      </c>
      <c r="T1074" s="220">
        <f t="shared" si="404"/>
        <v>0</v>
      </c>
      <c r="U1074" s="214">
        <f t="shared" si="413"/>
        <v>0</v>
      </c>
      <c r="W1074" s="221"/>
      <c r="X1074" s="222"/>
      <c r="Y1074" s="222"/>
      <c r="Z1074" s="223"/>
      <c r="AA1074" s="222"/>
      <c r="AB1074" s="224"/>
      <c r="AC1074" s="225"/>
      <c r="AD1074" s="2">
        <f t="shared" si="398"/>
        <v>0</v>
      </c>
      <c r="AE1074" s="2">
        <f t="shared" si="399"/>
        <v>0</v>
      </c>
      <c r="AF1074" s="226"/>
      <c r="AG1074" s="219">
        <f t="shared" si="405"/>
        <v>0</v>
      </c>
      <c r="AH1074" s="234">
        <f t="shared" si="406"/>
        <v>0</v>
      </c>
      <c r="AI1074" s="214">
        <f t="shared" si="414"/>
        <v>0</v>
      </c>
      <c r="AK1074" s="229">
        <f t="shared" si="407"/>
        <v>0</v>
      </c>
      <c r="AL1074" s="226"/>
      <c r="AM1074" s="15"/>
      <c r="AN1074" s="232" t="e">
        <f t="shared" si="408"/>
        <v>#DIV/0!</v>
      </c>
      <c r="AO1074" s="214">
        <f t="shared" si="400"/>
        <v>0</v>
      </c>
      <c r="AQ1074" s="210"/>
      <c r="AR1074" s="231"/>
      <c r="AS1074" s="15"/>
      <c r="AT1074" s="232">
        <f t="shared" si="409"/>
        <v>0</v>
      </c>
      <c r="AU1074" s="235">
        <f t="shared" si="410"/>
        <v>0</v>
      </c>
      <c r="AY1074" s="210"/>
      <c r="AZ1074" s="231"/>
      <c r="BA1074" s="15"/>
      <c r="BB1074" s="232">
        <f t="shared" si="397"/>
        <v>0</v>
      </c>
      <c r="BC1074" s="235">
        <f t="shared" si="411"/>
        <v>0</v>
      </c>
      <c r="BG1074" s="210"/>
      <c r="BH1074" s="231"/>
      <c r="BI1074" s="15"/>
      <c r="BJ1074" s="232">
        <f t="shared" si="401"/>
        <v>0</v>
      </c>
      <c r="BK1074" s="235">
        <f t="shared" si="412"/>
        <v>0</v>
      </c>
      <c r="BM1074" s="109">
        <f t="shared" si="402"/>
        <v>-0.74679159876877188</v>
      </c>
      <c r="BN1074" s="213"/>
      <c r="BR1074" s="228"/>
      <c r="BS1074" s="311"/>
      <c r="BT1074" s="3"/>
      <c r="BU1074" s="213"/>
      <c r="BV1074" s="213"/>
      <c r="BW1074" s="291"/>
    </row>
    <row r="1075" spans="1:75" x14ac:dyDescent="0.2">
      <c r="A1075" s="210"/>
      <c r="B1075" s="211"/>
      <c r="C1075" s="848" t="str">
        <f ca="1">IF(ISERR(AVERAGE(INDIRECT("B"&amp;(ROW()-INT($B$1/2))):INDIRECT("B"&amp;(ROW()+INT($B$1/2))))),"",AVERAGE(INDIRECT("B"&amp;(ROW()-INT($B$1/2))):INDIRECT("B"&amp;(ROW()+INT($B$1/2)))))</f>
        <v/>
      </c>
      <c r="D1075" s="848">
        <f t="shared" si="396"/>
        <v>0</v>
      </c>
      <c r="E1075" s="275"/>
      <c r="F1075" s="15"/>
      <c r="G1075" s="3"/>
      <c r="H1075" s="3"/>
      <c r="I1075" s="3"/>
      <c r="J1075" s="3"/>
      <c r="K1075" s="3"/>
      <c r="L1075" s="554"/>
      <c r="M1075" s="545"/>
      <c r="N1075" s="546"/>
      <c r="O1075" s="5"/>
      <c r="P1075" s="216"/>
      <c r="Q1075" s="217"/>
      <c r="R1075" s="218"/>
      <c r="S1075" s="219">
        <f t="shared" si="403"/>
        <v>0</v>
      </c>
      <c r="T1075" s="220">
        <f t="shared" si="404"/>
        <v>0</v>
      </c>
      <c r="U1075" s="214">
        <f t="shared" si="413"/>
        <v>0</v>
      </c>
      <c r="W1075" s="221"/>
      <c r="X1075" s="222"/>
      <c r="Y1075" s="222"/>
      <c r="Z1075" s="223"/>
      <c r="AA1075" s="222"/>
      <c r="AB1075" s="224"/>
      <c r="AC1075" s="225"/>
      <c r="AD1075" s="2">
        <f t="shared" si="398"/>
        <v>0</v>
      </c>
      <c r="AE1075" s="2">
        <f t="shared" si="399"/>
        <v>0</v>
      </c>
      <c r="AF1075" s="226"/>
      <c r="AG1075" s="219">
        <f t="shared" si="405"/>
        <v>0</v>
      </c>
      <c r="AH1075" s="234">
        <f t="shared" si="406"/>
        <v>0</v>
      </c>
      <c r="AI1075" s="214">
        <f t="shared" si="414"/>
        <v>0</v>
      </c>
      <c r="AK1075" s="229">
        <f t="shared" si="407"/>
        <v>0</v>
      </c>
      <c r="AL1075" s="226"/>
      <c r="AM1075" s="15"/>
      <c r="AN1075" s="232" t="e">
        <f t="shared" si="408"/>
        <v>#DIV/0!</v>
      </c>
      <c r="AO1075" s="214">
        <f t="shared" si="400"/>
        <v>0</v>
      </c>
      <c r="AQ1075" s="210"/>
      <c r="AR1075" s="231"/>
      <c r="AS1075" s="15"/>
      <c r="AT1075" s="232">
        <f t="shared" si="409"/>
        <v>0</v>
      </c>
      <c r="AU1075" s="235">
        <f t="shared" si="410"/>
        <v>0</v>
      </c>
      <c r="AY1075" s="210"/>
      <c r="AZ1075" s="231"/>
      <c r="BA1075" s="15"/>
      <c r="BB1075" s="232">
        <f t="shared" si="397"/>
        <v>0</v>
      </c>
      <c r="BC1075" s="235">
        <f t="shared" si="411"/>
        <v>0</v>
      </c>
      <c r="BG1075" s="210"/>
      <c r="BH1075" s="231"/>
      <c r="BI1075" s="15"/>
      <c r="BJ1075" s="232">
        <f t="shared" si="401"/>
        <v>0</v>
      </c>
      <c r="BK1075" s="235">
        <f t="shared" si="412"/>
        <v>0</v>
      </c>
      <c r="BM1075" s="109">
        <f t="shared" si="402"/>
        <v>-0.74862393626650858</v>
      </c>
      <c r="BN1075" s="213"/>
      <c r="BR1075" s="228"/>
      <c r="BS1075" s="311"/>
      <c r="BT1075" s="3"/>
      <c r="BU1075" s="213"/>
      <c r="BV1075" s="213"/>
      <c r="BW1075" s="291"/>
    </row>
    <row r="1076" spans="1:75" x14ac:dyDescent="0.2">
      <c r="A1076" s="210"/>
      <c r="B1076" s="211"/>
      <c r="C1076" s="848" t="str">
        <f ca="1">IF(ISERR(AVERAGE(INDIRECT("B"&amp;(ROW()-INT($B$1/2))):INDIRECT("B"&amp;(ROW()+INT($B$1/2))))),"",AVERAGE(INDIRECT("B"&amp;(ROW()-INT($B$1/2))):INDIRECT("B"&amp;(ROW()+INT($B$1/2)))))</f>
        <v/>
      </c>
      <c r="D1076" s="848">
        <f t="shared" si="396"/>
        <v>0</v>
      </c>
      <c r="E1076" s="275"/>
      <c r="F1076" s="15"/>
      <c r="G1076" s="3"/>
      <c r="H1076" s="3"/>
      <c r="I1076" s="3"/>
      <c r="J1076" s="3"/>
      <c r="K1076" s="3"/>
      <c r="L1076" s="554"/>
      <c r="M1076" s="545"/>
      <c r="N1076" s="546"/>
      <c r="O1076" s="5"/>
      <c r="P1076" s="216"/>
      <c r="Q1076" s="217"/>
      <c r="R1076" s="218"/>
      <c r="S1076" s="219">
        <f t="shared" si="403"/>
        <v>0</v>
      </c>
      <c r="T1076" s="220">
        <f t="shared" si="404"/>
        <v>0</v>
      </c>
      <c r="U1076" s="214">
        <f t="shared" si="413"/>
        <v>0</v>
      </c>
      <c r="W1076" s="221"/>
      <c r="X1076" s="222"/>
      <c r="Y1076" s="222"/>
      <c r="Z1076" s="223"/>
      <c r="AA1076" s="222"/>
      <c r="AB1076" s="224"/>
      <c r="AC1076" s="225"/>
      <c r="AD1076" s="2">
        <f t="shared" si="398"/>
        <v>0</v>
      </c>
      <c r="AE1076" s="2">
        <f t="shared" si="399"/>
        <v>0</v>
      </c>
      <c r="AF1076" s="226"/>
      <c r="AG1076" s="219">
        <f t="shared" si="405"/>
        <v>0</v>
      </c>
      <c r="AH1076" s="234">
        <f t="shared" si="406"/>
        <v>0</v>
      </c>
      <c r="AI1076" s="214">
        <f t="shared" si="414"/>
        <v>0</v>
      </c>
      <c r="AK1076" s="229">
        <f t="shared" si="407"/>
        <v>0</v>
      </c>
      <c r="AL1076" s="226"/>
      <c r="AM1076" s="15"/>
      <c r="AN1076" s="232" t="e">
        <f t="shared" si="408"/>
        <v>#DIV/0!</v>
      </c>
      <c r="AO1076" s="214">
        <f t="shared" si="400"/>
        <v>0</v>
      </c>
      <c r="AQ1076" s="210"/>
      <c r="AR1076" s="231"/>
      <c r="AS1076" s="15"/>
      <c r="AT1076" s="232">
        <f t="shared" si="409"/>
        <v>0</v>
      </c>
      <c r="AU1076" s="235">
        <f t="shared" si="410"/>
        <v>0</v>
      </c>
      <c r="AY1076" s="210"/>
      <c r="AZ1076" s="231"/>
      <c r="BA1076" s="15"/>
      <c r="BB1076" s="232">
        <f t="shared" si="397"/>
        <v>0</v>
      </c>
      <c r="BC1076" s="235">
        <f t="shared" si="411"/>
        <v>0</v>
      </c>
      <c r="BG1076" s="210"/>
      <c r="BH1076" s="231"/>
      <c r="BI1076" s="15"/>
      <c r="BJ1076" s="232">
        <f t="shared" si="401"/>
        <v>0</v>
      </c>
      <c r="BK1076" s="235">
        <f t="shared" si="412"/>
        <v>0</v>
      </c>
      <c r="BM1076" s="109">
        <f t="shared" si="402"/>
        <v>-0.75045627376424529</v>
      </c>
      <c r="BN1076" s="213"/>
      <c r="BR1076" s="228"/>
      <c r="BS1076" s="311"/>
      <c r="BT1076" s="3"/>
      <c r="BU1076" s="213"/>
      <c r="BV1076" s="213"/>
      <c r="BW1076" s="291"/>
    </row>
    <row r="1077" spans="1:75" x14ac:dyDescent="0.2">
      <c r="A1077" s="210"/>
      <c r="B1077" s="211"/>
      <c r="C1077" s="848" t="str">
        <f ca="1">IF(ISERR(AVERAGE(INDIRECT("B"&amp;(ROW()-INT($B$1/2))):INDIRECT("B"&amp;(ROW()+INT($B$1/2))))),"",AVERAGE(INDIRECT("B"&amp;(ROW()-INT($B$1/2))):INDIRECT("B"&amp;(ROW()+INT($B$1/2)))))</f>
        <v/>
      </c>
      <c r="D1077" s="848">
        <f t="shared" si="396"/>
        <v>0</v>
      </c>
      <c r="E1077" s="275"/>
      <c r="F1077" s="15"/>
      <c r="G1077" s="3"/>
      <c r="H1077" s="3"/>
      <c r="I1077" s="3"/>
      <c r="J1077" s="3"/>
      <c r="K1077" s="3"/>
      <c r="L1077" s="554"/>
      <c r="M1077" s="545"/>
      <c r="N1077" s="546"/>
      <c r="O1077" s="5"/>
      <c r="P1077" s="216"/>
      <c r="Q1077" s="217"/>
      <c r="R1077" s="218"/>
      <c r="S1077" s="219">
        <f t="shared" si="403"/>
        <v>0</v>
      </c>
      <c r="T1077" s="220">
        <f t="shared" si="404"/>
        <v>0</v>
      </c>
      <c r="U1077" s="214">
        <f t="shared" si="413"/>
        <v>0</v>
      </c>
      <c r="W1077" s="221"/>
      <c r="X1077" s="222"/>
      <c r="Y1077" s="222"/>
      <c r="Z1077" s="223"/>
      <c r="AA1077" s="222"/>
      <c r="AB1077" s="224"/>
      <c r="AC1077" s="225"/>
      <c r="AD1077" s="2">
        <f t="shared" si="398"/>
        <v>0</v>
      </c>
      <c r="AE1077" s="2">
        <f t="shared" si="399"/>
        <v>0</v>
      </c>
      <c r="AF1077" s="226"/>
      <c r="AG1077" s="219">
        <f t="shared" si="405"/>
        <v>0</v>
      </c>
      <c r="AH1077" s="234">
        <f t="shared" si="406"/>
        <v>0</v>
      </c>
      <c r="AI1077" s="214">
        <f t="shared" si="414"/>
        <v>0</v>
      </c>
      <c r="AK1077" s="229">
        <f t="shared" si="407"/>
        <v>0</v>
      </c>
      <c r="AL1077" s="226"/>
      <c r="AM1077" s="15"/>
      <c r="AN1077" s="232" t="e">
        <f t="shared" si="408"/>
        <v>#DIV/0!</v>
      </c>
      <c r="AO1077" s="214">
        <f t="shared" si="400"/>
        <v>0</v>
      </c>
      <c r="AQ1077" s="210"/>
      <c r="AR1077" s="231"/>
      <c r="AS1077" s="15"/>
      <c r="AT1077" s="232">
        <f t="shared" si="409"/>
        <v>0</v>
      </c>
      <c r="AU1077" s="235">
        <f t="shared" si="410"/>
        <v>0</v>
      </c>
      <c r="AY1077" s="210"/>
      <c r="AZ1077" s="231"/>
      <c r="BA1077" s="15"/>
      <c r="BB1077" s="232">
        <f t="shared" si="397"/>
        <v>0</v>
      </c>
      <c r="BC1077" s="235">
        <f t="shared" si="411"/>
        <v>0</v>
      </c>
      <c r="BG1077" s="210"/>
      <c r="BH1077" s="231"/>
      <c r="BI1077" s="15"/>
      <c r="BJ1077" s="232">
        <f t="shared" si="401"/>
        <v>0</v>
      </c>
      <c r="BK1077" s="235">
        <f t="shared" si="412"/>
        <v>0</v>
      </c>
      <c r="BM1077" s="109">
        <f t="shared" si="402"/>
        <v>-0.75228861126198199</v>
      </c>
      <c r="BN1077" s="213"/>
      <c r="BR1077" s="228"/>
      <c r="BS1077" s="311"/>
      <c r="BT1077" s="3"/>
      <c r="BU1077" s="213"/>
      <c r="BV1077" s="213"/>
      <c r="BW1077" s="291"/>
    </row>
    <row r="1078" spans="1:75" x14ac:dyDescent="0.2">
      <c r="A1078" s="210"/>
      <c r="B1078" s="211"/>
      <c r="C1078" s="848" t="str">
        <f ca="1">IF(ISERR(AVERAGE(INDIRECT("B"&amp;(ROW()-INT($B$1/2))):INDIRECT("B"&amp;(ROW()+INT($B$1/2))))),"",AVERAGE(INDIRECT("B"&amp;(ROW()-INT($B$1/2))):INDIRECT("B"&amp;(ROW()+INT($B$1/2)))))</f>
        <v/>
      </c>
      <c r="D1078" s="848">
        <f t="shared" si="396"/>
        <v>0</v>
      </c>
      <c r="E1078" s="275"/>
      <c r="F1078" s="15"/>
      <c r="G1078" s="3"/>
      <c r="H1078" s="3"/>
      <c r="I1078" s="3"/>
      <c r="J1078" s="3"/>
      <c r="K1078" s="3"/>
      <c r="L1078" s="554"/>
      <c r="M1078" s="545"/>
      <c r="N1078" s="546"/>
      <c r="O1078" s="5"/>
      <c r="P1078" s="216"/>
      <c r="Q1078" s="217"/>
      <c r="R1078" s="218"/>
      <c r="S1078" s="219">
        <f t="shared" si="403"/>
        <v>0</v>
      </c>
      <c r="T1078" s="220">
        <f t="shared" si="404"/>
        <v>0</v>
      </c>
      <c r="U1078" s="214">
        <f t="shared" si="413"/>
        <v>0</v>
      </c>
      <c r="W1078" s="221"/>
      <c r="X1078" s="222"/>
      <c r="Y1078" s="222"/>
      <c r="Z1078" s="223"/>
      <c r="AA1078" s="222"/>
      <c r="AB1078" s="224"/>
      <c r="AC1078" s="225"/>
      <c r="AD1078" s="2">
        <f t="shared" si="398"/>
        <v>0</v>
      </c>
      <c r="AE1078" s="2">
        <f t="shared" si="399"/>
        <v>0</v>
      </c>
      <c r="AF1078" s="226"/>
      <c r="AG1078" s="219">
        <f t="shared" si="405"/>
        <v>0</v>
      </c>
      <c r="AH1078" s="234">
        <f t="shared" si="406"/>
        <v>0</v>
      </c>
      <c r="AI1078" s="214">
        <f t="shared" si="414"/>
        <v>0</v>
      </c>
      <c r="AK1078" s="229">
        <f t="shared" si="407"/>
        <v>0</v>
      </c>
      <c r="AL1078" s="226"/>
      <c r="AM1078" s="15"/>
      <c r="AN1078" s="232" t="e">
        <f t="shared" si="408"/>
        <v>#DIV/0!</v>
      </c>
      <c r="AO1078" s="214">
        <f t="shared" si="400"/>
        <v>0</v>
      </c>
      <c r="AQ1078" s="210"/>
      <c r="AR1078" s="231"/>
      <c r="AS1078" s="15"/>
      <c r="AT1078" s="232">
        <f t="shared" si="409"/>
        <v>0</v>
      </c>
      <c r="AU1078" s="235">
        <f t="shared" si="410"/>
        <v>0</v>
      </c>
      <c r="AY1078" s="210"/>
      <c r="AZ1078" s="231"/>
      <c r="BA1078" s="15"/>
      <c r="BB1078" s="232">
        <f t="shared" si="397"/>
        <v>0</v>
      </c>
      <c r="BC1078" s="235">
        <f t="shared" si="411"/>
        <v>0</v>
      </c>
      <c r="BG1078" s="210"/>
      <c r="BH1078" s="231"/>
      <c r="BI1078" s="15"/>
      <c r="BJ1078" s="232">
        <f t="shared" si="401"/>
        <v>0</v>
      </c>
      <c r="BK1078" s="235">
        <f t="shared" si="412"/>
        <v>0</v>
      </c>
      <c r="BM1078" s="109">
        <f t="shared" si="402"/>
        <v>-0.75412094875971869</v>
      </c>
      <c r="BN1078" s="213"/>
      <c r="BR1078" s="228"/>
      <c r="BS1078" s="311"/>
      <c r="BT1078" s="3"/>
      <c r="BU1078" s="213"/>
      <c r="BV1078" s="213"/>
      <c r="BW1078" s="291"/>
    </row>
    <row r="1079" spans="1:75" x14ac:dyDescent="0.2">
      <c r="A1079" s="210"/>
      <c r="B1079" s="211"/>
      <c r="C1079" s="848" t="str">
        <f ca="1">IF(ISERR(AVERAGE(INDIRECT("B"&amp;(ROW()-INT($B$1/2))):INDIRECT("B"&amp;(ROW()+INT($B$1/2))))),"",AVERAGE(INDIRECT("B"&amp;(ROW()-INT($B$1/2))):INDIRECT("B"&amp;(ROW()+INT($B$1/2)))))</f>
        <v/>
      </c>
      <c r="D1079" s="848">
        <f t="shared" si="396"/>
        <v>0</v>
      </c>
      <c r="E1079" s="275"/>
      <c r="F1079" s="15"/>
      <c r="G1079" s="3"/>
      <c r="H1079" s="3"/>
      <c r="I1079" s="3"/>
      <c r="J1079" s="3"/>
      <c r="K1079" s="3"/>
      <c r="L1079" s="554"/>
      <c r="M1079" s="545"/>
      <c r="N1079" s="546"/>
      <c r="O1079" s="5"/>
      <c r="P1079" s="216"/>
      <c r="Q1079" s="217"/>
      <c r="R1079" s="218"/>
      <c r="S1079" s="219">
        <f t="shared" si="403"/>
        <v>0</v>
      </c>
      <c r="T1079" s="220">
        <f t="shared" si="404"/>
        <v>0</v>
      </c>
      <c r="U1079" s="214">
        <f t="shared" si="413"/>
        <v>0</v>
      </c>
      <c r="W1079" s="221"/>
      <c r="X1079" s="222"/>
      <c r="Y1079" s="222"/>
      <c r="Z1079" s="223"/>
      <c r="AA1079" s="222"/>
      <c r="AB1079" s="224"/>
      <c r="AC1079" s="225"/>
      <c r="AD1079" s="2">
        <f t="shared" si="398"/>
        <v>0</v>
      </c>
      <c r="AE1079" s="2">
        <f t="shared" si="399"/>
        <v>0</v>
      </c>
      <c r="AF1079" s="226"/>
      <c r="AG1079" s="219">
        <f t="shared" si="405"/>
        <v>0</v>
      </c>
      <c r="AH1079" s="234">
        <f t="shared" si="406"/>
        <v>0</v>
      </c>
      <c r="AI1079" s="214">
        <f t="shared" si="414"/>
        <v>0</v>
      </c>
      <c r="AK1079" s="229">
        <f t="shared" si="407"/>
        <v>0</v>
      </c>
      <c r="AL1079" s="226"/>
      <c r="AM1079" s="15"/>
      <c r="AN1079" s="232" t="e">
        <f t="shared" si="408"/>
        <v>#DIV/0!</v>
      </c>
      <c r="AO1079" s="214">
        <f t="shared" si="400"/>
        <v>0</v>
      </c>
      <c r="AQ1079" s="210"/>
      <c r="AR1079" s="231"/>
      <c r="AS1079" s="15"/>
      <c r="AT1079" s="232">
        <f t="shared" si="409"/>
        <v>0</v>
      </c>
      <c r="AU1079" s="235">
        <f t="shared" si="410"/>
        <v>0</v>
      </c>
      <c r="AY1079" s="210"/>
      <c r="AZ1079" s="231"/>
      <c r="BA1079" s="15"/>
      <c r="BB1079" s="232">
        <f t="shared" si="397"/>
        <v>0</v>
      </c>
      <c r="BC1079" s="235">
        <f t="shared" si="411"/>
        <v>0</v>
      </c>
      <c r="BG1079" s="210"/>
      <c r="BH1079" s="231"/>
      <c r="BI1079" s="15"/>
      <c r="BJ1079" s="232">
        <f t="shared" si="401"/>
        <v>0</v>
      </c>
      <c r="BK1079" s="235">
        <f t="shared" si="412"/>
        <v>0</v>
      </c>
      <c r="BM1079" s="109">
        <f t="shared" si="402"/>
        <v>-0.75595328625745539</v>
      </c>
      <c r="BN1079" s="213"/>
      <c r="BR1079" s="228"/>
      <c r="BS1079" s="311"/>
      <c r="BT1079" s="3"/>
      <c r="BU1079" s="213"/>
      <c r="BV1079" s="213"/>
      <c r="BW1079" s="291"/>
    </row>
    <row r="1080" spans="1:75" x14ac:dyDescent="0.2">
      <c r="A1080" s="210"/>
      <c r="B1080" s="211"/>
      <c r="C1080" s="848" t="str">
        <f ca="1">IF(ISERR(AVERAGE(INDIRECT("B"&amp;(ROW()-INT($B$1/2))):INDIRECT("B"&amp;(ROW()+INT($B$1/2))))),"",AVERAGE(INDIRECT("B"&amp;(ROW()-INT($B$1/2))):INDIRECT("B"&amp;(ROW()+INT($B$1/2)))))</f>
        <v/>
      </c>
      <c r="D1080" s="848">
        <f t="shared" si="396"/>
        <v>0</v>
      </c>
      <c r="E1080" s="275"/>
      <c r="F1080" s="15"/>
      <c r="G1080" s="3"/>
      <c r="H1080" s="3"/>
      <c r="I1080" s="3"/>
      <c r="J1080" s="3"/>
      <c r="K1080" s="3"/>
      <c r="L1080" s="554"/>
      <c r="M1080" s="545"/>
      <c r="N1080" s="546"/>
      <c r="O1080" s="5"/>
      <c r="P1080" s="216"/>
      <c r="Q1080" s="217"/>
      <c r="R1080" s="218"/>
      <c r="S1080" s="219">
        <f t="shared" si="403"/>
        <v>0</v>
      </c>
      <c r="T1080" s="220">
        <f t="shared" si="404"/>
        <v>0</v>
      </c>
      <c r="U1080" s="214">
        <f t="shared" si="413"/>
        <v>0</v>
      </c>
      <c r="W1080" s="221"/>
      <c r="X1080" s="222"/>
      <c r="Y1080" s="222"/>
      <c r="Z1080" s="223"/>
      <c r="AA1080" s="222"/>
      <c r="AB1080" s="224"/>
      <c r="AC1080" s="225"/>
      <c r="AD1080" s="2">
        <f t="shared" si="398"/>
        <v>0</v>
      </c>
      <c r="AE1080" s="2">
        <f t="shared" si="399"/>
        <v>0</v>
      </c>
      <c r="AF1080" s="226"/>
      <c r="AG1080" s="219">
        <f t="shared" si="405"/>
        <v>0</v>
      </c>
      <c r="AH1080" s="234">
        <f t="shared" si="406"/>
        <v>0</v>
      </c>
      <c r="AI1080" s="214">
        <f t="shared" si="414"/>
        <v>0</v>
      </c>
      <c r="AK1080" s="229">
        <f t="shared" si="407"/>
        <v>0</v>
      </c>
      <c r="AL1080" s="226"/>
      <c r="AM1080" s="15"/>
      <c r="AN1080" s="232" t="e">
        <f t="shared" si="408"/>
        <v>#DIV/0!</v>
      </c>
      <c r="AO1080" s="214">
        <f t="shared" si="400"/>
        <v>0</v>
      </c>
      <c r="AQ1080" s="210"/>
      <c r="AR1080" s="231"/>
      <c r="AS1080" s="15"/>
      <c r="AT1080" s="232">
        <f t="shared" si="409"/>
        <v>0</v>
      </c>
      <c r="AU1080" s="235">
        <f t="shared" si="410"/>
        <v>0</v>
      </c>
      <c r="AY1080" s="210"/>
      <c r="AZ1080" s="231"/>
      <c r="BA1080" s="15"/>
      <c r="BB1080" s="232">
        <f t="shared" si="397"/>
        <v>0</v>
      </c>
      <c r="BC1080" s="235">
        <f t="shared" si="411"/>
        <v>0</v>
      </c>
      <c r="BG1080" s="210"/>
      <c r="BH1080" s="231"/>
      <c r="BI1080" s="15"/>
      <c r="BJ1080" s="232">
        <f t="shared" si="401"/>
        <v>0</v>
      </c>
      <c r="BK1080" s="235">
        <f t="shared" si="412"/>
        <v>0</v>
      </c>
      <c r="BM1080" s="109">
        <f t="shared" si="402"/>
        <v>-0.75778562375519209</v>
      </c>
      <c r="BN1080" s="213"/>
      <c r="BR1080" s="228"/>
      <c r="BS1080" s="311"/>
      <c r="BT1080" s="3"/>
      <c r="BU1080" s="213"/>
      <c r="BV1080" s="213"/>
      <c r="BW1080" s="291"/>
    </row>
    <row r="1081" spans="1:75" x14ac:dyDescent="0.2">
      <c r="A1081" s="210"/>
      <c r="B1081" s="211"/>
      <c r="C1081" s="848" t="str">
        <f ca="1">IF(ISERR(AVERAGE(INDIRECT("B"&amp;(ROW()-INT($B$1/2))):INDIRECT("B"&amp;(ROW()+INT($B$1/2))))),"",AVERAGE(INDIRECT("B"&amp;(ROW()-INT($B$1/2))):INDIRECT("B"&amp;(ROW()+INT($B$1/2)))))</f>
        <v/>
      </c>
      <c r="D1081" s="848">
        <f t="shared" si="396"/>
        <v>0</v>
      </c>
      <c r="E1081" s="275"/>
      <c r="F1081" s="15"/>
      <c r="G1081" s="3"/>
      <c r="H1081" s="3"/>
      <c r="I1081" s="3"/>
      <c r="J1081" s="3"/>
      <c r="K1081" s="3"/>
      <c r="L1081" s="554"/>
      <c r="M1081" s="545"/>
      <c r="N1081" s="546"/>
      <c r="O1081" s="5"/>
      <c r="P1081" s="216"/>
      <c r="Q1081" s="217"/>
      <c r="R1081" s="218"/>
      <c r="S1081" s="219">
        <f t="shared" si="403"/>
        <v>0</v>
      </c>
      <c r="T1081" s="220">
        <f t="shared" si="404"/>
        <v>0</v>
      </c>
      <c r="U1081" s="214">
        <f t="shared" si="413"/>
        <v>0</v>
      </c>
      <c r="W1081" s="221"/>
      <c r="X1081" s="222"/>
      <c r="Y1081" s="222"/>
      <c r="Z1081" s="223"/>
      <c r="AA1081" s="222"/>
      <c r="AB1081" s="224"/>
      <c r="AC1081" s="225"/>
      <c r="AD1081" s="2">
        <f t="shared" si="398"/>
        <v>0</v>
      </c>
      <c r="AE1081" s="2">
        <f t="shared" si="399"/>
        <v>0</v>
      </c>
      <c r="AF1081" s="226"/>
      <c r="AG1081" s="219">
        <f t="shared" si="405"/>
        <v>0</v>
      </c>
      <c r="AH1081" s="234">
        <f t="shared" si="406"/>
        <v>0</v>
      </c>
      <c r="AI1081" s="214">
        <f t="shared" si="414"/>
        <v>0</v>
      </c>
      <c r="AK1081" s="229">
        <f t="shared" si="407"/>
        <v>0</v>
      </c>
      <c r="AL1081" s="226"/>
      <c r="AM1081" s="15"/>
      <c r="AN1081" s="232" t="e">
        <f t="shared" si="408"/>
        <v>#DIV/0!</v>
      </c>
      <c r="AO1081" s="214">
        <f t="shared" si="400"/>
        <v>0</v>
      </c>
      <c r="AQ1081" s="210"/>
      <c r="AR1081" s="231"/>
      <c r="AS1081" s="15"/>
      <c r="AT1081" s="232">
        <f t="shared" si="409"/>
        <v>0</v>
      </c>
      <c r="AU1081" s="235">
        <f t="shared" si="410"/>
        <v>0</v>
      </c>
      <c r="AY1081" s="210"/>
      <c r="AZ1081" s="231"/>
      <c r="BA1081" s="15"/>
      <c r="BB1081" s="232">
        <f t="shared" si="397"/>
        <v>0</v>
      </c>
      <c r="BC1081" s="235">
        <f t="shared" si="411"/>
        <v>0</v>
      </c>
      <c r="BG1081" s="210"/>
      <c r="BH1081" s="231"/>
      <c r="BI1081" s="15"/>
      <c r="BJ1081" s="232">
        <f t="shared" si="401"/>
        <v>0</v>
      </c>
      <c r="BK1081" s="235">
        <f t="shared" si="412"/>
        <v>0</v>
      </c>
      <c r="BM1081" s="109">
        <f t="shared" si="402"/>
        <v>-0.7596179612529288</v>
      </c>
      <c r="BN1081" s="213"/>
      <c r="BR1081" s="228"/>
      <c r="BS1081" s="311"/>
      <c r="BT1081" s="3"/>
      <c r="BU1081" s="213"/>
      <c r="BV1081" s="213"/>
      <c r="BW1081" s="291"/>
    </row>
    <row r="1082" spans="1:75" x14ac:dyDescent="0.2">
      <c r="A1082" s="210"/>
      <c r="B1082" s="211"/>
      <c r="C1082" s="848" t="str">
        <f ca="1">IF(ISERR(AVERAGE(INDIRECT("B"&amp;(ROW()-INT($B$1/2))):INDIRECT("B"&amp;(ROW()+INT($B$1/2))))),"",AVERAGE(INDIRECT("B"&amp;(ROW()-INT($B$1/2))):INDIRECT("B"&amp;(ROW()+INT($B$1/2)))))</f>
        <v/>
      </c>
      <c r="D1082" s="848">
        <f t="shared" si="396"/>
        <v>0</v>
      </c>
      <c r="E1082" s="275"/>
      <c r="F1082" s="15"/>
      <c r="G1082" s="3"/>
      <c r="H1082" s="3"/>
      <c r="I1082" s="3"/>
      <c r="J1082" s="3"/>
      <c r="K1082" s="3"/>
      <c r="L1082" s="554"/>
      <c r="M1082" s="545"/>
      <c r="N1082" s="546"/>
      <c r="O1082" s="5"/>
      <c r="P1082" s="216"/>
      <c r="Q1082" s="217"/>
      <c r="R1082" s="218"/>
      <c r="S1082" s="219">
        <f t="shared" si="403"/>
        <v>0</v>
      </c>
      <c r="T1082" s="220">
        <f t="shared" si="404"/>
        <v>0</v>
      </c>
      <c r="U1082" s="214">
        <f t="shared" si="413"/>
        <v>0</v>
      </c>
      <c r="W1082" s="221"/>
      <c r="X1082" s="222"/>
      <c r="Y1082" s="222"/>
      <c r="Z1082" s="223"/>
      <c r="AA1082" s="222"/>
      <c r="AB1082" s="224"/>
      <c r="AC1082" s="225"/>
      <c r="AD1082" s="2">
        <f t="shared" si="398"/>
        <v>0</v>
      </c>
      <c r="AE1082" s="2">
        <f t="shared" si="399"/>
        <v>0</v>
      </c>
      <c r="AF1082" s="226"/>
      <c r="AG1082" s="219">
        <f t="shared" si="405"/>
        <v>0</v>
      </c>
      <c r="AH1082" s="234">
        <f t="shared" si="406"/>
        <v>0</v>
      </c>
      <c r="AI1082" s="214">
        <f t="shared" si="414"/>
        <v>0</v>
      </c>
      <c r="AK1082" s="229">
        <f t="shared" si="407"/>
        <v>0</v>
      </c>
      <c r="AL1082" s="226"/>
      <c r="AM1082" s="15"/>
      <c r="AN1082" s="232" t="e">
        <f t="shared" si="408"/>
        <v>#DIV/0!</v>
      </c>
      <c r="AO1082" s="214">
        <f t="shared" si="400"/>
        <v>0</v>
      </c>
      <c r="AQ1082" s="210"/>
      <c r="AR1082" s="231"/>
      <c r="AS1082" s="15"/>
      <c r="AT1082" s="232">
        <f t="shared" si="409"/>
        <v>0</v>
      </c>
      <c r="AU1082" s="235">
        <f t="shared" si="410"/>
        <v>0</v>
      </c>
      <c r="AY1082" s="210"/>
      <c r="AZ1082" s="231"/>
      <c r="BA1082" s="15"/>
      <c r="BB1082" s="232">
        <f t="shared" si="397"/>
        <v>0</v>
      </c>
      <c r="BC1082" s="235">
        <f t="shared" si="411"/>
        <v>0</v>
      </c>
      <c r="BG1082" s="210"/>
      <c r="BH1082" s="231"/>
      <c r="BI1082" s="15"/>
      <c r="BJ1082" s="232">
        <f t="shared" si="401"/>
        <v>0</v>
      </c>
      <c r="BK1082" s="235">
        <f t="shared" si="412"/>
        <v>0</v>
      </c>
      <c r="BM1082" s="109">
        <f t="shared" si="402"/>
        <v>-0.7614502987506655</v>
      </c>
      <c r="BN1082" s="213"/>
      <c r="BR1082" s="228"/>
      <c r="BS1082" s="311"/>
      <c r="BT1082" s="3"/>
      <c r="BU1082" s="213"/>
      <c r="BV1082" s="213"/>
      <c r="BW1082" s="291"/>
    </row>
    <row r="1083" spans="1:75" x14ac:dyDescent="0.2">
      <c r="A1083" s="210"/>
      <c r="B1083" s="211"/>
      <c r="C1083" s="848" t="str">
        <f ca="1">IF(ISERR(AVERAGE(INDIRECT("B"&amp;(ROW()-INT($B$1/2))):INDIRECT("B"&amp;(ROW()+INT($B$1/2))))),"",AVERAGE(INDIRECT("B"&amp;(ROW()-INT($B$1/2))):INDIRECT("B"&amp;(ROW()+INT($B$1/2)))))</f>
        <v/>
      </c>
      <c r="D1083" s="848">
        <f t="shared" si="396"/>
        <v>0</v>
      </c>
      <c r="E1083" s="275"/>
      <c r="F1083" s="15"/>
      <c r="G1083" s="3"/>
      <c r="H1083" s="3"/>
      <c r="I1083" s="3"/>
      <c r="J1083" s="3"/>
      <c r="K1083" s="3"/>
      <c r="L1083" s="554"/>
      <c r="M1083" s="545"/>
      <c r="N1083" s="546"/>
      <c r="O1083" s="5"/>
      <c r="P1083" s="216"/>
      <c r="Q1083" s="217"/>
      <c r="R1083" s="218"/>
      <c r="S1083" s="219">
        <f t="shared" si="403"/>
        <v>0</v>
      </c>
      <c r="T1083" s="220">
        <f t="shared" si="404"/>
        <v>0</v>
      </c>
      <c r="U1083" s="214">
        <f t="shared" si="413"/>
        <v>0</v>
      </c>
      <c r="W1083" s="221"/>
      <c r="X1083" s="222"/>
      <c r="Y1083" s="222"/>
      <c r="Z1083" s="223"/>
      <c r="AA1083" s="222"/>
      <c r="AB1083" s="224"/>
      <c r="AC1083" s="225"/>
      <c r="AD1083" s="2">
        <f t="shared" si="398"/>
        <v>0</v>
      </c>
      <c r="AE1083" s="2">
        <f t="shared" si="399"/>
        <v>0</v>
      </c>
      <c r="AF1083" s="226"/>
      <c r="AG1083" s="219">
        <f t="shared" si="405"/>
        <v>0</v>
      </c>
      <c r="AH1083" s="234">
        <f t="shared" si="406"/>
        <v>0</v>
      </c>
      <c r="AI1083" s="214">
        <f t="shared" si="414"/>
        <v>0</v>
      </c>
      <c r="AK1083" s="229">
        <f t="shared" si="407"/>
        <v>0</v>
      </c>
      <c r="AL1083" s="226"/>
      <c r="AM1083" s="15"/>
      <c r="AN1083" s="232" t="e">
        <f t="shared" si="408"/>
        <v>#DIV/0!</v>
      </c>
      <c r="AO1083" s="214">
        <f t="shared" si="400"/>
        <v>0</v>
      </c>
      <c r="AQ1083" s="210"/>
      <c r="AR1083" s="231"/>
      <c r="AS1083" s="15"/>
      <c r="AT1083" s="232">
        <f t="shared" si="409"/>
        <v>0</v>
      </c>
      <c r="AU1083" s="235">
        <f t="shared" si="410"/>
        <v>0</v>
      </c>
      <c r="AY1083" s="210"/>
      <c r="AZ1083" s="231"/>
      <c r="BA1083" s="15"/>
      <c r="BB1083" s="232">
        <f t="shared" si="397"/>
        <v>0</v>
      </c>
      <c r="BC1083" s="235">
        <f t="shared" si="411"/>
        <v>0</v>
      </c>
      <c r="BG1083" s="210"/>
      <c r="BH1083" s="231"/>
      <c r="BI1083" s="15"/>
      <c r="BJ1083" s="232">
        <f t="shared" si="401"/>
        <v>0</v>
      </c>
      <c r="BK1083" s="235">
        <f t="shared" si="412"/>
        <v>0</v>
      </c>
      <c r="BM1083" s="109">
        <f t="shared" si="402"/>
        <v>-0.7632826362484022</v>
      </c>
      <c r="BN1083" s="213"/>
      <c r="BR1083" s="228"/>
      <c r="BS1083" s="311"/>
      <c r="BT1083" s="3"/>
      <c r="BU1083" s="213"/>
      <c r="BV1083" s="213"/>
      <c r="BW1083" s="291"/>
    </row>
    <row r="1084" spans="1:75" x14ac:dyDescent="0.2">
      <c r="A1084" s="210"/>
      <c r="B1084" s="211"/>
      <c r="C1084" s="848" t="str">
        <f ca="1">IF(ISERR(AVERAGE(INDIRECT("B"&amp;(ROW()-INT($B$1/2))):INDIRECT("B"&amp;(ROW()+INT($B$1/2))))),"",AVERAGE(INDIRECT("B"&amp;(ROW()-INT($B$1/2))):INDIRECT("B"&amp;(ROW()+INT($B$1/2)))))</f>
        <v/>
      </c>
      <c r="D1084" s="848">
        <f t="shared" si="396"/>
        <v>0</v>
      </c>
      <c r="E1084" s="275"/>
      <c r="F1084" s="15"/>
      <c r="G1084" s="3"/>
      <c r="H1084" s="3"/>
      <c r="I1084" s="3"/>
      <c r="J1084" s="3"/>
      <c r="K1084" s="3"/>
      <c r="L1084" s="554"/>
      <c r="M1084" s="545"/>
      <c r="N1084" s="546"/>
      <c r="O1084" s="5"/>
      <c r="P1084" s="216"/>
      <c r="Q1084" s="217"/>
      <c r="R1084" s="218"/>
      <c r="S1084" s="219">
        <f t="shared" si="403"/>
        <v>0</v>
      </c>
      <c r="T1084" s="220">
        <f t="shared" si="404"/>
        <v>0</v>
      </c>
      <c r="U1084" s="214">
        <f t="shared" si="413"/>
        <v>0</v>
      </c>
      <c r="W1084" s="221"/>
      <c r="X1084" s="222"/>
      <c r="Y1084" s="222"/>
      <c r="Z1084" s="223"/>
      <c r="AA1084" s="222"/>
      <c r="AB1084" s="224"/>
      <c r="AC1084" s="225"/>
      <c r="AD1084" s="2">
        <f t="shared" si="398"/>
        <v>0</v>
      </c>
      <c r="AE1084" s="2">
        <f t="shared" si="399"/>
        <v>0</v>
      </c>
      <c r="AF1084" s="226"/>
      <c r="AG1084" s="219">
        <f t="shared" si="405"/>
        <v>0</v>
      </c>
      <c r="AH1084" s="234">
        <f t="shared" si="406"/>
        <v>0</v>
      </c>
      <c r="AI1084" s="214">
        <f t="shared" si="414"/>
        <v>0</v>
      </c>
      <c r="AK1084" s="229">
        <f t="shared" si="407"/>
        <v>0</v>
      </c>
      <c r="AL1084" s="226"/>
      <c r="AM1084" s="15"/>
      <c r="AN1084" s="232" t="e">
        <f t="shared" si="408"/>
        <v>#DIV/0!</v>
      </c>
      <c r="AO1084" s="214">
        <f t="shared" si="400"/>
        <v>0</v>
      </c>
      <c r="AQ1084" s="210"/>
      <c r="AR1084" s="231"/>
      <c r="AS1084" s="15"/>
      <c r="AT1084" s="232">
        <f t="shared" si="409"/>
        <v>0</v>
      </c>
      <c r="AU1084" s="235">
        <f t="shared" si="410"/>
        <v>0</v>
      </c>
      <c r="AY1084" s="210"/>
      <c r="AZ1084" s="231"/>
      <c r="BA1084" s="15"/>
      <c r="BB1084" s="232">
        <f t="shared" si="397"/>
        <v>0</v>
      </c>
      <c r="BC1084" s="235">
        <f t="shared" si="411"/>
        <v>0</v>
      </c>
      <c r="BG1084" s="210"/>
      <c r="BH1084" s="231"/>
      <c r="BI1084" s="15"/>
      <c r="BJ1084" s="232">
        <f t="shared" si="401"/>
        <v>0</v>
      </c>
      <c r="BK1084" s="235">
        <f t="shared" si="412"/>
        <v>0</v>
      </c>
      <c r="BM1084" s="109">
        <f t="shared" si="402"/>
        <v>-0.7651149737461389</v>
      </c>
      <c r="BN1084" s="213"/>
      <c r="BR1084" s="228"/>
      <c r="BS1084" s="311"/>
      <c r="BT1084" s="3"/>
      <c r="BU1084" s="213"/>
      <c r="BV1084" s="213"/>
      <c r="BW1084" s="291"/>
    </row>
    <row r="1085" spans="1:75" x14ac:dyDescent="0.2">
      <c r="A1085" s="210"/>
      <c r="B1085" s="211"/>
      <c r="C1085" s="848" t="str">
        <f ca="1">IF(ISERR(AVERAGE(INDIRECT("B"&amp;(ROW()-INT($B$1/2))):INDIRECT("B"&amp;(ROW()+INT($B$1/2))))),"",AVERAGE(INDIRECT("B"&amp;(ROW()-INT($B$1/2))):INDIRECT("B"&amp;(ROW()+INT($B$1/2)))))</f>
        <v/>
      </c>
      <c r="D1085" s="848">
        <f t="shared" si="396"/>
        <v>0</v>
      </c>
      <c r="E1085" s="275"/>
      <c r="F1085" s="15"/>
      <c r="G1085" s="3"/>
      <c r="H1085" s="3"/>
      <c r="I1085" s="3"/>
      <c r="J1085" s="3"/>
      <c r="K1085" s="3"/>
      <c r="L1085" s="554"/>
      <c r="M1085" s="545"/>
      <c r="N1085" s="546"/>
      <c r="O1085" s="5"/>
      <c r="P1085" s="216"/>
      <c r="Q1085" s="217"/>
      <c r="R1085" s="218"/>
      <c r="S1085" s="219">
        <f t="shared" si="403"/>
        <v>0</v>
      </c>
      <c r="T1085" s="220">
        <f t="shared" si="404"/>
        <v>0</v>
      </c>
      <c r="U1085" s="214">
        <f t="shared" si="413"/>
        <v>0</v>
      </c>
      <c r="W1085" s="221"/>
      <c r="X1085" s="222"/>
      <c r="Y1085" s="222"/>
      <c r="Z1085" s="223"/>
      <c r="AA1085" s="222"/>
      <c r="AB1085" s="224"/>
      <c r="AC1085" s="225"/>
      <c r="AD1085" s="2">
        <f t="shared" si="398"/>
        <v>0</v>
      </c>
      <c r="AE1085" s="2">
        <f t="shared" si="399"/>
        <v>0</v>
      </c>
      <c r="AF1085" s="226"/>
      <c r="AG1085" s="219">
        <f t="shared" si="405"/>
        <v>0</v>
      </c>
      <c r="AH1085" s="234">
        <f t="shared" si="406"/>
        <v>0</v>
      </c>
      <c r="AI1085" s="214">
        <f t="shared" si="414"/>
        <v>0</v>
      </c>
      <c r="AK1085" s="229">
        <f t="shared" si="407"/>
        <v>0</v>
      </c>
      <c r="AL1085" s="226"/>
      <c r="AM1085" s="15"/>
      <c r="AN1085" s="232" t="e">
        <f t="shared" si="408"/>
        <v>#DIV/0!</v>
      </c>
      <c r="AO1085" s="214">
        <f t="shared" si="400"/>
        <v>0</v>
      </c>
      <c r="AQ1085" s="210"/>
      <c r="AR1085" s="231"/>
      <c r="AS1085" s="15"/>
      <c r="AT1085" s="232">
        <f t="shared" si="409"/>
        <v>0</v>
      </c>
      <c r="AU1085" s="235">
        <f t="shared" si="410"/>
        <v>0</v>
      </c>
      <c r="AY1085" s="210"/>
      <c r="AZ1085" s="231"/>
      <c r="BA1085" s="15"/>
      <c r="BB1085" s="232">
        <f t="shared" si="397"/>
        <v>0</v>
      </c>
      <c r="BC1085" s="235">
        <f t="shared" si="411"/>
        <v>0</v>
      </c>
      <c r="BG1085" s="210"/>
      <c r="BH1085" s="231"/>
      <c r="BI1085" s="15"/>
      <c r="BJ1085" s="232">
        <f t="shared" si="401"/>
        <v>0</v>
      </c>
      <c r="BK1085" s="235">
        <f t="shared" si="412"/>
        <v>0</v>
      </c>
      <c r="BM1085" s="109">
        <f t="shared" si="402"/>
        <v>-0.76694731124387561</v>
      </c>
      <c r="BN1085" s="213"/>
      <c r="BR1085" s="228"/>
      <c r="BS1085" s="311"/>
      <c r="BT1085" s="3"/>
      <c r="BU1085" s="213"/>
      <c r="BV1085" s="213"/>
      <c r="BW1085" s="291"/>
    </row>
    <row r="1086" spans="1:75" x14ac:dyDescent="0.2">
      <c r="A1086" s="210"/>
      <c r="B1086" s="211"/>
      <c r="C1086" s="848" t="str">
        <f ca="1">IF(ISERR(AVERAGE(INDIRECT("B"&amp;(ROW()-INT($B$1/2))):INDIRECT("B"&amp;(ROW()+INT($B$1/2))))),"",AVERAGE(INDIRECT("B"&amp;(ROW()-INT($B$1/2))):INDIRECT("B"&amp;(ROW()+INT($B$1/2)))))</f>
        <v/>
      </c>
      <c r="D1086" s="848">
        <f t="shared" si="396"/>
        <v>0</v>
      </c>
      <c r="E1086" s="275"/>
      <c r="F1086" s="15"/>
      <c r="G1086" s="3"/>
      <c r="H1086" s="3"/>
      <c r="I1086" s="3"/>
      <c r="J1086" s="3"/>
      <c r="K1086" s="3"/>
      <c r="L1086" s="554"/>
      <c r="M1086" s="545"/>
      <c r="N1086" s="546"/>
      <c r="O1086" s="5"/>
      <c r="P1086" s="216"/>
      <c r="Q1086" s="217"/>
      <c r="R1086" s="218"/>
      <c r="S1086" s="219">
        <f t="shared" si="403"/>
        <v>0</v>
      </c>
      <c r="T1086" s="220">
        <f t="shared" si="404"/>
        <v>0</v>
      </c>
      <c r="U1086" s="214">
        <f t="shared" si="413"/>
        <v>0</v>
      </c>
      <c r="W1086" s="221"/>
      <c r="X1086" s="222"/>
      <c r="Y1086" s="222"/>
      <c r="Z1086" s="223"/>
      <c r="AA1086" s="222"/>
      <c r="AB1086" s="224"/>
      <c r="AC1086" s="225"/>
      <c r="AD1086" s="2">
        <f t="shared" si="398"/>
        <v>0</v>
      </c>
      <c r="AE1086" s="2">
        <f t="shared" si="399"/>
        <v>0</v>
      </c>
      <c r="AF1086" s="226"/>
      <c r="AG1086" s="219">
        <f t="shared" si="405"/>
        <v>0</v>
      </c>
      <c r="AH1086" s="234">
        <f t="shared" si="406"/>
        <v>0</v>
      </c>
      <c r="AI1086" s="214">
        <f t="shared" si="414"/>
        <v>0</v>
      </c>
      <c r="AK1086" s="229">
        <f t="shared" si="407"/>
        <v>0</v>
      </c>
      <c r="AL1086" s="226"/>
      <c r="AM1086" s="15"/>
      <c r="AN1086" s="232" t="e">
        <f t="shared" si="408"/>
        <v>#DIV/0!</v>
      </c>
      <c r="AO1086" s="214">
        <f t="shared" si="400"/>
        <v>0</v>
      </c>
      <c r="AQ1086" s="210"/>
      <c r="AR1086" s="231"/>
      <c r="AS1086" s="15"/>
      <c r="AT1086" s="232">
        <f t="shared" si="409"/>
        <v>0</v>
      </c>
      <c r="AU1086" s="235">
        <f t="shared" si="410"/>
        <v>0</v>
      </c>
      <c r="AY1086" s="210"/>
      <c r="AZ1086" s="231"/>
      <c r="BA1086" s="15"/>
      <c r="BB1086" s="232">
        <f t="shared" si="397"/>
        <v>0</v>
      </c>
      <c r="BC1086" s="235">
        <f t="shared" si="411"/>
        <v>0</v>
      </c>
      <c r="BG1086" s="210"/>
      <c r="BH1086" s="231"/>
      <c r="BI1086" s="15"/>
      <c r="BJ1086" s="232">
        <f t="shared" si="401"/>
        <v>0</v>
      </c>
      <c r="BK1086" s="235">
        <f t="shared" si="412"/>
        <v>0</v>
      </c>
      <c r="BM1086" s="109">
        <f t="shared" si="402"/>
        <v>-0.76877964874161231</v>
      </c>
      <c r="BN1086" s="213"/>
      <c r="BR1086" s="228"/>
      <c r="BS1086" s="311"/>
      <c r="BT1086" s="3"/>
      <c r="BU1086" s="213"/>
      <c r="BV1086" s="213"/>
      <c r="BW1086" s="291"/>
    </row>
    <row r="1087" spans="1:75" x14ac:dyDescent="0.2">
      <c r="A1087" s="210"/>
      <c r="B1087" s="211"/>
      <c r="C1087" s="848" t="str">
        <f ca="1">IF(ISERR(AVERAGE(INDIRECT("B"&amp;(ROW()-INT($B$1/2))):INDIRECT("B"&amp;(ROW()+INT($B$1/2))))),"",AVERAGE(INDIRECT("B"&amp;(ROW()-INT($B$1/2))):INDIRECT("B"&amp;(ROW()+INT($B$1/2)))))</f>
        <v/>
      </c>
      <c r="D1087" s="848">
        <f t="shared" si="396"/>
        <v>0</v>
      </c>
      <c r="E1087" s="275"/>
      <c r="F1087" s="15"/>
      <c r="G1087" s="3"/>
      <c r="H1087" s="3"/>
      <c r="I1087" s="3"/>
      <c r="J1087" s="3"/>
      <c r="K1087" s="3"/>
      <c r="L1087" s="554"/>
      <c r="M1087" s="545"/>
      <c r="N1087" s="546"/>
      <c r="O1087" s="5"/>
      <c r="P1087" s="216"/>
      <c r="Q1087" s="217"/>
      <c r="R1087" s="218"/>
      <c r="S1087" s="219">
        <f t="shared" si="403"/>
        <v>0</v>
      </c>
      <c r="T1087" s="220">
        <f t="shared" si="404"/>
        <v>0</v>
      </c>
      <c r="U1087" s="214">
        <f t="shared" si="413"/>
        <v>0</v>
      </c>
      <c r="W1087" s="221"/>
      <c r="X1087" s="222"/>
      <c r="Y1087" s="222"/>
      <c r="Z1087" s="223"/>
      <c r="AA1087" s="222"/>
      <c r="AB1087" s="224"/>
      <c r="AC1087" s="225"/>
      <c r="AD1087" s="2">
        <f t="shared" si="398"/>
        <v>0</v>
      </c>
      <c r="AE1087" s="2">
        <f t="shared" si="399"/>
        <v>0</v>
      </c>
      <c r="AF1087" s="226"/>
      <c r="AG1087" s="219">
        <f t="shared" si="405"/>
        <v>0</v>
      </c>
      <c r="AH1087" s="234">
        <f t="shared" si="406"/>
        <v>0</v>
      </c>
      <c r="AI1087" s="214">
        <f t="shared" si="414"/>
        <v>0</v>
      </c>
      <c r="AK1087" s="229">
        <f t="shared" si="407"/>
        <v>0</v>
      </c>
      <c r="AL1087" s="226"/>
      <c r="AM1087" s="15"/>
      <c r="AN1087" s="232" t="e">
        <f t="shared" si="408"/>
        <v>#DIV/0!</v>
      </c>
      <c r="AO1087" s="214">
        <f t="shared" si="400"/>
        <v>0</v>
      </c>
      <c r="AQ1087" s="210"/>
      <c r="AR1087" s="231"/>
      <c r="AS1087" s="15"/>
      <c r="AT1087" s="232">
        <f t="shared" si="409"/>
        <v>0</v>
      </c>
      <c r="AU1087" s="235">
        <f t="shared" si="410"/>
        <v>0</v>
      </c>
      <c r="AY1087" s="210"/>
      <c r="AZ1087" s="231"/>
      <c r="BA1087" s="15"/>
      <c r="BB1087" s="232">
        <f t="shared" si="397"/>
        <v>0</v>
      </c>
      <c r="BC1087" s="235">
        <f t="shared" si="411"/>
        <v>0</v>
      </c>
      <c r="BG1087" s="210"/>
      <c r="BH1087" s="231"/>
      <c r="BI1087" s="15"/>
      <c r="BJ1087" s="232">
        <f t="shared" si="401"/>
        <v>0</v>
      </c>
      <c r="BK1087" s="235">
        <f t="shared" si="412"/>
        <v>0</v>
      </c>
      <c r="BM1087" s="109">
        <f t="shared" si="402"/>
        <v>-0.77061198623934901</v>
      </c>
      <c r="BN1087" s="213"/>
      <c r="BR1087" s="228"/>
      <c r="BS1087" s="311"/>
      <c r="BT1087" s="3"/>
      <c r="BU1087" s="213"/>
      <c r="BV1087" s="213"/>
      <c r="BW1087" s="291"/>
    </row>
    <row r="1088" spans="1:75" x14ac:dyDescent="0.2">
      <c r="A1088" s="210"/>
      <c r="B1088" s="211"/>
      <c r="C1088" s="848" t="str">
        <f ca="1">IF(ISERR(AVERAGE(INDIRECT("B"&amp;(ROW()-INT($B$1/2))):INDIRECT("B"&amp;(ROW()+INT($B$1/2))))),"",AVERAGE(INDIRECT("B"&amp;(ROW()-INT($B$1/2))):INDIRECT("B"&amp;(ROW()+INT($B$1/2)))))</f>
        <v/>
      </c>
      <c r="D1088" s="848">
        <f t="shared" si="396"/>
        <v>0</v>
      </c>
      <c r="E1088" s="275"/>
      <c r="F1088" s="15"/>
      <c r="G1088" s="3"/>
      <c r="H1088" s="3"/>
      <c r="I1088" s="3"/>
      <c r="J1088" s="3"/>
      <c r="K1088" s="3"/>
      <c r="L1088" s="554"/>
      <c r="M1088" s="545"/>
      <c r="N1088" s="546"/>
      <c r="O1088" s="5"/>
      <c r="P1088" s="216"/>
      <c r="Q1088" s="217"/>
      <c r="R1088" s="218"/>
      <c r="S1088" s="219">
        <f t="shared" si="403"/>
        <v>0</v>
      </c>
      <c r="T1088" s="220">
        <f t="shared" si="404"/>
        <v>0</v>
      </c>
      <c r="U1088" s="214">
        <f t="shared" si="413"/>
        <v>0</v>
      </c>
      <c r="W1088" s="221"/>
      <c r="X1088" s="222"/>
      <c r="Y1088" s="222"/>
      <c r="Z1088" s="223"/>
      <c r="AA1088" s="222"/>
      <c r="AB1088" s="224"/>
      <c r="AC1088" s="225"/>
      <c r="AD1088" s="2">
        <f t="shared" si="398"/>
        <v>0</v>
      </c>
      <c r="AE1088" s="2">
        <f t="shared" si="399"/>
        <v>0</v>
      </c>
      <c r="AF1088" s="226"/>
      <c r="AG1088" s="219">
        <f t="shared" si="405"/>
        <v>0</v>
      </c>
      <c r="AH1088" s="234">
        <f t="shared" si="406"/>
        <v>0</v>
      </c>
      <c r="AI1088" s="214">
        <f t="shared" si="414"/>
        <v>0</v>
      </c>
      <c r="AK1088" s="229">
        <f t="shared" si="407"/>
        <v>0</v>
      </c>
      <c r="AL1088" s="226"/>
      <c r="AM1088" s="15"/>
      <c r="AN1088" s="232" t="e">
        <f t="shared" si="408"/>
        <v>#DIV/0!</v>
      </c>
      <c r="AO1088" s="214">
        <f t="shared" si="400"/>
        <v>0</v>
      </c>
      <c r="AQ1088" s="210"/>
      <c r="AR1088" s="231"/>
      <c r="AS1088" s="15"/>
      <c r="AT1088" s="232">
        <f t="shared" si="409"/>
        <v>0</v>
      </c>
      <c r="AU1088" s="235">
        <f t="shared" si="410"/>
        <v>0</v>
      </c>
      <c r="AY1088" s="210"/>
      <c r="AZ1088" s="231"/>
      <c r="BA1088" s="15"/>
      <c r="BB1088" s="232">
        <f t="shared" si="397"/>
        <v>0</v>
      </c>
      <c r="BC1088" s="235">
        <f t="shared" si="411"/>
        <v>0</v>
      </c>
      <c r="BG1088" s="210"/>
      <c r="BH1088" s="231"/>
      <c r="BI1088" s="15"/>
      <c r="BJ1088" s="232">
        <f t="shared" si="401"/>
        <v>0</v>
      </c>
      <c r="BK1088" s="235">
        <f t="shared" si="412"/>
        <v>0</v>
      </c>
      <c r="BM1088" s="109">
        <f t="shared" si="402"/>
        <v>-0.77244432373708571</v>
      </c>
      <c r="BN1088" s="213"/>
      <c r="BR1088" s="228"/>
      <c r="BS1088" s="311"/>
      <c r="BT1088" s="3"/>
      <c r="BU1088" s="213"/>
      <c r="BV1088" s="213"/>
      <c r="BW1088" s="291"/>
    </row>
    <row r="1089" spans="1:75" x14ac:dyDescent="0.2">
      <c r="A1089" s="210"/>
      <c r="B1089" s="211"/>
      <c r="C1089" s="848" t="str">
        <f ca="1">IF(ISERR(AVERAGE(INDIRECT("B"&amp;(ROW()-INT($B$1/2))):INDIRECT("B"&amp;(ROW()+INT($B$1/2))))),"",AVERAGE(INDIRECT("B"&amp;(ROW()-INT($B$1/2))):INDIRECT("B"&amp;(ROW()+INT($B$1/2)))))</f>
        <v/>
      </c>
      <c r="D1089" s="848">
        <f t="shared" ref="D1089:D1152" si="415">A1089-A1088</f>
        <v>0</v>
      </c>
      <c r="E1089" s="275"/>
      <c r="F1089" s="15"/>
      <c r="G1089" s="3"/>
      <c r="H1089" s="3"/>
      <c r="I1089" s="3"/>
      <c r="J1089" s="3"/>
      <c r="K1089" s="3"/>
      <c r="L1089" s="554"/>
      <c r="M1089" s="545"/>
      <c r="N1089" s="546"/>
      <c r="O1089" s="5"/>
      <c r="P1089" s="216"/>
      <c r="Q1089" s="217"/>
      <c r="R1089" s="218"/>
      <c r="S1089" s="219">
        <f t="shared" si="403"/>
        <v>0</v>
      </c>
      <c r="T1089" s="220">
        <f t="shared" si="404"/>
        <v>0</v>
      </c>
      <c r="U1089" s="214">
        <f t="shared" si="413"/>
        <v>0</v>
      </c>
      <c r="W1089" s="221"/>
      <c r="X1089" s="222"/>
      <c r="Y1089" s="222"/>
      <c r="Z1089" s="223"/>
      <c r="AA1089" s="222"/>
      <c r="AB1089" s="224"/>
      <c r="AC1089" s="225"/>
      <c r="AD1089" s="2">
        <f t="shared" si="398"/>
        <v>0</v>
      </c>
      <c r="AE1089" s="2">
        <f t="shared" si="399"/>
        <v>0</v>
      </c>
      <c r="AF1089" s="226"/>
      <c r="AG1089" s="219">
        <f t="shared" si="405"/>
        <v>0</v>
      </c>
      <c r="AH1089" s="234">
        <f t="shared" si="406"/>
        <v>0</v>
      </c>
      <c r="AI1089" s="214">
        <f t="shared" si="414"/>
        <v>0</v>
      </c>
      <c r="AK1089" s="229">
        <f t="shared" si="407"/>
        <v>0</v>
      </c>
      <c r="AL1089" s="226"/>
      <c r="AM1089" s="15"/>
      <c r="AN1089" s="232" t="e">
        <f t="shared" si="408"/>
        <v>#DIV/0!</v>
      </c>
      <c r="AO1089" s="214">
        <f t="shared" si="400"/>
        <v>0</v>
      </c>
      <c r="AQ1089" s="210"/>
      <c r="AR1089" s="231"/>
      <c r="AS1089" s="15"/>
      <c r="AT1089" s="232">
        <f t="shared" si="409"/>
        <v>0</v>
      </c>
      <c r="AU1089" s="235">
        <f t="shared" si="410"/>
        <v>0</v>
      </c>
      <c r="AY1089" s="210"/>
      <c r="AZ1089" s="231"/>
      <c r="BA1089" s="15"/>
      <c r="BB1089" s="232">
        <f t="shared" si="397"/>
        <v>0</v>
      </c>
      <c r="BC1089" s="235">
        <f t="shared" si="411"/>
        <v>0</v>
      </c>
      <c r="BG1089" s="210"/>
      <c r="BH1089" s="231"/>
      <c r="BI1089" s="15"/>
      <c r="BJ1089" s="232">
        <f t="shared" si="401"/>
        <v>0</v>
      </c>
      <c r="BK1089" s="235">
        <f t="shared" si="412"/>
        <v>0</v>
      </c>
      <c r="BM1089" s="109">
        <f t="shared" si="402"/>
        <v>-0.77427666123482242</v>
      </c>
      <c r="BN1089" s="213"/>
      <c r="BR1089" s="228"/>
      <c r="BS1089" s="311"/>
      <c r="BT1089" s="3"/>
      <c r="BU1089" s="213"/>
      <c r="BV1089" s="213"/>
      <c r="BW1089" s="291"/>
    </row>
    <row r="1090" spans="1:75" x14ac:dyDescent="0.2">
      <c r="A1090" s="210"/>
      <c r="B1090" s="211"/>
      <c r="C1090" s="848" t="str">
        <f ca="1">IF(ISERR(AVERAGE(INDIRECT("B"&amp;(ROW()-INT($B$1/2))):INDIRECT("B"&amp;(ROW()+INT($B$1/2))))),"",AVERAGE(INDIRECT("B"&amp;(ROW()-INT($B$1/2))):INDIRECT("B"&amp;(ROW()+INT($B$1/2)))))</f>
        <v/>
      </c>
      <c r="D1090" s="848">
        <f t="shared" si="415"/>
        <v>0</v>
      </c>
      <c r="E1090" s="275"/>
      <c r="F1090" s="15"/>
      <c r="G1090" s="3"/>
      <c r="H1090" s="3"/>
      <c r="I1090" s="3"/>
      <c r="J1090" s="3"/>
      <c r="K1090" s="3"/>
      <c r="L1090" s="554"/>
      <c r="M1090" s="545"/>
      <c r="N1090" s="546"/>
      <c r="O1090" s="5"/>
      <c r="P1090" s="216"/>
      <c r="Q1090" s="217"/>
      <c r="R1090" s="218"/>
      <c r="S1090" s="219">
        <f t="shared" si="403"/>
        <v>0</v>
      </c>
      <c r="T1090" s="220">
        <f t="shared" si="404"/>
        <v>0</v>
      </c>
      <c r="U1090" s="214">
        <f t="shared" si="413"/>
        <v>0</v>
      </c>
      <c r="W1090" s="221"/>
      <c r="X1090" s="222"/>
      <c r="Y1090" s="222"/>
      <c r="Z1090" s="223"/>
      <c r="AA1090" s="222"/>
      <c r="AB1090" s="224"/>
      <c r="AC1090" s="225"/>
      <c r="AD1090" s="2">
        <f t="shared" si="398"/>
        <v>0</v>
      </c>
      <c r="AE1090" s="2">
        <f t="shared" si="399"/>
        <v>0</v>
      </c>
      <c r="AF1090" s="226"/>
      <c r="AG1090" s="219">
        <f t="shared" si="405"/>
        <v>0</v>
      </c>
      <c r="AH1090" s="234">
        <f t="shared" si="406"/>
        <v>0</v>
      </c>
      <c r="AI1090" s="214">
        <f t="shared" si="414"/>
        <v>0</v>
      </c>
      <c r="AK1090" s="229">
        <f t="shared" si="407"/>
        <v>0</v>
      </c>
      <c r="AL1090" s="226"/>
      <c r="AM1090" s="15"/>
      <c r="AN1090" s="232" t="e">
        <f t="shared" si="408"/>
        <v>#DIV/0!</v>
      </c>
      <c r="AO1090" s="214">
        <f t="shared" si="400"/>
        <v>0</v>
      </c>
      <c r="AQ1090" s="210"/>
      <c r="AR1090" s="231"/>
      <c r="AS1090" s="15"/>
      <c r="AT1090" s="232">
        <f t="shared" si="409"/>
        <v>0</v>
      </c>
      <c r="AU1090" s="235">
        <f t="shared" si="410"/>
        <v>0</v>
      </c>
      <c r="AY1090" s="210"/>
      <c r="AZ1090" s="231"/>
      <c r="BA1090" s="15"/>
      <c r="BB1090" s="232">
        <f t="shared" si="397"/>
        <v>0</v>
      </c>
      <c r="BC1090" s="235">
        <f t="shared" si="411"/>
        <v>0</v>
      </c>
      <c r="BG1090" s="210"/>
      <c r="BH1090" s="231"/>
      <c r="BI1090" s="15"/>
      <c r="BJ1090" s="232">
        <f t="shared" si="401"/>
        <v>0</v>
      </c>
      <c r="BK1090" s="235">
        <f t="shared" si="412"/>
        <v>0</v>
      </c>
      <c r="BM1090" s="109">
        <f t="shared" si="402"/>
        <v>-0.77610899873255912</v>
      </c>
      <c r="BN1090" s="213"/>
      <c r="BR1090" s="228"/>
      <c r="BS1090" s="311"/>
      <c r="BT1090" s="3"/>
      <c r="BU1090" s="213"/>
      <c r="BV1090" s="213"/>
      <c r="BW1090" s="291"/>
    </row>
    <row r="1091" spans="1:75" x14ac:dyDescent="0.2">
      <c r="A1091" s="210"/>
      <c r="B1091" s="211"/>
      <c r="C1091" s="848" t="str">
        <f ca="1">IF(ISERR(AVERAGE(INDIRECT("B"&amp;(ROW()-INT($B$1/2))):INDIRECT("B"&amp;(ROW()+INT($B$1/2))))),"",AVERAGE(INDIRECT("B"&amp;(ROW()-INT($B$1/2))):INDIRECT("B"&amp;(ROW()+INT($B$1/2)))))</f>
        <v/>
      </c>
      <c r="D1091" s="848">
        <f t="shared" si="415"/>
        <v>0</v>
      </c>
      <c r="E1091" s="275"/>
      <c r="F1091" s="15"/>
      <c r="G1091" s="3"/>
      <c r="H1091" s="3"/>
      <c r="I1091" s="3"/>
      <c r="J1091" s="3"/>
      <c r="K1091" s="3"/>
      <c r="L1091" s="554"/>
      <c r="M1091" s="545"/>
      <c r="N1091" s="546"/>
      <c r="O1091" s="5"/>
      <c r="P1091" s="216"/>
      <c r="Q1091" s="217"/>
      <c r="R1091" s="218"/>
      <c r="S1091" s="219">
        <f t="shared" si="403"/>
        <v>0</v>
      </c>
      <c r="T1091" s="220">
        <f t="shared" si="404"/>
        <v>0</v>
      </c>
      <c r="U1091" s="214">
        <f t="shared" si="413"/>
        <v>0</v>
      </c>
      <c r="W1091" s="221"/>
      <c r="X1091" s="222"/>
      <c r="Y1091" s="222"/>
      <c r="Z1091" s="223"/>
      <c r="AA1091" s="222"/>
      <c r="AB1091" s="224"/>
      <c r="AC1091" s="225"/>
      <c r="AD1091" s="2">
        <f t="shared" si="398"/>
        <v>0</v>
      </c>
      <c r="AE1091" s="2">
        <f t="shared" si="399"/>
        <v>0</v>
      </c>
      <c r="AF1091" s="226"/>
      <c r="AG1091" s="219">
        <f t="shared" si="405"/>
        <v>0</v>
      </c>
      <c r="AH1091" s="234">
        <f t="shared" si="406"/>
        <v>0</v>
      </c>
      <c r="AI1091" s="214">
        <f t="shared" si="414"/>
        <v>0</v>
      </c>
      <c r="AK1091" s="229">
        <f t="shared" si="407"/>
        <v>0</v>
      </c>
      <c r="AL1091" s="226"/>
      <c r="AM1091" s="15"/>
      <c r="AN1091" s="232" t="e">
        <f t="shared" si="408"/>
        <v>#DIV/0!</v>
      </c>
      <c r="AO1091" s="214">
        <f t="shared" si="400"/>
        <v>0</v>
      </c>
      <c r="AQ1091" s="210"/>
      <c r="AR1091" s="231"/>
      <c r="AS1091" s="15"/>
      <c r="AT1091" s="232">
        <f t="shared" si="409"/>
        <v>0</v>
      </c>
      <c r="AU1091" s="235">
        <f t="shared" si="410"/>
        <v>0</v>
      </c>
      <c r="AY1091" s="210"/>
      <c r="AZ1091" s="231"/>
      <c r="BA1091" s="15"/>
      <c r="BB1091" s="232">
        <f t="shared" si="397"/>
        <v>0</v>
      </c>
      <c r="BC1091" s="235">
        <f t="shared" si="411"/>
        <v>0</v>
      </c>
      <c r="BG1091" s="210"/>
      <c r="BH1091" s="231"/>
      <c r="BI1091" s="15"/>
      <c r="BJ1091" s="232">
        <f t="shared" si="401"/>
        <v>0</v>
      </c>
      <c r="BK1091" s="235">
        <f t="shared" si="412"/>
        <v>0</v>
      </c>
      <c r="BM1091" s="109">
        <f t="shared" si="402"/>
        <v>-0.77794133623029582</v>
      </c>
      <c r="BN1091" s="213"/>
      <c r="BR1091" s="228"/>
      <c r="BS1091" s="311"/>
      <c r="BT1091" s="3"/>
      <c r="BU1091" s="213"/>
      <c r="BV1091" s="213"/>
      <c r="BW1091" s="291"/>
    </row>
    <row r="1092" spans="1:75" x14ac:dyDescent="0.2">
      <c r="A1092" s="210"/>
      <c r="B1092" s="211"/>
      <c r="C1092" s="848" t="str">
        <f ca="1">IF(ISERR(AVERAGE(INDIRECT("B"&amp;(ROW()-INT($B$1/2))):INDIRECT("B"&amp;(ROW()+INT($B$1/2))))),"",AVERAGE(INDIRECT("B"&amp;(ROW()-INT($B$1/2))):INDIRECT("B"&amp;(ROW()+INT($B$1/2)))))</f>
        <v/>
      </c>
      <c r="D1092" s="848">
        <f t="shared" si="415"/>
        <v>0</v>
      </c>
      <c r="E1092" s="275"/>
      <c r="F1092" s="15"/>
      <c r="G1092" s="3"/>
      <c r="H1092" s="3"/>
      <c r="I1092" s="3"/>
      <c r="J1092" s="3"/>
      <c r="K1092" s="3"/>
      <c r="L1092" s="554"/>
      <c r="M1092" s="545"/>
      <c r="N1092" s="546"/>
      <c r="O1092" s="5"/>
      <c r="P1092" s="216"/>
      <c r="Q1092" s="217"/>
      <c r="R1092" s="218"/>
      <c r="S1092" s="219">
        <f t="shared" si="403"/>
        <v>0</v>
      </c>
      <c r="T1092" s="220">
        <f t="shared" si="404"/>
        <v>0</v>
      </c>
      <c r="U1092" s="214">
        <f t="shared" si="413"/>
        <v>0</v>
      </c>
      <c r="W1092" s="221"/>
      <c r="X1092" s="222"/>
      <c r="Y1092" s="222"/>
      <c r="Z1092" s="223"/>
      <c r="AA1092" s="222"/>
      <c r="AB1092" s="224"/>
      <c r="AC1092" s="225"/>
      <c r="AD1092" s="2">
        <f t="shared" si="398"/>
        <v>0</v>
      </c>
      <c r="AE1092" s="2">
        <f t="shared" si="399"/>
        <v>0</v>
      </c>
      <c r="AF1092" s="226"/>
      <c r="AG1092" s="219">
        <f t="shared" si="405"/>
        <v>0</v>
      </c>
      <c r="AH1092" s="234">
        <f t="shared" si="406"/>
        <v>0</v>
      </c>
      <c r="AI1092" s="214">
        <f t="shared" si="414"/>
        <v>0</v>
      </c>
      <c r="AK1092" s="229">
        <f t="shared" si="407"/>
        <v>0</v>
      </c>
      <c r="AL1092" s="226"/>
      <c r="AM1092" s="15"/>
      <c r="AN1092" s="232" t="e">
        <f t="shared" si="408"/>
        <v>#DIV/0!</v>
      </c>
      <c r="AO1092" s="214">
        <f t="shared" si="400"/>
        <v>0</v>
      </c>
      <c r="AQ1092" s="210"/>
      <c r="AR1092" s="231"/>
      <c r="AS1092" s="15"/>
      <c r="AT1092" s="232">
        <f t="shared" si="409"/>
        <v>0</v>
      </c>
      <c r="AU1092" s="235">
        <f t="shared" si="410"/>
        <v>0</v>
      </c>
      <c r="AY1092" s="210"/>
      <c r="AZ1092" s="231"/>
      <c r="BA1092" s="15"/>
      <c r="BB1092" s="232">
        <f t="shared" ref="BB1092:BB1155" si="416">IF(AY1092&gt;0,(26.3/MAX($AY$4:$AY$4600))*AY1092,0)</f>
        <v>0</v>
      </c>
      <c r="BC1092" s="235">
        <f t="shared" si="411"/>
        <v>0</v>
      </c>
      <c r="BG1092" s="210"/>
      <c r="BH1092" s="231"/>
      <c r="BI1092" s="15"/>
      <c r="BJ1092" s="232">
        <f t="shared" si="401"/>
        <v>0</v>
      </c>
      <c r="BK1092" s="235">
        <f t="shared" si="412"/>
        <v>0</v>
      </c>
      <c r="BM1092" s="109">
        <f t="shared" si="402"/>
        <v>-0.77977367372803252</v>
      </c>
      <c r="BN1092" s="213"/>
      <c r="BR1092" s="228"/>
      <c r="BS1092" s="311"/>
      <c r="BT1092" s="3"/>
      <c r="BU1092" s="213"/>
      <c r="BV1092" s="213"/>
      <c r="BW1092" s="291"/>
    </row>
    <row r="1093" spans="1:75" x14ac:dyDescent="0.2">
      <c r="A1093" s="210"/>
      <c r="B1093" s="211"/>
      <c r="C1093" s="848" t="str">
        <f ca="1">IF(ISERR(AVERAGE(INDIRECT("B"&amp;(ROW()-INT($B$1/2))):INDIRECT("B"&amp;(ROW()+INT($B$1/2))))),"",AVERAGE(INDIRECT("B"&amp;(ROW()-INT($B$1/2))):INDIRECT("B"&amp;(ROW()+INT($B$1/2)))))</f>
        <v/>
      </c>
      <c r="D1093" s="848">
        <f t="shared" si="415"/>
        <v>0</v>
      </c>
      <c r="E1093" s="275"/>
      <c r="F1093" s="15"/>
      <c r="G1093" s="3"/>
      <c r="H1093" s="3"/>
      <c r="I1093" s="3"/>
      <c r="J1093" s="3"/>
      <c r="K1093" s="3"/>
      <c r="L1093" s="554"/>
      <c r="M1093" s="545"/>
      <c r="N1093" s="546"/>
      <c r="O1093" s="5"/>
      <c r="P1093" s="216"/>
      <c r="Q1093" s="217"/>
      <c r="R1093" s="218"/>
      <c r="S1093" s="219">
        <f t="shared" si="403"/>
        <v>0</v>
      </c>
      <c r="T1093" s="220">
        <f t="shared" si="404"/>
        <v>0</v>
      </c>
      <c r="U1093" s="214">
        <f t="shared" si="413"/>
        <v>0</v>
      </c>
      <c r="W1093" s="221"/>
      <c r="X1093" s="222"/>
      <c r="Y1093" s="222"/>
      <c r="Z1093" s="223"/>
      <c r="AA1093" s="222"/>
      <c r="AB1093" s="224"/>
      <c r="AC1093" s="225"/>
      <c r="AD1093" s="2">
        <f t="shared" ref="AD1093:AD1156" si="417">IF(W1093&lt;0,W1093-X1093/60-Y1093/3600,W1093+X1093/60+Y1093/3600)</f>
        <v>0</v>
      </c>
      <c r="AE1093" s="2">
        <f t="shared" ref="AE1093:AE1156" si="418">IF(Z1093&lt;0,Z1093-AA1093/60-AB1093/3600,Z1093+AA1093/60+AB1093/3600)</f>
        <v>0</v>
      </c>
      <c r="AF1093" s="226"/>
      <c r="AG1093" s="219">
        <f t="shared" si="405"/>
        <v>0</v>
      </c>
      <c r="AH1093" s="234">
        <f t="shared" si="406"/>
        <v>0</v>
      </c>
      <c r="AI1093" s="214">
        <f t="shared" si="414"/>
        <v>0</v>
      </c>
      <c r="AK1093" s="229">
        <f t="shared" si="407"/>
        <v>0</v>
      </c>
      <c r="AL1093" s="226"/>
      <c r="AM1093" s="15"/>
      <c r="AN1093" s="232" t="e">
        <f t="shared" si="408"/>
        <v>#DIV/0!</v>
      </c>
      <c r="AO1093" s="214">
        <f t="shared" ref="AO1093:AO1156" si="419">AL1093*3.28084</f>
        <v>0</v>
      </c>
      <c r="AQ1093" s="210"/>
      <c r="AR1093" s="231"/>
      <c r="AS1093" s="15"/>
      <c r="AT1093" s="232">
        <f t="shared" si="409"/>
        <v>0</v>
      </c>
      <c r="AU1093" s="235">
        <f t="shared" si="410"/>
        <v>0</v>
      </c>
      <c r="AY1093" s="210"/>
      <c r="AZ1093" s="231"/>
      <c r="BA1093" s="15"/>
      <c r="BB1093" s="232">
        <f t="shared" si="416"/>
        <v>0</v>
      </c>
      <c r="BC1093" s="235">
        <f t="shared" si="411"/>
        <v>0</v>
      </c>
      <c r="BG1093" s="210"/>
      <c r="BH1093" s="231"/>
      <c r="BI1093" s="15"/>
      <c r="BJ1093" s="232">
        <f t="shared" ref="BJ1093:BJ1156" si="420">BG1093</f>
        <v>0</v>
      </c>
      <c r="BK1093" s="235">
        <f t="shared" si="412"/>
        <v>0</v>
      </c>
      <c r="BM1093" s="109">
        <f t="shared" ref="BM1093:BM1156" si="421">BM1092+$BQ$14</f>
        <v>-0.78160601122576923</v>
      </c>
      <c r="BN1093" s="213"/>
      <c r="BR1093" s="228"/>
      <c r="BS1093" s="311"/>
      <c r="BT1093" s="3"/>
      <c r="BU1093" s="213"/>
      <c r="BV1093" s="213"/>
      <c r="BW1093" s="291"/>
    </row>
    <row r="1094" spans="1:75" x14ac:dyDescent="0.2">
      <c r="A1094" s="210"/>
      <c r="B1094" s="211"/>
      <c r="C1094" s="848" t="str">
        <f ca="1">IF(ISERR(AVERAGE(INDIRECT("B"&amp;(ROW()-INT($B$1/2))):INDIRECT("B"&amp;(ROW()+INT($B$1/2))))),"",AVERAGE(INDIRECT("B"&amp;(ROW()-INT($B$1/2))):INDIRECT("B"&amp;(ROW()+INT($B$1/2)))))</f>
        <v/>
      </c>
      <c r="D1094" s="848">
        <f t="shared" si="415"/>
        <v>0</v>
      </c>
      <c r="E1094" s="275"/>
      <c r="F1094" s="15"/>
      <c r="G1094" s="3"/>
      <c r="H1094" s="3"/>
      <c r="I1094" s="3"/>
      <c r="J1094" s="3"/>
      <c r="K1094" s="3"/>
      <c r="L1094" s="554"/>
      <c r="M1094" s="545"/>
      <c r="N1094" s="546"/>
      <c r="O1094" s="5"/>
      <c r="P1094" s="216"/>
      <c r="Q1094" s="217"/>
      <c r="R1094" s="218"/>
      <c r="S1094" s="219">
        <f t="shared" ref="S1094:S1157" si="422">S1093+IF(P1094&lt;&gt;0,1.852*60*1000*((ACOS((SIN((P1093/180)*PI()))*(SIN((P1094/180)*PI()))+(COS((P1093/180)*PI()))*(COS((P1094/180)*PI()))*(COS((Q1094/180)*PI()-(Q1093/180)*PI())))/PI())*180),0)</f>
        <v>0</v>
      </c>
      <c r="T1094" s="220">
        <f t="shared" ref="T1094:T1157" si="423">T1093+IF(P1094&lt;&gt;0,1.852*60*0.6213712*((ACOS((SIN((P1093/180)*PI()))*(SIN((P1094/180)*PI()))+(COS((P1093/180)*PI()))*(COS((P1094/180)*PI()))*(COS((Q1094/180)*PI()-(Q1093/180)*PI())))/PI())*180),0)</f>
        <v>0</v>
      </c>
      <c r="U1094" s="214">
        <f t="shared" si="413"/>
        <v>0</v>
      </c>
      <c r="W1094" s="221"/>
      <c r="X1094" s="222"/>
      <c r="Y1094" s="222"/>
      <c r="Z1094" s="223"/>
      <c r="AA1094" s="222"/>
      <c r="AB1094" s="224"/>
      <c r="AC1094" s="225"/>
      <c r="AD1094" s="2">
        <f t="shared" si="417"/>
        <v>0</v>
      </c>
      <c r="AE1094" s="2">
        <f t="shared" si="418"/>
        <v>0</v>
      </c>
      <c r="AF1094" s="226"/>
      <c r="AG1094" s="219">
        <f t="shared" ref="AG1094:AG1157" si="424">AG1093+IF(AD1094&lt;&gt;0,1.852*60*1000*((ACOS((SIN((AD1093/180)*PI()))*(SIN((AD1094/180)*PI()))+(COS((AD1093/180)*PI()))*(COS((AD1094/180)*PI()))*(COS((AE1094/180)*PI()-(AE1093/180)*PI())))/PI())*180),0)</f>
        <v>0</v>
      </c>
      <c r="AH1094" s="234">
        <f t="shared" ref="AH1094:AH1157" si="425">AH1093+IF(AD1094&lt;&gt;0,1.852*60*0.6213712*((ACOS((SIN((AD1093/180)*PI()))*(SIN((AD1094/180)*PI()))+(COS((AD1093/180)*PI()))*(COS((AD1094/180)*PI()))*(COS((AE1094/180)*PI()-(AE1093/180)*PI())))/PI())*180),0)</f>
        <v>0</v>
      </c>
      <c r="AI1094" s="214">
        <f t="shared" si="414"/>
        <v>0</v>
      </c>
      <c r="AK1094" s="229">
        <f t="shared" ref="AK1094:AK1157" si="426">IF(AL1094&gt;0,AK1093+$AO$1,0)</f>
        <v>0</v>
      </c>
      <c r="AL1094" s="226"/>
      <c r="AM1094" s="15"/>
      <c r="AN1094" s="232" t="e">
        <f t="shared" ref="AN1094:AN1157" si="427">(42341.84/MAX(AK1094:AK5690))*AK1094*0.0006213712</f>
        <v>#DIV/0!</v>
      </c>
      <c r="AO1094" s="214">
        <f t="shared" si="419"/>
        <v>0</v>
      </c>
      <c r="AQ1094" s="210"/>
      <c r="AR1094" s="231"/>
      <c r="AS1094" s="15"/>
      <c r="AT1094" s="232">
        <f t="shared" ref="AT1094:AT1157" si="428">IF(AQ1094&gt;0,(26.3/(MAX($AQ$4:$AQ$4600)*0.0006213712))*AQ1094*0.0006213712,0)</f>
        <v>0</v>
      </c>
      <c r="AU1094" s="235">
        <f t="shared" ref="AU1094:AU1157" si="429">(AR1094*3.28084)+(AW$4)</f>
        <v>0</v>
      </c>
      <c r="AY1094" s="210"/>
      <c r="AZ1094" s="231"/>
      <c r="BA1094" s="15"/>
      <c r="BB1094" s="232">
        <f t="shared" si="416"/>
        <v>0</v>
      </c>
      <c r="BC1094" s="235">
        <f t="shared" ref="BC1094:BC1157" si="430">AZ1094+BE$4</f>
        <v>0</v>
      </c>
      <c r="BG1094" s="210"/>
      <c r="BH1094" s="231"/>
      <c r="BI1094" s="15"/>
      <c r="BJ1094" s="232">
        <f t="shared" si="420"/>
        <v>0</v>
      </c>
      <c r="BK1094" s="235">
        <f t="shared" ref="BK1094:BK1157" si="431">BH1094*BM1094</f>
        <v>0</v>
      </c>
      <c r="BM1094" s="109">
        <f t="shared" si="421"/>
        <v>-0.78343834872350593</v>
      </c>
      <c r="BN1094" s="213"/>
      <c r="BR1094" s="228"/>
      <c r="BS1094" s="311"/>
      <c r="BT1094" s="3"/>
      <c r="BU1094" s="213"/>
      <c r="BV1094" s="213"/>
      <c r="BW1094" s="291"/>
    </row>
    <row r="1095" spans="1:75" x14ac:dyDescent="0.2">
      <c r="A1095" s="210"/>
      <c r="B1095" s="211"/>
      <c r="C1095" s="848" t="str">
        <f ca="1">IF(ISERR(AVERAGE(INDIRECT("B"&amp;(ROW()-INT($B$1/2))):INDIRECT("B"&amp;(ROW()+INT($B$1/2))))),"",AVERAGE(INDIRECT("B"&amp;(ROW()-INT($B$1/2))):INDIRECT("B"&amp;(ROW()+INT($B$1/2)))))</f>
        <v/>
      </c>
      <c r="D1095" s="848">
        <f t="shared" si="415"/>
        <v>0</v>
      </c>
      <c r="E1095" s="275"/>
      <c r="F1095" s="15"/>
      <c r="G1095" s="3"/>
      <c r="H1095" s="3"/>
      <c r="I1095" s="3"/>
      <c r="J1095" s="3"/>
      <c r="K1095" s="3"/>
      <c r="L1095" s="554"/>
      <c r="M1095" s="545"/>
      <c r="N1095" s="546"/>
      <c r="O1095" s="5"/>
      <c r="P1095" s="216"/>
      <c r="Q1095" s="217"/>
      <c r="R1095" s="218"/>
      <c r="S1095" s="219">
        <f t="shared" si="422"/>
        <v>0</v>
      </c>
      <c r="T1095" s="220">
        <f t="shared" si="423"/>
        <v>0</v>
      </c>
      <c r="U1095" s="214">
        <f t="shared" ref="U1095:U1158" si="432">R1095*3.28084</f>
        <v>0</v>
      </c>
      <c r="W1095" s="221"/>
      <c r="X1095" s="222"/>
      <c r="Y1095" s="222"/>
      <c r="Z1095" s="223"/>
      <c r="AA1095" s="222"/>
      <c r="AB1095" s="224"/>
      <c r="AC1095" s="225"/>
      <c r="AD1095" s="2">
        <f t="shared" si="417"/>
        <v>0</v>
      </c>
      <c r="AE1095" s="2">
        <f t="shared" si="418"/>
        <v>0</v>
      </c>
      <c r="AF1095" s="226"/>
      <c r="AG1095" s="219">
        <f t="shared" si="424"/>
        <v>0</v>
      </c>
      <c r="AH1095" s="234">
        <f t="shared" si="425"/>
        <v>0</v>
      </c>
      <c r="AI1095" s="214">
        <f t="shared" ref="AI1095:AI1158" si="433">AF1095*3.28084</f>
        <v>0</v>
      </c>
      <c r="AK1095" s="229">
        <f t="shared" si="426"/>
        <v>0</v>
      </c>
      <c r="AL1095" s="226"/>
      <c r="AM1095" s="15"/>
      <c r="AN1095" s="232" t="e">
        <f t="shared" si="427"/>
        <v>#DIV/0!</v>
      </c>
      <c r="AO1095" s="214">
        <f t="shared" si="419"/>
        <v>0</v>
      </c>
      <c r="AQ1095" s="210"/>
      <c r="AR1095" s="231"/>
      <c r="AS1095" s="15"/>
      <c r="AT1095" s="232">
        <f t="shared" si="428"/>
        <v>0</v>
      </c>
      <c r="AU1095" s="235">
        <f t="shared" si="429"/>
        <v>0</v>
      </c>
      <c r="AY1095" s="210"/>
      <c r="AZ1095" s="231"/>
      <c r="BA1095" s="15"/>
      <c r="BB1095" s="232">
        <f t="shared" si="416"/>
        <v>0</v>
      </c>
      <c r="BC1095" s="235">
        <f t="shared" si="430"/>
        <v>0</v>
      </c>
      <c r="BG1095" s="210"/>
      <c r="BH1095" s="231"/>
      <c r="BI1095" s="15"/>
      <c r="BJ1095" s="232">
        <f t="shared" si="420"/>
        <v>0</v>
      </c>
      <c r="BK1095" s="235">
        <f t="shared" si="431"/>
        <v>0</v>
      </c>
      <c r="BM1095" s="109">
        <f t="shared" si="421"/>
        <v>-0.78527068622124263</v>
      </c>
      <c r="BN1095" s="213"/>
      <c r="BR1095" s="228"/>
      <c r="BS1095" s="311"/>
      <c r="BT1095" s="3"/>
      <c r="BU1095" s="213"/>
      <c r="BV1095" s="213"/>
      <c r="BW1095" s="291"/>
    </row>
    <row r="1096" spans="1:75" x14ac:dyDescent="0.2">
      <c r="A1096" s="210"/>
      <c r="B1096" s="211"/>
      <c r="C1096" s="848" t="str">
        <f ca="1">IF(ISERR(AVERAGE(INDIRECT("B"&amp;(ROW()-INT($B$1/2))):INDIRECT("B"&amp;(ROW()+INT($B$1/2))))),"",AVERAGE(INDIRECT("B"&amp;(ROW()-INT($B$1/2))):INDIRECT("B"&amp;(ROW()+INT($B$1/2)))))</f>
        <v/>
      </c>
      <c r="D1096" s="848">
        <f t="shared" si="415"/>
        <v>0</v>
      </c>
      <c r="E1096" s="275"/>
      <c r="F1096" s="15"/>
      <c r="G1096" s="3"/>
      <c r="H1096" s="3"/>
      <c r="I1096" s="3"/>
      <c r="J1096" s="3"/>
      <c r="K1096" s="3"/>
      <c r="L1096" s="554"/>
      <c r="M1096" s="545"/>
      <c r="N1096" s="546"/>
      <c r="O1096" s="5"/>
      <c r="P1096" s="216"/>
      <c r="Q1096" s="217"/>
      <c r="R1096" s="218"/>
      <c r="S1096" s="219">
        <f t="shared" si="422"/>
        <v>0</v>
      </c>
      <c r="T1096" s="220">
        <f t="shared" si="423"/>
        <v>0</v>
      </c>
      <c r="U1096" s="214">
        <f t="shared" si="432"/>
        <v>0</v>
      </c>
      <c r="W1096" s="221"/>
      <c r="X1096" s="222"/>
      <c r="Y1096" s="222"/>
      <c r="Z1096" s="223"/>
      <c r="AA1096" s="222"/>
      <c r="AB1096" s="224"/>
      <c r="AC1096" s="225"/>
      <c r="AD1096" s="2">
        <f t="shared" si="417"/>
        <v>0</v>
      </c>
      <c r="AE1096" s="2">
        <f t="shared" si="418"/>
        <v>0</v>
      </c>
      <c r="AF1096" s="226"/>
      <c r="AG1096" s="219">
        <f t="shared" si="424"/>
        <v>0</v>
      </c>
      <c r="AH1096" s="234">
        <f t="shared" si="425"/>
        <v>0</v>
      </c>
      <c r="AI1096" s="214">
        <f t="shared" si="433"/>
        <v>0</v>
      </c>
      <c r="AK1096" s="229">
        <f t="shared" si="426"/>
        <v>0</v>
      </c>
      <c r="AL1096" s="226"/>
      <c r="AM1096" s="15"/>
      <c r="AN1096" s="232" t="e">
        <f t="shared" si="427"/>
        <v>#DIV/0!</v>
      </c>
      <c r="AO1096" s="214">
        <f t="shared" si="419"/>
        <v>0</v>
      </c>
      <c r="AQ1096" s="210"/>
      <c r="AR1096" s="231"/>
      <c r="AS1096" s="15"/>
      <c r="AT1096" s="232">
        <f t="shared" si="428"/>
        <v>0</v>
      </c>
      <c r="AU1096" s="235">
        <f t="shared" si="429"/>
        <v>0</v>
      </c>
      <c r="AY1096" s="210"/>
      <c r="AZ1096" s="231"/>
      <c r="BA1096" s="15"/>
      <c r="BB1096" s="232">
        <f t="shared" si="416"/>
        <v>0</v>
      </c>
      <c r="BC1096" s="235">
        <f t="shared" si="430"/>
        <v>0</v>
      </c>
      <c r="BG1096" s="210"/>
      <c r="BH1096" s="231"/>
      <c r="BI1096" s="15"/>
      <c r="BJ1096" s="232">
        <f t="shared" si="420"/>
        <v>0</v>
      </c>
      <c r="BK1096" s="235">
        <f t="shared" si="431"/>
        <v>0</v>
      </c>
      <c r="BM1096" s="109">
        <f t="shared" si="421"/>
        <v>-0.78710302371897933</v>
      </c>
      <c r="BN1096" s="213"/>
      <c r="BR1096" s="228"/>
      <c r="BS1096" s="311"/>
      <c r="BT1096" s="3"/>
      <c r="BU1096" s="213"/>
      <c r="BV1096" s="213"/>
      <c r="BW1096" s="291"/>
    </row>
    <row r="1097" spans="1:75" x14ac:dyDescent="0.2">
      <c r="A1097" s="210"/>
      <c r="B1097" s="211"/>
      <c r="C1097" s="848" t="str">
        <f ca="1">IF(ISERR(AVERAGE(INDIRECT("B"&amp;(ROW()-INT($B$1/2))):INDIRECT("B"&amp;(ROW()+INT($B$1/2))))),"",AVERAGE(INDIRECT("B"&amp;(ROW()-INT($B$1/2))):INDIRECT("B"&amp;(ROW()+INT($B$1/2)))))</f>
        <v/>
      </c>
      <c r="D1097" s="848">
        <f t="shared" si="415"/>
        <v>0</v>
      </c>
      <c r="E1097" s="275"/>
      <c r="F1097" s="15"/>
      <c r="G1097" s="3"/>
      <c r="H1097" s="3"/>
      <c r="I1097" s="3"/>
      <c r="J1097" s="3"/>
      <c r="K1097" s="3"/>
      <c r="L1097" s="554"/>
      <c r="M1097" s="545"/>
      <c r="N1097" s="546"/>
      <c r="O1097" s="5"/>
      <c r="P1097" s="216"/>
      <c r="Q1097" s="217"/>
      <c r="R1097" s="218"/>
      <c r="S1097" s="219">
        <f t="shared" si="422"/>
        <v>0</v>
      </c>
      <c r="T1097" s="220">
        <f t="shared" si="423"/>
        <v>0</v>
      </c>
      <c r="U1097" s="214">
        <f t="shared" si="432"/>
        <v>0</v>
      </c>
      <c r="W1097" s="221"/>
      <c r="X1097" s="222"/>
      <c r="Y1097" s="222"/>
      <c r="Z1097" s="223"/>
      <c r="AA1097" s="222"/>
      <c r="AB1097" s="224"/>
      <c r="AC1097" s="225"/>
      <c r="AD1097" s="2">
        <f t="shared" si="417"/>
        <v>0</v>
      </c>
      <c r="AE1097" s="2">
        <f t="shared" si="418"/>
        <v>0</v>
      </c>
      <c r="AF1097" s="226"/>
      <c r="AG1097" s="219">
        <f t="shared" si="424"/>
        <v>0</v>
      </c>
      <c r="AH1097" s="234">
        <f t="shared" si="425"/>
        <v>0</v>
      </c>
      <c r="AI1097" s="214">
        <f t="shared" si="433"/>
        <v>0</v>
      </c>
      <c r="AK1097" s="229">
        <f t="shared" si="426"/>
        <v>0</v>
      </c>
      <c r="AL1097" s="226"/>
      <c r="AM1097" s="15"/>
      <c r="AN1097" s="232" t="e">
        <f t="shared" si="427"/>
        <v>#DIV/0!</v>
      </c>
      <c r="AO1097" s="214">
        <f t="shared" si="419"/>
        <v>0</v>
      </c>
      <c r="AQ1097" s="210"/>
      <c r="AR1097" s="231"/>
      <c r="AS1097" s="15"/>
      <c r="AT1097" s="232">
        <f t="shared" si="428"/>
        <v>0</v>
      </c>
      <c r="AU1097" s="235">
        <f t="shared" si="429"/>
        <v>0</v>
      </c>
      <c r="AY1097" s="210"/>
      <c r="AZ1097" s="231"/>
      <c r="BA1097" s="15"/>
      <c r="BB1097" s="232">
        <f t="shared" si="416"/>
        <v>0</v>
      </c>
      <c r="BC1097" s="235">
        <f t="shared" si="430"/>
        <v>0</v>
      </c>
      <c r="BG1097" s="210"/>
      <c r="BH1097" s="231"/>
      <c r="BI1097" s="15"/>
      <c r="BJ1097" s="232">
        <f t="shared" si="420"/>
        <v>0</v>
      </c>
      <c r="BK1097" s="235">
        <f t="shared" si="431"/>
        <v>0</v>
      </c>
      <c r="BM1097" s="109">
        <f t="shared" si="421"/>
        <v>-0.78893536121671604</v>
      </c>
      <c r="BN1097" s="213"/>
      <c r="BR1097" s="228"/>
      <c r="BS1097" s="311"/>
      <c r="BT1097" s="3"/>
      <c r="BU1097" s="213"/>
      <c r="BV1097" s="213"/>
      <c r="BW1097" s="291"/>
    </row>
    <row r="1098" spans="1:75" x14ac:dyDescent="0.2">
      <c r="A1098" s="210"/>
      <c r="B1098" s="211"/>
      <c r="C1098" s="848" t="str">
        <f ca="1">IF(ISERR(AVERAGE(INDIRECT("B"&amp;(ROW()-INT($B$1/2))):INDIRECT("B"&amp;(ROW()+INT($B$1/2))))),"",AVERAGE(INDIRECT("B"&amp;(ROW()-INT($B$1/2))):INDIRECT("B"&amp;(ROW()+INT($B$1/2)))))</f>
        <v/>
      </c>
      <c r="D1098" s="848">
        <f t="shared" si="415"/>
        <v>0</v>
      </c>
      <c r="E1098" s="275"/>
      <c r="F1098" s="15"/>
      <c r="G1098" s="3"/>
      <c r="H1098" s="3"/>
      <c r="I1098" s="3"/>
      <c r="J1098" s="3"/>
      <c r="K1098" s="3"/>
      <c r="L1098" s="554"/>
      <c r="M1098" s="545"/>
      <c r="N1098" s="546"/>
      <c r="O1098" s="5"/>
      <c r="P1098" s="216"/>
      <c r="Q1098" s="217"/>
      <c r="R1098" s="218"/>
      <c r="S1098" s="219">
        <f t="shared" si="422"/>
        <v>0</v>
      </c>
      <c r="T1098" s="220">
        <f t="shared" si="423"/>
        <v>0</v>
      </c>
      <c r="U1098" s="214">
        <f t="shared" si="432"/>
        <v>0</v>
      </c>
      <c r="W1098" s="221"/>
      <c r="X1098" s="222"/>
      <c r="Y1098" s="222"/>
      <c r="Z1098" s="223"/>
      <c r="AA1098" s="222"/>
      <c r="AB1098" s="224"/>
      <c r="AC1098" s="225"/>
      <c r="AD1098" s="2">
        <f t="shared" si="417"/>
        <v>0</v>
      </c>
      <c r="AE1098" s="2">
        <f t="shared" si="418"/>
        <v>0</v>
      </c>
      <c r="AF1098" s="226"/>
      <c r="AG1098" s="219">
        <f t="shared" si="424"/>
        <v>0</v>
      </c>
      <c r="AH1098" s="234">
        <f t="shared" si="425"/>
        <v>0</v>
      </c>
      <c r="AI1098" s="214">
        <f t="shared" si="433"/>
        <v>0</v>
      </c>
      <c r="AK1098" s="229">
        <f t="shared" si="426"/>
        <v>0</v>
      </c>
      <c r="AL1098" s="226"/>
      <c r="AM1098" s="15"/>
      <c r="AN1098" s="232" t="e">
        <f t="shared" si="427"/>
        <v>#DIV/0!</v>
      </c>
      <c r="AO1098" s="214">
        <f t="shared" si="419"/>
        <v>0</v>
      </c>
      <c r="AQ1098" s="210"/>
      <c r="AR1098" s="231"/>
      <c r="AS1098" s="15"/>
      <c r="AT1098" s="232">
        <f t="shared" si="428"/>
        <v>0</v>
      </c>
      <c r="AU1098" s="235">
        <f t="shared" si="429"/>
        <v>0</v>
      </c>
      <c r="AY1098" s="210"/>
      <c r="AZ1098" s="231"/>
      <c r="BA1098" s="15"/>
      <c r="BB1098" s="232">
        <f t="shared" si="416"/>
        <v>0</v>
      </c>
      <c r="BC1098" s="235">
        <f t="shared" si="430"/>
        <v>0</v>
      </c>
      <c r="BG1098" s="210"/>
      <c r="BH1098" s="231"/>
      <c r="BI1098" s="15"/>
      <c r="BJ1098" s="232">
        <f t="shared" si="420"/>
        <v>0</v>
      </c>
      <c r="BK1098" s="235">
        <f t="shared" si="431"/>
        <v>0</v>
      </c>
      <c r="BM1098" s="109">
        <f t="shared" si="421"/>
        <v>-0.79076769871445274</v>
      </c>
      <c r="BN1098" s="213"/>
      <c r="BR1098" s="228"/>
      <c r="BS1098" s="311"/>
      <c r="BT1098" s="3"/>
      <c r="BU1098" s="213"/>
      <c r="BV1098" s="213"/>
      <c r="BW1098" s="291"/>
    </row>
    <row r="1099" spans="1:75" x14ac:dyDescent="0.2">
      <c r="A1099" s="210"/>
      <c r="B1099" s="211"/>
      <c r="C1099" s="848" t="str">
        <f ca="1">IF(ISERR(AVERAGE(INDIRECT("B"&amp;(ROW()-INT($B$1/2))):INDIRECT("B"&amp;(ROW()+INT($B$1/2))))),"",AVERAGE(INDIRECT("B"&amp;(ROW()-INT($B$1/2))):INDIRECT("B"&amp;(ROW()+INT($B$1/2)))))</f>
        <v/>
      </c>
      <c r="D1099" s="848">
        <f t="shared" si="415"/>
        <v>0</v>
      </c>
      <c r="E1099" s="275"/>
      <c r="F1099" s="15"/>
      <c r="G1099" s="3"/>
      <c r="H1099" s="3"/>
      <c r="I1099" s="3"/>
      <c r="J1099" s="3"/>
      <c r="K1099" s="3"/>
      <c r="L1099" s="554"/>
      <c r="M1099" s="545"/>
      <c r="N1099" s="546"/>
      <c r="O1099" s="5"/>
      <c r="P1099" s="216"/>
      <c r="Q1099" s="217"/>
      <c r="R1099" s="218"/>
      <c r="S1099" s="219">
        <f t="shared" si="422"/>
        <v>0</v>
      </c>
      <c r="T1099" s="220">
        <f t="shared" si="423"/>
        <v>0</v>
      </c>
      <c r="U1099" s="214">
        <f t="shared" si="432"/>
        <v>0</v>
      </c>
      <c r="W1099" s="221"/>
      <c r="X1099" s="222"/>
      <c r="Y1099" s="222"/>
      <c r="Z1099" s="223"/>
      <c r="AA1099" s="222"/>
      <c r="AB1099" s="224"/>
      <c r="AC1099" s="225"/>
      <c r="AD1099" s="2">
        <f t="shared" si="417"/>
        <v>0</v>
      </c>
      <c r="AE1099" s="2">
        <f t="shared" si="418"/>
        <v>0</v>
      </c>
      <c r="AF1099" s="226"/>
      <c r="AG1099" s="219">
        <f t="shared" si="424"/>
        <v>0</v>
      </c>
      <c r="AH1099" s="234">
        <f t="shared" si="425"/>
        <v>0</v>
      </c>
      <c r="AI1099" s="214">
        <f t="shared" si="433"/>
        <v>0</v>
      </c>
      <c r="AK1099" s="229">
        <f t="shared" si="426"/>
        <v>0</v>
      </c>
      <c r="AL1099" s="226"/>
      <c r="AM1099" s="15"/>
      <c r="AN1099" s="232" t="e">
        <f t="shared" si="427"/>
        <v>#DIV/0!</v>
      </c>
      <c r="AO1099" s="214">
        <f t="shared" si="419"/>
        <v>0</v>
      </c>
      <c r="AQ1099" s="210"/>
      <c r="AR1099" s="231"/>
      <c r="AS1099" s="15"/>
      <c r="AT1099" s="232">
        <f t="shared" si="428"/>
        <v>0</v>
      </c>
      <c r="AU1099" s="235">
        <f t="shared" si="429"/>
        <v>0</v>
      </c>
      <c r="AY1099" s="210"/>
      <c r="AZ1099" s="231"/>
      <c r="BA1099" s="15"/>
      <c r="BB1099" s="232">
        <f t="shared" si="416"/>
        <v>0</v>
      </c>
      <c r="BC1099" s="235">
        <f t="shared" si="430"/>
        <v>0</v>
      </c>
      <c r="BG1099" s="210"/>
      <c r="BH1099" s="231"/>
      <c r="BI1099" s="15"/>
      <c r="BJ1099" s="232">
        <f t="shared" si="420"/>
        <v>0</v>
      </c>
      <c r="BK1099" s="235">
        <f t="shared" si="431"/>
        <v>0</v>
      </c>
      <c r="BM1099" s="109">
        <f t="shared" si="421"/>
        <v>-0.79260003621218944</v>
      </c>
      <c r="BN1099" s="213"/>
      <c r="BR1099" s="228"/>
      <c r="BS1099" s="311"/>
      <c r="BT1099" s="3"/>
      <c r="BU1099" s="213"/>
      <c r="BV1099" s="213"/>
      <c r="BW1099" s="291"/>
    </row>
    <row r="1100" spans="1:75" x14ac:dyDescent="0.2">
      <c r="A1100" s="210"/>
      <c r="B1100" s="211"/>
      <c r="C1100" s="848" t="str">
        <f ca="1">IF(ISERR(AVERAGE(INDIRECT("B"&amp;(ROW()-INT($B$1/2))):INDIRECT("B"&amp;(ROW()+INT($B$1/2))))),"",AVERAGE(INDIRECT("B"&amp;(ROW()-INT($B$1/2))):INDIRECT("B"&amp;(ROW()+INT($B$1/2)))))</f>
        <v/>
      </c>
      <c r="D1100" s="848">
        <f t="shared" si="415"/>
        <v>0</v>
      </c>
      <c r="E1100" s="275"/>
      <c r="F1100" s="15"/>
      <c r="G1100" s="3"/>
      <c r="H1100" s="3"/>
      <c r="I1100" s="3"/>
      <c r="J1100" s="3"/>
      <c r="K1100" s="3"/>
      <c r="L1100" s="554"/>
      <c r="M1100" s="545"/>
      <c r="N1100" s="546"/>
      <c r="O1100" s="5"/>
      <c r="P1100" s="216"/>
      <c r="Q1100" s="217"/>
      <c r="R1100" s="218"/>
      <c r="S1100" s="219">
        <f t="shared" si="422"/>
        <v>0</v>
      </c>
      <c r="T1100" s="220">
        <f t="shared" si="423"/>
        <v>0</v>
      </c>
      <c r="U1100" s="214">
        <f t="shared" si="432"/>
        <v>0</v>
      </c>
      <c r="W1100" s="221"/>
      <c r="X1100" s="222"/>
      <c r="Y1100" s="222"/>
      <c r="Z1100" s="223"/>
      <c r="AA1100" s="222"/>
      <c r="AB1100" s="224"/>
      <c r="AC1100" s="225"/>
      <c r="AD1100" s="2">
        <f t="shared" si="417"/>
        <v>0</v>
      </c>
      <c r="AE1100" s="2">
        <f t="shared" si="418"/>
        <v>0</v>
      </c>
      <c r="AF1100" s="226"/>
      <c r="AG1100" s="219">
        <f t="shared" si="424"/>
        <v>0</v>
      </c>
      <c r="AH1100" s="234">
        <f t="shared" si="425"/>
        <v>0</v>
      </c>
      <c r="AI1100" s="214">
        <f t="shared" si="433"/>
        <v>0</v>
      </c>
      <c r="AK1100" s="229">
        <f t="shared" si="426"/>
        <v>0</v>
      </c>
      <c r="AL1100" s="226"/>
      <c r="AM1100" s="15"/>
      <c r="AN1100" s="232" t="e">
        <f t="shared" si="427"/>
        <v>#DIV/0!</v>
      </c>
      <c r="AO1100" s="214">
        <f t="shared" si="419"/>
        <v>0</v>
      </c>
      <c r="AQ1100" s="210"/>
      <c r="AR1100" s="231"/>
      <c r="AS1100" s="15"/>
      <c r="AT1100" s="232">
        <f t="shared" si="428"/>
        <v>0</v>
      </c>
      <c r="AU1100" s="235">
        <f t="shared" si="429"/>
        <v>0</v>
      </c>
      <c r="AY1100" s="210"/>
      <c r="AZ1100" s="231"/>
      <c r="BA1100" s="15"/>
      <c r="BB1100" s="232">
        <f t="shared" si="416"/>
        <v>0</v>
      </c>
      <c r="BC1100" s="235">
        <f t="shared" si="430"/>
        <v>0</v>
      </c>
      <c r="BG1100" s="210"/>
      <c r="BH1100" s="231"/>
      <c r="BI1100" s="15"/>
      <c r="BJ1100" s="232">
        <f t="shared" si="420"/>
        <v>0</v>
      </c>
      <c r="BK1100" s="235">
        <f t="shared" si="431"/>
        <v>0</v>
      </c>
      <c r="BM1100" s="109">
        <f t="shared" si="421"/>
        <v>-0.79443237370992614</v>
      </c>
      <c r="BN1100" s="213"/>
      <c r="BR1100" s="228"/>
      <c r="BS1100" s="311"/>
      <c r="BT1100" s="3"/>
      <c r="BU1100" s="213"/>
      <c r="BV1100" s="213"/>
      <c r="BW1100" s="291"/>
    </row>
    <row r="1101" spans="1:75" x14ac:dyDescent="0.2">
      <c r="A1101" s="210"/>
      <c r="B1101" s="211"/>
      <c r="C1101" s="848" t="str">
        <f ca="1">IF(ISERR(AVERAGE(INDIRECT("B"&amp;(ROW()-INT($B$1/2))):INDIRECT("B"&amp;(ROW()+INT($B$1/2))))),"",AVERAGE(INDIRECT("B"&amp;(ROW()-INT($B$1/2))):INDIRECT("B"&amp;(ROW()+INT($B$1/2)))))</f>
        <v/>
      </c>
      <c r="D1101" s="848">
        <f t="shared" si="415"/>
        <v>0</v>
      </c>
      <c r="E1101" s="275"/>
      <c r="F1101" s="15"/>
      <c r="G1101" s="3"/>
      <c r="H1101" s="3"/>
      <c r="I1101" s="3"/>
      <c r="J1101" s="3"/>
      <c r="K1101" s="3"/>
      <c r="L1101" s="554"/>
      <c r="M1101" s="545"/>
      <c r="N1101" s="546"/>
      <c r="O1101" s="5"/>
      <c r="P1101" s="216"/>
      <c r="Q1101" s="217"/>
      <c r="R1101" s="218"/>
      <c r="S1101" s="219">
        <f t="shared" si="422"/>
        <v>0</v>
      </c>
      <c r="T1101" s="220">
        <f t="shared" si="423"/>
        <v>0</v>
      </c>
      <c r="U1101" s="214">
        <f t="shared" si="432"/>
        <v>0</v>
      </c>
      <c r="W1101" s="221"/>
      <c r="X1101" s="222"/>
      <c r="Y1101" s="222"/>
      <c r="Z1101" s="223"/>
      <c r="AA1101" s="222"/>
      <c r="AB1101" s="224"/>
      <c r="AC1101" s="225"/>
      <c r="AD1101" s="2">
        <f t="shared" si="417"/>
        <v>0</v>
      </c>
      <c r="AE1101" s="2">
        <f t="shared" si="418"/>
        <v>0</v>
      </c>
      <c r="AF1101" s="226"/>
      <c r="AG1101" s="219">
        <f t="shared" si="424"/>
        <v>0</v>
      </c>
      <c r="AH1101" s="234">
        <f t="shared" si="425"/>
        <v>0</v>
      </c>
      <c r="AI1101" s="214">
        <f t="shared" si="433"/>
        <v>0</v>
      </c>
      <c r="AK1101" s="229">
        <f t="shared" si="426"/>
        <v>0</v>
      </c>
      <c r="AL1101" s="226"/>
      <c r="AM1101" s="15"/>
      <c r="AN1101" s="232" t="e">
        <f t="shared" si="427"/>
        <v>#DIV/0!</v>
      </c>
      <c r="AO1101" s="214">
        <f t="shared" si="419"/>
        <v>0</v>
      </c>
      <c r="AQ1101" s="210"/>
      <c r="AR1101" s="231"/>
      <c r="AS1101" s="15"/>
      <c r="AT1101" s="232">
        <f t="shared" si="428"/>
        <v>0</v>
      </c>
      <c r="AU1101" s="235">
        <f t="shared" si="429"/>
        <v>0</v>
      </c>
      <c r="AY1101" s="210"/>
      <c r="AZ1101" s="231"/>
      <c r="BA1101" s="15"/>
      <c r="BB1101" s="232">
        <f t="shared" si="416"/>
        <v>0</v>
      </c>
      <c r="BC1101" s="235">
        <f t="shared" si="430"/>
        <v>0</v>
      </c>
      <c r="BG1101" s="210"/>
      <c r="BH1101" s="231"/>
      <c r="BI1101" s="15"/>
      <c r="BJ1101" s="232">
        <f t="shared" si="420"/>
        <v>0</v>
      </c>
      <c r="BK1101" s="235">
        <f t="shared" si="431"/>
        <v>0</v>
      </c>
      <c r="BM1101" s="109">
        <f t="shared" si="421"/>
        <v>-0.79626471120766285</v>
      </c>
      <c r="BN1101" s="213"/>
      <c r="BR1101" s="228"/>
      <c r="BS1101" s="311"/>
      <c r="BT1101" s="3"/>
      <c r="BU1101" s="213"/>
      <c r="BV1101" s="213"/>
      <c r="BW1101" s="291"/>
    </row>
    <row r="1102" spans="1:75" x14ac:dyDescent="0.2">
      <c r="A1102" s="210"/>
      <c r="B1102" s="211"/>
      <c r="C1102" s="848" t="str">
        <f ca="1">IF(ISERR(AVERAGE(INDIRECT("B"&amp;(ROW()-INT($B$1/2))):INDIRECT("B"&amp;(ROW()+INT($B$1/2))))),"",AVERAGE(INDIRECT("B"&amp;(ROW()-INT($B$1/2))):INDIRECT("B"&amp;(ROW()+INT($B$1/2)))))</f>
        <v/>
      </c>
      <c r="D1102" s="848">
        <f t="shared" si="415"/>
        <v>0</v>
      </c>
      <c r="E1102" s="275"/>
      <c r="F1102" s="15"/>
      <c r="G1102" s="3"/>
      <c r="H1102" s="3"/>
      <c r="I1102" s="3"/>
      <c r="J1102" s="3"/>
      <c r="K1102" s="3"/>
      <c r="L1102" s="554"/>
      <c r="M1102" s="545"/>
      <c r="N1102" s="546"/>
      <c r="O1102" s="5"/>
      <c r="P1102" s="216"/>
      <c r="Q1102" s="217"/>
      <c r="R1102" s="218"/>
      <c r="S1102" s="219">
        <f t="shared" si="422"/>
        <v>0</v>
      </c>
      <c r="T1102" s="220">
        <f t="shared" si="423"/>
        <v>0</v>
      </c>
      <c r="U1102" s="214">
        <f t="shared" si="432"/>
        <v>0</v>
      </c>
      <c r="W1102" s="221"/>
      <c r="X1102" s="222"/>
      <c r="Y1102" s="222"/>
      <c r="Z1102" s="223"/>
      <c r="AA1102" s="222"/>
      <c r="AB1102" s="224"/>
      <c r="AC1102" s="225"/>
      <c r="AD1102" s="2">
        <f t="shared" si="417"/>
        <v>0</v>
      </c>
      <c r="AE1102" s="2">
        <f t="shared" si="418"/>
        <v>0</v>
      </c>
      <c r="AF1102" s="226"/>
      <c r="AG1102" s="219">
        <f t="shared" si="424"/>
        <v>0</v>
      </c>
      <c r="AH1102" s="234">
        <f t="shared" si="425"/>
        <v>0</v>
      </c>
      <c r="AI1102" s="214">
        <f t="shared" si="433"/>
        <v>0</v>
      </c>
      <c r="AK1102" s="229">
        <f t="shared" si="426"/>
        <v>0</v>
      </c>
      <c r="AL1102" s="226"/>
      <c r="AM1102" s="15"/>
      <c r="AN1102" s="232" t="e">
        <f t="shared" si="427"/>
        <v>#DIV/0!</v>
      </c>
      <c r="AO1102" s="214">
        <f t="shared" si="419"/>
        <v>0</v>
      </c>
      <c r="AQ1102" s="210"/>
      <c r="AR1102" s="231"/>
      <c r="AS1102" s="15"/>
      <c r="AT1102" s="232">
        <f t="shared" si="428"/>
        <v>0</v>
      </c>
      <c r="AU1102" s="235">
        <f t="shared" si="429"/>
        <v>0</v>
      </c>
      <c r="AY1102" s="210"/>
      <c r="AZ1102" s="231"/>
      <c r="BA1102" s="15"/>
      <c r="BB1102" s="232">
        <f t="shared" si="416"/>
        <v>0</v>
      </c>
      <c r="BC1102" s="235">
        <f t="shared" si="430"/>
        <v>0</v>
      </c>
      <c r="BG1102" s="210"/>
      <c r="BH1102" s="231"/>
      <c r="BI1102" s="15"/>
      <c r="BJ1102" s="232">
        <f t="shared" si="420"/>
        <v>0</v>
      </c>
      <c r="BK1102" s="235">
        <f t="shared" si="431"/>
        <v>0</v>
      </c>
      <c r="BM1102" s="109">
        <f t="shared" si="421"/>
        <v>-0.79809704870539955</v>
      </c>
      <c r="BN1102" s="213"/>
      <c r="BR1102" s="228"/>
      <c r="BS1102" s="311"/>
      <c r="BT1102" s="3"/>
      <c r="BU1102" s="213"/>
      <c r="BV1102" s="213"/>
      <c r="BW1102" s="291"/>
    </row>
    <row r="1103" spans="1:75" x14ac:dyDescent="0.2">
      <c r="A1103" s="210"/>
      <c r="B1103" s="211"/>
      <c r="C1103" s="848" t="str">
        <f ca="1">IF(ISERR(AVERAGE(INDIRECT("B"&amp;(ROW()-INT($B$1/2))):INDIRECT("B"&amp;(ROW()+INT($B$1/2))))),"",AVERAGE(INDIRECT("B"&amp;(ROW()-INT($B$1/2))):INDIRECT("B"&amp;(ROW()+INT($B$1/2)))))</f>
        <v/>
      </c>
      <c r="D1103" s="848">
        <f t="shared" si="415"/>
        <v>0</v>
      </c>
      <c r="E1103" s="275"/>
      <c r="F1103" s="15"/>
      <c r="G1103" s="3"/>
      <c r="H1103" s="3"/>
      <c r="I1103" s="3"/>
      <c r="J1103" s="3"/>
      <c r="K1103" s="3"/>
      <c r="L1103" s="554"/>
      <c r="M1103" s="545"/>
      <c r="N1103" s="546"/>
      <c r="O1103" s="5"/>
      <c r="P1103" s="216"/>
      <c r="Q1103" s="217"/>
      <c r="R1103" s="218"/>
      <c r="S1103" s="219">
        <f t="shared" si="422"/>
        <v>0</v>
      </c>
      <c r="T1103" s="220">
        <f t="shared" si="423"/>
        <v>0</v>
      </c>
      <c r="U1103" s="214">
        <f t="shared" si="432"/>
        <v>0</v>
      </c>
      <c r="W1103" s="221"/>
      <c r="X1103" s="222"/>
      <c r="Y1103" s="222"/>
      <c r="Z1103" s="223"/>
      <c r="AA1103" s="222"/>
      <c r="AB1103" s="224"/>
      <c r="AC1103" s="225"/>
      <c r="AD1103" s="2">
        <f t="shared" si="417"/>
        <v>0</v>
      </c>
      <c r="AE1103" s="2">
        <f t="shared" si="418"/>
        <v>0</v>
      </c>
      <c r="AF1103" s="226"/>
      <c r="AG1103" s="219">
        <f t="shared" si="424"/>
        <v>0</v>
      </c>
      <c r="AH1103" s="234">
        <f t="shared" si="425"/>
        <v>0</v>
      </c>
      <c r="AI1103" s="214">
        <f t="shared" si="433"/>
        <v>0</v>
      </c>
      <c r="AK1103" s="229">
        <f t="shared" si="426"/>
        <v>0</v>
      </c>
      <c r="AL1103" s="226"/>
      <c r="AM1103" s="15"/>
      <c r="AN1103" s="232" t="e">
        <f t="shared" si="427"/>
        <v>#DIV/0!</v>
      </c>
      <c r="AO1103" s="214">
        <f t="shared" si="419"/>
        <v>0</v>
      </c>
      <c r="AQ1103" s="210"/>
      <c r="AR1103" s="231"/>
      <c r="AS1103" s="15"/>
      <c r="AT1103" s="232">
        <f t="shared" si="428"/>
        <v>0</v>
      </c>
      <c r="AU1103" s="235">
        <f t="shared" si="429"/>
        <v>0</v>
      </c>
      <c r="AY1103" s="210"/>
      <c r="AZ1103" s="231"/>
      <c r="BA1103" s="15"/>
      <c r="BB1103" s="232">
        <f t="shared" si="416"/>
        <v>0</v>
      </c>
      <c r="BC1103" s="235">
        <f t="shared" si="430"/>
        <v>0</v>
      </c>
      <c r="BG1103" s="210"/>
      <c r="BH1103" s="231"/>
      <c r="BI1103" s="15"/>
      <c r="BJ1103" s="232">
        <f t="shared" si="420"/>
        <v>0</v>
      </c>
      <c r="BK1103" s="235">
        <f t="shared" si="431"/>
        <v>0</v>
      </c>
      <c r="BM1103" s="109">
        <f t="shared" si="421"/>
        <v>-0.79992938620313625</v>
      </c>
      <c r="BN1103" s="213"/>
      <c r="BR1103" s="228"/>
      <c r="BS1103" s="311"/>
      <c r="BT1103" s="3"/>
      <c r="BU1103" s="213"/>
      <c r="BV1103" s="213"/>
      <c r="BW1103" s="291"/>
    </row>
    <row r="1104" spans="1:75" x14ac:dyDescent="0.2">
      <c r="A1104" s="210"/>
      <c r="B1104" s="211"/>
      <c r="C1104" s="848" t="str">
        <f ca="1">IF(ISERR(AVERAGE(INDIRECT("B"&amp;(ROW()-INT($B$1/2))):INDIRECT("B"&amp;(ROW()+INT($B$1/2))))),"",AVERAGE(INDIRECT("B"&amp;(ROW()-INT($B$1/2))):INDIRECT("B"&amp;(ROW()+INT($B$1/2)))))</f>
        <v/>
      </c>
      <c r="D1104" s="848">
        <f t="shared" si="415"/>
        <v>0</v>
      </c>
      <c r="E1104" s="275"/>
      <c r="F1104" s="15"/>
      <c r="G1104" s="3"/>
      <c r="H1104" s="3"/>
      <c r="I1104" s="3"/>
      <c r="J1104" s="3"/>
      <c r="K1104" s="3"/>
      <c r="L1104" s="554"/>
      <c r="M1104" s="545"/>
      <c r="N1104" s="546"/>
      <c r="O1104" s="5"/>
      <c r="P1104" s="216"/>
      <c r="Q1104" s="217"/>
      <c r="R1104" s="218"/>
      <c r="S1104" s="219">
        <f t="shared" si="422"/>
        <v>0</v>
      </c>
      <c r="T1104" s="220">
        <f t="shared" si="423"/>
        <v>0</v>
      </c>
      <c r="U1104" s="214">
        <f t="shared" si="432"/>
        <v>0</v>
      </c>
      <c r="W1104" s="221"/>
      <c r="X1104" s="222"/>
      <c r="Y1104" s="222"/>
      <c r="Z1104" s="223"/>
      <c r="AA1104" s="222"/>
      <c r="AB1104" s="224"/>
      <c r="AC1104" s="225"/>
      <c r="AD1104" s="2">
        <f t="shared" si="417"/>
        <v>0</v>
      </c>
      <c r="AE1104" s="2">
        <f t="shared" si="418"/>
        <v>0</v>
      </c>
      <c r="AF1104" s="226"/>
      <c r="AG1104" s="219">
        <f t="shared" si="424"/>
        <v>0</v>
      </c>
      <c r="AH1104" s="234">
        <f t="shared" si="425"/>
        <v>0</v>
      </c>
      <c r="AI1104" s="214">
        <f t="shared" si="433"/>
        <v>0</v>
      </c>
      <c r="AK1104" s="229">
        <f t="shared" si="426"/>
        <v>0</v>
      </c>
      <c r="AL1104" s="226"/>
      <c r="AM1104" s="15"/>
      <c r="AN1104" s="232" t="e">
        <f t="shared" si="427"/>
        <v>#DIV/0!</v>
      </c>
      <c r="AO1104" s="214">
        <f t="shared" si="419"/>
        <v>0</v>
      </c>
      <c r="AQ1104" s="210"/>
      <c r="AR1104" s="231"/>
      <c r="AS1104" s="15"/>
      <c r="AT1104" s="232">
        <f t="shared" si="428"/>
        <v>0</v>
      </c>
      <c r="AU1104" s="235">
        <f t="shared" si="429"/>
        <v>0</v>
      </c>
      <c r="AY1104" s="210"/>
      <c r="AZ1104" s="231"/>
      <c r="BA1104" s="15"/>
      <c r="BB1104" s="232">
        <f t="shared" si="416"/>
        <v>0</v>
      </c>
      <c r="BC1104" s="235">
        <f t="shared" si="430"/>
        <v>0</v>
      </c>
      <c r="BG1104" s="210"/>
      <c r="BH1104" s="231"/>
      <c r="BI1104" s="15"/>
      <c r="BJ1104" s="232">
        <f t="shared" si="420"/>
        <v>0</v>
      </c>
      <c r="BK1104" s="235">
        <f t="shared" si="431"/>
        <v>0</v>
      </c>
      <c r="BM1104" s="109">
        <f t="shared" si="421"/>
        <v>-0.80176172370087295</v>
      </c>
      <c r="BN1104" s="213"/>
      <c r="BR1104" s="228"/>
      <c r="BS1104" s="311"/>
      <c r="BT1104" s="3"/>
      <c r="BU1104" s="213"/>
      <c r="BV1104" s="213"/>
      <c r="BW1104" s="291"/>
    </row>
    <row r="1105" spans="1:75" x14ac:dyDescent="0.2">
      <c r="A1105" s="210"/>
      <c r="B1105" s="211"/>
      <c r="C1105" s="848" t="str">
        <f ca="1">IF(ISERR(AVERAGE(INDIRECT("B"&amp;(ROW()-INT($B$1/2))):INDIRECT("B"&amp;(ROW()+INT($B$1/2))))),"",AVERAGE(INDIRECT("B"&amp;(ROW()-INT($B$1/2))):INDIRECT("B"&amp;(ROW()+INT($B$1/2)))))</f>
        <v/>
      </c>
      <c r="D1105" s="848">
        <f t="shared" si="415"/>
        <v>0</v>
      </c>
      <c r="E1105" s="275"/>
      <c r="F1105" s="15"/>
      <c r="G1105" s="3"/>
      <c r="H1105" s="3"/>
      <c r="I1105" s="3"/>
      <c r="J1105" s="3"/>
      <c r="K1105" s="3"/>
      <c r="L1105" s="554"/>
      <c r="M1105" s="545"/>
      <c r="N1105" s="546"/>
      <c r="O1105" s="5"/>
      <c r="P1105" s="216"/>
      <c r="Q1105" s="217"/>
      <c r="R1105" s="218"/>
      <c r="S1105" s="219">
        <f t="shared" si="422"/>
        <v>0</v>
      </c>
      <c r="T1105" s="220">
        <f t="shared" si="423"/>
        <v>0</v>
      </c>
      <c r="U1105" s="214">
        <f t="shared" si="432"/>
        <v>0</v>
      </c>
      <c r="W1105" s="221"/>
      <c r="X1105" s="222"/>
      <c r="Y1105" s="222"/>
      <c r="Z1105" s="223"/>
      <c r="AA1105" s="222"/>
      <c r="AB1105" s="224"/>
      <c r="AC1105" s="225"/>
      <c r="AD1105" s="2">
        <f t="shared" si="417"/>
        <v>0</v>
      </c>
      <c r="AE1105" s="2">
        <f t="shared" si="418"/>
        <v>0</v>
      </c>
      <c r="AF1105" s="226"/>
      <c r="AG1105" s="219">
        <f t="shared" si="424"/>
        <v>0</v>
      </c>
      <c r="AH1105" s="234">
        <f t="shared" si="425"/>
        <v>0</v>
      </c>
      <c r="AI1105" s="214">
        <f t="shared" si="433"/>
        <v>0</v>
      </c>
      <c r="AK1105" s="229">
        <f t="shared" si="426"/>
        <v>0</v>
      </c>
      <c r="AL1105" s="226"/>
      <c r="AM1105" s="15"/>
      <c r="AN1105" s="232" t="e">
        <f t="shared" si="427"/>
        <v>#DIV/0!</v>
      </c>
      <c r="AO1105" s="214">
        <f t="shared" si="419"/>
        <v>0</v>
      </c>
      <c r="AQ1105" s="210"/>
      <c r="AR1105" s="231"/>
      <c r="AS1105" s="15"/>
      <c r="AT1105" s="232">
        <f t="shared" si="428"/>
        <v>0</v>
      </c>
      <c r="AU1105" s="235">
        <f t="shared" si="429"/>
        <v>0</v>
      </c>
      <c r="AY1105" s="210"/>
      <c r="AZ1105" s="231"/>
      <c r="BA1105" s="15"/>
      <c r="BB1105" s="232">
        <f t="shared" si="416"/>
        <v>0</v>
      </c>
      <c r="BC1105" s="235">
        <f t="shared" si="430"/>
        <v>0</v>
      </c>
      <c r="BG1105" s="210"/>
      <c r="BH1105" s="231"/>
      <c r="BI1105" s="15"/>
      <c r="BJ1105" s="232">
        <f t="shared" si="420"/>
        <v>0</v>
      </c>
      <c r="BK1105" s="235">
        <f t="shared" si="431"/>
        <v>0</v>
      </c>
      <c r="BM1105" s="109">
        <f t="shared" si="421"/>
        <v>-0.80359406119860965</v>
      </c>
      <c r="BN1105" s="213"/>
      <c r="BR1105" s="228"/>
      <c r="BS1105" s="311"/>
      <c r="BT1105" s="3"/>
      <c r="BU1105" s="213"/>
      <c r="BV1105" s="213"/>
      <c r="BW1105" s="291"/>
    </row>
    <row r="1106" spans="1:75" x14ac:dyDescent="0.2">
      <c r="A1106" s="210"/>
      <c r="B1106" s="211"/>
      <c r="C1106" s="848" t="str">
        <f ca="1">IF(ISERR(AVERAGE(INDIRECT("B"&amp;(ROW()-INT($B$1/2))):INDIRECT("B"&amp;(ROW()+INT($B$1/2))))),"",AVERAGE(INDIRECT("B"&amp;(ROW()-INT($B$1/2))):INDIRECT("B"&amp;(ROW()+INT($B$1/2)))))</f>
        <v/>
      </c>
      <c r="D1106" s="848">
        <f t="shared" si="415"/>
        <v>0</v>
      </c>
      <c r="E1106" s="275"/>
      <c r="F1106" s="15"/>
      <c r="G1106" s="3"/>
      <c r="H1106" s="3"/>
      <c r="I1106" s="3"/>
      <c r="J1106" s="3"/>
      <c r="K1106" s="3"/>
      <c r="L1106" s="554"/>
      <c r="M1106" s="545"/>
      <c r="N1106" s="546"/>
      <c r="O1106" s="5"/>
      <c r="P1106" s="216"/>
      <c r="Q1106" s="217"/>
      <c r="R1106" s="218"/>
      <c r="S1106" s="219">
        <f t="shared" si="422"/>
        <v>0</v>
      </c>
      <c r="T1106" s="220">
        <f t="shared" si="423"/>
        <v>0</v>
      </c>
      <c r="U1106" s="214">
        <f t="shared" si="432"/>
        <v>0</v>
      </c>
      <c r="W1106" s="221"/>
      <c r="X1106" s="222"/>
      <c r="Y1106" s="222"/>
      <c r="Z1106" s="223"/>
      <c r="AA1106" s="222"/>
      <c r="AB1106" s="224"/>
      <c r="AC1106" s="225"/>
      <c r="AD1106" s="2">
        <f t="shared" si="417"/>
        <v>0</v>
      </c>
      <c r="AE1106" s="2">
        <f t="shared" si="418"/>
        <v>0</v>
      </c>
      <c r="AF1106" s="226"/>
      <c r="AG1106" s="219">
        <f t="shared" si="424"/>
        <v>0</v>
      </c>
      <c r="AH1106" s="234">
        <f t="shared" si="425"/>
        <v>0</v>
      </c>
      <c r="AI1106" s="214">
        <f t="shared" si="433"/>
        <v>0</v>
      </c>
      <c r="AK1106" s="229">
        <f t="shared" si="426"/>
        <v>0</v>
      </c>
      <c r="AL1106" s="226"/>
      <c r="AM1106" s="15"/>
      <c r="AN1106" s="232" t="e">
        <f t="shared" si="427"/>
        <v>#DIV/0!</v>
      </c>
      <c r="AO1106" s="214">
        <f t="shared" si="419"/>
        <v>0</v>
      </c>
      <c r="AQ1106" s="210"/>
      <c r="AR1106" s="231"/>
      <c r="AS1106" s="15"/>
      <c r="AT1106" s="232">
        <f t="shared" si="428"/>
        <v>0</v>
      </c>
      <c r="AU1106" s="235">
        <f t="shared" si="429"/>
        <v>0</v>
      </c>
      <c r="AY1106" s="210"/>
      <c r="AZ1106" s="231"/>
      <c r="BA1106" s="15"/>
      <c r="BB1106" s="232">
        <f t="shared" si="416"/>
        <v>0</v>
      </c>
      <c r="BC1106" s="235">
        <f t="shared" si="430"/>
        <v>0</v>
      </c>
      <c r="BG1106" s="210"/>
      <c r="BH1106" s="231"/>
      <c r="BI1106" s="15"/>
      <c r="BJ1106" s="232">
        <f t="shared" si="420"/>
        <v>0</v>
      </c>
      <c r="BK1106" s="235">
        <f t="shared" si="431"/>
        <v>0</v>
      </c>
      <c r="BM1106" s="109">
        <f t="shared" si="421"/>
        <v>-0.80542639869634636</v>
      </c>
      <c r="BN1106" s="213"/>
      <c r="BR1106" s="228"/>
      <c r="BS1106" s="311"/>
      <c r="BT1106" s="3"/>
      <c r="BU1106" s="213"/>
      <c r="BV1106" s="213"/>
      <c r="BW1106" s="291"/>
    </row>
    <row r="1107" spans="1:75" x14ac:dyDescent="0.2">
      <c r="A1107" s="210"/>
      <c r="B1107" s="211"/>
      <c r="C1107" s="848" t="str">
        <f ca="1">IF(ISERR(AVERAGE(INDIRECT("B"&amp;(ROW()-INT($B$1/2))):INDIRECT("B"&amp;(ROW()+INT($B$1/2))))),"",AVERAGE(INDIRECT("B"&amp;(ROW()-INT($B$1/2))):INDIRECT("B"&amp;(ROW()+INT($B$1/2)))))</f>
        <v/>
      </c>
      <c r="D1107" s="848">
        <f t="shared" si="415"/>
        <v>0</v>
      </c>
      <c r="E1107" s="275"/>
      <c r="F1107" s="15"/>
      <c r="G1107" s="3"/>
      <c r="H1107" s="3"/>
      <c r="I1107" s="3"/>
      <c r="J1107" s="3"/>
      <c r="K1107" s="3"/>
      <c r="L1107" s="554"/>
      <c r="M1107" s="545"/>
      <c r="N1107" s="546"/>
      <c r="O1107" s="5"/>
      <c r="P1107" s="216"/>
      <c r="Q1107" s="217"/>
      <c r="R1107" s="218"/>
      <c r="S1107" s="219">
        <f t="shared" si="422"/>
        <v>0</v>
      </c>
      <c r="T1107" s="220">
        <f t="shared" si="423"/>
        <v>0</v>
      </c>
      <c r="U1107" s="214">
        <f t="shared" si="432"/>
        <v>0</v>
      </c>
      <c r="W1107" s="221"/>
      <c r="X1107" s="222"/>
      <c r="Y1107" s="222"/>
      <c r="Z1107" s="223"/>
      <c r="AA1107" s="222"/>
      <c r="AB1107" s="224"/>
      <c r="AC1107" s="225"/>
      <c r="AD1107" s="2">
        <f t="shared" si="417"/>
        <v>0</v>
      </c>
      <c r="AE1107" s="2">
        <f t="shared" si="418"/>
        <v>0</v>
      </c>
      <c r="AF1107" s="226"/>
      <c r="AG1107" s="219">
        <f t="shared" si="424"/>
        <v>0</v>
      </c>
      <c r="AH1107" s="234">
        <f t="shared" si="425"/>
        <v>0</v>
      </c>
      <c r="AI1107" s="214">
        <f t="shared" si="433"/>
        <v>0</v>
      </c>
      <c r="AK1107" s="229">
        <f t="shared" si="426"/>
        <v>0</v>
      </c>
      <c r="AL1107" s="226"/>
      <c r="AM1107" s="15"/>
      <c r="AN1107" s="232" t="e">
        <f t="shared" si="427"/>
        <v>#DIV/0!</v>
      </c>
      <c r="AO1107" s="214">
        <f t="shared" si="419"/>
        <v>0</v>
      </c>
      <c r="AQ1107" s="210"/>
      <c r="AR1107" s="231"/>
      <c r="AS1107" s="15"/>
      <c r="AT1107" s="232">
        <f t="shared" si="428"/>
        <v>0</v>
      </c>
      <c r="AU1107" s="235">
        <f t="shared" si="429"/>
        <v>0</v>
      </c>
      <c r="AY1107" s="210"/>
      <c r="AZ1107" s="231"/>
      <c r="BA1107" s="15"/>
      <c r="BB1107" s="232">
        <f t="shared" si="416"/>
        <v>0</v>
      </c>
      <c r="BC1107" s="235">
        <f t="shared" si="430"/>
        <v>0</v>
      </c>
      <c r="BG1107" s="210"/>
      <c r="BH1107" s="231"/>
      <c r="BI1107" s="15"/>
      <c r="BJ1107" s="232">
        <f t="shared" si="420"/>
        <v>0</v>
      </c>
      <c r="BK1107" s="235">
        <f t="shared" si="431"/>
        <v>0</v>
      </c>
      <c r="BM1107" s="109">
        <f t="shared" si="421"/>
        <v>-0.80725873619408306</v>
      </c>
      <c r="BN1107" s="213"/>
      <c r="BR1107" s="228"/>
      <c r="BS1107" s="311"/>
      <c r="BT1107" s="3"/>
      <c r="BU1107" s="213"/>
      <c r="BV1107" s="213"/>
      <c r="BW1107" s="291"/>
    </row>
    <row r="1108" spans="1:75" x14ac:dyDescent="0.2">
      <c r="A1108" s="210"/>
      <c r="B1108" s="211"/>
      <c r="C1108" s="848" t="str">
        <f ca="1">IF(ISERR(AVERAGE(INDIRECT("B"&amp;(ROW()-INT($B$1/2))):INDIRECT("B"&amp;(ROW()+INT($B$1/2))))),"",AVERAGE(INDIRECT("B"&amp;(ROW()-INT($B$1/2))):INDIRECT("B"&amp;(ROW()+INT($B$1/2)))))</f>
        <v/>
      </c>
      <c r="D1108" s="848">
        <f t="shared" si="415"/>
        <v>0</v>
      </c>
      <c r="E1108" s="275"/>
      <c r="F1108" s="15"/>
      <c r="G1108" s="3"/>
      <c r="H1108" s="3"/>
      <c r="I1108" s="3"/>
      <c r="J1108" s="3"/>
      <c r="K1108" s="3"/>
      <c r="L1108" s="554"/>
      <c r="M1108" s="545"/>
      <c r="N1108" s="546"/>
      <c r="O1108" s="5"/>
      <c r="P1108" s="216"/>
      <c r="Q1108" s="217"/>
      <c r="R1108" s="218"/>
      <c r="S1108" s="219">
        <f t="shared" si="422"/>
        <v>0</v>
      </c>
      <c r="T1108" s="220">
        <f t="shared" si="423"/>
        <v>0</v>
      </c>
      <c r="U1108" s="214">
        <f t="shared" si="432"/>
        <v>0</v>
      </c>
      <c r="W1108" s="221"/>
      <c r="X1108" s="222"/>
      <c r="Y1108" s="222"/>
      <c r="Z1108" s="223"/>
      <c r="AA1108" s="222"/>
      <c r="AB1108" s="224"/>
      <c r="AC1108" s="225"/>
      <c r="AD1108" s="2">
        <f t="shared" si="417"/>
        <v>0</v>
      </c>
      <c r="AE1108" s="2">
        <f t="shared" si="418"/>
        <v>0</v>
      </c>
      <c r="AF1108" s="226"/>
      <c r="AG1108" s="219">
        <f t="shared" si="424"/>
        <v>0</v>
      </c>
      <c r="AH1108" s="234">
        <f t="shared" si="425"/>
        <v>0</v>
      </c>
      <c r="AI1108" s="214">
        <f t="shared" si="433"/>
        <v>0</v>
      </c>
      <c r="AK1108" s="229">
        <f t="shared" si="426"/>
        <v>0</v>
      </c>
      <c r="AL1108" s="226"/>
      <c r="AM1108" s="15"/>
      <c r="AN1108" s="232" t="e">
        <f t="shared" si="427"/>
        <v>#DIV/0!</v>
      </c>
      <c r="AO1108" s="214">
        <f t="shared" si="419"/>
        <v>0</v>
      </c>
      <c r="AQ1108" s="210"/>
      <c r="AR1108" s="231"/>
      <c r="AS1108" s="15"/>
      <c r="AT1108" s="232">
        <f t="shared" si="428"/>
        <v>0</v>
      </c>
      <c r="AU1108" s="235">
        <f t="shared" si="429"/>
        <v>0</v>
      </c>
      <c r="AY1108" s="210"/>
      <c r="AZ1108" s="231"/>
      <c r="BA1108" s="15"/>
      <c r="BB1108" s="232">
        <f t="shared" si="416"/>
        <v>0</v>
      </c>
      <c r="BC1108" s="235">
        <f t="shared" si="430"/>
        <v>0</v>
      </c>
      <c r="BG1108" s="210"/>
      <c r="BH1108" s="231"/>
      <c r="BI1108" s="15"/>
      <c r="BJ1108" s="232">
        <f t="shared" si="420"/>
        <v>0</v>
      </c>
      <c r="BK1108" s="235">
        <f t="shared" si="431"/>
        <v>0</v>
      </c>
      <c r="BM1108" s="109">
        <f t="shared" si="421"/>
        <v>-0.80909107369181976</v>
      </c>
      <c r="BN1108" s="213"/>
      <c r="BR1108" s="228"/>
      <c r="BS1108" s="311"/>
      <c r="BT1108" s="3"/>
      <c r="BU1108" s="213"/>
      <c r="BV1108" s="213"/>
      <c r="BW1108" s="291"/>
    </row>
    <row r="1109" spans="1:75" x14ac:dyDescent="0.2">
      <c r="A1109" s="210"/>
      <c r="B1109" s="211"/>
      <c r="C1109" s="848" t="str">
        <f ca="1">IF(ISERR(AVERAGE(INDIRECT("B"&amp;(ROW()-INT($B$1/2))):INDIRECT("B"&amp;(ROW()+INT($B$1/2))))),"",AVERAGE(INDIRECT("B"&amp;(ROW()-INT($B$1/2))):INDIRECT("B"&amp;(ROW()+INT($B$1/2)))))</f>
        <v/>
      </c>
      <c r="D1109" s="848">
        <f t="shared" si="415"/>
        <v>0</v>
      </c>
      <c r="E1109" s="275"/>
      <c r="F1109" s="15"/>
      <c r="G1109" s="3"/>
      <c r="H1109" s="3"/>
      <c r="I1109" s="3"/>
      <c r="J1109" s="3"/>
      <c r="K1109" s="3"/>
      <c r="L1109" s="554"/>
      <c r="M1109" s="545"/>
      <c r="N1109" s="546"/>
      <c r="O1109" s="5"/>
      <c r="P1109" s="216"/>
      <c r="Q1109" s="217"/>
      <c r="R1109" s="218"/>
      <c r="S1109" s="219">
        <f t="shared" si="422"/>
        <v>0</v>
      </c>
      <c r="T1109" s="220">
        <f t="shared" si="423"/>
        <v>0</v>
      </c>
      <c r="U1109" s="214">
        <f t="shared" si="432"/>
        <v>0</v>
      </c>
      <c r="W1109" s="221"/>
      <c r="X1109" s="222"/>
      <c r="Y1109" s="222"/>
      <c r="Z1109" s="223"/>
      <c r="AA1109" s="222"/>
      <c r="AB1109" s="224"/>
      <c r="AC1109" s="225"/>
      <c r="AD1109" s="2">
        <f t="shared" si="417"/>
        <v>0</v>
      </c>
      <c r="AE1109" s="2">
        <f t="shared" si="418"/>
        <v>0</v>
      </c>
      <c r="AF1109" s="226"/>
      <c r="AG1109" s="219">
        <f t="shared" si="424"/>
        <v>0</v>
      </c>
      <c r="AH1109" s="234">
        <f t="shared" si="425"/>
        <v>0</v>
      </c>
      <c r="AI1109" s="214">
        <f t="shared" si="433"/>
        <v>0</v>
      </c>
      <c r="AK1109" s="229">
        <f t="shared" si="426"/>
        <v>0</v>
      </c>
      <c r="AL1109" s="226"/>
      <c r="AM1109" s="15"/>
      <c r="AN1109" s="232" t="e">
        <f t="shared" si="427"/>
        <v>#DIV/0!</v>
      </c>
      <c r="AO1109" s="214">
        <f t="shared" si="419"/>
        <v>0</v>
      </c>
      <c r="AQ1109" s="210"/>
      <c r="AR1109" s="231"/>
      <c r="AS1109" s="15"/>
      <c r="AT1109" s="232">
        <f t="shared" si="428"/>
        <v>0</v>
      </c>
      <c r="AU1109" s="235">
        <f t="shared" si="429"/>
        <v>0</v>
      </c>
      <c r="AY1109" s="210"/>
      <c r="AZ1109" s="231"/>
      <c r="BA1109" s="15"/>
      <c r="BB1109" s="232">
        <f t="shared" si="416"/>
        <v>0</v>
      </c>
      <c r="BC1109" s="235">
        <f t="shared" si="430"/>
        <v>0</v>
      </c>
      <c r="BG1109" s="210"/>
      <c r="BH1109" s="231"/>
      <c r="BI1109" s="15"/>
      <c r="BJ1109" s="232">
        <f t="shared" si="420"/>
        <v>0</v>
      </c>
      <c r="BK1109" s="235">
        <f t="shared" si="431"/>
        <v>0</v>
      </c>
      <c r="BM1109" s="109">
        <f t="shared" si="421"/>
        <v>-0.81092341118955646</v>
      </c>
      <c r="BN1109" s="213"/>
      <c r="BR1109" s="228"/>
      <c r="BS1109" s="311"/>
      <c r="BT1109" s="3"/>
      <c r="BU1109" s="213"/>
      <c r="BV1109" s="213"/>
      <c r="BW1109" s="291"/>
    </row>
    <row r="1110" spans="1:75" x14ac:dyDescent="0.2">
      <c r="A1110" s="210"/>
      <c r="B1110" s="211"/>
      <c r="C1110" s="848" t="str">
        <f ca="1">IF(ISERR(AVERAGE(INDIRECT("B"&amp;(ROW()-INT($B$1/2))):INDIRECT("B"&amp;(ROW()+INT($B$1/2))))),"",AVERAGE(INDIRECT("B"&amp;(ROW()-INT($B$1/2))):INDIRECT("B"&amp;(ROW()+INT($B$1/2)))))</f>
        <v/>
      </c>
      <c r="D1110" s="848">
        <f t="shared" si="415"/>
        <v>0</v>
      </c>
      <c r="E1110" s="275"/>
      <c r="F1110" s="15"/>
      <c r="G1110" s="3"/>
      <c r="H1110" s="3"/>
      <c r="I1110" s="3"/>
      <c r="J1110" s="3"/>
      <c r="K1110" s="3"/>
      <c r="L1110" s="554"/>
      <c r="M1110" s="545"/>
      <c r="N1110" s="546"/>
      <c r="O1110" s="5"/>
      <c r="P1110" s="216"/>
      <c r="Q1110" s="217"/>
      <c r="R1110" s="218"/>
      <c r="S1110" s="219">
        <f t="shared" si="422"/>
        <v>0</v>
      </c>
      <c r="T1110" s="220">
        <f t="shared" si="423"/>
        <v>0</v>
      </c>
      <c r="U1110" s="214">
        <f t="shared" si="432"/>
        <v>0</v>
      </c>
      <c r="W1110" s="221"/>
      <c r="X1110" s="222"/>
      <c r="Y1110" s="222"/>
      <c r="Z1110" s="223"/>
      <c r="AA1110" s="222"/>
      <c r="AB1110" s="224"/>
      <c r="AC1110" s="225"/>
      <c r="AD1110" s="2">
        <f t="shared" si="417"/>
        <v>0</v>
      </c>
      <c r="AE1110" s="2">
        <f t="shared" si="418"/>
        <v>0</v>
      </c>
      <c r="AF1110" s="226"/>
      <c r="AG1110" s="219">
        <f t="shared" si="424"/>
        <v>0</v>
      </c>
      <c r="AH1110" s="234">
        <f t="shared" si="425"/>
        <v>0</v>
      </c>
      <c r="AI1110" s="214">
        <f t="shared" si="433"/>
        <v>0</v>
      </c>
      <c r="AK1110" s="229">
        <f t="shared" si="426"/>
        <v>0</v>
      </c>
      <c r="AL1110" s="226"/>
      <c r="AM1110" s="15"/>
      <c r="AN1110" s="232" t="e">
        <f t="shared" si="427"/>
        <v>#DIV/0!</v>
      </c>
      <c r="AO1110" s="214">
        <f t="shared" si="419"/>
        <v>0</v>
      </c>
      <c r="AQ1110" s="210"/>
      <c r="AR1110" s="231"/>
      <c r="AS1110" s="15"/>
      <c r="AT1110" s="232">
        <f t="shared" si="428"/>
        <v>0</v>
      </c>
      <c r="AU1110" s="235">
        <f t="shared" si="429"/>
        <v>0</v>
      </c>
      <c r="AY1110" s="210"/>
      <c r="AZ1110" s="231"/>
      <c r="BA1110" s="15"/>
      <c r="BB1110" s="232">
        <f t="shared" si="416"/>
        <v>0</v>
      </c>
      <c r="BC1110" s="235">
        <f t="shared" si="430"/>
        <v>0</v>
      </c>
      <c r="BG1110" s="210"/>
      <c r="BH1110" s="231"/>
      <c r="BI1110" s="15"/>
      <c r="BJ1110" s="232">
        <f t="shared" si="420"/>
        <v>0</v>
      </c>
      <c r="BK1110" s="235">
        <f t="shared" si="431"/>
        <v>0</v>
      </c>
      <c r="BM1110" s="109">
        <f t="shared" si="421"/>
        <v>-0.81275574868729317</v>
      </c>
      <c r="BN1110" s="213"/>
      <c r="BR1110" s="228"/>
      <c r="BS1110" s="311"/>
      <c r="BT1110" s="3"/>
      <c r="BU1110" s="213"/>
      <c r="BV1110" s="213"/>
      <c r="BW1110" s="291"/>
    </row>
    <row r="1111" spans="1:75" x14ac:dyDescent="0.2">
      <c r="A1111" s="210"/>
      <c r="B1111" s="211"/>
      <c r="C1111" s="848" t="str">
        <f ca="1">IF(ISERR(AVERAGE(INDIRECT("B"&amp;(ROW()-INT($B$1/2))):INDIRECT("B"&amp;(ROW()+INT($B$1/2))))),"",AVERAGE(INDIRECT("B"&amp;(ROW()-INT($B$1/2))):INDIRECT("B"&amp;(ROW()+INT($B$1/2)))))</f>
        <v/>
      </c>
      <c r="D1111" s="848">
        <f t="shared" si="415"/>
        <v>0</v>
      </c>
      <c r="E1111" s="275"/>
      <c r="F1111" s="15"/>
      <c r="G1111" s="3"/>
      <c r="H1111" s="3"/>
      <c r="I1111" s="3"/>
      <c r="J1111" s="3"/>
      <c r="K1111" s="3"/>
      <c r="L1111" s="554"/>
      <c r="M1111" s="545"/>
      <c r="N1111" s="546"/>
      <c r="O1111" s="5"/>
      <c r="P1111" s="216"/>
      <c r="Q1111" s="217"/>
      <c r="R1111" s="218"/>
      <c r="S1111" s="219">
        <f t="shared" si="422"/>
        <v>0</v>
      </c>
      <c r="T1111" s="220">
        <f t="shared" si="423"/>
        <v>0</v>
      </c>
      <c r="U1111" s="214">
        <f t="shared" si="432"/>
        <v>0</v>
      </c>
      <c r="W1111" s="221"/>
      <c r="X1111" s="222"/>
      <c r="Y1111" s="222"/>
      <c r="Z1111" s="223"/>
      <c r="AA1111" s="222"/>
      <c r="AB1111" s="224"/>
      <c r="AC1111" s="225"/>
      <c r="AD1111" s="2">
        <f t="shared" si="417"/>
        <v>0</v>
      </c>
      <c r="AE1111" s="2">
        <f t="shared" si="418"/>
        <v>0</v>
      </c>
      <c r="AF1111" s="226"/>
      <c r="AG1111" s="219">
        <f t="shared" si="424"/>
        <v>0</v>
      </c>
      <c r="AH1111" s="234">
        <f t="shared" si="425"/>
        <v>0</v>
      </c>
      <c r="AI1111" s="214">
        <f t="shared" si="433"/>
        <v>0</v>
      </c>
      <c r="AK1111" s="229">
        <f t="shared" si="426"/>
        <v>0</v>
      </c>
      <c r="AL1111" s="226"/>
      <c r="AM1111" s="15"/>
      <c r="AN1111" s="232" t="e">
        <f t="shared" si="427"/>
        <v>#DIV/0!</v>
      </c>
      <c r="AO1111" s="214">
        <f t="shared" si="419"/>
        <v>0</v>
      </c>
      <c r="AQ1111" s="210"/>
      <c r="AR1111" s="231"/>
      <c r="AS1111" s="15"/>
      <c r="AT1111" s="232">
        <f t="shared" si="428"/>
        <v>0</v>
      </c>
      <c r="AU1111" s="235">
        <f t="shared" si="429"/>
        <v>0</v>
      </c>
      <c r="AY1111" s="210"/>
      <c r="AZ1111" s="231"/>
      <c r="BA1111" s="15"/>
      <c r="BB1111" s="232">
        <f t="shared" si="416"/>
        <v>0</v>
      </c>
      <c r="BC1111" s="235">
        <f t="shared" si="430"/>
        <v>0</v>
      </c>
      <c r="BG1111" s="210"/>
      <c r="BH1111" s="231"/>
      <c r="BI1111" s="15"/>
      <c r="BJ1111" s="232">
        <f t="shared" si="420"/>
        <v>0</v>
      </c>
      <c r="BK1111" s="235">
        <f t="shared" si="431"/>
        <v>0</v>
      </c>
      <c r="BM1111" s="109">
        <f t="shared" si="421"/>
        <v>-0.81458808618502987</v>
      </c>
      <c r="BN1111" s="213"/>
      <c r="BR1111" s="228"/>
      <c r="BS1111" s="311"/>
      <c r="BT1111" s="3"/>
      <c r="BU1111" s="213"/>
      <c r="BV1111" s="213"/>
      <c r="BW1111" s="291"/>
    </row>
    <row r="1112" spans="1:75" x14ac:dyDescent="0.2">
      <c r="A1112" s="210"/>
      <c r="B1112" s="211"/>
      <c r="C1112" s="848" t="str">
        <f ca="1">IF(ISERR(AVERAGE(INDIRECT("B"&amp;(ROW()-INT($B$1/2))):INDIRECT("B"&amp;(ROW()+INT($B$1/2))))),"",AVERAGE(INDIRECT("B"&amp;(ROW()-INT($B$1/2))):INDIRECT("B"&amp;(ROW()+INT($B$1/2)))))</f>
        <v/>
      </c>
      <c r="D1112" s="848">
        <f t="shared" si="415"/>
        <v>0</v>
      </c>
      <c r="E1112" s="275"/>
      <c r="F1112" s="15"/>
      <c r="G1112" s="3"/>
      <c r="H1112" s="3"/>
      <c r="I1112" s="3"/>
      <c r="J1112" s="3"/>
      <c r="K1112" s="3"/>
      <c r="L1112" s="554"/>
      <c r="M1112" s="545"/>
      <c r="N1112" s="546"/>
      <c r="O1112" s="5"/>
      <c r="P1112" s="216"/>
      <c r="Q1112" s="217"/>
      <c r="R1112" s="218"/>
      <c r="S1112" s="219">
        <f t="shared" si="422"/>
        <v>0</v>
      </c>
      <c r="T1112" s="220">
        <f t="shared" si="423"/>
        <v>0</v>
      </c>
      <c r="U1112" s="214">
        <f t="shared" si="432"/>
        <v>0</v>
      </c>
      <c r="W1112" s="221"/>
      <c r="X1112" s="222"/>
      <c r="Y1112" s="222"/>
      <c r="Z1112" s="223"/>
      <c r="AA1112" s="222"/>
      <c r="AB1112" s="224"/>
      <c r="AC1112" s="225"/>
      <c r="AD1112" s="2">
        <f t="shared" si="417"/>
        <v>0</v>
      </c>
      <c r="AE1112" s="2">
        <f t="shared" si="418"/>
        <v>0</v>
      </c>
      <c r="AF1112" s="226"/>
      <c r="AG1112" s="219">
        <f t="shared" si="424"/>
        <v>0</v>
      </c>
      <c r="AH1112" s="234">
        <f t="shared" si="425"/>
        <v>0</v>
      </c>
      <c r="AI1112" s="214">
        <f t="shared" si="433"/>
        <v>0</v>
      </c>
      <c r="AK1112" s="229">
        <f t="shared" si="426"/>
        <v>0</v>
      </c>
      <c r="AL1112" s="226"/>
      <c r="AM1112" s="15"/>
      <c r="AN1112" s="232" t="e">
        <f t="shared" si="427"/>
        <v>#DIV/0!</v>
      </c>
      <c r="AO1112" s="214">
        <f t="shared" si="419"/>
        <v>0</v>
      </c>
      <c r="AQ1112" s="210"/>
      <c r="AR1112" s="231"/>
      <c r="AS1112" s="15"/>
      <c r="AT1112" s="232">
        <f t="shared" si="428"/>
        <v>0</v>
      </c>
      <c r="AU1112" s="235">
        <f t="shared" si="429"/>
        <v>0</v>
      </c>
      <c r="AY1112" s="210"/>
      <c r="AZ1112" s="231"/>
      <c r="BA1112" s="15"/>
      <c r="BB1112" s="232">
        <f t="shared" si="416"/>
        <v>0</v>
      </c>
      <c r="BC1112" s="235">
        <f t="shared" si="430"/>
        <v>0</v>
      </c>
      <c r="BG1112" s="210"/>
      <c r="BH1112" s="231"/>
      <c r="BI1112" s="15"/>
      <c r="BJ1112" s="232">
        <f t="shared" si="420"/>
        <v>0</v>
      </c>
      <c r="BK1112" s="235">
        <f t="shared" si="431"/>
        <v>0</v>
      </c>
      <c r="BM1112" s="109">
        <f t="shared" si="421"/>
        <v>-0.81642042368276657</v>
      </c>
      <c r="BN1112" s="213"/>
      <c r="BR1112" s="228"/>
      <c r="BS1112" s="311"/>
      <c r="BT1112" s="3"/>
      <c r="BU1112" s="213"/>
      <c r="BV1112" s="213"/>
      <c r="BW1112" s="291"/>
    </row>
    <row r="1113" spans="1:75" x14ac:dyDescent="0.2">
      <c r="A1113" s="210"/>
      <c r="B1113" s="211"/>
      <c r="C1113" s="848" t="str">
        <f ca="1">IF(ISERR(AVERAGE(INDIRECT("B"&amp;(ROW()-INT($B$1/2))):INDIRECT("B"&amp;(ROW()+INT($B$1/2))))),"",AVERAGE(INDIRECT("B"&amp;(ROW()-INT($B$1/2))):INDIRECT("B"&amp;(ROW()+INT($B$1/2)))))</f>
        <v/>
      </c>
      <c r="D1113" s="848">
        <f t="shared" si="415"/>
        <v>0</v>
      </c>
      <c r="E1113" s="275"/>
      <c r="F1113" s="15"/>
      <c r="G1113" s="3"/>
      <c r="H1113" s="3"/>
      <c r="I1113" s="3"/>
      <c r="J1113" s="3"/>
      <c r="K1113" s="3"/>
      <c r="L1113" s="554"/>
      <c r="M1113" s="545"/>
      <c r="N1113" s="546"/>
      <c r="O1113" s="5"/>
      <c r="P1113" s="216"/>
      <c r="Q1113" s="217"/>
      <c r="R1113" s="218"/>
      <c r="S1113" s="219">
        <f t="shared" si="422"/>
        <v>0</v>
      </c>
      <c r="T1113" s="220">
        <f t="shared" si="423"/>
        <v>0</v>
      </c>
      <c r="U1113" s="214">
        <f t="shared" si="432"/>
        <v>0</v>
      </c>
      <c r="W1113" s="221"/>
      <c r="X1113" s="222"/>
      <c r="Y1113" s="222"/>
      <c r="Z1113" s="223"/>
      <c r="AA1113" s="222"/>
      <c r="AB1113" s="224"/>
      <c r="AC1113" s="225"/>
      <c r="AD1113" s="2">
        <f t="shared" si="417"/>
        <v>0</v>
      </c>
      <c r="AE1113" s="2">
        <f t="shared" si="418"/>
        <v>0</v>
      </c>
      <c r="AF1113" s="226"/>
      <c r="AG1113" s="219">
        <f t="shared" si="424"/>
        <v>0</v>
      </c>
      <c r="AH1113" s="234">
        <f t="shared" si="425"/>
        <v>0</v>
      </c>
      <c r="AI1113" s="214">
        <f t="shared" si="433"/>
        <v>0</v>
      </c>
      <c r="AK1113" s="229">
        <f t="shared" si="426"/>
        <v>0</v>
      </c>
      <c r="AL1113" s="226"/>
      <c r="AM1113" s="15"/>
      <c r="AN1113" s="232" t="e">
        <f t="shared" si="427"/>
        <v>#DIV/0!</v>
      </c>
      <c r="AO1113" s="214">
        <f t="shared" si="419"/>
        <v>0</v>
      </c>
      <c r="AQ1113" s="210"/>
      <c r="AR1113" s="231"/>
      <c r="AS1113" s="15"/>
      <c r="AT1113" s="232">
        <f t="shared" si="428"/>
        <v>0</v>
      </c>
      <c r="AU1113" s="235">
        <f t="shared" si="429"/>
        <v>0</v>
      </c>
      <c r="AY1113" s="210"/>
      <c r="AZ1113" s="231"/>
      <c r="BA1113" s="15"/>
      <c r="BB1113" s="232">
        <f t="shared" si="416"/>
        <v>0</v>
      </c>
      <c r="BC1113" s="235">
        <f t="shared" si="430"/>
        <v>0</v>
      </c>
      <c r="BG1113" s="210"/>
      <c r="BH1113" s="231"/>
      <c r="BI1113" s="15"/>
      <c r="BJ1113" s="232">
        <f t="shared" si="420"/>
        <v>0</v>
      </c>
      <c r="BK1113" s="235">
        <f t="shared" si="431"/>
        <v>0</v>
      </c>
      <c r="BM1113" s="109">
        <f t="shared" si="421"/>
        <v>-0.81825276118050327</v>
      </c>
      <c r="BN1113" s="213"/>
      <c r="BR1113" s="228"/>
      <c r="BS1113" s="311"/>
      <c r="BT1113" s="3"/>
      <c r="BU1113" s="213"/>
      <c r="BV1113" s="213"/>
      <c r="BW1113" s="291"/>
    </row>
    <row r="1114" spans="1:75" x14ac:dyDescent="0.2">
      <c r="A1114" s="210"/>
      <c r="B1114" s="211"/>
      <c r="C1114" s="848" t="str">
        <f ca="1">IF(ISERR(AVERAGE(INDIRECT("B"&amp;(ROW()-INT($B$1/2))):INDIRECT("B"&amp;(ROW()+INT($B$1/2))))),"",AVERAGE(INDIRECT("B"&amp;(ROW()-INT($B$1/2))):INDIRECT("B"&amp;(ROW()+INT($B$1/2)))))</f>
        <v/>
      </c>
      <c r="D1114" s="848">
        <f t="shared" si="415"/>
        <v>0</v>
      </c>
      <c r="E1114" s="275"/>
      <c r="F1114" s="15"/>
      <c r="G1114" s="3"/>
      <c r="H1114" s="3"/>
      <c r="I1114" s="3"/>
      <c r="J1114" s="3"/>
      <c r="K1114" s="3"/>
      <c r="L1114" s="554"/>
      <c r="M1114" s="545"/>
      <c r="N1114" s="546"/>
      <c r="O1114" s="5"/>
      <c r="P1114" s="216"/>
      <c r="Q1114" s="217"/>
      <c r="R1114" s="218"/>
      <c r="S1114" s="219">
        <f t="shared" si="422"/>
        <v>0</v>
      </c>
      <c r="T1114" s="220">
        <f t="shared" si="423"/>
        <v>0</v>
      </c>
      <c r="U1114" s="214">
        <f t="shared" si="432"/>
        <v>0</v>
      </c>
      <c r="W1114" s="221"/>
      <c r="X1114" s="222"/>
      <c r="Y1114" s="222"/>
      <c r="Z1114" s="223"/>
      <c r="AA1114" s="222"/>
      <c r="AB1114" s="224"/>
      <c r="AC1114" s="225"/>
      <c r="AD1114" s="2">
        <f t="shared" si="417"/>
        <v>0</v>
      </c>
      <c r="AE1114" s="2">
        <f t="shared" si="418"/>
        <v>0</v>
      </c>
      <c r="AF1114" s="226"/>
      <c r="AG1114" s="219">
        <f t="shared" si="424"/>
        <v>0</v>
      </c>
      <c r="AH1114" s="234">
        <f t="shared" si="425"/>
        <v>0</v>
      </c>
      <c r="AI1114" s="214">
        <f t="shared" si="433"/>
        <v>0</v>
      </c>
      <c r="AK1114" s="229">
        <f t="shared" si="426"/>
        <v>0</v>
      </c>
      <c r="AL1114" s="226"/>
      <c r="AM1114" s="15"/>
      <c r="AN1114" s="232" t="e">
        <f t="shared" si="427"/>
        <v>#DIV/0!</v>
      </c>
      <c r="AO1114" s="214">
        <f t="shared" si="419"/>
        <v>0</v>
      </c>
      <c r="AQ1114" s="210"/>
      <c r="AR1114" s="231"/>
      <c r="AS1114" s="15"/>
      <c r="AT1114" s="232">
        <f t="shared" si="428"/>
        <v>0</v>
      </c>
      <c r="AU1114" s="235">
        <f t="shared" si="429"/>
        <v>0</v>
      </c>
      <c r="AY1114" s="210"/>
      <c r="AZ1114" s="231"/>
      <c r="BA1114" s="15"/>
      <c r="BB1114" s="232">
        <f t="shared" si="416"/>
        <v>0</v>
      </c>
      <c r="BC1114" s="235">
        <f t="shared" si="430"/>
        <v>0</v>
      </c>
      <c r="BG1114" s="210"/>
      <c r="BH1114" s="231"/>
      <c r="BI1114" s="15"/>
      <c r="BJ1114" s="232">
        <f t="shared" si="420"/>
        <v>0</v>
      </c>
      <c r="BK1114" s="235">
        <f t="shared" si="431"/>
        <v>0</v>
      </c>
      <c r="BM1114" s="109">
        <f t="shared" si="421"/>
        <v>-0.82008509867823998</v>
      </c>
      <c r="BN1114" s="213"/>
      <c r="BR1114" s="228"/>
      <c r="BS1114" s="311"/>
      <c r="BT1114" s="3"/>
      <c r="BU1114" s="213"/>
      <c r="BV1114" s="213"/>
      <c r="BW1114" s="291"/>
    </row>
    <row r="1115" spans="1:75" x14ac:dyDescent="0.2">
      <c r="A1115" s="210"/>
      <c r="B1115" s="211"/>
      <c r="C1115" s="848" t="str">
        <f ca="1">IF(ISERR(AVERAGE(INDIRECT("B"&amp;(ROW()-INT($B$1/2))):INDIRECT("B"&amp;(ROW()+INT($B$1/2))))),"",AVERAGE(INDIRECT("B"&amp;(ROW()-INT($B$1/2))):INDIRECT("B"&amp;(ROW()+INT($B$1/2)))))</f>
        <v/>
      </c>
      <c r="D1115" s="848">
        <f t="shared" si="415"/>
        <v>0</v>
      </c>
      <c r="E1115" s="275"/>
      <c r="F1115" s="15"/>
      <c r="G1115" s="3"/>
      <c r="H1115" s="3"/>
      <c r="I1115" s="3"/>
      <c r="J1115" s="3"/>
      <c r="K1115" s="3"/>
      <c r="L1115" s="554"/>
      <c r="M1115" s="545"/>
      <c r="N1115" s="546"/>
      <c r="O1115" s="5"/>
      <c r="P1115" s="216"/>
      <c r="Q1115" s="217"/>
      <c r="R1115" s="218"/>
      <c r="S1115" s="219">
        <f t="shared" si="422"/>
        <v>0</v>
      </c>
      <c r="T1115" s="220">
        <f t="shared" si="423"/>
        <v>0</v>
      </c>
      <c r="U1115" s="214">
        <f t="shared" si="432"/>
        <v>0</v>
      </c>
      <c r="W1115" s="221"/>
      <c r="X1115" s="222"/>
      <c r="Y1115" s="222"/>
      <c r="Z1115" s="223"/>
      <c r="AA1115" s="222"/>
      <c r="AB1115" s="224"/>
      <c r="AC1115" s="225"/>
      <c r="AD1115" s="2">
        <f t="shared" si="417"/>
        <v>0</v>
      </c>
      <c r="AE1115" s="2">
        <f t="shared" si="418"/>
        <v>0</v>
      </c>
      <c r="AF1115" s="226"/>
      <c r="AG1115" s="219">
        <f t="shared" si="424"/>
        <v>0</v>
      </c>
      <c r="AH1115" s="234">
        <f t="shared" si="425"/>
        <v>0</v>
      </c>
      <c r="AI1115" s="214">
        <f t="shared" si="433"/>
        <v>0</v>
      </c>
      <c r="AK1115" s="229">
        <f t="shared" si="426"/>
        <v>0</v>
      </c>
      <c r="AL1115" s="226"/>
      <c r="AM1115" s="15"/>
      <c r="AN1115" s="232" t="e">
        <f t="shared" si="427"/>
        <v>#DIV/0!</v>
      </c>
      <c r="AO1115" s="214">
        <f t="shared" si="419"/>
        <v>0</v>
      </c>
      <c r="AQ1115" s="210"/>
      <c r="AR1115" s="231"/>
      <c r="AS1115" s="15"/>
      <c r="AT1115" s="232">
        <f t="shared" si="428"/>
        <v>0</v>
      </c>
      <c r="AU1115" s="235">
        <f t="shared" si="429"/>
        <v>0</v>
      </c>
      <c r="AY1115" s="210"/>
      <c r="AZ1115" s="231"/>
      <c r="BA1115" s="15"/>
      <c r="BB1115" s="232">
        <f t="shared" si="416"/>
        <v>0</v>
      </c>
      <c r="BC1115" s="235">
        <f t="shared" si="430"/>
        <v>0</v>
      </c>
      <c r="BG1115" s="210"/>
      <c r="BH1115" s="231"/>
      <c r="BI1115" s="15"/>
      <c r="BJ1115" s="232">
        <f t="shared" si="420"/>
        <v>0</v>
      </c>
      <c r="BK1115" s="235">
        <f t="shared" si="431"/>
        <v>0</v>
      </c>
      <c r="BM1115" s="109">
        <f t="shared" si="421"/>
        <v>-0.82191743617597668</v>
      </c>
      <c r="BN1115" s="213"/>
      <c r="BR1115" s="228"/>
      <c r="BS1115" s="311"/>
      <c r="BT1115" s="3"/>
      <c r="BU1115" s="213"/>
      <c r="BV1115" s="213"/>
      <c r="BW1115" s="291"/>
    </row>
    <row r="1116" spans="1:75" x14ac:dyDescent="0.2">
      <c r="A1116" s="210"/>
      <c r="B1116" s="211"/>
      <c r="C1116" s="848" t="str">
        <f ca="1">IF(ISERR(AVERAGE(INDIRECT("B"&amp;(ROW()-INT($B$1/2))):INDIRECT("B"&amp;(ROW()+INT($B$1/2))))),"",AVERAGE(INDIRECT("B"&amp;(ROW()-INT($B$1/2))):INDIRECT("B"&amp;(ROW()+INT($B$1/2)))))</f>
        <v/>
      </c>
      <c r="D1116" s="848">
        <f t="shared" si="415"/>
        <v>0</v>
      </c>
      <c r="E1116" s="275"/>
      <c r="F1116" s="15"/>
      <c r="G1116" s="3"/>
      <c r="H1116" s="3"/>
      <c r="I1116" s="3"/>
      <c r="J1116" s="3"/>
      <c r="K1116" s="3"/>
      <c r="L1116" s="554"/>
      <c r="M1116" s="545"/>
      <c r="N1116" s="546"/>
      <c r="O1116" s="5"/>
      <c r="P1116" s="216"/>
      <c r="Q1116" s="217"/>
      <c r="R1116" s="218"/>
      <c r="S1116" s="219">
        <f t="shared" si="422"/>
        <v>0</v>
      </c>
      <c r="T1116" s="220">
        <f t="shared" si="423"/>
        <v>0</v>
      </c>
      <c r="U1116" s="214">
        <f t="shared" si="432"/>
        <v>0</v>
      </c>
      <c r="W1116" s="221"/>
      <c r="X1116" s="222"/>
      <c r="Y1116" s="222"/>
      <c r="Z1116" s="223"/>
      <c r="AA1116" s="222"/>
      <c r="AB1116" s="224"/>
      <c r="AC1116" s="225"/>
      <c r="AD1116" s="2">
        <f t="shared" si="417"/>
        <v>0</v>
      </c>
      <c r="AE1116" s="2">
        <f t="shared" si="418"/>
        <v>0</v>
      </c>
      <c r="AF1116" s="226"/>
      <c r="AG1116" s="219">
        <f t="shared" si="424"/>
        <v>0</v>
      </c>
      <c r="AH1116" s="234">
        <f t="shared" si="425"/>
        <v>0</v>
      </c>
      <c r="AI1116" s="214">
        <f t="shared" si="433"/>
        <v>0</v>
      </c>
      <c r="AK1116" s="229">
        <f t="shared" si="426"/>
        <v>0</v>
      </c>
      <c r="AL1116" s="226"/>
      <c r="AM1116" s="15"/>
      <c r="AN1116" s="232" t="e">
        <f t="shared" si="427"/>
        <v>#DIV/0!</v>
      </c>
      <c r="AO1116" s="214">
        <f t="shared" si="419"/>
        <v>0</v>
      </c>
      <c r="AQ1116" s="210"/>
      <c r="AR1116" s="231"/>
      <c r="AS1116" s="15"/>
      <c r="AT1116" s="232">
        <f t="shared" si="428"/>
        <v>0</v>
      </c>
      <c r="AU1116" s="235">
        <f t="shared" si="429"/>
        <v>0</v>
      </c>
      <c r="AY1116" s="210"/>
      <c r="AZ1116" s="231"/>
      <c r="BA1116" s="15"/>
      <c r="BB1116" s="232">
        <f t="shared" si="416"/>
        <v>0</v>
      </c>
      <c r="BC1116" s="235">
        <f t="shared" si="430"/>
        <v>0</v>
      </c>
      <c r="BG1116" s="210"/>
      <c r="BH1116" s="231"/>
      <c r="BI1116" s="15"/>
      <c r="BJ1116" s="232">
        <f t="shared" si="420"/>
        <v>0</v>
      </c>
      <c r="BK1116" s="235">
        <f t="shared" si="431"/>
        <v>0</v>
      </c>
      <c r="BM1116" s="109">
        <f t="shared" si="421"/>
        <v>-0.82374977367371338</v>
      </c>
      <c r="BN1116" s="213"/>
      <c r="BR1116" s="228"/>
      <c r="BS1116" s="311"/>
      <c r="BT1116" s="3"/>
      <c r="BU1116" s="213"/>
      <c r="BV1116" s="213"/>
      <c r="BW1116" s="291"/>
    </row>
    <row r="1117" spans="1:75" x14ac:dyDescent="0.2">
      <c r="A1117" s="210"/>
      <c r="B1117" s="211"/>
      <c r="C1117" s="848" t="str">
        <f ca="1">IF(ISERR(AVERAGE(INDIRECT("B"&amp;(ROW()-INT($B$1/2))):INDIRECT("B"&amp;(ROW()+INT($B$1/2))))),"",AVERAGE(INDIRECT("B"&amp;(ROW()-INT($B$1/2))):INDIRECT("B"&amp;(ROW()+INT($B$1/2)))))</f>
        <v/>
      </c>
      <c r="D1117" s="848">
        <f t="shared" si="415"/>
        <v>0</v>
      </c>
      <c r="E1117" s="275"/>
      <c r="F1117" s="15"/>
      <c r="G1117" s="3"/>
      <c r="H1117" s="3"/>
      <c r="I1117" s="3"/>
      <c r="J1117" s="3"/>
      <c r="K1117" s="3"/>
      <c r="L1117" s="554"/>
      <c r="M1117" s="545"/>
      <c r="N1117" s="546"/>
      <c r="O1117" s="5"/>
      <c r="P1117" s="216"/>
      <c r="Q1117" s="217"/>
      <c r="R1117" s="218"/>
      <c r="S1117" s="219">
        <f t="shared" si="422"/>
        <v>0</v>
      </c>
      <c r="T1117" s="220">
        <f t="shared" si="423"/>
        <v>0</v>
      </c>
      <c r="U1117" s="214">
        <f t="shared" si="432"/>
        <v>0</v>
      </c>
      <c r="W1117" s="221"/>
      <c r="X1117" s="222"/>
      <c r="Y1117" s="222"/>
      <c r="Z1117" s="223"/>
      <c r="AA1117" s="222"/>
      <c r="AB1117" s="224"/>
      <c r="AC1117" s="225"/>
      <c r="AD1117" s="2">
        <f t="shared" si="417"/>
        <v>0</v>
      </c>
      <c r="AE1117" s="2">
        <f t="shared" si="418"/>
        <v>0</v>
      </c>
      <c r="AF1117" s="226"/>
      <c r="AG1117" s="219">
        <f t="shared" si="424"/>
        <v>0</v>
      </c>
      <c r="AH1117" s="234">
        <f t="shared" si="425"/>
        <v>0</v>
      </c>
      <c r="AI1117" s="214">
        <f t="shared" si="433"/>
        <v>0</v>
      </c>
      <c r="AK1117" s="229">
        <f t="shared" si="426"/>
        <v>0</v>
      </c>
      <c r="AL1117" s="226"/>
      <c r="AM1117" s="15"/>
      <c r="AN1117" s="232" t="e">
        <f t="shared" si="427"/>
        <v>#DIV/0!</v>
      </c>
      <c r="AO1117" s="214">
        <f t="shared" si="419"/>
        <v>0</v>
      </c>
      <c r="AQ1117" s="210"/>
      <c r="AR1117" s="231"/>
      <c r="AS1117" s="15"/>
      <c r="AT1117" s="232">
        <f t="shared" si="428"/>
        <v>0</v>
      </c>
      <c r="AU1117" s="235">
        <f t="shared" si="429"/>
        <v>0</v>
      </c>
      <c r="AY1117" s="210"/>
      <c r="AZ1117" s="231"/>
      <c r="BA1117" s="15"/>
      <c r="BB1117" s="232">
        <f t="shared" si="416"/>
        <v>0</v>
      </c>
      <c r="BC1117" s="235">
        <f t="shared" si="430"/>
        <v>0</v>
      </c>
      <c r="BG1117" s="210"/>
      <c r="BH1117" s="231"/>
      <c r="BI1117" s="15"/>
      <c r="BJ1117" s="232">
        <f t="shared" si="420"/>
        <v>0</v>
      </c>
      <c r="BK1117" s="235">
        <f t="shared" si="431"/>
        <v>0</v>
      </c>
      <c r="BM1117" s="109">
        <f t="shared" si="421"/>
        <v>-0.82558211117145008</v>
      </c>
      <c r="BN1117" s="213"/>
      <c r="BR1117" s="228"/>
      <c r="BS1117" s="311"/>
      <c r="BT1117" s="3"/>
      <c r="BU1117" s="213"/>
      <c r="BV1117" s="213"/>
      <c r="BW1117" s="291"/>
    </row>
    <row r="1118" spans="1:75" x14ac:dyDescent="0.2">
      <c r="A1118" s="210"/>
      <c r="B1118" s="211"/>
      <c r="C1118" s="848" t="str">
        <f ca="1">IF(ISERR(AVERAGE(INDIRECT("B"&amp;(ROW()-INT($B$1/2))):INDIRECT("B"&amp;(ROW()+INT($B$1/2))))),"",AVERAGE(INDIRECT("B"&amp;(ROW()-INT($B$1/2))):INDIRECT("B"&amp;(ROW()+INT($B$1/2)))))</f>
        <v/>
      </c>
      <c r="D1118" s="848">
        <f t="shared" si="415"/>
        <v>0</v>
      </c>
      <c r="E1118" s="275"/>
      <c r="F1118" s="15"/>
      <c r="G1118" s="3"/>
      <c r="H1118" s="3"/>
      <c r="I1118" s="3"/>
      <c r="J1118" s="3"/>
      <c r="K1118" s="3"/>
      <c r="L1118" s="554"/>
      <c r="M1118" s="545"/>
      <c r="N1118" s="546"/>
      <c r="O1118" s="5"/>
      <c r="P1118" s="216"/>
      <c r="Q1118" s="217"/>
      <c r="R1118" s="218"/>
      <c r="S1118" s="219">
        <f t="shared" si="422"/>
        <v>0</v>
      </c>
      <c r="T1118" s="220">
        <f t="shared" si="423"/>
        <v>0</v>
      </c>
      <c r="U1118" s="214">
        <f t="shared" si="432"/>
        <v>0</v>
      </c>
      <c r="W1118" s="221"/>
      <c r="X1118" s="222"/>
      <c r="Y1118" s="222"/>
      <c r="Z1118" s="223"/>
      <c r="AA1118" s="222"/>
      <c r="AB1118" s="224"/>
      <c r="AC1118" s="225"/>
      <c r="AD1118" s="2">
        <f t="shared" si="417"/>
        <v>0</v>
      </c>
      <c r="AE1118" s="2">
        <f t="shared" si="418"/>
        <v>0</v>
      </c>
      <c r="AF1118" s="226"/>
      <c r="AG1118" s="219">
        <f t="shared" si="424"/>
        <v>0</v>
      </c>
      <c r="AH1118" s="234">
        <f t="shared" si="425"/>
        <v>0</v>
      </c>
      <c r="AI1118" s="214">
        <f t="shared" si="433"/>
        <v>0</v>
      </c>
      <c r="AK1118" s="229">
        <f t="shared" si="426"/>
        <v>0</v>
      </c>
      <c r="AL1118" s="226"/>
      <c r="AM1118" s="15"/>
      <c r="AN1118" s="232" t="e">
        <f t="shared" si="427"/>
        <v>#DIV/0!</v>
      </c>
      <c r="AO1118" s="214">
        <f t="shared" si="419"/>
        <v>0</v>
      </c>
      <c r="AQ1118" s="210"/>
      <c r="AR1118" s="231"/>
      <c r="AS1118" s="15"/>
      <c r="AT1118" s="232">
        <f t="shared" si="428"/>
        <v>0</v>
      </c>
      <c r="AU1118" s="235">
        <f t="shared" si="429"/>
        <v>0</v>
      </c>
      <c r="AY1118" s="210"/>
      <c r="AZ1118" s="231"/>
      <c r="BA1118" s="15"/>
      <c r="BB1118" s="232">
        <f t="shared" si="416"/>
        <v>0</v>
      </c>
      <c r="BC1118" s="235">
        <f t="shared" si="430"/>
        <v>0</v>
      </c>
      <c r="BG1118" s="210"/>
      <c r="BH1118" s="231"/>
      <c r="BI1118" s="15"/>
      <c r="BJ1118" s="232">
        <f t="shared" si="420"/>
        <v>0</v>
      </c>
      <c r="BK1118" s="235">
        <f t="shared" si="431"/>
        <v>0</v>
      </c>
      <c r="BM1118" s="109">
        <f t="shared" si="421"/>
        <v>-0.82741444866918679</v>
      </c>
      <c r="BN1118" s="213"/>
      <c r="BR1118" s="228"/>
      <c r="BS1118" s="311"/>
      <c r="BT1118" s="3"/>
      <c r="BU1118" s="213"/>
      <c r="BV1118" s="213"/>
      <c r="BW1118" s="291"/>
    </row>
    <row r="1119" spans="1:75" x14ac:dyDescent="0.2">
      <c r="A1119" s="210"/>
      <c r="B1119" s="211"/>
      <c r="C1119" s="848" t="str">
        <f ca="1">IF(ISERR(AVERAGE(INDIRECT("B"&amp;(ROW()-INT($B$1/2))):INDIRECT("B"&amp;(ROW()+INT($B$1/2))))),"",AVERAGE(INDIRECT("B"&amp;(ROW()-INT($B$1/2))):INDIRECT("B"&amp;(ROW()+INT($B$1/2)))))</f>
        <v/>
      </c>
      <c r="D1119" s="848">
        <f t="shared" si="415"/>
        <v>0</v>
      </c>
      <c r="E1119" s="275"/>
      <c r="F1119" s="15"/>
      <c r="G1119" s="3"/>
      <c r="H1119" s="3"/>
      <c r="I1119" s="3"/>
      <c r="J1119" s="3"/>
      <c r="K1119" s="3"/>
      <c r="L1119" s="554"/>
      <c r="M1119" s="545"/>
      <c r="N1119" s="546"/>
      <c r="O1119" s="5"/>
      <c r="P1119" s="216"/>
      <c r="Q1119" s="217"/>
      <c r="R1119" s="218"/>
      <c r="S1119" s="219">
        <f t="shared" si="422"/>
        <v>0</v>
      </c>
      <c r="T1119" s="220">
        <f t="shared" si="423"/>
        <v>0</v>
      </c>
      <c r="U1119" s="214">
        <f t="shared" si="432"/>
        <v>0</v>
      </c>
      <c r="W1119" s="221"/>
      <c r="X1119" s="222"/>
      <c r="Y1119" s="222"/>
      <c r="Z1119" s="223"/>
      <c r="AA1119" s="222"/>
      <c r="AB1119" s="224"/>
      <c r="AC1119" s="225"/>
      <c r="AD1119" s="2">
        <f t="shared" si="417"/>
        <v>0</v>
      </c>
      <c r="AE1119" s="2">
        <f t="shared" si="418"/>
        <v>0</v>
      </c>
      <c r="AF1119" s="226"/>
      <c r="AG1119" s="219">
        <f t="shared" si="424"/>
        <v>0</v>
      </c>
      <c r="AH1119" s="234">
        <f t="shared" si="425"/>
        <v>0</v>
      </c>
      <c r="AI1119" s="214">
        <f t="shared" si="433"/>
        <v>0</v>
      </c>
      <c r="AK1119" s="229">
        <f t="shared" si="426"/>
        <v>0</v>
      </c>
      <c r="AL1119" s="226"/>
      <c r="AM1119" s="15"/>
      <c r="AN1119" s="232" t="e">
        <f t="shared" si="427"/>
        <v>#DIV/0!</v>
      </c>
      <c r="AO1119" s="214">
        <f t="shared" si="419"/>
        <v>0</v>
      </c>
      <c r="AQ1119" s="210"/>
      <c r="AR1119" s="231"/>
      <c r="AS1119" s="15"/>
      <c r="AT1119" s="232">
        <f t="shared" si="428"/>
        <v>0</v>
      </c>
      <c r="AU1119" s="235">
        <f t="shared" si="429"/>
        <v>0</v>
      </c>
      <c r="AY1119" s="210"/>
      <c r="AZ1119" s="231"/>
      <c r="BA1119" s="15"/>
      <c r="BB1119" s="232">
        <f t="shared" si="416"/>
        <v>0</v>
      </c>
      <c r="BC1119" s="235">
        <f t="shared" si="430"/>
        <v>0</v>
      </c>
      <c r="BG1119" s="210"/>
      <c r="BH1119" s="231"/>
      <c r="BI1119" s="15"/>
      <c r="BJ1119" s="232">
        <f t="shared" si="420"/>
        <v>0</v>
      </c>
      <c r="BK1119" s="235">
        <f t="shared" si="431"/>
        <v>0</v>
      </c>
      <c r="BM1119" s="109">
        <f t="shared" si="421"/>
        <v>-0.82924678616692349</v>
      </c>
      <c r="BN1119" s="213"/>
      <c r="BR1119" s="228"/>
      <c r="BS1119" s="311"/>
      <c r="BT1119" s="3"/>
      <c r="BU1119" s="213"/>
      <c r="BV1119" s="213"/>
      <c r="BW1119" s="291"/>
    </row>
    <row r="1120" spans="1:75" x14ac:dyDescent="0.2">
      <c r="A1120" s="210"/>
      <c r="B1120" s="211"/>
      <c r="C1120" s="848" t="str">
        <f ca="1">IF(ISERR(AVERAGE(INDIRECT("B"&amp;(ROW()-INT($B$1/2))):INDIRECT("B"&amp;(ROW()+INT($B$1/2))))),"",AVERAGE(INDIRECT("B"&amp;(ROW()-INT($B$1/2))):INDIRECT("B"&amp;(ROW()+INT($B$1/2)))))</f>
        <v/>
      </c>
      <c r="D1120" s="848">
        <f t="shared" si="415"/>
        <v>0</v>
      </c>
      <c r="E1120" s="275"/>
      <c r="F1120" s="15"/>
      <c r="G1120" s="3"/>
      <c r="H1120" s="3"/>
      <c r="I1120" s="3"/>
      <c r="J1120" s="3"/>
      <c r="K1120" s="3"/>
      <c r="L1120" s="554"/>
      <c r="M1120" s="545"/>
      <c r="N1120" s="546"/>
      <c r="O1120" s="5"/>
      <c r="P1120" s="216"/>
      <c r="Q1120" s="217"/>
      <c r="R1120" s="218"/>
      <c r="S1120" s="219">
        <f t="shared" si="422"/>
        <v>0</v>
      </c>
      <c r="T1120" s="220">
        <f t="shared" si="423"/>
        <v>0</v>
      </c>
      <c r="U1120" s="214">
        <f t="shared" si="432"/>
        <v>0</v>
      </c>
      <c r="W1120" s="221"/>
      <c r="X1120" s="222"/>
      <c r="Y1120" s="222"/>
      <c r="Z1120" s="223"/>
      <c r="AA1120" s="222"/>
      <c r="AB1120" s="224"/>
      <c r="AC1120" s="225"/>
      <c r="AD1120" s="2">
        <f t="shared" si="417"/>
        <v>0</v>
      </c>
      <c r="AE1120" s="2">
        <f t="shared" si="418"/>
        <v>0</v>
      </c>
      <c r="AF1120" s="226"/>
      <c r="AG1120" s="219">
        <f t="shared" si="424"/>
        <v>0</v>
      </c>
      <c r="AH1120" s="234">
        <f t="shared" si="425"/>
        <v>0</v>
      </c>
      <c r="AI1120" s="214">
        <f t="shared" si="433"/>
        <v>0</v>
      </c>
      <c r="AK1120" s="229">
        <f t="shared" si="426"/>
        <v>0</v>
      </c>
      <c r="AL1120" s="226"/>
      <c r="AM1120" s="15"/>
      <c r="AN1120" s="232" t="e">
        <f t="shared" si="427"/>
        <v>#DIV/0!</v>
      </c>
      <c r="AO1120" s="214">
        <f t="shared" si="419"/>
        <v>0</v>
      </c>
      <c r="AQ1120" s="210"/>
      <c r="AR1120" s="231"/>
      <c r="AS1120" s="15"/>
      <c r="AT1120" s="232">
        <f t="shared" si="428"/>
        <v>0</v>
      </c>
      <c r="AU1120" s="235">
        <f t="shared" si="429"/>
        <v>0</v>
      </c>
      <c r="AY1120" s="210"/>
      <c r="AZ1120" s="231"/>
      <c r="BA1120" s="15"/>
      <c r="BB1120" s="232">
        <f t="shared" si="416"/>
        <v>0</v>
      </c>
      <c r="BC1120" s="235">
        <f t="shared" si="430"/>
        <v>0</v>
      </c>
      <c r="BG1120" s="210"/>
      <c r="BH1120" s="231"/>
      <c r="BI1120" s="15"/>
      <c r="BJ1120" s="232">
        <f t="shared" si="420"/>
        <v>0</v>
      </c>
      <c r="BK1120" s="235">
        <f t="shared" si="431"/>
        <v>0</v>
      </c>
      <c r="BM1120" s="109">
        <f t="shared" si="421"/>
        <v>-0.83107912366466019</v>
      </c>
      <c r="BN1120" s="213"/>
      <c r="BR1120" s="228"/>
      <c r="BS1120" s="311"/>
      <c r="BT1120" s="3"/>
      <c r="BU1120" s="213"/>
      <c r="BV1120" s="213"/>
      <c r="BW1120" s="291"/>
    </row>
    <row r="1121" spans="1:75" x14ac:dyDescent="0.2">
      <c r="A1121" s="210"/>
      <c r="B1121" s="211"/>
      <c r="C1121" s="848" t="str">
        <f ca="1">IF(ISERR(AVERAGE(INDIRECT("B"&amp;(ROW()-INT($B$1/2))):INDIRECT("B"&amp;(ROW()+INT($B$1/2))))),"",AVERAGE(INDIRECT("B"&amp;(ROW()-INT($B$1/2))):INDIRECT("B"&amp;(ROW()+INT($B$1/2)))))</f>
        <v/>
      </c>
      <c r="D1121" s="848">
        <f t="shared" si="415"/>
        <v>0</v>
      </c>
      <c r="E1121" s="275"/>
      <c r="F1121" s="15"/>
      <c r="G1121" s="3"/>
      <c r="H1121" s="3"/>
      <c r="I1121" s="3"/>
      <c r="J1121" s="3"/>
      <c r="K1121" s="3"/>
      <c r="L1121" s="554"/>
      <c r="M1121" s="545"/>
      <c r="N1121" s="546"/>
      <c r="O1121" s="5"/>
      <c r="P1121" s="216"/>
      <c r="Q1121" s="217"/>
      <c r="R1121" s="218"/>
      <c r="S1121" s="219">
        <f t="shared" si="422"/>
        <v>0</v>
      </c>
      <c r="T1121" s="220">
        <f t="shared" si="423"/>
        <v>0</v>
      </c>
      <c r="U1121" s="214">
        <f t="shared" si="432"/>
        <v>0</v>
      </c>
      <c r="W1121" s="221"/>
      <c r="X1121" s="222"/>
      <c r="Y1121" s="222"/>
      <c r="Z1121" s="223"/>
      <c r="AA1121" s="222"/>
      <c r="AB1121" s="224"/>
      <c r="AC1121" s="225"/>
      <c r="AD1121" s="2">
        <f t="shared" si="417"/>
        <v>0</v>
      </c>
      <c r="AE1121" s="2">
        <f t="shared" si="418"/>
        <v>0</v>
      </c>
      <c r="AF1121" s="226"/>
      <c r="AG1121" s="219">
        <f t="shared" si="424"/>
        <v>0</v>
      </c>
      <c r="AH1121" s="234">
        <f t="shared" si="425"/>
        <v>0</v>
      </c>
      <c r="AI1121" s="214">
        <f t="shared" si="433"/>
        <v>0</v>
      </c>
      <c r="AK1121" s="229">
        <f t="shared" si="426"/>
        <v>0</v>
      </c>
      <c r="AL1121" s="226"/>
      <c r="AM1121" s="15"/>
      <c r="AN1121" s="232" t="e">
        <f t="shared" si="427"/>
        <v>#DIV/0!</v>
      </c>
      <c r="AO1121" s="214">
        <f t="shared" si="419"/>
        <v>0</v>
      </c>
      <c r="AQ1121" s="210"/>
      <c r="AR1121" s="231"/>
      <c r="AS1121" s="15"/>
      <c r="AT1121" s="232">
        <f t="shared" si="428"/>
        <v>0</v>
      </c>
      <c r="AU1121" s="235">
        <f t="shared" si="429"/>
        <v>0</v>
      </c>
      <c r="AY1121" s="210"/>
      <c r="AZ1121" s="231"/>
      <c r="BA1121" s="15"/>
      <c r="BB1121" s="232">
        <f t="shared" si="416"/>
        <v>0</v>
      </c>
      <c r="BC1121" s="235">
        <f t="shared" si="430"/>
        <v>0</v>
      </c>
      <c r="BG1121" s="210"/>
      <c r="BH1121" s="231"/>
      <c r="BI1121" s="15"/>
      <c r="BJ1121" s="232">
        <f t="shared" si="420"/>
        <v>0</v>
      </c>
      <c r="BK1121" s="235">
        <f t="shared" si="431"/>
        <v>0</v>
      </c>
      <c r="BM1121" s="109">
        <f t="shared" si="421"/>
        <v>-0.83291146116239689</v>
      </c>
      <c r="BN1121" s="213"/>
      <c r="BR1121" s="228"/>
      <c r="BS1121" s="311"/>
      <c r="BT1121" s="3"/>
      <c r="BU1121" s="213"/>
      <c r="BV1121" s="213"/>
      <c r="BW1121" s="291"/>
    </row>
    <row r="1122" spans="1:75" x14ac:dyDescent="0.2">
      <c r="A1122" s="210"/>
      <c r="B1122" s="211"/>
      <c r="C1122" s="848" t="str">
        <f ca="1">IF(ISERR(AVERAGE(INDIRECT("B"&amp;(ROW()-INT($B$1/2))):INDIRECT("B"&amp;(ROW()+INT($B$1/2))))),"",AVERAGE(INDIRECT("B"&amp;(ROW()-INT($B$1/2))):INDIRECT("B"&amp;(ROW()+INT($B$1/2)))))</f>
        <v/>
      </c>
      <c r="D1122" s="848">
        <f t="shared" si="415"/>
        <v>0</v>
      </c>
      <c r="E1122" s="275"/>
      <c r="F1122" s="15"/>
      <c r="G1122" s="3"/>
      <c r="H1122" s="3"/>
      <c r="I1122" s="3"/>
      <c r="J1122" s="3"/>
      <c r="K1122" s="3"/>
      <c r="L1122" s="554"/>
      <c r="M1122" s="545"/>
      <c r="N1122" s="546"/>
      <c r="O1122" s="5"/>
      <c r="P1122" s="216"/>
      <c r="Q1122" s="217"/>
      <c r="R1122" s="218"/>
      <c r="S1122" s="219">
        <f t="shared" si="422"/>
        <v>0</v>
      </c>
      <c r="T1122" s="220">
        <f t="shared" si="423"/>
        <v>0</v>
      </c>
      <c r="U1122" s="214">
        <f t="shared" si="432"/>
        <v>0</v>
      </c>
      <c r="W1122" s="221"/>
      <c r="X1122" s="222"/>
      <c r="Y1122" s="222"/>
      <c r="Z1122" s="223"/>
      <c r="AA1122" s="222"/>
      <c r="AB1122" s="224"/>
      <c r="AC1122" s="225"/>
      <c r="AD1122" s="2">
        <f t="shared" si="417"/>
        <v>0</v>
      </c>
      <c r="AE1122" s="2">
        <f t="shared" si="418"/>
        <v>0</v>
      </c>
      <c r="AF1122" s="226"/>
      <c r="AG1122" s="219">
        <f t="shared" si="424"/>
        <v>0</v>
      </c>
      <c r="AH1122" s="234">
        <f t="shared" si="425"/>
        <v>0</v>
      </c>
      <c r="AI1122" s="214">
        <f t="shared" si="433"/>
        <v>0</v>
      </c>
      <c r="AK1122" s="229">
        <f t="shared" si="426"/>
        <v>0</v>
      </c>
      <c r="AL1122" s="226"/>
      <c r="AM1122" s="15"/>
      <c r="AN1122" s="232" t="e">
        <f t="shared" si="427"/>
        <v>#DIV/0!</v>
      </c>
      <c r="AO1122" s="214">
        <f t="shared" si="419"/>
        <v>0</v>
      </c>
      <c r="AQ1122" s="210"/>
      <c r="AR1122" s="231"/>
      <c r="AS1122" s="15"/>
      <c r="AT1122" s="232">
        <f t="shared" si="428"/>
        <v>0</v>
      </c>
      <c r="AU1122" s="235">
        <f t="shared" si="429"/>
        <v>0</v>
      </c>
      <c r="AY1122" s="210"/>
      <c r="AZ1122" s="231"/>
      <c r="BA1122" s="15"/>
      <c r="BB1122" s="232">
        <f t="shared" si="416"/>
        <v>0</v>
      </c>
      <c r="BC1122" s="235">
        <f t="shared" si="430"/>
        <v>0</v>
      </c>
      <c r="BG1122" s="210"/>
      <c r="BH1122" s="231"/>
      <c r="BI1122" s="15"/>
      <c r="BJ1122" s="232">
        <f t="shared" si="420"/>
        <v>0</v>
      </c>
      <c r="BK1122" s="235">
        <f t="shared" si="431"/>
        <v>0</v>
      </c>
      <c r="BM1122" s="109">
        <f t="shared" si="421"/>
        <v>-0.8347437986601336</v>
      </c>
      <c r="BN1122" s="213"/>
      <c r="BR1122" s="228"/>
      <c r="BS1122" s="311"/>
      <c r="BT1122" s="3"/>
      <c r="BU1122" s="213"/>
      <c r="BV1122" s="213"/>
      <c r="BW1122" s="291"/>
    </row>
    <row r="1123" spans="1:75" x14ac:dyDescent="0.2">
      <c r="A1123" s="210"/>
      <c r="B1123" s="211"/>
      <c r="C1123" s="848" t="str">
        <f ca="1">IF(ISERR(AVERAGE(INDIRECT("B"&amp;(ROW()-INT($B$1/2))):INDIRECT("B"&amp;(ROW()+INT($B$1/2))))),"",AVERAGE(INDIRECT("B"&amp;(ROW()-INT($B$1/2))):INDIRECT("B"&amp;(ROW()+INT($B$1/2)))))</f>
        <v/>
      </c>
      <c r="D1123" s="848">
        <f t="shared" si="415"/>
        <v>0</v>
      </c>
      <c r="E1123" s="275"/>
      <c r="F1123" s="15"/>
      <c r="G1123" s="3"/>
      <c r="H1123" s="3"/>
      <c r="I1123" s="3"/>
      <c r="J1123" s="3"/>
      <c r="K1123" s="3"/>
      <c r="L1123" s="554"/>
      <c r="M1123" s="545"/>
      <c r="N1123" s="546"/>
      <c r="O1123" s="5"/>
      <c r="P1123" s="216"/>
      <c r="Q1123" s="217"/>
      <c r="R1123" s="218"/>
      <c r="S1123" s="219">
        <f t="shared" si="422"/>
        <v>0</v>
      </c>
      <c r="T1123" s="220">
        <f t="shared" si="423"/>
        <v>0</v>
      </c>
      <c r="U1123" s="214">
        <f t="shared" si="432"/>
        <v>0</v>
      </c>
      <c r="W1123" s="221"/>
      <c r="X1123" s="222"/>
      <c r="Y1123" s="222"/>
      <c r="Z1123" s="223"/>
      <c r="AA1123" s="222"/>
      <c r="AB1123" s="224"/>
      <c r="AC1123" s="225"/>
      <c r="AD1123" s="2">
        <f t="shared" si="417"/>
        <v>0</v>
      </c>
      <c r="AE1123" s="2">
        <f t="shared" si="418"/>
        <v>0</v>
      </c>
      <c r="AF1123" s="226"/>
      <c r="AG1123" s="219">
        <f t="shared" si="424"/>
        <v>0</v>
      </c>
      <c r="AH1123" s="234">
        <f t="shared" si="425"/>
        <v>0</v>
      </c>
      <c r="AI1123" s="214">
        <f t="shared" si="433"/>
        <v>0</v>
      </c>
      <c r="AK1123" s="229">
        <f t="shared" si="426"/>
        <v>0</v>
      </c>
      <c r="AL1123" s="226"/>
      <c r="AM1123" s="15"/>
      <c r="AN1123" s="232" t="e">
        <f t="shared" si="427"/>
        <v>#DIV/0!</v>
      </c>
      <c r="AO1123" s="214">
        <f t="shared" si="419"/>
        <v>0</v>
      </c>
      <c r="AQ1123" s="210"/>
      <c r="AR1123" s="231"/>
      <c r="AS1123" s="15"/>
      <c r="AT1123" s="232">
        <f t="shared" si="428"/>
        <v>0</v>
      </c>
      <c r="AU1123" s="235">
        <f t="shared" si="429"/>
        <v>0</v>
      </c>
      <c r="AY1123" s="210"/>
      <c r="AZ1123" s="231"/>
      <c r="BA1123" s="15"/>
      <c r="BB1123" s="232">
        <f t="shared" si="416"/>
        <v>0</v>
      </c>
      <c r="BC1123" s="235">
        <f t="shared" si="430"/>
        <v>0</v>
      </c>
      <c r="BG1123" s="210"/>
      <c r="BH1123" s="231"/>
      <c r="BI1123" s="15"/>
      <c r="BJ1123" s="232">
        <f t="shared" si="420"/>
        <v>0</v>
      </c>
      <c r="BK1123" s="235">
        <f t="shared" si="431"/>
        <v>0</v>
      </c>
      <c r="BM1123" s="109">
        <f t="shared" si="421"/>
        <v>-0.8365761361578703</v>
      </c>
      <c r="BN1123" s="213"/>
      <c r="BR1123" s="228"/>
      <c r="BS1123" s="311"/>
      <c r="BT1123" s="3"/>
      <c r="BU1123" s="213"/>
      <c r="BV1123" s="213"/>
      <c r="BW1123" s="291"/>
    </row>
    <row r="1124" spans="1:75" x14ac:dyDescent="0.2">
      <c r="A1124" s="210"/>
      <c r="B1124" s="211"/>
      <c r="C1124" s="848" t="str">
        <f ca="1">IF(ISERR(AVERAGE(INDIRECT("B"&amp;(ROW()-INT($B$1/2))):INDIRECT("B"&amp;(ROW()+INT($B$1/2))))),"",AVERAGE(INDIRECT("B"&amp;(ROW()-INT($B$1/2))):INDIRECT("B"&amp;(ROW()+INT($B$1/2)))))</f>
        <v/>
      </c>
      <c r="D1124" s="848">
        <f t="shared" si="415"/>
        <v>0</v>
      </c>
      <c r="E1124" s="275"/>
      <c r="F1124" s="15"/>
      <c r="G1124" s="3"/>
      <c r="H1124" s="3"/>
      <c r="I1124" s="3"/>
      <c r="J1124" s="3"/>
      <c r="K1124" s="3"/>
      <c r="L1124" s="554"/>
      <c r="M1124" s="545"/>
      <c r="N1124" s="546"/>
      <c r="O1124" s="5"/>
      <c r="P1124" s="216"/>
      <c r="Q1124" s="217"/>
      <c r="R1124" s="218"/>
      <c r="S1124" s="219">
        <f t="shared" si="422"/>
        <v>0</v>
      </c>
      <c r="T1124" s="220">
        <f t="shared" si="423"/>
        <v>0</v>
      </c>
      <c r="U1124" s="214">
        <f t="shared" si="432"/>
        <v>0</v>
      </c>
      <c r="W1124" s="221"/>
      <c r="X1124" s="222"/>
      <c r="Y1124" s="222"/>
      <c r="Z1124" s="223"/>
      <c r="AA1124" s="222"/>
      <c r="AB1124" s="224"/>
      <c r="AC1124" s="225"/>
      <c r="AD1124" s="2">
        <f t="shared" si="417"/>
        <v>0</v>
      </c>
      <c r="AE1124" s="2">
        <f t="shared" si="418"/>
        <v>0</v>
      </c>
      <c r="AF1124" s="226"/>
      <c r="AG1124" s="219">
        <f t="shared" si="424"/>
        <v>0</v>
      </c>
      <c r="AH1124" s="234">
        <f t="shared" si="425"/>
        <v>0</v>
      </c>
      <c r="AI1124" s="214">
        <f t="shared" si="433"/>
        <v>0</v>
      </c>
      <c r="AK1124" s="229">
        <f t="shared" si="426"/>
        <v>0</v>
      </c>
      <c r="AL1124" s="226"/>
      <c r="AM1124" s="15"/>
      <c r="AN1124" s="232" t="e">
        <f t="shared" si="427"/>
        <v>#DIV/0!</v>
      </c>
      <c r="AO1124" s="214">
        <f t="shared" si="419"/>
        <v>0</v>
      </c>
      <c r="AQ1124" s="210"/>
      <c r="AR1124" s="231"/>
      <c r="AS1124" s="15"/>
      <c r="AT1124" s="232">
        <f t="shared" si="428"/>
        <v>0</v>
      </c>
      <c r="AU1124" s="235">
        <f t="shared" si="429"/>
        <v>0</v>
      </c>
      <c r="AY1124" s="210"/>
      <c r="AZ1124" s="231"/>
      <c r="BA1124" s="15"/>
      <c r="BB1124" s="232">
        <f t="shared" si="416"/>
        <v>0</v>
      </c>
      <c r="BC1124" s="235">
        <f t="shared" si="430"/>
        <v>0</v>
      </c>
      <c r="BG1124" s="210"/>
      <c r="BH1124" s="231"/>
      <c r="BI1124" s="15"/>
      <c r="BJ1124" s="232">
        <f t="shared" si="420"/>
        <v>0</v>
      </c>
      <c r="BK1124" s="235">
        <f t="shared" si="431"/>
        <v>0</v>
      </c>
      <c r="BM1124" s="109">
        <f t="shared" si="421"/>
        <v>-0.838408473655607</v>
      </c>
      <c r="BN1124" s="213"/>
      <c r="BR1124" s="228"/>
      <c r="BS1124" s="311"/>
      <c r="BT1124" s="3"/>
      <c r="BU1124" s="213"/>
      <c r="BV1124" s="213"/>
      <c r="BW1124" s="291"/>
    </row>
    <row r="1125" spans="1:75" x14ac:dyDescent="0.2">
      <c r="A1125" s="210"/>
      <c r="B1125" s="211"/>
      <c r="C1125" s="848" t="str">
        <f ca="1">IF(ISERR(AVERAGE(INDIRECT("B"&amp;(ROW()-INT($B$1/2))):INDIRECT("B"&amp;(ROW()+INT($B$1/2))))),"",AVERAGE(INDIRECT("B"&amp;(ROW()-INT($B$1/2))):INDIRECT("B"&amp;(ROW()+INT($B$1/2)))))</f>
        <v/>
      </c>
      <c r="D1125" s="848">
        <f t="shared" si="415"/>
        <v>0</v>
      </c>
      <c r="E1125" s="275"/>
      <c r="F1125" s="15"/>
      <c r="G1125" s="3"/>
      <c r="H1125" s="3"/>
      <c r="I1125" s="3"/>
      <c r="J1125" s="3"/>
      <c r="K1125" s="3"/>
      <c r="L1125" s="554"/>
      <c r="M1125" s="545"/>
      <c r="N1125" s="546"/>
      <c r="O1125" s="5"/>
      <c r="P1125" s="216"/>
      <c r="Q1125" s="217"/>
      <c r="R1125" s="218"/>
      <c r="S1125" s="219">
        <f t="shared" si="422"/>
        <v>0</v>
      </c>
      <c r="T1125" s="220">
        <f t="shared" si="423"/>
        <v>0</v>
      </c>
      <c r="U1125" s="214">
        <f t="shared" si="432"/>
        <v>0</v>
      </c>
      <c r="W1125" s="221"/>
      <c r="X1125" s="222"/>
      <c r="Y1125" s="222"/>
      <c r="Z1125" s="223"/>
      <c r="AA1125" s="222"/>
      <c r="AB1125" s="224"/>
      <c r="AC1125" s="225"/>
      <c r="AD1125" s="2">
        <f t="shared" si="417"/>
        <v>0</v>
      </c>
      <c r="AE1125" s="2">
        <f t="shared" si="418"/>
        <v>0</v>
      </c>
      <c r="AF1125" s="226"/>
      <c r="AG1125" s="219">
        <f t="shared" si="424"/>
        <v>0</v>
      </c>
      <c r="AH1125" s="234">
        <f t="shared" si="425"/>
        <v>0</v>
      </c>
      <c r="AI1125" s="214">
        <f t="shared" si="433"/>
        <v>0</v>
      </c>
      <c r="AK1125" s="229">
        <f t="shared" si="426"/>
        <v>0</v>
      </c>
      <c r="AL1125" s="226"/>
      <c r="AM1125" s="15"/>
      <c r="AN1125" s="232" t="e">
        <f t="shared" si="427"/>
        <v>#DIV/0!</v>
      </c>
      <c r="AO1125" s="214">
        <f t="shared" si="419"/>
        <v>0</v>
      </c>
      <c r="AQ1125" s="210"/>
      <c r="AR1125" s="231"/>
      <c r="AS1125" s="15"/>
      <c r="AT1125" s="232">
        <f t="shared" si="428"/>
        <v>0</v>
      </c>
      <c r="AU1125" s="235">
        <f t="shared" si="429"/>
        <v>0</v>
      </c>
      <c r="AY1125" s="210"/>
      <c r="AZ1125" s="231"/>
      <c r="BA1125" s="15"/>
      <c r="BB1125" s="232">
        <f t="shared" si="416"/>
        <v>0</v>
      </c>
      <c r="BC1125" s="235">
        <f t="shared" si="430"/>
        <v>0</v>
      </c>
      <c r="BG1125" s="210"/>
      <c r="BH1125" s="231"/>
      <c r="BI1125" s="15"/>
      <c r="BJ1125" s="232">
        <f t="shared" si="420"/>
        <v>0</v>
      </c>
      <c r="BK1125" s="235">
        <f t="shared" si="431"/>
        <v>0</v>
      </c>
      <c r="BM1125" s="109">
        <f t="shared" si="421"/>
        <v>-0.8402408111533437</v>
      </c>
      <c r="BN1125" s="213"/>
      <c r="BR1125" s="228"/>
      <c r="BS1125" s="311"/>
      <c r="BT1125" s="3"/>
      <c r="BU1125" s="213"/>
      <c r="BV1125" s="213"/>
      <c r="BW1125" s="291"/>
    </row>
    <row r="1126" spans="1:75" x14ac:dyDescent="0.2">
      <c r="A1126" s="210"/>
      <c r="B1126" s="211"/>
      <c r="C1126" s="848" t="str">
        <f ca="1">IF(ISERR(AVERAGE(INDIRECT("B"&amp;(ROW()-INT($B$1/2))):INDIRECT("B"&amp;(ROW()+INT($B$1/2))))),"",AVERAGE(INDIRECT("B"&amp;(ROW()-INT($B$1/2))):INDIRECT("B"&amp;(ROW()+INT($B$1/2)))))</f>
        <v/>
      </c>
      <c r="D1126" s="848">
        <f t="shared" si="415"/>
        <v>0</v>
      </c>
      <c r="E1126" s="275"/>
      <c r="F1126" s="15"/>
      <c r="G1126" s="3"/>
      <c r="H1126" s="3"/>
      <c r="I1126" s="3"/>
      <c r="J1126" s="3"/>
      <c r="K1126" s="3"/>
      <c r="L1126" s="554"/>
      <c r="M1126" s="545"/>
      <c r="N1126" s="546"/>
      <c r="O1126" s="5"/>
      <c r="P1126" s="216"/>
      <c r="Q1126" s="217"/>
      <c r="R1126" s="218"/>
      <c r="S1126" s="219">
        <f t="shared" si="422"/>
        <v>0</v>
      </c>
      <c r="T1126" s="220">
        <f t="shared" si="423"/>
        <v>0</v>
      </c>
      <c r="U1126" s="214">
        <f t="shared" si="432"/>
        <v>0</v>
      </c>
      <c r="W1126" s="221"/>
      <c r="X1126" s="222"/>
      <c r="Y1126" s="222"/>
      <c r="Z1126" s="223"/>
      <c r="AA1126" s="222"/>
      <c r="AB1126" s="224"/>
      <c r="AC1126" s="225"/>
      <c r="AD1126" s="2">
        <f t="shared" si="417"/>
        <v>0</v>
      </c>
      <c r="AE1126" s="2">
        <f t="shared" si="418"/>
        <v>0</v>
      </c>
      <c r="AF1126" s="226"/>
      <c r="AG1126" s="219">
        <f t="shared" si="424"/>
        <v>0</v>
      </c>
      <c r="AH1126" s="234">
        <f t="shared" si="425"/>
        <v>0</v>
      </c>
      <c r="AI1126" s="214">
        <f t="shared" si="433"/>
        <v>0</v>
      </c>
      <c r="AK1126" s="229">
        <f t="shared" si="426"/>
        <v>0</v>
      </c>
      <c r="AL1126" s="226"/>
      <c r="AM1126" s="15"/>
      <c r="AN1126" s="232" t="e">
        <f t="shared" si="427"/>
        <v>#DIV/0!</v>
      </c>
      <c r="AO1126" s="214">
        <f t="shared" si="419"/>
        <v>0</v>
      </c>
      <c r="AQ1126" s="210"/>
      <c r="AR1126" s="231"/>
      <c r="AS1126" s="15"/>
      <c r="AT1126" s="232">
        <f t="shared" si="428"/>
        <v>0</v>
      </c>
      <c r="AU1126" s="235">
        <f t="shared" si="429"/>
        <v>0</v>
      </c>
      <c r="AY1126" s="210"/>
      <c r="AZ1126" s="231"/>
      <c r="BA1126" s="15"/>
      <c r="BB1126" s="232">
        <f t="shared" si="416"/>
        <v>0</v>
      </c>
      <c r="BC1126" s="235">
        <f t="shared" si="430"/>
        <v>0</v>
      </c>
      <c r="BG1126" s="210"/>
      <c r="BH1126" s="231"/>
      <c r="BI1126" s="15"/>
      <c r="BJ1126" s="232">
        <f t="shared" si="420"/>
        <v>0</v>
      </c>
      <c r="BK1126" s="235">
        <f t="shared" si="431"/>
        <v>0</v>
      </c>
      <c r="BM1126" s="109">
        <f t="shared" si="421"/>
        <v>-0.84207314865108041</v>
      </c>
      <c r="BN1126" s="213"/>
      <c r="BR1126" s="228"/>
      <c r="BS1126" s="311"/>
      <c r="BT1126" s="3"/>
      <c r="BU1126" s="213"/>
      <c r="BV1126" s="213"/>
      <c r="BW1126" s="291"/>
    </row>
    <row r="1127" spans="1:75" x14ac:dyDescent="0.2">
      <c r="A1127" s="210"/>
      <c r="B1127" s="211"/>
      <c r="C1127" s="848" t="str">
        <f ca="1">IF(ISERR(AVERAGE(INDIRECT("B"&amp;(ROW()-INT($B$1/2))):INDIRECT("B"&amp;(ROW()+INT($B$1/2))))),"",AVERAGE(INDIRECT("B"&amp;(ROW()-INT($B$1/2))):INDIRECT("B"&amp;(ROW()+INT($B$1/2)))))</f>
        <v/>
      </c>
      <c r="D1127" s="848">
        <f t="shared" si="415"/>
        <v>0</v>
      </c>
      <c r="E1127" s="275"/>
      <c r="F1127" s="15"/>
      <c r="G1127" s="3"/>
      <c r="H1127" s="3"/>
      <c r="I1127" s="3"/>
      <c r="J1127" s="3"/>
      <c r="K1127" s="3"/>
      <c r="L1127" s="554"/>
      <c r="M1127" s="545"/>
      <c r="N1127" s="546"/>
      <c r="O1127" s="5"/>
      <c r="P1127" s="216"/>
      <c r="Q1127" s="217"/>
      <c r="R1127" s="218"/>
      <c r="S1127" s="219">
        <f t="shared" si="422"/>
        <v>0</v>
      </c>
      <c r="T1127" s="220">
        <f t="shared" si="423"/>
        <v>0</v>
      </c>
      <c r="U1127" s="214">
        <f t="shared" si="432"/>
        <v>0</v>
      </c>
      <c r="W1127" s="221"/>
      <c r="X1127" s="222"/>
      <c r="Y1127" s="222"/>
      <c r="Z1127" s="223"/>
      <c r="AA1127" s="222"/>
      <c r="AB1127" s="224"/>
      <c r="AC1127" s="225"/>
      <c r="AD1127" s="2">
        <f t="shared" si="417"/>
        <v>0</v>
      </c>
      <c r="AE1127" s="2">
        <f t="shared" si="418"/>
        <v>0</v>
      </c>
      <c r="AF1127" s="226"/>
      <c r="AG1127" s="219">
        <f t="shared" si="424"/>
        <v>0</v>
      </c>
      <c r="AH1127" s="234">
        <f t="shared" si="425"/>
        <v>0</v>
      </c>
      <c r="AI1127" s="214">
        <f t="shared" si="433"/>
        <v>0</v>
      </c>
      <c r="AK1127" s="229">
        <f t="shared" si="426"/>
        <v>0</v>
      </c>
      <c r="AL1127" s="226"/>
      <c r="AM1127" s="15"/>
      <c r="AN1127" s="232" t="e">
        <f t="shared" si="427"/>
        <v>#DIV/0!</v>
      </c>
      <c r="AO1127" s="214">
        <f t="shared" si="419"/>
        <v>0</v>
      </c>
      <c r="AQ1127" s="210"/>
      <c r="AR1127" s="231"/>
      <c r="AS1127" s="15"/>
      <c r="AT1127" s="232">
        <f t="shared" si="428"/>
        <v>0</v>
      </c>
      <c r="AU1127" s="235">
        <f t="shared" si="429"/>
        <v>0</v>
      </c>
      <c r="AY1127" s="210"/>
      <c r="AZ1127" s="231"/>
      <c r="BA1127" s="15"/>
      <c r="BB1127" s="232">
        <f t="shared" si="416"/>
        <v>0</v>
      </c>
      <c r="BC1127" s="235">
        <f t="shared" si="430"/>
        <v>0</v>
      </c>
      <c r="BG1127" s="210"/>
      <c r="BH1127" s="231"/>
      <c r="BI1127" s="15"/>
      <c r="BJ1127" s="232">
        <f t="shared" si="420"/>
        <v>0</v>
      </c>
      <c r="BK1127" s="235">
        <f t="shared" si="431"/>
        <v>0</v>
      </c>
      <c r="BM1127" s="109">
        <f t="shared" si="421"/>
        <v>-0.84390548614881711</v>
      </c>
      <c r="BN1127" s="213"/>
      <c r="BR1127" s="228"/>
      <c r="BS1127" s="311"/>
      <c r="BT1127" s="3"/>
      <c r="BU1127" s="213"/>
      <c r="BV1127" s="213"/>
      <c r="BW1127" s="291"/>
    </row>
    <row r="1128" spans="1:75" x14ac:dyDescent="0.2">
      <c r="A1128" s="210"/>
      <c r="B1128" s="211"/>
      <c r="C1128" s="848" t="str">
        <f ca="1">IF(ISERR(AVERAGE(INDIRECT("B"&amp;(ROW()-INT($B$1/2))):INDIRECT("B"&amp;(ROW()+INT($B$1/2))))),"",AVERAGE(INDIRECT("B"&amp;(ROW()-INT($B$1/2))):INDIRECT("B"&amp;(ROW()+INT($B$1/2)))))</f>
        <v/>
      </c>
      <c r="D1128" s="848">
        <f t="shared" si="415"/>
        <v>0</v>
      </c>
      <c r="E1128" s="275"/>
      <c r="F1128" s="15"/>
      <c r="G1128" s="3"/>
      <c r="H1128" s="3"/>
      <c r="I1128" s="3"/>
      <c r="J1128" s="3"/>
      <c r="K1128" s="3"/>
      <c r="L1128" s="554"/>
      <c r="M1128" s="545"/>
      <c r="N1128" s="546"/>
      <c r="O1128" s="5"/>
      <c r="P1128" s="216"/>
      <c r="Q1128" s="217"/>
      <c r="R1128" s="218"/>
      <c r="S1128" s="219">
        <f t="shared" si="422"/>
        <v>0</v>
      </c>
      <c r="T1128" s="220">
        <f t="shared" si="423"/>
        <v>0</v>
      </c>
      <c r="U1128" s="214">
        <f t="shared" si="432"/>
        <v>0</v>
      </c>
      <c r="W1128" s="221"/>
      <c r="X1128" s="222"/>
      <c r="Y1128" s="222"/>
      <c r="Z1128" s="223"/>
      <c r="AA1128" s="222"/>
      <c r="AB1128" s="224"/>
      <c r="AC1128" s="225"/>
      <c r="AD1128" s="2">
        <f t="shared" si="417"/>
        <v>0</v>
      </c>
      <c r="AE1128" s="2">
        <f t="shared" si="418"/>
        <v>0</v>
      </c>
      <c r="AF1128" s="226"/>
      <c r="AG1128" s="219">
        <f t="shared" si="424"/>
        <v>0</v>
      </c>
      <c r="AH1128" s="234">
        <f t="shared" si="425"/>
        <v>0</v>
      </c>
      <c r="AI1128" s="214">
        <f t="shared" si="433"/>
        <v>0</v>
      </c>
      <c r="AK1128" s="229">
        <f t="shared" si="426"/>
        <v>0</v>
      </c>
      <c r="AL1128" s="226"/>
      <c r="AM1128" s="15"/>
      <c r="AN1128" s="232" t="e">
        <f t="shared" si="427"/>
        <v>#DIV/0!</v>
      </c>
      <c r="AO1128" s="214">
        <f t="shared" si="419"/>
        <v>0</v>
      </c>
      <c r="AQ1128" s="210"/>
      <c r="AR1128" s="231"/>
      <c r="AS1128" s="15"/>
      <c r="AT1128" s="232">
        <f t="shared" si="428"/>
        <v>0</v>
      </c>
      <c r="AU1128" s="235">
        <f t="shared" si="429"/>
        <v>0</v>
      </c>
      <c r="AY1128" s="210"/>
      <c r="AZ1128" s="231"/>
      <c r="BA1128" s="15"/>
      <c r="BB1128" s="232">
        <f t="shared" si="416"/>
        <v>0</v>
      </c>
      <c r="BC1128" s="235">
        <f t="shared" si="430"/>
        <v>0</v>
      </c>
      <c r="BG1128" s="210"/>
      <c r="BH1128" s="231"/>
      <c r="BI1128" s="15"/>
      <c r="BJ1128" s="232">
        <f t="shared" si="420"/>
        <v>0</v>
      </c>
      <c r="BK1128" s="235">
        <f t="shared" si="431"/>
        <v>0</v>
      </c>
      <c r="BM1128" s="109">
        <f t="shared" si="421"/>
        <v>-0.84573782364655381</v>
      </c>
      <c r="BN1128" s="213"/>
      <c r="BR1128" s="228"/>
      <c r="BS1128" s="311"/>
      <c r="BT1128" s="3"/>
      <c r="BU1128" s="213"/>
      <c r="BV1128" s="213"/>
      <c r="BW1128" s="291"/>
    </row>
    <row r="1129" spans="1:75" x14ac:dyDescent="0.2">
      <c r="A1129" s="210"/>
      <c r="B1129" s="211"/>
      <c r="C1129" s="848" t="str">
        <f ca="1">IF(ISERR(AVERAGE(INDIRECT("B"&amp;(ROW()-INT($B$1/2))):INDIRECT("B"&amp;(ROW()+INT($B$1/2))))),"",AVERAGE(INDIRECT("B"&amp;(ROW()-INT($B$1/2))):INDIRECT("B"&amp;(ROW()+INT($B$1/2)))))</f>
        <v/>
      </c>
      <c r="D1129" s="848">
        <f t="shared" si="415"/>
        <v>0</v>
      </c>
      <c r="E1129" s="275"/>
      <c r="F1129" s="15"/>
      <c r="G1129" s="3"/>
      <c r="H1129" s="3"/>
      <c r="I1129" s="3"/>
      <c r="J1129" s="3"/>
      <c r="K1129" s="3"/>
      <c r="L1129" s="554"/>
      <c r="M1129" s="545"/>
      <c r="N1129" s="546"/>
      <c r="O1129" s="5"/>
      <c r="P1129" s="216"/>
      <c r="Q1129" s="217"/>
      <c r="R1129" s="218"/>
      <c r="S1129" s="219">
        <f t="shared" si="422"/>
        <v>0</v>
      </c>
      <c r="T1129" s="220">
        <f t="shared" si="423"/>
        <v>0</v>
      </c>
      <c r="U1129" s="214">
        <f t="shared" si="432"/>
        <v>0</v>
      </c>
      <c r="W1129" s="221"/>
      <c r="X1129" s="222"/>
      <c r="Y1129" s="222"/>
      <c r="Z1129" s="223"/>
      <c r="AA1129" s="222"/>
      <c r="AB1129" s="224"/>
      <c r="AC1129" s="225"/>
      <c r="AD1129" s="2">
        <f t="shared" si="417"/>
        <v>0</v>
      </c>
      <c r="AE1129" s="2">
        <f t="shared" si="418"/>
        <v>0</v>
      </c>
      <c r="AF1129" s="226"/>
      <c r="AG1129" s="219">
        <f t="shared" si="424"/>
        <v>0</v>
      </c>
      <c r="AH1129" s="234">
        <f t="shared" si="425"/>
        <v>0</v>
      </c>
      <c r="AI1129" s="214">
        <f t="shared" si="433"/>
        <v>0</v>
      </c>
      <c r="AK1129" s="229">
        <f t="shared" si="426"/>
        <v>0</v>
      </c>
      <c r="AL1129" s="226"/>
      <c r="AM1129" s="15"/>
      <c r="AN1129" s="232" t="e">
        <f t="shared" si="427"/>
        <v>#DIV/0!</v>
      </c>
      <c r="AO1129" s="214">
        <f t="shared" si="419"/>
        <v>0</v>
      </c>
      <c r="AQ1129" s="210"/>
      <c r="AR1129" s="231"/>
      <c r="AS1129" s="15"/>
      <c r="AT1129" s="232">
        <f t="shared" si="428"/>
        <v>0</v>
      </c>
      <c r="AU1129" s="235">
        <f t="shared" si="429"/>
        <v>0</v>
      </c>
      <c r="AY1129" s="210"/>
      <c r="AZ1129" s="231"/>
      <c r="BA1129" s="15"/>
      <c r="BB1129" s="232">
        <f t="shared" si="416"/>
        <v>0</v>
      </c>
      <c r="BC1129" s="235">
        <f t="shared" si="430"/>
        <v>0</v>
      </c>
      <c r="BG1129" s="210"/>
      <c r="BH1129" s="231"/>
      <c r="BI1129" s="15"/>
      <c r="BJ1129" s="232">
        <f t="shared" si="420"/>
        <v>0</v>
      </c>
      <c r="BK1129" s="235">
        <f t="shared" si="431"/>
        <v>0</v>
      </c>
      <c r="BM1129" s="109">
        <f t="shared" si="421"/>
        <v>-0.84757016114429051</v>
      </c>
      <c r="BN1129" s="213"/>
      <c r="BR1129" s="228"/>
      <c r="BS1129" s="311"/>
      <c r="BT1129" s="3"/>
      <c r="BU1129" s="213"/>
      <c r="BV1129" s="213"/>
      <c r="BW1129" s="291"/>
    </row>
    <row r="1130" spans="1:75" x14ac:dyDescent="0.2">
      <c r="A1130" s="210"/>
      <c r="B1130" s="211"/>
      <c r="C1130" s="848" t="str">
        <f ca="1">IF(ISERR(AVERAGE(INDIRECT("B"&amp;(ROW()-INT($B$1/2))):INDIRECT("B"&amp;(ROW()+INT($B$1/2))))),"",AVERAGE(INDIRECT("B"&amp;(ROW()-INT($B$1/2))):INDIRECT("B"&amp;(ROW()+INT($B$1/2)))))</f>
        <v/>
      </c>
      <c r="D1130" s="848">
        <f t="shared" si="415"/>
        <v>0</v>
      </c>
      <c r="E1130" s="275"/>
      <c r="F1130" s="15"/>
      <c r="G1130" s="3"/>
      <c r="H1130" s="3"/>
      <c r="I1130" s="3"/>
      <c r="J1130" s="3"/>
      <c r="K1130" s="3"/>
      <c r="L1130" s="554"/>
      <c r="M1130" s="545"/>
      <c r="N1130" s="546"/>
      <c r="O1130" s="5"/>
      <c r="P1130" s="216"/>
      <c r="Q1130" s="217"/>
      <c r="R1130" s="218"/>
      <c r="S1130" s="219">
        <f t="shared" si="422"/>
        <v>0</v>
      </c>
      <c r="T1130" s="220">
        <f t="shared" si="423"/>
        <v>0</v>
      </c>
      <c r="U1130" s="214">
        <f t="shared" si="432"/>
        <v>0</v>
      </c>
      <c r="W1130" s="221"/>
      <c r="X1130" s="222"/>
      <c r="Y1130" s="222"/>
      <c r="Z1130" s="223"/>
      <c r="AA1130" s="222"/>
      <c r="AB1130" s="224"/>
      <c r="AC1130" s="225"/>
      <c r="AD1130" s="2">
        <f t="shared" si="417"/>
        <v>0</v>
      </c>
      <c r="AE1130" s="2">
        <f t="shared" si="418"/>
        <v>0</v>
      </c>
      <c r="AF1130" s="226"/>
      <c r="AG1130" s="219">
        <f t="shared" si="424"/>
        <v>0</v>
      </c>
      <c r="AH1130" s="234">
        <f t="shared" si="425"/>
        <v>0</v>
      </c>
      <c r="AI1130" s="214">
        <f t="shared" si="433"/>
        <v>0</v>
      </c>
      <c r="AK1130" s="229">
        <f t="shared" si="426"/>
        <v>0</v>
      </c>
      <c r="AL1130" s="226"/>
      <c r="AM1130" s="15"/>
      <c r="AN1130" s="232" t="e">
        <f t="shared" si="427"/>
        <v>#DIV/0!</v>
      </c>
      <c r="AO1130" s="214">
        <f t="shared" si="419"/>
        <v>0</v>
      </c>
      <c r="AQ1130" s="210"/>
      <c r="AR1130" s="231"/>
      <c r="AS1130" s="15"/>
      <c r="AT1130" s="232">
        <f t="shared" si="428"/>
        <v>0</v>
      </c>
      <c r="AU1130" s="235">
        <f t="shared" si="429"/>
        <v>0</v>
      </c>
      <c r="AY1130" s="210"/>
      <c r="AZ1130" s="231"/>
      <c r="BA1130" s="15"/>
      <c r="BB1130" s="232">
        <f t="shared" si="416"/>
        <v>0</v>
      </c>
      <c r="BC1130" s="235">
        <f t="shared" si="430"/>
        <v>0</v>
      </c>
      <c r="BG1130" s="210"/>
      <c r="BH1130" s="231"/>
      <c r="BI1130" s="15"/>
      <c r="BJ1130" s="232">
        <f t="shared" si="420"/>
        <v>0</v>
      </c>
      <c r="BK1130" s="235">
        <f t="shared" si="431"/>
        <v>0</v>
      </c>
      <c r="BM1130" s="109">
        <f t="shared" si="421"/>
        <v>-0.84940249864202721</v>
      </c>
      <c r="BN1130" s="213"/>
      <c r="BR1130" s="228"/>
      <c r="BS1130" s="311"/>
      <c r="BT1130" s="3"/>
      <c r="BU1130" s="213"/>
      <c r="BV1130" s="213"/>
      <c r="BW1130" s="291"/>
    </row>
    <row r="1131" spans="1:75" x14ac:dyDescent="0.2">
      <c r="A1131" s="210"/>
      <c r="B1131" s="211"/>
      <c r="C1131" s="848" t="str">
        <f ca="1">IF(ISERR(AVERAGE(INDIRECT("B"&amp;(ROW()-INT($B$1/2))):INDIRECT("B"&amp;(ROW()+INT($B$1/2))))),"",AVERAGE(INDIRECT("B"&amp;(ROW()-INT($B$1/2))):INDIRECT("B"&amp;(ROW()+INT($B$1/2)))))</f>
        <v/>
      </c>
      <c r="D1131" s="848">
        <f t="shared" si="415"/>
        <v>0</v>
      </c>
      <c r="E1131" s="275"/>
      <c r="F1131" s="15"/>
      <c r="G1131" s="3"/>
      <c r="H1131" s="3"/>
      <c r="I1131" s="3"/>
      <c r="J1131" s="3"/>
      <c r="K1131" s="3"/>
      <c r="L1131" s="554"/>
      <c r="M1131" s="545"/>
      <c r="N1131" s="546"/>
      <c r="O1131" s="5"/>
      <c r="P1131" s="216"/>
      <c r="Q1131" s="217"/>
      <c r="R1131" s="218"/>
      <c r="S1131" s="219">
        <f t="shared" si="422"/>
        <v>0</v>
      </c>
      <c r="T1131" s="220">
        <f t="shared" si="423"/>
        <v>0</v>
      </c>
      <c r="U1131" s="214">
        <f t="shared" si="432"/>
        <v>0</v>
      </c>
      <c r="W1131" s="221"/>
      <c r="X1131" s="222"/>
      <c r="Y1131" s="222"/>
      <c r="Z1131" s="223"/>
      <c r="AA1131" s="222"/>
      <c r="AB1131" s="224"/>
      <c r="AC1131" s="225"/>
      <c r="AD1131" s="2">
        <f t="shared" si="417"/>
        <v>0</v>
      </c>
      <c r="AE1131" s="2">
        <f t="shared" si="418"/>
        <v>0</v>
      </c>
      <c r="AF1131" s="226"/>
      <c r="AG1131" s="219">
        <f t="shared" si="424"/>
        <v>0</v>
      </c>
      <c r="AH1131" s="234">
        <f t="shared" si="425"/>
        <v>0</v>
      </c>
      <c r="AI1131" s="214">
        <f t="shared" si="433"/>
        <v>0</v>
      </c>
      <c r="AK1131" s="229">
        <f t="shared" si="426"/>
        <v>0</v>
      </c>
      <c r="AL1131" s="226"/>
      <c r="AM1131" s="15"/>
      <c r="AN1131" s="232" t="e">
        <f t="shared" si="427"/>
        <v>#DIV/0!</v>
      </c>
      <c r="AO1131" s="214">
        <f t="shared" si="419"/>
        <v>0</v>
      </c>
      <c r="AQ1131" s="210"/>
      <c r="AR1131" s="231"/>
      <c r="AS1131" s="15"/>
      <c r="AT1131" s="232">
        <f t="shared" si="428"/>
        <v>0</v>
      </c>
      <c r="AU1131" s="235">
        <f t="shared" si="429"/>
        <v>0</v>
      </c>
      <c r="AY1131" s="210"/>
      <c r="AZ1131" s="231"/>
      <c r="BA1131" s="15"/>
      <c r="BB1131" s="232">
        <f t="shared" si="416"/>
        <v>0</v>
      </c>
      <c r="BC1131" s="235">
        <f t="shared" si="430"/>
        <v>0</v>
      </c>
      <c r="BG1131" s="210"/>
      <c r="BH1131" s="231"/>
      <c r="BI1131" s="15"/>
      <c r="BJ1131" s="232">
        <f t="shared" si="420"/>
        <v>0</v>
      </c>
      <c r="BK1131" s="235">
        <f t="shared" si="431"/>
        <v>0</v>
      </c>
      <c r="BM1131" s="109">
        <f t="shared" si="421"/>
        <v>-0.85123483613976392</v>
      </c>
      <c r="BN1131" s="213"/>
      <c r="BR1131" s="228"/>
      <c r="BS1131" s="311"/>
      <c r="BT1131" s="3"/>
      <c r="BU1131" s="213"/>
      <c r="BV1131" s="213"/>
      <c r="BW1131" s="291"/>
    </row>
    <row r="1132" spans="1:75" x14ac:dyDescent="0.2">
      <c r="A1132" s="210"/>
      <c r="B1132" s="211"/>
      <c r="C1132" s="848" t="str">
        <f ca="1">IF(ISERR(AVERAGE(INDIRECT("B"&amp;(ROW()-INT($B$1/2))):INDIRECT("B"&amp;(ROW()+INT($B$1/2))))),"",AVERAGE(INDIRECT("B"&amp;(ROW()-INT($B$1/2))):INDIRECT("B"&amp;(ROW()+INT($B$1/2)))))</f>
        <v/>
      </c>
      <c r="D1132" s="848">
        <f t="shared" si="415"/>
        <v>0</v>
      </c>
      <c r="E1132" s="275"/>
      <c r="F1132" s="15"/>
      <c r="G1132" s="3"/>
      <c r="H1132" s="3"/>
      <c r="I1132" s="3"/>
      <c r="J1132" s="3"/>
      <c r="K1132" s="3"/>
      <c r="L1132" s="554"/>
      <c r="M1132" s="545"/>
      <c r="N1132" s="546"/>
      <c r="O1132" s="5"/>
      <c r="P1132" s="216"/>
      <c r="Q1132" s="217"/>
      <c r="R1132" s="218"/>
      <c r="S1132" s="219">
        <f t="shared" si="422"/>
        <v>0</v>
      </c>
      <c r="T1132" s="220">
        <f t="shared" si="423"/>
        <v>0</v>
      </c>
      <c r="U1132" s="214">
        <f t="shared" si="432"/>
        <v>0</v>
      </c>
      <c r="W1132" s="221"/>
      <c r="X1132" s="222"/>
      <c r="Y1132" s="222"/>
      <c r="Z1132" s="223"/>
      <c r="AA1132" s="222"/>
      <c r="AB1132" s="224"/>
      <c r="AC1132" s="225"/>
      <c r="AD1132" s="2">
        <f t="shared" si="417"/>
        <v>0</v>
      </c>
      <c r="AE1132" s="2">
        <f t="shared" si="418"/>
        <v>0</v>
      </c>
      <c r="AF1132" s="226"/>
      <c r="AG1132" s="219">
        <f t="shared" si="424"/>
        <v>0</v>
      </c>
      <c r="AH1132" s="234">
        <f t="shared" si="425"/>
        <v>0</v>
      </c>
      <c r="AI1132" s="214">
        <f t="shared" si="433"/>
        <v>0</v>
      </c>
      <c r="AK1132" s="229">
        <f t="shared" si="426"/>
        <v>0</v>
      </c>
      <c r="AL1132" s="226"/>
      <c r="AM1132" s="15"/>
      <c r="AN1132" s="232" t="e">
        <f t="shared" si="427"/>
        <v>#DIV/0!</v>
      </c>
      <c r="AO1132" s="214">
        <f t="shared" si="419"/>
        <v>0</v>
      </c>
      <c r="AQ1132" s="210"/>
      <c r="AR1132" s="231"/>
      <c r="AS1132" s="15"/>
      <c r="AT1132" s="232">
        <f t="shared" si="428"/>
        <v>0</v>
      </c>
      <c r="AU1132" s="235">
        <f t="shared" si="429"/>
        <v>0</v>
      </c>
      <c r="AY1132" s="210"/>
      <c r="AZ1132" s="231"/>
      <c r="BA1132" s="15"/>
      <c r="BB1132" s="232">
        <f t="shared" si="416"/>
        <v>0</v>
      </c>
      <c r="BC1132" s="235">
        <f t="shared" si="430"/>
        <v>0</v>
      </c>
      <c r="BG1132" s="210"/>
      <c r="BH1132" s="231"/>
      <c r="BI1132" s="15"/>
      <c r="BJ1132" s="232">
        <f t="shared" si="420"/>
        <v>0</v>
      </c>
      <c r="BK1132" s="235">
        <f t="shared" si="431"/>
        <v>0</v>
      </c>
      <c r="BM1132" s="109">
        <f t="shared" si="421"/>
        <v>-0.85306717363750062</v>
      </c>
      <c r="BN1132" s="213"/>
      <c r="BR1132" s="228"/>
      <c r="BS1132" s="311"/>
      <c r="BT1132" s="3"/>
      <c r="BU1132" s="213"/>
      <c r="BV1132" s="213"/>
      <c r="BW1132" s="291"/>
    </row>
    <row r="1133" spans="1:75" x14ac:dyDescent="0.2">
      <c r="A1133" s="210"/>
      <c r="B1133" s="211"/>
      <c r="C1133" s="848" t="str">
        <f ca="1">IF(ISERR(AVERAGE(INDIRECT("B"&amp;(ROW()-INT($B$1/2))):INDIRECT("B"&amp;(ROW()+INT($B$1/2))))),"",AVERAGE(INDIRECT("B"&amp;(ROW()-INT($B$1/2))):INDIRECT("B"&amp;(ROW()+INT($B$1/2)))))</f>
        <v/>
      </c>
      <c r="D1133" s="848">
        <f t="shared" si="415"/>
        <v>0</v>
      </c>
      <c r="E1133" s="275"/>
      <c r="F1133" s="15"/>
      <c r="G1133" s="3"/>
      <c r="H1133" s="3"/>
      <c r="I1133" s="3"/>
      <c r="J1133" s="3"/>
      <c r="K1133" s="3"/>
      <c r="L1133" s="554"/>
      <c r="M1133" s="545"/>
      <c r="N1133" s="546"/>
      <c r="O1133" s="5"/>
      <c r="P1133" s="216"/>
      <c r="Q1133" s="217"/>
      <c r="R1133" s="218"/>
      <c r="S1133" s="219">
        <f t="shared" si="422"/>
        <v>0</v>
      </c>
      <c r="T1133" s="220">
        <f t="shared" si="423"/>
        <v>0</v>
      </c>
      <c r="U1133" s="214">
        <f t="shared" si="432"/>
        <v>0</v>
      </c>
      <c r="W1133" s="221"/>
      <c r="X1133" s="222"/>
      <c r="Y1133" s="222"/>
      <c r="Z1133" s="223"/>
      <c r="AA1133" s="222"/>
      <c r="AB1133" s="224"/>
      <c r="AC1133" s="225"/>
      <c r="AD1133" s="2">
        <f t="shared" si="417"/>
        <v>0</v>
      </c>
      <c r="AE1133" s="2">
        <f t="shared" si="418"/>
        <v>0</v>
      </c>
      <c r="AF1133" s="226"/>
      <c r="AG1133" s="219">
        <f t="shared" si="424"/>
        <v>0</v>
      </c>
      <c r="AH1133" s="234">
        <f t="shared" si="425"/>
        <v>0</v>
      </c>
      <c r="AI1133" s="214">
        <f t="shared" si="433"/>
        <v>0</v>
      </c>
      <c r="AK1133" s="229">
        <f t="shared" si="426"/>
        <v>0</v>
      </c>
      <c r="AL1133" s="226"/>
      <c r="AM1133" s="15"/>
      <c r="AN1133" s="232" t="e">
        <f t="shared" si="427"/>
        <v>#DIV/0!</v>
      </c>
      <c r="AO1133" s="214">
        <f t="shared" si="419"/>
        <v>0</v>
      </c>
      <c r="AQ1133" s="210"/>
      <c r="AR1133" s="231"/>
      <c r="AS1133" s="15"/>
      <c r="AT1133" s="232">
        <f t="shared" si="428"/>
        <v>0</v>
      </c>
      <c r="AU1133" s="235">
        <f t="shared" si="429"/>
        <v>0</v>
      </c>
      <c r="AY1133" s="210"/>
      <c r="AZ1133" s="231"/>
      <c r="BA1133" s="15"/>
      <c r="BB1133" s="232">
        <f t="shared" si="416"/>
        <v>0</v>
      </c>
      <c r="BC1133" s="235">
        <f t="shared" si="430"/>
        <v>0</v>
      </c>
      <c r="BG1133" s="210"/>
      <c r="BH1133" s="231"/>
      <c r="BI1133" s="15"/>
      <c r="BJ1133" s="232">
        <f t="shared" si="420"/>
        <v>0</v>
      </c>
      <c r="BK1133" s="235">
        <f t="shared" si="431"/>
        <v>0</v>
      </c>
      <c r="BM1133" s="109">
        <f t="shared" si="421"/>
        <v>-0.85489951113523732</v>
      </c>
      <c r="BN1133" s="213"/>
      <c r="BR1133" s="228"/>
      <c r="BS1133" s="311"/>
      <c r="BT1133" s="3"/>
      <c r="BU1133" s="213"/>
      <c r="BV1133" s="213"/>
      <c r="BW1133" s="291"/>
    </row>
    <row r="1134" spans="1:75" x14ac:dyDescent="0.2">
      <c r="A1134" s="210"/>
      <c r="B1134" s="211"/>
      <c r="C1134" s="848" t="str">
        <f ca="1">IF(ISERR(AVERAGE(INDIRECT("B"&amp;(ROW()-INT($B$1/2))):INDIRECT("B"&amp;(ROW()+INT($B$1/2))))),"",AVERAGE(INDIRECT("B"&amp;(ROW()-INT($B$1/2))):INDIRECT("B"&amp;(ROW()+INT($B$1/2)))))</f>
        <v/>
      </c>
      <c r="D1134" s="848">
        <f t="shared" si="415"/>
        <v>0</v>
      </c>
      <c r="E1134" s="275"/>
      <c r="F1134" s="15"/>
      <c r="G1134" s="3"/>
      <c r="H1134" s="3"/>
      <c r="I1134" s="3"/>
      <c r="J1134" s="3"/>
      <c r="K1134" s="3"/>
      <c r="L1134" s="554"/>
      <c r="M1134" s="545"/>
      <c r="N1134" s="546"/>
      <c r="O1134" s="5"/>
      <c r="P1134" s="216"/>
      <c r="Q1134" s="217"/>
      <c r="R1134" s="218"/>
      <c r="S1134" s="219">
        <f t="shared" si="422"/>
        <v>0</v>
      </c>
      <c r="T1134" s="220">
        <f t="shared" si="423"/>
        <v>0</v>
      </c>
      <c r="U1134" s="214">
        <f t="shared" si="432"/>
        <v>0</v>
      </c>
      <c r="W1134" s="221"/>
      <c r="X1134" s="222"/>
      <c r="Y1134" s="222"/>
      <c r="Z1134" s="223"/>
      <c r="AA1134" s="222"/>
      <c r="AB1134" s="224"/>
      <c r="AC1134" s="225"/>
      <c r="AD1134" s="2">
        <f t="shared" si="417"/>
        <v>0</v>
      </c>
      <c r="AE1134" s="2">
        <f t="shared" si="418"/>
        <v>0</v>
      </c>
      <c r="AF1134" s="226"/>
      <c r="AG1134" s="219">
        <f t="shared" si="424"/>
        <v>0</v>
      </c>
      <c r="AH1134" s="234">
        <f t="shared" si="425"/>
        <v>0</v>
      </c>
      <c r="AI1134" s="214">
        <f t="shared" si="433"/>
        <v>0</v>
      </c>
      <c r="AK1134" s="229">
        <f t="shared" si="426"/>
        <v>0</v>
      </c>
      <c r="AL1134" s="226"/>
      <c r="AM1134" s="15"/>
      <c r="AN1134" s="232" t="e">
        <f t="shared" si="427"/>
        <v>#DIV/0!</v>
      </c>
      <c r="AO1134" s="214">
        <f t="shared" si="419"/>
        <v>0</v>
      </c>
      <c r="AQ1134" s="210"/>
      <c r="AR1134" s="231"/>
      <c r="AS1134" s="15"/>
      <c r="AT1134" s="232">
        <f t="shared" si="428"/>
        <v>0</v>
      </c>
      <c r="AU1134" s="235">
        <f t="shared" si="429"/>
        <v>0</v>
      </c>
      <c r="AY1134" s="210"/>
      <c r="AZ1134" s="231"/>
      <c r="BA1134" s="15"/>
      <c r="BB1134" s="232">
        <f t="shared" si="416"/>
        <v>0</v>
      </c>
      <c r="BC1134" s="235">
        <f t="shared" si="430"/>
        <v>0</v>
      </c>
      <c r="BG1134" s="210"/>
      <c r="BH1134" s="231"/>
      <c r="BI1134" s="15"/>
      <c r="BJ1134" s="232">
        <f t="shared" si="420"/>
        <v>0</v>
      </c>
      <c r="BK1134" s="235">
        <f t="shared" si="431"/>
        <v>0</v>
      </c>
      <c r="BM1134" s="109">
        <f t="shared" si="421"/>
        <v>-0.85673184863297402</v>
      </c>
      <c r="BN1134" s="213"/>
      <c r="BR1134" s="228"/>
      <c r="BS1134" s="311"/>
      <c r="BT1134" s="3"/>
      <c r="BU1134" s="213"/>
      <c r="BV1134" s="213"/>
      <c r="BW1134" s="291"/>
    </row>
    <row r="1135" spans="1:75" x14ac:dyDescent="0.2">
      <c r="A1135" s="210"/>
      <c r="B1135" s="211"/>
      <c r="C1135" s="848" t="str">
        <f ca="1">IF(ISERR(AVERAGE(INDIRECT("B"&amp;(ROW()-INT($B$1/2))):INDIRECT("B"&amp;(ROW()+INT($B$1/2))))),"",AVERAGE(INDIRECT("B"&amp;(ROW()-INT($B$1/2))):INDIRECT("B"&amp;(ROW()+INT($B$1/2)))))</f>
        <v/>
      </c>
      <c r="D1135" s="848">
        <f t="shared" si="415"/>
        <v>0</v>
      </c>
      <c r="E1135" s="275"/>
      <c r="F1135" s="15"/>
      <c r="G1135" s="3"/>
      <c r="H1135" s="3"/>
      <c r="I1135" s="3"/>
      <c r="J1135" s="3"/>
      <c r="K1135" s="3"/>
      <c r="L1135" s="554"/>
      <c r="M1135" s="545"/>
      <c r="N1135" s="546"/>
      <c r="O1135" s="5"/>
      <c r="P1135" s="216"/>
      <c r="Q1135" s="217"/>
      <c r="R1135" s="218"/>
      <c r="S1135" s="219">
        <f t="shared" si="422"/>
        <v>0</v>
      </c>
      <c r="T1135" s="220">
        <f t="shared" si="423"/>
        <v>0</v>
      </c>
      <c r="U1135" s="214">
        <f t="shared" si="432"/>
        <v>0</v>
      </c>
      <c r="W1135" s="221"/>
      <c r="X1135" s="222"/>
      <c r="Y1135" s="222"/>
      <c r="Z1135" s="223"/>
      <c r="AA1135" s="222"/>
      <c r="AB1135" s="224"/>
      <c r="AC1135" s="225"/>
      <c r="AD1135" s="2">
        <f t="shared" si="417"/>
        <v>0</v>
      </c>
      <c r="AE1135" s="2">
        <f t="shared" si="418"/>
        <v>0</v>
      </c>
      <c r="AF1135" s="226"/>
      <c r="AG1135" s="219">
        <f t="shared" si="424"/>
        <v>0</v>
      </c>
      <c r="AH1135" s="234">
        <f t="shared" si="425"/>
        <v>0</v>
      </c>
      <c r="AI1135" s="214">
        <f t="shared" si="433"/>
        <v>0</v>
      </c>
      <c r="AK1135" s="229">
        <f t="shared" si="426"/>
        <v>0</v>
      </c>
      <c r="AL1135" s="226"/>
      <c r="AM1135" s="15"/>
      <c r="AN1135" s="232" t="e">
        <f t="shared" si="427"/>
        <v>#DIV/0!</v>
      </c>
      <c r="AO1135" s="214">
        <f t="shared" si="419"/>
        <v>0</v>
      </c>
      <c r="AQ1135" s="210"/>
      <c r="AR1135" s="231"/>
      <c r="AS1135" s="15"/>
      <c r="AT1135" s="232">
        <f t="shared" si="428"/>
        <v>0</v>
      </c>
      <c r="AU1135" s="235">
        <f t="shared" si="429"/>
        <v>0</v>
      </c>
      <c r="AY1135" s="210"/>
      <c r="AZ1135" s="231"/>
      <c r="BA1135" s="15"/>
      <c r="BB1135" s="232">
        <f t="shared" si="416"/>
        <v>0</v>
      </c>
      <c r="BC1135" s="235">
        <f t="shared" si="430"/>
        <v>0</v>
      </c>
      <c r="BG1135" s="210"/>
      <c r="BH1135" s="231"/>
      <c r="BI1135" s="15"/>
      <c r="BJ1135" s="232">
        <f t="shared" si="420"/>
        <v>0</v>
      </c>
      <c r="BK1135" s="235">
        <f t="shared" si="431"/>
        <v>0</v>
      </c>
      <c r="BM1135" s="109">
        <f t="shared" si="421"/>
        <v>-0.85856418613071073</v>
      </c>
      <c r="BN1135" s="213"/>
      <c r="BR1135" s="228"/>
      <c r="BS1135" s="311"/>
      <c r="BT1135" s="3"/>
      <c r="BU1135" s="213"/>
      <c r="BV1135" s="213"/>
      <c r="BW1135" s="291"/>
    </row>
    <row r="1136" spans="1:75" x14ac:dyDescent="0.2">
      <c r="A1136" s="210"/>
      <c r="B1136" s="211"/>
      <c r="C1136" s="848" t="str">
        <f ca="1">IF(ISERR(AVERAGE(INDIRECT("B"&amp;(ROW()-INT($B$1/2))):INDIRECT("B"&amp;(ROW()+INT($B$1/2))))),"",AVERAGE(INDIRECT("B"&amp;(ROW()-INT($B$1/2))):INDIRECT("B"&amp;(ROW()+INT($B$1/2)))))</f>
        <v/>
      </c>
      <c r="D1136" s="848">
        <f t="shared" si="415"/>
        <v>0</v>
      </c>
      <c r="E1136" s="275"/>
      <c r="F1136" s="15"/>
      <c r="G1136" s="3"/>
      <c r="H1136" s="3"/>
      <c r="I1136" s="3"/>
      <c r="J1136" s="3"/>
      <c r="K1136" s="3"/>
      <c r="L1136" s="554"/>
      <c r="M1136" s="545"/>
      <c r="N1136" s="546"/>
      <c r="O1136" s="5"/>
      <c r="P1136" s="216"/>
      <c r="Q1136" s="217"/>
      <c r="R1136" s="218"/>
      <c r="S1136" s="219">
        <f t="shared" si="422"/>
        <v>0</v>
      </c>
      <c r="T1136" s="220">
        <f t="shared" si="423"/>
        <v>0</v>
      </c>
      <c r="U1136" s="214">
        <f t="shared" si="432"/>
        <v>0</v>
      </c>
      <c r="W1136" s="221"/>
      <c r="X1136" s="222"/>
      <c r="Y1136" s="222"/>
      <c r="Z1136" s="223"/>
      <c r="AA1136" s="222"/>
      <c r="AB1136" s="224"/>
      <c r="AC1136" s="225"/>
      <c r="AD1136" s="2">
        <f t="shared" si="417"/>
        <v>0</v>
      </c>
      <c r="AE1136" s="2">
        <f t="shared" si="418"/>
        <v>0</v>
      </c>
      <c r="AF1136" s="226"/>
      <c r="AG1136" s="219">
        <f t="shared" si="424"/>
        <v>0</v>
      </c>
      <c r="AH1136" s="234">
        <f t="shared" si="425"/>
        <v>0</v>
      </c>
      <c r="AI1136" s="214">
        <f t="shared" si="433"/>
        <v>0</v>
      </c>
      <c r="AK1136" s="229">
        <f t="shared" si="426"/>
        <v>0</v>
      </c>
      <c r="AL1136" s="226"/>
      <c r="AM1136" s="15"/>
      <c r="AN1136" s="232" t="e">
        <f t="shared" si="427"/>
        <v>#DIV/0!</v>
      </c>
      <c r="AO1136" s="214">
        <f t="shared" si="419"/>
        <v>0</v>
      </c>
      <c r="AQ1136" s="210"/>
      <c r="AR1136" s="231"/>
      <c r="AS1136" s="15"/>
      <c r="AT1136" s="232">
        <f t="shared" si="428"/>
        <v>0</v>
      </c>
      <c r="AU1136" s="235">
        <f t="shared" si="429"/>
        <v>0</v>
      </c>
      <c r="AY1136" s="210"/>
      <c r="AZ1136" s="231"/>
      <c r="BA1136" s="15"/>
      <c r="BB1136" s="232">
        <f t="shared" si="416"/>
        <v>0</v>
      </c>
      <c r="BC1136" s="235">
        <f t="shared" si="430"/>
        <v>0</v>
      </c>
      <c r="BG1136" s="210"/>
      <c r="BH1136" s="231"/>
      <c r="BI1136" s="15"/>
      <c r="BJ1136" s="232">
        <f t="shared" si="420"/>
        <v>0</v>
      </c>
      <c r="BK1136" s="235">
        <f t="shared" si="431"/>
        <v>0</v>
      </c>
      <c r="BM1136" s="109">
        <f t="shared" si="421"/>
        <v>-0.86039652362844743</v>
      </c>
      <c r="BN1136" s="213"/>
      <c r="BR1136" s="228"/>
      <c r="BS1136" s="311"/>
      <c r="BT1136" s="3"/>
      <c r="BU1136" s="213"/>
      <c r="BV1136" s="213"/>
      <c r="BW1136" s="291"/>
    </row>
    <row r="1137" spans="1:75" x14ac:dyDescent="0.2">
      <c r="A1137" s="210"/>
      <c r="B1137" s="211"/>
      <c r="C1137" s="848" t="str">
        <f ca="1">IF(ISERR(AVERAGE(INDIRECT("B"&amp;(ROW()-INT($B$1/2))):INDIRECT("B"&amp;(ROW()+INT($B$1/2))))),"",AVERAGE(INDIRECT("B"&amp;(ROW()-INT($B$1/2))):INDIRECT("B"&amp;(ROW()+INT($B$1/2)))))</f>
        <v/>
      </c>
      <c r="D1137" s="848">
        <f t="shared" si="415"/>
        <v>0</v>
      </c>
      <c r="E1137" s="275"/>
      <c r="F1137" s="15"/>
      <c r="G1137" s="3"/>
      <c r="H1137" s="3"/>
      <c r="I1137" s="3"/>
      <c r="J1137" s="3"/>
      <c r="K1137" s="3"/>
      <c r="L1137" s="554"/>
      <c r="M1137" s="545"/>
      <c r="N1137" s="546"/>
      <c r="O1137" s="5"/>
      <c r="P1137" s="216"/>
      <c r="Q1137" s="217"/>
      <c r="R1137" s="218"/>
      <c r="S1137" s="219">
        <f t="shared" si="422"/>
        <v>0</v>
      </c>
      <c r="T1137" s="220">
        <f t="shared" si="423"/>
        <v>0</v>
      </c>
      <c r="U1137" s="214">
        <f t="shared" si="432"/>
        <v>0</v>
      </c>
      <c r="W1137" s="221"/>
      <c r="X1137" s="222"/>
      <c r="Y1137" s="222"/>
      <c r="Z1137" s="223"/>
      <c r="AA1137" s="222"/>
      <c r="AB1137" s="224"/>
      <c r="AC1137" s="225"/>
      <c r="AD1137" s="2">
        <f t="shared" si="417"/>
        <v>0</v>
      </c>
      <c r="AE1137" s="2">
        <f t="shared" si="418"/>
        <v>0</v>
      </c>
      <c r="AF1137" s="226"/>
      <c r="AG1137" s="219">
        <f t="shared" si="424"/>
        <v>0</v>
      </c>
      <c r="AH1137" s="234">
        <f t="shared" si="425"/>
        <v>0</v>
      </c>
      <c r="AI1137" s="214">
        <f t="shared" si="433"/>
        <v>0</v>
      </c>
      <c r="AK1137" s="229">
        <f t="shared" si="426"/>
        <v>0</v>
      </c>
      <c r="AL1137" s="226"/>
      <c r="AM1137" s="15"/>
      <c r="AN1137" s="232" t="e">
        <f t="shared" si="427"/>
        <v>#DIV/0!</v>
      </c>
      <c r="AO1137" s="214">
        <f t="shared" si="419"/>
        <v>0</v>
      </c>
      <c r="AQ1137" s="210"/>
      <c r="AR1137" s="231"/>
      <c r="AS1137" s="15"/>
      <c r="AT1137" s="232">
        <f t="shared" si="428"/>
        <v>0</v>
      </c>
      <c r="AU1137" s="235">
        <f t="shared" si="429"/>
        <v>0</v>
      </c>
      <c r="AY1137" s="210"/>
      <c r="AZ1137" s="231"/>
      <c r="BA1137" s="15"/>
      <c r="BB1137" s="232">
        <f t="shared" si="416"/>
        <v>0</v>
      </c>
      <c r="BC1137" s="235">
        <f t="shared" si="430"/>
        <v>0</v>
      </c>
      <c r="BG1137" s="210"/>
      <c r="BH1137" s="231"/>
      <c r="BI1137" s="15"/>
      <c r="BJ1137" s="232">
        <f t="shared" si="420"/>
        <v>0</v>
      </c>
      <c r="BK1137" s="235">
        <f t="shared" si="431"/>
        <v>0</v>
      </c>
      <c r="BM1137" s="109">
        <f t="shared" si="421"/>
        <v>-0.86222886112618413</v>
      </c>
      <c r="BN1137" s="213"/>
      <c r="BR1137" s="228"/>
      <c r="BS1137" s="311"/>
      <c r="BT1137" s="3"/>
      <c r="BU1137" s="213"/>
      <c r="BV1137" s="213"/>
      <c r="BW1137" s="291"/>
    </row>
    <row r="1138" spans="1:75" x14ac:dyDescent="0.2">
      <c r="A1138" s="210"/>
      <c r="B1138" s="211"/>
      <c r="C1138" s="848" t="str">
        <f ca="1">IF(ISERR(AVERAGE(INDIRECT("B"&amp;(ROW()-INT($B$1/2))):INDIRECT("B"&amp;(ROW()+INT($B$1/2))))),"",AVERAGE(INDIRECT("B"&amp;(ROW()-INT($B$1/2))):INDIRECT("B"&amp;(ROW()+INT($B$1/2)))))</f>
        <v/>
      </c>
      <c r="D1138" s="848">
        <f t="shared" si="415"/>
        <v>0</v>
      </c>
      <c r="E1138" s="275"/>
      <c r="F1138" s="15"/>
      <c r="G1138" s="3"/>
      <c r="H1138" s="3"/>
      <c r="I1138" s="3"/>
      <c r="J1138" s="3"/>
      <c r="K1138" s="3"/>
      <c r="L1138" s="554"/>
      <c r="M1138" s="545"/>
      <c r="N1138" s="546"/>
      <c r="O1138" s="5"/>
      <c r="P1138" s="216"/>
      <c r="Q1138" s="217"/>
      <c r="R1138" s="218"/>
      <c r="S1138" s="219">
        <f t="shared" si="422"/>
        <v>0</v>
      </c>
      <c r="T1138" s="220">
        <f t="shared" si="423"/>
        <v>0</v>
      </c>
      <c r="U1138" s="214">
        <f t="shared" si="432"/>
        <v>0</v>
      </c>
      <c r="W1138" s="221"/>
      <c r="X1138" s="222"/>
      <c r="Y1138" s="222"/>
      <c r="Z1138" s="223"/>
      <c r="AA1138" s="222"/>
      <c r="AB1138" s="224"/>
      <c r="AC1138" s="225"/>
      <c r="AD1138" s="2">
        <f t="shared" si="417"/>
        <v>0</v>
      </c>
      <c r="AE1138" s="2">
        <f t="shared" si="418"/>
        <v>0</v>
      </c>
      <c r="AF1138" s="226"/>
      <c r="AG1138" s="219">
        <f t="shared" si="424"/>
        <v>0</v>
      </c>
      <c r="AH1138" s="234">
        <f t="shared" si="425"/>
        <v>0</v>
      </c>
      <c r="AI1138" s="214">
        <f t="shared" si="433"/>
        <v>0</v>
      </c>
      <c r="AK1138" s="229">
        <f t="shared" si="426"/>
        <v>0</v>
      </c>
      <c r="AL1138" s="226"/>
      <c r="AM1138" s="15"/>
      <c r="AN1138" s="232" t="e">
        <f t="shared" si="427"/>
        <v>#DIV/0!</v>
      </c>
      <c r="AO1138" s="214">
        <f t="shared" si="419"/>
        <v>0</v>
      </c>
      <c r="AQ1138" s="210"/>
      <c r="AR1138" s="231"/>
      <c r="AS1138" s="15"/>
      <c r="AT1138" s="232">
        <f t="shared" si="428"/>
        <v>0</v>
      </c>
      <c r="AU1138" s="235">
        <f t="shared" si="429"/>
        <v>0</v>
      </c>
      <c r="AY1138" s="210"/>
      <c r="AZ1138" s="231"/>
      <c r="BA1138" s="15"/>
      <c r="BB1138" s="232">
        <f t="shared" si="416"/>
        <v>0</v>
      </c>
      <c r="BC1138" s="235">
        <f t="shared" si="430"/>
        <v>0</v>
      </c>
      <c r="BG1138" s="210"/>
      <c r="BH1138" s="231"/>
      <c r="BI1138" s="15"/>
      <c r="BJ1138" s="232">
        <f t="shared" si="420"/>
        <v>0</v>
      </c>
      <c r="BK1138" s="235">
        <f t="shared" si="431"/>
        <v>0</v>
      </c>
      <c r="BM1138" s="109">
        <f t="shared" si="421"/>
        <v>-0.86406119862392083</v>
      </c>
      <c r="BN1138" s="213"/>
      <c r="BR1138" s="228"/>
      <c r="BS1138" s="311"/>
      <c r="BT1138" s="3"/>
      <c r="BU1138" s="213"/>
      <c r="BV1138" s="213"/>
      <c r="BW1138" s="291"/>
    </row>
    <row r="1139" spans="1:75" x14ac:dyDescent="0.2">
      <c r="A1139" s="210"/>
      <c r="B1139" s="211"/>
      <c r="C1139" s="848" t="str">
        <f ca="1">IF(ISERR(AVERAGE(INDIRECT("B"&amp;(ROW()-INT($B$1/2))):INDIRECT("B"&amp;(ROW()+INT($B$1/2))))),"",AVERAGE(INDIRECT("B"&amp;(ROW()-INT($B$1/2))):INDIRECT("B"&amp;(ROW()+INT($B$1/2)))))</f>
        <v/>
      </c>
      <c r="D1139" s="848">
        <f t="shared" si="415"/>
        <v>0</v>
      </c>
      <c r="E1139" s="275"/>
      <c r="F1139" s="15"/>
      <c r="G1139" s="3"/>
      <c r="H1139" s="3"/>
      <c r="I1139" s="3"/>
      <c r="J1139" s="3"/>
      <c r="K1139" s="3"/>
      <c r="L1139" s="554"/>
      <c r="M1139" s="545"/>
      <c r="N1139" s="546"/>
      <c r="O1139" s="5"/>
      <c r="P1139" s="216"/>
      <c r="Q1139" s="217"/>
      <c r="R1139" s="218"/>
      <c r="S1139" s="219">
        <f t="shared" si="422"/>
        <v>0</v>
      </c>
      <c r="T1139" s="220">
        <f t="shared" si="423"/>
        <v>0</v>
      </c>
      <c r="U1139" s="214">
        <f t="shared" si="432"/>
        <v>0</v>
      </c>
      <c r="W1139" s="221"/>
      <c r="X1139" s="222"/>
      <c r="Y1139" s="222"/>
      <c r="Z1139" s="223"/>
      <c r="AA1139" s="222"/>
      <c r="AB1139" s="224"/>
      <c r="AC1139" s="225"/>
      <c r="AD1139" s="2">
        <f t="shared" si="417"/>
        <v>0</v>
      </c>
      <c r="AE1139" s="2">
        <f t="shared" si="418"/>
        <v>0</v>
      </c>
      <c r="AF1139" s="226"/>
      <c r="AG1139" s="219">
        <f t="shared" si="424"/>
        <v>0</v>
      </c>
      <c r="AH1139" s="234">
        <f t="shared" si="425"/>
        <v>0</v>
      </c>
      <c r="AI1139" s="214">
        <f t="shared" si="433"/>
        <v>0</v>
      </c>
      <c r="AK1139" s="229">
        <f t="shared" si="426"/>
        <v>0</v>
      </c>
      <c r="AL1139" s="226"/>
      <c r="AM1139" s="15"/>
      <c r="AN1139" s="232" t="e">
        <f t="shared" si="427"/>
        <v>#DIV/0!</v>
      </c>
      <c r="AO1139" s="214">
        <f t="shared" si="419"/>
        <v>0</v>
      </c>
      <c r="AQ1139" s="210"/>
      <c r="AR1139" s="231"/>
      <c r="AS1139" s="15"/>
      <c r="AT1139" s="232">
        <f t="shared" si="428"/>
        <v>0</v>
      </c>
      <c r="AU1139" s="235">
        <f t="shared" si="429"/>
        <v>0</v>
      </c>
      <c r="AY1139" s="210"/>
      <c r="AZ1139" s="231"/>
      <c r="BA1139" s="15"/>
      <c r="BB1139" s="232">
        <f t="shared" si="416"/>
        <v>0</v>
      </c>
      <c r="BC1139" s="235">
        <f t="shared" si="430"/>
        <v>0</v>
      </c>
      <c r="BG1139" s="210"/>
      <c r="BH1139" s="231"/>
      <c r="BI1139" s="15"/>
      <c r="BJ1139" s="232">
        <f t="shared" si="420"/>
        <v>0</v>
      </c>
      <c r="BK1139" s="235">
        <f t="shared" si="431"/>
        <v>0</v>
      </c>
      <c r="BM1139" s="109">
        <f t="shared" si="421"/>
        <v>-0.86589353612165754</v>
      </c>
      <c r="BN1139" s="213"/>
      <c r="BR1139" s="228"/>
      <c r="BS1139" s="311"/>
      <c r="BT1139" s="3"/>
      <c r="BU1139" s="213"/>
      <c r="BV1139" s="213"/>
      <c r="BW1139" s="291"/>
    </row>
    <row r="1140" spans="1:75" x14ac:dyDescent="0.2">
      <c r="A1140" s="210"/>
      <c r="B1140" s="211"/>
      <c r="C1140" s="848" t="str">
        <f ca="1">IF(ISERR(AVERAGE(INDIRECT("B"&amp;(ROW()-INT($B$1/2))):INDIRECT("B"&amp;(ROW()+INT($B$1/2))))),"",AVERAGE(INDIRECT("B"&amp;(ROW()-INT($B$1/2))):INDIRECT("B"&amp;(ROW()+INT($B$1/2)))))</f>
        <v/>
      </c>
      <c r="D1140" s="848">
        <f t="shared" si="415"/>
        <v>0</v>
      </c>
      <c r="E1140" s="275"/>
      <c r="F1140" s="15"/>
      <c r="G1140" s="3"/>
      <c r="H1140" s="3"/>
      <c r="I1140" s="3"/>
      <c r="J1140" s="3"/>
      <c r="K1140" s="3"/>
      <c r="L1140" s="554"/>
      <c r="M1140" s="545"/>
      <c r="N1140" s="546"/>
      <c r="O1140" s="5"/>
      <c r="P1140" s="216"/>
      <c r="Q1140" s="217"/>
      <c r="R1140" s="218"/>
      <c r="S1140" s="219">
        <f t="shared" si="422"/>
        <v>0</v>
      </c>
      <c r="T1140" s="220">
        <f t="shared" si="423"/>
        <v>0</v>
      </c>
      <c r="U1140" s="214">
        <f t="shared" si="432"/>
        <v>0</v>
      </c>
      <c r="W1140" s="221"/>
      <c r="X1140" s="222"/>
      <c r="Y1140" s="222"/>
      <c r="Z1140" s="223"/>
      <c r="AA1140" s="222"/>
      <c r="AB1140" s="224"/>
      <c r="AC1140" s="225"/>
      <c r="AD1140" s="2">
        <f t="shared" si="417"/>
        <v>0</v>
      </c>
      <c r="AE1140" s="2">
        <f t="shared" si="418"/>
        <v>0</v>
      </c>
      <c r="AF1140" s="226"/>
      <c r="AG1140" s="219">
        <f t="shared" si="424"/>
        <v>0</v>
      </c>
      <c r="AH1140" s="234">
        <f t="shared" si="425"/>
        <v>0</v>
      </c>
      <c r="AI1140" s="214">
        <f t="shared" si="433"/>
        <v>0</v>
      </c>
      <c r="AK1140" s="229">
        <f t="shared" si="426"/>
        <v>0</v>
      </c>
      <c r="AL1140" s="226"/>
      <c r="AM1140" s="15"/>
      <c r="AN1140" s="232" t="e">
        <f t="shared" si="427"/>
        <v>#DIV/0!</v>
      </c>
      <c r="AO1140" s="214">
        <f t="shared" si="419"/>
        <v>0</v>
      </c>
      <c r="AQ1140" s="210"/>
      <c r="AR1140" s="231"/>
      <c r="AS1140" s="15"/>
      <c r="AT1140" s="232">
        <f t="shared" si="428"/>
        <v>0</v>
      </c>
      <c r="AU1140" s="235">
        <f t="shared" si="429"/>
        <v>0</v>
      </c>
      <c r="AY1140" s="210"/>
      <c r="AZ1140" s="231"/>
      <c r="BA1140" s="15"/>
      <c r="BB1140" s="232">
        <f t="shared" si="416"/>
        <v>0</v>
      </c>
      <c r="BC1140" s="235">
        <f t="shared" si="430"/>
        <v>0</v>
      </c>
      <c r="BG1140" s="210"/>
      <c r="BH1140" s="231"/>
      <c r="BI1140" s="15"/>
      <c r="BJ1140" s="232">
        <f t="shared" si="420"/>
        <v>0</v>
      </c>
      <c r="BK1140" s="235">
        <f t="shared" si="431"/>
        <v>0</v>
      </c>
      <c r="BM1140" s="109">
        <f t="shared" si="421"/>
        <v>-0.86772587361939424</v>
      </c>
      <c r="BN1140" s="213"/>
      <c r="BR1140" s="228"/>
      <c r="BS1140" s="311"/>
      <c r="BT1140" s="3"/>
      <c r="BU1140" s="213"/>
      <c r="BV1140" s="213"/>
      <c r="BW1140" s="291"/>
    </row>
    <row r="1141" spans="1:75" x14ac:dyDescent="0.2">
      <c r="A1141" s="210"/>
      <c r="B1141" s="211"/>
      <c r="C1141" s="848" t="str">
        <f ca="1">IF(ISERR(AVERAGE(INDIRECT("B"&amp;(ROW()-INT($B$1/2))):INDIRECT("B"&amp;(ROW()+INT($B$1/2))))),"",AVERAGE(INDIRECT("B"&amp;(ROW()-INT($B$1/2))):INDIRECT("B"&amp;(ROW()+INT($B$1/2)))))</f>
        <v/>
      </c>
      <c r="D1141" s="848">
        <f t="shared" si="415"/>
        <v>0</v>
      </c>
      <c r="E1141" s="275"/>
      <c r="F1141" s="15"/>
      <c r="G1141" s="3"/>
      <c r="H1141" s="3"/>
      <c r="I1141" s="3"/>
      <c r="J1141" s="3"/>
      <c r="K1141" s="3"/>
      <c r="L1141" s="554"/>
      <c r="M1141" s="545"/>
      <c r="N1141" s="546"/>
      <c r="O1141" s="5"/>
      <c r="P1141" s="216"/>
      <c r="Q1141" s="217"/>
      <c r="R1141" s="218"/>
      <c r="S1141" s="219">
        <f t="shared" si="422"/>
        <v>0</v>
      </c>
      <c r="T1141" s="220">
        <f t="shared" si="423"/>
        <v>0</v>
      </c>
      <c r="U1141" s="214">
        <f t="shared" si="432"/>
        <v>0</v>
      </c>
      <c r="W1141" s="221"/>
      <c r="X1141" s="222"/>
      <c r="Y1141" s="222"/>
      <c r="Z1141" s="223"/>
      <c r="AA1141" s="222"/>
      <c r="AB1141" s="224"/>
      <c r="AC1141" s="225"/>
      <c r="AD1141" s="2">
        <f t="shared" si="417"/>
        <v>0</v>
      </c>
      <c r="AE1141" s="2">
        <f t="shared" si="418"/>
        <v>0</v>
      </c>
      <c r="AF1141" s="226"/>
      <c r="AG1141" s="219">
        <f t="shared" si="424"/>
        <v>0</v>
      </c>
      <c r="AH1141" s="234">
        <f t="shared" si="425"/>
        <v>0</v>
      </c>
      <c r="AI1141" s="214">
        <f t="shared" si="433"/>
        <v>0</v>
      </c>
      <c r="AK1141" s="229">
        <f t="shared" si="426"/>
        <v>0</v>
      </c>
      <c r="AL1141" s="226"/>
      <c r="AM1141" s="15"/>
      <c r="AN1141" s="232" t="e">
        <f t="shared" si="427"/>
        <v>#DIV/0!</v>
      </c>
      <c r="AO1141" s="214">
        <f t="shared" si="419"/>
        <v>0</v>
      </c>
      <c r="AQ1141" s="210"/>
      <c r="AR1141" s="231"/>
      <c r="AS1141" s="15"/>
      <c r="AT1141" s="232">
        <f t="shared" si="428"/>
        <v>0</v>
      </c>
      <c r="AU1141" s="235">
        <f t="shared" si="429"/>
        <v>0</v>
      </c>
      <c r="AY1141" s="210"/>
      <c r="AZ1141" s="231"/>
      <c r="BA1141" s="15"/>
      <c r="BB1141" s="232">
        <f t="shared" si="416"/>
        <v>0</v>
      </c>
      <c r="BC1141" s="235">
        <f t="shared" si="430"/>
        <v>0</v>
      </c>
      <c r="BG1141" s="210"/>
      <c r="BH1141" s="231"/>
      <c r="BI1141" s="15"/>
      <c r="BJ1141" s="232">
        <f t="shared" si="420"/>
        <v>0</v>
      </c>
      <c r="BK1141" s="235">
        <f t="shared" si="431"/>
        <v>0</v>
      </c>
      <c r="BM1141" s="109">
        <f t="shared" si="421"/>
        <v>-0.86955821111713094</v>
      </c>
      <c r="BN1141" s="213"/>
      <c r="BR1141" s="228"/>
      <c r="BS1141" s="311"/>
      <c r="BT1141" s="3"/>
      <c r="BU1141" s="213"/>
      <c r="BV1141" s="213"/>
      <c r="BW1141" s="291"/>
    </row>
    <row r="1142" spans="1:75" x14ac:dyDescent="0.2">
      <c r="A1142" s="210"/>
      <c r="B1142" s="211"/>
      <c r="C1142" s="848" t="str">
        <f ca="1">IF(ISERR(AVERAGE(INDIRECT("B"&amp;(ROW()-INT($B$1/2))):INDIRECT("B"&amp;(ROW()+INT($B$1/2))))),"",AVERAGE(INDIRECT("B"&amp;(ROW()-INT($B$1/2))):INDIRECT("B"&amp;(ROW()+INT($B$1/2)))))</f>
        <v/>
      </c>
      <c r="D1142" s="848">
        <f t="shared" si="415"/>
        <v>0</v>
      </c>
      <c r="E1142" s="275"/>
      <c r="F1142" s="15"/>
      <c r="G1142" s="3"/>
      <c r="H1142" s="3"/>
      <c r="I1142" s="3"/>
      <c r="J1142" s="3"/>
      <c r="K1142" s="3"/>
      <c r="L1142" s="554"/>
      <c r="M1142" s="545"/>
      <c r="N1142" s="546"/>
      <c r="O1142" s="5"/>
      <c r="P1142" s="216"/>
      <c r="Q1142" s="217"/>
      <c r="R1142" s="218"/>
      <c r="S1142" s="219">
        <f t="shared" si="422"/>
        <v>0</v>
      </c>
      <c r="T1142" s="220">
        <f t="shared" si="423"/>
        <v>0</v>
      </c>
      <c r="U1142" s="214">
        <f t="shared" si="432"/>
        <v>0</v>
      </c>
      <c r="W1142" s="221"/>
      <c r="X1142" s="222"/>
      <c r="Y1142" s="222"/>
      <c r="Z1142" s="223"/>
      <c r="AA1142" s="222"/>
      <c r="AB1142" s="224"/>
      <c r="AC1142" s="225"/>
      <c r="AD1142" s="2">
        <f t="shared" si="417"/>
        <v>0</v>
      </c>
      <c r="AE1142" s="2">
        <f t="shared" si="418"/>
        <v>0</v>
      </c>
      <c r="AF1142" s="226"/>
      <c r="AG1142" s="219">
        <f t="shared" si="424"/>
        <v>0</v>
      </c>
      <c r="AH1142" s="234">
        <f t="shared" si="425"/>
        <v>0</v>
      </c>
      <c r="AI1142" s="214">
        <f t="shared" si="433"/>
        <v>0</v>
      </c>
      <c r="AK1142" s="229">
        <f t="shared" si="426"/>
        <v>0</v>
      </c>
      <c r="AL1142" s="226"/>
      <c r="AM1142" s="15"/>
      <c r="AN1142" s="232" t="e">
        <f t="shared" si="427"/>
        <v>#DIV/0!</v>
      </c>
      <c r="AO1142" s="214">
        <f t="shared" si="419"/>
        <v>0</v>
      </c>
      <c r="AQ1142" s="210"/>
      <c r="AR1142" s="231"/>
      <c r="AS1142" s="15"/>
      <c r="AT1142" s="232">
        <f t="shared" si="428"/>
        <v>0</v>
      </c>
      <c r="AU1142" s="235">
        <f t="shared" si="429"/>
        <v>0</v>
      </c>
      <c r="AY1142" s="210"/>
      <c r="AZ1142" s="231"/>
      <c r="BA1142" s="15"/>
      <c r="BB1142" s="232">
        <f t="shared" si="416"/>
        <v>0</v>
      </c>
      <c r="BC1142" s="235">
        <f t="shared" si="430"/>
        <v>0</v>
      </c>
      <c r="BG1142" s="210"/>
      <c r="BH1142" s="231"/>
      <c r="BI1142" s="15"/>
      <c r="BJ1142" s="232">
        <f t="shared" si="420"/>
        <v>0</v>
      </c>
      <c r="BK1142" s="235">
        <f t="shared" si="431"/>
        <v>0</v>
      </c>
      <c r="BM1142" s="109">
        <f t="shared" si="421"/>
        <v>-0.87139054861486764</v>
      </c>
      <c r="BN1142" s="213"/>
      <c r="BR1142" s="228"/>
      <c r="BS1142" s="311"/>
      <c r="BT1142" s="3"/>
      <c r="BU1142" s="213"/>
      <c r="BV1142" s="213"/>
      <c r="BW1142" s="291"/>
    </row>
    <row r="1143" spans="1:75" x14ac:dyDescent="0.2">
      <c r="A1143" s="210"/>
      <c r="B1143" s="211"/>
      <c r="C1143" s="848" t="str">
        <f ca="1">IF(ISERR(AVERAGE(INDIRECT("B"&amp;(ROW()-INT($B$1/2))):INDIRECT("B"&amp;(ROW()+INT($B$1/2))))),"",AVERAGE(INDIRECT("B"&amp;(ROW()-INT($B$1/2))):INDIRECT("B"&amp;(ROW()+INT($B$1/2)))))</f>
        <v/>
      </c>
      <c r="D1143" s="848">
        <f t="shared" si="415"/>
        <v>0</v>
      </c>
      <c r="E1143" s="275"/>
      <c r="F1143" s="15"/>
      <c r="G1143" s="3"/>
      <c r="H1143" s="3"/>
      <c r="I1143" s="3"/>
      <c r="J1143" s="3"/>
      <c r="K1143" s="3"/>
      <c r="L1143" s="554"/>
      <c r="M1143" s="545"/>
      <c r="N1143" s="546"/>
      <c r="O1143" s="5"/>
      <c r="P1143" s="216"/>
      <c r="Q1143" s="217"/>
      <c r="R1143" s="218"/>
      <c r="S1143" s="219">
        <f t="shared" si="422"/>
        <v>0</v>
      </c>
      <c r="T1143" s="220">
        <f t="shared" si="423"/>
        <v>0</v>
      </c>
      <c r="U1143" s="214">
        <f t="shared" si="432"/>
        <v>0</v>
      </c>
      <c r="W1143" s="221"/>
      <c r="X1143" s="222"/>
      <c r="Y1143" s="222"/>
      <c r="Z1143" s="223"/>
      <c r="AA1143" s="222"/>
      <c r="AB1143" s="224"/>
      <c r="AC1143" s="225"/>
      <c r="AD1143" s="2">
        <f t="shared" si="417"/>
        <v>0</v>
      </c>
      <c r="AE1143" s="2">
        <f t="shared" si="418"/>
        <v>0</v>
      </c>
      <c r="AF1143" s="226"/>
      <c r="AG1143" s="219">
        <f t="shared" si="424"/>
        <v>0</v>
      </c>
      <c r="AH1143" s="234">
        <f t="shared" si="425"/>
        <v>0</v>
      </c>
      <c r="AI1143" s="214">
        <f t="shared" si="433"/>
        <v>0</v>
      </c>
      <c r="AK1143" s="229">
        <f t="shared" si="426"/>
        <v>0</v>
      </c>
      <c r="AL1143" s="226"/>
      <c r="AM1143" s="15"/>
      <c r="AN1143" s="232" t="e">
        <f t="shared" si="427"/>
        <v>#DIV/0!</v>
      </c>
      <c r="AO1143" s="214">
        <f t="shared" si="419"/>
        <v>0</v>
      </c>
      <c r="AQ1143" s="210"/>
      <c r="AR1143" s="231"/>
      <c r="AS1143" s="15"/>
      <c r="AT1143" s="232">
        <f t="shared" si="428"/>
        <v>0</v>
      </c>
      <c r="AU1143" s="235">
        <f t="shared" si="429"/>
        <v>0</v>
      </c>
      <c r="AY1143" s="210"/>
      <c r="AZ1143" s="231"/>
      <c r="BA1143" s="15"/>
      <c r="BB1143" s="232">
        <f t="shared" si="416"/>
        <v>0</v>
      </c>
      <c r="BC1143" s="235">
        <f t="shared" si="430"/>
        <v>0</v>
      </c>
      <c r="BG1143" s="210"/>
      <c r="BH1143" s="231"/>
      <c r="BI1143" s="15"/>
      <c r="BJ1143" s="232">
        <f t="shared" si="420"/>
        <v>0</v>
      </c>
      <c r="BK1143" s="235">
        <f t="shared" si="431"/>
        <v>0</v>
      </c>
      <c r="BM1143" s="109">
        <f t="shared" si="421"/>
        <v>-0.87322288611260435</v>
      </c>
      <c r="BN1143" s="213"/>
      <c r="BR1143" s="228"/>
      <c r="BS1143" s="311"/>
      <c r="BT1143" s="3"/>
      <c r="BU1143" s="213"/>
      <c r="BV1143" s="213"/>
      <c r="BW1143" s="291"/>
    </row>
    <row r="1144" spans="1:75" x14ac:dyDescent="0.2">
      <c r="A1144" s="210"/>
      <c r="B1144" s="211"/>
      <c r="C1144" s="848" t="str">
        <f ca="1">IF(ISERR(AVERAGE(INDIRECT("B"&amp;(ROW()-INT($B$1/2))):INDIRECT("B"&amp;(ROW()+INT($B$1/2))))),"",AVERAGE(INDIRECT("B"&amp;(ROW()-INT($B$1/2))):INDIRECT("B"&amp;(ROW()+INT($B$1/2)))))</f>
        <v/>
      </c>
      <c r="D1144" s="848">
        <f t="shared" si="415"/>
        <v>0</v>
      </c>
      <c r="E1144" s="275"/>
      <c r="F1144" s="15"/>
      <c r="G1144" s="3"/>
      <c r="H1144" s="3"/>
      <c r="I1144" s="3"/>
      <c r="J1144" s="3"/>
      <c r="K1144" s="3"/>
      <c r="L1144" s="554"/>
      <c r="M1144" s="545"/>
      <c r="N1144" s="546"/>
      <c r="O1144" s="5"/>
      <c r="P1144" s="216"/>
      <c r="Q1144" s="217"/>
      <c r="R1144" s="218"/>
      <c r="S1144" s="219">
        <f t="shared" si="422"/>
        <v>0</v>
      </c>
      <c r="T1144" s="220">
        <f t="shared" si="423"/>
        <v>0</v>
      </c>
      <c r="U1144" s="214">
        <f t="shared" si="432"/>
        <v>0</v>
      </c>
      <c r="W1144" s="221"/>
      <c r="X1144" s="222"/>
      <c r="Y1144" s="222"/>
      <c r="Z1144" s="223"/>
      <c r="AA1144" s="222"/>
      <c r="AB1144" s="224"/>
      <c r="AC1144" s="225"/>
      <c r="AD1144" s="2">
        <f t="shared" si="417"/>
        <v>0</v>
      </c>
      <c r="AE1144" s="2">
        <f t="shared" si="418"/>
        <v>0</v>
      </c>
      <c r="AF1144" s="226"/>
      <c r="AG1144" s="219">
        <f t="shared" si="424"/>
        <v>0</v>
      </c>
      <c r="AH1144" s="234">
        <f t="shared" si="425"/>
        <v>0</v>
      </c>
      <c r="AI1144" s="214">
        <f t="shared" si="433"/>
        <v>0</v>
      </c>
      <c r="AK1144" s="229">
        <f t="shared" si="426"/>
        <v>0</v>
      </c>
      <c r="AL1144" s="226"/>
      <c r="AM1144" s="15"/>
      <c r="AN1144" s="232" t="e">
        <f t="shared" si="427"/>
        <v>#DIV/0!</v>
      </c>
      <c r="AO1144" s="214">
        <f t="shared" si="419"/>
        <v>0</v>
      </c>
      <c r="AQ1144" s="210"/>
      <c r="AR1144" s="231"/>
      <c r="AS1144" s="15"/>
      <c r="AT1144" s="232">
        <f t="shared" si="428"/>
        <v>0</v>
      </c>
      <c r="AU1144" s="235">
        <f t="shared" si="429"/>
        <v>0</v>
      </c>
      <c r="AY1144" s="210"/>
      <c r="AZ1144" s="231"/>
      <c r="BA1144" s="15"/>
      <c r="BB1144" s="232">
        <f t="shared" si="416"/>
        <v>0</v>
      </c>
      <c r="BC1144" s="235">
        <f t="shared" si="430"/>
        <v>0</v>
      </c>
      <c r="BG1144" s="210"/>
      <c r="BH1144" s="231"/>
      <c r="BI1144" s="15"/>
      <c r="BJ1144" s="232">
        <f t="shared" si="420"/>
        <v>0</v>
      </c>
      <c r="BK1144" s="235">
        <f t="shared" si="431"/>
        <v>0</v>
      </c>
      <c r="BM1144" s="109">
        <f t="shared" si="421"/>
        <v>-0.87505522361034105</v>
      </c>
      <c r="BN1144" s="213"/>
      <c r="BR1144" s="228"/>
      <c r="BS1144" s="311"/>
      <c r="BT1144" s="3"/>
      <c r="BU1144" s="213"/>
      <c r="BV1144" s="213"/>
      <c r="BW1144" s="291"/>
    </row>
    <row r="1145" spans="1:75" x14ac:dyDescent="0.2">
      <c r="A1145" s="210"/>
      <c r="B1145" s="211"/>
      <c r="C1145" s="848" t="str">
        <f ca="1">IF(ISERR(AVERAGE(INDIRECT("B"&amp;(ROW()-INT($B$1/2))):INDIRECT("B"&amp;(ROW()+INT($B$1/2))))),"",AVERAGE(INDIRECT("B"&amp;(ROW()-INT($B$1/2))):INDIRECT("B"&amp;(ROW()+INT($B$1/2)))))</f>
        <v/>
      </c>
      <c r="D1145" s="848">
        <f t="shared" si="415"/>
        <v>0</v>
      </c>
      <c r="E1145" s="275"/>
      <c r="F1145" s="15"/>
      <c r="G1145" s="3"/>
      <c r="H1145" s="3"/>
      <c r="I1145" s="3"/>
      <c r="J1145" s="3"/>
      <c r="K1145" s="3"/>
      <c r="L1145" s="554"/>
      <c r="M1145" s="545"/>
      <c r="N1145" s="546"/>
      <c r="O1145" s="5"/>
      <c r="P1145" s="216"/>
      <c r="Q1145" s="217"/>
      <c r="R1145" s="218"/>
      <c r="S1145" s="219">
        <f t="shared" si="422"/>
        <v>0</v>
      </c>
      <c r="T1145" s="220">
        <f t="shared" si="423"/>
        <v>0</v>
      </c>
      <c r="U1145" s="214">
        <f t="shared" si="432"/>
        <v>0</v>
      </c>
      <c r="W1145" s="221"/>
      <c r="X1145" s="222"/>
      <c r="Y1145" s="222"/>
      <c r="Z1145" s="223"/>
      <c r="AA1145" s="222"/>
      <c r="AB1145" s="224"/>
      <c r="AC1145" s="225"/>
      <c r="AD1145" s="2">
        <f t="shared" si="417"/>
        <v>0</v>
      </c>
      <c r="AE1145" s="2">
        <f t="shared" si="418"/>
        <v>0</v>
      </c>
      <c r="AF1145" s="226"/>
      <c r="AG1145" s="219">
        <f t="shared" si="424"/>
        <v>0</v>
      </c>
      <c r="AH1145" s="234">
        <f t="shared" si="425"/>
        <v>0</v>
      </c>
      <c r="AI1145" s="214">
        <f t="shared" si="433"/>
        <v>0</v>
      </c>
      <c r="AK1145" s="229">
        <f t="shared" si="426"/>
        <v>0</v>
      </c>
      <c r="AL1145" s="226"/>
      <c r="AM1145" s="15"/>
      <c r="AN1145" s="232" t="e">
        <f t="shared" si="427"/>
        <v>#DIV/0!</v>
      </c>
      <c r="AO1145" s="214">
        <f t="shared" si="419"/>
        <v>0</v>
      </c>
      <c r="AQ1145" s="210"/>
      <c r="AR1145" s="231"/>
      <c r="AS1145" s="15"/>
      <c r="AT1145" s="232">
        <f t="shared" si="428"/>
        <v>0</v>
      </c>
      <c r="AU1145" s="235">
        <f t="shared" si="429"/>
        <v>0</v>
      </c>
      <c r="AY1145" s="210"/>
      <c r="AZ1145" s="231"/>
      <c r="BA1145" s="15"/>
      <c r="BB1145" s="232">
        <f t="shared" si="416"/>
        <v>0</v>
      </c>
      <c r="BC1145" s="235">
        <f t="shared" si="430"/>
        <v>0</v>
      </c>
      <c r="BG1145" s="210"/>
      <c r="BH1145" s="231"/>
      <c r="BI1145" s="15"/>
      <c r="BJ1145" s="232">
        <f t="shared" si="420"/>
        <v>0</v>
      </c>
      <c r="BK1145" s="235">
        <f t="shared" si="431"/>
        <v>0</v>
      </c>
      <c r="BM1145" s="109">
        <f t="shared" si="421"/>
        <v>-0.87688756110807775</v>
      </c>
      <c r="BN1145" s="213"/>
      <c r="BR1145" s="228"/>
      <c r="BS1145" s="311"/>
      <c r="BT1145" s="3"/>
      <c r="BU1145" s="213"/>
      <c r="BV1145" s="213"/>
      <c r="BW1145" s="291"/>
    </row>
    <row r="1146" spans="1:75" x14ac:dyDescent="0.2">
      <c r="A1146" s="210"/>
      <c r="B1146" s="211"/>
      <c r="C1146" s="848" t="str">
        <f ca="1">IF(ISERR(AVERAGE(INDIRECT("B"&amp;(ROW()-INT($B$1/2))):INDIRECT("B"&amp;(ROW()+INT($B$1/2))))),"",AVERAGE(INDIRECT("B"&amp;(ROW()-INT($B$1/2))):INDIRECT("B"&amp;(ROW()+INT($B$1/2)))))</f>
        <v/>
      </c>
      <c r="D1146" s="848">
        <f t="shared" si="415"/>
        <v>0</v>
      </c>
      <c r="E1146" s="275"/>
      <c r="F1146" s="15"/>
      <c r="G1146" s="3"/>
      <c r="H1146" s="3"/>
      <c r="I1146" s="3"/>
      <c r="J1146" s="3"/>
      <c r="K1146" s="3"/>
      <c r="L1146" s="554"/>
      <c r="M1146" s="545"/>
      <c r="N1146" s="546"/>
      <c r="O1146" s="5"/>
      <c r="P1146" s="216"/>
      <c r="Q1146" s="217"/>
      <c r="R1146" s="218"/>
      <c r="S1146" s="219">
        <f t="shared" si="422"/>
        <v>0</v>
      </c>
      <c r="T1146" s="220">
        <f t="shared" si="423"/>
        <v>0</v>
      </c>
      <c r="U1146" s="214">
        <f t="shared" si="432"/>
        <v>0</v>
      </c>
      <c r="W1146" s="221"/>
      <c r="X1146" s="222"/>
      <c r="Y1146" s="222"/>
      <c r="Z1146" s="223"/>
      <c r="AA1146" s="222"/>
      <c r="AB1146" s="224"/>
      <c r="AC1146" s="225"/>
      <c r="AD1146" s="2">
        <f t="shared" si="417"/>
        <v>0</v>
      </c>
      <c r="AE1146" s="2">
        <f t="shared" si="418"/>
        <v>0</v>
      </c>
      <c r="AF1146" s="226"/>
      <c r="AG1146" s="219">
        <f t="shared" si="424"/>
        <v>0</v>
      </c>
      <c r="AH1146" s="234">
        <f t="shared" si="425"/>
        <v>0</v>
      </c>
      <c r="AI1146" s="214">
        <f t="shared" si="433"/>
        <v>0</v>
      </c>
      <c r="AK1146" s="229">
        <f t="shared" si="426"/>
        <v>0</v>
      </c>
      <c r="AL1146" s="226"/>
      <c r="AM1146" s="15"/>
      <c r="AN1146" s="232" t="e">
        <f t="shared" si="427"/>
        <v>#DIV/0!</v>
      </c>
      <c r="AO1146" s="214">
        <f t="shared" si="419"/>
        <v>0</v>
      </c>
      <c r="AQ1146" s="210"/>
      <c r="AR1146" s="231"/>
      <c r="AS1146" s="15"/>
      <c r="AT1146" s="232">
        <f t="shared" si="428"/>
        <v>0</v>
      </c>
      <c r="AU1146" s="235">
        <f t="shared" si="429"/>
        <v>0</v>
      </c>
      <c r="AY1146" s="210"/>
      <c r="AZ1146" s="231"/>
      <c r="BA1146" s="15"/>
      <c r="BB1146" s="232">
        <f t="shared" si="416"/>
        <v>0</v>
      </c>
      <c r="BC1146" s="235">
        <f t="shared" si="430"/>
        <v>0</v>
      </c>
      <c r="BG1146" s="210"/>
      <c r="BH1146" s="231"/>
      <c r="BI1146" s="15"/>
      <c r="BJ1146" s="232">
        <f t="shared" si="420"/>
        <v>0</v>
      </c>
      <c r="BK1146" s="235">
        <f t="shared" si="431"/>
        <v>0</v>
      </c>
      <c r="BM1146" s="109">
        <f t="shared" si="421"/>
        <v>-0.87871989860581445</v>
      </c>
      <c r="BN1146" s="213"/>
      <c r="BR1146" s="228"/>
      <c r="BS1146" s="311"/>
      <c r="BT1146" s="3"/>
      <c r="BU1146" s="213"/>
      <c r="BV1146" s="213"/>
      <c r="BW1146" s="291"/>
    </row>
    <row r="1147" spans="1:75" x14ac:dyDescent="0.2">
      <c r="A1147" s="210"/>
      <c r="B1147" s="211"/>
      <c r="C1147" s="848" t="str">
        <f ca="1">IF(ISERR(AVERAGE(INDIRECT("B"&amp;(ROW()-INT($B$1/2))):INDIRECT("B"&amp;(ROW()+INT($B$1/2))))),"",AVERAGE(INDIRECT("B"&amp;(ROW()-INT($B$1/2))):INDIRECT("B"&amp;(ROW()+INT($B$1/2)))))</f>
        <v/>
      </c>
      <c r="D1147" s="848">
        <f t="shared" si="415"/>
        <v>0</v>
      </c>
      <c r="E1147" s="275"/>
      <c r="F1147" s="15"/>
      <c r="G1147" s="3"/>
      <c r="H1147" s="3"/>
      <c r="I1147" s="3"/>
      <c r="J1147" s="3"/>
      <c r="K1147" s="3"/>
      <c r="L1147" s="554"/>
      <c r="M1147" s="545"/>
      <c r="N1147" s="546"/>
      <c r="O1147" s="5"/>
      <c r="P1147" s="216"/>
      <c r="Q1147" s="217"/>
      <c r="R1147" s="218"/>
      <c r="S1147" s="219">
        <f t="shared" si="422"/>
        <v>0</v>
      </c>
      <c r="T1147" s="220">
        <f t="shared" si="423"/>
        <v>0</v>
      </c>
      <c r="U1147" s="214">
        <f t="shared" si="432"/>
        <v>0</v>
      </c>
      <c r="W1147" s="221"/>
      <c r="X1147" s="222"/>
      <c r="Y1147" s="222"/>
      <c r="Z1147" s="223"/>
      <c r="AA1147" s="222"/>
      <c r="AB1147" s="224"/>
      <c r="AC1147" s="225"/>
      <c r="AD1147" s="2">
        <f t="shared" si="417"/>
        <v>0</v>
      </c>
      <c r="AE1147" s="2">
        <f t="shared" si="418"/>
        <v>0</v>
      </c>
      <c r="AF1147" s="226"/>
      <c r="AG1147" s="219">
        <f t="shared" si="424"/>
        <v>0</v>
      </c>
      <c r="AH1147" s="234">
        <f t="shared" si="425"/>
        <v>0</v>
      </c>
      <c r="AI1147" s="214">
        <f t="shared" si="433"/>
        <v>0</v>
      </c>
      <c r="AK1147" s="229">
        <f t="shared" si="426"/>
        <v>0</v>
      </c>
      <c r="AL1147" s="226"/>
      <c r="AM1147" s="15"/>
      <c r="AN1147" s="232" t="e">
        <f t="shared" si="427"/>
        <v>#DIV/0!</v>
      </c>
      <c r="AO1147" s="214">
        <f t="shared" si="419"/>
        <v>0</v>
      </c>
      <c r="AQ1147" s="210"/>
      <c r="AR1147" s="231"/>
      <c r="AS1147" s="15"/>
      <c r="AT1147" s="232">
        <f t="shared" si="428"/>
        <v>0</v>
      </c>
      <c r="AU1147" s="235">
        <f t="shared" si="429"/>
        <v>0</v>
      </c>
      <c r="AY1147" s="210"/>
      <c r="AZ1147" s="231"/>
      <c r="BA1147" s="15"/>
      <c r="BB1147" s="232">
        <f t="shared" si="416"/>
        <v>0</v>
      </c>
      <c r="BC1147" s="235">
        <f t="shared" si="430"/>
        <v>0</v>
      </c>
      <c r="BG1147" s="210"/>
      <c r="BH1147" s="231"/>
      <c r="BI1147" s="15"/>
      <c r="BJ1147" s="232">
        <f t="shared" si="420"/>
        <v>0</v>
      </c>
      <c r="BK1147" s="235">
        <f t="shared" si="431"/>
        <v>0</v>
      </c>
      <c r="BM1147" s="109">
        <f t="shared" si="421"/>
        <v>-0.88055223610355116</v>
      </c>
      <c r="BN1147" s="213"/>
      <c r="BR1147" s="228"/>
      <c r="BS1147" s="311"/>
      <c r="BT1147" s="3"/>
      <c r="BU1147" s="213"/>
      <c r="BV1147" s="213"/>
      <c r="BW1147" s="291"/>
    </row>
    <row r="1148" spans="1:75" x14ac:dyDescent="0.2">
      <c r="A1148" s="210"/>
      <c r="B1148" s="211"/>
      <c r="C1148" s="848" t="str">
        <f ca="1">IF(ISERR(AVERAGE(INDIRECT("B"&amp;(ROW()-INT($B$1/2))):INDIRECT("B"&amp;(ROW()+INT($B$1/2))))),"",AVERAGE(INDIRECT("B"&amp;(ROW()-INT($B$1/2))):INDIRECT("B"&amp;(ROW()+INT($B$1/2)))))</f>
        <v/>
      </c>
      <c r="D1148" s="848">
        <f t="shared" si="415"/>
        <v>0</v>
      </c>
      <c r="E1148" s="275"/>
      <c r="F1148" s="15"/>
      <c r="G1148" s="3"/>
      <c r="H1148" s="3"/>
      <c r="I1148" s="3"/>
      <c r="J1148" s="3"/>
      <c r="K1148" s="3"/>
      <c r="L1148" s="554"/>
      <c r="M1148" s="545"/>
      <c r="N1148" s="546"/>
      <c r="O1148" s="5"/>
      <c r="P1148" s="216"/>
      <c r="Q1148" s="217"/>
      <c r="R1148" s="218"/>
      <c r="S1148" s="219">
        <f t="shared" si="422"/>
        <v>0</v>
      </c>
      <c r="T1148" s="220">
        <f t="shared" si="423"/>
        <v>0</v>
      </c>
      <c r="U1148" s="214">
        <f t="shared" si="432"/>
        <v>0</v>
      </c>
      <c r="W1148" s="221"/>
      <c r="X1148" s="222"/>
      <c r="Y1148" s="222"/>
      <c r="Z1148" s="223"/>
      <c r="AA1148" s="222"/>
      <c r="AB1148" s="224"/>
      <c r="AC1148" s="225"/>
      <c r="AD1148" s="2">
        <f t="shared" si="417"/>
        <v>0</v>
      </c>
      <c r="AE1148" s="2">
        <f t="shared" si="418"/>
        <v>0</v>
      </c>
      <c r="AF1148" s="226"/>
      <c r="AG1148" s="219">
        <f t="shared" si="424"/>
        <v>0</v>
      </c>
      <c r="AH1148" s="234">
        <f t="shared" si="425"/>
        <v>0</v>
      </c>
      <c r="AI1148" s="214">
        <f t="shared" si="433"/>
        <v>0</v>
      </c>
      <c r="AK1148" s="229">
        <f t="shared" si="426"/>
        <v>0</v>
      </c>
      <c r="AL1148" s="226"/>
      <c r="AM1148" s="15"/>
      <c r="AN1148" s="232" t="e">
        <f t="shared" si="427"/>
        <v>#DIV/0!</v>
      </c>
      <c r="AO1148" s="214">
        <f t="shared" si="419"/>
        <v>0</v>
      </c>
      <c r="AQ1148" s="210"/>
      <c r="AR1148" s="231"/>
      <c r="AS1148" s="15"/>
      <c r="AT1148" s="232">
        <f t="shared" si="428"/>
        <v>0</v>
      </c>
      <c r="AU1148" s="235">
        <f t="shared" si="429"/>
        <v>0</v>
      </c>
      <c r="AY1148" s="210"/>
      <c r="AZ1148" s="231"/>
      <c r="BA1148" s="15"/>
      <c r="BB1148" s="232">
        <f t="shared" si="416"/>
        <v>0</v>
      </c>
      <c r="BC1148" s="235">
        <f t="shared" si="430"/>
        <v>0</v>
      </c>
      <c r="BG1148" s="210"/>
      <c r="BH1148" s="231"/>
      <c r="BI1148" s="15"/>
      <c r="BJ1148" s="232">
        <f t="shared" si="420"/>
        <v>0</v>
      </c>
      <c r="BK1148" s="235">
        <f t="shared" si="431"/>
        <v>0</v>
      </c>
      <c r="BM1148" s="109">
        <f t="shared" si="421"/>
        <v>-0.88238457360128786</v>
      </c>
      <c r="BN1148" s="213"/>
      <c r="BR1148" s="228"/>
      <c r="BS1148" s="311"/>
      <c r="BT1148" s="3"/>
      <c r="BU1148" s="213"/>
      <c r="BV1148" s="213"/>
      <c r="BW1148" s="291"/>
    </row>
    <row r="1149" spans="1:75" x14ac:dyDescent="0.2">
      <c r="A1149" s="210"/>
      <c r="B1149" s="211"/>
      <c r="C1149" s="848" t="str">
        <f ca="1">IF(ISERR(AVERAGE(INDIRECT("B"&amp;(ROW()-INT($B$1/2))):INDIRECT("B"&amp;(ROW()+INT($B$1/2))))),"",AVERAGE(INDIRECT("B"&amp;(ROW()-INT($B$1/2))):INDIRECT("B"&amp;(ROW()+INT($B$1/2)))))</f>
        <v/>
      </c>
      <c r="D1149" s="848">
        <f t="shared" si="415"/>
        <v>0</v>
      </c>
      <c r="E1149" s="275"/>
      <c r="F1149" s="15"/>
      <c r="G1149" s="3"/>
      <c r="H1149" s="3"/>
      <c r="I1149" s="3"/>
      <c r="J1149" s="3"/>
      <c r="K1149" s="3"/>
      <c r="L1149" s="554"/>
      <c r="M1149" s="545"/>
      <c r="N1149" s="546"/>
      <c r="O1149" s="5"/>
      <c r="P1149" s="216"/>
      <c r="Q1149" s="217"/>
      <c r="R1149" s="218"/>
      <c r="S1149" s="219">
        <f t="shared" si="422"/>
        <v>0</v>
      </c>
      <c r="T1149" s="220">
        <f t="shared" si="423"/>
        <v>0</v>
      </c>
      <c r="U1149" s="214">
        <f t="shared" si="432"/>
        <v>0</v>
      </c>
      <c r="W1149" s="221"/>
      <c r="X1149" s="222"/>
      <c r="Y1149" s="222"/>
      <c r="Z1149" s="223"/>
      <c r="AA1149" s="222"/>
      <c r="AB1149" s="224"/>
      <c r="AC1149" s="225"/>
      <c r="AD1149" s="2">
        <f t="shared" si="417"/>
        <v>0</v>
      </c>
      <c r="AE1149" s="2">
        <f t="shared" si="418"/>
        <v>0</v>
      </c>
      <c r="AF1149" s="226"/>
      <c r="AG1149" s="219">
        <f t="shared" si="424"/>
        <v>0</v>
      </c>
      <c r="AH1149" s="234">
        <f t="shared" si="425"/>
        <v>0</v>
      </c>
      <c r="AI1149" s="214">
        <f t="shared" si="433"/>
        <v>0</v>
      </c>
      <c r="AK1149" s="229">
        <f t="shared" si="426"/>
        <v>0</v>
      </c>
      <c r="AL1149" s="226"/>
      <c r="AM1149" s="15"/>
      <c r="AN1149" s="232" t="e">
        <f t="shared" si="427"/>
        <v>#DIV/0!</v>
      </c>
      <c r="AO1149" s="214">
        <f t="shared" si="419"/>
        <v>0</v>
      </c>
      <c r="AQ1149" s="210"/>
      <c r="AR1149" s="231"/>
      <c r="AS1149" s="15"/>
      <c r="AT1149" s="232">
        <f t="shared" si="428"/>
        <v>0</v>
      </c>
      <c r="AU1149" s="235">
        <f t="shared" si="429"/>
        <v>0</v>
      </c>
      <c r="AY1149" s="210"/>
      <c r="AZ1149" s="231"/>
      <c r="BA1149" s="15"/>
      <c r="BB1149" s="232">
        <f t="shared" si="416"/>
        <v>0</v>
      </c>
      <c r="BC1149" s="235">
        <f t="shared" si="430"/>
        <v>0</v>
      </c>
      <c r="BG1149" s="210"/>
      <c r="BH1149" s="231"/>
      <c r="BI1149" s="15"/>
      <c r="BJ1149" s="232">
        <f t="shared" si="420"/>
        <v>0</v>
      </c>
      <c r="BK1149" s="235">
        <f t="shared" si="431"/>
        <v>0</v>
      </c>
      <c r="BM1149" s="109">
        <f t="shared" si="421"/>
        <v>-0.88421691109902456</v>
      </c>
      <c r="BN1149" s="213"/>
      <c r="BR1149" s="228"/>
      <c r="BS1149" s="311"/>
      <c r="BT1149" s="3"/>
      <c r="BU1149" s="213"/>
      <c r="BV1149" s="213"/>
      <c r="BW1149" s="291"/>
    </row>
    <row r="1150" spans="1:75" x14ac:dyDescent="0.2">
      <c r="A1150" s="210"/>
      <c r="B1150" s="211"/>
      <c r="C1150" s="848" t="str">
        <f ca="1">IF(ISERR(AVERAGE(INDIRECT("B"&amp;(ROW()-INT($B$1/2))):INDIRECT("B"&amp;(ROW()+INT($B$1/2))))),"",AVERAGE(INDIRECT("B"&amp;(ROW()-INT($B$1/2))):INDIRECT("B"&amp;(ROW()+INT($B$1/2)))))</f>
        <v/>
      </c>
      <c r="D1150" s="848">
        <f t="shared" si="415"/>
        <v>0</v>
      </c>
      <c r="E1150" s="275"/>
      <c r="F1150" s="15"/>
      <c r="G1150" s="3"/>
      <c r="H1150" s="3"/>
      <c r="I1150" s="3"/>
      <c r="J1150" s="3"/>
      <c r="K1150" s="3"/>
      <c r="L1150" s="554"/>
      <c r="M1150" s="545"/>
      <c r="N1150" s="546"/>
      <c r="O1150" s="5"/>
      <c r="P1150" s="216"/>
      <c r="Q1150" s="217"/>
      <c r="R1150" s="218"/>
      <c r="S1150" s="219">
        <f t="shared" si="422"/>
        <v>0</v>
      </c>
      <c r="T1150" s="220">
        <f t="shared" si="423"/>
        <v>0</v>
      </c>
      <c r="U1150" s="214">
        <f t="shared" si="432"/>
        <v>0</v>
      </c>
      <c r="W1150" s="221"/>
      <c r="X1150" s="222"/>
      <c r="Y1150" s="222"/>
      <c r="Z1150" s="223"/>
      <c r="AA1150" s="222"/>
      <c r="AB1150" s="224"/>
      <c r="AC1150" s="225"/>
      <c r="AD1150" s="2">
        <f t="shared" si="417"/>
        <v>0</v>
      </c>
      <c r="AE1150" s="2">
        <f t="shared" si="418"/>
        <v>0</v>
      </c>
      <c r="AF1150" s="226"/>
      <c r="AG1150" s="219">
        <f t="shared" si="424"/>
        <v>0</v>
      </c>
      <c r="AH1150" s="234">
        <f t="shared" si="425"/>
        <v>0</v>
      </c>
      <c r="AI1150" s="214">
        <f t="shared" si="433"/>
        <v>0</v>
      </c>
      <c r="AK1150" s="229">
        <f t="shared" si="426"/>
        <v>0</v>
      </c>
      <c r="AL1150" s="226"/>
      <c r="AM1150" s="15"/>
      <c r="AN1150" s="232" t="e">
        <f t="shared" si="427"/>
        <v>#DIV/0!</v>
      </c>
      <c r="AO1150" s="214">
        <f t="shared" si="419"/>
        <v>0</v>
      </c>
      <c r="AQ1150" s="210"/>
      <c r="AR1150" s="231"/>
      <c r="AS1150" s="15"/>
      <c r="AT1150" s="232">
        <f t="shared" si="428"/>
        <v>0</v>
      </c>
      <c r="AU1150" s="235">
        <f t="shared" si="429"/>
        <v>0</v>
      </c>
      <c r="AY1150" s="210"/>
      <c r="AZ1150" s="231"/>
      <c r="BA1150" s="15"/>
      <c r="BB1150" s="232">
        <f t="shared" si="416"/>
        <v>0</v>
      </c>
      <c r="BC1150" s="235">
        <f t="shared" si="430"/>
        <v>0</v>
      </c>
      <c r="BG1150" s="210"/>
      <c r="BH1150" s="231"/>
      <c r="BI1150" s="15"/>
      <c r="BJ1150" s="232">
        <f t="shared" si="420"/>
        <v>0</v>
      </c>
      <c r="BK1150" s="235">
        <f t="shared" si="431"/>
        <v>0</v>
      </c>
      <c r="BM1150" s="109">
        <f t="shared" si="421"/>
        <v>-0.88604924859676126</v>
      </c>
      <c r="BN1150" s="213"/>
      <c r="BR1150" s="228"/>
      <c r="BS1150" s="311"/>
      <c r="BT1150" s="3"/>
      <c r="BU1150" s="213"/>
      <c r="BV1150" s="213"/>
      <c r="BW1150" s="291"/>
    </row>
    <row r="1151" spans="1:75" x14ac:dyDescent="0.2">
      <c r="A1151" s="210"/>
      <c r="B1151" s="211"/>
      <c r="C1151" s="848" t="str">
        <f ca="1">IF(ISERR(AVERAGE(INDIRECT("B"&amp;(ROW()-INT($B$1/2))):INDIRECT("B"&amp;(ROW()+INT($B$1/2))))),"",AVERAGE(INDIRECT("B"&amp;(ROW()-INT($B$1/2))):INDIRECT("B"&amp;(ROW()+INT($B$1/2)))))</f>
        <v/>
      </c>
      <c r="D1151" s="848">
        <f t="shared" si="415"/>
        <v>0</v>
      </c>
      <c r="E1151" s="275"/>
      <c r="F1151" s="15"/>
      <c r="G1151" s="3"/>
      <c r="H1151" s="3"/>
      <c r="I1151" s="3"/>
      <c r="J1151" s="3"/>
      <c r="K1151" s="3"/>
      <c r="L1151" s="554"/>
      <c r="M1151" s="545"/>
      <c r="N1151" s="546"/>
      <c r="O1151" s="5"/>
      <c r="P1151" s="216"/>
      <c r="Q1151" s="217"/>
      <c r="R1151" s="218"/>
      <c r="S1151" s="219">
        <f t="shared" si="422"/>
        <v>0</v>
      </c>
      <c r="T1151" s="220">
        <f t="shared" si="423"/>
        <v>0</v>
      </c>
      <c r="U1151" s="214">
        <f t="shared" si="432"/>
        <v>0</v>
      </c>
      <c r="W1151" s="221"/>
      <c r="X1151" s="222"/>
      <c r="Y1151" s="222"/>
      <c r="Z1151" s="223"/>
      <c r="AA1151" s="222"/>
      <c r="AB1151" s="224"/>
      <c r="AC1151" s="225"/>
      <c r="AD1151" s="2">
        <f t="shared" si="417"/>
        <v>0</v>
      </c>
      <c r="AE1151" s="2">
        <f t="shared" si="418"/>
        <v>0</v>
      </c>
      <c r="AF1151" s="226"/>
      <c r="AG1151" s="219">
        <f t="shared" si="424"/>
        <v>0</v>
      </c>
      <c r="AH1151" s="234">
        <f t="shared" si="425"/>
        <v>0</v>
      </c>
      <c r="AI1151" s="214">
        <f t="shared" si="433"/>
        <v>0</v>
      </c>
      <c r="AK1151" s="229">
        <f t="shared" si="426"/>
        <v>0</v>
      </c>
      <c r="AL1151" s="226"/>
      <c r="AM1151" s="15"/>
      <c r="AN1151" s="232" t="e">
        <f t="shared" si="427"/>
        <v>#DIV/0!</v>
      </c>
      <c r="AO1151" s="214">
        <f t="shared" si="419"/>
        <v>0</v>
      </c>
      <c r="AQ1151" s="210"/>
      <c r="AR1151" s="231"/>
      <c r="AS1151" s="15"/>
      <c r="AT1151" s="232">
        <f t="shared" si="428"/>
        <v>0</v>
      </c>
      <c r="AU1151" s="235">
        <f t="shared" si="429"/>
        <v>0</v>
      </c>
      <c r="AY1151" s="210"/>
      <c r="AZ1151" s="231"/>
      <c r="BA1151" s="15"/>
      <c r="BB1151" s="232">
        <f t="shared" si="416"/>
        <v>0</v>
      </c>
      <c r="BC1151" s="235">
        <f t="shared" si="430"/>
        <v>0</v>
      </c>
      <c r="BG1151" s="210"/>
      <c r="BH1151" s="231"/>
      <c r="BI1151" s="15"/>
      <c r="BJ1151" s="232">
        <f t="shared" si="420"/>
        <v>0</v>
      </c>
      <c r="BK1151" s="235">
        <f t="shared" si="431"/>
        <v>0</v>
      </c>
      <c r="BM1151" s="109">
        <f t="shared" si="421"/>
        <v>-0.88788158609449797</v>
      </c>
      <c r="BN1151" s="213"/>
      <c r="BR1151" s="228"/>
      <c r="BS1151" s="311"/>
      <c r="BT1151" s="3"/>
      <c r="BU1151" s="213"/>
      <c r="BV1151" s="213"/>
      <c r="BW1151" s="291"/>
    </row>
    <row r="1152" spans="1:75" x14ac:dyDescent="0.2">
      <c r="A1152" s="210"/>
      <c r="B1152" s="211"/>
      <c r="C1152" s="848" t="str">
        <f ca="1">IF(ISERR(AVERAGE(INDIRECT("B"&amp;(ROW()-INT($B$1/2))):INDIRECT("B"&amp;(ROW()+INT($B$1/2))))),"",AVERAGE(INDIRECT("B"&amp;(ROW()-INT($B$1/2))):INDIRECT("B"&amp;(ROW()+INT($B$1/2)))))</f>
        <v/>
      </c>
      <c r="D1152" s="848">
        <f t="shared" si="415"/>
        <v>0</v>
      </c>
      <c r="E1152" s="275"/>
      <c r="F1152" s="15"/>
      <c r="G1152" s="3"/>
      <c r="H1152" s="3"/>
      <c r="I1152" s="3"/>
      <c r="J1152" s="3"/>
      <c r="K1152" s="3"/>
      <c r="L1152" s="554"/>
      <c r="M1152" s="545"/>
      <c r="N1152" s="546"/>
      <c r="O1152" s="5"/>
      <c r="P1152" s="216"/>
      <c r="Q1152" s="217"/>
      <c r="R1152" s="218"/>
      <c r="S1152" s="219">
        <f t="shared" si="422"/>
        <v>0</v>
      </c>
      <c r="T1152" s="220">
        <f t="shared" si="423"/>
        <v>0</v>
      </c>
      <c r="U1152" s="214">
        <f t="shared" si="432"/>
        <v>0</v>
      </c>
      <c r="W1152" s="221"/>
      <c r="X1152" s="222"/>
      <c r="Y1152" s="222"/>
      <c r="Z1152" s="223"/>
      <c r="AA1152" s="222"/>
      <c r="AB1152" s="224"/>
      <c r="AC1152" s="225"/>
      <c r="AD1152" s="2">
        <f t="shared" si="417"/>
        <v>0</v>
      </c>
      <c r="AE1152" s="2">
        <f t="shared" si="418"/>
        <v>0</v>
      </c>
      <c r="AF1152" s="226"/>
      <c r="AG1152" s="219">
        <f t="shared" si="424"/>
        <v>0</v>
      </c>
      <c r="AH1152" s="234">
        <f t="shared" si="425"/>
        <v>0</v>
      </c>
      <c r="AI1152" s="214">
        <f t="shared" si="433"/>
        <v>0</v>
      </c>
      <c r="AK1152" s="229">
        <f t="shared" si="426"/>
        <v>0</v>
      </c>
      <c r="AL1152" s="226"/>
      <c r="AM1152" s="15"/>
      <c r="AN1152" s="232" t="e">
        <f t="shared" si="427"/>
        <v>#DIV/0!</v>
      </c>
      <c r="AO1152" s="214">
        <f t="shared" si="419"/>
        <v>0</v>
      </c>
      <c r="AQ1152" s="210"/>
      <c r="AR1152" s="231"/>
      <c r="AS1152" s="15"/>
      <c r="AT1152" s="232">
        <f t="shared" si="428"/>
        <v>0</v>
      </c>
      <c r="AU1152" s="235">
        <f t="shared" si="429"/>
        <v>0</v>
      </c>
      <c r="AY1152" s="210"/>
      <c r="AZ1152" s="231"/>
      <c r="BA1152" s="15"/>
      <c r="BB1152" s="232">
        <f t="shared" si="416"/>
        <v>0</v>
      </c>
      <c r="BC1152" s="235">
        <f t="shared" si="430"/>
        <v>0</v>
      </c>
      <c r="BG1152" s="210"/>
      <c r="BH1152" s="231"/>
      <c r="BI1152" s="15"/>
      <c r="BJ1152" s="232">
        <f t="shared" si="420"/>
        <v>0</v>
      </c>
      <c r="BK1152" s="235">
        <f t="shared" si="431"/>
        <v>0</v>
      </c>
      <c r="BM1152" s="109">
        <f t="shared" si="421"/>
        <v>-0.88971392359223467</v>
      </c>
      <c r="BN1152" s="213"/>
      <c r="BR1152" s="228"/>
      <c r="BS1152" s="311"/>
      <c r="BT1152" s="3"/>
      <c r="BU1152" s="213"/>
      <c r="BV1152" s="213"/>
      <c r="BW1152" s="291"/>
    </row>
    <row r="1153" spans="1:75" x14ac:dyDescent="0.2">
      <c r="A1153" s="210"/>
      <c r="B1153" s="211"/>
      <c r="C1153" s="848" t="str">
        <f ca="1">IF(ISERR(AVERAGE(INDIRECT("B"&amp;(ROW()-INT($B$1/2))):INDIRECT("B"&amp;(ROW()+INT($B$1/2))))),"",AVERAGE(INDIRECT("B"&amp;(ROW()-INT($B$1/2))):INDIRECT("B"&amp;(ROW()+INT($B$1/2)))))</f>
        <v/>
      </c>
      <c r="D1153" s="848">
        <f t="shared" ref="D1153:D1216" si="434">A1153-A1152</f>
        <v>0</v>
      </c>
      <c r="E1153" s="275"/>
      <c r="F1153" s="15"/>
      <c r="G1153" s="3"/>
      <c r="H1153" s="3"/>
      <c r="I1153" s="3"/>
      <c r="J1153" s="3"/>
      <c r="K1153" s="3"/>
      <c r="L1153" s="554"/>
      <c r="M1153" s="545"/>
      <c r="N1153" s="546"/>
      <c r="O1153" s="5"/>
      <c r="P1153" s="216"/>
      <c r="Q1153" s="217"/>
      <c r="R1153" s="218"/>
      <c r="S1153" s="219">
        <f t="shared" si="422"/>
        <v>0</v>
      </c>
      <c r="T1153" s="220">
        <f t="shared" si="423"/>
        <v>0</v>
      </c>
      <c r="U1153" s="214">
        <f t="shared" si="432"/>
        <v>0</v>
      </c>
      <c r="W1153" s="221"/>
      <c r="X1153" s="222"/>
      <c r="Y1153" s="222"/>
      <c r="Z1153" s="223"/>
      <c r="AA1153" s="222"/>
      <c r="AB1153" s="224"/>
      <c r="AC1153" s="225"/>
      <c r="AD1153" s="2">
        <f t="shared" si="417"/>
        <v>0</v>
      </c>
      <c r="AE1153" s="2">
        <f t="shared" si="418"/>
        <v>0</v>
      </c>
      <c r="AF1153" s="226"/>
      <c r="AG1153" s="219">
        <f t="shared" si="424"/>
        <v>0</v>
      </c>
      <c r="AH1153" s="234">
        <f t="shared" si="425"/>
        <v>0</v>
      </c>
      <c r="AI1153" s="214">
        <f t="shared" si="433"/>
        <v>0</v>
      </c>
      <c r="AK1153" s="229">
        <f t="shared" si="426"/>
        <v>0</v>
      </c>
      <c r="AL1153" s="226"/>
      <c r="AM1153" s="15"/>
      <c r="AN1153" s="232" t="e">
        <f t="shared" si="427"/>
        <v>#DIV/0!</v>
      </c>
      <c r="AO1153" s="214">
        <f t="shared" si="419"/>
        <v>0</v>
      </c>
      <c r="AQ1153" s="210"/>
      <c r="AR1153" s="231"/>
      <c r="AS1153" s="15"/>
      <c r="AT1153" s="232">
        <f t="shared" si="428"/>
        <v>0</v>
      </c>
      <c r="AU1153" s="235">
        <f t="shared" si="429"/>
        <v>0</v>
      </c>
      <c r="AY1153" s="210"/>
      <c r="AZ1153" s="231"/>
      <c r="BA1153" s="15"/>
      <c r="BB1153" s="232">
        <f t="shared" si="416"/>
        <v>0</v>
      </c>
      <c r="BC1153" s="235">
        <f t="shared" si="430"/>
        <v>0</v>
      </c>
      <c r="BG1153" s="210"/>
      <c r="BH1153" s="231"/>
      <c r="BI1153" s="15"/>
      <c r="BJ1153" s="232">
        <f t="shared" si="420"/>
        <v>0</v>
      </c>
      <c r="BK1153" s="235">
        <f t="shared" si="431"/>
        <v>0</v>
      </c>
      <c r="BM1153" s="109">
        <f t="shared" si="421"/>
        <v>-0.89154626108997137</v>
      </c>
      <c r="BN1153" s="213"/>
      <c r="BR1153" s="228"/>
      <c r="BS1153" s="311"/>
      <c r="BT1153" s="3"/>
      <c r="BU1153" s="213"/>
      <c r="BV1153" s="213"/>
      <c r="BW1153" s="291"/>
    </row>
    <row r="1154" spans="1:75" x14ac:dyDescent="0.2">
      <c r="A1154" s="210"/>
      <c r="B1154" s="211"/>
      <c r="C1154" s="848" t="str">
        <f ca="1">IF(ISERR(AVERAGE(INDIRECT("B"&amp;(ROW()-INT($B$1/2))):INDIRECT("B"&amp;(ROW()+INT($B$1/2))))),"",AVERAGE(INDIRECT("B"&amp;(ROW()-INT($B$1/2))):INDIRECT("B"&amp;(ROW()+INT($B$1/2)))))</f>
        <v/>
      </c>
      <c r="D1154" s="848">
        <f t="shared" si="434"/>
        <v>0</v>
      </c>
      <c r="E1154" s="275"/>
      <c r="F1154" s="15"/>
      <c r="G1154" s="3"/>
      <c r="H1154" s="3"/>
      <c r="I1154" s="3"/>
      <c r="J1154" s="3"/>
      <c r="K1154" s="3"/>
      <c r="L1154" s="554"/>
      <c r="M1154" s="545"/>
      <c r="N1154" s="546"/>
      <c r="O1154" s="5"/>
      <c r="P1154" s="216"/>
      <c r="Q1154" s="217"/>
      <c r="R1154" s="218"/>
      <c r="S1154" s="219">
        <f t="shared" si="422"/>
        <v>0</v>
      </c>
      <c r="T1154" s="220">
        <f t="shared" si="423"/>
        <v>0</v>
      </c>
      <c r="U1154" s="214">
        <f t="shared" si="432"/>
        <v>0</v>
      </c>
      <c r="W1154" s="221"/>
      <c r="X1154" s="222"/>
      <c r="Y1154" s="222"/>
      <c r="Z1154" s="223"/>
      <c r="AA1154" s="222"/>
      <c r="AB1154" s="224"/>
      <c r="AC1154" s="225"/>
      <c r="AD1154" s="2">
        <f t="shared" si="417"/>
        <v>0</v>
      </c>
      <c r="AE1154" s="2">
        <f t="shared" si="418"/>
        <v>0</v>
      </c>
      <c r="AF1154" s="226"/>
      <c r="AG1154" s="219">
        <f t="shared" si="424"/>
        <v>0</v>
      </c>
      <c r="AH1154" s="234">
        <f t="shared" si="425"/>
        <v>0</v>
      </c>
      <c r="AI1154" s="214">
        <f t="shared" si="433"/>
        <v>0</v>
      </c>
      <c r="AK1154" s="229">
        <f t="shared" si="426"/>
        <v>0</v>
      </c>
      <c r="AL1154" s="226"/>
      <c r="AM1154" s="15"/>
      <c r="AN1154" s="232" t="e">
        <f t="shared" si="427"/>
        <v>#DIV/0!</v>
      </c>
      <c r="AO1154" s="214">
        <f t="shared" si="419"/>
        <v>0</v>
      </c>
      <c r="AQ1154" s="210"/>
      <c r="AR1154" s="231"/>
      <c r="AS1154" s="15"/>
      <c r="AT1154" s="232">
        <f t="shared" si="428"/>
        <v>0</v>
      </c>
      <c r="AU1154" s="235">
        <f t="shared" si="429"/>
        <v>0</v>
      </c>
      <c r="AY1154" s="210"/>
      <c r="AZ1154" s="231"/>
      <c r="BA1154" s="15"/>
      <c r="BB1154" s="232">
        <f t="shared" si="416"/>
        <v>0</v>
      </c>
      <c r="BC1154" s="235">
        <f t="shared" si="430"/>
        <v>0</v>
      </c>
      <c r="BG1154" s="210"/>
      <c r="BH1154" s="231"/>
      <c r="BI1154" s="15"/>
      <c r="BJ1154" s="232">
        <f t="shared" si="420"/>
        <v>0</v>
      </c>
      <c r="BK1154" s="235">
        <f t="shared" si="431"/>
        <v>0</v>
      </c>
      <c r="BM1154" s="109">
        <f t="shared" si="421"/>
        <v>-0.89337859858770807</v>
      </c>
      <c r="BN1154" s="213"/>
      <c r="BR1154" s="228"/>
      <c r="BS1154" s="311"/>
      <c r="BT1154" s="3"/>
      <c r="BU1154" s="213"/>
      <c r="BV1154" s="213"/>
      <c r="BW1154" s="291"/>
    </row>
    <row r="1155" spans="1:75" x14ac:dyDescent="0.2">
      <c r="A1155" s="210"/>
      <c r="B1155" s="211"/>
      <c r="C1155" s="848" t="str">
        <f ca="1">IF(ISERR(AVERAGE(INDIRECT("B"&amp;(ROW()-INT($B$1/2))):INDIRECT("B"&amp;(ROW()+INT($B$1/2))))),"",AVERAGE(INDIRECT("B"&amp;(ROW()-INT($B$1/2))):INDIRECT("B"&amp;(ROW()+INT($B$1/2)))))</f>
        <v/>
      </c>
      <c r="D1155" s="848">
        <f t="shared" si="434"/>
        <v>0</v>
      </c>
      <c r="E1155" s="275"/>
      <c r="F1155" s="15"/>
      <c r="G1155" s="3"/>
      <c r="H1155" s="3"/>
      <c r="I1155" s="3"/>
      <c r="J1155" s="3"/>
      <c r="K1155" s="3"/>
      <c r="L1155" s="554"/>
      <c r="M1155" s="545"/>
      <c r="N1155" s="546"/>
      <c r="O1155" s="5"/>
      <c r="P1155" s="216"/>
      <c r="Q1155" s="217"/>
      <c r="R1155" s="218"/>
      <c r="S1155" s="219">
        <f t="shared" si="422"/>
        <v>0</v>
      </c>
      <c r="T1155" s="220">
        <f t="shared" si="423"/>
        <v>0</v>
      </c>
      <c r="U1155" s="214">
        <f t="shared" si="432"/>
        <v>0</v>
      </c>
      <c r="W1155" s="221"/>
      <c r="X1155" s="222"/>
      <c r="Y1155" s="222"/>
      <c r="Z1155" s="223"/>
      <c r="AA1155" s="222"/>
      <c r="AB1155" s="224"/>
      <c r="AC1155" s="225"/>
      <c r="AD1155" s="2">
        <f t="shared" si="417"/>
        <v>0</v>
      </c>
      <c r="AE1155" s="2">
        <f t="shared" si="418"/>
        <v>0</v>
      </c>
      <c r="AF1155" s="226"/>
      <c r="AG1155" s="219">
        <f t="shared" si="424"/>
        <v>0</v>
      </c>
      <c r="AH1155" s="234">
        <f t="shared" si="425"/>
        <v>0</v>
      </c>
      <c r="AI1155" s="214">
        <f t="shared" si="433"/>
        <v>0</v>
      </c>
      <c r="AK1155" s="229">
        <f t="shared" si="426"/>
        <v>0</v>
      </c>
      <c r="AL1155" s="226"/>
      <c r="AM1155" s="15"/>
      <c r="AN1155" s="232" t="e">
        <f t="shared" si="427"/>
        <v>#DIV/0!</v>
      </c>
      <c r="AO1155" s="214">
        <f t="shared" si="419"/>
        <v>0</v>
      </c>
      <c r="AQ1155" s="210"/>
      <c r="AR1155" s="231"/>
      <c r="AS1155" s="15"/>
      <c r="AT1155" s="232">
        <f t="shared" si="428"/>
        <v>0</v>
      </c>
      <c r="AU1155" s="235">
        <f t="shared" si="429"/>
        <v>0</v>
      </c>
      <c r="AY1155" s="210"/>
      <c r="AZ1155" s="231"/>
      <c r="BA1155" s="15"/>
      <c r="BB1155" s="232">
        <f t="shared" si="416"/>
        <v>0</v>
      </c>
      <c r="BC1155" s="235">
        <f t="shared" si="430"/>
        <v>0</v>
      </c>
      <c r="BG1155" s="210"/>
      <c r="BH1155" s="231"/>
      <c r="BI1155" s="15"/>
      <c r="BJ1155" s="232">
        <f t="shared" si="420"/>
        <v>0</v>
      </c>
      <c r="BK1155" s="235">
        <f t="shared" si="431"/>
        <v>0</v>
      </c>
      <c r="BM1155" s="109">
        <f t="shared" si="421"/>
        <v>-0.89521093608544478</v>
      </c>
      <c r="BN1155" s="213"/>
      <c r="BR1155" s="228"/>
      <c r="BS1155" s="311"/>
      <c r="BT1155" s="3"/>
      <c r="BU1155" s="213"/>
      <c r="BV1155" s="213"/>
      <c r="BW1155" s="291"/>
    </row>
    <row r="1156" spans="1:75" x14ac:dyDescent="0.2">
      <c r="A1156" s="210"/>
      <c r="B1156" s="211"/>
      <c r="C1156" s="848" t="str">
        <f ca="1">IF(ISERR(AVERAGE(INDIRECT("B"&amp;(ROW()-INT($B$1/2))):INDIRECT("B"&amp;(ROW()+INT($B$1/2))))),"",AVERAGE(INDIRECT("B"&amp;(ROW()-INT($B$1/2))):INDIRECT("B"&amp;(ROW()+INT($B$1/2)))))</f>
        <v/>
      </c>
      <c r="D1156" s="848">
        <f t="shared" si="434"/>
        <v>0</v>
      </c>
      <c r="E1156" s="275"/>
      <c r="F1156" s="15"/>
      <c r="G1156" s="3"/>
      <c r="H1156" s="3"/>
      <c r="I1156" s="3"/>
      <c r="J1156" s="3"/>
      <c r="K1156" s="3"/>
      <c r="L1156" s="554"/>
      <c r="M1156" s="545"/>
      <c r="N1156" s="546"/>
      <c r="O1156" s="5"/>
      <c r="P1156" s="216"/>
      <c r="Q1156" s="217"/>
      <c r="R1156" s="218"/>
      <c r="S1156" s="219">
        <f t="shared" si="422"/>
        <v>0</v>
      </c>
      <c r="T1156" s="220">
        <f t="shared" si="423"/>
        <v>0</v>
      </c>
      <c r="U1156" s="214">
        <f t="shared" si="432"/>
        <v>0</v>
      </c>
      <c r="W1156" s="221"/>
      <c r="X1156" s="222"/>
      <c r="Y1156" s="222"/>
      <c r="Z1156" s="223"/>
      <c r="AA1156" s="222"/>
      <c r="AB1156" s="224"/>
      <c r="AC1156" s="225"/>
      <c r="AD1156" s="2">
        <f t="shared" si="417"/>
        <v>0</v>
      </c>
      <c r="AE1156" s="2">
        <f t="shared" si="418"/>
        <v>0</v>
      </c>
      <c r="AF1156" s="226"/>
      <c r="AG1156" s="219">
        <f t="shared" si="424"/>
        <v>0</v>
      </c>
      <c r="AH1156" s="234">
        <f t="shared" si="425"/>
        <v>0</v>
      </c>
      <c r="AI1156" s="214">
        <f t="shared" si="433"/>
        <v>0</v>
      </c>
      <c r="AK1156" s="229">
        <f t="shared" si="426"/>
        <v>0</v>
      </c>
      <c r="AL1156" s="226"/>
      <c r="AM1156" s="15"/>
      <c r="AN1156" s="232" t="e">
        <f t="shared" si="427"/>
        <v>#DIV/0!</v>
      </c>
      <c r="AO1156" s="214">
        <f t="shared" si="419"/>
        <v>0</v>
      </c>
      <c r="AQ1156" s="210"/>
      <c r="AR1156" s="231"/>
      <c r="AS1156" s="15"/>
      <c r="AT1156" s="232">
        <f t="shared" si="428"/>
        <v>0</v>
      </c>
      <c r="AU1156" s="235">
        <f t="shared" si="429"/>
        <v>0</v>
      </c>
      <c r="AY1156" s="210"/>
      <c r="AZ1156" s="231"/>
      <c r="BA1156" s="15"/>
      <c r="BB1156" s="232">
        <f t="shared" ref="BB1156:BB1219" si="435">IF(AY1156&gt;0,(26.3/MAX($AY$4:$AY$4600))*AY1156,0)</f>
        <v>0</v>
      </c>
      <c r="BC1156" s="235">
        <f t="shared" si="430"/>
        <v>0</v>
      </c>
      <c r="BG1156" s="210"/>
      <c r="BH1156" s="231"/>
      <c r="BI1156" s="15"/>
      <c r="BJ1156" s="232">
        <f t="shared" si="420"/>
        <v>0</v>
      </c>
      <c r="BK1156" s="235">
        <f t="shared" si="431"/>
        <v>0</v>
      </c>
      <c r="BM1156" s="109">
        <f t="shared" si="421"/>
        <v>-0.89704327358318148</v>
      </c>
      <c r="BN1156" s="213"/>
      <c r="BR1156" s="228"/>
      <c r="BS1156" s="311"/>
      <c r="BT1156" s="3"/>
      <c r="BU1156" s="213"/>
      <c r="BV1156" s="213"/>
      <c r="BW1156" s="291"/>
    </row>
    <row r="1157" spans="1:75" x14ac:dyDescent="0.2">
      <c r="A1157" s="210"/>
      <c r="B1157" s="211"/>
      <c r="C1157" s="848" t="str">
        <f ca="1">IF(ISERR(AVERAGE(INDIRECT("B"&amp;(ROW()-INT($B$1/2))):INDIRECT("B"&amp;(ROW()+INT($B$1/2))))),"",AVERAGE(INDIRECT("B"&amp;(ROW()-INT($B$1/2))):INDIRECT("B"&amp;(ROW()+INT($B$1/2)))))</f>
        <v/>
      </c>
      <c r="D1157" s="848">
        <f t="shared" si="434"/>
        <v>0</v>
      </c>
      <c r="E1157" s="275"/>
      <c r="F1157" s="15"/>
      <c r="G1157" s="3"/>
      <c r="H1157" s="3"/>
      <c r="I1157" s="3"/>
      <c r="J1157" s="3"/>
      <c r="K1157" s="3"/>
      <c r="L1157" s="554"/>
      <c r="M1157" s="545"/>
      <c r="N1157" s="546"/>
      <c r="O1157" s="5"/>
      <c r="P1157" s="216"/>
      <c r="Q1157" s="217"/>
      <c r="R1157" s="218"/>
      <c r="S1157" s="219">
        <f t="shared" si="422"/>
        <v>0</v>
      </c>
      <c r="T1157" s="220">
        <f t="shared" si="423"/>
        <v>0</v>
      </c>
      <c r="U1157" s="214">
        <f t="shared" si="432"/>
        <v>0</v>
      </c>
      <c r="W1157" s="221"/>
      <c r="X1157" s="222"/>
      <c r="Y1157" s="222"/>
      <c r="Z1157" s="223"/>
      <c r="AA1157" s="222"/>
      <c r="AB1157" s="224"/>
      <c r="AC1157" s="225"/>
      <c r="AD1157" s="2">
        <f t="shared" ref="AD1157:AD1220" si="436">IF(W1157&lt;0,W1157-X1157/60-Y1157/3600,W1157+X1157/60+Y1157/3600)</f>
        <v>0</v>
      </c>
      <c r="AE1157" s="2">
        <f t="shared" ref="AE1157:AE1220" si="437">IF(Z1157&lt;0,Z1157-AA1157/60-AB1157/3600,Z1157+AA1157/60+AB1157/3600)</f>
        <v>0</v>
      </c>
      <c r="AF1157" s="226"/>
      <c r="AG1157" s="219">
        <f t="shared" si="424"/>
        <v>0</v>
      </c>
      <c r="AH1157" s="234">
        <f t="shared" si="425"/>
        <v>0</v>
      </c>
      <c r="AI1157" s="214">
        <f t="shared" si="433"/>
        <v>0</v>
      </c>
      <c r="AK1157" s="229">
        <f t="shared" si="426"/>
        <v>0</v>
      </c>
      <c r="AL1157" s="226"/>
      <c r="AM1157" s="15"/>
      <c r="AN1157" s="232" t="e">
        <f t="shared" si="427"/>
        <v>#DIV/0!</v>
      </c>
      <c r="AO1157" s="214">
        <f t="shared" ref="AO1157:AO1220" si="438">AL1157*3.28084</f>
        <v>0</v>
      </c>
      <c r="AQ1157" s="210"/>
      <c r="AR1157" s="231"/>
      <c r="AS1157" s="15"/>
      <c r="AT1157" s="232">
        <f t="shared" si="428"/>
        <v>0</v>
      </c>
      <c r="AU1157" s="235">
        <f t="shared" si="429"/>
        <v>0</v>
      </c>
      <c r="AY1157" s="210"/>
      <c r="AZ1157" s="231"/>
      <c r="BA1157" s="15"/>
      <c r="BB1157" s="232">
        <f t="shared" si="435"/>
        <v>0</v>
      </c>
      <c r="BC1157" s="235">
        <f t="shared" si="430"/>
        <v>0</v>
      </c>
      <c r="BG1157" s="210"/>
      <c r="BH1157" s="231"/>
      <c r="BI1157" s="15"/>
      <c r="BJ1157" s="232">
        <f t="shared" ref="BJ1157:BJ1220" si="439">BG1157</f>
        <v>0</v>
      </c>
      <c r="BK1157" s="235">
        <f t="shared" si="431"/>
        <v>0</v>
      </c>
      <c r="BM1157" s="109">
        <f t="shared" ref="BM1157:BM1220" si="440">BM1156+$BQ$14</f>
        <v>-0.89887561108091818</v>
      </c>
      <c r="BN1157" s="213"/>
      <c r="BR1157" s="228"/>
      <c r="BS1157" s="311"/>
      <c r="BT1157" s="3"/>
      <c r="BU1157" s="213"/>
      <c r="BV1157" s="213"/>
      <c r="BW1157" s="291"/>
    </row>
    <row r="1158" spans="1:75" x14ac:dyDescent="0.2">
      <c r="A1158" s="210"/>
      <c r="B1158" s="211"/>
      <c r="C1158" s="848" t="str">
        <f ca="1">IF(ISERR(AVERAGE(INDIRECT("B"&amp;(ROW()-INT($B$1/2))):INDIRECT("B"&amp;(ROW()+INT($B$1/2))))),"",AVERAGE(INDIRECT("B"&amp;(ROW()-INT($B$1/2))):INDIRECT("B"&amp;(ROW()+INT($B$1/2)))))</f>
        <v/>
      </c>
      <c r="D1158" s="848">
        <f t="shared" si="434"/>
        <v>0</v>
      </c>
      <c r="E1158" s="275"/>
      <c r="F1158" s="15"/>
      <c r="G1158" s="3"/>
      <c r="H1158" s="3"/>
      <c r="I1158" s="3"/>
      <c r="J1158" s="3"/>
      <c r="K1158" s="3"/>
      <c r="L1158" s="554"/>
      <c r="M1158" s="545"/>
      <c r="N1158" s="546"/>
      <c r="O1158" s="5"/>
      <c r="P1158" s="216"/>
      <c r="Q1158" s="217"/>
      <c r="R1158" s="218"/>
      <c r="S1158" s="219">
        <f t="shared" ref="S1158:S1221" si="441">S1157+IF(P1158&lt;&gt;0,1.852*60*1000*((ACOS((SIN((P1157/180)*PI()))*(SIN((P1158/180)*PI()))+(COS((P1157/180)*PI()))*(COS((P1158/180)*PI()))*(COS((Q1158/180)*PI()-(Q1157/180)*PI())))/PI())*180),0)</f>
        <v>0</v>
      </c>
      <c r="T1158" s="220">
        <f t="shared" ref="T1158:T1221" si="442">T1157+IF(P1158&lt;&gt;0,1.852*60*0.6213712*((ACOS((SIN((P1157/180)*PI()))*(SIN((P1158/180)*PI()))+(COS((P1157/180)*PI()))*(COS((P1158/180)*PI()))*(COS((Q1158/180)*PI()-(Q1157/180)*PI())))/PI())*180),0)</f>
        <v>0</v>
      </c>
      <c r="U1158" s="214">
        <f t="shared" si="432"/>
        <v>0</v>
      </c>
      <c r="W1158" s="221"/>
      <c r="X1158" s="222"/>
      <c r="Y1158" s="222"/>
      <c r="Z1158" s="223"/>
      <c r="AA1158" s="222"/>
      <c r="AB1158" s="224"/>
      <c r="AC1158" s="225"/>
      <c r="AD1158" s="2">
        <f t="shared" si="436"/>
        <v>0</v>
      </c>
      <c r="AE1158" s="2">
        <f t="shared" si="437"/>
        <v>0</v>
      </c>
      <c r="AF1158" s="226"/>
      <c r="AG1158" s="219">
        <f t="shared" ref="AG1158:AG1221" si="443">AG1157+IF(AD1158&lt;&gt;0,1.852*60*1000*((ACOS((SIN((AD1157/180)*PI()))*(SIN((AD1158/180)*PI()))+(COS((AD1157/180)*PI()))*(COS((AD1158/180)*PI()))*(COS((AE1158/180)*PI()-(AE1157/180)*PI())))/PI())*180),0)</f>
        <v>0</v>
      </c>
      <c r="AH1158" s="234">
        <f t="shared" ref="AH1158:AH1221" si="444">AH1157+IF(AD1158&lt;&gt;0,1.852*60*0.6213712*((ACOS((SIN((AD1157/180)*PI()))*(SIN((AD1158/180)*PI()))+(COS((AD1157/180)*PI()))*(COS((AD1158/180)*PI()))*(COS((AE1158/180)*PI()-(AE1157/180)*PI())))/PI())*180),0)</f>
        <v>0</v>
      </c>
      <c r="AI1158" s="214">
        <f t="shared" si="433"/>
        <v>0</v>
      </c>
      <c r="AK1158" s="229">
        <f t="shared" ref="AK1158:AK1221" si="445">IF(AL1158&gt;0,AK1157+$AO$1,0)</f>
        <v>0</v>
      </c>
      <c r="AL1158" s="226"/>
      <c r="AM1158" s="15"/>
      <c r="AN1158" s="232" t="e">
        <f t="shared" ref="AN1158:AN1221" si="446">(42341.84/MAX(AK1158:AK5754))*AK1158*0.0006213712</f>
        <v>#DIV/0!</v>
      </c>
      <c r="AO1158" s="214">
        <f t="shared" si="438"/>
        <v>0</v>
      </c>
      <c r="AQ1158" s="210"/>
      <c r="AR1158" s="231"/>
      <c r="AS1158" s="15"/>
      <c r="AT1158" s="232">
        <f t="shared" ref="AT1158:AT1221" si="447">IF(AQ1158&gt;0,(26.3/(MAX($AQ$4:$AQ$4600)*0.0006213712))*AQ1158*0.0006213712,0)</f>
        <v>0</v>
      </c>
      <c r="AU1158" s="235">
        <f t="shared" ref="AU1158:AU1221" si="448">(AR1158*3.28084)+(AW$4)</f>
        <v>0</v>
      </c>
      <c r="AY1158" s="210"/>
      <c r="AZ1158" s="231"/>
      <c r="BA1158" s="15"/>
      <c r="BB1158" s="232">
        <f t="shared" si="435"/>
        <v>0</v>
      </c>
      <c r="BC1158" s="235">
        <f t="shared" ref="BC1158:BC1221" si="449">AZ1158+BE$4</f>
        <v>0</v>
      </c>
      <c r="BG1158" s="210"/>
      <c r="BH1158" s="231"/>
      <c r="BI1158" s="15"/>
      <c r="BJ1158" s="232">
        <f t="shared" si="439"/>
        <v>0</v>
      </c>
      <c r="BK1158" s="235">
        <f t="shared" ref="BK1158:BK1221" si="450">BH1158*BM1158</f>
        <v>0</v>
      </c>
      <c r="BM1158" s="109">
        <f t="shared" si="440"/>
        <v>-0.90070794857865488</v>
      </c>
      <c r="BN1158" s="213"/>
      <c r="BR1158" s="228"/>
      <c r="BS1158" s="311"/>
      <c r="BT1158" s="3"/>
      <c r="BU1158" s="213"/>
      <c r="BV1158" s="213"/>
      <c r="BW1158" s="291"/>
    </row>
    <row r="1159" spans="1:75" x14ac:dyDescent="0.2">
      <c r="A1159" s="210"/>
      <c r="B1159" s="211"/>
      <c r="C1159" s="848" t="str">
        <f ca="1">IF(ISERR(AVERAGE(INDIRECT("B"&amp;(ROW()-INT($B$1/2))):INDIRECT("B"&amp;(ROW()+INT($B$1/2))))),"",AVERAGE(INDIRECT("B"&amp;(ROW()-INT($B$1/2))):INDIRECT("B"&amp;(ROW()+INT($B$1/2)))))</f>
        <v/>
      </c>
      <c r="D1159" s="848">
        <f t="shared" si="434"/>
        <v>0</v>
      </c>
      <c r="E1159" s="275"/>
      <c r="F1159" s="15"/>
      <c r="G1159" s="3"/>
      <c r="H1159" s="3"/>
      <c r="I1159" s="3"/>
      <c r="J1159" s="3"/>
      <c r="K1159" s="3"/>
      <c r="L1159" s="554"/>
      <c r="M1159" s="545"/>
      <c r="N1159" s="546"/>
      <c r="O1159" s="5"/>
      <c r="P1159" s="216"/>
      <c r="Q1159" s="217"/>
      <c r="R1159" s="218"/>
      <c r="S1159" s="219">
        <f t="shared" si="441"/>
        <v>0</v>
      </c>
      <c r="T1159" s="220">
        <f t="shared" si="442"/>
        <v>0</v>
      </c>
      <c r="U1159" s="214">
        <f t="shared" ref="U1159:U1222" si="451">R1159*3.28084</f>
        <v>0</v>
      </c>
      <c r="W1159" s="221"/>
      <c r="X1159" s="222"/>
      <c r="Y1159" s="222"/>
      <c r="Z1159" s="223"/>
      <c r="AA1159" s="222"/>
      <c r="AB1159" s="224"/>
      <c r="AC1159" s="225"/>
      <c r="AD1159" s="2">
        <f t="shared" si="436"/>
        <v>0</v>
      </c>
      <c r="AE1159" s="2">
        <f t="shared" si="437"/>
        <v>0</v>
      </c>
      <c r="AF1159" s="226"/>
      <c r="AG1159" s="219">
        <f t="shared" si="443"/>
        <v>0</v>
      </c>
      <c r="AH1159" s="234">
        <f t="shared" si="444"/>
        <v>0</v>
      </c>
      <c r="AI1159" s="214">
        <f t="shared" ref="AI1159:AI1222" si="452">AF1159*3.28084</f>
        <v>0</v>
      </c>
      <c r="AK1159" s="229">
        <f t="shared" si="445"/>
        <v>0</v>
      </c>
      <c r="AL1159" s="226"/>
      <c r="AM1159" s="15"/>
      <c r="AN1159" s="232" t="e">
        <f t="shared" si="446"/>
        <v>#DIV/0!</v>
      </c>
      <c r="AO1159" s="214">
        <f t="shared" si="438"/>
        <v>0</v>
      </c>
      <c r="AQ1159" s="210"/>
      <c r="AR1159" s="231"/>
      <c r="AS1159" s="15"/>
      <c r="AT1159" s="232">
        <f t="shared" si="447"/>
        <v>0</v>
      </c>
      <c r="AU1159" s="235">
        <f t="shared" si="448"/>
        <v>0</v>
      </c>
      <c r="AY1159" s="210"/>
      <c r="AZ1159" s="231"/>
      <c r="BA1159" s="15"/>
      <c r="BB1159" s="232">
        <f t="shared" si="435"/>
        <v>0</v>
      </c>
      <c r="BC1159" s="235">
        <f t="shared" si="449"/>
        <v>0</v>
      </c>
      <c r="BG1159" s="210"/>
      <c r="BH1159" s="231"/>
      <c r="BI1159" s="15"/>
      <c r="BJ1159" s="232">
        <f t="shared" si="439"/>
        <v>0</v>
      </c>
      <c r="BK1159" s="235">
        <f t="shared" si="450"/>
        <v>0</v>
      </c>
      <c r="BM1159" s="109">
        <f t="shared" si="440"/>
        <v>-0.90254028607639158</v>
      </c>
      <c r="BN1159" s="213"/>
      <c r="BR1159" s="228"/>
      <c r="BS1159" s="311"/>
      <c r="BT1159" s="3"/>
      <c r="BU1159" s="213"/>
      <c r="BV1159" s="213"/>
      <c r="BW1159" s="291"/>
    </row>
    <row r="1160" spans="1:75" x14ac:dyDescent="0.2">
      <c r="A1160" s="210"/>
      <c r="B1160" s="211"/>
      <c r="C1160" s="848" t="str">
        <f ca="1">IF(ISERR(AVERAGE(INDIRECT("B"&amp;(ROW()-INT($B$1/2))):INDIRECT("B"&amp;(ROW()+INT($B$1/2))))),"",AVERAGE(INDIRECT("B"&amp;(ROW()-INT($B$1/2))):INDIRECT("B"&amp;(ROW()+INT($B$1/2)))))</f>
        <v/>
      </c>
      <c r="D1160" s="848">
        <f t="shared" si="434"/>
        <v>0</v>
      </c>
      <c r="E1160" s="275"/>
      <c r="F1160" s="15"/>
      <c r="G1160" s="3"/>
      <c r="H1160" s="3"/>
      <c r="I1160" s="3"/>
      <c r="J1160" s="3"/>
      <c r="K1160" s="3"/>
      <c r="L1160" s="554"/>
      <c r="M1160" s="545"/>
      <c r="N1160" s="546"/>
      <c r="O1160" s="5"/>
      <c r="P1160" s="216"/>
      <c r="Q1160" s="217"/>
      <c r="R1160" s="218"/>
      <c r="S1160" s="219">
        <f t="shared" si="441"/>
        <v>0</v>
      </c>
      <c r="T1160" s="220">
        <f t="shared" si="442"/>
        <v>0</v>
      </c>
      <c r="U1160" s="214">
        <f t="shared" si="451"/>
        <v>0</v>
      </c>
      <c r="W1160" s="221"/>
      <c r="X1160" s="222"/>
      <c r="Y1160" s="222"/>
      <c r="Z1160" s="223"/>
      <c r="AA1160" s="222"/>
      <c r="AB1160" s="224"/>
      <c r="AC1160" s="225"/>
      <c r="AD1160" s="2">
        <f t="shared" si="436"/>
        <v>0</v>
      </c>
      <c r="AE1160" s="2">
        <f t="shared" si="437"/>
        <v>0</v>
      </c>
      <c r="AF1160" s="226"/>
      <c r="AG1160" s="219">
        <f t="shared" si="443"/>
        <v>0</v>
      </c>
      <c r="AH1160" s="234">
        <f t="shared" si="444"/>
        <v>0</v>
      </c>
      <c r="AI1160" s="214">
        <f t="shared" si="452"/>
        <v>0</v>
      </c>
      <c r="AK1160" s="229">
        <f t="shared" si="445"/>
        <v>0</v>
      </c>
      <c r="AL1160" s="226"/>
      <c r="AM1160" s="15"/>
      <c r="AN1160" s="232" t="e">
        <f t="shared" si="446"/>
        <v>#DIV/0!</v>
      </c>
      <c r="AO1160" s="214">
        <f t="shared" si="438"/>
        <v>0</v>
      </c>
      <c r="AQ1160" s="210"/>
      <c r="AR1160" s="231"/>
      <c r="AS1160" s="15"/>
      <c r="AT1160" s="232">
        <f t="shared" si="447"/>
        <v>0</v>
      </c>
      <c r="AU1160" s="235">
        <f t="shared" si="448"/>
        <v>0</v>
      </c>
      <c r="AY1160" s="210"/>
      <c r="AZ1160" s="231"/>
      <c r="BA1160" s="15"/>
      <c r="BB1160" s="232">
        <f t="shared" si="435"/>
        <v>0</v>
      </c>
      <c r="BC1160" s="235">
        <f t="shared" si="449"/>
        <v>0</v>
      </c>
      <c r="BG1160" s="210"/>
      <c r="BH1160" s="231"/>
      <c r="BI1160" s="15"/>
      <c r="BJ1160" s="232">
        <f t="shared" si="439"/>
        <v>0</v>
      </c>
      <c r="BK1160" s="235">
        <f t="shared" si="450"/>
        <v>0</v>
      </c>
      <c r="BM1160" s="109">
        <f t="shared" si="440"/>
        <v>-0.90437262357412829</v>
      </c>
      <c r="BN1160" s="213"/>
      <c r="BR1160" s="228"/>
      <c r="BS1160" s="311"/>
      <c r="BT1160" s="3"/>
      <c r="BU1160" s="213"/>
      <c r="BV1160" s="213"/>
      <c r="BW1160" s="291"/>
    </row>
    <row r="1161" spans="1:75" x14ac:dyDescent="0.2">
      <c r="A1161" s="210"/>
      <c r="B1161" s="211"/>
      <c r="C1161" s="848" t="str">
        <f ca="1">IF(ISERR(AVERAGE(INDIRECT("B"&amp;(ROW()-INT($B$1/2))):INDIRECT("B"&amp;(ROW()+INT($B$1/2))))),"",AVERAGE(INDIRECT("B"&amp;(ROW()-INT($B$1/2))):INDIRECT("B"&amp;(ROW()+INT($B$1/2)))))</f>
        <v/>
      </c>
      <c r="D1161" s="848">
        <f t="shared" si="434"/>
        <v>0</v>
      </c>
      <c r="E1161" s="275"/>
      <c r="F1161" s="15"/>
      <c r="G1161" s="3"/>
      <c r="H1161" s="3"/>
      <c r="I1161" s="3"/>
      <c r="J1161" s="3"/>
      <c r="K1161" s="3"/>
      <c r="L1161" s="554"/>
      <c r="M1161" s="545"/>
      <c r="N1161" s="546"/>
      <c r="O1161" s="5"/>
      <c r="P1161" s="216"/>
      <c r="Q1161" s="217"/>
      <c r="R1161" s="218"/>
      <c r="S1161" s="219">
        <f t="shared" si="441"/>
        <v>0</v>
      </c>
      <c r="T1161" s="220">
        <f t="shared" si="442"/>
        <v>0</v>
      </c>
      <c r="U1161" s="214">
        <f t="shared" si="451"/>
        <v>0</v>
      </c>
      <c r="W1161" s="221"/>
      <c r="X1161" s="222"/>
      <c r="Y1161" s="222"/>
      <c r="Z1161" s="223"/>
      <c r="AA1161" s="222"/>
      <c r="AB1161" s="224"/>
      <c r="AC1161" s="225"/>
      <c r="AD1161" s="2">
        <f t="shared" si="436"/>
        <v>0</v>
      </c>
      <c r="AE1161" s="2">
        <f t="shared" si="437"/>
        <v>0</v>
      </c>
      <c r="AF1161" s="226"/>
      <c r="AG1161" s="219">
        <f t="shared" si="443"/>
        <v>0</v>
      </c>
      <c r="AH1161" s="234">
        <f t="shared" si="444"/>
        <v>0</v>
      </c>
      <c r="AI1161" s="214">
        <f t="shared" si="452"/>
        <v>0</v>
      </c>
      <c r="AK1161" s="229">
        <f t="shared" si="445"/>
        <v>0</v>
      </c>
      <c r="AL1161" s="226"/>
      <c r="AM1161" s="15"/>
      <c r="AN1161" s="232" t="e">
        <f t="shared" si="446"/>
        <v>#DIV/0!</v>
      </c>
      <c r="AO1161" s="214">
        <f t="shared" si="438"/>
        <v>0</v>
      </c>
      <c r="AQ1161" s="210"/>
      <c r="AR1161" s="231"/>
      <c r="AS1161" s="15"/>
      <c r="AT1161" s="232">
        <f t="shared" si="447"/>
        <v>0</v>
      </c>
      <c r="AU1161" s="235">
        <f t="shared" si="448"/>
        <v>0</v>
      </c>
      <c r="AY1161" s="210"/>
      <c r="AZ1161" s="231"/>
      <c r="BA1161" s="15"/>
      <c r="BB1161" s="232">
        <f t="shared" si="435"/>
        <v>0</v>
      </c>
      <c r="BC1161" s="235">
        <f t="shared" si="449"/>
        <v>0</v>
      </c>
      <c r="BG1161" s="210"/>
      <c r="BH1161" s="231"/>
      <c r="BI1161" s="15"/>
      <c r="BJ1161" s="232">
        <f t="shared" si="439"/>
        <v>0</v>
      </c>
      <c r="BK1161" s="235">
        <f t="shared" si="450"/>
        <v>0</v>
      </c>
      <c r="BM1161" s="109">
        <f t="shared" si="440"/>
        <v>-0.90620496107186499</v>
      </c>
      <c r="BN1161" s="213"/>
      <c r="BR1161" s="228"/>
      <c r="BS1161" s="311"/>
      <c r="BT1161" s="3"/>
      <c r="BU1161" s="213"/>
      <c r="BV1161" s="213"/>
      <c r="BW1161" s="291"/>
    </row>
    <row r="1162" spans="1:75" x14ac:dyDescent="0.2">
      <c r="A1162" s="210"/>
      <c r="B1162" s="211"/>
      <c r="C1162" s="848" t="str">
        <f ca="1">IF(ISERR(AVERAGE(INDIRECT("B"&amp;(ROW()-INT($B$1/2))):INDIRECT("B"&amp;(ROW()+INT($B$1/2))))),"",AVERAGE(INDIRECT("B"&amp;(ROW()-INT($B$1/2))):INDIRECT("B"&amp;(ROW()+INT($B$1/2)))))</f>
        <v/>
      </c>
      <c r="D1162" s="848">
        <f t="shared" si="434"/>
        <v>0</v>
      </c>
      <c r="E1162" s="275"/>
      <c r="F1162" s="15"/>
      <c r="G1162" s="3"/>
      <c r="H1162" s="3"/>
      <c r="I1162" s="3"/>
      <c r="J1162" s="3"/>
      <c r="K1162" s="3"/>
      <c r="L1162" s="554"/>
      <c r="M1162" s="545"/>
      <c r="N1162" s="546"/>
      <c r="O1162" s="5"/>
      <c r="P1162" s="216"/>
      <c r="Q1162" s="217"/>
      <c r="R1162" s="218"/>
      <c r="S1162" s="219">
        <f t="shared" si="441"/>
        <v>0</v>
      </c>
      <c r="T1162" s="220">
        <f t="shared" si="442"/>
        <v>0</v>
      </c>
      <c r="U1162" s="214">
        <f t="shared" si="451"/>
        <v>0</v>
      </c>
      <c r="W1162" s="221"/>
      <c r="X1162" s="222"/>
      <c r="Y1162" s="222"/>
      <c r="Z1162" s="223"/>
      <c r="AA1162" s="222"/>
      <c r="AB1162" s="224"/>
      <c r="AC1162" s="225"/>
      <c r="AD1162" s="2">
        <f t="shared" si="436"/>
        <v>0</v>
      </c>
      <c r="AE1162" s="2">
        <f t="shared" si="437"/>
        <v>0</v>
      </c>
      <c r="AF1162" s="226"/>
      <c r="AG1162" s="219">
        <f t="shared" si="443"/>
        <v>0</v>
      </c>
      <c r="AH1162" s="234">
        <f t="shared" si="444"/>
        <v>0</v>
      </c>
      <c r="AI1162" s="214">
        <f t="shared" si="452"/>
        <v>0</v>
      </c>
      <c r="AK1162" s="229">
        <f t="shared" si="445"/>
        <v>0</v>
      </c>
      <c r="AL1162" s="226"/>
      <c r="AM1162" s="15"/>
      <c r="AN1162" s="232" t="e">
        <f t="shared" si="446"/>
        <v>#DIV/0!</v>
      </c>
      <c r="AO1162" s="214">
        <f t="shared" si="438"/>
        <v>0</v>
      </c>
      <c r="AQ1162" s="210"/>
      <c r="AR1162" s="231"/>
      <c r="AS1162" s="15"/>
      <c r="AT1162" s="232">
        <f t="shared" si="447"/>
        <v>0</v>
      </c>
      <c r="AU1162" s="235">
        <f t="shared" si="448"/>
        <v>0</v>
      </c>
      <c r="AY1162" s="210"/>
      <c r="AZ1162" s="231"/>
      <c r="BA1162" s="15"/>
      <c r="BB1162" s="232">
        <f t="shared" si="435"/>
        <v>0</v>
      </c>
      <c r="BC1162" s="235">
        <f t="shared" si="449"/>
        <v>0</v>
      </c>
      <c r="BG1162" s="210"/>
      <c r="BH1162" s="231"/>
      <c r="BI1162" s="15"/>
      <c r="BJ1162" s="232">
        <f t="shared" si="439"/>
        <v>0</v>
      </c>
      <c r="BK1162" s="235">
        <f t="shared" si="450"/>
        <v>0</v>
      </c>
      <c r="BM1162" s="109">
        <f t="shared" si="440"/>
        <v>-0.90803729856960169</v>
      </c>
      <c r="BN1162" s="213"/>
      <c r="BR1162" s="228"/>
      <c r="BS1162" s="311"/>
      <c r="BT1162" s="3"/>
      <c r="BU1162" s="213"/>
      <c r="BV1162" s="213"/>
      <c r="BW1162" s="291"/>
    </row>
    <row r="1163" spans="1:75" x14ac:dyDescent="0.2">
      <c r="A1163" s="210"/>
      <c r="B1163" s="211"/>
      <c r="C1163" s="848" t="str">
        <f ca="1">IF(ISERR(AVERAGE(INDIRECT("B"&amp;(ROW()-INT($B$1/2))):INDIRECT("B"&amp;(ROW()+INT($B$1/2))))),"",AVERAGE(INDIRECT("B"&amp;(ROW()-INT($B$1/2))):INDIRECT("B"&amp;(ROW()+INT($B$1/2)))))</f>
        <v/>
      </c>
      <c r="D1163" s="848">
        <f t="shared" si="434"/>
        <v>0</v>
      </c>
      <c r="E1163" s="275"/>
      <c r="F1163" s="15"/>
      <c r="G1163" s="3"/>
      <c r="H1163" s="3"/>
      <c r="I1163" s="3"/>
      <c r="J1163" s="3"/>
      <c r="K1163" s="3"/>
      <c r="L1163" s="554"/>
      <c r="M1163" s="545"/>
      <c r="N1163" s="546"/>
      <c r="O1163" s="5"/>
      <c r="P1163" s="216"/>
      <c r="Q1163" s="217"/>
      <c r="R1163" s="218"/>
      <c r="S1163" s="219">
        <f t="shared" si="441"/>
        <v>0</v>
      </c>
      <c r="T1163" s="220">
        <f t="shared" si="442"/>
        <v>0</v>
      </c>
      <c r="U1163" s="214">
        <f t="shared" si="451"/>
        <v>0</v>
      </c>
      <c r="W1163" s="221"/>
      <c r="X1163" s="222"/>
      <c r="Y1163" s="222"/>
      <c r="Z1163" s="223"/>
      <c r="AA1163" s="222"/>
      <c r="AB1163" s="224"/>
      <c r="AC1163" s="225"/>
      <c r="AD1163" s="2">
        <f t="shared" si="436"/>
        <v>0</v>
      </c>
      <c r="AE1163" s="2">
        <f t="shared" si="437"/>
        <v>0</v>
      </c>
      <c r="AF1163" s="226"/>
      <c r="AG1163" s="219">
        <f t="shared" si="443"/>
        <v>0</v>
      </c>
      <c r="AH1163" s="234">
        <f t="shared" si="444"/>
        <v>0</v>
      </c>
      <c r="AI1163" s="214">
        <f t="shared" si="452"/>
        <v>0</v>
      </c>
      <c r="AK1163" s="229">
        <f t="shared" si="445"/>
        <v>0</v>
      </c>
      <c r="AL1163" s="226"/>
      <c r="AM1163" s="15"/>
      <c r="AN1163" s="232" t="e">
        <f t="shared" si="446"/>
        <v>#DIV/0!</v>
      </c>
      <c r="AO1163" s="214">
        <f t="shared" si="438"/>
        <v>0</v>
      </c>
      <c r="AQ1163" s="210"/>
      <c r="AR1163" s="231"/>
      <c r="AS1163" s="15"/>
      <c r="AT1163" s="232">
        <f t="shared" si="447"/>
        <v>0</v>
      </c>
      <c r="AU1163" s="235">
        <f t="shared" si="448"/>
        <v>0</v>
      </c>
      <c r="AY1163" s="210"/>
      <c r="AZ1163" s="231"/>
      <c r="BA1163" s="15"/>
      <c r="BB1163" s="232">
        <f t="shared" si="435"/>
        <v>0</v>
      </c>
      <c r="BC1163" s="235">
        <f t="shared" si="449"/>
        <v>0</v>
      </c>
      <c r="BG1163" s="210"/>
      <c r="BH1163" s="231"/>
      <c r="BI1163" s="15"/>
      <c r="BJ1163" s="232">
        <f t="shared" si="439"/>
        <v>0</v>
      </c>
      <c r="BK1163" s="235">
        <f t="shared" si="450"/>
        <v>0</v>
      </c>
      <c r="BM1163" s="109">
        <f t="shared" si="440"/>
        <v>-0.90986963606733839</v>
      </c>
      <c r="BN1163" s="213"/>
      <c r="BR1163" s="228"/>
      <c r="BS1163" s="311"/>
      <c r="BT1163" s="3"/>
      <c r="BU1163" s="213"/>
      <c r="BV1163" s="213"/>
      <c r="BW1163" s="291"/>
    </row>
    <row r="1164" spans="1:75" x14ac:dyDescent="0.2">
      <c r="A1164" s="210"/>
      <c r="B1164" s="211"/>
      <c r="C1164" s="848" t="str">
        <f ca="1">IF(ISERR(AVERAGE(INDIRECT("B"&amp;(ROW()-INT($B$1/2))):INDIRECT("B"&amp;(ROW()+INT($B$1/2))))),"",AVERAGE(INDIRECT("B"&amp;(ROW()-INT($B$1/2))):INDIRECT("B"&amp;(ROW()+INT($B$1/2)))))</f>
        <v/>
      </c>
      <c r="D1164" s="848">
        <f t="shared" si="434"/>
        <v>0</v>
      </c>
      <c r="E1164" s="275"/>
      <c r="F1164" s="15"/>
      <c r="G1164" s="3"/>
      <c r="H1164" s="3"/>
      <c r="I1164" s="3"/>
      <c r="J1164" s="3"/>
      <c r="K1164" s="3"/>
      <c r="L1164" s="554"/>
      <c r="M1164" s="545"/>
      <c r="N1164" s="546"/>
      <c r="O1164" s="5"/>
      <c r="P1164" s="216"/>
      <c r="Q1164" s="217"/>
      <c r="R1164" s="218"/>
      <c r="S1164" s="219">
        <f t="shared" si="441"/>
        <v>0</v>
      </c>
      <c r="T1164" s="220">
        <f t="shared" si="442"/>
        <v>0</v>
      </c>
      <c r="U1164" s="214">
        <f t="shared" si="451"/>
        <v>0</v>
      </c>
      <c r="W1164" s="221"/>
      <c r="X1164" s="222"/>
      <c r="Y1164" s="222"/>
      <c r="Z1164" s="223"/>
      <c r="AA1164" s="222"/>
      <c r="AB1164" s="224"/>
      <c r="AC1164" s="225"/>
      <c r="AD1164" s="2">
        <f t="shared" si="436"/>
        <v>0</v>
      </c>
      <c r="AE1164" s="2">
        <f t="shared" si="437"/>
        <v>0</v>
      </c>
      <c r="AF1164" s="226"/>
      <c r="AG1164" s="219">
        <f t="shared" si="443"/>
        <v>0</v>
      </c>
      <c r="AH1164" s="234">
        <f t="shared" si="444"/>
        <v>0</v>
      </c>
      <c r="AI1164" s="214">
        <f t="shared" si="452"/>
        <v>0</v>
      </c>
      <c r="AK1164" s="229">
        <f t="shared" si="445"/>
        <v>0</v>
      </c>
      <c r="AL1164" s="226"/>
      <c r="AM1164" s="15"/>
      <c r="AN1164" s="232" t="e">
        <f t="shared" si="446"/>
        <v>#DIV/0!</v>
      </c>
      <c r="AO1164" s="214">
        <f t="shared" si="438"/>
        <v>0</v>
      </c>
      <c r="AQ1164" s="210"/>
      <c r="AR1164" s="231"/>
      <c r="AS1164" s="15"/>
      <c r="AT1164" s="232">
        <f t="shared" si="447"/>
        <v>0</v>
      </c>
      <c r="AU1164" s="235">
        <f t="shared" si="448"/>
        <v>0</v>
      </c>
      <c r="AY1164" s="210"/>
      <c r="AZ1164" s="231"/>
      <c r="BA1164" s="15"/>
      <c r="BB1164" s="232">
        <f t="shared" si="435"/>
        <v>0</v>
      </c>
      <c r="BC1164" s="235">
        <f t="shared" si="449"/>
        <v>0</v>
      </c>
      <c r="BG1164" s="210"/>
      <c r="BH1164" s="231"/>
      <c r="BI1164" s="15"/>
      <c r="BJ1164" s="232">
        <f t="shared" si="439"/>
        <v>0</v>
      </c>
      <c r="BK1164" s="235">
        <f t="shared" si="450"/>
        <v>0</v>
      </c>
      <c r="BM1164" s="109">
        <f t="shared" si="440"/>
        <v>-0.9117019735650751</v>
      </c>
      <c r="BN1164" s="213"/>
      <c r="BR1164" s="228"/>
      <c r="BS1164" s="311"/>
      <c r="BT1164" s="3"/>
      <c r="BU1164" s="213"/>
      <c r="BV1164" s="213"/>
      <c r="BW1164" s="291"/>
    </row>
    <row r="1165" spans="1:75" x14ac:dyDescent="0.2">
      <c r="A1165" s="210"/>
      <c r="B1165" s="211"/>
      <c r="C1165" s="848" t="str">
        <f ca="1">IF(ISERR(AVERAGE(INDIRECT("B"&amp;(ROW()-INT($B$1/2))):INDIRECT("B"&amp;(ROW()+INT($B$1/2))))),"",AVERAGE(INDIRECT("B"&amp;(ROW()-INT($B$1/2))):INDIRECT("B"&amp;(ROW()+INT($B$1/2)))))</f>
        <v/>
      </c>
      <c r="D1165" s="848">
        <f t="shared" si="434"/>
        <v>0</v>
      </c>
      <c r="E1165" s="275"/>
      <c r="F1165" s="15"/>
      <c r="G1165" s="3"/>
      <c r="H1165" s="3"/>
      <c r="I1165" s="3"/>
      <c r="J1165" s="3"/>
      <c r="K1165" s="3"/>
      <c r="L1165" s="554"/>
      <c r="M1165" s="545"/>
      <c r="N1165" s="546"/>
      <c r="O1165" s="5"/>
      <c r="P1165" s="216"/>
      <c r="Q1165" s="217"/>
      <c r="R1165" s="218"/>
      <c r="S1165" s="219">
        <f t="shared" si="441"/>
        <v>0</v>
      </c>
      <c r="T1165" s="220">
        <f t="shared" si="442"/>
        <v>0</v>
      </c>
      <c r="U1165" s="214">
        <f t="shared" si="451"/>
        <v>0</v>
      </c>
      <c r="W1165" s="221"/>
      <c r="X1165" s="222"/>
      <c r="Y1165" s="222"/>
      <c r="Z1165" s="223"/>
      <c r="AA1165" s="222"/>
      <c r="AB1165" s="224"/>
      <c r="AC1165" s="225"/>
      <c r="AD1165" s="2">
        <f t="shared" si="436"/>
        <v>0</v>
      </c>
      <c r="AE1165" s="2">
        <f t="shared" si="437"/>
        <v>0</v>
      </c>
      <c r="AF1165" s="226"/>
      <c r="AG1165" s="219">
        <f t="shared" si="443"/>
        <v>0</v>
      </c>
      <c r="AH1165" s="234">
        <f t="shared" si="444"/>
        <v>0</v>
      </c>
      <c r="AI1165" s="214">
        <f t="shared" si="452"/>
        <v>0</v>
      </c>
      <c r="AK1165" s="229">
        <f t="shared" si="445"/>
        <v>0</v>
      </c>
      <c r="AL1165" s="226"/>
      <c r="AM1165" s="15"/>
      <c r="AN1165" s="232" t="e">
        <f t="shared" si="446"/>
        <v>#DIV/0!</v>
      </c>
      <c r="AO1165" s="214">
        <f t="shared" si="438"/>
        <v>0</v>
      </c>
      <c r="AQ1165" s="210"/>
      <c r="AR1165" s="231"/>
      <c r="AS1165" s="15"/>
      <c r="AT1165" s="232">
        <f t="shared" si="447"/>
        <v>0</v>
      </c>
      <c r="AU1165" s="235">
        <f t="shared" si="448"/>
        <v>0</v>
      </c>
      <c r="AY1165" s="210"/>
      <c r="AZ1165" s="231"/>
      <c r="BA1165" s="15"/>
      <c r="BB1165" s="232">
        <f t="shared" si="435"/>
        <v>0</v>
      </c>
      <c r="BC1165" s="235">
        <f t="shared" si="449"/>
        <v>0</v>
      </c>
      <c r="BG1165" s="210"/>
      <c r="BH1165" s="231"/>
      <c r="BI1165" s="15"/>
      <c r="BJ1165" s="232">
        <f t="shared" si="439"/>
        <v>0</v>
      </c>
      <c r="BK1165" s="235">
        <f t="shared" si="450"/>
        <v>0</v>
      </c>
      <c r="BM1165" s="109">
        <f t="shared" si="440"/>
        <v>-0.9135343110628118</v>
      </c>
      <c r="BN1165" s="213"/>
      <c r="BR1165" s="228"/>
      <c r="BS1165" s="311"/>
      <c r="BT1165" s="3"/>
      <c r="BU1165" s="213"/>
      <c r="BV1165" s="213"/>
      <c r="BW1165" s="291"/>
    </row>
    <row r="1166" spans="1:75" x14ac:dyDescent="0.2">
      <c r="A1166" s="210"/>
      <c r="B1166" s="211"/>
      <c r="C1166" s="848" t="str">
        <f ca="1">IF(ISERR(AVERAGE(INDIRECT("B"&amp;(ROW()-INT($B$1/2))):INDIRECT("B"&amp;(ROW()+INT($B$1/2))))),"",AVERAGE(INDIRECT("B"&amp;(ROW()-INT($B$1/2))):INDIRECT("B"&amp;(ROW()+INT($B$1/2)))))</f>
        <v/>
      </c>
      <c r="D1166" s="848">
        <f t="shared" si="434"/>
        <v>0</v>
      </c>
      <c r="E1166" s="275"/>
      <c r="F1166" s="15"/>
      <c r="G1166" s="3"/>
      <c r="H1166" s="3"/>
      <c r="I1166" s="3"/>
      <c r="J1166" s="3"/>
      <c r="K1166" s="3"/>
      <c r="L1166" s="554"/>
      <c r="M1166" s="545"/>
      <c r="N1166" s="546"/>
      <c r="O1166" s="5"/>
      <c r="P1166" s="216"/>
      <c r="Q1166" s="217"/>
      <c r="R1166" s="218"/>
      <c r="S1166" s="219">
        <f t="shared" si="441"/>
        <v>0</v>
      </c>
      <c r="T1166" s="220">
        <f t="shared" si="442"/>
        <v>0</v>
      </c>
      <c r="U1166" s="214">
        <f t="shared" si="451"/>
        <v>0</v>
      </c>
      <c r="W1166" s="221"/>
      <c r="X1166" s="222"/>
      <c r="Y1166" s="222"/>
      <c r="Z1166" s="223"/>
      <c r="AA1166" s="222"/>
      <c r="AB1166" s="224"/>
      <c r="AC1166" s="225"/>
      <c r="AD1166" s="2">
        <f t="shared" si="436"/>
        <v>0</v>
      </c>
      <c r="AE1166" s="2">
        <f t="shared" si="437"/>
        <v>0</v>
      </c>
      <c r="AF1166" s="226"/>
      <c r="AG1166" s="219">
        <f t="shared" si="443"/>
        <v>0</v>
      </c>
      <c r="AH1166" s="234">
        <f t="shared" si="444"/>
        <v>0</v>
      </c>
      <c r="AI1166" s="214">
        <f t="shared" si="452"/>
        <v>0</v>
      </c>
      <c r="AK1166" s="229">
        <f t="shared" si="445"/>
        <v>0</v>
      </c>
      <c r="AL1166" s="226"/>
      <c r="AM1166" s="15"/>
      <c r="AN1166" s="232" t="e">
        <f t="shared" si="446"/>
        <v>#DIV/0!</v>
      </c>
      <c r="AO1166" s="214">
        <f t="shared" si="438"/>
        <v>0</v>
      </c>
      <c r="AQ1166" s="210"/>
      <c r="AR1166" s="231"/>
      <c r="AS1166" s="15"/>
      <c r="AT1166" s="232">
        <f t="shared" si="447"/>
        <v>0</v>
      </c>
      <c r="AU1166" s="235">
        <f t="shared" si="448"/>
        <v>0</v>
      </c>
      <c r="AY1166" s="210"/>
      <c r="AZ1166" s="231"/>
      <c r="BA1166" s="15"/>
      <c r="BB1166" s="232">
        <f t="shared" si="435"/>
        <v>0</v>
      </c>
      <c r="BC1166" s="235">
        <f t="shared" si="449"/>
        <v>0</v>
      </c>
      <c r="BG1166" s="210"/>
      <c r="BH1166" s="231"/>
      <c r="BI1166" s="15"/>
      <c r="BJ1166" s="232">
        <f t="shared" si="439"/>
        <v>0</v>
      </c>
      <c r="BK1166" s="235">
        <f t="shared" si="450"/>
        <v>0</v>
      </c>
      <c r="BM1166" s="109">
        <f t="shared" si="440"/>
        <v>-0.9153666485605485</v>
      </c>
      <c r="BN1166" s="213"/>
      <c r="BR1166" s="228"/>
      <c r="BS1166" s="311"/>
      <c r="BT1166" s="3"/>
      <c r="BU1166" s="213"/>
      <c r="BV1166" s="213"/>
      <c r="BW1166" s="291"/>
    </row>
    <row r="1167" spans="1:75" x14ac:dyDescent="0.2">
      <c r="A1167" s="210"/>
      <c r="B1167" s="211"/>
      <c r="C1167" s="848" t="str">
        <f ca="1">IF(ISERR(AVERAGE(INDIRECT("B"&amp;(ROW()-INT($B$1/2))):INDIRECT("B"&amp;(ROW()+INT($B$1/2))))),"",AVERAGE(INDIRECT("B"&amp;(ROW()-INT($B$1/2))):INDIRECT("B"&amp;(ROW()+INT($B$1/2)))))</f>
        <v/>
      </c>
      <c r="D1167" s="848">
        <f t="shared" si="434"/>
        <v>0</v>
      </c>
      <c r="E1167" s="275"/>
      <c r="F1167" s="15"/>
      <c r="G1167" s="3"/>
      <c r="H1167" s="3"/>
      <c r="I1167" s="3"/>
      <c r="J1167" s="3"/>
      <c r="K1167" s="3"/>
      <c r="L1167" s="554"/>
      <c r="M1167" s="545"/>
      <c r="N1167" s="546"/>
      <c r="O1167" s="5"/>
      <c r="P1167" s="216"/>
      <c r="Q1167" s="217"/>
      <c r="R1167" s="218"/>
      <c r="S1167" s="219">
        <f t="shared" si="441"/>
        <v>0</v>
      </c>
      <c r="T1167" s="220">
        <f t="shared" si="442"/>
        <v>0</v>
      </c>
      <c r="U1167" s="214">
        <f t="shared" si="451"/>
        <v>0</v>
      </c>
      <c r="W1167" s="221"/>
      <c r="X1167" s="222"/>
      <c r="Y1167" s="222"/>
      <c r="Z1167" s="223"/>
      <c r="AA1167" s="222"/>
      <c r="AB1167" s="224"/>
      <c r="AC1167" s="225"/>
      <c r="AD1167" s="2">
        <f t="shared" si="436"/>
        <v>0</v>
      </c>
      <c r="AE1167" s="2">
        <f t="shared" si="437"/>
        <v>0</v>
      </c>
      <c r="AF1167" s="226"/>
      <c r="AG1167" s="219">
        <f t="shared" si="443"/>
        <v>0</v>
      </c>
      <c r="AH1167" s="234">
        <f t="shared" si="444"/>
        <v>0</v>
      </c>
      <c r="AI1167" s="214">
        <f t="shared" si="452"/>
        <v>0</v>
      </c>
      <c r="AK1167" s="229">
        <f t="shared" si="445"/>
        <v>0</v>
      </c>
      <c r="AL1167" s="226"/>
      <c r="AM1167" s="15"/>
      <c r="AN1167" s="232" t="e">
        <f t="shared" si="446"/>
        <v>#DIV/0!</v>
      </c>
      <c r="AO1167" s="214">
        <f t="shared" si="438"/>
        <v>0</v>
      </c>
      <c r="AQ1167" s="210"/>
      <c r="AR1167" s="231"/>
      <c r="AS1167" s="15"/>
      <c r="AT1167" s="232">
        <f t="shared" si="447"/>
        <v>0</v>
      </c>
      <c r="AU1167" s="235">
        <f t="shared" si="448"/>
        <v>0</v>
      </c>
      <c r="AY1167" s="210"/>
      <c r="AZ1167" s="231"/>
      <c r="BA1167" s="15"/>
      <c r="BB1167" s="232">
        <f t="shared" si="435"/>
        <v>0</v>
      </c>
      <c r="BC1167" s="235">
        <f t="shared" si="449"/>
        <v>0</v>
      </c>
      <c r="BG1167" s="210"/>
      <c r="BH1167" s="231"/>
      <c r="BI1167" s="15"/>
      <c r="BJ1167" s="232">
        <f t="shared" si="439"/>
        <v>0</v>
      </c>
      <c r="BK1167" s="235">
        <f t="shared" si="450"/>
        <v>0</v>
      </c>
      <c r="BM1167" s="109">
        <f t="shared" si="440"/>
        <v>-0.9171989860582852</v>
      </c>
      <c r="BN1167" s="213"/>
      <c r="BR1167" s="228"/>
      <c r="BS1167" s="311"/>
      <c r="BT1167" s="3"/>
      <c r="BU1167" s="213"/>
      <c r="BV1167" s="213"/>
      <c r="BW1167" s="291"/>
    </row>
    <row r="1168" spans="1:75" x14ac:dyDescent="0.2">
      <c r="A1168" s="210"/>
      <c r="B1168" s="211"/>
      <c r="C1168" s="848" t="str">
        <f ca="1">IF(ISERR(AVERAGE(INDIRECT("B"&amp;(ROW()-INT($B$1/2))):INDIRECT("B"&amp;(ROW()+INT($B$1/2))))),"",AVERAGE(INDIRECT("B"&amp;(ROW()-INT($B$1/2))):INDIRECT("B"&amp;(ROW()+INT($B$1/2)))))</f>
        <v/>
      </c>
      <c r="D1168" s="848">
        <f t="shared" si="434"/>
        <v>0</v>
      </c>
      <c r="E1168" s="275"/>
      <c r="F1168" s="15"/>
      <c r="G1168" s="3"/>
      <c r="H1168" s="3"/>
      <c r="I1168" s="3"/>
      <c r="J1168" s="3"/>
      <c r="K1168" s="3"/>
      <c r="L1168" s="554"/>
      <c r="M1168" s="545"/>
      <c r="N1168" s="546"/>
      <c r="O1168" s="5"/>
      <c r="P1168" s="216"/>
      <c r="Q1168" s="217"/>
      <c r="R1168" s="218"/>
      <c r="S1168" s="219">
        <f t="shared" si="441"/>
        <v>0</v>
      </c>
      <c r="T1168" s="220">
        <f t="shared" si="442"/>
        <v>0</v>
      </c>
      <c r="U1168" s="214">
        <f t="shared" si="451"/>
        <v>0</v>
      </c>
      <c r="W1168" s="221"/>
      <c r="X1168" s="222"/>
      <c r="Y1168" s="222"/>
      <c r="Z1168" s="223"/>
      <c r="AA1168" s="222"/>
      <c r="AB1168" s="224"/>
      <c r="AC1168" s="225"/>
      <c r="AD1168" s="2">
        <f t="shared" si="436"/>
        <v>0</v>
      </c>
      <c r="AE1168" s="2">
        <f t="shared" si="437"/>
        <v>0</v>
      </c>
      <c r="AF1168" s="226"/>
      <c r="AG1168" s="219">
        <f t="shared" si="443"/>
        <v>0</v>
      </c>
      <c r="AH1168" s="234">
        <f t="shared" si="444"/>
        <v>0</v>
      </c>
      <c r="AI1168" s="214">
        <f t="shared" si="452"/>
        <v>0</v>
      </c>
      <c r="AK1168" s="229">
        <f t="shared" si="445"/>
        <v>0</v>
      </c>
      <c r="AL1168" s="226"/>
      <c r="AM1168" s="15"/>
      <c r="AN1168" s="232" t="e">
        <f t="shared" si="446"/>
        <v>#DIV/0!</v>
      </c>
      <c r="AO1168" s="214">
        <f t="shared" si="438"/>
        <v>0</v>
      </c>
      <c r="AQ1168" s="210"/>
      <c r="AR1168" s="231"/>
      <c r="AS1168" s="15"/>
      <c r="AT1168" s="232">
        <f t="shared" si="447"/>
        <v>0</v>
      </c>
      <c r="AU1168" s="235">
        <f t="shared" si="448"/>
        <v>0</v>
      </c>
      <c r="AY1168" s="210"/>
      <c r="AZ1168" s="231"/>
      <c r="BA1168" s="15"/>
      <c r="BB1168" s="232">
        <f t="shared" si="435"/>
        <v>0</v>
      </c>
      <c r="BC1168" s="235">
        <f t="shared" si="449"/>
        <v>0</v>
      </c>
      <c r="BG1168" s="210"/>
      <c r="BH1168" s="231"/>
      <c r="BI1168" s="15"/>
      <c r="BJ1168" s="232">
        <f t="shared" si="439"/>
        <v>0</v>
      </c>
      <c r="BK1168" s="235">
        <f t="shared" si="450"/>
        <v>0</v>
      </c>
      <c r="BM1168" s="109">
        <f t="shared" si="440"/>
        <v>-0.91903132355602191</v>
      </c>
      <c r="BN1168" s="213"/>
      <c r="BR1168" s="228"/>
      <c r="BS1168" s="311"/>
      <c r="BT1168" s="3"/>
      <c r="BU1168" s="213"/>
      <c r="BV1168" s="213"/>
      <c r="BW1168" s="291"/>
    </row>
    <row r="1169" spans="1:75" x14ac:dyDescent="0.2">
      <c r="A1169" s="210"/>
      <c r="B1169" s="211"/>
      <c r="C1169" s="848" t="str">
        <f ca="1">IF(ISERR(AVERAGE(INDIRECT("B"&amp;(ROW()-INT($B$1/2))):INDIRECT("B"&amp;(ROW()+INT($B$1/2))))),"",AVERAGE(INDIRECT("B"&amp;(ROW()-INT($B$1/2))):INDIRECT("B"&amp;(ROW()+INT($B$1/2)))))</f>
        <v/>
      </c>
      <c r="D1169" s="848">
        <f t="shared" si="434"/>
        <v>0</v>
      </c>
      <c r="E1169" s="275"/>
      <c r="F1169" s="15"/>
      <c r="G1169" s="3"/>
      <c r="H1169" s="3"/>
      <c r="I1169" s="3"/>
      <c r="J1169" s="3"/>
      <c r="K1169" s="3"/>
      <c r="L1169" s="554"/>
      <c r="M1169" s="545"/>
      <c r="N1169" s="546"/>
      <c r="O1169" s="5"/>
      <c r="P1169" s="216"/>
      <c r="Q1169" s="217"/>
      <c r="R1169" s="218"/>
      <c r="S1169" s="219">
        <f t="shared" si="441"/>
        <v>0</v>
      </c>
      <c r="T1169" s="220">
        <f t="shared" si="442"/>
        <v>0</v>
      </c>
      <c r="U1169" s="214">
        <f t="shared" si="451"/>
        <v>0</v>
      </c>
      <c r="W1169" s="221"/>
      <c r="X1169" s="222"/>
      <c r="Y1169" s="222"/>
      <c r="Z1169" s="223"/>
      <c r="AA1169" s="222"/>
      <c r="AB1169" s="224"/>
      <c r="AC1169" s="225"/>
      <c r="AD1169" s="2">
        <f t="shared" si="436"/>
        <v>0</v>
      </c>
      <c r="AE1169" s="2">
        <f t="shared" si="437"/>
        <v>0</v>
      </c>
      <c r="AF1169" s="226"/>
      <c r="AG1169" s="219">
        <f t="shared" si="443"/>
        <v>0</v>
      </c>
      <c r="AH1169" s="234">
        <f t="shared" si="444"/>
        <v>0</v>
      </c>
      <c r="AI1169" s="214">
        <f t="shared" si="452"/>
        <v>0</v>
      </c>
      <c r="AK1169" s="229">
        <f t="shared" si="445"/>
        <v>0</v>
      </c>
      <c r="AL1169" s="226"/>
      <c r="AM1169" s="15"/>
      <c r="AN1169" s="232" t="e">
        <f t="shared" si="446"/>
        <v>#DIV/0!</v>
      </c>
      <c r="AO1169" s="214">
        <f t="shared" si="438"/>
        <v>0</v>
      </c>
      <c r="AQ1169" s="210"/>
      <c r="AR1169" s="231"/>
      <c r="AS1169" s="15"/>
      <c r="AT1169" s="232">
        <f t="shared" si="447"/>
        <v>0</v>
      </c>
      <c r="AU1169" s="235">
        <f t="shared" si="448"/>
        <v>0</v>
      </c>
      <c r="AY1169" s="210"/>
      <c r="AZ1169" s="231"/>
      <c r="BA1169" s="15"/>
      <c r="BB1169" s="232">
        <f t="shared" si="435"/>
        <v>0</v>
      </c>
      <c r="BC1169" s="235">
        <f t="shared" si="449"/>
        <v>0</v>
      </c>
      <c r="BG1169" s="210"/>
      <c r="BH1169" s="231"/>
      <c r="BI1169" s="15"/>
      <c r="BJ1169" s="232">
        <f t="shared" si="439"/>
        <v>0</v>
      </c>
      <c r="BK1169" s="235">
        <f t="shared" si="450"/>
        <v>0</v>
      </c>
      <c r="BM1169" s="109">
        <f t="shared" si="440"/>
        <v>-0.92086366105375861</v>
      </c>
      <c r="BN1169" s="213"/>
      <c r="BR1169" s="228"/>
      <c r="BS1169" s="311"/>
      <c r="BT1169" s="3"/>
      <c r="BU1169" s="213"/>
      <c r="BV1169" s="213"/>
      <c r="BW1169" s="291"/>
    </row>
    <row r="1170" spans="1:75" x14ac:dyDescent="0.2">
      <c r="A1170" s="210"/>
      <c r="B1170" s="211"/>
      <c r="C1170" s="848" t="str">
        <f ca="1">IF(ISERR(AVERAGE(INDIRECT("B"&amp;(ROW()-INT($B$1/2))):INDIRECT("B"&amp;(ROW()+INT($B$1/2))))),"",AVERAGE(INDIRECT("B"&amp;(ROW()-INT($B$1/2))):INDIRECT("B"&amp;(ROW()+INT($B$1/2)))))</f>
        <v/>
      </c>
      <c r="D1170" s="848">
        <f t="shared" si="434"/>
        <v>0</v>
      </c>
      <c r="E1170" s="275"/>
      <c r="F1170" s="15"/>
      <c r="G1170" s="3"/>
      <c r="H1170" s="3"/>
      <c r="I1170" s="3"/>
      <c r="J1170" s="3"/>
      <c r="K1170" s="3"/>
      <c r="L1170" s="554"/>
      <c r="M1170" s="545"/>
      <c r="N1170" s="546"/>
      <c r="O1170" s="5"/>
      <c r="P1170" s="216"/>
      <c r="Q1170" s="217"/>
      <c r="R1170" s="218"/>
      <c r="S1170" s="219">
        <f t="shared" si="441"/>
        <v>0</v>
      </c>
      <c r="T1170" s="220">
        <f t="shared" si="442"/>
        <v>0</v>
      </c>
      <c r="U1170" s="214">
        <f t="shared" si="451"/>
        <v>0</v>
      </c>
      <c r="W1170" s="221"/>
      <c r="X1170" s="222"/>
      <c r="Y1170" s="222"/>
      <c r="Z1170" s="223"/>
      <c r="AA1170" s="222"/>
      <c r="AB1170" s="224"/>
      <c r="AC1170" s="225"/>
      <c r="AD1170" s="2">
        <f t="shared" si="436"/>
        <v>0</v>
      </c>
      <c r="AE1170" s="2">
        <f t="shared" si="437"/>
        <v>0</v>
      </c>
      <c r="AF1170" s="226"/>
      <c r="AG1170" s="219">
        <f t="shared" si="443"/>
        <v>0</v>
      </c>
      <c r="AH1170" s="234">
        <f t="shared" si="444"/>
        <v>0</v>
      </c>
      <c r="AI1170" s="214">
        <f t="shared" si="452"/>
        <v>0</v>
      </c>
      <c r="AK1170" s="229">
        <f t="shared" si="445"/>
        <v>0</v>
      </c>
      <c r="AL1170" s="226"/>
      <c r="AM1170" s="15"/>
      <c r="AN1170" s="232" t="e">
        <f t="shared" si="446"/>
        <v>#DIV/0!</v>
      </c>
      <c r="AO1170" s="214">
        <f t="shared" si="438"/>
        <v>0</v>
      </c>
      <c r="AQ1170" s="210"/>
      <c r="AR1170" s="231"/>
      <c r="AS1170" s="15"/>
      <c r="AT1170" s="232">
        <f t="shared" si="447"/>
        <v>0</v>
      </c>
      <c r="AU1170" s="235">
        <f t="shared" si="448"/>
        <v>0</v>
      </c>
      <c r="AY1170" s="210"/>
      <c r="AZ1170" s="231"/>
      <c r="BA1170" s="15"/>
      <c r="BB1170" s="232">
        <f t="shared" si="435"/>
        <v>0</v>
      </c>
      <c r="BC1170" s="235">
        <f t="shared" si="449"/>
        <v>0</v>
      </c>
      <c r="BG1170" s="210"/>
      <c r="BH1170" s="231"/>
      <c r="BI1170" s="15"/>
      <c r="BJ1170" s="232">
        <f t="shared" si="439"/>
        <v>0</v>
      </c>
      <c r="BK1170" s="235">
        <f t="shared" si="450"/>
        <v>0</v>
      </c>
      <c r="BM1170" s="109">
        <f t="shared" si="440"/>
        <v>-0.92269599855149531</v>
      </c>
      <c r="BN1170" s="213"/>
      <c r="BR1170" s="228"/>
      <c r="BS1170" s="311"/>
      <c r="BT1170" s="3"/>
      <c r="BU1170" s="213"/>
      <c r="BV1170" s="213"/>
      <c r="BW1170" s="291"/>
    </row>
    <row r="1171" spans="1:75" x14ac:dyDescent="0.2">
      <c r="A1171" s="210"/>
      <c r="B1171" s="211"/>
      <c r="C1171" s="848" t="str">
        <f ca="1">IF(ISERR(AVERAGE(INDIRECT("B"&amp;(ROW()-INT($B$1/2))):INDIRECT("B"&amp;(ROW()+INT($B$1/2))))),"",AVERAGE(INDIRECT("B"&amp;(ROW()-INT($B$1/2))):INDIRECT("B"&amp;(ROW()+INT($B$1/2)))))</f>
        <v/>
      </c>
      <c r="D1171" s="848">
        <f t="shared" si="434"/>
        <v>0</v>
      </c>
      <c r="E1171" s="275"/>
      <c r="F1171" s="15"/>
      <c r="G1171" s="3"/>
      <c r="H1171" s="3"/>
      <c r="I1171" s="3"/>
      <c r="J1171" s="3"/>
      <c r="K1171" s="3"/>
      <c r="L1171" s="554"/>
      <c r="M1171" s="545"/>
      <c r="N1171" s="546"/>
      <c r="O1171" s="5"/>
      <c r="P1171" s="216"/>
      <c r="Q1171" s="217"/>
      <c r="R1171" s="218"/>
      <c r="S1171" s="219">
        <f t="shared" si="441"/>
        <v>0</v>
      </c>
      <c r="T1171" s="220">
        <f t="shared" si="442"/>
        <v>0</v>
      </c>
      <c r="U1171" s="214">
        <f t="shared" si="451"/>
        <v>0</v>
      </c>
      <c r="W1171" s="221"/>
      <c r="X1171" s="222"/>
      <c r="Y1171" s="222"/>
      <c r="Z1171" s="223"/>
      <c r="AA1171" s="222"/>
      <c r="AB1171" s="224"/>
      <c r="AC1171" s="225"/>
      <c r="AD1171" s="2">
        <f t="shared" si="436"/>
        <v>0</v>
      </c>
      <c r="AE1171" s="2">
        <f t="shared" si="437"/>
        <v>0</v>
      </c>
      <c r="AF1171" s="226"/>
      <c r="AG1171" s="219">
        <f t="shared" si="443"/>
        <v>0</v>
      </c>
      <c r="AH1171" s="234">
        <f t="shared" si="444"/>
        <v>0</v>
      </c>
      <c r="AI1171" s="214">
        <f t="shared" si="452"/>
        <v>0</v>
      </c>
      <c r="AK1171" s="229">
        <f t="shared" si="445"/>
        <v>0</v>
      </c>
      <c r="AL1171" s="226"/>
      <c r="AM1171" s="15"/>
      <c r="AN1171" s="232" t="e">
        <f t="shared" si="446"/>
        <v>#DIV/0!</v>
      </c>
      <c r="AO1171" s="214">
        <f t="shared" si="438"/>
        <v>0</v>
      </c>
      <c r="AQ1171" s="210"/>
      <c r="AR1171" s="231"/>
      <c r="AS1171" s="15"/>
      <c r="AT1171" s="232">
        <f t="shared" si="447"/>
        <v>0</v>
      </c>
      <c r="AU1171" s="235">
        <f t="shared" si="448"/>
        <v>0</v>
      </c>
      <c r="AY1171" s="210"/>
      <c r="AZ1171" s="231"/>
      <c r="BA1171" s="15"/>
      <c r="BB1171" s="232">
        <f t="shared" si="435"/>
        <v>0</v>
      </c>
      <c r="BC1171" s="235">
        <f t="shared" si="449"/>
        <v>0</v>
      </c>
      <c r="BG1171" s="210"/>
      <c r="BH1171" s="231"/>
      <c r="BI1171" s="15"/>
      <c r="BJ1171" s="232">
        <f t="shared" si="439"/>
        <v>0</v>
      </c>
      <c r="BK1171" s="235">
        <f t="shared" si="450"/>
        <v>0</v>
      </c>
      <c r="BM1171" s="109">
        <f t="shared" si="440"/>
        <v>-0.92452833604923201</v>
      </c>
      <c r="BN1171" s="213"/>
      <c r="BR1171" s="228"/>
      <c r="BS1171" s="311"/>
      <c r="BT1171" s="3"/>
      <c r="BU1171" s="213"/>
      <c r="BV1171" s="213"/>
      <c r="BW1171" s="291"/>
    </row>
    <row r="1172" spans="1:75" x14ac:dyDescent="0.2">
      <c r="A1172" s="210"/>
      <c r="B1172" s="211"/>
      <c r="C1172" s="848" t="str">
        <f ca="1">IF(ISERR(AVERAGE(INDIRECT("B"&amp;(ROW()-INT($B$1/2))):INDIRECT("B"&amp;(ROW()+INT($B$1/2))))),"",AVERAGE(INDIRECT("B"&amp;(ROW()-INT($B$1/2))):INDIRECT("B"&amp;(ROW()+INT($B$1/2)))))</f>
        <v/>
      </c>
      <c r="D1172" s="848">
        <f t="shared" si="434"/>
        <v>0</v>
      </c>
      <c r="E1172" s="275"/>
      <c r="F1172" s="15"/>
      <c r="G1172" s="3"/>
      <c r="H1172" s="3"/>
      <c r="I1172" s="3"/>
      <c r="J1172" s="3"/>
      <c r="K1172" s="3"/>
      <c r="L1172" s="554"/>
      <c r="M1172" s="545"/>
      <c r="N1172" s="546"/>
      <c r="O1172" s="5"/>
      <c r="P1172" s="216"/>
      <c r="Q1172" s="217"/>
      <c r="R1172" s="218"/>
      <c r="S1172" s="219">
        <f t="shared" si="441"/>
        <v>0</v>
      </c>
      <c r="T1172" s="220">
        <f t="shared" si="442"/>
        <v>0</v>
      </c>
      <c r="U1172" s="214">
        <f t="shared" si="451"/>
        <v>0</v>
      </c>
      <c r="W1172" s="221"/>
      <c r="X1172" s="222"/>
      <c r="Y1172" s="222"/>
      <c r="Z1172" s="223"/>
      <c r="AA1172" s="222"/>
      <c r="AB1172" s="224"/>
      <c r="AC1172" s="225"/>
      <c r="AD1172" s="2">
        <f t="shared" si="436"/>
        <v>0</v>
      </c>
      <c r="AE1172" s="2">
        <f t="shared" si="437"/>
        <v>0</v>
      </c>
      <c r="AF1172" s="226"/>
      <c r="AG1172" s="219">
        <f t="shared" si="443"/>
        <v>0</v>
      </c>
      <c r="AH1172" s="234">
        <f t="shared" si="444"/>
        <v>0</v>
      </c>
      <c r="AI1172" s="214">
        <f t="shared" si="452"/>
        <v>0</v>
      </c>
      <c r="AK1172" s="229">
        <f t="shared" si="445"/>
        <v>0</v>
      </c>
      <c r="AL1172" s="226"/>
      <c r="AM1172" s="15"/>
      <c r="AN1172" s="232" t="e">
        <f t="shared" si="446"/>
        <v>#DIV/0!</v>
      </c>
      <c r="AO1172" s="214">
        <f t="shared" si="438"/>
        <v>0</v>
      </c>
      <c r="AQ1172" s="210"/>
      <c r="AR1172" s="231"/>
      <c r="AS1172" s="15"/>
      <c r="AT1172" s="232">
        <f t="shared" si="447"/>
        <v>0</v>
      </c>
      <c r="AU1172" s="235">
        <f t="shared" si="448"/>
        <v>0</v>
      </c>
      <c r="AY1172" s="210"/>
      <c r="AZ1172" s="231"/>
      <c r="BA1172" s="15"/>
      <c r="BB1172" s="232">
        <f t="shared" si="435"/>
        <v>0</v>
      </c>
      <c r="BC1172" s="235">
        <f t="shared" si="449"/>
        <v>0</v>
      </c>
      <c r="BG1172" s="210"/>
      <c r="BH1172" s="231"/>
      <c r="BI1172" s="15"/>
      <c r="BJ1172" s="232">
        <f t="shared" si="439"/>
        <v>0</v>
      </c>
      <c r="BK1172" s="235">
        <f t="shared" si="450"/>
        <v>0</v>
      </c>
      <c r="BM1172" s="109">
        <f t="shared" si="440"/>
        <v>-0.92636067354696872</v>
      </c>
      <c r="BN1172" s="213"/>
      <c r="BR1172" s="228"/>
      <c r="BS1172" s="311"/>
      <c r="BT1172" s="3"/>
      <c r="BU1172" s="213"/>
      <c r="BV1172" s="213"/>
      <c r="BW1172" s="291"/>
    </row>
    <row r="1173" spans="1:75" x14ac:dyDescent="0.2">
      <c r="A1173" s="210"/>
      <c r="B1173" s="211"/>
      <c r="C1173" s="848" t="str">
        <f ca="1">IF(ISERR(AVERAGE(INDIRECT("B"&amp;(ROW()-INT($B$1/2))):INDIRECT("B"&amp;(ROW()+INT($B$1/2))))),"",AVERAGE(INDIRECT("B"&amp;(ROW()-INT($B$1/2))):INDIRECT("B"&amp;(ROW()+INT($B$1/2)))))</f>
        <v/>
      </c>
      <c r="D1173" s="848">
        <f t="shared" si="434"/>
        <v>0</v>
      </c>
      <c r="E1173" s="275"/>
      <c r="F1173" s="15"/>
      <c r="G1173" s="3"/>
      <c r="H1173" s="3"/>
      <c r="I1173" s="3"/>
      <c r="J1173" s="3"/>
      <c r="K1173" s="3"/>
      <c r="L1173" s="554"/>
      <c r="M1173" s="545"/>
      <c r="N1173" s="546"/>
      <c r="O1173" s="5"/>
      <c r="P1173" s="216"/>
      <c r="Q1173" s="217"/>
      <c r="R1173" s="218"/>
      <c r="S1173" s="219">
        <f t="shared" si="441"/>
        <v>0</v>
      </c>
      <c r="T1173" s="220">
        <f t="shared" si="442"/>
        <v>0</v>
      </c>
      <c r="U1173" s="214">
        <f t="shared" si="451"/>
        <v>0</v>
      </c>
      <c r="W1173" s="221"/>
      <c r="X1173" s="222"/>
      <c r="Y1173" s="222"/>
      <c r="Z1173" s="223"/>
      <c r="AA1173" s="222"/>
      <c r="AB1173" s="224"/>
      <c r="AC1173" s="225"/>
      <c r="AD1173" s="2">
        <f t="shared" si="436"/>
        <v>0</v>
      </c>
      <c r="AE1173" s="2">
        <f t="shared" si="437"/>
        <v>0</v>
      </c>
      <c r="AF1173" s="226"/>
      <c r="AG1173" s="219">
        <f t="shared" si="443"/>
        <v>0</v>
      </c>
      <c r="AH1173" s="234">
        <f t="shared" si="444"/>
        <v>0</v>
      </c>
      <c r="AI1173" s="214">
        <f t="shared" si="452"/>
        <v>0</v>
      </c>
      <c r="AK1173" s="229">
        <f t="shared" si="445"/>
        <v>0</v>
      </c>
      <c r="AL1173" s="226"/>
      <c r="AM1173" s="15"/>
      <c r="AN1173" s="232" t="e">
        <f t="shared" si="446"/>
        <v>#DIV/0!</v>
      </c>
      <c r="AO1173" s="214">
        <f t="shared" si="438"/>
        <v>0</v>
      </c>
      <c r="AQ1173" s="210"/>
      <c r="AR1173" s="231"/>
      <c r="AS1173" s="15"/>
      <c r="AT1173" s="232">
        <f t="shared" si="447"/>
        <v>0</v>
      </c>
      <c r="AU1173" s="235">
        <f t="shared" si="448"/>
        <v>0</v>
      </c>
      <c r="AY1173" s="210"/>
      <c r="AZ1173" s="231"/>
      <c r="BA1173" s="15"/>
      <c r="BB1173" s="232">
        <f t="shared" si="435"/>
        <v>0</v>
      </c>
      <c r="BC1173" s="235">
        <f t="shared" si="449"/>
        <v>0</v>
      </c>
      <c r="BG1173" s="210"/>
      <c r="BH1173" s="231"/>
      <c r="BI1173" s="15"/>
      <c r="BJ1173" s="232">
        <f t="shared" si="439"/>
        <v>0</v>
      </c>
      <c r="BK1173" s="235">
        <f t="shared" si="450"/>
        <v>0</v>
      </c>
      <c r="BM1173" s="109">
        <f t="shared" si="440"/>
        <v>-0.92819301104470542</v>
      </c>
      <c r="BN1173" s="213"/>
      <c r="BR1173" s="228"/>
      <c r="BS1173" s="311"/>
      <c r="BT1173" s="3"/>
      <c r="BU1173" s="213"/>
      <c r="BV1173" s="213"/>
      <c r="BW1173" s="291"/>
    </row>
    <row r="1174" spans="1:75" x14ac:dyDescent="0.2">
      <c r="A1174" s="210"/>
      <c r="B1174" s="211"/>
      <c r="C1174" s="848" t="str">
        <f ca="1">IF(ISERR(AVERAGE(INDIRECT("B"&amp;(ROW()-INT($B$1/2))):INDIRECT("B"&amp;(ROW()+INT($B$1/2))))),"",AVERAGE(INDIRECT("B"&amp;(ROW()-INT($B$1/2))):INDIRECT("B"&amp;(ROW()+INT($B$1/2)))))</f>
        <v/>
      </c>
      <c r="D1174" s="848">
        <f t="shared" si="434"/>
        <v>0</v>
      </c>
      <c r="E1174" s="275"/>
      <c r="F1174" s="15"/>
      <c r="G1174" s="3"/>
      <c r="H1174" s="3"/>
      <c r="I1174" s="3"/>
      <c r="J1174" s="3"/>
      <c r="K1174" s="3"/>
      <c r="L1174" s="554"/>
      <c r="M1174" s="545"/>
      <c r="N1174" s="546"/>
      <c r="O1174" s="5"/>
      <c r="P1174" s="216"/>
      <c r="Q1174" s="217"/>
      <c r="R1174" s="218"/>
      <c r="S1174" s="219">
        <f t="shared" si="441"/>
        <v>0</v>
      </c>
      <c r="T1174" s="220">
        <f t="shared" si="442"/>
        <v>0</v>
      </c>
      <c r="U1174" s="214">
        <f t="shared" si="451"/>
        <v>0</v>
      </c>
      <c r="W1174" s="221"/>
      <c r="X1174" s="222"/>
      <c r="Y1174" s="222"/>
      <c r="Z1174" s="223"/>
      <c r="AA1174" s="222"/>
      <c r="AB1174" s="224"/>
      <c r="AC1174" s="225"/>
      <c r="AD1174" s="2">
        <f t="shared" si="436"/>
        <v>0</v>
      </c>
      <c r="AE1174" s="2">
        <f t="shared" si="437"/>
        <v>0</v>
      </c>
      <c r="AF1174" s="226"/>
      <c r="AG1174" s="219">
        <f t="shared" si="443"/>
        <v>0</v>
      </c>
      <c r="AH1174" s="234">
        <f t="shared" si="444"/>
        <v>0</v>
      </c>
      <c r="AI1174" s="214">
        <f t="shared" si="452"/>
        <v>0</v>
      </c>
      <c r="AK1174" s="229">
        <f t="shared" si="445"/>
        <v>0</v>
      </c>
      <c r="AL1174" s="226"/>
      <c r="AM1174" s="15"/>
      <c r="AN1174" s="232" t="e">
        <f t="shared" si="446"/>
        <v>#DIV/0!</v>
      </c>
      <c r="AO1174" s="214">
        <f t="shared" si="438"/>
        <v>0</v>
      </c>
      <c r="AQ1174" s="210"/>
      <c r="AR1174" s="231"/>
      <c r="AS1174" s="15"/>
      <c r="AT1174" s="232">
        <f t="shared" si="447"/>
        <v>0</v>
      </c>
      <c r="AU1174" s="235">
        <f t="shared" si="448"/>
        <v>0</v>
      </c>
      <c r="AY1174" s="210"/>
      <c r="AZ1174" s="231"/>
      <c r="BA1174" s="15"/>
      <c r="BB1174" s="232">
        <f t="shared" si="435"/>
        <v>0</v>
      </c>
      <c r="BC1174" s="235">
        <f t="shared" si="449"/>
        <v>0</v>
      </c>
      <c r="BG1174" s="210"/>
      <c r="BH1174" s="231"/>
      <c r="BI1174" s="15"/>
      <c r="BJ1174" s="232">
        <f t="shared" si="439"/>
        <v>0</v>
      </c>
      <c r="BK1174" s="235">
        <f t="shared" si="450"/>
        <v>0</v>
      </c>
      <c r="BM1174" s="109">
        <f t="shared" si="440"/>
        <v>-0.93002534854244212</v>
      </c>
      <c r="BN1174" s="213"/>
      <c r="BR1174" s="228"/>
      <c r="BS1174" s="311"/>
      <c r="BT1174" s="3"/>
      <c r="BU1174" s="213"/>
      <c r="BV1174" s="213"/>
      <c r="BW1174" s="291"/>
    </row>
    <row r="1175" spans="1:75" x14ac:dyDescent="0.2">
      <c r="A1175" s="210"/>
      <c r="B1175" s="211"/>
      <c r="C1175" s="848" t="str">
        <f ca="1">IF(ISERR(AVERAGE(INDIRECT("B"&amp;(ROW()-INT($B$1/2))):INDIRECT("B"&amp;(ROW()+INT($B$1/2))))),"",AVERAGE(INDIRECT("B"&amp;(ROW()-INT($B$1/2))):INDIRECT("B"&amp;(ROW()+INT($B$1/2)))))</f>
        <v/>
      </c>
      <c r="D1175" s="848">
        <f t="shared" si="434"/>
        <v>0</v>
      </c>
      <c r="E1175" s="275"/>
      <c r="F1175" s="15"/>
      <c r="G1175" s="3"/>
      <c r="H1175" s="3"/>
      <c r="I1175" s="3"/>
      <c r="J1175" s="3"/>
      <c r="K1175" s="3"/>
      <c r="L1175" s="554"/>
      <c r="M1175" s="545"/>
      <c r="N1175" s="546"/>
      <c r="O1175" s="5"/>
      <c r="P1175" s="216"/>
      <c r="Q1175" s="217"/>
      <c r="R1175" s="218"/>
      <c r="S1175" s="219">
        <f t="shared" si="441"/>
        <v>0</v>
      </c>
      <c r="T1175" s="220">
        <f t="shared" si="442"/>
        <v>0</v>
      </c>
      <c r="U1175" s="214">
        <f t="shared" si="451"/>
        <v>0</v>
      </c>
      <c r="W1175" s="221"/>
      <c r="X1175" s="222"/>
      <c r="Y1175" s="222"/>
      <c r="Z1175" s="223"/>
      <c r="AA1175" s="222"/>
      <c r="AB1175" s="224"/>
      <c r="AC1175" s="225"/>
      <c r="AD1175" s="2">
        <f t="shared" si="436"/>
        <v>0</v>
      </c>
      <c r="AE1175" s="2">
        <f t="shared" si="437"/>
        <v>0</v>
      </c>
      <c r="AF1175" s="226"/>
      <c r="AG1175" s="219">
        <f t="shared" si="443"/>
        <v>0</v>
      </c>
      <c r="AH1175" s="234">
        <f t="shared" si="444"/>
        <v>0</v>
      </c>
      <c r="AI1175" s="214">
        <f t="shared" si="452"/>
        <v>0</v>
      </c>
      <c r="AK1175" s="229">
        <f t="shared" si="445"/>
        <v>0</v>
      </c>
      <c r="AL1175" s="226"/>
      <c r="AM1175" s="15"/>
      <c r="AN1175" s="232" t="e">
        <f t="shared" si="446"/>
        <v>#DIV/0!</v>
      </c>
      <c r="AO1175" s="214">
        <f t="shared" si="438"/>
        <v>0</v>
      </c>
      <c r="AQ1175" s="210"/>
      <c r="AR1175" s="231"/>
      <c r="AS1175" s="15"/>
      <c r="AT1175" s="232">
        <f t="shared" si="447"/>
        <v>0</v>
      </c>
      <c r="AU1175" s="235">
        <f t="shared" si="448"/>
        <v>0</v>
      </c>
      <c r="AY1175" s="210"/>
      <c r="AZ1175" s="231"/>
      <c r="BA1175" s="15"/>
      <c r="BB1175" s="232">
        <f t="shared" si="435"/>
        <v>0</v>
      </c>
      <c r="BC1175" s="235">
        <f t="shared" si="449"/>
        <v>0</v>
      </c>
      <c r="BG1175" s="210"/>
      <c r="BH1175" s="231"/>
      <c r="BI1175" s="15"/>
      <c r="BJ1175" s="232">
        <f t="shared" si="439"/>
        <v>0</v>
      </c>
      <c r="BK1175" s="235">
        <f t="shared" si="450"/>
        <v>0</v>
      </c>
      <c r="BM1175" s="109">
        <f t="shared" si="440"/>
        <v>-0.93185768604017882</v>
      </c>
      <c r="BN1175" s="213"/>
      <c r="BR1175" s="228"/>
      <c r="BS1175" s="311"/>
      <c r="BT1175" s="3"/>
      <c r="BU1175" s="213"/>
      <c r="BV1175" s="213"/>
      <c r="BW1175" s="291"/>
    </row>
    <row r="1176" spans="1:75" x14ac:dyDescent="0.2">
      <c r="A1176" s="210"/>
      <c r="B1176" s="211"/>
      <c r="C1176" s="848" t="str">
        <f ca="1">IF(ISERR(AVERAGE(INDIRECT("B"&amp;(ROW()-INT($B$1/2))):INDIRECT("B"&amp;(ROW()+INT($B$1/2))))),"",AVERAGE(INDIRECT("B"&amp;(ROW()-INT($B$1/2))):INDIRECT("B"&amp;(ROW()+INT($B$1/2)))))</f>
        <v/>
      </c>
      <c r="D1176" s="848">
        <f t="shared" si="434"/>
        <v>0</v>
      </c>
      <c r="E1176" s="275"/>
      <c r="F1176" s="15"/>
      <c r="G1176" s="3"/>
      <c r="H1176" s="3"/>
      <c r="I1176" s="3"/>
      <c r="J1176" s="3"/>
      <c r="K1176" s="3"/>
      <c r="L1176" s="554"/>
      <c r="M1176" s="545"/>
      <c r="N1176" s="546"/>
      <c r="O1176" s="5"/>
      <c r="P1176" s="216"/>
      <c r="Q1176" s="217"/>
      <c r="R1176" s="218"/>
      <c r="S1176" s="219">
        <f t="shared" si="441"/>
        <v>0</v>
      </c>
      <c r="T1176" s="220">
        <f t="shared" si="442"/>
        <v>0</v>
      </c>
      <c r="U1176" s="214">
        <f t="shared" si="451"/>
        <v>0</v>
      </c>
      <c r="W1176" s="221"/>
      <c r="X1176" s="222"/>
      <c r="Y1176" s="222"/>
      <c r="Z1176" s="223"/>
      <c r="AA1176" s="222"/>
      <c r="AB1176" s="224"/>
      <c r="AC1176" s="225"/>
      <c r="AD1176" s="2">
        <f t="shared" si="436"/>
        <v>0</v>
      </c>
      <c r="AE1176" s="2">
        <f t="shared" si="437"/>
        <v>0</v>
      </c>
      <c r="AF1176" s="226"/>
      <c r="AG1176" s="219">
        <f t="shared" si="443"/>
        <v>0</v>
      </c>
      <c r="AH1176" s="234">
        <f t="shared" si="444"/>
        <v>0</v>
      </c>
      <c r="AI1176" s="214">
        <f t="shared" si="452"/>
        <v>0</v>
      </c>
      <c r="AK1176" s="229">
        <f t="shared" si="445"/>
        <v>0</v>
      </c>
      <c r="AL1176" s="226"/>
      <c r="AM1176" s="15"/>
      <c r="AN1176" s="232" t="e">
        <f t="shared" si="446"/>
        <v>#DIV/0!</v>
      </c>
      <c r="AO1176" s="214">
        <f t="shared" si="438"/>
        <v>0</v>
      </c>
      <c r="AQ1176" s="210"/>
      <c r="AR1176" s="231"/>
      <c r="AS1176" s="15"/>
      <c r="AT1176" s="232">
        <f t="shared" si="447"/>
        <v>0</v>
      </c>
      <c r="AU1176" s="235">
        <f t="shared" si="448"/>
        <v>0</v>
      </c>
      <c r="AY1176" s="210"/>
      <c r="AZ1176" s="231"/>
      <c r="BA1176" s="15"/>
      <c r="BB1176" s="232">
        <f t="shared" si="435"/>
        <v>0</v>
      </c>
      <c r="BC1176" s="235">
        <f t="shared" si="449"/>
        <v>0</v>
      </c>
      <c r="BG1176" s="210"/>
      <c r="BH1176" s="231"/>
      <c r="BI1176" s="15"/>
      <c r="BJ1176" s="232">
        <f t="shared" si="439"/>
        <v>0</v>
      </c>
      <c r="BK1176" s="235">
        <f t="shared" si="450"/>
        <v>0</v>
      </c>
      <c r="BM1176" s="109">
        <f t="shared" si="440"/>
        <v>-0.93369002353791553</v>
      </c>
      <c r="BN1176" s="213"/>
      <c r="BR1176" s="228"/>
      <c r="BS1176" s="311"/>
      <c r="BT1176" s="3"/>
      <c r="BU1176" s="213"/>
      <c r="BV1176" s="213"/>
      <c r="BW1176" s="291"/>
    </row>
    <row r="1177" spans="1:75" x14ac:dyDescent="0.2">
      <c r="A1177" s="210"/>
      <c r="B1177" s="211"/>
      <c r="C1177" s="848" t="str">
        <f ca="1">IF(ISERR(AVERAGE(INDIRECT("B"&amp;(ROW()-INT($B$1/2))):INDIRECT("B"&amp;(ROW()+INT($B$1/2))))),"",AVERAGE(INDIRECT("B"&amp;(ROW()-INT($B$1/2))):INDIRECT("B"&amp;(ROW()+INT($B$1/2)))))</f>
        <v/>
      </c>
      <c r="D1177" s="848">
        <f t="shared" si="434"/>
        <v>0</v>
      </c>
      <c r="E1177" s="275"/>
      <c r="F1177" s="15"/>
      <c r="G1177" s="3"/>
      <c r="H1177" s="3"/>
      <c r="I1177" s="3"/>
      <c r="J1177" s="3"/>
      <c r="K1177" s="3"/>
      <c r="L1177" s="554"/>
      <c r="M1177" s="545"/>
      <c r="N1177" s="546"/>
      <c r="O1177" s="5"/>
      <c r="P1177" s="216"/>
      <c r="Q1177" s="217"/>
      <c r="R1177" s="218"/>
      <c r="S1177" s="219">
        <f t="shared" si="441"/>
        <v>0</v>
      </c>
      <c r="T1177" s="220">
        <f t="shared" si="442"/>
        <v>0</v>
      </c>
      <c r="U1177" s="214">
        <f t="shared" si="451"/>
        <v>0</v>
      </c>
      <c r="W1177" s="221"/>
      <c r="X1177" s="222"/>
      <c r="Y1177" s="222"/>
      <c r="Z1177" s="223"/>
      <c r="AA1177" s="222"/>
      <c r="AB1177" s="224"/>
      <c r="AC1177" s="225"/>
      <c r="AD1177" s="2">
        <f t="shared" si="436"/>
        <v>0</v>
      </c>
      <c r="AE1177" s="2">
        <f t="shared" si="437"/>
        <v>0</v>
      </c>
      <c r="AF1177" s="226"/>
      <c r="AG1177" s="219">
        <f t="shared" si="443"/>
        <v>0</v>
      </c>
      <c r="AH1177" s="234">
        <f t="shared" si="444"/>
        <v>0</v>
      </c>
      <c r="AI1177" s="214">
        <f t="shared" si="452"/>
        <v>0</v>
      </c>
      <c r="AK1177" s="229">
        <f t="shared" si="445"/>
        <v>0</v>
      </c>
      <c r="AL1177" s="226"/>
      <c r="AM1177" s="15"/>
      <c r="AN1177" s="232" t="e">
        <f t="shared" si="446"/>
        <v>#DIV/0!</v>
      </c>
      <c r="AO1177" s="214">
        <f t="shared" si="438"/>
        <v>0</v>
      </c>
      <c r="AQ1177" s="210"/>
      <c r="AR1177" s="231"/>
      <c r="AS1177" s="15"/>
      <c r="AT1177" s="232">
        <f t="shared" si="447"/>
        <v>0</v>
      </c>
      <c r="AU1177" s="235">
        <f t="shared" si="448"/>
        <v>0</v>
      </c>
      <c r="AY1177" s="210"/>
      <c r="AZ1177" s="231"/>
      <c r="BA1177" s="15"/>
      <c r="BB1177" s="232">
        <f t="shared" si="435"/>
        <v>0</v>
      </c>
      <c r="BC1177" s="235">
        <f t="shared" si="449"/>
        <v>0</v>
      </c>
      <c r="BG1177" s="210"/>
      <c r="BH1177" s="231"/>
      <c r="BI1177" s="15"/>
      <c r="BJ1177" s="232">
        <f t="shared" si="439"/>
        <v>0</v>
      </c>
      <c r="BK1177" s="235">
        <f t="shared" si="450"/>
        <v>0</v>
      </c>
      <c r="BM1177" s="109">
        <f t="shared" si="440"/>
        <v>-0.93552236103565223</v>
      </c>
      <c r="BN1177" s="213"/>
      <c r="BR1177" s="228"/>
      <c r="BS1177" s="311"/>
      <c r="BT1177" s="3"/>
      <c r="BU1177" s="213"/>
      <c r="BV1177" s="213"/>
      <c r="BW1177" s="291"/>
    </row>
    <row r="1178" spans="1:75" x14ac:dyDescent="0.2">
      <c r="A1178" s="210"/>
      <c r="B1178" s="211"/>
      <c r="C1178" s="848" t="str">
        <f ca="1">IF(ISERR(AVERAGE(INDIRECT("B"&amp;(ROW()-INT($B$1/2))):INDIRECT("B"&amp;(ROW()+INT($B$1/2))))),"",AVERAGE(INDIRECT("B"&amp;(ROW()-INT($B$1/2))):INDIRECT("B"&amp;(ROW()+INT($B$1/2)))))</f>
        <v/>
      </c>
      <c r="D1178" s="848">
        <f t="shared" si="434"/>
        <v>0</v>
      </c>
      <c r="E1178" s="275"/>
      <c r="F1178" s="15"/>
      <c r="G1178" s="3"/>
      <c r="H1178" s="3"/>
      <c r="I1178" s="3"/>
      <c r="J1178" s="3"/>
      <c r="K1178" s="3"/>
      <c r="L1178" s="554"/>
      <c r="M1178" s="545"/>
      <c r="N1178" s="546"/>
      <c r="O1178" s="5"/>
      <c r="P1178" s="216"/>
      <c r="Q1178" s="217"/>
      <c r="R1178" s="218"/>
      <c r="S1178" s="219">
        <f t="shared" si="441"/>
        <v>0</v>
      </c>
      <c r="T1178" s="220">
        <f t="shared" si="442"/>
        <v>0</v>
      </c>
      <c r="U1178" s="214">
        <f t="shared" si="451"/>
        <v>0</v>
      </c>
      <c r="W1178" s="221"/>
      <c r="X1178" s="222"/>
      <c r="Y1178" s="222"/>
      <c r="Z1178" s="223"/>
      <c r="AA1178" s="222"/>
      <c r="AB1178" s="224"/>
      <c r="AC1178" s="225"/>
      <c r="AD1178" s="2">
        <f t="shared" si="436"/>
        <v>0</v>
      </c>
      <c r="AE1178" s="2">
        <f t="shared" si="437"/>
        <v>0</v>
      </c>
      <c r="AF1178" s="226"/>
      <c r="AG1178" s="219">
        <f t="shared" si="443"/>
        <v>0</v>
      </c>
      <c r="AH1178" s="234">
        <f t="shared" si="444"/>
        <v>0</v>
      </c>
      <c r="AI1178" s="214">
        <f t="shared" si="452"/>
        <v>0</v>
      </c>
      <c r="AK1178" s="229">
        <f t="shared" si="445"/>
        <v>0</v>
      </c>
      <c r="AL1178" s="226"/>
      <c r="AM1178" s="15"/>
      <c r="AN1178" s="232" t="e">
        <f t="shared" si="446"/>
        <v>#DIV/0!</v>
      </c>
      <c r="AO1178" s="214">
        <f t="shared" si="438"/>
        <v>0</v>
      </c>
      <c r="AQ1178" s="210"/>
      <c r="AR1178" s="231"/>
      <c r="AS1178" s="15"/>
      <c r="AT1178" s="232">
        <f t="shared" si="447"/>
        <v>0</v>
      </c>
      <c r="AU1178" s="235">
        <f t="shared" si="448"/>
        <v>0</v>
      </c>
      <c r="AY1178" s="210"/>
      <c r="AZ1178" s="231"/>
      <c r="BA1178" s="15"/>
      <c r="BB1178" s="232">
        <f t="shared" si="435"/>
        <v>0</v>
      </c>
      <c r="BC1178" s="235">
        <f t="shared" si="449"/>
        <v>0</v>
      </c>
      <c r="BG1178" s="210"/>
      <c r="BH1178" s="231"/>
      <c r="BI1178" s="15"/>
      <c r="BJ1178" s="232">
        <f t="shared" si="439"/>
        <v>0</v>
      </c>
      <c r="BK1178" s="235">
        <f t="shared" si="450"/>
        <v>0</v>
      </c>
      <c r="BM1178" s="109">
        <f t="shared" si="440"/>
        <v>-0.93735469853338893</v>
      </c>
      <c r="BN1178" s="213"/>
      <c r="BR1178" s="228"/>
      <c r="BS1178" s="311"/>
      <c r="BT1178" s="3"/>
      <c r="BU1178" s="213"/>
      <c r="BV1178" s="213"/>
      <c r="BW1178" s="291"/>
    </row>
    <row r="1179" spans="1:75" x14ac:dyDescent="0.2">
      <c r="A1179" s="210"/>
      <c r="B1179" s="211"/>
      <c r="C1179" s="848" t="str">
        <f ca="1">IF(ISERR(AVERAGE(INDIRECT("B"&amp;(ROW()-INT($B$1/2))):INDIRECT("B"&amp;(ROW()+INT($B$1/2))))),"",AVERAGE(INDIRECT("B"&amp;(ROW()-INT($B$1/2))):INDIRECT("B"&amp;(ROW()+INT($B$1/2)))))</f>
        <v/>
      </c>
      <c r="D1179" s="848">
        <f t="shared" si="434"/>
        <v>0</v>
      </c>
      <c r="E1179" s="275"/>
      <c r="F1179" s="15"/>
      <c r="G1179" s="3"/>
      <c r="H1179" s="3"/>
      <c r="I1179" s="3"/>
      <c r="J1179" s="3"/>
      <c r="K1179" s="3"/>
      <c r="L1179" s="554"/>
      <c r="M1179" s="545"/>
      <c r="N1179" s="546"/>
      <c r="O1179" s="5"/>
      <c r="P1179" s="216"/>
      <c r="Q1179" s="217"/>
      <c r="R1179" s="218"/>
      <c r="S1179" s="219">
        <f t="shared" si="441"/>
        <v>0</v>
      </c>
      <c r="T1179" s="220">
        <f t="shared" si="442"/>
        <v>0</v>
      </c>
      <c r="U1179" s="214">
        <f t="shared" si="451"/>
        <v>0</v>
      </c>
      <c r="W1179" s="221"/>
      <c r="X1179" s="222"/>
      <c r="Y1179" s="222"/>
      <c r="Z1179" s="223"/>
      <c r="AA1179" s="222"/>
      <c r="AB1179" s="224"/>
      <c r="AC1179" s="225"/>
      <c r="AD1179" s="2">
        <f t="shared" si="436"/>
        <v>0</v>
      </c>
      <c r="AE1179" s="2">
        <f t="shared" si="437"/>
        <v>0</v>
      </c>
      <c r="AF1179" s="226"/>
      <c r="AG1179" s="219">
        <f t="shared" si="443"/>
        <v>0</v>
      </c>
      <c r="AH1179" s="234">
        <f t="shared" si="444"/>
        <v>0</v>
      </c>
      <c r="AI1179" s="214">
        <f t="shared" si="452"/>
        <v>0</v>
      </c>
      <c r="AK1179" s="229">
        <f t="shared" si="445"/>
        <v>0</v>
      </c>
      <c r="AL1179" s="226"/>
      <c r="AM1179" s="15"/>
      <c r="AN1179" s="232" t="e">
        <f t="shared" si="446"/>
        <v>#DIV/0!</v>
      </c>
      <c r="AO1179" s="214">
        <f t="shared" si="438"/>
        <v>0</v>
      </c>
      <c r="AQ1179" s="210"/>
      <c r="AR1179" s="231"/>
      <c r="AS1179" s="15"/>
      <c r="AT1179" s="232">
        <f t="shared" si="447"/>
        <v>0</v>
      </c>
      <c r="AU1179" s="235">
        <f t="shared" si="448"/>
        <v>0</v>
      </c>
      <c r="AY1179" s="210"/>
      <c r="AZ1179" s="231"/>
      <c r="BA1179" s="15"/>
      <c r="BB1179" s="232">
        <f t="shared" si="435"/>
        <v>0</v>
      </c>
      <c r="BC1179" s="235">
        <f t="shared" si="449"/>
        <v>0</v>
      </c>
      <c r="BG1179" s="210"/>
      <c r="BH1179" s="231"/>
      <c r="BI1179" s="15"/>
      <c r="BJ1179" s="232">
        <f t="shared" si="439"/>
        <v>0</v>
      </c>
      <c r="BK1179" s="235">
        <f t="shared" si="450"/>
        <v>0</v>
      </c>
      <c r="BM1179" s="109">
        <f t="shared" si="440"/>
        <v>-0.93918703603112563</v>
      </c>
      <c r="BN1179" s="213"/>
      <c r="BR1179" s="228"/>
      <c r="BS1179" s="311"/>
      <c r="BT1179" s="3"/>
      <c r="BU1179" s="213"/>
      <c r="BV1179" s="213"/>
      <c r="BW1179" s="291"/>
    </row>
    <row r="1180" spans="1:75" x14ac:dyDescent="0.2">
      <c r="A1180" s="210"/>
      <c r="B1180" s="211"/>
      <c r="C1180" s="848" t="str">
        <f ca="1">IF(ISERR(AVERAGE(INDIRECT("B"&amp;(ROW()-INT($B$1/2))):INDIRECT("B"&amp;(ROW()+INT($B$1/2))))),"",AVERAGE(INDIRECT("B"&amp;(ROW()-INT($B$1/2))):INDIRECT("B"&amp;(ROW()+INT($B$1/2)))))</f>
        <v/>
      </c>
      <c r="D1180" s="848">
        <f t="shared" si="434"/>
        <v>0</v>
      </c>
      <c r="E1180" s="275"/>
      <c r="F1180" s="15"/>
      <c r="G1180" s="3"/>
      <c r="H1180" s="3"/>
      <c r="I1180" s="3"/>
      <c r="J1180" s="3"/>
      <c r="K1180" s="3"/>
      <c r="L1180" s="554"/>
      <c r="M1180" s="545"/>
      <c r="N1180" s="546"/>
      <c r="O1180" s="5"/>
      <c r="P1180" s="216"/>
      <c r="Q1180" s="217"/>
      <c r="R1180" s="218"/>
      <c r="S1180" s="219">
        <f t="shared" si="441"/>
        <v>0</v>
      </c>
      <c r="T1180" s="220">
        <f t="shared" si="442"/>
        <v>0</v>
      </c>
      <c r="U1180" s="214">
        <f t="shared" si="451"/>
        <v>0</v>
      </c>
      <c r="W1180" s="221"/>
      <c r="X1180" s="222"/>
      <c r="Y1180" s="222"/>
      <c r="Z1180" s="223"/>
      <c r="AA1180" s="222"/>
      <c r="AB1180" s="224"/>
      <c r="AC1180" s="225"/>
      <c r="AD1180" s="2">
        <f t="shared" si="436"/>
        <v>0</v>
      </c>
      <c r="AE1180" s="2">
        <f t="shared" si="437"/>
        <v>0</v>
      </c>
      <c r="AF1180" s="226"/>
      <c r="AG1180" s="219">
        <f t="shared" si="443"/>
        <v>0</v>
      </c>
      <c r="AH1180" s="234">
        <f t="shared" si="444"/>
        <v>0</v>
      </c>
      <c r="AI1180" s="214">
        <f t="shared" si="452"/>
        <v>0</v>
      </c>
      <c r="AK1180" s="229">
        <f t="shared" si="445"/>
        <v>0</v>
      </c>
      <c r="AL1180" s="226"/>
      <c r="AM1180" s="15"/>
      <c r="AN1180" s="232" t="e">
        <f t="shared" si="446"/>
        <v>#DIV/0!</v>
      </c>
      <c r="AO1180" s="214">
        <f t="shared" si="438"/>
        <v>0</v>
      </c>
      <c r="AQ1180" s="210"/>
      <c r="AR1180" s="231"/>
      <c r="AS1180" s="15"/>
      <c r="AT1180" s="232">
        <f t="shared" si="447"/>
        <v>0</v>
      </c>
      <c r="AU1180" s="235">
        <f t="shared" si="448"/>
        <v>0</v>
      </c>
      <c r="AY1180" s="210"/>
      <c r="AZ1180" s="231"/>
      <c r="BA1180" s="15"/>
      <c r="BB1180" s="232">
        <f t="shared" si="435"/>
        <v>0</v>
      </c>
      <c r="BC1180" s="235">
        <f t="shared" si="449"/>
        <v>0</v>
      </c>
      <c r="BG1180" s="210"/>
      <c r="BH1180" s="231"/>
      <c r="BI1180" s="15"/>
      <c r="BJ1180" s="232">
        <f t="shared" si="439"/>
        <v>0</v>
      </c>
      <c r="BK1180" s="235">
        <f t="shared" si="450"/>
        <v>0</v>
      </c>
      <c r="BM1180" s="109">
        <f t="shared" si="440"/>
        <v>-0.94101937352886234</v>
      </c>
      <c r="BN1180" s="213"/>
      <c r="BR1180" s="228"/>
      <c r="BS1180" s="311"/>
      <c r="BT1180" s="3"/>
      <c r="BU1180" s="213"/>
      <c r="BV1180" s="213"/>
      <c r="BW1180" s="291"/>
    </row>
    <row r="1181" spans="1:75" x14ac:dyDescent="0.2">
      <c r="A1181" s="210"/>
      <c r="B1181" s="211"/>
      <c r="C1181" s="848" t="str">
        <f ca="1">IF(ISERR(AVERAGE(INDIRECT("B"&amp;(ROW()-INT($B$1/2))):INDIRECT("B"&amp;(ROW()+INT($B$1/2))))),"",AVERAGE(INDIRECT("B"&amp;(ROW()-INT($B$1/2))):INDIRECT("B"&amp;(ROW()+INT($B$1/2)))))</f>
        <v/>
      </c>
      <c r="D1181" s="848">
        <f t="shared" si="434"/>
        <v>0</v>
      </c>
      <c r="E1181" s="275"/>
      <c r="F1181" s="15"/>
      <c r="G1181" s="3"/>
      <c r="H1181" s="3"/>
      <c r="I1181" s="3"/>
      <c r="J1181" s="3"/>
      <c r="K1181" s="3"/>
      <c r="L1181" s="554"/>
      <c r="M1181" s="545"/>
      <c r="N1181" s="546"/>
      <c r="O1181" s="5"/>
      <c r="P1181" s="216"/>
      <c r="Q1181" s="217"/>
      <c r="R1181" s="218"/>
      <c r="S1181" s="219">
        <f t="shared" si="441"/>
        <v>0</v>
      </c>
      <c r="T1181" s="220">
        <f t="shared" si="442"/>
        <v>0</v>
      </c>
      <c r="U1181" s="214">
        <f t="shared" si="451"/>
        <v>0</v>
      </c>
      <c r="W1181" s="221"/>
      <c r="X1181" s="222"/>
      <c r="Y1181" s="222"/>
      <c r="Z1181" s="223"/>
      <c r="AA1181" s="222"/>
      <c r="AB1181" s="224"/>
      <c r="AC1181" s="225"/>
      <c r="AD1181" s="2">
        <f t="shared" si="436"/>
        <v>0</v>
      </c>
      <c r="AE1181" s="2">
        <f t="shared" si="437"/>
        <v>0</v>
      </c>
      <c r="AF1181" s="226"/>
      <c r="AG1181" s="219">
        <f t="shared" si="443"/>
        <v>0</v>
      </c>
      <c r="AH1181" s="234">
        <f t="shared" si="444"/>
        <v>0</v>
      </c>
      <c r="AI1181" s="214">
        <f t="shared" si="452"/>
        <v>0</v>
      </c>
      <c r="AK1181" s="229">
        <f t="shared" si="445"/>
        <v>0</v>
      </c>
      <c r="AL1181" s="226"/>
      <c r="AM1181" s="15"/>
      <c r="AN1181" s="232" t="e">
        <f t="shared" si="446"/>
        <v>#DIV/0!</v>
      </c>
      <c r="AO1181" s="214">
        <f t="shared" si="438"/>
        <v>0</v>
      </c>
      <c r="AQ1181" s="210"/>
      <c r="AR1181" s="231"/>
      <c r="AS1181" s="15"/>
      <c r="AT1181" s="232">
        <f t="shared" si="447"/>
        <v>0</v>
      </c>
      <c r="AU1181" s="235">
        <f t="shared" si="448"/>
        <v>0</v>
      </c>
      <c r="AY1181" s="210"/>
      <c r="AZ1181" s="231"/>
      <c r="BA1181" s="15"/>
      <c r="BB1181" s="232">
        <f t="shared" si="435"/>
        <v>0</v>
      </c>
      <c r="BC1181" s="235">
        <f t="shared" si="449"/>
        <v>0</v>
      </c>
      <c r="BG1181" s="210"/>
      <c r="BH1181" s="231"/>
      <c r="BI1181" s="15"/>
      <c r="BJ1181" s="232">
        <f t="shared" si="439"/>
        <v>0</v>
      </c>
      <c r="BK1181" s="235">
        <f t="shared" si="450"/>
        <v>0</v>
      </c>
      <c r="BM1181" s="109">
        <f t="shared" si="440"/>
        <v>-0.94285171102659904</v>
      </c>
      <c r="BN1181" s="213"/>
      <c r="BR1181" s="228"/>
      <c r="BS1181" s="311"/>
      <c r="BT1181" s="3"/>
      <c r="BU1181" s="213"/>
      <c r="BV1181" s="213"/>
      <c r="BW1181" s="291"/>
    </row>
    <row r="1182" spans="1:75" x14ac:dyDescent="0.2">
      <c r="A1182" s="210"/>
      <c r="B1182" s="211"/>
      <c r="C1182" s="848" t="str">
        <f ca="1">IF(ISERR(AVERAGE(INDIRECT("B"&amp;(ROW()-INT($B$1/2))):INDIRECT("B"&amp;(ROW()+INT($B$1/2))))),"",AVERAGE(INDIRECT("B"&amp;(ROW()-INT($B$1/2))):INDIRECT("B"&amp;(ROW()+INT($B$1/2)))))</f>
        <v/>
      </c>
      <c r="D1182" s="848">
        <f t="shared" si="434"/>
        <v>0</v>
      </c>
      <c r="E1182" s="275"/>
      <c r="F1182" s="15"/>
      <c r="G1182" s="3"/>
      <c r="H1182" s="3"/>
      <c r="I1182" s="3"/>
      <c r="J1182" s="3"/>
      <c r="K1182" s="3"/>
      <c r="L1182" s="554"/>
      <c r="M1182" s="545"/>
      <c r="N1182" s="546"/>
      <c r="O1182" s="5"/>
      <c r="P1182" s="216"/>
      <c r="Q1182" s="217"/>
      <c r="R1182" s="218"/>
      <c r="S1182" s="219">
        <f t="shared" si="441"/>
        <v>0</v>
      </c>
      <c r="T1182" s="220">
        <f t="shared" si="442"/>
        <v>0</v>
      </c>
      <c r="U1182" s="214">
        <f t="shared" si="451"/>
        <v>0</v>
      </c>
      <c r="W1182" s="221"/>
      <c r="X1182" s="222"/>
      <c r="Y1182" s="222"/>
      <c r="Z1182" s="223"/>
      <c r="AA1182" s="222"/>
      <c r="AB1182" s="224"/>
      <c r="AC1182" s="225"/>
      <c r="AD1182" s="2">
        <f t="shared" si="436"/>
        <v>0</v>
      </c>
      <c r="AE1182" s="2">
        <f t="shared" si="437"/>
        <v>0</v>
      </c>
      <c r="AF1182" s="226"/>
      <c r="AG1182" s="219">
        <f t="shared" si="443"/>
        <v>0</v>
      </c>
      <c r="AH1182" s="234">
        <f t="shared" si="444"/>
        <v>0</v>
      </c>
      <c r="AI1182" s="214">
        <f t="shared" si="452"/>
        <v>0</v>
      </c>
      <c r="AK1182" s="229">
        <f t="shared" si="445"/>
        <v>0</v>
      </c>
      <c r="AL1182" s="226"/>
      <c r="AM1182" s="15"/>
      <c r="AN1182" s="232" t="e">
        <f t="shared" si="446"/>
        <v>#DIV/0!</v>
      </c>
      <c r="AO1182" s="214">
        <f t="shared" si="438"/>
        <v>0</v>
      </c>
      <c r="AQ1182" s="210"/>
      <c r="AR1182" s="231"/>
      <c r="AS1182" s="15"/>
      <c r="AT1182" s="232">
        <f t="shared" si="447"/>
        <v>0</v>
      </c>
      <c r="AU1182" s="235">
        <f t="shared" si="448"/>
        <v>0</v>
      </c>
      <c r="AY1182" s="210"/>
      <c r="AZ1182" s="231"/>
      <c r="BA1182" s="15"/>
      <c r="BB1182" s="232">
        <f t="shared" si="435"/>
        <v>0</v>
      </c>
      <c r="BC1182" s="235">
        <f t="shared" si="449"/>
        <v>0</v>
      </c>
      <c r="BG1182" s="210"/>
      <c r="BH1182" s="231"/>
      <c r="BI1182" s="15"/>
      <c r="BJ1182" s="232">
        <f t="shared" si="439"/>
        <v>0</v>
      </c>
      <c r="BK1182" s="235">
        <f t="shared" si="450"/>
        <v>0</v>
      </c>
      <c r="BM1182" s="109">
        <f t="shared" si="440"/>
        <v>-0.94468404852433574</v>
      </c>
      <c r="BN1182" s="213"/>
      <c r="BR1182" s="228"/>
      <c r="BS1182" s="311"/>
      <c r="BT1182" s="3"/>
      <c r="BU1182" s="213"/>
      <c r="BV1182" s="213"/>
      <c r="BW1182" s="291"/>
    </row>
    <row r="1183" spans="1:75" x14ac:dyDescent="0.2">
      <c r="A1183" s="210"/>
      <c r="B1183" s="211"/>
      <c r="C1183" s="848" t="str">
        <f ca="1">IF(ISERR(AVERAGE(INDIRECT("B"&amp;(ROW()-INT($B$1/2))):INDIRECT("B"&amp;(ROW()+INT($B$1/2))))),"",AVERAGE(INDIRECT("B"&amp;(ROW()-INT($B$1/2))):INDIRECT("B"&amp;(ROW()+INT($B$1/2)))))</f>
        <v/>
      </c>
      <c r="D1183" s="848">
        <f t="shared" si="434"/>
        <v>0</v>
      </c>
      <c r="E1183" s="275"/>
      <c r="F1183" s="15"/>
      <c r="G1183" s="3"/>
      <c r="H1183" s="3"/>
      <c r="I1183" s="3"/>
      <c r="J1183" s="3"/>
      <c r="K1183" s="3"/>
      <c r="L1183" s="554"/>
      <c r="M1183" s="545"/>
      <c r="N1183" s="546"/>
      <c r="O1183" s="5"/>
      <c r="P1183" s="216"/>
      <c r="Q1183" s="217"/>
      <c r="R1183" s="218"/>
      <c r="S1183" s="219">
        <f t="shared" si="441"/>
        <v>0</v>
      </c>
      <c r="T1183" s="220">
        <f t="shared" si="442"/>
        <v>0</v>
      </c>
      <c r="U1183" s="214">
        <f t="shared" si="451"/>
        <v>0</v>
      </c>
      <c r="W1183" s="221"/>
      <c r="X1183" s="222"/>
      <c r="Y1183" s="222"/>
      <c r="Z1183" s="223"/>
      <c r="AA1183" s="222"/>
      <c r="AB1183" s="224"/>
      <c r="AC1183" s="225"/>
      <c r="AD1183" s="2">
        <f t="shared" si="436"/>
        <v>0</v>
      </c>
      <c r="AE1183" s="2">
        <f t="shared" si="437"/>
        <v>0</v>
      </c>
      <c r="AF1183" s="226"/>
      <c r="AG1183" s="219">
        <f t="shared" si="443"/>
        <v>0</v>
      </c>
      <c r="AH1183" s="234">
        <f t="shared" si="444"/>
        <v>0</v>
      </c>
      <c r="AI1183" s="214">
        <f t="shared" si="452"/>
        <v>0</v>
      </c>
      <c r="AK1183" s="229">
        <f t="shared" si="445"/>
        <v>0</v>
      </c>
      <c r="AL1183" s="226"/>
      <c r="AM1183" s="15"/>
      <c r="AN1183" s="232" t="e">
        <f t="shared" si="446"/>
        <v>#DIV/0!</v>
      </c>
      <c r="AO1183" s="214">
        <f t="shared" si="438"/>
        <v>0</v>
      </c>
      <c r="AQ1183" s="210"/>
      <c r="AR1183" s="231"/>
      <c r="AS1183" s="15"/>
      <c r="AT1183" s="232">
        <f t="shared" si="447"/>
        <v>0</v>
      </c>
      <c r="AU1183" s="235">
        <f t="shared" si="448"/>
        <v>0</v>
      </c>
      <c r="AY1183" s="210"/>
      <c r="AZ1183" s="231"/>
      <c r="BA1183" s="15"/>
      <c r="BB1183" s="232">
        <f t="shared" si="435"/>
        <v>0</v>
      </c>
      <c r="BC1183" s="235">
        <f t="shared" si="449"/>
        <v>0</v>
      </c>
      <c r="BG1183" s="210"/>
      <c r="BH1183" s="231"/>
      <c r="BI1183" s="15"/>
      <c r="BJ1183" s="232">
        <f t="shared" si="439"/>
        <v>0</v>
      </c>
      <c r="BK1183" s="235">
        <f t="shared" si="450"/>
        <v>0</v>
      </c>
      <c r="BM1183" s="109">
        <f t="shared" si="440"/>
        <v>-0.94651638602207244</v>
      </c>
      <c r="BN1183" s="213"/>
      <c r="BR1183" s="228"/>
      <c r="BS1183" s="311"/>
      <c r="BT1183" s="3"/>
      <c r="BU1183" s="213"/>
      <c r="BV1183" s="213"/>
      <c r="BW1183" s="291"/>
    </row>
    <row r="1184" spans="1:75" x14ac:dyDescent="0.2">
      <c r="A1184" s="210"/>
      <c r="B1184" s="211"/>
      <c r="C1184" s="848" t="str">
        <f ca="1">IF(ISERR(AVERAGE(INDIRECT("B"&amp;(ROW()-INT($B$1/2))):INDIRECT("B"&amp;(ROW()+INT($B$1/2))))),"",AVERAGE(INDIRECT("B"&amp;(ROW()-INT($B$1/2))):INDIRECT("B"&amp;(ROW()+INT($B$1/2)))))</f>
        <v/>
      </c>
      <c r="D1184" s="848">
        <f t="shared" si="434"/>
        <v>0</v>
      </c>
      <c r="E1184" s="275"/>
      <c r="F1184" s="15"/>
      <c r="G1184" s="3"/>
      <c r="H1184" s="3"/>
      <c r="I1184" s="3"/>
      <c r="J1184" s="3"/>
      <c r="K1184" s="3"/>
      <c r="L1184" s="554"/>
      <c r="M1184" s="545"/>
      <c r="N1184" s="546"/>
      <c r="O1184" s="5"/>
      <c r="P1184" s="216"/>
      <c r="Q1184" s="217"/>
      <c r="R1184" s="218"/>
      <c r="S1184" s="219">
        <f t="shared" si="441"/>
        <v>0</v>
      </c>
      <c r="T1184" s="220">
        <f t="shared" si="442"/>
        <v>0</v>
      </c>
      <c r="U1184" s="214">
        <f t="shared" si="451"/>
        <v>0</v>
      </c>
      <c r="W1184" s="221"/>
      <c r="X1184" s="222"/>
      <c r="Y1184" s="222"/>
      <c r="Z1184" s="223"/>
      <c r="AA1184" s="222"/>
      <c r="AB1184" s="224"/>
      <c r="AC1184" s="225"/>
      <c r="AD1184" s="2">
        <f t="shared" si="436"/>
        <v>0</v>
      </c>
      <c r="AE1184" s="2">
        <f t="shared" si="437"/>
        <v>0</v>
      </c>
      <c r="AF1184" s="226"/>
      <c r="AG1184" s="219">
        <f t="shared" si="443"/>
        <v>0</v>
      </c>
      <c r="AH1184" s="234">
        <f t="shared" si="444"/>
        <v>0</v>
      </c>
      <c r="AI1184" s="214">
        <f t="shared" si="452"/>
        <v>0</v>
      </c>
      <c r="AK1184" s="229">
        <f t="shared" si="445"/>
        <v>0</v>
      </c>
      <c r="AL1184" s="226"/>
      <c r="AM1184" s="15"/>
      <c r="AN1184" s="232" t="e">
        <f t="shared" si="446"/>
        <v>#DIV/0!</v>
      </c>
      <c r="AO1184" s="214">
        <f t="shared" si="438"/>
        <v>0</v>
      </c>
      <c r="AQ1184" s="210"/>
      <c r="AR1184" s="231"/>
      <c r="AS1184" s="15"/>
      <c r="AT1184" s="232">
        <f t="shared" si="447"/>
        <v>0</v>
      </c>
      <c r="AU1184" s="235">
        <f t="shared" si="448"/>
        <v>0</v>
      </c>
      <c r="AY1184" s="210"/>
      <c r="AZ1184" s="231"/>
      <c r="BA1184" s="15"/>
      <c r="BB1184" s="232">
        <f t="shared" si="435"/>
        <v>0</v>
      </c>
      <c r="BC1184" s="235">
        <f t="shared" si="449"/>
        <v>0</v>
      </c>
      <c r="BG1184" s="210"/>
      <c r="BH1184" s="231"/>
      <c r="BI1184" s="15"/>
      <c r="BJ1184" s="232">
        <f t="shared" si="439"/>
        <v>0</v>
      </c>
      <c r="BK1184" s="235">
        <f t="shared" si="450"/>
        <v>0</v>
      </c>
      <c r="BM1184" s="109">
        <f t="shared" si="440"/>
        <v>-0.94834872351980914</v>
      </c>
      <c r="BN1184" s="213"/>
      <c r="BR1184" s="228"/>
      <c r="BS1184" s="311"/>
      <c r="BT1184" s="3"/>
      <c r="BU1184" s="213"/>
      <c r="BV1184" s="213"/>
      <c r="BW1184" s="291"/>
    </row>
    <row r="1185" spans="1:75" x14ac:dyDescent="0.2">
      <c r="A1185" s="210"/>
      <c r="B1185" s="211"/>
      <c r="C1185" s="848" t="str">
        <f ca="1">IF(ISERR(AVERAGE(INDIRECT("B"&amp;(ROW()-INT($B$1/2))):INDIRECT("B"&amp;(ROW()+INT($B$1/2))))),"",AVERAGE(INDIRECT("B"&amp;(ROW()-INT($B$1/2))):INDIRECT("B"&amp;(ROW()+INT($B$1/2)))))</f>
        <v/>
      </c>
      <c r="D1185" s="848">
        <f t="shared" si="434"/>
        <v>0</v>
      </c>
      <c r="E1185" s="275"/>
      <c r="F1185" s="15"/>
      <c r="G1185" s="3"/>
      <c r="H1185" s="3"/>
      <c r="I1185" s="3"/>
      <c r="J1185" s="3"/>
      <c r="K1185" s="3"/>
      <c r="L1185" s="554"/>
      <c r="M1185" s="545"/>
      <c r="N1185" s="546"/>
      <c r="O1185" s="5"/>
      <c r="P1185" s="216"/>
      <c r="Q1185" s="217"/>
      <c r="R1185" s="218"/>
      <c r="S1185" s="219">
        <f t="shared" si="441"/>
        <v>0</v>
      </c>
      <c r="T1185" s="220">
        <f t="shared" si="442"/>
        <v>0</v>
      </c>
      <c r="U1185" s="214">
        <f t="shared" si="451"/>
        <v>0</v>
      </c>
      <c r="W1185" s="221"/>
      <c r="X1185" s="222"/>
      <c r="Y1185" s="222"/>
      <c r="Z1185" s="223"/>
      <c r="AA1185" s="222"/>
      <c r="AB1185" s="224"/>
      <c r="AC1185" s="225"/>
      <c r="AD1185" s="2">
        <f t="shared" si="436"/>
        <v>0</v>
      </c>
      <c r="AE1185" s="2">
        <f t="shared" si="437"/>
        <v>0</v>
      </c>
      <c r="AF1185" s="226"/>
      <c r="AG1185" s="219">
        <f t="shared" si="443"/>
        <v>0</v>
      </c>
      <c r="AH1185" s="234">
        <f t="shared" si="444"/>
        <v>0</v>
      </c>
      <c r="AI1185" s="214">
        <f t="shared" si="452"/>
        <v>0</v>
      </c>
      <c r="AK1185" s="229">
        <f t="shared" si="445"/>
        <v>0</v>
      </c>
      <c r="AL1185" s="226"/>
      <c r="AM1185" s="15"/>
      <c r="AN1185" s="232" t="e">
        <f t="shared" si="446"/>
        <v>#DIV/0!</v>
      </c>
      <c r="AO1185" s="214">
        <f t="shared" si="438"/>
        <v>0</v>
      </c>
      <c r="AQ1185" s="210"/>
      <c r="AR1185" s="231"/>
      <c r="AS1185" s="15"/>
      <c r="AT1185" s="232">
        <f t="shared" si="447"/>
        <v>0</v>
      </c>
      <c r="AU1185" s="235">
        <f t="shared" si="448"/>
        <v>0</v>
      </c>
      <c r="AY1185" s="210"/>
      <c r="AZ1185" s="231"/>
      <c r="BA1185" s="15"/>
      <c r="BB1185" s="232">
        <f t="shared" si="435"/>
        <v>0</v>
      </c>
      <c r="BC1185" s="235">
        <f t="shared" si="449"/>
        <v>0</v>
      </c>
      <c r="BG1185" s="210"/>
      <c r="BH1185" s="231"/>
      <c r="BI1185" s="15"/>
      <c r="BJ1185" s="232">
        <f t="shared" si="439"/>
        <v>0</v>
      </c>
      <c r="BK1185" s="235">
        <f t="shared" si="450"/>
        <v>0</v>
      </c>
      <c r="BM1185" s="109">
        <f t="shared" si="440"/>
        <v>-0.95018106101754585</v>
      </c>
      <c r="BN1185" s="213"/>
      <c r="BR1185" s="228"/>
      <c r="BS1185" s="311"/>
      <c r="BT1185" s="3"/>
      <c r="BU1185" s="213"/>
      <c r="BV1185" s="213"/>
      <c r="BW1185" s="291"/>
    </row>
    <row r="1186" spans="1:75" x14ac:dyDescent="0.2">
      <c r="A1186" s="210"/>
      <c r="B1186" s="211"/>
      <c r="C1186" s="848" t="str">
        <f ca="1">IF(ISERR(AVERAGE(INDIRECT("B"&amp;(ROW()-INT($B$1/2))):INDIRECT("B"&amp;(ROW()+INT($B$1/2))))),"",AVERAGE(INDIRECT("B"&amp;(ROW()-INT($B$1/2))):INDIRECT("B"&amp;(ROW()+INT($B$1/2)))))</f>
        <v/>
      </c>
      <c r="D1186" s="848">
        <f t="shared" si="434"/>
        <v>0</v>
      </c>
      <c r="E1186" s="275"/>
      <c r="F1186" s="15"/>
      <c r="G1186" s="3"/>
      <c r="H1186" s="3"/>
      <c r="I1186" s="3"/>
      <c r="J1186" s="3"/>
      <c r="K1186" s="3"/>
      <c r="L1186" s="554"/>
      <c r="M1186" s="545"/>
      <c r="N1186" s="546"/>
      <c r="O1186" s="5"/>
      <c r="P1186" s="216"/>
      <c r="Q1186" s="217"/>
      <c r="R1186" s="218"/>
      <c r="S1186" s="219">
        <f t="shared" si="441"/>
        <v>0</v>
      </c>
      <c r="T1186" s="220">
        <f t="shared" si="442"/>
        <v>0</v>
      </c>
      <c r="U1186" s="214">
        <f t="shared" si="451"/>
        <v>0</v>
      </c>
      <c r="W1186" s="221"/>
      <c r="X1186" s="222"/>
      <c r="Y1186" s="222"/>
      <c r="Z1186" s="223"/>
      <c r="AA1186" s="222"/>
      <c r="AB1186" s="224"/>
      <c r="AC1186" s="225"/>
      <c r="AD1186" s="2">
        <f t="shared" si="436"/>
        <v>0</v>
      </c>
      <c r="AE1186" s="2">
        <f t="shared" si="437"/>
        <v>0</v>
      </c>
      <c r="AF1186" s="226"/>
      <c r="AG1186" s="219">
        <f t="shared" si="443"/>
        <v>0</v>
      </c>
      <c r="AH1186" s="234">
        <f t="shared" si="444"/>
        <v>0</v>
      </c>
      <c r="AI1186" s="214">
        <f t="shared" si="452"/>
        <v>0</v>
      </c>
      <c r="AK1186" s="229">
        <f t="shared" si="445"/>
        <v>0</v>
      </c>
      <c r="AL1186" s="226"/>
      <c r="AM1186" s="15"/>
      <c r="AN1186" s="232" t="e">
        <f t="shared" si="446"/>
        <v>#DIV/0!</v>
      </c>
      <c r="AO1186" s="214">
        <f t="shared" si="438"/>
        <v>0</v>
      </c>
      <c r="AQ1186" s="210"/>
      <c r="AR1186" s="231"/>
      <c r="AS1186" s="15"/>
      <c r="AT1186" s="232">
        <f t="shared" si="447"/>
        <v>0</v>
      </c>
      <c r="AU1186" s="235">
        <f t="shared" si="448"/>
        <v>0</v>
      </c>
      <c r="AY1186" s="210"/>
      <c r="AZ1186" s="231"/>
      <c r="BA1186" s="15"/>
      <c r="BB1186" s="232">
        <f t="shared" si="435"/>
        <v>0</v>
      </c>
      <c r="BC1186" s="235">
        <f t="shared" si="449"/>
        <v>0</v>
      </c>
      <c r="BG1186" s="210"/>
      <c r="BH1186" s="231"/>
      <c r="BI1186" s="15"/>
      <c r="BJ1186" s="232">
        <f t="shared" si="439"/>
        <v>0</v>
      </c>
      <c r="BK1186" s="235">
        <f t="shared" si="450"/>
        <v>0</v>
      </c>
      <c r="BM1186" s="109">
        <f t="shared" si="440"/>
        <v>-0.95201339851528255</v>
      </c>
      <c r="BN1186" s="213"/>
      <c r="BR1186" s="228"/>
      <c r="BS1186" s="311"/>
      <c r="BT1186" s="3"/>
      <c r="BU1186" s="213"/>
      <c r="BV1186" s="213"/>
      <c r="BW1186" s="291"/>
    </row>
    <row r="1187" spans="1:75" x14ac:dyDescent="0.2">
      <c r="A1187" s="210"/>
      <c r="B1187" s="211"/>
      <c r="C1187" s="848" t="str">
        <f ca="1">IF(ISERR(AVERAGE(INDIRECT("B"&amp;(ROW()-INT($B$1/2))):INDIRECT("B"&amp;(ROW()+INT($B$1/2))))),"",AVERAGE(INDIRECT("B"&amp;(ROW()-INT($B$1/2))):INDIRECT("B"&amp;(ROW()+INT($B$1/2)))))</f>
        <v/>
      </c>
      <c r="D1187" s="848">
        <f t="shared" si="434"/>
        <v>0</v>
      </c>
      <c r="E1187" s="275"/>
      <c r="F1187" s="15"/>
      <c r="G1187" s="3"/>
      <c r="H1187" s="3"/>
      <c r="I1187" s="3"/>
      <c r="J1187" s="3"/>
      <c r="K1187" s="3"/>
      <c r="L1187" s="554"/>
      <c r="M1187" s="545"/>
      <c r="N1187" s="546"/>
      <c r="O1187" s="5"/>
      <c r="P1187" s="216"/>
      <c r="Q1187" s="217"/>
      <c r="R1187" s="218"/>
      <c r="S1187" s="219">
        <f t="shared" si="441"/>
        <v>0</v>
      </c>
      <c r="T1187" s="220">
        <f t="shared" si="442"/>
        <v>0</v>
      </c>
      <c r="U1187" s="214">
        <f t="shared" si="451"/>
        <v>0</v>
      </c>
      <c r="W1187" s="221"/>
      <c r="X1187" s="222"/>
      <c r="Y1187" s="222"/>
      <c r="Z1187" s="223"/>
      <c r="AA1187" s="222"/>
      <c r="AB1187" s="224"/>
      <c r="AC1187" s="225"/>
      <c r="AD1187" s="2">
        <f t="shared" si="436"/>
        <v>0</v>
      </c>
      <c r="AE1187" s="2">
        <f t="shared" si="437"/>
        <v>0</v>
      </c>
      <c r="AF1187" s="226"/>
      <c r="AG1187" s="219">
        <f t="shared" si="443"/>
        <v>0</v>
      </c>
      <c r="AH1187" s="234">
        <f t="shared" si="444"/>
        <v>0</v>
      </c>
      <c r="AI1187" s="214">
        <f t="shared" si="452"/>
        <v>0</v>
      </c>
      <c r="AK1187" s="229">
        <f t="shared" si="445"/>
        <v>0</v>
      </c>
      <c r="AL1187" s="226"/>
      <c r="AM1187" s="15"/>
      <c r="AN1187" s="232" t="e">
        <f t="shared" si="446"/>
        <v>#DIV/0!</v>
      </c>
      <c r="AO1187" s="214">
        <f t="shared" si="438"/>
        <v>0</v>
      </c>
      <c r="AQ1187" s="210"/>
      <c r="AR1187" s="231"/>
      <c r="AS1187" s="15"/>
      <c r="AT1187" s="232">
        <f t="shared" si="447"/>
        <v>0</v>
      </c>
      <c r="AU1187" s="235">
        <f t="shared" si="448"/>
        <v>0</v>
      </c>
      <c r="AY1187" s="210"/>
      <c r="AZ1187" s="231"/>
      <c r="BA1187" s="15"/>
      <c r="BB1187" s="232">
        <f t="shared" si="435"/>
        <v>0</v>
      </c>
      <c r="BC1187" s="235">
        <f t="shared" si="449"/>
        <v>0</v>
      </c>
      <c r="BG1187" s="210"/>
      <c r="BH1187" s="231"/>
      <c r="BI1187" s="15"/>
      <c r="BJ1187" s="232">
        <f t="shared" si="439"/>
        <v>0</v>
      </c>
      <c r="BK1187" s="235">
        <f t="shared" si="450"/>
        <v>0</v>
      </c>
      <c r="BM1187" s="109">
        <f t="shared" si="440"/>
        <v>-0.95384573601301925</v>
      </c>
      <c r="BN1187" s="213"/>
      <c r="BR1187" s="228"/>
      <c r="BS1187" s="311"/>
      <c r="BT1187" s="3"/>
      <c r="BU1187" s="213"/>
      <c r="BV1187" s="213"/>
      <c r="BW1187" s="291"/>
    </row>
    <row r="1188" spans="1:75" x14ac:dyDescent="0.2">
      <c r="A1188" s="210"/>
      <c r="B1188" s="211"/>
      <c r="C1188" s="848" t="str">
        <f ca="1">IF(ISERR(AVERAGE(INDIRECT("B"&amp;(ROW()-INT($B$1/2))):INDIRECT("B"&amp;(ROW()+INT($B$1/2))))),"",AVERAGE(INDIRECT("B"&amp;(ROW()-INT($B$1/2))):INDIRECT("B"&amp;(ROW()+INT($B$1/2)))))</f>
        <v/>
      </c>
      <c r="D1188" s="848">
        <f t="shared" si="434"/>
        <v>0</v>
      </c>
      <c r="E1188" s="275"/>
      <c r="F1188" s="15"/>
      <c r="G1188" s="3"/>
      <c r="H1188" s="3"/>
      <c r="I1188" s="3"/>
      <c r="J1188" s="3"/>
      <c r="K1188" s="3"/>
      <c r="L1188" s="554"/>
      <c r="M1188" s="545"/>
      <c r="N1188" s="546"/>
      <c r="O1188" s="5"/>
      <c r="P1188" s="216"/>
      <c r="Q1188" s="217"/>
      <c r="R1188" s="218"/>
      <c r="S1188" s="219">
        <f t="shared" si="441"/>
        <v>0</v>
      </c>
      <c r="T1188" s="220">
        <f t="shared" si="442"/>
        <v>0</v>
      </c>
      <c r="U1188" s="214">
        <f t="shared" si="451"/>
        <v>0</v>
      </c>
      <c r="W1188" s="221"/>
      <c r="X1188" s="222"/>
      <c r="Y1188" s="222"/>
      <c r="Z1188" s="223"/>
      <c r="AA1188" s="222"/>
      <c r="AB1188" s="224"/>
      <c r="AC1188" s="225"/>
      <c r="AD1188" s="2">
        <f t="shared" si="436"/>
        <v>0</v>
      </c>
      <c r="AE1188" s="2">
        <f t="shared" si="437"/>
        <v>0</v>
      </c>
      <c r="AF1188" s="226"/>
      <c r="AG1188" s="219">
        <f t="shared" si="443"/>
        <v>0</v>
      </c>
      <c r="AH1188" s="234">
        <f t="shared" si="444"/>
        <v>0</v>
      </c>
      <c r="AI1188" s="214">
        <f t="shared" si="452"/>
        <v>0</v>
      </c>
      <c r="AK1188" s="229">
        <f t="shared" si="445"/>
        <v>0</v>
      </c>
      <c r="AL1188" s="226"/>
      <c r="AM1188" s="15"/>
      <c r="AN1188" s="232" t="e">
        <f t="shared" si="446"/>
        <v>#DIV/0!</v>
      </c>
      <c r="AO1188" s="214">
        <f t="shared" si="438"/>
        <v>0</v>
      </c>
      <c r="AQ1188" s="210"/>
      <c r="AR1188" s="231"/>
      <c r="AS1188" s="15"/>
      <c r="AT1188" s="232">
        <f t="shared" si="447"/>
        <v>0</v>
      </c>
      <c r="AU1188" s="235">
        <f t="shared" si="448"/>
        <v>0</v>
      </c>
      <c r="AY1188" s="210"/>
      <c r="AZ1188" s="231"/>
      <c r="BA1188" s="15"/>
      <c r="BB1188" s="232">
        <f t="shared" si="435"/>
        <v>0</v>
      </c>
      <c r="BC1188" s="235">
        <f t="shared" si="449"/>
        <v>0</v>
      </c>
      <c r="BG1188" s="210"/>
      <c r="BH1188" s="231"/>
      <c r="BI1188" s="15"/>
      <c r="BJ1188" s="232">
        <f t="shared" si="439"/>
        <v>0</v>
      </c>
      <c r="BK1188" s="235">
        <f t="shared" si="450"/>
        <v>0</v>
      </c>
      <c r="BM1188" s="109">
        <f t="shared" si="440"/>
        <v>-0.95567807351075595</v>
      </c>
      <c r="BN1188" s="213"/>
      <c r="BR1188" s="228"/>
      <c r="BS1188" s="311"/>
      <c r="BT1188" s="3"/>
      <c r="BU1188" s="213"/>
      <c r="BV1188" s="213"/>
      <c r="BW1188" s="291"/>
    </row>
    <row r="1189" spans="1:75" x14ac:dyDescent="0.2">
      <c r="A1189" s="210"/>
      <c r="B1189" s="211"/>
      <c r="C1189" s="848" t="str">
        <f ca="1">IF(ISERR(AVERAGE(INDIRECT("B"&amp;(ROW()-INT($B$1/2))):INDIRECT("B"&amp;(ROW()+INT($B$1/2))))),"",AVERAGE(INDIRECT("B"&amp;(ROW()-INT($B$1/2))):INDIRECT("B"&amp;(ROW()+INT($B$1/2)))))</f>
        <v/>
      </c>
      <c r="D1189" s="848">
        <f t="shared" si="434"/>
        <v>0</v>
      </c>
      <c r="E1189" s="275"/>
      <c r="F1189" s="15"/>
      <c r="G1189" s="3"/>
      <c r="H1189" s="3"/>
      <c r="I1189" s="3"/>
      <c r="J1189" s="3"/>
      <c r="K1189" s="3"/>
      <c r="L1189" s="554"/>
      <c r="M1189" s="545"/>
      <c r="N1189" s="546"/>
      <c r="O1189" s="5"/>
      <c r="P1189" s="216"/>
      <c r="Q1189" s="217"/>
      <c r="R1189" s="218"/>
      <c r="S1189" s="219">
        <f t="shared" si="441"/>
        <v>0</v>
      </c>
      <c r="T1189" s="220">
        <f t="shared" si="442"/>
        <v>0</v>
      </c>
      <c r="U1189" s="214">
        <f t="shared" si="451"/>
        <v>0</v>
      </c>
      <c r="W1189" s="221"/>
      <c r="X1189" s="222"/>
      <c r="Y1189" s="222"/>
      <c r="Z1189" s="223"/>
      <c r="AA1189" s="222"/>
      <c r="AB1189" s="224"/>
      <c r="AC1189" s="225"/>
      <c r="AD1189" s="2">
        <f t="shared" si="436"/>
        <v>0</v>
      </c>
      <c r="AE1189" s="2">
        <f t="shared" si="437"/>
        <v>0</v>
      </c>
      <c r="AF1189" s="226"/>
      <c r="AG1189" s="219">
        <f t="shared" si="443"/>
        <v>0</v>
      </c>
      <c r="AH1189" s="234">
        <f t="shared" si="444"/>
        <v>0</v>
      </c>
      <c r="AI1189" s="214">
        <f t="shared" si="452"/>
        <v>0</v>
      </c>
      <c r="AK1189" s="229">
        <f t="shared" si="445"/>
        <v>0</v>
      </c>
      <c r="AL1189" s="226"/>
      <c r="AM1189" s="15"/>
      <c r="AN1189" s="232" t="e">
        <f t="shared" si="446"/>
        <v>#DIV/0!</v>
      </c>
      <c r="AO1189" s="214">
        <f t="shared" si="438"/>
        <v>0</v>
      </c>
      <c r="AQ1189" s="210"/>
      <c r="AR1189" s="231"/>
      <c r="AS1189" s="15"/>
      <c r="AT1189" s="232">
        <f t="shared" si="447"/>
        <v>0</v>
      </c>
      <c r="AU1189" s="235">
        <f t="shared" si="448"/>
        <v>0</v>
      </c>
      <c r="AY1189" s="210"/>
      <c r="AZ1189" s="231"/>
      <c r="BA1189" s="15"/>
      <c r="BB1189" s="232">
        <f t="shared" si="435"/>
        <v>0</v>
      </c>
      <c r="BC1189" s="235">
        <f t="shared" si="449"/>
        <v>0</v>
      </c>
      <c r="BG1189" s="210"/>
      <c r="BH1189" s="231"/>
      <c r="BI1189" s="15"/>
      <c r="BJ1189" s="232">
        <f t="shared" si="439"/>
        <v>0</v>
      </c>
      <c r="BK1189" s="235">
        <f t="shared" si="450"/>
        <v>0</v>
      </c>
      <c r="BM1189" s="109">
        <f t="shared" si="440"/>
        <v>-0.95751041100849266</v>
      </c>
      <c r="BN1189" s="213"/>
      <c r="BR1189" s="228"/>
      <c r="BS1189" s="311"/>
      <c r="BT1189" s="3"/>
      <c r="BU1189" s="213"/>
      <c r="BV1189" s="213"/>
      <c r="BW1189" s="291"/>
    </row>
    <row r="1190" spans="1:75" x14ac:dyDescent="0.2">
      <c r="A1190" s="210"/>
      <c r="B1190" s="211"/>
      <c r="C1190" s="848" t="str">
        <f ca="1">IF(ISERR(AVERAGE(INDIRECT("B"&amp;(ROW()-INT($B$1/2))):INDIRECT("B"&amp;(ROW()+INT($B$1/2))))),"",AVERAGE(INDIRECT("B"&amp;(ROW()-INT($B$1/2))):INDIRECT("B"&amp;(ROW()+INT($B$1/2)))))</f>
        <v/>
      </c>
      <c r="D1190" s="848">
        <f t="shared" si="434"/>
        <v>0</v>
      </c>
      <c r="E1190" s="275"/>
      <c r="F1190" s="15"/>
      <c r="G1190" s="3"/>
      <c r="H1190" s="3"/>
      <c r="I1190" s="3"/>
      <c r="J1190" s="3"/>
      <c r="K1190" s="3"/>
      <c r="L1190" s="554"/>
      <c r="M1190" s="545"/>
      <c r="N1190" s="546"/>
      <c r="O1190" s="5"/>
      <c r="P1190" s="216"/>
      <c r="Q1190" s="217"/>
      <c r="R1190" s="218"/>
      <c r="S1190" s="219">
        <f t="shared" si="441"/>
        <v>0</v>
      </c>
      <c r="T1190" s="220">
        <f t="shared" si="442"/>
        <v>0</v>
      </c>
      <c r="U1190" s="214">
        <f t="shared" si="451"/>
        <v>0</v>
      </c>
      <c r="W1190" s="221"/>
      <c r="X1190" s="222"/>
      <c r="Y1190" s="222"/>
      <c r="Z1190" s="223"/>
      <c r="AA1190" s="222"/>
      <c r="AB1190" s="224"/>
      <c r="AC1190" s="225"/>
      <c r="AD1190" s="2">
        <f t="shared" si="436"/>
        <v>0</v>
      </c>
      <c r="AE1190" s="2">
        <f t="shared" si="437"/>
        <v>0</v>
      </c>
      <c r="AF1190" s="226"/>
      <c r="AG1190" s="219">
        <f t="shared" si="443"/>
        <v>0</v>
      </c>
      <c r="AH1190" s="234">
        <f t="shared" si="444"/>
        <v>0</v>
      </c>
      <c r="AI1190" s="214">
        <f t="shared" si="452"/>
        <v>0</v>
      </c>
      <c r="AK1190" s="229">
        <f t="shared" si="445"/>
        <v>0</v>
      </c>
      <c r="AL1190" s="226"/>
      <c r="AM1190" s="15"/>
      <c r="AN1190" s="232" t="e">
        <f t="shared" si="446"/>
        <v>#DIV/0!</v>
      </c>
      <c r="AO1190" s="214">
        <f t="shared" si="438"/>
        <v>0</v>
      </c>
      <c r="AQ1190" s="210"/>
      <c r="AR1190" s="231"/>
      <c r="AS1190" s="15"/>
      <c r="AT1190" s="232">
        <f t="shared" si="447"/>
        <v>0</v>
      </c>
      <c r="AU1190" s="235">
        <f t="shared" si="448"/>
        <v>0</v>
      </c>
      <c r="AY1190" s="210"/>
      <c r="AZ1190" s="231"/>
      <c r="BA1190" s="15"/>
      <c r="BB1190" s="232">
        <f t="shared" si="435"/>
        <v>0</v>
      </c>
      <c r="BC1190" s="235">
        <f t="shared" si="449"/>
        <v>0</v>
      </c>
      <c r="BG1190" s="210"/>
      <c r="BH1190" s="231"/>
      <c r="BI1190" s="15"/>
      <c r="BJ1190" s="232">
        <f t="shared" si="439"/>
        <v>0</v>
      </c>
      <c r="BK1190" s="235">
        <f t="shared" si="450"/>
        <v>0</v>
      </c>
      <c r="BM1190" s="109">
        <f t="shared" si="440"/>
        <v>-0.95934274850622936</v>
      </c>
      <c r="BN1190" s="213"/>
      <c r="BR1190" s="228"/>
      <c r="BS1190" s="311"/>
      <c r="BT1190" s="3"/>
      <c r="BU1190" s="213"/>
      <c r="BV1190" s="213"/>
      <c r="BW1190" s="291"/>
    </row>
    <row r="1191" spans="1:75" x14ac:dyDescent="0.2">
      <c r="A1191" s="210"/>
      <c r="B1191" s="211"/>
      <c r="C1191" s="848" t="str">
        <f ca="1">IF(ISERR(AVERAGE(INDIRECT("B"&amp;(ROW()-INT($B$1/2))):INDIRECT("B"&amp;(ROW()+INT($B$1/2))))),"",AVERAGE(INDIRECT("B"&amp;(ROW()-INT($B$1/2))):INDIRECT("B"&amp;(ROW()+INT($B$1/2)))))</f>
        <v/>
      </c>
      <c r="D1191" s="848">
        <f t="shared" si="434"/>
        <v>0</v>
      </c>
      <c r="E1191" s="275"/>
      <c r="F1191" s="15"/>
      <c r="G1191" s="3"/>
      <c r="H1191" s="3"/>
      <c r="I1191" s="3"/>
      <c r="J1191" s="3"/>
      <c r="K1191" s="3"/>
      <c r="L1191" s="554"/>
      <c r="M1191" s="545"/>
      <c r="N1191" s="546"/>
      <c r="O1191" s="5"/>
      <c r="P1191" s="216"/>
      <c r="Q1191" s="217"/>
      <c r="R1191" s="218"/>
      <c r="S1191" s="219">
        <f t="shared" si="441"/>
        <v>0</v>
      </c>
      <c r="T1191" s="220">
        <f t="shared" si="442"/>
        <v>0</v>
      </c>
      <c r="U1191" s="214">
        <f t="shared" si="451"/>
        <v>0</v>
      </c>
      <c r="W1191" s="221"/>
      <c r="X1191" s="222"/>
      <c r="Y1191" s="222"/>
      <c r="Z1191" s="223"/>
      <c r="AA1191" s="222"/>
      <c r="AB1191" s="224"/>
      <c r="AC1191" s="225"/>
      <c r="AD1191" s="2">
        <f t="shared" si="436"/>
        <v>0</v>
      </c>
      <c r="AE1191" s="2">
        <f t="shared" si="437"/>
        <v>0</v>
      </c>
      <c r="AF1191" s="226"/>
      <c r="AG1191" s="219">
        <f t="shared" si="443"/>
        <v>0</v>
      </c>
      <c r="AH1191" s="234">
        <f t="shared" si="444"/>
        <v>0</v>
      </c>
      <c r="AI1191" s="214">
        <f t="shared" si="452"/>
        <v>0</v>
      </c>
      <c r="AK1191" s="229">
        <f t="shared" si="445"/>
        <v>0</v>
      </c>
      <c r="AL1191" s="226"/>
      <c r="AM1191" s="15"/>
      <c r="AN1191" s="232" t="e">
        <f t="shared" si="446"/>
        <v>#DIV/0!</v>
      </c>
      <c r="AO1191" s="214">
        <f t="shared" si="438"/>
        <v>0</v>
      </c>
      <c r="AQ1191" s="210"/>
      <c r="AR1191" s="231"/>
      <c r="AS1191" s="15"/>
      <c r="AT1191" s="232">
        <f t="shared" si="447"/>
        <v>0</v>
      </c>
      <c r="AU1191" s="235">
        <f t="shared" si="448"/>
        <v>0</v>
      </c>
      <c r="AY1191" s="210"/>
      <c r="AZ1191" s="231"/>
      <c r="BA1191" s="15"/>
      <c r="BB1191" s="232">
        <f t="shared" si="435"/>
        <v>0</v>
      </c>
      <c r="BC1191" s="235">
        <f t="shared" si="449"/>
        <v>0</v>
      </c>
      <c r="BG1191" s="210"/>
      <c r="BH1191" s="231"/>
      <c r="BI1191" s="15"/>
      <c r="BJ1191" s="232">
        <f t="shared" si="439"/>
        <v>0</v>
      </c>
      <c r="BK1191" s="235">
        <f t="shared" si="450"/>
        <v>0</v>
      </c>
      <c r="BM1191" s="109">
        <f t="shared" si="440"/>
        <v>-0.96117508600396606</v>
      </c>
      <c r="BN1191" s="213"/>
      <c r="BR1191" s="228"/>
      <c r="BS1191" s="311"/>
      <c r="BT1191" s="3"/>
      <c r="BU1191" s="213"/>
      <c r="BV1191" s="213"/>
      <c r="BW1191" s="291"/>
    </row>
    <row r="1192" spans="1:75" x14ac:dyDescent="0.2">
      <c r="A1192" s="210"/>
      <c r="B1192" s="211"/>
      <c r="C1192" s="848" t="str">
        <f ca="1">IF(ISERR(AVERAGE(INDIRECT("B"&amp;(ROW()-INT($B$1/2))):INDIRECT("B"&amp;(ROW()+INT($B$1/2))))),"",AVERAGE(INDIRECT("B"&amp;(ROW()-INT($B$1/2))):INDIRECT("B"&amp;(ROW()+INT($B$1/2)))))</f>
        <v/>
      </c>
      <c r="D1192" s="848">
        <f t="shared" si="434"/>
        <v>0</v>
      </c>
      <c r="E1192" s="275"/>
      <c r="F1192" s="15"/>
      <c r="G1192" s="3"/>
      <c r="H1192" s="3"/>
      <c r="I1192" s="3"/>
      <c r="J1192" s="3"/>
      <c r="K1192" s="3"/>
      <c r="L1192" s="554"/>
      <c r="M1192" s="545"/>
      <c r="N1192" s="546"/>
      <c r="O1192" s="5"/>
      <c r="P1192" s="216"/>
      <c r="Q1192" s="217"/>
      <c r="R1192" s="218"/>
      <c r="S1192" s="219">
        <f t="shared" si="441"/>
        <v>0</v>
      </c>
      <c r="T1192" s="220">
        <f t="shared" si="442"/>
        <v>0</v>
      </c>
      <c r="U1192" s="214">
        <f t="shared" si="451"/>
        <v>0</v>
      </c>
      <c r="W1192" s="221"/>
      <c r="X1192" s="222"/>
      <c r="Y1192" s="222"/>
      <c r="Z1192" s="223"/>
      <c r="AA1192" s="222"/>
      <c r="AB1192" s="224"/>
      <c r="AC1192" s="225"/>
      <c r="AD1192" s="2">
        <f t="shared" si="436"/>
        <v>0</v>
      </c>
      <c r="AE1192" s="2">
        <f t="shared" si="437"/>
        <v>0</v>
      </c>
      <c r="AF1192" s="226"/>
      <c r="AG1192" s="219">
        <f t="shared" si="443"/>
        <v>0</v>
      </c>
      <c r="AH1192" s="234">
        <f t="shared" si="444"/>
        <v>0</v>
      </c>
      <c r="AI1192" s="214">
        <f t="shared" si="452"/>
        <v>0</v>
      </c>
      <c r="AK1192" s="229">
        <f t="shared" si="445"/>
        <v>0</v>
      </c>
      <c r="AL1192" s="226"/>
      <c r="AM1192" s="15"/>
      <c r="AN1192" s="232" t="e">
        <f t="shared" si="446"/>
        <v>#DIV/0!</v>
      </c>
      <c r="AO1192" s="214">
        <f t="shared" si="438"/>
        <v>0</v>
      </c>
      <c r="AQ1192" s="210"/>
      <c r="AR1192" s="231"/>
      <c r="AS1192" s="15"/>
      <c r="AT1192" s="232">
        <f t="shared" si="447"/>
        <v>0</v>
      </c>
      <c r="AU1192" s="235">
        <f t="shared" si="448"/>
        <v>0</v>
      </c>
      <c r="AY1192" s="210"/>
      <c r="AZ1192" s="231"/>
      <c r="BA1192" s="15"/>
      <c r="BB1192" s="232">
        <f t="shared" si="435"/>
        <v>0</v>
      </c>
      <c r="BC1192" s="235">
        <f t="shared" si="449"/>
        <v>0</v>
      </c>
      <c r="BG1192" s="210"/>
      <c r="BH1192" s="231"/>
      <c r="BI1192" s="15"/>
      <c r="BJ1192" s="232">
        <f t="shared" si="439"/>
        <v>0</v>
      </c>
      <c r="BK1192" s="235">
        <f t="shared" si="450"/>
        <v>0</v>
      </c>
      <c r="BM1192" s="109">
        <f t="shared" si="440"/>
        <v>-0.96300742350170276</v>
      </c>
      <c r="BN1192" s="213"/>
      <c r="BR1192" s="228"/>
      <c r="BS1192" s="311"/>
      <c r="BT1192" s="3"/>
      <c r="BU1192" s="213"/>
      <c r="BV1192" s="213"/>
      <c r="BW1192" s="291"/>
    </row>
    <row r="1193" spans="1:75" x14ac:dyDescent="0.2">
      <c r="A1193" s="210"/>
      <c r="B1193" s="211"/>
      <c r="C1193" s="848" t="str">
        <f ca="1">IF(ISERR(AVERAGE(INDIRECT("B"&amp;(ROW()-INT($B$1/2))):INDIRECT("B"&amp;(ROW()+INT($B$1/2))))),"",AVERAGE(INDIRECT("B"&amp;(ROW()-INT($B$1/2))):INDIRECT("B"&amp;(ROW()+INT($B$1/2)))))</f>
        <v/>
      </c>
      <c r="D1193" s="848">
        <f t="shared" si="434"/>
        <v>0</v>
      </c>
      <c r="E1193" s="275"/>
      <c r="F1193" s="15"/>
      <c r="G1193" s="3"/>
      <c r="H1193" s="3"/>
      <c r="I1193" s="3"/>
      <c r="J1193" s="3"/>
      <c r="K1193" s="3"/>
      <c r="L1193" s="554"/>
      <c r="M1193" s="545"/>
      <c r="N1193" s="546"/>
      <c r="O1193" s="5"/>
      <c r="P1193" s="216"/>
      <c r="Q1193" s="217"/>
      <c r="R1193" s="218"/>
      <c r="S1193" s="219">
        <f t="shared" si="441"/>
        <v>0</v>
      </c>
      <c r="T1193" s="220">
        <f t="shared" si="442"/>
        <v>0</v>
      </c>
      <c r="U1193" s="214">
        <f t="shared" si="451"/>
        <v>0</v>
      </c>
      <c r="W1193" s="221"/>
      <c r="X1193" s="222"/>
      <c r="Y1193" s="222"/>
      <c r="Z1193" s="223"/>
      <c r="AA1193" s="222"/>
      <c r="AB1193" s="224"/>
      <c r="AC1193" s="225"/>
      <c r="AD1193" s="2">
        <f t="shared" si="436"/>
        <v>0</v>
      </c>
      <c r="AE1193" s="2">
        <f t="shared" si="437"/>
        <v>0</v>
      </c>
      <c r="AF1193" s="226"/>
      <c r="AG1193" s="219">
        <f t="shared" si="443"/>
        <v>0</v>
      </c>
      <c r="AH1193" s="234">
        <f t="shared" si="444"/>
        <v>0</v>
      </c>
      <c r="AI1193" s="214">
        <f t="shared" si="452"/>
        <v>0</v>
      </c>
      <c r="AK1193" s="229">
        <f t="shared" si="445"/>
        <v>0</v>
      </c>
      <c r="AL1193" s="226"/>
      <c r="AM1193" s="15"/>
      <c r="AN1193" s="232" t="e">
        <f t="shared" si="446"/>
        <v>#DIV/0!</v>
      </c>
      <c r="AO1193" s="214">
        <f t="shared" si="438"/>
        <v>0</v>
      </c>
      <c r="AQ1193" s="210"/>
      <c r="AR1193" s="231"/>
      <c r="AS1193" s="15"/>
      <c r="AT1193" s="232">
        <f t="shared" si="447"/>
        <v>0</v>
      </c>
      <c r="AU1193" s="235">
        <f t="shared" si="448"/>
        <v>0</v>
      </c>
      <c r="AY1193" s="210"/>
      <c r="AZ1193" s="231"/>
      <c r="BA1193" s="15"/>
      <c r="BB1193" s="232">
        <f t="shared" si="435"/>
        <v>0</v>
      </c>
      <c r="BC1193" s="235">
        <f t="shared" si="449"/>
        <v>0</v>
      </c>
      <c r="BG1193" s="210"/>
      <c r="BH1193" s="231"/>
      <c r="BI1193" s="15"/>
      <c r="BJ1193" s="232">
        <f t="shared" si="439"/>
        <v>0</v>
      </c>
      <c r="BK1193" s="235">
        <f t="shared" si="450"/>
        <v>0</v>
      </c>
      <c r="BM1193" s="109">
        <f t="shared" si="440"/>
        <v>-0.96483976099943947</v>
      </c>
      <c r="BN1193" s="213"/>
      <c r="BR1193" s="228"/>
      <c r="BS1193" s="311"/>
      <c r="BT1193" s="3"/>
      <c r="BU1193" s="213"/>
      <c r="BV1193" s="213"/>
      <c r="BW1193" s="291"/>
    </row>
    <row r="1194" spans="1:75" x14ac:dyDescent="0.2">
      <c r="A1194" s="210"/>
      <c r="B1194" s="211"/>
      <c r="C1194" s="848" t="str">
        <f ca="1">IF(ISERR(AVERAGE(INDIRECT("B"&amp;(ROW()-INT($B$1/2))):INDIRECT("B"&amp;(ROW()+INT($B$1/2))))),"",AVERAGE(INDIRECT("B"&amp;(ROW()-INT($B$1/2))):INDIRECT("B"&amp;(ROW()+INT($B$1/2)))))</f>
        <v/>
      </c>
      <c r="D1194" s="848">
        <f t="shared" si="434"/>
        <v>0</v>
      </c>
      <c r="E1194" s="275"/>
      <c r="F1194" s="15"/>
      <c r="G1194" s="3"/>
      <c r="H1194" s="3"/>
      <c r="I1194" s="3"/>
      <c r="J1194" s="3"/>
      <c r="K1194" s="3"/>
      <c r="L1194" s="554"/>
      <c r="M1194" s="545"/>
      <c r="N1194" s="546"/>
      <c r="O1194" s="5"/>
      <c r="P1194" s="216"/>
      <c r="Q1194" s="217"/>
      <c r="R1194" s="218"/>
      <c r="S1194" s="219">
        <f t="shared" si="441"/>
        <v>0</v>
      </c>
      <c r="T1194" s="220">
        <f t="shared" si="442"/>
        <v>0</v>
      </c>
      <c r="U1194" s="214">
        <f t="shared" si="451"/>
        <v>0</v>
      </c>
      <c r="W1194" s="221"/>
      <c r="X1194" s="222"/>
      <c r="Y1194" s="222"/>
      <c r="Z1194" s="223"/>
      <c r="AA1194" s="222"/>
      <c r="AB1194" s="224"/>
      <c r="AC1194" s="225"/>
      <c r="AD1194" s="2">
        <f t="shared" si="436"/>
        <v>0</v>
      </c>
      <c r="AE1194" s="2">
        <f t="shared" si="437"/>
        <v>0</v>
      </c>
      <c r="AF1194" s="226"/>
      <c r="AG1194" s="219">
        <f t="shared" si="443"/>
        <v>0</v>
      </c>
      <c r="AH1194" s="234">
        <f t="shared" si="444"/>
        <v>0</v>
      </c>
      <c r="AI1194" s="214">
        <f t="shared" si="452"/>
        <v>0</v>
      </c>
      <c r="AK1194" s="229">
        <f t="shared" si="445"/>
        <v>0</v>
      </c>
      <c r="AL1194" s="226"/>
      <c r="AM1194" s="15"/>
      <c r="AN1194" s="232" t="e">
        <f t="shared" si="446"/>
        <v>#DIV/0!</v>
      </c>
      <c r="AO1194" s="214">
        <f t="shared" si="438"/>
        <v>0</v>
      </c>
      <c r="AQ1194" s="210"/>
      <c r="AR1194" s="231"/>
      <c r="AS1194" s="15"/>
      <c r="AT1194" s="232">
        <f t="shared" si="447"/>
        <v>0</v>
      </c>
      <c r="AU1194" s="235">
        <f t="shared" si="448"/>
        <v>0</v>
      </c>
      <c r="AY1194" s="210"/>
      <c r="AZ1194" s="231"/>
      <c r="BA1194" s="15"/>
      <c r="BB1194" s="232">
        <f t="shared" si="435"/>
        <v>0</v>
      </c>
      <c r="BC1194" s="235">
        <f t="shared" si="449"/>
        <v>0</v>
      </c>
      <c r="BG1194" s="210"/>
      <c r="BH1194" s="231"/>
      <c r="BI1194" s="15"/>
      <c r="BJ1194" s="232">
        <f t="shared" si="439"/>
        <v>0</v>
      </c>
      <c r="BK1194" s="235">
        <f t="shared" si="450"/>
        <v>0</v>
      </c>
      <c r="BM1194" s="109">
        <f t="shared" si="440"/>
        <v>-0.96667209849717617</v>
      </c>
      <c r="BN1194" s="213"/>
      <c r="BR1194" s="228"/>
      <c r="BS1194" s="311"/>
      <c r="BT1194" s="3"/>
      <c r="BU1194" s="213"/>
      <c r="BV1194" s="213"/>
      <c r="BW1194" s="291"/>
    </row>
    <row r="1195" spans="1:75" x14ac:dyDescent="0.2">
      <c r="A1195" s="210"/>
      <c r="B1195" s="211"/>
      <c r="C1195" s="848" t="str">
        <f ca="1">IF(ISERR(AVERAGE(INDIRECT("B"&amp;(ROW()-INT($B$1/2))):INDIRECT("B"&amp;(ROW()+INT($B$1/2))))),"",AVERAGE(INDIRECT("B"&amp;(ROW()-INT($B$1/2))):INDIRECT("B"&amp;(ROW()+INT($B$1/2)))))</f>
        <v/>
      </c>
      <c r="D1195" s="848">
        <f t="shared" si="434"/>
        <v>0</v>
      </c>
      <c r="E1195" s="275"/>
      <c r="F1195" s="15"/>
      <c r="G1195" s="3"/>
      <c r="H1195" s="3"/>
      <c r="I1195" s="3"/>
      <c r="J1195" s="3"/>
      <c r="K1195" s="3"/>
      <c r="L1195" s="554"/>
      <c r="M1195" s="545"/>
      <c r="N1195" s="546"/>
      <c r="O1195" s="5"/>
      <c r="P1195" s="216"/>
      <c r="Q1195" s="217"/>
      <c r="R1195" s="218"/>
      <c r="S1195" s="219">
        <f t="shared" si="441"/>
        <v>0</v>
      </c>
      <c r="T1195" s="220">
        <f t="shared" si="442"/>
        <v>0</v>
      </c>
      <c r="U1195" s="214">
        <f t="shared" si="451"/>
        <v>0</v>
      </c>
      <c r="W1195" s="221"/>
      <c r="X1195" s="222"/>
      <c r="Y1195" s="222"/>
      <c r="Z1195" s="223"/>
      <c r="AA1195" s="222"/>
      <c r="AB1195" s="224"/>
      <c r="AC1195" s="225"/>
      <c r="AD1195" s="2">
        <f t="shared" si="436"/>
        <v>0</v>
      </c>
      <c r="AE1195" s="2">
        <f t="shared" si="437"/>
        <v>0</v>
      </c>
      <c r="AF1195" s="226"/>
      <c r="AG1195" s="219">
        <f t="shared" si="443"/>
        <v>0</v>
      </c>
      <c r="AH1195" s="234">
        <f t="shared" si="444"/>
        <v>0</v>
      </c>
      <c r="AI1195" s="214">
        <f t="shared" si="452"/>
        <v>0</v>
      </c>
      <c r="AK1195" s="229">
        <f t="shared" si="445"/>
        <v>0</v>
      </c>
      <c r="AL1195" s="226"/>
      <c r="AM1195" s="15"/>
      <c r="AN1195" s="232" t="e">
        <f t="shared" si="446"/>
        <v>#DIV/0!</v>
      </c>
      <c r="AO1195" s="214">
        <f t="shared" si="438"/>
        <v>0</v>
      </c>
      <c r="AQ1195" s="210"/>
      <c r="AR1195" s="231"/>
      <c r="AS1195" s="15"/>
      <c r="AT1195" s="232">
        <f t="shared" si="447"/>
        <v>0</v>
      </c>
      <c r="AU1195" s="235">
        <f t="shared" si="448"/>
        <v>0</v>
      </c>
      <c r="AY1195" s="210"/>
      <c r="AZ1195" s="231"/>
      <c r="BA1195" s="15"/>
      <c r="BB1195" s="232">
        <f t="shared" si="435"/>
        <v>0</v>
      </c>
      <c r="BC1195" s="235">
        <f t="shared" si="449"/>
        <v>0</v>
      </c>
      <c r="BG1195" s="210"/>
      <c r="BH1195" s="231"/>
      <c r="BI1195" s="15"/>
      <c r="BJ1195" s="232">
        <f t="shared" si="439"/>
        <v>0</v>
      </c>
      <c r="BK1195" s="235">
        <f t="shared" si="450"/>
        <v>0</v>
      </c>
      <c r="BM1195" s="109">
        <f t="shared" si="440"/>
        <v>-0.96850443599491287</v>
      </c>
      <c r="BN1195" s="213"/>
      <c r="BR1195" s="228"/>
      <c r="BS1195" s="311"/>
      <c r="BT1195" s="3"/>
      <c r="BU1195" s="213"/>
      <c r="BV1195" s="213"/>
      <c r="BW1195" s="291"/>
    </row>
    <row r="1196" spans="1:75" x14ac:dyDescent="0.2">
      <c r="A1196" s="210"/>
      <c r="B1196" s="211"/>
      <c r="C1196" s="848" t="str">
        <f ca="1">IF(ISERR(AVERAGE(INDIRECT("B"&amp;(ROW()-INT($B$1/2))):INDIRECT("B"&amp;(ROW()+INT($B$1/2))))),"",AVERAGE(INDIRECT("B"&amp;(ROW()-INT($B$1/2))):INDIRECT("B"&amp;(ROW()+INT($B$1/2)))))</f>
        <v/>
      </c>
      <c r="D1196" s="848">
        <f t="shared" si="434"/>
        <v>0</v>
      </c>
      <c r="E1196" s="275"/>
      <c r="F1196" s="15"/>
      <c r="G1196" s="3"/>
      <c r="H1196" s="3"/>
      <c r="I1196" s="3"/>
      <c r="J1196" s="3"/>
      <c r="K1196" s="3"/>
      <c r="L1196" s="554"/>
      <c r="M1196" s="545"/>
      <c r="N1196" s="546"/>
      <c r="O1196" s="5"/>
      <c r="P1196" s="216"/>
      <c r="Q1196" s="217"/>
      <c r="R1196" s="218"/>
      <c r="S1196" s="219">
        <f t="shared" si="441"/>
        <v>0</v>
      </c>
      <c r="T1196" s="220">
        <f t="shared" si="442"/>
        <v>0</v>
      </c>
      <c r="U1196" s="214">
        <f t="shared" si="451"/>
        <v>0</v>
      </c>
      <c r="W1196" s="221"/>
      <c r="X1196" s="222"/>
      <c r="Y1196" s="222"/>
      <c r="Z1196" s="223"/>
      <c r="AA1196" s="222"/>
      <c r="AB1196" s="224"/>
      <c r="AC1196" s="225"/>
      <c r="AD1196" s="2">
        <f t="shared" si="436"/>
        <v>0</v>
      </c>
      <c r="AE1196" s="2">
        <f t="shared" si="437"/>
        <v>0</v>
      </c>
      <c r="AF1196" s="226"/>
      <c r="AG1196" s="219">
        <f t="shared" si="443"/>
        <v>0</v>
      </c>
      <c r="AH1196" s="234">
        <f t="shared" si="444"/>
        <v>0</v>
      </c>
      <c r="AI1196" s="214">
        <f t="shared" si="452"/>
        <v>0</v>
      </c>
      <c r="AK1196" s="229">
        <f t="shared" si="445"/>
        <v>0</v>
      </c>
      <c r="AL1196" s="226"/>
      <c r="AM1196" s="15"/>
      <c r="AN1196" s="232" t="e">
        <f t="shared" si="446"/>
        <v>#DIV/0!</v>
      </c>
      <c r="AO1196" s="214">
        <f t="shared" si="438"/>
        <v>0</v>
      </c>
      <c r="AQ1196" s="210"/>
      <c r="AR1196" s="231"/>
      <c r="AS1196" s="15"/>
      <c r="AT1196" s="232">
        <f t="shared" si="447"/>
        <v>0</v>
      </c>
      <c r="AU1196" s="235">
        <f t="shared" si="448"/>
        <v>0</v>
      </c>
      <c r="AY1196" s="210"/>
      <c r="AZ1196" s="231"/>
      <c r="BA1196" s="15"/>
      <c r="BB1196" s="232">
        <f t="shared" si="435"/>
        <v>0</v>
      </c>
      <c r="BC1196" s="235">
        <f t="shared" si="449"/>
        <v>0</v>
      </c>
      <c r="BG1196" s="210"/>
      <c r="BH1196" s="231"/>
      <c r="BI1196" s="15"/>
      <c r="BJ1196" s="232">
        <f t="shared" si="439"/>
        <v>0</v>
      </c>
      <c r="BK1196" s="235">
        <f t="shared" si="450"/>
        <v>0</v>
      </c>
      <c r="BM1196" s="109">
        <f t="shared" si="440"/>
        <v>-0.97033677349264957</v>
      </c>
      <c r="BN1196" s="213"/>
      <c r="BR1196" s="228"/>
      <c r="BS1196" s="311"/>
      <c r="BT1196" s="3"/>
      <c r="BU1196" s="213"/>
      <c r="BV1196" s="213"/>
      <c r="BW1196" s="291"/>
    </row>
    <row r="1197" spans="1:75" x14ac:dyDescent="0.2">
      <c r="A1197" s="210"/>
      <c r="B1197" s="211"/>
      <c r="C1197" s="848" t="str">
        <f ca="1">IF(ISERR(AVERAGE(INDIRECT("B"&amp;(ROW()-INT($B$1/2))):INDIRECT("B"&amp;(ROW()+INT($B$1/2))))),"",AVERAGE(INDIRECT("B"&amp;(ROW()-INT($B$1/2))):INDIRECT("B"&amp;(ROW()+INT($B$1/2)))))</f>
        <v/>
      </c>
      <c r="D1197" s="848">
        <f t="shared" si="434"/>
        <v>0</v>
      </c>
      <c r="E1197" s="275"/>
      <c r="F1197" s="15"/>
      <c r="G1197" s="3"/>
      <c r="H1197" s="3"/>
      <c r="I1197" s="3"/>
      <c r="J1197" s="3"/>
      <c r="K1197" s="3"/>
      <c r="L1197" s="554"/>
      <c r="M1197" s="545"/>
      <c r="N1197" s="546"/>
      <c r="O1197" s="5"/>
      <c r="P1197" s="216"/>
      <c r="Q1197" s="217"/>
      <c r="R1197" s="218"/>
      <c r="S1197" s="219">
        <f t="shared" si="441"/>
        <v>0</v>
      </c>
      <c r="T1197" s="220">
        <f t="shared" si="442"/>
        <v>0</v>
      </c>
      <c r="U1197" s="214">
        <f t="shared" si="451"/>
        <v>0</v>
      </c>
      <c r="W1197" s="221"/>
      <c r="X1197" s="222"/>
      <c r="Y1197" s="222"/>
      <c r="Z1197" s="223"/>
      <c r="AA1197" s="222"/>
      <c r="AB1197" s="224"/>
      <c r="AC1197" s="225"/>
      <c r="AD1197" s="2">
        <f t="shared" si="436"/>
        <v>0</v>
      </c>
      <c r="AE1197" s="2">
        <f t="shared" si="437"/>
        <v>0</v>
      </c>
      <c r="AF1197" s="226"/>
      <c r="AG1197" s="219">
        <f t="shared" si="443"/>
        <v>0</v>
      </c>
      <c r="AH1197" s="234">
        <f t="shared" si="444"/>
        <v>0</v>
      </c>
      <c r="AI1197" s="214">
        <f t="shared" si="452"/>
        <v>0</v>
      </c>
      <c r="AK1197" s="229">
        <f t="shared" si="445"/>
        <v>0</v>
      </c>
      <c r="AL1197" s="226"/>
      <c r="AM1197" s="15"/>
      <c r="AN1197" s="232" t="e">
        <f t="shared" si="446"/>
        <v>#DIV/0!</v>
      </c>
      <c r="AO1197" s="214">
        <f t="shared" si="438"/>
        <v>0</v>
      </c>
      <c r="AQ1197" s="210"/>
      <c r="AR1197" s="231"/>
      <c r="AS1197" s="15"/>
      <c r="AT1197" s="232">
        <f t="shared" si="447"/>
        <v>0</v>
      </c>
      <c r="AU1197" s="235">
        <f t="shared" si="448"/>
        <v>0</v>
      </c>
      <c r="AY1197" s="210"/>
      <c r="AZ1197" s="231"/>
      <c r="BA1197" s="15"/>
      <c r="BB1197" s="232">
        <f t="shared" si="435"/>
        <v>0</v>
      </c>
      <c r="BC1197" s="235">
        <f t="shared" si="449"/>
        <v>0</v>
      </c>
      <c r="BG1197" s="210"/>
      <c r="BH1197" s="231"/>
      <c r="BI1197" s="15"/>
      <c r="BJ1197" s="232">
        <f t="shared" si="439"/>
        <v>0</v>
      </c>
      <c r="BK1197" s="235">
        <f t="shared" si="450"/>
        <v>0</v>
      </c>
      <c r="BM1197" s="109">
        <f t="shared" si="440"/>
        <v>-0.97216911099038628</v>
      </c>
      <c r="BN1197" s="213"/>
      <c r="BR1197" s="228"/>
      <c r="BS1197" s="311"/>
      <c r="BT1197" s="3"/>
      <c r="BU1197" s="213"/>
      <c r="BV1197" s="213"/>
      <c r="BW1197" s="291"/>
    </row>
    <row r="1198" spans="1:75" x14ac:dyDescent="0.2">
      <c r="A1198" s="210"/>
      <c r="B1198" s="211"/>
      <c r="C1198" s="848" t="str">
        <f ca="1">IF(ISERR(AVERAGE(INDIRECT("B"&amp;(ROW()-INT($B$1/2))):INDIRECT("B"&amp;(ROW()+INT($B$1/2))))),"",AVERAGE(INDIRECT("B"&amp;(ROW()-INT($B$1/2))):INDIRECT("B"&amp;(ROW()+INT($B$1/2)))))</f>
        <v/>
      </c>
      <c r="D1198" s="848">
        <f t="shared" si="434"/>
        <v>0</v>
      </c>
      <c r="E1198" s="275"/>
      <c r="F1198" s="15"/>
      <c r="G1198" s="3"/>
      <c r="H1198" s="3"/>
      <c r="I1198" s="3"/>
      <c r="J1198" s="3"/>
      <c r="K1198" s="3"/>
      <c r="L1198" s="554"/>
      <c r="M1198" s="545"/>
      <c r="N1198" s="546"/>
      <c r="O1198" s="5"/>
      <c r="P1198" s="216"/>
      <c r="Q1198" s="217"/>
      <c r="R1198" s="218"/>
      <c r="S1198" s="219">
        <f t="shared" si="441"/>
        <v>0</v>
      </c>
      <c r="T1198" s="220">
        <f t="shared" si="442"/>
        <v>0</v>
      </c>
      <c r="U1198" s="214">
        <f t="shared" si="451"/>
        <v>0</v>
      </c>
      <c r="W1198" s="221"/>
      <c r="X1198" s="222"/>
      <c r="Y1198" s="222"/>
      <c r="Z1198" s="223"/>
      <c r="AA1198" s="222"/>
      <c r="AB1198" s="224"/>
      <c r="AC1198" s="225"/>
      <c r="AD1198" s="2">
        <f t="shared" si="436"/>
        <v>0</v>
      </c>
      <c r="AE1198" s="2">
        <f t="shared" si="437"/>
        <v>0</v>
      </c>
      <c r="AF1198" s="226"/>
      <c r="AG1198" s="219">
        <f t="shared" si="443"/>
        <v>0</v>
      </c>
      <c r="AH1198" s="234">
        <f t="shared" si="444"/>
        <v>0</v>
      </c>
      <c r="AI1198" s="214">
        <f t="shared" si="452"/>
        <v>0</v>
      </c>
      <c r="AK1198" s="229">
        <f t="shared" si="445"/>
        <v>0</v>
      </c>
      <c r="AL1198" s="226"/>
      <c r="AM1198" s="15"/>
      <c r="AN1198" s="232" t="e">
        <f t="shared" si="446"/>
        <v>#DIV/0!</v>
      </c>
      <c r="AO1198" s="214">
        <f t="shared" si="438"/>
        <v>0</v>
      </c>
      <c r="AQ1198" s="210"/>
      <c r="AR1198" s="231"/>
      <c r="AS1198" s="15"/>
      <c r="AT1198" s="232">
        <f t="shared" si="447"/>
        <v>0</v>
      </c>
      <c r="AU1198" s="235">
        <f t="shared" si="448"/>
        <v>0</v>
      </c>
      <c r="AY1198" s="210"/>
      <c r="AZ1198" s="231"/>
      <c r="BA1198" s="15"/>
      <c r="BB1198" s="232">
        <f t="shared" si="435"/>
        <v>0</v>
      </c>
      <c r="BC1198" s="235">
        <f t="shared" si="449"/>
        <v>0</v>
      </c>
      <c r="BG1198" s="210"/>
      <c r="BH1198" s="231"/>
      <c r="BI1198" s="15"/>
      <c r="BJ1198" s="232">
        <f t="shared" si="439"/>
        <v>0</v>
      </c>
      <c r="BK1198" s="235">
        <f t="shared" si="450"/>
        <v>0</v>
      </c>
      <c r="BM1198" s="109">
        <f t="shared" si="440"/>
        <v>-0.97400144848812298</v>
      </c>
      <c r="BN1198" s="213"/>
      <c r="BR1198" s="228"/>
      <c r="BS1198" s="311"/>
      <c r="BT1198" s="3"/>
      <c r="BU1198" s="213"/>
      <c r="BV1198" s="213"/>
      <c r="BW1198" s="291"/>
    </row>
    <row r="1199" spans="1:75" x14ac:dyDescent="0.2">
      <c r="A1199" s="210"/>
      <c r="B1199" s="211"/>
      <c r="C1199" s="848" t="str">
        <f ca="1">IF(ISERR(AVERAGE(INDIRECT("B"&amp;(ROW()-INT($B$1/2))):INDIRECT("B"&amp;(ROW()+INT($B$1/2))))),"",AVERAGE(INDIRECT("B"&amp;(ROW()-INT($B$1/2))):INDIRECT("B"&amp;(ROW()+INT($B$1/2)))))</f>
        <v/>
      </c>
      <c r="D1199" s="848">
        <f t="shared" si="434"/>
        <v>0</v>
      </c>
      <c r="E1199" s="275"/>
      <c r="F1199" s="15"/>
      <c r="G1199" s="3"/>
      <c r="H1199" s="3"/>
      <c r="I1199" s="3"/>
      <c r="J1199" s="3"/>
      <c r="K1199" s="3"/>
      <c r="L1199" s="554"/>
      <c r="M1199" s="545"/>
      <c r="N1199" s="546"/>
      <c r="O1199" s="5"/>
      <c r="P1199" s="216"/>
      <c r="Q1199" s="217"/>
      <c r="R1199" s="218"/>
      <c r="S1199" s="219">
        <f t="shared" si="441"/>
        <v>0</v>
      </c>
      <c r="T1199" s="220">
        <f t="shared" si="442"/>
        <v>0</v>
      </c>
      <c r="U1199" s="214">
        <f t="shared" si="451"/>
        <v>0</v>
      </c>
      <c r="W1199" s="221"/>
      <c r="X1199" s="222"/>
      <c r="Y1199" s="222"/>
      <c r="Z1199" s="223"/>
      <c r="AA1199" s="222"/>
      <c r="AB1199" s="224"/>
      <c r="AC1199" s="225"/>
      <c r="AD1199" s="2">
        <f t="shared" si="436"/>
        <v>0</v>
      </c>
      <c r="AE1199" s="2">
        <f t="shared" si="437"/>
        <v>0</v>
      </c>
      <c r="AF1199" s="226"/>
      <c r="AG1199" s="219">
        <f t="shared" si="443"/>
        <v>0</v>
      </c>
      <c r="AH1199" s="234">
        <f t="shared" si="444"/>
        <v>0</v>
      </c>
      <c r="AI1199" s="214">
        <f t="shared" si="452"/>
        <v>0</v>
      </c>
      <c r="AK1199" s="229">
        <f t="shared" si="445"/>
        <v>0</v>
      </c>
      <c r="AL1199" s="226"/>
      <c r="AM1199" s="15"/>
      <c r="AN1199" s="232" t="e">
        <f t="shared" si="446"/>
        <v>#DIV/0!</v>
      </c>
      <c r="AO1199" s="214">
        <f t="shared" si="438"/>
        <v>0</v>
      </c>
      <c r="AQ1199" s="210"/>
      <c r="AR1199" s="231"/>
      <c r="AS1199" s="15"/>
      <c r="AT1199" s="232">
        <f t="shared" si="447"/>
        <v>0</v>
      </c>
      <c r="AU1199" s="235">
        <f t="shared" si="448"/>
        <v>0</v>
      </c>
      <c r="AY1199" s="210"/>
      <c r="AZ1199" s="231"/>
      <c r="BA1199" s="15"/>
      <c r="BB1199" s="232">
        <f t="shared" si="435"/>
        <v>0</v>
      </c>
      <c r="BC1199" s="235">
        <f t="shared" si="449"/>
        <v>0</v>
      </c>
      <c r="BG1199" s="210"/>
      <c r="BH1199" s="231"/>
      <c r="BI1199" s="15"/>
      <c r="BJ1199" s="232">
        <f t="shared" si="439"/>
        <v>0</v>
      </c>
      <c r="BK1199" s="235">
        <f t="shared" si="450"/>
        <v>0</v>
      </c>
      <c r="BM1199" s="109">
        <f t="shared" si="440"/>
        <v>-0.97583378598585968</v>
      </c>
      <c r="BN1199" s="213"/>
      <c r="BR1199" s="228"/>
      <c r="BS1199" s="311"/>
      <c r="BT1199" s="3"/>
      <c r="BU1199" s="213"/>
      <c r="BV1199" s="213"/>
      <c r="BW1199" s="291"/>
    </row>
    <row r="1200" spans="1:75" x14ac:dyDescent="0.2">
      <c r="A1200" s="210"/>
      <c r="B1200" s="211"/>
      <c r="C1200" s="848" t="str">
        <f ca="1">IF(ISERR(AVERAGE(INDIRECT("B"&amp;(ROW()-INT($B$1/2))):INDIRECT("B"&amp;(ROW()+INT($B$1/2))))),"",AVERAGE(INDIRECT("B"&amp;(ROW()-INT($B$1/2))):INDIRECT("B"&amp;(ROW()+INT($B$1/2)))))</f>
        <v/>
      </c>
      <c r="D1200" s="848">
        <f t="shared" si="434"/>
        <v>0</v>
      </c>
      <c r="E1200" s="275"/>
      <c r="F1200" s="15"/>
      <c r="G1200" s="3"/>
      <c r="H1200" s="3"/>
      <c r="I1200" s="3"/>
      <c r="J1200" s="3"/>
      <c r="K1200" s="3"/>
      <c r="L1200" s="554"/>
      <c r="M1200" s="545"/>
      <c r="N1200" s="546"/>
      <c r="O1200" s="5"/>
      <c r="P1200" s="216"/>
      <c r="Q1200" s="217"/>
      <c r="R1200" s="218"/>
      <c r="S1200" s="219">
        <f t="shared" si="441"/>
        <v>0</v>
      </c>
      <c r="T1200" s="220">
        <f t="shared" si="442"/>
        <v>0</v>
      </c>
      <c r="U1200" s="214">
        <f t="shared" si="451"/>
        <v>0</v>
      </c>
      <c r="W1200" s="221"/>
      <c r="X1200" s="222"/>
      <c r="Y1200" s="222"/>
      <c r="Z1200" s="223"/>
      <c r="AA1200" s="222"/>
      <c r="AB1200" s="224"/>
      <c r="AC1200" s="225"/>
      <c r="AD1200" s="2">
        <f t="shared" si="436"/>
        <v>0</v>
      </c>
      <c r="AE1200" s="2">
        <f t="shared" si="437"/>
        <v>0</v>
      </c>
      <c r="AF1200" s="226"/>
      <c r="AG1200" s="219">
        <f t="shared" si="443"/>
        <v>0</v>
      </c>
      <c r="AH1200" s="234">
        <f t="shared" si="444"/>
        <v>0</v>
      </c>
      <c r="AI1200" s="214">
        <f t="shared" si="452"/>
        <v>0</v>
      </c>
      <c r="AK1200" s="229">
        <f t="shared" si="445"/>
        <v>0</v>
      </c>
      <c r="AL1200" s="226"/>
      <c r="AM1200" s="15"/>
      <c r="AN1200" s="232" t="e">
        <f t="shared" si="446"/>
        <v>#DIV/0!</v>
      </c>
      <c r="AO1200" s="214">
        <f t="shared" si="438"/>
        <v>0</v>
      </c>
      <c r="AQ1200" s="210"/>
      <c r="AR1200" s="231"/>
      <c r="AS1200" s="15"/>
      <c r="AT1200" s="232">
        <f t="shared" si="447"/>
        <v>0</v>
      </c>
      <c r="AU1200" s="235">
        <f t="shared" si="448"/>
        <v>0</v>
      </c>
      <c r="AY1200" s="210"/>
      <c r="AZ1200" s="231"/>
      <c r="BA1200" s="15"/>
      <c r="BB1200" s="232">
        <f t="shared" si="435"/>
        <v>0</v>
      </c>
      <c r="BC1200" s="235">
        <f t="shared" si="449"/>
        <v>0</v>
      </c>
      <c r="BG1200" s="210"/>
      <c r="BH1200" s="231"/>
      <c r="BI1200" s="15"/>
      <c r="BJ1200" s="232">
        <f t="shared" si="439"/>
        <v>0</v>
      </c>
      <c r="BK1200" s="235">
        <f t="shared" si="450"/>
        <v>0</v>
      </c>
      <c r="BM1200" s="109">
        <f t="shared" si="440"/>
        <v>-0.97766612348359638</v>
      </c>
      <c r="BN1200" s="213"/>
      <c r="BR1200" s="228"/>
      <c r="BS1200" s="311"/>
      <c r="BT1200" s="3"/>
      <c r="BU1200" s="213"/>
      <c r="BV1200" s="213"/>
      <c r="BW1200" s="291"/>
    </row>
    <row r="1201" spans="1:75" x14ac:dyDescent="0.2">
      <c r="A1201" s="210"/>
      <c r="B1201" s="211"/>
      <c r="C1201" s="848" t="str">
        <f ca="1">IF(ISERR(AVERAGE(INDIRECT("B"&amp;(ROW()-INT($B$1/2))):INDIRECT("B"&amp;(ROW()+INT($B$1/2))))),"",AVERAGE(INDIRECT("B"&amp;(ROW()-INT($B$1/2))):INDIRECT("B"&amp;(ROW()+INT($B$1/2)))))</f>
        <v/>
      </c>
      <c r="D1201" s="848">
        <f t="shared" si="434"/>
        <v>0</v>
      </c>
      <c r="E1201" s="275"/>
      <c r="F1201" s="15"/>
      <c r="G1201" s="3"/>
      <c r="H1201" s="3"/>
      <c r="I1201" s="3"/>
      <c r="J1201" s="3"/>
      <c r="K1201" s="3"/>
      <c r="L1201" s="554"/>
      <c r="M1201" s="545"/>
      <c r="N1201" s="546"/>
      <c r="O1201" s="5"/>
      <c r="P1201" s="216"/>
      <c r="Q1201" s="217"/>
      <c r="R1201" s="218"/>
      <c r="S1201" s="219">
        <f t="shared" si="441"/>
        <v>0</v>
      </c>
      <c r="T1201" s="220">
        <f t="shared" si="442"/>
        <v>0</v>
      </c>
      <c r="U1201" s="214">
        <f t="shared" si="451"/>
        <v>0</v>
      </c>
      <c r="W1201" s="221"/>
      <c r="X1201" s="222"/>
      <c r="Y1201" s="222"/>
      <c r="Z1201" s="223"/>
      <c r="AA1201" s="222"/>
      <c r="AB1201" s="224"/>
      <c r="AC1201" s="225"/>
      <c r="AD1201" s="2">
        <f t="shared" si="436"/>
        <v>0</v>
      </c>
      <c r="AE1201" s="2">
        <f t="shared" si="437"/>
        <v>0</v>
      </c>
      <c r="AF1201" s="226"/>
      <c r="AG1201" s="219">
        <f t="shared" si="443"/>
        <v>0</v>
      </c>
      <c r="AH1201" s="234">
        <f t="shared" si="444"/>
        <v>0</v>
      </c>
      <c r="AI1201" s="214">
        <f t="shared" si="452"/>
        <v>0</v>
      </c>
      <c r="AK1201" s="229">
        <f t="shared" si="445"/>
        <v>0</v>
      </c>
      <c r="AL1201" s="226"/>
      <c r="AM1201" s="15"/>
      <c r="AN1201" s="232" t="e">
        <f t="shared" si="446"/>
        <v>#DIV/0!</v>
      </c>
      <c r="AO1201" s="214">
        <f t="shared" si="438"/>
        <v>0</v>
      </c>
      <c r="AQ1201" s="210"/>
      <c r="AR1201" s="231"/>
      <c r="AS1201" s="15"/>
      <c r="AT1201" s="232">
        <f t="shared" si="447"/>
        <v>0</v>
      </c>
      <c r="AU1201" s="235">
        <f t="shared" si="448"/>
        <v>0</v>
      </c>
      <c r="AY1201" s="210"/>
      <c r="AZ1201" s="231"/>
      <c r="BA1201" s="15"/>
      <c r="BB1201" s="232">
        <f t="shared" si="435"/>
        <v>0</v>
      </c>
      <c r="BC1201" s="235">
        <f t="shared" si="449"/>
        <v>0</v>
      </c>
      <c r="BG1201" s="210"/>
      <c r="BH1201" s="231"/>
      <c r="BI1201" s="15"/>
      <c r="BJ1201" s="232">
        <f t="shared" si="439"/>
        <v>0</v>
      </c>
      <c r="BK1201" s="235">
        <f t="shared" si="450"/>
        <v>0</v>
      </c>
      <c r="BM1201" s="109">
        <f t="shared" si="440"/>
        <v>-0.97949846098133309</v>
      </c>
      <c r="BN1201" s="213"/>
      <c r="BR1201" s="228"/>
      <c r="BS1201" s="311"/>
      <c r="BT1201" s="3"/>
      <c r="BU1201" s="213"/>
      <c r="BV1201" s="213"/>
      <c r="BW1201" s="291"/>
    </row>
    <row r="1202" spans="1:75" x14ac:dyDescent="0.2">
      <c r="A1202" s="210"/>
      <c r="B1202" s="211"/>
      <c r="C1202" s="848" t="str">
        <f ca="1">IF(ISERR(AVERAGE(INDIRECT("B"&amp;(ROW()-INT($B$1/2))):INDIRECT("B"&amp;(ROW()+INT($B$1/2))))),"",AVERAGE(INDIRECT("B"&amp;(ROW()-INT($B$1/2))):INDIRECT("B"&amp;(ROW()+INT($B$1/2)))))</f>
        <v/>
      </c>
      <c r="D1202" s="848">
        <f t="shared" si="434"/>
        <v>0</v>
      </c>
      <c r="E1202" s="275"/>
      <c r="F1202" s="15"/>
      <c r="G1202" s="3"/>
      <c r="H1202" s="3"/>
      <c r="I1202" s="3"/>
      <c r="J1202" s="3"/>
      <c r="K1202" s="3"/>
      <c r="L1202" s="554"/>
      <c r="M1202" s="545"/>
      <c r="N1202" s="546"/>
      <c r="O1202" s="5"/>
      <c r="P1202" s="216"/>
      <c r="Q1202" s="217"/>
      <c r="R1202" s="218"/>
      <c r="S1202" s="219">
        <f t="shared" si="441"/>
        <v>0</v>
      </c>
      <c r="T1202" s="220">
        <f t="shared" si="442"/>
        <v>0</v>
      </c>
      <c r="U1202" s="214">
        <f t="shared" si="451"/>
        <v>0</v>
      </c>
      <c r="W1202" s="221"/>
      <c r="X1202" s="222"/>
      <c r="Y1202" s="222"/>
      <c r="Z1202" s="223"/>
      <c r="AA1202" s="222"/>
      <c r="AB1202" s="224"/>
      <c r="AC1202" s="225"/>
      <c r="AD1202" s="2">
        <f t="shared" si="436"/>
        <v>0</v>
      </c>
      <c r="AE1202" s="2">
        <f t="shared" si="437"/>
        <v>0</v>
      </c>
      <c r="AF1202" s="226"/>
      <c r="AG1202" s="219">
        <f t="shared" si="443"/>
        <v>0</v>
      </c>
      <c r="AH1202" s="234">
        <f t="shared" si="444"/>
        <v>0</v>
      </c>
      <c r="AI1202" s="214">
        <f t="shared" si="452"/>
        <v>0</v>
      </c>
      <c r="AK1202" s="229">
        <f t="shared" si="445"/>
        <v>0</v>
      </c>
      <c r="AL1202" s="226"/>
      <c r="AM1202" s="15"/>
      <c r="AN1202" s="232" t="e">
        <f t="shared" si="446"/>
        <v>#DIV/0!</v>
      </c>
      <c r="AO1202" s="214">
        <f t="shared" si="438"/>
        <v>0</v>
      </c>
      <c r="AQ1202" s="210"/>
      <c r="AR1202" s="231"/>
      <c r="AS1202" s="15"/>
      <c r="AT1202" s="232">
        <f t="shared" si="447"/>
        <v>0</v>
      </c>
      <c r="AU1202" s="235">
        <f t="shared" si="448"/>
        <v>0</v>
      </c>
      <c r="AY1202" s="210"/>
      <c r="AZ1202" s="231"/>
      <c r="BA1202" s="15"/>
      <c r="BB1202" s="232">
        <f t="shared" si="435"/>
        <v>0</v>
      </c>
      <c r="BC1202" s="235">
        <f t="shared" si="449"/>
        <v>0</v>
      </c>
      <c r="BG1202" s="210"/>
      <c r="BH1202" s="231"/>
      <c r="BI1202" s="15"/>
      <c r="BJ1202" s="232">
        <f t="shared" si="439"/>
        <v>0</v>
      </c>
      <c r="BK1202" s="235">
        <f t="shared" si="450"/>
        <v>0</v>
      </c>
      <c r="BM1202" s="109">
        <f t="shared" si="440"/>
        <v>-0.98133079847906979</v>
      </c>
      <c r="BN1202" s="213"/>
      <c r="BR1202" s="228"/>
      <c r="BS1202" s="311"/>
      <c r="BT1202" s="3"/>
      <c r="BU1202" s="213"/>
      <c r="BV1202" s="213"/>
      <c r="BW1202" s="291"/>
    </row>
    <row r="1203" spans="1:75" x14ac:dyDescent="0.2">
      <c r="A1203" s="210"/>
      <c r="B1203" s="211"/>
      <c r="C1203" s="848" t="str">
        <f ca="1">IF(ISERR(AVERAGE(INDIRECT("B"&amp;(ROW()-INT($B$1/2))):INDIRECT("B"&amp;(ROW()+INT($B$1/2))))),"",AVERAGE(INDIRECT("B"&amp;(ROW()-INT($B$1/2))):INDIRECT("B"&amp;(ROW()+INT($B$1/2)))))</f>
        <v/>
      </c>
      <c r="D1203" s="848">
        <f t="shared" si="434"/>
        <v>0</v>
      </c>
      <c r="E1203" s="275"/>
      <c r="F1203" s="15"/>
      <c r="G1203" s="3"/>
      <c r="H1203" s="3"/>
      <c r="I1203" s="3"/>
      <c r="J1203" s="3"/>
      <c r="K1203" s="3"/>
      <c r="L1203" s="554"/>
      <c r="M1203" s="545"/>
      <c r="N1203" s="546"/>
      <c r="O1203" s="5"/>
      <c r="P1203" s="216"/>
      <c r="Q1203" s="217"/>
      <c r="R1203" s="218"/>
      <c r="S1203" s="219">
        <f t="shared" si="441"/>
        <v>0</v>
      </c>
      <c r="T1203" s="220">
        <f t="shared" si="442"/>
        <v>0</v>
      </c>
      <c r="U1203" s="214">
        <f t="shared" si="451"/>
        <v>0</v>
      </c>
      <c r="W1203" s="221"/>
      <c r="X1203" s="222"/>
      <c r="Y1203" s="222"/>
      <c r="Z1203" s="223"/>
      <c r="AA1203" s="222"/>
      <c r="AB1203" s="224"/>
      <c r="AC1203" s="225"/>
      <c r="AD1203" s="2">
        <f t="shared" si="436"/>
        <v>0</v>
      </c>
      <c r="AE1203" s="2">
        <f t="shared" si="437"/>
        <v>0</v>
      </c>
      <c r="AF1203" s="226"/>
      <c r="AG1203" s="219">
        <f t="shared" si="443"/>
        <v>0</v>
      </c>
      <c r="AH1203" s="234">
        <f t="shared" si="444"/>
        <v>0</v>
      </c>
      <c r="AI1203" s="214">
        <f t="shared" si="452"/>
        <v>0</v>
      </c>
      <c r="AK1203" s="229">
        <f t="shared" si="445"/>
        <v>0</v>
      </c>
      <c r="AL1203" s="226"/>
      <c r="AM1203" s="15"/>
      <c r="AN1203" s="232" t="e">
        <f t="shared" si="446"/>
        <v>#DIV/0!</v>
      </c>
      <c r="AO1203" s="214">
        <f t="shared" si="438"/>
        <v>0</v>
      </c>
      <c r="AQ1203" s="210"/>
      <c r="AR1203" s="231"/>
      <c r="AS1203" s="15"/>
      <c r="AT1203" s="232">
        <f t="shared" si="447"/>
        <v>0</v>
      </c>
      <c r="AU1203" s="235">
        <f t="shared" si="448"/>
        <v>0</v>
      </c>
      <c r="AY1203" s="210"/>
      <c r="AZ1203" s="231"/>
      <c r="BA1203" s="15"/>
      <c r="BB1203" s="232">
        <f t="shared" si="435"/>
        <v>0</v>
      </c>
      <c r="BC1203" s="235">
        <f t="shared" si="449"/>
        <v>0</v>
      </c>
      <c r="BG1203" s="210"/>
      <c r="BH1203" s="231"/>
      <c r="BI1203" s="15"/>
      <c r="BJ1203" s="232">
        <f t="shared" si="439"/>
        <v>0</v>
      </c>
      <c r="BK1203" s="235">
        <f t="shared" si="450"/>
        <v>0</v>
      </c>
      <c r="BM1203" s="109">
        <f t="shared" si="440"/>
        <v>-0.98316313597680649</v>
      </c>
      <c r="BN1203" s="213"/>
      <c r="BR1203" s="228"/>
      <c r="BS1203" s="311"/>
      <c r="BT1203" s="3"/>
      <c r="BU1203" s="213"/>
      <c r="BV1203" s="213"/>
      <c r="BW1203" s="291"/>
    </row>
    <row r="1204" spans="1:75" x14ac:dyDescent="0.2">
      <c r="A1204" s="210"/>
      <c r="B1204" s="211"/>
      <c r="C1204" s="848" t="str">
        <f ca="1">IF(ISERR(AVERAGE(INDIRECT("B"&amp;(ROW()-INT($B$1/2))):INDIRECT("B"&amp;(ROW()+INT($B$1/2))))),"",AVERAGE(INDIRECT("B"&amp;(ROW()-INT($B$1/2))):INDIRECT("B"&amp;(ROW()+INT($B$1/2)))))</f>
        <v/>
      </c>
      <c r="D1204" s="848">
        <f t="shared" si="434"/>
        <v>0</v>
      </c>
      <c r="E1204" s="275"/>
      <c r="F1204" s="15"/>
      <c r="G1204" s="3"/>
      <c r="H1204" s="3"/>
      <c r="I1204" s="3"/>
      <c r="J1204" s="3"/>
      <c r="K1204" s="3"/>
      <c r="L1204" s="554"/>
      <c r="M1204" s="545"/>
      <c r="N1204" s="546"/>
      <c r="O1204" s="5"/>
      <c r="P1204" s="216"/>
      <c r="Q1204" s="217"/>
      <c r="R1204" s="218"/>
      <c r="S1204" s="219">
        <f t="shared" si="441"/>
        <v>0</v>
      </c>
      <c r="T1204" s="220">
        <f t="shared" si="442"/>
        <v>0</v>
      </c>
      <c r="U1204" s="214">
        <f t="shared" si="451"/>
        <v>0</v>
      </c>
      <c r="W1204" s="221"/>
      <c r="X1204" s="222"/>
      <c r="Y1204" s="222"/>
      <c r="Z1204" s="223"/>
      <c r="AA1204" s="222"/>
      <c r="AB1204" s="224"/>
      <c r="AC1204" s="225"/>
      <c r="AD1204" s="2">
        <f t="shared" si="436"/>
        <v>0</v>
      </c>
      <c r="AE1204" s="2">
        <f t="shared" si="437"/>
        <v>0</v>
      </c>
      <c r="AF1204" s="226"/>
      <c r="AG1204" s="219">
        <f t="shared" si="443"/>
        <v>0</v>
      </c>
      <c r="AH1204" s="234">
        <f t="shared" si="444"/>
        <v>0</v>
      </c>
      <c r="AI1204" s="214">
        <f t="shared" si="452"/>
        <v>0</v>
      </c>
      <c r="AK1204" s="229">
        <f t="shared" si="445"/>
        <v>0</v>
      </c>
      <c r="AL1204" s="226"/>
      <c r="AM1204" s="15"/>
      <c r="AN1204" s="232" t="e">
        <f t="shared" si="446"/>
        <v>#DIV/0!</v>
      </c>
      <c r="AO1204" s="214">
        <f t="shared" si="438"/>
        <v>0</v>
      </c>
      <c r="AQ1204" s="210"/>
      <c r="AR1204" s="231"/>
      <c r="AS1204" s="15"/>
      <c r="AT1204" s="232">
        <f t="shared" si="447"/>
        <v>0</v>
      </c>
      <c r="AU1204" s="235">
        <f t="shared" si="448"/>
        <v>0</v>
      </c>
      <c r="AY1204" s="210"/>
      <c r="AZ1204" s="231"/>
      <c r="BA1204" s="15"/>
      <c r="BB1204" s="232">
        <f t="shared" si="435"/>
        <v>0</v>
      </c>
      <c r="BC1204" s="235">
        <f t="shared" si="449"/>
        <v>0</v>
      </c>
      <c r="BG1204" s="210"/>
      <c r="BH1204" s="231"/>
      <c r="BI1204" s="15"/>
      <c r="BJ1204" s="232">
        <f t="shared" si="439"/>
        <v>0</v>
      </c>
      <c r="BK1204" s="235">
        <f t="shared" si="450"/>
        <v>0</v>
      </c>
      <c r="BM1204" s="109">
        <f t="shared" si="440"/>
        <v>-0.98499547347454319</v>
      </c>
      <c r="BN1204" s="213"/>
      <c r="BR1204" s="228"/>
      <c r="BS1204" s="311"/>
      <c r="BT1204" s="3"/>
      <c r="BU1204" s="213"/>
      <c r="BV1204" s="213"/>
      <c r="BW1204" s="291"/>
    </row>
    <row r="1205" spans="1:75" x14ac:dyDescent="0.2">
      <c r="A1205" s="210"/>
      <c r="B1205" s="211"/>
      <c r="C1205" s="848" t="str">
        <f ca="1">IF(ISERR(AVERAGE(INDIRECT("B"&amp;(ROW()-INT($B$1/2))):INDIRECT("B"&amp;(ROW()+INT($B$1/2))))),"",AVERAGE(INDIRECT("B"&amp;(ROW()-INT($B$1/2))):INDIRECT("B"&amp;(ROW()+INT($B$1/2)))))</f>
        <v/>
      </c>
      <c r="D1205" s="848">
        <f t="shared" si="434"/>
        <v>0</v>
      </c>
      <c r="E1205" s="275"/>
      <c r="F1205" s="15"/>
      <c r="G1205" s="3"/>
      <c r="H1205" s="3"/>
      <c r="I1205" s="3"/>
      <c r="J1205" s="3"/>
      <c r="K1205" s="3"/>
      <c r="L1205" s="554"/>
      <c r="M1205" s="545"/>
      <c r="N1205" s="546"/>
      <c r="O1205" s="5"/>
      <c r="P1205" s="216"/>
      <c r="Q1205" s="217"/>
      <c r="R1205" s="218"/>
      <c r="S1205" s="219">
        <f t="shared" si="441"/>
        <v>0</v>
      </c>
      <c r="T1205" s="220">
        <f t="shared" si="442"/>
        <v>0</v>
      </c>
      <c r="U1205" s="214">
        <f t="shared" si="451"/>
        <v>0</v>
      </c>
      <c r="W1205" s="221"/>
      <c r="X1205" s="222"/>
      <c r="Y1205" s="222"/>
      <c r="Z1205" s="223"/>
      <c r="AA1205" s="222"/>
      <c r="AB1205" s="224"/>
      <c r="AC1205" s="225"/>
      <c r="AD1205" s="2">
        <f t="shared" si="436"/>
        <v>0</v>
      </c>
      <c r="AE1205" s="2">
        <f t="shared" si="437"/>
        <v>0</v>
      </c>
      <c r="AF1205" s="226"/>
      <c r="AG1205" s="219">
        <f t="shared" si="443"/>
        <v>0</v>
      </c>
      <c r="AH1205" s="234">
        <f t="shared" si="444"/>
        <v>0</v>
      </c>
      <c r="AI1205" s="214">
        <f t="shared" si="452"/>
        <v>0</v>
      </c>
      <c r="AK1205" s="229">
        <f t="shared" si="445"/>
        <v>0</v>
      </c>
      <c r="AL1205" s="226"/>
      <c r="AM1205" s="15"/>
      <c r="AN1205" s="232" t="e">
        <f t="shared" si="446"/>
        <v>#DIV/0!</v>
      </c>
      <c r="AO1205" s="214">
        <f t="shared" si="438"/>
        <v>0</v>
      </c>
      <c r="AQ1205" s="210"/>
      <c r="AR1205" s="231"/>
      <c r="AS1205" s="15"/>
      <c r="AT1205" s="232">
        <f t="shared" si="447"/>
        <v>0</v>
      </c>
      <c r="AU1205" s="235">
        <f t="shared" si="448"/>
        <v>0</v>
      </c>
      <c r="AY1205" s="210"/>
      <c r="AZ1205" s="231"/>
      <c r="BA1205" s="15"/>
      <c r="BB1205" s="232">
        <f t="shared" si="435"/>
        <v>0</v>
      </c>
      <c r="BC1205" s="235">
        <f t="shared" si="449"/>
        <v>0</v>
      </c>
      <c r="BG1205" s="210"/>
      <c r="BH1205" s="231"/>
      <c r="BI1205" s="15"/>
      <c r="BJ1205" s="232">
        <f t="shared" si="439"/>
        <v>0</v>
      </c>
      <c r="BK1205" s="235">
        <f t="shared" si="450"/>
        <v>0</v>
      </c>
      <c r="BM1205" s="109">
        <f t="shared" si="440"/>
        <v>-0.9868278109722799</v>
      </c>
      <c r="BN1205" s="213"/>
      <c r="BR1205" s="228"/>
      <c r="BS1205" s="311"/>
      <c r="BT1205" s="3"/>
      <c r="BU1205" s="213"/>
      <c r="BV1205" s="213"/>
      <c r="BW1205" s="291"/>
    </row>
    <row r="1206" spans="1:75" x14ac:dyDescent="0.2">
      <c r="A1206" s="210"/>
      <c r="B1206" s="211"/>
      <c r="C1206" s="848" t="str">
        <f ca="1">IF(ISERR(AVERAGE(INDIRECT("B"&amp;(ROW()-INT($B$1/2))):INDIRECT("B"&amp;(ROW()+INT($B$1/2))))),"",AVERAGE(INDIRECT("B"&amp;(ROW()-INT($B$1/2))):INDIRECT("B"&amp;(ROW()+INT($B$1/2)))))</f>
        <v/>
      </c>
      <c r="D1206" s="848">
        <f t="shared" si="434"/>
        <v>0</v>
      </c>
      <c r="E1206" s="275"/>
      <c r="F1206" s="15"/>
      <c r="G1206" s="3"/>
      <c r="H1206" s="3"/>
      <c r="I1206" s="3"/>
      <c r="J1206" s="3"/>
      <c r="K1206" s="3"/>
      <c r="L1206" s="554"/>
      <c r="M1206" s="545"/>
      <c r="N1206" s="546"/>
      <c r="O1206" s="5"/>
      <c r="P1206" s="216"/>
      <c r="Q1206" s="217"/>
      <c r="R1206" s="218"/>
      <c r="S1206" s="219">
        <f t="shared" si="441"/>
        <v>0</v>
      </c>
      <c r="T1206" s="220">
        <f t="shared" si="442"/>
        <v>0</v>
      </c>
      <c r="U1206" s="214">
        <f t="shared" si="451"/>
        <v>0</v>
      </c>
      <c r="W1206" s="221"/>
      <c r="X1206" s="222"/>
      <c r="Y1206" s="222"/>
      <c r="Z1206" s="223"/>
      <c r="AA1206" s="222"/>
      <c r="AB1206" s="224"/>
      <c r="AC1206" s="225"/>
      <c r="AD1206" s="2">
        <f t="shared" si="436"/>
        <v>0</v>
      </c>
      <c r="AE1206" s="2">
        <f t="shared" si="437"/>
        <v>0</v>
      </c>
      <c r="AF1206" s="226"/>
      <c r="AG1206" s="219">
        <f t="shared" si="443"/>
        <v>0</v>
      </c>
      <c r="AH1206" s="234">
        <f t="shared" si="444"/>
        <v>0</v>
      </c>
      <c r="AI1206" s="214">
        <f t="shared" si="452"/>
        <v>0</v>
      </c>
      <c r="AK1206" s="229">
        <f t="shared" si="445"/>
        <v>0</v>
      </c>
      <c r="AL1206" s="226"/>
      <c r="AM1206" s="15"/>
      <c r="AN1206" s="232" t="e">
        <f t="shared" si="446"/>
        <v>#DIV/0!</v>
      </c>
      <c r="AO1206" s="214">
        <f t="shared" si="438"/>
        <v>0</v>
      </c>
      <c r="AQ1206" s="210"/>
      <c r="AR1206" s="231"/>
      <c r="AS1206" s="15"/>
      <c r="AT1206" s="232">
        <f t="shared" si="447"/>
        <v>0</v>
      </c>
      <c r="AU1206" s="235">
        <f t="shared" si="448"/>
        <v>0</v>
      </c>
      <c r="AY1206" s="210"/>
      <c r="AZ1206" s="231"/>
      <c r="BA1206" s="15"/>
      <c r="BB1206" s="232">
        <f t="shared" si="435"/>
        <v>0</v>
      </c>
      <c r="BC1206" s="235">
        <f t="shared" si="449"/>
        <v>0</v>
      </c>
      <c r="BG1206" s="210"/>
      <c r="BH1206" s="231"/>
      <c r="BI1206" s="15"/>
      <c r="BJ1206" s="232">
        <f t="shared" si="439"/>
        <v>0</v>
      </c>
      <c r="BK1206" s="235">
        <f t="shared" si="450"/>
        <v>0</v>
      </c>
      <c r="BM1206" s="109">
        <f t="shared" si="440"/>
        <v>-0.9886601484700166</v>
      </c>
      <c r="BN1206" s="213"/>
      <c r="BR1206" s="228"/>
      <c r="BS1206" s="311"/>
      <c r="BT1206" s="3"/>
      <c r="BU1206" s="213"/>
      <c r="BV1206" s="213"/>
      <c r="BW1206" s="291"/>
    </row>
    <row r="1207" spans="1:75" x14ac:dyDescent="0.2">
      <c r="A1207" s="210"/>
      <c r="B1207" s="211"/>
      <c r="C1207" s="848" t="str">
        <f ca="1">IF(ISERR(AVERAGE(INDIRECT("B"&amp;(ROW()-INT($B$1/2))):INDIRECT("B"&amp;(ROW()+INT($B$1/2))))),"",AVERAGE(INDIRECT("B"&amp;(ROW()-INT($B$1/2))):INDIRECT("B"&amp;(ROW()+INT($B$1/2)))))</f>
        <v/>
      </c>
      <c r="D1207" s="848">
        <f t="shared" si="434"/>
        <v>0</v>
      </c>
      <c r="E1207" s="275"/>
      <c r="F1207" s="15"/>
      <c r="G1207" s="3"/>
      <c r="H1207" s="3"/>
      <c r="I1207" s="3"/>
      <c r="J1207" s="3"/>
      <c r="K1207" s="3"/>
      <c r="L1207" s="554"/>
      <c r="M1207" s="545"/>
      <c r="N1207" s="546"/>
      <c r="O1207" s="5"/>
      <c r="P1207" s="216"/>
      <c r="Q1207" s="217"/>
      <c r="R1207" s="218"/>
      <c r="S1207" s="219">
        <f t="shared" si="441"/>
        <v>0</v>
      </c>
      <c r="T1207" s="220">
        <f t="shared" si="442"/>
        <v>0</v>
      </c>
      <c r="U1207" s="214">
        <f t="shared" si="451"/>
        <v>0</v>
      </c>
      <c r="W1207" s="221"/>
      <c r="X1207" s="222"/>
      <c r="Y1207" s="222"/>
      <c r="Z1207" s="223"/>
      <c r="AA1207" s="222"/>
      <c r="AB1207" s="224"/>
      <c r="AC1207" s="225"/>
      <c r="AD1207" s="2">
        <f t="shared" si="436"/>
        <v>0</v>
      </c>
      <c r="AE1207" s="2">
        <f t="shared" si="437"/>
        <v>0</v>
      </c>
      <c r="AF1207" s="226"/>
      <c r="AG1207" s="219">
        <f t="shared" si="443"/>
        <v>0</v>
      </c>
      <c r="AH1207" s="234">
        <f t="shared" si="444"/>
        <v>0</v>
      </c>
      <c r="AI1207" s="214">
        <f t="shared" si="452"/>
        <v>0</v>
      </c>
      <c r="AK1207" s="229">
        <f t="shared" si="445"/>
        <v>0</v>
      </c>
      <c r="AL1207" s="226"/>
      <c r="AM1207" s="15"/>
      <c r="AN1207" s="232" t="e">
        <f t="shared" si="446"/>
        <v>#DIV/0!</v>
      </c>
      <c r="AO1207" s="214">
        <f t="shared" si="438"/>
        <v>0</v>
      </c>
      <c r="AQ1207" s="210"/>
      <c r="AR1207" s="231"/>
      <c r="AS1207" s="15"/>
      <c r="AT1207" s="232">
        <f t="shared" si="447"/>
        <v>0</v>
      </c>
      <c r="AU1207" s="235">
        <f t="shared" si="448"/>
        <v>0</v>
      </c>
      <c r="AY1207" s="210"/>
      <c r="AZ1207" s="231"/>
      <c r="BA1207" s="15"/>
      <c r="BB1207" s="232">
        <f t="shared" si="435"/>
        <v>0</v>
      </c>
      <c r="BC1207" s="235">
        <f t="shared" si="449"/>
        <v>0</v>
      </c>
      <c r="BG1207" s="210"/>
      <c r="BH1207" s="231"/>
      <c r="BI1207" s="15"/>
      <c r="BJ1207" s="232">
        <f t="shared" si="439"/>
        <v>0</v>
      </c>
      <c r="BK1207" s="235">
        <f t="shared" si="450"/>
        <v>0</v>
      </c>
      <c r="BM1207" s="109">
        <f t="shared" si="440"/>
        <v>-0.9904924859677533</v>
      </c>
      <c r="BN1207" s="213"/>
      <c r="BR1207" s="228"/>
      <c r="BS1207" s="311"/>
      <c r="BT1207" s="3"/>
      <c r="BU1207" s="213"/>
      <c r="BV1207" s="213"/>
      <c r="BW1207" s="291"/>
    </row>
    <row r="1208" spans="1:75" x14ac:dyDescent="0.2">
      <c r="A1208" s="210"/>
      <c r="B1208" s="211"/>
      <c r="C1208" s="848" t="str">
        <f ca="1">IF(ISERR(AVERAGE(INDIRECT("B"&amp;(ROW()-INT($B$1/2))):INDIRECT("B"&amp;(ROW()+INT($B$1/2))))),"",AVERAGE(INDIRECT("B"&amp;(ROW()-INT($B$1/2))):INDIRECT("B"&amp;(ROW()+INT($B$1/2)))))</f>
        <v/>
      </c>
      <c r="D1208" s="848">
        <f t="shared" si="434"/>
        <v>0</v>
      </c>
      <c r="E1208" s="275"/>
      <c r="F1208" s="15"/>
      <c r="G1208" s="3"/>
      <c r="H1208" s="3"/>
      <c r="I1208" s="3"/>
      <c r="J1208" s="3"/>
      <c r="K1208" s="3"/>
      <c r="L1208" s="554"/>
      <c r="M1208" s="545"/>
      <c r="N1208" s="546"/>
      <c r="O1208" s="5"/>
      <c r="P1208" s="216"/>
      <c r="Q1208" s="217"/>
      <c r="R1208" s="218"/>
      <c r="S1208" s="219">
        <f t="shared" si="441"/>
        <v>0</v>
      </c>
      <c r="T1208" s="220">
        <f t="shared" si="442"/>
        <v>0</v>
      </c>
      <c r="U1208" s="214">
        <f t="shared" si="451"/>
        <v>0</v>
      </c>
      <c r="W1208" s="221"/>
      <c r="X1208" s="222"/>
      <c r="Y1208" s="222"/>
      <c r="Z1208" s="223"/>
      <c r="AA1208" s="222"/>
      <c r="AB1208" s="224"/>
      <c r="AC1208" s="225"/>
      <c r="AD1208" s="2">
        <f t="shared" si="436"/>
        <v>0</v>
      </c>
      <c r="AE1208" s="2">
        <f t="shared" si="437"/>
        <v>0</v>
      </c>
      <c r="AF1208" s="226"/>
      <c r="AG1208" s="219">
        <f t="shared" si="443"/>
        <v>0</v>
      </c>
      <c r="AH1208" s="234">
        <f t="shared" si="444"/>
        <v>0</v>
      </c>
      <c r="AI1208" s="214">
        <f t="shared" si="452"/>
        <v>0</v>
      </c>
      <c r="AK1208" s="229">
        <f t="shared" si="445"/>
        <v>0</v>
      </c>
      <c r="AL1208" s="226"/>
      <c r="AM1208" s="15"/>
      <c r="AN1208" s="232" t="e">
        <f t="shared" si="446"/>
        <v>#DIV/0!</v>
      </c>
      <c r="AO1208" s="214">
        <f t="shared" si="438"/>
        <v>0</v>
      </c>
      <c r="AQ1208" s="210"/>
      <c r="AR1208" s="231"/>
      <c r="AS1208" s="15"/>
      <c r="AT1208" s="232">
        <f t="shared" si="447"/>
        <v>0</v>
      </c>
      <c r="AU1208" s="235">
        <f t="shared" si="448"/>
        <v>0</v>
      </c>
      <c r="AY1208" s="210"/>
      <c r="AZ1208" s="231"/>
      <c r="BA1208" s="15"/>
      <c r="BB1208" s="232">
        <f t="shared" si="435"/>
        <v>0</v>
      </c>
      <c r="BC1208" s="235">
        <f t="shared" si="449"/>
        <v>0</v>
      </c>
      <c r="BG1208" s="210"/>
      <c r="BH1208" s="231"/>
      <c r="BI1208" s="15"/>
      <c r="BJ1208" s="232">
        <f t="shared" si="439"/>
        <v>0</v>
      </c>
      <c r="BK1208" s="235">
        <f t="shared" si="450"/>
        <v>0</v>
      </c>
      <c r="BM1208" s="109">
        <f t="shared" si="440"/>
        <v>-0.99232482346549</v>
      </c>
      <c r="BN1208" s="213"/>
      <c r="BR1208" s="228"/>
      <c r="BS1208" s="311"/>
      <c r="BT1208" s="3"/>
      <c r="BU1208" s="213"/>
      <c r="BV1208" s="213"/>
      <c r="BW1208" s="291"/>
    </row>
    <row r="1209" spans="1:75" x14ac:dyDescent="0.2">
      <c r="A1209" s="210"/>
      <c r="B1209" s="211"/>
      <c r="C1209" s="848" t="str">
        <f ca="1">IF(ISERR(AVERAGE(INDIRECT("B"&amp;(ROW()-INT($B$1/2))):INDIRECT("B"&amp;(ROW()+INT($B$1/2))))),"",AVERAGE(INDIRECT("B"&amp;(ROW()-INT($B$1/2))):INDIRECT("B"&amp;(ROW()+INT($B$1/2)))))</f>
        <v/>
      </c>
      <c r="D1209" s="848">
        <f t="shared" si="434"/>
        <v>0</v>
      </c>
      <c r="E1209" s="275"/>
      <c r="F1209" s="15"/>
      <c r="G1209" s="3"/>
      <c r="H1209" s="3"/>
      <c r="I1209" s="3"/>
      <c r="J1209" s="3"/>
      <c r="K1209" s="3"/>
      <c r="L1209" s="554"/>
      <c r="M1209" s="545"/>
      <c r="N1209" s="546"/>
      <c r="O1209" s="5"/>
      <c r="P1209" s="216"/>
      <c r="Q1209" s="217"/>
      <c r="R1209" s="218"/>
      <c r="S1209" s="219">
        <f t="shared" si="441"/>
        <v>0</v>
      </c>
      <c r="T1209" s="220">
        <f t="shared" si="442"/>
        <v>0</v>
      </c>
      <c r="U1209" s="214">
        <f t="shared" si="451"/>
        <v>0</v>
      </c>
      <c r="W1209" s="221"/>
      <c r="X1209" s="222"/>
      <c r="Y1209" s="222"/>
      <c r="Z1209" s="223"/>
      <c r="AA1209" s="222"/>
      <c r="AB1209" s="224"/>
      <c r="AC1209" s="225"/>
      <c r="AD1209" s="2">
        <f t="shared" si="436"/>
        <v>0</v>
      </c>
      <c r="AE1209" s="2">
        <f t="shared" si="437"/>
        <v>0</v>
      </c>
      <c r="AF1209" s="226"/>
      <c r="AG1209" s="219">
        <f t="shared" si="443"/>
        <v>0</v>
      </c>
      <c r="AH1209" s="234">
        <f t="shared" si="444"/>
        <v>0</v>
      </c>
      <c r="AI1209" s="214">
        <f t="shared" si="452"/>
        <v>0</v>
      </c>
      <c r="AK1209" s="229">
        <f t="shared" si="445"/>
        <v>0</v>
      </c>
      <c r="AL1209" s="226"/>
      <c r="AM1209" s="15"/>
      <c r="AN1209" s="232" t="e">
        <f t="shared" si="446"/>
        <v>#DIV/0!</v>
      </c>
      <c r="AO1209" s="214">
        <f t="shared" si="438"/>
        <v>0</v>
      </c>
      <c r="AQ1209" s="210"/>
      <c r="AR1209" s="231"/>
      <c r="AS1209" s="15"/>
      <c r="AT1209" s="232">
        <f t="shared" si="447"/>
        <v>0</v>
      </c>
      <c r="AU1209" s="235">
        <f t="shared" si="448"/>
        <v>0</v>
      </c>
      <c r="AY1209" s="210"/>
      <c r="AZ1209" s="231"/>
      <c r="BA1209" s="15"/>
      <c r="BB1209" s="232">
        <f t="shared" si="435"/>
        <v>0</v>
      </c>
      <c r="BC1209" s="235">
        <f t="shared" si="449"/>
        <v>0</v>
      </c>
      <c r="BG1209" s="210"/>
      <c r="BH1209" s="231"/>
      <c r="BI1209" s="15"/>
      <c r="BJ1209" s="232">
        <f t="shared" si="439"/>
        <v>0</v>
      </c>
      <c r="BK1209" s="235">
        <f t="shared" si="450"/>
        <v>0</v>
      </c>
      <c r="BM1209" s="109">
        <f t="shared" si="440"/>
        <v>-0.9941571609632267</v>
      </c>
      <c r="BN1209" s="213"/>
      <c r="BR1209" s="228"/>
      <c r="BS1209" s="311"/>
      <c r="BT1209" s="3"/>
      <c r="BU1209" s="213"/>
      <c r="BV1209" s="213"/>
      <c r="BW1209" s="291"/>
    </row>
    <row r="1210" spans="1:75" x14ac:dyDescent="0.2">
      <c r="A1210" s="210"/>
      <c r="B1210" s="211"/>
      <c r="C1210" s="848" t="str">
        <f ca="1">IF(ISERR(AVERAGE(INDIRECT("B"&amp;(ROW()-INT($B$1/2))):INDIRECT("B"&amp;(ROW()+INT($B$1/2))))),"",AVERAGE(INDIRECT("B"&amp;(ROW()-INT($B$1/2))):INDIRECT("B"&amp;(ROW()+INT($B$1/2)))))</f>
        <v/>
      </c>
      <c r="D1210" s="848">
        <f t="shared" si="434"/>
        <v>0</v>
      </c>
      <c r="E1210" s="275"/>
      <c r="F1210" s="15"/>
      <c r="G1210" s="3"/>
      <c r="H1210" s="3"/>
      <c r="I1210" s="3"/>
      <c r="J1210" s="3"/>
      <c r="K1210" s="3"/>
      <c r="L1210" s="554"/>
      <c r="M1210" s="545"/>
      <c r="N1210" s="546"/>
      <c r="O1210" s="5"/>
      <c r="P1210" s="216"/>
      <c r="Q1210" s="217"/>
      <c r="R1210" s="218"/>
      <c r="S1210" s="219">
        <f t="shared" si="441"/>
        <v>0</v>
      </c>
      <c r="T1210" s="220">
        <f t="shared" si="442"/>
        <v>0</v>
      </c>
      <c r="U1210" s="214">
        <f t="shared" si="451"/>
        <v>0</v>
      </c>
      <c r="W1210" s="221"/>
      <c r="X1210" s="222"/>
      <c r="Y1210" s="222"/>
      <c r="Z1210" s="223"/>
      <c r="AA1210" s="222"/>
      <c r="AB1210" s="224"/>
      <c r="AC1210" s="225"/>
      <c r="AD1210" s="2">
        <f t="shared" si="436"/>
        <v>0</v>
      </c>
      <c r="AE1210" s="2">
        <f t="shared" si="437"/>
        <v>0</v>
      </c>
      <c r="AF1210" s="226"/>
      <c r="AG1210" s="219">
        <f t="shared" si="443"/>
        <v>0</v>
      </c>
      <c r="AH1210" s="234">
        <f t="shared" si="444"/>
        <v>0</v>
      </c>
      <c r="AI1210" s="214">
        <f t="shared" si="452"/>
        <v>0</v>
      </c>
      <c r="AK1210" s="229">
        <f t="shared" si="445"/>
        <v>0</v>
      </c>
      <c r="AL1210" s="226"/>
      <c r="AM1210" s="15"/>
      <c r="AN1210" s="232" t="e">
        <f t="shared" si="446"/>
        <v>#DIV/0!</v>
      </c>
      <c r="AO1210" s="214">
        <f t="shared" si="438"/>
        <v>0</v>
      </c>
      <c r="AQ1210" s="210"/>
      <c r="AR1210" s="231"/>
      <c r="AS1210" s="15"/>
      <c r="AT1210" s="232">
        <f t="shared" si="447"/>
        <v>0</v>
      </c>
      <c r="AU1210" s="235">
        <f t="shared" si="448"/>
        <v>0</v>
      </c>
      <c r="AY1210" s="210"/>
      <c r="AZ1210" s="231"/>
      <c r="BA1210" s="15"/>
      <c r="BB1210" s="232">
        <f t="shared" si="435"/>
        <v>0</v>
      </c>
      <c r="BC1210" s="235">
        <f t="shared" si="449"/>
        <v>0</v>
      </c>
      <c r="BG1210" s="210"/>
      <c r="BH1210" s="231"/>
      <c r="BI1210" s="15"/>
      <c r="BJ1210" s="232">
        <f t="shared" si="439"/>
        <v>0</v>
      </c>
      <c r="BK1210" s="235">
        <f t="shared" si="450"/>
        <v>0</v>
      </c>
      <c r="BM1210" s="109">
        <f t="shared" si="440"/>
        <v>-0.99598949846096341</v>
      </c>
      <c r="BN1210" s="213"/>
      <c r="BR1210" s="228"/>
      <c r="BS1210" s="311"/>
      <c r="BT1210" s="3"/>
      <c r="BU1210" s="213"/>
      <c r="BV1210" s="213"/>
      <c r="BW1210" s="291"/>
    </row>
    <row r="1211" spans="1:75" x14ac:dyDescent="0.2">
      <c r="A1211" s="210"/>
      <c r="B1211" s="211"/>
      <c r="C1211" s="848" t="str">
        <f ca="1">IF(ISERR(AVERAGE(INDIRECT("B"&amp;(ROW()-INT($B$1/2))):INDIRECT("B"&amp;(ROW()+INT($B$1/2))))),"",AVERAGE(INDIRECT("B"&amp;(ROW()-INT($B$1/2))):INDIRECT("B"&amp;(ROW()+INT($B$1/2)))))</f>
        <v/>
      </c>
      <c r="D1211" s="848">
        <f t="shared" si="434"/>
        <v>0</v>
      </c>
      <c r="E1211" s="275"/>
      <c r="F1211" s="15"/>
      <c r="G1211" s="3"/>
      <c r="H1211" s="3"/>
      <c r="I1211" s="3"/>
      <c r="J1211" s="3"/>
      <c r="K1211" s="3"/>
      <c r="L1211" s="554"/>
      <c r="M1211" s="545"/>
      <c r="N1211" s="546"/>
      <c r="O1211" s="5"/>
      <c r="P1211" s="216"/>
      <c r="Q1211" s="217"/>
      <c r="R1211" s="218"/>
      <c r="S1211" s="219">
        <f t="shared" si="441"/>
        <v>0</v>
      </c>
      <c r="T1211" s="220">
        <f t="shared" si="442"/>
        <v>0</v>
      </c>
      <c r="U1211" s="214">
        <f t="shared" si="451"/>
        <v>0</v>
      </c>
      <c r="W1211" s="221"/>
      <c r="X1211" s="222"/>
      <c r="Y1211" s="222"/>
      <c r="Z1211" s="223"/>
      <c r="AA1211" s="222"/>
      <c r="AB1211" s="224"/>
      <c r="AC1211" s="225"/>
      <c r="AD1211" s="2">
        <f t="shared" si="436"/>
        <v>0</v>
      </c>
      <c r="AE1211" s="2">
        <f t="shared" si="437"/>
        <v>0</v>
      </c>
      <c r="AF1211" s="226"/>
      <c r="AG1211" s="219">
        <f t="shared" si="443"/>
        <v>0</v>
      </c>
      <c r="AH1211" s="234">
        <f t="shared" si="444"/>
        <v>0</v>
      </c>
      <c r="AI1211" s="214">
        <f t="shared" si="452"/>
        <v>0</v>
      </c>
      <c r="AK1211" s="229">
        <f t="shared" si="445"/>
        <v>0</v>
      </c>
      <c r="AL1211" s="226"/>
      <c r="AM1211" s="15"/>
      <c r="AN1211" s="232" t="e">
        <f t="shared" si="446"/>
        <v>#DIV/0!</v>
      </c>
      <c r="AO1211" s="214">
        <f t="shared" si="438"/>
        <v>0</v>
      </c>
      <c r="AQ1211" s="210"/>
      <c r="AR1211" s="231"/>
      <c r="AS1211" s="15"/>
      <c r="AT1211" s="232">
        <f t="shared" si="447"/>
        <v>0</v>
      </c>
      <c r="AU1211" s="235">
        <f t="shared" si="448"/>
        <v>0</v>
      </c>
      <c r="AY1211" s="210"/>
      <c r="AZ1211" s="231"/>
      <c r="BA1211" s="15"/>
      <c r="BB1211" s="232">
        <f t="shared" si="435"/>
        <v>0</v>
      </c>
      <c r="BC1211" s="235">
        <f t="shared" si="449"/>
        <v>0</v>
      </c>
      <c r="BG1211" s="210"/>
      <c r="BH1211" s="231"/>
      <c r="BI1211" s="15"/>
      <c r="BJ1211" s="232">
        <f t="shared" si="439"/>
        <v>0</v>
      </c>
      <c r="BK1211" s="235">
        <f t="shared" si="450"/>
        <v>0</v>
      </c>
      <c r="BM1211" s="109">
        <f t="shared" si="440"/>
        <v>-0.99782183595870011</v>
      </c>
      <c r="BN1211" s="213"/>
      <c r="BR1211" s="228"/>
      <c r="BS1211" s="311"/>
      <c r="BT1211" s="3"/>
      <c r="BU1211" s="213"/>
      <c r="BV1211" s="213"/>
      <c r="BW1211" s="291"/>
    </row>
    <row r="1212" spans="1:75" x14ac:dyDescent="0.2">
      <c r="A1212" s="210"/>
      <c r="B1212" s="211"/>
      <c r="C1212" s="848" t="str">
        <f ca="1">IF(ISERR(AVERAGE(INDIRECT("B"&amp;(ROW()-INT($B$1/2))):INDIRECT("B"&amp;(ROW()+INT($B$1/2))))),"",AVERAGE(INDIRECT("B"&amp;(ROW()-INT($B$1/2))):INDIRECT("B"&amp;(ROW()+INT($B$1/2)))))</f>
        <v/>
      </c>
      <c r="D1212" s="848">
        <f t="shared" si="434"/>
        <v>0</v>
      </c>
      <c r="E1212" s="275"/>
      <c r="F1212" s="15"/>
      <c r="G1212" s="3"/>
      <c r="H1212" s="3"/>
      <c r="I1212" s="3"/>
      <c r="J1212" s="3"/>
      <c r="K1212" s="3"/>
      <c r="L1212" s="554"/>
      <c r="M1212" s="545"/>
      <c r="N1212" s="546"/>
      <c r="O1212" s="5"/>
      <c r="P1212" s="216"/>
      <c r="Q1212" s="217"/>
      <c r="R1212" s="218"/>
      <c r="S1212" s="219">
        <f t="shared" si="441"/>
        <v>0</v>
      </c>
      <c r="T1212" s="220">
        <f t="shared" si="442"/>
        <v>0</v>
      </c>
      <c r="U1212" s="214">
        <f t="shared" si="451"/>
        <v>0</v>
      </c>
      <c r="W1212" s="221"/>
      <c r="X1212" s="222"/>
      <c r="Y1212" s="222"/>
      <c r="Z1212" s="223"/>
      <c r="AA1212" s="222"/>
      <c r="AB1212" s="224"/>
      <c r="AC1212" s="225"/>
      <c r="AD1212" s="2">
        <f t="shared" si="436"/>
        <v>0</v>
      </c>
      <c r="AE1212" s="2">
        <f t="shared" si="437"/>
        <v>0</v>
      </c>
      <c r="AF1212" s="226"/>
      <c r="AG1212" s="219">
        <f t="shared" si="443"/>
        <v>0</v>
      </c>
      <c r="AH1212" s="234">
        <f t="shared" si="444"/>
        <v>0</v>
      </c>
      <c r="AI1212" s="214">
        <f t="shared" si="452"/>
        <v>0</v>
      </c>
      <c r="AK1212" s="229">
        <f t="shared" si="445"/>
        <v>0</v>
      </c>
      <c r="AL1212" s="226"/>
      <c r="AM1212" s="15"/>
      <c r="AN1212" s="232" t="e">
        <f t="shared" si="446"/>
        <v>#DIV/0!</v>
      </c>
      <c r="AO1212" s="214">
        <f t="shared" si="438"/>
        <v>0</v>
      </c>
      <c r="AQ1212" s="210"/>
      <c r="AR1212" s="231"/>
      <c r="AS1212" s="15"/>
      <c r="AT1212" s="232">
        <f t="shared" si="447"/>
        <v>0</v>
      </c>
      <c r="AU1212" s="235">
        <f t="shared" si="448"/>
        <v>0</v>
      </c>
      <c r="AY1212" s="210"/>
      <c r="AZ1212" s="231"/>
      <c r="BA1212" s="15"/>
      <c r="BB1212" s="232">
        <f t="shared" si="435"/>
        <v>0</v>
      </c>
      <c r="BC1212" s="235">
        <f t="shared" si="449"/>
        <v>0</v>
      </c>
      <c r="BG1212" s="210"/>
      <c r="BH1212" s="231"/>
      <c r="BI1212" s="15"/>
      <c r="BJ1212" s="232">
        <f t="shared" si="439"/>
        <v>0</v>
      </c>
      <c r="BK1212" s="235">
        <f t="shared" si="450"/>
        <v>0</v>
      </c>
      <c r="BM1212" s="109">
        <f t="shared" si="440"/>
        <v>-0.99965417345643681</v>
      </c>
      <c r="BN1212" s="213"/>
      <c r="BR1212" s="228"/>
      <c r="BS1212" s="311"/>
      <c r="BT1212" s="3"/>
      <c r="BU1212" s="213"/>
      <c r="BV1212" s="213"/>
      <c r="BW1212" s="291"/>
    </row>
    <row r="1213" spans="1:75" x14ac:dyDescent="0.2">
      <c r="A1213" s="210"/>
      <c r="B1213" s="211"/>
      <c r="C1213" s="848" t="str">
        <f ca="1">IF(ISERR(AVERAGE(INDIRECT("B"&amp;(ROW()-INT($B$1/2))):INDIRECT("B"&amp;(ROW()+INT($B$1/2))))),"",AVERAGE(INDIRECT("B"&amp;(ROW()-INT($B$1/2))):INDIRECT("B"&amp;(ROW()+INT($B$1/2)))))</f>
        <v/>
      </c>
      <c r="D1213" s="848">
        <f t="shared" si="434"/>
        <v>0</v>
      </c>
      <c r="E1213" s="275"/>
      <c r="F1213" s="15"/>
      <c r="G1213" s="3"/>
      <c r="H1213" s="3"/>
      <c r="I1213" s="3"/>
      <c r="J1213" s="3"/>
      <c r="K1213" s="3"/>
      <c r="L1213" s="554"/>
      <c r="M1213" s="545"/>
      <c r="N1213" s="546"/>
      <c r="O1213" s="5"/>
      <c r="P1213" s="216"/>
      <c r="Q1213" s="217"/>
      <c r="R1213" s="218"/>
      <c r="S1213" s="219">
        <f t="shared" si="441"/>
        <v>0</v>
      </c>
      <c r="T1213" s="220">
        <f t="shared" si="442"/>
        <v>0</v>
      </c>
      <c r="U1213" s="214">
        <f t="shared" si="451"/>
        <v>0</v>
      </c>
      <c r="W1213" s="221"/>
      <c r="X1213" s="222"/>
      <c r="Y1213" s="222"/>
      <c r="Z1213" s="223"/>
      <c r="AA1213" s="222"/>
      <c r="AB1213" s="224"/>
      <c r="AC1213" s="225"/>
      <c r="AD1213" s="2">
        <f t="shared" si="436"/>
        <v>0</v>
      </c>
      <c r="AE1213" s="2">
        <f t="shared" si="437"/>
        <v>0</v>
      </c>
      <c r="AF1213" s="226"/>
      <c r="AG1213" s="219">
        <f t="shared" si="443"/>
        <v>0</v>
      </c>
      <c r="AH1213" s="234">
        <f t="shared" si="444"/>
        <v>0</v>
      </c>
      <c r="AI1213" s="214">
        <f t="shared" si="452"/>
        <v>0</v>
      </c>
      <c r="AK1213" s="229">
        <f t="shared" si="445"/>
        <v>0</v>
      </c>
      <c r="AL1213" s="226"/>
      <c r="AM1213" s="15"/>
      <c r="AN1213" s="232" t="e">
        <f t="shared" si="446"/>
        <v>#DIV/0!</v>
      </c>
      <c r="AO1213" s="214">
        <f t="shared" si="438"/>
        <v>0</v>
      </c>
      <c r="AQ1213" s="210"/>
      <c r="AR1213" s="231"/>
      <c r="AS1213" s="15"/>
      <c r="AT1213" s="232">
        <f t="shared" si="447"/>
        <v>0</v>
      </c>
      <c r="AU1213" s="235">
        <f t="shared" si="448"/>
        <v>0</v>
      </c>
      <c r="AY1213" s="210"/>
      <c r="AZ1213" s="231"/>
      <c r="BA1213" s="15"/>
      <c r="BB1213" s="232">
        <f t="shared" si="435"/>
        <v>0</v>
      </c>
      <c r="BC1213" s="235">
        <f t="shared" si="449"/>
        <v>0</v>
      </c>
      <c r="BG1213" s="210"/>
      <c r="BH1213" s="231"/>
      <c r="BI1213" s="15"/>
      <c r="BJ1213" s="232">
        <f t="shared" si="439"/>
        <v>0</v>
      </c>
      <c r="BK1213" s="235">
        <f t="shared" si="450"/>
        <v>0</v>
      </c>
      <c r="BM1213" s="109">
        <f t="shared" si="440"/>
        <v>-1.0014865109541735</v>
      </c>
      <c r="BN1213" s="213"/>
      <c r="BR1213" s="228"/>
      <c r="BS1213" s="311"/>
      <c r="BT1213" s="3"/>
      <c r="BU1213" s="213"/>
      <c r="BV1213" s="213"/>
      <c r="BW1213" s="291"/>
    </row>
    <row r="1214" spans="1:75" x14ac:dyDescent="0.2">
      <c r="A1214" s="210"/>
      <c r="B1214" s="211"/>
      <c r="C1214" s="848" t="str">
        <f ca="1">IF(ISERR(AVERAGE(INDIRECT("B"&amp;(ROW()-INT($B$1/2))):INDIRECT("B"&amp;(ROW()+INT($B$1/2))))),"",AVERAGE(INDIRECT("B"&amp;(ROW()-INT($B$1/2))):INDIRECT("B"&amp;(ROW()+INT($B$1/2)))))</f>
        <v/>
      </c>
      <c r="D1214" s="848">
        <f t="shared" si="434"/>
        <v>0</v>
      </c>
      <c r="E1214" s="275"/>
      <c r="F1214" s="15"/>
      <c r="G1214" s="3"/>
      <c r="H1214" s="3"/>
      <c r="I1214" s="3"/>
      <c r="J1214" s="3"/>
      <c r="K1214" s="3"/>
      <c r="L1214" s="554"/>
      <c r="M1214" s="545"/>
      <c r="N1214" s="546"/>
      <c r="O1214" s="5"/>
      <c r="P1214" s="216"/>
      <c r="Q1214" s="217"/>
      <c r="R1214" s="218"/>
      <c r="S1214" s="219">
        <f t="shared" si="441"/>
        <v>0</v>
      </c>
      <c r="T1214" s="220">
        <f t="shared" si="442"/>
        <v>0</v>
      </c>
      <c r="U1214" s="214">
        <f t="shared" si="451"/>
        <v>0</v>
      </c>
      <c r="W1214" s="221"/>
      <c r="X1214" s="222"/>
      <c r="Y1214" s="222"/>
      <c r="Z1214" s="223"/>
      <c r="AA1214" s="222"/>
      <c r="AB1214" s="224"/>
      <c r="AC1214" s="225"/>
      <c r="AD1214" s="2">
        <f t="shared" si="436"/>
        <v>0</v>
      </c>
      <c r="AE1214" s="2">
        <f t="shared" si="437"/>
        <v>0</v>
      </c>
      <c r="AF1214" s="226"/>
      <c r="AG1214" s="219">
        <f t="shared" si="443"/>
        <v>0</v>
      </c>
      <c r="AH1214" s="234">
        <f t="shared" si="444"/>
        <v>0</v>
      </c>
      <c r="AI1214" s="214">
        <f t="shared" si="452"/>
        <v>0</v>
      </c>
      <c r="AK1214" s="229">
        <f t="shared" si="445"/>
        <v>0</v>
      </c>
      <c r="AL1214" s="226"/>
      <c r="AM1214" s="15"/>
      <c r="AN1214" s="232" t="e">
        <f t="shared" si="446"/>
        <v>#DIV/0!</v>
      </c>
      <c r="AO1214" s="214">
        <f t="shared" si="438"/>
        <v>0</v>
      </c>
      <c r="AQ1214" s="210"/>
      <c r="AR1214" s="231"/>
      <c r="AS1214" s="15"/>
      <c r="AT1214" s="232">
        <f t="shared" si="447"/>
        <v>0</v>
      </c>
      <c r="AU1214" s="235">
        <f t="shared" si="448"/>
        <v>0</v>
      </c>
      <c r="AY1214" s="210"/>
      <c r="AZ1214" s="231"/>
      <c r="BA1214" s="15"/>
      <c r="BB1214" s="232">
        <f t="shared" si="435"/>
        <v>0</v>
      </c>
      <c r="BC1214" s="235">
        <f t="shared" si="449"/>
        <v>0</v>
      </c>
      <c r="BG1214" s="210"/>
      <c r="BH1214" s="231"/>
      <c r="BI1214" s="15"/>
      <c r="BJ1214" s="232">
        <f t="shared" si="439"/>
        <v>0</v>
      </c>
      <c r="BK1214" s="235">
        <f t="shared" si="450"/>
        <v>0</v>
      </c>
      <c r="BM1214" s="109">
        <f t="shared" si="440"/>
        <v>-1.0033188484519102</v>
      </c>
      <c r="BN1214" s="213"/>
      <c r="BR1214" s="228"/>
      <c r="BS1214" s="311"/>
      <c r="BT1214" s="3"/>
      <c r="BU1214" s="213"/>
      <c r="BV1214" s="213"/>
      <c r="BW1214" s="291"/>
    </row>
    <row r="1215" spans="1:75" x14ac:dyDescent="0.2">
      <c r="A1215" s="210"/>
      <c r="B1215" s="211"/>
      <c r="C1215" s="848" t="str">
        <f ca="1">IF(ISERR(AVERAGE(INDIRECT("B"&amp;(ROW()-INT($B$1/2))):INDIRECT("B"&amp;(ROW()+INT($B$1/2))))),"",AVERAGE(INDIRECT("B"&amp;(ROW()-INT($B$1/2))):INDIRECT("B"&amp;(ROW()+INT($B$1/2)))))</f>
        <v/>
      </c>
      <c r="D1215" s="848">
        <f t="shared" si="434"/>
        <v>0</v>
      </c>
      <c r="E1215" s="275"/>
      <c r="F1215" s="15"/>
      <c r="G1215" s="3"/>
      <c r="H1215" s="3"/>
      <c r="I1215" s="3"/>
      <c r="J1215" s="3"/>
      <c r="K1215" s="3"/>
      <c r="L1215" s="554"/>
      <c r="M1215" s="545"/>
      <c r="N1215" s="546"/>
      <c r="O1215" s="5"/>
      <c r="P1215" s="216"/>
      <c r="Q1215" s="217"/>
      <c r="R1215" s="218"/>
      <c r="S1215" s="219">
        <f t="shared" si="441"/>
        <v>0</v>
      </c>
      <c r="T1215" s="220">
        <f t="shared" si="442"/>
        <v>0</v>
      </c>
      <c r="U1215" s="214">
        <f t="shared" si="451"/>
        <v>0</v>
      </c>
      <c r="W1215" s="221"/>
      <c r="X1215" s="222"/>
      <c r="Y1215" s="222"/>
      <c r="Z1215" s="223"/>
      <c r="AA1215" s="222"/>
      <c r="AB1215" s="224"/>
      <c r="AC1215" s="225"/>
      <c r="AD1215" s="2">
        <f t="shared" si="436"/>
        <v>0</v>
      </c>
      <c r="AE1215" s="2">
        <f t="shared" si="437"/>
        <v>0</v>
      </c>
      <c r="AF1215" s="226"/>
      <c r="AG1215" s="219">
        <f t="shared" si="443"/>
        <v>0</v>
      </c>
      <c r="AH1215" s="234">
        <f t="shared" si="444"/>
        <v>0</v>
      </c>
      <c r="AI1215" s="214">
        <f t="shared" si="452"/>
        <v>0</v>
      </c>
      <c r="AK1215" s="229">
        <f t="shared" si="445"/>
        <v>0</v>
      </c>
      <c r="AL1215" s="226"/>
      <c r="AM1215" s="15"/>
      <c r="AN1215" s="232" t="e">
        <f t="shared" si="446"/>
        <v>#DIV/0!</v>
      </c>
      <c r="AO1215" s="214">
        <f t="shared" si="438"/>
        <v>0</v>
      </c>
      <c r="AQ1215" s="210"/>
      <c r="AR1215" s="231"/>
      <c r="AS1215" s="15"/>
      <c r="AT1215" s="232">
        <f t="shared" si="447"/>
        <v>0</v>
      </c>
      <c r="AU1215" s="235">
        <f t="shared" si="448"/>
        <v>0</v>
      </c>
      <c r="AY1215" s="210"/>
      <c r="AZ1215" s="231"/>
      <c r="BA1215" s="15"/>
      <c r="BB1215" s="232">
        <f t="shared" si="435"/>
        <v>0</v>
      </c>
      <c r="BC1215" s="235">
        <f t="shared" si="449"/>
        <v>0</v>
      </c>
      <c r="BG1215" s="210"/>
      <c r="BH1215" s="231"/>
      <c r="BI1215" s="15"/>
      <c r="BJ1215" s="232">
        <f t="shared" si="439"/>
        <v>0</v>
      </c>
      <c r="BK1215" s="235">
        <f t="shared" si="450"/>
        <v>0</v>
      </c>
      <c r="BM1215" s="109">
        <f t="shared" si="440"/>
        <v>-1.0051511859496469</v>
      </c>
      <c r="BN1215" s="213"/>
      <c r="BR1215" s="228"/>
      <c r="BS1215" s="311"/>
      <c r="BT1215" s="3"/>
      <c r="BU1215" s="213"/>
      <c r="BV1215" s="213"/>
      <c r="BW1215" s="291"/>
    </row>
    <row r="1216" spans="1:75" x14ac:dyDescent="0.2">
      <c r="A1216" s="210"/>
      <c r="B1216" s="211"/>
      <c r="C1216" s="848" t="str">
        <f ca="1">IF(ISERR(AVERAGE(INDIRECT("B"&amp;(ROW()-INT($B$1/2))):INDIRECT("B"&amp;(ROW()+INT($B$1/2))))),"",AVERAGE(INDIRECT("B"&amp;(ROW()-INT($B$1/2))):INDIRECT("B"&amp;(ROW()+INT($B$1/2)))))</f>
        <v/>
      </c>
      <c r="D1216" s="848">
        <f t="shared" si="434"/>
        <v>0</v>
      </c>
      <c r="E1216" s="275"/>
      <c r="F1216" s="15"/>
      <c r="G1216" s="3"/>
      <c r="H1216" s="3"/>
      <c r="I1216" s="3"/>
      <c r="J1216" s="3"/>
      <c r="K1216" s="3"/>
      <c r="L1216" s="554"/>
      <c r="M1216" s="545"/>
      <c r="N1216" s="546"/>
      <c r="O1216" s="5"/>
      <c r="P1216" s="216"/>
      <c r="Q1216" s="217"/>
      <c r="R1216" s="218"/>
      <c r="S1216" s="219">
        <f t="shared" si="441"/>
        <v>0</v>
      </c>
      <c r="T1216" s="220">
        <f t="shared" si="442"/>
        <v>0</v>
      </c>
      <c r="U1216" s="214">
        <f t="shared" si="451"/>
        <v>0</v>
      </c>
      <c r="W1216" s="221"/>
      <c r="X1216" s="222"/>
      <c r="Y1216" s="222"/>
      <c r="Z1216" s="223"/>
      <c r="AA1216" s="222"/>
      <c r="AB1216" s="224"/>
      <c r="AC1216" s="225"/>
      <c r="AD1216" s="2">
        <f t="shared" si="436"/>
        <v>0</v>
      </c>
      <c r="AE1216" s="2">
        <f t="shared" si="437"/>
        <v>0</v>
      </c>
      <c r="AF1216" s="226"/>
      <c r="AG1216" s="219">
        <f t="shared" si="443"/>
        <v>0</v>
      </c>
      <c r="AH1216" s="234">
        <f t="shared" si="444"/>
        <v>0</v>
      </c>
      <c r="AI1216" s="214">
        <f t="shared" si="452"/>
        <v>0</v>
      </c>
      <c r="AK1216" s="229">
        <f t="shared" si="445"/>
        <v>0</v>
      </c>
      <c r="AL1216" s="226"/>
      <c r="AM1216" s="15"/>
      <c r="AN1216" s="232" t="e">
        <f t="shared" si="446"/>
        <v>#DIV/0!</v>
      </c>
      <c r="AO1216" s="214">
        <f t="shared" si="438"/>
        <v>0</v>
      </c>
      <c r="AQ1216" s="210"/>
      <c r="AR1216" s="231"/>
      <c r="AS1216" s="15"/>
      <c r="AT1216" s="232">
        <f t="shared" si="447"/>
        <v>0</v>
      </c>
      <c r="AU1216" s="235">
        <f t="shared" si="448"/>
        <v>0</v>
      </c>
      <c r="AY1216" s="210"/>
      <c r="AZ1216" s="231"/>
      <c r="BA1216" s="15"/>
      <c r="BB1216" s="232">
        <f t="shared" si="435"/>
        <v>0</v>
      </c>
      <c r="BC1216" s="235">
        <f t="shared" si="449"/>
        <v>0</v>
      </c>
      <c r="BG1216" s="210"/>
      <c r="BH1216" s="231"/>
      <c r="BI1216" s="15"/>
      <c r="BJ1216" s="232">
        <f t="shared" si="439"/>
        <v>0</v>
      </c>
      <c r="BK1216" s="235">
        <f t="shared" si="450"/>
        <v>0</v>
      </c>
      <c r="BM1216" s="109">
        <f t="shared" si="440"/>
        <v>-1.0069835234473836</v>
      </c>
      <c r="BN1216" s="213"/>
      <c r="BR1216" s="228"/>
      <c r="BS1216" s="311"/>
      <c r="BT1216" s="3"/>
      <c r="BU1216" s="213"/>
      <c r="BV1216" s="213"/>
      <c r="BW1216" s="291"/>
    </row>
    <row r="1217" spans="1:75" x14ac:dyDescent="0.2">
      <c r="A1217" s="210"/>
      <c r="B1217" s="211"/>
      <c r="C1217" s="848" t="str">
        <f ca="1">IF(ISERR(AVERAGE(INDIRECT("B"&amp;(ROW()-INT($B$1/2))):INDIRECT("B"&amp;(ROW()+INT($B$1/2))))),"",AVERAGE(INDIRECT("B"&amp;(ROW()-INT($B$1/2))):INDIRECT("B"&amp;(ROW()+INT($B$1/2)))))</f>
        <v/>
      </c>
      <c r="D1217" s="848">
        <f t="shared" ref="D1217:D1280" si="453">A1217-A1216</f>
        <v>0</v>
      </c>
      <c r="E1217" s="275"/>
      <c r="F1217" s="15"/>
      <c r="G1217" s="3"/>
      <c r="H1217" s="3"/>
      <c r="I1217" s="3"/>
      <c r="J1217" s="3"/>
      <c r="K1217" s="3"/>
      <c r="L1217" s="554"/>
      <c r="M1217" s="545"/>
      <c r="N1217" s="546"/>
      <c r="O1217" s="5"/>
      <c r="P1217" s="216"/>
      <c r="Q1217" s="217"/>
      <c r="R1217" s="218"/>
      <c r="S1217" s="219">
        <f t="shared" si="441"/>
        <v>0</v>
      </c>
      <c r="T1217" s="220">
        <f t="shared" si="442"/>
        <v>0</v>
      </c>
      <c r="U1217" s="214">
        <f t="shared" si="451"/>
        <v>0</v>
      </c>
      <c r="W1217" s="221"/>
      <c r="X1217" s="222"/>
      <c r="Y1217" s="222"/>
      <c r="Z1217" s="223"/>
      <c r="AA1217" s="222"/>
      <c r="AB1217" s="224"/>
      <c r="AC1217" s="225"/>
      <c r="AD1217" s="2">
        <f t="shared" si="436"/>
        <v>0</v>
      </c>
      <c r="AE1217" s="2">
        <f t="shared" si="437"/>
        <v>0</v>
      </c>
      <c r="AF1217" s="226"/>
      <c r="AG1217" s="219">
        <f t="shared" si="443"/>
        <v>0</v>
      </c>
      <c r="AH1217" s="234">
        <f t="shared" si="444"/>
        <v>0</v>
      </c>
      <c r="AI1217" s="214">
        <f t="shared" si="452"/>
        <v>0</v>
      </c>
      <c r="AK1217" s="229">
        <f t="shared" si="445"/>
        <v>0</v>
      </c>
      <c r="AL1217" s="226"/>
      <c r="AM1217" s="15"/>
      <c r="AN1217" s="232" t="e">
        <f t="shared" si="446"/>
        <v>#DIV/0!</v>
      </c>
      <c r="AO1217" s="214">
        <f t="shared" si="438"/>
        <v>0</v>
      </c>
      <c r="AQ1217" s="210"/>
      <c r="AR1217" s="231"/>
      <c r="AS1217" s="15"/>
      <c r="AT1217" s="232">
        <f t="shared" si="447"/>
        <v>0</v>
      </c>
      <c r="AU1217" s="235">
        <f t="shared" si="448"/>
        <v>0</v>
      </c>
      <c r="AY1217" s="210"/>
      <c r="AZ1217" s="231"/>
      <c r="BA1217" s="15"/>
      <c r="BB1217" s="232">
        <f t="shared" si="435"/>
        <v>0</v>
      </c>
      <c r="BC1217" s="235">
        <f t="shared" si="449"/>
        <v>0</v>
      </c>
      <c r="BG1217" s="210"/>
      <c r="BH1217" s="231"/>
      <c r="BI1217" s="15"/>
      <c r="BJ1217" s="232">
        <f t="shared" si="439"/>
        <v>0</v>
      </c>
      <c r="BK1217" s="235">
        <f t="shared" si="450"/>
        <v>0</v>
      </c>
      <c r="BM1217" s="109">
        <f t="shared" si="440"/>
        <v>-1.0088158609451203</v>
      </c>
      <c r="BN1217" s="213"/>
      <c r="BR1217" s="228"/>
      <c r="BS1217" s="311"/>
      <c r="BT1217" s="3"/>
      <c r="BU1217" s="213"/>
      <c r="BV1217" s="213"/>
      <c r="BW1217" s="291"/>
    </row>
    <row r="1218" spans="1:75" x14ac:dyDescent="0.2">
      <c r="A1218" s="210"/>
      <c r="B1218" s="211"/>
      <c r="C1218" s="848" t="str">
        <f ca="1">IF(ISERR(AVERAGE(INDIRECT("B"&amp;(ROW()-INT($B$1/2))):INDIRECT("B"&amp;(ROW()+INT($B$1/2))))),"",AVERAGE(INDIRECT("B"&amp;(ROW()-INT($B$1/2))):INDIRECT("B"&amp;(ROW()+INT($B$1/2)))))</f>
        <v/>
      </c>
      <c r="D1218" s="848">
        <f t="shared" si="453"/>
        <v>0</v>
      </c>
      <c r="E1218" s="275"/>
      <c r="F1218" s="15"/>
      <c r="G1218" s="3"/>
      <c r="H1218" s="3"/>
      <c r="I1218" s="3"/>
      <c r="J1218" s="3"/>
      <c r="K1218" s="3"/>
      <c r="L1218" s="554"/>
      <c r="M1218" s="545"/>
      <c r="N1218" s="546"/>
      <c r="O1218" s="5"/>
      <c r="P1218" s="216"/>
      <c r="Q1218" s="217"/>
      <c r="R1218" s="218"/>
      <c r="S1218" s="219">
        <f t="shared" si="441"/>
        <v>0</v>
      </c>
      <c r="T1218" s="220">
        <f t="shared" si="442"/>
        <v>0</v>
      </c>
      <c r="U1218" s="214">
        <f t="shared" si="451"/>
        <v>0</v>
      </c>
      <c r="W1218" s="221"/>
      <c r="X1218" s="222"/>
      <c r="Y1218" s="222"/>
      <c r="Z1218" s="223"/>
      <c r="AA1218" s="222"/>
      <c r="AB1218" s="224"/>
      <c r="AC1218" s="225"/>
      <c r="AD1218" s="2">
        <f t="shared" si="436"/>
        <v>0</v>
      </c>
      <c r="AE1218" s="2">
        <f t="shared" si="437"/>
        <v>0</v>
      </c>
      <c r="AF1218" s="226"/>
      <c r="AG1218" s="219">
        <f t="shared" si="443"/>
        <v>0</v>
      </c>
      <c r="AH1218" s="234">
        <f t="shared" si="444"/>
        <v>0</v>
      </c>
      <c r="AI1218" s="214">
        <f t="shared" si="452"/>
        <v>0</v>
      </c>
      <c r="AK1218" s="229">
        <f t="shared" si="445"/>
        <v>0</v>
      </c>
      <c r="AL1218" s="226"/>
      <c r="AM1218" s="15"/>
      <c r="AN1218" s="232" t="e">
        <f t="shared" si="446"/>
        <v>#DIV/0!</v>
      </c>
      <c r="AO1218" s="214">
        <f t="shared" si="438"/>
        <v>0</v>
      </c>
      <c r="AQ1218" s="210"/>
      <c r="AR1218" s="231"/>
      <c r="AS1218" s="15"/>
      <c r="AT1218" s="232">
        <f t="shared" si="447"/>
        <v>0</v>
      </c>
      <c r="AU1218" s="235">
        <f t="shared" si="448"/>
        <v>0</v>
      </c>
      <c r="AY1218" s="210"/>
      <c r="AZ1218" s="231"/>
      <c r="BA1218" s="15"/>
      <c r="BB1218" s="232">
        <f t="shared" si="435"/>
        <v>0</v>
      </c>
      <c r="BC1218" s="235">
        <f t="shared" si="449"/>
        <v>0</v>
      </c>
      <c r="BG1218" s="210"/>
      <c r="BH1218" s="231"/>
      <c r="BI1218" s="15"/>
      <c r="BJ1218" s="232">
        <f t="shared" si="439"/>
        <v>0</v>
      </c>
      <c r="BK1218" s="235">
        <f t="shared" si="450"/>
        <v>0</v>
      </c>
      <c r="BM1218" s="109">
        <f t="shared" si="440"/>
        <v>-1.010648198442857</v>
      </c>
      <c r="BN1218" s="213"/>
      <c r="BR1218" s="228"/>
      <c r="BS1218" s="311"/>
      <c r="BT1218" s="3"/>
      <c r="BU1218" s="213"/>
      <c r="BV1218" s="213"/>
      <c r="BW1218" s="291"/>
    </row>
    <row r="1219" spans="1:75" x14ac:dyDescent="0.2">
      <c r="A1219" s="210"/>
      <c r="B1219" s="211"/>
      <c r="C1219" s="848" t="str">
        <f ca="1">IF(ISERR(AVERAGE(INDIRECT("B"&amp;(ROW()-INT($B$1/2))):INDIRECT("B"&amp;(ROW()+INT($B$1/2))))),"",AVERAGE(INDIRECT("B"&amp;(ROW()-INT($B$1/2))):INDIRECT("B"&amp;(ROW()+INT($B$1/2)))))</f>
        <v/>
      </c>
      <c r="D1219" s="848">
        <f t="shared" si="453"/>
        <v>0</v>
      </c>
      <c r="E1219" s="275"/>
      <c r="F1219" s="15"/>
      <c r="G1219" s="3"/>
      <c r="H1219" s="3"/>
      <c r="I1219" s="3"/>
      <c r="J1219" s="3"/>
      <c r="K1219" s="3"/>
      <c r="L1219" s="554"/>
      <c r="M1219" s="545"/>
      <c r="N1219" s="546"/>
      <c r="O1219" s="5"/>
      <c r="P1219" s="216"/>
      <c r="Q1219" s="217"/>
      <c r="R1219" s="218"/>
      <c r="S1219" s="219">
        <f t="shared" si="441"/>
        <v>0</v>
      </c>
      <c r="T1219" s="220">
        <f t="shared" si="442"/>
        <v>0</v>
      </c>
      <c r="U1219" s="214">
        <f t="shared" si="451"/>
        <v>0</v>
      </c>
      <c r="W1219" s="221"/>
      <c r="X1219" s="222"/>
      <c r="Y1219" s="222"/>
      <c r="Z1219" s="223"/>
      <c r="AA1219" s="222"/>
      <c r="AB1219" s="224"/>
      <c r="AC1219" s="225"/>
      <c r="AD1219" s="2">
        <f t="shared" si="436"/>
        <v>0</v>
      </c>
      <c r="AE1219" s="2">
        <f t="shared" si="437"/>
        <v>0</v>
      </c>
      <c r="AF1219" s="226"/>
      <c r="AG1219" s="219">
        <f t="shared" si="443"/>
        <v>0</v>
      </c>
      <c r="AH1219" s="234">
        <f t="shared" si="444"/>
        <v>0</v>
      </c>
      <c r="AI1219" s="214">
        <f t="shared" si="452"/>
        <v>0</v>
      </c>
      <c r="AK1219" s="229">
        <f t="shared" si="445"/>
        <v>0</v>
      </c>
      <c r="AL1219" s="226"/>
      <c r="AM1219" s="15"/>
      <c r="AN1219" s="232" t="e">
        <f t="shared" si="446"/>
        <v>#DIV/0!</v>
      </c>
      <c r="AO1219" s="214">
        <f t="shared" si="438"/>
        <v>0</v>
      </c>
      <c r="AQ1219" s="210"/>
      <c r="AR1219" s="231"/>
      <c r="AS1219" s="15"/>
      <c r="AT1219" s="232">
        <f t="shared" si="447"/>
        <v>0</v>
      </c>
      <c r="AU1219" s="235">
        <f t="shared" si="448"/>
        <v>0</v>
      </c>
      <c r="AY1219" s="210"/>
      <c r="AZ1219" s="231"/>
      <c r="BA1219" s="15"/>
      <c r="BB1219" s="232">
        <f t="shared" si="435"/>
        <v>0</v>
      </c>
      <c r="BC1219" s="235">
        <f t="shared" si="449"/>
        <v>0</v>
      </c>
      <c r="BG1219" s="210"/>
      <c r="BH1219" s="231"/>
      <c r="BI1219" s="15"/>
      <c r="BJ1219" s="232">
        <f t="shared" si="439"/>
        <v>0</v>
      </c>
      <c r="BK1219" s="235">
        <f t="shared" si="450"/>
        <v>0</v>
      </c>
      <c r="BM1219" s="109">
        <f t="shared" si="440"/>
        <v>-1.0124805359405937</v>
      </c>
      <c r="BN1219" s="213"/>
      <c r="BR1219" s="228"/>
      <c r="BS1219" s="311"/>
      <c r="BT1219" s="3"/>
      <c r="BU1219" s="213"/>
      <c r="BV1219" s="213"/>
      <c r="BW1219" s="291"/>
    </row>
    <row r="1220" spans="1:75" x14ac:dyDescent="0.2">
      <c r="A1220" s="210"/>
      <c r="B1220" s="211"/>
      <c r="C1220" s="848" t="str">
        <f ca="1">IF(ISERR(AVERAGE(INDIRECT("B"&amp;(ROW()-INT($B$1/2))):INDIRECT("B"&amp;(ROW()+INT($B$1/2))))),"",AVERAGE(INDIRECT("B"&amp;(ROW()-INT($B$1/2))):INDIRECT("B"&amp;(ROW()+INT($B$1/2)))))</f>
        <v/>
      </c>
      <c r="D1220" s="848">
        <f t="shared" si="453"/>
        <v>0</v>
      </c>
      <c r="E1220" s="275"/>
      <c r="F1220" s="15"/>
      <c r="G1220" s="3"/>
      <c r="H1220" s="3"/>
      <c r="I1220" s="3"/>
      <c r="J1220" s="3"/>
      <c r="K1220" s="3"/>
      <c r="L1220" s="554"/>
      <c r="M1220" s="545"/>
      <c r="N1220" s="546"/>
      <c r="O1220" s="5"/>
      <c r="P1220" s="216"/>
      <c r="Q1220" s="217"/>
      <c r="R1220" s="218"/>
      <c r="S1220" s="219">
        <f t="shared" si="441"/>
        <v>0</v>
      </c>
      <c r="T1220" s="220">
        <f t="shared" si="442"/>
        <v>0</v>
      </c>
      <c r="U1220" s="214">
        <f t="shared" si="451"/>
        <v>0</v>
      </c>
      <c r="W1220" s="221"/>
      <c r="X1220" s="222"/>
      <c r="Y1220" s="222"/>
      <c r="Z1220" s="223"/>
      <c r="AA1220" s="222"/>
      <c r="AB1220" s="224"/>
      <c r="AC1220" s="225"/>
      <c r="AD1220" s="2">
        <f t="shared" si="436"/>
        <v>0</v>
      </c>
      <c r="AE1220" s="2">
        <f t="shared" si="437"/>
        <v>0</v>
      </c>
      <c r="AF1220" s="226"/>
      <c r="AG1220" s="219">
        <f t="shared" si="443"/>
        <v>0</v>
      </c>
      <c r="AH1220" s="234">
        <f t="shared" si="444"/>
        <v>0</v>
      </c>
      <c r="AI1220" s="214">
        <f t="shared" si="452"/>
        <v>0</v>
      </c>
      <c r="AK1220" s="229">
        <f t="shared" si="445"/>
        <v>0</v>
      </c>
      <c r="AL1220" s="226"/>
      <c r="AM1220" s="15"/>
      <c r="AN1220" s="232" t="e">
        <f t="shared" si="446"/>
        <v>#DIV/0!</v>
      </c>
      <c r="AO1220" s="214">
        <f t="shared" si="438"/>
        <v>0</v>
      </c>
      <c r="AQ1220" s="210"/>
      <c r="AR1220" s="231"/>
      <c r="AS1220" s="15"/>
      <c r="AT1220" s="232">
        <f t="shared" si="447"/>
        <v>0</v>
      </c>
      <c r="AU1220" s="235">
        <f t="shared" si="448"/>
        <v>0</v>
      </c>
      <c r="AY1220" s="210"/>
      <c r="AZ1220" s="231"/>
      <c r="BA1220" s="15"/>
      <c r="BB1220" s="232">
        <f t="shared" ref="BB1220:BB1283" si="454">IF(AY1220&gt;0,(26.3/MAX($AY$4:$AY$4600))*AY1220,0)</f>
        <v>0</v>
      </c>
      <c r="BC1220" s="235">
        <f t="shared" si="449"/>
        <v>0</v>
      </c>
      <c r="BG1220" s="210"/>
      <c r="BH1220" s="231"/>
      <c r="BI1220" s="15"/>
      <c r="BJ1220" s="232">
        <f t="shared" si="439"/>
        <v>0</v>
      </c>
      <c r="BK1220" s="235">
        <f t="shared" si="450"/>
        <v>0</v>
      </c>
      <c r="BM1220" s="109">
        <f t="shared" si="440"/>
        <v>-1.0143128734383304</v>
      </c>
      <c r="BN1220" s="213"/>
      <c r="BR1220" s="228"/>
      <c r="BS1220" s="311"/>
      <c r="BT1220" s="3"/>
      <c r="BU1220" s="213"/>
      <c r="BV1220" s="213"/>
      <c r="BW1220" s="291"/>
    </row>
    <row r="1221" spans="1:75" x14ac:dyDescent="0.2">
      <c r="A1221" s="210"/>
      <c r="B1221" s="211"/>
      <c r="C1221" s="848" t="str">
        <f ca="1">IF(ISERR(AVERAGE(INDIRECT("B"&amp;(ROW()-INT($B$1/2))):INDIRECT("B"&amp;(ROW()+INT($B$1/2))))),"",AVERAGE(INDIRECT("B"&amp;(ROW()-INT($B$1/2))):INDIRECT("B"&amp;(ROW()+INT($B$1/2)))))</f>
        <v/>
      </c>
      <c r="D1221" s="848">
        <f t="shared" si="453"/>
        <v>0</v>
      </c>
      <c r="E1221" s="275"/>
      <c r="F1221" s="15"/>
      <c r="G1221" s="3"/>
      <c r="H1221" s="3"/>
      <c r="I1221" s="3"/>
      <c r="J1221" s="3"/>
      <c r="K1221" s="3"/>
      <c r="L1221" s="554"/>
      <c r="M1221" s="545"/>
      <c r="N1221" s="546"/>
      <c r="O1221" s="5"/>
      <c r="P1221" s="216"/>
      <c r="Q1221" s="217"/>
      <c r="R1221" s="218"/>
      <c r="S1221" s="219">
        <f t="shared" si="441"/>
        <v>0</v>
      </c>
      <c r="T1221" s="220">
        <f t="shared" si="442"/>
        <v>0</v>
      </c>
      <c r="U1221" s="214">
        <f t="shared" si="451"/>
        <v>0</v>
      </c>
      <c r="W1221" s="221"/>
      <c r="X1221" s="222"/>
      <c r="Y1221" s="222"/>
      <c r="Z1221" s="223"/>
      <c r="AA1221" s="222"/>
      <c r="AB1221" s="224"/>
      <c r="AC1221" s="225"/>
      <c r="AD1221" s="2">
        <f t="shared" ref="AD1221:AD1284" si="455">IF(W1221&lt;0,W1221-X1221/60-Y1221/3600,W1221+X1221/60+Y1221/3600)</f>
        <v>0</v>
      </c>
      <c r="AE1221" s="2">
        <f t="shared" ref="AE1221:AE1284" si="456">IF(Z1221&lt;0,Z1221-AA1221/60-AB1221/3600,Z1221+AA1221/60+AB1221/3600)</f>
        <v>0</v>
      </c>
      <c r="AF1221" s="226"/>
      <c r="AG1221" s="219">
        <f t="shared" si="443"/>
        <v>0</v>
      </c>
      <c r="AH1221" s="234">
        <f t="shared" si="444"/>
        <v>0</v>
      </c>
      <c r="AI1221" s="214">
        <f t="shared" si="452"/>
        <v>0</v>
      </c>
      <c r="AK1221" s="229">
        <f t="shared" si="445"/>
        <v>0</v>
      </c>
      <c r="AL1221" s="226"/>
      <c r="AM1221" s="15"/>
      <c r="AN1221" s="232" t="e">
        <f t="shared" si="446"/>
        <v>#DIV/0!</v>
      </c>
      <c r="AO1221" s="214">
        <f t="shared" ref="AO1221:AO1284" si="457">AL1221*3.28084</f>
        <v>0</v>
      </c>
      <c r="AQ1221" s="210"/>
      <c r="AR1221" s="231"/>
      <c r="AS1221" s="15"/>
      <c r="AT1221" s="232">
        <f t="shared" si="447"/>
        <v>0</v>
      </c>
      <c r="AU1221" s="235">
        <f t="shared" si="448"/>
        <v>0</v>
      </c>
      <c r="AY1221" s="210"/>
      <c r="AZ1221" s="231"/>
      <c r="BA1221" s="15"/>
      <c r="BB1221" s="232">
        <f t="shared" si="454"/>
        <v>0</v>
      </c>
      <c r="BC1221" s="235">
        <f t="shared" si="449"/>
        <v>0</v>
      </c>
      <c r="BG1221" s="210"/>
      <c r="BH1221" s="231"/>
      <c r="BI1221" s="15"/>
      <c r="BJ1221" s="232">
        <f t="shared" ref="BJ1221:BJ1284" si="458">BG1221</f>
        <v>0</v>
      </c>
      <c r="BK1221" s="235">
        <f t="shared" si="450"/>
        <v>0</v>
      </c>
      <c r="BM1221" s="109">
        <f t="shared" ref="BM1221:BM1284" si="459">BM1220+$BQ$14</f>
        <v>-1.0161452109360671</v>
      </c>
      <c r="BN1221" s="213"/>
      <c r="BR1221" s="228"/>
      <c r="BS1221" s="311"/>
      <c r="BT1221" s="3"/>
      <c r="BU1221" s="213"/>
      <c r="BV1221" s="213"/>
      <c r="BW1221" s="291"/>
    </row>
    <row r="1222" spans="1:75" x14ac:dyDescent="0.2">
      <c r="A1222" s="210"/>
      <c r="B1222" s="211"/>
      <c r="C1222" s="848" t="str">
        <f ca="1">IF(ISERR(AVERAGE(INDIRECT("B"&amp;(ROW()-INT($B$1/2))):INDIRECT("B"&amp;(ROW()+INT($B$1/2))))),"",AVERAGE(INDIRECT("B"&amp;(ROW()-INT($B$1/2))):INDIRECT("B"&amp;(ROW()+INT($B$1/2)))))</f>
        <v/>
      </c>
      <c r="D1222" s="848">
        <f t="shared" si="453"/>
        <v>0</v>
      </c>
      <c r="E1222" s="275"/>
      <c r="F1222" s="15"/>
      <c r="G1222" s="3"/>
      <c r="H1222" s="3"/>
      <c r="I1222" s="3"/>
      <c r="J1222" s="3"/>
      <c r="K1222" s="3"/>
      <c r="L1222" s="554"/>
      <c r="M1222" s="545"/>
      <c r="N1222" s="546"/>
      <c r="O1222" s="5"/>
      <c r="P1222" s="216"/>
      <c r="Q1222" s="217"/>
      <c r="R1222" s="218"/>
      <c r="S1222" s="219">
        <f t="shared" ref="S1222:S1285" si="460">S1221+IF(P1222&lt;&gt;0,1.852*60*1000*((ACOS((SIN((P1221/180)*PI()))*(SIN((P1222/180)*PI()))+(COS((P1221/180)*PI()))*(COS((P1222/180)*PI()))*(COS((Q1222/180)*PI()-(Q1221/180)*PI())))/PI())*180),0)</f>
        <v>0</v>
      </c>
      <c r="T1222" s="220">
        <f t="shared" ref="T1222:T1285" si="461">T1221+IF(P1222&lt;&gt;0,1.852*60*0.6213712*((ACOS((SIN((P1221/180)*PI()))*(SIN((P1222/180)*PI()))+(COS((P1221/180)*PI()))*(COS((P1222/180)*PI()))*(COS((Q1222/180)*PI()-(Q1221/180)*PI())))/PI())*180),0)</f>
        <v>0</v>
      </c>
      <c r="U1222" s="214">
        <f t="shared" si="451"/>
        <v>0</v>
      </c>
      <c r="W1222" s="221"/>
      <c r="X1222" s="222"/>
      <c r="Y1222" s="222"/>
      <c r="Z1222" s="223"/>
      <c r="AA1222" s="222"/>
      <c r="AB1222" s="224"/>
      <c r="AC1222" s="225"/>
      <c r="AD1222" s="2">
        <f t="shared" si="455"/>
        <v>0</v>
      </c>
      <c r="AE1222" s="2">
        <f t="shared" si="456"/>
        <v>0</v>
      </c>
      <c r="AF1222" s="226"/>
      <c r="AG1222" s="219">
        <f t="shared" ref="AG1222:AG1285" si="462">AG1221+IF(AD1222&lt;&gt;0,1.852*60*1000*((ACOS((SIN((AD1221/180)*PI()))*(SIN((AD1222/180)*PI()))+(COS((AD1221/180)*PI()))*(COS((AD1222/180)*PI()))*(COS((AE1222/180)*PI()-(AE1221/180)*PI())))/PI())*180),0)</f>
        <v>0</v>
      </c>
      <c r="AH1222" s="234">
        <f t="shared" ref="AH1222:AH1285" si="463">AH1221+IF(AD1222&lt;&gt;0,1.852*60*0.6213712*((ACOS((SIN((AD1221/180)*PI()))*(SIN((AD1222/180)*PI()))+(COS((AD1221/180)*PI()))*(COS((AD1222/180)*PI()))*(COS((AE1222/180)*PI()-(AE1221/180)*PI())))/PI())*180),0)</f>
        <v>0</v>
      </c>
      <c r="AI1222" s="214">
        <f t="shared" si="452"/>
        <v>0</v>
      </c>
      <c r="AK1222" s="229">
        <f t="shared" ref="AK1222:AK1285" si="464">IF(AL1222&gt;0,AK1221+$AO$1,0)</f>
        <v>0</v>
      </c>
      <c r="AL1222" s="226"/>
      <c r="AM1222" s="15"/>
      <c r="AN1222" s="232" t="e">
        <f t="shared" ref="AN1222:AN1285" si="465">(42341.84/MAX(AK1222:AK5818))*AK1222*0.0006213712</f>
        <v>#DIV/0!</v>
      </c>
      <c r="AO1222" s="214">
        <f t="shared" si="457"/>
        <v>0</v>
      </c>
      <c r="AQ1222" s="210"/>
      <c r="AR1222" s="231"/>
      <c r="AS1222" s="15"/>
      <c r="AT1222" s="232">
        <f t="shared" ref="AT1222:AT1285" si="466">IF(AQ1222&gt;0,(26.3/(MAX($AQ$4:$AQ$4600)*0.0006213712))*AQ1222*0.0006213712,0)</f>
        <v>0</v>
      </c>
      <c r="AU1222" s="235">
        <f t="shared" ref="AU1222:AU1285" si="467">(AR1222*3.28084)+(AW$4)</f>
        <v>0</v>
      </c>
      <c r="AY1222" s="210"/>
      <c r="AZ1222" s="231"/>
      <c r="BA1222" s="15"/>
      <c r="BB1222" s="232">
        <f t="shared" si="454"/>
        <v>0</v>
      </c>
      <c r="BC1222" s="235">
        <f t="shared" ref="BC1222:BC1285" si="468">AZ1222+BE$4</f>
        <v>0</v>
      </c>
      <c r="BG1222" s="210"/>
      <c r="BH1222" s="231"/>
      <c r="BI1222" s="15"/>
      <c r="BJ1222" s="232">
        <f t="shared" si="458"/>
        <v>0</v>
      </c>
      <c r="BK1222" s="235">
        <f t="shared" ref="BK1222:BK1285" si="469">BH1222*BM1222</f>
        <v>0</v>
      </c>
      <c r="BM1222" s="109">
        <f t="shared" si="459"/>
        <v>-1.0179775484338038</v>
      </c>
      <c r="BN1222" s="213"/>
      <c r="BR1222" s="228"/>
      <c r="BS1222" s="311"/>
      <c r="BT1222" s="3"/>
      <c r="BU1222" s="213"/>
      <c r="BV1222" s="213"/>
      <c r="BW1222" s="291"/>
    </row>
    <row r="1223" spans="1:75" x14ac:dyDescent="0.2">
      <c r="A1223" s="210"/>
      <c r="B1223" s="211"/>
      <c r="C1223" s="848" t="str">
        <f ca="1">IF(ISERR(AVERAGE(INDIRECT("B"&amp;(ROW()-INT($B$1/2))):INDIRECT("B"&amp;(ROW()+INT($B$1/2))))),"",AVERAGE(INDIRECT("B"&amp;(ROW()-INT($B$1/2))):INDIRECT("B"&amp;(ROW()+INT($B$1/2)))))</f>
        <v/>
      </c>
      <c r="D1223" s="848">
        <f t="shared" si="453"/>
        <v>0</v>
      </c>
      <c r="E1223" s="275"/>
      <c r="F1223" s="15"/>
      <c r="G1223" s="3"/>
      <c r="H1223" s="3"/>
      <c r="I1223" s="3"/>
      <c r="J1223" s="3"/>
      <c r="K1223" s="3"/>
      <c r="L1223" s="554"/>
      <c r="M1223" s="545"/>
      <c r="N1223" s="546"/>
      <c r="O1223" s="5"/>
      <c r="P1223" s="216"/>
      <c r="Q1223" s="217"/>
      <c r="R1223" s="218"/>
      <c r="S1223" s="219">
        <f t="shared" si="460"/>
        <v>0</v>
      </c>
      <c r="T1223" s="220">
        <f t="shared" si="461"/>
        <v>0</v>
      </c>
      <c r="U1223" s="214">
        <f t="shared" ref="U1223:U1286" si="470">R1223*3.28084</f>
        <v>0</v>
      </c>
      <c r="W1223" s="221"/>
      <c r="X1223" s="222"/>
      <c r="Y1223" s="222"/>
      <c r="Z1223" s="223"/>
      <c r="AA1223" s="222"/>
      <c r="AB1223" s="224"/>
      <c r="AC1223" s="225"/>
      <c r="AD1223" s="2">
        <f t="shared" si="455"/>
        <v>0</v>
      </c>
      <c r="AE1223" s="2">
        <f t="shared" si="456"/>
        <v>0</v>
      </c>
      <c r="AF1223" s="226"/>
      <c r="AG1223" s="219">
        <f t="shared" si="462"/>
        <v>0</v>
      </c>
      <c r="AH1223" s="234">
        <f t="shared" si="463"/>
        <v>0</v>
      </c>
      <c r="AI1223" s="214">
        <f t="shared" ref="AI1223:AI1286" si="471">AF1223*3.28084</f>
        <v>0</v>
      </c>
      <c r="AK1223" s="229">
        <f t="shared" si="464"/>
        <v>0</v>
      </c>
      <c r="AL1223" s="226"/>
      <c r="AM1223" s="15"/>
      <c r="AN1223" s="232" t="e">
        <f t="shared" si="465"/>
        <v>#DIV/0!</v>
      </c>
      <c r="AO1223" s="214">
        <f t="shared" si="457"/>
        <v>0</v>
      </c>
      <c r="AQ1223" s="210"/>
      <c r="AR1223" s="231"/>
      <c r="AS1223" s="15"/>
      <c r="AT1223" s="232">
        <f t="shared" si="466"/>
        <v>0</v>
      </c>
      <c r="AU1223" s="235">
        <f t="shared" si="467"/>
        <v>0</v>
      </c>
      <c r="AY1223" s="210"/>
      <c r="AZ1223" s="231"/>
      <c r="BA1223" s="15"/>
      <c r="BB1223" s="232">
        <f t="shared" si="454"/>
        <v>0</v>
      </c>
      <c r="BC1223" s="235">
        <f t="shared" si="468"/>
        <v>0</v>
      </c>
      <c r="BG1223" s="210"/>
      <c r="BH1223" s="231"/>
      <c r="BI1223" s="15"/>
      <c r="BJ1223" s="232">
        <f t="shared" si="458"/>
        <v>0</v>
      </c>
      <c r="BK1223" s="235">
        <f t="shared" si="469"/>
        <v>0</v>
      </c>
      <c r="BM1223" s="109">
        <f t="shared" si="459"/>
        <v>-1.0198098859315405</v>
      </c>
      <c r="BN1223" s="213"/>
      <c r="BR1223" s="228"/>
      <c r="BS1223" s="311"/>
      <c r="BT1223" s="3"/>
      <c r="BU1223" s="213"/>
      <c r="BV1223" s="213"/>
      <c r="BW1223" s="291"/>
    </row>
    <row r="1224" spans="1:75" x14ac:dyDescent="0.2">
      <c r="A1224" s="210"/>
      <c r="B1224" s="211"/>
      <c r="C1224" s="848" t="str">
        <f ca="1">IF(ISERR(AVERAGE(INDIRECT("B"&amp;(ROW()-INT($B$1/2))):INDIRECT("B"&amp;(ROW()+INT($B$1/2))))),"",AVERAGE(INDIRECT("B"&amp;(ROW()-INT($B$1/2))):INDIRECT("B"&amp;(ROW()+INT($B$1/2)))))</f>
        <v/>
      </c>
      <c r="D1224" s="848">
        <f t="shared" si="453"/>
        <v>0</v>
      </c>
      <c r="E1224" s="275"/>
      <c r="F1224" s="15"/>
      <c r="G1224" s="3"/>
      <c r="H1224" s="3"/>
      <c r="I1224" s="3"/>
      <c r="J1224" s="3"/>
      <c r="K1224" s="3"/>
      <c r="L1224" s="554"/>
      <c r="M1224" s="545"/>
      <c r="N1224" s="546"/>
      <c r="O1224" s="5"/>
      <c r="P1224" s="216"/>
      <c r="Q1224" s="217"/>
      <c r="R1224" s="218"/>
      <c r="S1224" s="219">
        <f t="shared" si="460"/>
        <v>0</v>
      </c>
      <c r="T1224" s="220">
        <f t="shared" si="461"/>
        <v>0</v>
      </c>
      <c r="U1224" s="214">
        <f t="shared" si="470"/>
        <v>0</v>
      </c>
      <c r="W1224" s="221"/>
      <c r="X1224" s="222"/>
      <c r="Y1224" s="222"/>
      <c r="Z1224" s="223"/>
      <c r="AA1224" s="222"/>
      <c r="AB1224" s="224"/>
      <c r="AC1224" s="225"/>
      <c r="AD1224" s="2">
        <f t="shared" si="455"/>
        <v>0</v>
      </c>
      <c r="AE1224" s="2">
        <f t="shared" si="456"/>
        <v>0</v>
      </c>
      <c r="AF1224" s="226"/>
      <c r="AG1224" s="219">
        <f t="shared" si="462"/>
        <v>0</v>
      </c>
      <c r="AH1224" s="234">
        <f t="shared" si="463"/>
        <v>0</v>
      </c>
      <c r="AI1224" s="214">
        <f t="shared" si="471"/>
        <v>0</v>
      </c>
      <c r="AK1224" s="229">
        <f t="shared" si="464"/>
        <v>0</v>
      </c>
      <c r="AL1224" s="226"/>
      <c r="AM1224" s="15"/>
      <c r="AN1224" s="232" t="e">
        <f t="shared" si="465"/>
        <v>#DIV/0!</v>
      </c>
      <c r="AO1224" s="214">
        <f t="shared" si="457"/>
        <v>0</v>
      </c>
      <c r="AQ1224" s="210"/>
      <c r="AR1224" s="231"/>
      <c r="AS1224" s="15"/>
      <c r="AT1224" s="232">
        <f t="shared" si="466"/>
        <v>0</v>
      </c>
      <c r="AU1224" s="235">
        <f t="shared" si="467"/>
        <v>0</v>
      </c>
      <c r="AY1224" s="210"/>
      <c r="AZ1224" s="231"/>
      <c r="BA1224" s="15"/>
      <c r="BB1224" s="232">
        <f t="shared" si="454"/>
        <v>0</v>
      </c>
      <c r="BC1224" s="235">
        <f t="shared" si="468"/>
        <v>0</v>
      </c>
      <c r="BG1224" s="210"/>
      <c r="BH1224" s="231"/>
      <c r="BI1224" s="15"/>
      <c r="BJ1224" s="232">
        <f t="shared" si="458"/>
        <v>0</v>
      </c>
      <c r="BK1224" s="235">
        <f t="shared" si="469"/>
        <v>0</v>
      </c>
      <c r="BM1224" s="109">
        <f t="shared" si="459"/>
        <v>-1.0216422234292772</v>
      </c>
      <c r="BN1224" s="213"/>
      <c r="BR1224" s="228"/>
      <c r="BS1224" s="311"/>
      <c r="BT1224" s="3"/>
      <c r="BU1224" s="213"/>
      <c r="BV1224" s="213"/>
      <c r="BW1224" s="291"/>
    </row>
    <row r="1225" spans="1:75" x14ac:dyDescent="0.2">
      <c r="A1225" s="210"/>
      <c r="B1225" s="211"/>
      <c r="C1225" s="848" t="str">
        <f ca="1">IF(ISERR(AVERAGE(INDIRECT("B"&amp;(ROW()-INT($B$1/2))):INDIRECT("B"&amp;(ROW()+INT($B$1/2))))),"",AVERAGE(INDIRECT("B"&amp;(ROW()-INT($B$1/2))):INDIRECT("B"&amp;(ROW()+INT($B$1/2)))))</f>
        <v/>
      </c>
      <c r="D1225" s="848">
        <f t="shared" si="453"/>
        <v>0</v>
      </c>
      <c r="E1225" s="275"/>
      <c r="F1225" s="15"/>
      <c r="G1225" s="3"/>
      <c r="H1225" s="3"/>
      <c r="I1225" s="3"/>
      <c r="J1225" s="3"/>
      <c r="K1225" s="3"/>
      <c r="L1225" s="554"/>
      <c r="M1225" s="545"/>
      <c r="N1225" s="546"/>
      <c r="O1225" s="5"/>
      <c r="P1225" s="216"/>
      <c r="Q1225" s="217"/>
      <c r="R1225" s="218"/>
      <c r="S1225" s="219">
        <f t="shared" si="460"/>
        <v>0</v>
      </c>
      <c r="T1225" s="220">
        <f t="shared" si="461"/>
        <v>0</v>
      </c>
      <c r="U1225" s="214">
        <f t="shared" si="470"/>
        <v>0</v>
      </c>
      <c r="W1225" s="221"/>
      <c r="X1225" s="222"/>
      <c r="Y1225" s="222"/>
      <c r="Z1225" s="223"/>
      <c r="AA1225" s="222"/>
      <c r="AB1225" s="224"/>
      <c r="AC1225" s="225"/>
      <c r="AD1225" s="2">
        <f t="shared" si="455"/>
        <v>0</v>
      </c>
      <c r="AE1225" s="2">
        <f t="shared" si="456"/>
        <v>0</v>
      </c>
      <c r="AF1225" s="226"/>
      <c r="AG1225" s="219">
        <f t="shared" si="462"/>
        <v>0</v>
      </c>
      <c r="AH1225" s="234">
        <f t="shared" si="463"/>
        <v>0</v>
      </c>
      <c r="AI1225" s="214">
        <f t="shared" si="471"/>
        <v>0</v>
      </c>
      <c r="AK1225" s="229">
        <f t="shared" si="464"/>
        <v>0</v>
      </c>
      <c r="AL1225" s="226"/>
      <c r="AM1225" s="15"/>
      <c r="AN1225" s="232" t="e">
        <f t="shared" si="465"/>
        <v>#DIV/0!</v>
      </c>
      <c r="AO1225" s="214">
        <f t="shared" si="457"/>
        <v>0</v>
      </c>
      <c r="AQ1225" s="210"/>
      <c r="AR1225" s="231"/>
      <c r="AS1225" s="15"/>
      <c r="AT1225" s="232">
        <f t="shared" si="466"/>
        <v>0</v>
      </c>
      <c r="AU1225" s="235">
        <f t="shared" si="467"/>
        <v>0</v>
      </c>
      <c r="AY1225" s="210"/>
      <c r="AZ1225" s="231"/>
      <c r="BA1225" s="15"/>
      <c r="BB1225" s="232">
        <f t="shared" si="454"/>
        <v>0</v>
      </c>
      <c r="BC1225" s="235">
        <f t="shared" si="468"/>
        <v>0</v>
      </c>
      <c r="BG1225" s="210"/>
      <c r="BH1225" s="231"/>
      <c r="BI1225" s="15"/>
      <c r="BJ1225" s="232">
        <f t="shared" si="458"/>
        <v>0</v>
      </c>
      <c r="BK1225" s="235">
        <f t="shared" si="469"/>
        <v>0</v>
      </c>
      <c r="BM1225" s="109">
        <f t="shared" si="459"/>
        <v>-1.0234745609270139</v>
      </c>
      <c r="BN1225" s="213"/>
      <c r="BR1225" s="228"/>
      <c r="BS1225" s="311"/>
      <c r="BT1225" s="3"/>
      <c r="BU1225" s="213"/>
      <c r="BV1225" s="213"/>
      <c r="BW1225" s="291"/>
    </row>
    <row r="1226" spans="1:75" x14ac:dyDescent="0.2">
      <c r="A1226" s="210"/>
      <c r="B1226" s="211"/>
      <c r="C1226" s="848" t="str">
        <f ca="1">IF(ISERR(AVERAGE(INDIRECT("B"&amp;(ROW()-INT($B$1/2))):INDIRECT("B"&amp;(ROW()+INT($B$1/2))))),"",AVERAGE(INDIRECT("B"&amp;(ROW()-INT($B$1/2))):INDIRECT("B"&amp;(ROW()+INT($B$1/2)))))</f>
        <v/>
      </c>
      <c r="D1226" s="848">
        <f t="shared" si="453"/>
        <v>0</v>
      </c>
      <c r="E1226" s="275"/>
      <c r="F1226" s="15"/>
      <c r="G1226" s="3"/>
      <c r="H1226" s="3"/>
      <c r="I1226" s="3"/>
      <c r="J1226" s="3"/>
      <c r="K1226" s="3"/>
      <c r="L1226" s="554"/>
      <c r="M1226" s="545"/>
      <c r="N1226" s="546"/>
      <c r="O1226" s="5"/>
      <c r="P1226" s="216"/>
      <c r="Q1226" s="217"/>
      <c r="R1226" s="218"/>
      <c r="S1226" s="219">
        <f t="shared" si="460"/>
        <v>0</v>
      </c>
      <c r="T1226" s="220">
        <f t="shared" si="461"/>
        <v>0</v>
      </c>
      <c r="U1226" s="214">
        <f t="shared" si="470"/>
        <v>0</v>
      </c>
      <c r="W1226" s="221"/>
      <c r="X1226" s="222"/>
      <c r="Y1226" s="222"/>
      <c r="Z1226" s="223"/>
      <c r="AA1226" s="222"/>
      <c r="AB1226" s="224"/>
      <c r="AC1226" s="225"/>
      <c r="AD1226" s="2">
        <f t="shared" si="455"/>
        <v>0</v>
      </c>
      <c r="AE1226" s="2">
        <f t="shared" si="456"/>
        <v>0</v>
      </c>
      <c r="AF1226" s="226"/>
      <c r="AG1226" s="219">
        <f t="shared" si="462"/>
        <v>0</v>
      </c>
      <c r="AH1226" s="234">
        <f t="shared" si="463"/>
        <v>0</v>
      </c>
      <c r="AI1226" s="214">
        <f t="shared" si="471"/>
        <v>0</v>
      </c>
      <c r="AK1226" s="229">
        <f t="shared" si="464"/>
        <v>0</v>
      </c>
      <c r="AL1226" s="226"/>
      <c r="AM1226" s="15"/>
      <c r="AN1226" s="232" t="e">
        <f t="shared" si="465"/>
        <v>#DIV/0!</v>
      </c>
      <c r="AO1226" s="214">
        <f t="shared" si="457"/>
        <v>0</v>
      </c>
      <c r="AQ1226" s="210"/>
      <c r="AR1226" s="231"/>
      <c r="AS1226" s="15"/>
      <c r="AT1226" s="232">
        <f t="shared" si="466"/>
        <v>0</v>
      </c>
      <c r="AU1226" s="235">
        <f t="shared" si="467"/>
        <v>0</v>
      </c>
      <c r="AY1226" s="210"/>
      <c r="AZ1226" s="231"/>
      <c r="BA1226" s="15"/>
      <c r="BB1226" s="232">
        <f t="shared" si="454"/>
        <v>0</v>
      </c>
      <c r="BC1226" s="235">
        <f t="shared" si="468"/>
        <v>0</v>
      </c>
      <c r="BG1226" s="210"/>
      <c r="BH1226" s="231"/>
      <c r="BI1226" s="15"/>
      <c r="BJ1226" s="232">
        <f t="shared" si="458"/>
        <v>0</v>
      </c>
      <c r="BK1226" s="235">
        <f t="shared" si="469"/>
        <v>0</v>
      </c>
      <c r="BM1226" s="109">
        <f t="shared" si="459"/>
        <v>-1.0253068984247506</v>
      </c>
      <c r="BN1226" s="213"/>
      <c r="BR1226" s="228"/>
      <c r="BS1226" s="311"/>
      <c r="BT1226" s="3"/>
      <c r="BU1226" s="213"/>
      <c r="BV1226" s="213"/>
      <c r="BW1226" s="291"/>
    </row>
    <row r="1227" spans="1:75" x14ac:dyDescent="0.2">
      <c r="A1227" s="210"/>
      <c r="B1227" s="211"/>
      <c r="C1227" s="848" t="str">
        <f ca="1">IF(ISERR(AVERAGE(INDIRECT("B"&amp;(ROW()-INT($B$1/2))):INDIRECT("B"&amp;(ROW()+INT($B$1/2))))),"",AVERAGE(INDIRECT("B"&amp;(ROW()-INT($B$1/2))):INDIRECT("B"&amp;(ROW()+INT($B$1/2)))))</f>
        <v/>
      </c>
      <c r="D1227" s="848">
        <f t="shared" si="453"/>
        <v>0</v>
      </c>
      <c r="E1227" s="275"/>
      <c r="F1227" s="15"/>
      <c r="G1227" s="3"/>
      <c r="H1227" s="3"/>
      <c r="I1227" s="3"/>
      <c r="J1227" s="3"/>
      <c r="K1227" s="3"/>
      <c r="L1227" s="554"/>
      <c r="M1227" s="545"/>
      <c r="N1227" s="546"/>
      <c r="O1227" s="5"/>
      <c r="P1227" s="216"/>
      <c r="Q1227" s="217"/>
      <c r="R1227" s="218"/>
      <c r="S1227" s="219">
        <f t="shared" si="460"/>
        <v>0</v>
      </c>
      <c r="T1227" s="220">
        <f t="shared" si="461"/>
        <v>0</v>
      </c>
      <c r="U1227" s="214">
        <f t="shared" si="470"/>
        <v>0</v>
      </c>
      <c r="W1227" s="221"/>
      <c r="X1227" s="222"/>
      <c r="Y1227" s="222"/>
      <c r="Z1227" s="223"/>
      <c r="AA1227" s="222"/>
      <c r="AB1227" s="224"/>
      <c r="AC1227" s="225"/>
      <c r="AD1227" s="2">
        <f t="shared" si="455"/>
        <v>0</v>
      </c>
      <c r="AE1227" s="2">
        <f t="shared" si="456"/>
        <v>0</v>
      </c>
      <c r="AF1227" s="226"/>
      <c r="AG1227" s="219">
        <f t="shared" si="462"/>
        <v>0</v>
      </c>
      <c r="AH1227" s="234">
        <f t="shared" si="463"/>
        <v>0</v>
      </c>
      <c r="AI1227" s="214">
        <f t="shared" si="471"/>
        <v>0</v>
      </c>
      <c r="AK1227" s="229">
        <f t="shared" si="464"/>
        <v>0</v>
      </c>
      <c r="AL1227" s="226"/>
      <c r="AM1227" s="15"/>
      <c r="AN1227" s="232" t="e">
        <f t="shared" si="465"/>
        <v>#DIV/0!</v>
      </c>
      <c r="AO1227" s="214">
        <f t="shared" si="457"/>
        <v>0</v>
      </c>
      <c r="AQ1227" s="210"/>
      <c r="AR1227" s="231"/>
      <c r="AS1227" s="15"/>
      <c r="AT1227" s="232">
        <f t="shared" si="466"/>
        <v>0</v>
      </c>
      <c r="AU1227" s="235">
        <f t="shared" si="467"/>
        <v>0</v>
      </c>
      <c r="AY1227" s="210"/>
      <c r="AZ1227" s="231"/>
      <c r="BA1227" s="15"/>
      <c r="BB1227" s="232">
        <f t="shared" si="454"/>
        <v>0</v>
      </c>
      <c r="BC1227" s="235">
        <f t="shared" si="468"/>
        <v>0</v>
      </c>
      <c r="BG1227" s="210"/>
      <c r="BH1227" s="231"/>
      <c r="BI1227" s="15"/>
      <c r="BJ1227" s="232">
        <f t="shared" si="458"/>
        <v>0</v>
      </c>
      <c r="BK1227" s="235">
        <f t="shared" si="469"/>
        <v>0</v>
      </c>
      <c r="BM1227" s="109">
        <f t="shared" si="459"/>
        <v>-1.0271392359224873</v>
      </c>
      <c r="BN1227" s="213"/>
      <c r="BR1227" s="228"/>
      <c r="BS1227" s="311"/>
      <c r="BT1227" s="3"/>
      <c r="BU1227" s="213"/>
      <c r="BV1227" s="213"/>
      <c r="BW1227" s="291"/>
    </row>
    <row r="1228" spans="1:75" x14ac:dyDescent="0.2">
      <c r="A1228" s="210"/>
      <c r="B1228" s="211"/>
      <c r="C1228" s="848" t="str">
        <f ca="1">IF(ISERR(AVERAGE(INDIRECT("B"&amp;(ROW()-INT($B$1/2))):INDIRECT("B"&amp;(ROW()+INT($B$1/2))))),"",AVERAGE(INDIRECT("B"&amp;(ROW()-INT($B$1/2))):INDIRECT("B"&amp;(ROW()+INT($B$1/2)))))</f>
        <v/>
      </c>
      <c r="D1228" s="848">
        <f t="shared" si="453"/>
        <v>0</v>
      </c>
      <c r="E1228" s="275"/>
      <c r="F1228" s="15"/>
      <c r="G1228" s="3"/>
      <c r="H1228" s="3"/>
      <c r="I1228" s="3"/>
      <c r="J1228" s="3"/>
      <c r="K1228" s="3"/>
      <c r="L1228" s="554"/>
      <c r="M1228" s="545"/>
      <c r="N1228" s="546"/>
      <c r="O1228" s="5"/>
      <c r="P1228" s="216"/>
      <c r="Q1228" s="217"/>
      <c r="R1228" s="218"/>
      <c r="S1228" s="219">
        <f t="shared" si="460"/>
        <v>0</v>
      </c>
      <c r="T1228" s="220">
        <f t="shared" si="461"/>
        <v>0</v>
      </c>
      <c r="U1228" s="214">
        <f t="shared" si="470"/>
        <v>0</v>
      </c>
      <c r="W1228" s="221"/>
      <c r="X1228" s="222"/>
      <c r="Y1228" s="222"/>
      <c r="Z1228" s="223"/>
      <c r="AA1228" s="222"/>
      <c r="AB1228" s="224"/>
      <c r="AC1228" s="225"/>
      <c r="AD1228" s="2">
        <f t="shared" si="455"/>
        <v>0</v>
      </c>
      <c r="AE1228" s="2">
        <f t="shared" si="456"/>
        <v>0</v>
      </c>
      <c r="AF1228" s="226"/>
      <c r="AG1228" s="219">
        <f t="shared" si="462"/>
        <v>0</v>
      </c>
      <c r="AH1228" s="234">
        <f t="shared" si="463"/>
        <v>0</v>
      </c>
      <c r="AI1228" s="214">
        <f t="shared" si="471"/>
        <v>0</v>
      </c>
      <c r="AK1228" s="229">
        <f t="shared" si="464"/>
        <v>0</v>
      </c>
      <c r="AL1228" s="226"/>
      <c r="AM1228" s="15"/>
      <c r="AN1228" s="232" t="e">
        <f t="shared" si="465"/>
        <v>#DIV/0!</v>
      </c>
      <c r="AO1228" s="214">
        <f t="shared" si="457"/>
        <v>0</v>
      </c>
      <c r="AQ1228" s="210"/>
      <c r="AR1228" s="231"/>
      <c r="AS1228" s="15"/>
      <c r="AT1228" s="232">
        <f t="shared" si="466"/>
        <v>0</v>
      </c>
      <c r="AU1228" s="235">
        <f t="shared" si="467"/>
        <v>0</v>
      </c>
      <c r="AY1228" s="210"/>
      <c r="AZ1228" s="231"/>
      <c r="BA1228" s="15"/>
      <c r="BB1228" s="232">
        <f t="shared" si="454"/>
        <v>0</v>
      </c>
      <c r="BC1228" s="235">
        <f t="shared" si="468"/>
        <v>0</v>
      </c>
      <c r="BG1228" s="210"/>
      <c r="BH1228" s="231"/>
      <c r="BI1228" s="15"/>
      <c r="BJ1228" s="232">
        <f t="shared" si="458"/>
        <v>0</v>
      </c>
      <c r="BK1228" s="235">
        <f t="shared" si="469"/>
        <v>0</v>
      </c>
      <c r="BM1228" s="109">
        <f t="shared" si="459"/>
        <v>-1.0289715734202241</v>
      </c>
      <c r="BN1228" s="213"/>
      <c r="BR1228" s="228"/>
      <c r="BS1228" s="311"/>
      <c r="BT1228" s="3"/>
      <c r="BU1228" s="213"/>
      <c r="BV1228" s="213"/>
      <c r="BW1228" s="291"/>
    </row>
    <row r="1229" spans="1:75" x14ac:dyDescent="0.2">
      <c r="A1229" s="210"/>
      <c r="B1229" s="211"/>
      <c r="C1229" s="848" t="str">
        <f ca="1">IF(ISERR(AVERAGE(INDIRECT("B"&amp;(ROW()-INT($B$1/2))):INDIRECT("B"&amp;(ROW()+INT($B$1/2))))),"",AVERAGE(INDIRECT("B"&amp;(ROW()-INT($B$1/2))):INDIRECT("B"&amp;(ROW()+INT($B$1/2)))))</f>
        <v/>
      </c>
      <c r="D1229" s="848">
        <f t="shared" si="453"/>
        <v>0</v>
      </c>
      <c r="E1229" s="275"/>
      <c r="F1229" s="15"/>
      <c r="G1229" s="3"/>
      <c r="H1229" s="3"/>
      <c r="I1229" s="3"/>
      <c r="J1229" s="3"/>
      <c r="K1229" s="3"/>
      <c r="L1229" s="554"/>
      <c r="M1229" s="545"/>
      <c r="N1229" s="546"/>
      <c r="O1229" s="5"/>
      <c r="P1229" s="216"/>
      <c r="Q1229" s="217"/>
      <c r="R1229" s="218"/>
      <c r="S1229" s="219">
        <f t="shared" si="460"/>
        <v>0</v>
      </c>
      <c r="T1229" s="220">
        <f t="shared" si="461"/>
        <v>0</v>
      </c>
      <c r="U1229" s="214">
        <f t="shared" si="470"/>
        <v>0</v>
      </c>
      <c r="W1229" s="221"/>
      <c r="X1229" s="222"/>
      <c r="Y1229" s="222"/>
      <c r="Z1229" s="223"/>
      <c r="AA1229" s="222"/>
      <c r="AB1229" s="224"/>
      <c r="AC1229" s="225"/>
      <c r="AD1229" s="2">
        <f t="shared" si="455"/>
        <v>0</v>
      </c>
      <c r="AE1229" s="2">
        <f t="shared" si="456"/>
        <v>0</v>
      </c>
      <c r="AF1229" s="226"/>
      <c r="AG1229" s="219">
        <f t="shared" si="462"/>
        <v>0</v>
      </c>
      <c r="AH1229" s="234">
        <f t="shared" si="463"/>
        <v>0</v>
      </c>
      <c r="AI1229" s="214">
        <f t="shared" si="471"/>
        <v>0</v>
      </c>
      <c r="AK1229" s="229">
        <f t="shared" si="464"/>
        <v>0</v>
      </c>
      <c r="AL1229" s="226"/>
      <c r="AM1229" s="15"/>
      <c r="AN1229" s="232" t="e">
        <f t="shared" si="465"/>
        <v>#DIV/0!</v>
      </c>
      <c r="AO1229" s="214">
        <f t="shared" si="457"/>
        <v>0</v>
      </c>
      <c r="AQ1229" s="210"/>
      <c r="AR1229" s="231"/>
      <c r="AS1229" s="15"/>
      <c r="AT1229" s="232">
        <f t="shared" si="466"/>
        <v>0</v>
      </c>
      <c r="AU1229" s="235">
        <f t="shared" si="467"/>
        <v>0</v>
      </c>
      <c r="AY1229" s="210"/>
      <c r="AZ1229" s="231"/>
      <c r="BA1229" s="15"/>
      <c r="BB1229" s="232">
        <f t="shared" si="454"/>
        <v>0</v>
      </c>
      <c r="BC1229" s="235">
        <f t="shared" si="468"/>
        <v>0</v>
      </c>
      <c r="BG1229" s="210"/>
      <c r="BH1229" s="231"/>
      <c r="BI1229" s="15"/>
      <c r="BJ1229" s="232">
        <f t="shared" si="458"/>
        <v>0</v>
      </c>
      <c r="BK1229" s="235">
        <f t="shared" si="469"/>
        <v>0</v>
      </c>
      <c r="BM1229" s="109">
        <f t="shared" si="459"/>
        <v>-1.0308039109179608</v>
      </c>
      <c r="BN1229" s="213"/>
      <c r="BR1229" s="228"/>
      <c r="BS1229" s="311"/>
      <c r="BT1229" s="3"/>
      <c r="BU1229" s="213"/>
      <c r="BV1229" s="213"/>
      <c r="BW1229" s="291"/>
    </row>
    <row r="1230" spans="1:75" x14ac:dyDescent="0.2">
      <c r="A1230" s="210"/>
      <c r="B1230" s="211"/>
      <c r="C1230" s="848" t="str">
        <f ca="1">IF(ISERR(AVERAGE(INDIRECT("B"&amp;(ROW()-INT($B$1/2))):INDIRECT("B"&amp;(ROW()+INT($B$1/2))))),"",AVERAGE(INDIRECT("B"&amp;(ROW()-INT($B$1/2))):INDIRECT("B"&amp;(ROW()+INT($B$1/2)))))</f>
        <v/>
      </c>
      <c r="D1230" s="848">
        <f t="shared" si="453"/>
        <v>0</v>
      </c>
      <c r="E1230" s="275"/>
      <c r="F1230" s="15"/>
      <c r="G1230" s="3"/>
      <c r="H1230" s="3"/>
      <c r="I1230" s="3"/>
      <c r="J1230" s="3"/>
      <c r="K1230" s="3"/>
      <c r="L1230" s="554"/>
      <c r="M1230" s="545"/>
      <c r="N1230" s="546"/>
      <c r="O1230" s="5"/>
      <c r="P1230" s="216"/>
      <c r="Q1230" s="217"/>
      <c r="R1230" s="218"/>
      <c r="S1230" s="219">
        <f t="shared" si="460"/>
        <v>0</v>
      </c>
      <c r="T1230" s="220">
        <f t="shared" si="461"/>
        <v>0</v>
      </c>
      <c r="U1230" s="214">
        <f t="shared" si="470"/>
        <v>0</v>
      </c>
      <c r="W1230" s="221"/>
      <c r="X1230" s="222"/>
      <c r="Y1230" s="222"/>
      <c r="Z1230" s="223"/>
      <c r="AA1230" s="222"/>
      <c r="AB1230" s="224"/>
      <c r="AC1230" s="225"/>
      <c r="AD1230" s="2">
        <f t="shared" si="455"/>
        <v>0</v>
      </c>
      <c r="AE1230" s="2">
        <f t="shared" si="456"/>
        <v>0</v>
      </c>
      <c r="AF1230" s="226"/>
      <c r="AG1230" s="219">
        <f t="shared" si="462"/>
        <v>0</v>
      </c>
      <c r="AH1230" s="234">
        <f t="shared" si="463"/>
        <v>0</v>
      </c>
      <c r="AI1230" s="214">
        <f t="shared" si="471"/>
        <v>0</v>
      </c>
      <c r="AK1230" s="229">
        <f t="shared" si="464"/>
        <v>0</v>
      </c>
      <c r="AL1230" s="226"/>
      <c r="AM1230" s="15"/>
      <c r="AN1230" s="232" t="e">
        <f t="shared" si="465"/>
        <v>#DIV/0!</v>
      </c>
      <c r="AO1230" s="214">
        <f t="shared" si="457"/>
        <v>0</v>
      </c>
      <c r="AQ1230" s="210"/>
      <c r="AR1230" s="231"/>
      <c r="AS1230" s="15"/>
      <c r="AT1230" s="232">
        <f t="shared" si="466"/>
        <v>0</v>
      </c>
      <c r="AU1230" s="235">
        <f t="shared" si="467"/>
        <v>0</v>
      </c>
      <c r="AY1230" s="210"/>
      <c r="AZ1230" s="231"/>
      <c r="BA1230" s="15"/>
      <c r="BB1230" s="232">
        <f t="shared" si="454"/>
        <v>0</v>
      </c>
      <c r="BC1230" s="235">
        <f t="shared" si="468"/>
        <v>0</v>
      </c>
      <c r="BG1230" s="210"/>
      <c r="BH1230" s="231"/>
      <c r="BI1230" s="15"/>
      <c r="BJ1230" s="232">
        <f t="shared" si="458"/>
        <v>0</v>
      </c>
      <c r="BK1230" s="235">
        <f t="shared" si="469"/>
        <v>0</v>
      </c>
      <c r="BM1230" s="109">
        <f t="shared" si="459"/>
        <v>-1.0326362484156975</v>
      </c>
      <c r="BN1230" s="213"/>
      <c r="BR1230" s="228"/>
      <c r="BS1230" s="311"/>
      <c r="BT1230" s="3"/>
      <c r="BU1230" s="213"/>
      <c r="BV1230" s="213"/>
      <c r="BW1230" s="291"/>
    </row>
    <row r="1231" spans="1:75" x14ac:dyDescent="0.2">
      <c r="A1231" s="210"/>
      <c r="B1231" s="211"/>
      <c r="C1231" s="848" t="str">
        <f ca="1">IF(ISERR(AVERAGE(INDIRECT("B"&amp;(ROW()-INT($B$1/2))):INDIRECT("B"&amp;(ROW()+INT($B$1/2))))),"",AVERAGE(INDIRECT("B"&amp;(ROW()-INT($B$1/2))):INDIRECT("B"&amp;(ROW()+INT($B$1/2)))))</f>
        <v/>
      </c>
      <c r="D1231" s="848">
        <f t="shared" si="453"/>
        <v>0</v>
      </c>
      <c r="E1231" s="275"/>
      <c r="F1231" s="15"/>
      <c r="G1231" s="3"/>
      <c r="H1231" s="3"/>
      <c r="I1231" s="3"/>
      <c r="J1231" s="3"/>
      <c r="K1231" s="3"/>
      <c r="L1231" s="554"/>
      <c r="M1231" s="545"/>
      <c r="N1231" s="546"/>
      <c r="O1231" s="5"/>
      <c r="P1231" s="216"/>
      <c r="Q1231" s="217"/>
      <c r="R1231" s="218"/>
      <c r="S1231" s="219">
        <f t="shared" si="460"/>
        <v>0</v>
      </c>
      <c r="T1231" s="220">
        <f t="shared" si="461"/>
        <v>0</v>
      </c>
      <c r="U1231" s="214">
        <f t="shared" si="470"/>
        <v>0</v>
      </c>
      <c r="W1231" s="221"/>
      <c r="X1231" s="222"/>
      <c r="Y1231" s="222"/>
      <c r="Z1231" s="223"/>
      <c r="AA1231" s="222"/>
      <c r="AB1231" s="224"/>
      <c r="AC1231" s="225"/>
      <c r="AD1231" s="2">
        <f t="shared" si="455"/>
        <v>0</v>
      </c>
      <c r="AE1231" s="2">
        <f t="shared" si="456"/>
        <v>0</v>
      </c>
      <c r="AF1231" s="226"/>
      <c r="AG1231" s="219">
        <f t="shared" si="462"/>
        <v>0</v>
      </c>
      <c r="AH1231" s="234">
        <f t="shared" si="463"/>
        <v>0</v>
      </c>
      <c r="AI1231" s="214">
        <f t="shared" si="471"/>
        <v>0</v>
      </c>
      <c r="AK1231" s="229">
        <f t="shared" si="464"/>
        <v>0</v>
      </c>
      <c r="AL1231" s="226"/>
      <c r="AM1231" s="15"/>
      <c r="AN1231" s="232" t="e">
        <f t="shared" si="465"/>
        <v>#DIV/0!</v>
      </c>
      <c r="AO1231" s="214">
        <f t="shared" si="457"/>
        <v>0</v>
      </c>
      <c r="AQ1231" s="210"/>
      <c r="AR1231" s="231"/>
      <c r="AS1231" s="15"/>
      <c r="AT1231" s="232">
        <f t="shared" si="466"/>
        <v>0</v>
      </c>
      <c r="AU1231" s="235">
        <f t="shared" si="467"/>
        <v>0</v>
      </c>
      <c r="AY1231" s="210"/>
      <c r="AZ1231" s="231"/>
      <c r="BA1231" s="15"/>
      <c r="BB1231" s="232">
        <f t="shared" si="454"/>
        <v>0</v>
      </c>
      <c r="BC1231" s="235">
        <f t="shared" si="468"/>
        <v>0</v>
      </c>
      <c r="BG1231" s="210"/>
      <c r="BH1231" s="231"/>
      <c r="BI1231" s="15"/>
      <c r="BJ1231" s="232">
        <f t="shared" si="458"/>
        <v>0</v>
      </c>
      <c r="BK1231" s="235">
        <f t="shared" si="469"/>
        <v>0</v>
      </c>
      <c r="BM1231" s="109">
        <f t="shared" si="459"/>
        <v>-1.0344685859134342</v>
      </c>
      <c r="BN1231" s="213"/>
      <c r="BR1231" s="228"/>
      <c r="BS1231" s="311"/>
      <c r="BT1231" s="3"/>
      <c r="BU1231" s="213"/>
      <c r="BV1231" s="213"/>
      <c r="BW1231" s="291"/>
    </row>
    <row r="1232" spans="1:75" x14ac:dyDescent="0.2">
      <c r="A1232" s="210"/>
      <c r="B1232" s="211"/>
      <c r="C1232" s="848" t="str">
        <f ca="1">IF(ISERR(AVERAGE(INDIRECT("B"&amp;(ROW()-INT($B$1/2))):INDIRECT("B"&amp;(ROW()+INT($B$1/2))))),"",AVERAGE(INDIRECT("B"&amp;(ROW()-INT($B$1/2))):INDIRECT("B"&amp;(ROW()+INT($B$1/2)))))</f>
        <v/>
      </c>
      <c r="D1232" s="848">
        <f t="shared" si="453"/>
        <v>0</v>
      </c>
      <c r="E1232" s="275"/>
      <c r="F1232" s="15"/>
      <c r="G1232" s="3"/>
      <c r="H1232" s="3"/>
      <c r="I1232" s="3"/>
      <c r="J1232" s="3"/>
      <c r="K1232" s="3"/>
      <c r="L1232" s="554"/>
      <c r="M1232" s="545"/>
      <c r="N1232" s="546"/>
      <c r="O1232" s="5"/>
      <c r="P1232" s="216"/>
      <c r="Q1232" s="217"/>
      <c r="R1232" s="218"/>
      <c r="S1232" s="219">
        <f t="shared" si="460"/>
        <v>0</v>
      </c>
      <c r="T1232" s="220">
        <f t="shared" si="461"/>
        <v>0</v>
      </c>
      <c r="U1232" s="214">
        <f t="shared" si="470"/>
        <v>0</v>
      </c>
      <c r="W1232" s="221"/>
      <c r="X1232" s="222"/>
      <c r="Y1232" s="222"/>
      <c r="Z1232" s="223"/>
      <c r="AA1232" s="222"/>
      <c r="AB1232" s="224"/>
      <c r="AC1232" s="225"/>
      <c r="AD1232" s="2">
        <f t="shared" si="455"/>
        <v>0</v>
      </c>
      <c r="AE1232" s="2">
        <f t="shared" si="456"/>
        <v>0</v>
      </c>
      <c r="AF1232" s="226"/>
      <c r="AG1232" s="219">
        <f t="shared" si="462"/>
        <v>0</v>
      </c>
      <c r="AH1232" s="234">
        <f t="shared" si="463"/>
        <v>0</v>
      </c>
      <c r="AI1232" s="214">
        <f t="shared" si="471"/>
        <v>0</v>
      </c>
      <c r="AK1232" s="229">
        <f t="shared" si="464"/>
        <v>0</v>
      </c>
      <c r="AL1232" s="226"/>
      <c r="AM1232" s="15"/>
      <c r="AN1232" s="232" t="e">
        <f t="shared" si="465"/>
        <v>#DIV/0!</v>
      </c>
      <c r="AO1232" s="214">
        <f t="shared" si="457"/>
        <v>0</v>
      </c>
      <c r="AQ1232" s="210"/>
      <c r="AR1232" s="231"/>
      <c r="AS1232" s="15"/>
      <c r="AT1232" s="232">
        <f t="shared" si="466"/>
        <v>0</v>
      </c>
      <c r="AU1232" s="235">
        <f t="shared" si="467"/>
        <v>0</v>
      </c>
      <c r="AY1232" s="210"/>
      <c r="AZ1232" s="231"/>
      <c r="BA1232" s="15"/>
      <c r="BB1232" s="232">
        <f t="shared" si="454"/>
        <v>0</v>
      </c>
      <c r="BC1232" s="235">
        <f t="shared" si="468"/>
        <v>0</v>
      </c>
      <c r="BG1232" s="210"/>
      <c r="BH1232" s="231"/>
      <c r="BI1232" s="15"/>
      <c r="BJ1232" s="232">
        <f t="shared" si="458"/>
        <v>0</v>
      </c>
      <c r="BK1232" s="235">
        <f t="shared" si="469"/>
        <v>0</v>
      </c>
      <c r="BM1232" s="109">
        <f t="shared" si="459"/>
        <v>-1.0363009234111709</v>
      </c>
      <c r="BN1232" s="213"/>
      <c r="BR1232" s="228"/>
      <c r="BS1232" s="311"/>
      <c r="BT1232" s="3"/>
      <c r="BU1232" s="213"/>
      <c r="BV1232" s="213"/>
      <c r="BW1232" s="291"/>
    </row>
    <row r="1233" spans="1:75" x14ac:dyDescent="0.2">
      <c r="A1233" s="210"/>
      <c r="B1233" s="211"/>
      <c r="C1233" s="848" t="str">
        <f ca="1">IF(ISERR(AVERAGE(INDIRECT("B"&amp;(ROW()-INT($B$1/2))):INDIRECT("B"&amp;(ROW()+INT($B$1/2))))),"",AVERAGE(INDIRECT("B"&amp;(ROW()-INT($B$1/2))):INDIRECT("B"&amp;(ROW()+INT($B$1/2)))))</f>
        <v/>
      </c>
      <c r="D1233" s="848">
        <f t="shared" si="453"/>
        <v>0</v>
      </c>
      <c r="E1233" s="275"/>
      <c r="F1233" s="15"/>
      <c r="G1233" s="3"/>
      <c r="H1233" s="3"/>
      <c r="I1233" s="3"/>
      <c r="J1233" s="3"/>
      <c r="K1233" s="3"/>
      <c r="L1233" s="554"/>
      <c r="M1233" s="545"/>
      <c r="N1233" s="546"/>
      <c r="O1233" s="5"/>
      <c r="P1233" s="216"/>
      <c r="Q1233" s="217"/>
      <c r="R1233" s="218"/>
      <c r="S1233" s="219">
        <f t="shared" si="460"/>
        <v>0</v>
      </c>
      <c r="T1233" s="220">
        <f t="shared" si="461"/>
        <v>0</v>
      </c>
      <c r="U1233" s="214">
        <f t="shared" si="470"/>
        <v>0</v>
      </c>
      <c r="W1233" s="221"/>
      <c r="X1233" s="222"/>
      <c r="Y1233" s="222"/>
      <c r="Z1233" s="223"/>
      <c r="AA1233" s="222"/>
      <c r="AB1233" s="224"/>
      <c r="AC1233" s="225"/>
      <c r="AD1233" s="2">
        <f t="shared" si="455"/>
        <v>0</v>
      </c>
      <c r="AE1233" s="2">
        <f t="shared" si="456"/>
        <v>0</v>
      </c>
      <c r="AF1233" s="226"/>
      <c r="AG1233" s="219">
        <f t="shared" si="462"/>
        <v>0</v>
      </c>
      <c r="AH1233" s="234">
        <f t="shared" si="463"/>
        <v>0</v>
      </c>
      <c r="AI1233" s="214">
        <f t="shared" si="471"/>
        <v>0</v>
      </c>
      <c r="AK1233" s="229">
        <f t="shared" si="464"/>
        <v>0</v>
      </c>
      <c r="AL1233" s="226"/>
      <c r="AM1233" s="15"/>
      <c r="AN1233" s="232" t="e">
        <f t="shared" si="465"/>
        <v>#DIV/0!</v>
      </c>
      <c r="AO1233" s="214">
        <f t="shared" si="457"/>
        <v>0</v>
      </c>
      <c r="AQ1233" s="210"/>
      <c r="AR1233" s="231"/>
      <c r="AS1233" s="15"/>
      <c r="AT1233" s="232">
        <f t="shared" si="466"/>
        <v>0</v>
      </c>
      <c r="AU1233" s="235">
        <f t="shared" si="467"/>
        <v>0</v>
      </c>
      <c r="AY1233" s="210"/>
      <c r="AZ1233" s="231"/>
      <c r="BA1233" s="15"/>
      <c r="BB1233" s="232">
        <f t="shared" si="454"/>
        <v>0</v>
      </c>
      <c r="BC1233" s="235">
        <f t="shared" si="468"/>
        <v>0</v>
      </c>
      <c r="BG1233" s="210"/>
      <c r="BH1233" s="231"/>
      <c r="BI1233" s="15"/>
      <c r="BJ1233" s="232">
        <f t="shared" si="458"/>
        <v>0</v>
      </c>
      <c r="BK1233" s="235">
        <f t="shared" si="469"/>
        <v>0</v>
      </c>
      <c r="BM1233" s="109">
        <f t="shared" si="459"/>
        <v>-1.0381332609089076</v>
      </c>
      <c r="BN1233" s="213"/>
      <c r="BR1233" s="228"/>
      <c r="BS1233" s="311"/>
      <c r="BT1233" s="3"/>
      <c r="BU1233" s="213"/>
      <c r="BV1233" s="213"/>
      <c r="BW1233" s="291"/>
    </row>
    <row r="1234" spans="1:75" x14ac:dyDescent="0.2">
      <c r="A1234" s="210"/>
      <c r="B1234" s="211"/>
      <c r="C1234" s="848" t="str">
        <f ca="1">IF(ISERR(AVERAGE(INDIRECT("B"&amp;(ROW()-INT($B$1/2))):INDIRECT("B"&amp;(ROW()+INT($B$1/2))))),"",AVERAGE(INDIRECT("B"&amp;(ROW()-INT($B$1/2))):INDIRECT("B"&amp;(ROW()+INT($B$1/2)))))</f>
        <v/>
      </c>
      <c r="D1234" s="848">
        <f t="shared" si="453"/>
        <v>0</v>
      </c>
      <c r="E1234" s="275"/>
      <c r="F1234" s="15"/>
      <c r="G1234" s="3"/>
      <c r="H1234" s="3"/>
      <c r="I1234" s="3"/>
      <c r="J1234" s="3"/>
      <c r="K1234" s="3"/>
      <c r="L1234" s="554"/>
      <c r="M1234" s="545"/>
      <c r="N1234" s="546"/>
      <c r="O1234" s="5"/>
      <c r="P1234" s="216"/>
      <c r="Q1234" s="217"/>
      <c r="R1234" s="218"/>
      <c r="S1234" s="219">
        <f t="shared" si="460"/>
        <v>0</v>
      </c>
      <c r="T1234" s="220">
        <f t="shared" si="461"/>
        <v>0</v>
      </c>
      <c r="U1234" s="214">
        <f t="shared" si="470"/>
        <v>0</v>
      </c>
      <c r="W1234" s="221"/>
      <c r="X1234" s="222"/>
      <c r="Y1234" s="222"/>
      <c r="Z1234" s="223"/>
      <c r="AA1234" s="222"/>
      <c r="AB1234" s="224"/>
      <c r="AC1234" s="225"/>
      <c r="AD1234" s="2">
        <f t="shared" si="455"/>
        <v>0</v>
      </c>
      <c r="AE1234" s="2">
        <f t="shared" si="456"/>
        <v>0</v>
      </c>
      <c r="AF1234" s="226"/>
      <c r="AG1234" s="219">
        <f t="shared" si="462"/>
        <v>0</v>
      </c>
      <c r="AH1234" s="234">
        <f t="shared" si="463"/>
        <v>0</v>
      </c>
      <c r="AI1234" s="214">
        <f t="shared" si="471"/>
        <v>0</v>
      </c>
      <c r="AK1234" s="229">
        <f t="shared" si="464"/>
        <v>0</v>
      </c>
      <c r="AL1234" s="226"/>
      <c r="AM1234" s="15"/>
      <c r="AN1234" s="232" t="e">
        <f t="shared" si="465"/>
        <v>#DIV/0!</v>
      </c>
      <c r="AO1234" s="214">
        <f t="shared" si="457"/>
        <v>0</v>
      </c>
      <c r="AQ1234" s="210"/>
      <c r="AR1234" s="231"/>
      <c r="AS1234" s="15"/>
      <c r="AT1234" s="232">
        <f t="shared" si="466"/>
        <v>0</v>
      </c>
      <c r="AU1234" s="235">
        <f t="shared" si="467"/>
        <v>0</v>
      </c>
      <c r="AY1234" s="210"/>
      <c r="AZ1234" s="231"/>
      <c r="BA1234" s="15"/>
      <c r="BB1234" s="232">
        <f t="shared" si="454"/>
        <v>0</v>
      </c>
      <c r="BC1234" s="235">
        <f t="shared" si="468"/>
        <v>0</v>
      </c>
      <c r="BG1234" s="210"/>
      <c r="BH1234" s="231"/>
      <c r="BI1234" s="15"/>
      <c r="BJ1234" s="232">
        <f t="shared" si="458"/>
        <v>0</v>
      </c>
      <c r="BK1234" s="235">
        <f t="shared" si="469"/>
        <v>0</v>
      </c>
      <c r="BM1234" s="109">
        <f t="shared" si="459"/>
        <v>-1.0399655984066443</v>
      </c>
      <c r="BN1234" s="213"/>
      <c r="BR1234" s="228"/>
      <c r="BS1234" s="311"/>
      <c r="BT1234" s="3"/>
      <c r="BU1234" s="213"/>
      <c r="BV1234" s="213"/>
      <c r="BW1234" s="291"/>
    </row>
    <row r="1235" spans="1:75" x14ac:dyDescent="0.2">
      <c r="A1235" s="210"/>
      <c r="B1235" s="211"/>
      <c r="C1235" s="848" t="str">
        <f ca="1">IF(ISERR(AVERAGE(INDIRECT("B"&amp;(ROW()-INT($B$1/2))):INDIRECT("B"&amp;(ROW()+INT($B$1/2))))),"",AVERAGE(INDIRECT("B"&amp;(ROW()-INT($B$1/2))):INDIRECT("B"&amp;(ROW()+INT($B$1/2)))))</f>
        <v/>
      </c>
      <c r="D1235" s="848">
        <f t="shared" si="453"/>
        <v>0</v>
      </c>
      <c r="E1235" s="275"/>
      <c r="F1235" s="15"/>
      <c r="G1235" s="3"/>
      <c r="H1235" s="3"/>
      <c r="I1235" s="3"/>
      <c r="J1235" s="3"/>
      <c r="K1235" s="3"/>
      <c r="L1235" s="554"/>
      <c r="M1235" s="545"/>
      <c r="N1235" s="546"/>
      <c r="O1235" s="5"/>
      <c r="P1235" s="216"/>
      <c r="Q1235" s="217"/>
      <c r="R1235" s="218"/>
      <c r="S1235" s="219">
        <f t="shared" si="460"/>
        <v>0</v>
      </c>
      <c r="T1235" s="220">
        <f t="shared" si="461"/>
        <v>0</v>
      </c>
      <c r="U1235" s="214">
        <f t="shared" si="470"/>
        <v>0</v>
      </c>
      <c r="W1235" s="221"/>
      <c r="X1235" s="222"/>
      <c r="Y1235" s="222"/>
      <c r="Z1235" s="223"/>
      <c r="AA1235" s="222"/>
      <c r="AB1235" s="224"/>
      <c r="AC1235" s="225"/>
      <c r="AD1235" s="2">
        <f t="shared" si="455"/>
        <v>0</v>
      </c>
      <c r="AE1235" s="2">
        <f t="shared" si="456"/>
        <v>0</v>
      </c>
      <c r="AF1235" s="226"/>
      <c r="AG1235" s="219">
        <f t="shared" si="462"/>
        <v>0</v>
      </c>
      <c r="AH1235" s="234">
        <f t="shared" si="463"/>
        <v>0</v>
      </c>
      <c r="AI1235" s="214">
        <f t="shared" si="471"/>
        <v>0</v>
      </c>
      <c r="AK1235" s="229">
        <f t="shared" si="464"/>
        <v>0</v>
      </c>
      <c r="AL1235" s="226"/>
      <c r="AM1235" s="15"/>
      <c r="AN1235" s="232" t="e">
        <f t="shared" si="465"/>
        <v>#DIV/0!</v>
      </c>
      <c r="AO1235" s="214">
        <f t="shared" si="457"/>
        <v>0</v>
      </c>
      <c r="AQ1235" s="210"/>
      <c r="AR1235" s="231"/>
      <c r="AS1235" s="15"/>
      <c r="AT1235" s="232">
        <f t="shared" si="466"/>
        <v>0</v>
      </c>
      <c r="AU1235" s="235">
        <f t="shared" si="467"/>
        <v>0</v>
      </c>
      <c r="AY1235" s="210"/>
      <c r="AZ1235" s="231"/>
      <c r="BA1235" s="15"/>
      <c r="BB1235" s="232">
        <f t="shared" si="454"/>
        <v>0</v>
      </c>
      <c r="BC1235" s="235">
        <f t="shared" si="468"/>
        <v>0</v>
      </c>
      <c r="BG1235" s="210"/>
      <c r="BH1235" s="231"/>
      <c r="BI1235" s="15"/>
      <c r="BJ1235" s="232">
        <f t="shared" si="458"/>
        <v>0</v>
      </c>
      <c r="BK1235" s="235">
        <f t="shared" si="469"/>
        <v>0</v>
      </c>
      <c r="BM1235" s="109">
        <f t="shared" si="459"/>
        <v>-1.041797935904381</v>
      </c>
      <c r="BN1235" s="213"/>
      <c r="BR1235" s="228"/>
      <c r="BS1235" s="311"/>
      <c r="BT1235" s="3"/>
      <c r="BU1235" s="213"/>
      <c r="BV1235" s="213"/>
      <c r="BW1235" s="291"/>
    </row>
    <row r="1236" spans="1:75" x14ac:dyDescent="0.2">
      <c r="A1236" s="210"/>
      <c r="B1236" s="211"/>
      <c r="C1236" s="848" t="str">
        <f ca="1">IF(ISERR(AVERAGE(INDIRECT("B"&amp;(ROW()-INT($B$1/2))):INDIRECT("B"&amp;(ROW()+INT($B$1/2))))),"",AVERAGE(INDIRECT("B"&amp;(ROW()-INT($B$1/2))):INDIRECT("B"&amp;(ROW()+INT($B$1/2)))))</f>
        <v/>
      </c>
      <c r="D1236" s="848">
        <f t="shared" si="453"/>
        <v>0</v>
      </c>
      <c r="E1236" s="275"/>
      <c r="F1236" s="15"/>
      <c r="G1236" s="3"/>
      <c r="H1236" s="3"/>
      <c r="I1236" s="3"/>
      <c r="J1236" s="3"/>
      <c r="K1236" s="3"/>
      <c r="L1236" s="554"/>
      <c r="M1236" s="545"/>
      <c r="N1236" s="546"/>
      <c r="O1236" s="5"/>
      <c r="P1236" s="216"/>
      <c r="Q1236" s="217"/>
      <c r="R1236" s="218"/>
      <c r="S1236" s="219">
        <f t="shared" si="460"/>
        <v>0</v>
      </c>
      <c r="T1236" s="220">
        <f t="shared" si="461"/>
        <v>0</v>
      </c>
      <c r="U1236" s="214">
        <f t="shared" si="470"/>
        <v>0</v>
      </c>
      <c r="W1236" s="221"/>
      <c r="X1236" s="222"/>
      <c r="Y1236" s="222"/>
      <c r="Z1236" s="223"/>
      <c r="AA1236" s="222"/>
      <c r="AB1236" s="224"/>
      <c r="AC1236" s="225"/>
      <c r="AD1236" s="2">
        <f t="shared" si="455"/>
        <v>0</v>
      </c>
      <c r="AE1236" s="2">
        <f t="shared" si="456"/>
        <v>0</v>
      </c>
      <c r="AF1236" s="226"/>
      <c r="AG1236" s="219">
        <f t="shared" si="462"/>
        <v>0</v>
      </c>
      <c r="AH1236" s="234">
        <f t="shared" si="463"/>
        <v>0</v>
      </c>
      <c r="AI1236" s="214">
        <f t="shared" si="471"/>
        <v>0</v>
      </c>
      <c r="AK1236" s="229">
        <f t="shared" si="464"/>
        <v>0</v>
      </c>
      <c r="AL1236" s="226"/>
      <c r="AM1236" s="15"/>
      <c r="AN1236" s="232" t="e">
        <f t="shared" si="465"/>
        <v>#DIV/0!</v>
      </c>
      <c r="AO1236" s="214">
        <f t="shared" si="457"/>
        <v>0</v>
      </c>
      <c r="AQ1236" s="210"/>
      <c r="AR1236" s="231"/>
      <c r="AS1236" s="15"/>
      <c r="AT1236" s="232">
        <f t="shared" si="466"/>
        <v>0</v>
      </c>
      <c r="AU1236" s="235">
        <f t="shared" si="467"/>
        <v>0</v>
      </c>
      <c r="AY1236" s="210"/>
      <c r="AZ1236" s="231"/>
      <c r="BA1236" s="15"/>
      <c r="BB1236" s="232">
        <f t="shared" si="454"/>
        <v>0</v>
      </c>
      <c r="BC1236" s="235">
        <f t="shared" si="468"/>
        <v>0</v>
      </c>
      <c r="BG1236" s="210"/>
      <c r="BH1236" s="231"/>
      <c r="BI1236" s="15"/>
      <c r="BJ1236" s="232">
        <f t="shared" si="458"/>
        <v>0</v>
      </c>
      <c r="BK1236" s="235">
        <f t="shared" si="469"/>
        <v>0</v>
      </c>
      <c r="BM1236" s="109">
        <f t="shared" si="459"/>
        <v>-1.0436302734021177</v>
      </c>
      <c r="BN1236" s="213"/>
      <c r="BR1236" s="228"/>
      <c r="BS1236" s="311"/>
      <c r="BT1236" s="3"/>
      <c r="BU1236" s="213"/>
      <c r="BV1236" s="213"/>
      <c r="BW1236" s="291"/>
    </row>
    <row r="1237" spans="1:75" x14ac:dyDescent="0.2">
      <c r="A1237" s="210"/>
      <c r="B1237" s="211"/>
      <c r="C1237" s="848" t="str">
        <f ca="1">IF(ISERR(AVERAGE(INDIRECT("B"&amp;(ROW()-INT($B$1/2))):INDIRECT("B"&amp;(ROW()+INT($B$1/2))))),"",AVERAGE(INDIRECT("B"&amp;(ROW()-INT($B$1/2))):INDIRECT("B"&amp;(ROW()+INT($B$1/2)))))</f>
        <v/>
      </c>
      <c r="D1237" s="848">
        <f t="shared" si="453"/>
        <v>0</v>
      </c>
      <c r="E1237" s="275"/>
      <c r="F1237" s="15"/>
      <c r="G1237" s="3"/>
      <c r="H1237" s="3"/>
      <c r="I1237" s="3"/>
      <c r="J1237" s="3"/>
      <c r="K1237" s="3"/>
      <c r="L1237" s="554"/>
      <c r="M1237" s="545"/>
      <c r="N1237" s="546"/>
      <c r="O1237" s="5"/>
      <c r="P1237" s="216"/>
      <c r="Q1237" s="217"/>
      <c r="R1237" s="218"/>
      <c r="S1237" s="219">
        <f t="shared" si="460"/>
        <v>0</v>
      </c>
      <c r="T1237" s="220">
        <f t="shared" si="461"/>
        <v>0</v>
      </c>
      <c r="U1237" s="214">
        <f t="shared" si="470"/>
        <v>0</v>
      </c>
      <c r="W1237" s="221"/>
      <c r="X1237" s="222"/>
      <c r="Y1237" s="222"/>
      <c r="Z1237" s="223"/>
      <c r="AA1237" s="222"/>
      <c r="AB1237" s="224"/>
      <c r="AC1237" s="225"/>
      <c r="AD1237" s="2">
        <f t="shared" si="455"/>
        <v>0</v>
      </c>
      <c r="AE1237" s="2">
        <f t="shared" si="456"/>
        <v>0</v>
      </c>
      <c r="AF1237" s="226"/>
      <c r="AG1237" s="219">
        <f t="shared" si="462"/>
        <v>0</v>
      </c>
      <c r="AH1237" s="234">
        <f t="shared" si="463"/>
        <v>0</v>
      </c>
      <c r="AI1237" s="214">
        <f t="shared" si="471"/>
        <v>0</v>
      </c>
      <c r="AK1237" s="229">
        <f t="shared" si="464"/>
        <v>0</v>
      </c>
      <c r="AL1237" s="226"/>
      <c r="AM1237" s="15"/>
      <c r="AN1237" s="232" t="e">
        <f t="shared" si="465"/>
        <v>#DIV/0!</v>
      </c>
      <c r="AO1237" s="214">
        <f t="shared" si="457"/>
        <v>0</v>
      </c>
      <c r="AQ1237" s="210"/>
      <c r="AR1237" s="231"/>
      <c r="AS1237" s="15"/>
      <c r="AT1237" s="232">
        <f t="shared" si="466"/>
        <v>0</v>
      </c>
      <c r="AU1237" s="235">
        <f t="shared" si="467"/>
        <v>0</v>
      </c>
      <c r="AY1237" s="210"/>
      <c r="AZ1237" s="231"/>
      <c r="BA1237" s="15"/>
      <c r="BB1237" s="232">
        <f t="shared" si="454"/>
        <v>0</v>
      </c>
      <c r="BC1237" s="235">
        <f t="shared" si="468"/>
        <v>0</v>
      </c>
      <c r="BG1237" s="210"/>
      <c r="BH1237" s="231"/>
      <c r="BI1237" s="15"/>
      <c r="BJ1237" s="232">
        <f t="shared" si="458"/>
        <v>0</v>
      </c>
      <c r="BK1237" s="235">
        <f t="shared" si="469"/>
        <v>0</v>
      </c>
      <c r="BM1237" s="109">
        <f t="shared" si="459"/>
        <v>-1.0454626108998544</v>
      </c>
      <c r="BN1237" s="213"/>
      <c r="BR1237" s="228"/>
      <c r="BS1237" s="311"/>
      <c r="BT1237" s="3"/>
      <c r="BU1237" s="213"/>
      <c r="BV1237" s="213"/>
      <c r="BW1237" s="291"/>
    </row>
    <row r="1238" spans="1:75" x14ac:dyDescent="0.2">
      <c r="A1238" s="210"/>
      <c r="B1238" s="211"/>
      <c r="C1238" s="848" t="str">
        <f ca="1">IF(ISERR(AVERAGE(INDIRECT("B"&amp;(ROW()-INT($B$1/2))):INDIRECT("B"&amp;(ROW()+INT($B$1/2))))),"",AVERAGE(INDIRECT("B"&amp;(ROW()-INT($B$1/2))):INDIRECT("B"&amp;(ROW()+INT($B$1/2)))))</f>
        <v/>
      </c>
      <c r="D1238" s="848">
        <f t="shared" si="453"/>
        <v>0</v>
      </c>
      <c r="E1238" s="275"/>
      <c r="F1238" s="15"/>
      <c r="G1238" s="3"/>
      <c r="H1238" s="3"/>
      <c r="I1238" s="3"/>
      <c r="J1238" s="3"/>
      <c r="K1238" s="3"/>
      <c r="L1238" s="554"/>
      <c r="M1238" s="545"/>
      <c r="N1238" s="546"/>
      <c r="O1238" s="5"/>
      <c r="P1238" s="216"/>
      <c r="Q1238" s="217"/>
      <c r="R1238" s="218"/>
      <c r="S1238" s="219">
        <f t="shared" si="460"/>
        <v>0</v>
      </c>
      <c r="T1238" s="220">
        <f t="shared" si="461"/>
        <v>0</v>
      </c>
      <c r="U1238" s="214">
        <f t="shared" si="470"/>
        <v>0</v>
      </c>
      <c r="W1238" s="221"/>
      <c r="X1238" s="222"/>
      <c r="Y1238" s="222"/>
      <c r="Z1238" s="223"/>
      <c r="AA1238" s="222"/>
      <c r="AB1238" s="224"/>
      <c r="AC1238" s="225"/>
      <c r="AD1238" s="2">
        <f t="shared" si="455"/>
        <v>0</v>
      </c>
      <c r="AE1238" s="2">
        <f t="shared" si="456"/>
        <v>0</v>
      </c>
      <c r="AF1238" s="226"/>
      <c r="AG1238" s="219">
        <f t="shared" si="462"/>
        <v>0</v>
      </c>
      <c r="AH1238" s="234">
        <f t="shared" si="463"/>
        <v>0</v>
      </c>
      <c r="AI1238" s="214">
        <f t="shared" si="471"/>
        <v>0</v>
      </c>
      <c r="AK1238" s="229">
        <f t="shared" si="464"/>
        <v>0</v>
      </c>
      <c r="AL1238" s="226"/>
      <c r="AM1238" s="15"/>
      <c r="AN1238" s="232" t="e">
        <f t="shared" si="465"/>
        <v>#DIV/0!</v>
      </c>
      <c r="AO1238" s="214">
        <f t="shared" si="457"/>
        <v>0</v>
      </c>
      <c r="AQ1238" s="210"/>
      <c r="AR1238" s="231"/>
      <c r="AS1238" s="15"/>
      <c r="AT1238" s="232">
        <f t="shared" si="466"/>
        <v>0</v>
      </c>
      <c r="AU1238" s="235">
        <f t="shared" si="467"/>
        <v>0</v>
      </c>
      <c r="AY1238" s="210"/>
      <c r="AZ1238" s="231"/>
      <c r="BA1238" s="15"/>
      <c r="BB1238" s="232">
        <f t="shared" si="454"/>
        <v>0</v>
      </c>
      <c r="BC1238" s="235">
        <f t="shared" si="468"/>
        <v>0</v>
      </c>
      <c r="BG1238" s="210"/>
      <c r="BH1238" s="231"/>
      <c r="BI1238" s="15"/>
      <c r="BJ1238" s="232">
        <f t="shared" si="458"/>
        <v>0</v>
      </c>
      <c r="BK1238" s="235">
        <f t="shared" si="469"/>
        <v>0</v>
      </c>
      <c r="BM1238" s="109">
        <f t="shared" si="459"/>
        <v>-1.0472949483975911</v>
      </c>
      <c r="BN1238" s="213"/>
      <c r="BR1238" s="228"/>
      <c r="BS1238" s="311"/>
      <c r="BT1238" s="3"/>
      <c r="BU1238" s="213"/>
      <c r="BV1238" s="213"/>
      <c r="BW1238" s="291"/>
    </row>
    <row r="1239" spans="1:75" x14ac:dyDescent="0.2">
      <c r="A1239" s="210"/>
      <c r="B1239" s="211"/>
      <c r="C1239" s="848" t="str">
        <f ca="1">IF(ISERR(AVERAGE(INDIRECT("B"&amp;(ROW()-INT($B$1/2))):INDIRECT("B"&amp;(ROW()+INT($B$1/2))))),"",AVERAGE(INDIRECT("B"&amp;(ROW()-INT($B$1/2))):INDIRECT("B"&amp;(ROW()+INT($B$1/2)))))</f>
        <v/>
      </c>
      <c r="D1239" s="848">
        <f t="shared" si="453"/>
        <v>0</v>
      </c>
      <c r="E1239" s="275"/>
      <c r="F1239" s="15"/>
      <c r="G1239" s="3"/>
      <c r="H1239" s="3"/>
      <c r="I1239" s="3"/>
      <c r="J1239" s="3"/>
      <c r="K1239" s="3"/>
      <c r="L1239" s="554"/>
      <c r="M1239" s="545"/>
      <c r="N1239" s="546"/>
      <c r="O1239" s="5"/>
      <c r="P1239" s="216"/>
      <c r="Q1239" s="217"/>
      <c r="R1239" s="218"/>
      <c r="S1239" s="219">
        <f t="shared" si="460"/>
        <v>0</v>
      </c>
      <c r="T1239" s="220">
        <f t="shared" si="461"/>
        <v>0</v>
      </c>
      <c r="U1239" s="214">
        <f t="shared" si="470"/>
        <v>0</v>
      </c>
      <c r="W1239" s="221"/>
      <c r="X1239" s="222"/>
      <c r="Y1239" s="222"/>
      <c r="Z1239" s="223"/>
      <c r="AA1239" s="222"/>
      <c r="AB1239" s="224"/>
      <c r="AC1239" s="225"/>
      <c r="AD1239" s="2">
        <f t="shared" si="455"/>
        <v>0</v>
      </c>
      <c r="AE1239" s="2">
        <f t="shared" si="456"/>
        <v>0</v>
      </c>
      <c r="AF1239" s="226"/>
      <c r="AG1239" s="219">
        <f t="shared" si="462"/>
        <v>0</v>
      </c>
      <c r="AH1239" s="234">
        <f t="shared" si="463"/>
        <v>0</v>
      </c>
      <c r="AI1239" s="214">
        <f t="shared" si="471"/>
        <v>0</v>
      </c>
      <c r="AK1239" s="229">
        <f t="shared" si="464"/>
        <v>0</v>
      </c>
      <c r="AL1239" s="226"/>
      <c r="AM1239" s="15"/>
      <c r="AN1239" s="232" t="e">
        <f t="shared" si="465"/>
        <v>#DIV/0!</v>
      </c>
      <c r="AO1239" s="214">
        <f t="shared" si="457"/>
        <v>0</v>
      </c>
      <c r="AQ1239" s="210"/>
      <c r="AR1239" s="231"/>
      <c r="AS1239" s="15"/>
      <c r="AT1239" s="232">
        <f t="shared" si="466"/>
        <v>0</v>
      </c>
      <c r="AU1239" s="235">
        <f t="shared" si="467"/>
        <v>0</v>
      </c>
      <c r="AY1239" s="210"/>
      <c r="AZ1239" s="231"/>
      <c r="BA1239" s="15"/>
      <c r="BB1239" s="232">
        <f t="shared" si="454"/>
        <v>0</v>
      </c>
      <c r="BC1239" s="235">
        <f t="shared" si="468"/>
        <v>0</v>
      </c>
      <c r="BG1239" s="210"/>
      <c r="BH1239" s="231"/>
      <c r="BI1239" s="15"/>
      <c r="BJ1239" s="232">
        <f t="shared" si="458"/>
        <v>0</v>
      </c>
      <c r="BK1239" s="235">
        <f t="shared" si="469"/>
        <v>0</v>
      </c>
      <c r="BM1239" s="109">
        <f t="shared" si="459"/>
        <v>-1.0491272858953278</v>
      </c>
      <c r="BN1239" s="213"/>
      <c r="BR1239" s="228"/>
      <c r="BS1239" s="311"/>
      <c r="BT1239" s="3"/>
      <c r="BU1239" s="213"/>
      <c r="BV1239" s="213"/>
      <c r="BW1239" s="291"/>
    </row>
    <row r="1240" spans="1:75" x14ac:dyDescent="0.2">
      <c r="A1240" s="210"/>
      <c r="B1240" s="211"/>
      <c r="C1240" s="848" t="str">
        <f ca="1">IF(ISERR(AVERAGE(INDIRECT("B"&amp;(ROW()-INT($B$1/2))):INDIRECT("B"&amp;(ROW()+INT($B$1/2))))),"",AVERAGE(INDIRECT("B"&amp;(ROW()-INT($B$1/2))):INDIRECT("B"&amp;(ROW()+INT($B$1/2)))))</f>
        <v/>
      </c>
      <c r="D1240" s="848">
        <f t="shared" si="453"/>
        <v>0</v>
      </c>
      <c r="E1240" s="275"/>
      <c r="F1240" s="15"/>
      <c r="G1240" s="3"/>
      <c r="H1240" s="3"/>
      <c r="I1240" s="3"/>
      <c r="J1240" s="3"/>
      <c r="K1240" s="3"/>
      <c r="L1240" s="554"/>
      <c r="M1240" s="545"/>
      <c r="N1240" s="546"/>
      <c r="O1240" s="5"/>
      <c r="P1240" s="216"/>
      <c r="Q1240" s="217"/>
      <c r="R1240" s="218"/>
      <c r="S1240" s="219">
        <f t="shared" si="460"/>
        <v>0</v>
      </c>
      <c r="T1240" s="220">
        <f t="shared" si="461"/>
        <v>0</v>
      </c>
      <c r="U1240" s="214">
        <f t="shared" si="470"/>
        <v>0</v>
      </c>
      <c r="W1240" s="221"/>
      <c r="X1240" s="222"/>
      <c r="Y1240" s="222"/>
      <c r="Z1240" s="223"/>
      <c r="AA1240" s="222"/>
      <c r="AB1240" s="224"/>
      <c r="AC1240" s="225"/>
      <c r="AD1240" s="2">
        <f t="shared" si="455"/>
        <v>0</v>
      </c>
      <c r="AE1240" s="2">
        <f t="shared" si="456"/>
        <v>0</v>
      </c>
      <c r="AF1240" s="226"/>
      <c r="AG1240" s="219">
        <f t="shared" si="462"/>
        <v>0</v>
      </c>
      <c r="AH1240" s="234">
        <f t="shared" si="463"/>
        <v>0</v>
      </c>
      <c r="AI1240" s="214">
        <f t="shared" si="471"/>
        <v>0</v>
      </c>
      <c r="AK1240" s="229">
        <f t="shared" si="464"/>
        <v>0</v>
      </c>
      <c r="AL1240" s="226"/>
      <c r="AM1240" s="15"/>
      <c r="AN1240" s="232" t="e">
        <f t="shared" si="465"/>
        <v>#DIV/0!</v>
      </c>
      <c r="AO1240" s="214">
        <f t="shared" si="457"/>
        <v>0</v>
      </c>
      <c r="AQ1240" s="210"/>
      <c r="AR1240" s="231"/>
      <c r="AS1240" s="15"/>
      <c r="AT1240" s="232">
        <f t="shared" si="466"/>
        <v>0</v>
      </c>
      <c r="AU1240" s="235">
        <f t="shared" si="467"/>
        <v>0</v>
      </c>
      <c r="AY1240" s="210"/>
      <c r="AZ1240" s="231"/>
      <c r="BA1240" s="15"/>
      <c r="BB1240" s="232">
        <f t="shared" si="454"/>
        <v>0</v>
      </c>
      <c r="BC1240" s="235">
        <f t="shared" si="468"/>
        <v>0</v>
      </c>
      <c r="BG1240" s="210"/>
      <c r="BH1240" s="231"/>
      <c r="BI1240" s="15"/>
      <c r="BJ1240" s="232">
        <f t="shared" si="458"/>
        <v>0</v>
      </c>
      <c r="BK1240" s="235">
        <f t="shared" si="469"/>
        <v>0</v>
      </c>
      <c r="BM1240" s="109">
        <f t="shared" si="459"/>
        <v>-1.0509596233930645</v>
      </c>
      <c r="BN1240" s="213"/>
      <c r="BR1240" s="228"/>
      <c r="BS1240" s="311"/>
      <c r="BT1240" s="3"/>
      <c r="BU1240" s="213"/>
      <c r="BV1240" s="213"/>
      <c r="BW1240" s="291"/>
    </row>
    <row r="1241" spans="1:75" x14ac:dyDescent="0.2">
      <c r="A1241" s="210"/>
      <c r="B1241" s="211"/>
      <c r="C1241" s="848" t="str">
        <f ca="1">IF(ISERR(AVERAGE(INDIRECT("B"&amp;(ROW()-INT($B$1/2))):INDIRECT("B"&amp;(ROW()+INT($B$1/2))))),"",AVERAGE(INDIRECT("B"&amp;(ROW()-INT($B$1/2))):INDIRECT("B"&amp;(ROW()+INT($B$1/2)))))</f>
        <v/>
      </c>
      <c r="D1241" s="848">
        <f t="shared" si="453"/>
        <v>0</v>
      </c>
      <c r="E1241" s="275"/>
      <c r="F1241" s="15"/>
      <c r="G1241" s="3"/>
      <c r="H1241" s="3"/>
      <c r="I1241" s="3"/>
      <c r="J1241" s="3"/>
      <c r="K1241" s="3"/>
      <c r="L1241" s="554"/>
      <c r="M1241" s="545"/>
      <c r="N1241" s="546"/>
      <c r="O1241" s="5"/>
      <c r="P1241" s="216"/>
      <c r="Q1241" s="217"/>
      <c r="R1241" s="218"/>
      <c r="S1241" s="219">
        <f t="shared" si="460"/>
        <v>0</v>
      </c>
      <c r="T1241" s="220">
        <f t="shared" si="461"/>
        <v>0</v>
      </c>
      <c r="U1241" s="214">
        <f t="shared" si="470"/>
        <v>0</v>
      </c>
      <c r="W1241" s="221"/>
      <c r="X1241" s="222"/>
      <c r="Y1241" s="222"/>
      <c r="Z1241" s="223"/>
      <c r="AA1241" s="222"/>
      <c r="AB1241" s="224"/>
      <c r="AC1241" s="225"/>
      <c r="AD1241" s="2">
        <f t="shared" si="455"/>
        <v>0</v>
      </c>
      <c r="AE1241" s="2">
        <f t="shared" si="456"/>
        <v>0</v>
      </c>
      <c r="AF1241" s="226"/>
      <c r="AG1241" s="219">
        <f t="shared" si="462"/>
        <v>0</v>
      </c>
      <c r="AH1241" s="234">
        <f t="shared" si="463"/>
        <v>0</v>
      </c>
      <c r="AI1241" s="214">
        <f t="shared" si="471"/>
        <v>0</v>
      </c>
      <c r="AK1241" s="229">
        <f t="shared" si="464"/>
        <v>0</v>
      </c>
      <c r="AL1241" s="226"/>
      <c r="AM1241" s="15"/>
      <c r="AN1241" s="232" t="e">
        <f t="shared" si="465"/>
        <v>#DIV/0!</v>
      </c>
      <c r="AO1241" s="214">
        <f t="shared" si="457"/>
        <v>0</v>
      </c>
      <c r="AQ1241" s="210"/>
      <c r="AR1241" s="231"/>
      <c r="AS1241" s="15"/>
      <c r="AT1241" s="232">
        <f t="shared" si="466"/>
        <v>0</v>
      </c>
      <c r="AU1241" s="235">
        <f t="shared" si="467"/>
        <v>0</v>
      </c>
      <c r="AY1241" s="210"/>
      <c r="AZ1241" s="231"/>
      <c r="BA1241" s="15"/>
      <c r="BB1241" s="232">
        <f t="shared" si="454"/>
        <v>0</v>
      </c>
      <c r="BC1241" s="235">
        <f t="shared" si="468"/>
        <v>0</v>
      </c>
      <c r="BG1241" s="210"/>
      <c r="BH1241" s="231"/>
      <c r="BI1241" s="15"/>
      <c r="BJ1241" s="232">
        <f t="shared" si="458"/>
        <v>0</v>
      </c>
      <c r="BK1241" s="235">
        <f t="shared" si="469"/>
        <v>0</v>
      </c>
      <c r="BM1241" s="109">
        <f t="shared" si="459"/>
        <v>-1.0527919608908012</v>
      </c>
      <c r="BN1241" s="213"/>
      <c r="BR1241" s="228"/>
      <c r="BS1241" s="311"/>
      <c r="BT1241" s="3"/>
      <c r="BU1241" s="213"/>
      <c r="BV1241" s="213"/>
      <c r="BW1241" s="291"/>
    </row>
    <row r="1242" spans="1:75" x14ac:dyDescent="0.2">
      <c r="A1242" s="210"/>
      <c r="B1242" s="211"/>
      <c r="C1242" s="848" t="str">
        <f ca="1">IF(ISERR(AVERAGE(INDIRECT("B"&amp;(ROW()-INT($B$1/2))):INDIRECT("B"&amp;(ROW()+INT($B$1/2))))),"",AVERAGE(INDIRECT("B"&amp;(ROW()-INT($B$1/2))):INDIRECT("B"&amp;(ROW()+INT($B$1/2)))))</f>
        <v/>
      </c>
      <c r="D1242" s="848">
        <f t="shared" si="453"/>
        <v>0</v>
      </c>
      <c r="E1242" s="275"/>
      <c r="F1242" s="15"/>
      <c r="G1242" s="3"/>
      <c r="H1242" s="3"/>
      <c r="I1242" s="3"/>
      <c r="J1242" s="3"/>
      <c r="K1242" s="3"/>
      <c r="L1242" s="554"/>
      <c r="M1242" s="545"/>
      <c r="N1242" s="546"/>
      <c r="O1242" s="5"/>
      <c r="P1242" s="216"/>
      <c r="Q1242" s="217"/>
      <c r="R1242" s="218"/>
      <c r="S1242" s="219">
        <f t="shared" si="460"/>
        <v>0</v>
      </c>
      <c r="T1242" s="220">
        <f t="shared" si="461"/>
        <v>0</v>
      </c>
      <c r="U1242" s="214">
        <f t="shared" si="470"/>
        <v>0</v>
      </c>
      <c r="W1242" s="221"/>
      <c r="X1242" s="222"/>
      <c r="Y1242" s="222"/>
      <c r="Z1242" s="223"/>
      <c r="AA1242" s="222"/>
      <c r="AB1242" s="224"/>
      <c r="AC1242" s="225"/>
      <c r="AD1242" s="2">
        <f t="shared" si="455"/>
        <v>0</v>
      </c>
      <c r="AE1242" s="2">
        <f t="shared" si="456"/>
        <v>0</v>
      </c>
      <c r="AF1242" s="226"/>
      <c r="AG1242" s="219">
        <f t="shared" si="462"/>
        <v>0</v>
      </c>
      <c r="AH1242" s="234">
        <f t="shared" si="463"/>
        <v>0</v>
      </c>
      <c r="AI1242" s="214">
        <f t="shared" si="471"/>
        <v>0</v>
      </c>
      <c r="AK1242" s="229">
        <f t="shared" si="464"/>
        <v>0</v>
      </c>
      <c r="AL1242" s="226"/>
      <c r="AM1242" s="15"/>
      <c r="AN1242" s="232" t="e">
        <f t="shared" si="465"/>
        <v>#DIV/0!</v>
      </c>
      <c r="AO1242" s="214">
        <f t="shared" si="457"/>
        <v>0</v>
      </c>
      <c r="AQ1242" s="210"/>
      <c r="AR1242" s="231"/>
      <c r="AS1242" s="15"/>
      <c r="AT1242" s="232">
        <f t="shared" si="466"/>
        <v>0</v>
      </c>
      <c r="AU1242" s="235">
        <f t="shared" si="467"/>
        <v>0</v>
      </c>
      <c r="AY1242" s="210"/>
      <c r="AZ1242" s="231"/>
      <c r="BA1242" s="15"/>
      <c r="BB1242" s="232">
        <f t="shared" si="454"/>
        <v>0</v>
      </c>
      <c r="BC1242" s="235">
        <f t="shared" si="468"/>
        <v>0</v>
      </c>
      <c r="BG1242" s="210"/>
      <c r="BH1242" s="231"/>
      <c r="BI1242" s="15"/>
      <c r="BJ1242" s="232">
        <f t="shared" si="458"/>
        <v>0</v>
      </c>
      <c r="BK1242" s="235">
        <f t="shared" si="469"/>
        <v>0</v>
      </c>
      <c r="BM1242" s="109">
        <f t="shared" si="459"/>
        <v>-1.0546242983885379</v>
      </c>
      <c r="BN1242" s="213"/>
      <c r="BR1242" s="228"/>
      <c r="BS1242" s="311"/>
      <c r="BT1242" s="3"/>
      <c r="BU1242" s="213"/>
      <c r="BV1242" s="213"/>
      <c r="BW1242" s="291"/>
    </row>
    <row r="1243" spans="1:75" x14ac:dyDescent="0.2">
      <c r="A1243" s="210"/>
      <c r="B1243" s="211"/>
      <c r="C1243" s="848" t="str">
        <f ca="1">IF(ISERR(AVERAGE(INDIRECT("B"&amp;(ROW()-INT($B$1/2))):INDIRECT("B"&amp;(ROW()+INT($B$1/2))))),"",AVERAGE(INDIRECT("B"&amp;(ROW()-INT($B$1/2))):INDIRECT("B"&amp;(ROW()+INT($B$1/2)))))</f>
        <v/>
      </c>
      <c r="D1243" s="848">
        <f t="shared" si="453"/>
        <v>0</v>
      </c>
      <c r="E1243" s="275"/>
      <c r="F1243" s="15"/>
      <c r="G1243" s="3"/>
      <c r="H1243" s="3"/>
      <c r="I1243" s="3"/>
      <c r="J1243" s="3"/>
      <c r="K1243" s="3"/>
      <c r="L1243" s="554"/>
      <c r="M1243" s="545"/>
      <c r="N1243" s="546"/>
      <c r="O1243" s="5"/>
      <c r="P1243" s="216"/>
      <c r="Q1243" s="217"/>
      <c r="R1243" s="218"/>
      <c r="S1243" s="219">
        <f t="shared" si="460"/>
        <v>0</v>
      </c>
      <c r="T1243" s="220">
        <f t="shared" si="461"/>
        <v>0</v>
      </c>
      <c r="U1243" s="214">
        <f t="shared" si="470"/>
        <v>0</v>
      </c>
      <c r="W1243" s="221"/>
      <c r="X1243" s="222"/>
      <c r="Y1243" s="222"/>
      <c r="Z1243" s="223"/>
      <c r="AA1243" s="222"/>
      <c r="AB1243" s="224"/>
      <c r="AC1243" s="225"/>
      <c r="AD1243" s="2">
        <f t="shared" si="455"/>
        <v>0</v>
      </c>
      <c r="AE1243" s="2">
        <f t="shared" si="456"/>
        <v>0</v>
      </c>
      <c r="AF1243" s="226"/>
      <c r="AG1243" s="219">
        <f t="shared" si="462"/>
        <v>0</v>
      </c>
      <c r="AH1243" s="234">
        <f t="shared" si="463"/>
        <v>0</v>
      </c>
      <c r="AI1243" s="214">
        <f t="shared" si="471"/>
        <v>0</v>
      </c>
      <c r="AK1243" s="229">
        <f t="shared" si="464"/>
        <v>0</v>
      </c>
      <c r="AL1243" s="226"/>
      <c r="AM1243" s="15"/>
      <c r="AN1243" s="232" t="e">
        <f t="shared" si="465"/>
        <v>#DIV/0!</v>
      </c>
      <c r="AO1243" s="214">
        <f t="shared" si="457"/>
        <v>0</v>
      </c>
      <c r="AQ1243" s="210"/>
      <c r="AR1243" s="231"/>
      <c r="AS1243" s="15"/>
      <c r="AT1243" s="232">
        <f t="shared" si="466"/>
        <v>0</v>
      </c>
      <c r="AU1243" s="235">
        <f t="shared" si="467"/>
        <v>0</v>
      </c>
      <c r="AY1243" s="210"/>
      <c r="AZ1243" s="231"/>
      <c r="BA1243" s="15"/>
      <c r="BB1243" s="232">
        <f t="shared" si="454"/>
        <v>0</v>
      </c>
      <c r="BC1243" s="235">
        <f t="shared" si="468"/>
        <v>0</v>
      </c>
      <c r="BG1243" s="210"/>
      <c r="BH1243" s="231"/>
      <c r="BI1243" s="15"/>
      <c r="BJ1243" s="232">
        <f t="shared" si="458"/>
        <v>0</v>
      </c>
      <c r="BK1243" s="235">
        <f t="shared" si="469"/>
        <v>0</v>
      </c>
      <c r="BM1243" s="109">
        <f t="shared" si="459"/>
        <v>-1.0564566358862746</v>
      </c>
      <c r="BN1243" s="213"/>
      <c r="BR1243" s="228"/>
      <c r="BS1243" s="311"/>
      <c r="BT1243" s="3"/>
      <c r="BU1243" s="213"/>
      <c r="BV1243" s="213"/>
      <c r="BW1243" s="291"/>
    </row>
    <row r="1244" spans="1:75" x14ac:dyDescent="0.2">
      <c r="A1244" s="210"/>
      <c r="B1244" s="211"/>
      <c r="C1244" s="848" t="str">
        <f ca="1">IF(ISERR(AVERAGE(INDIRECT("B"&amp;(ROW()-INT($B$1/2))):INDIRECT("B"&amp;(ROW()+INT($B$1/2))))),"",AVERAGE(INDIRECT("B"&amp;(ROW()-INT($B$1/2))):INDIRECT("B"&amp;(ROW()+INT($B$1/2)))))</f>
        <v/>
      </c>
      <c r="D1244" s="848">
        <f t="shared" si="453"/>
        <v>0</v>
      </c>
      <c r="E1244" s="275"/>
      <c r="F1244" s="15"/>
      <c r="G1244" s="3"/>
      <c r="H1244" s="3"/>
      <c r="I1244" s="3"/>
      <c r="J1244" s="3"/>
      <c r="K1244" s="3"/>
      <c r="L1244" s="554"/>
      <c r="M1244" s="545"/>
      <c r="N1244" s="546"/>
      <c r="O1244" s="5"/>
      <c r="P1244" s="216"/>
      <c r="Q1244" s="217"/>
      <c r="R1244" s="218"/>
      <c r="S1244" s="219">
        <f t="shared" si="460"/>
        <v>0</v>
      </c>
      <c r="T1244" s="220">
        <f t="shared" si="461"/>
        <v>0</v>
      </c>
      <c r="U1244" s="214">
        <f t="shared" si="470"/>
        <v>0</v>
      </c>
      <c r="W1244" s="221"/>
      <c r="X1244" s="222"/>
      <c r="Y1244" s="222"/>
      <c r="Z1244" s="223"/>
      <c r="AA1244" s="222"/>
      <c r="AB1244" s="224"/>
      <c r="AC1244" s="225"/>
      <c r="AD1244" s="2">
        <f t="shared" si="455"/>
        <v>0</v>
      </c>
      <c r="AE1244" s="2">
        <f t="shared" si="456"/>
        <v>0</v>
      </c>
      <c r="AF1244" s="226"/>
      <c r="AG1244" s="219">
        <f t="shared" si="462"/>
        <v>0</v>
      </c>
      <c r="AH1244" s="234">
        <f t="shared" si="463"/>
        <v>0</v>
      </c>
      <c r="AI1244" s="214">
        <f t="shared" si="471"/>
        <v>0</v>
      </c>
      <c r="AK1244" s="229">
        <f t="shared" si="464"/>
        <v>0</v>
      </c>
      <c r="AL1244" s="226"/>
      <c r="AM1244" s="15"/>
      <c r="AN1244" s="232" t="e">
        <f t="shared" si="465"/>
        <v>#DIV/0!</v>
      </c>
      <c r="AO1244" s="214">
        <f t="shared" si="457"/>
        <v>0</v>
      </c>
      <c r="AQ1244" s="210"/>
      <c r="AR1244" s="231"/>
      <c r="AS1244" s="15"/>
      <c r="AT1244" s="232">
        <f t="shared" si="466"/>
        <v>0</v>
      </c>
      <c r="AU1244" s="235">
        <f t="shared" si="467"/>
        <v>0</v>
      </c>
      <c r="AY1244" s="210"/>
      <c r="AZ1244" s="231"/>
      <c r="BA1244" s="15"/>
      <c r="BB1244" s="232">
        <f t="shared" si="454"/>
        <v>0</v>
      </c>
      <c r="BC1244" s="235">
        <f t="shared" si="468"/>
        <v>0</v>
      </c>
      <c r="BG1244" s="210"/>
      <c r="BH1244" s="231"/>
      <c r="BI1244" s="15"/>
      <c r="BJ1244" s="232">
        <f t="shared" si="458"/>
        <v>0</v>
      </c>
      <c r="BK1244" s="235">
        <f t="shared" si="469"/>
        <v>0</v>
      </c>
      <c r="BM1244" s="109">
        <f t="shared" si="459"/>
        <v>-1.0582889733840113</v>
      </c>
      <c r="BN1244" s="213"/>
      <c r="BR1244" s="228"/>
      <c r="BS1244" s="311"/>
      <c r="BT1244" s="3"/>
      <c r="BU1244" s="213"/>
      <c r="BV1244" s="213"/>
      <c r="BW1244" s="291"/>
    </row>
    <row r="1245" spans="1:75" x14ac:dyDescent="0.2">
      <c r="A1245" s="210"/>
      <c r="B1245" s="211"/>
      <c r="C1245" s="848" t="str">
        <f ca="1">IF(ISERR(AVERAGE(INDIRECT("B"&amp;(ROW()-INT($B$1/2))):INDIRECT("B"&amp;(ROW()+INT($B$1/2))))),"",AVERAGE(INDIRECT("B"&amp;(ROW()-INT($B$1/2))):INDIRECT("B"&amp;(ROW()+INT($B$1/2)))))</f>
        <v/>
      </c>
      <c r="D1245" s="848">
        <f t="shared" si="453"/>
        <v>0</v>
      </c>
      <c r="E1245" s="275"/>
      <c r="F1245" s="15"/>
      <c r="G1245" s="3"/>
      <c r="H1245" s="3"/>
      <c r="I1245" s="3"/>
      <c r="J1245" s="3"/>
      <c r="K1245" s="3"/>
      <c r="L1245" s="554"/>
      <c r="M1245" s="545"/>
      <c r="N1245" s="546"/>
      <c r="O1245" s="5"/>
      <c r="P1245" s="216"/>
      <c r="Q1245" s="217"/>
      <c r="R1245" s="218"/>
      <c r="S1245" s="219">
        <f t="shared" si="460"/>
        <v>0</v>
      </c>
      <c r="T1245" s="220">
        <f t="shared" si="461"/>
        <v>0</v>
      </c>
      <c r="U1245" s="214">
        <f t="shared" si="470"/>
        <v>0</v>
      </c>
      <c r="W1245" s="221"/>
      <c r="X1245" s="222"/>
      <c r="Y1245" s="222"/>
      <c r="Z1245" s="223"/>
      <c r="AA1245" s="222"/>
      <c r="AB1245" s="224"/>
      <c r="AC1245" s="225"/>
      <c r="AD1245" s="2">
        <f t="shared" si="455"/>
        <v>0</v>
      </c>
      <c r="AE1245" s="2">
        <f t="shared" si="456"/>
        <v>0</v>
      </c>
      <c r="AF1245" s="226"/>
      <c r="AG1245" s="219">
        <f t="shared" si="462"/>
        <v>0</v>
      </c>
      <c r="AH1245" s="234">
        <f t="shared" si="463"/>
        <v>0</v>
      </c>
      <c r="AI1245" s="214">
        <f t="shared" si="471"/>
        <v>0</v>
      </c>
      <c r="AK1245" s="229">
        <f t="shared" si="464"/>
        <v>0</v>
      </c>
      <c r="AL1245" s="226"/>
      <c r="AM1245" s="15"/>
      <c r="AN1245" s="232" t="e">
        <f t="shared" si="465"/>
        <v>#DIV/0!</v>
      </c>
      <c r="AO1245" s="214">
        <f t="shared" si="457"/>
        <v>0</v>
      </c>
      <c r="AQ1245" s="210"/>
      <c r="AR1245" s="231"/>
      <c r="AS1245" s="15"/>
      <c r="AT1245" s="232">
        <f t="shared" si="466"/>
        <v>0</v>
      </c>
      <c r="AU1245" s="235">
        <f t="shared" si="467"/>
        <v>0</v>
      </c>
      <c r="AY1245" s="210"/>
      <c r="AZ1245" s="231"/>
      <c r="BA1245" s="15"/>
      <c r="BB1245" s="232">
        <f t="shared" si="454"/>
        <v>0</v>
      </c>
      <c r="BC1245" s="235">
        <f t="shared" si="468"/>
        <v>0</v>
      </c>
      <c r="BG1245" s="210"/>
      <c r="BH1245" s="231"/>
      <c r="BI1245" s="15"/>
      <c r="BJ1245" s="232">
        <f t="shared" si="458"/>
        <v>0</v>
      </c>
      <c r="BK1245" s="235">
        <f t="shared" si="469"/>
        <v>0</v>
      </c>
      <c r="BM1245" s="109">
        <f t="shared" si="459"/>
        <v>-1.060121310881748</v>
      </c>
      <c r="BN1245" s="213"/>
      <c r="BR1245" s="228"/>
      <c r="BS1245" s="311"/>
      <c r="BT1245" s="3"/>
      <c r="BU1245" s="213"/>
      <c r="BV1245" s="213"/>
      <c r="BW1245" s="291"/>
    </row>
    <row r="1246" spans="1:75" x14ac:dyDescent="0.2">
      <c r="A1246" s="210"/>
      <c r="B1246" s="211"/>
      <c r="C1246" s="848" t="str">
        <f ca="1">IF(ISERR(AVERAGE(INDIRECT("B"&amp;(ROW()-INT($B$1/2))):INDIRECT("B"&amp;(ROW()+INT($B$1/2))))),"",AVERAGE(INDIRECT("B"&amp;(ROW()-INT($B$1/2))):INDIRECT("B"&amp;(ROW()+INT($B$1/2)))))</f>
        <v/>
      </c>
      <c r="D1246" s="848">
        <f t="shared" si="453"/>
        <v>0</v>
      </c>
      <c r="E1246" s="275"/>
      <c r="F1246" s="15"/>
      <c r="G1246" s="3"/>
      <c r="H1246" s="3"/>
      <c r="I1246" s="3"/>
      <c r="J1246" s="3"/>
      <c r="K1246" s="3"/>
      <c r="L1246" s="554"/>
      <c r="M1246" s="545"/>
      <c r="N1246" s="546"/>
      <c r="O1246" s="5"/>
      <c r="P1246" s="216"/>
      <c r="Q1246" s="217"/>
      <c r="R1246" s="218"/>
      <c r="S1246" s="219">
        <f t="shared" si="460"/>
        <v>0</v>
      </c>
      <c r="T1246" s="220">
        <f t="shared" si="461"/>
        <v>0</v>
      </c>
      <c r="U1246" s="214">
        <f t="shared" si="470"/>
        <v>0</v>
      </c>
      <c r="W1246" s="221"/>
      <c r="X1246" s="222"/>
      <c r="Y1246" s="222"/>
      <c r="Z1246" s="223"/>
      <c r="AA1246" s="222"/>
      <c r="AB1246" s="224"/>
      <c r="AC1246" s="225"/>
      <c r="AD1246" s="2">
        <f t="shared" si="455"/>
        <v>0</v>
      </c>
      <c r="AE1246" s="2">
        <f t="shared" si="456"/>
        <v>0</v>
      </c>
      <c r="AF1246" s="226"/>
      <c r="AG1246" s="219">
        <f t="shared" si="462"/>
        <v>0</v>
      </c>
      <c r="AH1246" s="234">
        <f t="shared" si="463"/>
        <v>0</v>
      </c>
      <c r="AI1246" s="214">
        <f t="shared" si="471"/>
        <v>0</v>
      </c>
      <c r="AK1246" s="229">
        <f t="shared" si="464"/>
        <v>0</v>
      </c>
      <c r="AL1246" s="226"/>
      <c r="AM1246" s="15"/>
      <c r="AN1246" s="232" t="e">
        <f t="shared" si="465"/>
        <v>#DIV/0!</v>
      </c>
      <c r="AO1246" s="214">
        <f t="shared" si="457"/>
        <v>0</v>
      </c>
      <c r="AQ1246" s="210"/>
      <c r="AR1246" s="231"/>
      <c r="AS1246" s="15"/>
      <c r="AT1246" s="232">
        <f t="shared" si="466"/>
        <v>0</v>
      </c>
      <c r="AU1246" s="235">
        <f t="shared" si="467"/>
        <v>0</v>
      </c>
      <c r="AY1246" s="210"/>
      <c r="AZ1246" s="231"/>
      <c r="BA1246" s="15"/>
      <c r="BB1246" s="232">
        <f t="shared" si="454"/>
        <v>0</v>
      </c>
      <c r="BC1246" s="235">
        <f t="shared" si="468"/>
        <v>0</v>
      </c>
      <c r="BG1246" s="210"/>
      <c r="BH1246" s="231"/>
      <c r="BI1246" s="15"/>
      <c r="BJ1246" s="232">
        <f t="shared" si="458"/>
        <v>0</v>
      </c>
      <c r="BK1246" s="235">
        <f t="shared" si="469"/>
        <v>0</v>
      </c>
      <c r="BM1246" s="109">
        <f t="shared" si="459"/>
        <v>-1.0619536483794847</v>
      </c>
      <c r="BN1246" s="213"/>
      <c r="BR1246" s="228"/>
      <c r="BS1246" s="311"/>
      <c r="BT1246" s="3"/>
      <c r="BU1246" s="213"/>
      <c r="BV1246" s="213"/>
      <c r="BW1246" s="291"/>
    </row>
    <row r="1247" spans="1:75" x14ac:dyDescent="0.2">
      <c r="A1247" s="210"/>
      <c r="B1247" s="211"/>
      <c r="C1247" s="848" t="str">
        <f ca="1">IF(ISERR(AVERAGE(INDIRECT("B"&amp;(ROW()-INT($B$1/2))):INDIRECT("B"&amp;(ROW()+INT($B$1/2))))),"",AVERAGE(INDIRECT("B"&amp;(ROW()-INT($B$1/2))):INDIRECT("B"&amp;(ROW()+INT($B$1/2)))))</f>
        <v/>
      </c>
      <c r="D1247" s="848">
        <f t="shared" si="453"/>
        <v>0</v>
      </c>
      <c r="E1247" s="275"/>
      <c r="F1247" s="15"/>
      <c r="G1247" s="3"/>
      <c r="H1247" s="3"/>
      <c r="I1247" s="3"/>
      <c r="J1247" s="3"/>
      <c r="K1247" s="3"/>
      <c r="L1247" s="554"/>
      <c r="M1247" s="545"/>
      <c r="N1247" s="546"/>
      <c r="O1247" s="5"/>
      <c r="P1247" s="216"/>
      <c r="Q1247" s="217"/>
      <c r="R1247" s="218"/>
      <c r="S1247" s="219">
        <f t="shared" si="460"/>
        <v>0</v>
      </c>
      <c r="T1247" s="220">
        <f t="shared" si="461"/>
        <v>0</v>
      </c>
      <c r="U1247" s="214">
        <f t="shared" si="470"/>
        <v>0</v>
      </c>
      <c r="W1247" s="221"/>
      <c r="X1247" s="222"/>
      <c r="Y1247" s="222"/>
      <c r="Z1247" s="223"/>
      <c r="AA1247" s="222"/>
      <c r="AB1247" s="224"/>
      <c r="AC1247" s="225"/>
      <c r="AD1247" s="2">
        <f t="shared" si="455"/>
        <v>0</v>
      </c>
      <c r="AE1247" s="2">
        <f t="shared" si="456"/>
        <v>0</v>
      </c>
      <c r="AF1247" s="226"/>
      <c r="AG1247" s="219">
        <f t="shared" si="462"/>
        <v>0</v>
      </c>
      <c r="AH1247" s="234">
        <f t="shared" si="463"/>
        <v>0</v>
      </c>
      <c r="AI1247" s="214">
        <f t="shared" si="471"/>
        <v>0</v>
      </c>
      <c r="AK1247" s="229">
        <f t="shared" si="464"/>
        <v>0</v>
      </c>
      <c r="AL1247" s="226"/>
      <c r="AM1247" s="15"/>
      <c r="AN1247" s="232" t="e">
        <f t="shared" si="465"/>
        <v>#DIV/0!</v>
      </c>
      <c r="AO1247" s="214">
        <f t="shared" si="457"/>
        <v>0</v>
      </c>
      <c r="AQ1247" s="210"/>
      <c r="AR1247" s="231"/>
      <c r="AS1247" s="15"/>
      <c r="AT1247" s="232">
        <f t="shared" si="466"/>
        <v>0</v>
      </c>
      <c r="AU1247" s="235">
        <f t="shared" si="467"/>
        <v>0</v>
      </c>
      <c r="AY1247" s="210"/>
      <c r="AZ1247" s="231"/>
      <c r="BA1247" s="15"/>
      <c r="BB1247" s="232">
        <f t="shared" si="454"/>
        <v>0</v>
      </c>
      <c r="BC1247" s="235">
        <f t="shared" si="468"/>
        <v>0</v>
      </c>
      <c r="BG1247" s="210"/>
      <c r="BH1247" s="231"/>
      <c r="BI1247" s="15"/>
      <c r="BJ1247" s="232">
        <f t="shared" si="458"/>
        <v>0</v>
      </c>
      <c r="BK1247" s="235">
        <f t="shared" si="469"/>
        <v>0</v>
      </c>
      <c r="BM1247" s="109">
        <f t="shared" si="459"/>
        <v>-1.0637859858772214</v>
      </c>
      <c r="BN1247" s="213"/>
      <c r="BR1247" s="228"/>
      <c r="BS1247" s="311"/>
      <c r="BT1247" s="3"/>
      <c r="BU1247" s="213"/>
      <c r="BV1247" s="213"/>
      <c r="BW1247" s="291"/>
    </row>
    <row r="1248" spans="1:75" x14ac:dyDescent="0.2">
      <c r="A1248" s="210"/>
      <c r="B1248" s="211"/>
      <c r="C1248" s="848" t="str">
        <f ca="1">IF(ISERR(AVERAGE(INDIRECT("B"&amp;(ROW()-INT($B$1/2))):INDIRECT("B"&amp;(ROW()+INT($B$1/2))))),"",AVERAGE(INDIRECT("B"&amp;(ROW()-INT($B$1/2))):INDIRECT("B"&amp;(ROW()+INT($B$1/2)))))</f>
        <v/>
      </c>
      <c r="D1248" s="848">
        <f t="shared" si="453"/>
        <v>0</v>
      </c>
      <c r="E1248" s="275"/>
      <c r="F1248" s="15"/>
      <c r="G1248" s="3"/>
      <c r="H1248" s="3"/>
      <c r="I1248" s="3"/>
      <c r="J1248" s="3"/>
      <c r="K1248" s="3"/>
      <c r="L1248" s="554"/>
      <c r="M1248" s="545"/>
      <c r="N1248" s="546"/>
      <c r="O1248" s="5"/>
      <c r="P1248" s="216"/>
      <c r="Q1248" s="217"/>
      <c r="R1248" s="218"/>
      <c r="S1248" s="219">
        <f t="shared" si="460"/>
        <v>0</v>
      </c>
      <c r="T1248" s="220">
        <f t="shared" si="461"/>
        <v>0</v>
      </c>
      <c r="U1248" s="214">
        <f t="shared" si="470"/>
        <v>0</v>
      </c>
      <c r="W1248" s="221"/>
      <c r="X1248" s="222"/>
      <c r="Y1248" s="222"/>
      <c r="Z1248" s="223"/>
      <c r="AA1248" s="222"/>
      <c r="AB1248" s="224"/>
      <c r="AC1248" s="225"/>
      <c r="AD1248" s="2">
        <f t="shared" si="455"/>
        <v>0</v>
      </c>
      <c r="AE1248" s="2">
        <f t="shared" si="456"/>
        <v>0</v>
      </c>
      <c r="AF1248" s="226"/>
      <c r="AG1248" s="219">
        <f t="shared" si="462"/>
        <v>0</v>
      </c>
      <c r="AH1248" s="234">
        <f t="shared" si="463"/>
        <v>0</v>
      </c>
      <c r="AI1248" s="214">
        <f t="shared" si="471"/>
        <v>0</v>
      </c>
      <c r="AK1248" s="229">
        <f t="shared" si="464"/>
        <v>0</v>
      </c>
      <c r="AL1248" s="226"/>
      <c r="AM1248" s="15"/>
      <c r="AN1248" s="232" t="e">
        <f t="shared" si="465"/>
        <v>#DIV/0!</v>
      </c>
      <c r="AO1248" s="214">
        <f t="shared" si="457"/>
        <v>0</v>
      </c>
      <c r="AQ1248" s="210"/>
      <c r="AR1248" s="231"/>
      <c r="AS1248" s="15"/>
      <c r="AT1248" s="232">
        <f t="shared" si="466"/>
        <v>0</v>
      </c>
      <c r="AU1248" s="235">
        <f t="shared" si="467"/>
        <v>0</v>
      </c>
      <c r="AY1248" s="210"/>
      <c r="AZ1248" s="231"/>
      <c r="BA1248" s="15"/>
      <c r="BB1248" s="232">
        <f t="shared" si="454"/>
        <v>0</v>
      </c>
      <c r="BC1248" s="235">
        <f t="shared" si="468"/>
        <v>0</v>
      </c>
      <c r="BG1248" s="210"/>
      <c r="BH1248" s="231"/>
      <c r="BI1248" s="15"/>
      <c r="BJ1248" s="232">
        <f t="shared" si="458"/>
        <v>0</v>
      </c>
      <c r="BK1248" s="235">
        <f t="shared" si="469"/>
        <v>0</v>
      </c>
      <c r="BM1248" s="109">
        <f t="shared" si="459"/>
        <v>-1.0656183233749581</v>
      </c>
      <c r="BN1248" s="213"/>
      <c r="BR1248" s="228"/>
      <c r="BS1248" s="311"/>
      <c r="BT1248" s="3"/>
      <c r="BU1248" s="213"/>
      <c r="BV1248" s="213"/>
      <c r="BW1248" s="291"/>
    </row>
    <row r="1249" spans="1:75" x14ac:dyDescent="0.2">
      <c r="A1249" s="210"/>
      <c r="B1249" s="211"/>
      <c r="C1249" s="848" t="str">
        <f ca="1">IF(ISERR(AVERAGE(INDIRECT("B"&amp;(ROW()-INT($B$1/2))):INDIRECT("B"&amp;(ROW()+INT($B$1/2))))),"",AVERAGE(INDIRECT("B"&amp;(ROW()-INT($B$1/2))):INDIRECT("B"&amp;(ROW()+INT($B$1/2)))))</f>
        <v/>
      </c>
      <c r="D1249" s="848">
        <f t="shared" si="453"/>
        <v>0</v>
      </c>
      <c r="E1249" s="275"/>
      <c r="F1249" s="15"/>
      <c r="G1249" s="3"/>
      <c r="H1249" s="3"/>
      <c r="I1249" s="3"/>
      <c r="J1249" s="3"/>
      <c r="K1249" s="3"/>
      <c r="L1249" s="554"/>
      <c r="M1249" s="545"/>
      <c r="N1249" s="546"/>
      <c r="O1249" s="5"/>
      <c r="P1249" s="216"/>
      <c r="Q1249" s="217"/>
      <c r="R1249" s="218"/>
      <c r="S1249" s="219">
        <f t="shared" si="460"/>
        <v>0</v>
      </c>
      <c r="T1249" s="220">
        <f t="shared" si="461"/>
        <v>0</v>
      </c>
      <c r="U1249" s="214">
        <f t="shared" si="470"/>
        <v>0</v>
      </c>
      <c r="W1249" s="221"/>
      <c r="X1249" s="222"/>
      <c r="Y1249" s="222"/>
      <c r="Z1249" s="223"/>
      <c r="AA1249" s="222"/>
      <c r="AB1249" s="224"/>
      <c r="AC1249" s="225"/>
      <c r="AD1249" s="2">
        <f t="shared" si="455"/>
        <v>0</v>
      </c>
      <c r="AE1249" s="2">
        <f t="shared" si="456"/>
        <v>0</v>
      </c>
      <c r="AF1249" s="226"/>
      <c r="AG1249" s="219">
        <f t="shared" si="462"/>
        <v>0</v>
      </c>
      <c r="AH1249" s="234">
        <f t="shared" si="463"/>
        <v>0</v>
      </c>
      <c r="AI1249" s="214">
        <f t="shared" si="471"/>
        <v>0</v>
      </c>
      <c r="AK1249" s="229">
        <f t="shared" si="464"/>
        <v>0</v>
      </c>
      <c r="AL1249" s="226"/>
      <c r="AM1249" s="15"/>
      <c r="AN1249" s="232" t="e">
        <f t="shared" si="465"/>
        <v>#DIV/0!</v>
      </c>
      <c r="AO1249" s="214">
        <f t="shared" si="457"/>
        <v>0</v>
      </c>
      <c r="AQ1249" s="210"/>
      <c r="AR1249" s="231"/>
      <c r="AS1249" s="15"/>
      <c r="AT1249" s="232">
        <f t="shared" si="466"/>
        <v>0</v>
      </c>
      <c r="AU1249" s="235">
        <f t="shared" si="467"/>
        <v>0</v>
      </c>
      <c r="AY1249" s="210"/>
      <c r="AZ1249" s="231"/>
      <c r="BA1249" s="15"/>
      <c r="BB1249" s="232">
        <f t="shared" si="454"/>
        <v>0</v>
      </c>
      <c r="BC1249" s="235">
        <f t="shared" si="468"/>
        <v>0</v>
      </c>
      <c r="BG1249" s="210"/>
      <c r="BH1249" s="231"/>
      <c r="BI1249" s="15"/>
      <c r="BJ1249" s="232">
        <f t="shared" si="458"/>
        <v>0</v>
      </c>
      <c r="BK1249" s="235">
        <f t="shared" si="469"/>
        <v>0</v>
      </c>
      <c r="BM1249" s="109">
        <f t="shared" si="459"/>
        <v>-1.0674506608726948</v>
      </c>
      <c r="BN1249" s="213"/>
      <c r="BR1249" s="228"/>
      <c r="BS1249" s="311"/>
      <c r="BT1249" s="3"/>
      <c r="BU1249" s="213"/>
      <c r="BV1249" s="213"/>
      <c r="BW1249" s="291"/>
    </row>
    <row r="1250" spans="1:75" x14ac:dyDescent="0.2">
      <c r="A1250" s="210"/>
      <c r="B1250" s="211"/>
      <c r="C1250" s="848" t="str">
        <f ca="1">IF(ISERR(AVERAGE(INDIRECT("B"&amp;(ROW()-INT($B$1/2))):INDIRECT("B"&amp;(ROW()+INT($B$1/2))))),"",AVERAGE(INDIRECT("B"&amp;(ROW()-INT($B$1/2))):INDIRECT("B"&amp;(ROW()+INT($B$1/2)))))</f>
        <v/>
      </c>
      <c r="D1250" s="848">
        <f t="shared" si="453"/>
        <v>0</v>
      </c>
      <c r="E1250" s="275"/>
      <c r="F1250" s="15"/>
      <c r="G1250" s="3"/>
      <c r="H1250" s="3"/>
      <c r="I1250" s="3"/>
      <c r="J1250" s="3"/>
      <c r="K1250" s="3"/>
      <c r="L1250" s="554"/>
      <c r="M1250" s="545"/>
      <c r="N1250" s="546"/>
      <c r="O1250" s="5"/>
      <c r="P1250" s="216"/>
      <c r="Q1250" s="217"/>
      <c r="R1250" s="218"/>
      <c r="S1250" s="219">
        <f t="shared" si="460"/>
        <v>0</v>
      </c>
      <c r="T1250" s="220">
        <f t="shared" si="461"/>
        <v>0</v>
      </c>
      <c r="U1250" s="214">
        <f t="shared" si="470"/>
        <v>0</v>
      </c>
      <c r="W1250" s="221"/>
      <c r="X1250" s="222"/>
      <c r="Y1250" s="222"/>
      <c r="Z1250" s="223"/>
      <c r="AA1250" s="222"/>
      <c r="AB1250" s="224"/>
      <c r="AC1250" s="225"/>
      <c r="AD1250" s="2">
        <f t="shared" si="455"/>
        <v>0</v>
      </c>
      <c r="AE1250" s="2">
        <f t="shared" si="456"/>
        <v>0</v>
      </c>
      <c r="AF1250" s="226"/>
      <c r="AG1250" s="219">
        <f t="shared" si="462"/>
        <v>0</v>
      </c>
      <c r="AH1250" s="234">
        <f t="shared" si="463"/>
        <v>0</v>
      </c>
      <c r="AI1250" s="214">
        <f t="shared" si="471"/>
        <v>0</v>
      </c>
      <c r="AK1250" s="229">
        <f t="shared" si="464"/>
        <v>0</v>
      </c>
      <c r="AL1250" s="226"/>
      <c r="AM1250" s="15"/>
      <c r="AN1250" s="232" t="e">
        <f t="shared" si="465"/>
        <v>#DIV/0!</v>
      </c>
      <c r="AO1250" s="214">
        <f t="shared" si="457"/>
        <v>0</v>
      </c>
      <c r="AQ1250" s="210"/>
      <c r="AR1250" s="231"/>
      <c r="AS1250" s="15"/>
      <c r="AT1250" s="232">
        <f t="shared" si="466"/>
        <v>0</v>
      </c>
      <c r="AU1250" s="235">
        <f t="shared" si="467"/>
        <v>0</v>
      </c>
      <c r="AY1250" s="210"/>
      <c r="AZ1250" s="231"/>
      <c r="BA1250" s="15"/>
      <c r="BB1250" s="232">
        <f t="shared" si="454"/>
        <v>0</v>
      </c>
      <c r="BC1250" s="235">
        <f t="shared" si="468"/>
        <v>0</v>
      </c>
      <c r="BG1250" s="210"/>
      <c r="BH1250" s="231"/>
      <c r="BI1250" s="15"/>
      <c r="BJ1250" s="232">
        <f t="shared" si="458"/>
        <v>0</v>
      </c>
      <c r="BK1250" s="235">
        <f t="shared" si="469"/>
        <v>0</v>
      </c>
      <c r="BM1250" s="109">
        <f t="shared" si="459"/>
        <v>-1.0692829983704315</v>
      </c>
      <c r="BN1250" s="213"/>
      <c r="BR1250" s="228"/>
      <c r="BS1250" s="311"/>
      <c r="BT1250" s="3"/>
      <c r="BU1250" s="213"/>
      <c r="BV1250" s="213"/>
      <c r="BW1250" s="291"/>
    </row>
    <row r="1251" spans="1:75" x14ac:dyDescent="0.2">
      <c r="A1251" s="210"/>
      <c r="B1251" s="211"/>
      <c r="C1251" s="848" t="str">
        <f ca="1">IF(ISERR(AVERAGE(INDIRECT("B"&amp;(ROW()-INT($B$1/2))):INDIRECT("B"&amp;(ROW()+INT($B$1/2))))),"",AVERAGE(INDIRECT("B"&amp;(ROW()-INT($B$1/2))):INDIRECT("B"&amp;(ROW()+INT($B$1/2)))))</f>
        <v/>
      </c>
      <c r="D1251" s="848">
        <f t="shared" si="453"/>
        <v>0</v>
      </c>
      <c r="E1251" s="275"/>
      <c r="F1251" s="15"/>
      <c r="G1251" s="3"/>
      <c r="H1251" s="3"/>
      <c r="I1251" s="3"/>
      <c r="J1251" s="3"/>
      <c r="K1251" s="3"/>
      <c r="L1251" s="554"/>
      <c r="M1251" s="545"/>
      <c r="N1251" s="546"/>
      <c r="O1251" s="5"/>
      <c r="P1251" s="216"/>
      <c r="Q1251" s="217"/>
      <c r="R1251" s="218"/>
      <c r="S1251" s="219">
        <f t="shared" si="460"/>
        <v>0</v>
      </c>
      <c r="T1251" s="220">
        <f t="shared" si="461"/>
        <v>0</v>
      </c>
      <c r="U1251" s="214">
        <f t="shared" si="470"/>
        <v>0</v>
      </c>
      <c r="W1251" s="221"/>
      <c r="X1251" s="222"/>
      <c r="Y1251" s="222"/>
      <c r="Z1251" s="223"/>
      <c r="AA1251" s="222"/>
      <c r="AB1251" s="224"/>
      <c r="AC1251" s="225"/>
      <c r="AD1251" s="2">
        <f t="shared" si="455"/>
        <v>0</v>
      </c>
      <c r="AE1251" s="2">
        <f t="shared" si="456"/>
        <v>0</v>
      </c>
      <c r="AF1251" s="226"/>
      <c r="AG1251" s="219">
        <f t="shared" si="462"/>
        <v>0</v>
      </c>
      <c r="AH1251" s="234">
        <f t="shared" si="463"/>
        <v>0</v>
      </c>
      <c r="AI1251" s="214">
        <f t="shared" si="471"/>
        <v>0</v>
      </c>
      <c r="AK1251" s="229">
        <f t="shared" si="464"/>
        <v>0</v>
      </c>
      <c r="AL1251" s="226"/>
      <c r="AM1251" s="15"/>
      <c r="AN1251" s="232" t="e">
        <f t="shared" si="465"/>
        <v>#DIV/0!</v>
      </c>
      <c r="AO1251" s="214">
        <f t="shared" si="457"/>
        <v>0</v>
      </c>
      <c r="AQ1251" s="210"/>
      <c r="AR1251" s="231"/>
      <c r="AS1251" s="15"/>
      <c r="AT1251" s="232">
        <f t="shared" si="466"/>
        <v>0</v>
      </c>
      <c r="AU1251" s="235">
        <f t="shared" si="467"/>
        <v>0</v>
      </c>
      <c r="AY1251" s="210"/>
      <c r="AZ1251" s="231"/>
      <c r="BA1251" s="15"/>
      <c r="BB1251" s="232">
        <f t="shared" si="454"/>
        <v>0</v>
      </c>
      <c r="BC1251" s="235">
        <f t="shared" si="468"/>
        <v>0</v>
      </c>
      <c r="BG1251" s="210"/>
      <c r="BH1251" s="231"/>
      <c r="BI1251" s="15"/>
      <c r="BJ1251" s="232">
        <f t="shared" si="458"/>
        <v>0</v>
      </c>
      <c r="BK1251" s="235">
        <f t="shared" si="469"/>
        <v>0</v>
      </c>
      <c r="BM1251" s="109">
        <f t="shared" si="459"/>
        <v>-1.0711153358681682</v>
      </c>
      <c r="BN1251" s="213"/>
      <c r="BR1251" s="228"/>
      <c r="BS1251" s="311"/>
      <c r="BT1251" s="3"/>
      <c r="BU1251" s="213"/>
      <c r="BV1251" s="213"/>
      <c r="BW1251" s="291"/>
    </row>
    <row r="1252" spans="1:75" x14ac:dyDescent="0.2">
      <c r="A1252" s="210"/>
      <c r="B1252" s="211"/>
      <c r="C1252" s="848" t="str">
        <f ca="1">IF(ISERR(AVERAGE(INDIRECT("B"&amp;(ROW()-INT($B$1/2))):INDIRECT("B"&amp;(ROW()+INT($B$1/2))))),"",AVERAGE(INDIRECT("B"&amp;(ROW()-INT($B$1/2))):INDIRECT("B"&amp;(ROW()+INT($B$1/2)))))</f>
        <v/>
      </c>
      <c r="D1252" s="848">
        <f t="shared" si="453"/>
        <v>0</v>
      </c>
      <c r="E1252" s="275"/>
      <c r="F1252" s="15"/>
      <c r="G1252" s="3"/>
      <c r="H1252" s="3"/>
      <c r="I1252" s="3"/>
      <c r="J1252" s="3"/>
      <c r="K1252" s="3"/>
      <c r="L1252" s="554"/>
      <c r="M1252" s="545"/>
      <c r="N1252" s="546"/>
      <c r="O1252" s="5"/>
      <c r="P1252" s="216"/>
      <c r="Q1252" s="217"/>
      <c r="R1252" s="218"/>
      <c r="S1252" s="219">
        <f t="shared" si="460"/>
        <v>0</v>
      </c>
      <c r="T1252" s="220">
        <f t="shared" si="461"/>
        <v>0</v>
      </c>
      <c r="U1252" s="214">
        <f t="shared" si="470"/>
        <v>0</v>
      </c>
      <c r="W1252" s="221"/>
      <c r="X1252" s="222"/>
      <c r="Y1252" s="222"/>
      <c r="Z1252" s="223"/>
      <c r="AA1252" s="222"/>
      <c r="AB1252" s="224"/>
      <c r="AC1252" s="225"/>
      <c r="AD1252" s="2">
        <f t="shared" si="455"/>
        <v>0</v>
      </c>
      <c r="AE1252" s="2">
        <f t="shared" si="456"/>
        <v>0</v>
      </c>
      <c r="AF1252" s="226"/>
      <c r="AG1252" s="219">
        <f t="shared" si="462"/>
        <v>0</v>
      </c>
      <c r="AH1252" s="234">
        <f t="shared" si="463"/>
        <v>0</v>
      </c>
      <c r="AI1252" s="214">
        <f t="shared" si="471"/>
        <v>0</v>
      </c>
      <c r="AK1252" s="229">
        <f t="shared" si="464"/>
        <v>0</v>
      </c>
      <c r="AL1252" s="226"/>
      <c r="AM1252" s="15"/>
      <c r="AN1252" s="232" t="e">
        <f t="shared" si="465"/>
        <v>#DIV/0!</v>
      </c>
      <c r="AO1252" s="214">
        <f t="shared" si="457"/>
        <v>0</v>
      </c>
      <c r="AQ1252" s="210"/>
      <c r="AR1252" s="231"/>
      <c r="AS1252" s="15"/>
      <c r="AT1252" s="232">
        <f t="shared" si="466"/>
        <v>0</v>
      </c>
      <c r="AU1252" s="235">
        <f t="shared" si="467"/>
        <v>0</v>
      </c>
      <c r="AY1252" s="210"/>
      <c r="AZ1252" s="231"/>
      <c r="BA1252" s="15"/>
      <c r="BB1252" s="232">
        <f t="shared" si="454"/>
        <v>0</v>
      </c>
      <c r="BC1252" s="235">
        <f t="shared" si="468"/>
        <v>0</v>
      </c>
      <c r="BG1252" s="210"/>
      <c r="BH1252" s="231"/>
      <c r="BI1252" s="15"/>
      <c r="BJ1252" s="232">
        <f t="shared" si="458"/>
        <v>0</v>
      </c>
      <c r="BK1252" s="235">
        <f t="shared" si="469"/>
        <v>0</v>
      </c>
      <c r="BM1252" s="109">
        <f t="shared" si="459"/>
        <v>-1.0729476733659049</v>
      </c>
      <c r="BN1252" s="213"/>
      <c r="BR1252" s="228"/>
      <c r="BS1252" s="311"/>
      <c r="BT1252" s="3"/>
      <c r="BU1252" s="213"/>
      <c r="BV1252" s="213"/>
      <c r="BW1252" s="291"/>
    </row>
    <row r="1253" spans="1:75" x14ac:dyDescent="0.2">
      <c r="A1253" s="210"/>
      <c r="B1253" s="211"/>
      <c r="C1253" s="848" t="str">
        <f ca="1">IF(ISERR(AVERAGE(INDIRECT("B"&amp;(ROW()-INT($B$1/2))):INDIRECT("B"&amp;(ROW()+INT($B$1/2))))),"",AVERAGE(INDIRECT("B"&amp;(ROW()-INT($B$1/2))):INDIRECT("B"&amp;(ROW()+INT($B$1/2)))))</f>
        <v/>
      </c>
      <c r="D1253" s="848">
        <f t="shared" si="453"/>
        <v>0</v>
      </c>
      <c r="E1253" s="275"/>
      <c r="F1253" s="15"/>
      <c r="G1253" s="3"/>
      <c r="H1253" s="3"/>
      <c r="I1253" s="3"/>
      <c r="J1253" s="3"/>
      <c r="K1253" s="3"/>
      <c r="L1253" s="554"/>
      <c r="M1253" s="545"/>
      <c r="N1253" s="546"/>
      <c r="O1253" s="5"/>
      <c r="P1253" s="216"/>
      <c r="Q1253" s="217"/>
      <c r="R1253" s="218"/>
      <c r="S1253" s="219">
        <f t="shared" si="460"/>
        <v>0</v>
      </c>
      <c r="T1253" s="220">
        <f t="shared" si="461"/>
        <v>0</v>
      </c>
      <c r="U1253" s="214">
        <f t="shared" si="470"/>
        <v>0</v>
      </c>
      <c r="W1253" s="221"/>
      <c r="X1253" s="222"/>
      <c r="Y1253" s="222"/>
      <c r="Z1253" s="223"/>
      <c r="AA1253" s="222"/>
      <c r="AB1253" s="224"/>
      <c r="AC1253" s="225"/>
      <c r="AD1253" s="2">
        <f t="shared" si="455"/>
        <v>0</v>
      </c>
      <c r="AE1253" s="2">
        <f t="shared" si="456"/>
        <v>0</v>
      </c>
      <c r="AF1253" s="226"/>
      <c r="AG1253" s="219">
        <f t="shared" si="462"/>
        <v>0</v>
      </c>
      <c r="AH1253" s="234">
        <f t="shared" si="463"/>
        <v>0</v>
      </c>
      <c r="AI1253" s="214">
        <f t="shared" si="471"/>
        <v>0</v>
      </c>
      <c r="AK1253" s="229">
        <f t="shared" si="464"/>
        <v>0</v>
      </c>
      <c r="AL1253" s="226"/>
      <c r="AM1253" s="15"/>
      <c r="AN1253" s="232" t="e">
        <f t="shared" si="465"/>
        <v>#DIV/0!</v>
      </c>
      <c r="AO1253" s="214">
        <f t="shared" si="457"/>
        <v>0</v>
      </c>
      <c r="AQ1253" s="210"/>
      <c r="AR1253" s="231"/>
      <c r="AS1253" s="15"/>
      <c r="AT1253" s="232">
        <f t="shared" si="466"/>
        <v>0</v>
      </c>
      <c r="AU1253" s="235">
        <f t="shared" si="467"/>
        <v>0</v>
      </c>
      <c r="AY1253" s="210"/>
      <c r="AZ1253" s="231"/>
      <c r="BA1253" s="15"/>
      <c r="BB1253" s="232">
        <f t="shared" si="454"/>
        <v>0</v>
      </c>
      <c r="BC1253" s="235">
        <f t="shared" si="468"/>
        <v>0</v>
      </c>
      <c r="BG1253" s="210"/>
      <c r="BH1253" s="231"/>
      <c r="BI1253" s="15"/>
      <c r="BJ1253" s="232">
        <f t="shared" si="458"/>
        <v>0</v>
      </c>
      <c r="BK1253" s="235">
        <f t="shared" si="469"/>
        <v>0</v>
      </c>
      <c r="BM1253" s="109">
        <f t="shared" si="459"/>
        <v>-1.0747800108636416</v>
      </c>
      <c r="BN1253" s="213"/>
      <c r="BR1253" s="228"/>
      <c r="BS1253" s="311"/>
      <c r="BT1253" s="3"/>
      <c r="BU1253" s="213"/>
      <c r="BV1253" s="213"/>
      <c r="BW1253" s="291"/>
    </row>
    <row r="1254" spans="1:75" x14ac:dyDescent="0.2">
      <c r="A1254" s="210"/>
      <c r="B1254" s="211"/>
      <c r="C1254" s="848" t="str">
        <f ca="1">IF(ISERR(AVERAGE(INDIRECT("B"&amp;(ROW()-INT($B$1/2))):INDIRECT("B"&amp;(ROW()+INT($B$1/2))))),"",AVERAGE(INDIRECT("B"&amp;(ROW()-INT($B$1/2))):INDIRECT("B"&amp;(ROW()+INT($B$1/2)))))</f>
        <v/>
      </c>
      <c r="D1254" s="848">
        <f t="shared" si="453"/>
        <v>0</v>
      </c>
      <c r="E1254" s="275"/>
      <c r="F1254" s="15"/>
      <c r="G1254" s="3"/>
      <c r="H1254" s="3"/>
      <c r="I1254" s="3"/>
      <c r="J1254" s="3"/>
      <c r="K1254" s="3"/>
      <c r="L1254" s="554"/>
      <c r="M1254" s="545"/>
      <c r="N1254" s="546"/>
      <c r="O1254" s="5"/>
      <c r="P1254" s="216"/>
      <c r="Q1254" s="217"/>
      <c r="R1254" s="218"/>
      <c r="S1254" s="219">
        <f t="shared" si="460"/>
        <v>0</v>
      </c>
      <c r="T1254" s="220">
        <f t="shared" si="461"/>
        <v>0</v>
      </c>
      <c r="U1254" s="214">
        <f t="shared" si="470"/>
        <v>0</v>
      </c>
      <c r="W1254" s="221"/>
      <c r="X1254" s="222"/>
      <c r="Y1254" s="222"/>
      <c r="Z1254" s="223"/>
      <c r="AA1254" s="222"/>
      <c r="AB1254" s="224"/>
      <c r="AC1254" s="225"/>
      <c r="AD1254" s="2">
        <f t="shared" si="455"/>
        <v>0</v>
      </c>
      <c r="AE1254" s="2">
        <f t="shared" si="456"/>
        <v>0</v>
      </c>
      <c r="AF1254" s="226"/>
      <c r="AG1254" s="219">
        <f t="shared" si="462"/>
        <v>0</v>
      </c>
      <c r="AH1254" s="234">
        <f t="shared" si="463"/>
        <v>0</v>
      </c>
      <c r="AI1254" s="214">
        <f t="shared" si="471"/>
        <v>0</v>
      </c>
      <c r="AK1254" s="229">
        <f t="shared" si="464"/>
        <v>0</v>
      </c>
      <c r="AL1254" s="226"/>
      <c r="AM1254" s="15"/>
      <c r="AN1254" s="232" t="e">
        <f t="shared" si="465"/>
        <v>#DIV/0!</v>
      </c>
      <c r="AO1254" s="214">
        <f t="shared" si="457"/>
        <v>0</v>
      </c>
      <c r="AQ1254" s="210"/>
      <c r="AR1254" s="231"/>
      <c r="AS1254" s="15"/>
      <c r="AT1254" s="232">
        <f t="shared" si="466"/>
        <v>0</v>
      </c>
      <c r="AU1254" s="235">
        <f t="shared" si="467"/>
        <v>0</v>
      </c>
      <c r="AY1254" s="210"/>
      <c r="AZ1254" s="231"/>
      <c r="BA1254" s="15"/>
      <c r="BB1254" s="232">
        <f t="shared" si="454"/>
        <v>0</v>
      </c>
      <c r="BC1254" s="235">
        <f t="shared" si="468"/>
        <v>0</v>
      </c>
      <c r="BG1254" s="210"/>
      <c r="BH1254" s="231"/>
      <c r="BI1254" s="15"/>
      <c r="BJ1254" s="232">
        <f t="shared" si="458"/>
        <v>0</v>
      </c>
      <c r="BK1254" s="235">
        <f t="shared" si="469"/>
        <v>0</v>
      </c>
      <c r="BM1254" s="109">
        <f t="shared" si="459"/>
        <v>-1.0766123483613783</v>
      </c>
      <c r="BN1254" s="213"/>
      <c r="BR1254" s="228"/>
      <c r="BS1254" s="311"/>
      <c r="BT1254" s="3"/>
      <c r="BU1254" s="213"/>
      <c r="BV1254" s="213"/>
      <c r="BW1254" s="291"/>
    </row>
    <row r="1255" spans="1:75" x14ac:dyDescent="0.2">
      <c r="A1255" s="210"/>
      <c r="B1255" s="211"/>
      <c r="C1255" s="848" t="str">
        <f ca="1">IF(ISERR(AVERAGE(INDIRECT("B"&amp;(ROW()-INT($B$1/2))):INDIRECT("B"&amp;(ROW()+INT($B$1/2))))),"",AVERAGE(INDIRECT("B"&amp;(ROW()-INT($B$1/2))):INDIRECT("B"&amp;(ROW()+INT($B$1/2)))))</f>
        <v/>
      </c>
      <c r="D1255" s="848">
        <f t="shared" si="453"/>
        <v>0</v>
      </c>
      <c r="E1255" s="275"/>
      <c r="F1255" s="15"/>
      <c r="G1255" s="3"/>
      <c r="H1255" s="3"/>
      <c r="I1255" s="3"/>
      <c r="J1255" s="3"/>
      <c r="K1255" s="3"/>
      <c r="L1255" s="554"/>
      <c r="M1255" s="545"/>
      <c r="N1255" s="546"/>
      <c r="O1255" s="5"/>
      <c r="P1255" s="216"/>
      <c r="Q1255" s="217"/>
      <c r="R1255" s="218"/>
      <c r="S1255" s="219">
        <f t="shared" si="460"/>
        <v>0</v>
      </c>
      <c r="T1255" s="220">
        <f t="shared" si="461"/>
        <v>0</v>
      </c>
      <c r="U1255" s="214">
        <f t="shared" si="470"/>
        <v>0</v>
      </c>
      <c r="W1255" s="221"/>
      <c r="X1255" s="222"/>
      <c r="Y1255" s="222"/>
      <c r="Z1255" s="223"/>
      <c r="AA1255" s="222"/>
      <c r="AB1255" s="224"/>
      <c r="AC1255" s="225"/>
      <c r="AD1255" s="2">
        <f t="shared" si="455"/>
        <v>0</v>
      </c>
      <c r="AE1255" s="2">
        <f t="shared" si="456"/>
        <v>0</v>
      </c>
      <c r="AF1255" s="226"/>
      <c r="AG1255" s="219">
        <f t="shared" si="462"/>
        <v>0</v>
      </c>
      <c r="AH1255" s="234">
        <f t="shared" si="463"/>
        <v>0</v>
      </c>
      <c r="AI1255" s="214">
        <f t="shared" si="471"/>
        <v>0</v>
      </c>
      <c r="AK1255" s="229">
        <f t="shared" si="464"/>
        <v>0</v>
      </c>
      <c r="AL1255" s="226"/>
      <c r="AM1255" s="15"/>
      <c r="AN1255" s="232" t="e">
        <f t="shared" si="465"/>
        <v>#DIV/0!</v>
      </c>
      <c r="AO1255" s="214">
        <f t="shared" si="457"/>
        <v>0</v>
      </c>
      <c r="AQ1255" s="210"/>
      <c r="AR1255" s="231"/>
      <c r="AS1255" s="15"/>
      <c r="AT1255" s="232">
        <f t="shared" si="466"/>
        <v>0</v>
      </c>
      <c r="AU1255" s="235">
        <f t="shared" si="467"/>
        <v>0</v>
      </c>
      <c r="AY1255" s="210"/>
      <c r="AZ1255" s="231"/>
      <c r="BA1255" s="15"/>
      <c r="BB1255" s="232">
        <f t="shared" si="454"/>
        <v>0</v>
      </c>
      <c r="BC1255" s="235">
        <f t="shared" si="468"/>
        <v>0</v>
      </c>
      <c r="BG1255" s="210"/>
      <c r="BH1255" s="231"/>
      <c r="BI1255" s="15"/>
      <c r="BJ1255" s="232">
        <f t="shared" si="458"/>
        <v>0</v>
      </c>
      <c r="BK1255" s="235">
        <f t="shared" si="469"/>
        <v>0</v>
      </c>
      <c r="BM1255" s="109">
        <f t="shared" si="459"/>
        <v>-1.078444685859115</v>
      </c>
      <c r="BN1255" s="213"/>
      <c r="BR1255" s="228"/>
      <c r="BS1255" s="311"/>
      <c r="BT1255" s="3"/>
      <c r="BU1255" s="213"/>
      <c r="BV1255" s="213"/>
      <c r="BW1255" s="291"/>
    </row>
    <row r="1256" spans="1:75" x14ac:dyDescent="0.2">
      <c r="A1256" s="210"/>
      <c r="B1256" s="211"/>
      <c r="C1256" s="848" t="str">
        <f ca="1">IF(ISERR(AVERAGE(INDIRECT("B"&amp;(ROW()-INT($B$1/2))):INDIRECT("B"&amp;(ROW()+INT($B$1/2))))),"",AVERAGE(INDIRECT("B"&amp;(ROW()-INT($B$1/2))):INDIRECT("B"&amp;(ROW()+INT($B$1/2)))))</f>
        <v/>
      </c>
      <c r="D1256" s="848">
        <f t="shared" si="453"/>
        <v>0</v>
      </c>
      <c r="E1256" s="275"/>
      <c r="F1256" s="15"/>
      <c r="G1256" s="3"/>
      <c r="H1256" s="3"/>
      <c r="I1256" s="3"/>
      <c r="J1256" s="3"/>
      <c r="K1256" s="3"/>
      <c r="L1256" s="554"/>
      <c r="M1256" s="545"/>
      <c r="N1256" s="546"/>
      <c r="O1256" s="5"/>
      <c r="P1256" s="216"/>
      <c r="Q1256" s="217"/>
      <c r="R1256" s="218"/>
      <c r="S1256" s="219">
        <f t="shared" si="460"/>
        <v>0</v>
      </c>
      <c r="T1256" s="220">
        <f t="shared" si="461"/>
        <v>0</v>
      </c>
      <c r="U1256" s="214">
        <f t="shared" si="470"/>
        <v>0</v>
      </c>
      <c r="W1256" s="221"/>
      <c r="X1256" s="222"/>
      <c r="Y1256" s="222"/>
      <c r="Z1256" s="223"/>
      <c r="AA1256" s="222"/>
      <c r="AB1256" s="224"/>
      <c r="AC1256" s="225"/>
      <c r="AD1256" s="2">
        <f t="shared" si="455"/>
        <v>0</v>
      </c>
      <c r="AE1256" s="2">
        <f t="shared" si="456"/>
        <v>0</v>
      </c>
      <c r="AF1256" s="226"/>
      <c r="AG1256" s="219">
        <f t="shared" si="462"/>
        <v>0</v>
      </c>
      <c r="AH1256" s="234">
        <f t="shared" si="463"/>
        <v>0</v>
      </c>
      <c r="AI1256" s="214">
        <f t="shared" si="471"/>
        <v>0</v>
      </c>
      <c r="AK1256" s="229">
        <f t="shared" si="464"/>
        <v>0</v>
      </c>
      <c r="AL1256" s="226"/>
      <c r="AM1256" s="15"/>
      <c r="AN1256" s="232" t="e">
        <f t="shared" si="465"/>
        <v>#DIV/0!</v>
      </c>
      <c r="AO1256" s="214">
        <f t="shared" si="457"/>
        <v>0</v>
      </c>
      <c r="AQ1256" s="210"/>
      <c r="AR1256" s="231"/>
      <c r="AS1256" s="15"/>
      <c r="AT1256" s="232">
        <f t="shared" si="466"/>
        <v>0</v>
      </c>
      <c r="AU1256" s="235">
        <f t="shared" si="467"/>
        <v>0</v>
      </c>
      <c r="AY1256" s="210"/>
      <c r="AZ1256" s="231"/>
      <c r="BA1256" s="15"/>
      <c r="BB1256" s="232">
        <f t="shared" si="454"/>
        <v>0</v>
      </c>
      <c r="BC1256" s="235">
        <f t="shared" si="468"/>
        <v>0</v>
      </c>
      <c r="BG1256" s="210"/>
      <c r="BH1256" s="231"/>
      <c r="BI1256" s="15"/>
      <c r="BJ1256" s="232">
        <f t="shared" si="458"/>
        <v>0</v>
      </c>
      <c r="BK1256" s="235">
        <f t="shared" si="469"/>
        <v>0</v>
      </c>
      <c r="BM1256" s="109">
        <f t="shared" si="459"/>
        <v>-1.0802770233568517</v>
      </c>
      <c r="BN1256" s="213"/>
      <c r="BR1256" s="228"/>
      <c r="BS1256" s="311"/>
      <c r="BT1256" s="3"/>
      <c r="BU1256" s="213"/>
      <c r="BV1256" s="213"/>
      <c r="BW1256" s="291"/>
    </row>
    <row r="1257" spans="1:75" x14ac:dyDescent="0.2">
      <c r="A1257" s="210"/>
      <c r="B1257" s="211"/>
      <c r="C1257" s="848" t="str">
        <f ca="1">IF(ISERR(AVERAGE(INDIRECT("B"&amp;(ROW()-INT($B$1/2))):INDIRECT("B"&amp;(ROW()+INT($B$1/2))))),"",AVERAGE(INDIRECT("B"&amp;(ROW()-INT($B$1/2))):INDIRECT("B"&amp;(ROW()+INT($B$1/2)))))</f>
        <v/>
      </c>
      <c r="D1257" s="848">
        <f t="shared" si="453"/>
        <v>0</v>
      </c>
      <c r="E1257" s="275"/>
      <c r="F1257" s="15"/>
      <c r="G1257" s="3"/>
      <c r="H1257" s="3"/>
      <c r="I1257" s="3"/>
      <c r="J1257" s="3"/>
      <c r="K1257" s="3"/>
      <c r="L1257" s="554"/>
      <c r="M1257" s="545"/>
      <c r="N1257" s="546"/>
      <c r="O1257" s="5"/>
      <c r="P1257" s="216"/>
      <c r="Q1257" s="217"/>
      <c r="R1257" s="218"/>
      <c r="S1257" s="219">
        <f t="shared" si="460"/>
        <v>0</v>
      </c>
      <c r="T1257" s="220">
        <f t="shared" si="461"/>
        <v>0</v>
      </c>
      <c r="U1257" s="214">
        <f t="shared" si="470"/>
        <v>0</v>
      </c>
      <c r="W1257" s="221"/>
      <c r="X1257" s="222"/>
      <c r="Y1257" s="222"/>
      <c r="Z1257" s="223"/>
      <c r="AA1257" s="222"/>
      <c r="AB1257" s="224"/>
      <c r="AC1257" s="225"/>
      <c r="AD1257" s="2">
        <f t="shared" si="455"/>
        <v>0</v>
      </c>
      <c r="AE1257" s="2">
        <f t="shared" si="456"/>
        <v>0</v>
      </c>
      <c r="AF1257" s="226"/>
      <c r="AG1257" s="219">
        <f t="shared" si="462"/>
        <v>0</v>
      </c>
      <c r="AH1257" s="234">
        <f t="shared" si="463"/>
        <v>0</v>
      </c>
      <c r="AI1257" s="214">
        <f t="shared" si="471"/>
        <v>0</v>
      </c>
      <c r="AK1257" s="229">
        <f t="shared" si="464"/>
        <v>0</v>
      </c>
      <c r="AL1257" s="226"/>
      <c r="AM1257" s="15"/>
      <c r="AN1257" s="232" t="e">
        <f t="shared" si="465"/>
        <v>#DIV/0!</v>
      </c>
      <c r="AO1257" s="214">
        <f t="shared" si="457"/>
        <v>0</v>
      </c>
      <c r="AQ1257" s="210"/>
      <c r="AR1257" s="231"/>
      <c r="AS1257" s="15"/>
      <c r="AT1257" s="232">
        <f t="shared" si="466"/>
        <v>0</v>
      </c>
      <c r="AU1257" s="235">
        <f t="shared" si="467"/>
        <v>0</v>
      </c>
      <c r="AY1257" s="210"/>
      <c r="AZ1257" s="231"/>
      <c r="BA1257" s="15"/>
      <c r="BB1257" s="232">
        <f t="shared" si="454"/>
        <v>0</v>
      </c>
      <c r="BC1257" s="235">
        <f t="shared" si="468"/>
        <v>0</v>
      </c>
      <c r="BG1257" s="210"/>
      <c r="BH1257" s="231"/>
      <c r="BI1257" s="15"/>
      <c r="BJ1257" s="232">
        <f t="shared" si="458"/>
        <v>0</v>
      </c>
      <c r="BK1257" s="235">
        <f t="shared" si="469"/>
        <v>0</v>
      </c>
      <c r="BM1257" s="109">
        <f t="shared" si="459"/>
        <v>-1.0821093608545884</v>
      </c>
      <c r="BN1257" s="213"/>
      <c r="BR1257" s="228"/>
      <c r="BS1257" s="311"/>
      <c r="BT1257" s="3"/>
      <c r="BU1257" s="213"/>
      <c r="BV1257" s="213"/>
      <c r="BW1257" s="291"/>
    </row>
    <row r="1258" spans="1:75" x14ac:dyDescent="0.2">
      <c r="A1258" s="210"/>
      <c r="B1258" s="211"/>
      <c r="C1258" s="848" t="str">
        <f ca="1">IF(ISERR(AVERAGE(INDIRECT("B"&amp;(ROW()-INT($B$1/2))):INDIRECT("B"&amp;(ROW()+INT($B$1/2))))),"",AVERAGE(INDIRECT("B"&amp;(ROW()-INT($B$1/2))):INDIRECT("B"&amp;(ROW()+INT($B$1/2)))))</f>
        <v/>
      </c>
      <c r="D1258" s="848">
        <f t="shared" si="453"/>
        <v>0</v>
      </c>
      <c r="E1258" s="275"/>
      <c r="F1258" s="15"/>
      <c r="G1258" s="3"/>
      <c r="H1258" s="3"/>
      <c r="I1258" s="3"/>
      <c r="J1258" s="3"/>
      <c r="K1258" s="3"/>
      <c r="L1258" s="554"/>
      <c r="M1258" s="545"/>
      <c r="N1258" s="546"/>
      <c r="O1258" s="5"/>
      <c r="P1258" s="216"/>
      <c r="Q1258" s="217"/>
      <c r="R1258" s="218"/>
      <c r="S1258" s="219">
        <f t="shared" si="460"/>
        <v>0</v>
      </c>
      <c r="T1258" s="220">
        <f t="shared" si="461"/>
        <v>0</v>
      </c>
      <c r="U1258" s="214">
        <f t="shared" si="470"/>
        <v>0</v>
      </c>
      <c r="W1258" s="221"/>
      <c r="X1258" s="222"/>
      <c r="Y1258" s="222"/>
      <c r="Z1258" s="223"/>
      <c r="AA1258" s="222"/>
      <c r="AB1258" s="224"/>
      <c r="AC1258" s="225"/>
      <c r="AD1258" s="2">
        <f t="shared" si="455"/>
        <v>0</v>
      </c>
      <c r="AE1258" s="2">
        <f t="shared" si="456"/>
        <v>0</v>
      </c>
      <c r="AF1258" s="226"/>
      <c r="AG1258" s="219">
        <f t="shared" si="462"/>
        <v>0</v>
      </c>
      <c r="AH1258" s="234">
        <f t="shared" si="463"/>
        <v>0</v>
      </c>
      <c r="AI1258" s="214">
        <f t="shared" si="471"/>
        <v>0</v>
      </c>
      <c r="AK1258" s="229">
        <f t="shared" si="464"/>
        <v>0</v>
      </c>
      <c r="AL1258" s="226"/>
      <c r="AM1258" s="15"/>
      <c r="AN1258" s="232" t="e">
        <f t="shared" si="465"/>
        <v>#DIV/0!</v>
      </c>
      <c r="AO1258" s="214">
        <f t="shared" si="457"/>
        <v>0</v>
      </c>
      <c r="AQ1258" s="210"/>
      <c r="AR1258" s="231"/>
      <c r="AS1258" s="15"/>
      <c r="AT1258" s="232">
        <f t="shared" si="466"/>
        <v>0</v>
      </c>
      <c r="AU1258" s="235">
        <f t="shared" si="467"/>
        <v>0</v>
      </c>
      <c r="AY1258" s="210"/>
      <c r="AZ1258" s="231"/>
      <c r="BA1258" s="15"/>
      <c r="BB1258" s="232">
        <f t="shared" si="454"/>
        <v>0</v>
      </c>
      <c r="BC1258" s="235">
        <f t="shared" si="468"/>
        <v>0</v>
      </c>
      <c r="BG1258" s="210"/>
      <c r="BH1258" s="231"/>
      <c r="BI1258" s="15"/>
      <c r="BJ1258" s="232">
        <f t="shared" si="458"/>
        <v>0</v>
      </c>
      <c r="BK1258" s="235">
        <f t="shared" si="469"/>
        <v>0</v>
      </c>
      <c r="BM1258" s="109">
        <f t="shared" si="459"/>
        <v>-1.0839416983523251</v>
      </c>
      <c r="BN1258" s="213"/>
      <c r="BR1258" s="228"/>
      <c r="BS1258" s="311"/>
      <c r="BT1258" s="3"/>
      <c r="BU1258" s="213"/>
      <c r="BV1258" s="213"/>
      <c r="BW1258" s="291"/>
    </row>
    <row r="1259" spans="1:75" x14ac:dyDescent="0.2">
      <c r="A1259" s="210"/>
      <c r="B1259" s="211"/>
      <c r="C1259" s="848" t="str">
        <f ca="1">IF(ISERR(AVERAGE(INDIRECT("B"&amp;(ROW()-INT($B$1/2))):INDIRECT("B"&amp;(ROW()+INT($B$1/2))))),"",AVERAGE(INDIRECT("B"&amp;(ROW()-INT($B$1/2))):INDIRECT("B"&amp;(ROW()+INT($B$1/2)))))</f>
        <v/>
      </c>
      <c r="D1259" s="848">
        <f t="shared" si="453"/>
        <v>0</v>
      </c>
      <c r="E1259" s="275"/>
      <c r="F1259" s="15"/>
      <c r="G1259" s="3"/>
      <c r="H1259" s="3"/>
      <c r="I1259" s="3"/>
      <c r="J1259" s="3"/>
      <c r="K1259" s="3"/>
      <c r="L1259" s="554"/>
      <c r="M1259" s="545"/>
      <c r="N1259" s="546"/>
      <c r="O1259" s="5"/>
      <c r="P1259" s="216"/>
      <c r="Q1259" s="217"/>
      <c r="R1259" s="218"/>
      <c r="S1259" s="219">
        <f t="shared" si="460"/>
        <v>0</v>
      </c>
      <c r="T1259" s="220">
        <f t="shared" si="461"/>
        <v>0</v>
      </c>
      <c r="U1259" s="214">
        <f t="shared" si="470"/>
        <v>0</v>
      </c>
      <c r="W1259" s="221"/>
      <c r="X1259" s="222"/>
      <c r="Y1259" s="222"/>
      <c r="Z1259" s="223"/>
      <c r="AA1259" s="222"/>
      <c r="AB1259" s="224"/>
      <c r="AC1259" s="225"/>
      <c r="AD1259" s="2">
        <f t="shared" si="455"/>
        <v>0</v>
      </c>
      <c r="AE1259" s="2">
        <f t="shared" si="456"/>
        <v>0</v>
      </c>
      <c r="AF1259" s="226"/>
      <c r="AG1259" s="219">
        <f t="shared" si="462"/>
        <v>0</v>
      </c>
      <c r="AH1259" s="234">
        <f t="shared" si="463"/>
        <v>0</v>
      </c>
      <c r="AI1259" s="214">
        <f t="shared" si="471"/>
        <v>0</v>
      </c>
      <c r="AK1259" s="229">
        <f t="shared" si="464"/>
        <v>0</v>
      </c>
      <c r="AL1259" s="226"/>
      <c r="AM1259" s="15"/>
      <c r="AN1259" s="232" t="e">
        <f t="shared" si="465"/>
        <v>#DIV/0!</v>
      </c>
      <c r="AO1259" s="214">
        <f t="shared" si="457"/>
        <v>0</v>
      </c>
      <c r="AQ1259" s="210"/>
      <c r="AR1259" s="231"/>
      <c r="AS1259" s="15"/>
      <c r="AT1259" s="232">
        <f t="shared" si="466"/>
        <v>0</v>
      </c>
      <c r="AU1259" s="235">
        <f t="shared" si="467"/>
        <v>0</v>
      </c>
      <c r="AY1259" s="210"/>
      <c r="AZ1259" s="231"/>
      <c r="BA1259" s="15"/>
      <c r="BB1259" s="232">
        <f t="shared" si="454"/>
        <v>0</v>
      </c>
      <c r="BC1259" s="235">
        <f t="shared" si="468"/>
        <v>0</v>
      </c>
      <c r="BG1259" s="210"/>
      <c r="BH1259" s="231"/>
      <c r="BI1259" s="15"/>
      <c r="BJ1259" s="232">
        <f t="shared" si="458"/>
        <v>0</v>
      </c>
      <c r="BK1259" s="235">
        <f t="shared" si="469"/>
        <v>0</v>
      </c>
      <c r="BM1259" s="109">
        <f t="shared" si="459"/>
        <v>-1.0857740358500618</v>
      </c>
      <c r="BN1259" s="213"/>
      <c r="BR1259" s="228"/>
      <c r="BS1259" s="311"/>
      <c r="BT1259" s="3"/>
      <c r="BU1259" s="213"/>
      <c r="BV1259" s="213"/>
      <c r="BW1259" s="291"/>
    </row>
    <row r="1260" spans="1:75" x14ac:dyDescent="0.2">
      <c r="A1260" s="210"/>
      <c r="B1260" s="211"/>
      <c r="C1260" s="848" t="str">
        <f ca="1">IF(ISERR(AVERAGE(INDIRECT("B"&amp;(ROW()-INT($B$1/2))):INDIRECT("B"&amp;(ROW()+INT($B$1/2))))),"",AVERAGE(INDIRECT("B"&amp;(ROW()-INT($B$1/2))):INDIRECT("B"&amp;(ROW()+INT($B$1/2)))))</f>
        <v/>
      </c>
      <c r="D1260" s="848">
        <f t="shared" si="453"/>
        <v>0</v>
      </c>
      <c r="E1260" s="275"/>
      <c r="F1260" s="15"/>
      <c r="G1260" s="3"/>
      <c r="H1260" s="3"/>
      <c r="I1260" s="3"/>
      <c r="J1260" s="3"/>
      <c r="K1260" s="3"/>
      <c r="L1260" s="554"/>
      <c r="M1260" s="545"/>
      <c r="N1260" s="546"/>
      <c r="O1260" s="5"/>
      <c r="P1260" s="216"/>
      <c r="Q1260" s="217"/>
      <c r="R1260" s="218"/>
      <c r="S1260" s="219">
        <f t="shared" si="460"/>
        <v>0</v>
      </c>
      <c r="T1260" s="220">
        <f t="shared" si="461"/>
        <v>0</v>
      </c>
      <c r="U1260" s="214">
        <f t="shared" si="470"/>
        <v>0</v>
      </c>
      <c r="W1260" s="221"/>
      <c r="X1260" s="222"/>
      <c r="Y1260" s="222"/>
      <c r="Z1260" s="223"/>
      <c r="AA1260" s="222"/>
      <c r="AB1260" s="224"/>
      <c r="AC1260" s="225"/>
      <c r="AD1260" s="2">
        <f t="shared" si="455"/>
        <v>0</v>
      </c>
      <c r="AE1260" s="2">
        <f t="shared" si="456"/>
        <v>0</v>
      </c>
      <c r="AF1260" s="226"/>
      <c r="AG1260" s="219">
        <f t="shared" si="462"/>
        <v>0</v>
      </c>
      <c r="AH1260" s="234">
        <f t="shared" si="463"/>
        <v>0</v>
      </c>
      <c r="AI1260" s="214">
        <f t="shared" si="471"/>
        <v>0</v>
      </c>
      <c r="AK1260" s="229">
        <f t="shared" si="464"/>
        <v>0</v>
      </c>
      <c r="AL1260" s="226"/>
      <c r="AM1260" s="15"/>
      <c r="AN1260" s="232" t="e">
        <f t="shared" si="465"/>
        <v>#DIV/0!</v>
      </c>
      <c r="AO1260" s="214">
        <f t="shared" si="457"/>
        <v>0</v>
      </c>
      <c r="AQ1260" s="210"/>
      <c r="AR1260" s="231"/>
      <c r="AS1260" s="15"/>
      <c r="AT1260" s="232">
        <f t="shared" si="466"/>
        <v>0</v>
      </c>
      <c r="AU1260" s="235">
        <f t="shared" si="467"/>
        <v>0</v>
      </c>
      <c r="AY1260" s="210"/>
      <c r="AZ1260" s="231"/>
      <c r="BA1260" s="15"/>
      <c r="BB1260" s="232">
        <f t="shared" si="454"/>
        <v>0</v>
      </c>
      <c r="BC1260" s="235">
        <f t="shared" si="468"/>
        <v>0</v>
      </c>
      <c r="BG1260" s="210"/>
      <c r="BH1260" s="231"/>
      <c r="BI1260" s="15"/>
      <c r="BJ1260" s="232">
        <f t="shared" si="458"/>
        <v>0</v>
      </c>
      <c r="BK1260" s="235">
        <f t="shared" si="469"/>
        <v>0</v>
      </c>
      <c r="BM1260" s="109">
        <f t="shared" si="459"/>
        <v>-1.0876063733477985</v>
      </c>
      <c r="BN1260" s="213"/>
      <c r="BR1260" s="228"/>
      <c r="BS1260" s="311"/>
      <c r="BT1260" s="3"/>
      <c r="BU1260" s="213"/>
      <c r="BV1260" s="213"/>
      <c r="BW1260" s="291"/>
    </row>
    <row r="1261" spans="1:75" x14ac:dyDescent="0.2">
      <c r="A1261" s="210"/>
      <c r="B1261" s="211"/>
      <c r="C1261" s="848" t="str">
        <f ca="1">IF(ISERR(AVERAGE(INDIRECT("B"&amp;(ROW()-INT($B$1/2))):INDIRECT("B"&amp;(ROW()+INT($B$1/2))))),"",AVERAGE(INDIRECT("B"&amp;(ROW()-INT($B$1/2))):INDIRECT("B"&amp;(ROW()+INT($B$1/2)))))</f>
        <v/>
      </c>
      <c r="D1261" s="848">
        <f t="shared" si="453"/>
        <v>0</v>
      </c>
      <c r="E1261" s="275"/>
      <c r="F1261" s="15"/>
      <c r="G1261" s="3"/>
      <c r="H1261" s="3"/>
      <c r="I1261" s="3"/>
      <c r="J1261" s="3"/>
      <c r="K1261" s="3"/>
      <c r="L1261" s="554"/>
      <c r="M1261" s="545"/>
      <c r="N1261" s="546"/>
      <c r="O1261" s="5"/>
      <c r="P1261" s="216"/>
      <c r="Q1261" s="217"/>
      <c r="R1261" s="218"/>
      <c r="S1261" s="219">
        <f t="shared" si="460"/>
        <v>0</v>
      </c>
      <c r="T1261" s="220">
        <f t="shared" si="461"/>
        <v>0</v>
      </c>
      <c r="U1261" s="214">
        <f t="shared" si="470"/>
        <v>0</v>
      </c>
      <c r="W1261" s="221"/>
      <c r="X1261" s="222"/>
      <c r="Y1261" s="222"/>
      <c r="Z1261" s="223"/>
      <c r="AA1261" s="222"/>
      <c r="AB1261" s="224"/>
      <c r="AC1261" s="225"/>
      <c r="AD1261" s="2">
        <f t="shared" si="455"/>
        <v>0</v>
      </c>
      <c r="AE1261" s="2">
        <f t="shared" si="456"/>
        <v>0</v>
      </c>
      <c r="AF1261" s="226"/>
      <c r="AG1261" s="219">
        <f t="shared" si="462"/>
        <v>0</v>
      </c>
      <c r="AH1261" s="234">
        <f t="shared" si="463"/>
        <v>0</v>
      </c>
      <c r="AI1261" s="214">
        <f t="shared" si="471"/>
        <v>0</v>
      </c>
      <c r="AK1261" s="229">
        <f t="shared" si="464"/>
        <v>0</v>
      </c>
      <c r="AL1261" s="226"/>
      <c r="AM1261" s="15"/>
      <c r="AN1261" s="232" t="e">
        <f t="shared" si="465"/>
        <v>#DIV/0!</v>
      </c>
      <c r="AO1261" s="214">
        <f t="shared" si="457"/>
        <v>0</v>
      </c>
      <c r="AQ1261" s="210"/>
      <c r="AR1261" s="231"/>
      <c r="AS1261" s="15"/>
      <c r="AT1261" s="232">
        <f t="shared" si="466"/>
        <v>0</v>
      </c>
      <c r="AU1261" s="235">
        <f t="shared" si="467"/>
        <v>0</v>
      </c>
      <c r="AY1261" s="210"/>
      <c r="AZ1261" s="231"/>
      <c r="BA1261" s="15"/>
      <c r="BB1261" s="232">
        <f t="shared" si="454"/>
        <v>0</v>
      </c>
      <c r="BC1261" s="235">
        <f t="shared" si="468"/>
        <v>0</v>
      </c>
      <c r="BG1261" s="210"/>
      <c r="BH1261" s="231"/>
      <c r="BI1261" s="15"/>
      <c r="BJ1261" s="232">
        <f t="shared" si="458"/>
        <v>0</v>
      </c>
      <c r="BK1261" s="235">
        <f t="shared" si="469"/>
        <v>0</v>
      </c>
      <c r="BM1261" s="109">
        <f t="shared" si="459"/>
        <v>-1.0894387108455352</v>
      </c>
      <c r="BN1261" s="213"/>
      <c r="BR1261" s="228"/>
      <c r="BS1261" s="311"/>
      <c r="BT1261" s="3"/>
      <c r="BU1261" s="213"/>
      <c r="BV1261" s="213"/>
      <c r="BW1261" s="291"/>
    </row>
    <row r="1262" spans="1:75" x14ac:dyDescent="0.2">
      <c r="A1262" s="210"/>
      <c r="B1262" s="211"/>
      <c r="C1262" s="848" t="str">
        <f ca="1">IF(ISERR(AVERAGE(INDIRECT("B"&amp;(ROW()-INT($B$1/2))):INDIRECT("B"&amp;(ROW()+INT($B$1/2))))),"",AVERAGE(INDIRECT("B"&amp;(ROW()-INT($B$1/2))):INDIRECT("B"&amp;(ROW()+INT($B$1/2)))))</f>
        <v/>
      </c>
      <c r="D1262" s="848">
        <f t="shared" si="453"/>
        <v>0</v>
      </c>
      <c r="E1262" s="275"/>
      <c r="F1262" s="15"/>
      <c r="G1262" s="3"/>
      <c r="H1262" s="3"/>
      <c r="I1262" s="3"/>
      <c r="J1262" s="3"/>
      <c r="K1262" s="3"/>
      <c r="L1262" s="554"/>
      <c r="M1262" s="545"/>
      <c r="N1262" s="546"/>
      <c r="O1262" s="5"/>
      <c r="P1262" s="216"/>
      <c r="Q1262" s="217"/>
      <c r="R1262" s="218"/>
      <c r="S1262" s="219">
        <f t="shared" si="460"/>
        <v>0</v>
      </c>
      <c r="T1262" s="220">
        <f t="shared" si="461"/>
        <v>0</v>
      </c>
      <c r="U1262" s="214">
        <f t="shared" si="470"/>
        <v>0</v>
      </c>
      <c r="W1262" s="221"/>
      <c r="X1262" s="222"/>
      <c r="Y1262" s="222"/>
      <c r="Z1262" s="223"/>
      <c r="AA1262" s="222"/>
      <c r="AB1262" s="224"/>
      <c r="AC1262" s="225"/>
      <c r="AD1262" s="2">
        <f t="shared" si="455"/>
        <v>0</v>
      </c>
      <c r="AE1262" s="2">
        <f t="shared" si="456"/>
        <v>0</v>
      </c>
      <c r="AF1262" s="226"/>
      <c r="AG1262" s="219">
        <f t="shared" si="462"/>
        <v>0</v>
      </c>
      <c r="AH1262" s="234">
        <f t="shared" si="463"/>
        <v>0</v>
      </c>
      <c r="AI1262" s="214">
        <f t="shared" si="471"/>
        <v>0</v>
      </c>
      <c r="AK1262" s="229">
        <f t="shared" si="464"/>
        <v>0</v>
      </c>
      <c r="AL1262" s="226"/>
      <c r="AM1262" s="15"/>
      <c r="AN1262" s="232" t="e">
        <f t="shared" si="465"/>
        <v>#DIV/0!</v>
      </c>
      <c r="AO1262" s="214">
        <f t="shared" si="457"/>
        <v>0</v>
      </c>
      <c r="AQ1262" s="210"/>
      <c r="AR1262" s="231"/>
      <c r="AS1262" s="15"/>
      <c r="AT1262" s="232">
        <f t="shared" si="466"/>
        <v>0</v>
      </c>
      <c r="AU1262" s="235">
        <f t="shared" si="467"/>
        <v>0</v>
      </c>
      <c r="AY1262" s="210"/>
      <c r="AZ1262" s="231"/>
      <c r="BA1262" s="15"/>
      <c r="BB1262" s="232">
        <f t="shared" si="454"/>
        <v>0</v>
      </c>
      <c r="BC1262" s="235">
        <f t="shared" si="468"/>
        <v>0</v>
      </c>
      <c r="BG1262" s="210"/>
      <c r="BH1262" s="231"/>
      <c r="BI1262" s="15"/>
      <c r="BJ1262" s="232">
        <f t="shared" si="458"/>
        <v>0</v>
      </c>
      <c r="BK1262" s="235">
        <f t="shared" si="469"/>
        <v>0</v>
      </c>
      <c r="BM1262" s="109">
        <f t="shared" si="459"/>
        <v>-1.0912710483432719</v>
      </c>
      <c r="BN1262" s="213"/>
      <c r="BR1262" s="228"/>
      <c r="BS1262" s="311"/>
      <c r="BT1262" s="3"/>
      <c r="BU1262" s="213"/>
      <c r="BV1262" s="213"/>
      <c r="BW1262" s="291"/>
    </row>
    <row r="1263" spans="1:75" x14ac:dyDescent="0.2">
      <c r="A1263" s="210"/>
      <c r="B1263" s="211"/>
      <c r="C1263" s="848" t="str">
        <f ca="1">IF(ISERR(AVERAGE(INDIRECT("B"&amp;(ROW()-INT($B$1/2))):INDIRECT("B"&amp;(ROW()+INT($B$1/2))))),"",AVERAGE(INDIRECT("B"&amp;(ROW()-INT($B$1/2))):INDIRECT("B"&amp;(ROW()+INT($B$1/2)))))</f>
        <v/>
      </c>
      <c r="D1263" s="848">
        <f t="shared" si="453"/>
        <v>0</v>
      </c>
      <c r="E1263" s="275"/>
      <c r="F1263" s="15"/>
      <c r="G1263" s="3"/>
      <c r="H1263" s="3"/>
      <c r="I1263" s="3"/>
      <c r="J1263" s="3"/>
      <c r="K1263" s="3"/>
      <c r="L1263" s="554"/>
      <c r="M1263" s="545"/>
      <c r="N1263" s="546"/>
      <c r="O1263" s="5"/>
      <c r="P1263" s="216"/>
      <c r="Q1263" s="217"/>
      <c r="R1263" s="218"/>
      <c r="S1263" s="219">
        <f t="shared" si="460"/>
        <v>0</v>
      </c>
      <c r="T1263" s="220">
        <f t="shared" si="461"/>
        <v>0</v>
      </c>
      <c r="U1263" s="214">
        <f t="shared" si="470"/>
        <v>0</v>
      </c>
      <c r="W1263" s="221"/>
      <c r="X1263" s="222"/>
      <c r="Y1263" s="222"/>
      <c r="Z1263" s="223"/>
      <c r="AA1263" s="222"/>
      <c r="AB1263" s="224"/>
      <c r="AC1263" s="225"/>
      <c r="AD1263" s="2">
        <f t="shared" si="455"/>
        <v>0</v>
      </c>
      <c r="AE1263" s="2">
        <f t="shared" si="456"/>
        <v>0</v>
      </c>
      <c r="AF1263" s="226"/>
      <c r="AG1263" s="219">
        <f t="shared" si="462"/>
        <v>0</v>
      </c>
      <c r="AH1263" s="234">
        <f t="shared" si="463"/>
        <v>0</v>
      </c>
      <c r="AI1263" s="214">
        <f t="shared" si="471"/>
        <v>0</v>
      </c>
      <c r="AK1263" s="229">
        <f t="shared" si="464"/>
        <v>0</v>
      </c>
      <c r="AL1263" s="226"/>
      <c r="AM1263" s="15"/>
      <c r="AN1263" s="232" t="e">
        <f t="shared" si="465"/>
        <v>#DIV/0!</v>
      </c>
      <c r="AO1263" s="214">
        <f t="shared" si="457"/>
        <v>0</v>
      </c>
      <c r="AQ1263" s="210"/>
      <c r="AR1263" s="231"/>
      <c r="AS1263" s="15"/>
      <c r="AT1263" s="232">
        <f t="shared" si="466"/>
        <v>0</v>
      </c>
      <c r="AU1263" s="235">
        <f t="shared" si="467"/>
        <v>0</v>
      </c>
      <c r="AY1263" s="210"/>
      <c r="AZ1263" s="231"/>
      <c r="BA1263" s="15"/>
      <c r="BB1263" s="232">
        <f t="shared" si="454"/>
        <v>0</v>
      </c>
      <c r="BC1263" s="235">
        <f t="shared" si="468"/>
        <v>0</v>
      </c>
      <c r="BG1263" s="210"/>
      <c r="BH1263" s="231"/>
      <c r="BI1263" s="15"/>
      <c r="BJ1263" s="232">
        <f t="shared" si="458"/>
        <v>0</v>
      </c>
      <c r="BK1263" s="235">
        <f t="shared" si="469"/>
        <v>0</v>
      </c>
      <c r="BM1263" s="109">
        <f t="shared" si="459"/>
        <v>-1.0931033858410086</v>
      </c>
      <c r="BN1263" s="213"/>
      <c r="BR1263" s="228"/>
      <c r="BS1263" s="311"/>
      <c r="BT1263" s="3"/>
      <c r="BU1263" s="213"/>
      <c r="BV1263" s="213"/>
      <c r="BW1263" s="291"/>
    </row>
    <row r="1264" spans="1:75" x14ac:dyDescent="0.2">
      <c r="A1264" s="210"/>
      <c r="B1264" s="211"/>
      <c r="C1264" s="848" t="str">
        <f ca="1">IF(ISERR(AVERAGE(INDIRECT("B"&amp;(ROW()-INT($B$1/2))):INDIRECT("B"&amp;(ROW()+INT($B$1/2))))),"",AVERAGE(INDIRECT("B"&amp;(ROW()-INT($B$1/2))):INDIRECT("B"&amp;(ROW()+INT($B$1/2)))))</f>
        <v/>
      </c>
      <c r="D1264" s="848">
        <f t="shared" si="453"/>
        <v>0</v>
      </c>
      <c r="E1264" s="275"/>
      <c r="F1264" s="15"/>
      <c r="G1264" s="3"/>
      <c r="H1264" s="3"/>
      <c r="I1264" s="3"/>
      <c r="J1264" s="3"/>
      <c r="K1264" s="3"/>
      <c r="L1264" s="554"/>
      <c r="M1264" s="545"/>
      <c r="N1264" s="546"/>
      <c r="O1264" s="5"/>
      <c r="P1264" s="216"/>
      <c r="Q1264" s="217"/>
      <c r="R1264" s="218"/>
      <c r="S1264" s="219">
        <f t="shared" si="460"/>
        <v>0</v>
      </c>
      <c r="T1264" s="220">
        <f t="shared" si="461"/>
        <v>0</v>
      </c>
      <c r="U1264" s="214">
        <f t="shared" si="470"/>
        <v>0</v>
      </c>
      <c r="W1264" s="221"/>
      <c r="X1264" s="222"/>
      <c r="Y1264" s="222"/>
      <c r="Z1264" s="223"/>
      <c r="AA1264" s="222"/>
      <c r="AB1264" s="224"/>
      <c r="AC1264" s="225"/>
      <c r="AD1264" s="2">
        <f t="shared" si="455"/>
        <v>0</v>
      </c>
      <c r="AE1264" s="2">
        <f t="shared" si="456"/>
        <v>0</v>
      </c>
      <c r="AF1264" s="226"/>
      <c r="AG1264" s="219">
        <f t="shared" si="462"/>
        <v>0</v>
      </c>
      <c r="AH1264" s="234">
        <f t="shared" si="463"/>
        <v>0</v>
      </c>
      <c r="AI1264" s="214">
        <f t="shared" si="471"/>
        <v>0</v>
      </c>
      <c r="AK1264" s="229">
        <f t="shared" si="464"/>
        <v>0</v>
      </c>
      <c r="AL1264" s="226"/>
      <c r="AM1264" s="15"/>
      <c r="AN1264" s="232" t="e">
        <f t="shared" si="465"/>
        <v>#DIV/0!</v>
      </c>
      <c r="AO1264" s="214">
        <f t="shared" si="457"/>
        <v>0</v>
      </c>
      <c r="AQ1264" s="210"/>
      <c r="AR1264" s="231"/>
      <c r="AS1264" s="15"/>
      <c r="AT1264" s="232">
        <f t="shared" si="466"/>
        <v>0</v>
      </c>
      <c r="AU1264" s="235">
        <f t="shared" si="467"/>
        <v>0</v>
      </c>
      <c r="AY1264" s="210"/>
      <c r="AZ1264" s="231"/>
      <c r="BA1264" s="15"/>
      <c r="BB1264" s="232">
        <f t="shared" si="454"/>
        <v>0</v>
      </c>
      <c r="BC1264" s="235">
        <f t="shared" si="468"/>
        <v>0</v>
      </c>
      <c r="BG1264" s="210"/>
      <c r="BH1264" s="231"/>
      <c r="BI1264" s="15"/>
      <c r="BJ1264" s="232">
        <f t="shared" si="458"/>
        <v>0</v>
      </c>
      <c r="BK1264" s="235">
        <f t="shared" si="469"/>
        <v>0</v>
      </c>
      <c r="BM1264" s="109">
        <f t="shared" si="459"/>
        <v>-1.0949357233387453</v>
      </c>
      <c r="BN1264" s="213"/>
      <c r="BR1264" s="228"/>
      <c r="BS1264" s="311"/>
      <c r="BT1264" s="3"/>
      <c r="BU1264" s="213"/>
      <c r="BV1264" s="213"/>
      <c r="BW1264" s="291"/>
    </row>
    <row r="1265" spans="1:75" x14ac:dyDescent="0.2">
      <c r="A1265" s="210"/>
      <c r="B1265" s="211"/>
      <c r="C1265" s="848" t="str">
        <f ca="1">IF(ISERR(AVERAGE(INDIRECT("B"&amp;(ROW()-INT($B$1/2))):INDIRECT("B"&amp;(ROW()+INT($B$1/2))))),"",AVERAGE(INDIRECT("B"&amp;(ROW()-INT($B$1/2))):INDIRECT("B"&amp;(ROW()+INT($B$1/2)))))</f>
        <v/>
      </c>
      <c r="D1265" s="848">
        <f t="shared" si="453"/>
        <v>0</v>
      </c>
      <c r="E1265" s="275"/>
      <c r="F1265" s="15"/>
      <c r="G1265" s="3"/>
      <c r="H1265" s="3"/>
      <c r="I1265" s="3"/>
      <c r="J1265" s="3"/>
      <c r="K1265" s="3"/>
      <c r="L1265" s="554"/>
      <c r="M1265" s="545"/>
      <c r="N1265" s="546"/>
      <c r="O1265" s="5"/>
      <c r="P1265" s="216"/>
      <c r="Q1265" s="217"/>
      <c r="R1265" s="218"/>
      <c r="S1265" s="219">
        <f t="shared" si="460"/>
        <v>0</v>
      </c>
      <c r="T1265" s="220">
        <f t="shared" si="461"/>
        <v>0</v>
      </c>
      <c r="U1265" s="214">
        <f t="shared" si="470"/>
        <v>0</v>
      </c>
      <c r="W1265" s="221"/>
      <c r="X1265" s="222"/>
      <c r="Y1265" s="222"/>
      <c r="Z1265" s="223"/>
      <c r="AA1265" s="222"/>
      <c r="AB1265" s="224"/>
      <c r="AC1265" s="225"/>
      <c r="AD1265" s="2">
        <f t="shared" si="455"/>
        <v>0</v>
      </c>
      <c r="AE1265" s="2">
        <f t="shared" si="456"/>
        <v>0</v>
      </c>
      <c r="AF1265" s="226"/>
      <c r="AG1265" s="219">
        <f t="shared" si="462"/>
        <v>0</v>
      </c>
      <c r="AH1265" s="234">
        <f t="shared" si="463"/>
        <v>0</v>
      </c>
      <c r="AI1265" s="214">
        <f t="shared" si="471"/>
        <v>0</v>
      </c>
      <c r="AK1265" s="229">
        <f t="shared" si="464"/>
        <v>0</v>
      </c>
      <c r="AL1265" s="226"/>
      <c r="AM1265" s="15"/>
      <c r="AN1265" s="232" t="e">
        <f t="shared" si="465"/>
        <v>#DIV/0!</v>
      </c>
      <c r="AO1265" s="214">
        <f t="shared" si="457"/>
        <v>0</v>
      </c>
      <c r="AQ1265" s="210"/>
      <c r="AR1265" s="231"/>
      <c r="AS1265" s="15"/>
      <c r="AT1265" s="232">
        <f t="shared" si="466"/>
        <v>0</v>
      </c>
      <c r="AU1265" s="235">
        <f t="shared" si="467"/>
        <v>0</v>
      </c>
      <c r="AY1265" s="210"/>
      <c r="AZ1265" s="231"/>
      <c r="BA1265" s="15"/>
      <c r="BB1265" s="232">
        <f t="shared" si="454"/>
        <v>0</v>
      </c>
      <c r="BC1265" s="235">
        <f t="shared" si="468"/>
        <v>0</v>
      </c>
      <c r="BG1265" s="210"/>
      <c r="BH1265" s="231"/>
      <c r="BI1265" s="15"/>
      <c r="BJ1265" s="232">
        <f t="shared" si="458"/>
        <v>0</v>
      </c>
      <c r="BK1265" s="235">
        <f t="shared" si="469"/>
        <v>0</v>
      </c>
      <c r="BM1265" s="109">
        <f t="shared" si="459"/>
        <v>-1.096768060836482</v>
      </c>
      <c r="BN1265" s="213"/>
      <c r="BR1265" s="228"/>
      <c r="BS1265" s="311"/>
      <c r="BT1265" s="3"/>
      <c r="BU1265" s="213"/>
      <c r="BV1265" s="213"/>
      <c r="BW1265" s="291"/>
    </row>
    <row r="1266" spans="1:75" x14ac:dyDescent="0.2">
      <c r="A1266" s="210"/>
      <c r="B1266" s="211"/>
      <c r="C1266" s="848" t="str">
        <f ca="1">IF(ISERR(AVERAGE(INDIRECT("B"&amp;(ROW()-INT($B$1/2))):INDIRECT("B"&amp;(ROW()+INT($B$1/2))))),"",AVERAGE(INDIRECT("B"&amp;(ROW()-INT($B$1/2))):INDIRECT("B"&amp;(ROW()+INT($B$1/2)))))</f>
        <v/>
      </c>
      <c r="D1266" s="848">
        <f t="shared" si="453"/>
        <v>0</v>
      </c>
      <c r="E1266" s="275"/>
      <c r="F1266" s="15"/>
      <c r="G1266" s="3"/>
      <c r="H1266" s="3"/>
      <c r="I1266" s="3"/>
      <c r="J1266" s="3"/>
      <c r="K1266" s="3"/>
      <c r="L1266" s="554"/>
      <c r="M1266" s="545"/>
      <c r="N1266" s="546"/>
      <c r="O1266" s="5"/>
      <c r="P1266" s="216"/>
      <c r="Q1266" s="217"/>
      <c r="R1266" s="218"/>
      <c r="S1266" s="219">
        <f t="shared" si="460"/>
        <v>0</v>
      </c>
      <c r="T1266" s="220">
        <f t="shared" si="461"/>
        <v>0</v>
      </c>
      <c r="U1266" s="214">
        <f t="shared" si="470"/>
        <v>0</v>
      </c>
      <c r="W1266" s="221"/>
      <c r="X1266" s="222"/>
      <c r="Y1266" s="222"/>
      <c r="Z1266" s="223"/>
      <c r="AA1266" s="222"/>
      <c r="AB1266" s="224"/>
      <c r="AC1266" s="225"/>
      <c r="AD1266" s="2">
        <f t="shared" si="455"/>
        <v>0</v>
      </c>
      <c r="AE1266" s="2">
        <f t="shared" si="456"/>
        <v>0</v>
      </c>
      <c r="AF1266" s="226"/>
      <c r="AG1266" s="219">
        <f t="shared" si="462"/>
        <v>0</v>
      </c>
      <c r="AH1266" s="234">
        <f t="shared" si="463"/>
        <v>0</v>
      </c>
      <c r="AI1266" s="214">
        <f t="shared" si="471"/>
        <v>0</v>
      </c>
      <c r="AK1266" s="229">
        <f t="shared" si="464"/>
        <v>0</v>
      </c>
      <c r="AL1266" s="226"/>
      <c r="AM1266" s="15"/>
      <c r="AN1266" s="232" t="e">
        <f t="shared" si="465"/>
        <v>#DIV/0!</v>
      </c>
      <c r="AO1266" s="214">
        <f t="shared" si="457"/>
        <v>0</v>
      </c>
      <c r="AQ1266" s="210"/>
      <c r="AR1266" s="231"/>
      <c r="AS1266" s="15"/>
      <c r="AT1266" s="232">
        <f t="shared" si="466"/>
        <v>0</v>
      </c>
      <c r="AU1266" s="235">
        <f t="shared" si="467"/>
        <v>0</v>
      </c>
      <c r="AY1266" s="210"/>
      <c r="AZ1266" s="231"/>
      <c r="BA1266" s="15"/>
      <c r="BB1266" s="232">
        <f t="shared" si="454"/>
        <v>0</v>
      </c>
      <c r="BC1266" s="235">
        <f t="shared" si="468"/>
        <v>0</v>
      </c>
      <c r="BG1266" s="210"/>
      <c r="BH1266" s="231"/>
      <c r="BI1266" s="15"/>
      <c r="BJ1266" s="232">
        <f t="shared" si="458"/>
        <v>0</v>
      </c>
      <c r="BK1266" s="235">
        <f t="shared" si="469"/>
        <v>0</v>
      </c>
      <c r="BM1266" s="109">
        <f t="shared" si="459"/>
        <v>-1.0986003983342187</v>
      </c>
      <c r="BN1266" s="213"/>
      <c r="BR1266" s="228"/>
      <c r="BS1266" s="311"/>
      <c r="BT1266" s="3"/>
      <c r="BU1266" s="213"/>
      <c r="BV1266" s="213"/>
      <c r="BW1266" s="291"/>
    </row>
    <row r="1267" spans="1:75" x14ac:dyDescent="0.2">
      <c r="A1267" s="210"/>
      <c r="B1267" s="211"/>
      <c r="C1267" s="848" t="str">
        <f ca="1">IF(ISERR(AVERAGE(INDIRECT("B"&amp;(ROW()-INT($B$1/2))):INDIRECT("B"&amp;(ROW()+INT($B$1/2))))),"",AVERAGE(INDIRECT("B"&amp;(ROW()-INT($B$1/2))):INDIRECT("B"&amp;(ROW()+INT($B$1/2)))))</f>
        <v/>
      </c>
      <c r="D1267" s="848">
        <f t="shared" si="453"/>
        <v>0</v>
      </c>
      <c r="E1267" s="275"/>
      <c r="F1267" s="15"/>
      <c r="G1267" s="3"/>
      <c r="H1267" s="3"/>
      <c r="I1267" s="3"/>
      <c r="J1267" s="3"/>
      <c r="K1267" s="3"/>
      <c r="L1267" s="554"/>
      <c r="M1267" s="545"/>
      <c r="N1267" s="546"/>
      <c r="O1267" s="5"/>
      <c r="P1267" s="216"/>
      <c r="Q1267" s="217"/>
      <c r="R1267" s="218"/>
      <c r="S1267" s="219">
        <f t="shared" si="460"/>
        <v>0</v>
      </c>
      <c r="T1267" s="220">
        <f t="shared" si="461"/>
        <v>0</v>
      </c>
      <c r="U1267" s="214">
        <f t="shared" si="470"/>
        <v>0</v>
      </c>
      <c r="W1267" s="221"/>
      <c r="X1267" s="222"/>
      <c r="Y1267" s="222"/>
      <c r="Z1267" s="223"/>
      <c r="AA1267" s="222"/>
      <c r="AB1267" s="224"/>
      <c r="AC1267" s="225"/>
      <c r="AD1267" s="2">
        <f t="shared" si="455"/>
        <v>0</v>
      </c>
      <c r="AE1267" s="2">
        <f t="shared" si="456"/>
        <v>0</v>
      </c>
      <c r="AF1267" s="226"/>
      <c r="AG1267" s="219">
        <f t="shared" si="462"/>
        <v>0</v>
      </c>
      <c r="AH1267" s="234">
        <f t="shared" si="463"/>
        <v>0</v>
      </c>
      <c r="AI1267" s="214">
        <f t="shared" si="471"/>
        <v>0</v>
      </c>
      <c r="AK1267" s="229">
        <f t="shared" si="464"/>
        <v>0</v>
      </c>
      <c r="AL1267" s="226"/>
      <c r="AM1267" s="15"/>
      <c r="AN1267" s="232" t="e">
        <f t="shared" si="465"/>
        <v>#DIV/0!</v>
      </c>
      <c r="AO1267" s="214">
        <f t="shared" si="457"/>
        <v>0</v>
      </c>
      <c r="AQ1267" s="210"/>
      <c r="AR1267" s="231"/>
      <c r="AS1267" s="15"/>
      <c r="AT1267" s="232">
        <f t="shared" si="466"/>
        <v>0</v>
      </c>
      <c r="AU1267" s="235">
        <f t="shared" si="467"/>
        <v>0</v>
      </c>
      <c r="AY1267" s="210"/>
      <c r="AZ1267" s="231"/>
      <c r="BA1267" s="15"/>
      <c r="BB1267" s="232">
        <f t="shared" si="454"/>
        <v>0</v>
      </c>
      <c r="BC1267" s="235">
        <f t="shared" si="468"/>
        <v>0</v>
      </c>
      <c r="BG1267" s="210"/>
      <c r="BH1267" s="231"/>
      <c r="BI1267" s="15"/>
      <c r="BJ1267" s="232">
        <f t="shared" si="458"/>
        <v>0</v>
      </c>
      <c r="BK1267" s="235">
        <f t="shared" si="469"/>
        <v>0</v>
      </c>
      <c r="BM1267" s="109">
        <f t="shared" si="459"/>
        <v>-1.1004327358319554</v>
      </c>
      <c r="BN1267" s="213"/>
      <c r="BR1267" s="228"/>
      <c r="BS1267" s="311"/>
      <c r="BT1267" s="3"/>
      <c r="BU1267" s="213"/>
      <c r="BV1267" s="213"/>
      <c r="BW1267" s="291"/>
    </row>
    <row r="1268" spans="1:75" x14ac:dyDescent="0.2">
      <c r="A1268" s="210"/>
      <c r="B1268" s="211"/>
      <c r="C1268" s="848" t="str">
        <f ca="1">IF(ISERR(AVERAGE(INDIRECT("B"&amp;(ROW()-INT($B$1/2))):INDIRECT("B"&amp;(ROW()+INT($B$1/2))))),"",AVERAGE(INDIRECT("B"&amp;(ROW()-INT($B$1/2))):INDIRECT("B"&amp;(ROW()+INT($B$1/2)))))</f>
        <v/>
      </c>
      <c r="D1268" s="848">
        <f t="shared" si="453"/>
        <v>0</v>
      </c>
      <c r="E1268" s="275"/>
      <c r="F1268" s="15"/>
      <c r="G1268" s="3"/>
      <c r="H1268" s="3"/>
      <c r="I1268" s="3"/>
      <c r="J1268" s="3"/>
      <c r="K1268" s="3"/>
      <c r="L1268" s="554"/>
      <c r="M1268" s="545"/>
      <c r="N1268" s="546"/>
      <c r="O1268" s="5"/>
      <c r="P1268" s="216"/>
      <c r="Q1268" s="217"/>
      <c r="R1268" s="218"/>
      <c r="S1268" s="219">
        <f t="shared" si="460"/>
        <v>0</v>
      </c>
      <c r="T1268" s="220">
        <f t="shared" si="461"/>
        <v>0</v>
      </c>
      <c r="U1268" s="214">
        <f t="shared" si="470"/>
        <v>0</v>
      </c>
      <c r="W1268" s="221"/>
      <c r="X1268" s="222"/>
      <c r="Y1268" s="222"/>
      <c r="Z1268" s="223"/>
      <c r="AA1268" s="222"/>
      <c r="AB1268" s="224"/>
      <c r="AC1268" s="225"/>
      <c r="AD1268" s="2">
        <f t="shared" si="455"/>
        <v>0</v>
      </c>
      <c r="AE1268" s="2">
        <f t="shared" si="456"/>
        <v>0</v>
      </c>
      <c r="AF1268" s="226"/>
      <c r="AG1268" s="219">
        <f t="shared" si="462"/>
        <v>0</v>
      </c>
      <c r="AH1268" s="234">
        <f t="shared" si="463"/>
        <v>0</v>
      </c>
      <c r="AI1268" s="214">
        <f t="shared" si="471"/>
        <v>0</v>
      </c>
      <c r="AK1268" s="229">
        <f t="shared" si="464"/>
        <v>0</v>
      </c>
      <c r="AL1268" s="226"/>
      <c r="AM1268" s="15"/>
      <c r="AN1268" s="232" t="e">
        <f t="shared" si="465"/>
        <v>#DIV/0!</v>
      </c>
      <c r="AO1268" s="214">
        <f t="shared" si="457"/>
        <v>0</v>
      </c>
      <c r="AQ1268" s="210"/>
      <c r="AR1268" s="231"/>
      <c r="AS1268" s="15"/>
      <c r="AT1268" s="232">
        <f t="shared" si="466"/>
        <v>0</v>
      </c>
      <c r="AU1268" s="235">
        <f t="shared" si="467"/>
        <v>0</v>
      </c>
      <c r="AY1268" s="210"/>
      <c r="AZ1268" s="231"/>
      <c r="BA1268" s="15"/>
      <c r="BB1268" s="232">
        <f t="shared" si="454"/>
        <v>0</v>
      </c>
      <c r="BC1268" s="235">
        <f t="shared" si="468"/>
        <v>0</v>
      </c>
      <c r="BG1268" s="210"/>
      <c r="BH1268" s="231"/>
      <c r="BI1268" s="15"/>
      <c r="BJ1268" s="232">
        <f t="shared" si="458"/>
        <v>0</v>
      </c>
      <c r="BK1268" s="235">
        <f t="shared" si="469"/>
        <v>0</v>
      </c>
      <c r="BM1268" s="109">
        <f t="shared" si="459"/>
        <v>-1.1022650733296921</v>
      </c>
      <c r="BN1268" s="213"/>
      <c r="BR1268" s="228"/>
      <c r="BS1268" s="311"/>
      <c r="BT1268" s="3"/>
      <c r="BU1268" s="213"/>
      <c r="BV1268" s="213"/>
      <c r="BW1268" s="291"/>
    </row>
    <row r="1269" spans="1:75" x14ac:dyDescent="0.2">
      <c r="A1269" s="210"/>
      <c r="B1269" s="211"/>
      <c r="C1269" s="848" t="str">
        <f ca="1">IF(ISERR(AVERAGE(INDIRECT("B"&amp;(ROW()-INT($B$1/2))):INDIRECT("B"&amp;(ROW()+INT($B$1/2))))),"",AVERAGE(INDIRECT("B"&amp;(ROW()-INT($B$1/2))):INDIRECT("B"&amp;(ROW()+INT($B$1/2)))))</f>
        <v/>
      </c>
      <c r="D1269" s="848">
        <f t="shared" si="453"/>
        <v>0</v>
      </c>
      <c r="E1269" s="275"/>
      <c r="F1269" s="15"/>
      <c r="G1269" s="3"/>
      <c r="H1269" s="3"/>
      <c r="I1269" s="3"/>
      <c r="J1269" s="3"/>
      <c r="K1269" s="3"/>
      <c r="L1269" s="554"/>
      <c r="M1269" s="545"/>
      <c r="N1269" s="546"/>
      <c r="O1269" s="5"/>
      <c r="P1269" s="216"/>
      <c r="Q1269" s="217"/>
      <c r="R1269" s="218"/>
      <c r="S1269" s="219">
        <f t="shared" si="460"/>
        <v>0</v>
      </c>
      <c r="T1269" s="220">
        <f t="shared" si="461"/>
        <v>0</v>
      </c>
      <c r="U1269" s="214">
        <f t="shared" si="470"/>
        <v>0</v>
      </c>
      <c r="W1269" s="221"/>
      <c r="X1269" s="222"/>
      <c r="Y1269" s="222"/>
      <c r="Z1269" s="223"/>
      <c r="AA1269" s="222"/>
      <c r="AB1269" s="224"/>
      <c r="AC1269" s="225"/>
      <c r="AD1269" s="2">
        <f t="shared" si="455"/>
        <v>0</v>
      </c>
      <c r="AE1269" s="2">
        <f t="shared" si="456"/>
        <v>0</v>
      </c>
      <c r="AF1269" s="226"/>
      <c r="AG1269" s="219">
        <f t="shared" si="462"/>
        <v>0</v>
      </c>
      <c r="AH1269" s="234">
        <f t="shared" si="463"/>
        <v>0</v>
      </c>
      <c r="AI1269" s="214">
        <f t="shared" si="471"/>
        <v>0</v>
      </c>
      <c r="AK1269" s="229">
        <f t="shared" si="464"/>
        <v>0</v>
      </c>
      <c r="AL1269" s="226"/>
      <c r="AM1269" s="15"/>
      <c r="AN1269" s="232" t="e">
        <f t="shared" si="465"/>
        <v>#DIV/0!</v>
      </c>
      <c r="AO1269" s="214">
        <f t="shared" si="457"/>
        <v>0</v>
      </c>
      <c r="AQ1269" s="210"/>
      <c r="AR1269" s="231"/>
      <c r="AS1269" s="15"/>
      <c r="AT1269" s="232">
        <f t="shared" si="466"/>
        <v>0</v>
      </c>
      <c r="AU1269" s="235">
        <f t="shared" si="467"/>
        <v>0</v>
      </c>
      <c r="AY1269" s="210"/>
      <c r="AZ1269" s="231"/>
      <c r="BA1269" s="15"/>
      <c r="BB1269" s="232">
        <f t="shared" si="454"/>
        <v>0</v>
      </c>
      <c r="BC1269" s="235">
        <f t="shared" si="468"/>
        <v>0</v>
      </c>
      <c r="BG1269" s="210"/>
      <c r="BH1269" s="231"/>
      <c r="BI1269" s="15"/>
      <c r="BJ1269" s="232">
        <f t="shared" si="458"/>
        <v>0</v>
      </c>
      <c r="BK1269" s="235">
        <f t="shared" si="469"/>
        <v>0</v>
      </c>
      <c r="BM1269" s="109">
        <f t="shared" si="459"/>
        <v>-1.1040974108274288</v>
      </c>
      <c r="BN1269" s="213"/>
      <c r="BR1269" s="228"/>
      <c r="BS1269" s="311"/>
      <c r="BT1269" s="3"/>
      <c r="BU1269" s="213"/>
      <c r="BV1269" s="213"/>
      <c r="BW1269" s="291"/>
    </row>
    <row r="1270" spans="1:75" x14ac:dyDescent="0.2">
      <c r="A1270" s="210"/>
      <c r="B1270" s="211"/>
      <c r="C1270" s="848" t="str">
        <f ca="1">IF(ISERR(AVERAGE(INDIRECT("B"&amp;(ROW()-INT($B$1/2))):INDIRECT("B"&amp;(ROW()+INT($B$1/2))))),"",AVERAGE(INDIRECT("B"&amp;(ROW()-INT($B$1/2))):INDIRECT("B"&amp;(ROW()+INT($B$1/2)))))</f>
        <v/>
      </c>
      <c r="D1270" s="848">
        <f t="shared" si="453"/>
        <v>0</v>
      </c>
      <c r="E1270" s="275"/>
      <c r="F1270" s="15"/>
      <c r="G1270" s="3"/>
      <c r="H1270" s="3"/>
      <c r="I1270" s="3"/>
      <c r="J1270" s="3"/>
      <c r="K1270" s="3"/>
      <c r="L1270" s="554"/>
      <c r="M1270" s="545"/>
      <c r="N1270" s="546"/>
      <c r="O1270" s="5"/>
      <c r="P1270" s="216"/>
      <c r="Q1270" s="217"/>
      <c r="R1270" s="218"/>
      <c r="S1270" s="219">
        <f t="shared" si="460"/>
        <v>0</v>
      </c>
      <c r="T1270" s="220">
        <f t="shared" si="461"/>
        <v>0</v>
      </c>
      <c r="U1270" s="214">
        <f t="shared" si="470"/>
        <v>0</v>
      </c>
      <c r="W1270" s="221"/>
      <c r="X1270" s="222"/>
      <c r="Y1270" s="222"/>
      <c r="Z1270" s="223"/>
      <c r="AA1270" s="222"/>
      <c r="AB1270" s="224"/>
      <c r="AC1270" s="225"/>
      <c r="AD1270" s="2">
        <f t="shared" si="455"/>
        <v>0</v>
      </c>
      <c r="AE1270" s="2">
        <f t="shared" si="456"/>
        <v>0</v>
      </c>
      <c r="AF1270" s="226"/>
      <c r="AG1270" s="219">
        <f t="shared" si="462"/>
        <v>0</v>
      </c>
      <c r="AH1270" s="234">
        <f t="shared" si="463"/>
        <v>0</v>
      </c>
      <c r="AI1270" s="214">
        <f t="shared" si="471"/>
        <v>0</v>
      </c>
      <c r="AK1270" s="229">
        <f t="shared" si="464"/>
        <v>0</v>
      </c>
      <c r="AL1270" s="226"/>
      <c r="AM1270" s="15"/>
      <c r="AN1270" s="232" t="e">
        <f t="shared" si="465"/>
        <v>#DIV/0!</v>
      </c>
      <c r="AO1270" s="214">
        <f t="shared" si="457"/>
        <v>0</v>
      </c>
      <c r="AQ1270" s="210"/>
      <c r="AR1270" s="231"/>
      <c r="AS1270" s="15"/>
      <c r="AT1270" s="232">
        <f t="shared" si="466"/>
        <v>0</v>
      </c>
      <c r="AU1270" s="235">
        <f t="shared" si="467"/>
        <v>0</v>
      </c>
      <c r="AY1270" s="210"/>
      <c r="AZ1270" s="231"/>
      <c r="BA1270" s="15"/>
      <c r="BB1270" s="232">
        <f t="shared" si="454"/>
        <v>0</v>
      </c>
      <c r="BC1270" s="235">
        <f t="shared" si="468"/>
        <v>0</v>
      </c>
      <c r="BG1270" s="210"/>
      <c r="BH1270" s="231"/>
      <c r="BI1270" s="15"/>
      <c r="BJ1270" s="232">
        <f t="shared" si="458"/>
        <v>0</v>
      </c>
      <c r="BK1270" s="235">
        <f t="shared" si="469"/>
        <v>0</v>
      </c>
      <c r="BM1270" s="109">
        <f t="shared" si="459"/>
        <v>-1.1059297483251656</v>
      </c>
      <c r="BN1270" s="213"/>
      <c r="BR1270" s="228"/>
      <c r="BS1270" s="311"/>
      <c r="BT1270" s="3"/>
      <c r="BU1270" s="213"/>
      <c r="BV1270" s="213"/>
      <c r="BW1270" s="291"/>
    </row>
    <row r="1271" spans="1:75" x14ac:dyDescent="0.2">
      <c r="A1271" s="210"/>
      <c r="B1271" s="211"/>
      <c r="C1271" s="848" t="str">
        <f ca="1">IF(ISERR(AVERAGE(INDIRECT("B"&amp;(ROW()-INT($B$1/2))):INDIRECT("B"&amp;(ROW()+INT($B$1/2))))),"",AVERAGE(INDIRECT("B"&amp;(ROW()-INT($B$1/2))):INDIRECT("B"&amp;(ROW()+INT($B$1/2)))))</f>
        <v/>
      </c>
      <c r="D1271" s="848">
        <f t="shared" si="453"/>
        <v>0</v>
      </c>
      <c r="E1271" s="275"/>
      <c r="F1271" s="15"/>
      <c r="G1271" s="3"/>
      <c r="H1271" s="3"/>
      <c r="I1271" s="3"/>
      <c r="J1271" s="3"/>
      <c r="K1271" s="3"/>
      <c r="L1271" s="554"/>
      <c r="M1271" s="545"/>
      <c r="N1271" s="546"/>
      <c r="O1271" s="5"/>
      <c r="P1271" s="216"/>
      <c r="Q1271" s="217"/>
      <c r="R1271" s="218"/>
      <c r="S1271" s="219">
        <f t="shared" si="460"/>
        <v>0</v>
      </c>
      <c r="T1271" s="220">
        <f t="shared" si="461"/>
        <v>0</v>
      </c>
      <c r="U1271" s="214">
        <f t="shared" si="470"/>
        <v>0</v>
      </c>
      <c r="W1271" s="221"/>
      <c r="X1271" s="222"/>
      <c r="Y1271" s="222"/>
      <c r="Z1271" s="223"/>
      <c r="AA1271" s="222"/>
      <c r="AB1271" s="224"/>
      <c r="AC1271" s="225"/>
      <c r="AD1271" s="2">
        <f t="shared" si="455"/>
        <v>0</v>
      </c>
      <c r="AE1271" s="2">
        <f t="shared" si="456"/>
        <v>0</v>
      </c>
      <c r="AF1271" s="226"/>
      <c r="AG1271" s="219">
        <f t="shared" si="462"/>
        <v>0</v>
      </c>
      <c r="AH1271" s="234">
        <f t="shared" si="463"/>
        <v>0</v>
      </c>
      <c r="AI1271" s="214">
        <f t="shared" si="471"/>
        <v>0</v>
      </c>
      <c r="AK1271" s="229">
        <f t="shared" si="464"/>
        <v>0</v>
      </c>
      <c r="AL1271" s="226"/>
      <c r="AM1271" s="15"/>
      <c r="AN1271" s="232" t="e">
        <f t="shared" si="465"/>
        <v>#DIV/0!</v>
      </c>
      <c r="AO1271" s="214">
        <f t="shared" si="457"/>
        <v>0</v>
      </c>
      <c r="AQ1271" s="210"/>
      <c r="AR1271" s="231"/>
      <c r="AS1271" s="15"/>
      <c r="AT1271" s="232">
        <f t="shared" si="466"/>
        <v>0</v>
      </c>
      <c r="AU1271" s="235">
        <f t="shared" si="467"/>
        <v>0</v>
      </c>
      <c r="AY1271" s="210"/>
      <c r="AZ1271" s="231"/>
      <c r="BA1271" s="15"/>
      <c r="BB1271" s="232">
        <f t="shared" si="454"/>
        <v>0</v>
      </c>
      <c r="BC1271" s="235">
        <f t="shared" si="468"/>
        <v>0</v>
      </c>
      <c r="BG1271" s="210"/>
      <c r="BH1271" s="231"/>
      <c r="BI1271" s="15"/>
      <c r="BJ1271" s="232">
        <f t="shared" si="458"/>
        <v>0</v>
      </c>
      <c r="BK1271" s="235">
        <f t="shared" si="469"/>
        <v>0</v>
      </c>
      <c r="BM1271" s="109">
        <f t="shared" si="459"/>
        <v>-1.1077620858229023</v>
      </c>
      <c r="BN1271" s="213"/>
      <c r="BR1271" s="228"/>
      <c r="BS1271" s="311"/>
      <c r="BT1271" s="3"/>
      <c r="BU1271" s="213"/>
      <c r="BV1271" s="213"/>
      <c r="BW1271" s="291"/>
    </row>
    <row r="1272" spans="1:75" x14ac:dyDescent="0.2">
      <c r="A1272" s="210"/>
      <c r="B1272" s="211"/>
      <c r="C1272" s="848" t="str">
        <f ca="1">IF(ISERR(AVERAGE(INDIRECT("B"&amp;(ROW()-INT($B$1/2))):INDIRECT("B"&amp;(ROW()+INT($B$1/2))))),"",AVERAGE(INDIRECT("B"&amp;(ROW()-INT($B$1/2))):INDIRECT("B"&amp;(ROW()+INT($B$1/2)))))</f>
        <v/>
      </c>
      <c r="D1272" s="848">
        <f t="shared" si="453"/>
        <v>0</v>
      </c>
      <c r="E1272" s="275"/>
      <c r="F1272" s="15"/>
      <c r="G1272" s="3"/>
      <c r="H1272" s="3"/>
      <c r="I1272" s="3"/>
      <c r="J1272" s="3"/>
      <c r="K1272" s="3"/>
      <c r="L1272" s="554"/>
      <c r="M1272" s="545"/>
      <c r="N1272" s="546"/>
      <c r="O1272" s="5"/>
      <c r="P1272" s="216"/>
      <c r="Q1272" s="217"/>
      <c r="R1272" s="218"/>
      <c r="S1272" s="219">
        <f t="shared" si="460"/>
        <v>0</v>
      </c>
      <c r="T1272" s="220">
        <f t="shared" si="461"/>
        <v>0</v>
      </c>
      <c r="U1272" s="214">
        <f t="shared" si="470"/>
        <v>0</v>
      </c>
      <c r="W1272" s="221"/>
      <c r="X1272" s="222"/>
      <c r="Y1272" s="222"/>
      <c r="Z1272" s="223"/>
      <c r="AA1272" s="222"/>
      <c r="AB1272" s="224"/>
      <c r="AC1272" s="225"/>
      <c r="AD1272" s="2">
        <f t="shared" si="455"/>
        <v>0</v>
      </c>
      <c r="AE1272" s="2">
        <f t="shared" si="456"/>
        <v>0</v>
      </c>
      <c r="AF1272" s="226"/>
      <c r="AG1272" s="219">
        <f t="shared" si="462"/>
        <v>0</v>
      </c>
      <c r="AH1272" s="234">
        <f t="shared" si="463"/>
        <v>0</v>
      </c>
      <c r="AI1272" s="214">
        <f t="shared" si="471"/>
        <v>0</v>
      </c>
      <c r="AK1272" s="229">
        <f t="shared" si="464"/>
        <v>0</v>
      </c>
      <c r="AL1272" s="226"/>
      <c r="AM1272" s="15"/>
      <c r="AN1272" s="232" t="e">
        <f t="shared" si="465"/>
        <v>#DIV/0!</v>
      </c>
      <c r="AO1272" s="214">
        <f t="shared" si="457"/>
        <v>0</v>
      </c>
      <c r="AQ1272" s="210"/>
      <c r="AR1272" s="231"/>
      <c r="AS1272" s="15"/>
      <c r="AT1272" s="232">
        <f t="shared" si="466"/>
        <v>0</v>
      </c>
      <c r="AU1272" s="235">
        <f t="shared" si="467"/>
        <v>0</v>
      </c>
      <c r="AY1272" s="210"/>
      <c r="AZ1272" s="231"/>
      <c r="BA1272" s="15"/>
      <c r="BB1272" s="232">
        <f t="shared" si="454"/>
        <v>0</v>
      </c>
      <c r="BC1272" s="235">
        <f t="shared" si="468"/>
        <v>0</v>
      </c>
      <c r="BG1272" s="210"/>
      <c r="BH1272" s="231"/>
      <c r="BI1272" s="15"/>
      <c r="BJ1272" s="232">
        <f t="shared" si="458"/>
        <v>0</v>
      </c>
      <c r="BK1272" s="235">
        <f t="shared" si="469"/>
        <v>0</v>
      </c>
      <c r="BM1272" s="109">
        <f t="shared" si="459"/>
        <v>-1.109594423320639</v>
      </c>
      <c r="BN1272" s="213"/>
      <c r="BR1272" s="228"/>
      <c r="BS1272" s="311"/>
      <c r="BT1272" s="3"/>
      <c r="BU1272" s="213"/>
      <c r="BV1272" s="213"/>
      <c r="BW1272" s="291"/>
    </row>
    <row r="1273" spans="1:75" x14ac:dyDescent="0.2">
      <c r="A1273" s="210"/>
      <c r="B1273" s="211"/>
      <c r="C1273" s="848" t="str">
        <f ca="1">IF(ISERR(AVERAGE(INDIRECT("B"&amp;(ROW()-INT($B$1/2))):INDIRECT("B"&amp;(ROW()+INT($B$1/2))))),"",AVERAGE(INDIRECT("B"&amp;(ROW()-INT($B$1/2))):INDIRECT("B"&amp;(ROW()+INT($B$1/2)))))</f>
        <v/>
      </c>
      <c r="D1273" s="848">
        <f t="shared" si="453"/>
        <v>0</v>
      </c>
      <c r="E1273" s="275"/>
      <c r="F1273" s="15"/>
      <c r="G1273" s="3"/>
      <c r="H1273" s="3"/>
      <c r="I1273" s="3"/>
      <c r="J1273" s="3"/>
      <c r="K1273" s="3"/>
      <c r="L1273" s="554"/>
      <c r="M1273" s="545"/>
      <c r="N1273" s="546"/>
      <c r="O1273" s="5"/>
      <c r="P1273" s="216"/>
      <c r="Q1273" s="217"/>
      <c r="R1273" s="218"/>
      <c r="S1273" s="219">
        <f t="shared" si="460"/>
        <v>0</v>
      </c>
      <c r="T1273" s="220">
        <f t="shared" si="461"/>
        <v>0</v>
      </c>
      <c r="U1273" s="214">
        <f t="shared" si="470"/>
        <v>0</v>
      </c>
      <c r="W1273" s="221"/>
      <c r="X1273" s="222"/>
      <c r="Y1273" s="222"/>
      <c r="Z1273" s="223"/>
      <c r="AA1273" s="222"/>
      <c r="AB1273" s="224"/>
      <c r="AC1273" s="225"/>
      <c r="AD1273" s="2">
        <f t="shared" si="455"/>
        <v>0</v>
      </c>
      <c r="AE1273" s="2">
        <f t="shared" si="456"/>
        <v>0</v>
      </c>
      <c r="AF1273" s="226"/>
      <c r="AG1273" s="219">
        <f t="shared" si="462"/>
        <v>0</v>
      </c>
      <c r="AH1273" s="234">
        <f t="shared" si="463"/>
        <v>0</v>
      </c>
      <c r="AI1273" s="214">
        <f t="shared" si="471"/>
        <v>0</v>
      </c>
      <c r="AK1273" s="229">
        <f t="shared" si="464"/>
        <v>0</v>
      </c>
      <c r="AL1273" s="226"/>
      <c r="AM1273" s="15"/>
      <c r="AN1273" s="232" t="e">
        <f t="shared" si="465"/>
        <v>#DIV/0!</v>
      </c>
      <c r="AO1273" s="214">
        <f t="shared" si="457"/>
        <v>0</v>
      </c>
      <c r="AQ1273" s="210"/>
      <c r="AR1273" s="231"/>
      <c r="AS1273" s="15"/>
      <c r="AT1273" s="232">
        <f t="shared" si="466"/>
        <v>0</v>
      </c>
      <c r="AU1273" s="235">
        <f t="shared" si="467"/>
        <v>0</v>
      </c>
      <c r="AY1273" s="210"/>
      <c r="AZ1273" s="231"/>
      <c r="BA1273" s="15"/>
      <c r="BB1273" s="232">
        <f t="shared" si="454"/>
        <v>0</v>
      </c>
      <c r="BC1273" s="235">
        <f t="shared" si="468"/>
        <v>0</v>
      </c>
      <c r="BG1273" s="210"/>
      <c r="BH1273" s="231"/>
      <c r="BI1273" s="15"/>
      <c r="BJ1273" s="232">
        <f t="shared" si="458"/>
        <v>0</v>
      </c>
      <c r="BK1273" s="235">
        <f t="shared" si="469"/>
        <v>0</v>
      </c>
      <c r="BM1273" s="109">
        <f t="shared" si="459"/>
        <v>-1.1114267608183757</v>
      </c>
      <c r="BN1273" s="213"/>
      <c r="BR1273" s="228"/>
      <c r="BS1273" s="311"/>
      <c r="BT1273" s="3"/>
      <c r="BU1273" s="213"/>
      <c r="BV1273" s="213"/>
      <c r="BW1273" s="291"/>
    </row>
    <row r="1274" spans="1:75" x14ac:dyDescent="0.2">
      <c r="A1274" s="210"/>
      <c r="B1274" s="211"/>
      <c r="C1274" s="848" t="str">
        <f ca="1">IF(ISERR(AVERAGE(INDIRECT("B"&amp;(ROW()-INT($B$1/2))):INDIRECT("B"&amp;(ROW()+INT($B$1/2))))),"",AVERAGE(INDIRECT("B"&amp;(ROW()-INT($B$1/2))):INDIRECT("B"&amp;(ROW()+INT($B$1/2)))))</f>
        <v/>
      </c>
      <c r="D1274" s="848">
        <f t="shared" si="453"/>
        <v>0</v>
      </c>
      <c r="E1274" s="275"/>
      <c r="F1274" s="15"/>
      <c r="G1274" s="3"/>
      <c r="H1274" s="3"/>
      <c r="I1274" s="3"/>
      <c r="J1274" s="3"/>
      <c r="K1274" s="3"/>
      <c r="L1274" s="554"/>
      <c r="M1274" s="545"/>
      <c r="N1274" s="546"/>
      <c r="O1274" s="5"/>
      <c r="P1274" s="216"/>
      <c r="Q1274" s="217"/>
      <c r="R1274" s="218"/>
      <c r="S1274" s="219">
        <f t="shared" si="460"/>
        <v>0</v>
      </c>
      <c r="T1274" s="220">
        <f t="shared" si="461"/>
        <v>0</v>
      </c>
      <c r="U1274" s="214">
        <f t="shared" si="470"/>
        <v>0</v>
      </c>
      <c r="W1274" s="221"/>
      <c r="X1274" s="222"/>
      <c r="Y1274" s="222"/>
      <c r="Z1274" s="223"/>
      <c r="AA1274" s="222"/>
      <c r="AB1274" s="224"/>
      <c r="AC1274" s="225"/>
      <c r="AD1274" s="2">
        <f t="shared" si="455"/>
        <v>0</v>
      </c>
      <c r="AE1274" s="2">
        <f t="shared" si="456"/>
        <v>0</v>
      </c>
      <c r="AF1274" s="226"/>
      <c r="AG1274" s="219">
        <f t="shared" si="462"/>
        <v>0</v>
      </c>
      <c r="AH1274" s="234">
        <f t="shared" si="463"/>
        <v>0</v>
      </c>
      <c r="AI1274" s="214">
        <f t="shared" si="471"/>
        <v>0</v>
      </c>
      <c r="AK1274" s="229">
        <f t="shared" si="464"/>
        <v>0</v>
      </c>
      <c r="AL1274" s="226"/>
      <c r="AM1274" s="15"/>
      <c r="AN1274" s="232" t="e">
        <f t="shared" si="465"/>
        <v>#DIV/0!</v>
      </c>
      <c r="AO1274" s="214">
        <f t="shared" si="457"/>
        <v>0</v>
      </c>
      <c r="AQ1274" s="210"/>
      <c r="AR1274" s="231"/>
      <c r="AS1274" s="15"/>
      <c r="AT1274" s="232">
        <f t="shared" si="466"/>
        <v>0</v>
      </c>
      <c r="AU1274" s="235">
        <f t="shared" si="467"/>
        <v>0</v>
      </c>
      <c r="AY1274" s="210"/>
      <c r="AZ1274" s="231"/>
      <c r="BA1274" s="15"/>
      <c r="BB1274" s="232">
        <f t="shared" si="454"/>
        <v>0</v>
      </c>
      <c r="BC1274" s="235">
        <f t="shared" si="468"/>
        <v>0</v>
      </c>
      <c r="BG1274" s="210"/>
      <c r="BH1274" s="231"/>
      <c r="BI1274" s="15"/>
      <c r="BJ1274" s="232">
        <f t="shared" si="458"/>
        <v>0</v>
      </c>
      <c r="BK1274" s="235">
        <f t="shared" si="469"/>
        <v>0</v>
      </c>
      <c r="BM1274" s="109">
        <f t="shared" si="459"/>
        <v>-1.1132590983161124</v>
      </c>
      <c r="BN1274" s="213"/>
      <c r="BR1274" s="228"/>
      <c r="BS1274" s="311"/>
      <c r="BT1274" s="3"/>
      <c r="BU1274" s="213"/>
      <c r="BV1274" s="213"/>
      <c r="BW1274" s="291"/>
    </row>
    <row r="1275" spans="1:75" x14ac:dyDescent="0.2">
      <c r="A1275" s="210"/>
      <c r="B1275" s="211"/>
      <c r="C1275" s="848" t="str">
        <f ca="1">IF(ISERR(AVERAGE(INDIRECT("B"&amp;(ROW()-INT($B$1/2))):INDIRECT("B"&amp;(ROW()+INT($B$1/2))))),"",AVERAGE(INDIRECT("B"&amp;(ROW()-INT($B$1/2))):INDIRECT("B"&amp;(ROW()+INT($B$1/2)))))</f>
        <v/>
      </c>
      <c r="D1275" s="848">
        <f t="shared" si="453"/>
        <v>0</v>
      </c>
      <c r="E1275" s="275"/>
      <c r="F1275" s="15"/>
      <c r="G1275" s="3"/>
      <c r="H1275" s="3"/>
      <c r="I1275" s="3"/>
      <c r="J1275" s="3"/>
      <c r="K1275" s="3"/>
      <c r="L1275" s="554"/>
      <c r="M1275" s="545"/>
      <c r="N1275" s="546"/>
      <c r="O1275" s="5"/>
      <c r="P1275" s="216"/>
      <c r="Q1275" s="217"/>
      <c r="R1275" s="218"/>
      <c r="S1275" s="219">
        <f t="shared" si="460"/>
        <v>0</v>
      </c>
      <c r="T1275" s="220">
        <f t="shared" si="461"/>
        <v>0</v>
      </c>
      <c r="U1275" s="214">
        <f t="shared" si="470"/>
        <v>0</v>
      </c>
      <c r="W1275" s="221"/>
      <c r="X1275" s="222"/>
      <c r="Y1275" s="222"/>
      <c r="Z1275" s="223"/>
      <c r="AA1275" s="222"/>
      <c r="AB1275" s="224"/>
      <c r="AC1275" s="225"/>
      <c r="AD1275" s="2">
        <f t="shared" si="455"/>
        <v>0</v>
      </c>
      <c r="AE1275" s="2">
        <f t="shared" si="456"/>
        <v>0</v>
      </c>
      <c r="AF1275" s="226"/>
      <c r="AG1275" s="219">
        <f t="shared" si="462"/>
        <v>0</v>
      </c>
      <c r="AH1275" s="234">
        <f t="shared" si="463"/>
        <v>0</v>
      </c>
      <c r="AI1275" s="214">
        <f t="shared" si="471"/>
        <v>0</v>
      </c>
      <c r="AK1275" s="229">
        <f t="shared" si="464"/>
        <v>0</v>
      </c>
      <c r="AL1275" s="226"/>
      <c r="AM1275" s="15"/>
      <c r="AN1275" s="232" t="e">
        <f t="shared" si="465"/>
        <v>#DIV/0!</v>
      </c>
      <c r="AO1275" s="214">
        <f t="shared" si="457"/>
        <v>0</v>
      </c>
      <c r="AQ1275" s="210"/>
      <c r="AR1275" s="231"/>
      <c r="AS1275" s="15"/>
      <c r="AT1275" s="232">
        <f t="shared" si="466"/>
        <v>0</v>
      </c>
      <c r="AU1275" s="235">
        <f t="shared" si="467"/>
        <v>0</v>
      </c>
      <c r="AY1275" s="210"/>
      <c r="AZ1275" s="231"/>
      <c r="BA1275" s="15"/>
      <c r="BB1275" s="232">
        <f t="shared" si="454"/>
        <v>0</v>
      </c>
      <c r="BC1275" s="235">
        <f t="shared" si="468"/>
        <v>0</v>
      </c>
      <c r="BG1275" s="210"/>
      <c r="BH1275" s="231"/>
      <c r="BI1275" s="15"/>
      <c r="BJ1275" s="232">
        <f t="shared" si="458"/>
        <v>0</v>
      </c>
      <c r="BK1275" s="235">
        <f t="shared" si="469"/>
        <v>0</v>
      </c>
      <c r="BM1275" s="109">
        <f t="shared" si="459"/>
        <v>-1.1150914358138491</v>
      </c>
      <c r="BN1275" s="213"/>
      <c r="BR1275" s="228"/>
      <c r="BS1275" s="311"/>
      <c r="BT1275" s="3"/>
      <c r="BU1275" s="213"/>
      <c r="BV1275" s="213"/>
      <c r="BW1275" s="291"/>
    </row>
    <row r="1276" spans="1:75" x14ac:dyDescent="0.2">
      <c r="A1276" s="210"/>
      <c r="B1276" s="211"/>
      <c r="C1276" s="848" t="str">
        <f ca="1">IF(ISERR(AVERAGE(INDIRECT("B"&amp;(ROW()-INT($B$1/2))):INDIRECT("B"&amp;(ROW()+INT($B$1/2))))),"",AVERAGE(INDIRECT("B"&amp;(ROW()-INT($B$1/2))):INDIRECT("B"&amp;(ROW()+INT($B$1/2)))))</f>
        <v/>
      </c>
      <c r="D1276" s="848">
        <f t="shared" si="453"/>
        <v>0</v>
      </c>
      <c r="E1276" s="275"/>
      <c r="F1276" s="15"/>
      <c r="G1276" s="3"/>
      <c r="H1276" s="3"/>
      <c r="I1276" s="3"/>
      <c r="J1276" s="3"/>
      <c r="K1276" s="3"/>
      <c r="L1276" s="554"/>
      <c r="M1276" s="545"/>
      <c r="N1276" s="546"/>
      <c r="O1276" s="5"/>
      <c r="P1276" s="216"/>
      <c r="Q1276" s="217"/>
      <c r="R1276" s="218"/>
      <c r="S1276" s="219">
        <f t="shared" si="460"/>
        <v>0</v>
      </c>
      <c r="T1276" s="220">
        <f t="shared" si="461"/>
        <v>0</v>
      </c>
      <c r="U1276" s="214">
        <f t="shared" si="470"/>
        <v>0</v>
      </c>
      <c r="W1276" s="221"/>
      <c r="X1276" s="222"/>
      <c r="Y1276" s="222"/>
      <c r="Z1276" s="223"/>
      <c r="AA1276" s="222"/>
      <c r="AB1276" s="224"/>
      <c r="AC1276" s="225"/>
      <c r="AD1276" s="2">
        <f t="shared" si="455"/>
        <v>0</v>
      </c>
      <c r="AE1276" s="2">
        <f t="shared" si="456"/>
        <v>0</v>
      </c>
      <c r="AF1276" s="226"/>
      <c r="AG1276" s="219">
        <f t="shared" si="462"/>
        <v>0</v>
      </c>
      <c r="AH1276" s="234">
        <f t="shared" si="463"/>
        <v>0</v>
      </c>
      <c r="AI1276" s="214">
        <f t="shared" si="471"/>
        <v>0</v>
      </c>
      <c r="AK1276" s="229">
        <f t="shared" si="464"/>
        <v>0</v>
      </c>
      <c r="AL1276" s="226"/>
      <c r="AM1276" s="15"/>
      <c r="AN1276" s="232" t="e">
        <f t="shared" si="465"/>
        <v>#DIV/0!</v>
      </c>
      <c r="AO1276" s="214">
        <f t="shared" si="457"/>
        <v>0</v>
      </c>
      <c r="AQ1276" s="210"/>
      <c r="AR1276" s="231"/>
      <c r="AS1276" s="15"/>
      <c r="AT1276" s="232">
        <f t="shared" si="466"/>
        <v>0</v>
      </c>
      <c r="AU1276" s="235">
        <f t="shared" si="467"/>
        <v>0</v>
      </c>
      <c r="AY1276" s="210"/>
      <c r="AZ1276" s="231"/>
      <c r="BA1276" s="15"/>
      <c r="BB1276" s="232">
        <f t="shared" si="454"/>
        <v>0</v>
      </c>
      <c r="BC1276" s="235">
        <f t="shared" si="468"/>
        <v>0</v>
      </c>
      <c r="BG1276" s="210"/>
      <c r="BH1276" s="231"/>
      <c r="BI1276" s="15"/>
      <c r="BJ1276" s="232">
        <f t="shared" si="458"/>
        <v>0</v>
      </c>
      <c r="BK1276" s="235">
        <f t="shared" si="469"/>
        <v>0</v>
      </c>
      <c r="BM1276" s="109">
        <f t="shared" si="459"/>
        <v>-1.1169237733115858</v>
      </c>
      <c r="BN1276" s="213"/>
      <c r="BR1276" s="228"/>
      <c r="BS1276" s="311"/>
      <c r="BT1276" s="3"/>
      <c r="BU1276" s="213"/>
      <c r="BV1276" s="213"/>
      <c r="BW1276" s="291"/>
    </row>
    <row r="1277" spans="1:75" x14ac:dyDescent="0.2">
      <c r="A1277" s="210"/>
      <c r="B1277" s="211"/>
      <c r="C1277" s="848" t="str">
        <f ca="1">IF(ISERR(AVERAGE(INDIRECT("B"&amp;(ROW()-INT($B$1/2))):INDIRECT("B"&amp;(ROW()+INT($B$1/2))))),"",AVERAGE(INDIRECT("B"&amp;(ROW()-INT($B$1/2))):INDIRECT("B"&amp;(ROW()+INT($B$1/2)))))</f>
        <v/>
      </c>
      <c r="D1277" s="848">
        <f t="shared" si="453"/>
        <v>0</v>
      </c>
      <c r="E1277" s="275"/>
      <c r="F1277" s="15"/>
      <c r="G1277" s="3"/>
      <c r="H1277" s="3"/>
      <c r="I1277" s="3"/>
      <c r="J1277" s="3"/>
      <c r="K1277" s="3"/>
      <c r="L1277" s="554"/>
      <c r="M1277" s="545"/>
      <c r="N1277" s="546"/>
      <c r="O1277" s="5"/>
      <c r="P1277" s="216"/>
      <c r="Q1277" s="217"/>
      <c r="R1277" s="218"/>
      <c r="S1277" s="219">
        <f t="shared" si="460"/>
        <v>0</v>
      </c>
      <c r="T1277" s="220">
        <f t="shared" si="461"/>
        <v>0</v>
      </c>
      <c r="U1277" s="214">
        <f t="shared" si="470"/>
        <v>0</v>
      </c>
      <c r="W1277" s="221"/>
      <c r="X1277" s="222"/>
      <c r="Y1277" s="222"/>
      <c r="Z1277" s="223"/>
      <c r="AA1277" s="222"/>
      <c r="AB1277" s="224"/>
      <c r="AC1277" s="225"/>
      <c r="AD1277" s="2">
        <f t="shared" si="455"/>
        <v>0</v>
      </c>
      <c r="AE1277" s="2">
        <f t="shared" si="456"/>
        <v>0</v>
      </c>
      <c r="AF1277" s="226"/>
      <c r="AG1277" s="219">
        <f t="shared" si="462"/>
        <v>0</v>
      </c>
      <c r="AH1277" s="234">
        <f t="shared" si="463"/>
        <v>0</v>
      </c>
      <c r="AI1277" s="214">
        <f t="shared" si="471"/>
        <v>0</v>
      </c>
      <c r="AK1277" s="229">
        <f t="shared" si="464"/>
        <v>0</v>
      </c>
      <c r="AL1277" s="226"/>
      <c r="AM1277" s="15"/>
      <c r="AN1277" s="232" t="e">
        <f t="shared" si="465"/>
        <v>#DIV/0!</v>
      </c>
      <c r="AO1277" s="214">
        <f t="shared" si="457"/>
        <v>0</v>
      </c>
      <c r="AQ1277" s="210"/>
      <c r="AR1277" s="231"/>
      <c r="AS1277" s="15"/>
      <c r="AT1277" s="232">
        <f t="shared" si="466"/>
        <v>0</v>
      </c>
      <c r="AU1277" s="235">
        <f t="shared" si="467"/>
        <v>0</v>
      </c>
      <c r="AY1277" s="210"/>
      <c r="AZ1277" s="231"/>
      <c r="BA1277" s="15"/>
      <c r="BB1277" s="232">
        <f t="shared" si="454"/>
        <v>0</v>
      </c>
      <c r="BC1277" s="235">
        <f t="shared" si="468"/>
        <v>0</v>
      </c>
      <c r="BG1277" s="210"/>
      <c r="BH1277" s="231"/>
      <c r="BI1277" s="15"/>
      <c r="BJ1277" s="232">
        <f t="shared" si="458"/>
        <v>0</v>
      </c>
      <c r="BK1277" s="235">
        <f t="shared" si="469"/>
        <v>0</v>
      </c>
      <c r="BM1277" s="109">
        <f t="shared" si="459"/>
        <v>-1.1187561108093225</v>
      </c>
      <c r="BN1277" s="213"/>
      <c r="BR1277" s="228"/>
      <c r="BS1277" s="311"/>
      <c r="BT1277" s="3"/>
      <c r="BU1277" s="213"/>
      <c r="BV1277" s="213"/>
      <c r="BW1277" s="291"/>
    </row>
    <row r="1278" spans="1:75" x14ac:dyDescent="0.2">
      <c r="A1278" s="210"/>
      <c r="B1278" s="211"/>
      <c r="C1278" s="848" t="str">
        <f ca="1">IF(ISERR(AVERAGE(INDIRECT("B"&amp;(ROW()-INT($B$1/2))):INDIRECT("B"&amp;(ROW()+INT($B$1/2))))),"",AVERAGE(INDIRECT("B"&amp;(ROW()-INT($B$1/2))):INDIRECT("B"&amp;(ROW()+INT($B$1/2)))))</f>
        <v/>
      </c>
      <c r="D1278" s="848">
        <f t="shared" si="453"/>
        <v>0</v>
      </c>
      <c r="E1278" s="275"/>
      <c r="F1278" s="15"/>
      <c r="G1278" s="3"/>
      <c r="H1278" s="3"/>
      <c r="I1278" s="3"/>
      <c r="J1278" s="3"/>
      <c r="K1278" s="3"/>
      <c r="L1278" s="554"/>
      <c r="M1278" s="545"/>
      <c r="N1278" s="546"/>
      <c r="O1278" s="5"/>
      <c r="P1278" s="216"/>
      <c r="Q1278" s="217"/>
      <c r="R1278" s="218"/>
      <c r="S1278" s="219">
        <f t="shared" si="460"/>
        <v>0</v>
      </c>
      <c r="T1278" s="220">
        <f t="shared" si="461"/>
        <v>0</v>
      </c>
      <c r="U1278" s="214">
        <f t="shared" si="470"/>
        <v>0</v>
      </c>
      <c r="W1278" s="221"/>
      <c r="X1278" s="222"/>
      <c r="Y1278" s="222"/>
      <c r="Z1278" s="223"/>
      <c r="AA1278" s="222"/>
      <c r="AB1278" s="224"/>
      <c r="AC1278" s="225"/>
      <c r="AD1278" s="2">
        <f t="shared" si="455"/>
        <v>0</v>
      </c>
      <c r="AE1278" s="2">
        <f t="shared" si="456"/>
        <v>0</v>
      </c>
      <c r="AF1278" s="226"/>
      <c r="AG1278" s="219">
        <f t="shared" si="462"/>
        <v>0</v>
      </c>
      <c r="AH1278" s="234">
        <f t="shared" si="463"/>
        <v>0</v>
      </c>
      <c r="AI1278" s="214">
        <f t="shared" si="471"/>
        <v>0</v>
      </c>
      <c r="AK1278" s="229">
        <f t="shared" si="464"/>
        <v>0</v>
      </c>
      <c r="AL1278" s="226"/>
      <c r="AM1278" s="15"/>
      <c r="AN1278" s="232" t="e">
        <f t="shared" si="465"/>
        <v>#DIV/0!</v>
      </c>
      <c r="AO1278" s="214">
        <f t="shared" si="457"/>
        <v>0</v>
      </c>
      <c r="AQ1278" s="210"/>
      <c r="AR1278" s="231"/>
      <c r="AS1278" s="15"/>
      <c r="AT1278" s="232">
        <f t="shared" si="466"/>
        <v>0</v>
      </c>
      <c r="AU1278" s="235">
        <f t="shared" si="467"/>
        <v>0</v>
      </c>
      <c r="AY1278" s="210"/>
      <c r="AZ1278" s="231"/>
      <c r="BA1278" s="15"/>
      <c r="BB1278" s="232">
        <f t="shared" si="454"/>
        <v>0</v>
      </c>
      <c r="BC1278" s="235">
        <f t="shared" si="468"/>
        <v>0</v>
      </c>
      <c r="BG1278" s="210"/>
      <c r="BH1278" s="231"/>
      <c r="BI1278" s="15"/>
      <c r="BJ1278" s="232">
        <f t="shared" si="458"/>
        <v>0</v>
      </c>
      <c r="BK1278" s="235">
        <f t="shared" si="469"/>
        <v>0</v>
      </c>
      <c r="BM1278" s="109">
        <f t="shared" si="459"/>
        <v>-1.1205884483070592</v>
      </c>
      <c r="BN1278" s="213"/>
      <c r="BR1278" s="228"/>
      <c r="BS1278" s="311"/>
      <c r="BT1278" s="3"/>
      <c r="BU1278" s="213"/>
      <c r="BV1278" s="213"/>
      <c r="BW1278" s="291"/>
    </row>
    <row r="1279" spans="1:75" x14ac:dyDescent="0.2">
      <c r="A1279" s="210"/>
      <c r="B1279" s="211"/>
      <c r="C1279" s="848" t="str">
        <f ca="1">IF(ISERR(AVERAGE(INDIRECT("B"&amp;(ROW()-INT($B$1/2))):INDIRECT("B"&amp;(ROW()+INT($B$1/2))))),"",AVERAGE(INDIRECT("B"&amp;(ROW()-INT($B$1/2))):INDIRECT("B"&amp;(ROW()+INT($B$1/2)))))</f>
        <v/>
      </c>
      <c r="D1279" s="848">
        <f t="shared" si="453"/>
        <v>0</v>
      </c>
      <c r="E1279" s="275"/>
      <c r="F1279" s="15"/>
      <c r="G1279" s="3"/>
      <c r="H1279" s="3"/>
      <c r="I1279" s="3"/>
      <c r="J1279" s="3"/>
      <c r="K1279" s="3"/>
      <c r="L1279" s="554"/>
      <c r="M1279" s="545"/>
      <c r="N1279" s="546"/>
      <c r="O1279" s="5"/>
      <c r="P1279" s="216"/>
      <c r="Q1279" s="217"/>
      <c r="R1279" s="218"/>
      <c r="S1279" s="219">
        <f t="shared" si="460"/>
        <v>0</v>
      </c>
      <c r="T1279" s="220">
        <f t="shared" si="461"/>
        <v>0</v>
      </c>
      <c r="U1279" s="214">
        <f t="shared" si="470"/>
        <v>0</v>
      </c>
      <c r="W1279" s="221"/>
      <c r="X1279" s="222"/>
      <c r="Y1279" s="222"/>
      <c r="Z1279" s="223"/>
      <c r="AA1279" s="222"/>
      <c r="AB1279" s="224"/>
      <c r="AC1279" s="225"/>
      <c r="AD1279" s="2">
        <f t="shared" si="455"/>
        <v>0</v>
      </c>
      <c r="AE1279" s="2">
        <f t="shared" si="456"/>
        <v>0</v>
      </c>
      <c r="AF1279" s="226"/>
      <c r="AG1279" s="219">
        <f t="shared" si="462"/>
        <v>0</v>
      </c>
      <c r="AH1279" s="234">
        <f t="shared" si="463"/>
        <v>0</v>
      </c>
      <c r="AI1279" s="214">
        <f t="shared" si="471"/>
        <v>0</v>
      </c>
      <c r="AK1279" s="229">
        <f t="shared" si="464"/>
        <v>0</v>
      </c>
      <c r="AL1279" s="226"/>
      <c r="AM1279" s="15"/>
      <c r="AN1279" s="232" t="e">
        <f t="shared" si="465"/>
        <v>#DIV/0!</v>
      </c>
      <c r="AO1279" s="214">
        <f t="shared" si="457"/>
        <v>0</v>
      </c>
      <c r="AQ1279" s="210"/>
      <c r="AR1279" s="231"/>
      <c r="AS1279" s="15"/>
      <c r="AT1279" s="232">
        <f t="shared" si="466"/>
        <v>0</v>
      </c>
      <c r="AU1279" s="235">
        <f t="shared" si="467"/>
        <v>0</v>
      </c>
      <c r="AY1279" s="210"/>
      <c r="AZ1279" s="231"/>
      <c r="BA1279" s="15"/>
      <c r="BB1279" s="232">
        <f t="shared" si="454"/>
        <v>0</v>
      </c>
      <c r="BC1279" s="235">
        <f t="shared" si="468"/>
        <v>0</v>
      </c>
      <c r="BG1279" s="210"/>
      <c r="BH1279" s="231"/>
      <c r="BI1279" s="15"/>
      <c r="BJ1279" s="232">
        <f t="shared" si="458"/>
        <v>0</v>
      </c>
      <c r="BK1279" s="235">
        <f t="shared" si="469"/>
        <v>0</v>
      </c>
      <c r="BM1279" s="109">
        <f t="shared" si="459"/>
        <v>-1.1224207858047959</v>
      </c>
      <c r="BN1279" s="213"/>
      <c r="BR1279" s="228"/>
      <c r="BS1279" s="311"/>
      <c r="BT1279" s="3"/>
      <c r="BU1279" s="213"/>
      <c r="BV1279" s="213"/>
      <c r="BW1279" s="291"/>
    </row>
    <row r="1280" spans="1:75" x14ac:dyDescent="0.2">
      <c r="A1280" s="210"/>
      <c r="B1280" s="211"/>
      <c r="C1280" s="848" t="str">
        <f ca="1">IF(ISERR(AVERAGE(INDIRECT("B"&amp;(ROW()-INT($B$1/2))):INDIRECT("B"&amp;(ROW()+INT($B$1/2))))),"",AVERAGE(INDIRECT("B"&amp;(ROW()-INT($B$1/2))):INDIRECT("B"&amp;(ROW()+INT($B$1/2)))))</f>
        <v/>
      </c>
      <c r="D1280" s="848">
        <f t="shared" si="453"/>
        <v>0</v>
      </c>
      <c r="E1280" s="275"/>
      <c r="F1280" s="15"/>
      <c r="G1280" s="3"/>
      <c r="H1280" s="3"/>
      <c r="I1280" s="3"/>
      <c r="J1280" s="3"/>
      <c r="K1280" s="3"/>
      <c r="L1280" s="554"/>
      <c r="M1280" s="545"/>
      <c r="N1280" s="546"/>
      <c r="O1280" s="5"/>
      <c r="P1280" s="216"/>
      <c r="Q1280" s="217"/>
      <c r="R1280" s="218"/>
      <c r="S1280" s="219">
        <f t="shared" si="460"/>
        <v>0</v>
      </c>
      <c r="T1280" s="220">
        <f t="shared" si="461"/>
        <v>0</v>
      </c>
      <c r="U1280" s="214">
        <f t="shared" si="470"/>
        <v>0</v>
      </c>
      <c r="W1280" s="221"/>
      <c r="X1280" s="222"/>
      <c r="Y1280" s="222"/>
      <c r="Z1280" s="223"/>
      <c r="AA1280" s="222"/>
      <c r="AB1280" s="224"/>
      <c r="AC1280" s="225"/>
      <c r="AD1280" s="2">
        <f t="shared" si="455"/>
        <v>0</v>
      </c>
      <c r="AE1280" s="2">
        <f t="shared" si="456"/>
        <v>0</v>
      </c>
      <c r="AF1280" s="226"/>
      <c r="AG1280" s="219">
        <f t="shared" si="462"/>
        <v>0</v>
      </c>
      <c r="AH1280" s="234">
        <f t="shared" si="463"/>
        <v>0</v>
      </c>
      <c r="AI1280" s="214">
        <f t="shared" si="471"/>
        <v>0</v>
      </c>
      <c r="AK1280" s="229">
        <f t="shared" si="464"/>
        <v>0</v>
      </c>
      <c r="AL1280" s="226"/>
      <c r="AM1280" s="15"/>
      <c r="AN1280" s="232" t="e">
        <f t="shared" si="465"/>
        <v>#DIV/0!</v>
      </c>
      <c r="AO1280" s="214">
        <f t="shared" si="457"/>
        <v>0</v>
      </c>
      <c r="AQ1280" s="210"/>
      <c r="AR1280" s="231"/>
      <c r="AS1280" s="15"/>
      <c r="AT1280" s="232">
        <f t="shared" si="466"/>
        <v>0</v>
      </c>
      <c r="AU1280" s="235">
        <f t="shared" si="467"/>
        <v>0</v>
      </c>
      <c r="AY1280" s="210"/>
      <c r="AZ1280" s="231"/>
      <c r="BA1280" s="15"/>
      <c r="BB1280" s="232">
        <f t="shared" si="454"/>
        <v>0</v>
      </c>
      <c r="BC1280" s="235">
        <f t="shared" si="468"/>
        <v>0</v>
      </c>
      <c r="BG1280" s="210"/>
      <c r="BH1280" s="231"/>
      <c r="BI1280" s="15"/>
      <c r="BJ1280" s="232">
        <f t="shared" si="458"/>
        <v>0</v>
      </c>
      <c r="BK1280" s="235">
        <f t="shared" si="469"/>
        <v>0</v>
      </c>
      <c r="BM1280" s="109">
        <f t="shared" si="459"/>
        <v>-1.1242531233025326</v>
      </c>
      <c r="BN1280" s="213"/>
      <c r="BR1280" s="228"/>
      <c r="BS1280" s="311"/>
      <c r="BT1280" s="3"/>
      <c r="BU1280" s="213"/>
      <c r="BV1280" s="213"/>
      <c r="BW1280" s="291"/>
    </row>
    <row r="1281" spans="1:75" x14ac:dyDescent="0.2">
      <c r="A1281" s="210"/>
      <c r="B1281" s="211"/>
      <c r="C1281" s="848" t="str">
        <f ca="1">IF(ISERR(AVERAGE(INDIRECT("B"&amp;(ROW()-INT($B$1/2))):INDIRECT("B"&amp;(ROW()+INT($B$1/2))))),"",AVERAGE(INDIRECT("B"&amp;(ROW()-INT($B$1/2))):INDIRECT("B"&amp;(ROW()+INT($B$1/2)))))</f>
        <v/>
      </c>
      <c r="D1281" s="848">
        <f t="shared" ref="D1281:D1344" si="472">A1281-A1280</f>
        <v>0</v>
      </c>
      <c r="E1281" s="275"/>
      <c r="F1281" s="15"/>
      <c r="G1281" s="3"/>
      <c r="H1281" s="3"/>
      <c r="I1281" s="3"/>
      <c r="J1281" s="3"/>
      <c r="K1281" s="3"/>
      <c r="L1281" s="554"/>
      <c r="M1281" s="545"/>
      <c r="N1281" s="546"/>
      <c r="O1281" s="5"/>
      <c r="P1281" s="216"/>
      <c r="Q1281" s="217"/>
      <c r="R1281" s="218"/>
      <c r="S1281" s="219">
        <f t="shared" si="460"/>
        <v>0</v>
      </c>
      <c r="T1281" s="220">
        <f t="shared" si="461"/>
        <v>0</v>
      </c>
      <c r="U1281" s="214">
        <f t="shared" si="470"/>
        <v>0</v>
      </c>
      <c r="W1281" s="221"/>
      <c r="X1281" s="222"/>
      <c r="Y1281" s="222"/>
      <c r="Z1281" s="223"/>
      <c r="AA1281" s="222"/>
      <c r="AB1281" s="224"/>
      <c r="AC1281" s="225"/>
      <c r="AD1281" s="2">
        <f t="shared" si="455"/>
        <v>0</v>
      </c>
      <c r="AE1281" s="2">
        <f t="shared" si="456"/>
        <v>0</v>
      </c>
      <c r="AF1281" s="226"/>
      <c r="AG1281" s="219">
        <f t="shared" si="462"/>
        <v>0</v>
      </c>
      <c r="AH1281" s="234">
        <f t="shared" si="463"/>
        <v>0</v>
      </c>
      <c r="AI1281" s="214">
        <f t="shared" si="471"/>
        <v>0</v>
      </c>
      <c r="AK1281" s="229">
        <f t="shared" si="464"/>
        <v>0</v>
      </c>
      <c r="AL1281" s="226"/>
      <c r="AM1281" s="15"/>
      <c r="AN1281" s="232" t="e">
        <f t="shared" si="465"/>
        <v>#DIV/0!</v>
      </c>
      <c r="AO1281" s="214">
        <f t="shared" si="457"/>
        <v>0</v>
      </c>
      <c r="AQ1281" s="210"/>
      <c r="AR1281" s="231"/>
      <c r="AS1281" s="15"/>
      <c r="AT1281" s="232">
        <f t="shared" si="466"/>
        <v>0</v>
      </c>
      <c r="AU1281" s="235">
        <f t="shared" si="467"/>
        <v>0</v>
      </c>
      <c r="AY1281" s="210"/>
      <c r="AZ1281" s="231"/>
      <c r="BA1281" s="15"/>
      <c r="BB1281" s="232">
        <f t="shared" si="454"/>
        <v>0</v>
      </c>
      <c r="BC1281" s="235">
        <f t="shared" si="468"/>
        <v>0</v>
      </c>
      <c r="BG1281" s="210"/>
      <c r="BH1281" s="231"/>
      <c r="BI1281" s="15"/>
      <c r="BJ1281" s="232">
        <f t="shared" si="458"/>
        <v>0</v>
      </c>
      <c r="BK1281" s="235">
        <f t="shared" si="469"/>
        <v>0</v>
      </c>
      <c r="BM1281" s="109">
        <f t="shared" si="459"/>
        <v>-1.1260854608002693</v>
      </c>
      <c r="BN1281" s="213"/>
      <c r="BR1281" s="228"/>
      <c r="BS1281" s="311"/>
      <c r="BT1281" s="3"/>
      <c r="BU1281" s="213"/>
      <c r="BV1281" s="213"/>
      <c r="BW1281" s="291"/>
    </row>
    <row r="1282" spans="1:75" x14ac:dyDescent="0.2">
      <c r="A1282" s="210"/>
      <c r="B1282" s="211"/>
      <c r="C1282" s="848" t="str">
        <f ca="1">IF(ISERR(AVERAGE(INDIRECT("B"&amp;(ROW()-INT($B$1/2))):INDIRECT("B"&amp;(ROW()+INT($B$1/2))))),"",AVERAGE(INDIRECT("B"&amp;(ROW()-INT($B$1/2))):INDIRECT("B"&amp;(ROW()+INT($B$1/2)))))</f>
        <v/>
      </c>
      <c r="D1282" s="848">
        <f t="shared" si="472"/>
        <v>0</v>
      </c>
      <c r="E1282" s="275"/>
      <c r="F1282" s="15"/>
      <c r="G1282" s="3"/>
      <c r="H1282" s="3"/>
      <c r="I1282" s="3"/>
      <c r="J1282" s="3"/>
      <c r="K1282" s="3"/>
      <c r="L1282" s="554"/>
      <c r="M1282" s="545"/>
      <c r="N1282" s="546"/>
      <c r="O1282" s="5"/>
      <c r="P1282" s="216"/>
      <c r="Q1282" s="217"/>
      <c r="R1282" s="218"/>
      <c r="S1282" s="219">
        <f t="shared" si="460"/>
        <v>0</v>
      </c>
      <c r="T1282" s="220">
        <f t="shared" si="461"/>
        <v>0</v>
      </c>
      <c r="U1282" s="214">
        <f t="shared" si="470"/>
        <v>0</v>
      </c>
      <c r="W1282" s="221"/>
      <c r="X1282" s="222"/>
      <c r="Y1282" s="222"/>
      <c r="Z1282" s="223"/>
      <c r="AA1282" s="222"/>
      <c r="AB1282" s="224"/>
      <c r="AC1282" s="225"/>
      <c r="AD1282" s="2">
        <f t="shared" si="455"/>
        <v>0</v>
      </c>
      <c r="AE1282" s="2">
        <f t="shared" si="456"/>
        <v>0</v>
      </c>
      <c r="AF1282" s="226"/>
      <c r="AG1282" s="219">
        <f t="shared" si="462"/>
        <v>0</v>
      </c>
      <c r="AH1282" s="234">
        <f t="shared" si="463"/>
        <v>0</v>
      </c>
      <c r="AI1282" s="214">
        <f t="shared" si="471"/>
        <v>0</v>
      </c>
      <c r="AK1282" s="229">
        <f t="shared" si="464"/>
        <v>0</v>
      </c>
      <c r="AL1282" s="226"/>
      <c r="AM1282" s="15"/>
      <c r="AN1282" s="232" t="e">
        <f t="shared" si="465"/>
        <v>#DIV/0!</v>
      </c>
      <c r="AO1282" s="214">
        <f t="shared" si="457"/>
        <v>0</v>
      </c>
      <c r="AQ1282" s="210"/>
      <c r="AR1282" s="231"/>
      <c r="AS1282" s="15"/>
      <c r="AT1282" s="232">
        <f t="shared" si="466"/>
        <v>0</v>
      </c>
      <c r="AU1282" s="235">
        <f t="shared" si="467"/>
        <v>0</v>
      </c>
      <c r="AY1282" s="210"/>
      <c r="AZ1282" s="231"/>
      <c r="BA1282" s="15"/>
      <c r="BB1282" s="232">
        <f t="shared" si="454"/>
        <v>0</v>
      </c>
      <c r="BC1282" s="235">
        <f t="shared" si="468"/>
        <v>0</v>
      </c>
      <c r="BG1282" s="210"/>
      <c r="BH1282" s="231"/>
      <c r="BI1282" s="15"/>
      <c r="BJ1282" s="232">
        <f t="shared" si="458"/>
        <v>0</v>
      </c>
      <c r="BK1282" s="235">
        <f t="shared" si="469"/>
        <v>0</v>
      </c>
      <c r="BM1282" s="109">
        <f t="shared" si="459"/>
        <v>-1.127917798298006</v>
      </c>
      <c r="BN1282" s="213"/>
      <c r="BR1282" s="228"/>
      <c r="BS1282" s="311"/>
      <c r="BT1282" s="3"/>
      <c r="BU1282" s="213"/>
      <c r="BV1282" s="213"/>
      <c r="BW1282" s="291"/>
    </row>
    <row r="1283" spans="1:75" x14ac:dyDescent="0.2">
      <c r="A1283" s="210"/>
      <c r="B1283" s="211"/>
      <c r="C1283" s="848" t="str">
        <f ca="1">IF(ISERR(AVERAGE(INDIRECT("B"&amp;(ROW()-INT($B$1/2))):INDIRECT("B"&amp;(ROW()+INT($B$1/2))))),"",AVERAGE(INDIRECT("B"&amp;(ROW()-INT($B$1/2))):INDIRECT("B"&amp;(ROW()+INT($B$1/2)))))</f>
        <v/>
      </c>
      <c r="D1283" s="848">
        <f t="shared" si="472"/>
        <v>0</v>
      </c>
      <c r="E1283" s="275"/>
      <c r="F1283" s="15"/>
      <c r="G1283" s="3"/>
      <c r="H1283" s="3"/>
      <c r="I1283" s="3"/>
      <c r="J1283" s="3"/>
      <c r="K1283" s="3"/>
      <c r="L1283" s="554"/>
      <c r="M1283" s="545"/>
      <c r="N1283" s="546"/>
      <c r="O1283" s="5"/>
      <c r="P1283" s="216"/>
      <c r="Q1283" s="217"/>
      <c r="R1283" s="218"/>
      <c r="S1283" s="219">
        <f t="shared" si="460"/>
        <v>0</v>
      </c>
      <c r="T1283" s="220">
        <f t="shared" si="461"/>
        <v>0</v>
      </c>
      <c r="U1283" s="214">
        <f t="shared" si="470"/>
        <v>0</v>
      </c>
      <c r="W1283" s="221"/>
      <c r="X1283" s="222"/>
      <c r="Y1283" s="222"/>
      <c r="Z1283" s="223"/>
      <c r="AA1283" s="222"/>
      <c r="AB1283" s="224"/>
      <c r="AC1283" s="225"/>
      <c r="AD1283" s="2">
        <f t="shared" si="455"/>
        <v>0</v>
      </c>
      <c r="AE1283" s="2">
        <f t="shared" si="456"/>
        <v>0</v>
      </c>
      <c r="AF1283" s="226"/>
      <c r="AG1283" s="219">
        <f t="shared" si="462"/>
        <v>0</v>
      </c>
      <c r="AH1283" s="234">
        <f t="shared" si="463"/>
        <v>0</v>
      </c>
      <c r="AI1283" s="214">
        <f t="shared" si="471"/>
        <v>0</v>
      </c>
      <c r="AK1283" s="229">
        <f t="shared" si="464"/>
        <v>0</v>
      </c>
      <c r="AL1283" s="226"/>
      <c r="AM1283" s="15"/>
      <c r="AN1283" s="232" t="e">
        <f t="shared" si="465"/>
        <v>#DIV/0!</v>
      </c>
      <c r="AO1283" s="214">
        <f t="shared" si="457"/>
        <v>0</v>
      </c>
      <c r="AQ1283" s="210"/>
      <c r="AR1283" s="231"/>
      <c r="AS1283" s="15"/>
      <c r="AT1283" s="232">
        <f t="shared" si="466"/>
        <v>0</v>
      </c>
      <c r="AU1283" s="235">
        <f t="shared" si="467"/>
        <v>0</v>
      </c>
      <c r="AY1283" s="210"/>
      <c r="AZ1283" s="231"/>
      <c r="BA1283" s="15"/>
      <c r="BB1283" s="232">
        <f t="shared" si="454"/>
        <v>0</v>
      </c>
      <c r="BC1283" s="235">
        <f t="shared" si="468"/>
        <v>0</v>
      </c>
      <c r="BG1283" s="210"/>
      <c r="BH1283" s="231"/>
      <c r="BI1283" s="15"/>
      <c r="BJ1283" s="232">
        <f t="shared" si="458"/>
        <v>0</v>
      </c>
      <c r="BK1283" s="235">
        <f t="shared" si="469"/>
        <v>0</v>
      </c>
      <c r="BM1283" s="109">
        <f t="shared" si="459"/>
        <v>-1.1297501357957427</v>
      </c>
      <c r="BN1283" s="213"/>
      <c r="BR1283" s="228"/>
      <c r="BS1283" s="311"/>
      <c r="BT1283" s="3"/>
      <c r="BU1283" s="213"/>
      <c r="BV1283" s="213"/>
      <c r="BW1283" s="291"/>
    </row>
    <row r="1284" spans="1:75" x14ac:dyDescent="0.2">
      <c r="A1284" s="210"/>
      <c r="B1284" s="211"/>
      <c r="C1284" s="848" t="str">
        <f ca="1">IF(ISERR(AVERAGE(INDIRECT("B"&amp;(ROW()-INT($B$1/2))):INDIRECT("B"&amp;(ROW()+INT($B$1/2))))),"",AVERAGE(INDIRECT("B"&amp;(ROW()-INT($B$1/2))):INDIRECT("B"&amp;(ROW()+INT($B$1/2)))))</f>
        <v/>
      </c>
      <c r="D1284" s="848">
        <f t="shared" si="472"/>
        <v>0</v>
      </c>
      <c r="E1284" s="275"/>
      <c r="F1284" s="15"/>
      <c r="G1284" s="3"/>
      <c r="H1284" s="3"/>
      <c r="I1284" s="3"/>
      <c r="J1284" s="3"/>
      <c r="K1284" s="3"/>
      <c r="L1284" s="554"/>
      <c r="M1284" s="545"/>
      <c r="N1284" s="546"/>
      <c r="O1284" s="5"/>
      <c r="P1284" s="216"/>
      <c r="Q1284" s="217"/>
      <c r="R1284" s="218"/>
      <c r="S1284" s="219">
        <f t="shared" si="460"/>
        <v>0</v>
      </c>
      <c r="T1284" s="220">
        <f t="shared" si="461"/>
        <v>0</v>
      </c>
      <c r="U1284" s="214">
        <f t="shared" si="470"/>
        <v>0</v>
      </c>
      <c r="W1284" s="221"/>
      <c r="X1284" s="222"/>
      <c r="Y1284" s="222"/>
      <c r="Z1284" s="223"/>
      <c r="AA1284" s="222"/>
      <c r="AB1284" s="224"/>
      <c r="AC1284" s="225"/>
      <c r="AD1284" s="2">
        <f t="shared" si="455"/>
        <v>0</v>
      </c>
      <c r="AE1284" s="2">
        <f t="shared" si="456"/>
        <v>0</v>
      </c>
      <c r="AF1284" s="226"/>
      <c r="AG1284" s="219">
        <f t="shared" si="462"/>
        <v>0</v>
      </c>
      <c r="AH1284" s="234">
        <f t="shared" si="463"/>
        <v>0</v>
      </c>
      <c r="AI1284" s="214">
        <f t="shared" si="471"/>
        <v>0</v>
      </c>
      <c r="AK1284" s="229">
        <f t="shared" si="464"/>
        <v>0</v>
      </c>
      <c r="AL1284" s="226"/>
      <c r="AM1284" s="15"/>
      <c r="AN1284" s="232" t="e">
        <f t="shared" si="465"/>
        <v>#DIV/0!</v>
      </c>
      <c r="AO1284" s="214">
        <f t="shared" si="457"/>
        <v>0</v>
      </c>
      <c r="AQ1284" s="210"/>
      <c r="AR1284" s="231"/>
      <c r="AS1284" s="15"/>
      <c r="AT1284" s="232">
        <f t="shared" si="466"/>
        <v>0</v>
      </c>
      <c r="AU1284" s="235">
        <f t="shared" si="467"/>
        <v>0</v>
      </c>
      <c r="AY1284" s="210"/>
      <c r="AZ1284" s="231"/>
      <c r="BA1284" s="15"/>
      <c r="BB1284" s="232">
        <f t="shared" ref="BB1284:BB1347" si="473">IF(AY1284&gt;0,(26.3/MAX($AY$4:$AY$4600))*AY1284,0)</f>
        <v>0</v>
      </c>
      <c r="BC1284" s="235">
        <f t="shared" si="468"/>
        <v>0</v>
      </c>
      <c r="BG1284" s="210"/>
      <c r="BH1284" s="231"/>
      <c r="BI1284" s="15"/>
      <c r="BJ1284" s="232">
        <f t="shared" si="458"/>
        <v>0</v>
      </c>
      <c r="BK1284" s="235">
        <f t="shared" si="469"/>
        <v>0</v>
      </c>
      <c r="BM1284" s="109">
        <f t="shared" si="459"/>
        <v>-1.1315824732934794</v>
      </c>
      <c r="BN1284" s="213"/>
      <c r="BR1284" s="228"/>
      <c r="BS1284" s="311"/>
      <c r="BT1284" s="3"/>
      <c r="BU1284" s="213"/>
      <c r="BV1284" s="213"/>
      <c r="BW1284" s="291"/>
    </row>
    <row r="1285" spans="1:75" x14ac:dyDescent="0.2">
      <c r="A1285" s="210"/>
      <c r="B1285" s="211"/>
      <c r="C1285" s="848" t="str">
        <f ca="1">IF(ISERR(AVERAGE(INDIRECT("B"&amp;(ROW()-INT($B$1/2))):INDIRECT("B"&amp;(ROW()+INT($B$1/2))))),"",AVERAGE(INDIRECT("B"&amp;(ROW()-INT($B$1/2))):INDIRECT("B"&amp;(ROW()+INT($B$1/2)))))</f>
        <v/>
      </c>
      <c r="D1285" s="848">
        <f t="shared" si="472"/>
        <v>0</v>
      </c>
      <c r="E1285" s="275"/>
      <c r="F1285" s="15"/>
      <c r="G1285" s="3"/>
      <c r="H1285" s="3"/>
      <c r="I1285" s="3"/>
      <c r="J1285" s="3"/>
      <c r="K1285" s="3"/>
      <c r="L1285" s="554"/>
      <c r="M1285" s="545"/>
      <c r="N1285" s="546"/>
      <c r="O1285" s="5"/>
      <c r="P1285" s="216"/>
      <c r="Q1285" s="217"/>
      <c r="R1285" s="218"/>
      <c r="S1285" s="219">
        <f t="shared" si="460"/>
        <v>0</v>
      </c>
      <c r="T1285" s="220">
        <f t="shared" si="461"/>
        <v>0</v>
      </c>
      <c r="U1285" s="214">
        <f t="shared" si="470"/>
        <v>0</v>
      </c>
      <c r="W1285" s="221"/>
      <c r="X1285" s="222"/>
      <c r="Y1285" s="222"/>
      <c r="Z1285" s="223"/>
      <c r="AA1285" s="222"/>
      <c r="AB1285" s="224"/>
      <c r="AC1285" s="225"/>
      <c r="AD1285" s="2">
        <f t="shared" ref="AD1285:AD1348" si="474">IF(W1285&lt;0,W1285-X1285/60-Y1285/3600,W1285+X1285/60+Y1285/3600)</f>
        <v>0</v>
      </c>
      <c r="AE1285" s="2">
        <f t="shared" ref="AE1285:AE1348" si="475">IF(Z1285&lt;0,Z1285-AA1285/60-AB1285/3600,Z1285+AA1285/60+AB1285/3600)</f>
        <v>0</v>
      </c>
      <c r="AF1285" s="226"/>
      <c r="AG1285" s="219">
        <f t="shared" si="462"/>
        <v>0</v>
      </c>
      <c r="AH1285" s="234">
        <f t="shared" si="463"/>
        <v>0</v>
      </c>
      <c r="AI1285" s="214">
        <f t="shared" si="471"/>
        <v>0</v>
      </c>
      <c r="AK1285" s="229">
        <f t="shared" si="464"/>
        <v>0</v>
      </c>
      <c r="AL1285" s="226"/>
      <c r="AM1285" s="15"/>
      <c r="AN1285" s="232" t="e">
        <f t="shared" si="465"/>
        <v>#DIV/0!</v>
      </c>
      <c r="AO1285" s="214">
        <f t="shared" ref="AO1285:AO1348" si="476">AL1285*3.28084</f>
        <v>0</v>
      </c>
      <c r="AQ1285" s="210"/>
      <c r="AR1285" s="231"/>
      <c r="AS1285" s="15"/>
      <c r="AT1285" s="232">
        <f t="shared" si="466"/>
        <v>0</v>
      </c>
      <c r="AU1285" s="235">
        <f t="shared" si="467"/>
        <v>0</v>
      </c>
      <c r="AY1285" s="210"/>
      <c r="AZ1285" s="231"/>
      <c r="BA1285" s="15"/>
      <c r="BB1285" s="232">
        <f t="shared" si="473"/>
        <v>0</v>
      </c>
      <c r="BC1285" s="235">
        <f t="shared" si="468"/>
        <v>0</v>
      </c>
      <c r="BG1285" s="210"/>
      <c r="BH1285" s="231"/>
      <c r="BI1285" s="15"/>
      <c r="BJ1285" s="232">
        <f t="shared" ref="BJ1285:BJ1348" si="477">BG1285</f>
        <v>0</v>
      </c>
      <c r="BK1285" s="235">
        <f t="shared" si="469"/>
        <v>0</v>
      </c>
      <c r="BM1285" s="109">
        <f t="shared" ref="BM1285:BM1348" si="478">BM1284+$BQ$14</f>
        <v>-1.1334148107912161</v>
      </c>
      <c r="BN1285" s="213"/>
      <c r="BR1285" s="228"/>
      <c r="BS1285" s="311"/>
      <c r="BT1285" s="3"/>
      <c r="BU1285" s="213"/>
      <c r="BV1285" s="213"/>
      <c r="BW1285" s="291"/>
    </row>
    <row r="1286" spans="1:75" x14ac:dyDescent="0.2">
      <c r="A1286" s="210"/>
      <c r="B1286" s="211"/>
      <c r="C1286" s="848" t="str">
        <f ca="1">IF(ISERR(AVERAGE(INDIRECT("B"&amp;(ROW()-INT($B$1/2))):INDIRECT("B"&amp;(ROW()+INT($B$1/2))))),"",AVERAGE(INDIRECT("B"&amp;(ROW()-INT($B$1/2))):INDIRECT("B"&amp;(ROW()+INT($B$1/2)))))</f>
        <v/>
      </c>
      <c r="D1286" s="848">
        <f t="shared" si="472"/>
        <v>0</v>
      </c>
      <c r="E1286" s="275"/>
      <c r="F1286" s="15"/>
      <c r="G1286" s="3"/>
      <c r="H1286" s="3"/>
      <c r="I1286" s="3"/>
      <c r="J1286" s="3"/>
      <c r="K1286" s="3"/>
      <c r="L1286" s="554"/>
      <c r="M1286" s="545"/>
      <c r="N1286" s="546"/>
      <c r="O1286" s="5"/>
      <c r="P1286" s="216"/>
      <c r="Q1286" s="217"/>
      <c r="R1286" s="218"/>
      <c r="S1286" s="219">
        <f t="shared" ref="S1286:S1349" si="479">S1285+IF(P1286&lt;&gt;0,1.852*60*1000*((ACOS((SIN((P1285/180)*PI()))*(SIN((P1286/180)*PI()))+(COS((P1285/180)*PI()))*(COS((P1286/180)*PI()))*(COS((Q1286/180)*PI()-(Q1285/180)*PI())))/PI())*180),0)</f>
        <v>0</v>
      </c>
      <c r="T1286" s="220">
        <f t="shared" ref="T1286:T1349" si="480">T1285+IF(P1286&lt;&gt;0,1.852*60*0.6213712*((ACOS((SIN((P1285/180)*PI()))*(SIN((P1286/180)*PI()))+(COS((P1285/180)*PI()))*(COS((P1286/180)*PI()))*(COS((Q1286/180)*PI()-(Q1285/180)*PI())))/PI())*180),0)</f>
        <v>0</v>
      </c>
      <c r="U1286" s="214">
        <f t="shared" si="470"/>
        <v>0</v>
      </c>
      <c r="W1286" s="221"/>
      <c r="X1286" s="222"/>
      <c r="Y1286" s="222"/>
      <c r="Z1286" s="223"/>
      <c r="AA1286" s="222"/>
      <c r="AB1286" s="224"/>
      <c r="AC1286" s="225"/>
      <c r="AD1286" s="2">
        <f t="shared" si="474"/>
        <v>0</v>
      </c>
      <c r="AE1286" s="2">
        <f t="shared" si="475"/>
        <v>0</v>
      </c>
      <c r="AF1286" s="226"/>
      <c r="AG1286" s="219">
        <f t="shared" ref="AG1286:AG1349" si="481">AG1285+IF(AD1286&lt;&gt;0,1.852*60*1000*((ACOS((SIN((AD1285/180)*PI()))*(SIN((AD1286/180)*PI()))+(COS((AD1285/180)*PI()))*(COS((AD1286/180)*PI()))*(COS((AE1286/180)*PI()-(AE1285/180)*PI())))/PI())*180),0)</f>
        <v>0</v>
      </c>
      <c r="AH1286" s="234">
        <f t="shared" ref="AH1286:AH1349" si="482">AH1285+IF(AD1286&lt;&gt;0,1.852*60*0.6213712*((ACOS((SIN((AD1285/180)*PI()))*(SIN((AD1286/180)*PI()))+(COS((AD1285/180)*PI()))*(COS((AD1286/180)*PI()))*(COS((AE1286/180)*PI()-(AE1285/180)*PI())))/PI())*180),0)</f>
        <v>0</v>
      </c>
      <c r="AI1286" s="214">
        <f t="shared" si="471"/>
        <v>0</v>
      </c>
      <c r="AK1286" s="229">
        <f t="shared" ref="AK1286:AK1349" si="483">IF(AL1286&gt;0,AK1285+$AO$1,0)</f>
        <v>0</v>
      </c>
      <c r="AL1286" s="226"/>
      <c r="AM1286" s="15"/>
      <c r="AN1286" s="232" t="e">
        <f t="shared" ref="AN1286:AN1349" si="484">(42341.84/MAX(AK1286:AK5882))*AK1286*0.0006213712</f>
        <v>#DIV/0!</v>
      </c>
      <c r="AO1286" s="214">
        <f t="shared" si="476"/>
        <v>0</v>
      </c>
      <c r="AQ1286" s="210"/>
      <c r="AR1286" s="231"/>
      <c r="AS1286" s="15"/>
      <c r="AT1286" s="232">
        <f t="shared" ref="AT1286:AT1349" si="485">IF(AQ1286&gt;0,(26.3/(MAX($AQ$4:$AQ$4600)*0.0006213712))*AQ1286*0.0006213712,0)</f>
        <v>0</v>
      </c>
      <c r="AU1286" s="235">
        <f t="shared" ref="AU1286:AU1349" si="486">(AR1286*3.28084)+(AW$4)</f>
        <v>0</v>
      </c>
      <c r="AY1286" s="210"/>
      <c r="AZ1286" s="231"/>
      <c r="BA1286" s="15"/>
      <c r="BB1286" s="232">
        <f t="shared" si="473"/>
        <v>0</v>
      </c>
      <c r="BC1286" s="235">
        <f t="shared" ref="BC1286:BC1349" si="487">AZ1286+BE$4</f>
        <v>0</v>
      </c>
      <c r="BG1286" s="210"/>
      <c r="BH1286" s="231"/>
      <c r="BI1286" s="15"/>
      <c r="BJ1286" s="232">
        <f t="shared" si="477"/>
        <v>0</v>
      </c>
      <c r="BK1286" s="235">
        <f t="shared" ref="BK1286:BK1349" si="488">BH1286*BM1286</f>
        <v>0</v>
      </c>
      <c r="BM1286" s="109">
        <f t="shared" si="478"/>
        <v>-1.1352471482889528</v>
      </c>
      <c r="BN1286" s="213"/>
      <c r="BR1286" s="228"/>
      <c r="BS1286" s="311"/>
      <c r="BT1286" s="3"/>
      <c r="BU1286" s="213"/>
      <c r="BV1286" s="213"/>
      <c r="BW1286" s="291"/>
    </row>
    <row r="1287" spans="1:75" x14ac:dyDescent="0.2">
      <c r="A1287" s="210"/>
      <c r="B1287" s="211"/>
      <c r="C1287" s="848" t="str">
        <f ca="1">IF(ISERR(AVERAGE(INDIRECT("B"&amp;(ROW()-INT($B$1/2))):INDIRECT("B"&amp;(ROW()+INT($B$1/2))))),"",AVERAGE(INDIRECT("B"&amp;(ROW()-INT($B$1/2))):INDIRECT("B"&amp;(ROW()+INT($B$1/2)))))</f>
        <v/>
      </c>
      <c r="D1287" s="848">
        <f t="shared" si="472"/>
        <v>0</v>
      </c>
      <c r="E1287" s="275"/>
      <c r="F1287" s="15"/>
      <c r="G1287" s="3"/>
      <c r="H1287" s="3"/>
      <c r="I1287" s="3"/>
      <c r="J1287" s="3"/>
      <c r="K1287" s="3"/>
      <c r="L1287" s="554"/>
      <c r="M1287" s="545"/>
      <c r="N1287" s="546"/>
      <c r="O1287" s="5"/>
      <c r="P1287" s="216"/>
      <c r="Q1287" s="217"/>
      <c r="R1287" s="218"/>
      <c r="S1287" s="219">
        <f t="shared" si="479"/>
        <v>0</v>
      </c>
      <c r="T1287" s="220">
        <f t="shared" si="480"/>
        <v>0</v>
      </c>
      <c r="U1287" s="214">
        <f t="shared" ref="U1287:U1350" si="489">R1287*3.28084</f>
        <v>0</v>
      </c>
      <c r="W1287" s="221"/>
      <c r="X1287" s="222"/>
      <c r="Y1287" s="222"/>
      <c r="Z1287" s="223"/>
      <c r="AA1287" s="222"/>
      <c r="AB1287" s="224"/>
      <c r="AC1287" s="225"/>
      <c r="AD1287" s="2">
        <f t="shared" si="474"/>
        <v>0</v>
      </c>
      <c r="AE1287" s="2">
        <f t="shared" si="475"/>
        <v>0</v>
      </c>
      <c r="AF1287" s="226"/>
      <c r="AG1287" s="219">
        <f t="shared" si="481"/>
        <v>0</v>
      </c>
      <c r="AH1287" s="234">
        <f t="shared" si="482"/>
        <v>0</v>
      </c>
      <c r="AI1287" s="214">
        <f t="shared" ref="AI1287:AI1350" si="490">AF1287*3.28084</f>
        <v>0</v>
      </c>
      <c r="AK1287" s="229">
        <f t="shared" si="483"/>
        <v>0</v>
      </c>
      <c r="AL1287" s="226"/>
      <c r="AM1287" s="15"/>
      <c r="AN1287" s="232" t="e">
        <f t="shared" si="484"/>
        <v>#DIV/0!</v>
      </c>
      <c r="AO1287" s="214">
        <f t="shared" si="476"/>
        <v>0</v>
      </c>
      <c r="AQ1287" s="210"/>
      <c r="AR1287" s="231"/>
      <c r="AS1287" s="15"/>
      <c r="AT1287" s="232">
        <f t="shared" si="485"/>
        <v>0</v>
      </c>
      <c r="AU1287" s="235">
        <f t="shared" si="486"/>
        <v>0</v>
      </c>
      <c r="AY1287" s="210"/>
      <c r="AZ1287" s="231"/>
      <c r="BA1287" s="15"/>
      <c r="BB1287" s="232">
        <f t="shared" si="473"/>
        <v>0</v>
      </c>
      <c r="BC1287" s="235">
        <f t="shared" si="487"/>
        <v>0</v>
      </c>
      <c r="BG1287" s="210"/>
      <c r="BH1287" s="231"/>
      <c r="BI1287" s="15"/>
      <c r="BJ1287" s="232">
        <f t="shared" si="477"/>
        <v>0</v>
      </c>
      <c r="BK1287" s="235">
        <f t="shared" si="488"/>
        <v>0</v>
      </c>
      <c r="BM1287" s="109">
        <f t="shared" si="478"/>
        <v>-1.1370794857866895</v>
      </c>
      <c r="BN1287" s="213"/>
      <c r="BR1287" s="228"/>
      <c r="BS1287" s="311"/>
      <c r="BT1287" s="3"/>
      <c r="BU1287" s="213"/>
      <c r="BV1287" s="213"/>
      <c r="BW1287" s="291"/>
    </row>
    <row r="1288" spans="1:75" x14ac:dyDescent="0.2">
      <c r="A1288" s="210"/>
      <c r="B1288" s="211"/>
      <c r="C1288" s="848" t="str">
        <f ca="1">IF(ISERR(AVERAGE(INDIRECT("B"&amp;(ROW()-INT($B$1/2))):INDIRECT("B"&amp;(ROW()+INT($B$1/2))))),"",AVERAGE(INDIRECT("B"&amp;(ROW()-INT($B$1/2))):INDIRECT("B"&amp;(ROW()+INT($B$1/2)))))</f>
        <v/>
      </c>
      <c r="D1288" s="848">
        <f t="shared" si="472"/>
        <v>0</v>
      </c>
      <c r="E1288" s="275"/>
      <c r="F1288" s="15"/>
      <c r="G1288" s="3"/>
      <c r="H1288" s="3"/>
      <c r="I1288" s="3"/>
      <c r="J1288" s="3"/>
      <c r="K1288" s="3"/>
      <c r="L1288" s="554"/>
      <c r="M1288" s="545"/>
      <c r="N1288" s="546"/>
      <c r="O1288" s="5"/>
      <c r="P1288" s="216"/>
      <c r="Q1288" s="217"/>
      <c r="R1288" s="218"/>
      <c r="S1288" s="219">
        <f t="shared" si="479"/>
        <v>0</v>
      </c>
      <c r="T1288" s="220">
        <f t="shared" si="480"/>
        <v>0</v>
      </c>
      <c r="U1288" s="214">
        <f t="shared" si="489"/>
        <v>0</v>
      </c>
      <c r="W1288" s="221"/>
      <c r="X1288" s="222"/>
      <c r="Y1288" s="222"/>
      <c r="Z1288" s="223"/>
      <c r="AA1288" s="222"/>
      <c r="AB1288" s="224"/>
      <c r="AC1288" s="225"/>
      <c r="AD1288" s="2">
        <f t="shared" si="474"/>
        <v>0</v>
      </c>
      <c r="AE1288" s="2">
        <f t="shared" si="475"/>
        <v>0</v>
      </c>
      <c r="AF1288" s="226"/>
      <c r="AG1288" s="219">
        <f t="shared" si="481"/>
        <v>0</v>
      </c>
      <c r="AH1288" s="234">
        <f t="shared" si="482"/>
        <v>0</v>
      </c>
      <c r="AI1288" s="214">
        <f t="shared" si="490"/>
        <v>0</v>
      </c>
      <c r="AK1288" s="229">
        <f t="shared" si="483"/>
        <v>0</v>
      </c>
      <c r="AL1288" s="226"/>
      <c r="AM1288" s="15"/>
      <c r="AN1288" s="232" t="e">
        <f t="shared" si="484"/>
        <v>#DIV/0!</v>
      </c>
      <c r="AO1288" s="214">
        <f t="shared" si="476"/>
        <v>0</v>
      </c>
      <c r="AQ1288" s="210"/>
      <c r="AR1288" s="231"/>
      <c r="AS1288" s="15"/>
      <c r="AT1288" s="232">
        <f t="shared" si="485"/>
        <v>0</v>
      </c>
      <c r="AU1288" s="235">
        <f t="shared" si="486"/>
        <v>0</v>
      </c>
      <c r="AY1288" s="210"/>
      <c r="AZ1288" s="231"/>
      <c r="BA1288" s="15"/>
      <c r="BB1288" s="232">
        <f t="shared" si="473"/>
        <v>0</v>
      </c>
      <c r="BC1288" s="235">
        <f t="shared" si="487"/>
        <v>0</v>
      </c>
      <c r="BG1288" s="210"/>
      <c r="BH1288" s="231"/>
      <c r="BI1288" s="15"/>
      <c r="BJ1288" s="232">
        <f t="shared" si="477"/>
        <v>0</v>
      </c>
      <c r="BK1288" s="235">
        <f t="shared" si="488"/>
        <v>0</v>
      </c>
      <c r="BM1288" s="109">
        <f t="shared" si="478"/>
        <v>-1.1389118232844262</v>
      </c>
      <c r="BN1288" s="213"/>
      <c r="BR1288" s="228"/>
      <c r="BS1288" s="311"/>
      <c r="BT1288" s="3"/>
      <c r="BU1288" s="213"/>
      <c r="BV1288" s="213"/>
      <c r="BW1288" s="291"/>
    </row>
    <row r="1289" spans="1:75" x14ac:dyDescent="0.2">
      <c r="A1289" s="210"/>
      <c r="B1289" s="211"/>
      <c r="C1289" s="848" t="str">
        <f ca="1">IF(ISERR(AVERAGE(INDIRECT("B"&amp;(ROW()-INT($B$1/2))):INDIRECT("B"&amp;(ROW()+INT($B$1/2))))),"",AVERAGE(INDIRECT("B"&amp;(ROW()-INT($B$1/2))):INDIRECT("B"&amp;(ROW()+INT($B$1/2)))))</f>
        <v/>
      </c>
      <c r="D1289" s="848">
        <f t="shared" si="472"/>
        <v>0</v>
      </c>
      <c r="E1289" s="275"/>
      <c r="F1289" s="15"/>
      <c r="G1289" s="3"/>
      <c r="H1289" s="3"/>
      <c r="I1289" s="3"/>
      <c r="J1289" s="3"/>
      <c r="K1289" s="3"/>
      <c r="L1289" s="554"/>
      <c r="M1289" s="545"/>
      <c r="N1289" s="546"/>
      <c r="O1289" s="5"/>
      <c r="P1289" s="216"/>
      <c r="Q1289" s="217"/>
      <c r="R1289" s="218"/>
      <c r="S1289" s="219">
        <f t="shared" si="479"/>
        <v>0</v>
      </c>
      <c r="T1289" s="220">
        <f t="shared" si="480"/>
        <v>0</v>
      </c>
      <c r="U1289" s="214">
        <f t="shared" si="489"/>
        <v>0</v>
      </c>
      <c r="W1289" s="221"/>
      <c r="X1289" s="222"/>
      <c r="Y1289" s="222"/>
      <c r="Z1289" s="223"/>
      <c r="AA1289" s="222"/>
      <c r="AB1289" s="224"/>
      <c r="AC1289" s="225"/>
      <c r="AD1289" s="2">
        <f t="shared" si="474"/>
        <v>0</v>
      </c>
      <c r="AE1289" s="2">
        <f t="shared" si="475"/>
        <v>0</v>
      </c>
      <c r="AF1289" s="226"/>
      <c r="AG1289" s="219">
        <f t="shared" si="481"/>
        <v>0</v>
      </c>
      <c r="AH1289" s="234">
        <f t="shared" si="482"/>
        <v>0</v>
      </c>
      <c r="AI1289" s="214">
        <f t="shared" si="490"/>
        <v>0</v>
      </c>
      <c r="AK1289" s="229">
        <f t="shared" si="483"/>
        <v>0</v>
      </c>
      <c r="AL1289" s="226"/>
      <c r="AM1289" s="15"/>
      <c r="AN1289" s="232" t="e">
        <f t="shared" si="484"/>
        <v>#DIV/0!</v>
      </c>
      <c r="AO1289" s="214">
        <f t="shared" si="476"/>
        <v>0</v>
      </c>
      <c r="AQ1289" s="210"/>
      <c r="AR1289" s="231"/>
      <c r="AS1289" s="15"/>
      <c r="AT1289" s="232">
        <f t="shared" si="485"/>
        <v>0</v>
      </c>
      <c r="AU1289" s="235">
        <f t="shared" si="486"/>
        <v>0</v>
      </c>
      <c r="AY1289" s="210"/>
      <c r="AZ1289" s="231"/>
      <c r="BA1289" s="15"/>
      <c r="BB1289" s="232">
        <f t="shared" si="473"/>
        <v>0</v>
      </c>
      <c r="BC1289" s="235">
        <f t="shared" si="487"/>
        <v>0</v>
      </c>
      <c r="BG1289" s="210"/>
      <c r="BH1289" s="231"/>
      <c r="BI1289" s="15"/>
      <c r="BJ1289" s="232">
        <f t="shared" si="477"/>
        <v>0</v>
      </c>
      <c r="BK1289" s="235">
        <f t="shared" si="488"/>
        <v>0</v>
      </c>
      <c r="BM1289" s="109">
        <f t="shared" si="478"/>
        <v>-1.1407441607821629</v>
      </c>
      <c r="BN1289" s="213"/>
      <c r="BR1289" s="228"/>
      <c r="BS1289" s="311"/>
      <c r="BT1289" s="3"/>
      <c r="BU1289" s="213"/>
      <c r="BV1289" s="213"/>
      <c r="BW1289" s="291"/>
    </row>
    <row r="1290" spans="1:75" x14ac:dyDescent="0.2">
      <c r="A1290" s="210"/>
      <c r="B1290" s="211"/>
      <c r="C1290" s="848" t="str">
        <f ca="1">IF(ISERR(AVERAGE(INDIRECT("B"&amp;(ROW()-INT($B$1/2))):INDIRECT("B"&amp;(ROW()+INT($B$1/2))))),"",AVERAGE(INDIRECT("B"&amp;(ROW()-INT($B$1/2))):INDIRECT("B"&amp;(ROW()+INT($B$1/2)))))</f>
        <v/>
      </c>
      <c r="D1290" s="848">
        <f t="shared" si="472"/>
        <v>0</v>
      </c>
      <c r="E1290" s="275"/>
      <c r="F1290" s="15"/>
      <c r="G1290" s="3"/>
      <c r="H1290" s="3"/>
      <c r="I1290" s="3"/>
      <c r="J1290" s="3"/>
      <c r="K1290" s="3"/>
      <c r="L1290" s="554"/>
      <c r="M1290" s="545"/>
      <c r="N1290" s="546"/>
      <c r="O1290" s="5"/>
      <c r="P1290" s="216"/>
      <c r="Q1290" s="217"/>
      <c r="R1290" s="218"/>
      <c r="S1290" s="219">
        <f t="shared" si="479"/>
        <v>0</v>
      </c>
      <c r="T1290" s="220">
        <f t="shared" si="480"/>
        <v>0</v>
      </c>
      <c r="U1290" s="214">
        <f t="shared" si="489"/>
        <v>0</v>
      </c>
      <c r="W1290" s="221"/>
      <c r="X1290" s="222"/>
      <c r="Y1290" s="222"/>
      <c r="Z1290" s="223"/>
      <c r="AA1290" s="222"/>
      <c r="AB1290" s="224"/>
      <c r="AC1290" s="225"/>
      <c r="AD1290" s="2">
        <f t="shared" si="474"/>
        <v>0</v>
      </c>
      <c r="AE1290" s="2">
        <f t="shared" si="475"/>
        <v>0</v>
      </c>
      <c r="AF1290" s="226"/>
      <c r="AG1290" s="219">
        <f t="shared" si="481"/>
        <v>0</v>
      </c>
      <c r="AH1290" s="234">
        <f t="shared" si="482"/>
        <v>0</v>
      </c>
      <c r="AI1290" s="214">
        <f t="shared" si="490"/>
        <v>0</v>
      </c>
      <c r="AK1290" s="229">
        <f t="shared" si="483"/>
        <v>0</v>
      </c>
      <c r="AL1290" s="226"/>
      <c r="AM1290" s="15"/>
      <c r="AN1290" s="232" t="e">
        <f t="shared" si="484"/>
        <v>#DIV/0!</v>
      </c>
      <c r="AO1290" s="214">
        <f t="shared" si="476"/>
        <v>0</v>
      </c>
      <c r="AQ1290" s="210"/>
      <c r="AR1290" s="231"/>
      <c r="AS1290" s="15"/>
      <c r="AT1290" s="232">
        <f t="shared" si="485"/>
        <v>0</v>
      </c>
      <c r="AU1290" s="235">
        <f t="shared" si="486"/>
        <v>0</v>
      </c>
      <c r="AY1290" s="210"/>
      <c r="AZ1290" s="231"/>
      <c r="BA1290" s="15"/>
      <c r="BB1290" s="232">
        <f t="shared" si="473"/>
        <v>0</v>
      </c>
      <c r="BC1290" s="235">
        <f t="shared" si="487"/>
        <v>0</v>
      </c>
      <c r="BG1290" s="210"/>
      <c r="BH1290" s="231"/>
      <c r="BI1290" s="15"/>
      <c r="BJ1290" s="232">
        <f t="shared" si="477"/>
        <v>0</v>
      </c>
      <c r="BK1290" s="235">
        <f t="shared" si="488"/>
        <v>0</v>
      </c>
      <c r="BM1290" s="109">
        <f t="shared" si="478"/>
        <v>-1.1425764982798996</v>
      </c>
      <c r="BN1290" s="213"/>
      <c r="BR1290" s="228"/>
      <c r="BS1290" s="311"/>
      <c r="BT1290" s="3"/>
      <c r="BU1290" s="213"/>
      <c r="BV1290" s="213"/>
      <c r="BW1290" s="291"/>
    </row>
    <row r="1291" spans="1:75" x14ac:dyDescent="0.2">
      <c r="A1291" s="210"/>
      <c r="B1291" s="211"/>
      <c r="C1291" s="848" t="str">
        <f ca="1">IF(ISERR(AVERAGE(INDIRECT("B"&amp;(ROW()-INT($B$1/2))):INDIRECT("B"&amp;(ROW()+INT($B$1/2))))),"",AVERAGE(INDIRECT("B"&amp;(ROW()-INT($B$1/2))):INDIRECT("B"&amp;(ROW()+INT($B$1/2)))))</f>
        <v/>
      </c>
      <c r="D1291" s="848">
        <f t="shared" si="472"/>
        <v>0</v>
      </c>
      <c r="E1291" s="275"/>
      <c r="F1291" s="15"/>
      <c r="G1291" s="3"/>
      <c r="H1291" s="3"/>
      <c r="I1291" s="3"/>
      <c r="J1291" s="3"/>
      <c r="K1291" s="3"/>
      <c r="L1291" s="554"/>
      <c r="M1291" s="545"/>
      <c r="N1291" s="546"/>
      <c r="O1291" s="5"/>
      <c r="P1291" s="216"/>
      <c r="Q1291" s="217"/>
      <c r="R1291" s="218"/>
      <c r="S1291" s="219">
        <f t="shared" si="479"/>
        <v>0</v>
      </c>
      <c r="T1291" s="220">
        <f t="shared" si="480"/>
        <v>0</v>
      </c>
      <c r="U1291" s="214">
        <f t="shared" si="489"/>
        <v>0</v>
      </c>
      <c r="W1291" s="221"/>
      <c r="X1291" s="222"/>
      <c r="Y1291" s="222"/>
      <c r="Z1291" s="223"/>
      <c r="AA1291" s="222"/>
      <c r="AB1291" s="224"/>
      <c r="AC1291" s="225"/>
      <c r="AD1291" s="2">
        <f t="shared" si="474"/>
        <v>0</v>
      </c>
      <c r="AE1291" s="2">
        <f t="shared" si="475"/>
        <v>0</v>
      </c>
      <c r="AF1291" s="226"/>
      <c r="AG1291" s="219">
        <f t="shared" si="481"/>
        <v>0</v>
      </c>
      <c r="AH1291" s="234">
        <f t="shared" si="482"/>
        <v>0</v>
      </c>
      <c r="AI1291" s="214">
        <f t="shared" si="490"/>
        <v>0</v>
      </c>
      <c r="AK1291" s="229">
        <f t="shared" si="483"/>
        <v>0</v>
      </c>
      <c r="AL1291" s="226"/>
      <c r="AM1291" s="15"/>
      <c r="AN1291" s="232" t="e">
        <f t="shared" si="484"/>
        <v>#DIV/0!</v>
      </c>
      <c r="AO1291" s="214">
        <f t="shared" si="476"/>
        <v>0</v>
      </c>
      <c r="AQ1291" s="210"/>
      <c r="AR1291" s="231"/>
      <c r="AS1291" s="15"/>
      <c r="AT1291" s="232">
        <f t="shared" si="485"/>
        <v>0</v>
      </c>
      <c r="AU1291" s="235">
        <f t="shared" si="486"/>
        <v>0</v>
      </c>
      <c r="AY1291" s="210"/>
      <c r="AZ1291" s="231"/>
      <c r="BA1291" s="15"/>
      <c r="BB1291" s="232">
        <f t="shared" si="473"/>
        <v>0</v>
      </c>
      <c r="BC1291" s="235">
        <f t="shared" si="487"/>
        <v>0</v>
      </c>
      <c r="BG1291" s="210"/>
      <c r="BH1291" s="231"/>
      <c r="BI1291" s="15"/>
      <c r="BJ1291" s="232">
        <f t="shared" si="477"/>
        <v>0</v>
      </c>
      <c r="BK1291" s="235">
        <f t="shared" si="488"/>
        <v>0</v>
      </c>
      <c r="BM1291" s="109">
        <f t="shared" si="478"/>
        <v>-1.1444088357776363</v>
      </c>
      <c r="BN1291" s="213"/>
      <c r="BR1291" s="228"/>
      <c r="BS1291" s="311"/>
      <c r="BT1291" s="3"/>
      <c r="BU1291" s="213"/>
      <c r="BV1291" s="213"/>
      <c r="BW1291" s="291"/>
    </row>
    <row r="1292" spans="1:75" x14ac:dyDescent="0.2">
      <c r="A1292" s="210"/>
      <c r="B1292" s="211"/>
      <c r="C1292" s="848" t="str">
        <f ca="1">IF(ISERR(AVERAGE(INDIRECT("B"&amp;(ROW()-INT($B$1/2))):INDIRECT("B"&amp;(ROW()+INT($B$1/2))))),"",AVERAGE(INDIRECT("B"&amp;(ROW()-INT($B$1/2))):INDIRECT("B"&amp;(ROW()+INT($B$1/2)))))</f>
        <v/>
      </c>
      <c r="D1292" s="848">
        <f t="shared" si="472"/>
        <v>0</v>
      </c>
      <c r="E1292" s="275"/>
      <c r="F1292" s="15"/>
      <c r="G1292" s="3"/>
      <c r="H1292" s="3"/>
      <c r="I1292" s="3"/>
      <c r="J1292" s="3"/>
      <c r="K1292" s="3"/>
      <c r="L1292" s="554"/>
      <c r="M1292" s="545"/>
      <c r="N1292" s="546"/>
      <c r="O1292" s="5"/>
      <c r="P1292" s="216"/>
      <c r="Q1292" s="217"/>
      <c r="R1292" s="218"/>
      <c r="S1292" s="219">
        <f t="shared" si="479"/>
        <v>0</v>
      </c>
      <c r="T1292" s="220">
        <f t="shared" si="480"/>
        <v>0</v>
      </c>
      <c r="U1292" s="214">
        <f t="shared" si="489"/>
        <v>0</v>
      </c>
      <c r="W1292" s="221"/>
      <c r="X1292" s="222"/>
      <c r="Y1292" s="222"/>
      <c r="Z1292" s="223"/>
      <c r="AA1292" s="222"/>
      <c r="AB1292" s="224"/>
      <c r="AC1292" s="225"/>
      <c r="AD1292" s="2">
        <f t="shared" si="474"/>
        <v>0</v>
      </c>
      <c r="AE1292" s="2">
        <f t="shared" si="475"/>
        <v>0</v>
      </c>
      <c r="AF1292" s="226"/>
      <c r="AG1292" s="219">
        <f t="shared" si="481"/>
        <v>0</v>
      </c>
      <c r="AH1292" s="234">
        <f t="shared" si="482"/>
        <v>0</v>
      </c>
      <c r="AI1292" s="214">
        <f t="shared" si="490"/>
        <v>0</v>
      </c>
      <c r="AK1292" s="229">
        <f t="shared" si="483"/>
        <v>0</v>
      </c>
      <c r="AL1292" s="226"/>
      <c r="AM1292" s="15"/>
      <c r="AN1292" s="232" t="e">
        <f t="shared" si="484"/>
        <v>#DIV/0!</v>
      </c>
      <c r="AO1292" s="214">
        <f t="shared" si="476"/>
        <v>0</v>
      </c>
      <c r="AQ1292" s="210"/>
      <c r="AR1292" s="231"/>
      <c r="AS1292" s="15"/>
      <c r="AT1292" s="232">
        <f t="shared" si="485"/>
        <v>0</v>
      </c>
      <c r="AU1292" s="235">
        <f t="shared" si="486"/>
        <v>0</v>
      </c>
      <c r="AY1292" s="210"/>
      <c r="AZ1292" s="231"/>
      <c r="BA1292" s="15"/>
      <c r="BB1292" s="232">
        <f t="shared" si="473"/>
        <v>0</v>
      </c>
      <c r="BC1292" s="235">
        <f t="shared" si="487"/>
        <v>0</v>
      </c>
      <c r="BG1292" s="210"/>
      <c r="BH1292" s="231"/>
      <c r="BI1292" s="15"/>
      <c r="BJ1292" s="232">
        <f t="shared" si="477"/>
        <v>0</v>
      </c>
      <c r="BK1292" s="235">
        <f t="shared" si="488"/>
        <v>0</v>
      </c>
      <c r="BM1292" s="109">
        <f t="shared" si="478"/>
        <v>-1.146241173275373</v>
      </c>
      <c r="BN1292" s="213"/>
      <c r="BR1292" s="228"/>
      <c r="BS1292" s="311"/>
      <c r="BT1292" s="3"/>
      <c r="BU1292" s="213"/>
      <c r="BV1292" s="213"/>
      <c r="BW1292" s="291"/>
    </row>
    <row r="1293" spans="1:75" x14ac:dyDescent="0.2">
      <c r="A1293" s="210"/>
      <c r="B1293" s="211"/>
      <c r="C1293" s="848" t="str">
        <f ca="1">IF(ISERR(AVERAGE(INDIRECT("B"&amp;(ROW()-INT($B$1/2))):INDIRECT("B"&amp;(ROW()+INT($B$1/2))))),"",AVERAGE(INDIRECT("B"&amp;(ROW()-INT($B$1/2))):INDIRECT("B"&amp;(ROW()+INT($B$1/2)))))</f>
        <v/>
      </c>
      <c r="D1293" s="848">
        <f t="shared" si="472"/>
        <v>0</v>
      </c>
      <c r="E1293" s="275"/>
      <c r="F1293" s="15"/>
      <c r="G1293" s="3"/>
      <c r="H1293" s="3"/>
      <c r="I1293" s="3"/>
      <c r="J1293" s="3"/>
      <c r="K1293" s="3"/>
      <c r="L1293" s="554"/>
      <c r="M1293" s="545"/>
      <c r="N1293" s="546"/>
      <c r="O1293" s="5"/>
      <c r="P1293" s="216"/>
      <c r="Q1293" s="217"/>
      <c r="R1293" s="218"/>
      <c r="S1293" s="219">
        <f t="shared" si="479"/>
        <v>0</v>
      </c>
      <c r="T1293" s="220">
        <f t="shared" si="480"/>
        <v>0</v>
      </c>
      <c r="U1293" s="214">
        <f t="shared" si="489"/>
        <v>0</v>
      </c>
      <c r="W1293" s="221"/>
      <c r="X1293" s="222"/>
      <c r="Y1293" s="222"/>
      <c r="Z1293" s="223"/>
      <c r="AA1293" s="222"/>
      <c r="AB1293" s="224"/>
      <c r="AC1293" s="225"/>
      <c r="AD1293" s="2">
        <f t="shared" si="474"/>
        <v>0</v>
      </c>
      <c r="AE1293" s="2">
        <f t="shared" si="475"/>
        <v>0</v>
      </c>
      <c r="AF1293" s="226"/>
      <c r="AG1293" s="219">
        <f t="shared" si="481"/>
        <v>0</v>
      </c>
      <c r="AH1293" s="234">
        <f t="shared" si="482"/>
        <v>0</v>
      </c>
      <c r="AI1293" s="214">
        <f t="shared" si="490"/>
        <v>0</v>
      </c>
      <c r="AK1293" s="229">
        <f t="shared" si="483"/>
        <v>0</v>
      </c>
      <c r="AL1293" s="226"/>
      <c r="AM1293" s="15"/>
      <c r="AN1293" s="232" t="e">
        <f t="shared" si="484"/>
        <v>#DIV/0!</v>
      </c>
      <c r="AO1293" s="214">
        <f t="shared" si="476"/>
        <v>0</v>
      </c>
      <c r="AQ1293" s="210"/>
      <c r="AR1293" s="231"/>
      <c r="AS1293" s="15"/>
      <c r="AT1293" s="232">
        <f t="shared" si="485"/>
        <v>0</v>
      </c>
      <c r="AU1293" s="235">
        <f t="shared" si="486"/>
        <v>0</v>
      </c>
      <c r="AY1293" s="210"/>
      <c r="AZ1293" s="231"/>
      <c r="BA1293" s="15"/>
      <c r="BB1293" s="232">
        <f t="shared" si="473"/>
        <v>0</v>
      </c>
      <c r="BC1293" s="235">
        <f t="shared" si="487"/>
        <v>0</v>
      </c>
      <c r="BG1293" s="210"/>
      <c r="BH1293" s="231"/>
      <c r="BI1293" s="15"/>
      <c r="BJ1293" s="232">
        <f t="shared" si="477"/>
        <v>0</v>
      </c>
      <c r="BK1293" s="235">
        <f t="shared" si="488"/>
        <v>0</v>
      </c>
      <c r="BM1293" s="109">
        <f t="shared" si="478"/>
        <v>-1.1480735107731097</v>
      </c>
      <c r="BN1293" s="213"/>
      <c r="BR1293" s="228"/>
      <c r="BS1293" s="311"/>
      <c r="BT1293" s="3"/>
      <c r="BU1293" s="213"/>
      <c r="BV1293" s="213"/>
      <c r="BW1293" s="291"/>
    </row>
    <row r="1294" spans="1:75" x14ac:dyDescent="0.2">
      <c r="A1294" s="210"/>
      <c r="B1294" s="211"/>
      <c r="C1294" s="848" t="str">
        <f ca="1">IF(ISERR(AVERAGE(INDIRECT("B"&amp;(ROW()-INT($B$1/2))):INDIRECT("B"&amp;(ROW()+INT($B$1/2))))),"",AVERAGE(INDIRECT("B"&amp;(ROW()-INT($B$1/2))):INDIRECT("B"&amp;(ROW()+INT($B$1/2)))))</f>
        <v/>
      </c>
      <c r="D1294" s="848">
        <f t="shared" si="472"/>
        <v>0</v>
      </c>
      <c r="E1294" s="275"/>
      <c r="F1294" s="15"/>
      <c r="G1294" s="3"/>
      <c r="H1294" s="3"/>
      <c r="I1294" s="3"/>
      <c r="J1294" s="3"/>
      <c r="K1294" s="3"/>
      <c r="L1294" s="554"/>
      <c r="M1294" s="545"/>
      <c r="N1294" s="546"/>
      <c r="O1294" s="5"/>
      <c r="P1294" s="216"/>
      <c r="Q1294" s="217"/>
      <c r="R1294" s="218"/>
      <c r="S1294" s="219">
        <f t="shared" si="479"/>
        <v>0</v>
      </c>
      <c r="T1294" s="220">
        <f t="shared" si="480"/>
        <v>0</v>
      </c>
      <c r="U1294" s="214">
        <f t="shared" si="489"/>
        <v>0</v>
      </c>
      <c r="W1294" s="221"/>
      <c r="X1294" s="222"/>
      <c r="Y1294" s="222"/>
      <c r="Z1294" s="223"/>
      <c r="AA1294" s="222"/>
      <c r="AB1294" s="224"/>
      <c r="AC1294" s="225"/>
      <c r="AD1294" s="2">
        <f t="shared" si="474"/>
        <v>0</v>
      </c>
      <c r="AE1294" s="2">
        <f t="shared" si="475"/>
        <v>0</v>
      </c>
      <c r="AF1294" s="226"/>
      <c r="AG1294" s="219">
        <f t="shared" si="481"/>
        <v>0</v>
      </c>
      <c r="AH1294" s="234">
        <f t="shared" si="482"/>
        <v>0</v>
      </c>
      <c r="AI1294" s="214">
        <f t="shared" si="490"/>
        <v>0</v>
      </c>
      <c r="AK1294" s="229">
        <f t="shared" si="483"/>
        <v>0</v>
      </c>
      <c r="AL1294" s="226"/>
      <c r="AM1294" s="15"/>
      <c r="AN1294" s="232" t="e">
        <f t="shared" si="484"/>
        <v>#DIV/0!</v>
      </c>
      <c r="AO1294" s="214">
        <f t="shared" si="476"/>
        <v>0</v>
      </c>
      <c r="AQ1294" s="210"/>
      <c r="AR1294" s="231"/>
      <c r="AS1294" s="15"/>
      <c r="AT1294" s="232">
        <f t="shared" si="485"/>
        <v>0</v>
      </c>
      <c r="AU1294" s="235">
        <f t="shared" si="486"/>
        <v>0</v>
      </c>
      <c r="AY1294" s="210"/>
      <c r="AZ1294" s="231"/>
      <c r="BA1294" s="15"/>
      <c r="BB1294" s="232">
        <f t="shared" si="473"/>
        <v>0</v>
      </c>
      <c r="BC1294" s="235">
        <f t="shared" si="487"/>
        <v>0</v>
      </c>
      <c r="BG1294" s="210"/>
      <c r="BH1294" s="231"/>
      <c r="BI1294" s="15"/>
      <c r="BJ1294" s="232">
        <f t="shared" si="477"/>
        <v>0</v>
      </c>
      <c r="BK1294" s="235">
        <f t="shared" si="488"/>
        <v>0</v>
      </c>
      <c r="BM1294" s="109">
        <f t="shared" si="478"/>
        <v>-1.1499058482708464</v>
      </c>
      <c r="BN1294" s="213"/>
      <c r="BR1294" s="228"/>
      <c r="BS1294" s="311"/>
      <c r="BT1294" s="3"/>
      <c r="BU1294" s="213"/>
      <c r="BV1294" s="213"/>
      <c r="BW1294" s="291"/>
    </row>
    <row r="1295" spans="1:75" x14ac:dyDescent="0.2">
      <c r="A1295" s="210"/>
      <c r="B1295" s="211"/>
      <c r="C1295" s="848" t="str">
        <f ca="1">IF(ISERR(AVERAGE(INDIRECT("B"&amp;(ROW()-INT($B$1/2))):INDIRECT("B"&amp;(ROW()+INT($B$1/2))))),"",AVERAGE(INDIRECT("B"&amp;(ROW()-INT($B$1/2))):INDIRECT("B"&amp;(ROW()+INT($B$1/2)))))</f>
        <v/>
      </c>
      <c r="D1295" s="848">
        <f t="shared" si="472"/>
        <v>0</v>
      </c>
      <c r="E1295" s="275"/>
      <c r="F1295" s="15"/>
      <c r="G1295" s="3"/>
      <c r="H1295" s="3"/>
      <c r="I1295" s="3"/>
      <c r="J1295" s="3"/>
      <c r="K1295" s="3"/>
      <c r="L1295" s="554"/>
      <c r="M1295" s="545"/>
      <c r="N1295" s="546"/>
      <c r="O1295" s="5"/>
      <c r="P1295" s="216"/>
      <c r="Q1295" s="217"/>
      <c r="R1295" s="218"/>
      <c r="S1295" s="219">
        <f t="shared" si="479"/>
        <v>0</v>
      </c>
      <c r="T1295" s="220">
        <f t="shared" si="480"/>
        <v>0</v>
      </c>
      <c r="U1295" s="214">
        <f t="shared" si="489"/>
        <v>0</v>
      </c>
      <c r="W1295" s="221"/>
      <c r="X1295" s="222"/>
      <c r="Y1295" s="222"/>
      <c r="Z1295" s="223"/>
      <c r="AA1295" s="222"/>
      <c r="AB1295" s="224"/>
      <c r="AC1295" s="225"/>
      <c r="AD1295" s="2">
        <f t="shared" si="474"/>
        <v>0</v>
      </c>
      <c r="AE1295" s="2">
        <f t="shared" si="475"/>
        <v>0</v>
      </c>
      <c r="AF1295" s="226"/>
      <c r="AG1295" s="219">
        <f t="shared" si="481"/>
        <v>0</v>
      </c>
      <c r="AH1295" s="234">
        <f t="shared" si="482"/>
        <v>0</v>
      </c>
      <c r="AI1295" s="214">
        <f t="shared" si="490"/>
        <v>0</v>
      </c>
      <c r="AK1295" s="229">
        <f t="shared" si="483"/>
        <v>0</v>
      </c>
      <c r="AL1295" s="226"/>
      <c r="AM1295" s="15"/>
      <c r="AN1295" s="232" t="e">
        <f t="shared" si="484"/>
        <v>#DIV/0!</v>
      </c>
      <c r="AO1295" s="214">
        <f t="shared" si="476"/>
        <v>0</v>
      </c>
      <c r="AQ1295" s="210"/>
      <c r="AR1295" s="231"/>
      <c r="AS1295" s="15"/>
      <c r="AT1295" s="232">
        <f t="shared" si="485"/>
        <v>0</v>
      </c>
      <c r="AU1295" s="235">
        <f t="shared" si="486"/>
        <v>0</v>
      </c>
      <c r="AY1295" s="210"/>
      <c r="AZ1295" s="231"/>
      <c r="BA1295" s="15"/>
      <c r="BB1295" s="232">
        <f t="shared" si="473"/>
        <v>0</v>
      </c>
      <c r="BC1295" s="235">
        <f t="shared" si="487"/>
        <v>0</v>
      </c>
      <c r="BG1295" s="210"/>
      <c r="BH1295" s="231"/>
      <c r="BI1295" s="15"/>
      <c r="BJ1295" s="232">
        <f t="shared" si="477"/>
        <v>0</v>
      </c>
      <c r="BK1295" s="235">
        <f t="shared" si="488"/>
        <v>0</v>
      </c>
      <c r="BM1295" s="109">
        <f t="shared" si="478"/>
        <v>-1.1517381857685831</v>
      </c>
      <c r="BN1295" s="213"/>
      <c r="BR1295" s="228"/>
      <c r="BS1295" s="311"/>
      <c r="BT1295" s="3"/>
      <c r="BU1295" s="213"/>
      <c r="BV1295" s="213"/>
      <c r="BW1295" s="291"/>
    </row>
    <row r="1296" spans="1:75" x14ac:dyDescent="0.2">
      <c r="A1296" s="210"/>
      <c r="B1296" s="211"/>
      <c r="C1296" s="848" t="str">
        <f ca="1">IF(ISERR(AVERAGE(INDIRECT("B"&amp;(ROW()-INT($B$1/2))):INDIRECT("B"&amp;(ROW()+INT($B$1/2))))),"",AVERAGE(INDIRECT("B"&amp;(ROW()-INT($B$1/2))):INDIRECT("B"&amp;(ROW()+INT($B$1/2)))))</f>
        <v/>
      </c>
      <c r="D1296" s="848">
        <f t="shared" si="472"/>
        <v>0</v>
      </c>
      <c r="E1296" s="275"/>
      <c r="F1296" s="15"/>
      <c r="G1296" s="3"/>
      <c r="H1296" s="3"/>
      <c r="I1296" s="3"/>
      <c r="J1296" s="3"/>
      <c r="K1296" s="3"/>
      <c r="L1296" s="554"/>
      <c r="M1296" s="545"/>
      <c r="N1296" s="546"/>
      <c r="O1296" s="5"/>
      <c r="P1296" s="216"/>
      <c r="Q1296" s="217"/>
      <c r="R1296" s="218"/>
      <c r="S1296" s="219">
        <f t="shared" si="479"/>
        <v>0</v>
      </c>
      <c r="T1296" s="220">
        <f t="shared" si="480"/>
        <v>0</v>
      </c>
      <c r="U1296" s="214">
        <f t="shared" si="489"/>
        <v>0</v>
      </c>
      <c r="W1296" s="221"/>
      <c r="X1296" s="222"/>
      <c r="Y1296" s="222"/>
      <c r="Z1296" s="223"/>
      <c r="AA1296" s="222"/>
      <c r="AB1296" s="224"/>
      <c r="AC1296" s="225"/>
      <c r="AD1296" s="2">
        <f t="shared" si="474"/>
        <v>0</v>
      </c>
      <c r="AE1296" s="2">
        <f t="shared" si="475"/>
        <v>0</v>
      </c>
      <c r="AF1296" s="226"/>
      <c r="AG1296" s="219">
        <f t="shared" si="481"/>
        <v>0</v>
      </c>
      <c r="AH1296" s="234">
        <f t="shared" si="482"/>
        <v>0</v>
      </c>
      <c r="AI1296" s="214">
        <f t="shared" si="490"/>
        <v>0</v>
      </c>
      <c r="AK1296" s="229">
        <f t="shared" si="483"/>
        <v>0</v>
      </c>
      <c r="AL1296" s="226"/>
      <c r="AM1296" s="15"/>
      <c r="AN1296" s="232" t="e">
        <f t="shared" si="484"/>
        <v>#DIV/0!</v>
      </c>
      <c r="AO1296" s="214">
        <f t="shared" si="476"/>
        <v>0</v>
      </c>
      <c r="AQ1296" s="210"/>
      <c r="AR1296" s="231"/>
      <c r="AS1296" s="15"/>
      <c r="AT1296" s="232">
        <f t="shared" si="485"/>
        <v>0</v>
      </c>
      <c r="AU1296" s="235">
        <f t="shared" si="486"/>
        <v>0</v>
      </c>
      <c r="AY1296" s="210"/>
      <c r="AZ1296" s="231"/>
      <c r="BA1296" s="15"/>
      <c r="BB1296" s="232">
        <f t="shared" si="473"/>
        <v>0</v>
      </c>
      <c r="BC1296" s="235">
        <f t="shared" si="487"/>
        <v>0</v>
      </c>
      <c r="BG1296" s="210"/>
      <c r="BH1296" s="231"/>
      <c r="BI1296" s="15"/>
      <c r="BJ1296" s="232">
        <f t="shared" si="477"/>
        <v>0</v>
      </c>
      <c r="BK1296" s="235">
        <f t="shared" si="488"/>
        <v>0</v>
      </c>
      <c r="BM1296" s="109">
        <f t="shared" si="478"/>
        <v>-1.1535705232663198</v>
      </c>
      <c r="BN1296" s="213"/>
      <c r="BR1296" s="228"/>
      <c r="BS1296" s="311"/>
      <c r="BT1296" s="3"/>
      <c r="BU1296" s="213"/>
      <c r="BV1296" s="213"/>
      <c r="BW1296" s="291"/>
    </row>
    <row r="1297" spans="1:75" x14ac:dyDescent="0.2">
      <c r="A1297" s="210"/>
      <c r="B1297" s="211"/>
      <c r="C1297" s="848" t="str">
        <f ca="1">IF(ISERR(AVERAGE(INDIRECT("B"&amp;(ROW()-INT($B$1/2))):INDIRECT("B"&amp;(ROW()+INT($B$1/2))))),"",AVERAGE(INDIRECT("B"&amp;(ROW()-INT($B$1/2))):INDIRECT("B"&amp;(ROW()+INT($B$1/2)))))</f>
        <v/>
      </c>
      <c r="D1297" s="848">
        <f t="shared" si="472"/>
        <v>0</v>
      </c>
      <c r="E1297" s="275"/>
      <c r="F1297" s="15"/>
      <c r="G1297" s="3"/>
      <c r="H1297" s="3"/>
      <c r="I1297" s="3"/>
      <c r="J1297" s="3"/>
      <c r="K1297" s="3"/>
      <c r="L1297" s="554"/>
      <c r="M1297" s="545"/>
      <c r="N1297" s="546"/>
      <c r="O1297" s="5"/>
      <c r="P1297" s="216"/>
      <c r="Q1297" s="217"/>
      <c r="R1297" s="218"/>
      <c r="S1297" s="219">
        <f t="shared" si="479"/>
        <v>0</v>
      </c>
      <c r="T1297" s="220">
        <f t="shared" si="480"/>
        <v>0</v>
      </c>
      <c r="U1297" s="214">
        <f t="shared" si="489"/>
        <v>0</v>
      </c>
      <c r="W1297" s="221"/>
      <c r="X1297" s="222"/>
      <c r="Y1297" s="222"/>
      <c r="Z1297" s="223"/>
      <c r="AA1297" s="222"/>
      <c r="AB1297" s="224"/>
      <c r="AC1297" s="225"/>
      <c r="AD1297" s="2">
        <f t="shared" si="474"/>
        <v>0</v>
      </c>
      <c r="AE1297" s="2">
        <f t="shared" si="475"/>
        <v>0</v>
      </c>
      <c r="AF1297" s="226"/>
      <c r="AG1297" s="219">
        <f t="shared" si="481"/>
        <v>0</v>
      </c>
      <c r="AH1297" s="234">
        <f t="shared" si="482"/>
        <v>0</v>
      </c>
      <c r="AI1297" s="214">
        <f t="shared" si="490"/>
        <v>0</v>
      </c>
      <c r="AK1297" s="229">
        <f t="shared" si="483"/>
        <v>0</v>
      </c>
      <c r="AL1297" s="226"/>
      <c r="AM1297" s="15"/>
      <c r="AN1297" s="232" t="e">
        <f t="shared" si="484"/>
        <v>#DIV/0!</v>
      </c>
      <c r="AO1297" s="214">
        <f t="shared" si="476"/>
        <v>0</v>
      </c>
      <c r="AQ1297" s="210"/>
      <c r="AR1297" s="231"/>
      <c r="AS1297" s="15"/>
      <c r="AT1297" s="232">
        <f t="shared" si="485"/>
        <v>0</v>
      </c>
      <c r="AU1297" s="235">
        <f t="shared" si="486"/>
        <v>0</v>
      </c>
      <c r="AY1297" s="210"/>
      <c r="AZ1297" s="231"/>
      <c r="BA1297" s="15"/>
      <c r="BB1297" s="232">
        <f t="shared" si="473"/>
        <v>0</v>
      </c>
      <c r="BC1297" s="235">
        <f t="shared" si="487"/>
        <v>0</v>
      </c>
      <c r="BG1297" s="210"/>
      <c r="BH1297" s="231"/>
      <c r="BI1297" s="15"/>
      <c r="BJ1297" s="232">
        <f t="shared" si="477"/>
        <v>0</v>
      </c>
      <c r="BK1297" s="235">
        <f t="shared" si="488"/>
        <v>0</v>
      </c>
      <c r="BM1297" s="109">
        <f t="shared" si="478"/>
        <v>-1.1554028607640565</v>
      </c>
      <c r="BN1297" s="213"/>
      <c r="BR1297" s="228"/>
      <c r="BS1297" s="311"/>
      <c r="BT1297" s="3"/>
      <c r="BU1297" s="213"/>
      <c r="BV1297" s="213"/>
      <c r="BW1297" s="291"/>
    </row>
    <row r="1298" spans="1:75" x14ac:dyDescent="0.2">
      <c r="A1298" s="210"/>
      <c r="B1298" s="211"/>
      <c r="C1298" s="848" t="str">
        <f ca="1">IF(ISERR(AVERAGE(INDIRECT("B"&amp;(ROW()-INT($B$1/2))):INDIRECT("B"&amp;(ROW()+INT($B$1/2))))),"",AVERAGE(INDIRECT("B"&amp;(ROW()-INT($B$1/2))):INDIRECT("B"&amp;(ROW()+INT($B$1/2)))))</f>
        <v/>
      </c>
      <c r="D1298" s="848">
        <f t="shared" si="472"/>
        <v>0</v>
      </c>
      <c r="E1298" s="275"/>
      <c r="F1298" s="15"/>
      <c r="G1298" s="3"/>
      <c r="H1298" s="3"/>
      <c r="I1298" s="3"/>
      <c r="J1298" s="3"/>
      <c r="K1298" s="3"/>
      <c r="L1298" s="554"/>
      <c r="M1298" s="545"/>
      <c r="N1298" s="546"/>
      <c r="O1298" s="5"/>
      <c r="P1298" s="216"/>
      <c r="Q1298" s="217"/>
      <c r="R1298" s="218"/>
      <c r="S1298" s="219">
        <f t="shared" si="479"/>
        <v>0</v>
      </c>
      <c r="T1298" s="220">
        <f t="shared" si="480"/>
        <v>0</v>
      </c>
      <c r="U1298" s="214">
        <f t="shared" si="489"/>
        <v>0</v>
      </c>
      <c r="W1298" s="221"/>
      <c r="X1298" s="222"/>
      <c r="Y1298" s="222"/>
      <c r="Z1298" s="223"/>
      <c r="AA1298" s="222"/>
      <c r="AB1298" s="224"/>
      <c r="AC1298" s="225"/>
      <c r="AD1298" s="2">
        <f t="shared" si="474"/>
        <v>0</v>
      </c>
      <c r="AE1298" s="2">
        <f t="shared" si="475"/>
        <v>0</v>
      </c>
      <c r="AF1298" s="226"/>
      <c r="AG1298" s="219">
        <f t="shared" si="481"/>
        <v>0</v>
      </c>
      <c r="AH1298" s="234">
        <f t="shared" si="482"/>
        <v>0</v>
      </c>
      <c r="AI1298" s="214">
        <f t="shared" si="490"/>
        <v>0</v>
      </c>
      <c r="AK1298" s="229">
        <f t="shared" si="483"/>
        <v>0</v>
      </c>
      <c r="AL1298" s="226"/>
      <c r="AM1298" s="15"/>
      <c r="AN1298" s="232" t="e">
        <f t="shared" si="484"/>
        <v>#DIV/0!</v>
      </c>
      <c r="AO1298" s="214">
        <f t="shared" si="476"/>
        <v>0</v>
      </c>
      <c r="AQ1298" s="210"/>
      <c r="AR1298" s="231"/>
      <c r="AS1298" s="15"/>
      <c r="AT1298" s="232">
        <f t="shared" si="485"/>
        <v>0</v>
      </c>
      <c r="AU1298" s="235">
        <f t="shared" si="486"/>
        <v>0</v>
      </c>
      <c r="AY1298" s="210"/>
      <c r="AZ1298" s="231"/>
      <c r="BA1298" s="15"/>
      <c r="BB1298" s="232">
        <f t="shared" si="473"/>
        <v>0</v>
      </c>
      <c r="BC1298" s="235">
        <f t="shared" si="487"/>
        <v>0</v>
      </c>
      <c r="BG1298" s="210"/>
      <c r="BH1298" s="231"/>
      <c r="BI1298" s="15"/>
      <c r="BJ1298" s="232">
        <f t="shared" si="477"/>
        <v>0</v>
      </c>
      <c r="BK1298" s="235">
        <f t="shared" si="488"/>
        <v>0</v>
      </c>
      <c r="BM1298" s="109">
        <f t="shared" si="478"/>
        <v>-1.1572351982617932</v>
      </c>
      <c r="BN1298" s="213"/>
      <c r="BR1298" s="228"/>
      <c r="BS1298" s="311"/>
      <c r="BT1298" s="3"/>
      <c r="BU1298" s="213"/>
      <c r="BV1298" s="213"/>
      <c r="BW1298" s="291"/>
    </row>
    <row r="1299" spans="1:75" x14ac:dyDescent="0.2">
      <c r="A1299" s="210"/>
      <c r="B1299" s="211"/>
      <c r="C1299" s="848" t="str">
        <f ca="1">IF(ISERR(AVERAGE(INDIRECT("B"&amp;(ROW()-INT($B$1/2))):INDIRECT("B"&amp;(ROW()+INT($B$1/2))))),"",AVERAGE(INDIRECT("B"&amp;(ROW()-INT($B$1/2))):INDIRECT("B"&amp;(ROW()+INT($B$1/2)))))</f>
        <v/>
      </c>
      <c r="D1299" s="848">
        <f t="shared" si="472"/>
        <v>0</v>
      </c>
      <c r="E1299" s="275"/>
      <c r="F1299" s="15"/>
      <c r="G1299" s="3"/>
      <c r="H1299" s="3"/>
      <c r="I1299" s="3"/>
      <c r="J1299" s="3"/>
      <c r="K1299" s="3"/>
      <c r="L1299" s="554"/>
      <c r="M1299" s="545"/>
      <c r="N1299" s="546"/>
      <c r="O1299" s="5"/>
      <c r="P1299" s="216"/>
      <c r="Q1299" s="217"/>
      <c r="R1299" s="218"/>
      <c r="S1299" s="219">
        <f t="shared" si="479"/>
        <v>0</v>
      </c>
      <c r="T1299" s="220">
        <f t="shared" si="480"/>
        <v>0</v>
      </c>
      <c r="U1299" s="214">
        <f t="shared" si="489"/>
        <v>0</v>
      </c>
      <c r="W1299" s="221"/>
      <c r="X1299" s="222"/>
      <c r="Y1299" s="222"/>
      <c r="Z1299" s="223"/>
      <c r="AA1299" s="222"/>
      <c r="AB1299" s="224"/>
      <c r="AC1299" s="225"/>
      <c r="AD1299" s="2">
        <f t="shared" si="474"/>
        <v>0</v>
      </c>
      <c r="AE1299" s="2">
        <f t="shared" si="475"/>
        <v>0</v>
      </c>
      <c r="AF1299" s="226"/>
      <c r="AG1299" s="219">
        <f t="shared" si="481"/>
        <v>0</v>
      </c>
      <c r="AH1299" s="234">
        <f t="shared" si="482"/>
        <v>0</v>
      </c>
      <c r="AI1299" s="214">
        <f t="shared" si="490"/>
        <v>0</v>
      </c>
      <c r="AK1299" s="229">
        <f t="shared" si="483"/>
        <v>0</v>
      </c>
      <c r="AL1299" s="226"/>
      <c r="AM1299" s="15"/>
      <c r="AN1299" s="232" t="e">
        <f t="shared" si="484"/>
        <v>#DIV/0!</v>
      </c>
      <c r="AO1299" s="214">
        <f t="shared" si="476"/>
        <v>0</v>
      </c>
      <c r="AQ1299" s="210"/>
      <c r="AR1299" s="231"/>
      <c r="AS1299" s="15"/>
      <c r="AT1299" s="232">
        <f t="shared" si="485"/>
        <v>0</v>
      </c>
      <c r="AU1299" s="235">
        <f t="shared" si="486"/>
        <v>0</v>
      </c>
      <c r="AY1299" s="210"/>
      <c r="AZ1299" s="231"/>
      <c r="BA1299" s="15"/>
      <c r="BB1299" s="232">
        <f t="shared" si="473"/>
        <v>0</v>
      </c>
      <c r="BC1299" s="235">
        <f t="shared" si="487"/>
        <v>0</v>
      </c>
      <c r="BG1299" s="210"/>
      <c r="BH1299" s="231"/>
      <c r="BI1299" s="15"/>
      <c r="BJ1299" s="232">
        <f t="shared" si="477"/>
        <v>0</v>
      </c>
      <c r="BK1299" s="235">
        <f t="shared" si="488"/>
        <v>0</v>
      </c>
      <c r="BM1299" s="109">
        <f t="shared" si="478"/>
        <v>-1.1590675357595299</v>
      </c>
      <c r="BN1299" s="213"/>
      <c r="BR1299" s="228"/>
      <c r="BS1299" s="311"/>
      <c r="BT1299" s="3"/>
      <c r="BU1299" s="213"/>
      <c r="BV1299" s="213"/>
      <c r="BW1299" s="291"/>
    </row>
    <row r="1300" spans="1:75" x14ac:dyDescent="0.2">
      <c r="A1300" s="210"/>
      <c r="B1300" s="211"/>
      <c r="C1300" s="848" t="str">
        <f ca="1">IF(ISERR(AVERAGE(INDIRECT("B"&amp;(ROW()-INT($B$1/2))):INDIRECT("B"&amp;(ROW()+INT($B$1/2))))),"",AVERAGE(INDIRECT("B"&amp;(ROW()-INT($B$1/2))):INDIRECT("B"&amp;(ROW()+INT($B$1/2)))))</f>
        <v/>
      </c>
      <c r="D1300" s="848">
        <f t="shared" si="472"/>
        <v>0</v>
      </c>
      <c r="E1300" s="275"/>
      <c r="F1300" s="15"/>
      <c r="G1300" s="3"/>
      <c r="H1300" s="3"/>
      <c r="I1300" s="3"/>
      <c r="J1300" s="3"/>
      <c r="K1300" s="3"/>
      <c r="L1300" s="554"/>
      <c r="M1300" s="545"/>
      <c r="N1300" s="546"/>
      <c r="O1300" s="5"/>
      <c r="P1300" s="216"/>
      <c r="Q1300" s="217"/>
      <c r="R1300" s="218"/>
      <c r="S1300" s="219">
        <f t="shared" si="479"/>
        <v>0</v>
      </c>
      <c r="T1300" s="220">
        <f t="shared" si="480"/>
        <v>0</v>
      </c>
      <c r="U1300" s="214">
        <f t="shared" si="489"/>
        <v>0</v>
      </c>
      <c r="W1300" s="221"/>
      <c r="X1300" s="222"/>
      <c r="Y1300" s="222"/>
      <c r="Z1300" s="223"/>
      <c r="AA1300" s="222"/>
      <c r="AB1300" s="224"/>
      <c r="AC1300" s="225"/>
      <c r="AD1300" s="2">
        <f t="shared" si="474"/>
        <v>0</v>
      </c>
      <c r="AE1300" s="2">
        <f t="shared" si="475"/>
        <v>0</v>
      </c>
      <c r="AF1300" s="226"/>
      <c r="AG1300" s="219">
        <f t="shared" si="481"/>
        <v>0</v>
      </c>
      <c r="AH1300" s="234">
        <f t="shared" si="482"/>
        <v>0</v>
      </c>
      <c r="AI1300" s="214">
        <f t="shared" si="490"/>
        <v>0</v>
      </c>
      <c r="AK1300" s="229">
        <f t="shared" si="483"/>
        <v>0</v>
      </c>
      <c r="AL1300" s="226"/>
      <c r="AM1300" s="15"/>
      <c r="AN1300" s="232" t="e">
        <f t="shared" si="484"/>
        <v>#DIV/0!</v>
      </c>
      <c r="AO1300" s="214">
        <f t="shared" si="476"/>
        <v>0</v>
      </c>
      <c r="AQ1300" s="210"/>
      <c r="AR1300" s="231"/>
      <c r="AS1300" s="15"/>
      <c r="AT1300" s="232">
        <f t="shared" si="485"/>
        <v>0</v>
      </c>
      <c r="AU1300" s="235">
        <f t="shared" si="486"/>
        <v>0</v>
      </c>
      <c r="AY1300" s="210"/>
      <c r="AZ1300" s="231"/>
      <c r="BA1300" s="15"/>
      <c r="BB1300" s="232">
        <f t="shared" si="473"/>
        <v>0</v>
      </c>
      <c r="BC1300" s="235">
        <f t="shared" si="487"/>
        <v>0</v>
      </c>
      <c r="BG1300" s="210"/>
      <c r="BH1300" s="231"/>
      <c r="BI1300" s="15"/>
      <c r="BJ1300" s="232">
        <f t="shared" si="477"/>
        <v>0</v>
      </c>
      <c r="BK1300" s="235">
        <f t="shared" si="488"/>
        <v>0</v>
      </c>
      <c r="BM1300" s="109">
        <f t="shared" si="478"/>
        <v>-1.1608998732572666</v>
      </c>
      <c r="BN1300" s="213"/>
      <c r="BR1300" s="228"/>
      <c r="BS1300" s="311"/>
      <c r="BT1300" s="3"/>
      <c r="BU1300" s="213"/>
      <c r="BV1300" s="213"/>
      <c r="BW1300" s="291"/>
    </row>
    <row r="1301" spans="1:75" x14ac:dyDescent="0.2">
      <c r="A1301" s="210"/>
      <c r="B1301" s="211"/>
      <c r="C1301" s="848" t="str">
        <f ca="1">IF(ISERR(AVERAGE(INDIRECT("B"&amp;(ROW()-INT($B$1/2))):INDIRECT("B"&amp;(ROW()+INT($B$1/2))))),"",AVERAGE(INDIRECT("B"&amp;(ROW()-INT($B$1/2))):INDIRECT("B"&amp;(ROW()+INT($B$1/2)))))</f>
        <v/>
      </c>
      <c r="D1301" s="848">
        <f t="shared" si="472"/>
        <v>0</v>
      </c>
      <c r="E1301" s="275"/>
      <c r="F1301" s="15"/>
      <c r="G1301" s="3"/>
      <c r="H1301" s="3"/>
      <c r="I1301" s="3"/>
      <c r="J1301" s="3"/>
      <c r="K1301" s="3"/>
      <c r="L1301" s="554"/>
      <c r="M1301" s="545"/>
      <c r="N1301" s="546"/>
      <c r="O1301" s="5"/>
      <c r="P1301" s="216"/>
      <c r="Q1301" s="217"/>
      <c r="R1301" s="218"/>
      <c r="S1301" s="219">
        <f t="shared" si="479"/>
        <v>0</v>
      </c>
      <c r="T1301" s="220">
        <f t="shared" si="480"/>
        <v>0</v>
      </c>
      <c r="U1301" s="214">
        <f t="shared" si="489"/>
        <v>0</v>
      </c>
      <c r="W1301" s="221"/>
      <c r="X1301" s="222"/>
      <c r="Y1301" s="222"/>
      <c r="Z1301" s="223"/>
      <c r="AA1301" s="222"/>
      <c r="AB1301" s="224"/>
      <c r="AC1301" s="225"/>
      <c r="AD1301" s="2">
        <f t="shared" si="474"/>
        <v>0</v>
      </c>
      <c r="AE1301" s="2">
        <f t="shared" si="475"/>
        <v>0</v>
      </c>
      <c r="AF1301" s="226"/>
      <c r="AG1301" s="219">
        <f t="shared" si="481"/>
        <v>0</v>
      </c>
      <c r="AH1301" s="234">
        <f t="shared" si="482"/>
        <v>0</v>
      </c>
      <c r="AI1301" s="214">
        <f t="shared" si="490"/>
        <v>0</v>
      </c>
      <c r="AK1301" s="229">
        <f t="shared" si="483"/>
        <v>0</v>
      </c>
      <c r="AL1301" s="226"/>
      <c r="AM1301" s="15"/>
      <c r="AN1301" s="232" t="e">
        <f t="shared" si="484"/>
        <v>#DIV/0!</v>
      </c>
      <c r="AO1301" s="214">
        <f t="shared" si="476"/>
        <v>0</v>
      </c>
      <c r="AQ1301" s="210"/>
      <c r="AR1301" s="231"/>
      <c r="AS1301" s="15"/>
      <c r="AT1301" s="232">
        <f t="shared" si="485"/>
        <v>0</v>
      </c>
      <c r="AU1301" s="235">
        <f t="shared" si="486"/>
        <v>0</v>
      </c>
      <c r="AY1301" s="210"/>
      <c r="AZ1301" s="231"/>
      <c r="BA1301" s="15"/>
      <c r="BB1301" s="232">
        <f t="shared" si="473"/>
        <v>0</v>
      </c>
      <c r="BC1301" s="235">
        <f t="shared" si="487"/>
        <v>0</v>
      </c>
      <c r="BG1301" s="210"/>
      <c r="BH1301" s="231"/>
      <c r="BI1301" s="15"/>
      <c r="BJ1301" s="232">
        <f t="shared" si="477"/>
        <v>0</v>
      </c>
      <c r="BK1301" s="235">
        <f t="shared" si="488"/>
        <v>0</v>
      </c>
      <c r="BM1301" s="109">
        <f t="shared" si="478"/>
        <v>-1.1627322107550033</v>
      </c>
      <c r="BN1301" s="213"/>
      <c r="BR1301" s="228"/>
      <c r="BS1301" s="311"/>
      <c r="BT1301" s="3"/>
      <c r="BU1301" s="213"/>
      <c r="BV1301" s="213"/>
      <c r="BW1301" s="291"/>
    </row>
    <row r="1302" spans="1:75" x14ac:dyDescent="0.2">
      <c r="A1302" s="210"/>
      <c r="B1302" s="211"/>
      <c r="C1302" s="848" t="str">
        <f ca="1">IF(ISERR(AVERAGE(INDIRECT("B"&amp;(ROW()-INT($B$1/2))):INDIRECT("B"&amp;(ROW()+INT($B$1/2))))),"",AVERAGE(INDIRECT("B"&amp;(ROW()-INT($B$1/2))):INDIRECT("B"&amp;(ROW()+INT($B$1/2)))))</f>
        <v/>
      </c>
      <c r="D1302" s="848">
        <f t="shared" si="472"/>
        <v>0</v>
      </c>
      <c r="E1302" s="275"/>
      <c r="F1302" s="15"/>
      <c r="G1302" s="3"/>
      <c r="H1302" s="3"/>
      <c r="I1302" s="3"/>
      <c r="J1302" s="3"/>
      <c r="K1302" s="3"/>
      <c r="L1302" s="554"/>
      <c r="M1302" s="545"/>
      <c r="N1302" s="546"/>
      <c r="O1302" s="5"/>
      <c r="P1302" s="216"/>
      <c r="Q1302" s="217"/>
      <c r="R1302" s="218"/>
      <c r="S1302" s="219">
        <f t="shared" si="479"/>
        <v>0</v>
      </c>
      <c r="T1302" s="220">
        <f t="shared" si="480"/>
        <v>0</v>
      </c>
      <c r="U1302" s="214">
        <f t="shared" si="489"/>
        <v>0</v>
      </c>
      <c r="W1302" s="221"/>
      <c r="X1302" s="222"/>
      <c r="Y1302" s="222"/>
      <c r="Z1302" s="223"/>
      <c r="AA1302" s="222"/>
      <c r="AB1302" s="224"/>
      <c r="AC1302" s="225"/>
      <c r="AD1302" s="2">
        <f t="shared" si="474"/>
        <v>0</v>
      </c>
      <c r="AE1302" s="2">
        <f t="shared" si="475"/>
        <v>0</v>
      </c>
      <c r="AF1302" s="226"/>
      <c r="AG1302" s="219">
        <f t="shared" si="481"/>
        <v>0</v>
      </c>
      <c r="AH1302" s="234">
        <f t="shared" si="482"/>
        <v>0</v>
      </c>
      <c r="AI1302" s="214">
        <f t="shared" si="490"/>
        <v>0</v>
      </c>
      <c r="AK1302" s="229">
        <f t="shared" si="483"/>
        <v>0</v>
      </c>
      <c r="AL1302" s="226"/>
      <c r="AM1302" s="15"/>
      <c r="AN1302" s="232" t="e">
        <f t="shared" si="484"/>
        <v>#DIV/0!</v>
      </c>
      <c r="AO1302" s="214">
        <f t="shared" si="476"/>
        <v>0</v>
      </c>
      <c r="AQ1302" s="210"/>
      <c r="AR1302" s="231"/>
      <c r="AS1302" s="15"/>
      <c r="AT1302" s="232">
        <f t="shared" si="485"/>
        <v>0</v>
      </c>
      <c r="AU1302" s="235">
        <f t="shared" si="486"/>
        <v>0</v>
      </c>
      <c r="AY1302" s="210"/>
      <c r="AZ1302" s="231"/>
      <c r="BA1302" s="15"/>
      <c r="BB1302" s="232">
        <f t="shared" si="473"/>
        <v>0</v>
      </c>
      <c r="BC1302" s="235">
        <f t="shared" si="487"/>
        <v>0</v>
      </c>
      <c r="BG1302" s="210"/>
      <c r="BH1302" s="231"/>
      <c r="BI1302" s="15"/>
      <c r="BJ1302" s="232">
        <f t="shared" si="477"/>
        <v>0</v>
      </c>
      <c r="BK1302" s="235">
        <f t="shared" si="488"/>
        <v>0</v>
      </c>
      <c r="BM1302" s="109">
        <f t="shared" si="478"/>
        <v>-1.16456454825274</v>
      </c>
      <c r="BN1302" s="213"/>
      <c r="BR1302" s="228"/>
      <c r="BS1302" s="311"/>
      <c r="BT1302" s="3"/>
      <c r="BU1302" s="213"/>
      <c r="BV1302" s="213"/>
      <c r="BW1302" s="291"/>
    </row>
    <row r="1303" spans="1:75" x14ac:dyDescent="0.2">
      <c r="A1303" s="210"/>
      <c r="B1303" s="211"/>
      <c r="C1303" s="848" t="str">
        <f ca="1">IF(ISERR(AVERAGE(INDIRECT("B"&amp;(ROW()-INT($B$1/2))):INDIRECT("B"&amp;(ROW()+INT($B$1/2))))),"",AVERAGE(INDIRECT("B"&amp;(ROW()-INT($B$1/2))):INDIRECT("B"&amp;(ROW()+INT($B$1/2)))))</f>
        <v/>
      </c>
      <c r="D1303" s="848">
        <f t="shared" si="472"/>
        <v>0</v>
      </c>
      <c r="E1303" s="275"/>
      <c r="F1303" s="15"/>
      <c r="G1303" s="3"/>
      <c r="H1303" s="3"/>
      <c r="I1303" s="3"/>
      <c r="J1303" s="3"/>
      <c r="K1303" s="3"/>
      <c r="L1303" s="554"/>
      <c r="M1303" s="545"/>
      <c r="N1303" s="546"/>
      <c r="O1303" s="5"/>
      <c r="P1303" s="216"/>
      <c r="Q1303" s="217"/>
      <c r="R1303" s="218"/>
      <c r="S1303" s="219">
        <f t="shared" si="479"/>
        <v>0</v>
      </c>
      <c r="T1303" s="220">
        <f t="shared" si="480"/>
        <v>0</v>
      </c>
      <c r="U1303" s="214">
        <f t="shared" si="489"/>
        <v>0</v>
      </c>
      <c r="W1303" s="221"/>
      <c r="X1303" s="222"/>
      <c r="Y1303" s="222"/>
      <c r="Z1303" s="223"/>
      <c r="AA1303" s="222"/>
      <c r="AB1303" s="224"/>
      <c r="AC1303" s="225"/>
      <c r="AD1303" s="2">
        <f t="shared" si="474"/>
        <v>0</v>
      </c>
      <c r="AE1303" s="2">
        <f t="shared" si="475"/>
        <v>0</v>
      </c>
      <c r="AF1303" s="226"/>
      <c r="AG1303" s="219">
        <f t="shared" si="481"/>
        <v>0</v>
      </c>
      <c r="AH1303" s="234">
        <f t="shared" si="482"/>
        <v>0</v>
      </c>
      <c r="AI1303" s="214">
        <f t="shared" si="490"/>
        <v>0</v>
      </c>
      <c r="AK1303" s="229">
        <f t="shared" si="483"/>
        <v>0</v>
      </c>
      <c r="AL1303" s="226"/>
      <c r="AM1303" s="15"/>
      <c r="AN1303" s="232" t="e">
        <f t="shared" si="484"/>
        <v>#DIV/0!</v>
      </c>
      <c r="AO1303" s="214">
        <f t="shared" si="476"/>
        <v>0</v>
      </c>
      <c r="AQ1303" s="210"/>
      <c r="AR1303" s="231"/>
      <c r="AS1303" s="15"/>
      <c r="AT1303" s="232">
        <f t="shared" si="485"/>
        <v>0</v>
      </c>
      <c r="AU1303" s="235">
        <f t="shared" si="486"/>
        <v>0</v>
      </c>
      <c r="AY1303" s="210"/>
      <c r="AZ1303" s="231"/>
      <c r="BA1303" s="15"/>
      <c r="BB1303" s="232">
        <f t="shared" si="473"/>
        <v>0</v>
      </c>
      <c r="BC1303" s="235">
        <f t="shared" si="487"/>
        <v>0</v>
      </c>
      <c r="BG1303" s="210"/>
      <c r="BH1303" s="231"/>
      <c r="BI1303" s="15"/>
      <c r="BJ1303" s="232">
        <f t="shared" si="477"/>
        <v>0</v>
      </c>
      <c r="BK1303" s="235">
        <f t="shared" si="488"/>
        <v>0</v>
      </c>
      <c r="BM1303" s="109">
        <f t="shared" si="478"/>
        <v>-1.1663968857504767</v>
      </c>
      <c r="BN1303" s="213"/>
      <c r="BR1303" s="228"/>
      <c r="BS1303" s="311"/>
      <c r="BT1303" s="3"/>
      <c r="BU1303" s="213"/>
      <c r="BV1303" s="213"/>
      <c r="BW1303" s="291"/>
    </row>
    <row r="1304" spans="1:75" x14ac:dyDescent="0.2">
      <c r="A1304" s="210"/>
      <c r="B1304" s="211"/>
      <c r="C1304" s="848" t="str">
        <f ca="1">IF(ISERR(AVERAGE(INDIRECT("B"&amp;(ROW()-INT($B$1/2))):INDIRECT("B"&amp;(ROW()+INT($B$1/2))))),"",AVERAGE(INDIRECT("B"&amp;(ROW()-INT($B$1/2))):INDIRECT("B"&amp;(ROW()+INT($B$1/2)))))</f>
        <v/>
      </c>
      <c r="D1304" s="848">
        <f t="shared" si="472"/>
        <v>0</v>
      </c>
      <c r="E1304" s="275"/>
      <c r="F1304" s="15"/>
      <c r="G1304" s="3"/>
      <c r="H1304" s="3"/>
      <c r="I1304" s="3"/>
      <c r="J1304" s="3"/>
      <c r="K1304" s="3"/>
      <c r="L1304" s="554"/>
      <c r="M1304" s="545"/>
      <c r="N1304" s="546"/>
      <c r="O1304" s="5"/>
      <c r="P1304" s="216"/>
      <c r="Q1304" s="217"/>
      <c r="R1304" s="218"/>
      <c r="S1304" s="219">
        <f t="shared" si="479"/>
        <v>0</v>
      </c>
      <c r="T1304" s="220">
        <f t="shared" si="480"/>
        <v>0</v>
      </c>
      <c r="U1304" s="214">
        <f t="shared" si="489"/>
        <v>0</v>
      </c>
      <c r="W1304" s="221"/>
      <c r="X1304" s="222"/>
      <c r="Y1304" s="222"/>
      <c r="Z1304" s="223"/>
      <c r="AA1304" s="222"/>
      <c r="AB1304" s="224"/>
      <c r="AC1304" s="225"/>
      <c r="AD1304" s="2">
        <f t="shared" si="474"/>
        <v>0</v>
      </c>
      <c r="AE1304" s="2">
        <f t="shared" si="475"/>
        <v>0</v>
      </c>
      <c r="AF1304" s="226"/>
      <c r="AG1304" s="219">
        <f t="shared" si="481"/>
        <v>0</v>
      </c>
      <c r="AH1304" s="234">
        <f t="shared" si="482"/>
        <v>0</v>
      </c>
      <c r="AI1304" s="214">
        <f t="shared" si="490"/>
        <v>0</v>
      </c>
      <c r="AK1304" s="229">
        <f t="shared" si="483"/>
        <v>0</v>
      </c>
      <c r="AL1304" s="226"/>
      <c r="AM1304" s="15"/>
      <c r="AN1304" s="232" t="e">
        <f t="shared" si="484"/>
        <v>#DIV/0!</v>
      </c>
      <c r="AO1304" s="214">
        <f t="shared" si="476"/>
        <v>0</v>
      </c>
      <c r="AQ1304" s="210"/>
      <c r="AR1304" s="231"/>
      <c r="AS1304" s="15"/>
      <c r="AT1304" s="232">
        <f t="shared" si="485"/>
        <v>0</v>
      </c>
      <c r="AU1304" s="235">
        <f t="shared" si="486"/>
        <v>0</v>
      </c>
      <c r="AY1304" s="210"/>
      <c r="AZ1304" s="231"/>
      <c r="BA1304" s="15"/>
      <c r="BB1304" s="232">
        <f t="shared" si="473"/>
        <v>0</v>
      </c>
      <c r="BC1304" s="235">
        <f t="shared" si="487"/>
        <v>0</v>
      </c>
      <c r="BG1304" s="210"/>
      <c r="BH1304" s="231"/>
      <c r="BI1304" s="15"/>
      <c r="BJ1304" s="232">
        <f t="shared" si="477"/>
        <v>0</v>
      </c>
      <c r="BK1304" s="235">
        <f t="shared" si="488"/>
        <v>0</v>
      </c>
      <c r="BM1304" s="109">
        <f t="shared" si="478"/>
        <v>-1.1682292232482134</v>
      </c>
      <c r="BN1304" s="213"/>
      <c r="BR1304" s="228"/>
      <c r="BS1304" s="311"/>
      <c r="BT1304" s="3"/>
      <c r="BU1304" s="213"/>
      <c r="BV1304" s="213"/>
      <c r="BW1304" s="291"/>
    </row>
    <row r="1305" spans="1:75" x14ac:dyDescent="0.2">
      <c r="A1305" s="210"/>
      <c r="B1305" s="211"/>
      <c r="C1305" s="848" t="str">
        <f ca="1">IF(ISERR(AVERAGE(INDIRECT("B"&amp;(ROW()-INT($B$1/2))):INDIRECT("B"&amp;(ROW()+INT($B$1/2))))),"",AVERAGE(INDIRECT("B"&amp;(ROW()-INT($B$1/2))):INDIRECT("B"&amp;(ROW()+INT($B$1/2)))))</f>
        <v/>
      </c>
      <c r="D1305" s="848">
        <f t="shared" si="472"/>
        <v>0</v>
      </c>
      <c r="E1305" s="275"/>
      <c r="F1305" s="15"/>
      <c r="G1305" s="3"/>
      <c r="H1305" s="3"/>
      <c r="I1305" s="3"/>
      <c r="J1305" s="3"/>
      <c r="K1305" s="3"/>
      <c r="L1305" s="554"/>
      <c r="M1305" s="545"/>
      <c r="N1305" s="546"/>
      <c r="O1305" s="5"/>
      <c r="P1305" s="216"/>
      <c r="Q1305" s="217"/>
      <c r="R1305" s="218"/>
      <c r="S1305" s="219">
        <f t="shared" si="479"/>
        <v>0</v>
      </c>
      <c r="T1305" s="220">
        <f t="shared" si="480"/>
        <v>0</v>
      </c>
      <c r="U1305" s="214">
        <f t="shared" si="489"/>
        <v>0</v>
      </c>
      <c r="W1305" s="221"/>
      <c r="X1305" s="222"/>
      <c r="Y1305" s="222"/>
      <c r="Z1305" s="223"/>
      <c r="AA1305" s="222"/>
      <c r="AB1305" s="224"/>
      <c r="AC1305" s="225"/>
      <c r="AD1305" s="2">
        <f t="shared" si="474"/>
        <v>0</v>
      </c>
      <c r="AE1305" s="2">
        <f t="shared" si="475"/>
        <v>0</v>
      </c>
      <c r="AF1305" s="226"/>
      <c r="AG1305" s="219">
        <f t="shared" si="481"/>
        <v>0</v>
      </c>
      <c r="AH1305" s="234">
        <f t="shared" si="482"/>
        <v>0</v>
      </c>
      <c r="AI1305" s="214">
        <f t="shared" si="490"/>
        <v>0</v>
      </c>
      <c r="AK1305" s="229">
        <f t="shared" si="483"/>
        <v>0</v>
      </c>
      <c r="AL1305" s="226"/>
      <c r="AM1305" s="15"/>
      <c r="AN1305" s="232" t="e">
        <f t="shared" si="484"/>
        <v>#DIV/0!</v>
      </c>
      <c r="AO1305" s="214">
        <f t="shared" si="476"/>
        <v>0</v>
      </c>
      <c r="AQ1305" s="210"/>
      <c r="AR1305" s="231"/>
      <c r="AS1305" s="15"/>
      <c r="AT1305" s="232">
        <f t="shared" si="485"/>
        <v>0</v>
      </c>
      <c r="AU1305" s="235">
        <f t="shared" si="486"/>
        <v>0</v>
      </c>
      <c r="AY1305" s="210"/>
      <c r="AZ1305" s="231"/>
      <c r="BA1305" s="15"/>
      <c r="BB1305" s="232">
        <f t="shared" si="473"/>
        <v>0</v>
      </c>
      <c r="BC1305" s="235">
        <f t="shared" si="487"/>
        <v>0</v>
      </c>
      <c r="BG1305" s="210"/>
      <c r="BH1305" s="231"/>
      <c r="BI1305" s="15"/>
      <c r="BJ1305" s="232">
        <f t="shared" si="477"/>
        <v>0</v>
      </c>
      <c r="BK1305" s="235">
        <f t="shared" si="488"/>
        <v>0</v>
      </c>
      <c r="BM1305" s="109">
        <f t="shared" si="478"/>
        <v>-1.1700615607459501</v>
      </c>
      <c r="BN1305" s="213"/>
      <c r="BR1305" s="228"/>
      <c r="BS1305" s="311"/>
      <c r="BT1305" s="3"/>
      <c r="BU1305" s="213"/>
      <c r="BV1305" s="213"/>
      <c r="BW1305" s="291"/>
    </row>
    <row r="1306" spans="1:75" x14ac:dyDescent="0.2">
      <c r="A1306" s="210"/>
      <c r="B1306" s="211"/>
      <c r="C1306" s="848" t="str">
        <f ca="1">IF(ISERR(AVERAGE(INDIRECT("B"&amp;(ROW()-INT($B$1/2))):INDIRECT("B"&amp;(ROW()+INT($B$1/2))))),"",AVERAGE(INDIRECT("B"&amp;(ROW()-INT($B$1/2))):INDIRECT("B"&amp;(ROW()+INT($B$1/2)))))</f>
        <v/>
      </c>
      <c r="D1306" s="848">
        <f t="shared" si="472"/>
        <v>0</v>
      </c>
      <c r="E1306" s="275"/>
      <c r="F1306" s="15"/>
      <c r="G1306" s="3"/>
      <c r="H1306" s="3"/>
      <c r="I1306" s="3"/>
      <c r="J1306" s="3"/>
      <c r="K1306" s="3"/>
      <c r="L1306" s="554"/>
      <c r="M1306" s="545"/>
      <c r="N1306" s="546"/>
      <c r="O1306" s="5"/>
      <c r="P1306" s="216"/>
      <c r="Q1306" s="217"/>
      <c r="R1306" s="218"/>
      <c r="S1306" s="219">
        <f t="shared" si="479"/>
        <v>0</v>
      </c>
      <c r="T1306" s="220">
        <f t="shared" si="480"/>
        <v>0</v>
      </c>
      <c r="U1306" s="214">
        <f t="shared" si="489"/>
        <v>0</v>
      </c>
      <c r="W1306" s="221"/>
      <c r="X1306" s="222"/>
      <c r="Y1306" s="222"/>
      <c r="Z1306" s="223"/>
      <c r="AA1306" s="222"/>
      <c r="AB1306" s="224"/>
      <c r="AC1306" s="225"/>
      <c r="AD1306" s="2">
        <f t="shared" si="474"/>
        <v>0</v>
      </c>
      <c r="AE1306" s="2">
        <f t="shared" si="475"/>
        <v>0</v>
      </c>
      <c r="AF1306" s="226"/>
      <c r="AG1306" s="219">
        <f t="shared" si="481"/>
        <v>0</v>
      </c>
      <c r="AH1306" s="234">
        <f t="shared" si="482"/>
        <v>0</v>
      </c>
      <c r="AI1306" s="214">
        <f t="shared" si="490"/>
        <v>0</v>
      </c>
      <c r="AK1306" s="229">
        <f t="shared" si="483"/>
        <v>0</v>
      </c>
      <c r="AL1306" s="226"/>
      <c r="AM1306" s="15"/>
      <c r="AN1306" s="232" t="e">
        <f t="shared" si="484"/>
        <v>#DIV/0!</v>
      </c>
      <c r="AO1306" s="214">
        <f t="shared" si="476"/>
        <v>0</v>
      </c>
      <c r="AQ1306" s="210"/>
      <c r="AR1306" s="231"/>
      <c r="AS1306" s="15"/>
      <c r="AT1306" s="232">
        <f t="shared" si="485"/>
        <v>0</v>
      </c>
      <c r="AU1306" s="235">
        <f t="shared" si="486"/>
        <v>0</v>
      </c>
      <c r="AY1306" s="210"/>
      <c r="AZ1306" s="231"/>
      <c r="BA1306" s="15"/>
      <c r="BB1306" s="232">
        <f t="shared" si="473"/>
        <v>0</v>
      </c>
      <c r="BC1306" s="235">
        <f t="shared" si="487"/>
        <v>0</v>
      </c>
      <c r="BG1306" s="210"/>
      <c r="BH1306" s="231"/>
      <c r="BI1306" s="15"/>
      <c r="BJ1306" s="232">
        <f t="shared" si="477"/>
        <v>0</v>
      </c>
      <c r="BK1306" s="235">
        <f t="shared" si="488"/>
        <v>0</v>
      </c>
      <c r="BM1306" s="109">
        <f t="shared" si="478"/>
        <v>-1.1718938982436868</v>
      </c>
      <c r="BN1306" s="213"/>
      <c r="BR1306" s="228"/>
      <c r="BS1306" s="311"/>
      <c r="BT1306" s="3"/>
      <c r="BU1306" s="213"/>
      <c r="BV1306" s="213"/>
      <c r="BW1306" s="291"/>
    </row>
    <row r="1307" spans="1:75" x14ac:dyDescent="0.2">
      <c r="A1307" s="210"/>
      <c r="B1307" s="211"/>
      <c r="C1307" s="848" t="str">
        <f ca="1">IF(ISERR(AVERAGE(INDIRECT("B"&amp;(ROW()-INT($B$1/2))):INDIRECT("B"&amp;(ROW()+INT($B$1/2))))),"",AVERAGE(INDIRECT("B"&amp;(ROW()-INT($B$1/2))):INDIRECT("B"&amp;(ROW()+INT($B$1/2)))))</f>
        <v/>
      </c>
      <c r="D1307" s="848">
        <f t="shared" si="472"/>
        <v>0</v>
      </c>
      <c r="E1307" s="275"/>
      <c r="F1307" s="15"/>
      <c r="G1307" s="3"/>
      <c r="H1307" s="3"/>
      <c r="I1307" s="3"/>
      <c r="J1307" s="3"/>
      <c r="K1307" s="3"/>
      <c r="L1307" s="554"/>
      <c r="M1307" s="545"/>
      <c r="N1307" s="546"/>
      <c r="O1307" s="5"/>
      <c r="P1307" s="216"/>
      <c r="Q1307" s="217"/>
      <c r="R1307" s="218"/>
      <c r="S1307" s="219">
        <f t="shared" si="479"/>
        <v>0</v>
      </c>
      <c r="T1307" s="220">
        <f t="shared" si="480"/>
        <v>0</v>
      </c>
      <c r="U1307" s="214">
        <f t="shared" si="489"/>
        <v>0</v>
      </c>
      <c r="W1307" s="221"/>
      <c r="X1307" s="222"/>
      <c r="Y1307" s="222"/>
      <c r="Z1307" s="223"/>
      <c r="AA1307" s="222"/>
      <c r="AB1307" s="224"/>
      <c r="AC1307" s="225"/>
      <c r="AD1307" s="2">
        <f t="shared" si="474"/>
        <v>0</v>
      </c>
      <c r="AE1307" s="2">
        <f t="shared" si="475"/>
        <v>0</v>
      </c>
      <c r="AF1307" s="226"/>
      <c r="AG1307" s="219">
        <f t="shared" si="481"/>
        <v>0</v>
      </c>
      <c r="AH1307" s="234">
        <f t="shared" si="482"/>
        <v>0</v>
      </c>
      <c r="AI1307" s="214">
        <f t="shared" si="490"/>
        <v>0</v>
      </c>
      <c r="AK1307" s="229">
        <f t="shared" si="483"/>
        <v>0</v>
      </c>
      <c r="AL1307" s="226"/>
      <c r="AM1307" s="15"/>
      <c r="AN1307" s="232" t="e">
        <f t="shared" si="484"/>
        <v>#DIV/0!</v>
      </c>
      <c r="AO1307" s="214">
        <f t="shared" si="476"/>
        <v>0</v>
      </c>
      <c r="AQ1307" s="210"/>
      <c r="AR1307" s="231"/>
      <c r="AS1307" s="15"/>
      <c r="AT1307" s="232">
        <f t="shared" si="485"/>
        <v>0</v>
      </c>
      <c r="AU1307" s="235">
        <f t="shared" si="486"/>
        <v>0</v>
      </c>
      <c r="AY1307" s="210"/>
      <c r="AZ1307" s="231"/>
      <c r="BA1307" s="15"/>
      <c r="BB1307" s="232">
        <f t="shared" si="473"/>
        <v>0</v>
      </c>
      <c r="BC1307" s="235">
        <f t="shared" si="487"/>
        <v>0</v>
      </c>
      <c r="BG1307" s="210"/>
      <c r="BH1307" s="231"/>
      <c r="BI1307" s="15"/>
      <c r="BJ1307" s="232">
        <f t="shared" si="477"/>
        <v>0</v>
      </c>
      <c r="BK1307" s="235">
        <f t="shared" si="488"/>
        <v>0</v>
      </c>
      <c r="BM1307" s="109">
        <f t="shared" si="478"/>
        <v>-1.1737262357414235</v>
      </c>
      <c r="BN1307" s="213"/>
      <c r="BR1307" s="228"/>
      <c r="BS1307" s="311"/>
      <c r="BT1307" s="3"/>
      <c r="BU1307" s="213"/>
      <c r="BV1307" s="213"/>
      <c r="BW1307" s="291"/>
    </row>
    <row r="1308" spans="1:75" x14ac:dyDescent="0.2">
      <c r="A1308" s="210"/>
      <c r="B1308" s="211"/>
      <c r="C1308" s="848" t="str">
        <f ca="1">IF(ISERR(AVERAGE(INDIRECT("B"&amp;(ROW()-INT($B$1/2))):INDIRECT("B"&amp;(ROW()+INT($B$1/2))))),"",AVERAGE(INDIRECT("B"&amp;(ROW()-INT($B$1/2))):INDIRECT("B"&amp;(ROW()+INT($B$1/2)))))</f>
        <v/>
      </c>
      <c r="D1308" s="848">
        <f t="shared" si="472"/>
        <v>0</v>
      </c>
      <c r="E1308" s="275"/>
      <c r="F1308" s="15"/>
      <c r="G1308" s="3"/>
      <c r="H1308" s="3"/>
      <c r="I1308" s="3"/>
      <c r="J1308" s="3"/>
      <c r="K1308" s="3"/>
      <c r="L1308" s="554"/>
      <c r="M1308" s="545"/>
      <c r="N1308" s="546"/>
      <c r="O1308" s="5"/>
      <c r="P1308" s="216"/>
      <c r="Q1308" s="217"/>
      <c r="R1308" s="218"/>
      <c r="S1308" s="219">
        <f t="shared" si="479"/>
        <v>0</v>
      </c>
      <c r="T1308" s="220">
        <f t="shared" si="480"/>
        <v>0</v>
      </c>
      <c r="U1308" s="214">
        <f t="shared" si="489"/>
        <v>0</v>
      </c>
      <c r="W1308" s="221"/>
      <c r="X1308" s="222"/>
      <c r="Y1308" s="222"/>
      <c r="Z1308" s="223"/>
      <c r="AA1308" s="222"/>
      <c r="AB1308" s="224"/>
      <c r="AC1308" s="225"/>
      <c r="AD1308" s="2">
        <f t="shared" si="474"/>
        <v>0</v>
      </c>
      <c r="AE1308" s="2">
        <f t="shared" si="475"/>
        <v>0</v>
      </c>
      <c r="AF1308" s="226"/>
      <c r="AG1308" s="219">
        <f t="shared" si="481"/>
        <v>0</v>
      </c>
      <c r="AH1308" s="234">
        <f t="shared" si="482"/>
        <v>0</v>
      </c>
      <c r="AI1308" s="214">
        <f t="shared" si="490"/>
        <v>0</v>
      </c>
      <c r="AK1308" s="229">
        <f t="shared" si="483"/>
        <v>0</v>
      </c>
      <c r="AL1308" s="226"/>
      <c r="AM1308" s="15"/>
      <c r="AN1308" s="232" t="e">
        <f t="shared" si="484"/>
        <v>#DIV/0!</v>
      </c>
      <c r="AO1308" s="214">
        <f t="shared" si="476"/>
        <v>0</v>
      </c>
      <c r="AQ1308" s="210"/>
      <c r="AR1308" s="231"/>
      <c r="AS1308" s="15"/>
      <c r="AT1308" s="232">
        <f t="shared" si="485"/>
        <v>0</v>
      </c>
      <c r="AU1308" s="235">
        <f t="shared" si="486"/>
        <v>0</v>
      </c>
      <c r="AY1308" s="210"/>
      <c r="AZ1308" s="231"/>
      <c r="BA1308" s="15"/>
      <c r="BB1308" s="232">
        <f t="shared" si="473"/>
        <v>0</v>
      </c>
      <c r="BC1308" s="235">
        <f t="shared" si="487"/>
        <v>0</v>
      </c>
      <c r="BG1308" s="210"/>
      <c r="BH1308" s="231"/>
      <c r="BI1308" s="15"/>
      <c r="BJ1308" s="232">
        <f t="shared" si="477"/>
        <v>0</v>
      </c>
      <c r="BK1308" s="235">
        <f t="shared" si="488"/>
        <v>0</v>
      </c>
      <c r="BM1308" s="109">
        <f t="shared" si="478"/>
        <v>-1.1755585732391602</v>
      </c>
      <c r="BN1308" s="213"/>
      <c r="BR1308" s="228"/>
      <c r="BS1308" s="311"/>
      <c r="BT1308" s="3"/>
      <c r="BU1308" s="213"/>
      <c r="BV1308" s="213"/>
      <c r="BW1308" s="291"/>
    </row>
    <row r="1309" spans="1:75" x14ac:dyDescent="0.2">
      <c r="A1309" s="210"/>
      <c r="B1309" s="211"/>
      <c r="C1309" s="848" t="str">
        <f ca="1">IF(ISERR(AVERAGE(INDIRECT("B"&amp;(ROW()-INT($B$1/2))):INDIRECT("B"&amp;(ROW()+INT($B$1/2))))),"",AVERAGE(INDIRECT("B"&amp;(ROW()-INT($B$1/2))):INDIRECT("B"&amp;(ROW()+INT($B$1/2)))))</f>
        <v/>
      </c>
      <c r="D1309" s="848">
        <f t="shared" si="472"/>
        <v>0</v>
      </c>
      <c r="E1309" s="275"/>
      <c r="F1309" s="15"/>
      <c r="G1309" s="3"/>
      <c r="H1309" s="3"/>
      <c r="I1309" s="3"/>
      <c r="J1309" s="3"/>
      <c r="K1309" s="3"/>
      <c r="L1309" s="554"/>
      <c r="M1309" s="545"/>
      <c r="N1309" s="546"/>
      <c r="O1309" s="5"/>
      <c r="P1309" s="216"/>
      <c r="Q1309" s="217"/>
      <c r="R1309" s="218"/>
      <c r="S1309" s="219">
        <f t="shared" si="479"/>
        <v>0</v>
      </c>
      <c r="T1309" s="220">
        <f t="shared" si="480"/>
        <v>0</v>
      </c>
      <c r="U1309" s="214">
        <f t="shared" si="489"/>
        <v>0</v>
      </c>
      <c r="W1309" s="221"/>
      <c r="X1309" s="222"/>
      <c r="Y1309" s="222"/>
      <c r="Z1309" s="223"/>
      <c r="AA1309" s="222"/>
      <c r="AB1309" s="224"/>
      <c r="AC1309" s="225"/>
      <c r="AD1309" s="2">
        <f t="shared" si="474"/>
        <v>0</v>
      </c>
      <c r="AE1309" s="2">
        <f t="shared" si="475"/>
        <v>0</v>
      </c>
      <c r="AF1309" s="226"/>
      <c r="AG1309" s="219">
        <f t="shared" si="481"/>
        <v>0</v>
      </c>
      <c r="AH1309" s="234">
        <f t="shared" si="482"/>
        <v>0</v>
      </c>
      <c r="AI1309" s="214">
        <f t="shared" si="490"/>
        <v>0</v>
      </c>
      <c r="AK1309" s="229">
        <f t="shared" si="483"/>
        <v>0</v>
      </c>
      <c r="AL1309" s="226"/>
      <c r="AM1309" s="15"/>
      <c r="AN1309" s="232" t="e">
        <f t="shared" si="484"/>
        <v>#DIV/0!</v>
      </c>
      <c r="AO1309" s="214">
        <f t="shared" si="476"/>
        <v>0</v>
      </c>
      <c r="AQ1309" s="210"/>
      <c r="AR1309" s="231"/>
      <c r="AS1309" s="15"/>
      <c r="AT1309" s="232">
        <f t="shared" si="485"/>
        <v>0</v>
      </c>
      <c r="AU1309" s="235">
        <f t="shared" si="486"/>
        <v>0</v>
      </c>
      <c r="AY1309" s="210"/>
      <c r="AZ1309" s="231"/>
      <c r="BA1309" s="15"/>
      <c r="BB1309" s="232">
        <f t="shared" si="473"/>
        <v>0</v>
      </c>
      <c r="BC1309" s="235">
        <f t="shared" si="487"/>
        <v>0</v>
      </c>
      <c r="BG1309" s="210"/>
      <c r="BH1309" s="231"/>
      <c r="BI1309" s="15"/>
      <c r="BJ1309" s="232">
        <f t="shared" si="477"/>
        <v>0</v>
      </c>
      <c r="BK1309" s="235">
        <f t="shared" si="488"/>
        <v>0</v>
      </c>
      <c r="BM1309" s="109">
        <f t="shared" si="478"/>
        <v>-1.1773909107368969</v>
      </c>
      <c r="BN1309" s="213"/>
      <c r="BR1309" s="228"/>
      <c r="BS1309" s="311"/>
      <c r="BT1309" s="3"/>
      <c r="BU1309" s="213"/>
      <c r="BV1309" s="213"/>
      <c r="BW1309" s="291"/>
    </row>
    <row r="1310" spans="1:75" x14ac:dyDescent="0.2">
      <c r="A1310" s="210"/>
      <c r="B1310" s="211"/>
      <c r="C1310" s="848" t="str">
        <f ca="1">IF(ISERR(AVERAGE(INDIRECT("B"&amp;(ROW()-INT($B$1/2))):INDIRECT("B"&amp;(ROW()+INT($B$1/2))))),"",AVERAGE(INDIRECT("B"&amp;(ROW()-INT($B$1/2))):INDIRECT("B"&amp;(ROW()+INT($B$1/2)))))</f>
        <v/>
      </c>
      <c r="D1310" s="848">
        <f t="shared" si="472"/>
        <v>0</v>
      </c>
      <c r="E1310" s="275"/>
      <c r="F1310" s="15"/>
      <c r="G1310" s="3"/>
      <c r="H1310" s="3"/>
      <c r="I1310" s="3"/>
      <c r="J1310" s="3"/>
      <c r="K1310" s="3"/>
      <c r="L1310" s="554"/>
      <c r="M1310" s="545"/>
      <c r="N1310" s="546"/>
      <c r="O1310" s="5"/>
      <c r="P1310" s="216"/>
      <c r="Q1310" s="217"/>
      <c r="R1310" s="218"/>
      <c r="S1310" s="219">
        <f t="shared" si="479"/>
        <v>0</v>
      </c>
      <c r="T1310" s="220">
        <f t="shared" si="480"/>
        <v>0</v>
      </c>
      <c r="U1310" s="214">
        <f t="shared" si="489"/>
        <v>0</v>
      </c>
      <c r="W1310" s="221"/>
      <c r="X1310" s="222"/>
      <c r="Y1310" s="222"/>
      <c r="Z1310" s="223"/>
      <c r="AA1310" s="222"/>
      <c r="AB1310" s="224"/>
      <c r="AC1310" s="225"/>
      <c r="AD1310" s="2">
        <f t="shared" si="474"/>
        <v>0</v>
      </c>
      <c r="AE1310" s="2">
        <f t="shared" si="475"/>
        <v>0</v>
      </c>
      <c r="AF1310" s="226"/>
      <c r="AG1310" s="219">
        <f t="shared" si="481"/>
        <v>0</v>
      </c>
      <c r="AH1310" s="234">
        <f t="shared" si="482"/>
        <v>0</v>
      </c>
      <c r="AI1310" s="214">
        <f t="shared" si="490"/>
        <v>0</v>
      </c>
      <c r="AK1310" s="229">
        <f t="shared" si="483"/>
        <v>0</v>
      </c>
      <c r="AL1310" s="226"/>
      <c r="AM1310" s="15"/>
      <c r="AN1310" s="232" t="e">
        <f t="shared" si="484"/>
        <v>#DIV/0!</v>
      </c>
      <c r="AO1310" s="214">
        <f t="shared" si="476"/>
        <v>0</v>
      </c>
      <c r="AQ1310" s="210"/>
      <c r="AR1310" s="231"/>
      <c r="AS1310" s="15"/>
      <c r="AT1310" s="232">
        <f t="shared" si="485"/>
        <v>0</v>
      </c>
      <c r="AU1310" s="235">
        <f t="shared" si="486"/>
        <v>0</v>
      </c>
      <c r="AY1310" s="210"/>
      <c r="AZ1310" s="231"/>
      <c r="BA1310" s="15"/>
      <c r="BB1310" s="232">
        <f t="shared" si="473"/>
        <v>0</v>
      </c>
      <c r="BC1310" s="235">
        <f t="shared" si="487"/>
        <v>0</v>
      </c>
      <c r="BG1310" s="210"/>
      <c r="BH1310" s="231"/>
      <c r="BI1310" s="15"/>
      <c r="BJ1310" s="232">
        <f t="shared" si="477"/>
        <v>0</v>
      </c>
      <c r="BK1310" s="235">
        <f t="shared" si="488"/>
        <v>0</v>
      </c>
      <c r="BM1310" s="109">
        <f t="shared" si="478"/>
        <v>-1.1792232482346336</v>
      </c>
      <c r="BN1310" s="213"/>
      <c r="BR1310" s="228"/>
      <c r="BS1310" s="311"/>
      <c r="BT1310" s="3"/>
      <c r="BU1310" s="213"/>
      <c r="BV1310" s="213"/>
      <c r="BW1310" s="291"/>
    </row>
    <row r="1311" spans="1:75" x14ac:dyDescent="0.2">
      <c r="A1311" s="210"/>
      <c r="B1311" s="211"/>
      <c r="C1311" s="848" t="str">
        <f ca="1">IF(ISERR(AVERAGE(INDIRECT("B"&amp;(ROW()-INT($B$1/2))):INDIRECT("B"&amp;(ROW()+INT($B$1/2))))),"",AVERAGE(INDIRECT("B"&amp;(ROW()-INT($B$1/2))):INDIRECT("B"&amp;(ROW()+INT($B$1/2)))))</f>
        <v/>
      </c>
      <c r="D1311" s="848">
        <f t="shared" si="472"/>
        <v>0</v>
      </c>
      <c r="E1311" s="275"/>
      <c r="F1311" s="15"/>
      <c r="G1311" s="3"/>
      <c r="H1311" s="3"/>
      <c r="I1311" s="3"/>
      <c r="J1311" s="3"/>
      <c r="K1311" s="3"/>
      <c r="L1311" s="554"/>
      <c r="M1311" s="545"/>
      <c r="N1311" s="546"/>
      <c r="O1311" s="5"/>
      <c r="P1311" s="216"/>
      <c r="Q1311" s="217"/>
      <c r="R1311" s="218"/>
      <c r="S1311" s="219">
        <f t="shared" si="479"/>
        <v>0</v>
      </c>
      <c r="T1311" s="220">
        <f t="shared" si="480"/>
        <v>0</v>
      </c>
      <c r="U1311" s="214">
        <f t="shared" si="489"/>
        <v>0</v>
      </c>
      <c r="W1311" s="221"/>
      <c r="X1311" s="222"/>
      <c r="Y1311" s="222"/>
      <c r="Z1311" s="223"/>
      <c r="AA1311" s="222"/>
      <c r="AB1311" s="224"/>
      <c r="AC1311" s="225"/>
      <c r="AD1311" s="2">
        <f t="shared" si="474"/>
        <v>0</v>
      </c>
      <c r="AE1311" s="2">
        <f t="shared" si="475"/>
        <v>0</v>
      </c>
      <c r="AF1311" s="226"/>
      <c r="AG1311" s="219">
        <f t="shared" si="481"/>
        <v>0</v>
      </c>
      <c r="AH1311" s="234">
        <f t="shared" si="482"/>
        <v>0</v>
      </c>
      <c r="AI1311" s="214">
        <f t="shared" si="490"/>
        <v>0</v>
      </c>
      <c r="AK1311" s="229">
        <f t="shared" si="483"/>
        <v>0</v>
      </c>
      <c r="AL1311" s="226"/>
      <c r="AM1311" s="15"/>
      <c r="AN1311" s="232" t="e">
        <f t="shared" si="484"/>
        <v>#DIV/0!</v>
      </c>
      <c r="AO1311" s="214">
        <f t="shared" si="476"/>
        <v>0</v>
      </c>
      <c r="AQ1311" s="210"/>
      <c r="AR1311" s="231"/>
      <c r="AS1311" s="15"/>
      <c r="AT1311" s="232">
        <f t="shared" si="485"/>
        <v>0</v>
      </c>
      <c r="AU1311" s="235">
        <f t="shared" si="486"/>
        <v>0</v>
      </c>
      <c r="AY1311" s="210"/>
      <c r="AZ1311" s="231"/>
      <c r="BA1311" s="15"/>
      <c r="BB1311" s="232">
        <f t="shared" si="473"/>
        <v>0</v>
      </c>
      <c r="BC1311" s="235">
        <f t="shared" si="487"/>
        <v>0</v>
      </c>
      <c r="BG1311" s="210"/>
      <c r="BH1311" s="231"/>
      <c r="BI1311" s="15"/>
      <c r="BJ1311" s="232">
        <f t="shared" si="477"/>
        <v>0</v>
      </c>
      <c r="BK1311" s="235">
        <f t="shared" si="488"/>
        <v>0</v>
      </c>
      <c r="BM1311" s="109">
        <f t="shared" si="478"/>
        <v>-1.1810555857323703</v>
      </c>
      <c r="BN1311" s="213"/>
      <c r="BR1311" s="228"/>
      <c r="BS1311" s="311"/>
      <c r="BT1311" s="3"/>
      <c r="BU1311" s="213"/>
      <c r="BV1311" s="213"/>
      <c r="BW1311" s="291"/>
    </row>
    <row r="1312" spans="1:75" x14ac:dyDescent="0.2">
      <c r="A1312" s="210"/>
      <c r="B1312" s="211"/>
      <c r="C1312" s="848" t="str">
        <f ca="1">IF(ISERR(AVERAGE(INDIRECT("B"&amp;(ROW()-INT($B$1/2))):INDIRECT("B"&amp;(ROW()+INT($B$1/2))))),"",AVERAGE(INDIRECT("B"&amp;(ROW()-INT($B$1/2))):INDIRECT("B"&amp;(ROW()+INT($B$1/2)))))</f>
        <v/>
      </c>
      <c r="D1312" s="848">
        <f t="shared" si="472"/>
        <v>0</v>
      </c>
      <c r="E1312" s="275"/>
      <c r="F1312" s="15"/>
      <c r="G1312" s="3"/>
      <c r="H1312" s="3"/>
      <c r="I1312" s="3"/>
      <c r="J1312" s="3"/>
      <c r="K1312" s="3"/>
      <c r="L1312" s="554"/>
      <c r="M1312" s="545"/>
      <c r="N1312" s="546"/>
      <c r="O1312" s="5"/>
      <c r="P1312" s="216"/>
      <c r="Q1312" s="217"/>
      <c r="R1312" s="218"/>
      <c r="S1312" s="219">
        <f t="shared" si="479"/>
        <v>0</v>
      </c>
      <c r="T1312" s="220">
        <f t="shared" si="480"/>
        <v>0</v>
      </c>
      <c r="U1312" s="214">
        <f t="shared" si="489"/>
        <v>0</v>
      </c>
      <c r="W1312" s="221"/>
      <c r="X1312" s="222"/>
      <c r="Y1312" s="222"/>
      <c r="Z1312" s="223"/>
      <c r="AA1312" s="222"/>
      <c r="AB1312" s="224"/>
      <c r="AC1312" s="225"/>
      <c r="AD1312" s="2">
        <f t="shared" si="474"/>
        <v>0</v>
      </c>
      <c r="AE1312" s="2">
        <f t="shared" si="475"/>
        <v>0</v>
      </c>
      <c r="AF1312" s="226"/>
      <c r="AG1312" s="219">
        <f t="shared" si="481"/>
        <v>0</v>
      </c>
      <c r="AH1312" s="234">
        <f t="shared" si="482"/>
        <v>0</v>
      </c>
      <c r="AI1312" s="214">
        <f t="shared" si="490"/>
        <v>0</v>
      </c>
      <c r="AK1312" s="229">
        <f t="shared" si="483"/>
        <v>0</v>
      </c>
      <c r="AL1312" s="226"/>
      <c r="AM1312" s="15"/>
      <c r="AN1312" s="232" t="e">
        <f t="shared" si="484"/>
        <v>#DIV/0!</v>
      </c>
      <c r="AO1312" s="214">
        <f t="shared" si="476"/>
        <v>0</v>
      </c>
      <c r="AQ1312" s="210"/>
      <c r="AR1312" s="231"/>
      <c r="AS1312" s="15"/>
      <c r="AT1312" s="232">
        <f t="shared" si="485"/>
        <v>0</v>
      </c>
      <c r="AU1312" s="235">
        <f t="shared" si="486"/>
        <v>0</v>
      </c>
      <c r="AY1312" s="210"/>
      <c r="AZ1312" s="231"/>
      <c r="BA1312" s="15"/>
      <c r="BB1312" s="232">
        <f t="shared" si="473"/>
        <v>0</v>
      </c>
      <c r="BC1312" s="235">
        <f t="shared" si="487"/>
        <v>0</v>
      </c>
      <c r="BG1312" s="210"/>
      <c r="BH1312" s="231"/>
      <c r="BI1312" s="15"/>
      <c r="BJ1312" s="232">
        <f t="shared" si="477"/>
        <v>0</v>
      </c>
      <c r="BK1312" s="235">
        <f t="shared" si="488"/>
        <v>0</v>
      </c>
      <c r="BM1312" s="109">
        <f t="shared" si="478"/>
        <v>-1.1828879232301071</v>
      </c>
      <c r="BN1312" s="213"/>
      <c r="BR1312" s="228"/>
      <c r="BS1312" s="311"/>
      <c r="BT1312" s="3"/>
      <c r="BU1312" s="213"/>
      <c r="BV1312" s="213"/>
      <c r="BW1312" s="291"/>
    </row>
    <row r="1313" spans="1:75" x14ac:dyDescent="0.2">
      <c r="A1313" s="210"/>
      <c r="B1313" s="211"/>
      <c r="C1313" s="848" t="str">
        <f ca="1">IF(ISERR(AVERAGE(INDIRECT("B"&amp;(ROW()-INT($B$1/2))):INDIRECT("B"&amp;(ROW()+INT($B$1/2))))),"",AVERAGE(INDIRECT("B"&amp;(ROW()-INT($B$1/2))):INDIRECT("B"&amp;(ROW()+INT($B$1/2)))))</f>
        <v/>
      </c>
      <c r="D1313" s="848">
        <f t="shared" si="472"/>
        <v>0</v>
      </c>
      <c r="E1313" s="275"/>
      <c r="F1313" s="15"/>
      <c r="G1313" s="3"/>
      <c r="H1313" s="3"/>
      <c r="I1313" s="3"/>
      <c r="J1313" s="3"/>
      <c r="K1313" s="3"/>
      <c r="L1313" s="554"/>
      <c r="M1313" s="545"/>
      <c r="N1313" s="546"/>
      <c r="O1313" s="5"/>
      <c r="P1313" s="216"/>
      <c r="Q1313" s="217"/>
      <c r="R1313" s="218"/>
      <c r="S1313" s="219">
        <f t="shared" si="479"/>
        <v>0</v>
      </c>
      <c r="T1313" s="220">
        <f t="shared" si="480"/>
        <v>0</v>
      </c>
      <c r="U1313" s="214">
        <f t="shared" si="489"/>
        <v>0</v>
      </c>
      <c r="W1313" s="221"/>
      <c r="X1313" s="222"/>
      <c r="Y1313" s="222"/>
      <c r="Z1313" s="223"/>
      <c r="AA1313" s="222"/>
      <c r="AB1313" s="224"/>
      <c r="AC1313" s="225"/>
      <c r="AD1313" s="2">
        <f t="shared" si="474"/>
        <v>0</v>
      </c>
      <c r="AE1313" s="2">
        <f t="shared" si="475"/>
        <v>0</v>
      </c>
      <c r="AF1313" s="226"/>
      <c r="AG1313" s="219">
        <f t="shared" si="481"/>
        <v>0</v>
      </c>
      <c r="AH1313" s="234">
        <f t="shared" si="482"/>
        <v>0</v>
      </c>
      <c r="AI1313" s="214">
        <f t="shared" si="490"/>
        <v>0</v>
      </c>
      <c r="AK1313" s="229">
        <f t="shared" si="483"/>
        <v>0</v>
      </c>
      <c r="AL1313" s="226"/>
      <c r="AM1313" s="15"/>
      <c r="AN1313" s="232" t="e">
        <f t="shared" si="484"/>
        <v>#DIV/0!</v>
      </c>
      <c r="AO1313" s="214">
        <f t="shared" si="476"/>
        <v>0</v>
      </c>
      <c r="AQ1313" s="210"/>
      <c r="AR1313" s="231"/>
      <c r="AS1313" s="15"/>
      <c r="AT1313" s="232">
        <f t="shared" si="485"/>
        <v>0</v>
      </c>
      <c r="AU1313" s="235">
        <f t="shared" si="486"/>
        <v>0</v>
      </c>
      <c r="AY1313" s="210"/>
      <c r="AZ1313" s="231"/>
      <c r="BA1313" s="15"/>
      <c r="BB1313" s="232">
        <f t="shared" si="473"/>
        <v>0</v>
      </c>
      <c r="BC1313" s="235">
        <f t="shared" si="487"/>
        <v>0</v>
      </c>
      <c r="BG1313" s="210"/>
      <c r="BH1313" s="231"/>
      <c r="BI1313" s="15"/>
      <c r="BJ1313" s="232">
        <f t="shared" si="477"/>
        <v>0</v>
      </c>
      <c r="BK1313" s="235">
        <f t="shared" si="488"/>
        <v>0</v>
      </c>
      <c r="BM1313" s="109">
        <f t="shared" si="478"/>
        <v>-1.1847202607278438</v>
      </c>
      <c r="BN1313" s="213"/>
      <c r="BR1313" s="228"/>
      <c r="BS1313" s="311"/>
      <c r="BT1313" s="3"/>
      <c r="BU1313" s="213"/>
      <c r="BV1313" s="213"/>
      <c r="BW1313" s="291"/>
    </row>
    <row r="1314" spans="1:75" x14ac:dyDescent="0.2">
      <c r="A1314" s="210"/>
      <c r="B1314" s="211"/>
      <c r="C1314" s="848" t="str">
        <f ca="1">IF(ISERR(AVERAGE(INDIRECT("B"&amp;(ROW()-INT($B$1/2))):INDIRECT("B"&amp;(ROW()+INT($B$1/2))))),"",AVERAGE(INDIRECT("B"&amp;(ROW()-INT($B$1/2))):INDIRECT("B"&amp;(ROW()+INT($B$1/2)))))</f>
        <v/>
      </c>
      <c r="D1314" s="848">
        <f t="shared" si="472"/>
        <v>0</v>
      </c>
      <c r="E1314" s="275"/>
      <c r="F1314" s="15"/>
      <c r="G1314" s="3"/>
      <c r="H1314" s="3"/>
      <c r="I1314" s="3"/>
      <c r="J1314" s="3"/>
      <c r="K1314" s="3"/>
      <c r="L1314" s="554"/>
      <c r="M1314" s="545"/>
      <c r="N1314" s="546"/>
      <c r="O1314" s="5"/>
      <c r="P1314" s="216"/>
      <c r="Q1314" s="217"/>
      <c r="R1314" s="218"/>
      <c r="S1314" s="219">
        <f t="shared" si="479"/>
        <v>0</v>
      </c>
      <c r="T1314" s="220">
        <f t="shared" si="480"/>
        <v>0</v>
      </c>
      <c r="U1314" s="214">
        <f t="shared" si="489"/>
        <v>0</v>
      </c>
      <c r="W1314" s="221"/>
      <c r="X1314" s="222"/>
      <c r="Y1314" s="222"/>
      <c r="Z1314" s="223"/>
      <c r="AA1314" s="222"/>
      <c r="AB1314" s="224"/>
      <c r="AC1314" s="225"/>
      <c r="AD1314" s="2">
        <f t="shared" si="474"/>
        <v>0</v>
      </c>
      <c r="AE1314" s="2">
        <f t="shared" si="475"/>
        <v>0</v>
      </c>
      <c r="AF1314" s="226"/>
      <c r="AG1314" s="219">
        <f t="shared" si="481"/>
        <v>0</v>
      </c>
      <c r="AH1314" s="234">
        <f t="shared" si="482"/>
        <v>0</v>
      </c>
      <c r="AI1314" s="214">
        <f t="shared" si="490"/>
        <v>0</v>
      </c>
      <c r="AK1314" s="229">
        <f t="shared" si="483"/>
        <v>0</v>
      </c>
      <c r="AL1314" s="226"/>
      <c r="AM1314" s="15"/>
      <c r="AN1314" s="232" t="e">
        <f t="shared" si="484"/>
        <v>#DIV/0!</v>
      </c>
      <c r="AO1314" s="214">
        <f t="shared" si="476"/>
        <v>0</v>
      </c>
      <c r="AQ1314" s="210"/>
      <c r="AR1314" s="231"/>
      <c r="AS1314" s="15"/>
      <c r="AT1314" s="232">
        <f t="shared" si="485"/>
        <v>0</v>
      </c>
      <c r="AU1314" s="235">
        <f t="shared" si="486"/>
        <v>0</v>
      </c>
      <c r="AY1314" s="210"/>
      <c r="AZ1314" s="231"/>
      <c r="BA1314" s="15"/>
      <c r="BB1314" s="232">
        <f t="shared" si="473"/>
        <v>0</v>
      </c>
      <c r="BC1314" s="235">
        <f t="shared" si="487"/>
        <v>0</v>
      </c>
      <c r="BG1314" s="210"/>
      <c r="BH1314" s="231"/>
      <c r="BI1314" s="15"/>
      <c r="BJ1314" s="232">
        <f t="shared" si="477"/>
        <v>0</v>
      </c>
      <c r="BK1314" s="235">
        <f t="shared" si="488"/>
        <v>0</v>
      </c>
      <c r="BM1314" s="109">
        <f t="shared" si="478"/>
        <v>-1.1865525982255805</v>
      </c>
      <c r="BN1314" s="213"/>
      <c r="BR1314" s="228"/>
      <c r="BS1314" s="311"/>
      <c r="BT1314" s="3"/>
      <c r="BU1314" s="213"/>
      <c r="BV1314" s="213"/>
      <c r="BW1314" s="291"/>
    </row>
    <row r="1315" spans="1:75" x14ac:dyDescent="0.2">
      <c r="A1315" s="210"/>
      <c r="B1315" s="211"/>
      <c r="C1315" s="848" t="str">
        <f ca="1">IF(ISERR(AVERAGE(INDIRECT("B"&amp;(ROW()-INT($B$1/2))):INDIRECT("B"&amp;(ROW()+INT($B$1/2))))),"",AVERAGE(INDIRECT("B"&amp;(ROW()-INT($B$1/2))):INDIRECT("B"&amp;(ROW()+INT($B$1/2)))))</f>
        <v/>
      </c>
      <c r="D1315" s="848">
        <f t="shared" si="472"/>
        <v>0</v>
      </c>
      <c r="E1315" s="275"/>
      <c r="F1315" s="15"/>
      <c r="G1315" s="3"/>
      <c r="H1315" s="3"/>
      <c r="I1315" s="3"/>
      <c r="J1315" s="3"/>
      <c r="K1315" s="3"/>
      <c r="L1315" s="554"/>
      <c r="M1315" s="545"/>
      <c r="N1315" s="546"/>
      <c r="O1315" s="5"/>
      <c r="P1315" s="216"/>
      <c r="Q1315" s="217"/>
      <c r="R1315" s="218"/>
      <c r="S1315" s="219">
        <f t="shared" si="479"/>
        <v>0</v>
      </c>
      <c r="T1315" s="220">
        <f t="shared" si="480"/>
        <v>0</v>
      </c>
      <c r="U1315" s="214">
        <f t="shared" si="489"/>
        <v>0</v>
      </c>
      <c r="W1315" s="221"/>
      <c r="X1315" s="222"/>
      <c r="Y1315" s="222"/>
      <c r="Z1315" s="223"/>
      <c r="AA1315" s="222"/>
      <c r="AB1315" s="224"/>
      <c r="AC1315" s="225"/>
      <c r="AD1315" s="2">
        <f t="shared" si="474"/>
        <v>0</v>
      </c>
      <c r="AE1315" s="2">
        <f t="shared" si="475"/>
        <v>0</v>
      </c>
      <c r="AF1315" s="226"/>
      <c r="AG1315" s="219">
        <f t="shared" si="481"/>
        <v>0</v>
      </c>
      <c r="AH1315" s="234">
        <f t="shared" si="482"/>
        <v>0</v>
      </c>
      <c r="AI1315" s="214">
        <f t="shared" si="490"/>
        <v>0</v>
      </c>
      <c r="AK1315" s="229">
        <f t="shared" si="483"/>
        <v>0</v>
      </c>
      <c r="AL1315" s="226"/>
      <c r="AM1315" s="15"/>
      <c r="AN1315" s="232" t="e">
        <f t="shared" si="484"/>
        <v>#DIV/0!</v>
      </c>
      <c r="AO1315" s="214">
        <f t="shared" si="476"/>
        <v>0</v>
      </c>
      <c r="AQ1315" s="210"/>
      <c r="AR1315" s="231"/>
      <c r="AS1315" s="15"/>
      <c r="AT1315" s="232">
        <f t="shared" si="485"/>
        <v>0</v>
      </c>
      <c r="AU1315" s="235">
        <f t="shared" si="486"/>
        <v>0</v>
      </c>
      <c r="AY1315" s="210"/>
      <c r="AZ1315" s="231"/>
      <c r="BA1315" s="15"/>
      <c r="BB1315" s="232">
        <f t="shared" si="473"/>
        <v>0</v>
      </c>
      <c r="BC1315" s="235">
        <f t="shared" si="487"/>
        <v>0</v>
      </c>
      <c r="BG1315" s="210"/>
      <c r="BH1315" s="231"/>
      <c r="BI1315" s="15"/>
      <c r="BJ1315" s="232">
        <f t="shared" si="477"/>
        <v>0</v>
      </c>
      <c r="BK1315" s="235">
        <f t="shared" si="488"/>
        <v>0</v>
      </c>
      <c r="BM1315" s="109">
        <f t="shared" si="478"/>
        <v>-1.1883849357233172</v>
      </c>
      <c r="BN1315" s="213"/>
      <c r="BR1315" s="228"/>
      <c r="BS1315" s="311"/>
      <c r="BT1315" s="3"/>
      <c r="BU1315" s="213"/>
      <c r="BV1315" s="213"/>
      <c r="BW1315" s="291"/>
    </row>
    <row r="1316" spans="1:75" x14ac:dyDescent="0.2">
      <c r="A1316" s="210"/>
      <c r="B1316" s="211"/>
      <c r="C1316" s="848" t="str">
        <f ca="1">IF(ISERR(AVERAGE(INDIRECT("B"&amp;(ROW()-INT($B$1/2))):INDIRECT("B"&amp;(ROW()+INT($B$1/2))))),"",AVERAGE(INDIRECT("B"&amp;(ROW()-INT($B$1/2))):INDIRECT("B"&amp;(ROW()+INT($B$1/2)))))</f>
        <v/>
      </c>
      <c r="D1316" s="848">
        <f t="shared" si="472"/>
        <v>0</v>
      </c>
      <c r="E1316" s="275"/>
      <c r="F1316" s="15"/>
      <c r="G1316" s="3"/>
      <c r="H1316" s="3"/>
      <c r="I1316" s="3"/>
      <c r="J1316" s="3"/>
      <c r="K1316" s="3"/>
      <c r="L1316" s="554"/>
      <c r="M1316" s="545"/>
      <c r="N1316" s="546"/>
      <c r="O1316" s="5"/>
      <c r="P1316" s="216"/>
      <c r="Q1316" s="217"/>
      <c r="R1316" s="218"/>
      <c r="S1316" s="219">
        <f t="shared" si="479"/>
        <v>0</v>
      </c>
      <c r="T1316" s="220">
        <f t="shared" si="480"/>
        <v>0</v>
      </c>
      <c r="U1316" s="214">
        <f t="shared" si="489"/>
        <v>0</v>
      </c>
      <c r="W1316" s="221"/>
      <c r="X1316" s="222"/>
      <c r="Y1316" s="222"/>
      <c r="Z1316" s="223"/>
      <c r="AA1316" s="222"/>
      <c r="AB1316" s="224"/>
      <c r="AC1316" s="225"/>
      <c r="AD1316" s="2">
        <f t="shared" si="474"/>
        <v>0</v>
      </c>
      <c r="AE1316" s="2">
        <f t="shared" si="475"/>
        <v>0</v>
      </c>
      <c r="AF1316" s="226"/>
      <c r="AG1316" s="219">
        <f t="shared" si="481"/>
        <v>0</v>
      </c>
      <c r="AH1316" s="234">
        <f t="shared" si="482"/>
        <v>0</v>
      </c>
      <c r="AI1316" s="214">
        <f t="shared" si="490"/>
        <v>0</v>
      </c>
      <c r="AK1316" s="229">
        <f t="shared" si="483"/>
        <v>0</v>
      </c>
      <c r="AL1316" s="226"/>
      <c r="AM1316" s="15"/>
      <c r="AN1316" s="232" t="e">
        <f t="shared" si="484"/>
        <v>#DIV/0!</v>
      </c>
      <c r="AO1316" s="214">
        <f t="shared" si="476"/>
        <v>0</v>
      </c>
      <c r="AQ1316" s="210"/>
      <c r="AR1316" s="231"/>
      <c r="AS1316" s="15"/>
      <c r="AT1316" s="232">
        <f t="shared" si="485"/>
        <v>0</v>
      </c>
      <c r="AU1316" s="235">
        <f t="shared" si="486"/>
        <v>0</v>
      </c>
      <c r="AY1316" s="210"/>
      <c r="AZ1316" s="231"/>
      <c r="BA1316" s="15"/>
      <c r="BB1316" s="232">
        <f t="shared" si="473"/>
        <v>0</v>
      </c>
      <c r="BC1316" s="235">
        <f t="shared" si="487"/>
        <v>0</v>
      </c>
      <c r="BG1316" s="210"/>
      <c r="BH1316" s="231"/>
      <c r="BI1316" s="15"/>
      <c r="BJ1316" s="232">
        <f t="shared" si="477"/>
        <v>0</v>
      </c>
      <c r="BK1316" s="235">
        <f t="shared" si="488"/>
        <v>0</v>
      </c>
      <c r="BM1316" s="109">
        <f t="shared" si="478"/>
        <v>-1.1902172732210539</v>
      </c>
      <c r="BN1316" s="213"/>
      <c r="BR1316" s="228"/>
      <c r="BS1316" s="311"/>
      <c r="BT1316" s="3"/>
      <c r="BU1316" s="213"/>
      <c r="BV1316" s="213"/>
      <c r="BW1316" s="291"/>
    </row>
    <row r="1317" spans="1:75" x14ac:dyDescent="0.2">
      <c r="A1317" s="210"/>
      <c r="B1317" s="211"/>
      <c r="C1317" s="848" t="str">
        <f ca="1">IF(ISERR(AVERAGE(INDIRECT("B"&amp;(ROW()-INT($B$1/2))):INDIRECT("B"&amp;(ROW()+INT($B$1/2))))),"",AVERAGE(INDIRECT("B"&amp;(ROW()-INT($B$1/2))):INDIRECT("B"&amp;(ROW()+INT($B$1/2)))))</f>
        <v/>
      </c>
      <c r="D1317" s="848">
        <f t="shared" si="472"/>
        <v>0</v>
      </c>
      <c r="E1317" s="275"/>
      <c r="F1317" s="15"/>
      <c r="G1317" s="3"/>
      <c r="H1317" s="3"/>
      <c r="I1317" s="3"/>
      <c r="J1317" s="3"/>
      <c r="K1317" s="3"/>
      <c r="L1317" s="554"/>
      <c r="M1317" s="545"/>
      <c r="N1317" s="546"/>
      <c r="O1317" s="5"/>
      <c r="P1317" s="216"/>
      <c r="Q1317" s="217"/>
      <c r="R1317" s="218"/>
      <c r="S1317" s="219">
        <f t="shared" si="479"/>
        <v>0</v>
      </c>
      <c r="T1317" s="220">
        <f t="shared" si="480"/>
        <v>0</v>
      </c>
      <c r="U1317" s="214">
        <f t="shared" si="489"/>
        <v>0</v>
      </c>
      <c r="W1317" s="221"/>
      <c r="X1317" s="222"/>
      <c r="Y1317" s="222"/>
      <c r="Z1317" s="223"/>
      <c r="AA1317" s="222"/>
      <c r="AB1317" s="224"/>
      <c r="AC1317" s="225"/>
      <c r="AD1317" s="2">
        <f t="shared" si="474"/>
        <v>0</v>
      </c>
      <c r="AE1317" s="2">
        <f t="shared" si="475"/>
        <v>0</v>
      </c>
      <c r="AF1317" s="226"/>
      <c r="AG1317" s="219">
        <f t="shared" si="481"/>
        <v>0</v>
      </c>
      <c r="AH1317" s="234">
        <f t="shared" si="482"/>
        <v>0</v>
      </c>
      <c r="AI1317" s="214">
        <f t="shared" si="490"/>
        <v>0</v>
      </c>
      <c r="AK1317" s="229">
        <f t="shared" si="483"/>
        <v>0</v>
      </c>
      <c r="AL1317" s="226"/>
      <c r="AM1317" s="15"/>
      <c r="AN1317" s="232" t="e">
        <f t="shared" si="484"/>
        <v>#DIV/0!</v>
      </c>
      <c r="AO1317" s="214">
        <f t="shared" si="476"/>
        <v>0</v>
      </c>
      <c r="AQ1317" s="210"/>
      <c r="AR1317" s="231"/>
      <c r="AS1317" s="15"/>
      <c r="AT1317" s="232">
        <f t="shared" si="485"/>
        <v>0</v>
      </c>
      <c r="AU1317" s="235">
        <f t="shared" si="486"/>
        <v>0</v>
      </c>
      <c r="AY1317" s="210"/>
      <c r="AZ1317" s="231"/>
      <c r="BA1317" s="15"/>
      <c r="BB1317" s="232">
        <f t="shared" si="473"/>
        <v>0</v>
      </c>
      <c r="BC1317" s="235">
        <f t="shared" si="487"/>
        <v>0</v>
      </c>
      <c r="BG1317" s="210"/>
      <c r="BH1317" s="231"/>
      <c r="BI1317" s="15"/>
      <c r="BJ1317" s="232">
        <f t="shared" si="477"/>
        <v>0</v>
      </c>
      <c r="BK1317" s="235">
        <f t="shared" si="488"/>
        <v>0</v>
      </c>
      <c r="BM1317" s="109">
        <f t="shared" si="478"/>
        <v>-1.1920496107187906</v>
      </c>
      <c r="BN1317" s="213"/>
      <c r="BR1317" s="228"/>
      <c r="BS1317" s="311"/>
      <c r="BT1317" s="3"/>
      <c r="BU1317" s="213"/>
      <c r="BV1317" s="213"/>
      <c r="BW1317" s="291"/>
    </row>
    <row r="1318" spans="1:75" x14ac:dyDescent="0.2">
      <c r="A1318" s="210"/>
      <c r="B1318" s="211"/>
      <c r="C1318" s="848" t="str">
        <f ca="1">IF(ISERR(AVERAGE(INDIRECT("B"&amp;(ROW()-INT($B$1/2))):INDIRECT("B"&amp;(ROW()+INT($B$1/2))))),"",AVERAGE(INDIRECT("B"&amp;(ROW()-INT($B$1/2))):INDIRECT("B"&amp;(ROW()+INT($B$1/2)))))</f>
        <v/>
      </c>
      <c r="D1318" s="848">
        <f t="shared" si="472"/>
        <v>0</v>
      </c>
      <c r="E1318" s="275"/>
      <c r="F1318" s="15"/>
      <c r="G1318" s="3"/>
      <c r="H1318" s="3"/>
      <c r="I1318" s="3"/>
      <c r="J1318" s="3"/>
      <c r="K1318" s="3"/>
      <c r="L1318" s="554"/>
      <c r="M1318" s="545"/>
      <c r="N1318" s="546"/>
      <c r="O1318" s="5"/>
      <c r="P1318" s="216"/>
      <c r="Q1318" s="217"/>
      <c r="R1318" s="218"/>
      <c r="S1318" s="219">
        <f t="shared" si="479"/>
        <v>0</v>
      </c>
      <c r="T1318" s="220">
        <f t="shared" si="480"/>
        <v>0</v>
      </c>
      <c r="U1318" s="214">
        <f t="shared" si="489"/>
        <v>0</v>
      </c>
      <c r="W1318" s="221"/>
      <c r="X1318" s="222"/>
      <c r="Y1318" s="222"/>
      <c r="Z1318" s="223"/>
      <c r="AA1318" s="222"/>
      <c r="AB1318" s="224"/>
      <c r="AC1318" s="225"/>
      <c r="AD1318" s="2">
        <f t="shared" si="474"/>
        <v>0</v>
      </c>
      <c r="AE1318" s="2">
        <f t="shared" si="475"/>
        <v>0</v>
      </c>
      <c r="AF1318" s="226"/>
      <c r="AG1318" s="219">
        <f t="shared" si="481"/>
        <v>0</v>
      </c>
      <c r="AH1318" s="234">
        <f t="shared" si="482"/>
        <v>0</v>
      </c>
      <c r="AI1318" s="214">
        <f t="shared" si="490"/>
        <v>0</v>
      </c>
      <c r="AK1318" s="229">
        <f t="shared" si="483"/>
        <v>0</v>
      </c>
      <c r="AL1318" s="226"/>
      <c r="AM1318" s="15"/>
      <c r="AN1318" s="232" t="e">
        <f t="shared" si="484"/>
        <v>#DIV/0!</v>
      </c>
      <c r="AO1318" s="214">
        <f t="shared" si="476"/>
        <v>0</v>
      </c>
      <c r="AQ1318" s="210"/>
      <c r="AR1318" s="231"/>
      <c r="AS1318" s="15"/>
      <c r="AT1318" s="232">
        <f t="shared" si="485"/>
        <v>0</v>
      </c>
      <c r="AU1318" s="235">
        <f t="shared" si="486"/>
        <v>0</v>
      </c>
      <c r="AY1318" s="210"/>
      <c r="AZ1318" s="231"/>
      <c r="BA1318" s="15"/>
      <c r="BB1318" s="232">
        <f t="shared" si="473"/>
        <v>0</v>
      </c>
      <c r="BC1318" s="235">
        <f t="shared" si="487"/>
        <v>0</v>
      </c>
      <c r="BG1318" s="210"/>
      <c r="BH1318" s="231"/>
      <c r="BI1318" s="15"/>
      <c r="BJ1318" s="232">
        <f t="shared" si="477"/>
        <v>0</v>
      </c>
      <c r="BK1318" s="235">
        <f t="shared" si="488"/>
        <v>0</v>
      </c>
      <c r="BM1318" s="109">
        <f t="shared" si="478"/>
        <v>-1.1938819482165273</v>
      </c>
      <c r="BN1318" s="213"/>
      <c r="BR1318" s="228"/>
      <c r="BS1318" s="311"/>
      <c r="BT1318" s="3"/>
      <c r="BU1318" s="213"/>
      <c r="BV1318" s="213"/>
      <c r="BW1318" s="291"/>
    </row>
    <row r="1319" spans="1:75" x14ac:dyDescent="0.2">
      <c r="A1319" s="210"/>
      <c r="B1319" s="211"/>
      <c r="C1319" s="848" t="str">
        <f ca="1">IF(ISERR(AVERAGE(INDIRECT("B"&amp;(ROW()-INT($B$1/2))):INDIRECT("B"&amp;(ROW()+INT($B$1/2))))),"",AVERAGE(INDIRECT("B"&amp;(ROW()-INT($B$1/2))):INDIRECT("B"&amp;(ROW()+INT($B$1/2)))))</f>
        <v/>
      </c>
      <c r="D1319" s="848">
        <f t="shared" si="472"/>
        <v>0</v>
      </c>
      <c r="E1319" s="275"/>
      <c r="F1319" s="15"/>
      <c r="G1319" s="3"/>
      <c r="H1319" s="3"/>
      <c r="I1319" s="3"/>
      <c r="J1319" s="3"/>
      <c r="K1319" s="3"/>
      <c r="L1319" s="554"/>
      <c r="M1319" s="545"/>
      <c r="N1319" s="546"/>
      <c r="O1319" s="5"/>
      <c r="P1319" s="216"/>
      <c r="Q1319" s="217"/>
      <c r="R1319" s="218"/>
      <c r="S1319" s="219">
        <f t="shared" si="479"/>
        <v>0</v>
      </c>
      <c r="T1319" s="220">
        <f t="shared" si="480"/>
        <v>0</v>
      </c>
      <c r="U1319" s="214">
        <f t="shared" si="489"/>
        <v>0</v>
      </c>
      <c r="W1319" s="221"/>
      <c r="X1319" s="222"/>
      <c r="Y1319" s="222"/>
      <c r="Z1319" s="223"/>
      <c r="AA1319" s="222"/>
      <c r="AB1319" s="224"/>
      <c r="AC1319" s="225"/>
      <c r="AD1319" s="2">
        <f t="shared" si="474"/>
        <v>0</v>
      </c>
      <c r="AE1319" s="2">
        <f t="shared" si="475"/>
        <v>0</v>
      </c>
      <c r="AF1319" s="226"/>
      <c r="AG1319" s="219">
        <f t="shared" si="481"/>
        <v>0</v>
      </c>
      <c r="AH1319" s="234">
        <f t="shared" si="482"/>
        <v>0</v>
      </c>
      <c r="AI1319" s="214">
        <f t="shared" si="490"/>
        <v>0</v>
      </c>
      <c r="AK1319" s="229">
        <f t="shared" si="483"/>
        <v>0</v>
      </c>
      <c r="AL1319" s="226"/>
      <c r="AM1319" s="15"/>
      <c r="AN1319" s="232" t="e">
        <f t="shared" si="484"/>
        <v>#DIV/0!</v>
      </c>
      <c r="AO1319" s="214">
        <f t="shared" si="476"/>
        <v>0</v>
      </c>
      <c r="AQ1319" s="210"/>
      <c r="AR1319" s="231"/>
      <c r="AS1319" s="15"/>
      <c r="AT1319" s="232">
        <f t="shared" si="485"/>
        <v>0</v>
      </c>
      <c r="AU1319" s="235">
        <f t="shared" si="486"/>
        <v>0</v>
      </c>
      <c r="AY1319" s="210"/>
      <c r="AZ1319" s="231"/>
      <c r="BA1319" s="15"/>
      <c r="BB1319" s="232">
        <f t="shared" si="473"/>
        <v>0</v>
      </c>
      <c r="BC1319" s="235">
        <f t="shared" si="487"/>
        <v>0</v>
      </c>
      <c r="BG1319" s="210"/>
      <c r="BH1319" s="231"/>
      <c r="BI1319" s="15"/>
      <c r="BJ1319" s="232">
        <f t="shared" si="477"/>
        <v>0</v>
      </c>
      <c r="BK1319" s="235">
        <f t="shared" si="488"/>
        <v>0</v>
      </c>
      <c r="BM1319" s="109">
        <f t="shared" si="478"/>
        <v>-1.195714285714264</v>
      </c>
      <c r="BN1319" s="213"/>
      <c r="BR1319" s="228"/>
      <c r="BS1319" s="311"/>
      <c r="BT1319" s="3"/>
      <c r="BU1319" s="213"/>
      <c r="BV1319" s="213"/>
      <c r="BW1319" s="291"/>
    </row>
    <row r="1320" spans="1:75" x14ac:dyDescent="0.2">
      <c r="A1320" s="210"/>
      <c r="B1320" s="211"/>
      <c r="C1320" s="848" t="str">
        <f ca="1">IF(ISERR(AVERAGE(INDIRECT("B"&amp;(ROW()-INT($B$1/2))):INDIRECT("B"&amp;(ROW()+INT($B$1/2))))),"",AVERAGE(INDIRECT("B"&amp;(ROW()-INT($B$1/2))):INDIRECT("B"&amp;(ROW()+INT($B$1/2)))))</f>
        <v/>
      </c>
      <c r="D1320" s="848">
        <f t="shared" si="472"/>
        <v>0</v>
      </c>
      <c r="E1320" s="275"/>
      <c r="F1320" s="15"/>
      <c r="G1320" s="3"/>
      <c r="H1320" s="3"/>
      <c r="I1320" s="3"/>
      <c r="J1320" s="3"/>
      <c r="K1320" s="3"/>
      <c r="L1320" s="554"/>
      <c r="M1320" s="545"/>
      <c r="N1320" s="546"/>
      <c r="O1320" s="5"/>
      <c r="P1320" s="216"/>
      <c r="Q1320" s="217"/>
      <c r="R1320" s="218"/>
      <c r="S1320" s="219">
        <f t="shared" si="479"/>
        <v>0</v>
      </c>
      <c r="T1320" s="220">
        <f t="shared" si="480"/>
        <v>0</v>
      </c>
      <c r="U1320" s="214">
        <f t="shared" si="489"/>
        <v>0</v>
      </c>
      <c r="W1320" s="221"/>
      <c r="X1320" s="222"/>
      <c r="Y1320" s="222"/>
      <c r="Z1320" s="223"/>
      <c r="AA1320" s="222"/>
      <c r="AB1320" s="224"/>
      <c r="AC1320" s="225"/>
      <c r="AD1320" s="2">
        <f t="shared" si="474"/>
        <v>0</v>
      </c>
      <c r="AE1320" s="2">
        <f t="shared" si="475"/>
        <v>0</v>
      </c>
      <c r="AF1320" s="226"/>
      <c r="AG1320" s="219">
        <f t="shared" si="481"/>
        <v>0</v>
      </c>
      <c r="AH1320" s="234">
        <f t="shared" si="482"/>
        <v>0</v>
      </c>
      <c r="AI1320" s="214">
        <f t="shared" si="490"/>
        <v>0</v>
      </c>
      <c r="AK1320" s="229">
        <f t="shared" si="483"/>
        <v>0</v>
      </c>
      <c r="AL1320" s="226"/>
      <c r="AM1320" s="15"/>
      <c r="AN1320" s="232" t="e">
        <f t="shared" si="484"/>
        <v>#DIV/0!</v>
      </c>
      <c r="AO1320" s="214">
        <f t="shared" si="476"/>
        <v>0</v>
      </c>
      <c r="AQ1320" s="210"/>
      <c r="AR1320" s="231"/>
      <c r="AS1320" s="15"/>
      <c r="AT1320" s="232">
        <f t="shared" si="485"/>
        <v>0</v>
      </c>
      <c r="AU1320" s="235">
        <f t="shared" si="486"/>
        <v>0</v>
      </c>
      <c r="AY1320" s="210"/>
      <c r="AZ1320" s="231"/>
      <c r="BA1320" s="15"/>
      <c r="BB1320" s="232">
        <f t="shared" si="473"/>
        <v>0</v>
      </c>
      <c r="BC1320" s="235">
        <f t="shared" si="487"/>
        <v>0</v>
      </c>
      <c r="BG1320" s="210"/>
      <c r="BH1320" s="231"/>
      <c r="BI1320" s="15"/>
      <c r="BJ1320" s="232">
        <f t="shared" si="477"/>
        <v>0</v>
      </c>
      <c r="BK1320" s="235">
        <f t="shared" si="488"/>
        <v>0</v>
      </c>
      <c r="BM1320" s="109">
        <f t="shared" si="478"/>
        <v>-1.1975466232120007</v>
      </c>
      <c r="BN1320" s="213"/>
      <c r="BR1320" s="228"/>
      <c r="BS1320" s="311"/>
      <c r="BT1320" s="3"/>
      <c r="BU1320" s="213"/>
      <c r="BV1320" s="213"/>
      <c r="BW1320" s="291"/>
    </row>
    <row r="1321" spans="1:75" x14ac:dyDescent="0.2">
      <c r="A1321" s="210"/>
      <c r="B1321" s="211"/>
      <c r="C1321" s="848" t="str">
        <f ca="1">IF(ISERR(AVERAGE(INDIRECT("B"&amp;(ROW()-INT($B$1/2))):INDIRECT("B"&amp;(ROW()+INT($B$1/2))))),"",AVERAGE(INDIRECT("B"&amp;(ROW()-INT($B$1/2))):INDIRECT("B"&amp;(ROW()+INT($B$1/2)))))</f>
        <v/>
      </c>
      <c r="D1321" s="848">
        <f t="shared" si="472"/>
        <v>0</v>
      </c>
      <c r="E1321" s="275"/>
      <c r="F1321" s="15"/>
      <c r="G1321" s="3"/>
      <c r="H1321" s="3"/>
      <c r="I1321" s="3"/>
      <c r="J1321" s="3"/>
      <c r="K1321" s="3"/>
      <c r="L1321" s="554"/>
      <c r="M1321" s="545"/>
      <c r="N1321" s="546"/>
      <c r="O1321" s="5"/>
      <c r="P1321" s="216"/>
      <c r="Q1321" s="217"/>
      <c r="R1321" s="218"/>
      <c r="S1321" s="219">
        <f t="shared" si="479"/>
        <v>0</v>
      </c>
      <c r="T1321" s="220">
        <f t="shared" si="480"/>
        <v>0</v>
      </c>
      <c r="U1321" s="214">
        <f t="shared" si="489"/>
        <v>0</v>
      </c>
      <c r="W1321" s="221"/>
      <c r="X1321" s="222"/>
      <c r="Y1321" s="222"/>
      <c r="Z1321" s="223"/>
      <c r="AA1321" s="222"/>
      <c r="AB1321" s="224"/>
      <c r="AC1321" s="225"/>
      <c r="AD1321" s="2">
        <f t="shared" si="474"/>
        <v>0</v>
      </c>
      <c r="AE1321" s="2">
        <f t="shared" si="475"/>
        <v>0</v>
      </c>
      <c r="AF1321" s="226"/>
      <c r="AG1321" s="219">
        <f t="shared" si="481"/>
        <v>0</v>
      </c>
      <c r="AH1321" s="234">
        <f t="shared" si="482"/>
        <v>0</v>
      </c>
      <c r="AI1321" s="214">
        <f t="shared" si="490"/>
        <v>0</v>
      </c>
      <c r="AK1321" s="229">
        <f t="shared" si="483"/>
        <v>0</v>
      </c>
      <c r="AL1321" s="226"/>
      <c r="AM1321" s="15"/>
      <c r="AN1321" s="232" t="e">
        <f t="shared" si="484"/>
        <v>#DIV/0!</v>
      </c>
      <c r="AO1321" s="214">
        <f t="shared" si="476"/>
        <v>0</v>
      </c>
      <c r="AQ1321" s="210"/>
      <c r="AR1321" s="231"/>
      <c r="AS1321" s="15"/>
      <c r="AT1321" s="232">
        <f t="shared" si="485"/>
        <v>0</v>
      </c>
      <c r="AU1321" s="235">
        <f t="shared" si="486"/>
        <v>0</v>
      </c>
      <c r="AY1321" s="210"/>
      <c r="AZ1321" s="231"/>
      <c r="BA1321" s="15"/>
      <c r="BB1321" s="232">
        <f t="shared" si="473"/>
        <v>0</v>
      </c>
      <c r="BC1321" s="235">
        <f t="shared" si="487"/>
        <v>0</v>
      </c>
      <c r="BG1321" s="210"/>
      <c r="BH1321" s="231"/>
      <c r="BI1321" s="15"/>
      <c r="BJ1321" s="232">
        <f t="shared" si="477"/>
        <v>0</v>
      </c>
      <c r="BK1321" s="235">
        <f t="shared" si="488"/>
        <v>0</v>
      </c>
      <c r="BM1321" s="109">
        <f t="shared" si="478"/>
        <v>-1.1993789607097374</v>
      </c>
      <c r="BN1321" s="213"/>
      <c r="BR1321" s="228"/>
      <c r="BS1321" s="311"/>
      <c r="BT1321" s="3"/>
      <c r="BU1321" s="213"/>
      <c r="BV1321" s="213"/>
      <c r="BW1321" s="291"/>
    </row>
    <row r="1322" spans="1:75" x14ac:dyDescent="0.2">
      <c r="A1322" s="210"/>
      <c r="B1322" s="211"/>
      <c r="C1322" s="848" t="str">
        <f ca="1">IF(ISERR(AVERAGE(INDIRECT("B"&amp;(ROW()-INT($B$1/2))):INDIRECT("B"&amp;(ROW()+INT($B$1/2))))),"",AVERAGE(INDIRECT("B"&amp;(ROW()-INT($B$1/2))):INDIRECT("B"&amp;(ROW()+INT($B$1/2)))))</f>
        <v/>
      </c>
      <c r="D1322" s="848">
        <f t="shared" si="472"/>
        <v>0</v>
      </c>
      <c r="E1322" s="275"/>
      <c r="F1322" s="15"/>
      <c r="G1322" s="3"/>
      <c r="H1322" s="3"/>
      <c r="I1322" s="3"/>
      <c r="J1322" s="3"/>
      <c r="K1322" s="3"/>
      <c r="L1322" s="554"/>
      <c r="M1322" s="545"/>
      <c r="N1322" s="546"/>
      <c r="O1322" s="5"/>
      <c r="P1322" s="216"/>
      <c r="Q1322" s="217"/>
      <c r="R1322" s="218"/>
      <c r="S1322" s="219">
        <f t="shared" si="479"/>
        <v>0</v>
      </c>
      <c r="T1322" s="220">
        <f t="shared" si="480"/>
        <v>0</v>
      </c>
      <c r="U1322" s="214">
        <f t="shared" si="489"/>
        <v>0</v>
      </c>
      <c r="W1322" s="221"/>
      <c r="X1322" s="222"/>
      <c r="Y1322" s="222"/>
      <c r="Z1322" s="223"/>
      <c r="AA1322" s="222"/>
      <c r="AB1322" s="224"/>
      <c r="AC1322" s="225"/>
      <c r="AD1322" s="2">
        <f t="shared" si="474"/>
        <v>0</v>
      </c>
      <c r="AE1322" s="2">
        <f t="shared" si="475"/>
        <v>0</v>
      </c>
      <c r="AF1322" s="226"/>
      <c r="AG1322" s="219">
        <f t="shared" si="481"/>
        <v>0</v>
      </c>
      <c r="AH1322" s="234">
        <f t="shared" si="482"/>
        <v>0</v>
      </c>
      <c r="AI1322" s="214">
        <f t="shared" si="490"/>
        <v>0</v>
      </c>
      <c r="AK1322" s="229">
        <f t="shared" si="483"/>
        <v>0</v>
      </c>
      <c r="AL1322" s="226"/>
      <c r="AM1322" s="15"/>
      <c r="AN1322" s="232" t="e">
        <f t="shared" si="484"/>
        <v>#DIV/0!</v>
      </c>
      <c r="AO1322" s="214">
        <f t="shared" si="476"/>
        <v>0</v>
      </c>
      <c r="AQ1322" s="210"/>
      <c r="AR1322" s="231"/>
      <c r="AS1322" s="15"/>
      <c r="AT1322" s="232">
        <f t="shared" si="485"/>
        <v>0</v>
      </c>
      <c r="AU1322" s="235">
        <f t="shared" si="486"/>
        <v>0</v>
      </c>
      <c r="AY1322" s="210"/>
      <c r="AZ1322" s="231"/>
      <c r="BA1322" s="15"/>
      <c r="BB1322" s="232">
        <f t="shared" si="473"/>
        <v>0</v>
      </c>
      <c r="BC1322" s="235">
        <f t="shared" si="487"/>
        <v>0</v>
      </c>
      <c r="BG1322" s="210"/>
      <c r="BH1322" s="231"/>
      <c r="BI1322" s="15"/>
      <c r="BJ1322" s="232">
        <f t="shared" si="477"/>
        <v>0</v>
      </c>
      <c r="BK1322" s="235">
        <f t="shared" si="488"/>
        <v>0</v>
      </c>
      <c r="BM1322" s="109">
        <f t="shared" si="478"/>
        <v>-1.2012112982074741</v>
      </c>
      <c r="BN1322" s="213"/>
      <c r="BR1322" s="228"/>
      <c r="BS1322" s="311"/>
      <c r="BT1322" s="3"/>
      <c r="BU1322" s="213"/>
      <c r="BV1322" s="213"/>
      <c r="BW1322" s="291"/>
    </row>
    <row r="1323" spans="1:75" x14ac:dyDescent="0.2">
      <c r="A1323" s="210"/>
      <c r="B1323" s="211"/>
      <c r="C1323" s="848" t="str">
        <f ca="1">IF(ISERR(AVERAGE(INDIRECT("B"&amp;(ROW()-INT($B$1/2))):INDIRECT("B"&amp;(ROW()+INT($B$1/2))))),"",AVERAGE(INDIRECT("B"&amp;(ROW()-INT($B$1/2))):INDIRECT("B"&amp;(ROW()+INT($B$1/2)))))</f>
        <v/>
      </c>
      <c r="D1323" s="848">
        <f t="shared" si="472"/>
        <v>0</v>
      </c>
      <c r="E1323" s="275"/>
      <c r="F1323" s="15"/>
      <c r="G1323" s="3"/>
      <c r="H1323" s="3"/>
      <c r="I1323" s="3"/>
      <c r="J1323" s="3"/>
      <c r="K1323" s="3"/>
      <c r="L1323" s="554"/>
      <c r="M1323" s="545"/>
      <c r="N1323" s="546"/>
      <c r="O1323" s="5"/>
      <c r="P1323" s="216"/>
      <c r="Q1323" s="217"/>
      <c r="R1323" s="218"/>
      <c r="S1323" s="219">
        <f t="shared" si="479"/>
        <v>0</v>
      </c>
      <c r="T1323" s="220">
        <f t="shared" si="480"/>
        <v>0</v>
      </c>
      <c r="U1323" s="214">
        <f t="shared" si="489"/>
        <v>0</v>
      </c>
      <c r="W1323" s="221"/>
      <c r="X1323" s="222"/>
      <c r="Y1323" s="222"/>
      <c r="Z1323" s="223"/>
      <c r="AA1323" s="222"/>
      <c r="AB1323" s="224"/>
      <c r="AC1323" s="225"/>
      <c r="AD1323" s="2">
        <f t="shared" si="474"/>
        <v>0</v>
      </c>
      <c r="AE1323" s="2">
        <f t="shared" si="475"/>
        <v>0</v>
      </c>
      <c r="AF1323" s="226"/>
      <c r="AG1323" s="219">
        <f t="shared" si="481"/>
        <v>0</v>
      </c>
      <c r="AH1323" s="234">
        <f t="shared" si="482"/>
        <v>0</v>
      </c>
      <c r="AI1323" s="214">
        <f t="shared" si="490"/>
        <v>0</v>
      </c>
      <c r="AK1323" s="229">
        <f t="shared" si="483"/>
        <v>0</v>
      </c>
      <c r="AL1323" s="226"/>
      <c r="AM1323" s="15"/>
      <c r="AN1323" s="232" t="e">
        <f t="shared" si="484"/>
        <v>#DIV/0!</v>
      </c>
      <c r="AO1323" s="214">
        <f t="shared" si="476"/>
        <v>0</v>
      </c>
      <c r="AQ1323" s="210"/>
      <c r="AR1323" s="231"/>
      <c r="AS1323" s="15"/>
      <c r="AT1323" s="232">
        <f t="shared" si="485"/>
        <v>0</v>
      </c>
      <c r="AU1323" s="235">
        <f t="shared" si="486"/>
        <v>0</v>
      </c>
      <c r="AY1323" s="210"/>
      <c r="AZ1323" s="231"/>
      <c r="BA1323" s="15"/>
      <c r="BB1323" s="232">
        <f t="shared" si="473"/>
        <v>0</v>
      </c>
      <c r="BC1323" s="235">
        <f t="shared" si="487"/>
        <v>0</v>
      </c>
      <c r="BG1323" s="210"/>
      <c r="BH1323" s="231"/>
      <c r="BI1323" s="15"/>
      <c r="BJ1323" s="232">
        <f t="shared" si="477"/>
        <v>0</v>
      </c>
      <c r="BK1323" s="235">
        <f t="shared" si="488"/>
        <v>0</v>
      </c>
      <c r="BM1323" s="109">
        <f t="shared" si="478"/>
        <v>-1.2030436357052108</v>
      </c>
      <c r="BN1323" s="213"/>
      <c r="BR1323" s="228"/>
      <c r="BS1323" s="311"/>
      <c r="BT1323" s="3"/>
      <c r="BU1323" s="213"/>
      <c r="BV1323" s="213"/>
      <c r="BW1323" s="291"/>
    </row>
    <row r="1324" spans="1:75" x14ac:dyDescent="0.2">
      <c r="A1324" s="210"/>
      <c r="B1324" s="211"/>
      <c r="C1324" s="848" t="str">
        <f ca="1">IF(ISERR(AVERAGE(INDIRECT("B"&amp;(ROW()-INT($B$1/2))):INDIRECT("B"&amp;(ROW()+INT($B$1/2))))),"",AVERAGE(INDIRECT("B"&amp;(ROW()-INT($B$1/2))):INDIRECT("B"&amp;(ROW()+INT($B$1/2)))))</f>
        <v/>
      </c>
      <c r="D1324" s="848">
        <f t="shared" si="472"/>
        <v>0</v>
      </c>
      <c r="E1324" s="275"/>
      <c r="F1324" s="15"/>
      <c r="G1324" s="3"/>
      <c r="H1324" s="3"/>
      <c r="I1324" s="3"/>
      <c r="J1324" s="3"/>
      <c r="K1324" s="3"/>
      <c r="L1324" s="554"/>
      <c r="M1324" s="545"/>
      <c r="N1324" s="546"/>
      <c r="O1324" s="5"/>
      <c r="P1324" s="216"/>
      <c r="Q1324" s="217"/>
      <c r="R1324" s="218"/>
      <c r="S1324" s="219">
        <f t="shared" si="479"/>
        <v>0</v>
      </c>
      <c r="T1324" s="220">
        <f t="shared" si="480"/>
        <v>0</v>
      </c>
      <c r="U1324" s="214">
        <f t="shared" si="489"/>
        <v>0</v>
      </c>
      <c r="W1324" s="221"/>
      <c r="X1324" s="222"/>
      <c r="Y1324" s="222"/>
      <c r="Z1324" s="223"/>
      <c r="AA1324" s="222"/>
      <c r="AB1324" s="224"/>
      <c r="AC1324" s="225"/>
      <c r="AD1324" s="2">
        <f t="shared" si="474"/>
        <v>0</v>
      </c>
      <c r="AE1324" s="2">
        <f t="shared" si="475"/>
        <v>0</v>
      </c>
      <c r="AF1324" s="226"/>
      <c r="AG1324" s="219">
        <f t="shared" si="481"/>
        <v>0</v>
      </c>
      <c r="AH1324" s="234">
        <f t="shared" si="482"/>
        <v>0</v>
      </c>
      <c r="AI1324" s="214">
        <f t="shared" si="490"/>
        <v>0</v>
      </c>
      <c r="AK1324" s="229">
        <f t="shared" si="483"/>
        <v>0</v>
      </c>
      <c r="AL1324" s="226"/>
      <c r="AM1324" s="15"/>
      <c r="AN1324" s="232" t="e">
        <f t="shared" si="484"/>
        <v>#DIV/0!</v>
      </c>
      <c r="AO1324" s="214">
        <f t="shared" si="476"/>
        <v>0</v>
      </c>
      <c r="AQ1324" s="210"/>
      <c r="AR1324" s="231"/>
      <c r="AS1324" s="15"/>
      <c r="AT1324" s="232">
        <f t="shared" si="485"/>
        <v>0</v>
      </c>
      <c r="AU1324" s="235">
        <f t="shared" si="486"/>
        <v>0</v>
      </c>
      <c r="AY1324" s="210"/>
      <c r="AZ1324" s="231"/>
      <c r="BA1324" s="15"/>
      <c r="BB1324" s="232">
        <f t="shared" si="473"/>
        <v>0</v>
      </c>
      <c r="BC1324" s="235">
        <f t="shared" si="487"/>
        <v>0</v>
      </c>
      <c r="BG1324" s="210"/>
      <c r="BH1324" s="231"/>
      <c r="BI1324" s="15"/>
      <c r="BJ1324" s="232">
        <f t="shared" si="477"/>
        <v>0</v>
      </c>
      <c r="BK1324" s="235">
        <f t="shared" si="488"/>
        <v>0</v>
      </c>
      <c r="BM1324" s="109">
        <f t="shared" si="478"/>
        <v>-1.2048759732029475</v>
      </c>
      <c r="BN1324" s="213"/>
      <c r="BR1324" s="228"/>
      <c r="BS1324" s="311"/>
      <c r="BT1324" s="3"/>
      <c r="BU1324" s="213"/>
      <c r="BV1324" s="213"/>
      <c r="BW1324" s="291"/>
    </row>
    <row r="1325" spans="1:75" x14ac:dyDescent="0.2">
      <c r="A1325" s="210"/>
      <c r="B1325" s="211"/>
      <c r="C1325" s="848" t="str">
        <f ca="1">IF(ISERR(AVERAGE(INDIRECT("B"&amp;(ROW()-INT($B$1/2))):INDIRECT("B"&amp;(ROW()+INT($B$1/2))))),"",AVERAGE(INDIRECT("B"&amp;(ROW()-INT($B$1/2))):INDIRECT("B"&amp;(ROW()+INT($B$1/2)))))</f>
        <v/>
      </c>
      <c r="D1325" s="848">
        <f t="shared" si="472"/>
        <v>0</v>
      </c>
      <c r="E1325" s="275"/>
      <c r="F1325" s="15"/>
      <c r="G1325" s="3"/>
      <c r="H1325" s="3"/>
      <c r="I1325" s="3"/>
      <c r="J1325" s="3"/>
      <c r="K1325" s="3"/>
      <c r="L1325" s="554"/>
      <c r="M1325" s="545"/>
      <c r="N1325" s="546"/>
      <c r="O1325" s="5"/>
      <c r="P1325" s="216"/>
      <c r="Q1325" s="217"/>
      <c r="R1325" s="218"/>
      <c r="S1325" s="219">
        <f t="shared" si="479"/>
        <v>0</v>
      </c>
      <c r="T1325" s="220">
        <f t="shared" si="480"/>
        <v>0</v>
      </c>
      <c r="U1325" s="214">
        <f t="shared" si="489"/>
        <v>0</v>
      </c>
      <c r="W1325" s="221"/>
      <c r="X1325" s="222"/>
      <c r="Y1325" s="222"/>
      <c r="Z1325" s="223"/>
      <c r="AA1325" s="222"/>
      <c r="AB1325" s="224"/>
      <c r="AC1325" s="225"/>
      <c r="AD1325" s="2">
        <f t="shared" si="474"/>
        <v>0</v>
      </c>
      <c r="AE1325" s="2">
        <f t="shared" si="475"/>
        <v>0</v>
      </c>
      <c r="AF1325" s="226"/>
      <c r="AG1325" s="219">
        <f t="shared" si="481"/>
        <v>0</v>
      </c>
      <c r="AH1325" s="234">
        <f t="shared" si="482"/>
        <v>0</v>
      </c>
      <c r="AI1325" s="214">
        <f t="shared" si="490"/>
        <v>0</v>
      </c>
      <c r="AK1325" s="229">
        <f t="shared" si="483"/>
        <v>0</v>
      </c>
      <c r="AL1325" s="226"/>
      <c r="AM1325" s="15"/>
      <c r="AN1325" s="232" t="e">
        <f t="shared" si="484"/>
        <v>#DIV/0!</v>
      </c>
      <c r="AO1325" s="214">
        <f t="shared" si="476"/>
        <v>0</v>
      </c>
      <c r="AQ1325" s="210"/>
      <c r="AR1325" s="231"/>
      <c r="AS1325" s="15"/>
      <c r="AT1325" s="232">
        <f t="shared" si="485"/>
        <v>0</v>
      </c>
      <c r="AU1325" s="235">
        <f t="shared" si="486"/>
        <v>0</v>
      </c>
      <c r="AY1325" s="210"/>
      <c r="AZ1325" s="231"/>
      <c r="BA1325" s="15"/>
      <c r="BB1325" s="232">
        <f t="shared" si="473"/>
        <v>0</v>
      </c>
      <c r="BC1325" s="235">
        <f t="shared" si="487"/>
        <v>0</v>
      </c>
      <c r="BG1325" s="210"/>
      <c r="BH1325" s="231"/>
      <c r="BI1325" s="15"/>
      <c r="BJ1325" s="232">
        <f t="shared" si="477"/>
        <v>0</v>
      </c>
      <c r="BK1325" s="235">
        <f t="shared" si="488"/>
        <v>0</v>
      </c>
      <c r="BM1325" s="109">
        <f t="shared" si="478"/>
        <v>-1.2067083107006842</v>
      </c>
      <c r="BN1325" s="213"/>
      <c r="BR1325" s="228"/>
      <c r="BS1325" s="311"/>
      <c r="BT1325" s="3"/>
      <c r="BU1325" s="213"/>
      <c r="BV1325" s="213"/>
      <c r="BW1325" s="291"/>
    </row>
    <row r="1326" spans="1:75" x14ac:dyDescent="0.2">
      <c r="A1326" s="210"/>
      <c r="B1326" s="211"/>
      <c r="C1326" s="848" t="str">
        <f ca="1">IF(ISERR(AVERAGE(INDIRECT("B"&amp;(ROW()-INT($B$1/2))):INDIRECT("B"&amp;(ROW()+INT($B$1/2))))),"",AVERAGE(INDIRECT("B"&amp;(ROW()-INT($B$1/2))):INDIRECT("B"&amp;(ROW()+INT($B$1/2)))))</f>
        <v/>
      </c>
      <c r="D1326" s="848">
        <f t="shared" si="472"/>
        <v>0</v>
      </c>
      <c r="E1326" s="275"/>
      <c r="F1326" s="15"/>
      <c r="G1326" s="3"/>
      <c r="H1326" s="3"/>
      <c r="I1326" s="3"/>
      <c r="J1326" s="3"/>
      <c r="K1326" s="3"/>
      <c r="L1326" s="554"/>
      <c r="M1326" s="545"/>
      <c r="N1326" s="546"/>
      <c r="O1326" s="5"/>
      <c r="P1326" s="216"/>
      <c r="Q1326" s="217"/>
      <c r="R1326" s="218"/>
      <c r="S1326" s="219">
        <f t="shared" si="479"/>
        <v>0</v>
      </c>
      <c r="T1326" s="220">
        <f t="shared" si="480"/>
        <v>0</v>
      </c>
      <c r="U1326" s="214">
        <f t="shared" si="489"/>
        <v>0</v>
      </c>
      <c r="W1326" s="221"/>
      <c r="X1326" s="222"/>
      <c r="Y1326" s="222"/>
      <c r="Z1326" s="223"/>
      <c r="AA1326" s="222"/>
      <c r="AB1326" s="224"/>
      <c r="AC1326" s="225"/>
      <c r="AD1326" s="2">
        <f t="shared" si="474"/>
        <v>0</v>
      </c>
      <c r="AE1326" s="2">
        <f t="shared" si="475"/>
        <v>0</v>
      </c>
      <c r="AF1326" s="226"/>
      <c r="AG1326" s="219">
        <f t="shared" si="481"/>
        <v>0</v>
      </c>
      <c r="AH1326" s="234">
        <f t="shared" si="482"/>
        <v>0</v>
      </c>
      <c r="AI1326" s="214">
        <f t="shared" si="490"/>
        <v>0</v>
      </c>
      <c r="AK1326" s="229">
        <f t="shared" si="483"/>
        <v>0</v>
      </c>
      <c r="AL1326" s="226"/>
      <c r="AM1326" s="15"/>
      <c r="AN1326" s="232" t="e">
        <f t="shared" si="484"/>
        <v>#DIV/0!</v>
      </c>
      <c r="AO1326" s="214">
        <f t="shared" si="476"/>
        <v>0</v>
      </c>
      <c r="AQ1326" s="210"/>
      <c r="AR1326" s="231"/>
      <c r="AS1326" s="15"/>
      <c r="AT1326" s="232">
        <f t="shared" si="485"/>
        <v>0</v>
      </c>
      <c r="AU1326" s="235">
        <f t="shared" si="486"/>
        <v>0</v>
      </c>
      <c r="AY1326" s="210"/>
      <c r="AZ1326" s="231"/>
      <c r="BA1326" s="15"/>
      <c r="BB1326" s="232">
        <f t="shared" si="473"/>
        <v>0</v>
      </c>
      <c r="BC1326" s="235">
        <f t="shared" si="487"/>
        <v>0</v>
      </c>
      <c r="BG1326" s="210"/>
      <c r="BH1326" s="231"/>
      <c r="BI1326" s="15"/>
      <c r="BJ1326" s="232">
        <f t="shared" si="477"/>
        <v>0</v>
      </c>
      <c r="BK1326" s="235">
        <f t="shared" si="488"/>
        <v>0</v>
      </c>
      <c r="BM1326" s="109">
        <f t="shared" si="478"/>
        <v>-1.2085406481984209</v>
      </c>
      <c r="BN1326" s="213"/>
      <c r="BR1326" s="228"/>
      <c r="BS1326" s="311"/>
      <c r="BT1326" s="3"/>
      <c r="BU1326" s="213"/>
      <c r="BV1326" s="213"/>
      <c r="BW1326" s="291"/>
    </row>
    <row r="1327" spans="1:75" x14ac:dyDescent="0.2">
      <c r="A1327" s="210"/>
      <c r="B1327" s="211"/>
      <c r="C1327" s="848" t="str">
        <f ca="1">IF(ISERR(AVERAGE(INDIRECT("B"&amp;(ROW()-INT($B$1/2))):INDIRECT("B"&amp;(ROW()+INT($B$1/2))))),"",AVERAGE(INDIRECT("B"&amp;(ROW()-INT($B$1/2))):INDIRECT("B"&amp;(ROW()+INT($B$1/2)))))</f>
        <v/>
      </c>
      <c r="D1327" s="848">
        <f t="shared" si="472"/>
        <v>0</v>
      </c>
      <c r="E1327" s="275"/>
      <c r="F1327" s="15"/>
      <c r="G1327" s="3"/>
      <c r="H1327" s="3"/>
      <c r="I1327" s="3"/>
      <c r="J1327" s="3"/>
      <c r="K1327" s="3"/>
      <c r="L1327" s="554"/>
      <c r="M1327" s="545"/>
      <c r="N1327" s="546"/>
      <c r="O1327" s="5"/>
      <c r="P1327" s="216"/>
      <c r="Q1327" s="217"/>
      <c r="R1327" s="218"/>
      <c r="S1327" s="219">
        <f t="shared" si="479"/>
        <v>0</v>
      </c>
      <c r="T1327" s="220">
        <f t="shared" si="480"/>
        <v>0</v>
      </c>
      <c r="U1327" s="214">
        <f t="shared" si="489"/>
        <v>0</v>
      </c>
      <c r="W1327" s="221"/>
      <c r="X1327" s="222"/>
      <c r="Y1327" s="222"/>
      <c r="Z1327" s="223"/>
      <c r="AA1327" s="222"/>
      <c r="AB1327" s="224"/>
      <c r="AC1327" s="225"/>
      <c r="AD1327" s="2">
        <f t="shared" si="474"/>
        <v>0</v>
      </c>
      <c r="AE1327" s="2">
        <f t="shared" si="475"/>
        <v>0</v>
      </c>
      <c r="AF1327" s="226"/>
      <c r="AG1327" s="219">
        <f t="shared" si="481"/>
        <v>0</v>
      </c>
      <c r="AH1327" s="234">
        <f t="shared" si="482"/>
        <v>0</v>
      </c>
      <c r="AI1327" s="214">
        <f t="shared" si="490"/>
        <v>0</v>
      </c>
      <c r="AK1327" s="229">
        <f t="shared" si="483"/>
        <v>0</v>
      </c>
      <c r="AL1327" s="226"/>
      <c r="AM1327" s="15"/>
      <c r="AN1327" s="232" t="e">
        <f t="shared" si="484"/>
        <v>#DIV/0!</v>
      </c>
      <c r="AO1327" s="214">
        <f t="shared" si="476"/>
        <v>0</v>
      </c>
      <c r="AQ1327" s="210"/>
      <c r="AR1327" s="231"/>
      <c r="AS1327" s="15"/>
      <c r="AT1327" s="232">
        <f t="shared" si="485"/>
        <v>0</v>
      </c>
      <c r="AU1327" s="235">
        <f t="shared" si="486"/>
        <v>0</v>
      </c>
      <c r="AY1327" s="210"/>
      <c r="AZ1327" s="231"/>
      <c r="BA1327" s="15"/>
      <c r="BB1327" s="232">
        <f t="shared" si="473"/>
        <v>0</v>
      </c>
      <c r="BC1327" s="235">
        <f t="shared" si="487"/>
        <v>0</v>
      </c>
      <c r="BG1327" s="210"/>
      <c r="BH1327" s="231"/>
      <c r="BI1327" s="15"/>
      <c r="BJ1327" s="232">
        <f t="shared" si="477"/>
        <v>0</v>
      </c>
      <c r="BK1327" s="235">
        <f t="shared" si="488"/>
        <v>0</v>
      </c>
      <c r="BM1327" s="109">
        <f t="shared" si="478"/>
        <v>-1.2103729856961576</v>
      </c>
      <c r="BN1327" s="213"/>
      <c r="BR1327" s="228"/>
      <c r="BS1327" s="311"/>
      <c r="BT1327" s="3"/>
      <c r="BU1327" s="213"/>
      <c r="BV1327" s="213"/>
      <c r="BW1327" s="291"/>
    </row>
    <row r="1328" spans="1:75" x14ac:dyDescent="0.2">
      <c r="A1328" s="210"/>
      <c r="B1328" s="211"/>
      <c r="C1328" s="848" t="str">
        <f ca="1">IF(ISERR(AVERAGE(INDIRECT("B"&amp;(ROW()-INT($B$1/2))):INDIRECT("B"&amp;(ROW()+INT($B$1/2))))),"",AVERAGE(INDIRECT("B"&amp;(ROW()-INT($B$1/2))):INDIRECT("B"&amp;(ROW()+INT($B$1/2)))))</f>
        <v/>
      </c>
      <c r="D1328" s="848">
        <f t="shared" si="472"/>
        <v>0</v>
      </c>
      <c r="E1328" s="275"/>
      <c r="F1328" s="15"/>
      <c r="G1328" s="3"/>
      <c r="H1328" s="3"/>
      <c r="I1328" s="3"/>
      <c r="J1328" s="3"/>
      <c r="K1328" s="3"/>
      <c r="L1328" s="554"/>
      <c r="M1328" s="545"/>
      <c r="N1328" s="546"/>
      <c r="O1328" s="5"/>
      <c r="P1328" s="216"/>
      <c r="Q1328" s="217"/>
      <c r="R1328" s="218"/>
      <c r="S1328" s="219">
        <f t="shared" si="479"/>
        <v>0</v>
      </c>
      <c r="T1328" s="220">
        <f t="shared" si="480"/>
        <v>0</v>
      </c>
      <c r="U1328" s="214">
        <f t="shared" si="489"/>
        <v>0</v>
      </c>
      <c r="W1328" s="221"/>
      <c r="X1328" s="222"/>
      <c r="Y1328" s="222"/>
      <c r="Z1328" s="223"/>
      <c r="AA1328" s="222"/>
      <c r="AB1328" s="224"/>
      <c r="AC1328" s="225"/>
      <c r="AD1328" s="2">
        <f t="shared" si="474"/>
        <v>0</v>
      </c>
      <c r="AE1328" s="2">
        <f t="shared" si="475"/>
        <v>0</v>
      </c>
      <c r="AF1328" s="226"/>
      <c r="AG1328" s="219">
        <f t="shared" si="481"/>
        <v>0</v>
      </c>
      <c r="AH1328" s="234">
        <f t="shared" si="482"/>
        <v>0</v>
      </c>
      <c r="AI1328" s="214">
        <f t="shared" si="490"/>
        <v>0</v>
      </c>
      <c r="AK1328" s="229">
        <f t="shared" si="483"/>
        <v>0</v>
      </c>
      <c r="AL1328" s="226"/>
      <c r="AM1328" s="15"/>
      <c r="AN1328" s="232" t="e">
        <f t="shared" si="484"/>
        <v>#DIV/0!</v>
      </c>
      <c r="AO1328" s="214">
        <f t="shared" si="476"/>
        <v>0</v>
      </c>
      <c r="AQ1328" s="210"/>
      <c r="AR1328" s="231"/>
      <c r="AS1328" s="15"/>
      <c r="AT1328" s="232">
        <f t="shared" si="485"/>
        <v>0</v>
      </c>
      <c r="AU1328" s="235">
        <f t="shared" si="486"/>
        <v>0</v>
      </c>
      <c r="AY1328" s="210"/>
      <c r="AZ1328" s="231"/>
      <c r="BA1328" s="15"/>
      <c r="BB1328" s="232">
        <f t="shared" si="473"/>
        <v>0</v>
      </c>
      <c r="BC1328" s="235">
        <f t="shared" si="487"/>
        <v>0</v>
      </c>
      <c r="BG1328" s="210"/>
      <c r="BH1328" s="231"/>
      <c r="BI1328" s="15"/>
      <c r="BJ1328" s="232">
        <f t="shared" si="477"/>
        <v>0</v>
      </c>
      <c r="BK1328" s="235">
        <f t="shared" si="488"/>
        <v>0</v>
      </c>
      <c r="BM1328" s="109">
        <f t="shared" si="478"/>
        <v>-1.2122053231938943</v>
      </c>
      <c r="BN1328" s="213"/>
      <c r="BR1328" s="228"/>
      <c r="BS1328" s="311"/>
      <c r="BT1328" s="3"/>
      <c r="BU1328" s="213"/>
      <c r="BV1328" s="213"/>
      <c r="BW1328" s="291"/>
    </row>
    <row r="1329" spans="1:75" x14ac:dyDescent="0.2">
      <c r="A1329" s="210"/>
      <c r="B1329" s="211"/>
      <c r="C1329" s="848" t="str">
        <f ca="1">IF(ISERR(AVERAGE(INDIRECT("B"&amp;(ROW()-INT($B$1/2))):INDIRECT("B"&amp;(ROW()+INT($B$1/2))))),"",AVERAGE(INDIRECT("B"&amp;(ROW()-INT($B$1/2))):INDIRECT("B"&amp;(ROW()+INT($B$1/2)))))</f>
        <v/>
      </c>
      <c r="D1329" s="848">
        <f t="shared" si="472"/>
        <v>0</v>
      </c>
      <c r="E1329" s="275"/>
      <c r="F1329" s="15"/>
      <c r="G1329" s="3"/>
      <c r="H1329" s="3"/>
      <c r="I1329" s="3"/>
      <c r="J1329" s="3"/>
      <c r="K1329" s="3"/>
      <c r="L1329" s="554"/>
      <c r="M1329" s="545"/>
      <c r="N1329" s="546"/>
      <c r="O1329" s="5"/>
      <c r="P1329" s="216"/>
      <c r="Q1329" s="217"/>
      <c r="R1329" s="218"/>
      <c r="S1329" s="219">
        <f t="shared" si="479"/>
        <v>0</v>
      </c>
      <c r="T1329" s="220">
        <f t="shared" si="480"/>
        <v>0</v>
      </c>
      <c r="U1329" s="214">
        <f t="shared" si="489"/>
        <v>0</v>
      </c>
      <c r="W1329" s="221"/>
      <c r="X1329" s="222"/>
      <c r="Y1329" s="222"/>
      <c r="Z1329" s="223"/>
      <c r="AA1329" s="222"/>
      <c r="AB1329" s="224"/>
      <c r="AC1329" s="225"/>
      <c r="AD1329" s="2">
        <f t="shared" si="474"/>
        <v>0</v>
      </c>
      <c r="AE1329" s="2">
        <f t="shared" si="475"/>
        <v>0</v>
      </c>
      <c r="AF1329" s="226"/>
      <c r="AG1329" s="219">
        <f t="shared" si="481"/>
        <v>0</v>
      </c>
      <c r="AH1329" s="234">
        <f t="shared" si="482"/>
        <v>0</v>
      </c>
      <c r="AI1329" s="214">
        <f t="shared" si="490"/>
        <v>0</v>
      </c>
      <c r="AK1329" s="229">
        <f t="shared" si="483"/>
        <v>0</v>
      </c>
      <c r="AL1329" s="226"/>
      <c r="AM1329" s="15"/>
      <c r="AN1329" s="232" t="e">
        <f t="shared" si="484"/>
        <v>#DIV/0!</v>
      </c>
      <c r="AO1329" s="214">
        <f t="shared" si="476"/>
        <v>0</v>
      </c>
      <c r="AQ1329" s="210"/>
      <c r="AR1329" s="231"/>
      <c r="AS1329" s="15"/>
      <c r="AT1329" s="232">
        <f t="shared" si="485"/>
        <v>0</v>
      </c>
      <c r="AU1329" s="235">
        <f t="shared" si="486"/>
        <v>0</v>
      </c>
      <c r="AY1329" s="210"/>
      <c r="AZ1329" s="231"/>
      <c r="BA1329" s="15"/>
      <c r="BB1329" s="232">
        <f t="shared" si="473"/>
        <v>0</v>
      </c>
      <c r="BC1329" s="235">
        <f t="shared" si="487"/>
        <v>0</v>
      </c>
      <c r="BG1329" s="210"/>
      <c r="BH1329" s="231"/>
      <c r="BI1329" s="15"/>
      <c r="BJ1329" s="232">
        <f t="shared" si="477"/>
        <v>0</v>
      </c>
      <c r="BK1329" s="235">
        <f t="shared" si="488"/>
        <v>0</v>
      </c>
      <c r="BM1329" s="109">
        <f t="shared" si="478"/>
        <v>-1.214037660691631</v>
      </c>
      <c r="BN1329" s="213"/>
      <c r="BR1329" s="228"/>
      <c r="BS1329" s="311"/>
      <c r="BT1329" s="3"/>
      <c r="BU1329" s="213"/>
      <c r="BV1329" s="213"/>
      <c r="BW1329" s="291"/>
    </row>
    <row r="1330" spans="1:75" x14ac:dyDescent="0.2">
      <c r="A1330" s="210"/>
      <c r="B1330" s="211"/>
      <c r="C1330" s="848" t="str">
        <f ca="1">IF(ISERR(AVERAGE(INDIRECT("B"&amp;(ROW()-INT($B$1/2))):INDIRECT("B"&amp;(ROW()+INT($B$1/2))))),"",AVERAGE(INDIRECT("B"&amp;(ROW()-INT($B$1/2))):INDIRECT("B"&amp;(ROW()+INT($B$1/2)))))</f>
        <v/>
      </c>
      <c r="D1330" s="848">
        <f t="shared" si="472"/>
        <v>0</v>
      </c>
      <c r="E1330" s="275"/>
      <c r="F1330" s="15"/>
      <c r="G1330" s="3"/>
      <c r="H1330" s="3"/>
      <c r="I1330" s="3"/>
      <c r="J1330" s="3"/>
      <c r="K1330" s="3"/>
      <c r="L1330" s="554"/>
      <c r="M1330" s="545"/>
      <c r="N1330" s="546"/>
      <c r="O1330" s="5"/>
      <c r="P1330" s="216"/>
      <c r="Q1330" s="217"/>
      <c r="R1330" s="218"/>
      <c r="S1330" s="219">
        <f t="shared" si="479"/>
        <v>0</v>
      </c>
      <c r="T1330" s="220">
        <f t="shared" si="480"/>
        <v>0</v>
      </c>
      <c r="U1330" s="214">
        <f t="shared" si="489"/>
        <v>0</v>
      </c>
      <c r="W1330" s="221"/>
      <c r="X1330" s="222"/>
      <c r="Y1330" s="222"/>
      <c r="Z1330" s="223"/>
      <c r="AA1330" s="222"/>
      <c r="AB1330" s="224"/>
      <c r="AC1330" s="225"/>
      <c r="AD1330" s="2">
        <f t="shared" si="474"/>
        <v>0</v>
      </c>
      <c r="AE1330" s="2">
        <f t="shared" si="475"/>
        <v>0</v>
      </c>
      <c r="AF1330" s="226"/>
      <c r="AG1330" s="219">
        <f t="shared" si="481"/>
        <v>0</v>
      </c>
      <c r="AH1330" s="234">
        <f t="shared" si="482"/>
        <v>0</v>
      </c>
      <c r="AI1330" s="214">
        <f t="shared" si="490"/>
        <v>0</v>
      </c>
      <c r="AK1330" s="229">
        <f t="shared" si="483"/>
        <v>0</v>
      </c>
      <c r="AL1330" s="226"/>
      <c r="AM1330" s="15"/>
      <c r="AN1330" s="232" t="e">
        <f t="shared" si="484"/>
        <v>#DIV/0!</v>
      </c>
      <c r="AO1330" s="214">
        <f t="shared" si="476"/>
        <v>0</v>
      </c>
      <c r="AQ1330" s="210"/>
      <c r="AR1330" s="231"/>
      <c r="AS1330" s="15"/>
      <c r="AT1330" s="232">
        <f t="shared" si="485"/>
        <v>0</v>
      </c>
      <c r="AU1330" s="235">
        <f t="shared" si="486"/>
        <v>0</v>
      </c>
      <c r="AY1330" s="210"/>
      <c r="AZ1330" s="231"/>
      <c r="BA1330" s="15"/>
      <c r="BB1330" s="232">
        <f t="shared" si="473"/>
        <v>0</v>
      </c>
      <c r="BC1330" s="235">
        <f t="shared" si="487"/>
        <v>0</v>
      </c>
      <c r="BG1330" s="210"/>
      <c r="BH1330" s="231"/>
      <c r="BI1330" s="15"/>
      <c r="BJ1330" s="232">
        <f t="shared" si="477"/>
        <v>0</v>
      </c>
      <c r="BK1330" s="235">
        <f t="shared" si="488"/>
        <v>0</v>
      </c>
      <c r="BM1330" s="109">
        <f t="shared" si="478"/>
        <v>-1.2158699981893677</v>
      </c>
      <c r="BN1330" s="213"/>
      <c r="BR1330" s="228"/>
      <c r="BS1330" s="311"/>
      <c r="BT1330" s="3"/>
      <c r="BU1330" s="213"/>
      <c r="BV1330" s="213"/>
      <c r="BW1330" s="291"/>
    </row>
    <row r="1331" spans="1:75" x14ac:dyDescent="0.2">
      <c r="A1331" s="210"/>
      <c r="B1331" s="211"/>
      <c r="C1331" s="848" t="str">
        <f ca="1">IF(ISERR(AVERAGE(INDIRECT("B"&amp;(ROW()-INT($B$1/2))):INDIRECT("B"&amp;(ROW()+INT($B$1/2))))),"",AVERAGE(INDIRECT("B"&amp;(ROW()-INT($B$1/2))):INDIRECT("B"&amp;(ROW()+INT($B$1/2)))))</f>
        <v/>
      </c>
      <c r="D1331" s="848">
        <f t="shared" si="472"/>
        <v>0</v>
      </c>
      <c r="E1331" s="275"/>
      <c r="F1331" s="15"/>
      <c r="G1331" s="3"/>
      <c r="H1331" s="3"/>
      <c r="I1331" s="3"/>
      <c r="J1331" s="3"/>
      <c r="K1331" s="3"/>
      <c r="L1331" s="554"/>
      <c r="M1331" s="545"/>
      <c r="N1331" s="546"/>
      <c r="O1331" s="5"/>
      <c r="P1331" s="216"/>
      <c r="Q1331" s="217"/>
      <c r="R1331" s="218"/>
      <c r="S1331" s="219">
        <f t="shared" si="479"/>
        <v>0</v>
      </c>
      <c r="T1331" s="220">
        <f t="shared" si="480"/>
        <v>0</v>
      </c>
      <c r="U1331" s="214">
        <f t="shared" si="489"/>
        <v>0</v>
      </c>
      <c r="W1331" s="221"/>
      <c r="X1331" s="222"/>
      <c r="Y1331" s="222"/>
      <c r="Z1331" s="223"/>
      <c r="AA1331" s="222"/>
      <c r="AB1331" s="224"/>
      <c r="AC1331" s="225"/>
      <c r="AD1331" s="2">
        <f t="shared" si="474"/>
        <v>0</v>
      </c>
      <c r="AE1331" s="2">
        <f t="shared" si="475"/>
        <v>0</v>
      </c>
      <c r="AF1331" s="226"/>
      <c r="AG1331" s="219">
        <f t="shared" si="481"/>
        <v>0</v>
      </c>
      <c r="AH1331" s="234">
        <f t="shared" si="482"/>
        <v>0</v>
      </c>
      <c r="AI1331" s="214">
        <f t="shared" si="490"/>
        <v>0</v>
      </c>
      <c r="AK1331" s="229">
        <f t="shared" si="483"/>
        <v>0</v>
      </c>
      <c r="AL1331" s="226"/>
      <c r="AM1331" s="15"/>
      <c r="AN1331" s="232" t="e">
        <f t="shared" si="484"/>
        <v>#DIV/0!</v>
      </c>
      <c r="AO1331" s="214">
        <f t="shared" si="476"/>
        <v>0</v>
      </c>
      <c r="AQ1331" s="210"/>
      <c r="AR1331" s="231"/>
      <c r="AS1331" s="15"/>
      <c r="AT1331" s="232">
        <f t="shared" si="485"/>
        <v>0</v>
      </c>
      <c r="AU1331" s="235">
        <f t="shared" si="486"/>
        <v>0</v>
      </c>
      <c r="AY1331" s="210"/>
      <c r="AZ1331" s="231"/>
      <c r="BA1331" s="15"/>
      <c r="BB1331" s="232">
        <f t="shared" si="473"/>
        <v>0</v>
      </c>
      <c r="BC1331" s="235">
        <f t="shared" si="487"/>
        <v>0</v>
      </c>
      <c r="BG1331" s="210"/>
      <c r="BH1331" s="231"/>
      <c r="BI1331" s="15"/>
      <c r="BJ1331" s="232">
        <f t="shared" si="477"/>
        <v>0</v>
      </c>
      <c r="BK1331" s="235">
        <f t="shared" si="488"/>
        <v>0</v>
      </c>
      <c r="BM1331" s="109">
        <f t="shared" si="478"/>
        <v>-1.2177023356871044</v>
      </c>
      <c r="BN1331" s="213"/>
      <c r="BR1331" s="228"/>
      <c r="BS1331" s="311"/>
      <c r="BT1331" s="3"/>
      <c r="BU1331" s="213"/>
      <c r="BV1331" s="213"/>
      <c r="BW1331" s="291"/>
    </row>
    <row r="1332" spans="1:75" x14ac:dyDescent="0.2">
      <c r="A1332" s="210"/>
      <c r="B1332" s="211"/>
      <c r="C1332" s="848" t="str">
        <f ca="1">IF(ISERR(AVERAGE(INDIRECT("B"&amp;(ROW()-INT($B$1/2))):INDIRECT("B"&amp;(ROW()+INT($B$1/2))))),"",AVERAGE(INDIRECT("B"&amp;(ROW()-INT($B$1/2))):INDIRECT("B"&amp;(ROW()+INT($B$1/2)))))</f>
        <v/>
      </c>
      <c r="D1332" s="848">
        <f t="shared" si="472"/>
        <v>0</v>
      </c>
      <c r="E1332" s="275"/>
      <c r="F1332" s="15"/>
      <c r="G1332" s="3"/>
      <c r="H1332" s="3"/>
      <c r="I1332" s="3"/>
      <c r="J1332" s="3"/>
      <c r="K1332" s="3"/>
      <c r="L1332" s="554"/>
      <c r="M1332" s="545"/>
      <c r="N1332" s="546"/>
      <c r="O1332" s="5"/>
      <c r="P1332" s="216"/>
      <c r="Q1332" s="217"/>
      <c r="R1332" s="218"/>
      <c r="S1332" s="219">
        <f t="shared" si="479"/>
        <v>0</v>
      </c>
      <c r="T1332" s="220">
        <f t="shared" si="480"/>
        <v>0</v>
      </c>
      <c r="U1332" s="214">
        <f t="shared" si="489"/>
        <v>0</v>
      </c>
      <c r="W1332" s="221"/>
      <c r="X1332" s="222"/>
      <c r="Y1332" s="222"/>
      <c r="Z1332" s="223"/>
      <c r="AA1332" s="222"/>
      <c r="AB1332" s="224"/>
      <c r="AC1332" s="225"/>
      <c r="AD1332" s="2">
        <f t="shared" si="474"/>
        <v>0</v>
      </c>
      <c r="AE1332" s="2">
        <f t="shared" si="475"/>
        <v>0</v>
      </c>
      <c r="AF1332" s="226"/>
      <c r="AG1332" s="219">
        <f t="shared" si="481"/>
        <v>0</v>
      </c>
      <c r="AH1332" s="234">
        <f t="shared" si="482"/>
        <v>0</v>
      </c>
      <c r="AI1332" s="214">
        <f t="shared" si="490"/>
        <v>0</v>
      </c>
      <c r="AK1332" s="229">
        <f t="shared" si="483"/>
        <v>0</v>
      </c>
      <c r="AL1332" s="226"/>
      <c r="AM1332" s="15"/>
      <c r="AN1332" s="232" t="e">
        <f t="shared" si="484"/>
        <v>#DIV/0!</v>
      </c>
      <c r="AO1332" s="214">
        <f t="shared" si="476"/>
        <v>0</v>
      </c>
      <c r="AQ1332" s="210"/>
      <c r="AR1332" s="231"/>
      <c r="AS1332" s="15"/>
      <c r="AT1332" s="232">
        <f t="shared" si="485"/>
        <v>0</v>
      </c>
      <c r="AU1332" s="235">
        <f t="shared" si="486"/>
        <v>0</v>
      </c>
      <c r="AY1332" s="210"/>
      <c r="AZ1332" s="231"/>
      <c r="BA1332" s="15"/>
      <c r="BB1332" s="232">
        <f t="shared" si="473"/>
        <v>0</v>
      </c>
      <c r="BC1332" s="235">
        <f t="shared" si="487"/>
        <v>0</v>
      </c>
      <c r="BG1332" s="210"/>
      <c r="BH1332" s="231"/>
      <c r="BI1332" s="15"/>
      <c r="BJ1332" s="232">
        <f t="shared" si="477"/>
        <v>0</v>
      </c>
      <c r="BK1332" s="235">
        <f t="shared" si="488"/>
        <v>0</v>
      </c>
      <c r="BM1332" s="109">
        <f t="shared" si="478"/>
        <v>-1.2195346731848411</v>
      </c>
      <c r="BN1332" s="213"/>
      <c r="BR1332" s="228"/>
      <c r="BS1332" s="311"/>
      <c r="BT1332" s="3"/>
      <c r="BU1332" s="213"/>
      <c r="BV1332" s="213"/>
      <c r="BW1332" s="291"/>
    </row>
    <row r="1333" spans="1:75" x14ac:dyDescent="0.2">
      <c r="A1333" s="210"/>
      <c r="B1333" s="211"/>
      <c r="C1333" s="848" t="str">
        <f ca="1">IF(ISERR(AVERAGE(INDIRECT("B"&amp;(ROW()-INT($B$1/2))):INDIRECT("B"&amp;(ROW()+INT($B$1/2))))),"",AVERAGE(INDIRECT("B"&amp;(ROW()-INT($B$1/2))):INDIRECT("B"&amp;(ROW()+INT($B$1/2)))))</f>
        <v/>
      </c>
      <c r="D1333" s="848">
        <f t="shared" si="472"/>
        <v>0</v>
      </c>
      <c r="E1333" s="275"/>
      <c r="F1333" s="15"/>
      <c r="G1333" s="3"/>
      <c r="H1333" s="3"/>
      <c r="I1333" s="3"/>
      <c r="J1333" s="3"/>
      <c r="K1333" s="3"/>
      <c r="L1333" s="554"/>
      <c r="M1333" s="545"/>
      <c r="N1333" s="546"/>
      <c r="O1333" s="5"/>
      <c r="P1333" s="216"/>
      <c r="Q1333" s="217"/>
      <c r="R1333" s="218"/>
      <c r="S1333" s="219">
        <f t="shared" si="479"/>
        <v>0</v>
      </c>
      <c r="T1333" s="220">
        <f t="shared" si="480"/>
        <v>0</v>
      </c>
      <c r="U1333" s="214">
        <f t="shared" si="489"/>
        <v>0</v>
      </c>
      <c r="W1333" s="221"/>
      <c r="X1333" s="222"/>
      <c r="Y1333" s="222"/>
      <c r="Z1333" s="223"/>
      <c r="AA1333" s="222"/>
      <c r="AB1333" s="224"/>
      <c r="AC1333" s="225"/>
      <c r="AD1333" s="2">
        <f t="shared" si="474"/>
        <v>0</v>
      </c>
      <c r="AE1333" s="2">
        <f t="shared" si="475"/>
        <v>0</v>
      </c>
      <c r="AF1333" s="226"/>
      <c r="AG1333" s="219">
        <f t="shared" si="481"/>
        <v>0</v>
      </c>
      <c r="AH1333" s="234">
        <f t="shared" si="482"/>
        <v>0</v>
      </c>
      <c r="AI1333" s="214">
        <f t="shared" si="490"/>
        <v>0</v>
      </c>
      <c r="AK1333" s="229">
        <f t="shared" si="483"/>
        <v>0</v>
      </c>
      <c r="AL1333" s="226"/>
      <c r="AM1333" s="15"/>
      <c r="AN1333" s="232" t="e">
        <f t="shared" si="484"/>
        <v>#DIV/0!</v>
      </c>
      <c r="AO1333" s="214">
        <f t="shared" si="476"/>
        <v>0</v>
      </c>
      <c r="AQ1333" s="210"/>
      <c r="AR1333" s="231"/>
      <c r="AS1333" s="15"/>
      <c r="AT1333" s="232">
        <f t="shared" si="485"/>
        <v>0</v>
      </c>
      <c r="AU1333" s="235">
        <f t="shared" si="486"/>
        <v>0</v>
      </c>
      <c r="AY1333" s="210"/>
      <c r="AZ1333" s="231"/>
      <c r="BA1333" s="15"/>
      <c r="BB1333" s="232">
        <f t="shared" si="473"/>
        <v>0</v>
      </c>
      <c r="BC1333" s="235">
        <f t="shared" si="487"/>
        <v>0</v>
      </c>
      <c r="BG1333" s="210"/>
      <c r="BH1333" s="231"/>
      <c r="BI1333" s="15"/>
      <c r="BJ1333" s="232">
        <f t="shared" si="477"/>
        <v>0</v>
      </c>
      <c r="BK1333" s="235">
        <f t="shared" si="488"/>
        <v>0</v>
      </c>
      <c r="BM1333" s="109">
        <f t="shared" si="478"/>
        <v>-1.2213670106825778</v>
      </c>
      <c r="BN1333" s="213"/>
      <c r="BR1333" s="228"/>
      <c r="BS1333" s="311"/>
      <c r="BT1333" s="3"/>
      <c r="BU1333" s="213"/>
      <c r="BV1333" s="213"/>
      <c r="BW1333" s="291"/>
    </row>
    <row r="1334" spans="1:75" x14ac:dyDescent="0.2">
      <c r="A1334" s="210"/>
      <c r="B1334" s="211"/>
      <c r="C1334" s="848" t="str">
        <f ca="1">IF(ISERR(AVERAGE(INDIRECT("B"&amp;(ROW()-INT($B$1/2))):INDIRECT("B"&amp;(ROW()+INT($B$1/2))))),"",AVERAGE(INDIRECT("B"&amp;(ROW()-INT($B$1/2))):INDIRECT("B"&amp;(ROW()+INT($B$1/2)))))</f>
        <v/>
      </c>
      <c r="D1334" s="848">
        <f t="shared" si="472"/>
        <v>0</v>
      </c>
      <c r="E1334" s="864"/>
      <c r="F1334" s="15"/>
      <c r="G1334" s="3"/>
      <c r="H1334" s="3"/>
      <c r="I1334" s="3"/>
      <c r="J1334" s="3"/>
      <c r="K1334" s="3"/>
      <c r="L1334" s="554"/>
      <c r="M1334" s="545"/>
      <c r="N1334" s="546"/>
      <c r="O1334" s="5"/>
      <c r="P1334" s="216"/>
      <c r="Q1334" s="217"/>
      <c r="R1334" s="218"/>
      <c r="S1334" s="219">
        <f t="shared" si="479"/>
        <v>0</v>
      </c>
      <c r="T1334" s="220">
        <f t="shared" si="480"/>
        <v>0</v>
      </c>
      <c r="U1334" s="214">
        <f t="shared" si="489"/>
        <v>0</v>
      </c>
      <c r="W1334" s="221"/>
      <c r="X1334" s="222"/>
      <c r="Y1334" s="222"/>
      <c r="Z1334" s="223"/>
      <c r="AA1334" s="222"/>
      <c r="AB1334" s="224"/>
      <c r="AC1334" s="225"/>
      <c r="AD1334" s="2">
        <f t="shared" si="474"/>
        <v>0</v>
      </c>
      <c r="AE1334" s="2">
        <f t="shared" si="475"/>
        <v>0</v>
      </c>
      <c r="AF1334" s="226"/>
      <c r="AG1334" s="219">
        <f t="shared" si="481"/>
        <v>0</v>
      </c>
      <c r="AH1334" s="234">
        <f t="shared" si="482"/>
        <v>0</v>
      </c>
      <c r="AI1334" s="214">
        <f t="shared" si="490"/>
        <v>0</v>
      </c>
      <c r="AK1334" s="229">
        <f t="shared" si="483"/>
        <v>0</v>
      </c>
      <c r="AL1334" s="226"/>
      <c r="AM1334" s="15"/>
      <c r="AN1334" s="232" t="e">
        <f t="shared" si="484"/>
        <v>#DIV/0!</v>
      </c>
      <c r="AO1334" s="214">
        <f t="shared" si="476"/>
        <v>0</v>
      </c>
      <c r="AQ1334" s="210"/>
      <c r="AR1334" s="231"/>
      <c r="AS1334" s="15"/>
      <c r="AT1334" s="232">
        <f t="shared" si="485"/>
        <v>0</v>
      </c>
      <c r="AU1334" s="235">
        <f t="shared" si="486"/>
        <v>0</v>
      </c>
      <c r="AY1334" s="210"/>
      <c r="AZ1334" s="231"/>
      <c r="BA1334" s="15"/>
      <c r="BB1334" s="232">
        <f t="shared" si="473"/>
        <v>0</v>
      </c>
      <c r="BC1334" s="235">
        <f t="shared" si="487"/>
        <v>0</v>
      </c>
      <c r="BG1334" s="210"/>
      <c r="BH1334" s="231"/>
      <c r="BI1334" s="15"/>
      <c r="BJ1334" s="232">
        <f t="shared" si="477"/>
        <v>0</v>
      </c>
      <c r="BK1334" s="235">
        <f t="shared" si="488"/>
        <v>0</v>
      </c>
      <c r="BM1334" s="109">
        <f t="shared" si="478"/>
        <v>-1.2231993481803145</v>
      </c>
      <c r="BN1334" s="213"/>
      <c r="BR1334" s="228"/>
      <c r="BS1334" s="311"/>
      <c r="BT1334" s="3"/>
      <c r="BU1334" s="213"/>
      <c r="BV1334" s="213"/>
      <c r="BW1334" s="291"/>
    </row>
    <row r="1335" spans="1:75" x14ac:dyDescent="0.2">
      <c r="A1335" s="210"/>
      <c r="B1335" s="211"/>
      <c r="C1335" s="848" t="str">
        <f ca="1">IF(ISERR(AVERAGE(INDIRECT("B"&amp;(ROW()-INT($B$1/2))):INDIRECT("B"&amp;(ROW()+INT($B$1/2))))),"",AVERAGE(INDIRECT("B"&amp;(ROW()-INT($B$1/2))):INDIRECT("B"&amp;(ROW()+INT($B$1/2)))))</f>
        <v/>
      </c>
      <c r="D1335" s="848">
        <f t="shared" si="472"/>
        <v>0</v>
      </c>
      <c r="E1335" s="864"/>
      <c r="F1335" s="15"/>
      <c r="G1335" s="3"/>
      <c r="H1335" s="3"/>
      <c r="I1335" s="3"/>
      <c r="J1335" s="3"/>
      <c r="K1335" s="3"/>
      <c r="L1335" s="554"/>
      <c r="M1335" s="545"/>
      <c r="N1335" s="546"/>
      <c r="O1335" s="5"/>
      <c r="P1335" s="216"/>
      <c r="Q1335" s="217"/>
      <c r="R1335" s="218"/>
      <c r="S1335" s="219">
        <f t="shared" si="479"/>
        <v>0</v>
      </c>
      <c r="T1335" s="220">
        <f t="shared" si="480"/>
        <v>0</v>
      </c>
      <c r="U1335" s="214">
        <f t="shared" si="489"/>
        <v>0</v>
      </c>
      <c r="W1335" s="221"/>
      <c r="X1335" s="222"/>
      <c r="Y1335" s="222"/>
      <c r="Z1335" s="223"/>
      <c r="AA1335" s="222"/>
      <c r="AB1335" s="224"/>
      <c r="AC1335" s="225"/>
      <c r="AD1335" s="2">
        <f t="shared" si="474"/>
        <v>0</v>
      </c>
      <c r="AE1335" s="2">
        <f t="shared" si="475"/>
        <v>0</v>
      </c>
      <c r="AF1335" s="226"/>
      <c r="AG1335" s="219">
        <f t="shared" si="481"/>
        <v>0</v>
      </c>
      <c r="AH1335" s="234">
        <f t="shared" si="482"/>
        <v>0</v>
      </c>
      <c r="AI1335" s="214">
        <f t="shared" si="490"/>
        <v>0</v>
      </c>
      <c r="AK1335" s="229">
        <f t="shared" si="483"/>
        <v>0</v>
      </c>
      <c r="AL1335" s="226"/>
      <c r="AM1335" s="15"/>
      <c r="AN1335" s="232" t="e">
        <f t="shared" si="484"/>
        <v>#DIV/0!</v>
      </c>
      <c r="AO1335" s="214">
        <f t="shared" si="476"/>
        <v>0</v>
      </c>
      <c r="AQ1335" s="210"/>
      <c r="AR1335" s="231"/>
      <c r="AS1335" s="15"/>
      <c r="AT1335" s="232">
        <f t="shared" si="485"/>
        <v>0</v>
      </c>
      <c r="AU1335" s="235">
        <f t="shared" si="486"/>
        <v>0</v>
      </c>
      <c r="AY1335" s="210"/>
      <c r="AZ1335" s="231"/>
      <c r="BA1335" s="15"/>
      <c r="BB1335" s="232">
        <f t="shared" si="473"/>
        <v>0</v>
      </c>
      <c r="BC1335" s="235">
        <f t="shared" si="487"/>
        <v>0</v>
      </c>
      <c r="BG1335" s="210"/>
      <c r="BH1335" s="231"/>
      <c r="BI1335" s="15"/>
      <c r="BJ1335" s="232">
        <f t="shared" si="477"/>
        <v>0</v>
      </c>
      <c r="BK1335" s="235">
        <f t="shared" si="488"/>
        <v>0</v>
      </c>
      <c r="BM1335" s="109">
        <f t="shared" si="478"/>
        <v>-1.2250316856780512</v>
      </c>
      <c r="BN1335" s="213"/>
      <c r="BR1335" s="228"/>
      <c r="BS1335" s="311"/>
      <c r="BT1335" s="3"/>
      <c r="BU1335" s="213"/>
      <c r="BV1335" s="213"/>
      <c r="BW1335" s="291"/>
    </row>
    <row r="1336" spans="1:75" x14ac:dyDescent="0.2">
      <c r="A1336" s="210"/>
      <c r="B1336" s="211"/>
      <c r="C1336" s="848" t="str">
        <f ca="1">IF(ISERR(AVERAGE(INDIRECT("B"&amp;(ROW()-INT($B$1/2))):INDIRECT("B"&amp;(ROW()+INT($B$1/2))))),"",AVERAGE(INDIRECT("B"&amp;(ROW()-INT($B$1/2))):INDIRECT("B"&amp;(ROW()+INT($B$1/2)))))</f>
        <v/>
      </c>
      <c r="D1336" s="848">
        <f t="shared" si="472"/>
        <v>0</v>
      </c>
      <c r="E1336" s="864"/>
      <c r="F1336" s="15"/>
      <c r="G1336" s="3"/>
      <c r="H1336" s="3"/>
      <c r="I1336" s="3"/>
      <c r="J1336" s="3"/>
      <c r="K1336" s="3"/>
      <c r="L1336" s="554"/>
      <c r="M1336" s="545"/>
      <c r="N1336" s="546"/>
      <c r="O1336" s="5"/>
      <c r="P1336" s="216"/>
      <c r="Q1336" s="217"/>
      <c r="R1336" s="218"/>
      <c r="S1336" s="219">
        <f t="shared" si="479"/>
        <v>0</v>
      </c>
      <c r="T1336" s="220">
        <f t="shared" si="480"/>
        <v>0</v>
      </c>
      <c r="U1336" s="214">
        <f t="shared" si="489"/>
        <v>0</v>
      </c>
      <c r="W1336" s="221"/>
      <c r="X1336" s="222"/>
      <c r="Y1336" s="222"/>
      <c r="Z1336" s="223"/>
      <c r="AA1336" s="222"/>
      <c r="AB1336" s="224"/>
      <c r="AC1336" s="225"/>
      <c r="AD1336" s="2">
        <f t="shared" si="474"/>
        <v>0</v>
      </c>
      <c r="AE1336" s="2">
        <f t="shared" si="475"/>
        <v>0</v>
      </c>
      <c r="AF1336" s="226"/>
      <c r="AG1336" s="219">
        <f t="shared" si="481"/>
        <v>0</v>
      </c>
      <c r="AH1336" s="234">
        <f t="shared" si="482"/>
        <v>0</v>
      </c>
      <c r="AI1336" s="214">
        <f t="shared" si="490"/>
        <v>0</v>
      </c>
      <c r="AK1336" s="229">
        <f t="shared" si="483"/>
        <v>0</v>
      </c>
      <c r="AL1336" s="226"/>
      <c r="AM1336" s="15"/>
      <c r="AN1336" s="232" t="e">
        <f t="shared" si="484"/>
        <v>#DIV/0!</v>
      </c>
      <c r="AO1336" s="214">
        <f t="shared" si="476"/>
        <v>0</v>
      </c>
      <c r="AQ1336" s="210"/>
      <c r="AR1336" s="231"/>
      <c r="AS1336" s="15"/>
      <c r="AT1336" s="232">
        <f t="shared" si="485"/>
        <v>0</v>
      </c>
      <c r="AU1336" s="235">
        <f t="shared" si="486"/>
        <v>0</v>
      </c>
      <c r="AY1336" s="210"/>
      <c r="AZ1336" s="231"/>
      <c r="BA1336" s="15"/>
      <c r="BB1336" s="232">
        <f t="shared" si="473"/>
        <v>0</v>
      </c>
      <c r="BC1336" s="235">
        <f t="shared" si="487"/>
        <v>0</v>
      </c>
      <c r="BG1336" s="210"/>
      <c r="BH1336" s="231"/>
      <c r="BI1336" s="15"/>
      <c r="BJ1336" s="232">
        <f t="shared" si="477"/>
        <v>0</v>
      </c>
      <c r="BK1336" s="235">
        <f t="shared" si="488"/>
        <v>0</v>
      </c>
      <c r="BM1336" s="109">
        <f t="shared" si="478"/>
        <v>-1.2268640231757879</v>
      </c>
      <c r="BN1336" s="213"/>
      <c r="BR1336" s="228"/>
      <c r="BS1336" s="311"/>
      <c r="BT1336" s="3"/>
      <c r="BU1336" s="213"/>
      <c r="BV1336" s="213"/>
      <c r="BW1336" s="291"/>
    </row>
    <row r="1337" spans="1:75" x14ac:dyDescent="0.2">
      <c r="A1337" s="210"/>
      <c r="B1337" s="211"/>
      <c r="C1337" s="848" t="str">
        <f ca="1">IF(ISERR(AVERAGE(INDIRECT("B"&amp;(ROW()-INT($B$1/2))):INDIRECT("B"&amp;(ROW()+INT($B$1/2))))),"",AVERAGE(INDIRECT("B"&amp;(ROW()-INT($B$1/2))):INDIRECT("B"&amp;(ROW()+INT($B$1/2)))))</f>
        <v/>
      </c>
      <c r="D1337" s="848">
        <f t="shared" si="472"/>
        <v>0</v>
      </c>
      <c r="E1337" s="864"/>
      <c r="F1337" s="15"/>
      <c r="G1337" s="3"/>
      <c r="H1337" s="3"/>
      <c r="I1337" s="3"/>
      <c r="J1337" s="3"/>
      <c r="K1337" s="3"/>
      <c r="L1337" s="554"/>
      <c r="M1337" s="545"/>
      <c r="N1337" s="546"/>
      <c r="O1337" s="5"/>
      <c r="P1337" s="216"/>
      <c r="Q1337" s="217"/>
      <c r="R1337" s="218"/>
      <c r="S1337" s="219">
        <f t="shared" si="479"/>
        <v>0</v>
      </c>
      <c r="T1337" s="220">
        <f t="shared" si="480"/>
        <v>0</v>
      </c>
      <c r="U1337" s="214">
        <f t="shared" si="489"/>
        <v>0</v>
      </c>
      <c r="W1337" s="221"/>
      <c r="X1337" s="222"/>
      <c r="Y1337" s="222"/>
      <c r="Z1337" s="223"/>
      <c r="AA1337" s="222"/>
      <c r="AB1337" s="224"/>
      <c r="AC1337" s="225"/>
      <c r="AD1337" s="2">
        <f t="shared" si="474"/>
        <v>0</v>
      </c>
      <c r="AE1337" s="2">
        <f t="shared" si="475"/>
        <v>0</v>
      </c>
      <c r="AF1337" s="226"/>
      <c r="AG1337" s="219">
        <f t="shared" si="481"/>
        <v>0</v>
      </c>
      <c r="AH1337" s="234">
        <f t="shared" si="482"/>
        <v>0</v>
      </c>
      <c r="AI1337" s="214">
        <f t="shared" si="490"/>
        <v>0</v>
      </c>
      <c r="AK1337" s="229">
        <f t="shared" si="483"/>
        <v>0</v>
      </c>
      <c r="AL1337" s="226"/>
      <c r="AM1337" s="15"/>
      <c r="AN1337" s="232" t="e">
        <f t="shared" si="484"/>
        <v>#DIV/0!</v>
      </c>
      <c r="AO1337" s="214">
        <f t="shared" si="476"/>
        <v>0</v>
      </c>
      <c r="AQ1337" s="210"/>
      <c r="AR1337" s="231"/>
      <c r="AS1337" s="15"/>
      <c r="AT1337" s="232">
        <f t="shared" si="485"/>
        <v>0</v>
      </c>
      <c r="AU1337" s="235">
        <f t="shared" si="486"/>
        <v>0</v>
      </c>
      <c r="AY1337" s="210"/>
      <c r="AZ1337" s="231"/>
      <c r="BA1337" s="15"/>
      <c r="BB1337" s="232">
        <f t="shared" si="473"/>
        <v>0</v>
      </c>
      <c r="BC1337" s="235">
        <f t="shared" si="487"/>
        <v>0</v>
      </c>
      <c r="BG1337" s="210"/>
      <c r="BH1337" s="231"/>
      <c r="BI1337" s="15"/>
      <c r="BJ1337" s="232">
        <f t="shared" si="477"/>
        <v>0</v>
      </c>
      <c r="BK1337" s="235">
        <f t="shared" si="488"/>
        <v>0</v>
      </c>
      <c r="BM1337" s="109">
        <f t="shared" si="478"/>
        <v>-1.2286963606735246</v>
      </c>
      <c r="BN1337" s="213"/>
      <c r="BR1337" s="228"/>
      <c r="BS1337" s="311"/>
      <c r="BT1337" s="3"/>
      <c r="BU1337" s="213"/>
      <c r="BV1337" s="213"/>
      <c r="BW1337" s="291"/>
    </row>
    <row r="1338" spans="1:75" x14ac:dyDescent="0.2">
      <c r="A1338" s="210"/>
      <c r="B1338" s="211"/>
      <c r="C1338" s="848" t="str">
        <f ca="1">IF(ISERR(AVERAGE(INDIRECT("B"&amp;(ROW()-INT($B$1/2))):INDIRECT("B"&amp;(ROW()+INT($B$1/2))))),"",AVERAGE(INDIRECT("B"&amp;(ROW()-INT($B$1/2))):INDIRECT("B"&amp;(ROW()+INT($B$1/2)))))</f>
        <v/>
      </c>
      <c r="D1338" s="848">
        <f t="shared" si="472"/>
        <v>0</v>
      </c>
      <c r="E1338" s="864"/>
      <c r="F1338" s="15"/>
      <c r="G1338" s="3"/>
      <c r="H1338" s="3"/>
      <c r="I1338" s="3"/>
      <c r="J1338" s="3"/>
      <c r="K1338" s="3"/>
      <c r="L1338" s="554"/>
      <c r="M1338" s="545"/>
      <c r="N1338" s="546"/>
      <c r="O1338" s="5"/>
      <c r="P1338" s="216"/>
      <c r="Q1338" s="217"/>
      <c r="R1338" s="218"/>
      <c r="S1338" s="219">
        <f t="shared" si="479"/>
        <v>0</v>
      </c>
      <c r="T1338" s="220">
        <f t="shared" si="480"/>
        <v>0</v>
      </c>
      <c r="U1338" s="214">
        <f t="shared" si="489"/>
        <v>0</v>
      </c>
      <c r="W1338" s="221"/>
      <c r="X1338" s="222"/>
      <c r="Y1338" s="222"/>
      <c r="Z1338" s="223"/>
      <c r="AA1338" s="222"/>
      <c r="AB1338" s="224"/>
      <c r="AC1338" s="225"/>
      <c r="AD1338" s="2">
        <f t="shared" si="474"/>
        <v>0</v>
      </c>
      <c r="AE1338" s="2">
        <f t="shared" si="475"/>
        <v>0</v>
      </c>
      <c r="AF1338" s="226"/>
      <c r="AG1338" s="219">
        <f t="shared" si="481"/>
        <v>0</v>
      </c>
      <c r="AH1338" s="234">
        <f t="shared" si="482"/>
        <v>0</v>
      </c>
      <c r="AI1338" s="214">
        <f t="shared" si="490"/>
        <v>0</v>
      </c>
      <c r="AK1338" s="229">
        <f t="shared" si="483"/>
        <v>0</v>
      </c>
      <c r="AL1338" s="226"/>
      <c r="AM1338" s="15"/>
      <c r="AN1338" s="232" t="e">
        <f t="shared" si="484"/>
        <v>#DIV/0!</v>
      </c>
      <c r="AO1338" s="214">
        <f t="shared" si="476"/>
        <v>0</v>
      </c>
      <c r="AQ1338" s="210"/>
      <c r="AR1338" s="231"/>
      <c r="AS1338" s="15"/>
      <c r="AT1338" s="232">
        <f t="shared" si="485"/>
        <v>0</v>
      </c>
      <c r="AU1338" s="235">
        <f t="shared" si="486"/>
        <v>0</v>
      </c>
      <c r="AY1338" s="210"/>
      <c r="AZ1338" s="231"/>
      <c r="BA1338" s="15"/>
      <c r="BB1338" s="232">
        <f t="shared" si="473"/>
        <v>0</v>
      </c>
      <c r="BC1338" s="235">
        <f t="shared" si="487"/>
        <v>0</v>
      </c>
      <c r="BG1338" s="210"/>
      <c r="BH1338" s="231"/>
      <c r="BI1338" s="15"/>
      <c r="BJ1338" s="232">
        <f t="shared" si="477"/>
        <v>0</v>
      </c>
      <c r="BK1338" s="235">
        <f t="shared" si="488"/>
        <v>0</v>
      </c>
      <c r="BM1338" s="109">
        <f t="shared" si="478"/>
        <v>-1.2305286981712613</v>
      </c>
      <c r="BN1338" s="213"/>
      <c r="BR1338" s="228"/>
      <c r="BS1338" s="311"/>
      <c r="BT1338" s="3"/>
      <c r="BU1338" s="213"/>
      <c r="BV1338" s="213"/>
      <c r="BW1338" s="291"/>
    </row>
    <row r="1339" spans="1:75" x14ac:dyDescent="0.2">
      <c r="A1339" s="210"/>
      <c r="B1339" s="211"/>
      <c r="C1339" s="848" t="str">
        <f ca="1">IF(ISERR(AVERAGE(INDIRECT("B"&amp;(ROW()-INT($B$1/2))):INDIRECT("B"&amp;(ROW()+INT($B$1/2))))),"",AVERAGE(INDIRECT("B"&amp;(ROW()-INT($B$1/2))):INDIRECT("B"&amp;(ROW()+INT($B$1/2)))))</f>
        <v/>
      </c>
      <c r="D1339" s="848">
        <f t="shared" si="472"/>
        <v>0</v>
      </c>
      <c r="E1339" s="864"/>
      <c r="F1339" s="15"/>
      <c r="G1339" s="3"/>
      <c r="H1339" s="3"/>
      <c r="I1339" s="3"/>
      <c r="J1339" s="3"/>
      <c r="K1339" s="3"/>
      <c r="L1339" s="554"/>
      <c r="M1339" s="545"/>
      <c r="N1339" s="546"/>
      <c r="O1339" s="5"/>
      <c r="P1339" s="216"/>
      <c r="Q1339" s="217"/>
      <c r="R1339" s="218"/>
      <c r="S1339" s="219">
        <f t="shared" si="479"/>
        <v>0</v>
      </c>
      <c r="T1339" s="220">
        <f t="shared" si="480"/>
        <v>0</v>
      </c>
      <c r="U1339" s="214">
        <f t="shared" si="489"/>
        <v>0</v>
      </c>
      <c r="W1339" s="221"/>
      <c r="X1339" s="222"/>
      <c r="Y1339" s="222"/>
      <c r="Z1339" s="223"/>
      <c r="AA1339" s="222"/>
      <c r="AB1339" s="224"/>
      <c r="AC1339" s="225"/>
      <c r="AD1339" s="2">
        <f t="shared" si="474"/>
        <v>0</v>
      </c>
      <c r="AE1339" s="2">
        <f t="shared" si="475"/>
        <v>0</v>
      </c>
      <c r="AF1339" s="226"/>
      <c r="AG1339" s="219">
        <f t="shared" si="481"/>
        <v>0</v>
      </c>
      <c r="AH1339" s="234">
        <f t="shared" si="482"/>
        <v>0</v>
      </c>
      <c r="AI1339" s="214">
        <f t="shared" si="490"/>
        <v>0</v>
      </c>
      <c r="AK1339" s="229">
        <f t="shared" si="483"/>
        <v>0</v>
      </c>
      <c r="AL1339" s="226"/>
      <c r="AM1339" s="15"/>
      <c r="AN1339" s="232" t="e">
        <f t="shared" si="484"/>
        <v>#DIV/0!</v>
      </c>
      <c r="AO1339" s="214">
        <f t="shared" si="476"/>
        <v>0</v>
      </c>
      <c r="AQ1339" s="210"/>
      <c r="AR1339" s="231"/>
      <c r="AS1339" s="15"/>
      <c r="AT1339" s="232">
        <f t="shared" si="485"/>
        <v>0</v>
      </c>
      <c r="AU1339" s="235">
        <f t="shared" si="486"/>
        <v>0</v>
      </c>
      <c r="AY1339" s="210"/>
      <c r="AZ1339" s="231"/>
      <c r="BA1339" s="15"/>
      <c r="BB1339" s="232">
        <f t="shared" si="473"/>
        <v>0</v>
      </c>
      <c r="BC1339" s="235">
        <f t="shared" si="487"/>
        <v>0</v>
      </c>
      <c r="BG1339" s="210"/>
      <c r="BH1339" s="231"/>
      <c r="BI1339" s="15"/>
      <c r="BJ1339" s="232">
        <f t="shared" si="477"/>
        <v>0</v>
      </c>
      <c r="BK1339" s="235">
        <f t="shared" si="488"/>
        <v>0</v>
      </c>
      <c r="BM1339" s="109">
        <f t="shared" si="478"/>
        <v>-1.232361035668998</v>
      </c>
      <c r="BN1339" s="213"/>
      <c r="BR1339" s="228"/>
      <c r="BS1339" s="311"/>
      <c r="BT1339" s="3"/>
      <c r="BU1339" s="213"/>
      <c r="BV1339" s="213"/>
      <c r="BW1339" s="291"/>
    </row>
    <row r="1340" spans="1:75" x14ac:dyDescent="0.2">
      <c r="A1340" s="210"/>
      <c r="B1340" s="211"/>
      <c r="C1340" s="848" t="str">
        <f ca="1">IF(ISERR(AVERAGE(INDIRECT("B"&amp;(ROW()-INT($B$1/2))):INDIRECT("B"&amp;(ROW()+INT($B$1/2))))),"",AVERAGE(INDIRECT("B"&amp;(ROW()-INT($B$1/2))):INDIRECT("B"&amp;(ROW()+INT($B$1/2)))))</f>
        <v/>
      </c>
      <c r="D1340" s="848">
        <f t="shared" si="472"/>
        <v>0</v>
      </c>
      <c r="E1340" s="864"/>
      <c r="F1340" s="15"/>
      <c r="G1340" s="3"/>
      <c r="H1340" s="3"/>
      <c r="I1340" s="3"/>
      <c r="J1340" s="3"/>
      <c r="K1340" s="3"/>
      <c r="L1340" s="554"/>
      <c r="M1340" s="545"/>
      <c r="N1340" s="546"/>
      <c r="O1340" s="5"/>
      <c r="P1340" s="216"/>
      <c r="Q1340" s="217"/>
      <c r="R1340" s="218"/>
      <c r="S1340" s="219">
        <f t="shared" si="479"/>
        <v>0</v>
      </c>
      <c r="T1340" s="220">
        <f t="shared" si="480"/>
        <v>0</v>
      </c>
      <c r="U1340" s="214">
        <f t="shared" si="489"/>
        <v>0</v>
      </c>
      <c r="W1340" s="221"/>
      <c r="X1340" s="222"/>
      <c r="Y1340" s="222"/>
      <c r="Z1340" s="223"/>
      <c r="AA1340" s="222"/>
      <c r="AB1340" s="224"/>
      <c r="AC1340" s="225"/>
      <c r="AD1340" s="2">
        <f t="shared" si="474"/>
        <v>0</v>
      </c>
      <c r="AE1340" s="2">
        <f t="shared" si="475"/>
        <v>0</v>
      </c>
      <c r="AF1340" s="226"/>
      <c r="AG1340" s="219">
        <f t="shared" si="481"/>
        <v>0</v>
      </c>
      <c r="AH1340" s="234">
        <f t="shared" si="482"/>
        <v>0</v>
      </c>
      <c r="AI1340" s="214">
        <f t="shared" si="490"/>
        <v>0</v>
      </c>
      <c r="AK1340" s="229">
        <f t="shared" si="483"/>
        <v>0</v>
      </c>
      <c r="AL1340" s="226"/>
      <c r="AM1340" s="15"/>
      <c r="AN1340" s="232" t="e">
        <f t="shared" si="484"/>
        <v>#DIV/0!</v>
      </c>
      <c r="AO1340" s="214">
        <f t="shared" si="476"/>
        <v>0</v>
      </c>
      <c r="AQ1340" s="210"/>
      <c r="AR1340" s="231"/>
      <c r="AS1340" s="15"/>
      <c r="AT1340" s="232">
        <f t="shared" si="485"/>
        <v>0</v>
      </c>
      <c r="AU1340" s="235">
        <f t="shared" si="486"/>
        <v>0</v>
      </c>
      <c r="AY1340" s="210"/>
      <c r="AZ1340" s="231"/>
      <c r="BA1340" s="15"/>
      <c r="BB1340" s="232">
        <f t="shared" si="473"/>
        <v>0</v>
      </c>
      <c r="BC1340" s="235">
        <f t="shared" si="487"/>
        <v>0</v>
      </c>
      <c r="BG1340" s="210"/>
      <c r="BH1340" s="231"/>
      <c r="BI1340" s="15"/>
      <c r="BJ1340" s="232">
        <f t="shared" si="477"/>
        <v>0</v>
      </c>
      <c r="BK1340" s="235">
        <f t="shared" si="488"/>
        <v>0</v>
      </c>
      <c r="BM1340" s="109">
        <f t="shared" si="478"/>
        <v>-1.2341933731667347</v>
      </c>
      <c r="BN1340" s="213"/>
      <c r="BR1340" s="228"/>
      <c r="BS1340" s="311"/>
      <c r="BT1340" s="3"/>
      <c r="BU1340" s="213"/>
      <c r="BV1340" s="213"/>
      <c r="BW1340" s="291"/>
    </row>
    <row r="1341" spans="1:75" x14ac:dyDescent="0.2">
      <c r="A1341" s="210"/>
      <c r="B1341" s="211"/>
      <c r="C1341" s="848" t="str">
        <f ca="1">IF(ISERR(AVERAGE(INDIRECT("B"&amp;(ROW()-INT($B$1/2))):INDIRECT("B"&amp;(ROW()+INT($B$1/2))))),"",AVERAGE(INDIRECT("B"&amp;(ROW()-INT($B$1/2))):INDIRECT("B"&amp;(ROW()+INT($B$1/2)))))</f>
        <v/>
      </c>
      <c r="D1341" s="848">
        <f t="shared" si="472"/>
        <v>0</v>
      </c>
      <c r="E1341" s="864"/>
      <c r="F1341" s="15"/>
      <c r="G1341" s="3"/>
      <c r="H1341" s="3"/>
      <c r="I1341" s="3"/>
      <c r="J1341" s="3"/>
      <c r="K1341" s="3"/>
      <c r="L1341" s="554"/>
      <c r="M1341" s="545"/>
      <c r="N1341" s="546"/>
      <c r="O1341" s="5"/>
      <c r="P1341" s="216"/>
      <c r="Q1341" s="217"/>
      <c r="R1341" s="218"/>
      <c r="S1341" s="219">
        <f t="shared" si="479"/>
        <v>0</v>
      </c>
      <c r="T1341" s="220">
        <f t="shared" si="480"/>
        <v>0</v>
      </c>
      <c r="U1341" s="214">
        <f t="shared" si="489"/>
        <v>0</v>
      </c>
      <c r="W1341" s="221"/>
      <c r="X1341" s="222"/>
      <c r="Y1341" s="222"/>
      <c r="Z1341" s="223"/>
      <c r="AA1341" s="222"/>
      <c r="AB1341" s="224"/>
      <c r="AC1341" s="225"/>
      <c r="AD1341" s="2">
        <f t="shared" si="474"/>
        <v>0</v>
      </c>
      <c r="AE1341" s="2">
        <f t="shared" si="475"/>
        <v>0</v>
      </c>
      <c r="AF1341" s="226"/>
      <c r="AG1341" s="219">
        <f t="shared" si="481"/>
        <v>0</v>
      </c>
      <c r="AH1341" s="234">
        <f t="shared" si="482"/>
        <v>0</v>
      </c>
      <c r="AI1341" s="214">
        <f t="shared" si="490"/>
        <v>0</v>
      </c>
      <c r="AK1341" s="229">
        <f t="shared" si="483"/>
        <v>0</v>
      </c>
      <c r="AL1341" s="226"/>
      <c r="AM1341" s="15"/>
      <c r="AN1341" s="232" t="e">
        <f t="shared" si="484"/>
        <v>#DIV/0!</v>
      </c>
      <c r="AO1341" s="214">
        <f t="shared" si="476"/>
        <v>0</v>
      </c>
      <c r="AQ1341" s="210"/>
      <c r="AR1341" s="231"/>
      <c r="AS1341" s="15"/>
      <c r="AT1341" s="232">
        <f t="shared" si="485"/>
        <v>0</v>
      </c>
      <c r="AU1341" s="235">
        <f t="shared" si="486"/>
        <v>0</v>
      </c>
      <c r="AY1341" s="210"/>
      <c r="AZ1341" s="231"/>
      <c r="BA1341" s="15"/>
      <c r="BB1341" s="232">
        <f t="shared" si="473"/>
        <v>0</v>
      </c>
      <c r="BC1341" s="235">
        <f t="shared" si="487"/>
        <v>0</v>
      </c>
      <c r="BG1341" s="210"/>
      <c r="BH1341" s="231"/>
      <c r="BI1341" s="15"/>
      <c r="BJ1341" s="232">
        <f t="shared" si="477"/>
        <v>0</v>
      </c>
      <c r="BK1341" s="235">
        <f t="shared" si="488"/>
        <v>0</v>
      </c>
      <c r="BM1341" s="109">
        <f t="shared" si="478"/>
        <v>-1.2360257106644714</v>
      </c>
      <c r="BN1341" s="213"/>
      <c r="BR1341" s="228"/>
      <c r="BS1341" s="311"/>
      <c r="BT1341" s="3"/>
      <c r="BU1341" s="213"/>
      <c r="BV1341" s="213"/>
      <c r="BW1341" s="291"/>
    </row>
    <row r="1342" spans="1:75" x14ac:dyDescent="0.2">
      <c r="A1342" s="210"/>
      <c r="B1342" s="211"/>
      <c r="C1342" s="848" t="str">
        <f ca="1">IF(ISERR(AVERAGE(INDIRECT("B"&amp;(ROW()-INT($B$1/2))):INDIRECT("B"&amp;(ROW()+INT($B$1/2))))),"",AVERAGE(INDIRECT("B"&amp;(ROW()-INT($B$1/2))):INDIRECT("B"&amp;(ROW()+INT($B$1/2)))))</f>
        <v/>
      </c>
      <c r="D1342" s="848">
        <f t="shared" si="472"/>
        <v>0</v>
      </c>
      <c r="E1342" s="864"/>
      <c r="F1342" s="15"/>
      <c r="G1342" s="3"/>
      <c r="H1342" s="3"/>
      <c r="I1342" s="3"/>
      <c r="J1342" s="3"/>
      <c r="K1342" s="3"/>
      <c r="L1342" s="554"/>
      <c r="M1342" s="545"/>
      <c r="N1342" s="546"/>
      <c r="O1342" s="5"/>
      <c r="P1342" s="216"/>
      <c r="Q1342" s="217"/>
      <c r="R1342" s="218"/>
      <c r="S1342" s="219">
        <f t="shared" si="479"/>
        <v>0</v>
      </c>
      <c r="T1342" s="220">
        <f t="shared" si="480"/>
        <v>0</v>
      </c>
      <c r="U1342" s="214">
        <f t="shared" si="489"/>
        <v>0</v>
      </c>
      <c r="W1342" s="221"/>
      <c r="X1342" s="222"/>
      <c r="Y1342" s="222"/>
      <c r="Z1342" s="223"/>
      <c r="AA1342" s="222"/>
      <c r="AB1342" s="224"/>
      <c r="AC1342" s="225"/>
      <c r="AD1342" s="2">
        <f t="shared" si="474"/>
        <v>0</v>
      </c>
      <c r="AE1342" s="2">
        <f t="shared" si="475"/>
        <v>0</v>
      </c>
      <c r="AF1342" s="226"/>
      <c r="AG1342" s="219">
        <f t="shared" si="481"/>
        <v>0</v>
      </c>
      <c r="AH1342" s="234">
        <f t="shared" si="482"/>
        <v>0</v>
      </c>
      <c r="AI1342" s="214">
        <f t="shared" si="490"/>
        <v>0</v>
      </c>
      <c r="AK1342" s="229">
        <f t="shared" si="483"/>
        <v>0</v>
      </c>
      <c r="AL1342" s="226"/>
      <c r="AM1342" s="15"/>
      <c r="AN1342" s="232" t="e">
        <f t="shared" si="484"/>
        <v>#DIV/0!</v>
      </c>
      <c r="AO1342" s="214">
        <f t="shared" si="476"/>
        <v>0</v>
      </c>
      <c r="AQ1342" s="210"/>
      <c r="AR1342" s="231"/>
      <c r="AS1342" s="15"/>
      <c r="AT1342" s="232">
        <f t="shared" si="485"/>
        <v>0</v>
      </c>
      <c r="AU1342" s="235">
        <f t="shared" si="486"/>
        <v>0</v>
      </c>
      <c r="AY1342" s="210"/>
      <c r="AZ1342" s="231"/>
      <c r="BA1342" s="15"/>
      <c r="BB1342" s="232">
        <f t="shared" si="473"/>
        <v>0</v>
      </c>
      <c r="BC1342" s="235">
        <f t="shared" si="487"/>
        <v>0</v>
      </c>
      <c r="BG1342" s="210"/>
      <c r="BH1342" s="231"/>
      <c r="BI1342" s="15"/>
      <c r="BJ1342" s="232">
        <f t="shared" si="477"/>
        <v>0</v>
      </c>
      <c r="BK1342" s="235">
        <f t="shared" si="488"/>
        <v>0</v>
      </c>
      <c r="BM1342" s="109">
        <f t="shared" si="478"/>
        <v>-1.2378580481622081</v>
      </c>
      <c r="BN1342" s="213"/>
      <c r="BR1342" s="228"/>
      <c r="BS1342" s="311"/>
      <c r="BT1342" s="3"/>
      <c r="BU1342" s="213"/>
      <c r="BV1342" s="213"/>
      <c r="BW1342" s="291"/>
    </row>
    <row r="1343" spans="1:75" x14ac:dyDescent="0.2">
      <c r="A1343" s="210"/>
      <c r="B1343" s="211"/>
      <c r="C1343" s="848" t="str">
        <f ca="1">IF(ISERR(AVERAGE(INDIRECT("B"&amp;(ROW()-INT($B$1/2))):INDIRECT("B"&amp;(ROW()+INT($B$1/2))))),"",AVERAGE(INDIRECT("B"&amp;(ROW()-INT($B$1/2))):INDIRECT("B"&amp;(ROW()+INT($B$1/2)))))</f>
        <v/>
      </c>
      <c r="D1343" s="848">
        <f t="shared" si="472"/>
        <v>0</v>
      </c>
      <c r="E1343" s="864"/>
      <c r="F1343" s="15"/>
      <c r="G1343" s="3"/>
      <c r="H1343" s="3"/>
      <c r="I1343" s="3"/>
      <c r="J1343" s="3"/>
      <c r="K1343" s="3"/>
      <c r="L1343" s="554"/>
      <c r="M1343" s="545"/>
      <c r="N1343" s="546"/>
      <c r="O1343" s="5"/>
      <c r="P1343" s="216"/>
      <c r="Q1343" s="217"/>
      <c r="R1343" s="218"/>
      <c r="S1343" s="219">
        <f t="shared" si="479"/>
        <v>0</v>
      </c>
      <c r="T1343" s="220">
        <f t="shared" si="480"/>
        <v>0</v>
      </c>
      <c r="U1343" s="214">
        <f t="shared" si="489"/>
        <v>0</v>
      </c>
      <c r="W1343" s="221"/>
      <c r="X1343" s="222"/>
      <c r="Y1343" s="222"/>
      <c r="Z1343" s="223"/>
      <c r="AA1343" s="222"/>
      <c r="AB1343" s="224"/>
      <c r="AC1343" s="225"/>
      <c r="AD1343" s="2">
        <f t="shared" si="474"/>
        <v>0</v>
      </c>
      <c r="AE1343" s="2">
        <f t="shared" si="475"/>
        <v>0</v>
      </c>
      <c r="AF1343" s="226"/>
      <c r="AG1343" s="219">
        <f t="shared" si="481"/>
        <v>0</v>
      </c>
      <c r="AH1343" s="234">
        <f t="shared" si="482"/>
        <v>0</v>
      </c>
      <c r="AI1343" s="214">
        <f t="shared" si="490"/>
        <v>0</v>
      </c>
      <c r="AK1343" s="229">
        <f t="shared" si="483"/>
        <v>0</v>
      </c>
      <c r="AL1343" s="226"/>
      <c r="AM1343" s="15"/>
      <c r="AN1343" s="232" t="e">
        <f t="shared" si="484"/>
        <v>#DIV/0!</v>
      </c>
      <c r="AO1343" s="214">
        <f t="shared" si="476"/>
        <v>0</v>
      </c>
      <c r="AQ1343" s="210"/>
      <c r="AR1343" s="231"/>
      <c r="AS1343" s="15"/>
      <c r="AT1343" s="232">
        <f t="shared" si="485"/>
        <v>0</v>
      </c>
      <c r="AU1343" s="235">
        <f t="shared" si="486"/>
        <v>0</v>
      </c>
      <c r="AY1343" s="210"/>
      <c r="AZ1343" s="231"/>
      <c r="BA1343" s="15"/>
      <c r="BB1343" s="232">
        <f t="shared" si="473"/>
        <v>0</v>
      </c>
      <c r="BC1343" s="235">
        <f t="shared" si="487"/>
        <v>0</v>
      </c>
      <c r="BG1343" s="210"/>
      <c r="BH1343" s="231"/>
      <c r="BI1343" s="15"/>
      <c r="BJ1343" s="232">
        <f t="shared" si="477"/>
        <v>0</v>
      </c>
      <c r="BK1343" s="235">
        <f t="shared" si="488"/>
        <v>0</v>
      </c>
      <c r="BM1343" s="109">
        <f t="shared" si="478"/>
        <v>-1.2396903856599448</v>
      </c>
      <c r="BN1343" s="213"/>
      <c r="BR1343" s="228"/>
      <c r="BS1343" s="311"/>
      <c r="BT1343" s="3"/>
      <c r="BU1343" s="213"/>
      <c r="BV1343" s="213"/>
      <c r="BW1343" s="291"/>
    </row>
    <row r="1344" spans="1:75" x14ac:dyDescent="0.2">
      <c r="A1344" s="210"/>
      <c r="B1344" s="211"/>
      <c r="C1344" s="848" t="str">
        <f ca="1">IF(ISERR(AVERAGE(INDIRECT("B"&amp;(ROW()-INT($B$1/2))):INDIRECT("B"&amp;(ROW()+INT($B$1/2))))),"",AVERAGE(INDIRECT("B"&amp;(ROW()-INT($B$1/2))):INDIRECT("B"&amp;(ROW()+INT($B$1/2)))))</f>
        <v/>
      </c>
      <c r="D1344" s="848">
        <f t="shared" si="472"/>
        <v>0</v>
      </c>
      <c r="E1344" s="864"/>
      <c r="F1344" s="15"/>
      <c r="G1344" s="3"/>
      <c r="H1344" s="3"/>
      <c r="I1344" s="3"/>
      <c r="J1344" s="3"/>
      <c r="K1344" s="3"/>
      <c r="L1344" s="554"/>
      <c r="M1344" s="545"/>
      <c r="N1344" s="546"/>
      <c r="O1344" s="5"/>
      <c r="P1344" s="216"/>
      <c r="Q1344" s="217"/>
      <c r="R1344" s="218"/>
      <c r="S1344" s="219">
        <f t="shared" si="479"/>
        <v>0</v>
      </c>
      <c r="T1344" s="220">
        <f t="shared" si="480"/>
        <v>0</v>
      </c>
      <c r="U1344" s="214">
        <f t="shared" si="489"/>
        <v>0</v>
      </c>
      <c r="W1344" s="221"/>
      <c r="X1344" s="222"/>
      <c r="Y1344" s="222"/>
      <c r="Z1344" s="223"/>
      <c r="AA1344" s="222"/>
      <c r="AB1344" s="224"/>
      <c r="AC1344" s="225"/>
      <c r="AD1344" s="2">
        <f t="shared" si="474"/>
        <v>0</v>
      </c>
      <c r="AE1344" s="2">
        <f t="shared" si="475"/>
        <v>0</v>
      </c>
      <c r="AF1344" s="226"/>
      <c r="AG1344" s="219">
        <f t="shared" si="481"/>
        <v>0</v>
      </c>
      <c r="AH1344" s="234">
        <f t="shared" si="482"/>
        <v>0</v>
      </c>
      <c r="AI1344" s="214">
        <f t="shared" si="490"/>
        <v>0</v>
      </c>
      <c r="AK1344" s="229">
        <f t="shared" si="483"/>
        <v>0</v>
      </c>
      <c r="AL1344" s="226"/>
      <c r="AM1344" s="15"/>
      <c r="AN1344" s="232" t="e">
        <f t="shared" si="484"/>
        <v>#DIV/0!</v>
      </c>
      <c r="AO1344" s="214">
        <f t="shared" si="476"/>
        <v>0</v>
      </c>
      <c r="AQ1344" s="210"/>
      <c r="AR1344" s="231"/>
      <c r="AS1344" s="15"/>
      <c r="AT1344" s="232">
        <f t="shared" si="485"/>
        <v>0</v>
      </c>
      <c r="AU1344" s="235">
        <f t="shared" si="486"/>
        <v>0</v>
      </c>
      <c r="AY1344" s="210"/>
      <c r="AZ1344" s="231"/>
      <c r="BA1344" s="15"/>
      <c r="BB1344" s="232">
        <f t="shared" si="473"/>
        <v>0</v>
      </c>
      <c r="BC1344" s="235">
        <f t="shared" si="487"/>
        <v>0</v>
      </c>
      <c r="BG1344" s="210"/>
      <c r="BH1344" s="231"/>
      <c r="BI1344" s="15"/>
      <c r="BJ1344" s="232">
        <f t="shared" si="477"/>
        <v>0</v>
      </c>
      <c r="BK1344" s="235">
        <f t="shared" si="488"/>
        <v>0</v>
      </c>
      <c r="BM1344" s="109">
        <f t="shared" si="478"/>
        <v>-1.2415227231576815</v>
      </c>
      <c r="BN1344" s="213"/>
      <c r="BR1344" s="228"/>
      <c r="BS1344" s="311"/>
      <c r="BT1344" s="3"/>
      <c r="BU1344" s="213"/>
      <c r="BV1344" s="213"/>
      <c r="BW1344" s="291"/>
    </row>
    <row r="1345" spans="1:75" x14ac:dyDescent="0.2">
      <c r="A1345" s="210"/>
      <c r="B1345" s="211"/>
      <c r="C1345" s="848" t="str">
        <f ca="1">IF(ISERR(AVERAGE(INDIRECT("B"&amp;(ROW()-INT($B$1/2))):INDIRECT("B"&amp;(ROW()+INT($B$1/2))))),"",AVERAGE(INDIRECT("B"&amp;(ROW()-INT($B$1/2))):INDIRECT("B"&amp;(ROW()+INT($B$1/2)))))</f>
        <v/>
      </c>
      <c r="D1345" s="848">
        <f t="shared" ref="D1345:D1408" si="491">A1345-A1344</f>
        <v>0</v>
      </c>
      <c r="E1345" s="864"/>
      <c r="F1345" s="15"/>
      <c r="G1345" s="3"/>
      <c r="H1345" s="3"/>
      <c r="I1345" s="3"/>
      <c r="J1345" s="3"/>
      <c r="K1345" s="3"/>
      <c r="L1345" s="554"/>
      <c r="M1345" s="545"/>
      <c r="N1345" s="546"/>
      <c r="O1345" s="5"/>
      <c r="P1345" s="216"/>
      <c r="Q1345" s="217"/>
      <c r="R1345" s="218"/>
      <c r="S1345" s="219">
        <f t="shared" si="479"/>
        <v>0</v>
      </c>
      <c r="T1345" s="220">
        <f t="shared" si="480"/>
        <v>0</v>
      </c>
      <c r="U1345" s="214">
        <f t="shared" si="489"/>
        <v>0</v>
      </c>
      <c r="W1345" s="221"/>
      <c r="X1345" s="222"/>
      <c r="Y1345" s="222"/>
      <c r="Z1345" s="223"/>
      <c r="AA1345" s="222"/>
      <c r="AB1345" s="224"/>
      <c r="AC1345" s="225"/>
      <c r="AD1345" s="2">
        <f t="shared" si="474"/>
        <v>0</v>
      </c>
      <c r="AE1345" s="2">
        <f t="shared" si="475"/>
        <v>0</v>
      </c>
      <c r="AF1345" s="226"/>
      <c r="AG1345" s="219">
        <f t="shared" si="481"/>
        <v>0</v>
      </c>
      <c r="AH1345" s="234">
        <f t="shared" si="482"/>
        <v>0</v>
      </c>
      <c r="AI1345" s="214">
        <f t="shared" si="490"/>
        <v>0</v>
      </c>
      <c r="AK1345" s="229">
        <f t="shared" si="483"/>
        <v>0</v>
      </c>
      <c r="AL1345" s="226"/>
      <c r="AM1345" s="15"/>
      <c r="AN1345" s="232" t="e">
        <f t="shared" si="484"/>
        <v>#DIV/0!</v>
      </c>
      <c r="AO1345" s="214">
        <f t="shared" si="476"/>
        <v>0</v>
      </c>
      <c r="AQ1345" s="210"/>
      <c r="AR1345" s="231"/>
      <c r="AS1345" s="15"/>
      <c r="AT1345" s="232">
        <f t="shared" si="485"/>
        <v>0</v>
      </c>
      <c r="AU1345" s="235">
        <f t="shared" si="486"/>
        <v>0</v>
      </c>
      <c r="AY1345" s="210"/>
      <c r="AZ1345" s="231"/>
      <c r="BA1345" s="15"/>
      <c r="BB1345" s="232">
        <f t="shared" si="473"/>
        <v>0</v>
      </c>
      <c r="BC1345" s="235">
        <f t="shared" si="487"/>
        <v>0</v>
      </c>
      <c r="BG1345" s="210"/>
      <c r="BH1345" s="231"/>
      <c r="BI1345" s="15"/>
      <c r="BJ1345" s="232">
        <f t="shared" si="477"/>
        <v>0</v>
      </c>
      <c r="BK1345" s="235">
        <f t="shared" si="488"/>
        <v>0</v>
      </c>
      <c r="BM1345" s="109">
        <f t="shared" si="478"/>
        <v>-1.2433550606554182</v>
      </c>
      <c r="BN1345" s="213"/>
      <c r="BR1345" s="228"/>
      <c r="BS1345" s="311"/>
      <c r="BT1345" s="3"/>
      <c r="BU1345" s="213"/>
      <c r="BV1345" s="213"/>
      <c r="BW1345" s="291"/>
    </row>
    <row r="1346" spans="1:75" x14ac:dyDescent="0.2">
      <c r="A1346" s="210"/>
      <c r="B1346" s="211"/>
      <c r="C1346" s="848" t="str">
        <f ca="1">IF(ISERR(AVERAGE(INDIRECT("B"&amp;(ROW()-INT($B$1/2))):INDIRECT("B"&amp;(ROW()+INT($B$1/2))))),"",AVERAGE(INDIRECT("B"&amp;(ROW()-INT($B$1/2))):INDIRECT("B"&amp;(ROW()+INT($B$1/2)))))</f>
        <v/>
      </c>
      <c r="D1346" s="848">
        <f t="shared" si="491"/>
        <v>0</v>
      </c>
      <c r="E1346" s="864"/>
      <c r="F1346" s="15"/>
      <c r="G1346" s="3"/>
      <c r="H1346" s="3"/>
      <c r="I1346" s="3"/>
      <c r="J1346" s="3"/>
      <c r="K1346" s="3"/>
      <c r="L1346" s="554"/>
      <c r="M1346" s="545"/>
      <c r="N1346" s="546"/>
      <c r="O1346" s="5"/>
      <c r="P1346" s="216"/>
      <c r="Q1346" s="217"/>
      <c r="R1346" s="218"/>
      <c r="S1346" s="219">
        <f t="shared" si="479"/>
        <v>0</v>
      </c>
      <c r="T1346" s="220">
        <f t="shared" si="480"/>
        <v>0</v>
      </c>
      <c r="U1346" s="214">
        <f t="shared" si="489"/>
        <v>0</v>
      </c>
      <c r="W1346" s="221"/>
      <c r="X1346" s="222"/>
      <c r="Y1346" s="222"/>
      <c r="Z1346" s="223"/>
      <c r="AA1346" s="222"/>
      <c r="AB1346" s="224"/>
      <c r="AC1346" s="225"/>
      <c r="AD1346" s="2">
        <f t="shared" si="474"/>
        <v>0</v>
      </c>
      <c r="AE1346" s="2">
        <f t="shared" si="475"/>
        <v>0</v>
      </c>
      <c r="AF1346" s="226"/>
      <c r="AG1346" s="219">
        <f t="shared" si="481"/>
        <v>0</v>
      </c>
      <c r="AH1346" s="234">
        <f t="shared" si="482"/>
        <v>0</v>
      </c>
      <c r="AI1346" s="214">
        <f t="shared" si="490"/>
        <v>0</v>
      </c>
      <c r="AK1346" s="229">
        <f t="shared" si="483"/>
        <v>0</v>
      </c>
      <c r="AL1346" s="226"/>
      <c r="AM1346" s="15"/>
      <c r="AN1346" s="232" t="e">
        <f t="shared" si="484"/>
        <v>#DIV/0!</v>
      </c>
      <c r="AO1346" s="214">
        <f t="shared" si="476"/>
        <v>0</v>
      </c>
      <c r="AQ1346" s="210"/>
      <c r="AR1346" s="231"/>
      <c r="AS1346" s="15"/>
      <c r="AT1346" s="232">
        <f t="shared" si="485"/>
        <v>0</v>
      </c>
      <c r="AU1346" s="235">
        <f t="shared" si="486"/>
        <v>0</v>
      </c>
      <c r="AY1346" s="210"/>
      <c r="AZ1346" s="231"/>
      <c r="BA1346" s="15"/>
      <c r="BB1346" s="232">
        <f t="shared" si="473"/>
        <v>0</v>
      </c>
      <c r="BC1346" s="235">
        <f t="shared" si="487"/>
        <v>0</v>
      </c>
      <c r="BG1346" s="210"/>
      <c r="BH1346" s="231"/>
      <c r="BI1346" s="15"/>
      <c r="BJ1346" s="232">
        <f t="shared" si="477"/>
        <v>0</v>
      </c>
      <c r="BK1346" s="235">
        <f t="shared" si="488"/>
        <v>0</v>
      </c>
      <c r="BM1346" s="109">
        <f t="shared" si="478"/>
        <v>-1.2451873981531549</v>
      </c>
      <c r="BN1346" s="213"/>
      <c r="BR1346" s="228"/>
      <c r="BS1346" s="311"/>
      <c r="BT1346" s="3"/>
      <c r="BU1346" s="213"/>
      <c r="BV1346" s="213"/>
      <c r="BW1346" s="291"/>
    </row>
    <row r="1347" spans="1:75" x14ac:dyDescent="0.2">
      <c r="A1347" s="210"/>
      <c r="B1347" s="211"/>
      <c r="C1347" s="848" t="str">
        <f ca="1">IF(ISERR(AVERAGE(INDIRECT("B"&amp;(ROW()-INT($B$1/2))):INDIRECT("B"&amp;(ROW()+INT($B$1/2))))),"",AVERAGE(INDIRECT("B"&amp;(ROW()-INT($B$1/2))):INDIRECT("B"&amp;(ROW()+INT($B$1/2)))))</f>
        <v/>
      </c>
      <c r="D1347" s="848">
        <f t="shared" si="491"/>
        <v>0</v>
      </c>
      <c r="E1347" s="864"/>
      <c r="F1347" s="15"/>
      <c r="G1347" s="3"/>
      <c r="H1347" s="3"/>
      <c r="I1347" s="3"/>
      <c r="J1347" s="3"/>
      <c r="K1347" s="3"/>
      <c r="L1347" s="554"/>
      <c r="M1347" s="545"/>
      <c r="N1347" s="546"/>
      <c r="O1347" s="5"/>
      <c r="P1347" s="216"/>
      <c r="Q1347" s="217"/>
      <c r="R1347" s="218"/>
      <c r="S1347" s="219">
        <f t="shared" si="479"/>
        <v>0</v>
      </c>
      <c r="T1347" s="220">
        <f t="shared" si="480"/>
        <v>0</v>
      </c>
      <c r="U1347" s="214">
        <f t="shared" si="489"/>
        <v>0</v>
      </c>
      <c r="W1347" s="221"/>
      <c r="X1347" s="222"/>
      <c r="Y1347" s="222"/>
      <c r="Z1347" s="223"/>
      <c r="AA1347" s="222"/>
      <c r="AB1347" s="224"/>
      <c r="AC1347" s="225"/>
      <c r="AD1347" s="2">
        <f t="shared" si="474"/>
        <v>0</v>
      </c>
      <c r="AE1347" s="2">
        <f t="shared" si="475"/>
        <v>0</v>
      </c>
      <c r="AF1347" s="226"/>
      <c r="AG1347" s="219">
        <f t="shared" si="481"/>
        <v>0</v>
      </c>
      <c r="AH1347" s="234">
        <f t="shared" si="482"/>
        <v>0</v>
      </c>
      <c r="AI1347" s="214">
        <f t="shared" si="490"/>
        <v>0</v>
      </c>
      <c r="AK1347" s="229">
        <f t="shared" si="483"/>
        <v>0</v>
      </c>
      <c r="AL1347" s="226"/>
      <c r="AM1347" s="15"/>
      <c r="AN1347" s="232" t="e">
        <f t="shared" si="484"/>
        <v>#DIV/0!</v>
      </c>
      <c r="AO1347" s="214">
        <f t="shared" si="476"/>
        <v>0</v>
      </c>
      <c r="AQ1347" s="210"/>
      <c r="AR1347" s="231"/>
      <c r="AS1347" s="15"/>
      <c r="AT1347" s="232">
        <f t="shared" si="485"/>
        <v>0</v>
      </c>
      <c r="AU1347" s="235">
        <f t="shared" si="486"/>
        <v>0</v>
      </c>
      <c r="AY1347" s="210"/>
      <c r="AZ1347" s="231"/>
      <c r="BA1347" s="15"/>
      <c r="BB1347" s="232">
        <f t="shared" si="473"/>
        <v>0</v>
      </c>
      <c r="BC1347" s="235">
        <f t="shared" si="487"/>
        <v>0</v>
      </c>
      <c r="BG1347" s="210"/>
      <c r="BH1347" s="231"/>
      <c r="BI1347" s="15"/>
      <c r="BJ1347" s="232">
        <f t="shared" si="477"/>
        <v>0</v>
      </c>
      <c r="BK1347" s="235">
        <f t="shared" si="488"/>
        <v>0</v>
      </c>
      <c r="BM1347" s="109">
        <f t="shared" si="478"/>
        <v>-1.2470197356508916</v>
      </c>
      <c r="BN1347" s="213"/>
      <c r="BR1347" s="228"/>
      <c r="BS1347" s="311"/>
      <c r="BT1347" s="3"/>
      <c r="BU1347" s="213"/>
      <c r="BV1347" s="213"/>
      <c r="BW1347" s="291"/>
    </row>
    <row r="1348" spans="1:75" x14ac:dyDescent="0.2">
      <c r="A1348" s="210"/>
      <c r="B1348" s="211"/>
      <c r="C1348" s="848" t="str">
        <f ca="1">IF(ISERR(AVERAGE(INDIRECT("B"&amp;(ROW()-INT($B$1/2))):INDIRECT("B"&amp;(ROW()+INT($B$1/2))))),"",AVERAGE(INDIRECT("B"&amp;(ROW()-INT($B$1/2))):INDIRECT("B"&amp;(ROW()+INT($B$1/2)))))</f>
        <v/>
      </c>
      <c r="D1348" s="848">
        <f t="shared" si="491"/>
        <v>0</v>
      </c>
      <c r="E1348" s="864"/>
      <c r="F1348" s="15"/>
      <c r="G1348" s="3"/>
      <c r="H1348" s="3"/>
      <c r="I1348" s="3"/>
      <c r="J1348" s="3"/>
      <c r="K1348" s="3"/>
      <c r="L1348" s="554"/>
      <c r="M1348" s="545"/>
      <c r="N1348" s="546"/>
      <c r="O1348" s="5"/>
      <c r="P1348" s="216"/>
      <c r="Q1348" s="217"/>
      <c r="R1348" s="218"/>
      <c r="S1348" s="219">
        <f t="shared" si="479"/>
        <v>0</v>
      </c>
      <c r="T1348" s="220">
        <f t="shared" si="480"/>
        <v>0</v>
      </c>
      <c r="U1348" s="214">
        <f t="shared" si="489"/>
        <v>0</v>
      </c>
      <c r="W1348" s="221"/>
      <c r="X1348" s="222"/>
      <c r="Y1348" s="222"/>
      <c r="Z1348" s="223"/>
      <c r="AA1348" s="222"/>
      <c r="AB1348" s="224"/>
      <c r="AC1348" s="225"/>
      <c r="AD1348" s="2">
        <f t="shared" si="474"/>
        <v>0</v>
      </c>
      <c r="AE1348" s="2">
        <f t="shared" si="475"/>
        <v>0</v>
      </c>
      <c r="AF1348" s="226"/>
      <c r="AG1348" s="219">
        <f t="shared" si="481"/>
        <v>0</v>
      </c>
      <c r="AH1348" s="234">
        <f t="shared" si="482"/>
        <v>0</v>
      </c>
      <c r="AI1348" s="214">
        <f t="shared" si="490"/>
        <v>0</v>
      </c>
      <c r="AK1348" s="229">
        <f t="shared" si="483"/>
        <v>0</v>
      </c>
      <c r="AL1348" s="226"/>
      <c r="AM1348" s="15"/>
      <c r="AN1348" s="232" t="e">
        <f t="shared" si="484"/>
        <v>#DIV/0!</v>
      </c>
      <c r="AO1348" s="214">
        <f t="shared" si="476"/>
        <v>0</v>
      </c>
      <c r="AQ1348" s="210"/>
      <c r="AR1348" s="231"/>
      <c r="AS1348" s="15"/>
      <c r="AT1348" s="232">
        <f t="shared" si="485"/>
        <v>0</v>
      </c>
      <c r="AU1348" s="235">
        <f t="shared" si="486"/>
        <v>0</v>
      </c>
      <c r="AY1348" s="210"/>
      <c r="AZ1348" s="231"/>
      <c r="BA1348" s="15"/>
      <c r="BB1348" s="232">
        <f t="shared" ref="BB1348:BB1411" si="492">IF(AY1348&gt;0,(26.3/MAX($AY$4:$AY$4600))*AY1348,0)</f>
        <v>0</v>
      </c>
      <c r="BC1348" s="235">
        <f t="shared" si="487"/>
        <v>0</v>
      </c>
      <c r="BG1348" s="210"/>
      <c r="BH1348" s="231"/>
      <c r="BI1348" s="15"/>
      <c r="BJ1348" s="232">
        <f t="shared" si="477"/>
        <v>0</v>
      </c>
      <c r="BK1348" s="235">
        <f t="shared" si="488"/>
        <v>0</v>
      </c>
      <c r="BM1348" s="109">
        <f t="shared" si="478"/>
        <v>-1.2488520731486283</v>
      </c>
      <c r="BN1348" s="213"/>
      <c r="BR1348" s="228"/>
      <c r="BS1348" s="311"/>
      <c r="BT1348" s="3"/>
      <c r="BU1348" s="213"/>
      <c r="BV1348" s="213"/>
      <c r="BW1348" s="291"/>
    </row>
    <row r="1349" spans="1:75" x14ac:dyDescent="0.2">
      <c r="A1349" s="210"/>
      <c r="B1349" s="211"/>
      <c r="C1349" s="848" t="str">
        <f ca="1">IF(ISERR(AVERAGE(INDIRECT("B"&amp;(ROW()-INT($B$1/2))):INDIRECT("B"&amp;(ROW()+INT($B$1/2))))),"",AVERAGE(INDIRECT("B"&amp;(ROW()-INT($B$1/2))):INDIRECT("B"&amp;(ROW()+INT($B$1/2)))))</f>
        <v/>
      </c>
      <c r="D1349" s="848">
        <f t="shared" si="491"/>
        <v>0</v>
      </c>
      <c r="E1349" s="864"/>
      <c r="F1349" s="15"/>
      <c r="G1349" s="3"/>
      <c r="H1349" s="3"/>
      <c r="I1349" s="3"/>
      <c r="J1349" s="3"/>
      <c r="K1349" s="3"/>
      <c r="L1349" s="554"/>
      <c r="M1349" s="545"/>
      <c r="N1349" s="546"/>
      <c r="O1349" s="5"/>
      <c r="P1349" s="216"/>
      <c r="Q1349" s="217"/>
      <c r="R1349" s="218"/>
      <c r="S1349" s="219">
        <f t="shared" si="479"/>
        <v>0</v>
      </c>
      <c r="T1349" s="220">
        <f t="shared" si="480"/>
        <v>0</v>
      </c>
      <c r="U1349" s="214">
        <f t="shared" si="489"/>
        <v>0</v>
      </c>
      <c r="W1349" s="221"/>
      <c r="X1349" s="222"/>
      <c r="Y1349" s="222"/>
      <c r="Z1349" s="223"/>
      <c r="AA1349" s="222"/>
      <c r="AB1349" s="224"/>
      <c r="AC1349" s="225"/>
      <c r="AD1349" s="2">
        <f t="shared" ref="AD1349:AD1412" si="493">IF(W1349&lt;0,W1349-X1349/60-Y1349/3600,W1349+X1349/60+Y1349/3600)</f>
        <v>0</v>
      </c>
      <c r="AE1349" s="2">
        <f t="shared" ref="AE1349:AE1412" si="494">IF(Z1349&lt;0,Z1349-AA1349/60-AB1349/3600,Z1349+AA1349/60+AB1349/3600)</f>
        <v>0</v>
      </c>
      <c r="AF1349" s="226"/>
      <c r="AG1349" s="219">
        <f t="shared" si="481"/>
        <v>0</v>
      </c>
      <c r="AH1349" s="234">
        <f t="shared" si="482"/>
        <v>0</v>
      </c>
      <c r="AI1349" s="214">
        <f t="shared" si="490"/>
        <v>0</v>
      </c>
      <c r="AK1349" s="229">
        <f t="shared" si="483"/>
        <v>0</v>
      </c>
      <c r="AL1349" s="226"/>
      <c r="AM1349" s="15"/>
      <c r="AN1349" s="232" t="e">
        <f t="shared" si="484"/>
        <v>#DIV/0!</v>
      </c>
      <c r="AO1349" s="214">
        <f t="shared" ref="AO1349:AO1412" si="495">AL1349*3.28084</f>
        <v>0</v>
      </c>
      <c r="AQ1349" s="210"/>
      <c r="AR1349" s="231"/>
      <c r="AS1349" s="15"/>
      <c r="AT1349" s="232">
        <f t="shared" si="485"/>
        <v>0</v>
      </c>
      <c r="AU1349" s="235">
        <f t="shared" si="486"/>
        <v>0</v>
      </c>
      <c r="AY1349" s="210"/>
      <c r="AZ1349" s="231"/>
      <c r="BA1349" s="15"/>
      <c r="BB1349" s="232">
        <f t="shared" si="492"/>
        <v>0</v>
      </c>
      <c r="BC1349" s="235">
        <f t="shared" si="487"/>
        <v>0</v>
      </c>
      <c r="BG1349" s="210"/>
      <c r="BH1349" s="231"/>
      <c r="BI1349" s="15"/>
      <c r="BJ1349" s="232">
        <f t="shared" ref="BJ1349:BJ1412" si="496">BG1349</f>
        <v>0</v>
      </c>
      <c r="BK1349" s="235">
        <f t="shared" si="488"/>
        <v>0</v>
      </c>
      <c r="BM1349" s="109">
        <f t="shared" ref="BM1349:BM1412" si="497">BM1348+$BQ$14</f>
        <v>-1.250684410646365</v>
      </c>
      <c r="BN1349" s="213"/>
      <c r="BR1349" s="228"/>
      <c r="BS1349" s="311"/>
      <c r="BT1349" s="3"/>
      <c r="BU1349" s="213"/>
      <c r="BV1349" s="213"/>
      <c r="BW1349" s="291"/>
    </row>
    <row r="1350" spans="1:75" x14ac:dyDescent="0.2">
      <c r="A1350" s="210"/>
      <c r="B1350" s="211"/>
      <c r="C1350" s="848" t="str">
        <f ca="1">IF(ISERR(AVERAGE(INDIRECT("B"&amp;(ROW()-INT($B$1/2))):INDIRECT("B"&amp;(ROW()+INT($B$1/2))))),"",AVERAGE(INDIRECT("B"&amp;(ROW()-INT($B$1/2))):INDIRECT("B"&amp;(ROW()+INT($B$1/2)))))</f>
        <v/>
      </c>
      <c r="D1350" s="848">
        <f t="shared" si="491"/>
        <v>0</v>
      </c>
      <c r="E1350" s="864"/>
      <c r="F1350" s="15"/>
      <c r="G1350" s="3"/>
      <c r="H1350" s="3"/>
      <c r="I1350" s="3"/>
      <c r="J1350" s="3"/>
      <c r="K1350" s="3"/>
      <c r="L1350" s="554"/>
      <c r="M1350" s="545"/>
      <c r="N1350" s="546"/>
      <c r="O1350" s="5"/>
      <c r="P1350" s="216"/>
      <c r="Q1350" s="217"/>
      <c r="R1350" s="218"/>
      <c r="S1350" s="219">
        <f t="shared" ref="S1350:S1413" si="498">S1349+IF(P1350&lt;&gt;0,1.852*60*1000*((ACOS((SIN((P1349/180)*PI()))*(SIN((P1350/180)*PI()))+(COS((P1349/180)*PI()))*(COS((P1350/180)*PI()))*(COS((Q1350/180)*PI()-(Q1349/180)*PI())))/PI())*180),0)</f>
        <v>0</v>
      </c>
      <c r="T1350" s="220">
        <f t="shared" ref="T1350:T1413" si="499">T1349+IF(P1350&lt;&gt;0,1.852*60*0.6213712*((ACOS((SIN((P1349/180)*PI()))*(SIN((P1350/180)*PI()))+(COS((P1349/180)*PI()))*(COS((P1350/180)*PI()))*(COS((Q1350/180)*PI()-(Q1349/180)*PI())))/PI())*180),0)</f>
        <v>0</v>
      </c>
      <c r="U1350" s="214">
        <f t="shared" si="489"/>
        <v>0</v>
      </c>
      <c r="W1350" s="221"/>
      <c r="X1350" s="222"/>
      <c r="Y1350" s="222"/>
      <c r="Z1350" s="223"/>
      <c r="AA1350" s="222"/>
      <c r="AB1350" s="224"/>
      <c r="AC1350" s="225"/>
      <c r="AD1350" s="2">
        <f t="shared" si="493"/>
        <v>0</v>
      </c>
      <c r="AE1350" s="2">
        <f t="shared" si="494"/>
        <v>0</v>
      </c>
      <c r="AF1350" s="226"/>
      <c r="AG1350" s="219">
        <f t="shared" ref="AG1350:AG1413" si="500">AG1349+IF(AD1350&lt;&gt;0,1.852*60*1000*((ACOS((SIN((AD1349/180)*PI()))*(SIN((AD1350/180)*PI()))+(COS((AD1349/180)*PI()))*(COS((AD1350/180)*PI()))*(COS((AE1350/180)*PI()-(AE1349/180)*PI())))/PI())*180),0)</f>
        <v>0</v>
      </c>
      <c r="AH1350" s="234">
        <f t="shared" ref="AH1350:AH1413" si="501">AH1349+IF(AD1350&lt;&gt;0,1.852*60*0.6213712*((ACOS((SIN((AD1349/180)*PI()))*(SIN((AD1350/180)*PI()))+(COS((AD1349/180)*PI()))*(COS((AD1350/180)*PI()))*(COS((AE1350/180)*PI()-(AE1349/180)*PI())))/PI())*180),0)</f>
        <v>0</v>
      </c>
      <c r="AI1350" s="214">
        <f t="shared" si="490"/>
        <v>0</v>
      </c>
      <c r="AK1350" s="229">
        <f t="shared" ref="AK1350:AK1413" si="502">IF(AL1350&gt;0,AK1349+$AO$1,0)</f>
        <v>0</v>
      </c>
      <c r="AL1350" s="226"/>
      <c r="AM1350" s="15"/>
      <c r="AN1350" s="232" t="e">
        <f t="shared" ref="AN1350:AN1413" si="503">(42341.84/MAX(AK1350:AK5946))*AK1350*0.0006213712</f>
        <v>#DIV/0!</v>
      </c>
      <c r="AO1350" s="214">
        <f t="shared" si="495"/>
        <v>0</v>
      </c>
      <c r="AQ1350" s="210"/>
      <c r="AR1350" s="231"/>
      <c r="AS1350" s="15"/>
      <c r="AT1350" s="232">
        <f t="shared" ref="AT1350:AT1413" si="504">IF(AQ1350&gt;0,(26.3/(MAX($AQ$4:$AQ$4600)*0.0006213712))*AQ1350*0.0006213712,0)</f>
        <v>0</v>
      </c>
      <c r="AU1350" s="235">
        <f t="shared" ref="AU1350:AU1413" si="505">(AR1350*3.28084)+(AW$4)</f>
        <v>0</v>
      </c>
      <c r="AY1350" s="210"/>
      <c r="AZ1350" s="231"/>
      <c r="BA1350" s="15"/>
      <c r="BB1350" s="232">
        <f t="shared" si="492"/>
        <v>0</v>
      </c>
      <c r="BC1350" s="235">
        <f t="shared" ref="BC1350:BC1413" si="506">AZ1350+BE$4</f>
        <v>0</v>
      </c>
      <c r="BG1350" s="210"/>
      <c r="BH1350" s="231"/>
      <c r="BI1350" s="15"/>
      <c r="BJ1350" s="232">
        <f t="shared" si="496"/>
        <v>0</v>
      </c>
      <c r="BK1350" s="235">
        <f t="shared" ref="BK1350:BK1413" si="507">BH1350*BM1350</f>
        <v>0</v>
      </c>
      <c r="BM1350" s="109">
        <f t="shared" si="497"/>
        <v>-1.2525167481441017</v>
      </c>
      <c r="BN1350" s="213"/>
      <c r="BR1350" s="228"/>
      <c r="BS1350" s="311"/>
      <c r="BT1350" s="3"/>
      <c r="BU1350" s="213"/>
      <c r="BV1350" s="213"/>
      <c r="BW1350" s="291"/>
    </row>
    <row r="1351" spans="1:75" x14ac:dyDescent="0.2">
      <c r="A1351" s="210"/>
      <c r="B1351" s="211"/>
      <c r="C1351" s="848" t="str">
        <f ca="1">IF(ISERR(AVERAGE(INDIRECT("B"&amp;(ROW()-INT($B$1/2))):INDIRECT("B"&amp;(ROW()+INT($B$1/2))))),"",AVERAGE(INDIRECT("B"&amp;(ROW()-INT($B$1/2))):INDIRECT("B"&amp;(ROW()+INT($B$1/2)))))</f>
        <v/>
      </c>
      <c r="D1351" s="848">
        <f t="shared" si="491"/>
        <v>0</v>
      </c>
      <c r="E1351" s="864"/>
      <c r="F1351" s="15"/>
      <c r="G1351" s="3"/>
      <c r="H1351" s="3"/>
      <c r="I1351" s="3"/>
      <c r="J1351" s="3"/>
      <c r="K1351" s="3"/>
      <c r="L1351" s="554"/>
      <c r="M1351" s="545"/>
      <c r="N1351" s="546"/>
      <c r="O1351" s="5"/>
      <c r="P1351" s="216"/>
      <c r="Q1351" s="217"/>
      <c r="R1351" s="218"/>
      <c r="S1351" s="219">
        <f t="shared" si="498"/>
        <v>0</v>
      </c>
      <c r="T1351" s="220">
        <f t="shared" si="499"/>
        <v>0</v>
      </c>
      <c r="U1351" s="214">
        <f t="shared" ref="U1351:U1414" si="508">R1351*3.28084</f>
        <v>0</v>
      </c>
      <c r="W1351" s="221"/>
      <c r="X1351" s="222"/>
      <c r="Y1351" s="222"/>
      <c r="Z1351" s="223"/>
      <c r="AA1351" s="222"/>
      <c r="AB1351" s="224"/>
      <c r="AC1351" s="225"/>
      <c r="AD1351" s="2">
        <f t="shared" si="493"/>
        <v>0</v>
      </c>
      <c r="AE1351" s="2">
        <f t="shared" si="494"/>
        <v>0</v>
      </c>
      <c r="AF1351" s="226"/>
      <c r="AG1351" s="219">
        <f t="shared" si="500"/>
        <v>0</v>
      </c>
      <c r="AH1351" s="234">
        <f t="shared" si="501"/>
        <v>0</v>
      </c>
      <c r="AI1351" s="214">
        <f t="shared" ref="AI1351:AI1414" si="509">AF1351*3.28084</f>
        <v>0</v>
      </c>
      <c r="AK1351" s="229">
        <f t="shared" si="502"/>
        <v>0</v>
      </c>
      <c r="AL1351" s="226"/>
      <c r="AM1351" s="15"/>
      <c r="AN1351" s="232" t="e">
        <f t="shared" si="503"/>
        <v>#DIV/0!</v>
      </c>
      <c r="AO1351" s="214">
        <f t="shared" si="495"/>
        <v>0</v>
      </c>
      <c r="AQ1351" s="210"/>
      <c r="AR1351" s="231"/>
      <c r="AS1351" s="15"/>
      <c r="AT1351" s="232">
        <f t="shared" si="504"/>
        <v>0</v>
      </c>
      <c r="AU1351" s="235">
        <f t="shared" si="505"/>
        <v>0</v>
      </c>
      <c r="AY1351" s="210"/>
      <c r="AZ1351" s="231"/>
      <c r="BA1351" s="15"/>
      <c r="BB1351" s="232">
        <f t="shared" si="492"/>
        <v>0</v>
      </c>
      <c r="BC1351" s="235">
        <f t="shared" si="506"/>
        <v>0</v>
      </c>
      <c r="BG1351" s="210"/>
      <c r="BH1351" s="231"/>
      <c r="BI1351" s="15"/>
      <c r="BJ1351" s="232">
        <f t="shared" si="496"/>
        <v>0</v>
      </c>
      <c r="BK1351" s="235">
        <f t="shared" si="507"/>
        <v>0</v>
      </c>
      <c r="BM1351" s="109">
        <f t="shared" si="497"/>
        <v>-1.2543490856418384</v>
      </c>
      <c r="BN1351" s="213"/>
      <c r="BR1351" s="228"/>
      <c r="BS1351" s="311"/>
      <c r="BT1351" s="3"/>
      <c r="BU1351" s="213"/>
      <c r="BV1351" s="213"/>
      <c r="BW1351" s="291"/>
    </row>
    <row r="1352" spans="1:75" x14ac:dyDescent="0.2">
      <c r="A1352" s="210"/>
      <c r="B1352" s="211"/>
      <c r="C1352" s="848" t="str">
        <f ca="1">IF(ISERR(AVERAGE(INDIRECT("B"&amp;(ROW()-INT($B$1/2))):INDIRECT("B"&amp;(ROW()+INT($B$1/2))))),"",AVERAGE(INDIRECT("B"&amp;(ROW()-INT($B$1/2))):INDIRECT("B"&amp;(ROW()+INT($B$1/2)))))</f>
        <v/>
      </c>
      <c r="D1352" s="848">
        <f t="shared" si="491"/>
        <v>0</v>
      </c>
      <c r="E1352" s="864"/>
      <c r="F1352" s="15"/>
      <c r="G1352" s="3"/>
      <c r="H1352" s="3"/>
      <c r="I1352" s="3"/>
      <c r="J1352" s="3"/>
      <c r="K1352" s="3"/>
      <c r="L1352" s="554"/>
      <c r="M1352" s="545"/>
      <c r="N1352" s="546"/>
      <c r="O1352" s="5"/>
      <c r="P1352" s="216"/>
      <c r="Q1352" s="217"/>
      <c r="R1352" s="218"/>
      <c r="S1352" s="219">
        <f t="shared" si="498"/>
        <v>0</v>
      </c>
      <c r="T1352" s="220">
        <f t="shared" si="499"/>
        <v>0</v>
      </c>
      <c r="U1352" s="214">
        <f t="shared" si="508"/>
        <v>0</v>
      </c>
      <c r="W1352" s="221"/>
      <c r="X1352" s="222"/>
      <c r="Y1352" s="222"/>
      <c r="Z1352" s="223"/>
      <c r="AA1352" s="222"/>
      <c r="AB1352" s="224"/>
      <c r="AC1352" s="225"/>
      <c r="AD1352" s="2">
        <f t="shared" si="493"/>
        <v>0</v>
      </c>
      <c r="AE1352" s="2">
        <f t="shared" si="494"/>
        <v>0</v>
      </c>
      <c r="AF1352" s="226"/>
      <c r="AG1352" s="219">
        <f t="shared" si="500"/>
        <v>0</v>
      </c>
      <c r="AH1352" s="234">
        <f t="shared" si="501"/>
        <v>0</v>
      </c>
      <c r="AI1352" s="214">
        <f t="shared" si="509"/>
        <v>0</v>
      </c>
      <c r="AK1352" s="229">
        <f t="shared" si="502"/>
        <v>0</v>
      </c>
      <c r="AL1352" s="226"/>
      <c r="AM1352" s="15"/>
      <c r="AN1352" s="232" t="e">
        <f t="shared" si="503"/>
        <v>#DIV/0!</v>
      </c>
      <c r="AO1352" s="214">
        <f t="shared" si="495"/>
        <v>0</v>
      </c>
      <c r="AQ1352" s="210"/>
      <c r="AR1352" s="231"/>
      <c r="AS1352" s="15"/>
      <c r="AT1352" s="232">
        <f t="shared" si="504"/>
        <v>0</v>
      </c>
      <c r="AU1352" s="235">
        <f t="shared" si="505"/>
        <v>0</v>
      </c>
      <c r="AY1352" s="210"/>
      <c r="AZ1352" s="231"/>
      <c r="BA1352" s="15"/>
      <c r="BB1352" s="232">
        <f t="shared" si="492"/>
        <v>0</v>
      </c>
      <c r="BC1352" s="235">
        <f t="shared" si="506"/>
        <v>0</v>
      </c>
      <c r="BG1352" s="210"/>
      <c r="BH1352" s="231"/>
      <c r="BI1352" s="15"/>
      <c r="BJ1352" s="232">
        <f t="shared" si="496"/>
        <v>0</v>
      </c>
      <c r="BK1352" s="235">
        <f t="shared" si="507"/>
        <v>0</v>
      </c>
      <c r="BM1352" s="109">
        <f t="shared" si="497"/>
        <v>-1.2561814231395751</v>
      </c>
      <c r="BN1352" s="213"/>
      <c r="BR1352" s="228"/>
      <c r="BS1352" s="311"/>
      <c r="BT1352" s="3"/>
      <c r="BU1352" s="213"/>
      <c r="BV1352" s="213"/>
      <c r="BW1352" s="291"/>
    </row>
    <row r="1353" spans="1:75" x14ac:dyDescent="0.2">
      <c r="A1353" s="210"/>
      <c r="B1353" s="211"/>
      <c r="C1353" s="848" t="str">
        <f ca="1">IF(ISERR(AVERAGE(INDIRECT("B"&amp;(ROW()-INT($B$1/2))):INDIRECT("B"&amp;(ROW()+INT($B$1/2))))),"",AVERAGE(INDIRECT("B"&amp;(ROW()-INT($B$1/2))):INDIRECT("B"&amp;(ROW()+INT($B$1/2)))))</f>
        <v/>
      </c>
      <c r="D1353" s="848">
        <f t="shared" si="491"/>
        <v>0</v>
      </c>
      <c r="E1353" s="864"/>
      <c r="F1353" s="15"/>
      <c r="G1353" s="3"/>
      <c r="H1353" s="3"/>
      <c r="I1353" s="3"/>
      <c r="J1353" s="3"/>
      <c r="K1353" s="3"/>
      <c r="L1353" s="554"/>
      <c r="M1353" s="545"/>
      <c r="N1353" s="546"/>
      <c r="O1353" s="5"/>
      <c r="P1353" s="216"/>
      <c r="Q1353" s="217"/>
      <c r="R1353" s="218"/>
      <c r="S1353" s="219">
        <f t="shared" si="498"/>
        <v>0</v>
      </c>
      <c r="T1353" s="220">
        <f t="shared" si="499"/>
        <v>0</v>
      </c>
      <c r="U1353" s="214">
        <f t="shared" si="508"/>
        <v>0</v>
      </c>
      <c r="W1353" s="221"/>
      <c r="X1353" s="222"/>
      <c r="Y1353" s="222"/>
      <c r="Z1353" s="223"/>
      <c r="AA1353" s="222"/>
      <c r="AB1353" s="224"/>
      <c r="AC1353" s="225"/>
      <c r="AD1353" s="2">
        <f t="shared" si="493"/>
        <v>0</v>
      </c>
      <c r="AE1353" s="2">
        <f t="shared" si="494"/>
        <v>0</v>
      </c>
      <c r="AF1353" s="226"/>
      <c r="AG1353" s="219">
        <f t="shared" si="500"/>
        <v>0</v>
      </c>
      <c r="AH1353" s="234">
        <f t="shared" si="501"/>
        <v>0</v>
      </c>
      <c r="AI1353" s="214">
        <f t="shared" si="509"/>
        <v>0</v>
      </c>
      <c r="AK1353" s="229">
        <f t="shared" si="502"/>
        <v>0</v>
      </c>
      <c r="AL1353" s="226"/>
      <c r="AM1353" s="15"/>
      <c r="AN1353" s="232" t="e">
        <f t="shared" si="503"/>
        <v>#DIV/0!</v>
      </c>
      <c r="AO1353" s="214">
        <f t="shared" si="495"/>
        <v>0</v>
      </c>
      <c r="AQ1353" s="210"/>
      <c r="AR1353" s="231"/>
      <c r="AS1353" s="15"/>
      <c r="AT1353" s="232">
        <f t="shared" si="504"/>
        <v>0</v>
      </c>
      <c r="AU1353" s="235">
        <f t="shared" si="505"/>
        <v>0</v>
      </c>
      <c r="AY1353" s="210"/>
      <c r="AZ1353" s="231"/>
      <c r="BA1353" s="15"/>
      <c r="BB1353" s="232">
        <f t="shared" si="492"/>
        <v>0</v>
      </c>
      <c r="BC1353" s="235">
        <f t="shared" si="506"/>
        <v>0</v>
      </c>
      <c r="BG1353" s="210"/>
      <c r="BH1353" s="231"/>
      <c r="BI1353" s="15"/>
      <c r="BJ1353" s="232">
        <f t="shared" si="496"/>
        <v>0</v>
      </c>
      <c r="BK1353" s="235">
        <f t="shared" si="507"/>
        <v>0</v>
      </c>
      <c r="BM1353" s="109">
        <f t="shared" si="497"/>
        <v>-1.2580137606373119</v>
      </c>
      <c r="BN1353" s="213"/>
      <c r="BR1353" s="228"/>
      <c r="BS1353" s="311"/>
      <c r="BT1353" s="3"/>
      <c r="BU1353" s="213"/>
      <c r="BV1353" s="213"/>
      <c r="BW1353" s="291"/>
    </row>
    <row r="1354" spans="1:75" x14ac:dyDescent="0.2">
      <c r="A1354" s="210"/>
      <c r="B1354" s="211"/>
      <c r="C1354" s="848" t="str">
        <f ca="1">IF(ISERR(AVERAGE(INDIRECT("B"&amp;(ROW()-INT($B$1/2))):INDIRECT("B"&amp;(ROW()+INT($B$1/2))))),"",AVERAGE(INDIRECT("B"&amp;(ROW()-INT($B$1/2))):INDIRECT("B"&amp;(ROW()+INT($B$1/2)))))</f>
        <v/>
      </c>
      <c r="D1354" s="848">
        <f t="shared" si="491"/>
        <v>0</v>
      </c>
      <c r="E1354" s="864"/>
      <c r="F1354" s="15"/>
      <c r="G1354" s="3"/>
      <c r="H1354" s="3"/>
      <c r="I1354" s="3"/>
      <c r="J1354" s="3"/>
      <c r="K1354" s="3"/>
      <c r="L1354" s="554"/>
      <c r="M1354" s="545"/>
      <c r="N1354" s="546"/>
      <c r="O1354" s="5"/>
      <c r="P1354" s="216"/>
      <c r="Q1354" s="217"/>
      <c r="R1354" s="218"/>
      <c r="S1354" s="219">
        <f t="shared" si="498"/>
        <v>0</v>
      </c>
      <c r="T1354" s="220">
        <f t="shared" si="499"/>
        <v>0</v>
      </c>
      <c r="U1354" s="214">
        <f t="shared" si="508"/>
        <v>0</v>
      </c>
      <c r="W1354" s="221"/>
      <c r="X1354" s="222"/>
      <c r="Y1354" s="222"/>
      <c r="Z1354" s="223"/>
      <c r="AA1354" s="222"/>
      <c r="AB1354" s="224"/>
      <c r="AC1354" s="225"/>
      <c r="AD1354" s="2">
        <f t="shared" si="493"/>
        <v>0</v>
      </c>
      <c r="AE1354" s="2">
        <f t="shared" si="494"/>
        <v>0</v>
      </c>
      <c r="AF1354" s="226"/>
      <c r="AG1354" s="219">
        <f t="shared" si="500"/>
        <v>0</v>
      </c>
      <c r="AH1354" s="234">
        <f t="shared" si="501"/>
        <v>0</v>
      </c>
      <c r="AI1354" s="214">
        <f t="shared" si="509"/>
        <v>0</v>
      </c>
      <c r="AK1354" s="229">
        <f t="shared" si="502"/>
        <v>0</v>
      </c>
      <c r="AL1354" s="226"/>
      <c r="AM1354" s="15"/>
      <c r="AN1354" s="232" t="e">
        <f t="shared" si="503"/>
        <v>#DIV/0!</v>
      </c>
      <c r="AO1354" s="214">
        <f t="shared" si="495"/>
        <v>0</v>
      </c>
      <c r="AQ1354" s="210"/>
      <c r="AR1354" s="231"/>
      <c r="AS1354" s="15"/>
      <c r="AT1354" s="232">
        <f t="shared" si="504"/>
        <v>0</v>
      </c>
      <c r="AU1354" s="235">
        <f t="shared" si="505"/>
        <v>0</v>
      </c>
      <c r="AY1354" s="210"/>
      <c r="AZ1354" s="231"/>
      <c r="BA1354" s="15"/>
      <c r="BB1354" s="232">
        <f t="shared" si="492"/>
        <v>0</v>
      </c>
      <c r="BC1354" s="235">
        <f t="shared" si="506"/>
        <v>0</v>
      </c>
      <c r="BG1354" s="210"/>
      <c r="BH1354" s="231"/>
      <c r="BI1354" s="15"/>
      <c r="BJ1354" s="232">
        <f t="shared" si="496"/>
        <v>0</v>
      </c>
      <c r="BK1354" s="235">
        <f t="shared" si="507"/>
        <v>0</v>
      </c>
      <c r="BM1354" s="109">
        <f t="shared" si="497"/>
        <v>-1.2598460981350486</v>
      </c>
      <c r="BN1354" s="213"/>
      <c r="BR1354" s="228"/>
      <c r="BS1354" s="311"/>
      <c r="BT1354" s="3"/>
      <c r="BU1354" s="213"/>
      <c r="BV1354" s="213"/>
      <c r="BW1354" s="291"/>
    </row>
    <row r="1355" spans="1:75" x14ac:dyDescent="0.2">
      <c r="A1355" s="210"/>
      <c r="B1355" s="211"/>
      <c r="C1355" s="848" t="str">
        <f ca="1">IF(ISERR(AVERAGE(INDIRECT("B"&amp;(ROW()-INT($B$1/2))):INDIRECT("B"&amp;(ROW()+INT($B$1/2))))),"",AVERAGE(INDIRECT("B"&amp;(ROW()-INT($B$1/2))):INDIRECT("B"&amp;(ROW()+INT($B$1/2)))))</f>
        <v/>
      </c>
      <c r="D1355" s="848">
        <f t="shared" si="491"/>
        <v>0</v>
      </c>
      <c r="E1355" s="864"/>
      <c r="F1355" s="15"/>
      <c r="G1355" s="3"/>
      <c r="H1355" s="3"/>
      <c r="I1355" s="3"/>
      <c r="J1355" s="3"/>
      <c r="K1355" s="3"/>
      <c r="L1355" s="554"/>
      <c r="M1355" s="545"/>
      <c r="N1355" s="546"/>
      <c r="O1355" s="5"/>
      <c r="P1355" s="216"/>
      <c r="Q1355" s="217"/>
      <c r="R1355" s="218"/>
      <c r="S1355" s="219">
        <f t="shared" si="498"/>
        <v>0</v>
      </c>
      <c r="T1355" s="220">
        <f t="shared" si="499"/>
        <v>0</v>
      </c>
      <c r="U1355" s="214">
        <f t="shared" si="508"/>
        <v>0</v>
      </c>
      <c r="W1355" s="221"/>
      <c r="X1355" s="222"/>
      <c r="Y1355" s="222"/>
      <c r="Z1355" s="223"/>
      <c r="AA1355" s="222"/>
      <c r="AB1355" s="224"/>
      <c r="AC1355" s="225"/>
      <c r="AD1355" s="2">
        <f t="shared" si="493"/>
        <v>0</v>
      </c>
      <c r="AE1355" s="2">
        <f t="shared" si="494"/>
        <v>0</v>
      </c>
      <c r="AF1355" s="226"/>
      <c r="AG1355" s="219">
        <f t="shared" si="500"/>
        <v>0</v>
      </c>
      <c r="AH1355" s="234">
        <f t="shared" si="501"/>
        <v>0</v>
      </c>
      <c r="AI1355" s="214">
        <f t="shared" si="509"/>
        <v>0</v>
      </c>
      <c r="AK1355" s="229">
        <f t="shared" si="502"/>
        <v>0</v>
      </c>
      <c r="AL1355" s="226"/>
      <c r="AM1355" s="15"/>
      <c r="AN1355" s="232" t="e">
        <f t="shared" si="503"/>
        <v>#DIV/0!</v>
      </c>
      <c r="AO1355" s="214">
        <f t="shared" si="495"/>
        <v>0</v>
      </c>
      <c r="AQ1355" s="210"/>
      <c r="AR1355" s="231"/>
      <c r="AS1355" s="15"/>
      <c r="AT1355" s="232">
        <f t="shared" si="504"/>
        <v>0</v>
      </c>
      <c r="AU1355" s="235">
        <f t="shared" si="505"/>
        <v>0</v>
      </c>
      <c r="AY1355" s="210"/>
      <c r="AZ1355" s="231"/>
      <c r="BA1355" s="15"/>
      <c r="BB1355" s="232">
        <f t="shared" si="492"/>
        <v>0</v>
      </c>
      <c r="BC1355" s="235">
        <f t="shared" si="506"/>
        <v>0</v>
      </c>
      <c r="BG1355" s="210"/>
      <c r="BH1355" s="231"/>
      <c r="BI1355" s="15"/>
      <c r="BJ1355" s="232">
        <f t="shared" si="496"/>
        <v>0</v>
      </c>
      <c r="BK1355" s="235">
        <f t="shared" si="507"/>
        <v>0</v>
      </c>
      <c r="BM1355" s="109">
        <f t="shared" si="497"/>
        <v>-1.2616784356327853</v>
      </c>
      <c r="BN1355" s="213"/>
      <c r="BR1355" s="228"/>
      <c r="BS1355" s="311"/>
      <c r="BT1355" s="3"/>
      <c r="BU1355" s="213"/>
      <c r="BV1355" s="213"/>
      <c r="BW1355" s="291"/>
    </row>
    <row r="1356" spans="1:75" x14ac:dyDescent="0.2">
      <c r="A1356" s="210"/>
      <c r="B1356" s="211"/>
      <c r="C1356" s="848" t="str">
        <f ca="1">IF(ISERR(AVERAGE(INDIRECT("B"&amp;(ROW()-INT($B$1/2))):INDIRECT("B"&amp;(ROW()+INT($B$1/2))))),"",AVERAGE(INDIRECT("B"&amp;(ROW()-INT($B$1/2))):INDIRECT("B"&amp;(ROW()+INT($B$1/2)))))</f>
        <v/>
      </c>
      <c r="D1356" s="848">
        <f t="shared" si="491"/>
        <v>0</v>
      </c>
      <c r="E1356" s="864"/>
      <c r="F1356" s="15"/>
      <c r="G1356" s="3"/>
      <c r="H1356" s="3"/>
      <c r="I1356" s="3"/>
      <c r="J1356" s="3"/>
      <c r="K1356" s="3"/>
      <c r="L1356" s="554"/>
      <c r="M1356" s="545"/>
      <c r="N1356" s="546"/>
      <c r="O1356" s="5"/>
      <c r="P1356" s="216"/>
      <c r="Q1356" s="217"/>
      <c r="R1356" s="218"/>
      <c r="S1356" s="219">
        <f t="shared" si="498"/>
        <v>0</v>
      </c>
      <c r="T1356" s="220">
        <f t="shared" si="499"/>
        <v>0</v>
      </c>
      <c r="U1356" s="214">
        <f t="shared" si="508"/>
        <v>0</v>
      </c>
      <c r="W1356" s="221"/>
      <c r="X1356" s="222"/>
      <c r="Y1356" s="222"/>
      <c r="Z1356" s="223"/>
      <c r="AA1356" s="222"/>
      <c r="AB1356" s="224"/>
      <c r="AC1356" s="225"/>
      <c r="AD1356" s="2">
        <f t="shared" si="493"/>
        <v>0</v>
      </c>
      <c r="AE1356" s="2">
        <f t="shared" si="494"/>
        <v>0</v>
      </c>
      <c r="AF1356" s="226"/>
      <c r="AG1356" s="219">
        <f t="shared" si="500"/>
        <v>0</v>
      </c>
      <c r="AH1356" s="234">
        <f t="shared" si="501"/>
        <v>0</v>
      </c>
      <c r="AI1356" s="214">
        <f t="shared" si="509"/>
        <v>0</v>
      </c>
      <c r="AK1356" s="229">
        <f t="shared" si="502"/>
        <v>0</v>
      </c>
      <c r="AL1356" s="226"/>
      <c r="AM1356" s="15"/>
      <c r="AN1356" s="232" t="e">
        <f t="shared" si="503"/>
        <v>#DIV/0!</v>
      </c>
      <c r="AO1356" s="214">
        <f t="shared" si="495"/>
        <v>0</v>
      </c>
      <c r="AQ1356" s="210"/>
      <c r="AR1356" s="231"/>
      <c r="AS1356" s="15"/>
      <c r="AT1356" s="232">
        <f t="shared" si="504"/>
        <v>0</v>
      </c>
      <c r="AU1356" s="235">
        <f t="shared" si="505"/>
        <v>0</v>
      </c>
      <c r="AY1356" s="210"/>
      <c r="AZ1356" s="231"/>
      <c r="BA1356" s="15"/>
      <c r="BB1356" s="232">
        <f t="shared" si="492"/>
        <v>0</v>
      </c>
      <c r="BC1356" s="235">
        <f t="shared" si="506"/>
        <v>0</v>
      </c>
      <c r="BG1356" s="210"/>
      <c r="BH1356" s="231"/>
      <c r="BI1356" s="15"/>
      <c r="BJ1356" s="232">
        <f t="shared" si="496"/>
        <v>0</v>
      </c>
      <c r="BK1356" s="235">
        <f t="shared" si="507"/>
        <v>0</v>
      </c>
      <c r="BM1356" s="109">
        <f t="shared" si="497"/>
        <v>-1.263510773130522</v>
      </c>
      <c r="BN1356" s="213"/>
      <c r="BR1356" s="228"/>
      <c r="BS1356" s="311"/>
      <c r="BT1356" s="3"/>
      <c r="BU1356" s="213"/>
      <c r="BV1356" s="213"/>
      <c r="BW1356" s="291"/>
    </row>
    <row r="1357" spans="1:75" x14ac:dyDescent="0.2">
      <c r="A1357" s="210"/>
      <c r="B1357" s="211"/>
      <c r="C1357" s="848" t="str">
        <f ca="1">IF(ISERR(AVERAGE(INDIRECT("B"&amp;(ROW()-INT($B$1/2))):INDIRECT("B"&amp;(ROW()+INT($B$1/2))))),"",AVERAGE(INDIRECT("B"&amp;(ROW()-INT($B$1/2))):INDIRECT("B"&amp;(ROW()+INT($B$1/2)))))</f>
        <v/>
      </c>
      <c r="D1357" s="848">
        <f t="shared" si="491"/>
        <v>0</v>
      </c>
      <c r="E1357" s="864"/>
      <c r="F1357" s="15"/>
      <c r="G1357" s="3"/>
      <c r="H1357" s="3"/>
      <c r="I1357" s="3"/>
      <c r="J1357" s="3"/>
      <c r="K1357" s="3"/>
      <c r="L1357" s="554"/>
      <c r="M1357" s="545"/>
      <c r="N1357" s="546"/>
      <c r="O1357" s="5"/>
      <c r="P1357" s="216"/>
      <c r="Q1357" s="217"/>
      <c r="R1357" s="218"/>
      <c r="S1357" s="219">
        <f t="shared" si="498"/>
        <v>0</v>
      </c>
      <c r="T1357" s="220">
        <f t="shared" si="499"/>
        <v>0</v>
      </c>
      <c r="U1357" s="214">
        <f t="shared" si="508"/>
        <v>0</v>
      </c>
      <c r="W1357" s="221"/>
      <c r="X1357" s="222"/>
      <c r="Y1357" s="222"/>
      <c r="Z1357" s="223"/>
      <c r="AA1357" s="222"/>
      <c r="AB1357" s="224"/>
      <c r="AC1357" s="225"/>
      <c r="AD1357" s="2">
        <f t="shared" si="493"/>
        <v>0</v>
      </c>
      <c r="AE1357" s="2">
        <f t="shared" si="494"/>
        <v>0</v>
      </c>
      <c r="AF1357" s="226"/>
      <c r="AG1357" s="219">
        <f t="shared" si="500"/>
        <v>0</v>
      </c>
      <c r="AH1357" s="234">
        <f t="shared" si="501"/>
        <v>0</v>
      </c>
      <c r="AI1357" s="214">
        <f t="shared" si="509"/>
        <v>0</v>
      </c>
      <c r="AK1357" s="229">
        <f t="shared" si="502"/>
        <v>0</v>
      </c>
      <c r="AL1357" s="226"/>
      <c r="AM1357" s="15"/>
      <c r="AN1357" s="232" t="e">
        <f t="shared" si="503"/>
        <v>#DIV/0!</v>
      </c>
      <c r="AO1357" s="214">
        <f t="shared" si="495"/>
        <v>0</v>
      </c>
      <c r="AQ1357" s="210"/>
      <c r="AR1357" s="231"/>
      <c r="AS1357" s="15"/>
      <c r="AT1357" s="232">
        <f t="shared" si="504"/>
        <v>0</v>
      </c>
      <c r="AU1357" s="235">
        <f t="shared" si="505"/>
        <v>0</v>
      </c>
      <c r="AY1357" s="210"/>
      <c r="AZ1357" s="231"/>
      <c r="BA1357" s="15"/>
      <c r="BB1357" s="232">
        <f t="shared" si="492"/>
        <v>0</v>
      </c>
      <c r="BC1357" s="235">
        <f t="shared" si="506"/>
        <v>0</v>
      </c>
      <c r="BG1357" s="210"/>
      <c r="BH1357" s="231"/>
      <c r="BI1357" s="15"/>
      <c r="BJ1357" s="232">
        <f t="shared" si="496"/>
        <v>0</v>
      </c>
      <c r="BK1357" s="235">
        <f t="shared" si="507"/>
        <v>0</v>
      </c>
      <c r="BM1357" s="109">
        <f t="shared" si="497"/>
        <v>-1.2653431106282587</v>
      </c>
      <c r="BN1357" s="213"/>
      <c r="BR1357" s="228"/>
      <c r="BS1357" s="311"/>
      <c r="BT1357" s="3"/>
      <c r="BU1357" s="213"/>
      <c r="BV1357" s="213"/>
      <c r="BW1357" s="291"/>
    </row>
    <row r="1358" spans="1:75" x14ac:dyDescent="0.2">
      <c r="A1358" s="210"/>
      <c r="B1358" s="211"/>
      <c r="C1358" s="848" t="str">
        <f ca="1">IF(ISERR(AVERAGE(INDIRECT("B"&amp;(ROW()-INT($B$1/2))):INDIRECT("B"&amp;(ROW()+INT($B$1/2))))),"",AVERAGE(INDIRECT("B"&amp;(ROW()-INT($B$1/2))):INDIRECT("B"&amp;(ROW()+INT($B$1/2)))))</f>
        <v/>
      </c>
      <c r="D1358" s="848">
        <f t="shared" si="491"/>
        <v>0</v>
      </c>
      <c r="E1358" s="864"/>
      <c r="F1358" s="15"/>
      <c r="G1358" s="3"/>
      <c r="H1358" s="3"/>
      <c r="I1358" s="3"/>
      <c r="J1358" s="3"/>
      <c r="K1358" s="3"/>
      <c r="L1358" s="554"/>
      <c r="M1358" s="545"/>
      <c r="N1358" s="546"/>
      <c r="O1358" s="5"/>
      <c r="P1358" s="216"/>
      <c r="Q1358" s="217"/>
      <c r="R1358" s="218"/>
      <c r="S1358" s="219">
        <f t="shared" si="498"/>
        <v>0</v>
      </c>
      <c r="T1358" s="220">
        <f t="shared" si="499"/>
        <v>0</v>
      </c>
      <c r="U1358" s="214">
        <f t="shared" si="508"/>
        <v>0</v>
      </c>
      <c r="W1358" s="221"/>
      <c r="X1358" s="222"/>
      <c r="Y1358" s="222"/>
      <c r="Z1358" s="223"/>
      <c r="AA1358" s="222"/>
      <c r="AB1358" s="224"/>
      <c r="AC1358" s="225"/>
      <c r="AD1358" s="2">
        <f t="shared" si="493"/>
        <v>0</v>
      </c>
      <c r="AE1358" s="2">
        <f t="shared" si="494"/>
        <v>0</v>
      </c>
      <c r="AF1358" s="226"/>
      <c r="AG1358" s="219">
        <f t="shared" si="500"/>
        <v>0</v>
      </c>
      <c r="AH1358" s="234">
        <f t="shared" si="501"/>
        <v>0</v>
      </c>
      <c r="AI1358" s="214">
        <f t="shared" si="509"/>
        <v>0</v>
      </c>
      <c r="AK1358" s="229">
        <f t="shared" si="502"/>
        <v>0</v>
      </c>
      <c r="AL1358" s="226"/>
      <c r="AM1358" s="15"/>
      <c r="AN1358" s="232" t="e">
        <f t="shared" si="503"/>
        <v>#DIV/0!</v>
      </c>
      <c r="AO1358" s="214">
        <f t="shared" si="495"/>
        <v>0</v>
      </c>
      <c r="AQ1358" s="210"/>
      <c r="AR1358" s="231"/>
      <c r="AS1358" s="15"/>
      <c r="AT1358" s="232">
        <f t="shared" si="504"/>
        <v>0</v>
      </c>
      <c r="AU1358" s="235">
        <f t="shared" si="505"/>
        <v>0</v>
      </c>
      <c r="AY1358" s="210"/>
      <c r="AZ1358" s="231"/>
      <c r="BA1358" s="15"/>
      <c r="BB1358" s="232">
        <f t="shared" si="492"/>
        <v>0</v>
      </c>
      <c r="BC1358" s="235">
        <f t="shared" si="506"/>
        <v>0</v>
      </c>
      <c r="BG1358" s="210"/>
      <c r="BH1358" s="231"/>
      <c r="BI1358" s="15"/>
      <c r="BJ1358" s="232">
        <f t="shared" si="496"/>
        <v>0</v>
      </c>
      <c r="BK1358" s="235">
        <f t="shared" si="507"/>
        <v>0</v>
      </c>
      <c r="BM1358" s="109">
        <f t="shared" si="497"/>
        <v>-1.2671754481259954</v>
      </c>
      <c r="BN1358" s="213"/>
      <c r="BR1358" s="228"/>
      <c r="BS1358" s="311"/>
      <c r="BT1358" s="3"/>
      <c r="BU1358" s="213"/>
      <c r="BV1358" s="213"/>
      <c r="BW1358" s="291"/>
    </row>
    <row r="1359" spans="1:75" x14ac:dyDescent="0.2">
      <c r="A1359" s="210"/>
      <c r="B1359" s="211"/>
      <c r="C1359" s="848" t="str">
        <f ca="1">IF(ISERR(AVERAGE(INDIRECT("B"&amp;(ROW()-INT($B$1/2))):INDIRECT("B"&amp;(ROW()+INT($B$1/2))))),"",AVERAGE(INDIRECT("B"&amp;(ROW()-INT($B$1/2))):INDIRECT("B"&amp;(ROW()+INT($B$1/2)))))</f>
        <v/>
      </c>
      <c r="D1359" s="848">
        <f t="shared" si="491"/>
        <v>0</v>
      </c>
      <c r="E1359" s="864"/>
      <c r="F1359" s="15"/>
      <c r="G1359" s="3"/>
      <c r="H1359" s="3"/>
      <c r="I1359" s="3"/>
      <c r="J1359" s="3"/>
      <c r="K1359" s="3"/>
      <c r="L1359" s="554"/>
      <c r="M1359" s="545"/>
      <c r="N1359" s="546"/>
      <c r="O1359" s="5"/>
      <c r="P1359" s="216"/>
      <c r="Q1359" s="217"/>
      <c r="R1359" s="218"/>
      <c r="S1359" s="219">
        <f t="shared" si="498"/>
        <v>0</v>
      </c>
      <c r="T1359" s="220">
        <f t="shared" si="499"/>
        <v>0</v>
      </c>
      <c r="U1359" s="214">
        <f t="shared" si="508"/>
        <v>0</v>
      </c>
      <c r="W1359" s="221"/>
      <c r="X1359" s="222"/>
      <c r="Y1359" s="222"/>
      <c r="Z1359" s="223"/>
      <c r="AA1359" s="222"/>
      <c r="AB1359" s="224"/>
      <c r="AC1359" s="225"/>
      <c r="AD1359" s="2">
        <f t="shared" si="493"/>
        <v>0</v>
      </c>
      <c r="AE1359" s="2">
        <f t="shared" si="494"/>
        <v>0</v>
      </c>
      <c r="AF1359" s="226"/>
      <c r="AG1359" s="219">
        <f t="shared" si="500"/>
        <v>0</v>
      </c>
      <c r="AH1359" s="234">
        <f t="shared" si="501"/>
        <v>0</v>
      </c>
      <c r="AI1359" s="214">
        <f t="shared" si="509"/>
        <v>0</v>
      </c>
      <c r="AK1359" s="229">
        <f t="shared" si="502"/>
        <v>0</v>
      </c>
      <c r="AL1359" s="226"/>
      <c r="AM1359" s="15"/>
      <c r="AN1359" s="232" t="e">
        <f t="shared" si="503"/>
        <v>#DIV/0!</v>
      </c>
      <c r="AO1359" s="214">
        <f t="shared" si="495"/>
        <v>0</v>
      </c>
      <c r="AQ1359" s="210"/>
      <c r="AR1359" s="231"/>
      <c r="AS1359" s="15"/>
      <c r="AT1359" s="232">
        <f t="shared" si="504"/>
        <v>0</v>
      </c>
      <c r="AU1359" s="235">
        <f t="shared" si="505"/>
        <v>0</v>
      </c>
      <c r="AY1359" s="210"/>
      <c r="AZ1359" s="231"/>
      <c r="BA1359" s="15"/>
      <c r="BB1359" s="232">
        <f t="shared" si="492"/>
        <v>0</v>
      </c>
      <c r="BC1359" s="235">
        <f t="shared" si="506"/>
        <v>0</v>
      </c>
      <c r="BG1359" s="210"/>
      <c r="BH1359" s="231"/>
      <c r="BI1359" s="15"/>
      <c r="BJ1359" s="232">
        <f t="shared" si="496"/>
        <v>0</v>
      </c>
      <c r="BK1359" s="235">
        <f t="shared" si="507"/>
        <v>0</v>
      </c>
      <c r="BM1359" s="109">
        <f t="shared" si="497"/>
        <v>-1.2690077856237321</v>
      </c>
      <c r="BN1359" s="213"/>
      <c r="BR1359" s="228"/>
      <c r="BS1359" s="311"/>
      <c r="BT1359" s="3"/>
      <c r="BU1359" s="213"/>
      <c r="BV1359" s="213"/>
      <c r="BW1359" s="291"/>
    </row>
    <row r="1360" spans="1:75" x14ac:dyDescent="0.2">
      <c r="A1360" s="210"/>
      <c r="B1360" s="211"/>
      <c r="C1360" s="848" t="str">
        <f ca="1">IF(ISERR(AVERAGE(INDIRECT("B"&amp;(ROW()-INT($B$1/2))):INDIRECT("B"&amp;(ROW()+INT($B$1/2))))),"",AVERAGE(INDIRECT("B"&amp;(ROW()-INT($B$1/2))):INDIRECT("B"&amp;(ROW()+INT($B$1/2)))))</f>
        <v/>
      </c>
      <c r="D1360" s="848">
        <f t="shared" si="491"/>
        <v>0</v>
      </c>
      <c r="E1360" s="864"/>
      <c r="F1360" s="15"/>
      <c r="G1360" s="3"/>
      <c r="H1360" s="3"/>
      <c r="I1360" s="3"/>
      <c r="J1360" s="3"/>
      <c r="K1360" s="3"/>
      <c r="L1360" s="554"/>
      <c r="M1360" s="545"/>
      <c r="N1360" s="546"/>
      <c r="O1360" s="5"/>
      <c r="P1360" s="216"/>
      <c r="Q1360" s="217"/>
      <c r="R1360" s="218"/>
      <c r="S1360" s="219">
        <f t="shared" si="498"/>
        <v>0</v>
      </c>
      <c r="T1360" s="220">
        <f t="shared" si="499"/>
        <v>0</v>
      </c>
      <c r="U1360" s="214">
        <f t="shared" si="508"/>
        <v>0</v>
      </c>
      <c r="W1360" s="221"/>
      <c r="X1360" s="222"/>
      <c r="Y1360" s="222"/>
      <c r="Z1360" s="223"/>
      <c r="AA1360" s="222"/>
      <c r="AB1360" s="224"/>
      <c r="AC1360" s="225"/>
      <c r="AD1360" s="2">
        <f t="shared" si="493"/>
        <v>0</v>
      </c>
      <c r="AE1360" s="2">
        <f t="shared" si="494"/>
        <v>0</v>
      </c>
      <c r="AF1360" s="226"/>
      <c r="AG1360" s="219">
        <f t="shared" si="500"/>
        <v>0</v>
      </c>
      <c r="AH1360" s="234">
        <f t="shared" si="501"/>
        <v>0</v>
      </c>
      <c r="AI1360" s="214">
        <f t="shared" si="509"/>
        <v>0</v>
      </c>
      <c r="AK1360" s="229">
        <f t="shared" si="502"/>
        <v>0</v>
      </c>
      <c r="AL1360" s="226"/>
      <c r="AM1360" s="15"/>
      <c r="AN1360" s="232" t="e">
        <f t="shared" si="503"/>
        <v>#DIV/0!</v>
      </c>
      <c r="AO1360" s="214">
        <f t="shared" si="495"/>
        <v>0</v>
      </c>
      <c r="AQ1360" s="210"/>
      <c r="AR1360" s="231"/>
      <c r="AS1360" s="15"/>
      <c r="AT1360" s="232">
        <f t="shared" si="504"/>
        <v>0</v>
      </c>
      <c r="AU1360" s="235">
        <f t="shared" si="505"/>
        <v>0</v>
      </c>
      <c r="AY1360" s="210"/>
      <c r="AZ1360" s="231"/>
      <c r="BA1360" s="15"/>
      <c r="BB1360" s="232">
        <f t="shared" si="492"/>
        <v>0</v>
      </c>
      <c r="BC1360" s="235">
        <f t="shared" si="506"/>
        <v>0</v>
      </c>
      <c r="BG1360" s="210"/>
      <c r="BH1360" s="231"/>
      <c r="BI1360" s="15"/>
      <c r="BJ1360" s="232">
        <f t="shared" si="496"/>
        <v>0</v>
      </c>
      <c r="BK1360" s="235">
        <f t="shared" si="507"/>
        <v>0</v>
      </c>
      <c r="BM1360" s="109">
        <f t="shared" si="497"/>
        <v>-1.2708401231214688</v>
      </c>
      <c r="BN1360" s="213"/>
      <c r="BR1360" s="228"/>
      <c r="BS1360" s="311"/>
      <c r="BT1360" s="3"/>
      <c r="BU1360" s="213"/>
      <c r="BV1360" s="213"/>
      <c r="BW1360" s="291"/>
    </row>
    <row r="1361" spans="1:75" x14ac:dyDescent="0.2">
      <c r="A1361" s="210"/>
      <c r="B1361" s="211"/>
      <c r="C1361" s="848" t="str">
        <f ca="1">IF(ISERR(AVERAGE(INDIRECT("B"&amp;(ROW()-INT($B$1/2))):INDIRECT("B"&amp;(ROW()+INT($B$1/2))))),"",AVERAGE(INDIRECT("B"&amp;(ROW()-INT($B$1/2))):INDIRECT("B"&amp;(ROW()+INT($B$1/2)))))</f>
        <v/>
      </c>
      <c r="D1361" s="848">
        <f t="shared" si="491"/>
        <v>0</v>
      </c>
      <c r="E1361" s="864"/>
      <c r="F1361" s="15"/>
      <c r="G1361" s="3"/>
      <c r="H1361" s="3"/>
      <c r="I1361" s="3"/>
      <c r="J1361" s="3"/>
      <c r="K1361" s="3"/>
      <c r="L1361" s="554"/>
      <c r="M1361" s="545"/>
      <c r="N1361" s="546"/>
      <c r="O1361" s="5"/>
      <c r="P1361" s="216"/>
      <c r="Q1361" s="217"/>
      <c r="R1361" s="218"/>
      <c r="S1361" s="219">
        <f t="shared" si="498"/>
        <v>0</v>
      </c>
      <c r="T1361" s="220">
        <f t="shared" si="499"/>
        <v>0</v>
      </c>
      <c r="U1361" s="214">
        <f t="shared" si="508"/>
        <v>0</v>
      </c>
      <c r="W1361" s="221"/>
      <c r="X1361" s="222"/>
      <c r="Y1361" s="222"/>
      <c r="Z1361" s="223"/>
      <c r="AA1361" s="222"/>
      <c r="AB1361" s="224"/>
      <c r="AC1361" s="225"/>
      <c r="AD1361" s="2">
        <f t="shared" si="493"/>
        <v>0</v>
      </c>
      <c r="AE1361" s="2">
        <f t="shared" si="494"/>
        <v>0</v>
      </c>
      <c r="AF1361" s="226"/>
      <c r="AG1361" s="219">
        <f t="shared" si="500"/>
        <v>0</v>
      </c>
      <c r="AH1361" s="234">
        <f t="shared" si="501"/>
        <v>0</v>
      </c>
      <c r="AI1361" s="214">
        <f t="shared" si="509"/>
        <v>0</v>
      </c>
      <c r="AK1361" s="229">
        <f t="shared" si="502"/>
        <v>0</v>
      </c>
      <c r="AL1361" s="226"/>
      <c r="AM1361" s="15"/>
      <c r="AN1361" s="232" t="e">
        <f t="shared" si="503"/>
        <v>#DIV/0!</v>
      </c>
      <c r="AO1361" s="214">
        <f t="shared" si="495"/>
        <v>0</v>
      </c>
      <c r="AQ1361" s="210"/>
      <c r="AR1361" s="231"/>
      <c r="AS1361" s="15"/>
      <c r="AT1361" s="232">
        <f t="shared" si="504"/>
        <v>0</v>
      </c>
      <c r="AU1361" s="235">
        <f t="shared" si="505"/>
        <v>0</v>
      </c>
      <c r="AY1361" s="210"/>
      <c r="AZ1361" s="231"/>
      <c r="BA1361" s="15"/>
      <c r="BB1361" s="232">
        <f t="shared" si="492"/>
        <v>0</v>
      </c>
      <c r="BC1361" s="235">
        <f t="shared" si="506"/>
        <v>0</v>
      </c>
      <c r="BG1361" s="210"/>
      <c r="BH1361" s="231"/>
      <c r="BI1361" s="15"/>
      <c r="BJ1361" s="232">
        <f t="shared" si="496"/>
        <v>0</v>
      </c>
      <c r="BK1361" s="235">
        <f t="shared" si="507"/>
        <v>0</v>
      </c>
      <c r="BM1361" s="109">
        <f t="shared" si="497"/>
        <v>-1.2726724606192055</v>
      </c>
      <c r="BN1361" s="213"/>
      <c r="BR1361" s="228"/>
      <c r="BS1361" s="311"/>
      <c r="BT1361" s="3"/>
      <c r="BU1361" s="213"/>
      <c r="BV1361" s="213"/>
      <c r="BW1361" s="291"/>
    </row>
    <row r="1362" spans="1:75" x14ac:dyDescent="0.2">
      <c r="A1362" s="210"/>
      <c r="B1362" s="211"/>
      <c r="C1362" s="848" t="str">
        <f ca="1">IF(ISERR(AVERAGE(INDIRECT("B"&amp;(ROW()-INT($B$1/2))):INDIRECT("B"&amp;(ROW()+INT($B$1/2))))),"",AVERAGE(INDIRECT("B"&amp;(ROW()-INT($B$1/2))):INDIRECT("B"&amp;(ROW()+INT($B$1/2)))))</f>
        <v/>
      </c>
      <c r="D1362" s="848">
        <f t="shared" si="491"/>
        <v>0</v>
      </c>
      <c r="E1362" s="864"/>
      <c r="F1362" s="15"/>
      <c r="G1362" s="3"/>
      <c r="H1362" s="3"/>
      <c r="I1362" s="3"/>
      <c r="J1362" s="3"/>
      <c r="K1362" s="3"/>
      <c r="L1362" s="554"/>
      <c r="M1362" s="545"/>
      <c r="N1362" s="546"/>
      <c r="O1362" s="5"/>
      <c r="P1362" s="216"/>
      <c r="Q1362" s="217"/>
      <c r="R1362" s="218"/>
      <c r="S1362" s="219">
        <f t="shared" si="498"/>
        <v>0</v>
      </c>
      <c r="T1362" s="220">
        <f t="shared" si="499"/>
        <v>0</v>
      </c>
      <c r="U1362" s="214">
        <f t="shared" si="508"/>
        <v>0</v>
      </c>
      <c r="W1362" s="221"/>
      <c r="X1362" s="222"/>
      <c r="Y1362" s="222"/>
      <c r="Z1362" s="223"/>
      <c r="AA1362" s="222"/>
      <c r="AB1362" s="224"/>
      <c r="AC1362" s="225"/>
      <c r="AD1362" s="2">
        <f t="shared" si="493"/>
        <v>0</v>
      </c>
      <c r="AE1362" s="2">
        <f t="shared" si="494"/>
        <v>0</v>
      </c>
      <c r="AF1362" s="226"/>
      <c r="AG1362" s="219">
        <f t="shared" si="500"/>
        <v>0</v>
      </c>
      <c r="AH1362" s="234">
        <f t="shared" si="501"/>
        <v>0</v>
      </c>
      <c r="AI1362" s="214">
        <f t="shared" si="509"/>
        <v>0</v>
      </c>
      <c r="AK1362" s="229">
        <f t="shared" si="502"/>
        <v>0</v>
      </c>
      <c r="AL1362" s="226"/>
      <c r="AM1362" s="15"/>
      <c r="AN1362" s="232" t="e">
        <f t="shared" si="503"/>
        <v>#DIV/0!</v>
      </c>
      <c r="AO1362" s="214">
        <f t="shared" si="495"/>
        <v>0</v>
      </c>
      <c r="AQ1362" s="210"/>
      <c r="AR1362" s="231"/>
      <c r="AS1362" s="15"/>
      <c r="AT1362" s="232">
        <f t="shared" si="504"/>
        <v>0</v>
      </c>
      <c r="AU1362" s="235">
        <f t="shared" si="505"/>
        <v>0</v>
      </c>
      <c r="AY1362" s="210"/>
      <c r="AZ1362" s="231"/>
      <c r="BA1362" s="15"/>
      <c r="BB1362" s="232">
        <f t="shared" si="492"/>
        <v>0</v>
      </c>
      <c r="BC1362" s="235">
        <f t="shared" si="506"/>
        <v>0</v>
      </c>
      <c r="BG1362" s="210"/>
      <c r="BH1362" s="231"/>
      <c r="BI1362" s="15"/>
      <c r="BJ1362" s="232">
        <f t="shared" si="496"/>
        <v>0</v>
      </c>
      <c r="BK1362" s="235">
        <f t="shared" si="507"/>
        <v>0</v>
      </c>
      <c r="BM1362" s="109">
        <f t="shared" si="497"/>
        <v>-1.2745047981169422</v>
      </c>
      <c r="BN1362" s="213"/>
      <c r="BR1362" s="228"/>
      <c r="BS1362" s="311"/>
      <c r="BT1362" s="3"/>
      <c r="BU1362" s="213"/>
      <c r="BV1362" s="213"/>
      <c r="BW1362" s="291"/>
    </row>
    <row r="1363" spans="1:75" x14ac:dyDescent="0.2">
      <c r="A1363" s="210"/>
      <c r="B1363" s="211"/>
      <c r="C1363" s="848" t="str">
        <f ca="1">IF(ISERR(AVERAGE(INDIRECT("B"&amp;(ROW()-INT($B$1/2))):INDIRECT("B"&amp;(ROW()+INT($B$1/2))))),"",AVERAGE(INDIRECT("B"&amp;(ROW()-INT($B$1/2))):INDIRECT("B"&amp;(ROW()+INT($B$1/2)))))</f>
        <v/>
      </c>
      <c r="D1363" s="848">
        <f t="shared" si="491"/>
        <v>0</v>
      </c>
      <c r="E1363" s="864"/>
      <c r="F1363" s="15"/>
      <c r="G1363" s="3"/>
      <c r="H1363" s="3"/>
      <c r="I1363" s="3"/>
      <c r="J1363" s="3"/>
      <c r="K1363" s="3"/>
      <c r="L1363" s="554"/>
      <c r="M1363" s="545"/>
      <c r="N1363" s="546"/>
      <c r="O1363" s="5"/>
      <c r="P1363" s="216"/>
      <c r="Q1363" s="217"/>
      <c r="R1363" s="218"/>
      <c r="S1363" s="219">
        <f t="shared" si="498"/>
        <v>0</v>
      </c>
      <c r="T1363" s="220">
        <f t="shared" si="499"/>
        <v>0</v>
      </c>
      <c r="U1363" s="214">
        <f t="shared" si="508"/>
        <v>0</v>
      </c>
      <c r="W1363" s="221"/>
      <c r="X1363" s="222"/>
      <c r="Y1363" s="222"/>
      <c r="Z1363" s="223"/>
      <c r="AA1363" s="222"/>
      <c r="AB1363" s="224"/>
      <c r="AC1363" s="225"/>
      <c r="AD1363" s="2">
        <f t="shared" si="493"/>
        <v>0</v>
      </c>
      <c r="AE1363" s="2">
        <f t="shared" si="494"/>
        <v>0</v>
      </c>
      <c r="AF1363" s="226"/>
      <c r="AG1363" s="219">
        <f t="shared" si="500"/>
        <v>0</v>
      </c>
      <c r="AH1363" s="234">
        <f t="shared" si="501"/>
        <v>0</v>
      </c>
      <c r="AI1363" s="214">
        <f t="shared" si="509"/>
        <v>0</v>
      </c>
      <c r="AK1363" s="229">
        <f t="shared" si="502"/>
        <v>0</v>
      </c>
      <c r="AL1363" s="226"/>
      <c r="AM1363" s="15"/>
      <c r="AN1363" s="232" t="e">
        <f t="shared" si="503"/>
        <v>#DIV/0!</v>
      </c>
      <c r="AO1363" s="214">
        <f t="shared" si="495"/>
        <v>0</v>
      </c>
      <c r="AQ1363" s="210"/>
      <c r="AR1363" s="231"/>
      <c r="AS1363" s="15"/>
      <c r="AT1363" s="232">
        <f t="shared" si="504"/>
        <v>0</v>
      </c>
      <c r="AU1363" s="235">
        <f t="shared" si="505"/>
        <v>0</v>
      </c>
      <c r="AY1363" s="210"/>
      <c r="AZ1363" s="231"/>
      <c r="BA1363" s="15"/>
      <c r="BB1363" s="232">
        <f t="shared" si="492"/>
        <v>0</v>
      </c>
      <c r="BC1363" s="235">
        <f t="shared" si="506"/>
        <v>0</v>
      </c>
      <c r="BG1363" s="210"/>
      <c r="BH1363" s="231"/>
      <c r="BI1363" s="15"/>
      <c r="BJ1363" s="232">
        <f t="shared" si="496"/>
        <v>0</v>
      </c>
      <c r="BK1363" s="235">
        <f t="shared" si="507"/>
        <v>0</v>
      </c>
      <c r="BM1363" s="109">
        <f t="shared" si="497"/>
        <v>-1.2763371356146789</v>
      </c>
      <c r="BN1363" s="213"/>
      <c r="BR1363" s="228"/>
      <c r="BS1363" s="311"/>
      <c r="BT1363" s="3"/>
      <c r="BU1363" s="213"/>
      <c r="BV1363" s="213"/>
      <c r="BW1363" s="291"/>
    </row>
    <row r="1364" spans="1:75" x14ac:dyDescent="0.2">
      <c r="A1364" s="210"/>
      <c r="B1364" s="211"/>
      <c r="C1364" s="848" t="str">
        <f ca="1">IF(ISERR(AVERAGE(INDIRECT("B"&amp;(ROW()-INT($B$1/2))):INDIRECT("B"&amp;(ROW()+INT($B$1/2))))),"",AVERAGE(INDIRECT("B"&amp;(ROW()-INT($B$1/2))):INDIRECT("B"&amp;(ROW()+INT($B$1/2)))))</f>
        <v/>
      </c>
      <c r="D1364" s="848">
        <f t="shared" si="491"/>
        <v>0</v>
      </c>
      <c r="E1364" s="864"/>
      <c r="F1364" s="15"/>
      <c r="G1364" s="3"/>
      <c r="H1364" s="3"/>
      <c r="I1364" s="3"/>
      <c r="J1364" s="3"/>
      <c r="K1364" s="3"/>
      <c r="L1364" s="554"/>
      <c r="M1364" s="545"/>
      <c r="N1364" s="546"/>
      <c r="O1364" s="5"/>
      <c r="P1364" s="216"/>
      <c r="Q1364" s="217"/>
      <c r="R1364" s="218"/>
      <c r="S1364" s="219">
        <f t="shared" si="498"/>
        <v>0</v>
      </c>
      <c r="T1364" s="220">
        <f t="shared" si="499"/>
        <v>0</v>
      </c>
      <c r="U1364" s="214">
        <f t="shared" si="508"/>
        <v>0</v>
      </c>
      <c r="W1364" s="221"/>
      <c r="X1364" s="222"/>
      <c r="Y1364" s="222"/>
      <c r="Z1364" s="223"/>
      <c r="AA1364" s="222"/>
      <c r="AB1364" s="224"/>
      <c r="AC1364" s="225"/>
      <c r="AD1364" s="2">
        <f t="shared" si="493"/>
        <v>0</v>
      </c>
      <c r="AE1364" s="2">
        <f t="shared" si="494"/>
        <v>0</v>
      </c>
      <c r="AF1364" s="226"/>
      <c r="AG1364" s="219">
        <f t="shared" si="500"/>
        <v>0</v>
      </c>
      <c r="AH1364" s="234">
        <f t="shared" si="501"/>
        <v>0</v>
      </c>
      <c r="AI1364" s="214">
        <f t="shared" si="509"/>
        <v>0</v>
      </c>
      <c r="AK1364" s="229">
        <f t="shared" si="502"/>
        <v>0</v>
      </c>
      <c r="AL1364" s="226"/>
      <c r="AM1364" s="15"/>
      <c r="AN1364" s="232" t="e">
        <f t="shared" si="503"/>
        <v>#DIV/0!</v>
      </c>
      <c r="AO1364" s="214">
        <f t="shared" si="495"/>
        <v>0</v>
      </c>
      <c r="AQ1364" s="210"/>
      <c r="AR1364" s="231"/>
      <c r="AS1364" s="15"/>
      <c r="AT1364" s="232">
        <f t="shared" si="504"/>
        <v>0</v>
      </c>
      <c r="AU1364" s="235">
        <f t="shared" si="505"/>
        <v>0</v>
      </c>
      <c r="AY1364" s="210"/>
      <c r="AZ1364" s="231"/>
      <c r="BA1364" s="15"/>
      <c r="BB1364" s="232">
        <f t="shared" si="492"/>
        <v>0</v>
      </c>
      <c r="BC1364" s="235">
        <f t="shared" si="506"/>
        <v>0</v>
      </c>
      <c r="BG1364" s="210"/>
      <c r="BH1364" s="231"/>
      <c r="BI1364" s="15"/>
      <c r="BJ1364" s="232">
        <f t="shared" si="496"/>
        <v>0</v>
      </c>
      <c r="BK1364" s="235">
        <f t="shared" si="507"/>
        <v>0</v>
      </c>
      <c r="BM1364" s="109">
        <f t="shared" si="497"/>
        <v>-1.2781694731124156</v>
      </c>
      <c r="BN1364" s="213"/>
      <c r="BR1364" s="228"/>
      <c r="BS1364" s="311"/>
      <c r="BT1364" s="3"/>
      <c r="BU1364" s="213"/>
      <c r="BV1364" s="213"/>
      <c r="BW1364" s="291"/>
    </row>
    <row r="1365" spans="1:75" x14ac:dyDescent="0.2">
      <c r="A1365" s="210"/>
      <c r="B1365" s="211"/>
      <c r="C1365" s="848" t="str">
        <f ca="1">IF(ISERR(AVERAGE(INDIRECT("B"&amp;(ROW()-INT($B$1/2))):INDIRECT("B"&amp;(ROW()+INT($B$1/2))))),"",AVERAGE(INDIRECT("B"&amp;(ROW()-INT($B$1/2))):INDIRECT("B"&amp;(ROW()+INT($B$1/2)))))</f>
        <v/>
      </c>
      <c r="D1365" s="848">
        <f t="shared" si="491"/>
        <v>0</v>
      </c>
      <c r="E1365" s="864"/>
      <c r="F1365" s="15"/>
      <c r="G1365" s="3"/>
      <c r="H1365" s="3"/>
      <c r="I1365" s="3"/>
      <c r="J1365" s="3"/>
      <c r="K1365" s="3"/>
      <c r="L1365" s="554"/>
      <c r="M1365" s="545"/>
      <c r="N1365" s="546"/>
      <c r="O1365" s="5"/>
      <c r="P1365" s="216"/>
      <c r="Q1365" s="217"/>
      <c r="R1365" s="218"/>
      <c r="S1365" s="219">
        <f t="shared" si="498"/>
        <v>0</v>
      </c>
      <c r="T1365" s="220">
        <f t="shared" si="499"/>
        <v>0</v>
      </c>
      <c r="U1365" s="214">
        <f t="shared" si="508"/>
        <v>0</v>
      </c>
      <c r="W1365" s="221"/>
      <c r="X1365" s="222"/>
      <c r="Y1365" s="222"/>
      <c r="Z1365" s="223"/>
      <c r="AA1365" s="222"/>
      <c r="AB1365" s="224"/>
      <c r="AC1365" s="225"/>
      <c r="AD1365" s="2">
        <f t="shared" si="493"/>
        <v>0</v>
      </c>
      <c r="AE1365" s="2">
        <f t="shared" si="494"/>
        <v>0</v>
      </c>
      <c r="AF1365" s="226"/>
      <c r="AG1365" s="219">
        <f t="shared" si="500"/>
        <v>0</v>
      </c>
      <c r="AH1365" s="234">
        <f t="shared" si="501"/>
        <v>0</v>
      </c>
      <c r="AI1365" s="214">
        <f t="shared" si="509"/>
        <v>0</v>
      </c>
      <c r="AK1365" s="229">
        <f t="shared" si="502"/>
        <v>0</v>
      </c>
      <c r="AL1365" s="226"/>
      <c r="AM1365" s="15"/>
      <c r="AN1365" s="232" t="e">
        <f t="shared" si="503"/>
        <v>#DIV/0!</v>
      </c>
      <c r="AO1365" s="214">
        <f t="shared" si="495"/>
        <v>0</v>
      </c>
      <c r="AQ1365" s="210"/>
      <c r="AR1365" s="231"/>
      <c r="AS1365" s="15"/>
      <c r="AT1365" s="232">
        <f t="shared" si="504"/>
        <v>0</v>
      </c>
      <c r="AU1365" s="235">
        <f t="shared" si="505"/>
        <v>0</v>
      </c>
      <c r="AY1365" s="210"/>
      <c r="AZ1365" s="231"/>
      <c r="BA1365" s="15"/>
      <c r="BB1365" s="232">
        <f t="shared" si="492"/>
        <v>0</v>
      </c>
      <c r="BC1365" s="235">
        <f t="shared" si="506"/>
        <v>0</v>
      </c>
      <c r="BG1365" s="210"/>
      <c r="BH1365" s="231"/>
      <c r="BI1365" s="15"/>
      <c r="BJ1365" s="232">
        <f t="shared" si="496"/>
        <v>0</v>
      </c>
      <c r="BK1365" s="235">
        <f t="shared" si="507"/>
        <v>0</v>
      </c>
      <c r="BM1365" s="109">
        <f t="shared" si="497"/>
        <v>-1.2800018106101523</v>
      </c>
      <c r="BN1365" s="213"/>
      <c r="BR1365" s="228"/>
      <c r="BS1365" s="311"/>
      <c r="BT1365" s="3"/>
      <c r="BU1365" s="213"/>
      <c r="BV1365" s="213"/>
      <c r="BW1365" s="291"/>
    </row>
    <row r="1366" spans="1:75" x14ac:dyDescent="0.2">
      <c r="A1366" s="210"/>
      <c r="B1366" s="211"/>
      <c r="C1366" s="848" t="str">
        <f ca="1">IF(ISERR(AVERAGE(INDIRECT("B"&amp;(ROW()-INT($B$1/2))):INDIRECT("B"&amp;(ROW()+INT($B$1/2))))),"",AVERAGE(INDIRECT("B"&amp;(ROW()-INT($B$1/2))):INDIRECT("B"&amp;(ROW()+INT($B$1/2)))))</f>
        <v/>
      </c>
      <c r="D1366" s="848">
        <f t="shared" si="491"/>
        <v>0</v>
      </c>
      <c r="E1366" s="864"/>
      <c r="F1366" s="15"/>
      <c r="G1366" s="3"/>
      <c r="H1366" s="3"/>
      <c r="I1366" s="3"/>
      <c r="J1366" s="3"/>
      <c r="K1366" s="3"/>
      <c r="L1366" s="554"/>
      <c r="M1366" s="545"/>
      <c r="N1366" s="546"/>
      <c r="O1366" s="5"/>
      <c r="P1366" s="216"/>
      <c r="Q1366" s="217"/>
      <c r="R1366" s="218"/>
      <c r="S1366" s="219">
        <f t="shared" si="498"/>
        <v>0</v>
      </c>
      <c r="T1366" s="220">
        <f t="shared" si="499"/>
        <v>0</v>
      </c>
      <c r="U1366" s="214">
        <f t="shared" si="508"/>
        <v>0</v>
      </c>
      <c r="W1366" s="221"/>
      <c r="X1366" s="222"/>
      <c r="Y1366" s="222"/>
      <c r="Z1366" s="223"/>
      <c r="AA1366" s="222"/>
      <c r="AB1366" s="224"/>
      <c r="AC1366" s="225"/>
      <c r="AD1366" s="2">
        <f t="shared" si="493"/>
        <v>0</v>
      </c>
      <c r="AE1366" s="2">
        <f t="shared" si="494"/>
        <v>0</v>
      </c>
      <c r="AF1366" s="226"/>
      <c r="AG1366" s="219">
        <f t="shared" si="500"/>
        <v>0</v>
      </c>
      <c r="AH1366" s="234">
        <f t="shared" si="501"/>
        <v>0</v>
      </c>
      <c r="AI1366" s="214">
        <f t="shared" si="509"/>
        <v>0</v>
      </c>
      <c r="AK1366" s="229">
        <f t="shared" si="502"/>
        <v>0</v>
      </c>
      <c r="AL1366" s="226"/>
      <c r="AM1366" s="15"/>
      <c r="AN1366" s="232" t="e">
        <f t="shared" si="503"/>
        <v>#DIV/0!</v>
      </c>
      <c r="AO1366" s="214">
        <f t="shared" si="495"/>
        <v>0</v>
      </c>
      <c r="AQ1366" s="210"/>
      <c r="AR1366" s="231"/>
      <c r="AS1366" s="15"/>
      <c r="AT1366" s="232">
        <f t="shared" si="504"/>
        <v>0</v>
      </c>
      <c r="AU1366" s="235">
        <f t="shared" si="505"/>
        <v>0</v>
      </c>
      <c r="AY1366" s="210"/>
      <c r="AZ1366" s="231"/>
      <c r="BA1366" s="15"/>
      <c r="BB1366" s="232">
        <f t="shared" si="492"/>
        <v>0</v>
      </c>
      <c r="BC1366" s="235">
        <f t="shared" si="506"/>
        <v>0</v>
      </c>
      <c r="BG1366" s="210"/>
      <c r="BH1366" s="231"/>
      <c r="BI1366" s="15"/>
      <c r="BJ1366" s="232">
        <f t="shared" si="496"/>
        <v>0</v>
      </c>
      <c r="BK1366" s="235">
        <f t="shared" si="507"/>
        <v>0</v>
      </c>
      <c r="BM1366" s="109">
        <f t="shared" si="497"/>
        <v>-1.281834148107889</v>
      </c>
      <c r="BN1366" s="213"/>
      <c r="BR1366" s="228"/>
      <c r="BS1366" s="311"/>
      <c r="BT1366" s="3"/>
      <c r="BU1366" s="213"/>
      <c r="BV1366" s="213"/>
      <c r="BW1366" s="291"/>
    </row>
    <row r="1367" spans="1:75" x14ac:dyDescent="0.2">
      <c r="A1367" s="210"/>
      <c r="B1367" s="211"/>
      <c r="C1367" s="848" t="str">
        <f ca="1">IF(ISERR(AVERAGE(INDIRECT("B"&amp;(ROW()-INT($B$1/2))):INDIRECT("B"&amp;(ROW()+INT($B$1/2))))),"",AVERAGE(INDIRECT("B"&amp;(ROW()-INT($B$1/2))):INDIRECT("B"&amp;(ROW()+INT($B$1/2)))))</f>
        <v/>
      </c>
      <c r="D1367" s="848">
        <f t="shared" si="491"/>
        <v>0</v>
      </c>
      <c r="E1367" s="864"/>
      <c r="F1367" s="15"/>
      <c r="G1367" s="3"/>
      <c r="H1367" s="3"/>
      <c r="I1367" s="3"/>
      <c r="J1367" s="3"/>
      <c r="K1367" s="3"/>
      <c r="L1367" s="554"/>
      <c r="M1367" s="545"/>
      <c r="N1367" s="546"/>
      <c r="O1367" s="5"/>
      <c r="P1367" s="216"/>
      <c r="Q1367" s="217"/>
      <c r="R1367" s="218"/>
      <c r="S1367" s="219">
        <f t="shared" si="498"/>
        <v>0</v>
      </c>
      <c r="T1367" s="220">
        <f t="shared" si="499"/>
        <v>0</v>
      </c>
      <c r="U1367" s="214">
        <f t="shared" si="508"/>
        <v>0</v>
      </c>
      <c r="W1367" s="221"/>
      <c r="X1367" s="222"/>
      <c r="Y1367" s="222"/>
      <c r="Z1367" s="223"/>
      <c r="AA1367" s="222"/>
      <c r="AB1367" s="224"/>
      <c r="AC1367" s="225"/>
      <c r="AD1367" s="2">
        <f t="shared" si="493"/>
        <v>0</v>
      </c>
      <c r="AE1367" s="2">
        <f t="shared" si="494"/>
        <v>0</v>
      </c>
      <c r="AF1367" s="226"/>
      <c r="AG1367" s="219">
        <f t="shared" si="500"/>
        <v>0</v>
      </c>
      <c r="AH1367" s="234">
        <f t="shared" si="501"/>
        <v>0</v>
      </c>
      <c r="AI1367" s="214">
        <f t="shared" si="509"/>
        <v>0</v>
      </c>
      <c r="AK1367" s="229">
        <f t="shared" si="502"/>
        <v>0</v>
      </c>
      <c r="AL1367" s="226"/>
      <c r="AM1367" s="15"/>
      <c r="AN1367" s="232" t="e">
        <f t="shared" si="503"/>
        <v>#DIV/0!</v>
      </c>
      <c r="AO1367" s="214">
        <f t="shared" si="495"/>
        <v>0</v>
      </c>
      <c r="AQ1367" s="210"/>
      <c r="AR1367" s="231"/>
      <c r="AS1367" s="15"/>
      <c r="AT1367" s="232">
        <f t="shared" si="504"/>
        <v>0</v>
      </c>
      <c r="AU1367" s="235">
        <f t="shared" si="505"/>
        <v>0</v>
      </c>
      <c r="AY1367" s="210"/>
      <c r="AZ1367" s="231"/>
      <c r="BA1367" s="15"/>
      <c r="BB1367" s="232">
        <f t="shared" si="492"/>
        <v>0</v>
      </c>
      <c r="BC1367" s="235">
        <f t="shared" si="506"/>
        <v>0</v>
      </c>
      <c r="BG1367" s="210"/>
      <c r="BH1367" s="231"/>
      <c r="BI1367" s="15"/>
      <c r="BJ1367" s="232">
        <f t="shared" si="496"/>
        <v>0</v>
      </c>
      <c r="BK1367" s="235">
        <f t="shared" si="507"/>
        <v>0</v>
      </c>
      <c r="BM1367" s="109">
        <f t="shared" si="497"/>
        <v>-1.2836664856056257</v>
      </c>
      <c r="BN1367" s="213"/>
      <c r="BR1367" s="228"/>
      <c r="BS1367" s="311"/>
      <c r="BT1367" s="3"/>
      <c r="BU1367" s="213"/>
      <c r="BV1367" s="213"/>
      <c r="BW1367" s="291"/>
    </row>
    <row r="1368" spans="1:75" x14ac:dyDescent="0.2">
      <c r="A1368" s="210"/>
      <c r="B1368" s="211"/>
      <c r="C1368" s="848" t="str">
        <f ca="1">IF(ISERR(AVERAGE(INDIRECT("B"&amp;(ROW()-INT($B$1/2))):INDIRECT("B"&amp;(ROW()+INT($B$1/2))))),"",AVERAGE(INDIRECT("B"&amp;(ROW()-INT($B$1/2))):INDIRECT("B"&amp;(ROW()+INT($B$1/2)))))</f>
        <v/>
      </c>
      <c r="D1368" s="848">
        <f t="shared" si="491"/>
        <v>0</v>
      </c>
      <c r="E1368" s="864"/>
      <c r="F1368" s="15"/>
      <c r="G1368" s="3"/>
      <c r="H1368" s="3"/>
      <c r="I1368" s="3"/>
      <c r="J1368" s="3"/>
      <c r="K1368" s="3"/>
      <c r="L1368" s="554"/>
      <c r="M1368" s="545"/>
      <c r="N1368" s="546"/>
      <c r="O1368" s="5"/>
      <c r="P1368" s="216"/>
      <c r="Q1368" s="217"/>
      <c r="R1368" s="218"/>
      <c r="S1368" s="219">
        <f t="shared" si="498"/>
        <v>0</v>
      </c>
      <c r="T1368" s="220">
        <f t="shared" si="499"/>
        <v>0</v>
      </c>
      <c r="U1368" s="214">
        <f t="shared" si="508"/>
        <v>0</v>
      </c>
      <c r="W1368" s="221"/>
      <c r="X1368" s="222"/>
      <c r="Y1368" s="222"/>
      <c r="Z1368" s="223"/>
      <c r="AA1368" s="222"/>
      <c r="AB1368" s="224"/>
      <c r="AC1368" s="225"/>
      <c r="AD1368" s="2">
        <f t="shared" si="493"/>
        <v>0</v>
      </c>
      <c r="AE1368" s="2">
        <f t="shared" si="494"/>
        <v>0</v>
      </c>
      <c r="AF1368" s="226"/>
      <c r="AG1368" s="219">
        <f t="shared" si="500"/>
        <v>0</v>
      </c>
      <c r="AH1368" s="234">
        <f t="shared" si="501"/>
        <v>0</v>
      </c>
      <c r="AI1368" s="214">
        <f t="shared" si="509"/>
        <v>0</v>
      </c>
      <c r="AK1368" s="229">
        <f t="shared" si="502"/>
        <v>0</v>
      </c>
      <c r="AL1368" s="226"/>
      <c r="AM1368" s="15"/>
      <c r="AN1368" s="232" t="e">
        <f t="shared" si="503"/>
        <v>#DIV/0!</v>
      </c>
      <c r="AO1368" s="214">
        <f t="shared" si="495"/>
        <v>0</v>
      </c>
      <c r="AQ1368" s="210"/>
      <c r="AR1368" s="231"/>
      <c r="AS1368" s="15"/>
      <c r="AT1368" s="232">
        <f t="shared" si="504"/>
        <v>0</v>
      </c>
      <c r="AU1368" s="235">
        <f t="shared" si="505"/>
        <v>0</v>
      </c>
      <c r="AY1368" s="210"/>
      <c r="AZ1368" s="231"/>
      <c r="BA1368" s="15"/>
      <c r="BB1368" s="232">
        <f t="shared" si="492"/>
        <v>0</v>
      </c>
      <c r="BC1368" s="235">
        <f t="shared" si="506"/>
        <v>0</v>
      </c>
      <c r="BG1368" s="210"/>
      <c r="BH1368" s="231"/>
      <c r="BI1368" s="15"/>
      <c r="BJ1368" s="232">
        <f t="shared" si="496"/>
        <v>0</v>
      </c>
      <c r="BK1368" s="235">
        <f t="shared" si="507"/>
        <v>0</v>
      </c>
      <c r="BM1368" s="109">
        <f t="shared" si="497"/>
        <v>-1.2854988231033624</v>
      </c>
      <c r="BN1368" s="213"/>
      <c r="BR1368" s="228"/>
      <c r="BS1368" s="311"/>
      <c r="BT1368" s="3"/>
      <c r="BU1368" s="213"/>
      <c r="BV1368" s="213"/>
      <c r="BW1368" s="291"/>
    </row>
    <row r="1369" spans="1:75" x14ac:dyDescent="0.2">
      <c r="A1369" s="210"/>
      <c r="B1369" s="211"/>
      <c r="C1369" s="848" t="str">
        <f ca="1">IF(ISERR(AVERAGE(INDIRECT("B"&amp;(ROW()-INT($B$1/2))):INDIRECT("B"&amp;(ROW()+INT($B$1/2))))),"",AVERAGE(INDIRECT("B"&amp;(ROW()-INT($B$1/2))):INDIRECT("B"&amp;(ROW()+INT($B$1/2)))))</f>
        <v/>
      </c>
      <c r="D1369" s="848">
        <f t="shared" si="491"/>
        <v>0</v>
      </c>
      <c r="E1369" s="864"/>
      <c r="F1369" s="15"/>
      <c r="G1369" s="3"/>
      <c r="H1369" s="3"/>
      <c r="I1369" s="3"/>
      <c r="J1369" s="3"/>
      <c r="K1369" s="3"/>
      <c r="L1369" s="554"/>
      <c r="M1369" s="545"/>
      <c r="N1369" s="546"/>
      <c r="O1369" s="5"/>
      <c r="P1369" s="216"/>
      <c r="Q1369" s="217"/>
      <c r="R1369" s="218"/>
      <c r="S1369" s="219">
        <f t="shared" si="498"/>
        <v>0</v>
      </c>
      <c r="T1369" s="220">
        <f t="shared" si="499"/>
        <v>0</v>
      </c>
      <c r="U1369" s="214">
        <f t="shared" si="508"/>
        <v>0</v>
      </c>
      <c r="W1369" s="221"/>
      <c r="X1369" s="222"/>
      <c r="Y1369" s="222"/>
      <c r="Z1369" s="223"/>
      <c r="AA1369" s="222"/>
      <c r="AB1369" s="224"/>
      <c r="AC1369" s="225"/>
      <c r="AD1369" s="2">
        <f t="shared" si="493"/>
        <v>0</v>
      </c>
      <c r="AE1369" s="2">
        <f t="shared" si="494"/>
        <v>0</v>
      </c>
      <c r="AF1369" s="226"/>
      <c r="AG1369" s="219">
        <f t="shared" si="500"/>
        <v>0</v>
      </c>
      <c r="AH1369" s="234">
        <f t="shared" si="501"/>
        <v>0</v>
      </c>
      <c r="AI1369" s="214">
        <f t="shared" si="509"/>
        <v>0</v>
      </c>
      <c r="AK1369" s="229">
        <f t="shared" si="502"/>
        <v>0</v>
      </c>
      <c r="AL1369" s="226"/>
      <c r="AM1369" s="15"/>
      <c r="AN1369" s="232" t="e">
        <f t="shared" si="503"/>
        <v>#DIV/0!</v>
      </c>
      <c r="AO1369" s="214">
        <f t="shared" si="495"/>
        <v>0</v>
      </c>
      <c r="AQ1369" s="210"/>
      <c r="AR1369" s="231"/>
      <c r="AS1369" s="15"/>
      <c r="AT1369" s="232">
        <f t="shared" si="504"/>
        <v>0</v>
      </c>
      <c r="AU1369" s="235">
        <f t="shared" si="505"/>
        <v>0</v>
      </c>
      <c r="AY1369" s="210"/>
      <c r="AZ1369" s="231"/>
      <c r="BA1369" s="15"/>
      <c r="BB1369" s="232">
        <f t="shared" si="492"/>
        <v>0</v>
      </c>
      <c r="BC1369" s="235">
        <f t="shared" si="506"/>
        <v>0</v>
      </c>
      <c r="BG1369" s="210"/>
      <c r="BH1369" s="231"/>
      <c r="BI1369" s="15"/>
      <c r="BJ1369" s="232">
        <f t="shared" si="496"/>
        <v>0</v>
      </c>
      <c r="BK1369" s="235">
        <f t="shared" si="507"/>
        <v>0</v>
      </c>
      <c r="BM1369" s="109">
        <f t="shared" si="497"/>
        <v>-1.2873311606010991</v>
      </c>
      <c r="BN1369" s="213"/>
      <c r="BR1369" s="228"/>
      <c r="BS1369" s="311"/>
      <c r="BT1369" s="3"/>
      <c r="BU1369" s="213"/>
      <c r="BV1369" s="213"/>
      <c r="BW1369" s="291"/>
    </row>
    <row r="1370" spans="1:75" x14ac:dyDescent="0.2">
      <c r="A1370" s="210"/>
      <c r="B1370" s="211"/>
      <c r="C1370" s="848" t="str">
        <f ca="1">IF(ISERR(AVERAGE(INDIRECT("B"&amp;(ROW()-INT($B$1/2))):INDIRECT("B"&amp;(ROW()+INT($B$1/2))))),"",AVERAGE(INDIRECT("B"&amp;(ROW()-INT($B$1/2))):INDIRECT("B"&amp;(ROW()+INT($B$1/2)))))</f>
        <v/>
      </c>
      <c r="D1370" s="848">
        <f t="shared" si="491"/>
        <v>0</v>
      </c>
      <c r="E1370" s="864"/>
      <c r="F1370" s="15"/>
      <c r="G1370" s="3"/>
      <c r="H1370" s="3"/>
      <c r="I1370" s="3"/>
      <c r="J1370" s="3"/>
      <c r="K1370" s="3"/>
      <c r="L1370" s="554"/>
      <c r="M1370" s="545"/>
      <c r="N1370" s="546"/>
      <c r="O1370" s="5"/>
      <c r="P1370" s="216"/>
      <c r="Q1370" s="217"/>
      <c r="R1370" s="218"/>
      <c r="S1370" s="219">
        <f t="shared" si="498"/>
        <v>0</v>
      </c>
      <c r="T1370" s="220">
        <f t="shared" si="499"/>
        <v>0</v>
      </c>
      <c r="U1370" s="214">
        <f t="shared" si="508"/>
        <v>0</v>
      </c>
      <c r="W1370" s="221"/>
      <c r="X1370" s="222"/>
      <c r="Y1370" s="222"/>
      <c r="Z1370" s="223"/>
      <c r="AA1370" s="222"/>
      <c r="AB1370" s="224"/>
      <c r="AC1370" s="225"/>
      <c r="AD1370" s="2">
        <f t="shared" si="493"/>
        <v>0</v>
      </c>
      <c r="AE1370" s="2">
        <f t="shared" si="494"/>
        <v>0</v>
      </c>
      <c r="AF1370" s="226"/>
      <c r="AG1370" s="219">
        <f t="shared" si="500"/>
        <v>0</v>
      </c>
      <c r="AH1370" s="234">
        <f t="shared" si="501"/>
        <v>0</v>
      </c>
      <c r="AI1370" s="214">
        <f t="shared" si="509"/>
        <v>0</v>
      </c>
      <c r="AK1370" s="229">
        <f t="shared" si="502"/>
        <v>0</v>
      </c>
      <c r="AL1370" s="226"/>
      <c r="AM1370" s="15"/>
      <c r="AN1370" s="232" t="e">
        <f t="shared" si="503"/>
        <v>#DIV/0!</v>
      </c>
      <c r="AO1370" s="214">
        <f t="shared" si="495"/>
        <v>0</v>
      </c>
      <c r="AQ1370" s="210"/>
      <c r="AR1370" s="231"/>
      <c r="AS1370" s="15"/>
      <c r="AT1370" s="232">
        <f t="shared" si="504"/>
        <v>0</v>
      </c>
      <c r="AU1370" s="235">
        <f t="shared" si="505"/>
        <v>0</v>
      </c>
      <c r="AY1370" s="210"/>
      <c r="AZ1370" s="231"/>
      <c r="BA1370" s="15"/>
      <c r="BB1370" s="232">
        <f t="shared" si="492"/>
        <v>0</v>
      </c>
      <c r="BC1370" s="235">
        <f t="shared" si="506"/>
        <v>0</v>
      </c>
      <c r="BG1370" s="210"/>
      <c r="BH1370" s="231"/>
      <c r="BI1370" s="15"/>
      <c r="BJ1370" s="232">
        <f t="shared" si="496"/>
        <v>0</v>
      </c>
      <c r="BK1370" s="235">
        <f t="shared" si="507"/>
        <v>0</v>
      </c>
      <c r="BM1370" s="109">
        <f t="shared" si="497"/>
        <v>-1.2891634980988358</v>
      </c>
      <c r="BN1370" s="213"/>
      <c r="BR1370" s="228"/>
      <c r="BS1370" s="311"/>
      <c r="BT1370" s="3"/>
      <c r="BU1370" s="213"/>
      <c r="BV1370" s="213"/>
      <c r="BW1370" s="291"/>
    </row>
    <row r="1371" spans="1:75" x14ac:dyDescent="0.2">
      <c r="A1371" s="210"/>
      <c r="B1371" s="211"/>
      <c r="C1371" s="848" t="str">
        <f ca="1">IF(ISERR(AVERAGE(INDIRECT("B"&amp;(ROW()-INT($B$1/2))):INDIRECT("B"&amp;(ROW()+INT($B$1/2))))),"",AVERAGE(INDIRECT("B"&amp;(ROW()-INT($B$1/2))):INDIRECT("B"&amp;(ROW()+INT($B$1/2)))))</f>
        <v/>
      </c>
      <c r="D1371" s="848">
        <f t="shared" si="491"/>
        <v>0</v>
      </c>
      <c r="E1371" s="864"/>
      <c r="F1371" s="15"/>
      <c r="G1371" s="3"/>
      <c r="H1371" s="3"/>
      <c r="I1371" s="3"/>
      <c r="J1371" s="3"/>
      <c r="K1371" s="3"/>
      <c r="L1371" s="554"/>
      <c r="M1371" s="545"/>
      <c r="N1371" s="546"/>
      <c r="O1371" s="5"/>
      <c r="P1371" s="216"/>
      <c r="Q1371" s="217"/>
      <c r="R1371" s="218"/>
      <c r="S1371" s="219">
        <f t="shared" si="498"/>
        <v>0</v>
      </c>
      <c r="T1371" s="220">
        <f t="shared" si="499"/>
        <v>0</v>
      </c>
      <c r="U1371" s="214">
        <f t="shared" si="508"/>
        <v>0</v>
      </c>
      <c r="W1371" s="221"/>
      <c r="X1371" s="222"/>
      <c r="Y1371" s="222"/>
      <c r="Z1371" s="223"/>
      <c r="AA1371" s="222"/>
      <c r="AB1371" s="224"/>
      <c r="AC1371" s="225"/>
      <c r="AD1371" s="2">
        <f t="shared" si="493"/>
        <v>0</v>
      </c>
      <c r="AE1371" s="2">
        <f t="shared" si="494"/>
        <v>0</v>
      </c>
      <c r="AF1371" s="226"/>
      <c r="AG1371" s="219">
        <f t="shared" si="500"/>
        <v>0</v>
      </c>
      <c r="AH1371" s="234">
        <f t="shared" si="501"/>
        <v>0</v>
      </c>
      <c r="AI1371" s="214">
        <f t="shared" si="509"/>
        <v>0</v>
      </c>
      <c r="AK1371" s="229">
        <f t="shared" si="502"/>
        <v>0</v>
      </c>
      <c r="AL1371" s="226"/>
      <c r="AM1371" s="15"/>
      <c r="AN1371" s="232" t="e">
        <f t="shared" si="503"/>
        <v>#DIV/0!</v>
      </c>
      <c r="AO1371" s="214">
        <f t="shared" si="495"/>
        <v>0</v>
      </c>
      <c r="AQ1371" s="210"/>
      <c r="AR1371" s="231"/>
      <c r="AS1371" s="15"/>
      <c r="AT1371" s="232">
        <f t="shared" si="504"/>
        <v>0</v>
      </c>
      <c r="AU1371" s="235">
        <f t="shared" si="505"/>
        <v>0</v>
      </c>
      <c r="AY1371" s="210"/>
      <c r="AZ1371" s="231"/>
      <c r="BA1371" s="15"/>
      <c r="BB1371" s="232">
        <f t="shared" si="492"/>
        <v>0</v>
      </c>
      <c r="BC1371" s="235">
        <f t="shared" si="506"/>
        <v>0</v>
      </c>
      <c r="BG1371" s="210"/>
      <c r="BH1371" s="231"/>
      <c r="BI1371" s="15"/>
      <c r="BJ1371" s="232">
        <f t="shared" si="496"/>
        <v>0</v>
      </c>
      <c r="BK1371" s="235">
        <f t="shared" si="507"/>
        <v>0</v>
      </c>
      <c r="BM1371" s="109">
        <f t="shared" si="497"/>
        <v>-1.2909958355965725</v>
      </c>
      <c r="BN1371" s="213"/>
      <c r="BR1371" s="228"/>
      <c r="BS1371" s="311"/>
      <c r="BT1371" s="3"/>
      <c r="BU1371" s="213"/>
      <c r="BV1371" s="213"/>
      <c r="BW1371" s="291"/>
    </row>
    <row r="1372" spans="1:75" x14ac:dyDescent="0.2">
      <c r="A1372" s="210"/>
      <c r="B1372" s="211"/>
      <c r="C1372" s="848" t="str">
        <f ca="1">IF(ISERR(AVERAGE(INDIRECT("B"&amp;(ROW()-INT($B$1/2))):INDIRECT("B"&amp;(ROW()+INT($B$1/2))))),"",AVERAGE(INDIRECT("B"&amp;(ROW()-INT($B$1/2))):INDIRECT("B"&amp;(ROW()+INT($B$1/2)))))</f>
        <v/>
      </c>
      <c r="D1372" s="848">
        <f t="shared" si="491"/>
        <v>0</v>
      </c>
      <c r="E1372" s="864"/>
      <c r="F1372" s="15"/>
      <c r="G1372" s="3"/>
      <c r="H1372" s="3"/>
      <c r="I1372" s="3"/>
      <c r="J1372" s="3"/>
      <c r="K1372" s="3"/>
      <c r="L1372" s="554"/>
      <c r="M1372" s="545"/>
      <c r="N1372" s="546"/>
      <c r="O1372" s="5"/>
      <c r="P1372" s="216"/>
      <c r="Q1372" s="217"/>
      <c r="R1372" s="218"/>
      <c r="S1372" s="219">
        <f t="shared" si="498"/>
        <v>0</v>
      </c>
      <c r="T1372" s="220">
        <f t="shared" si="499"/>
        <v>0</v>
      </c>
      <c r="U1372" s="214">
        <f t="shared" si="508"/>
        <v>0</v>
      </c>
      <c r="W1372" s="221"/>
      <c r="X1372" s="222"/>
      <c r="Y1372" s="222"/>
      <c r="Z1372" s="223"/>
      <c r="AA1372" s="222"/>
      <c r="AB1372" s="224"/>
      <c r="AC1372" s="225"/>
      <c r="AD1372" s="2">
        <f t="shared" si="493"/>
        <v>0</v>
      </c>
      <c r="AE1372" s="2">
        <f t="shared" si="494"/>
        <v>0</v>
      </c>
      <c r="AF1372" s="226"/>
      <c r="AG1372" s="219">
        <f t="shared" si="500"/>
        <v>0</v>
      </c>
      <c r="AH1372" s="234">
        <f t="shared" si="501"/>
        <v>0</v>
      </c>
      <c r="AI1372" s="214">
        <f t="shared" si="509"/>
        <v>0</v>
      </c>
      <c r="AK1372" s="229">
        <f t="shared" si="502"/>
        <v>0</v>
      </c>
      <c r="AL1372" s="226"/>
      <c r="AM1372" s="15"/>
      <c r="AN1372" s="232" t="e">
        <f t="shared" si="503"/>
        <v>#DIV/0!</v>
      </c>
      <c r="AO1372" s="214">
        <f t="shared" si="495"/>
        <v>0</v>
      </c>
      <c r="AQ1372" s="210"/>
      <c r="AR1372" s="231"/>
      <c r="AS1372" s="15"/>
      <c r="AT1372" s="232">
        <f t="shared" si="504"/>
        <v>0</v>
      </c>
      <c r="AU1372" s="235">
        <f t="shared" si="505"/>
        <v>0</v>
      </c>
      <c r="AY1372" s="210"/>
      <c r="AZ1372" s="231"/>
      <c r="BA1372" s="15"/>
      <c r="BB1372" s="232">
        <f t="shared" si="492"/>
        <v>0</v>
      </c>
      <c r="BC1372" s="235">
        <f t="shared" si="506"/>
        <v>0</v>
      </c>
      <c r="BG1372" s="210"/>
      <c r="BH1372" s="231"/>
      <c r="BI1372" s="15"/>
      <c r="BJ1372" s="232">
        <f t="shared" si="496"/>
        <v>0</v>
      </c>
      <c r="BK1372" s="235">
        <f t="shared" si="507"/>
        <v>0</v>
      </c>
      <c r="BM1372" s="109">
        <f t="shared" si="497"/>
        <v>-1.2928281730943092</v>
      </c>
      <c r="BN1372" s="213"/>
      <c r="BR1372" s="228"/>
      <c r="BS1372" s="311"/>
      <c r="BT1372" s="3"/>
      <c r="BU1372" s="213"/>
      <c r="BV1372" s="213"/>
      <c r="BW1372" s="291"/>
    </row>
    <row r="1373" spans="1:75" x14ac:dyDescent="0.2">
      <c r="A1373" s="210"/>
      <c r="B1373" s="211"/>
      <c r="C1373" s="848" t="str">
        <f ca="1">IF(ISERR(AVERAGE(INDIRECT("B"&amp;(ROW()-INT($B$1/2))):INDIRECT("B"&amp;(ROW()+INT($B$1/2))))),"",AVERAGE(INDIRECT("B"&amp;(ROW()-INT($B$1/2))):INDIRECT("B"&amp;(ROW()+INT($B$1/2)))))</f>
        <v/>
      </c>
      <c r="D1373" s="848">
        <f t="shared" si="491"/>
        <v>0</v>
      </c>
      <c r="E1373" s="864"/>
      <c r="F1373" s="15"/>
      <c r="G1373" s="3"/>
      <c r="H1373" s="3"/>
      <c r="I1373" s="3"/>
      <c r="J1373" s="3"/>
      <c r="K1373" s="3"/>
      <c r="L1373" s="554"/>
      <c r="M1373" s="545"/>
      <c r="N1373" s="546"/>
      <c r="O1373" s="5"/>
      <c r="P1373" s="216"/>
      <c r="Q1373" s="217"/>
      <c r="R1373" s="218"/>
      <c r="S1373" s="219">
        <f t="shared" si="498"/>
        <v>0</v>
      </c>
      <c r="T1373" s="220">
        <f t="shared" si="499"/>
        <v>0</v>
      </c>
      <c r="U1373" s="214">
        <f t="shared" si="508"/>
        <v>0</v>
      </c>
      <c r="W1373" s="221"/>
      <c r="X1373" s="222"/>
      <c r="Y1373" s="222"/>
      <c r="Z1373" s="223"/>
      <c r="AA1373" s="222"/>
      <c r="AB1373" s="224"/>
      <c r="AC1373" s="225"/>
      <c r="AD1373" s="2">
        <f t="shared" si="493"/>
        <v>0</v>
      </c>
      <c r="AE1373" s="2">
        <f t="shared" si="494"/>
        <v>0</v>
      </c>
      <c r="AF1373" s="226"/>
      <c r="AG1373" s="219">
        <f t="shared" si="500"/>
        <v>0</v>
      </c>
      <c r="AH1373" s="234">
        <f t="shared" si="501"/>
        <v>0</v>
      </c>
      <c r="AI1373" s="214">
        <f t="shared" si="509"/>
        <v>0</v>
      </c>
      <c r="AK1373" s="229">
        <f t="shared" si="502"/>
        <v>0</v>
      </c>
      <c r="AL1373" s="226"/>
      <c r="AM1373" s="15"/>
      <c r="AN1373" s="232" t="e">
        <f t="shared" si="503"/>
        <v>#DIV/0!</v>
      </c>
      <c r="AO1373" s="214">
        <f t="shared" si="495"/>
        <v>0</v>
      </c>
      <c r="AQ1373" s="210"/>
      <c r="AR1373" s="231"/>
      <c r="AS1373" s="15"/>
      <c r="AT1373" s="232">
        <f t="shared" si="504"/>
        <v>0</v>
      </c>
      <c r="AU1373" s="235">
        <f t="shared" si="505"/>
        <v>0</v>
      </c>
      <c r="AY1373" s="210"/>
      <c r="AZ1373" s="231"/>
      <c r="BA1373" s="15"/>
      <c r="BB1373" s="232">
        <f t="shared" si="492"/>
        <v>0</v>
      </c>
      <c r="BC1373" s="235">
        <f t="shared" si="506"/>
        <v>0</v>
      </c>
      <c r="BG1373" s="210"/>
      <c r="BH1373" s="231"/>
      <c r="BI1373" s="15"/>
      <c r="BJ1373" s="232">
        <f t="shared" si="496"/>
        <v>0</v>
      </c>
      <c r="BK1373" s="235">
        <f t="shared" si="507"/>
        <v>0</v>
      </c>
      <c r="BM1373" s="109">
        <f t="shared" si="497"/>
        <v>-1.2946605105920459</v>
      </c>
      <c r="BN1373" s="213"/>
      <c r="BR1373" s="228"/>
      <c r="BS1373" s="311"/>
      <c r="BT1373" s="3"/>
      <c r="BU1373" s="213"/>
      <c r="BV1373" s="213"/>
      <c r="BW1373" s="291"/>
    </row>
    <row r="1374" spans="1:75" x14ac:dyDescent="0.2">
      <c r="A1374" s="210"/>
      <c r="B1374" s="211"/>
      <c r="C1374" s="848" t="str">
        <f ca="1">IF(ISERR(AVERAGE(INDIRECT("B"&amp;(ROW()-INT($B$1/2))):INDIRECT("B"&amp;(ROW()+INT($B$1/2))))),"",AVERAGE(INDIRECT("B"&amp;(ROW()-INT($B$1/2))):INDIRECT("B"&amp;(ROW()+INT($B$1/2)))))</f>
        <v/>
      </c>
      <c r="D1374" s="848">
        <f t="shared" si="491"/>
        <v>0</v>
      </c>
      <c r="E1374" s="864"/>
      <c r="F1374" s="15"/>
      <c r="G1374" s="3"/>
      <c r="H1374" s="3"/>
      <c r="I1374" s="3"/>
      <c r="J1374" s="3"/>
      <c r="K1374" s="3"/>
      <c r="L1374" s="554"/>
      <c r="M1374" s="545"/>
      <c r="N1374" s="546"/>
      <c r="O1374" s="5"/>
      <c r="P1374" s="216"/>
      <c r="Q1374" s="217"/>
      <c r="R1374" s="218"/>
      <c r="S1374" s="219">
        <f t="shared" si="498"/>
        <v>0</v>
      </c>
      <c r="T1374" s="220">
        <f t="shared" si="499"/>
        <v>0</v>
      </c>
      <c r="U1374" s="214">
        <f t="shared" si="508"/>
        <v>0</v>
      </c>
      <c r="W1374" s="221"/>
      <c r="X1374" s="222"/>
      <c r="Y1374" s="222"/>
      <c r="Z1374" s="223"/>
      <c r="AA1374" s="222"/>
      <c r="AB1374" s="224"/>
      <c r="AC1374" s="225"/>
      <c r="AD1374" s="2">
        <f t="shared" si="493"/>
        <v>0</v>
      </c>
      <c r="AE1374" s="2">
        <f t="shared" si="494"/>
        <v>0</v>
      </c>
      <c r="AF1374" s="226"/>
      <c r="AG1374" s="219">
        <f t="shared" si="500"/>
        <v>0</v>
      </c>
      <c r="AH1374" s="234">
        <f t="shared" si="501"/>
        <v>0</v>
      </c>
      <c r="AI1374" s="214">
        <f t="shared" si="509"/>
        <v>0</v>
      </c>
      <c r="AK1374" s="229">
        <f t="shared" si="502"/>
        <v>0</v>
      </c>
      <c r="AL1374" s="226"/>
      <c r="AM1374" s="15"/>
      <c r="AN1374" s="232" t="e">
        <f t="shared" si="503"/>
        <v>#DIV/0!</v>
      </c>
      <c r="AO1374" s="214">
        <f t="shared" si="495"/>
        <v>0</v>
      </c>
      <c r="AQ1374" s="210"/>
      <c r="AR1374" s="231"/>
      <c r="AS1374" s="15"/>
      <c r="AT1374" s="232">
        <f t="shared" si="504"/>
        <v>0</v>
      </c>
      <c r="AU1374" s="235">
        <f t="shared" si="505"/>
        <v>0</v>
      </c>
      <c r="AY1374" s="210"/>
      <c r="AZ1374" s="231"/>
      <c r="BA1374" s="15"/>
      <c r="BB1374" s="232">
        <f t="shared" si="492"/>
        <v>0</v>
      </c>
      <c r="BC1374" s="235">
        <f t="shared" si="506"/>
        <v>0</v>
      </c>
      <c r="BG1374" s="210"/>
      <c r="BH1374" s="231"/>
      <c r="BI1374" s="15"/>
      <c r="BJ1374" s="232">
        <f t="shared" si="496"/>
        <v>0</v>
      </c>
      <c r="BK1374" s="235">
        <f t="shared" si="507"/>
        <v>0</v>
      </c>
      <c r="BM1374" s="109">
        <f t="shared" si="497"/>
        <v>-1.2964928480897826</v>
      </c>
      <c r="BN1374" s="213"/>
      <c r="BR1374" s="228"/>
      <c r="BS1374" s="311"/>
      <c r="BT1374" s="3"/>
      <c r="BU1374" s="213"/>
      <c r="BV1374" s="213"/>
      <c r="BW1374" s="291"/>
    </row>
    <row r="1375" spans="1:75" x14ac:dyDescent="0.2">
      <c r="A1375" s="210"/>
      <c r="B1375" s="211"/>
      <c r="C1375" s="848" t="str">
        <f ca="1">IF(ISERR(AVERAGE(INDIRECT("B"&amp;(ROW()-INT($B$1/2))):INDIRECT("B"&amp;(ROW()+INT($B$1/2))))),"",AVERAGE(INDIRECT("B"&amp;(ROW()-INT($B$1/2))):INDIRECT("B"&amp;(ROW()+INT($B$1/2)))))</f>
        <v/>
      </c>
      <c r="D1375" s="848">
        <f t="shared" si="491"/>
        <v>0</v>
      </c>
      <c r="E1375" s="864"/>
      <c r="F1375" s="15"/>
      <c r="G1375" s="3"/>
      <c r="H1375" s="3"/>
      <c r="I1375" s="3"/>
      <c r="J1375" s="3"/>
      <c r="K1375" s="3"/>
      <c r="L1375" s="554"/>
      <c r="M1375" s="545"/>
      <c r="N1375" s="546"/>
      <c r="O1375" s="5"/>
      <c r="P1375" s="216"/>
      <c r="Q1375" s="217"/>
      <c r="R1375" s="218"/>
      <c r="S1375" s="219">
        <f t="shared" si="498"/>
        <v>0</v>
      </c>
      <c r="T1375" s="220">
        <f t="shared" si="499"/>
        <v>0</v>
      </c>
      <c r="U1375" s="214">
        <f t="shared" si="508"/>
        <v>0</v>
      </c>
      <c r="W1375" s="221"/>
      <c r="X1375" s="222"/>
      <c r="Y1375" s="222"/>
      <c r="Z1375" s="223"/>
      <c r="AA1375" s="222"/>
      <c r="AB1375" s="224"/>
      <c r="AC1375" s="225"/>
      <c r="AD1375" s="2">
        <f t="shared" si="493"/>
        <v>0</v>
      </c>
      <c r="AE1375" s="2">
        <f t="shared" si="494"/>
        <v>0</v>
      </c>
      <c r="AF1375" s="226"/>
      <c r="AG1375" s="219">
        <f t="shared" si="500"/>
        <v>0</v>
      </c>
      <c r="AH1375" s="234">
        <f t="shared" si="501"/>
        <v>0</v>
      </c>
      <c r="AI1375" s="214">
        <f t="shared" si="509"/>
        <v>0</v>
      </c>
      <c r="AK1375" s="229">
        <f t="shared" si="502"/>
        <v>0</v>
      </c>
      <c r="AL1375" s="226"/>
      <c r="AM1375" s="15"/>
      <c r="AN1375" s="232" t="e">
        <f t="shared" si="503"/>
        <v>#DIV/0!</v>
      </c>
      <c r="AO1375" s="214">
        <f t="shared" si="495"/>
        <v>0</v>
      </c>
      <c r="AQ1375" s="210"/>
      <c r="AR1375" s="231"/>
      <c r="AS1375" s="15"/>
      <c r="AT1375" s="232">
        <f t="shared" si="504"/>
        <v>0</v>
      </c>
      <c r="AU1375" s="235">
        <f t="shared" si="505"/>
        <v>0</v>
      </c>
      <c r="AY1375" s="210"/>
      <c r="AZ1375" s="231"/>
      <c r="BA1375" s="15"/>
      <c r="BB1375" s="232">
        <f t="shared" si="492"/>
        <v>0</v>
      </c>
      <c r="BC1375" s="235">
        <f t="shared" si="506"/>
        <v>0</v>
      </c>
      <c r="BG1375" s="210"/>
      <c r="BH1375" s="231"/>
      <c r="BI1375" s="15"/>
      <c r="BJ1375" s="232">
        <f t="shared" si="496"/>
        <v>0</v>
      </c>
      <c r="BK1375" s="235">
        <f t="shared" si="507"/>
        <v>0</v>
      </c>
      <c r="BM1375" s="109">
        <f t="shared" si="497"/>
        <v>-1.2983251855875193</v>
      </c>
      <c r="BN1375" s="213"/>
      <c r="BR1375" s="228"/>
      <c r="BS1375" s="311"/>
      <c r="BT1375" s="3"/>
      <c r="BU1375" s="213"/>
      <c r="BV1375" s="213"/>
      <c r="BW1375" s="291"/>
    </row>
    <row r="1376" spans="1:75" x14ac:dyDescent="0.2">
      <c r="A1376" s="210"/>
      <c r="B1376" s="211"/>
      <c r="C1376" s="848" t="str">
        <f ca="1">IF(ISERR(AVERAGE(INDIRECT("B"&amp;(ROW()-INT($B$1/2))):INDIRECT("B"&amp;(ROW()+INT($B$1/2))))),"",AVERAGE(INDIRECT("B"&amp;(ROW()-INT($B$1/2))):INDIRECT("B"&amp;(ROW()+INT($B$1/2)))))</f>
        <v/>
      </c>
      <c r="D1376" s="848">
        <f t="shared" si="491"/>
        <v>0</v>
      </c>
      <c r="E1376" s="864"/>
      <c r="F1376" s="15"/>
      <c r="G1376" s="3"/>
      <c r="H1376" s="3"/>
      <c r="I1376" s="3"/>
      <c r="J1376" s="3"/>
      <c r="K1376" s="3"/>
      <c r="L1376" s="554"/>
      <c r="M1376" s="545"/>
      <c r="N1376" s="546"/>
      <c r="O1376" s="5"/>
      <c r="P1376" s="216"/>
      <c r="Q1376" s="217"/>
      <c r="R1376" s="218"/>
      <c r="S1376" s="219">
        <f t="shared" si="498"/>
        <v>0</v>
      </c>
      <c r="T1376" s="220">
        <f t="shared" si="499"/>
        <v>0</v>
      </c>
      <c r="U1376" s="214">
        <f t="shared" si="508"/>
        <v>0</v>
      </c>
      <c r="W1376" s="221"/>
      <c r="X1376" s="222"/>
      <c r="Y1376" s="222"/>
      <c r="Z1376" s="223"/>
      <c r="AA1376" s="222"/>
      <c r="AB1376" s="224"/>
      <c r="AC1376" s="225"/>
      <c r="AD1376" s="2">
        <f t="shared" si="493"/>
        <v>0</v>
      </c>
      <c r="AE1376" s="2">
        <f t="shared" si="494"/>
        <v>0</v>
      </c>
      <c r="AF1376" s="226"/>
      <c r="AG1376" s="219">
        <f t="shared" si="500"/>
        <v>0</v>
      </c>
      <c r="AH1376" s="234">
        <f t="shared" si="501"/>
        <v>0</v>
      </c>
      <c r="AI1376" s="214">
        <f t="shared" si="509"/>
        <v>0</v>
      </c>
      <c r="AK1376" s="229">
        <f t="shared" si="502"/>
        <v>0</v>
      </c>
      <c r="AL1376" s="226"/>
      <c r="AM1376" s="15"/>
      <c r="AN1376" s="232" t="e">
        <f t="shared" si="503"/>
        <v>#DIV/0!</v>
      </c>
      <c r="AO1376" s="214">
        <f t="shared" si="495"/>
        <v>0</v>
      </c>
      <c r="AQ1376" s="210"/>
      <c r="AR1376" s="231"/>
      <c r="AS1376" s="15"/>
      <c r="AT1376" s="232">
        <f t="shared" si="504"/>
        <v>0</v>
      </c>
      <c r="AU1376" s="235">
        <f t="shared" si="505"/>
        <v>0</v>
      </c>
      <c r="AY1376" s="210"/>
      <c r="AZ1376" s="231"/>
      <c r="BA1376" s="15"/>
      <c r="BB1376" s="232">
        <f t="shared" si="492"/>
        <v>0</v>
      </c>
      <c r="BC1376" s="235">
        <f t="shared" si="506"/>
        <v>0</v>
      </c>
      <c r="BG1376" s="210"/>
      <c r="BH1376" s="231"/>
      <c r="BI1376" s="15"/>
      <c r="BJ1376" s="232">
        <f t="shared" si="496"/>
        <v>0</v>
      </c>
      <c r="BK1376" s="235">
        <f t="shared" si="507"/>
        <v>0</v>
      </c>
      <c r="BM1376" s="109">
        <f t="shared" si="497"/>
        <v>-1.300157523085256</v>
      </c>
      <c r="BN1376" s="213"/>
      <c r="BR1376" s="228"/>
      <c r="BS1376" s="311"/>
      <c r="BT1376" s="3"/>
      <c r="BU1376" s="213"/>
      <c r="BV1376" s="213"/>
      <c r="BW1376" s="291"/>
    </row>
    <row r="1377" spans="1:75" x14ac:dyDescent="0.2">
      <c r="A1377" s="210"/>
      <c r="B1377" s="211"/>
      <c r="C1377" s="848" t="str">
        <f ca="1">IF(ISERR(AVERAGE(INDIRECT("B"&amp;(ROW()-INT($B$1/2))):INDIRECT("B"&amp;(ROW()+INT($B$1/2))))),"",AVERAGE(INDIRECT("B"&amp;(ROW()-INT($B$1/2))):INDIRECT("B"&amp;(ROW()+INT($B$1/2)))))</f>
        <v/>
      </c>
      <c r="D1377" s="848">
        <f t="shared" si="491"/>
        <v>0</v>
      </c>
      <c r="E1377" s="864"/>
      <c r="F1377" s="15"/>
      <c r="G1377" s="3"/>
      <c r="H1377" s="3"/>
      <c r="I1377" s="3"/>
      <c r="J1377" s="3"/>
      <c r="K1377" s="3"/>
      <c r="L1377" s="554"/>
      <c r="M1377" s="545"/>
      <c r="N1377" s="546"/>
      <c r="O1377" s="5"/>
      <c r="P1377" s="216"/>
      <c r="Q1377" s="217"/>
      <c r="R1377" s="218"/>
      <c r="S1377" s="219">
        <f t="shared" si="498"/>
        <v>0</v>
      </c>
      <c r="T1377" s="220">
        <f t="shared" si="499"/>
        <v>0</v>
      </c>
      <c r="U1377" s="214">
        <f t="shared" si="508"/>
        <v>0</v>
      </c>
      <c r="W1377" s="221"/>
      <c r="X1377" s="222"/>
      <c r="Y1377" s="222"/>
      <c r="Z1377" s="223"/>
      <c r="AA1377" s="222"/>
      <c r="AB1377" s="224"/>
      <c r="AC1377" s="225"/>
      <c r="AD1377" s="2">
        <f t="shared" si="493"/>
        <v>0</v>
      </c>
      <c r="AE1377" s="2">
        <f t="shared" si="494"/>
        <v>0</v>
      </c>
      <c r="AF1377" s="226"/>
      <c r="AG1377" s="219">
        <f t="shared" si="500"/>
        <v>0</v>
      </c>
      <c r="AH1377" s="234">
        <f t="shared" si="501"/>
        <v>0</v>
      </c>
      <c r="AI1377" s="214">
        <f t="shared" si="509"/>
        <v>0</v>
      </c>
      <c r="AK1377" s="229">
        <f t="shared" si="502"/>
        <v>0</v>
      </c>
      <c r="AL1377" s="226"/>
      <c r="AM1377" s="15"/>
      <c r="AN1377" s="232" t="e">
        <f t="shared" si="503"/>
        <v>#DIV/0!</v>
      </c>
      <c r="AO1377" s="214">
        <f t="shared" si="495"/>
        <v>0</v>
      </c>
      <c r="AQ1377" s="210"/>
      <c r="AR1377" s="231"/>
      <c r="AS1377" s="15"/>
      <c r="AT1377" s="232">
        <f t="shared" si="504"/>
        <v>0</v>
      </c>
      <c r="AU1377" s="235">
        <f t="shared" si="505"/>
        <v>0</v>
      </c>
      <c r="AY1377" s="210"/>
      <c r="AZ1377" s="231"/>
      <c r="BA1377" s="15"/>
      <c r="BB1377" s="232">
        <f t="shared" si="492"/>
        <v>0</v>
      </c>
      <c r="BC1377" s="235">
        <f t="shared" si="506"/>
        <v>0</v>
      </c>
      <c r="BG1377" s="210"/>
      <c r="BH1377" s="231"/>
      <c r="BI1377" s="15"/>
      <c r="BJ1377" s="232">
        <f t="shared" si="496"/>
        <v>0</v>
      </c>
      <c r="BK1377" s="235">
        <f t="shared" si="507"/>
        <v>0</v>
      </c>
      <c r="BM1377" s="109">
        <f t="shared" si="497"/>
        <v>-1.3019898605829927</v>
      </c>
      <c r="BN1377" s="213"/>
      <c r="BR1377" s="228"/>
      <c r="BS1377" s="311"/>
      <c r="BT1377" s="3"/>
      <c r="BU1377" s="213"/>
      <c r="BV1377" s="213"/>
      <c r="BW1377" s="291"/>
    </row>
    <row r="1378" spans="1:75" x14ac:dyDescent="0.2">
      <c r="A1378" s="210"/>
      <c r="B1378" s="211"/>
      <c r="C1378" s="848" t="str">
        <f ca="1">IF(ISERR(AVERAGE(INDIRECT("B"&amp;(ROW()-INT($B$1/2))):INDIRECT("B"&amp;(ROW()+INT($B$1/2))))),"",AVERAGE(INDIRECT("B"&amp;(ROW()-INT($B$1/2))):INDIRECT("B"&amp;(ROW()+INT($B$1/2)))))</f>
        <v/>
      </c>
      <c r="D1378" s="848">
        <f t="shared" si="491"/>
        <v>0</v>
      </c>
      <c r="E1378" s="864"/>
      <c r="F1378" s="15"/>
      <c r="G1378" s="3"/>
      <c r="H1378" s="3"/>
      <c r="I1378" s="3"/>
      <c r="J1378" s="3"/>
      <c r="K1378" s="3"/>
      <c r="L1378" s="554"/>
      <c r="M1378" s="545"/>
      <c r="N1378" s="546"/>
      <c r="O1378" s="5"/>
      <c r="P1378" s="216"/>
      <c r="Q1378" s="217"/>
      <c r="R1378" s="218"/>
      <c r="S1378" s="219">
        <f t="shared" si="498"/>
        <v>0</v>
      </c>
      <c r="T1378" s="220">
        <f t="shared" si="499"/>
        <v>0</v>
      </c>
      <c r="U1378" s="214">
        <f t="shared" si="508"/>
        <v>0</v>
      </c>
      <c r="W1378" s="221"/>
      <c r="X1378" s="222"/>
      <c r="Y1378" s="222"/>
      <c r="Z1378" s="223"/>
      <c r="AA1378" s="222"/>
      <c r="AB1378" s="224"/>
      <c r="AC1378" s="225"/>
      <c r="AD1378" s="2">
        <f t="shared" si="493"/>
        <v>0</v>
      </c>
      <c r="AE1378" s="2">
        <f t="shared" si="494"/>
        <v>0</v>
      </c>
      <c r="AF1378" s="226"/>
      <c r="AG1378" s="219">
        <f t="shared" si="500"/>
        <v>0</v>
      </c>
      <c r="AH1378" s="234">
        <f t="shared" si="501"/>
        <v>0</v>
      </c>
      <c r="AI1378" s="214">
        <f t="shared" si="509"/>
        <v>0</v>
      </c>
      <c r="AK1378" s="229">
        <f t="shared" si="502"/>
        <v>0</v>
      </c>
      <c r="AL1378" s="226"/>
      <c r="AM1378" s="15"/>
      <c r="AN1378" s="232" t="e">
        <f t="shared" si="503"/>
        <v>#DIV/0!</v>
      </c>
      <c r="AO1378" s="214">
        <f t="shared" si="495"/>
        <v>0</v>
      </c>
      <c r="AQ1378" s="210"/>
      <c r="AR1378" s="231"/>
      <c r="AS1378" s="15"/>
      <c r="AT1378" s="232">
        <f t="shared" si="504"/>
        <v>0</v>
      </c>
      <c r="AU1378" s="235">
        <f t="shared" si="505"/>
        <v>0</v>
      </c>
      <c r="AY1378" s="210"/>
      <c r="AZ1378" s="231"/>
      <c r="BA1378" s="15"/>
      <c r="BB1378" s="232">
        <f t="shared" si="492"/>
        <v>0</v>
      </c>
      <c r="BC1378" s="235">
        <f t="shared" si="506"/>
        <v>0</v>
      </c>
      <c r="BG1378" s="210"/>
      <c r="BH1378" s="231"/>
      <c r="BI1378" s="15"/>
      <c r="BJ1378" s="232">
        <f t="shared" si="496"/>
        <v>0</v>
      </c>
      <c r="BK1378" s="235">
        <f t="shared" si="507"/>
        <v>0</v>
      </c>
      <c r="BM1378" s="109">
        <f t="shared" si="497"/>
        <v>-1.3038221980807294</v>
      </c>
      <c r="BN1378" s="213"/>
      <c r="BR1378" s="228"/>
      <c r="BS1378" s="311"/>
      <c r="BT1378" s="3"/>
      <c r="BU1378" s="213"/>
      <c r="BV1378" s="213"/>
      <c r="BW1378" s="291"/>
    </row>
    <row r="1379" spans="1:75" x14ac:dyDescent="0.2">
      <c r="A1379" s="210"/>
      <c r="B1379" s="211"/>
      <c r="C1379" s="848" t="str">
        <f ca="1">IF(ISERR(AVERAGE(INDIRECT("B"&amp;(ROW()-INT($B$1/2))):INDIRECT("B"&amp;(ROW()+INT($B$1/2))))),"",AVERAGE(INDIRECT("B"&amp;(ROW()-INT($B$1/2))):INDIRECT("B"&amp;(ROW()+INT($B$1/2)))))</f>
        <v/>
      </c>
      <c r="D1379" s="848">
        <f t="shared" si="491"/>
        <v>0</v>
      </c>
      <c r="E1379" s="864"/>
      <c r="F1379" s="15"/>
      <c r="G1379" s="3"/>
      <c r="H1379" s="3"/>
      <c r="I1379" s="3"/>
      <c r="J1379" s="3"/>
      <c r="K1379" s="3"/>
      <c r="L1379" s="554"/>
      <c r="M1379" s="545"/>
      <c r="N1379" s="546"/>
      <c r="O1379" s="5"/>
      <c r="P1379" s="216"/>
      <c r="Q1379" s="217"/>
      <c r="R1379" s="218"/>
      <c r="S1379" s="219">
        <f t="shared" si="498"/>
        <v>0</v>
      </c>
      <c r="T1379" s="220">
        <f t="shared" si="499"/>
        <v>0</v>
      </c>
      <c r="U1379" s="214">
        <f t="shared" si="508"/>
        <v>0</v>
      </c>
      <c r="W1379" s="221"/>
      <c r="X1379" s="222"/>
      <c r="Y1379" s="222"/>
      <c r="Z1379" s="223"/>
      <c r="AA1379" s="222"/>
      <c r="AB1379" s="224"/>
      <c r="AC1379" s="225"/>
      <c r="AD1379" s="2">
        <f t="shared" si="493"/>
        <v>0</v>
      </c>
      <c r="AE1379" s="2">
        <f t="shared" si="494"/>
        <v>0</v>
      </c>
      <c r="AF1379" s="226"/>
      <c r="AG1379" s="219">
        <f t="shared" si="500"/>
        <v>0</v>
      </c>
      <c r="AH1379" s="234">
        <f t="shared" si="501"/>
        <v>0</v>
      </c>
      <c r="AI1379" s="214">
        <f t="shared" si="509"/>
        <v>0</v>
      </c>
      <c r="AK1379" s="229">
        <f t="shared" si="502"/>
        <v>0</v>
      </c>
      <c r="AL1379" s="226"/>
      <c r="AM1379" s="15"/>
      <c r="AN1379" s="232" t="e">
        <f t="shared" si="503"/>
        <v>#DIV/0!</v>
      </c>
      <c r="AO1379" s="214">
        <f t="shared" si="495"/>
        <v>0</v>
      </c>
      <c r="AQ1379" s="210"/>
      <c r="AR1379" s="231"/>
      <c r="AS1379" s="15"/>
      <c r="AT1379" s="232">
        <f t="shared" si="504"/>
        <v>0</v>
      </c>
      <c r="AU1379" s="235">
        <f t="shared" si="505"/>
        <v>0</v>
      </c>
      <c r="AY1379" s="210"/>
      <c r="AZ1379" s="231"/>
      <c r="BA1379" s="15"/>
      <c r="BB1379" s="232">
        <f t="shared" si="492"/>
        <v>0</v>
      </c>
      <c r="BC1379" s="235">
        <f t="shared" si="506"/>
        <v>0</v>
      </c>
      <c r="BG1379" s="210"/>
      <c r="BH1379" s="231"/>
      <c r="BI1379" s="15"/>
      <c r="BJ1379" s="232">
        <f t="shared" si="496"/>
        <v>0</v>
      </c>
      <c r="BK1379" s="235">
        <f t="shared" si="507"/>
        <v>0</v>
      </c>
      <c r="BM1379" s="109">
        <f t="shared" si="497"/>
        <v>-1.3056545355784661</v>
      </c>
      <c r="BN1379" s="213"/>
      <c r="BR1379" s="228"/>
      <c r="BS1379" s="311"/>
      <c r="BT1379" s="3"/>
      <c r="BU1379" s="213"/>
      <c r="BV1379" s="213"/>
      <c r="BW1379" s="291"/>
    </row>
    <row r="1380" spans="1:75" x14ac:dyDescent="0.2">
      <c r="A1380" s="210"/>
      <c r="B1380" s="211"/>
      <c r="C1380" s="848" t="str">
        <f ca="1">IF(ISERR(AVERAGE(INDIRECT("B"&amp;(ROW()-INT($B$1/2))):INDIRECT("B"&amp;(ROW()+INT($B$1/2))))),"",AVERAGE(INDIRECT("B"&amp;(ROW()-INT($B$1/2))):INDIRECT("B"&amp;(ROW()+INT($B$1/2)))))</f>
        <v/>
      </c>
      <c r="D1380" s="848">
        <f t="shared" si="491"/>
        <v>0</v>
      </c>
      <c r="E1380" s="864"/>
      <c r="F1380" s="15"/>
      <c r="G1380" s="3"/>
      <c r="H1380" s="3"/>
      <c r="I1380" s="3"/>
      <c r="J1380" s="3"/>
      <c r="K1380" s="3"/>
      <c r="L1380" s="554"/>
      <c r="M1380" s="545"/>
      <c r="N1380" s="546"/>
      <c r="O1380" s="5"/>
      <c r="P1380" s="216"/>
      <c r="Q1380" s="217"/>
      <c r="R1380" s="218"/>
      <c r="S1380" s="219">
        <f t="shared" si="498"/>
        <v>0</v>
      </c>
      <c r="T1380" s="220">
        <f t="shared" si="499"/>
        <v>0</v>
      </c>
      <c r="U1380" s="214">
        <f t="shared" si="508"/>
        <v>0</v>
      </c>
      <c r="W1380" s="221"/>
      <c r="X1380" s="222"/>
      <c r="Y1380" s="222"/>
      <c r="Z1380" s="223"/>
      <c r="AA1380" s="222"/>
      <c r="AB1380" s="224"/>
      <c r="AC1380" s="225"/>
      <c r="AD1380" s="2">
        <f t="shared" si="493"/>
        <v>0</v>
      </c>
      <c r="AE1380" s="2">
        <f t="shared" si="494"/>
        <v>0</v>
      </c>
      <c r="AF1380" s="226"/>
      <c r="AG1380" s="219">
        <f t="shared" si="500"/>
        <v>0</v>
      </c>
      <c r="AH1380" s="234">
        <f t="shared" si="501"/>
        <v>0</v>
      </c>
      <c r="AI1380" s="214">
        <f t="shared" si="509"/>
        <v>0</v>
      </c>
      <c r="AK1380" s="229">
        <f t="shared" si="502"/>
        <v>0</v>
      </c>
      <c r="AL1380" s="226"/>
      <c r="AM1380" s="15"/>
      <c r="AN1380" s="232" t="e">
        <f t="shared" si="503"/>
        <v>#DIV/0!</v>
      </c>
      <c r="AO1380" s="214">
        <f t="shared" si="495"/>
        <v>0</v>
      </c>
      <c r="AQ1380" s="210"/>
      <c r="AR1380" s="231"/>
      <c r="AS1380" s="15"/>
      <c r="AT1380" s="232">
        <f t="shared" si="504"/>
        <v>0</v>
      </c>
      <c r="AU1380" s="235">
        <f t="shared" si="505"/>
        <v>0</v>
      </c>
      <c r="AY1380" s="210"/>
      <c r="AZ1380" s="231"/>
      <c r="BA1380" s="15"/>
      <c r="BB1380" s="232">
        <f t="shared" si="492"/>
        <v>0</v>
      </c>
      <c r="BC1380" s="235">
        <f t="shared" si="506"/>
        <v>0</v>
      </c>
      <c r="BG1380" s="210"/>
      <c r="BH1380" s="231"/>
      <c r="BI1380" s="15"/>
      <c r="BJ1380" s="232">
        <f t="shared" si="496"/>
        <v>0</v>
      </c>
      <c r="BK1380" s="235">
        <f t="shared" si="507"/>
        <v>0</v>
      </c>
      <c r="BM1380" s="109">
        <f t="shared" si="497"/>
        <v>-1.3074868730762028</v>
      </c>
      <c r="BN1380" s="213"/>
      <c r="BR1380" s="228"/>
      <c r="BS1380" s="311"/>
      <c r="BT1380" s="3"/>
      <c r="BU1380" s="213"/>
      <c r="BV1380" s="213"/>
      <c r="BW1380" s="291"/>
    </row>
    <row r="1381" spans="1:75" x14ac:dyDescent="0.2">
      <c r="A1381" s="210"/>
      <c r="B1381" s="211"/>
      <c r="C1381" s="848" t="str">
        <f ca="1">IF(ISERR(AVERAGE(INDIRECT("B"&amp;(ROW()-INT($B$1/2))):INDIRECT("B"&amp;(ROW()+INT($B$1/2))))),"",AVERAGE(INDIRECT("B"&amp;(ROW()-INT($B$1/2))):INDIRECT("B"&amp;(ROW()+INT($B$1/2)))))</f>
        <v/>
      </c>
      <c r="D1381" s="848">
        <f t="shared" si="491"/>
        <v>0</v>
      </c>
      <c r="E1381" s="864"/>
      <c r="F1381" s="15"/>
      <c r="G1381" s="3"/>
      <c r="H1381" s="3"/>
      <c r="I1381" s="3"/>
      <c r="J1381" s="3"/>
      <c r="K1381" s="3"/>
      <c r="L1381" s="554"/>
      <c r="M1381" s="545"/>
      <c r="N1381" s="546"/>
      <c r="O1381" s="5"/>
      <c r="P1381" s="216"/>
      <c r="Q1381" s="217"/>
      <c r="R1381" s="218"/>
      <c r="S1381" s="219">
        <f t="shared" si="498"/>
        <v>0</v>
      </c>
      <c r="T1381" s="220">
        <f t="shared" si="499"/>
        <v>0</v>
      </c>
      <c r="U1381" s="214">
        <f t="shared" si="508"/>
        <v>0</v>
      </c>
      <c r="W1381" s="221"/>
      <c r="X1381" s="222"/>
      <c r="Y1381" s="222"/>
      <c r="Z1381" s="223"/>
      <c r="AA1381" s="222"/>
      <c r="AB1381" s="224"/>
      <c r="AC1381" s="225"/>
      <c r="AD1381" s="2">
        <f t="shared" si="493"/>
        <v>0</v>
      </c>
      <c r="AE1381" s="2">
        <f t="shared" si="494"/>
        <v>0</v>
      </c>
      <c r="AF1381" s="226"/>
      <c r="AG1381" s="219">
        <f t="shared" si="500"/>
        <v>0</v>
      </c>
      <c r="AH1381" s="234">
        <f t="shared" si="501"/>
        <v>0</v>
      </c>
      <c r="AI1381" s="214">
        <f t="shared" si="509"/>
        <v>0</v>
      </c>
      <c r="AK1381" s="229">
        <f t="shared" si="502"/>
        <v>0</v>
      </c>
      <c r="AL1381" s="226"/>
      <c r="AM1381" s="15"/>
      <c r="AN1381" s="232" t="e">
        <f t="shared" si="503"/>
        <v>#DIV/0!</v>
      </c>
      <c r="AO1381" s="214">
        <f t="shared" si="495"/>
        <v>0</v>
      </c>
      <c r="AQ1381" s="210"/>
      <c r="AR1381" s="231"/>
      <c r="AS1381" s="15"/>
      <c r="AT1381" s="232">
        <f t="shared" si="504"/>
        <v>0</v>
      </c>
      <c r="AU1381" s="235">
        <f t="shared" si="505"/>
        <v>0</v>
      </c>
      <c r="AY1381" s="210"/>
      <c r="AZ1381" s="231"/>
      <c r="BA1381" s="15"/>
      <c r="BB1381" s="232">
        <f t="shared" si="492"/>
        <v>0</v>
      </c>
      <c r="BC1381" s="235">
        <f t="shared" si="506"/>
        <v>0</v>
      </c>
      <c r="BG1381" s="210"/>
      <c r="BH1381" s="231"/>
      <c r="BI1381" s="15"/>
      <c r="BJ1381" s="232">
        <f t="shared" si="496"/>
        <v>0</v>
      </c>
      <c r="BK1381" s="235">
        <f t="shared" si="507"/>
        <v>0</v>
      </c>
      <c r="BM1381" s="109">
        <f t="shared" si="497"/>
        <v>-1.3093192105739395</v>
      </c>
      <c r="BN1381" s="213"/>
      <c r="BR1381" s="228"/>
      <c r="BS1381" s="311"/>
      <c r="BT1381" s="3"/>
      <c r="BU1381" s="213"/>
      <c r="BV1381" s="213"/>
      <c r="BW1381" s="291"/>
    </row>
    <row r="1382" spans="1:75" x14ac:dyDescent="0.2">
      <c r="A1382" s="210"/>
      <c r="B1382" s="211"/>
      <c r="C1382" s="848" t="str">
        <f ca="1">IF(ISERR(AVERAGE(INDIRECT("B"&amp;(ROW()-INT($B$1/2))):INDIRECT("B"&amp;(ROW()+INT($B$1/2))))),"",AVERAGE(INDIRECT("B"&amp;(ROW()-INT($B$1/2))):INDIRECT("B"&amp;(ROW()+INT($B$1/2)))))</f>
        <v/>
      </c>
      <c r="D1382" s="848">
        <f t="shared" si="491"/>
        <v>0</v>
      </c>
      <c r="E1382" s="864"/>
      <c r="F1382" s="15"/>
      <c r="G1382" s="3"/>
      <c r="H1382" s="3"/>
      <c r="I1382" s="3"/>
      <c r="J1382" s="3"/>
      <c r="K1382" s="3"/>
      <c r="L1382" s="554"/>
      <c r="M1382" s="545"/>
      <c r="N1382" s="546"/>
      <c r="O1382" s="5"/>
      <c r="P1382" s="216"/>
      <c r="Q1382" s="217"/>
      <c r="R1382" s="218"/>
      <c r="S1382" s="219">
        <f t="shared" si="498"/>
        <v>0</v>
      </c>
      <c r="T1382" s="220">
        <f t="shared" si="499"/>
        <v>0</v>
      </c>
      <c r="U1382" s="214">
        <f t="shared" si="508"/>
        <v>0</v>
      </c>
      <c r="W1382" s="221"/>
      <c r="X1382" s="222"/>
      <c r="Y1382" s="222"/>
      <c r="Z1382" s="223"/>
      <c r="AA1382" s="222"/>
      <c r="AB1382" s="224"/>
      <c r="AC1382" s="225"/>
      <c r="AD1382" s="2">
        <f t="shared" si="493"/>
        <v>0</v>
      </c>
      <c r="AE1382" s="2">
        <f t="shared" si="494"/>
        <v>0</v>
      </c>
      <c r="AF1382" s="226"/>
      <c r="AG1382" s="219">
        <f t="shared" si="500"/>
        <v>0</v>
      </c>
      <c r="AH1382" s="234">
        <f t="shared" si="501"/>
        <v>0</v>
      </c>
      <c r="AI1382" s="214">
        <f t="shared" si="509"/>
        <v>0</v>
      </c>
      <c r="AK1382" s="229">
        <f t="shared" si="502"/>
        <v>0</v>
      </c>
      <c r="AL1382" s="226"/>
      <c r="AM1382" s="15"/>
      <c r="AN1382" s="232" t="e">
        <f t="shared" si="503"/>
        <v>#DIV/0!</v>
      </c>
      <c r="AO1382" s="214">
        <f t="shared" si="495"/>
        <v>0</v>
      </c>
      <c r="AQ1382" s="210"/>
      <c r="AR1382" s="231"/>
      <c r="AS1382" s="15"/>
      <c r="AT1382" s="232">
        <f t="shared" si="504"/>
        <v>0</v>
      </c>
      <c r="AU1382" s="235">
        <f t="shared" si="505"/>
        <v>0</v>
      </c>
      <c r="AY1382" s="210"/>
      <c r="AZ1382" s="231"/>
      <c r="BA1382" s="15"/>
      <c r="BB1382" s="232">
        <f t="shared" si="492"/>
        <v>0</v>
      </c>
      <c r="BC1382" s="235">
        <f t="shared" si="506"/>
        <v>0</v>
      </c>
      <c r="BG1382" s="210"/>
      <c r="BH1382" s="231"/>
      <c r="BI1382" s="15"/>
      <c r="BJ1382" s="232">
        <f t="shared" si="496"/>
        <v>0</v>
      </c>
      <c r="BK1382" s="235">
        <f t="shared" si="507"/>
        <v>0</v>
      </c>
      <c r="BM1382" s="109">
        <f t="shared" si="497"/>
        <v>-1.3111515480716762</v>
      </c>
      <c r="BN1382" s="213"/>
      <c r="BR1382" s="228"/>
      <c r="BS1382" s="311"/>
      <c r="BT1382" s="3"/>
      <c r="BU1382" s="213"/>
      <c r="BV1382" s="213"/>
      <c r="BW1382" s="291"/>
    </row>
    <row r="1383" spans="1:75" x14ac:dyDescent="0.2">
      <c r="A1383" s="210"/>
      <c r="B1383" s="211"/>
      <c r="C1383" s="848" t="str">
        <f ca="1">IF(ISERR(AVERAGE(INDIRECT("B"&amp;(ROW()-INT($B$1/2))):INDIRECT("B"&amp;(ROW()+INT($B$1/2))))),"",AVERAGE(INDIRECT("B"&amp;(ROW()-INT($B$1/2))):INDIRECT("B"&amp;(ROW()+INT($B$1/2)))))</f>
        <v/>
      </c>
      <c r="D1383" s="848">
        <f t="shared" si="491"/>
        <v>0</v>
      </c>
      <c r="E1383" s="864"/>
      <c r="F1383" s="15"/>
      <c r="G1383" s="3"/>
      <c r="H1383" s="3"/>
      <c r="I1383" s="3"/>
      <c r="J1383" s="3"/>
      <c r="K1383" s="3"/>
      <c r="L1383" s="554"/>
      <c r="M1383" s="545"/>
      <c r="N1383" s="546"/>
      <c r="O1383" s="5"/>
      <c r="P1383" s="216"/>
      <c r="Q1383" s="217"/>
      <c r="R1383" s="218"/>
      <c r="S1383" s="219">
        <f t="shared" si="498"/>
        <v>0</v>
      </c>
      <c r="T1383" s="220">
        <f t="shared" si="499"/>
        <v>0</v>
      </c>
      <c r="U1383" s="214">
        <f t="shared" si="508"/>
        <v>0</v>
      </c>
      <c r="W1383" s="221"/>
      <c r="X1383" s="222"/>
      <c r="Y1383" s="222"/>
      <c r="Z1383" s="223"/>
      <c r="AA1383" s="222"/>
      <c r="AB1383" s="224"/>
      <c r="AC1383" s="225"/>
      <c r="AD1383" s="2">
        <f t="shared" si="493"/>
        <v>0</v>
      </c>
      <c r="AE1383" s="2">
        <f t="shared" si="494"/>
        <v>0</v>
      </c>
      <c r="AF1383" s="226"/>
      <c r="AG1383" s="219">
        <f t="shared" si="500"/>
        <v>0</v>
      </c>
      <c r="AH1383" s="234">
        <f t="shared" si="501"/>
        <v>0</v>
      </c>
      <c r="AI1383" s="214">
        <f t="shared" si="509"/>
        <v>0</v>
      </c>
      <c r="AK1383" s="229">
        <f t="shared" si="502"/>
        <v>0</v>
      </c>
      <c r="AL1383" s="226"/>
      <c r="AM1383" s="15"/>
      <c r="AN1383" s="232" t="e">
        <f t="shared" si="503"/>
        <v>#DIV/0!</v>
      </c>
      <c r="AO1383" s="214">
        <f t="shared" si="495"/>
        <v>0</v>
      </c>
      <c r="AQ1383" s="210"/>
      <c r="AR1383" s="231"/>
      <c r="AS1383" s="15"/>
      <c r="AT1383" s="232">
        <f t="shared" si="504"/>
        <v>0</v>
      </c>
      <c r="AU1383" s="235">
        <f t="shared" si="505"/>
        <v>0</v>
      </c>
      <c r="AY1383" s="210"/>
      <c r="AZ1383" s="231"/>
      <c r="BA1383" s="15"/>
      <c r="BB1383" s="232">
        <f t="shared" si="492"/>
        <v>0</v>
      </c>
      <c r="BC1383" s="235">
        <f t="shared" si="506"/>
        <v>0</v>
      </c>
      <c r="BG1383" s="210"/>
      <c r="BH1383" s="231"/>
      <c r="BI1383" s="15"/>
      <c r="BJ1383" s="232">
        <f t="shared" si="496"/>
        <v>0</v>
      </c>
      <c r="BK1383" s="235">
        <f t="shared" si="507"/>
        <v>0</v>
      </c>
      <c r="BM1383" s="109">
        <f t="shared" si="497"/>
        <v>-1.3129838855694129</v>
      </c>
      <c r="BN1383" s="213"/>
      <c r="BR1383" s="228"/>
      <c r="BS1383" s="311"/>
      <c r="BT1383" s="3"/>
      <c r="BU1383" s="213"/>
      <c r="BV1383" s="213"/>
      <c r="BW1383" s="291"/>
    </row>
    <row r="1384" spans="1:75" x14ac:dyDescent="0.2">
      <c r="A1384" s="210"/>
      <c r="B1384" s="211"/>
      <c r="C1384" s="848" t="str">
        <f ca="1">IF(ISERR(AVERAGE(INDIRECT("B"&amp;(ROW()-INT($B$1/2))):INDIRECT("B"&amp;(ROW()+INT($B$1/2))))),"",AVERAGE(INDIRECT("B"&amp;(ROW()-INT($B$1/2))):INDIRECT("B"&amp;(ROW()+INT($B$1/2)))))</f>
        <v/>
      </c>
      <c r="D1384" s="848">
        <f t="shared" si="491"/>
        <v>0</v>
      </c>
      <c r="E1384" s="864"/>
      <c r="F1384" s="15"/>
      <c r="G1384" s="3"/>
      <c r="H1384" s="3"/>
      <c r="I1384" s="3"/>
      <c r="J1384" s="3"/>
      <c r="K1384" s="3"/>
      <c r="L1384" s="554"/>
      <c r="M1384" s="545"/>
      <c r="N1384" s="546"/>
      <c r="O1384" s="5"/>
      <c r="P1384" s="216"/>
      <c r="Q1384" s="217"/>
      <c r="R1384" s="218"/>
      <c r="S1384" s="219">
        <f t="shared" si="498"/>
        <v>0</v>
      </c>
      <c r="T1384" s="220">
        <f t="shared" si="499"/>
        <v>0</v>
      </c>
      <c r="U1384" s="214">
        <f t="shared" si="508"/>
        <v>0</v>
      </c>
      <c r="W1384" s="221"/>
      <c r="X1384" s="222"/>
      <c r="Y1384" s="222"/>
      <c r="Z1384" s="223"/>
      <c r="AA1384" s="222"/>
      <c r="AB1384" s="224"/>
      <c r="AC1384" s="225"/>
      <c r="AD1384" s="2">
        <f t="shared" si="493"/>
        <v>0</v>
      </c>
      <c r="AE1384" s="2">
        <f t="shared" si="494"/>
        <v>0</v>
      </c>
      <c r="AF1384" s="226"/>
      <c r="AG1384" s="219">
        <f t="shared" si="500"/>
        <v>0</v>
      </c>
      <c r="AH1384" s="234">
        <f t="shared" si="501"/>
        <v>0</v>
      </c>
      <c r="AI1384" s="214">
        <f t="shared" si="509"/>
        <v>0</v>
      </c>
      <c r="AK1384" s="229">
        <f t="shared" si="502"/>
        <v>0</v>
      </c>
      <c r="AL1384" s="226"/>
      <c r="AM1384" s="15"/>
      <c r="AN1384" s="232" t="e">
        <f t="shared" si="503"/>
        <v>#DIV/0!</v>
      </c>
      <c r="AO1384" s="214">
        <f t="shared" si="495"/>
        <v>0</v>
      </c>
      <c r="AQ1384" s="210"/>
      <c r="AR1384" s="231"/>
      <c r="AS1384" s="15"/>
      <c r="AT1384" s="232">
        <f t="shared" si="504"/>
        <v>0</v>
      </c>
      <c r="AU1384" s="235">
        <f t="shared" si="505"/>
        <v>0</v>
      </c>
      <c r="AY1384" s="210"/>
      <c r="AZ1384" s="231"/>
      <c r="BA1384" s="15"/>
      <c r="BB1384" s="232">
        <f t="shared" si="492"/>
        <v>0</v>
      </c>
      <c r="BC1384" s="235">
        <f t="shared" si="506"/>
        <v>0</v>
      </c>
      <c r="BG1384" s="210"/>
      <c r="BH1384" s="231"/>
      <c r="BI1384" s="15"/>
      <c r="BJ1384" s="232">
        <f t="shared" si="496"/>
        <v>0</v>
      </c>
      <c r="BK1384" s="235">
        <f t="shared" si="507"/>
        <v>0</v>
      </c>
      <c r="BM1384" s="109">
        <f t="shared" si="497"/>
        <v>-1.3148162230671496</v>
      </c>
      <c r="BN1384" s="213"/>
      <c r="BR1384" s="228"/>
      <c r="BS1384" s="311"/>
      <c r="BT1384" s="3"/>
      <c r="BU1384" s="213"/>
      <c r="BV1384" s="213"/>
      <c r="BW1384" s="291"/>
    </row>
    <row r="1385" spans="1:75" x14ac:dyDescent="0.2">
      <c r="A1385" s="210"/>
      <c r="B1385" s="211"/>
      <c r="C1385" s="848" t="str">
        <f ca="1">IF(ISERR(AVERAGE(INDIRECT("B"&amp;(ROW()-INT($B$1/2))):INDIRECT("B"&amp;(ROW()+INT($B$1/2))))),"",AVERAGE(INDIRECT("B"&amp;(ROW()-INT($B$1/2))):INDIRECT("B"&amp;(ROW()+INT($B$1/2)))))</f>
        <v/>
      </c>
      <c r="D1385" s="848">
        <f t="shared" si="491"/>
        <v>0</v>
      </c>
      <c r="E1385" s="275"/>
      <c r="F1385" s="15"/>
      <c r="G1385" s="3"/>
      <c r="H1385" s="3"/>
      <c r="I1385" s="3"/>
      <c r="J1385" s="3"/>
      <c r="K1385" s="3"/>
      <c r="L1385" s="554"/>
      <c r="M1385" s="545"/>
      <c r="N1385" s="546"/>
      <c r="O1385" s="5"/>
      <c r="P1385" s="216"/>
      <c r="Q1385" s="217"/>
      <c r="R1385" s="218"/>
      <c r="S1385" s="219">
        <f t="shared" si="498"/>
        <v>0</v>
      </c>
      <c r="T1385" s="220">
        <f t="shared" si="499"/>
        <v>0</v>
      </c>
      <c r="U1385" s="214">
        <f t="shared" si="508"/>
        <v>0</v>
      </c>
      <c r="W1385" s="221"/>
      <c r="X1385" s="222"/>
      <c r="Y1385" s="222"/>
      <c r="Z1385" s="223"/>
      <c r="AA1385" s="222"/>
      <c r="AB1385" s="224"/>
      <c r="AC1385" s="225"/>
      <c r="AD1385" s="2">
        <f t="shared" si="493"/>
        <v>0</v>
      </c>
      <c r="AE1385" s="2">
        <f t="shared" si="494"/>
        <v>0</v>
      </c>
      <c r="AF1385" s="226"/>
      <c r="AG1385" s="219">
        <f t="shared" si="500"/>
        <v>0</v>
      </c>
      <c r="AH1385" s="234">
        <f t="shared" si="501"/>
        <v>0</v>
      </c>
      <c r="AI1385" s="214">
        <f t="shared" si="509"/>
        <v>0</v>
      </c>
      <c r="AK1385" s="229">
        <f t="shared" si="502"/>
        <v>0</v>
      </c>
      <c r="AL1385" s="226"/>
      <c r="AM1385" s="15"/>
      <c r="AN1385" s="232" t="e">
        <f t="shared" si="503"/>
        <v>#DIV/0!</v>
      </c>
      <c r="AO1385" s="214">
        <f t="shared" si="495"/>
        <v>0</v>
      </c>
      <c r="AQ1385" s="210"/>
      <c r="AR1385" s="231"/>
      <c r="AS1385" s="15"/>
      <c r="AT1385" s="232">
        <f t="shared" si="504"/>
        <v>0</v>
      </c>
      <c r="AU1385" s="235">
        <f t="shared" si="505"/>
        <v>0</v>
      </c>
      <c r="AY1385" s="210"/>
      <c r="AZ1385" s="231"/>
      <c r="BA1385" s="15"/>
      <c r="BB1385" s="232">
        <f t="shared" si="492"/>
        <v>0</v>
      </c>
      <c r="BC1385" s="235">
        <f t="shared" si="506"/>
        <v>0</v>
      </c>
      <c r="BG1385" s="210"/>
      <c r="BH1385" s="231"/>
      <c r="BI1385" s="15"/>
      <c r="BJ1385" s="232">
        <f t="shared" si="496"/>
        <v>0</v>
      </c>
      <c r="BK1385" s="235">
        <f t="shared" si="507"/>
        <v>0</v>
      </c>
      <c r="BM1385" s="109">
        <f t="shared" si="497"/>
        <v>-1.3166485605648863</v>
      </c>
      <c r="BN1385" s="213"/>
      <c r="BR1385" s="228"/>
      <c r="BS1385" s="311"/>
      <c r="BT1385" s="3"/>
      <c r="BU1385" s="213"/>
      <c r="BV1385" s="213"/>
      <c r="BW1385" s="291"/>
    </row>
    <row r="1386" spans="1:75" x14ac:dyDescent="0.2">
      <c r="A1386" s="210"/>
      <c r="B1386" s="211"/>
      <c r="C1386" s="848" t="str">
        <f ca="1">IF(ISERR(AVERAGE(INDIRECT("B"&amp;(ROW()-INT($B$1/2))):INDIRECT("B"&amp;(ROW()+INT($B$1/2))))),"",AVERAGE(INDIRECT("B"&amp;(ROW()-INT($B$1/2))):INDIRECT("B"&amp;(ROW()+INT($B$1/2)))))</f>
        <v/>
      </c>
      <c r="D1386" s="848">
        <f t="shared" si="491"/>
        <v>0</v>
      </c>
      <c r="E1386" s="275"/>
      <c r="F1386" s="15"/>
      <c r="G1386" s="3"/>
      <c r="H1386" s="3"/>
      <c r="I1386" s="3"/>
      <c r="J1386" s="3"/>
      <c r="K1386" s="3"/>
      <c r="L1386" s="554"/>
      <c r="M1386" s="545"/>
      <c r="N1386" s="546"/>
      <c r="O1386" s="5"/>
      <c r="P1386" s="216"/>
      <c r="Q1386" s="217"/>
      <c r="R1386" s="218"/>
      <c r="S1386" s="219">
        <f t="shared" si="498"/>
        <v>0</v>
      </c>
      <c r="T1386" s="220">
        <f t="shared" si="499"/>
        <v>0</v>
      </c>
      <c r="U1386" s="214">
        <f t="shared" si="508"/>
        <v>0</v>
      </c>
      <c r="W1386" s="221"/>
      <c r="X1386" s="222"/>
      <c r="Y1386" s="222"/>
      <c r="Z1386" s="223"/>
      <c r="AA1386" s="222"/>
      <c r="AB1386" s="224"/>
      <c r="AC1386" s="225"/>
      <c r="AD1386" s="2">
        <f t="shared" si="493"/>
        <v>0</v>
      </c>
      <c r="AE1386" s="2">
        <f t="shared" si="494"/>
        <v>0</v>
      </c>
      <c r="AF1386" s="226"/>
      <c r="AG1386" s="219">
        <f t="shared" si="500"/>
        <v>0</v>
      </c>
      <c r="AH1386" s="234">
        <f t="shared" si="501"/>
        <v>0</v>
      </c>
      <c r="AI1386" s="214">
        <f t="shared" si="509"/>
        <v>0</v>
      </c>
      <c r="AK1386" s="229">
        <f t="shared" si="502"/>
        <v>0</v>
      </c>
      <c r="AL1386" s="226"/>
      <c r="AM1386" s="15"/>
      <c r="AN1386" s="232" t="e">
        <f t="shared" si="503"/>
        <v>#DIV/0!</v>
      </c>
      <c r="AO1386" s="214">
        <f t="shared" si="495"/>
        <v>0</v>
      </c>
      <c r="AQ1386" s="210"/>
      <c r="AR1386" s="231"/>
      <c r="AS1386" s="15"/>
      <c r="AT1386" s="232">
        <f t="shared" si="504"/>
        <v>0</v>
      </c>
      <c r="AU1386" s="235">
        <f t="shared" si="505"/>
        <v>0</v>
      </c>
      <c r="AY1386" s="210"/>
      <c r="AZ1386" s="231"/>
      <c r="BA1386" s="15"/>
      <c r="BB1386" s="232">
        <f t="shared" si="492"/>
        <v>0</v>
      </c>
      <c r="BC1386" s="235">
        <f t="shared" si="506"/>
        <v>0</v>
      </c>
      <c r="BG1386" s="210"/>
      <c r="BH1386" s="231"/>
      <c r="BI1386" s="15"/>
      <c r="BJ1386" s="232">
        <f t="shared" si="496"/>
        <v>0</v>
      </c>
      <c r="BK1386" s="235">
        <f t="shared" si="507"/>
        <v>0</v>
      </c>
      <c r="BM1386" s="109">
        <f t="shared" si="497"/>
        <v>-1.318480898062623</v>
      </c>
      <c r="BN1386" s="213"/>
      <c r="BR1386" s="228"/>
      <c r="BS1386" s="311"/>
      <c r="BT1386" s="3"/>
      <c r="BU1386" s="213"/>
      <c r="BV1386" s="213"/>
      <c r="BW1386" s="291"/>
    </row>
    <row r="1387" spans="1:75" x14ac:dyDescent="0.2">
      <c r="A1387" s="210"/>
      <c r="B1387" s="211"/>
      <c r="C1387" s="848" t="str">
        <f ca="1">IF(ISERR(AVERAGE(INDIRECT("B"&amp;(ROW()-INT($B$1/2))):INDIRECT("B"&amp;(ROW()+INT($B$1/2))))),"",AVERAGE(INDIRECT("B"&amp;(ROW()-INT($B$1/2))):INDIRECT("B"&amp;(ROW()+INT($B$1/2)))))</f>
        <v/>
      </c>
      <c r="D1387" s="848">
        <f t="shared" si="491"/>
        <v>0</v>
      </c>
      <c r="E1387" s="275"/>
      <c r="F1387" s="15"/>
      <c r="G1387" s="3"/>
      <c r="H1387" s="3"/>
      <c r="I1387" s="3"/>
      <c r="J1387" s="3"/>
      <c r="K1387" s="3"/>
      <c r="L1387" s="554"/>
      <c r="M1387" s="545"/>
      <c r="N1387" s="546"/>
      <c r="O1387" s="5"/>
      <c r="P1387" s="216"/>
      <c r="Q1387" s="217"/>
      <c r="R1387" s="218"/>
      <c r="S1387" s="219">
        <f t="shared" si="498"/>
        <v>0</v>
      </c>
      <c r="T1387" s="220">
        <f t="shared" si="499"/>
        <v>0</v>
      </c>
      <c r="U1387" s="214">
        <f t="shared" si="508"/>
        <v>0</v>
      </c>
      <c r="W1387" s="221"/>
      <c r="X1387" s="222"/>
      <c r="Y1387" s="222"/>
      <c r="Z1387" s="223"/>
      <c r="AA1387" s="222"/>
      <c r="AB1387" s="224"/>
      <c r="AC1387" s="225"/>
      <c r="AD1387" s="2">
        <f t="shared" si="493"/>
        <v>0</v>
      </c>
      <c r="AE1387" s="2">
        <f t="shared" si="494"/>
        <v>0</v>
      </c>
      <c r="AF1387" s="226"/>
      <c r="AG1387" s="219">
        <f t="shared" si="500"/>
        <v>0</v>
      </c>
      <c r="AH1387" s="234">
        <f t="shared" si="501"/>
        <v>0</v>
      </c>
      <c r="AI1387" s="214">
        <f t="shared" si="509"/>
        <v>0</v>
      </c>
      <c r="AK1387" s="229">
        <f t="shared" si="502"/>
        <v>0</v>
      </c>
      <c r="AL1387" s="226"/>
      <c r="AM1387" s="15"/>
      <c r="AN1387" s="232" t="e">
        <f t="shared" si="503"/>
        <v>#DIV/0!</v>
      </c>
      <c r="AO1387" s="214">
        <f t="shared" si="495"/>
        <v>0</v>
      </c>
      <c r="AQ1387" s="210"/>
      <c r="AR1387" s="231"/>
      <c r="AS1387" s="15"/>
      <c r="AT1387" s="232">
        <f t="shared" si="504"/>
        <v>0</v>
      </c>
      <c r="AU1387" s="235">
        <f t="shared" si="505"/>
        <v>0</v>
      </c>
      <c r="AY1387" s="210"/>
      <c r="AZ1387" s="231"/>
      <c r="BA1387" s="15"/>
      <c r="BB1387" s="232">
        <f t="shared" si="492"/>
        <v>0</v>
      </c>
      <c r="BC1387" s="235">
        <f t="shared" si="506"/>
        <v>0</v>
      </c>
      <c r="BG1387" s="210"/>
      <c r="BH1387" s="231"/>
      <c r="BI1387" s="15"/>
      <c r="BJ1387" s="232">
        <f t="shared" si="496"/>
        <v>0</v>
      </c>
      <c r="BK1387" s="235">
        <f t="shared" si="507"/>
        <v>0</v>
      </c>
      <c r="BM1387" s="109">
        <f t="shared" si="497"/>
        <v>-1.3203132355603597</v>
      </c>
      <c r="BN1387" s="213"/>
      <c r="BR1387" s="228"/>
      <c r="BS1387" s="311"/>
      <c r="BT1387" s="3"/>
      <c r="BU1387" s="213"/>
      <c r="BV1387" s="213"/>
      <c r="BW1387" s="291"/>
    </row>
    <row r="1388" spans="1:75" x14ac:dyDescent="0.2">
      <c r="A1388" s="210"/>
      <c r="B1388" s="211"/>
      <c r="C1388" s="848" t="str">
        <f ca="1">IF(ISERR(AVERAGE(INDIRECT("B"&amp;(ROW()-INT($B$1/2))):INDIRECT("B"&amp;(ROW()+INT($B$1/2))))),"",AVERAGE(INDIRECT("B"&amp;(ROW()-INT($B$1/2))):INDIRECT("B"&amp;(ROW()+INT($B$1/2)))))</f>
        <v/>
      </c>
      <c r="D1388" s="848">
        <f t="shared" si="491"/>
        <v>0</v>
      </c>
      <c r="E1388" s="275"/>
      <c r="F1388" s="15"/>
      <c r="G1388" s="3"/>
      <c r="H1388" s="3"/>
      <c r="I1388" s="3"/>
      <c r="J1388" s="3"/>
      <c r="K1388" s="3"/>
      <c r="L1388" s="554"/>
      <c r="M1388" s="545"/>
      <c r="N1388" s="546"/>
      <c r="O1388" s="5"/>
      <c r="P1388" s="216"/>
      <c r="Q1388" s="217"/>
      <c r="R1388" s="218"/>
      <c r="S1388" s="219">
        <f t="shared" si="498"/>
        <v>0</v>
      </c>
      <c r="T1388" s="220">
        <f t="shared" si="499"/>
        <v>0</v>
      </c>
      <c r="U1388" s="214">
        <f t="shared" si="508"/>
        <v>0</v>
      </c>
      <c r="W1388" s="221"/>
      <c r="X1388" s="222"/>
      <c r="Y1388" s="222"/>
      <c r="Z1388" s="223"/>
      <c r="AA1388" s="222"/>
      <c r="AB1388" s="224"/>
      <c r="AC1388" s="225"/>
      <c r="AD1388" s="2">
        <f t="shared" si="493"/>
        <v>0</v>
      </c>
      <c r="AE1388" s="2">
        <f t="shared" si="494"/>
        <v>0</v>
      </c>
      <c r="AF1388" s="226"/>
      <c r="AG1388" s="219">
        <f t="shared" si="500"/>
        <v>0</v>
      </c>
      <c r="AH1388" s="234">
        <f t="shared" si="501"/>
        <v>0</v>
      </c>
      <c r="AI1388" s="214">
        <f t="shared" si="509"/>
        <v>0</v>
      </c>
      <c r="AK1388" s="229">
        <f t="shared" si="502"/>
        <v>0</v>
      </c>
      <c r="AL1388" s="226"/>
      <c r="AM1388" s="15"/>
      <c r="AN1388" s="232" t="e">
        <f t="shared" si="503"/>
        <v>#DIV/0!</v>
      </c>
      <c r="AO1388" s="214">
        <f t="shared" si="495"/>
        <v>0</v>
      </c>
      <c r="AQ1388" s="210"/>
      <c r="AR1388" s="231"/>
      <c r="AS1388" s="15"/>
      <c r="AT1388" s="232">
        <f t="shared" si="504"/>
        <v>0</v>
      </c>
      <c r="AU1388" s="235">
        <f t="shared" si="505"/>
        <v>0</v>
      </c>
      <c r="AY1388" s="210"/>
      <c r="AZ1388" s="231"/>
      <c r="BA1388" s="15"/>
      <c r="BB1388" s="232">
        <f t="shared" si="492"/>
        <v>0</v>
      </c>
      <c r="BC1388" s="235">
        <f t="shared" si="506"/>
        <v>0</v>
      </c>
      <c r="BG1388" s="210"/>
      <c r="BH1388" s="231"/>
      <c r="BI1388" s="15"/>
      <c r="BJ1388" s="232">
        <f t="shared" si="496"/>
        <v>0</v>
      </c>
      <c r="BK1388" s="235">
        <f t="shared" si="507"/>
        <v>0</v>
      </c>
      <c r="BM1388" s="109">
        <f t="shared" si="497"/>
        <v>-1.3221455730580964</v>
      </c>
      <c r="BN1388" s="213"/>
      <c r="BR1388" s="228"/>
      <c r="BS1388" s="311"/>
      <c r="BT1388" s="3"/>
      <c r="BU1388" s="213"/>
      <c r="BV1388" s="213"/>
      <c r="BW1388" s="291"/>
    </row>
    <row r="1389" spans="1:75" x14ac:dyDescent="0.2">
      <c r="A1389" s="210"/>
      <c r="B1389" s="211"/>
      <c r="C1389" s="848" t="str">
        <f ca="1">IF(ISERR(AVERAGE(INDIRECT("B"&amp;(ROW()-INT($B$1/2))):INDIRECT("B"&amp;(ROW()+INT($B$1/2))))),"",AVERAGE(INDIRECT("B"&amp;(ROW()-INT($B$1/2))):INDIRECT("B"&amp;(ROW()+INT($B$1/2)))))</f>
        <v/>
      </c>
      <c r="D1389" s="848">
        <f t="shared" si="491"/>
        <v>0</v>
      </c>
      <c r="E1389" s="275"/>
      <c r="F1389" s="15"/>
      <c r="G1389" s="3"/>
      <c r="H1389" s="3"/>
      <c r="I1389" s="3"/>
      <c r="J1389" s="3"/>
      <c r="K1389" s="3"/>
      <c r="L1389" s="554"/>
      <c r="M1389" s="545"/>
      <c r="N1389" s="546"/>
      <c r="O1389" s="5"/>
      <c r="P1389" s="216"/>
      <c r="Q1389" s="217"/>
      <c r="R1389" s="218"/>
      <c r="S1389" s="219">
        <f t="shared" si="498"/>
        <v>0</v>
      </c>
      <c r="T1389" s="220">
        <f t="shared" si="499"/>
        <v>0</v>
      </c>
      <c r="U1389" s="214">
        <f t="shared" si="508"/>
        <v>0</v>
      </c>
      <c r="W1389" s="221"/>
      <c r="X1389" s="222"/>
      <c r="Y1389" s="222"/>
      <c r="Z1389" s="223"/>
      <c r="AA1389" s="222"/>
      <c r="AB1389" s="224"/>
      <c r="AC1389" s="225"/>
      <c r="AD1389" s="2">
        <f t="shared" si="493"/>
        <v>0</v>
      </c>
      <c r="AE1389" s="2">
        <f t="shared" si="494"/>
        <v>0</v>
      </c>
      <c r="AF1389" s="226"/>
      <c r="AG1389" s="219">
        <f t="shared" si="500"/>
        <v>0</v>
      </c>
      <c r="AH1389" s="234">
        <f t="shared" si="501"/>
        <v>0</v>
      </c>
      <c r="AI1389" s="214">
        <f t="shared" si="509"/>
        <v>0</v>
      </c>
      <c r="AK1389" s="229">
        <f t="shared" si="502"/>
        <v>0</v>
      </c>
      <c r="AL1389" s="226"/>
      <c r="AM1389" s="15"/>
      <c r="AN1389" s="232" t="e">
        <f t="shared" si="503"/>
        <v>#DIV/0!</v>
      </c>
      <c r="AO1389" s="214">
        <f t="shared" si="495"/>
        <v>0</v>
      </c>
      <c r="AQ1389" s="210"/>
      <c r="AR1389" s="231"/>
      <c r="AS1389" s="15"/>
      <c r="AT1389" s="232">
        <f t="shared" si="504"/>
        <v>0</v>
      </c>
      <c r="AU1389" s="235">
        <f t="shared" si="505"/>
        <v>0</v>
      </c>
      <c r="AY1389" s="210"/>
      <c r="AZ1389" s="231"/>
      <c r="BA1389" s="15"/>
      <c r="BB1389" s="232">
        <f t="shared" si="492"/>
        <v>0</v>
      </c>
      <c r="BC1389" s="235">
        <f t="shared" si="506"/>
        <v>0</v>
      </c>
      <c r="BG1389" s="210"/>
      <c r="BH1389" s="231"/>
      <c r="BI1389" s="15"/>
      <c r="BJ1389" s="232">
        <f t="shared" si="496"/>
        <v>0</v>
      </c>
      <c r="BK1389" s="235">
        <f t="shared" si="507"/>
        <v>0</v>
      </c>
      <c r="BM1389" s="109">
        <f t="shared" si="497"/>
        <v>-1.3239779105558331</v>
      </c>
      <c r="BN1389" s="213"/>
      <c r="BR1389" s="228"/>
      <c r="BS1389" s="311"/>
      <c r="BT1389" s="3"/>
      <c r="BU1389" s="213"/>
      <c r="BV1389" s="213"/>
      <c r="BW1389" s="291"/>
    </row>
    <row r="1390" spans="1:75" x14ac:dyDescent="0.2">
      <c r="A1390" s="210"/>
      <c r="B1390" s="211"/>
      <c r="C1390" s="848" t="str">
        <f ca="1">IF(ISERR(AVERAGE(INDIRECT("B"&amp;(ROW()-INT($B$1/2))):INDIRECT("B"&amp;(ROW()+INT($B$1/2))))),"",AVERAGE(INDIRECT("B"&amp;(ROW()-INT($B$1/2))):INDIRECT("B"&amp;(ROW()+INT($B$1/2)))))</f>
        <v/>
      </c>
      <c r="D1390" s="848">
        <f t="shared" si="491"/>
        <v>0</v>
      </c>
      <c r="E1390" s="275"/>
      <c r="F1390" s="15"/>
      <c r="G1390" s="3"/>
      <c r="H1390" s="3"/>
      <c r="I1390" s="3"/>
      <c r="J1390" s="3"/>
      <c r="K1390" s="3"/>
      <c r="L1390" s="554"/>
      <c r="M1390" s="545"/>
      <c r="N1390" s="546"/>
      <c r="O1390" s="5"/>
      <c r="P1390" s="216"/>
      <c r="Q1390" s="217"/>
      <c r="R1390" s="218"/>
      <c r="S1390" s="219">
        <f t="shared" si="498"/>
        <v>0</v>
      </c>
      <c r="T1390" s="220">
        <f t="shared" si="499"/>
        <v>0</v>
      </c>
      <c r="U1390" s="214">
        <f t="shared" si="508"/>
        <v>0</v>
      </c>
      <c r="W1390" s="221"/>
      <c r="X1390" s="222"/>
      <c r="Y1390" s="222"/>
      <c r="Z1390" s="223"/>
      <c r="AA1390" s="222"/>
      <c r="AB1390" s="224"/>
      <c r="AC1390" s="225"/>
      <c r="AD1390" s="2">
        <f t="shared" si="493"/>
        <v>0</v>
      </c>
      <c r="AE1390" s="2">
        <f t="shared" si="494"/>
        <v>0</v>
      </c>
      <c r="AF1390" s="226"/>
      <c r="AG1390" s="219">
        <f t="shared" si="500"/>
        <v>0</v>
      </c>
      <c r="AH1390" s="234">
        <f t="shared" si="501"/>
        <v>0</v>
      </c>
      <c r="AI1390" s="214">
        <f t="shared" si="509"/>
        <v>0</v>
      </c>
      <c r="AK1390" s="229">
        <f t="shared" si="502"/>
        <v>0</v>
      </c>
      <c r="AL1390" s="226"/>
      <c r="AM1390" s="15"/>
      <c r="AN1390" s="232" t="e">
        <f t="shared" si="503"/>
        <v>#DIV/0!</v>
      </c>
      <c r="AO1390" s="214">
        <f t="shared" si="495"/>
        <v>0</v>
      </c>
      <c r="AQ1390" s="210"/>
      <c r="AR1390" s="231"/>
      <c r="AS1390" s="15"/>
      <c r="AT1390" s="232">
        <f t="shared" si="504"/>
        <v>0</v>
      </c>
      <c r="AU1390" s="235">
        <f t="shared" si="505"/>
        <v>0</v>
      </c>
      <c r="AY1390" s="210"/>
      <c r="AZ1390" s="231"/>
      <c r="BA1390" s="15"/>
      <c r="BB1390" s="232">
        <f t="shared" si="492"/>
        <v>0</v>
      </c>
      <c r="BC1390" s="235">
        <f t="shared" si="506"/>
        <v>0</v>
      </c>
      <c r="BG1390" s="210"/>
      <c r="BH1390" s="231"/>
      <c r="BI1390" s="15"/>
      <c r="BJ1390" s="232">
        <f t="shared" si="496"/>
        <v>0</v>
      </c>
      <c r="BK1390" s="235">
        <f t="shared" si="507"/>
        <v>0</v>
      </c>
      <c r="BM1390" s="109">
        <f t="shared" si="497"/>
        <v>-1.3258102480535698</v>
      </c>
      <c r="BN1390" s="213"/>
      <c r="BR1390" s="228"/>
      <c r="BS1390" s="311"/>
      <c r="BT1390" s="3"/>
      <c r="BU1390" s="213"/>
      <c r="BV1390" s="213"/>
      <c r="BW1390" s="291"/>
    </row>
    <row r="1391" spans="1:75" x14ac:dyDescent="0.2">
      <c r="A1391" s="210"/>
      <c r="B1391" s="211"/>
      <c r="C1391" s="848" t="str">
        <f ca="1">IF(ISERR(AVERAGE(INDIRECT("B"&amp;(ROW()-INT($B$1/2))):INDIRECT("B"&amp;(ROW()+INT($B$1/2))))),"",AVERAGE(INDIRECT("B"&amp;(ROW()-INT($B$1/2))):INDIRECT("B"&amp;(ROW()+INT($B$1/2)))))</f>
        <v/>
      </c>
      <c r="D1391" s="848">
        <f t="shared" si="491"/>
        <v>0</v>
      </c>
      <c r="E1391" s="275"/>
      <c r="F1391" s="15"/>
      <c r="G1391" s="3"/>
      <c r="H1391" s="3"/>
      <c r="I1391" s="3"/>
      <c r="J1391" s="3"/>
      <c r="K1391" s="3"/>
      <c r="L1391" s="554"/>
      <c r="M1391" s="545"/>
      <c r="N1391" s="546"/>
      <c r="O1391" s="5"/>
      <c r="P1391" s="216"/>
      <c r="Q1391" s="217"/>
      <c r="R1391" s="218"/>
      <c r="S1391" s="219">
        <f t="shared" si="498"/>
        <v>0</v>
      </c>
      <c r="T1391" s="220">
        <f t="shared" si="499"/>
        <v>0</v>
      </c>
      <c r="U1391" s="214">
        <f t="shared" si="508"/>
        <v>0</v>
      </c>
      <c r="W1391" s="221"/>
      <c r="X1391" s="222"/>
      <c r="Y1391" s="222"/>
      <c r="Z1391" s="223"/>
      <c r="AA1391" s="222"/>
      <c r="AB1391" s="224"/>
      <c r="AC1391" s="225"/>
      <c r="AD1391" s="2">
        <f t="shared" si="493"/>
        <v>0</v>
      </c>
      <c r="AE1391" s="2">
        <f t="shared" si="494"/>
        <v>0</v>
      </c>
      <c r="AF1391" s="226"/>
      <c r="AG1391" s="219">
        <f t="shared" si="500"/>
        <v>0</v>
      </c>
      <c r="AH1391" s="234">
        <f t="shared" si="501"/>
        <v>0</v>
      </c>
      <c r="AI1391" s="214">
        <f t="shared" si="509"/>
        <v>0</v>
      </c>
      <c r="AK1391" s="229">
        <f t="shared" si="502"/>
        <v>0</v>
      </c>
      <c r="AL1391" s="226"/>
      <c r="AM1391" s="15"/>
      <c r="AN1391" s="232" t="e">
        <f t="shared" si="503"/>
        <v>#DIV/0!</v>
      </c>
      <c r="AO1391" s="214">
        <f t="shared" si="495"/>
        <v>0</v>
      </c>
      <c r="AQ1391" s="210"/>
      <c r="AR1391" s="231"/>
      <c r="AS1391" s="15"/>
      <c r="AT1391" s="232">
        <f t="shared" si="504"/>
        <v>0</v>
      </c>
      <c r="AU1391" s="235">
        <f t="shared" si="505"/>
        <v>0</v>
      </c>
      <c r="AY1391" s="210"/>
      <c r="AZ1391" s="231"/>
      <c r="BA1391" s="15"/>
      <c r="BB1391" s="232">
        <f t="shared" si="492"/>
        <v>0</v>
      </c>
      <c r="BC1391" s="235">
        <f t="shared" si="506"/>
        <v>0</v>
      </c>
      <c r="BG1391" s="210"/>
      <c r="BH1391" s="231"/>
      <c r="BI1391" s="15"/>
      <c r="BJ1391" s="232">
        <f t="shared" si="496"/>
        <v>0</v>
      </c>
      <c r="BK1391" s="235">
        <f t="shared" si="507"/>
        <v>0</v>
      </c>
      <c r="BM1391" s="109">
        <f t="shared" si="497"/>
        <v>-1.3276425855513065</v>
      </c>
      <c r="BN1391" s="213"/>
      <c r="BR1391" s="228"/>
      <c r="BS1391" s="311"/>
      <c r="BT1391" s="3"/>
      <c r="BU1391" s="213"/>
      <c r="BV1391" s="213"/>
      <c r="BW1391" s="291"/>
    </row>
    <row r="1392" spans="1:75" x14ac:dyDescent="0.2">
      <c r="A1392" s="210"/>
      <c r="B1392" s="211"/>
      <c r="C1392" s="848" t="str">
        <f ca="1">IF(ISERR(AVERAGE(INDIRECT("B"&amp;(ROW()-INT($B$1/2))):INDIRECT("B"&amp;(ROW()+INT($B$1/2))))),"",AVERAGE(INDIRECT("B"&amp;(ROW()-INT($B$1/2))):INDIRECT("B"&amp;(ROW()+INT($B$1/2)))))</f>
        <v/>
      </c>
      <c r="D1392" s="848">
        <f t="shared" si="491"/>
        <v>0</v>
      </c>
      <c r="E1392" s="275"/>
      <c r="F1392" s="15"/>
      <c r="G1392" s="3"/>
      <c r="H1392" s="3"/>
      <c r="I1392" s="3"/>
      <c r="J1392" s="3"/>
      <c r="K1392" s="3"/>
      <c r="L1392" s="554"/>
      <c r="M1392" s="545"/>
      <c r="N1392" s="546"/>
      <c r="O1392" s="5"/>
      <c r="P1392" s="216"/>
      <c r="Q1392" s="217"/>
      <c r="R1392" s="218"/>
      <c r="S1392" s="219">
        <f t="shared" si="498"/>
        <v>0</v>
      </c>
      <c r="T1392" s="220">
        <f t="shared" si="499"/>
        <v>0</v>
      </c>
      <c r="U1392" s="214">
        <f t="shared" si="508"/>
        <v>0</v>
      </c>
      <c r="W1392" s="221"/>
      <c r="X1392" s="222"/>
      <c r="Y1392" s="222"/>
      <c r="Z1392" s="223"/>
      <c r="AA1392" s="222"/>
      <c r="AB1392" s="224"/>
      <c r="AC1392" s="225"/>
      <c r="AD1392" s="2">
        <f t="shared" si="493"/>
        <v>0</v>
      </c>
      <c r="AE1392" s="2">
        <f t="shared" si="494"/>
        <v>0</v>
      </c>
      <c r="AF1392" s="226"/>
      <c r="AG1392" s="219">
        <f t="shared" si="500"/>
        <v>0</v>
      </c>
      <c r="AH1392" s="234">
        <f t="shared" si="501"/>
        <v>0</v>
      </c>
      <c r="AI1392" s="214">
        <f t="shared" si="509"/>
        <v>0</v>
      </c>
      <c r="AK1392" s="229">
        <f t="shared" si="502"/>
        <v>0</v>
      </c>
      <c r="AL1392" s="226"/>
      <c r="AM1392" s="15"/>
      <c r="AN1392" s="232" t="e">
        <f t="shared" si="503"/>
        <v>#DIV/0!</v>
      </c>
      <c r="AO1392" s="214">
        <f t="shared" si="495"/>
        <v>0</v>
      </c>
      <c r="AQ1392" s="210"/>
      <c r="AR1392" s="231"/>
      <c r="AS1392" s="15"/>
      <c r="AT1392" s="232">
        <f t="shared" si="504"/>
        <v>0</v>
      </c>
      <c r="AU1392" s="235">
        <f t="shared" si="505"/>
        <v>0</v>
      </c>
      <c r="AY1392" s="210"/>
      <c r="AZ1392" s="231"/>
      <c r="BA1392" s="15"/>
      <c r="BB1392" s="232">
        <f t="shared" si="492"/>
        <v>0</v>
      </c>
      <c r="BC1392" s="235">
        <f t="shared" si="506"/>
        <v>0</v>
      </c>
      <c r="BG1392" s="210"/>
      <c r="BH1392" s="231"/>
      <c r="BI1392" s="15"/>
      <c r="BJ1392" s="232">
        <f t="shared" si="496"/>
        <v>0</v>
      </c>
      <c r="BK1392" s="235">
        <f t="shared" si="507"/>
        <v>0</v>
      </c>
      <c r="BM1392" s="109">
        <f t="shared" si="497"/>
        <v>-1.3294749230490432</v>
      </c>
      <c r="BN1392" s="213"/>
      <c r="BR1392" s="228"/>
      <c r="BS1392" s="311"/>
      <c r="BT1392" s="3"/>
      <c r="BU1392" s="213"/>
      <c r="BV1392" s="213"/>
      <c r="BW1392" s="291"/>
    </row>
    <row r="1393" spans="1:75" x14ac:dyDescent="0.2">
      <c r="A1393" s="210"/>
      <c r="B1393" s="211"/>
      <c r="C1393" s="848" t="str">
        <f ca="1">IF(ISERR(AVERAGE(INDIRECT("B"&amp;(ROW()-INT($B$1/2))):INDIRECT("B"&amp;(ROW()+INT($B$1/2))))),"",AVERAGE(INDIRECT("B"&amp;(ROW()-INT($B$1/2))):INDIRECT("B"&amp;(ROW()+INT($B$1/2)))))</f>
        <v/>
      </c>
      <c r="D1393" s="848">
        <f t="shared" si="491"/>
        <v>0</v>
      </c>
      <c r="E1393" s="275"/>
      <c r="F1393" s="15"/>
      <c r="G1393" s="3"/>
      <c r="H1393" s="3"/>
      <c r="I1393" s="3"/>
      <c r="J1393" s="3"/>
      <c r="K1393" s="3"/>
      <c r="L1393" s="554"/>
      <c r="M1393" s="545"/>
      <c r="N1393" s="546"/>
      <c r="O1393" s="5"/>
      <c r="P1393" s="216"/>
      <c r="Q1393" s="217"/>
      <c r="R1393" s="218"/>
      <c r="S1393" s="219">
        <f t="shared" si="498"/>
        <v>0</v>
      </c>
      <c r="T1393" s="220">
        <f t="shared" si="499"/>
        <v>0</v>
      </c>
      <c r="U1393" s="214">
        <f t="shared" si="508"/>
        <v>0</v>
      </c>
      <c r="W1393" s="221"/>
      <c r="X1393" s="222"/>
      <c r="Y1393" s="222"/>
      <c r="Z1393" s="223"/>
      <c r="AA1393" s="222"/>
      <c r="AB1393" s="224"/>
      <c r="AC1393" s="225"/>
      <c r="AD1393" s="2">
        <f t="shared" si="493"/>
        <v>0</v>
      </c>
      <c r="AE1393" s="2">
        <f t="shared" si="494"/>
        <v>0</v>
      </c>
      <c r="AF1393" s="226"/>
      <c r="AG1393" s="219">
        <f t="shared" si="500"/>
        <v>0</v>
      </c>
      <c r="AH1393" s="234">
        <f t="shared" si="501"/>
        <v>0</v>
      </c>
      <c r="AI1393" s="214">
        <f t="shared" si="509"/>
        <v>0</v>
      </c>
      <c r="AK1393" s="229">
        <f t="shared" si="502"/>
        <v>0</v>
      </c>
      <c r="AL1393" s="226"/>
      <c r="AM1393" s="15"/>
      <c r="AN1393" s="232" t="e">
        <f t="shared" si="503"/>
        <v>#DIV/0!</v>
      </c>
      <c r="AO1393" s="214">
        <f t="shared" si="495"/>
        <v>0</v>
      </c>
      <c r="AQ1393" s="210"/>
      <c r="AR1393" s="231"/>
      <c r="AS1393" s="15"/>
      <c r="AT1393" s="232">
        <f t="shared" si="504"/>
        <v>0</v>
      </c>
      <c r="AU1393" s="235">
        <f t="shared" si="505"/>
        <v>0</v>
      </c>
      <c r="AY1393" s="210"/>
      <c r="AZ1393" s="231"/>
      <c r="BA1393" s="15"/>
      <c r="BB1393" s="232">
        <f t="shared" si="492"/>
        <v>0</v>
      </c>
      <c r="BC1393" s="235">
        <f t="shared" si="506"/>
        <v>0</v>
      </c>
      <c r="BG1393" s="210"/>
      <c r="BH1393" s="231"/>
      <c r="BI1393" s="15"/>
      <c r="BJ1393" s="232">
        <f t="shared" si="496"/>
        <v>0</v>
      </c>
      <c r="BK1393" s="235">
        <f t="shared" si="507"/>
        <v>0</v>
      </c>
      <c r="BM1393" s="109">
        <f t="shared" si="497"/>
        <v>-1.3313072605467799</v>
      </c>
      <c r="BN1393" s="213"/>
      <c r="BR1393" s="228"/>
      <c r="BS1393" s="311"/>
      <c r="BT1393" s="3"/>
      <c r="BU1393" s="213"/>
      <c r="BV1393" s="213"/>
      <c r="BW1393" s="291"/>
    </row>
    <row r="1394" spans="1:75" x14ac:dyDescent="0.2">
      <c r="A1394" s="210"/>
      <c r="B1394" s="211"/>
      <c r="C1394" s="848" t="str">
        <f ca="1">IF(ISERR(AVERAGE(INDIRECT("B"&amp;(ROW()-INT($B$1/2))):INDIRECT("B"&amp;(ROW()+INT($B$1/2))))),"",AVERAGE(INDIRECT("B"&amp;(ROW()-INT($B$1/2))):INDIRECT("B"&amp;(ROW()+INT($B$1/2)))))</f>
        <v/>
      </c>
      <c r="D1394" s="848">
        <f t="shared" si="491"/>
        <v>0</v>
      </c>
      <c r="E1394" s="275"/>
      <c r="F1394" s="15"/>
      <c r="G1394" s="3"/>
      <c r="H1394" s="3"/>
      <c r="I1394" s="3"/>
      <c r="J1394" s="3"/>
      <c r="K1394" s="3"/>
      <c r="L1394" s="554"/>
      <c r="M1394" s="545"/>
      <c r="N1394" s="546"/>
      <c r="O1394" s="5"/>
      <c r="P1394" s="216"/>
      <c r="Q1394" s="217"/>
      <c r="R1394" s="218"/>
      <c r="S1394" s="219">
        <f t="shared" si="498"/>
        <v>0</v>
      </c>
      <c r="T1394" s="220">
        <f t="shared" si="499"/>
        <v>0</v>
      </c>
      <c r="U1394" s="214">
        <f t="shared" si="508"/>
        <v>0</v>
      </c>
      <c r="W1394" s="221"/>
      <c r="X1394" s="222"/>
      <c r="Y1394" s="222"/>
      <c r="Z1394" s="223"/>
      <c r="AA1394" s="222"/>
      <c r="AB1394" s="224"/>
      <c r="AC1394" s="225"/>
      <c r="AD1394" s="2">
        <f t="shared" si="493"/>
        <v>0</v>
      </c>
      <c r="AE1394" s="2">
        <f t="shared" si="494"/>
        <v>0</v>
      </c>
      <c r="AF1394" s="226"/>
      <c r="AG1394" s="219">
        <f t="shared" si="500"/>
        <v>0</v>
      </c>
      <c r="AH1394" s="234">
        <f t="shared" si="501"/>
        <v>0</v>
      </c>
      <c r="AI1394" s="214">
        <f t="shared" si="509"/>
        <v>0</v>
      </c>
      <c r="AK1394" s="229">
        <f t="shared" si="502"/>
        <v>0</v>
      </c>
      <c r="AL1394" s="226"/>
      <c r="AM1394" s="15"/>
      <c r="AN1394" s="232" t="e">
        <f t="shared" si="503"/>
        <v>#DIV/0!</v>
      </c>
      <c r="AO1394" s="214">
        <f t="shared" si="495"/>
        <v>0</v>
      </c>
      <c r="AQ1394" s="210"/>
      <c r="AR1394" s="231"/>
      <c r="AS1394" s="15"/>
      <c r="AT1394" s="232">
        <f t="shared" si="504"/>
        <v>0</v>
      </c>
      <c r="AU1394" s="235">
        <f t="shared" si="505"/>
        <v>0</v>
      </c>
      <c r="AY1394" s="210"/>
      <c r="AZ1394" s="231"/>
      <c r="BA1394" s="15"/>
      <c r="BB1394" s="232">
        <f t="shared" si="492"/>
        <v>0</v>
      </c>
      <c r="BC1394" s="235">
        <f t="shared" si="506"/>
        <v>0</v>
      </c>
      <c r="BG1394" s="210"/>
      <c r="BH1394" s="231"/>
      <c r="BI1394" s="15"/>
      <c r="BJ1394" s="232">
        <f t="shared" si="496"/>
        <v>0</v>
      </c>
      <c r="BK1394" s="235">
        <f t="shared" si="507"/>
        <v>0</v>
      </c>
      <c r="BM1394" s="109">
        <f t="shared" si="497"/>
        <v>-1.3331395980445166</v>
      </c>
      <c r="BN1394" s="213"/>
      <c r="BR1394" s="228"/>
      <c r="BS1394" s="311"/>
      <c r="BT1394" s="3"/>
      <c r="BU1394" s="213"/>
      <c r="BV1394" s="213"/>
      <c r="BW1394" s="291"/>
    </row>
    <row r="1395" spans="1:75" x14ac:dyDescent="0.2">
      <c r="A1395" s="210"/>
      <c r="B1395" s="211"/>
      <c r="C1395" s="848" t="str">
        <f ca="1">IF(ISERR(AVERAGE(INDIRECT("B"&amp;(ROW()-INT($B$1/2))):INDIRECT("B"&amp;(ROW()+INT($B$1/2))))),"",AVERAGE(INDIRECT("B"&amp;(ROW()-INT($B$1/2))):INDIRECT("B"&amp;(ROW()+INT($B$1/2)))))</f>
        <v/>
      </c>
      <c r="D1395" s="848">
        <f t="shared" si="491"/>
        <v>0</v>
      </c>
      <c r="E1395" s="275"/>
      <c r="F1395" s="15"/>
      <c r="G1395" s="3"/>
      <c r="H1395" s="3"/>
      <c r="I1395" s="3"/>
      <c r="J1395" s="3"/>
      <c r="K1395" s="3"/>
      <c r="L1395" s="554"/>
      <c r="M1395" s="545"/>
      <c r="N1395" s="546"/>
      <c r="O1395" s="5"/>
      <c r="P1395" s="216"/>
      <c r="Q1395" s="217"/>
      <c r="R1395" s="218"/>
      <c r="S1395" s="219">
        <f t="shared" si="498"/>
        <v>0</v>
      </c>
      <c r="T1395" s="220">
        <f t="shared" si="499"/>
        <v>0</v>
      </c>
      <c r="U1395" s="214">
        <f t="shared" si="508"/>
        <v>0</v>
      </c>
      <c r="W1395" s="221"/>
      <c r="X1395" s="222"/>
      <c r="Y1395" s="222"/>
      <c r="Z1395" s="223"/>
      <c r="AA1395" s="222"/>
      <c r="AB1395" s="224"/>
      <c r="AC1395" s="225"/>
      <c r="AD1395" s="2">
        <f t="shared" si="493"/>
        <v>0</v>
      </c>
      <c r="AE1395" s="2">
        <f t="shared" si="494"/>
        <v>0</v>
      </c>
      <c r="AF1395" s="226"/>
      <c r="AG1395" s="219">
        <f t="shared" si="500"/>
        <v>0</v>
      </c>
      <c r="AH1395" s="234">
        <f t="shared" si="501"/>
        <v>0</v>
      </c>
      <c r="AI1395" s="214">
        <f t="shared" si="509"/>
        <v>0</v>
      </c>
      <c r="AK1395" s="229">
        <f t="shared" si="502"/>
        <v>0</v>
      </c>
      <c r="AL1395" s="226"/>
      <c r="AM1395" s="15"/>
      <c r="AN1395" s="232" t="e">
        <f t="shared" si="503"/>
        <v>#DIV/0!</v>
      </c>
      <c r="AO1395" s="214">
        <f t="shared" si="495"/>
        <v>0</v>
      </c>
      <c r="AQ1395" s="210"/>
      <c r="AR1395" s="231"/>
      <c r="AS1395" s="15"/>
      <c r="AT1395" s="232">
        <f t="shared" si="504"/>
        <v>0</v>
      </c>
      <c r="AU1395" s="235">
        <f t="shared" si="505"/>
        <v>0</v>
      </c>
      <c r="AY1395" s="210"/>
      <c r="AZ1395" s="231"/>
      <c r="BA1395" s="15"/>
      <c r="BB1395" s="232">
        <f t="shared" si="492"/>
        <v>0</v>
      </c>
      <c r="BC1395" s="235">
        <f t="shared" si="506"/>
        <v>0</v>
      </c>
      <c r="BG1395" s="210"/>
      <c r="BH1395" s="231"/>
      <c r="BI1395" s="15"/>
      <c r="BJ1395" s="232">
        <f t="shared" si="496"/>
        <v>0</v>
      </c>
      <c r="BK1395" s="235">
        <f t="shared" si="507"/>
        <v>0</v>
      </c>
      <c r="BM1395" s="109">
        <f t="shared" si="497"/>
        <v>-1.3349719355422534</v>
      </c>
      <c r="BN1395" s="213"/>
      <c r="BR1395" s="228"/>
      <c r="BS1395" s="311"/>
      <c r="BT1395" s="3"/>
      <c r="BU1395" s="213"/>
      <c r="BV1395" s="213"/>
      <c r="BW1395" s="291"/>
    </row>
    <row r="1396" spans="1:75" x14ac:dyDescent="0.2">
      <c r="A1396" s="210"/>
      <c r="B1396" s="211"/>
      <c r="C1396" s="848" t="str">
        <f ca="1">IF(ISERR(AVERAGE(INDIRECT("B"&amp;(ROW()-INT($B$1/2))):INDIRECT("B"&amp;(ROW()+INT($B$1/2))))),"",AVERAGE(INDIRECT("B"&amp;(ROW()-INT($B$1/2))):INDIRECT("B"&amp;(ROW()+INT($B$1/2)))))</f>
        <v/>
      </c>
      <c r="D1396" s="848">
        <f t="shared" si="491"/>
        <v>0</v>
      </c>
      <c r="E1396" s="275"/>
      <c r="F1396" s="15"/>
      <c r="G1396" s="3"/>
      <c r="H1396" s="3"/>
      <c r="I1396" s="3"/>
      <c r="J1396" s="3"/>
      <c r="K1396" s="3"/>
      <c r="L1396" s="554"/>
      <c r="M1396" s="545"/>
      <c r="N1396" s="546"/>
      <c r="O1396" s="5"/>
      <c r="P1396" s="216"/>
      <c r="Q1396" s="217"/>
      <c r="R1396" s="218"/>
      <c r="S1396" s="219">
        <f t="shared" si="498"/>
        <v>0</v>
      </c>
      <c r="T1396" s="220">
        <f t="shared" si="499"/>
        <v>0</v>
      </c>
      <c r="U1396" s="214">
        <f t="shared" si="508"/>
        <v>0</v>
      </c>
      <c r="W1396" s="221"/>
      <c r="X1396" s="222"/>
      <c r="Y1396" s="222"/>
      <c r="Z1396" s="223"/>
      <c r="AA1396" s="222"/>
      <c r="AB1396" s="224"/>
      <c r="AC1396" s="225"/>
      <c r="AD1396" s="2">
        <f t="shared" si="493"/>
        <v>0</v>
      </c>
      <c r="AE1396" s="2">
        <f t="shared" si="494"/>
        <v>0</v>
      </c>
      <c r="AF1396" s="226"/>
      <c r="AG1396" s="219">
        <f t="shared" si="500"/>
        <v>0</v>
      </c>
      <c r="AH1396" s="234">
        <f t="shared" si="501"/>
        <v>0</v>
      </c>
      <c r="AI1396" s="214">
        <f t="shared" si="509"/>
        <v>0</v>
      </c>
      <c r="AK1396" s="229">
        <f t="shared" si="502"/>
        <v>0</v>
      </c>
      <c r="AL1396" s="226"/>
      <c r="AM1396" s="15"/>
      <c r="AN1396" s="232" t="e">
        <f t="shared" si="503"/>
        <v>#DIV/0!</v>
      </c>
      <c r="AO1396" s="214">
        <f t="shared" si="495"/>
        <v>0</v>
      </c>
      <c r="AQ1396" s="210"/>
      <c r="AR1396" s="231"/>
      <c r="AS1396" s="15"/>
      <c r="AT1396" s="232">
        <f t="shared" si="504"/>
        <v>0</v>
      </c>
      <c r="AU1396" s="235">
        <f t="shared" si="505"/>
        <v>0</v>
      </c>
      <c r="AY1396" s="210"/>
      <c r="AZ1396" s="231"/>
      <c r="BA1396" s="15"/>
      <c r="BB1396" s="232">
        <f t="shared" si="492"/>
        <v>0</v>
      </c>
      <c r="BC1396" s="235">
        <f t="shared" si="506"/>
        <v>0</v>
      </c>
      <c r="BG1396" s="210"/>
      <c r="BH1396" s="231"/>
      <c r="BI1396" s="15"/>
      <c r="BJ1396" s="232">
        <f t="shared" si="496"/>
        <v>0</v>
      </c>
      <c r="BK1396" s="235">
        <f t="shared" si="507"/>
        <v>0</v>
      </c>
      <c r="BM1396" s="109">
        <f t="shared" si="497"/>
        <v>-1.3368042730399901</v>
      </c>
      <c r="BN1396" s="213"/>
      <c r="BR1396" s="228"/>
      <c r="BS1396" s="311"/>
      <c r="BT1396" s="3"/>
      <c r="BU1396" s="213"/>
      <c r="BV1396" s="213"/>
      <c r="BW1396" s="291"/>
    </row>
    <row r="1397" spans="1:75" x14ac:dyDescent="0.2">
      <c r="A1397" s="210"/>
      <c r="B1397" s="211"/>
      <c r="C1397" s="848" t="str">
        <f ca="1">IF(ISERR(AVERAGE(INDIRECT("B"&amp;(ROW()-INT($B$1/2))):INDIRECT("B"&amp;(ROW()+INT($B$1/2))))),"",AVERAGE(INDIRECT("B"&amp;(ROW()-INT($B$1/2))):INDIRECT("B"&amp;(ROW()+INT($B$1/2)))))</f>
        <v/>
      </c>
      <c r="D1397" s="848">
        <f t="shared" si="491"/>
        <v>0</v>
      </c>
      <c r="E1397" s="275"/>
      <c r="F1397" s="15"/>
      <c r="G1397" s="3"/>
      <c r="H1397" s="3"/>
      <c r="I1397" s="3"/>
      <c r="J1397" s="3"/>
      <c r="K1397" s="3"/>
      <c r="L1397" s="554"/>
      <c r="M1397" s="545"/>
      <c r="N1397" s="546"/>
      <c r="O1397" s="5"/>
      <c r="P1397" s="216"/>
      <c r="Q1397" s="217"/>
      <c r="R1397" s="218"/>
      <c r="S1397" s="219">
        <f t="shared" si="498"/>
        <v>0</v>
      </c>
      <c r="T1397" s="220">
        <f t="shared" si="499"/>
        <v>0</v>
      </c>
      <c r="U1397" s="214">
        <f t="shared" si="508"/>
        <v>0</v>
      </c>
      <c r="W1397" s="221"/>
      <c r="X1397" s="222"/>
      <c r="Y1397" s="222"/>
      <c r="Z1397" s="223"/>
      <c r="AA1397" s="222"/>
      <c r="AB1397" s="224"/>
      <c r="AC1397" s="225"/>
      <c r="AD1397" s="2">
        <f t="shared" si="493"/>
        <v>0</v>
      </c>
      <c r="AE1397" s="2">
        <f t="shared" si="494"/>
        <v>0</v>
      </c>
      <c r="AF1397" s="226"/>
      <c r="AG1397" s="219">
        <f t="shared" si="500"/>
        <v>0</v>
      </c>
      <c r="AH1397" s="234">
        <f t="shared" si="501"/>
        <v>0</v>
      </c>
      <c r="AI1397" s="214">
        <f t="shared" si="509"/>
        <v>0</v>
      </c>
      <c r="AK1397" s="229">
        <f t="shared" si="502"/>
        <v>0</v>
      </c>
      <c r="AL1397" s="226"/>
      <c r="AM1397" s="15"/>
      <c r="AN1397" s="232" t="e">
        <f t="shared" si="503"/>
        <v>#DIV/0!</v>
      </c>
      <c r="AO1397" s="214">
        <f t="shared" si="495"/>
        <v>0</v>
      </c>
      <c r="AQ1397" s="210"/>
      <c r="AR1397" s="231"/>
      <c r="AS1397" s="15"/>
      <c r="AT1397" s="232">
        <f t="shared" si="504"/>
        <v>0</v>
      </c>
      <c r="AU1397" s="235">
        <f t="shared" si="505"/>
        <v>0</v>
      </c>
      <c r="AY1397" s="210"/>
      <c r="AZ1397" s="231"/>
      <c r="BA1397" s="15"/>
      <c r="BB1397" s="232">
        <f t="shared" si="492"/>
        <v>0</v>
      </c>
      <c r="BC1397" s="235">
        <f t="shared" si="506"/>
        <v>0</v>
      </c>
      <c r="BG1397" s="210"/>
      <c r="BH1397" s="231"/>
      <c r="BI1397" s="15"/>
      <c r="BJ1397" s="232">
        <f t="shared" si="496"/>
        <v>0</v>
      </c>
      <c r="BK1397" s="235">
        <f t="shared" si="507"/>
        <v>0</v>
      </c>
      <c r="BM1397" s="109">
        <f t="shared" si="497"/>
        <v>-1.3386366105377268</v>
      </c>
      <c r="BN1397" s="213"/>
      <c r="BR1397" s="228"/>
      <c r="BS1397" s="311"/>
      <c r="BT1397" s="3"/>
      <c r="BU1397" s="213"/>
      <c r="BV1397" s="213"/>
      <c r="BW1397" s="291"/>
    </row>
    <row r="1398" spans="1:75" x14ac:dyDescent="0.2">
      <c r="A1398" s="210"/>
      <c r="B1398" s="211"/>
      <c r="C1398" s="848" t="str">
        <f ca="1">IF(ISERR(AVERAGE(INDIRECT("B"&amp;(ROW()-INT($B$1/2))):INDIRECT("B"&amp;(ROW()+INT($B$1/2))))),"",AVERAGE(INDIRECT("B"&amp;(ROW()-INT($B$1/2))):INDIRECT("B"&amp;(ROW()+INT($B$1/2)))))</f>
        <v/>
      </c>
      <c r="D1398" s="848">
        <f t="shared" si="491"/>
        <v>0</v>
      </c>
      <c r="E1398" s="275"/>
      <c r="F1398" s="15"/>
      <c r="G1398" s="3"/>
      <c r="H1398" s="3"/>
      <c r="I1398" s="3"/>
      <c r="J1398" s="3"/>
      <c r="K1398" s="3"/>
      <c r="L1398" s="554"/>
      <c r="M1398" s="545"/>
      <c r="N1398" s="546"/>
      <c r="O1398" s="5"/>
      <c r="P1398" s="216"/>
      <c r="Q1398" s="217"/>
      <c r="R1398" s="218"/>
      <c r="S1398" s="219">
        <f t="shared" si="498"/>
        <v>0</v>
      </c>
      <c r="T1398" s="220">
        <f t="shared" si="499"/>
        <v>0</v>
      </c>
      <c r="U1398" s="214">
        <f t="shared" si="508"/>
        <v>0</v>
      </c>
      <c r="W1398" s="221"/>
      <c r="X1398" s="222"/>
      <c r="Y1398" s="222"/>
      <c r="Z1398" s="223"/>
      <c r="AA1398" s="222"/>
      <c r="AB1398" s="224"/>
      <c r="AC1398" s="225"/>
      <c r="AD1398" s="2">
        <f t="shared" si="493"/>
        <v>0</v>
      </c>
      <c r="AE1398" s="2">
        <f t="shared" si="494"/>
        <v>0</v>
      </c>
      <c r="AF1398" s="226"/>
      <c r="AG1398" s="219">
        <f t="shared" si="500"/>
        <v>0</v>
      </c>
      <c r="AH1398" s="234">
        <f t="shared" si="501"/>
        <v>0</v>
      </c>
      <c r="AI1398" s="214">
        <f t="shared" si="509"/>
        <v>0</v>
      </c>
      <c r="AK1398" s="229">
        <f t="shared" si="502"/>
        <v>0</v>
      </c>
      <c r="AL1398" s="226"/>
      <c r="AM1398" s="15"/>
      <c r="AN1398" s="232" t="e">
        <f t="shared" si="503"/>
        <v>#DIV/0!</v>
      </c>
      <c r="AO1398" s="214">
        <f t="shared" si="495"/>
        <v>0</v>
      </c>
      <c r="AQ1398" s="210"/>
      <c r="AR1398" s="231"/>
      <c r="AS1398" s="15"/>
      <c r="AT1398" s="232">
        <f t="shared" si="504"/>
        <v>0</v>
      </c>
      <c r="AU1398" s="235">
        <f t="shared" si="505"/>
        <v>0</v>
      </c>
      <c r="AY1398" s="210"/>
      <c r="AZ1398" s="231"/>
      <c r="BA1398" s="15"/>
      <c r="BB1398" s="232">
        <f t="shared" si="492"/>
        <v>0</v>
      </c>
      <c r="BC1398" s="235">
        <f t="shared" si="506"/>
        <v>0</v>
      </c>
      <c r="BG1398" s="210"/>
      <c r="BH1398" s="231"/>
      <c r="BI1398" s="15"/>
      <c r="BJ1398" s="232">
        <f t="shared" si="496"/>
        <v>0</v>
      </c>
      <c r="BK1398" s="235">
        <f t="shared" si="507"/>
        <v>0</v>
      </c>
      <c r="BM1398" s="109">
        <f t="shared" si="497"/>
        <v>-1.3404689480354635</v>
      </c>
      <c r="BN1398" s="213"/>
      <c r="BR1398" s="228"/>
      <c r="BS1398" s="311"/>
      <c r="BT1398" s="3"/>
      <c r="BU1398" s="213"/>
      <c r="BV1398" s="213"/>
      <c r="BW1398" s="291"/>
    </row>
    <row r="1399" spans="1:75" x14ac:dyDescent="0.2">
      <c r="A1399" s="210"/>
      <c r="B1399" s="211"/>
      <c r="C1399" s="848" t="str">
        <f ca="1">IF(ISERR(AVERAGE(INDIRECT("B"&amp;(ROW()-INT($B$1/2))):INDIRECT("B"&amp;(ROW()+INT($B$1/2))))),"",AVERAGE(INDIRECT("B"&amp;(ROW()-INT($B$1/2))):INDIRECT("B"&amp;(ROW()+INT($B$1/2)))))</f>
        <v/>
      </c>
      <c r="D1399" s="848">
        <f t="shared" si="491"/>
        <v>0</v>
      </c>
      <c r="E1399" s="275"/>
      <c r="F1399" s="15"/>
      <c r="G1399" s="3"/>
      <c r="H1399" s="3"/>
      <c r="I1399" s="3"/>
      <c r="J1399" s="3"/>
      <c r="K1399" s="3"/>
      <c r="L1399" s="554"/>
      <c r="M1399" s="545"/>
      <c r="N1399" s="546"/>
      <c r="O1399" s="5"/>
      <c r="P1399" s="216"/>
      <c r="Q1399" s="217"/>
      <c r="R1399" s="218"/>
      <c r="S1399" s="219">
        <f t="shared" si="498"/>
        <v>0</v>
      </c>
      <c r="T1399" s="220">
        <f t="shared" si="499"/>
        <v>0</v>
      </c>
      <c r="U1399" s="214">
        <f t="shared" si="508"/>
        <v>0</v>
      </c>
      <c r="W1399" s="221"/>
      <c r="X1399" s="222"/>
      <c r="Y1399" s="222"/>
      <c r="Z1399" s="223"/>
      <c r="AA1399" s="222"/>
      <c r="AB1399" s="224"/>
      <c r="AC1399" s="225"/>
      <c r="AD1399" s="2">
        <f t="shared" si="493"/>
        <v>0</v>
      </c>
      <c r="AE1399" s="2">
        <f t="shared" si="494"/>
        <v>0</v>
      </c>
      <c r="AF1399" s="226"/>
      <c r="AG1399" s="219">
        <f t="shared" si="500"/>
        <v>0</v>
      </c>
      <c r="AH1399" s="234">
        <f t="shared" si="501"/>
        <v>0</v>
      </c>
      <c r="AI1399" s="214">
        <f t="shared" si="509"/>
        <v>0</v>
      </c>
      <c r="AK1399" s="229">
        <f t="shared" si="502"/>
        <v>0</v>
      </c>
      <c r="AL1399" s="226"/>
      <c r="AM1399" s="15"/>
      <c r="AN1399" s="232" t="e">
        <f t="shared" si="503"/>
        <v>#DIV/0!</v>
      </c>
      <c r="AO1399" s="214">
        <f t="shared" si="495"/>
        <v>0</v>
      </c>
      <c r="AQ1399" s="210"/>
      <c r="AR1399" s="231"/>
      <c r="AS1399" s="15"/>
      <c r="AT1399" s="232">
        <f t="shared" si="504"/>
        <v>0</v>
      </c>
      <c r="AU1399" s="235">
        <f t="shared" si="505"/>
        <v>0</v>
      </c>
      <c r="AY1399" s="210"/>
      <c r="AZ1399" s="231"/>
      <c r="BA1399" s="15"/>
      <c r="BB1399" s="232">
        <f t="shared" si="492"/>
        <v>0</v>
      </c>
      <c r="BC1399" s="235">
        <f t="shared" si="506"/>
        <v>0</v>
      </c>
      <c r="BG1399" s="210"/>
      <c r="BH1399" s="231"/>
      <c r="BI1399" s="15"/>
      <c r="BJ1399" s="232">
        <f t="shared" si="496"/>
        <v>0</v>
      </c>
      <c r="BK1399" s="235">
        <f t="shared" si="507"/>
        <v>0</v>
      </c>
      <c r="BM1399" s="109">
        <f t="shared" si="497"/>
        <v>-1.3423012855332002</v>
      </c>
      <c r="BN1399" s="213"/>
      <c r="BR1399" s="228"/>
      <c r="BS1399" s="311"/>
      <c r="BT1399" s="3"/>
      <c r="BU1399" s="213"/>
      <c r="BV1399" s="213"/>
      <c r="BW1399" s="291"/>
    </row>
    <row r="1400" spans="1:75" x14ac:dyDescent="0.2">
      <c r="A1400" s="210"/>
      <c r="B1400" s="211"/>
      <c r="C1400" s="848" t="str">
        <f ca="1">IF(ISERR(AVERAGE(INDIRECT("B"&amp;(ROW()-INT($B$1/2))):INDIRECT("B"&amp;(ROW()+INT($B$1/2))))),"",AVERAGE(INDIRECT("B"&amp;(ROW()-INT($B$1/2))):INDIRECT("B"&amp;(ROW()+INT($B$1/2)))))</f>
        <v/>
      </c>
      <c r="D1400" s="848">
        <f t="shared" si="491"/>
        <v>0</v>
      </c>
      <c r="E1400" s="275"/>
      <c r="F1400" s="15"/>
      <c r="G1400" s="3"/>
      <c r="H1400" s="3"/>
      <c r="I1400" s="3"/>
      <c r="J1400" s="3"/>
      <c r="K1400" s="3"/>
      <c r="L1400" s="554"/>
      <c r="M1400" s="545"/>
      <c r="N1400" s="546"/>
      <c r="O1400" s="5"/>
      <c r="P1400" s="216"/>
      <c r="Q1400" s="217"/>
      <c r="R1400" s="218"/>
      <c r="S1400" s="219">
        <f t="shared" si="498"/>
        <v>0</v>
      </c>
      <c r="T1400" s="220">
        <f t="shared" si="499"/>
        <v>0</v>
      </c>
      <c r="U1400" s="214">
        <f t="shared" si="508"/>
        <v>0</v>
      </c>
      <c r="W1400" s="221"/>
      <c r="X1400" s="222"/>
      <c r="Y1400" s="222"/>
      <c r="Z1400" s="223"/>
      <c r="AA1400" s="222"/>
      <c r="AB1400" s="224"/>
      <c r="AC1400" s="225"/>
      <c r="AD1400" s="2">
        <f t="shared" si="493"/>
        <v>0</v>
      </c>
      <c r="AE1400" s="2">
        <f t="shared" si="494"/>
        <v>0</v>
      </c>
      <c r="AF1400" s="226"/>
      <c r="AG1400" s="219">
        <f t="shared" si="500"/>
        <v>0</v>
      </c>
      <c r="AH1400" s="234">
        <f t="shared" si="501"/>
        <v>0</v>
      </c>
      <c r="AI1400" s="214">
        <f t="shared" si="509"/>
        <v>0</v>
      </c>
      <c r="AK1400" s="229">
        <f t="shared" si="502"/>
        <v>0</v>
      </c>
      <c r="AL1400" s="226"/>
      <c r="AM1400" s="15"/>
      <c r="AN1400" s="232" t="e">
        <f t="shared" si="503"/>
        <v>#DIV/0!</v>
      </c>
      <c r="AO1400" s="214">
        <f t="shared" si="495"/>
        <v>0</v>
      </c>
      <c r="AQ1400" s="210"/>
      <c r="AR1400" s="231"/>
      <c r="AS1400" s="15"/>
      <c r="AT1400" s="232">
        <f t="shared" si="504"/>
        <v>0</v>
      </c>
      <c r="AU1400" s="235">
        <f t="shared" si="505"/>
        <v>0</v>
      </c>
      <c r="AY1400" s="210"/>
      <c r="AZ1400" s="231"/>
      <c r="BA1400" s="15"/>
      <c r="BB1400" s="232">
        <f t="shared" si="492"/>
        <v>0</v>
      </c>
      <c r="BC1400" s="235">
        <f t="shared" si="506"/>
        <v>0</v>
      </c>
      <c r="BG1400" s="210"/>
      <c r="BH1400" s="231"/>
      <c r="BI1400" s="15"/>
      <c r="BJ1400" s="232">
        <f t="shared" si="496"/>
        <v>0</v>
      </c>
      <c r="BK1400" s="235">
        <f t="shared" si="507"/>
        <v>0</v>
      </c>
      <c r="BM1400" s="109">
        <f t="shared" si="497"/>
        <v>-1.3441336230309369</v>
      </c>
      <c r="BN1400" s="213"/>
      <c r="BR1400" s="228"/>
      <c r="BS1400" s="311"/>
      <c r="BT1400" s="3"/>
      <c r="BU1400" s="213"/>
      <c r="BV1400" s="213"/>
      <c r="BW1400" s="291"/>
    </row>
    <row r="1401" spans="1:75" x14ac:dyDescent="0.2">
      <c r="A1401" s="210"/>
      <c r="B1401" s="211"/>
      <c r="C1401" s="848" t="str">
        <f ca="1">IF(ISERR(AVERAGE(INDIRECT("B"&amp;(ROW()-INT($B$1/2))):INDIRECT("B"&amp;(ROW()+INT($B$1/2))))),"",AVERAGE(INDIRECT("B"&amp;(ROW()-INT($B$1/2))):INDIRECT("B"&amp;(ROW()+INT($B$1/2)))))</f>
        <v/>
      </c>
      <c r="D1401" s="848">
        <f t="shared" si="491"/>
        <v>0</v>
      </c>
      <c r="E1401" s="275"/>
      <c r="F1401" s="15"/>
      <c r="G1401" s="3"/>
      <c r="H1401" s="3"/>
      <c r="I1401" s="3"/>
      <c r="J1401" s="3"/>
      <c r="K1401" s="3"/>
      <c r="L1401" s="554"/>
      <c r="M1401" s="545"/>
      <c r="N1401" s="546"/>
      <c r="O1401" s="5"/>
      <c r="P1401" s="216"/>
      <c r="Q1401" s="217"/>
      <c r="R1401" s="218"/>
      <c r="S1401" s="219">
        <f t="shared" si="498"/>
        <v>0</v>
      </c>
      <c r="T1401" s="220">
        <f t="shared" si="499"/>
        <v>0</v>
      </c>
      <c r="U1401" s="214">
        <f t="shared" si="508"/>
        <v>0</v>
      </c>
      <c r="W1401" s="221"/>
      <c r="X1401" s="222"/>
      <c r="Y1401" s="222"/>
      <c r="Z1401" s="223"/>
      <c r="AA1401" s="222"/>
      <c r="AB1401" s="224"/>
      <c r="AC1401" s="225"/>
      <c r="AD1401" s="2">
        <f t="shared" si="493"/>
        <v>0</v>
      </c>
      <c r="AE1401" s="2">
        <f t="shared" si="494"/>
        <v>0</v>
      </c>
      <c r="AF1401" s="226"/>
      <c r="AG1401" s="219">
        <f t="shared" si="500"/>
        <v>0</v>
      </c>
      <c r="AH1401" s="234">
        <f t="shared" si="501"/>
        <v>0</v>
      </c>
      <c r="AI1401" s="214">
        <f t="shared" si="509"/>
        <v>0</v>
      </c>
      <c r="AK1401" s="229">
        <f t="shared" si="502"/>
        <v>0</v>
      </c>
      <c r="AL1401" s="226"/>
      <c r="AM1401" s="15"/>
      <c r="AN1401" s="232" t="e">
        <f t="shared" si="503"/>
        <v>#DIV/0!</v>
      </c>
      <c r="AO1401" s="214">
        <f t="shared" si="495"/>
        <v>0</v>
      </c>
      <c r="AQ1401" s="210"/>
      <c r="AR1401" s="231"/>
      <c r="AS1401" s="15"/>
      <c r="AT1401" s="232">
        <f t="shared" si="504"/>
        <v>0</v>
      </c>
      <c r="AU1401" s="235">
        <f t="shared" si="505"/>
        <v>0</v>
      </c>
      <c r="AY1401" s="210"/>
      <c r="AZ1401" s="231"/>
      <c r="BA1401" s="15"/>
      <c r="BB1401" s="232">
        <f t="shared" si="492"/>
        <v>0</v>
      </c>
      <c r="BC1401" s="235">
        <f t="shared" si="506"/>
        <v>0</v>
      </c>
      <c r="BG1401" s="210"/>
      <c r="BH1401" s="231"/>
      <c r="BI1401" s="15"/>
      <c r="BJ1401" s="232">
        <f t="shared" si="496"/>
        <v>0</v>
      </c>
      <c r="BK1401" s="235">
        <f t="shared" si="507"/>
        <v>0</v>
      </c>
      <c r="BM1401" s="109">
        <f t="shared" si="497"/>
        <v>-1.3459659605286736</v>
      </c>
      <c r="BN1401" s="213"/>
      <c r="BR1401" s="228"/>
      <c r="BS1401" s="311"/>
      <c r="BT1401" s="3"/>
      <c r="BU1401" s="213"/>
      <c r="BV1401" s="213"/>
      <c r="BW1401" s="291"/>
    </row>
    <row r="1402" spans="1:75" x14ac:dyDescent="0.2">
      <c r="A1402" s="210"/>
      <c r="B1402" s="211"/>
      <c r="C1402" s="848" t="str">
        <f ca="1">IF(ISERR(AVERAGE(INDIRECT("B"&amp;(ROW()-INT($B$1/2))):INDIRECT("B"&amp;(ROW()+INT($B$1/2))))),"",AVERAGE(INDIRECT("B"&amp;(ROW()-INT($B$1/2))):INDIRECT("B"&amp;(ROW()+INT($B$1/2)))))</f>
        <v/>
      </c>
      <c r="D1402" s="848">
        <f t="shared" si="491"/>
        <v>0</v>
      </c>
      <c r="E1402" s="275"/>
      <c r="F1402" s="15"/>
      <c r="G1402" s="3"/>
      <c r="H1402" s="3"/>
      <c r="I1402" s="3"/>
      <c r="J1402" s="3"/>
      <c r="K1402" s="3"/>
      <c r="L1402" s="554"/>
      <c r="M1402" s="545"/>
      <c r="N1402" s="546"/>
      <c r="O1402" s="5"/>
      <c r="P1402" s="216"/>
      <c r="Q1402" s="217"/>
      <c r="R1402" s="218"/>
      <c r="S1402" s="219">
        <f t="shared" si="498"/>
        <v>0</v>
      </c>
      <c r="T1402" s="220">
        <f t="shared" si="499"/>
        <v>0</v>
      </c>
      <c r="U1402" s="214">
        <f t="shared" si="508"/>
        <v>0</v>
      </c>
      <c r="W1402" s="221"/>
      <c r="X1402" s="222"/>
      <c r="Y1402" s="222"/>
      <c r="Z1402" s="223"/>
      <c r="AA1402" s="222"/>
      <c r="AB1402" s="224"/>
      <c r="AC1402" s="225"/>
      <c r="AD1402" s="2">
        <f t="shared" si="493"/>
        <v>0</v>
      </c>
      <c r="AE1402" s="2">
        <f t="shared" si="494"/>
        <v>0</v>
      </c>
      <c r="AF1402" s="226"/>
      <c r="AG1402" s="219">
        <f t="shared" si="500"/>
        <v>0</v>
      </c>
      <c r="AH1402" s="234">
        <f t="shared" si="501"/>
        <v>0</v>
      </c>
      <c r="AI1402" s="214">
        <f t="shared" si="509"/>
        <v>0</v>
      </c>
      <c r="AK1402" s="229">
        <f t="shared" si="502"/>
        <v>0</v>
      </c>
      <c r="AL1402" s="226"/>
      <c r="AM1402" s="15"/>
      <c r="AN1402" s="232" t="e">
        <f t="shared" si="503"/>
        <v>#DIV/0!</v>
      </c>
      <c r="AO1402" s="214">
        <f t="shared" si="495"/>
        <v>0</v>
      </c>
      <c r="AQ1402" s="210"/>
      <c r="AR1402" s="231"/>
      <c r="AS1402" s="15"/>
      <c r="AT1402" s="232">
        <f t="shared" si="504"/>
        <v>0</v>
      </c>
      <c r="AU1402" s="235">
        <f t="shared" si="505"/>
        <v>0</v>
      </c>
      <c r="AY1402" s="210"/>
      <c r="AZ1402" s="231"/>
      <c r="BA1402" s="15"/>
      <c r="BB1402" s="232">
        <f t="shared" si="492"/>
        <v>0</v>
      </c>
      <c r="BC1402" s="235">
        <f t="shared" si="506"/>
        <v>0</v>
      </c>
      <c r="BG1402" s="210"/>
      <c r="BH1402" s="231"/>
      <c r="BI1402" s="15"/>
      <c r="BJ1402" s="232">
        <f t="shared" si="496"/>
        <v>0</v>
      </c>
      <c r="BK1402" s="235">
        <f t="shared" si="507"/>
        <v>0</v>
      </c>
      <c r="BM1402" s="109">
        <f t="shared" si="497"/>
        <v>-1.3477982980264103</v>
      </c>
      <c r="BN1402" s="213"/>
      <c r="BR1402" s="228"/>
      <c r="BS1402" s="311"/>
      <c r="BT1402" s="3"/>
      <c r="BU1402" s="213"/>
      <c r="BV1402" s="213"/>
      <c r="BW1402" s="291"/>
    </row>
    <row r="1403" spans="1:75" x14ac:dyDescent="0.2">
      <c r="A1403" s="210"/>
      <c r="B1403" s="211"/>
      <c r="C1403" s="848" t="str">
        <f ca="1">IF(ISERR(AVERAGE(INDIRECT("B"&amp;(ROW()-INT($B$1/2))):INDIRECT("B"&amp;(ROW()+INT($B$1/2))))),"",AVERAGE(INDIRECT("B"&amp;(ROW()-INT($B$1/2))):INDIRECT("B"&amp;(ROW()+INT($B$1/2)))))</f>
        <v/>
      </c>
      <c r="D1403" s="848">
        <f t="shared" si="491"/>
        <v>0</v>
      </c>
      <c r="E1403" s="275"/>
      <c r="F1403" s="15"/>
      <c r="G1403" s="3"/>
      <c r="H1403" s="3"/>
      <c r="I1403" s="3"/>
      <c r="J1403" s="3"/>
      <c r="K1403" s="3"/>
      <c r="L1403" s="554"/>
      <c r="M1403" s="545"/>
      <c r="N1403" s="546"/>
      <c r="O1403" s="5"/>
      <c r="P1403" s="216"/>
      <c r="Q1403" s="217"/>
      <c r="R1403" s="218"/>
      <c r="S1403" s="219">
        <f t="shared" si="498"/>
        <v>0</v>
      </c>
      <c r="T1403" s="220">
        <f t="shared" si="499"/>
        <v>0</v>
      </c>
      <c r="U1403" s="214">
        <f t="shared" si="508"/>
        <v>0</v>
      </c>
      <c r="W1403" s="221"/>
      <c r="X1403" s="222"/>
      <c r="Y1403" s="222"/>
      <c r="Z1403" s="223"/>
      <c r="AA1403" s="222"/>
      <c r="AB1403" s="224"/>
      <c r="AC1403" s="225"/>
      <c r="AD1403" s="2">
        <f t="shared" si="493"/>
        <v>0</v>
      </c>
      <c r="AE1403" s="2">
        <f t="shared" si="494"/>
        <v>0</v>
      </c>
      <c r="AF1403" s="226"/>
      <c r="AG1403" s="219">
        <f t="shared" si="500"/>
        <v>0</v>
      </c>
      <c r="AH1403" s="234">
        <f t="shared" si="501"/>
        <v>0</v>
      </c>
      <c r="AI1403" s="214">
        <f t="shared" si="509"/>
        <v>0</v>
      </c>
      <c r="AK1403" s="229">
        <f t="shared" si="502"/>
        <v>0</v>
      </c>
      <c r="AL1403" s="226"/>
      <c r="AM1403" s="15"/>
      <c r="AN1403" s="232" t="e">
        <f t="shared" si="503"/>
        <v>#DIV/0!</v>
      </c>
      <c r="AO1403" s="214">
        <f t="shared" si="495"/>
        <v>0</v>
      </c>
      <c r="AQ1403" s="210"/>
      <c r="AR1403" s="231"/>
      <c r="AS1403" s="15"/>
      <c r="AT1403" s="232">
        <f t="shared" si="504"/>
        <v>0</v>
      </c>
      <c r="AU1403" s="235">
        <f t="shared" si="505"/>
        <v>0</v>
      </c>
      <c r="AY1403" s="210"/>
      <c r="AZ1403" s="231"/>
      <c r="BA1403" s="15"/>
      <c r="BB1403" s="232">
        <f t="shared" si="492"/>
        <v>0</v>
      </c>
      <c r="BC1403" s="235">
        <f t="shared" si="506"/>
        <v>0</v>
      </c>
      <c r="BG1403" s="210"/>
      <c r="BH1403" s="231"/>
      <c r="BI1403" s="15"/>
      <c r="BJ1403" s="232">
        <f t="shared" si="496"/>
        <v>0</v>
      </c>
      <c r="BK1403" s="235">
        <f t="shared" si="507"/>
        <v>0</v>
      </c>
      <c r="BM1403" s="109">
        <f t="shared" si="497"/>
        <v>-1.349630635524147</v>
      </c>
      <c r="BN1403" s="213"/>
      <c r="BR1403" s="228"/>
      <c r="BS1403" s="311"/>
      <c r="BT1403" s="3"/>
      <c r="BU1403" s="213"/>
      <c r="BV1403" s="213"/>
      <c r="BW1403" s="291"/>
    </row>
    <row r="1404" spans="1:75" x14ac:dyDescent="0.2">
      <c r="A1404" s="210"/>
      <c r="B1404" s="211"/>
      <c r="C1404" s="848" t="str">
        <f ca="1">IF(ISERR(AVERAGE(INDIRECT("B"&amp;(ROW()-INT($B$1/2))):INDIRECT("B"&amp;(ROW()+INT($B$1/2))))),"",AVERAGE(INDIRECT("B"&amp;(ROW()-INT($B$1/2))):INDIRECT("B"&amp;(ROW()+INT($B$1/2)))))</f>
        <v/>
      </c>
      <c r="D1404" s="848">
        <f t="shared" si="491"/>
        <v>0</v>
      </c>
      <c r="E1404" s="275"/>
      <c r="F1404" s="15"/>
      <c r="G1404" s="3"/>
      <c r="H1404" s="3"/>
      <c r="I1404" s="3"/>
      <c r="J1404" s="3"/>
      <c r="K1404" s="3"/>
      <c r="L1404" s="554"/>
      <c r="M1404" s="545"/>
      <c r="N1404" s="546"/>
      <c r="O1404" s="5"/>
      <c r="P1404" s="216"/>
      <c r="Q1404" s="217"/>
      <c r="R1404" s="218"/>
      <c r="S1404" s="219">
        <f t="shared" si="498"/>
        <v>0</v>
      </c>
      <c r="T1404" s="220">
        <f t="shared" si="499"/>
        <v>0</v>
      </c>
      <c r="U1404" s="214">
        <f t="shared" si="508"/>
        <v>0</v>
      </c>
      <c r="W1404" s="221"/>
      <c r="X1404" s="222"/>
      <c r="Y1404" s="222"/>
      <c r="Z1404" s="223"/>
      <c r="AA1404" s="222"/>
      <c r="AB1404" s="224"/>
      <c r="AC1404" s="225"/>
      <c r="AD1404" s="2">
        <f t="shared" si="493"/>
        <v>0</v>
      </c>
      <c r="AE1404" s="2">
        <f t="shared" si="494"/>
        <v>0</v>
      </c>
      <c r="AF1404" s="226"/>
      <c r="AG1404" s="219">
        <f t="shared" si="500"/>
        <v>0</v>
      </c>
      <c r="AH1404" s="234">
        <f t="shared" si="501"/>
        <v>0</v>
      </c>
      <c r="AI1404" s="214">
        <f t="shared" si="509"/>
        <v>0</v>
      </c>
      <c r="AK1404" s="229">
        <f t="shared" si="502"/>
        <v>0</v>
      </c>
      <c r="AL1404" s="226"/>
      <c r="AM1404" s="15"/>
      <c r="AN1404" s="232" t="e">
        <f t="shared" si="503"/>
        <v>#DIV/0!</v>
      </c>
      <c r="AO1404" s="214">
        <f t="shared" si="495"/>
        <v>0</v>
      </c>
      <c r="AQ1404" s="210"/>
      <c r="AR1404" s="231"/>
      <c r="AS1404" s="15"/>
      <c r="AT1404" s="232">
        <f t="shared" si="504"/>
        <v>0</v>
      </c>
      <c r="AU1404" s="235">
        <f t="shared" si="505"/>
        <v>0</v>
      </c>
      <c r="AY1404" s="210"/>
      <c r="AZ1404" s="231"/>
      <c r="BA1404" s="15"/>
      <c r="BB1404" s="232">
        <f t="shared" si="492"/>
        <v>0</v>
      </c>
      <c r="BC1404" s="235">
        <f t="shared" si="506"/>
        <v>0</v>
      </c>
      <c r="BG1404" s="210"/>
      <c r="BH1404" s="231"/>
      <c r="BI1404" s="15"/>
      <c r="BJ1404" s="232">
        <f t="shared" si="496"/>
        <v>0</v>
      </c>
      <c r="BK1404" s="235">
        <f t="shared" si="507"/>
        <v>0</v>
      </c>
      <c r="BM1404" s="109">
        <f t="shared" si="497"/>
        <v>-1.3514629730218837</v>
      </c>
      <c r="BN1404" s="213"/>
      <c r="BR1404" s="228"/>
      <c r="BS1404" s="311"/>
      <c r="BT1404" s="3"/>
      <c r="BU1404" s="213"/>
      <c r="BV1404" s="213"/>
      <c r="BW1404" s="291"/>
    </row>
    <row r="1405" spans="1:75" x14ac:dyDescent="0.2">
      <c r="A1405" s="210"/>
      <c r="B1405" s="211"/>
      <c r="C1405" s="848" t="str">
        <f ca="1">IF(ISERR(AVERAGE(INDIRECT("B"&amp;(ROW()-INT($B$1/2))):INDIRECT("B"&amp;(ROW()+INT($B$1/2))))),"",AVERAGE(INDIRECT("B"&amp;(ROW()-INT($B$1/2))):INDIRECT("B"&amp;(ROW()+INT($B$1/2)))))</f>
        <v/>
      </c>
      <c r="D1405" s="848">
        <f t="shared" si="491"/>
        <v>0</v>
      </c>
      <c r="E1405" s="275"/>
      <c r="F1405" s="15"/>
      <c r="G1405" s="3"/>
      <c r="H1405" s="3"/>
      <c r="I1405" s="3"/>
      <c r="J1405" s="3"/>
      <c r="K1405" s="3"/>
      <c r="L1405" s="554"/>
      <c r="M1405" s="545"/>
      <c r="N1405" s="546"/>
      <c r="O1405" s="5"/>
      <c r="P1405" s="216"/>
      <c r="Q1405" s="217"/>
      <c r="R1405" s="218"/>
      <c r="S1405" s="219">
        <f t="shared" si="498"/>
        <v>0</v>
      </c>
      <c r="T1405" s="220">
        <f t="shared" si="499"/>
        <v>0</v>
      </c>
      <c r="U1405" s="214">
        <f t="shared" si="508"/>
        <v>0</v>
      </c>
      <c r="W1405" s="221"/>
      <c r="X1405" s="222"/>
      <c r="Y1405" s="222"/>
      <c r="Z1405" s="223"/>
      <c r="AA1405" s="222"/>
      <c r="AB1405" s="224"/>
      <c r="AC1405" s="225"/>
      <c r="AD1405" s="2">
        <f t="shared" si="493"/>
        <v>0</v>
      </c>
      <c r="AE1405" s="2">
        <f t="shared" si="494"/>
        <v>0</v>
      </c>
      <c r="AF1405" s="226"/>
      <c r="AG1405" s="219">
        <f t="shared" si="500"/>
        <v>0</v>
      </c>
      <c r="AH1405" s="234">
        <f t="shared" si="501"/>
        <v>0</v>
      </c>
      <c r="AI1405" s="214">
        <f t="shared" si="509"/>
        <v>0</v>
      </c>
      <c r="AK1405" s="229">
        <f t="shared" si="502"/>
        <v>0</v>
      </c>
      <c r="AL1405" s="226"/>
      <c r="AM1405" s="15"/>
      <c r="AN1405" s="232" t="e">
        <f t="shared" si="503"/>
        <v>#DIV/0!</v>
      </c>
      <c r="AO1405" s="214">
        <f t="shared" si="495"/>
        <v>0</v>
      </c>
      <c r="AQ1405" s="210"/>
      <c r="AR1405" s="231"/>
      <c r="AS1405" s="15"/>
      <c r="AT1405" s="232">
        <f t="shared" si="504"/>
        <v>0</v>
      </c>
      <c r="AU1405" s="235">
        <f t="shared" si="505"/>
        <v>0</v>
      </c>
      <c r="AY1405" s="210"/>
      <c r="AZ1405" s="231"/>
      <c r="BA1405" s="15"/>
      <c r="BB1405" s="232">
        <f t="shared" si="492"/>
        <v>0</v>
      </c>
      <c r="BC1405" s="235">
        <f t="shared" si="506"/>
        <v>0</v>
      </c>
      <c r="BG1405" s="210"/>
      <c r="BH1405" s="231"/>
      <c r="BI1405" s="15"/>
      <c r="BJ1405" s="232">
        <f t="shared" si="496"/>
        <v>0</v>
      </c>
      <c r="BK1405" s="235">
        <f t="shared" si="507"/>
        <v>0</v>
      </c>
      <c r="BM1405" s="109">
        <f t="shared" si="497"/>
        <v>-1.3532953105196204</v>
      </c>
      <c r="BN1405" s="213"/>
      <c r="BR1405" s="228"/>
      <c r="BS1405" s="311"/>
      <c r="BT1405" s="3"/>
      <c r="BU1405" s="213"/>
      <c r="BV1405" s="213"/>
      <c r="BW1405" s="291"/>
    </row>
    <row r="1406" spans="1:75" x14ac:dyDescent="0.2">
      <c r="A1406" s="210"/>
      <c r="B1406" s="211"/>
      <c r="C1406" s="848" t="str">
        <f ca="1">IF(ISERR(AVERAGE(INDIRECT("B"&amp;(ROW()-INT($B$1/2))):INDIRECT("B"&amp;(ROW()+INT($B$1/2))))),"",AVERAGE(INDIRECT("B"&amp;(ROW()-INT($B$1/2))):INDIRECT("B"&amp;(ROW()+INT($B$1/2)))))</f>
        <v/>
      </c>
      <c r="D1406" s="848">
        <f t="shared" si="491"/>
        <v>0</v>
      </c>
      <c r="E1406" s="275"/>
      <c r="F1406" s="15"/>
      <c r="G1406" s="3"/>
      <c r="H1406" s="3"/>
      <c r="I1406" s="3"/>
      <c r="J1406" s="3"/>
      <c r="K1406" s="3"/>
      <c r="L1406" s="554"/>
      <c r="M1406" s="545"/>
      <c r="N1406" s="546"/>
      <c r="O1406" s="5"/>
      <c r="P1406" s="216"/>
      <c r="Q1406" s="217"/>
      <c r="R1406" s="218"/>
      <c r="S1406" s="219">
        <f t="shared" si="498"/>
        <v>0</v>
      </c>
      <c r="T1406" s="220">
        <f t="shared" si="499"/>
        <v>0</v>
      </c>
      <c r="U1406" s="214">
        <f t="shared" si="508"/>
        <v>0</v>
      </c>
      <c r="W1406" s="221"/>
      <c r="X1406" s="222"/>
      <c r="Y1406" s="222"/>
      <c r="Z1406" s="223"/>
      <c r="AA1406" s="222"/>
      <c r="AB1406" s="224"/>
      <c r="AC1406" s="225"/>
      <c r="AD1406" s="2">
        <f t="shared" si="493"/>
        <v>0</v>
      </c>
      <c r="AE1406" s="2">
        <f t="shared" si="494"/>
        <v>0</v>
      </c>
      <c r="AF1406" s="226"/>
      <c r="AG1406" s="219">
        <f t="shared" si="500"/>
        <v>0</v>
      </c>
      <c r="AH1406" s="234">
        <f t="shared" si="501"/>
        <v>0</v>
      </c>
      <c r="AI1406" s="214">
        <f t="shared" si="509"/>
        <v>0</v>
      </c>
      <c r="AK1406" s="229">
        <f t="shared" si="502"/>
        <v>0</v>
      </c>
      <c r="AL1406" s="226"/>
      <c r="AM1406" s="15"/>
      <c r="AN1406" s="232" t="e">
        <f t="shared" si="503"/>
        <v>#DIV/0!</v>
      </c>
      <c r="AO1406" s="214">
        <f t="shared" si="495"/>
        <v>0</v>
      </c>
      <c r="AQ1406" s="210"/>
      <c r="AR1406" s="231"/>
      <c r="AS1406" s="15"/>
      <c r="AT1406" s="232">
        <f t="shared" si="504"/>
        <v>0</v>
      </c>
      <c r="AU1406" s="235">
        <f t="shared" si="505"/>
        <v>0</v>
      </c>
      <c r="AY1406" s="210"/>
      <c r="AZ1406" s="231"/>
      <c r="BA1406" s="15"/>
      <c r="BB1406" s="232">
        <f t="shared" si="492"/>
        <v>0</v>
      </c>
      <c r="BC1406" s="235">
        <f t="shared" si="506"/>
        <v>0</v>
      </c>
      <c r="BG1406" s="210"/>
      <c r="BH1406" s="231"/>
      <c r="BI1406" s="15"/>
      <c r="BJ1406" s="232">
        <f t="shared" si="496"/>
        <v>0</v>
      </c>
      <c r="BK1406" s="235">
        <f t="shared" si="507"/>
        <v>0</v>
      </c>
      <c r="BM1406" s="109">
        <f t="shared" si="497"/>
        <v>-1.3551276480173571</v>
      </c>
      <c r="BN1406" s="213"/>
      <c r="BR1406" s="228"/>
      <c r="BS1406" s="311"/>
      <c r="BT1406" s="3"/>
      <c r="BU1406" s="213"/>
      <c r="BV1406" s="213"/>
      <c r="BW1406" s="291"/>
    </row>
    <row r="1407" spans="1:75" x14ac:dyDescent="0.2">
      <c r="A1407" s="210"/>
      <c r="B1407" s="211"/>
      <c r="C1407" s="848" t="str">
        <f ca="1">IF(ISERR(AVERAGE(INDIRECT("B"&amp;(ROW()-INT($B$1/2))):INDIRECT("B"&amp;(ROW()+INT($B$1/2))))),"",AVERAGE(INDIRECT("B"&amp;(ROW()-INT($B$1/2))):INDIRECT("B"&amp;(ROW()+INT($B$1/2)))))</f>
        <v/>
      </c>
      <c r="D1407" s="848">
        <f t="shared" si="491"/>
        <v>0</v>
      </c>
      <c r="E1407" s="275"/>
      <c r="F1407" s="15"/>
      <c r="G1407" s="3"/>
      <c r="H1407" s="3"/>
      <c r="I1407" s="3"/>
      <c r="J1407" s="3"/>
      <c r="K1407" s="3"/>
      <c r="L1407" s="554"/>
      <c r="M1407" s="545"/>
      <c r="N1407" s="546"/>
      <c r="O1407" s="5"/>
      <c r="P1407" s="216"/>
      <c r="Q1407" s="217"/>
      <c r="R1407" s="218"/>
      <c r="S1407" s="219">
        <f t="shared" si="498"/>
        <v>0</v>
      </c>
      <c r="T1407" s="220">
        <f t="shared" si="499"/>
        <v>0</v>
      </c>
      <c r="U1407" s="214">
        <f t="shared" si="508"/>
        <v>0</v>
      </c>
      <c r="W1407" s="221"/>
      <c r="X1407" s="222"/>
      <c r="Y1407" s="222"/>
      <c r="Z1407" s="223"/>
      <c r="AA1407" s="222"/>
      <c r="AB1407" s="224"/>
      <c r="AC1407" s="225"/>
      <c r="AD1407" s="2">
        <f t="shared" si="493"/>
        <v>0</v>
      </c>
      <c r="AE1407" s="2">
        <f t="shared" si="494"/>
        <v>0</v>
      </c>
      <c r="AF1407" s="226"/>
      <c r="AG1407" s="219">
        <f t="shared" si="500"/>
        <v>0</v>
      </c>
      <c r="AH1407" s="234">
        <f t="shared" si="501"/>
        <v>0</v>
      </c>
      <c r="AI1407" s="214">
        <f t="shared" si="509"/>
        <v>0</v>
      </c>
      <c r="AK1407" s="229">
        <f t="shared" si="502"/>
        <v>0</v>
      </c>
      <c r="AL1407" s="226"/>
      <c r="AM1407" s="15"/>
      <c r="AN1407" s="232" t="e">
        <f t="shared" si="503"/>
        <v>#DIV/0!</v>
      </c>
      <c r="AO1407" s="214">
        <f t="shared" si="495"/>
        <v>0</v>
      </c>
      <c r="AQ1407" s="210"/>
      <c r="AR1407" s="231"/>
      <c r="AS1407" s="15"/>
      <c r="AT1407" s="232">
        <f t="shared" si="504"/>
        <v>0</v>
      </c>
      <c r="AU1407" s="235">
        <f t="shared" si="505"/>
        <v>0</v>
      </c>
      <c r="AY1407" s="210"/>
      <c r="AZ1407" s="231"/>
      <c r="BA1407" s="15"/>
      <c r="BB1407" s="232">
        <f t="shared" si="492"/>
        <v>0</v>
      </c>
      <c r="BC1407" s="235">
        <f t="shared" si="506"/>
        <v>0</v>
      </c>
      <c r="BG1407" s="210"/>
      <c r="BH1407" s="231"/>
      <c r="BI1407" s="15"/>
      <c r="BJ1407" s="232">
        <f t="shared" si="496"/>
        <v>0</v>
      </c>
      <c r="BK1407" s="235">
        <f t="shared" si="507"/>
        <v>0</v>
      </c>
      <c r="BM1407" s="109">
        <f t="shared" si="497"/>
        <v>-1.3569599855150938</v>
      </c>
      <c r="BN1407" s="213"/>
      <c r="BR1407" s="228"/>
      <c r="BS1407" s="311"/>
      <c r="BT1407" s="3"/>
      <c r="BU1407" s="213"/>
      <c r="BV1407" s="213"/>
      <c r="BW1407" s="291"/>
    </row>
    <row r="1408" spans="1:75" x14ac:dyDescent="0.2">
      <c r="A1408" s="210"/>
      <c r="B1408" s="211"/>
      <c r="C1408" s="848" t="str">
        <f ca="1">IF(ISERR(AVERAGE(INDIRECT("B"&amp;(ROW()-INT($B$1/2))):INDIRECT("B"&amp;(ROW()+INT($B$1/2))))),"",AVERAGE(INDIRECT("B"&amp;(ROW()-INT($B$1/2))):INDIRECT("B"&amp;(ROW()+INT($B$1/2)))))</f>
        <v/>
      </c>
      <c r="D1408" s="848">
        <f t="shared" si="491"/>
        <v>0</v>
      </c>
      <c r="E1408" s="275"/>
      <c r="F1408" s="15"/>
      <c r="G1408" s="3"/>
      <c r="H1408" s="3"/>
      <c r="I1408" s="3"/>
      <c r="J1408" s="3"/>
      <c r="K1408" s="3"/>
      <c r="L1408" s="554"/>
      <c r="M1408" s="545"/>
      <c r="N1408" s="546"/>
      <c r="O1408" s="5"/>
      <c r="P1408" s="216"/>
      <c r="Q1408" s="217"/>
      <c r="R1408" s="218"/>
      <c r="S1408" s="219">
        <f t="shared" si="498"/>
        <v>0</v>
      </c>
      <c r="T1408" s="220">
        <f t="shared" si="499"/>
        <v>0</v>
      </c>
      <c r="U1408" s="214">
        <f t="shared" si="508"/>
        <v>0</v>
      </c>
      <c r="W1408" s="221"/>
      <c r="X1408" s="222"/>
      <c r="Y1408" s="222"/>
      <c r="Z1408" s="223"/>
      <c r="AA1408" s="222"/>
      <c r="AB1408" s="224"/>
      <c r="AC1408" s="225"/>
      <c r="AD1408" s="2">
        <f t="shared" si="493"/>
        <v>0</v>
      </c>
      <c r="AE1408" s="2">
        <f t="shared" si="494"/>
        <v>0</v>
      </c>
      <c r="AF1408" s="226"/>
      <c r="AG1408" s="219">
        <f t="shared" si="500"/>
        <v>0</v>
      </c>
      <c r="AH1408" s="234">
        <f t="shared" si="501"/>
        <v>0</v>
      </c>
      <c r="AI1408" s="214">
        <f t="shared" si="509"/>
        <v>0</v>
      </c>
      <c r="AK1408" s="229">
        <f t="shared" si="502"/>
        <v>0</v>
      </c>
      <c r="AL1408" s="226"/>
      <c r="AM1408" s="15"/>
      <c r="AN1408" s="232" t="e">
        <f t="shared" si="503"/>
        <v>#DIV/0!</v>
      </c>
      <c r="AO1408" s="214">
        <f t="shared" si="495"/>
        <v>0</v>
      </c>
      <c r="AQ1408" s="210"/>
      <c r="AR1408" s="231"/>
      <c r="AS1408" s="15"/>
      <c r="AT1408" s="232">
        <f t="shared" si="504"/>
        <v>0</v>
      </c>
      <c r="AU1408" s="235">
        <f t="shared" si="505"/>
        <v>0</v>
      </c>
      <c r="AY1408" s="210"/>
      <c r="AZ1408" s="231"/>
      <c r="BA1408" s="15"/>
      <c r="BB1408" s="232">
        <f t="shared" si="492"/>
        <v>0</v>
      </c>
      <c r="BC1408" s="235">
        <f t="shared" si="506"/>
        <v>0</v>
      </c>
      <c r="BG1408" s="210"/>
      <c r="BH1408" s="231"/>
      <c r="BI1408" s="15"/>
      <c r="BJ1408" s="232">
        <f t="shared" si="496"/>
        <v>0</v>
      </c>
      <c r="BK1408" s="235">
        <f t="shared" si="507"/>
        <v>0</v>
      </c>
      <c r="BM1408" s="109">
        <f t="shared" si="497"/>
        <v>-1.3587923230128305</v>
      </c>
      <c r="BN1408" s="213"/>
      <c r="BR1408" s="228"/>
      <c r="BS1408" s="311"/>
      <c r="BT1408" s="3"/>
      <c r="BU1408" s="213"/>
      <c r="BV1408" s="213"/>
      <c r="BW1408" s="291"/>
    </row>
    <row r="1409" spans="1:75" x14ac:dyDescent="0.2">
      <c r="A1409" s="210"/>
      <c r="B1409" s="211"/>
      <c r="C1409" s="848" t="str">
        <f ca="1">IF(ISERR(AVERAGE(INDIRECT("B"&amp;(ROW()-INT($B$1/2))):INDIRECT("B"&amp;(ROW()+INT($B$1/2))))),"",AVERAGE(INDIRECT("B"&amp;(ROW()-INT($B$1/2))):INDIRECT("B"&amp;(ROW()+INT($B$1/2)))))</f>
        <v/>
      </c>
      <c r="D1409" s="848">
        <f t="shared" ref="D1409:D1472" si="510">A1409-A1408</f>
        <v>0</v>
      </c>
      <c r="E1409" s="275"/>
      <c r="F1409" s="15"/>
      <c r="G1409" s="3"/>
      <c r="H1409" s="3"/>
      <c r="I1409" s="3"/>
      <c r="J1409" s="3"/>
      <c r="K1409" s="3"/>
      <c r="L1409" s="554"/>
      <c r="M1409" s="545"/>
      <c r="N1409" s="546"/>
      <c r="O1409" s="5"/>
      <c r="P1409" s="216"/>
      <c r="Q1409" s="217"/>
      <c r="R1409" s="218"/>
      <c r="S1409" s="219">
        <f t="shared" si="498"/>
        <v>0</v>
      </c>
      <c r="T1409" s="220">
        <f t="shared" si="499"/>
        <v>0</v>
      </c>
      <c r="U1409" s="214">
        <f t="shared" si="508"/>
        <v>0</v>
      </c>
      <c r="W1409" s="221"/>
      <c r="X1409" s="222"/>
      <c r="Y1409" s="222"/>
      <c r="Z1409" s="223"/>
      <c r="AA1409" s="222"/>
      <c r="AB1409" s="224"/>
      <c r="AC1409" s="225"/>
      <c r="AD1409" s="2">
        <f t="shared" si="493"/>
        <v>0</v>
      </c>
      <c r="AE1409" s="2">
        <f t="shared" si="494"/>
        <v>0</v>
      </c>
      <c r="AF1409" s="226"/>
      <c r="AG1409" s="219">
        <f t="shared" si="500"/>
        <v>0</v>
      </c>
      <c r="AH1409" s="234">
        <f t="shared" si="501"/>
        <v>0</v>
      </c>
      <c r="AI1409" s="214">
        <f t="shared" si="509"/>
        <v>0</v>
      </c>
      <c r="AK1409" s="229">
        <f t="shared" si="502"/>
        <v>0</v>
      </c>
      <c r="AL1409" s="226"/>
      <c r="AM1409" s="15"/>
      <c r="AN1409" s="232" t="e">
        <f t="shared" si="503"/>
        <v>#DIV/0!</v>
      </c>
      <c r="AO1409" s="214">
        <f t="shared" si="495"/>
        <v>0</v>
      </c>
      <c r="AQ1409" s="210"/>
      <c r="AR1409" s="231"/>
      <c r="AS1409" s="15"/>
      <c r="AT1409" s="232">
        <f t="shared" si="504"/>
        <v>0</v>
      </c>
      <c r="AU1409" s="235">
        <f t="shared" si="505"/>
        <v>0</v>
      </c>
      <c r="AY1409" s="210"/>
      <c r="AZ1409" s="231"/>
      <c r="BA1409" s="15"/>
      <c r="BB1409" s="232">
        <f t="shared" si="492"/>
        <v>0</v>
      </c>
      <c r="BC1409" s="235">
        <f t="shared" si="506"/>
        <v>0</v>
      </c>
      <c r="BG1409" s="210"/>
      <c r="BH1409" s="231"/>
      <c r="BI1409" s="15"/>
      <c r="BJ1409" s="232">
        <f t="shared" si="496"/>
        <v>0</v>
      </c>
      <c r="BK1409" s="235">
        <f t="shared" si="507"/>
        <v>0</v>
      </c>
      <c r="BM1409" s="109">
        <f t="shared" si="497"/>
        <v>-1.3606246605105672</v>
      </c>
      <c r="BN1409" s="213"/>
      <c r="BR1409" s="228"/>
      <c r="BS1409" s="311"/>
      <c r="BT1409" s="3"/>
      <c r="BU1409" s="213"/>
      <c r="BV1409" s="213"/>
      <c r="BW1409" s="291"/>
    </row>
    <row r="1410" spans="1:75" x14ac:dyDescent="0.2">
      <c r="A1410" s="210"/>
      <c r="B1410" s="211"/>
      <c r="C1410" s="848" t="str">
        <f ca="1">IF(ISERR(AVERAGE(INDIRECT("B"&amp;(ROW()-INT($B$1/2))):INDIRECT("B"&amp;(ROW()+INT($B$1/2))))),"",AVERAGE(INDIRECT("B"&amp;(ROW()-INT($B$1/2))):INDIRECT("B"&amp;(ROW()+INT($B$1/2)))))</f>
        <v/>
      </c>
      <c r="D1410" s="848">
        <f t="shared" si="510"/>
        <v>0</v>
      </c>
      <c r="E1410" s="275"/>
      <c r="F1410" s="15"/>
      <c r="G1410" s="3"/>
      <c r="H1410" s="3"/>
      <c r="I1410" s="3"/>
      <c r="J1410" s="3"/>
      <c r="K1410" s="3"/>
      <c r="L1410" s="554"/>
      <c r="M1410" s="545"/>
      <c r="N1410" s="546"/>
      <c r="O1410" s="5"/>
      <c r="P1410" s="216"/>
      <c r="Q1410" s="217"/>
      <c r="R1410" s="218"/>
      <c r="S1410" s="219">
        <f t="shared" si="498"/>
        <v>0</v>
      </c>
      <c r="T1410" s="220">
        <f t="shared" si="499"/>
        <v>0</v>
      </c>
      <c r="U1410" s="214">
        <f t="shared" si="508"/>
        <v>0</v>
      </c>
      <c r="W1410" s="221"/>
      <c r="X1410" s="222"/>
      <c r="Y1410" s="222"/>
      <c r="Z1410" s="223"/>
      <c r="AA1410" s="222"/>
      <c r="AB1410" s="224"/>
      <c r="AC1410" s="225"/>
      <c r="AD1410" s="2">
        <f t="shared" si="493"/>
        <v>0</v>
      </c>
      <c r="AE1410" s="2">
        <f t="shared" si="494"/>
        <v>0</v>
      </c>
      <c r="AF1410" s="226"/>
      <c r="AG1410" s="219">
        <f t="shared" si="500"/>
        <v>0</v>
      </c>
      <c r="AH1410" s="234">
        <f t="shared" si="501"/>
        <v>0</v>
      </c>
      <c r="AI1410" s="214">
        <f t="shared" si="509"/>
        <v>0</v>
      </c>
      <c r="AK1410" s="229">
        <f t="shared" si="502"/>
        <v>0</v>
      </c>
      <c r="AL1410" s="226"/>
      <c r="AM1410" s="15"/>
      <c r="AN1410" s="232" t="e">
        <f t="shared" si="503"/>
        <v>#DIV/0!</v>
      </c>
      <c r="AO1410" s="214">
        <f t="shared" si="495"/>
        <v>0</v>
      </c>
      <c r="AQ1410" s="210"/>
      <c r="AR1410" s="231"/>
      <c r="AS1410" s="15"/>
      <c r="AT1410" s="232">
        <f t="shared" si="504"/>
        <v>0</v>
      </c>
      <c r="AU1410" s="235">
        <f t="shared" si="505"/>
        <v>0</v>
      </c>
      <c r="AY1410" s="210"/>
      <c r="AZ1410" s="231"/>
      <c r="BA1410" s="15"/>
      <c r="BB1410" s="232">
        <f t="shared" si="492"/>
        <v>0</v>
      </c>
      <c r="BC1410" s="235">
        <f t="shared" si="506"/>
        <v>0</v>
      </c>
      <c r="BG1410" s="210"/>
      <c r="BH1410" s="231"/>
      <c r="BI1410" s="15"/>
      <c r="BJ1410" s="232">
        <f t="shared" si="496"/>
        <v>0</v>
      </c>
      <c r="BK1410" s="235">
        <f t="shared" si="507"/>
        <v>0</v>
      </c>
      <c r="BM1410" s="109">
        <f t="shared" si="497"/>
        <v>-1.3624569980083039</v>
      </c>
      <c r="BN1410" s="213"/>
      <c r="BR1410" s="228"/>
      <c r="BS1410" s="311"/>
      <c r="BT1410" s="3"/>
      <c r="BU1410" s="213"/>
      <c r="BV1410" s="213"/>
      <c r="BW1410" s="291"/>
    </row>
    <row r="1411" spans="1:75" x14ac:dyDescent="0.2">
      <c r="A1411" s="210"/>
      <c r="B1411" s="211"/>
      <c r="C1411" s="848" t="str">
        <f ca="1">IF(ISERR(AVERAGE(INDIRECT("B"&amp;(ROW()-INT($B$1/2))):INDIRECT("B"&amp;(ROW()+INT($B$1/2))))),"",AVERAGE(INDIRECT("B"&amp;(ROW()-INT($B$1/2))):INDIRECT("B"&amp;(ROW()+INT($B$1/2)))))</f>
        <v/>
      </c>
      <c r="D1411" s="848">
        <f t="shared" si="510"/>
        <v>0</v>
      </c>
      <c r="E1411" s="275"/>
      <c r="F1411" s="15"/>
      <c r="G1411" s="3"/>
      <c r="H1411" s="3"/>
      <c r="I1411" s="3"/>
      <c r="J1411" s="3"/>
      <c r="K1411" s="3"/>
      <c r="L1411" s="554"/>
      <c r="M1411" s="545"/>
      <c r="N1411" s="546"/>
      <c r="O1411" s="5"/>
      <c r="P1411" s="216"/>
      <c r="Q1411" s="217"/>
      <c r="R1411" s="218"/>
      <c r="S1411" s="219">
        <f t="shared" si="498"/>
        <v>0</v>
      </c>
      <c r="T1411" s="220">
        <f t="shared" si="499"/>
        <v>0</v>
      </c>
      <c r="U1411" s="214">
        <f t="shared" si="508"/>
        <v>0</v>
      </c>
      <c r="W1411" s="221"/>
      <c r="X1411" s="222"/>
      <c r="Y1411" s="222"/>
      <c r="Z1411" s="223"/>
      <c r="AA1411" s="222"/>
      <c r="AB1411" s="224"/>
      <c r="AC1411" s="225"/>
      <c r="AD1411" s="2">
        <f t="shared" si="493"/>
        <v>0</v>
      </c>
      <c r="AE1411" s="2">
        <f t="shared" si="494"/>
        <v>0</v>
      </c>
      <c r="AF1411" s="226"/>
      <c r="AG1411" s="219">
        <f t="shared" si="500"/>
        <v>0</v>
      </c>
      <c r="AH1411" s="234">
        <f t="shared" si="501"/>
        <v>0</v>
      </c>
      <c r="AI1411" s="214">
        <f t="shared" si="509"/>
        <v>0</v>
      </c>
      <c r="AK1411" s="229">
        <f t="shared" si="502"/>
        <v>0</v>
      </c>
      <c r="AL1411" s="226"/>
      <c r="AM1411" s="15"/>
      <c r="AN1411" s="232" t="e">
        <f t="shared" si="503"/>
        <v>#DIV/0!</v>
      </c>
      <c r="AO1411" s="214">
        <f t="shared" si="495"/>
        <v>0</v>
      </c>
      <c r="AQ1411" s="210"/>
      <c r="AR1411" s="231"/>
      <c r="AS1411" s="15"/>
      <c r="AT1411" s="232">
        <f t="shared" si="504"/>
        <v>0</v>
      </c>
      <c r="AU1411" s="235">
        <f t="shared" si="505"/>
        <v>0</v>
      </c>
      <c r="AY1411" s="210"/>
      <c r="AZ1411" s="231"/>
      <c r="BA1411" s="15"/>
      <c r="BB1411" s="232">
        <f t="shared" si="492"/>
        <v>0</v>
      </c>
      <c r="BC1411" s="235">
        <f t="shared" si="506"/>
        <v>0</v>
      </c>
      <c r="BG1411" s="210"/>
      <c r="BH1411" s="231"/>
      <c r="BI1411" s="15"/>
      <c r="BJ1411" s="232">
        <f t="shared" si="496"/>
        <v>0</v>
      </c>
      <c r="BK1411" s="235">
        <f t="shared" si="507"/>
        <v>0</v>
      </c>
      <c r="BM1411" s="109">
        <f t="shared" si="497"/>
        <v>-1.3642893355060406</v>
      </c>
      <c r="BN1411" s="213"/>
      <c r="BR1411" s="228"/>
      <c r="BS1411" s="311"/>
      <c r="BT1411" s="3"/>
      <c r="BU1411" s="213"/>
      <c r="BV1411" s="213"/>
      <c r="BW1411" s="291"/>
    </row>
    <row r="1412" spans="1:75" x14ac:dyDescent="0.2">
      <c r="A1412" s="210"/>
      <c r="B1412" s="211"/>
      <c r="C1412" s="848" t="str">
        <f ca="1">IF(ISERR(AVERAGE(INDIRECT("B"&amp;(ROW()-INT($B$1/2))):INDIRECT("B"&amp;(ROW()+INT($B$1/2))))),"",AVERAGE(INDIRECT("B"&amp;(ROW()-INT($B$1/2))):INDIRECT("B"&amp;(ROW()+INT($B$1/2)))))</f>
        <v/>
      </c>
      <c r="D1412" s="848">
        <f t="shared" si="510"/>
        <v>0</v>
      </c>
      <c r="E1412" s="275"/>
      <c r="F1412" s="15"/>
      <c r="G1412" s="3"/>
      <c r="H1412" s="3"/>
      <c r="I1412" s="3"/>
      <c r="J1412" s="3"/>
      <c r="K1412" s="3"/>
      <c r="L1412" s="554"/>
      <c r="M1412" s="545"/>
      <c r="N1412" s="546"/>
      <c r="O1412" s="5"/>
      <c r="P1412" s="216"/>
      <c r="Q1412" s="217"/>
      <c r="R1412" s="218"/>
      <c r="S1412" s="219">
        <f t="shared" si="498"/>
        <v>0</v>
      </c>
      <c r="T1412" s="220">
        <f t="shared" si="499"/>
        <v>0</v>
      </c>
      <c r="U1412" s="214">
        <f t="shared" si="508"/>
        <v>0</v>
      </c>
      <c r="W1412" s="221"/>
      <c r="X1412" s="222"/>
      <c r="Y1412" s="222"/>
      <c r="Z1412" s="223"/>
      <c r="AA1412" s="222"/>
      <c r="AB1412" s="224"/>
      <c r="AC1412" s="225"/>
      <c r="AD1412" s="2">
        <f t="shared" si="493"/>
        <v>0</v>
      </c>
      <c r="AE1412" s="2">
        <f t="shared" si="494"/>
        <v>0</v>
      </c>
      <c r="AF1412" s="226"/>
      <c r="AG1412" s="219">
        <f t="shared" si="500"/>
        <v>0</v>
      </c>
      <c r="AH1412" s="234">
        <f t="shared" si="501"/>
        <v>0</v>
      </c>
      <c r="AI1412" s="214">
        <f t="shared" si="509"/>
        <v>0</v>
      </c>
      <c r="AK1412" s="229">
        <f t="shared" si="502"/>
        <v>0</v>
      </c>
      <c r="AL1412" s="226"/>
      <c r="AM1412" s="15"/>
      <c r="AN1412" s="232" t="e">
        <f t="shared" si="503"/>
        <v>#DIV/0!</v>
      </c>
      <c r="AO1412" s="214">
        <f t="shared" si="495"/>
        <v>0</v>
      </c>
      <c r="AQ1412" s="210"/>
      <c r="AR1412" s="231"/>
      <c r="AS1412" s="15"/>
      <c r="AT1412" s="232">
        <f t="shared" si="504"/>
        <v>0</v>
      </c>
      <c r="AU1412" s="235">
        <f t="shared" si="505"/>
        <v>0</v>
      </c>
      <c r="AY1412" s="210"/>
      <c r="AZ1412" s="231"/>
      <c r="BA1412" s="15"/>
      <c r="BB1412" s="232">
        <f t="shared" ref="BB1412:BB1475" si="511">IF(AY1412&gt;0,(26.3/MAX($AY$4:$AY$4600))*AY1412,0)</f>
        <v>0</v>
      </c>
      <c r="BC1412" s="235">
        <f t="shared" si="506"/>
        <v>0</v>
      </c>
      <c r="BG1412" s="210"/>
      <c r="BH1412" s="231"/>
      <c r="BI1412" s="15"/>
      <c r="BJ1412" s="232">
        <f t="shared" si="496"/>
        <v>0</v>
      </c>
      <c r="BK1412" s="235">
        <f t="shared" si="507"/>
        <v>0</v>
      </c>
      <c r="BM1412" s="109">
        <f t="shared" si="497"/>
        <v>-1.3661216730037773</v>
      </c>
      <c r="BN1412" s="213"/>
      <c r="BR1412" s="228"/>
      <c r="BS1412" s="311"/>
      <c r="BT1412" s="3"/>
      <c r="BU1412" s="213"/>
      <c r="BV1412" s="213"/>
      <c r="BW1412" s="291"/>
    </row>
    <row r="1413" spans="1:75" x14ac:dyDescent="0.2">
      <c r="A1413" s="210"/>
      <c r="B1413" s="211"/>
      <c r="C1413" s="848" t="str">
        <f ca="1">IF(ISERR(AVERAGE(INDIRECT("B"&amp;(ROW()-INT($B$1/2))):INDIRECT("B"&amp;(ROW()+INT($B$1/2))))),"",AVERAGE(INDIRECT("B"&amp;(ROW()-INT($B$1/2))):INDIRECT("B"&amp;(ROW()+INT($B$1/2)))))</f>
        <v/>
      </c>
      <c r="D1413" s="848">
        <f t="shared" si="510"/>
        <v>0</v>
      </c>
      <c r="E1413" s="275"/>
      <c r="F1413" s="15"/>
      <c r="G1413" s="3"/>
      <c r="H1413" s="3"/>
      <c r="I1413" s="3"/>
      <c r="J1413" s="3"/>
      <c r="K1413" s="3"/>
      <c r="L1413" s="554"/>
      <c r="M1413" s="545"/>
      <c r="N1413" s="546"/>
      <c r="O1413" s="5"/>
      <c r="P1413" s="216"/>
      <c r="Q1413" s="217"/>
      <c r="R1413" s="218"/>
      <c r="S1413" s="219">
        <f t="shared" si="498"/>
        <v>0</v>
      </c>
      <c r="T1413" s="220">
        <f t="shared" si="499"/>
        <v>0</v>
      </c>
      <c r="U1413" s="214">
        <f t="shared" si="508"/>
        <v>0</v>
      </c>
      <c r="W1413" s="221"/>
      <c r="X1413" s="222"/>
      <c r="Y1413" s="222"/>
      <c r="Z1413" s="223"/>
      <c r="AA1413" s="222"/>
      <c r="AB1413" s="224"/>
      <c r="AC1413" s="225"/>
      <c r="AD1413" s="2">
        <f t="shared" ref="AD1413:AD1476" si="512">IF(W1413&lt;0,W1413-X1413/60-Y1413/3600,W1413+X1413/60+Y1413/3600)</f>
        <v>0</v>
      </c>
      <c r="AE1413" s="2">
        <f t="shared" ref="AE1413:AE1476" si="513">IF(Z1413&lt;0,Z1413-AA1413/60-AB1413/3600,Z1413+AA1413/60+AB1413/3600)</f>
        <v>0</v>
      </c>
      <c r="AF1413" s="226"/>
      <c r="AG1413" s="219">
        <f t="shared" si="500"/>
        <v>0</v>
      </c>
      <c r="AH1413" s="234">
        <f t="shared" si="501"/>
        <v>0</v>
      </c>
      <c r="AI1413" s="214">
        <f t="shared" si="509"/>
        <v>0</v>
      </c>
      <c r="AK1413" s="229">
        <f t="shared" si="502"/>
        <v>0</v>
      </c>
      <c r="AL1413" s="226"/>
      <c r="AM1413" s="15"/>
      <c r="AN1413" s="232" t="e">
        <f t="shared" si="503"/>
        <v>#DIV/0!</v>
      </c>
      <c r="AO1413" s="214">
        <f t="shared" ref="AO1413:AO1476" si="514">AL1413*3.28084</f>
        <v>0</v>
      </c>
      <c r="AQ1413" s="210"/>
      <c r="AR1413" s="231"/>
      <c r="AS1413" s="15"/>
      <c r="AT1413" s="232">
        <f t="shared" si="504"/>
        <v>0</v>
      </c>
      <c r="AU1413" s="235">
        <f t="shared" si="505"/>
        <v>0</v>
      </c>
      <c r="AY1413" s="210"/>
      <c r="AZ1413" s="231"/>
      <c r="BA1413" s="15"/>
      <c r="BB1413" s="232">
        <f t="shared" si="511"/>
        <v>0</v>
      </c>
      <c r="BC1413" s="235">
        <f t="shared" si="506"/>
        <v>0</v>
      </c>
      <c r="BG1413" s="210"/>
      <c r="BH1413" s="231"/>
      <c r="BI1413" s="15"/>
      <c r="BJ1413" s="232">
        <f t="shared" ref="BJ1413:BJ1476" si="515">BG1413</f>
        <v>0</v>
      </c>
      <c r="BK1413" s="235">
        <f t="shared" si="507"/>
        <v>0</v>
      </c>
      <c r="BM1413" s="109">
        <f t="shared" ref="BM1413:BM1476" si="516">BM1412+$BQ$14</f>
        <v>-1.367954010501514</v>
      </c>
      <c r="BN1413" s="213"/>
      <c r="BR1413" s="228"/>
      <c r="BS1413" s="311"/>
      <c r="BT1413" s="3"/>
      <c r="BU1413" s="213"/>
      <c r="BV1413" s="213"/>
      <c r="BW1413" s="291"/>
    </row>
    <row r="1414" spans="1:75" x14ac:dyDescent="0.2">
      <c r="A1414" s="210"/>
      <c r="B1414" s="211"/>
      <c r="C1414" s="848" t="str">
        <f ca="1">IF(ISERR(AVERAGE(INDIRECT("B"&amp;(ROW()-INT($B$1/2))):INDIRECT("B"&amp;(ROW()+INT($B$1/2))))),"",AVERAGE(INDIRECT("B"&amp;(ROW()-INT($B$1/2))):INDIRECT("B"&amp;(ROW()+INT($B$1/2)))))</f>
        <v/>
      </c>
      <c r="D1414" s="848">
        <f t="shared" si="510"/>
        <v>0</v>
      </c>
      <c r="E1414" s="275"/>
      <c r="F1414" s="15"/>
      <c r="G1414" s="3"/>
      <c r="H1414" s="3"/>
      <c r="I1414" s="3"/>
      <c r="J1414" s="3"/>
      <c r="K1414" s="3"/>
      <c r="L1414" s="554"/>
      <c r="M1414" s="545"/>
      <c r="N1414" s="546"/>
      <c r="O1414" s="5"/>
      <c r="P1414" s="216"/>
      <c r="Q1414" s="217"/>
      <c r="R1414" s="218"/>
      <c r="S1414" s="219">
        <f t="shared" ref="S1414:S1477" si="517">S1413+IF(P1414&lt;&gt;0,1.852*60*1000*((ACOS((SIN((P1413/180)*PI()))*(SIN((P1414/180)*PI()))+(COS((P1413/180)*PI()))*(COS((P1414/180)*PI()))*(COS((Q1414/180)*PI()-(Q1413/180)*PI())))/PI())*180),0)</f>
        <v>0</v>
      </c>
      <c r="T1414" s="220">
        <f t="shared" ref="T1414:T1477" si="518">T1413+IF(P1414&lt;&gt;0,1.852*60*0.6213712*((ACOS((SIN((P1413/180)*PI()))*(SIN((P1414/180)*PI()))+(COS((P1413/180)*PI()))*(COS((P1414/180)*PI()))*(COS((Q1414/180)*PI()-(Q1413/180)*PI())))/PI())*180),0)</f>
        <v>0</v>
      </c>
      <c r="U1414" s="214">
        <f t="shared" si="508"/>
        <v>0</v>
      </c>
      <c r="W1414" s="221"/>
      <c r="X1414" s="222"/>
      <c r="Y1414" s="222"/>
      <c r="Z1414" s="223"/>
      <c r="AA1414" s="222"/>
      <c r="AB1414" s="224"/>
      <c r="AC1414" s="225"/>
      <c r="AD1414" s="2">
        <f t="shared" si="512"/>
        <v>0</v>
      </c>
      <c r="AE1414" s="2">
        <f t="shared" si="513"/>
        <v>0</v>
      </c>
      <c r="AF1414" s="226"/>
      <c r="AG1414" s="219">
        <f t="shared" ref="AG1414:AG1477" si="519">AG1413+IF(AD1414&lt;&gt;0,1.852*60*1000*((ACOS((SIN((AD1413/180)*PI()))*(SIN((AD1414/180)*PI()))+(COS((AD1413/180)*PI()))*(COS((AD1414/180)*PI()))*(COS((AE1414/180)*PI()-(AE1413/180)*PI())))/PI())*180),0)</f>
        <v>0</v>
      </c>
      <c r="AH1414" s="234">
        <f t="shared" ref="AH1414:AH1477" si="520">AH1413+IF(AD1414&lt;&gt;0,1.852*60*0.6213712*((ACOS((SIN((AD1413/180)*PI()))*(SIN((AD1414/180)*PI()))+(COS((AD1413/180)*PI()))*(COS((AD1414/180)*PI()))*(COS((AE1414/180)*PI()-(AE1413/180)*PI())))/PI())*180),0)</f>
        <v>0</v>
      </c>
      <c r="AI1414" s="214">
        <f t="shared" si="509"/>
        <v>0</v>
      </c>
      <c r="AK1414" s="229">
        <f t="shared" ref="AK1414:AK1477" si="521">IF(AL1414&gt;0,AK1413+$AO$1,0)</f>
        <v>0</v>
      </c>
      <c r="AL1414" s="226"/>
      <c r="AM1414" s="15"/>
      <c r="AN1414" s="232" t="e">
        <f t="shared" ref="AN1414:AN1477" si="522">(42341.84/MAX(AK1414:AK6010))*AK1414*0.0006213712</f>
        <v>#DIV/0!</v>
      </c>
      <c r="AO1414" s="214">
        <f t="shared" si="514"/>
        <v>0</v>
      </c>
      <c r="AQ1414" s="210"/>
      <c r="AR1414" s="231"/>
      <c r="AS1414" s="15"/>
      <c r="AT1414" s="232">
        <f t="shared" ref="AT1414:AT1477" si="523">IF(AQ1414&gt;0,(26.3/(MAX($AQ$4:$AQ$4600)*0.0006213712))*AQ1414*0.0006213712,0)</f>
        <v>0</v>
      </c>
      <c r="AU1414" s="235">
        <f t="shared" ref="AU1414:AU1477" si="524">(AR1414*3.28084)+(AW$4)</f>
        <v>0</v>
      </c>
      <c r="AY1414" s="210"/>
      <c r="AZ1414" s="231"/>
      <c r="BA1414" s="15"/>
      <c r="BB1414" s="232">
        <f t="shared" si="511"/>
        <v>0</v>
      </c>
      <c r="BC1414" s="235">
        <f t="shared" ref="BC1414:BC1477" si="525">AZ1414+BE$4</f>
        <v>0</v>
      </c>
      <c r="BG1414" s="210"/>
      <c r="BH1414" s="231"/>
      <c r="BI1414" s="15"/>
      <c r="BJ1414" s="232">
        <f t="shared" si="515"/>
        <v>0</v>
      </c>
      <c r="BK1414" s="235">
        <f t="shared" ref="BK1414:BK1477" si="526">BH1414*BM1414</f>
        <v>0</v>
      </c>
      <c r="BM1414" s="109">
        <f t="shared" si="516"/>
        <v>-1.3697863479992507</v>
      </c>
      <c r="BN1414" s="213"/>
      <c r="BR1414" s="228"/>
      <c r="BS1414" s="311"/>
      <c r="BT1414" s="3"/>
      <c r="BU1414" s="213"/>
      <c r="BV1414" s="213"/>
      <c r="BW1414" s="291"/>
    </row>
    <row r="1415" spans="1:75" x14ac:dyDescent="0.2">
      <c r="A1415" s="210"/>
      <c r="B1415" s="211"/>
      <c r="C1415" s="848" t="str">
        <f ca="1">IF(ISERR(AVERAGE(INDIRECT("B"&amp;(ROW()-INT($B$1/2))):INDIRECT("B"&amp;(ROW()+INT($B$1/2))))),"",AVERAGE(INDIRECT("B"&amp;(ROW()-INT($B$1/2))):INDIRECT("B"&amp;(ROW()+INT($B$1/2)))))</f>
        <v/>
      </c>
      <c r="D1415" s="848">
        <f t="shared" si="510"/>
        <v>0</v>
      </c>
      <c r="E1415" s="275"/>
      <c r="F1415" s="15"/>
      <c r="G1415" s="3"/>
      <c r="H1415" s="3"/>
      <c r="I1415" s="3"/>
      <c r="J1415" s="3"/>
      <c r="K1415" s="3"/>
      <c r="L1415" s="554"/>
      <c r="M1415" s="545"/>
      <c r="N1415" s="546"/>
      <c r="O1415" s="5"/>
      <c r="P1415" s="216"/>
      <c r="Q1415" s="217"/>
      <c r="R1415" s="218"/>
      <c r="S1415" s="219">
        <f t="shared" si="517"/>
        <v>0</v>
      </c>
      <c r="T1415" s="220">
        <f t="shared" si="518"/>
        <v>0</v>
      </c>
      <c r="U1415" s="214">
        <f t="shared" ref="U1415:U1478" si="527">R1415*3.28084</f>
        <v>0</v>
      </c>
      <c r="W1415" s="221"/>
      <c r="X1415" s="222"/>
      <c r="Y1415" s="222"/>
      <c r="Z1415" s="223"/>
      <c r="AA1415" s="222"/>
      <c r="AB1415" s="224"/>
      <c r="AC1415" s="225"/>
      <c r="AD1415" s="2">
        <f t="shared" si="512"/>
        <v>0</v>
      </c>
      <c r="AE1415" s="2">
        <f t="shared" si="513"/>
        <v>0</v>
      </c>
      <c r="AF1415" s="226"/>
      <c r="AG1415" s="219">
        <f t="shared" si="519"/>
        <v>0</v>
      </c>
      <c r="AH1415" s="234">
        <f t="shared" si="520"/>
        <v>0</v>
      </c>
      <c r="AI1415" s="214">
        <f t="shared" ref="AI1415:AI1478" si="528">AF1415*3.28084</f>
        <v>0</v>
      </c>
      <c r="AK1415" s="229">
        <f t="shared" si="521"/>
        <v>0</v>
      </c>
      <c r="AL1415" s="226"/>
      <c r="AM1415" s="15"/>
      <c r="AN1415" s="232" t="e">
        <f t="shared" si="522"/>
        <v>#DIV/0!</v>
      </c>
      <c r="AO1415" s="214">
        <f t="shared" si="514"/>
        <v>0</v>
      </c>
      <c r="AQ1415" s="210"/>
      <c r="AR1415" s="231"/>
      <c r="AS1415" s="15"/>
      <c r="AT1415" s="232">
        <f t="shared" si="523"/>
        <v>0</v>
      </c>
      <c r="AU1415" s="235">
        <f t="shared" si="524"/>
        <v>0</v>
      </c>
      <c r="AY1415" s="210"/>
      <c r="AZ1415" s="231"/>
      <c r="BA1415" s="15"/>
      <c r="BB1415" s="232">
        <f t="shared" si="511"/>
        <v>0</v>
      </c>
      <c r="BC1415" s="235">
        <f t="shared" si="525"/>
        <v>0</v>
      </c>
      <c r="BG1415" s="210"/>
      <c r="BH1415" s="231"/>
      <c r="BI1415" s="15"/>
      <c r="BJ1415" s="232">
        <f t="shared" si="515"/>
        <v>0</v>
      </c>
      <c r="BK1415" s="235">
        <f t="shared" si="526"/>
        <v>0</v>
      </c>
      <c r="BM1415" s="109">
        <f t="shared" si="516"/>
        <v>-1.3716186854969874</v>
      </c>
      <c r="BN1415" s="213"/>
      <c r="BR1415" s="228"/>
      <c r="BS1415" s="311"/>
      <c r="BT1415" s="3"/>
      <c r="BU1415" s="213"/>
      <c r="BV1415" s="213"/>
      <c r="BW1415" s="291"/>
    </row>
    <row r="1416" spans="1:75" x14ac:dyDescent="0.2">
      <c r="A1416" s="210"/>
      <c r="B1416" s="211"/>
      <c r="C1416" s="848" t="str">
        <f ca="1">IF(ISERR(AVERAGE(INDIRECT("B"&amp;(ROW()-INT($B$1/2))):INDIRECT("B"&amp;(ROW()+INT($B$1/2))))),"",AVERAGE(INDIRECT("B"&amp;(ROW()-INT($B$1/2))):INDIRECT("B"&amp;(ROW()+INT($B$1/2)))))</f>
        <v/>
      </c>
      <c r="D1416" s="848">
        <f t="shared" si="510"/>
        <v>0</v>
      </c>
      <c r="E1416" s="275"/>
      <c r="F1416" s="15"/>
      <c r="G1416" s="3"/>
      <c r="H1416" s="3"/>
      <c r="I1416" s="3"/>
      <c r="J1416" s="3"/>
      <c r="K1416" s="3"/>
      <c r="L1416" s="554"/>
      <c r="M1416" s="545"/>
      <c r="N1416" s="546"/>
      <c r="O1416" s="5"/>
      <c r="P1416" s="216"/>
      <c r="Q1416" s="217"/>
      <c r="R1416" s="218"/>
      <c r="S1416" s="219">
        <f t="shared" si="517"/>
        <v>0</v>
      </c>
      <c r="T1416" s="220">
        <f t="shared" si="518"/>
        <v>0</v>
      </c>
      <c r="U1416" s="214">
        <f t="shared" si="527"/>
        <v>0</v>
      </c>
      <c r="W1416" s="221"/>
      <c r="X1416" s="222"/>
      <c r="Y1416" s="222"/>
      <c r="Z1416" s="223"/>
      <c r="AA1416" s="222"/>
      <c r="AB1416" s="224"/>
      <c r="AC1416" s="225"/>
      <c r="AD1416" s="2">
        <f t="shared" si="512"/>
        <v>0</v>
      </c>
      <c r="AE1416" s="2">
        <f t="shared" si="513"/>
        <v>0</v>
      </c>
      <c r="AF1416" s="226"/>
      <c r="AG1416" s="219">
        <f t="shared" si="519"/>
        <v>0</v>
      </c>
      <c r="AH1416" s="234">
        <f t="shared" si="520"/>
        <v>0</v>
      </c>
      <c r="AI1416" s="214">
        <f t="shared" si="528"/>
        <v>0</v>
      </c>
      <c r="AK1416" s="229">
        <f t="shared" si="521"/>
        <v>0</v>
      </c>
      <c r="AL1416" s="226"/>
      <c r="AM1416" s="15"/>
      <c r="AN1416" s="232" t="e">
        <f t="shared" si="522"/>
        <v>#DIV/0!</v>
      </c>
      <c r="AO1416" s="214">
        <f t="shared" si="514"/>
        <v>0</v>
      </c>
      <c r="AQ1416" s="210"/>
      <c r="AR1416" s="231"/>
      <c r="AS1416" s="15"/>
      <c r="AT1416" s="232">
        <f t="shared" si="523"/>
        <v>0</v>
      </c>
      <c r="AU1416" s="235">
        <f t="shared" si="524"/>
        <v>0</v>
      </c>
      <c r="AY1416" s="210"/>
      <c r="AZ1416" s="231"/>
      <c r="BA1416" s="15"/>
      <c r="BB1416" s="232">
        <f t="shared" si="511"/>
        <v>0</v>
      </c>
      <c r="BC1416" s="235">
        <f t="shared" si="525"/>
        <v>0</v>
      </c>
      <c r="BG1416" s="210"/>
      <c r="BH1416" s="231"/>
      <c r="BI1416" s="15"/>
      <c r="BJ1416" s="232">
        <f t="shared" si="515"/>
        <v>0</v>
      </c>
      <c r="BK1416" s="235">
        <f t="shared" si="526"/>
        <v>0</v>
      </c>
      <c r="BM1416" s="109">
        <f t="shared" si="516"/>
        <v>-1.3734510229947241</v>
      </c>
      <c r="BN1416" s="213"/>
      <c r="BR1416" s="228"/>
      <c r="BS1416" s="311"/>
      <c r="BT1416" s="3"/>
      <c r="BU1416" s="213"/>
      <c r="BV1416" s="213"/>
      <c r="BW1416" s="291"/>
    </row>
    <row r="1417" spans="1:75" x14ac:dyDescent="0.2">
      <c r="A1417" s="210"/>
      <c r="B1417" s="211"/>
      <c r="C1417" s="848" t="str">
        <f ca="1">IF(ISERR(AVERAGE(INDIRECT("B"&amp;(ROW()-INT($B$1/2))):INDIRECT("B"&amp;(ROW()+INT($B$1/2))))),"",AVERAGE(INDIRECT("B"&amp;(ROW()-INT($B$1/2))):INDIRECT("B"&amp;(ROW()+INT($B$1/2)))))</f>
        <v/>
      </c>
      <c r="D1417" s="848">
        <f t="shared" si="510"/>
        <v>0</v>
      </c>
      <c r="E1417" s="275"/>
      <c r="F1417" s="15"/>
      <c r="G1417" s="3"/>
      <c r="H1417" s="3"/>
      <c r="I1417" s="3"/>
      <c r="J1417" s="3"/>
      <c r="K1417" s="3"/>
      <c r="L1417" s="554"/>
      <c r="M1417" s="545"/>
      <c r="N1417" s="546"/>
      <c r="O1417" s="5"/>
      <c r="P1417" s="216"/>
      <c r="Q1417" s="217"/>
      <c r="R1417" s="218"/>
      <c r="S1417" s="219">
        <f t="shared" si="517"/>
        <v>0</v>
      </c>
      <c r="T1417" s="220">
        <f t="shared" si="518"/>
        <v>0</v>
      </c>
      <c r="U1417" s="214">
        <f t="shared" si="527"/>
        <v>0</v>
      </c>
      <c r="W1417" s="221"/>
      <c r="X1417" s="222"/>
      <c r="Y1417" s="222"/>
      <c r="Z1417" s="223"/>
      <c r="AA1417" s="222"/>
      <c r="AB1417" s="224"/>
      <c r="AC1417" s="225"/>
      <c r="AD1417" s="2">
        <f t="shared" si="512"/>
        <v>0</v>
      </c>
      <c r="AE1417" s="2">
        <f t="shared" si="513"/>
        <v>0</v>
      </c>
      <c r="AF1417" s="226"/>
      <c r="AG1417" s="219">
        <f t="shared" si="519"/>
        <v>0</v>
      </c>
      <c r="AH1417" s="234">
        <f t="shared" si="520"/>
        <v>0</v>
      </c>
      <c r="AI1417" s="214">
        <f t="shared" si="528"/>
        <v>0</v>
      </c>
      <c r="AK1417" s="229">
        <f t="shared" si="521"/>
        <v>0</v>
      </c>
      <c r="AL1417" s="226"/>
      <c r="AM1417" s="15"/>
      <c r="AN1417" s="232" t="e">
        <f t="shared" si="522"/>
        <v>#DIV/0!</v>
      </c>
      <c r="AO1417" s="214">
        <f t="shared" si="514"/>
        <v>0</v>
      </c>
      <c r="AQ1417" s="210"/>
      <c r="AR1417" s="231"/>
      <c r="AS1417" s="15"/>
      <c r="AT1417" s="232">
        <f t="shared" si="523"/>
        <v>0</v>
      </c>
      <c r="AU1417" s="235">
        <f t="shared" si="524"/>
        <v>0</v>
      </c>
      <c r="AY1417" s="210"/>
      <c r="AZ1417" s="231"/>
      <c r="BA1417" s="15"/>
      <c r="BB1417" s="232">
        <f t="shared" si="511"/>
        <v>0</v>
      </c>
      <c r="BC1417" s="235">
        <f t="shared" si="525"/>
        <v>0</v>
      </c>
      <c r="BG1417" s="210"/>
      <c r="BH1417" s="231"/>
      <c r="BI1417" s="15"/>
      <c r="BJ1417" s="232">
        <f t="shared" si="515"/>
        <v>0</v>
      </c>
      <c r="BK1417" s="235">
        <f t="shared" si="526"/>
        <v>0</v>
      </c>
      <c r="BM1417" s="109">
        <f t="shared" si="516"/>
        <v>-1.3752833604924608</v>
      </c>
      <c r="BN1417" s="213"/>
      <c r="BR1417" s="228"/>
      <c r="BS1417" s="311"/>
      <c r="BT1417" s="3"/>
      <c r="BU1417" s="213"/>
      <c r="BV1417" s="213"/>
      <c r="BW1417" s="291"/>
    </row>
    <row r="1418" spans="1:75" x14ac:dyDescent="0.2">
      <c r="A1418" s="210"/>
      <c r="B1418" s="211"/>
      <c r="C1418" s="848" t="str">
        <f ca="1">IF(ISERR(AVERAGE(INDIRECT("B"&amp;(ROW()-INT($B$1/2))):INDIRECT("B"&amp;(ROW()+INT($B$1/2))))),"",AVERAGE(INDIRECT("B"&amp;(ROW()-INT($B$1/2))):INDIRECT("B"&amp;(ROW()+INT($B$1/2)))))</f>
        <v/>
      </c>
      <c r="D1418" s="848">
        <f t="shared" si="510"/>
        <v>0</v>
      </c>
      <c r="E1418" s="275"/>
      <c r="F1418" s="15"/>
      <c r="G1418" s="3"/>
      <c r="H1418" s="3"/>
      <c r="I1418" s="3"/>
      <c r="J1418" s="3"/>
      <c r="K1418" s="3"/>
      <c r="L1418" s="554"/>
      <c r="M1418" s="545"/>
      <c r="N1418" s="546"/>
      <c r="O1418" s="5"/>
      <c r="P1418" s="216"/>
      <c r="Q1418" s="217"/>
      <c r="R1418" s="218"/>
      <c r="S1418" s="219">
        <f t="shared" si="517"/>
        <v>0</v>
      </c>
      <c r="T1418" s="220">
        <f t="shared" si="518"/>
        <v>0</v>
      </c>
      <c r="U1418" s="214">
        <f t="shared" si="527"/>
        <v>0</v>
      </c>
      <c r="W1418" s="221"/>
      <c r="X1418" s="222"/>
      <c r="Y1418" s="222"/>
      <c r="Z1418" s="223"/>
      <c r="AA1418" s="222"/>
      <c r="AB1418" s="224"/>
      <c r="AC1418" s="225"/>
      <c r="AD1418" s="2">
        <f t="shared" si="512"/>
        <v>0</v>
      </c>
      <c r="AE1418" s="2">
        <f t="shared" si="513"/>
        <v>0</v>
      </c>
      <c r="AF1418" s="226"/>
      <c r="AG1418" s="219">
        <f t="shared" si="519"/>
        <v>0</v>
      </c>
      <c r="AH1418" s="234">
        <f t="shared" si="520"/>
        <v>0</v>
      </c>
      <c r="AI1418" s="214">
        <f t="shared" si="528"/>
        <v>0</v>
      </c>
      <c r="AK1418" s="229">
        <f t="shared" si="521"/>
        <v>0</v>
      </c>
      <c r="AL1418" s="226"/>
      <c r="AM1418" s="15"/>
      <c r="AN1418" s="232" t="e">
        <f t="shared" si="522"/>
        <v>#DIV/0!</v>
      </c>
      <c r="AO1418" s="214">
        <f t="shared" si="514"/>
        <v>0</v>
      </c>
      <c r="AQ1418" s="210"/>
      <c r="AR1418" s="231"/>
      <c r="AS1418" s="15"/>
      <c r="AT1418" s="232">
        <f t="shared" si="523"/>
        <v>0</v>
      </c>
      <c r="AU1418" s="235">
        <f t="shared" si="524"/>
        <v>0</v>
      </c>
      <c r="AY1418" s="210"/>
      <c r="AZ1418" s="231"/>
      <c r="BA1418" s="15"/>
      <c r="BB1418" s="232">
        <f t="shared" si="511"/>
        <v>0</v>
      </c>
      <c r="BC1418" s="235">
        <f t="shared" si="525"/>
        <v>0</v>
      </c>
      <c r="BG1418" s="210"/>
      <c r="BH1418" s="231"/>
      <c r="BI1418" s="15"/>
      <c r="BJ1418" s="232">
        <f t="shared" si="515"/>
        <v>0</v>
      </c>
      <c r="BK1418" s="235">
        <f t="shared" si="526"/>
        <v>0</v>
      </c>
      <c r="BM1418" s="109">
        <f t="shared" si="516"/>
        <v>-1.3771156979901975</v>
      </c>
      <c r="BN1418" s="213"/>
      <c r="BR1418" s="228"/>
      <c r="BS1418" s="311"/>
      <c r="BT1418" s="3"/>
      <c r="BU1418" s="213"/>
      <c r="BV1418" s="213"/>
      <c r="BW1418" s="291"/>
    </row>
    <row r="1419" spans="1:75" x14ac:dyDescent="0.2">
      <c r="A1419" s="210"/>
      <c r="B1419" s="211"/>
      <c r="C1419" s="848" t="str">
        <f ca="1">IF(ISERR(AVERAGE(INDIRECT("B"&amp;(ROW()-INT($B$1/2))):INDIRECT("B"&amp;(ROW()+INT($B$1/2))))),"",AVERAGE(INDIRECT("B"&amp;(ROW()-INT($B$1/2))):INDIRECT("B"&amp;(ROW()+INT($B$1/2)))))</f>
        <v/>
      </c>
      <c r="D1419" s="848">
        <f t="shared" si="510"/>
        <v>0</v>
      </c>
      <c r="E1419" s="275"/>
      <c r="F1419" s="15"/>
      <c r="G1419" s="3"/>
      <c r="H1419" s="3"/>
      <c r="I1419" s="3"/>
      <c r="J1419" s="3"/>
      <c r="K1419" s="3"/>
      <c r="L1419" s="554"/>
      <c r="M1419" s="545"/>
      <c r="N1419" s="546"/>
      <c r="O1419" s="5"/>
      <c r="P1419" s="216"/>
      <c r="Q1419" s="217"/>
      <c r="R1419" s="218"/>
      <c r="S1419" s="219">
        <f t="shared" si="517"/>
        <v>0</v>
      </c>
      <c r="T1419" s="220">
        <f t="shared" si="518"/>
        <v>0</v>
      </c>
      <c r="U1419" s="214">
        <f t="shared" si="527"/>
        <v>0</v>
      </c>
      <c r="W1419" s="221"/>
      <c r="X1419" s="222"/>
      <c r="Y1419" s="222"/>
      <c r="Z1419" s="223"/>
      <c r="AA1419" s="222"/>
      <c r="AB1419" s="224"/>
      <c r="AC1419" s="225"/>
      <c r="AD1419" s="2">
        <f t="shared" si="512"/>
        <v>0</v>
      </c>
      <c r="AE1419" s="2">
        <f t="shared" si="513"/>
        <v>0</v>
      </c>
      <c r="AF1419" s="226"/>
      <c r="AG1419" s="219">
        <f t="shared" si="519"/>
        <v>0</v>
      </c>
      <c r="AH1419" s="234">
        <f t="shared" si="520"/>
        <v>0</v>
      </c>
      <c r="AI1419" s="214">
        <f t="shared" si="528"/>
        <v>0</v>
      </c>
      <c r="AK1419" s="229">
        <f t="shared" si="521"/>
        <v>0</v>
      </c>
      <c r="AL1419" s="226"/>
      <c r="AM1419" s="15"/>
      <c r="AN1419" s="232" t="e">
        <f t="shared" si="522"/>
        <v>#DIV/0!</v>
      </c>
      <c r="AO1419" s="214">
        <f t="shared" si="514"/>
        <v>0</v>
      </c>
      <c r="AQ1419" s="210"/>
      <c r="AR1419" s="231"/>
      <c r="AS1419" s="15"/>
      <c r="AT1419" s="232">
        <f t="shared" si="523"/>
        <v>0</v>
      </c>
      <c r="AU1419" s="235">
        <f t="shared" si="524"/>
        <v>0</v>
      </c>
      <c r="AY1419" s="210"/>
      <c r="AZ1419" s="231"/>
      <c r="BA1419" s="15"/>
      <c r="BB1419" s="232">
        <f t="shared" si="511"/>
        <v>0</v>
      </c>
      <c r="BC1419" s="235">
        <f t="shared" si="525"/>
        <v>0</v>
      </c>
      <c r="BG1419" s="210"/>
      <c r="BH1419" s="231"/>
      <c r="BI1419" s="15"/>
      <c r="BJ1419" s="232">
        <f t="shared" si="515"/>
        <v>0</v>
      </c>
      <c r="BK1419" s="235">
        <f t="shared" si="526"/>
        <v>0</v>
      </c>
      <c r="BM1419" s="109">
        <f t="shared" si="516"/>
        <v>-1.3789480354879342</v>
      </c>
      <c r="BN1419" s="213"/>
      <c r="BR1419" s="228"/>
      <c r="BS1419" s="311"/>
      <c r="BT1419" s="3"/>
      <c r="BU1419" s="213"/>
      <c r="BV1419" s="213"/>
      <c r="BW1419" s="291"/>
    </row>
    <row r="1420" spans="1:75" x14ac:dyDescent="0.2">
      <c r="A1420" s="210"/>
      <c r="B1420" s="211"/>
      <c r="C1420" s="848" t="str">
        <f ca="1">IF(ISERR(AVERAGE(INDIRECT("B"&amp;(ROW()-INT($B$1/2))):INDIRECT("B"&amp;(ROW()+INT($B$1/2))))),"",AVERAGE(INDIRECT("B"&amp;(ROW()-INT($B$1/2))):INDIRECT("B"&amp;(ROW()+INT($B$1/2)))))</f>
        <v/>
      </c>
      <c r="D1420" s="848">
        <f t="shared" si="510"/>
        <v>0</v>
      </c>
      <c r="E1420" s="275"/>
      <c r="F1420" s="15"/>
      <c r="G1420" s="3"/>
      <c r="H1420" s="3"/>
      <c r="I1420" s="3"/>
      <c r="J1420" s="3"/>
      <c r="K1420" s="3"/>
      <c r="L1420" s="554"/>
      <c r="M1420" s="545"/>
      <c r="N1420" s="546"/>
      <c r="O1420" s="5"/>
      <c r="P1420" s="216"/>
      <c r="Q1420" s="217"/>
      <c r="R1420" s="218"/>
      <c r="S1420" s="219">
        <f t="shared" si="517"/>
        <v>0</v>
      </c>
      <c r="T1420" s="220">
        <f t="shared" si="518"/>
        <v>0</v>
      </c>
      <c r="U1420" s="214">
        <f t="shared" si="527"/>
        <v>0</v>
      </c>
      <c r="W1420" s="221"/>
      <c r="X1420" s="222"/>
      <c r="Y1420" s="222"/>
      <c r="Z1420" s="223"/>
      <c r="AA1420" s="222"/>
      <c r="AB1420" s="224"/>
      <c r="AC1420" s="225"/>
      <c r="AD1420" s="2">
        <f t="shared" si="512"/>
        <v>0</v>
      </c>
      <c r="AE1420" s="2">
        <f t="shared" si="513"/>
        <v>0</v>
      </c>
      <c r="AF1420" s="226"/>
      <c r="AG1420" s="219">
        <f t="shared" si="519"/>
        <v>0</v>
      </c>
      <c r="AH1420" s="234">
        <f t="shared" si="520"/>
        <v>0</v>
      </c>
      <c r="AI1420" s="214">
        <f t="shared" si="528"/>
        <v>0</v>
      </c>
      <c r="AK1420" s="229">
        <f t="shared" si="521"/>
        <v>0</v>
      </c>
      <c r="AL1420" s="226"/>
      <c r="AM1420" s="15"/>
      <c r="AN1420" s="232" t="e">
        <f t="shared" si="522"/>
        <v>#DIV/0!</v>
      </c>
      <c r="AO1420" s="214">
        <f t="shared" si="514"/>
        <v>0</v>
      </c>
      <c r="AQ1420" s="210"/>
      <c r="AR1420" s="231"/>
      <c r="AS1420" s="15"/>
      <c r="AT1420" s="232">
        <f t="shared" si="523"/>
        <v>0</v>
      </c>
      <c r="AU1420" s="235">
        <f t="shared" si="524"/>
        <v>0</v>
      </c>
      <c r="AY1420" s="210"/>
      <c r="AZ1420" s="231"/>
      <c r="BA1420" s="15"/>
      <c r="BB1420" s="232">
        <f t="shared" si="511"/>
        <v>0</v>
      </c>
      <c r="BC1420" s="235">
        <f t="shared" si="525"/>
        <v>0</v>
      </c>
      <c r="BG1420" s="210"/>
      <c r="BH1420" s="231"/>
      <c r="BI1420" s="15"/>
      <c r="BJ1420" s="232">
        <f t="shared" si="515"/>
        <v>0</v>
      </c>
      <c r="BK1420" s="235">
        <f t="shared" si="526"/>
        <v>0</v>
      </c>
      <c r="BM1420" s="109">
        <f t="shared" si="516"/>
        <v>-1.3807803729856709</v>
      </c>
      <c r="BN1420" s="213"/>
      <c r="BR1420" s="228"/>
      <c r="BS1420" s="311"/>
      <c r="BT1420" s="3"/>
      <c r="BU1420" s="213"/>
      <c r="BV1420" s="213"/>
      <c r="BW1420" s="291"/>
    </row>
    <row r="1421" spans="1:75" x14ac:dyDescent="0.2">
      <c r="A1421" s="210"/>
      <c r="B1421" s="211"/>
      <c r="C1421" s="848" t="str">
        <f ca="1">IF(ISERR(AVERAGE(INDIRECT("B"&amp;(ROW()-INT($B$1/2))):INDIRECT("B"&amp;(ROW()+INT($B$1/2))))),"",AVERAGE(INDIRECT("B"&amp;(ROW()-INT($B$1/2))):INDIRECT("B"&amp;(ROW()+INT($B$1/2)))))</f>
        <v/>
      </c>
      <c r="D1421" s="848">
        <f t="shared" si="510"/>
        <v>0</v>
      </c>
      <c r="E1421" s="275"/>
      <c r="F1421" s="15"/>
      <c r="G1421" s="3"/>
      <c r="H1421" s="3"/>
      <c r="I1421" s="3"/>
      <c r="J1421" s="3"/>
      <c r="K1421" s="3"/>
      <c r="L1421" s="554"/>
      <c r="M1421" s="545"/>
      <c r="N1421" s="546"/>
      <c r="O1421" s="5"/>
      <c r="P1421" s="216"/>
      <c r="Q1421" s="217"/>
      <c r="R1421" s="218"/>
      <c r="S1421" s="219">
        <f t="shared" si="517"/>
        <v>0</v>
      </c>
      <c r="T1421" s="220">
        <f t="shared" si="518"/>
        <v>0</v>
      </c>
      <c r="U1421" s="214">
        <f t="shared" si="527"/>
        <v>0</v>
      </c>
      <c r="W1421" s="221"/>
      <c r="X1421" s="222"/>
      <c r="Y1421" s="222"/>
      <c r="Z1421" s="223"/>
      <c r="AA1421" s="222"/>
      <c r="AB1421" s="224"/>
      <c r="AC1421" s="225"/>
      <c r="AD1421" s="2">
        <f t="shared" si="512"/>
        <v>0</v>
      </c>
      <c r="AE1421" s="2">
        <f t="shared" si="513"/>
        <v>0</v>
      </c>
      <c r="AF1421" s="226"/>
      <c r="AG1421" s="219">
        <f t="shared" si="519"/>
        <v>0</v>
      </c>
      <c r="AH1421" s="234">
        <f t="shared" si="520"/>
        <v>0</v>
      </c>
      <c r="AI1421" s="214">
        <f t="shared" si="528"/>
        <v>0</v>
      </c>
      <c r="AK1421" s="229">
        <f t="shared" si="521"/>
        <v>0</v>
      </c>
      <c r="AL1421" s="226"/>
      <c r="AM1421" s="15"/>
      <c r="AN1421" s="232" t="e">
        <f t="shared" si="522"/>
        <v>#DIV/0!</v>
      </c>
      <c r="AO1421" s="214">
        <f t="shared" si="514"/>
        <v>0</v>
      </c>
      <c r="AQ1421" s="210"/>
      <c r="AR1421" s="231"/>
      <c r="AS1421" s="15"/>
      <c r="AT1421" s="232">
        <f t="shared" si="523"/>
        <v>0</v>
      </c>
      <c r="AU1421" s="235">
        <f t="shared" si="524"/>
        <v>0</v>
      </c>
      <c r="AY1421" s="210"/>
      <c r="AZ1421" s="231"/>
      <c r="BA1421" s="15"/>
      <c r="BB1421" s="232">
        <f t="shared" si="511"/>
        <v>0</v>
      </c>
      <c r="BC1421" s="235">
        <f t="shared" si="525"/>
        <v>0</v>
      </c>
      <c r="BG1421" s="210"/>
      <c r="BH1421" s="231"/>
      <c r="BI1421" s="15"/>
      <c r="BJ1421" s="232">
        <f t="shared" si="515"/>
        <v>0</v>
      </c>
      <c r="BK1421" s="235">
        <f t="shared" si="526"/>
        <v>0</v>
      </c>
      <c r="BM1421" s="109">
        <f t="shared" si="516"/>
        <v>-1.3826127104834076</v>
      </c>
      <c r="BN1421" s="213"/>
      <c r="BR1421" s="228"/>
      <c r="BS1421" s="311"/>
      <c r="BT1421" s="3"/>
      <c r="BU1421" s="213"/>
      <c r="BV1421" s="213"/>
      <c r="BW1421" s="291"/>
    </row>
    <row r="1422" spans="1:75" x14ac:dyDescent="0.2">
      <c r="A1422" s="210"/>
      <c r="B1422" s="211"/>
      <c r="C1422" s="848" t="str">
        <f ca="1">IF(ISERR(AVERAGE(INDIRECT("B"&amp;(ROW()-INT($B$1/2))):INDIRECT("B"&amp;(ROW()+INT($B$1/2))))),"",AVERAGE(INDIRECT("B"&amp;(ROW()-INT($B$1/2))):INDIRECT("B"&amp;(ROW()+INT($B$1/2)))))</f>
        <v/>
      </c>
      <c r="D1422" s="848">
        <f t="shared" si="510"/>
        <v>0</v>
      </c>
      <c r="E1422" s="275"/>
      <c r="F1422" s="15"/>
      <c r="G1422" s="3"/>
      <c r="H1422" s="3"/>
      <c r="I1422" s="3"/>
      <c r="J1422" s="3"/>
      <c r="K1422" s="3"/>
      <c r="L1422" s="554"/>
      <c r="M1422" s="545"/>
      <c r="N1422" s="546"/>
      <c r="O1422" s="5"/>
      <c r="P1422" s="216"/>
      <c r="Q1422" s="217"/>
      <c r="R1422" s="218"/>
      <c r="S1422" s="219">
        <f t="shared" si="517"/>
        <v>0</v>
      </c>
      <c r="T1422" s="220">
        <f t="shared" si="518"/>
        <v>0</v>
      </c>
      <c r="U1422" s="214">
        <f t="shared" si="527"/>
        <v>0</v>
      </c>
      <c r="W1422" s="221"/>
      <c r="X1422" s="222"/>
      <c r="Y1422" s="222"/>
      <c r="Z1422" s="223"/>
      <c r="AA1422" s="222"/>
      <c r="AB1422" s="224"/>
      <c r="AC1422" s="225"/>
      <c r="AD1422" s="2">
        <f t="shared" si="512"/>
        <v>0</v>
      </c>
      <c r="AE1422" s="2">
        <f t="shared" si="513"/>
        <v>0</v>
      </c>
      <c r="AF1422" s="226"/>
      <c r="AG1422" s="219">
        <f t="shared" si="519"/>
        <v>0</v>
      </c>
      <c r="AH1422" s="234">
        <f t="shared" si="520"/>
        <v>0</v>
      </c>
      <c r="AI1422" s="214">
        <f t="shared" si="528"/>
        <v>0</v>
      </c>
      <c r="AK1422" s="229">
        <f t="shared" si="521"/>
        <v>0</v>
      </c>
      <c r="AL1422" s="226"/>
      <c r="AM1422" s="15"/>
      <c r="AN1422" s="232" t="e">
        <f t="shared" si="522"/>
        <v>#DIV/0!</v>
      </c>
      <c r="AO1422" s="214">
        <f t="shared" si="514"/>
        <v>0</v>
      </c>
      <c r="AQ1422" s="210"/>
      <c r="AR1422" s="231"/>
      <c r="AS1422" s="15"/>
      <c r="AT1422" s="232">
        <f t="shared" si="523"/>
        <v>0</v>
      </c>
      <c r="AU1422" s="235">
        <f t="shared" si="524"/>
        <v>0</v>
      </c>
      <c r="AY1422" s="210"/>
      <c r="AZ1422" s="231"/>
      <c r="BA1422" s="15"/>
      <c r="BB1422" s="232">
        <f t="shared" si="511"/>
        <v>0</v>
      </c>
      <c r="BC1422" s="235">
        <f t="shared" si="525"/>
        <v>0</v>
      </c>
      <c r="BG1422" s="210"/>
      <c r="BH1422" s="231"/>
      <c r="BI1422" s="15"/>
      <c r="BJ1422" s="232">
        <f t="shared" si="515"/>
        <v>0</v>
      </c>
      <c r="BK1422" s="235">
        <f t="shared" si="526"/>
        <v>0</v>
      </c>
      <c r="BM1422" s="109">
        <f t="shared" si="516"/>
        <v>-1.3844450479811443</v>
      </c>
      <c r="BN1422" s="213"/>
      <c r="BR1422" s="228"/>
      <c r="BS1422" s="311"/>
      <c r="BT1422" s="3"/>
      <c r="BU1422" s="213"/>
      <c r="BV1422" s="213"/>
      <c r="BW1422" s="291"/>
    </row>
    <row r="1423" spans="1:75" x14ac:dyDescent="0.2">
      <c r="A1423" s="210"/>
      <c r="B1423" s="211"/>
      <c r="C1423" s="848" t="str">
        <f ca="1">IF(ISERR(AVERAGE(INDIRECT("B"&amp;(ROW()-INT($B$1/2))):INDIRECT("B"&amp;(ROW()+INT($B$1/2))))),"",AVERAGE(INDIRECT("B"&amp;(ROW()-INT($B$1/2))):INDIRECT("B"&amp;(ROW()+INT($B$1/2)))))</f>
        <v/>
      </c>
      <c r="D1423" s="848">
        <f t="shared" si="510"/>
        <v>0</v>
      </c>
      <c r="E1423" s="275"/>
      <c r="F1423" s="15"/>
      <c r="G1423" s="3"/>
      <c r="H1423" s="3"/>
      <c r="I1423" s="3"/>
      <c r="J1423" s="3"/>
      <c r="K1423" s="3"/>
      <c r="L1423" s="554"/>
      <c r="M1423" s="545"/>
      <c r="N1423" s="546"/>
      <c r="O1423" s="5"/>
      <c r="P1423" s="216"/>
      <c r="Q1423" s="217"/>
      <c r="R1423" s="218"/>
      <c r="S1423" s="219">
        <f t="shared" si="517"/>
        <v>0</v>
      </c>
      <c r="T1423" s="220">
        <f t="shared" si="518"/>
        <v>0</v>
      </c>
      <c r="U1423" s="214">
        <f t="shared" si="527"/>
        <v>0</v>
      </c>
      <c r="W1423" s="221"/>
      <c r="X1423" s="222"/>
      <c r="Y1423" s="222"/>
      <c r="Z1423" s="223"/>
      <c r="AA1423" s="222"/>
      <c r="AB1423" s="224"/>
      <c r="AC1423" s="225"/>
      <c r="AD1423" s="2">
        <f t="shared" si="512"/>
        <v>0</v>
      </c>
      <c r="AE1423" s="2">
        <f t="shared" si="513"/>
        <v>0</v>
      </c>
      <c r="AF1423" s="226"/>
      <c r="AG1423" s="219">
        <f t="shared" si="519"/>
        <v>0</v>
      </c>
      <c r="AH1423" s="234">
        <f t="shared" si="520"/>
        <v>0</v>
      </c>
      <c r="AI1423" s="214">
        <f t="shared" si="528"/>
        <v>0</v>
      </c>
      <c r="AK1423" s="229">
        <f t="shared" si="521"/>
        <v>0</v>
      </c>
      <c r="AL1423" s="226"/>
      <c r="AM1423" s="15"/>
      <c r="AN1423" s="232" t="e">
        <f t="shared" si="522"/>
        <v>#DIV/0!</v>
      </c>
      <c r="AO1423" s="214">
        <f t="shared" si="514"/>
        <v>0</v>
      </c>
      <c r="AQ1423" s="210"/>
      <c r="AR1423" s="231"/>
      <c r="AS1423" s="15"/>
      <c r="AT1423" s="232">
        <f t="shared" si="523"/>
        <v>0</v>
      </c>
      <c r="AU1423" s="235">
        <f t="shared" si="524"/>
        <v>0</v>
      </c>
      <c r="AY1423" s="210"/>
      <c r="AZ1423" s="231"/>
      <c r="BA1423" s="15"/>
      <c r="BB1423" s="232">
        <f t="shared" si="511"/>
        <v>0</v>
      </c>
      <c r="BC1423" s="235">
        <f t="shared" si="525"/>
        <v>0</v>
      </c>
      <c r="BG1423" s="210"/>
      <c r="BH1423" s="231"/>
      <c r="BI1423" s="15"/>
      <c r="BJ1423" s="232">
        <f t="shared" si="515"/>
        <v>0</v>
      </c>
      <c r="BK1423" s="235">
        <f t="shared" si="526"/>
        <v>0</v>
      </c>
      <c r="BM1423" s="109">
        <f t="shared" si="516"/>
        <v>-1.386277385478881</v>
      </c>
      <c r="BN1423" s="213"/>
      <c r="BR1423" s="228"/>
      <c r="BS1423" s="311"/>
      <c r="BT1423" s="3"/>
      <c r="BU1423" s="213"/>
      <c r="BV1423" s="213"/>
      <c r="BW1423" s="291"/>
    </row>
    <row r="1424" spans="1:75" x14ac:dyDescent="0.2">
      <c r="A1424" s="210"/>
      <c r="B1424" s="211"/>
      <c r="C1424" s="848" t="str">
        <f ca="1">IF(ISERR(AVERAGE(INDIRECT("B"&amp;(ROW()-INT($B$1/2))):INDIRECT("B"&amp;(ROW()+INT($B$1/2))))),"",AVERAGE(INDIRECT("B"&amp;(ROW()-INT($B$1/2))):INDIRECT("B"&amp;(ROW()+INT($B$1/2)))))</f>
        <v/>
      </c>
      <c r="D1424" s="848">
        <f t="shared" si="510"/>
        <v>0</v>
      </c>
      <c r="E1424" s="275"/>
      <c r="F1424" s="15"/>
      <c r="G1424" s="3"/>
      <c r="H1424" s="3"/>
      <c r="I1424" s="3"/>
      <c r="J1424" s="3"/>
      <c r="K1424" s="3"/>
      <c r="L1424" s="554"/>
      <c r="M1424" s="545"/>
      <c r="N1424" s="546"/>
      <c r="O1424" s="5"/>
      <c r="P1424" s="216"/>
      <c r="Q1424" s="217"/>
      <c r="R1424" s="218"/>
      <c r="S1424" s="219">
        <f t="shared" si="517"/>
        <v>0</v>
      </c>
      <c r="T1424" s="220">
        <f t="shared" si="518"/>
        <v>0</v>
      </c>
      <c r="U1424" s="214">
        <f t="shared" si="527"/>
        <v>0</v>
      </c>
      <c r="W1424" s="221"/>
      <c r="X1424" s="222"/>
      <c r="Y1424" s="222"/>
      <c r="Z1424" s="223"/>
      <c r="AA1424" s="222"/>
      <c r="AB1424" s="224"/>
      <c r="AC1424" s="225"/>
      <c r="AD1424" s="2">
        <f t="shared" si="512"/>
        <v>0</v>
      </c>
      <c r="AE1424" s="2">
        <f t="shared" si="513"/>
        <v>0</v>
      </c>
      <c r="AF1424" s="226"/>
      <c r="AG1424" s="219">
        <f t="shared" si="519"/>
        <v>0</v>
      </c>
      <c r="AH1424" s="234">
        <f t="shared" si="520"/>
        <v>0</v>
      </c>
      <c r="AI1424" s="214">
        <f t="shared" si="528"/>
        <v>0</v>
      </c>
      <c r="AK1424" s="229">
        <f t="shared" si="521"/>
        <v>0</v>
      </c>
      <c r="AL1424" s="226"/>
      <c r="AM1424" s="15"/>
      <c r="AN1424" s="232" t="e">
        <f t="shared" si="522"/>
        <v>#DIV/0!</v>
      </c>
      <c r="AO1424" s="214">
        <f t="shared" si="514"/>
        <v>0</v>
      </c>
      <c r="AQ1424" s="210"/>
      <c r="AR1424" s="231"/>
      <c r="AS1424" s="15"/>
      <c r="AT1424" s="232">
        <f t="shared" si="523"/>
        <v>0</v>
      </c>
      <c r="AU1424" s="235">
        <f t="shared" si="524"/>
        <v>0</v>
      </c>
      <c r="AY1424" s="210"/>
      <c r="AZ1424" s="231"/>
      <c r="BA1424" s="15"/>
      <c r="BB1424" s="232">
        <f t="shared" si="511"/>
        <v>0</v>
      </c>
      <c r="BC1424" s="235">
        <f t="shared" si="525"/>
        <v>0</v>
      </c>
      <c r="BG1424" s="210"/>
      <c r="BH1424" s="231"/>
      <c r="BI1424" s="15"/>
      <c r="BJ1424" s="232">
        <f t="shared" si="515"/>
        <v>0</v>
      </c>
      <c r="BK1424" s="235">
        <f t="shared" si="526"/>
        <v>0</v>
      </c>
      <c r="BM1424" s="109">
        <f t="shared" si="516"/>
        <v>-1.3881097229766177</v>
      </c>
      <c r="BN1424" s="213"/>
      <c r="BR1424" s="228"/>
      <c r="BS1424" s="311"/>
      <c r="BT1424" s="3"/>
      <c r="BU1424" s="213"/>
      <c r="BV1424" s="213"/>
      <c r="BW1424" s="291"/>
    </row>
    <row r="1425" spans="1:75" x14ac:dyDescent="0.2">
      <c r="A1425" s="210"/>
      <c r="B1425" s="211"/>
      <c r="C1425" s="848" t="str">
        <f ca="1">IF(ISERR(AVERAGE(INDIRECT("B"&amp;(ROW()-INT($B$1/2))):INDIRECT("B"&amp;(ROW()+INT($B$1/2))))),"",AVERAGE(INDIRECT("B"&amp;(ROW()-INT($B$1/2))):INDIRECT("B"&amp;(ROW()+INT($B$1/2)))))</f>
        <v/>
      </c>
      <c r="D1425" s="848">
        <f t="shared" si="510"/>
        <v>0</v>
      </c>
      <c r="E1425" s="275"/>
      <c r="F1425" s="15"/>
      <c r="G1425" s="3"/>
      <c r="H1425" s="3"/>
      <c r="I1425" s="3"/>
      <c r="J1425" s="3"/>
      <c r="K1425" s="3"/>
      <c r="L1425" s="554"/>
      <c r="M1425" s="545"/>
      <c r="N1425" s="546"/>
      <c r="O1425" s="5"/>
      <c r="P1425" s="216"/>
      <c r="Q1425" s="217"/>
      <c r="R1425" s="218"/>
      <c r="S1425" s="219">
        <f t="shared" si="517"/>
        <v>0</v>
      </c>
      <c r="T1425" s="220">
        <f t="shared" si="518"/>
        <v>0</v>
      </c>
      <c r="U1425" s="214">
        <f t="shared" si="527"/>
        <v>0</v>
      </c>
      <c r="W1425" s="221"/>
      <c r="X1425" s="222"/>
      <c r="Y1425" s="222"/>
      <c r="Z1425" s="223"/>
      <c r="AA1425" s="222"/>
      <c r="AB1425" s="224"/>
      <c r="AC1425" s="225"/>
      <c r="AD1425" s="2">
        <f t="shared" si="512"/>
        <v>0</v>
      </c>
      <c r="AE1425" s="2">
        <f t="shared" si="513"/>
        <v>0</v>
      </c>
      <c r="AF1425" s="226"/>
      <c r="AG1425" s="219">
        <f t="shared" si="519"/>
        <v>0</v>
      </c>
      <c r="AH1425" s="234">
        <f t="shared" si="520"/>
        <v>0</v>
      </c>
      <c r="AI1425" s="214">
        <f t="shared" si="528"/>
        <v>0</v>
      </c>
      <c r="AK1425" s="229">
        <f t="shared" si="521"/>
        <v>0</v>
      </c>
      <c r="AL1425" s="226"/>
      <c r="AM1425" s="15"/>
      <c r="AN1425" s="232" t="e">
        <f t="shared" si="522"/>
        <v>#DIV/0!</v>
      </c>
      <c r="AO1425" s="214">
        <f t="shared" si="514"/>
        <v>0</v>
      </c>
      <c r="AQ1425" s="210"/>
      <c r="AR1425" s="231"/>
      <c r="AS1425" s="15"/>
      <c r="AT1425" s="232">
        <f t="shared" si="523"/>
        <v>0</v>
      </c>
      <c r="AU1425" s="235">
        <f t="shared" si="524"/>
        <v>0</v>
      </c>
      <c r="AY1425" s="210"/>
      <c r="AZ1425" s="231"/>
      <c r="BA1425" s="15"/>
      <c r="BB1425" s="232">
        <f t="shared" si="511"/>
        <v>0</v>
      </c>
      <c r="BC1425" s="235">
        <f t="shared" si="525"/>
        <v>0</v>
      </c>
      <c r="BG1425" s="210"/>
      <c r="BH1425" s="231"/>
      <c r="BI1425" s="15"/>
      <c r="BJ1425" s="232">
        <f t="shared" si="515"/>
        <v>0</v>
      </c>
      <c r="BK1425" s="235">
        <f t="shared" si="526"/>
        <v>0</v>
      </c>
      <c r="BM1425" s="109">
        <f t="shared" si="516"/>
        <v>-1.3899420604743544</v>
      </c>
      <c r="BN1425" s="213"/>
      <c r="BR1425" s="228"/>
      <c r="BS1425" s="311"/>
      <c r="BT1425" s="3"/>
      <c r="BU1425" s="213"/>
      <c r="BV1425" s="213"/>
      <c r="BW1425" s="291"/>
    </row>
    <row r="1426" spans="1:75" x14ac:dyDescent="0.2">
      <c r="A1426" s="210"/>
      <c r="B1426" s="211"/>
      <c r="C1426" s="848" t="str">
        <f ca="1">IF(ISERR(AVERAGE(INDIRECT("B"&amp;(ROW()-INT($B$1/2))):INDIRECT("B"&amp;(ROW()+INT($B$1/2))))),"",AVERAGE(INDIRECT("B"&amp;(ROW()-INT($B$1/2))):INDIRECT("B"&amp;(ROW()+INT($B$1/2)))))</f>
        <v/>
      </c>
      <c r="D1426" s="848">
        <f t="shared" si="510"/>
        <v>0</v>
      </c>
      <c r="E1426" s="275"/>
      <c r="F1426" s="15"/>
      <c r="G1426" s="3"/>
      <c r="H1426" s="3"/>
      <c r="I1426" s="3"/>
      <c r="J1426" s="3"/>
      <c r="K1426" s="3"/>
      <c r="L1426" s="554"/>
      <c r="M1426" s="545"/>
      <c r="N1426" s="546"/>
      <c r="O1426" s="5"/>
      <c r="P1426" s="216"/>
      <c r="Q1426" s="217"/>
      <c r="R1426" s="218"/>
      <c r="S1426" s="219">
        <f t="shared" si="517"/>
        <v>0</v>
      </c>
      <c r="T1426" s="220">
        <f t="shared" si="518"/>
        <v>0</v>
      </c>
      <c r="U1426" s="214">
        <f t="shared" si="527"/>
        <v>0</v>
      </c>
      <c r="W1426" s="221"/>
      <c r="X1426" s="222"/>
      <c r="Y1426" s="222"/>
      <c r="Z1426" s="223"/>
      <c r="AA1426" s="222"/>
      <c r="AB1426" s="224"/>
      <c r="AC1426" s="225"/>
      <c r="AD1426" s="2">
        <f t="shared" si="512"/>
        <v>0</v>
      </c>
      <c r="AE1426" s="2">
        <f t="shared" si="513"/>
        <v>0</v>
      </c>
      <c r="AF1426" s="226"/>
      <c r="AG1426" s="219">
        <f t="shared" si="519"/>
        <v>0</v>
      </c>
      <c r="AH1426" s="234">
        <f t="shared" si="520"/>
        <v>0</v>
      </c>
      <c r="AI1426" s="214">
        <f t="shared" si="528"/>
        <v>0</v>
      </c>
      <c r="AK1426" s="229">
        <f t="shared" si="521"/>
        <v>0</v>
      </c>
      <c r="AL1426" s="226"/>
      <c r="AM1426" s="15"/>
      <c r="AN1426" s="232" t="e">
        <f t="shared" si="522"/>
        <v>#DIV/0!</v>
      </c>
      <c r="AO1426" s="214">
        <f t="shared" si="514"/>
        <v>0</v>
      </c>
      <c r="AQ1426" s="210"/>
      <c r="AR1426" s="231"/>
      <c r="AS1426" s="15"/>
      <c r="AT1426" s="232">
        <f t="shared" si="523"/>
        <v>0</v>
      </c>
      <c r="AU1426" s="235">
        <f t="shared" si="524"/>
        <v>0</v>
      </c>
      <c r="AY1426" s="210"/>
      <c r="AZ1426" s="231"/>
      <c r="BA1426" s="15"/>
      <c r="BB1426" s="232">
        <f t="shared" si="511"/>
        <v>0</v>
      </c>
      <c r="BC1426" s="235">
        <f t="shared" si="525"/>
        <v>0</v>
      </c>
      <c r="BG1426" s="210"/>
      <c r="BH1426" s="231"/>
      <c r="BI1426" s="15"/>
      <c r="BJ1426" s="232">
        <f t="shared" si="515"/>
        <v>0</v>
      </c>
      <c r="BK1426" s="235">
        <f t="shared" si="526"/>
        <v>0</v>
      </c>
      <c r="BM1426" s="109">
        <f t="shared" si="516"/>
        <v>-1.3917743979720911</v>
      </c>
      <c r="BN1426" s="213"/>
      <c r="BR1426" s="228"/>
      <c r="BS1426" s="311"/>
      <c r="BT1426" s="3"/>
      <c r="BU1426" s="213"/>
      <c r="BV1426" s="213"/>
      <c r="BW1426" s="291"/>
    </row>
    <row r="1427" spans="1:75" x14ac:dyDescent="0.2">
      <c r="A1427" s="210"/>
      <c r="B1427" s="211"/>
      <c r="C1427" s="848" t="str">
        <f ca="1">IF(ISERR(AVERAGE(INDIRECT("B"&amp;(ROW()-INT($B$1/2))):INDIRECT("B"&amp;(ROW()+INT($B$1/2))))),"",AVERAGE(INDIRECT("B"&amp;(ROW()-INT($B$1/2))):INDIRECT("B"&amp;(ROW()+INT($B$1/2)))))</f>
        <v/>
      </c>
      <c r="D1427" s="848">
        <f t="shared" si="510"/>
        <v>0</v>
      </c>
      <c r="E1427" s="275"/>
      <c r="F1427" s="15"/>
      <c r="G1427" s="3"/>
      <c r="H1427" s="3"/>
      <c r="I1427" s="3"/>
      <c r="J1427" s="3"/>
      <c r="K1427" s="3"/>
      <c r="L1427" s="554"/>
      <c r="M1427" s="545"/>
      <c r="N1427" s="546"/>
      <c r="O1427" s="5"/>
      <c r="P1427" s="216"/>
      <c r="Q1427" s="217"/>
      <c r="R1427" s="218"/>
      <c r="S1427" s="219">
        <f t="shared" si="517"/>
        <v>0</v>
      </c>
      <c r="T1427" s="220">
        <f t="shared" si="518"/>
        <v>0</v>
      </c>
      <c r="U1427" s="214">
        <f t="shared" si="527"/>
        <v>0</v>
      </c>
      <c r="W1427" s="221"/>
      <c r="X1427" s="222"/>
      <c r="Y1427" s="222"/>
      <c r="Z1427" s="223"/>
      <c r="AA1427" s="222"/>
      <c r="AB1427" s="224"/>
      <c r="AC1427" s="225"/>
      <c r="AD1427" s="2">
        <f t="shared" si="512"/>
        <v>0</v>
      </c>
      <c r="AE1427" s="2">
        <f t="shared" si="513"/>
        <v>0</v>
      </c>
      <c r="AF1427" s="226"/>
      <c r="AG1427" s="219">
        <f t="shared" si="519"/>
        <v>0</v>
      </c>
      <c r="AH1427" s="234">
        <f t="shared" si="520"/>
        <v>0</v>
      </c>
      <c r="AI1427" s="214">
        <f t="shared" si="528"/>
        <v>0</v>
      </c>
      <c r="AK1427" s="229">
        <f t="shared" si="521"/>
        <v>0</v>
      </c>
      <c r="AL1427" s="226"/>
      <c r="AM1427" s="15"/>
      <c r="AN1427" s="232" t="e">
        <f t="shared" si="522"/>
        <v>#DIV/0!</v>
      </c>
      <c r="AO1427" s="214">
        <f t="shared" si="514"/>
        <v>0</v>
      </c>
      <c r="AQ1427" s="210"/>
      <c r="AR1427" s="231"/>
      <c r="AS1427" s="15"/>
      <c r="AT1427" s="232">
        <f t="shared" si="523"/>
        <v>0</v>
      </c>
      <c r="AU1427" s="235">
        <f t="shared" si="524"/>
        <v>0</v>
      </c>
      <c r="AY1427" s="210"/>
      <c r="AZ1427" s="231"/>
      <c r="BA1427" s="15"/>
      <c r="BB1427" s="232">
        <f t="shared" si="511"/>
        <v>0</v>
      </c>
      <c r="BC1427" s="235">
        <f t="shared" si="525"/>
        <v>0</v>
      </c>
      <c r="BG1427" s="210"/>
      <c r="BH1427" s="231"/>
      <c r="BI1427" s="15"/>
      <c r="BJ1427" s="232">
        <f t="shared" si="515"/>
        <v>0</v>
      </c>
      <c r="BK1427" s="235">
        <f t="shared" si="526"/>
        <v>0</v>
      </c>
      <c r="BM1427" s="109">
        <f t="shared" si="516"/>
        <v>-1.3936067354698278</v>
      </c>
      <c r="BN1427" s="213"/>
      <c r="BR1427" s="228"/>
      <c r="BS1427" s="311"/>
      <c r="BT1427" s="3"/>
      <c r="BU1427" s="213"/>
      <c r="BV1427" s="213"/>
      <c r="BW1427" s="291"/>
    </row>
    <row r="1428" spans="1:75" x14ac:dyDescent="0.2">
      <c r="A1428" s="210"/>
      <c r="B1428" s="211"/>
      <c r="C1428" s="848" t="str">
        <f ca="1">IF(ISERR(AVERAGE(INDIRECT("B"&amp;(ROW()-INT($B$1/2))):INDIRECT("B"&amp;(ROW()+INT($B$1/2))))),"",AVERAGE(INDIRECT("B"&amp;(ROW()-INT($B$1/2))):INDIRECT("B"&amp;(ROW()+INT($B$1/2)))))</f>
        <v/>
      </c>
      <c r="D1428" s="848">
        <f t="shared" si="510"/>
        <v>0</v>
      </c>
      <c r="E1428" s="275"/>
      <c r="F1428" s="15"/>
      <c r="G1428" s="3"/>
      <c r="H1428" s="3"/>
      <c r="I1428" s="3"/>
      <c r="J1428" s="3"/>
      <c r="K1428" s="3"/>
      <c r="L1428" s="554"/>
      <c r="M1428" s="545"/>
      <c r="N1428" s="546"/>
      <c r="O1428" s="5"/>
      <c r="P1428" s="216"/>
      <c r="Q1428" s="217"/>
      <c r="R1428" s="218"/>
      <c r="S1428" s="219">
        <f t="shared" si="517"/>
        <v>0</v>
      </c>
      <c r="T1428" s="220">
        <f t="shared" si="518"/>
        <v>0</v>
      </c>
      <c r="U1428" s="214">
        <f t="shared" si="527"/>
        <v>0</v>
      </c>
      <c r="W1428" s="221"/>
      <c r="X1428" s="222"/>
      <c r="Y1428" s="222"/>
      <c r="Z1428" s="223"/>
      <c r="AA1428" s="222"/>
      <c r="AB1428" s="224"/>
      <c r="AC1428" s="225"/>
      <c r="AD1428" s="2">
        <f t="shared" si="512"/>
        <v>0</v>
      </c>
      <c r="AE1428" s="2">
        <f t="shared" si="513"/>
        <v>0</v>
      </c>
      <c r="AF1428" s="226"/>
      <c r="AG1428" s="219">
        <f t="shared" si="519"/>
        <v>0</v>
      </c>
      <c r="AH1428" s="234">
        <f t="shared" si="520"/>
        <v>0</v>
      </c>
      <c r="AI1428" s="214">
        <f t="shared" si="528"/>
        <v>0</v>
      </c>
      <c r="AK1428" s="229">
        <f t="shared" si="521"/>
        <v>0</v>
      </c>
      <c r="AL1428" s="226"/>
      <c r="AM1428" s="15"/>
      <c r="AN1428" s="232" t="e">
        <f t="shared" si="522"/>
        <v>#DIV/0!</v>
      </c>
      <c r="AO1428" s="214">
        <f t="shared" si="514"/>
        <v>0</v>
      </c>
      <c r="AQ1428" s="210"/>
      <c r="AR1428" s="231"/>
      <c r="AS1428" s="15"/>
      <c r="AT1428" s="232">
        <f t="shared" si="523"/>
        <v>0</v>
      </c>
      <c r="AU1428" s="235">
        <f t="shared" si="524"/>
        <v>0</v>
      </c>
      <c r="AY1428" s="210"/>
      <c r="AZ1428" s="231"/>
      <c r="BA1428" s="15"/>
      <c r="BB1428" s="232">
        <f t="shared" si="511"/>
        <v>0</v>
      </c>
      <c r="BC1428" s="235">
        <f t="shared" si="525"/>
        <v>0</v>
      </c>
      <c r="BG1428" s="210"/>
      <c r="BH1428" s="231"/>
      <c r="BI1428" s="15"/>
      <c r="BJ1428" s="232">
        <f t="shared" si="515"/>
        <v>0</v>
      </c>
      <c r="BK1428" s="235">
        <f t="shared" si="526"/>
        <v>0</v>
      </c>
      <c r="BM1428" s="109">
        <f t="shared" si="516"/>
        <v>-1.3954390729675645</v>
      </c>
      <c r="BN1428" s="213"/>
      <c r="BR1428" s="228"/>
      <c r="BS1428" s="311"/>
      <c r="BT1428" s="3"/>
      <c r="BU1428" s="213"/>
      <c r="BV1428" s="213"/>
      <c r="BW1428" s="291"/>
    </row>
    <row r="1429" spans="1:75" x14ac:dyDescent="0.2">
      <c r="A1429" s="210"/>
      <c r="B1429" s="211"/>
      <c r="C1429" s="848" t="str">
        <f ca="1">IF(ISERR(AVERAGE(INDIRECT("B"&amp;(ROW()-INT($B$1/2))):INDIRECT("B"&amp;(ROW()+INT($B$1/2))))),"",AVERAGE(INDIRECT("B"&amp;(ROW()-INT($B$1/2))):INDIRECT("B"&amp;(ROW()+INT($B$1/2)))))</f>
        <v/>
      </c>
      <c r="D1429" s="848">
        <f t="shared" si="510"/>
        <v>0</v>
      </c>
      <c r="E1429" s="275"/>
      <c r="F1429" s="15"/>
      <c r="G1429" s="3"/>
      <c r="H1429" s="3"/>
      <c r="I1429" s="3"/>
      <c r="J1429" s="3"/>
      <c r="K1429" s="3"/>
      <c r="L1429" s="554"/>
      <c r="M1429" s="545"/>
      <c r="N1429" s="546"/>
      <c r="O1429" s="5"/>
      <c r="P1429" s="216"/>
      <c r="Q1429" s="217"/>
      <c r="R1429" s="218"/>
      <c r="S1429" s="219">
        <f t="shared" si="517"/>
        <v>0</v>
      </c>
      <c r="T1429" s="220">
        <f t="shared" si="518"/>
        <v>0</v>
      </c>
      <c r="U1429" s="214">
        <f t="shared" si="527"/>
        <v>0</v>
      </c>
      <c r="W1429" s="221"/>
      <c r="X1429" s="222"/>
      <c r="Y1429" s="222"/>
      <c r="Z1429" s="223"/>
      <c r="AA1429" s="222"/>
      <c r="AB1429" s="224"/>
      <c r="AC1429" s="225"/>
      <c r="AD1429" s="2">
        <f t="shared" si="512"/>
        <v>0</v>
      </c>
      <c r="AE1429" s="2">
        <f t="shared" si="513"/>
        <v>0</v>
      </c>
      <c r="AF1429" s="226"/>
      <c r="AG1429" s="219">
        <f t="shared" si="519"/>
        <v>0</v>
      </c>
      <c r="AH1429" s="234">
        <f t="shared" si="520"/>
        <v>0</v>
      </c>
      <c r="AI1429" s="214">
        <f t="shared" si="528"/>
        <v>0</v>
      </c>
      <c r="AK1429" s="229">
        <f t="shared" si="521"/>
        <v>0</v>
      </c>
      <c r="AL1429" s="226"/>
      <c r="AM1429" s="15"/>
      <c r="AN1429" s="232" t="e">
        <f t="shared" si="522"/>
        <v>#DIV/0!</v>
      </c>
      <c r="AO1429" s="214">
        <f t="shared" si="514"/>
        <v>0</v>
      </c>
      <c r="AQ1429" s="210"/>
      <c r="AR1429" s="231"/>
      <c r="AS1429" s="15"/>
      <c r="AT1429" s="232">
        <f t="shared" si="523"/>
        <v>0</v>
      </c>
      <c r="AU1429" s="235">
        <f t="shared" si="524"/>
        <v>0</v>
      </c>
      <c r="AY1429" s="210"/>
      <c r="AZ1429" s="231"/>
      <c r="BA1429" s="15"/>
      <c r="BB1429" s="232">
        <f t="shared" si="511"/>
        <v>0</v>
      </c>
      <c r="BC1429" s="235">
        <f t="shared" si="525"/>
        <v>0</v>
      </c>
      <c r="BG1429" s="210"/>
      <c r="BH1429" s="231"/>
      <c r="BI1429" s="15"/>
      <c r="BJ1429" s="232">
        <f t="shared" si="515"/>
        <v>0</v>
      </c>
      <c r="BK1429" s="235">
        <f t="shared" si="526"/>
        <v>0</v>
      </c>
      <c r="BM1429" s="109">
        <f t="shared" si="516"/>
        <v>-1.3972714104653012</v>
      </c>
      <c r="BN1429" s="213"/>
      <c r="BR1429" s="228"/>
      <c r="BS1429" s="311"/>
      <c r="BT1429" s="3"/>
      <c r="BU1429" s="213"/>
      <c r="BV1429" s="213"/>
      <c r="BW1429" s="291"/>
    </row>
    <row r="1430" spans="1:75" x14ac:dyDescent="0.2">
      <c r="A1430" s="210"/>
      <c r="B1430" s="211"/>
      <c r="C1430" s="848" t="str">
        <f ca="1">IF(ISERR(AVERAGE(INDIRECT("B"&amp;(ROW()-INT($B$1/2))):INDIRECT("B"&amp;(ROW()+INT($B$1/2))))),"",AVERAGE(INDIRECT("B"&amp;(ROW()-INT($B$1/2))):INDIRECT("B"&amp;(ROW()+INT($B$1/2)))))</f>
        <v/>
      </c>
      <c r="D1430" s="848">
        <f t="shared" si="510"/>
        <v>0</v>
      </c>
      <c r="E1430" s="275"/>
      <c r="F1430" s="15"/>
      <c r="G1430" s="3"/>
      <c r="H1430" s="3"/>
      <c r="I1430" s="3"/>
      <c r="J1430" s="3"/>
      <c r="K1430" s="3"/>
      <c r="L1430" s="554"/>
      <c r="M1430" s="545"/>
      <c r="N1430" s="546"/>
      <c r="O1430" s="5"/>
      <c r="P1430" s="216"/>
      <c r="Q1430" s="217"/>
      <c r="R1430" s="218"/>
      <c r="S1430" s="219">
        <f t="shared" si="517"/>
        <v>0</v>
      </c>
      <c r="T1430" s="220">
        <f t="shared" si="518"/>
        <v>0</v>
      </c>
      <c r="U1430" s="214">
        <f t="shared" si="527"/>
        <v>0</v>
      </c>
      <c r="W1430" s="221"/>
      <c r="X1430" s="222"/>
      <c r="Y1430" s="222"/>
      <c r="Z1430" s="223"/>
      <c r="AA1430" s="222"/>
      <c r="AB1430" s="224"/>
      <c r="AC1430" s="225"/>
      <c r="AD1430" s="2">
        <f t="shared" si="512"/>
        <v>0</v>
      </c>
      <c r="AE1430" s="2">
        <f t="shared" si="513"/>
        <v>0</v>
      </c>
      <c r="AF1430" s="226"/>
      <c r="AG1430" s="219">
        <f t="shared" si="519"/>
        <v>0</v>
      </c>
      <c r="AH1430" s="234">
        <f t="shared" si="520"/>
        <v>0</v>
      </c>
      <c r="AI1430" s="214">
        <f t="shared" si="528"/>
        <v>0</v>
      </c>
      <c r="AK1430" s="229">
        <f t="shared" si="521"/>
        <v>0</v>
      </c>
      <c r="AL1430" s="226"/>
      <c r="AM1430" s="15"/>
      <c r="AN1430" s="232" t="e">
        <f t="shared" si="522"/>
        <v>#DIV/0!</v>
      </c>
      <c r="AO1430" s="214">
        <f t="shared" si="514"/>
        <v>0</v>
      </c>
      <c r="AQ1430" s="210"/>
      <c r="AR1430" s="231"/>
      <c r="AS1430" s="15"/>
      <c r="AT1430" s="232">
        <f t="shared" si="523"/>
        <v>0</v>
      </c>
      <c r="AU1430" s="235">
        <f t="shared" si="524"/>
        <v>0</v>
      </c>
      <c r="AY1430" s="210"/>
      <c r="AZ1430" s="231"/>
      <c r="BA1430" s="15"/>
      <c r="BB1430" s="232">
        <f t="shared" si="511"/>
        <v>0</v>
      </c>
      <c r="BC1430" s="235">
        <f t="shared" si="525"/>
        <v>0</v>
      </c>
      <c r="BG1430" s="210"/>
      <c r="BH1430" s="231"/>
      <c r="BI1430" s="15"/>
      <c r="BJ1430" s="232">
        <f t="shared" si="515"/>
        <v>0</v>
      </c>
      <c r="BK1430" s="235">
        <f t="shared" si="526"/>
        <v>0</v>
      </c>
      <c r="BM1430" s="109">
        <f t="shared" si="516"/>
        <v>-1.3991037479630379</v>
      </c>
      <c r="BN1430" s="213"/>
      <c r="BR1430" s="228"/>
      <c r="BS1430" s="311"/>
      <c r="BT1430" s="3"/>
      <c r="BU1430" s="213"/>
      <c r="BV1430" s="213"/>
      <c r="BW1430" s="291"/>
    </row>
    <row r="1431" spans="1:75" x14ac:dyDescent="0.2">
      <c r="A1431" s="210"/>
      <c r="B1431" s="211"/>
      <c r="C1431" s="848" t="str">
        <f ca="1">IF(ISERR(AVERAGE(INDIRECT("B"&amp;(ROW()-INT($B$1/2))):INDIRECT("B"&amp;(ROW()+INT($B$1/2))))),"",AVERAGE(INDIRECT("B"&amp;(ROW()-INT($B$1/2))):INDIRECT("B"&amp;(ROW()+INT($B$1/2)))))</f>
        <v/>
      </c>
      <c r="D1431" s="848">
        <f t="shared" si="510"/>
        <v>0</v>
      </c>
      <c r="E1431" s="275"/>
      <c r="F1431" s="15"/>
      <c r="G1431" s="3"/>
      <c r="H1431" s="3"/>
      <c r="I1431" s="3"/>
      <c r="J1431" s="3"/>
      <c r="K1431" s="3"/>
      <c r="L1431" s="554"/>
      <c r="M1431" s="545"/>
      <c r="N1431" s="546"/>
      <c r="O1431" s="5"/>
      <c r="P1431" s="216"/>
      <c r="Q1431" s="217"/>
      <c r="R1431" s="218"/>
      <c r="S1431" s="219">
        <f t="shared" si="517"/>
        <v>0</v>
      </c>
      <c r="T1431" s="220">
        <f t="shared" si="518"/>
        <v>0</v>
      </c>
      <c r="U1431" s="214">
        <f t="shared" si="527"/>
        <v>0</v>
      </c>
      <c r="W1431" s="221"/>
      <c r="X1431" s="222"/>
      <c r="Y1431" s="222"/>
      <c r="Z1431" s="223"/>
      <c r="AA1431" s="222"/>
      <c r="AB1431" s="224"/>
      <c r="AC1431" s="225"/>
      <c r="AD1431" s="2">
        <f t="shared" si="512"/>
        <v>0</v>
      </c>
      <c r="AE1431" s="2">
        <f t="shared" si="513"/>
        <v>0</v>
      </c>
      <c r="AF1431" s="226"/>
      <c r="AG1431" s="219">
        <f t="shared" si="519"/>
        <v>0</v>
      </c>
      <c r="AH1431" s="234">
        <f t="shared" si="520"/>
        <v>0</v>
      </c>
      <c r="AI1431" s="214">
        <f t="shared" si="528"/>
        <v>0</v>
      </c>
      <c r="AK1431" s="229">
        <f t="shared" si="521"/>
        <v>0</v>
      </c>
      <c r="AL1431" s="226"/>
      <c r="AM1431" s="15"/>
      <c r="AN1431" s="232" t="e">
        <f t="shared" si="522"/>
        <v>#DIV/0!</v>
      </c>
      <c r="AO1431" s="214">
        <f t="shared" si="514"/>
        <v>0</v>
      </c>
      <c r="AQ1431" s="210"/>
      <c r="AR1431" s="231"/>
      <c r="AS1431" s="15"/>
      <c r="AT1431" s="232">
        <f t="shared" si="523"/>
        <v>0</v>
      </c>
      <c r="AU1431" s="235">
        <f t="shared" si="524"/>
        <v>0</v>
      </c>
      <c r="AY1431" s="210"/>
      <c r="AZ1431" s="231"/>
      <c r="BA1431" s="15"/>
      <c r="BB1431" s="232">
        <f t="shared" si="511"/>
        <v>0</v>
      </c>
      <c r="BC1431" s="235">
        <f t="shared" si="525"/>
        <v>0</v>
      </c>
      <c r="BG1431" s="210"/>
      <c r="BH1431" s="231"/>
      <c r="BI1431" s="15"/>
      <c r="BJ1431" s="232">
        <f t="shared" si="515"/>
        <v>0</v>
      </c>
      <c r="BK1431" s="235">
        <f t="shared" si="526"/>
        <v>0</v>
      </c>
      <c r="BM1431" s="109">
        <f t="shared" si="516"/>
        <v>-1.4009360854607746</v>
      </c>
      <c r="BN1431" s="213"/>
      <c r="BR1431" s="228"/>
      <c r="BS1431" s="311"/>
      <c r="BT1431" s="3"/>
      <c r="BU1431" s="213"/>
      <c r="BV1431" s="213"/>
      <c r="BW1431" s="291"/>
    </row>
    <row r="1432" spans="1:75" x14ac:dyDescent="0.2">
      <c r="A1432" s="210"/>
      <c r="B1432" s="211"/>
      <c r="C1432" s="848" t="str">
        <f ca="1">IF(ISERR(AVERAGE(INDIRECT("B"&amp;(ROW()-INT($B$1/2))):INDIRECT("B"&amp;(ROW()+INT($B$1/2))))),"",AVERAGE(INDIRECT("B"&amp;(ROW()-INT($B$1/2))):INDIRECT("B"&amp;(ROW()+INT($B$1/2)))))</f>
        <v/>
      </c>
      <c r="D1432" s="848">
        <f t="shared" si="510"/>
        <v>0</v>
      </c>
      <c r="E1432" s="275"/>
      <c r="F1432" s="15"/>
      <c r="G1432" s="3"/>
      <c r="H1432" s="3"/>
      <c r="I1432" s="3"/>
      <c r="J1432" s="3"/>
      <c r="K1432" s="3"/>
      <c r="L1432" s="554"/>
      <c r="M1432" s="545"/>
      <c r="N1432" s="546"/>
      <c r="O1432" s="5"/>
      <c r="P1432" s="216"/>
      <c r="Q1432" s="217"/>
      <c r="R1432" s="218"/>
      <c r="S1432" s="219">
        <f t="shared" si="517"/>
        <v>0</v>
      </c>
      <c r="T1432" s="220">
        <f t="shared" si="518"/>
        <v>0</v>
      </c>
      <c r="U1432" s="214">
        <f t="shared" si="527"/>
        <v>0</v>
      </c>
      <c r="W1432" s="221"/>
      <c r="X1432" s="222"/>
      <c r="Y1432" s="222"/>
      <c r="Z1432" s="223"/>
      <c r="AA1432" s="222"/>
      <c r="AB1432" s="224"/>
      <c r="AC1432" s="225"/>
      <c r="AD1432" s="2">
        <f t="shared" si="512"/>
        <v>0</v>
      </c>
      <c r="AE1432" s="2">
        <f t="shared" si="513"/>
        <v>0</v>
      </c>
      <c r="AF1432" s="226"/>
      <c r="AG1432" s="219">
        <f t="shared" si="519"/>
        <v>0</v>
      </c>
      <c r="AH1432" s="234">
        <f t="shared" si="520"/>
        <v>0</v>
      </c>
      <c r="AI1432" s="214">
        <f t="shared" si="528"/>
        <v>0</v>
      </c>
      <c r="AK1432" s="229">
        <f t="shared" si="521"/>
        <v>0</v>
      </c>
      <c r="AL1432" s="226"/>
      <c r="AM1432" s="15"/>
      <c r="AN1432" s="232" t="e">
        <f t="shared" si="522"/>
        <v>#DIV/0!</v>
      </c>
      <c r="AO1432" s="214">
        <f t="shared" si="514"/>
        <v>0</v>
      </c>
      <c r="AQ1432" s="210"/>
      <c r="AR1432" s="231"/>
      <c r="AS1432" s="15"/>
      <c r="AT1432" s="232">
        <f t="shared" si="523"/>
        <v>0</v>
      </c>
      <c r="AU1432" s="235">
        <f t="shared" si="524"/>
        <v>0</v>
      </c>
      <c r="AY1432" s="210"/>
      <c r="AZ1432" s="231"/>
      <c r="BA1432" s="15"/>
      <c r="BB1432" s="232">
        <f t="shared" si="511"/>
        <v>0</v>
      </c>
      <c r="BC1432" s="235">
        <f t="shared" si="525"/>
        <v>0</v>
      </c>
      <c r="BG1432" s="210"/>
      <c r="BH1432" s="231"/>
      <c r="BI1432" s="15"/>
      <c r="BJ1432" s="232">
        <f t="shared" si="515"/>
        <v>0</v>
      </c>
      <c r="BK1432" s="235">
        <f t="shared" si="526"/>
        <v>0</v>
      </c>
      <c r="BM1432" s="109">
        <f t="shared" si="516"/>
        <v>-1.4027684229585113</v>
      </c>
      <c r="BN1432" s="213"/>
      <c r="BR1432" s="228"/>
      <c r="BS1432" s="311"/>
      <c r="BT1432" s="3"/>
      <c r="BU1432" s="213"/>
      <c r="BV1432" s="213"/>
      <c r="BW1432" s="291"/>
    </row>
    <row r="1433" spans="1:75" x14ac:dyDescent="0.2">
      <c r="A1433" s="210"/>
      <c r="B1433" s="211"/>
      <c r="C1433" s="848" t="str">
        <f ca="1">IF(ISERR(AVERAGE(INDIRECT("B"&amp;(ROW()-INT($B$1/2))):INDIRECT("B"&amp;(ROW()+INT($B$1/2))))),"",AVERAGE(INDIRECT("B"&amp;(ROW()-INT($B$1/2))):INDIRECT("B"&amp;(ROW()+INT($B$1/2)))))</f>
        <v/>
      </c>
      <c r="D1433" s="848">
        <f t="shared" si="510"/>
        <v>0</v>
      </c>
      <c r="E1433" s="275"/>
      <c r="F1433" s="15"/>
      <c r="G1433" s="3"/>
      <c r="H1433" s="3"/>
      <c r="I1433" s="3"/>
      <c r="J1433" s="3"/>
      <c r="K1433" s="3"/>
      <c r="L1433" s="554"/>
      <c r="M1433" s="545"/>
      <c r="N1433" s="546"/>
      <c r="O1433" s="5"/>
      <c r="P1433" s="216"/>
      <c r="Q1433" s="217"/>
      <c r="R1433" s="218"/>
      <c r="S1433" s="219">
        <f t="shared" si="517"/>
        <v>0</v>
      </c>
      <c r="T1433" s="220">
        <f t="shared" si="518"/>
        <v>0</v>
      </c>
      <c r="U1433" s="214">
        <f t="shared" si="527"/>
        <v>0</v>
      </c>
      <c r="W1433" s="221"/>
      <c r="X1433" s="222"/>
      <c r="Y1433" s="222"/>
      <c r="Z1433" s="223"/>
      <c r="AA1433" s="222"/>
      <c r="AB1433" s="224"/>
      <c r="AC1433" s="225"/>
      <c r="AD1433" s="2">
        <f t="shared" si="512"/>
        <v>0</v>
      </c>
      <c r="AE1433" s="2">
        <f t="shared" si="513"/>
        <v>0</v>
      </c>
      <c r="AF1433" s="226"/>
      <c r="AG1433" s="219">
        <f t="shared" si="519"/>
        <v>0</v>
      </c>
      <c r="AH1433" s="234">
        <f t="shared" si="520"/>
        <v>0</v>
      </c>
      <c r="AI1433" s="214">
        <f t="shared" si="528"/>
        <v>0</v>
      </c>
      <c r="AK1433" s="229">
        <f t="shared" si="521"/>
        <v>0</v>
      </c>
      <c r="AL1433" s="226"/>
      <c r="AM1433" s="15"/>
      <c r="AN1433" s="232" t="e">
        <f t="shared" si="522"/>
        <v>#DIV/0!</v>
      </c>
      <c r="AO1433" s="214">
        <f t="shared" si="514"/>
        <v>0</v>
      </c>
      <c r="AQ1433" s="210"/>
      <c r="AR1433" s="231"/>
      <c r="AS1433" s="15"/>
      <c r="AT1433" s="232">
        <f t="shared" si="523"/>
        <v>0</v>
      </c>
      <c r="AU1433" s="235">
        <f t="shared" si="524"/>
        <v>0</v>
      </c>
      <c r="AY1433" s="210"/>
      <c r="AZ1433" s="231"/>
      <c r="BA1433" s="15"/>
      <c r="BB1433" s="232">
        <f t="shared" si="511"/>
        <v>0</v>
      </c>
      <c r="BC1433" s="235">
        <f t="shared" si="525"/>
        <v>0</v>
      </c>
      <c r="BG1433" s="210"/>
      <c r="BH1433" s="231"/>
      <c r="BI1433" s="15"/>
      <c r="BJ1433" s="232">
        <f t="shared" si="515"/>
        <v>0</v>
      </c>
      <c r="BK1433" s="235">
        <f t="shared" si="526"/>
        <v>0</v>
      </c>
      <c r="BM1433" s="109">
        <f t="shared" si="516"/>
        <v>-1.404600760456248</v>
      </c>
      <c r="BN1433" s="213"/>
      <c r="BR1433" s="228"/>
      <c r="BS1433" s="311"/>
      <c r="BT1433" s="3"/>
      <c r="BU1433" s="213"/>
      <c r="BV1433" s="213"/>
      <c r="BW1433" s="291"/>
    </row>
    <row r="1434" spans="1:75" x14ac:dyDescent="0.2">
      <c r="A1434" s="210"/>
      <c r="B1434" s="211"/>
      <c r="C1434" s="848" t="str">
        <f ca="1">IF(ISERR(AVERAGE(INDIRECT("B"&amp;(ROW()-INT($B$1/2))):INDIRECT("B"&amp;(ROW()+INT($B$1/2))))),"",AVERAGE(INDIRECT("B"&amp;(ROW()-INT($B$1/2))):INDIRECT("B"&amp;(ROW()+INT($B$1/2)))))</f>
        <v/>
      </c>
      <c r="D1434" s="848">
        <f t="shared" si="510"/>
        <v>0</v>
      </c>
      <c r="E1434" s="275"/>
      <c r="F1434" s="15"/>
      <c r="G1434" s="3"/>
      <c r="H1434" s="3"/>
      <c r="I1434" s="3"/>
      <c r="J1434" s="3"/>
      <c r="K1434" s="3"/>
      <c r="L1434" s="554"/>
      <c r="M1434" s="545"/>
      <c r="N1434" s="546"/>
      <c r="O1434" s="5"/>
      <c r="P1434" s="216"/>
      <c r="Q1434" s="217"/>
      <c r="R1434" s="218"/>
      <c r="S1434" s="219">
        <f t="shared" si="517"/>
        <v>0</v>
      </c>
      <c r="T1434" s="220">
        <f t="shared" si="518"/>
        <v>0</v>
      </c>
      <c r="U1434" s="214">
        <f t="shared" si="527"/>
        <v>0</v>
      </c>
      <c r="W1434" s="221"/>
      <c r="X1434" s="222"/>
      <c r="Y1434" s="222"/>
      <c r="Z1434" s="223"/>
      <c r="AA1434" s="222"/>
      <c r="AB1434" s="224"/>
      <c r="AC1434" s="225"/>
      <c r="AD1434" s="2">
        <f t="shared" si="512"/>
        <v>0</v>
      </c>
      <c r="AE1434" s="2">
        <f t="shared" si="513"/>
        <v>0</v>
      </c>
      <c r="AF1434" s="226"/>
      <c r="AG1434" s="219">
        <f t="shared" si="519"/>
        <v>0</v>
      </c>
      <c r="AH1434" s="234">
        <f t="shared" si="520"/>
        <v>0</v>
      </c>
      <c r="AI1434" s="214">
        <f t="shared" si="528"/>
        <v>0</v>
      </c>
      <c r="AK1434" s="229">
        <f t="shared" si="521"/>
        <v>0</v>
      </c>
      <c r="AL1434" s="226"/>
      <c r="AM1434" s="15"/>
      <c r="AN1434" s="232" t="e">
        <f t="shared" si="522"/>
        <v>#DIV/0!</v>
      </c>
      <c r="AO1434" s="214">
        <f t="shared" si="514"/>
        <v>0</v>
      </c>
      <c r="AQ1434" s="210"/>
      <c r="AR1434" s="231"/>
      <c r="AS1434" s="15"/>
      <c r="AT1434" s="232">
        <f t="shared" si="523"/>
        <v>0</v>
      </c>
      <c r="AU1434" s="235">
        <f t="shared" si="524"/>
        <v>0</v>
      </c>
      <c r="AY1434" s="210"/>
      <c r="AZ1434" s="231"/>
      <c r="BA1434" s="15"/>
      <c r="BB1434" s="232">
        <f t="shared" si="511"/>
        <v>0</v>
      </c>
      <c r="BC1434" s="235">
        <f t="shared" si="525"/>
        <v>0</v>
      </c>
      <c r="BG1434" s="210"/>
      <c r="BH1434" s="231"/>
      <c r="BI1434" s="15"/>
      <c r="BJ1434" s="232">
        <f t="shared" si="515"/>
        <v>0</v>
      </c>
      <c r="BK1434" s="235">
        <f t="shared" si="526"/>
        <v>0</v>
      </c>
      <c r="BM1434" s="109">
        <f t="shared" si="516"/>
        <v>-1.4064330979539847</v>
      </c>
      <c r="BN1434" s="213"/>
      <c r="BR1434" s="228"/>
      <c r="BS1434" s="311"/>
      <c r="BT1434" s="3"/>
      <c r="BU1434" s="213"/>
      <c r="BV1434" s="213"/>
      <c r="BW1434" s="291"/>
    </row>
    <row r="1435" spans="1:75" x14ac:dyDescent="0.2">
      <c r="A1435" s="210"/>
      <c r="B1435" s="211"/>
      <c r="C1435" s="848" t="str">
        <f ca="1">IF(ISERR(AVERAGE(INDIRECT("B"&amp;(ROW()-INT($B$1/2))):INDIRECT("B"&amp;(ROW()+INT($B$1/2))))),"",AVERAGE(INDIRECT("B"&amp;(ROW()-INT($B$1/2))):INDIRECT("B"&amp;(ROW()+INT($B$1/2)))))</f>
        <v/>
      </c>
      <c r="D1435" s="848">
        <f t="shared" si="510"/>
        <v>0</v>
      </c>
      <c r="E1435" s="275"/>
      <c r="F1435" s="15"/>
      <c r="G1435" s="3"/>
      <c r="H1435" s="3"/>
      <c r="I1435" s="3"/>
      <c r="J1435" s="3"/>
      <c r="K1435" s="3"/>
      <c r="L1435" s="554"/>
      <c r="M1435" s="545"/>
      <c r="N1435" s="546"/>
      <c r="O1435" s="5"/>
      <c r="P1435" s="216"/>
      <c r="Q1435" s="217"/>
      <c r="R1435" s="218"/>
      <c r="S1435" s="219">
        <f t="shared" si="517"/>
        <v>0</v>
      </c>
      <c r="T1435" s="220">
        <f t="shared" si="518"/>
        <v>0</v>
      </c>
      <c r="U1435" s="214">
        <f t="shared" si="527"/>
        <v>0</v>
      </c>
      <c r="W1435" s="221"/>
      <c r="X1435" s="222"/>
      <c r="Y1435" s="222"/>
      <c r="Z1435" s="223"/>
      <c r="AA1435" s="222"/>
      <c r="AB1435" s="224"/>
      <c r="AC1435" s="225"/>
      <c r="AD1435" s="2">
        <f t="shared" si="512"/>
        <v>0</v>
      </c>
      <c r="AE1435" s="2">
        <f t="shared" si="513"/>
        <v>0</v>
      </c>
      <c r="AF1435" s="226"/>
      <c r="AG1435" s="219">
        <f t="shared" si="519"/>
        <v>0</v>
      </c>
      <c r="AH1435" s="234">
        <f t="shared" si="520"/>
        <v>0</v>
      </c>
      <c r="AI1435" s="214">
        <f t="shared" si="528"/>
        <v>0</v>
      </c>
      <c r="AK1435" s="229">
        <f t="shared" si="521"/>
        <v>0</v>
      </c>
      <c r="AL1435" s="226"/>
      <c r="AM1435" s="15"/>
      <c r="AN1435" s="232" t="e">
        <f t="shared" si="522"/>
        <v>#DIV/0!</v>
      </c>
      <c r="AO1435" s="214">
        <f t="shared" si="514"/>
        <v>0</v>
      </c>
      <c r="AQ1435" s="210"/>
      <c r="AR1435" s="231"/>
      <c r="AS1435" s="15"/>
      <c r="AT1435" s="232">
        <f t="shared" si="523"/>
        <v>0</v>
      </c>
      <c r="AU1435" s="235">
        <f t="shared" si="524"/>
        <v>0</v>
      </c>
      <c r="AY1435" s="210"/>
      <c r="AZ1435" s="231"/>
      <c r="BA1435" s="15"/>
      <c r="BB1435" s="232">
        <f t="shared" si="511"/>
        <v>0</v>
      </c>
      <c r="BC1435" s="235">
        <f t="shared" si="525"/>
        <v>0</v>
      </c>
      <c r="BG1435" s="210"/>
      <c r="BH1435" s="231"/>
      <c r="BI1435" s="15"/>
      <c r="BJ1435" s="232">
        <f t="shared" si="515"/>
        <v>0</v>
      </c>
      <c r="BK1435" s="235">
        <f t="shared" si="526"/>
        <v>0</v>
      </c>
      <c r="BM1435" s="109">
        <f t="shared" si="516"/>
        <v>-1.4082654354517214</v>
      </c>
      <c r="BN1435" s="213"/>
      <c r="BR1435" s="228"/>
      <c r="BS1435" s="311"/>
      <c r="BT1435" s="3"/>
      <c r="BU1435" s="213"/>
      <c r="BV1435" s="213"/>
      <c r="BW1435" s="291"/>
    </row>
    <row r="1436" spans="1:75" x14ac:dyDescent="0.2">
      <c r="A1436" s="210"/>
      <c r="B1436" s="211"/>
      <c r="C1436" s="848" t="str">
        <f ca="1">IF(ISERR(AVERAGE(INDIRECT("B"&amp;(ROW()-INT($B$1/2))):INDIRECT("B"&amp;(ROW()+INT($B$1/2))))),"",AVERAGE(INDIRECT("B"&amp;(ROW()-INT($B$1/2))):INDIRECT("B"&amp;(ROW()+INT($B$1/2)))))</f>
        <v/>
      </c>
      <c r="D1436" s="848">
        <f t="shared" si="510"/>
        <v>0</v>
      </c>
      <c r="E1436" s="275"/>
      <c r="F1436" s="15"/>
      <c r="G1436" s="3"/>
      <c r="H1436" s="3"/>
      <c r="I1436" s="3"/>
      <c r="J1436" s="3"/>
      <c r="K1436" s="3"/>
      <c r="L1436" s="554"/>
      <c r="M1436" s="545"/>
      <c r="N1436" s="546"/>
      <c r="O1436" s="5"/>
      <c r="P1436" s="216"/>
      <c r="Q1436" s="217"/>
      <c r="R1436" s="218"/>
      <c r="S1436" s="219">
        <f t="shared" si="517"/>
        <v>0</v>
      </c>
      <c r="T1436" s="220">
        <f t="shared" si="518"/>
        <v>0</v>
      </c>
      <c r="U1436" s="214">
        <f t="shared" si="527"/>
        <v>0</v>
      </c>
      <c r="W1436" s="221"/>
      <c r="X1436" s="222"/>
      <c r="Y1436" s="222"/>
      <c r="Z1436" s="223"/>
      <c r="AA1436" s="222"/>
      <c r="AB1436" s="224"/>
      <c r="AC1436" s="225"/>
      <c r="AD1436" s="2">
        <f t="shared" si="512"/>
        <v>0</v>
      </c>
      <c r="AE1436" s="2">
        <f t="shared" si="513"/>
        <v>0</v>
      </c>
      <c r="AF1436" s="226"/>
      <c r="AG1436" s="219">
        <f t="shared" si="519"/>
        <v>0</v>
      </c>
      <c r="AH1436" s="234">
        <f t="shared" si="520"/>
        <v>0</v>
      </c>
      <c r="AI1436" s="214">
        <f t="shared" si="528"/>
        <v>0</v>
      </c>
      <c r="AK1436" s="229">
        <f t="shared" si="521"/>
        <v>0</v>
      </c>
      <c r="AL1436" s="226"/>
      <c r="AM1436" s="15"/>
      <c r="AN1436" s="232" t="e">
        <f t="shared" si="522"/>
        <v>#DIV/0!</v>
      </c>
      <c r="AO1436" s="214">
        <f t="shared" si="514"/>
        <v>0</v>
      </c>
      <c r="AQ1436" s="210"/>
      <c r="AR1436" s="231"/>
      <c r="AS1436" s="15"/>
      <c r="AT1436" s="232">
        <f t="shared" si="523"/>
        <v>0</v>
      </c>
      <c r="AU1436" s="235">
        <f t="shared" si="524"/>
        <v>0</v>
      </c>
      <c r="AY1436" s="210"/>
      <c r="AZ1436" s="231"/>
      <c r="BA1436" s="15"/>
      <c r="BB1436" s="232">
        <f t="shared" si="511"/>
        <v>0</v>
      </c>
      <c r="BC1436" s="235">
        <f t="shared" si="525"/>
        <v>0</v>
      </c>
      <c r="BG1436" s="210"/>
      <c r="BH1436" s="231"/>
      <c r="BI1436" s="15"/>
      <c r="BJ1436" s="232">
        <f t="shared" si="515"/>
        <v>0</v>
      </c>
      <c r="BK1436" s="235">
        <f t="shared" si="526"/>
        <v>0</v>
      </c>
      <c r="BM1436" s="109">
        <f t="shared" si="516"/>
        <v>-1.4100977729494582</v>
      </c>
      <c r="BN1436" s="213"/>
      <c r="BR1436" s="228"/>
      <c r="BS1436" s="311"/>
      <c r="BT1436" s="3"/>
      <c r="BU1436" s="213"/>
      <c r="BV1436" s="213"/>
      <c r="BW1436" s="291"/>
    </row>
    <row r="1437" spans="1:75" x14ac:dyDescent="0.2">
      <c r="A1437" s="210"/>
      <c r="B1437" s="211"/>
      <c r="C1437" s="848" t="str">
        <f ca="1">IF(ISERR(AVERAGE(INDIRECT("B"&amp;(ROW()-INT($B$1/2))):INDIRECT("B"&amp;(ROW()+INT($B$1/2))))),"",AVERAGE(INDIRECT("B"&amp;(ROW()-INT($B$1/2))):INDIRECT("B"&amp;(ROW()+INT($B$1/2)))))</f>
        <v/>
      </c>
      <c r="D1437" s="848">
        <f t="shared" si="510"/>
        <v>0</v>
      </c>
      <c r="E1437" s="275"/>
      <c r="F1437" s="15"/>
      <c r="G1437" s="3"/>
      <c r="H1437" s="3"/>
      <c r="I1437" s="3"/>
      <c r="J1437" s="3"/>
      <c r="K1437" s="3"/>
      <c r="L1437" s="554"/>
      <c r="M1437" s="545"/>
      <c r="N1437" s="546"/>
      <c r="O1437" s="5"/>
      <c r="P1437" s="216"/>
      <c r="Q1437" s="217"/>
      <c r="R1437" s="218"/>
      <c r="S1437" s="219">
        <f t="shared" si="517"/>
        <v>0</v>
      </c>
      <c r="T1437" s="220">
        <f t="shared" si="518"/>
        <v>0</v>
      </c>
      <c r="U1437" s="214">
        <f t="shared" si="527"/>
        <v>0</v>
      </c>
      <c r="W1437" s="221"/>
      <c r="X1437" s="222"/>
      <c r="Y1437" s="222"/>
      <c r="Z1437" s="223"/>
      <c r="AA1437" s="222"/>
      <c r="AB1437" s="224"/>
      <c r="AC1437" s="225"/>
      <c r="AD1437" s="2">
        <f t="shared" si="512"/>
        <v>0</v>
      </c>
      <c r="AE1437" s="2">
        <f t="shared" si="513"/>
        <v>0</v>
      </c>
      <c r="AF1437" s="226"/>
      <c r="AG1437" s="219">
        <f t="shared" si="519"/>
        <v>0</v>
      </c>
      <c r="AH1437" s="234">
        <f t="shared" si="520"/>
        <v>0</v>
      </c>
      <c r="AI1437" s="214">
        <f t="shared" si="528"/>
        <v>0</v>
      </c>
      <c r="AK1437" s="229">
        <f t="shared" si="521"/>
        <v>0</v>
      </c>
      <c r="AL1437" s="226"/>
      <c r="AM1437" s="15"/>
      <c r="AN1437" s="232" t="e">
        <f t="shared" si="522"/>
        <v>#DIV/0!</v>
      </c>
      <c r="AO1437" s="214">
        <f t="shared" si="514"/>
        <v>0</v>
      </c>
      <c r="AQ1437" s="210"/>
      <c r="AR1437" s="231"/>
      <c r="AS1437" s="15"/>
      <c r="AT1437" s="232">
        <f t="shared" si="523"/>
        <v>0</v>
      </c>
      <c r="AU1437" s="235">
        <f t="shared" si="524"/>
        <v>0</v>
      </c>
      <c r="AY1437" s="210"/>
      <c r="AZ1437" s="231"/>
      <c r="BA1437" s="15"/>
      <c r="BB1437" s="232">
        <f t="shared" si="511"/>
        <v>0</v>
      </c>
      <c r="BC1437" s="235">
        <f t="shared" si="525"/>
        <v>0</v>
      </c>
      <c r="BG1437" s="210"/>
      <c r="BH1437" s="231"/>
      <c r="BI1437" s="15"/>
      <c r="BJ1437" s="232">
        <f t="shared" si="515"/>
        <v>0</v>
      </c>
      <c r="BK1437" s="235">
        <f t="shared" si="526"/>
        <v>0</v>
      </c>
      <c r="BM1437" s="109">
        <f t="shared" si="516"/>
        <v>-1.4119301104471949</v>
      </c>
      <c r="BN1437" s="213"/>
      <c r="BR1437" s="228"/>
      <c r="BS1437" s="311"/>
      <c r="BT1437" s="3"/>
      <c r="BU1437" s="213"/>
      <c r="BV1437" s="213"/>
      <c r="BW1437" s="291"/>
    </row>
    <row r="1438" spans="1:75" x14ac:dyDescent="0.2">
      <c r="A1438" s="210"/>
      <c r="B1438" s="211"/>
      <c r="C1438" s="848" t="str">
        <f ca="1">IF(ISERR(AVERAGE(INDIRECT("B"&amp;(ROW()-INT($B$1/2))):INDIRECT("B"&amp;(ROW()+INT($B$1/2))))),"",AVERAGE(INDIRECT("B"&amp;(ROW()-INT($B$1/2))):INDIRECT("B"&amp;(ROW()+INT($B$1/2)))))</f>
        <v/>
      </c>
      <c r="D1438" s="848">
        <f t="shared" si="510"/>
        <v>0</v>
      </c>
      <c r="E1438" s="275"/>
      <c r="F1438" s="15"/>
      <c r="G1438" s="3"/>
      <c r="H1438" s="3"/>
      <c r="I1438" s="3"/>
      <c r="J1438" s="3"/>
      <c r="K1438" s="3"/>
      <c r="L1438" s="554"/>
      <c r="M1438" s="545"/>
      <c r="N1438" s="546"/>
      <c r="O1438" s="5"/>
      <c r="P1438" s="216"/>
      <c r="Q1438" s="217"/>
      <c r="R1438" s="218"/>
      <c r="S1438" s="219">
        <f t="shared" si="517"/>
        <v>0</v>
      </c>
      <c r="T1438" s="220">
        <f t="shared" si="518"/>
        <v>0</v>
      </c>
      <c r="U1438" s="214">
        <f t="shared" si="527"/>
        <v>0</v>
      </c>
      <c r="W1438" s="221"/>
      <c r="X1438" s="222"/>
      <c r="Y1438" s="222"/>
      <c r="Z1438" s="223"/>
      <c r="AA1438" s="222"/>
      <c r="AB1438" s="224"/>
      <c r="AC1438" s="225"/>
      <c r="AD1438" s="2">
        <f t="shared" si="512"/>
        <v>0</v>
      </c>
      <c r="AE1438" s="2">
        <f t="shared" si="513"/>
        <v>0</v>
      </c>
      <c r="AF1438" s="226"/>
      <c r="AG1438" s="219">
        <f t="shared" si="519"/>
        <v>0</v>
      </c>
      <c r="AH1438" s="234">
        <f t="shared" si="520"/>
        <v>0</v>
      </c>
      <c r="AI1438" s="214">
        <f t="shared" si="528"/>
        <v>0</v>
      </c>
      <c r="AK1438" s="229">
        <f t="shared" si="521"/>
        <v>0</v>
      </c>
      <c r="AL1438" s="226"/>
      <c r="AM1438" s="15"/>
      <c r="AN1438" s="232" t="e">
        <f t="shared" si="522"/>
        <v>#DIV/0!</v>
      </c>
      <c r="AO1438" s="214">
        <f t="shared" si="514"/>
        <v>0</v>
      </c>
      <c r="AQ1438" s="210"/>
      <c r="AR1438" s="231"/>
      <c r="AS1438" s="15"/>
      <c r="AT1438" s="232">
        <f t="shared" si="523"/>
        <v>0</v>
      </c>
      <c r="AU1438" s="235">
        <f t="shared" si="524"/>
        <v>0</v>
      </c>
      <c r="AY1438" s="210"/>
      <c r="AZ1438" s="231"/>
      <c r="BA1438" s="15"/>
      <c r="BB1438" s="232">
        <f t="shared" si="511"/>
        <v>0</v>
      </c>
      <c r="BC1438" s="235">
        <f t="shared" si="525"/>
        <v>0</v>
      </c>
      <c r="BG1438" s="210"/>
      <c r="BH1438" s="231"/>
      <c r="BI1438" s="15"/>
      <c r="BJ1438" s="232">
        <f t="shared" si="515"/>
        <v>0</v>
      </c>
      <c r="BK1438" s="235">
        <f t="shared" si="526"/>
        <v>0</v>
      </c>
      <c r="BM1438" s="109">
        <f t="shared" si="516"/>
        <v>-1.4137624479449316</v>
      </c>
      <c r="BN1438" s="213"/>
      <c r="BR1438" s="228"/>
      <c r="BS1438" s="311"/>
      <c r="BT1438" s="3"/>
      <c r="BU1438" s="213"/>
      <c r="BV1438" s="213"/>
      <c r="BW1438" s="291"/>
    </row>
    <row r="1439" spans="1:75" x14ac:dyDescent="0.2">
      <c r="A1439" s="210"/>
      <c r="B1439" s="211"/>
      <c r="C1439" s="848" t="str">
        <f ca="1">IF(ISERR(AVERAGE(INDIRECT("B"&amp;(ROW()-INT($B$1/2))):INDIRECT("B"&amp;(ROW()+INT($B$1/2))))),"",AVERAGE(INDIRECT("B"&amp;(ROW()-INT($B$1/2))):INDIRECT("B"&amp;(ROW()+INT($B$1/2)))))</f>
        <v/>
      </c>
      <c r="D1439" s="848">
        <f t="shared" si="510"/>
        <v>0</v>
      </c>
      <c r="E1439" s="275"/>
      <c r="F1439" s="15"/>
      <c r="G1439" s="3"/>
      <c r="H1439" s="3"/>
      <c r="I1439" s="3"/>
      <c r="J1439" s="3"/>
      <c r="K1439" s="3"/>
      <c r="L1439" s="554"/>
      <c r="M1439" s="545"/>
      <c r="N1439" s="546"/>
      <c r="O1439" s="5"/>
      <c r="P1439" s="216"/>
      <c r="Q1439" s="217"/>
      <c r="R1439" s="218"/>
      <c r="S1439" s="219">
        <f t="shared" si="517"/>
        <v>0</v>
      </c>
      <c r="T1439" s="220">
        <f t="shared" si="518"/>
        <v>0</v>
      </c>
      <c r="U1439" s="214">
        <f t="shared" si="527"/>
        <v>0</v>
      </c>
      <c r="W1439" s="221"/>
      <c r="X1439" s="222"/>
      <c r="Y1439" s="222"/>
      <c r="Z1439" s="223"/>
      <c r="AA1439" s="222"/>
      <c r="AB1439" s="224"/>
      <c r="AC1439" s="225"/>
      <c r="AD1439" s="2">
        <f t="shared" si="512"/>
        <v>0</v>
      </c>
      <c r="AE1439" s="2">
        <f t="shared" si="513"/>
        <v>0</v>
      </c>
      <c r="AF1439" s="226"/>
      <c r="AG1439" s="219">
        <f t="shared" si="519"/>
        <v>0</v>
      </c>
      <c r="AH1439" s="234">
        <f t="shared" si="520"/>
        <v>0</v>
      </c>
      <c r="AI1439" s="214">
        <f t="shared" si="528"/>
        <v>0</v>
      </c>
      <c r="AK1439" s="229">
        <f t="shared" si="521"/>
        <v>0</v>
      </c>
      <c r="AL1439" s="226"/>
      <c r="AM1439" s="15"/>
      <c r="AN1439" s="232" t="e">
        <f t="shared" si="522"/>
        <v>#DIV/0!</v>
      </c>
      <c r="AO1439" s="214">
        <f t="shared" si="514"/>
        <v>0</v>
      </c>
      <c r="AQ1439" s="210"/>
      <c r="AR1439" s="231"/>
      <c r="AS1439" s="15"/>
      <c r="AT1439" s="232">
        <f t="shared" si="523"/>
        <v>0</v>
      </c>
      <c r="AU1439" s="235">
        <f t="shared" si="524"/>
        <v>0</v>
      </c>
      <c r="AY1439" s="210"/>
      <c r="AZ1439" s="231"/>
      <c r="BA1439" s="15"/>
      <c r="BB1439" s="232">
        <f t="shared" si="511"/>
        <v>0</v>
      </c>
      <c r="BC1439" s="235">
        <f t="shared" si="525"/>
        <v>0</v>
      </c>
      <c r="BG1439" s="210"/>
      <c r="BH1439" s="231"/>
      <c r="BI1439" s="15"/>
      <c r="BJ1439" s="232">
        <f t="shared" si="515"/>
        <v>0</v>
      </c>
      <c r="BK1439" s="235">
        <f t="shared" si="526"/>
        <v>0</v>
      </c>
      <c r="BM1439" s="109">
        <f t="shared" si="516"/>
        <v>-1.4155947854426683</v>
      </c>
      <c r="BN1439" s="213"/>
      <c r="BR1439" s="228"/>
      <c r="BS1439" s="311"/>
      <c r="BT1439" s="3"/>
      <c r="BU1439" s="213"/>
      <c r="BV1439" s="213"/>
      <c r="BW1439" s="291"/>
    </row>
    <row r="1440" spans="1:75" x14ac:dyDescent="0.2">
      <c r="A1440" s="210"/>
      <c r="B1440" s="211"/>
      <c r="C1440" s="848" t="str">
        <f ca="1">IF(ISERR(AVERAGE(INDIRECT("B"&amp;(ROW()-INT($B$1/2))):INDIRECT("B"&amp;(ROW()+INT($B$1/2))))),"",AVERAGE(INDIRECT("B"&amp;(ROW()-INT($B$1/2))):INDIRECT("B"&amp;(ROW()+INT($B$1/2)))))</f>
        <v/>
      </c>
      <c r="D1440" s="848">
        <f t="shared" si="510"/>
        <v>0</v>
      </c>
      <c r="E1440" s="275"/>
      <c r="F1440" s="15"/>
      <c r="G1440" s="3"/>
      <c r="H1440" s="3"/>
      <c r="I1440" s="3"/>
      <c r="J1440" s="3"/>
      <c r="K1440" s="3"/>
      <c r="L1440" s="554"/>
      <c r="M1440" s="545"/>
      <c r="N1440" s="546"/>
      <c r="O1440" s="5"/>
      <c r="P1440" s="216"/>
      <c r="Q1440" s="217"/>
      <c r="R1440" s="218"/>
      <c r="S1440" s="219">
        <f t="shared" si="517"/>
        <v>0</v>
      </c>
      <c r="T1440" s="220">
        <f t="shared" si="518"/>
        <v>0</v>
      </c>
      <c r="U1440" s="214">
        <f t="shared" si="527"/>
        <v>0</v>
      </c>
      <c r="W1440" s="221"/>
      <c r="X1440" s="222"/>
      <c r="Y1440" s="222"/>
      <c r="Z1440" s="223"/>
      <c r="AA1440" s="222"/>
      <c r="AB1440" s="224"/>
      <c r="AC1440" s="225"/>
      <c r="AD1440" s="2">
        <f t="shared" si="512"/>
        <v>0</v>
      </c>
      <c r="AE1440" s="2">
        <f t="shared" si="513"/>
        <v>0</v>
      </c>
      <c r="AF1440" s="226"/>
      <c r="AG1440" s="219">
        <f t="shared" si="519"/>
        <v>0</v>
      </c>
      <c r="AH1440" s="234">
        <f t="shared" si="520"/>
        <v>0</v>
      </c>
      <c r="AI1440" s="214">
        <f t="shared" si="528"/>
        <v>0</v>
      </c>
      <c r="AK1440" s="229">
        <f t="shared" si="521"/>
        <v>0</v>
      </c>
      <c r="AL1440" s="226"/>
      <c r="AM1440" s="15"/>
      <c r="AN1440" s="232" t="e">
        <f t="shared" si="522"/>
        <v>#DIV/0!</v>
      </c>
      <c r="AO1440" s="214">
        <f t="shared" si="514"/>
        <v>0</v>
      </c>
      <c r="AQ1440" s="210"/>
      <c r="AR1440" s="231"/>
      <c r="AS1440" s="15"/>
      <c r="AT1440" s="232">
        <f t="shared" si="523"/>
        <v>0</v>
      </c>
      <c r="AU1440" s="235">
        <f t="shared" si="524"/>
        <v>0</v>
      </c>
      <c r="AY1440" s="210"/>
      <c r="AZ1440" s="231"/>
      <c r="BA1440" s="15"/>
      <c r="BB1440" s="232">
        <f t="shared" si="511"/>
        <v>0</v>
      </c>
      <c r="BC1440" s="235">
        <f t="shared" si="525"/>
        <v>0</v>
      </c>
      <c r="BG1440" s="210"/>
      <c r="BH1440" s="231"/>
      <c r="BI1440" s="15"/>
      <c r="BJ1440" s="232">
        <f t="shared" si="515"/>
        <v>0</v>
      </c>
      <c r="BK1440" s="235">
        <f t="shared" si="526"/>
        <v>0</v>
      </c>
      <c r="BM1440" s="109">
        <f t="shared" si="516"/>
        <v>-1.417427122940405</v>
      </c>
      <c r="BN1440" s="213"/>
      <c r="BR1440" s="228"/>
      <c r="BS1440" s="311"/>
      <c r="BT1440" s="3"/>
      <c r="BU1440" s="213"/>
      <c r="BV1440" s="213"/>
      <c r="BW1440" s="291"/>
    </row>
    <row r="1441" spans="1:75" x14ac:dyDescent="0.2">
      <c r="A1441" s="210"/>
      <c r="B1441" s="211"/>
      <c r="C1441" s="848" t="str">
        <f ca="1">IF(ISERR(AVERAGE(INDIRECT("B"&amp;(ROW()-INT($B$1/2))):INDIRECT("B"&amp;(ROW()+INT($B$1/2))))),"",AVERAGE(INDIRECT("B"&amp;(ROW()-INT($B$1/2))):INDIRECT("B"&amp;(ROW()+INT($B$1/2)))))</f>
        <v/>
      </c>
      <c r="D1441" s="848">
        <f t="shared" si="510"/>
        <v>0</v>
      </c>
      <c r="E1441" s="275"/>
      <c r="F1441" s="15"/>
      <c r="G1441" s="3"/>
      <c r="H1441" s="3"/>
      <c r="I1441" s="3"/>
      <c r="J1441" s="3"/>
      <c r="K1441" s="3"/>
      <c r="L1441" s="554"/>
      <c r="M1441" s="545"/>
      <c r="N1441" s="546"/>
      <c r="O1441" s="5"/>
      <c r="P1441" s="216"/>
      <c r="Q1441" s="217"/>
      <c r="R1441" s="218"/>
      <c r="S1441" s="219">
        <f t="shared" si="517"/>
        <v>0</v>
      </c>
      <c r="T1441" s="220">
        <f t="shared" si="518"/>
        <v>0</v>
      </c>
      <c r="U1441" s="214">
        <f t="shared" si="527"/>
        <v>0</v>
      </c>
      <c r="W1441" s="221"/>
      <c r="X1441" s="222"/>
      <c r="Y1441" s="222"/>
      <c r="Z1441" s="223"/>
      <c r="AA1441" s="222"/>
      <c r="AB1441" s="224"/>
      <c r="AC1441" s="225"/>
      <c r="AD1441" s="2">
        <f t="shared" si="512"/>
        <v>0</v>
      </c>
      <c r="AE1441" s="2">
        <f t="shared" si="513"/>
        <v>0</v>
      </c>
      <c r="AF1441" s="226"/>
      <c r="AG1441" s="219">
        <f t="shared" si="519"/>
        <v>0</v>
      </c>
      <c r="AH1441" s="234">
        <f t="shared" si="520"/>
        <v>0</v>
      </c>
      <c r="AI1441" s="214">
        <f t="shared" si="528"/>
        <v>0</v>
      </c>
      <c r="AK1441" s="229">
        <f t="shared" si="521"/>
        <v>0</v>
      </c>
      <c r="AL1441" s="226"/>
      <c r="AM1441" s="15"/>
      <c r="AN1441" s="232" t="e">
        <f t="shared" si="522"/>
        <v>#DIV/0!</v>
      </c>
      <c r="AO1441" s="214">
        <f t="shared" si="514"/>
        <v>0</v>
      </c>
      <c r="AQ1441" s="210"/>
      <c r="AR1441" s="231"/>
      <c r="AS1441" s="15"/>
      <c r="AT1441" s="232">
        <f t="shared" si="523"/>
        <v>0</v>
      </c>
      <c r="AU1441" s="235">
        <f t="shared" si="524"/>
        <v>0</v>
      </c>
      <c r="AY1441" s="210"/>
      <c r="AZ1441" s="231"/>
      <c r="BA1441" s="15"/>
      <c r="BB1441" s="232">
        <f t="shared" si="511"/>
        <v>0</v>
      </c>
      <c r="BC1441" s="235">
        <f t="shared" si="525"/>
        <v>0</v>
      </c>
      <c r="BG1441" s="210"/>
      <c r="BH1441" s="231"/>
      <c r="BI1441" s="15"/>
      <c r="BJ1441" s="232">
        <f t="shared" si="515"/>
        <v>0</v>
      </c>
      <c r="BK1441" s="235">
        <f t="shared" si="526"/>
        <v>0</v>
      </c>
      <c r="BM1441" s="109">
        <f t="shared" si="516"/>
        <v>-1.4192594604381417</v>
      </c>
      <c r="BN1441" s="213"/>
      <c r="BR1441" s="228"/>
      <c r="BS1441" s="311"/>
      <c r="BT1441" s="3"/>
      <c r="BU1441" s="213"/>
      <c r="BV1441" s="213"/>
      <c r="BW1441" s="291"/>
    </row>
    <row r="1442" spans="1:75" x14ac:dyDescent="0.2">
      <c r="A1442" s="210"/>
      <c r="B1442" s="211"/>
      <c r="C1442" s="848" t="str">
        <f ca="1">IF(ISERR(AVERAGE(INDIRECT("B"&amp;(ROW()-INT($B$1/2))):INDIRECT("B"&amp;(ROW()+INT($B$1/2))))),"",AVERAGE(INDIRECT("B"&amp;(ROW()-INT($B$1/2))):INDIRECT("B"&amp;(ROW()+INT($B$1/2)))))</f>
        <v/>
      </c>
      <c r="D1442" s="848">
        <f t="shared" si="510"/>
        <v>0</v>
      </c>
      <c r="E1442" s="275"/>
      <c r="F1442" s="15"/>
      <c r="G1442" s="3"/>
      <c r="H1442" s="3"/>
      <c r="I1442" s="3"/>
      <c r="J1442" s="3"/>
      <c r="K1442" s="3"/>
      <c r="L1442" s="554"/>
      <c r="M1442" s="545"/>
      <c r="N1442" s="546"/>
      <c r="O1442" s="5"/>
      <c r="P1442" s="216"/>
      <c r="Q1442" s="217"/>
      <c r="R1442" s="218"/>
      <c r="S1442" s="219">
        <f t="shared" si="517"/>
        <v>0</v>
      </c>
      <c r="T1442" s="220">
        <f t="shared" si="518"/>
        <v>0</v>
      </c>
      <c r="U1442" s="214">
        <f t="shared" si="527"/>
        <v>0</v>
      </c>
      <c r="W1442" s="221"/>
      <c r="X1442" s="222"/>
      <c r="Y1442" s="222"/>
      <c r="Z1442" s="223"/>
      <c r="AA1442" s="222"/>
      <c r="AB1442" s="224"/>
      <c r="AC1442" s="225"/>
      <c r="AD1442" s="2">
        <f t="shared" si="512"/>
        <v>0</v>
      </c>
      <c r="AE1442" s="2">
        <f t="shared" si="513"/>
        <v>0</v>
      </c>
      <c r="AF1442" s="226"/>
      <c r="AG1442" s="219">
        <f t="shared" si="519"/>
        <v>0</v>
      </c>
      <c r="AH1442" s="234">
        <f t="shared" si="520"/>
        <v>0</v>
      </c>
      <c r="AI1442" s="214">
        <f t="shared" si="528"/>
        <v>0</v>
      </c>
      <c r="AK1442" s="229">
        <f t="shared" si="521"/>
        <v>0</v>
      </c>
      <c r="AL1442" s="226"/>
      <c r="AM1442" s="15"/>
      <c r="AN1442" s="232" t="e">
        <f t="shared" si="522"/>
        <v>#DIV/0!</v>
      </c>
      <c r="AO1442" s="214">
        <f t="shared" si="514"/>
        <v>0</v>
      </c>
      <c r="AQ1442" s="210"/>
      <c r="AR1442" s="231"/>
      <c r="AS1442" s="15"/>
      <c r="AT1442" s="232">
        <f t="shared" si="523"/>
        <v>0</v>
      </c>
      <c r="AU1442" s="235">
        <f t="shared" si="524"/>
        <v>0</v>
      </c>
      <c r="AY1442" s="210"/>
      <c r="AZ1442" s="231"/>
      <c r="BA1442" s="15"/>
      <c r="BB1442" s="232">
        <f t="shared" si="511"/>
        <v>0</v>
      </c>
      <c r="BC1442" s="235">
        <f t="shared" si="525"/>
        <v>0</v>
      </c>
      <c r="BG1442" s="210"/>
      <c r="BH1442" s="231"/>
      <c r="BI1442" s="15"/>
      <c r="BJ1442" s="232">
        <f t="shared" si="515"/>
        <v>0</v>
      </c>
      <c r="BK1442" s="235">
        <f t="shared" si="526"/>
        <v>0</v>
      </c>
      <c r="BM1442" s="109">
        <f t="shared" si="516"/>
        <v>-1.4210917979358784</v>
      </c>
      <c r="BN1442" s="213"/>
      <c r="BR1442" s="228"/>
      <c r="BS1442" s="311"/>
      <c r="BT1442" s="3"/>
      <c r="BU1442" s="213"/>
      <c r="BV1442" s="213"/>
      <c r="BW1442" s="291"/>
    </row>
    <row r="1443" spans="1:75" x14ac:dyDescent="0.2">
      <c r="A1443" s="210"/>
      <c r="B1443" s="211"/>
      <c r="C1443" s="848" t="str">
        <f ca="1">IF(ISERR(AVERAGE(INDIRECT("B"&amp;(ROW()-INT($B$1/2))):INDIRECT("B"&amp;(ROW()+INT($B$1/2))))),"",AVERAGE(INDIRECT("B"&amp;(ROW()-INT($B$1/2))):INDIRECT("B"&amp;(ROW()+INT($B$1/2)))))</f>
        <v/>
      </c>
      <c r="D1443" s="848">
        <f t="shared" si="510"/>
        <v>0</v>
      </c>
      <c r="E1443" s="275"/>
      <c r="F1443" s="15"/>
      <c r="G1443" s="3"/>
      <c r="H1443" s="3"/>
      <c r="I1443" s="3"/>
      <c r="J1443" s="3"/>
      <c r="K1443" s="3"/>
      <c r="L1443" s="554"/>
      <c r="M1443" s="545"/>
      <c r="N1443" s="546"/>
      <c r="O1443" s="5"/>
      <c r="P1443" s="216"/>
      <c r="Q1443" s="217"/>
      <c r="R1443" s="218"/>
      <c r="S1443" s="219">
        <f t="shared" si="517"/>
        <v>0</v>
      </c>
      <c r="T1443" s="220">
        <f t="shared" si="518"/>
        <v>0</v>
      </c>
      <c r="U1443" s="214">
        <f t="shared" si="527"/>
        <v>0</v>
      </c>
      <c r="W1443" s="221"/>
      <c r="X1443" s="222"/>
      <c r="Y1443" s="222"/>
      <c r="Z1443" s="223"/>
      <c r="AA1443" s="222"/>
      <c r="AB1443" s="224"/>
      <c r="AC1443" s="225"/>
      <c r="AD1443" s="2">
        <f t="shared" si="512"/>
        <v>0</v>
      </c>
      <c r="AE1443" s="2">
        <f t="shared" si="513"/>
        <v>0</v>
      </c>
      <c r="AF1443" s="226"/>
      <c r="AG1443" s="219">
        <f t="shared" si="519"/>
        <v>0</v>
      </c>
      <c r="AH1443" s="234">
        <f t="shared" si="520"/>
        <v>0</v>
      </c>
      <c r="AI1443" s="214">
        <f t="shared" si="528"/>
        <v>0</v>
      </c>
      <c r="AK1443" s="229">
        <f t="shared" si="521"/>
        <v>0</v>
      </c>
      <c r="AL1443" s="226"/>
      <c r="AM1443" s="15"/>
      <c r="AN1443" s="232" t="e">
        <f t="shared" si="522"/>
        <v>#DIV/0!</v>
      </c>
      <c r="AO1443" s="214">
        <f t="shared" si="514"/>
        <v>0</v>
      </c>
      <c r="AQ1443" s="210"/>
      <c r="AR1443" s="231"/>
      <c r="AS1443" s="15"/>
      <c r="AT1443" s="232">
        <f t="shared" si="523"/>
        <v>0</v>
      </c>
      <c r="AU1443" s="235">
        <f t="shared" si="524"/>
        <v>0</v>
      </c>
      <c r="AY1443" s="210"/>
      <c r="AZ1443" s="231"/>
      <c r="BA1443" s="15"/>
      <c r="BB1443" s="232">
        <f t="shared" si="511"/>
        <v>0</v>
      </c>
      <c r="BC1443" s="235">
        <f t="shared" si="525"/>
        <v>0</v>
      </c>
      <c r="BG1443" s="210"/>
      <c r="BH1443" s="231"/>
      <c r="BI1443" s="15"/>
      <c r="BJ1443" s="232">
        <f t="shared" si="515"/>
        <v>0</v>
      </c>
      <c r="BK1443" s="235">
        <f t="shared" si="526"/>
        <v>0</v>
      </c>
      <c r="BM1443" s="109">
        <f t="shared" si="516"/>
        <v>-1.4229241354336151</v>
      </c>
      <c r="BN1443" s="213"/>
      <c r="BR1443" s="228"/>
      <c r="BS1443" s="311"/>
      <c r="BT1443" s="3"/>
      <c r="BU1443" s="213"/>
      <c r="BV1443" s="213"/>
      <c r="BW1443" s="291"/>
    </row>
    <row r="1444" spans="1:75" x14ac:dyDescent="0.2">
      <c r="A1444" s="210"/>
      <c r="B1444" s="211"/>
      <c r="C1444" s="848" t="str">
        <f ca="1">IF(ISERR(AVERAGE(INDIRECT("B"&amp;(ROW()-INT($B$1/2))):INDIRECT("B"&amp;(ROW()+INT($B$1/2))))),"",AVERAGE(INDIRECT("B"&amp;(ROW()-INT($B$1/2))):INDIRECT("B"&amp;(ROW()+INT($B$1/2)))))</f>
        <v/>
      </c>
      <c r="D1444" s="848">
        <f t="shared" si="510"/>
        <v>0</v>
      </c>
      <c r="E1444" s="275"/>
      <c r="F1444" s="15"/>
      <c r="G1444" s="3"/>
      <c r="H1444" s="3"/>
      <c r="I1444" s="3"/>
      <c r="J1444" s="3"/>
      <c r="K1444" s="3"/>
      <c r="L1444" s="554"/>
      <c r="M1444" s="545"/>
      <c r="N1444" s="546"/>
      <c r="O1444" s="5"/>
      <c r="P1444" s="216"/>
      <c r="Q1444" s="217"/>
      <c r="R1444" s="218"/>
      <c r="S1444" s="219">
        <f t="shared" si="517"/>
        <v>0</v>
      </c>
      <c r="T1444" s="220">
        <f t="shared" si="518"/>
        <v>0</v>
      </c>
      <c r="U1444" s="214">
        <f t="shared" si="527"/>
        <v>0</v>
      </c>
      <c r="W1444" s="221"/>
      <c r="X1444" s="222"/>
      <c r="Y1444" s="222"/>
      <c r="Z1444" s="223"/>
      <c r="AA1444" s="222"/>
      <c r="AB1444" s="224"/>
      <c r="AC1444" s="225"/>
      <c r="AD1444" s="2">
        <f t="shared" si="512"/>
        <v>0</v>
      </c>
      <c r="AE1444" s="2">
        <f t="shared" si="513"/>
        <v>0</v>
      </c>
      <c r="AF1444" s="226"/>
      <c r="AG1444" s="219">
        <f t="shared" si="519"/>
        <v>0</v>
      </c>
      <c r="AH1444" s="234">
        <f t="shared" si="520"/>
        <v>0</v>
      </c>
      <c r="AI1444" s="214">
        <f t="shared" si="528"/>
        <v>0</v>
      </c>
      <c r="AK1444" s="229">
        <f t="shared" si="521"/>
        <v>0</v>
      </c>
      <c r="AL1444" s="226"/>
      <c r="AM1444" s="15"/>
      <c r="AN1444" s="232" t="e">
        <f t="shared" si="522"/>
        <v>#DIV/0!</v>
      </c>
      <c r="AO1444" s="214">
        <f t="shared" si="514"/>
        <v>0</v>
      </c>
      <c r="AQ1444" s="210"/>
      <c r="AR1444" s="231"/>
      <c r="AS1444" s="15"/>
      <c r="AT1444" s="232">
        <f t="shared" si="523"/>
        <v>0</v>
      </c>
      <c r="AU1444" s="235">
        <f t="shared" si="524"/>
        <v>0</v>
      </c>
      <c r="AY1444" s="210"/>
      <c r="AZ1444" s="231"/>
      <c r="BA1444" s="15"/>
      <c r="BB1444" s="232">
        <f t="shared" si="511"/>
        <v>0</v>
      </c>
      <c r="BC1444" s="235">
        <f t="shared" si="525"/>
        <v>0</v>
      </c>
      <c r="BG1444" s="210"/>
      <c r="BH1444" s="231"/>
      <c r="BI1444" s="15"/>
      <c r="BJ1444" s="232">
        <f t="shared" si="515"/>
        <v>0</v>
      </c>
      <c r="BK1444" s="235">
        <f t="shared" si="526"/>
        <v>0</v>
      </c>
      <c r="BM1444" s="109">
        <f t="shared" si="516"/>
        <v>-1.4247564729313518</v>
      </c>
      <c r="BN1444" s="213"/>
      <c r="BR1444" s="228"/>
      <c r="BS1444" s="311"/>
      <c r="BT1444" s="3"/>
      <c r="BU1444" s="213"/>
      <c r="BV1444" s="213"/>
      <c r="BW1444" s="291"/>
    </row>
    <row r="1445" spans="1:75" x14ac:dyDescent="0.2">
      <c r="A1445" s="210"/>
      <c r="B1445" s="211"/>
      <c r="C1445" s="848" t="str">
        <f ca="1">IF(ISERR(AVERAGE(INDIRECT("B"&amp;(ROW()-INT($B$1/2))):INDIRECT("B"&amp;(ROW()+INT($B$1/2))))),"",AVERAGE(INDIRECT("B"&amp;(ROW()-INT($B$1/2))):INDIRECT("B"&amp;(ROW()+INT($B$1/2)))))</f>
        <v/>
      </c>
      <c r="D1445" s="848">
        <f t="shared" si="510"/>
        <v>0</v>
      </c>
      <c r="E1445" s="275"/>
      <c r="F1445" s="15"/>
      <c r="G1445" s="3"/>
      <c r="H1445" s="3"/>
      <c r="I1445" s="3"/>
      <c r="J1445" s="3"/>
      <c r="K1445" s="3"/>
      <c r="L1445" s="554"/>
      <c r="M1445" s="545"/>
      <c r="N1445" s="546"/>
      <c r="O1445" s="5"/>
      <c r="P1445" s="216"/>
      <c r="Q1445" s="217"/>
      <c r="R1445" s="218"/>
      <c r="S1445" s="219">
        <f t="shared" si="517"/>
        <v>0</v>
      </c>
      <c r="T1445" s="220">
        <f t="shared" si="518"/>
        <v>0</v>
      </c>
      <c r="U1445" s="214">
        <f t="shared" si="527"/>
        <v>0</v>
      </c>
      <c r="W1445" s="221"/>
      <c r="X1445" s="222"/>
      <c r="Y1445" s="222"/>
      <c r="Z1445" s="223"/>
      <c r="AA1445" s="222"/>
      <c r="AB1445" s="224"/>
      <c r="AC1445" s="225"/>
      <c r="AD1445" s="2">
        <f t="shared" si="512"/>
        <v>0</v>
      </c>
      <c r="AE1445" s="2">
        <f t="shared" si="513"/>
        <v>0</v>
      </c>
      <c r="AF1445" s="226"/>
      <c r="AG1445" s="219">
        <f t="shared" si="519"/>
        <v>0</v>
      </c>
      <c r="AH1445" s="234">
        <f t="shared" si="520"/>
        <v>0</v>
      </c>
      <c r="AI1445" s="214">
        <f t="shared" si="528"/>
        <v>0</v>
      </c>
      <c r="AK1445" s="229">
        <f t="shared" si="521"/>
        <v>0</v>
      </c>
      <c r="AL1445" s="226"/>
      <c r="AM1445" s="15"/>
      <c r="AN1445" s="232" t="e">
        <f t="shared" si="522"/>
        <v>#DIV/0!</v>
      </c>
      <c r="AO1445" s="214">
        <f t="shared" si="514"/>
        <v>0</v>
      </c>
      <c r="AQ1445" s="210"/>
      <c r="AR1445" s="231"/>
      <c r="AS1445" s="15"/>
      <c r="AT1445" s="232">
        <f t="shared" si="523"/>
        <v>0</v>
      </c>
      <c r="AU1445" s="235">
        <f t="shared" si="524"/>
        <v>0</v>
      </c>
      <c r="AY1445" s="210"/>
      <c r="AZ1445" s="231"/>
      <c r="BA1445" s="15"/>
      <c r="BB1445" s="232">
        <f t="shared" si="511"/>
        <v>0</v>
      </c>
      <c r="BC1445" s="235">
        <f t="shared" si="525"/>
        <v>0</v>
      </c>
      <c r="BG1445" s="210"/>
      <c r="BH1445" s="231"/>
      <c r="BI1445" s="15"/>
      <c r="BJ1445" s="232">
        <f t="shared" si="515"/>
        <v>0</v>
      </c>
      <c r="BK1445" s="235">
        <f t="shared" si="526"/>
        <v>0</v>
      </c>
      <c r="BM1445" s="109">
        <f t="shared" si="516"/>
        <v>-1.4265888104290885</v>
      </c>
      <c r="BN1445" s="213"/>
      <c r="BR1445" s="228"/>
      <c r="BS1445" s="311"/>
      <c r="BT1445" s="3"/>
      <c r="BU1445" s="213"/>
      <c r="BV1445" s="213"/>
      <c r="BW1445" s="291"/>
    </row>
    <row r="1446" spans="1:75" x14ac:dyDescent="0.2">
      <c r="A1446" s="210"/>
      <c r="B1446" s="211"/>
      <c r="C1446" s="848" t="str">
        <f ca="1">IF(ISERR(AVERAGE(INDIRECT("B"&amp;(ROW()-INT($B$1/2))):INDIRECT("B"&amp;(ROW()+INT($B$1/2))))),"",AVERAGE(INDIRECT("B"&amp;(ROW()-INT($B$1/2))):INDIRECT("B"&amp;(ROW()+INT($B$1/2)))))</f>
        <v/>
      </c>
      <c r="D1446" s="848">
        <f t="shared" si="510"/>
        <v>0</v>
      </c>
      <c r="E1446" s="275"/>
      <c r="F1446" s="15"/>
      <c r="G1446" s="3"/>
      <c r="H1446" s="3"/>
      <c r="I1446" s="3"/>
      <c r="J1446" s="3"/>
      <c r="K1446" s="3"/>
      <c r="L1446" s="554"/>
      <c r="M1446" s="545"/>
      <c r="N1446" s="546"/>
      <c r="O1446" s="5"/>
      <c r="P1446" s="216"/>
      <c r="Q1446" s="217"/>
      <c r="R1446" s="218"/>
      <c r="S1446" s="219">
        <f t="shared" si="517"/>
        <v>0</v>
      </c>
      <c r="T1446" s="220">
        <f t="shared" si="518"/>
        <v>0</v>
      </c>
      <c r="U1446" s="214">
        <f t="shared" si="527"/>
        <v>0</v>
      </c>
      <c r="W1446" s="221"/>
      <c r="X1446" s="222"/>
      <c r="Y1446" s="222"/>
      <c r="Z1446" s="223"/>
      <c r="AA1446" s="222"/>
      <c r="AB1446" s="224"/>
      <c r="AC1446" s="225"/>
      <c r="AD1446" s="2">
        <f t="shared" si="512"/>
        <v>0</v>
      </c>
      <c r="AE1446" s="2">
        <f t="shared" si="513"/>
        <v>0</v>
      </c>
      <c r="AF1446" s="226"/>
      <c r="AG1446" s="219">
        <f t="shared" si="519"/>
        <v>0</v>
      </c>
      <c r="AH1446" s="234">
        <f t="shared" si="520"/>
        <v>0</v>
      </c>
      <c r="AI1446" s="214">
        <f t="shared" si="528"/>
        <v>0</v>
      </c>
      <c r="AK1446" s="229">
        <f t="shared" si="521"/>
        <v>0</v>
      </c>
      <c r="AL1446" s="226"/>
      <c r="AM1446" s="15"/>
      <c r="AN1446" s="232" t="e">
        <f t="shared" si="522"/>
        <v>#DIV/0!</v>
      </c>
      <c r="AO1446" s="214">
        <f t="shared" si="514"/>
        <v>0</v>
      </c>
      <c r="AQ1446" s="210"/>
      <c r="AR1446" s="231"/>
      <c r="AS1446" s="15"/>
      <c r="AT1446" s="232">
        <f t="shared" si="523"/>
        <v>0</v>
      </c>
      <c r="AU1446" s="235">
        <f t="shared" si="524"/>
        <v>0</v>
      </c>
      <c r="AY1446" s="210"/>
      <c r="AZ1446" s="231"/>
      <c r="BA1446" s="15"/>
      <c r="BB1446" s="232">
        <f t="shared" si="511"/>
        <v>0</v>
      </c>
      <c r="BC1446" s="235">
        <f t="shared" si="525"/>
        <v>0</v>
      </c>
      <c r="BG1446" s="210"/>
      <c r="BH1446" s="231"/>
      <c r="BI1446" s="15"/>
      <c r="BJ1446" s="232">
        <f t="shared" si="515"/>
        <v>0</v>
      </c>
      <c r="BK1446" s="235">
        <f t="shared" si="526"/>
        <v>0</v>
      </c>
      <c r="BM1446" s="109">
        <f t="shared" si="516"/>
        <v>-1.4284211479268252</v>
      </c>
      <c r="BN1446" s="213"/>
      <c r="BR1446" s="228"/>
      <c r="BS1446" s="311"/>
      <c r="BT1446" s="3"/>
      <c r="BU1446" s="213"/>
      <c r="BV1446" s="213"/>
      <c r="BW1446" s="291"/>
    </row>
    <row r="1447" spans="1:75" x14ac:dyDescent="0.2">
      <c r="A1447" s="210"/>
      <c r="B1447" s="211"/>
      <c r="C1447" s="848" t="str">
        <f ca="1">IF(ISERR(AVERAGE(INDIRECT("B"&amp;(ROW()-INT($B$1/2))):INDIRECT("B"&amp;(ROW()+INT($B$1/2))))),"",AVERAGE(INDIRECT("B"&amp;(ROW()-INT($B$1/2))):INDIRECT("B"&amp;(ROW()+INT($B$1/2)))))</f>
        <v/>
      </c>
      <c r="D1447" s="848">
        <f t="shared" si="510"/>
        <v>0</v>
      </c>
      <c r="E1447" s="275"/>
      <c r="F1447" s="15"/>
      <c r="G1447" s="3"/>
      <c r="H1447" s="3"/>
      <c r="I1447" s="3"/>
      <c r="J1447" s="3"/>
      <c r="K1447" s="3"/>
      <c r="L1447" s="554"/>
      <c r="M1447" s="545"/>
      <c r="N1447" s="546"/>
      <c r="O1447" s="5"/>
      <c r="P1447" s="216"/>
      <c r="Q1447" s="217"/>
      <c r="R1447" s="218"/>
      <c r="S1447" s="219">
        <f t="shared" si="517"/>
        <v>0</v>
      </c>
      <c r="T1447" s="220">
        <f t="shared" si="518"/>
        <v>0</v>
      </c>
      <c r="U1447" s="214">
        <f t="shared" si="527"/>
        <v>0</v>
      </c>
      <c r="W1447" s="221"/>
      <c r="X1447" s="222"/>
      <c r="Y1447" s="222"/>
      <c r="Z1447" s="223"/>
      <c r="AA1447" s="222"/>
      <c r="AB1447" s="224"/>
      <c r="AC1447" s="225"/>
      <c r="AD1447" s="2">
        <f t="shared" si="512"/>
        <v>0</v>
      </c>
      <c r="AE1447" s="2">
        <f t="shared" si="513"/>
        <v>0</v>
      </c>
      <c r="AF1447" s="226"/>
      <c r="AG1447" s="219">
        <f t="shared" si="519"/>
        <v>0</v>
      </c>
      <c r="AH1447" s="234">
        <f t="shared" si="520"/>
        <v>0</v>
      </c>
      <c r="AI1447" s="214">
        <f t="shared" si="528"/>
        <v>0</v>
      </c>
      <c r="AK1447" s="229">
        <f t="shared" si="521"/>
        <v>0</v>
      </c>
      <c r="AL1447" s="226"/>
      <c r="AM1447" s="15"/>
      <c r="AN1447" s="232" t="e">
        <f t="shared" si="522"/>
        <v>#DIV/0!</v>
      </c>
      <c r="AO1447" s="214">
        <f t="shared" si="514"/>
        <v>0</v>
      </c>
      <c r="AQ1447" s="210"/>
      <c r="AR1447" s="231"/>
      <c r="AS1447" s="15"/>
      <c r="AT1447" s="232">
        <f t="shared" si="523"/>
        <v>0</v>
      </c>
      <c r="AU1447" s="235">
        <f t="shared" si="524"/>
        <v>0</v>
      </c>
      <c r="AY1447" s="210"/>
      <c r="AZ1447" s="231"/>
      <c r="BA1447" s="15"/>
      <c r="BB1447" s="232">
        <f t="shared" si="511"/>
        <v>0</v>
      </c>
      <c r="BC1447" s="235">
        <f t="shared" si="525"/>
        <v>0</v>
      </c>
      <c r="BG1447" s="210"/>
      <c r="BH1447" s="231"/>
      <c r="BI1447" s="15"/>
      <c r="BJ1447" s="232">
        <f t="shared" si="515"/>
        <v>0</v>
      </c>
      <c r="BK1447" s="235">
        <f t="shared" si="526"/>
        <v>0</v>
      </c>
      <c r="BM1447" s="109">
        <f t="shared" si="516"/>
        <v>-1.4302534854245619</v>
      </c>
      <c r="BN1447" s="213"/>
      <c r="BR1447" s="228"/>
      <c r="BS1447" s="311"/>
      <c r="BT1447" s="3"/>
      <c r="BU1447" s="213"/>
      <c r="BV1447" s="213"/>
      <c r="BW1447" s="291"/>
    </row>
    <row r="1448" spans="1:75" x14ac:dyDescent="0.2">
      <c r="A1448" s="210"/>
      <c r="B1448" s="211"/>
      <c r="C1448" s="848" t="str">
        <f ca="1">IF(ISERR(AVERAGE(INDIRECT("B"&amp;(ROW()-INT($B$1/2))):INDIRECT("B"&amp;(ROW()+INT($B$1/2))))),"",AVERAGE(INDIRECT("B"&amp;(ROW()-INT($B$1/2))):INDIRECT("B"&amp;(ROW()+INT($B$1/2)))))</f>
        <v/>
      </c>
      <c r="D1448" s="848">
        <f t="shared" si="510"/>
        <v>0</v>
      </c>
      <c r="E1448" s="275"/>
      <c r="F1448" s="15"/>
      <c r="G1448" s="3"/>
      <c r="H1448" s="3"/>
      <c r="I1448" s="3"/>
      <c r="J1448" s="3"/>
      <c r="K1448" s="3"/>
      <c r="L1448" s="554"/>
      <c r="M1448" s="545"/>
      <c r="N1448" s="546"/>
      <c r="O1448" s="5"/>
      <c r="P1448" s="216"/>
      <c r="Q1448" s="217"/>
      <c r="R1448" s="218"/>
      <c r="S1448" s="219">
        <f t="shared" si="517"/>
        <v>0</v>
      </c>
      <c r="T1448" s="220">
        <f t="shared" si="518"/>
        <v>0</v>
      </c>
      <c r="U1448" s="214">
        <f t="shared" si="527"/>
        <v>0</v>
      </c>
      <c r="W1448" s="221"/>
      <c r="X1448" s="222"/>
      <c r="Y1448" s="222"/>
      <c r="Z1448" s="223"/>
      <c r="AA1448" s="222"/>
      <c r="AB1448" s="224"/>
      <c r="AC1448" s="225"/>
      <c r="AD1448" s="2">
        <f t="shared" si="512"/>
        <v>0</v>
      </c>
      <c r="AE1448" s="2">
        <f t="shared" si="513"/>
        <v>0</v>
      </c>
      <c r="AF1448" s="226"/>
      <c r="AG1448" s="219">
        <f t="shared" si="519"/>
        <v>0</v>
      </c>
      <c r="AH1448" s="234">
        <f t="shared" si="520"/>
        <v>0</v>
      </c>
      <c r="AI1448" s="214">
        <f t="shared" si="528"/>
        <v>0</v>
      </c>
      <c r="AK1448" s="229">
        <f t="shared" si="521"/>
        <v>0</v>
      </c>
      <c r="AL1448" s="226"/>
      <c r="AM1448" s="15"/>
      <c r="AN1448" s="232" t="e">
        <f t="shared" si="522"/>
        <v>#DIV/0!</v>
      </c>
      <c r="AO1448" s="214">
        <f t="shared" si="514"/>
        <v>0</v>
      </c>
      <c r="AQ1448" s="210"/>
      <c r="AR1448" s="231"/>
      <c r="AS1448" s="15"/>
      <c r="AT1448" s="232">
        <f t="shared" si="523"/>
        <v>0</v>
      </c>
      <c r="AU1448" s="235">
        <f t="shared" si="524"/>
        <v>0</v>
      </c>
      <c r="AY1448" s="210"/>
      <c r="AZ1448" s="231"/>
      <c r="BA1448" s="15"/>
      <c r="BB1448" s="232">
        <f t="shared" si="511"/>
        <v>0</v>
      </c>
      <c r="BC1448" s="235">
        <f t="shared" si="525"/>
        <v>0</v>
      </c>
      <c r="BG1448" s="210"/>
      <c r="BH1448" s="231"/>
      <c r="BI1448" s="15"/>
      <c r="BJ1448" s="232">
        <f t="shared" si="515"/>
        <v>0</v>
      </c>
      <c r="BK1448" s="235">
        <f t="shared" si="526"/>
        <v>0</v>
      </c>
      <c r="BM1448" s="109">
        <f t="shared" si="516"/>
        <v>-1.4320858229222986</v>
      </c>
      <c r="BN1448" s="213"/>
      <c r="BR1448" s="228"/>
      <c r="BS1448" s="311"/>
      <c r="BT1448" s="3"/>
      <c r="BU1448" s="213"/>
      <c r="BV1448" s="213"/>
      <c r="BW1448" s="291"/>
    </row>
    <row r="1449" spans="1:75" x14ac:dyDescent="0.2">
      <c r="A1449" s="210"/>
      <c r="B1449" s="211"/>
      <c r="C1449" s="848" t="str">
        <f ca="1">IF(ISERR(AVERAGE(INDIRECT("B"&amp;(ROW()-INT($B$1/2))):INDIRECT("B"&amp;(ROW()+INT($B$1/2))))),"",AVERAGE(INDIRECT("B"&amp;(ROW()-INT($B$1/2))):INDIRECT("B"&amp;(ROW()+INT($B$1/2)))))</f>
        <v/>
      </c>
      <c r="D1449" s="848">
        <f t="shared" si="510"/>
        <v>0</v>
      </c>
      <c r="E1449" s="275"/>
      <c r="F1449" s="15"/>
      <c r="G1449" s="3"/>
      <c r="H1449" s="3"/>
      <c r="I1449" s="3"/>
      <c r="J1449" s="3"/>
      <c r="K1449" s="3"/>
      <c r="L1449" s="554"/>
      <c r="M1449" s="545"/>
      <c r="N1449" s="546"/>
      <c r="O1449" s="5"/>
      <c r="P1449" s="216"/>
      <c r="Q1449" s="217"/>
      <c r="R1449" s="218"/>
      <c r="S1449" s="219">
        <f t="shared" si="517"/>
        <v>0</v>
      </c>
      <c r="T1449" s="220">
        <f t="shared" si="518"/>
        <v>0</v>
      </c>
      <c r="U1449" s="214">
        <f t="shared" si="527"/>
        <v>0</v>
      </c>
      <c r="W1449" s="221"/>
      <c r="X1449" s="222"/>
      <c r="Y1449" s="222"/>
      <c r="Z1449" s="223"/>
      <c r="AA1449" s="222"/>
      <c r="AB1449" s="224"/>
      <c r="AC1449" s="225"/>
      <c r="AD1449" s="2">
        <f t="shared" si="512"/>
        <v>0</v>
      </c>
      <c r="AE1449" s="2">
        <f t="shared" si="513"/>
        <v>0</v>
      </c>
      <c r="AF1449" s="226"/>
      <c r="AG1449" s="219">
        <f t="shared" si="519"/>
        <v>0</v>
      </c>
      <c r="AH1449" s="234">
        <f t="shared" si="520"/>
        <v>0</v>
      </c>
      <c r="AI1449" s="214">
        <f t="shared" si="528"/>
        <v>0</v>
      </c>
      <c r="AK1449" s="229">
        <f t="shared" si="521"/>
        <v>0</v>
      </c>
      <c r="AL1449" s="226"/>
      <c r="AM1449" s="15"/>
      <c r="AN1449" s="232" t="e">
        <f t="shared" si="522"/>
        <v>#DIV/0!</v>
      </c>
      <c r="AO1449" s="214">
        <f t="shared" si="514"/>
        <v>0</v>
      </c>
      <c r="AQ1449" s="210"/>
      <c r="AR1449" s="231"/>
      <c r="AS1449" s="15"/>
      <c r="AT1449" s="232">
        <f t="shared" si="523"/>
        <v>0</v>
      </c>
      <c r="AU1449" s="235">
        <f t="shared" si="524"/>
        <v>0</v>
      </c>
      <c r="AY1449" s="210"/>
      <c r="AZ1449" s="231"/>
      <c r="BA1449" s="15"/>
      <c r="BB1449" s="232">
        <f t="shared" si="511"/>
        <v>0</v>
      </c>
      <c r="BC1449" s="235">
        <f t="shared" si="525"/>
        <v>0</v>
      </c>
      <c r="BG1449" s="210"/>
      <c r="BH1449" s="231"/>
      <c r="BI1449" s="15"/>
      <c r="BJ1449" s="232">
        <f t="shared" si="515"/>
        <v>0</v>
      </c>
      <c r="BK1449" s="235">
        <f t="shared" si="526"/>
        <v>0</v>
      </c>
      <c r="BM1449" s="109">
        <f t="shared" si="516"/>
        <v>-1.4339181604200353</v>
      </c>
      <c r="BN1449" s="213"/>
      <c r="BR1449" s="228"/>
      <c r="BS1449" s="311"/>
      <c r="BT1449" s="3"/>
      <c r="BU1449" s="213"/>
      <c r="BV1449" s="213"/>
      <c r="BW1449" s="291"/>
    </row>
    <row r="1450" spans="1:75" x14ac:dyDescent="0.2">
      <c r="A1450" s="210"/>
      <c r="B1450" s="211"/>
      <c r="C1450" s="848" t="str">
        <f ca="1">IF(ISERR(AVERAGE(INDIRECT("B"&amp;(ROW()-INT($B$1/2))):INDIRECT("B"&amp;(ROW()+INT($B$1/2))))),"",AVERAGE(INDIRECT("B"&amp;(ROW()-INT($B$1/2))):INDIRECT("B"&amp;(ROW()+INT($B$1/2)))))</f>
        <v/>
      </c>
      <c r="D1450" s="848">
        <f t="shared" si="510"/>
        <v>0</v>
      </c>
      <c r="E1450" s="275"/>
      <c r="F1450" s="15"/>
      <c r="G1450" s="3"/>
      <c r="H1450" s="3"/>
      <c r="I1450" s="3"/>
      <c r="J1450" s="3"/>
      <c r="K1450" s="3"/>
      <c r="L1450" s="554"/>
      <c r="M1450" s="545"/>
      <c r="N1450" s="546"/>
      <c r="O1450" s="5"/>
      <c r="P1450" s="216"/>
      <c r="Q1450" s="217"/>
      <c r="R1450" s="218"/>
      <c r="S1450" s="219">
        <f t="shared" si="517"/>
        <v>0</v>
      </c>
      <c r="T1450" s="220">
        <f t="shared" si="518"/>
        <v>0</v>
      </c>
      <c r="U1450" s="214">
        <f t="shared" si="527"/>
        <v>0</v>
      </c>
      <c r="W1450" s="221"/>
      <c r="X1450" s="222"/>
      <c r="Y1450" s="222"/>
      <c r="Z1450" s="223"/>
      <c r="AA1450" s="222"/>
      <c r="AB1450" s="224"/>
      <c r="AC1450" s="225"/>
      <c r="AD1450" s="2">
        <f t="shared" si="512"/>
        <v>0</v>
      </c>
      <c r="AE1450" s="2">
        <f t="shared" si="513"/>
        <v>0</v>
      </c>
      <c r="AF1450" s="226"/>
      <c r="AG1450" s="219">
        <f t="shared" si="519"/>
        <v>0</v>
      </c>
      <c r="AH1450" s="234">
        <f t="shared" si="520"/>
        <v>0</v>
      </c>
      <c r="AI1450" s="214">
        <f t="shared" si="528"/>
        <v>0</v>
      </c>
      <c r="AK1450" s="229">
        <f t="shared" si="521"/>
        <v>0</v>
      </c>
      <c r="AL1450" s="226"/>
      <c r="AM1450" s="15"/>
      <c r="AN1450" s="232" t="e">
        <f t="shared" si="522"/>
        <v>#DIV/0!</v>
      </c>
      <c r="AO1450" s="214">
        <f t="shared" si="514"/>
        <v>0</v>
      </c>
      <c r="AQ1450" s="210"/>
      <c r="AR1450" s="231"/>
      <c r="AS1450" s="15"/>
      <c r="AT1450" s="232">
        <f t="shared" si="523"/>
        <v>0</v>
      </c>
      <c r="AU1450" s="235">
        <f t="shared" si="524"/>
        <v>0</v>
      </c>
      <c r="AY1450" s="210"/>
      <c r="AZ1450" s="231"/>
      <c r="BA1450" s="15"/>
      <c r="BB1450" s="232">
        <f t="shared" si="511"/>
        <v>0</v>
      </c>
      <c r="BC1450" s="235">
        <f t="shared" si="525"/>
        <v>0</v>
      </c>
      <c r="BG1450" s="210"/>
      <c r="BH1450" s="231"/>
      <c r="BI1450" s="15"/>
      <c r="BJ1450" s="232">
        <f t="shared" si="515"/>
        <v>0</v>
      </c>
      <c r="BK1450" s="235">
        <f t="shared" si="526"/>
        <v>0</v>
      </c>
      <c r="BM1450" s="109">
        <f t="shared" si="516"/>
        <v>-1.435750497917772</v>
      </c>
      <c r="BN1450" s="213"/>
      <c r="BR1450" s="228"/>
      <c r="BS1450" s="311"/>
      <c r="BT1450" s="3"/>
      <c r="BU1450" s="213"/>
      <c r="BV1450" s="213"/>
      <c r="BW1450" s="291"/>
    </row>
    <row r="1451" spans="1:75" x14ac:dyDescent="0.2">
      <c r="A1451" s="210"/>
      <c r="B1451" s="211"/>
      <c r="C1451" s="848" t="str">
        <f ca="1">IF(ISERR(AVERAGE(INDIRECT("B"&amp;(ROW()-INT($B$1/2))):INDIRECT("B"&amp;(ROW()+INT($B$1/2))))),"",AVERAGE(INDIRECT("B"&amp;(ROW()-INT($B$1/2))):INDIRECT("B"&amp;(ROW()+INT($B$1/2)))))</f>
        <v/>
      </c>
      <c r="D1451" s="848">
        <f t="shared" si="510"/>
        <v>0</v>
      </c>
      <c r="E1451" s="275"/>
      <c r="F1451" s="15"/>
      <c r="G1451" s="3"/>
      <c r="H1451" s="3"/>
      <c r="I1451" s="3"/>
      <c r="J1451" s="3"/>
      <c r="K1451" s="3"/>
      <c r="L1451" s="554"/>
      <c r="M1451" s="545"/>
      <c r="N1451" s="546"/>
      <c r="O1451" s="5"/>
      <c r="P1451" s="216"/>
      <c r="Q1451" s="217"/>
      <c r="R1451" s="218"/>
      <c r="S1451" s="219">
        <f t="shared" si="517"/>
        <v>0</v>
      </c>
      <c r="T1451" s="220">
        <f t="shared" si="518"/>
        <v>0</v>
      </c>
      <c r="U1451" s="214">
        <f t="shared" si="527"/>
        <v>0</v>
      </c>
      <c r="W1451" s="221"/>
      <c r="X1451" s="222"/>
      <c r="Y1451" s="222"/>
      <c r="Z1451" s="223"/>
      <c r="AA1451" s="222"/>
      <c r="AB1451" s="224"/>
      <c r="AC1451" s="225"/>
      <c r="AD1451" s="2">
        <f t="shared" si="512"/>
        <v>0</v>
      </c>
      <c r="AE1451" s="2">
        <f t="shared" si="513"/>
        <v>0</v>
      </c>
      <c r="AF1451" s="226"/>
      <c r="AG1451" s="219">
        <f t="shared" si="519"/>
        <v>0</v>
      </c>
      <c r="AH1451" s="234">
        <f t="shared" si="520"/>
        <v>0</v>
      </c>
      <c r="AI1451" s="214">
        <f t="shared" si="528"/>
        <v>0</v>
      </c>
      <c r="AK1451" s="229">
        <f t="shared" si="521"/>
        <v>0</v>
      </c>
      <c r="AL1451" s="226"/>
      <c r="AM1451" s="15"/>
      <c r="AN1451" s="232" t="e">
        <f t="shared" si="522"/>
        <v>#DIV/0!</v>
      </c>
      <c r="AO1451" s="214">
        <f t="shared" si="514"/>
        <v>0</v>
      </c>
      <c r="AQ1451" s="210"/>
      <c r="AR1451" s="231"/>
      <c r="AS1451" s="15"/>
      <c r="AT1451" s="232">
        <f t="shared" si="523"/>
        <v>0</v>
      </c>
      <c r="AU1451" s="235">
        <f t="shared" si="524"/>
        <v>0</v>
      </c>
      <c r="AY1451" s="210"/>
      <c r="AZ1451" s="231"/>
      <c r="BA1451" s="15"/>
      <c r="BB1451" s="232">
        <f t="shared" si="511"/>
        <v>0</v>
      </c>
      <c r="BC1451" s="235">
        <f t="shared" si="525"/>
        <v>0</v>
      </c>
      <c r="BG1451" s="210"/>
      <c r="BH1451" s="231"/>
      <c r="BI1451" s="15"/>
      <c r="BJ1451" s="232">
        <f t="shared" si="515"/>
        <v>0</v>
      </c>
      <c r="BK1451" s="235">
        <f t="shared" si="526"/>
        <v>0</v>
      </c>
      <c r="BM1451" s="109">
        <f t="shared" si="516"/>
        <v>-1.4375828354155087</v>
      </c>
      <c r="BN1451" s="213"/>
      <c r="BR1451" s="228"/>
      <c r="BS1451" s="311"/>
      <c r="BT1451" s="3"/>
      <c r="BU1451" s="213"/>
      <c r="BV1451" s="213"/>
      <c r="BW1451" s="291"/>
    </row>
    <row r="1452" spans="1:75" x14ac:dyDescent="0.2">
      <c r="A1452" s="210"/>
      <c r="B1452" s="211"/>
      <c r="C1452" s="848" t="str">
        <f ca="1">IF(ISERR(AVERAGE(INDIRECT("B"&amp;(ROW()-INT($B$1/2))):INDIRECT("B"&amp;(ROW()+INT($B$1/2))))),"",AVERAGE(INDIRECT("B"&amp;(ROW()-INT($B$1/2))):INDIRECT("B"&amp;(ROW()+INT($B$1/2)))))</f>
        <v/>
      </c>
      <c r="D1452" s="848">
        <f t="shared" si="510"/>
        <v>0</v>
      </c>
      <c r="E1452" s="275"/>
      <c r="F1452" s="15"/>
      <c r="G1452" s="3"/>
      <c r="H1452" s="3"/>
      <c r="I1452" s="3"/>
      <c r="J1452" s="3"/>
      <c r="K1452" s="3"/>
      <c r="L1452" s="554"/>
      <c r="M1452" s="545"/>
      <c r="N1452" s="546"/>
      <c r="O1452" s="5"/>
      <c r="P1452" s="216"/>
      <c r="Q1452" s="217"/>
      <c r="R1452" s="218"/>
      <c r="S1452" s="219">
        <f t="shared" si="517"/>
        <v>0</v>
      </c>
      <c r="T1452" s="220">
        <f t="shared" si="518"/>
        <v>0</v>
      </c>
      <c r="U1452" s="214">
        <f t="shared" si="527"/>
        <v>0</v>
      </c>
      <c r="W1452" s="221"/>
      <c r="X1452" s="222"/>
      <c r="Y1452" s="222"/>
      <c r="Z1452" s="223"/>
      <c r="AA1452" s="222"/>
      <c r="AB1452" s="224"/>
      <c r="AC1452" s="225"/>
      <c r="AD1452" s="2">
        <f t="shared" si="512"/>
        <v>0</v>
      </c>
      <c r="AE1452" s="2">
        <f t="shared" si="513"/>
        <v>0</v>
      </c>
      <c r="AF1452" s="226"/>
      <c r="AG1452" s="219">
        <f t="shared" si="519"/>
        <v>0</v>
      </c>
      <c r="AH1452" s="234">
        <f t="shared" si="520"/>
        <v>0</v>
      </c>
      <c r="AI1452" s="214">
        <f t="shared" si="528"/>
        <v>0</v>
      </c>
      <c r="AK1452" s="229">
        <f t="shared" si="521"/>
        <v>0</v>
      </c>
      <c r="AL1452" s="226"/>
      <c r="AM1452" s="15"/>
      <c r="AN1452" s="232" t="e">
        <f t="shared" si="522"/>
        <v>#DIV/0!</v>
      </c>
      <c r="AO1452" s="214">
        <f t="shared" si="514"/>
        <v>0</v>
      </c>
      <c r="AQ1452" s="210"/>
      <c r="AR1452" s="231"/>
      <c r="AS1452" s="15"/>
      <c r="AT1452" s="232">
        <f t="shared" si="523"/>
        <v>0</v>
      </c>
      <c r="AU1452" s="235">
        <f t="shared" si="524"/>
        <v>0</v>
      </c>
      <c r="AY1452" s="210"/>
      <c r="AZ1452" s="231"/>
      <c r="BA1452" s="15"/>
      <c r="BB1452" s="232">
        <f t="shared" si="511"/>
        <v>0</v>
      </c>
      <c r="BC1452" s="235">
        <f t="shared" si="525"/>
        <v>0</v>
      </c>
      <c r="BG1452" s="210"/>
      <c r="BH1452" s="231"/>
      <c r="BI1452" s="15"/>
      <c r="BJ1452" s="232">
        <f t="shared" si="515"/>
        <v>0</v>
      </c>
      <c r="BK1452" s="235">
        <f t="shared" si="526"/>
        <v>0</v>
      </c>
      <c r="BM1452" s="109">
        <f t="shared" si="516"/>
        <v>-1.4394151729132454</v>
      </c>
      <c r="BN1452" s="213"/>
      <c r="BR1452" s="228"/>
      <c r="BS1452" s="311"/>
      <c r="BT1452" s="3"/>
      <c r="BU1452" s="213"/>
      <c r="BV1452" s="213"/>
      <c r="BW1452" s="291"/>
    </row>
    <row r="1453" spans="1:75" x14ac:dyDescent="0.2">
      <c r="A1453" s="210"/>
      <c r="B1453" s="211"/>
      <c r="C1453" s="848" t="str">
        <f ca="1">IF(ISERR(AVERAGE(INDIRECT("B"&amp;(ROW()-INT($B$1/2))):INDIRECT("B"&amp;(ROW()+INT($B$1/2))))),"",AVERAGE(INDIRECT("B"&amp;(ROW()-INT($B$1/2))):INDIRECT("B"&amp;(ROW()+INT($B$1/2)))))</f>
        <v/>
      </c>
      <c r="D1453" s="848">
        <f t="shared" si="510"/>
        <v>0</v>
      </c>
      <c r="E1453" s="275"/>
      <c r="F1453" s="15"/>
      <c r="G1453" s="3"/>
      <c r="H1453" s="3"/>
      <c r="I1453" s="3"/>
      <c r="J1453" s="3"/>
      <c r="K1453" s="3"/>
      <c r="L1453" s="554"/>
      <c r="M1453" s="545"/>
      <c r="N1453" s="546"/>
      <c r="O1453" s="5"/>
      <c r="P1453" s="216"/>
      <c r="Q1453" s="217"/>
      <c r="R1453" s="218"/>
      <c r="S1453" s="219">
        <f t="shared" si="517"/>
        <v>0</v>
      </c>
      <c r="T1453" s="220">
        <f t="shared" si="518"/>
        <v>0</v>
      </c>
      <c r="U1453" s="214">
        <f t="shared" si="527"/>
        <v>0</v>
      </c>
      <c r="W1453" s="221"/>
      <c r="X1453" s="222"/>
      <c r="Y1453" s="222"/>
      <c r="Z1453" s="223"/>
      <c r="AA1453" s="222"/>
      <c r="AB1453" s="224"/>
      <c r="AC1453" s="225"/>
      <c r="AD1453" s="2">
        <f t="shared" si="512"/>
        <v>0</v>
      </c>
      <c r="AE1453" s="2">
        <f t="shared" si="513"/>
        <v>0</v>
      </c>
      <c r="AF1453" s="226"/>
      <c r="AG1453" s="219">
        <f t="shared" si="519"/>
        <v>0</v>
      </c>
      <c r="AH1453" s="234">
        <f t="shared" si="520"/>
        <v>0</v>
      </c>
      <c r="AI1453" s="214">
        <f t="shared" si="528"/>
        <v>0</v>
      </c>
      <c r="AK1453" s="229">
        <f t="shared" si="521"/>
        <v>0</v>
      </c>
      <c r="AL1453" s="226"/>
      <c r="AM1453" s="15"/>
      <c r="AN1453" s="232" t="e">
        <f t="shared" si="522"/>
        <v>#DIV/0!</v>
      </c>
      <c r="AO1453" s="214">
        <f t="shared" si="514"/>
        <v>0</v>
      </c>
      <c r="AQ1453" s="210"/>
      <c r="AR1453" s="231"/>
      <c r="AS1453" s="15"/>
      <c r="AT1453" s="232">
        <f t="shared" si="523"/>
        <v>0</v>
      </c>
      <c r="AU1453" s="235">
        <f t="shared" si="524"/>
        <v>0</v>
      </c>
      <c r="AY1453" s="210"/>
      <c r="AZ1453" s="231"/>
      <c r="BA1453" s="15"/>
      <c r="BB1453" s="232">
        <f t="shared" si="511"/>
        <v>0</v>
      </c>
      <c r="BC1453" s="235">
        <f t="shared" si="525"/>
        <v>0</v>
      </c>
      <c r="BG1453" s="210"/>
      <c r="BH1453" s="231"/>
      <c r="BI1453" s="15"/>
      <c r="BJ1453" s="232">
        <f t="shared" si="515"/>
        <v>0</v>
      </c>
      <c r="BK1453" s="235">
        <f t="shared" si="526"/>
        <v>0</v>
      </c>
      <c r="BM1453" s="109">
        <f t="shared" si="516"/>
        <v>-1.4412475104109821</v>
      </c>
      <c r="BN1453" s="213"/>
      <c r="BR1453" s="228"/>
      <c r="BS1453" s="311"/>
      <c r="BT1453" s="3"/>
      <c r="BU1453" s="213"/>
      <c r="BV1453" s="213"/>
      <c r="BW1453" s="291"/>
    </row>
    <row r="1454" spans="1:75" x14ac:dyDescent="0.2">
      <c r="A1454" s="210"/>
      <c r="B1454" s="211"/>
      <c r="C1454" s="848" t="str">
        <f ca="1">IF(ISERR(AVERAGE(INDIRECT("B"&amp;(ROW()-INT($B$1/2))):INDIRECT("B"&amp;(ROW()+INT($B$1/2))))),"",AVERAGE(INDIRECT("B"&amp;(ROW()-INT($B$1/2))):INDIRECT("B"&amp;(ROW()+INT($B$1/2)))))</f>
        <v/>
      </c>
      <c r="D1454" s="848">
        <f t="shared" si="510"/>
        <v>0</v>
      </c>
      <c r="E1454" s="275"/>
      <c r="F1454" s="15"/>
      <c r="G1454" s="3"/>
      <c r="H1454" s="3"/>
      <c r="I1454" s="3"/>
      <c r="J1454" s="3"/>
      <c r="K1454" s="3"/>
      <c r="L1454" s="554"/>
      <c r="M1454" s="545"/>
      <c r="N1454" s="546"/>
      <c r="O1454" s="5"/>
      <c r="P1454" s="216"/>
      <c r="Q1454" s="217"/>
      <c r="R1454" s="218"/>
      <c r="S1454" s="219">
        <f t="shared" si="517"/>
        <v>0</v>
      </c>
      <c r="T1454" s="220">
        <f t="shared" si="518"/>
        <v>0</v>
      </c>
      <c r="U1454" s="214">
        <f t="shared" si="527"/>
        <v>0</v>
      </c>
      <c r="W1454" s="221"/>
      <c r="X1454" s="222"/>
      <c r="Y1454" s="222"/>
      <c r="Z1454" s="223"/>
      <c r="AA1454" s="222"/>
      <c r="AB1454" s="224"/>
      <c r="AC1454" s="225"/>
      <c r="AD1454" s="2">
        <f t="shared" si="512"/>
        <v>0</v>
      </c>
      <c r="AE1454" s="2">
        <f t="shared" si="513"/>
        <v>0</v>
      </c>
      <c r="AF1454" s="226"/>
      <c r="AG1454" s="219">
        <f t="shared" si="519"/>
        <v>0</v>
      </c>
      <c r="AH1454" s="234">
        <f t="shared" si="520"/>
        <v>0</v>
      </c>
      <c r="AI1454" s="214">
        <f t="shared" si="528"/>
        <v>0</v>
      </c>
      <c r="AK1454" s="229">
        <f t="shared" si="521"/>
        <v>0</v>
      </c>
      <c r="AL1454" s="226"/>
      <c r="AM1454" s="15"/>
      <c r="AN1454" s="232" t="e">
        <f t="shared" si="522"/>
        <v>#DIV/0!</v>
      </c>
      <c r="AO1454" s="214">
        <f t="shared" si="514"/>
        <v>0</v>
      </c>
      <c r="AQ1454" s="210"/>
      <c r="AR1454" s="231"/>
      <c r="AS1454" s="15"/>
      <c r="AT1454" s="232">
        <f t="shared" si="523"/>
        <v>0</v>
      </c>
      <c r="AU1454" s="235">
        <f t="shared" si="524"/>
        <v>0</v>
      </c>
      <c r="AY1454" s="210"/>
      <c r="AZ1454" s="231"/>
      <c r="BA1454" s="15"/>
      <c r="BB1454" s="232">
        <f t="shared" si="511"/>
        <v>0</v>
      </c>
      <c r="BC1454" s="235">
        <f t="shared" si="525"/>
        <v>0</v>
      </c>
      <c r="BG1454" s="210"/>
      <c r="BH1454" s="231"/>
      <c r="BI1454" s="15"/>
      <c r="BJ1454" s="232">
        <f t="shared" si="515"/>
        <v>0</v>
      </c>
      <c r="BK1454" s="235">
        <f t="shared" si="526"/>
        <v>0</v>
      </c>
      <c r="BM1454" s="109">
        <f t="shared" si="516"/>
        <v>-1.4430798479087188</v>
      </c>
      <c r="BN1454" s="213"/>
      <c r="BR1454" s="228"/>
      <c r="BS1454" s="311"/>
      <c r="BT1454" s="3"/>
      <c r="BU1454" s="213"/>
      <c r="BV1454" s="213"/>
      <c r="BW1454" s="291"/>
    </row>
    <row r="1455" spans="1:75" x14ac:dyDescent="0.2">
      <c r="A1455" s="210"/>
      <c r="B1455" s="211"/>
      <c r="C1455" s="848" t="str">
        <f ca="1">IF(ISERR(AVERAGE(INDIRECT("B"&amp;(ROW()-INT($B$1/2))):INDIRECT("B"&amp;(ROW()+INT($B$1/2))))),"",AVERAGE(INDIRECT("B"&amp;(ROW()-INT($B$1/2))):INDIRECT("B"&amp;(ROW()+INT($B$1/2)))))</f>
        <v/>
      </c>
      <c r="D1455" s="848">
        <f t="shared" si="510"/>
        <v>0</v>
      </c>
      <c r="E1455" s="275"/>
      <c r="F1455" s="15"/>
      <c r="G1455" s="3"/>
      <c r="H1455" s="3"/>
      <c r="I1455" s="3"/>
      <c r="J1455" s="3"/>
      <c r="K1455" s="3"/>
      <c r="L1455" s="554"/>
      <c r="M1455" s="545"/>
      <c r="N1455" s="546"/>
      <c r="O1455" s="5"/>
      <c r="P1455" s="216"/>
      <c r="Q1455" s="217"/>
      <c r="R1455" s="218"/>
      <c r="S1455" s="219">
        <f t="shared" si="517"/>
        <v>0</v>
      </c>
      <c r="T1455" s="220">
        <f t="shared" si="518"/>
        <v>0</v>
      </c>
      <c r="U1455" s="214">
        <f t="shared" si="527"/>
        <v>0</v>
      </c>
      <c r="W1455" s="221"/>
      <c r="X1455" s="222"/>
      <c r="Y1455" s="222"/>
      <c r="Z1455" s="223"/>
      <c r="AA1455" s="222"/>
      <c r="AB1455" s="224"/>
      <c r="AC1455" s="225"/>
      <c r="AD1455" s="2">
        <f t="shared" si="512"/>
        <v>0</v>
      </c>
      <c r="AE1455" s="2">
        <f t="shared" si="513"/>
        <v>0</v>
      </c>
      <c r="AF1455" s="226"/>
      <c r="AG1455" s="219">
        <f t="shared" si="519"/>
        <v>0</v>
      </c>
      <c r="AH1455" s="234">
        <f t="shared" si="520"/>
        <v>0</v>
      </c>
      <c r="AI1455" s="214">
        <f t="shared" si="528"/>
        <v>0</v>
      </c>
      <c r="AK1455" s="229">
        <f t="shared" si="521"/>
        <v>0</v>
      </c>
      <c r="AL1455" s="226"/>
      <c r="AM1455" s="15"/>
      <c r="AN1455" s="232" t="e">
        <f t="shared" si="522"/>
        <v>#DIV/0!</v>
      </c>
      <c r="AO1455" s="214">
        <f t="shared" si="514"/>
        <v>0</v>
      </c>
      <c r="AQ1455" s="210"/>
      <c r="AR1455" s="231"/>
      <c r="AS1455" s="15"/>
      <c r="AT1455" s="232">
        <f t="shared" si="523"/>
        <v>0</v>
      </c>
      <c r="AU1455" s="235">
        <f t="shared" si="524"/>
        <v>0</v>
      </c>
      <c r="AY1455" s="210"/>
      <c r="AZ1455" s="231"/>
      <c r="BA1455" s="15"/>
      <c r="BB1455" s="232">
        <f t="shared" si="511"/>
        <v>0</v>
      </c>
      <c r="BC1455" s="235">
        <f t="shared" si="525"/>
        <v>0</v>
      </c>
      <c r="BG1455" s="210"/>
      <c r="BH1455" s="231"/>
      <c r="BI1455" s="15"/>
      <c r="BJ1455" s="232">
        <f t="shared" si="515"/>
        <v>0</v>
      </c>
      <c r="BK1455" s="235">
        <f t="shared" si="526"/>
        <v>0</v>
      </c>
      <c r="BM1455" s="109">
        <f t="shared" si="516"/>
        <v>-1.4449121854064555</v>
      </c>
      <c r="BN1455" s="213"/>
      <c r="BR1455" s="228"/>
      <c r="BS1455" s="311"/>
      <c r="BT1455" s="3"/>
      <c r="BU1455" s="213"/>
      <c r="BV1455" s="213"/>
      <c r="BW1455" s="291"/>
    </row>
    <row r="1456" spans="1:75" x14ac:dyDescent="0.2">
      <c r="A1456" s="210"/>
      <c r="B1456" s="211"/>
      <c r="C1456" s="848" t="str">
        <f ca="1">IF(ISERR(AVERAGE(INDIRECT("B"&amp;(ROW()-INT($B$1/2))):INDIRECT("B"&amp;(ROW()+INT($B$1/2))))),"",AVERAGE(INDIRECT("B"&amp;(ROW()-INT($B$1/2))):INDIRECT("B"&amp;(ROW()+INT($B$1/2)))))</f>
        <v/>
      </c>
      <c r="D1456" s="848">
        <f t="shared" si="510"/>
        <v>0</v>
      </c>
      <c r="E1456" s="275"/>
      <c r="F1456" s="15"/>
      <c r="G1456" s="3"/>
      <c r="H1456" s="3"/>
      <c r="I1456" s="3"/>
      <c r="J1456" s="3"/>
      <c r="K1456" s="3"/>
      <c r="L1456" s="554"/>
      <c r="M1456" s="545"/>
      <c r="N1456" s="546"/>
      <c r="O1456" s="5"/>
      <c r="P1456" s="216"/>
      <c r="Q1456" s="217"/>
      <c r="R1456" s="218"/>
      <c r="S1456" s="219">
        <f t="shared" si="517"/>
        <v>0</v>
      </c>
      <c r="T1456" s="220">
        <f t="shared" si="518"/>
        <v>0</v>
      </c>
      <c r="U1456" s="214">
        <f t="shared" si="527"/>
        <v>0</v>
      </c>
      <c r="W1456" s="221"/>
      <c r="X1456" s="222"/>
      <c r="Y1456" s="222"/>
      <c r="Z1456" s="223"/>
      <c r="AA1456" s="222"/>
      <c r="AB1456" s="224"/>
      <c r="AC1456" s="225"/>
      <c r="AD1456" s="2">
        <f t="shared" si="512"/>
        <v>0</v>
      </c>
      <c r="AE1456" s="2">
        <f t="shared" si="513"/>
        <v>0</v>
      </c>
      <c r="AF1456" s="226"/>
      <c r="AG1456" s="219">
        <f t="shared" si="519"/>
        <v>0</v>
      </c>
      <c r="AH1456" s="234">
        <f t="shared" si="520"/>
        <v>0</v>
      </c>
      <c r="AI1456" s="214">
        <f t="shared" si="528"/>
        <v>0</v>
      </c>
      <c r="AK1456" s="229">
        <f t="shared" si="521"/>
        <v>0</v>
      </c>
      <c r="AL1456" s="226"/>
      <c r="AM1456" s="15"/>
      <c r="AN1456" s="232" t="e">
        <f t="shared" si="522"/>
        <v>#DIV/0!</v>
      </c>
      <c r="AO1456" s="214">
        <f t="shared" si="514"/>
        <v>0</v>
      </c>
      <c r="AQ1456" s="210"/>
      <c r="AR1456" s="231"/>
      <c r="AS1456" s="15"/>
      <c r="AT1456" s="232">
        <f t="shared" si="523"/>
        <v>0</v>
      </c>
      <c r="AU1456" s="235">
        <f t="shared" si="524"/>
        <v>0</v>
      </c>
      <c r="AY1456" s="210"/>
      <c r="AZ1456" s="231"/>
      <c r="BA1456" s="15"/>
      <c r="BB1456" s="232">
        <f t="shared" si="511"/>
        <v>0</v>
      </c>
      <c r="BC1456" s="235">
        <f t="shared" si="525"/>
        <v>0</v>
      </c>
      <c r="BG1456" s="210"/>
      <c r="BH1456" s="231"/>
      <c r="BI1456" s="15"/>
      <c r="BJ1456" s="232">
        <f t="shared" si="515"/>
        <v>0</v>
      </c>
      <c r="BK1456" s="235">
        <f t="shared" si="526"/>
        <v>0</v>
      </c>
      <c r="BM1456" s="109">
        <f t="shared" si="516"/>
        <v>-1.4467445229041922</v>
      </c>
      <c r="BN1456" s="213"/>
      <c r="BR1456" s="228"/>
      <c r="BS1456" s="311"/>
      <c r="BT1456" s="3"/>
      <c r="BU1456" s="213"/>
      <c r="BV1456" s="213"/>
      <c r="BW1456" s="291"/>
    </row>
    <row r="1457" spans="1:75" x14ac:dyDescent="0.2">
      <c r="A1457" s="210"/>
      <c r="B1457" s="211"/>
      <c r="C1457" s="848" t="str">
        <f ca="1">IF(ISERR(AVERAGE(INDIRECT("B"&amp;(ROW()-INT($B$1/2))):INDIRECT("B"&amp;(ROW()+INT($B$1/2))))),"",AVERAGE(INDIRECT("B"&amp;(ROW()-INT($B$1/2))):INDIRECT("B"&amp;(ROW()+INT($B$1/2)))))</f>
        <v/>
      </c>
      <c r="D1457" s="848">
        <f t="shared" si="510"/>
        <v>0</v>
      </c>
      <c r="E1457" s="275"/>
      <c r="F1457" s="15"/>
      <c r="G1457" s="3"/>
      <c r="H1457" s="3"/>
      <c r="I1457" s="3"/>
      <c r="J1457" s="3"/>
      <c r="K1457" s="3"/>
      <c r="L1457" s="554"/>
      <c r="M1457" s="545"/>
      <c r="N1457" s="546"/>
      <c r="O1457" s="5"/>
      <c r="P1457" s="216"/>
      <c r="Q1457" s="217"/>
      <c r="R1457" s="218"/>
      <c r="S1457" s="219">
        <f t="shared" si="517"/>
        <v>0</v>
      </c>
      <c r="T1457" s="220">
        <f t="shared" si="518"/>
        <v>0</v>
      </c>
      <c r="U1457" s="214">
        <f t="shared" si="527"/>
        <v>0</v>
      </c>
      <c r="W1457" s="221"/>
      <c r="X1457" s="222"/>
      <c r="Y1457" s="222"/>
      <c r="Z1457" s="223"/>
      <c r="AA1457" s="222"/>
      <c r="AB1457" s="224"/>
      <c r="AC1457" s="225"/>
      <c r="AD1457" s="2">
        <f t="shared" si="512"/>
        <v>0</v>
      </c>
      <c r="AE1457" s="2">
        <f t="shared" si="513"/>
        <v>0</v>
      </c>
      <c r="AF1457" s="226"/>
      <c r="AG1457" s="219">
        <f t="shared" si="519"/>
        <v>0</v>
      </c>
      <c r="AH1457" s="234">
        <f t="shared" si="520"/>
        <v>0</v>
      </c>
      <c r="AI1457" s="214">
        <f t="shared" si="528"/>
        <v>0</v>
      </c>
      <c r="AK1457" s="229">
        <f t="shared" si="521"/>
        <v>0</v>
      </c>
      <c r="AL1457" s="226"/>
      <c r="AM1457" s="15"/>
      <c r="AN1457" s="232" t="e">
        <f t="shared" si="522"/>
        <v>#DIV/0!</v>
      </c>
      <c r="AO1457" s="214">
        <f t="shared" si="514"/>
        <v>0</v>
      </c>
      <c r="AQ1457" s="210"/>
      <c r="AR1457" s="231"/>
      <c r="AS1457" s="15"/>
      <c r="AT1457" s="232">
        <f t="shared" si="523"/>
        <v>0</v>
      </c>
      <c r="AU1457" s="235">
        <f t="shared" si="524"/>
        <v>0</v>
      </c>
      <c r="AY1457" s="210"/>
      <c r="AZ1457" s="231"/>
      <c r="BA1457" s="15"/>
      <c r="BB1457" s="232">
        <f t="shared" si="511"/>
        <v>0</v>
      </c>
      <c r="BC1457" s="235">
        <f t="shared" si="525"/>
        <v>0</v>
      </c>
      <c r="BG1457" s="210"/>
      <c r="BH1457" s="231"/>
      <c r="BI1457" s="15"/>
      <c r="BJ1457" s="232">
        <f t="shared" si="515"/>
        <v>0</v>
      </c>
      <c r="BK1457" s="235">
        <f t="shared" si="526"/>
        <v>0</v>
      </c>
      <c r="BM1457" s="109">
        <f t="shared" si="516"/>
        <v>-1.4485768604019289</v>
      </c>
      <c r="BN1457" s="213"/>
      <c r="BR1457" s="228"/>
      <c r="BS1457" s="311"/>
      <c r="BT1457" s="3"/>
      <c r="BU1457" s="213"/>
      <c r="BV1457" s="213"/>
      <c r="BW1457" s="291"/>
    </row>
    <row r="1458" spans="1:75" x14ac:dyDescent="0.2">
      <c r="A1458" s="210"/>
      <c r="B1458" s="211"/>
      <c r="C1458" s="848" t="str">
        <f ca="1">IF(ISERR(AVERAGE(INDIRECT("B"&amp;(ROW()-INT($B$1/2))):INDIRECT("B"&amp;(ROW()+INT($B$1/2))))),"",AVERAGE(INDIRECT("B"&amp;(ROW()-INT($B$1/2))):INDIRECT("B"&amp;(ROW()+INT($B$1/2)))))</f>
        <v/>
      </c>
      <c r="D1458" s="848">
        <f t="shared" si="510"/>
        <v>0</v>
      </c>
      <c r="E1458" s="275"/>
      <c r="F1458" s="15"/>
      <c r="G1458" s="3"/>
      <c r="H1458" s="3"/>
      <c r="I1458" s="3"/>
      <c r="J1458" s="3"/>
      <c r="K1458" s="3"/>
      <c r="L1458" s="554"/>
      <c r="M1458" s="545"/>
      <c r="N1458" s="546"/>
      <c r="O1458" s="5"/>
      <c r="P1458" s="216"/>
      <c r="Q1458" s="217"/>
      <c r="R1458" s="218"/>
      <c r="S1458" s="219">
        <f t="shared" si="517"/>
        <v>0</v>
      </c>
      <c r="T1458" s="220">
        <f t="shared" si="518"/>
        <v>0</v>
      </c>
      <c r="U1458" s="214">
        <f t="shared" si="527"/>
        <v>0</v>
      </c>
      <c r="W1458" s="221"/>
      <c r="X1458" s="222"/>
      <c r="Y1458" s="222"/>
      <c r="Z1458" s="223"/>
      <c r="AA1458" s="222"/>
      <c r="AB1458" s="224"/>
      <c r="AC1458" s="225"/>
      <c r="AD1458" s="2">
        <f t="shared" si="512"/>
        <v>0</v>
      </c>
      <c r="AE1458" s="2">
        <f t="shared" si="513"/>
        <v>0</v>
      </c>
      <c r="AF1458" s="226"/>
      <c r="AG1458" s="219">
        <f t="shared" si="519"/>
        <v>0</v>
      </c>
      <c r="AH1458" s="234">
        <f t="shared" si="520"/>
        <v>0</v>
      </c>
      <c r="AI1458" s="214">
        <f t="shared" si="528"/>
        <v>0</v>
      </c>
      <c r="AK1458" s="229">
        <f t="shared" si="521"/>
        <v>0</v>
      </c>
      <c r="AL1458" s="226"/>
      <c r="AM1458" s="15"/>
      <c r="AN1458" s="232" t="e">
        <f t="shared" si="522"/>
        <v>#DIV/0!</v>
      </c>
      <c r="AO1458" s="214">
        <f t="shared" si="514"/>
        <v>0</v>
      </c>
      <c r="AQ1458" s="210"/>
      <c r="AR1458" s="231"/>
      <c r="AS1458" s="15"/>
      <c r="AT1458" s="232">
        <f t="shared" si="523"/>
        <v>0</v>
      </c>
      <c r="AU1458" s="235">
        <f t="shared" si="524"/>
        <v>0</v>
      </c>
      <c r="AY1458" s="210"/>
      <c r="AZ1458" s="231"/>
      <c r="BA1458" s="15"/>
      <c r="BB1458" s="232">
        <f t="shared" si="511"/>
        <v>0</v>
      </c>
      <c r="BC1458" s="235">
        <f t="shared" si="525"/>
        <v>0</v>
      </c>
      <c r="BG1458" s="210"/>
      <c r="BH1458" s="231"/>
      <c r="BI1458" s="15"/>
      <c r="BJ1458" s="232">
        <f t="shared" si="515"/>
        <v>0</v>
      </c>
      <c r="BK1458" s="235">
        <f t="shared" si="526"/>
        <v>0</v>
      </c>
      <c r="BM1458" s="109">
        <f t="shared" si="516"/>
        <v>-1.4504091978996656</v>
      </c>
      <c r="BN1458" s="213"/>
      <c r="BR1458" s="228"/>
      <c r="BS1458" s="311"/>
      <c r="BT1458" s="3"/>
      <c r="BU1458" s="213"/>
      <c r="BV1458" s="213"/>
      <c r="BW1458" s="291"/>
    </row>
    <row r="1459" spans="1:75" x14ac:dyDescent="0.2">
      <c r="A1459" s="210"/>
      <c r="B1459" s="211"/>
      <c r="C1459" s="848" t="str">
        <f ca="1">IF(ISERR(AVERAGE(INDIRECT("B"&amp;(ROW()-INT($B$1/2))):INDIRECT("B"&amp;(ROW()+INT($B$1/2))))),"",AVERAGE(INDIRECT("B"&amp;(ROW()-INT($B$1/2))):INDIRECT("B"&amp;(ROW()+INT($B$1/2)))))</f>
        <v/>
      </c>
      <c r="D1459" s="848">
        <f t="shared" si="510"/>
        <v>0</v>
      </c>
      <c r="E1459" s="275"/>
      <c r="F1459" s="15"/>
      <c r="G1459" s="3"/>
      <c r="H1459" s="3"/>
      <c r="I1459" s="3"/>
      <c r="J1459" s="3"/>
      <c r="K1459" s="3"/>
      <c r="L1459" s="554"/>
      <c r="M1459" s="545"/>
      <c r="N1459" s="546"/>
      <c r="O1459" s="5"/>
      <c r="P1459" s="216"/>
      <c r="Q1459" s="217"/>
      <c r="R1459" s="218"/>
      <c r="S1459" s="219">
        <f t="shared" si="517"/>
        <v>0</v>
      </c>
      <c r="T1459" s="220">
        <f t="shared" si="518"/>
        <v>0</v>
      </c>
      <c r="U1459" s="214">
        <f t="shared" si="527"/>
        <v>0</v>
      </c>
      <c r="W1459" s="221"/>
      <c r="X1459" s="222"/>
      <c r="Y1459" s="222"/>
      <c r="Z1459" s="223"/>
      <c r="AA1459" s="222"/>
      <c r="AB1459" s="224"/>
      <c r="AC1459" s="225"/>
      <c r="AD1459" s="2">
        <f t="shared" si="512"/>
        <v>0</v>
      </c>
      <c r="AE1459" s="2">
        <f t="shared" si="513"/>
        <v>0</v>
      </c>
      <c r="AF1459" s="226"/>
      <c r="AG1459" s="219">
        <f t="shared" si="519"/>
        <v>0</v>
      </c>
      <c r="AH1459" s="234">
        <f t="shared" si="520"/>
        <v>0</v>
      </c>
      <c r="AI1459" s="214">
        <f t="shared" si="528"/>
        <v>0</v>
      </c>
      <c r="AK1459" s="229">
        <f t="shared" si="521"/>
        <v>0</v>
      </c>
      <c r="AL1459" s="226"/>
      <c r="AM1459" s="15"/>
      <c r="AN1459" s="232" t="e">
        <f t="shared" si="522"/>
        <v>#DIV/0!</v>
      </c>
      <c r="AO1459" s="214">
        <f t="shared" si="514"/>
        <v>0</v>
      </c>
      <c r="AQ1459" s="210"/>
      <c r="AR1459" s="231"/>
      <c r="AS1459" s="15"/>
      <c r="AT1459" s="232">
        <f t="shared" si="523"/>
        <v>0</v>
      </c>
      <c r="AU1459" s="235">
        <f t="shared" si="524"/>
        <v>0</v>
      </c>
      <c r="AY1459" s="210"/>
      <c r="AZ1459" s="231"/>
      <c r="BA1459" s="15"/>
      <c r="BB1459" s="232">
        <f t="shared" si="511"/>
        <v>0</v>
      </c>
      <c r="BC1459" s="235">
        <f t="shared" si="525"/>
        <v>0</v>
      </c>
      <c r="BG1459" s="210"/>
      <c r="BH1459" s="231"/>
      <c r="BI1459" s="15"/>
      <c r="BJ1459" s="232">
        <f t="shared" si="515"/>
        <v>0</v>
      </c>
      <c r="BK1459" s="235">
        <f t="shared" si="526"/>
        <v>0</v>
      </c>
      <c r="BM1459" s="109">
        <f t="shared" si="516"/>
        <v>-1.4522415353974023</v>
      </c>
      <c r="BN1459" s="213"/>
      <c r="BR1459" s="228"/>
      <c r="BS1459" s="311"/>
      <c r="BT1459" s="3"/>
      <c r="BU1459" s="213"/>
      <c r="BV1459" s="213"/>
      <c r="BW1459" s="291"/>
    </row>
    <row r="1460" spans="1:75" x14ac:dyDescent="0.2">
      <c r="A1460" s="210"/>
      <c r="B1460" s="211"/>
      <c r="C1460" s="848" t="str">
        <f ca="1">IF(ISERR(AVERAGE(INDIRECT("B"&amp;(ROW()-INT($B$1/2))):INDIRECT("B"&amp;(ROW()+INT($B$1/2))))),"",AVERAGE(INDIRECT("B"&amp;(ROW()-INT($B$1/2))):INDIRECT("B"&amp;(ROW()+INT($B$1/2)))))</f>
        <v/>
      </c>
      <c r="D1460" s="848">
        <f t="shared" si="510"/>
        <v>0</v>
      </c>
      <c r="E1460" s="275"/>
      <c r="F1460" s="15"/>
      <c r="G1460" s="3"/>
      <c r="H1460" s="3"/>
      <c r="I1460" s="3"/>
      <c r="J1460" s="3"/>
      <c r="K1460" s="3"/>
      <c r="L1460" s="554"/>
      <c r="M1460" s="545"/>
      <c r="N1460" s="546"/>
      <c r="O1460" s="5"/>
      <c r="P1460" s="216"/>
      <c r="Q1460" s="217"/>
      <c r="R1460" s="218"/>
      <c r="S1460" s="219">
        <f t="shared" si="517"/>
        <v>0</v>
      </c>
      <c r="T1460" s="220">
        <f t="shared" si="518"/>
        <v>0</v>
      </c>
      <c r="U1460" s="214">
        <f t="shared" si="527"/>
        <v>0</v>
      </c>
      <c r="W1460" s="221"/>
      <c r="X1460" s="222"/>
      <c r="Y1460" s="222"/>
      <c r="Z1460" s="223"/>
      <c r="AA1460" s="222"/>
      <c r="AB1460" s="224"/>
      <c r="AC1460" s="225"/>
      <c r="AD1460" s="2">
        <f t="shared" si="512"/>
        <v>0</v>
      </c>
      <c r="AE1460" s="2">
        <f t="shared" si="513"/>
        <v>0</v>
      </c>
      <c r="AF1460" s="226"/>
      <c r="AG1460" s="219">
        <f t="shared" si="519"/>
        <v>0</v>
      </c>
      <c r="AH1460" s="234">
        <f t="shared" si="520"/>
        <v>0</v>
      </c>
      <c r="AI1460" s="214">
        <f t="shared" si="528"/>
        <v>0</v>
      </c>
      <c r="AK1460" s="229">
        <f t="shared" si="521"/>
        <v>0</v>
      </c>
      <c r="AL1460" s="226"/>
      <c r="AM1460" s="15"/>
      <c r="AN1460" s="232" t="e">
        <f t="shared" si="522"/>
        <v>#DIV/0!</v>
      </c>
      <c r="AO1460" s="214">
        <f t="shared" si="514"/>
        <v>0</v>
      </c>
      <c r="AQ1460" s="210"/>
      <c r="AR1460" s="231"/>
      <c r="AS1460" s="15"/>
      <c r="AT1460" s="232">
        <f t="shared" si="523"/>
        <v>0</v>
      </c>
      <c r="AU1460" s="235">
        <f t="shared" si="524"/>
        <v>0</v>
      </c>
      <c r="AY1460" s="210"/>
      <c r="AZ1460" s="231"/>
      <c r="BA1460" s="15"/>
      <c r="BB1460" s="232">
        <f t="shared" si="511"/>
        <v>0</v>
      </c>
      <c r="BC1460" s="235">
        <f t="shared" si="525"/>
        <v>0</v>
      </c>
      <c r="BG1460" s="210"/>
      <c r="BH1460" s="231"/>
      <c r="BI1460" s="15"/>
      <c r="BJ1460" s="232">
        <f t="shared" si="515"/>
        <v>0</v>
      </c>
      <c r="BK1460" s="235">
        <f t="shared" si="526"/>
        <v>0</v>
      </c>
      <c r="BM1460" s="109">
        <f t="shared" si="516"/>
        <v>-1.454073872895139</v>
      </c>
      <c r="BN1460" s="213"/>
      <c r="BR1460" s="228"/>
      <c r="BS1460" s="311"/>
      <c r="BT1460" s="3"/>
      <c r="BU1460" s="213"/>
      <c r="BV1460" s="213"/>
      <c r="BW1460" s="291"/>
    </row>
    <row r="1461" spans="1:75" x14ac:dyDescent="0.2">
      <c r="A1461" s="210"/>
      <c r="B1461" s="211"/>
      <c r="C1461" s="848" t="str">
        <f ca="1">IF(ISERR(AVERAGE(INDIRECT("B"&amp;(ROW()-INT($B$1/2))):INDIRECT("B"&amp;(ROW()+INT($B$1/2))))),"",AVERAGE(INDIRECT("B"&amp;(ROW()-INT($B$1/2))):INDIRECT("B"&amp;(ROW()+INT($B$1/2)))))</f>
        <v/>
      </c>
      <c r="D1461" s="848">
        <f t="shared" si="510"/>
        <v>0</v>
      </c>
      <c r="E1461" s="275"/>
      <c r="F1461" s="15"/>
      <c r="G1461" s="3"/>
      <c r="H1461" s="3"/>
      <c r="I1461" s="3"/>
      <c r="J1461" s="3"/>
      <c r="K1461" s="3"/>
      <c r="L1461" s="554"/>
      <c r="M1461" s="545"/>
      <c r="N1461" s="546"/>
      <c r="O1461" s="5"/>
      <c r="P1461" s="216"/>
      <c r="Q1461" s="217"/>
      <c r="R1461" s="218"/>
      <c r="S1461" s="219">
        <f t="shared" si="517"/>
        <v>0</v>
      </c>
      <c r="T1461" s="220">
        <f t="shared" si="518"/>
        <v>0</v>
      </c>
      <c r="U1461" s="214">
        <f t="shared" si="527"/>
        <v>0</v>
      </c>
      <c r="W1461" s="221"/>
      <c r="X1461" s="222"/>
      <c r="Y1461" s="222"/>
      <c r="Z1461" s="223"/>
      <c r="AA1461" s="222"/>
      <c r="AB1461" s="224"/>
      <c r="AC1461" s="225"/>
      <c r="AD1461" s="2">
        <f t="shared" si="512"/>
        <v>0</v>
      </c>
      <c r="AE1461" s="2">
        <f t="shared" si="513"/>
        <v>0</v>
      </c>
      <c r="AF1461" s="226"/>
      <c r="AG1461" s="219">
        <f t="shared" si="519"/>
        <v>0</v>
      </c>
      <c r="AH1461" s="234">
        <f t="shared" si="520"/>
        <v>0</v>
      </c>
      <c r="AI1461" s="214">
        <f t="shared" si="528"/>
        <v>0</v>
      </c>
      <c r="AK1461" s="229">
        <f t="shared" si="521"/>
        <v>0</v>
      </c>
      <c r="AL1461" s="226"/>
      <c r="AM1461" s="15"/>
      <c r="AN1461" s="232" t="e">
        <f t="shared" si="522"/>
        <v>#DIV/0!</v>
      </c>
      <c r="AO1461" s="214">
        <f t="shared" si="514"/>
        <v>0</v>
      </c>
      <c r="AQ1461" s="210"/>
      <c r="AR1461" s="231"/>
      <c r="AS1461" s="15"/>
      <c r="AT1461" s="232">
        <f t="shared" si="523"/>
        <v>0</v>
      </c>
      <c r="AU1461" s="235">
        <f t="shared" si="524"/>
        <v>0</v>
      </c>
      <c r="AY1461" s="210"/>
      <c r="AZ1461" s="231"/>
      <c r="BA1461" s="15"/>
      <c r="BB1461" s="232">
        <f t="shared" si="511"/>
        <v>0</v>
      </c>
      <c r="BC1461" s="235">
        <f t="shared" si="525"/>
        <v>0</v>
      </c>
      <c r="BG1461" s="210"/>
      <c r="BH1461" s="231"/>
      <c r="BI1461" s="15"/>
      <c r="BJ1461" s="232">
        <f t="shared" si="515"/>
        <v>0</v>
      </c>
      <c r="BK1461" s="235">
        <f t="shared" si="526"/>
        <v>0</v>
      </c>
      <c r="BM1461" s="109">
        <f t="shared" si="516"/>
        <v>-1.4559062103928757</v>
      </c>
      <c r="BN1461" s="213"/>
      <c r="BR1461" s="228"/>
      <c r="BS1461" s="311"/>
      <c r="BT1461" s="3"/>
      <c r="BU1461" s="213"/>
      <c r="BV1461" s="213"/>
      <c r="BW1461" s="291"/>
    </row>
    <row r="1462" spans="1:75" x14ac:dyDescent="0.2">
      <c r="A1462" s="210"/>
      <c r="B1462" s="211"/>
      <c r="C1462" s="848" t="str">
        <f ca="1">IF(ISERR(AVERAGE(INDIRECT("B"&amp;(ROW()-INT($B$1/2))):INDIRECT("B"&amp;(ROW()+INT($B$1/2))))),"",AVERAGE(INDIRECT("B"&amp;(ROW()-INT($B$1/2))):INDIRECT("B"&amp;(ROW()+INT($B$1/2)))))</f>
        <v/>
      </c>
      <c r="D1462" s="848">
        <f t="shared" si="510"/>
        <v>0</v>
      </c>
      <c r="E1462" s="275"/>
      <c r="F1462" s="15"/>
      <c r="G1462" s="3"/>
      <c r="H1462" s="3"/>
      <c r="I1462" s="3"/>
      <c r="J1462" s="3"/>
      <c r="K1462" s="3"/>
      <c r="L1462" s="554"/>
      <c r="M1462" s="545"/>
      <c r="N1462" s="546"/>
      <c r="O1462" s="5"/>
      <c r="P1462" s="216"/>
      <c r="Q1462" s="217"/>
      <c r="R1462" s="218"/>
      <c r="S1462" s="219">
        <f t="shared" si="517"/>
        <v>0</v>
      </c>
      <c r="T1462" s="220">
        <f t="shared" si="518"/>
        <v>0</v>
      </c>
      <c r="U1462" s="214">
        <f t="shared" si="527"/>
        <v>0</v>
      </c>
      <c r="W1462" s="221"/>
      <c r="X1462" s="222"/>
      <c r="Y1462" s="222"/>
      <c r="Z1462" s="223"/>
      <c r="AA1462" s="222"/>
      <c r="AB1462" s="224"/>
      <c r="AC1462" s="225"/>
      <c r="AD1462" s="2">
        <f t="shared" si="512"/>
        <v>0</v>
      </c>
      <c r="AE1462" s="2">
        <f t="shared" si="513"/>
        <v>0</v>
      </c>
      <c r="AF1462" s="226"/>
      <c r="AG1462" s="219">
        <f t="shared" si="519"/>
        <v>0</v>
      </c>
      <c r="AH1462" s="234">
        <f t="shared" si="520"/>
        <v>0</v>
      </c>
      <c r="AI1462" s="214">
        <f t="shared" si="528"/>
        <v>0</v>
      </c>
      <c r="AK1462" s="229">
        <f t="shared" si="521"/>
        <v>0</v>
      </c>
      <c r="AL1462" s="226"/>
      <c r="AM1462" s="15"/>
      <c r="AN1462" s="232" t="e">
        <f t="shared" si="522"/>
        <v>#DIV/0!</v>
      </c>
      <c r="AO1462" s="214">
        <f t="shared" si="514"/>
        <v>0</v>
      </c>
      <c r="AQ1462" s="210"/>
      <c r="AR1462" s="231"/>
      <c r="AS1462" s="15"/>
      <c r="AT1462" s="232">
        <f t="shared" si="523"/>
        <v>0</v>
      </c>
      <c r="AU1462" s="235">
        <f t="shared" si="524"/>
        <v>0</v>
      </c>
      <c r="AY1462" s="210"/>
      <c r="AZ1462" s="231"/>
      <c r="BA1462" s="15"/>
      <c r="BB1462" s="232">
        <f t="shared" si="511"/>
        <v>0</v>
      </c>
      <c r="BC1462" s="235">
        <f t="shared" si="525"/>
        <v>0</v>
      </c>
      <c r="BG1462" s="210"/>
      <c r="BH1462" s="231"/>
      <c r="BI1462" s="15"/>
      <c r="BJ1462" s="232">
        <f t="shared" si="515"/>
        <v>0</v>
      </c>
      <c r="BK1462" s="235">
        <f t="shared" si="526"/>
        <v>0</v>
      </c>
      <c r="BM1462" s="109">
        <f t="shared" si="516"/>
        <v>-1.4577385478906124</v>
      </c>
      <c r="BN1462" s="213"/>
      <c r="BR1462" s="228"/>
      <c r="BS1462" s="311"/>
      <c r="BT1462" s="3"/>
      <c r="BU1462" s="213"/>
      <c r="BV1462" s="213"/>
      <c r="BW1462" s="291"/>
    </row>
    <row r="1463" spans="1:75" x14ac:dyDescent="0.2">
      <c r="A1463" s="210"/>
      <c r="B1463" s="211"/>
      <c r="C1463" s="848" t="str">
        <f ca="1">IF(ISERR(AVERAGE(INDIRECT("B"&amp;(ROW()-INT($B$1/2))):INDIRECT("B"&amp;(ROW()+INT($B$1/2))))),"",AVERAGE(INDIRECT("B"&amp;(ROW()-INT($B$1/2))):INDIRECT("B"&amp;(ROW()+INT($B$1/2)))))</f>
        <v/>
      </c>
      <c r="D1463" s="848">
        <f t="shared" si="510"/>
        <v>0</v>
      </c>
      <c r="E1463" s="275"/>
      <c r="F1463" s="15"/>
      <c r="G1463" s="3"/>
      <c r="H1463" s="3"/>
      <c r="I1463" s="3"/>
      <c r="J1463" s="3"/>
      <c r="K1463" s="3"/>
      <c r="L1463" s="554"/>
      <c r="M1463" s="545"/>
      <c r="N1463" s="546"/>
      <c r="O1463" s="5"/>
      <c r="P1463" s="216"/>
      <c r="Q1463" s="217"/>
      <c r="R1463" s="218"/>
      <c r="S1463" s="219">
        <f t="shared" si="517"/>
        <v>0</v>
      </c>
      <c r="T1463" s="220">
        <f t="shared" si="518"/>
        <v>0</v>
      </c>
      <c r="U1463" s="214">
        <f t="shared" si="527"/>
        <v>0</v>
      </c>
      <c r="W1463" s="221"/>
      <c r="X1463" s="222"/>
      <c r="Y1463" s="222"/>
      <c r="Z1463" s="223"/>
      <c r="AA1463" s="222"/>
      <c r="AB1463" s="224"/>
      <c r="AC1463" s="225"/>
      <c r="AD1463" s="2">
        <f t="shared" si="512"/>
        <v>0</v>
      </c>
      <c r="AE1463" s="2">
        <f t="shared" si="513"/>
        <v>0</v>
      </c>
      <c r="AF1463" s="226"/>
      <c r="AG1463" s="219">
        <f t="shared" si="519"/>
        <v>0</v>
      </c>
      <c r="AH1463" s="234">
        <f t="shared" si="520"/>
        <v>0</v>
      </c>
      <c r="AI1463" s="214">
        <f t="shared" si="528"/>
        <v>0</v>
      </c>
      <c r="AK1463" s="229">
        <f t="shared" si="521"/>
        <v>0</v>
      </c>
      <c r="AL1463" s="226"/>
      <c r="AM1463" s="15"/>
      <c r="AN1463" s="232" t="e">
        <f t="shared" si="522"/>
        <v>#DIV/0!</v>
      </c>
      <c r="AO1463" s="214">
        <f t="shared" si="514"/>
        <v>0</v>
      </c>
      <c r="AQ1463" s="210"/>
      <c r="AR1463" s="231"/>
      <c r="AS1463" s="15"/>
      <c r="AT1463" s="232">
        <f t="shared" si="523"/>
        <v>0</v>
      </c>
      <c r="AU1463" s="235">
        <f t="shared" si="524"/>
        <v>0</v>
      </c>
      <c r="AY1463" s="210"/>
      <c r="AZ1463" s="231"/>
      <c r="BA1463" s="15"/>
      <c r="BB1463" s="232">
        <f t="shared" si="511"/>
        <v>0</v>
      </c>
      <c r="BC1463" s="235">
        <f t="shared" si="525"/>
        <v>0</v>
      </c>
      <c r="BG1463" s="210"/>
      <c r="BH1463" s="231"/>
      <c r="BI1463" s="15"/>
      <c r="BJ1463" s="232">
        <f t="shared" si="515"/>
        <v>0</v>
      </c>
      <c r="BK1463" s="235">
        <f t="shared" si="526"/>
        <v>0</v>
      </c>
      <c r="BM1463" s="109">
        <f t="shared" si="516"/>
        <v>-1.4595708853883491</v>
      </c>
      <c r="BN1463" s="213"/>
      <c r="BR1463" s="228"/>
      <c r="BS1463" s="311"/>
      <c r="BT1463" s="3"/>
      <c r="BU1463" s="213"/>
      <c r="BV1463" s="213"/>
      <c r="BW1463" s="291"/>
    </row>
    <row r="1464" spans="1:75" x14ac:dyDescent="0.2">
      <c r="A1464" s="210"/>
      <c r="B1464" s="211"/>
      <c r="C1464" s="848" t="str">
        <f ca="1">IF(ISERR(AVERAGE(INDIRECT("B"&amp;(ROW()-INT($B$1/2))):INDIRECT("B"&amp;(ROW()+INT($B$1/2))))),"",AVERAGE(INDIRECT("B"&amp;(ROW()-INT($B$1/2))):INDIRECT("B"&amp;(ROW()+INT($B$1/2)))))</f>
        <v/>
      </c>
      <c r="D1464" s="848">
        <f t="shared" si="510"/>
        <v>0</v>
      </c>
      <c r="E1464" s="275"/>
      <c r="F1464" s="15"/>
      <c r="G1464" s="3"/>
      <c r="H1464" s="3"/>
      <c r="I1464" s="3"/>
      <c r="J1464" s="3"/>
      <c r="K1464" s="3"/>
      <c r="L1464" s="554"/>
      <c r="M1464" s="545"/>
      <c r="N1464" s="546"/>
      <c r="O1464" s="5"/>
      <c r="P1464" s="216"/>
      <c r="Q1464" s="217"/>
      <c r="R1464" s="218"/>
      <c r="S1464" s="219">
        <f t="shared" si="517"/>
        <v>0</v>
      </c>
      <c r="T1464" s="220">
        <f t="shared" si="518"/>
        <v>0</v>
      </c>
      <c r="U1464" s="214">
        <f t="shared" si="527"/>
        <v>0</v>
      </c>
      <c r="W1464" s="221"/>
      <c r="X1464" s="222"/>
      <c r="Y1464" s="222"/>
      <c r="Z1464" s="223"/>
      <c r="AA1464" s="222"/>
      <c r="AB1464" s="224"/>
      <c r="AC1464" s="225"/>
      <c r="AD1464" s="2">
        <f t="shared" si="512"/>
        <v>0</v>
      </c>
      <c r="AE1464" s="2">
        <f t="shared" si="513"/>
        <v>0</v>
      </c>
      <c r="AF1464" s="226"/>
      <c r="AG1464" s="219">
        <f t="shared" si="519"/>
        <v>0</v>
      </c>
      <c r="AH1464" s="234">
        <f t="shared" si="520"/>
        <v>0</v>
      </c>
      <c r="AI1464" s="214">
        <f t="shared" si="528"/>
        <v>0</v>
      </c>
      <c r="AK1464" s="229">
        <f t="shared" si="521"/>
        <v>0</v>
      </c>
      <c r="AL1464" s="226"/>
      <c r="AM1464" s="15"/>
      <c r="AN1464" s="232" t="e">
        <f t="shared" si="522"/>
        <v>#DIV/0!</v>
      </c>
      <c r="AO1464" s="214">
        <f t="shared" si="514"/>
        <v>0</v>
      </c>
      <c r="AQ1464" s="210"/>
      <c r="AR1464" s="231"/>
      <c r="AS1464" s="15"/>
      <c r="AT1464" s="232">
        <f t="shared" si="523"/>
        <v>0</v>
      </c>
      <c r="AU1464" s="235">
        <f t="shared" si="524"/>
        <v>0</v>
      </c>
      <c r="AY1464" s="210"/>
      <c r="AZ1464" s="231"/>
      <c r="BA1464" s="15"/>
      <c r="BB1464" s="232">
        <f t="shared" si="511"/>
        <v>0</v>
      </c>
      <c r="BC1464" s="235">
        <f t="shared" si="525"/>
        <v>0</v>
      </c>
      <c r="BG1464" s="210"/>
      <c r="BH1464" s="231"/>
      <c r="BI1464" s="15"/>
      <c r="BJ1464" s="232">
        <f t="shared" si="515"/>
        <v>0</v>
      </c>
      <c r="BK1464" s="235">
        <f t="shared" si="526"/>
        <v>0</v>
      </c>
      <c r="BM1464" s="109">
        <f t="shared" si="516"/>
        <v>-1.4614032228860858</v>
      </c>
      <c r="BN1464" s="213"/>
      <c r="BR1464" s="228"/>
      <c r="BS1464" s="311"/>
      <c r="BT1464" s="3"/>
      <c r="BU1464" s="213"/>
      <c r="BV1464" s="213"/>
      <c r="BW1464" s="291"/>
    </row>
    <row r="1465" spans="1:75" x14ac:dyDescent="0.2">
      <c r="A1465" s="210"/>
      <c r="B1465" s="211"/>
      <c r="C1465" s="848" t="str">
        <f ca="1">IF(ISERR(AVERAGE(INDIRECT("B"&amp;(ROW()-INT($B$1/2))):INDIRECT("B"&amp;(ROW()+INT($B$1/2))))),"",AVERAGE(INDIRECT("B"&amp;(ROW()-INT($B$1/2))):INDIRECT("B"&amp;(ROW()+INT($B$1/2)))))</f>
        <v/>
      </c>
      <c r="D1465" s="848">
        <f t="shared" si="510"/>
        <v>0</v>
      </c>
      <c r="E1465" s="275"/>
      <c r="F1465" s="15"/>
      <c r="G1465" s="3"/>
      <c r="H1465" s="3"/>
      <c r="I1465" s="3"/>
      <c r="J1465" s="3"/>
      <c r="K1465" s="3"/>
      <c r="L1465" s="554"/>
      <c r="M1465" s="545"/>
      <c r="N1465" s="546"/>
      <c r="O1465" s="5"/>
      <c r="P1465" s="216"/>
      <c r="Q1465" s="217"/>
      <c r="R1465" s="218"/>
      <c r="S1465" s="219">
        <f t="shared" si="517"/>
        <v>0</v>
      </c>
      <c r="T1465" s="220">
        <f t="shared" si="518"/>
        <v>0</v>
      </c>
      <c r="U1465" s="214">
        <f t="shared" si="527"/>
        <v>0</v>
      </c>
      <c r="W1465" s="221"/>
      <c r="X1465" s="222"/>
      <c r="Y1465" s="222"/>
      <c r="Z1465" s="223"/>
      <c r="AA1465" s="222"/>
      <c r="AB1465" s="224"/>
      <c r="AC1465" s="225"/>
      <c r="AD1465" s="2">
        <f t="shared" si="512"/>
        <v>0</v>
      </c>
      <c r="AE1465" s="2">
        <f t="shared" si="513"/>
        <v>0</v>
      </c>
      <c r="AF1465" s="226"/>
      <c r="AG1465" s="219">
        <f t="shared" si="519"/>
        <v>0</v>
      </c>
      <c r="AH1465" s="234">
        <f t="shared" si="520"/>
        <v>0</v>
      </c>
      <c r="AI1465" s="214">
        <f t="shared" si="528"/>
        <v>0</v>
      </c>
      <c r="AK1465" s="229">
        <f t="shared" si="521"/>
        <v>0</v>
      </c>
      <c r="AL1465" s="226"/>
      <c r="AM1465" s="15"/>
      <c r="AN1465" s="232" t="e">
        <f t="shared" si="522"/>
        <v>#DIV/0!</v>
      </c>
      <c r="AO1465" s="214">
        <f t="shared" si="514"/>
        <v>0</v>
      </c>
      <c r="AQ1465" s="210"/>
      <c r="AR1465" s="231"/>
      <c r="AS1465" s="15"/>
      <c r="AT1465" s="232">
        <f t="shared" si="523"/>
        <v>0</v>
      </c>
      <c r="AU1465" s="235">
        <f t="shared" si="524"/>
        <v>0</v>
      </c>
      <c r="AY1465" s="210"/>
      <c r="AZ1465" s="231"/>
      <c r="BA1465" s="15"/>
      <c r="BB1465" s="232">
        <f t="shared" si="511"/>
        <v>0</v>
      </c>
      <c r="BC1465" s="235">
        <f t="shared" si="525"/>
        <v>0</v>
      </c>
      <c r="BG1465" s="210"/>
      <c r="BH1465" s="231"/>
      <c r="BI1465" s="15"/>
      <c r="BJ1465" s="232">
        <f t="shared" si="515"/>
        <v>0</v>
      </c>
      <c r="BK1465" s="235">
        <f t="shared" si="526"/>
        <v>0</v>
      </c>
      <c r="BM1465" s="109">
        <f t="shared" si="516"/>
        <v>-1.4632355603838225</v>
      </c>
      <c r="BN1465" s="213"/>
      <c r="BR1465" s="228"/>
      <c r="BS1465" s="311"/>
      <c r="BT1465" s="3"/>
      <c r="BU1465" s="213"/>
      <c r="BV1465" s="213"/>
      <c r="BW1465" s="291"/>
    </row>
    <row r="1466" spans="1:75" x14ac:dyDescent="0.2">
      <c r="A1466" s="210"/>
      <c r="B1466" s="211"/>
      <c r="C1466" s="848" t="str">
        <f ca="1">IF(ISERR(AVERAGE(INDIRECT("B"&amp;(ROW()-INT($B$1/2))):INDIRECT("B"&amp;(ROW()+INT($B$1/2))))),"",AVERAGE(INDIRECT("B"&amp;(ROW()-INT($B$1/2))):INDIRECT("B"&amp;(ROW()+INT($B$1/2)))))</f>
        <v/>
      </c>
      <c r="D1466" s="848">
        <f t="shared" si="510"/>
        <v>0</v>
      </c>
      <c r="E1466" s="275"/>
      <c r="F1466" s="15"/>
      <c r="G1466" s="3"/>
      <c r="H1466" s="3"/>
      <c r="I1466" s="3"/>
      <c r="J1466" s="3"/>
      <c r="K1466" s="3"/>
      <c r="L1466" s="554"/>
      <c r="M1466" s="545"/>
      <c r="N1466" s="546"/>
      <c r="O1466" s="5"/>
      <c r="P1466" s="216"/>
      <c r="Q1466" s="217"/>
      <c r="R1466" s="218"/>
      <c r="S1466" s="219">
        <f t="shared" si="517"/>
        <v>0</v>
      </c>
      <c r="T1466" s="220">
        <f t="shared" si="518"/>
        <v>0</v>
      </c>
      <c r="U1466" s="214">
        <f t="shared" si="527"/>
        <v>0</v>
      </c>
      <c r="W1466" s="221"/>
      <c r="X1466" s="222"/>
      <c r="Y1466" s="222"/>
      <c r="Z1466" s="223"/>
      <c r="AA1466" s="222"/>
      <c r="AB1466" s="224"/>
      <c r="AC1466" s="225"/>
      <c r="AD1466" s="2">
        <f t="shared" si="512"/>
        <v>0</v>
      </c>
      <c r="AE1466" s="2">
        <f t="shared" si="513"/>
        <v>0</v>
      </c>
      <c r="AF1466" s="226"/>
      <c r="AG1466" s="219">
        <f t="shared" si="519"/>
        <v>0</v>
      </c>
      <c r="AH1466" s="234">
        <f t="shared" si="520"/>
        <v>0</v>
      </c>
      <c r="AI1466" s="214">
        <f t="shared" si="528"/>
        <v>0</v>
      </c>
      <c r="AK1466" s="229">
        <f t="shared" si="521"/>
        <v>0</v>
      </c>
      <c r="AL1466" s="226"/>
      <c r="AM1466" s="15"/>
      <c r="AN1466" s="232" t="e">
        <f t="shared" si="522"/>
        <v>#DIV/0!</v>
      </c>
      <c r="AO1466" s="214">
        <f t="shared" si="514"/>
        <v>0</v>
      </c>
      <c r="AQ1466" s="210"/>
      <c r="AR1466" s="231"/>
      <c r="AS1466" s="15"/>
      <c r="AT1466" s="232">
        <f t="shared" si="523"/>
        <v>0</v>
      </c>
      <c r="AU1466" s="235">
        <f t="shared" si="524"/>
        <v>0</v>
      </c>
      <c r="AY1466" s="210"/>
      <c r="AZ1466" s="231"/>
      <c r="BA1466" s="15"/>
      <c r="BB1466" s="232">
        <f t="shared" si="511"/>
        <v>0</v>
      </c>
      <c r="BC1466" s="235">
        <f t="shared" si="525"/>
        <v>0</v>
      </c>
      <c r="BG1466" s="210"/>
      <c r="BH1466" s="231"/>
      <c r="BI1466" s="15"/>
      <c r="BJ1466" s="232">
        <f t="shared" si="515"/>
        <v>0</v>
      </c>
      <c r="BK1466" s="235">
        <f t="shared" si="526"/>
        <v>0</v>
      </c>
      <c r="BM1466" s="109">
        <f t="shared" si="516"/>
        <v>-1.4650678978815592</v>
      </c>
      <c r="BN1466" s="213"/>
      <c r="BR1466" s="228"/>
      <c r="BS1466" s="311"/>
      <c r="BT1466" s="3"/>
      <c r="BU1466" s="213"/>
      <c r="BV1466" s="213"/>
      <c r="BW1466" s="291"/>
    </row>
    <row r="1467" spans="1:75" x14ac:dyDescent="0.2">
      <c r="A1467" s="210"/>
      <c r="B1467" s="211"/>
      <c r="C1467" s="848" t="str">
        <f ca="1">IF(ISERR(AVERAGE(INDIRECT("B"&amp;(ROW()-INT($B$1/2))):INDIRECT("B"&amp;(ROW()+INT($B$1/2))))),"",AVERAGE(INDIRECT("B"&amp;(ROW()-INT($B$1/2))):INDIRECT("B"&amp;(ROW()+INT($B$1/2)))))</f>
        <v/>
      </c>
      <c r="D1467" s="848">
        <f t="shared" si="510"/>
        <v>0</v>
      </c>
      <c r="E1467" s="275"/>
      <c r="F1467" s="15"/>
      <c r="G1467" s="3"/>
      <c r="H1467" s="3"/>
      <c r="I1467" s="3"/>
      <c r="J1467" s="3"/>
      <c r="K1467" s="3"/>
      <c r="L1467" s="554"/>
      <c r="M1467" s="545"/>
      <c r="N1467" s="546"/>
      <c r="O1467" s="5"/>
      <c r="P1467" s="216"/>
      <c r="Q1467" s="217"/>
      <c r="R1467" s="218"/>
      <c r="S1467" s="219">
        <f t="shared" si="517"/>
        <v>0</v>
      </c>
      <c r="T1467" s="220">
        <f t="shared" si="518"/>
        <v>0</v>
      </c>
      <c r="U1467" s="214">
        <f t="shared" si="527"/>
        <v>0</v>
      </c>
      <c r="W1467" s="221"/>
      <c r="X1467" s="222"/>
      <c r="Y1467" s="222"/>
      <c r="Z1467" s="223"/>
      <c r="AA1467" s="222"/>
      <c r="AB1467" s="224"/>
      <c r="AC1467" s="225"/>
      <c r="AD1467" s="2">
        <f t="shared" si="512"/>
        <v>0</v>
      </c>
      <c r="AE1467" s="2">
        <f t="shared" si="513"/>
        <v>0</v>
      </c>
      <c r="AF1467" s="226"/>
      <c r="AG1467" s="219">
        <f t="shared" si="519"/>
        <v>0</v>
      </c>
      <c r="AH1467" s="234">
        <f t="shared" si="520"/>
        <v>0</v>
      </c>
      <c r="AI1467" s="214">
        <f t="shared" si="528"/>
        <v>0</v>
      </c>
      <c r="AK1467" s="229">
        <f t="shared" si="521"/>
        <v>0</v>
      </c>
      <c r="AL1467" s="226"/>
      <c r="AM1467" s="15"/>
      <c r="AN1467" s="232" t="e">
        <f t="shared" si="522"/>
        <v>#DIV/0!</v>
      </c>
      <c r="AO1467" s="214">
        <f t="shared" si="514"/>
        <v>0</v>
      </c>
      <c r="AQ1467" s="210"/>
      <c r="AR1467" s="231"/>
      <c r="AS1467" s="15"/>
      <c r="AT1467" s="232">
        <f t="shared" si="523"/>
        <v>0</v>
      </c>
      <c r="AU1467" s="235">
        <f t="shared" si="524"/>
        <v>0</v>
      </c>
      <c r="AY1467" s="210"/>
      <c r="AZ1467" s="231"/>
      <c r="BA1467" s="15"/>
      <c r="BB1467" s="232">
        <f t="shared" si="511"/>
        <v>0</v>
      </c>
      <c r="BC1467" s="235">
        <f t="shared" si="525"/>
        <v>0</v>
      </c>
      <c r="BG1467" s="210"/>
      <c r="BH1467" s="231"/>
      <c r="BI1467" s="15"/>
      <c r="BJ1467" s="232">
        <f t="shared" si="515"/>
        <v>0</v>
      </c>
      <c r="BK1467" s="235">
        <f t="shared" si="526"/>
        <v>0</v>
      </c>
      <c r="BM1467" s="109">
        <f t="shared" si="516"/>
        <v>-1.4669002353792959</v>
      </c>
      <c r="BN1467" s="213"/>
      <c r="BR1467" s="228"/>
      <c r="BS1467" s="311"/>
      <c r="BT1467" s="3"/>
      <c r="BU1467" s="213"/>
      <c r="BV1467" s="213"/>
      <c r="BW1467" s="291"/>
    </row>
    <row r="1468" spans="1:75" x14ac:dyDescent="0.2">
      <c r="A1468" s="210"/>
      <c r="B1468" s="211"/>
      <c r="C1468" s="848" t="str">
        <f ca="1">IF(ISERR(AVERAGE(INDIRECT("B"&amp;(ROW()-INT($B$1/2))):INDIRECT("B"&amp;(ROW()+INT($B$1/2))))),"",AVERAGE(INDIRECT("B"&amp;(ROW()-INT($B$1/2))):INDIRECT("B"&amp;(ROW()+INT($B$1/2)))))</f>
        <v/>
      </c>
      <c r="D1468" s="848">
        <f t="shared" si="510"/>
        <v>0</v>
      </c>
      <c r="E1468" s="275"/>
      <c r="F1468" s="15"/>
      <c r="G1468" s="3"/>
      <c r="H1468" s="3"/>
      <c r="I1468" s="3"/>
      <c r="J1468" s="3"/>
      <c r="K1468" s="3"/>
      <c r="L1468" s="554"/>
      <c r="M1468" s="545"/>
      <c r="N1468" s="546"/>
      <c r="O1468" s="5"/>
      <c r="P1468" s="216"/>
      <c r="Q1468" s="217"/>
      <c r="R1468" s="218"/>
      <c r="S1468" s="219">
        <f t="shared" si="517"/>
        <v>0</v>
      </c>
      <c r="T1468" s="220">
        <f t="shared" si="518"/>
        <v>0</v>
      </c>
      <c r="U1468" s="214">
        <f t="shared" si="527"/>
        <v>0</v>
      </c>
      <c r="W1468" s="221"/>
      <c r="X1468" s="222"/>
      <c r="Y1468" s="222"/>
      <c r="Z1468" s="223"/>
      <c r="AA1468" s="222"/>
      <c r="AB1468" s="224"/>
      <c r="AC1468" s="225"/>
      <c r="AD1468" s="2">
        <f t="shared" si="512"/>
        <v>0</v>
      </c>
      <c r="AE1468" s="2">
        <f t="shared" si="513"/>
        <v>0</v>
      </c>
      <c r="AF1468" s="226"/>
      <c r="AG1468" s="219">
        <f t="shared" si="519"/>
        <v>0</v>
      </c>
      <c r="AH1468" s="234">
        <f t="shared" si="520"/>
        <v>0</v>
      </c>
      <c r="AI1468" s="214">
        <f t="shared" si="528"/>
        <v>0</v>
      </c>
      <c r="AK1468" s="229">
        <f t="shared" si="521"/>
        <v>0</v>
      </c>
      <c r="AL1468" s="226"/>
      <c r="AM1468" s="15"/>
      <c r="AN1468" s="232" t="e">
        <f t="shared" si="522"/>
        <v>#DIV/0!</v>
      </c>
      <c r="AO1468" s="214">
        <f t="shared" si="514"/>
        <v>0</v>
      </c>
      <c r="AQ1468" s="210"/>
      <c r="AR1468" s="231"/>
      <c r="AS1468" s="15"/>
      <c r="AT1468" s="232">
        <f t="shared" si="523"/>
        <v>0</v>
      </c>
      <c r="AU1468" s="235">
        <f t="shared" si="524"/>
        <v>0</v>
      </c>
      <c r="AY1468" s="210"/>
      <c r="AZ1468" s="231"/>
      <c r="BA1468" s="15"/>
      <c r="BB1468" s="232">
        <f t="shared" si="511"/>
        <v>0</v>
      </c>
      <c r="BC1468" s="235">
        <f t="shared" si="525"/>
        <v>0</v>
      </c>
      <c r="BG1468" s="210"/>
      <c r="BH1468" s="231"/>
      <c r="BI1468" s="15"/>
      <c r="BJ1468" s="232">
        <f t="shared" si="515"/>
        <v>0</v>
      </c>
      <c r="BK1468" s="235">
        <f t="shared" si="526"/>
        <v>0</v>
      </c>
      <c r="BM1468" s="109">
        <f t="shared" si="516"/>
        <v>-1.4687325728770326</v>
      </c>
      <c r="BN1468" s="213"/>
      <c r="BR1468" s="228"/>
      <c r="BS1468" s="311"/>
      <c r="BT1468" s="3"/>
      <c r="BU1468" s="213"/>
      <c r="BV1468" s="213"/>
      <c r="BW1468" s="291"/>
    </row>
    <row r="1469" spans="1:75" x14ac:dyDescent="0.2">
      <c r="A1469" s="210"/>
      <c r="B1469" s="211"/>
      <c r="C1469" s="848" t="str">
        <f ca="1">IF(ISERR(AVERAGE(INDIRECT("B"&amp;(ROW()-INT($B$1/2))):INDIRECT("B"&amp;(ROW()+INT($B$1/2))))),"",AVERAGE(INDIRECT("B"&amp;(ROW()-INT($B$1/2))):INDIRECT("B"&amp;(ROW()+INT($B$1/2)))))</f>
        <v/>
      </c>
      <c r="D1469" s="848">
        <f t="shared" si="510"/>
        <v>0</v>
      </c>
      <c r="E1469" s="275"/>
      <c r="F1469" s="15"/>
      <c r="G1469" s="3"/>
      <c r="H1469" s="3"/>
      <c r="I1469" s="3"/>
      <c r="J1469" s="3"/>
      <c r="K1469" s="3"/>
      <c r="L1469" s="554"/>
      <c r="M1469" s="545"/>
      <c r="N1469" s="546"/>
      <c r="O1469" s="5"/>
      <c r="P1469" s="216"/>
      <c r="Q1469" s="217"/>
      <c r="R1469" s="218"/>
      <c r="S1469" s="219">
        <f t="shared" si="517"/>
        <v>0</v>
      </c>
      <c r="T1469" s="220">
        <f t="shared" si="518"/>
        <v>0</v>
      </c>
      <c r="U1469" s="214">
        <f t="shared" si="527"/>
        <v>0</v>
      </c>
      <c r="W1469" s="221"/>
      <c r="X1469" s="222"/>
      <c r="Y1469" s="222"/>
      <c r="Z1469" s="223"/>
      <c r="AA1469" s="222"/>
      <c r="AB1469" s="224"/>
      <c r="AC1469" s="225"/>
      <c r="AD1469" s="2">
        <f t="shared" si="512"/>
        <v>0</v>
      </c>
      <c r="AE1469" s="2">
        <f t="shared" si="513"/>
        <v>0</v>
      </c>
      <c r="AF1469" s="226"/>
      <c r="AG1469" s="219">
        <f t="shared" si="519"/>
        <v>0</v>
      </c>
      <c r="AH1469" s="234">
        <f t="shared" si="520"/>
        <v>0</v>
      </c>
      <c r="AI1469" s="214">
        <f t="shared" si="528"/>
        <v>0</v>
      </c>
      <c r="AK1469" s="229">
        <f t="shared" si="521"/>
        <v>0</v>
      </c>
      <c r="AL1469" s="226"/>
      <c r="AM1469" s="15"/>
      <c r="AN1469" s="232" t="e">
        <f t="shared" si="522"/>
        <v>#DIV/0!</v>
      </c>
      <c r="AO1469" s="214">
        <f t="shared" si="514"/>
        <v>0</v>
      </c>
      <c r="AQ1469" s="210"/>
      <c r="AR1469" s="231"/>
      <c r="AS1469" s="15"/>
      <c r="AT1469" s="232">
        <f t="shared" si="523"/>
        <v>0</v>
      </c>
      <c r="AU1469" s="235">
        <f t="shared" si="524"/>
        <v>0</v>
      </c>
      <c r="AY1469" s="210"/>
      <c r="AZ1469" s="231"/>
      <c r="BA1469" s="15"/>
      <c r="BB1469" s="232">
        <f t="shared" si="511"/>
        <v>0</v>
      </c>
      <c r="BC1469" s="235">
        <f t="shared" si="525"/>
        <v>0</v>
      </c>
      <c r="BG1469" s="210"/>
      <c r="BH1469" s="231"/>
      <c r="BI1469" s="15"/>
      <c r="BJ1469" s="232">
        <f t="shared" si="515"/>
        <v>0</v>
      </c>
      <c r="BK1469" s="235">
        <f t="shared" si="526"/>
        <v>0</v>
      </c>
      <c r="BM1469" s="109">
        <f t="shared" si="516"/>
        <v>-1.4705649103747693</v>
      </c>
      <c r="BN1469" s="213"/>
      <c r="BR1469" s="228"/>
      <c r="BS1469" s="311"/>
      <c r="BT1469" s="3"/>
      <c r="BU1469" s="213"/>
      <c r="BV1469" s="213"/>
      <c r="BW1469" s="291"/>
    </row>
    <row r="1470" spans="1:75" x14ac:dyDescent="0.2">
      <c r="A1470" s="210"/>
      <c r="B1470" s="211"/>
      <c r="C1470" s="848" t="str">
        <f ca="1">IF(ISERR(AVERAGE(INDIRECT("B"&amp;(ROW()-INT($B$1/2))):INDIRECT("B"&amp;(ROW()+INT($B$1/2))))),"",AVERAGE(INDIRECT("B"&amp;(ROW()-INT($B$1/2))):INDIRECT("B"&amp;(ROW()+INT($B$1/2)))))</f>
        <v/>
      </c>
      <c r="D1470" s="848">
        <f t="shared" si="510"/>
        <v>0</v>
      </c>
      <c r="E1470" s="275"/>
      <c r="F1470" s="15"/>
      <c r="G1470" s="3"/>
      <c r="H1470" s="3"/>
      <c r="I1470" s="3"/>
      <c r="J1470" s="3"/>
      <c r="K1470" s="3"/>
      <c r="L1470" s="554"/>
      <c r="M1470" s="545"/>
      <c r="N1470" s="546"/>
      <c r="O1470" s="5"/>
      <c r="P1470" s="216"/>
      <c r="Q1470" s="217"/>
      <c r="R1470" s="218"/>
      <c r="S1470" s="219">
        <f t="shared" si="517"/>
        <v>0</v>
      </c>
      <c r="T1470" s="220">
        <f t="shared" si="518"/>
        <v>0</v>
      </c>
      <c r="U1470" s="214">
        <f t="shared" si="527"/>
        <v>0</v>
      </c>
      <c r="W1470" s="221"/>
      <c r="X1470" s="222"/>
      <c r="Y1470" s="222"/>
      <c r="Z1470" s="223"/>
      <c r="AA1470" s="222"/>
      <c r="AB1470" s="224"/>
      <c r="AC1470" s="225"/>
      <c r="AD1470" s="2">
        <f t="shared" si="512"/>
        <v>0</v>
      </c>
      <c r="AE1470" s="2">
        <f t="shared" si="513"/>
        <v>0</v>
      </c>
      <c r="AF1470" s="226"/>
      <c r="AG1470" s="219">
        <f t="shared" si="519"/>
        <v>0</v>
      </c>
      <c r="AH1470" s="234">
        <f t="shared" si="520"/>
        <v>0</v>
      </c>
      <c r="AI1470" s="214">
        <f t="shared" si="528"/>
        <v>0</v>
      </c>
      <c r="AK1470" s="229">
        <f t="shared" si="521"/>
        <v>0</v>
      </c>
      <c r="AL1470" s="226"/>
      <c r="AM1470" s="15"/>
      <c r="AN1470" s="232" t="e">
        <f t="shared" si="522"/>
        <v>#DIV/0!</v>
      </c>
      <c r="AO1470" s="214">
        <f t="shared" si="514"/>
        <v>0</v>
      </c>
      <c r="AQ1470" s="210"/>
      <c r="AR1470" s="231"/>
      <c r="AS1470" s="15"/>
      <c r="AT1470" s="232">
        <f t="shared" si="523"/>
        <v>0</v>
      </c>
      <c r="AU1470" s="235">
        <f t="shared" si="524"/>
        <v>0</v>
      </c>
      <c r="AY1470" s="210"/>
      <c r="AZ1470" s="231"/>
      <c r="BA1470" s="15"/>
      <c r="BB1470" s="232">
        <f t="shared" si="511"/>
        <v>0</v>
      </c>
      <c r="BC1470" s="235">
        <f t="shared" si="525"/>
        <v>0</v>
      </c>
      <c r="BG1470" s="210"/>
      <c r="BH1470" s="231"/>
      <c r="BI1470" s="15"/>
      <c r="BJ1470" s="232">
        <f t="shared" si="515"/>
        <v>0</v>
      </c>
      <c r="BK1470" s="235">
        <f t="shared" si="526"/>
        <v>0</v>
      </c>
      <c r="BM1470" s="109">
        <f t="shared" si="516"/>
        <v>-1.472397247872506</v>
      </c>
      <c r="BN1470" s="213"/>
      <c r="BR1470" s="228"/>
      <c r="BS1470" s="311"/>
      <c r="BT1470" s="3"/>
      <c r="BU1470" s="213"/>
      <c r="BV1470" s="213"/>
      <c r="BW1470" s="291"/>
    </row>
    <row r="1471" spans="1:75" x14ac:dyDescent="0.2">
      <c r="A1471" s="210"/>
      <c r="B1471" s="211"/>
      <c r="C1471" s="848" t="str">
        <f ca="1">IF(ISERR(AVERAGE(INDIRECT("B"&amp;(ROW()-INT($B$1/2))):INDIRECT("B"&amp;(ROW()+INT($B$1/2))))),"",AVERAGE(INDIRECT("B"&amp;(ROW()-INT($B$1/2))):INDIRECT("B"&amp;(ROW()+INT($B$1/2)))))</f>
        <v/>
      </c>
      <c r="D1471" s="848">
        <f t="shared" si="510"/>
        <v>0</v>
      </c>
      <c r="E1471" s="275"/>
      <c r="F1471" s="15"/>
      <c r="G1471" s="3"/>
      <c r="H1471" s="3"/>
      <c r="I1471" s="3"/>
      <c r="J1471" s="3"/>
      <c r="K1471" s="3"/>
      <c r="L1471" s="554"/>
      <c r="M1471" s="545"/>
      <c r="N1471" s="546"/>
      <c r="O1471" s="5"/>
      <c r="P1471" s="216"/>
      <c r="Q1471" s="217"/>
      <c r="R1471" s="218"/>
      <c r="S1471" s="219">
        <f t="shared" si="517"/>
        <v>0</v>
      </c>
      <c r="T1471" s="220">
        <f t="shared" si="518"/>
        <v>0</v>
      </c>
      <c r="U1471" s="214">
        <f t="shared" si="527"/>
        <v>0</v>
      </c>
      <c r="W1471" s="221"/>
      <c r="X1471" s="222"/>
      <c r="Y1471" s="222"/>
      <c r="Z1471" s="223"/>
      <c r="AA1471" s="222"/>
      <c r="AB1471" s="224"/>
      <c r="AC1471" s="225"/>
      <c r="AD1471" s="2">
        <f t="shared" si="512"/>
        <v>0</v>
      </c>
      <c r="AE1471" s="2">
        <f t="shared" si="513"/>
        <v>0</v>
      </c>
      <c r="AF1471" s="226"/>
      <c r="AG1471" s="219">
        <f t="shared" si="519"/>
        <v>0</v>
      </c>
      <c r="AH1471" s="234">
        <f t="shared" si="520"/>
        <v>0</v>
      </c>
      <c r="AI1471" s="214">
        <f t="shared" si="528"/>
        <v>0</v>
      </c>
      <c r="AK1471" s="229">
        <f t="shared" si="521"/>
        <v>0</v>
      </c>
      <c r="AL1471" s="226"/>
      <c r="AM1471" s="15"/>
      <c r="AN1471" s="232" t="e">
        <f t="shared" si="522"/>
        <v>#DIV/0!</v>
      </c>
      <c r="AO1471" s="214">
        <f t="shared" si="514"/>
        <v>0</v>
      </c>
      <c r="AQ1471" s="210"/>
      <c r="AR1471" s="231"/>
      <c r="AS1471" s="15"/>
      <c r="AT1471" s="232">
        <f t="shared" si="523"/>
        <v>0</v>
      </c>
      <c r="AU1471" s="235">
        <f t="shared" si="524"/>
        <v>0</v>
      </c>
      <c r="AY1471" s="210"/>
      <c r="AZ1471" s="231"/>
      <c r="BA1471" s="15"/>
      <c r="BB1471" s="232">
        <f t="shared" si="511"/>
        <v>0</v>
      </c>
      <c r="BC1471" s="235">
        <f t="shared" si="525"/>
        <v>0</v>
      </c>
      <c r="BG1471" s="210"/>
      <c r="BH1471" s="231"/>
      <c r="BI1471" s="15"/>
      <c r="BJ1471" s="232">
        <f t="shared" si="515"/>
        <v>0</v>
      </c>
      <c r="BK1471" s="235">
        <f t="shared" si="526"/>
        <v>0</v>
      </c>
      <c r="BM1471" s="109">
        <f t="shared" si="516"/>
        <v>-1.4742295853702427</v>
      </c>
      <c r="BN1471" s="213"/>
      <c r="BR1471" s="228"/>
      <c r="BS1471" s="311"/>
      <c r="BT1471" s="3"/>
      <c r="BU1471" s="213"/>
      <c r="BV1471" s="213"/>
      <c r="BW1471" s="291"/>
    </row>
    <row r="1472" spans="1:75" x14ac:dyDescent="0.2">
      <c r="A1472" s="210"/>
      <c r="B1472" s="211"/>
      <c r="C1472" s="848" t="str">
        <f ca="1">IF(ISERR(AVERAGE(INDIRECT("B"&amp;(ROW()-INT($B$1/2))):INDIRECT("B"&amp;(ROW()+INT($B$1/2))))),"",AVERAGE(INDIRECT("B"&amp;(ROW()-INT($B$1/2))):INDIRECT("B"&amp;(ROW()+INT($B$1/2)))))</f>
        <v/>
      </c>
      <c r="D1472" s="848">
        <f t="shared" si="510"/>
        <v>0</v>
      </c>
      <c r="E1472" s="275"/>
      <c r="F1472" s="15"/>
      <c r="G1472" s="3"/>
      <c r="H1472" s="3"/>
      <c r="I1472" s="3"/>
      <c r="J1472" s="3"/>
      <c r="K1472" s="3"/>
      <c r="L1472" s="554"/>
      <c r="M1472" s="545"/>
      <c r="N1472" s="546"/>
      <c r="O1472" s="5"/>
      <c r="P1472" s="216"/>
      <c r="Q1472" s="217"/>
      <c r="R1472" s="218"/>
      <c r="S1472" s="219">
        <f t="shared" si="517"/>
        <v>0</v>
      </c>
      <c r="T1472" s="220">
        <f t="shared" si="518"/>
        <v>0</v>
      </c>
      <c r="U1472" s="214">
        <f t="shared" si="527"/>
        <v>0</v>
      </c>
      <c r="W1472" s="221"/>
      <c r="X1472" s="222"/>
      <c r="Y1472" s="222"/>
      <c r="Z1472" s="223"/>
      <c r="AA1472" s="222"/>
      <c r="AB1472" s="224"/>
      <c r="AC1472" s="225"/>
      <c r="AD1472" s="2">
        <f t="shared" si="512"/>
        <v>0</v>
      </c>
      <c r="AE1472" s="2">
        <f t="shared" si="513"/>
        <v>0</v>
      </c>
      <c r="AF1472" s="226"/>
      <c r="AG1472" s="219">
        <f t="shared" si="519"/>
        <v>0</v>
      </c>
      <c r="AH1472" s="234">
        <f t="shared" si="520"/>
        <v>0</v>
      </c>
      <c r="AI1472" s="214">
        <f t="shared" si="528"/>
        <v>0</v>
      </c>
      <c r="AK1472" s="229">
        <f t="shared" si="521"/>
        <v>0</v>
      </c>
      <c r="AL1472" s="226"/>
      <c r="AM1472" s="15"/>
      <c r="AN1472" s="232" t="e">
        <f t="shared" si="522"/>
        <v>#DIV/0!</v>
      </c>
      <c r="AO1472" s="214">
        <f t="shared" si="514"/>
        <v>0</v>
      </c>
      <c r="AQ1472" s="210"/>
      <c r="AR1472" s="231"/>
      <c r="AS1472" s="15"/>
      <c r="AT1472" s="232">
        <f t="shared" si="523"/>
        <v>0</v>
      </c>
      <c r="AU1472" s="235">
        <f t="shared" si="524"/>
        <v>0</v>
      </c>
      <c r="AY1472" s="210"/>
      <c r="AZ1472" s="231"/>
      <c r="BA1472" s="15"/>
      <c r="BB1472" s="232">
        <f t="shared" si="511"/>
        <v>0</v>
      </c>
      <c r="BC1472" s="235">
        <f t="shared" si="525"/>
        <v>0</v>
      </c>
      <c r="BG1472" s="210"/>
      <c r="BH1472" s="231"/>
      <c r="BI1472" s="15"/>
      <c r="BJ1472" s="232">
        <f t="shared" si="515"/>
        <v>0</v>
      </c>
      <c r="BK1472" s="235">
        <f t="shared" si="526"/>
        <v>0</v>
      </c>
      <c r="BM1472" s="109">
        <f t="shared" si="516"/>
        <v>-1.4760619228679794</v>
      </c>
      <c r="BN1472" s="213"/>
      <c r="BR1472" s="228"/>
      <c r="BS1472" s="311"/>
      <c r="BT1472" s="3"/>
      <c r="BU1472" s="213"/>
      <c r="BV1472" s="213"/>
      <c r="BW1472" s="291"/>
    </row>
    <row r="1473" spans="1:75" x14ac:dyDescent="0.2">
      <c r="A1473" s="210"/>
      <c r="B1473" s="211"/>
      <c r="C1473" s="848" t="str">
        <f ca="1">IF(ISERR(AVERAGE(INDIRECT("B"&amp;(ROW()-INT($B$1/2))):INDIRECT("B"&amp;(ROW()+INT($B$1/2))))),"",AVERAGE(INDIRECT("B"&amp;(ROW()-INT($B$1/2))):INDIRECT("B"&amp;(ROW()+INT($B$1/2)))))</f>
        <v/>
      </c>
      <c r="D1473" s="848">
        <f t="shared" ref="D1473:D1536" si="529">A1473-A1472</f>
        <v>0</v>
      </c>
      <c r="E1473" s="275"/>
      <c r="F1473" s="15"/>
      <c r="G1473" s="3"/>
      <c r="H1473" s="3"/>
      <c r="I1473" s="3"/>
      <c r="J1473" s="3"/>
      <c r="K1473" s="3"/>
      <c r="L1473" s="554"/>
      <c r="M1473" s="545"/>
      <c r="N1473" s="546"/>
      <c r="O1473" s="5"/>
      <c r="P1473" s="216"/>
      <c r="Q1473" s="217"/>
      <c r="R1473" s="218"/>
      <c r="S1473" s="219">
        <f t="shared" si="517"/>
        <v>0</v>
      </c>
      <c r="T1473" s="220">
        <f t="shared" si="518"/>
        <v>0</v>
      </c>
      <c r="U1473" s="214">
        <f t="shared" si="527"/>
        <v>0</v>
      </c>
      <c r="W1473" s="221"/>
      <c r="X1473" s="222"/>
      <c r="Y1473" s="222"/>
      <c r="Z1473" s="223"/>
      <c r="AA1473" s="222"/>
      <c r="AB1473" s="224"/>
      <c r="AC1473" s="225"/>
      <c r="AD1473" s="2">
        <f t="shared" si="512"/>
        <v>0</v>
      </c>
      <c r="AE1473" s="2">
        <f t="shared" si="513"/>
        <v>0</v>
      </c>
      <c r="AF1473" s="226"/>
      <c r="AG1473" s="219">
        <f t="shared" si="519"/>
        <v>0</v>
      </c>
      <c r="AH1473" s="234">
        <f t="shared" si="520"/>
        <v>0</v>
      </c>
      <c r="AI1473" s="214">
        <f t="shared" si="528"/>
        <v>0</v>
      </c>
      <c r="AK1473" s="229">
        <f t="shared" si="521"/>
        <v>0</v>
      </c>
      <c r="AL1473" s="226"/>
      <c r="AM1473" s="15"/>
      <c r="AN1473" s="232" t="e">
        <f t="shared" si="522"/>
        <v>#DIV/0!</v>
      </c>
      <c r="AO1473" s="214">
        <f t="shared" si="514"/>
        <v>0</v>
      </c>
      <c r="AQ1473" s="210"/>
      <c r="AR1473" s="231"/>
      <c r="AS1473" s="15"/>
      <c r="AT1473" s="232">
        <f t="shared" si="523"/>
        <v>0</v>
      </c>
      <c r="AU1473" s="235">
        <f t="shared" si="524"/>
        <v>0</v>
      </c>
      <c r="AY1473" s="210"/>
      <c r="AZ1473" s="231"/>
      <c r="BA1473" s="15"/>
      <c r="BB1473" s="232">
        <f t="shared" si="511"/>
        <v>0</v>
      </c>
      <c r="BC1473" s="235">
        <f t="shared" si="525"/>
        <v>0</v>
      </c>
      <c r="BG1473" s="210"/>
      <c r="BH1473" s="231"/>
      <c r="BI1473" s="15"/>
      <c r="BJ1473" s="232">
        <f t="shared" si="515"/>
        <v>0</v>
      </c>
      <c r="BK1473" s="235">
        <f t="shared" si="526"/>
        <v>0</v>
      </c>
      <c r="BM1473" s="109">
        <f t="shared" si="516"/>
        <v>-1.4778942603657161</v>
      </c>
      <c r="BN1473" s="213"/>
      <c r="BR1473" s="228"/>
      <c r="BS1473" s="311"/>
      <c r="BT1473" s="3"/>
      <c r="BU1473" s="213"/>
      <c r="BV1473" s="213"/>
      <c r="BW1473" s="291"/>
    </row>
    <row r="1474" spans="1:75" x14ac:dyDescent="0.2">
      <c r="A1474" s="210"/>
      <c r="B1474" s="211"/>
      <c r="C1474" s="848" t="str">
        <f ca="1">IF(ISERR(AVERAGE(INDIRECT("B"&amp;(ROW()-INT($B$1/2))):INDIRECT("B"&amp;(ROW()+INT($B$1/2))))),"",AVERAGE(INDIRECT("B"&amp;(ROW()-INT($B$1/2))):INDIRECT("B"&amp;(ROW()+INT($B$1/2)))))</f>
        <v/>
      </c>
      <c r="D1474" s="848">
        <f t="shared" si="529"/>
        <v>0</v>
      </c>
      <c r="E1474" s="275"/>
      <c r="F1474" s="15"/>
      <c r="G1474" s="3"/>
      <c r="H1474" s="3"/>
      <c r="I1474" s="3"/>
      <c r="J1474" s="3"/>
      <c r="K1474" s="3"/>
      <c r="L1474" s="554"/>
      <c r="M1474" s="545"/>
      <c r="N1474" s="546"/>
      <c r="O1474" s="5"/>
      <c r="P1474" s="216"/>
      <c r="Q1474" s="217"/>
      <c r="R1474" s="218"/>
      <c r="S1474" s="219">
        <f t="shared" si="517"/>
        <v>0</v>
      </c>
      <c r="T1474" s="220">
        <f t="shared" si="518"/>
        <v>0</v>
      </c>
      <c r="U1474" s="214">
        <f t="shared" si="527"/>
        <v>0</v>
      </c>
      <c r="W1474" s="221"/>
      <c r="X1474" s="222"/>
      <c r="Y1474" s="222"/>
      <c r="Z1474" s="223"/>
      <c r="AA1474" s="222"/>
      <c r="AB1474" s="224"/>
      <c r="AC1474" s="225"/>
      <c r="AD1474" s="2">
        <f t="shared" si="512"/>
        <v>0</v>
      </c>
      <c r="AE1474" s="2">
        <f t="shared" si="513"/>
        <v>0</v>
      </c>
      <c r="AF1474" s="226"/>
      <c r="AG1474" s="219">
        <f t="shared" si="519"/>
        <v>0</v>
      </c>
      <c r="AH1474" s="234">
        <f t="shared" si="520"/>
        <v>0</v>
      </c>
      <c r="AI1474" s="214">
        <f t="shared" si="528"/>
        <v>0</v>
      </c>
      <c r="AK1474" s="229">
        <f t="shared" si="521"/>
        <v>0</v>
      </c>
      <c r="AL1474" s="226"/>
      <c r="AM1474" s="15"/>
      <c r="AN1474" s="232" t="e">
        <f t="shared" si="522"/>
        <v>#DIV/0!</v>
      </c>
      <c r="AO1474" s="214">
        <f t="shared" si="514"/>
        <v>0</v>
      </c>
      <c r="AQ1474" s="210"/>
      <c r="AR1474" s="231"/>
      <c r="AS1474" s="15"/>
      <c r="AT1474" s="232">
        <f t="shared" si="523"/>
        <v>0</v>
      </c>
      <c r="AU1474" s="235">
        <f t="shared" si="524"/>
        <v>0</v>
      </c>
      <c r="AY1474" s="210"/>
      <c r="AZ1474" s="231"/>
      <c r="BA1474" s="15"/>
      <c r="BB1474" s="232">
        <f t="shared" si="511"/>
        <v>0</v>
      </c>
      <c r="BC1474" s="235">
        <f t="shared" si="525"/>
        <v>0</v>
      </c>
      <c r="BG1474" s="210"/>
      <c r="BH1474" s="231"/>
      <c r="BI1474" s="15"/>
      <c r="BJ1474" s="232">
        <f t="shared" si="515"/>
        <v>0</v>
      </c>
      <c r="BK1474" s="235">
        <f t="shared" si="526"/>
        <v>0</v>
      </c>
      <c r="BM1474" s="109">
        <f t="shared" si="516"/>
        <v>-1.4797265978634528</v>
      </c>
      <c r="BN1474" s="213"/>
      <c r="BR1474" s="228"/>
      <c r="BS1474" s="311"/>
      <c r="BT1474" s="3"/>
      <c r="BU1474" s="213"/>
      <c r="BV1474" s="213"/>
      <c r="BW1474" s="291"/>
    </row>
    <row r="1475" spans="1:75" x14ac:dyDescent="0.2">
      <c r="A1475" s="210"/>
      <c r="B1475" s="211"/>
      <c r="C1475" s="848" t="str">
        <f ca="1">IF(ISERR(AVERAGE(INDIRECT("B"&amp;(ROW()-INT($B$1/2))):INDIRECT("B"&amp;(ROW()+INT($B$1/2))))),"",AVERAGE(INDIRECT("B"&amp;(ROW()-INT($B$1/2))):INDIRECT("B"&amp;(ROW()+INT($B$1/2)))))</f>
        <v/>
      </c>
      <c r="D1475" s="848">
        <f t="shared" si="529"/>
        <v>0</v>
      </c>
      <c r="E1475" s="275"/>
      <c r="F1475" s="15"/>
      <c r="G1475" s="3"/>
      <c r="H1475" s="3"/>
      <c r="I1475" s="3"/>
      <c r="J1475" s="3"/>
      <c r="K1475" s="3"/>
      <c r="L1475" s="554"/>
      <c r="M1475" s="545"/>
      <c r="N1475" s="546"/>
      <c r="O1475" s="5"/>
      <c r="P1475" s="216"/>
      <c r="Q1475" s="217"/>
      <c r="R1475" s="218"/>
      <c r="S1475" s="219">
        <f t="shared" si="517"/>
        <v>0</v>
      </c>
      <c r="T1475" s="220">
        <f t="shared" si="518"/>
        <v>0</v>
      </c>
      <c r="U1475" s="214">
        <f t="shared" si="527"/>
        <v>0</v>
      </c>
      <c r="W1475" s="221"/>
      <c r="X1475" s="222"/>
      <c r="Y1475" s="222"/>
      <c r="Z1475" s="223"/>
      <c r="AA1475" s="222"/>
      <c r="AB1475" s="224"/>
      <c r="AC1475" s="225"/>
      <c r="AD1475" s="2">
        <f t="shared" si="512"/>
        <v>0</v>
      </c>
      <c r="AE1475" s="2">
        <f t="shared" si="513"/>
        <v>0</v>
      </c>
      <c r="AF1475" s="226"/>
      <c r="AG1475" s="219">
        <f t="shared" si="519"/>
        <v>0</v>
      </c>
      <c r="AH1475" s="234">
        <f t="shared" si="520"/>
        <v>0</v>
      </c>
      <c r="AI1475" s="214">
        <f t="shared" si="528"/>
        <v>0</v>
      </c>
      <c r="AK1475" s="229">
        <f t="shared" si="521"/>
        <v>0</v>
      </c>
      <c r="AL1475" s="226"/>
      <c r="AM1475" s="15"/>
      <c r="AN1475" s="232" t="e">
        <f t="shared" si="522"/>
        <v>#DIV/0!</v>
      </c>
      <c r="AO1475" s="214">
        <f t="shared" si="514"/>
        <v>0</v>
      </c>
      <c r="AQ1475" s="210"/>
      <c r="AR1475" s="231"/>
      <c r="AS1475" s="15"/>
      <c r="AT1475" s="232">
        <f t="shared" si="523"/>
        <v>0</v>
      </c>
      <c r="AU1475" s="235">
        <f t="shared" si="524"/>
        <v>0</v>
      </c>
      <c r="AY1475" s="210"/>
      <c r="AZ1475" s="231"/>
      <c r="BA1475" s="15"/>
      <c r="BB1475" s="232">
        <f t="shared" si="511"/>
        <v>0</v>
      </c>
      <c r="BC1475" s="235">
        <f t="shared" si="525"/>
        <v>0</v>
      </c>
      <c r="BG1475" s="210"/>
      <c r="BH1475" s="231"/>
      <c r="BI1475" s="15"/>
      <c r="BJ1475" s="232">
        <f t="shared" si="515"/>
        <v>0</v>
      </c>
      <c r="BK1475" s="235">
        <f t="shared" si="526"/>
        <v>0</v>
      </c>
      <c r="BM1475" s="109">
        <f t="shared" si="516"/>
        <v>-1.4815589353611895</v>
      </c>
      <c r="BN1475" s="213"/>
      <c r="BR1475" s="228"/>
      <c r="BS1475" s="311"/>
      <c r="BT1475" s="3"/>
      <c r="BU1475" s="213"/>
      <c r="BV1475" s="213"/>
      <c r="BW1475" s="291"/>
    </row>
    <row r="1476" spans="1:75" x14ac:dyDescent="0.2">
      <c r="A1476" s="210"/>
      <c r="B1476" s="211"/>
      <c r="C1476" s="848" t="str">
        <f ca="1">IF(ISERR(AVERAGE(INDIRECT("B"&amp;(ROW()-INT($B$1/2))):INDIRECT("B"&amp;(ROW()+INT($B$1/2))))),"",AVERAGE(INDIRECT("B"&amp;(ROW()-INT($B$1/2))):INDIRECT("B"&amp;(ROW()+INT($B$1/2)))))</f>
        <v/>
      </c>
      <c r="D1476" s="848">
        <f t="shared" si="529"/>
        <v>0</v>
      </c>
      <c r="E1476" s="275"/>
      <c r="F1476" s="15"/>
      <c r="G1476" s="3"/>
      <c r="H1476" s="3"/>
      <c r="I1476" s="3"/>
      <c r="J1476" s="3"/>
      <c r="K1476" s="3"/>
      <c r="L1476" s="554"/>
      <c r="M1476" s="545"/>
      <c r="N1476" s="546"/>
      <c r="O1476" s="5"/>
      <c r="P1476" s="216"/>
      <c r="Q1476" s="217"/>
      <c r="R1476" s="218"/>
      <c r="S1476" s="219">
        <f t="shared" si="517"/>
        <v>0</v>
      </c>
      <c r="T1476" s="220">
        <f t="shared" si="518"/>
        <v>0</v>
      </c>
      <c r="U1476" s="214">
        <f t="shared" si="527"/>
        <v>0</v>
      </c>
      <c r="W1476" s="221"/>
      <c r="X1476" s="222"/>
      <c r="Y1476" s="222"/>
      <c r="Z1476" s="223"/>
      <c r="AA1476" s="222"/>
      <c r="AB1476" s="224"/>
      <c r="AC1476" s="225"/>
      <c r="AD1476" s="2">
        <f t="shared" si="512"/>
        <v>0</v>
      </c>
      <c r="AE1476" s="2">
        <f t="shared" si="513"/>
        <v>0</v>
      </c>
      <c r="AF1476" s="226"/>
      <c r="AG1476" s="219">
        <f t="shared" si="519"/>
        <v>0</v>
      </c>
      <c r="AH1476" s="234">
        <f t="shared" si="520"/>
        <v>0</v>
      </c>
      <c r="AI1476" s="214">
        <f t="shared" si="528"/>
        <v>0</v>
      </c>
      <c r="AK1476" s="229">
        <f t="shared" si="521"/>
        <v>0</v>
      </c>
      <c r="AL1476" s="226"/>
      <c r="AM1476" s="15"/>
      <c r="AN1476" s="232" t="e">
        <f t="shared" si="522"/>
        <v>#DIV/0!</v>
      </c>
      <c r="AO1476" s="214">
        <f t="shared" si="514"/>
        <v>0</v>
      </c>
      <c r="AQ1476" s="210"/>
      <c r="AR1476" s="231"/>
      <c r="AS1476" s="15"/>
      <c r="AT1476" s="232">
        <f t="shared" si="523"/>
        <v>0</v>
      </c>
      <c r="AU1476" s="235">
        <f t="shared" si="524"/>
        <v>0</v>
      </c>
      <c r="AY1476" s="210"/>
      <c r="AZ1476" s="231"/>
      <c r="BA1476" s="15"/>
      <c r="BB1476" s="232">
        <f t="shared" ref="BB1476:BB1539" si="530">IF(AY1476&gt;0,(26.3/MAX($AY$4:$AY$4600))*AY1476,0)</f>
        <v>0</v>
      </c>
      <c r="BC1476" s="235">
        <f t="shared" si="525"/>
        <v>0</v>
      </c>
      <c r="BG1476" s="210"/>
      <c r="BH1476" s="231"/>
      <c r="BI1476" s="15"/>
      <c r="BJ1476" s="232">
        <f t="shared" si="515"/>
        <v>0</v>
      </c>
      <c r="BK1476" s="235">
        <f t="shared" si="526"/>
        <v>0</v>
      </c>
      <c r="BM1476" s="109">
        <f t="shared" si="516"/>
        <v>-1.4833912728589262</v>
      </c>
      <c r="BN1476" s="213"/>
      <c r="BR1476" s="228"/>
      <c r="BS1476" s="311"/>
      <c r="BT1476" s="3"/>
      <c r="BU1476" s="213"/>
      <c r="BV1476" s="213"/>
      <c r="BW1476" s="291"/>
    </row>
    <row r="1477" spans="1:75" x14ac:dyDescent="0.2">
      <c r="A1477" s="210"/>
      <c r="B1477" s="211"/>
      <c r="C1477" s="848" t="str">
        <f ca="1">IF(ISERR(AVERAGE(INDIRECT("B"&amp;(ROW()-INT($B$1/2))):INDIRECT("B"&amp;(ROW()+INT($B$1/2))))),"",AVERAGE(INDIRECT("B"&amp;(ROW()-INT($B$1/2))):INDIRECT("B"&amp;(ROW()+INT($B$1/2)))))</f>
        <v/>
      </c>
      <c r="D1477" s="848">
        <f t="shared" si="529"/>
        <v>0</v>
      </c>
      <c r="E1477" s="275"/>
      <c r="F1477" s="15"/>
      <c r="G1477" s="3"/>
      <c r="H1477" s="3"/>
      <c r="I1477" s="3"/>
      <c r="J1477" s="3"/>
      <c r="K1477" s="3"/>
      <c r="L1477" s="554"/>
      <c r="M1477" s="545"/>
      <c r="N1477" s="546"/>
      <c r="O1477" s="5"/>
      <c r="P1477" s="216"/>
      <c r="Q1477" s="217"/>
      <c r="R1477" s="218"/>
      <c r="S1477" s="219">
        <f t="shared" si="517"/>
        <v>0</v>
      </c>
      <c r="T1477" s="220">
        <f t="shared" si="518"/>
        <v>0</v>
      </c>
      <c r="U1477" s="214">
        <f t="shared" si="527"/>
        <v>0</v>
      </c>
      <c r="W1477" s="221"/>
      <c r="X1477" s="222"/>
      <c r="Y1477" s="222"/>
      <c r="Z1477" s="223"/>
      <c r="AA1477" s="222"/>
      <c r="AB1477" s="224"/>
      <c r="AC1477" s="225"/>
      <c r="AD1477" s="2">
        <f t="shared" ref="AD1477:AD1540" si="531">IF(W1477&lt;0,W1477-X1477/60-Y1477/3600,W1477+X1477/60+Y1477/3600)</f>
        <v>0</v>
      </c>
      <c r="AE1477" s="2">
        <f t="shared" ref="AE1477:AE1540" si="532">IF(Z1477&lt;0,Z1477-AA1477/60-AB1477/3600,Z1477+AA1477/60+AB1477/3600)</f>
        <v>0</v>
      </c>
      <c r="AF1477" s="226"/>
      <c r="AG1477" s="219">
        <f t="shared" si="519"/>
        <v>0</v>
      </c>
      <c r="AH1477" s="234">
        <f t="shared" si="520"/>
        <v>0</v>
      </c>
      <c r="AI1477" s="214">
        <f t="shared" si="528"/>
        <v>0</v>
      </c>
      <c r="AK1477" s="229">
        <f t="shared" si="521"/>
        <v>0</v>
      </c>
      <c r="AL1477" s="226"/>
      <c r="AM1477" s="15"/>
      <c r="AN1477" s="232" t="e">
        <f t="shared" si="522"/>
        <v>#DIV/0!</v>
      </c>
      <c r="AO1477" s="214">
        <f t="shared" ref="AO1477:AO1540" si="533">AL1477*3.28084</f>
        <v>0</v>
      </c>
      <c r="AQ1477" s="210"/>
      <c r="AR1477" s="231"/>
      <c r="AS1477" s="15"/>
      <c r="AT1477" s="232">
        <f t="shared" si="523"/>
        <v>0</v>
      </c>
      <c r="AU1477" s="235">
        <f t="shared" si="524"/>
        <v>0</v>
      </c>
      <c r="AY1477" s="210"/>
      <c r="AZ1477" s="231"/>
      <c r="BA1477" s="15"/>
      <c r="BB1477" s="232">
        <f t="shared" si="530"/>
        <v>0</v>
      </c>
      <c r="BC1477" s="235">
        <f t="shared" si="525"/>
        <v>0</v>
      </c>
      <c r="BG1477" s="210"/>
      <c r="BH1477" s="231"/>
      <c r="BI1477" s="15"/>
      <c r="BJ1477" s="232">
        <f t="shared" ref="BJ1477:BJ1540" si="534">BG1477</f>
        <v>0</v>
      </c>
      <c r="BK1477" s="235">
        <f t="shared" si="526"/>
        <v>0</v>
      </c>
      <c r="BM1477" s="109">
        <f t="shared" ref="BM1477:BM1540" si="535">BM1476+$BQ$14</f>
        <v>-1.4852236103566629</v>
      </c>
      <c r="BN1477" s="213"/>
      <c r="BR1477" s="228"/>
      <c r="BS1477" s="311"/>
      <c r="BT1477" s="3"/>
      <c r="BU1477" s="213"/>
      <c r="BV1477" s="213"/>
      <c r="BW1477" s="291"/>
    </row>
    <row r="1478" spans="1:75" x14ac:dyDescent="0.2">
      <c r="A1478" s="210"/>
      <c r="B1478" s="211"/>
      <c r="C1478" s="848" t="str">
        <f ca="1">IF(ISERR(AVERAGE(INDIRECT("B"&amp;(ROW()-INT($B$1/2))):INDIRECT("B"&amp;(ROW()+INT($B$1/2))))),"",AVERAGE(INDIRECT("B"&amp;(ROW()-INT($B$1/2))):INDIRECT("B"&amp;(ROW()+INT($B$1/2)))))</f>
        <v/>
      </c>
      <c r="D1478" s="848">
        <f t="shared" si="529"/>
        <v>0</v>
      </c>
      <c r="E1478" s="275"/>
      <c r="F1478" s="15"/>
      <c r="G1478" s="3"/>
      <c r="H1478" s="3"/>
      <c r="I1478" s="3"/>
      <c r="J1478" s="3"/>
      <c r="K1478" s="3"/>
      <c r="L1478" s="554"/>
      <c r="M1478" s="545"/>
      <c r="N1478" s="546"/>
      <c r="O1478" s="5"/>
      <c r="P1478" s="216"/>
      <c r="Q1478" s="217"/>
      <c r="R1478" s="218"/>
      <c r="S1478" s="219">
        <f>S1477+IF(P1478&lt;&gt;0,1.852*60*1000*((ACOS((SIN((P1477/180)*PI()))*(SIN((P1478/180)*PI()))+(COS((P1477/180)*PI()))*(COS((P1478/180)*PI()))*(COS((Q1478/180)*PI()-(Q1477/180)*PI())))/PI())*180),0)</f>
        <v>0</v>
      </c>
      <c r="T1478" s="220">
        <f>T1477+IF(P1478&lt;&gt;0,1.852*60*0.6213712*((ACOS((SIN((P1477/180)*PI()))*(SIN((P1478/180)*PI()))+(COS((P1477/180)*PI()))*(COS((P1478/180)*PI()))*(COS((Q1478/180)*PI()-(Q1477/180)*PI())))/PI())*180),0)</f>
        <v>0</v>
      </c>
      <c r="U1478" s="214">
        <f t="shared" si="527"/>
        <v>0</v>
      </c>
      <c r="W1478" s="221"/>
      <c r="X1478" s="222"/>
      <c r="Y1478" s="222"/>
      <c r="Z1478" s="223"/>
      <c r="AA1478" s="222"/>
      <c r="AB1478" s="224"/>
      <c r="AC1478" s="225"/>
      <c r="AD1478" s="2">
        <f t="shared" si="531"/>
        <v>0</v>
      </c>
      <c r="AE1478" s="2">
        <f t="shared" si="532"/>
        <v>0</v>
      </c>
      <c r="AF1478" s="226"/>
      <c r="AG1478" s="219">
        <f t="shared" ref="AG1478:AG1541" si="536">AG1477+IF(AD1478&lt;&gt;0,1.852*60*1000*((ACOS((SIN((AD1477/180)*PI()))*(SIN((AD1478/180)*PI()))+(COS((AD1477/180)*PI()))*(COS((AD1478/180)*PI()))*(COS((AE1478/180)*PI()-(AE1477/180)*PI())))/PI())*180),0)</f>
        <v>0</v>
      </c>
      <c r="AH1478" s="234">
        <f t="shared" ref="AH1478:AH1541" si="537">AH1477+IF(AD1478&lt;&gt;0,1.852*60*0.6213712*((ACOS((SIN((AD1477/180)*PI()))*(SIN((AD1478/180)*PI()))+(COS((AD1477/180)*PI()))*(COS((AD1478/180)*PI()))*(COS((AE1478/180)*PI()-(AE1477/180)*PI())))/PI())*180),0)</f>
        <v>0</v>
      </c>
      <c r="AI1478" s="214">
        <f t="shared" si="528"/>
        <v>0</v>
      </c>
      <c r="AK1478" s="229">
        <f t="shared" ref="AK1478:AK1541" si="538">IF(AL1478&gt;0,AK1477+$AO$1,0)</f>
        <v>0</v>
      </c>
      <c r="AL1478" s="226"/>
      <c r="AM1478" s="15"/>
      <c r="AN1478" s="232" t="e">
        <f t="shared" ref="AN1478:AN1541" si="539">(42341.84/MAX(AK1478:AK6074))*AK1478*0.0006213712</f>
        <v>#DIV/0!</v>
      </c>
      <c r="AO1478" s="214">
        <f t="shared" si="533"/>
        <v>0</v>
      </c>
      <c r="AQ1478" s="210"/>
      <c r="AR1478" s="231"/>
      <c r="AS1478" s="15"/>
      <c r="AT1478" s="232">
        <f t="shared" ref="AT1478:AT1541" si="540">IF(AQ1478&gt;0,(26.3/(MAX($AQ$4:$AQ$4600)*0.0006213712))*AQ1478*0.0006213712,0)</f>
        <v>0</v>
      </c>
      <c r="AU1478" s="235">
        <f t="shared" ref="AU1478:AU1541" si="541">(AR1478*3.28084)+(AW$4)</f>
        <v>0</v>
      </c>
      <c r="AY1478" s="210"/>
      <c r="AZ1478" s="231"/>
      <c r="BA1478" s="15"/>
      <c r="BB1478" s="232">
        <f t="shared" si="530"/>
        <v>0</v>
      </c>
      <c r="BC1478" s="235">
        <f t="shared" ref="BC1478:BC1541" si="542">AZ1478+BE$4</f>
        <v>0</v>
      </c>
      <c r="BG1478" s="210"/>
      <c r="BH1478" s="231"/>
      <c r="BI1478" s="15"/>
      <c r="BJ1478" s="232">
        <f t="shared" si="534"/>
        <v>0</v>
      </c>
      <c r="BK1478" s="235">
        <f t="shared" ref="BK1478:BK1541" si="543">BH1478*BM1478</f>
        <v>0</v>
      </c>
      <c r="BM1478" s="109">
        <f t="shared" si="535"/>
        <v>-1.4870559478543997</v>
      </c>
      <c r="BN1478" s="213"/>
      <c r="BR1478" s="228"/>
      <c r="BS1478" s="311"/>
      <c r="BT1478" s="3"/>
      <c r="BU1478" s="213"/>
      <c r="BV1478" s="213"/>
      <c r="BW1478" s="291"/>
    </row>
    <row r="1479" spans="1:75" x14ac:dyDescent="0.2">
      <c r="A1479" s="210"/>
      <c r="B1479" s="211"/>
      <c r="C1479" s="848" t="str">
        <f ca="1">IF(ISERR(AVERAGE(INDIRECT("B"&amp;(ROW()-INT($B$1/2))):INDIRECT("B"&amp;(ROW()+INT($B$1/2))))),"",AVERAGE(INDIRECT("B"&amp;(ROW()-INT($B$1/2))):INDIRECT("B"&amp;(ROW()+INT($B$1/2)))))</f>
        <v/>
      </c>
      <c r="D1479" s="848">
        <f t="shared" si="529"/>
        <v>0</v>
      </c>
      <c r="E1479" s="275"/>
      <c r="F1479" s="15"/>
      <c r="G1479" s="3"/>
      <c r="H1479" s="3"/>
      <c r="I1479" s="3"/>
      <c r="J1479" s="3"/>
      <c r="K1479" s="3"/>
      <c r="L1479" s="554"/>
      <c r="M1479" s="545"/>
      <c r="N1479" s="546"/>
      <c r="O1479" s="5"/>
      <c r="P1479" s="216"/>
      <c r="Q1479" s="217"/>
      <c r="R1479" s="218"/>
      <c r="S1479" s="219">
        <f>S1478+IF(P1479&lt;&gt;0,1.852*60*1000*((ACOS((SIN((P1478/180)*PI()))*(SIN((P1479/180)*PI()))+(COS((P1478/180)*PI()))*(COS((P1479/180)*PI()))*(COS((Q1479/180)*PI()-(Q1478/180)*PI())))/PI())*180),0)</f>
        <v>0</v>
      </c>
      <c r="T1479" s="220">
        <f>T1478+IF(P1479&lt;&gt;0,1.852*60*0.6213712*((ACOS((SIN((P1478/180)*PI()))*(SIN((P1479/180)*PI()))+(COS((P1478/180)*PI()))*(COS((P1479/180)*PI()))*(COS((Q1479/180)*PI()-(Q1478/180)*PI())))/PI())*180),0)</f>
        <v>0</v>
      </c>
      <c r="U1479" s="214">
        <f t="shared" ref="U1479:U1542" si="544">R1479*3.28084</f>
        <v>0</v>
      </c>
      <c r="W1479" s="221"/>
      <c r="X1479" s="222"/>
      <c r="Y1479" s="222"/>
      <c r="Z1479" s="223"/>
      <c r="AA1479" s="222"/>
      <c r="AB1479" s="224"/>
      <c r="AC1479" s="225"/>
      <c r="AD1479" s="2">
        <f t="shared" si="531"/>
        <v>0</v>
      </c>
      <c r="AE1479" s="2">
        <f t="shared" si="532"/>
        <v>0</v>
      </c>
      <c r="AF1479" s="226"/>
      <c r="AG1479" s="219">
        <f t="shared" si="536"/>
        <v>0</v>
      </c>
      <c r="AH1479" s="234">
        <f t="shared" si="537"/>
        <v>0</v>
      </c>
      <c r="AI1479" s="214">
        <f t="shared" ref="AI1479:AI1542" si="545">AF1479*3.28084</f>
        <v>0</v>
      </c>
      <c r="AK1479" s="229">
        <f t="shared" si="538"/>
        <v>0</v>
      </c>
      <c r="AL1479" s="226"/>
      <c r="AM1479" s="15"/>
      <c r="AN1479" s="232" t="e">
        <f t="shared" si="539"/>
        <v>#DIV/0!</v>
      </c>
      <c r="AO1479" s="214">
        <f t="shared" si="533"/>
        <v>0</v>
      </c>
      <c r="AQ1479" s="210"/>
      <c r="AR1479" s="231"/>
      <c r="AS1479" s="15"/>
      <c r="AT1479" s="232">
        <f t="shared" si="540"/>
        <v>0</v>
      </c>
      <c r="AU1479" s="235">
        <f t="shared" si="541"/>
        <v>0</v>
      </c>
      <c r="AY1479" s="210"/>
      <c r="AZ1479" s="231"/>
      <c r="BA1479" s="15"/>
      <c r="BB1479" s="232">
        <f t="shared" si="530"/>
        <v>0</v>
      </c>
      <c r="BC1479" s="235">
        <f t="shared" si="542"/>
        <v>0</v>
      </c>
      <c r="BG1479" s="210"/>
      <c r="BH1479" s="231"/>
      <c r="BI1479" s="15"/>
      <c r="BJ1479" s="232">
        <f t="shared" si="534"/>
        <v>0</v>
      </c>
      <c r="BK1479" s="235">
        <f t="shared" si="543"/>
        <v>0</v>
      </c>
      <c r="BM1479" s="109">
        <f t="shared" si="535"/>
        <v>-1.4888882853521364</v>
      </c>
      <c r="BN1479" s="213"/>
      <c r="BR1479" s="228"/>
      <c r="BS1479" s="311"/>
      <c r="BT1479" s="3"/>
      <c r="BU1479" s="213"/>
      <c r="BV1479" s="213"/>
      <c r="BW1479" s="291"/>
    </row>
    <row r="1480" spans="1:75" x14ac:dyDescent="0.2">
      <c r="A1480" s="210"/>
      <c r="B1480" s="211"/>
      <c r="C1480" s="848" t="str">
        <f ca="1">IF(ISERR(AVERAGE(INDIRECT("B"&amp;(ROW()-INT($B$1/2))):INDIRECT("B"&amp;(ROW()+INT($B$1/2))))),"",AVERAGE(INDIRECT("B"&amp;(ROW()-INT($B$1/2))):INDIRECT("B"&amp;(ROW()+INT($B$1/2)))))</f>
        <v/>
      </c>
      <c r="D1480" s="848">
        <f t="shared" si="529"/>
        <v>0</v>
      </c>
      <c r="E1480" s="275"/>
      <c r="F1480" s="15"/>
      <c r="G1480" s="3"/>
      <c r="H1480" s="3"/>
      <c r="I1480" s="3"/>
      <c r="J1480" s="3"/>
      <c r="K1480" s="3"/>
      <c r="L1480" s="554"/>
      <c r="M1480" s="545"/>
      <c r="N1480" s="546"/>
      <c r="O1480" s="5"/>
      <c r="P1480" s="216"/>
      <c r="Q1480" s="217"/>
      <c r="R1480" s="218"/>
      <c r="S1480" s="219">
        <f>S1479+IF(P1480&lt;&gt;0,1.852*60*1000*((ACOS((SIN((P1479/180)*PI()))*(SIN((P1480/180)*PI()))+(COS((P1479/180)*PI()))*(COS((P1480/180)*PI()))*(COS((Q1480/180)*PI()-(Q1479/180)*PI())))/PI())*180),0)</f>
        <v>0</v>
      </c>
      <c r="T1480" s="220">
        <f>T1479+IF(P1480&lt;&gt;0,1.852*60*0.6213712*((ACOS((SIN((P1479/180)*PI()))*(SIN((P1480/180)*PI()))+(COS((P1479/180)*PI()))*(COS((P1480/180)*PI()))*(COS((Q1480/180)*PI()-(Q1479/180)*PI())))/PI())*180),0)</f>
        <v>0</v>
      </c>
      <c r="U1480" s="214">
        <f t="shared" si="544"/>
        <v>0</v>
      </c>
      <c r="W1480" s="221"/>
      <c r="X1480" s="222"/>
      <c r="Y1480" s="222"/>
      <c r="Z1480" s="223"/>
      <c r="AA1480" s="222"/>
      <c r="AB1480" s="224"/>
      <c r="AC1480" s="225"/>
      <c r="AD1480" s="2">
        <f t="shared" si="531"/>
        <v>0</v>
      </c>
      <c r="AE1480" s="2">
        <f t="shared" si="532"/>
        <v>0</v>
      </c>
      <c r="AF1480" s="226"/>
      <c r="AG1480" s="219">
        <f t="shared" si="536"/>
        <v>0</v>
      </c>
      <c r="AH1480" s="234">
        <f t="shared" si="537"/>
        <v>0</v>
      </c>
      <c r="AI1480" s="214">
        <f t="shared" si="545"/>
        <v>0</v>
      </c>
      <c r="AK1480" s="229">
        <f t="shared" si="538"/>
        <v>0</v>
      </c>
      <c r="AL1480" s="226"/>
      <c r="AM1480" s="15"/>
      <c r="AN1480" s="232" t="e">
        <f t="shared" si="539"/>
        <v>#DIV/0!</v>
      </c>
      <c r="AO1480" s="214">
        <f t="shared" si="533"/>
        <v>0</v>
      </c>
      <c r="AQ1480" s="210"/>
      <c r="AR1480" s="231"/>
      <c r="AS1480" s="15"/>
      <c r="AT1480" s="232">
        <f t="shared" si="540"/>
        <v>0</v>
      </c>
      <c r="AU1480" s="235">
        <f t="shared" si="541"/>
        <v>0</v>
      </c>
      <c r="AY1480" s="210"/>
      <c r="AZ1480" s="231"/>
      <c r="BA1480" s="15"/>
      <c r="BB1480" s="232">
        <f t="shared" si="530"/>
        <v>0</v>
      </c>
      <c r="BC1480" s="235">
        <f t="shared" si="542"/>
        <v>0</v>
      </c>
      <c r="BG1480" s="210"/>
      <c r="BH1480" s="231"/>
      <c r="BI1480" s="15"/>
      <c r="BJ1480" s="232">
        <f t="shared" si="534"/>
        <v>0</v>
      </c>
      <c r="BK1480" s="235">
        <f t="shared" si="543"/>
        <v>0</v>
      </c>
      <c r="BM1480" s="109">
        <f t="shared" si="535"/>
        <v>-1.4907206228498731</v>
      </c>
      <c r="BN1480" s="213"/>
      <c r="BR1480" s="228"/>
      <c r="BS1480" s="311"/>
      <c r="BT1480" s="3"/>
      <c r="BU1480" s="213"/>
      <c r="BV1480" s="213"/>
      <c r="BW1480" s="291"/>
    </row>
    <row r="1481" spans="1:75" x14ac:dyDescent="0.2">
      <c r="A1481" s="210"/>
      <c r="B1481" s="211"/>
      <c r="C1481" s="848" t="str">
        <f ca="1">IF(ISERR(AVERAGE(INDIRECT("B"&amp;(ROW()-INT($B$1/2))):INDIRECT("B"&amp;(ROW()+INT($B$1/2))))),"",AVERAGE(INDIRECT("B"&amp;(ROW()-INT($B$1/2))):INDIRECT("B"&amp;(ROW()+INT($B$1/2)))))</f>
        <v/>
      </c>
      <c r="D1481" s="848">
        <f t="shared" si="529"/>
        <v>0</v>
      </c>
      <c r="E1481" s="275"/>
      <c r="F1481" s="15"/>
      <c r="G1481" s="3"/>
      <c r="H1481" s="3"/>
      <c r="I1481" s="3"/>
      <c r="J1481" s="3"/>
      <c r="K1481" s="3"/>
      <c r="L1481" s="554"/>
      <c r="M1481" s="545"/>
      <c r="N1481" s="546"/>
      <c r="O1481" s="5"/>
      <c r="P1481" s="216"/>
      <c r="Q1481" s="217"/>
      <c r="R1481" s="218"/>
      <c r="S1481" s="219">
        <f t="shared" ref="S1481:S1544" si="546">S1480+IF(P1481&lt;&gt;0,1.852*60*1000*((ACOS((SIN((P1480/180)*PI()))*(SIN((P1481/180)*PI()))+(COS((P1480/180)*PI()))*(COS((P1481/180)*PI()))*(COS((Q1481/180)*PI()-(Q1480/180)*PI())))/PI())*180),0)</f>
        <v>0</v>
      </c>
      <c r="T1481" s="220">
        <f t="shared" ref="T1481:T1544" si="547">T1480+IF(P1481&lt;&gt;0,1.852*60*0.6213712*((ACOS((SIN((P1480/180)*PI()))*(SIN((P1481/180)*PI()))+(COS((P1480/180)*PI()))*(COS((P1481/180)*PI()))*(COS((Q1481/180)*PI()-(Q1480/180)*PI())))/PI())*180),0)</f>
        <v>0</v>
      </c>
      <c r="U1481" s="214">
        <f t="shared" si="544"/>
        <v>0</v>
      </c>
      <c r="W1481" s="221"/>
      <c r="X1481" s="222"/>
      <c r="Y1481" s="222"/>
      <c r="Z1481" s="223"/>
      <c r="AA1481" s="222"/>
      <c r="AB1481" s="224"/>
      <c r="AC1481" s="225"/>
      <c r="AD1481" s="2">
        <f t="shared" si="531"/>
        <v>0</v>
      </c>
      <c r="AE1481" s="2">
        <f t="shared" si="532"/>
        <v>0</v>
      </c>
      <c r="AF1481" s="226"/>
      <c r="AG1481" s="219">
        <f t="shared" si="536"/>
        <v>0</v>
      </c>
      <c r="AH1481" s="234">
        <f t="shared" si="537"/>
        <v>0</v>
      </c>
      <c r="AI1481" s="214">
        <f t="shared" si="545"/>
        <v>0</v>
      </c>
      <c r="AK1481" s="229">
        <f t="shared" si="538"/>
        <v>0</v>
      </c>
      <c r="AL1481" s="226"/>
      <c r="AM1481" s="15"/>
      <c r="AN1481" s="232" t="e">
        <f t="shared" si="539"/>
        <v>#DIV/0!</v>
      </c>
      <c r="AO1481" s="214">
        <f t="shared" si="533"/>
        <v>0</v>
      </c>
      <c r="AQ1481" s="210"/>
      <c r="AR1481" s="231"/>
      <c r="AS1481" s="15"/>
      <c r="AT1481" s="232">
        <f t="shared" si="540"/>
        <v>0</v>
      </c>
      <c r="AU1481" s="235">
        <f t="shared" si="541"/>
        <v>0</v>
      </c>
      <c r="AY1481" s="210"/>
      <c r="AZ1481" s="231"/>
      <c r="BA1481" s="15"/>
      <c r="BB1481" s="232">
        <f t="shared" si="530"/>
        <v>0</v>
      </c>
      <c r="BC1481" s="235">
        <f t="shared" si="542"/>
        <v>0</v>
      </c>
      <c r="BG1481" s="210"/>
      <c r="BH1481" s="231"/>
      <c r="BI1481" s="15"/>
      <c r="BJ1481" s="232">
        <f t="shared" si="534"/>
        <v>0</v>
      </c>
      <c r="BK1481" s="235">
        <f t="shared" si="543"/>
        <v>0</v>
      </c>
      <c r="BM1481" s="109">
        <f t="shared" si="535"/>
        <v>-1.4925529603476098</v>
      </c>
      <c r="BN1481" s="213"/>
      <c r="BR1481" s="228"/>
      <c r="BS1481" s="311"/>
      <c r="BT1481" s="3"/>
      <c r="BU1481" s="213"/>
      <c r="BV1481" s="213"/>
      <c r="BW1481" s="291"/>
    </row>
    <row r="1482" spans="1:75" x14ac:dyDescent="0.2">
      <c r="A1482" s="210"/>
      <c r="B1482" s="211"/>
      <c r="C1482" s="848" t="str">
        <f ca="1">IF(ISERR(AVERAGE(INDIRECT("B"&amp;(ROW()-INT($B$1/2))):INDIRECT("B"&amp;(ROW()+INT($B$1/2))))),"",AVERAGE(INDIRECT("B"&amp;(ROW()-INT($B$1/2))):INDIRECT("B"&amp;(ROW()+INT($B$1/2)))))</f>
        <v/>
      </c>
      <c r="D1482" s="848">
        <f t="shared" si="529"/>
        <v>0</v>
      </c>
      <c r="E1482" s="275"/>
      <c r="F1482" s="15"/>
      <c r="G1482" s="3"/>
      <c r="H1482" s="3"/>
      <c r="I1482" s="3"/>
      <c r="J1482" s="3"/>
      <c r="K1482" s="3"/>
      <c r="L1482" s="554"/>
      <c r="M1482" s="545"/>
      <c r="N1482" s="546"/>
      <c r="O1482" s="5"/>
      <c r="P1482" s="216"/>
      <c r="Q1482" s="217"/>
      <c r="R1482" s="218"/>
      <c r="S1482" s="219">
        <f t="shared" si="546"/>
        <v>0</v>
      </c>
      <c r="T1482" s="220">
        <f t="shared" si="547"/>
        <v>0</v>
      </c>
      <c r="U1482" s="214">
        <f t="shared" si="544"/>
        <v>0</v>
      </c>
      <c r="W1482" s="221"/>
      <c r="X1482" s="222"/>
      <c r="Y1482" s="222"/>
      <c r="Z1482" s="223"/>
      <c r="AA1482" s="222"/>
      <c r="AB1482" s="224"/>
      <c r="AC1482" s="225"/>
      <c r="AD1482" s="2">
        <f t="shared" si="531"/>
        <v>0</v>
      </c>
      <c r="AE1482" s="2">
        <f t="shared" si="532"/>
        <v>0</v>
      </c>
      <c r="AF1482" s="226"/>
      <c r="AG1482" s="219">
        <f t="shared" si="536"/>
        <v>0</v>
      </c>
      <c r="AH1482" s="234">
        <f t="shared" si="537"/>
        <v>0</v>
      </c>
      <c r="AI1482" s="214">
        <f t="shared" si="545"/>
        <v>0</v>
      </c>
      <c r="AK1482" s="229">
        <f t="shared" si="538"/>
        <v>0</v>
      </c>
      <c r="AL1482" s="226"/>
      <c r="AM1482" s="15"/>
      <c r="AN1482" s="232" t="e">
        <f t="shared" si="539"/>
        <v>#DIV/0!</v>
      </c>
      <c r="AO1482" s="214">
        <f t="shared" si="533"/>
        <v>0</v>
      </c>
      <c r="AQ1482" s="210"/>
      <c r="AR1482" s="231"/>
      <c r="AS1482" s="15"/>
      <c r="AT1482" s="232">
        <f t="shared" si="540"/>
        <v>0</v>
      </c>
      <c r="AU1482" s="235">
        <f t="shared" si="541"/>
        <v>0</v>
      </c>
      <c r="AY1482" s="210"/>
      <c r="AZ1482" s="231"/>
      <c r="BA1482" s="15"/>
      <c r="BB1482" s="232">
        <f t="shared" si="530"/>
        <v>0</v>
      </c>
      <c r="BC1482" s="235">
        <f t="shared" si="542"/>
        <v>0</v>
      </c>
      <c r="BG1482" s="210"/>
      <c r="BH1482" s="231"/>
      <c r="BI1482" s="15"/>
      <c r="BJ1482" s="232">
        <f t="shared" si="534"/>
        <v>0</v>
      </c>
      <c r="BK1482" s="235">
        <f t="shared" si="543"/>
        <v>0</v>
      </c>
      <c r="BM1482" s="109">
        <f t="shared" si="535"/>
        <v>-1.4943852978453465</v>
      </c>
      <c r="BN1482" s="213"/>
      <c r="BR1482" s="228"/>
      <c r="BS1482" s="311"/>
      <c r="BT1482" s="3"/>
      <c r="BU1482" s="213"/>
      <c r="BV1482" s="213"/>
      <c r="BW1482" s="291"/>
    </row>
    <row r="1483" spans="1:75" x14ac:dyDescent="0.2">
      <c r="A1483" s="210"/>
      <c r="B1483" s="211"/>
      <c r="C1483" s="848" t="str">
        <f ca="1">IF(ISERR(AVERAGE(INDIRECT("B"&amp;(ROW()-INT($B$1/2))):INDIRECT("B"&amp;(ROW()+INT($B$1/2))))),"",AVERAGE(INDIRECT("B"&amp;(ROW()-INT($B$1/2))):INDIRECT("B"&amp;(ROW()+INT($B$1/2)))))</f>
        <v/>
      </c>
      <c r="D1483" s="848">
        <f t="shared" si="529"/>
        <v>0</v>
      </c>
      <c r="E1483" s="275"/>
      <c r="F1483" s="15"/>
      <c r="G1483" s="3"/>
      <c r="H1483" s="3"/>
      <c r="I1483" s="3"/>
      <c r="J1483" s="3"/>
      <c r="K1483" s="3"/>
      <c r="L1483" s="554"/>
      <c r="M1483" s="545"/>
      <c r="N1483" s="546"/>
      <c r="O1483" s="5"/>
      <c r="P1483" s="216"/>
      <c r="Q1483" s="217"/>
      <c r="R1483" s="218"/>
      <c r="S1483" s="219">
        <f t="shared" si="546"/>
        <v>0</v>
      </c>
      <c r="T1483" s="220">
        <f t="shared" si="547"/>
        <v>0</v>
      </c>
      <c r="U1483" s="214">
        <f t="shared" si="544"/>
        <v>0</v>
      </c>
      <c r="W1483" s="221"/>
      <c r="X1483" s="222"/>
      <c r="Y1483" s="222"/>
      <c r="Z1483" s="223"/>
      <c r="AA1483" s="222"/>
      <c r="AB1483" s="224"/>
      <c r="AC1483" s="225"/>
      <c r="AD1483" s="2">
        <f t="shared" si="531"/>
        <v>0</v>
      </c>
      <c r="AE1483" s="2">
        <f t="shared" si="532"/>
        <v>0</v>
      </c>
      <c r="AF1483" s="226"/>
      <c r="AG1483" s="219">
        <f t="shared" si="536"/>
        <v>0</v>
      </c>
      <c r="AH1483" s="234">
        <f t="shared" si="537"/>
        <v>0</v>
      </c>
      <c r="AI1483" s="214">
        <f t="shared" si="545"/>
        <v>0</v>
      </c>
      <c r="AK1483" s="229">
        <f t="shared" si="538"/>
        <v>0</v>
      </c>
      <c r="AL1483" s="226"/>
      <c r="AM1483" s="15"/>
      <c r="AN1483" s="232" t="e">
        <f t="shared" si="539"/>
        <v>#DIV/0!</v>
      </c>
      <c r="AO1483" s="214">
        <f t="shared" si="533"/>
        <v>0</v>
      </c>
      <c r="AQ1483" s="210"/>
      <c r="AR1483" s="231"/>
      <c r="AS1483" s="15"/>
      <c r="AT1483" s="232">
        <f t="shared" si="540"/>
        <v>0</v>
      </c>
      <c r="AU1483" s="235">
        <f t="shared" si="541"/>
        <v>0</v>
      </c>
      <c r="AY1483" s="210"/>
      <c r="AZ1483" s="231"/>
      <c r="BA1483" s="15"/>
      <c r="BB1483" s="232">
        <f t="shared" si="530"/>
        <v>0</v>
      </c>
      <c r="BC1483" s="235">
        <f t="shared" si="542"/>
        <v>0</v>
      </c>
      <c r="BG1483" s="210"/>
      <c r="BH1483" s="231"/>
      <c r="BI1483" s="15"/>
      <c r="BJ1483" s="232">
        <f t="shared" si="534"/>
        <v>0</v>
      </c>
      <c r="BK1483" s="235">
        <f t="shared" si="543"/>
        <v>0</v>
      </c>
      <c r="BM1483" s="109">
        <f t="shared" si="535"/>
        <v>-1.4962176353430832</v>
      </c>
      <c r="BN1483" s="213"/>
      <c r="BR1483" s="228"/>
      <c r="BS1483" s="311"/>
      <c r="BT1483" s="3"/>
      <c r="BU1483" s="213"/>
      <c r="BV1483" s="213"/>
      <c r="BW1483" s="291"/>
    </row>
    <row r="1484" spans="1:75" x14ac:dyDescent="0.2">
      <c r="A1484" s="210"/>
      <c r="B1484" s="211"/>
      <c r="C1484" s="848" t="str">
        <f ca="1">IF(ISERR(AVERAGE(INDIRECT("B"&amp;(ROW()-INT($B$1/2))):INDIRECT("B"&amp;(ROW()+INT($B$1/2))))),"",AVERAGE(INDIRECT("B"&amp;(ROW()-INT($B$1/2))):INDIRECT("B"&amp;(ROW()+INT($B$1/2)))))</f>
        <v/>
      </c>
      <c r="D1484" s="848">
        <f t="shared" si="529"/>
        <v>0</v>
      </c>
      <c r="E1484" s="275"/>
      <c r="F1484" s="15"/>
      <c r="G1484" s="3"/>
      <c r="H1484" s="3"/>
      <c r="I1484" s="3"/>
      <c r="J1484" s="3"/>
      <c r="K1484" s="3"/>
      <c r="L1484" s="554"/>
      <c r="M1484" s="545"/>
      <c r="N1484" s="546"/>
      <c r="O1484" s="5"/>
      <c r="P1484" s="216"/>
      <c r="Q1484" s="217"/>
      <c r="R1484" s="218"/>
      <c r="S1484" s="219">
        <f t="shared" si="546"/>
        <v>0</v>
      </c>
      <c r="T1484" s="220">
        <f t="shared" si="547"/>
        <v>0</v>
      </c>
      <c r="U1484" s="214">
        <f t="shared" si="544"/>
        <v>0</v>
      </c>
      <c r="W1484" s="221"/>
      <c r="X1484" s="222"/>
      <c r="Y1484" s="222"/>
      <c r="Z1484" s="223"/>
      <c r="AA1484" s="222"/>
      <c r="AB1484" s="224"/>
      <c r="AC1484" s="225"/>
      <c r="AD1484" s="2">
        <f t="shared" si="531"/>
        <v>0</v>
      </c>
      <c r="AE1484" s="2">
        <f t="shared" si="532"/>
        <v>0</v>
      </c>
      <c r="AF1484" s="226"/>
      <c r="AG1484" s="219">
        <f t="shared" si="536"/>
        <v>0</v>
      </c>
      <c r="AH1484" s="234">
        <f t="shared" si="537"/>
        <v>0</v>
      </c>
      <c r="AI1484" s="214">
        <f t="shared" si="545"/>
        <v>0</v>
      </c>
      <c r="AK1484" s="229">
        <f t="shared" si="538"/>
        <v>0</v>
      </c>
      <c r="AL1484" s="226"/>
      <c r="AM1484" s="15"/>
      <c r="AN1484" s="232" t="e">
        <f t="shared" si="539"/>
        <v>#DIV/0!</v>
      </c>
      <c r="AO1484" s="214">
        <f t="shared" si="533"/>
        <v>0</v>
      </c>
      <c r="AQ1484" s="210"/>
      <c r="AR1484" s="231"/>
      <c r="AS1484" s="15"/>
      <c r="AT1484" s="232">
        <f t="shared" si="540"/>
        <v>0</v>
      </c>
      <c r="AU1484" s="235">
        <f t="shared" si="541"/>
        <v>0</v>
      </c>
      <c r="AY1484" s="210"/>
      <c r="AZ1484" s="231"/>
      <c r="BA1484" s="15"/>
      <c r="BB1484" s="232">
        <f t="shared" si="530"/>
        <v>0</v>
      </c>
      <c r="BC1484" s="235">
        <f t="shared" si="542"/>
        <v>0</v>
      </c>
      <c r="BG1484" s="210"/>
      <c r="BH1484" s="231"/>
      <c r="BI1484" s="15"/>
      <c r="BJ1484" s="232">
        <f t="shared" si="534"/>
        <v>0</v>
      </c>
      <c r="BK1484" s="235">
        <f t="shared" si="543"/>
        <v>0</v>
      </c>
      <c r="BM1484" s="109">
        <f t="shared" si="535"/>
        <v>-1.4980499728408199</v>
      </c>
      <c r="BN1484" s="213"/>
      <c r="BR1484" s="228"/>
      <c r="BS1484" s="311"/>
      <c r="BT1484" s="3"/>
      <c r="BU1484" s="213"/>
      <c r="BV1484" s="213"/>
      <c r="BW1484" s="291"/>
    </row>
    <row r="1485" spans="1:75" x14ac:dyDescent="0.2">
      <c r="A1485" s="210"/>
      <c r="B1485" s="211"/>
      <c r="C1485" s="848" t="str">
        <f ca="1">IF(ISERR(AVERAGE(INDIRECT("B"&amp;(ROW()-INT($B$1/2))):INDIRECT("B"&amp;(ROW()+INT($B$1/2))))),"",AVERAGE(INDIRECT("B"&amp;(ROW()-INT($B$1/2))):INDIRECT("B"&amp;(ROW()+INT($B$1/2)))))</f>
        <v/>
      </c>
      <c r="D1485" s="848">
        <f t="shared" si="529"/>
        <v>0</v>
      </c>
      <c r="E1485" s="275"/>
      <c r="F1485" s="15"/>
      <c r="G1485" s="3"/>
      <c r="H1485" s="3"/>
      <c r="I1485" s="3"/>
      <c r="J1485" s="3"/>
      <c r="K1485" s="3"/>
      <c r="L1485" s="554"/>
      <c r="M1485" s="545"/>
      <c r="N1485" s="546"/>
      <c r="O1485" s="5"/>
      <c r="P1485" s="216"/>
      <c r="Q1485" s="217"/>
      <c r="R1485" s="218"/>
      <c r="S1485" s="219">
        <f t="shared" si="546"/>
        <v>0</v>
      </c>
      <c r="T1485" s="220">
        <f t="shared" si="547"/>
        <v>0</v>
      </c>
      <c r="U1485" s="214">
        <f t="shared" si="544"/>
        <v>0</v>
      </c>
      <c r="W1485" s="221"/>
      <c r="X1485" s="222"/>
      <c r="Y1485" s="222"/>
      <c r="Z1485" s="223"/>
      <c r="AA1485" s="222"/>
      <c r="AB1485" s="224"/>
      <c r="AC1485" s="225"/>
      <c r="AD1485" s="2">
        <f t="shared" si="531"/>
        <v>0</v>
      </c>
      <c r="AE1485" s="2">
        <f t="shared" si="532"/>
        <v>0</v>
      </c>
      <c r="AF1485" s="226"/>
      <c r="AG1485" s="219">
        <f t="shared" si="536"/>
        <v>0</v>
      </c>
      <c r="AH1485" s="234">
        <f t="shared" si="537"/>
        <v>0</v>
      </c>
      <c r="AI1485" s="214">
        <f t="shared" si="545"/>
        <v>0</v>
      </c>
      <c r="AK1485" s="229">
        <f t="shared" si="538"/>
        <v>0</v>
      </c>
      <c r="AL1485" s="226"/>
      <c r="AM1485" s="15"/>
      <c r="AN1485" s="232" t="e">
        <f t="shared" si="539"/>
        <v>#DIV/0!</v>
      </c>
      <c r="AO1485" s="214">
        <f t="shared" si="533"/>
        <v>0</v>
      </c>
      <c r="AQ1485" s="210"/>
      <c r="AR1485" s="231"/>
      <c r="AS1485" s="15"/>
      <c r="AT1485" s="232">
        <f t="shared" si="540"/>
        <v>0</v>
      </c>
      <c r="AU1485" s="235">
        <f t="shared" si="541"/>
        <v>0</v>
      </c>
      <c r="AY1485" s="210"/>
      <c r="AZ1485" s="231"/>
      <c r="BA1485" s="15"/>
      <c r="BB1485" s="232">
        <f t="shared" si="530"/>
        <v>0</v>
      </c>
      <c r="BC1485" s="235">
        <f t="shared" si="542"/>
        <v>0</v>
      </c>
      <c r="BG1485" s="210"/>
      <c r="BH1485" s="231"/>
      <c r="BI1485" s="15"/>
      <c r="BJ1485" s="232">
        <f t="shared" si="534"/>
        <v>0</v>
      </c>
      <c r="BK1485" s="235">
        <f t="shared" si="543"/>
        <v>0</v>
      </c>
      <c r="BM1485" s="109">
        <f t="shared" si="535"/>
        <v>-1.4998823103385566</v>
      </c>
      <c r="BN1485" s="213"/>
      <c r="BR1485" s="228"/>
      <c r="BS1485" s="311"/>
      <c r="BT1485" s="3"/>
      <c r="BU1485" s="213"/>
      <c r="BV1485" s="213"/>
      <c r="BW1485" s="291"/>
    </row>
    <row r="1486" spans="1:75" x14ac:dyDescent="0.2">
      <c r="A1486" s="210"/>
      <c r="B1486" s="211"/>
      <c r="C1486" s="848" t="str">
        <f ca="1">IF(ISERR(AVERAGE(INDIRECT("B"&amp;(ROW()-INT($B$1/2))):INDIRECT("B"&amp;(ROW()+INT($B$1/2))))),"",AVERAGE(INDIRECT("B"&amp;(ROW()-INT($B$1/2))):INDIRECT("B"&amp;(ROW()+INT($B$1/2)))))</f>
        <v/>
      </c>
      <c r="D1486" s="848">
        <f t="shared" si="529"/>
        <v>0</v>
      </c>
      <c r="E1486" s="275"/>
      <c r="F1486" s="15"/>
      <c r="G1486" s="3"/>
      <c r="H1486" s="3"/>
      <c r="I1486" s="3"/>
      <c r="J1486" s="3"/>
      <c r="K1486" s="3"/>
      <c r="L1486" s="554"/>
      <c r="M1486" s="545"/>
      <c r="N1486" s="546"/>
      <c r="O1486" s="5"/>
      <c r="P1486" s="216"/>
      <c r="Q1486" s="217"/>
      <c r="R1486" s="218"/>
      <c r="S1486" s="219">
        <f t="shared" si="546"/>
        <v>0</v>
      </c>
      <c r="T1486" s="220">
        <f t="shared" si="547"/>
        <v>0</v>
      </c>
      <c r="U1486" s="214">
        <f t="shared" si="544"/>
        <v>0</v>
      </c>
      <c r="W1486" s="221"/>
      <c r="X1486" s="222"/>
      <c r="Y1486" s="222"/>
      <c r="Z1486" s="223"/>
      <c r="AA1486" s="222"/>
      <c r="AB1486" s="224"/>
      <c r="AC1486" s="225"/>
      <c r="AD1486" s="2">
        <f t="shared" si="531"/>
        <v>0</v>
      </c>
      <c r="AE1486" s="2">
        <f t="shared" si="532"/>
        <v>0</v>
      </c>
      <c r="AF1486" s="226"/>
      <c r="AG1486" s="219">
        <f t="shared" si="536"/>
        <v>0</v>
      </c>
      <c r="AH1486" s="234">
        <f t="shared" si="537"/>
        <v>0</v>
      </c>
      <c r="AI1486" s="214">
        <f t="shared" si="545"/>
        <v>0</v>
      </c>
      <c r="AK1486" s="229">
        <f t="shared" si="538"/>
        <v>0</v>
      </c>
      <c r="AL1486" s="226"/>
      <c r="AM1486" s="15"/>
      <c r="AN1486" s="232" t="e">
        <f t="shared" si="539"/>
        <v>#DIV/0!</v>
      </c>
      <c r="AO1486" s="214">
        <f t="shared" si="533"/>
        <v>0</v>
      </c>
      <c r="AQ1486" s="210"/>
      <c r="AR1486" s="231"/>
      <c r="AS1486" s="15"/>
      <c r="AT1486" s="232">
        <f t="shared" si="540"/>
        <v>0</v>
      </c>
      <c r="AU1486" s="235">
        <f t="shared" si="541"/>
        <v>0</v>
      </c>
      <c r="AY1486" s="210"/>
      <c r="AZ1486" s="231"/>
      <c r="BA1486" s="15"/>
      <c r="BB1486" s="232">
        <f t="shared" si="530"/>
        <v>0</v>
      </c>
      <c r="BC1486" s="235">
        <f t="shared" si="542"/>
        <v>0</v>
      </c>
      <c r="BG1486" s="210"/>
      <c r="BH1486" s="231"/>
      <c r="BI1486" s="15"/>
      <c r="BJ1486" s="232">
        <f t="shared" si="534"/>
        <v>0</v>
      </c>
      <c r="BK1486" s="235">
        <f t="shared" si="543"/>
        <v>0</v>
      </c>
      <c r="BM1486" s="109">
        <f t="shared" si="535"/>
        <v>-1.5017146478362933</v>
      </c>
      <c r="BN1486" s="213"/>
      <c r="BR1486" s="228"/>
      <c r="BS1486" s="311"/>
      <c r="BT1486" s="3"/>
      <c r="BU1486" s="213"/>
      <c r="BV1486" s="213"/>
      <c r="BW1486" s="291"/>
    </row>
    <row r="1487" spans="1:75" x14ac:dyDescent="0.2">
      <c r="A1487" s="210"/>
      <c r="B1487" s="211"/>
      <c r="C1487" s="848" t="str">
        <f ca="1">IF(ISERR(AVERAGE(INDIRECT("B"&amp;(ROW()-INT($B$1/2))):INDIRECT("B"&amp;(ROW()+INT($B$1/2))))),"",AVERAGE(INDIRECT("B"&amp;(ROW()-INT($B$1/2))):INDIRECT("B"&amp;(ROW()+INT($B$1/2)))))</f>
        <v/>
      </c>
      <c r="D1487" s="848">
        <f t="shared" si="529"/>
        <v>0</v>
      </c>
      <c r="E1487" s="275"/>
      <c r="F1487" s="15"/>
      <c r="G1487" s="3"/>
      <c r="H1487" s="3"/>
      <c r="I1487" s="3"/>
      <c r="J1487" s="3"/>
      <c r="K1487" s="3"/>
      <c r="L1487" s="554"/>
      <c r="M1487" s="545"/>
      <c r="N1487" s="546"/>
      <c r="O1487" s="5"/>
      <c r="P1487" s="216"/>
      <c r="Q1487" s="217"/>
      <c r="R1487" s="218"/>
      <c r="S1487" s="219">
        <f t="shared" si="546"/>
        <v>0</v>
      </c>
      <c r="T1487" s="220">
        <f t="shared" si="547"/>
        <v>0</v>
      </c>
      <c r="U1487" s="214">
        <f t="shared" si="544"/>
        <v>0</v>
      </c>
      <c r="W1487" s="221"/>
      <c r="X1487" s="222"/>
      <c r="Y1487" s="222"/>
      <c r="Z1487" s="223"/>
      <c r="AA1487" s="222"/>
      <c r="AB1487" s="224"/>
      <c r="AC1487" s="225"/>
      <c r="AD1487" s="2">
        <f t="shared" si="531"/>
        <v>0</v>
      </c>
      <c r="AE1487" s="2">
        <f t="shared" si="532"/>
        <v>0</v>
      </c>
      <c r="AF1487" s="226"/>
      <c r="AG1487" s="219">
        <f t="shared" si="536"/>
        <v>0</v>
      </c>
      <c r="AH1487" s="234">
        <f t="shared" si="537"/>
        <v>0</v>
      </c>
      <c r="AI1487" s="214">
        <f t="shared" si="545"/>
        <v>0</v>
      </c>
      <c r="AK1487" s="229">
        <f t="shared" si="538"/>
        <v>0</v>
      </c>
      <c r="AL1487" s="226"/>
      <c r="AM1487" s="15"/>
      <c r="AN1487" s="232" t="e">
        <f t="shared" si="539"/>
        <v>#DIV/0!</v>
      </c>
      <c r="AO1487" s="214">
        <f t="shared" si="533"/>
        <v>0</v>
      </c>
      <c r="AQ1487" s="210"/>
      <c r="AR1487" s="231"/>
      <c r="AS1487" s="15"/>
      <c r="AT1487" s="232">
        <f t="shared" si="540"/>
        <v>0</v>
      </c>
      <c r="AU1487" s="235">
        <f t="shared" si="541"/>
        <v>0</v>
      </c>
      <c r="AY1487" s="210"/>
      <c r="AZ1487" s="231"/>
      <c r="BA1487" s="15"/>
      <c r="BB1487" s="232">
        <f t="shared" si="530"/>
        <v>0</v>
      </c>
      <c r="BC1487" s="235">
        <f t="shared" si="542"/>
        <v>0</v>
      </c>
      <c r="BG1487" s="210"/>
      <c r="BH1487" s="231"/>
      <c r="BI1487" s="15"/>
      <c r="BJ1487" s="232">
        <f t="shared" si="534"/>
        <v>0</v>
      </c>
      <c r="BK1487" s="235">
        <f t="shared" si="543"/>
        <v>0</v>
      </c>
      <c r="BM1487" s="109">
        <f t="shared" si="535"/>
        <v>-1.50354698533403</v>
      </c>
      <c r="BN1487" s="213"/>
      <c r="BR1487" s="228"/>
      <c r="BS1487" s="311"/>
      <c r="BT1487" s="3"/>
      <c r="BU1487" s="213"/>
      <c r="BV1487" s="213"/>
      <c r="BW1487" s="291"/>
    </row>
    <row r="1488" spans="1:75" x14ac:dyDescent="0.2">
      <c r="A1488" s="210"/>
      <c r="B1488" s="211"/>
      <c r="C1488" s="848" t="str">
        <f ca="1">IF(ISERR(AVERAGE(INDIRECT("B"&amp;(ROW()-INT($B$1/2))):INDIRECT("B"&amp;(ROW()+INT($B$1/2))))),"",AVERAGE(INDIRECT("B"&amp;(ROW()-INT($B$1/2))):INDIRECT("B"&amp;(ROW()+INT($B$1/2)))))</f>
        <v/>
      </c>
      <c r="D1488" s="848">
        <f t="shared" si="529"/>
        <v>0</v>
      </c>
      <c r="E1488" s="275"/>
      <c r="F1488" s="15"/>
      <c r="G1488" s="3"/>
      <c r="H1488" s="3"/>
      <c r="I1488" s="3"/>
      <c r="J1488" s="3"/>
      <c r="K1488" s="3"/>
      <c r="L1488" s="554"/>
      <c r="M1488" s="545"/>
      <c r="N1488" s="546"/>
      <c r="O1488" s="5"/>
      <c r="P1488" s="216"/>
      <c r="Q1488" s="217"/>
      <c r="R1488" s="218"/>
      <c r="S1488" s="219">
        <f t="shared" si="546"/>
        <v>0</v>
      </c>
      <c r="T1488" s="220">
        <f t="shared" si="547"/>
        <v>0</v>
      </c>
      <c r="U1488" s="214">
        <f t="shared" si="544"/>
        <v>0</v>
      </c>
      <c r="W1488" s="221"/>
      <c r="X1488" s="222"/>
      <c r="Y1488" s="222"/>
      <c r="Z1488" s="223"/>
      <c r="AA1488" s="222"/>
      <c r="AB1488" s="224"/>
      <c r="AC1488" s="225"/>
      <c r="AD1488" s="2">
        <f t="shared" si="531"/>
        <v>0</v>
      </c>
      <c r="AE1488" s="2">
        <f t="shared" si="532"/>
        <v>0</v>
      </c>
      <c r="AF1488" s="226"/>
      <c r="AG1488" s="219">
        <f t="shared" si="536"/>
        <v>0</v>
      </c>
      <c r="AH1488" s="234">
        <f t="shared" si="537"/>
        <v>0</v>
      </c>
      <c r="AI1488" s="214">
        <f t="shared" si="545"/>
        <v>0</v>
      </c>
      <c r="AK1488" s="229">
        <f t="shared" si="538"/>
        <v>0</v>
      </c>
      <c r="AL1488" s="226"/>
      <c r="AM1488" s="15"/>
      <c r="AN1488" s="232" t="e">
        <f t="shared" si="539"/>
        <v>#DIV/0!</v>
      </c>
      <c r="AO1488" s="214">
        <f t="shared" si="533"/>
        <v>0</v>
      </c>
      <c r="AQ1488" s="210"/>
      <c r="AR1488" s="231"/>
      <c r="AS1488" s="15"/>
      <c r="AT1488" s="232">
        <f t="shared" si="540"/>
        <v>0</v>
      </c>
      <c r="AU1488" s="235">
        <f t="shared" si="541"/>
        <v>0</v>
      </c>
      <c r="AY1488" s="210"/>
      <c r="AZ1488" s="231"/>
      <c r="BA1488" s="15"/>
      <c r="BB1488" s="232">
        <f t="shared" si="530"/>
        <v>0</v>
      </c>
      <c r="BC1488" s="235">
        <f t="shared" si="542"/>
        <v>0</v>
      </c>
      <c r="BG1488" s="210"/>
      <c r="BH1488" s="231"/>
      <c r="BI1488" s="15"/>
      <c r="BJ1488" s="232">
        <f t="shared" si="534"/>
        <v>0</v>
      </c>
      <c r="BK1488" s="235">
        <f t="shared" si="543"/>
        <v>0</v>
      </c>
      <c r="BM1488" s="109">
        <f t="shared" si="535"/>
        <v>-1.5053793228317667</v>
      </c>
      <c r="BN1488" s="213"/>
      <c r="BR1488" s="228"/>
      <c r="BS1488" s="311"/>
      <c r="BT1488" s="3"/>
      <c r="BU1488" s="213"/>
      <c r="BV1488" s="213"/>
      <c r="BW1488" s="291"/>
    </row>
    <row r="1489" spans="1:75" x14ac:dyDescent="0.2">
      <c r="A1489" s="210"/>
      <c r="B1489" s="211"/>
      <c r="C1489" s="848" t="str">
        <f ca="1">IF(ISERR(AVERAGE(INDIRECT("B"&amp;(ROW()-INT($B$1/2))):INDIRECT("B"&amp;(ROW()+INT($B$1/2))))),"",AVERAGE(INDIRECT("B"&amp;(ROW()-INT($B$1/2))):INDIRECT("B"&amp;(ROW()+INT($B$1/2)))))</f>
        <v/>
      </c>
      <c r="D1489" s="848">
        <f t="shared" si="529"/>
        <v>0</v>
      </c>
      <c r="E1489" s="275"/>
      <c r="F1489" s="15"/>
      <c r="G1489" s="3"/>
      <c r="H1489" s="3"/>
      <c r="I1489" s="3"/>
      <c r="J1489" s="3"/>
      <c r="K1489" s="3"/>
      <c r="L1489" s="554"/>
      <c r="M1489" s="545"/>
      <c r="N1489" s="546"/>
      <c r="O1489" s="5"/>
      <c r="P1489" s="216"/>
      <c r="Q1489" s="217"/>
      <c r="R1489" s="218"/>
      <c r="S1489" s="219">
        <f t="shared" si="546"/>
        <v>0</v>
      </c>
      <c r="T1489" s="220">
        <f t="shared" si="547"/>
        <v>0</v>
      </c>
      <c r="U1489" s="214">
        <f t="shared" si="544"/>
        <v>0</v>
      </c>
      <c r="W1489" s="221"/>
      <c r="X1489" s="222"/>
      <c r="Y1489" s="222"/>
      <c r="Z1489" s="223"/>
      <c r="AA1489" s="222"/>
      <c r="AB1489" s="224"/>
      <c r="AC1489" s="225"/>
      <c r="AD1489" s="2">
        <f t="shared" si="531"/>
        <v>0</v>
      </c>
      <c r="AE1489" s="2">
        <f t="shared" si="532"/>
        <v>0</v>
      </c>
      <c r="AF1489" s="226"/>
      <c r="AG1489" s="219">
        <f t="shared" si="536"/>
        <v>0</v>
      </c>
      <c r="AH1489" s="234">
        <f t="shared" si="537"/>
        <v>0</v>
      </c>
      <c r="AI1489" s="214">
        <f t="shared" si="545"/>
        <v>0</v>
      </c>
      <c r="AK1489" s="229">
        <f t="shared" si="538"/>
        <v>0</v>
      </c>
      <c r="AL1489" s="226"/>
      <c r="AM1489" s="15"/>
      <c r="AN1489" s="232" t="e">
        <f t="shared" si="539"/>
        <v>#DIV/0!</v>
      </c>
      <c r="AO1489" s="214">
        <f t="shared" si="533"/>
        <v>0</v>
      </c>
      <c r="AQ1489" s="210"/>
      <c r="AR1489" s="231"/>
      <c r="AS1489" s="15"/>
      <c r="AT1489" s="232">
        <f t="shared" si="540"/>
        <v>0</v>
      </c>
      <c r="AU1489" s="235">
        <f t="shared" si="541"/>
        <v>0</v>
      </c>
      <c r="AY1489" s="210"/>
      <c r="AZ1489" s="231"/>
      <c r="BA1489" s="15"/>
      <c r="BB1489" s="232">
        <f t="shared" si="530"/>
        <v>0</v>
      </c>
      <c r="BC1489" s="235">
        <f t="shared" si="542"/>
        <v>0</v>
      </c>
      <c r="BG1489" s="210"/>
      <c r="BH1489" s="231"/>
      <c r="BI1489" s="15"/>
      <c r="BJ1489" s="232">
        <f t="shared" si="534"/>
        <v>0</v>
      </c>
      <c r="BK1489" s="235">
        <f t="shared" si="543"/>
        <v>0</v>
      </c>
      <c r="BM1489" s="109">
        <f t="shared" si="535"/>
        <v>-1.5072116603295034</v>
      </c>
      <c r="BN1489" s="213"/>
      <c r="BR1489" s="228"/>
      <c r="BS1489" s="311"/>
      <c r="BT1489" s="3"/>
      <c r="BU1489" s="213"/>
      <c r="BV1489" s="213"/>
      <c r="BW1489" s="291"/>
    </row>
    <row r="1490" spans="1:75" x14ac:dyDescent="0.2">
      <c r="A1490" s="210"/>
      <c r="B1490" s="211"/>
      <c r="C1490" s="848" t="str">
        <f ca="1">IF(ISERR(AVERAGE(INDIRECT("B"&amp;(ROW()-INT($B$1/2))):INDIRECT("B"&amp;(ROW()+INT($B$1/2))))),"",AVERAGE(INDIRECT("B"&amp;(ROW()-INT($B$1/2))):INDIRECT("B"&amp;(ROW()+INT($B$1/2)))))</f>
        <v/>
      </c>
      <c r="D1490" s="848">
        <f t="shared" si="529"/>
        <v>0</v>
      </c>
      <c r="E1490" s="275"/>
      <c r="F1490" s="15"/>
      <c r="G1490" s="3"/>
      <c r="H1490" s="3"/>
      <c r="I1490" s="3"/>
      <c r="J1490" s="3"/>
      <c r="K1490" s="3"/>
      <c r="L1490" s="554"/>
      <c r="M1490" s="545"/>
      <c r="N1490" s="546"/>
      <c r="O1490" s="5"/>
      <c r="P1490" s="216"/>
      <c r="Q1490" s="217"/>
      <c r="R1490" s="218"/>
      <c r="S1490" s="219">
        <f t="shared" si="546"/>
        <v>0</v>
      </c>
      <c r="T1490" s="220">
        <f t="shared" si="547"/>
        <v>0</v>
      </c>
      <c r="U1490" s="214">
        <f t="shared" si="544"/>
        <v>0</v>
      </c>
      <c r="W1490" s="221"/>
      <c r="X1490" s="222"/>
      <c r="Y1490" s="222"/>
      <c r="Z1490" s="223"/>
      <c r="AA1490" s="222"/>
      <c r="AB1490" s="224"/>
      <c r="AC1490" s="225"/>
      <c r="AD1490" s="2">
        <f t="shared" si="531"/>
        <v>0</v>
      </c>
      <c r="AE1490" s="2">
        <f t="shared" si="532"/>
        <v>0</v>
      </c>
      <c r="AF1490" s="226"/>
      <c r="AG1490" s="219">
        <f t="shared" si="536"/>
        <v>0</v>
      </c>
      <c r="AH1490" s="234">
        <f t="shared" si="537"/>
        <v>0</v>
      </c>
      <c r="AI1490" s="214">
        <f t="shared" si="545"/>
        <v>0</v>
      </c>
      <c r="AK1490" s="229">
        <f t="shared" si="538"/>
        <v>0</v>
      </c>
      <c r="AL1490" s="226"/>
      <c r="AM1490" s="15"/>
      <c r="AN1490" s="232" t="e">
        <f t="shared" si="539"/>
        <v>#DIV/0!</v>
      </c>
      <c r="AO1490" s="214">
        <f t="shared" si="533"/>
        <v>0</v>
      </c>
      <c r="AQ1490" s="210"/>
      <c r="AR1490" s="231"/>
      <c r="AS1490" s="15"/>
      <c r="AT1490" s="232">
        <f t="shared" si="540"/>
        <v>0</v>
      </c>
      <c r="AU1490" s="235">
        <f t="shared" si="541"/>
        <v>0</v>
      </c>
      <c r="AY1490" s="210"/>
      <c r="AZ1490" s="231"/>
      <c r="BA1490" s="15"/>
      <c r="BB1490" s="232">
        <f t="shared" si="530"/>
        <v>0</v>
      </c>
      <c r="BC1490" s="235">
        <f t="shared" si="542"/>
        <v>0</v>
      </c>
      <c r="BG1490" s="210"/>
      <c r="BH1490" s="231"/>
      <c r="BI1490" s="15"/>
      <c r="BJ1490" s="232">
        <f t="shared" si="534"/>
        <v>0</v>
      </c>
      <c r="BK1490" s="235">
        <f t="shared" si="543"/>
        <v>0</v>
      </c>
      <c r="BM1490" s="109">
        <f t="shared" si="535"/>
        <v>-1.5090439978272401</v>
      </c>
      <c r="BN1490" s="213"/>
      <c r="BR1490" s="228"/>
      <c r="BS1490" s="311"/>
      <c r="BT1490" s="3"/>
      <c r="BU1490" s="213"/>
      <c r="BV1490" s="213"/>
      <c r="BW1490" s="291"/>
    </row>
    <row r="1491" spans="1:75" x14ac:dyDescent="0.2">
      <c r="A1491" s="210"/>
      <c r="B1491" s="211"/>
      <c r="C1491" s="848" t="str">
        <f ca="1">IF(ISERR(AVERAGE(INDIRECT("B"&amp;(ROW()-INT($B$1/2))):INDIRECT("B"&amp;(ROW()+INT($B$1/2))))),"",AVERAGE(INDIRECT("B"&amp;(ROW()-INT($B$1/2))):INDIRECT("B"&amp;(ROW()+INT($B$1/2)))))</f>
        <v/>
      </c>
      <c r="D1491" s="848">
        <f t="shared" si="529"/>
        <v>0</v>
      </c>
      <c r="E1491" s="275"/>
      <c r="F1491" s="15"/>
      <c r="G1491" s="3"/>
      <c r="H1491" s="3"/>
      <c r="I1491" s="3"/>
      <c r="J1491" s="3"/>
      <c r="K1491" s="3"/>
      <c r="L1491" s="554"/>
      <c r="M1491" s="545"/>
      <c r="N1491" s="546"/>
      <c r="O1491" s="5"/>
      <c r="P1491" s="216"/>
      <c r="Q1491" s="217"/>
      <c r="R1491" s="218"/>
      <c r="S1491" s="219">
        <f t="shared" si="546"/>
        <v>0</v>
      </c>
      <c r="T1491" s="220">
        <f t="shared" si="547"/>
        <v>0</v>
      </c>
      <c r="U1491" s="214">
        <f t="shared" si="544"/>
        <v>0</v>
      </c>
      <c r="W1491" s="221"/>
      <c r="X1491" s="222"/>
      <c r="Y1491" s="222"/>
      <c r="Z1491" s="223"/>
      <c r="AA1491" s="222"/>
      <c r="AB1491" s="224"/>
      <c r="AC1491" s="225"/>
      <c r="AD1491" s="2">
        <f t="shared" si="531"/>
        <v>0</v>
      </c>
      <c r="AE1491" s="2">
        <f t="shared" si="532"/>
        <v>0</v>
      </c>
      <c r="AF1491" s="226"/>
      <c r="AG1491" s="219">
        <f t="shared" si="536"/>
        <v>0</v>
      </c>
      <c r="AH1491" s="234">
        <f t="shared" si="537"/>
        <v>0</v>
      </c>
      <c r="AI1491" s="214">
        <f t="shared" si="545"/>
        <v>0</v>
      </c>
      <c r="AK1491" s="229">
        <f t="shared" si="538"/>
        <v>0</v>
      </c>
      <c r="AL1491" s="226"/>
      <c r="AM1491" s="15"/>
      <c r="AN1491" s="232" t="e">
        <f t="shared" si="539"/>
        <v>#DIV/0!</v>
      </c>
      <c r="AO1491" s="214">
        <f t="shared" si="533"/>
        <v>0</v>
      </c>
      <c r="AQ1491" s="210"/>
      <c r="AR1491" s="231"/>
      <c r="AS1491" s="15"/>
      <c r="AT1491" s="232">
        <f t="shared" si="540"/>
        <v>0</v>
      </c>
      <c r="AU1491" s="235">
        <f t="shared" si="541"/>
        <v>0</v>
      </c>
      <c r="AY1491" s="210"/>
      <c r="AZ1491" s="231"/>
      <c r="BA1491" s="15"/>
      <c r="BB1491" s="232">
        <f t="shared" si="530"/>
        <v>0</v>
      </c>
      <c r="BC1491" s="235">
        <f t="shared" si="542"/>
        <v>0</v>
      </c>
      <c r="BG1491" s="210"/>
      <c r="BH1491" s="231"/>
      <c r="BI1491" s="15"/>
      <c r="BJ1491" s="232">
        <f t="shared" si="534"/>
        <v>0</v>
      </c>
      <c r="BK1491" s="235">
        <f t="shared" si="543"/>
        <v>0</v>
      </c>
      <c r="BM1491" s="109">
        <f t="shared" si="535"/>
        <v>-1.5108763353249768</v>
      </c>
      <c r="BN1491" s="213"/>
      <c r="BR1491" s="228"/>
      <c r="BS1491" s="311"/>
      <c r="BT1491" s="3"/>
      <c r="BU1491" s="213"/>
      <c r="BV1491" s="213"/>
      <c r="BW1491" s="291"/>
    </row>
    <row r="1492" spans="1:75" x14ac:dyDescent="0.2">
      <c r="A1492" s="210"/>
      <c r="B1492" s="211"/>
      <c r="C1492" s="848" t="str">
        <f ca="1">IF(ISERR(AVERAGE(INDIRECT("B"&amp;(ROW()-INT($B$1/2))):INDIRECT("B"&amp;(ROW()+INT($B$1/2))))),"",AVERAGE(INDIRECT("B"&amp;(ROW()-INT($B$1/2))):INDIRECT("B"&amp;(ROW()+INT($B$1/2)))))</f>
        <v/>
      </c>
      <c r="D1492" s="848">
        <f t="shared" si="529"/>
        <v>0</v>
      </c>
      <c r="E1492" s="275"/>
      <c r="F1492" s="15"/>
      <c r="G1492" s="3"/>
      <c r="H1492" s="3"/>
      <c r="I1492" s="3"/>
      <c r="J1492" s="3"/>
      <c r="K1492" s="3"/>
      <c r="L1492" s="554"/>
      <c r="M1492" s="545"/>
      <c r="N1492" s="546"/>
      <c r="O1492" s="5"/>
      <c r="P1492" s="216"/>
      <c r="Q1492" s="217"/>
      <c r="R1492" s="218"/>
      <c r="S1492" s="219">
        <f t="shared" si="546"/>
        <v>0</v>
      </c>
      <c r="T1492" s="220">
        <f t="shared" si="547"/>
        <v>0</v>
      </c>
      <c r="U1492" s="214">
        <f t="shared" si="544"/>
        <v>0</v>
      </c>
      <c r="W1492" s="221"/>
      <c r="X1492" s="222"/>
      <c r="Y1492" s="222"/>
      <c r="Z1492" s="223"/>
      <c r="AA1492" s="222"/>
      <c r="AB1492" s="224"/>
      <c r="AC1492" s="225"/>
      <c r="AD1492" s="2">
        <f t="shared" si="531"/>
        <v>0</v>
      </c>
      <c r="AE1492" s="2">
        <f t="shared" si="532"/>
        <v>0</v>
      </c>
      <c r="AF1492" s="226"/>
      <c r="AG1492" s="219">
        <f t="shared" si="536"/>
        <v>0</v>
      </c>
      <c r="AH1492" s="234">
        <f t="shared" si="537"/>
        <v>0</v>
      </c>
      <c r="AI1492" s="214">
        <f t="shared" si="545"/>
        <v>0</v>
      </c>
      <c r="AK1492" s="229">
        <f t="shared" si="538"/>
        <v>0</v>
      </c>
      <c r="AL1492" s="226"/>
      <c r="AM1492" s="15"/>
      <c r="AN1492" s="232" t="e">
        <f t="shared" si="539"/>
        <v>#DIV/0!</v>
      </c>
      <c r="AO1492" s="214">
        <f t="shared" si="533"/>
        <v>0</v>
      </c>
      <c r="AQ1492" s="210"/>
      <c r="AR1492" s="231"/>
      <c r="AS1492" s="15"/>
      <c r="AT1492" s="232">
        <f t="shared" si="540"/>
        <v>0</v>
      </c>
      <c r="AU1492" s="235">
        <f t="shared" si="541"/>
        <v>0</v>
      </c>
      <c r="AY1492" s="210"/>
      <c r="AZ1492" s="231"/>
      <c r="BA1492" s="15"/>
      <c r="BB1492" s="232">
        <f t="shared" si="530"/>
        <v>0</v>
      </c>
      <c r="BC1492" s="235">
        <f t="shared" si="542"/>
        <v>0</v>
      </c>
      <c r="BG1492" s="210"/>
      <c r="BH1492" s="231"/>
      <c r="BI1492" s="15"/>
      <c r="BJ1492" s="232">
        <f t="shared" si="534"/>
        <v>0</v>
      </c>
      <c r="BK1492" s="235">
        <f t="shared" si="543"/>
        <v>0</v>
      </c>
      <c r="BM1492" s="109">
        <f t="shared" si="535"/>
        <v>-1.5127086728227135</v>
      </c>
      <c r="BN1492" s="213"/>
      <c r="BR1492" s="228"/>
      <c r="BS1492" s="311"/>
      <c r="BT1492" s="3"/>
      <c r="BU1492" s="213"/>
      <c r="BV1492" s="213"/>
      <c r="BW1492" s="291"/>
    </row>
    <row r="1493" spans="1:75" x14ac:dyDescent="0.2">
      <c r="A1493" s="210"/>
      <c r="B1493" s="211"/>
      <c r="C1493" s="848" t="str">
        <f ca="1">IF(ISERR(AVERAGE(INDIRECT("B"&amp;(ROW()-INT($B$1/2))):INDIRECT("B"&amp;(ROW()+INT($B$1/2))))),"",AVERAGE(INDIRECT("B"&amp;(ROW()-INT($B$1/2))):INDIRECT("B"&amp;(ROW()+INT($B$1/2)))))</f>
        <v/>
      </c>
      <c r="D1493" s="848">
        <f t="shared" si="529"/>
        <v>0</v>
      </c>
      <c r="E1493" s="275"/>
      <c r="F1493" s="15"/>
      <c r="G1493" s="3"/>
      <c r="H1493" s="3"/>
      <c r="I1493" s="3"/>
      <c r="J1493" s="3"/>
      <c r="K1493" s="3"/>
      <c r="L1493" s="554"/>
      <c r="M1493" s="545"/>
      <c r="N1493" s="546"/>
      <c r="O1493" s="5"/>
      <c r="P1493" s="216"/>
      <c r="Q1493" s="217"/>
      <c r="R1493" s="218"/>
      <c r="S1493" s="219">
        <f t="shared" si="546"/>
        <v>0</v>
      </c>
      <c r="T1493" s="220">
        <f t="shared" si="547"/>
        <v>0</v>
      </c>
      <c r="U1493" s="214">
        <f t="shared" si="544"/>
        <v>0</v>
      </c>
      <c r="W1493" s="221"/>
      <c r="X1493" s="222"/>
      <c r="Y1493" s="222"/>
      <c r="Z1493" s="223"/>
      <c r="AA1493" s="222"/>
      <c r="AB1493" s="224"/>
      <c r="AC1493" s="225"/>
      <c r="AD1493" s="2">
        <f t="shared" si="531"/>
        <v>0</v>
      </c>
      <c r="AE1493" s="2">
        <f t="shared" si="532"/>
        <v>0</v>
      </c>
      <c r="AF1493" s="226"/>
      <c r="AG1493" s="219">
        <f t="shared" si="536"/>
        <v>0</v>
      </c>
      <c r="AH1493" s="234">
        <f t="shared" si="537"/>
        <v>0</v>
      </c>
      <c r="AI1493" s="214">
        <f t="shared" si="545"/>
        <v>0</v>
      </c>
      <c r="AK1493" s="229">
        <f t="shared" si="538"/>
        <v>0</v>
      </c>
      <c r="AL1493" s="226"/>
      <c r="AM1493" s="15"/>
      <c r="AN1493" s="232" t="e">
        <f t="shared" si="539"/>
        <v>#DIV/0!</v>
      </c>
      <c r="AO1493" s="214">
        <f t="shared" si="533"/>
        <v>0</v>
      </c>
      <c r="AQ1493" s="210"/>
      <c r="AR1493" s="231"/>
      <c r="AS1493" s="15"/>
      <c r="AT1493" s="232">
        <f t="shared" si="540"/>
        <v>0</v>
      </c>
      <c r="AU1493" s="235">
        <f t="shared" si="541"/>
        <v>0</v>
      </c>
      <c r="AY1493" s="210"/>
      <c r="AZ1493" s="231"/>
      <c r="BA1493" s="15"/>
      <c r="BB1493" s="232">
        <f t="shared" si="530"/>
        <v>0</v>
      </c>
      <c r="BC1493" s="235">
        <f t="shared" si="542"/>
        <v>0</v>
      </c>
      <c r="BG1493" s="210"/>
      <c r="BH1493" s="231"/>
      <c r="BI1493" s="15"/>
      <c r="BJ1493" s="232">
        <f t="shared" si="534"/>
        <v>0</v>
      </c>
      <c r="BK1493" s="235">
        <f t="shared" si="543"/>
        <v>0</v>
      </c>
      <c r="BM1493" s="109">
        <f t="shared" si="535"/>
        <v>-1.5145410103204502</v>
      </c>
      <c r="BN1493" s="213"/>
      <c r="BR1493" s="228"/>
      <c r="BS1493" s="311"/>
      <c r="BT1493" s="3"/>
      <c r="BU1493" s="213"/>
      <c r="BV1493" s="213"/>
      <c r="BW1493" s="291"/>
    </row>
    <row r="1494" spans="1:75" x14ac:dyDescent="0.2">
      <c r="A1494" s="210"/>
      <c r="B1494" s="211"/>
      <c r="C1494" s="848" t="str">
        <f ca="1">IF(ISERR(AVERAGE(INDIRECT("B"&amp;(ROW()-INT($B$1/2))):INDIRECT("B"&amp;(ROW()+INT($B$1/2))))),"",AVERAGE(INDIRECT("B"&amp;(ROW()-INT($B$1/2))):INDIRECT("B"&amp;(ROW()+INT($B$1/2)))))</f>
        <v/>
      </c>
      <c r="D1494" s="848">
        <f t="shared" si="529"/>
        <v>0</v>
      </c>
      <c r="E1494" s="275"/>
      <c r="F1494" s="15"/>
      <c r="G1494" s="3"/>
      <c r="H1494" s="3"/>
      <c r="I1494" s="3"/>
      <c r="J1494" s="3"/>
      <c r="K1494" s="3"/>
      <c r="L1494" s="554"/>
      <c r="M1494" s="545"/>
      <c r="N1494" s="546"/>
      <c r="O1494" s="5"/>
      <c r="P1494" s="216"/>
      <c r="Q1494" s="217"/>
      <c r="R1494" s="218"/>
      <c r="S1494" s="219">
        <f t="shared" si="546"/>
        <v>0</v>
      </c>
      <c r="T1494" s="220">
        <f t="shared" si="547"/>
        <v>0</v>
      </c>
      <c r="U1494" s="214">
        <f t="shared" si="544"/>
        <v>0</v>
      </c>
      <c r="W1494" s="221"/>
      <c r="X1494" s="222"/>
      <c r="Y1494" s="222"/>
      <c r="Z1494" s="223"/>
      <c r="AA1494" s="222"/>
      <c r="AB1494" s="224"/>
      <c r="AC1494" s="225"/>
      <c r="AD1494" s="2">
        <f t="shared" si="531"/>
        <v>0</v>
      </c>
      <c r="AE1494" s="2">
        <f t="shared" si="532"/>
        <v>0</v>
      </c>
      <c r="AF1494" s="226"/>
      <c r="AG1494" s="219">
        <f t="shared" si="536"/>
        <v>0</v>
      </c>
      <c r="AH1494" s="234">
        <f t="shared" si="537"/>
        <v>0</v>
      </c>
      <c r="AI1494" s="214">
        <f t="shared" si="545"/>
        <v>0</v>
      </c>
      <c r="AK1494" s="229">
        <f t="shared" si="538"/>
        <v>0</v>
      </c>
      <c r="AL1494" s="226"/>
      <c r="AM1494" s="15"/>
      <c r="AN1494" s="232" t="e">
        <f t="shared" si="539"/>
        <v>#DIV/0!</v>
      </c>
      <c r="AO1494" s="214">
        <f t="shared" si="533"/>
        <v>0</v>
      </c>
      <c r="AQ1494" s="210"/>
      <c r="AR1494" s="231"/>
      <c r="AS1494" s="15"/>
      <c r="AT1494" s="232">
        <f t="shared" si="540"/>
        <v>0</v>
      </c>
      <c r="AU1494" s="235">
        <f t="shared" si="541"/>
        <v>0</v>
      </c>
      <c r="AY1494" s="210"/>
      <c r="AZ1494" s="231"/>
      <c r="BA1494" s="15"/>
      <c r="BB1494" s="232">
        <f t="shared" si="530"/>
        <v>0</v>
      </c>
      <c r="BC1494" s="235">
        <f t="shared" si="542"/>
        <v>0</v>
      </c>
      <c r="BG1494" s="210"/>
      <c r="BH1494" s="231"/>
      <c r="BI1494" s="15"/>
      <c r="BJ1494" s="232">
        <f t="shared" si="534"/>
        <v>0</v>
      </c>
      <c r="BK1494" s="235">
        <f t="shared" si="543"/>
        <v>0</v>
      </c>
      <c r="BM1494" s="109">
        <f t="shared" si="535"/>
        <v>-1.5163733478181869</v>
      </c>
      <c r="BN1494" s="213"/>
      <c r="BR1494" s="228"/>
      <c r="BS1494" s="311"/>
      <c r="BT1494" s="3"/>
      <c r="BU1494" s="213"/>
      <c r="BV1494" s="213"/>
      <c r="BW1494" s="291"/>
    </row>
    <row r="1495" spans="1:75" x14ac:dyDescent="0.2">
      <c r="A1495" s="210"/>
      <c r="B1495" s="211"/>
      <c r="C1495" s="848" t="str">
        <f ca="1">IF(ISERR(AVERAGE(INDIRECT("B"&amp;(ROW()-INT($B$1/2))):INDIRECT("B"&amp;(ROW()+INT($B$1/2))))),"",AVERAGE(INDIRECT("B"&amp;(ROW()-INT($B$1/2))):INDIRECT("B"&amp;(ROW()+INT($B$1/2)))))</f>
        <v/>
      </c>
      <c r="D1495" s="848">
        <f t="shared" si="529"/>
        <v>0</v>
      </c>
      <c r="E1495" s="275"/>
      <c r="F1495" s="15"/>
      <c r="G1495" s="3"/>
      <c r="H1495" s="3"/>
      <c r="I1495" s="3"/>
      <c r="J1495" s="3"/>
      <c r="K1495" s="3"/>
      <c r="L1495" s="554"/>
      <c r="M1495" s="545"/>
      <c r="N1495" s="546"/>
      <c r="O1495" s="5"/>
      <c r="P1495" s="216"/>
      <c r="Q1495" s="217"/>
      <c r="R1495" s="218"/>
      <c r="S1495" s="219">
        <f t="shared" si="546"/>
        <v>0</v>
      </c>
      <c r="T1495" s="220">
        <f t="shared" si="547"/>
        <v>0</v>
      </c>
      <c r="U1495" s="214">
        <f t="shared" si="544"/>
        <v>0</v>
      </c>
      <c r="W1495" s="221"/>
      <c r="X1495" s="222"/>
      <c r="Y1495" s="222"/>
      <c r="Z1495" s="223"/>
      <c r="AA1495" s="222"/>
      <c r="AB1495" s="224"/>
      <c r="AC1495" s="225"/>
      <c r="AD1495" s="2">
        <f t="shared" si="531"/>
        <v>0</v>
      </c>
      <c r="AE1495" s="2">
        <f t="shared" si="532"/>
        <v>0</v>
      </c>
      <c r="AF1495" s="226"/>
      <c r="AG1495" s="219">
        <f t="shared" si="536"/>
        <v>0</v>
      </c>
      <c r="AH1495" s="234">
        <f t="shared" si="537"/>
        <v>0</v>
      </c>
      <c r="AI1495" s="214">
        <f t="shared" si="545"/>
        <v>0</v>
      </c>
      <c r="AK1495" s="229">
        <f t="shared" si="538"/>
        <v>0</v>
      </c>
      <c r="AL1495" s="226"/>
      <c r="AM1495" s="15"/>
      <c r="AN1495" s="232" t="e">
        <f t="shared" si="539"/>
        <v>#DIV/0!</v>
      </c>
      <c r="AO1495" s="214">
        <f t="shared" si="533"/>
        <v>0</v>
      </c>
      <c r="AQ1495" s="210"/>
      <c r="AR1495" s="231"/>
      <c r="AS1495" s="15"/>
      <c r="AT1495" s="232">
        <f t="shared" si="540"/>
        <v>0</v>
      </c>
      <c r="AU1495" s="235">
        <f t="shared" si="541"/>
        <v>0</v>
      </c>
      <c r="AY1495" s="210"/>
      <c r="AZ1495" s="231"/>
      <c r="BA1495" s="15"/>
      <c r="BB1495" s="232">
        <f t="shared" si="530"/>
        <v>0</v>
      </c>
      <c r="BC1495" s="235">
        <f t="shared" si="542"/>
        <v>0</v>
      </c>
      <c r="BG1495" s="210"/>
      <c r="BH1495" s="231"/>
      <c r="BI1495" s="15"/>
      <c r="BJ1495" s="232">
        <f t="shared" si="534"/>
        <v>0</v>
      </c>
      <c r="BK1495" s="235">
        <f t="shared" si="543"/>
        <v>0</v>
      </c>
      <c r="BM1495" s="109">
        <f t="shared" si="535"/>
        <v>-1.5182056853159236</v>
      </c>
      <c r="BN1495" s="213"/>
      <c r="BR1495" s="228"/>
      <c r="BS1495" s="311"/>
      <c r="BT1495" s="3"/>
      <c r="BU1495" s="213"/>
      <c r="BV1495" s="213"/>
      <c r="BW1495" s="291"/>
    </row>
    <row r="1496" spans="1:75" x14ac:dyDescent="0.2">
      <c r="A1496" s="210"/>
      <c r="B1496" s="211"/>
      <c r="C1496" s="848" t="str">
        <f ca="1">IF(ISERR(AVERAGE(INDIRECT("B"&amp;(ROW()-INT($B$1/2))):INDIRECT("B"&amp;(ROW()+INT($B$1/2))))),"",AVERAGE(INDIRECT("B"&amp;(ROW()-INT($B$1/2))):INDIRECT("B"&amp;(ROW()+INT($B$1/2)))))</f>
        <v/>
      </c>
      <c r="D1496" s="848">
        <f t="shared" si="529"/>
        <v>0</v>
      </c>
      <c r="E1496" s="275"/>
      <c r="F1496" s="15"/>
      <c r="G1496" s="3"/>
      <c r="H1496" s="3"/>
      <c r="I1496" s="3"/>
      <c r="J1496" s="3"/>
      <c r="K1496" s="3"/>
      <c r="L1496" s="554"/>
      <c r="M1496" s="545"/>
      <c r="N1496" s="546"/>
      <c r="O1496" s="5"/>
      <c r="P1496" s="216"/>
      <c r="Q1496" s="217"/>
      <c r="R1496" s="218"/>
      <c r="S1496" s="219">
        <f t="shared" si="546"/>
        <v>0</v>
      </c>
      <c r="T1496" s="220">
        <f t="shared" si="547"/>
        <v>0</v>
      </c>
      <c r="U1496" s="214">
        <f t="shared" si="544"/>
        <v>0</v>
      </c>
      <c r="W1496" s="221"/>
      <c r="X1496" s="222"/>
      <c r="Y1496" s="222"/>
      <c r="Z1496" s="223"/>
      <c r="AA1496" s="222"/>
      <c r="AB1496" s="224"/>
      <c r="AC1496" s="225"/>
      <c r="AD1496" s="2">
        <f t="shared" si="531"/>
        <v>0</v>
      </c>
      <c r="AE1496" s="2">
        <f t="shared" si="532"/>
        <v>0</v>
      </c>
      <c r="AF1496" s="226"/>
      <c r="AG1496" s="219">
        <f t="shared" si="536"/>
        <v>0</v>
      </c>
      <c r="AH1496" s="234">
        <f t="shared" si="537"/>
        <v>0</v>
      </c>
      <c r="AI1496" s="214">
        <f t="shared" si="545"/>
        <v>0</v>
      </c>
      <c r="AK1496" s="229">
        <f t="shared" si="538"/>
        <v>0</v>
      </c>
      <c r="AL1496" s="226"/>
      <c r="AM1496" s="15"/>
      <c r="AN1496" s="232" t="e">
        <f t="shared" si="539"/>
        <v>#DIV/0!</v>
      </c>
      <c r="AO1496" s="214">
        <f t="shared" si="533"/>
        <v>0</v>
      </c>
      <c r="AQ1496" s="210"/>
      <c r="AR1496" s="231"/>
      <c r="AS1496" s="15"/>
      <c r="AT1496" s="232">
        <f t="shared" si="540"/>
        <v>0</v>
      </c>
      <c r="AU1496" s="235">
        <f t="shared" si="541"/>
        <v>0</v>
      </c>
      <c r="AY1496" s="210"/>
      <c r="AZ1496" s="231"/>
      <c r="BA1496" s="15"/>
      <c r="BB1496" s="232">
        <f t="shared" si="530"/>
        <v>0</v>
      </c>
      <c r="BC1496" s="235">
        <f t="shared" si="542"/>
        <v>0</v>
      </c>
      <c r="BG1496" s="210"/>
      <c r="BH1496" s="231"/>
      <c r="BI1496" s="15"/>
      <c r="BJ1496" s="232">
        <f t="shared" si="534"/>
        <v>0</v>
      </c>
      <c r="BK1496" s="235">
        <f t="shared" si="543"/>
        <v>0</v>
      </c>
      <c r="BM1496" s="109">
        <f t="shared" si="535"/>
        <v>-1.5200380228136603</v>
      </c>
      <c r="BN1496" s="213"/>
      <c r="BR1496" s="228"/>
      <c r="BS1496" s="311"/>
      <c r="BT1496" s="3"/>
      <c r="BU1496" s="213"/>
      <c r="BV1496" s="213"/>
      <c r="BW1496" s="291"/>
    </row>
    <row r="1497" spans="1:75" x14ac:dyDescent="0.2">
      <c r="A1497" s="210"/>
      <c r="B1497" s="211"/>
      <c r="C1497" s="848" t="str">
        <f ca="1">IF(ISERR(AVERAGE(INDIRECT("B"&amp;(ROW()-INT($B$1/2))):INDIRECT("B"&amp;(ROW()+INT($B$1/2))))),"",AVERAGE(INDIRECT("B"&amp;(ROW()-INT($B$1/2))):INDIRECT("B"&amp;(ROW()+INT($B$1/2)))))</f>
        <v/>
      </c>
      <c r="D1497" s="848">
        <f t="shared" si="529"/>
        <v>0</v>
      </c>
      <c r="E1497" s="275"/>
      <c r="F1497" s="15"/>
      <c r="G1497" s="3"/>
      <c r="H1497" s="3"/>
      <c r="I1497" s="3"/>
      <c r="J1497" s="3"/>
      <c r="K1497" s="3"/>
      <c r="L1497" s="554"/>
      <c r="M1497" s="545"/>
      <c r="N1497" s="546"/>
      <c r="O1497" s="5"/>
      <c r="P1497" s="216"/>
      <c r="Q1497" s="217"/>
      <c r="R1497" s="218"/>
      <c r="S1497" s="219">
        <f t="shared" si="546"/>
        <v>0</v>
      </c>
      <c r="T1497" s="220">
        <f t="shared" si="547"/>
        <v>0</v>
      </c>
      <c r="U1497" s="214">
        <f t="shared" si="544"/>
        <v>0</v>
      </c>
      <c r="W1497" s="221"/>
      <c r="X1497" s="222"/>
      <c r="Y1497" s="222"/>
      <c r="Z1497" s="223"/>
      <c r="AA1497" s="222"/>
      <c r="AB1497" s="224"/>
      <c r="AC1497" s="225"/>
      <c r="AD1497" s="2">
        <f t="shared" si="531"/>
        <v>0</v>
      </c>
      <c r="AE1497" s="2">
        <f t="shared" si="532"/>
        <v>0</v>
      </c>
      <c r="AF1497" s="226"/>
      <c r="AG1497" s="219">
        <f t="shared" si="536"/>
        <v>0</v>
      </c>
      <c r="AH1497" s="234">
        <f t="shared" si="537"/>
        <v>0</v>
      </c>
      <c r="AI1497" s="214">
        <f t="shared" si="545"/>
        <v>0</v>
      </c>
      <c r="AK1497" s="229">
        <f t="shared" si="538"/>
        <v>0</v>
      </c>
      <c r="AL1497" s="226"/>
      <c r="AM1497" s="15"/>
      <c r="AN1497" s="232" t="e">
        <f t="shared" si="539"/>
        <v>#DIV/0!</v>
      </c>
      <c r="AO1497" s="214">
        <f t="shared" si="533"/>
        <v>0</v>
      </c>
      <c r="AQ1497" s="210"/>
      <c r="AR1497" s="231"/>
      <c r="AS1497" s="15"/>
      <c r="AT1497" s="232">
        <f t="shared" si="540"/>
        <v>0</v>
      </c>
      <c r="AU1497" s="235">
        <f t="shared" si="541"/>
        <v>0</v>
      </c>
      <c r="AY1497" s="210"/>
      <c r="AZ1497" s="231"/>
      <c r="BA1497" s="15"/>
      <c r="BB1497" s="232">
        <f t="shared" si="530"/>
        <v>0</v>
      </c>
      <c r="BC1497" s="235">
        <f t="shared" si="542"/>
        <v>0</v>
      </c>
      <c r="BG1497" s="210"/>
      <c r="BH1497" s="231"/>
      <c r="BI1497" s="15"/>
      <c r="BJ1497" s="232">
        <f t="shared" si="534"/>
        <v>0</v>
      </c>
      <c r="BK1497" s="235">
        <f t="shared" si="543"/>
        <v>0</v>
      </c>
      <c r="BM1497" s="109">
        <f t="shared" si="535"/>
        <v>-1.521870360311397</v>
      </c>
      <c r="BN1497" s="213"/>
      <c r="BR1497" s="228"/>
      <c r="BS1497" s="311"/>
      <c r="BT1497" s="3"/>
      <c r="BU1497" s="213"/>
      <c r="BV1497" s="213"/>
      <c r="BW1497" s="291"/>
    </row>
    <row r="1498" spans="1:75" x14ac:dyDescent="0.2">
      <c r="A1498" s="210"/>
      <c r="B1498" s="211"/>
      <c r="C1498" s="848" t="str">
        <f ca="1">IF(ISERR(AVERAGE(INDIRECT("B"&amp;(ROW()-INT($B$1/2))):INDIRECT("B"&amp;(ROW()+INT($B$1/2))))),"",AVERAGE(INDIRECT("B"&amp;(ROW()-INT($B$1/2))):INDIRECT("B"&amp;(ROW()+INT($B$1/2)))))</f>
        <v/>
      </c>
      <c r="D1498" s="848">
        <f t="shared" si="529"/>
        <v>0</v>
      </c>
      <c r="E1498" s="275"/>
      <c r="F1498" s="15"/>
      <c r="G1498" s="3"/>
      <c r="H1498" s="3"/>
      <c r="I1498" s="3"/>
      <c r="J1498" s="3"/>
      <c r="K1498" s="3"/>
      <c r="L1498" s="554"/>
      <c r="M1498" s="545"/>
      <c r="N1498" s="546"/>
      <c r="O1498" s="5"/>
      <c r="P1498" s="216"/>
      <c r="Q1498" s="217"/>
      <c r="R1498" s="218"/>
      <c r="S1498" s="219">
        <f t="shared" si="546"/>
        <v>0</v>
      </c>
      <c r="T1498" s="220">
        <f t="shared" si="547"/>
        <v>0</v>
      </c>
      <c r="U1498" s="214">
        <f t="shared" si="544"/>
        <v>0</v>
      </c>
      <c r="W1498" s="221"/>
      <c r="X1498" s="222"/>
      <c r="Y1498" s="222"/>
      <c r="Z1498" s="223"/>
      <c r="AA1498" s="222"/>
      <c r="AB1498" s="224"/>
      <c r="AC1498" s="225"/>
      <c r="AD1498" s="2">
        <f t="shared" si="531"/>
        <v>0</v>
      </c>
      <c r="AE1498" s="2">
        <f t="shared" si="532"/>
        <v>0</v>
      </c>
      <c r="AF1498" s="226"/>
      <c r="AG1498" s="219">
        <f t="shared" si="536"/>
        <v>0</v>
      </c>
      <c r="AH1498" s="234">
        <f t="shared" si="537"/>
        <v>0</v>
      </c>
      <c r="AI1498" s="214">
        <f t="shared" si="545"/>
        <v>0</v>
      </c>
      <c r="AK1498" s="229">
        <f t="shared" si="538"/>
        <v>0</v>
      </c>
      <c r="AL1498" s="226"/>
      <c r="AM1498" s="15"/>
      <c r="AN1498" s="232" t="e">
        <f t="shared" si="539"/>
        <v>#DIV/0!</v>
      </c>
      <c r="AO1498" s="214">
        <f t="shared" si="533"/>
        <v>0</v>
      </c>
      <c r="AQ1498" s="210"/>
      <c r="AR1498" s="231"/>
      <c r="AS1498" s="15"/>
      <c r="AT1498" s="232">
        <f t="shared" si="540"/>
        <v>0</v>
      </c>
      <c r="AU1498" s="235">
        <f t="shared" si="541"/>
        <v>0</v>
      </c>
      <c r="AY1498" s="210"/>
      <c r="AZ1498" s="231"/>
      <c r="BA1498" s="15"/>
      <c r="BB1498" s="232">
        <f t="shared" si="530"/>
        <v>0</v>
      </c>
      <c r="BC1498" s="235">
        <f t="shared" si="542"/>
        <v>0</v>
      </c>
      <c r="BG1498" s="210"/>
      <c r="BH1498" s="231"/>
      <c r="BI1498" s="15"/>
      <c r="BJ1498" s="232">
        <f t="shared" si="534"/>
        <v>0</v>
      </c>
      <c r="BK1498" s="235">
        <f t="shared" si="543"/>
        <v>0</v>
      </c>
      <c r="BM1498" s="109">
        <f t="shared" si="535"/>
        <v>-1.5237026978091337</v>
      </c>
      <c r="BN1498" s="213"/>
      <c r="BR1498" s="228"/>
      <c r="BS1498" s="311"/>
      <c r="BT1498" s="3"/>
      <c r="BU1498" s="213"/>
      <c r="BV1498" s="213"/>
      <c r="BW1498" s="291"/>
    </row>
    <row r="1499" spans="1:75" x14ac:dyDescent="0.2">
      <c r="A1499" s="210"/>
      <c r="B1499" s="211"/>
      <c r="C1499" s="848" t="str">
        <f ca="1">IF(ISERR(AVERAGE(INDIRECT("B"&amp;(ROW()-INT($B$1/2))):INDIRECT("B"&amp;(ROW()+INT($B$1/2))))),"",AVERAGE(INDIRECT("B"&amp;(ROW()-INT($B$1/2))):INDIRECT("B"&amp;(ROW()+INT($B$1/2)))))</f>
        <v/>
      </c>
      <c r="D1499" s="848">
        <f t="shared" si="529"/>
        <v>0</v>
      </c>
      <c r="E1499" s="275"/>
      <c r="F1499" s="15"/>
      <c r="G1499" s="3"/>
      <c r="H1499" s="3"/>
      <c r="I1499" s="3"/>
      <c r="J1499" s="3"/>
      <c r="K1499" s="3"/>
      <c r="L1499" s="554"/>
      <c r="M1499" s="545"/>
      <c r="N1499" s="546"/>
      <c r="O1499" s="5"/>
      <c r="P1499" s="216"/>
      <c r="Q1499" s="217"/>
      <c r="R1499" s="218"/>
      <c r="S1499" s="219">
        <f t="shared" si="546"/>
        <v>0</v>
      </c>
      <c r="T1499" s="220">
        <f t="shared" si="547"/>
        <v>0</v>
      </c>
      <c r="U1499" s="214">
        <f t="shared" si="544"/>
        <v>0</v>
      </c>
      <c r="W1499" s="221"/>
      <c r="X1499" s="222"/>
      <c r="Y1499" s="222"/>
      <c r="Z1499" s="223"/>
      <c r="AA1499" s="222"/>
      <c r="AB1499" s="224"/>
      <c r="AC1499" s="225"/>
      <c r="AD1499" s="2">
        <f t="shared" si="531"/>
        <v>0</v>
      </c>
      <c r="AE1499" s="2">
        <f t="shared" si="532"/>
        <v>0</v>
      </c>
      <c r="AF1499" s="226"/>
      <c r="AG1499" s="219">
        <f t="shared" si="536"/>
        <v>0</v>
      </c>
      <c r="AH1499" s="234">
        <f t="shared" si="537"/>
        <v>0</v>
      </c>
      <c r="AI1499" s="214">
        <f t="shared" si="545"/>
        <v>0</v>
      </c>
      <c r="AK1499" s="229">
        <f t="shared" si="538"/>
        <v>0</v>
      </c>
      <c r="AL1499" s="226"/>
      <c r="AM1499" s="15"/>
      <c r="AN1499" s="232" t="e">
        <f t="shared" si="539"/>
        <v>#DIV/0!</v>
      </c>
      <c r="AO1499" s="214">
        <f t="shared" si="533"/>
        <v>0</v>
      </c>
      <c r="AQ1499" s="210"/>
      <c r="AR1499" s="231"/>
      <c r="AS1499" s="15"/>
      <c r="AT1499" s="232">
        <f t="shared" si="540"/>
        <v>0</v>
      </c>
      <c r="AU1499" s="235">
        <f t="shared" si="541"/>
        <v>0</v>
      </c>
      <c r="AY1499" s="210"/>
      <c r="AZ1499" s="231"/>
      <c r="BA1499" s="15"/>
      <c r="BB1499" s="232">
        <f t="shared" si="530"/>
        <v>0</v>
      </c>
      <c r="BC1499" s="235">
        <f t="shared" si="542"/>
        <v>0</v>
      </c>
      <c r="BG1499" s="210"/>
      <c r="BH1499" s="231"/>
      <c r="BI1499" s="15"/>
      <c r="BJ1499" s="232">
        <f t="shared" si="534"/>
        <v>0</v>
      </c>
      <c r="BK1499" s="235">
        <f t="shared" si="543"/>
        <v>0</v>
      </c>
      <c r="BM1499" s="109">
        <f t="shared" si="535"/>
        <v>-1.5255350353068704</v>
      </c>
      <c r="BN1499" s="213"/>
      <c r="BR1499" s="228"/>
      <c r="BS1499" s="311"/>
      <c r="BT1499" s="3"/>
      <c r="BU1499" s="213"/>
      <c r="BV1499" s="213"/>
      <c r="BW1499" s="291"/>
    </row>
    <row r="1500" spans="1:75" x14ac:dyDescent="0.2">
      <c r="A1500" s="210"/>
      <c r="B1500" s="211"/>
      <c r="C1500" s="848" t="str">
        <f ca="1">IF(ISERR(AVERAGE(INDIRECT("B"&amp;(ROW()-INT($B$1/2))):INDIRECT("B"&amp;(ROW()+INT($B$1/2))))),"",AVERAGE(INDIRECT("B"&amp;(ROW()-INT($B$1/2))):INDIRECT("B"&amp;(ROW()+INT($B$1/2)))))</f>
        <v/>
      </c>
      <c r="D1500" s="848">
        <f t="shared" si="529"/>
        <v>0</v>
      </c>
      <c r="E1500" s="275"/>
      <c r="F1500" s="15"/>
      <c r="G1500" s="3"/>
      <c r="H1500" s="3"/>
      <c r="I1500" s="3"/>
      <c r="J1500" s="3"/>
      <c r="K1500" s="3"/>
      <c r="L1500" s="554"/>
      <c r="M1500" s="545"/>
      <c r="N1500" s="546"/>
      <c r="O1500" s="5"/>
      <c r="P1500" s="216"/>
      <c r="Q1500" s="217"/>
      <c r="R1500" s="218"/>
      <c r="S1500" s="219">
        <f t="shared" si="546"/>
        <v>0</v>
      </c>
      <c r="T1500" s="220">
        <f t="shared" si="547"/>
        <v>0</v>
      </c>
      <c r="U1500" s="214">
        <f t="shared" si="544"/>
        <v>0</v>
      </c>
      <c r="W1500" s="221"/>
      <c r="X1500" s="222"/>
      <c r="Y1500" s="222"/>
      <c r="Z1500" s="223"/>
      <c r="AA1500" s="222"/>
      <c r="AB1500" s="224"/>
      <c r="AC1500" s="225"/>
      <c r="AD1500" s="2">
        <f t="shared" si="531"/>
        <v>0</v>
      </c>
      <c r="AE1500" s="2">
        <f t="shared" si="532"/>
        <v>0</v>
      </c>
      <c r="AF1500" s="226"/>
      <c r="AG1500" s="219">
        <f t="shared" si="536"/>
        <v>0</v>
      </c>
      <c r="AH1500" s="234">
        <f t="shared" si="537"/>
        <v>0</v>
      </c>
      <c r="AI1500" s="214">
        <f t="shared" si="545"/>
        <v>0</v>
      </c>
      <c r="AK1500" s="229">
        <f t="shared" si="538"/>
        <v>0</v>
      </c>
      <c r="AL1500" s="226"/>
      <c r="AM1500" s="15"/>
      <c r="AN1500" s="232" t="e">
        <f t="shared" si="539"/>
        <v>#DIV/0!</v>
      </c>
      <c r="AO1500" s="214">
        <f t="shared" si="533"/>
        <v>0</v>
      </c>
      <c r="AQ1500" s="210"/>
      <c r="AR1500" s="231"/>
      <c r="AS1500" s="15"/>
      <c r="AT1500" s="232">
        <f t="shared" si="540"/>
        <v>0</v>
      </c>
      <c r="AU1500" s="235">
        <f t="shared" si="541"/>
        <v>0</v>
      </c>
      <c r="AY1500" s="210"/>
      <c r="AZ1500" s="231"/>
      <c r="BA1500" s="15"/>
      <c r="BB1500" s="232">
        <f t="shared" si="530"/>
        <v>0</v>
      </c>
      <c r="BC1500" s="235">
        <f t="shared" si="542"/>
        <v>0</v>
      </c>
      <c r="BG1500" s="210"/>
      <c r="BH1500" s="231"/>
      <c r="BI1500" s="15"/>
      <c r="BJ1500" s="232">
        <f t="shared" si="534"/>
        <v>0</v>
      </c>
      <c r="BK1500" s="235">
        <f t="shared" si="543"/>
        <v>0</v>
      </c>
      <c r="BM1500" s="109">
        <f t="shared" si="535"/>
        <v>-1.5273673728046071</v>
      </c>
      <c r="BN1500" s="213"/>
      <c r="BR1500" s="228"/>
      <c r="BS1500" s="311"/>
      <c r="BT1500" s="3"/>
      <c r="BU1500" s="213"/>
      <c r="BV1500" s="213"/>
      <c r="BW1500" s="291"/>
    </row>
    <row r="1501" spans="1:75" x14ac:dyDescent="0.2">
      <c r="A1501" s="210"/>
      <c r="B1501" s="211"/>
      <c r="C1501" s="848" t="str">
        <f ca="1">IF(ISERR(AVERAGE(INDIRECT("B"&amp;(ROW()-INT($B$1/2))):INDIRECT("B"&amp;(ROW()+INT($B$1/2))))),"",AVERAGE(INDIRECT("B"&amp;(ROW()-INT($B$1/2))):INDIRECT("B"&amp;(ROW()+INT($B$1/2)))))</f>
        <v/>
      </c>
      <c r="D1501" s="848">
        <f t="shared" si="529"/>
        <v>0</v>
      </c>
      <c r="E1501" s="275"/>
      <c r="F1501" s="15"/>
      <c r="G1501" s="3"/>
      <c r="H1501" s="3"/>
      <c r="I1501" s="3"/>
      <c r="J1501" s="3"/>
      <c r="K1501" s="3"/>
      <c r="L1501" s="554"/>
      <c r="M1501" s="545"/>
      <c r="N1501" s="546"/>
      <c r="O1501" s="5"/>
      <c r="P1501" s="216"/>
      <c r="Q1501" s="217"/>
      <c r="R1501" s="218"/>
      <c r="S1501" s="219">
        <f t="shared" si="546"/>
        <v>0</v>
      </c>
      <c r="T1501" s="220">
        <f t="shared" si="547"/>
        <v>0</v>
      </c>
      <c r="U1501" s="214">
        <f t="shared" si="544"/>
        <v>0</v>
      </c>
      <c r="W1501" s="221"/>
      <c r="X1501" s="222"/>
      <c r="Y1501" s="222"/>
      <c r="Z1501" s="223"/>
      <c r="AA1501" s="222"/>
      <c r="AB1501" s="224"/>
      <c r="AC1501" s="225"/>
      <c r="AD1501" s="2">
        <f t="shared" si="531"/>
        <v>0</v>
      </c>
      <c r="AE1501" s="2">
        <f t="shared" si="532"/>
        <v>0</v>
      </c>
      <c r="AF1501" s="226"/>
      <c r="AG1501" s="219">
        <f t="shared" si="536"/>
        <v>0</v>
      </c>
      <c r="AH1501" s="234">
        <f t="shared" si="537"/>
        <v>0</v>
      </c>
      <c r="AI1501" s="214">
        <f t="shared" si="545"/>
        <v>0</v>
      </c>
      <c r="AK1501" s="229">
        <f t="shared" si="538"/>
        <v>0</v>
      </c>
      <c r="AL1501" s="226"/>
      <c r="AM1501" s="15"/>
      <c r="AN1501" s="232" t="e">
        <f t="shared" si="539"/>
        <v>#DIV/0!</v>
      </c>
      <c r="AO1501" s="214">
        <f t="shared" si="533"/>
        <v>0</v>
      </c>
      <c r="AQ1501" s="210"/>
      <c r="AR1501" s="231"/>
      <c r="AS1501" s="15"/>
      <c r="AT1501" s="232">
        <f t="shared" si="540"/>
        <v>0</v>
      </c>
      <c r="AU1501" s="235">
        <f t="shared" si="541"/>
        <v>0</v>
      </c>
      <c r="AY1501" s="210"/>
      <c r="AZ1501" s="231"/>
      <c r="BA1501" s="15"/>
      <c r="BB1501" s="232">
        <f t="shared" si="530"/>
        <v>0</v>
      </c>
      <c r="BC1501" s="235">
        <f t="shared" si="542"/>
        <v>0</v>
      </c>
      <c r="BG1501" s="210"/>
      <c r="BH1501" s="231"/>
      <c r="BI1501" s="15"/>
      <c r="BJ1501" s="232">
        <f t="shared" si="534"/>
        <v>0</v>
      </c>
      <c r="BK1501" s="235">
        <f t="shared" si="543"/>
        <v>0</v>
      </c>
      <c r="BM1501" s="109">
        <f t="shared" si="535"/>
        <v>-1.5291997103023438</v>
      </c>
      <c r="BN1501" s="213"/>
      <c r="BR1501" s="228"/>
      <c r="BS1501" s="311"/>
      <c r="BT1501" s="3"/>
      <c r="BU1501" s="213"/>
      <c r="BV1501" s="213"/>
      <c r="BW1501" s="291"/>
    </row>
    <row r="1502" spans="1:75" x14ac:dyDescent="0.2">
      <c r="A1502" s="210"/>
      <c r="B1502" s="211"/>
      <c r="C1502" s="848" t="str">
        <f ca="1">IF(ISERR(AVERAGE(INDIRECT("B"&amp;(ROW()-INT($B$1/2))):INDIRECT("B"&amp;(ROW()+INT($B$1/2))))),"",AVERAGE(INDIRECT("B"&amp;(ROW()-INT($B$1/2))):INDIRECT("B"&amp;(ROW()+INT($B$1/2)))))</f>
        <v/>
      </c>
      <c r="D1502" s="848">
        <f t="shared" si="529"/>
        <v>0</v>
      </c>
      <c r="E1502" s="275"/>
      <c r="F1502" s="15"/>
      <c r="G1502" s="3"/>
      <c r="H1502" s="3"/>
      <c r="I1502" s="3"/>
      <c r="J1502" s="3"/>
      <c r="K1502" s="3"/>
      <c r="L1502" s="554"/>
      <c r="M1502" s="545"/>
      <c r="N1502" s="546"/>
      <c r="O1502" s="5"/>
      <c r="P1502" s="216"/>
      <c r="Q1502" s="217"/>
      <c r="R1502" s="218"/>
      <c r="S1502" s="219">
        <f t="shared" si="546"/>
        <v>0</v>
      </c>
      <c r="T1502" s="220">
        <f t="shared" si="547"/>
        <v>0</v>
      </c>
      <c r="U1502" s="214">
        <f t="shared" si="544"/>
        <v>0</v>
      </c>
      <c r="W1502" s="221"/>
      <c r="X1502" s="222"/>
      <c r="Y1502" s="222"/>
      <c r="Z1502" s="223"/>
      <c r="AA1502" s="222"/>
      <c r="AB1502" s="224"/>
      <c r="AC1502" s="225"/>
      <c r="AD1502" s="2">
        <f t="shared" si="531"/>
        <v>0</v>
      </c>
      <c r="AE1502" s="2">
        <f t="shared" si="532"/>
        <v>0</v>
      </c>
      <c r="AF1502" s="226"/>
      <c r="AG1502" s="219">
        <f t="shared" si="536"/>
        <v>0</v>
      </c>
      <c r="AH1502" s="234">
        <f t="shared" si="537"/>
        <v>0</v>
      </c>
      <c r="AI1502" s="214">
        <f t="shared" si="545"/>
        <v>0</v>
      </c>
      <c r="AK1502" s="229">
        <f t="shared" si="538"/>
        <v>0</v>
      </c>
      <c r="AL1502" s="226"/>
      <c r="AM1502" s="15"/>
      <c r="AN1502" s="232" t="e">
        <f t="shared" si="539"/>
        <v>#DIV/0!</v>
      </c>
      <c r="AO1502" s="214">
        <f t="shared" si="533"/>
        <v>0</v>
      </c>
      <c r="AQ1502" s="210"/>
      <c r="AR1502" s="231"/>
      <c r="AS1502" s="15"/>
      <c r="AT1502" s="232">
        <f t="shared" si="540"/>
        <v>0</v>
      </c>
      <c r="AU1502" s="235">
        <f t="shared" si="541"/>
        <v>0</v>
      </c>
      <c r="AY1502" s="210"/>
      <c r="AZ1502" s="231"/>
      <c r="BA1502" s="15"/>
      <c r="BB1502" s="232">
        <f t="shared" si="530"/>
        <v>0</v>
      </c>
      <c r="BC1502" s="235">
        <f t="shared" si="542"/>
        <v>0</v>
      </c>
      <c r="BG1502" s="210"/>
      <c r="BH1502" s="231"/>
      <c r="BI1502" s="15"/>
      <c r="BJ1502" s="232">
        <f t="shared" si="534"/>
        <v>0</v>
      </c>
      <c r="BK1502" s="235">
        <f t="shared" si="543"/>
        <v>0</v>
      </c>
      <c r="BM1502" s="109">
        <f t="shared" si="535"/>
        <v>-1.5310320478000805</v>
      </c>
      <c r="BN1502" s="213"/>
      <c r="BR1502" s="228"/>
      <c r="BS1502" s="311"/>
      <c r="BT1502" s="3"/>
      <c r="BU1502" s="213"/>
      <c r="BV1502" s="213"/>
      <c r="BW1502" s="291"/>
    </row>
    <row r="1503" spans="1:75" x14ac:dyDescent="0.2">
      <c r="A1503" s="210"/>
      <c r="B1503" s="211"/>
      <c r="C1503" s="848" t="str">
        <f ca="1">IF(ISERR(AVERAGE(INDIRECT("B"&amp;(ROW()-INT($B$1/2))):INDIRECT("B"&amp;(ROW()+INT($B$1/2))))),"",AVERAGE(INDIRECT("B"&amp;(ROW()-INT($B$1/2))):INDIRECT("B"&amp;(ROW()+INT($B$1/2)))))</f>
        <v/>
      </c>
      <c r="D1503" s="848">
        <f t="shared" si="529"/>
        <v>0</v>
      </c>
      <c r="E1503" s="275"/>
      <c r="F1503" s="15"/>
      <c r="G1503" s="3"/>
      <c r="H1503" s="3"/>
      <c r="I1503" s="3"/>
      <c r="J1503" s="3"/>
      <c r="K1503" s="3"/>
      <c r="L1503" s="554"/>
      <c r="M1503" s="545"/>
      <c r="N1503" s="546"/>
      <c r="O1503" s="5"/>
      <c r="P1503" s="216"/>
      <c r="Q1503" s="217"/>
      <c r="R1503" s="218"/>
      <c r="S1503" s="219">
        <f t="shared" si="546"/>
        <v>0</v>
      </c>
      <c r="T1503" s="220">
        <f t="shared" si="547"/>
        <v>0</v>
      </c>
      <c r="U1503" s="214">
        <f t="shared" si="544"/>
        <v>0</v>
      </c>
      <c r="W1503" s="221"/>
      <c r="X1503" s="222"/>
      <c r="Y1503" s="222"/>
      <c r="Z1503" s="223"/>
      <c r="AA1503" s="222"/>
      <c r="AB1503" s="224"/>
      <c r="AC1503" s="225"/>
      <c r="AD1503" s="2">
        <f t="shared" si="531"/>
        <v>0</v>
      </c>
      <c r="AE1503" s="2">
        <f t="shared" si="532"/>
        <v>0</v>
      </c>
      <c r="AF1503" s="226"/>
      <c r="AG1503" s="219">
        <f t="shared" si="536"/>
        <v>0</v>
      </c>
      <c r="AH1503" s="234">
        <f t="shared" si="537"/>
        <v>0</v>
      </c>
      <c r="AI1503" s="214">
        <f t="shared" si="545"/>
        <v>0</v>
      </c>
      <c r="AK1503" s="229">
        <f t="shared" si="538"/>
        <v>0</v>
      </c>
      <c r="AL1503" s="226"/>
      <c r="AM1503" s="15"/>
      <c r="AN1503" s="232" t="e">
        <f t="shared" si="539"/>
        <v>#DIV/0!</v>
      </c>
      <c r="AO1503" s="214">
        <f t="shared" si="533"/>
        <v>0</v>
      </c>
      <c r="AQ1503" s="210"/>
      <c r="AR1503" s="231"/>
      <c r="AS1503" s="15"/>
      <c r="AT1503" s="232">
        <f t="shared" si="540"/>
        <v>0</v>
      </c>
      <c r="AU1503" s="235">
        <f t="shared" si="541"/>
        <v>0</v>
      </c>
      <c r="AY1503" s="210"/>
      <c r="AZ1503" s="231"/>
      <c r="BA1503" s="15"/>
      <c r="BB1503" s="232">
        <f t="shared" si="530"/>
        <v>0</v>
      </c>
      <c r="BC1503" s="235">
        <f t="shared" si="542"/>
        <v>0</v>
      </c>
      <c r="BG1503" s="210"/>
      <c r="BH1503" s="231"/>
      <c r="BI1503" s="15"/>
      <c r="BJ1503" s="232">
        <f t="shared" si="534"/>
        <v>0</v>
      </c>
      <c r="BK1503" s="235">
        <f t="shared" si="543"/>
        <v>0</v>
      </c>
      <c r="BM1503" s="109">
        <f t="shared" si="535"/>
        <v>-1.5328643852978172</v>
      </c>
      <c r="BN1503" s="213"/>
      <c r="BR1503" s="228"/>
      <c r="BS1503" s="311"/>
      <c r="BT1503" s="3"/>
      <c r="BU1503" s="213"/>
      <c r="BV1503" s="213"/>
      <c r="BW1503" s="291"/>
    </row>
    <row r="1504" spans="1:75" x14ac:dyDescent="0.2">
      <c r="A1504" s="210"/>
      <c r="B1504" s="211"/>
      <c r="C1504" s="848" t="str">
        <f ca="1">IF(ISERR(AVERAGE(INDIRECT("B"&amp;(ROW()-INT($B$1/2))):INDIRECT("B"&amp;(ROW()+INT($B$1/2))))),"",AVERAGE(INDIRECT("B"&amp;(ROW()-INT($B$1/2))):INDIRECT("B"&amp;(ROW()+INT($B$1/2)))))</f>
        <v/>
      </c>
      <c r="D1504" s="848">
        <f t="shared" si="529"/>
        <v>0</v>
      </c>
      <c r="E1504" s="275"/>
      <c r="F1504" s="15"/>
      <c r="G1504" s="3"/>
      <c r="H1504" s="3"/>
      <c r="I1504" s="3"/>
      <c r="J1504" s="3"/>
      <c r="K1504" s="3"/>
      <c r="L1504" s="554"/>
      <c r="M1504" s="545"/>
      <c r="N1504" s="546"/>
      <c r="O1504" s="5"/>
      <c r="P1504" s="216"/>
      <c r="Q1504" s="217"/>
      <c r="R1504" s="218"/>
      <c r="S1504" s="219">
        <f t="shared" si="546"/>
        <v>0</v>
      </c>
      <c r="T1504" s="220">
        <f t="shared" si="547"/>
        <v>0</v>
      </c>
      <c r="U1504" s="214">
        <f t="shared" si="544"/>
        <v>0</v>
      </c>
      <c r="W1504" s="221"/>
      <c r="X1504" s="222"/>
      <c r="Y1504" s="222"/>
      <c r="Z1504" s="223"/>
      <c r="AA1504" s="222"/>
      <c r="AB1504" s="224"/>
      <c r="AC1504" s="225"/>
      <c r="AD1504" s="2">
        <f t="shared" si="531"/>
        <v>0</v>
      </c>
      <c r="AE1504" s="2">
        <f t="shared" si="532"/>
        <v>0</v>
      </c>
      <c r="AF1504" s="226"/>
      <c r="AG1504" s="219">
        <f t="shared" si="536"/>
        <v>0</v>
      </c>
      <c r="AH1504" s="234">
        <f t="shared" si="537"/>
        <v>0</v>
      </c>
      <c r="AI1504" s="214">
        <f t="shared" si="545"/>
        <v>0</v>
      </c>
      <c r="AK1504" s="229">
        <f t="shared" si="538"/>
        <v>0</v>
      </c>
      <c r="AL1504" s="226"/>
      <c r="AM1504" s="15"/>
      <c r="AN1504" s="232" t="e">
        <f t="shared" si="539"/>
        <v>#DIV/0!</v>
      </c>
      <c r="AO1504" s="214">
        <f t="shared" si="533"/>
        <v>0</v>
      </c>
      <c r="AQ1504" s="210"/>
      <c r="AR1504" s="231"/>
      <c r="AS1504" s="15"/>
      <c r="AT1504" s="232">
        <f t="shared" si="540"/>
        <v>0</v>
      </c>
      <c r="AU1504" s="235">
        <f t="shared" si="541"/>
        <v>0</v>
      </c>
      <c r="AY1504" s="210"/>
      <c r="AZ1504" s="231"/>
      <c r="BA1504" s="15"/>
      <c r="BB1504" s="232">
        <f t="shared" si="530"/>
        <v>0</v>
      </c>
      <c r="BC1504" s="235">
        <f t="shared" si="542"/>
        <v>0</v>
      </c>
      <c r="BG1504" s="210"/>
      <c r="BH1504" s="231"/>
      <c r="BI1504" s="15"/>
      <c r="BJ1504" s="232">
        <f t="shared" si="534"/>
        <v>0</v>
      </c>
      <c r="BK1504" s="235">
        <f t="shared" si="543"/>
        <v>0</v>
      </c>
      <c r="BM1504" s="109">
        <f t="shared" si="535"/>
        <v>-1.5346967227955539</v>
      </c>
      <c r="BN1504" s="213"/>
      <c r="BR1504" s="228"/>
      <c r="BS1504" s="311"/>
      <c r="BT1504" s="3"/>
      <c r="BU1504" s="213"/>
      <c r="BV1504" s="213"/>
      <c r="BW1504" s="291"/>
    </row>
    <row r="1505" spans="1:75" x14ac:dyDescent="0.2">
      <c r="A1505" s="210"/>
      <c r="B1505" s="211"/>
      <c r="C1505" s="848" t="str">
        <f ca="1">IF(ISERR(AVERAGE(INDIRECT("B"&amp;(ROW()-INT($B$1/2))):INDIRECT("B"&amp;(ROW()+INT($B$1/2))))),"",AVERAGE(INDIRECT("B"&amp;(ROW()-INT($B$1/2))):INDIRECT("B"&amp;(ROW()+INT($B$1/2)))))</f>
        <v/>
      </c>
      <c r="D1505" s="848">
        <f t="shared" si="529"/>
        <v>0</v>
      </c>
      <c r="E1505" s="275"/>
      <c r="F1505" s="15"/>
      <c r="G1505" s="3"/>
      <c r="H1505" s="3"/>
      <c r="I1505" s="3"/>
      <c r="J1505" s="3"/>
      <c r="K1505" s="3"/>
      <c r="L1505" s="554"/>
      <c r="M1505" s="545"/>
      <c r="N1505" s="546"/>
      <c r="O1505" s="5"/>
      <c r="P1505" s="216"/>
      <c r="Q1505" s="217"/>
      <c r="R1505" s="218"/>
      <c r="S1505" s="219">
        <f t="shared" si="546"/>
        <v>0</v>
      </c>
      <c r="T1505" s="220">
        <f t="shared" si="547"/>
        <v>0</v>
      </c>
      <c r="U1505" s="214">
        <f t="shared" si="544"/>
        <v>0</v>
      </c>
      <c r="W1505" s="221"/>
      <c r="X1505" s="222"/>
      <c r="Y1505" s="222"/>
      <c r="Z1505" s="223"/>
      <c r="AA1505" s="222"/>
      <c r="AB1505" s="224"/>
      <c r="AC1505" s="225"/>
      <c r="AD1505" s="2">
        <f t="shared" si="531"/>
        <v>0</v>
      </c>
      <c r="AE1505" s="2">
        <f t="shared" si="532"/>
        <v>0</v>
      </c>
      <c r="AF1505" s="226"/>
      <c r="AG1505" s="219">
        <f t="shared" si="536"/>
        <v>0</v>
      </c>
      <c r="AH1505" s="234">
        <f t="shared" si="537"/>
        <v>0</v>
      </c>
      <c r="AI1505" s="214">
        <f t="shared" si="545"/>
        <v>0</v>
      </c>
      <c r="AK1505" s="229">
        <f t="shared" si="538"/>
        <v>0</v>
      </c>
      <c r="AL1505" s="226"/>
      <c r="AM1505" s="15"/>
      <c r="AN1505" s="232" t="e">
        <f t="shared" si="539"/>
        <v>#DIV/0!</v>
      </c>
      <c r="AO1505" s="214">
        <f t="shared" si="533"/>
        <v>0</v>
      </c>
      <c r="AQ1505" s="210"/>
      <c r="AR1505" s="231"/>
      <c r="AS1505" s="15"/>
      <c r="AT1505" s="232">
        <f t="shared" si="540"/>
        <v>0</v>
      </c>
      <c r="AU1505" s="235">
        <f t="shared" si="541"/>
        <v>0</v>
      </c>
      <c r="AY1505" s="210"/>
      <c r="AZ1505" s="231"/>
      <c r="BA1505" s="15"/>
      <c r="BB1505" s="232">
        <f t="shared" si="530"/>
        <v>0</v>
      </c>
      <c r="BC1505" s="235">
        <f t="shared" si="542"/>
        <v>0</v>
      </c>
      <c r="BG1505" s="210"/>
      <c r="BH1505" s="231"/>
      <c r="BI1505" s="15"/>
      <c r="BJ1505" s="232">
        <f t="shared" si="534"/>
        <v>0</v>
      </c>
      <c r="BK1505" s="235">
        <f t="shared" si="543"/>
        <v>0</v>
      </c>
      <c r="BM1505" s="109">
        <f t="shared" si="535"/>
        <v>-1.5365290602932906</v>
      </c>
      <c r="BN1505" s="213"/>
      <c r="BR1505" s="228"/>
      <c r="BS1505" s="311"/>
      <c r="BT1505" s="3"/>
      <c r="BU1505" s="213"/>
      <c r="BV1505" s="213"/>
      <c r="BW1505" s="291"/>
    </row>
    <row r="1506" spans="1:75" x14ac:dyDescent="0.2">
      <c r="A1506" s="210"/>
      <c r="B1506" s="211"/>
      <c r="C1506" s="848" t="str">
        <f ca="1">IF(ISERR(AVERAGE(INDIRECT("B"&amp;(ROW()-INT($B$1/2))):INDIRECT("B"&amp;(ROW()+INT($B$1/2))))),"",AVERAGE(INDIRECT("B"&amp;(ROW()-INT($B$1/2))):INDIRECT("B"&amp;(ROW()+INT($B$1/2)))))</f>
        <v/>
      </c>
      <c r="D1506" s="848">
        <f t="shared" si="529"/>
        <v>0</v>
      </c>
      <c r="E1506" s="275"/>
      <c r="F1506" s="15"/>
      <c r="G1506" s="3"/>
      <c r="H1506" s="3"/>
      <c r="I1506" s="3"/>
      <c r="J1506" s="3"/>
      <c r="K1506" s="3"/>
      <c r="L1506" s="554"/>
      <c r="M1506" s="545"/>
      <c r="N1506" s="546"/>
      <c r="O1506" s="5"/>
      <c r="P1506" s="216"/>
      <c r="Q1506" s="217"/>
      <c r="R1506" s="218"/>
      <c r="S1506" s="219">
        <f t="shared" si="546"/>
        <v>0</v>
      </c>
      <c r="T1506" s="220">
        <f t="shared" si="547"/>
        <v>0</v>
      </c>
      <c r="U1506" s="214">
        <f t="shared" si="544"/>
        <v>0</v>
      </c>
      <c r="W1506" s="221"/>
      <c r="X1506" s="222"/>
      <c r="Y1506" s="222"/>
      <c r="Z1506" s="223"/>
      <c r="AA1506" s="222"/>
      <c r="AB1506" s="224"/>
      <c r="AC1506" s="225"/>
      <c r="AD1506" s="2">
        <f t="shared" si="531"/>
        <v>0</v>
      </c>
      <c r="AE1506" s="2">
        <f t="shared" si="532"/>
        <v>0</v>
      </c>
      <c r="AF1506" s="226"/>
      <c r="AG1506" s="219">
        <f t="shared" si="536"/>
        <v>0</v>
      </c>
      <c r="AH1506" s="234">
        <f t="shared" si="537"/>
        <v>0</v>
      </c>
      <c r="AI1506" s="214">
        <f t="shared" si="545"/>
        <v>0</v>
      </c>
      <c r="AK1506" s="229">
        <f t="shared" si="538"/>
        <v>0</v>
      </c>
      <c r="AL1506" s="226"/>
      <c r="AM1506" s="15"/>
      <c r="AN1506" s="232" t="e">
        <f t="shared" si="539"/>
        <v>#DIV/0!</v>
      </c>
      <c r="AO1506" s="214">
        <f t="shared" si="533"/>
        <v>0</v>
      </c>
      <c r="AQ1506" s="210"/>
      <c r="AR1506" s="231"/>
      <c r="AS1506" s="15"/>
      <c r="AT1506" s="232">
        <f t="shared" si="540"/>
        <v>0</v>
      </c>
      <c r="AU1506" s="235">
        <f t="shared" si="541"/>
        <v>0</v>
      </c>
      <c r="AY1506" s="210"/>
      <c r="AZ1506" s="231"/>
      <c r="BA1506" s="15"/>
      <c r="BB1506" s="232">
        <f t="shared" si="530"/>
        <v>0</v>
      </c>
      <c r="BC1506" s="235">
        <f t="shared" si="542"/>
        <v>0</v>
      </c>
      <c r="BG1506" s="210"/>
      <c r="BH1506" s="231"/>
      <c r="BI1506" s="15"/>
      <c r="BJ1506" s="232">
        <f t="shared" si="534"/>
        <v>0</v>
      </c>
      <c r="BK1506" s="235">
        <f t="shared" si="543"/>
        <v>0</v>
      </c>
      <c r="BM1506" s="109">
        <f t="shared" si="535"/>
        <v>-1.5383613977910273</v>
      </c>
      <c r="BN1506" s="213"/>
      <c r="BR1506" s="228"/>
      <c r="BS1506" s="311"/>
      <c r="BT1506" s="3"/>
      <c r="BU1506" s="213"/>
      <c r="BV1506" s="213"/>
      <c r="BW1506" s="291"/>
    </row>
    <row r="1507" spans="1:75" x14ac:dyDescent="0.2">
      <c r="A1507" s="210"/>
      <c r="B1507" s="211"/>
      <c r="C1507" s="848" t="str">
        <f ca="1">IF(ISERR(AVERAGE(INDIRECT("B"&amp;(ROW()-INT($B$1/2))):INDIRECT("B"&amp;(ROW()+INT($B$1/2))))),"",AVERAGE(INDIRECT("B"&amp;(ROW()-INT($B$1/2))):INDIRECT("B"&amp;(ROW()+INT($B$1/2)))))</f>
        <v/>
      </c>
      <c r="D1507" s="848">
        <f t="shared" si="529"/>
        <v>0</v>
      </c>
      <c r="E1507" s="275"/>
      <c r="F1507" s="15"/>
      <c r="G1507" s="3"/>
      <c r="H1507" s="3"/>
      <c r="I1507" s="3"/>
      <c r="J1507" s="3"/>
      <c r="K1507" s="3"/>
      <c r="L1507" s="554"/>
      <c r="M1507" s="545"/>
      <c r="N1507" s="546"/>
      <c r="O1507" s="5"/>
      <c r="P1507" s="216"/>
      <c r="Q1507" s="217"/>
      <c r="R1507" s="218"/>
      <c r="S1507" s="219">
        <f t="shared" si="546"/>
        <v>0</v>
      </c>
      <c r="T1507" s="220">
        <f t="shared" si="547"/>
        <v>0</v>
      </c>
      <c r="U1507" s="214">
        <f t="shared" si="544"/>
        <v>0</v>
      </c>
      <c r="W1507" s="221"/>
      <c r="X1507" s="222"/>
      <c r="Y1507" s="222"/>
      <c r="Z1507" s="223"/>
      <c r="AA1507" s="222"/>
      <c r="AB1507" s="224"/>
      <c r="AC1507" s="225"/>
      <c r="AD1507" s="2">
        <f t="shared" si="531"/>
        <v>0</v>
      </c>
      <c r="AE1507" s="2">
        <f t="shared" si="532"/>
        <v>0</v>
      </c>
      <c r="AF1507" s="226"/>
      <c r="AG1507" s="219">
        <f t="shared" si="536"/>
        <v>0</v>
      </c>
      <c r="AH1507" s="234">
        <f t="shared" si="537"/>
        <v>0</v>
      </c>
      <c r="AI1507" s="214">
        <f t="shared" si="545"/>
        <v>0</v>
      </c>
      <c r="AK1507" s="229">
        <f t="shared" si="538"/>
        <v>0</v>
      </c>
      <c r="AL1507" s="226"/>
      <c r="AM1507" s="15"/>
      <c r="AN1507" s="232" t="e">
        <f t="shared" si="539"/>
        <v>#DIV/0!</v>
      </c>
      <c r="AO1507" s="214">
        <f t="shared" si="533"/>
        <v>0</v>
      </c>
      <c r="AQ1507" s="210"/>
      <c r="AR1507" s="231"/>
      <c r="AS1507" s="15"/>
      <c r="AT1507" s="232">
        <f t="shared" si="540"/>
        <v>0</v>
      </c>
      <c r="AU1507" s="235">
        <f t="shared" si="541"/>
        <v>0</v>
      </c>
      <c r="AY1507" s="210"/>
      <c r="AZ1507" s="231"/>
      <c r="BA1507" s="15"/>
      <c r="BB1507" s="232">
        <f t="shared" si="530"/>
        <v>0</v>
      </c>
      <c r="BC1507" s="235">
        <f t="shared" si="542"/>
        <v>0</v>
      </c>
      <c r="BG1507" s="210"/>
      <c r="BH1507" s="231"/>
      <c r="BI1507" s="15"/>
      <c r="BJ1507" s="232">
        <f t="shared" si="534"/>
        <v>0</v>
      </c>
      <c r="BK1507" s="235">
        <f t="shared" si="543"/>
        <v>0</v>
      </c>
      <c r="BM1507" s="109">
        <f t="shared" si="535"/>
        <v>-1.540193735288764</v>
      </c>
      <c r="BN1507" s="213"/>
      <c r="BR1507" s="228"/>
      <c r="BS1507" s="311"/>
      <c r="BT1507" s="3"/>
      <c r="BU1507" s="213"/>
      <c r="BV1507" s="213"/>
      <c r="BW1507" s="291"/>
    </row>
    <row r="1508" spans="1:75" x14ac:dyDescent="0.2">
      <c r="A1508" s="210"/>
      <c r="B1508" s="211"/>
      <c r="C1508" s="848" t="str">
        <f ca="1">IF(ISERR(AVERAGE(INDIRECT("B"&amp;(ROW()-INT($B$1/2))):INDIRECT("B"&amp;(ROW()+INT($B$1/2))))),"",AVERAGE(INDIRECT("B"&amp;(ROW()-INT($B$1/2))):INDIRECT("B"&amp;(ROW()+INT($B$1/2)))))</f>
        <v/>
      </c>
      <c r="D1508" s="848">
        <f t="shared" si="529"/>
        <v>0</v>
      </c>
      <c r="E1508" s="275"/>
      <c r="F1508" s="15"/>
      <c r="G1508" s="3"/>
      <c r="H1508" s="3"/>
      <c r="I1508" s="3"/>
      <c r="J1508" s="3"/>
      <c r="K1508" s="3"/>
      <c r="L1508" s="554"/>
      <c r="M1508" s="545"/>
      <c r="N1508" s="546"/>
      <c r="O1508" s="5"/>
      <c r="P1508" s="216"/>
      <c r="Q1508" s="217"/>
      <c r="R1508" s="218"/>
      <c r="S1508" s="219">
        <f t="shared" si="546"/>
        <v>0</v>
      </c>
      <c r="T1508" s="220">
        <f t="shared" si="547"/>
        <v>0</v>
      </c>
      <c r="U1508" s="214">
        <f t="shared" si="544"/>
        <v>0</v>
      </c>
      <c r="W1508" s="221"/>
      <c r="X1508" s="222"/>
      <c r="Y1508" s="222"/>
      <c r="Z1508" s="223"/>
      <c r="AA1508" s="222"/>
      <c r="AB1508" s="224"/>
      <c r="AC1508" s="225"/>
      <c r="AD1508" s="2">
        <f t="shared" si="531"/>
        <v>0</v>
      </c>
      <c r="AE1508" s="2">
        <f t="shared" si="532"/>
        <v>0</v>
      </c>
      <c r="AF1508" s="226"/>
      <c r="AG1508" s="219">
        <f t="shared" si="536"/>
        <v>0</v>
      </c>
      <c r="AH1508" s="234">
        <f t="shared" si="537"/>
        <v>0</v>
      </c>
      <c r="AI1508" s="214">
        <f t="shared" si="545"/>
        <v>0</v>
      </c>
      <c r="AK1508" s="229">
        <f t="shared" si="538"/>
        <v>0</v>
      </c>
      <c r="AL1508" s="226"/>
      <c r="AM1508" s="15"/>
      <c r="AN1508" s="232" t="e">
        <f t="shared" si="539"/>
        <v>#DIV/0!</v>
      </c>
      <c r="AO1508" s="214">
        <f t="shared" si="533"/>
        <v>0</v>
      </c>
      <c r="AQ1508" s="210"/>
      <c r="AR1508" s="231"/>
      <c r="AS1508" s="15"/>
      <c r="AT1508" s="232">
        <f t="shared" si="540"/>
        <v>0</v>
      </c>
      <c r="AU1508" s="235">
        <f t="shared" si="541"/>
        <v>0</v>
      </c>
      <c r="AY1508" s="210"/>
      <c r="AZ1508" s="231"/>
      <c r="BA1508" s="15"/>
      <c r="BB1508" s="232">
        <f t="shared" si="530"/>
        <v>0</v>
      </c>
      <c r="BC1508" s="235">
        <f t="shared" si="542"/>
        <v>0</v>
      </c>
      <c r="BG1508" s="210"/>
      <c r="BH1508" s="231"/>
      <c r="BI1508" s="15"/>
      <c r="BJ1508" s="232">
        <f t="shared" si="534"/>
        <v>0</v>
      </c>
      <c r="BK1508" s="235">
        <f t="shared" si="543"/>
        <v>0</v>
      </c>
      <c r="BM1508" s="109">
        <f t="shared" si="535"/>
        <v>-1.5420260727865007</v>
      </c>
      <c r="BN1508" s="213"/>
      <c r="BR1508" s="228"/>
      <c r="BS1508" s="311"/>
      <c r="BT1508" s="3"/>
      <c r="BU1508" s="213"/>
      <c r="BV1508" s="213"/>
      <c r="BW1508" s="291"/>
    </row>
    <row r="1509" spans="1:75" x14ac:dyDescent="0.2">
      <c r="A1509" s="210"/>
      <c r="B1509" s="211"/>
      <c r="C1509" s="848" t="str">
        <f ca="1">IF(ISERR(AVERAGE(INDIRECT("B"&amp;(ROW()-INT($B$1/2))):INDIRECT("B"&amp;(ROW()+INT($B$1/2))))),"",AVERAGE(INDIRECT("B"&amp;(ROW()-INT($B$1/2))):INDIRECT("B"&amp;(ROW()+INT($B$1/2)))))</f>
        <v/>
      </c>
      <c r="D1509" s="848">
        <f t="shared" si="529"/>
        <v>0</v>
      </c>
      <c r="E1509" s="275"/>
      <c r="F1509" s="15"/>
      <c r="G1509" s="3"/>
      <c r="H1509" s="3"/>
      <c r="I1509" s="3"/>
      <c r="J1509" s="3"/>
      <c r="K1509" s="3"/>
      <c r="L1509" s="554"/>
      <c r="M1509" s="545"/>
      <c r="N1509" s="546"/>
      <c r="O1509" s="5"/>
      <c r="P1509" s="216"/>
      <c r="Q1509" s="217"/>
      <c r="R1509" s="218"/>
      <c r="S1509" s="219">
        <f t="shared" si="546"/>
        <v>0</v>
      </c>
      <c r="T1509" s="220">
        <f t="shared" si="547"/>
        <v>0</v>
      </c>
      <c r="U1509" s="214">
        <f t="shared" si="544"/>
        <v>0</v>
      </c>
      <c r="W1509" s="221"/>
      <c r="X1509" s="222"/>
      <c r="Y1509" s="222"/>
      <c r="Z1509" s="223"/>
      <c r="AA1509" s="222"/>
      <c r="AB1509" s="224"/>
      <c r="AC1509" s="225"/>
      <c r="AD1509" s="2">
        <f t="shared" si="531"/>
        <v>0</v>
      </c>
      <c r="AE1509" s="2">
        <f t="shared" si="532"/>
        <v>0</v>
      </c>
      <c r="AF1509" s="226"/>
      <c r="AG1509" s="219">
        <f t="shared" si="536"/>
        <v>0</v>
      </c>
      <c r="AH1509" s="234">
        <f t="shared" si="537"/>
        <v>0</v>
      </c>
      <c r="AI1509" s="214">
        <f t="shared" si="545"/>
        <v>0</v>
      </c>
      <c r="AK1509" s="229">
        <f t="shared" si="538"/>
        <v>0</v>
      </c>
      <c r="AL1509" s="226"/>
      <c r="AM1509" s="15"/>
      <c r="AN1509" s="232" t="e">
        <f t="shared" si="539"/>
        <v>#DIV/0!</v>
      </c>
      <c r="AO1509" s="214">
        <f t="shared" si="533"/>
        <v>0</v>
      </c>
      <c r="AQ1509" s="210"/>
      <c r="AR1509" s="231"/>
      <c r="AS1509" s="15"/>
      <c r="AT1509" s="232">
        <f t="shared" si="540"/>
        <v>0</v>
      </c>
      <c r="AU1509" s="235">
        <f t="shared" si="541"/>
        <v>0</v>
      </c>
      <c r="AY1509" s="210"/>
      <c r="AZ1509" s="231"/>
      <c r="BA1509" s="15"/>
      <c r="BB1509" s="232">
        <f t="shared" si="530"/>
        <v>0</v>
      </c>
      <c r="BC1509" s="235">
        <f t="shared" si="542"/>
        <v>0</v>
      </c>
      <c r="BG1509" s="210"/>
      <c r="BH1509" s="231"/>
      <c r="BI1509" s="15"/>
      <c r="BJ1509" s="232">
        <f t="shared" si="534"/>
        <v>0</v>
      </c>
      <c r="BK1509" s="235">
        <f t="shared" si="543"/>
        <v>0</v>
      </c>
      <c r="BM1509" s="109">
        <f t="shared" si="535"/>
        <v>-1.5438584102842374</v>
      </c>
      <c r="BN1509" s="213"/>
      <c r="BR1509" s="228"/>
      <c r="BS1509" s="311"/>
      <c r="BT1509" s="3"/>
      <c r="BU1509" s="213"/>
      <c r="BV1509" s="213"/>
      <c r="BW1509" s="291"/>
    </row>
    <row r="1510" spans="1:75" x14ac:dyDescent="0.2">
      <c r="A1510" s="210"/>
      <c r="B1510" s="211"/>
      <c r="C1510" s="848" t="str">
        <f ca="1">IF(ISERR(AVERAGE(INDIRECT("B"&amp;(ROW()-INT($B$1/2))):INDIRECT("B"&amp;(ROW()+INT($B$1/2))))),"",AVERAGE(INDIRECT("B"&amp;(ROW()-INT($B$1/2))):INDIRECT("B"&amp;(ROW()+INT($B$1/2)))))</f>
        <v/>
      </c>
      <c r="D1510" s="848">
        <f t="shared" si="529"/>
        <v>0</v>
      </c>
      <c r="E1510" s="275"/>
      <c r="F1510" s="15"/>
      <c r="G1510" s="3"/>
      <c r="H1510" s="3"/>
      <c r="I1510" s="3"/>
      <c r="J1510" s="3"/>
      <c r="K1510" s="3"/>
      <c r="L1510" s="554"/>
      <c r="M1510" s="545"/>
      <c r="N1510" s="546"/>
      <c r="O1510" s="5"/>
      <c r="P1510" s="216"/>
      <c r="Q1510" s="217"/>
      <c r="R1510" s="218"/>
      <c r="S1510" s="219">
        <f t="shared" si="546"/>
        <v>0</v>
      </c>
      <c r="T1510" s="220">
        <f t="shared" si="547"/>
        <v>0</v>
      </c>
      <c r="U1510" s="214">
        <f t="shared" si="544"/>
        <v>0</v>
      </c>
      <c r="W1510" s="221"/>
      <c r="X1510" s="222"/>
      <c r="Y1510" s="222"/>
      <c r="Z1510" s="223"/>
      <c r="AA1510" s="222"/>
      <c r="AB1510" s="224"/>
      <c r="AC1510" s="225"/>
      <c r="AD1510" s="2">
        <f t="shared" si="531"/>
        <v>0</v>
      </c>
      <c r="AE1510" s="2">
        <f t="shared" si="532"/>
        <v>0</v>
      </c>
      <c r="AF1510" s="226"/>
      <c r="AG1510" s="219">
        <f t="shared" si="536"/>
        <v>0</v>
      </c>
      <c r="AH1510" s="234">
        <f t="shared" si="537"/>
        <v>0</v>
      </c>
      <c r="AI1510" s="214">
        <f t="shared" si="545"/>
        <v>0</v>
      </c>
      <c r="AK1510" s="229">
        <f t="shared" si="538"/>
        <v>0</v>
      </c>
      <c r="AL1510" s="226"/>
      <c r="AM1510" s="15"/>
      <c r="AN1510" s="232" t="e">
        <f t="shared" si="539"/>
        <v>#DIV/0!</v>
      </c>
      <c r="AO1510" s="214">
        <f t="shared" si="533"/>
        <v>0</v>
      </c>
      <c r="AQ1510" s="210"/>
      <c r="AR1510" s="231"/>
      <c r="AS1510" s="15"/>
      <c r="AT1510" s="232">
        <f t="shared" si="540"/>
        <v>0</v>
      </c>
      <c r="AU1510" s="235">
        <f t="shared" si="541"/>
        <v>0</v>
      </c>
      <c r="AY1510" s="210"/>
      <c r="AZ1510" s="231"/>
      <c r="BA1510" s="15"/>
      <c r="BB1510" s="232">
        <f t="shared" si="530"/>
        <v>0</v>
      </c>
      <c r="BC1510" s="235">
        <f t="shared" si="542"/>
        <v>0</v>
      </c>
      <c r="BG1510" s="210"/>
      <c r="BH1510" s="231"/>
      <c r="BI1510" s="15"/>
      <c r="BJ1510" s="232">
        <f t="shared" si="534"/>
        <v>0</v>
      </c>
      <c r="BK1510" s="235">
        <f t="shared" si="543"/>
        <v>0</v>
      </c>
      <c r="BM1510" s="109">
        <f t="shared" si="535"/>
        <v>-1.5456907477819741</v>
      </c>
      <c r="BN1510" s="213"/>
      <c r="BR1510" s="228"/>
      <c r="BS1510" s="311"/>
      <c r="BT1510" s="3"/>
      <c r="BU1510" s="213"/>
      <c r="BV1510" s="213"/>
      <c r="BW1510" s="291"/>
    </row>
    <row r="1511" spans="1:75" x14ac:dyDescent="0.2">
      <c r="A1511" s="210"/>
      <c r="B1511" s="211"/>
      <c r="C1511" s="848" t="str">
        <f ca="1">IF(ISERR(AVERAGE(INDIRECT("B"&amp;(ROW()-INT($B$1/2))):INDIRECT("B"&amp;(ROW()+INT($B$1/2))))),"",AVERAGE(INDIRECT("B"&amp;(ROW()-INT($B$1/2))):INDIRECT("B"&amp;(ROW()+INT($B$1/2)))))</f>
        <v/>
      </c>
      <c r="D1511" s="848">
        <f t="shared" si="529"/>
        <v>0</v>
      </c>
      <c r="E1511" s="275"/>
      <c r="F1511" s="15"/>
      <c r="G1511" s="3"/>
      <c r="H1511" s="3"/>
      <c r="I1511" s="3"/>
      <c r="J1511" s="3"/>
      <c r="K1511" s="3"/>
      <c r="L1511" s="554"/>
      <c r="M1511" s="545"/>
      <c r="N1511" s="546"/>
      <c r="O1511" s="5"/>
      <c r="P1511" s="216"/>
      <c r="Q1511" s="217"/>
      <c r="R1511" s="218"/>
      <c r="S1511" s="219">
        <f t="shared" si="546"/>
        <v>0</v>
      </c>
      <c r="T1511" s="220">
        <f t="shared" si="547"/>
        <v>0</v>
      </c>
      <c r="U1511" s="214">
        <f t="shared" si="544"/>
        <v>0</v>
      </c>
      <c r="W1511" s="221"/>
      <c r="X1511" s="222"/>
      <c r="Y1511" s="222"/>
      <c r="Z1511" s="223"/>
      <c r="AA1511" s="222"/>
      <c r="AB1511" s="224"/>
      <c r="AC1511" s="225"/>
      <c r="AD1511" s="2">
        <f t="shared" si="531"/>
        <v>0</v>
      </c>
      <c r="AE1511" s="2">
        <f t="shared" si="532"/>
        <v>0</v>
      </c>
      <c r="AF1511" s="226"/>
      <c r="AG1511" s="219">
        <f t="shared" si="536"/>
        <v>0</v>
      </c>
      <c r="AH1511" s="234">
        <f t="shared" si="537"/>
        <v>0</v>
      </c>
      <c r="AI1511" s="214">
        <f t="shared" si="545"/>
        <v>0</v>
      </c>
      <c r="AK1511" s="229">
        <f t="shared" si="538"/>
        <v>0</v>
      </c>
      <c r="AL1511" s="226"/>
      <c r="AM1511" s="15"/>
      <c r="AN1511" s="232" t="e">
        <f t="shared" si="539"/>
        <v>#DIV/0!</v>
      </c>
      <c r="AO1511" s="214">
        <f t="shared" si="533"/>
        <v>0</v>
      </c>
      <c r="AQ1511" s="210"/>
      <c r="AR1511" s="231"/>
      <c r="AS1511" s="15"/>
      <c r="AT1511" s="232">
        <f t="shared" si="540"/>
        <v>0</v>
      </c>
      <c r="AU1511" s="235">
        <f t="shared" si="541"/>
        <v>0</v>
      </c>
      <c r="AY1511" s="210"/>
      <c r="AZ1511" s="231"/>
      <c r="BA1511" s="15"/>
      <c r="BB1511" s="232">
        <f t="shared" si="530"/>
        <v>0</v>
      </c>
      <c r="BC1511" s="235">
        <f t="shared" si="542"/>
        <v>0</v>
      </c>
      <c r="BG1511" s="210"/>
      <c r="BH1511" s="231"/>
      <c r="BI1511" s="15"/>
      <c r="BJ1511" s="232">
        <f t="shared" si="534"/>
        <v>0</v>
      </c>
      <c r="BK1511" s="235">
        <f t="shared" si="543"/>
        <v>0</v>
      </c>
      <c r="BM1511" s="109">
        <f t="shared" si="535"/>
        <v>-1.5475230852797108</v>
      </c>
      <c r="BN1511" s="213"/>
      <c r="BR1511" s="228"/>
      <c r="BS1511" s="311"/>
      <c r="BT1511" s="3"/>
      <c r="BU1511" s="213"/>
      <c r="BV1511" s="213"/>
      <c r="BW1511" s="291"/>
    </row>
    <row r="1512" spans="1:75" x14ac:dyDescent="0.2">
      <c r="A1512" s="210"/>
      <c r="B1512" s="211"/>
      <c r="C1512" s="848" t="str">
        <f ca="1">IF(ISERR(AVERAGE(INDIRECT("B"&amp;(ROW()-INT($B$1/2))):INDIRECT("B"&amp;(ROW()+INT($B$1/2))))),"",AVERAGE(INDIRECT("B"&amp;(ROW()-INT($B$1/2))):INDIRECT("B"&amp;(ROW()+INT($B$1/2)))))</f>
        <v/>
      </c>
      <c r="D1512" s="848">
        <f t="shared" si="529"/>
        <v>0</v>
      </c>
      <c r="E1512" s="275"/>
      <c r="F1512" s="15"/>
      <c r="G1512" s="3"/>
      <c r="H1512" s="3"/>
      <c r="I1512" s="3"/>
      <c r="J1512" s="3"/>
      <c r="K1512" s="3"/>
      <c r="L1512" s="554"/>
      <c r="M1512" s="545"/>
      <c r="N1512" s="546"/>
      <c r="O1512" s="5"/>
      <c r="P1512" s="216"/>
      <c r="Q1512" s="217"/>
      <c r="R1512" s="218"/>
      <c r="S1512" s="219">
        <f t="shared" si="546"/>
        <v>0</v>
      </c>
      <c r="T1512" s="220">
        <f t="shared" si="547"/>
        <v>0</v>
      </c>
      <c r="U1512" s="214">
        <f t="shared" si="544"/>
        <v>0</v>
      </c>
      <c r="W1512" s="221"/>
      <c r="X1512" s="222"/>
      <c r="Y1512" s="222"/>
      <c r="Z1512" s="223"/>
      <c r="AA1512" s="222"/>
      <c r="AB1512" s="224"/>
      <c r="AC1512" s="225"/>
      <c r="AD1512" s="2">
        <f t="shared" si="531"/>
        <v>0</v>
      </c>
      <c r="AE1512" s="2">
        <f t="shared" si="532"/>
        <v>0</v>
      </c>
      <c r="AF1512" s="226"/>
      <c r="AG1512" s="219">
        <f t="shared" si="536"/>
        <v>0</v>
      </c>
      <c r="AH1512" s="234">
        <f t="shared" si="537"/>
        <v>0</v>
      </c>
      <c r="AI1512" s="214">
        <f t="shared" si="545"/>
        <v>0</v>
      </c>
      <c r="AK1512" s="229">
        <f t="shared" si="538"/>
        <v>0</v>
      </c>
      <c r="AL1512" s="226"/>
      <c r="AM1512" s="15"/>
      <c r="AN1512" s="232" t="e">
        <f t="shared" si="539"/>
        <v>#DIV/0!</v>
      </c>
      <c r="AO1512" s="214">
        <f t="shared" si="533"/>
        <v>0</v>
      </c>
      <c r="AQ1512" s="210"/>
      <c r="AR1512" s="231"/>
      <c r="AS1512" s="15"/>
      <c r="AT1512" s="232">
        <f t="shared" si="540"/>
        <v>0</v>
      </c>
      <c r="AU1512" s="235">
        <f t="shared" si="541"/>
        <v>0</v>
      </c>
      <c r="AY1512" s="210"/>
      <c r="AZ1512" s="231"/>
      <c r="BA1512" s="15"/>
      <c r="BB1512" s="232">
        <f t="shared" si="530"/>
        <v>0</v>
      </c>
      <c r="BC1512" s="235">
        <f t="shared" si="542"/>
        <v>0</v>
      </c>
      <c r="BG1512" s="210"/>
      <c r="BH1512" s="231"/>
      <c r="BI1512" s="15"/>
      <c r="BJ1512" s="232">
        <f t="shared" si="534"/>
        <v>0</v>
      </c>
      <c r="BK1512" s="235">
        <f t="shared" si="543"/>
        <v>0</v>
      </c>
      <c r="BM1512" s="109">
        <f t="shared" si="535"/>
        <v>-1.5493554227774475</v>
      </c>
      <c r="BN1512" s="213"/>
      <c r="BR1512" s="228"/>
      <c r="BS1512" s="311"/>
      <c r="BT1512" s="3"/>
      <c r="BU1512" s="213"/>
      <c r="BV1512" s="213"/>
      <c r="BW1512" s="291"/>
    </row>
    <row r="1513" spans="1:75" x14ac:dyDescent="0.2">
      <c r="A1513" s="210"/>
      <c r="B1513" s="211"/>
      <c r="C1513" s="848" t="str">
        <f ca="1">IF(ISERR(AVERAGE(INDIRECT("B"&amp;(ROW()-INT($B$1/2))):INDIRECT("B"&amp;(ROW()+INT($B$1/2))))),"",AVERAGE(INDIRECT("B"&amp;(ROW()-INT($B$1/2))):INDIRECT("B"&amp;(ROW()+INT($B$1/2)))))</f>
        <v/>
      </c>
      <c r="D1513" s="848">
        <f t="shared" si="529"/>
        <v>0</v>
      </c>
      <c r="E1513" s="275"/>
      <c r="F1513" s="15"/>
      <c r="G1513" s="3"/>
      <c r="H1513" s="3"/>
      <c r="I1513" s="3"/>
      <c r="J1513" s="3"/>
      <c r="K1513" s="3"/>
      <c r="L1513" s="554"/>
      <c r="M1513" s="545"/>
      <c r="N1513" s="546"/>
      <c r="O1513" s="5"/>
      <c r="P1513" s="216"/>
      <c r="Q1513" s="217"/>
      <c r="R1513" s="218"/>
      <c r="S1513" s="219">
        <f t="shared" si="546"/>
        <v>0</v>
      </c>
      <c r="T1513" s="220">
        <f t="shared" si="547"/>
        <v>0</v>
      </c>
      <c r="U1513" s="214">
        <f t="shared" si="544"/>
        <v>0</v>
      </c>
      <c r="W1513" s="221"/>
      <c r="X1513" s="222"/>
      <c r="Y1513" s="222"/>
      <c r="Z1513" s="223"/>
      <c r="AA1513" s="222"/>
      <c r="AB1513" s="224"/>
      <c r="AC1513" s="225"/>
      <c r="AD1513" s="2">
        <f t="shared" si="531"/>
        <v>0</v>
      </c>
      <c r="AE1513" s="2">
        <f t="shared" si="532"/>
        <v>0</v>
      </c>
      <c r="AF1513" s="226"/>
      <c r="AG1513" s="219">
        <f t="shared" si="536"/>
        <v>0</v>
      </c>
      <c r="AH1513" s="234">
        <f t="shared" si="537"/>
        <v>0</v>
      </c>
      <c r="AI1513" s="214">
        <f t="shared" si="545"/>
        <v>0</v>
      </c>
      <c r="AK1513" s="229">
        <f t="shared" si="538"/>
        <v>0</v>
      </c>
      <c r="AL1513" s="226"/>
      <c r="AM1513" s="15"/>
      <c r="AN1513" s="232" t="e">
        <f t="shared" si="539"/>
        <v>#DIV/0!</v>
      </c>
      <c r="AO1513" s="214">
        <f t="shared" si="533"/>
        <v>0</v>
      </c>
      <c r="AQ1513" s="210"/>
      <c r="AR1513" s="231"/>
      <c r="AS1513" s="15"/>
      <c r="AT1513" s="232">
        <f t="shared" si="540"/>
        <v>0</v>
      </c>
      <c r="AU1513" s="235">
        <f t="shared" si="541"/>
        <v>0</v>
      </c>
      <c r="AY1513" s="210"/>
      <c r="AZ1513" s="231"/>
      <c r="BA1513" s="15"/>
      <c r="BB1513" s="232">
        <f t="shared" si="530"/>
        <v>0</v>
      </c>
      <c r="BC1513" s="235">
        <f t="shared" si="542"/>
        <v>0</v>
      </c>
      <c r="BG1513" s="210"/>
      <c r="BH1513" s="231"/>
      <c r="BI1513" s="15"/>
      <c r="BJ1513" s="232">
        <f t="shared" si="534"/>
        <v>0</v>
      </c>
      <c r="BK1513" s="235">
        <f t="shared" si="543"/>
        <v>0</v>
      </c>
      <c r="BM1513" s="109">
        <f t="shared" si="535"/>
        <v>-1.5511877602751842</v>
      </c>
      <c r="BN1513" s="213"/>
      <c r="BR1513" s="228"/>
      <c r="BS1513" s="311"/>
      <c r="BT1513" s="3"/>
      <c r="BU1513" s="213"/>
      <c r="BV1513" s="213"/>
      <c r="BW1513" s="291"/>
    </row>
    <row r="1514" spans="1:75" x14ac:dyDescent="0.2">
      <c r="A1514" s="210"/>
      <c r="B1514" s="211"/>
      <c r="C1514" s="848" t="str">
        <f ca="1">IF(ISERR(AVERAGE(INDIRECT("B"&amp;(ROW()-INT($B$1/2))):INDIRECT("B"&amp;(ROW()+INT($B$1/2))))),"",AVERAGE(INDIRECT("B"&amp;(ROW()-INT($B$1/2))):INDIRECT("B"&amp;(ROW()+INT($B$1/2)))))</f>
        <v/>
      </c>
      <c r="D1514" s="848">
        <f t="shared" si="529"/>
        <v>0</v>
      </c>
      <c r="E1514" s="275"/>
      <c r="F1514" s="15"/>
      <c r="G1514" s="3"/>
      <c r="H1514" s="3"/>
      <c r="I1514" s="3"/>
      <c r="J1514" s="3"/>
      <c r="K1514" s="3"/>
      <c r="L1514" s="554"/>
      <c r="M1514" s="545"/>
      <c r="N1514" s="546"/>
      <c r="O1514" s="5"/>
      <c r="P1514" s="216"/>
      <c r="Q1514" s="217"/>
      <c r="R1514" s="218"/>
      <c r="S1514" s="219">
        <f t="shared" si="546"/>
        <v>0</v>
      </c>
      <c r="T1514" s="220">
        <f t="shared" si="547"/>
        <v>0</v>
      </c>
      <c r="U1514" s="214">
        <f t="shared" si="544"/>
        <v>0</v>
      </c>
      <c r="W1514" s="221"/>
      <c r="X1514" s="222"/>
      <c r="Y1514" s="222"/>
      <c r="Z1514" s="223"/>
      <c r="AA1514" s="222"/>
      <c r="AB1514" s="224"/>
      <c r="AC1514" s="225"/>
      <c r="AD1514" s="2">
        <f t="shared" si="531"/>
        <v>0</v>
      </c>
      <c r="AE1514" s="2">
        <f t="shared" si="532"/>
        <v>0</v>
      </c>
      <c r="AF1514" s="226"/>
      <c r="AG1514" s="219">
        <f t="shared" si="536"/>
        <v>0</v>
      </c>
      <c r="AH1514" s="234">
        <f t="shared" si="537"/>
        <v>0</v>
      </c>
      <c r="AI1514" s="214">
        <f t="shared" si="545"/>
        <v>0</v>
      </c>
      <c r="AK1514" s="229">
        <f t="shared" si="538"/>
        <v>0</v>
      </c>
      <c r="AL1514" s="226"/>
      <c r="AM1514" s="15"/>
      <c r="AN1514" s="232" t="e">
        <f t="shared" si="539"/>
        <v>#DIV/0!</v>
      </c>
      <c r="AO1514" s="214">
        <f t="shared" si="533"/>
        <v>0</v>
      </c>
      <c r="AQ1514" s="210"/>
      <c r="AR1514" s="231"/>
      <c r="AS1514" s="15"/>
      <c r="AT1514" s="232">
        <f t="shared" si="540"/>
        <v>0</v>
      </c>
      <c r="AU1514" s="235">
        <f t="shared" si="541"/>
        <v>0</v>
      </c>
      <c r="AY1514" s="210"/>
      <c r="AZ1514" s="231"/>
      <c r="BA1514" s="15"/>
      <c r="BB1514" s="232">
        <f t="shared" si="530"/>
        <v>0</v>
      </c>
      <c r="BC1514" s="235">
        <f t="shared" si="542"/>
        <v>0</v>
      </c>
      <c r="BG1514" s="210"/>
      <c r="BH1514" s="231"/>
      <c r="BI1514" s="15"/>
      <c r="BJ1514" s="232">
        <f t="shared" si="534"/>
        <v>0</v>
      </c>
      <c r="BK1514" s="235">
        <f t="shared" si="543"/>
        <v>0</v>
      </c>
      <c r="BM1514" s="109">
        <f t="shared" si="535"/>
        <v>-1.5530200977729209</v>
      </c>
      <c r="BN1514" s="213"/>
      <c r="BR1514" s="228"/>
      <c r="BS1514" s="311"/>
      <c r="BT1514" s="3"/>
      <c r="BU1514" s="213"/>
      <c r="BV1514" s="213"/>
      <c r="BW1514" s="291"/>
    </row>
    <row r="1515" spans="1:75" x14ac:dyDescent="0.2">
      <c r="A1515" s="210"/>
      <c r="B1515" s="211"/>
      <c r="C1515" s="848" t="str">
        <f ca="1">IF(ISERR(AVERAGE(INDIRECT("B"&amp;(ROW()-INT($B$1/2))):INDIRECT("B"&amp;(ROW()+INT($B$1/2))))),"",AVERAGE(INDIRECT("B"&amp;(ROW()-INT($B$1/2))):INDIRECT("B"&amp;(ROW()+INT($B$1/2)))))</f>
        <v/>
      </c>
      <c r="D1515" s="848">
        <f t="shared" si="529"/>
        <v>0</v>
      </c>
      <c r="E1515" s="275"/>
      <c r="F1515" s="15"/>
      <c r="G1515" s="3"/>
      <c r="H1515" s="3"/>
      <c r="I1515" s="3"/>
      <c r="J1515" s="3"/>
      <c r="K1515" s="3"/>
      <c r="L1515" s="554"/>
      <c r="M1515" s="545"/>
      <c r="N1515" s="546"/>
      <c r="O1515" s="5"/>
      <c r="P1515" s="216"/>
      <c r="Q1515" s="217"/>
      <c r="R1515" s="218"/>
      <c r="S1515" s="219">
        <f t="shared" si="546"/>
        <v>0</v>
      </c>
      <c r="T1515" s="220">
        <f t="shared" si="547"/>
        <v>0</v>
      </c>
      <c r="U1515" s="214">
        <f t="shared" si="544"/>
        <v>0</v>
      </c>
      <c r="W1515" s="221"/>
      <c r="X1515" s="222"/>
      <c r="Y1515" s="222"/>
      <c r="Z1515" s="223"/>
      <c r="AA1515" s="222"/>
      <c r="AB1515" s="224"/>
      <c r="AC1515" s="225"/>
      <c r="AD1515" s="2">
        <f t="shared" si="531"/>
        <v>0</v>
      </c>
      <c r="AE1515" s="2">
        <f t="shared" si="532"/>
        <v>0</v>
      </c>
      <c r="AF1515" s="226"/>
      <c r="AG1515" s="219">
        <f t="shared" si="536"/>
        <v>0</v>
      </c>
      <c r="AH1515" s="234">
        <f t="shared" si="537"/>
        <v>0</v>
      </c>
      <c r="AI1515" s="214">
        <f t="shared" si="545"/>
        <v>0</v>
      </c>
      <c r="AK1515" s="229">
        <f t="shared" si="538"/>
        <v>0</v>
      </c>
      <c r="AL1515" s="226"/>
      <c r="AM1515" s="15"/>
      <c r="AN1515" s="232" t="e">
        <f t="shared" si="539"/>
        <v>#DIV/0!</v>
      </c>
      <c r="AO1515" s="214">
        <f t="shared" si="533"/>
        <v>0</v>
      </c>
      <c r="AQ1515" s="210"/>
      <c r="AR1515" s="231"/>
      <c r="AS1515" s="15"/>
      <c r="AT1515" s="232">
        <f t="shared" si="540"/>
        <v>0</v>
      </c>
      <c r="AU1515" s="235">
        <f t="shared" si="541"/>
        <v>0</v>
      </c>
      <c r="AY1515" s="210"/>
      <c r="AZ1515" s="231"/>
      <c r="BA1515" s="15"/>
      <c r="BB1515" s="232">
        <f t="shared" si="530"/>
        <v>0</v>
      </c>
      <c r="BC1515" s="235">
        <f t="shared" si="542"/>
        <v>0</v>
      </c>
      <c r="BG1515" s="210"/>
      <c r="BH1515" s="231"/>
      <c r="BI1515" s="15"/>
      <c r="BJ1515" s="232">
        <f t="shared" si="534"/>
        <v>0</v>
      </c>
      <c r="BK1515" s="235">
        <f t="shared" si="543"/>
        <v>0</v>
      </c>
      <c r="BM1515" s="109">
        <f t="shared" si="535"/>
        <v>-1.5548524352706576</v>
      </c>
      <c r="BN1515" s="213"/>
      <c r="BR1515" s="228"/>
      <c r="BS1515" s="311"/>
      <c r="BT1515" s="3"/>
      <c r="BU1515" s="213"/>
      <c r="BV1515" s="213"/>
      <c r="BW1515" s="291"/>
    </row>
    <row r="1516" spans="1:75" x14ac:dyDescent="0.2">
      <c r="A1516" s="210"/>
      <c r="B1516" s="211"/>
      <c r="C1516" s="848" t="str">
        <f ca="1">IF(ISERR(AVERAGE(INDIRECT("B"&amp;(ROW()-INT($B$1/2))):INDIRECT("B"&amp;(ROW()+INT($B$1/2))))),"",AVERAGE(INDIRECT("B"&amp;(ROW()-INT($B$1/2))):INDIRECT("B"&amp;(ROW()+INT($B$1/2)))))</f>
        <v/>
      </c>
      <c r="D1516" s="848">
        <f t="shared" si="529"/>
        <v>0</v>
      </c>
      <c r="E1516" s="275"/>
      <c r="F1516" s="15"/>
      <c r="G1516" s="3"/>
      <c r="H1516" s="3"/>
      <c r="I1516" s="3"/>
      <c r="J1516" s="3"/>
      <c r="K1516" s="3"/>
      <c r="L1516" s="554"/>
      <c r="M1516" s="545"/>
      <c r="N1516" s="546"/>
      <c r="O1516" s="5"/>
      <c r="P1516" s="216"/>
      <c r="Q1516" s="217"/>
      <c r="R1516" s="218"/>
      <c r="S1516" s="219">
        <f t="shared" si="546"/>
        <v>0</v>
      </c>
      <c r="T1516" s="220">
        <f t="shared" si="547"/>
        <v>0</v>
      </c>
      <c r="U1516" s="214">
        <f t="shared" si="544"/>
        <v>0</v>
      </c>
      <c r="W1516" s="221"/>
      <c r="X1516" s="222"/>
      <c r="Y1516" s="222"/>
      <c r="Z1516" s="223"/>
      <c r="AA1516" s="222"/>
      <c r="AB1516" s="224"/>
      <c r="AC1516" s="225"/>
      <c r="AD1516" s="2">
        <f t="shared" si="531"/>
        <v>0</v>
      </c>
      <c r="AE1516" s="2">
        <f t="shared" si="532"/>
        <v>0</v>
      </c>
      <c r="AF1516" s="226"/>
      <c r="AG1516" s="219">
        <f t="shared" si="536"/>
        <v>0</v>
      </c>
      <c r="AH1516" s="234">
        <f t="shared" si="537"/>
        <v>0</v>
      </c>
      <c r="AI1516" s="214">
        <f t="shared" si="545"/>
        <v>0</v>
      </c>
      <c r="AK1516" s="229">
        <f t="shared" si="538"/>
        <v>0</v>
      </c>
      <c r="AL1516" s="226"/>
      <c r="AM1516" s="15"/>
      <c r="AN1516" s="232" t="e">
        <f t="shared" si="539"/>
        <v>#DIV/0!</v>
      </c>
      <c r="AO1516" s="214">
        <f t="shared" si="533"/>
        <v>0</v>
      </c>
      <c r="AQ1516" s="210"/>
      <c r="AR1516" s="231"/>
      <c r="AS1516" s="15"/>
      <c r="AT1516" s="232">
        <f t="shared" si="540"/>
        <v>0</v>
      </c>
      <c r="AU1516" s="235">
        <f t="shared" si="541"/>
        <v>0</v>
      </c>
      <c r="AY1516" s="210"/>
      <c r="AZ1516" s="231"/>
      <c r="BA1516" s="15"/>
      <c r="BB1516" s="232">
        <f t="shared" si="530"/>
        <v>0</v>
      </c>
      <c r="BC1516" s="235">
        <f t="shared" si="542"/>
        <v>0</v>
      </c>
      <c r="BG1516" s="210"/>
      <c r="BH1516" s="231"/>
      <c r="BI1516" s="15"/>
      <c r="BJ1516" s="232">
        <f t="shared" si="534"/>
        <v>0</v>
      </c>
      <c r="BK1516" s="235">
        <f t="shared" si="543"/>
        <v>0</v>
      </c>
      <c r="BM1516" s="109">
        <f t="shared" si="535"/>
        <v>-1.5566847727683943</v>
      </c>
      <c r="BN1516" s="213"/>
      <c r="BR1516" s="228"/>
      <c r="BS1516" s="311"/>
      <c r="BT1516" s="3"/>
      <c r="BU1516" s="213"/>
      <c r="BV1516" s="213"/>
      <c r="BW1516" s="291"/>
    </row>
    <row r="1517" spans="1:75" x14ac:dyDescent="0.2">
      <c r="A1517" s="210"/>
      <c r="B1517" s="211"/>
      <c r="C1517" s="848" t="str">
        <f ca="1">IF(ISERR(AVERAGE(INDIRECT("B"&amp;(ROW()-INT($B$1/2))):INDIRECT("B"&amp;(ROW()+INT($B$1/2))))),"",AVERAGE(INDIRECT("B"&amp;(ROW()-INT($B$1/2))):INDIRECT("B"&amp;(ROW()+INT($B$1/2)))))</f>
        <v/>
      </c>
      <c r="D1517" s="848">
        <f t="shared" si="529"/>
        <v>0</v>
      </c>
      <c r="E1517" s="275"/>
      <c r="F1517" s="15"/>
      <c r="G1517" s="3"/>
      <c r="H1517" s="3"/>
      <c r="I1517" s="3"/>
      <c r="J1517" s="3"/>
      <c r="K1517" s="3"/>
      <c r="L1517" s="554"/>
      <c r="M1517" s="545"/>
      <c r="N1517" s="546"/>
      <c r="O1517" s="5"/>
      <c r="P1517" s="216"/>
      <c r="Q1517" s="217"/>
      <c r="R1517" s="218"/>
      <c r="S1517" s="219">
        <f t="shared" si="546"/>
        <v>0</v>
      </c>
      <c r="T1517" s="220">
        <f t="shared" si="547"/>
        <v>0</v>
      </c>
      <c r="U1517" s="214">
        <f t="shared" si="544"/>
        <v>0</v>
      </c>
      <c r="W1517" s="221"/>
      <c r="X1517" s="222"/>
      <c r="Y1517" s="222"/>
      <c r="Z1517" s="223"/>
      <c r="AA1517" s="222"/>
      <c r="AB1517" s="224"/>
      <c r="AC1517" s="225"/>
      <c r="AD1517" s="2">
        <f t="shared" si="531"/>
        <v>0</v>
      </c>
      <c r="AE1517" s="2">
        <f t="shared" si="532"/>
        <v>0</v>
      </c>
      <c r="AF1517" s="226"/>
      <c r="AG1517" s="219">
        <f t="shared" si="536"/>
        <v>0</v>
      </c>
      <c r="AH1517" s="234">
        <f t="shared" si="537"/>
        <v>0</v>
      </c>
      <c r="AI1517" s="214">
        <f t="shared" si="545"/>
        <v>0</v>
      </c>
      <c r="AK1517" s="229">
        <f t="shared" si="538"/>
        <v>0</v>
      </c>
      <c r="AL1517" s="226"/>
      <c r="AM1517" s="15"/>
      <c r="AN1517" s="232" t="e">
        <f t="shared" si="539"/>
        <v>#DIV/0!</v>
      </c>
      <c r="AO1517" s="214">
        <f t="shared" si="533"/>
        <v>0</v>
      </c>
      <c r="AQ1517" s="210"/>
      <c r="AR1517" s="231"/>
      <c r="AS1517" s="15"/>
      <c r="AT1517" s="232">
        <f t="shared" si="540"/>
        <v>0</v>
      </c>
      <c r="AU1517" s="235">
        <f t="shared" si="541"/>
        <v>0</v>
      </c>
      <c r="AY1517" s="210"/>
      <c r="AZ1517" s="231"/>
      <c r="BA1517" s="15"/>
      <c r="BB1517" s="232">
        <f t="shared" si="530"/>
        <v>0</v>
      </c>
      <c r="BC1517" s="235">
        <f t="shared" si="542"/>
        <v>0</v>
      </c>
      <c r="BG1517" s="210"/>
      <c r="BH1517" s="231"/>
      <c r="BI1517" s="15"/>
      <c r="BJ1517" s="232">
        <f t="shared" si="534"/>
        <v>0</v>
      </c>
      <c r="BK1517" s="235">
        <f t="shared" si="543"/>
        <v>0</v>
      </c>
      <c r="BM1517" s="109">
        <f t="shared" si="535"/>
        <v>-1.558517110266131</v>
      </c>
      <c r="BN1517" s="213"/>
      <c r="BR1517" s="228"/>
      <c r="BS1517" s="311"/>
      <c r="BT1517" s="3"/>
      <c r="BU1517" s="213"/>
      <c r="BV1517" s="213"/>
      <c r="BW1517" s="291"/>
    </row>
    <row r="1518" spans="1:75" x14ac:dyDescent="0.2">
      <c r="A1518" s="210"/>
      <c r="B1518" s="211"/>
      <c r="C1518" s="848" t="str">
        <f ca="1">IF(ISERR(AVERAGE(INDIRECT("B"&amp;(ROW()-INT($B$1/2))):INDIRECT("B"&amp;(ROW()+INT($B$1/2))))),"",AVERAGE(INDIRECT("B"&amp;(ROW()-INT($B$1/2))):INDIRECT("B"&amp;(ROW()+INT($B$1/2)))))</f>
        <v/>
      </c>
      <c r="D1518" s="848">
        <f t="shared" si="529"/>
        <v>0</v>
      </c>
      <c r="E1518" s="275"/>
      <c r="F1518" s="15"/>
      <c r="G1518" s="3"/>
      <c r="H1518" s="3"/>
      <c r="I1518" s="3"/>
      <c r="J1518" s="3"/>
      <c r="K1518" s="3"/>
      <c r="L1518" s="554"/>
      <c r="M1518" s="545"/>
      <c r="N1518" s="546"/>
      <c r="O1518" s="5"/>
      <c r="P1518" s="216"/>
      <c r="Q1518" s="217"/>
      <c r="R1518" s="218"/>
      <c r="S1518" s="219">
        <f t="shared" si="546"/>
        <v>0</v>
      </c>
      <c r="T1518" s="220">
        <f t="shared" si="547"/>
        <v>0</v>
      </c>
      <c r="U1518" s="214">
        <f t="shared" si="544"/>
        <v>0</v>
      </c>
      <c r="W1518" s="221"/>
      <c r="X1518" s="222"/>
      <c r="Y1518" s="222"/>
      <c r="Z1518" s="223"/>
      <c r="AA1518" s="222"/>
      <c r="AB1518" s="224"/>
      <c r="AC1518" s="225"/>
      <c r="AD1518" s="2">
        <f t="shared" si="531"/>
        <v>0</v>
      </c>
      <c r="AE1518" s="2">
        <f t="shared" si="532"/>
        <v>0</v>
      </c>
      <c r="AF1518" s="226"/>
      <c r="AG1518" s="219">
        <f t="shared" si="536"/>
        <v>0</v>
      </c>
      <c r="AH1518" s="234">
        <f t="shared" si="537"/>
        <v>0</v>
      </c>
      <c r="AI1518" s="214">
        <f t="shared" si="545"/>
        <v>0</v>
      </c>
      <c r="AK1518" s="229">
        <f t="shared" si="538"/>
        <v>0</v>
      </c>
      <c r="AL1518" s="226"/>
      <c r="AM1518" s="15"/>
      <c r="AN1518" s="232" t="e">
        <f t="shared" si="539"/>
        <v>#DIV/0!</v>
      </c>
      <c r="AO1518" s="214">
        <f t="shared" si="533"/>
        <v>0</v>
      </c>
      <c r="AQ1518" s="210"/>
      <c r="AR1518" s="231"/>
      <c r="AS1518" s="15"/>
      <c r="AT1518" s="232">
        <f t="shared" si="540"/>
        <v>0</v>
      </c>
      <c r="AU1518" s="235">
        <f t="shared" si="541"/>
        <v>0</v>
      </c>
      <c r="AY1518" s="210"/>
      <c r="AZ1518" s="231"/>
      <c r="BA1518" s="15"/>
      <c r="BB1518" s="232">
        <f t="shared" si="530"/>
        <v>0</v>
      </c>
      <c r="BC1518" s="235">
        <f t="shared" si="542"/>
        <v>0</v>
      </c>
      <c r="BG1518" s="210"/>
      <c r="BH1518" s="231"/>
      <c r="BI1518" s="15"/>
      <c r="BJ1518" s="232">
        <f t="shared" si="534"/>
        <v>0</v>
      </c>
      <c r="BK1518" s="235">
        <f t="shared" si="543"/>
        <v>0</v>
      </c>
      <c r="BM1518" s="109">
        <f t="shared" si="535"/>
        <v>-1.5603494477638677</v>
      </c>
      <c r="BN1518" s="213"/>
      <c r="BR1518" s="228"/>
      <c r="BS1518" s="311"/>
      <c r="BT1518" s="3"/>
      <c r="BU1518" s="213"/>
      <c r="BV1518" s="213"/>
      <c r="BW1518" s="291"/>
    </row>
    <row r="1519" spans="1:75" x14ac:dyDescent="0.2">
      <c r="A1519" s="210"/>
      <c r="B1519" s="211"/>
      <c r="C1519" s="848" t="str">
        <f ca="1">IF(ISERR(AVERAGE(INDIRECT("B"&amp;(ROW()-INT($B$1/2))):INDIRECT("B"&amp;(ROW()+INT($B$1/2))))),"",AVERAGE(INDIRECT("B"&amp;(ROW()-INT($B$1/2))):INDIRECT("B"&amp;(ROW()+INT($B$1/2)))))</f>
        <v/>
      </c>
      <c r="D1519" s="848">
        <f t="shared" si="529"/>
        <v>0</v>
      </c>
      <c r="E1519" s="275"/>
      <c r="F1519" s="15"/>
      <c r="G1519" s="3"/>
      <c r="H1519" s="3"/>
      <c r="I1519" s="3"/>
      <c r="J1519" s="3"/>
      <c r="K1519" s="3"/>
      <c r="L1519" s="554"/>
      <c r="M1519" s="545"/>
      <c r="N1519" s="546"/>
      <c r="O1519" s="5"/>
      <c r="P1519" s="216"/>
      <c r="Q1519" s="217"/>
      <c r="R1519" s="218"/>
      <c r="S1519" s="219">
        <f t="shared" si="546"/>
        <v>0</v>
      </c>
      <c r="T1519" s="220">
        <f t="shared" si="547"/>
        <v>0</v>
      </c>
      <c r="U1519" s="214">
        <f t="shared" si="544"/>
        <v>0</v>
      </c>
      <c r="W1519" s="221"/>
      <c r="X1519" s="222"/>
      <c r="Y1519" s="222"/>
      <c r="Z1519" s="223"/>
      <c r="AA1519" s="222"/>
      <c r="AB1519" s="224"/>
      <c r="AC1519" s="225"/>
      <c r="AD1519" s="2">
        <f t="shared" si="531"/>
        <v>0</v>
      </c>
      <c r="AE1519" s="2">
        <f t="shared" si="532"/>
        <v>0</v>
      </c>
      <c r="AF1519" s="226"/>
      <c r="AG1519" s="219">
        <f t="shared" si="536"/>
        <v>0</v>
      </c>
      <c r="AH1519" s="234">
        <f t="shared" si="537"/>
        <v>0</v>
      </c>
      <c r="AI1519" s="214">
        <f t="shared" si="545"/>
        <v>0</v>
      </c>
      <c r="AK1519" s="229">
        <f t="shared" si="538"/>
        <v>0</v>
      </c>
      <c r="AL1519" s="226"/>
      <c r="AM1519" s="15"/>
      <c r="AN1519" s="232" t="e">
        <f t="shared" si="539"/>
        <v>#DIV/0!</v>
      </c>
      <c r="AO1519" s="214">
        <f t="shared" si="533"/>
        <v>0</v>
      </c>
      <c r="AQ1519" s="210"/>
      <c r="AR1519" s="231"/>
      <c r="AS1519" s="15"/>
      <c r="AT1519" s="232">
        <f t="shared" si="540"/>
        <v>0</v>
      </c>
      <c r="AU1519" s="235">
        <f t="shared" si="541"/>
        <v>0</v>
      </c>
      <c r="AY1519" s="210"/>
      <c r="AZ1519" s="231"/>
      <c r="BA1519" s="15"/>
      <c r="BB1519" s="232">
        <f t="shared" si="530"/>
        <v>0</v>
      </c>
      <c r="BC1519" s="235">
        <f t="shared" si="542"/>
        <v>0</v>
      </c>
      <c r="BG1519" s="210"/>
      <c r="BH1519" s="231"/>
      <c r="BI1519" s="15"/>
      <c r="BJ1519" s="232">
        <f t="shared" si="534"/>
        <v>0</v>
      </c>
      <c r="BK1519" s="235">
        <f t="shared" si="543"/>
        <v>0</v>
      </c>
      <c r="BM1519" s="109">
        <f t="shared" si="535"/>
        <v>-1.5621817852616044</v>
      </c>
      <c r="BN1519" s="213"/>
      <c r="BR1519" s="228"/>
      <c r="BS1519" s="311"/>
      <c r="BT1519" s="3"/>
      <c r="BU1519" s="213"/>
      <c r="BV1519" s="213"/>
      <c r="BW1519" s="291"/>
    </row>
    <row r="1520" spans="1:75" x14ac:dyDescent="0.2">
      <c r="A1520" s="210"/>
      <c r="B1520" s="211"/>
      <c r="C1520" s="848" t="str">
        <f ca="1">IF(ISERR(AVERAGE(INDIRECT("B"&amp;(ROW()-INT($B$1/2))):INDIRECT("B"&amp;(ROW()+INT($B$1/2))))),"",AVERAGE(INDIRECT("B"&amp;(ROW()-INT($B$1/2))):INDIRECT("B"&amp;(ROW()+INT($B$1/2)))))</f>
        <v/>
      </c>
      <c r="D1520" s="848">
        <f t="shared" si="529"/>
        <v>0</v>
      </c>
      <c r="E1520" s="275"/>
      <c r="F1520" s="15"/>
      <c r="G1520" s="3"/>
      <c r="H1520" s="3"/>
      <c r="I1520" s="3"/>
      <c r="J1520" s="3"/>
      <c r="K1520" s="3"/>
      <c r="L1520" s="554"/>
      <c r="M1520" s="545"/>
      <c r="N1520" s="546"/>
      <c r="O1520" s="5"/>
      <c r="P1520" s="216"/>
      <c r="Q1520" s="217"/>
      <c r="R1520" s="218"/>
      <c r="S1520" s="219">
        <f t="shared" si="546"/>
        <v>0</v>
      </c>
      <c r="T1520" s="220">
        <f t="shared" si="547"/>
        <v>0</v>
      </c>
      <c r="U1520" s="214">
        <f t="shared" si="544"/>
        <v>0</v>
      </c>
      <c r="W1520" s="221"/>
      <c r="X1520" s="222"/>
      <c r="Y1520" s="222"/>
      <c r="Z1520" s="223"/>
      <c r="AA1520" s="222"/>
      <c r="AB1520" s="224"/>
      <c r="AC1520" s="225"/>
      <c r="AD1520" s="2">
        <f t="shared" si="531"/>
        <v>0</v>
      </c>
      <c r="AE1520" s="2">
        <f t="shared" si="532"/>
        <v>0</v>
      </c>
      <c r="AF1520" s="226"/>
      <c r="AG1520" s="219">
        <f t="shared" si="536"/>
        <v>0</v>
      </c>
      <c r="AH1520" s="234">
        <f t="shared" si="537"/>
        <v>0</v>
      </c>
      <c r="AI1520" s="214">
        <f t="shared" si="545"/>
        <v>0</v>
      </c>
      <c r="AK1520" s="229">
        <f t="shared" si="538"/>
        <v>0</v>
      </c>
      <c r="AL1520" s="226"/>
      <c r="AM1520" s="15"/>
      <c r="AN1520" s="232" t="e">
        <f t="shared" si="539"/>
        <v>#DIV/0!</v>
      </c>
      <c r="AO1520" s="214">
        <f t="shared" si="533"/>
        <v>0</v>
      </c>
      <c r="AQ1520" s="210"/>
      <c r="AR1520" s="231"/>
      <c r="AS1520" s="15"/>
      <c r="AT1520" s="232">
        <f t="shared" si="540"/>
        <v>0</v>
      </c>
      <c r="AU1520" s="235">
        <f t="shared" si="541"/>
        <v>0</v>
      </c>
      <c r="AY1520" s="210"/>
      <c r="AZ1520" s="231"/>
      <c r="BA1520" s="15"/>
      <c r="BB1520" s="232">
        <f t="shared" si="530"/>
        <v>0</v>
      </c>
      <c r="BC1520" s="235">
        <f t="shared" si="542"/>
        <v>0</v>
      </c>
      <c r="BG1520" s="210"/>
      <c r="BH1520" s="231"/>
      <c r="BI1520" s="15"/>
      <c r="BJ1520" s="232">
        <f t="shared" si="534"/>
        <v>0</v>
      </c>
      <c r="BK1520" s="235">
        <f t="shared" si="543"/>
        <v>0</v>
      </c>
      <c r="BM1520" s="109">
        <f t="shared" si="535"/>
        <v>-1.5640141227593412</v>
      </c>
      <c r="BN1520" s="213"/>
      <c r="BR1520" s="228"/>
      <c r="BS1520" s="311"/>
      <c r="BT1520" s="3"/>
      <c r="BU1520" s="213"/>
      <c r="BV1520" s="213"/>
      <c r="BW1520" s="291"/>
    </row>
    <row r="1521" spans="1:75" x14ac:dyDescent="0.2">
      <c r="A1521" s="210"/>
      <c r="B1521" s="211"/>
      <c r="C1521" s="848" t="str">
        <f ca="1">IF(ISERR(AVERAGE(INDIRECT("B"&amp;(ROW()-INT($B$1/2))):INDIRECT("B"&amp;(ROW()+INT($B$1/2))))),"",AVERAGE(INDIRECT("B"&amp;(ROW()-INT($B$1/2))):INDIRECT("B"&amp;(ROW()+INT($B$1/2)))))</f>
        <v/>
      </c>
      <c r="D1521" s="848">
        <f t="shared" si="529"/>
        <v>0</v>
      </c>
      <c r="E1521" s="275"/>
      <c r="F1521" s="15"/>
      <c r="G1521" s="3"/>
      <c r="H1521" s="3"/>
      <c r="I1521" s="3"/>
      <c r="J1521" s="3"/>
      <c r="K1521" s="3"/>
      <c r="L1521" s="554"/>
      <c r="M1521" s="545"/>
      <c r="N1521" s="546"/>
      <c r="O1521" s="5"/>
      <c r="P1521" s="216"/>
      <c r="Q1521" s="217"/>
      <c r="R1521" s="218"/>
      <c r="S1521" s="219">
        <f t="shared" si="546"/>
        <v>0</v>
      </c>
      <c r="T1521" s="220">
        <f t="shared" si="547"/>
        <v>0</v>
      </c>
      <c r="U1521" s="214">
        <f t="shared" si="544"/>
        <v>0</v>
      </c>
      <c r="W1521" s="221"/>
      <c r="X1521" s="222"/>
      <c r="Y1521" s="222"/>
      <c r="Z1521" s="223"/>
      <c r="AA1521" s="222"/>
      <c r="AB1521" s="224"/>
      <c r="AC1521" s="225"/>
      <c r="AD1521" s="2">
        <f t="shared" si="531"/>
        <v>0</v>
      </c>
      <c r="AE1521" s="2">
        <f t="shared" si="532"/>
        <v>0</v>
      </c>
      <c r="AF1521" s="226"/>
      <c r="AG1521" s="219">
        <f t="shared" si="536"/>
        <v>0</v>
      </c>
      <c r="AH1521" s="234">
        <f t="shared" si="537"/>
        <v>0</v>
      </c>
      <c r="AI1521" s="214">
        <f t="shared" si="545"/>
        <v>0</v>
      </c>
      <c r="AK1521" s="229">
        <f t="shared" si="538"/>
        <v>0</v>
      </c>
      <c r="AL1521" s="226"/>
      <c r="AM1521" s="15"/>
      <c r="AN1521" s="232" t="e">
        <f t="shared" si="539"/>
        <v>#DIV/0!</v>
      </c>
      <c r="AO1521" s="214">
        <f t="shared" si="533"/>
        <v>0</v>
      </c>
      <c r="AQ1521" s="210"/>
      <c r="AR1521" s="231"/>
      <c r="AS1521" s="15"/>
      <c r="AT1521" s="232">
        <f t="shared" si="540"/>
        <v>0</v>
      </c>
      <c r="AU1521" s="235">
        <f t="shared" si="541"/>
        <v>0</v>
      </c>
      <c r="AY1521" s="210"/>
      <c r="AZ1521" s="231"/>
      <c r="BA1521" s="15"/>
      <c r="BB1521" s="232">
        <f t="shared" si="530"/>
        <v>0</v>
      </c>
      <c r="BC1521" s="235">
        <f t="shared" si="542"/>
        <v>0</v>
      </c>
      <c r="BG1521" s="210"/>
      <c r="BH1521" s="231"/>
      <c r="BI1521" s="15"/>
      <c r="BJ1521" s="232">
        <f t="shared" si="534"/>
        <v>0</v>
      </c>
      <c r="BK1521" s="235">
        <f t="shared" si="543"/>
        <v>0</v>
      </c>
      <c r="BM1521" s="109">
        <f t="shared" si="535"/>
        <v>-1.5658464602570779</v>
      </c>
      <c r="BN1521" s="213"/>
      <c r="BR1521" s="228"/>
      <c r="BS1521" s="311"/>
      <c r="BT1521" s="3"/>
      <c r="BU1521" s="213"/>
      <c r="BV1521" s="213"/>
      <c r="BW1521" s="291"/>
    </row>
    <row r="1522" spans="1:75" x14ac:dyDescent="0.2">
      <c r="A1522" s="210"/>
      <c r="B1522" s="211"/>
      <c r="C1522" s="848" t="str">
        <f ca="1">IF(ISERR(AVERAGE(INDIRECT("B"&amp;(ROW()-INT($B$1/2))):INDIRECT("B"&amp;(ROW()+INT($B$1/2))))),"",AVERAGE(INDIRECT("B"&amp;(ROW()-INT($B$1/2))):INDIRECT("B"&amp;(ROW()+INT($B$1/2)))))</f>
        <v/>
      </c>
      <c r="D1522" s="848">
        <f t="shared" si="529"/>
        <v>0</v>
      </c>
      <c r="E1522" s="275"/>
      <c r="F1522" s="15"/>
      <c r="G1522" s="3"/>
      <c r="H1522" s="3"/>
      <c r="I1522" s="3"/>
      <c r="J1522" s="3"/>
      <c r="K1522" s="3"/>
      <c r="L1522" s="554"/>
      <c r="M1522" s="545"/>
      <c r="N1522" s="546"/>
      <c r="O1522" s="5"/>
      <c r="P1522" s="216"/>
      <c r="Q1522" s="217"/>
      <c r="R1522" s="218"/>
      <c r="S1522" s="219">
        <f t="shared" si="546"/>
        <v>0</v>
      </c>
      <c r="T1522" s="220">
        <f t="shared" si="547"/>
        <v>0</v>
      </c>
      <c r="U1522" s="214">
        <f t="shared" si="544"/>
        <v>0</v>
      </c>
      <c r="W1522" s="221"/>
      <c r="X1522" s="222"/>
      <c r="Y1522" s="222"/>
      <c r="Z1522" s="223"/>
      <c r="AA1522" s="222"/>
      <c r="AB1522" s="224"/>
      <c r="AC1522" s="225"/>
      <c r="AD1522" s="2">
        <f t="shared" si="531"/>
        <v>0</v>
      </c>
      <c r="AE1522" s="2">
        <f t="shared" si="532"/>
        <v>0</v>
      </c>
      <c r="AF1522" s="226"/>
      <c r="AG1522" s="219">
        <f t="shared" si="536"/>
        <v>0</v>
      </c>
      <c r="AH1522" s="234">
        <f t="shared" si="537"/>
        <v>0</v>
      </c>
      <c r="AI1522" s="214">
        <f t="shared" si="545"/>
        <v>0</v>
      </c>
      <c r="AK1522" s="229">
        <f t="shared" si="538"/>
        <v>0</v>
      </c>
      <c r="AL1522" s="226"/>
      <c r="AM1522" s="15"/>
      <c r="AN1522" s="232" t="e">
        <f t="shared" si="539"/>
        <v>#DIV/0!</v>
      </c>
      <c r="AO1522" s="214">
        <f t="shared" si="533"/>
        <v>0</v>
      </c>
      <c r="AQ1522" s="210"/>
      <c r="AR1522" s="231"/>
      <c r="AS1522" s="15"/>
      <c r="AT1522" s="232">
        <f t="shared" si="540"/>
        <v>0</v>
      </c>
      <c r="AU1522" s="235">
        <f t="shared" si="541"/>
        <v>0</v>
      </c>
      <c r="AY1522" s="210"/>
      <c r="AZ1522" s="231"/>
      <c r="BA1522" s="15"/>
      <c r="BB1522" s="232">
        <f t="shared" si="530"/>
        <v>0</v>
      </c>
      <c r="BC1522" s="235">
        <f t="shared" si="542"/>
        <v>0</v>
      </c>
      <c r="BG1522" s="210"/>
      <c r="BH1522" s="231"/>
      <c r="BI1522" s="15"/>
      <c r="BJ1522" s="232">
        <f t="shared" si="534"/>
        <v>0</v>
      </c>
      <c r="BK1522" s="235">
        <f t="shared" si="543"/>
        <v>0</v>
      </c>
      <c r="BM1522" s="109">
        <f t="shared" si="535"/>
        <v>-1.5676787977548146</v>
      </c>
      <c r="BN1522" s="213"/>
      <c r="BR1522" s="228"/>
      <c r="BS1522" s="311"/>
      <c r="BT1522" s="3"/>
      <c r="BU1522" s="213"/>
      <c r="BV1522" s="213"/>
      <c r="BW1522" s="291"/>
    </row>
    <row r="1523" spans="1:75" x14ac:dyDescent="0.2">
      <c r="A1523" s="210"/>
      <c r="B1523" s="211"/>
      <c r="C1523" s="848" t="str">
        <f ca="1">IF(ISERR(AVERAGE(INDIRECT("B"&amp;(ROW()-INT($B$1/2))):INDIRECT("B"&amp;(ROW()+INT($B$1/2))))),"",AVERAGE(INDIRECT("B"&amp;(ROW()-INT($B$1/2))):INDIRECT("B"&amp;(ROW()+INT($B$1/2)))))</f>
        <v/>
      </c>
      <c r="D1523" s="848">
        <f t="shared" si="529"/>
        <v>0</v>
      </c>
      <c r="E1523" s="275"/>
      <c r="F1523" s="15"/>
      <c r="G1523" s="3"/>
      <c r="H1523" s="3"/>
      <c r="I1523" s="3"/>
      <c r="J1523" s="3"/>
      <c r="K1523" s="3"/>
      <c r="L1523" s="554"/>
      <c r="M1523" s="545"/>
      <c r="N1523" s="546"/>
      <c r="O1523" s="5"/>
      <c r="P1523" s="216"/>
      <c r="Q1523" s="217"/>
      <c r="R1523" s="218"/>
      <c r="S1523" s="219">
        <f t="shared" si="546"/>
        <v>0</v>
      </c>
      <c r="T1523" s="220">
        <f t="shared" si="547"/>
        <v>0</v>
      </c>
      <c r="U1523" s="214">
        <f t="shared" si="544"/>
        <v>0</v>
      </c>
      <c r="W1523" s="221"/>
      <c r="X1523" s="222"/>
      <c r="Y1523" s="222"/>
      <c r="Z1523" s="223"/>
      <c r="AA1523" s="222"/>
      <c r="AB1523" s="224"/>
      <c r="AC1523" s="225"/>
      <c r="AD1523" s="2">
        <f t="shared" si="531"/>
        <v>0</v>
      </c>
      <c r="AE1523" s="2">
        <f t="shared" si="532"/>
        <v>0</v>
      </c>
      <c r="AF1523" s="226"/>
      <c r="AG1523" s="219">
        <f t="shared" si="536"/>
        <v>0</v>
      </c>
      <c r="AH1523" s="234">
        <f t="shared" si="537"/>
        <v>0</v>
      </c>
      <c r="AI1523" s="214">
        <f t="shared" si="545"/>
        <v>0</v>
      </c>
      <c r="AK1523" s="229">
        <f t="shared" si="538"/>
        <v>0</v>
      </c>
      <c r="AL1523" s="226"/>
      <c r="AM1523" s="15"/>
      <c r="AN1523" s="232" t="e">
        <f t="shared" si="539"/>
        <v>#DIV/0!</v>
      </c>
      <c r="AO1523" s="214">
        <f t="shared" si="533"/>
        <v>0</v>
      </c>
      <c r="AQ1523" s="210"/>
      <c r="AR1523" s="231"/>
      <c r="AS1523" s="15"/>
      <c r="AT1523" s="232">
        <f t="shared" si="540"/>
        <v>0</v>
      </c>
      <c r="AU1523" s="235">
        <f t="shared" si="541"/>
        <v>0</v>
      </c>
      <c r="AY1523" s="210"/>
      <c r="AZ1523" s="231"/>
      <c r="BA1523" s="15"/>
      <c r="BB1523" s="232">
        <f t="shared" si="530"/>
        <v>0</v>
      </c>
      <c r="BC1523" s="235">
        <f t="shared" si="542"/>
        <v>0</v>
      </c>
      <c r="BG1523" s="210"/>
      <c r="BH1523" s="231"/>
      <c r="BI1523" s="15"/>
      <c r="BJ1523" s="232">
        <f t="shared" si="534"/>
        <v>0</v>
      </c>
      <c r="BK1523" s="235">
        <f t="shared" si="543"/>
        <v>0</v>
      </c>
      <c r="BM1523" s="109">
        <f t="shared" si="535"/>
        <v>-1.5695111352525513</v>
      </c>
      <c r="BN1523" s="213"/>
      <c r="BR1523" s="228"/>
      <c r="BS1523" s="311"/>
      <c r="BT1523" s="3"/>
      <c r="BU1523" s="213"/>
      <c r="BV1523" s="213"/>
      <c r="BW1523" s="291"/>
    </row>
    <row r="1524" spans="1:75" x14ac:dyDescent="0.2">
      <c r="A1524" s="210"/>
      <c r="B1524" s="211"/>
      <c r="C1524" s="848" t="str">
        <f ca="1">IF(ISERR(AVERAGE(INDIRECT("B"&amp;(ROW()-INT($B$1/2))):INDIRECT("B"&amp;(ROW()+INT($B$1/2))))),"",AVERAGE(INDIRECT("B"&amp;(ROW()-INT($B$1/2))):INDIRECT("B"&amp;(ROW()+INT($B$1/2)))))</f>
        <v/>
      </c>
      <c r="D1524" s="848">
        <f t="shared" si="529"/>
        <v>0</v>
      </c>
      <c r="E1524" s="275"/>
      <c r="F1524" s="15"/>
      <c r="G1524" s="3"/>
      <c r="H1524" s="3"/>
      <c r="I1524" s="3"/>
      <c r="J1524" s="3"/>
      <c r="K1524" s="3"/>
      <c r="L1524" s="554"/>
      <c r="M1524" s="545"/>
      <c r="N1524" s="546"/>
      <c r="O1524" s="5"/>
      <c r="P1524" s="216"/>
      <c r="Q1524" s="217"/>
      <c r="R1524" s="218"/>
      <c r="S1524" s="219">
        <f t="shared" si="546"/>
        <v>0</v>
      </c>
      <c r="T1524" s="220">
        <f t="shared" si="547"/>
        <v>0</v>
      </c>
      <c r="U1524" s="214">
        <f t="shared" si="544"/>
        <v>0</v>
      </c>
      <c r="W1524" s="221"/>
      <c r="X1524" s="222"/>
      <c r="Y1524" s="222"/>
      <c r="Z1524" s="223"/>
      <c r="AA1524" s="222"/>
      <c r="AB1524" s="224"/>
      <c r="AC1524" s="225"/>
      <c r="AD1524" s="2">
        <f t="shared" si="531"/>
        <v>0</v>
      </c>
      <c r="AE1524" s="2">
        <f t="shared" si="532"/>
        <v>0</v>
      </c>
      <c r="AF1524" s="226"/>
      <c r="AG1524" s="219">
        <f t="shared" si="536"/>
        <v>0</v>
      </c>
      <c r="AH1524" s="234">
        <f t="shared" si="537"/>
        <v>0</v>
      </c>
      <c r="AI1524" s="214">
        <f t="shared" si="545"/>
        <v>0</v>
      </c>
      <c r="AK1524" s="229">
        <f t="shared" si="538"/>
        <v>0</v>
      </c>
      <c r="AL1524" s="226"/>
      <c r="AM1524" s="15"/>
      <c r="AN1524" s="232" t="e">
        <f t="shared" si="539"/>
        <v>#DIV/0!</v>
      </c>
      <c r="AO1524" s="214">
        <f t="shared" si="533"/>
        <v>0</v>
      </c>
      <c r="AQ1524" s="210"/>
      <c r="AR1524" s="231"/>
      <c r="AS1524" s="15"/>
      <c r="AT1524" s="232">
        <f t="shared" si="540"/>
        <v>0</v>
      </c>
      <c r="AU1524" s="235">
        <f t="shared" si="541"/>
        <v>0</v>
      </c>
      <c r="AY1524" s="210"/>
      <c r="AZ1524" s="231"/>
      <c r="BA1524" s="15"/>
      <c r="BB1524" s="232">
        <f t="shared" si="530"/>
        <v>0</v>
      </c>
      <c r="BC1524" s="235">
        <f t="shared" si="542"/>
        <v>0</v>
      </c>
      <c r="BG1524" s="210"/>
      <c r="BH1524" s="231"/>
      <c r="BI1524" s="15"/>
      <c r="BJ1524" s="232">
        <f t="shared" si="534"/>
        <v>0</v>
      </c>
      <c r="BK1524" s="235">
        <f t="shared" si="543"/>
        <v>0</v>
      </c>
      <c r="BM1524" s="109">
        <f t="shared" si="535"/>
        <v>-1.571343472750288</v>
      </c>
      <c r="BN1524" s="213"/>
      <c r="BR1524" s="228"/>
      <c r="BS1524" s="311"/>
      <c r="BT1524" s="3"/>
      <c r="BU1524" s="213"/>
      <c r="BV1524" s="213"/>
      <c r="BW1524" s="291"/>
    </row>
    <row r="1525" spans="1:75" x14ac:dyDescent="0.2">
      <c r="A1525" s="210"/>
      <c r="B1525" s="211"/>
      <c r="C1525" s="848" t="str">
        <f ca="1">IF(ISERR(AVERAGE(INDIRECT("B"&amp;(ROW()-INT($B$1/2))):INDIRECT("B"&amp;(ROW()+INT($B$1/2))))),"",AVERAGE(INDIRECT("B"&amp;(ROW()-INT($B$1/2))):INDIRECT("B"&amp;(ROW()+INT($B$1/2)))))</f>
        <v/>
      </c>
      <c r="D1525" s="848">
        <f t="shared" si="529"/>
        <v>0</v>
      </c>
      <c r="E1525" s="275"/>
      <c r="F1525" s="15"/>
      <c r="G1525" s="3"/>
      <c r="H1525" s="3"/>
      <c r="I1525" s="3"/>
      <c r="J1525" s="3"/>
      <c r="K1525" s="3"/>
      <c r="L1525" s="554"/>
      <c r="M1525" s="545"/>
      <c r="N1525" s="546"/>
      <c r="O1525" s="5"/>
      <c r="P1525" s="216"/>
      <c r="Q1525" s="217"/>
      <c r="R1525" s="218"/>
      <c r="S1525" s="219">
        <f t="shared" si="546"/>
        <v>0</v>
      </c>
      <c r="T1525" s="220">
        <f t="shared" si="547"/>
        <v>0</v>
      </c>
      <c r="U1525" s="214">
        <f t="shared" si="544"/>
        <v>0</v>
      </c>
      <c r="W1525" s="221"/>
      <c r="X1525" s="222"/>
      <c r="Y1525" s="222"/>
      <c r="Z1525" s="223"/>
      <c r="AA1525" s="222"/>
      <c r="AB1525" s="224"/>
      <c r="AC1525" s="225"/>
      <c r="AD1525" s="2">
        <f t="shared" si="531"/>
        <v>0</v>
      </c>
      <c r="AE1525" s="2">
        <f t="shared" si="532"/>
        <v>0</v>
      </c>
      <c r="AF1525" s="226"/>
      <c r="AG1525" s="219">
        <f t="shared" si="536"/>
        <v>0</v>
      </c>
      <c r="AH1525" s="234">
        <f t="shared" si="537"/>
        <v>0</v>
      </c>
      <c r="AI1525" s="214">
        <f t="shared" si="545"/>
        <v>0</v>
      </c>
      <c r="AK1525" s="229">
        <f t="shared" si="538"/>
        <v>0</v>
      </c>
      <c r="AL1525" s="226"/>
      <c r="AM1525" s="15"/>
      <c r="AN1525" s="232" t="e">
        <f t="shared" si="539"/>
        <v>#DIV/0!</v>
      </c>
      <c r="AO1525" s="214">
        <f t="shared" si="533"/>
        <v>0</v>
      </c>
      <c r="AQ1525" s="210"/>
      <c r="AR1525" s="231"/>
      <c r="AS1525" s="15"/>
      <c r="AT1525" s="232">
        <f t="shared" si="540"/>
        <v>0</v>
      </c>
      <c r="AU1525" s="235">
        <f t="shared" si="541"/>
        <v>0</v>
      </c>
      <c r="AY1525" s="210"/>
      <c r="AZ1525" s="231"/>
      <c r="BA1525" s="15"/>
      <c r="BB1525" s="232">
        <f t="shared" si="530"/>
        <v>0</v>
      </c>
      <c r="BC1525" s="235">
        <f t="shared" si="542"/>
        <v>0</v>
      </c>
      <c r="BG1525" s="210"/>
      <c r="BH1525" s="231"/>
      <c r="BI1525" s="15"/>
      <c r="BJ1525" s="232">
        <f t="shared" si="534"/>
        <v>0</v>
      </c>
      <c r="BK1525" s="235">
        <f t="shared" si="543"/>
        <v>0</v>
      </c>
      <c r="BM1525" s="109">
        <f t="shared" si="535"/>
        <v>-1.5731758102480247</v>
      </c>
      <c r="BN1525" s="213"/>
      <c r="BR1525" s="228"/>
      <c r="BS1525" s="311"/>
      <c r="BT1525" s="3"/>
      <c r="BU1525" s="213"/>
      <c r="BV1525" s="213"/>
      <c r="BW1525" s="291"/>
    </row>
    <row r="1526" spans="1:75" x14ac:dyDescent="0.2">
      <c r="A1526" s="210"/>
      <c r="B1526" s="211"/>
      <c r="C1526" s="848" t="str">
        <f ca="1">IF(ISERR(AVERAGE(INDIRECT("B"&amp;(ROW()-INT($B$1/2))):INDIRECT("B"&amp;(ROW()+INT($B$1/2))))),"",AVERAGE(INDIRECT("B"&amp;(ROW()-INT($B$1/2))):INDIRECT("B"&amp;(ROW()+INT($B$1/2)))))</f>
        <v/>
      </c>
      <c r="D1526" s="848">
        <f t="shared" si="529"/>
        <v>0</v>
      </c>
      <c r="E1526" s="275"/>
      <c r="F1526" s="15"/>
      <c r="G1526" s="3"/>
      <c r="H1526" s="3"/>
      <c r="I1526" s="3"/>
      <c r="J1526" s="3"/>
      <c r="K1526" s="3"/>
      <c r="L1526" s="554"/>
      <c r="M1526" s="545"/>
      <c r="N1526" s="546"/>
      <c r="O1526" s="5"/>
      <c r="P1526" s="216"/>
      <c r="Q1526" s="217"/>
      <c r="R1526" s="218"/>
      <c r="S1526" s="219">
        <f t="shared" si="546"/>
        <v>0</v>
      </c>
      <c r="T1526" s="220">
        <f t="shared" si="547"/>
        <v>0</v>
      </c>
      <c r="U1526" s="214">
        <f t="shared" si="544"/>
        <v>0</v>
      </c>
      <c r="W1526" s="221"/>
      <c r="X1526" s="222"/>
      <c r="Y1526" s="222"/>
      <c r="Z1526" s="223"/>
      <c r="AA1526" s="222"/>
      <c r="AB1526" s="224"/>
      <c r="AC1526" s="225"/>
      <c r="AD1526" s="2">
        <f t="shared" si="531"/>
        <v>0</v>
      </c>
      <c r="AE1526" s="2">
        <f t="shared" si="532"/>
        <v>0</v>
      </c>
      <c r="AF1526" s="226"/>
      <c r="AG1526" s="219">
        <f t="shared" si="536"/>
        <v>0</v>
      </c>
      <c r="AH1526" s="234">
        <f t="shared" si="537"/>
        <v>0</v>
      </c>
      <c r="AI1526" s="214">
        <f t="shared" si="545"/>
        <v>0</v>
      </c>
      <c r="AK1526" s="229">
        <f t="shared" si="538"/>
        <v>0</v>
      </c>
      <c r="AL1526" s="226"/>
      <c r="AM1526" s="15"/>
      <c r="AN1526" s="232" t="e">
        <f t="shared" si="539"/>
        <v>#DIV/0!</v>
      </c>
      <c r="AO1526" s="214">
        <f t="shared" si="533"/>
        <v>0</v>
      </c>
      <c r="AQ1526" s="210"/>
      <c r="AR1526" s="231"/>
      <c r="AS1526" s="15"/>
      <c r="AT1526" s="232">
        <f t="shared" si="540"/>
        <v>0</v>
      </c>
      <c r="AU1526" s="235">
        <f t="shared" si="541"/>
        <v>0</v>
      </c>
      <c r="AY1526" s="210"/>
      <c r="AZ1526" s="231"/>
      <c r="BA1526" s="15"/>
      <c r="BB1526" s="232">
        <f t="shared" si="530"/>
        <v>0</v>
      </c>
      <c r="BC1526" s="235">
        <f t="shared" si="542"/>
        <v>0</v>
      </c>
      <c r="BG1526" s="210"/>
      <c r="BH1526" s="231"/>
      <c r="BI1526" s="15"/>
      <c r="BJ1526" s="232">
        <f t="shared" si="534"/>
        <v>0</v>
      </c>
      <c r="BK1526" s="235">
        <f t="shared" si="543"/>
        <v>0</v>
      </c>
      <c r="BM1526" s="109">
        <f t="shared" si="535"/>
        <v>-1.5750081477457614</v>
      </c>
      <c r="BN1526" s="213"/>
      <c r="BR1526" s="228"/>
      <c r="BS1526" s="311"/>
      <c r="BT1526" s="3"/>
      <c r="BU1526" s="213"/>
      <c r="BV1526" s="213"/>
      <c r="BW1526" s="291"/>
    </row>
    <row r="1527" spans="1:75" x14ac:dyDescent="0.2">
      <c r="A1527" s="210"/>
      <c r="B1527" s="211"/>
      <c r="C1527" s="848" t="str">
        <f ca="1">IF(ISERR(AVERAGE(INDIRECT("B"&amp;(ROW()-INT($B$1/2))):INDIRECT("B"&amp;(ROW()+INT($B$1/2))))),"",AVERAGE(INDIRECT("B"&amp;(ROW()-INT($B$1/2))):INDIRECT("B"&amp;(ROW()+INT($B$1/2)))))</f>
        <v/>
      </c>
      <c r="D1527" s="848">
        <f t="shared" si="529"/>
        <v>0</v>
      </c>
      <c r="E1527" s="275"/>
      <c r="F1527" s="15"/>
      <c r="G1527" s="3"/>
      <c r="H1527" s="3"/>
      <c r="I1527" s="3"/>
      <c r="J1527" s="3"/>
      <c r="K1527" s="3"/>
      <c r="L1527" s="554"/>
      <c r="M1527" s="545"/>
      <c r="N1527" s="546"/>
      <c r="O1527" s="5"/>
      <c r="P1527" s="216"/>
      <c r="Q1527" s="217"/>
      <c r="R1527" s="218"/>
      <c r="S1527" s="219">
        <f t="shared" si="546"/>
        <v>0</v>
      </c>
      <c r="T1527" s="220">
        <f t="shared" si="547"/>
        <v>0</v>
      </c>
      <c r="U1527" s="214">
        <f t="shared" si="544"/>
        <v>0</v>
      </c>
      <c r="W1527" s="221"/>
      <c r="X1527" s="222"/>
      <c r="Y1527" s="222"/>
      <c r="Z1527" s="223"/>
      <c r="AA1527" s="222"/>
      <c r="AB1527" s="224"/>
      <c r="AC1527" s="225"/>
      <c r="AD1527" s="2">
        <f t="shared" si="531"/>
        <v>0</v>
      </c>
      <c r="AE1527" s="2">
        <f t="shared" si="532"/>
        <v>0</v>
      </c>
      <c r="AF1527" s="226"/>
      <c r="AG1527" s="219">
        <f t="shared" si="536"/>
        <v>0</v>
      </c>
      <c r="AH1527" s="234">
        <f t="shared" si="537"/>
        <v>0</v>
      </c>
      <c r="AI1527" s="214">
        <f t="shared" si="545"/>
        <v>0</v>
      </c>
      <c r="AK1527" s="229">
        <f t="shared" si="538"/>
        <v>0</v>
      </c>
      <c r="AL1527" s="226"/>
      <c r="AM1527" s="15"/>
      <c r="AN1527" s="232" t="e">
        <f t="shared" si="539"/>
        <v>#DIV/0!</v>
      </c>
      <c r="AO1527" s="214">
        <f t="shared" si="533"/>
        <v>0</v>
      </c>
      <c r="AQ1527" s="210"/>
      <c r="AR1527" s="231"/>
      <c r="AS1527" s="15"/>
      <c r="AT1527" s="232">
        <f t="shared" si="540"/>
        <v>0</v>
      </c>
      <c r="AU1527" s="235">
        <f t="shared" si="541"/>
        <v>0</v>
      </c>
      <c r="AY1527" s="210"/>
      <c r="AZ1527" s="231"/>
      <c r="BA1527" s="15"/>
      <c r="BB1527" s="232">
        <f t="shared" si="530"/>
        <v>0</v>
      </c>
      <c r="BC1527" s="235">
        <f t="shared" si="542"/>
        <v>0</v>
      </c>
      <c r="BG1527" s="210"/>
      <c r="BH1527" s="231"/>
      <c r="BI1527" s="15"/>
      <c r="BJ1527" s="232">
        <f t="shared" si="534"/>
        <v>0</v>
      </c>
      <c r="BK1527" s="235">
        <f t="shared" si="543"/>
        <v>0</v>
      </c>
      <c r="BM1527" s="109">
        <f t="shared" si="535"/>
        <v>-1.5768404852434981</v>
      </c>
      <c r="BN1527" s="213"/>
      <c r="BR1527" s="228"/>
      <c r="BS1527" s="311"/>
      <c r="BT1527" s="3"/>
      <c r="BU1527" s="213"/>
      <c r="BV1527" s="213"/>
      <c r="BW1527" s="291"/>
    </row>
    <row r="1528" spans="1:75" x14ac:dyDescent="0.2">
      <c r="A1528" s="210"/>
      <c r="B1528" s="211"/>
      <c r="C1528" s="848" t="str">
        <f ca="1">IF(ISERR(AVERAGE(INDIRECT("B"&amp;(ROW()-INT($B$1/2))):INDIRECT("B"&amp;(ROW()+INT($B$1/2))))),"",AVERAGE(INDIRECT("B"&amp;(ROW()-INT($B$1/2))):INDIRECT("B"&amp;(ROW()+INT($B$1/2)))))</f>
        <v/>
      </c>
      <c r="D1528" s="848">
        <f t="shared" si="529"/>
        <v>0</v>
      </c>
      <c r="E1528" s="275"/>
      <c r="F1528" s="15"/>
      <c r="G1528" s="3"/>
      <c r="H1528" s="3"/>
      <c r="I1528" s="3"/>
      <c r="J1528" s="3"/>
      <c r="K1528" s="3"/>
      <c r="L1528" s="554"/>
      <c r="M1528" s="545"/>
      <c r="N1528" s="546"/>
      <c r="O1528" s="5"/>
      <c r="P1528" s="216"/>
      <c r="Q1528" s="217"/>
      <c r="R1528" s="218"/>
      <c r="S1528" s="219">
        <f t="shared" si="546"/>
        <v>0</v>
      </c>
      <c r="T1528" s="220">
        <f t="shared" si="547"/>
        <v>0</v>
      </c>
      <c r="U1528" s="214">
        <f t="shared" si="544"/>
        <v>0</v>
      </c>
      <c r="W1528" s="221"/>
      <c r="X1528" s="222"/>
      <c r="Y1528" s="222"/>
      <c r="Z1528" s="223"/>
      <c r="AA1528" s="222"/>
      <c r="AB1528" s="224"/>
      <c r="AC1528" s="225"/>
      <c r="AD1528" s="2">
        <f t="shared" si="531"/>
        <v>0</v>
      </c>
      <c r="AE1528" s="2">
        <f t="shared" si="532"/>
        <v>0</v>
      </c>
      <c r="AF1528" s="226"/>
      <c r="AG1528" s="219">
        <f t="shared" si="536"/>
        <v>0</v>
      </c>
      <c r="AH1528" s="234">
        <f t="shared" si="537"/>
        <v>0</v>
      </c>
      <c r="AI1528" s="214">
        <f t="shared" si="545"/>
        <v>0</v>
      </c>
      <c r="AK1528" s="229">
        <f t="shared" si="538"/>
        <v>0</v>
      </c>
      <c r="AL1528" s="226"/>
      <c r="AM1528" s="15"/>
      <c r="AN1528" s="232" t="e">
        <f t="shared" si="539"/>
        <v>#DIV/0!</v>
      </c>
      <c r="AO1528" s="214">
        <f t="shared" si="533"/>
        <v>0</v>
      </c>
      <c r="AQ1528" s="210"/>
      <c r="AR1528" s="231"/>
      <c r="AS1528" s="15"/>
      <c r="AT1528" s="232">
        <f t="shared" si="540"/>
        <v>0</v>
      </c>
      <c r="AU1528" s="235">
        <f t="shared" si="541"/>
        <v>0</v>
      </c>
      <c r="AY1528" s="210"/>
      <c r="AZ1528" s="231"/>
      <c r="BA1528" s="15"/>
      <c r="BB1528" s="232">
        <f t="shared" si="530"/>
        <v>0</v>
      </c>
      <c r="BC1528" s="235">
        <f t="shared" si="542"/>
        <v>0</v>
      </c>
      <c r="BG1528" s="210"/>
      <c r="BH1528" s="231"/>
      <c r="BI1528" s="15"/>
      <c r="BJ1528" s="232">
        <f t="shared" si="534"/>
        <v>0</v>
      </c>
      <c r="BK1528" s="235">
        <f t="shared" si="543"/>
        <v>0</v>
      </c>
      <c r="BM1528" s="109">
        <f t="shared" si="535"/>
        <v>-1.5786728227412348</v>
      </c>
      <c r="BN1528" s="213"/>
      <c r="BR1528" s="228"/>
      <c r="BS1528" s="311"/>
      <c r="BT1528" s="3"/>
      <c r="BU1528" s="213"/>
      <c r="BV1528" s="213"/>
      <c r="BW1528" s="291"/>
    </row>
    <row r="1529" spans="1:75" x14ac:dyDescent="0.2">
      <c r="A1529" s="210"/>
      <c r="B1529" s="211"/>
      <c r="C1529" s="848" t="str">
        <f ca="1">IF(ISERR(AVERAGE(INDIRECT("B"&amp;(ROW()-INT($B$1/2))):INDIRECT("B"&amp;(ROW()+INT($B$1/2))))),"",AVERAGE(INDIRECT("B"&amp;(ROW()-INT($B$1/2))):INDIRECT("B"&amp;(ROW()+INT($B$1/2)))))</f>
        <v/>
      </c>
      <c r="D1529" s="848">
        <f t="shared" si="529"/>
        <v>0</v>
      </c>
      <c r="E1529" s="275"/>
      <c r="F1529" s="15"/>
      <c r="G1529" s="3"/>
      <c r="H1529" s="3"/>
      <c r="I1529" s="3"/>
      <c r="J1529" s="3"/>
      <c r="K1529" s="3"/>
      <c r="L1529" s="554"/>
      <c r="M1529" s="545"/>
      <c r="N1529" s="546"/>
      <c r="O1529" s="5"/>
      <c r="P1529" s="216"/>
      <c r="Q1529" s="217"/>
      <c r="R1529" s="218"/>
      <c r="S1529" s="219">
        <f t="shared" si="546"/>
        <v>0</v>
      </c>
      <c r="T1529" s="220">
        <f t="shared" si="547"/>
        <v>0</v>
      </c>
      <c r="U1529" s="214">
        <f t="shared" si="544"/>
        <v>0</v>
      </c>
      <c r="W1529" s="221"/>
      <c r="X1529" s="222"/>
      <c r="Y1529" s="222"/>
      <c r="Z1529" s="223"/>
      <c r="AA1529" s="222"/>
      <c r="AB1529" s="224"/>
      <c r="AC1529" s="225"/>
      <c r="AD1529" s="2">
        <f t="shared" si="531"/>
        <v>0</v>
      </c>
      <c r="AE1529" s="2">
        <f t="shared" si="532"/>
        <v>0</v>
      </c>
      <c r="AF1529" s="226"/>
      <c r="AG1529" s="219">
        <f t="shared" si="536"/>
        <v>0</v>
      </c>
      <c r="AH1529" s="234">
        <f t="shared" si="537"/>
        <v>0</v>
      </c>
      <c r="AI1529" s="214">
        <f t="shared" si="545"/>
        <v>0</v>
      </c>
      <c r="AK1529" s="229">
        <f t="shared" si="538"/>
        <v>0</v>
      </c>
      <c r="AL1529" s="226"/>
      <c r="AM1529" s="15"/>
      <c r="AN1529" s="232" t="e">
        <f t="shared" si="539"/>
        <v>#DIV/0!</v>
      </c>
      <c r="AO1529" s="214">
        <f t="shared" si="533"/>
        <v>0</v>
      </c>
      <c r="AQ1529" s="210"/>
      <c r="AR1529" s="231"/>
      <c r="AS1529" s="15"/>
      <c r="AT1529" s="232">
        <f t="shared" si="540"/>
        <v>0</v>
      </c>
      <c r="AU1529" s="235">
        <f t="shared" si="541"/>
        <v>0</v>
      </c>
      <c r="AY1529" s="210"/>
      <c r="AZ1529" s="231"/>
      <c r="BA1529" s="15"/>
      <c r="BB1529" s="232">
        <f t="shared" si="530"/>
        <v>0</v>
      </c>
      <c r="BC1529" s="235">
        <f t="shared" si="542"/>
        <v>0</v>
      </c>
      <c r="BG1529" s="210"/>
      <c r="BH1529" s="231"/>
      <c r="BI1529" s="15"/>
      <c r="BJ1529" s="232">
        <f t="shared" si="534"/>
        <v>0</v>
      </c>
      <c r="BK1529" s="235">
        <f t="shared" si="543"/>
        <v>0</v>
      </c>
      <c r="BM1529" s="109">
        <f t="shared" si="535"/>
        <v>-1.5805051602389715</v>
      </c>
      <c r="BN1529" s="213"/>
      <c r="BR1529" s="228"/>
      <c r="BS1529" s="311"/>
      <c r="BT1529" s="3"/>
      <c r="BU1529" s="213"/>
      <c r="BV1529" s="213"/>
      <c r="BW1529" s="291"/>
    </row>
    <row r="1530" spans="1:75" x14ac:dyDescent="0.2">
      <c r="A1530" s="210"/>
      <c r="B1530" s="211"/>
      <c r="C1530" s="848" t="str">
        <f ca="1">IF(ISERR(AVERAGE(INDIRECT("B"&amp;(ROW()-INT($B$1/2))):INDIRECT("B"&amp;(ROW()+INT($B$1/2))))),"",AVERAGE(INDIRECT("B"&amp;(ROW()-INT($B$1/2))):INDIRECT("B"&amp;(ROW()+INT($B$1/2)))))</f>
        <v/>
      </c>
      <c r="D1530" s="848">
        <f t="shared" si="529"/>
        <v>0</v>
      </c>
      <c r="E1530" s="275"/>
      <c r="F1530" s="15"/>
      <c r="G1530" s="3"/>
      <c r="H1530" s="3"/>
      <c r="I1530" s="3"/>
      <c r="J1530" s="3"/>
      <c r="K1530" s="3"/>
      <c r="L1530" s="554"/>
      <c r="M1530" s="545"/>
      <c r="N1530" s="546"/>
      <c r="O1530" s="5"/>
      <c r="P1530" s="216"/>
      <c r="Q1530" s="217"/>
      <c r="R1530" s="218"/>
      <c r="S1530" s="219">
        <f t="shared" si="546"/>
        <v>0</v>
      </c>
      <c r="T1530" s="220">
        <f t="shared" si="547"/>
        <v>0</v>
      </c>
      <c r="U1530" s="214">
        <f t="shared" si="544"/>
        <v>0</v>
      </c>
      <c r="W1530" s="221"/>
      <c r="X1530" s="222"/>
      <c r="Y1530" s="222"/>
      <c r="Z1530" s="223"/>
      <c r="AA1530" s="222"/>
      <c r="AB1530" s="224"/>
      <c r="AC1530" s="225"/>
      <c r="AD1530" s="2">
        <f t="shared" si="531"/>
        <v>0</v>
      </c>
      <c r="AE1530" s="2">
        <f t="shared" si="532"/>
        <v>0</v>
      </c>
      <c r="AF1530" s="226"/>
      <c r="AG1530" s="219">
        <f t="shared" si="536"/>
        <v>0</v>
      </c>
      <c r="AH1530" s="234">
        <f t="shared" si="537"/>
        <v>0</v>
      </c>
      <c r="AI1530" s="214">
        <f t="shared" si="545"/>
        <v>0</v>
      </c>
      <c r="AK1530" s="229">
        <f t="shared" si="538"/>
        <v>0</v>
      </c>
      <c r="AL1530" s="226"/>
      <c r="AM1530" s="15"/>
      <c r="AN1530" s="232" t="e">
        <f t="shared" si="539"/>
        <v>#DIV/0!</v>
      </c>
      <c r="AO1530" s="214">
        <f t="shared" si="533"/>
        <v>0</v>
      </c>
      <c r="AQ1530" s="210"/>
      <c r="AR1530" s="231"/>
      <c r="AS1530" s="15"/>
      <c r="AT1530" s="232">
        <f t="shared" si="540"/>
        <v>0</v>
      </c>
      <c r="AU1530" s="235">
        <f t="shared" si="541"/>
        <v>0</v>
      </c>
      <c r="AY1530" s="210"/>
      <c r="AZ1530" s="231"/>
      <c r="BA1530" s="15"/>
      <c r="BB1530" s="232">
        <f t="shared" si="530"/>
        <v>0</v>
      </c>
      <c r="BC1530" s="235">
        <f t="shared" si="542"/>
        <v>0</v>
      </c>
      <c r="BG1530" s="210"/>
      <c r="BH1530" s="231"/>
      <c r="BI1530" s="15"/>
      <c r="BJ1530" s="232">
        <f t="shared" si="534"/>
        <v>0</v>
      </c>
      <c r="BK1530" s="235">
        <f t="shared" si="543"/>
        <v>0</v>
      </c>
      <c r="BM1530" s="109">
        <f t="shared" si="535"/>
        <v>-1.5823374977367082</v>
      </c>
      <c r="BN1530" s="213"/>
      <c r="BR1530" s="228"/>
      <c r="BS1530" s="311"/>
      <c r="BT1530" s="3"/>
      <c r="BU1530" s="213"/>
      <c r="BV1530" s="213"/>
      <c r="BW1530" s="291"/>
    </row>
    <row r="1531" spans="1:75" x14ac:dyDescent="0.2">
      <c r="A1531" s="210"/>
      <c r="B1531" s="211"/>
      <c r="C1531" s="848" t="str">
        <f ca="1">IF(ISERR(AVERAGE(INDIRECT("B"&amp;(ROW()-INT($B$1/2))):INDIRECT("B"&amp;(ROW()+INT($B$1/2))))),"",AVERAGE(INDIRECT("B"&amp;(ROW()-INT($B$1/2))):INDIRECT("B"&amp;(ROW()+INT($B$1/2)))))</f>
        <v/>
      </c>
      <c r="D1531" s="848">
        <f t="shared" si="529"/>
        <v>0</v>
      </c>
      <c r="E1531" s="275"/>
      <c r="F1531" s="15"/>
      <c r="G1531" s="3"/>
      <c r="H1531" s="3"/>
      <c r="I1531" s="3"/>
      <c r="J1531" s="3"/>
      <c r="K1531" s="3"/>
      <c r="L1531" s="554"/>
      <c r="M1531" s="545"/>
      <c r="N1531" s="546"/>
      <c r="O1531" s="5"/>
      <c r="P1531" s="216"/>
      <c r="Q1531" s="217"/>
      <c r="R1531" s="218"/>
      <c r="S1531" s="219">
        <f t="shared" si="546"/>
        <v>0</v>
      </c>
      <c r="T1531" s="220">
        <f t="shared" si="547"/>
        <v>0</v>
      </c>
      <c r="U1531" s="214">
        <f t="shared" si="544"/>
        <v>0</v>
      </c>
      <c r="W1531" s="221"/>
      <c r="X1531" s="222"/>
      <c r="Y1531" s="222"/>
      <c r="Z1531" s="223"/>
      <c r="AA1531" s="222"/>
      <c r="AB1531" s="224"/>
      <c r="AC1531" s="225"/>
      <c r="AD1531" s="2">
        <f t="shared" si="531"/>
        <v>0</v>
      </c>
      <c r="AE1531" s="2">
        <f t="shared" si="532"/>
        <v>0</v>
      </c>
      <c r="AF1531" s="226"/>
      <c r="AG1531" s="219">
        <f t="shared" si="536"/>
        <v>0</v>
      </c>
      <c r="AH1531" s="234">
        <f t="shared" si="537"/>
        <v>0</v>
      </c>
      <c r="AI1531" s="214">
        <f t="shared" si="545"/>
        <v>0</v>
      </c>
      <c r="AK1531" s="229">
        <f t="shared" si="538"/>
        <v>0</v>
      </c>
      <c r="AL1531" s="226"/>
      <c r="AM1531" s="15"/>
      <c r="AN1531" s="232" t="e">
        <f t="shared" si="539"/>
        <v>#DIV/0!</v>
      </c>
      <c r="AO1531" s="214">
        <f t="shared" si="533"/>
        <v>0</v>
      </c>
      <c r="AQ1531" s="210"/>
      <c r="AR1531" s="231"/>
      <c r="AS1531" s="15"/>
      <c r="AT1531" s="232">
        <f t="shared" si="540"/>
        <v>0</v>
      </c>
      <c r="AU1531" s="235">
        <f t="shared" si="541"/>
        <v>0</v>
      </c>
      <c r="AY1531" s="210"/>
      <c r="AZ1531" s="231"/>
      <c r="BA1531" s="15"/>
      <c r="BB1531" s="232">
        <f t="shared" si="530"/>
        <v>0</v>
      </c>
      <c r="BC1531" s="235">
        <f t="shared" si="542"/>
        <v>0</v>
      </c>
      <c r="BG1531" s="210"/>
      <c r="BH1531" s="231"/>
      <c r="BI1531" s="15"/>
      <c r="BJ1531" s="232">
        <f t="shared" si="534"/>
        <v>0</v>
      </c>
      <c r="BK1531" s="235">
        <f t="shared" si="543"/>
        <v>0</v>
      </c>
      <c r="BM1531" s="109">
        <f t="shared" si="535"/>
        <v>-1.5841698352344449</v>
      </c>
      <c r="BN1531" s="213"/>
      <c r="BR1531" s="228"/>
      <c r="BS1531" s="311"/>
      <c r="BT1531" s="3"/>
      <c r="BU1531" s="213"/>
      <c r="BV1531" s="213"/>
      <c r="BW1531" s="291"/>
    </row>
    <row r="1532" spans="1:75" x14ac:dyDescent="0.2">
      <c r="A1532" s="210"/>
      <c r="B1532" s="211"/>
      <c r="C1532" s="848" t="str">
        <f ca="1">IF(ISERR(AVERAGE(INDIRECT("B"&amp;(ROW()-INT($B$1/2))):INDIRECT("B"&amp;(ROW()+INT($B$1/2))))),"",AVERAGE(INDIRECT("B"&amp;(ROW()-INT($B$1/2))):INDIRECT("B"&amp;(ROW()+INT($B$1/2)))))</f>
        <v/>
      </c>
      <c r="D1532" s="848">
        <f t="shared" si="529"/>
        <v>0</v>
      </c>
      <c r="E1532" s="275"/>
      <c r="F1532" s="15"/>
      <c r="G1532" s="3"/>
      <c r="H1532" s="3"/>
      <c r="I1532" s="3"/>
      <c r="J1532" s="3"/>
      <c r="K1532" s="3"/>
      <c r="L1532" s="554"/>
      <c r="M1532" s="545"/>
      <c r="N1532" s="546"/>
      <c r="O1532" s="5"/>
      <c r="P1532" s="216"/>
      <c r="Q1532" s="217"/>
      <c r="R1532" s="218"/>
      <c r="S1532" s="219">
        <f t="shared" si="546"/>
        <v>0</v>
      </c>
      <c r="T1532" s="220">
        <f t="shared" si="547"/>
        <v>0</v>
      </c>
      <c r="U1532" s="214">
        <f t="shared" si="544"/>
        <v>0</v>
      </c>
      <c r="W1532" s="221"/>
      <c r="X1532" s="222"/>
      <c r="Y1532" s="222"/>
      <c r="Z1532" s="223"/>
      <c r="AA1532" s="222"/>
      <c r="AB1532" s="224"/>
      <c r="AC1532" s="225"/>
      <c r="AD1532" s="2">
        <f t="shared" si="531"/>
        <v>0</v>
      </c>
      <c r="AE1532" s="2">
        <f t="shared" si="532"/>
        <v>0</v>
      </c>
      <c r="AF1532" s="226"/>
      <c r="AG1532" s="219">
        <f t="shared" si="536"/>
        <v>0</v>
      </c>
      <c r="AH1532" s="234">
        <f t="shared" si="537"/>
        <v>0</v>
      </c>
      <c r="AI1532" s="214">
        <f t="shared" si="545"/>
        <v>0</v>
      </c>
      <c r="AK1532" s="229">
        <f t="shared" si="538"/>
        <v>0</v>
      </c>
      <c r="AL1532" s="226"/>
      <c r="AM1532" s="15"/>
      <c r="AN1532" s="232" t="e">
        <f t="shared" si="539"/>
        <v>#DIV/0!</v>
      </c>
      <c r="AO1532" s="214">
        <f t="shared" si="533"/>
        <v>0</v>
      </c>
      <c r="AQ1532" s="210"/>
      <c r="AR1532" s="231"/>
      <c r="AS1532" s="15"/>
      <c r="AT1532" s="232">
        <f t="shared" si="540"/>
        <v>0</v>
      </c>
      <c r="AU1532" s="235">
        <f t="shared" si="541"/>
        <v>0</v>
      </c>
      <c r="AY1532" s="210"/>
      <c r="AZ1532" s="231"/>
      <c r="BA1532" s="15"/>
      <c r="BB1532" s="232">
        <f t="shared" si="530"/>
        <v>0</v>
      </c>
      <c r="BC1532" s="235">
        <f t="shared" si="542"/>
        <v>0</v>
      </c>
      <c r="BG1532" s="210"/>
      <c r="BH1532" s="231"/>
      <c r="BI1532" s="15"/>
      <c r="BJ1532" s="232">
        <f t="shared" si="534"/>
        <v>0</v>
      </c>
      <c r="BK1532" s="235">
        <f t="shared" si="543"/>
        <v>0</v>
      </c>
      <c r="BM1532" s="109">
        <f t="shared" si="535"/>
        <v>-1.5860021727321816</v>
      </c>
      <c r="BN1532" s="213"/>
      <c r="BR1532" s="228"/>
      <c r="BS1532" s="311"/>
      <c r="BT1532" s="3"/>
      <c r="BU1532" s="213"/>
      <c r="BV1532" s="213"/>
      <c r="BW1532" s="291"/>
    </row>
    <row r="1533" spans="1:75" x14ac:dyDescent="0.2">
      <c r="A1533" s="210"/>
      <c r="B1533" s="211"/>
      <c r="C1533" s="848" t="str">
        <f ca="1">IF(ISERR(AVERAGE(INDIRECT("B"&amp;(ROW()-INT($B$1/2))):INDIRECT("B"&amp;(ROW()+INT($B$1/2))))),"",AVERAGE(INDIRECT("B"&amp;(ROW()-INT($B$1/2))):INDIRECT("B"&amp;(ROW()+INT($B$1/2)))))</f>
        <v/>
      </c>
      <c r="D1533" s="848">
        <f t="shared" si="529"/>
        <v>0</v>
      </c>
      <c r="E1533" s="275"/>
      <c r="F1533" s="15"/>
      <c r="G1533" s="3"/>
      <c r="H1533" s="3"/>
      <c r="I1533" s="3"/>
      <c r="J1533" s="3"/>
      <c r="K1533" s="3"/>
      <c r="L1533" s="554"/>
      <c r="M1533" s="545"/>
      <c r="N1533" s="546"/>
      <c r="O1533" s="5"/>
      <c r="P1533" s="216"/>
      <c r="Q1533" s="217"/>
      <c r="R1533" s="218"/>
      <c r="S1533" s="219">
        <f t="shared" si="546"/>
        <v>0</v>
      </c>
      <c r="T1533" s="220">
        <f t="shared" si="547"/>
        <v>0</v>
      </c>
      <c r="U1533" s="214">
        <f t="shared" si="544"/>
        <v>0</v>
      </c>
      <c r="W1533" s="221"/>
      <c r="X1533" s="222"/>
      <c r="Y1533" s="222"/>
      <c r="Z1533" s="223"/>
      <c r="AA1533" s="222"/>
      <c r="AB1533" s="224"/>
      <c r="AC1533" s="225"/>
      <c r="AD1533" s="2">
        <f t="shared" si="531"/>
        <v>0</v>
      </c>
      <c r="AE1533" s="2">
        <f t="shared" si="532"/>
        <v>0</v>
      </c>
      <c r="AF1533" s="226"/>
      <c r="AG1533" s="219">
        <f t="shared" si="536"/>
        <v>0</v>
      </c>
      <c r="AH1533" s="234">
        <f t="shared" si="537"/>
        <v>0</v>
      </c>
      <c r="AI1533" s="214">
        <f t="shared" si="545"/>
        <v>0</v>
      </c>
      <c r="AK1533" s="229">
        <f t="shared" si="538"/>
        <v>0</v>
      </c>
      <c r="AL1533" s="226"/>
      <c r="AM1533" s="15"/>
      <c r="AN1533" s="232" t="e">
        <f t="shared" si="539"/>
        <v>#DIV/0!</v>
      </c>
      <c r="AO1533" s="214">
        <f t="shared" si="533"/>
        <v>0</v>
      </c>
      <c r="AQ1533" s="210"/>
      <c r="AR1533" s="231"/>
      <c r="AS1533" s="15"/>
      <c r="AT1533" s="232">
        <f t="shared" si="540"/>
        <v>0</v>
      </c>
      <c r="AU1533" s="235">
        <f t="shared" si="541"/>
        <v>0</v>
      </c>
      <c r="AY1533" s="210"/>
      <c r="AZ1533" s="231"/>
      <c r="BA1533" s="15"/>
      <c r="BB1533" s="232">
        <f t="shared" si="530"/>
        <v>0</v>
      </c>
      <c r="BC1533" s="235">
        <f t="shared" si="542"/>
        <v>0</v>
      </c>
      <c r="BG1533" s="210"/>
      <c r="BH1533" s="231"/>
      <c r="BI1533" s="15"/>
      <c r="BJ1533" s="232">
        <f t="shared" si="534"/>
        <v>0</v>
      </c>
      <c r="BK1533" s="235">
        <f t="shared" si="543"/>
        <v>0</v>
      </c>
      <c r="BM1533" s="109">
        <f t="shared" si="535"/>
        <v>-1.5878345102299183</v>
      </c>
      <c r="BN1533" s="213"/>
      <c r="BR1533" s="228"/>
      <c r="BS1533" s="311"/>
      <c r="BT1533" s="3"/>
      <c r="BU1533" s="213"/>
      <c r="BV1533" s="213"/>
      <c r="BW1533" s="291"/>
    </row>
    <row r="1534" spans="1:75" x14ac:dyDescent="0.2">
      <c r="A1534" s="210"/>
      <c r="B1534" s="211"/>
      <c r="C1534" s="848" t="str">
        <f ca="1">IF(ISERR(AVERAGE(INDIRECT("B"&amp;(ROW()-INT($B$1/2))):INDIRECT("B"&amp;(ROW()+INT($B$1/2))))),"",AVERAGE(INDIRECT("B"&amp;(ROW()-INT($B$1/2))):INDIRECT("B"&amp;(ROW()+INT($B$1/2)))))</f>
        <v/>
      </c>
      <c r="D1534" s="848">
        <f t="shared" si="529"/>
        <v>0</v>
      </c>
      <c r="E1534" s="275"/>
      <c r="F1534" s="15"/>
      <c r="G1534" s="3"/>
      <c r="H1534" s="3"/>
      <c r="I1534" s="3"/>
      <c r="J1534" s="3"/>
      <c r="K1534" s="3"/>
      <c r="L1534" s="554"/>
      <c r="M1534" s="545"/>
      <c r="N1534" s="546"/>
      <c r="O1534" s="5"/>
      <c r="P1534" s="216"/>
      <c r="Q1534" s="217"/>
      <c r="R1534" s="218"/>
      <c r="S1534" s="219">
        <f t="shared" si="546"/>
        <v>0</v>
      </c>
      <c r="T1534" s="220">
        <f t="shared" si="547"/>
        <v>0</v>
      </c>
      <c r="U1534" s="214">
        <f t="shared" si="544"/>
        <v>0</v>
      </c>
      <c r="W1534" s="221"/>
      <c r="X1534" s="222"/>
      <c r="Y1534" s="222"/>
      <c r="Z1534" s="223"/>
      <c r="AA1534" s="222"/>
      <c r="AB1534" s="224"/>
      <c r="AC1534" s="225"/>
      <c r="AD1534" s="2">
        <f t="shared" si="531"/>
        <v>0</v>
      </c>
      <c r="AE1534" s="2">
        <f t="shared" si="532"/>
        <v>0</v>
      </c>
      <c r="AF1534" s="226"/>
      <c r="AG1534" s="219">
        <f t="shared" si="536"/>
        <v>0</v>
      </c>
      <c r="AH1534" s="234">
        <f t="shared" si="537"/>
        <v>0</v>
      </c>
      <c r="AI1534" s="214">
        <f t="shared" si="545"/>
        <v>0</v>
      </c>
      <c r="AK1534" s="229">
        <f t="shared" si="538"/>
        <v>0</v>
      </c>
      <c r="AL1534" s="226"/>
      <c r="AM1534" s="15"/>
      <c r="AN1534" s="232" t="e">
        <f t="shared" si="539"/>
        <v>#DIV/0!</v>
      </c>
      <c r="AO1534" s="214">
        <f t="shared" si="533"/>
        <v>0</v>
      </c>
      <c r="AQ1534" s="210"/>
      <c r="AR1534" s="231"/>
      <c r="AS1534" s="15"/>
      <c r="AT1534" s="232">
        <f t="shared" si="540"/>
        <v>0</v>
      </c>
      <c r="AU1534" s="235">
        <f t="shared" si="541"/>
        <v>0</v>
      </c>
      <c r="AY1534" s="210"/>
      <c r="AZ1534" s="231"/>
      <c r="BA1534" s="15"/>
      <c r="BB1534" s="232">
        <f t="shared" si="530"/>
        <v>0</v>
      </c>
      <c r="BC1534" s="235">
        <f t="shared" si="542"/>
        <v>0</v>
      </c>
      <c r="BG1534" s="210"/>
      <c r="BH1534" s="231"/>
      <c r="BI1534" s="15"/>
      <c r="BJ1534" s="232">
        <f t="shared" si="534"/>
        <v>0</v>
      </c>
      <c r="BK1534" s="235">
        <f t="shared" si="543"/>
        <v>0</v>
      </c>
      <c r="BM1534" s="109">
        <f t="shared" si="535"/>
        <v>-1.589666847727655</v>
      </c>
      <c r="BN1534" s="213"/>
      <c r="BR1534" s="228"/>
      <c r="BS1534" s="311"/>
      <c r="BT1534" s="3"/>
      <c r="BU1534" s="213"/>
      <c r="BV1534" s="213"/>
      <c r="BW1534" s="291"/>
    </row>
    <row r="1535" spans="1:75" x14ac:dyDescent="0.2">
      <c r="A1535" s="210"/>
      <c r="B1535" s="211"/>
      <c r="C1535" s="848" t="str">
        <f ca="1">IF(ISERR(AVERAGE(INDIRECT("B"&amp;(ROW()-INT($B$1/2))):INDIRECT("B"&amp;(ROW()+INT($B$1/2))))),"",AVERAGE(INDIRECT("B"&amp;(ROW()-INT($B$1/2))):INDIRECT("B"&amp;(ROW()+INT($B$1/2)))))</f>
        <v/>
      </c>
      <c r="D1535" s="848">
        <f t="shared" si="529"/>
        <v>0</v>
      </c>
      <c r="E1535" s="275"/>
      <c r="F1535" s="15"/>
      <c r="G1535" s="3"/>
      <c r="H1535" s="3"/>
      <c r="I1535" s="3"/>
      <c r="J1535" s="3"/>
      <c r="K1535" s="3"/>
      <c r="L1535" s="554"/>
      <c r="M1535" s="545"/>
      <c r="N1535" s="546"/>
      <c r="O1535" s="5"/>
      <c r="P1535" s="216"/>
      <c r="Q1535" s="217"/>
      <c r="R1535" s="218"/>
      <c r="S1535" s="219">
        <f t="shared" si="546"/>
        <v>0</v>
      </c>
      <c r="T1535" s="220">
        <f t="shared" si="547"/>
        <v>0</v>
      </c>
      <c r="U1535" s="214">
        <f t="shared" si="544"/>
        <v>0</v>
      </c>
      <c r="W1535" s="221"/>
      <c r="X1535" s="222"/>
      <c r="Y1535" s="222"/>
      <c r="Z1535" s="223"/>
      <c r="AA1535" s="222"/>
      <c r="AB1535" s="224"/>
      <c r="AC1535" s="225"/>
      <c r="AD1535" s="2">
        <f t="shared" si="531"/>
        <v>0</v>
      </c>
      <c r="AE1535" s="2">
        <f t="shared" si="532"/>
        <v>0</v>
      </c>
      <c r="AF1535" s="226"/>
      <c r="AG1535" s="219">
        <f t="shared" si="536"/>
        <v>0</v>
      </c>
      <c r="AH1535" s="234">
        <f t="shared" si="537"/>
        <v>0</v>
      </c>
      <c r="AI1535" s="214">
        <f t="shared" si="545"/>
        <v>0</v>
      </c>
      <c r="AK1535" s="229">
        <f t="shared" si="538"/>
        <v>0</v>
      </c>
      <c r="AL1535" s="226"/>
      <c r="AM1535" s="15"/>
      <c r="AN1535" s="232" t="e">
        <f t="shared" si="539"/>
        <v>#DIV/0!</v>
      </c>
      <c r="AO1535" s="214">
        <f t="shared" si="533"/>
        <v>0</v>
      </c>
      <c r="AQ1535" s="210"/>
      <c r="AR1535" s="231"/>
      <c r="AS1535" s="15"/>
      <c r="AT1535" s="232">
        <f t="shared" si="540"/>
        <v>0</v>
      </c>
      <c r="AU1535" s="235">
        <f t="shared" si="541"/>
        <v>0</v>
      </c>
      <c r="AY1535" s="210"/>
      <c r="AZ1535" s="231"/>
      <c r="BA1535" s="15"/>
      <c r="BB1535" s="232">
        <f t="shared" si="530"/>
        <v>0</v>
      </c>
      <c r="BC1535" s="235">
        <f t="shared" si="542"/>
        <v>0</v>
      </c>
      <c r="BG1535" s="210"/>
      <c r="BH1535" s="231"/>
      <c r="BI1535" s="15"/>
      <c r="BJ1535" s="232">
        <f t="shared" si="534"/>
        <v>0</v>
      </c>
      <c r="BK1535" s="235">
        <f t="shared" si="543"/>
        <v>0</v>
      </c>
      <c r="BM1535" s="109">
        <f t="shared" si="535"/>
        <v>-1.5914991852253917</v>
      </c>
      <c r="BN1535" s="213"/>
      <c r="BR1535" s="228"/>
      <c r="BS1535" s="311"/>
      <c r="BT1535" s="3"/>
      <c r="BU1535" s="213"/>
      <c r="BV1535" s="213"/>
      <c r="BW1535" s="291"/>
    </row>
    <row r="1536" spans="1:75" x14ac:dyDescent="0.2">
      <c r="A1536" s="210"/>
      <c r="B1536" s="211"/>
      <c r="C1536" s="848" t="str">
        <f ca="1">IF(ISERR(AVERAGE(INDIRECT("B"&amp;(ROW()-INT($B$1/2))):INDIRECT("B"&amp;(ROW()+INT($B$1/2))))),"",AVERAGE(INDIRECT("B"&amp;(ROW()-INT($B$1/2))):INDIRECT("B"&amp;(ROW()+INT($B$1/2)))))</f>
        <v/>
      </c>
      <c r="D1536" s="848">
        <f t="shared" si="529"/>
        <v>0</v>
      </c>
      <c r="E1536" s="275"/>
      <c r="F1536" s="15"/>
      <c r="G1536" s="3"/>
      <c r="H1536" s="3"/>
      <c r="I1536" s="3"/>
      <c r="J1536" s="3"/>
      <c r="K1536" s="3"/>
      <c r="L1536" s="554"/>
      <c r="M1536" s="545"/>
      <c r="N1536" s="546"/>
      <c r="O1536" s="5"/>
      <c r="P1536" s="216"/>
      <c r="Q1536" s="217"/>
      <c r="R1536" s="218"/>
      <c r="S1536" s="219">
        <f t="shared" si="546"/>
        <v>0</v>
      </c>
      <c r="T1536" s="220">
        <f t="shared" si="547"/>
        <v>0</v>
      </c>
      <c r="U1536" s="214">
        <f t="shared" si="544"/>
        <v>0</v>
      </c>
      <c r="W1536" s="221"/>
      <c r="X1536" s="222"/>
      <c r="Y1536" s="222"/>
      <c r="Z1536" s="223"/>
      <c r="AA1536" s="222"/>
      <c r="AB1536" s="224"/>
      <c r="AC1536" s="225"/>
      <c r="AD1536" s="2">
        <f t="shared" si="531"/>
        <v>0</v>
      </c>
      <c r="AE1536" s="2">
        <f t="shared" si="532"/>
        <v>0</v>
      </c>
      <c r="AF1536" s="226"/>
      <c r="AG1536" s="219">
        <f t="shared" si="536"/>
        <v>0</v>
      </c>
      <c r="AH1536" s="234">
        <f t="shared" si="537"/>
        <v>0</v>
      </c>
      <c r="AI1536" s="214">
        <f t="shared" si="545"/>
        <v>0</v>
      </c>
      <c r="AK1536" s="229">
        <f t="shared" si="538"/>
        <v>0</v>
      </c>
      <c r="AL1536" s="226"/>
      <c r="AM1536" s="15"/>
      <c r="AN1536" s="232" t="e">
        <f t="shared" si="539"/>
        <v>#DIV/0!</v>
      </c>
      <c r="AO1536" s="214">
        <f t="shared" si="533"/>
        <v>0</v>
      </c>
      <c r="AQ1536" s="210"/>
      <c r="AR1536" s="231"/>
      <c r="AS1536" s="15"/>
      <c r="AT1536" s="232">
        <f t="shared" si="540"/>
        <v>0</v>
      </c>
      <c r="AU1536" s="235">
        <f t="shared" si="541"/>
        <v>0</v>
      </c>
      <c r="AY1536" s="210"/>
      <c r="AZ1536" s="231"/>
      <c r="BA1536" s="15"/>
      <c r="BB1536" s="232">
        <f t="shared" si="530"/>
        <v>0</v>
      </c>
      <c r="BC1536" s="235">
        <f t="shared" si="542"/>
        <v>0</v>
      </c>
      <c r="BG1536" s="210"/>
      <c r="BH1536" s="231"/>
      <c r="BI1536" s="15"/>
      <c r="BJ1536" s="232">
        <f t="shared" si="534"/>
        <v>0</v>
      </c>
      <c r="BK1536" s="235">
        <f t="shared" si="543"/>
        <v>0</v>
      </c>
      <c r="BM1536" s="109">
        <f t="shared" si="535"/>
        <v>-1.5933315227231284</v>
      </c>
      <c r="BN1536" s="213"/>
      <c r="BR1536" s="228"/>
      <c r="BS1536" s="311"/>
      <c r="BT1536" s="3"/>
      <c r="BU1536" s="213"/>
      <c r="BV1536" s="213"/>
      <c r="BW1536" s="291"/>
    </row>
    <row r="1537" spans="1:75" x14ac:dyDescent="0.2">
      <c r="A1537" s="210"/>
      <c r="B1537" s="211"/>
      <c r="C1537" s="848" t="str">
        <f ca="1">IF(ISERR(AVERAGE(INDIRECT("B"&amp;(ROW()-INT($B$1/2))):INDIRECT("B"&amp;(ROW()+INT($B$1/2))))),"",AVERAGE(INDIRECT("B"&amp;(ROW()-INT($B$1/2))):INDIRECT("B"&amp;(ROW()+INT($B$1/2)))))</f>
        <v/>
      </c>
      <c r="D1537" s="848">
        <f t="shared" ref="D1537:D1600" si="548">A1537-A1536</f>
        <v>0</v>
      </c>
      <c r="E1537" s="275"/>
      <c r="F1537" s="15"/>
      <c r="G1537" s="3"/>
      <c r="H1537" s="3"/>
      <c r="I1537" s="3"/>
      <c r="J1537" s="3"/>
      <c r="K1537" s="3"/>
      <c r="L1537" s="554"/>
      <c r="M1537" s="545"/>
      <c r="N1537" s="546"/>
      <c r="O1537" s="5"/>
      <c r="P1537" s="216"/>
      <c r="Q1537" s="217"/>
      <c r="R1537" s="218"/>
      <c r="S1537" s="219">
        <f t="shared" si="546"/>
        <v>0</v>
      </c>
      <c r="T1537" s="220">
        <f t="shared" si="547"/>
        <v>0</v>
      </c>
      <c r="U1537" s="214">
        <f t="shared" si="544"/>
        <v>0</v>
      </c>
      <c r="W1537" s="221"/>
      <c r="X1537" s="222"/>
      <c r="Y1537" s="222"/>
      <c r="Z1537" s="223"/>
      <c r="AA1537" s="222"/>
      <c r="AB1537" s="224"/>
      <c r="AC1537" s="225"/>
      <c r="AD1537" s="2">
        <f t="shared" si="531"/>
        <v>0</v>
      </c>
      <c r="AE1537" s="2">
        <f t="shared" si="532"/>
        <v>0</v>
      </c>
      <c r="AF1537" s="226"/>
      <c r="AG1537" s="219">
        <f t="shared" si="536"/>
        <v>0</v>
      </c>
      <c r="AH1537" s="234">
        <f t="shared" si="537"/>
        <v>0</v>
      </c>
      <c r="AI1537" s="214">
        <f t="shared" si="545"/>
        <v>0</v>
      </c>
      <c r="AK1537" s="229">
        <f t="shared" si="538"/>
        <v>0</v>
      </c>
      <c r="AL1537" s="226"/>
      <c r="AM1537" s="15"/>
      <c r="AN1537" s="232" t="e">
        <f t="shared" si="539"/>
        <v>#DIV/0!</v>
      </c>
      <c r="AO1537" s="214">
        <f t="shared" si="533"/>
        <v>0</v>
      </c>
      <c r="AQ1537" s="210"/>
      <c r="AR1537" s="231"/>
      <c r="AS1537" s="15"/>
      <c r="AT1537" s="232">
        <f t="shared" si="540"/>
        <v>0</v>
      </c>
      <c r="AU1537" s="235">
        <f t="shared" si="541"/>
        <v>0</v>
      </c>
      <c r="AY1537" s="210"/>
      <c r="AZ1537" s="231"/>
      <c r="BA1537" s="15"/>
      <c r="BB1537" s="232">
        <f t="shared" si="530"/>
        <v>0</v>
      </c>
      <c r="BC1537" s="235">
        <f t="shared" si="542"/>
        <v>0</v>
      </c>
      <c r="BG1537" s="210"/>
      <c r="BH1537" s="231"/>
      <c r="BI1537" s="15"/>
      <c r="BJ1537" s="232">
        <f t="shared" si="534"/>
        <v>0</v>
      </c>
      <c r="BK1537" s="235">
        <f t="shared" si="543"/>
        <v>0</v>
      </c>
      <c r="BM1537" s="109">
        <f t="shared" si="535"/>
        <v>-1.5951638602208651</v>
      </c>
      <c r="BN1537" s="213"/>
      <c r="BR1537" s="228"/>
      <c r="BS1537" s="311"/>
      <c r="BT1537" s="3"/>
      <c r="BU1537" s="213"/>
      <c r="BV1537" s="213"/>
      <c r="BW1537" s="291"/>
    </row>
    <row r="1538" spans="1:75" x14ac:dyDescent="0.2">
      <c r="A1538" s="210"/>
      <c r="B1538" s="211"/>
      <c r="C1538" s="848" t="str">
        <f ca="1">IF(ISERR(AVERAGE(INDIRECT("B"&amp;(ROW()-INT($B$1/2))):INDIRECT("B"&amp;(ROW()+INT($B$1/2))))),"",AVERAGE(INDIRECT("B"&amp;(ROW()-INT($B$1/2))):INDIRECT("B"&amp;(ROW()+INT($B$1/2)))))</f>
        <v/>
      </c>
      <c r="D1538" s="848">
        <f t="shared" si="548"/>
        <v>0</v>
      </c>
      <c r="E1538" s="275"/>
      <c r="F1538" s="15"/>
      <c r="G1538" s="3"/>
      <c r="H1538" s="3"/>
      <c r="I1538" s="3"/>
      <c r="J1538" s="3"/>
      <c r="K1538" s="3"/>
      <c r="L1538" s="554"/>
      <c r="M1538" s="545"/>
      <c r="N1538" s="546"/>
      <c r="O1538" s="5"/>
      <c r="P1538" s="216"/>
      <c r="Q1538" s="217"/>
      <c r="R1538" s="218"/>
      <c r="S1538" s="219">
        <f t="shared" si="546"/>
        <v>0</v>
      </c>
      <c r="T1538" s="220">
        <f t="shared" si="547"/>
        <v>0</v>
      </c>
      <c r="U1538" s="214">
        <f t="shared" si="544"/>
        <v>0</v>
      </c>
      <c r="W1538" s="221"/>
      <c r="X1538" s="222"/>
      <c r="Y1538" s="222"/>
      <c r="Z1538" s="223"/>
      <c r="AA1538" s="222"/>
      <c r="AB1538" s="224"/>
      <c r="AC1538" s="225"/>
      <c r="AD1538" s="2">
        <f t="shared" si="531"/>
        <v>0</v>
      </c>
      <c r="AE1538" s="2">
        <f t="shared" si="532"/>
        <v>0</v>
      </c>
      <c r="AF1538" s="226"/>
      <c r="AG1538" s="219">
        <f t="shared" si="536"/>
        <v>0</v>
      </c>
      <c r="AH1538" s="234">
        <f t="shared" si="537"/>
        <v>0</v>
      </c>
      <c r="AI1538" s="214">
        <f t="shared" si="545"/>
        <v>0</v>
      </c>
      <c r="AK1538" s="229">
        <f t="shared" si="538"/>
        <v>0</v>
      </c>
      <c r="AL1538" s="226"/>
      <c r="AM1538" s="15"/>
      <c r="AN1538" s="232" t="e">
        <f t="shared" si="539"/>
        <v>#DIV/0!</v>
      </c>
      <c r="AO1538" s="214">
        <f t="shared" si="533"/>
        <v>0</v>
      </c>
      <c r="AQ1538" s="210"/>
      <c r="AR1538" s="231"/>
      <c r="AS1538" s="15"/>
      <c r="AT1538" s="232">
        <f t="shared" si="540"/>
        <v>0</v>
      </c>
      <c r="AU1538" s="235">
        <f t="shared" si="541"/>
        <v>0</v>
      </c>
      <c r="AY1538" s="210"/>
      <c r="AZ1538" s="231"/>
      <c r="BA1538" s="15"/>
      <c r="BB1538" s="232">
        <f t="shared" si="530"/>
        <v>0</v>
      </c>
      <c r="BC1538" s="235">
        <f t="shared" si="542"/>
        <v>0</v>
      </c>
      <c r="BG1538" s="210"/>
      <c r="BH1538" s="231"/>
      <c r="BI1538" s="15"/>
      <c r="BJ1538" s="232">
        <f t="shared" si="534"/>
        <v>0</v>
      </c>
      <c r="BK1538" s="235">
        <f t="shared" si="543"/>
        <v>0</v>
      </c>
      <c r="BM1538" s="109">
        <f t="shared" si="535"/>
        <v>-1.5969961977186018</v>
      </c>
      <c r="BN1538" s="213"/>
      <c r="BR1538" s="228"/>
      <c r="BS1538" s="311"/>
      <c r="BT1538" s="3"/>
      <c r="BU1538" s="213"/>
      <c r="BV1538" s="213"/>
      <c r="BW1538" s="291"/>
    </row>
    <row r="1539" spans="1:75" x14ac:dyDescent="0.2">
      <c r="A1539" s="210"/>
      <c r="B1539" s="211"/>
      <c r="C1539" s="848" t="str">
        <f ca="1">IF(ISERR(AVERAGE(INDIRECT("B"&amp;(ROW()-INT($B$1/2))):INDIRECT("B"&amp;(ROW()+INT($B$1/2))))),"",AVERAGE(INDIRECT("B"&amp;(ROW()-INT($B$1/2))):INDIRECT("B"&amp;(ROW()+INT($B$1/2)))))</f>
        <v/>
      </c>
      <c r="D1539" s="848">
        <f t="shared" si="548"/>
        <v>0</v>
      </c>
      <c r="E1539" s="275"/>
      <c r="F1539" s="15"/>
      <c r="G1539" s="3"/>
      <c r="H1539" s="3"/>
      <c r="I1539" s="3"/>
      <c r="J1539" s="3"/>
      <c r="K1539" s="3"/>
      <c r="L1539" s="554"/>
      <c r="M1539" s="545"/>
      <c r="N1539" s="546"/>
      <c r="O1539" s="5"/>
      <c r="P1539" s="216"/>
      <c r="Q1539" s="217"/>
      <c r="R1539" s="218"/>
      <c r="S1539" s="219">
        <f t="shared" si="546"/>
        <v>0</v>
      </c>
      <c r="T1539" s="220">
        <f t="shared" si="547"/>
        <v>0</v>
      </c>
      <c r="U1539" s="214">
        <f t="shared" si="544"/>
        <v>0</v>
      </c>
      <c r="W1539" s="221"/>
      <c r="X1539" s="222"/>
      <c r="Y1539" s="222"/>
      <c r="Z1539" s="223"/>
      <c r="AA1539" s="222"/>
      <c r="AB1539" s="224"/>
      <c r="AC1539" s="225"/>
      <c r="AD1539" s="2">
        <f t="shared" si="531"/>
        <v>0</v>
      </c>
      <c r="AE1539" s="2">
        <f t="shared" si="532"/>
        <v>0</v>
      </c>
      <c r="AF1539" s="226"/>
      <c r="AG1539" s="219">
        <f t="shared" si="536"/>
        <v>0</v>
      </c>
      <c r="AH1539" s="234">
        <f t="shared" si="537"/>
        <v>0</v>
      </c>
      <c r="AI1539" s="214">
        <f t="shared" si="545"/>
        <v>0</v>
      </c>
      <c r="AK1539" s="229">
        <f t="shared" si="538"/>
        <v>0</v>
      </c>
      <c r="AL1539" s="226"/>
      <c r="AM1539" s="15"/>
      <c r="AN1539" s="232" t="e">
        <f t="shared" si="539"/>
        <v>#DIV/0!</v>
      </c>
      <c r="AO1539" s="214">
        <f t="shared" si="533"/>
        <v>0</v>
      </c>
      <c r="AQ1539" s="210"/>
      <c r="AR1539" s="231"/>
      <c r="AS1539" s="15"/>
      <c r="AT1539" s="232">
        <f t="shared" si="540"/>
        <v>0</v>
      </c>
      <c r="AU1539" s="235">
        <f t="shared" si="541"/>
        <v>0</v>
      </c>
      <c r="AY1539" s="210"/>
      <c r="AZ1539" s="231"/>
      <c r="BA1539" s="15"/>
      <c r="BB1539" s="232">
        <f t="shared" si="530"/>
        <v>0</v>
      </c>
      <c r="BC1539" s="235">
        <f t="shared" si="542"/>
        <v>0</v>
      </c>
      <c r="BG1539" s="210"/>
      <c r="BH1539" s="231"/>
      <c r="BI1539" s="15"/>
      <c r="BJ1539" s="232">
        <f t="shared" si="534"/>
        <v>0</v>
      </c>
      <c r="BK1539" s="235">
        <f t="shared" si="543"/>
        <v>0</v>
      </c>
      <c r="BM1539" s="109">
        <f t="shared" si="535"/>
        <v>-1.5988285352163385</v>
      </c>
      <c r="BN1539" s="213"/>
      <c r="BR1539" s="228"/>
      <c r="BS1539" s="311"/>
      <c r="BT1539" s="3"/>
      <c r="BU1539" s="213"/>
      <c r="BV1539" s="213"/>
      <c r="BW1539" s="291"/>
    </row>
    <row r="1540" spans="1:75" x14ac:dyDescent="0.2">
      <c r="A1540" s="210"/>
      <c r="B1540" s="211"/>
      <c r="C1540" s="848" t="str">
        <f ca="1">IF(ISERR(AVERAGE(INDIRECT("B"&amp;(ROW()-INT($B$1/2))):INDIRECT("B"&amp;(ROW()+INT($B$1/2))))),"",AVERAGE(INDIRECT("B"&amp;(ROW()-INT($B$1/2))):INDIRECT("B"&amp;(ROW()+INT($B$1/2)))))</f>
        <v/>
      </c>
      <c r="D1540" s="848">
        <f t="shared" si="548"/>
        <v>0</v>
      </c>
      <c r="E1540" s="275"/>
      <c r="F1540" s="15"/>
      <c r="G1540" s="3"/>
      <c r="H1540" s="3"/>
      <c r="I1540" s="3"/>
      <c r="J1540" s="3"/>
      <c r="K1540" s="3"/>
      <c r="L1540" s="554"/>
      <c r="M1540" s="545"/>
      <c r="N1540" s="546"/>
      <c r="O1540" s="5"/>
      <c r="P1540" s="216"/>
      <c r="Q1540" s="217"/>
      <c r="R1540" s="218"/>
      <c r="S1540" s="219">
        <f t="shared" si="546"/>
        <v>0</v>
      </c>
      <c r="T1540" s="220">
        <f t="shared" si="547"/>
        <v>0</v>
      </c>
      <c r="U1540" s="214">
        <f t="shared" si="544"/>
        <v>0</v>
      </c>
      <c r="W1540" s="221"/>
      <c r="X1540" s="222"/>
      <c r="Y1540" s="222"/>
      <c r="Z1540" s="223"/>
      <c r="AA1540" s="222"/>
      <c r="AB1540" s="224"/>
      <c r="AC1540" s="225"/>
      <c r="AD1540" s="2">
        <f t="shared" si="531"/>
        <v>0</v>
      </c>
      <c r="AE1540" s="2">
        <f t="shared" si="532"/>
        <v>0</v>
      </c>
      <c r="AF1540" s="226"/>
      <c r="AG1540" s="219">
        <f t="shared" si="536"/>
        <v>0</v>
      </c>
      <c r="AH1540" s="234">
        <f t="shared" si="537"/>
        <v>0</v>
      </c>
      <c r="AI1540" s="214">
        <f t="shared" si="545"/>
        <v>0</v>
      </c>
      <c r="AK1540" s="229">
        <f t="shared" si="538"/>
        <v>0</v>
      </c>
      <c r="AL1540" s="226"/>
      <c r="AM1540" s="15"/>
      <c r="AN1540" s="232" t="e">
        <f t="shared" si="539"/>
        <v>#DIV/0!</v>
      </c>
      <c r="AO1540" s="214">
        <f t="shared" si="533"/>
        <v>0</v>
      </c>
      <c r="AQ1540" s="210"/>
      <c r="AR1540" s="231"/>
      <c r="AS1540" s="15"/>
      <c r="AT1540" s="232">
        <f t="shared" si="540"/>
        <v>0</v>
      </c>
      <c r="AU1540" s="235">
        <f t="shared" si="541"/>
        <v>0</v>
      </c>
      <c r="AY1540" s="210"/>
      <c r="AZ1540" s="231"/>
      <c r="BA1540" s="15"/>
      <c r="BB1540" s="232">
        <f t="shared" ref="BB1540:BB1603" si="549">IF(AY1540&gt;0,(26.3/MAX($AY$4:$AY$4600))*AY1540,0)</f>
        <v>0</v>
      </c>
      <c r="BC1540" s="235">
        <f t="shared" si="542"/>
        <v>0</v>
      </c>
      <c r="BG1540" s="210"/>
      <c r="BH1540" s="231"/>
      <c r="BI1540" s="15"/>
      <c r="BJ1540" s="232">
        <f t="shared" si="534"/>
        <v>0</v>
      </c>
      <c r="BK1540" s="235">
        <f t="shared" si="543"/>
        <v>0</v>
      </c>
      <c r="BM1540" s="109">
        <f t="shared" si="535"/>
        <v>-1.6006608727140752</v>
      </c>
      <c r="BN1540" s="213"/>
      <c r="BR1540" s="228"/>
      <c r="BS1540" s="311"/>
      <c r="BT1540" s="3"/>
      <c r="BU1540" s="213"/>
      <c r="BV1540" s="213"/>
      <c r="BW1540" s="291"/>
    </row>
    <row r="1541" spans="1:75" x14ac:dyDescent="0.2">
      <c r="A1541" s="210"/>
      <c r="B1541" s="211"/>
      <c r="C1541" s="848" t="str">
        <f ca="1">IF(ISERR(AVERAGE(INDIRECT("B"&amp;(ROW()-INT($B$1/2))):INDIRECT("B"&amp;(ROW()+INT($B$1/2))))),"",AVERAGE(INDIRECT("B"&amp;(ROW()-INT($B$1/2))):INDIRECT("B"&amp;(ROW()+INT($B$1/2)))))</f>
        <v/>
      </c>
      <c r="D1541" s="848">
        <f t="shared" si="548"/>
        <v>0</v>
      </c>
      <c r="E1541" s="275"/>
      <c r="F1541" s="15"/>
      <c r="G1541" s="3"/>
      <c r="H1541" s="3"/>
      <c r="I1541" s="3"/>
      <c r="J1541" s="3"/>
      <c r="K1541" s="3"/>
      <c r="L1541" s="554"/>
      <c r="M1541" s="545"/>
      <c r="N1541" s="546"/>
      <c r="O1541" s="5"/>
      <c r="P1541" s="216"/>
      <c r="Q1541" s="217"/>
      <c r="R1541" s="218"/>
      <c r="S1541" s="219">
        <f t="shared" si="546"/>
        <v>0</v>
      </c>
      <c r="T1541" s="220">
        <f t="shared" si="547"/>
        <v>0</v>
      </c>
      <c r="U1541" s="214">
        <f t="shared" si="544"/>
        <v>0</v>
      </c>
      <c r="W1541" s="221"/>
      <c r="X1541" s="222"/>
      <c r="Y1541" s="222"/>
      <c r="Z1541" s="223"/>
      <c r="AA1541" s="222"/>
      <c r="AB1541" s="224"/>
      <c r="AC1541" s="225"/>
      <c r="AD1541" s="2">
        <f t="shared" ref="AD1541:AD1604" si="550">IF(W1541&lt;0,W1541-X1541/60-Y1541/3600,W1541+X1541/60+Y1541/3600)</f>
        <v>0</v>
      </c>
      <c r="AE1541" s="2">
        <f t="shared" ref="AE1541:AE1604" si="551">IF(Z1541&lt;0,Z1541-AA1541/60-AB1541/3600,Z1541+AA1541/60+AB1541/3600)</f>
        <v>0</v>
      </c>
      <c r="AF1541" s="226"/>
      <c r="AG1541" s="219">
        <f t="shared" si="536"/>
        <v>0</v>
      </c>
      <c r="AH1541" s="234">
        <f t="shared" si="537"/>
        <v>0</v>
      </c>
      <c r="AI1541" s="214">
        <f t="shared" si="545"/>
        <v>0</v>
      </c>
      <c r="AK1541" s="229">
        <f t="shared" si="538"/>
        <v>0</v>
      </c>
      <c r="AL1541" s="226"/>
      <c r="AM1541" s="15"/>
      <c r="AN1541" s="232" t="e">
        <f t="shared" si="539"/>
        <v>#DIV/0!</v>
      </c>
      <c r="AO1541" s="214">
        <f t="shared" ref="AO1541:AO1604" si="552">AL1541*3.28084</f>
        <v>0</v>
      </c>
      <c r="AQ1541" s="210"/>
      <c r="AR1541" s="231"/>
      <c r="AS1541" s="15"/>
      <c r="AT1541" s="232">
        <f t="shared" si="540"/>
        <v>0</v>
      </c>
      <c r="AU1541" s="235">
        <f t="shared" si="541"/>
        <v>0</v>
      </c>
      <c r="AY1541" s="210"/>
      <c r="AZ1541" s="231"/>
      <c r="BA1541" s="15"/>
      <c r="BB1541" s="232">
        <f t="shared" si="549"/>
        <v>0</v>
      </c>
      <c r="BC1541" s="235">
        <f t="shared" si="542"/>
        <v>0</v>
      </c>
      <c r="BG1541" s="210"/>
      <c r="BH1541" s="231"/>
      <c r="BI1541" s="15"/>
      <c r="BJ1541" s="232">
        <f t="shared" ref="BJ1541:BJ1604" si="553">BG1541</f>
        <v>0</v>
      </c>
      <c r="BK1541" s="235">
        <f t="shared" si="543"/>
        <v>0</v>
      </c>
      <c r="BM1541" s="109">
        <f t="shared" ref="BM1541:BM1604" si="554">BM1540+$BQ$14</f>
        <v>-1.6024932102118119</v>
      </c>
      <c r="BN1541" s="213"/>
      <c r="BR1541" s="228"/>
      <c r="BS1541" s="311"/>
      <c r="BT1541" s="3"/>
      <c r="BU1541" s="213"/>
      <c r="BV1541" s="213"/>
      <c r="BW1541" s="291"/>
    </row>
    <row r="1542" spans="1:75" x14ac:dyDescent="0.2">
      <c r="A1542" s="210"/>
      <c r="B1542" s="211"/>
      <c r="C1542" s="848" t="str">
        <f ca="1">IF(ISERR(AVERAGE(INDIRECT("B"&amp;(ROW()-INT($B$1/2))):INDIRECT("B"&amp;(ROW()+INT($B$1/2))))),"",AVERAGE(INDIRECT("B"&amp;(ROW()-INT($B$1/2))):INDIRECT("B"&amp;(ROW()+INT($B$1/2)))))</f>
        <v/>
      </c>
      <c r="D1542" s="848">
        <f t="shared" si="548"/>
        <v>0</v>
      </c>
      <c r="E1542" s="275"/>
      <c r="F1542" s="15"/>
      <c r="G1542" s="3"/>
      <c r="H1542" s="3"/>
      <c r="I1542" s="3"/>
      <c r="J1542" s="3"/>
      <c r="K1542" s="3"/>
      <c r="L1542" s="554"/>
      <c r="M1542" s="545"/>
      <c r="N1542" s="546"/>
      <c r="O1542" s="5"/>
      <c r="P1542" s="216"/>
      <c r="Q1542" s="217"/>
      <c r="R1542" s="218"/>
      <c r="S1542" s="219">
        <f t="shared" si="546"/>
        <v>0</v>
      </c>
      <c r="T1542" s="220">
        <f t="shared" si="547"/>
        <v>0</v>
      </c>
      <c r="U1542" s="214">
        <f t="shared" si="544"/>
        <v>0</v>
      </c>
      <c r="W1542" s="221"/>
      <c r="X1542" s="222"/>
      <c r="Y1542" s="222"/>
      <c r="Z1542" s="223"/>
      <c r="AA1542" s="222"/>
      <c r="AB1542" s="224"/>
      <c r="AC1542" s="225"/>
      <c r="AD1542" s="2">
        <f t="shared" si="550"/>
        <v>0</v>
      </c>
      <c r="AE1542" s="2">
        <f t="shared" si="551"/>
        <v>0</v>
      </c>
      <c r="AF1542" s="226"/>
      <c r="AG1542" s="219">
        <f t="shared" ref="AG1542:AG1605" si="555">AG1541+IF(AD1542&lt;&gt;0,1.852*60*1000*((ACOS((SIN((AD1541/180)*PI()))*(SIN((AD1542/180)*PI()))+(COS((AD1541/180)*PI()))*(COS((AD1542/180)*PI()))*(COS((AE1542/180)*PI()-(AE1541/180)*PI())))/PI())*180),0)</f>
        <v>0</v>
      </c>
      <c r="AH1542" s="234">
        <f t="shared" ref="AH1542:AH1605" si="556">AH1541+IF(AD1542&lt;&gt;0,1.852*60*0.6213712*((ACOS((SIN((AD1541/180)*PI()))*(SIN((AD1542/180)*PI()))+(COS((AD1541/180)*PI()))*(COS((AD1542/180)*PI()))*(COS((AE1542/180)*PI()-(AE1541/180)*PI())))/PI())*180),0)</f>
        <v>0</v>
      </c>
      <c r="AI1542" s="214">
        <f t="shared" si="545"/>
        <v>0</v>
      </c>
      <c r="AK1542" s="229">
        <f t="shared" ref="AK1542:AK1605" si="557">IF(AL1542&gt;0,AK1541+$AO$1,0)</f>
        <v>0</v>
      </c>
      <c r="AL1542" s="226"/>
      <c r="AM1542" s="15"/>
      <c r="AN1542" s="232" t="e">
        <f t="shared" ref="AN1542:AN1605" si="558">(42341.84/MAX(AK1542:AK6138))*AK1542*0.0006213712</f>
        <v>#DIV/0!</v>
      </c>
      <c r="AO1542" s="214">
        <f t="shared" si="552"/>
        <v>0</v>
      </c>
      <c r="AQ1542" s="210"/>
      <c r="AR1542" s="231"/>
      <c r="AS1542" s="15"/>
      <c r="AT1542" s="232">
        <f t="shared" ref="AT1542:AT1605" si="559">IF(AQ1542&gt;0,(26.3/(MAX($AQ$4:$AQ$4600)*0.0006213712))*AQ1542*0.0006213712,0)</f>
        <v>0</v>
      </c>
      <c r="AU1542" s="235">
        <f t="shared" ref="AU1542:AU1605" si="560">(AR1542*3.28084)+(AW$4)</f>
        <v>0</v>
      </c>
      <c r="AY1542" s="210"/>
      <c r="AZ1542" s="231"/>
      <c r="BA1542" s="15"/>
      <c r="BB1542" s="232">
        <f t="shared" si="549"/>
        <v>0</v>
      </c>
      <c r="BC1542" s="235">
        <f t="shared" ref="BC1542:BC1605" si="561">AZ1542+BE$4</f>
        <v>0</v>
      </c>
      <c r="BG1542" s="210"/>
      <c r="BH1542" s="231"/>
      <c r="BI1542" s="15"/>
      <c r="BJ1542" s="232">
        <f t="shared" si="553"/>
        <v>0</v>
      </c>
      <c r="BK1542" s="235">
        <f t="shared" ref="BK1542:BK1605" si="562">BH1542*BM1542</f>
        <v>0</v>
      </c>
      <c r="BM1542" s="109">
        <f t="shared" si="554"/>
        <v>-1.6043255477095486</v>
      </c>
      <c r="BN1542" s="213"/>
      <c r="BR1542" s="228"/>
      <c r="BS1542" s="311"/>
      <c r="BT1542" s="3"/>
      <c r="BU1542" s="213"/>
      <c r="BV1542" s="213"/>
      <c r="BW1542" s="291"/>
    </row>
    <row r="1543" spans="1:75" x14ac:dyDescent="0.2">
      <c r="A1543" s="210"/>
      <c r="B1543" s="211"/>
      <c r="C1543" s="848" t="str">
        <f ca="1">IF(ISERR(AVERAGE(INDIRECT("B"&amp;(ROW()-INT($B$1/2))):INDIRECT("B"&amp;(ROW()+INT($B$1/2))))),"",AVERAGE(INDIRECT("B"&amp;(ROW()-INT($B$1/2))):INDIRECT("B"&amp;(ROW()+INT($B$1/2)))))</f>
        <v/>
      </c>
      <c r="D1543" s="848">
        <f t="shared" si="548"/>
        <v>0</v>
      </c>
      <c r="E1543" s="275"/>
      <c r="F1543" s="15"/>
      <c r="G1543" s="3"/>
      <c r="H1543" s="3"/>
      <c r="I1543" s="3"/>
      <c r="J1543" s="3"/>
      <c r="K1543" s="3"/>
      <c r="L1543" s="554"/>
      <c r="M1543" s="545"/>
      <c r="N1543" s="546"/>
      <c r="O1543" s="5"/>
      <c r="P1543" s="216"/>
      <c r="Q1543" s="217"/>
      <c r="R1543" s="218"/>
      <c r="S1543" s="219">
        <f t="shared" si="546"/>
        <v>0</v>
      </c>
      <c r="T1543" s="220">
        <f t="shared" si="547"/>
        <v>0</v>
      </c>
      <c r="U1543" s="214">
        <f t="shared" ref="U1543:U1606" si="563">R1543*3.28084</f>
        <v>0</v>
      </c>
      <c r="W1543" s="221"/>
      <c r="X1543" s="222"/>
      <c r="Y1543" s="222"/>
      <c r="Z1543" s="223"/>
      <c r="AA1543" s="222"/>
      <c r="AB1543" s="224"/>
      <c r="AC1543" s="225"/>
      <c r="AD1543" s="2">
        <f t="shared" si="550"/>
        <v>0</v>
      </c>
      <c r="AE1543" s="2">
        <f t="shared" si="551"/>
        <v>0</v>
      </c>
      <c r="AF1543" s="226"/>
      <c r="AG1543" s="219">
        <f t="shared" si="555"/>
        <v>0</v>
      </c>
      <c r="AH1543" s="234">
        <f t="shared" si="556"/>
        <v>0</v>
      </c>
      <c r="AI1543" s="214">
        <f t="shared" ref="AI1543:AI1606" si="564">AF1543*3.28084</f>
        <v>0</v>
      </c>
      <c r="AK1543" s="229">
        <f t="shared" si="557"/>
        <v>0</v>
      </c>
      <c r="AL1543" s="226"/>
      <c r="AM1543" s="15"/>
      <c r="AN1543" s="232" t="e">
        <f t="shared" si="558"/>
        <v>#DIV/0!</v>
      </c>
      <c r="AO1543" s="214">
        <f t="shared" si="552"/>
        <v>0</v>
      </c>
      <c r="AQ1543" s="210"/>
      <c r="AR1543" s="231"/>
      <c r="AS1543" s="15"/>
      <c r="AT1543" s="232">
        <f t="shared" si="559"/>
        <v>0</v>
      </c>
      <c r="AU1543" s="235">
        <f t="shared" si="560"/>
        <v>0</v>
      </c>
      <c r="AY1543" s="210"/>
      <c r="AZ1543" s="231"/>
      <c r="BA1543" s="15"/>
      <c r="BB1543" s="232">
        <f t="shared" si="549"/>
        <v>0</v>
      </c>
      <c r="BC1543" s="235">
        <f t="shared" si="561"/>
        <v>0</v>
      </c>
      <c r="BG1543" s="210"/>
      <c r="BH1543" s="231"/>
      <c r="BI1543" s="15"/>
      <c r="BJ1543" s="232">
        <f t="shared" si="553"/>
        <v>0</v>
      </c>
      <c r="BK1543" s="235">
        <f t="shared" si="562"/>
        <v>0</v>
      </c>
      <c r="BM1543" s="109">
        <f t="shared" si="554"/>
        <v>-1.6061578852072853</v>
      </c>
      <c r="BN1543" s="213"/>
      <c r="BR1543" s="228"/>
      <c r="BS1543" s="311"/>
      <c r="BT1543" s="3"/>
      <c r="BU1543" s="213"/>
      <c r="BV1543" s="213"/>
      <c r="BW1543" s="291"/>
    </row>
    <row r="1544" spans="1:75" x14ac:dyDescent="0.2">
      <c r="A1544" s="210"/>
      <c r="B1544" s="211"/>
      <c r="C1544" s="848" t="str">
        <f ca="1">IF(ISERR(AVERAGE(INDIRECT("B"&amp;(ROW()-INT($B$1/2))):INDIRECT("B"&amp;(ROW()+INT($B$1/2))))),"",AVERAGE(INDIRECT("B"&amp;(ROW()-INT($B$1/2))):INDIRECT("B"&amp;(ROW()+INT($B$1/2)))))</f>
        <v/>
      </c>
      <c r="D1544" s="848">
        <f t="shared" si="548"/>
        <v>0</v>
      </c>
      <c r="E1544" s="275"/>
      <c r="F1544" s="15"/>
      <c r="G1544" s="3"/>
      <c r="H1544" s="3"/>
      <c r="I1544" s="3"/>
      <c r="J1544" s="3"/>
      <c r="K1544" s="3"/>
      <c r="L1544" s="554"/>
      <c r="M1544" s="545"/>
      <c r="N1544" s="546"/>
      <c r="O1544" s="5"/>
      <c r="P1544" s="216"/>
      <c r="Q1544" s="217"/>
      <c r="R1544" s="218"/>
      <c r="S1544" s="219">
        <f t="shared" si="546"/>
        <v>0</v>
      </c>
      <c r="T1544" s="220">
        <f t="shared" si="547"/>
        <v>0</v>
      </c>
      <c r="U1544" s="214">
        <f t="shared" si="563"/>
        <v>0</v>
      </c>
      <c r="W1544" s="221"/>
      <c r="X1544" s="222"/>
      <c r="Y1544" s="222"/>
      <c r="Z1544" s="223"/>
      <c r="AA1544" s="222"/>
      <c r="AB1544" s="224"/>
      <c r="AC1544" s="225"/>
      <c r="AD1544" s="2">
        <f t="shared" si="550"/>
        <v>0</v>
      </c>
      <c r="AE1544" s="2">
        <f t="shared" si="551"/>
        <v>0</v>
      </c>
      <c r="AF1544" s="226"/>
      <c r="AG1544" s="219">
        <f t="shared" si="555"/>
        <v>0</v>
      </c>
      <c r="AH1544" s="234">
        <f t="shared" si="556"/>
        <v>0</v>
      </c>
      <c r="AI1544" s="214">
        <f t="shared" si="564"/>
        <v>0</v>
      </c>
      <c r="AK1544" s="229">
        <f t="shared" si="557"/>
        <v>0</v>
      </c>
      <c r="AL1544" s="226"/>
      <c r="AM1544" s="15"/>
      <c r="AN1544" s="232" t="e">
        <f t="shared" si="558"/>
        <v>#DIV/0!</v>
      </c>
      <c r="AO1544" s="214">
        <f t="shared" si="552"/>
        <v>0</v>
      </c>
      <c r="AQ1544" s="210"/>
      <c r="AR1544" s="231"/>
      <c r="AS1544" s="15"/>
      <c r="AT1544" s="232">
        <f t="shared" si="559"/>
        <v>0</v>
      </c>
      <c r="AU1544" s="235">
        <f t="shared" si="560"/>
        <v>0</v>
      </c>
      <c r="AY1544" s="210"/>
      <c r="AZ1544" s="231"/>
      <c r="BA1544" s="15"/>
      <c r="BB1544" s="232">
        <f t="shared" si="549"/>
        <v>0</v>
      </c>
      <c r="BC1544" s="235">
        <f t="shared" si="561"/>
        <v>0</v>
      </c>
      <c r="BG1544" s="210"/>
      <c r="BH1544" s="231"/>
      <c r="BI1544" s="15"/>
      <c r="BJ1544" s="232">
        <f t="shared" si="553"/>
        <v>0</v>
      </c>
      <c r="BK1544" s="235">
        <f t="shared" si="562"/>
        <v>0</v>
      </c>
      <c r="BM1544" s="109">
        <f t="shared" si="554"/>
        <v>-1.607990222705022</v>
      </c>
      <c r="BN1544" s="213"/>
      <c r="BR1544" s="228"/>
      <c r="BS1544" s="311"/>
      <c r="BT1544" s="3"/>
      <c r="BU1544" s="213"/>
      <c r="BV1544" s="213"/>
      <c r="BW1544" s="291"/>
    </row>
    <row r="1545" spans="1:75" x14ac:dyDescent="0.2">
      <c r="A1545" s="210"/>
      <c r="B1545" s="211"/>
      <c r="C1545" s="848" t="str">
        <f ca="1">IF(ISERR(AVERAGE(INDIRECT("B"&amp;(ROW()-INT($B$1/2))):INDIRECT("B"&amp;(ROW()+INT($B$1/2))))),"",AVERAGE(INDIRECT("B"&amp;(ROW()-INT($B$1/2))):INDIRECT("B"&amp;(ROW()+INT($B$1/2)))))</f>
        <v/>
      </c>
      <c r="D1545" s="848">
        <f t="shared" si="548"/>
        <v>0</v>
      </c>
      <c r="E1545" s="275"/>
      <c r="F1545" s="15"/>
      <c r="G1545" s="3"/>
      <c r="H1545" s="3"/>
      <c r="I1545" s="3"/>
      <c r="J1545" s="3"/>
      <c r="K1545" s="3"/>
      <c r="L1545" s="554"/>
      <c r="M1545" s="545"/>
      <c r="N1545" s="546"/>
      <c r="O1545" s="5"/>
      <c r="P1545" s="216"/>
      <c r="Q1545" s="217"/>
      <c r="R1545" s="218"/>
      <c r="S1545" s="219">
        <f t="shared" ref="S1545:S1608" si="565">S1544+IF(P1545&lt;&gt;0,1.852*60*1000*((ACOS((SIN((P1544/180)*PI()))*(SIN((P1545/180)*PI()))+(COS((P1544/180)*PI()))*(COS((P1545/180)*PI()))*(COS((Q1545/180)*PI()-(Q1544/180)*PI())))/PI())*180),0)</f>
        <v>0</v>
      </c>
      <c r="T1545" s="220">
        <f t="shared" ref="T1545:T1608" si="566">T1544+IF(P1545&lt;&gt;0,1.852*60*0.6213712*((ACOS((SIN((P1544/180)*PI()))*(SIN((P1545/180)*PI()))+(COS((P1544/180)*PI()))*(COS((P1545/180)*PI()))*(COS((Q1545/180)*PI()-(Q1544/180)*PI())))/PI())*180),0)</f>
        <v>0</v>
      </c>
      <c r="U1545" s="214">
        <f t="shared" si="563"/>
        <v>0</v>
      </c>
      <c r="W1545" s="221"/>
      <c r="X1545" s="222"/>
      <c r="Y1545" s="222"/>
      <c r="Z1545" s="223"/>
      <c r="AA1545" s="222"/>
      <c r="AB1545" s="224"/>
      <c r="AC1545" s="225"/>
      <c r="AD1545" s="2">
        <f t="shared" si="550"/>
        <v>0</v>
      </c>
      <c r="AE1545" s="2">
        <f t="shared" si="551"/>
        <v>0</v>
      </c>
      <c r="AF1545" s="226"/>
      <c r="AG1545" s="219">
        <f t="shared" si="555"/>
        <v>0</v>
      </c>
      <c r="AH1545" s="234">
        <f t="shared" si="556"/>
        <v>0</v>
      </c>
      <c r="AI1545" s="214">
        <f t="shared" si="564"/>
        <v>0</v>
      </c>
      <c r="AK1545" s="229">
        <f t="shared" si="557"/>
        <v>0</v>
      </c>
      <c r="AL1545" s="226"/>
      <c r="AM1545" s="15"/>
      <c r="AN1545" s="232" t="e">
        <f t="shared" si="558"/>
        <v>#DIV/0!</v>
      </c>
      <c r="AO1545" s="214">
        <f t="shared" si="552"/>
        <v>0</v>
      </c>
      <c r="AQ1545" s="210"/>
      <c r="AR1545" s="231"/>
      <c r="AS1545" s="15"/>
      <c r="AT1545" s="232">
        <f t="shared" si="559"/>
        <v>0</v>
      </c>
      <c r="AU1545" s="235">
        <f t="shared" si="560"/>
        <v>0</v>
      </c>
      <c r="AY1545" s="210"/>
      <c r="AZ1545" s="231"/>
      <c r="BA1545" s="15"/>
      <c r="BB1545" s="232">
        <f t="shared" si="549"/>
        <v>0</v>
      </c>
      <c r="BC1545" s="235">
        <f t="shared" si="561"/>
        <v>0</v>
      </c>
      <c r="BG1545" s="210"/>
      <c r="BH1545" s="231"/>
      <c r="BI1545" s="15"/>
      <c r="BJ1545" s="232">
        <f t="shared" si="553"/>
        <v>0</v>
      </c>
      <c r="BK1545" s="235">
        <f t="shared" si="562"/>
        <v>0</v>
      </c>
      <c r="BM1545" s="109">
        <f t="shared" si="554"/>
        <v>-1.6098225602027587</v>
      </c>
      <c r="BN1545" s="213"/>
      <c r="BR1545" s="228"/>
      <c r="BS1545" s="311"/>
      <c r="BT1545" s="3"/>
      <c r="BU1545" s="213"/>
      <c r="BV1545" s="213"/>
      <c r="BW1545" s="291"/>
    </row>
    <row r="1546" spans="1:75" x14ac:dyDescent="0.2">
      <c r="A1546" s="210"/>
      <c r="B1546" s="211"/>
      <c r="C1546" s="848" t="str">
        <f ca="1">IF(ISERR(AVERAGE(INDIRECT("B"&amp;(ROW()-INT($B$1/2))):INDIRECT("B"&amp;(ROW()+INT($B$1/2))))),"",AVERAGE(INDIRECT("B"&amp;(ROW()-INT($B$1/2))):INDIRECT("B"&amp;(ROW()+INT($B$1/2)))))</f>
        <v/>
      </c>
      <c r="D1546" s="848">
        <f t="shared" si="548"/>
        <v>0</v>
      </c>
      <c r="E1546" s="275"/>
      <c r="F1546" s="15"/>
      <c r="G1546" s="3"/>
      <c r="H1546" s="3"/>
      <c r="I1546" s="3"/>
      <c r="J1546" s="3"/>
      <c r="K1546" s="3"/>
      <c r="L1546" s="554"/>
      <c r="M1546" s="545"/>
      <c r="N1546" s="546"/>
      <c r="O1546" s="5"/>
      <c r="P1546" s="216"/>
      <c r="Q1546" s="217"/>
      <c r="R1546" s="218"/>
      <c r="S1546" s="219">
        <f t="shared" si="565"/>
        <v>0</v>
      </c>
      <c r="T1546" s="220">
        <f t="shared" si="566"/>
        <v>0</v>
      </c>
      <c r="U1546" s="214">
        <f t="shared" si="563"/>
        <v>0</v>
      </c>
      <c r="W1546" s="221"/>
      <c r="X1546" s="222"/>
      <c r="Y1546" s="222"/>
      <c r="Z1546" s="223"/>
      <c r="AA1546" s="222"/>
      <c r="AB1546" s="224"/>
      <c r="AC1546" s="225"/>
      <c r="AD1546" s="2">
        <f t="shared" si="550"/>
        <v>0</v>
      </c>
      <c r="AE1546" s="2">
        <f t="shared" si="551"/>
        <v>0</v>
      </c>
      <c r="AF1546" s="226"/>
      <c r="AG1546" s="219">
        <f t="shared" si="555"/>
        <v>0</v>
      </c>
      <c r="AH1546" s="234">
        <f t="shared" si="556"/>
        <v>0</v>
      </c>
      <c r="AI1546" s="214">
        <f t="shared" si="564"/>
        <v>0</v>
      </c>
      <c r="AK1546" s="229">
        <f t="shared" si="557"/>
        <v>0</v>
      </c>
      <c r="AL1546" s="226"/>
      <c r="AM1546" s="15"/>
      <c r="AN1546" s="232" t="e">
        <f t="shared" si="558"/>
        <v>#DIV/0!</v>
      </c>
      <c r="AO1546" s="214">
        <f t="shared" si="552"/>
        <v>0</v>
      </c>
      <c r="AQ1546" s="210"/>
      <c r="AR1546" s="231"/>
      <c r="AS1546" s="15"/>
      <c r="AT1546" s="232">
        <f t="shared" si="559"/>
        <v>0</v>
      </c>
      <c r="AU1546" s="235">
        <f t="shared" si="560"/>
        <v>0</v>
      </c>
      <c r="AY1546" s="210"/>
      <c r="AZ1546" s="231"/>
      <c r="BA1546" s="15"/>
      <c r="BB1546" s="232">
        <f t="shared" si="549"/>
        <v>0</v>
      </c>
      <c r="BC1546" s="235">
        <f t="shared" si="561"/>
        <v>0</v>
      </c>
      <c r="BG1546" s="210"/>
      <c r="BH1546" s="231"/>
      <c r="BI1546" s="15"/>
      <c r="BJ1546" s="232">
        <f t="shared" si="553"/>
        <v>0</v>
      </c>
      <c r="BK1546" s="235">
        <f t="shared" si="562"/>
        <v>0</v>
      </c>
      <c r="BM1546" s="109">
        <f t="shared" si="554"/>
        <v>-1.6116548977004954</v>
      </c>
      <c r="BN1546" s="213"/>
      <c r="BR1546" s="228"/>
      <c r="BS1546" s="311"/>
      <c r="BT1546" s="3"/>
      <c r="BU1546" s="213"/>
      <c r="BV1546" s="213"/>
      <c r="BW1546" s="291"/>
    </row>
    <row r="1547" spans="1:75" x14ac:dyDescent="0.2">
      <c r="A1547" s="210"/>
      <c r="B1547" s="211"/>
      <c r="C1547" s="848" t="str">
        <f ca="1">IF(ISERR(AVERAGE(INDIRECT("B"&amp;(ROW()-INT($B$1/2))):INDIRECT("B"&amp;(ROW()+INT($B$1/2))))),"",AVERAGE(INDIRECT("B"&amp;(ROW()-INT($B$1/2))):INDIRECT("B"&amp;(ROW()+INT($B$1/2)))))</f>
        <v/>
      </c>
      <c r="D1547" s="848">
        <f t="shared" si="548"/>
        <v>0</v>
      </c>
      <c r="E1547" s="275"/>
      <c r="F1547" s="15"/>
      <c r="G1547" s="3"/>
      <c r="H1547" s="3"/>
      <c r="I1547" s="3"/>
      <c r="J1547" s="3"/>
      <c r="K1547" s="3"/>
      <c r="L1547" s="554"/>
      <c r="M1547" s="545"/>
      <c r="N1547" s="546"/>
      <c r="O1547" s="5"/>
      <c r="P1547" s="216"/>
      <c r="Q1547" s="217"/>
      <c r="R1547" s="218"/>
      <c r="S1547" s="219">
        <f t="shared" si="565"/>
        <v>0</v>
      </c>
      <c r="T1547" s="220">
        <f t="shared" si="566"/>
        <v>0</v>
      </c>
      <c r="U1547" s="214">
        <f t="shared" si="563"/>
        <v>0</v>
      </c>
      <c r="W1547" s="221"/>
      <c r="X1547" s="222"/>
      <c r="Y1547" s="222"/>
      <c r="Z1547" s="223"/>
      <c r="AA1547" s="222"/>
      <c r="AB1547" s="224"/>
      <c r="AC1547" s="225"/>
      <c r="AD1547" s="2">
        <f t="shared" si="550"/>
        <v>0</v>
      </c>
      <c r="AE1547" s="2">
        <f t="shared" si="551"/>
        <v>0</v>
      </c>
      <c r="AF1547" s="226"/>
      <c r="AG1547" s="219">
        <f t="shared" si="555"/>
        <v>0</v>
      </c>
      <c r="AH1547" s="234">
        <f t="shared" si="556"/>
        <v>0</v>
      </c>
      <c r="AI1547" s="214">
        <f t="shared" si="564"/>
        <v>0</v>
      </c>
      <c r="AK1547" s="229">
        <f t="shared" si="557"/>
        <v>0</v>
      </c>
      <c r="AL1547" s="226"/>
      <c r="AM1547" s="15"/>
      <c r="AN1547" s="232" t="e">
        <f t="shared" si="558"/>
        <v>#DIV/0!</v>
      </c>
      <c r="AO1547" s="214">
        <f t="shared" si="552"/>
        <v>0</v>
      </c>
      <c r="AQ1547" s="210"/>
      <c r="AR1547" s="231"/>
      <c r="AS1547" s="15"/>
      <c r="AT1547" s="232">
        <f t="shared" si="559"/>
        <v>0</v>
      </c>
      <c r="AU1547" s="235">
        <f t="shared" si="560"/>
        <v>0</v>
      </c>
      <c r="AY1547" s="210"/>
      <c r="AZ1547" s="231"/>
      <c r="BA1547" s="15"/>
      <c r="BB1547" s="232">
        <f t="shared" si="549"/>
        <v>0</v>
      </c>
      <c r="BC1547" s="235">
        <f t="shared" si="561"/>
        <v>0</v>
      </c>
      <c r="BG1547" s="210"/>
      <c r="BH1547" s="231"/>
      <c r="BI1547" s="15"/>
      <c r="BJ1547" s="232">
        <f t="shared" si="553"/>
        <v>0</v>
      </c>
      <c r="BK1547" s="235">
        <f t="shared" si="562"/>
        <v>0</v>
      </c>
      <c r="BM1547" s="109">
        <f t="shared" si="554"/>
        <v>-1.6134872351982321</v>
      </c>
      <c r="BN1547" s="213"/>
      <c r="BR1547" s="228"/>
      <c r="BS1547" s="311"/>
      <c r="BT1547" s="3"/>
      <c r="BU1547" s="213"/>
      <c r="BV1547" s="213"/>
      <c r="BW1547" s="291"/>
    </row>
    <row r="1548" spans="1:75" x14ac:dyDescent="0.2">
      <c r="A1548" s="210"/>
      <c r="B1548" s="211"/>
      <c r="C1548" s="848" t="str">
        <f ca="1">IF(ISERR(AVERAGE(INDIRECT("B"&amp;(ROW()-INT($B$1/2))):INDIRECT("B"&amp;(ROW()+INT($B$1/2))))),"",AVERAGE(INDIRECT("B"&amp;(ROW()-INT($B$1/2))):INDIRECT("B"&amp;(ROW()+INT($B$1/2)))))</f>
        <v/>
      </c>
      <c r="D1548" s="848">
        <f t="shared" si="548"/>
        <v>0</v>
      </c>
      <c r="E1548" s="275"/>
      <c r="F1548" s="15"/>
      <c r="G1548" s="3"/>
      <c r="H1548" s="3"/>
      <c r="I1548" s="3"/>
      <c r="J1548" s="3"/>
      <c r="K1548" s="3"/>
      <c r="L1548" s="554"/>
      <c r="M1548" s="545"/>
      <c r="N1548" s="546"/>
      <c r="O1548" s="5"/>
      <c r="P1548" s="216"/>
      <c r="Q1548" s="217"/>
      <c r="R1548" s="218"/>
      <c r="S1548" s="219">
        <f t="shared" si="565"/>
        <v>0</v>
      </c>
      <c r="T1548" s="220">
        <f t="shared" si="566"/>
        <v>0</v>
      </c>
      <c r="U1548" s="214">
        <f t="shared" si="563"/>
        <v>0</v>
      </c>
      <c r="W1548" s="221"/>
      <c r="X1548" s="222"/>
      <c r="Y1548" s="222"/>
      <c r="Z1548" s="223"/>
      <c r="AA1548" s="222"/>
      <c r="AB1548" s="224"/>
      <c r="AC1548" s="225"/>
      <c r="AD1548" s="2">
        <f t="shared" si="550"/>
        <v>0</v>
      </c>
      <c r="AE1548" s="2">
        <f t="shared" si="551"/>
        <v>0</v>
      </c>
      <c r="AF1548" s="226"/>
      <c r="AG1548" s="219">
        <f t="shared" si="555"/>
        <v>0</v>
      </c>
      <c r="AH1548" s="234">
        <f t="shared" si="556"/>
        <v>0</v>
      </c>
      <c r="AI1548" s="214">
        <f t="shared" si="564"/>
        <v>0</v>
      </c>
      <c r="AK1548" s="229">
        <f t="shared" si="557"/>
        <v>0</v>
      </c>
      <c r="AL1548" s="226"/>
      <c r="AM1548" s="15"/>
      <c r="AN1548" s="232" t="e">
        <f t="shared" si="558"/>
        <v>#DIV/0!</v>
      </c>
      <c r="AO1548" s="214">
        <f t="shared" si="552"/>
        <v>0</v>
      </c>
      <c r="AQ1548" s="210"/>
      <c r="AR1548" s="231"/>
      <c r="AS1548" s="15"/>
      <c r="AT1548" s="232">
        <f t="shared" si="559"/>
        <v>0</v>
      </c>
      <c r="AU1548" s="235">
        <f t="shared" si="560"/>
        <v>0</v>
      </c>
      <c r="AY1548" s="210"/>
      <c r="AZ1548" s="231"/>
      <c r="BA1548" s="15"/>
      <c r="BB1548" s="232">
        <f t="shared" si="549"/>
        <v>0</v>
      </c>
      <c r="BC1548" s="235">
        <f t="shared" si="561"/>
        <v>0</v>
      </c>
      <c r="BG1548" s="210"/>
      <c r="BH1548" s="231"/>
      <c r="BI1548" s="15"/>
      <c r="BJ1548" s="232">
        <f t="shared" si="553"/>
        <v>0</v>
      </c>
      <c r="BK1548" s="235">
        <f t="shared" si="562"/>
        <v>0</v>
      </c>
      <c r="BM1548" s="109">
        <f t="shared" si="554"/>
        <v>-1.6153195726959688</v>
      </c>
      <c r="BN1548" s="213"/>
      <c r="BR1548" s="228"/>
      <c r="BS1548" s="311"/>
      <c r="BT1548" s="3"/>
      <c r="BU1548" s="213"/>
      <c r="BV1548" s="213"/>
      <c r="BW1548" s="291"/>
    </row>
    <row r="1549" spans="1:75" x14ac:dyDescent="0.2">
      <c r="A1549" s="210"/>
      <c r="B1549" s="211"/>
      <c r="C1549" s="848" t="str">
        <f ca="1">IF(ISERR(AVERAGE(INDIRECT("B"&amp;(ROW()-INT($B$1/2))):INDIRECT("B"&amp;(ROW()+INT($B$1/2))))),"",AVERAGE(INDIRECT("B"&amp;(ROW()-INT($B$1/2))):INDIRECT("B"&amp;(ROW()+INT($B$1/2)))))</f>
        <v/>
      </c>
      <c r="D1549" s="848">
        <f t="shared" si="548"/>
        <v>0</v>
      </c>
      <c r="E1549" s="275"/>
      <c r="F1549" s="15"/>
      <c r="G1549" s="3"/>
      <c r="H1549" s="3"/>
      <c r="I1549" s="3"/>
      <c r="J1549" s="3"/>
      <c r="K1549" s="3"/>
      <c r="L1549" s="554"/>
      <c r="M1549" s="545"/>
      <c r="N1549" s="546"/>
      <c r="O1549" s="5"/>
      <c r="P1549" s="216"/>
      <c r="Q1549" s="217"/>
      <c r="R1549" s="218"/>
      <c r="S1549" s="219">
        <f t="shared" si="565"/>
        <v>0</v>
      </c>
      <c r="T1549" s="220">
        <f t="shared" si="566"/>
        <v>0</v>
      </c>
      <c r="U1549" s="214">
        <f t="shared" si="563"/>
        <v>0</v>
      </c>
      <c r="W1549" s="221"/>
      <c r="X1549" s="222"/>
      <c r="Y1549" s="222"/>
      <c r="Z1549" s="223"/>
      <c r="AA1549" s="222"/>
      <c r="AB1549" s="224"/>
      <c r="AC1549" s="225"/>
      <c r="AD1549" s="2">
        <f t="shared" si="550"/>
        <v>0</v>
      </c>
      <c r="AE1549" s="2">
        <f t="shared" si="551"/>
        <v>0</v>
      </c>
      <c r="AF1549" s="226"/>
      <c r="AG1549" s="219">
        <f t="shared" si="555"/>
        <v>0</v>
      </c>
      <c r="AH1549" s="234">
        <f t="shared" si="556"/>
        <v>0</v>
      </c>
      <c r="AI1549" s="214">
        <f t="shared" si="564"/>
        <v>0</v>
      </c>
      <c r="AK1549" s="229">
        <f t="shared" si="557"/>
        <v>0</v>
      </c>
      <c r="AL1549" s="226"/>
      <c r="AM1549" s="15"/>
      <c r="AN1549" s="232" t="e">
        <f t="shared" si="558"/>
        <v>#DIV/0!</v>
      </c>
      <c r="AO1549" s="214">
        <f t="shared" si="552"/>
        <v>0</v>
      </c>
      <c r="AQ1549" s="210"/>
      <c r="AR1549" s="231"/>
      <c r="AS1549" s="15"/>
      <c r="AT1549" s="232">
        <f t="shared" si="559"/>
        <v>0</v>
      </c>
      <c r="AU1549" s="235">
        <f t="shared" si="560"/>
        <v>0</v>
      </c>
      <c r="AY1549" s="210"/>
      <c r="AZ1549" s="231"/>
      <c r="BA1549" s="15"/>
      <c r="BB1549" s="232">
        <f t="shared" si="549"/>
        <v>0</v>
      </c>
      <c r="BC1549" s="235">
        <f t="shared" si="561"/>
        <v>0</v>
      </c>
      <c r="BG1549" s="210"/>
      <c r="BH1549" s="231"/>
      <c r="BI1549" s="15"/>
      <c r="BJ1549" s="232">
        <f t="shared" si="553"/>
        <v>0</v>
      </c>
      <c r="BK1549" s="235">
        <f t="shared" si="562"/>
        <v>0</v>
      </c>
      <c r="BM1549" s="109">
        <f t="shared" si="554"/>
        <v>-1.6171519101937055</v>
      </c>
      <c r="BN1549" s="213"/>
      <c r="BR1549" s="228"/>
      <c r="BS1549" s="311"/>
      <c r="BT1549" s="3"/>
      <c r="BU1549" s="213"/>
      <c r="BV1549" s="213"/>
      <c r="BW1549" s="291"/>
    </row>
    <row r="1550" spans="1:75" x14ac:dyDescent="0.2">
      <c r="A1550" s="210"/>
      <c r="B1550" s="211"/>
      <c r="C1550" s="848" t="str">
        <f ca="1">IF(ISERR(AVERAGE(INDIRECT("B"&amp;(ROW()-INT($B$1/2))):INDIRECT("B"&amp;(ROW()+INT($B$1/2))))),"",AVERAGE(INDIRECT("B"&amp;(ROW()-INT($B$1/2))):INDIRECT("B"&amp;(ROW()+INT($B$1/2)))))</f>
        <v/>
      </c>
      <c r="D1550" s="848">
        <f t="shared" si="548"/>
        <v>0</v>
      </c>
      <c r="E1550" s="275"/>
      <c r="F1550" s="15"/>
      <c r="G1550" s="3"/>
      <c r="H1550" s="3"/>
      <c r="I1550" s="3"/>
      <c r="J1550" s="3"/>
      <c r="K1550" s="3"/>
      <c r="L1550" s="554"/>
      <c r="M1550" s="545"/>
      <c r="N1550" s="546"/>
      <c r="O1550" s="5"/>
      <c r="P1550" s="216"/>
      <c r="Q1550" s="217"/>
      <c r="R1550" s="218"/>
      <c r="S1550" s="219">
        <f t="shared" si="565"/>
        <v>0</v>
      </c>
      <c r="T1550" s="220">
        <f t="shared" si="566"/>
        <v>0</v>
      </c>
      <c r="U1550" s="214">
        <f t="shared" si="563"/>
        <v>0</v>
      </c>
      <c r="W1550" s="221"/>
      <c r="X1550" s="222"/>
      <c r="Y1550" s="222"/>
      <c r="Z1550" s="223"/>
      <c r="AA1550" s="222"/>
      <c r="AB1550" s="224"/>
      <c r="AC1550" s="225"/>
      <c r="AD1550" s="2">
        <f t="shared" si="550"/>
        <v>0</v>
      </c>
      <c r="AE1550" s="2">
        <f t="shared" si="551"/>
        <v>0</v>
      </c>
      <c r="AF1550" s="226"/>
      <c r="AG1550" s="219">
        <f t="shared" si="555"/>
        <v>0</v>
      </c>
      <c r="AH1550" s="234">
        <f t="shared" si="556"/>
        <v>0</v>
      </c>
      <c r="AI1550" s="214">
        <f t="shared" si="564"/>
        <v>0</v>
      </c>
      <c r="AK1550" s="229">
        <f t="shared" si="557"/>
        <v>0</v>
      </c>
      <c r="AL1550" s="226"/>
      <c r="AM1550" s="15"/>
      <c r="AN1550" s="232" t="e">
        <f t="shared" si="558"/>
        <v>#DIV/0!</v>
      </c>
      <c r="AO1550" s="214">
        <f t="shared" si="552"/>
        <v>0</v>
      </c>
      <c r="AQ1550" s="210"/>
      <c r="AR1550" s="231"/>
      <c r="AS1550" s="15"/>
      <c r="AT1550" s="232">
        <f t="shared" si="559"/>
        <v>0</v>
      </c>
      <c r="AU1550" s="235">
        <f t="shared" si="560"/>
        <v>0</v>
      </c>
      <c r="AY1550" s="210"/>
      <c r="AZ1550" s="231"/>
      <c r="BA1550" s="15"/>
      <c r="BB1550" s="232">
        <f t="shared" si="549"/>
        <v>0</v>
      </c>
      <c r="BC1550" s="235">
        <f t="shared" si="561"/>
        <v>0</v>
      </c>
      <c r="BG1550" s="210"/>
      <c r="BH1550" s="231"/>
      <c r="BI1550" s="15"/>
      <c r="BJ1550" s="232">
        <f t="shared" si="553"/>
        <v>0</v>
      </c>
      <c r="BK1550" s="235">
        <f t="shared" si="562"/>
        <v>0</v>
      </c>
      <c r="BM1550" s="109">
        <f t="shared" si="554"/>
        <v>-1.6189842476914422</v>
      </c>
      <c r="BN1550" s="213"/>
      <c r="BR1550" s="228"/>
      <c r="BS1550" s="311"/>
      <c r="BT1550" s="3"/>
      <c r="BU1550" s="213"/>
      <c r="BV1550" s="213"/>
      <c r="BW1550" s="291"/>
    </row>
    <row r="1551" spans="1:75" x14ac:dyDescent="0.2">
      <c r="A1551" s="210"/>
      <c r="B1551" s="211"/>
      <c r="C1551" s="848" t="str">
        <f ca="1">IF(ISERR(AVERAGE(INDIRECT("B"&amp;(ROW()-INT($B$1/2))):INDIRECT("B"&amp;(ROW()+INT($B$1/2))))),"",AVERAGE(INDIRECT("B"&amp;(ROW()-INT($B$1/2))):INDIRECT("B"&amp;(ROW()+INT($B$1/2)))))</f>
        <v/>
      </c>
      <c r="D1551" s="848">
        <f t="shared" si="548"/>
        <v>0</v>
      </c>
      <c r="E1551" s="275"/>
      <c r="F1551" s="15"/>
      <c r="G1551" s="3"/>
      <c r="H1551" s="3"/>
      <c r="I1551" s="3"/>
      <c r="J1551" s="3"/>
      <c r="K1551" s="3"/>
      <c r="L1551" s="554"/>
      <c r="M1551" s="545"/>
      <c r="N1551" s="546"/>
      <c r="O1551" s="5"/>
      <c r="P1551" s="216"/>
      <c r="Q1551" s="217"/>
      <c r="R1551" s="218"/>
      <c r="S1551" s="219">
        <f t="shared" si="565"/>
        <v>0</v>
      </c>
      <c r="T1551" s="220">
        <f t="shared" si="566"/>
        <v>0</v>
      </c>
      <c r="U1551" s="214">
        <f t="shared" si="563"/>
        <v>0</v>
      </c>
      <c r="W1551" s="221"/>
      <c r="X1551" s="222"/>
      <c r="Y1551" s="222"/>
      <c r="Z1551" s="223"/>
      <c r="AA1551" s="222"/>
      <c r="AB1551" s="224"/>
      <c r="AC1551" s="225"/>
      <c r="AD1551" s="2">
        <f t="shared" si="550"/>
        <v>0</v>
      </c>
      <c r="AE1551" s="2">
        <f t="shared" si="551"/>
        <v>0</v>
      </c>
      <c r="AF1551" s="226"/>
      <c r="AG1551" s="219">
        <f t="shared" si="555"/>
        <v>0</v>
      </c>
      <c r="AH1551" s="234">
        <f t="shared" si="556"/>
        <v>0</v>
      </c>
      <c r="AI1551" s="214">
        <f t="shared" si="564"/>
        <v>0</v>
      </c>
      <c r="AK1551" s="229">
        <f t="shared" si="557"/>
        <v>0</v>
      </c>
      <c r="AL1551" s="226"/>
      <c r="AM1551" s="15"/>
      <c r="AN1551" s="232" t="e">
        <f t="shared" si="558"/>
        <v>#DIV/0!</v>
      </c>
      <c r="AO1551" s="214">
        <f t="shared" si="552"/>
        <v>0</v>
      </c>
      <c r="AQ1551" s="210"/>
      <c r="AR1551" s="231"/>
      <c r="AS1551" s="15"/>
      <c r="AT1551" s="232">
        <f t="shared" si="559"/>
        <v>0</v>
      </c>
      <c r="AU1551" s="235">
        <f t="shared" si="560"/>
        <v>0</v>
      </c>
      <c r="AY1551" s="210"/>
      <c r="AZ1551" s="231"/>
      <c r="BA1551" s="15"/>
      <c r="BB1551" s="232">
        <f t="shared" si="549"/>
        <v>0</v>
      </c>
      <c r="BC1551" s="235">
        <f t="shared" si="561"/>
        <v>0</v>
      </c>
      <c r="BG1551" s="210"/>
      <c r="BH1551" s="231"/>
      <c r="BI1551" s="15"/>
      <c r="BJ1551" s="232">
        <f t="shared" si="553"/>
        <v>0</v>
      </c>
      <c r="BK1551" s="235">
        <f t="shared" si="562"/>
        <v>0</v>
      </c>
      <c r="BM1551" s="109">
        <f t="shared" si="554"/>
        <v>-1.6208165851891789</v>
      </c>
      <c r="BN1551" s="213"/>
      <c r="BR1551" s="228"/>
      <c r="BS1551" s="311"/>
      <c r="BT1551" s="3"/>
      <c r="BU1551" s="213"/>
      <c r="BV1551" s="213"/>
      <c r="BW1551" s="291"/>
    </row>
    <row r="1552" spans="1:75" x14ac:dyDescent="0.2">
      <c r="A1552" s="210"/>
      <c r="B1552" s="211"/>
      <c r="C1552" s="848" t="str">
        <f ca="1">IF(ISERR(AVERAGE(INDIRECT("B"&amp;(ROW()-INT($B$1/2))):INDIRECT("B"&amp;(ROW()+INT($B$1/2))))),"",AVERAGE(INDIRECT("B"&amp;(ROW()-INT($B$1/2))):INDIRECT("B"&amp;(ROW()+INT($B$1/2)))))</f>
        <v/>
      </c>
      <c r="D1552" s="848">
        <f t="shared" si="548"/>
        <v>0</v>
      </c>
      <c r="E1552" s="275"/>
      <c r="F1552" s="15"/>
      <c r="G1552" s="3"/>
      <c r="H1552" s="3"/>
      <c r="I1552" s="3"/>
      <c r="J1552" s="3"/>
      <c r="K1552" s="3"/>
      <c r="L1552" s="554"/>
      <c r="M1552" s="545"/>
      <c r="N1552" s="546"/>
      <c r="O1552" s="5"/>
      <c r="P1552" s="216"/>
      <c r="Q1552" s="217"/>
      <c r="R1552" s="218"/>
      <c r="S1552" s="219">
        <f t="shared" si="565"/>
        <v>0</v>
      </c>
      <c r="T1552" s="220">
        <f t="shared" si="566"/>
        <v>0</v>
      </c>
      <c r="U1552" s="214">
        <f t="shared" si="563"/>
        <v>0</v>
      </c>
      <c r="W1552" s="221"/>
      <c r="X1552" s="222"/>
      <c r="Y1552" s="222"/>
      <c r="Z1552" s="223"/>
      <c r="AA1552" s="222"/>
      <c r="AB1552" s="224"/>
      <c r="AC1552" s="225"/>
      <c r="AD1552" s="2">
        <f t="shared" si="550"/>
        <v>0</v>
      </c>
      <c r="AE1552" s="2">
        <f t="shared" si="551"/>
        <v>0</v>
      </c>
      <c r="AF1552" s="226"/>
      <c r="AG1552" s="219">
        <f t="shared" si="555"/>
        <v>0</v>
      </c>
      <c r="AH1552" s="234">
        <f t="shared" si="556"/>
        <v>0</v>
      </c>
      <c r="AI1552" s="214">
        <f t="shared" si="564"/>
        <v>0</v>
      </c>
      <c r="AK1552" s="229">
        <f t="shared" si="557"/>
        <v>0</v>
      </c>
      <c r="AL1552" s="226"/>
      <c r="AM1552" s="15"/>
      <c r="AN1552" s="232" t="e">
        <f t="shared" si="558"/>
        <v>#DIV/0!</v>
      </c>
      <c r="AO1552" s="214">
        <f t="shared" si="552"/>
        <v>0</v>
      </c>
      <c r="AQ1552" s="210"/>
      <c r="AR1552" s="231"/>
      <c r="AS1552" s="15"/>
      <c r="AT1552" s="232">
        <f t="shared" si="559"/>
        <v>0</v>
      </c>
      <c r="AU1552" s="235">
        <f t="shared" si="560"/>
        <v>0</v>
      </c>
      <c r="AY1552" s="210"/>
      <c r="AZ1552" s="231"/>
      <c r="BA1552" s="15"/>
      <c r="BB1552" s="232">
        <f t="shared" si="549"/>
        <v>0</v>
      </c>
      <c r="BC1552" s="235">
        <f t="shared" si="561"/>
        <v>0</v>
      </c>
      <c r="BG1552" s="210"/>
      <c r="BH1552" s="231"/>
      <c r="BI1552" s="15"/>
      <c r="BJ1552" s="232">
        <f t="shared" si="553"/>
        <v>0</v>
      </c>
      <c r="BK1552" s="235">
        <f t="shared" si="562"/>
        <v>0</v>
      </c>
      <c r="BM1552" s="109">
        <f t="shared" si="554"/>
        <v>-1.6226489226869156</v>
      </c>
      <c r="BN1552" s="213"/>
      <c r="BR1552" s="228"/>
      <c r="BS1552" s="311"/>
      <c r="BT1552" s="3"/>
      <c r="BU1552" s="213"/>
      <c r="BV1552" s="213"/>
      <c r="BW1552" s="291"/>
    </row>
    <row r="1553" spans="1:75" x14ac:dyDescent="0.2">
      <c r="A1553" s="210"/>
      <c r="B1553" s="211"/>
      <c r="C1553" s="848" t="str">
        <f ca="1">IF(ISERR(AVERAGE(INDIRECT("B"&amp;(ROW()-INT($B$1/2))):INDIRECT("B"&amp;(ROW()+INT($B$1/2))))),"",AVERAGE(INDIRECT("B"&amp;(ROW()-INT($B$1/2))):INDIRECT("B"&amp;(ROW()+INT($B$1/2)))))</f>
        <v/>
      </c>
      <c r="D1553" s="848">
        <f t="shared" si="548"/>
        <v>0</v>
      </c>
      <c r="E1553" s="275"/>
      <c r="F1553" s="15"/>
      <c r="G1553" s="3"/>
      <c r="H1553" s="3"/>
      <c r="I1553" s="3"/>
      <c r="J1553" s="3"/>
      <c r="K1553" s="3"/>
      <c r="L1553" s="554"/>
      <c r="M1553" s="545"/>
      <c r="N1553" s="546"/>
      <c r="O1553" s="5"/>
      <c r="P1553" s="216"/>
      <c r="Q1553" s="217"/>
      <c r="R1553" s="218"/>
      <c r="S1553" s="219">
        <f t="shared" si="565"/>
        <v>0</v>
      </c>
      <c r="T1553" s="220">
        <f t="shared" si="566"/>
        <v>0</v>
      </c>
      <c r="U1553" s="214">
        <f t="shared" si="563"/>
        <v>0</v>
      </c>
      <c r="W1553" s="221"/>
      <c r="X1553" s="222"/>
      <c r="Y1553" s="222"/>
      <c r="Z1553" s="223"/>
      <c r="AA1553" s="222"/>
      <c r="AB1553" s="224"/>
      <c r="AC1553" s="225"/>
      <c r="AD1553" s="2">
        <f t="shared" si="550"/>
        <v>0</v>
      </c>
      <c r="AE1553" s="2">
        <f t="shared" si="551"/>
        <v>0</v>
      </c>
      <c r="AF1553" s="226"/>
      <c r="AG1553" s="219">
        <f t="shared" si="555"/>
        <v>0</v>
      </c>
      <c r="AH1553" s="234">
        <f t="shared" si="556"/>
        <v>0</v>
      </c>
      <c r="AI1553" s="214">
        <f t="shared" si="564"/>
        <v>0</v>
      </c>
      <c r="AK1553" s="229">
        <f t="shared" si="557"/>
        <v>0</v>
      </c>
      <c r="AL1553" s="226"/>
      <c r="AM1553" s="15"/>
      <c r="AN1553" s="232" t="e">
        <f t="shared" si="558"/>
        <v>#DIV/0!</v>
      </c>
      <c r="AO1553" s="214">
        <f t="shared" si="552"/>
        <v>0</v>
      </c>
      <c r="AQ1553" s="210"/>
      <c r="AR1553" s="231"/>
      <c r="AS1553" s="15"/>
      <c r="AT1553" s="232">
        <f t="shared" si="559"/>
        <v>0</v>
      </c>
      <c r="AU1553" s="235">
        <f t="shared" si="560"/>
        <v>0</v>
      </c>
      <c r="AY1553" s="210"/>
      <c r="AZ1553" s="231"/>
      <c r="BA1553" s="15"/>
      <c r="BB1553" s="232">
        <f t="shared" si="549"/>
        <v>0</v>
      </c>
      <c r="BC1553" s="235">
        <f t="shared" si="561"/>
        <v>0</v>
      </c>
      <c r="BG1553" s="210"/>
      <c r="BH1553" s="231"/>
      <c r="BI1553" s="15"/>
      <c r="BJ1553" s="232">
        <f t="shared" si="553"/>
        <v>0</v>
      </c>
      <c r="BK1553" s="235">
        <f t="shared" si="562"/>
        <v>0</v>
      </c>
      <c r="BM1553" s="109">
        <f t="shared" si="554"/>
        <v>-1.6244812601846523</v>
      </c>
      <c r="BN1553" s="213"/>
      <c r="BR1553" s="228"/>
      <c r="BS1553" s="311"/>
      <c r="BT1553" s="3"/>
      <c r="BU1553" s="213"/>
      <c r="BV1553" s="213"/>
      <c r="BW1553" s="291"/>
    </row>
    <row r="1554" spans="1:75" x14ac:dyDescent="0.2">
      <c r="A1554" s="210"/>
      <c r="B1554" s="211"/>
      <c r="C1554" s="848" t="str">
        <f ca="1">IF(ISERR(AVERAGE(INDIRECT("B"&amp;(ROW()-INT($B$1/2))):INDIRECT("B"&amp;(ROW()+INT($B$1/2))))),"",AVERAGE(INDIRECT("B"&amp;(ROW()-INT($B$1/2))):INDIRECT("B"&amp;(ROW()+INT($B$1/2)))))</f>
        <v/>
      </c>
      <c r="D1554" s="848">
        <f t="shared" si="548"/>
        <v>0</v>
      </c>
      <c r="E1554" s="275"/>
      <c r="F1554" s="15"/>
      <c r="G1554" s="3"/>
      <c r="H1554" s="3"/>
      <c r="I1554" s="3"/>
      <c r="J1554" s="3"/>
      <c r="K1554" s="3"/>
      <c r="L1554" s="554"/>
      <c r="M1554" s="545"/>
      <c r="N1554" s="546"/>
      <c r="O1554" s="5"/>
      <c r="P1554" s="216"/>
      <c r="Q1554" s="217"/>
      <c r="R1554" s="218"/>
      <c r="S1554" s="219">
        <f t="shared" si="565"/>
        <v>0</v>
      </c>
      <c r="T1554" s="220">
        <f t="shared" si="566"/>
        <v>0</v>
      </c>
      <c r="U1554" s="214">
        <f t="shared" si="563"/>
        <v>0</v>
      </c>
      <c r="W1554" s="221"/>
      <c r="X1554" s="222"/>
      <c r="Y1554" s="222"/>
      <c r="Z1554" s="223"/>
      <c r="AA1554" s="222"/>
      <c r="AB1554" s="224"/>
      <c r="AC1554" s="225"/>
      <c r="AD1554" s="2">
        <f t="shared" si="550"/>
        <v>0</v>
      </c>
      <c r="AE1554" s="2">
        <f t="shared" si="551"/>
        <v>0</v>
      </c>
      <c r="AF1554" s="226"/>
      <c r="AG1554" s="219">
        <f t="shared" si="555"/>
        <v>0</v>
      </c>
      <c r="AH1554" s="234">
        <f t="shared" si="556"/>
        <v>0</v>
      </c>
      <c r="AI1554" s="214">
        <f t="shared" si="564"/>
        <v>0</v>
      </c>
      <c r="AK1554" s="229">
        <f t="shared" si="557"/>
        <v>0</v>
      </c>
      <c r="AL1554" s="226"/>
      <c r="AM1554" s="15"/>
      <c r="AN1554" s="232" t="e">
        <f t="shared" si="558"/>
        <v>#DIV/0!</v>
      </c>
      <c r="AO1554" s="214">
        <f t="shared" si="552"/>
        <v>0</v>
      </c>
      <c r="AQ1554" s="210"/>
      <c r="AR1554" s="231"/>
      <c r="AS1554" s="15"/>
      <c r="AT1554" s="232">
        <f t="shared" si="559"/>
        <v>0</v>
      </c>
      <c r="AU1554" s="235">
        <f t="shared" si="560"/>
        <v>0</v>
      </c>
      <c r="AY1554" s="210"/>
      <c r="AZ1554" s="231"/>
      <c r="BA1554" s="15"/>
      <c r="BB1554" s="232">
        <f t="shared" si="549"/>
        <v>0</v>
      </c>
      <c r="BC1554" s="235">
        <f t="shared" si="561"/>
        <v>0</v>
      </c>
      <c r="BG1554" s="210"/>
      <c r="BH1554" s="231"/>
      <c r="BI1554" s="15"/>
      <c r="BJ1554" s="232">
        <f t="shared" si="553"/>
        <v>0</v>
      </c>
      <c r="BK1554" s="235">
        <f t="shared" si="562"/>
        <v>0</v>
      </c>
      <c r="BM1554" s="109">
        <f t="shared" si="554"/>
        <v>-1.626313597682389</v>
      </c>
      <c r="BN1554" s="213"/>
      <c r="BR1554" s="228"/>
      <c r="BS1554" s="311"/>
      <c r="BT1554" s="3"/>
      <c r="BU1554" s="213"/>
      <c r="BV1554" s="213"/>
      <c r="BW1554" s="291"/>
    </row>
    <row r="1555" spans="1:75" x14ac:dyDescent="0.2">
      <c r="A1555" s="210"/>
      <c r="B1555" s="211"/>
      <c r="C1555" s="848" t="str">
        <f ca="1">IF(ISERR(AVERAGE(INDIRECT("B"&amp;(ROW()-INT($B$1/2))):INDIRECT("B"&amp;(ROW()+INT($B$1/2))))),"",AVERAGE(INDIRECT("B"&amp;(ROW()-INT($B$1/2))):INDIRECT("B"&amp;(ROW()+INT($B$1/2)))))</f>
        <v/>
      </c>
      <c r="D1555" s="848">
        <f t="shared" si="548"/>
        <v>0</v>
      </c>
      <c r="E1555" s="275"/>
      <c r="F1555" s="15"/>
      <c r="G1555" s="3"/>
      <c r="H1555" s="3"/>
      <c r="I1555" s="3"/>
      <c r="J1555" s="3"/>
      <c r="K1555" s="3"/>
      <c r="L1555" s="554"/>
      <c r="M1555" s="545"/>
      <c r="N1555" s="546"/>
      <c r="O1555" s="5"/>
      <c r="P1555" s="216"/>
      <c r="Q1555" s="217"/>
      <c r="R1555" s="218"/>
      <c r="S1555" s="219">
        <f t="shared" si="565"/>
        <v>0</v>
      </c>
      <c r="T1555" s="220">
        <f t="shared" si="566"/>
        <v>0</v>
      </c>
      <c r="U1555" s="214">
        <f t="shared" si="563"/>
        <v>0</v>
      </c>
      <c r="W1555" s="221"/>
      <c r="X1555" s="222"/>
      <c r="Y1555" s="222"/>
      <c r="Z1555" s="223"/>
      <c r="AA1555" s="222"/>
      <c r="AB1555" s="224"/>
      <c r="AC1555" s="225"/>
      <c r="AD1555" s="2">
        <f t="shared" si="550"/>
        <v>0</v>
      </c>
      <c r="AE1555" s="2">
        <f t="shared" si="551"/>
        <v>0</v>
      </c>
      <c r="AF1555" s="226"/>
      <c r="AG1555" s="219">
        <f t="shared" si="555"/>
        <v>0</v>
      </c>
      <c r="AH1555" s="234">
        <f t="shared" si="556"/>
        <v>0</v>
      </c>
      <c r="AI1555" s="214">
        <f t="shared" si="564"/>
        <v>0</v>
      </c>
      <c r="AK1555" s="229">
        <f t="shared" si="557"/>
        <v>0</v>
      </c>
      <c r="AL1555" s="226"/>
      <c r="AM1555" s="15"/>
      <c r="AN1555" s="232" t="e">
        <f t="shared" si="558"/>
        <v>#DIV/0!</v>
      </c>
      <c r="AO1555" s="214">
        <f t="shared" si="552"/>
        <v>0</v>
      </c>
      <c r="AQ1555" s="210"/>
      <c r="AR1555" s="231"/>
      <c r="AS1555" s="15"/>
      <c r="AT1555" s="232">
        <f t="shared" si="559"/>
        <v>0</v>
      </c>
      <c r="AU1555" s="235">
        <f t="shared" si="560"/>
        <v>0</v>
      </c>
      <c r="AY1555" s="210"/>
      <c r="AZ1555" s="231"/>
      <c r="BA1555" s="15"/>
      <c r="BB1555" s="232">
        <f t="shared" si="549"/>
        <v>0</v>
      </c>
      <c r="BC1555" s="235">
        <f t="shared" si="561"/>
        <v>0</v>
      </c>
      <c r="BG1555" s="210"/>
      <c r="BH1555" s="231"/>
      <c r="BI1555" s="15"/>
      <c r="BJ1555" s="232">
        <f t="shared" si="553"/>
        <v>0</v>
      </c>
      <c r="BK1555" s="235">
        <f t="shared" si="562"/>
        <v>0</v>
      </c>
      <c r="BM1555" s="109">
        <f t="shared" si="554"/>
        <v>-1.6281459351801257</v>
      </c>
      <c r="BN1555" s="213"/>
      <c r="BR1555" s="228"/>
      <c r="BS1555" s="311"/>
      <c r="BT1555" s="3"/>
      <c r="BU1555" s="213"/>
      <c r="BV1555" s="213"/>
      <c r="BW1555" s="291"/>
    </row>
    <row r="1556" spans="1:75" x14ac:dyDescent="0.2">
      <c r="A1556" s="210"/>
      <c r="B1556" s="211"/>
      <c r="C1556" s="848" t="str">
        <f ca="1">IF(ISERR(AVERAGE(INDIRECT("B"&amp;(ROW()-INT($B$1/2))):INDIRECT("B"&amp;(ROW()+INT($B$1/2))))),"",AVERAGE(INDIRECT("B"&amp;(ROW()-INT($B$1/2))):INDIRECT("B"&amp;(ROW()+INT($B$1/2)))))</f>
        <v/>
      </c>
      <c r="D1556" s="848">
        <f t="shared" si="548"/>
        <v>0</v>
      </c>
      <c r="E1556" s="275"/>
      <c r="F1556" s="15"/>
      <c r="G1556" s="3"/>
      <c r="H1556" s="3"/>
      <c r="I1556" s="3"/>
      <c r="J1556" s="3"/>
      <c r="K1556" s="3"/>
      <c r="L1556" s="554"/>
      <c r="M1556" s="545"/>
      <c r="N1556" s="546"/>
      <c r="O1556" s="5"/>
      <c r="P1556" s="216"/>
      <c r="Q1556" s="217"/>
      <c r="R1556" s="218"/>
      <c r="S1556" s="219">
        <f t="shared" si="565"/>
        <v>0</v>
      </c>
      <c r="T1556" s="220">
        <f t="shared" si="566"/>
        <v>0</v>
      </c>
      <c r="U1556" s="214">
        <f t="shared" si="563"/>
        <v>0</v>
      </c>
      <c r="W1556" s="221"/>
      <c r="X1556" s="222"/>
      <c r="Y1556" s="222"/>
      <c r="Z1556" s="223"/>
      <c r="AA1556" s="222"/>
      <c r="AB1556" s="224"/>
      <c r="AC1556" s="225"/>
      <c r="AD1556" s="2">
        <f t="shared" si="550"/>
        <v>0</v>
      </c>
      <c r="AE1556" s="2">
        <f t="shared" si="551"/>
        <v>0</v>
      </c>
      <c r="AF1556" s="226"/>
      <c r="AG1556" s="219">
        <f t="shared" si="555"/>
        <v>0</v>
      </c>
      <c r="AH1556" s="234">
        <f t="shared" si="556"/>
        <v>0</v>
      </c>
      <c r="AI1556" s="214">
        <f t="shared" si="564"/>
        <v>0</v>
      </c>
      <c r="AK1556" s="229">
        <f t="shared" si="557"/>
        <v>0</v>
      </c>
      <c r="AL1556" s="226"/>
      <c r="AM1556" s="15"/>
      <c r="AN1556" s="232" t="e">
        <f t="shared" si="558"/>
        <v>#DIV/0!</v>
      </c>
      <c r="AO1556" s="214">
        <f t="shared" si="552"/>
        <v>0</v>
      </c>
      <c r="AQ1556" s="210"/>
      <c r="AR1556" s="231"/>
      <c r="AS1556" s="15"/>
      <c r="AT1556" s="232">
        <f t="shared" si="559"/>
        <v>0</v>
      </c>
      <c r="AU1556" s="235">
        <f t="shared" si="560"/>
        <v>0</v>
      </c>
      <c r="AY1556" s="210"/>
      <c r="AZ1556" s="231"/>
      <c r="BA1556" s="15"/>
      <c r="BB1556" s="232">
        <f t="shared" si="549"/>
        <v>0</v>
      </c>
      <c r="BC1556" s="235">
        <f t="shared" si="561"/>
        <v>0</v>
      </c>
      <c r="BG1556" s="210"/>
      <c r="BH1556" s="231"/>
      <c r="BI1556" s="15"/>
      <c r="BJ1556" s="232">
        <f t="shared" si="553"/>
        <v>0</v>
      </c>
      <c r="BK1556" s="235">
        <f t="shared" si="562"/>
        <v>0</v>
      </c>
      <c r="BM1556" s="109">
        <f t="shared" si="554"/>
        <v>-1.6299782726778624</v>
      </c>
      <c r="BN1556" s="213"/>
      <c r="BR1556" s="228"/>
      <c r="BS1556" s="311"/>
      <c r="BT1556" s="3"/>
      <c r="BU1556" s="213"/>
      <c r="BV1556" s="213"/>
      <c r="BW1556" s="291"/>
    </row>
    <row r="1557" spans="1:75" x14ac:dyDescent="0.2">
      <c r="A1557" s="210"/>
      <c r="B1557" s="211"/>
      <c r="C1557" s="848" t="str">
        <f ca="1">IF(ISERR(AVERAGE(INDIRECT("B"&amp;(ROW()-INT($B$1/2))):INDIRECT("B"&amp;(ROW()+INT($B$1/2))))),"",AVERAGE(INDIRECT("B"&amp;(ROW()-INT($B$1/2))):INDIRECT("B"&amp;(ROW()+INT($B$1/2)))))</f>
        <v/>
      </c>
      <c r="D1557" s="848">
        <f t="shared" si="548"/>
        <v>0</v>
      </c>
      <c r="E1557" s="275"/>
      <c r="F1557" s="15"/>
      <c r="G1557" s="3"/>
      <c r="H1557" s="3"/>
      <c r="I1557" s="3"/>
      <c r="J1557" s="3"/>
      <c r="K1557" s="3"/>
      <c r="L1557" s="554"/>
      <c r="M1557" s="545"/>
      <c r="N1557" s="546"/>
      <c r="O1557" s="5"/>
      <c r="P1557" s="216"/>
      <c r="Q1557" s="217"/>
      <c r="R1557" s="218"/>
      <c r="S1557" s="219">
        <f t="shared" si="565"/>
        <v>0</v>
      </c>
      <c r="T1557" s="220">
        <f t="shared" si="566"/>
        <v>0</v>
      </c>
      <c r="U1557" s="214">
        <f t="shared" si="563"/>
        <v>0</v>
      </c>
      <c r="W1557" s="221"/>
      <c r="X1557" s="222"/>
      <c r="Y1557" s="222"/>
      <c r="Z1557" s="223"/>
      <c r="AA1557" s="222"/>
      <c r="AB1557" s="224"/>
      <c r="AC1557" s="225"/>
      <c r="AD1557" s="2">
        <f t="shared" si="550"/>
        <v>0</v>
      </c>
      <c r="AE1557" s="2">
        <f t="shared" si="551"/>
        <v>0</v>
      </c>
      <c r="AF1557" s="226"/>
      <c r="AG1557" s="219">
        <f t="shared" si="555"/>
        <v>0</v>
      </c>
      <c r="AH1557" s="234">
        <f t="shared" si="556"/>
        <v>0</v>
      </c>
      <c r="AI1557" s="214">
        <f t="shared" si="564"/>
        <v>0</v>
      </c>
      <c r="AK1557" s="229">
        <f t="shared" si="557"/>
        <v>0</v>
      </c>
      <c r="AL1557" s="226"/>
      <c r="AM1557" s="15"/>
      <c r="AN1557" s="232" t="e">
        <f t="shared" si="558"/>
        <v>#DIV/0!</v>
      </c>
      <c r="AO1557" s="214">
        <f t="shared" si="552"/>
        <v>0</v>
      </c>
      <c r="AQ1557" s="210"/>
      <c r="AR1557" s="231"/>
      <c r="AS1557" s="15"/>
      <c r="AT1557" s="232">
        <f t="shared" si="559"/>
        <v>0</v>
      </c>
      <c r="AU1557" s="235">
        <f t="shared" si="560"/>
        <v>0</v>
      </c>
      <c r="AY1557" s="210"/>
      <c r="AZ1557" s="231"/>
      <c r="BA1557" s="15"/>
      <c r="BB1557" s="232">
        <f t="shared" si="549"/>
        <v>0</v>
      </c>
      <c r="BC1557" s="235">
        <f t="shared" si="561"/>
        <v>0</v>
      </c>
      <c r="BG1557" s="210"/>
      <c r="BH1557" s="231"/>
      <c r="BI1557" s="15"/>
      <c r="BJ1557" s="232">
        <f t="shared" si="553"/>
        <v>0</v>
      </c>
      <c r="BK1557" s="235">
        <f t="shared" si="562"/>
        <v>0</v>
      </c>
      <c r="BM1557" s="109">
        <f t="shared" si="554"/>
        <v>-1.6318106101755991</v>
      </c>
      <c r="BN1557" s="213"/>
      <c r="BR1557" s="228"/>
      <c r="BS1557" s="311"/>
      <c r="BT1557" s="3"/>
      <c r="BU1557" s="213"/>
      <c r="BV1557" s="213"/>
      <c r="BW1557" s="291"/>
    </row>
    <row r="1558" spans="1:75" x14ac:dyDescent="0.2">
      <c r="A1558" s="210"/>
      <c r="B1558" s="211"/>
      <c r="C1558" s="848" t="str">
        <f ca="1">IF(ISERR(AVERAGE(INDIRECT("B"&amp;(ROW()-INT($B$1/2))):INDIRECT("B"&amp;(ROW()+INT($B$1/2))))),"",AVERAGE(INDIRECT("B"&amp;(ROW()-INT($B$1/2))):INDIRECT("B"&amp;(ROW()+INT($B$1/2)))))</f>
        <v/>
      </c>
      <c r="D1558" s="848">
        <f t="shared" si="548"/>
        <v>0</v>
      </c>
      <c r="E1558" s="275"/>
      <c r="F1558" s="15"/>
      <c r="G1558" s="3"/>
      <c r="H1558" s="3"/>
      <c r="I1558" s="3"/>
      <c r="J1558" s="3"/>
      <c r="K1558" s="3"/>
      <c r="L1558" s="554"/>
      <c r="M1558" s="545"/>
      <c r="N1558" s="546"/>
      <c r="O1558" s="5"/>
      <c r="P1558" s="216"/>
      <c r="Q1558" s="217"/>
      <c r="R1558" s="218"/>
      <c r="S1558" s="219">
        <f t="shared" si="565"/>
        <v>0</v>
      </c>
      <c r="T1558" s="220">
        <f t="shared" si="566"/>
        <v>0</v>
      </c>
      <c r="U1558" s="214">
        <f t="shared" si="563"/>
        <v>0</v>
      </c>
      <c r="W1558" s="221"/>
      <c r="X1558" s="222"/>
      <c r="Y1558" s="222"/>
      <c r="Z1558" s="223"/>
      <c r="AA1558" s="222"/>
      <c r="AB1558" s="224"/>
      <c r="AC1558" s="225"/>
      <c r="AD1558" s="2">
        <f t="shared" si="550"/>
        <v>0</v>
      </c>
      <c r="AE1558" s="2">
        <f t="shared" si="551"/>
        <v>0</v>
      </c>
      <c r="AF1558" s="226"/>
      <c r="AG1558" s="219">
        <f t="shared" si="555"/>
        <v>0</v>
      </c>
      <c r="AH1558" s="234">
        <f t="shared" si="556"/>
        <v>0</v>
      </c>
      <c r="AI1558" s="214">
        <f t="shared" si="564"/>
        <v>0</v>
      </c>
      <c r="AK1558" s="229">
        <f t="shared" si="557"/>
        <v>0</v>
      </c>
      <c r="AL1558" s="226"/>
      <c r="AM1558" s="15"/>
      <c r="AN1558" s="232" t="e">
        <f t="shared" si="558"/>
        <v>#DIV/0!</v>
      </c>
      <c r="AO1558" s="214">
        <f t="shared" si="552"/>
        <v>0</v>
      </c>
      <c r="AQ1558" s="210"/>
      <c r="AR1558" s="231"/>
      <c r="AS1558" s="15"/>
      <c r="AT1558" s="232">
        <f t="shared" si="559"/>
        <v>0</v>
      </c>
      <c r="AU1558" s="235">
        <f t="shared" si="560"/>
        <v>0</v>
      </c>
      <c r="AY1558" s="210"/>
      <c r="AZ1558" s="231"/>
      <c r="BA1558" s="15"/>
      <c r="BB1558" s="232">
        <f t="shared" si="549"/>
        <v>0</v>
      </c>
      <c r="BC1558" s="235">
        <f t="shared" si="561"/>
        <v>0</v>
      </c>
      <c r="BG1558" s="210"/>
      <c r="BH1558" s="231"/>
      <c r="BI1558" s="15"/>
      <c r="BJ1558" s="232">
        <f t="shared" si="553"/>
        <v>0</v>
      </c>
      <c r="BK1558" s="235">
        <f t="shared" si="562"/>
        <v>0</v>
      </c>
      <c r="BM1558" s="109">
        <f t="shared" si="554"/>
        <v>-1.6336429476733358</v>
      </c>
      <c r="BN1558" s="213"/>
      <c r="BR1558" s="228"/>
      <c r="BS1558" s="311"/>
      <c r="BT1558" s="3"/>
      <c r="BU1558" s="213"/>
      <c r="BV1558" s="213"/>
      <c r="BW1558" s="291"/>
    </row>
    <row r="1559" spans="1:75" x14ac:dyDescent="0.2">
      <c r="A1559" s="210"/>
      <c r="B1559" s="211"/>
      <c r="C1559" s="848" t="str">
        <f ca="1">IF(ISERR(AVERAGE(INDIRECT("B"&amp;(ROW()-INT($B$1/2))):INDIRECT("B"&amp;(ROW()+INT($B$1/2))))),"",AVERAGE(INDIRECT("B"&amp;(ROW()-INT($B$1/2))):INDIRECT("B"&amp;(ROW()+INT($B$1/2)))))</f>
        <v/>
      </c>
      <c r="D1559" s="848">
        <f t="shared" si="548"/>
        <v>0</v>
      </c>
      <c r="E1559" s="275"/>
      <c r="F1559" s="15"/>
      <c r="G1559" s="3"/>
      <c r="H1559" s="3"/>
      <c r="I1559" s="3"/>
      <c r="J1559" s="3"/>
      <c r="K1559" s="3"/>
      <c r="L1559" s="554"/>
      <c r="M1559" s="545"/>
      <c r="N1559" s="546"/>
      <c r="O1559" s="5"/>
      <c r="P1559" s="216"/>
      <c r="Q1559" s="217"/>
      <c r="R1559" s="218"/>
      <c r="S1559" s="219">
        <f t="shared" si="565"/>
        <v>0</v>
      </c>
      <c r="T1559" s="220">
        <f t="shared" si="566"/>
        <v>0</v>
      </c>
      <c r="U1559" s="214">
        <f t="shared" si="563"/>
        <v>0</v>
      </c>
      <c r="W1559" s="221"/>
      <c r="X1559" s="222"/>
      <c r="Y1559" s="222"/>
      <c r="Z1559" s="223"/>
      <c r="AA1559" s="222"/>
      <c r="AB1559" s="224"/>
      <c r="AC1559" s="225"/>
      <c r="AD1559" s="2">
        <f t="shared" si="550"/>
        <v>0</v>
      </c>
      <c r="AE1559" s="2">
        <f t="shared" si="551"/>
        <v>0</v>
      </c>
      <c r="AF1559" s="226"/>
      <c r="AG1559" s="219">
        <f t="shared" si="555"/>
        <v>0</v>
      </c>
      <c r="AH1559" s="234">
        <f t="shared" si="556"/>
        <v>0</v>
      </c>
      <c r="AI1559" s="214">
        <f t="shared" si="564"/>
        <v>0</v>
      </c>
      <c r="AK1559" s="229">
        <f t="shared" si="557"/>
        <v>0</v>
      </c>
      <c r="AL1559" s="226"/>
      <c r="AM1559" s="15"/>
      <c r="AN1559" s="232" t="e">
        <f t="shared" si="558"/>
        <v>#DIV/0!</v>
      </c>
      <c r="AO1559" s="214">
        <f t="shared" si="552"/>
        <v>0</v>
      </c>
      <c r="AQ1559" s="210"/>
      <c r="AR1559" s="231"/>
      <c r="AS1559" s="15"/>
      <c r="AT1559" s="232">
        <f t="shared" si="559"/>
        <v>0</v>
      </c>
      <c r="AU1559" s="235">
        <f t="shared" si="560"/>
        <v>0</v>
      </c>
      <c r="AY1559" s="210"/>
      <c r="AZ1559" s="231"/>
      <c r="BA1559" s="15"/>
      <c r="BB1559" s="232">
        <f t="shared" si="549"/>
        <v>0</v>
      </c>
      <c r="BC1559" s="235">
        <f t="shared" si="561"/>
        <v>0</v>
      </c>
      <c r="BG1559" s="210"/>
      <c r="BH1559" s="231"/>
      <c r="BI1559" s="15"/>
      <c r="BJ1559" s="232">
        <f t="shared" si="553"/>
        <v>0</v>
      </c>
      <c r="BK1559" s="235">
        <f t="shared" si="562"/>
        <v>0</v>
      </c>
      <c r="BM1559" s="109">
        <f t="shared" si="554"/>
        <v>-1.6354752851710725</v>
      </c>
      <c r="BN1559" s="213"/>
      <c r="BR1559" s="228"/>
      <c r="BS1559" s="311"/>
      <c r="BT1559" s="3"/>
      <c r="BU1559" s="213"/>
      <c r="BV1559" s="213"/>
      <c r="BW1559" s="291"/>
    </row>
    <row r="1560" spans="1:75" x14ac:dyDescent="0.2">
      <c r="A1560" s="210"/>
      <c r="B1560" s="211"/>
      <c r="C1560" s="848" t="str">
        <f ca="1">IF(ISERR(AVERAGE(INDIRECT("B"&amp;(ROW()-INT($B$1/2))):INDIRECT("B"&amp;(ROW()+INT($B$1/2))))),"",AVERAGE(INDIRECT("B"&amp;(ROW()-INT($B$1/2))):INDIRECT("B"&amp;(ROW()+INT($B$1/2)))))</f>
        <v/>
      </c>
      <c r="D1560" s="848">
        <f t="shared" si="548"/>
        <v>0</v>
      </c>
      <c r="E1560" s="275"/>
      <c r="F1560" s="15"/>
      <c r="G1560" s="3"/>
      <c r="H1560" s="3"/>
      <c r="I1560" s="3"/>
      <c r="J1560" s="3"/>
      <c r="K1560" s="3"/>
      <c r="L1560" s="554"/>
      <c r="M1560" s="545"/>
      <c r="N1560" s="546"/>
      <c r="O1560" s="5"/>
      <c r="P1560" s="216"/>
      <c r="Q1560" s="217"/>
      <c r="R1560" s="218"/>
      <c r="S1560" s="219">
        <f t="shared" si="565"/>
        <v>0</v>
      </c>
      <c r="T1560" s="220">
        <f t="shared" si="566"/>
        <v>0</v>
      </c>
      <c r="U1560" s="214">
        <f t="shared" si="563"/>
        <v>0</v>
      </c>
      <c r="W1560" s="221"/>
      <c r="X1560" s="222"/>
      <c r="Y1560" s="222"/>
      <c r="Z1560" s="223"/>
      <c r="AA1560" s="222"/>
      <c r="AB1560" s="224"/>
      <c r="AC1560" s="225"/>
      <c r="AD1560" s="2">
        <f t="shared" si="550"/>
        <v>0</v>
      </c>
      <c r="AE1560" s="2">
        <f t="shared" si="551"/>
        <v>0</v>
      </c>
      <c r="AF1560" s="226"/>
      <c r="AG1560" s="219">
        <f t="shared" si="555"/>
        <v>0</v>
      </c>
      <c r="AH1560" s="234">
        <f t="shared" si="556"/>
        <v>0</v>
      </c>
      <c r="AI1560" s="214">
        <f t="shared" si="564"/>
        <v>0</v>
      </c>
      <c r="AK1560" s="229">
        <f t="shared" si="557"/>
        <v>0</v>
      </c>
      <c r="AL1560" s="226"/>
      <c r="AM1560" s="15"/>
      <c r="AN1560" s="232" t="e">
        <f t="shared" si="558"/>
        <v>#DIV/0!</v>
      </c>
      <c r="AO1560" s="214">
        <f t="shared" si="552"/>
        <v>0</v>
      </c>
      <c r="AQ1560" s="210"/>
      <c r="AR1560" s="231"/>
      <c r="AS1560" s="15"/>
      <c r="AT1560" s="232">
        <f t="shared" si="559"/>
        <v>0</v>
      </c>
      <c r="AU1560" s="235">
        <f t="shared" si="560"/>
        <v>0</v>
      </c>
      <c r="AY1560" s="210"/>
      <c r="AZ1560" s="231"/>
      <c r="BA1560" s="15"/>
      <c r="BB1560" s="232">
        <f t="shared" si="549"/>
        <v>0</v>
      </c>
      <c r="BC1560" s="235">
        <f t="shared" si="561"/>
        <v>0</v>
      </c>
      <c r="BG1560" s="210"/>
      <c r="BH1560" s="231"/>
      <c r="BI1560" s="15"/>
      <c r="BJ1560" s="232">
        <f t="shared" si="553"/>
        <v>0</v>
      </c>
      <c r="BK1560" s="235">
        <f t="shared" si="562"/>
        <v>0</v>
      </c>
      <c r="BM1560" s="109">
        <f t="shared" si="554"/>
        <v>-1.6373076226688092</v>
      </c>
      <c r="BN1560" s="213"/>
      <c r="BR1560" s="228"/>
      <c r="BS1560" s="311"/>
      <c r="BT1560" s="3"/>
      <c r="BU1560" s="213"/>
      <c r="BV1560" s="213"/>
      <c r="BW1560" s="291"/>
    </row>
    <row r="1561" spans="1:75" x14ac:dyDescent="0.2">
      <c r="A1561" s="210"/>
      <c r="B1561" s="211"/>
      <c r="C1561" s="848" t="str">
        <f ca="1">IF(ISERR(AVERAGE(INDIRECT("B"&amp;(ROW()-INT($B$1/2))):INDIRECT("B"&amp;(ROW()+INT($B$1/2))))),"",AVERAGE(INDIRECT("B"&amp;(ROW()-INT($B$1/2))):INDIRECT("B"&amp;(ROW()+INT($B$1/2)))))</f>
        <v/>
      </c>
      <c r="D1561" s="848">
        <f t="shared" si="548"/>
        <v>0</v>
      </c>
      <c r="E1561" s="275"/>
      <c r="F1561" s="15"/>
      <c r="G1561" s="3"/>
      <c r="H1561" s="3"/>
      <c r="I1561" s="3"/>
      <c r="J1561" s="3"/>
      <c r="K1561" s="3"/>
      <c r="L1561" s="554"/>
      <c r="M1561" s="545"/>
      <c r="N1561" s="546"/>
      <c r="O1561" s="5"/>
      <c r="P1561" s="216"/>
      <c r="Q1561" s="217"/>
      <c r="R1561" s="218"/>
      <c r="S1561" s="219">
        <f t="shared" si="565"/>
        <v>0</v>
      </c>
      <c r="T1561" s="220">
        <f t="shared" si="566"/>
        <v>0</v>
      </c>
      <c r="U1561" s="214">
        <f t="shared" si="563"/>
        <v>0</v>
      </c>
      <c r="W1561" s="221"/>
      <c r="X1561" s="222"/>
      <c r="Y1561" s="222"/>
      <c r="Z1561" s="223"/>
      <c r="AA1561" s="222"/>
      <c r="AB1561" s="224"/>
      <c r="AC1561" s="225"/>
      <c r="AD1561" s="2">
        <f t="shared" si="550"/>
        <v>0</v>
      </c>
      <c r="AE1561" s="2">
        <f t="shared" si="551"/>
        <v>0</v>
      </c>
      <c r="AF1561" s="226"/>
      <c r="AG1561" s="219">
        <f t="shared" si="555"/>
        <v>0</v>
      </c>
      <c r="AH1561" s="234">
        <f t="shared" si="556"/>
        <v>0</v>
      </c>
      <c r="AI1561" s="214">
        <f t="shared" si="564"/>
        <v>0</v>
      </c>
      <c r="AK1561" s="229">
        <f t="shared" si="557"/>
        <v>0</v>
      </c>
      <c r="AL1561" s="226"/>
      <c r="AM1561" s="15"/>
      <c r="AN1561" s="232" t="e">
        <f t="shared" si="558"/>
        <v>#DIV/0!</v>
      </c>
      <c r="AO1561" s="214">
        <f t="shared" si="552"/>
        <v>0</v>
      </c>
      <c r="AQ1561" s="210"/>
      <c r="AR1561" s="231"/>
      <c r="AS1561" s="15"/>
      <c r="AT1561" s="232">
        <f t="shared" si="559"/>
        <v>0</v>
      </c>
      <c r="AU1561" s="235">
        <f t="shared" si="560"/>
        <v>0</v>
      </c>
      <c r="AY1561" s="210"/>
      <c r="AZ1561" s="231"/>
      <c r="BA1561" s="15"/>
      <c r="BB1561" s="232">
        <f t="shared" si="549"/>
        <v>0</v>
      </c>
      <c r="BC1561" s="235">
        <f t="shared" si="561"/>
        <v>0</v>
      </c>
      <c r="BG1561" s="210"/>
      <c r="BH1561" s="231"/>
      <c r="BI1561" s="15"/>
      <c r="BJ1561" s="232">
        <f t="shared" si="553"/>
        <v>0</v>
      </c>
      <c r="BK1561" s="235">
        <f t="shared" si="562"/>
        <v>0</v>
      </c>
      <c r="BM1561" s="109">
        <f t="shared" si="554"/>
        <v>-1.639139960166546</v>
      </c>
      <c r="BN1561" s="213"/>
      <c r="BR1561" s="228"/>
      <c r="BS1561" s="311"/>
      <c r="BT1561" s="3"/>
      <c r="BU1561" s="213"/>
      <c r="BV1561" s="213"/>
      <c r="BW1561" s="291"/>
    </row>
    <row r="1562" spans="1:75" x14ac:dyDescent="0.2">
      <c r="A1562" s="210"/>
      <c r="B1562" s="211"/>
      <c r="C1562" s="848" t="str">
        <f ca="1">IF(ISERR(AVERAGE(INDIRECT("B"&amp;(ROW()-INT($B$1/2))):INDIRECT("B"&amp;(ROW()+INT($B$1/2))))),"",AVERAGE(INDIRECT("B"&amp;(ROW()-INT($B$1/2))):INDIRECT("B"&amp;(ROW()+INT($B$1/2)))))</f>
        <v/>
      </c>
      <c r="D1562" s="848">
        <f t="shared" si="548"/>
        <v>0</v>
      </c>
      <c r="E1562" s="275"/>
      <c r="F1562" s="15"/>
      <c r="G1562" s="3"/>
      <c r="H1562" s="3"/>
      <c r="I1562" s="3"/>
      <c r="J1562" s="3"/>
      <c r="K1562" s="3"/>
      <c r="L1562" s="554"/>
      <c r="M1562" s="545"/>
      <c r="N1562" s="546"/>
      <c r="O1562" s="5"/>
      <c r="P1562" s="216"/>
      <c r="Q1562" s="217"/>
      <c r="R1562" s="218"/>
      <c r="S1562" s="219">
        <f t="shared" si="565"/>
        <v>0</v>
      </c>
      <c r="T1562" s="220">
        <f t="shared" si="566"/>
        <v>0</v>
      </c>
      <c r="U1562" s="214">
        <f t="shared" si="563"/>
        <v>0</v>
      </c>
      <c r="W1562" s="221"/>
      <c r="X1562" s="222"/>
      <c r="Y1562" s="222"/>
      <c r="Z1562" s="223"/>
      <c r="AA1562" s="222"/>
      <c r="AB1562" s="224"/>
      <c r="AC1562" s="225"/>
      <c r="AD1562" s="2">
        <f t="shared" si="550"/>
        <v>0</v>
      </c>
      <c r="AE1562" s="2">
        <f t="shared" si="551"/>
        <v>0</v>
      </c>
      <c r="AF1562" s="226"/>
      <c r="AG1562" s="219">
        <f t="shared" si="555"/>
        <v>0</v>
      </c>
      <c r="AH1562" s="234">
        <f t="shared" si="556"/>
        <v>0</v>
      </c>
      <c r="AI1562" s="214">
        <f t="shared" si="564"/>
        <v>0</v>
      </c>
      <c r="AK1562" s="229">
        <f t="shared" si="557"/>
        <v>0</v>
      </c>
      <c r="AL1562" s="226"/>
      <c r="AM1562" s="15"/>
      <c r="AN1562" s="232" t="e">
        <f t="shared" si="558"/>
        <v>#DIV/0!</v>
      </c>
      <c r="AO1562" s="214">
        <f t="shared" si="552"/>
        <v>0</v>
      </c>
      <c r="AQ1562" s="210"/>
      <c r="AR1562" s="231"/>
      <c r="AS1562" s="15"/>
      <c r="AT1562" s="232">
        <f t="shared" si="559"/>
        <v>0</v>
      </c>
      <c r="AU1562" s="235">
        <f t="shared" si="560"/>
        <v>0</v>
      </c>
      <c r="AY1562" s="210"/>
      <c r="AZ1562" s="231"/>
      <c r="BA1562" s="15"/>
      <c r="BB1562" s="232">
        <f t="shared" si="549"/>
        <v>0</v>
      </c>
      <c r="BC1562" s="235">
        <f t="shared" si="561"/>
        <v>0</v>
      </c>
      <c r="BG1562" s="210"/>
      <c r="BH1562" s="231"/>
      <c r="BI1562" s="15"/>
      <c r="BJ1562" s="232">
        <f t="shared" si="553"/>
        <v>0</v>
      </c>
      <c r="BK1562" s="235">
        <f t="shared" si="562"/>
        <v>0</v>
      </c>
      <c r="BM1562" s="109">
        <f t="shared" si="554"/>
        <v>-1.6409722976642827</v>
      </c>
      <c r="BN1562" s="213"/>
      <c r="BR1562" s="228"/>
      <c r="BS1562" s="311"/>
      <c r="BT1562" s="3"/>
      <c r="BU1562" s="213"/>
      <c r="BV1562" s="213"/>
      <c r="BW1562" s="291"/>
    </row>
    <row r="1563" spans="1:75" x14ac:dyDescent="0.2">
      <c r="A1563" s="210"/>
      <c r="B1563" s="211"/>
      <c r="C1563" s="848" t="str">
        <f ca="1">IF(ISERR(AVERAGE(INDIRECT("B"&amp;(ROW()-INT($B$1/2))):INDIRECT("B"&amp;(ROW()+INT($B$1/2))))),"",AVERAGE(INDIRECT("B"&amp;(ROW()-INT($B$1/2))):INDIRECT("B"&amp;(ROW()+INT($B$1/2)))))</f>
        <v/>
      </c>
      <c r="D1563" s="848">
        <f t="shared" si="548"/>
        <v>0</v>
      </c>
      <c r="E1563" s="275"/>
      <c r="F1563" s="15"/>
      <c r="G1563" s="3"/>
      <c r="H1563" s="3"/>
      <c r="I1563" s="3"/>
      <c r="J1563" s="3"/>
      <c r="K1563" s="3"/>
      <c r="L1563" s="554"/>
      <c r="M1563" s="545"/>
      <c r="N1563" s="546"/>
      <c r="O1563" s="5"/>
      <c r="P1563" s="216"/>
      <c r="Q1563" s="217"/>
      <c r="R1563" s="218"/>
      <c r="S1563" s="219">
        <f t="shared" si="565"/>
        <v>0</v>
      </c>
      <c r="T1563" s="220">
        <f t="shared" si="566"/>
        <v>0</v>
      </c>
      <c r="U1563" s="214">
        <f t="shared" si="563"/>
        <v>0</v>
      </c>
      <c r="W1563" s="221"/>
      <c r="X1563" s="222"/>
      <c r="Y1563" s="222"/>
      <c r="Z1563" s="223"/>
      <c r="AA1563" s="222"/>
      <c r="AB1563" s="224"/>
      <c r="AC1563" s="225"/>
      <c r="AD1563" s="2">
        <f t="shared" si="550"/>
        <v>0</v>
      </c>
      <c r="AE1563" s="2">
        <f t="shared" si="551"/>
        <v>0</v>
      </c>
      <c r="AF1563" s="226"/>
      <c r="AG1563" s="219">
        <f t="shared" si="555"/>
        <v>0</v>
      </c>
      <c r="AH1563" s="234">
        <f t="shared" si="556"/>
        <v>0</v>
      </c>
      <c r="AI1563" s="214">
        <f t="shared" si="564"/>
        <v>0</v>
      </c>
      <c r="AK1563" s="229">
        <f t="shared" si="557"/>
        <v>0</v>
      </c>
      <c r="AL1563" s="226"/>
      <c r="AM1563" s="15"/>
      <c r="AN1563" s="232" t="e">
        <f t="shared" si="558"/>
        <v>#DIV/0!</v>
      </c>
      <c r="AO1563" s="214">
        <f t="shared" si="552"/>
        <v>0</v>
      </c>
      <c r="AQ1563" s="210"/>
      <c r="AR1563" s="231"/>
      <c r="AS1563" s="15"/>
      <c r="AT1563" s="232">
        <f t="shared" si="559"/>
        <v>0</v>
      </c>
      <c r="AU1563" s="235">
        <f t="shared" si="560"/>
        <v>0</v>
      </c>
      <c r="AY1563" s="210"/>
      <c r="AZ1563" s="231"/>
      <c r="BA1563" s="15"/>
      <c r="BB1563" s="232">
        <f t="shared" si="549"/>
        <v>0</v>
      </c>
      <c r="BC1563" s="235">
        <f t="shared" si="561"/>
        <v>0</v>
      </c>
      <c r="BG1563" s="210"/>
      <c r="BH1563" s="231"/>
      <c r="BI1563" s="15"/>
      <c r="BJ1563" s="232">
        <f t="shared" si="553"/>
        <v>0</v>
      </c>
      <c r="BK1563" s="235">
        <f t="shared" si="562"/>
        <v>0</v>
      </c>
      <c r="BM1563" s="109">
        <f t="shared" si="554"/>
        <v>-1.6428046351620194</v>
      </c>
      <c r="BN1563" s="213"/>
      <c r="BR1563" s="228"/>
      <c r="BS1563" s="311"/>
      <c r="BT1563" s="3"/>
      <c r="BU1563" s="213"/>
      <c r="BV1563" s="213"/>
      <c r="BW1563" s="291"/>
    </row>
    <row r="1564" spans="1:75" x14ac:dyDescent="0.2">
      <c r="A1564" s="210"/>
      <c r="B1564" s="211"/>
      <c r="C1564" s="848" t="str">
        <f ca="1">IF(ISERR(AVERAGE(INDIRECT("B"&amp;(ROW()-INT($B$1/2))):INDIRECT("B"&amp;(ROW()+INT($B$1/2))))),"",AVERAGE(INDIRECT("B"&amp;(ROW()-INT($B$1/2))):INDIRECT("B"&amp;(ROW()+INT($B$1/2)))))</f>
        <v/>
      </c>
      <c r="D1564" s="848">
        <f t="shared" si="548"/>
        <v>0</v>
      </c>
      <c r="E1564" s="275"/>
      <c r="F1564" s="15"/>
      <c r="G1564" s="3"/>
      <c r="H1564" s="3"/>
      <c r="I1564" s="3"/>
      <c r="J1564" s="3"/>
      <c r="K1564" s="3"/>
      <c r="L1564" s="554"/>
      <c r="M1564" s="545"/>
      <c r="N1564" s="546"/>
      <c r="O1564" s="5"/>
      <c r="P1564" s="216"/>
      <c r="Q1564" s="217"/>
      <c r="R1564" s="218"/>
      <c r="S1564" s="219">
        <f t="shared" si="565"/>
        <v>0</v>
      </c>
      <c r="T1564" s="220">
        <f t="shared" si="566"/>
        <v>0</v>
      </c>
      <c r="U1564" s="214">
        <f t="shared" si="563"/>
        <v>0</v>
      </c>
      <c r="W1564" s="221"/>
      <c r="X1564" s="222"/>
      <c r="Y1564" s="222"/>
      <c r="Z1564" s="223"/>
      <c r="AA1564" s="222"/>
      <c r="AB1564" s="224"/>
      <c r="AC1564" s="225"/>
      <c r="AD1564" s="2">
        <f t="shared" si="550"/>
        <v>0</v>
      </c>
      <c r="AE1564" s="2">
        <f t="shared" si="551"/>
        <v>0</v>
      </c>
      <c r="AF1564" s="226"/>
      <c r="AG1564" s="219">
        <f t="shared" si="555"/>
        <v>0</v>
      </c>
      <c r="AH1564" s="234">
        <f t="shared" si="556"/>
        <v>0</v>
      </c>
      <c r="AI1564" s="214">
        <f t="shared" si="564"/>
        <v>0</v>
      </c>
      <c r="AK1564" s="229">
        <f t="shared" si="557"/>
        <v>0</v>
      </c>
      <c r="AL1564" s="226"/>
      <c r="AM1564" s="15"/>
      <c r="AN1564" s="232" t="e">
        <f t="shared" si="558"/>
        <v>#DIV/0!</v>
      </c>
      <c r="AO1564" s="214">
        <f t="shared" si="552"/>
        <v>0</v>
      </c>
      <c r="AQ1564" s="210"/>
      <c r="AR1564" s="231"/>
      <c r="AS1564" s="15"/>
      <c r="AT1564" s="232">
        <f t="shared" si="559"/>
        <v>0</v>
      </c>
      <c r="AU1564" s="235">
        <f t="shared" si="560"/>
        <v>0</v>
      </c>
      <c r="AY1564" s="210"/>
      <c r="AZ1564" s="231"/>
      <c r="BA1564" s="15"/>
      <c r="BB1564" s="232">
        <f t="shared" si="549"/>
        <v>0</v>
      </c>
      <c r="BC1564" s="235">
        <f t="shared" si="561"/>
        <v>0</v>
      </c>
      <c r="BG1564" s="210"/>
      <c r="BH1564" s="231"/>
      <c r="BI1564" s="15"/>
      <c r="BJ1564" s="232">
        <f t="shared" si="553"/>
        <v>0</v>
      </c>
      <c r="BK1564" s="235">
        <f t="shared" si="562"/>
        <v>0</v>
      </c>
      <c r="BM1564" s="109">
        <f t="shared" si="554"/>
        <v>-1.6446369726597561</v>
      </c>
      <c r="BN1564" s="213"/>
      <c r="BR1564" s="228"/>
      <c r="BS1564" s="311"/>
      <c r="BT1564" s="3"/>
      <c r="BU1564" s="213"/>
      <c r="BV1564" s="213"/>
      <c r="BW1564" s="291"/>
    </row>
    <row r="1565" spans="1:75" x14ac:dyDescent="0.2">
      <c r="A1565" s="210"/>
      <c r="B1565" s="211"/>
      <c r="C1565" s="848" t="str">
        <f ca="1">IF(ISERR(AVERAGE(INDIRECT("B"&amp;(ROW()-INT($B$1/2))):INDIRECT("B"&amp;(ROW()+INT($B$1/2))))),"",AVERAGE(INDIRECT("B"&amp;(ROW()-INT($B$1/2))):INDIRECT("B"&amp;(ROW()+INT($B$1/2)))))</f>
        <v/>
      </c>
      <c r="D1565" s="848">
        <f t="shared" si="548"/>
        <v>0</v>
      </c>
      <c r="E1565" s="275"/>
      <c r="F1565" s="15"/>
      <c r="G1565" s="3"/>
      <c r="H1565" s="3"/>
      <c r="I1565" s="3"/>
      <c r="J1565" s="3"/>
      <c r="K1565" s="3"/>
      <c r="L1565" s="554"/>
      <c r="M1565" s="545"/>
      <c r="N1565" s="546"/>
      <c r="O1565" s="5"/>
      <c r="P1565" s="216"/>
      <c r="Q1565" s="217"/>
      <c r="R1565" s="218"/>
      <c r="S1565" s="219">
        <f t="shared" si="565"/>
        <v>0</v>
      </c>
      <c r="T1565" s="220">
        <f t="shared" si="566"/>
        <v>0</v>
      </c>
      <c r="U1565" s="214">
        <f t="shared" si="563"/>
        <v>0</v>
      </c>
      <c r="W1565" s="221"/>
      <c r="X1565" s="222"/>
      <c r="Y1565" s="222"/>
      <c r="Z1565" s="223"/>
      <c r="AA1565" s="222"/>
      <c r="AB1565" s="224"/>
      <c r="AC1565" s="225"/>
      <c r="AD1565" s="2">
        <f t="shared" si="550"/>
        <v>0</v>
      </c>
      <c r="AE1565" s="2">
        <f t="shared" si="551"/>
        <v>0</v>
      </c>
      <c r="AF1565" s="226"/>
      <c r="AG1565" s="219">
        <f t="shared" si="555"/>
        <v>0</v>
      </c>
      <c r="AH1565" s="234">
        <f t="shared" si="556"/>
        <v>0</v>
      </c>
      <c r="AI1565" s="214">
        <f t="shared" si="564"/>
        <v>0</v>
      </c>
      <c r="AK1565" s="229">
        <f t="shared" si="557"/>
        <v>0</v>
      </c>
      <c r="AL1565" s="226"/>
      <c r="AM1565" s="15"/>
      <c r="AN1565" s="232" t="e">
        <f t="shared" si="558"/>
        <v>#DIV/0!</v>
      </c>
      <c r="AO1565" s="214">
        <f t="shared" si="552"/>
        <v>0</v>
      </c>
      <c r="AQ1565" s="210"/>
      <c r="AR1565" s="231"/>
      <c r="AS1565" s="15"/>
      <c r="AT1565" s="232">
        <f t="shared" si="559"/>
        <v>0</v>
      </c>
      <c r="AU1565" s="235">
        <f t="shared" si="560"/>
        <v>0</v>
      </c>
      <c r="AY1565" s="210"/>
      <c r="AZ1565" s="231"/>
      <c r="BA1565" s="15"/>
      <c r="BB1565" s="232">
        <f t="shared" si="549"/>
        <v>0</v>
      </c>
      <c r="BC1565" s="235">
        <f t="shared" si="561"/>
        <v>0</v>
      </c>
      <c r="BG1565" s="210"/>
      <c r="BH1565" s="231"/>
      <c r="BI1565" s="15"/>
      <c r="BJ1565" s="232">
        <f t="shared" si="553"/>
        <v>0</v>
      </c>
      <c r="BK1565" s="235">
        <f t="shared" si="562"/>
        <v>0</v>
      </c>
      <c r="BM1565" s="109">
        <f t="shared" si="554"/>
        <v>-1.6464693101574928</v>
      </c>
      <c r="BN1565" s="213"/>
      <c r="BR1565" s="228"/>
      <c r="BS1565" s="311"/>
      <c r="BT1565" s="3"/>
      <c r="BU1565" s="213"/>
      <c r="BV1565" s="213"/>
      <c r="BW1565" s="291"/>
    </row>
    <row r="1566" spans="1:75" x14ac:dyDescent="0.2">
      <c r="A1566" s="210"/>
      <c r="B1566" s="211"/>
      <c r="C1566" s="848" t="str">
        <f ca="1">IF(ISERR(AVERAGE(INDIRECT("B"&amp;(ROW()-INT($B$1/2))):INDIRECT("B"&amp;(ROW()+INT($B$1/2))))),"",AVERAGE(INDIRECT("B"&amp;(ROW()-INT($B$1/2))):INDIRECT("B"&amp;(ROW()+INT($B$1/2)))))</f>
        <v/>
      </c>
      <c r="D1566" s="848">
        <f t="shared" si="548"/>
        <v>0</v>
      </c>
      <c r="E1566" s="275"/>
      <c r="F1566" s="15"/>
      <c r="G1566" s="3"/>
      <c r="H1566" s="3"/>
      <c r="I1566" s="3"/>
      <c r="J1566" s="3"/>
      <c r="K1566" s="3"/>
      <c r="L1566" s="554"/>
      <c r="M1566" s="545"/>
      <c r="N1566" s="546"/>
      <c r="O1566" s="5"/>
      <c r="P1566" s="216"/>
      <c r="Q1566" s="217"/>
      <c r="R1566" s="218"/>
      <c r="S1566" s="219">
        <f t="shared" si="565"/>
        <v>0</v>
      </c>
      <c r="T1566" s="220">
        <f t="shared" si="566"/>
        <v>0</v>
      </c>
      <c r="U1566" s="214">
        <f t="shared" si="563"/>
        <v>0</v>
      </c>
      <c r="W1566" s="221"/>
      <c r="X1566" s="222"/>
      <c r="Y1566" s="222"/>
      <c r="Z1566" s="223"/>
      <c r="AA1566" s="222"/>
      <c r="AB1566" s="224"/>
      <c r="AC1566" s="225"/>
      <c r="AD1566" s="2">
        <f t="shared" si="550"/>
        <v>0</v>
      </c>
      <c r="AE1566" s="2">
        <f t="shared" si="551"/>
        <v>0</v>
      </c>
      <c r="AF1566" s="226"/>
      <c r="AG1566" s="219">
        <f t="shared" si="555"/>
        <v>0</v>
      </c>
      <c r="AH1566" s="234">
        <f t="shared" si="556"/>
        <v>0</v>
      </c>
      <c r="AI1566" s="214">
        <f t="shared" si="564"/>
        <v>0</v>
      </c>
      <c r="AK1566" s="229">
        <f t="shared" si="557"/>
        <v>0</v>
      </c>
      <c r="AL1566" s="226"/>
      <c r="AM1566" s="15"/>
      <c r="AN1566" s="232" t="e">
        <f t="shared" si="558"/>
        <v>#DIV/0!</v>
      </c>
      <c r="AO1566" s="214">
        <f t="shared" si="552"/>
        <v>0</v>
      </c>
      <c r="AQ1566" s="210"/>
      <c r="AR1566" s="231"/>
      <c r="AS1566" s="15"/>
      <c r="AT1566" s="232">
        <f t="shared" si="559"/>
        <v>0</v>
      </c>
      <c r="AU1566" s="235">
        <f t="shared" si="560"/>
        <v>0</v>
      </c>
      <c r="AY1566" s="210"/>
      <c r="AZ1566" s="231"/>
      <c r="BA1566" s="15"/>
      <c r="BB1566" s="232">
        <f t="shared" si="549"/>
        <v>0</v>
      </c>
      <c r="BC1566" s="235">
        <f t="shared" si="561"/>
        <v>0</v>
      </c>
      <c r="BG1566" s="210"/>
      <c r="BH1566" s="231"/>
      <c r="BI1566" s="15"/>
      <c r="BJ1566" s="232">
        <f t="shared" si="553"/>
        <v>0</v>
      </c>
      <c r="BK1566" s="235">
        <f t="shared" si="562"/>
        <v>0</v>
      </c>
      <c r="BM1566" s="109">
        <f t="shared" si="554"/>
        <v>-1.6483016476552295</v>
      </c>
      <c r="BN1566" s="213"/>
      <c r="BR1566" s="228"/>
      <c r="BS1566" s="311"/>
      <c r="BT1566" s="3"/>
      <c r="BU1566" s="213"/>
      <c r="BV1566" s="213"/>
      <c r="BW1566" s="291"/>
    </row>
    <row r="1567" spans="1:75" x14ac:dyDescent="0.2">
      <c r="A1567" s="210"/>
      <c r="B1567" s="211"/>
      <c r="C1567" s="848" t="str">
        <f ca="1">IF(ISERR(AVERAGE(INDIRECT("B"&amp;(ROW()-INT($B$1/2))):INDIRECT("B"&amp;(ROW()+INT($B$1/2))))),"",AVERAGE(INDIRECT("B"&amp;(ROW()-INT($B$1/2))):INDIRECT("B"&amp;(ROW()+INT($B$1/2)))))</f>
        <v/>
      </c>
      <c r="D1567" s="848">
        <f t="shared" si="548"/>
        <v>0</v>
      </c>
      <c r="E1567" s="275"/>
      <c r="F1567" s="15"/>
      <c r="G1567" s="3"/>
      <c r="H1567" s="3"/>
      <c r="I1567" s="3"/>
      <c r="J1567" s="3"/>
      <c r="K1567" s="3"/>
      <c r="L1567" s="554"/>
      <c r="M1567" s="545"/>
      <c r="N1567" s="546"/>
      <c r="O1567" s="5"/>
      <c r="P1567" s="216"/>
      <c r="Q1567" s="217"/>
      <c r="R1567" s="218"/>
      <c r="S1567" s="219">
        <f t="shared" si="565"/>
        <v>0</v>
      </c>
      <c r="T1567" s="220">
        <f t="shared" si="566"/>
        <v>0</v>
      </c>
      <c r="U1567" s="214">
        <f t="shared" si="563"/>
        <v>0</v>
      </c>
      <c r="W1567" s="221"/>
      <c r="X1567" s="222"/>
      <c r="Y1567" s="222"/>
      <c r="Z1567" s="223"/>
      <c r="AA1567" s="222"/>
      <c r="AB1567" s="224"/>
      <c r="AC1567" s="225"/>
      <c r="AD1567" s="2">
        <f t="shared" si="550"/>
        <v>0</v>
      </c>
      <c r="AE1567" s="2">
        <f t="shared" si="551"/>
        <v>0</v>
      </c>
      <c r="AF1567" s="226"/>
      <c r="AG1567" s="219">
        <f t="shared" si="555"/>
        <v>0</v>
      </c>
      <c r="AH1567" s="234">
        <f t="shared" si="556"/>
        <v>0</v>
      </c>
      <c r="AI1567" s="214">
        <f t="shared" si="564"/>
        <v>0</v>
      </c>
      <c r="AK1567" s="229">
        <f t="shared" si="557"/>
        <v>0</v>
      </c>
      <c r="AL1567" s="226"/>
      <c r="AM1567" s="15"/>
      <c r="AN1567" s="232" t="e">
        <f t="shared" si="558"/>
        <v>#DIV/0!</v>
      </c>
      <c r="AO1567" s="214">
        <f t="shared" si="552"/>
        <v>0</v>
      </c>
      <c r="AQ1567" s="210"/>
      <c r="AR1567" s="231"/>
      <c r="AS1567" s="15"/>
      <c r="AT1567" s="232">
        <f t="shared" si="559"/>
        <v>0</v>
      </c>
      <c r="AU1567" s="235">
        <f t="shared" si="560"/>
        <v>0</v>
      </c>
      <c r="AY1567" s="210"/>
      <c r="AZ1567" s="231"/>
      <c r="BA1567" s="15"/>
      <c r="BB1567" s="232">
        <f t="shared" si="549"/>
        <v>0</v>
      </c>
      <c r="BC1567" s="235">
        <f t="shared" si="561"/>
        <v>0</v>
      </c>
      <c r="BG1567" s="210"/>
      <c r="BH1567" s="231"/>
      <c r="BI1567" s="15"/>
      <c r="BJ1567" s="232">
        <f t="shared" si="553"/>
        <v>0</v>
      </c>
      <c r="BK1567" s="235">
        <f t="shared" si="562"/>
        <v>0</v>
      </c>
      <c r="BM1567" s="109">
        <f t="shared" si="554"/>
        <v>-1.6501339851529662</v>
      </c>
      <c r="BN1567" s="213"/>
      <c r="BR1567" s="228"/>
      <c r="BS1567" s="311"/>
      <c r="BT1567" s="3"/>
      <c r="BU1567" s="213"/>
      <c r="BV1567" s="213"/>
      <c r="BW1567" s="291"/>
    </row>
    <row r="1568" spans="1:75" x14ac:dyDescent="0.2">
      <c r="A1568" s="210"/>
      <c r="B1568" s="211"/>
      <c r="C1568" s="848" t="str">
        <f ca="1">IF(ISERR(AVERAGE(INDIRECT("B"&amp;(ROW()-INT($B$1/2))):INDIRECT("B"&amp;(ROW()+INT($B$1/2))))),"",AVERAGE(INDIRECT("B"&amp;(ROW()-INT($B$1/2))):INDIRECT("B"&amp;(ROW()+INT($B$1/2)))))</f>
        <v/>
      </c>
      <c r="D1568" s="848">
        <f t="shared" si="548"/>
        <v>0</v>
      </c>
      <c r="E1568" s="275"/>
      <c r="F1568" s="15"/>
      <c r="G1568" s="3"/>
      <c r="H1568" s="3"/>
      <c r="I1568" s="3"/>
      <c r="J1568" s="3"/>
      <c r="K1568" s="3"/>
      <c r="L1568" s="554"/>
      <c r="M1568" s="545"/>
      <c r="N1568" s="546"/>
      <c r="O1568" s="5"/>
      <c r="P1568" s="216"/>
      <c r="Q1568" s="217"/>
      <c r="R1568" s="218"/>
      <c r="S1568" s="219">
        <f t="shared" si="565"/>
        <v>0</v>
      </c>
      <c r="T1568" s="220">
        <f t="shared" si="566"/>
        <v>0</v>
      </c>
      <c r="U1568" s="214">
        <f t="shared" si="563"/>
        <v>0</v>
      </c>
      <c r="W1568" s="221"/>
      <c r="X1568" s="222"/>
      <c r="Y1568" s="222"/>
      <c r="Z1568" s="223"/>
      <c r="AA1568" s="222"/>
      <c r="AB1568" s="224"/>
      <c r="AC1568" s="225"/>
      <c r="AD1568" s="2">
        <f t="shared" si="550"/>
        <v>0</v>
      </c>
      <c r="AE1568" s="2">
        <f t="shared" si="551"/>
        <v>0</v>
      </c>
      <c r="AF1568" s="226"/>
      <c r="AG1568" s="219">
        <f t="shared" si="555"/>
        <v>0</v>
      </c>
      <c r="AH1568" s="234">
        <f t="shared" si="556"/>
        <v>0</v>
      </c>
      <c r="AI1568" s="214">
        <f t="shared" si="564"/>
        <v>0</v>
      </c>
      <c r="AK1568" s="229">
        <f t="shared" si="557"/>
        <v>0</v>
      </c>
      <c r="AL1568" s="226"/>
      <c r="AM1568" s="15"/>
      <c r="AN1568" s="232" t="e">
        <f t="shared" si="558"/>
        <v>#DIV/0!</v>
      </c>
      <c r="AO1568" s="214">
        <f t="shared" si="552"/>
        <v>0</v>
      </c>
      <c r="AQ1568" s="210"/>
      <c r="AR1568" s="231"/>
      <c r="AS1568" s="15"/>
      <c r="AT1568" s="232">
        <f t="shared" si="559"/>
        <v>0</v>
      </c>
      <c r="AU1568" s="235">
        <f t="shared" si="560"/>
        <v>0</v>
      </c>
      <c r="AY1568" s="210"/>
      <c r="AZ1568" s="231"/>
      <c r="BA1568" s="15"/>
      <c r="BB1568" s="232">
        <f t="shared" si="549"/>
        <v>0</v>
      </c>
      <c r="BC1568" s="235">
        <f t="shared" si="561"/>
        <v>0</v>
      </c>
      <c r="BG1568" s="210"/>
      <c r="BH1568" s="231"/>
      <c r="BI1568" s="15"/>
      <c r="BJ1568" s="232">
        <f t="shared" si="553"/>
        <v>0</v>
      </c>
      <c r="BK1568" s="235">
        <f t="shared" si="562"/>
        <v>0</v>
      </c>
      <c r="BM1568" s="109">
        <f t="shared" si="554"/>
        <v>-1.6519663226507029</v>
      </c>
      <c r="BN1568" s="213"/>
      <c r="BR1568" s="228"/>
      <c r="BS1568" s="311"/>
      <c r="BT1568" s="3"/>
      <c r="BU1568" s="213"/>
      <c r="BV1568" s="213"/>
      <c r="BW1568" s="291"/>
    </row>
    <row r="1569" spans="1:75" x14ac:dyDescent="0.2">
      <c r="A1569" s="210"/>
      <c r="B1569" s="211"/>
      <c r="C1569" s="848" t="str">
        <f ca="1">IF(ISERR(AVERAGE(INDIRECT("B"&amp;(ROW()-INT($B$1/2))):INDIRECT("B"&amp;(ROW()+INT($B$1/2))))),"",AVERAGE(INDIRECT("B"&amp;(ROW()-INT($B$1/2))):INDIRECT("B"&amp;(ROW()+INT($B$1/2)))))</f>
        <v/>
      </c>
      <c r="D1569" s="848">
        <f t="shared" si="548"/>
        <v>0</v>
      </c>
      <c r="E1569" s="275"/>
      <c r="F1569" s="15"/>
      <c r="G1569" s="3"/>
      <c r="H1569" s="3"/>
      <c r="I1569" s="3"/>
      <c r="J1569" s="3"/>
      <c r="K1569" s="3"/>
      <c r="L1569" s="554"/>
      <c r="M1569" s="545"/>
      <c r="N1569" s="546"/>
      <c r="O1569" s="5"/>
      <c r="P1569" s="216"/>
      <c r="Q1569" s="217"/>
      <c r="R1569" s="218"/>
      <c r="S1569" s="219">
        <f t="shared" si="565"/>
        <v>0</v>
      </c>
      <c r="T1569" s="220">
        <f t="shared" si="566"/>
        <v>0</v>
      </c>
      <c r="U1569" s="214">
        <f t="shared" si="563"/>
        <v>0</v>
      </c>
      <c r="W1569" s="221"/>
      <c r="X1569" s="222"/>
      <c r="Y1569" s="222"/>
      <c r="Z1569" s="223"/>
      <c r="AA1569" s="222"/>
      <c r="AB1569" s="224"/>
      <c r="AC1569" s="225"/>
      <c r="AD1569" s="2">
        <f t="shared" si="550"/>
        <v>0</v>
      </c>
      <c r="AE1569" s="2">
        <f t="shared" si="551"/>
        <v>0</v>
      </c>
      <c r="AF1569" s="226"/>
      <c r="AG1569" s="219">
        <f t="shared" si="555"/>
        <v>0</v>
      </c>
      <c r="AH1569" s="234">
        <f t="shared" si="556"/>
        <v>0</v>
      </c>
      <c r="AI1569" s="214">
        <f t="shared" si="564"/>
        <v>0</v>
      </c>
      <c r="AK1569" s="229">
        <f t="shared" si="557"/>
        <v>0</v>
      </c>
      <c r="AL1569" s="226"/>
      <c r="AM1569" s="15"/>
      <c r="AN1569" s="232" t="e">
        <f t="shared" si="558"/>
        <v>#DIV/0!</v>
      </c>
      <c r="AO1569" s="214">
        <f t="shared" si="552"/>
        <v>0</v>
      </c>
      <c r="AQ1569" s="210"/>
      <c r="AR1569" s="231"/>
      <c r="AS1569" s="15"/>
      <c r="AT1569" s="232">
        <f t="shared" si="559"/>
        <v>0</v>
      </c>
      <c r="AU1569" s="235">
        <f t="shared" si="560"/>
        <v>0</v>
      </c>
      <c r="AY1569" s="210"/>
      <c r="AZ1569" s="231"/>
      <c r="BA1569" s="15"/>
      <c r="BB1569" s="232">
        <f t="shared" si="549"/>
        <v>0</v>
      </c>
      <c r="BC1569" s="235">
        <f t="shared" si="561"/>
        <v>0</v>
      </c>
      <c r="BG1569" s="210"/>
      <c r="BH1569" s="231"/>
      <c r="BI1569" s="15"/>
      <c r="BJ1569" s="232">
        <f t="shared" si="553"/>
        <v>0</v>
      </c>
      <c r="BK1569" s="235">
        <f t="shared" si="562"/>
        <v>0</v>
      </c>
      <c r="BM1569" s="109">
        <f t="shared" si="554"/>
        <v>-1.6537986601484396</v>
      </c>
      <c r="BN1569" s="213"/>
      <c r="BR1569" s="228"/>
      <c r="BS1569" s="311"/>
      <c r="BT1569" s="3"/>
      <c r="BU1569" s="213"/>
      <c r="BV1569" s="213"/>
      <c r="BW1569" s="291"/>
    </row>
    <row r="1570" spans="1:75" x14ac:dyDescent="0.2">
      <c r="A1570" s="210"/>
      <c r="B1570" s="211"/>
      <c r="C1570" s="848" t="str">
        <f ca="1">IF(ISERR(AVERAGE(INDIRECT("B"&amp;(ROW()-INT($B$1/2))):INDIRECT("B"&amp;(ROW()+INT($B$1/2))))),"",AVERAGE(INDIRECT("B"&amp;(ROW()-INT($B$1/2))):INDIRECT("B"&amp;(ROW()+INT($B$1/2)))))</f>
        <v/>
      </c>
      <c r="D1570" s="848">
        <f t="shared" si="548"/>
        <v>0</v>
      </c>
      <c r="E1570" s="275"/>
      <c r="F1570" s="15"/>
      <c r="G1570" s="3"/>
      <c r="H1570" s="3"/>
      <c r="I1570" s="3"/>
      <c r="J1570" s="3"/>
      <c r="K1570" s="3"/>
      <c r="L1570" s="554"/>
      <c r="M1570" s="545"/>
      <c r="N1570" s="546"/>
      <c r="O1570" s="5"/>
      <c r="P1570" s="216"/>
      <c r="Q1570" s="217"/>
      <c r="R1570" s="218"/>
      <c r="S1570" s="219">
        <f t="shared" si="565"/>
        <v>0</v>
      </c>
      <c r="T1570" s="220">
        <f t="shared" si="566"/>
        <v>0</v>
      </c>
      <c r="U1570" s="214">
        <f t="shared" si="563"/>
        <v>0</v>
      </c>
      <c r="W1570" s="221"/>
      <c r="X1570" s="222"/>
      <c r="Y1570" s="222"/>
      <c r="Z1570" s="223"/>
      <c r="AA1570" s="222"/>
      <c r="AB1570" s="224"/>
      <c r="AC1570" s="225"/>
      <c r="AD1570" s="2">
        <f t="shared" si="550"/>
        <v>0</v>
      </c>
      <c r="AE1570" s="2">
        <f t="shared" si="551"/>
        <v>0</v>
      </c>
      <c r="AF1570" s="226"/>
      <c r="AG1570" s="219">
        <f t="shared" si="555"/>
        <v>0</v>
      </c>
      <c r="AH1570" s="234">
        <f t="shared" si="556"/>
        <v>0</v>
      </c>
      <c r="AI1570" s="214">
        <f t="shared" si="564"/>
        <v>0</v>
      </c>
      <c r="AK1570" s="229">
        <f t="shared" si="557"/>
        <v>0</v>
      </c>
      <c r="AL1570" s="226"/>
      <c r="AM1570" s="15"/>
      <c r="AN1570" s="232" t="e">
        <f t="shared" si="558"/>
        <v>#DIV/0!</v>
      </c>
      <c r="AO1570" s="214">
        <f t="shared" si="552"/>
        <v>0</v>
      </c>
      <c r="AQ1570" s="210"/>
      <c r="AR1570" s="231"/>
      <c r="AS1570" s="15"/>
      <c r="AT1570" s="232">
        <f t="shared" si="559"/>
        <v>0</v>
      </c>
      <c r="AU1570" s="235">
        <f t="shared" si="560"/>
        <v>0</v>
      </c>
      <c r="AY1570" s="210"/>
      <c r="AZ1570" s="231"/>
      <c r="BA1570" s="15"/>
      <c r="BB1570" s="232">
        <f t="shared" si="549"/>
        <v>0</v>
      </c>
      <c r="BC1570" s="235">
        <f t="shared" si="561"/>
        <v>0</v>
      </c>
      <c r="BG1570" s="210"/>
      <c r="BH1570" s="231"/>
      <c r="BI1570" s="15"/>
      <c r="BJ1570" s="232">
        <f t="shared" si="553"/>
        <v>0</v>
      </c>
      <c r="BK1570" s="235">
        <f t="shared" si="562"/>
        <v>0</v>
      </c>
      <c r="BM1570" s="109">
        <f t="shared" si="554"/>
        <v>-1.6556309976461763</v>
      </c>
      <c r="BN1570" s="213"/>
      <c r="BR1570" s="228"/>
      <c r="BS1570" s="311"/>
      <c r="BT1570" s="3"/>
      <c r="BU1570" s="213"/>
      <c r="BV1570" s="213"/>
      <c r="BW1570" s="291"/>
    </row>
    <row r="1571" spans="1:75" x14ac:dyDescent="0.2">
      <c r="A1571" s="210"/>
      <c r="B1571" s="211"/>
      <c r="C1571" s="848" t="str">
        <f ca="1">IF(ISERR(AVERAGE(INDIRECT("B"&amp;(ROW()-INT($B$1/2))):INDIRECT("B"&amp;(ROW()+INT($B$1/2))))),"",AVERAGE(INDIRECT("B"&amp;(ROW()-INT($B$1/2))):INDIRECT("B"&amp;(ROW()+INT($B$1/2)))))</f>
        <v/>
      </c>
      <c r="D1571" s="848">
        <f t="shared" si="548"/>
        <v>0</v>
      </c>
      <c r="E1571" s="275"/>
      <c r="F1571" s="15"/>
      <c r="G1571" s="3"/>
      <c r="H1571" s="3"/>
      <c r="I1571" s="3"/>
      <c r="J1571" s="3"/>
      <c r="K1571" s="3"/>
      <c r="L1571" s="554"/>
      <c r="M1571" s="545"/>
      <c r="N1571" s="546"/>
      <c r="O1571" s="5"/>
      <c r="P1571" s="216"/>
      <c r="Q1571" s="217"/>
      <c r="R1571" s="218"/>
      <c r="S1571" s="219">
        <f t="shared" si="565"/>
        <v>0</v>
      </c>
      <c r="T1571" s="220">
        <f t="shared" si="566"/>
        <v>0</v>
      </c>
      <c r="U1571" s="214">
        <f t="shared" si="563"/>
        <v>0</v>
      </c>
      <c r="W1571" s="221"/>
      <c r="X1571" s="222"/>
      <c r="Y1571" s="222"/>
      <c r="Z1571" s="223"/>
      <c r="AA1571" s="222"/>
      <c r="AB1571" s="224"/>
      <c r="AC1571" s="225"/>
      <c r="AD1571" s="2">
        <f t="shared" si="550"/>
        <v>0</v>
      </c>
      <c r="AE1571" s="2">
        <f t="shared" si="551"/>
        <v>0</v>
      </c>
      <c r="AF1571" s="226"/>
      <c r="AG1571" s="219">
        <f t="shared" si="555"/>
        <v>0</v>
      </c>
      <c r="AH1571" s="234">
        <f t="shared" si="556"/>
        <v>0</v>
      </c>
      <c r="AI1571" s="214">
        <f t="shared" si="564"/>
        <v>0</v>
      </c>
      <c r="AK1571" s="229">
        <f t="shared" si="557"/>
        <v>0</v>
      </c>
      <c r="AL1571" s="226"/>
      <c r="AM1571" s="15"/>
      <c r="AN1571" s="232" t="e">
        <f t="shared" si="558"/>
        <v>#DIV/0!</v>
      </c>
      <c r="AO1571" s="214">
        <f t="shared" si="552"/>
        <v>0</v>
      </c>
      <c r="AQ1571" s="210"/>
      <c r="AR1571" s="231"/>
      <c r="AS1571" s="15"/>
      <c r="AT1571" s="232">
        <f t="shared" si="559"/>
        <v>0</v>
      </c>
      <c r="AU1571" s="235">
        <f t="shared" si="560"/>
        <v>0</v>
      </c>
      <c r="AY1571" s="210"/>
      <c r="AZ1571" s="231"/>
      <c r="BA1571" s="15"/>
      <c r="BB1571" s="232">
        <f t="shared" si="549"/>
        <v>0</v>
      </c>
      <c r="BC1571" s="235">
        <f t="shared" si="561"/>
        <v>0</v>
      </c>
      <c r="BG1571" s="210"/>
      <c r="BH1571" s="231"/>
      <c r="BI1571" s="15"/>
      <c r="BJ1571" s="232">
        <f t="shared" si="553"/>
        <v>0</v>
      </c>
      <c r="BK1571" s="235">
        <f t="shared" si="562"/>
        <v>0</v>
      </c>
      <c r="BM1571" s="109">
        <f t="shared" si="554"/>
        <v>-1.657463335143913</v>
      </c>
      <c r="BN1571" s="213"/>
      <c r="BR1571" s="228"/>
      <c r="BS1571" s="311"/>
      <c r="BT1571" s="3"/>
      <c r="BU1571" s="213"/>
      <c r="BV1571" s="213"/>
      <c r="BW1571" s="291"/>
    </row>
    <row r="1572" spans="1:75" x14ac:dyDescent="0.2">
      <c r="A1572" s="210"/>
      <c r="B1572" s="211"/>
      <c r="C1572" s="848" t="str">
        <f ca="1">IF(ISERR(AVERAGE(INDIRECT("B"&amp;(ROW()-INT($B$1/2))):INDIRECT("B"&amp;(ROW()+INT($B$1/2))))),"",AVERAGE(INDIRECT("B"&amp;(ROW()-INT($B$1/2))):INDIRECT("B"&amp;(ROW()+INT($B$1/2)))))</f>
        <v/>
      </c>
      <c r="D1572" s="848">
        <f t="shared" si="548"/>
        <v>0</v>
      </c>
      <c r="E1572" s="275"/>
      <c r="F1572" s="15"/>
      <c r="G1572" s="3"/>
      <c r="H1572" s="3"/>
      <c r="I1572" s="3"/>
      <c r="J1572" s="3"/>
      <c r="K1572" s="3"/>
      <c r="L1572" s="554"/>
      <c r="M1572" s="545"/>
      <c r="N1572" s="546"/>
      <c r="O1572" s="5"/>
      <c r="P1572" s="216"/>
      <c r="Q1572" s="217"/>
      <c r="R1572" s="218"/>
      <c r="S1572" s="219">
        <f t="shared" si="565"/>
        <v>0</v>
      </c>
      <c r="T1572" s="220">
        <f t="shared" si="566"/>
        <v>0</v>
      </c>
      <c r="U1572" s="214">
        <f t="shared" si="563"/>
        <v>0</v>
      </c>
      <c r="W1572" s="221"/>
      <c r="X1572" s="222"/>
      <c r="Y1572" s="222"/>
      <c r="Z1572" s="223"/>
      <c r="AA1572" s="222"/>
      <c r="AB1572" s="224"/>
      <c r="AC1572" s="225"/>
      <c r="AD1572" s="2">
        <f t="shared" si="550"/>
        <v>0</v>
      </c>
      <c r="AE1572" s="2">
        <f t="shared" si="551"/>
        <v>0</v>
      </c>
      <c r="AF1572" s="226"/>
      <c r="AG1572" s="219">
        <f t="shared" si="555"/>
        <v>0</v>
      </c>
      <c r="AH1572" s="234">
        <f t="shared" si="556"/>
        <v>0</v>
      </c>
      <c r="AI1572" s="214">
        <f t="shared" si="564"/>
        <v>0</v>
      </c>
      <c r="AK1572" s="229">
        <f t="shared" si="557"/>
        <v>0</v>
      </c>
      <c r="AL1572" s="226"/>
      <c r="AM1572" s="15"/>
      <c r="AN1572" s="232" t="e">
        <f t="shared" si="558"/>
        <v>#DIV/0!</v>
      </c>
      <c r="AO1572" s="214">
        <f t="shared" si="552"/>
        <v>0</v>
      </c>
      <c r="AQ1572" s="210"/>
      <c r="AR1572" s="231"/>
      <c r="AS1572" s="15"/>
      <c r="AT1572" s="232">
        <f t="shared" si="559"/>
        <v>0</v>
      </c>
      <c r="AU1572" s="235">
        <f t="shared" si="560"/>
        <v>0</v>
      </c>
      <c r="AY1572" s="210"/>
      <c r="AZ1572" s="231"/>
      <c r="BA1572" s="15"/>
      <c r="BB1572" s="232">
        <f t="shared" si="549"/>
        <v>0</v>
      </c>
      <c r="BC1572" s="235">
        <f t="shared" si="561"/>
        <v>0</v>
      </c>
      <c r="BG1572" s="210"/>
      <c r="BH1572" s="231"/>
      <c r="BI1572" s="15"/>
      <c r="BJ1572" s="232">
        <f t="shared" si="553"/>
        <v>0</v>
      </c>
      <c r="BK1572" s="235">
        <f t="shared" si="562"/>
        <v>0</v>
      </c>
      <c r="BM1572" s="109">
        <f t="shared" si="554"/>
        <v>-1.6592956726416497</v>
      </c>
      <c r="BN1572" s="213"/>
      <c r="BR1572" s="228"/>
      <c r="BS1572" s="311"/>
      <c r="BT1572" s="3"/>
      <c r="BU1572" s="213"/>
      <c r="BV1572" s="213"/>
      <c r="BW1572" s="291"/>
    </row>
    <row r="1573" spans="1:75" x14ac:dyDescent="0.2">
      <c r="A1573" s="210"/>
      <c r="B1573" s="211"/>
      <c r="C1573" s="848" t="str">
        <f ca="1">IF(ISERR(AVERAGE(INDIRECT("B"&amp;(ROW()-INT($B$1/2))):INDIRECT("B"&amp;(ROW()+INT($B$1/2))))),"",AVERAGE(INDIRECT("B"&amp;(ROW()-INT($B$1/2))):INDIRECT("B"&amp;(ROW()+INT($B$1/2)))))</f>
        <v/>
      </c>
      <c r="D1573" s="848">
        <f t="shared" si="548"/>
        <v>0</v>
      </c>
      <c r="E1573" s="275"/>
      <c r="F1573" s="15"/>
      <c r="G1573" s="3"/>
      <c r="H1573" s="3"/>
      <c r="I1573" s="3"/>
      <c r="J1573" s="3"/>
      <c r="K1573" s="3"/>
      <c r="L1573" s="554"/>
      <c r="M1573" s="545"/>
      <c r="N1573" s="546"/>
      <c r="O1573" s="5"/>
      <c r="P1573" s="216"/>
      <c r="Q1573" s="217"/>
      <c r="R1573" s="218"/>
      <c r="S1573" s="219">
        <f t="shared" si="565"/>
        <v>0</v>
      </c>
      <c r="T1573" s="220">
        <f t="shared" si="566"/>
        <v>0</v>
      </c>
      <c r="U1573" s="214">
        <f t="shared" si="563"/>
        <v>0</v>
      </c>
      <c r="W1573" s="221"/>
      <c r="X1573" s="222"/>
      <c r="Y1573" s="222"/>
      <c r="Z1573" s="223"/>
      <c r="AA1573" s="222"/>
      <c r="AB1573" s="224"/>
      <c r="AC1573" s="225"/>
      <c r="AD1573" s="2">
        <f t="shared" si="550"/>
        <v>0</v>
      </c>
      <c r="AE1573" s="2">
        <f t="shared" si="551"/>
        <v>0</v>
      </c>
      <c r="AF1573" s="226"/>
      <c r="AG1573" s="219">
        <f t="shared" si="555"/>
        <v>0</v>
      </c>
      <c r="AH1573" s="234">
        <f t="shared" si="556"/>
        <v>0</v>
      </c>
      <c r="AI1573" s="214">
        <f t="shared" si="564"/>
        <v>0</v>
      </c>
      <c r="AK1573" s="229">
        <f t="shared" si="557"/>
        <v>0</v>
      </c>
      <c r="AL1573" s="226"/>
      <c r="AM1573" s="15"/>
      <c r="AN1573" s="232" t="e">
        <f t="shared" si="558"/>
        <v>#DIV/0!</v>
      </c>
      <c r="AO1573" s="214">
        <f t="shared" si="552"/>
        <v>0</v>
      </c>
      <c r="AQ1573" s="210"/>
      <c r="AR1573" s="231"/>
      <c r="AS1573" s="15"/>
      <c r="AT1573" s="232">
        <f t="shared" si="559"/>
        <v>0</v>
      </c>
      <c r="AU1573" s="235">
        <f t="shared" si="560"/>
        <v>0</v>
      </c>
      <c r="AY1573" s="210"/>
      <c r="AZ1573" s="231"/>
      <c r="BA1573" s="15"/>
      <c r="BB1573" s="232">
        <f t="shared" si="549"/>
        <v>0</v>
      </c>
      <c r="BC1573" s="235">
        <f t="shared" si="561"/>
        <v>0</v>
      </c>
      <c r="BG1573" s="210"/>
      <c r="BH1573" s="231"/>
      <c r="BI1573" s="15"/>
      <c r="BJ1573" s="232">
        <f t="shared" si="553"/>
        <v>0</v>
      </c>
      <c r="BK1573" s="235">
        <f t="shared" si="562"/>
        <v>0</v>
      </c>
      <c r="BM1573" s="109">
        <f t="shared" si="554"/>
        <v>-1.6611280101393864</v>
      </c>
      <c r="BN1573" s="213"/>
      <c r="BR1573" s="228"/>
      <c r="BS1573" s="311"/>
      <c r="BT1573" s="3"/>
      <c r="BU1573" s="213"/>
      <c r="BV1573" s="213"/>
      <c r="BW1573" s="291"/>
    </row>
    <row r="1574" spans="1:75" x14ac:dyDescent="0.2">
      <c r="A1574" s="210"/>
      <c r="B1574" s="211"/>
      <c r="C1574" s="848" t="str">
        <f ca="1">IF(ISERR(AVERAGE(INDIRECT("B"&amp;(ROW()-INT($B$1/2))):INDIRECT("B"&amp;(ROW()+INT($B$1/2))))),"",AVERAGE(INDIRECT("B"&amp;(ROW()-INT($B$1/2))):INDIRECT("B"&amp;(ROW()+INT($B$1/2)))))</f>
        <v/>
      </c>
      <c r="D1574" s="848">
        <f t="shared" si="548"/>
        <v>0</v>
      </c>
      <c r="E1574" s="275"/>
      <c r="F1574" s="15"/>
      <c r="G1574" s="3"/>
      <c r="H1574" s="3"/>
      <c r="I1574" s="3"/>
      <c r="J1574" s="3"/>
      <c r="K1574" s="3"/>
      <c r="L1574" s="554"/>
      <c r="M1574" s="545"/>
      <c r="N1574" s="546"/>
      <c r="O1574" s="5"/>
      <c r="P1574" s="216"/>
      <c r="Q1574" s="217"/>
      <c r="R1574" s="218"/>
      <c r="S1574" s="219">
        <f t="shared" si="565"/>
        <v>0</v>
      </c>
      <c r="T1574" s="220">
        <f t="shared" si="566"/>
        <v>0</v>
      </c>
      <c r="U1574" s="214">
        <f t="shared" si="563"/>
        <v>0</v>
      </c>
      <c r="W1574" s="221"/>
      <c r="X1574" s="222"/>
      <c r="Y1574" s="222"/>
      <c r="Z1574" s="223"/>
      <c r="AA1574" s="222"/>
      <c r="AB1574" s="224"/>
      <c r="AC1574" s="225"/>
      <c r="AD1574" s="2">
        <f t="shared" si="550"/>
        <v>0</v>
      </c>
      <c r="AE1574" s="2">
        <f t="shared" si="551"/>
        <v>0</v>
      </c>
      <c r="AF1574" s="226"/>
      <c r="AG1574" s="219">
        <f t="shared" si="555"/>
        <v>0</v>
      </c>
      <c r="AH1574" s="234">
        <f t="shared" si="556"/>
        <v>0</v>
      </c>
      <c r="AI1574" s="214">
        <f t="shared" si="564"/>
        <v>0</v>
      </c>
      <c r="AK1574" s="229">
        <f t="shared" si="557"/>
        <v>0</v>
      </c>
      <c r="AL1574" s="226"/>
      <c r="AM1574" s="15"/>
      <c r="AN1574" s="232" t="e">
        <f t="shared" si="558"/>
        <v>#DIV/0!</v>
      </c>
      <c r="AO1574" s="214">
        <f t="shared" si="552"/>
        <v>0</v>
      </c>
      <c r="AQ1574" s="210"/>
      <c r="AR1574" s="231"/>
      <c r="AS1574" s="15"/>
      <c r="AT1574" s="232">
        <f t="shared" si="559"/>
        <v>0</v>
      </c>
      <c r="AU1574" s="235">
        <f t="shared" si="560"/>
        <v>0</v>
      </c>
      <c r="AY1574" s="210"/>
      <c r="AZ1574" s="231"/>
      <c r="BA1574" s="15"/>
      <c r="BB1574" s="232">
        <f t="shared" si="549"/>
        <v>0</v>
      </c>
      <c r="BC1574" s="235">
        <f t="shared" si="561"/>
        <v>0</v>
      </c>
      <c r="BG1574" s="210"/>
      <c r="BH1574" s="231"/>
      <c r="BI1574" s="15"/>
      <c r="BJ1574" s="232">
        <f t="shared" si="553"/>
        <v>0</v>
      </c>
      <c r="BK1574" s="235">
        <f t="shared" si="562"/>
        <v>0</v>
      </c>
      <c r="BM1574" s="109">
        <f t="shared" si="554"/>
        <v>-1.6629603476371231</v>
      </c>
      <c r="BN1574" s="213"/>
      <c r="BR1574" s="228"/>
      <c r="BS1574" s="311"/>
      <c r="BT1574" s="3"/>
      <c r="BU1574" s="213"/>
      <c r="BV1574" s="213"/>
      <c r="BW1574" s="291"/>
    </row>
    <row r="1575" spans="1:75" x14ac:dyDescent="0.2">
      <c r="A1575" s="210"/>
      <c r="B1575" s="211"/>
      <c r="C1575" s="848" t="str">
        <f ca="1">IF(ISERR(AVERAGE(INDIRECT("B"&amp;(ROW()-INT($B$1/2))):INDIRECT("B"&amp;(ROW()+INT($B$1/2))))),"",AVERAGE(INDIRECT("B"&amp;(ROW()-INT($B$1/2))):INDIRECT("B"&amp;(ROW()+INT($B$1/2)))))</f>
        <v/>
      </c>
      <c r="D1575" s="848">
        <f t="shared" si="548"/>
        <v>0</v>
      </c>
      <c r="E1575" s="275"/>
      <c r="F1575" s="15"/>
      <c r="G1575" s="3"/>
      <c r="H1575" s="3"/>
      <c r="I1575" s="3"/>
      <c r="J1575" s="3"/>
      <c r="K1575" s="3"/>
      <c r="L1575" s="554"/>
      <c r="M1575" s="545"/>
      <c r="N1575" s="546"/>
      <c r="O1575" s="5"/>
      <c r="P1575" s="216"/>
      <c r="Q1575" s="217"/>
      <c r="R1575" s="218"/>
      <c r="S1575" s="219">
        <f t="shared" si="565"/>
        <v>0</v>
      </c>
      <c r="T1575" s="220">
        <f t="shared" si="566"/>
        <v>0</v>
      </c>
      <c r="U1575" s="214">
        <f t="shared" si="563"/>
        <v>0</v>
      </c>
      <c r="W1575" s="221"/>
      <c r="X1575" s="222"/>
      <c r="Y1575" s="222"/>
      <c r="Z1575" s="223"/>
      <c r="AA1575" s="222"/>
      <c r="AB1575" s="224"/>
      <c r="AC1575" s="225"/>
      <c r="AD1575" s="2">
        <f t="shared" si="550"/>
        <v>0</v>
      </c>
      <c r="AE1575" s="2">
        <f t="shared" si="551"/>
        <v>0</v>
      </c>
      <c r="AF1575" s="226"/>
      <c r="AG1575" s="219">
        <f t="shared" si="555"/>
        <v>0</v>
      </c>
      <c r="AH1575" s="234">
        <f t="shared" si="556"/>
        <v>0</v>
      </c>
      <c r="AI1575" s="214">
        <f t="shared" si="564"/>
        <v>0</v>
      </c>
      <c r="AK1575" s="229">
        <f t="shared" si="557"/>
        <v>0</v>
      </c>
      <c r="AL1575" s="226"/>
      <c r="AM1575" s="15"/>
      <c r="AN1575" s="232" t="e">
        <f t="shared" si="558"/>
        <v>#DIV/0!</v>
      </c>
      <c r="AO1575" s="214">
        <f t="shared" si="552"/>
        <v>0</v>
      </c>
      <c r="AQ1575" s="210"/>
      <c r="AR1575" s="231"/>
      <c r="AS1575" s="15"/>
      <c r="AT1575" s="232">
        <f t="shared" si="559"/>
        <v>0</v>
      </c>
      <c r="AU1575" s="235">
        <f t="shared" si="560"/>
        <v>0</v>
      </c>
      <c r="AY1575" s="210"/>
      <c r="AZ1575" s="231"/>
      <c r="BA1575" s="15"/>
      <c r="BB1575" s="232">
        <f t="shared" si="549"/>
        <v>0</v>
      </c>
      <c r="BC1575" s="235">
        <f t="shared" si="561"/>
        <v>0</v>
      </c>
      <c r="BG1575" s="210"/>
      <c r="BH1575" s="231"/>
      <c r="BI1575" s="15"/>
      <c r="BJ1575" s="232">
        <f t="shared" si="553"/>
        <v>0</v>
      </c>
      <c r="BK1575" s="235">
        <f t="shared" si="562"/>
        <v>0</v>
      </c>
      <c r="BM1575" s="109">
        <f t="shared" si="554"/>
        <v>-1.6647926851348598</v>
      </c>
      <c r="BN1575" s="213"/>
      <c r="BR1575" s="228"/>
      <c r="BS1575" s="311"/>
      <c r="BT1575" s="3"/>
      <c r="BU1575" s="213"/>
      <c r="BV1575" s="213"/>
      <c r="BW1575" s="291"/>
    </row>
    <row r="1576" spans="1:75" x14ac:dyDescent="0.2">
      <c r="A1576" s="210"/>
      <c r="B1576" s="211"/>
      <c r="C1576" s="848" t="str">
        <f ca="1">IF(ISERR(AVERAGE(INDIRECT("B"&amp;(ROW()-INT($B$1/2))):INDIRECT("B"&amp;(ROW()+INT($B$1/2))))),"",AVERAGE(INDIRECT("B"&amp;(ROW()-INT($B$1/2))):INDIRECT("B"&amp;(ROW()+INT($B$1/2)))))</f>
        <v/>
      </c>
      <c r="D1576" s="848">
        <f t="shared" si="548"/>
        <v>0</v>
      </c>
      <c r="E1576" s="275"/>
      <c r="F1576" s="15"/>
      <c r="G1576" s="3"/>
      <c r="H1576" s="3"/>
      <c r="I1576" s="3"/>
      <c r="J1576" s="3"/>
      <c r="K1576" s="3"/>
      <c r="L1576" s="554"/>
      <c r="M1576" s="545"/>
      <c r="N1576" s="546"/>
      <c r="O1576" s="5"/>
      <c r="P1576" s="216"/>
      <c r="Q1576" s="217"/>
      <c r="R1576" s="218"/>
      <c r="S1576" s="219">
        <f t="shared" si="565"/>
        <v>0</v>
      </c>
      <c r="T1576" s="220">
        <f t="shared" si="566"/>
        <v>0</v>
      </c>
      <c r="U1576" s="214">
        <f t="shared" si="563"/>
        <v>0</v>
      </c>
      <c r="W1576" s="221"/>
      <c r="X1576" s="222"/>
      <c r="Y1576" s="222"/>
      <c r="Z1576" s="223"/>
      <c r="AA1576" s="222"/>
      <c r="AB1576" s="224"/>
      <c r="AC1576" s="225"/>
      <c r="AD1576" s="2">
        <f t="shared" si="550"/>
        <v>0</v>
      </c>
      <c r="AE1576" s="2">
        <f t="shared" si="551"/>
        <v>0</v>
      </c>
      <c r="AF1576" s="226"/>
      <c r="AG1576" s="219">
        <f t="shared" si="555"/>
        <v>0</v>
      </c>
      <c r="AH1576" s="234">
        <f t="shared" si="556"/>
        <v>0</v>
      </c>
      <c r="AI1576" s="214">
        <f t="shared" si="564"/>
        <v>0</v>
      </c>
      <c r="AK1576" s="229">
        <f t="shared" si="557"/>
        <v>0</v>
      </c>
      <c r="AL1576" s="226"/>
      <c r="AM1576" s="15"/>
      <c r="AN1576" s="232" t="e">
        <f t="shared" si="558"/>
        <v>#DIV/0!</v>
      </c>
      <c r="AO1576" s="214">
        <f t="shared" si="552"/>
        <v>0</v>
      </c>
      <c r="AQ1576" s="210"/>
      <c r="AR1576" s="231"/>
      <c r="AS1576" s="15"/>
      <c r="AT1576" s="232">
        <f t="shared" si="559"/>
        <v>0</v>
      </c>
      <c r="AU1576" s="235">
        <f t="shared" si="560"/>
        <v>0</v>
      </c>
      <c r="AY1576" s="210"/>
      <c r="AZ1576" s="231"/>
      <c r="BA1576" s="15"/>
      <c r="BB1576" s="232">
        <f t="shared" si="549"/>
        <v>0</v>
      </c>
      <c r="BC1576" s="235">
        <f t="shared" si="561"/>
        <v>0</v>
      </c>
      <c r="BG1576" s="210"/>
      <c r="BH1576" s="231"/>
      <c r="BI1576" s="15"/>
      <c r="BJ1576" s="232">
        <f t="shared" si="553"/>
        <v>0</v>
      </c>
      <c r="BK1576" s="235">
        <f t="shared" si="562"/>
        <v>0</v>
      </c>
      <c r="BM1576" s="109">
        <f t="shared" si="554"/>
        <v>-1.6666250226325965</v>
      </c>
      <c r="BN1576" s="213"/>
      <c r="BR1576" s="228"/>
      <c r="BS1576" s="311"/>
      <c r="BT1576" s="3"/>
      <c r="BU1576" s="213"/>
      <c r="BV1576" s="213"/>
      <c r="BW1576" s="291"/>
    </row>
    <row r="1577" spans="1:75" x14ac:dyDescent="0.2">
      <c r="A1577" s="210"/>
      <c r="B1577" s="211"/>
      <c r="C1577" s="848" t="str">
        <f ca="1">IF(ISERR(AVERAGE(INDIRECT("B"&amp;(ROW()-INT($B$1/2))):INDIRECT("B"&amp;(ROW()+INT($B$1/2))))),"",AVERAGE(INDIRECT("B"&amp;(ROW()-INT($B$1/2))):INDIRECT("B"&amp;(ROW()+INT($B$1/2)))))</f>
        <v/>
      </c>
      <c r="D1577" s="848">
        <f t="shared" si="548"/>
        <v>0</v>
      </c>
      <c r="E1577" s="275"/>
      <c r="F1577" s="15"/>
      <c r="G1577" s="3"/>
      <c r="H1577" s="3"/>
      <c r="I1577" s="3"/>
      <c r="J1577" s="3"/>
      <c r="K1577" s="3"/>
      <c r="L1577" s="554"/>
      <c r="M1577" s="545"/>
      <c r="N1577" s="546"/>
      <c r="O1577" s="5"/>
      <c r="P1577" s="216"/>
      <c r="Q1577" s="217"/>
      <c r="R1577" s="218"/>
      <c r="S1577" s="219">
        <f t="shared" si="565"/>
        <v>0</v>
      </c>
      <c r="T1577" s="220">
        <f t="shared" si="566"/>
        <v>0</v>
      </c>
      <c r="U1577" s="214">
        <f t="shared" si="563"/>
        <v>0</v>
      </c>
      <c r="W1577" s="221"/>
      <c r="X1577" s="222"/>
      <c r="Y1577" s="222"/>
      <c r="Z1577" s="223"/>
      <c r="AA1577" s="222"/>
      <c r="AB1577" s="224"/>
      <c r="AC1577" s="225"/>
      <c r="AD1577" s="2">
        <f t="shared" si="550"/>
        <v>0</v>
      </c>
      <c r="AE1577" s="2">
        <f t="shared" si="551"/>
        <v>0</v>
      </c>
      <c r="AF1577" s="226"/>
      <c r="AG1577" s="219">
        <f t="shared" si="555"/>
        <v>0</v>
      </c>
      <c r="AH1577" s="234">
        <f t="shared" si="556"/>
        <v>0</v>
      </c>
      <c r="AI1577" s="214">
        <f t="shared" si="564"/>
        <v>0</v>
      </c>
      <c r="AK1577" s="229">
        <f t="shared" si="557"/>
        <v>0</v>
      </c>
      <c r="AL1577" s="226"/>
      <c r="AM1577" s="15"/>
      <c r="AN1577" s="232" t="e">
        <f t="shared" si="558"/>
        <v>#DIV/0!</v>
      </c>
      <c r="AO1577" s="214">
        <f t="shared" si="552"/>
        <v>0</v>
      </c>
      <c r="AQ1577" s="210"/>
      <c r="AR1577" s="231"/>
      <c r="AS1577" s="15"/>
      <c r="AT1577" s="232">
        <f t="shared" si="559"/>
        <v>0</v>
      </c>
      <c r="AU1577" s="235">
        <f t="shared" si="560"/>
        <v>0</v>
      </c>
      <c r="AY1577" s="210"/>
      <c r="AZ1577" s="231"/>
      <c r="BA1577" s="15"/>
      <c r="BB1577" s="232">
        <f t="shared" si="549"/>
        <v>0</v>
      </c>
      <c r="BC1577" s="235">
        <f t="shared" si="561"/>
        <v>0</v>
      </c>
      <c r="BG1577" s="210"/>
      <c r="BH1577" s="231"/>
      <c r="BI1577" s="15"/>
      <c r="BJ1577" s="232">
        <f t="shared" si="553"/>
        <v>0</v>
      </c>
      <c r="BK1577" s="235">
        <f t="shared" si="562"/>
        <v>0</v>
      </c>
      <c r="BM1577" s="109">
        <f t="shared" si="554"/>
        <v>-1.6684573601303332</v>
      </c>
      <c r="BN1577" s="213"/>
      <c r="BR1577" s="228"/>
      <c r="BS1577" s="311"/>
      <c r="BT1577" s="3"/>
      <c r="BU1577" s="213"/>
      <c r="BV1577" s="213"/>
      <c r="BW1577" s="291"/>
    </row>
    <row r="1578" spans="1:75" x14ac:dyDescent="0.2">
      <c r="A1578" s="210"/>
      <c r="B1578" s="211"/>
      <c r="C1578" s="848" t="str">
        <f ca="1">IF(ISERR(AVERAGE(INDIRECT("B"&amp;(ROW()-INT($B$1/2))):INDIRECT("B"&amp;(ROW()+INT($B$1/2))))),"",AVERAGE(INDIRECT("B"&amp;(ROW()-INT($B$1/2))):INDIRECT("B"&amp;(ROW()+INT($B$1/2)))))</f>
        <v/>
      </c>
      <c r="D1578" s="848">
        <f t="shared" si="548"/>
        <v>0</v>
      </c>
      <c r="E1578" s="275"/>
      <c r="F1578" s="15"/>
      <c r="G1578" s="3"/>
      <c r="H1578" s="3"/>
      <c r="I1578" s="3"/>
      <c r="J1578" s="3"/>
      <c r="K1578" s="3"/>
      <c r="L1578" s="554"/>
      <c r="M1578" s="545"/>
      <c r="N1578" s="546"/>
      <c r="O1578" s="5"/>
      <c r="P1578" s="216"/>
      <c r="Q1578" s="217"/>
      <c r="R1578" s="218"/>
      <c r="S1578" s="219">
        <f t="shared" si="565"/>
        <v>0</v>
      </c>
      <c r="T1578" s="220">
        <f t="shared" si="566"/>
        <v>0</v>
      </c>
      <c r="U1578" s="214">
        <f t="shared" si="563"/>
        <v>0</v>
      </c>
      <c r="W1578" s="221"/>
      <c r="X1578" s="222"/>
      <c r="Y1578" s="222"/>
      <c r="Z1578" s="223"/>
      <c r="AA1578" s="222"/>
      <c r="AB1578" s="224"/>
      <c r="AC1578" s="225"/>
      <c r="AD1578" s="2">
        <f t="shared" si="550"/>
        <v>0</v>
      </c>
      <c r="AE1578" s="2">
        <f t="shared" si="551"/>
        <v>0</v>
      </c>
      <c r="AF1578" s="226"/>
      <c r="AG1578" s="219">
        <f t="shared" si="555"/>
        <v>0</v>
      </c>
      <c r="AH1578" s="234">
        <f t="shared" si="556"/>
        <v>0</v>
      </c>
      <c r="AI1578" s="214">
        <f t="shared" si="564"/>
        <v>0</v>
      </c>
      <c r="AK1578" s="229">
        <f t="shared" si="557"/>
        <v>0</v>
      </c>
      <c r="AL1578" s="226"/>
      <c r="AM1578" s="15"/>
      <c r="AN1578" s="232" t="e">
        <f t="shared" si="558"/>
        <v>#DIV/0!</v>
      </c>
      <c r="AO1578" s="214">
        <f t="shared" si="552"/>
        <v>0</v>
      </c>
      <c r="AQ1578" s="210"/>
      <c r="AR1578" s="231"/>
      <c r="AS1578" s="15"/>
      <c r="AT1578" s="232">
        <f t="shared" si="559"/>
        <v>0</v>
      </c>
      <c r="AU1578" s="235">
        <f t="shared" si="560"/>
        <v>0</v>
      </c>
      <c r="AY1578" s="210"/>
      <c r="AZ1578" s="231"/>
      <c r="BA1578" s="15"/>
      <c r="BB1578" s="232">
        <f t="shared" si="549"/>
        <v>0</v>
      </c>
      <c r="BC1578" s="235">
        <f t="shared" si="561"/>
        <v>0</v>
      </c>
      <c r="BG1578" s="210"/>
      <c r="BH1578" s="231"/>
      <c r="BI1578" s="15"/>
      <c r="BJ1578" s="232">
        <f t="shared" si="553"/>
        <v>0</v>
      </c>
      <c r="BK1578" s="235">
        <f t="shared" si="562"/>
        <v>0</v>
      </c>
      <c r="BM1578" s="109">
        <f t="shared" si="554"/>
        <v>-1.6702896976280699</v>
      </c>
      <c r="BN1578" s="213"/>
      <c r="BR1578" s="228"/>
      <c r="BS1578" s="311"/>
      <c r="BT1578" s="3"/>
      <c r="BU1578" s="213"/>
      <c r="BV1578" s="213"/>
      <c r="BW1578" s="291"/>
    </row>
    <row r="1579" spans="1:75" x14ac:dyDescent="0.2">
      <c r="A1579" s="210"/>
      <c r="B1579" s="211"/>
      <c r="C1579" s="848" t="str">
        <f ca="1">IF(ISERR(AVERAGE(INDIRECT("B"&amp;(ROW()-INT($B$1/2))):INDIRECT("B"&amp;(ROW()+INT($B$1/2))))),"",AVERAGE(INDIRECT("B"&amp;(ROW()-INT($B$1/2))):INDIRECT("B"&amp;(ROW()+INT($B$1/2)))))</f>
        <v/>
      </c>
      <c r="D1579" s="848">
        <f t="shared" si="548"/>
        <v>0</v>
      </c>
      <c r="E1579" s="275"/>
      <c r="F1579" s="15"/>
      <c r="G1579" s="3"/>
      <c r="H1579" s="3"/>
      <c r="I1579" s="3"/>
      <c r="J1579" s="3"/>
      <c r="K1579" s="3"/>
      <c r="L1579" s="554"/>
      <c r="M1579" s="545"/>
      <c r="N1579" s="546"/>
      <c r="O1579" s="5"/>
      <c r="P1579" s="216"/>
      <c r="Q1579" s="217"/>
      <c r="R1579" s="218"/>
      <c r="S1579" s="219">
        <f t="shared" si="565"/>
        <v>0</v>
      </c>
      <c r="T1579" s="220">
        <f t="shared" si="566"/>
        <v>0</v>
      </c>
      <c r="U1579" s="214">
        <f t="shared" si="563"/>
        <v>0</v>
      </c>
      <c r="W1579" s="221"/>
      <c r="X1579" s="222"/>
      <c r="Y1579" s="222"/>
      <c r="Z1579" s="223"/>
      <c r="AA1579" s="222"/>
      <c r="AB1579" s="224"/>
      <c r="AC1579" s="225"/>
      <c r="AD1579" s="2">
        <f t="shared" si="550"/>
        <v>0</v>
      </c>
      <c r="AE1579" s="2">
        <f t="shared" si="551"/>
        <v>0</v>
      </c>
      <c r="AF1579" s="226"/>
      <c r="AG1579" s="219">
        <f t="shared" si="555"/>
        <v>0</v>
      </c>
      <c r="AH1579" s="234">
        <f t="shared" si="556"/>
        <v>0</v>
      </c>
      <c r="AI1579" s="214">
        <f t="shared" si="564"/>
        <v>0</v>
      </c>
      <c r="AK1579" s="229">
        <f t="shared" si="557"/>
        <v>0</v>
      </c>
      <c r="AL1579" s="226"/>
      <c r="AM1579" s="15"/>
      <c r="AN1579" s="232" t="e">
        <f t="shared" si="558"/>
        <v>#DIV/0!</v>
      </c>
      <c r="AO1579" s="214">
        <f t="shared" si="552"/>
        <v>0</v>
      </c>
      <c r="AQ1579" s="210"/>
      <c r="AR1579" s="231"/>
      <c r="AS1579" s="15"/>
      <c r="AT1579" s="232">
        <f t="shared" si="559"/>
        <v>0</v>
      </c>
      <c r="AU1579" s="235">
        <f t="shared" si="560"/>
        <v>0</v>
      </c>
      <c r="AY1579" s="210"/>
      <c r="AZ1579" s="231"/>
      <c r="BA1579" s="15"/>
      <c r="BB1579" s="232">
        <f t="shared" si="549"/>
        <v>0</v>
      </c>
      <c r="BC1579" s="235">
        <f t="shared" si="561"/>
        <v>0</v>
      </c>
      <c r="BG1579" s="210"/>
      <c r="BH1579" s="231"/>
      <c r="BI1579" s="15"/>
      <c r="BJ1579" s="232">
        <f t="shared" si="553"/>
        <v>0</v>
      </c>
      <c r="BK1579" s="235">
        <f t="shared" si="562"/>
        <v>0</v>
      </c>
      <c r="BM1579" s="109">
        <f t="shared" si="554"/>
        <v>-1.6721220351258066</v>
      </c>
      <c r="BN1579" s="213"/>
      <c r="BR1579" s="228"/>
      <c r="BS1579" s="311"/>
      <c r="BT1579" s="3"/>
      <c r="BU1579" s="213"/>
      <c r="BV1579" s="213"/>
      <c r="BW1579" s="291"/>
    </row>
    <row r="1580" spans="1:75" x14ac:dyDescent="0.2">
      <c r="A1580" s="210"/>
      <c r="B1580" s="211"/>
      <c r="C1580" s="848" t="str">
        <f ca="1">IF(ISERR(AVERAGE(INDIRECT("B"&amp;(ROW()-INT($B$1/2))):INDIRECT("B"&amp;(ROW()+INT($B$1/2))))),"",AVERAGE(INDIRECT("B"&amp;(ROW()-INT($B$1/2))):INDIRECT("B"&amp;(ROW()+INT($B$1/2)))))</f>
        <v/>
      </c>
      <c r="D1580" s="848">
        <f t="shared" si="548"/>
        <v>0</v>
      </c>
      <c r="E1580" s="275"/>
      <c r="F1580" s="15"/>
      <c r="G1580" s="3"/>
      <c r="H1580" s="3"/>
      <c r="I1580" s="3"/>
      <c r="J1580" s="3"/>
      <c r="K1580" s="3"/>
      <c r="L1580" s="554"/>
      <c r="M1580" s="545"/>
      <c r="N1580" s="546"/>
      <c r="O1580" s="5"/>
      <c r="P1580" s="216"/>
      <c r="Q1580" s="217"/>
      <c r="R1580" s="218"/>
      <c r="S1580" s="219">
        <f t="shared" si="565"/>
        <v>0</v>
      </c>
      <c r="T1580" s="220">
        <f t="shared" si="566"/>
        <v>0</v>
      </c>
      <c r="U1580" s="214">
        <f t="shared" si="563"/>
        <v>0</v>
      </c>
      <c r="W1580" s="221"/>
      <c r="X1580" s="222"/>
      <c r="Y1580" s="222"/>
      <c r="Z1580" s="223"/>
      <c r="AA1580" s="222"/>
      <c r="AB1580" s="224"/>
      <c r="AC1580" s="225"/>
      <c r="AD1580" s="2">
        <f t="shared" si="550"/>
        <v>0</v>
      </c>
      <c r="AE1580" s="2">
        <f t="shared" si="551"/>
        <v>0</v>
      </c>
      <c r="AF1580" s="226"/>
      <c r="AG1580" s="219">
        <f t="shared" si="555"/>
        <v>0</v>
      </c>
      <c r="AH1580" s="234">
        <f t="shared" si="556"/>
        <v>0</v>
      </c>
      <c r="AI1580" s="214">
        <f t="shared" si="564"/>
        <v>0</v>
      </c>
      <c r="AK1580" s="229">
        <f t="shared" si="557"/>
        <v>0</v>
      </c>
      <c r="AL1580" s="226"/>
      <c r="AM1580" s="15"/>
      <c r="AN1580" s="232" t="e">
        <f t="shared" si="558"/>
        <v>#DIV/0!</v>
      </c>
      <c r="AO1580" s="214">
        <f t="shared" si="552"/>
        <v>0</v>
      </c>
      <c r="AQ1580" s="210"/>
      <c r="AR1580" s="231"/>
      <c r="AS1580" s="15"/>
      <c r="AT1580" s="232">
        <f t="shared" si="559"/>
        <v>0</v>
      </c>
      <c r="AU1580" s="235">
        <f t="shared" si="560"/>
        <v>0</v>
      </c>
      <c r="AY1580" s="210"/>
      <c r="AZ1580" s="231"/>
      <c r="BA1580" s="15"/>
      <c r="BB1580" s="232">
        <f t="shared" si="549"/>
        <v>0</v>
      </c>
      <c r="BC1580" s="235">
        <f t="shared" si="561"/>
        <v>0</v>
      </c>
      <c r="BG1580" s="210"/>
      <c r="BH1580" s="231"/>
      <c r="BI1580" s="15"/>
      <c r="BJ1580" s="232">
        <f t="shared" si="553"/>
        <v>0</v>
      </c>
      <c r="BK1580" s="235">
        <f t="shared" si="562"/>
        <v>0</v>
      </c>
      <c r="BM1580" s="109">
        <f t="shared" si="554"/>
        <v>-1.6739543726235433</v>
      </c>
      <c r="BN1580" s="213"/>
      <c r="BR1580" s="228"/>
      <c r="BS1580" s="311"/>
      <c r="BT1580" s="3"/>
      <c r="BU1580" s="213"/>
      <c r="BV1580" s="213"/>
      <c r="BW1580" s="291"/>
    </row>
    <row r="1581" spans="1:75" x14ac:dyDescent="0.2">
      <c r="A1581" s="210"/>
      <c r="B1581" s="211"/>
      <c r="C1581" s="848" t="str">
        <f ca="1">IF(ISERR(AVERAGE(INDIRECT("B"&amp;(ROW()-INT($B$1/2))):INDIRECT("B"&amp;(ROW()+INT($B$1/2))))),"",AVERAGE(INDIRECT("B"&amp;(ROW()-INT($B$1/2))):INDIRECT("B"&amp;(ROW()+INT($B$1/2)))))</f>
        <v/>
      </c>
      <c r="D1581" s="848">
        <f t="shared" si="548"/>
        <v>0</v>
      </c>
      <c r="E1581" s="275"/>
      <c r="F1581" s="15"/>
      <c r="G1581" s="3"/>
      <c r="H1581" s="3"/>
      <c r="I1581" s="3"/>
      <c r="J1581" s="3"/>
      <c r="K1581" s="3"/>
      <c r="L1581" s="554"/>
      <c r="M1581" s="545"/>
      <c r="N1581" s="546"/>
      <c r="O1581" s="5"/>
      <c r="P1581" s="216"/>
      <c r="Q1581" s="217"/>
      <c r="R1581" s="218"/>
      <c r="S1581" s="219">
        <f t="shared" si="565"/>
        <v>0</v>
      </c>
      <c r="T1581" s="220">
        <f t="shared" si="566"/>
        <v>0</v>
      </c>
      <c r="U1581" s="214">
        <f t="shared" si="563"/>
        <v>0</v>
      </c>
      <c r="W1581" s="221"/>
      <c r="X1581" s="222"/>
      <c r="Y1581" s="222"/>
      <c r="Z1581" s="223"/>
      <c r="AA1581" s="222"/>
      <c r="AB1581" s="224"/>
      <c r="AC1581" s="225"/>
      <c r="AD1581" s="2">
        <f t="shared" si="550"/>
        <v>0</v>
      </c>
      <c r="AE1581" s="2">
        <f t="shared" si="551"/>
        <v>0</v>
      </c>
      <c r="AF1581" s="226"/>
      <c r="AG1581" s="219">
        <f t="shared" si="555"/>
        <v>0</v>
      </c>
      <c r="AH1581" s="234">
        <f t="shared" si="556"/>
        <v>0</v>
      </c>
      <c r="AI1581" s="214">
        <f t="shared" si="564"/>
        <v>0</v>
      </c>
      <c r="AK1581" s="229">
        <f t="shared" si="557"/>
        <v>0</v>
      </c>
      <c r="AL1581" s="226"/>
      <c r="AM1581" s="15"/>
      <c r="AN1581" s="232" t="e">
        <f t="shared" si="558"/>
        <v>#DIV/0!</v>
      </c>
      <c r="AO1581" s="214">
        <f t="shared" si="552"/>
        <v>0</v>
      </c>
      <c r="AQ1581" s="210"/>
      <c r="AR1581" s="231"/>
      <c r="AS1581" s="15"/>
      <c r="AT1581" s="232">
        <f t="shared" si="559"/>
        <v>0</v>
      </c>
      <c r="AU1581" s="235">
        <f t="shared" si="560"/>
        <v>0</v>
      </c>
      <c r="AY1581" s="210"/>
      <c r="AZ1581" s="231"/>
      <c r="BA1581" s="15"/>
      <c r="BB1581" s="232">
        <f t="shared" si="549"/>
        <v>0</v>
      </c>
      <c r="BC1581" s="235">
        <f t="shared" si="561"/>
        <v>0</v>
      </c>
      <c r="BG1581" s="210"/>
      <c r="BH1581" s="231"/>
      <c r="BI1581" s="15"/>
      <c r="BJ1581" s="232">
        <f t="shared" si="553"/>
        <v>0</v>
      </c>
      <c r="BK1581" s="235">
        <f t="shared" si="562"/>
        <v>0</v>
      </c>
      <c r="BM1581" s="109">
        <f t="shared" si="554"/>
        <v>-1.67578671012128</v>
      </c>
      <c r="BN1581" s="213"/>
      <c r="BR1581" s="228"/>
      <c r="BS1581" s="311"/>
      <c r="BT1581" s="3"/>
      <c r="BU1581" s="213"/>
      <c r="BV1581" s="213"/>
      <c r="BW1581" s="291"/>
    </row>
    <row r="1582" spans="1:75" x14ac:dyDescent="0.2">
      <c r="A1582" s="210"/>
      <c r="B1582" s="211"/>
      <c r="C1582" s="848" t="str">
        <f ca="1">IF(ISERR(AVERAGE(INDIRECT("B"&amp;(ROW()-INT($B$1/2))):INDIRECT("B"&amp;(ROW()+INT($B$1/2))))),"",AVERAGE(INDIRECT("B"&amp;(ROW()-INT($B$1/2))):INDIRECT("B"&amp;(ROW()+INT($B$1/2)))))</f>
        <v/>
      </c>
      <c r="D1582" s="848">
        <f t="shared" si="548"/>
        <v>0</v>
      </c>
      <c r="E1582" s="275"/>
      <c r="F1582" s="15"/>
      <c r="G1582" s="3"/>
      <c r="H1582" s="3"/>
      <c r="I1582" s="3"/>
      <c r="J1582" s="3"/>
      <c r="K1582" s="3"/>
      <c r="L1582" s="554"/>
      <c r="M1582" s="545"/>
      <c r="N1582" s="546"/>
      <c r="O1582" s="5"/>
      <c r="P1582" s="216"/>
      <c r="Q1582" s="217"/>
      <c r="R1582" s="218"/>
      <c r="S1582" s="219">
        <f t="shared" si="565"/>
        <v>0</v>
      </c>
      <c r="T1582" s="220">
        <f t="shared" si="566"/>
        <v>0</v>
      </c>
      <c r="U1582" s="214">
        <f t="shared" si="563"/>
        <v>0</v>
      </c>
      <c r="W1582" s="221"/>
      <c r="X1582" s="222"/>
      <c r="Y1582" s="222"/>
      <c r="Z1582" s="223"/>
      <c r="AA1582" s="222"/>
      <c r="AB1582" s="224"/>
      <c r="AC1582" s="225"/>
      <c r="AD1582" s="2">
        <f t="shared" si="550"/>
        <v>0</v>
      </c>
      <c r="AE1582" s="2">
        <f t="shared" si="551"/>
        <v>0</v>
      </c>
      <c r="AF1582" s="226"/>
      <c r="AG1582" s="219">
        <f t="shared" si="555"/>
        <v>0</v>
      </c>
      <c r="AH1582" s="234">
        <f t="shared" si="556"/>
        <v>0</v>
      </c>
      <c r="AI1582" s="214">
        <f t="shared" si="564"/>
        <v>0</v>
      </c>
      <c r="AK1582" s="229">
        <f t="shared" si="557"/>
        <v>0</v>
      </c>
      <c r="AL1582" s="226"/>
      <c r="AM1582" s="15"/>
      <c r="AN1582" s="232" t="e">
        <f t="shared" si="558"/>
        <v>#DIV/0!</v>
      </c>
      <c r="AO1582" s="214">
        <f t="shared" si="552"/>
        <v>0</v>
      </c>
      <c r="AQ1582" s="210"/>
      <c r="AR1582" s="231"/>
      <c r="AS1582" s="15"/>
      <c r="AT1582" s="232">
        <f t="shared" si="559"/>
        <v>0</v>
      </c>
      <c r="AU1582" s="235">
        <f t="shared" si="560"/>
        <v>0</v>
      </c>
      <c r="AY1582" s="210"/>
      <c r="AZ1582" s="231"/>
      <c r="BA1582" s="15"/>
      <c r="BB1582" s="232">
        <f t="shared" si="549"/>
        <v>0</v>
      </c>
      <c r="BC1582" s="235">
        <f t="shared" si="561"/>
        <v>0</v>
      </c>
      <c r="BG1582" s="210"/>
      <c r="BH1582" s="231"/>
      <c r="BI1582" s="15"/>
      <c r="BJ1582" s="232">
        <f t="shared" si="553"/>
        <v>0</v>
      </c>
      <c r="BK1582" s="235">
        <f t="shared" si="562"/>
        <v>0</v>
      </c>
      <c r="BM1582" s="109">
        <f t="shared" si="554"/>
        <v>-1.6776190476190167</v>
      </c>
      <c r="BN1582" s="213"/>
      <c r="BR1582" s="228"/>
      <c r="BS1582" s="311"/>
      <c r="BT1582" s="3"/>
      <c r="BU1582" s="213"/>
      <c r="BV1582" s="213"/>
      <c r="BW1582" s="291"/>
    </row>
    <row r="1583" spans="1:75" x14ac:dyDescent="0.2">
      <c r="A1583" s="210"/>
      <c r="B1583" s="211"/>
      <c r="C1583" s="848" t="str">
        <f ca="1">IF(ISERR(AVERAGE(INDIRECT("B"&amp;(ROW()-INT($B$1/2))):INDIRECT("B"&amp;(ROW()+INT($B$1/2))))),"",AVERAGE(INDIRECT("B"&amp;(ROW()-INT($B$1/2))):INDIRECT("B"&amp;(ROW()+INT($B$1/2)))))</f>
        <v/>
      </c>
      <c r="D1583" s="848">
        <f t="shared" si="548"/>
        <v>0</v>
      </c>
      <c r="E1583" s="275"/>
      <c r="F1583" s="15"/>
      <c r="G1583" s="3"/>
      <c r="H1583" s="3"/>
      <c r="I1583" s="3"/>
      <c r="J1583" s="3"/>
      <c r="K1583" s="3"/>
      <c r="L1583" s="554"/>
      <c r="M1583" s="545"/>
      <c r="N1583" s="546"/>
      <c r="O1583" s="5"/>
      <c r="P1583" s="216"/>
      <c r="Q1583" s="217"/>
      <c r="R1583" s="218"/>
      <c r="S1583" s="219">
        <f t="shared" si="565"/>
        <v>0</v>
      </c>
      <c r="T1583" s="220">
        <f t="shared" si="566"/>
        <v>0</v>
      </c>
      <c r="U1583" s="214">
        <f t="shared" si="563"/>
        <v>0</v>
      </c>
      <c r="W1583" s="221"/>
      <c r="X1583" s="222"/>
      <c r="Y1583" s="222"/>
      <c r="Z1583" s="223"/>
      <c r="AA1583" s="222"/>
      <c r="AB1583" s="224"/>
      <c r="AC1583" s="225"/>
      <c r="AD1583" s="2">
        <f t="shared" si="550"/>
        <v>0</v>
      </c>
      <c r="AE1583" s="2">
        <f t="shared" si="551"/>
        <v>0</v>
      </c>
      <c r="AF1583" s="226"/>
      <c r="AG1583" s="219">
        <f t="shared" si="555"/>
        <v>0</v>
      </c>
      <c r="AH1583" s="234">
        <f t="shared" si="556"/>
        <v>0</v>
      </c>
      <c r="AI1583" s="214">
        <f t="shared" si="564"/>
        <v>0</v>
      </c>
      <c r="AK1583" s="229">
        <f t="shared" si="557"/>
        <v>0</v>
      </c>
      <c r="AL1583" s="226"/>
      <c r="AM1583" s="15"/>
      <c r="AN1583" s="232" t="e">
        <f t="shared" si="558"/>
        <v>#DIV/0!</v>
      </c>
      <c r="AO1583" s="214">
        <f t="shared" si="552"/>
        <v>0</v>
      </c>
      <c r="AQ1583" s="210"/>
      <c r="AR1583" s="231"/>
      <c r="AS1583" s="15"/>
      <c r="AT1583" s="232">
        <f t="shared" si="559"/>
        <v>0</v>
      </c>
      <c r="AU1583" s="235">
        <f t="shared" si="560"/>
        <v>0</v>
      </c>
      <c r="AY1583" s="210"/>
      <c r="AZ1583" s="231"/>
      <c r="BA1583" s="15"/>
      <c r="BB1583" s="232">
        <f t="shared" si="549"/>
        <v>0</v>
      </c>
      <c r="BC1583" s="235">
        <f t="shared" si="561"/>
        <v>0</v>
      </c>
      <c r="BG1583" s="210"/>
      <c r="BH1583" s="231"/>
      <c r="BI1583" s="15"/>
      <c r="BJ1583" s="232">
        <f t="shared" si="553"/>
        <v>0</v>
      </c>
      <c r="BK1583" s="235">
        <f t="shared" si="562"/>
        <v>0</v>
      </c>
      <c r="BM1583" s="109">
        <f t="shared" si="554"/>
        <v>-1.6794513851167534</v>
      </c>
      <c r="BN1583" s="213"/>
      <c r="BR1583" s="228"/>
      <c r="BS1583" s="311"/>
      <c r="BT1583" s="3"/>
      <c r="BU1583" s="213"/>
      <c r="BV1583" s="213"/>
      <c r="BW1583" s="291"/>
    </row>
    <row r="1584" spans="1:75" x14ac:dyDescent="0.2">
      <c r="A1584" s="210"/>
      <c r="B1584" s="211"/>
      <c r="C1584" s="848" t="str">
        <f ca="1">IF(ISERR(AVERAGE(INDIRECT("B"&amp;(ROW()-INT($B$1/2))):INDIRECT("B"&amp;(ROW()+INT($B$1/2))))),"",AVERAGE(INDIRECT("B"&amp;(ROW()-INT($B$1/2))):INDIRECT("B"&amp;(ROW()+INT($B$1/2)))))</f>
        <v/>
      </c>
      <c r="D1584" s="848">
        <f t="shared" si="548"/>
        <v>0</v>
      </c>
      <c r="E1584" s="275"/>
      <c r="F1584" s="15"/>
      <c r="G1584" s="3"/>
      <c r="H1584" s="3"/>
      <c r="I1584" s="3"/>
      <c r="J1584" s="3"/>
      <c r="K1584" s="3"/>
      <c r="L1584" s="554"/>
      <c r="M1584" s="545"/>
      <c r="N1584" s="546"/>
      <c r="O1584" s="5"/>
      <c r="P1584" s="216"/>
      <c r="Q1584" s="217"/>
      <c r="R1584" s="218"/>
      <c r="S1584" s="219">
        <f t="shared" si="565"/>
        <v>0</v>
      </c>
      <c r="T1584" s="220">
        <f t="shared" si="566"/>
        <v>0</v>
      </c>
      <c r="U1584" s="214">
        <f t="shared" si="563"/>
        <v>0</v>
      </c>
      <c r="W1584" s="221"/>
      <c r="X1584" s="222"/>
      <c r="Y1584" s="222"/>
      <c r="Z1584" s="223"/>
      <c r="AA1584" s="222"/>
      <c r="AB1584" s="224"/>
      <c r="AC1584" s="225"/>
      <c r="AD1584" s="2">
        <f t="shared" si="550"/>
        <v>0</v>
      </c>
      <c r="AE1584" s="2">
        <f t="shared" si="551"/>
        <v>0</v>
      </c>
      <c r="AF1584" s="226"/>
      <c r="AG1584" s="219">
        <f t="shared" si="555"/>
        <v>0</v>
      </c>
      <c r="AH1584" s="234">
        <f t="shared" si="556"/>
        <v>0</v>
      </c>
      <c r="AI1584" s="214">
        <f t="shared" si="564"/>
        <v>0</v>
      </c>
      <c r="AK1584" s="229">
        <f t="shared" si="557"/>
        <v>0</v>
      </c>
      <c r="AL1584" s="226"/>
      <c r="AM1584" s="15"/>
      <c r="AN1584" s="232" t="e">
        <f t="shared" si="558"/>
        <v>#DIV/0!</v>
      </c>
      <c r="AO1584" s="214">
        <f t="shared" si="552"/>
        <v>0</v>
      </c>
      <c r="AQ1584" s="210"/>
      <c r="AR1584" s="231"/>
      <c r="AS1584" s="15"/>
      <c r="AT1584" s="232">
        <f t="shared" si="559"/>
        <v>0</v>
      </c>
      <c r="AU1584" s="235">
        <f t="shared" si="560"/>
        <v>0</v>
      </c>
      <c r="AY1584" s="210"/>
      <c r="AZ1584" s="231"/>
      <c r="BA1584" s="15"/>
      <c r="BB1584" s="232">
        <f t="shared" si="549"/>
        <v>0</v>
      </c>
      <c r="BC1584" s="235">
        <f t="shared" si="561"/>
        <v>0</v>
      </c>
      <c r="BG1584" s="210"/>
      <c r="BH1584" s="231"/>
      <c r="BI1584" s="15"/>
      <c r="BJ1584" s="232">
        <f t="shared" si="553"/>
        <v>0</v>
      </c>
      <c r="BK1584" s="235">
        <f t="shared" si="562"/>
        <v>0</v>
      </c>
      <c r="BM1584" s="109">
        <f t="shared" si="554"/>
        <v>-1.6812837226144901</v>
      </c>
      <c r="BN1584" s="213"/>
      <c r="BR1584" s="228"/>
      <c r="BS1584" s="311"/>
      <c r="BT1584" s="3"/>
      <c r="BU1584" s="213"/>
      <c r="BV1584" s="213"/>
      <c r="BW1584" s="291"/>
    </row>
    <row r="1585" spans="1:75" x14ac:dyDescent="0.2">
      <c r="A1585" s="210"/>
      <c r="B1585" s="211"/>
      <c r="C1585" s="848" t="str">
        <f ca="1">IF(ISERR(AVERAGE(INDIRECT("B"&amp;(ROW()-INT($B$1/2))):INDIRECT("B"&amp;(ROW()+INT($B$1/2))))),"",AVERAGE(INDIRECT("B"&amp;(ROW()-INT($B$1/2))):INDIRECT("B"&amp;(ROW()+INT($B$1/2)))))</f>
        <v/>
      </c>
      <c r="D1585" s="848">
        <f t="shared" si="548"/>
        <v>0</v>
      </c>
      <c r="E1585" s="275"/>
      <c r="F1585" s="15"/>
      <c r="G1585" s="3"/>
      <c r="H1585" s="3"/>
      <c r="I1585" s="3"/>
      <c r="J1585" s="3"/>
      <c r="K1585" s="3"/>
      <c r="L1585" s="554"/>
      <c r="M1585" s="545"/>
      <c r="N1585" s="546"/>
      <c r="O1585" s="5"/>
      <c r="P1585" s="216"/>
      <c r="Q1585" s="217"/>
      <c r="R1585" s="218"/>
      <c r="S1585" s="219">
        <f t="shared" si="565"/>
        <v>0</v>
      </c>
      <c r="T1585" s="220">
        <f t="shared" si="566"/>
        <v>0</v>
      </c>
      <c r="U1585" s="214">
        <f t="shared" si="563"/>
        <v>0</v>
      </c>
      <c r="W1585" s="221"/>
      <c r="X1585" s="222"/>
      <c r="Y1585" s="222"/>
      <c r="Z1585" s="223"/>
      <c r="AA1585" s="222"/>
      <c r="AB1585" s="224"/>
      <c r="AC1585" s="225"/>
      <c r="AD1585" s="2">
        <f t="shared" si="550"/>
        <v>0</v>
      </c>
      <c r="AE1585" s="2">
        <f t="shared" si="551"/>
        <v>0</v>
      </c>
      <c r="AF1585" s="226"/>
      <c r="AG1585" s="219">
        <f t="shared" si="555"/>
        <v>0</v>
      </c>
      <c r="AH1585" s="234">
        <f t="shared" si="556"/>
        <v>0</v>
      </c>
      <c r="AI1585" s="214">
        <f t="shared" si="564"/>
        <v>0</v>
      </c>
      <c r="AK1585" s="229">
        <f t="shared" si="557"/>
        <v>0</v>
      </c>
      <c r="AL1585" s="226"/>
      <c r="AM1585" s="15"/>
      <c r="AN1585" s="232" t="e">
        <f t="shared" si="558"/>
        <v>#DIV/0!</v>
      </c>
      <c r="AO1585" s="214">
        <f t="shared" si="552"/>
        <v>0</v>
      </c>
      <c r="AQ1585" s="210"/>
      <c r="AR1585" s="231"/>
      <c r="AS1585" s="15"/>
      <c r="AT1585" s="232">
        <f t="shared" si="559"/>
        <v>0</v>
      </c>
      <c r="AU1585" s="235">
        <f t="shared" si="560"/>
        <v>0</v>
      </c>
      <c r="AY1585" s="210"/>
      <c r="AZ1585" s="231"/>
      <c r="BA1585" s="15"/>
      <c r="BB1585" s="232">
        <f t="shared" si="549"/>
        <v>0</v>
      </c>
      <c r="BC1585" s="235">
        <f t="shared" si="561"/>
        <v>0</v>
      </c>
      <c r="BG1585" s="210"/>
      <c r="BH1585" s="231"/>
      <c r="BI1585" s="15"/>
      <c r="BJ1585" s="232">
        <f t="shared" si="553"/>
        <v>0</v>
      </c>
      <c r="BK1585" s="235">
        <f t="shared" si="562"/>
        <v>0</v>
      </c>
      <c r="BM1585" s="109">
        <f t="shared" si="554"/>
        <v>-1.6831160601122268</v>
      </c>
      <c r="BN1585" s="213"/>
      <c r="BR1585" s="228"/>
      <c r="BS1585" s="311"/>
      <c r="BT1585" s="3"/>
      <c r="BU1585" s="213"/>
      <c r="BV1585" s="213"/>
      <c r="BW1585" s="291"/>
    </row>
    <row r="1586" spans="1:75" x14ac:dyDescent="0.2">
      <c r="A1586" s="210"/>
      <c r="B1586" s="211"/>
      <c r="C1586" s="848" t="str">
        <f ca="1">IF(ISERR(AVERAGE(INDIRECT("B"&amp;(ROW()-INT($B$1/2))):INDIRECT("B"&amp;(ROW()+INT($B$1/2))))),"",AVERAGE(INDIRECT("B"&amp;(ROW()-INT($B$1/2))):INDIRECT("B"&amp;(ROW()+INT($B$1/2)))))</f>
        <v/>
      </c>
      <c r="D1586" s="848">
        <f t="shared" si="548"/>
        <v>0</v>
      </c>
      <c r="E1586" s="275"/>
      <c r="F1586" s="15"/>
      <c r="G1586" s="3"/>
      <c r="H1586" s="3"/>
      <c r="I1586" s="3"/>
      <c r="J1586" s="3"/>
      <c r="K1586" s="3"/>
      <c r="L1586" s="554"/>
      <c r="M1586" s="545"/>
      <c r="N1586" s="546"/>
      <c r="O1586" s="5"/>
      <c r="P1586" s="216"/>
      <c r="Q1586" s="217"/>
      <c r="R1586" s="218"/>
      <c r="S1586" s="219">
        <f t="shared" si="565"/>
        <v>0</v>
      </c>
      <c r="T1586" s="220">
        <f t="shared" si="566"/>
        <v>0</v>
      </c>
      <c r="U1586" s="214">
        <f t="shared" si="563"/>
        <v>0</v>
      </c>
      <c r="W1586" s="221"/>
      <c r="X1586" s="222"/>
      <c r="Y1586" s="222"/>
      <c r="Z1586" s="223"/>
      <c r="AA1586" s="222"/>
      <c r="AB1586" s="224"/>
      <c r="AC1586" s="225"/>
      <c r="AD1586" s="2">
        <f t="shared" si="550"/>
        <v>0</v>
      </c>
      <c r="AE1586" s="2">
        <f t="shared" si="551"/>
        <v>0</v>
      </c>
      <c r="AF1586" s="226"/>
      <c r="AG1586" s="219">
        <f t="shared" si="555"/>
        <v>0</v>
      </c>
      <c r="AH1586" s="234">
        <f t="shared" si="556"/>
        <v>0</v>
      </c>
      <c r="AI1586" s="214">
        <f t="shared" si="564"/>
        <v>0</v>
      </c>
      <c r="AK1586" s="229">
        <f t="shared" si="557"/>
        <v>0</v>
      </c>
      <c r="AL1586" s="226"/>
      <c r="AM1586" s="15"/>
      <c r="AN1586" s="232" t="e">
        <f t="shared" si="558"/>
        <v>#DIV/0!</v>
      </c>
      <c r="AO1586" s="214">
        <f t="shared" si="552"/>
        <v>0</v>
      </c>
      <c r="AQ1586" s="210"/>
      <c r="AR1586" s="231"/>
      <c r="AS1586" s="15"/>
      <c r="AT1586" s="232">
        <f t="shared" si="559"/>
        <v>0</v>
      </c>
      <c r="AU1586" s="235">
        <f t="shared" si="560"/>
        <v>0</v>
      </c>
      <c r="AY1586" s="210"/>
      <c r="AZ1586" s="231"/>
      <c r="BA1586" s="15"/>
      <c r="BB1586" s="232">
        <f t="shared" si="549"/>
        <v>0</v>
      </c>
      <c r="BC1586" s="235">
        <f t="shared" si="561"/>
        <v>0</v>
      </c>
      <c r="BG1586" s="210"/>
      <c r="BH1586" s="231"/>
      <c r="BI1586" s="15"/>
      <c r="BJ1586" s="232">
        <f t="shared" si="553"/>
        <v>0</v>
      </c>
      <c r="BK1586" s="235">
        <f t="shared" si="562"/>
        <v>0</v>
      </c>
      <c r="BM1586" s="109">
        <f t="shared" si="554"/>
        <v>-1.6849483976099635</v>
      </c>
      <c r="BN1586" s="213"/>
      <c r="BR1586" s="228"/>
      <c r="BS1586" s="311"/>
      <c r="BT1586" s="3"/>
      <c r="BU1586" s="213"/>
      <c r="BV1586" s="213"/>
      <c r="BW1586" s="291"/>
    </row>
    <row r="1587" spans="1:75" x14ac:dyDescent="0.2">
      <c r="A1587" s="210"/>
      <c r="B1587" s="211"/>
      <c r="C1587" s="848" t="str">
        <f ca="1">IF(ISERR(AVERAGE(INDIRECT("B"&amp;(ROW()-INT($B$1/2))):INDIRECT("B"&amp;(ROW()+INT($B$1/2))))),"",AVERAGE(INDIRECT("B"&amp;(ROW()-INT($B$1/2))):INDIRECT("B"&amp;(ROW()+INT($B$1/2)))))</f>
        <v/>
      </c>
      <c r="D1587" s="848">
        <f t="shared" si="548"/>
        <v>0</v>
      </c>
      <c r="E1587" s="275"/>
      <c r="F1587" s="15"/>
      <c r="G1587" s="3"/>
      <c r="H1587" s="3"/>
      <c r="I1587" s="3"/>
      <c r="J1587" s="3"/>
      <c r="K1587" s="3"/>
      <c r="L1587" s="554"/>
      <c r="M1587" s="545"/>
      <c r="N1587" s="546"/>
      <c r="O1587" s="5"/>
      <c r="P1587" s="216"/>
      <c r="Q1587" s="217"/>
      <c r="R1587" s="218"/>
      <c r="S1587" s="219">
        <f t="shared" si="565"/>
        <v>0</v>
      </c>
      <c r="T1587" s="220">
        <f t="shared" si="566"/>
        <v>0</v>
      </c>
      <c r="U1587" s="214">
        <f t="shared" si="563"/>
        <v>0</v>
      </c>
      <c r="W1587" s="221"/>
      <c r="X1587" s="222"/>
      <c r="Y1587" s="222"/>
      <c r="Z1587" s="223"/>
      <c r="AA1587" s="222"/>
      <c r="AB1587" s="224"/>
      <c r="AC1587" s="225"/>
      <c r="AD1587" s="2">
        <f t="shared" si="550"/>
        <v>0</v>
      </c>
      <c r="AE1587" s="2">
        <f t="shared" si="551"/>
        <v>0</v>
      </c>
      <c r="AF1587" s="226"/>
      <c r="AG1587" s="219">
        <f t="shared" si="555"/>
        <v>0</v>
      </c>
      <c r="AH1587" s="234">
        <f t="shared" si="556"/>
        <v>0</v>
      </c>
      <c r="AI1587" s="214">
        <f t="shared" si="564"/>
        <v>0</v>
      </c>
      <c r="AK1587" s="229">
        <f t="shared" si="557"/>
        <v>0</v>
      </c>
      <c r="AL1587" s="226"/>
      <c r="AM1587" s="15"/>
      <c r="AN1587" s="232" t="e">
        <f t="shared" si="558"/>
        <v>#DIV/0!</v>
      </c>
      <c r="AO1587" s="214">
        <f t="shared" si="552"/>
        <v>0</v>
      </c>
      <c r="AQ1587" s="210"/>
      <c r="AR1587" s="231"/>
      <c r="AS1587" s="15"/>
      <c r="AT1587" s="232">
        <f t="shared" si="559"/>
        <v>0</v>
      </c>
      <c r="AU1587" s="235">
        <f t="shared" si="560"/>
        <v>0</v>
      </c>
      <c r="AY1587" s="210"/>
      <c r="AZ1587" s="231"/>
      <c r="BA1587" s="15"/>
      <c r="BB1587" s="232">
        <f t="shared" si="549"/>
        <v>0</v>
      </c>
      <c r="BC1587" s="235">
        <f t="shared" si="561"/>
        <v>0</v>
      </c>
      <c r="BG1587" s="210"/>
      <c r="BH1587" s="231"/>
      <c r="BI1587" s="15"/>
      <c r="BJ1587" s="232">
        <f t="shared" si="553"/>
        <v>0</v>
      </c>
      <c r="BK1587" s="235">
        <f t="shared" si="562"/>
        <v>0</v>
      </c>
      <c r="BM1587" s="109">
        <f t="shared" si="554"/>
        <v>-1.6867807351077002</v>
      </c>
      <c r="BN1587" s="213"/>
      <c r="BR1587" s="228"/>
      <c r="BS1587" s="311"/>
      <c r="BT1587" s="3"/>
      <c r="BU1587" s="213"/>
      <c r="BV1587" s="213"/>
      <c r="BW1587" s="291"/>
    </row>
    <row r="1588" spans="1:75" x14ac:dyDescent="0.2">
      <c r="A1588" s="210"/>
      <c r="B1588" s="211"/>
      <c r="C1588" s="848" t="str">
        <f ca="1">IF(ISERR(AVERAGE(INDIRECT("B"&amp;(ROW()-INT($B$1/2))):INDIRECT("B"&amp;(ROW()+INT($B$1/2))))),"",AVERAGE(INDIRECT("B"&amp;(ROW()-INT($B$1/2))):INDIRECT("B"&amp;(ROW()+INT($B$1/2)))))</f>
        <v/>
      </c>
      <c r="D1588" s="848">
        <f t="shared" si="548"/>
        <v>0</v>
      </c>
      <c r="E1588" s="275"/>
      <c r="F1588" s="15"/>
      <c r="G1588" s="3"/>
      <c r="H1588" s="3"/>
      <c r="I1588" s="3"/>
      <c r="J1588" s="3"/>
      <c r="K1588" s="3"/>
      <c r="L1588" s="554"/>
      <c r="M1588" s="545"/>
      <c r="N1588" s="546"/>
      <c r="O1588" s="5"/>
      <c r="P1588" s="216"/>
      <c r="Q1588" s="217"/>
      <c r="R1588" s="218"/>
      <c r="S1588" s="219">
        <f t="shared" si="565"/>
        <v>0</v>
      </c>
      <c r="T1588" s="220">
        <f t="shared" si="566"/>
        <v>0</v>
      </c>
      <c r="U1588" s="214">
        <f t="shared" si="563"/>
        <v>0</v>
      </c>
      <c r="W1588" s="221"/>
      <c r="X1588" s="222"/>
      <c r="Y1588" s="222"/>
      <c r="Z1588" s="223"/>
      <c r="AA1588" s="222"/>
      <c r="AB1588" s="224"/>
      <c r="AC1588" s="225"/>
      <c r="AD1588" s="2">
        <f t="shared" si="550"/>
        <v>0</v>
      </c>
      <c r="AE1588" s="2">
        <f t="shared" si="551"/>
        <v>0</v>
      </c>
      <c r="AF1588" s="226"/>
      <c r="AG1588" s="219">
        <f t="shared" si="555"/>
        <v>0</v>
      </c>
      <c r="AH1588" s="234">
        <f t="shared" si="556"/>
        <v>0</v>
      </c>
      <c r="AI1588" s="214">
        <f t="shared" si="564"/>
        <v>0</v>
      </c>
      <c r="AK1588" s="229">
        <f t="shared" si="557"/>
        <v>0</v>
      </c>
      <c r="AL1588" s="226"/>
      <c r="AM1588" s="15"/>
      <c r="AN1588" s="232" t="e">
        <f t="shared" si="558"/>
        <v>#DIV/0!</v>
      </c>
      <c r="AO1588" s="214">
        <f t="shared" si="552"/>
        <v>0</v>
      </c>
      <c r="AQ1588" s="210"/>
      <c r="AR1588" s="231"/>
      <c r="AS1588" s="15"/>
      <c r="AT1588" s="232">
        <f t="shared" si="559"/>
        <v>0</v>
      </c>
      <c r="AU1588" s="235">
        <f t="shared" si="560"/>
        <v>0</v>
      </c>
      <c r="AY1588" s="210"/>
      <c r="AZ1588" s="231"/>
      <c r="BA1588" s="15"/>
      <c r="BB1588" s="232">
        <f t="shared" si="549"/>
        <v>0</v>
      </c>
      <c r="BC1588" s="235">
        <f t="shared" si="561"/>
        <v>0</v>
      </c>
      <c r="BG1588" s="210"/>
      <c r="BH1588" s="231"/>
      <c r="BI1588" s="15"/>
      <c r="BJ1588" s="232">
        <f t="shared" si="553"/>
        <v>0</v>
      </c>
      <c r="BK1588" s="235">
        <f t="shared" si="562"/>
        <v>0</v>
      </c>
      <c r="BM1588" s="109">
        <f t="shared" si="554"/>
        <v>-1.6886130726054369</v>
      </c>
      <c r="BN1588" s="213"/>
      <c r="BR1588" s="228"/>
      <c r="BS1588" s="311"/>
      <c r="BT1588" s="3"/>
      <c r="BU1588" s="213"/>
      <c r="BV1588" s="213"/>
      <c r="BW1588" s="291"/>
    </row>
    <row r="1589" spans="1:75" x14ac:dyDescent="0.2">
      <c r="A1589" s="210"/>
      <c r="B1589" s="211"/>
      <c r="C1589" s="848" t="str">
        <f ca="1">IF(ISERR(AVERAGE(INDIRECT("B"&amp;(ROW()-INT($B$1/2))):INDIRECT("B"&amp;(ROW()+INT($B$1/2))))),"",AVERAGE(INDIRECT("B"&amp;(ROW()-INT($B$1/2))):INDIRECT("B"&amp;(ROW()+INT($B$1/2)))))</f>
        <v/>
      </c>
      <c r="D1589" s="848">
        <f t="shared" si="548"/>
        <v>0</v>
      </c>
      <c r="E1589" s="275"/>
      <c r="F1589" s="15"/>
      <c r="G1589" s="3"/>
      <c r="H1589" s="3"/>
      <c r="I1589" s="3"/>
      <c r="J1589" s="3"/>
      <c r="K1589" s="3"/>
      <c r="L1589" s="554"/>
      <c r="M1589" s="545"/>
      <c r="N1589" s="546"/>
      <c r="O1589" s="5"/>
      <c r="P1589" s="216"/>
      <c r="Q1589" s="217"/>
      <c r="R1589" s="218"/>
      <c r="S1589" s="219">
        <f t="shared" si="565"/>
        <v>0</v>
      </c>
      <c r="T1589" s="220">
        <f t="shared" si="566"/>
        <v>0</v>
      </c>
      <c r="U1589" s="214">
        <f t="shared" si="563"/>
        <v>0</v>
      </c>
      <c r="W1589" s="221"/>
      <c r="X1589" s="222"/>
      <c r="Y1589" s="222"/>
      <c r="Z1589" s="223"/>
      <c r="AA1589" s="222"/>
      <c r="AB1589" s="224"/>
      <c r="AC1589" s="225"/>
      <c r="AD1589" s="2">
        <f t="shared" si="550"/>
        <v>0</v>
      </c>
      <c r="AE1589" s="2">
        <f t="shared" si="551"/>
        <v>0</v>
      </c>
      <c r="AF1589" s="226"/>
      <c r="AG1589" s="219">
        <f t="shared" si="555"/>
        <v>0</v>
      </c>
      <c r="AH1589" s="234">
        <f t="shared" si="556"/>
        <v>0</v>
      </c>
      <c r="AI1589" s="214">
        <f t="shared" si="564"/>
        <v>0</v>
      </c>
      <c r="AK1589" s="229">
        <f t="shared" si="557"/>
        <v>0</v>
      </c>
      <c r="AL1589" s="226"/>
      <c r="AM1589" s="15"/>
      <c r="AN1589" s="232" t="e">
        <f t="shared" si="558"/>
        <v>#DIV/0!</v>
      </c>
      <c r="AO1589" s="214">
        <f t="shared" si="552"/>
        <v>0</v>
      </c>
      <c r="AQ1589" s="210"/>
      <c r="AR1589" s="231"/>
      <c r="AS1589" s="15"/>
      <c r="AT1589" s="232">
        <f t="shared" si="559"/>
        <v>0</v>
      </c>
      <c r="AU1589" s="235">
        <f t="shared" si="560"/>
        <v>0</v>
      </c>
      <c r="AY1589" s="210"/>
      <c r="AZ1589" s="231"/>
      <c r="BA1589" s="15"/>
      <c r="BB1589" s="232">
        <f t="shared" si="549"/>
        <v>0</v>
      </c>
      <c r="BC1589" s="235">
        <f t="shared" si="561"/>
        <v>0</v>
      </c>
      <c r="BG1589" s="210"/>
      <c r="BH1589" s="231"/>
      <c r="BI1589" s="15"/>
      <c r="BJ1589" s="232">
        <f t="shared" si="553"/>
        <v>0</v>
      </c>
      <c r="BK1589" s="235">
        <f t="shared" si="562"/>
        <v>0</v>
      </c>
      <c r="BM1589" s="109">
        <f t="shared" si="554"/>
        <v>-1.6904454101031736</v>
      </c>
      <c r="BN1589" s="213"/>
      <c r="BR1589" s="228"/>
      <c r="BS1589" s="311"/>
      <c r="BT1589" s="3"/>
      <c r="BU1589" s="213"/>
      <c r="BV1589" s="213"/>
      <c r="BW1589" s="291"/>
    </row>
    <row r="1590" spans="1:75" x14ac:dyDescent="0.2">
      <c r="A1590" s="210"/>
      <c r="B1590" s="211"/>
      <c r="C1590" s="848" t="str">
        <f ca="1">IF(ISERR(AVERAGE(INDIRECT("B"&amp;(ROW()-INT($B$1/2))):INDIRECT("B"&amp;(ROW()+INT($B$1/2))))),"",AVERAGE(INDIRECT("B"&amp;(ROW()-INT($B$1/2))):INDIRECT("B"&amp;(ROW()+INT($B$1/2)))))</f>
        <v/>
      </c>
      <c r="D1590" s="848">
        <f t="shared" si="548"/>
        <v>0</v>
      </c>
      <c r="E1590" s="275"/>
      <c r="F1590" s="15"/>
      <c r="G1590" s="3"/>
      <c r="H1590" s="3"/>
      <c r="I1590" s="3"/>
      <c r="J1590" s="3"/>
      <c r="K1590" s="3"/>
      <c r="L1590" s="554"/>
      <c r="M1590" s="545"/>
      <c r="N1590" s="546"/>
      <c r="O1590" s="5"/>
      <c r="P1590" s="216"/>
      <c r="Q1590" s="217"/>
      <c r="R1590" s="218"/>
      <c r="S1590" s="219">
        <f t="shared" si="565"/>
        <v>0</v>
      </c>
      <c r="T1590" s="220">
        <f t="shared" si="566"/>
        <v>0</v>
      </c>
      <c r="U1590" s="214">
        <f t="shared" si="563"/>
        <v>0</v>
      </c>
      <c r="W1590" s="221"/>
      <c r="X1590" s="222"/>
      <c r="Y1590" s="222"/>
      <c r="Z1590" s="223"/>
      <c r="AA1590" s="222"/>
      <c r="AB1590" s="224"/>
      <c r="AC1590" s="225"/>
      <c r="AD1590" s="2">
        <f t="shared" si="550"/>
        <v>0</v>
      </c>
      <c r="AE1590" s="2">
        <f t="shared" si="551"/>
        <v>0</v>
      </c>
      <c r="AF1590" s="226"/>
      <c r="AG1590" s="219">
        <f t="shared" si="555"/>
        <v>0</v>
      </c>
      <c r="AH1590" s="234">
        <f t="shared" si="556"/>
        <v>0</v>
      </c>
      <c r="AI1590" s="214">
        <f t="shared" si="564"/>
        <v>0</v>
      </c>
      <c r="AK1590" s="229">
        <f t="shared" si="557"/>
        <v>0</v>
      </c>
      <c r="AL1590" s="226"/>
      <c r="AM1590" s="15"/>
      <c r="AN1590" s="232" t="e">
        <f t="shared" si="558"/>
        <v>#DIV/0!</v>
      </c>
      <c r="AO1590" s="214">
        <f t="shared" si="552"/>
        <v>0</v>
      </c>
      <c r="AQ1590" s="210"/>
      <c r="AR1590" s="231"/>
      <c r="AS1590" s="15"/>
      <c r="AT1590" s="232">
        <f t="shared" si="559"/>
        <v>0</v>
      </c>
      <c r="AU1590" s="235">
        <f t="shared" si="560"/>
        <v>0</v>
      </c>
      <c r="AY1590" s="210"/>
      <c r="AZ1590" s="231"/>
      <c r="BA1590" s="15"/>
      <c r="BB1590" s="232">
        <f t="shared" si="549"/>
        <v>0</v>
      </c>
      <c r="BC1590" s="235">
        <f t="shared" si="561"/>
        <v>0</v>
      </c>
      <c r="BG1590" s="210"/>
      <c r="BH1590" s="231"/>
      <c r="BI1590" s="15"/>
      <c r="BJ1590" s="232">
        <f t="shared" si="553"/>
        <v>0</v>
      </c>
      <c r="BK1590" s="235">
        <f t="shared" si="562"/>
        <v>0</v>
      </c>
      <c r="BM1590" s="109">
        <f t="shared" si="554"/>
        <v>-1.6922777476009103</v>
      </c>
      <c r="BN1590" s="213"/>
      <c r="BR1590" s="228"/>
      <c r="BS1590" s="311"/>
      <c r="BT1590" s="3"/>
      <c r="BU1590" s="213"/>
      <c r="BV1590" s="213"/>
      <c r="BW1590" s="291"/>
    </row>
    <row r="1591" spans="1:75" x14ac:dyDescent="0.2">
      <c r="A1591" s="210"/>
      <c r="B1591" s="211"/>
      <c r="C1591" s="848" t="str">
        <f ca="1">IF(ISERR(AVERAGE(INDIRECT("B"&amp;(ROW()-INT($B$1/2))):INDIRECT("B"&amp;(ROW()+INT($B$1/2))))),"",AVERAGE(INDIRECT("B"&amp;(ROW()-INT($B$1/2))):INDIRECT("B"&amp;(ROW()+INT($B$1/2)))))</f>
        <v/>
      </c>
      <c r="D1591" s="848">
        <f t="shared" si="548"/>
        <v>0</v>
      </c>
      <c r="E1591" s="275"/>
      <c r="F1591" s="15"/>
      <c r="G1591" s="3"/>
      <c r="H1591" s="3"/>
      <c r="I1591" s="3"/>
      <c r="J1591" s="3"/>
      <c r="K1591" s="3"/>
      <c r="L1591" s="554"/>
      <c r="M1591" s="545"/>
      <c r="N1591" s="546"/>
      <c r="O1591" s="5"/>
      <c r="P1591" s="216"/>
      <c r="Q1591" s="217"/>
      <c r="R1591" s="218"/>
      <c r="S1591" s="219">
        <f t="shared" si="565"/>
        <v>0</v>
      </c>
      <c r="T1591" s="220">
        <f t="shared" si="566"/>
        <v>0</v>
      </c>
      <c r="U1591" s="214">
        <f t="shared" si="563"/>
        <v>0</v>
      </c>
      <c r="W1591" s="221"/>
      <c r="X1591" s="222"/>
      <c r="Y1591" s="222"/>
      <c r="Z1591" s="223"/>
      <c r="AA1591" s="222"/>
      <c r="AB1591" s="224"/>
      <c r="AC1591" s="225"/>
      <c r="AD1591" s="2">
        <f t="shared" si="550"/>
        <v>0</v>
      </c>
      <c r="AE1591" s="2">
        <f t="shared" si="551"/>
        <v>0</v>
      </c>
      <c r="AF1591" s="226"/>
      <c r="AG1591" s="219">
        <f t="shared" si="555"/>
        <v>0</v>
      </c>
      <c r="AH1591" s="234">
        <f t="shared" si="556"/>
        <v>0</v>
      </c>
      <c r="AI1591" s="214">
        <f t="shared" si="564"/>
        <v>0</v>
      </c>
      <c r="AK1591" s="229">
        <f t="shared" si="557"/>
        <v>0</v>
      </c>
      <c r="AL1591" s="226"/>
      <c r="AM1591" s="15"/>
      <c r="AN1591" s="232" t="e">
        <f t="shared" si="558"/>
        <v>#DIV/0!</v>
      </c>
      <c r="AO1591" s="214">
        <f t="shared" si="552"/>
        <v>0</v>
      </c>
      <c r="AQ1591" s="210"/>
      <c r="AR1591" s="231"/>
      <c r="AS1591" s="15"/>
      <c r="AT1591" s="232">
        <f t="shared" si="559"/>
        <v>0</v>
      </c>
      <c r="AU1591" s="235">
        <f t="shared" si="560"/>
        <v>0</v>
      </c>
      <c r="AY1591" s="210"/>
      <c r="AZ1591" s="231"/>
      <c r="BA1591" s="15"/>
      <c r="BB1591" s="232">
        <f t="shared" si="549"/>
        <v>0</v>
      </c>
      <c r="BC1591" s="235">
        <f t="shared" si="561"/>
        <v>0</v>
      </c>
      <c r="BG1591" s="210"/>
      <c r="BH1591" s="231"/>
      <c r="BI1591" s="15"/>
      <c r="BJ1591" s="232">
        <f t="shared" si="553"/>
        <v>0</v>
      </c>
      <c r="BK1591" s="235">
        <f t="shared" si="562"/>
        <v>0</v>
      </c>
      <c r="BM1591" s="109">
        <f t="shared" si="554"/>
        <v>-1.694110085098647</v>
      </c>
      <c r="BN1591" s="213"/>
      <c r="BR1591" s="228"/>
      <c r="BS1591" s="311"/>
      <c r="BT1591" s="3"/>
      <c r="BU1591" s="213"/>
      <c r="BV1591" s="213"/>
      <c r="BW1591" s="291"/>
    </row>
    <row r="1592" spans="1:75" x14ac:dyDescent="0.2">
      <c r="A1592" s="210"/>
      <c r="B1592" s="211"/>
      <c r="C1592" s="848" t="str">
        <f ca="1">IF(ISERR(AVERAGE(INDIRECT("B"&amp;(ROW()-INT($B$1/2))):INDIRECT("B"&amp;(ROW()+INT($B$1/2))))),"",AVERAGE(INDIRECT("B"&amp;(ROW()-INT($B$1/2))):INDIRECT("B"&amp;(ROW()+INT($B$1/2)))))</f>
        <v/>
      </c>
      <c r="D1592" s="848">
        <f t="shared" si="548"/>
        <v>0</v>
      </c>
      <c r="E1592" s="275"/>
      <c r="F1592" s="15"/>
      <c r="G1592" s="3"/>
      <c r="H1592" s="3"/>
      <c r="I1592" s="3"/>
      <c r="J1592" s="3"/>
      <c r="K1592" s="3"/>
      <c r="L1592" s="554"/>
      <c r="M1592" s="545"/>
      <c r="N1592" s="546"/>
      <c r="O1592" s="5"/>
      <c r="P1592" s="216"/>
      <c r="Q1592" s="217"/>
      <c r="R1592" s="218"/>
      <c r="S1592" s="219">
        <f t="shared" si="565"/>
        <v>0</v>
      </c>
      <c r="T1592" s="220">
        <f t="shared" si="566"/>
        <v>0</v>
      </c>
      <c r="U1592" s="214">
        <f t="shared" si="563"/>
        <v>0</v>
      </c>
      <c r="W1592" s="221"/>
      <c r="X1592" s="222"/>
      <c r="Y1592" s="222"/>
      <c r="Z1592" s="223"/>
      <c r="AA1592" s="222"/>
      <c r="AB1592" s="224"/>
      <c r="AC1592" s="225"/>
      <c r="AD1592" s="2">
        <f t="shared" si="550"/>
        <v>0</v>
      </c>
      <c r="AE1592" s="2">
        <f t="shared" si="551"/>
        <v>0</v>
      </c>
      <c r="AF1592" s="226"/>
      <c r="AG1592" s="219">
        <f t="shared" si="555"/>
        <v>0</v>
      </c>
      <c r="AH1592" s="234">
        <f t="shared" si="556"/>
        <v>0</v>
      </c>
      <c r="AI1592" s="214">
        <f t="shared" si="564"/>
        <v>0</v>
      </c>
      <c r="AK1592" s="229">
        <f t="shared" si="557"/>
        <v>0</v>
      </c>
      <c r="AL1592" s="226"/>
      <c r="AM1592" s="15"/>
      <c r="AN1592" s="232" t="e">
        <f t="shared" si="558"/>
        <v>#DIV/0!</v>
      </c>
      <c r="AO1592" s="214">
        <f t="shared" si="552"/>
        <v>0</v>
      </c>
      <c r="AQ1592" s="210"/>
      <c r="AR1592" s="231"/>
      <c r="AS1592" s="15"/>
      <c r="AT1592" s="232">
        <f t="shared" si="559"/>
        <v>0</v>
      </c>
      <c r="AU1592" s="235">
        <f t="shared" si="560"/>
        <v>0</v>
      </c>
      <c r="AY1592" s="210"/>
      <c r="AZ1592" s="231"/>
      <c r="BA1592" s="15"/>
      <c r="BB1592" s="232">
        <f t="shared" si="549"/>
        <v>0</v>
      </c>
      <c r="BC1592" s="235">
        <f t="shared" si="561"/>
        <v>0</v>
      </c>
      <c r="BG1592" s="210"/>
      <c r="BH1592" s="231"/>
      <c r="BI1592" s="15"/>
      <c r="BJ1592" s="232">
        <f t="shared" si="553"/>
        <v>0</v>
      </c>
      <c r="BK1592" s="235">
        <f t="shared" si="562"/>
        <v>0</v>
      </c>
      <c r="BM1592" s="109">
        <f t="shared" si="554"/>
        <v>-1.6959424225963837</v>
      </c>
      <c r="BN1592" s="213"/>
      <c r="BR1592" s="228"/>
      <c r="BS1592" s="311"/>
      <c r="BT1592" s="3"/>
      <c r="BU1592" s="213"/>
      <c r="BV1592" s="213"/>
      <c r="BW1592" s="291"/>
    </row>
    <row r="1593" spans="1:75" x14ac:dyDescent="0.2">
      <c r="A1593" s="210"/>
      <c r="B1593" s="211"/>
      <c r="C1593" s="848" t="str">
        <f ca="1">IF(ISERR(AVERAGE(INDIRECT("B"&amp;(ROW()-INT($B$1/2))):INDIRECT("B"&amp;(ROW()+INT($B$1/2))))),"",AVERAGE(INDIRECT("B"&amp;(ROW()-INT($B$1/2))):INDIRECT("B"&amp;(ROW()+INT($B$1/2)))))</f>
        <v/>
      </c>
      <c r="D1593" s="848">
        <f t="shared" si="548"/>
        <v>0</v>
      </c>
      <c r="E1593" s="275"/>
      <c r="F1593" s="15"/>
      <c r="G1593" s="3"/>
      <c r="H1593" s="3"/>
      <c r="I1593" s="3"/>
      <c r="J1593" s="3"/>
      <c r="K1593" s="3"/>
      <c r="L1593" s="554"/>
      <c r="M1593" s="545"/>
      <c r="N1593" s="546"/>
      <c r="O1593" s="5"/>
      <c r="P1593" s="216"/>
      <c r="Q1593" s="217"/>
      <c r="R1593" s="218"/>
      <c r="S1593" s="219">
        <f t="shared" si="565"/>
        <v>0</v>
      </c>
      <c r="T1593" s="220">
        <f t="shared" si="566"/>
        <v>0</v>
      </c>
      <c r="U1593" s="214">
        <f t="shared" si="563"/>
        <v>0</v>
      </c>
      <c r="W1593" s="221"/>
      <c r="X1593" s="222"/>
      <c r="Y1593" s="222"/>
      <c r="Z1593" s="223"/>
      <c r="AA1593" s="222"/>
      <c r="AB1593" s="224"/>
      <c r="AC1593" s="225"/>
      <c r="AD1593" s="2">
        <f t="shared" si="550"/>
        <v>0</v>
      </c>
      <c r="AE1593" s="2">
        <f t="shared" si="551"/>
        <v>0</v>
      </c>
      <c r="AF1593" s="226"/>
      <c r="AG1593" s="219">
        <f t="shared" si="555"/>
        <v>0</v>
      </c>
      <c r="AH1593" s="234">
        <f t="shared" si="556"/>
        <v>0</v>
      </c>
      <c r="AI1593" s="214">
        <f t="shared" si="564"/>
        <v>0</v>
      </c>
      <c r="AK1593" s="229">
        <f t="shared" si="557"/>
        <v>0</v>
      </c>
      <c r="AL1593" s="226"/>
      <c r="AM1593" s="15"/>
      <c r="AN1593" s="232" t="e">
        <f t="shared" si="558"/>
        <v>#DIV/0!</v>
      </c>
      <c r="AO1593" s="214">
        <f t="shared" si="552"/>
        <v>0</v>
      </c>
      <c r="AQ1593" s="210"/>
      <c r="AR1593" s="231"/>
      <c r="AS1593" s="15"/>
      <c r="AT1593" s="232">
        <f t="shared" si="559"/>
        <v>0</v>
      </c>
      <c r="AU1593" s="235">
        <f t="shared" si="560"/>
        <v>0</v>
      </c>
      <c r="AY1593" s="210"/>
      <c r="AZ1593" s="231"/>
      <c r="BA1593" s="15"/>
      <c r="BB1593" s="232">
        <f t="shared" si="549"/>
        <v>0</v>
      </c>
      <c r="BC1593" s="235">
        <f t="shared" si="561"/>
        <v>0</v>
      </c>
      <c r="BG1593" s="210"/>
      <c r="BH1593" s="231"/>
      <c r="BI1593" s="15"/>
      <c r="BJ1593" s="232">
        <f t="shared" si="553"/>
        <v>0</v>
      </c>
      <c r="BK1593" s="235">
        <f t="shared" si="562"/>
        <v>0</v>
      </c>
      <c r="BM1593" s="109">
        <f t="shared" si="554"/>
        <v>-1.6977747600941204</v>
      </c>
      <c r="BN1593" s="213"/>
      <c r="BR1593" s="228"/>
      <c r="BS1593" s="311"/>
      <c r="BT1593" s="3"/>
      <c r="BU1593" s="213"/>
      <c r="BV1593" s="213"/>
      <c r="BW1593" s="291"/>
    </row>
    <row r="1594" spans="1:75" x14ac:dyDescent="0.2">
      <c r="A1594" s="210"/>
      <c r="B1594" s="211"/>
      <c r="C1594" s="848" t="str">
        <f ca="1">IF(ISERR(AVERAGE(INDIRECT("B"&amp;(ROW()-INT($B$1/2))):INDIRECT("B"&amp;(ROW()+INT($B$1/2))))),"",AVERAGE(INDIRECT("B"&amp;(ROW()-INT($B$1/2))):INDIRECT("B"&amp;(ROW()+INT($B$1/2)))))</f>
        <v/>
      </c>
      <c r="D1594" s="848">
        <f t="shared" si="548"/>
        <v>0</v>
      </c>
      <c r="E1594" s="275"/>
      <c r="F1594" s="15"/>
      <c r="G1594" s="3"/>
      <c r="H1594" s="3"/>
      <c r="I1594" s="3"/>
      <c r="J1594" s="3"/>
      <c r="K1594" s="3"/>
      <c r="L1594" s="554"/>
      <c r="M1594" s="545"/>
      <c r="N1594" s="546"/>
      <c r="O1594" s="5"/>
      <c r="P1594" s="216"/>
      <c r="Q1594" s="217"/>
      <c r="R1594" s="218"/>
      <c r="S1594" s="219">
        <f t="shared" si="565"/>
        <v>0</v>
      </c>
      <c r="T1594" s="220">
        <f t="shared" si="566"/>
        <v>0</v>
      </c>
      <c r="U1594" s="214">
        <f t="shared" si="563"/>
        <v>0</v>
      </c>
      <c r="W1594" s="221"/>
      <c r="X1594" s="222"/>
      <c r="Y1594" s="222"/>
      <c r="Z1594" s="223"/>
      <c r="AA1594" s="222"/>
      <c r="AB1594" s="224"/>
      <c r="AC1594" s="225"/>
      <c r="AD1594" s="2">
        <f t="shared" si="550"/>
        <v>0</v>
      </c>
      <c r="AE1594" s="2">
        <f t="shared" si="551"/>
        <v>0</v>
      </c>
      <c r="AF1594" s="226"/>
      <c r="AG1594" s="219">
        <f t="shared" si="555"/>
        <v>0</v>
      </c>
      <c r="AH1594" s="234">
        <f t="shared" si="556"/>
        <v>0</v>
      </c>
      <c r="AI1594" s="214">
        <f t="shared" si="564"/>
        <v>0</v>
      </c>
      <c r="AK1594" s="229">
        <f t="shared" si="557"/>
        <v>0</v>
      </c>
      <c r="AL1594" s="226"/>
      <c r="AM1594" s="15"/>
      <c r="AN1594" s="232" t="e">
        <f t="shared" si="558"/>
        <v>#DIV/0!</v>
      </c>
      <c r="AO1594" s="214">
        <f t="shared" si="552"/>
        <v>0</v>
      </c>
      <c r="AQ1594" s="210"/>
      <c r="AR1594" s="231"/>
      <c r="AS1594" s="15"/>
      <c r="AT1594" s="232">
        <f t="shared" si="559"/>
        <v>0</v>
      </c>
      <c r="AU1594" s="235">
        <f t="shared" si="560"/>
        <v>0</v>
      </c>
      <c r="AY1594" s="210"/>
      <c r="AZ1594" s="231"/>
      <c r="BA1594" s="15"/>
      <c r="BB1594" s="232">
        <f t="shared" si="549"/>
        <v>0</v>
      </c>
      <c r="BC1594" s="235">
        <f t="shared" si="561"/>
        <v>0</v>
      </c>
      <c r="BG1594" s="210"/>
      <c r="BH1594" s="231"/>
      <c r="BI1594" s="15"/>
      <c r="BJ1594" s="232">
        <f t="shared" si="553"/>
        <v>0</v>
      </c>
      <c r="BK1594" s="235">
        <f t="shared" si="562"/>
        <v>0</v>
      </c>
      <c r="BM1594" s="109">
        <f t="shared" si="554"/>
        <v>-1.6996070975918571</v>
      </c>
      <c r="BN1594" s="213"/>
      <c r="BR1594" s="228"/>
      <c r="BS1594" s="311"/>
      <c r="BT1594" s="3"/>
      <c r="BU1594" s="213"/>
      <c r="BV1594" s="213"/>
      <c r="BW1594" s="291"/>
    </row>
    <row r="1595" spans="1:75" x14ac:dyDescent="0.2">
      <c r="A1595" s="210"/>
      <c r="B1595" s="211"/>
      <c r="C1595" s="848" t="str">
        <f ca="1">IF(ISERR(AVERAGE(INDIRECT("B"&amp;(ROW()-INT($B$1/2))):INDIRECT("B"&amp;(ROW()+INT($B$1/2))))),"",AVERAGE(INDIRECT("B"&amp;(ROW()-INT($B$1/2))):INDIRECT("B"&amp;(ROW()+INT($B$1/2)))))</f>
        <v/>
      </c>
      <c r="D1595" s="848">
        <f t="shared" si="548"/>
        <v>0</v>
      </c>
      <c r="E1595" s="275"/>
      <c r="F1595" s="15"/>
      <c r="G1595" s="3"/>
      <c r="H1595" s="3"/>
      <c r="I1595" s="3"/>
      <c r="J1595" s="3"/>
      <c r="K1595" s="3"/>
      <c r="L1595" s="554"/>
      <c r="M1595" s="545"/>
      <c r="N1595" s="546"/>
      <c r="O1595" s="5"/>
      <c r="P1595" s="216"/>
      <c r="Q1595" s="217"/>
      <c r="R1595" s="218"/>
      <c r="S1595" s="219">
        <f t="shared" si="565"/>
        <v>0</v>
      </c>
      <c r="T1595" s="220">
        <f t="shared" si="566"/>
        <v>0</v>
      </c>
      <c r="U1595" s="214">
        <f t="shared" si="563"/>
        <v>0</v>
      </c>
      <c r="W1595" s="221"/>
      <c r="X1595" s="222"/>
      <c r="Y1595" s="222"/>
      <c r="Z1595" s="223"/>
      <c r="AA1595" s="222"/>
      <c r="AB1595" s="224"/>
      <c r="AC1595" s="225"/>
      <c r="AD1595" s="2">
        <f t="shared" si="550"/>
        <v>0</v>
      </c>
      <c r="AE1595" s="2">
        <f t="shared" si="551"/>
        <v>0</v>
      </c>
      <c r="AF1595" s="226"/>
      <c r="AG1595" s="219">
        <f t="shared" si="555"/>
        <v>0</v>
      </c>
      <c r="AH1595" s="234">
        <f t="shared" si="556"/>
        <v>0</v>
      </c>
      <c r="AI1595" s="214">
        <f t="shared" si="564"/>
        <v>0</v>
      </c>
      <c r="AK1595" s="229">
        <f t="shared" si="557"/>
        <v>0</v>
      </c>
      <c r="AL1595" s="226"/>
      <c r="AM1595" s="15"/>
      <c r="AN1595" s="232" t="e">
        <f t="shared" si="558"/>
        <v>#DIV/0!</v>
      </c>
      <c r="AO1595" s="214">
        <f t="shared" si="552"/>
        <v>0</v>
      </c>
      <c r="AQ1595" s="210"/>
      <c r="AR1595" s="231"/>
      <c r="AS1595" s="15"/>
      <c r="AT1595" s="232">
        <f t="shared" si="559"/>
        <v>0</v>
      </c>
      <c r="AU1595" s="235">
        <f t="shared" si="560"/>
        <v>0</v>
      </c>
      <c r="AY1595" s="210"/>
      <c r="AZ1595" s="231"/>
      <c r="BA1595" s="15"/>
      <c r="BB1595" s="232">
        <f t="shared" si="549"/>
        <v>0</v>
      </c>
      <c r="BC1595" s="235">
        <f t="shared" si="561"/>
        <v>0</v>
      </c>
      <c r="BG1595" s="210"/>
      <c r="BH1595" s="231"/>
      <c r="BI1595" s="15"/>
      <c r="BJ1595" s="232">
        <f t="shared" si="553"/>
        <v>0</v>
      </c>
      <c r="BK1595" s="235">
        <f t="shared" si="562"/>
        <v>0</v>
      </c>
      <c r="BM1595" s="109">
        <f t="shared" si="554"/>
        <v>-1.7014394350895938</v>
      </c>
      <c r="BN1595" s="213"/>
      <c r="BR1595" s="228"/>
      <c r="BS1595" s="311"/>
      <c r="BT1595" s="3"/>
      <c r="BU1595" s="213"/>
      <c r="BV1595" s="213"/>
      <c r="BW1595" s="291"/>
    </row>
    <row r="1596" spans="1:75" x14ac:dyDescent="0.2">
      <c r="A1596" s="210"/>
      <c r="B1596" s="211"/>
      <c r="C1596" s="848" t="str">
        <f ca="1">IF(ISERR(AVERAGE(INDIRECT("B"&amp;(ROW()-INT($B$1/2))):INDIRECT("B"&amp;(ROW()+INT($B$1/2))))),"",AVERAGE(INDIRECT("B"&amp;(ROW()-INT($B$1/2))):INDIRECT("B"&amp;(ROW()+INT($B$1/2)))))</f>
        <v/>
      </c>
      <c r="D1596" s="848">
        <f t="shared" si="548"/>
        <v>0</v>
      </c>
      <c r="E1596" s="275"/>
      <c r="F1596" s="15"/>
      <c r="G1596" s="3"/>
      <c r="H1596" s="3"/>
      <c r="I1596" s="3"/>
      <c r="J1596" s="3"/>
      <c r="K1596" s="3"/>
      <c r="L1596" s="554"/>
      <c r="M1596" s="545"/>
      <c r="N1596" s="546"/>
      <c r="O1596" s="5"/>
      <c r="P1596" s="216"/>
      <c r="Q1596" s="217"/>
      <c r="R1596" s="218"/>
      <c r="S1596" s="219">
        <f t="shared" si="565"/>
        <v>0</v>
      </c>
      <c r="T1596" s="220">
        <f t="shared" si="566"/>
        <v>0</v>
      </c>
      <c r="U1596" s="214">
        <f t="shared" si="563"/>
        <v>0</v>
      </c>
      <c r="W1596" s="221"/>
      <c r="X1596" s="222"/>
      <c r="Y1596" s="222"/>
      <c r="Z1596" s="223"/>
      <c r="AA1596" s="222"/>
      <c r="AB1596" s="224"/>
      <c r="AC1596" s="225"/>
      <c r="AD1596" s="2">
        <f t="shared" si="550"/>
        <v>0</v>
      </c>
      <c r="AE1596" s="2">
        <f t="shared" si="551"/>
        <v>0</v>
      </c>
      <c r="AF1596" s="226"/>
      <c r="AG1596" s="219">
        <f t="shared" si="555"/>
        <v>0</v>
      </c>
      <c r="AH1596" s="234">
        <f t="shared" si="556"/>
        <v>0</v>
      </c>
      <c r="AI1596" s="214">
        <f t="shared" si="564"/>
        <v>0</v>
      </c>
      <c r="AK1596" s="229">
        <f t="shared" si="557"/>
        <v>0</v>
      </c>
      <c r="AL1596" s="226"/>
      <c r="AM1596" s="15"/>
      <c r="AN1596" s="232" t="e">
        <f t="shared" si="558"/>
        <v>#DIV/0!</v>
      </c>
      <c r="AO1596" s="214">
        <f t="shared" si="552"/>
        <v>0</v>
      </c>
      <c r="AQ1596" s="210"/>
      <c r="AR1596" s="231"/>
      <c r="AS1596" s="15"/>
      <c r="AT1596" s="232">
        <f t="shared" si="559"/>
        <v>0</v>
      </c>
      <c r="AU1596" s="235">
        <f t="shared" si="560"/>
        <v>0</v>
      </c>
      <c r="AY1596" s="210"/>
      <c r="AZ1596" s="231"/>
      <c r="BA1596" s="15"/>
      <c r="BB1596" s="232">
        <f t="shared" si="549"/>
        <v>0</v>
      </c>
      <c r="BC1596" s="235">
        <f t="shared" si="561"/>
        <v>0</v>
      </c>
      <c r="BG1596" s="210"/>
      <c r="BH1596" s="231"/>
      <c r="BI1596" s="15"/>
      <c r="BJ1596" s="232">
        <f t="shared" si="553"/>
        <v>0</v>
      </c>
      <c r="BK1596" s="235">
        <f t="shared" si="562"/>
        <v>0</v>
      </c>
      <c r="BM1596" s="109">
        <f t="shared" si="554"/>
        <v>-1.7032717725873305</v>
      </c>
      <c r="BN1596" s="213"/>
      <c r="BR1596" s="228"/>
      <c r="BS1596" s="311"/>
      <c r="BT1596" s="3"/>
      <c r="BU1596" s="213"/>
      <c r="BV1596" s="213"/>
      <c r="BW1596" s="291"/>
    </row>
    <row r="1597" spans="1:75" x14ac:dyDescent="0.2">
      <c r="A1597" s="210"/>
      <c r="B1597" s="211"/>
      <c r="C1597" s="848" t="str">
        <f ca="1">IF(ISERR(AVERAGE(INDIRECT("B"&amp;(ROW()-INT($B$1/2))):INDIRECT("B"&amp;(ROW()+INT($B$1/2))))),"",AVERAGE(INDIRECT("B"&amp;(ROW()-INT($B$1/2))):INDIRECT("B"&amp;(ROW()+INT($B$1/2)))))</f>
        <v/>
      </c>
      <c r="D1597" s="848">
        <f t="shared" si="548"/>
        <v>0</v>
      </c>
      <c r="E1597" s="275"/>
      <c r="F1597" s="15"/>
      <c r="G1597" s="3"/>
      <c r="H1597" s="3"/>
      <c r="I1597" s="3"/>
      <c r="J1597" s="3"/>
      <c r="K1597" s="3"/>
      <c r="L1597" s="554"/>
      <c r="M1597" s="545"/>
      <c r="N1597" s="546"/>
      <c r="O1597" s="5"/>
      <c r="P1597" s="216"/>
      <c r="Q1597" s="217"/>
      <c r="R1597" s="218"/>
      <c r="S1597" s="219">
        <f t="shared" si="565"/>
        <v>0</v>
      </c>
      <c r="T1597" s="220">
        <f t="shared" si="566"/>
        <v>0</v>
      </c>
      <c r="U1597" s="214">
        <f t="shared" si="563"/>
        <v>0</v>
      </c>
      <c r="W1597" s="221"/>
      <c r="X1597" s="222"/>
      <c r="Y1597" s="222"/>
      <c r="Z1597" s="223"/>
      <c r="AA1597" s="222"/>
      <c r="AB1597" s="224"/>
      <c r="AC1597" s="225"/>
      <c r="AD1597" s="2">
        <f t="shared" si="550"/>
        <v>0</v>
      </c>
      <c r="AE1597" s="2">
        <f t="shared" si="551"/>
        <v>0</v>
      </c>
      <c r="AF1597" s="226"/>
      <c r="AG1597" s="219">
        <f t="shared" si="555"/>
        <v>0</v>
      </c>
      <c r="AH1597" s="234">
        <f t="shared" si="556"/>
        <v>0</v>
      </c>
      <c r="AI1597" s="214">
        <f t="shared" si="564"/>
        <v>0</v>
      </c>
      <c r="AK1597" s="229">
        <f t="shared" si="557"/>
        <v>0</v>
      </c>
      <c r="AL1597" s="226"/>
      <c r="AM1597" s="15"/>
      <c r="AN1597" s="232" t="e">
        <f t="shared" si="558"/>
        <v>#DIV/0!</v>
      </c>
      <c r="AO1597" s="214">
        <f t="shared" si="552"/>
        <v>0</v>
      </c>
      <c r="AQ1597" s="210"/>
      <c r="AR1597" s="231"/>
      <c r="AS1597" s="15"/>
      <c r="AT1597" s="232">
        <f t="shared" si="559"/>
        <v>0</v>
      </c>
      <c r="AU1597" s="235">
        <f t="shared" si="560"/>
        <v>0</v>
      </c>
      <c r="AY1597" s="210"/>
      <c r="AZ1597" s="231"/>
      <c r="BA1597" s="15"/>
      <c r="BB1597" s="232">
        <f t="shared" si="549"/>
        <v>0</v>
      </c>
      <c r="BC1597" s="235">
        <f t="shared" si="561"/>
        <v>0</v>
      </c>
      <c r="BG1597" s="210"/>
      <c r="BH1597" s="231"/>
      <c r="BI1597" s="15"/>
      <c r="BJ1597" s="232">
        <f t="shared" si="553"/>
        <v>0</v>
      </c>
      <c r="BK1597" s="235">
        <f t="shared" si="562"/>
        <v>0</v>
      </c>
      <c r="BM1597" s="109">
        <f t="shared" si="554"/>
        <v>-1.7051041100850672</v>
      </c>
      <c r="BN1597" s="213"/>
      <c r="BR1597" s="228"/>
      <c r="BS1597" s="311"/>
      <c r="BT1597" s="3"/>
      <c r="BU1597" s="213"/>
      <c r="BV1597" s="213"/>
      <c r="BW1597" s="291"/>
    </row>
    <row r="1598" spans="1:75" x14ac:dyDescent="0.2">
      <c r="A1598" s="210"/>
      <c r="B1598" s="211"/>
      <c r="C1598" s="848" t="str">
        <f ca="1">IF(ISERR(AVERAGE(INDIRECT("B"&amp;(ROW()-INT($B$1/2))):INDIRECT("B"&amp;(ROW()+INT($B$1/2))))),"",AVERAGE(INDIRECT("B"&amp;(ROW()-INT($B$1/2))):INDIRECT("B"&amp;(ROW()+INT($B$1/2)))))</f>
        <v/>
      </c>
      <c r="D1598" s="848">
        <f t="shared" si="548"/>
        <v>0</v>
      </c>
      <c r="E1598" s="275"/>
      <c r="F1598" s="15"/>
      <c r="G1598" s="3"/>
      <c r="H1598" s="3"/>
      <c r="I1598" s="3"/>
      <c r="J1598" s="3"/>
      <c r="K1598" s="3"/>
      <c r="L1598" s="554"/>
      <c r="M1598" s="545"/>
      <c r="N1598" s="546"/>
      <c r="O1598" s="5"/>
      <c r="P1598" s="216"/>
      <c r="Q1598" s="217"/>
      <c r="R1598" s="218"/>
      <c r="S1598" s="219">
        <f t="shared" si="565"/>
        <v>0</v>
      </c>
      <c r="T1598" s="220">
        <f t="shared" si="566"/>
        <v>0</v>
      </c>
      <c r="U1598" s="214">
        <f t="shared" si="563"/>
        <v>0</v>
      </c>
      <c r="W1598" s="221"/>
      <c r="X1598" s="222"/>
      <c r="Y1598" s="222"/>
      <c r="Z1598" s="223"/>
      <c r="AA1598" s="222"/>
      <c r="AB1598" s="224"/>
      <c r="AC1598" s="225"/>
      <c r="AD1598" s="2">
        <f t="shared" si="550"/>
        <v>0</v>
      </c>
      <c r="AE1598" s="2">
        <f t="shared" si="551"/>
        <v>0</v>
      </c>
      <c r="AF1598" s="226"/>
      <c r="AG1598" s="219">
        <f t="shared" si="555"/>
        <v>0</v>
      </c>
      <c r="AH1598" s="234">
        <f t="shared" si="556"/>
        <v>0</v>
      </c>
      <c r="AI1598" s="214">
        <f t="shared" si="564"/>
        <v>0</v>
      </c>
      <c r="AK1598" s="229">
        <f t="shared" si="557"/>
        <v>0</v>
      </c>
      <c r="AL1598" s="226"/>
      <c r="AM1598" s="15"/>
      <c r="AN1598" s="232" t="e">
        <f t="shared" si="558"/>
        <v>#DIV/0!</v>
      </c>
      <c r="AO1598" s="214">
        <f t="shared" si="552"/>
        <v>0</v>
      </c>
      <c r="AQ1598" s="210"/>
      <c r="AR1598" s="231"/>
      <c r="AS1598" s="15"/>
      <c r="AT1598" s="232">
        <f t="shared" si="559"/>
        <v>0</v>
      </c>
      <c r="AU1598" s="235">
        <f t="shared" si="560"/>
        <v>0</v>
      </c>
      <c r="AY1598" s="210"/>
      <c r="AZ1598" s="231"/>
      <c r="BA1598" s="15"/>
      <c r="BB1598" s="232">
        <f t="shared" si="549"/>
        <v>0</v>
      </c>
      <c r="BC1598" s="235">
        <f t="shared" si="561"/>
        <v>0</v>
      </c>
      <c r="BG1598" s="210"/>
      <c r="BH1598" s="231"/>
      <c r="BI1598" s="15"/>
      <c r="BJ1598" s="232">
        <f t="shared" si="553"/>
        <v>0</v>
      </c>
      <c r="BK1598" s="235">
        <f t="shared" si="562"/>
        <v>0</v>
      </c>
      <c r="BM1598" s="109">
        <f t="shared" si="554"/>
        <v>-1.7069364475828039</v>
      </c>
      <c r="BN1598" s="213"/>
      <c r="BR1598" s="228"/>
      <c r="BS1598" s="311"/>
      <c r="BT1598" s="3"/>
      <c r="BU1598" s="213"/>
      <c r="BV1598" s="213"/>
      <c r="BW1598" s="291"/>
    </row>
    <row r="1599" spans="1:75" x14ac:dyDescent="0.2">
      <c r="A1599" s="210"/>
      <c r="B1599" s="211"/>
      <c r="C1599" s="848" t="str">
        <f ca="1">IF(ISERR(AVERAGE(INDIRECT("B"&amp;(ROW()-INT($B$1/2))):INDIRECT("B"&amp;(ROW()+INT($B$1/2))))),"",AVERAGE(INDIRECT("B"&amp;(ROW()-INT($B$1/2))):INDIRECT("B"&amp;(ROW()+INT($B$1/2)))))</f>
        <v/>
      </c>
      <c r="D1599" s="848">
        <f t="shared" si="548"/>
        <v>0</v>
      </c>
      <c r="E1599" s="275"/>
      <c r="F1599" s="15"/>
      <c r="G1599" s="3"/>
      <c r="H1599" s="3"/>
      <c r="I1599" s="3"/>
      <c r="J1599" s="3"/>
      <c r="K1599" s="3"/>
      <c r="L1599" s="554"/>
      <c r="M1599" s="545"/>
      <c r="N1599" s="546"/>
      <c r="O1599" s="5"/>
      <c r="P1599" s="216"/>
      <c r="Q1599" s="217"/>
      <c r="R1599" s="218"/>
      <c r="S1599" s="219">
        <f t="shared" si="565"/>
        <v>0</v>
      </c>
      <c r="T1599" s="220">
        <f t="shared" si="566"/>
        <v>0</v>
      </c>
      <c r="U1599" s="214">
        <f t="shared" si="563"/>
        <v>0</v>
      </c>
      <c r="W1599" s="221"/>
      <c r="X1599" s="222"/>
      <c r="Y1599" s="222"/>
      <c r="Z1599" s="223"/>
      <c r="AA1599" s="222"/>
      <c r="AB1599" s="224"/>
      <c r="AC1599" s="225"/>
      <c r="AD1599" s="2">
        <f t="shared" si="550"/>
        <v>0</v>
      </c>
      <c r="AE1599" s="2">
        <f t="shared" si="551"/>
        <v>0</v>
      </c>
      <c r="AF1599" s="226"/>
      <c r="AG1599" s="219">
        <f t="shared" si="555"/>
        <v>0</v>
      </c>
      <c r="AH1599" s="234">
        <f t="shared" si="556"/>
        <v>0</v>
      </c>
      <c r="AI1599" s="214">
        <f t="shared" si="564"/>
        <v>0</v>
      </c>
      <c r="AK1599" s="229">
        <f t="shared" si="557"/>
        <v>0</v>
      </c>
      <c r="AL1599" s="226"/>
      <c r="AM1599" s="15"/>
      <c r="AN1599" s="232" t="e">
        <f t="shared" si="558"/>
        <v>#DIV/0!</v>
      </c>
      <c r="AO1599" s="214">
        <f t="shared" si="552"/>
        <v>0</v>
      </c>
      <c r="AQ1599" s="210"/>
      <c r="AR1599" s="231"/>
      <c r="AS1599" s="15"/>
      <c r="AT1599" s="232">
        <f t="shared" si="559"/>
        <v>0</v>
      </c>
      <c r="AU1599" s="235">
        <f t="shared" si="560"/>
        <v>0</v>
      </c>
      <c r="AY1599" s="210"/>
      <c r="AZ1599" s="231"/>
      <c r="BA1599" s="15"/>
      <c r="BB1599" s="232">
        <f t="shared" si="549"/>
        <v>0</v>
      </c>
      <c r="BC1599" s="235">
        <f t="shared" si="561"/>
        <v>0</v>
      </c>
      <c r="BG1599" s="210"/>
      <c r="BH1599" s="231"/>
      <c r="BI1599" s="15"/>
      <c r="BJ1599" s="232">
        <f t="shared" si="553"/>
        <v>0</v>
      </c>
      <c r="BK1599" s="235">
        <f t="shared" si="562"/>
        <v>0</v>
      </c>
      <c r="BM1599" s="109">
        <f t="shared" si="554"/>
        <v>-1.7087687850805406</v>
      </c>
      <c r="BN1599" s="213"/>
      <c r="BR1599" s="228"/>
      <c r="BS1599" s="311"/>
      <c r="BT1599" s="3"/>
      <c r="BU1599" s="213"/>
      <c r="BV1599" s="213"/>
      <c r="BW1599" s="291"/>
    </row>
    <row r="1600" spans="1:75" x14ac:dyDescent="0.2">
      <c r="A1600" s="210"/>
      <c r="B1600" s="211"/>
      <c r="C1600" s="848" t="str">
        <f ca="1">IF(ISERR(AVERAGE(INDIRECT("B"&amp;(ROW()-INT($B$1/2))):INDIRECT("B"&amp;(ROW()+INT($B$1/2))))),"",AVERAGE(INDIRECT("B"&amp;(ROW()-INT($B$1/2))):INDIRECT("B"&amp;(ROW()+INT($B$1/2)))))</f>
        <v/>
      </c>
      <c r="D1600" s="848">
        <f t="shared" si="548"/>
        <v>0</v>
      </c>
      <c r="E1600" s="275"/>
      <c r="F1600" s="15"/>
      <c r="G1600" s="3"/>
      <c r="H1600" s="3"/>
      <c r="I1600" s="3"/>
      <c r="J1600" s="3"/>
      <c r="K1600" s="3"/>
      <c r="L1600" s="554"/>
      <c r="M1600" s="545"/>
      <c r="N1600" s="546"/>
      <c r="O1600" s="5"/>
      <c r="P1600" s="216"/>
      <c r="Q1600" s="217"/>
      <c r="R1600" s="218"/>
      <c r="S1600" s="219">
        <f t="shared" si="565"/>
        <v>0</v>
      </c>
      <c r="T1600" s="220">
        <f t="shared" si="566"/>
        <v>0</v>
      </c>
      <c r="U1600" s="214">
        <f t="shared" si="563"/>
        <v>0</v>
      </c>
      <c r="W1600" s="221"/>
      <c r="X1600" s="222"/>
      <c r="Y1600" s="222"/>
      <c r="Z1600" s="223"/>
      <c r="AA1600" s="222"/>
      <c r="AB1600" s="224"/>
      <c r="AC1600" s="225"/>
      <c r="AD1600" s="2">
        <f t="shared" si="550"/>
        <v>0</v>
      </c>
      <c r="AE1600" s="2">
        <f t="shared" si="551"/>
        <v>0</v>
      </c>
      <c r="AF1600" s="226"/>
      <c r="AG1600" s="219">
        <f t="shared" si="555"/>
        <v>0</v>
      </c>
      <c r="AH1600" s="234">
        <f t="shared" si="556"/>
        <v>0</v>
      </c>
      <c r="AI1600" s="214">
        <f t="shared" si="564"/>
        <v>0</v>
      </c>
      <c r="AK1600" s="229">
        <f t="shared" si="557"/>
        <v>0</v>
      </c>
      <c r="AL1600" s="226"/>
      <c r="AM1600" s="15"/>
      <c r="AN1600" s="232" t="e">
        <f t="shared" si="558"/>
        <v>#DIV/0!</v>
      </c>
      <c r="AO1600" s="214">
        <f t="shared" si="552"/>
        <v>0</v>
      </c>
      <c r="AQ1600" s="210"/>
      <c r="AR1600" s="231"/>
      <c r="AS1600" s="15"/>
      <c r="AT1600" s="232">
        <f t="shared" si="559"/>
        <v>0</v>
      </c>
      <c r="AU1600" s="235">
        <f t="shared" si="560"/>
        <v>0</v>
      </c>
      <c r="AY1600" s="210"/>
      <c r="AZ1600" s="231"/>
      <c r="BA1600" s="15"/>
      <c r="BB1600" s="232">
        <f t="shared" si="549"/>
        <v>0</v>
      </c>
      <c r="BC1600" s="235">
        <f t="shared" si="561"/>
        <v>0</v>
      </c>
      <c r="BG1600" s="210"/>
      <c r="BH1600" s="231"/>
      <c r="BI1600" s="15"/>
      <c r="BJ1600" s="232">
        <f t="shared" si="553"/>
        <v>0</v>
      </c>
      <c r="BK1600" s="235">
        <f t="shared" si="562"/>
        <v>0</v>
      </c>
      <c r="BM1600" s="109">
        <f t="shared" si="554"/>
        <v>-1.7106011225782773</v>
      </c>
      <c r="BN1600" s="213"/>
      <c r="BR1600" s="228"/>
      <c r="BS1600" s="311"/>
      <c r="BT1600" s="3"/>
      <c r="BU1600" s="213"/>
      <c r="BV1600" s="213"/>
      <c r="BW1600" s="291"/>
    </row>
    <row r="1601" spans="1:75" x14ac:dyDescent="0.2">
      <c r="A1601" s="210"/>
      <c r="B1601" s="211"/>
      <c r="C1601" s="848" t="str">
        <f ca="1">IF(ISERR(AVERAGE(INDIRECT("B"&amp;(ROW()-INT($B$1/2))):INDIRECT("B"&amp;(ROW()+INT($B$1/2))))),"",AVERAGE(INDIRECT("B"&amp;(ROW()-INT($B$1/2))):INDIRECT("B"&amp;(ROW()+INT($B$1/2)))))</f>
        <v/>
      </c>
      <c r="D1601" s="848">
        <f t="shared" ref="D1601:D1664" si="567">A1601-A1600</f>
        <v>0</v>
      </c>
      <c r="E1601" s="275"/>
      <c r="F1601" s="15"/>
      <c r="G1601" s="3"/>
      <c r="H1601" s="3"/>
      <c r="I1601" s="3"/>
      <c r="J1601" s="3"/>
      <c r="K1601" s="3"/>
      <c r="L1601" s="554"/>
      <c r="M1601" s="545"/>
      <c r="N1601" s="546"/>
      <c r="O1601" s="5"/>
      <c r="P1601" s="216"/>
      <c r="Q1601" s="217"/>
      <c r="R1601" s="218"/>
      <c r="S1601" s="219">
        <f t="shared" si="565"/>
        <v>0</v>
      </c>
      <c r="T1601" s="220">
        <f t="shared" si="566"/>
        <v>0</v>
      </c>
      <c r="U1601" s="214">
        <f t="shared" si="563"/>
        <v>0</v>
      </c>
      <c r="W1601" s="221"/>
      <c r="X1601" s="222"/>
      <c r="Y1601" s="222"/>
      <c r="Z1601" s="223"/>
      <c r="AA1601" s="222"/>
      <c r="AB1601" s="224"/>
      <c r="AC1601" s="225"/>
      <c r="AD1601" s="2">
        <f t="shared" si="550"/>
        <v>0</v>
      </c>
      <c r="AE1601" s="2">
        <f t="shared" si="551"/>
        <v>0</v>
      </c>
      <c r="AF1601" s="226"/>
      <c r="AG1601" s="219">
        <f t="shared" si="555"/>
        <v>0</v>
      </c>
      <c r="AH1601" s="234">
        <f t="shared" si="556"/>
        <v>0</v>
      </c>
      <c r="AI1601" s="214">
        <f t="shared" si="564"/>
        <v>0</v>
      </c>
      <c r="AK1601" s="229">
        <f t="shared" si="557"/>
        <v>0</v>
      </c>
      <c r="AL1601" s="226"/>
      <c r="AM1601" s="15"/>
      <c r="AN1601" s="232" t="e">
        <f t="shared" si="558"/>
        <v>#DIV/0!</v>
      </c>
      <c r="AO1601" s="214">
        <f t="shared" si="552"/>
        <v>0</v>
      </c>
      <c r="AQ1601" s="210"/>
      <c r="AR1601" s="231"/>
      <c r="AS1601" s="15"/>
      <c r="AT1601" s="232">
        <f t="shared" si="559"/>
        <v>0</v>
      </c>
      <c r="AU1601" s="235">
        <f t="shared" si="560"/>
        <v>0</v>
      </c>
      <c r="AY1601" s="210"/>
      <c r="AZ1601" s="231"/>
      <c r="BA1601" s="15"/>
      <c r="BB1601" s="232">
        <f t="shared" si="549"/>
        <v>0</v>
      </c>
      <c r="BC1601" s="235">
        <f t="shared" si="561"/>
        <v>0</v>
      </c>
      <c r="BG1601" s="210"/>
      <c r="BH1601" s="231"/>
      <c r="BI1601" s="15"/>
      <c r="BJ1601" s="232">
        <f t="shared" si="553"/>
        <v>0</v>
      </c>
      <c r="BK1601" s="235">
        <f t="shared" si="562"/>
        <v>0</v>
      </c>
      <c r="BM1601" s="109">
        <f t="shared" si="554"/>
        <v>-1.712433460076014</v>
      </c>
      <c r="BN1601" s="213"/>
      <c r="BR1601" s="228"/>
      <c r="BS1601" s="311"/>
      <c r="BT1601" s="3"/>
      <c r="BU1601" s="213"/>
      <c r="BV1601" s="213"/>
      <c r="BW1601" s="291"/>
    </row>
    <row r="1602" spans="1:75" x14ac:dyDescent="0.2">
      <c r="A1602" s="210"/>
      <c r="B1602" s="211"/>
      <c r="C1602" s="848" t="str">
        <f ca="1">IF(ISERR(AVERAGE(INDIRECT("B"&amp;(ROW()-INT($B$1/2))):INDIRECT("B"&amp;(ROW()+INT($B$1/2))))),"",AVERAGE(INDIRECT("B"&amp;(ROW()-INT($B$1/2))):INDIRECT("B"&amp;(ROW()+INT($B$1/2)))))</f>
        <v/>
      </c>
      <c r="D1602" s="848">
        <f t="shared" si="567"/>
        <v>0</v>
      </c>
      <c r="E1602" s="275"/>
      <c r="F1602" s="15"/>
      <c r="G1602" s="3"/>
      <c r="H1602" s="3"/>
      <c r="I1602" s="3"/>
      <c r="J1602" s="3"/>
      <c r="K1602" s="3"/>
      <c r="L1602" s="554"/>
      <c r="M1602" s="545"/>
      <c r="N1602" s="546"/>
      <c r="O1602" s="5"/>
      <c r="P1602" s="216"/>
      <c r="Q1602" s="217"/>
      <c r="R1602" s="218"/>
      <c r="S1602" s="219">
        <f t="shared" si="565"/>
        <v>0</v>
      </c>
      <c r="T1602" s="220">
        <f t="shared" si="566"/>
        <v>0</v>
      </c>
      <c r="U1602" s="214">
        <f t="shared" si="563"/>
        <v>0</v>
      </c>
      <c r="W1602" s="221"/>
      <c r="X1602" s="222"/>
      <c r="Y1602" s="222"/>
      <c r="Z1602" s="223"/>
      <c r="AA1602" s="222"/>
      <c r="AB1602" s="224"/>
      <c r="AC1602" s="225"/>
      <c r="AD1602" s="2">
        <f t="shared" si="550"/>
        <v>0</v>
      </c>
      <c r="AE1602" s="2">
        <f t="shared" si="551"/>
        <v>0</v>
      </c>
      <c r="AF1602" s="226"/>
      <c r="AG1602" s="219">
        <f t="shared" si="555"/>
        <v>0</v>
      </c>
      <c r="AH1602" s="234">
        <f t="shared" si="556"/>
        <v>0</v>
      </c>
      <c r="AI1602" s="214">
        <f t="shared" si="564"/>
        <v>0</v>
      </c>
      <c r="AK1602" s="229">
        <f t="shared" si="557"/>
        <v>0</v>
      </c>
      <c r="AL1602" s="226"/>
      <c r="AM1602" s="15"/>
      <c r="AN1602" s="232" t="e">
        <f t="shared" si="558"/>
        <v>#DIV/0!</v>
      </c>
      <c r="AO1602" s="214">
        <f t="shared" si="552"/>
        <v>0</v>
      </c>
      <c r="AQ1602" s="210"/>
      <c r="AR1602" s="231"/>
      <c r="AS1602" s="15"/>
      <c r="AT1602" s="232">
        <f t="shared" si="559"/>
        <v>0</v>
      </c>
      <c r="AU1602" s="235">
        <f t="shared" si="560"/>
        <v>0</v>
      </c>
      <c r="AY1602" s="210"/>
      <c r="AZ1602" s="231"/>
      <c r="BA1602" s="15"/>
      <c r="BB1602" s="232">
        <f t="shared" si="549"/>
        <v>0</v>
      </c>
      <c r="BC1602" s="235">
        <f t="shared" si="561"/>
        <v>0</v>
      </c>
      <c r="BG1602" s="210"/>
      <c r="BH1602" s="231"/>
      <c r="BI1602" s="15"/>
      <c r="BJ1602" s="232">
        <f t="shared" si="553"/>
        <v>0</v>
      </c>
      <c r="BK1602" s="235">
        <f t="shared" si="562"/>
        <v>0</v>
      </c>
      <c r="BM1602" s="109">
        <f t="shared" si="554"/>
        <v>-1.7142657975737507</v>
      </c>
      <c r="BN1602" s="213"/>
      <c r="BR1602" s="228"/>
      <c r="BS1602" s="311"/>
      <c r="BT1602" s="3"/>
      <c r="BU1602" s="213"/>
      <c r="BV1602" s="213"/>
      <c r="BW1602" s="291"/>
    </row>
    <row r="1603" spans="1:75" x14ac:dyDescent="0.2">
      <c r="A1603" s="210"/>
      <c r="B1603" s="211"/>
      <c r="C1603" s="848" t="str">
        <f ca="1">IF(ISERR(AVERAGE(INDIRECT("B"&amp;(ROW()-INT($B$1/2))):INDIRECT("B"&amp;(ROW()+INT($B$1/2))))),"",AVERAGE(INDIRECT("B"&amp;(ROW()-INT($B$1/2))):INDIRECT("B"&amp;(ROW()+INT($B$1/2)))))</f>
        <v/>
      </c>
      <c r="D1603" s="848">
        <f t="shared" si="567"/>
        <v>0</v>
      </c>
      <c r="E1603" s="275"/>
      <c r="F1603" s="15"/>
      <c r="G1603" s="3"/>
      <c r="H1603" s="3"/>
      <c r="I1603" s="3"/>
      <c r="J1603" s="3"/>
      <c r="K1603" s="3"/>
      <c r="L1603" s="554"/>
      <c r="M1603" s="545"/>
      <c r="N1603" s="546"/>
      <c r="O1603" s="5"/>
      <c r="P1603" s="216"/>
      <c r="Q1603" s="217"/>
      <c r="R1603" s="218"/>
      <c r="S1603" s="219">
        <f t="shared" si="565"/>
        <v>0</v>
      </c>
      <c r="T1603" s="220">
        <f t="shared" si="566"/>
        <v>0</v>
      </c>
      <c r="U1603" s="214">
        <f t="shared" si="563"/>
        <v>0</v>
      </c>
      <c r="W1603" s="221"/>
      <c r="X1603" s="222"/>
      <c r="Y1603" s="222"/>
      <c r="Z1603" s="223"/>
      <c r="AA1603" s="222"/>
      <c r="AB1603" s="224"/>
      <c r="AC1603" s="225"/>
      <c r="AD1603" s="2">
        <f t="shared" si="550"/>
        <v>0</v>
      </c>
      <c r="AE1603" s="2">
        <f t="shared" si="551"/>
        <v>0</v>
      </c>
      <c r="AF1603" s="226"/>
      <c r="AG1603" s="219">
        <f t="shared" si="555"/>
        <v>0</v>
      </c>
      <c r="AH1603" s="234">
        <f t="shared" si="556"/>
        <v>0</v>
      </c>
      <c r="AI1603" s="214">
        <f t="shared" si="564"/>
        <v>0</v>
      </c>
      <c r="AK1603" s="229">
        <f t="shared" si="557"/>
        <v>0</v>
      </c>
      <c r="AL1603" s="226"/>
      <c r="AM1603" s="15"/>
      <c r="AN1603" s="232" t="e">
        <f t="shared" si="558"/>
        <v>#DIV/0!</v>
      </c>
      <c r="AO1603" s="214">
        <f t="shared" si="552"/>
        <v>0</v>
      </c>
      <c r="AQ1603" s="210"/>
      <c r="AR1603" s="231"/>
      <c r="AS1603" s="15"/>
      <c r="AT1603" s="232">
        <f t="shared" si="559"/>
        <v>0</v>
      </c>
      <c r="AU1603" s="235">
        <f t="shared" si="560"/>
        <v>0</v>
      </c>
      <c r="AY1603" s="210"/>
      <c r="AZ1603" s="231"/>
      <c r="BA1603" s="15"/>
      <c r="BB1603" s="232">
        <f t="shared" si="549"/>
        <v>0</v>
      </c>
      <c r="BC1603" s="235">
        <f t="shared" si="561"/>
        <v>0</v>
      </c>
      <c r="BG1603" s="210"/>
      <c r="BH1603" s="231"/>
      <c r="BI1603" s="15"/>
      <c r="BJ1603" s="232">
        <f t="shared" si="553"/>
        <v>0</v>
      </c>
      <c r="BK1603" s="235">
        <f t="shared" si="562"/>
        <v>0</v>
      </c>
      <c r="BM1603" s="109">
        <f t="shared" si="554"/>
        <v>-1.7160981350714875</v>
      </c>
      <c r="BN1603" s="213"/>
      <c r="BR1603" s="228"/>
      <c r="BS1603" s="311"/>
      <c r="BT1603" s="3"/>
      <c r="BU1603" s="213"/>
      <c r="BV1603" s="213"/>
      <c r="BW1603" s="291"/>
    </row>
    <row r="1604" spans="1:75" x14ac:dyDescent="0.2">
      <c r="A1604" s="210"/>
      <c r="B1604" s="211"/>
      <c r="C1604" s="848" t="str">
        <f ca="1">IF(ISERR(AVERAGE(INDIRECT("B"&amp;(ROW()-INT($B$1/2))):INDIRECT("B"&amp;(ROW()+INT($B$1/2))))),"",AVERAGE(INDIRECT("B"&amp;(ROW()-INT($B$1/2))):INDIRECT("B"&amp;(ROW()+INT($B$1/2)))))</f>
        <v/>
      </c>
      <c r="D1604" s="848">
        <f t="shared" si="567"/>
        <v>0</v>
      </c>
      <c r="E1604" s="275"/>
      <c r="F1604" s="15"/>
      <c r="G1604" s="3"/>
      <c r="H1604" s="3"/>
      <c r="I1604" s="3"/>
      <c r="J1604" s="3"/>
      <c r="K1604" s="3"/>
      <c r="L1604" s="554"/>
      <c r="M1604" s="545"/>
      <c r="N1604" s="546"/>
      <c r="O1604" s="5"/>
      <c r="P1604" s="216"/>
      <c r="Q1604" s="217"/>
      <c r="R1604" s="218"/>
      <c r="S1604" s="219">
        <f t="shared" si="565"/>
        <v>0</v>
      </c>
      <c r="T1604" s="220">
        <f t="shared" si="566"/>
        <v>0</v>
      </c>
      <c r="U1604" s="214">
        <f t="shared" si="563"/>
        <v>0</v>
      </c>
      <c r="W1604" s="221"/>
      <c r="X1604" s="222"/>
      <c r="Y1604" s="222"/>
      <c r="Z1604" s="223"/>
      <c r="AA1604" s="222"/>
      <c r="AB1604" s="224"/>
      <c r="AC1604" s="225"/>
      <c r="AD1604" s="2">
        <f t="shared" si="550"/>
        <v>0</v>
      </c>
      <c r="AE1604" s="2">
        <f t="shared" si="551"/>
        <v>0</v>
      </c>
      <c r="AF1604" s="226"/>
      <c r="AG1604" s="219">
        <f t="shared" si="555"/>
        <v>0</v>
      </c>
      <c r="AH1604" s="234">
        <f t="shared" si="556"/>
        <v>0</v>
      </c>
      <c r="AI1604" s="214">
        <f t="shared" si="564"/>
        <v>0</v>
      </c>
      <c r="AK1604" s="229">
        <f t="shared" si="557"/>
        <v>0</v>
      </c>
      <c r="AL1604" s="226"/>
      <c r="AM1604" s="15"/>
      <c r="AN1604" s="232" t="e">
        <f t="shared" si="558"/>
        <v>#DIV/0!</v>
      </c>
      <c r="AO1604" s="214">
        <f t="shared" si="552"/>
        <v>0</v>
      </c>
      <c r="AQ1604" s="210"/>
      <c r="AR1604" s="231"/>
      <c r="AS1604" s="15"/>
      <c r="AT1604" s="232">
        <f t="shared" si="559"/>
        <v>0</v>
      </c>
      <c r="AU1604" s="235">
        <f t="shared" si="560"/>
        <v>0</v>
      </c>
      <c r="AY1604" s="210"/>
      <c r="AZ1604" s="231"/>
      <c r="BA1604" s="15"/>
      <c r="BB1604" s="232">
        <f t="shared" ref="BB1604:BB1667" si="568">IF(AY1604&gt;0,(26.3/MAX($AY$4:$AY$4600))*AY1604,0)</f>
        <v>0</v>
      </c>
      <c r="BC1604" s="235">
        <f t="shared" si="561"/>
        <v>0</v>
      </c>
      <c r="BG1604" s="210"/>
      <c r="BH1604" s="231"/>
      <c r="BI1604" s="15"/>
      <c r="BJ1604" s="232">
        <f t="shared" si="553"/>
        <v>0</v>
      </c>
      <c r="BK1604" s="235">
        <f t="shared" si="562"/>
        <v>0</v>
      </c>
      <c r="BM1604" s="109">
        <f t="shared" si="554"/>
        <v>-1.7179304725692242</v>
      </c>
      <c r="BN1604" s="213"/>
      <c r="BR1604" s="228"/>
      <c r="BS1604" s="311"/>
      <c r="BT1604" s="3"/>
      <c r="BU1604" s="213"/>
      <c r="BV1604" s="213"/>
      <c r="BW1604" s="291"/>
    </row>
    <row r="1605" spans="1:75" x14ac:dyDescent="0.2">
      <c r="A1605" s="210"/>
      <c r="B1605" s="211"/>
      <c r="C1605" s="848" t="str">
        <f ca="1">IF(ISERR(AVERAGE(INDIRECT("B"&amp;(ROW()-INT($B$1/2))):INDIRECT("B"&amp;(ROW()+INT($B$1/2))))),"",AVERAGE(INDIRECT("B"&amp;(ROW()-INT($B$1/2))):INDIRECT("B"&amp;(ROW()+INT($B$1/2)))))</f>
        <v/>
      </c>
      <c r="D1605" s="848">
        <f t="shared" si="567"/>
        <v>0</v>
      </c>
      <c r="E1605" s="275"/>
      <c r="F1605" s="15"/>
      <c r="G1605" s="3"/>
      <c r="H1605" s="3"/>
      <c r="I1605" s="3"/>
      <c r="J1605" s="3"/>
      <c r="K1605" s="3"/>
      <c r="L1605" s="554"/>
      <c r="M1605" s="545"/>
      <c r="N1605" s="546"/>
      <c r="O1605" s="5"/>
      <c r="P1605" s="216"/>
      <c r="Q1605" s="217"/>
      <c r="R1605" s="218"/>
      <c r="S1605" s="219">
        <f t="shared" si="565"/>
        <v>0</v>
      </c>
      <c r="T1605" s="220">
        <f t="shared" si="566"/>
        <v>0</v>
      </c>
      <c r="U1605" s="214">
        <f t="shared" si="563"/>
        <v>0</v>
      </c>
      <c r="W1605" s="221"/>
      <c r="X1605" s="222"/>
      <c r="Y1605" s="222"/>
      <c r="Z1605" s="223"/>
      <c r="AA1605" s="222"/>
      <c r="AB1605" s="224"/>
      <c r="AC1605" s="225"/>
      <c r="AD1605" s="2">
        <f t="shared" ref="AD1605:AD1668" si="569">IF(W1605&lt;0,W1605-X1605/60-Y1605/3600,W1605+X1605/60+Y1605/3600)</f>
        <v>0</v>
      </c>
      <c r="AE1605" s="2">
        <f t="shared" ref="AE1605:AE1668" si="570">IF(Z1605&lt;0,Z1605-AA1605/60-AB1605/3600,Z1605+AA1605/60+AB1605/3600)</f>
        <v>0</v>
      </c>
      <c r="AF1605" s="226"/>
      <c r="AG1605" s="219">
        <f t="shared" si="555"/>
        <v>0</v>
      </c>
      <c r="AH1605" s="234">
        <f t="shared" si="556"/>
        <v>0</v>
      </c>
      <c r="AI1605" s="214">
        <f t="shared" si="564"/>
        <v>0</v>
      </c>
      <c r="AK1605" s="229">
        <f t="shared" si="557"/>
        <v>0</v>
      </c>
      <c r="AL1605" s="226"/>
      <c r="AM1605" s="15"/>
      <c r="AN1605" s="232" t="e">
        <f t="shared" si="558"/>
        <v>#DIV/0!</v>
      </c>
      <c r="AO1605" s="214">
        <f t="shared" ref="AO1605:AO1668" si="571">AL1605*3.28084</f>
        <v>0</v>
      </c>
      <c r="AQ1605" s="210"/>
      <c r="AR1605" s="231"/>
      <c r="AS1605" s="15"/>
      <c r="AT1605" s="232">
        <f t="shared" si="559"/>
        <v>0</v>
      </c>
      <c r="AU1605" s="235">
        <f t="shared" si="560"/>
        <v>0</v>
      </c>
      <c r="AY1605" s="210"/>
      <c r="AZ1605" s="231"/>
      <c r="BA1605" s="15"/>
      <c r="BB1605" s="232">
        <f t="shared" si="568"/>
        <v>0</v>
      </c>
      <c r="BC1605" s="235">
        <f t="shared" si="561"/>
        <v>0</v>
      </c>
      <c r="BG1605" s="210"/>
      <c r="BH1605" s="231"/>
      <c r="BI1605" s="15"/>
      <c r="BJ1605" s="232">
        <f t="shared" ref="BJ1605:BJ1668" si="572">BG1605</f>
        <v>0</v>
      </c>
      <c r="BK1605" s="235">
        <f t="shared" si="562"/>
        <v>0</v>
      </c>
      <c r="BM1605" s="109">
        <f t="shared" ref="BM1605:BM1668" si="573">BM1604+$BQ$14</f>
        <v>-1.7197628100669609</v>
      </c>
      <c r="BN1605" s="213"/>
      <c r="BR1605" s="228"/>
      <c r="BS1605" s="311"/>
      <c r="BT1605" s="3"/>
      <c r="BU1605" s="213"/>
      <c r="BV1605" s="213"/>
      <c r="BW1605" s="291"/>
    </row>
    <row r="1606" spans="1:75" x14ac:dyDescent="0.2">
      <c r="A1606" s="210"/>
      <c r="B1606" s="211"/>
      <c r="C1606" s="848" t="str">
        <f ca="1">IF(ISERR(AVERAGE(INDIRECT("B"&amp;(ROW()-INT($B$1/2))):INDIRECT("B"&amp;(ROW()+INT($B$1/2))))),"",AVERAGE(INDIRECT("B"&amp;(ROW()-INT($B$1/2))):INDIRECT("B"&amp;(ROW()+INT($B$1/2)))))</f>
        <v/>
      </c>
      <c r="D1606" s="848">
        <f t="shared" si="567"/>
        <v>0</v>
      </c>
      <c r="E1606" s="275"/>
      <c r="F1606" s="15"/>
      <c r="G1606" s="3"/>
      <c r="H1606" s="3"/>
      <c r="I1606" s="3"/>
      <c r="J1606" s="3"/>
      <c r="K1606" s="3"/>
      <c r="L1606" s="554"/>
      <c r="M1606" s="545"/>
      <c r="N1606" s="546"/>
      <c r="O1606" s="5"/>
      <c r="P1606" s="216"/>
      <c r="Q1606" s="217"/>
      <c r="R1606" s="218"/>
      <c r="S1606" s="219">
        <f t="shared" si="565"/>
        <v>0</v>
      </c>
      <c r="T1606" s="220">
        <f t="shared" si="566"/>
        <v>0</v>
      </c>
      <c r="U1606" s="214">
        <f t="shared" si="563"/>
        <v>0</v>
      </c>
      <c r="W1606" s="221"/>
      <c r="X1606" s="222"/>
      <c r="Y1606" s="222"/>
      <c r="Z1606" s="223"/>
      <c r="AA1606" s="222"/>
      <c r="AB1606" s="224"/>
      <c r="AC1606" s="225"/>
      <c r="AD1606" s="2">
        <f t="shared" si="569"/>
        <v>0</v>
      </c>
      <c r="AE1606" s="2">
        <f t="shared" si="570"/>
        <v>0</v>
      </c>
      <c r="AF1606" s="226"/>
      <c r="AG1606" s="219">
        <f t="shared" ref="AG1606:AG1669" si="574">AG1605+IF(AD1606&lt;&gt;0,1.852*60*1000*((ACOS((SIN((AD1605/180)*PI()))*(SIN((AD1606/180)*PI()))+(COS((AD1605/180)*PI()))*(COS((AD1606/180)*PI()))*(COS((AE1606/180)*PI()-(AE1605/180)*PI())))/PI())*180),0)</f>
        <v>0</v>
      </c>
      <c r="AH1606" s="234">
        <f t="shared" ref="AH1606:AH1669" si="575">AH1605+IF(AD1606&lt;&gt;0,1.852*60*0.6213712*((ACOS((SIN((AD1605/180)*PI()))*(SIN((AD1606/180)*PI()))+(COS((AD1605/180)*PI()))*(COS((AD1606/180)*PI()))*(COS((AE1606/180)*PI()-(AE1605/180)*PI())))/PI())*180),0)</f>
        <v>0</v>
      </c>
      <c r="AI1606" s="214">
        <f t="shared" si="564"/>
        <v>0</v>
      </c>
      <c r="AK1606" s="229">
        <f t="shared" ref="AK1606:AK1669" si="576">IF(AL1606&gt;0,AK1605+$AO$1,0)</f>
        <v>0</v>
      </c>
      <c r="AL1606" s="226"/>
      <c r="AM1606" s="15"/>
      <c r="AN1606" s="232" t="e">
        <f t="shared" ref="AN1606:AN1669" si="577">(42341.84/MAX(AK1606:AK6202))*AK1606*0.0006213712</f>
        <v>#DIV/0!</v>
      </c>
      <c r="AO1606" s="214">
        <f t="shared" si="571"/>
        <v>0</v>
      </c>
      <c r="AQ1606" s="210"/>
      <c r="AR1606" s="231"/>
      <c r="AS1606" s="15"/>
      <c r="AT1606" s="232">
        <f t="shared" ref="AT1606:AT1669" si="578">IF(AQ1606&gt;0,(26.3/(MAX($AQ$4:$AQ$4600)*0.0006213712))*AQ1606*0.0006213712,0)</f>
        <v>0</v>
      </c>
      <c r="AU1606" s="235">
        <f t="shared" ref="AU1606:AU1669" si="579">(AR1606*3.28084)+(AW$4)</f>
        <v>0</v>
      </c>
      <c r="AY1606" s="210"/>
      <c r="AZ1606" s="231"/>
      <c r="BA1606" s="15"/>
      <c r="BB1606" s="232">
        <f t="shared" si="568"/>
        <v>0</v>
      </c>
      <c r="BC1606" s="235">
        <f t="shared" ref="BC1606:BC1669" si="580">AZ1606+BE$4</f>
        <v>0</v>
      </c>
      <c r="BG1606" s="210"/>
      <c r="BH1606" s="231"/>
      <c r="BI1606" s="15"/>
      <c r="BJ1606" s="232">
        <f t="shared" si="572"/>
        <v>0</v>
      </c>
      <c r="BK1606" s="235">
        <f t="shared" ref="BK1606:BK1669" si="581">BH1606*BM1606</f>
        <v>0</v>
      </c>
      <c r="BM1606" s="109">
        <f t="shared" si="573"/>
        <v>-1.7215951475646976</v>
      </c>
      <c r="BN1606" s="213"/>
      <c r="BR1606" s="228"/>
      <c r="BS1606" s="311"/>
      <c r="BT1606" s="3"/>
      <c r="BU1606" s="213"/>
      <c r="BV1606" s="213"/>
      <c r="BW1606" s="291"/>
    </row>
    <row r="1607" spans="1:75" x14ac:dyDescent="0.2">
      <c r="A1607" s="210"/>
      <c r="B1607" s="211"/>
      <c r="C1607" s="848" t="str">
        <f ca="1">IF(ISERR(AVERAGE(INDIRECT("B"&amp;(ROW()-INT($B$1/2))):INDIRECT("B"&amp;(ROW()+INT($B$1/2))))),"",AVERAGE(INDIRECT("B"&amp;(ROW()-INT($B$1/2))):INDIRECT("B"&amp;(ROW()+INT($B$1/2)))))</f>
        <v/>
      </c>
      <c r="D1607" s="848">
        <f t="shared" si="567"/>
        <v>0</v>
      </c>
      <c r="E1607" s="275"/>
      <c r="F1607" s="15"/>
      <c r="G1607" s="3"/>
      <c r="H1607" s="3"/>
      <c r="I1607" s="3"/>
      <c r="J1607" s="3"/>
      <c r="K1607" s="3"/>
      <c r="L1607" s="554"/>
      <c r="M1607" s="545"/>
      <c r="N1607" s="546"/>
      <c r="O1607" s="5"/>
      <c r="P1607" s="216"/>
      <c r="Q1607" s="217"/>
      <c r="R1607" s="218"/>
      <c r="S1607" s="219">
        <f t="shared" si="565"/>
        <v>0</v>
      </c>
      <c r="T1607" s="220">
        <f t="shared" si="566"/>
        <v>0</v>
      </c>
      <c r="U1607" s="214">
        <f t="shared" ref="U1607:U1670" si="582">R1607*3.28084</f>
        <v>0</v>
      </c>
      <c r="W1607" s="221"/>
      <c r="X1607" s="222"/>
      <c r="Y1607" s="222"/>
      <c r="Z1607" s="223"/>
      <c r="AA1607" s="222"/>
      <c r="AB1607" s="224"/>
      <c r="AC1607" s="225"/>
      <c r="AD1607" s="2">
        <f t="shared" si="569"/>
        <v>0</v>
      </c>
      <c r="AE1607" s="2">
        <f t="shared" si="570"/>
        <v>0</v>
      </c>
      <c r="AF1607" s="226"/>
      <c r="AG1607" s="219">
        <f t="shared" si="574"/>
        <v>0</v>
      </c>
      <c r="AH1607" s="234">
        <f t="shared" si="575"/>
        <v>0</v>
      </c>
      <c r="AI1607" s="214">
        <f t="shared" ref="AI1607:AI1670" si="583">AF1607*3.28084</f>
        <v>0</v>
      </c>
      <c r="AK1607" s="229">
        <f t="shared" si="576"/>
        <v>0</v>
      </c>
      <c r="AL1607" s="226"/>
      <c r="AM1607" s="15"/>
      <c r="AN1607" s="232" t="e">
        <f t="shared" si="577"/>
        <v>#DIV/0!</v>
      </c>
      <c r="AO1607" s="214">
        <f t="shared" si="571"/>
        <v>0</v>
      </c>
      <c r="AQ1607" s="210"/>
      <c r="AR1607" s="231"/>
      <c r="AS1607" s="15"/>
      <c r="AT1607" s="232">
        <f t="shared" si="578"/>
        <v>0</v>
      </c>
      <c r="AU1607" s="235">
        <f t="shared" si="579"/>
        <v>0</v>
      </c>
      <c r="AY1607" s="210"/>
      <c r="AZ1607" s="231"/>
      <c r="BA1607" s="15"/>
      <c r="BB1607" s="232">
        <f t="shared" si="568"/>
        <v>0</v>
      </c>
      <c r="BC1607" s="235">
        <f t="shared" si="580"/>
        <v>0</v>
      </c>
      <c r="BG1607" s="210"/>
      <c r="BH1607" s="231"/>
      <c r="BI1607" s="15"/>
      <c r="BJ1607" s="232">
        <f t="shared" si="572"/>
        <v>0</v>
      </c>
      <c r="BK1607" s="235">
        <f t="shared" si="581"/>
        <v>0</v>
      </c>
      <c r="BM1607" s="109">
        <f t="shared" si="573"/>
        <v>-1.7234274850624343</v>
      </c>
      <c r="BN1607" s="213"/>
      <c r="BR1607" s="228"/>
      <c r="BS1607" s="311"/>
      <c r="BT1607" s="3"/>
      <c r="BU1607" s="213"/>
      <c r="BV1607" s="213"/>
      <c r="BW1607" s="291"/>
    </row>
    <row r="1608" spans="1:75" x14ac:dyDescent="0.2">
      <c r="A1608" s="210"/>
      <c r="B1608" s="211"/>
      <c r="C1608" s="848" t="str">
        <f ca="1">IF(ISERR(AVERAGE(INDIRECT("B"&amp;(ROW()-INT($B$1/2))):INDIRECT("B"&amp;(ROW()+INT($B$1/2))))),"",AVERAGE(INDIRECT("B"&amp;(ROW()-INT($B$1/2))):INDIRECT("B"&amp;(ROW()+INT($B$1/2)))))</f>
        <v/>
      </c>
      <c r="D1608" s="848">
        <f t="shared" si="567"/>
        <v>0</v>
      </c>
      <c r="E1608" s="275"/>
      <c r="F1608" s="15"/>
      <c r="G1608" s="3"/>
      <c r="H1608" s="3"/>
      <c r="I1608" s="3"/>
      <c r="J1608" s="3"/>
      <c r="K1608" s="3"/>
      <c r="L1608" s="554"/>
      <c r="M1608" s="545"/>
      <c r="N1608" s="546"/>
      <c r="O1608" s="5"/>
      <c r="P1608" s="216"/>
      <c r="Q1608" s="217"/>
      <c r="R1608" s="218"/>
      <c r="S1608" s="219">
        <f t="shared" si="565"/>
        <v>0</v>
      </c>
      <c r="T1608" s="220">
        <f t="shared" si="566"/>
        <v>0</v>
      </c>
      <c r="U1608" s="214">
        <f t="shared" si="582"/>
        <v>0</v>
      </c>
      <c r="W1608" s="221"/>
      <c r="X1608" s="222"/>
      <c r="Y1608" s="222"/>
      <c r="Z1608" s="223"/>
      <c r="AA1608" s="222"/>
      <c r="AB1608" s="224"/>
      <c r="AC1608" s="225"/>
      <c r="AD1608" s="2">
        <f t="shared" si="569"/>
        <v>0</v>
      </c>
      <c r="AE1608" s="2">
        <f t="shared" si="570"/>
        <v>0</v>
      </c>
      <c r="AF1608" s="226"/>
      <c r="AG1608" s="219">
        <f t="shared" si="574"/>
        <v>0</v>
      </c>
      <c r="AH1608" s="234">
        <f t="shared" si="575"/>
        <v>0</v>
      </c>
      <c r="AI1608" s="214">
        <f t="shared" si="583"/>
        <v>0</v>
      </c>
      <c r="AK1608" s="229">
        <f t="shared" si="576"/>
        <v>0</v>
      </c>
      <c r="AL1608" s="226"/>
      <c r="AM1608" s="15"/>
      <c r="AN1608" s="232" t="e">
        <f t="shared" si="577"/>
        <v>#DIV/0!</v>
      </c>
      <c r="AO1608" s="214">
        <f t="shared" si="571"/>
        <v>0</v>
      </c>
      <c r="AQ1608" s="210"/>
      <c r="AR1608" s="231"/>
      <c r="AS1608" s="15"/>
      <c r="AT1608" s="232">
        <f t="shared" si="578"/>
        <v>0</v>
      </c>
      <c r="AU1608" s="235">
        <f t="shared" si="579"/>
        <v>0</v>
      </c>
      <c r="AY1608" s="210"/>
      <c r="AZ1608" s="231"/>
      <c r="BA1608" s="15"/>
      <c r="BB1608" s="232">
        <f t="shared" si="568"/>
        <v>0</v>
      </c>
      <c r="BC1608" s="235">
        <f t="shared" si="580"/>
        <v>0</v>
      </c>
      <c r="BG1608" s="210"/>
      <c r="BH1608" s="231"/>
      <c r="BI1608" s="15"/>
      <c r="BJ1608" s="232">
        <f t="shared" si="572"/>
        <v>0</v>
      </c>
      <c r="BK1608" s="235">
        <f t="shared" si="581"/>
        <v>0</v>
      </c>
      <c r="BM1608" s="109">
        <f t="shared" si="573"/>
        <v>-1.725259822560171</v>
      </c>
      <c r="BN1608" s="213"/>
      <c r="BR1608" s="228"/>
      <c r="BS1608" s="311"/>
      <c r="BT1608" s="3"/>
      <c r="BU1608" s="213"/>
      <c r="BV1608" s="213"/>
      <c r="BW1608" s="291"/>
    </row>
    <row r="1609" spans="1:75" x14ac:dyDescent="0.2">
      <c r="A1609" s="210"/>
      <c r="B1609" s="211"/>
      <c r="C1609" s="848" t="str">
        <f ca="1">IF(ISERR(AVERAGE(INDIRECT("B"&amp;(ROW()-INT($B$1/2))):INDIRECT("B"&amp;(ROW()+INT($B$1/2))))),"",AVERAGE(INDIRECT("B"&amp;(ROW()-INT($B$1/2))):INDIRECT("B"&amp;(ROW()+INT($B$1/2)))))</f>
        <v/>
      </c>
      <c r="D1609" s="848">
        <f t="shared" si="567"/>
        <v>0</v>
      </c>
      <c r="E1609" s="275"/>
      <c r="F1609" s="15"/>
      <c r="G1609" s="3"/>
      <c r="H1609" s="3"/>
      <c r="I1609" s="3"/>
      <c r="J1609" s="3"/>
      <c r="K1609" s="3"/>
      <c r="L1609" s="554"/>
      <c r="M1609" s="545"/>
      <c r="N1609" s="546"/>
      <c r="O1609" s="5"/>
      <c r="P1609" s="216"/>
      <c r="Q1609" s="217"/>
      <c r="R1609" s="218"/>
      <c r="S1609" s="219">
        <f t="shared" ref="S1609:S1672" si="584">S1608+IF(P1609&lt;&gt;0,1.852*60*1000*((ACOS((SIN((P1608/180)*PI()))*(SIN((P1609/180)*PI()))+(COS((P1608/180)*PI()))*(COS((P1609/180)*PI()))*(COS((Q1609/180)*PI()-(Q1608/180)*PI())))/PI())*180),0)</f>
        <v>0</v>
      </c>
      <c r="T1609" s="220">
        <f t="shared" ref="T1609:T1672" si="585">T1608+IF(P1609&lt;&gt;0,1.852*60*0.6213712*((ACOS((SIN((P1608/180)*PI()))*(SIN((P1609/180)*PI()))+(COS((P1608/180)*PI()))*(COS((P1609/180)*PI()))*(COS((Q1609/180)*PI()-(Q1608/180)*PI())))/PI())*180),0)</f>
        <v>0</v>
      </c>
      <c r="U1609" s="214">
        <f t="shared" si="582"/>
        <v>0</v>
      </c>
      <c r="W1609" s="221"/>
      <c r="X1609" s="222"/>
      <c r="Y1609" s="222"/>
      <c r="Z1609" s="223"/>
      <c r="AA1609" s="222"/>
      <c r="AB1609" s="224"/>
      <c r="AC1609" s="225"/>
      <c r="AD1609" s="2">
        <f t="shared" si="569"/>
        <v>0</v>
      </c>
      <c r="AE1609" s="2">
        <f t="shared" si="570"/>
        <v>0</v>
      </c>
      <c r="AF1609" s="226"/>
      <c r="AG1609" s="219">
        <f t="shared" si="574"/>
        <v>0</v>
      </c>
      <c r="AH1609" s="234">
        <f t="shared" si="575"/>
        <v>0</v>
      </c>
      <c r="AI1609" s="214">
        <f t="shared" si="583"/>
        <v>0</v>
      </c>
      <c r="AK1609" s="229">
        <f t="shared" si="576"/>
        <v>0</v>
      </c>
      <c r="AL1609" s="226"/>
      <c r="AM1609" s="15"/>
      <c r="AN1609" s="232" t="e">
        <f t="shared" si="577"/>
        <v>#DIV/0!</v>
      </c>
      <c r="AO1609" s="214">
        <f t="shared" si="571"/>
        <v>0</v>
      </c>
      <c r="AQ1609" s="210"/>
      <c r="AR1609" s="231"/>
      <c r="AS1609" s="15"/>
      <c r="AT1609" s="232">
        <f t="shared" si="578"/>
        <v>0</v>
      </c>
      <c r="AU1609" s="235">
        <f t="shared" si="579"/>
        <v>0</v>
      </c>
      <c r="AY1609" s="210"/>
      <c r="AZ1609" s="231"/>
      <c r="BA1609" s="15"/>
      <c r="BB1609" s="232">
        <f t="shared" si="568"/>
        <v>0</v>
      </c>
      <c r="BC1609" s="235">
        <f t="shared" si="580"/>
        <v>0</v>
      </c>
      <c r="BG1609" s="210"/>
      <c r="BH1609" s="231"/>
      <c r="BI1609" s="15"/>
      <c r="BJ1609" s="232">
        <f t="shared" si="572"/>
        <v>0</v>
      </c>
      <c r="BK1609" s="235">
        <f t="shared" si="581"/>
        <v>0</v>
      </c>
      <c r="BM1609" s="109">
        <f t="shared" si="573"/>
        <v>-1.7270921600579077</v>
      </c>
      <c r="BN1609" s="213"/>
      <c r="BR1609" s="228"/>
      <c r="BS1609" s="311"/>
      <c r="BT1609" s="3"/>
      <c r="BU1609" s="213"/>
      <c r="BV1609" s="213"/>
      <c r="BW1609" s="291"/>
    </row>
    <row r="1610" spans="1:75" x14ac:dyDescent="0.2">
      <c r="A1610" s="210"/>
      <c r="B1610" s="211"/>
      <c r="C1610" s="848" t="str">
        <f ca="1">IF(ISERR(AVERAGE(INDIRECT("B"&amp;(ROW()-INT($B$1/2))):INDIRECT("B"&amp;(ROW()+INT($B$1/2))))),"",AVERAGE(INDIRECT("B"&amp;(ROW()-INT($B$1/2))):INDIRECT("B"&amp;(ROW()+INT($B$1/2)))))</f>
        <v/>
      </c>
      <c r="D1610" s="848">
        <f t="shared" si="567"/>
        <v>0</v>
      </c>
      <c r="E1610" s="275"/>
      <c r="F1610" s="15"/>
      <c r="G1610" s="3"/>
      <c r="H1610" s="3"/>
      <c r="I1610" s="3"/>
      <c r="J1610" s="3"/>
      <c r="K1610" s="3"/>
      <c r="L1610" s="554"/>
      <c r="M1610" s="545"/>
      <c r="N1610" s="546"/>
      <c r="O1610" s="5"/>
      <c r="P1610" s="216"/>
      <c r="Q1610" s="217"/>
      <c r="R1610" s="218"/>
      <c r="S1610" s="219">
        <f t="shared" si="584"/>
        <v>0</v>
      </c>
      <c r="T1610" s="220">
        <f t="shared" si="585"/>
        <v>0</v>
      </c>
      <c r="U1610" s="214">
        <f t="shared" si="582"/>
        <v>0</v>
      </c>
      <c r="W1610" s="221"/>
      <c r="X1610" s="222"/>
      <c r="Y1610" s="222"/>
      <c r="Z1610" s="223"/>
      <c r="AA1610" s="222"/>
      <c r="AB1610" s="224"/>
      <c r="AC1610" s="225"/>
      <c r="AD1610" s="2">
        <f t="shared" si="569"/>
        <v>0</v>
      </c>
      <c r="AE1610" s="2">
        <f t="shared" si="570"/>
        <v>0</v>
      </c>
      <c r="AF1610" s="226"/>
      <c r="AG1610" s="219">
        <f t="shared" si="574"/>
        <v>0</v>
      </c>
      <c r="AH1610" s="234">
        <f t="shared" si="575"/>
        <v>0</v>
      </c>
      <c r="AI1610" s="214">
        <f t="shared" si="583"/>
        <v>0</v>
      </c>
      <c r="AK1610" s="229">
        <f t="shared" si="576"/>
        <v>0</v>
      </c>
      <c r="AL1610" s="226"/>
      <c r="AM1610" s="15"/>
      <c r="AN1610" s="232" t="e">
        <f t="shared" si="577"/>
        <v>#DIV/0!</v>
      </c>
      <c r="AO1610" s="214">
        <f t="shared" si="571"/>
        <v>0</v>
      </c>
      <c r="AQ1610" s="210"/>
      <c r="AR1610" s="231"/>
      <c r="AS1610" s="15"/>
      <c r="AT1610" s="232">
        <f t="shared" si="578"/>
        <v>0</v>
      </c>
      <c r="AU1610" s="235">
        <f t="shared" si="579"/>
        <v>0</v>
      </c>
      <c r="AY1610" s="210"/>
      <c r="AZ1610" s="231"/>
      <c r="BA1610" s="15"/>
      <c r="BB1610" s="232">
        <f t="shared" si="568"/>
        <v>0</v>
      </c>
      <c r="BC1610" s="235">
        <f t="shared" si="580"/>
        <v>0</v>
      </c>
      <c r="BG1610" s="210"/>
      <c r="BH1610" s="231"/>
      <c r="BI1610" s="15"/>
      <c r="BJ1610" s="232">
        <f t="shared" si="572"/>
        <v>0</v>
      </c>
      <c r="BK1610" s="235">
        <f t="shared" si="581"/>
        <v>0</v>
      </c>
      <c r="BM1610" s="109">
        <f t="shared" si="573"/>
        <v>-1.7289244975556444</v>
      </c>
      <c r="BN1610" s="213"/>
      <c r="BR1610" s="228"/>
      <c r="BS1610" s="311"/>
      <c r="BT1610" s="3"/>
      <c r="BU1610" s="213"/>
      <c r="BV1610" s="213"/>
      <c r="BW1610" s="291"/>
    </row>
    <row r="1611" spans="1:75" x14ac:dyDescent="0.2">
      <c r="A1611" s="210"/>
      <c r="B1611" s="211"/>
      <c r="C1611" s="848" t="str">
        <f ca="1">IF(ISERR(AVERAGE(INDIRECT("B"&amp;(ROW()-INT($B$1/2))):INDIRECT("B"&amp;(ROW()+INT($B$1/2))))),"",AVERAGE(INDIRECT("B"&amp;(ROW()-INT($B$1/2))):INDIRECT("B"&amp;(ROW()+INT($B$1/2)))))</f>
        <v/>
      </c>
      <c r="D1611" s="848">
        <f t="shared" si="567"/>
        <v>0</v>
      </c>
      <c r="E1611" s="275"/>
      <c r="F1611" s="15"/>
      <c r="G1611" s="3"/>
      <c r="H1611" s="3"/>
      <c r="I1611" s="3"/>
      <c r="J1611" s="3"/>
      <c r="K1611" s="3"/>
      <c r="L1611" s="554"/>
      <c r="M1611" s="545"/>
      <c r="N1611" s="546"/>
      <c r="O1611" s="5"/>
      <c r="P1611" s="216"/>
      <c r="Q1611" s="217"/>
      <c r="R1611" s="218"/>
      <c r="S1611" s="219">
        <f t="shared" si="584"/>
        <v>0</v>
      </c>
      <c r="T1611" s="220">
        <f t="shared" si="585"/>
        <v>0</v>
      </c>
      <c r="U1611" s="214">
        <f t="shared" si="582"/>
        <v>0</v>
      </c>
      <c r="W1611" s="221"/>
      <c r="X1611" s="222"/>
      <c r="Y1611" s="222"/>
      <c r="Z1611" s="223"/>
      <c r="AA1611" s="222"/>
      <c r="AB1611" s="224"/>
      <c r="AC1611" s="225"/>
      <c r="AD1611" s="2">
        <f t="shared" si="569"/>
        <v>0</v>
      </c>
      <c r="AE1611" s="2">
        <f t="shared" si="570"/>
        <v>0</v>
      </c>
      <c r="AF1611" s="226"/>
      <c r="AG1611" s="219">
        <f t="shared" si="574"/>
        <v>0</v>
      </c>
      <c r="AH1611" s="234">
        <f t="shared" si="575"/>
        <v>0</v>
      </c>
      <c r="AI1611" s="214">
        <f t="shared" si="583"/>
        <v>0</v>
      </c>
      <c r="AK1611" s="229">
        <f t="shared" si="576"/>
        <v>0</v>
      </c>
      <c r="AL1611" s="226"/>
      <c r="AM1611" s="15"/>
      <c r="AN1611" s="232" t="e">
        <f t="shared" si="577"/>
        <v>#DIV/0!</v>
      </c>
      <c r="AO1611" s="214">
        <f t="shared" si="571"/>
        <v>0</v>
      </c>
      <c r="AQ1611" s="210"/>
      <c r="AR1611" s="231"/>
      <c r="AS1611" s="15"/>
      <c r="AT1611" s="232">
        <f t="shared" si="578"/>
        <v>0</v>
      </c>
      <c r="AU1611" s="235">
        <f t="shared" si="579"/>
        <v>0</v>
      </c>
      <c r="AY1611" s="210"/>
      <c r="AZ1611" s="231"/>
      <c r="BA1611" s="15"/>
      <c r="BB1611" s="232">
        <f t="shared" si="568"/>
        <v>0</v>
      </c>
      <c r="BC1611" s="235">
        <f t="shared" si="580"/>
        <v>0</v>
      </c>
      <c r="BG1611" s="210"/>
      <c r="BH1611" s="231"/>
      <c r="BI1611" s="15"/>
      <c r="BJ1611" s="232">
        <f t="shared" si="572"/>
        <v>0</v>
      </c>
      <c r="BK1611" s="235">
        <f t="shared" si="581"/>
        <v>0</v>
      </c>
      <c r="BM1611" s="109">
        <f t="shared" si="573"/>
        <v>-1.7307568350533811</v>
      </c>
      <c r="BN1611" s="213"/>
      <c r="BR1611" s="228"/>
      <c r="BS1611" s="311"/>
      <c r="BT1611" s="3"/>
      <c r="BU1611" s="213"/>
      <c r="BV1611" s="213"/>
      <c r="BW1611" s="291"/>
    </row>
    <row r="1612" spans="1:75" x14ac:dyDescent="0.2">
      <c r="A1612" s="210"/>
      <c r="B1612" s="211"/>
      <c r="C1612" s="848" t="str">
        <f ca="1">IF(ISERR(AVERAGE(INDIRECT("B"&amp;(ROW()-INT($B$1/2))):INDIRECT("B"&amp;(ROW()+INT($B$1/2))))),"",AVERAGE(INDIRECT("B"&amp;(ROW()-INT($B$1/2))):INDIRECT("B"&amp;(ROW()+INT($B$1/2)))))</f>
        <v/>
      </c>
      <c r="D1612" s="848">
        <f t="shared" si="567"/>
        <v>0</v>
      </c>
      <c r="E1612" s="275"/>
      <c r="F1612" s="15"/>
      <c r="G1612" s="3"/>
      <c r="H1612" s="3"/>
      <c r="I1612" s="3"/>
      <c r="J1612" s="3"/>
      <c r="K1612" s="3"/>
      <c r="L1612" s="554"/>
      <c r="M1612" s="545"/>
      <c r="N1612" s="546"/>
      <c r="O1612" s="5"/>
      <c r="P1612" s="216"/>
      <c r="Q1612" s="217"/>
      <c r="R1612" s="218"/>
      <c r="S1612" s="219">
        <f t="shared" si="584"/>
        <v>0</v>
      </c>
      <c r="T1612" s="220">
        <f t="shared" si="585"/>
        <v>0</v>
      </c>
      <c r="U1612" s="214">
        <f t="shared" si="582"/>
        <v>0</v>
      </c>
      <c r="W1612" s="221"/>
      <c r="X1612" s="222"/>
      <c r="Y1612" s="222"/>
      <c r="Z1612" s="223"/>
      <c r="AA1612" s="222"/>
      <c r="AB1612" s="224"/>
      <c r="AC1612" s="225"/>
      <c r="AD1612" s="2">
        <f t="shared" si="569"/>
        <v>0</v>
      </c>
      <c r="AE1612" s="2">
        <f t="shared" si="570"/>
        <v>0</v>
      </c>
      <c r="AF1612" s="226"/>
      <c r="AG1612" s="219">
        <f t="shared" si="574"/>
        <v>0</v>
      </c>
      <c r="AH1612" s="234">
        <f t="shared" si="575"/>
        <v>0</v>
      </c>
      <c r="AI1612" s="214">
        <f t="shared" si="583"/>
        <v>0</v>
      </c>
      <c r="AK1612" s="229">
        <f t="shared" si="576"/>
        <v>0</v>
      </c>
      <c r="AL1612" s="226"/>
      <c r="AM1612" s="15"/>
      <c r="AN1612" s="232" t="e">
        <f t="shared" si="577"/>
        <v>#DIV/0!</v>
      </c>
      <c r="AO1612" s="214">
        <f t="shared" si="571"/>
        <v>0</v>
      </c>
      <c r="AQ1612" s="210"/>
      <c r="AR1612" s="231"/>
      <c r="AS1612" s="15"/>
      <c r="AT1612" s="232">
        <f t="shared" si="578"/>
        <v>0</v>
      </c>
      <c r="AU1612" s="235">
        <f t="shared" si="579"/>
        <v>0</v>
      </c>
      <c r="AY1612" s="210"/>
      <c r="AZ1612" s="231"/>
      <c r="BA1612" s="15"/>
      <c r="BB1612" s="232">
        <f t="shared" si="568"/>
        <v>0</v>
      </c>
      <c r="BC1612" s="235">
        <f t="shared" si="580"/>
        <v>0</v>
      </c>
      <c r="BG1612" s="210"/>
      <c r="BH1612" s="231"/>
      <c r="BI1612" s="15"/>
      <c r="BJ1612" s="232">
        <f t="shared" si="572"/>
        <v>0</v>
      </c>
      <c r="BK1612" s="235">
        <f t="shared" si="581"/>
        <v>0</v>
      </c>
      <c r="BM1612" s="109">
        <f t="shared" si="573"/>
        <v>-1.7325891725511178</v>
      </c>
      <c r="BN1612" s="213"/>
      <c r="BR1612" s="228"/>
      <c r="BS1612" s="311"/>
      <c r="BT1612" s="3"/>
      <c r="BU1612" s="213"/>
      <c r="BV1612" s="213"/>
      <c r="BW1612" s="291"/>
    </row>
    <row r="1613" spans="1:75" x14ac:dyDescent="0.2">
      <c r="A1613" s="210"/>
      <c r="B1613" s="211"/>
      <c r="C1613" s="848" t="str">
        <f ca="1">IF(ISERR(AVERAGE(INDIRECT("B"&amp;(ROW()-INT($B$1/2))):INDIRECT("B"&amp;(ROW()+INT($B$1/2))))),"",AVERAGE(INDIRECT("B"&amp;(ROW()-INT($B$1/2))):INDIRECT("B"&amp;(ROW()+INT($B$1/2)))))</f>
        <v/>
      </c>
      <c r="D1613" s="848">
        <f t="shared" si="567"/>
        <v>0</v>
      </c>
      <c r="E1613" s="275"/>
      <c r="F1613" s="15"/>
      <c r="G1613" s="3"/>
      <c r="H1613" s="3"/>
      <c r="I1613" s="3"/>
      <c r="J1613" s="3"/>
      <c r="K1613" s="3"/>
      <c r="L1613" s="554"/>
      <c r="M1613" s="545"/>
      <c r="N1613" s="546"/>
      <c r="O1613" s="5"/>
      <c r="P1613" s="216"/>
      <c r="Q1613" s="217"/>
      <c r="R1613" s="218"/>
      <c r="S1613" s="219">
        <f t="shared" si="584"/>
        <v>0</v>
      </c>
      <c r="T1613" s="220">
        <f t="shared" si="585"/>
        <v>0</v>
      </c>
      <c r="U1613" s="214">
        <f t="shared" si="582"/>
        <v>0</v>
      </c>
      <c r="W1613" s="221"/>
      <c r="X1613" s="222"/>
      <c r="Y1613" s="222"/>
      <c r="Z1613" s="223"/>
      <c r="AA1613" s="222"/>
      <c r="AB1613" s="224"/>
      <c r="AC1613" s="225"/>
      <c r="AD1613" s="2">
        <f t="shared" si="569"/>
        <v>0</v>
      </c>
      <c r="AE1613" s="2">
        <f t="shared" si="570"/>
        <v>0</v>
      </c>
      <c r="AF1613" s="226"/>
      <c r="AG1613" s="219">
        <f t="shared" si="574"/>
        <v>0</v>
      </c>
      <c r="AH1613" s="234">
        <f t="shared" si="575"/>
        <v>0</v>
      </c>
      <c r="AI1613" s="214">
        <f t="shared" si="583"/>
        <v>0</v>
      </c>
      <c r="AK1613" s="229">
        <f t="shared" si="576"/>
        <v>0</v>
      </c>
      <c r="AL1613" s="226"/>
      <c r="AM1613" s="15"/>
      <c r="AN1613" s="232" t="e">
        <f t="shared" si="577"/>
        <v>#DIV/0!</v>
      </c>
      <c r="AO1613" s="214">
        <f t="shared" si="571"/>
        <v>0</v>
      </c>
      <c r="AQ1613" s="210"/>
      <c r="AR1613" s="231"/>
      <c r="AS1613" s="15"/>
      <c r="AT1613" s="232">
        <f t="shared" si="578"/>
        <v>0</v>
      </c>
      <c r="AU1613" s="235">
        <f t="shared" si="579"/>
        <v>0</v>
      </c>
      <c r="AY1613" s="210"/>
      <c r="AZ1613" s="231"/>
      <c r="BA1613" s="15"/>
      <c r="BB1613" s="232">
        <f t="shared" si="568"/>
        <v>0</v>
      </c>
      <c r="BC1613" s="235">
        <f t="shared" si="580"/>
        <v>0</v>
      </c>
      <c r="BG1613" s="210"/>
      <c r="BH1613" s="231"/>
      <c r="BI1613" s="15"/>
      <c r="BJ1613" s="232">
        <f t="shared" si="572"/>
        <v>0</v>
      </c>
      <c r="BK1613" s="235">
        <f t="shared" si="581"/>
        <v>0</v>
      </c>
      <c r="BM1613" s="109">
        <f t="shared" si="573"/>
        <v>-1.7344215100488545</v>
      </c>
      <c r="BN1613" s="213"/>
      <c r="BR1613" s="228"/>
      <c r="BS1613" s="311"/>
      <c r="BT1613" s="3"/>
      <c r="BU1613" s="213"/>
      <c r="BV1613" s="213"/>
      <c r="BW1613" s="291"/>
    </row>
    <row r="1614" spans="1:75" x14ac:dyDescent="0.2">
      <c r="A1614" s="210"/>
      <c r="B1614" s="211"/>
      <c r="C1614" s="848" t="str">
        <f ca="1">IF(ISERR(AVERAGE(INDIRECT("B"&amp;(ROW()-INT($B$1/2))):INDIRECT("B"&amp;(ROW()+INT($B$1/2))))),"",AVERAGE(INDIRECT("B"&amp;(ROW()-INT($B$1/2))):INDIRECT("B"&amp;(ROW()+INT($B$1/2)))))</f>
        <v/>
      </c>
      <c r="D1614" s="848">
        <f t="shared" si="567"/>
        <v>0</v>
      </c>
      <c r="E1614" s="275"/>
      <c r="F1614" s="15"/>
      <c r="G1614" s="3"/>
      <c r="H1614" s="3"/>
      <c r="I1614" s="3"/>
      <c r="J1614" s="3"/>
      <c r="K1614" s="3"/>
      <c r="L1614" s="554"/>
      <c r="M1614" s="545"/>
      <c r="N1614" s="546"/>
      <c r="O1614" s="5"/>
      <c r="P1614" s="216"/>
      <c r="Q1614" s="217"/>
      <c r="R1614" s="218"/>
      <c r="S1614" s="219">
        <f t="shared" si="584"/>
        <v>0</v>
      </c>
      <c r="T1614" s="220">
        <f t="shared" si="585"/>
        <v>0</v>
      </c>
      <c r="U1614" s="214">
        <f t="shared" si="582"/>
        <v>0</v>
      </c>
      <c r="W1614" s="221"/>
      <c r="X1614" s="222"/>
      <c r="Y1614" s="222"/>
      <c r="Z1614" s="223"/>
      <c r="AA1614" s="222"/>
      <c r="AB1614" s="224"/>
      <c r="AC1614" s="225"/>
      <c r="AD1614" s="2">
        <f t="shared" si="569"/>
        <v>0</v>
      </c>
      <c r="AE1614" s="2">
        <f t="shared" si="570"/>
        <v>0</v>
      </c>
      <c r="AF1614" s="226"/>
      <c r="AG1614" s="219">
        <f t="shared" si="574"/>
        <v>0</v>
      </c>
      <c r="AH1614" s="234">
        <f t="shared" si="575"/>
        <v>0</v>
      </c>
      <c r="AI1614" s="214">
        <f t="shared" si="583"/>
        <v>0</v>
      </c>
      <c r="AK1614" s="229">
        <f t="shared" si="576"/>
        <v>0</v>
      </c>
      <c r="AL1614" s="226"/>
      <c r="AM1614" s="15"/>
      <c r="AN1614" s="232" t="e">
        <f t="shared" si="577"/>
        <v>#DIV/0!</v>
      </c>
      <c r="AO1614" s="214">
        <f t="shared" si="571"/>
        <v>0</v>
      </c>
      <c r="AQ1614" s="210"/>
      <c r="AR1614" s="231"/>
      <c r="AS1614" s="15"/>
      <c r="AT1614" s="232">
        <f t="shared" si="578"/>
        <v>0</v>
      </c>
      <c r="AU1614" s="235">
        <f t="shared" si="579"/>
        <v>0</v>
      </c>
      <c r="AY1614" s="210"/>
      <c r="AZ1614" s="231"/>
      <c r="BA1614" s="15"/>
      <c r="BB1614" s="232">
        <f t="shared" si="568"/>
        <v>0</v>
      </c>
      <c r="BC1614" s="235">
        <f t="shared" si="580"/>
        <v>0</v>
      </c>
      <c r="BG1614" s="210"/>
      <c r="BH1614" s="231"/>
      <c r="BI1614" s="15"/>
      <c r="BJ1614" s="232">
        <f t="shared" si="572"/>
        <v>0</v>
      </c>
      <c r="BK1614" s="235">
        <f t="shared" si="581"/>
        <v>0</v>
      </c>
      <c r="BM1614" s="109">
        <f t="shared" si="573"/>
        <v>-1.7362538475465912</v>
      </c>
      <c r="BN1614" s="213"/>
      <c r="BR1614" s="228"/>
      <c r="BS1614" s="311"/>
      <c r="BT1614" s="3"/>
      <c r="BU1614" s="213"/>
      <c r="BV1614" s="213"/>
      <c r="BW1614" s="291"/>
    </row>
    <row r="1615" spans="1:75" x14ac:dyDescent="0.2">
      <c r="A1615" s="210"/>
      <c r="B1615" s="211"/>
      <c r="C1615" s="848" t="str">
        <f ca="1">IF(ISERR(AVERAGE(INDIRECT("B"&amp;(ROW()-INT($B$1/2))):INDIRECT("B"&amp;(ROW()+INT($B$1/2))))),"",AVERAGE(INDIRECT("B"&amp;(ROW()-INT($B$1/2))):INDIRECT("B"&amp;(ROW()+INT($B$1/2)))))</f>
        <v/>
      </c>
      <c r="D1615" s="848">
        <f t="shared" si="567"/>
        <v>0</v>
      </c>
      <c r="E1615" s="275"/>
      <c r="F1615" s="15"/>
      <c r="G1615" s="3"/>
      <c r="H1615" s="3"/>
      <c r="I1615" s="3"/>
      <c r="J1615" s="3"/>
      <c r="K1615" s="3"/>
      <c r="L1615" s="554"/>
      <c r="M1615" s="545"/>
      <c r="N1615" s="546"/>
      <c r="O1615" s="5"/>
      <c r="P1615" s="216"/>
      <c r="Q1615" s="217"/>
      <c r="R1615" s="218"/>
      <c r="S1615" s="219">
        <f t="shared" si="584"/>
        <v>0</v>
      </c>
      <c r="T1615" s="220">
        <f t="shared" si="585"/>
        <v>0</v>
      </c>
      <c r="U1615" s="214">
        <f t="shared" si="582"/>
        <v>0</v>
      </c>
      <c r="W1615" s="221"/>
      <c r="X1615" s="222"/>
      <c r="Y1615" s="222"/>
      <c r="Z1615" s="223"/>
      <c r="AA1615" s="222"/>
      <c r="AB1615" s="224"/>
      <c r="AC1615" s="225"/>
      <c r="AD1615" s="2">
        <f t="shared" si="569"/>
        <v>0</v>
      </c>
      <c r="AE1615" s="2">
        <f t="shared" si="570"/>
        <v>0</v>
      </c>
      <c r="AF1615" s="226"/>
      <c r="AG1615" s="219">
        <f t="shared" si="574"/>
        <v>0</v>
      </c>
      <c r="AH1615" s="234">
        <f t="shared" si="575"/>
        <v>0</v>
      </c>
      <c r="AI1615" s="214">
        <f t="shared" si="583"/>
        <v>0</v>
      </c>
      <c r="AK1615" s="229">
        <f t="shared" si="576"/>
        <v>0</v>
      </c>
      <c r="AL1615" s="226"/>
      <c r="AM1615" s="15"/>
      <c r="AN1615" s="232" t="e">
        <f t="shared" si="577"/>
        <v>#DIV/0!</v>
      </c>
      <c r="AO1615" s="214">
        <f t="shared" si="571"/>
        <v>0</v>
      </c>
      <c r="AQ1615" s="210"/>
      <c r="AR1615" s="231"/>
      <c r="AS1615" s="15"/>
      <c r="AT1615" s="232">
        <f t="shared" si="578"/>
        <v>0</v>
      </c>
      <c r="AU1615" s="235">
        <f t="shared" si="579"/>
        <v>0</v>
      </c>
      <c r="AY1615" s="210"/>
      <c r="AZ1615" s="231"/>
      <c r="BA1615" s="15"/>
      <c r="BB1615" s="232">
        <f t="shared" si="568"/>
        <v>0</v>
      </c>
      <c r="BC1615" s="235">
        <f t="shared" si="580"/>
        <v>0</v>
      </c>
      <c r="BG1615" s="210"/>
      <c r="BH1615" s="231"/>
      <c r="BI1615" s="15"/>
      <c r="BJ1615" s="232">
        <f t="shared" si="572"/>
        <v>0</v>
      </c>
      <c r="BK1615" s="235">
        <f t="shared" si="581"/>
        <v>0</v>
      </c>
      <c r="BM1615" s="109">
        <f t="shared" si="573"/>
        <v>-1.7380861850443279</v>
      </c>
      <c r="BN1615" s="213"/>
      <c r="BR1615" s="228"/>
      <c r="BS1615" s="311"/>
      <c r="BT1615" s="3"/>
      <c r="BU1615" s="213"/>
      <c r="BV1615" s="213"/>
      <c r="BW1615" s="291"/>
    </row>
    <row r="1616" spans="1:75" x14ac:dyDescent="0.2">
      <c r="A1616" s="210"/>
      <c r="B1616" s="211"/>
      <c r="C1616" s="848" t="str">
        <f ca="1">IF(ISERR(AVERAGE(INDIRECT("B"&amp;(ROW()-INT($B$1/2))):INDIRECT("B"&amp;(ROW()+INT($B$1/2))))),"",AVERAGE(INDIRECT("B"&amp;(ROW()-INT($B$1/2))):INDIRECT("B"&amp;(ROW()+INT($B$1/2)))))</f>
        <v/>
      </c>
      <c r="D1616" s="848">
        <f t="shared" si="567"/>
        <v>0</v>
      </c>
      <c r="E1616" s="275"/>
      <c r="F1616" s="15"/>
      <c r="G1616" s="3"/>
      <c r="H1616" s="3"/>
      <c r="I1616" s="3"/>
      <c r="J1616" s="3"/>
      <c r="K1616" s="3"/>
      <c r="L1616" s="554"/>
      <c r="M1616" s="545"/>
      <c r="N1616" s="546"/>
      <c r="O1616" s="5"/>
      <c r="P1616" s="216"/>
      <c r="Q1616" s="217"/>
      <c r="R1616" s="218"/>
      <c r="S1616" s="219">
        <f t="shared" si="584"/>
        <v>0</v>
      </c>
      <c r="T1616" s="220">
        <f t="shared" si="585"/>
        <v>0</v>
      </c>
      <c r="U1616" s="214">
        <f t="shared" si="582"/>
        <v>0</v>
      </c>
      <c r="W1616" s="221"/>
      <c r="X1616" s="222"/>
      <c r="Y1616" s="222"/>
      <c r="Z1616" s="223"/>
      <c r="AA1616" s="222"/>
      <c r="AB1616" s="224"/>
      <c r="AC1616" s="225"/>
      <c r="AD1616" s="2">
        <f t="shared" si="569"/>
        <v>0</v>
      </c>
      <c r="AE1616" s="2">
        <f t="shared" si="570"/>
        <v>0</v>
      </c>
      <c r="AF1616" s="226"/>
      <c r="AG1616" s="219">
        <f t="shared" si="574"/>
        <v>0</v>
      </c>
      <c r="AH1616" s="234">
        <f t="shared" si="575"/>
        <v>0</v>
      </c>
      <c r="AI1616" s="214">
        <f t="shared" si="583"/>
        <v>0</v>
      </c>
      <c r="AK1616" s="229">
        <f t="shared" si="576"/>
        <v>0</v>
      </c>
      <c r="AL1616" s="226"/>
      <c r="AM1616" s="15"/>
      <c r="AN1616" s="232" t="e">
        <f t="shared" si="577"/>
        <v>#DIV/0!</v>
      </c>
      <c r="AO1616" s="214">
        <f t="shared" si="571"/>
        <v>0</v>
      </c>
      <c r="AQ1616" s="210"/>
      <c r="AR1616" s="231"/>
      <c r="AS1616" s="15"/>
      <c r="AT1616" s="232">
        <f t="shared" si="578"/>
        <v>0</v>
      </c>
      <c r="AU1616" s="235">
        <f t="shared" si="579"/>
        <v>0</v>
      </c>
      <c r="AY1616" s="210"/>
      <c r="AZ1616" s="231"/>
      <c r="BA1616" s="15"/>
      <c r="BB1616" s="232">
        <f t="shared" si="568"/>
        <v>0</v>
      </c>
      <c r="BC1616" s="235">
        <f t="shared" si="580"/>
        <v>0</v>
      </c>
      <c r="BG1616" s="210"/>
      <c r="BH1616" s="231"/>
      <c r="BI1616" s="15"/>
      <c r="BJ1616" s="232">
        <f t="shared" si="572"/>
        <v>0</v>
      </c>
      <c r="BK1616" s="235">
        <f t="shared" si="581"/>
        <v>0</v>
      </c>
      <c r="BM1616" s="109">
        <f t="shared" si="573"/>
        <v>-1.7399185225420646</v>
      </c>
      <c r="BN1616" s="213"/>
      <c r="BR1616" s="228"/>
      <c r="BS1616" s="311"/>
      <c r="BT1616" s="3"/>
      <c r="BU1616" s="213"/>
      <c r="BV1616" s="213"/>
      <c r="BW1616" s="291"/>
    </row>
    <row r="1617" spans="1:75" x14ac:dyDescent="0.2">
      <c r="A1617" s="210"/>
      <c r="B1617" s="211"/>
      <c r="C1617" s="848" t="str">
        <f ca="1">IF(ISERR(AVERAGE(INDIRECT("B"&amp;(ROW()-INT($B$1/2))):INDIRECT("B"&amp;(ROW()+INT($B$1/2))))),"",AVERAGE(INDIRECT("B"&amp;(ROW()-INT($B$1/2))):INDIRECT("B"&amp;(ROW()+INT($B$1/2)))))</f>
        <v/>
      </c>
      <c r="D1617" s="848">
        <f t="shared" si="567"/>
        <v>0</v>
      </c>
      <c r="E1617" s="275"/>
      <c r="F1617" s="15"/>
      <c r="G1617" s="3"/>
      <c r="H1617" s="3"/>
      <c r="I1617" s="3"/>
      <c r="J1617" s="3"/>
      <c r="K1617" s="3"/>
      <c r="L1617" s="554"/>
      <c r="M1617" s="545"/>
      <c r="N1617" s="546"/>
      <c r="O1617" s="5"/>
      <c r="P1617" s="216"/>
      <c r="Q1617" s="217"/>
      <c r="R1617" s="218"/>
      <c r="S1617" s="219">
        <f t="shared" si="584"/>
        <v>0</v>
      </c>
      <c r="T1617" s="220">
        <f t="shared" si="585"/>
        <v>0</v>
      </c>
      <c r="U1617" s="214">
        <f t="shared" si="582"/>
        <v>0</v>
      </c>
      <c r="W1617" s="221"/>
      <c r="X1617" s="222"/>
      <c r="Y1617" s="222"/>
      <c r="Z1617" s="223"/>
      <c r="AA1617" s="222"/>
      <c r="AB1617" s="224"/>
      <c r="AC1617" s="225"/>
      <c r="AD1617" s="2">
        <f t="shared" si="569"/>
        <v>0</v>
      </c>
      <c r="AE1617" s="2">
        <f t="shared" si="570"/>
        <v>0</v>
      </c>
      <c r="AF1617" s="226"/>
      <c r="AG1617" s="219">
        <f t="shared" si="574"/>
        <v>0</v>
      </c>
      <c r="AH1617" s="234">
        <f t="shared" si="575"/>
        <v>0</v>
      </c>
      <c r="AI1617" s="214">
        <f t="shared" si="583"/>
        <v>0</v>
      </c>
      <c r="AK1617" s="229">
        <f t="shared" si="576"/>
        <v>0</v>
      </c>
      <c r="AL1617" s="226"/>
      <c r="AM1617" s="15"/>
      <c r="AN1617" s="232" t="e">
        <f t="shared" si="577"/>
        <v>#DIV/0!</v>
      </c>
      <c r="AO1617" s="214">
        <f t="shared" si="571"/>
        <v>0</v>
      </c>
      <c r="AQ1617" s="210"/>
      <c r="AR1617" s="231"/>
      <c r="AS1617" s="15"/>
      <c r="AT1617" s="232">
        <f t="shared" si="578"/>
        <v>0</v>
      </c>
      <c r="AU1617" s="235">
        <f t="shared" si="579"/>
        <v>0</v>
      </c>
      <c r="AY1617" s="210"/>
      <c r="AZ1617" s="231"/>
      <c r="BA1617" s="15"/>
      <c r="BB1617" s="232">
        <f t="shared" si="568"/>
        <v>0</v>
      </c>
      <c r="BC1617" s="235">
        <f t="shared" si="580"/>
        <v>0</v>
      </c>
      <c r="BG1617" s="210"/>
      <c r="BH1617" s="231"/>
      <c r="BI1617" s="15"/>
      <c r="BJ1617" s="232">
        <f t="shared" si="572"/>
        <v>0</v>
      </c>
      <c r="BK1617" s="235">
        <f t="shared" si="581"/>
        <v>0</v>
      </c>
      <c r="BM1617" s="109">
        <f t="shared" si="573"/>
        <v>-1.7417508600398013</v>
      </c>
      <c r="BN1617" s="213"/>
      <c r="BR1617" s="228"/>
      <c r="BS1617" s="311"/>
      <c r="BT1617" s="3"/>
      <c r="BU1617" s="213"/>
      <c r="BV1617" s="213"/>
      <c r="BW1617" s="291"/>
    </row>
    <row r="1618" spans="1:75" x14ac:dyDescent="0.2">
      <c r="A1618" s="210"/>
      <c r="B1618" s="211"/>
      <c r="C1618" s="848" t="str">
        <f ca="1">IF(ISERR(AVERAGE(INDIRECT("B"&amp;(ROW()-INT($B$1/2))):INDIRECT("B"&amp;(ROW()+INT($B$1/2))))),"",AVERAGE(INDIRECT("B"&amp;(ROW()-INT($B$1/2))):INDIRECT("B"&amp;(ROW()+INT($B$1/2)))))</f>
        <v/>
      </c>
      <c r="D1618" s="848">
        <f t="shared" si="567"/>
        <v>0</v>
      </c>
      <c r="E1618" s="275"/>
      <c r="F1618" s="15"/>
      <c r="G1618" s="3"/>
      <c r="H1618" s="3"/>
      <c r="I1618" s="3"/>
      <c r="J1618" s="3"/>
      <c r="K1618" s="3"/>
      <c r="L1618" s="554"/>
      <c r="M1618" s="545"/>
      <c r="N1618" s="546"/>
      <c r="O1618" s="5"/>
      <c r="P1618" s="216"/>
      <c r="Q1618" s="217"/>
      <c r="R1618" s="218"/>
      <c r="S1618" s="219">
        <f t="shared" si="584"/>
        <v>0</v>
      </c>
      <c r="T1618" s="220">
        <f t="shared" si="585"/>
        <v>0</v>
      </c>
      <c r="U1618" s="214">
        <f t="shared" si="582"/>
        <v>0</v>
      </c>
      <c r="W1618" s="221"/>
      <c r="X1618" s="222"/>
      <c r="Y1618" s="222"/>
      <c r="Z1618" s="223"/>
      <c r="AA1618" s="222"/>
      <c r="AB1618" s="224"/>
      <c r="AC1618" s="225"/>
      <c r="AD1618" s="2">
        <f t="shared" si="569"/>
        <v>0</v>
      </c>
      <c r="AE1618" s="2">
        <f t="shared" si="570"/>
        <v>0</v>
      </c>
      <c r="AF1618" s="226"/>
      <c r="AG1618" s="219">
        <f t="shared" si="574"/>
        <v>0</v>
      </c>
      <c r="AH1618" s="234">
        <f t="shared" si="575"/>
        <v>0</v>
      </c>
      <c r="AI1618" s="214">
        <f t="shared" si="583"/>
        <v>0</v>
      </c>
      <c r="AK1618" s="229">
        <f t="shared" si="576"/>
        <v>0</v>
      </c>
      <c r="AL1618" s="226"/>
      <c r="AM1618" s="15"/>
      <c r="AN1618" s="232" t="e">
        <f t="shared" si="577"/>
        <v>#DIV/0!</v>
      </c>
      <c r="AO1618" s="214">
        <f t="shared" si="571"/>
        <v>0</v>
      </c>
      <c r="AQ1618" s="210"/>
      <c r="AR1618" s="231"/>
      <c r="AS1618" s="15"/>
      <c r="AT1618" s="232">
        <f t="shared" si="578"/>
        <v>0</v>
      </c>
      <c r="AU1618" s="235">
        <f t="shared" si="579"/>
        <v>0</v>
      </c>
      <c r="AY1618" s="210"/>
      <c r="AZ1618" s="231"/>
      <c r="BA1618" s="15"/>
      <c r="BB1618" s="232">
        <f t="shared" si="568"/>
        <v>0</v>
      </c>
      <c r="BC1618" s="235">
        <f t="shared" si="580"/>
        <v>0</v>
      </c>
      <c r="BG1618" s="210"/>
      <c r="BH1618" s="231"/>
      <c r="BI1618" s="15"/>
      <c r="BJ1618" s="232">
        <f t="shared" si="572"/>
        <v>0</v>
      </c>
      <c r="BK1618" s="235">
        <f t="shared" si="581"/>
        <v>0</v>
      </c>
      <c r="BM1618" s="109">
        <f t="shared" si="573"/>
        <v>-1.743583197537538</v>
      </c>
      <c r="BN1618" s="213"/>
      <c r="BR1618" s="228"/>
      <c r="BS1618" s="311"/>
      <c r="BT1618" s="3"/>
      <c r="BU1618" s="213"/>
      <c r="BV1618" s="213"/>
      <c r="BW1618" s="291"/>
    </row>
    <row r="1619" spans="1:75" x14ac:dyDescent="0.2">
      <c r="A1619" s="210"/>
      <c r="B1619" s="211"/>
      <c r="C1619" s="848" t="str">
        <f ca="1">IF(ISERR(AVERAGE(INDIRECT("B"&amp;(ROW()-INT($B$1/2))):INDIRECT("B"&amp;(ROW()+INT($B$1/2))))),"",AVERAGE(INDIRECT("B"&amp;(ROW()-INT($B$1/2))):INDIRECT("B"&amp;(ROW()+INT($B$1/2)))))</f>
        <v/>
      </c>
      <c r="D1619" s="848">
        <f t="shared" si="567"/>
        <v>0</v>
      </c>
      <c r="E1619" s="275"/>
      <c r="F1619" s="15"/>
      <c r="G1619" s="3"/>
      <c r="H1619" s="3"/>
      <c r="I1619" s="3"/>
      <c r="J1619" s="3"/>
      <c r="K1619" s="3"/>
      <c r="L1619" s="554"/>
      <c r="M1619" s="545"/>
      <c r="N1619" s="546"/>
      <c r="O1619" s="5"/>
      <c r="P1619" s="216"/>
      <c r="Q1619" s="217"/>
      <c r="R1619" s="218"/>
      <c r="S1619" s="219">
        <f t="shared" si="584"/>
        <v>0</v>
      </c>
      <c r="T1619" s="220">
        <f t="shared" si="585"/>
        <v>0</v>
      </c>
      <c r="U1619" s="214">
        <f t="shared" si="582"/>
        <v>0</v>
      </c>
      <c r="W1619" s="221"/>
      <c r="X1619" s="222"/>
      <c r="Y1619" s="222"/>
      <c r="Z1619" s="223"/>
      <c r="AA1619" s="222"/>
      <c r="AB1619" s="224"/>
      <c r="AC1619" s="225"/>
      <c r="AD1619" s="2">
        <f t="shared" si="569"/>
        <v>0</v>
      </c>
      <c r="AE1619" s="2">
        <f t="shared" si="570"/>
        <v>0</v>
      </c>
      <c r="AF1619" s="226"/>
      <c r="AG1619" s="219">
        <f t="shared" si="574"/>
        <v>0</v>
      </c>
      <c r="AH1619" s="234">
        <f t="shared" si="575"/>
        <v>0</v>
      </c>
      <c r="AI1619" s="214">
        <f t="shared" si="583"/>
        <v>0</v>
      </c>
      <c r="AK1619" s="229">
        <f t="shared" si="576"/>
        <v>0</v>
      </c>
      <c r="AL1619" s="226"/>
      <c r="AM1619" s="15"/>
      <c r="AN1619" s="232" t="e">
        <f t="shared" si="577"/>
        <v>#DIV/0!</v>
      </c>
      <c r="AO1619" s="214">
        <f t="shared" si="571"/>
        <v>0</v>
      </c>
      <c r="AQ1619" s="210"/>
      <c r="AR1619" s="231"/>
      <c r="AS1619" s="15"/>
      <c r="AT1619" s="232">
        <f t="shared" si="578"/>
        <v>0</v>
      </c>
      <c r="AU1619" s="235">
        <f t="shared" si="579"/>
        <v>0</v>
      </c>
      <c r="AY1619" s="210"/>
      <c r="AZ1619" s="231"/>
      <c r="BA1619" s="15"/>
      <c r="BB1619" s="232">
        <f t="shared" si="568"/>
        <v>0</v>
      </c>
      <c r="BC1619" s="235">
        <f t="shared" si="580"/>
        <v>0</v>
      </c>
      <c r="BG1619" s="210"/>
      <c r="BH1619" s="231"/>
      <c r="BI1619" s="15"/>
      <c r="BJ1619" s="232">
        <f t="shared" si="572"/>
        <v>0</v>
      </c>
      <c r="BK1619" s="235">
        <f t="shared" si="581"/>
        <v>0</v>
      </c>
      <c r="BM1619" s="109">
        <f t="shared" si="573"/>
        <v>-1.7454155350352747</v>
      </c>
      <c r="BN1619" s="213"/>
      <c r="BR1619" s="228"/>
      <c r="BS1619" s="311"/>
      <c r="BT1619" s="3"/>
      <c r="BU1619" s="213"/>
      <c r="BV1619" s="213"/>
      <c r="BW1619" s="291"/>
    </row>
    <row r="1620" spans="1:75" x14ac:dyDescent="0.2">
      <c r="A1620" s="210"/>
      <c r="B1620" s="211"/>
      <c r="C1620" s="848" t="str">
        <f ca="1">IF(ISERR(AVERAGE(INDIRECT("B"&amp;(ROW()-INT($B$1/2))):INDIRECT("B"&amp;(ROW()+INT($B$1/2))))),"",AVERAGE(INDIRECT("B"&amp;(ROW()-INT($B$1/2))):INDIRECT("B"&amp;(ROW()+INT($B$1/2)))))</f>
        <v/>
      </c>
      <c r="D1620" s="848">
        <f t="shared" si="567"/>
        <v>0</v>
      </c>
      <c r="E1620" s="275"/>
      <c r="F1620" s="15"/>
      <c r="G1620" s="3"/>
      <c r="H1620" s="3"/>
      <c r="I1620" s="3"/>
      <c r="J1620" s="3"/>
      <c r="K1620" s="3"/>
      <c r="L1620" s="554"/>
      <c r="M1620" s="545"/>
      <c r="N1620" s="546"/>
      <c r="O1620" s="5"/>
      <c r="P1620" s="216"/>
      <c r="Q1620" s="217"/>
      <c r="R1620" s="218"/>
      <c r="S1620" s="219">
        <f t="shared" si="584"/>
        <v>0</v>
      </c>
      <c r="T1620" s="220">
        <f t="shared" si="585"/>
        <v>0</v>
      </c>
      <c r="U1620" s="214">
        <f t="shared" si="582"/>
        <v>0</v>
      </c>
      <c r="W1620" s="221"/>
      <c r="X1620" s="222"/>
      <c r="Y1620" s="222"/>
      <c r="Z1620" s="223"/>
      <c r="AA1620" s="222"/>
      <c r="AB1620" s="224"/>
      <c r="AC1620" s="225"/>
      <c r="AD1620" s="2">
        <f t="shared" si="569"/>
        <v>0</v>
      </c>
      <c r="AE1620" s="2">
        <f t="shared" si="570"/>
        <v>0</v>
      </c>
      <c r="AF1620" s="226"/>
      <c r="AG1620" s="219">
        <f t="shared" si="574"/>
        <v>0</v>
      </c>
      <c r="AH1620" s="234">
        <f t="shared" si="575"/>
        <v>0</v>
      </c>
      <c r="AI1620" s="214">
        <f t="shared" si="583"/>
        <v>0</v>
      </c>
      <c r="AK1620" s="229">
        <f t="shared" si="576"/>
        <v>0</v>
      </c>
      <c r="AL1620" s="226"/>
      <c r="AM1620" s="15"/>
      <c r="AN1620" s="232" t="e">
        <f t="shared" si="577"/>
        <v>#DIV/0!</v>
      </c>
      <c r="AO1620" s="214">
        <f t="shared" si="571"/>
        <v>0</v>
      </c>
      <c r="AQ1620" s="210"/>
      <c r="AR1620" s="231"/>
      <c r="AS1620" s="15"/>
      <c r="AT1620" s="232">
        <f t="shared" si="578"/>
        <v>0</v>
      </c>
      <c r="AU1620" s="235">
        <f t="shared" si="579"/>
        <v>0</v>
      </c>
      <c r="AY1620" s="210"/>
      <c r="AZ1620" s="231"/>
      <c r="BA1620" s="15"/>
      <c r="BB1620" s="232">
        <f t="shared" si="568"/>
        <v>0</v>
      </c>
      <c r="BC1620" s="235">
        <f t="shared" si="580"/>
        <v>0</v>
      </c>
      <c r="BG1620" s="210"/>
      <c r="BH1620" s="231"/>
      <c r="BI1620" s="15"/>
      <c r="BJ1620" s="232">
        <f t="shared" si="572"/>
        <v>0</v>
      </c>
      <c r="BK1620" s="235">
        <f t="shared" si="581"/>
        <v>0</v>
      </c>
      <c r="BM1620" s="109">
        <f t="shared" si="573"/>
        <v>-1.7472478725330114</v>
      </c>
      <c r="BN1620" s="213"/>
      <c r="BR1620" s="228"/>
      <c r="BS1620" s="311"/>
      <c r="BT1620" s="3"/>
      <c r="BU1620" s="213"/>
      <c r="BV1620" s="213"/>
      <c r="BW1620" s="291"/>
    </row>
    <row r="1621" spans="1:75" x14ac:dyDescent="0.2">
      <c r="A1621" s="210"/>
      <c r="B1621" s="211"/>
      <c r="C1621" s="848" t="str">
        <f ca="1">IF(ISERR(AVERAGE(INDIRECT("B"&amp;(ROW()-INT($B$1/2))):INDIRECT("B"&amp;(ROW()+INT($B$1/2))))),"",AVERAGE(INDIRECT("B"&amp;(ROW()-INT($B$1/2))):INDIRECT("B"&amp;(ROW()+INT($B$1/2)))))</f>
        <v/>
      </c>
      <c r="D1621" s="848">
        <f t="shared" si="567"/>
        <v>0</v>
      </c>
      <c r="E1621" s="275"/>
      <c r="F1621" s="15"/>
      <c r="G1621" s="3"/>
      <c r="H1621" s="3"/>
      <c r="I1621" s="3"/>
      <c r="J1621" s="3"/>
      <c r="K1621" s="3"/>
      <c r="L1621" s="554"/>
      <c r="M1621" s="545"/>
      <c r="N1621" s="546"/>
      <c r="O1621" s="5"/>
      <c r="P1621" s="216"/>
      <c r="Q1621" s="217"/>
      <c r="R1621" s="218"/>
      <c r="S1621" s="219">
        <f t="shared" si="584"/>
        <v>0</v>
      </c>
      <c r="T1621" s="220">
        <f t="shared" si="585"/>
        <v>0</v>
      </c>
      <c r="U1621" s="214">
        <f t="shared" si="582"/>
        <v>0</v>
      </c>
      <c r="W1621" s="221"/>
      <c r="X1621" s="222"/>
      <c r="Y1621" s="222"/>
      <c r="Z1621" s="223"/>
      <c r="AA1621" s="222"/>
      <c r="AB1621" s="224"/>
      <c r="AC1621" s="225"/>
      <c r="AD1621" s="2">
        <f t="shared" si="569"/>
        <v>0</v>
      </c>
      <c r="AE1621" s="2">
        <f t="shared" si="570"/>
        <v>0</v>
      </c>
      <c r="AF1621" s="226"/>
      <c r="AG1621" s="219">
        <f t="shared" si="574"/>
        <v>0</v>
      </c>
      <c r="AH1621" s="234">
        <f t="shared" si="575"/>
        <v>0</v>
      </c>
      <c r="AI1621" s="214">
        <f t="shared" si="583"/>
        <v>0</v>
      </c>
      <c r="AK1621" s="229">
        <f t="shared" si="576"/>
        <v>0</v>
      </c>
      <c r="AL1621" s="226"/>
      <c r="AM1621" s="15"/>
      <c r="AN1621" s="232" t="e">
        <f t="shared" si="577"/>
        <v>#DIV/0!</v>
      </c>
      <c r="AO1621" s="214">
        <f t="shared" si="571"/>
        <v>0</v>
      </c>
      <c r="AQ1621" s="210"/>
      <c r="AR1621" s="231"/>
      <c r="AS1621" s="15"/>
      <c r="AT1621" s="232">
        <f t="shared" si="578"/>
        <v>0</v>
      </c>
      <c r="AU1621" s="235">
        <f t="shared" si="579"/>
        <v>0</v>
      </c>
      <c r="AY1621" s="210"/>
      <c r="AZ1621" s="231"/>
      <c r="BA1621" s="15"/>
      <c r="BB1621" s="232">
        <f t="shared" si="568"/>
        <v>0</v>
      </c>
      <c r="BC1621" s="235">
        <f t="shared" si="580"/>
        <v>0</v>
      </c>
      <c r="BG1621" s="210"/>
      <c r="BH1621" s="231"/>
      <c r="BI1621" s="15"/>
      <c r="BJ1621" s="232">
        <f t="shared" si="572"/>
        <v>0</v>
      </c>
      <c r="BK1621" s="235">
        <f t="shared" si="581"/>
        <v>0</v>
      </c>
      <c r="BM1621" s="109">
        <f t="shared" si="573"/>
        <v>-1.7490802100307481</v>
      </c>
      <c r="BN1621" s="213"/>
      <c r="BR1621" s="228"/>
      <c r="BS1621" s="311"/>
      <c r="BT1621" s="3"/>
      <c r="BU1621" s="213"/>
      <c r="BV1621" s="213"/>
      <c r="BW1621" s="291"/>
    </row>
    <row r="1622" spans="1:75" x14ac:dyDescent="0.2">
      <c r="A1622" s="210"/>
      <c r="B1622" s="211"/>
      <c r="C1622" s="848" t="str">
        <f ca="1">IF(ISERR(AVERAGE(INDIRECT("B"&amp;(ROW()-INT($B$1/2))):INDIRECT("B"&amp;(ROW()+INT($B$1/2))))),"",AVERAGE(INDIRECT("B"&amp;(ROW()-INT($B$1/2))):INDIRECT("B"&amp;(ROW()+INT($B$1/2)))))</f>
        <v/>
      </c>
      <c r="D1622" s="848">
        <f t="shared" si="567"/>
        <v>0</v>
      </c>
      <c r="E1622" s="275"/>
      <c r="F1622" s="15"/>
      <c r="G1622" s="3"/>
      <c r="H1622" s="3"/>
      <c r="I1622" s="3"/>
      <c r="J1622" s="3"/>
      <c r="K1622" s="3"/>
      <c r="L1622" s="554"/>
      <c r="M1622" s="545"/>
      <c r="N1622" s="546"/>
      <c r="O1622" s="5"/>
      <c r="P1622" s="216"/>
      <c r="Q1622" s="217"/>
      <c r="R1622" s="218"/>
      <c r="S1622" s="219">
        <f t="shared" si="584"/>
        <v>0</v>
      </c>
      <c r="T1622" s="220">
        <f t="shared" si="585"/>
        <v>0</v>
      </c>
      <c r="U1622" s="214">
        <f t="shared" si="582"/>
        <v>0</v>
      </c>
      <c r="W1622" s="221"/>
      <c r="X1622" s="222"/>
      <c r="Y1622" s="222"/>
      <c r="Z1622" s="223"/>
      <c r="AA1622" s="222"/>
      <c r="AB1622" s="224"/>
      <c r="AC1622" s="225"/>
      <c r="AD1622" s="2">
        <f t="shared" si="569"/>
        <v>0</v>
      </c>
      <c r="AE1622" s="2">
        <f t="shared" si="570"/>
        <v>0</v>
      </c>
      <c r="AF1622" s="226"/>
      <c r="AG1622" s="219">
        <f t="shared" si="574"/>
        <v>0</v>
      </c>
      <c r="AH1622" s="234">
        <f t="shared" si="575"/>
        <v>0</v>
      </c>
      <c r="AI1622" s="214">
        <f t="shared" si="583"/>
        <v>0</v>
      </c>
      <c r="AK1622" s="229">
        <f t="shared" si="576"/>
        <v>0</v>
      </c>
      <c r="AL1622" s="226"/>
      <c r="AM1622" s="15"/>
      <c r="AN1622" s="232" t="e">
        <f t="shared" si="577"/>
        <v>#DIV/0!</v>
      </c>
      <c r="AO1622" s="214">
        <f t="shared" si="571"/>
        <v>0</v>
      </c>
      <c r="AQ1622" s="210"/>
      <c r="AR1622" s="231"/>
      <c r="AS1622" s="15"/>
      <c r="AT1622" s="232">
        <f t="shared" si="578"/>
        <v>0</v>
      </c>
      <c r="AU1622" s="235">
        <f t="shared" si="579"/>
        <v>0</v>
      </c>
      <c r="AY1622" s="210"/>
      <c r="AZ1622" s="231"/>
      <c r="BA1622" s="15"/>
      <c r="BB1622" s="232">
        <f t="shared" si="568"/>
        <v>0</v>
      </c>
      <c r="BC1622" s="235">
        <f t="shared" si="580"/>
        <v>0</v>
      </c>
      <c r="BG1622" s="210"/>
      <c r="BH1622" s="231"/>
      <c r="BI1622" s="15"/>
      <c r="BJ1622" s="232">
        <f t="shared" si="572"/>
        <v>0</v>
      </c>
      <c r="BK1622" s="235">
        <f t="shared" si="581"/>
        <v>0</v>
      </c>
      <c r="BM1622" s="109">
        <f t="shared" si="573"/>
        <v>-1.7509125475284848</v>
      </c>
      <c r="BN1622" s="213"/>
      <c r="BR1622" s="228"/>
      <c r="BS1622" s="311"/>
      <c r="BT1622" s="3"/>
      <c r="BU1622" s="213"/>
      <c r="BV1622" s="213"/>
      <c r="BW1622" s="291"/>
    </row>
    <row r="1623" spans="1:75" x14ac:dyDescent="0.2">
      <c r="A1623" s="210"/>
      <c r="B1623" s="211"/>
      <c r="C1623" s="848" t="str">
        <f ca="1">IF(ISERR(AVERAGE(INDIRECT("B"&amp;(ROW()-INT($B$1/2))):INDIRECT("B"&amp;(ROW()+INT($B$1/2))))),"",AVERAGE(INDIRECT("B"&amp;(ROW()-INT($B$1/2))):INDIRECT("B"&amp;(ROW()+INT($B$1/2)))))</f>
        <v/>
      </c>
      <c r="D1623" s="848">
        <f t="shared" si="567"/>
        <v>0</v>
      </c>
      <c r="E1623" s="275"/>
      <c r="F1623" s="15"/>
      <c r="G1623" s="3"/>
      <c r="H1623" s="3"/>
      <c r="I1623" s="3"/>
      <c r="J1623" s="3"/>
      <c r="K1623" s="3"/>
      <c r="L1623" s="554"/>
      <c r="M1623" s="545"/>
      <c r="N1623" s="546"/>
      <c r="O1623" s="5"/>
      <c r="P1623" s="216"/>
      <c r="Q1623" s="217"/>
      <c r="R1623" s="218"/>
      <c r="S1623" s="219">
        <f t="shared" si="584"/>
        <v>0</v>
      </c>
      <c r="T1623" s="220">
        <f t="shared" si="585"/>
        <v>0</v>
      </c>
      <c r="U1623" s="214">
        <f t="shared" si="582"/>
        <v>0</v>
      </c>
      <c r="W1623" s="221"/>
      <c r="X1623" s="222"/>
      <c r="Y1623" s="222"/>
      <c r="Z1623" s="223"/>
      <c r="AA1623" s="222"/>
      <c r="AB1623" s="224"/>
      <c r="AC1623" s="225"/>
      <c r="AD1623" s="2">
        <f t="shared" si="569"/>
        <v>0</v>
      </c>
      <c r="AE1623" s="2">
        <f t="shared" si="570"/>
        <v>0</v>
      </c>
      <c r="AF1623" s="226"/>
      <c r="AG1623" s="219">
        <f t="shared" si="574"/>
        <v>0</v>
      </c>
      <c r="AH1623" s="234">
        <f t="shared" si="575"/>
        <v>0</v>
      </c>
      <c r="AI1623" s="214">
        <f t="shared" si="583"/>
        <v>0</v>
      </c>
      <c r="AK1623" s="229">
        <f t="shared" si="576"/>
        <v>0</v>
      </c>
      <c r="AL1623" s="226"/>
      <c r="AM1623" s="15"/>
      <c r="AN1623" s="232" t="e">
        <f t="shared" si="577"/>
        <v>#DIV/0!</v>
      </c>
      <c r="AO1623" s="214">
        <f t="shared" si="571"/>
        <v>0</v>
      </c>
      <c r="AQ1623" s="210"/>
      <c r="AR1623" s="231"/>
      <c r="AS1623" s="15"/>
      <c r="AT1623" s="232">
        <f t="shared" si="578"/>
        <v>0</v>
      </c>
      <c r="AU1623" s="235">
        <f t="shared" si="579"/>
        <v>0</v>
      </c>
      <c r="AY1623" s="210"/>
      <c r="AZ1623" s="231"/>
      <c r="BA1623" s="15"/>
      <c r="BB1623" s="232">
        <f t="shared" si="568"/>
        <v>0</v>
      </c>
      <c r="BC1623" s="235">
        <f t="shared" si="580"/>
        <v>0</v>
      </c>
      <c r="BG1623" s="210"/>
      <c r="BH1623" s="231"/>
      <c r="BI1623" s="15"/>
      <c r="BJ1623" s="232">
        <f t="shared" si="572"/>
        <v>0</v>
      </c>
      <c r="BK1623" s="235">
        <f t="shared" si="581"/>
        <v>0</v>
      </c>
      <c r="BM1623" s="109">
        <f t="shared" si="573"/>
        <v>-1.7527448850262215</v>
      </c>
      <c r="BN1623" s="213"/>
      <c r="BR1623" s="228"/>
      <c r="BS1623" s="311"/>
      <c r="BT1623" s="3"/>
      <c r="BU1623" s="213"/>
      <c r="BV1623" s="213"/>
      <c r="BW1623" s="291"/>
    </row>
    <row r="1624" spans="1:75" x14ac:dyDescent="0.2">
      <c r="A1624" s="210"/>
      <c r="B1624" s="211"/>
      <c r="C1624" s="848" t="str">
        <f ca="1">IF(ISERR(AVERAGE(INDIRECT("B"&amp;(ROW()-INT($B$1/2))):INDIRECT("B"&amp;(ROW()+INT($B$1/2))))),"",AVERAGE(INDIRECT("B"&amp;(ROW()-INT($B$1/2))):INDIRECT("B"&amp;(ROW()+INT($B$1/2)))))</f>
        <v/>
      </c>
      <c r="D1624" s="848">
        <f t="shared" si="567"/>
        <v>0</v>
      </c>
      <c r="E1624" s="275"/>
      <c r="F1624" s="15"/>
      <c r="G1624" s="3"/>
      <c r="H1624" s="3"/>
      <c r="I1624" s="3"/>
      <c r="J1624" s="3"/>
      <c r="K1624" s="3"/>
      <c r="L1624" s="554"/>
      <c r="M1624" s="545"/>
      <c r="N1624" s="546"/>
      <c r="O1624" s="5"/>
      <c r="P1624" s="216"/>
      <c r="Q1624" s="217"/>
      <c r="R1624" s="218"/>
      <c r="S1624" s="219">
        <f t="shared" si="584"/>
        <v>0</v>
      </c>
      <c r="T1624" s="220">
        <f t="shared" si="585"/>
        <v>0</v>
      </c>
      <c r="U1624" s="214">
        <f t="shared" si="582"/>
        <v>0</v>
      </c>
      <c r="W1624" s="221"/>
      <c r="X1624" s="222"/>
      <c r="Y1624" s="222"/>
      <c r="Z1624" s="223"/>
      <c r="AA1624" s="222"/>
      <c r="AB1624" s="224"/>
      <c r="AC1624" s="225"/>
      <c r="AD1624" s="2">
        <f t="shared" si="569"/>
        <v>0</v>
      </c>
      <c r="AE1624" s="2">
        <f t="shared" si="570"/>
        <v>0</v>
      </c>
      <c r="AF1624" s="226"/>
      <c r="AG1624" s="219">
        <f t="shared" si="574"/>
        <v>0</v>
      </c>
      <c r="AH1624" s="234">
        <f t="shared" si="575"/>
        <v>0</v>
      </c>
      <c r="AI1624" s="214">
        <f t="shared" si="583"/>
        <v>0</v>
      </c>
      <c r="AK1624" s="229">
        <f t="shared" si="576"/>
        <v>0</v>
      </c>
      <c r="AL1624" s="226"/>
      <c r="AM1624" s="15"/>
      <c r="AN1624" s="232" t="e">
        <f t="shared" si="577"/>
        <v>#DIV/0!</v>
      </c>
      <c r="AO1624" s="214">
        <f t="shared" si="571"/>
        <v>0</v>
      </c>
      <c r="AQ1624" s="210"/>
      <c r="AR1624" s="231"/>
      <c r="AS1624" s="15"/>
      <c r="AT1624" s="232">
        <f t="shared" si="578"/>
        <v>0</v>
      </c>
      <c r="AU1624" s="235">
        <f t="shared" si="579"/>
        <v>0</v>
      </c>
      <c r="AY1624" s="210"/>
      <c r="AZ1624" s="231"/>
      <c r="BA1624" s="15"/>
      <c r="BB1624" s="232">
        <f t="shared" si="568"/>
        <v>0</v>
      </c>
      <c r="BC1624" s="235">
        <f t="shared" si="580"/>
        <v>0</v>
      </c>
      <c r="BG1624" s="210"/>
      <c r="BH1624" s="231"/>
      <c r="BI1624" s="15"/>
      <c r="BJ1624" s="232">
        <f t="shared" si="572"/>
        <v>0</v>
      </c>
      <c r="BK1624" s="235">
        <f t="shared" si="581"/>
        <v>0</v>
      </c>
      <c r="BM1624" s="109">
        <f t="shared" si="573"/>
        <v>-1.7545772225239582</v>
      </c>
      <c r="BN1624" s="213"/>
      <c r="BR1624" s="228"/>
      <c r="BS1624" s="311"/>
      <c r="BT1624" s="3"/>
      <c r="BU1624" s="213"/>
      <c r="BV1624" s="213"/>
      <c r="BW1624" s="291"/>
    </row>
    <row r="1625" spans="1:75" x14ac:dyDescent="0.2">
      <c r="A1625" s="210"/>
      <c r="B1625" s="211"/>
      <c r="C1625" s="848" t="str">
        <f ca="1">IF(ISERR(AVERAGE(INDIRECT("B"&amp;(ROW()-INT($B$1/2))):INDIRECT("B"&amp;(ROW()+INT($B$1/2))))),"",AVERAGE(INDIRECT("B"&amp;(ROW()-INT($B$1/2))):INDIRECT("B"&amp;(ROW()+INT($B$1/2)))))</f>
        <v/>
      </c>
      <c r="D1625" s="848">
        <f t="shared" si="567"/>
        <v>0</v>
      </c>
      <c r="E1625" s="275"/>
      <c r="F1625" s="15"/>
      <c r="G1625" s="3"/>
      <c r="H1625" s="3"/>
      <c r="I1625" s="3"/>
      <c r="J1625" s="3"/>
      <c r="K1625" s="3"/>
      <c r="L1625" s="554"/>
      <c r="M1625" s="545"/>
      <c r="N1625" s="546"/>
      <c r="O1625" s="5"/>
      <c r="P1625" s="216"/>
      <c r="Q1625" s="217"/>
      <c r="R1625" s="218"/>
      <c r="S1625" s="219">
        <f t="shared" si="584"/>
        <v>0</v>
      </c>
      <c r="T1625" s="220">
        <f t="shared" si="585"/>
        <v>0</v>
      </c>
      <c r="U1625" s="214">
        <f t="shared" si="582"/>
        <v>0</v>
      </c>
      <c r="W1625" s="221"/>
      <c r="X1625" s="222"/>
      <c r="Y1625" s="222"/>
      <c r="Z1625" s="223"/>
      <c r="AA1625" s="222"/>
      <c r="AB1625" s="224"/>
      <c r="AC1625" s="225"/>
      <c r="AD1625" s="2">
        <f t="shared" si="569"/>
        <v>0</v>
      </c>
      <c r="AE1625" s="2">
        <f t="shared" si="570"/>
        <v>0</v>
      </c>
      <c r="AF1625" s="226"/>
      <c r="AG1625" s="219">
        <f t="shared" si="574"/>
        <v>0</v>
      </c>
      <c r="AH1625" s="234">
        <f t="shared" si="575"/>
        <v>0</v>
      </c>
      <c r="AI1625" s="214">
        <f t="shared" si="583"/>
        <v>0</v>
      </c>
      <c r="AK1625" s="229">
        <f t="shared" si="576"/>
        <v>0</v>
      </c>
      <c r="AL1625" s="226"/>
      <c r="AM1625" s="15"/>
      <c r="AN1625" s="232" t="e">
        <f t="shared" si="577"/>
        <v>#DIV/0!</v>
      </c>
      <c r="AO1625" s="214">
        <f t="shared" si="571"/>
        <v>0</v>
      </c>
      <c r="AQ1625" s="210"/>
      <c r="AR1625" s="231"/>
      <c r="AS1625" s="15"/>
      <c r="AT1625" s="232">
        <f t="shared" si="578"/>
        <v>0</v>
      </c>
      <c r="AU1625" s="235">
        <f t="shared" si="579"/>
        <v>0</v>
      </c>
      <c r="AY1625" s="210"/>
      <c r="AZ1625" s="231"/>
      <c r="BA1625" s="15"/>
      <c r="BB1625" s="232">
        <f t="shared" si="568"/>
        <v>0</v>
      </c>
      <c r="BC1625" s="235">
        <f t="shared" si="580"/>
        <v>0</v>
      </c>
      <c r="BG1625" s="210"/>
      <c r="BH1625" s="231"/>
      <c r="BI1625" s="15"/>
      <c r="BJ1625" s="232">
        <f t="shared" si="572"/>
        <v>0</v>
      </c>
      <c r="BK1625" s="235">
        <f t="shared" si="581"/>
        <v>0</v>
      </c>
      <c r="BM1625" s="109">
        <f t="shared" si="573"/>
        <v>-1.7564095600216949</v>
      </c>
      <c r="BN1625" s="213"/>
      <c r="BR1625" s="228"/>
      <c r="BS1625" s="311"/>
      <c r="BT1625" s="3"/>
      <c r="BU1625" s="213"/>
      <c r="BV1625" s="213"/>
      <c r="BW1625" s="291"/>
    </row>
    <row r="1626" spans="1:75" x14ac:dyDescent="0.2">
      <c r="A1626" s="210"/>
      <c r="B1626" s="211"/>
      <c r="C1626" s="848" t="str">
        <f ca="1">IF(ISERR(AVERAGE(INDIRECT("B"&amp;(ROW()-INT($B$1/2))):INDIRECT("B"&amp;(ROW()+INT($B$1/2))))),"",AVERAGE(INDIRECT("B"&amp;(ROW()-INT($B$1/2))):INDIRECT("B"&amp;(ROW()+INT($B$1/2)))))</f>
        <v/>
      </c>
      <c r="D1626" s="848">
        <f t="shared" si="567"/>
        <v>0</v>
      </c>
      <c r="E1626" s="275"/>
      <c r="F1626" s="15"/>
      <c r="G1626" s="3"/>
      <c r="H1626" s="3"/>
      <c r="I1626" s="3"/>
      <c r="J1626" s="3"/>
      <c r="K1626" s="3"/>
      <c r="L1626" s="554"/>
      <c r="M1626" s="545"/>
      <c r="N1626" s="546"/>
      <c r="O1626" s="5"/>
      <c r="P1626" s="216"/>
      <c r="Q1626" s="217"/>
      <c r="R1626" s="218"/>
      <c r="S1626" s="219">
        <f t="shared" si="584"/>
        <v>0</v>
      </c>
      <c r="T1626" s="220">
        <f t="shared" si="585"/>
        <v>0</v>
      </c>
      <c r="U1626" s="214">
        <f t="shared" si="582"/>
        <v>0</v>
      </c>
      <c r="W1626" s="221"/>
      <c r="X1626" s="222"/>
      <c r="Y1626" s="222"/>
      <c r="Z1626" s="223"/>
      <c r="AA1626" s="222"/>
      <c r="AB1626" s="224"/>
      <c r="AC1626" s="225"/>
      <c r="AD1626" s="2">
        <f t="shared" si="569"/>
        <v>0</v>
      </c>
      <c r="AE1626" s="2">
        <f t="shared" si="570"/>
        <v>0</v>
      </c>
      <c r="AF1626" s="226"/>
      <c r="AG1626" s="219">
        <f t="shared" si="574"/>
        <v>0</v>
      </c>
      <c r="AH1626" s="234">
        <f t="shared" si="575"/>
        <v>0</v>
      </c>
      <c r="AI1626" s="214">
        <f t="shared" si="583"/>
        <v>0</v>
      </c>
      <c r="AK1626" s="229">
        <f t="shared" si="576"/>
        <v>0</v>
      </c>
      <c r="AL1626" s="226"/>
      <c r="AM1626" s="15"/>
      <c r="AN1626" s="232" t="e">
        <f t="shared" si="577"/>
        <v>#DIV/0!</v>
      </c>
      <c r="AO1626" s="214">
        <f t="shared" si="571"/>
        <v>0</v>
      </c>
      <c r="AQ1626" s="210"/>
      <c r="AR1626" s="231"/>
      <c r="AS1626" s="15"/>
      <c r="AT1626" s="232">
        <f t="shared" si="578"/>
        <v>0</v>
      </c>
      <c r="AU1626" s="235">
        <f t="shared" si="579"/>
        <v>0</v>
      </c>
      <c r="AY1626" s="210"/>
      <c r="AZ1626" s="231"/>
      <c r="BA1626" s="15"/>
      <c r="BB1626" s="232">
        <f t="shared" si="568"/>
        <v>0</v>
      </c>
      <c r="BC1626" s="235">
        <f t="shared" si="580"/>
        <v>0</v>
      </c>
      <c r="BG1626" s="210"/>
      <c r="BH1626" s="231"/>
      <c r="BI1626" s="15"/>
      <c r="BJ1626" s="232">
        <f t="shared" si="572"/>
        <v>0</v>
      </c>
      <c r="BK1626" s="235">
        <f t="shared" si="581"/>
        <v>0</v>
      </c>
      <c r="BM1626" s="109">
        <f t="shared" si="573"/>
        <v>-1.7582418975194316</v>
      </c>
      <c r="BN1626" s="213"/>
      <c r="BR1626" s="228"/>
      <c r="BS1626" s="311"/>
      <c r="BT1626" s="3"/>
      <c r="BU1626" s="213"/>
      <c r="BV1626" s="213"/>
      <c r="BW1626" s="291"/>
    </row>
    <row r="1627" spans="1:75" x14ac:dyDescent="0.2">
      <c r="A1627" s="210"/>
      <c r="B1627" s="211"/>
      <c r="C1627" s="848" t="str">
        <f ca="1">IF(ISERR(AVERAGE(INDIRECT("B"&amp;(ROW()-INT($B$1/2))):INDIRECT("B"&amp;(ROW()+INT($B$1/2))))),"",AVERAGE(INDIRECT("B"&amp;(ROW()-INT($B$1/2))):INDIRECT("B"&amp;(ROW()+INT($B$1/2)))))</f>
        <v/>
      </c>
      <c r="D1627" s="848">
        <f t="shared" si="567"/>
        <v>0</v>
      </c>
      <c r="E1627" s="275"/>
      <c r="F1627" s="15"/>
      <c r="G1627" s="3"/>
      <c r="H1627" s="3"/>
      <c r="I1627" s="3"/>
      <c r="J1627" s="3"/>
      <c r="K1627" s="3"/>
      <c r="L1627" s="554"/>
      <c r="M1627" s="545"/>
      <c r="N1627" s="546"/>
      <c r="O1627" s="5"/>
      <c r="P1627" s="216"/>
      <c r="Q1627" s="217"/>
      <c r="R1627" s="218"/>
      <c r="S1627" s="219">
        <f t="shared" si="584"/>
        <v>0</v>
      </c>
      <c r="T1627" s="220">
        <f t="shared" si="585"/>
        <v>0</v>
      </c>
      <c r="U1627" s="214">
        <f t="shared" si="582"/>
        <v>0</v>
      </c>
      <c r="W1627" s="221"/>
      <c r="X1627" s="222"/>
      <c r="Y1627" s="222"/>
      <c r="Z1627" s="223"/>
      <c r="AA1627" s="222"/>
      <c r="AB1627" s="224"/>
      <c r="AC1627" s="225"/>
      <c r="AD1627" s="2">
        <f t="shared" si="569"/>
        <v>0</v>
      </c>
      <c r="AE1627" s="2">
        <f t="shared" si="570"/>
        <v>0</v>
      </c>
      <c r="AF1627" s="226"/>
      <c r="AG1627" s="219">
        <f t="shared" si="574"/>
        <v>0</v>
      </c>
      <c r="AH1627" s="234">
        <f t="shared" si="575"/>
        <v>0</v>
      </c>
      <c r="AI1627" s="214">
        <f t="shared" si="583"/>
        <v>0</v>
      </c>
      <c r="AK1627" s="229">
        <f t="shared" si="576"/>
        <v>0</v>
      </c>
      <c r="AL1627" s="226"/>
      <c r="AM1627" s="15"/>
      <c r="AN1627" s="232" t="e">
        <f t="shared" si="577"/>
        <v>#DIV/0!</v>
      </c>
      <c r="AO1627" s="214">
        <f t="shared" si="571"/>
        <v>0</v>
      </c>
      <c r="AQ1627" s="210"/>
      <c r="AR1627" s="231"/>
      <c r="AS1627" s="15"/>
      <c r="AT1627" s="232">
        <f t="shared" si="578"/>
        <v>0</v>
      </c>
      <c r="AU1627" s="235">
        <f t="shared" si="579"/>
        <v>0</v>
      </c>
      <c r="AY1627" s="210"/>
      <c r="AZ1627" s="231"/>
      <c r="BA1627" s="15"/>
      <c r="BB1627" s="232">
        <f t="shared" si="568"/>
        <v>0</v>
      </c>
      <c r="BC1627" s="235">
        <f t="shared" si="580"/>
        <v>0</v>
      </c>
      <c r="BG1627" s="210"/>
      <c r="BH1627" s="231"/>
      <c r="BI1627" s="15"/>
      <c r="BJ1627" s="232">
        <f t="shared" si="572"/>
        <v>0</v>
      </c>
      <c r="BK1627" s="235">
        <f t="shared" si="581"/>
        <v>0</v>
      </c>
      <c r="BM1627" s="109">
        <f t="shared" si="573"/>
        <v>-1.7600742350171683</v>
      </c>
      <c r="BN1627" s="213"/>
      <c r="BR1627" s="228"/>
      <c r="BS1627" s="311"/>
      <c r="BT1627" s="3"/>
      <c r="BU1627" s="213"/>
      <c r="BV1627" s="213"/>
      <c r="BW1627" s="291"/>
    </row>
    <row r="1628" spans="1:75" x14ac:dyDescent="0.2">
      <c r="A1628" s="210"/>
      <c r="B1628" s="211"/>
      <c r="C1628" s="848" t="str">
        <f ca="1">IF(ISERR(AVERAGE(INDIRECT("B"&amp;(ROW()-INT($B$1/2))):INDIRECT("B"&amp;(ROW()+INT($B$1/2))))),"",AVERAGE(INDIRECT("B"&amp;(ROW()-INT($B$1/2))):INDIRECT("B"&amp;(ROW()+INT($B$1/2)))))</f>
        <v/>
      </c>
      <c r="D1628" s="848">
        <f t="shared" si="567"/>
        <v>0</v>
      </c>
      <c r="E1628" s="275"/>
      <c r="F1628" s="15"/>
      <c r="G1628" s="3"/>
      <c r="H1628" s="3"/>
      <c r="I1628" s="3"/>
      <c r="J1628" s="3"/>
      <c r="K1628" s="3"/>
      <c r="L1628" s="554"/>
      <c r="M1628" s="545"/>
      <c r="N1628" s="546"/>
      <c r="O1628" s="5"/>
      <c r="P1628" s="216"/>
      <c r="Q1628" s="217"/>
      <c r="R1628" s="218"/>
      <c r="S1628" s="219">
        <f t="shared" si="584"/>
        <v>0</v>
      </c>
      <c r="T1628" s="220">
        <f t="shared" si="585"/>
        <v>0</v>
      </c>
      <c r="U1628" s="214">
        <f t="shared" si="582"/>
        <v>0</v>
      </c>
      <c r="W1628" s="221"/>
      <c r="X1628" s="222"/>
      <c r="Y1628" s="222"/>
      <c r="Z1628" s="223"/>
      <c r="AA1628" s="222"/>
      <c r="AB1628" s="224"/>
      <c r="AC1628" s="225"/>
      <c r="AD1628" s="2">
        <f t="shared" si="569"/>
        <v>0</v>
      </c>
      <c r="AE1628" s="2">
        <f t="shared" si="570"/>
        <v>0</v>
      </c>
      <c r="AF1628" s="226"/>
      <c r="AG1628" s="219">
        <f t="shared" si="574"/>
        <v>0</v>
      </c>
      <c r="AH1628" s="234">
        <f t="shared" si="575"/>
        <v>0</v>
      </c>
      <c r="AI1628" s="214">
        <f t="shared" si="583"/>
        <v>0</v>
      </c>
      <c r="AK1628" s="229">
        <f t="shared" si="576"/>
        <v>0</v>
      </c>
      <c r="AL1628" s="226"/>
      <c r="AM1628" s="15"/>
      <c r="AN1628" s="232" t="e">
        <f t="shared" si="577"/>
        <v>#DIV/0!</v>
      </c>
      <c r="AO1628" s="214">
        <f t="shared" si="571"/>
        <v>0</v>
      </c>
      <c r="AQ1628" s="210"/>
      <c r="AR1628" s="231"/>
      <c r="AS1628" s="15"/>
      <c r="AT1628" s="232">
        <f t="shared" si="578"/>
        <v>0</v>
      </c>
      <c r="AU1628" s="235">
        <f t="shared" si="579"/>
        <v>0</v>
      </c>
      <c r="AY1628" s="210"/>
      <c r="AZ1628" s="231"/>
      <c r="BA1628" s="15"/>
      <c r="BB1628" s="232">
        <f t="shared" si="568"/>
        <v>0</v>
      </c>
      <c r="BC1628" s="235">
        <f t="shared" si="580"/>
        <v>0</v>
      </c>
      <c r="BG1628" s="210"/>
      <c r="BH1628" s="231"/>
      <c r="BI1628" s="15"/>
      <c r="BJ1628" s="232">
        <f t="shared" si="572"/>
        <v>0</v>
      </c>
      <c r="BK1628" s="235">
        <f t="shared" si="581"/>
        <v>0</v>
      </c>
      <c r="BM1628" s="109">
        <f t="shared" si="573"/>
        <v>-1.761906572514905</v>
      </c>
      <c r="BN1628" s="213"/>
      <c r="BR1628" s="228"/>
      <c r="BS1628" s="311"/>
      <c r="BT1628" s="3"/>
      <c r="BU1628" s="213"/>
      <c r="BV1628" s="213"/>
      <c r="BW1628" s="291"/>
    </row>
    <row r="1629" spans="1:75" x14ac:dyDescent="0.2">
      <c r="A1629" s="210"/>
      <c r="B1629" s="211"/>
      <c r="C1629" s="848" t="str">
        <f ca="1">IF(ISERR(AVERAGE(INDIRECT("B"&amp;(ROW()-INT($B$1/2))):INDIRECT("B"&amp;(ROW()+INT($B$1/2))))),"",AVERAGE(INDIRECT("B"&amp;(ROW()-INT($B$1/2))):INDIRECT("B"&amp;(ROW()+INT($B$1/2)))))</f>
        <v/>
      </c>
      <c r="D1629" s="848">
        <f t="shared" si="567"/>
        <v>0</v>
      </c>
      <c r="E1629" s="275"/>
      <c r="F1629" s="15"/>
      <c r="G1629" s="3"/>
      <c r="H1629" s="3"/>
      <c r="I1629" s="3"/>
      <c r="J1629" s="3"/>
      <c r="K1629" s="3"/>
      <c r="L1629" s="554"/>
      <c r="M1629" s="545"/>
      <c r="N1629" s="546"/>
      <c r="O1629" s="5"/>
      <c r="P1629" s="216"/>
      <c r="Q1629" s="217"/>
      <c r="R1629" s="218"/>
      <c r="S1629" s="219">
        <f t="shared" si="584"/>
        <v>0</v>
      </c>
      <c r="T1629" s="220">
        <f t="shared" si="585"/>
        <v>0</v>
      </c>
      <c r="U1629" s="214">
        <f t="shared" si="582"/>
        <v>0</v>
      </c>
      <c r="W1629" s="221"/>
      <c r="X1629" s="222"/>
      <c r="Y1629" s="222"/>
      <c r="Z1629" s="223"/>
      <c r="AA1629" s="222"/>
      <c r="AB1629" s="224"/>
      <c r="AC1629" s="225"/>
      <c r="AD1629" s="2">
        <f t="shared" si="569"/>
        <v>0</v>
      </c>
      <c r="AE1629" s="2">
        <f t="shared" si="570"/>
        <v>0</v>
      </c>
      <c r="AF1629" s="226"/>
      <c r="AG1629" s="219">
        <f t="shared" si="574"/>
        <v>0</v>
      </c>
      <c r="AH1629" s="234">
        <f t="shared" si="575"/>
        <v>0</v>
      </c>
      <c r="AI1629" s="214">
        <f t="shared" si="583"/>
        <v>0</v>
      </c>
      <c r="AK1629" s="229">
        <f t="shared" si="576"/>
        <v>0</v>
      </c>
      <c r="AL1629" s="226"/>
      <c r="AM1629" s="15"/>
      <c r="AN1629" s="232" t="e">
        <f t="shared" si="577"/>
        <v>#DIV/0!</v>
      </c>
      <c r="AO1629" s="214">
        <f t="shared" si="571"/>
        <v>0</v>
      </c>
      <c r="AQ1629" s="210"/>
      <c r="AR1629" s="231"/>
      <c r="AS1629" s="15"/>
      <c r="AT1629" s="232">
        <f t="shared" si="578"/>
        <v>0</v>
      </c>
      <c r="AU1629" s="235">
        <f t="shared" si="579"/>
        <v>0</v>
      </c>
      <c r="AY1629" s="210"/>
      <c r="AZ1629" s="231"/>
      <c r="BA1629" s="15"/>
      <c r="BB1629" s="232">
        <f t="shared" si="568"/>
        <v>0</v>
      </c>
      <c r="BC1629" s="235">
        <f t="shared" si="580"/>
        <v>0</v>
      </c>
      <c r="BG1629" s="210"/>
      <c r="BH1629" s="231"/>
      <c r="BI1629" s="15"/>
      <c r="BJ1629" s="232">
        <f t="shared" si="572"/>
        <v>0</v>
      </c>
      <c r="BK1629" s="235">
        <f t="shared" si="581"/>
        <v>0</v>
      </c>
      <c r="BM1629" s="109">
        <f t="shared" si="573"/>
        <v>-1.7637389100126417</v>
      </c>
      <c r="BN1629" s="213"/>
      <c r="BR1629" s="228"/>
      <c r="BS1629" s="311"/>
      <c r="BT1629" s="3"/>
      <c r="BU1629" s="213"/>
      <c r="BV1629" s="213"/>
      <c r="BW1629" s="291"/>
    </row>
    <row r="1630" spans="1:75" x14ac:dyDescent="0.2">
      <c r="A1630" s="210"/>
      <c r="B1630" s="211"/>
      <c r="C1630" s="848" t="str">
        <f ca="1">IF(ISERR(AVERAGE(INDIRECT("B"&amp;(ROW()-INT($B$1/2))):INDIRECT("B"&amp;(ROW()+INT($B$1/2))))),"",AVERAGE(INDIRECT("B"&amp;(ROW()-INT($B$1/2))):INDIRECT("B"&amp;(ROW()+INT($B$1/2)))))</f>
        <v/>
      </c>
      <c r="D1630" s="848">
        <f t="shared" si="567"/>
        <v>0</v>
      </c>
      <c r="E1630" s="275"/>
      <c r="F1630" s="15"/>
      <c r="G1630" s="3"/>
      <c r="H1630" s="3"/>
      <c r="I1630" s="3"/>
      <c r="J1630" s="3"/>
      <c r="K1630" s="3"/>
      <c r="L1630" s="554"/>
      <c r="M1630" s="545"/>
      <c r="N1630" s="546"/>
      <c r="O1630" s="5"/>
      <c r="P1630" s="216"/>
      <c r="Q1630" s="217"/>
      <c r="R1630" s="218"/>
      <c r="S1630" s="219">
        <f t="shared" si="584"/>
        <v>0</v>
      </c>
      <c r="T1630" s="220">
        <f t="shared" si="585"/>
        <v>0</v>
      </c>
      <c r="U1630" s="214">
        <f t="shared" si="582"/>
        <v>0</v>
      </c>
      <c r="W1630" s="221"/>
      <c r="X1630" s="222"/>
      <c r="Y1630" s="222"/>
      <c r="Z1630" s="223"/>
      <c r="AA1630" s="222"/>
      <c r="AB1630" s="224"/>
      <c r="AC1630" s="225"/>
      <c r="AD1630" s="2">
        <f t="shared" si="569"/>
        <v>0</v>
      </c>
      <c r="AE1630" s="2">
        <f t="shared" si="570"/>
        <v>0</v>
      </c>
      <c r="AF1630" s="226"/>
      <c r="AG1630" s="219">
        <f t="shared" si="574"/>
        <v>0</v>
      </c>
      <c r="AH1630" s="234">
        <f t="shared" si="575"/>
        <v>0</v>
      </c>
      <c r="AI1630" s="214">
        <f t="shared" si="583"/>
        <v>0</v>
      </c>
      <c r="AK1630" s="229">
        <f t="shared" si="576"/>
        <v>0</v>
      </c>
      <c r="AL1630" s="226"/>
      <c r="AM1630" s="15"/>
      <c r="AN1630" s="232" t="e">
        <f t="shared" si="577"/>
        <v>#DIV/0!</v>
      </c>
      <c r="AO1630" s="214">
        <f t="shared" si="571"/>
        <v>0</v>
      </c>
      <c r="AQ1630" s="210"/>
      <c r="AR1630" s="231"/>
      <c r="AS1630" s="15"/>
      <c r="AT1630" s="232">
        <f t="shared" si="578"/>
        <v>0</v>
      </c>
      <c r="AU1630" s="235">
        <f t="shared" si="579"/>
        <v>0</v>
      </c>
      <c r="AY1630" s="210"/>
      <c r="AZ1630" s="231"/>
      <c r="BA1630" s="15"/>
      <c r="BB1630" s="232">
        <f t="shared" si="568"/>
        <v>0</v>
      </c>
      <c r="BC1630" s="235">
        <f t="shared" si="580"/>
        <v>0</v>
      </c>
      <c r="BG1630" s="210"/>
      <c r="BH1630" s="231"/>
      <c r="BI1630" s="15"/>
      <c r="BJ1630" s="232">
        <f t="shared" si="572"/>
        <v>0</v>
      </c>
      <c r="BK1630" s="235">
        <f t="shared" si="581"/>
        <v>0</v>
      </c>
      <c r="BM1630" s="109">
        <f t="shared" si="573"/>
        <v>-1.7655712475103784</v>
      </c>
      <c r="BN1630" s="213"/>
      <c r="BR1630" s="228"/>
      <c r="BS1630" s="311"/>
      <c r="BT1630" s="3"/>
      <c r="BU1630" s="213"/>
      <c r="BV1630" s="213"/>
      <c r="BW1630" s="291"/>
    </row>
    <row r="1631" spans="1:75" x14ac:dyDescent="0.2">
      <c r="A1631" s="210"/>
      <c r="B1631" s="211"/>
      <c r="C1631" s="848" t="str">
        <f ca="1">IF(ISERR(AVERAGE(INDIRECT("B"&amp;(ROW()-INT($B$1/2))):INDIRECT("B"&amp;(ROW()+INT($B$1/2))))),"",AVERAGE(INDIRECT("B"&amp;(ROW()-INT($B$1/2))):INDIRECT("B"&amp;(ROW()+INT($B$1/2)))))</f>
        <v/>
      </c>
      <c r="D1631" s="848">
        <f t="shared" si="567"/>
        <v>0</v>
      </c>
      <c r="E1631" s="275"/>
      <c r="F1631" s="15"/>
      <c r="G1631" s="3"/>
      <c r="H1631" s="3"/>
      <c r="I1631" s="3"/>
      <c r="J1631" s="3"/>
      <c r="K1631" s="3"/>
      <c r="L1631" s="554"/>
      <c r="M1631" s="545"/>
      <c r="N1631" s="546"/>
      <c r="O1631" s="5"/>
      <c r="P1631" s="216"/>
      <c r="Q1631" s="217"/>
      <c r="R1631" s="218"/>
      <c r="S1631" s="219">
        <f t="shared" si="584"/>
        <v>0</v>
      </c>
      <c r="T1631" s="220">
        <f t="shared" si="585"/>
        <v>0</v>
      </c>
      <c r="U1631" s="214">
        <f t="shared" si="582"/>
        <v>0</v>
      </c>
      <c r="W1631" s="221"/>
      <c r="X1631" s="222"/>
      <c r="Y1631" s="222"/>
      <c r="Z1631" s="223"/>
      <c r="AA1631" s="222"/>
      <c r="AB1631" s="224"/>
      <c r="AC1631" s="225"/>
      <c r="AD1631" s="2">
        <f t="shared" si="569"/>
        <v>0</v>
      </c>
      <c r="AE1631" s="2">
        <f t="shared" si="570"/>
        <v>0</v>
      </c>
      <c r="AF1631" s="226"/>
      <c r="AG1631" s="219">
        <f t="shared" si="574"/>
        <v>0</v>
      </c>
      <c r="AH1631" s="234">
        <f t="shared" si="575"/>
        <v>0</v>
      </c>
      <c r="AI1631" s="214">
        <f t="shared" si="583"/>
        <v>0</v>
      </c>
      <c r="AK1631" s="229">
        <f t="shared" si="576"/>
        <v>0</v>
      </c>
      <c r="AL1631" s="226"/>
      <c r="AM1631" s="15"/>
      <c r="AN1631" s="232" t="e">
        <f t="shared" si="577"/>
        <v>#DIV/0!</v>
      </c>
      <c r="AO1631" s="214">
        <f t="shared" si="571"/>
        <v>0</v>
      </c>
      <c r="AQ1631" s="210"/>
      <c r="AR1631" s="231"/>
      <c r="AS1631" s="15"/>
      <c r="AT1631" s="232">
        <f t="shared" si="578"/>
        <v>0</v>
      </c>
      <c r="AU1631" s="235">
        <f t="shared" si="579"/>
        <v>0</v>
      </c>
      <c r="AY1631" s="210"/>
      <c r="AZ1631" s="231"/>
      <c r="BA1631" s="15"/>
      <c r="BB1631" s="232">
        <f t="shared" si="568"/>
        <v>0</v>
      </c>
      <c r="BC1631" s="235">
        <f t="shared" si="580"/>
        <v>0</v>
      </c>
      <c r="BG1631" s="210"/>
      <c r="BH1631" s="231"/>
      <c r="BI1631" s="15"/>
      <c r="BJ1631" s="232">
        <f t="shared" si="572"/>
        <v>0</v>
      </c>
      <c r="BK1631" s="235">
        <f t="shared" si="581"/>
        <v>0</v>
      </c>
      <c r="BM1631" s="109">
        <f t="shared" si="573"/>
        <v>-1.7674035850081151</v>
      </c>
      <c r="BN1631" s="213"/>
      <c r="BR1631" s="228"/>
      <c r="BS1631" s="311"/>
      <c r="BT1631" s="3"/>
      <c r="BU1631" s="213"/>
      <c r="BV1631" s="213"/>
      <c r="BW1631" s="291"/>
    </row>
    <row r="1632" spans="1:75" x14ac:dyDescent="0.2">
      <c r="A1632" s="210"/>
      <c r="B1632" s="211"/>
      <c r="C1632" s="848" t="str">
        <f ca="1">IF(ISERR(AVERAGE(INDIRECT("B"&amp;(ROW()-INT($B$1/2))):INDIRECT("B"&amp;(ROW()+INT($B$1/2))))),"",AVERAGE(INDIRECT("B"&amp;(ROW()-INT($B$1/2))):INDIRECT("B"&amp;(ROW()+INT($B$1/2)))))</f>
        <v/>
      </c>
      <c r="D1632" s="848">
        <f t="shared" si="567"/>
        <v>0</v>
      </c>
      <c r="E1632" s="275"/>
      <c r="F1632" s="15"/>
      <c r="G1632" s="3"/>
      <c r="H1632" s="3"/>
      <c r="I1632" s="3"/>
      <c r="J1632" s="3"/>
      <c r="K1632" s="3"/>
      <c r="L1632" s="554"/>
      <c r="M1632" s="545"/>
      <c r="N1632" s="546"/>
      <c r="O1632" s="5"/>
      <c r="P1632" s="216"/>
      <c r="Q1632" s="217"/>
      <c r="R1632" s="218"/>
      <c r="S1632" s="219">
        <f t="shared" si="584"/>
        <v>0</v>
      </c>
      <c r="T1632" s="220">
        <f t="shared" si="585"/>
        <v>0</v>
      </c>
      <c r="U1632" s="214">
        <f t="shared" si="582"/>
        <v>0</v>
      </c>
      <c r="W1632" s="221"/>
      <c r="X1632" s="222"/>
      <c r="Y1632" s="222"/>
      <c r="Z1632" s="223"/>
      <c r="AA1632" s="222"/>
      <c r="AB1632" s="224"/>
      <c r="AC1632" s="225"/>
      <c r="AD1632" s="2">
        <f t="shared" si="569"/>
        <v>0</v>
      </c>
      <c r="AE1632" s="2">
        <f t="shared" si="570"/>
        <v>0</v>
      </c>
      <c r="AF1632" s="226"/>
      <c r="AG1632" s="219">
        <f t="shared" si="574"/>
        <v>0</v>
      </c>
      <c r="AH1632" s="234">
        <f t="shared" si="575"/>
        <v>0</v>
      </c>
      <c r="AI1632" s="214">
        <f t="shared" si="583"/>
        <v>0</v>
      </c>
      <c r="AK1632" s="229">
        <f t="shared" si="576"/>
        <v>0</v>
      </c>
      <c r="AL1632" s="226"/>
      <c r="AM1632" s="15"/>
      <c r="AN1632" s="232" t="e">
        <f t="shared" si="577"/>
        <v>#DIV/0!</v>
      </c>
      <c r="AO1632" s="214">
        <f t="shared" si="571"/>
        <v>0</v>
      </c>
      <c r="AQ1632" s="210"/>
      <c r="AR1632" s="231"/>
      <c r="AS1632" s="15"/>
      <c r="AT1632" s="232">
        <f t="shared" si="578"/>
        <v>0</v>
      </c>
      <c r="AU1632" s="235">
        <f t="shared" si="579"/>
        <v>0</v>
      </c>
      <c r="AY1632" s="210"/>
      <c r="AZ1632" s="231"/>
      <c r="BA1632" s="15"/>
      <c r="BB1632" s="232">
        <f t="shared" si="568"/>
        <v>0</v>
      </c>
      <c r="BC1632" s="235">
        <f t="shared" si="580"/>
        <v>0</v>
      </c>
      <c r="BG1632" s="210"/>
      <c r="BH1632" s="231"/>
      <c r="BI1632" s="15"/>
      <c r="BJ1632" s="232">
        <f t="shared" si="572"/>
        <v>0</v>
      </c>
      <c r="BK1632" s="235">
        <f t="shared" si="581"/>
        <v>0</v>
      </c>
      <c r="BM1632" s="109">
        <f t="shared" si="573"/>
        <v>-1.7692359225058518</v>
      </c>
      <c r="BN1632" s="213"/>
      <c r="BR1632" s="228"/>
      <c r="BS1632" s="311"/>
      <c r="BT1632" s="3"/>
      <c r="BU1632" s="213"/>
      <c r="BV1632" s="213"/>
      <c r="BW1632" s="291"/>
    </row>
    <row r="1633" spans="1:75" x14ac:dyDescent="0.2">
      <c r="A1633" s="210"/>
      <c r="B1633" s="211"/>
      <c r="C1633" s="848" t="str">
        <f ca="1">IF(ISERR(AVERAGE(INDIRECT("B"&amp;(ROW()-INT($B$1/2))):INDIRECT("B"&amp;(ROW()+INT($B$1/2))))),"",AVERAGE(INDIRECT("B"&amp;(ROW()-INT($B$1/2))):INDIRECT("B"&amp;(ROW()+INT($B$1/2)))))</f>
        <v/>
      </c>
      <c r="D1633" s="848">
        <f t="shared" si="567"/>
        <v>0</v>
      </c>
      <c r="E1633" s="275"/>
      <c r="F1633" s="15"/>
      <c r="G1633" s="3"/>
      <c r="H1633" s="3"/>
      <c r="I1633" s="3"/>
      <c r="J1633" s="3"/>
      <c r="K1633" s="3"/>
      <c r="L1633" s="554"/>
      <c r="M1633" s="545"/>
      <c r="N1633" s="546"/>
      <c r="O1633" s="5"/>
      <c r="P1633" s="216"/>
      <c r="Q1633" s="217"/>
      <c r="R1633" s="218"/>
      <c r="S1633" s="219">
        <f t="shared" si="584"/>
        <v>0</v>
      </c>
      <c r="T1633" s="220">
        <f t="shared" si="585"/>
        <v>0</v>
      </c>
      <c r="U1633" s="214">
        <f t="shared" si="582"/>
        <v>0</v>
      </c>
      <c r="W1633" s="221"/>
      <c r="X1633" s="222"/>
      <c r="Y1633" s="222"/>
      <c r="Z1633" s="223"/>
      <c r="AA1633" s="222"/>
      <c r="AB1633" s="224"/>
      <c r="AC1633" s="225"/>
      <c r="AD1633" s="2">
        <f t="shared" si="569"/>
        <v>0</v>
      </c>
      <c r="AE1633" s="2">
        <f t="shared" si="570"/>
        <v>0</v>
      </c>
      <c r="AF1633" s="226"/>
      <c r="AG1633" s="219">
        <f t="shared" si="574"/>
        <v>0</v>
      </c>
      <c r="AH1633" s="234">
        <f t="shared" si="575"/>
        <v>0</v>
      </c>
      <c r="AI1633" s="214">
        <f t="shared" si="583"/>
        <v>0</v>
      </c>
      <c r="AK1633" s="229">
        <f t="shared" si="576"/>
        <v>0</v>
      </c>
      <c r="AL1633" s="226"/>
      <c r="AM1633" s="15"/>
      <c r="AN1633" s="232" t="e">
        <f t="shared" si="577"/>
        <v>#DIV/0!</v>
      </c>
      <c r="AO1633" s="214">
        <f t="shared" si="571"/>
        <v>0</v>
      </c>
      <c r="AQ1633" s="210"/>
      <c r="AR1633" s="231"/>
      <c r="AS1633" s="15"/>
      <c r="AT1633" s="232">
        <f t="shared" si="578"/>
        <v>0</v>
      </c>
      <c r="AU1633" s="235">
        <f t="shared" si="579"/>
        <v>0</v>
      </c>
      <c r="AY1633" s="210"/>
      <c r="AZ1633" s="231"/>
      <c r="BA1633" s="15"/>
      <c r="BB1633" s="232">
        <f t="shared" si="568"/>
        <v>0</v>
      </c>
      <c r="BC1633" s="235">
        <f t="shared" si="580"/>
        <v>0</v>
      </c>
      <c r="BG1633" s="210"/>
      <c r="BH1633" s="231"/>
      <c r="BI1633" s="15"/>
      <c r="BJ1633" s="232">
        <f t="shared" si="572"/>
        <v>0</v>
      </c>
      <c r="BK1633" s="235">
        <f t="shared" si="581"/>
        <v>0</v>
      </c>
      <c r="BM1633" s="109">
        <f t="shared" si="573"/>
        <v>-1.7710682600035885</v>
      </c>
      <c r="BN1633" s="213"/>
      <c r="BR1633" s="228"/>
      <c r="BS1633" s="311"/>
      <c r="BT1633" s="3"/>
      <c r="BU1633" s="213"/>
      <c r="BV1633" s="213"/>
      <c r="BW1633" s="291"/>
    </row>
    <row r="1634" spans="1:75" x14ac:dyDescent="0.2">
      <c r="A1634" s="210"/>
      <c r="B1634" s="211"/>
      <c r="C1634" s="848" t="str">
        <f ca="1">IF(ISERR(AVERAGE(INDIRECT("B"&amp;(ROW()-INT($B$1/2))):INDIRECT("B"&amp;(ROW()+INT($B$1/2))))),"",AVERAGE(INDIRECT("B"&amp;(ROW()-INT($B$1/2))):INDIRECT("B"&amp;(ROW()+INT($B$1/2)))))</f>
        <v/>
      </c>
      <c r="D1634" s="848">
        <f t="shared" si="567"/>
        <v>0</v>
      </c>
      <c r="E1634" s="275"/>
      <c r="F1634" s="15"/>
      <c r="G1634" s="3"/>
      <c r="H1634" s="3"/>
      <c r="I1634" s="3"/>
      <c r="J1634" s="3"/>
      <c r="K1634" s="3"/>
      <c r="L1634" s="554"/>
      <c r="M1634" s="545"/>
      <c r="N1634" s="546"/>
      <c r="O1634" s="5"/>
      <c r="P1634" s="216"/>
      <c r="Q1634" s="217"/>
      <c r="R1634" s="218"/>
      <c r="S1634" s="219">
        <f t="shared" si="584"/>
        <v>0</v>
      </c>
      <c r="T1634" s="220">
        <f t="shared" si="585"/>
        <v>0</v>
      </c>
      <c r="U1634" s="214">
        <f t="shared" si="582"/>
        <v>0</v>
      </c>
      <c r="W1634" s="221"/>
      <c r="X1634" s="222"/>
      <c r="Y1634" s="222"/>
      <c r="Z1634" s="223"/>
      <c r="AA1634" s="222"/>
      <c r="AB1634" s="224"/>
      <c r="AC1634" s="225"/>
      <c r="AD1634" s="2">
        <f t="shared" si="569"/>
        <v>0</v>
      </c>
      <c r="AE1634" s="2">
        <f t="shared" si="570"/>
        <v>0</v>
      </c>
      <c r="AF1634" s="226"/>
      <c r="AG1634" s="219">
        <f t="shared" si="574"/>
        <v>0</v>
      </c>
      <c r="AH1634" s="234">
        <f t="shared" si="575"/>
        <v>0</v>
      </c>
      <c r="AI1634" s="214">
        <f t="shared" si="583"/>
        <v>0</v>
      </c>
      <c r="AK1634" s="229">
        <f t="shared" si="576"/>
        <v>0</v>
      </c>
      <c r="AL1634" s="226"/>
      <c r="AM1634" s="15"/>
      <c r="AN1634" s="232" t="e">
        <f t="shared" si="577"/>
        <v>#DIV/0!</v>
      </c>
      <c r="AO1634" s="214">
        <f t="shared" si="571"/>
        <v>0</v>
      </c>
      <c r="AQ1634" s="210"/>
      <c r="AR1634" s="231"/>
      <c r="AS1634" s="15"/>
      <c r="AT1634" s="232">
        <f t="shared" si="578"/>
        <v>0</v>
      </c>
      <c r="AU1634" s="235">
        <f t="shared" si="579"/>
        <v>0</v>
      </c>
      <c r="AY1634" s="210"/>
      <c r="AZ1634" s="231"/>
      <c r="BA1634" s="15"/>
      <c r="BB1634" s="232">
        <f t="shared" si="568"/>
        <v>0</v>
      </c>
      <c r="BC1634" s="235">
        <f t="shared" si="580"/>
        <v>0</v>
      </c>
      <c r="BG1634" s="210"/>
      <c r="BH1634" s="231"/>
      <c r="BI1634" s="15"/>
      <c r="BJ1634" s="232">
        <f t="shared" si="572"/>
        <v>0</v>
      </c>
      <c r="BK1634" s="235">
        <f t="shared" si="581"/>
        <v>0</v>
      </c>
      <c r="BM1634" s="109">
        <f t="shared" si="573"/>
        <v>-1.7729005975013252</v>
      </c>
      <c r="BN1634" s="213"/>
      <c r="BR1634" s="228"/>
      <c r="BS1634" s="311"/>
      <c r="BT1634" s="3"/>
      <c r="BU1634" s="213"/>
      <c r="BV1634" s="213"/>
      <c r="BW1634" s="291"/>
    </row>
    <row r="1635" spans="1:75" x14ac:dyDescent="0.2">
      <c r="A1635" s="210"/>
      <c r="B1635" s="211"/>
      <c r="C1635" s="848" t="str">
        <f ca="1">IF(ISERR(AVERAGE(INDIRECT("B"&amp;(ROW()-INT($B$1/2))):INDIRECT("B"&amp;(ROW()+INT($B$1/2))))),"",AVERAGE(INDIRECT("B"&amp;(ROW()-INT($B$1/2))):INDIRECT("B"&amp;(ROW()+INT($B$1/2)))))</f>
        <v/>
      </c>
      <c r="D1635" s="848">
        <f t="shared" si="567"/>
        <v>0</v>
      </c>
      <c r="E1635" s="275"/>
      <c r="F1635" s="15"/>
      <c r="G1635" s="3"/>
      <c r="H1635" s="3"/>
      <c r="I1635" s="3"/>
      <c r="J1635" s="3"/>
      <c r="K1635" s="3"/>
      <c r="L1635" s="554"/>
      <c r="M1635" s="545"/>
      <c r="N1635" s="546"/>
      <c r="O1635" s="5"/>
      <c r="P1635" s="216"/>
      <c r="Q1635" s="217"/>
      <c r="R1635" s="218"/>
      <c r="S1635" s="219">
        <f t="shared" si="584"/>
        <v>0</v>
      </c>
      <c r="T1635" s="220">
        <f t="shared" si="585"/>
        <v>0</v>
      </c>
      <c r="U1635" s="214">
        <f t="shared" si="582"/>
        <v>0</v>
      </c>
      <c r="W1635" s="221"/>
      <c r="X1635" s="222"/>
      <c r="Y1635" s="222"/>
      <c r="Z1635" s="223"/>
      <c r="AA1635" s="222"/>
      <c r="AB1635" s="224"/>
      <c r="AC1635" s="225"/>
      <c r="AD1635" s="2">
        <f t="shared" si="569"/>
        <v>0</v>
      </c>
      <c r="AE1635" s="2">
        <f t="shared" si="570"/>
        <v>0</v>
      </c>
      <c r="AF1635" s="226"/>
      <c r="AG1635" s="219">
        <f t="shared" si="574"/>
        <v>0</v>
      </c>
      <c r="AH1635" s="234">
        <f t="shared" si="575"/>
        <v>0</v>
      </c>
      <c r="AI1635" s="214">
        <f t="shared" si="583"/>
        <v>0</v>
      </c>
      <c r="AK1635" s="229">
        <f t="shared" si="576"/>
        <v>0</v>
      </c>
      <c r="AL1635" s="226"/>
      <c r="AM1635" s="15"/>
      <c r="AN1635" s="232" t="e">
        <f t="shared" si="577"/>
        <v>#DIV/0!</v>
      </c>
      <c r="AO1635" s="214">
        <f t="shared" si="571"/>
        <v>0</v>
      </c>
      <c r="AQ1635" s="210"/>
      <c r="AR1635" s="231"/>
      <c r="AS1635" s="15"/>
      <c r="AT1635" s="232">
        <f t="shared" si="578"/>
        <v>0</v>
      </c>
      <c r="AU1635" s="235">
        <f t="shared" si="579"/>
        <v>0</v>
      </c>
      <c r="AY1635" s="210"/>
      <c r="AZ1635" s="231"/>
      <c r="BA1635" s="15"/>
      <c r="BB1635" s="232">
        <f t="shared" si="568"/>
        <v>0</v>
      </c>
      <c r="BC1635" s="235">
        <f t="shared" si="580"/>
        <v>0</v>
      </c>
      <c r="BG1635" s="210"/>
      <c r="BH1635" s="231"/>
      <c r="BI1635" s="15"/>
      <c r="BJ1635" s="232">
        <f t="shared" si="572"/>
        <v>0</v>
      </c>
      <c r="BK1635" s="235">
        <f t="shared" si="581"/>
        <v>0</v>
      </c>
      <c r="BM1635" s="109">
        <f t="shared" si="573"/>
        <v>-1.7747329349990619</v>
      </c>
      <c r="BN1635" s="213"/>
      <c r="BR1635" s="228"/>
      <c r="BS1635" s="311"/>
      <c r="BT1635" s="3"/>
      <c r="BU1635" s="213"/>
      <c r="BV1635" s="213"/>
      <c r="BW1635" s="291"/>
    </row>
    <row r="1636" spans="1:75" x14ac:dyDescent="0.2">
      <c r="A1636" s="210"/>
      <c r="B1636" s="211"/>
      <c r="C1636" s="848" t="str">
        <f ca="1">IF(ISERR(AVERAGE(INDIRECT("B"&amp;(ROW()-INT($B$1/2))):INDIRECT("B"&amp;(ROW()+INT($B$1/2))))),"",AVERAGE(INDIRECT("B"&amp;(ROW()-INT($B$1/2))):INDIRECT("B"&amp;(ROW()+INT($B$1/2)))))</f>
        <v/>
      </c>
      <c r="D1636" s="848">
        <f t="shared" si="567"/>
        <v>0</v>
      </c>
      <c r="E1636" s="275"/>
      <c r="F1636" s="15"/>
      <c r="G1636" s="3"/>
      <c r="H1636" s="3"/>
      <c r="I1636" s="3"/>
      <c r="J1636" s="3"/>
      <c r="K1636" s="3"/>
      <c r="L1636" s="554"/>
      <c r="M1636" s="545"/>
      <c r="N1636" s="546"/>
      <c r="O1636" s="5"/>
      <c r="P1636" s="216"/>
      <c r="Q1636" s="217"/>
      <c r="R1636" s="218"/>
      <c r="S1636" s="219">
        <f t="shared" si="584"/>
        <v>0</v>
      </c>
      <c r="T1636" s="220">
        <f t="shared" si="585"/>
        <v>0</v>
      </c>
      <c r="U1636" s="214">
        <f t="shared" si="582"/>
        <v>0</v>
      </c>
      <c r="W1636" s="221"/>
      <c r="X1636" s="222"/>
      <c r="Y1636" s="222"/>
      <c r="Z1636" s="223"/>
      <c r="AA1636" s="222"/>
      <c r="AB1636" s="224"/>
      <c r="AC1636" s="225"/>
      <c r="AD1636" s="2">
        <f t="shared" si="569"/>
        <v>0</v>
      </c>
      <c r="AE1636" s="2">
        <f t="shared" si="570"/>
        <v>0</v>
      </c>
      <c r="AF1636" s="226"/>
      <c r="AG1636" s="219">
        <f t="shared" si="574"/>
        <v>0</v>
      </c>
      <c r="AH1636" s="234">
        <f t="shared" si="575"/>
        <v>0</v>
      </c>
      <c r="AI1636" s="214">
        <f t="shared" si="583"/>
        <v>0</v>
      </c>
      <c r="AK1636" s="229">
        <f t="shared" si="576"/>
        <v>0</v>
      </c>
      <c r="AL1636" s="226"/>
      <c r="AM1636" s="15"/>
      <c r="AN1636" s="232" t="e">
        <f t="shared" si="577"/>
        <v>#DIV/0!</v>
      </c>
      <c r="AO1636" s="214">
        <f t="shared" si="571"/>
        <v>0</v>
      </c>
      <c r="AQ1636" s="210"/>
      <c r="AR1636" s="231"/>
      <c r="AS1636" s="15"/>
      <c r="AT1636" s="232">
        <f t="shared" si="578"/>
        <v>0</v>
      </c>
      <c r="AU1636" s="235">
        <f t="shared" si="579"/>
        <v>0</v>
      </c>
      <c r="AY1636" s="210"/>
      <c r="AZ1636" s="231"/>
      <c r="BA1636" s="15"/>
      <c r="BB1636" s="232">
        <f t="shared" si="568"/>
        <v>0</v>
      </c>
      <c r="BC1636" s="235">
        <f t="shared" si="580"/>
        <v>0</v>
      </c>
      <c r="BG1636" s="210"/>
      <c r="BH1636" s="231"/>
      <c r="BI1636" s="15"/>
      <c r="BJ1636" s="232">
        <f t="shared" si="572"/>
        <v>0</v>
      </c>
      <c r="BK1636" s="235">
        <f t="shared" si="581"/>
        <v>0</v>
      </c>
      <c r="BM1636" s="109">
        <f t="shared" si="573"/>
        <v>-1.7765652724967986</v>
      </c>
      <c r="BN1636" s="213"/>
      <c r="BR1636" s="228"/>
      <c r="BS1636" s="311"/>
      <c r="BT1636" s="3"/>
      <c r="BU1636" s="213"/>
      <c r="BV1636" s="213"/>
      <c r="BW1636" s="291"/>
    </row>
    <row r="1637" spans="1:75" x14ac:dyDescent="0.2">
      <c r="A1637" s="210"/>
      <c r="B1637" s="211"/>
      <c r="C1637" s="848" t="str">
        <f ca="1">IF(ISERR(AVERAGE(INDIRECT("B"&amp;(ROW()-INT($B$1/2))):INDIRECT("B"&amp;(ROW()+INT($B$1/2))))),"",AVERAGE(INDIRECT("B"&amp;(ROW()-INT($B$1/2))):INDIRECT("B"&amp;(ROW()+INT($B$1/2)))))</f>
        <v/>
      </c>
      <c r="D1637" s="848">
        <f t="shared" si="567"/>
        <v>0</v>
      </c>
      <c r="E1637" s="275"/>
      <c r="F1637" s="15"/>
      <c r="G1637" s="3"/>
      <c r="H1637" s="3"/>
      <c r="I1637" s="3"/>
      <c r="J1637" s="3"/>
      <c r="K1637" s="3"/>
      <c r="L1637" s="554"/>
      <c r="M1637" s="545"/>
      <c r="N1637" s="546"/>
      <c r="O1637" s="5"/>
      <c r="P1637" s="216"/>
      <c r="Q1637" s="217"/>
      <c r="R1637" s="218"/>
      <c r="S1637" s="219">
        <f t="shared" si="584"/>
        <v>0</v>
      </c>
      <c r="T1637" s="220">
        <f t="shared" si="585"/>
        <v>0</v>
      </c>
      <c r="U1637" s="214">
        <f t="shared" si="582"/>
        <v>0</v>
      </c>
      <c r="W1637" s="221"/>
      <c r="X1637" s="222"/>
      <c r="Y1637" s="222"/>
      <c r="Z1637" s="223"/>
      <c r="AA1637" s="222"/>
      <c r="AB1637" s="224"/>
      <c r="AC1637" s="225"/>
      <c r="AD1637" s="2">
        <f t="shared" si="569"/>
        <v>0</v>
      </c>
      <c r="AE1637" s="2">
        <f t="shared" si="570"/>
        <v>0</v>
      </c>
      <c r="AF1637" s="226"/>
      <c r="AG1637" s="219">
        <f t="shared" si="574"/>
        <v>0</v>
      </c>
      <c r="AH1637" s="234">
        <f t="shared" si="575"/>
        <v>0</v>
      </c>
      <c r="AI1637" s="214">
        <f t="shared" si="583"/>
        <v>0</v>
      </c>
      <c r="AK1637" s="229">
        <f t="shared" si="576"/>
        <v>0</v>
      </c>
      <c r="AL1637" s="226"/>
      <c r="AM1637" s="15"/>
      <c r="AN1637" s="232" t="e">
        <f t="shared" si="577"/>
        <v>#DIV/0!</v>
      </c>
      <c r="AO1637" s="214">
        <f t="shared" si="571"/>
        <v>0</v>
      </c>
      <c r="AQ1637" s="210"/>
      <c r="AR1637" s="231"/>
      <c r="AS1637" s="15"/>
      <c r="AT1637" s="232">
        <f t="shared" si="578"/>
        <v>0</v>
      </c>
      <c r="AU1637" s="235">
        <f t="shared" si="579"/>
        <v>0</v>
      </c>
      <c r="AY1637" s="210"/>
      <c r="AZ1637" s="231"/>
      <c r="BA1637" s="15"/>
      <c r="BB1637" s="232">
        <f t="shared" si="568"/>
        <v>0</v>
      </c>
      <c r="BC1637" s="235">
        <f t="shared" si="580"/>
        <v>0</v>
      </c>
      <c r="BG1637" s="210"/>
      <c r="BH1637" s="231"/>
      <c r="BI1637" s="15"/>
      <c r="BJ1637" s="232">
        <f t="shared" si="572"/>
        <v>0</v>
      </c>
      <c r="BK1637" s="235">
        <f t="shared" si="581"/>
        <v>0</v>
      </c>
      <c r="BM1637" s="109">
        <f t="shared" si="573"/>
        <v>-1.7783976099945353</v>
      </c>
      <c r="BN1637" s="213"/>
      <c r="BR1637" s="228"/>
      <c r="BS1637" s="311"/>
      <c r="BT1637" s="3"/>
      <c r="BU1637" s="213"/>
      <c r="BV1637" s="213"/>
      <c r="BW1637" s="291"/>
    </row>
    <row r="1638" spans="1:75" x14ac:dyDescent="0.2">
      <c r="A1638" s="210"/>
      <c r="B1638" s="211"/>
      <c r="C1638" s="848" t="str">
        <f ca="1">IF(ISERR(AVERAGE(INDIRECT("B"&amp;(ROW()-INT($B$1/2))):INDIRECT("B"&amp;(ROW()+INT($B$1/2))))),"",AVERAGE(INDIRECT("B"&amp;(ROW()-INT($B$1/2))):INDIRECT("B"&amp;(ROW()+INT($B$1/2)))))</f>
        <v/>
      </c>
      <c r="D1638" s="848">
        <f t="shared" si="567"/>
        <v>0</v>
      </c>
      <c r="E1638" s="275"/>
      <c r="F1638" s="15"/>
      <c r="G1638" s="3"/>
      <c r="H1638" s="3"/>
      <c r="I1638" s="3"/>
      <c r="J1638" s="3"/>
      <c r="K1638" s="3"/>
      <c r="L1638" s="554"/>
      <c r="M1638" s="545"/>
      <c r="N1638" s="546"/>
      <c r="O1638" s="5"/>
      <c r="P1638" s="216"/>
      <c r="Q1638" s="217"/>
      <c r="R1638" s="218"/>
      <c r="S1638" s="219">
        <f t="shared" si="584"/>
        <v>0</v>
      </c>
      <c r="T1638" s="220">
        <f t="shared" si="585"/>
        <v>0</v>
      </c>
      <c r="U1638" s="214">
        <f t="shared" si="582"/>
        <v>0</v>
      </c>
      <c r="W1638" s="221"/>
      <c r="X1638" s="222"/>
      <c r="Y1638" s="222"/>
      <c r="Z1638" s="223"/>
      <c r="AA1638" s="222"/>
      <c r="AB1638" s="224"/>
      <c r="AC1638" s="225"/>
      <c r="AD1638" s="2">
        <f t="shared" si="569"/>
        <v>0</v>
      </c>
      <c r="AE1638" s="2">
        <f t="shared" si="570"/>
        <v>0</v>
      </c>
      <c r="AF1638" s="226"/>
      <c r="AG1638" s="219">
        <f t="shared" si="574"/>
        <v>0</v>
      </c>
      <c r="AH1638" s="234">
        <f t="shared" si="575"/>
        <v>0</v>
      </c>
      <c r="AI1638" s="214">
        <f t="shared" si="583"/>
        <v>0</v>
      </c>
      <c r="AK1638" s="229">
        <f t="shared" si="576"/>
        <v>0</v>
      </c>
      <c r="AL1638" s="226"/>
      <c r="AM1638" s="15"/>
      <c r="AN1638" s="232" t="e">
        <f t="shared" si="577"/>
        <v>#DIV/0!</v>
      </c>
      <c r="AO1638" s="214">
        <f t="shared" si="571"/>
        <v>0</v>
      </c>
      <c r="AQ1638" s="210"/>
      <c r="AR1638" s="231"/>
      <c r="AS1638" s="15"/>
      <c r="AT1638" s="232">
        <f t="shared" si="578"/>
        <v>0</v>
      </c>
      <c r="AU1638" s="235">
        <f t="shared" si="579"/>
        <v>0</v>
      </c>
      <c r="AY1638" s="210"/>
      <c r="AZ1638" s="231"/>
      <c r="BA1638" s="15"/>
      <c r="BB1638" s="232">
        <f t="shared" si="568"/>
        <v>0</v>
      </c>
      <c r="BC1638" s="235">
        <f t="shared" si="580"/>
        <v>0</v>
      </c>
      <c r="BG1638" s="210"/>
      <c r="BH1638" s="231"/>
      <c r="BI1638" s="15"/>
      <c r="BJ1638" s="232">
        <f t="shared" si="572"/>
        <v>0</v>
      </c>
      <c r="BK1638" s="235">
        <f t="shared" si="581"/>
        <v>0</v>
      </c>
      <c r="BM1638" s="109">
        <f t="shared" si="573"/>
        <v>-1.780229947492272</v>
      </c>
      <c r="BN1638" s="213"/>
      <c r="BR1638" s="228"/>
      <c r="BS1638" s="311"/>
      <c r="BT1638" s="3"/>
      <c r="BU1638" s="213"/>
      <c r="BV1638" s="213"/>
      <c r="BW1638" s="291"/>
    </row>
    <row r="1639" spans="1:75" x14ac:dyDescent="0.2">
      <c r="A1639" s="210"/>
      <c r="B1639" s="211"/>
      <c r="C1639" s="848" t="str">
        <f ca="1">IF(ISERR(AVERAGE(INDIRECT("B"&amp;(ROW()-INT($B$1/2))):INDIRECT("B"&amp;(ROW()+INT($B$1/2))))),"",AVERAGE(INDIRECT("B"&amp;(ROW()-INT($B$1/2))):INDIRECT("B"&amp;(ROW()+INT($B$1/2)))))</f>
        <v/>
      </c>
      <c r="D1639" s="848">
        <f t="shared" si="567"/>
        <v>0</v>
      </c>
      <c r="E1639" s="275"/>
      <c r="F1639" s="15"/>
      <c r="G1639" s="3"/>
      <c r="H1639" s="3"/>
      <c r="I1639" s="3"/>
      <c r="J1639" s="3"/>
      <c r="K1639" s="3"/>
      <c r="L1639" s="554"/>
      <c r="M1639" s="545"/>
      <c r="N1639" s="546"/>
      <c r="O1639" s="5"/>
      <c r="P1639" s="216"/>
      <c r="Q1639" s="217"/>
      <c r="R1639" s="218"/>
      <c r="S1639" s="219">
        <f t="shared" si="584"/>
        <v>0</v>
      </c>
      <c r="T1639" s="220">
        <f t="shared" si="585"/>
        <v>0</v>
      </c>
      <c r="U1639" s="214">
        <f t="shared" si="582"/>
        <v>0</v>
      </c>
      <c r="W1639" s="221"/>
      <c r="X1639" s="222"/>
      <c r="Y1639" s="222"/>
      <c r="Z1639" s="223"/>
      <c r="AA1639" s="222"/>
      <c r="AB1639" s="224"/>
      <c r="AC1639" s="225"/>
      <c r="AD1639" s="2">
        <f t="shared" si="569"/>
        <v>0</v>
      </c>
      <c r="AE1639" s="2">
        <f t="shared" si="570"/>
        <v>0</v>
      </c>
      <c r="AF1639" s="226"/>
      <c r="AG1639" s="219">
        <f t="shared" si="574"/>
        <v>0</v>
      </c>
      <c r="AH1639" s="234">
        <f t="shared" si="575"/>
        <v>0</v>
      </c>
      <c r="AI1639" s="214">
        <f t="shared" si="583"/>
        <v>0</v>
      </c>
      <c r="AK1639" s="229">
        <f t="shared" si="576"/>
        <v>0</v>
      </c>
      <c r="AL1639" s="226"/>
      <c r="AM1639" s="15"/>
      <c r="AN1639" s="232" t="e">
        <f t="shared" si="577"/>
        <v>#DIV/0!</v>
      </c>
      <c r="AO1639" s="214">
        <f t="shared" si="571"/>
        <v>0</v>
      </c>
      <c r="AQ1639" s="210"/>
      <c r="AR1639" s="231"/>
      <c r="AS1639" s="15"/>
      <c r="AT1639" s="232">
        <f t="shared" si="578"/>
        <v>0</v>
      </c>
      <c r="AU1639" s="235">
        <f t="shared" si="579"/>
        <v>0</v>
      </c>
      <c r="AY1639" s="210"/>
      <c r="AZ1639" s="231"/>
      <c r="BA1639" s="15"/>
      <c r="BB1639" s="232">
        <f t="shared" si="568"/>
        <v>0</v>
      </c>
      <c r="BC1639" s="235">
        <f t="shared" si="580"/>
        <v>0</v>
      </c>
      <c r="BG1639" s="210"/>
      <c r="BH1639" s="231"/>
      <c r="BI1639" s="15"/>
      <c r="BJ1639" s="232">
        <f t="shared" si="572"/>
        <v>0</v>
      </c>
      <c r="BK1639" s="235">
        <f t="shared" si="581"/>
        <v>0</v>
      </c>
      <c r="BM1639" s="109">
        <f t="shared" si="573"/>
        <v>-1.7820622849900087</v>
      </c>
      <c r="BN1639" s="213"/>
      <c r="BR1639" s="228"/>
      <c r="BS1639" s="311"/>
      <c r="BT1639" s="3"/>
      <c r="BU1639" s="213"/>
      <c r="BV1639" s="213"/>
      <c r="BW1639" s="291"/>
    </row>
    <row r="1640" spans="1:75" x14ac:dyDescent="0.2">
      <c r="A1640" s="210"/>
      <c r="B1640" s="211"/>
      <c r="C1640" s="848" t="str">
        <f ca="1">IF(ISERR(AVERAGE(INDIRECT("B"&amp;(ROW()-INT($B$1/2))):INDIRECT("B"&amp;(ROW()+INT($B$1/2))))),"",AVERAGE(INDIRECT("B"&amp;(ROW()-INT($B$1/2))):INDIRECT("B"&amp;(ROW()+INT($B$1/2)))))</f>
        <v/>
      </c>
      <c r="D1640" s="848">
        <f t="shared" si="567"/>
        <v>0</v>
      </c>
      <c r="E1640" s="275"/>
      <c r="F1640" s="15"/>
      <c r="G1640" s="3"/>
      <c r="H1640" s="3"/>
      <c r="I1640" s="3"/>
      <c r="J1640" s="3"/>
      <c r="K1640" s="3"/>
      <c r="L1640" s="554"/>
      <c r="M1640" s="545"/>
      <c r="N1640" s="546"/>
      <c r="O1640" s="5"/>
      <c r="P1640" s="216"/>
      <c r="Q1640" s="217"/>
      <c r="R1640" s="218"/>
      <c r="S1640" s="219">
        <f t="shared" si="584"/>
        <v>0</v>
      </c>
      <c r="T1640" s="220">
        <f t="shared" si="585"/>
        <v>0</v>
      </c>
      <c r="U1640" s="214">
        <f t="shared" si="582"/>
        <v>0</v>
      </c>
      <c r="W1640" s="221"/>
      <c r="X1640" s="222"/>
      <c r="Y1640" s="222"/>
      <c r="Z1640" s="223"/>
      <c r="AA1640" s="222"/>
      <c r="AB1640" s="224"/>
      <c r="AC1640" s="225"/>
      <c r="AD1640" s="2">
        <f t="shared" si="569"/>
        <v>0</v>
      </c>
      <c r="AE1640" s="2">
        <f t="shared" si="570"/>
        <v>0</v>
      </c>
      <c r="AF1640" s="226"/>
      <c r="AG1640" s="219">
        <f t="shared" si="574"/>
        <v>0</v>
      </c>
      <c r="AH1640" s="234">
        <f t="shared" si="575"/>
        <v>0</v>
      </c>
      <c r="AI1640" s="214">
        <f t="shared" si="583"/>
        <v>0</v>
      </c>
      <c r="AK1640" s="229">
        <f t="shared" si="576"/>
        <v>0</v>
      </c>
      <c r="AL1640" s="226"/>
      <c r="AM1640" s="15"/>
      <c r="AN1640" s="232" t="e">
        <f t="shared" si="577"/>
        <v>#DIV/0!</v>
      </c>
      <c r="AO1640" s="214">
        <f t="shared" si="571"/>
        <v>0</v>
      </c>
      <c r="AQ1640" s="210"/>
      <c r="AR1640" s="231"/>
      <c r="AS1640" s="15"/>
      <c r="AT1640" s="232">
        <f t="shared" si="578"/>
        <v>0</v>
      </c>
      <c r="AU1640" s="235">
        <f t="shared" si="579"/>
        <v>0</v>
      </c>
      <c r="AY1640" s="210"/>
      <c r="AZ1640" s="231"/>
      <c r="BA1640" s="15"/>
      <c r="BB1640" s="232">
        <f t="shared" si="568"/>
        <v>0</v>
      </c>
      <c r="BC1640" s="235">
        <f t="shared" si="580"/>
        <v>0</v>
      </c>
      <c r="BG1640" s="210"/>
      <c r="BH1640" s="231"/>
      <c r="BI1640" s="15"/>
      <c r="BJ1640" s="232">
        <f t="shared" si="572"/>
        <v>0</v>
      </c>
      <c r="BK1640" s="235">
        <f t="shared" si="581"/>
        <v>0</v>
      </c>
      <c r="BM1640" s="109">
        <f t="shared" si="573"/>
        <v>-1.7838946224877454</v>
      </c>
      <c r="BN1640" s="213"/>
      <c r="BR1640" s="228"/>
      <c r="BS1640" s="311"/>
      <c r="BT1640" s="3"/>
      <c r="BU1640" s="213"/>
      <c r="BV1640" s="213"/>
      <c r="BW1640" s="291"/>
    </row>
    <row r="1641" spans="1:75" x14ac:dyDescent="0.2">
      <c r="A1641" s="210"/>
      <c r="B1641" s="211"/>
      <c r="C1641" s="848" t="str">
        <f ca="1">IF(ISERR(AVERAGE(INDIRECT("B"&amp;(ROW()-INT($B$1/2))):INDIRECT("B"&amp;(ROW()+INT($B$1/2))))),"",AVERAGE(INDIRECT("B"&amp;(ROW()-INT($B$1/2))):INDIRECT("B"&amp;(ROW()+INT($B$1/2)))))</f>
        <v/>
      </c>
      <c r="D1641" s="848">
        <f t="shared" si="567"/>
        <v>0</v>
      </c>
      <c r="E1641" s="275"/>
      <c r="F1641" s="15"/>
      <c r="G1641" s="3"/>
      <c r="H1641" s="3"/>
      <c r="I1641" s="3"/>
      <c r="J1641" s="3"/>
      <c r="K1641" s="3"/>
      <c r="L1641" s="554"/>
      <c r="M1641" s="545"/>
      <c r="N1641" s="546"/>
      <c r="O1641" s="5"/>
      <c r="P1641" s="216"/>
      <c r="Q1641" s="217"/>
      <c r="R1641" s="218"/>
      <c r="S1641" s="219">
        <f t="shared" si="584"/>
        <v>0</v>
      </c>
      <c r="T1641" s="220">
        <f t="shared" si="585"/>
        <v>0</v>
      </c>
      <c r="U1641" s="214">
        <f t="shared" si="582"/>
        <v>0</v>
      </c>
      <c r="W1641" s="221"/>
      <c r="X1641" s="222"/>
      <c r="Y1641" s="222"/>
      <c r="Z1641" s="223"/>
      <c r="AA1641" s="222"/>
      <c r="AB1641" s="224"/>
      <c r="AC1641" s="225"/>
      <c r="AD1641" s="2">
        <f t="shared" si="569"/>
        <v>0</v>
      </c>
      <c r="AE1641" s="2">
        <f t="shared" si="570"/>
        <v>0</v>
      </c>
      <c r="AF1641" s="226"/>
      <c r="AG1641" s="219">
        <f t="shared" si="574"/>
        <v>0</v>
      </c>
      <c r="AH1641" s="234">
        <f t="shared" si="575"/>
        <v>0</v>
      </c>
      <c r="AI1641" s="214">
        <f t="shared" si="583"/>
        <v>0</v>
      </c>
      <c r="AK1641" s="229">
        <f t="shared" si="576"/>
        <v>0</v>
      </c>
      <c r="AL1641" s="226"/>
      <c r="AM1641" s="15"/>
      <c r="AN1641" s="232" t="e">
        <f t="shared" si="577"/>
        <v>#DIV/0!</v>
      </c>
      <c r="AO1641" s="214">
        <f t="shared" si="571"/>
        <v>0</v>
      </c>
      <c r="AQ1641" s="210"/>
      <c r="AR1641" s="231"/>
      <c r="AS1641" s="15"/>
      <c r="AT1641" s="232">
        <f t="shared" si="578"/>
        <v>0</v>
      </c>
      <c r="AU1641" s="235">
        <f t="shared" si="579"/>
        <v>0</v>
      </c>
      <c r="AY1641" s="210"/>
      <c r="AZ1641" s="231"/>
      <c r="BA1641" s="15"/>
      <c r="BB1641" s="232">
        <f t="shared" si="568"/>
        <v>0</v>
      </c>
      <c r="BC1641" s="235">
        <f t="shared" si="580"/>
        <v>0</v>
      </c>
      <c r="BG1641" s="210"/>
      <c r="BH1641" s="231"/>
      <c r="BI1641" s="15"/>
      <c r="BJ1641" s="232">
        <f t="shared" si="572"/>
        <v>0</v>
      </c>
      <c r="BK1641" s="235">
        <f t="shared" si="581"/>
        <v>0</v>
      </c>
      <c r="BM1641" s="109">
        <f t="shared" si="573"/>
        <v>-1.7857269599854821</v>
      </c>
      <c r="BN1641" s="213"/>
      <c r="BR1641" s="228"/>
      <c r="BS1641" s="311"/>
      <c r="BT1641" s="3"/>
      <c r="BU1641" s="213"/>
      <c r="BV1641" s="213"/>
      <c r="BW1641" s="291"/>
    </row>
    <row r="1642" spans="1:75" x14ac:dyDescent="0.2">
      <c r="A1642" s="210"/>
      <c r="B1642" s="211"/>
      <c r="C1642" s="848" t="str">
        <f ca="1">IF(ISERR(AVERAGE(INDIRECT("B"&amp;(ROW()-INT($B$1/2))):INDIRECT("B"&amp;(ROW()+INT($B$1/2))))),"",AVERAGE(INDIRECT("B"&amp;(ROW()-INT($B$1/2))):INDIRECT("B"&amp;(ROW()+INT($B$1/2)))))</f>
        <v/>
      </c>
      <c r="D1642" s="848">
        <f t="shared" si="567"/>
        <v>0</v>
      </c>
      <c r="E1642" s="275"/>
      <c r="F1642" s="15"/>
      <c r="G1642" s="3"/>
      <c r="H1642" s="3"/>
      <c r="I1642" s="3"/>
      <c r="J1642" s="3"/>
      <c r="K1642" s="3"/>
      <c r="L1642" s="554"/>
      <c r="M1642" s="545"/>
      <c r="N1642" s="546"/>
      <c r="O1642" s="5"/>
      <c r="P1642" s="216"/>
      <c r="Q1642" s="217"/>
      <c r="R1642" s="218"/>
      <c r="S1642" s="219">
        <f t="shared" si="584"/>
        <v>0</v>
      </c>
      <c r="T1642" s="220">
        <f t="shared" si="585"/>
        <v>0</v>
      </c>
      <c r="U1642" s="214">
        <f t="shared" si="582"/>
        <v>0</v>
      </c>
      <c r="W1642" s="221"/>
      <c r="X1642" s="222"/>
      <c r="Y1642" s="222"/>
      <c r="Z1642" s="223"/>
      <c r="AA1642" s="222"/>
      <c r="AB1642" s="224"/>
      <c r="AC1642" s="225"/>
      <c r="AD1642" s="2">
        <f t="shared" si="569"/>
        <v>0</v>
      </c>
      <c r="AE1642" s="2">
        <f t="shared" si="570"/>
        <v>0</v>
      </c>
      <c r="AF1642" s="226"/>
      <c r="AG1642" s="219">
        <f t="shared" si="574"/>
        <v>0</v>
      </c>
      <c r="AH1642" s="234">
        <f t="shared" si="575"/>
        <v>0</v>
      </c>
      <c r="AI1642" s="214">
        <f t="shared" si="583"/>
        <v>0</v>
      </c>
      <c r="AK1642" s="229">
        <f t="shared" si="576"/>
        <v>0</v>
      </c>
      <c r="AL1642" s="226"/>
      <c r="AM1642" s="15"/>
      <c r="AN1642" s="232" t="e">
        <f t="shared" si="577"/>
        <v>#DIV/0!</v>
      </c>
      <c r="AO1642" s="214">
        <f t="shared" si="571"/>
        <v>0</v>
      </c>
      <c r="AQ1642" s="210"/>
      <c r="AR1642" s="231"/>
      <c r="AS1642" s="15"/>
      <c r="AT1642" s="232">
        <f t="shared" si="578"/>
        <v>0</v>
      </c>
      <c r="AU1642" s="235">
        <f t="shared" si="579"/>
        <v>0</v>
      </c>
      <c r="AY1642" s="210"/>
      <c r="AZ1642" s="231"/>
      <c r="BA1642" s="15"/>
      <c r="BB1642" s="232">
        <f t="shared" si="568"/>
        <v>0</v>
      </c>
      <c r="BC1642" s="235">
        <f t="shared" si="580"/>
        <v>0</v>
      </c>
      <c r="BG1642" s="210"/>
      <c r="BH1642" s="231"/>
      <c r="BI1642" s="15"/>
      <c r="BJ1642" s="232">
        <f t="shared" si="572"/>
        <v>0</v>
      </c>
      <c r="BK1642" s="235">
        <f t="shared" si="581"/>
        <v>0</v>
      </c>
      <c r="BM1642" s="109">
        <f t="shared" si="573"/>
        <v>-1.7875592974832188</v>
      </c>
      <c r="BN1642" s="213"/>
      <c r="BR1642" s="228"/>
      <c r="BS1642" s="311"/>
      <c r="BT1642" s="3"/>
      <c r="BU1642" s="213"/>
      <c r="BV1642" s="213"/>
      <c r="BW1642" s="291"/>
    </row>
    <row r="1643" spans="1:75" x14ac:dyDescent="0.2">
      <c r="A1643" s="210"/>
      <c r="B1643" s="211"/>
      <c r="C1643" s="848" t="str">
        <f ca="1">IF(ISERR(AVERAGE(INDIRECT("B"&amp;(ROW()-INT($B$1/2))):INDIRECT("B"&amp;(ROW()+INT($B$1/2))))),"",AVERAGE(INDIRECT("B"&amp;(ROW()-INT($B$1/2))):INDIRECT("B"&amp;(ROW()+INT($B$1/2)))))</f>
        <v/>
      </c>
      <c r="D1643" s="848">
        <f t="shared" si="567"/>
        <v>0</v>
      </c>
      <c r="E1643" s="275"/>
      <c r="F1643" s="15"/>
      <c r="G1643" s="3"/>
      <c r="H1643" s="3"/>
      <c r="I1643" s="3"/>
      <c r="J1643" s="3"/>
      <c r="K1643" s="3"/>
      <c r="L1643" s="554"/>
      <c r="M1643" s="545"/>
      <c r="N1643" s="546"/>
      <c r="O1643" s="5"/>
      <c r="P1643" s="216"/>
      <c r="Q1643" s="217"/>
      <c r="R1643" s="218"/>
      <c r="S1643" s="219">
        <f t="shared" si="584"/>
        <v>0</v>
      </c>
      <c r="T1643" s="220">
        <f t="shared" si="585"/>
        <v>0</v>
      </c>
      <c r="U1643" s="214">
        <f t="shared" si="582"/>
        <v>0</v>
      </c>
      <c r="W1643" s="221"/>
      <c r="X1643" s="222"/>
      <c r="Y1643" s="222"/>
      <c r="Z1643" s="223"/>
      <c r="AA1643" s="222"/>
      <c r="AB1643" s="224"/>
      <c r="AC1643" s="225"/>
      <c r="AD1643" s="2">
        <f t="shared" si="569"/>
        <v>0</v>
      </c>
      <c r="AE1643" s="2">
        <f t="shared" si="570"/>
        <v>0</v>
      </c>
      <c r="AF1643" s="226"/>
      <c r="AG1643" s="219">
        <f t="shared" si="574"/>
        <v>0</v>
      </c>
      <c r="AH1643" s="234">
        <f t="shared" si="575"/>
        <v>0</v>
      </c>
      <c r="AI1643" s="214">
        <f t="shared" si="583"/>
        <v>0</v>
      </c>
      <c r="AK1643" s="229">
        <f t="shared" si="576"/>
        <v>0</v>
      </c>
      <c r="AL1643" s="226"/>
      <c r="AM1643" s="15"/>
      <c r="AN1643" s="232" t="e">
        <f t="shared" si="577"/>
        <v>#DIV/0!</v>
      </c>
      <c r="AO1643" s="214">
        <f t="shared" si="571"/>
        <v>0</v>
      </c>
      <c r="AQ1643" s="210"/>
      <c r="AR1643" s="231"/>
      <c r="AS1643" s="15"/>
      <c r="AT1643" s="232">
        <f t="shared" si="578"/>
        <v>0</v>
      </c>
      <c r="AU1643" s="235">
        <f t="shared" si="579"/>
        <v>0</v>
      </c>
      <c r="AY1643" s="210"/>
      <c r="AZ1643" s="231"/>
      <c r="BA1643" s="15"/>
      <c r="BB1643" s="232">
        <f t="shared" si="568"/>
        <v>0</v>
      </c>
      <c r="BC1643" s="235">
        <f t="shared" si="580"/>
        <v>0</v>
      </c>
      <c r="BG1643" s="210"/>
      <c r="BH1643" s="231"/>
      <c r="BI1643" s="15"/>
      <c r="BJ1643" s="232">
        <f t="shared" si="572"/>
        <v>0</v>
      </c>
      <c r="BK1643" s="235">
        <f t="shared" si="581"/>
        <v>0</v>
      </c>
      <c r="BM1643" s="109">
        <f t="shared" si="573"/>
        <v>-1.7893916349809555</v>
      </c>
      <c r="BN1643" s="213"/>
      <c r="BR1643" s="228"/>
      <c r="BS1643" s="311"/>
      <c r="BT1643" s="3"/>
      <c r="BU1643" s="213"/>
      <c r="BV1643" s="213"/>
      <c r="BW1643" s="291"/>
    </row>
    <row r="1644" spans="1:75" x14ac:dyDescent="0.2">
      <c r="A1644" s="210"/>
      <c r="B1644" s="211"/>
      <c r="C1644" s="848" t="str">
        <f ca="1">IF(ISERR(AVERAGE(INDIRECT("B"&amp;(ROW()-INT($B$1/2))):INDIRECT("B"&amp;(ROW()+INT($B$1/2))))),"",AVERAGE(INDIRECT("B"&amp;(ROW()-INT($B$1/2))):INDIRECT("B"&amp;(ROW()+INT($B$1/2)))))</f>
        <v/>
      </c>
      <c r="D1644" s="848">
        <f t="shared" si="567"/>
        <v>0</v>
      </c>
      <c r="E1644" s="275"/>
      <c r="F1644" s="15"/>
      <c r="G1644" s="3"/>
      <c r="H1644" s="3"/>
      <c r="I1644" s="3"/>
      <c r="J1644" s="3"/>
      <c r="K1644" s="3"/>
      <c r="L1644" s="554"/>
      <c r="M1644" s="545"/>
      <c r="N1644" s="546"/>
      <c r="O1644" s="5"/>
      <c r="P1644" s="216"/>
      <c r="Q1644" s="217"/>
      <c r="R1644" s="218"/>
      <c r="S1644" s="219">
        <f t="shared" si="584"/>
        <v>0</v>
      </c>
      <c r="T1644" s="220">
        <f t="shared" si="585"/>
        <v>0</v>
      </c>
      <c r="U1644" s="214">
        <f t="shared" si="582"/>
        <v>0</v>
      </c>
      <c r="W1644" s="221"/>
      <c r="X1644" s="222"/>
      <c r="Y1644" s="222"/>
      <c r="Z1644" s="223"/>
      <c r="AA1644" s="222"/>
      <c r="AB1644" s="224"/>
      <c r="AC1644" s="225"/>
      <c r="AD1644" s="2">
        <f t="shared" si="569"/>
        <v>0</v>
      </c>
      <c r="AE1644" s="2">
        <f t="shared" si="570"/>
        <v>0</v>
      </c>
      <c r="AF1644" s="226"/>
      <c r="AG1644" s="219">
        <f t="shared" si="574"/>
        <v>0</v>
      </c>
      <c r="AH1644" s="234">
        <f t="shared" si="575"/>
        <v>0</v>
      </c>
      <c r="AI1644" s="214">
        <f t="shared" si="583"/>
        <v>0</v>
      </c>
      <c r="AK1644" s="229">
        <f t="shared" si="576"/>
        <v>0</v>
      </c>
      <c r="AL1644" s="226"/>
      <c r="AM1644" s="15"/>
      <c r="AN1644" s="232" t="e">
        <f t="shared" si="577"/>
        <v>#DIV/0!</v>
      </c>
      <c r="AO1644" s="214">
        <f t="shared" si="571"/>
        <v>0</v>
      </c>
      <c r="AQ1644" s="210"/>
      <c r="AR1644" s="231"/>
      <c r="AS1644" s="15"/>
      <c r="AT1644" s="232">
        <f t="shared" si="578"/>
        <v>0</v>
      </c>
      <c r="AU1644" s="235">
        <f t="shared" si="579"/>
        <v>0</v>
      </c>
      <c r="AY1644" s="210"/>
      <c r="AZ1644" s="231"/>
      <c r="BA1644" s="15"/>
      <c r="BB1644" s="232">
        <f t="shared" si="568"/>
        <v>0</v>
      </c>
      <c r="BC1644" s="235">
        <f t="shared" si="580"/>
        <v>0</v>
      </c>
      <c r="BG1644" s="210"/>
      <c r="BH1644" s="231"/>
      <c r="BI1644" s="15"/>
      <c r="BJ1644" s="232">
        <f t="shared" si="572"/>
        <v>0</v>
      </c>
      <c r="BK1644" s="235">
        <f t="shared" si="581"/>
        <v>0</v>
      </c>
      <c r="BM1644" s="109">
        <f t="shared" si="573"/>
        <v>-1.7912239724786923</v>
      </c>
      <c r="BN1644" s="213"/>
      <c r="BR1644" s="228"/>
      <c r="BS1644" s="311"/>
      <c r="BT1644" s="3"/>
      <c r="BU1644" s="213"/>
      <c r="BV1644" s="213"/>
      <c r="BW1644" s="291"/>
    </row>
    <row r="1645" spans="1:75" x14ac:dyDescent="0.2">
      <c r="A1645" s="210"/>
      <c r="B1645" s="211"/>
      <c r="C1645" s="848" t="str">
        <f ca="1">IF(ISERR(AVERAGE(INDIRECT("B"&amp;(ROW()-INT($B$1/2))):INDIRECT("B"&amp;(ROW()+INT($B$1/2))))),"",AVERAGE(INDIRECT("B"&amp;(ROW()-INT($B$1/2))):INDIRECT("B"&amp;(ROW()+INT($B$1/2)))))</f>
        <v/>
      </c>
      <c r="D1645" s="848">
        <f t="shared" si="567"/>
        <v>0</v>
      </c>
      <c r="E1645" s="275"/>
      <c r="F1645" s="15"/>
      <c r="G1645" s="3"/>
      <c r="H1645" s="3"/>
      <c r="I1645" s="3"/>
      <c r="J1645" s="3"/>
      <c r="K1645" s="3"/>
      <c r="L1645" s="554"/>
      <c r="M1645" s="545"/>
      <c r="N1645" s="546"/>
      <c r="O1645" s="5"/>
      <c r="P1645" s="216"/>
      <c r="Q1645" s="217"/>
      <c r="R1645" s="218"/>
      <c r="S1645" s="219">
        <f t="shared" si="584"/>
        <v>0</v>
      </c>
      <c r="T1645" s="220">
        <f t="shared" si="585"/>
        <v>0</v>
      </c>
      <c r="U1645" s="214">
        <f t="shared" si="582"/>
        <v>0</v>
      </c>
      <c r="W1645" s="221"/>
      <c r="X1645" s="222"/>
      <c r="Y1645" s="222"/>
      <c r="Z1645" s="223"/>
      <c r="AA1645" s="222"/>
      <c r="AB1645" s="224"/>
      <c r="AC1645" s="225"/>
      <c r="AD1645" s="2">
        <f t="shared" si="569"/>
        <v>0</v>
      </c>
      <c r="AE1645" s="2">
        <f t="shared" si="570"/>
        <v>0</v>
      </c>
      <c r="AF1645" s="226"/>
      <c r="AG1645" s="219">
        <f t="shared" si="574"/>
        <v>0</v>
      </c>
      <c r="AH1645" s="234">
        <f t="shared" si="575"/>
        <v>0</v>
      </c>
      <c r="AI1645" s="214">
        <f t="shared" si="583"/>
        <v>0</v>
      </c>
      <c r="AK1645" s="229">
        <f t="shared" si="576"/>
        <v>0</v>
      </c>
      <c r="AL1645" s="226"/>
      <c r="AM1645" s="15"/>
      <c r="AN1645" s="232" t="e">
        <f t="shared" si="577"/>
        <v>#DIV/0!</v>
      </c>
      <c r="AO1645" s="214">
        <f t="shared" si="571"/>
        <v>0</v>
      </c>
      <c r="AQ1645" s="210"/>
      <c r="AR1645" s="231"/>
      <c r="AS1645" s="15"/>
      <c r="AT1645" s="232">
        <f t="shared" si="578"/>
        <v>0</v>
      </c>
      <c r="AU1645" s="235">
        <f t="shared" si="579"/>
        <v>0</v>
      </c>
      <c r="AY1645" s="210"/>
      <c r="AZ1645" s="231"/>
      <c r="BA1645" s="15"/>
      <c r="BB1645" s="232">
        <f t="shared" si="568"/>
        <v>0</v>
      </c>
      <c r="BC1645" s="235">
        <f t="shared" si="580"/>
        <v>0</v>
      </c>
      <c r="BG1645" s="210"/>
      <c r="BH1645" s="231"/>
      <c r="BI1645" s="15"/>
      <c r="BJ1645" s="232">
        <f t="shared" si="572"/>
        <v>0</v>
      </c>
      <c r="BK1645" s="235">
        <f t="shared" si="581"/>
        <v>0</v>
      </c>
      <c r="BM1645" s="109">
        <f t="shared" si="573"/>
        <v>-1.793056309976429</v>
      </c>
      <c r="BN1645" s="213"/>
      <c r="BR1645" s="228"/>
      <c r="BS1645" s="311"/>
      <c r="BT1645" s="3"/>
      <c r="BU1645" s="213"/>
      <c r="BV1645" s="213"/>
      <c r="BW1645" s="291"/>
    </row>
    <row r="1646" spans="1:75" x14ac:dyDescent="0.2">
      <c r="A1646" s="210"/>
      <c r="B1646" s="211"/>
      <c r="C1646" s="848" t="str">
        <f ca="1">IF(ISERR(AVERAGE(INDIRECT("B"&amp;(ROW()-INT($B$1/2))):INDIRECT("B"&amp;(ROW()+INT($B$1/2))))),"",AVERAGE(INDIRECT("B"&amp;(ROW()-INT($B$1/2))):INDIRECT("B"&amp;(ROW()+INT($B$1/2)))))</f>
        <v/>
      </c>
      <c r="D1646" s="848">
        <f t="shared" si="567"/>
        <v>0</v>
      </c>
      <c r="E1646" s="275"/>
      <c r="F1646" s="15"/>
      <c r="G1646" s="3"/>
      <c r="H1646" s="3"/>
      <c r="I1646" s="3"/>
      <c r="J1646" s="3"/>
      <c r="K1646" s="3"/>
      <c r="L1646" s="554"/>
      <c r="M1646" s="545"/>
      <c r="N1646" s="546"/>
      <c r="O1646" s="5"/>
      <c r="P1646" s="216"/>
      <c r="Q1646" s="217"/>
      <c r="R1646" s="218"/>
      <c r="S1646" s="219">
        <f t="shared" si="584"/>
        <v>0</v>
      </c>
      <c r="T1646" s="220">
        <f t="shared" si="585"/>
        <v>0</v>
      </c>
      <c r="U1646" s="214">
        <f t="shared" si="582"/>
        <v>0</v>
      </c>
      <c r="W1646" s="221"/>
      <c r="X1646" s="222"/>
      <c r="Y1646" s="222"/>
      <c r="Z1646" s="223"/>
      <c r="AA1646" s="222"/>
      <c r="AB1646" s="224"/>
      <c r="AC1646" s="225"/>
      <c r="AD1646" s="2">
        <f t="shared" si="569"/>
        <v>0</v>
      </c>
      <c r="AE1646" s="2">
        <f t="shared" si="570"/>
        <v>0</v>
      </c>
      <c r="AF1646" s="226"/>
      <c r="AG1646" s="219">
        <f t="shared" si="574"/>
        <v>0</v>
      </c>
      <c r="AH1646" s="234">
        <f t="shared" si="575"/>
        <v>0</v>
      </c>
      <c r="AI1646" s="214">
        <f t="shared" si="583"/>
        <v>0</v>
      </c>
      <c r="AK1646" s="229">
        <f t="shared" si="576"/>
        <v>0</v>
      </c>
      <c r="AL1646" s="226"/>
      <c r="AM1646" s="15"/>
      <c r="AN1646" s="232" t="e">
        <f t="shared" si="577"/>
        <v>#DIV/0!</v>
      </c>
      <c r="AO1646" s="214">
        <f t="shared" si="571"/>
        <v>0</v>
      </c>
      <c r="AQ1646" s="210"/>
      <c r="AR1646" s="231"/>
      <c r="AS1646" s="15"/>
      <c r="AT1646" s="232">
        <f t="shared" si="578"/>
        <v>0</v>
      </c>
      <c r="AU1646" s="235">
        <f t="shared" si="579"/>
        <v>0</v>
      </c>
      <c r="AY1646" s="210"/>
      <c r="AZ1646" s="231"/>
      <c r="BA1646" s="15"/>
      <c r="BB1646" s="232">
        <f t="shared" si="568"/>
        <v>0</v>
      </c>
      <c r="BC1646" s="235">
        <f t="shared" si="580"/>
        <v>0</v>
      </c>
      <c r="BG1646" s="210"/>
      <c r="BH1646" s="231"/>
      <c r="BI1646" s="15"/>
      <c r="BJ1646" s="232">
        <f t="shared" si="572"/>
        <v>0</v>
      </c>
      <c r="BK1646" s="235">
        <f t="shared" si="581"/>
        <v>0</v>
      </c>
      <c r="BM1646" s="109">
        <f t="shared" si="573"/>
        <v>-1.7948886474741657</v>
      </c>
      <c r="BN1646" s="213"/>
      <c r="BR1646" s="228"/>
      <c r="BS1646" s="311"/>
      <c r="BT1646" s="3"/>
      <c r="BU1646" s="213"/>
      <c r="BV1646" s="213"/>
      <c r="BW1646" s="291"/>
    </row>
    <row r="1647" spans="1:75" x14ac:dyDescent="0.2">
      <c r="A1647" s="210"/>
      <c r="B1647" s="211"/>
      <c r="C1647" s="848" t="str">
        <f ca="1">IF(ISERR(AVERAGE(INDIRECT("B"&amp;(ROW()-INT($B$1/2))):INDIRECT("B"&amp;(ROW()+INT($B$1/2))))),"",AVERAGE(INDIRECT("B"&amp;(ROW()-INT($B$1/2))):INDIRECT("B"&amp;(ROW()+INT($B$1/2)))))</f>
        <v/>
      </c>
      <c r="D1647" s="848">
        <f t="shared" si="567"/>
        <v>0</v>
      </c>
      <c r="E1647" s="275"/>
      <c r="F1647" s="15"/>
      <c r="G1647" s="3"/>
      <c r="H1647" s="3"/>
      <c r="I1647" s="3"/>
      <c r="J1647" s="3"/>
      <c r="K1647" s="3"/>
      <c r="L1647" s="554"/>
      <c r="M1647" s="545"/>
      <c r="N1647" s="546"/>
      <c r="O1647" s="5"/>
      <c r="P1647" s="216"/>
      <c r="Q1647" s="217"/>
      <c r="R1647" s="218"/>
      <c r="S1647" s="219">
        <f t="shared" si="584"/>
        <v>0</v>
      </c>
      <c r="T1647" s="220">
        <f t="shared" si="585"/>
        <v>0</v>
      </c>
      <c r="U1647" s="214">
        <f t="shared" si="582"/>
        <v>0</v>
      </c>
      <c r="W1647" s="221"/>
      <c r="X1647" s="222"/>
      <c r="Y1647" s="222"/>
      <c r="Z1647" s="223"/>
      <c r="AA1647" s="222"/>
      <c r="AB1647" s="224"/>
      <c r="AC1647" s="225"/>
      <c r="AD1647" s="2">
        <f t="shared" si="569"/>
        <v>0</v>
      </c>
      <c r="AE1647" s="2">
        <f t="shared" si="570"/>
        <v>0</v>
      </c>
      <c r="AF1647" s="226"/>
      <c r="AG1647" s="219">
        <f t="shared" si="574"/>
        <v>0</v>
      </c>
      <c r="AH1647" s="234">
        <f t="shared" si="575"/>
        <v>0</v>
      </c>
      <c r="AI1647" s="214">
        <f t="shared" si="583"/>
        <v>0</v>
      </c>
      <c r="AK1647" s="229">
        <f t="shared" si="576"/>
        <v>0</v>
      </c>
      <c r="AL1647" s="226"/>
      <c r="AM1647" s="15"/>
      <c r="AN1647" s="232" t="e">
        <f t="shared" si="577"/>
        <v>#DIV/0!</v>
      </c>
      <c r="AO1647" s="214">
        <f t="shared" si="571"/>
        <v>0</v>
      </c>
      <c r="AQ1647" s="210"/>
      <c r="AR1647" s="231"/>
      <c r="AS1647" s="15"/>
      <c r="AT1647" s="232">
        <f t="shared" si="578"/>
        <v>0</v>
      </c>
      <c r="AU1647" s="235">
        <f t="shared" si="579"/>
        <v>0</v>
      </c>
      <c r="AY1647" s="210"/>
      <c r="AZ1647" s="231"/>
      <c r="BA1647" s="15"/>
      <c r="BB1647" s="232">
        <f t="shared" si="568"/>
        <v>0</v>
      </c>
      <c r="BC1647" s="235">
        <f t="shared" si="580"/>
        <v>0</v>
      </c>
      <c r="BG1647" s="210"/>
      <c r="BH1647" s="231"/>
      <c r="BI1647" s="15"/>
      <c r="BJ1647" s="232">
        <f t="shared" si="572"/>
        <v>0</v>
      </c>
      <c r="BK1647" s="235">
        <f t="shared" si="581"/>
        <v>0</v>
      </c>
      <c r="BM1647" s="109">
        <f t="shared" si="573"/>
        <v>-1.7967209849719024</v>
      </c>
      <c r="BN1647" s="213"/>
      <c r="BR1647" s="228"/>
      <c r="BS1647" s="311"/>
      <c r="BT1647" s="3"/>
      <c r="BU1647" s="213"/>
      <c r="BV1647" s="213"/>
      <c r="BW1647" s="291"/>
    </row>
    <row r="1648" spans="1:75" x14ac:dyDescent="0.2">
      <c r="A1648" s="210"/>
      <c r="B1648" s="211"/>
      <c r="C1648" s="848" t="str">
        <f ca="1">IF(ISERR(AVERAGE(INDIRECT("B"&amp;(ROW()-INT($B$1/2))):INDIRECT("B"&amp;(ROW()+INT($B$1/2))))),"",AVERAGE(INDIRECT("B"&amp;(ROW()-INT($B$1/2))):INDIRECT("B"&amp;(ROW()+INT($B$1/2)))))</f>
        <v/>
      </c>
      <c r="D1648" s="848">
        <f t="shared" si="567"/>
        <v>0</v>
      </c>
      <c r="E1648" s="275"/>
      <c r="F1648" s="15"/>
      <c r="G1648" s="3"/>
      <c r="H1648" s="3"/>
      <c r="I1648" s="3"/>
      <c r="J1648" s="3"/>
      <c r="K1648" s="3"/>
      <c r="L1648" s="554"/>
      <c r="M1648" s="545"/>
      <c r="N1648" s="546"/>
      <c r="O1648" s="5"/>
      <c r="P1648" s="216"/>
      <c r="Q1648" s="217"/>
      <c r="R1648" s="218"/>
      <c r="S1648" s="219">
        <f t="shared" si="584"/>
        <v>0</v>
      </c>
      <c r="T1648" s="220">
        <f t="shared" si="585"/>
        <v>0</v>
      </c>
      <c r="U1648" s="214">
        <f t="shared" si="582"/>
        <v>0</v>
      </c>
      <c r="W1648" s="221"/>
      <c r="X1648" s="222"/>
      <c r="Y1648" s="222"/>
      <c r="Z1648" s="223"/>
      <c r="AA1648" s="222"/>
      <c r="AB1648" s="224"/>
      <c r="AC1648" s="225"/>
      <c r="AD1648" s="2">
        <f t="shared" si="569"/>
        <v>0</v>
      </c>
      <c r="AE1648" s="2">
        <f t="shared" si="570"/>
        <v>0</v>
      </c>
      <c r="AF1648" s="226"/>
      <c r="AG1648" s="219">
        <f t="shared" si="574"/>
        <v>0</v>
      </c>
      <c r="AH1648" s="234">
        <f t="shared" si="575"/>
        <v>0</v>
      </c>
      <c r="AI1648" s="214">
        <f t="shared" si="583"/>
        <v>0</v>
      </c>
      <c r="AK1648" s="229">
        <f t="shared" si="576"/>
        <v>0</v>
      </c>
      <c r="AL1648" s="226"/>
      <c r="AM1648" s="15"/>
      <c r="AN1648" s="232" t="e">
        <f t="shared" si="577"/>
        <v>#DIV/0!</v>
      </c>
      <c r="AO1648" s="214">
        <f t="shared" si="571"/>
        <v>0</v>
      </c>
      <c r="AQ1648" s="210"/>
      <c r="AR1648" s="231"/>
      <c r="AS1648" s="15"/>
      <c r="AT1648" s="232">
        <f t="shared" si="578"/>
        <v>0</v>
      </c>
      <c r="AU1648" s="235">
        <f t="shared" si="579"/>
        <v>0</v>
      </c>
      <c r="AY1648" s="210"/>
      <c r="AZ1648" s="231"/>
      <c r="BA1648" s="15"/>
      <c r="BB1648" s="232">
        <f t="shared" si="568"/>
        <v>0</v>
      </c>
      <c r="BC1648" s="235">
        <f t="shared" si="580"/>
        <v>0</v>
      </c>
      <c r="BG1648" s="210"/>
      <c r="BH1648" s="231"/>
      <c r="BI1648" s="15"/>
      <c r="BJ1648" s="232">
        <f t="shared" si="572"/>
        <v>0</v>
      </c>
      <c r="BK1648" s="235">
        <f t="shared" si="581"/>
        <v>0</v>
      </c>
      <c r="BM1648" s="109">
        <f t="shared" si="573"/>
        <v>-1.7985533224696391</v>
      </c>
      <c r="BN1648" s="213"/>
      <c r="BR1648" s="228"/>
      <c r="BS1648" s="311"/>
      <c r="BT1648" s="3"/>
      <c r="BU1648" s="213"/>
      <c r="BV1648" s="213"/>
      <c r="BW1648" s="291"/>
    </row>
    <row r="1649" spans="1:75" x14ac:dyDescent="0.2">
      <c r="A1649" s="210"/>
      <c r="B1649" s="211"/>
      <c r="C1649" s="848" t="str">
        <f ca="1">IF(ISERR(AVERAGE(INDIRECT("B"&amp;(ROW()-INT($B$1/2))):INDIRECT("B"&amp;(ROW()+INT($B$1/2))))),"",AVERAGE(INDIRECT("B"&amp;(ROW()-INT($B$1/2))):INDIRECT("B"&amp;(ROW()+INT($B$1/2)))))</f>
        <v/>
      </c>
      <c r="D1649" s="848">
        <f t="shared" si="567"/>
        <v>0</v>
      </c>
      <c r="E1649" s="275"/>
      <c r="F1649" s="15"/>
      <c r="G1649" s="3"/>
      <c r="H1649" s="3"/>
      <c r="I1649" s="3"/>
      <c r="J1649" s="3"/>
      <c r="K1649" s="3"/>
      <c r="L1649" s="554"/>
      <c r="M1649" s="545"/>
      <c r="N1649" s="546"/>
      <c r="O1649" s="5"/>
      <c r="P1649" s="216"/>
      <c r="Q1649" s="217"/>
      <c r="R1649" s="218"/>
      <c r="S1649" s="219">
        <f t="shared" si="584"/>
        <v>0</v>
      </c>
      <c r="T1649" s="220">
        <f t="shared" si="585"/>
        <v>0</v>
      </c>
      <c r="U1649" s="214">
        <f t="shared" si="582"/>
        <v>0</v>
      </c>
      <c r="W1649" s="221"/>
      <c r="X1649" s="222"/>
      <c r="Y1649" s="222"/>
      <c r="Z1649" s="223"/>
      <c r="AA1649" s="222"/>
      <c r="AB1649" s="224"/>
      <c r="AC1649" s="225"/>
      <c r="AD1649" s="2">
        <f t="shared" si="569"/>
        <v>0</v>
      </c>
      <c r="AE1649" s="2">
        <f t="shared" si="570"/>
        <v>0</v>
      </c>
      <c r="AF1649" s="226"/>
      <c r="AG1649" s="219">
        <f t="shared" si="574"/>
        <v>0</v>
      </c>
      <c r="AH1649" s="234">
        <f t="shared" si="575"/>
        <v>0</v>
      </c>
      <c r="AI1649" s="214">
        <f t="shared" si="583"/>
        <v>0</v>
      </c>
      <c r="AK1649" s="229">
        <f t="shared" si="576"/>
        <v>0</v>
      </c>
      <c r="AL1649" s="226"/>
      <c r="AM1649" s="15"/>
      <c r="AN1649" s="232" t="e">
        <f t="shared" si="577"/>
        <v>#DIV/0!</v>
      </c>
      <c r="AO1649" s="214">
        <f t="shared" si="571"/>
        <v>0</v>
      </c>
      <c r="AQ1649" s="210"/>
      <c r="AR1649" s="231"/>
      <c r="AS1649" s="15"/>
      <c r="AT1649" s="232">
        <f t="shared" si="578"/>
        <v>0</v>
      </c>
      <c r="AU1649" s="235">
        <f t="shared" si="579"/>
        <v>0</v>
      </c>
      <c r="AY1649" s="210"/>
      <c r="AZ1649" s="231"/>
      <c r="BA1649" s="15"/>
      <c r="BB1649" s="232">
        <f t="shared" si="568"/>
        <v>0</v>
      </c>
      <c r="BC1649" s="235">
        <f t="shared" si="580"/>
        <v>0</v>
      </c>
      <c r="BG1649" s="210"/>
      <c r="BH1649" s="231"/>
      <c r="BI1649" s="15"/>
      <c r="BJ1649" s="232">
        <f t="shared" si="572"/>
        <v>0</v>
      </c>
      <c r="BK1649" s="235">
        <f t="shared" si="581"/>
        <v>0</v>
      </c>
      <c r="BM1649" s="109">
        <f t="shared" si="573"/>
        <v>-1.8003856599673758</v>
      </c>
      <c r="BN1649" s="213"/>
      <c r="BR1649" s="228"/>
      <c r="BS1649" s="311"/>
      <c r="BT1649" s="3"/>
      <c r="BU1649" s="213"/>
      <c r="BV1649" s="213"/>
      <c r="BW1649" s="291"/>
    </row>
    <row r="1650" spans="1:75" x14ac:dyDescent="0.2">
      <c r="A1650" s="210"/>
      <c r="B1650" s="211"/>
      <c r="C1650" s="848" t="str">
        <f ca="1">IF(ISERR(AVERAGE(INDIRECT("B"&amp;(ROW()-INT($B$1/2))):INDIRECT("B"&amp;(ROW()+INT($B$1/2))))),"",AVERAGE(INDIRECT("B"&amp;(ROW()-INT($B$1/2))):INDIRECT("B"&amp;(ROW()+INT($B$1/2)))))</f>
        <v/>
      </c>
      <c r="D1650" s="848">
        <f t="shared" si="567"/>
        <v>0</v>
      </c>
      <c r="E1650" s="275"/>
      <c r="F1650" s="15"/>
      <c r="G1650" s="3"/>
      <c r="H1650" s="3"/>
      <c r="I1650" s="3"/>
      <c r="J1650" s="3"/>
      <c r="K1650" s="3"/>
      <c r="L1650" s="554"/>
      <c r="M1650" s="545"/>
      <c r="N1650" s="546"/>
      <c r="O1650" s="5"/>
      <c r="P1650" s="216"/>
      <c r="Q1650" s="217"/>
      <c r="R1650" s="218"/>
      <c r="S1650" s="219">
        <f t="shared" si="584"/>
        <v>0</v>
      </c>
      <c r="T1650" s="220">
        <f t="shared" si="585"/>
        <v>0</v>
      </c>
      <c r="U1650" s="214">
        <f t="shared" si="582"/>
        <v>0</v>
      </c>
      <c r="W1650" s="221"/>
      <c r="X1650" s="222"/>
      <c r="Y1650" s="222"/>
      <c r="Z1650" s="223"/>
      <c r="AA1650" s="222"/>
      <c r="AB1650" s="224"/>
      <c r="AC1650" s="225"/>
      <c r="AD1650" s="2">
        <f t="shared" si="569"/>
        <v>0</v>
      </c>
      <c r="AE1650" s="2">
        <f t="shared" si="570"/>
        <v>0</v>
      </c>
      <c r="AF1650" s="226"/>
      <c r="AG1650" s="219">
        <f t="shared" si="574"/>
        <v>0</v>
      </c>
      <c r="AH1650" s="234">
        <f t="shared" si="575"/>
        <v>0</v>
      </c>
      <c r="AI1650" s="214">
        <f t="shared" si="583"/>
        <v>0</v>
      </c>
      <c r="AK1650" s="229">
        <f t="shared" si="576"/>
        <v>0</v>
      </c>
      <c r="AL1650" s="226"/>
      <c r="AM1650" s="15"/>
      <c r="AN1650" s="232" t="e">
        <f t="shared" si="577"/>
        <v>#DIV/0!</v>
      </c>
      <c r="AO1650" s="214">
        <f t="shared" si="571"/>
        <v>0</v>
      </c>
      <c r="AQ1650" s="210"/>
      <c r="AR1650" s="231"/>
      <c r="AS1650" s="15"/>
      <c r="AT1650" s="232">
        <f t="shared" si="578"/>
        <v>0</v>
      </c>
      <c r="AU1650" s="235">
        <f t="shared" si="579"/>
        <v>0</v>
      </c>
      <c r="AY1650" s="210"/>
      <c r="AZ1650" s="231"/>
      <c r="BA1650" s="15"/>
      <c r="BB1650" s="232">
        <f t="shared" si="568"/>
        <v>0</v>
      </c>
      <c r="BC1650" s="235">
        <f t="shared" si="580"/>
        <v>0</v>
      </c>
      <c r="BG1650" s="210"/>
      <c r="BH1650" s="231"/>
      <c r="BI1650" s="15"/>
      <c r="BJ1650" s="232">
        <f t="shared" si="572"/>
        <v>0</v>
      </c>
      <c r="BK1650" s="235">
        <f t="shared" si="581"/>
        <v>0</v>
      </c>
      <c r="BM1650" s="109">
        <f t="shared" si="573"/>
        <v>-1.8022179974651125</v>
      </c>
      <c r="BN1650" s="213"/>
      <c r="BR1650" s="228"/>
      <c r="BS1650" s="311"/>
      <c r="BT1650" s="3"/>
      <c r="BU1650" s="213"/>
      <c r="BV1650" s="213"/>
      <c r="BW1650" s="291"/>
    </row>
    <row r="1651" spans="1:75" x14ac:dyDescent="0.2">
      <c r="A1651" s="210"/>
      <c r="B1651" s="211"/>
      <c r="C1651" s="848" t="str">
        <f ca="1">IF(ISERR(AVERAGE(INDIRECT("B"&amp;(ROW()-INT($B$1/2))):INDIRECT("B"&amp;(ROW()+INT($B$1/2))))),"",AVERAGE(INDIRECT("B"&amp;(ROW()-INT($B$1/2))):INDIRECT("B"&amp;(ROW()+INT($B$1/2)))))</f>
        <v/>
      </c>
      <c r="D1651" s="848">
        <f t="shared" si="567"/>
        <v>0</v>
      </c>
      <c r="E1651" s="275"/>
      <c r="F1651" s="15"/>
      <c r="G1651" s="3"/>
      <c r="H1651" s="3"/>
      <c r="I1651" s="3"/>
      <c r="J1651" s="3"/>
      <c r="K1651" s="3"/>
      <c r="L1651" s="554"/>
      <c r="M1651" s="545"/>
      <c r="N1651" s="546"/>
      <c r="O1651" s="5"/>
      <c r="P1651" s="216"/>
      <c r="Q1651" s="217"/>
      <c r="R1651" s="218"/>
      <c r="S1651" s="219">
        <f t="shared" si="584"/>
        <v>0</v>
      </c>
      <c r="T1651" s="220">
        <f t="shared" si="585"/>
        <v>0</v>
      </c>
      <c r="U1651" s="214">
        <f t="shared" si="582"/>
        <v>0</v>
      </c>
      <c r="W1651" s="221"/>
      <c r="X1651" s="222"/>
      <c r="Y1651" s="222"/>
      <c r="Z1651" s="223"/>
      <c r="AA1651" s="222"/>
      <c r="AB1651" s="224"/>
      <c r="AC1651" s="225"/>
      <c r="AD1651" s="2">
        <f t="shared" si="569"/>
        <v>0</v>
      </c>
      <c r="AE1651" s="2">
        <f t="shared" si="570"/>
        <v>0</v>
      </c>
      <c r="AF1651" s="226"/>
      <c r="AG1651" s="219">
        <f t="shared" si="574"/>
        <v>0</v>
      </c>
      <c r="AH1651" s="234">
        <f t="shared" si="575"/>
        <v>0</v>
      </c>
      <c r="AI1651" s="214">
        <f t="shared" si="583"/>
        <v>0</v>
      </c>
      <c r="AK1651" s="229">
        <f t="shared" si="576"/>
        <v>0</v>
      </c>
      <c r="AL1651" s="226"/>
      <c r="AM1651" s="15"/>
      <c r="AN1651" s="232" t="e">
        <f t="shared" si="577"/>
        <v>#DIV/0!</v>
      </c>
      <c r="AO1651" s="214">
        <f t="shared" si="571"/>
        <v>0</v>
      </c>
      <c r="AQ1651" s="210"/>
      <c r="AR1651" s="231"/>
      <c r="AS1651" s="15"/>
      <c r="AT1651" s="232">
        <f t="shared" si="578"/>
        <v>0</v>
      </c>
      <c r="AU1651" s="235">
        <f t="shared" si="579"/>
        <v>0</v>
      </c>
      <c r="AY1651" s="210"/>
      <c r="AZ1651" s="231"/>
      <c r="BA1651" s="15"/>
      <c r="BB1651" s="232">
        <f t="shared" si="568"/>
        <v>0</v>
      </c>
      <c r="BC1651" s="235">
        <f t="shared" si="580"/>
        <v>0</v>
      </c>
      <c r="BG1651" s="210"/>
      <c r="BH1651" s="231"/>
      <c r="BI1651" s="15"/>
      <c r="BJ1651" s="232">
        <f t="shared" si="572"/>
        <v>0</v>
      </c>
      <c r="BK1651" s="235">
        <f t="shared" si="581"/>
        <v>0</v>
      </c>
      <c r="BM1651" s="109">
        <f t="shared" si="573"/>
        <v>-1.8040503349628492</v>
      </c>
      <c r="BN1651" s="213"/>
      <c r="BR1651" s="228"/>
      <c r="BS1651" s="311"/>
      <c r="BT1651" s="3"/>
      <c r="BU1651" s="213"/>
      <c r="BV1651" s="213"/>
      <c r="BW1651" s="291"/>
    </row>
    <row r="1652" spans="1:75" x14ac:dyDescent="0.2">
      <c r="A1652" s="210"/>
      <c r="B1652" s="211"/>
      <c r="C1652" s="848" t="str">
        <f ca="1">IF(ISERR(AVERAGE(INDIRECT("B"&amp;(ROW()-INT($B$1/2))):INDIRECT("B"&amp;(ROW()+INT($B$1/2))))),"",AVERAGE(INDIRECT("B"&amp;(ROW()-INT($B$1/2))):INDIRECT("B"&amp;(ROW()+INT($B$1/2)))))</f>
        <v/>
      </c>
      <c r="D1652" s="848">
        <f t="shared" si="567"/>
        <v>0</v>
      </c>
      <c r="E1652" s="275"/>
      <c r="F1652" s="15"/>
      <c r="G1652" s="3"/>
      <c r="H1652" s="3"/>
      <c r="I1652" s="3"/>
      <c r="J1652" s="3"/>
      <c r="K1652" s="3"/>
      <c r="L1652" s="554"/>
      <c r="M1652" s="545"/>
      <c r="N1652" s="546"/>
      <c r="O1652" s="5"/>
      <c r="P1652" s="216"/>
      <c r="Q1652" s="217"/>
      <c r="R1652" s="218"/>
      <c r="S1652" s="219">
        <f t="shared" si="584"/>
        <v>0</v>
      </c>
      <c r="T1652" s="220">
        <f t="shared" si="585"/>
        <v>0</v>
      </c>
      <c r="U1652" s="214">
        <f t="shared" si="582"/>
        <v>0</v>
      </c>
      <c r="W1652" s="221"/>
      <c r="X1652" s="222"/>
      <c r="Y1652" s="222"/>
      <c r="Z1652" s="223"/>
      <c r="AA1652" s="222"/>
      <c r="AB1652" s="224"/>
      <c r="AC1652" s="225"/>
      <c r="AD1652" s="2">
        <f t="shared" si="569"/>
        <v>0</v>
      </c>
      <c r="AE1652" s="2">
        <f t="shared" si="570"/>
        <v>0</v>
      </c>
      <c r="AF1652" s="226"/>
      <c r="AG1652" s="219">
        <f t="shared" si="574"/>
        <v>0</v>
      </c>
      <c r="AH1652" s="234">
        <f t="shared" si="575"/>
        <v>0</v>
      </c>
      <c r="AI1652" s="214">
        <f t="shared" si="583"/>
        <v>0</v>
      </c>
      <c r="AK1652" s="229">
        <f t="shared" si="576"/>
        <v>0</v>
      </c>
      <c r="AL1652" s="226"/>
      <c r="AM1652" s="15"/>
      <c r="AN1652" s="232" t="e">
        <f t="shared" si="577"/>
        <v>#DIV/0!</v>
      </c>
      <c r="AO1652" s="214">
        <f t="shared" si="571"/>
        <v>0</v>
      </c>
      <c r="AQ1652" s="210"/>
      <c r="AR1652" s="231"/>
      <c r="AS1652" s="15"/>
      <c r="AT1652" s="232">
        <f t="shared" si="578"/>
        <v>0</v>
      </c>
      <c r="AU1652" s="235">
        <f t="shared" si="579"/>
        <v>0</v>
      </c>
      <c r="AY1652" s="210"/>
      <c r="AZ1652" s="231"/>
      <c r="BA1652" s="15"/>
      <c r="BB1652" s="232">
        <f t="shared" si="568"/>
        <v>0</v>
      </c>
      <c r="BC1652" s="235">
        <f t="shared" si="580"/>
        <v>0</v>
      </c>
      <c r="BG1652" s="210"/>
      <c r="BH1652" s="231"/>
      <c r="BI1652" s="15"/>
      <c r="BJ1652" s="232">
        <f t="shared" si="572"/>
        <v>0</v>
      </c>
      <c r="BK1652" s="235">
        <f t="shared" si="581"/>
        <v>0</v>
      </c>
      <c r="BM1652" s="109">
        <f t="shared" si="573"/>
        <v>-1.8058826724605859</v>
      </c>
      <c r="BN1652" s="213"/>
      <c r="BR1652" s="228"/>
      <c r="BS1652" s="311"/>
      <c r="BT1652" s="3"/>
      <c r="BU1652" s="213"/>
      <c r="BV1652" s="213"/>
      <c r="BW1652" s="291"/>
    </row>
    <row r="1653" spans="1:75" x14ac:dyDescent="0.2">
      <c r="A1653" s="210"/>
      <c r="B1653" s="211"/>
      <c r="C1653" s="848" t="str">
        <f ca="1">IF(ISERR(AVERAGE(INDIRECT("B"&amp;(ROW()-INT($B$1/2))):INDIRECT("B"&amp;(ROW()+INT($B$1/2))))),"",AVERAGE(INDIRECT("B"&amp;(ROW()-INT($B$1/2))):INDIRECT("B"&amp;(ROW()+INT($B$1/2)))))</f>
        <v/>
      </c>
      <c r="D1653" s="848">
        <f t="shared" si="567"/>
        <v>0</v>
      </c>
      <c r="E1653" s="275"/>
      <c r="F1653" s="15"/>
      <c r="G1653" s="3"/>
      <c r="H1653" s="3"/>
      <c r="I1653" s="3"/>
      <c r="J1653" s="3"/>
      <c r="K1653" s="3"/>
      <c r="L1653" s="554"/>
      <c r="M1653" s="545"/>
      <c r="N1653" s="546"/>
      <c r="O1653" s="5"/>
      <c r="P1653" s="216"/>
      <c r="Q1653" s="217"/>
      <c r="R1653" s="218"/>
      <c r="S1653" s="219">
        <f t="shared" si="584"/>
        <v>0</v>
      </c>
      <c r="T1653" s="220">
        <f t="shared" si="585"/>
        <v>0</v>
      </c>
      <c r="U1653" s="214">
        <f t="shared" si="582"/>
        <v>0</v>
      </c>
      <c r="W1653" s="221"/>
      <c r="X1653" s="222"/>
      <c r="Y1653" s="222"/>
      <c r="Z1653" s="223"/>
      <c r="AA1653" s="222"/>
      <c r="AB1653" s="224"/>
      <c r="AC1653" s="225"/>
      <c r="AD1653" s="2">
        <f t="shared" si="569"/>
        <v>0</v>
      </c>
      <c r="AE1653" s="2">
        <f t="shared" si="570"/>
        <v>0</v>
      </c>
      <c r="AF1653" s="226"/>
      <c r="AG1653" s="219">
        <f t="shared" si="574"/>
        <v>0</v>
      </c>
      <c r="AH1653" s="234">
        <f t="shared" si="575"/>
        <v>0</v>
      </c>
      <c r="AI1653" s="214">
        <f t="shared" si="583"/>
        <v>0</v>
      </c>
      <c r="AK1653" s="229">
        <f t="shared" si="576"/>
        <v>0</v>
      </c>
      <c r="AL1653" s="226"/>
      <c r="AM1653" s="15"/>
      <c r="AN1653" s="232" t="e">
        <f t="shared" si="577"/>
        <v>#DIV/0!</v>
      </c>
      <c r="AO1653" s="214">
        <f t="shared" si="571"/>
        <v>0</v>
      </c>
      <c r="AQ1653" s="210"/>
      <c r="AR1653" s="231"/>
      <c r="AS1653" s="15"/>
      <c r="AT1653" s="232">
        <f t="shared" si="578"/>
        <v>0</v>
      </c>
      <c r="AU1653" s="235">
        <f t="shared" si="579"/>
        <v>0</v>
      </c>
      <c r="AY1653" s="210"/>
      <c r="AZ1653" s="231"/>
      <c r="BA1653" s="15"/>
      <c r="BB1653" s="232">
        <f t="shared" si="568"/>
        <v>0</v>
      </c>
      <c r="BC1653" s="235">
        <f t="shared" si="580"/>
        <v>0</v>
      </c>
      <c r="BG1653" s="210"/>
      <c r="BH1653" s="231"/>
      <c r="BI1653" s="15"/>
      <c r="BJ1653" s="232">
        <f t="shared" si="572"/>
        <v>0</v>
      </c>
      <c r="BK1653" s="235">
        <f t="shared" si="581"/>
        <v>0</v>
      </c>
      <c r="BM1653" s="109">
        <f t="shared" si="573"/>
        <v>-1.8077150099583226</v>
      </c>
      <c r="BN1653" s="213"/>
      <c r="BR1653" s="228"/>
      <c r="BS1653" s="311"/>
      <c r="BT1653" s="3"/>
      <c r="BU1653" s="213"/>
      <c r="BV1653" s="213"/>
      <c r="BW1653" s="291"/>
    </row>
    <row r="1654" spans="1:75" x14ac:dyDescent="0.2">
      <c r="A1654" s="210"/>
      <c r="B1654" s="211"/>
      <c r="C1654" s="848" t="str">
        <f ca="1">IF(ISERR(AVERAGE(INDIRECT("B"&amp;(ROW()-INT($B$1/2))):INDIRECT("B"&amp;(ROW()+INT($B$1/2))))),"",AVERAGE(INDIRECT("B"&amp;(ROW()-INT($B$1/2))):INDIRECT("B"&amp;(ROW()+INT($B$1/2)))))</f>
        <v/>
      </c>
      <c r="D1654" s="848">
        <f t="shared" si="567"/>
        <v>0</v>
      </c>
      <c r="E1654" s="275"/>
      <c r="F1654" s="15"/>
      <c r="G1654" s="3"/>
      <c r="H1654" s="3"/>
      <c r="I1654" s="3"/>
      <c r="J1654" s="3"/>
      <c r="K1654" s="3"/>
      <c r="L1654" s="554"/>
      <c r="M1654" s="545"/>
      <c r="N1654" s="546"/>
      <c r="O1654" s="5"/>
      <c r="P1654" s="216"/>
      <c r="Q1654" s="217"/>
      <c r="R1654" s="218"/>
      <c r="S1654" s="219">
        <f t="shared" si="584"/>
        <v>0</v>
      </c>
      <c r="T1654" s="220">
        <f t="shared" si="585"/>
        <v>0</v>
      </c>
      <c r="U1654" s="214">
        <f t="shared" si="582"/>
        <v>0</v>
      </c>
      <c r="W1654" s="221"/>
      <c r="X1654" s="222"/>
      <c r="Y1654" s="222"/>
      <c r="Z1654" s="223"/>
      <c r="AA1654" s="222"/>
      <c r="AB1654" s="224"/>
      <c r="AC1654" s="225"/>
      <c r="AD1654" s="2">
        <f t="shared" si="569"/>
        <v>0</v>
      </c>
      <c r="AE1654" s="2">
        <f t="shared" si="570"/>
        <v>0</v>
      </c>
      <c r="AF1654" s="226"/>
      <c r="AG1654" s="219">
        <f t="shared" si="574"/>
        <v>0</v>
      </c>
      <c r="AH1654" s="234">
        <f t="shared" si="575"/>
        <v>0</v>
      </c>
      <c r="AI1654" s="214">
        <f t="shared" si="583"/>
        <v>0</v>
      </c>
      <c r="AK1654" s="229">
        <f t="shared" si="576"/>
        <v>0</v>
      </c>
      <c r="AL1654" s="226"/>
      <c r="AM1654" s="15"/>
      <c r="AN1654" s="232" t="e">
        <f t="shared" si="577"/>
        <v>#DIV/0!</v>
      </c>
      <c r="AO1654" s="214">
        <f t="shared" si="571"/>
        <v>0</v>
      </c>
      <c r="AQ1654" s="210"/>
      <c r="AR1654" s="231"/>
      <c r="AS1654" s="15"/>
      <c r="AT1654" s="232">
        <f t="shared" si="578"/>
        <v>0</v>
      </c>
      <c r="AU1654" s="235">
        <f t="shared" si="579"/>
        <v>0</v>
      </c>
      <c r="AY1654" s="210"/>
      <c r="AZ1654" s="231"/>
      <c r="BA1654" s="15"/>
      <c r="BB1654" s="232">
        <f t="shared" si="568"/>
        <v>0</v>
      </c>
      <c r="BC1654" s="235">
        <f t="shared" si="580"/>
        <v>0</v>
      </c>
      <c r="BG1654" s="210"/>
      <c r="BH1654" s="231"/>
      <c r="BI1654" s="15"/>
      <c r="BJ1654" s="232">
        <f t="shared" si="572"/>
        <v>0</v>
      </c>
      <c r="BK1654" s="235">
        <f t="shared" si="581"/>
        <v>0</v>
      </c>
      <c r="BM1654" s="109">
        <f t="shared" si="573"/>
        <v>-1.8095473474560593</v>
      </c>
      <c r="BN1654" s="213"/>
      <c r="BR1654" s="228"/>
      <c r="BS1654" s="311"/>
      <c r="BT1654" s="3"/>
      <c r="BU1654" s="213"/>
      <c r="BV1654" s="213"/>
      <c r="BW1654" s="291"/>
    </row>
    <row r="1655" spans="1:75" x14ac:dyDescent="0.2">
      <c r="A1655" s="210"/>
      <c r="B1655" s="211"/>
      <c r="C1655" s="848" t="str">
        <f ca="1">IF(ISERR(AVERAGE(INDIRECT("B"&amp;(ROW()-INT($B$1/2))):INDIRECT("B"&amp;(ROW()+INT($B$1/2))))),"",AVERAGE(INDIRECT("B"&amp;(ROW()-INT($B$1/2))):INDIRECT("B"&amp;(ROW()+INT($B$1/2)))))</f>
        <v/>
      </c>
      <c r="D1655" s="848">
        <f t="shared" si="567"/>
        <v>0</v>
      </c>
      <c r="E1655" s="275"/>
      <c r="F1655" s="15"/>
      <c r="G1655" s="3"/>
      <c r="H1655" s="3"/>
      <c r="I1655" s="3"/>
      <c r="J1655" s="3"/>
      <c r="K1655" s="3"/>
      <c r="L1655" s="554"/>
      <c r="M1655" s="545"/>
      <c r="N1655" s="546"/>
      <c r="O1655" s="5"/>
      <c r="P1655" s="216"/>
      <c r="Q1655" s="217"/>
      <c r="R1655" s="218"/>
      <c r="S1655" s="219">
        <f t="shared" si="584"/>
        <v>0</v>
      </c>
      <c r="T1655" s="220">
        <f t="shared" si="585"/>
        <v>0</v>
      </c>
      <c r="U1655" s="214">
        <f t="shared" si="582"/>
        <v>0</v>
      </c>
      <c r="W1655" s="221"/>
      <c r="X1655" s="222"/>
      <c r="Y1655" s="222"/>
      <c r="Z1655" s="223"/>
      <c r="AA1655" s="222"/>
      <c r="AB1655" s="224"/>
      <c r="AC1655" s="225"/>
      <c r="AD1655" s="2">
        <f t="shared" si="569"/>
        <v>0</v>
      </c>
      <c r="AE1655" s="2">
        <f t="shared" si="570"/>
        <v>0</v>
      </c>
      <c r="AF1655" s="226"/>
      <c r="AG1655" s="219">
        <f t="shared" si="574"/>
        <v>0</v>
      </c>
      <c r="AH1655" s="234">
        <f t="shared" si="575"/>
        <v>0</v>
      </c>
      <c r="AI1655" s="214">
        <f t="shared" si="583"/>
        <v>0</v>
      </c>
      <c r="AK1655" s="229">
        <f t="shared" si="576"/>
        <v>0</v>
      </c>
      <c r="AL1655" s="226"/>
      <c r="AM1655" s="15"/>
      <c r="AN1655" s="232" t="e">
        <f t="shared" si="577"/>
        <v>#DIV/0!</v>
      </c>
      <c r="AO1655" s="214">
        <f t="shared" si="571"/>
        <v>0</v>
      </c>
      <c r="AQ1655" s="210"/>
      <c r="AR1655" s="231"/>
      <c r="AS1655" s="15"/>
      <c r="AT1655" s="232">
        <f t="shared" si="578"/>
        <v>0</v>
      </c>
      <c r="AU1655" s="235">
        <f t="shared" si="579"/>
        <v>0</v>
      </c>
      <c r="AY1655" s="210"/>
      <c r="AZ1655" s="231"/>
      <c r="BA1655" s="15"/>
      <c r="BB1655" s="232">
        <f t="shared" si="568"/>
        <v>0</v>
      </c>
      <c r="BC1655" s="235">
        <f t="shared" si="580"/>
        <v>0</v>
      </c>
      <c r="BG1655" s="210"/>
      <c r="BH1655" s="231"/>
      <c r="BI1655" s="15"/>
      <c r="BJ1655" s="232">
        <f t="shared" si="572"/>
        <v>0</v>
      </c>
      <c r="BK1655" s="235">
        <f t="shared" si="581"/>
        <v>0</v>
      </c>
      <c r="BM1655" s="109">
        <f t="shared" si="573"/>
        <v>-1.811379684953796</v>
      </c>
      <c r="BN1655" s="213"/>
      <c r="BR1655" s="228"/>
      <c r="BS1655" s="311"/>
      <c r="BT1655" s="3"/>
      <c r="BU1655" s="213"/>
      <c r="BV1655" s="213"/>
      <c r="BW1655" s="291"/>
    </row>
    <row r="1656" spans="1:75" x14ac:dyDescent="0.2">
      <c r="A1656" s="210"/>
      <c r="B1656" s="211"/>
      <c r="C1656" s="848" t="str">
        <f ca="1">IF(ISERR(AVERAGE(INDIRECT("B"&amp;(ROW()-INT($B$1/2))):INDIRECT("B"&amp;(ROW()+INT($B$1/2))))),"",AVERAGE(INDIRECT("B"&amp;(ROW()-INT($B$1/2))):INDIRECT("B"&amp;(ROW()+INT($B$1/2)))))</f>
        <v/>
      </c>
      <c r="D1656" s="848">
        <f t="shared" si="567"/>
        <v>0</v>
      </c>
      <c r="E1656" s="275"/>
      <c r="F1656" s="15"/>
      <c r="G1656" s="3"/>
      <c r="H1656" s="3"/>
      <c r="I1656" s="3"/>
      <c r="J1656" s="3"/>
      <c r="K1656" s="3"/>
      <c r="L1656" s="554"/>
      <c r="M1656" s="545"/>
      <c r="N1656" s="546"/>
      <c r="O1656" s="5"/>
      <c r="P1656" s="216"/>
      <c r="Q1656" s="217"/>
      <c r="R1656" s="218"/>
      <c r="S1656" s="219">
        <f t="shared" si="584"/>
        <v>0</v>
      </c>
      <c r="T1656" s="220">
        <f t="shared" si="585"/>
        <v>0</v>
      </c>
      <c r="U1656" s="214">
        <f t="shared" si="582"/>
        <v>0</v>
      </c>
      <c r="W1656" s="221"/>
      <c r="X1656" s="222"/>
      <c r="Y1656" s="222"/>
      <c r="Z1656" s="223"/>
      <c r="AA1656" s="222"/>
      <c r="AB1656" s="224"/>
      <c r="AC1656" s="225"/>
      <c r="AD1656" s="2">
        <f t="shared" si="569"/>
        <v>0</v>
      </c>
      <c r="AE1656" s="2">
        <f t="shared" si="570"/>
        <v>0</v>
      </c>
      <c r="AF1656" s="226"/>
      <c r="AG1656" s="219">
        <f t="shared" si="574"/>
        <v>0</v>
      </c>
      <c r="AH1656" s="234">
        <f t="shared" si="575"/>
        <v>0</v>
      </c>
      <c r="AI1656" s="214">
        <f t="shared" si="583"/>
        <v>0</v>
      </c>
      <c r="AK1656" s="229">
        <f t="shared" si="576"/>
        <v>0</v>
      </c>
      <c r="AL1656" s="226"/>
      <c r="AM1656" s="15"/>
      <c r="AN1656" s="232" t="e">
        <f t="shared" si="577"/>
        <v>#DIV/0!</v>
      </c>
      <c r="AO1656" s="214">
        <f t="shared" si="571"/>
        <v>0</v>
      </c>
      <c r="AQ1656" s="210"/>
      <c r="AR1656" s="231"/>
      <c r="AS1656" s="15"/>
      <c r="AT1656" s="232">
        <f t="shared" si="578"/>
        <v>0</v>
      </c>
      <c r="AU1656" s="235">
        <f t="shared" si="579"/>
        <v>0</v>
      </c>
      <c r="AY1656" s="210"/>
      <c r="AZ1656" s="231"/>
      <c r="BA1656" s="15"/>
      <c r="BB1656" s="232">
        <f t="shared" si="568"/>
        <v>0</v>
      </c>
      <c r="BC1656" s="235">
        <f t="shared" si="580"/>
        <v>0</v>
      </c>
      <c r="BG1656" s="210"/>
      <c r="BH1656" s="231"/>
      <c r="BI1656" s="15"/>
      <c r="BJ1656" s="232">
        <f t="shared" si="572"/>
        <v>0</v>
      </c>
      <c r="BK1656" s="235">
        <f t="shared" si="581"/>
        <v>0</v>
      </c>
      <c r="BM1656" s="109">
        <f t="shared" si="573"/>
        <v>-1.8132120224515327</v>
      </c>
      <c r="BN1656" s="213"/>
      <c r="BR1656" s="228"/>
      <c r="BS1656" s="311"/>
      <c r="BT1656" s="3"/>
      <c r="BU1656" s="213"/>
      <c r="BV1656" s="213"/>
      <c r="BW1656" s="291"/>
    </row>
    <row r="1657" spans="1:75" x14ac:dyDescent="0.2">
      <c r="A1657" s="210"/>
      <c r="B1657" s="211"/>
      <c r="C1657" s="848" t="str">
        <f ca="1">IF(ISERR(AVERAGE(INDIRECT("B"&amp;(ROW()-INT($B$1/2))):INDIRECT("B"&amp;(ROW()+INT($B$1/2))))),"",AVERAGE(INDIRECT("B"&amp;(ROW()-INT($B$1/2))):INDIRECT("B"&amp;(ROW()+INT($B$1/2)))))</f>
        <v/>
      </c>
      <c r="D1657" s="848">
        <f t="shared" si="567"/>
        <v>0</v>
      </c>
      <c r="E1657" s="275"/>
      <c r="F1657" s="15"/>
      <c r="G1657" s="3"/>
      <c r="H1657" s="3"/>
      <c r="I1657" s="3"/>
      <c r="J1657" s="3"/>
      <c r="K1657" s="3"/>
      <c r="L1657" s="554"/>
      <c r="M1657" s="545"/>
      <c r="N1657" s="546"/>
      <c r="O1657" s="5"/>
      <c r="P1657" s="216"/>
      <c r="Q1657" s="217"/>
      <c r="R1657" s="218"/>
      <c r="S1657" s="219">
        <f t="shared" si="584"/>
        <v>0</v>
      </c>
      <c r="T1657" s="220">
        <f t="shared" si="585"/>
        <v>0</v>
      </c>
      <c r="U1657" s="214">
        <f t="shared" si="582"/>
        <v>0</v>
      </c>
      <c r="W1657" s="221"/>
      <c r="X1657" s="222"/>
      <c r="Y1657" s="222"/>
      <c r="Z1657" s="223"/>
      <c r="AA1657" s="222"/>
      <c r="AB1657" s="224"/>
      <c r="AC1657" s="225"/>
      <c r="AD1657" s="2">
        <f t="shared" si="569"/>
        <v>0</v>
      </c>
      <c r="AE1657" s="2">
        <f t="shared" si="570"/>
        <v>0</v>
      </c>
      <c r="AF1657" s="226"/>
      <c r="AG1657" s="219">
        <f t="shared" si="574"/>
        <v>0</v>
      </c>
      <c r="AH1657" s="234">
        <f t="shared" si="575"/>
        <v>0</v>
      </c>
      <c r="AI1657" s="214">
        <f t="shared" si="583"/>
        <v>0</v>
      </c>
      <c r="AK1657" s="229">
        <f t="shared" si="576"/>
        <v>0</v>
      </c>
      <c r="AL1657" s="226"/>
      <c r="AM1657" s="15"/>
      <c r="AN1657" s="232" t="e">
        <f t="shared" si="577"/>
        <v>#DIV/0!</v>
      </c>
      <c r="AO1657" s="214">
        <f t="shared" si="571"/>
        <v>0</v>
      </c>
      <c r="AQ1657" s="210"/>
      <c r="AR1657" s="231"/>
      <c r="AS1657" s="15"/>
      <c r="AT1657" s="232">
        <f t="shared" si="578"/>
        <v>0</v>
      </c>
      <c r="AU1657" s="235">
        <f t="shared" si="579"/>
        <v>0</v>
      </c>
      <c r="AY1657" s="210"/>
      <c r="AZ1657" s="231"/>
      <c r="BA1657" s="15"/>
      <c r="BB1657" s="232">
        <f t="shared" si="568"/>
        <v>0</v>
      </c>
      <c r="BC1657" s="235">
        <f t="shared" si="580"/>
        <v>0</v>
      </c>
      <c r="BG1657" s="210"/>
      <c r="BH1657" s="231"/>
      <c r="BI1657" s="15"/>
      <c r="BJ1657" s="232">
        <f t="shared" si="572"/>
        <v>0</v>
      </c>
      <c r="BK1657" s="235">
        <f t="shared" si="581"/>
        <v>0</v>
      </c>
      <c r="BM1657" s="109">
        <f t="shared" si="573"/>
        <v>-1.8150443599492694</v>
      </c>
      <c r="BN1657" s="213"/>
      <c r="BR1657" s="228"/>
      <c r="BS1657" s="311"/>
      <c r="BT1657" s="3"/>
      <c r="BU1657" s="213"/>
      <c r="BV1657" s="213"/>
      <c r="BW1657" s="291"/>
    </row>
    <row r="1658" spans="1:75" x14ac:dyDescent="0.2">
      <c r="A1658" s="210"/>
      <c r="B1658" s="211"/>
      <c r="C1658" s="848" t="str">
        <f ca="1">IF(ISERR(AVERAGE(INDIRECT("B"&amp;(ROW()-INT($B$1/2))):INDIRECT("B"&amp;(ROW()+INT($B$1/2))))),"",AVERAGE(INDIRECT("B"&amp;(ROW()-INT($B$1/2))):INDIRECT("B"&amp;(ROW()+INT($B$1/2)))))</f>
        <v/>
      </c>
      <c r="D1658" s="848">
        <f t="shared" si="567"/>
        <v>0</v>
      </c>
      <c r="E1658" s="275"/>
      <c r="F1658" s="15"/>
      <c r="G1658" s="3"/>
      <c r="H1658" s="3"/>
      <c r="I1658" s="3"/>
      <c r="J1658" s="3"/>
      <c r="K1658" s="3"/>
      <c r="L1658" s="554"/>
      <c r="M1658" s="545"/>
      <c r="N1658" s="546"/>
      <c r="O1658" s="5"/>
      <c r="P1658" s="216"/>
      <c r="Q1658" s="217"/>
      <c r="R1658" s="218"/>
      <c r="S1658" s="219">
        <f t="shared" si="584"/>
        <v>0</v>
      </c>
      <c r="T1658" s="220">
        <f t="shared" si="585"/>
        <v>0</v>
      </c>
      <c r="U1658" s="214">
        <f t="shared" si="582"/>
        <v>0</v>
      </c>
      <c r="W1658" s="221"/>
      <c r="X1658" s="222"/>
      <c r="Y1658" s="222"/>
      <c r="Z1658" s="223"/>
      <c r="AA1658" s="222"/>
      <c r="AB1658" s="224"/>
      <c r="AC1658" s="225"/>
      <c r="AD1658" s="2">
        <f t="shared" si="569"/>
        <v>0</v>
      </c>
      <c r="AE1658" s="2">
        <f t="shared" si="570"/>
        <v>0</v>
      </c>
      <c r="AF1658" s="226"/>
      <c r="AG1658" s="219">
        <f t="shared" si="574"/>
        <v>0</v>
      </c>
      <c r="AH1658" s="234">
        <f t="shared" si="575"/>
        <v>0</v>
      </c>
      <c r="AI1658" s="214">
        <f t="shared" si="583"/>
        <v>0</v>
      </c>
      <c r="AK1658" s="229">
        <f t="shared" si="576"/>
        <v>0</v>
      </c>
      <c r="AL1658" s="226"/>
      <c r="AM1658" s="15"/>
      <c r="AN1658" s="232" t="e">
        <f t="shared" si="577"/>
        <v>#DIV/0!</v>
      </c>
      <c r="AO1658" s="214">
        <f t="shared" si="571"/>
        <v>0</v>
      </c>
      <c r="AQ1658" s="210"/>
      <c r="AR1658" s="231"/>
      <c r="AS1658" s="15"/>
      <c r="AT1658" s="232">
        <f t="shared" si="578"/>
        <v>0</v>
      </c>
      <c r="AU1658" s="235">
        <f t="shared" si="579"/>
        <v>0</v>
      </c>
      <c r="AY1658" s="210"/>
      <c r="AZ1658" s="231"/>
      <c r="BA1658" s="15"/>
      <c r="BB1658" s="232">
        <f t="shared" si="568"/>
        <v>0</v>
      </c>
      <c r="BC1658" s="235">
        <f t="shared" si="580"/>
        <v>0</v>
      </c>
      <c r="BG1658" s="210"/>
      <c r="BH1658" s="231"/>
      <c r="BI1658" s="15"/>
      <c r="BJ1658" s="232">
        <f t="shared" si="572"/>
        <v>0</v>
      </c>
      <c r="BK1658" s="235">
        <f t="shared" si="581"/>
        <v>0</v>
      </c>
      <c r="BM1658" s="109">
        <f t="shared" si="573"/>
        <v>-1.8168766974470061</v>
      </c>
      <c r="BN1658" s="213"/>
      <c r="BR1658" s="228"/>
      <c r="BS1658" s="311"/>
      <c r="BT1658" s="3"/>
      <c r="BU1658" s="213"/>
      <c r="BV1658" s="213"/>
      <c r="BW1658" s="291"/>
    </row>
    <row r="1659" spans="1:75" x14ac:dyDescent="0.2">
      <c r="A1659" s="210"/>
      <c r="B1659" s="211"/>
      <c r="C1659" s="848" t="str">
        <f ca="1">IF(ISERR(AVERAGE(INDIRECT("B"&amp;(ROW()-INT($B$1/2))):INDIRECT("B"&amp;(ROW()+INT($B$1/2))))),"",AVERAGE(INDIRECT("B"&amp;(ROW()-INT($B$1/2))):INDIRECT("B"&amp;(ROW()+INT($B$1/2)))))</f>
        <v/>
      </c>
      <c r="D1659" s="848">
        <f t="shared" si="567"/>
        <v>0</v>
      </c>
      <c r="E1659" s="275"/>
      <c r="F1659" s="15"/>
      <c r="G1659" s="3"/>
      <c r="H1659" s="3"/>
      <c r="I1659" s="3"/>
      <c r="J1659" s="3"/>
      <c r="K1659" s="3"/>
      <c r="L1659" s="554"/>
      <c r="M1659" s="545"/>
      <c r="N1659" s="546"/>
      <c r="O1659" s="5"/>
      <c r="P1659" s="216"/>
      <c r="Q1659" s="217"/>
      <c r="R1659" s="218"/>
      <c r="S1659" s="219">
        <f t="shared" si="584"/>
        <v>0</v>
      </c>
      <c r="T1659" s="220">
        <f t="shared" si="585"/>
        <v>0</v>
      </c>
      <c r="U1659" s="214">
        <f t="shared" si="582"/>
        <v>0</v>
      </c>
      <c r="W1659" s="221"/>
      <c r="X1659" s="222"/>
      <c r="Y1659" s="222"/>
      <c r="Z1659" s="223"/>
      <c r="AA1659" s="222"/>
      <c r="AB1659" s="224"/>
      <c r="AC1659" s="225"/>
      <c r="AD1659" s="2">
        <f t="shared" si="569"/>
        <v>0</v>
      </c>
      <c r="AE1659" s="2">
        <f t="shared" si="570"/>
        <v>0</v>
      </c>
      <c r="AF1659" s="226"/>
      <c r="AG1659" s="219">
        <f t="shared" si="574"/>
        <v>0</v>
      </c>
      <c r="AH1659" s="234">
        <f t="shared" si="575"/>
        <v>0</v>
      </c>
      <c r="AI1659" s="214">
        <f t="shared" si="583"/>
        <v>0</v>
      </c>
      <c r="AK1659" s="229">
        <f t="shared" si="576"/>
        <v>0</v>
      </c>
      <c r="AL1659" s="226"/>
      <c r="AM1659" s="15"/>
      <c r="AN1659" s="232" t="e">
        <f t="shared" si="577"/>
        <v>#DIV/0!</v>
      </c>
      <c r="AO1659" s="214">
        <f t="shared" si="571"/>
        <v>0</v>
      </c>
      <c r="AQ1659" s="210"/>
      <c r="AR1659" s="231"/>
      <c r="AS1659" s="15"/>
      <c r="AT1659" s="232">
        <f t="shared" si="578"/>
        <v>0</v>
      </c>
      <c r="AU1659" s="235">
        <f t="shared" si="579"/>
        <v>0</v>
      </c>
      <c r="AY1659" s="210"/>
      <c r="AZ1659" s="231"/>
      <c r="BA1659" s="15"/>
      <c r="BB1659" s="232">
        <f t="shared" si="568"/>
        <v>0</v>
      </c>
      <c r="BC1659" s="235">
        <f t="shared" si="580"/>
        <v>0</v>
      </c>
      <c r="BG1659" s="210"/>
      <c r="BH1659" s="231"/>
      <c r="BI1659" s="15"/>
      <c r="BJ1659" s="232">
        <f t="shared" si="572"/>
        <v>0</v>
      </c>
      <c r="BK1659" s="235">
        <f t="shared" si="581"/>
        <v>0</v>
      </c>
      <c r="BM1659" s="109">
        <f t="shared" si="573"/>
        <v>-1.8187090349447428</v>
      </c>
      <c r="BN1659" s="213"/>
      <c r="BR1659" s="228"/>
      <c r="BS1659" s="311"/>
      <c r="BT1659" s="3"/>
      <c r="BU1659" s="213"/>
      <c r="BV1659" s="213"/>
      <c r="BW1659" s="291"/>
    </row>
    <row r="1660" spans="1:75" x14ac:dyDescent="0.2">
      <c r="A1660" s="210"/>
      <c r="B1660" s="211"/>
      <c r="C1660" s="848" t="str">
        <f ca="1">IF(ISERR(AVERAGE(INDIRECT("B"&amp;(ROW()-INT($B$1/2))):INDIRECT("B"&amp;(ROW()+INT($B$1/2))))),"",AVERAGE(INDIRECT("B"&amp;(ROW()-INT($B$1/2))):INDIRECT("B"&amp;(ROW()+INT($B$1/2)))))</f>
        <v/>
      </c>
      <c r="D1660" s="848">
        <f t="shared" si="567"/>
        <v>0</v>
      </c>
      <c r="E1660" s="275"/>
      <c r="F1660" s="15"/>
      <c r="G1660" s="3"/>
      <c r="H1660" s="3"/>
      <c r="I1660" s="3"/>
      <c r="J1660" s="3"/>
      <c r="K1660" s="3"/>
      <c r="L1660" s="554"/>
      <c r="M1660" s="545"/>
      <c r="N1660" s="546"/>
      <c r="O1660" s="5"/>
      <c r="P1660" s="216"/>
      <c r="Q1660" s="217"/>
      <c r="R1660" s="218"/>
      <c r="S1660" s="219">
        <f t="shared" si="584"/>
        <v>0</v>
      </c>
      <c r="T1660" s="220">
        <f t="shared" si="585"/>
        <v>0</v>
      </c>
      <c r="U1660" s="214">
        <f t="shared" si="582"/>
        <v>0</v>
      </c>
      <c r="W1660" s="221"/>
      <c r="X1660" s="222"/>
      <c r="Y1660" s="222"/>
      <c r="Z1660" s="223"/>
      <c r="AA1660" s="222"/>
      <c r="AB1660" s="224"/>
      <c r="AC1660" s="225"/>
      <c r="AD1660" s="2">
        <f t="shared" si="569"/>
        <v>0</v>
      </c>
      <c r="AE1660" s="2">
        <f t="shared" si="570"/>
        <v>0</v>
      </c>
      <c r="AF1660" s="226"/>
      <c r="AG1660" s="219">
        <f t="shared" si="574"/>
        <v>0</v>
      </c>
      <c r="AH1660" s="234">
        <f t="shared" si="575"/>
        <v>0</v>
      </c>
      <c r="AI1660" s="214">
        <f t="shared" si="583"/>
        <v>0</v>
      </c>
      <c r="AK1660" s="229">
        <f t="shared" si="576"/>
        <v>0</v>
      </c>
      <c r="AL1660" s="226"/>
      <c r="AM1660" s="15"/>
      <c r="AN1660" s="232" t="e">
        <f t="shared" si="577"/>
        <v>#DIV/0!</v>
      </c>
      <c r="AO1660" s="214">
        <f t="shared" si="571"/>
        <v>0</v>
      </c>
      <c r="AQ1660" s="210"/>
      <c r="AR1660" s="231"/>
      <c r="AS1660" s="15"/>
      <c r="AT1660" s="232">
        <f t="shared" si="578"/>
        <v>0</v>
      </c>
      <c r="AU1660" s="235">
        <f t="shared" si="579"/>
        <v>0</v>
      </c>
      <c r="AY1660" s="210"/>
      <c r="AZ1660" s="231"/>
      <c r="BA1660" s="15"/>
      <c r="BB1660" s="232">
        <f t="shared" si="568"/>
        <v>0</v>
      </c>
      <c r="BC1660" s="235">
        <f t="shared" si="580"/>
        <v>0</v>
      </c>
      <c r="BG1660" s="210"/>
      <c r="BH1660" s="231"/>
      <c r="BI1660" s="15"/>
      <c r="BJ1660" s="232">
        <f t="shared" si="572"/>
        <v>0</v>
      </c>
      <c r="BK1660" s="235">
        <f t="shared" si="581"/>
        <v>0</v>
      </c>
      <c r="BM1660" s="109">
        <f t="shared" si="573"/>
        <v>-1.8205413724424795</v>
      </c>
      <c r="BN1660" s="213"/>
      <c r="BR1660" s="228"/>
      <c r="BS1660" s="311"/>
      <c r="BT1660" s="3"/>
      <c r="BU1660" s="213"/>
      <c r="BV1660" s="213"/>
      <c r="BW1660" s="291"/>
    </row>
    <row r="1661" spans="1:75" x14ac:dyDescent="0.2">
      <c r="A1661" s="210"/>
      <c r="B1661" s="211"/>
      <c r="C1661" s="848" t="str">
        <f ca="1">IF(ISERR(AVERAGE(INDIRECT("B"&amp;(ROW()-INT($B$1/2))):INDIRECT("B"&amp;(ROW()+INT($B$1/2))))),"",AVERAGE(INDIRECT("B"&amp;(ROW()-INT($B$1/2))):INDIRECT("B"&amp;(ROW()+INT($B$1/2)))))</f>
        <v/>
      </c>
      <c r="D1661" s="848">
        <f t="shared" si="567"/>
        <v>0</v>
      </c>
      <c r="E1661" s="275"/>
      <c r="F1661" s="15"/>
      <c r="G1661" s="3"/>
      <c r="H1661" s="3"/>
      <c r="I1661" s="3"/>
      <c r="J1661" s="3"/>
      <c r="K1661" s="3"/>
      <c r="L1661" s="554"/>
      <c r="M1661" s="545"/>
      <c r="N1661" s="546"/>
      <c r="O1661" s="5"/>
      <c r="P1661" s="216"/>
      <c r="Q1661" s="217"/>
      <c r="R1661" s="218"/>
      <c r="S1661" s="219">
        <f t="shared" si="584"/>
        <v>0</v>
      </c>
      <c r="T1661" s="220">
        <f t="shared" si="585"/>
        <v>0</v>
      </c>
      <c r="U1661" s="214">
        <f t="shared" si="582"/>
        <v>0</v>
      </c>
      <c r="W1661" s="221"/>
      <c r="X1661" s="222"/>
      <c r="Y1661" s="222"/>
      <c r="Z1661" s="223"/>
      <c r="AA1661" s="222"/>
      <c r="AB1661" s="224"/>
      <c r="AC1661" s="225"/>
      <c r="AD1661" s="2">
        <f t="shared" si="569"/>
        <v>0</v>
      </c>
      <c r="AE1661" s="2">
        <f t="shared" si="570"/>
        <v>0</v>
      </c>
      <c r="AF1661" s="226"/>
      <c r="AG1661" s="219">
        <f t="shared" si="574"/>
        <v>0</v>
      </c>
      <c r="AH1661" s="234">
        <f t="shared" si="575"/>
        <v>0</v>
      </c>
      <c r="AI1661" s="214">
        <f t="shared" si="583"/>
        <v>0</v>
      </c>
      <c r="AK1661" s="229">
        <f t="shared" si="576"/>
        <v>0</v>
      </c>
      <c r="AL1661" s="226"/>
      <c r="AM1661" s="15"/>
      <c r="AN1661" s="232" t="e">
        <f t="shared" si="577"/>
        <v>#DIV/0!</v>
      </c>
      <c r="AO1661" s="214">
        <f t="shared" si="571"/>
        <v>0</v>
      </c>
      <c r="AQ1661" s="210"/>
      <c r="AR1661" s="231"/>
      <c r="AS1661" s="15"/>
      <c r="AT1661" s="232">
        <f t="shared" si="578"/>
        <v>0</v>
      </c>
      <c r="AU1661" s="235">
        <f t="shared" si="579"/>
        <v>0</v>
      </c>
      <c r="AY1661" s="210"/>
      <c r="AZ1661" s="231"/>
      <c r="BA1661" s="15"/>
      <c r="BB1661" s="232">
        <f t="shared" si="568"/>
        <v>0</v>
      </c>
      <c r="BC1661" s="235">
        <f t="shared" si="580"/>
        <v>0</v>
      </c>
      <c r="BG1661" s="210"/>
      <c r="BH1661" s="231"/>
      <c r="BI1661" s="15"/>
      <c r="BJ1661" s="232">
        <f t="shared" si="572"/>
        <v>0</v>
      </c>
      <c r="BK1661" s="235">
        <f t="shared" si="581"/>
        <v>0</v>
      </c>
      <c r="BM1661" s="109">
        <f t="shared" si="573"/>
        <v>-1.8223737099402162</v>
      </c>
      <c r="BN1661" s="213"/>
      <c r="BR1661" s="228"/>
      <c r="BS1661" s="311"/>
      <c r="BT1661" s="3"/>
      <c r="BU1661" s="213"/>
      <c r="BV1661" s="213"/>
      <c r="BW1661" s="291"/>
    </row>
    <row r="1662" spans="1:75" x14ac:dyDescent="0.2">
      <c r="A1662" s="210"/>
      <c r="B1662" s="211"/>
      <c r="C1662" s="848" t="str">
        <f ca="1">IF(ISERR(AVERAGE(INDIRECT("B"&amp;(ROW()-INT($B$1/2))):INDIRECT("B"&amp;(ROW()+INT($B$1/2))))),"",AVERAGE(INDIRECT("B"&amp;(ROW()-INT($B$1/2))):INDIRECT("B"&amp;(ROW()+INT($B$1/2)))))</f>
        <v/>
      </c>
      <c r="D1662" s="848">
        <f t="shared" si="567"/>
        <v>0</v>
      </c>
      <c r="E1662" s="275"/>
      <c r="F1662" s="15"/>
      <c r="G1662" s="3"/>
      <c r="H1662" s="3"/>
      <c r="I1662" s="3"/>
      <c r="J1662" s="3"/>
      <c r="K1662" s="3"/>
      <c r="L1662" s="554"/>
      <c r="M1662" s="545"/>
      <c r="N1662" s="546"/>
      <c r="O1662" s="5"/>
      <c r="P1662" s="216"/>
      <c r="Q1662" s="217"/>
      <c r="R1662" s="218"/>
      <c r="S1662" s="219">
        <f t="shared" si="584"/>
        <v>0</v>
      </c>
      <c r="T1662" s="220">
        <f t="shared" si="585"/>
        <v>0</v>
      </c>
      <c r="U1662" s="214">
        <f t="shared" si="582"/>
        <v>0</v>
      </c>
      <c r="W1662" s="221"/>
      <c r="X1662" s="222"/>
      <c r="Y1662" s="222"/>
      <c r="Z1662" s="223"/>
      <c r="AA1662" s="222"/>
      <c r="AB1662" s="224"/>
      <c r="AC1662" s="225"/>
      <c r="AD1662" s="2">
        <f t="shared" si="569"/>
        <v>0</v>
      </c>
      <c r="AE1662" s="2">
        <f t="shared" si="570"/>
        <v>0</v>
      </c>
      <c r="AF1662" s="226"/>
      <c r="AG1662" s="219">
        <f t="shared" si="574"/>
        <v>0</v>
      </c>
      <c r="AH1662" s="234">
        <f t="shared" si="575"/>
        <v>0</v>
      </c>
      <c r="AI1662" s="214">
        <f t="shared" si="583"/>
        <v>0</v>
      </c>
      <c r="AK1662" s="229">
        <f t="shared" si="576"/>
        <v>0</v>
      </c>
      <c r="AL1662" s="226"/>
      <c r="AM1662" s="15"/>
      <c r="AN1662" s="232" t="e">
        <f t="shared" si="577"/>
        <v>#DIV/0!</v>
      </c>
      <c r="AO1662" s="214">
        <f t="shared" si="571"/>
        <v>0</v>
      </c>
      <c r="AQ1662" s="210"/>
      <c r="AR1662" s="231"/>
      <c r="AS1662" s="15"/>
      <c r="AT1662" s="232">
        <f t="shared" si="578"/>
        <v>0</v>
      </c>
      <c r="AU1662" s="235">
        <f t="shared" si="579"/>
        <v>0</v>
      </c>
      <c r="AY1662" s="210"/>
      <c r="AZ1662" s="231"/>
      <c r="BA1662" s="15"/>
      <c r="BB1662" s="232">
        <f t="shared" si="568"/>
        <v>0</v>
      </c>
      <c r="BC1662" s="235">
        <f t="shared" si="580"/>
        <v>0</v>
      </c>
      <c r="BG1662" s="210"/>
      <c r="BH1662" s="231"/>
      <c r="BI1662" s="15"/>
      <c r="BJ1662" s="232">
        <f t="shared" si="572"/>
        <v>0</v>
      </c>
      <c r="BK1662" s="235">
        <f t="shared" si="581"/>
        <v>0</v>
      </c>
      <c r="BM1662" s="109">
        <f t="shared" si="573"/>
        <v>-1.8242060474379529</v>
      </c>
      <c r="BN1662" s="213"/>
      <c r="BR1662" s="228"/>
      <c r="BS1662" s="311"/>
      <c r="BT1662" s="3"/>
      <c r="BU1662" s="213"/>
      <c r="BV1662" s="213"/>
      <c r="BW1662" s="291"/>
    </row>
    <row r="1663" spans="1:75" x14ac:dyDescent="0.2">
      <c r="A1663" s="210"/>
      <c r="B1663" s="211"/>
      <c r="C1663" s="848" t="str">
        <f ca="1">IF(ISERR(AVERAGE(INDIRECT("B"&amp;(ROW()-INT($B$1/2))):INDIRECT("B"&amp;(ROW()+INT($B$1/2))))),"",AVERAGE(INDIRECT("B"&amp;(ROW()-INT($B$1/2))):INDIRECT("B"&amp;(ROW()+INT($B$1/2)))))</f>
        <v/>
      </c>
      <c r="D1663" s="848">
        <f t="shared" si="567"/>
        <v>0</v>
      </c>
      <c r="E1663" s="275"/>
      <c r="F1663" s="15"/>
      <c r="G1663" s="3"/>
      <c r="H1663" s="3"/>
      <c r="I1663" s="3"/>
      <c r="J1663" s="3"/>
      <c r="K1663" s="3"/>
      <c r="L1663" s="554"/>
      <c r="M1663" s="545"/>
      <c r="N1663" s="546"/>
      <c r="O1663" s="5"/>
      <c r="P1663" s="216"/>
      <c r="Q1663" s="217"/>
      <c r="R1663" s="218"/>
      <c r="S1663" s="219">
        <f t="shared" si="584"/>
        <v>0</v>
      </c>
      <c r="T1663" s="220">
        <f t="shared" si="585"/>
        <v>0</v>
      </c>
      <c r="U1663" s="214">
        <f t="shared" si="582"/>
        <v>0</v>
      </c>
      <c r="W1663" s="221"/>
      <c r="X1663" s="222"/>
      <c r="Y1663" s="222"/>
      <c r="Z1663" s="223"/>
      <c r="AA1663" s="222"/>
      <c r="AB1663" s="224"/>
      <c r="AC1663" s="225"/>
      <c r="AD1663" s="2">
        <f t="shared" si="569"/>
        <v>0</v>
      </c>
      <c r="AE1663" s="2">
        <f t="shared" si="570"/>
        <v>0</v>
      </c>
      <c r="AF1663" s="226"/>
      <c r="AG1663" s="219">
        <f t="shared" si="574"/>
        <v>0</v>
      </c>
      <c r="AH1663" s="234">
        <f t="shared" si="575"/>
        <v>0</v>
      </c>
      <c r="AI1663" s="214">
        <f t="shared" si="583"/>
        <v>0</v>
      </c>
      <c r="AK1663" s="229">
        <f t="shared" si="576"/>
        <v>0</v>
      </c>
      <c r="AL1663" s="226"/>
      <c r="AM1663" s="15"/>
      <c r="AN1663" s="232" t="e">
        <f t="shared" si="577"/>
        <v>#DIV/0!</v>
      </c>
      <c r="AO1663" s="214">
        <f t="shared" si="571"/>
        <v>0</v>
      </c>
      <c r="AQ1663" s="210"/>
      <c r="AR1663" s="231"/>
      <c r="AS1663" s="15"/>
      <c r="AT1663" s="232">
        <f t="shared" si="578"/>
        <v>0</v>
      </c>
      <c r="AU1663" s="235">
        <f t="shared" si="579"/>
        <v>0</v>
      </c>
      <c r="AY1663" s="210"/>
      <c r="AZ1663" s="231"/>
      <c r="BA1663" s="15"/>
      <c r="BB1663" s="232">
        <f t="shared" si="568"/>
        <v>0</v>
      </c>
      <c r="BC1663" s="235">
        <f t="shared" si="580"/>
        <v>0</v>
      </c>
      <c r="BG1663" s="210"/>
      <c r="BH1663" s="231"/>
      <c r="BI1663" s="15"/>
      <c r="BJ1663" s="232">
        <f t="shared" si="572"/>
        <v>0</v>
      </c>
      <c r="BK1663" s="235">
        <f t="shared" si="581"/>
        <v>0</v>
      </c>
      <c r="BM1663" s="109">
        <f t="shared" si="573"/>
        <v>-1.8260383849356896</v>
      </c>
      <c r="BN1663" s="213"/>
      <c r="BR1663" s="228"/>
      <c r="BS1663" s="311"/>
      <c r="BT1663" s="3"/>
      <c r="BU1663" s="213"/>
      <c r="BV1663" s="213"/>
      <c r="BW1663" s="291"/>
    </row>
    <row r="1664" spans="1:75" x14ac:dyDescent="0.2">
      <c r="A1664" s="210"/>
      <c r="B1664" s="211"/>
      <c r="C1664" s="848" t="str">
        <f ca="1">IF(ISERR(AVERAGE(INDIRECT("B"&amp;(ROW()-INT($B$1/2))):INDIRECT("B"&amp;(ROW()+INT($B$1/2))))),"",AVERAGE(INDIRECT("B"&amp;(ROW()-INT($B$1/2))):INDIRECT("B"&amp;(ROW()+INT($B$1/2)))))</f>
        <v/>
      </c>
      <c r="D1664" s="848">
        <f t="shared" si="567"/>
        <v>0</v>
      </c>
      <c r="E1664" s="275"/>
      <c r="F1664" s="15"/>
      <c r="G1664" s="3"/>
      <c r="H1664" s="3"/>
      <c r="I1664" s="3"/>
      <c r="J1664" s="3"/>
      <c r="K1664" s="3"/>
      <c r="L1664" s="554"/>
      <c r="M1664" s="545"/>
      <c r="N1664" s="546"/>
      <c r="O1664" s="5"/>
      <c r="P1664" s="216"/>
      <c r="Q1664" s="217"/>
      <c r="R1664" s="218"/>
      <c r="S1664" s="219">
        <f t="shared" si="584"/>
        <v>0</v>
      </c>
      <c r="T1664" s="220">
        <f t="shared" si="585"/>
        <v>0</v>
      </c>
      <c r="U1664" s="214">
        <f t="shared" si="582"/>
        <v>0</v>
      </c>
      <c r="W1664" s="221"/>
      <c r="X1664" s="222"/>
      <c r="Y1664" s="222"/>
      <c r="Z1664" s="223"/>
      <c r="AA1664" s="222"/>
      <c r="AB1664" s="224"/>
      <c r="AC1664" s="225"/>
      <c r="AD1664" s="2">
        <f t="shared" si="569"/>
        <v>0</v>
      </c>
      <c r="AE1664" s="2">
        <f t="shared" si="570"/>
        <v>0</v>
      </c>
      <c r="AF1664" s="226"/>
      <c r="AG1664" s="219">
        <f t="shared" si="574"/>
        <v>0</v>
      </c>
      <c r="AH1664" s="234">
        <f t="shared" si="575"/>
        <v>0</v>
      </c>
      <c r="AI1664" s="214">
        <f t="shared" si="583"/>
        <v>0</v>
      </c>
      <c r="AK1664" s="229">
        <f t="shared" si="576"/>
        <v>0</v>
      </c>
      <c r="AL1664" s="226"/>
      <c r="AM1664" s="15"/>
      <c r="AN1664" s="232" t="e">
        <f t="shared" si="577"/>
        <v>#DIV/0!</v>
      </c>
      <c r="AO1664" s="214">
        <f t="shared" si="571"/>
        <v>0</v>
      </c>
      <c r="AQ1664" s="210"/>
      <c r="AR1664" s="231"/>
      <c r="AS1664" s="15"/>
      <c r="AT1664" s="232">
        <f t="shared" si="578"/>
        <v>0</v>
      </c>
      <c r="AU1664" s="235">
        <f t="shared" si="579"/>
        <v>0</v>
      </c>
      <c r="AY1664" s="210"/>
      <c r="AZ1664" s="231"/>
      <c r="BA1664" s="15"/>
      <c r="BB1664" s="232">
        <f t="shared" si="568"/>
        <v>0</v>
      </c>
      <c r="BC1664" s="235">
        <f t="shared" si="580"/>
        <v>0</v>
      </c>
      <c r="BG1664" s="210"/>
      <c r="BH1664" s="231"/>
      <c r="BI1664" s="15"/>
      <c r="BJ1664" s="232">
        <f t="shared" si="572"/>
        <v>0</v>
      </c>
      <c r="BK1664" s="235">
        <f t="shared" si="581"/>
        <v>0</v>
      </c>
      <c r="BM1664" s="109">
        <f t="shared" si="573"/>
        <v>-1.8278707224334263</v>
      </c>
      <c r="BN1664" s="213"/>
      <c r="BR1664" s="228"/>
      <c r="BS1664" s="311"/>
      <c r="BT1664" s="3"/>
      <c r="BU1664" s="213"/>
      <c r="BV1664" s="213"/>
      <c r="BW1664" s="291"/>
    </row>
    <row r="1665" spans="1:75" x14ac:dyDescent="0.2">
      <c r="A1665" s="210"/>
      <c r="B1665" s="211"/>
      <c r="C1665" s="848" t="str">
        <f ca="1">IF(ISERR(AVERAGE(INDIRECT("B"&amp;(ROW()-INT($B$1/2))):INDIRECT("B"&amp;(ROW()+INT($B$1/2))))),"",AVERAGE(INDIRECT("B"&amp;(ROW()-INT($B$1/2))):INDIRECT("B"&amp;(ROW()+INT($B$1/2)))))</f>
        <v/>
      </c>
      <c r="D1665" s="848">
        <f t="shared" ref="D1665:D1728" si="586">A1665-A1664</f>
        <v>0</v>
      </c>
      <c r="E1665" s="275"/>
      <c r="F1665" s="15"/>
      <c r="G1665" s="3"/>
      <c r="H1665" s="3"/>
      <c r="I1665" s="3"/>
      <c r="J1665" s="3"/>
      <c r="K1665" s="3"/>
      <c r="L1665" s="554"/>
      <c r="M1665" s="545"/>
      <c r="N1665" s="546"/>
      <c r="O1665" s="5"/>
      <c r="P1665" s="216"/>
      <c r="Q1665" s="217"/>
      <c r="R1665" s="218"/>
      <c r="S1665" s="219">
        <f t="shared" si="584"/>
        <v>0</v>
      </c>
      <c r="T1665" s="220">
        <f t="shared" si="585"/>
        <v>0</v>
      </c>
      <c r="U1665" s="214">
        <f t="shared" si="582"/>
        <v>0</v>
      </c>
      <c r="W1665" s="221"/>
      <c r="X1665" s="222"/>
      <c r="Y1665" s="222"/>
      <c r="Z1665" s="223"/>
      <c r="AA1665" s="222"/>
      <c r="AB1665" s="224"/>
      <c r="AC1665" s="225"/>
      <c r="AD1665" s="2">
        <f t="shared" si="569"/>
        <v>0</v>
      </c>
      <c r="AE1665" s="2">
        <f t="shared" si="570"/>
        <v>0</v>
      </c>
      <c r="AF1665" s="226"/>
      <c r="AG1665" s="219">
        <f t="shared" si="574"/>
        <v>0</v>
      </c>
      <c r="AH1665" s="234">
        <f t="shared" si="575"/>
        <v>0</v>
      </c>
      <c r="AI1665" s="214">
        <f t="shared" si="583"/>
        <v>0</v>
      </c>
      <c r="AK1665" s="229">
        <f t="shared" si="576"/>
        <v>0</v>
      </c>
      <c r="AL1665" s="226"/>
      <c r="AM1665" s="15"/>
      <c r="AN1665" s="232" t="e">
        <f t="shared" si="577"/>
        <v>#DIV/0!</v>
      </c>
      <c r="AO1665" s="214">
        <f t="shared" si="571"/>
        <v>0</v>
      </c>
      <c r="AQ1665" s="210"/>
      <c r="AR1665" s="231"/>
      <c r="AS1665" s="15"/>
      <c r="AT1665" s="232">
        <f t="shared" si="578"/>
        <v>0</v>
      </c>
      <c r="AU1665" s="235">
        <f t="shared" si="579"/>
        <v>0</v>
      </c>
      <c r="AY1665" s="210"/>
      <c r="AZ1665" s="231"/>
      <c r="BA1665" s="15"/>
      <c r="BB1665" s="232">
        <f t="shared" si="568"/>
        <v>0</v>
      </c>
      <c r="BC1665" s="235">
        <f t="shared" si="580"/>
        <v>0</v>
      </c>
      <c r="BG1665" s="210"/>
      <c r="BH1665" s="231"/>
      <c r="BI1665" s="15"/>
      <c r="BJ1665" s="232">
        <f t="shared" si="572"/>
        <v>0</v>
      </c>
      <c r="BK1665" s="235">
        <f t="shared" si="581"/>
        <v>0</v>
      </c>
      <c r="BM1665" s="109">
        <f t="shared" si="573"/>
        <v>-1.829703059931163</v>
      </c>
      <c r="BN1665" s="213"/>
      <c r="BR1665" s="228"/>
      <c r="BS1665" s="311"/>
      <c r="BT1665" s="3"/>
      <c r="BU1665" s="213"/>
      <c r="BV1665" s="213"/>
      <c r="BW1665" s="291"/>
    </row>
    <row r="1666" spans="1:75" x14ac:dyDescent="0.2">
      <c r="A1666" s="210"/>
      <c r="B1666" s="211"/>
      <c r="C1666" s="848" t="str">
        <f ca="1">IF(ISERR(AVERAGE(INDIRECT("B"&amp;(ROW()-INT($B$1/2))):INDIRECT("B"&amp;(ROW()+INT($B$1/2))))),"",AVERAGE(INDIRECT("B"&amp;(ROW()-INT($B$1/2))):INDIRECT("B"&amp;(ROW()+INT($B$1/2)))))</f>
        <v/>
      </c>
      <c r="D1666" s="848">
        <f t="shared" si="586"/>
        <v>0</v>
      </c>
      <c r="E1666" s="275"/>
      <c r="F1666" s="15"/>
      <c r="G1666" s="3"/>
      <c r="H1666" s="3"/>
      <c r="I1666" s="3"/>
      <c r="J1666" s="3"/>
      <c r="K1666" s="3"/>
      <c r="L1666" s="554"/>
      <c r="M1666" s="545"/>
      <c r="N1666" s="546"/>
      <c r="O1666" s="5"/>
      <c r="P1666" s="216"/>
      <c r="Q1666" s="217"/>
      <c r="R1666" s="218"/>
      <c r="S1666" s="219">
        <f t="shared" si="584"/>
        <v>0</v>
      </c>
      <c r="T1666" s="220">
        <f t="shared" si="585"/>
        <v>0</v>
      </c>
      <c r="U1666" s="214">
        <f t="shared" si="582"/>
        <v>0</v>
      </c>
      <c r="W1666" s="221"/>
      <c r="X1666" s="222"/>
      <c r="Y1666" s="222"/>
      <c r="Z1666" s="223"/>
      <c r="AA1666" s="222"/>
      <c r="AB1666" s="224"/>
      <c r="AC1666" s="225"/>
      <c r="AD1666" s="2">
        <f t="shared" si="569"/>
        <v>0</v>
      </c>
      <c r="AE1666" s="2">
        <f t="shared" si="570"/>
        <v>0</v>
      </c>
      <c r="AF1666" s="226"/>
      <c r="AG1666" s="219">
        <f t="shared" si="574"/>
        <v>0</v>
      </c>
      <c r="AH1666" s="234">
        <f t="shared" si="575"/>
        <v>0</v>
      </c>
      <c r="AI1666" s="214">
        <f t="shared" si="583"/>
        <v>0</v>
      </c>
      <c r="AK1666" s="229">
        <f t="shared" si="576"/>
        <v>0</v>
      </c>
      <c r="AL1666" s="226"/>
      <c r="AM1666" s="15"/>
      <c r="AN1666" s="232" t="e">
        <f t="shared" si="577"/>
        <v>#DIV/0!</v>
      </c>
      <c r="AO1666" s="214">
        <f t="shared" si="571"/>
        <v>0</v>
      </c>
      <c r="AQ1666" s="210"/>
      <c r="AR1666" s="231"/>
      <c r="AS1666" s="15"/>
      <c r="AT1666" s="232">
        <f t="shared" si="578"/>
        <v>0</v>
      </c>
      <c r="AU1666" s="235">
        <f t="shared" si="579"/>
        <v>0</v>
      </c>
      <c r="AY1666" s="210"/>
      <c r="AZ1666" s="231"/>
      <c r="BA1666" s="15"/>
      <c r="BB1666" s="232">
        <f t="shared" si="568"/>
        <v>0</v>
      </c>
      <c r="BC1666" s="235">
        <f t="shared" si="580"/>
        <v>0</v>
      </c>
      <c r="BG1666" s="210"/>
      <c r="BH1666" s="231"/>
      <c r="BI1666" s="15"/>
      <c r="BJ1666" s="232">
        <f t="shared" si="572"/>
        <v>0</v>
      </c>
      <c r="BK1666" s="235">
        <f t="shared" si="581"/>
        <v>0</v>
      </c>
      <c r="BM1666" s="109">
        <f t="shared" si="573"/>
        <v>-1.8315353974288997</v>
      </c>
      <c r="BN1666" s="213"/>
      <c r="BR1666" s="228"/>
      <c r="BS1666" s="311"/>
      <c r="BT1666" s="3"/>
      <c r="BU1666" s="213"/>
      <c r="BV1666" s="213"/>
      <c r="BW1666" s="291"/>
    </row>
    <row r="1667" spans="1:75" x14ac:dyDescent="0.2">
      <c r="A1667" s="210"/>
      <c r="B1667" s="211"/>
      <c r="C1667" s="848" t="str">
        <f ca="1">IF(ISERR(AVERAGE(INDIRECT("B"&amp;(ROW()-INT($B$1/2))):INDIRECT("B"&amp;(ROW()+INT($B$1/2))))),"",AVERAGE(INDIRECT("B"&amp;(ROW()-INT($B$1/2))):INDIRECT("B"&amp;(ROW()+INT($B$1/2)))))</f>
        <v/>
      </c>
      <c r="D1667" s="848">
        <f t="shared" si="586"/>
        <v>0</v>
      </c>
      <c r="E1667" s="275"/>
      <c r="F1667" s="15"/>
      <c r="G1667" s="3"/>
      <c r="H1667" s="3"/>
      <c r="I1667" s="3"/>
      <c r="J1667" s="3"/>
      <c r="K1667" s="3"/>
      <c r="L1667" s="554"/>
      <c r="M1667" s="545"/>
      <c r="N1667" s="546"/>
      <c r="O1667" s="5"/>
      <c r="P1667" s="216"/>
      <c r="Q1667" s="217"/>
      <c r="R1667" s="218"/>
      <c r="S1667" s="219">
        <f t="shared" si="584"/>
        <v>0</v>
      </c>
      <c r="T1667" s="220">
        <f t="shared" si="585"/>
        <v>0</v>
      </c>
      <c r="U1667" s="214">
        <f t="shared" si="582"/>
        <v>0</v>
      </c>
      <c r="W1667" s="221"/>
      <c r="X1667" s="222"/>
      <c r="Y1667" s="222"/>
      <c r="Z1667" s="223"/>
      <c r="AA1667" s="222"/>
      <c r="AB1667" s="224"/>
      <c r="AC1667" s="225"/>
      <c r="AD1667" s="2">
        <f t="shared" si="569"/>
        <v>0</v>
      </c>
      <c r="AE1667" s="2">
        <f t="shared" si="570"/>
        <v>0</v>
      </c>
      <c r="AF1667" s="226"/>
      <c r="AG1667" s="219">
        <f t="shared" si="574"/>
        <v>0</v>
      </c>
      <c r="AH1667" s="234">
        <f t="shared" si="575"/>
        <v>0</v>
      </c>
      <c r="AI1667" s="214">
        <f t="shared" si="583"/>
        <v>0</v>
      </c>
      <c r="AK1667" s="229">
        <f t="shared" si="576"/>
        <v>0</v>
      </c>
      <c r="AL1667" s="226"/>
      <c r="AM1667" s="15"/>
      <c r="AN1667" s="232" t="e">
        <f t="shared" si="577"/>
        <v>#DIV/0!</v>
      </c>
      <c r="AO1667" s="214">
        <f t="shared" si="571"/>
        <v>0</v>
      </c>
      <c r="AQ1667" s="210"/>
      <c r="AR1667" s="231"/>
      <c r="AS1667" s="15"/>
      <c r="AT1667" s="232">
        <f t="shared" si="578"/>
        <v>0</v>
      </c>
      <c r="AU1667" s="235">
        <f t="shared" si="579"/>
        <v>0</v>
      </c>
      <c r="AY1667" s="210"/>
      <c r="AZ1667" s="231"/>
      <c r="BA1667" s="15"/>
      <c r="BB1667" s="232">
        <f t="shared" si="568"/>
        <v>0</v>
      </c>
      <c r="BC1667" s="235">
        <f t="shared" si="580"/>
        <v>0</v>
      </c>
      <c r="BG1667" s="210"/>
      <c r="BH1667" s="231"/>
      <c r="BI1667" s="15"/>
      <c r="BJ1667" s="232">
        <f t="shared" si="572"/>
        <v>0</v>
      </c>
      <c r="BK1667" s="235">
        <f t="shared" si="581"/>
        <v>0</v>
      </c>
      <c r="BM1667" s="109">
        <f t="shared" si="573"/>
        <v>-1.8333677349266364</v>
      </c>
      <c r="BN1667" s="213"/>
      <c r="BR1667" s="228"/>
      <c r="BS1667" s="311"/>
      <c r="BT1667" s="3"/>
      <c r="BU1667" s="213"/>
      <c r="BV1667" s="213"/>
      <c r="BW1667" s="291"/>
    </row>
    <row r="1668" spans="1:75" x14ac:dyDescent="0.2">
      <c r="A1668" s="210"/>
      <c r="B1668" s="211"/>
      <c r="C1668" s="848" t="str">
        <f ca="1">IF(ISERR(AVERAGE(INDIRECT("B"&amp;(ROW()-INT($B$1/2))):INDIRECT("B"&amp;(ROW()+INT($B$1/2))))),"",AVERAGE(INDIRECT("B"&amp;(ROW()-INT($B$1/2))):INDIRECT("B"&amp;(ROW()+INT($B$1/2)))))</f>
        <v/>
      </c>
      <c r="D1668" s="848">
        <f t="shared" si="586"/>
        <v>0</v>
      </c>
      <c r="E1668" s="275"/>
      <c r="F1668" s="15"/>
      <c r="G1668" s="3"/>
      <c r="H1668" s="3"/>
      <c r="I1668" s="3"/>
      <c r="J1668" s="3"/>
      <c r="K1668" s="3"/>
      <c r="L1668" s="554"/>
      <c r="M1668" s="545"/>
      <c r="N1668" s="546"/>
      <c r="O1668" s="5"/>
      <c r="P1668" s="216"/>
      <c r="Q1668" s="217"/>
      <c r="R1668" s="218"/>
      <c r="S1668" s="219">
        <f t="shared" si="584"/>
        <v>0</v>
      </c>
      <c r="T1668" s="220">
        <f t="shared" si="585"/>
        <v>0</v>
      </c>
      <c r="U1668" s="214">
        <f t="shared" si="582"/>
        <v>0</v>
      </c>
      <c r="W1668" s="221"/>
      <c r="X1668" s="222"/>
      <c r="Y1668" s="222"/>
      <c r="Z1668" s="223"/>
      <c r="AA1668" s="222"/>
      <c r="AB1668" s="224"/>
      <c r="AC1668" s="225"/>
      <c r="AD1668" s="2">
        <f t="shared" si="569"/>
        <v>0</v>
      </c>
      <c r="AE1668" s="2">
        <f t="shared" si="570"/>
        <v>0</v>
      </c>
      <c r="AF1668" s="226"/>
      <c r="AG1668" s="219">
        <f t="shared" si="574"/>
        <v>0</v>
      </c>
      <c r="AH1668" s="234">
        <f t="shared" si="575"/>
        <v>0</v>
      </c>
      <c r="AI1668" s="214">
        <f t="shared" si="583"/>
        <v>0</v>
      </c>
      <c r="AK1668" s="229">
        <f t="shared" si="576"/>
        <v>0</v>
      </c>
      <c r="AL1668" s="226"/>
      <c r="AM1668" s="15"/>
      <c r="AN1668" s="232" t="e">
        <f t="shared" si="577"/>
        <v>#DIV/0!</v>
      </c>
      <c r="AO1668" s="214">
        <f t="shared" si="571"/>
        <v>0</v>
      </c>
      <c r="AQ1668" s="210"/>
      <c r="AR1668" s="231"/>
      <c r="AS1668" s="15"/>
      <c r="AT1668" s="232">
        <f t="shared" si="578"/>
        <v>0</v>
      </c>
      <c r="AU1668" s="235">
        <f t="shared" si="579"/>
        <v>0</v>
      </c>
      <c r="AY1668" s="210"/>
      <c r="AZ1668" s="231"/>
      <c r="BA1668" s="15"/>
      <c r="BB1668" s="232">
        <f t="shared" ref="BB1668:BB1731" si="587">IF(AY1668&gt;0,(26.3/MAX($AY$4:$AY$4600))*AY1668,0)</f>
        <v>0</v>
      </c>
      <c r="BC1668" s="235">
        <f t="shared" si="580"/>
        <v>0</v>
      </c>
      <c r="BG1668" s="210"/>
      <c r="BH1668" s="231"/>
      <c r="BI1668" s="15"/>
      <c r="BJ1668" s="232">
        <f t="shared" si="572"/>
        <v>0</v>
      </c>
      <c r="BK1668" s="235">
        <f t="shared" si="581"/>
        <v>0</v>
      </c>
      <c r="BM1668" s="109">
        <f t="shared" si="573"/>
        <v>-1.8352000724243731</v>
      </c>
      <c r="BN1668" s="213"/>
      <c r="BR1668" s="228"/>
      <c r="BS1668" s="311"/>
      <c r="BT1668" s="3"/>
      <c r="BU1668" s="213"/>
      <c r="BV1668" s="213"/>
      <c r="BW1668" s="291"/>
    </row>
    <row r="1669" spans="1:75" x14ac:dyDescent="0.2">
      <c r="A1669" s="210"/>
      <c r="B1669" s="211"/>
      <c r="C1669" s="848" t="str">
        <f ca="1">IF(ISERR(AVERAGE(INDIRECT("B"&amp;(ROW()-INT($B$1/2))):INDIRECT("B"&amp;(ROW()+INT($B$1/2))))),"",AVERAGE(INDIRECT("B"&amp;(ROW()-INT($B$1/2))):INDIRECT("B"&amp;(ROW()+INT($B$1/2)))))</f>
        <v/>
      </c>
      <c r="D1669" s="848">
        <f t="shared" si="586"/>
        <v>0</v>
      </c>
      <c r="E1669" s="275"/>
      <c r="F1669" s="15"/>
      <c r="G1669" s="3"/>
      <c r="H1669" s="3"/>
      <c r="I1669" s="3"/>
      <c r="J1669" s="3"/>
      <c r="K1669" s="3"/>
      <c r="L1669" s="554"/>
      <c r="M1669" s="545"/>
      <c r="N1669" s="546"/>
      <c r="O1669" s="5"/>
      <c r="P1669" s="216"/>
      <c r="Q1669" s="217"/>
      <c r="R1669" s="218"/>
      <c r="S1669" s="219">
        <f t="shared" si="584"/>
        <v>0</v>
      </c>
      <c r="T1669" s="220">
        <f t="shared" si="585"/>
        <v>0</v>
      </c>
      <c r="U1669" s="214">
        <f t="shared" si="582"/>
        <v>0</v>
      </c>
      <c r="W1669" s="221"/>
      <c r="X1669" s="222"/>
      <c r="Y1669" s="222"/>
      <c r="Z1669" s="223"/>
      <c r="AA1669" s="222"/>
      <c r="AB1669" s="224"/>
      <c r="AC1669" s="225"/>
      <c r="AD1669" s="2">
        <f t="shared" ref="AD1669:AD1732" si="588">IF(W1669&lt;0,W1669-X1669/60-Y1669/3600,W1669+X1669/60+Y1669/3600)</f>
        <v>0</v>
      </c>
      <c r="AE1669" s="2">
        <f t="shared" ref="AE1669:AE1732" si="589">IF(Z1669&lt;0,Z1669-AA1669/60-AB1669/3600,Z1669+AA1669/60+AB1669/3600)</f>
        <v>0</v>
      </c>
      <c r="AF1669" s="226"/>
      <c r="AG1669" s="219">
        <f t="shared" si="574"/>
        <v>0</v>
      </c>
      <c r="AH1669" s="234">
        <f t="shared" si="575"/>
        <v>0</v>
      </c>
      <c r="AI1669" s="214">
        <f t="shared" si="583"/>
        <v>0</v>
      </c>
      <c r="AK1669" s="229">
        <f t="shared" si="576"/>
        <v>0</v>
      </c>
      <c r="AL1669" s="226"/>
      <c r="AM1669" s="15"/>
      <c r="AN1669" s="232" t="e">
        <f t="shared" si="577"/>
        <v>#DIV/0!</v>
      </c>
      <c r="AO1669" s="214">
        <f t="shared" ref="AO1669:AO1732" si="590">AL1669*3.28084</f>
        <v>0</v>
      </c>
      <c r="AQ1669" s="210"/>
      <c r="AR1669" s="231"/>
      <c r="AS1669" s="15"/>
      <c r="AT1669" s="232">
        <f t="shared" si="578"/>
        <v>0</v>
      </c>
      <c r="AU1669" s="235">
        <f t="shared" si="579"/>
        <v>0</v>
      </c>
      <c r="AY1669" s="210"/>
      <c r="AZ1669" s="231"/>
      <c r="BA1669" s="15"/>
      <c r="BB1669" s="232">
        <f t="shared" si="587"/>
        <v>0</v>
      </c>
      <c r="BC1669" s="235">
        <f t="shared" si="580"/>
        <v>0</v>
      </c>
      <c r="BG1669" s="210"/>
      <c r="BH1669" s="231"/>
      <c r="BI1669" s="15"/>
      <c r="BJ1669" s="232">
        <f t="shared" ref="BJ1669:BJ1732" si="591">BG1669</f>
        <v>0</v>
      </c>
      <c r="BK1669" s="235">
        <f t="shared" si="581"/>
        <v>0</v>
      </c>
      <c r="BM1669" s="109">
        <f t="shared" ref="BM1669:BM1732" si="592">BM1668+$BQ$14</f>
        <v>-1.8370324099221098</v>
      </c>
      <c r="BN1669" s="213"/>
      <c r="BR1669" s="228"/>
      <c r="BS1669" s="311"/>
      <c r="BT1669" s="3"/>
      <c r="BU1669" s="213"/>
      <c r="BV1669" s="213"/>
      <c r="BW1669" s="291"/>
    </row>
    <row r="1670" spans="1:75" x14ac:dyDescent="0.2">
      <c r="A1670" s="210"/>
      <c r="B1670" s="211"/>
      <c r="C1670" s="848" t="str">
        <f ca="1">IF(ISERR(AVERAGE(INDIRECT("B"&amp;(ROW()-INT($B$1/2))):INDIRECT("B"&amp;(ROW()+INT($B$1/2))))),"",AVERAGE(INDIRECT("B"&amp;(ROW()-INT($B$1/2))):INDIRECT("B"&amp;(ROW()+INT($B$1/2)))))</f>
        <v/>
      </c>
      <c r="D1670" s="848">
        <f t="shared" si="586"/>
        <v>0</v>
      </c>
      <c r="E1670" s="275"/>
      <c r="F1670" s="15"/>
      <c r="G1670" s="3"/>
      <c r="H1670" s="3"/>
      <c r="I1670" s="3"/>
      <c r="J1670" s="3"/>
      <c r="K1670" s="3"/>
      <c r="L1670" s="554"/>
      <c r="M1670" s="545"/>
      <c r="N1670" s="546"/>
      <c r="O1670" s="5"/>
      <c r="P1670" s="216"/>
      <c r="Q1670" s="217"/>
      <c r="R1670" s="218"/>
      <c r="S1670" s="219">
        <f t="shared" si="584"/>
        <v>0</v>
      </c>
      <c r="T1670" s="220">
        <f t="shared" si="585"/>
        <v>0</v>
      </c>
      <c r="U1670" s="214">
        <f t="shared" si="582"/>
        <v>0</v>
      </c>
      <c r="W1670" s="221"/>
      <c r="X1670" s="222"/>
      <c r="Y1670" s="222"/>
      <c r="Z1670" s="223"/>
      <c r="AA1670" s="222"/>
      <c r="AB1670" s="224"/>
      <c r="AC1670" s="225"/>
      <c r="AD1670" s="2">
        <f t="shared" si="588"/>
        <v>0</v>
      </c>
      <c r="AE1670" s="2">
        <f t="shared" si="589"/>
        <v>0</v>
      </c>
      <c r="AF1670" s="226"/>
      <c r="AG1670" s="219">
        <f t="shared" ref="AG1670:AG1733" si="593">AG1669+IF(AD1670&lt;&gt;0,1.852*60*1000*((ACOS((SIN((AD1669/180)*PI()))*(SIN((AD1670/180)*PI()))+(COS((AD1669/180)*PI()))*(COS((AD1670/180)*PI()))*(COS((AE1670/180)*PI()-(AE1669/180)*PI())))/PI())*180),0)</f>
        <v>0</v>
      </c>
      <c r="AH1670" s="234">
        <f t="shared" ref="AH1670:AH1733" si="594">AH1669+IF(AD1670&lt;&gt;0,1.852*60*0.6213712*((ACOS((SIN((AD1669/180)*PI()))*(SIN((AD1670/180)*PI()))+(COS((AD1669/180)*PI()))*(COS((AD1670/180)*PI()))*(COS((AE1670/180)*PI()-(AE1669/180)*PI())))/PI())*180),0)</f>
        <v>0</v>
      </c>
      <c r="AI1670" s="214">
        <f t="shared" si="583"/>
        <v>0</v>
      </c>
      <c r="AK1670" s="229">
        <f t="shared" ref="AK1670:AK1733" si="595">IF(AL1670&gt;0,AK1669+$AO$1,0)</f>
        <v>0</v>
      </c>
      <c r="AL1670" s="226"/>
      <c r="AM1670" s="15"/>
      <c r="AN1670" s="232" t="e">
        <f t="shared" ref="AN1670:AN1733" si="596">(42341.84/MAX(AK1670:AK6266))*AK1670*0.0006213712</f>
        <v>#DIV/0!</v>
      </c>
      <c r="AO1670" s="214">
        <f t="shared" si="590"/>
        <v>0</v>
      </c>
      <c r="AQ1670" s="210"/>
      <c r="AR1670" s="231"/>
      <c r="AS1670" s="15"/>
      <c r="AT1670" s="232">
        <f t="shared" ref="AT1670:AT1733" si="597">IF(AQ1670&gt;0,(26.3/(MAX($AQ$4:$AQ$4600)*0.0006213712))*AQ1670*0.0006213712,0)</f>
        <v>0</v>
      </c>
      <c r="AU1670" s="235">
        <f t="shared" ref="AU1670:AU1733" si="598">(AR1670*3.28084)+(AW$4)</f>
        <v>0</v>
      </c>
      <c r="AY1670" s="210"/>
      <c r="AZ1670" s="231"/>
      <c r="BA1670" s="15"/>
      <c r="BB1670" s="232">
        <f t="shared" si="587"/>
        <v>0</v>
      </c>
      <c r="BC1670" s="235">
        <f t="shared" ref="BC1670:BC1733" si="599">AZ1670+BE$4</f>
        <v>0</v>
      </c>
      <c r="BG1670" s="210"/>
      <c r="BH1670" s="231"/>
      <c r="BI1670" s="15"/>
      <c r="BJ1670" s="232">
        <f t="shared" si="591"/>
        <v>0</v>
      </c>
      <c r="BK1670" s="235">
        <f t="shared" ref="BK1670:BK1733" si="600">BH1670*BM1670</f>
        <v>0</v>
      </c>
      <c r="BM1670" s="109">
        <f t="shared" si="592"/>
        <v>-1.8388647474198465</v>
      </c>
      <c r="BN1670" s="213"/>
      <c r="BR1670" s="228"/>
      <c r="BS1670" s="311"/>
      <c r="BT1670" s="3"/>
      <c r="BU1670" s="213"/>
      <c r="BV1670" s="213"/>
      <c r="BW1670" s="291"/>
    </row>
    <row r="1671" spans="1:75" x14ac:dyDescent="0.2">
      <c r="A1671" s="210"/>
      <c r="B1671" s="211"/>
      <c r="C1671" s="848" t="str">
        <f ca="1">IF(ISERR(AVERAGE(INDIRECT("B"&amp;(ROW()-INT($B$1/2))):INDIRECT("B"&amp;(ROW()+INT($B$1/2))))),"",AVERAGE(INDIRECT("B"&amp;(ROW()-INT($B$1/2))):INDIRECT("B"&amp;(ROW()+INT($B$1/2)))))</f>
        <v/>
      </c>
      <c r="D1671" s="848">
        <f t="shared" si="586"/>
        <v>0</v>
      </c>
      <c r="E1671" s="275"/>
      <c r="F1671" s="15"/>
      <c r="G1671" s="3"/>
      <c r="H1671" s="3"/>
      <c r="I1671" s="3"/>
      <c r="J1671" s="3"/>
      <c r="K1671" s="3"/>
      <c r="L1671" s="554"/>
      <c r="M1671" s="545"/>
      <c r="N1671" s="546"/>
      <c r="O1671" s="5"/>
      <c r="P1671" s="216"/>
      <c r="Q1671" s="217"/>
      <c r="R1671" s="218"/>
      <c r="S1671" s="219">
        <f t="shared" si="584"/>
        <v>0</v>
      </c>
      <c r="T1671" s="220">
        <f t="shared" si="585"/>
        <v>0</v>
      </c>
      <c r="U1671" s="214">
        <f t="shared" ref="U1671:U1734" si="601">R1671*3.28084</f>
        <v>0</v>
      </c>
      <c r="W1671" s="221"/>
      <c r="X1671" s="222"/>
      <c r="Y1671" s="222"/>
      <c r="Z1671" s="223"/>
      <c r="AA1671" s="222"/>
      <c r="AB1671" s="224"/>
      <c r="AC1671" s="225"/>
      <c r="AD1671" s="2">
        <f t="shared" si="588"/>
        <v>0</v>
      </c>
      <c r="AE1671" s="2">
        <f t="shared" si="589"/>
        <v>0</v>
      </c>
      <c r="AF1671" s="226"/>
      <c r="AG1671" s="219">
        <f t="shared" si="593"/>
        <v>0</v>
      </c>
      <c r="AH1671" s="234">
        <f t="shared" si="594"/>
        <v>0</v>
      </c>
      <c r="AI1671" s="214">
        <f t="shared" ref="AI1671:AI1734" si="602">AF1671*3.28084</f>
        <v>0</v>
      </c>
      <c r="AK1671" s="229">
        <f t="shared" si="595"/>
        <v>0</v>
      </c>
      <c r="AL1671" s="226"/>
      <c r="AM1671" s="15"/>
      <c r="AN1671" s="232" t="e">
        <f t="shared" si="596"/>
        <v>#DIV/0!</v>
      </c>
      <c r="AO1671" s="214">
        <f t="shared" si="590"/>
        <v>0</v>
      </c>
      <c r="AQ1671" s="210"/>
      <c r="AR1671" s="231"/>
      <c r="AS1671" s="15"/>
      <c r="AT1671" s="232">
        <f t="shared" si="597"/>
        <v>0</v>
      </c>
      <c r="AU1671" s="235">
        <f t="shared" si="598"/>
        <v>0</v>
      </c>
      <c r="AY1671" s="210"/>
      <c r="AZ1671" s="231"/>
      <c r="BA1671" s="15"/>
      <c r="BB1671" s="232">
        <f t="shared" si="587"/>
        <v>0</v>
      </c>
      <c r="BC1671" s="235">
        <f t="shared" si="599"/>
        <v>0</v>
      </c>
      <c r="BG1671" s="210"/>
      <c r="BH1671" s="231"/>
      <c r="BI1671" s="15"/>
      <c r="BJ1671" s="232">
        <f t="shared" si="591"/>
        <v>0</v>
      </c>
      <c r="BK1671" s="235">
        <f t="shared" si="600"/>
        <v>0</v>
      </c>
      <c r="BM1671" s="109">
        <f t="shared" si="592"/>
        <v>-1.8406970849175832</v>
      </c>
      <c r="BN1671" s="213"/>
      <c r="BR1671" s="228"/>
      <c r="BS1671" s="311"/>
      <c r="BT1671" s="3"/>
      <c r="BU1671" s="213"/>
      <c r="BV1671" s="213"/>
      <c r="BW1671" s="291"/>
    </row>
    <row r="1672" spans="1:75" x14ac:dyDescent="0.2">
      <c r="A1672" s="210"/>
      <c r="B1672" s="211"/>
      <c r="C1672" s="848" t="str">
        <f ca="1">IF(ISERR(AVERAGE(INDIRECT("B"&amp;(ROW()-INT($B$1/2))):INDIRECT("B"&amp;(ROW()+INT($B$1/2))))),"",AVERAGE(INDIRECT("B"&amp;(ROW()-INT($B$1/2))):INDIRECT("B"&amp;(ROW()+INT($B$1/2)))))</f>
        <v/>
      </c>
      <c r="D1672" s="848">
        <f t="shared" si="586"/>
        <v>0</v>
      </c>
      <c r="E1672" s="275"/>
      <c r="F1672" s="15"/>
      <c r="G1672" s="3"/>
      <c r="H1672" s="3"/>
      <c r="I1672" s="3"/>
      <c r="J1672" s="3"/>
      <c r="K1672" s="3"/>
      <c r="L1672" s="554"/>
      <c r="M1672" s="545"/>
      <c r="N1672" s="546"/>
      <c r="O1672" s="5"/>
      <c r="P1672" s="216"/>
      <c r="Q1672" s="217"/>
      <c r="R1672" s="218"/>
      <c r="S1672" s="219">
        <f t="shared" si="584"/>
        <v>0</v>
      </c>
      <c r="T1672" s="220">
        <f t="shared" si="585"/>
        <v>0</v>
      </c>
      <c r="U1672" s="214">
        <f t="shared" si="601"/>
        <v>0</v>
      </c>
      <c r="W1672" s="221"/>
      <c r="X1672" s="222"/>
      <c r="Y1672" s="222"/>
      <c r="Z1672" s="223"/>
      <c r="AA1672" s="222"/>
      <c r="AB1672" s="224"/>
      <c r="AC1672" s="225"/>
      <c r="AD1672" s="2">
        <f t="shared" si="588"/>
        <v>0</v>
      </c>
      <c r="AE1672" s="2">
        <f t="shared" si="589"/>
        <v>0</v>
      </c>
      <c r="AF1672" s="226"/>
      <c r="AG1672" s="219">
        <f t="shared" si="593"/>
        <v>0</v>
      </c>
      <c r="AH1672" s="234">
        <f t="shared" si="594"/>
        <v>0</v>
      </c>
      <c r="AI1672" s="214">
        <f t="shared" si="602"/>
        <v>0</v>
      </c>
      <c r="AK1672" s="229">
        <f t="shared" si="595"/>
        <v>0</v>
      </c>
      <c r="AL1672" s="226"/>
      <c r="AM1672" s="15"/>
      <c r="AN1672" s="232" t="e">
        <f t="shared" si="596"/>
        <v>#DIV/0!</v>
      </c>
      <c r="AO1672" s="214">
        <f t="shared" si="590"/>
        <v>0</v>
      </c>
      <c r="AQ1672" s="210"/>
      <c r="AR1672" s="231"/>
      <c r="AS1672" s="15"/>
      <c r="AT1672" s="232">
        <f t="shared" si="597"/>
        <v>0</v>
      </c>
      <c r="AU1672" s="235">
        <f t="shared" si="598"/>
        <v>0</v>
      </c>
      <c r="AY1672" s="210"/>
      <c r="AZ1672" s="231"/>
      <c r="BA1672" s="15"/>
      <c r="BB1672" s="232">
        <f t="shared" si="587"/>
        <v>0</v>
      </c>
      <c r="BC1672" s="235">
        <f t="shared" si="599"/>
        <v>0</v>
      </c>
      <c r="BG1672" s="210"/>
      <c r="BH1672" s="231"/>
      <c r="BI1672" s="15"/>
      <c r="BJ1672" s="232">
        <f t="shared" si="591"/>
        <v>0</v>
      </c>
      <c r="BK1672" s="235">
        <f t="shared" si="600"/>
        <v>0</v>
      </c>
      <c r="BM1672" s="109">
        <f t="shared" si="592"/>
        <v>-1.8425294224153199</v>
      </c>
      <c r="BN1672" s="213"/>
      <c r="BR1672" s="228"/>
      <c r="BS1672" s="311"/>
      <c r="BT1672" s="3"/>
      <c r="BU1672" s="213"/>
      <c r="BV1672" s="213"/>
      <c r="BW1672" s="291"/>
    </row>
    <row r="1673" spans="1:75" x14ac:dyDescent="0.2">
      <c r="A1673" s="210"/>
      <c r="B1673" s="211"/>
      <c r="C1673" s="848" t="str">
        <f ca="1">IF(ISERR(AVERAGE(INDIRECT("B"&amp;(ROW()-INT($B$1/2))):INDIRECT("B"&amp;(ROW()+INT($B$1/2))))),"",AVERAGE(INDIRECT("B"&amp;(ROW()-INT($B$1/2))):INDIRECT("B"&amp;(ROW()+INT($B$1/2)))))</f>
        <v/>
      </c>
      <c r="D1673" s="848">
        <f t="shared" si="586"/>
        <v>0</v>
      </c>
      <c r="E1673" s="275"/>
      <c r="F1673" s="15"/>
      <c r="G1673" s="3"/>
      <c r="H1673" s="3"/>
      <c r="I1673" s="3"/>
      <c r="J1673" s="3"/>
      <c r="K1673" s="3"/>
      <c r="L1673" s="554"/>
      <c r="M1673" s="545"/>
      <c r="N1673" s="546"/>
      <c r="O1673" s="5"/>
      <c r="P1673" s="216"/>
      <c r="Q1673" s="217"/>
      <c r="R1673" s="218"/>
      <c r="S1673" s="219">
        <f t="shared" ref="S1673:S1736" si="603">S1672+IF(P1673&lt;&gt;0,1.852*60*1000*((ACOS((SIN((P1672/180)*PI()))*(SIN((P1673/180)*PI()))+(COS((P1672/180)*PI()))*(COS((P1673/180)*PI()))*(COS((Q1673/180)*PI()-(Q1672/180)*PI())))/PI())*180),0)</f>
        <v>0</v>
      </c>
      <c r="T1673" s="220">
        <f t="shared" ref="T1673:T1736" si="604">T1672+IF(P1673&lt;&gt;0,1.852*60*0.6213712*((ACOS((SIN((P1672/180)*PI()))*(SIN((P1673/180)*PI()))+(COS((P1672/180)*PI()))*(COS((P1673/180)*PI()))*(COS((Q1673/180)*PI()-(Q1672/180)*PI())))/PI())*180),0)</f>
        <v>0</v>
      </c>
      <c r="U1673" s="214">
        <f t="shared" si="601"/>
        <v>0</v>
      </c>
      <c r="W1673" s="221"/>
      <c r="X1673" s="222"/>
      <c r="Y1673" s="222"/>
      <c r="Z1673" s="223"/>
      <c r="AA1673" s="222"/>
      <c r="AB1673" s="224"/>
      <c r="AC1673" s="225"/>
      <c r="AD1673" s="2">
        <f t="shared" si="588"/>
        <v>0</v>
      </c>
      <c r="AE1673" s="2">
        <f t="shared" si="589"/>
        <v>0</v>
      </c>
      <c r="AF1673" s="226"/>
      <c r="AG1673" s="219">
        <f t="shared" si="593"/>
        <v>0</v>
      </c>
      <c r="AH1673" s="234">
        <f t="shared" si="594"/>
        <v>0</v>
      </c>
      <c r="AI1673" s="214">
        <f t="shared" si="602"/>
        <v>0</v>
      </c>
      <c r="AK1673" s="229">
        <f t="shared" si="595"/>
        <v>0</v>
      </c>
      <c r="AL1673" s="226"/>
      <c r="AM1673" s="15"/>
      <c r="AN1673" s="232" t="e">
        <f t="shared" si="596"/>
        <v>#DIV/0!</v>
      </c>
      <c r="AO1673" s="214">
        <f t="shared" si="590"/>
        <v>0</v>
      </c>
      <c r="AQ1673" s="210"/>
      <c r="AR1673" s="231"/>
      <c r="AS1673" s="15"/>
      <c r="AT1673" s="232">
        <f t="shared" si="597"/>
        <v>0</v>
      </c>
      <c r="AU1673" s="235">
        <f t="shared" si="598"/>
        <v>0</v>
      </c>
      <c r="AY1673" s="210"/>
      <c r="AZ1673" s="231"/>
      <c r="BA1673" s="15"/>
      <c r="BB1673" s="232">
        <f t="shared" si="587"/>
        <v>0</v>
      </c>
      <c r="BC1673" s="235">
        <f t="shared" si="599"/>
        <v>0</v>
      </c>
      <c r="BG1673" s="210"/>
      <c r="BH1673" s="231"/>
      <c r="BI1673" s="15"/>
      <c r="BJ1673" s="232">
        <f t="shared" si="591"/>
        <v>0</v>
      </c>
      <c r="BK1673" s="235">
        <f t="shared" si="600"/>
        <v>0</v>
      </c>
      <c r="BM1673" s="109">
        <f t="shared" si="592"/>
        <v>-1.8443617599130566</v>
      </c>
      <c r="BN1673" s="213"/>
      <c r="BR1673" s="228"/>
      <c r="BS1673" s="311"/>
      <c r="BT1673" s="3"/>
      <c r="BU1673" s="213"/>
      <c r="BV1673" s="213"/>
      <c r="BW1673" s="291"/>
    </row>
    <row r="1674" spans="1:75" x14ac:dyDescent="0.2">
      <c r="A1674" s="210"/>
      <c r="B1674" s="211"/>
      <c r="C1674" s="848" t="str">
        <f ca="1">IF(ISERR(AVERAGE(INDIRECT("B"&amp;(ROW()-INT($B$1/2))):INDIRECT("B"&amp;(ROW()+INT($B$1/2))))),"",AVERAGE(INDIRECT("B"&amp;(ROW()-INT($B$1/2))):INDIRECT("B"&amp;(ROW()+INT($B$1/2)))))</f>
        <v/>
      </c>
      <c r="D1674" s="848">
        <f t="shared" si="586"/>
        <v>0</v>
      </c>
      <c r="E1674" s="275"/>
      <c r="F1674" s="15"/>
      <c r="G1674" s="3"/>
      <c r="H1674" s="3"/>
      <c r="I1674" s="3"/>
      <c r="J1674" s="3"/>
      <c r="K1674" s="3"/>
      <c r="L1674" s="554"/>
      <c r="M1674" s="545"/>
      <c r="N1674" s="546"/>
      <c r="O1674" s="5"/>
      <c r="P1674" s="216"/>
      <c r="Q1674" s="217"/>
      <c r="R1674" s="218"/>
      <c r="S1674" s="219">
        <f t="shared" si="603"/>
        <v>0</v>
      </c>
      <c r="T1674" s="220">
        <f t="shared" si="604"/>
        <v>0</v>
      </c>
      <c r="U1674" s="214">
        <f t="shared" si="601"/>
        <v>0</v>
      </c>
      <c r="W1674" s="221"/>
      <c r="X1674" s="222"/>
      <c r="Y1674" s="222"/>
      <c r="Z1674" s="223"/>
      <c r="AA1674" s="222"/>
      <c r="AB1674" s="224"/>
      <c r="AC1674" s="225"/>
      <c r="AD1674" s="2">
        <f t="shared" si="588"/>
        <v>0</v>
      </c>
      <c r="AE1674" s="2">
        <f t="shared" si="589"/>
        <v>0</v>
      </c>
      <c r="AF1674" s="226"/>
      <c r="AG1674" s="219">
        <f t="shared" si="593"/>
        <v>0</v>
      </c>
      <c r="AH1674" s="234">
        <f t="shared" si="594"/>
        <v>0</v>
      </c>
      <c r="AI1674" s="214">
        <f t="shared" si="602"/>
        <v>0</v>
      </c>
      <c r="AK1674" s="229">
        <f t="shared" si="595"/>
        <v>0</v>
      </c>
      <c r="AL1674" s="226"/>
      <c r="AM1674" s="15"/>
      <c r="AN1674" s="232" t="e">
        <f t="shared" si="596"/>
        <v>#DIV/0!</v>
      </c>
      <c r="AO1674" s="214">
        <f t="shared" si="590"/>
        <v>0</v>
      </c>
      <c r="AQ1674" s="210"/>
      <c r="AR1674" s="231"/>
      <c r="AS1674" s="15"/>
      <c r="AT1674" s="232">
        <f t="shared" si="597"/>
        <v>0</v>
      </c>
      <c r="AU1674" s="235">
        <f t="shared" si="598"/>
        <v>0</v>
      </c>
      <c r="AY1674" s="210"/>
      <c r="AZ1674" s="231"/>
      <c r="BA1674" s="15"/>
      <c r="BB1674" s="232">
        <f t="shared" si="587"/>
        <v>0</v>
      </c>
      <c r="BC1674" s="235">
        <f t="shared" si="599"/>
        <v>0</v>
      </c>
      <c r="BG1674" s="210"/>
      <c r="BH1674" s="231"/>
      <c r="BI1674" s="15"/>
      <c r="BJ1674" s="232">
        <f t="shared" si="591"/>
        <v>0</v>
      </c>
      <c r="BK1674" s="235">
        <f t="shared" si="600"/>
        <v>0</v>
      </c>
      <c r="BM1674" s="109">
        <f t="shared" si="592"/>
        <v>-1.8461940974107933</v>
      </c>
      <c r="BN1674" s="213"/>
      <c r="BR1674" s="228"/>
      <c r="BS1674" s="311"/>
      <c r="BT1674" s="3"/>
      <c r="BU1674" s="213"/>
      <c r="BV1674" s="213"/>
      <c r="BW1674" s="291"/>
    </row>
    <row r="1675" spans="1:75" x14ac:dyDescent="0.2">
      <c r="A1675" s="210"/>
      <c r="B1675" s="211"/>
      <c r="C1675" s="848" t="str">
        <f ca="1">IF(ISERR(AVERAGE(INDIRECT("B"&amp;(ROW()-INT($B$1/2))):INDIRECT("B"&amp;(ROW()+INT($B$1/2))))),"",AVERAGE(INDIRECT("B"&amp;(ROW()-INT($B$1/2))):INDIRECT("B"&amp;(ROW()+INT($B$1/2)))))</f>
        <v/>
      </c>
      <c r="D1675" s="848">
        <f t="shared" si="586"/>
        <v>0</v>
      </c>
      <c r="E1675" s="275"/>
      <c r="F1675" s="15"/>
      <c r="G1675" s="3"/>
      <c r="H1675" s="3"/>
      <c r="I1675" s="3"/>
      <c r="J1675" s="3"/>
      <c r="K1675" s="3"/>
      <c r="L1675" s="554"/>
      <c r="M1675" s="545"/>
      <c r="N1675" s="546"/>
      <c r="O1675" s="5"/>
      <c r="P1675" s="216"/>
      <c r="Q1675" s="217"/>
      <c r="R1675" s="218"/>
      <c r="S1675" s="219">
        <f t="shared" si="603"/>
        <v>0</v>
      </c>
      <c r="T1675" s="220">
        <f t="shared" si="604"/>
        <v>0</v>
      </c>
      <c r="U1675" s="214">
        <f t="shared" si="601"/>
        <v>0</v>
      </c>
      <c r="W1675" s="221"/>
      <c r="X1675" s="222"/>
      <c r="Y1675" s="222"/>
      <c r="Z1675" s="223"/>
      <c r="AA1675" s="222"/>
      <c r="AB1675" s="224"/>
      <c r="AC1675" s="225"/>
      <c r="AD1675" s="2">
        <f t="shared" si="588"/>
        <v>0</v>
      </c>
      <c r="AE1675" s="2">
        <f t="shared" si="589"/>
        <v>0</v>
      </c>
      <c r="AF1675" s="226"/>
      <c r="AG1675" s="219">
        <f t="shared" si="593"/>
        <v>0</v>
      </c>
      <c r="AH1675" s="234">
        <f t="shared" si="594"/>
        <v>0</v>
      </c>
      <c r="AI1675" s="214">
        <f t="shared" si="602"/>
        <v>0</v>
      </c>
      <c r="AK1675" s="229">
        <f t="shared" si="595"/>
        <v>0</v>
      </c>
      <c r="AL1675" s="226"/>
      <c r="AM1675" s="15"/>
      <c r="AN1675" s="232" t="e">
        <f t="shared" si="596"/>
        <v>#DIV/0!</v>
      </c>
      <c r="AO1675" s="214">
        <f t="shared" si="590"/>
        <v>0</v>
      </c>
      <c r="AQ1675" s="210"/>
      <c r="AR1675" s="231"/>
      <c r="AS1675" s="15"/>
      <c r="AT1675" s="232">
        <f t="shared" si="597"/>
        <v>0</v>
      </c>
      <c r="AU1675" s="235">
        <f t="shared" si="598"/>
        <v>0</v>
      </c>
      <c r="AY1675" s="210"/>
      <c r="AZ1675" s="231"/>
      <c r="BA1675" s="15"/>
      <c r="BB1675" s="232">
        <f t="shared" si="587"/>
        <v>0</v>
      </c>
      <c r="BC1675" s="235">
        <f t="shared" si="599"/>
        <v>0</v>
      </c>
      <c r="BG1675" s="210"/>
      <c r="BH1675" s="231"/>
      <c r="BI1675" s="15"/>
      <c r="BJ1675" s="232">
        <f t="shared" si="591"/>
        <v>0</v>
      </c>
      <c r="BK1675" s="235">
        <f t="shared" si="600"/>
        <v>0</v>
      </c>
      <c r="BM1675" s="109">
        <f t="shared" si="592"/>
        <v>-1.84802643490853</v>
      </c>
      <c r="BN1675" s="213"/>
      <c r="BR1675" s="228"/>
      <c r="BS1675" s="311"/>
      <c r="BT1675" s="3"/>
      <c r="BU1675" s="213"/>
      <c r="BV1675" s="213"/>
      <c r="BW1675" s="291"/>
    </row>
    <row r="1676" spans="1:75" x14ac:dyDescent="0.2">
      <c r="A1676" s="210"/>
      <c r="B1676" s="211"/>
      <c r="C1676" s="848" t="str">
        <f ca="1">IF(ISERR(AVERAGE(INDIRECT("B"&amp;(ROW()-INT($B$1/2))):INDIRECT("B"&amp;(ROW()+INT($B$1/2))))),"",AVERAGE(INDIRECT("B"&amp;(ROW()-INT($B$1/2))):INDIRECT("B"&amp;(ROW()+INT($B$1/2)))))</f>
        <v/>
      </c>
      <c r="D1676" s="848">
        <f t="shared" si="586"/>
        <v>0</v>
      </c>
      <c r="E1676" s="275"/>
      <c r="F1676" s="15"/>
      <c r="G1676" s="3"/>
      <c r="H1676" s="3"/>
      <c r="I1676" s="3"/>
      <c r="J1676" s="3"/>
      <c r="K1676" s="3"/>
      <c r="L1676" s="554"/>
      <c r="M1676" s="545"/>
      <c r="N1676" s="546"/>
      <c r="O1676" s="5"/>
      <c r="P1676" s="216"/>
      <c r="Q1676" s="217"/>
      <c r="R1676" s="218"/>
      <c r="S1676" s="219">
        <f t="shared" si="603"/>
        <v>0</v>
      </c>
      <c r="T1676" s="220">
        <f t="shared" si="604"/>
        <v>0</v>
      </c>
      <c r="U1676" s="214">
        <f t="shared" si="601"/>
        <v>0</v>
      </c>
      <c r="W1676" s="221"/>
      <c r="X1676" s="222"/>
      <c r="Y1676" s="222"/>
      <c r="Z1676" s="223"/>
      <c r="AA1676" s="222"/>
      <c r="AB1676" s="224"/>
      <c r="AC1676" s="225"/>
      <c r="AD1676" s="2">
        <f t="shared" si="588"/>
        <v>0</v>
      </c>
      <c r="AE1676" s="2">
        <f t="shared" si="589"/>
        <v>0</v>
      </c>
      <c r="AF1676" s="226"/>
      <c r="AG1676" s="219">
        <f t="shared" si="593"/>
        <v>0</v>
      </c>
      <c r="AH1676" s="234">
        <f t="shared" si="594"/>
        <v>0</v>
      </c>
      <c r="AI1676" s="214">
        <f t="shared" si="602"/>
        <v>0</v>
      </c>
      <c r="AK1676" s="229">
        <f t="shared" si="595"/>
        <v>0</v>
      </c>
      <c r="AL1676" s="226"/>
      <c r="AM1676" s="15"/>
      <c r="AN1676" s="232" t="e">
        <f t="shared" si="596"/>
        <v>#DIV/0!</v>
      </c>
      <c r="AO1676" s="214">
        <f t="shared" si="590"/>
        <v>0</v>
      </c>
      <c r="AQ1676" s="210"/>
      <c r="AR1676" s="231"/>
      <c r="AS1676" s="15"/>
      <c r="AT1676" s="232">
        <f t="shared" si="597"/>
        <v>0</v>
      </c>
      <c r="AU1676" s="235">
        <f t="shared" si="598"/>
        <v>0</v>
      </c>
      <c r="AY1676" s="210"/>
      <c r="AZ1676" s="231"/>
      <c r="BA1676" s="15"/>
      <c r="BB1676" s="232">
        <f t="shared" si="587"/>
        <v>0</v>
      </c>
      <c r="BC1676" s="235">
        <f t="shared" si="599"/>
        <v>0</v>
      </c>
      <c r="BG1676" s="210"/>
      <c r="BH1676" s="231"/>
      <c r="BI1676" s="15"/>
      <c r="BJ1676" s="232">
        <f t="shared" si="591"/>
        <v>0</v>
      </c>
      <c r="BK1676" s="235">
        <f t="shared" si="600"/>
        <v>0</v>
      </c>
      <c r="BM1676" s="109">
        <f t="shared" si="592"/>
        <v>-1.8498587724062667</v>
      </c>
      <c r="BN1676" s="213"/>
      <c r="BR1676" s="228"/>
      <c r="BS1676" s="311"/>
      <c r="BT1676" s="3"/>
      <c r="BU1676" s="213"/>
      <c r="BV1676" s="213"/>
      <c r="BW1676" s="291"/>
    </row>
    <row r="1677" spans="1:75" x14ac:dyDescent="0.2">
      <c r="A1677" s="210"/>
      <c r="B1677" s="211"/>
      <c r="C1677" s="848" t="str">
        <f ca="1">IF(ISERR(AVERAGE(INDIRECT("B"&amp;(ROW()-INT($B$1/2))):INDIRECT("B"&amp;(ROW()+INT($B$1/2))))),"",AVERAGE(INDIRECT("B"&amp;(ROW()-INT($B$1/2))):INDIRECT("B"&amp;(ROW()+INT($B$1/2)))))</f>
        <v/>
      </c>
      <c r="D1677" s="848">
        <f t="shared" si="586"/>
        <v>0</v>
      </c>
      <c r="E1677" s="275"/>
      <c r="F1677" s="15"/>
      <c r="G1677" s="3"/>
      <c r="H1677" s="3"/>
      <c r="I1677" s="3"/>
      <c r="J1677" s="3"/>
      <c r="K1677" s="3"/>
      <c r="L1677" s="554"/>
      <c r="M1677" s="545"/>
      <c r="N1677" s="546"/>
      <c r="O1677" s="5"/>
      <c r="P1677" s="216"/>
      <c r="Q1677" s="217"/>
      <c r="R1677" s="218"/>
      <c r="S1677" s="219">
        <f t="shared" si="603"/>
        <v>0</v>
      </c>
      <c r="T1677" s="220">
        <f t="shared" si="604"/>
        <v>0</v>
      </c>
      <c r="U1677" s="214">
        <f t="shared" si="601"/>
        <v>0</v>
      </c>
      <c r="W1677" s="221"/>
      <c r="X1677" s="222"/>
      <c r="Y1677" s="222"/>
      <c r="Z1677" s="223"/>
      <c r="AA1677" s="222"/>
      <c r="AB1677" s="224"/>
      <c r="AC1677" s="225"/>
      <c r="AD1677" s="2">
        <f t="shared" si="588"/>
        <v>0</v>
      </c>
      <c r="AE1677" s="2">
        <f t="shared" si="589"/>
        <v>0</v>
      </c>
      <c r="AF1677" s="226"/>
      <c r="AG1677" s="219">
        <f t="shared" si="593"/>
        <v>0</v>
      </c>
      <c r="AH1677" s="234">
        <f t="shared" si="594"/>
        <v>0</v>
      </c>
      <c r="AI1677" s="214">
        <f t="shared" si="602"/>
        <v>0</v>
      </c>
      <c r="AK1677" s="229">
        <f t="shared" si="595"/>
        <v>0</v>
      </c>
      <c r="AL1677" s="226"/>
      <c r="AM1677" s="15"/>
      <c r="AN1677" s="232" t="e">
        <f t="shared" si="596"/>
        <v>#DIV/0!</v>
      </c>
      <c r="AO1677" s="214">
        <f t="shared" si="590"/>
        <v>0</v>
      </c>
      <c r="AQ1677" s="210"/>
      <c r="AR1677" s="231"/>
      <c r="AS1677" s="15"/>
      <c r="AT1677" s="232">
        <f t="shared" si="597"/>
        <v>0</v>
      </c>
      <c r="AU1677" s="235">
        <f t="shared" si="598"/>
        <v>0</v>
      </c>
      <c r="AY1677" s="210"/>
      <c r="AZ1677" s="231"/>
      <c r="BA1677" s="15"/>
      <c r="BB1677" s="232">
        <f t="shared" si="587"/>
        <v>0</v>
      </c>
      <c r="BC1677" s="235">
        <f t="shared" si="599"/>
        <v>0</v>
      </c>
      <c r="BG1677" s="210"/>
      <c r="BH1677" s="231"/>
      <c r="BI1677" s="15"/>
      <c r="BJ1677" s="232">
        <f t="shared" si="591"/>
        <v>0</v>
      </c>
      <c r="BK1677" s="235">
        <f t="shared" si="600"/>
        <v>0</v>
      </c>
      <c r="BM1677" s="109">
        <f t="shared" si="592"/>
        <v>-1.8516911099040034</v>
      </c>
      <c r="BN1677" s="213"/>
      <c r="BR1677" s="228"/>
      <c r="BS1677" s="311"/>
      <c r="BT1677" s="3"/>
      <c r="BU1677" s="213"/>
      <c r="BV1677" s="213"/>
      <c r="BW1677" s="291"/>
    </row>
    <row r="1678" spans="1:75" x14ac:dyDescent="0.2">
      <c r="A1678" s="210"/>
      <c r="B1678" s="211"/>
      <c r="C1678" s="848" t="str">
        <f ca="1">IF(ISERR(AVERAGE(INDIRECT("B"&amp;(ROW()-INT($B$1/2))):INDIRECT("B"&amp;(ROW()+INT($B$1/2))))),"",AVERAGE(INDIRECT("B"&amp;(ROW()-INT($B$1/2))):INDIRECT("B"&amp;(ROW()+INT($B$1/2)))))</f>
        <v/>
      </c>
      <c r="D1678" s="848">
        <f t="shared" si="586"/>
        <v>0</v>
      </c>
      <c r="E1678" s="275"/>
      <c r="F1678" s="15"/>
      <c r="G1678" s="3"/>
      <c r="H1678" s="3"/>
      <c r="I1678" s="3"/>
      <c r="J1678" s="3"/>
      <c r="K1678" s="3"/>
      <c r="L1678" s="554"/>
      <c r="M1678" s="545"/>
      <c r="N1678" s="546"/>
      <c r="O1678" s="5"/>
      <c r="P1678" s="216"/>
      <c r="Q1678" s="217"/>
      <c r="R1678" s="218"/>
      <c r="S1678" s="219">
        <f t="shared" si="603"/>
        <v>0</v>
      </c>
      <c r="T1678" s="220">
        <f t="shared" si="604"/>
        <v>0</v>
      </c>
      <c r="U1678" s="214">
        <f t="shared" si="601"/>
        <v>0</v>
      </c>
      <c r="W1678" s="221"/>
      <c r="X1678" s="222"/>
      <c r="Y1678" s="222"/>
      <c r="Z1678" s="223"/>
      <c r="AA1678" s="222"/>
      <c r="AB1678" s="224"/>
      <c r="AC1678" s="225"/>
      <c r="AD1678" s="2">
        <f t="shared" si="588"/>
        <v>0</v>
      </c>
      <c r="AE1678" s="2">
        <f t="shared" si="589"/>
        <v>0</v>
      </c>
      <c r="AF1678" s="226"/>
      <c r="AG1678" s="219">
        <f t="shared" si="593"/>
        <v>0</v>
      </c>
      <c r="AH1678" s="234">
        <f t="shared" si="594"/>
        <v>0</v>
      </c>
      <c r="AI1678" s="214">
        <f t="shared" si="602"/>
        <v>0</v>
      </c>
      <c r="AK1678" s="229">
        <f t="shared" si="595"/>
        <v>0</v>
      </c>
      <c r="AL1678" s="226"/>
      <c r="AM1678" s="15"/>
      <c r="AN1678" s="232" t="e">
        <f t="shared" si="596"/>
        <v>#DIV/0!</v>
      </c>
      <c r="AO1678" s="214">
        <f t="shared" si="590"/>
        <v>0</v>
      </c>
      <c r="AQ1678" s="210"/>
      <c r="AR1678" s="231"/>
      <c r="AS1678" s="15"/>
      <c r="AT1678" s="232">
        <f t="shared" si="597"/>
        <v>0</v>
      </c>
      <c r="AU1678" s="235">
        <f t="shared" si="598"/>
        <v>0</v>
      </c>
      <c r="AY1678" s="210"/>
      <c r="AZ1678" s="231"/>
      <c r="BA1678" s="15"/>
      <c r="BB1678" s="232">
        <f t="shared" si="587"/>
        <v>0</v>
      </c>
      <c r="BC1678" s="235">
        <f t="shared" si="599"/>
        <v>0</v>
      </c>
      <c r="BG1678" s="210"/>
      <c r="BH1678" s="231"/>
      <c r="BI1678" s="15"/>
      <c r="BJ1678" s="232">
        <f t="shared" si="591"/>
        <v>0</v>
      </c>
      <c r="BK1678" s="235">
        <f t="shared" si="600"/>
        <v>0</v>
      </c>
      <c r="BM1678" s="109">
        <f t="shared" si="592"/>
        <v>-1.8535234474017401</v>
      </c>
      <c r="BN1678" s="213"/>
      <c r="BR1678" s="228"/>
      <c r="BS1678" s="311"/>
      <c r="BT1678" s="3"/>
      <c r="BU1678" s="213"/>
      <c r="BV1678" s="213"/>
      <c r="BW1678" s="291"/>
    </row>
    <row r="1679" spans="1:75" x14ac:dyDescent="0.2">
      <c r="A1679" s="210"/>
      <c r="B1679" s="211"/>
      <c r="C1679" s="848" t="str">
        <f ca="1">IF(ISERR(AVERAGE(INDIRECT("B"&amp;(ROW()-INT($B$1/2))):INDIRECT("B"&amp;(ROW()+INT($B$1/2))))),"",AVERAGE(INDIRECT("B"&amp;(ROW()-INT($B$1/2))):INDIRECT("B"&amp;(ROW()+INT($B$1/2)))))</f>
        <v/>
      </c>
      <c r="D1679" s="848">
        <f t="shared" si="586"/>
        <v>0</v>
      </c>
      <c r="E1679" s="275"/>
      <c r="F1679" s="15"/>
      <c r="G1679" s="3"/>
      <c r="H1679" s="3"/>
      <c r="I1679" s="3"/>
      <c r="J1679" s="3"/>
      <c r="K1679" s="3"/>
      <c r="L1679" s="554"/>
      <c r="M1679" s="545"/>
      <c r="N1679" s="546"/>
      <c r="O1679" s="5"/>
      <c r="P1679" s="216"/>
      <c r="Q1679" s="217"/>
      <c r="R1679" s="218"/>
      <c r="S1679" s="219">
        <f t="shared" si="603"/>
        <v>0</v>
      </c>
      <c r="T1679" s="220">
        <f t="shared" si="604"/>
        <v>0</v>
      </c>
      <c r="U1679" s="214">
        <f t="shared" si="601"/>
        <v>0</v>
      </c>
      <c r="W1679" s="221"/>
      <c r="X1679" s="222"/>
      <c r="Y1679" s="222"/>
      <c r="Z1679" s="223"/>
      <c r="AA1679" s="222"/>
      <c r="AB1679" s="224"/>
      <c r="AC1679" s="225"/>
      <c r="AD1679" s="2">
        <f t="shared" si="588"/>
        <v>0</v>
      </c>
      <c r="AE1679" s="2">
        <f t="shared" si="589"/>
        <v>0</v>
      </c>
      <c r="AF1679" s="226"/>
      <c r="AG1679" s="219">
        <f t="shared" si="593"/>
        <v>0</v>
      </c>
      <c r="AH1679" s="234">
        <f t="shared" si="594"/>
        <v>0</v>
      </c>
      <c r="AI1679" s="214">
        <f t="shared" si="602"/>
        <v>0</v>
      </c>
      <c r="AK1679" s="229">
        <f t="shared" si="595"/>
        <v>0</v>
      </c>
      <c r="AL1679" s="226"/>
      <c r="AM1679" s="15"/>
      <c r="AN1679" s="232" t="e">
        <f t="shared" si="596"/>
        <v>#DIV/0!</v>
      </c>
      <c r="AO1679" s="214">
        <f t="shared" si="590"/>
        <v>0</v>
      </c>
      <c r="AQ1679" s="210"/>
      <c r="AR1679" s="231"/>
      <c r="AS1679" s="15"/>
      <c r="AT1679" s="232">
        <f t="shared" si="597"/>
        <v>0</v>
      </c>
      <c r="AU1679" s="235">
        <f t="shared" si="598"/>
        <v>0</v>
      </c>
      <c r="AY1679" s="210"/>
      <c r="AZ1679" s="231"/>
      <c r="BA1679" s="15"/>
      <c r="BB1679" s="232">
        <f t="shared" si="587"/>
        <v>0</v>
      </c>
      <c r="BC1679" s="235">
        <f t="shared" si="599"/>
        <v>0</v>
      </c>
      <c r="BG1679" s="210"/>
      <c r="BH1679" s="231"/>
      <c r="BI1679" s="15"/>
      <c r="BJ1679" s="232">
        <f t="shared" si="591"/>
        <v>0</v>
      </c>
      <c r="BK1679" s="235">
        <f t="shared" si="600"/>
        <v>0</v>
      </c>
      <c r="BM1679" s="109">
        <f t="shared" si="592"/>
        <v>-1.8553557848994768</v>
      </c>
      <c r="BN1679" s="213"/>
      <c r="BR1679" s="228"/>
      <c r="BS1679" s="311"/>
      <c r="BT1679" s="3"/>
      <c r="BU1679" s="213"/>
      <c r="BV1679" s="213"/>
      <c r="BW1679" s="291"/>
    </row>
    <row r="1680" spans="1:75" x14ac:dyDescent="0.2">
      <c r="A1680" s="210"/>
      <c r="B1680" s="211"/>
      <c r="C1680" s="848" t="str">
        <f ca="1">IF(ISERR(AVERAGE(INDIRECT("B"&amp;(ROW()-INT($B$1/2))):INDIRECT("B"&amp;(ROW()+INT($B$1/2))))),"",AVERAGE(INDIRECT("B"&amp;(ROW()-INT($B$1/2))):INDIRECT("B"&amp;(ROW()+INT($B$1/2)))))</f>
        <v/>
      </c>
      <c r="D1680" s="848">
        <f t="shared" si="586"/>
        <v>0</v>
      </c>
      <c r="E1680" s="275"/>
      <c r="F1680" s="15"/>
      <c r="G1680" s="3"/>
      <c r="H1680" s="3"/>
      <c r="I1680" s="3"/>
      <c r="J1680" s="3"/>
      <c r="K1680" s="3"/>
      <c r="L1680" s="554"/>
      <c r="M1680" s="545"/>
      <c r="N1680" s="546"/>
      <c r="O1680" s="5"/>
      <c r="P1680" s="216"/>
      <c r="Q1680" s="217"/>
      <c r="R1680" s="218"/>
      <c r="S1680" s="219">
        <f t="shared" si="603"/>
        <v>0</v>
      </c>
      <c r="T1680" s="220">
        <f t="shared" si="604"/>
        <v>0</v>
      </c>
      <c r="U1680" s="214">
        <f t="shared" si="601"/>
        <v>0</v>
      </c>
      <c r="W1680" s="221"/>
      <c r="X1680" s="222"/>
      <c r="Y1680" s="222"/>
      <c r="Z1680" s="223"/>
      <c r="AA1680" s="222"/>
      <c r="AB1680" s="224"/>
      <c r="AC1680" s="225"/>
      <c r="AD1680" s="2">
        <f t="shared" si="588"/>
        <v>0</v>
      </c>
      <c r="AE1680" s="2">
        <f t="shared" si="589"/>
        <v>0</v>
      </c>
      <c r="AF1680" s="226"/>
      <c r="AG1680" s="219">
        <f t="shared" si="593"/>
        <v>0</v>
      </c>
      <c r="AH1680" s="234">
        <f t="shared" si="594"/>
        <v>0</v>
      </c>
      <c r="AI1680" s="214">
        <f t="shared" si="602"/>
        <v>0</v>
      </c>
      <c r="AK1680" s="229">
        <f t="shared" si="595"/>
        <v>0</v>
      </c>
      <c r="AL1680" s="226"/>
      <c r="AM1680" s="15"/>
      <c r="AN1680" s="232" t="e">
        <f t="shared" si="596"/>
        <v>#DIV/0!</v>
      </c>
      <c r="AO1680" s="214">
        <f t="shared" si="590"/>
        <v>0</v>
      </c>
      <c r="AQ1680" s="210"/>
      <c r="AR1680" s="231"/>
      <c r="AS1680" s="15"/>
      <c r="AT1680" s="232">
        <f t="shared" si="597"/>
        <v>0</v>
      </c>
      <c r="AU1680" s="235">
        <f t="shared" si="598"/>
        <v>0</v>
      </c>
      <c r="AY1680" s="210"/>
      <c r="AZ1680" s="231"/>
      <c r="BA1680" s="15"/>
      <c r="BB1680" s="232">
        <f t="shared" si="587"/>
        <v>0</v>
      </c>
      <c r="BC1680" s="235">
        <f t="shared" si="599"/>
        <v>0</v>
      </c>
      <c r="BG1680" s="210"/>
      <c r="BH1680" s="231"/>
      <c r="BI1680" s="15"/>
      <c r="BJ1680" s="232">
        <f t="shared" si="591"/>
        <v>0</v>
      </c>
      <c r="BK1680" s="235">
        <f t="shared" si="600"/>
        <v>0</v>
      </c>
      <c r="BM1680" s="109">
        <f t="shared" si="592"/>
        <v>-1.8571881223972135</v>
      </c>
      <c r="BN1680" s="213"/>
      <c r="BR1680" s="228"/>
      <c r="BS1680" s="311"/>
      <c r="BT1680" s="3"/>
      <c r="BU1680" s="213"/>
      <c r="BV1680" s="213"/>
      <c r="BW1680" s="291"/>
    </row>
    <row r="1681" spans="1:75" x14ac:dyDescent="0.2">
      <c r="A1681" s="210"/>
      <c r="B1681" s="211"/>
      <c r="C1681" s="848" t="str">
        <f ca="1">IF(ISERR(AVERAGE(INDIRECT("B"&amp;(ROW()-INT($B$1/2))):INDIRECT("B"&amp;(ROW()+INT($B$1/2))))),"",AVERAGE(INDIRECT("B"&amp;(ROW()-INT($B$1/2))):INDIRECT("B"&amp;(ROW()+INT($B$1/2)))))</f>
        <v/>
      </c>
      <c r="D1681" s="848">
        <f t="shared" si="586"/>
        <v>0</v>
      </c>
      <c r="E1681" s="275"/>
      <c r="F1681" s="15"/>
      <c r="G1681" s="3"/>
      <c r="H1681" s="3"/>
      <c r="I1681" s="3"/>
      <c r="J1681" s="3"/>
      <c r="K1681" s="3"/>
      <c r="L1681" s="554"/>
      <c r="M1681" s="545"/>
      <c r="N1681" s="546"/>
      <c r="O1681" s="5"/>
      <c r="P1681" s="216"/>
      <c r="Q1681" s="217"/>
      <c r="R1681" s="218"/>
      <c r="S1681" s="219">
        <f t="shared" si="603"/>
        <v>0</v>
      </c>
      <c r="T1681" s="220">
        <f t="shared" si="604"/>
        <v>0</v>
      </c>
      <c r="U1681" s="214">
        <f t="shared" si="601"/>
        <v>0</v>
      </c>
      <c r="W1681" s="221"/>
      <c r="X1681" s="222"/>
      <c r="Y1681" s="222"/>
      <c r="Z1681" s="223"/>
      <c r="AA1681" s="222"/>
      <c r="AB1681" s="224"/>
      <c r="AC1681" s="225"/>
      <c r="AD1681" s="2">
        <f t="shared" si="588"/>
        <v>0</v>
      </c>
      <c r="AE1681" s="2">
        <f t="shared" si="589"/>
        <v>0</v>
      </c>
      <c r="AF1681" s="226"/>
      <c r="AG1681" s="219">
        <f t="shared" si="593"/>
        <v>0</v>
      </c>
      <c r="AH1681" s="234">
        <f t="shared" si="594"/>
        <v>0</v>
      </c>
      <c r="AI1681" s="214">
        <f t="shared" si="602"/>
        <v>0</v>
      </c>
      <c r="AK1681" s="229">
        <f t="shared" si="595"/>
        <v>0</v>
      </c>
      <c r="AL1681" s="226"/>
      <c r="AM1681" s="15"/>
      <c r="AN1681" s="232" t="e">
        <f t="shared" si="596"/>
        <v>#DIV/0!</v>
      </c>
      <c r="AO1681" s="214">
        <f t="shared" si="590"/>
        <v>0</v>
      </c>
      <c r="AQ1681" s="210"/>
      <c r="AR1681" s="231"/>
      <c r="AS1681" s="15"/>
      <c r="AT1681" s="232">
        <f t="shared" si="597"/>
        <v>0</v>
      </c>
      <c r="AU1681" s="235">
        <f t="shared" si="598"/>
        <v>0</v>
      </c>
      <c r="AY1681" s="210"/>
      <c r="AZ1681" s="231"/>
      <c r="BA1681" s="15"/>
      <c r="BB1681" s="232">
        <f t="shared" si="587"/>
        <v>0</v>
      </c>
      <c r="BC1681" s="235">
        <f t="shared" si="599"/>
        <v>0</v>
      </c>
      <c r="BG1681" s="210"/>
      <c r="BH1681" s="231"/>
      <c r="BI1681" s="15"/>
      <c r="BJ1681" s="232">
        <f t="shared" si="591"/>
        <v>0</v>
      </c>
      <c r="BK1681" s="235">
        <f t="shared" si="600"/>
        <v>0</v>
      </c>
      <c r="BM1681" s="109">
        <f t="shared" si="592"/>
        <v>-1.8590204598949502</v>
      </c>
      <c r="BN1681" s="213"/>
      <c r="BR1681" s="228"/>
      <c r="BS1681" s="311"/>
      <c r="BT1681" s="3"/>
      <c r="BU1681" s="213"/>
      <c r="BV1681" s="213"/>
      <c r="BW1681" s="291"/>
    </row>
    <row r="1682" spans="1:75" x14ac:dyDescent="0.2">
      <c r="A1682" s="210"/>
      <c r="B1682" s="211"/>
      <c r="C1682" s="848" t="str">
        <f ca="1">IF(ISERR(AVERAGE(INDIRECT("B"&amp;(ROW()-INT($B$1/2))):INDIRECT("B"&amp;(ROW()+INT($B$1/2))))),"",AVERAGE(INDIRECT("B"&amp;(ROW()-INT($B$1/2))):INDIRECT("B"&amp;(ROW()+INT($B$1/2)))))</f>
        <v/>
      </c>
      <c r="D1682" s="848">
        <f t="shared" si="586"/>
        <v>0</v>
      </c>
      <c r="E1682" s="275"/>
      <c r="F1682" s="15"/>
      <c r="G1682" s="3"/>
      <c r="H1682" s="3"/>
      <c r="I1682" s="3"/>
      <c r="J1682" s="3"/>
      <c r="K1682" s="3"/>
      <c r="L1682" s="554"/>
      <c r="M1682" s="545"/>
      <c r="N1682" s="546"/>
      <c r="O1682" s="5"/>
      <c r="P1682" s="216"/>
      <c r="Q1682" s="217"/>
      <c r="R1682" s="218"/>
      <c r="S1682" s="219">
        <f t="shared" si="603"/>
        <v>0</v>
      </c>
      <c r="T1682" s="220">
        <f t="shared" si="604"/>
        <v>0</v>
      </c>
      <c r="U1682" s="214">
        <f t="shared" si="601"/>
        <v>0</v>
      </c>
      <c r="W1682" s="221"/>
      <c r="X1682" s="222"/>
      <c r="Y1682" s="222"/>
      <c r="Z1682" s="223"/>
      <c r="AA1682" s="222"/>
      <c r="AB1682" s="224"/>
      <c r="AC1682" s="225"/>
      <c r="AD1682" s="2">
        <f t="shared" si="588"/>
        <v>0</v>
      </c>
      <c r="AE1682" s="2">
        <f t="shared" si="589"/>
        <v>0</v>
      </c>
      <c r="AF1682" s="226"/>
      <c r="AG1682" s="219">
        <f t="shared" si="593"/>
        <v>0</v>
      </c>
      <c r="AH1682" s="234">
        <f t="shared" si="594"/>
        <v>0</v>
      </c>
      <c r="AI1682" s="214">
        <f t="shared" si="602"/>
        <v>0</v>
      </c>
      <c r="AK1682" s="229">
        <f t="shared" si="595"/>
        <v>0</v>
      </c>
      <c r="AL1682" s="226"/>
      <c r="AM1682" s="15"/>
      <c r="AN1682" s="232" t="e">
        <f t="shared" si="596"/>
        <v>#DIV/0!</v>
      </c>
      <c r="AO1682" s="214">
        <f t="shared" si="590"/>
        <v>0</v>
      </c>
      <c r="AQ1682" s="210"/>
      <c r="AR1682" s="231"/>
      <c r="AS1682" s="15"/>
      <c r="AT1682" s="232">
        <f t="shared" si="597"/>
        <v>0</v>
      </c>
      <c r="AU1682" s="235">
        <f t="shared" si="598"/>
        <v>0</v>
      </c>
      <c r="AY1682" s="210"/>
      <c r="AZ1682" s="231"/>
      <c r="BA1682" s="15"/>
      <c r="BB1682" s="232">
        <f t="shared" si="587"/>
        <v>0</v>
      </c>
      <c r="BC1682" s="235">
        <f t="shared" si="599"/>
        <v>0</v>
      </c>
      <c r="BG1682" s="210"/>
      <c r="BH1682" s="231"/>
      <c r="BI1682" s="15"/>
      <c r="BJ1682" s="232">
        <f t="shared" si="591"/>
        <v>0</v>
      </c>
      <c r="BK1682" s="235">
        <f t="shared" si="600"/>
        <v>0</v>
      </c>
      <c r="BM1682" s="109">
        <f t="shared" si="592"/>
        <v>-1.8608527973926869</v>
      </c>
      <c r="BN1682" s="213"/>
      <c r="BR1682" s="228"/>
      <c r="BS1682" s="311"/>
      <c r="BT1682" s="3"/>
      <c r="BU1682" s="213"/>
      <c r="BV1682" s="213"/>
      <c r="BW1682" s="291"/>
    </row>
    <row r="1683" spans="1:75" x14ac:dyDescent="0.2">
      <c r="A1683" s="210"/>
      <c r="B1683" s="211"/>
      <c r="C1683" s="848" t="str">
        <f ca="1">IF(ISERR(AVERAGE(INDIRECT("B"&amp;(ROW()-INT($B$1/2))):INDIRECT("B"&amp;(ROW()+INT($B$1/2))))),"",AVERAGE(INDIRECT("B"&amp;(ROW()-INT($B$1/2))):INDIRECT("B"&amp;(ROW()+INT($B$1/2)))))</f>
        <v/>
      </c>
      <c r="D1683" s="848">
        <f t="shared" si="586"/>
        <v>0</v>
      </c>
      <c r="E1683" s="275"/>
      <c r="F1683" s="15"/>
      <c r="G1683" s="3"/>
      <c r="H1683" s="3"/>
      <c r="I1683" s="3"/>
      <c r="J1683" s="3"/>
      <c r="K1683" s="3"/>
      <c r="L1683" s="554"/>
      <c r="M1683" s="545"/>
      <c r="N1683" s="546"/>
      <c r="O1683" s="5"/>
      <c r="P1683" s="216"/>
      <c r="Q1683" s="217"/>
      <c r="R1683" s="218"/>
      <c r="S1683" s="219">
        <f t="shared" si="603"/>
        <v>0</v>
      </c>
      <c r="T1683" s="220">
        <f t="shared" si="604"/>
        <v>0</v>
      </c>
      <c r="U1683" s="214">
        <f t="shared" si="601"/>
        <v>0</v>
      </c>
      <c r="W1683" s="221"/>
      <c r="X1683" s="222"/>
      <c r="Y1683" s="222"/>
      <c r="Z1683" s="223"/>
      <c r="AA1683" s="222"/>
      <c r="AB1683" s="224"/>
      <c r="AC1683" s="225"/>
      <c r="AD1683" s="2">
        <f t="shared" si="588"/>
        <v>0</v>
      </c>
      <c r="AE1683" s="2">
        <f t="shared" si="589"/>
        <v>0</v>
      </c>
      <c r="AF1683" s="226"/>
      <c r="AG1683" s="219">
        <f t="shared" si="593"/>
        <v>0</v>
      </c>
      <c r="AH1683" s="234">
        <f t="shared" si="594"/>
        <v>0</v>
      </c>
      <c r="AI1683" s="214">
        <f t="shared" si="602"/>
        <v>0</v>
      </c>
      <c r="AK1683" s="229">
        <f t="shared" si="595"/>
        <v>0</v>
      </c>
      <c r="AL1683" s="226"/>
      <c r="AM1683" s="15"/>
      <c r="AN1683" s="232" t="e">
        <f t="shared" si="596"/>
        <v>#DIV/0!</v>
      </c>
      <c r="AO1683" s="214">
        <f t="shared" si="590"/>
        <v>0</v>
      </c>
      <c r="AQ1683" s="210"/>
      <c r="AR1683" s="231"/>
      <c r="AS1683" s="15"/>
      <c r="AT1683" s="232">
        <f t="shared" si="597"/>
        <v>0</v>
      </c>
      <c r="AU1683" s="235">
        <f t="shared" si="598"/>
        <v>0</v>
      </c>
      <c r="AY1683" s="210"/>
      <c r="AZ1683" s="231"/>
      <c r="BA1683" s="15"/>
      <c r="BB1683" s="232">
        <f t="shared" si="587"/>
        <v>0</v>
      </c>
      <c r="BC1683" s="235">
        <f t="shared" si="599"/>
        <v>0</v>
      </c>
      <c r="BG1683" s="210"/>
      <c r="BH1683" s="231"/>
      <c r="BI1683" s="15"/>
      <c r="BJ1683" s="232">
        <f t="shared" si="591"/>
        <v>0</v>
      </c>
      <c r="BK1683" s="235">
        <f t="shared" si="600"/>
        <v>0</v>
      </c>
      <c r="BM1683" s="109">
        <f t="shared" si="592"/>
        <v>-1.8626851348904236</v>
      </c>
      <c r="BN1683" s="213"/>
      <c r="BR1683" s="228"/>
      <c r="BS1683" s="311"/>
      <c r="BT1683" s="3"/>
      <c r="BU1683" s="213"/>
      <c r="BV1683" s="213"/>
      <c r="BW1683" s="291"/>
    </row>
    <row r="1684" spans="1:75" x14ac:dyDescent="0.2">
      <c r="A1684" s="210"/>
      <c r="B1684" s="211"/>
      <c r="C1684" s="848" t="str">
        <f ca="1">IF(ISERR(AVERAGE(INDIRECT("B"&amp;(ROW()-INT($B$1/2))):INDIRECT("B"&amp;(ROW()+INT($B$1/2))))),"",AVERAGE(INDIRECT("B"&amp;(ROW()-INT($B$1/2))):INDIRECT("B"&amp;(ROW()+INT($B$1/2)))))</f>
        <v/>
      </c>
      <c r="D1684" s="848">
        <f t="shared" si="586"/>
        <v>0</v>
      </c>
      <c r="E1684" s="275"/>
      <c r="F1684" s="15"/>
      <c r="G1684" s="3"/>
      <c r="H1684" s="3"/>
      <c r="I1684" s="3"/>
      <c r="J1684" s="3"/>
      <c r="K1684" s="3"/>
      <c r="L1684" s="554"/>
      <c r="M1684" s="545"/>
      <c r="N1684" s="546"/>
      <c r="O1684" s="5"/>
      <c r="P1684" s="216"/>
      <c r="Q1684" s="217"/>
      <c r="R1684" s="218"/>
      <c r="S1684" s="219">
        <f t="shared" si="603"/>
        <v>0</v>
      </c>
      <c r="T1684" s="220">
        <f t="shared" si="604"/>
        <v>0</v>
      </c>
      <c r="U1684" s="214">
        <f t="shared" si="601"/>
        <v>0</v>
      </c>
      <c r="W1684" s="221"/>
      <c r="X1684" s="222"/>
      <c r="Y1684" s="222"/>
      <c r="Z1684" s="223"/>
      <c r="AA1684" s="222"/>
      <c r="AB1684" s="224"/>
      <c r="AC1684" s="225"/>
      <c r="AD1684" s="2">
        <f t="shared" si="588"/>
        <v>0</v>
      </c>
      <c r="AE1684" s="2">
        <f t="shared" si="589"/>
        <v>0</v>
      </c>
      <c r="AF1684" s="226"/>
      <c r="AG1684" s="219">
        <f t="shared" si="593"/>
        <v>0</v>
      </c>
      <c r="AH1684" s="234">
        <f t="shared" si="594"/>
        <v>0</v>
      </c>
      <c r="AI1684" s="214">
        <f t="shared" si="602"/>
        <v>0</v>
      </c>
      <c r="AK1684" s="229">
        <f t="shared" si="595"/>
        <v>0</v>
      </c>
      <c r="AL1684" s="226"/>
      <c r="AM1684" s="15"/>
      <c r="AN1684" s="232" t="e">
        <f t="shared" si="596"/>
        <v>#DIV/0!</v>
      </c>
      <c r="AO1684" s="214">
        <f t="shared" si="590"/>
        <v>0</v>
      </c>
      <c r="AQ1684" s="210"/>
      <c r="AR1684" s="231"/>
      <c r="AS1684" s="15"/>
      <c r="AT1684" s="232">
        <f t="shared" si="597"/>
        <v>0</v>
      </c>
      <c r="AU1684" s="235">
        <f t="shared" si="598"/>
        <v>0</v>
      </c>
      <c r="AY1684" s="210"/>
      <c r="AZ1684" s="231"/>
      <c r="BA1684" s="15"/>
      <c r="BB1684" s="232">
        <f t="shared" si="587"/>
        <v>0</v>
      </c>
      <c r="BC1684" s="235">
        <f t="shared" si="599"/>
        <v>0</v>
      </c>
      <c r="BG1684" s="210"/>
      <c r="BH1684" s="231"/>
      <c r="BI1684" s="15"/>
      <c r="BJ1684" s="232">
        <f t="shared" si="591"/>
        <v>0</v>
      </c>
      <c r="BK1684" s="235">
        <f t="shared" si="600"/>
        <v>0</v>
      </c>
      <c r="BM1684" s="109">
        <f t="shared" si="592"/>
        <v>-1.8645174723881603</v>
      </c>
      <c r="BN1684" s="213"/>
      <c r="BR1684" s="228"/>
      <c r="BS1684" s="311"/>
      <c r="BT1684" s="3"/>
      <c r="BU1684" s="213"/>
      <c r="BV1684" s="213"/>
      <c r="BW1684" s="291"/>
    </row>
    <row r="1685" spans="1:75" x14ac:dyDescent="0.2">
      <c r="A1685" s="210"/>
      <c r="B1685" s="211"/>
      <c r="C1685" s="848" t="str">
        <f ca="1">IF(ISERR(AVERAGE(INDIRECT("B"&amp;(ROW()-INT($B$1/2))):INDIRECT("B"&amp;(ROW()+INT($B$1/2))))),"",AVERAGE(INDIRECT("B"&amp;(ROW()-INT($B$1/2))):INDIRECT("B"&amp;(ROW()+INT($B$1/2)))))</f>
        <v/>
      </c>
      <c r="D1685" s="848">
        <f t="shared" si="586"/>
        <v>0</v>
      </c>
      <c r="E1685" s="275"/>
      <c r="F1685" s="15"/>
      <c r="G1685" s="3"/>
      <c r="H1685" s="3"/>
      <c r="I1685" s="3"/>
      <c r="J1685" s="3"/>
      <c r="K1685" s="3"/>
      <c r="L1685" s="554"/>
      <c r="M1685" s="545"/>
      <c r="N1685" s="546"/>
      <c r="O1685" s="5"/>
      <c r="P1685" s="216"/>
      <c r="Q1685" s="217"/>
      <c r="R1685" s="218"/>
      <c r="S1685" s="219">
        <f t="shared" si="603"/>
        <v>0</v>
      </c>
      <c r="T1685" s="220">
        <f t="shared" si="604"/>
        <v>0</v>
      </c>
      <c r="U1685" s="214">
        <f t="shared" si="601"/>
        <v>0</v>
      </c>
      <c r="W1685" s="221"/>
      <c r="X1685" s="222"/>
      <c r="Y1685" s="222"/>
      <c r="Z1685" s="223"/>
      <c r="AA1685" s="222"/>
      <c r="AB1685" s="224"/>
      <c r="AC1685" s="225"/>
      <c r="AD1685" s="2">
        <f t="shared" si="588"/>
        <v>0</v>
      </c>
      <c r="AE1685" s="2">
        <f t="shared" si="589"/>
        <v>0</v>
      </c>
      <c r="AF1685" s="226"/>
      <c r="AG1685" s="219">
        <f t="shared" si="593"/>
        <v>0</v>
      </c>
      <c r="AH1685" s="234">
        <f t="shared" si="594"/>
        <v>0</v>
      </c>
      <c r="AI1685" s="214">
        <f t="shared" si="602"/>
        <v>0</v>
      </c>
      <c r="AK1685" s="229">
        <f t="shared" si="595"/>
        <v>0</v>
      </c>
      <c r="AL1685" s="226"/>
      <c r="AM1685" s="15"/>
      <c r="AN1685" s="232" t="e">
        <f t="shared" si="596"/>
        <v>#DIV/0!</v>
      </c>
      <c r="AO1685" s="214">
        <f t="shared" si="590"/>
        <v>0</v>
      </c>
      <c r="AQ1685" s="210"/>
      <c r="AR1685" s="231"/>
      <c r="AS1685" s="15"/>
      <c r="AT1685" s="232">
        <f t="shared" si="597"/>
        <v>0</v>
      </c>
      <c r="AU1685" s="235">
        <f t="shared" si="598"/>
        <v>0</v>
      </c>
      <c r="AY1685" s="210"/>
      <c r="AZ1685" s="231"/>
      <c r="BA1685" s="15"/>
      <c r="BB1685" s="232">
        <f t="shared" si="587"/>
        <v>0</v>
      </c>
      <c r="BC1685" s="235">
        <f t="shared" si="599"/>
        <v>0</v>
      </c>
      <c r="BG1685" s="210"/>
      <c r="BH1685" s="231"/>
      <c r="BI1685" s="15"/>
      <c r="BJ1685" s="232">
        <f t="shared" si="591"/>
        <v>0</v>
      </c>
      <c r="BK1685" s="235">
        <f t="shared" si="600"/>
        <v>0</v>
      </c>
      <c r="BM1685" s="109">
        <f t="shared" si="592"/>
        <v>-1.866349809885897</v>
      </c>
      <c r="BN1685" s="213"/>
      <c r="BR1685" s="228"/>
      <c r="BS1685" s="311"/>
      <c r="BT1685" s="3"/>
      <c r="BU1685" s="213"/>
      <c r="BV1685" s="213"/>
      <c r="BW1685" s="291"/>
    </row>
    <row r="1686" spans="1:75" x14ac:dyDescent="0.2">
      <c r="A1686" s="210"/>
      <c r="B1686" s="211"/>
      <c r="C1686" s="848" t="str">
        <f ca="1">IF(ISERR(AVERAGE(INDIRECT("B"&amp;(ROW()-INT($B$1/2))):INDIRECT("B"&amp;(ROW()+INT($B$1/2))))),"",AVERAGE(INDIRECT("B"&amp;(ROW()-INT($B$1/2))):INDIRECT("B"&amp;(ROW()+INT($B$1/2)))))</f>
        <v/>
      </c>
      <c r="D1686" s="848">
        <f t="shared" si="586"/>
        <v>0</v>
      </c>
      <c r="E1686" s="275"/>
      <c r="F1686" s="15"/>
      <c r="G1686" s="3"/>
      <c r="H1686" s="3"/>
      <c r="I1686" s="3"/>
      <c r="J1686" s="3"/>
      <c r="K1686" s="3"/>
      <c r="L1686" s="554"/>
      <c r="M1686" s="545"/>
      <c r="N1686" s="546"/>
      <c r="O1686" s="5"/>
      <c r="P1686" s="216"/>
      <c r="Q1686" s="217"/>
      <c r="R1686" s="218"/>
      <c r="S1686" s="219">
        <f t="shared" si="603"/>
        <v>0</v>
      </c>
      <c r="T1686" s="220">
        <f t="shared" si="604"/>
        <v>0</v>
      </c>
      <c r="U1686" s="214">
        <f t="shared" si="601"/>
        <v>0</v>
      </c>
      <c r="W1686" s="221"/>
      <c r="X1686" s="222"/>
      <c r="Y1686" s="222"/>
      <c r="Z1686" s="223"/>
      <c r="AA1686" s="222"/>
      <c r="AB1686" s="224"/>
      <c r="AC1686" s="225"/>
      <c r="AD1686" s="2">
        <f t="shared" si="588"/>
        <v>0</v>
      </c>
      <c r="AE1686" s="2">
        <f t="shared" si="589"/>
        <v>0</v>
      </c>
      <c r="AF1686" s="226"/>
      <c r="AG1686" s="219">
        <f t="shared" si="593"/>
        <v>0</v>
      </c>
      <c r="AH1686" s="234">
        <f t="shared" si="594"/>
        <v>0</v>
      </c>
      <c r="AI1686" s="214">
        <f t="shared" si="602"/>
        <v>0</v>
      </c>
      <c r="AK1686" s="229">
        <f t="shared" si="595"/>
        <v>0</v>
      </c>
      <c r="AL1686" s="226"/>
      <c r="AM1686" s="15"/>
      <c r="AN1686" s="232" t="e">
        <f t="shared" si="596"/>
        <v>#DIV/0!</v>
      </c>
      <c r="AO1686" s="214">
        <f t="shared" si="590"/>
        <v>0</v>
      </c>
      <c r="AQ1686" s="210"/>
      <c r="AR1686" s="231"/>
      <c r="AS1686" s="15"/>
      <c r="AT1686" s="232">
        <f t="shared" si="597"/>
        <v>0</v>
      </c>
      <c r="AU1686" s="235">
        <f t="shared" si="598"/>
        <v>0</v>
      </c>
      <c r="AY1686" s="210"/>
      <c r="AZ1686" s="231"/>
      <c r="BA1686" s="15"/>
      <c r="BB1686" s="232">
        <f t="shared" si="587"/>
        <v>0</v>
      </c>
      <c r="BC1686" s="235">
        <f t="shared" si="599"/>
        <v>0</v>
      </c>
      <c r="BG1686" s="210"/>
      <c r="BH1686" s="231"/>
      <c r="BI1686" s="15"/>
      <c r="BJ1686" s="232">
        <f t="shared" si="591"/>
        <v>0</v>
      </c>
      <c r="BK1686" s="235">
        <f t="shared" si="600"/>
        <v>0</v>
      </c>
      <c r="BM1686" s="109">
        <f t="shared" si="592"/>
        <v>-1.8681821473836338</v>
      </c>
      <c r="BN1686" s="213"/>
      <c r="BR1686" s="228"/>
      <c r="BS1686" s="311"/>
      <c r="BT1686" s="3"/>
      <c r="BU1686" s="213"/>
      <c r="BV1686" s="213"/>
      <c r="BW1686" s="291"/>
    </row>
    <row r="1687" spans="1:75" x14ac:dyDescent="0.2">
      <c r="A1687" s="210"/>
      <c r="B1687" s="211"/>
      <c r="C1687" s="848" t="str">
        <f ca="1">IF(ISERR(AVERAGE(INDIRECT("B"&amp;(ROW()-INT($B$1/2))):INDIRECT("B"&amp;(ROW()+INT($B$1/2))))),"",AVERAGE(INDIRECT("B"&amp;(ROW()-INT($B$1/2))):INDIRECT("B"&amp;(ROW()+INT($B$1/2)))))</f>
        <v/>
      </c>
      <c r="D1687" s="848">
        <f t="shared" si="586"/>
        <v>0</v>
      </c>
      <c r="E1687" s="275"/>
      <c r="F1687" s="15"/>
      <c r="G1687" s="3"/>
      <c r="H1687" s="3"/>
      <c r="I1687" s="3"/>
      <c r="J1687" s="3"/>
      <c r="K1687" s="3"/>
      <c r="L1687" s="554"/>
      <c r="M1687" s="545"/>
      <c r="N1687" s="546"/>
      <c r="O1687" s="5"/>
      <c r="P1687" s="216"/>
      <c r="Q1687" s="217"/>
      <c r="R1687" s="218"/>
      <c r="S1687" s="219">
        <f t="shared" si="603"/>
        <v>0</v>
      </c>
      <c r="T1687" s="220">
        <f t="shared" si="604"/>
        <v>0</v>
      </c>
      <c r="U1687" s="214">
        <f t="shared" si="601"/>
        <v>0</v>
      </c>
      <c r="W1687" s="221"/>
      <c r="X1687" s="222"/>
      <c r="Y1687" s="222"/>
      <c r="Z1687" s="223"/>
      <c r="AA1687" s="222"/>
      <c r="AB1687" s="224"/>
      <c r="AC1687" s="225"/>
      <c r="AD1687" s="2">
        <f t="shared" si="588"/>
        <v>0</v>
      </c>
      <c r="AE1687" s="2">
        <f t="shared" si="589"/>
        <v>0</v>
      </c>
      <c r="AF1687" s="226"/>
      <c r="AG1687" s="219">
        <f t="shared" si="593"/>
        <v>0</v>
      </c>
      <c r="AH1687" s="234">
        <f t="shared" si="594"/>
        <v>0</v>
      </c>
      <c r="AI1687" s="214">
        <f t="shared" si="602"/>
        <v>0</v>
      </c>
      <c r="AK1687" s="229">
        <f t="shared" si="595"/>
        <v>0</v>
      </c>
      <c r="AL1687" s="226"/>
      <c r="AM1687" s="15"/>
      <c r="AN1687" s="232" t="e">
        <f t="shared" si="596"/>
        <v>#DIV/0!</v>
      </c>
      <c r="AO1687" s="214">
        <f t="shared" si="590"/>
        <v>0</v>
      </c>
      <c r="AQ1687" s="210"/>
      <c r="AR1687" s="231"/>
      <c r="AS1687" s="15"/>
      <c r="AT1687" s="232">
        <f t="shared" si="597"/>
        <v>0</v>
      </c>
      <c r="AU1687" s="235">
        <f t="shared" si="598"/>
        <v>0</v>
      </c>
      <c r="AY1687" s="210"/>
      <c r="AZ1687" s="231"/>
      <c r="BA1687" s="15"/>
      <c r="BB1687" s="232">
        <f t="shared" si="587"/>
        <v>0</v>
      </c>
      <c r="BC1687" s="235">
        <f t="shared" si="599"/>
        <v>0</v>
      </c>
      <c r="BG1687" s="210"/>
      <c r="BH1687" s="231"/>
      <c r="BI1687" s="15"/>
      <c r="BJ1687" s="232">
        <f t="shared" si="591"/>
        <v>0</v>
      </c>
      <c r="BK1687" s="235">
        <f t="shared" si="600"/>
        <v>0</v>
      </c>
      <c r="BM1687" s="109">
        <f t="shared" si="592"/>
        <v>-1.8700144848813705</v>
      </c>
      <c r="BN1687" s="213"/>
      <c r="BR1687" s="228"/>
      <c r="BS1687" s="311"/>
      <c r="BT1687" s="3"/>
      <c r="BU1687" s="213"/>
      <c r="BV1687" s="213"/>
      <c r="BW1687" s="291"/>
    </row>
    <row r="1688" spans="1:75" x14ac:dyDescent="0.2">
      <c r="A1688" s="210"/>
      <c r="B1688" s="211"/>
      <c r="C1688" s="848" t="str">
        <f ca="1">IF(ISERR(AVERAGE(INDIRECT("B"&amp;(ROW()-INT($B$1/2))):INDIRECT("B"&amp;(ROW()+INT($B$1/2))))),"",AVERAGE(INDIRECT("B"&amp;(ROW()-INT($B$1/2))):INDIRECT("B"&amp;(ROW()+INT($B$1/2)))))</f>
        <v/>
      </c>
      <c r="D1688" s="848">
        <f t="shared" si="586"/>
        <v>0</v>
      </c>
      <c r="E1688" s="275"/>
      <c r="F1688" s="15"/>
      <c r="G1688" s="3"/>
      <c r="H1688" s="3"/>
      <c r="I1688" s="3"/>
      <c r="J1688" s="3"/>
      <c r="K1688" s="3"/>
      <c r="L1688" s="554"/>
      <c r="M1688" s="545"/>
      <c r="N1688" s="546"/>
      <c r="O1688" s="5"/>
      <c r="P1688" s="216"/>
      <c r="Q1688" s="217"/>
      <c r="R1688" s="218"/>
      <c r="S1688" s="219">
        <f t="shared" si="603"/>
        <v>0</v>
      </c>
      <c r="T1688" s="220">
        <f t="shared" si="604"/>
        <v>0</v>
      </c>
      <c r="U1688" s="214">
        <f t="shared" si="601"/>
        <v>0</v>
      </c>
      <c r="W1688" s="221"/>
      <c r="X1688" s="222"/>
      <c r="Y1688" s="222"/>
      <c r="Z1688" s="223"/>
      <c r="AA1688" s="222"/>
      <c r="AB1688" s="224"/>
      <c r="AC1688" s="225"/>
      <c r="AD1688" s="2">
        <f t="shared" si="588"/>
        <v>0</v>
      </c>
      <c r="AE1688" s="2">
        <f t="shared" si="589"/>
        <v>0</v>
      </c>
      <c r="AF1688" s="226"/>
      <c r="AG1688" s="219">
        <f t="shared" si="593"/>
        <v>0</v>
      </c>
      <c r="AH1688" s="234">
        <f t="shared" si="594"/>
        <v>0</v>
      </c>
      <c r="AI1688" s="214">
        <f t="shared" si="602"/>
        <v>0</v>
      </c>
      <c r="AK1688" s="229">
        <f t="shared" si="595"/>
        <v>0</v>
      </c>
      <c r="AL1688" s="226"/>
      <c r="AM1688" s="15"/>
      <c r="AN1688" s="232" t="e">
        <f t="shared" si="596"/>
        <v>#DIV/0!</v>
      </c>
      <c r="AO1688" s="214">
        <f t="shared" si="590"/>
        <v>0</v>
      </c>
      <c r="AQ1688" s="210"/>
      <c r="AR1688" s="231"/>
      <c r="AS1688" s="15"/>
      <c r="AT1688" s="232">
        <f t="shared" si="597"/>
        <v>0</v>
      </c>
      <c r="AU1688" s="235">
        <f t="shared" si="598"/>
        <v>0</v>
      </c>
      <c r="AY1688" s="210"/>
      <c r="AZ1688" s="231"/>
      <c r="BA1688" s="15"/>
      <c r="BB1688" s="232">
        <f t="shared" si="587"/>
        <v>0</v>
      </c>
      <c r="BC1688" s="235">
        <f t="shared" si="599"/>
        <v>0</v>
      </c>
      <c r="BG1688" s="210"/>
      <c r="BH1688" s="231"/>
      <c r="BI1688" s="15"/>
      <c r="BJ1688" s="232">
        <f t="shared" si="591"/>
        <v>0</v>
      </c>
      <c r="BK1688" s="235">
        <f t="shared" si="600"/>
        <v>0</v>
      </c>
      <c r="BM1688" s="109">
        <f t="shared" si="592"/>
        <v>-1.8718468223791072</v>
      </c>
      <c r="BN1688" s="213"/>
      <c r="BR1688" s="228"/>
      <c r="BS1688" s="311"/>
      <c r="BT1688" s="3"/>
      <c r="BU1688" s="213"/>
      <c r="BV1688" s="213"/>
      <c r="BW1688" s="291"/>
    </row>
    <row r="1689" spans="1:75" x14ac:dyDescent="0.2">
      <c r="A1689" s="210"/>
      <c r="B1689" s="211"/>
      <c r="C1689" s="848" t="str">
        <f ca="1">IF(ISERR(AVERAGE(INDIRECT("B"&amp;(ROW()-INT($B$1/2))):INDIRECT("B"&amp;(ROW()+INT($B$1/2))))),"",AVERAGE(INDIRECT("B"&amp;(ROW()-INT($B$1/2))):INDIRECT("B"&amp;(ROW()+INT($B$1/2)))))</f>
        <v/>
      </c>
      <c r="D1689" s="848">
        <f t="shared" si="586"/>
        <v>0</v>
      </c>
      <c r="E1689" s="275"/>
      <c r="F1689" s="15"/>
      <c r="G1689" s="3"/>
      <c r="H1689" s="3"/>
      <c r="I1689" s="3"/>
      <c r="J1689" s="3"/>
      <c r="K1689" s="3"/>
      <c r="L1689" s="554"/>
      <c r="M1689" s="545"/>
      <c r="N1689" s="546"/>
      <c r="O1689" s="5"/>
      <c r="P1689" s="216"/>
      <c r="Q1689" s="217"/>
      <c r="R1689" s="218"/>
      <c r="S1689" s="219">
        <f t="shared" si="603"/>
        <v>0</v>
      </c>
      <c r="T1689" s="220">
        <f t="shared" si="604"/>
        <v>0</v>
      </c>
      <c r="U1689" s="214">
        <f t="shared" si="601"/>
        <v>0</v>
      </c>
      <c r="W1689" s="221"/>
      <c r="X1689" s="222"/>
      <c r="Y1689" s="222"/>
      <c r="Z1689" s="223"/>
      <c r="AA1689" s="222"/>
      <c r="AB1689" s="224"/>
      <c r="AC1689" s="225"/>
      <c r="AD1689" s="2">
        <f t="shared" si="588"/>
        <v>0</v>
      </c>
      <c r="AE1689" s="2">
        <f t="shared" si="589"/>
        <v>0</v>
      </c>
      <c r="AF1689" s="226"/>
      <c r="AG1689" s="219">
        <f t="shared" si="593"/>
        <v>0</v>
      </c>
      <c r="AH1689" s="234">
        <f t="shared" si="594"/>
        <v>0</v>
      </c>
      <c r="AI1689" s="214">
        <f t="shared" si="602"/>
        <v>0</v>
      </c>
      <c r="AK1689" s="229">
        <f t="shared" si="595"/>
        <v>0</v>
      </c>
      <c r="AL1689" s="226"/>
      <c r="AM1689" s="15"/>
      <c r="AN1689" s="232" t="e">
        <f t="shared" si="596"/>
        <v>#DIV/0!</v>
      </c>
      <c r="AO1689" s="214">
        <f t="shared" si="590"/>
        <v>0</v>
      </c>
      <c r="AQ1689" s="210"/>
      <c r="AR1689" s="231"/>
      <c r="AS1689" s="15"/>
      <c r="AT1689" s="232">
        <f t="shared" si="597"/>
        <v>0</v>
      </c>
      <c r="AU1689" s="235">
        <f t="shared" si="598"/>
        <v>0</v>
      </c>
      <c r="AY1689" s="210"/>
      <c r="AZ1689" s="231"/>
      <c r="BA1689" s="15"/>
      <c r="BB1689" s="232">
        <f t="shared" si="587"/>
        <v>0</v>
      </c>
      <c r="BC1689" s="235">
        <f t="shared" si="599"/>
        <v>0</v>
      </c>
      <c r="BG1689" s="210"/>
      <c r="BH1689" s="231"/>
      <c r="BI1689" s="15"/>
      <c r="BJ1689" s="232">
        <f t="shared" si="591"/>
        <v>0</v>
      </c>
      <c r="BK1689" s="235">
        <f t="shared" si="600"/>
        <v>0</v>
      </c>
      <c r="BM1689" s="109">
        <f t="shared" si="592"/>
        <v>-1.8736791598768439</v>
      </c>
      <c r="BN1689" s="213"/>
      <c r="BR1689" s="228"/>
      <c r="BS1689" s="311"/>
      <c r="BT1689" s="3"/>
      <c r="BU1689" s="213"/>
      <c r="BV1689" s="213"/>
      <c r="BW1689" s="291"/>
    </row>
    <row r="1690" spans="1:75" x14ac:dyDescent="0.2">
      <c r="A1690" s="210"/>
      <c r="B1690" s="211"/>
      <c r="C1690" s="848" t="str">
        <f ca="1">IF(ISERR(AVERAGE(INDIRECT("B"&amp;(ROW()-INT($B$1/2))):INDIRECT("B"&amp;(ROW()+INT($B$1/2))))),"",AVERAGE(INDIRECT("B"&amp;(ROW()-INT($B$1/2))):INDIRECT("B"&amp;(ROW()+INT($B$1/2)))))</f>
        <v/>
      </c>
      <c r="D1690" s="848">
        <f t="shared" si="586"/>
        <v>0</v>
      </c>
      <c r="E1690" s="275"/>
      <c r="F1690" s="15"/>
      <c r="G1690" s="3"/>
      <c r="H1690" s="3"/>
      <c r="I1690" s="3"/>
      <c r="J1690" s="3"/>
      <c r="K1690" s="3"/>
      <c r="L1690" s="554"/>
      <c r="M1690" s="545"/>
      <c r="N1690" s="546"/>
      <c r="O1690" s="5"/>
      <c r="P1690" s="216"/>
      <c r="Q1690" s="217"/>
      <c r="R1690" s="218"/>
      <c r="S1690" s="219">
        <f t="shared" si="603"/>
        <v>0</v>
      </c>
      <c r="T1690" s="220">
        <f t="shared" si="604"/>
        <v>0</v>
      </c>
      <c r="U1690" s="214">
        <f t="shared" si="601"/>
        <v>0</v>
      </c>
      <c r="W1690" s="221"/>
      <c r="X1690" s="222"/>
      <c r="Y1690" s="222"/>
      <c r="Z1690" s="223"/>
      <c r="AA1690" s="222"/>
      <c r="AB1690" s="224"/>
      <c r="AC1690" s="225"/>
      <c r="AD1690" s="2">
        <f t="shared" si="588"/>
        <v>0</v>
      </c>
      <c r="AE1690" s="2">
        <f t="shared" si="589"/>
        <v>0</v>
      </c>
      <c r="AF1690" s="226"/>
      <c r="AG1690" s="219">
        <f t="shared" si="593"/>
        <v>0</v>
      </c>
      <c r="AH1690" s="234">
        <f t="shared" si="594"/>
        <v>0</v>
      </c>
      <c r="AI1690" s="214">
        <f t="shared" si="602"/>
        <v>0</v>
      </c>
      <c r="AK1690" s="229">
        <f t="shared" si="595"/>
        <v>0</v>
      </c>
      <c r="AL1690" s="226"/>
      <c r="AM1690" s="15"/>
      <c r="AN1690" s="232" t="e">
        <f t="shared" si="596"/>
        <v>#DIV/0!</v>
      </c>
      <c r="AO1690" s="214">
        <f t="shared" si="590"/>
        <v>0</v>
      </c>
      <c r="AQ1690" s="210"/>
      <c r="AR1690" s="231"/>
      <c r="AS1690" s="15"/>
      <c r="AT1690" s="232">
        <f t="shared" si="597"/>
        <v>0</v>
      </c>
      <c r="AU1690" s="235">
        <f t="shared" si="598"/>
        <v>0</v>
      </c>
      <c r="AY1690" s="210"/>
      <c r="AZ1690" s="231"/>
      <c r="BA1690" s="15"/>
      <c r="BB1690" s="232">
        <f t="shared" si="587"/>
        <v>0</v>
      </c>
      <c r="BC1690" s="235">
        <f t="shared" si="599"/>
        <v>0</v>
      </c>
      <c r="BG1690" s="210"/>
      <c r="BH1690" s="231"/>
      <c r="BI1690" s="15"/>
      <c r="BJ1690" s="232">
        <f t="shared" si="591"/>
        <v>0</v>
      </c>
      <c r="BK1690" s="235">
        <f t="shared" si="600"/>
        <v>0</v>
      </c>
      <c r="BM1690" s="109">
        <f t="shared" si="592"/>
        <v>-1.8755114973745806</v>
      </c>
      <c r="BN1690" s="213"/>
      <c r="BR1690" s="228"/>
      <c r="BS1690" s="311"/>
      <c r="BT1690" s="3"/>
      <c r="BU1690" s="213"/>
      <c r="BV1690" s="213"/>
      <c r="BW1690" s="291"/>
    </row>
    <row r="1691" spans="1:75" x14ac:dyDescent="0.2">
      <c r="A1691" s="210"/>
      <c r="B1691" s="211"/>
      <c r="C1691" s="848" t="str">
        <f ca="1">IF(ISERR(AVERAGE(INDIRECT("B"&amp;(ROW()-INT($B$1/2))):INDIRECT("B"&amp;(ROW()+INT($B$1/2))))),"",AVERAGE(INDIRECT("B"&amp;(ROW()-INT($B$1/2))):INDIRECT("B"&amp;(ROW()+INT($B$1/2)))))</f>
        <v/>
      </c>
      <c r="D1691" s="848">
        <f t="shared" si="586"/>
        <v>0</v>
      </c>
      <c r="E1691" s="275"/>
      <c r="F1691" s="15"/>
      <c r="G1691" s="3"/>
      <c r="H1691" s="3"/>
      <c r="I1691" s="3"/>
      <c r="J1691" s="3"/>
      <c r="K1691" s="3"/>
      <c r="L1691" s="554"/>
      <c r="M1691" s="545"/>
      <c r="N1691" s="546"/>
      <c r="O1691" s="5"/>
      <c r="P1691" s="216"/>
      <c r="Q1691" s="217"/>
      <c r="R1691" s="218"/>
      <c r="S1691" s="219">
        <f t="shared" si="603"/>
        <v>0</v>
      </c>
      <c r="T1691" s="220">
        <f t="shared" si="604"/>
        <v>0</v>
      </c>
      <c r="U1691" s="214">
        <f t="shared" si="601"/>
        <v>0</v>
      </c>
      <c r="W1691" s="221"/>
      <c r="X1691" s="222"/>
      <c r="Y1691" s="222"/>
      <c r="Z1691" s="223"/>
      <c r="AA1691" s="222"/>
      <c r="AB1691" s="224"/>
      <c r="AC1691" s="225"/>
      <c r="AD1691" s="2">
        <f t="shared" si="588"/>
        <v>0</v>
      </c>
      <c r="AE1691" s="2">
        <f t="shared" si="589"/>
        <v>0</v>
      </c>
      <c r="AF1691" s="226"/>
      <c r="AG1691" s="219">
        <f t="shared" si="593"/>
        <v>0</v>
      </c>
      <c r="AH1691" s="234">
        <f t="shared" si="594"/>
        <v>0</v>
      </c>
      <c r="AI1691" s="214">
        <f t="shared" si="602"/>
        <v>0</v>
      </c>
      <c r="AK1691" s="229">
        <f t="shared" si="595"/>
        <v>0</v>
      </c>
      <c r="AL1691" s="226"/>
      <c r="AM1691" s="15"/>
      <c r="AN1691" s="232" t="e">
        <f t="shared" si="596"/>
        <v>#DIV/0!</v>
      </c>
      <c r="AO1691" s="214">
        <f t="shared" si="590"/>
        <v>0</v>
      </c>
      <c r="AQ1691" s="210"/>
      <c r="AR1691" s="231"/>
      <c r="AS1691" s="15"/>
      <c r="AT1691" s="232">
        <f t="shared" si="597"/>
        <v>0</v>
      </c>
      <c r="AU1691" s="235">
        <f t="shared" si="598"/>
        <v>0</v>
      </c>
      <c r="AY1691" s="210"/>
      <c r="AZ1691" s="231"/>
      <c r="BA1691" s="15"/>
      <c r="BB1691" s="232">
        <f t="shared" si="587"/>
        <v>0</v>
      </c>
      <c r="BC1691" s="235">
        <f t="shared" si="599"/>
        <v>0</v>
      </c>
      <c r="BG1691" s="210"/>
      <c r="BH1691" s="231"/>
      <c r="BI1691" s="15"/>
      <c r="BJ1691" s="232">
        <f t="shared" si="591"/>
        <v>0</v>
      </c>
      <c r="BK1691" s="235">
        <f t="shared" si="600"/>
        <v>0</v>
      </c>
      <c r="BM1691" s="109">
        <f t="shared" si="592"/>
        <v>-1.8773438348723173</v>
      </c>
      <c r="BN1691" s="213"/>
      <c r="BR1691" s="228"/>
      <c r="BS1691" s="311"/>
      <c r="BT1691" s="3"/>
      <c r="BU1691" s="213"/>
      <c r="BV1691" s="213"/>
      <c r="BW1691" s="291"/>
    </row>
    <row r="1692" spans="1:75" x14ac:dyDescent="0.2">
      <c r="A1692" s="210"/>
      <c r="B1692" s="211"/>
      <c r="C1692" s="848" t="str">
        <f ca="1">IF(ISERR(AVERAGE(INDIRECT("B"&amp;(ROW()-INT($B$1/2))):INDIRECT("B"&amp;(ROW()+INT($B$1/2))))),"",AVERAGE(INDIRECT("B"&amp;(ROW()-INT($B$1/2))):INDIRECT("B"&amp;(ROW()+INT($B$1/2)))))</f>
        <v/>
      </c>
      <c r="D1692" s="848">
        <f t="shared" si="586"/>
        <v>0</v>
      </c>
      <c r="E1692" s="275"/>
      <c r="F1692" s="15"/>
      <c r="G1692" s="3"/>
      <c r="H1692" s="3"/>
      <c r="I1692" s="3"/>
      <c r="J1692" s="3"/>
      <c r="K1692" s="3"/>
      <c r="L1692" s="554"/>
      <c r="M1692" s="545"/>
      <c r="N1692" s="546"/>
      <c r="O1692" s="5"/>
      <c r="P1692" s="216"/>
      <c r="Q1692" s="217"/>
      <c r="R1692" s="218"/>
      <c r="S1692" s="219">
        <f t="shared" si="603"/>
        <v>0</v>
      </c>
      <c r="T1692" s="220">
        <f t="shared" si="604"/>
        <v>0</v>
      </c>
      <c r="U1692" s="214">
        <f t="shared" si="601"/>
        <v>0</v>
      </c>
      <c r="W1692" s="221"/>
      <c r="X1692" s="222"/>
      <c r="Y1692" s="222"/>
      <c r="Z1692" s="223"/>
      <c r="AA1692" s="222"/>
      <c r="AB1692" s="224"/>
      <c r="AC1692" s="225"/>
      <c r="AD1692" s="2">
        <f t="shared" si="588"/>
        <v>0</v>
      </c>
      <c r="AE1692" s="2">
        <f t="shared" si="589"/>
        <v>0</v>
      </c>
      <c r="AF1692" s="226"/>
      <c r="AG1692" s="219">
        <f t="shared" si="593"/>
        <v>0</v>
      </c>
      <c r="AH1692" s="234">
        <f t="shared" si="594"/>
        <v>0</v>
      </c>
      <c r="AI1692" s="214">
        <f t="shared" si="602"/>
        <v>0</v>
      </c>
      <c r="AK1692" s="229">
        <f t="shared" si="595"/>
        <v>0</v>
      </c>
      <c r="AL1692" s="226"/>
      <c r="AM1692" s="15"/>
      <c r="AN1692" s="232" t="e">
        <f t="shared" si="596"/>
        <v>#DIV/0!</v>
      </c>
      <c r="AO1692" s="214">
        <f t="shared" si="590"/>
        <v>0</v>
      </c>
      <c r="AQ1692" s="210"/>
      <c r="AR1692" s="231"/>
      <c r="AS1692" s="15"/>
      <c r="AT1692" s="232">
        <f t="shared" si="597"/>
        <v>0</v>
      </c>
      <c r="AU1692" s="235">
        <f t="shared" si="598"/>
        <v>0</v>
      </c>
      <c r="AY1692" s="210"/>
      <c r="AZ1692" s="231"/>
      <c r="BA1692" s="15"/>
      <c r="BB1692" s="232">
        <f t="shared" si="587"/>
        <v>0</v>
      </c>
      <c r="BC1692" s="235">
        <f t="shared" si="599"/>
        <v>0</v>
      </c>
      <c r="BG1692" s="210"/>
      <c r="BH1692" s="231"/>
      <c r="BI1692" s="15"/>
      <c r="BJ1692" s="232">
        <f t="shared" si="591"/>
        <v>0</v>
      </c>
      <c r="BK1692" s="235">
        <f t="shared" si="600"/>
        <v>0</v>
      </c>
      <c r="BM1692" s="109">
        <f t="shared" si="592"/>
        <v>-1.879176172370054</v>
      </c>
      <c r="BN1692" s="213"/>
      <c r="BR1692" s="228"/>
      <c r="BS1692" s="311"/>
      <c r="BT1692" s="3"/>
      <c r="BU1692" s="213"/>
      <c r="BV1692" s="213"/>
      <c r="BW1692" s="291"/>
    </row>
    <row r="1693" spans="1:75" x14ac:dyDescent="0.2">
      <c r="A1693" s="210"/>
      <c r="B1693" s="211"/>
      <c r="C1693" s="848" t="str">
        <f ca="1">IF(ISERR(AVERAGE(INDIRECT("B"&amp;(ROW()-INT($B$1/2))):INDIRECT("B"&amp;(ROW()+INT($B$1/2))))),"",AVERAGE(INDIRECT("B"&amp;(ROW()-INT($B$1/2))):INDIRECT("B"&amp;(ROW()+INT($B$1/2)))))</f>
        <v/>
      </c>
      <c r="D1693" s="848">
        <f t="shared" si="586"/>
        <v>0</v>
      </c>
      <c r="E1693" s="275"/>
      <c r="F1693" s="15"/>
      <c r="G1693" s="3"/>
      <c r="H1693" s="3"/>
      <c r="I1693" s="3"/>
      <c r="J1693" s="3"/>
      <c r="K1693" s="3"/>
      <c r="L1693" s="554"/>
      <c r="M1693" s="545"/>
      <c r="N1693" s="546"/>
      <c r="O1693" s="5"/>
      <c r="P1693" s="216"/>
      <c r="Q1693" s="217"/>
      <c r="R1693" s="218"/>
      <c r="S1693" s="219">
        <f t="shared" si="603"/>
        <v>0</v>
      </c>
      <c r="T1693" s="220">
        <f t="shared" si="604"/>
        <v>0</v>
      </c>
      <c r="U1693" s="214">
        <f t="shared" si="601"/>
        <v>0</v>
      </c>
      <c r="W1693" s="221"/>
      <c r="X1693" s="222"/>
      <c r="Y1693" s="222"/>
      <c r="Z1693" s="223"/>
      <c r="AA1693" s="222"/>
      <c r="AB1693" s="224"/>
      <c r="AC1693" s="225"/>
      <c r="AD1693" s="2">
        <f t="shared" si="588"/>
        <v>0</v>
      </c>
      <c r="AE1693" s="2">
        <f t="shared" si="589"/>
        <v>0</v>
      </c>
      <c r="AF1693" s="226"/>
      <c r="AG1693" s="219">
        <f t="shared" si="593"/>
        <v>0</v>
      </c>
      <c r="AH1693" s="234">
        <f t="shared" si="594"/>
        <v>0</v>
      </c>
      <c r="AI1693" s="214">
        <f t="shared" si="602"/>
        <v>0</v>
      </c>
      <c r="AK1693" s="229">
        <f t="shared" si="595"/>
        <v>0</v>
      </c>
      <c r="AL1693" s="226"/>
      <c r="AM1693" s="15"/>
      <c r="AN1693" s="232" t="e">
        <f t="shared" si="596"/>
        <v>#DIV/0!</v>
      </c>
      <c r="AO1693" s="214">
        <f t="shared" si="590"/>
        <v>0</v>
      </c>
      <c r="AQ1693" s="210"/>
      <c r="AR1693" s="231"/>
      <c r="AS1693" s="15"/>
      <c r="AT1693" s="232">
        <f t="shared" si="597"/>
        <v>0</v>
      </c>
      <c r="AU1693" s="235">
        <f t="shared" si="598"/>
        <v>0</v>
      </c>
      <c r="AY1693" s="210"/>
      <c r="AZ1693" s="231"/>
      <c r="BA1693" s="15"/>
      <c r="BB1693" s="232">
        <f t="shared" si="587"/>
        <v>0</v>
      </c>
      <c r="BC1693" s="235">
        <f t="shared" si="599"/>
        <v>0</v>
      </c>
      <c r="BG1693" s="210"/>
      <c r="BH1693" s="231"/>
      <c r="BI1693" s="15"/>
      <c r="BJ1693" s="232">
        <f t="shared" si="591"/>
        <v>0</v>
      </c>
      <c r="BK1693" s="235">
        <f t="shared" si="600"/>
        <v>0</v>
      </c>
      <c r="BM1693" s="109">
        <f t="shared" si="592"/>
        <v>-1.8810085098677907</v>
      </c>
      <c r="BN1693" s="213"/>
      <c r="BR1693" s="228"/>
      <c r="BS1693" s="311"/>
      <c r="BT1693" s="3"/>
      <c r="BU1693" s="213"/>
      <c r="BV1693" s="213"/>
      <c r="BW1693" s="291"/>
    </row>
    <row r="1694" spans="1:75" x14ac:dyDescent="0.2">
      <c r="A1694" s="210"/>
      <c r="B1694" s="211"/>
      <c r="C1694" s="848" t="str">
        <f ca="1">IF(ISERR(AVERAGE(INDIRECT("B"&amp;(ROW()-INT($B$1/2))):INDIRECT("B"&amp;(ROW()+INT($B$1/2))))),"",AVERAGE(INDIRECT("B"&amp;(ROW()-INT($B$1/2))):INDIRECT("B"&amp;(ROW()+INT($B$1/2)))))</f>
        <v/>
      </c>
      <c r="D1694" s="848">
        <f t="shared" si="586"/>
        <v>0</v>
      </c>
      <c r="E1694" s="275"/>
      <c r="F1694" s="15"/>
      <c r="G1694" s="3"/>
      <c r="H1694" s="3"/>
      <c r="I1694" s="3"/>
      <c r="J1694" s="3"/>
      <c r="K1694" s="3"/>
      <c r="L1694" s="554"/>
      <c r="M1694" s="545"/>
      <c r="N1694" s="546"/>
      <c r="O1694" s="5"/>
      <c r="P1694" s="216"/>
      <c r="Q1694" s="217"/>
      <c r="R1694" s="218"/>
      <c r="S1694" s="219">
        <f t="shared" si="603"/>
        <v>0</v>
      </c>
      <c r="T1694" s="220">
        <f t="shared" si="604"/>
        <v>0</v>
      </c>
      <c r="U1694" s="214">
        <f t="shared" si="601"/>
        <v>0</v>
      </c>
      <c r="W1694" s="221"/>
      <c r="X1694" s="222"/>
      <c r="Y1694" s="222"/>
      <c r="Z1694" s="223"/>
      <c r="AA1694" s="222"/>
      <c r="AB1694" s="224"/>
      <c r="AC1694" s="225"/>
      <c r="AD1694" s="2">
        <f t="shared" si="588"/>
        <v>0</v>
      </c>
      <c r="AE1694" s="2">
        <f t="shared" si="589"/>
        <v>0</v>
      </c>
      <c r="AF1694" s="226"/>
      <c r="AG1694" s="219">
        <f t="shared" si="593"/>
        <v>0</v>
      </c>
      <c r="AH1694" s="234">
        <f t="shared" si="594"/>
        <v>0</v>
      </c>
      <c r="AI1694" s="214">
        <f t="shared" si="602"/>
        <v>0</v>
      </c>
      <c r="AK1694" s="229">
        <f t="shared" si="595"/>
        <v>0</v>
      </c>
      <c r="AL1694" s="226"/>
      <c r="AM1694" s="15"/>
      <c r="AN1694" s="232" t="e">
        <f t="shared" si="596"/>
        <v>#DIV/0!</v>
      </c>
      <c r="AO1694" s="214">
        <f t="shared" si="590"/>
        <v>0</v>
      </c>
      <c r="AQ1694" s="210"/>
      <c r="AR1694" s="231"/>
      <c r="AS1694" s="15"/>
      <c r="AT1694" s="232">
        <f t="shared" si="597"/>
        <v>0</v>
      </c>
      <c r="AU1694" s="235">
        <f t="shared" si="598"/>
        <v>0</v>
      </c>
      <c r="AY1694" s="210"/>
      <c r="AZ1694" s="231"/>
      <c r="BA1694" s="15"/>
      <c r="BB1694" s="232">
        <f t="shared" si="587"/>
        <v>0</v>
      </c>
      <c r="BC1694" s="235">
        <f t="shared" si="599"/>
        <v>0</v>
      </c>
      <c r="BG1694" s="210"/>
      <c r="BH1694" s="231"/>
      <c r="BI1694" s="15"/>
      <c r="BJ1694" s="232">
        <f t="shared" si="591"/>
        <v>0</v>
      </c>
      <c r="BK1694" s="235">
        <f t="shared" si="600"/>
        <v>0</v>
      </c>
      <c r="BM1694" s="109">
        <f t="shared" si="592"/>
        <v>-1.8828408473655274</v>
      </c>
      <c r="BN1694" s="213"/>
      <c r="BR1694" s="228"/>
      <c r="BS1694" s="311"/>
      <c r="BT1694" s="3"/>
      <c r="BU1694" s="213"/>
      <c r="BV1694" s="213"/>
      <c r="BW1694" s="291"/>
    </row>
    <row r="1695" spans="1:75" x14ac:dyDescent="0.2">
      <c r="A1695" s="210"/>
      <c r="B1695" s="211"/>
      <c r="C1695" s="848" t="str">
        <f ca="1">IF(ISERR(AVERAGE(INDIRECT("B"&amp;(ROW()-INT($B$1/2))):INDIRECT("B"&amp;(ROW()+INT($B$1/2))))),"",AVERAGE(INDIRECT("B"&amp;(ROW()-INT($B$1/2))):INDIRECT("B"&amp;(ROW()+INT($B$1/2)))))</f>
        <v/>
      </c>
      <c r="D1695" s="848">
        <f t="shared" si="586"/>
        <v>0</v>
      </c>
      <c r="E1695" s="275"/>
      <c r="F1695" s="15"/>
      <c r="G1695" s="3"/>
      <c r="H1695" s="3"/>
      <c r="I1695" s="3"/>
      <c r="J1695" s="3"/>
      <c r="K1695" s="3"/>
      <c r="L1695" s="554"/>
      <c r="M1695" s="545"/>
      <c r="N1695" s="546"/>
      <c r="O1695" s="5"/>
      <c r="P1695" s="216"/>
      <c r="Q1695" s="217"/>
      <c r="R1695" s="218"/>
      <c r="S1695" s="219">
        <f t="shared" si="603"/>
        <v>0</v>
      </c>
      <c r="T1695" s="220">
        <f t="shared" si="604"/>
        <v>0</v>
      </c>
      <c r="U1695" s="214">
        <f t="shared" si="601"/>
        <v>0</v>
      </c>
      <c r="W1695" s="221"/>
      <c r="X1695" s="222"/>
      <c r="Y1695" s="222"/>
      <c r="Z1695" s="223"/>
      <c r="AA1695" s="222"/>
      <c r="AB1695" s="224"/>
      <c r="AC1695" s="225"/>
      <c r="AD1695" s="2">
        <f t="shared" si="588"/>
        <v>0</v>
      </c>
      <c r="AE1695" s="2">
        <f t="shared" si="589"/>
        <v>0</v>
      </c>
      <c r="AF1695" s="226"/>
      <c r="AG1695" s="219">
        <f t="shared" si="593"/>
        <v>0</v>
      </c>
      <c r="AH1695" s="234">
        <f t="shared" si="594"/>
        <v>0</v>
      </c>
      <c r="AI1695" s="214">
        <f t="shared" si="602"/>
        <v>0</v>
      </c>
      <c r="AK1695" s="229">
        <f t="shared" si="595"/>
        <v>0</v>
      </c>
      <c r="AL1695" s="226"/>
      <c r="AM1695" s="15"/>
      <c r="AN1695" s="232" t="e">
        <f t="shared" si="596"/>
        <v>#DIV/0!</v>
      </c>
      <c r="AO1695" s="214">
        <f t="shared" si="590"/>
        <v>0</v>
      </c>
      <c r="AQ1695" s="210"/>
      <c r="AR1695" s="231"/>
      <c r="AS1695" s="15"/>
      <c r="AT1695" s="232">
        <f t="shared" si="597"/>
        <v>0</v>
      </c>
      <c r="AU1695" s="235">
        <f t="shared" si="598"/>
        <v>0</v>
      </c>
      <c r="AY1695" s="210"/>
      <c r="AZ1695" s="231"/>
      <c r="BA1695" s="15"/>
      <c r="BB1695" s="232">
        <f t="shared" si="587"/>
        <v>0</v>
      </c>
      <c r="BC1695" s="235">
        <f t="shared" si="599"/>
        <v>0</v>
      </c>
      <c r="BG1695" s="210"/>
      <c r="BH1695" s="231"/>
      <c r="BI1695" s="15"/>
      <c r="BJ1695" s="232">
        <f t="shared" si="591"/>
        <v>0</v>
      </c>
      <c r="BK1695" s="235">
        <f t="shared" si="600"/>
        <v>0</v>
      </c>
      <c r="BM1695" s="109">
        <f t="shared" si="592"/>
        <v>-1.8846731848632641</v>
      </c>
      <c r="BN1695" s="213"/>
      <c r="BR1695" s="228"/>
      <c r="BS1695" s="311"/>
      <c r="BT1695" s="3"/>
      <c r="BU1695" s="213"/>
      <c r="BV1695" s="213"/>
      <c r="BW1695" s="291"/>
    </row>
    <row r="1696" spans="1:75" x14ac:dyDescent="0.2">
      <c r="A1696" s="210"/>
      <c r="B1696" s="211"/>
      <c r="C1696" s="848" t="str">
        <f ca="1">IF(ISERR(AVERAGE(INDIRECT("B"&amp;(ROW()-INT($B$1/2))):INDIRECT("B"&amp;(ROW()+INT($B$1/2))))),"",AVERAGE(INDIRECT("B"&amp;(ROW()-INT($B$1/2))):INDIRECT("B"&amp;(ROW()+INT($B$1/2)))))</f>
        <v/>
      </c>
      <c r="D1696" s="848">
        <f t="shared" si="586"/>
        <v>0</v>
      </c>
      <c r="E1696" s="275"/>
      <c r="F1696" s="15"/>
      <c r="G1696" s="3"/>
      <c r="H1696" s="3"/>
      <c r="I1696" s="3"/>
      <c r="J1696" s="3"/>
      <c r="K1696" s="3"/>
      <c r="L1696" s="554"/>
      <c r="M1696" s="545"/>
      <c r="N1696" s="546"/>
      <c r="O1696" s="5"/>
      <c r="P1696" s="216"/>
      <c r="Q1696" s="217"/>
      <c r="R1696" s="218"/>
      <c r="S1696" s="219">
        <f t="shared" si="603"/>
        <v>0</v>
      </c>
      <c r="T1696" s="220">
        <f t="shared" si="604"/>
        <v>0</v>
      </c>
      <c r="U1696" s="214">
        <f t="shared" si="601"/>
        <v>0</v>
      </c>
      <c r="W1696" s="221"/>
      <c r="X1696" s="222"/>
      <c r="Y1696" s="222"/>
      <c r="Z1696" s="223"/>
      <c r="AA1696" s="222"/>
      <c r="AB1696" s="224"/>
      <c r="AC1696" s="225"/>
      <c r="AD1696" s="2">
        <f t="shared" si="588"/>
        <v>0</v>
      </c>
      <c r="AE1696" s="2">
        <f t="shared" si="589"/>
        <v>0</v>
      </c>
      <c r="AF1696" s="226"/>
      <c r="AG1696" s="219">
        <f t="shared" si="593"/>
        <v>0</v>
      </c>
      <c r="AH1696" s="234">
        <f t="shared" si="594"/>
        <v>0</v>
      </c>
      <c r="AI1696" s="214">
        <f t="shared" si="602"/>
        <v>0</v>
      </c>
      <c r="AK1696" s="229">
        <f t="shared" si="595"/>
        <v>0</v>
      </c>
      <c r="AL1696" s="226"/>
      <c r="AM1696" s="15"/>
      <c r="AN1696" s="232" t="e">
        <f t="shared" si="596"/>
        <v>#DIV/0!</v>
      </c>
      <c r="AO1696" s="214">
        <f t="shared" si="590"/>
        <v>0</v>
      </c>
      <c r="AQ1696" s="210"/>
      <c r="AR1696" s="231"/>
      <c r="AS1696" s="15"/>
      <c r="AT1696" s="232">
        <f t="shared" si="597"/>
        <v>0</v>
      </c>
      <c r="AU1696" s="235">
        <f t="shared" si="598"/>
        <v>0</v>
      </c>
      <c r="AY1696" s="210"/>
      <c r="AZ1696" s="231"/>
      <c r="BA1696" s="15"/>
      <c r="BB1696" s="232">
        <f t="shared" si="587"/>
        <v>0</v>
      </c>
      <c r="BC1696" s="235">
        <f t="shared" si="599"/>
        <v>0</v>
      </c>
      <c r="BG1696" s="210"/>
      <c r="BH1696" s="231"/>
      <c r="BI1696" s="15"/>
      <c r="BJ1696" s="232">
        <f t="shared" si="591"/>
        <v>0</v>
      </c>
      <c r="BK1696" s="235">
        <f t="shared" si="600"/>
        <v>0</v>
      </c>
      <c r="BM1696" s="109">
        <f t="shared" si="592"/>
        <v>-1.8865055223610008</v>
      </c>
      <c r="BN1696" s="213"/>
      <c r="BR1696" s="228"/>
      <c r="BS1696" s="311"/>
      <c r="BT1696" s="3"/>
      <c r="BU1696" s="213"/>
      <c r="BV1696" s="213"/>
      <c r="BW1696" s="291"/>
    </row>
    <row r="1697" spans="1:75" x14ac:dyDescent="0.2">
      <c r="A1697" s="210"/>
      <c r="B1697" s="211"/>
      <c r="C1697" s="848" t="str">
        <f ca="1">IF(ISERR(AVERAGE(INDIRECT("B"&amp;(ROW()-INT($B$1/2))):INDIRECT("B"&amp;(ROW()+INT($B$1/2))))),"",AVERAGE(INDIRECT("B"&amp;(ROW()-INT($B$1/2))):INDIRECT("B"&amp;(ROW()+INT($B$1/2)))))</f>
        <v/>
      </c>
      <c r="D1697" s="848">
        <f t="shared" si="586"/>
        <v>0</v>
      </c>
      <c r="E1697" s="275"/>
      <c r="F1697" s="15"/>
      <c r="G1697" s="3"/>
      <c r="H1697" s="3"/>
      <c r="I1697" s="3"/>
      <c r="J1697" s="3"/>
      <c r="K1697" s="3"/>
      <c r="L1697" s="554"/>
      <c r="M1697" s="545"/>
      <c r="N1697" s="546"/>
      <c r="O1697" s="5"/>
      <c r="P1697" s="216"/>
      <c r="Q1697" s="217"/>
      <c r="R1697" s="218"/>
      <c r="S1697" s="219">
        <f t="shared" si="603"/>
        <v>0</v>
      </c>
      <c r="T1697" s="220">
        <f t="shared" si="604"/>
        <v>0</v>
      </c>
      <c r="U1697" s="214">
        <f t="shared" si="601"/>
        <v>0</v>
      </c>
      <c r="W1697" s="221"/>
      <c r="X1697" s="222"/>
      <c r="Y1697" s="222"/>
      <c r="Z1697" s="223"/>
      <c r="AA1697" s="222"/>
      <c r="AB1697" s="224"/>
      <c r="AC1697" s="225"/>
      <c r="AD1697" s="2">
        <f t="shared" si="588"/>
        <v>0</v>
      </c>
      <c r="AE1697" s="2">
        <f t="shared" si="589"/>
        <v>0</v>
      </c>
      <c r="AF1697" s="226"/>
      <c r="AG1697" s="219">
        <f t="shared" si="593"/>
        <v>0</v>
      </c>
      <c r="AH1697" s="234">
        <f t="shared" si="594"/>
        <v>0</v>
      </c>
      <c r="AI1697" s="214">
        <f t="shared" si="602"/>
        <v>0</v>
      </c>
      <c r="AK1697" s="229">
        <f t="shared" si="595"/>
        <v>0</v>
      </c>
      <c r="AL1697" s="226"/>
      <c r="AM1697" s="15"/>
      <c r="AN1697" s="232" t="e">
        <f t="shared" si="596"/>
        <v>#DIV/0!</v>
      </c>
      <c r="AO1697" s="214">
        <f t="shared" si="590"/>
        <v>0</v>
      </c>
      <c r="AQ1697" s="210"/>
      <c r="AR1697" s="231"/>
      <c r="AS1697" s="15"/>
      <c r="AT1697" s="232">
        <f t="shared" si="597"/>
        <v>0</v>
      </c>
      <c r="AU1697" s="235">
        <f t="shared" si="598"/>
        <v>0</v>
      </c>
      <c r="AY1697" s="210"/>
      <c r="AZ1697" s="231"/>
      <c r="BA1697" s="15"/>
      <c r="BB1697" s="232">
        <f t="shared" si="587"/>
        <v>0</v>
      </c>
      <c r="BC1697" s="235">
        <f t="shared" si="599"/>
        <v>0</v>
      </c>
      <c r="BG1697" s="210"/>
      <c r="BH1697" s="231"/>
      <c r="BI1697" s="15"/>
      <c r="BJ1697" s="232">
        <f t="shared" si="591"/>
        <v>0</v>
      </c>
      <c r="BK1697" s="235">
        <f t="shared" si="600"/>
        <v>0</v>
      </c>
      <c r="BM1697" s="109">
        <f t="shared" si="592"/>
        <v>-1.8883378598587375</v>
      </c>
      <c r="BN1697" s="213"/>
      <c r="BR1697" s="228"/>
      <c r="BS1697" s="311"/>
      <c r="BT1697" s="3"/>
      <c r="BU1697" s="213"/>
      <c r="BV1697" s="213"/>
      <c r="BW1697" s="291"/>
    </row>
    <row r="1698" spans="1:75" x14ac:dyDescent="0.2">
      <c r="A1698" s="210"/>
      <c r="B1698" s="211"/>
      <c r="C1698" s="848" t="str">
        <f ca="1">IF(ISERR(AVERAGE(INDIRECT("B"&amp;(ROW()-INT($B$1/2))):INDIRECT("B"&amp;(ROW()+INT($B$1/2))))),"",AVERAGE(INDIRECT("B"&amp;(ROW()-INT($B$1/2))):INDIRECT("B"&amp;(ROW()+INT($B$1/2)))))</f>
        <v/>
      </c>
      <c r="D1698" s="848">
        <f t="shared" si="586"/>
        <v>0</v>
      </c>
      <c r="E1698" s="275"/>
      <c r="F1698" s="15"/>
      <c r="G1698" s="3"/>
      <c r="H1698" s="3"/>
      <c r="I1698" s="3"/>
      <c r="J1698" s="3"/>
      <c r="K1698" s="3"/>
      <c r="L1698" s="554"/>
      <c r="M1698" s="545"/>
      <c r="N1698" s="546"/>
      <c r="O1698" s="5"/>
      <c r="P1698" s="216"/>
      <c r="Q1698" s="217"/>
      <c r="R1698" s="218"/>
      <c r="S1698" s="219">
        <f t="shared" si="603"/>
        <v>0</v>
      </c>
      <c r="T1698" s="220">
        <f t="shared" si="604"/>
        <v>0</v>
      </c>
      <c r="U1698" s="214">
        <f t="shared" si="601"/>
        <v>0</v>
      </c>
      <c r="W1698" s="221"/>
      <c r="X1698" s="222"/>
      <c r="Y1698" s="222"/>
      <c r="Z1698" s="223"/>
      <c r="AA1698" s="222"/>
      <c r="AB1698" s="224"/>
      <c r="AC1698" s="225"/>
      <c r="AD1698" s="2">
        <f t="shared" si="588"/>
        <v>0</v>
      </c>
      <c r="AE1698" s="2">
        <f t="shared" si="589"/>
        <v>0</v>
      </c>
      <c r="AF1698" s="226"/>
      <c r="AG1698" s="219">
        <f t="shared" si="593"/>
        <v>0</v>
      </c>
      <c r="AH1698" s="234">
        <f t="shared" si="594"/>
        <v>0</v>
      </c>
      <c r="AI1698" s="214">
        <f t="shared" si="602"/>
        <v>0</v>
      </c>
      <c r="AK1698" s="229">
        <f t="shared" si="595"/>
        <v>0</v>
      </c>
      <c r="AL1698" s="226"/>
      <c r="AM1698" s="15"/>
      <c r="AN1698" s="232" t="e">
        <f t="shared" si="596"/>
        <v>#DIV/0!</v>
      </c>
      <c r="AO1698" s="214">
        <f t="shared" si="590"/>
        <v>0</v>
      </c>
      <c r="AQ1698" s="210"/>
      <c r="AR1698" s="231"/>
      <c r="AS1698" s="15"/>
      <c r="AT1698" s="232">
        <f t="shared" si="597"/>
        <v>0</v>
      </c>
      <c r="AU1698" s="235">
        <f t="shared" si="598"/>
        <v>0</v>
      </c>
      <c r="AY1698" s="210"/>
      <c r="AZ1698" s="231"/>
      <c r="BA1698" s="15"/>
      <c r="BB1698" s="232">
        <f t="shared" si="587"/>
        <v>0</v>
      </c>
      <c r="BC1698" s="235">
        <f t="shared" si="599"/>
        <v>0</v>
      </c>
      <c r="BG1698" s="210"/>
      <c r="BH1698" s="231"/>
      <c r="BI1698" s="15"/>
      <c r="BJ1698" s="232">
        <f t="shared" si="591"/>
        <v>0</v>
      </c>
      <c r="BK1698" s="235">
        <f t="shared" si="600"/>
        <v>0</v>
      </c>
      <c r="BM1698" s="109">
        <f t="shared" si="592"/>
        <v>-1.8901701973564742</v>
      </c>
      <c r="BN1698" s="213"/>
      <c r="BR1698" s="228"/>
      <c r="BS1698" s="311"/>
      <c r="BT1698" s="3"/>
      <c r="BU1698" s="213"/>
      <c r="BV1698" s="213"/>
      <c r="BW1698" s="291"/>
    </row>
    <row r="1699" spans="1:75" x14ac:dyDescent="0.2">
      <c r="A1699" s="210"/>
      <c r="B1699" s="211"/>
      <c r="C1699" s="848" t="str">
        <f ca="1">IF(ISERR(AVERAGE(INDIRECT("B"&amp;(ROW()-INT($B$1/2))):INDIRECT("B"&amp;(ROW()+INT($B$1/2))))),"",AVERAGE(INDIRECT("B"&amp;(ROW()-INT($B$1/2))):INDIRECT("B"&amp;(ROW()+INT($B$1/2)))))</f>
        <v/>
      </c>
      <c r="D1699" s="848">
        <f t="shared" si="586"/>
        <v>0</v>
      </c>
      <c r="E1699" s="275"/>
      <c r="F1699" s="15"/>
      <c r="G1699" s="3"/>
      <c r="H1699" s="3"/>
      <c r="I1699" s="3"/>
      <c r="J1699" s="3"/>
      <c r="K1699" s="3"/>
      <c r="L1699" s="554"/>
      <c r="M1699" s="545"/>
      <c r="N1699" s="546"/>
      <c r="O1699" s="5"/>
      <c r="P1699" s="216"/>
      <c r="Q1699" s="217"/>
      <c r="R1699" s="218"/>
      <c r="S1699" s="219">
        <f t="shared" si="603"/>
        <v>0</v>
      </c>
      <c r="T1699" s="220">
        <f t="shared" si="604"/>
        <v>0</v>
      </c>
      <c r="U1699" s="214">
        <f t="shared" si="601"/>
        <v>0</v>
      </c>
      <c r="W1699" s="221"/>
      <c r="X1699" s="222"/>
      <c r="Y1699" s="222"/>
      <c r="Z1699" s="223"/>
      <c r="AA1699" s="222"/>
      <c r="AB1699" s="224"/>
      <c r="AC1699" s="225"/>
      <c r="AD1699" s="2">
        <f t="shared" si="588"/>
        <v>0</v>
      </c>
      <c r="AE1699" s="2">
        <f t="shared" si="589"/>
        <v>0</v>
      </c>
      <c r="AF1699" s="226"/>
      <c r="AG1699" s="219">
        <f t="shared" si="593"/>
        <v>0</v>
      </c>
      <c r="AH1699" s="234">
        <f t="shared" si="594"/>
        <v>0</v>
      </c>
      <c r="AI1699" s="214">
        <f t="shared" si="602"/>
        <v>0</v>
      </c>
      <c r="AK1699" s="229">
        <f t="shared" si="595"/>
        <v>0</v>
      </c>
      <c r="AL1699" s="226"/>
      <c r="AM1699" s="15"/>
      <c r="AN1699" s="232" t="e">
        <f t="shared" si="596"/>
        <v>#DIV/0!</v>
      </c>
      <c r="AO1699" s="214">
        <f t="shared" si="590"/>
        <v>0</v>
      </c>
      <c r="AQ1699" s="210"/>
      <c r="AR1699" s="231"/>
      <c r="AS1699" s="15"/>
      <c r="AT1699" s="232">
        <f t="shared" si="597"/>
        <v>0</v>
      </c>
      <c r="AU1699" s="235">
        <f t="shared" si="598"/>
        <v>0</v>
      </c>
      <c r="AY1699" s="210"/>
      <c r="AZ1699" s="231"/>
      <c r="BA1699" s="15"/>
      <c r="BB1699" s="232">
        <f t="shared" si="587"/>
        <v>0</v>
      </c>
      <c r="BC1699" s="235">
        <f t="shared" si="599"/>
        <v>0</v>
      </c>
      <c r="BG1699" s="210"/>
      <c r="BH1699" s="231"/>
      <c r="BI1699" s="15"/>
      <c r="BJ1699" s="232">
        <f t="shared" si="591"/>
        <v>0</v>
      </c>
      <c r="BK1699" s="235">
        <f t="shared" si="600"/>
        <v>0</v>
      </c>
      <c r="BM1699" s="109">
        <f t="shared" si="592"/>
        <v>-1.8920025348542109</v>
      </c>
      <c r="BN1699" s="213"/>
      <c r="BR1699" s="228"/>
      <c r="BS1699" s="311"/>
      <c r="BT1699" s="3"/>
      <c r="BU1699" s="213"/>
      <c r="BV1699" s="213"/>
      <c r="BW1699" s="291"/>
    </row>
    <row r="1700" spans="1:75" x14ac:dyDescent="0.2">
      <c r="A1700" s="210"/>
      <c r="B1700" s="211"/>
      <c r="C1700" s="848" t="str">
        <f ca="1">IF(ISERR(AVERAGE(INDIRECT("B"&amp;(ROW()-INT($B$1/2))):INDIRECT("B"&amp;(ROW()+INT($B$1/2))))),"",AVERAGE(INDIRECT("B"&amp;(ROW()-INT($B$1/2))):INDIRECT("B"&amp;(ROW()+INT($B$1/2)))))</f>
        <v/>
      </c>
      <c r="D1700" s="848">
        <f t="shared" si="586"/>
        <v>0</v>
      </c>
      <c r="E1700" s="275"/>
      <c r="F1700" s="15"/>
      <c r="G1700" s="3"/>
      <c r="H1700" s="3"/>
      <c r="I1700" s="3"/>
      <c r="J1700" s="3"/>
      <c r="K1700" s="3"/>
      <c r="L1700" s="554"/>
      <c r="M1700" s="545"/>
      <c r="N1700" s="546"/>
      <c r="O1700" s="5"/>
      <c r="P1700" s="216"/>
      <c r="Q1700" s="217"/>
      <c r="R1700" s="218"/>
      <c r="S1700" s="219">
        <f t="shared" si="603"/>
        <v>0</v>
      </c>
      <c r="T1700" s="220">
        <f t="shared" si="604"/>
        <v>0</v>
      </c>
      <c r="U1700" s="214">
        <f t="shared" si="601"/>
        <v>0</v>
      </c>
      <c r="W1700" s="221"/>
      <c r="X1700" s="222"/>
      <c r="Y1700" s="222"/>
      <c r="Z1700" s="223"/>
      <c r="AA1700" s="222"/>
      <c r="AB1700" s="224"/>
      <c r="AC1700" s="225"/>
      <c r="AD1700" s="2">
        <f t="shared" si="588"/>
        <v>0</v>
      </c>
      <c r="AE1700" s="2">
        <f t="shared" si="589"/>
        <v>0</v>
      </c>
      <c r="AF1700" s="226"/>
      <c r="AG1700" s="219">
        <f t="shared" si="593"/>
        <v>0</v>
      </c>
      <c r="AH1700" s="234">
        <f t="shared" si="594"/>
        <v>0</v>
      </c>
      <c r="AI1700" s="214">
        <f t="shared" si="602"/>
        <v>0</v>
      </c>
      <c r="AK1700" s="229">
        <f t="shared" si="595"/>
        <v>0</v>
      </c>
      <c r="AL1700" s="226"/>
      <c r="AM1700" s="15"/>
      <c r="AN1700" s="232" t="e">
        <f t="shared" si="596"/>
        <v>#DIV/0!</v>
      </c>
      <c r="AO1700" s="214">
        <f t="shared" si="590"/>
        <v>0</v>
      </c>
      <c r="AQ1700" s="210"/>
      <c r="AR1700" s="231"/>
      <c r="AS1700" s="15"/>
      <c r="AT1700" s="232">
        <f t="shared" si="597"/>
        <v>0</v>
      </c>
      <c r="AU1700" s="235">
        <f t="shared" si="598"/>
        <v>0</v>
      </c>
      <c r="AY1700" s="210"/>
      <c r="AZ1700" s="231"/>
      <c r="BA1700" s="15"/>
      <c r="BB1700" s="232">
        <f t="shared" si="587"/>
        <v>0</v>
      </c>
      <c r="BC1700" s="235">
        <f t="shared" si="599"/>
        <v>0</v>
      </c>
      <c r="BG1700" s="210"/>
      <c r="BH1700" s="231"/>
      <c r="BI1700" s="15"/>
      <c r="BJ1700" s="232">
        <f t="shared" si="591"/>
        <v>0</v>
      </c>
      <c r="BK1700" s="235">
        <f t="shared" si="600"/>
        <v>0</v>
      </c>
      <c r="BM1700" s="109">
        <f t="shared" si="592"/>
        <v>-1.8938348723519476</v>
      </c>
      <c r="BN1700" s="213"/>
      <c r="BR1700" s="228"/>
      <c r="BS1700" s="311"/>
      <c r="BT1700" s="3"/>
      <c r="BU1700" s="213"/>
      <c r="BV1700" s="213"/>
      <c r="BW1700" s="291"/>
    </row>
    <row r="1701" spans="1:75" x14ac:dyDescent="0.2">
      <c r="A1701" s="210"/>
      <c r="B1701" s="211"/>
      <c r="C1701" s="848" t="str">
        <f ca="1">IF(ISERR(AVERAGE(INDIRECT("B"&amp;(ROW()-INT($B$1/2))):INDIRECT("B"&amp;(ROW()+INT($B$1/2))))),"",AVERAGE(INDIRECT("B"&amp;(ROW()-INT($B$1/2))):INDIRECT("B"&amp;(ROW()+INT($B$1/2)))))</f>
        <v/>
      </c>
      <c r="D1701" s="848">
        <f t="shared" si="586"/>
        <v>0</v>
      </c>
      <c r="E1701" s="275"/>
      <c r="F1701" s="15"/>
      <c r="G1701" s="3"/>
      <c r="H1701" s="3"/>
      <c r="I1701" s="3"/>
      <c r="J1701" s="3"/>
      <c r="K1701" s="3"/>
      <c r="L1701" s="554"/>
      <c r="M1701" s="545"/>
      <c r="N1701" s="546"/>
      <c r="O1701" s="5"/>
      <c r="P1701" s="216"/>
      <c r="Q1701" s="217"/>
      <c r="R1701" s="218"/>
      <c r="S1701" s="219">
        <f t="shared" si="603"/>
        <v>0</v>
      </c>
      <c r="T1701" s="220">
        <f t="shared" si="604"/>
        <v>0</v>
      </c>
      <c r="U1701" s="214">
        <f t="shared" si="601"/>
        <v>0</v>
      </c>
      <c r="W1701" s="221"/>
      <c r="X1701" s="222"/>
      <c r="Y1701" s="222"/>
      <c r="Z1701" s="223"/>
      <c r="AA1701" s="222"/>
      <c r="AB1701" s="224"/>
      <c r="AC1701" s="225"/>
      <c r="AD1701" s="2">
        <f t="shared" si="588"/>
        <v>0</v>
      </c>
      <c r="AE1701" s="2">
        <f t="shared" si="589"/>
        <v>0</v>
      </c>
      <c r="AF1701" s="226"/>
      <c r="AG1701" s="219">
        <f t="shared" si="593"/>
        <v>0</v>
      </c>
      <c r="AH1701" s="234">
        <f t="shared" si="594"/>
        <v>0</v>
      </c>
      <c r="AI1701" s="214">
        <f t="shared" si="602"/>
        <v>0</v>
      </c>
      <c r="AK1701" s="229">
        <f t="shared" si="595"/>
        <v>0</v>
      </c>
      <c r="AL1701" s="226"/>
      <c r="AM1701" s="15"/>
      <c r="AN1701" s="232" t="e">
        <f t="shared" si="596"/>
        <v>#DIV/0!</v>
      </c>
      <c r="AO1701" s="214">
        <f t="shared" si="590"/>
        <v>0</v>
      </c>
      <c r="AQ1701" s="210"/>
      <c r="AR1701" s="231"/>
      <c r="AS1701" s="15"/>
      <c r="AT1701" s="232">
        <f t="shared" si="597"/>
        <v>0</v>
      </c>
      <c r="AU1701" s="235">
        <f t="shared" si="598"/>
        <v>0</v>
      </c>
      <c r="AY1701" s="210"/>
      <c r="AZ1701" s="231"/>
      <c r="BA1701" s="15"/>
      <c r="BB1701" s="232">
        <f t="shared" si="587"/>
        <v>0</v>
      </c>
      <c r="BC1701" s="235">
        <f t="shared" si="599"/>
        <v>0</v>
      </c>
      <c r="BG1701" s="210"/>
      <c r="BH1701" s="231"/>
      <c r="BI1701" s="15"/>
      <c r="BJ1701" s="232">
        <f t="shared" si="591"/>
        <v>0</v>
      </c>
      <c r="BK1701" s="235">
        <f t="shared" si="600"/>
        <v>0</v>
      </c>
      <c r="BM1701" s="109">
        <f t="shared" si="592"/>
        <v>-1.8956672098496843</v>
      </c>
      <c r="BN1701" s="213"/>
      <c r="BR1701" s="228"/>
      <c r="BS1701" s="311"/>
      <c r="BT1701" s="3"/>
      <c r="BU1701" s="213"/>
      <c r="BV1701" s="213"/>
      <c r="BW1701" s="291"/>
    </row>
    <row r="1702" spans="1:75" x14ac:dyDescent="0.2">
      <c r="A1702" s="210"/>
      <c r="B1702" s="211"/>
      <c r="C1702" s="848" t="str">
        <f ca="1">IF(ISERR(AVERAGE(INDIRECT("B"&amp;(ROW()-INT($B$1/2))):INDIRECT("B"&amp;(ROW()+INT($B$1/2))))),"",AVERAGE(INDIRECT("B"&amp;(ROW()-INT($B$1/2))):INDIRECT("B"&amp;(ROW()+INT($B$1/2)))))</f>
        <v/>
      </c>
      <c r="D1702" s="848">
        <f t="shared" si="586"/>
        <v>0</v>
      </c>
      <c r="E1702" s="275"/>
      <c r="F1702" s="15"/>
      <c r="G1702" s="3"/>
      <c r="H1702" s="3"/>
      <c r="I1702" s="3"/>
      <c r="J1702" s="3"/>
      <c r="K1702" s="3"/>
      <c r="L1702" s="554"/>
      <c r="M1702" s="545"/>
      <c r="N1702" s="546"/>
      <c r="O1702" s="5"/>
      <c r="P1702" s="216"/>
      <c r="Q1702" s="217"/>
      <c r="R1702" s="218"/>
      <c r="S1702" s="219">
        <f t="shared" si="603"/>
        <v>0</v>
      </c>
      <c r="T1702" s="220">
        <f t="shared" si="604"/>
        <v>0</v>
      </c>
      <c r="U1702" s="214">
        <f t="shared" si="601"/>
        <v>0</v>
      </c>
      <c r="W1702" s="221"/>
      <c r="X1702" s="222"/>
      <c r="Y1702" s="222"/>
      <c r="Z1702" s="223"/>
      <c r="AA1702" s="222"/>
      <c r="AB1702" s="224"/>
      <c r="AC1702" s="225"/>
      <c r="AD1702" s="2">
        <f t="shared" si="588"/>
        <v>0</v>
      </c>
      <c r="AE1702" s="2">
        <f t="shared" si="589"/>
        <v>0</v>
      </c>
      <c r="AF1702" s="226"/>
      <c r="AG1702" s="219">
        <f t="shared" si="593"/>
        <v>0</v>
      </c>
      <c r="AH1702" s="234">
        <f t="shared" si="594"/>
        <v>0</v>
      </c>
      <c r="AI1702" s="214">
        <f t="shared" si="602"/>
        <v>0</v>
      </c>
      <c r="AK1702" s="229">
        <f t="shared" si="595"/>
        <v>0</v>
      </c>
      <c r="AL1702" s="226"/>
      <c r="AM1702" s="15"/>
      <c r="AN1702" s="232" t="e">
        <f t="shared" si="596"/>
        <v>#DIV/0!</v>
      </c>
      <c r="AO1702" s="214">
        <f t="shared" si="590"/>
        <v>0</v>
      </c>
      <c r="AQ1702" s="210"/>
      <c r="AR1702" s="231"/>
      <c r="AS1702" s="15"/>
      <c r="AT1702" s="232">
        <f t="shared" si="597"/>
        <v>0</v>
      </c>
      <c r="AU1702" s="235">
        <f t="shared" si="598"/>
        <v>0</v>
      </c>
      <c r="AY1702" s="210"/>
      <c r="AZ1702" s="231"/>
      <c r="BA1702" s="15"/>
      <c r="BB1702" s="232">
        <f t="shared" si="587"/>
        <v>0</v>
      </c>
      <c r="BC1702" s="235">
        <f t="shared" si="599"/>
        <v>0</v>
      </c>
      <c r="BG1702" s="210"/>
      <c r="BH1702" s="231"/>
      <c r="BI1702" s="15"/>
      <c r="BJ1702" s="232">
        <f t="shared" si="591"/>
        <v>0</v>
      </c>
      <c r="BK1702" s="235">
        <f t="shared" si="600"/>
        <v>0</v>
      </c>
      <c r="BM1702" s="109">
        <f t="shared" si="592"/>
        <v>-1.897499547347421</v>
      </c>
      <c r="BN1702" s="213"/>
      <c r="BR1702" s="228"/>
      <c r="BS1702" s="311"/>
      <c r="BT1702" s="3"/>
      <c r="BU1702" s="213"/>
      <c r="BV1702" s="213"/>
      <c r="BW1702" s="291"/>
    </row>
    <row r="1703" spans="1:75" x14ac:dyDescent="0.2">
      <c r="A1703" s="210"/>
      <c r="B1703" s="211"/>
      <c r="C1703" s="848" t="str">
        <f ca="1">IF(ISERR(AVERAGE(INDIRECT("B"&amp;(ROW()-INT($B$1/2))):INDIRECT("B"&amp;(ROW()+INT($B$1/2))))),"",AVERAGE(INDIRECT("B"&amp;(ROW()-INT($B$1/2))):INDIRECT("B"&amp;(ROW()+INT($B$1/2)))))</f>
        <v/>
      </c>
      <c r="D1703" s="848">
        <f t="shared" si="586"/>
        <v>0</v>
      </c>
      <c r="E1703" s="275"/>
      <c r="F1703" s="15"/>
      <c r="G1703" s="3"/>
      <c r="H1703" s="3"/>
      <c r="I1703" s="3"/>
      <c r="J1703" s="3"/>
      <c r="K1703" s="3"/>
      <c r="L1703" s="554"/>
      <c r="M1703" s="545"/>
      <c r="N1703" s="546"/>
      <c r="O1703" s="5"/>
      <c r="P1703" s="216"/>
      <c r="Q1703" s="217"/>
      <c r="R1703" s="218"/>
      <c r="S1703" s="219">
        <f t="shared" si="603"/>
        <v>0</v>
      </c>
      <c r="T1703" s="220">
        <f t="shared" si="604"/>
        <v>0</v>
      </c>
      <c r="U1703" s="214">
        <f t="shared" si="601"/>
        <v>0</v>
      </c>
      <c r="W1703" s="221"/>
      <c r="X1703" s="222"/>
      <c r="Y1703" s="222"/>
      <c r="Z1703" s="223"/>
      <c r="AA1703" s="222"/>
      <c r="AB1703" s="224"/>
      <c r="AC1703" s="225"/>
      <c r="AD1703" s="2">
        <f t="shared" si="588"/>
        <v>0</v>
      </c>
      <c r="AE1703" s="2">
        <f t="shared" si="589"/>
        <v>0</v>
      </c>
      <c r="AF1703" s="226"/>
      <c r="AG1703" s="219">
        <f t="shared" si="593"/>
        <v>0</v>
      </c>
      <c r="AH1703" s="234">
        <f t="shared" si="594"/>
        <v>0</v>
      </c>
      <c r="AI1703" s="214">
        <f t="shared" si="602"/>
        <v>0</v>
      </c>
      <c r="AK1703" s="229">
        <f t="shared" si="595"/>
        <v>0</v>
      </c>
      <c r="AL1703" s="226"/>
      <c r="AM1703" s="15"/>
      <c r="AN1703" s="232" t="e">
        <f t="shared" si="596"/>
        <v>#DIV/0!</v>
      </c>
      <c r="AO1703" s="214">
        <f t="shared" si="590"/>
        <v>0</v>
      </c>
      <c r="AQ1703" s="210"/>
      <c r="AR1703" s="231"/>
      <c r="AS1703" s="15"/>
      <c r="AT1703" s="232">
        <f t="shared" si="597"/>
        <v>0</v>
      </c>
      <c r="AU1703" s="235">
        <f t="shared" si="598"/>
        <v>0</v>
      </c>
      <c r="AY1703" s="210"/>
      <c r="AZ1703" s="231"/>
      <c r="BA1703" s="15"/>
      <c r="BB1703" s="232">
        <f t="shared" si="587"/>
        <v>0</v>
      </c>
      <c r="BC1703" s="235">
        <f t="shared" si="599"/>
        <v>0</v>
      </c>
      <c r="BG1703" s="210"/>
      <c r="BH1703" s="231"/>
      <c r="BI1703" s="15"/>
      <c r="BJ1703" s="232">
        <f t="shared" si="591"/>
        <v>0</v>
      </c>
      <c r="BK1703" s="235">
        <f t="shared" si="600"/>
        <v>0</v>
      </c>
      <c r="BM1703" s="109">
        <f t="shared" si="592"/>
        <v>-1.8993318848451577</v>
      </c>
      <c r="BN1703" s="213"/>
      <c r="BR1703" s="228"/>
      <c r="BS1703" s="311"/>
      <c r="BT1703" s="3"/>
      <c r="BU1703" s="213"/>
      <c r="BV1703" s="213"/>
      <c r="BW1703" s="291"/>
    </row>
    <row r="1704" spans="1:75" x14ac:dyDescent="0.2">
      <c r="A1704" s="210"/>
      <c r="B1704" s="211"/>
      <c r="C1704" s="848" t="str">
        <f ca="1">IF(ISERR(AVERAGE(INDIRECT("B"&amp;(ROW()-INT($B$1/2))):INDIRECT("B"&amp;(ROW()+INT($B$1/2))))),"",AVERAGE(INDIRECT("B"&amp;(ROW()-INT($B$1/2))):INDIRECT("B"&amp;(ROW()+INT($B$1/2)))))</f>
        <v/>
      </c>
      <c r="D1704" s="848">
        <f t="shared" si="586"/>
        <v>0</v>
      </c>
      <c r="E1704" s="275"/>
      <c r="F1704" s="15"/>
      <c r="G1704" s="3"/>
      <c r="H1704" s="3"/>
      <c r="I1704" s="3"/>
      <c r="J1704" s="3"/>
      <c r="K1704" s="3"/>
      <c r="L1704" s="554"/>
      <c r="M1704" s="545"/>
      <c r="N1704" s="546"/>
      <c r="O1704" s="5"/>
      <c r="P1704" s="216"/>
      <c r="Q1704" s="217"/>
      <c r="R1704" s="218"/>
      <c r="S1704" s="219">
        <f t="shared" si="603"/>
        <v>0</v>
      </c>
      <c r="T1704" s="220">
        <f t="shared" si="604"/>
        <v>0</v>
      </c>
      <c r="U1704" s="214">
        <f t="shared" si="601"/>
        <v>0</v>
      </c>
      <c r="W1704" s="221"/>
      <c r="X1704" s="222"/>
      <c r="Y1704" s="222"/>
      <c r="Z1704" s="223"/>
      <c r="AA1704" s="222"/>
      <c r="AB1704" s="224"/>
      <c r="AC1704" s="225"/>
      <c r="AD1704" s="2">
        <f t="shared" si="588"/>
        <v>0</v>
      </c>
      <c r="AE1704" s="2">
        <f t="shared" si="589"/>
        <v>0</v>
      </c>
      <c r="AF1704" s="226"/>
      <c r="AG1704" s="219">
        <f t="shared" si="593"/>
        <v>0</v>
      </c>
      <c r="AH1704" s="234">
        <f t="shared" si="594"/>
        <v>0</v>
      </c>
      <c r="AI1704" s="214">
        <f t="shared" si="602"/>
        <v>0</v>
      </c>
      <c r="AK1704" s="229">
        <f t="shared" si="595"/>
        <v>0</v>
      </c>
      <c r="AL1704" s="226"/>
      <c r="AM1704" s="15"/>
      <c r="AN1704" s="232" t="e">
        <f t="shared" si="596"/>
        <v>#DIV/0!</v>
      </c>
      <c r="AO1704" s="214">
        <f t="shared" si="590"/>
        <v>0</v>
      </c>
      <c r="AQ1704" s="210"/>
      <c r="AR1704" s="231"/>
      <c r="AS1704" s="15"/>
      <c r="AT1704" s="232">
        <f t="shared" si="597"/>
        <v>0</v>
      </c>
      <c r="AU1704" s="235">
        <f t="shared" si="598"/>
        <v>0</v>
      </c>
      <c r="AY1704" s="210"/>
      <c r="AZ1704" s="231"/>
      <c r="BA1704" s="15"/>
      <c r="BB1704" s="232">
        <f t="shared" si="587"/>
        <v>0</v>
      </c>
      <c r="BC1704" s="235">
        <f t="shared" si="599"/>
        <v>0</v>
      </c>
      <c r="BG1704" s="210"/>
      <c r="BH1704" s="231"/>
      <c r="BI1704" s="15"/>
      <c r="BJ1704" s="232">
        <f t="shared" si="591"/>
        <v>0</v>
      </c>
      <c r="BK1704" s="235">
        <f t="shared" si="600"/>
        <v>0</v>
      </c>
      <c r="BM1704" s="109">
        <f t="shared" si="592"/>
        <v>-1.9011642223428944</v>
      </c>
      <c r="BN1704" s="213"/>
      <c r="BR1704" s="228"/>
      <c r="BS1704" s="311"/>
      <c r="BT1704" s="3"/>
      <c r="BU1704" s="213"/>
      <c r="BV1704" s="213"/>
      <c r="BW1704" s="291"/>
    </row>
    <row r="1705" spans="1:75" x14ac:dyDescent="0.2">
      <c r="A1705" s="210"/>
      <c r="B1705" s="211"/>
      <c r="C1705" s="848" t="str">
        <f ca="1">IF(ISERR(AVERAGE(INDIRECT("B"&amp;(ROW()-INT($B$1/2))):INDIRECT("B"&amp;(ROW()+INT($B$1/2))))),"",AVERAGE(INDIRECT("B"&amp;(ROW()-INT($B$1/2))):INDIRECT("B"&amp;(ROW()+INT($B$1/2)))))</f>
        <v/>
      </c>
      <c r="D1705" s="848">
        <f t="shared" si="586"/>
        <v>0</v>
      </c>
      <c r="E1705" s="275"/>
      <c r="F1705" s="15"/>
      <c r="G1705" s="3"/>
      <c r="H1705" s="3"/>
      <c r="I1705" s="3"/>
      <c r="J1705" s="3"/>
      <c r="K1705" s="3"/>
      <c r="L1705" s="554"/>
      <c r="M1705" s="545"/>
      <c r="N1705" s="546"/>
      <c r="O1705" s="5"/>
      <c r="P1705" s="216"/>
      <c r="Q1705" s="217"/>
      <c r="R1705" s="218"/>
      <c r="S1705" s="219">
        <f t="shared" si="603"/>
        <v>0</v>
      </c>
      <c r="T1705" s="220">
        <f t="shared" si="604"/>
        <v>0</v>
      </c>
      <c r="U1705" s="214">
        <f t="shared" si="601"/>
        <v>0</v>
      </c>
      <c r="W1705" s="221"/>
      <c r="X1705" s="222"/>
      <c r="Y1705" s="222"/>
      <c r="Z1705" s="223"/>
      <c r="AA1705" s="222"/>
      <c r="AB1705" s="224"/>
      <c r="AC1705" s="225"/>
      <c r="AD1705" s="2">
        <f t="shared" si="588"/>
        <v>0</v>
      </c>
      <c r="AE1705" s="2">
        <f t="shared" si="589"/>
        <v>0</v>
      </c>
      <c r="AF1705" s="226"/>
      <c r="AG1705" s="219">
        <f t="shared" si="593"/>
        <v>0</v>
      </c>
      <c r="AH1705" s="234">
        <f t="shared" si="594"/>
        <v>0</v>
      </c>
      <c r="AI1705" s="214">
        <f t="shared" si="602"/>
        <v>0</v>
      </c>
      <c r="AK1705" s="229">
        <f t="shared" si="595"/>
        <v>0</v>
      </c>
      <c r="AL1705" s="226"/>
      <c r="AM1705" s="15"/>
      <c r="AN1705" s="232" t="e">
        <f t="shared" si="596"/>
        <v>#DIV/0!</v>
      </c>
      <c r="AO1705" s="214">
        <f t="shared" si="590"/>
        <v>0</v>
      </c>
      <c r="AQ1705" s="210"/>
      <c r="AR1705" s="231"/>
      <c r="AS1705" s="15"/>
      <c r="AT1705" s="232">
        <f t="shared" si="597"/>
        <v>0</v>
      </c>
      <c r="AU1705" s="235">
        <f t="shared" si="598"/>
        <v>0</v>
      </c>
      <c r="AY1705" s="210"/>
      <c r="AZ1705" s="231"/>
      <c r="BA1705" s="15"/>
      <c r="BB1705" s="232">
        <f t="shared" si="587"/>
        <v>0</v>
      </c>
      <c r="BC1705" s="235">
        <f t="shared" si="599"/>
        <v>0</v>
      </c>
      <c r="BG1705" s="210"/>
      <c r="BH1705" s="231"/>
      <c r="BI1705" s="15"/>
      <c r="BJ1705" s="232">
        <f t="shared" si="591"/>
        <v>0</v>
      </c>
      <c r="BK1705" s="235">
        <f t="shared" si="600"/>
        <v>0</v>
      </c>
      <c r="BM1705" s="109">
        <f t="shared" si="592"/>
        <v>-1.9029965598406311</v>
      </c>
      <c r="BN1705" s="213"/>
      <c r="BR1705" s="228"/>
      <c r="BS1705" s="311"/>
      <c r="BT1705" s="3"/>
      <c r="BU1705" s="213"/>
      <c r="BV1705" s="213"/>
      <c r="BW1705" s="291"/>
    </row>
    <row r="1706" spans="1:75" x14ac:dyDescent="0.2">
      <c r="A1706" s="210"/>
      <c r="B1706" s="211"/>
      <c r="C1706" s="848" t="str">
        <f ca="1">IF(ISERR(AVERAGE(INDIRECT("B"&amp;(ROW()-INT($B$1/2))):INDIRECT("B"&amp;(ROW()+INT($B$1/2))))),"",AVERAGE(INDIRECT("B"&amp;(ROW()-INT($B$1/2))):INDIRECT("B"&amp;(ROW()+INT($B$1/2)))))</f>
        <v/>
      </c>
      <c r="D1706" s="848">
        <f t="shared" si="586"/>
        <v>0</v>
      </c>
      <c r="E1706" s="275"/>
      <c r="F1706" s="15"/>
      <c r="G1706" s="3"/>
      <c r="H1706" s="3"/>
      <c r="I1706" s="3"/>
      <c r="J1706" s="3"/>
      <c r="K1706" s="3"/>
      <c r="L1706" s="554"/>
      <c r="M1706" s="545"/>
      <c r="N1706" s="546"/>
      <c r="O1706" s="5"/>
      <c r="P1706" s="216"/>
      <c r="Q1706" s="217"/>
      <c r="R1706" s="218"/>
      <c r="S1706" s="219">
        <f t="shared" si="603"/>
        <v>0</v>
      </c>
      <c r="T1706" s="220">
        <f t="shared" si="604"/>
        <v>0</v>
      </c>
      <c r="U1706" s="214">
        <f t="shared" si="601"/>
        <v>0</v>
      </c>
      <c r="W1706" s="221"/>
      <c r="X1706" s="222"/>
      <c r="Y1706" s="222"/>
      <c r="Z1706" s="223"/>
      <c r="AA1706" s="222"/>
      <c r="AB1706" s="224"/>
      <c r="AC1706" s="225"/>
      <c r="AD1706" s="2">
        <f t="shared" si="588"/>
        <v>0</v>
      </c>
      <c r="AE1706" s="2">
        <f t="shared" si="589"/>
        <v>0</v>
      </c>
      <c r="AF1706" s="226"/>
      <c r="AG1706" s="219">
        <f t="shared" si="593"/>
        <v>0</v>
      </c>
      <c r="AH1706" s="234">
        <f t="shared" si="594"/>
        <v>0</v>
      </c>
      <c r="AI1706" s="214">
        <f t="shared" si="602"/>
        <v>0</v>
      </c>
      <c r="AK1706" s="229">
        <f t="shared" si="595"/>
        <v>0</v>
      </c>
      <c r="AL1706" s="226"/>
      <c r="AM1706" s="15"/>
      <c r="AN1706" s="232" t="e">
        <f t="shared" si="596"/>
        <v>#DIV/0!</v>
      </c>
      <c r="AO1706" s="214">
        <f t="shared" si="590"/>
        <v>0</v>
      </c>
      <c r="AQ1706" s="210"/>
      <c r="AR1706" s="231"/>
      <c r="AS1706" s="15"/>
      <c r="AT1706" s="232">
        <f t="shared" si="597"/>
        <v>0</v>
      </c>
      <c r="AU1706" s="235">
        <f t="shared" si="598"/>
        <v>0</v>
      </c>
      <c r="AY1706" s="210"/>
      <c r="AZ1706" s="231"/>
      <c r="BA1706" s="15"/>
      <c r="BB1706" s="232">
        <f t="shared" si="587"/>
        <v>0</v>
      </c>
      <c r="BC1706" s="235">
        <f t="shared" si="599"/>
        <v>0</v>
      </c>
      <c r="BG1706" s="210"/>
      <c r="BH1706" s="231"/>
      <c r="BI1706" s="15"/>
      <c r="BJ1706" s="232">
        <f t="shared" si="591"/>
        <v>0</v>
      </c>
      <c r="BK1706" s="235">
        <f t="shared" si="600"/>
        <v>0</v>
      </c>
      <c r="BM1706" s="109">
        <f t="shared" si="592"/>
        <v>-1.9048288973383678</v>
      </c>
      <c r="BN1706" s="213"/>
      <c r="BR1706" s="228"/>
      <c r="BS1706" s="311"/>
      <c r="BT1706" s="3"/>
      <c r="BU1706" s="213"/>
      <c r="BV1706" s="213"/>
      <c r="BW1706" s="291"/>
    </row>
    <row r="1707" spans="1:75" x14ac:dyDescent="0.2">
      <c r="A1707" s="210"/>
      <c r="B1707" s="211"/>
      <c r="C1707" s="848" t="str">
        <f ca="1">IF(ISERR(AVERAGE(INDIRECT("B"&amp;(ROW()-INT($B$1/2))):INDIRECT("B"&amp;(ROW()+INT($B$1/2))))),"",AVERAGE(INDIRECT("B"&amp;(ROW()-INT($B$1/2))):INDIRECT("B"&amp;(ROW()+INT($B$1/2)))))</f>
        <v/>
      </c>
      <c r="D1707" s="848">
        <f t="shared" si="586"/>
        <v>0</v>
      </c>
      <c r="E1707" s="275"/>
      <c r="F1707" s="15"/>
      <c r="G1707" s="3"/>
      <c r="H1707" s="3"/>
      <c r="I1707" s="3"/>
      <c r="J1707" s="3"/>
      <c r="K1707" s="3"/>
      <c r="L1707" s="554"/>
      <c r="M1707" s="545"/>
      <c r="N1707" s="546"/>
      <c r="O1707" s="5"/>
      <c r="P1707" s="216"/>
      <c r="Q1707" s="217"/>
      <c r="R1707" s="218"/>
      <c r="S1707" s="219">
        <f t="shared" si="603"/>
        <v>0</v>
      </c>
      <c r="T1707" s="220">
        <f t="shared" si="604"/>
        <v>0</v>
      </c>
      <c r="U1707" s="214">
        <f t="shared" si="601"/>
        <v>0</v>
      </c>
      <c r="W1707" s="221"/>
      <c r="X1707" s="222"/>
      <c r="Y1707" s="222"/>
      <c r="Z1707" s="223"/>
      <c r="AA1707" s="222"/>
      <c r="AB1707" s="224"/>
      <c r="AC1707" s="225"/>
      <c r="AD1707" s="2">
        <f t="shared" si="588"/>
        <v>0</v>
      </c>
      <c r="AE1707" s="2">
        <f t="shared" si="589"/>
        <v>0</v>
      </c>
      <c r="AF1707" s="226"/>
      <c r="AG1707" s="219">
        <f t="shared" si="593"/>
        <v>0</v>
      </c>
      <c r="AH1707" s="234">
        <f t="shared" si="594"/>
        <v>0</v>
      </c>
      <c r="AI1707" s="214">
        <f t="shared" si="602"/>
        <v>0</v>
      </c>
      <c r="AK1707" s="229">
        <f t="shared" si="595"/>
        <v>0</v>
      </c>
      <c r="AL1707" s="226"/>
      <c r="AM1707" s="15"/>
      <c r="AN1707" s="232" t="e">
        <f t="shared" si="596"/>
        <v>#DIV/0!</v>
      </c>
      <c r="AO1707" s="214">
        <f t="shared" si="590"/>
        <v>0</v>
      </c>
      <c r="AQ1707" s="210"/>
      <c r="AR1707" s="231"/>
      <c r="AS1707" s="15"/>
      <c r="AT1707" s="232">
        <f t="shared" si="597"/>
        <v>0</v>
      </c>
      <c r="AU1707" s="235">
        <f t="shared" si="598"/>
        <v>0</v>
      </c>
      <c r="AY1707" s="210"/>
      <c r="AZ1707" s="231"/>
      <c r="BA1707" s="15"/>
      <c r="BB1707" s="232">
        <f t="shared" si="587"/>
        <v>0</v>
      </c>
      <c r="BC1707" s="235">
        <f t="shared" si="599"/>
        <v>0</v>
      </c>
      <c r="BG1707" s="210"/>
      <c r="BH1707" s="231"/>
      <c r="BI1707" s="15"/>
      <c r="BJ1707" s="232">
        <f t="shared" si="591"/>
        <v>0</v>
      </c>
      <c r="BK1707" s="235">
        <f t="shared" si="600"/>
        <v>0</v>
      </c>
      <c r="BM1707" s="109">
        <f t="shared" si="592"/>
        <v>-1.9066612348361045</v>
      </c>
      <c r="BN1707" s="213"/>
      <c r="BR1707" s="228"/>
      <c r="BS1707" s="311"/>
      <c r="BT1707" s="3"/>
      <c r="BU1707" s="213"/>
      <c r="BV1707" s="213"/>
      <c r="BW1707" s="291"/>
    </row>
    <row r="1708" spans="1:75" x14ac:dyDescent="0.2">
      <c r="A1708" s="210"/>
      <c r="B1708" s="211"/>
      <c r="C1708" s="848" t="str">
        <f ca="1">IF(ISERR(AVERAGE(INDIRECT("B"&amp;(ROW()-INT($B$1/2))):INDIRECT("B"&amp;(ROW()+INT($B$1/2))))),"",AVERAGE(INDIRECT("B"&amp;(ROW()-INT($B$1/2))):INDIRECT("B"&amp;(ROW()+INT($B$1/2)))))</f>
        <v/>
      </c>
      <c r="D1708" s="848">
        <f t="shared" si="586"/>
        <v>0</v>
      </c>
      <c r="E1708" s="275"/>
      <c r="F1708" s="15"/>
      <c r="G1708" s="3"/>
      <c r="H1708" s="3"/>
      <c r="I1708" s="3"/>
      <c r="J1708" s="3"/>
      <c r="K1708" s="3"/>
      <c r="L1708" s="554"/>
      <c r="M1708" s="545"/>
      <c r="N1708" s="546"/>
      <c r="O1708" s="5"/>
      <c r="P1708" s="216"/>
      <c r="Q1708" s="217"/>
      <c r="R1708" s="218"/>
      <c r="S1708" s="219">
        <f t="shared" si="603"/>
        <v>0</v>
      </c>
      <c r="T1708" s="220">
        <f t="shared" si="604"/>
        <v>0</v>
      </c>
      <c r="U1708" s="214">
        <f t="shared" si="601"/>
        <v>0</v>
      </c>
      <c r="W1708" s="221"/>
      <c r="X1708" s="222"/>
      <c r="Y1708" s="222"/>
      <c r="Z1708" s="223"/>
      <c r="AA1708" s="222"/>
      <c r="AB1708" s="224"/>
      <c r="AC1708" s="225"/>
      <c r="AD1708" s="2">
        <f t="shared" si="588"/>
        <v>0</v>
      </c>
      <c r="AE1708" s="2">
        <f t="shared" si="589"/>
        <v>0</v>
      </c>
      <c r="AF1708" s="226"/>
      <c r="AG1708" s="219">
        <f t="shared" si="593"/>
        <v>0</v>
      </c>
      <c r="AH1708" s="234">
        <f t="shared" si="594"/>
        <v>0</v>
      </c>
      <c r="AI1708" s="214">
        <f t="shared" si="602"/>
        <v>0</v>
      </c>
      <c r="AK1708" s="229">
        <f t="shared" si="595"/>
        <v>0</v>
      </c>
      <c r="AL1708" s="226"/>
      <c r="AM1708" s="15"/>
      <c r="AN1708" s="232" t="e">
        <f t="shared" si="596"/>
        <v>#DIV/0!</v>
      </c>
      <c r="AO1708" s="214">
        <f t="shared" si="590"/>
        <v>0</v>
      </c>
      <c r="AQ1708" s="210"/>
      <c r="AR1708" s="231"/>
      <c r="AS1708" s="15"/>
      <c r="AT1708" s="232">
        <f t="shared" si="597"/>
        <v>0</v>
      </c>
      <c r="AU1708" s="235">
        <f t="shared" si="598"/>
        <v>0</v>
      </c>
      <c r="AY1708" s="210"/>
      <c r="AZ1708" s="231"/>
      <c r="BA1708" s="15"/>
      <c r="BB1708" s="232">
        <f t="shared" si="587"/>
        <v>0</v>
      </c>
      <c r="BC1708" s="235">
        <f t="shared" si="599"/>
        <v>0</v>
      </c>
      <c r="BG1708" s="210"/>
      <c r="BH1708" s="231"/>
      <c r="BI1708" s="15"/>
      <c r="BJ1708" s="232">
        <f t="shared" si="591"/>
        <v>0</v>
      </c>
      <c r="BK1708" s="235">
        <f t="shared" si="600"/>
        <v>0</v>
      </c>
      <c r="BM1708" s="109">
        <f t="shared" si="592"/>
        <v>-1.9084935723338412</v>
      </c>
      <c r="BN1708" s="213"/>
      <c r="BR1708" s="228"/>
      <c r="BS1708" s="311"/>
      <c r="BT1708" s="3"/>
      <c r="BU1708" s="213"/>
      <c r="BV1708" s="213"/>
      <c r="BW1708" s="291"/>
    </row>
    <row r="1709" spans="1:75" x14ac:dyDescent="0.2">
      <c r="A1709" s="210"/>
      <c r="B1709" s="211"/>
      <c r="C1709" s="848" t="str">
        <f ca="1">IF(ISERR(AVERAGE(INDIRECT("B"&amp;(ROW()-INT($B$1/2))):INDIRECT("B"&amp;(ROW()+INT($B$1/2))))),"",AVERAGE(INDIRECT("B"&amp;(ROW()-INT($B$1/2))):INDIRECT("B"&amp;(ROW()+INT($B$1/2)))))</f>
        <v/>
      </c>
      <c r="D1709" s="848">
        <f t="shared" si="586"/>
        <v>0</v>
      </c>
      <c r="E1709" s="275"/>
      <c r="F1709" s="15"/>
      <c r="G1709" s="3"/>
      <c r="H1709" s="3"/>
      <c r="I1709" s="3"/>
      <c r="J1709" s="3"/>
      <c r="K1709" s="3"/>
      <c r="L1709" s="554"/>
      <c r="M1709" s="545"/>
      <c r="N1709" s="546"/>
      <c r="O1709" s="5"/>
      <c r="P1709" s="216"/>
      <c r="Q1709" s="217"/>
      <c r="R1709" s="218"/>
      <c r="S1709" s="219">
        <f t="shared" si="603"/>
        <v>0</v>
      </c>
      <c r="T1709" s="220">
        <f t="shared" si="604"/>
        <v>0</v>
      </c>
      <c r="U1709" s="214">
        <f t="shared" si="601"/>
        <v>0</v>
      </c>
      <c r="W1709" s="221"/>
      <c r="X1709" s="222"/>
      <c r="Y1709" s="222"/>
      <c r="Z1709" s="223"/>
      <c r="AA1709" s="222"/>
      <c r="AB1709" s="224"/>
      <c r="AC1709" s="225"/>
      <c r="AD1709" s="2">
        <f t="shared" si="588"/>
        <v>0</v>
      </c>
      <c r="AE1709" s="2">
        <f t="shared" si="589"/>
        <v>0</v>
      </c>
      <c r="AF1709" s="226"/>
      <c r="AG1709" s="219">
        <f t="shared" si="593"/>
        <v>0</v>
      </c>
      <c r="AH1709" s="234">
        <f t="shared" si="594"/>
        <v>0</v>
      </c>
      <c r="AI1709" s="214">
        <f t="shared" si="602"/>
        <v>0</v>
      </c>
      <c r="AK1709" s="229">
        <f t="shared" si="595"/>
        <v>0</v>
      </c>
      <c r="AL1709" s="226"/>
      <c r="AM1709" s="15"/>
      <c r="AN1709" s="232" t="e">
        <f t="shared" si="596"/>
        <v>#DIV/0!</v>
      </c>
      <c r="AO1709" s="214">
        <f t="shared" si="590"/>
        <v>0</v>
      </c>
      <c r="AQ1709" s="210"/>
      <c r="AR1709" s="231"/>
      <c r="AS1709" s="15"/>
      <c r="AT1709" s="232">
        <f t="shared" si="597"/>
        <v>0</v>
      </c>
      <c r="AU1709" s="235">
        <f t="shared" si="598"/>
        <v>0</v>
      </c>
      <c r="AY1709" s="210"/>
      <c r="AZ1709" s="231"/>
      <c r="BA1709" s="15"/>
      <c r="BB1709" s="232">
        <f t="shared" si="587"/>
        <v>0</v>
      </c>
      <c r="BC1709" s="235">
        <f t="shared" si="599"/>
        <v>0</v>
      </c>
      <c r="BG1709" s="210"/>
      <c r="BH1709" s="231"/>
      <c r="BI1709" s="15"/>
      <c r="BJ1709" s="232">
        <f t="shared" si="591"/>
        <v>0</v>
      </c>
      <c r="BK1709" s="235">
        <f t="shared" si="600"/>
        <v>0</v>
      </c>
      <c r="BM1709" s="109">
        <f t="shared" si="592"/>
        <v>-1.9103259098315779</v>
      </c>
      <c r="BN1709" s="213"/>
      <c r="BR1709" s="228"/>
      <c r="BS1709" s="311"/>
      <c r="BT1709" s="3"/>
      <c r="BU1709" s="213"/>
      <c r="BV1709" s="213"/>
      <c r="BW1709" s="291"/>
    </row>
    <row r="1710" spans="1:75" x14ac:dyDescent="0.2">
      <c r="A1710" s="210"/>
      <c r="B1710" s="211"/>
      <c r="C1710" s="848" t="str">
        <f ca="1">IF(ISERR(AVERAGE(INDIRECT("B"&amp;(ROW()-INT($B$1/2))):INDIRECT("B"&amp;(ROW()+INT($B$1/2))))),"",AVERAGE(INDIRECT("B"&amp;(ROW()-INT($B$1/2))):INDIRECT("B"&amp;(ROW()+INT($B$1/2)))))</f>
        <v/>
      </c>
      <c r="D1710" s="848">
        <f t="shared" si="586"/>
        <v>0</v>
      </c>
      <c r="E1710" s="275"/>
      <c r="F1710" s="15"/>
      <c r="G1710" s="3"/>
      <c r="H1710" s="3"/>
      <c r="I1710" s="3"/>
      <c r="J1710" s="3"/>
      <c r="K1710" s="3"/>
      <c r="L1710" s="554"/>
      <c r="M1710" s="545"/>
      <c r="N1710" s="546"/>
      <c r="O1710" s="5"/>
      <c r="P1710" s="216"/>
      <c r="Q1710" s="217"/>
      <c r="R1710" s="218"/>
      <c r="S1710" s="219">
        <f t="shared" si="603"/>
        <v>0</v>
      </c>
      <c r="T1710" s="220">
        <f t="shared" si="604"/>
        <v>0</v>
      </c>
      <c r="U1710" s="214">
        <f t="shared" si="601"/>
        <v>0</v>
      </c>
      <c r="W1710" s="221"/>
      <c r="X1710" s="222"/>
      <c r="Y1710" s="222"/>
      <c r="Z1710" s="223"/>
      <c r="AA1710" s="222"/>
      <c r="AB1710" s="224"/>
      <c r="AC1710" s="225"/>
      <c r="AD1710" s="2">
        <f t="shared" si="588"/>
        <v>0</v>
      </c>
      <c r="AE1710" s="2">
        <f t="shared" si="589"/>
        <v>0</v>
      </c>
      <c r="AF1710" s="226"/>
      <c r="AG1710" s="219">
        <f t="shared" si="593"/>
        <v>0</v>
      </c>
      <c r="AH1710" s="234">
        <f t="shared" si="594"/>
        <v>0</v>
      </c>
      <c r="AI1710" s="214">
        <f t="shared" si="602"/>
        <v>0</v>
      </c>
      <c r="AK1710" s="229">
        <f t="shared" si="595"/>
        <v>0</v>
      </c>
      <c r="AL1710" s="226"/>
      <c r="AM1710" s="15"/>
      <c r="AN1710" s="232" t="e">
        <f t="shared" si="596"/>
        <v>#DIV/0!</v>
      </c>
      <c r="AO1710" s="214">
        <f t="shared" si="590"/>
        <v>0</v>
      </c>
      <c r="AQ1710" s="210"/>
      <c r="AR1710" s="231"/>
      <c r="AS1710" s="15"/>
      <c r="AT1710" s="232">
        <f t="shared" si="597"/>
        <v>0</v>
      </c>
      <c r="AU1710" s="235">
        <f t="shared" si="598"/>
        <v>0</v>
      </c>
      <c r="AY1710" s="210"/>
      <c r="AZ1710" s="231"/>
      <c r="BA1710" s="15"/>
      <c r="BB1710" s="232">
        <f t="shared" si="587"/>
        <v>0</v>
      </c>
      <c r="BC1710" s="235">
        <f t="shared" si="599"/>
        <v>0</v>
      </c>
      <c r="BG1710" s="210"/>
      <c r="BH1710" s="231"/>
      <c r="BI1710" s="15"/>
      <c r="BJ1710" s="232">
        <f t="shared" si="591"/>
        <v>0</v>
      </c>
      <c r="BK1710" s="235">
        <f t="shared" si="600"/>
        <v>0</v>
      </c>
      <c r="BM1710" s="109">
        <f t="shared" si="592"/>
        <v>-1.9121582473293146</v>
      </c>
      <c r="BN1710" s="213"/>
      <c r="BR1710" s="228"/>
      <c r="BS1710" s="311"/>
      <c r="BT1710" s="3"/>
      <c r="BU1710" s="213"/>
      <c r="BV1710" s="213"/>
      <c r="BW1710" s="291"/>
    </row>
    <row r="1711" spans="1:75" x14ac:dyDescent="0.2">
      <c r="A1711" s="210"/>
      <c r="B1711" s="211"/>
      <c r="C1711" s="848" t="str">
        <f ca="1">IF(ISERR(AVERAGE(INDIRECT("B"&amp;(ROW()-INT($B$1/2))):INDIRECT("B"&amp;(ROW()+INT($B$1/2))))),"",AVERAGE(INDIRECT("B"&amp;(ROW()-INT($B$1/2))):INDIRECT("B"&amp;(ROW()+INT($B$1/2)))))</f>
        <v/>
      </c>
      <c r="D1711" s="848">
        <f t="shared" si="586"/>
        <v>0</v>
      </c>
      <c r="E1711" s="275"/>
      <c r="F1711" s="15"/>
      <c r="G1711" s="3"/>
      <c r="H1711" s="3"/>
      <c r="I1711" s="3"/>
      <c r="J1711" s="3"/>
      <c r="K1711" s="3"/>
      <c r="L1711" s="554"/>
      <c r="M1711" s="545"/>
      <c r="N1711" s="546"/>
      <c r="O1711" s="5"/>
      <c r="P1711" s="216"/>
      <c r="Q1711" s="217"/>
      <c r="R1711" s="218"/>
      <c r="S1711" s="219">
        <f t="shared" si="603"/>
        <v>0</v>
      </c>
      <c r="T1711" s="220">
        <f t="shared" si="604"/>
        <v>0</v>
      </c>
      <c r="U1711" s="214">
        <f t="shared" si="601"/>
        <v>0</v>
      </c>
      <c r="W1711" s="221"/>
      <c r="X1711" s="222"/>
      <c r="Y1711" s="222"/>
      <c r="Z1711" s="223"/>
      <c r="AA1711" s="222"/>
      <c r="AB1711" s="224"/>
      <c r="AC1711" s="225"/>
      <c r="AD1711" s="2">
        <f t="shared" si="588"/>
        <v>0</v>
      </c>
      <c r="AE1711" s="2">
        <f t="shared" si="589"/>
        <v>0</v>
      </c>
      <c r="AF1711" s="226"/>
      <c r="AG1711" s="219">
        <f t="shared" si="593"/>
        <v>0</v>
      </c>
      <c r="AH1711" s="234">
        <f t="shared" si="594"/>
        <v>0</v>
      </c>
      <c r="AI1711" s="214">
        <f t="shared" si="602"/>
        <v>0</v>
      </c>
      <c r="AK1711" s="229">
        <f t="shared" si="595"/>
        <v>0</v>
      </c>
      <c r="AL1711" s="226"/>
      <c r="AM1711" s="15"/>
      <c r="AN1711" s="232" t="e">
        <f t="shared" si="596"/>
        <v>#DIV/0!</v>
      </c>
      <c r="AO1711" s="214">
        <f t="shared" si="590"/>
        <v>0</v>
      </c>
      <c r="AQ1711" s="210"/>
      <c r="AR1711" s="231"/>
      <c r="AS1711" s="15"/>
      <c r="AT1711" s="232">
        <f t="shared" si="597"/>
        <v>0</v>
      </c>
      <c r="AU1711" s="235">
        <f t="shared" si="598"/>
        <v>0</v>
      </c>
      <c r="AY1711" s="210"/>
      <c r="AZ1711" s="231"/>
      <c r="BA1711" s="15"/>
      <c r="BB1711" s="232">
        <f t="shared" si="587"/>
        <v>0</v>
      </c>
      <c r="BC1711" s="235">
        <f t="shared" si="599"/>
        <v>0</v>
      </c>
      <c r="BG1711" s="210"/>
      <c r="BH1711" s="231"/>
      <c r="BI1711" s="15"/>
      <c r="BJ1711" s="232">
        <f t="shared" si="591"/>
        <v>0</v>
      </c>
      <c r="BK1711" s="235">
        <f t="shared" si="600"/>
        <v>0</v>
      </c>
      <c r="BM1711" s="109">
        <f t="shared" si="592"/>
        <v>-1.9139905848270513</v>
      </c>
      <c r="BN1711" s="213"/>
      <c r="BR1711" s="228"/>
      <c r="BS1711" s="311"/>
      <c r="BT1711" s="3"/>
      <c r="BU1711" s="213"/>
      <c r="BV1711" s="213"/>
      <c r="BW1711" s="291"/>
    </row>
    <row r="1712" spans="1:75" x14ac:dyDescent="0.2">
      <c r="A1712" s="210"/>
      <c r="B1712" s="211"/>
      <c r="C1712" s="848" t="str">
        <f ca="1">IF(ISERR(AVERAGE(INDIRECT("B"&amp;(ROW()-INT($B$1/2))):INDIRECT("B"&amp;(ROW()+INT($B$1/2))))),"",AVERAGE(INDIRECT("B"&amp;(ROW()-INT($B$1/2))):INDIRECT("B"&amp;(ROW()+INT($B$1/2)))))</f>
        <v/>
      </c>
      <c r="D1712" s="848">
        <f t="shared" si="586"/>
        <v>0</v>
      </c>
      <c r="E1712" s="275"/>
      <c r="F1712" s="15"/>
      <c r="G1712" s="3"/>
      <c r="H1712" s="3"/>
      <c r="I1712" s="3"/>
      <c r="J1712" s="3"/>
      <c r="K1712" s="3"/>
      <c r="L1712" s="554"/>
      <c r="M1712" s="545"/>
      <c r="N1712" s="546"/>
      <c r="O1712" s="5"/>
      <c r="P1712" s="216"/>
      <c r="Q1712" s="217"/>
      <c r="R1712" s="218"/>
      <c r="S1712" s="219">
        <f t="shared" si="603"/>
        <v>0</v>
      </c>
      <c r="T1712" s="220">
        <f t="shared" si="604"/>
        <v>0</v>
      </c>
      <c r="U1712" s="214">
        <f t="shared" si="601"/>
        <v>0</v>
      </c>
      <c r="W1712" s="221"/>
      <c r="X1712" s="222"/>
      <c r="Y1712" s="222"/>
      <c r="Z1712" s="223"/>
      <c r="AA1712" s="222"/>
      <c r="AB1712" s="224"/>
      <c r="AC1712" s="225"/>
      <c r="AD1712" s="2">
        <f t="shared" si="588"/>
        <v>0</v>
      </c>
      <c r="AE1712" s="2">
        <f t="shared" si="589"/>
        <v>0</v>
      </c>
      <c r="AF1712" s="226"/>
      <c r="AG1712" s="219">
        <f t="shared" si="593"/>
        <v>0</v>
      </c>
      <c r="AH1712" s="234">
        <f t="shared" si="594"/>
        <v>0</v>
      </c>
      <c r="AI1712" s="214">
        <f t="shared" si="602"/>
        <v>0</v>
      </c>
      <c r="AK1712" s="229">
        <f t="shared" si="595"/>
        <v>0</v>
      </c>
      <c r="AL1712" s="226"/>
      <c r="AM1712" s="15"/>
      <c r="AN1712" s="232" t="e">
        <f t="shared" si="596"/>
        <v>#DIV/0!</v>
      </c>
      <c r="AO1712" s="214">
        <f t="shared" si="590"/>
        <v>0</v>
      </c>
      <c r="AQ1712" s="210"/>
      <c r="AR1712" s="231"/>
      <c r="AS1712" s="15"/>
      <c r="AT1712" s="232">
        <f t="shared" si="597"/>
        <v>0</v>
      </c>
      <c r="AU1712" s="235">
        <f t="shared" si="598"/>
        <v>0</v>
      </c>
      <c r="AY1712" s="210"/>
      <c r="AZ1712" s="231"/>
      <c r="BA1712" s="15"/>
      <c r="BB1712" s="232">
        <f t="shared" si="587"/>
        <v>0</v>
      </c>
      <c r="BC1712" s="235">
        <f t="shared" si="599"/>
        <v>0</v>
      </c>
      <c r="BG1712" s="210"/>
      <c r="BH1712" s="231"/>
      <c r="BI1712" s="15"/>
      <c r="BJ1712" s="232">
        <f t="shared" si="591"/>
        <v>0</v>
      </c>
      <c r="BK1712" s="235">
        <f t="shared" si="600"/>
        <v>0</v>
      </c>
      <c r="BM1712" s="109">
        <f t="shared" si="592"/>
        <v>-1.915822922324788</v>
      </c>
      <c r="BN1712" s="213"/>
      <c r="BR1712" s="228"/>
      <c r="BS1712" s="311"/>
      <c r="BT1712" s="3"/>
      <c r="BU1712" s="213"/>
      <c r="BV1712" s="213"/>
      <c r="BW1712" s="291"/>
    </row>
    <row r="1713" spans="1:75" x14ac:dyDescent="0.2">
      <c r="A1713" s="210"/>
      <c r="B1713" s="211"/>
      <c r="C1713" s="848" t="str">
        <f ca="1">IF(ISERR(AVERAGE(INDIRECT("B"&amp;(ROW()-INT($B$1/2))):INDIRECT("B"&amp;(ROW()+INT($B$1/2))))),"",AVERAGE(INDIRECT("B"&amp;(ROW()-INT($B$1/2))):INDIRECT("B"&amp;(ROW()+INT($B$1/2)))))</f>
        <v/>
      </c>
      <c r="D1713" s="848">
        <f t="shared" si="586"/>
        <v>0</v>
      </c>
      <c r="E1713" s="275"/>
      <c r="F1713" s="15"/>
      <c r="G1713" s="3"/>
      <c r="H1713" s="3"/>
      <c r="I1713" s="3"/>
      <c r="J1713" s="3"/>
      <c r="K1713" s="3"/>
      <c r="L1713" s="554"/>
      <c r="M1713" s="545"/>
      <c r="N1713" s="546"/>
      <c r="O1713" s="5"/>
      <c r="P1713" s="216"/>
      <c r="Q1713" s="217"/>
      <c r="R1713" s="218"/>
      <c r="S1713" s="219">
        <f t="shared" si="603"/>
        <v>0</v>
      </c>
      <c r="T1713" s="220">
        <f t="shared" si="604"/>
        <v>0</v>
      </c>
      <c r="U1713" s="214">
        <f t="shared" si="601"/>
        <v>0</v>
      </c>
      <c r="W1713" s="221"/>
      <c r="X1713" s="222"/>
      <c r="Y1713" s="222"/>
      <c r="Z1713" s="223"/>
      <c r="AA1713" s="222"/>
      <c r="AB1713" s="224"/>
      <c r="AC1713" s="225"/>
      <c r="AD1713" s="2">
        <f t="shared" si="588"/>
        <v>0</v>
      </c>
      <c r="AE1713" s="2">
        <f t="shared" si="589"/>
        <v>0</v>
      </c>
      <c r="AF1713" s="226"/>
      <c r="AG1713" s="219">
        <f t="shared" si="593"/>
        <v>0</v>
      </c>
      <c r="AH1713" s="234">
        <f t="shared" si="594"/>
        <v>0</v>
      </c>
      <c r="AI1713" s="214">
        <f t="shared" si="602"/>
        <v>0</v>
      </c>
      <c r="AK1713" s="229">
        <f t="shared" si="595"/>
        <v>0</v>
      </c>
      <c r="AL1713" s="226"/>
      <c r="AM1713" s="15"/>
      <c r="AN1713" s="232" t="e">
        <f t="shared" si="596"/>
        <v>#DIV/0!</v>
      </c>
      <c r="AO1713" s="214">
        <f t="shared" si="590"/>
        <v>0</v>
      </c>
      <c r="AQ1713" s="210"/>
      <c r="AR1713" s="231"/>
      <c r="AS1713" s="15"/>
      <c r="AT1713" s="232">
        <f t="shared" si="597"/>
        <v>0</v>
      </c>
      <c r="AU1713" s="235">
        <f t="shared" si="598"/>
        <v>0</v>
      </c>
      <c r="AY1713" s="210"/>
      <c r="AZ1713" s="231"/>
      <c r="BA1713" s="15"/>
      <c r="BB1713" s="232">
        <f t="shared" si="587"/>
        <v>0</v>
      </c>
      <c r="BC1713" s="235">
        <f t="shared" si="599"/>
        <v>0</v>
      </c>
      <c r="BG1713" s="210"/>
      <c r="BH1713" s="231"/>
      <c r="BI1713" s="15"/>
      <c r="BJ1713" s="232">
        <f t="shared" si="591"/>
        <v>0</v>
      </c>
      <c r="BK1713" s="235">
        <f t="shared" si="600"/>
        <v>0</v>
      </c>
      <c r="BM1713" s="109">
        <f t="shared" si="592"/>
        <v>-1.9176552598225247</v>
      </c>
      <c r="BN1713" s="213"/>
      <c r="BR1713" s="228"/>
      <c r="BS1713" s="311"/>
      <c r="BT1713" s="3"/>
      <c r="BU1713" s="213"/>
      <c r="BV1713" s="213"/>
      <c r="BW1713" s="291"/>
    </row>
    <row r="1714" spans="1:75" x14ac:dyDescent="0.2">
      <c r="A1714" s="210"/>
      <c r="B1714" s="211"/>
      <c r="C1714" s="848" t="str">
        <f ca="1">IF(ISERR(AVERAGE(INDIRECT("B"&amp;(ROW()-INT($B$1/2))):INDIRECT("B"&amp;(ROW()+INT($B$1/2))))),"",AVERAGE(INDIRECT("B"&amp;(ROW()-INT($B$1/2))):INDIRECT("B"&amp;(ROW()+INT($B$1/2)))))</f>
        <v/>
      </c>
      <c r="D1714" s="848">
        <f t="shared" si="586"/>
        <v>0</v>
      </c>
      <c r="E1714" s="275"/>
      <c r="F1714" s="15"/>
      <c r="G1714" s="3"/>
      <c r="H1714" s="3"/>
      <c r="I1714" s="3"/>
      <c r="J1714" s="3"/>
      <c r="K1714" s="3"/>
      <c r="L1714" s="554"/>
      <c r="M1714" s="545"/>
      <c r="N1714" s="546"/>
      <c r="O1714" s="5"/>
      <c r="P1714" s="216"/>
      <c r="Q1714" s="217"/>
      <c r="R1714" s="218"/>
      <c r="S1714" s="219">
        <f t="shared" si="603"/>
        <v>0</v>
      </c>
      <c r="T1714" s="220">
        <f t="shared" si="604"/>
        <v>0</v>
      </c>
      <c r="U1714" s="214">
        <f t="shared" si="601"/>
        <v>0</v>
      </c>
      <c r="W1714" s="221"/>
      <c r="X1714" s="222"/>
      <c r="Y1714" s="222"/>
      <c r="Z1714" s="223"/>
      <c r="AA1714" s="222"/>
      <c r="AB1714" s="224"/>
      <c r="AC1714" s="225"/>
      <c r="AD1714" s="2">
        <f t="shared" si="588"/>
        <v>0</v>
      </c>
      <c r="AE1714" s="2">
        <f t="shared" si="589"/>
        <v>0</v>
      </c>
      <c r="AF1714" s="226"/>
      <c r="AG1714" s="219">
        <f t="shared" si="593"/>
        <v>0</v>
      </c>
      <c r="AH1714" s="234">
        <f t="shared" si="594"/>
        <v>0</v>
      </c>
      <c r="AI1714" s="214">
        <f t="shared" si="602"/>
        <v>0</v>
      </c>
      <c r="AK1714" s="229">
        <f t="shared" si="595"/>
        <v>0</v>
      </c>
      <c r="AL1714" s="226"/>
      <c r="AM1714" s="15"/>
      <c r="AN1714" s="232" t="e">
        <f t="shared" si="596"/>
        <v>#DIV/0!</v>
      </c>
      <c r="AO1714" s="214">
        <f t="shared" si="590"/>
        <v>0</v>
      </c>
      <c r="AQ1714" s="210"/>
      <c r="AR1714" s="231"/>
      <c r="AS1714" s="15"/>
      <c r="AT1714" s="232">
        <f t="shared" si="597"/>
        <v>0</v>
      </c>
      <c r="AU1714" s="235">
        <f t="shared" si="598"/>
        <v>0</v>
      </c>
      <c r="AY1714" s="210"/>
      <c r="AZ1714" s="231"/>
      <c r="BA1714" s="15"/>
      <c r="BB1714" s="232">
        <f t="shared" si="587"/>
        <v>0</v>
      </c>
      <c r="BC1714" s="235">
        <f t="shared" si="599"/>
        <v>0</v>
      </c>
      <c r="BG1714" s="210"/>
      <c r="BH1714" s="231"/>
      <c r="BI1714" s="15"/>
      <c r="BJ1714" s="232">
        <f t="shared" si="591"/>
        <v>0</v>
      </c>
      <c r="BK1714" s="235">
        <f t="shared" si="600"/>
        <v>0</v>
      </c>
      <c r="BM1714" s="109">
        <f t="shared" si="592"/>
        <v>-1.9194875973202614</v>
      </c>
      <c r="BN1714" s="213"/>
      <c r="BR1714" s="228"/>
      <c r="BS1714" s="311"/>
      <c r="BT1714" s="3"/>
      <c r="BU1714" s="213"/>
      <c r="BV1714" s="213"/>
      <c r="BW1714" s="291"/>
    </row>
    <row r="1715" spans="1:75" x14ac:dyDescent="0.2">
      <c r="A1715" s="210"/>
      <c r="B1715" s="211"/>
      <c r="C1715" s="848" t="str">
        <f ca="1">IF(ISERR(AVERAGE(INDIRECT("B"&amp;(ROW()-INT($B$1/2))):INDIRECT("B"&amp;(ROW()+INT($B$1/2))))),"",AVERAGE(INDIRECT("B"&amp;(ROW()-INT($B$1/2))):INDIRECT("B"&amp;(ROW()+INT($B$1/2)))))</f>
        <v/>
      </c>
      <c r="D1715" s="848">
        <f t="shared" si="586"/>
        <v>0</v>
      </c>
      <c r="E1715" s="275"/>
      <c r="F1715" s="15"/>
      <c r="G1715" s="3"/>
      <c r="H1715" s="3"/>
      <c r="I1715" s="3"/>
      <c r="J1715" s="3"/>
      <c r="K1715" s="3"/>
      <c r="L1715" s="554"/>
      <c r="M1715" s="545"/>
      <c r="N1715" s="546"/>
      <c r="O1715" s="5"/>
      <c r="P1715" s="216"/>
      <c r="Q1715" s="217"/>
      <c r="R1715" s="218"/>
      <c r="S1715" s="219">
        <f t="shared" si="603"/>
        <v>0</v>
      </c>
      <c r="T1715" s="220">
        <f t="shared" si="604"/>
        <v>0</v>
      </c>
      <c r="U1715" s="214">
        <f t="shared" si="601"/>
        <v>0</v>
      </c>
      <c r="W1715" s="221"/>
      <c r="X1715" s="222"/>
      <c r="Y1715" s="222"/>
      <c r="Z1715" s="223"/>
      <c r="AA1715" s="222"/>
      <c r="AB1715" s="224"/>
      <c r="AC1715" s="225"/>
      <c r="AD1715" s="2">
        <f t="shared" si="588"/>
        <v>0</v>
      </c>
      <c r="AE1715" s="2">
        <f t="shared" si="589"/>
        <v>0</v>
      </c>
      <c r="AF1715" s="226"/>
      <c r="AG1715" s="219">
        <f t="shared" si="593"/>
        <v>0</v>
      </c>
      <c r="AH1715" s="234">
        <f t="shared" si="594"/>
        <v>0</v>
      </c>
      <c r="AI1715" s="214">
        <f t="shared" si="602"/>
        <v>0</v>
      </c>
      <c r="AK1715" s="229">
        <f t="shared" si="595"/>
        <v>0</v>
      </c>
      <c r="AL1715" s="226"/>
      <c r="AM1715" s="15"/>
      <c r="AN1715" s="232" t="e">
        <f t="shared" si="596"/>
        <v>#DIV/0!</v>
      </c>
      <c r="AO1715" s="214">
        <f t="shared" si="590"/>
        <v>0</v>
      </c>
      <c r="AQ1715" s="210"/>
      <c r="AR1715" s="231"/>
      <c r="AS1715" s="15"/>
      <c r="AT1715" s="232">
        <f t="shared" si="597"/>
        <v>0</v>
      </c>
      <c r="AU1715" s="235">
        <f t="shared" si="598"/>
        <v>0</v>
      </c>
      <c r="AY1715" s="210"/>
      <c r="AZ1715" s="231"/>
      <c r="BA1715" s="15"/>
      <c r="BB1715" s="232">
        <f t="shared" si="587"/>
        <v>0</v>
      </c>
      <c r="BC1715" s="235">
        <f t="shared" si="599"/>
        <v>0</v>
      </c>
      <c r="BG1715" s="210"/>
      <c r="BH1715" s="231"/>
      <c r="BI1715" s="15"/>
      <c r="BJ1715" s="232">
        <f t="shared" si="591"/>
        <v>0</v>
      </c>
      <c r="BK1715" s="235">
        <f t="shared" si="600"/>
        <v>0</v>
      </c>
      <c r="BM1715" s="109">
        <f t="shared" si="592"/>
        <v>-1.9213199348179981</v>
      </c>
      <c r="BN1715" s="213"/>
      <c r="BR1715" s="228"/>
      <c r="BS1715" s="311"/>
      <c r="BT1715" s="3"/>
      <c r="BU1715" s="213"/>
      <c r="BV1715" s="213"/>
      <c r="BW1715" s="291"/>
    </row>
    <row r="1716" spans="1:75" x14ac:dyDescent="0.2">
      <c r="A1716" s="210"/>
      <c r="B1716" s="211"/>
      <c r="C1716" s="848" t="str">
        <f ca="1">IF(ISERR(AVERAGE(INDIRECT("B"&amp;(ROW()-INT($B$1/2))):INDIRECT("B"&amp;(ROW()+INT($B$1/2))))),"",AVERAGE(INDIRECT("B"&amp;(ROW()-INT($B$1/2))):INDIRECT("B"&amp;(ROW()+INT($B$1/2)))))</f>
        <v/>
      </c>
      <c r="D1716" s="848">
        <f t="shared" si="586"/>
        <v>0</v>
      </c>
      <c r="E1716" s="275"/>
      <c r="F1716" s="15"/>
      <c r="G1716" s="3"/>
      <c r="H1716" s="3"/>
      <c r="I1716" s="3"/>
      <c r="J1716" s="3"/>
      <c r="K1716" s="3"/>
      <c r="L1716" s="554"/>
      <c r="M1716" s="545"/>
      <c r="N1716" s="546"/>
      <c r="O1716" s="5"/>
      <c r="P1716" s="216"/>
      <c r="Q1716" s="217"/>
      <c r="R1716" s="218"/>
      <c r="S1716" s="219">
        <f t="shared" si="603"/>
        <v>0</v>
      </c>
      <c r="T1716" s="220">
        <f t="shared" si="604"/>
        <v>0</v>
      </c>
      <c r="U1716" s="214">
        <f t="shared" si="601"/>
        <v>0</v>
      </c>
      <c r="W1716" s="221"/>
      <c r="X1716" s="222"/>
      <c r="Y1716" s="222"/>
      <c r="Z1716" s="223"/>
      <c r="AA1716" s="222"/>
      <c r="AB1716" s="224"/>
      <c r="AC1716" s="225"/>
      <c r="AD1716" s="2">
        <f t="shared" si="588"/>
        <v>0</v>
      </c>
      <c r="AE1716" s="2">
        <f t="shared" si="589"/>
        <v>0</v>
      </c>
      <c r="AF1716" s="226"/>
      <c r="AG1716" s="219">
        <f t="shared" si="593"/>
        <v>0</v>
      </c>
      <c r="AH1716" s="234">
        <f t="shared" si="594"/>
        <v>0</v>
      </c>
      <c r="AI1716" s="214">
        <f t="shared" si="602"/>
        <v>0</v>
      </c>
      <c r="AK1716" s="229">
        <f t="shared" si="595"/>
        <v>0</v>
      </c>
      <c r="AL1716" s="226"/>
      <c r="AM1716" s="15"/>
      <c r="AN1716" s="232" t="e">
        <f t="shared" si="596"/>
        <v>#DIV/0!</v>
      </c>
      <c r="AO1716" s="214">
        <f t="shared" si="590"/>
        <v>0</v>
      </c>
      <c r="AQ1716" s="210"/>
      <c r="AR1716" s="231"/>
      <c r="AS1716" s="15"/>
      <c r="AT1716" s="232">
        <f t="shared" si="597"/>
        <v>0</v>
      </c>
      <c r="AU1716" s="235">
        <f t="shared" si="598"/>
        <v>0</v>
      </c>
      <c r="AY1716" s="210"/>
      <c r="AZ1716" s="231"/>
      <c r="BA1716" s="15"/>
      <c r="BB1716" s="232">
        <f t="shared" si="587"/>
        <v>0</v>
      </c>
      <c r="BC1716" s="235">
        <f t="shared" si="599"/>
        <v>0</v>
      </c>
      <c r="BG1716" s="210"/>
      <c r="BH1716" s="231"/>
      <c r="BI1716" s="15"/>
      <c r="BJ1716" s="232">
        <f t="shared" si="591"/>
        <v>0</v>
      </c>
      <c r="BK1716" s="235">
        <f t="shared" si="600"/>
        <v>0</v>
      </c>
      <c r="BM1716" s="109">
        <f t="shared" si="592"/>
        <v>-1.9231522723157348</v>
      </c>
      <c r="BN1716" s="213"/>
      <c r="BR1716" s="228"/>
      <c r="BS1716" s="311"/>
      <c r="BT1716" s="3"/>
      <c r="BU1716" s="213"/>
      <c r="BV1716" s="213"/>
      <c r="BW1716" s="291"/>
    </row>
    <row r="1717" spans="1:75" x14ac:dyDescent="0.2">
      <c r="A1717" s="210"/>
      <c r="B1717" s="211"/>
      <c r="C1717" s="848" t="str">
        <f ca="1">IF(ISERR(AVERAGE(INDIRECT("B"&amp;(ROW()-INT($B$1/2))):INDIRECT("B"&amp;(ROW()+INT($B$1/2))))),"",AVERAGE(INDIRECT("B"&amp;(ROW()-INT($B$1/2))):INDIRECT("B"&amp;(ROW()+INT($B$1/2)))))</f>
        <v/>
      </c>
      <c r="D1717" s="848">
        <f t="shared" si="586"/>
        <v>0</v>
      </c>
      <c r="E1717" s="275"/>
      <c r="F1717" s="15"/>
      <c r="G1717" s="3"/>
      <c r="H1717" s="3"/>
      <c r="I1717" s="3"/>
      <c r="J1717" s="3"/>
      <c r="K1717" s="3"/>
      <c r="L1717" s="554"/>
      <c r="M1717" s="545"/>
      <c r="N1717" s="546"/>
      <c r="O1717" s="5"/>
      <c r="P1717" s="216"/>
      <c r="Q1717" s="217"/>
      <c r="R1717" s="218"/>
      <c r="S1717" s="219">
        <f t="shared" si="603"/>
        <v>0</v>
      </c>
      <c r="T1717" s="220">
        <f t="shared" si="604"/>
        <v>0</v>
      </c>
      <c r="U1717" s="214">
        <f t="shared" si="601"/>
        <v>0</v>
      </c>
      <c r="W1717" s="221"/>
      <c r="X1717" s="222"/>
      <c r="Y1717" s="222"/>
      <c r="Z1717" s="223"/>
      <c r="AA1717" s="222"/>
      <c r="AB1717" s="224"/>
      <c r="AC1717" s="225"/>
      <c r="AD1717" s="2">
        <f t="shared" si="588"/>
        <v>0</v>
      </c>
      <c r="AE1717" s="2">
        <f t="shared" si="589"/>
        <v>0</v>
      </c>
      <c r="AF1717" s="226"/>
      <c r="AG1717" s="219">
        <f t="shared" si="593"/>
        <v>0</v>
      </c>
      <c r="AH1717" s="234">
        <f t="shared" si="594"/>
        <v>0</v>
      </c>
      <c r="AI1717" s="214">
        <f t="shared" si="602"/>
        <v>0</v>
      </c>
      <c r="AK1717" s="229">
        <f t="shared" si="595"/>
        <v>0</v>
      </c>
      <c r="AL1717" s="226"/>
      <c r="AM1717" s="15"/>
      <c r="AN1717" s="232" t="e">
        <f t="shared" si="596"/>
        <v>#DIV/0!</v>
      </c>
      <c r="AO1717" s="214">
        <f t="shared" si="590"/>
        <v>0</v>
      </c>
      <c r="AQ1717" s="210"/>
      <c r="AR1717" s="231"/>
      <c r="AS1717" s="15"/>
      <c r="AT1717" s="232">
        <f t="shared" si="597"/>
        <v>0</v>
      </c>
      <c r="AU1717" s="235">
        <f t="shared" si="598"/>
        <v>0</v>
      </c>
      <c r="AY1717" s="210"/>
      <c r="AZ1717" s="231"/>
      <c r="BA1717" s="15"/>
      <c r="BB1717" s="232">
        <f t="shared" si="587"/>
        <v>0</v>
      </c>
      <c r="BC1717" s="235">
        <f t="shared" si="599"/>
        <v>0</v>
      </c>
      <c r="BG1717" s="210"/>
      <c r="BH1717" s="231"/>
      <c r="BI1717" s="15"/>
      <c r="BJ1717" s="232">
        <f t="shared" si="591"/>
        <v>0</v>
      </c>
      <c r="BK1717" s="235">
        <f t="shared" si="600"/>
        <v>0</v>
      </c>
      <c r="BM1717" s="109">
        <f t="shared" si="592"/>
        <v>-1.9249846098134715</v>
      </c>
      <c r="BN1717" s="213"/>
      <c r="BR1717" s="228"/>
      <c r="BS1717" s="311"/>
      <c r="BT1717" s="3"/>
      <c r="BU1717" s="213"/>
      <c r="BV1717" s="213"/>
      <c r="BW1717" s="291"/>
    </row>
    <row r="1718" spans="1:75" x14ac:dyDescent="0.2">
      <c r="A1718" s="210"/>
      <c r="B1718" s="211"/>
      <c r="C1718" s="848" t="str">
        <f ca="1">IF(ISERR(AVERAGE(INDIRECT("B"&amp;(ROW()-INT($B$1/2))):INDIRECT("B"&amp;(ROW()+INT($B$1/2))))),"",AVERAGE(INDIRECT("B"&amp;(ROW()-INT($B$1/2))):INDIRECT("B"&amp;(ROW()+INT($B$1/2)))))</f>
        <v/>
      </c>
      <c r="D1718" s="848">
        <f t="shared" si="586"/>
        <v>0</v>
      </c>
      <c r="E1718" s="275"/>
      <c r="F1718" s="15"/>
      <c r="G1718" s="3"/>
      <c r="H1718" s="3"/>
      <c r="I1718" s="3"/>
      <c r="J1718" s="3"/>
      <c r="K1718" s="3"/>
      <c r="L1718" s="554"/>
      <c r="M1718" s="545"/>
      <c r="N1718" s="546"/>
      <c r="O1718" s="5"/>
      <c r="P1718" s="216"/>
      <c r="Q1718" s="217"/>
      <c r="R1718" s="218"/>
      <c r="S1718" s="219">
        <f t="shared" si="603"/>
        <v>0</v>
      </c>
      <c r="T1718" s="220">
        <f t="shared" si="604"/>
        <v>0</v>
      </c>
      <c r="U1718" s="214">
        <f t="shared" si="601"/>
        <v>0</v>
      </c>
      <c r="W1718" s="221"/>
      <c r="X1718" s="222"/>
      <c r="Y1718" s="222"/>
      <c r="Z1718" s="223"/>
      <c r="AA1718" s="222"/>
      <c r="AB1718" s="224"/>
      <c r="AC1718" s="225"/>
      <c r="AD1718" s="2">
        <f t="shared" si="588"/>
        <v>0</v>
      </c>
      <c r="AE1718" s="2">
        <f t="shared" si="589"/>
        <v>0</v>
      </c>
      <c r="AF1718" s="226"/>
      <c r="AG1718" s="219">
        <f t="shared" si="593"/>
        <v>0</v>
      </c>
      <c r="AH1718" s="234">
        <f t="shared" si="594"/>
        <v>0</v>
      </c>
      <c r="AI1718" s="214">
        <f t="shared" si="602"/>
        <v>0</v>
      </c>
      <c r="AK1718" s="229">
        <f t="shared" si="595"/>
        <v>0</v>
      </c>
      <c r="AL1718" s="226"/>
      <c r="AM1718" s="15"/>
      <c r="AN1718" s="232" t="e">
        <f t="shared" si="596"/>
        <v>#DIV/0!</v>
      </c>
      <c r="AO1718" s="214">
        <f t="shared" si="590"/>
        <v>0</v>
      </c>
      <c r="AQ1718" s="210"/>
      <c r="AR1718" s="231"/>
      <c r="AS1718" s="15"/>
      <c r="AT1718" s="232">
        <f t="shared" si="597"/>
        <v>0</v>
      </c>
      <c r="AU1718" s="235">
        <f t="shared" si="598"/>
        <v>0</v>
      </c>
      <c r="AY1718" s="210"/>
      <c r="AZ1718" s="231"/>
      <c r="BA1718" s="15"/>
      <c r="BB1718" s="232">
        <f t="shared" si="587"/>
        <v>0</v>
      </c>
      <c r="BC1718" s="235">
        <f t="shared" si="599"/>
        <v>0</v>
      </c>
      <c r="BG1718" s="210"/>
      <c r="BH1718" s="231"/>
      <c r="BI1718" s="15"/>
      <c r="BJ1718" s="232">
        <f t="shared" si="591"/>
        <v>0</v>
      </c>
      <c r="BK1718" s="235">
        <f t="shared" si="600"/>
        <v>0</v>
      </c>
      <c r="BM1718" s="109">
        <f t="shared" si="592"/>
        <v>-1.9268169473112082</v>
      </c>
      <c r="BN1718" s="213"/>
      <c r="BR1718" s="228"/>
      <c r="BS1718" s="311"/>
      <c r="BT1718" s="3"/>
      <c r="BU1718" s="213"/>
      <c r="BV1718" s="213"/>
      <c r="BW1718" s="291"/>
    </row>
    <row r="1719" spans="1:75" x14ac:dyDescent="0.2">
      <c r="A1719" s="210"/>
      <c r="B1719" s="211"/>
      <c r="C1719" s="848" t="str">
        <f ca="1">IF(ISERR(AVERAGE(INDIRECT("B"&amp;(ROW()-INT($B$1/2))):INDIRECT("B"&amp;(ROW()+INT($B$1/2))))),"",AVERAGE(INDIRECT("B"&amp;(ROW()-INT($B$1/2))):INDIRECT("B"&amp;(ROW()+INT($B$1/2)))))</f>
        <v/>
      </c>
      <c r="D1719" s="848">
        <f t="shared" si="586"/>
        <v>0</v>
      </c>
      <c r="E1719" s="275"/>
      <c r="F1719" s="15"/>
      <c r="G1719" s="3"/>
      <c r="H1719" s="3"/>
      <c r="I1719" s="3"/>
      <c r="J1719" s="3"/>
      <c r="K1719" s="3"/>
      <c r="L1719" s="554"/>
      <c r="M1719" s="545"/>
      <c r="N1719" s="546"/>
      <c r="O1719" s="5"/>
      <c r="P1719" s="216"/>
      <c r="Q1719" s="217"/>
      <c r="R1719" s="218"/>
      <c r="S1719" s="219">
        <f t="shared" si="603"/>
        <v>0</v>
      </c>
      <c r="T1719" s="220">
        <f t="shared" si="604"/>
        <v>0</v>
      </c>
      <c r="U1719" s="214">
        <f t="shared" si="601"/>
        <v>0</v>
      </c>
      <c r="W1719" s="221"/>
      <c r="X1719" s="222"/>
      <c r="Y1719" s="222"/>
      <c r="Z1719" s="223"/>
      <c r="AA1719" s="222"/>
      <c r="AB1719" s="224"/>
      <c r="AC1719" s="225"/>
      <c r="AD1719" s="2">
        <f t="shared" si="588"/>
        <v>0</v>
      </c>
      <c r="AE1719" s="2">
        <f t="shared" si="589"/>
        <v>0</v>
      </c>
      <c r="AF1719" s="226"/>
      <c r="AG1719" s="219">
        <f t="shared" si="593"/>
        <v>0</v>
      </c>
      <c r="AH1719" s="234">
        <f t="shared" si="594"/>
        <v>0</v>
      </c>
      <c r="AI1719" s="214">
        <f t="shared" si="602"/>
        <v>0</v>
      </c>
      <c r="AK1719" s="229">
        <f t="shared" si="595"/>
        <v>0</v>
      </c>
      <c r="AL1719" s="226"/>
      <c r="AM1719" s="15"/>
      <c r="AN1719" s="232" t="e">
        <f t="shared" si="596"/>
        <v>#DIV/0!</v>
      </c>
      <c r="AO1719" s="214">
        <f t="shared" si="590"/>
        <v>0</v>
      </c>
      <c r="AQ1719" s="210"/>
      <c r="AR1719" s="231"/>
      <c r="AS1719" s="15"/>
      <c r="AT1719" s="232">
        <f t="shared" si="597"/>
        <v>0</v>
      </c>
      <c r="AU1719" s="235">
        <f t="shared" si="598"/>
        <v>0</v>
      </c>
      <c r="AY1719" s="210"/>
      <c r="AZ1719" s="231"/>
      <c r="BA1719" s="15"/>
      <c r="BB1719" s="232">
        <f t="shared" si="587"/>
        <v>0</v>
      </c>
      <c r="BC1719" s="235">
        <f t="shared" si="599"/>
        <v>0</v>
      </c>
      <c r="BG1719" s="210"/>
      <c r="BH1719" s="231"/>
      <c r="BI1719" s="15"/>
      <c r="BJ1719" s="232">
        <f t="shared" si="591"/>
        <v>0</v>
      </c>
      <c r="BK1719" s="235">
        <f t="shared" si="600"/>
        <v>0</v>
      </c>
      <c r="BM1719" s="109">
        <f t="shared" si="592"/>
        <v>-1.9286492848089449</v>
      </c>
      <c r="BN1719" s="213"/>
      <c r="BR1719" s="228"/>
      <c r="BS1719" s="311"/>
      <c r="BT1719" s="3"/>
      <c r="BU1719" s="213"/>
      <c r="BV1719" s="213"/>
      <c r="BW1719" s="291"/>
    </row>
    <row r="1720" spans="1:75" x14ac:dyDescent="0.2">
      <c r="A1720" s="210"/>
      <c r="B1720" s="211"/>
      <c r="C1720" s="848" t="str">
        <f ca="1">IF(ISERR(AVERAGE(INDIRECT("B"&amp;(ROW()-INT($B$1/2))):INDIRECT("B"&amp;(ROW()+INT($B$1/2))))),"",AVERAGE(INDIRECT("B"&amp;(ROW()-INT($B$1/2))):INDIRECT("B"&amp;(ROW()+INT($B$1/2)))))</f>
        <v/>
      </c>
      <c r="D1720" s="848">
        <f t="shared" si="586"/>
        <v>0</v>
      </c>
      <c r="E1720" s="275"/>
      <c r="F1720" s="15"/>
      <c r="G1720" s="3"/>
      <c r="H1720" s="3"/>
      <c r="I1720" s="3"/>
      <c r="J1720" s="3"/>
      <c r="K1720" s="3"/>
      <c r="L1720" s="554"/>
      <c r="M1720" s="545"/>
      <c r="N1720" s="546"/>
      <c r="O1720" s="5"/>
      <c r="P1720" s="216"/>
      <c r="Q1720" s="217"/>
      <c r="R1720" s="218"/>
      <c r="S1720" s="219">
        <f t="shared" si="603"/>
        <v>0</v>
      </c>
      <c r="T1720" s="220">
        <f t="shared" si="604"/>
        <v>0</v>
      </c>
      <c r="U1720" s="214">
        <f t="shared" si="601"/>
        <v>0</v>
      </c>
      <c r="W1720" s="221"/>
      <c r="X1720" s="222"/>
      <c r="Y1720" s="222"/>
      <c r="Z1720" s="223"/>
      <c r="AA1720" s="222"/>
      <c r="AB1720" s="224"/>
      <c r="AC1720" s="225"/>
      <c r="AD1720" s="2">
        <f t="shared" si="588"/>
        <v>0</v>
      </c>
      <c r="AE1720" s="2">
        <f t="shared" si="589"/>
        <v>0</v>
      </c>
      <c r="AF1720" s="226"/>
      <c r="AG1720" s="219">
        <f t="shared" si="593"/>
        <v>0</v>
      </c>
      <c r="AH1720" s="234">
        <f t="shared" si="594"/>
        <v>0</v>
      </c>
      <c r="AI1720" s="214">
        <f t="shared" si="602"/>
        <v>0</v>
      </c>
      <c r="AK1720" s="229">
        <f t="shared" si="595"/>
        <v>0</v>
      </c>
      <c r="AL1720" s="226"/>
      <c r="AM1720" s="15"/>
      <c r="AN1720" s="232" t="e">
        <f t="shared" si="596"/>
        <v>#DIV/0!</v>
      </c>
      <c r="AO1720" s="214">
        <f t="shared" si="590"/>
        <v>0</v>
      </c>
      <c r="AQ1720" s="210"/>
      <c r="AR1720" s="231"/>
      <c r="AS1720" s="15"/>
      <c r="AT1720" s="232">
        <f t="shared" si="597"/>
        <v>0</v>
      </c>
      <c r="AU1720" s="235">
        <f t="shared" si="598"/>
        <v>0</v>
      </c>
      <c r="AY1720" s="210"/>
      <c r="AZ1720" s="231"/>
      <c r="BA1720" s="15"/>
      <c r="BB1720" s="232">
        <f t="shared" si="587"/>
        <v>0</v>
      </c>
      <c r="BC1720" s="235">
        <f t="shared" si="599"/>
        <v>0</v>
      </c>
      <c r="BG1720" s="210"/>
      <c r="BH1720" s="231"/>
      <c r="BI1720" s="15"/>
      <c r="BJ1720" s="232">
        <f t="shared" si="591"/>
        <v>0</v>
      </c>
      <c r="BK1720" s="235">
        <f t="shared" si="600"/>
        <v>0</v>
      </c>
      <c r="BM1720" s="109">
        <f t="shared" si="592"/>
        <v>-1.9304816223066816</v>
      </c>
      <c r="BN1720" s="213"/>
      <c r="BR1720" s="228"/>
      <c r="BS1720" s="311"/>
      <c r="BT1720" s="3"/>
      <c r="BU1720" s="213"/>
      <c r="BV1720" s="213"/>
      <c r="BW1720" s="291"/>
    </row>
    <row r="1721" spans="1:75" x14ac:dyDescent="0.2">
      <c r="A1721" s="210"/>
      <c r="B1721" s="211"/>
      <c r="C1721" s="848" t="str">
        <f ca="1">IF(ISERR(AVERAGE(INDIRECT("B"&amp;(ROW()-INT($B$1/2))):INDIRECT("B"&amp;(ROW()+INT($B$1/2))))),"",AVERAGE(INDIRECT("B"&amp;(ROW()-INT($B$1/2))):INDIRECT("B"&amp;(ROW()+INT($B$1/2)))))</f>
        <v/>
      </c>
      <c r="D1721" s="848">
        <f t="shared" si="586"/>
        <v>0</v>
      </c>
      <c r="E1721" s="275"/>
      <c r="F1721" s="15"/>
      <c r="G1721" s="3"/>
      <c r="H1721" s="3"/>
      <c r="I1721" s="3"/>
      <c r="J1721" s="3"/>
      <c r="K1721" s="3"/>
      <c r="L1721" s="554"/>
      <c r="M1721" s="545"/>
      <c r="N1721" s="546"/>
      <c r="O1721" s="5"/>
      <c r="P1721" s="216"/>
      <c r="Q1721" s="217"/>
      <c r="R1721" s="218"/>
      <c r="S1721" s="219">
        <f t="shared" si="603"/>
        <v>0</v>
      </c>
      <c r="T1721" s="220">
        <f t="shared" si="604"/>
        <v>0</v>
      </c>
      <c r="U1721" s="214">
        <f t="shared" si="601"/>
        <v>0</v>
      </c>
      <c r="W1721" s="221"/>
      <c r="X1721" s="222"/>
      <c r="Y1721" s="222"/>
      <c r="Z1721" s="223"/>
      <c r="AA1721" s="222"/>
      <c r="AB1721" s="224"/>
      <c r="AC1721" s="225"/>
      <c r="AD1721" s="2">
        <f t="shared" si="588"/>
        <v>0</v>
      </c>
      <c r="AE1721" s="2">
        <f t="shared" si="589"/>
        <v>0</v>
      </c>
      <c r="AF1721" s="226"/>
      <c r="AG1721" s="219">
        <f t="shared" si="593"/>
        <v>0</v>
      </c>
      <c r="AH1721" s="234">
        <f t="shared" si="594"/>
        <v>0</v>
      </c>
      <c r="AI1721" s="214">
        <f t="shared" si="602"/>
        <v>0</v>
      </c>
      <c r="AK1721" s="229">
        <f t="shared" si="595"/>
        <v>0</v>
      </c>
      <c r="AL1721" s="226"/>
      <c r="AM1721" s="15"/>
      <c r="AN1721" s="232" t="e">
        <f t="shared" si="596"/>
        <v>#DIV/0!</v>
      </c>
      <c r="AO1721" s="214">
        <f t="shared" si="590"/>
        <v>0</v>
      </c>
      <c r="AQ1721" s="210"/>
      <c r="AR1721" s="231"/>
      <c r="AS1721" s="15"/>
      <c r="AT1721" s="232">
        <f t="shared" si="597"/>
        <v>0</v>
      </c>
      <c r="AU1721" s="235">
        <f t="shared" si="598"/>
        <v>0</v>
      </c>
      <c r="AY1721" s="210"/>
      <c r="AZ1721" s="231"/>
      <c r="BA1721" s="15"/>
      <c r="BB1721" s="232">
        <f t="shared" si="587"/>
        <v>0</v>
      </c>
      <c r="BC1721" s="235">
        <f t="shared" si="599"/>
        <v>0</v>
      </c>
      <c r="BG1721" s="210"/>
      <c r="BH1721" s="231"/>
      <c r="BI1721" s="15"/>
      <c r="BJ1721" s="232">
        <f t="shared" si="591"/>
        <v>0</v>
      </c>
      <c r="BK1721" s="235">
        <f t="shared" si="600"/>
        <v>0</v>
      </c>
      <c r="BM1721" s="109">
        <f t="shared" si="592"/>
        <v>-1.9323139598044183</v>
      </c>
      <c r="BN1721" s="213"/>
      <c r="BR1721" s="228"/>
      <c r="BS1721" s="311"/>
      <c r="BT1721" s="3"/>
      <c r="BU1721" s="213"/>
      <c r="BV1721" s="213"/>
      <c r="BW1721" s="291"/>
    </row>
    <row r="1722" spans="1:75" x14ac:dyDescent="0.2">
      <c r="A1722" s="210"/>
      <c r="B1722" s="211"/>
      <c r="C1722" s="848" t="str">
        <f ca="1">IF(ISERR(AVERAGE(INDIRECT("B"&amp;(ROW()-INT($B$1/2))):INDIRECT("B"&amp;(ROW()+INT($B$1/2))))),"",AVERAGE(INDIRECT("B"&amp;(ROW()-INT($B$1/2))):INDIRECT("B"&amp;(ROW()+INT($B$1/2)))))</f>
        <v/>
      </c>
      <c r="D1722" s="848">
        <f t="shared" si="586"/>
        <v>0</v>
      </c>
      <c r="E1722" s="275"/>
      <c r="F1722" s="15"/>
      <c r="G1722" s="3"/>
      <c r="H1722" s="3"/>
      <c r="I1722" s="3"/>
      <c r="J1722" s="3"/>
      <c r="K1722" s="3"/>
      <c r="L1722" s="554"/>
      <c r="M1722" s="545"/>
      <c r="N1722" s="546"/>
      <c r="O1722" s="5"/>
      <c r="P1722" s="216"/>
      <c r="Q1722" s="217"/>
      <c r="R1722" s="218"/>
      <c r="S1722" s="219">
        <f t="shared" si="603"/>
        <v>0</v>
      </c>
      <c r="T1722" s="220">
        <f t="shared" si="604"/>
        <v>0</v>
      </c>
      <c r="U1722" s="214">
        <f t="shared" si="601"/>
        <v>0</v>
      </c>
      <c r="W1722" s="221"/>
      <c r="X1722" s="222"/>
      <c r="Y1722" s="222"/>
      <c r="Z1722" s="223"/>
      <c r="AA1722" s="222"/>
      <c r="AB1722" s="224"/>
      <c r="AC1722" s="225"/>
      <c r="AD1722" s="2">
        <f t="shared" si="588"/>
        <v>0</v>
      </c>
      <c r="AE1722" s="2">
        <f t="shared" si="589"/>
        <v>0</v>
      </c>
      <c r="AF1722" s="226"/>
      <c r="AG1722" s="219">
        <f t="shared" si="593"/>
        <v>0</v>
      </c>
      <c r="AH1722" s="234">
        <f t="shared" si="594"/>
        <v>0</v>
      </c>
      <c r="AI1722" s="214">
        <f t="shared" si="602"/>
        <v>0</v>
      </c>
      <c r="AK1722" s="229">
        <f t="shared" si="595"/>
        <v>0</v>
      </c>
      <c r="AL1722" s="226"/>
      <c r="AM1722" s="15"/>
      <c r="AN1722" s="232" t="e">
        <f t="shared" si="596"/>
        <v>#DIV/0!</v>
      </c>
      <c r="AO1722" s="214">
        <f t="shared" si="590"/>
        <v>0</v>
      </c>
      <c r="AQ1722" s="210"/>
      <c r="AR1722" s="231"/>
      <c r="AS1722" s="15"/>
      <c r="AT1722" s="232">
        <f t="shared" si="597"/>
        <v>0</v>
      </c>
      <c r="AU1722" s="235">
        <f t="shared" si="598"/>
        <v>0</v>
      </c>
      <c r="AY1722" s="210"/>
      <c r="AZ1722" s="231"/>
      <c r="BA1722" s="15"/>
      <c r="BB1722" s="232">
        <f t="shared" si="587"/>
        <v>0</v>
      </c>
      <c r="BC1722" s="235">
        <f t="shared" si="599"/>
        <v>0</v>
      </c>
      <c r="BG1722" s="210"/>
      <c r="BH1722" s="231"/>
      <c r="BI1722" s="15"/>
      <c r="BJ1722" s="232">
        <f t="shared" si="591"/>
        <v>0</v>
      </c>
      <c r="BK1722" s="235">
        <f t="shared" si="600"/>
        <v>0</v>
      </c>
      <c r="BM1722" s="109">
        <f t="shared" si="592"/>
        <v>-1.934146297302155</v>
      </c>
      <c r="BN1722" s="213"/>
      <c r="BR1722" s="228"/>
      <c r="BS1722" s="311"/>
      <c r="BT1722" s="3"/>
      <c r="BU1722" s="213"/>
      <c r="BV1722" s="213"/>
      <c r="BW1722" s="291"/>
    </row>
    <row r="1723" spans="1:75" x14ac:dyDescent="0.2">
      <c r="A1723" s="210"/>
      <c r="B1723" s="211"/>
      <c r="C1723" s="848" t="str">
        <f ca="1">IF(ISERR(AVERAGE(INDIRECT("B"&amp;(ROW()-INT($B$1/2))):INDIRECT("B"&amp;(ROW()+INT($B$1/2))))),"",AVERAGE(INDIRECT("B"&amp;(ROW()-INT($B$1/2))):INDIRECT("B"&amp;(ROW()+INT($B$1/2)))))</f>
        <v/>
      </c>
      <c r="D1723" s="848">
        <f t="shared" si="586"/>
        <v>0</v>
      </c>
      <c r="E1723" s="275"/>
      <c r="F1723" s="15"/>
      <c r="G1723" s="3"/>
      <c r="H1723" s="3"/>
      <c r="I1723" s="3"/>
      <c r="J1723" s="3"/>
      <c r="K1723" s="3"/>
      <c r="L1723" s="554"/>
      <c r="M1723" s="545"/>
      <c r="N1723" s="546"/>
      <c r="O1723" s="5"/>
      <c r="P1723" s="216"/>
      <c r="Q1723" s="217"/>
      <c r="R1723" s="218"/>
      <c r="S1723" s="219">
        <f t="shared" si="603"/>
        <v>0</v>
      </c>
      <c r="T1723" s="220">
        <f t="shared" si="604"/>
        <v>0</v>
      </c>
      <c r="U1723" s="214">
        <f t="shared" si="601"/>
        <v>0</v>
      </c>
      <c r="W1723" s="221"/>
      <c r="X1723" s="222"/>
      <c r="Y1723" s="222"/>
      <c r="Z1723" s="223"/>
      <c r="AA1723" s="222"/>
      <c r="AB1723" s="224"/>
      <c r="AC1723" s="225"/>
      <c r="AD1723" s="2">
        <f t="shared" si="588"/>
        <v>0</v>
      </c>
      <c r="AE1723" s="2">
        <f t="shared" si="589"/>
        <v>0</v>
      </c>
      <c r="AF1723" s="226"/>
      <c r="AG1723" s="219">
        <f t="shared" si="593"/>
        <v>0</v>
      </c>
      <c r="AH1723" s="234">
        <f t="shared" si="594"/>
        <v>0</v>
      </c>
      <c r="AI1723" s="214">
        <f t="shared" si="602"/>
        <v>0</v>
      </c>
      <c r="AK1723" s="229">
        <f t="shared" si="595"/>
        <v>0</v>
      </c>
      <c r="AL1723" s="226"/>
      <c r="AM1723" s="15"/>
      <c r="AN1723" s="232" t="e">
        <f t="shared" si="596"/>
        <v>#DIV/0!</v>
      </c>
      <c r="AO1723" s="214">
        <f t="shared" si="590"/>
        <v>0</v>
      </c>
      <c r="AQ1723" s="210"/>
      <c r="AR1723" s="231"/>
      <c r="AS1723" s="15"/>
      <c r="AT1723" s="232">
        <f t="shared" si="597"/>
        <v>0</v>
      </c>
      <c r="AU1723" s="235">
        <f t="shared" si="598"/>
        <v>0</v>
      </c>
      <c r="AY1723" s="210"/>
      <c r="AZ1723" s="231"/>
      <c r="BA1723" s="15"/>
      <c r="BB1723" s="232">
        <f t="shared" si="587"/>
        <v>0</v>
      </c>
      <c r="BC1723" s="235">
        <f t="shared" si="599"/>
        <v>0</v>
      </c>
      <c r="BG1723" s="210"/>
      <c r="BH1723" s="231"/>
      <c r="BI1723" s="15"/>
      <c r="BJ1723" s="232">
        <f t="shared" si="591"/>
        <v>0</v>
      </c>
      <c r="BK1723" s="235">
        <f t="shared" si="600"/>
        <v>0</v>
      </c>
      <c r="BM1723" s="109">
        <f t="shared" si="592"/>
        <v>-1.9359786347998917</v>
      </c>
      <c r="BN1723" s="213"/>
      <c r="BR1723" s="228"/>
      <c r="BS1723" s="311"/>
      <c r="BT1723" s="3"/>
      <c r="BU1723" s="213"/>
      <c r="BV1723" s="213"/>
      <c r="BW1723" s="291"/>
    </row>
    <row r="1724" spans="1:75" x14ac:dyDescent="0.2">
      <c r="A1724" s="210"/>
      <c r="B1724" s="211"/>
      <c r="C1724" s="848" t="str">
        <f ca="1">IF(ISERR(AVERAGE(INDIRECT("B"&amp;(ROW()-INT($B$1/2))):INDIRECT("B"&amp;(ROW()+INT($B$1/2))))),"",AVERAGE(INDIRECT("B"&amp;(ROW()-INT($B$1/2))):INDIRECT("B"&amp;(ROW()+INT($B$1/2)))))</f>
        <v/>
      </c>
      <c r="D1724" s="848">
        <f t="shared" si="586"/>
        <v>0</v>
      </c>
      <c r="E1724" s="275"/>
      <c r="F1724" s="15"/>
      <c r="G1724" s="3"/>
      <c r="H1724" s="3"/>
      <c r="I1724" s="3"/>
      <c r="J1724" s="3"/>
      <c r="K1724" s="3"/>
      <c r="L1724" s="554"/>
      <c r="M1724" s="545"/>
      <c r="N1724" s="546"/>
      <c r="O1724" s="5"/>
      <c r="P1724" s="216"/>
      <c r="Q1724" s="217"/>
      <c r="R1724" s="218"/>
      <c r="S1724" s="219">
        <f t="shared" si="603"/>
        <v>0</v>
      </c>
      <c r="T1724" s="220">
        <f t="shared" si="604"/>
        <v>0</v>
      </c>
      <c r="U1724" s="214">
        <f t="shared" si="601"/>
        <v>0</v>
      </c>
      <c r="W1724" s="221"/>
      <c r="X1724" s="222"/>
      <c r="Y1724" s="222"/>
      <c r="Z1724" s="223"/>
      <c r="AA1724" s="222"/>
      <c r="AB1724" s="224"/>
      <c r="AC1724" s="225"/>
      <c r="AD1724" s="2">
        <f t="shared" si="588"/>
        <v>0</v>
      </c>
      <c r="AE1724" s="2">
        <f t="shared" si="589"/>
        <v>0</v>
      </c>
      <c r="AF1724" s="226"/>
      <c r="AG1724" s="219">
        <f t="shared" si="593"/>
        <v>0</v>
      </c>
      <c r="AH1724" s="234">
        <f t="shared" si="594"/>
        <v>0</v>
      </c>
      <c r="AI1724" s="214">
        <f t="shared" si="602"/>
        <v>0</v>
      </c>
      <c r="AK1724" s="229">
        <f t="shared" si="595"/>
        <v>0</v>
      </c>
      <c r="AL1724" s="226"/>
      <c r="AM1724" s="15"/>
      <c r="AN1724" s="232" t="e">
        <f t="shared" si="596"/>
        <v>#DIV/0!</v>
      </c>
      <c r="AO1724" s="214">
        <f t="shared" si="590"/>
        <v>0</v>
      </c>
      <c r="AQ1724" s="210"/>
      <c r="AR1724" s="231"/>
      <c r="AS1724" s="15"/>
      <c r="AT1724" s="232">
        <f t="shared" si="597"/>
        <v>0</v>
      </c>
      <c r="AU1724" s="235">
        <f t="shared" si="598"/>
        <v>0</v>
      </c>
      <c r="AY1724" s="210"/>
      <c r="AZ1724" s="231"/>
      <c r="BA1724" s="15"/>
      <c r="BB1724" s="232">
        <f t="shared" si="587"/>
        <v>0</v>
      </c>
      <c r="BC1724" s="235">
        <f t="shared" si="599"/>
        <v>0</v>
      </c>
      <c r="BG1724" s="210"/>
      <c r="BH1724" s="231"/>
      <c r="BI1724" s="15"/>
      <c r="BJ1724" s="232">
        <f t="shared" si="591"/>
        <v>0</v>
      </c>
      <c r="BK1724" s="235">
        <f t="shared" si="600"/>
        <v>0</v>
      </c>
      <c r="BM1724" s="109">
        <f t="shared" si="592"/>
        <v>-1.9378109722976284</v>
      </c>
      <c r="BN1724" s="213"/>
      <c r="BR1724" s="228"/>
      <c r="BS1724" s="311"/>
      <c r="BT1724" s="3"/>
      <c r="BU1724" s="213"/>
      <c r="BV1724" s="213"/>
      <c r="BW1724" s="291"/>
    </row>
    <row r="1725" spans="1:75" x14ac:dyDescent="0.2">
      <c r="A1725" s="210"/>
      <c r="B1725" s="211"/>
      <c r="C1725" s="848" t="str">
        <f ca="1">IF(ISERR(AVERAGE(INDIRECT("B"&amp;(ROW()-INT($B$1/2))):INDIRECT("B"&amp;(ROW()+INT($B$1/2))))),"",AVERAGE(INDIRECT("B"&amp;(ROW()-INT($B$1/2))):INDIRECT("B"&amp;(ROW()+INT($B$1/2)))))</f>
        <v/>
      </c>
      <c r="D1725" s="848">
        <f t="shared" si="586"/>
        <v>0</v>
      </c>
      <c r="E1725" s="275"/>
      <c r="F1725" s="15"/>
      <c r="G1725" s="3"/>
      <c r="H1725" s="3"/>
      <c r="I1725" s="3"/>
      <c r="J1725" s="3"/>
      <c r="K1725" s="3"/>
      <c r="L1725" s="554"/>
      <c r="M1725" s="545"/>
      <c r="N1725" s="546"/>
      <c r="O1725" s="5"/>
      <c r="P1725" s="216"/>
      <c r="Q1725" s="217"/>
      <c r="R1725" s="218"/>
      <c r="S1725" s="219">
        <f t="shared" si="603"/>
        <v>0</v>
      </c>
      <c r="T1725" s="220">
        <f t="shared" si="604"/>
        <v>0</v>
      </c>
      <c r="U1725" s="214">
        <f t="shared" si="601"/>
        <v>0</v>
      </c>
      <c r="W1725" s="221"/>
      <c r="X1725" s="222"/>
      <c r="Y1725" s="222"/>
      <c r="Z1725" s="223"/>
      <c r="AA1725" s="222"/>
      <c r="AB1725" s="224"/>
      <c r="AC1725" s="225"/>
      <c r="AD1725" s="2">
        <f t="shared" si="588"/>
        <v>0</v>
      </c>
      <c r="AE1725" s="2">
        <f t="shared" si="589"/>
        <v>0</v>
      </c>
      <c r="AF1725" s="226"/>
      <c r="AG1725" s="219">
        <f t="shared" si="593"/>
        <v>0</v>
      </c>
      <c r="AH1725" s="234">
        <f t="shared" si="594"/>
        <v>0</v>
      </c>
      <c r="AI1725" s="214">
        <f t="shared" si="602"/>
        <v>0</v>
      </c>
      <c r="AK1725" s="229">
        <f t="shared" si="595"/>
        <v>0</v>
      </c>
      <c r="AL1725" s="226"/>
      <c r="AM1725" s="15"/>
      <c r="AN1725" s="232" t="e">
        <f t="shared" si="596"/>
        <v>#DIV/0!</v>
      </c>
      <c r="AO1725" s="214">
        <f t="shared" si="590"/>
        <v>0</v>
      </c>
      <c r="AQ1725" s="210"/>
      <c r="AR1725" s="231"/>
      <c r="AS1725" s="15"/>
      <c r="AT1725" s="232">
        <f t="shared" si="597"/>
        <v>0</v>
      </c>
      <c r="AU1725" s="235">
        <f t="shared" si="598"/>
        <v>0</v>
      </c>
      <c r="AY1725" s="210"/>
      <c r="AZ1725" s="231"/>
      <c r="BA1725" s="15"/>
      <c r="BB1725" s="232">
        <f t="shared" si="587"/>
        <v>0</v>
      </c>
      <c r="BC1725" s="235">
        <f t="shared" si="599"/>
        <v>0</v>
      </c>
      <c r="BG1725" s="210"/>
      <c r="BH1725" s="231"/>
      <c r="BI1725" s="15"/>
      <c r="BJ1725" s="232">
        <f t="shared" si="591"/>
        <v>0</v>
      </c>
      <c r="BK1725" s="235">
        <f t="shared" si="600"/>
        <v>0</v>
      </c>
      <c r="BM1725" s="109">
        <f t="shared" si="592"/>
        <v>-1.9396433097953651</v>
      </c>
      <c r="BN1725" s="213"/>
      <c r="BR1725" s="228"/>
      <c r="BS1725" s="311"/>
      <c r="BT1725" s="3"/>
      <c r="BU1725" s="213"/>
      <c r="BV1725" s="213"/>
      <c r="BW1725" s="291"/>
    </row>
    <row r="1726" spans="1:75" x14ac:dyDescent="0.2">
      <c r="A1726" s="210"/>
      <c r="B1726" s="211"/>
      <c r="C1726" s="848" t="str">
        <f ca="1">IF(ISERR(AVERAGE(INDIRECT("B"&amp;(ROW()-INT($B$1/2))):INDIRECT("B"&amp;(ROW()+INT($B$1/2))))),"",AVERAGE(INDIRECT("B"&amp;(ROW()-INT($B$1/2))):INDIRECT("B"&amp;(ROW()+INT($B$1/2)))))</f>
        <v/>
      </c>
      <c r="D1726" s="848">
        <f t="shared" si="586"/>
        <v>0</v>
      </c>
      <c r="E1726" s="275"/>
      <c r="F1726" s="15"/>
      <c r="G1726" s="3"/>
      <c r="H1726" s="3"/>
      <c r="I1726" s="3"/>
      <c r="J1726" s="3"/>
      <c r="K1726" s="3"/>
      <c r="L1726" s="554"/>
      <c r="M1726" s="545"/>
      <c r="N1726" s="546"/>
      <c r="O1726" s="5"/>
      <c r="P1726" s="216"/>
      <c r="Q1726" s="217"/>
      <c r="R1726" s="218"/>
      <c r="S1726" s="219">
        <f t="shared" si="603"/>
        <v>0</v>
      </c>
      <c r="T1726" s="220">
        <f t="shared" si="604"/>
        <v>0</v>
      </c>
      <c r="U1726" s="214">
        <f t="shared" si="601"/>
        <v>0</v>
      </c>
      <c r="W1726" s="221"/>
      <c r="X1726" s="222"/>
      <c r="Y1726" s="222"/>
      <c r="Z1726" s="223"/>
      <c r="AA1726" s="222"/>
      <c r="AB1726" s="224"/>
      <c r="AC1726" s="225"/>
      <c r="AD1726" s="2">
        <f t="shared" si="588"/>
        <v>0</v>
      </c>
      <c r="AE1726" s="2">
        <f t="shared" si="589"/>
        <v>0</v>
      </c>
      <c r="AF1726" s="226"/>
      <c r="AG1726" s="219">
        <f t="shared" si="593"/>
        <v>0</v>
      </c>
      <c r="AH1726" s="234">
        <f t="shared" si="594"/>
        <v>0</v>
      </c>
      <c r="AI1726" s="214">
        <f t="shared" si="602"/>
        <v>0</v>
      </c>
      <c r="AK1726" s="229">
        <f t="shared" si="595"/>
        <v>0</v>
      </c>
      <c r="AL1726" s="226"/>
      <c r="AM1726" s="15"/>
      <c r="AN1726" s="232" t="e">
        <f t="shared" si="596"/>
        <v>#DIV/0!</v>
      </c>
      <c r="AO1726" s="214">
        <f t="shared" si="590"/>
        <v>0</v>
      </c>
      <c r="AQ1726" s="210"/>
      <c r="AR1726" s="231"/>
      <c r="AS1726" s="15"/>
      <c r="AT1726" s="232">
        <f t="shared" si="597"/>
        <v>0</v>
      </c>
      <c r="AU1726" s="235">
        <f t="shared" si="598"/>
        <v>0</v>
      </c>
      <c r="AY1726" s="210"/>
      <c r="AZ1726" s="231"/>
      <c r="BA1726" s="15"/>
      <c r="BB1726" s="232">
        <f t="shared" si="587"/>
        <v>0</v>
      </c>
      <c r="BC1726" s="235">
        <f t="shared" si="599"/>
        <v>0</v>
      </c>
      <c r="BG1726" s="210"/>
      <c r="BH1726" s="231"/>
      <c r="BI1726" s="15"/>
      <c r="BJ1726" s="232">
        <f t="shared" si="591"/>
        <v>0</v>
      </c>
      <c r="BK1726" s="235">
        <f t="shared" si="600"/>
        <v>0</v>
      </c>
      <c r="BM1726" s="109">
        <f t="shared" si="592"/>
        <v>-1.9414756472931018</v>
      </c>
      <c r="BN1726" s="213"/>
      <c r="BR1726" s="228"/>
      <c r="BS1726" s="311"/>
      <c r="BT1726" s="3"/>
      <c r="BU1726" s="213"/>
      <c r="BV1726" s="213"/>
      <c r="BW1726" s="291"/>
    </row>
    <row r="1727" spans="1:75" x14ac:dyDescent="0.2">
      <c r="A1727" s="210"/>
      <c r="B1727" s="211"/>
      <c r="C1727" s="848" t="str">
        <f ca="1">IF(ISERR(AVERAGE(INDIRECT("B"&amp;(ROW()-INT($B$1/2))):INDIRECT("B"&amp;(ROW()+INT($B$1/2))))),"",AVERAGE(INDIRECT("B"&amp;(ROW()-INT($B$1/2))):INDIRECT("B"&amp;(ROW()+INT($B$1/2)))))</f>
        <v/>
      </c>
      <c r="D1727" s="848">
        <f t="shared" si="586"/>
        <v>0</v>
      </c>
      <c r="E1727" s="275"/>
      <c r="F1727" s="15"/>
      <c r="G1727" s="3"/>
      <c r="H1727" s="3"/>
      <c r="I1727" s="3"/>
      <c r="J1727" s="3"/>
      <c r="K1727" s="3"/>
      <c r="L1727" s="554"/>
      <c r="M1727" s="545"/>
      <c r="N1727" s="546"/>
      <c r="O1727" s="5"/>
      <c r="P1727" s="216"/>
      <c r="Q1727" s="217"/>
      <c r="R1727" s="218"/>
      <c r="S1727" s="219">
        <f t="shared" si="603"/>
        <v>0</v>
      </c>
      <c r="T1727" s="220">
        <f t="shared" si="604"/>
        <v>0</v>
      </c>
      <c r="U1727" s="214">
        <f t="shared" si="601"/>
        <v>0</v>
      </c>
      <c r="W1727" s="221"/>
      <c r="X1727" s="222"/>
      <c r="Y1727" s="222"/>
      <c r="Z1727" s="223"/>
      <c r="AA1727" s="222"/>
      <c r="AB1727" s="224"/>
      <c r="AC1727" s="225"/>
      <c r="AD1727" s="2">
        <f t="shared" si="588"/>
        <v>0</v>
      </c>
      <c r="AE1727" s="2">
        <f t="shared" si="589"/>
        <v>0</v>
      </c>
      <c r="AF1727" s="226"/>
      <c r="AG1727" s="219">
        <f t="shared" si="593"/>
        <v>0</v>
      </c>
      <c r="AH1727" s="234">
        <f t="shared" si="594"/>
        <v>0</v>
      </c>
      <c r="AI1727" s="214">
        <f t="shared" si="602"/>
        <v>0</v>
      </c>
      <c r="AK1727" s="229">
        <f t="shared" si="595"/>
        <v>0</v>
      </c>
      <c r="AL1727" s="226"/>
      <c r="AM1727" s="15"/>
      <c r="AN1727" s="232" t="e">
        <f t="shared" si="596"/>
        <v>#DIV/0!</v>
      </c>
      <c r="AO1727" s="214">
        <f t="shared" si="590"/>
        <v>0</v>
      </c>
      <c r="AQ1727" s="210"/>
      <c r="AR1727" s="231"/>
      <c r="AS1727" s="15"/>
      <c r="AT1727" s="232">
        <f t="shared" si="597"/>
        <v>0</v>
      </c>
      <c r="AU1727" s="235">
        <f t="shared" si="598"/>
        <v>0</v>
      </c>
      <c r="AY1727" s="210"/>
      <c r="AZ1727" s="231"/>
      <c r="BA1727" s="15"/>
      <c r="BB1727" s="232">
        <f t="shared" si="587"/>
        <v>0</v>
      </c>
      <c r="BC1727" s="235">
        <f t="shared" si="599"/>
        <v>0</v>
      </c>
      <c r="BG1727" s="210"/>
      <c r="BH1727" s="231"/>
      <c r="BI1727" s="15"/>
      <c r="BJ1727" s="232">
        <f t="shared" si="591"/>
        <v>0</v>
      </c>
      <c r="BK1727" s="235">
        <f t="shared" si="600"/>
        <v>0</v>
      </c>
      <c r="BM1727" s="109">
        <f t="shared" si="592"/>
        <v>-1.9433079847908385</v>
      </c>
      <c r="BN1727" s="213"/>
      <c r="BR1727" s="228"/>
      <c r="BS1727" s="311"/>
      <c r="BT1727" s="3"/>
      <c r="BU1727" s="213"/>
      <c r="BV1727" s="213"/>
      <c r="BW1727" s="291"/>
    </row>
    <row r="1728" spans="1:75" x14ac:dyDescent="0.2">
      <c r="A1728" s="210"/>
      <c r="B1728" s="211"/>
      <c r="C1728" s="848" t="str">
        <f ca="1">IF(ISERR(AVERAGE(INDIRECT("B"&amp;(ROW()-INT($B$1/2))):INDIRECT("B"&amp;(ROW()+INT($B$1/2))))),"",AVERAGE(INDIRECT("B"&amp;(ROW()-INT($B$1/2))):INDIRECT("B"&amp;(ROW()+INT($B$1/2)))))</f>
        <v/>
      </c>
      <c r="D1728" s="848">
        <f t="shared" si="586"/>
        <v>0</v>
      </c>
      <c r="E1728" s="275"/>
      <c r="F1728" s="15"/>
      <c r="G1728" s="3"/>
      <c r="H1728" s="3"/>
      <c r="I1728" s="3"/>
      <c r="J1728" s="3"/>
      <c r="K1728" s="3"/>
      <c r="L1728" s="554"/>
      <c r="M1728" s="545"/>
      <c r="N1728" s="546"/>
      <c r="O1728" s="5"/>
      <c r="P1728" s="216"/>
      <c r="Q1728" s="217"/>
      <c r="R1728" s="218"/>
      <c r="S1728" s="219">
        <f t="shared" si="603"/>
        <v>0</v>
      </c>
      <c r="T1728" s="220">
        <f t="shared" si="604"/>
        <v>0</v>
      </c>
      <c r="U1728" s="214">
        <f t="shared" si="601"/>
        <v>0</v>
      </c>
      <c r="W1728" s="221"/>
      <c r="X1728" s="222"/>
      <c r="Y1728" s="222"/>
      <c r="Z1728" s="223"/>
      <c r="AA1728" s="222"/>
      <c r="AB1728" s="224"/>
      <c r="AC1728" s="225"/>
      <c r="AD1728" s="2">
        <f t="shared" si="588"/>
        <v>0</v>
      </c>
      <c r="AE1728" s="2">
        <f t="shared" si="589"/>
        <v>0</v>
      </c>
      <c r="AF1728" s="226"/>
      <c r="AG1728" s="219">
        <f t="shared" si="593"/>
        <v>0</v>
      </c>
      <c r="AH1728" s="234">
        <f t="shared" si="594"/>
        <v>0</v>
      </c>
      <c r="AI1728" s="214">
        <f t="shared" si="602"/>
        <v>0</v>
      </c>
      <c r="AK1728" s="229">
        <f t="shared" si="595"/>
        <v>0</v>
      </c>
      <c r="AL1728" s="226"/>
      <c r="AM1728" s="15"/>
      <c r="AN1728" s="232" t="e">
        <f t="shared" si="596"/>
        <v>#DIV/0!</v>
      </c>
      <c r="AO1728" s="214">
        <f t="shared" si="590"/>
        <v>0</v>
      </c>
      <c r="AQ1728" s="210"/>
      <c r="AR1728" s="231"/>
      <c r="AS1728" s="15"/>
      <c r="AT1728" s="232">
        <f t="shared" si="597"/>
        <v>0</v>
      </c>
      <c r="AU1728" s="235">
        <f t="shared" si="598"/>
        <v>0</v>
      </c>
      <c r="AY1728" s="210"/>
      <c r="AZ1728" s="231"/>
      <c r="BA1728" s="15"/>
      <c r="BB1728" s="232">
        <f t="shared" si="587"/>
        <v>0</v>
      </c>
      <c r="BC1728" s="235">
        <f t="shared" si="599"/>
        <v>0</v>
      </c>
      <c r="BG1728" s="210"/>
      <c r="BH1728" s="231"/>
      <c r="BI1728" s="15"/>
      <c r="BJ1728" s="232">
        <f t="shared" si="591"/>
        <v>0</v>
      </c>
      <c r="BK1728" s="235">
        <f t="shared" si="600"/>
        <v>0</v>
      </c>
      <c r="BM1728" s="109">
        <f t="shared" si="592"/>
        <v>-1.9451403222885753</v>
      </c>
      <c r="BN1728" s="213"/>
      <c r="BR1728" s="228"/>
      <c r="BS1728" s="311"/>
      <c r="BT1728" s="3"/>
      <c r="BU1728" s="213"/>
      <c r="BV1728" s="213"/>
      <c r="BW1728" s="291"/>
    </row>
    <row r="1729" spans="1:75" x14ac:dyDescent="0.2">
      <c r="A1729" s="210"/>
      <c r="B1729" s="211"/>
      <c r="C1729" s="848" t="str">
        <f ca="1">IF(ISERR(AVERAGE(INDIRECT("B"&amp;(ROW()-INT($B$1/2))):INDIRECT("B"&amp;(ROW()+INT($B$1/2))))),"",AVERAGE(INDIRECT("B"&amp;(ROW()-INT($B$1/2))):INDIRECT("B"&amp;(ROW()+INT($B$1/2)))))</f>
        <v/>
      </c>
      <c r="D1729" s="848">
        <f t="shared" ref="D1729:D1792" si="605">A1729-A1728</f>
        <v>0</v>
      </c>
      <c r="E1729" s="275"/>
      <c r="F1729" s="15"/>
      <c r="G1729" s="3"/>
      <c r="H1729" s="3"/>
      <c r="I1729" s="3"/>
      <c r="J1729" s="3"/>
      <c r="K1729" s="3"/>
      <c r="L1729" s="554"/>
      <c r="M1729" s="545"/>
      <c r="N1729" s="546"/>
      <c r="O1729" s="5"/>
      <c r="P1729" s="216"/>
      <c r="Q1729" s="217"/>
      <c r="R1729" s="218"/>
      <c r="S1729" s="219">
        <f t="shared" si="603"/>
        <v>0</v>
      </c>
      <c r="T1729" s="220">
        <f t="shared" si="604"/>
        <v>0</v>
      </c>
      <c r="U1729" s="214">
        <f t="shared" si="601"/>
        <v>0</v>
      </c>
      <c r="W1729" s="221"/>
      <c r="X1729" s="222"/>
      <c r="Y1729" s="222"/>
      <c r="Z1729" s="223"/>
      <c r="AA1729" s="222"/>
      <c r="AB1729" s="224"/>
      <c r="AC1729" s="225"/>
      <c r="AD1729" s="2">
        <f t="shared" si="588"/>
        <v>0</v>
      </c>
      <c r="AE1729" s="2">
        <f t="shared" si="589"/>
        <v>0</v>
      </c>
      <c r="AF1729" s="226"/>
      <c r="AG1729" s="219">
        <f t="shared" si="593"/>
        <v>0</v>
      </c>
      <c r="AH1729" s="234">
        <f t="shared" si="594"/>
        <v>0</v>
      </c>
      <c r="AI1729" s="214">
        <f t="shared" si="602"/>
        <v>0</v>
      </c>
      <c r="AK1729" s="229">
        <f t="shared" si="595"/>
        <v>0</v>
      </c>
      <c r="AL1729" s="226"/>
      <c r="AM1729" s="15"/>
      <c r="AN1729" s="232" t="e">
        <f t="shared" si="596"/>
        <v>#DIV/0!</v>
      </c>
      <c r="AO1729" s="214">
        <f t="shared" si="590"/>
        <v>0</v>
      </c>
      <c r="AQ1729" s="210"/>
      <c r="AR1729" s="231"/>
      <c r="AS1729" s="15"/>
      <c r="AT1729" s="232">
        <f t="shared" si="597"/>
        <v>0</v>
      </c>
      <c r="AU1729" s="235">
        <f t="shared" si="598"/>
        <v>0</v>
      </c>
      <c r="AY1729" s="210"/>
      <c r="AZ1729" s="231"/>
      <c r="BA1729" s="15"/>
      <c r="BB1729" s="232">
        <f t="shared" si="587"/>
        <v>0</v>
      </c>
      <c r="BC1729" s="235">
        <f t="shared" si="599"/>
        <v>0</v>
      </c>
      <c r="BG1729" s="210"/>
      <c r="BH1729" s="231"/>
      <c r="BI1729" s="15"/>
      <c r="BJ1729" s="232">
        <f t="shared" si="591"/>
        <v>0</v>
      </c>
      <c r="BK1729" s="235">
        <f t="shared" si="600"/>
        <v>0</v>
      </c>
      <c r="BM1729" s="109">
        <f t="shared" si="592"/>
        <v>-1.946972659786312</v>
      </c>
      <c r="BN1729" s="213"/>
      <c r="BR1729" s="228"/>
      <c r="BS1729" s="311"/>
      <c r="BT1729" s="3"/>
      <c r="BU1729" s="213"/>
      <c r="BV1729" s="213"/>
      <c r="BW1729" s="291"/>
    </row>
    <row r="1730" spans="1:75" x14ac:dyDescent="0.2">
      <c r="A1730" s="210"/>
      <c r="B1730" s="211"/>
      <c r="C1730" s="848" t="str">
        <f ca="1">IF(ISERR(AVERAGE(INDIRECT("B"&amp;(ROW()-INT($B$1/2))):INDIRECT("B"&amp;(ROW()+INT($B$1/2))))),"",AVERAGE(INDIRECT("B"&amp;(ROW()-INT($B$1/2))):INDIRECT("B"&amp;(ROW()+INT($B$1/2)))))</f>
        <v/>
      </c>
      <c r="D1730" s="848">
        <f t="shared" si="605"/>
        <v>0</v>
      </c>
      <c r="E1730" s="275"/>
      <c r="F1730" s="15"/>
      <c r="G1730" s="3"/>
      <c r="H1730" s="3"/>
      <c r="I1730" s="3"/>
      <c r="J1730" s="3"/>
      <c r="K1730" s="3"/>
      <c r="L1730" s="554"/>
      <c r="M1730" s="545"/>
      <c r="N1730" s="546"/>
      <c r="O1730" s="5"/>
      <c r="P1730" s="216"/>
      <c r="Q1730" s="217"/>
      <c r="R1730" s="218"/>
      <c r="S1730" s="219">
        <f t="shared" si="603"/>
        <v>0</v>
      </c>
      <c r="T1730" s="220">
        <f t="shared" si="604"/>
        <v>0</v>
      </c>
      <c r="U1730" s="214">
        <f t="shared" si="601"/>
        <v>0</v>
      </c>
      <c r="W1730" s="221"/>
      <c r="X1730" s="222"/>
      <c r="Y1730" s="222"/>
      <c r="Z1730" s="223"/>
      <c r="AA1730" s="222"/>
      <c r="AB1730" s="224"/>
      <c r="AC1730" s="225"/>
      <c r="AD1730" s="2">
        <f t="shared" si="588"/>
        <v>0</v>
      </c>
      <c r="AE1730" s="2">
        <f t="shared" si="589"/>
        <v>0</v>
      </c>
      <c r="AF1730" s="226"/>
      <c r="AG1730" s="219">
        <f t="shared" si="593"/>
        <v>0</v>
      </c>
      <c r="AH1730" s="234">
        <f t="shared" si="594"/>
        <v>0</v>
      </c>
      <c r="AI1730" s="214">
        <f t="shared" si="602"/>
        <v>0</v>
      </c>
      <c r="AK1730" s="229">
        <f t="shared" si="595"/>
        <v>0</v>
      </c>
      <c r="AL1730" s="226"/>
      <c r="AM1730" s="15"/>
      <c r="AN1730" s="232" t="e">
        <f t="shared" si="596"/>
        <v>#DIV/0!</v>
      </c>
      <c r="AO1730" s="214">
        <f t="shared" si="590"/>
        <v>0</v>
      </c>
      <c r="AQ1730" s="210"/>
      <c r="AR1730" s="231"/>
      <c r="AS1730" s="15"/>
      <c r="AT1730" s="232">
        <f t="shared" si="597"/>
        <v>0</v>
      </c>
      <c r="AU1730" s="235">
        <f t="shared" si="598"/>
        <v>0</v>
      </c>
      <c r="AY1730" s="210"/>
      <c r="AZ1730" s="231"/>
      <c r="BA1730" s="15"/>
      <c r="BB1730" s="232">
        <f t="shared" si="587"/>
        <v>0</v>
      </c>
      <c r="BC1730" s="235">
        <f t="shared" si="599"/>
        <v>0</v>
      </c>
      <c r="BG1730" s="210"/>
      <c r="BH1730" s="231"/>
      <c r="BI1730" s="15"/>
      <c r="BJ1730" s="232">
        <f t="shared" si="591"/>
        <v>0</v>
      </c>
      <c r="BK1730" s="235">
        <f t="shared" si="600"/>
        <v>0</v>
      </c>
      <c r="BM1730" s="109">
        <f t="shared" si="592"/>
        <v>-1.9488049972840487</v>
      </c>
      <c r="BN1730" s="213"/>
      <c r="BR1730" s="228"/>
      <c r="BS1730" s="311"/>
      <c r="BT1730" s="3"/>
      <c r="BU1730" s="213"/>
      <c r="BV1730" s="213"/>
      <c r="BW1730" s="291"/>
    </row>
    <row r="1731" spans="1:75" x14ac:dyDescent="0.2">
      <c r="A1731" s="210"/>
      <c r="B1731" s="211"/>
      <c r="C1731" s="848" t="str">
        <f ca="1">IF(ISERR(AVERAGE(INDIRECT("B"&amp;(ROW()-INT($B$1/2))):INDIRECT("B"&amp;(ROW()+INT($B$1/2))))),"",AVERAGE(INDIRECT("B"&amp;(ROW()-INT($B$1/2))):INDIRECT("B"&amp;(ROW()+INT($B$1/2)))))</f>
        <v/>
      </c>
      <c r="D1731" s="848">
        <f t="shared" si="605"/>
        <v>0</v>
      </c>
      <c r="E1731" s="275"/>
      <c r="F1731" s="15"/>
      <c r="G1731" s="3"/>
      <c r="H1731" s="3"/>
      <c r="I1731" s="3"/>
      <c r="J1731" s="3"/>
      <c r="K1731" s="3"/>
      <c r="L1731" s="554"/>
      <c r="M1731" s="545"/>
      <c r="N1731" s="546"/>
      <c r="O1731" s="5"/>
      <c r="P1731" s="216"/>
      <c r="Q1731" s="217"/>
      <c r="R1731" s="218"/>
      <c r="S1731" s="219">
        <f t="shared" si="603"/>
        <v>0</v>
      </c>
      <c r="T1731" s="220">
        <f t="shared" si="604"/>
        <v>0</v>
      </c>
      <c r="U1731" s="214">
        <f t="shared" si="601"/>
        <v>0</v>
      </c>
      <c r="W1731" s="221"/>
      <c r="X1731" s="222"/>
      <c r="Y1731" s="222"/>
      <c r="Z1731" s="223"/>
      <c r="AA1731" s="222"/>
      <c r="AB1731" s="224"/>
      <c r="AC1731" s="225"/>
      <c r="AD1731" s="2">
        <f t="shared" si="588"/>
        <v>0</v>
      </c>
      <c r="AE1731" s="2">
        <f t="shared" si="589"/>
        <v>0</v>
      </c>
      <c r="AF1731" s="226"/>
      <c r="AG1731" s="219">
        <f t="shared" si="593"/>
        <v>0</v>
      </c>
      <c r="AH1731" s="234">
        <f t="shared" si="594"/>
        <v>0</v>
      </c>
      <c r="AI1731" s="214">
        <f t="shared" si="602"/>
        <v>0</v>
      </c>
      <c r="AK1731" s="229">
        <f t="shared" si="595"/>
        <v>0</v>
      </c>
      <c r="AL1731" s="226"/>
      <c r="AM1731" s="15"/>
      <c r="AN1731" s="232" t="e">
        <f t="shared" si="596"/>
        <v>#DIV/0!</v>
      </c>
      <c r="AO1731" s="214">
        <f t="shared" si="590"/>
        <v>0</v>
      </c>
      <c r="AQ1731" s="210"/>
      <c r="AR1731" s="231"/>
      <c r="AS1731" s="15"/>
      <c r="AT1731" s="232">
        <f t="shared" si="597"/>
        <v>0</v>
      </c>
      <c r="AU1731" s="235">
        <f t="shared" si="598"/>
        <v>0</v>
      </c>
      <c r="AY1731" s="210"/>
      <c r="AZ1731" s="231"/>
      <c r="BA1731" s="15"/>
      <c r="BB1731" s="232">
        <f t="shared" si="587"/>
        <v>0</v>
      </c>
      <c r="BC1731" s="235">
        <f t="shared" si="599"/>
        <v>0</v>
      </c>
      <c r="BG1731" s="210"/>
      <c r="BH1731" s="231"/>
      <c r="BI1731" s="15"/>
      <c r="BJ1731" s="232">
        <f t="shared" si="591"/>
        <v>0</v>
      </c>
      <c r="BK1731" s="235">
        <f t="shared" si="600"/>
        <v>0</v>
      </c>
      <c r="BM1731" s="109">
        <f t="shared" si="592"/>
        <v>-1.9506373347817854</v>
      </c>
      <c r="BN1731" s="213"/>
      <c r="BR1731" s="228"/>
      <c r="BS1731" s="311"/>
      <c r="BT1731" s="3"/>
      <c r="BU1731" s="213"/>
      <c r="BV1731" s="213"/>
      <c r="BW1731" s="291"/>
    </row>
    <row r="1732" spans="1:75" x14ac:dyDescent="0.2">
      <c r="A1732" s="210"/>
      <c r="B1732" s="211"/>
      <c r="C1732" s="848" t="str">
        <f ca="1">IF(ISERR(AVERAGE(INDIRECT("B"&amp;(ROW()-INT($B$1/2))):INDIRECT("B"&amp;(ROW()+INT($B$1/2))))),"",AVERAGE(INDIRECT("B"&amp;(ROW()-INT($B$1/2))):INDIRECT("B"&amp;(ROW()+INT($B$1/2)))))</f>
        <v/>
      </c>
      <c r="D1732" s="848">
        <f t="shared" si="605"/>
        <v>0</v>
      </c>
      <c r="E1732" s="275"/>
      <c r="F1732" s="15"/>
      <c r="G1732" s="3"/>
      <c r="H1732" s="3"/>
      <c r="I1732" s="3"/>
      <c r="J1732" s="3"/>
      <c r="K1732" s="3"/>
      <c r="L1732" s="554"/>
      <c r="M1732" s="545"/>
      <c r="N1732" s="546"/>
      <c r="O1732" s="5"/>
      <c r="P1732" s="216"/>
      <c r="Q1732" s="217"/>
      <c r="R1732" s="218"/>
      <c r="S1732" s="219">
        <f t="shared" si="603"/>
        <v>0</v>
      </c>
      <c r="T1732" s="220">
        <f t="shared" si="604"/>
        <v>0</v>
      </c>
      <c r="U1732" s="214">
        <f t="shared" si="601"/>
        <v>0</v>
      </c>
      <c r="W1732" s="221"/>
      <c r="X1732" s="222"/>
      <c r="Y1732" s="222"/>
      <c r="Z1732" s="223"/>
      <c r="AA1732" s="222"/>
      <c r="AB1732" s="224"/>
      <c r="AC1732" s="225"/>
      <c r="AD1732" s="2">
        <f t="shared" si="588"/>
        <v>0</v>
      </c>
      <c r="AE1732" s="2">
        <f t="shared" si="589"/>
        <v>0</v>
      </c>
      <c r="AF1732" s="226"/>
      <c r="AG1732" s="219">
        <f t="shared" si="593"/>
        <v>0</v>
      </c>
      <c r="AH1732" s="234">
        <f t="shared" si="594"/>
        <v>0</v>
      </c>
      <c r="AI1732" s="214">
        <f t="shared" si="602"/>
        <v>0</v>
      </c>
      <c r="AK1732" s="229">
        <f t="shared" si="595"/>
        <v>0</v>
      </c>
      <c r="AL1732" s="226"/>
      <c r="AM1732" s="15"/>
      <c r="AN1732" s="232" t="e">
        <f t="shared" si="596"/>
        <v>#DIV/0!</v>
      </c>
      <c r="AO1732" s="214">
        <f t="shared" si="590"/>
        <v>0</v>
      </c>
      <c r="AQ1732" s="210"/>
      <c r="AR1732" s="231"/>
      <c r="AS1732" s="15"/>
      <c r="AT1732" s="232">
        <f t="shared" si="597"/>
        <v>0</v>
      </c>
      <c r="AU1732" s="235">
        <f t="shared" si="598"/>
        <v>0</v>
      </c>
      <c r="AY1732" s="210"/>
      <c r="AZ1732" s="231"/>
      <c r="BA1732" s="15"/>
      <c r="BB1732" s="232">
        <f t="shared" ref="BB1732:BB1795" si="606">IF(AY1732&gt;0,(26.3/MAX($AY$4:$AY$4600))*AY1732,0)</f>
        <v>0</v>
      </c>
      <c r="BC1732" s="235">
        <f t="shared" si="599"/>
        <v>0</v>
      </c>
      <c r="BG1732" s="210"/>
      <c r="BH1732" s="231"/>
      <c r="BI1732" s="15"/>
      <c r="BJ1732" s="232">
        <f t="shared" si="591"/>
        <v>0</v>
      </c>
      <c r="BK1732" s="235">
        <f t="shared" si="600"/>
        <v>0</v>
      </c>
      <c r="BM1732" s="109">
        <f t="shared" si="592"/>
        <v>-1.9524696722795221</v>
      </c>
      <c r="BN1732" s="213"/>
      <c r="BR1732" s="228"/>
      <c r="BS1732" s="311"/>
      <c r="BT1732" s="3"/>
      <c r="BU1732" s="213"/>
      <c r="BV1732" s="213"/>
      <c r="BW1732" s="291"/>
    </row>
    <row r="1733" spans="1:75" x14ac:dyDescent="0.2">
      <c r="A1733" s="210"/>
      <c r="B1733" s="211"/>
      <c r="C1733" s="848" t="str">
        <f ca="1">IF(ISERR(AVERAGE(INDIRECT("B"&amp;(ROW()-INT($B$1/2))):INDIRECT("B"&amp;(ROW()+INT($B$1/2))))),"",AVERAGE(INDIRECT("B"&amp;(ROW()-INT($B$1/2))):INDIRECT("B"&amp;(ROW()+INT($B$1/2)))))</f>
        <v/>
      </c>
      <c r="D1733" s="848">
        <f t="shared" si="605"/>
        <v>0</v>
      </c>
      <c r="E1733" s="275"/>
      <c r="F1733" s="15"/>
      <c r="G1733" s="3"/>
      <c r="H1733" s="3"/>
      <c r="I1733" s="3"/>
      <c r="J1733" s="3"/>
      <c r="K1733" s="3"/>
      <c r="L1733" s="554"/>
      <c r="M1733" s="545"/>
      <c r="N1733" s="546"/>
      <c r="O1733" s="5"/>
      <c r="P1733" s="216"/>
      <c r="Q1733" s="217"/>
      <c r="R1733" s="218"/>
      <c r="S1733" s="219">
        <f t="shared" si="603"/>
        <v>0</v>
      </c>
      <c r="T1733" s="220">
        <f t="shared" si="604"/>
        <v>0</v>
      </c>
      <c r="U1733" s="214">
        <f t="shared" si="601"/>
        <v>0</v>
      </c>
      <c r="W1733" s="221"/>
      <c r="X1733" s="222"/>
      <c r="Y1733" s="222"/>
      <c r="Z1733" s="223"/>
      <c r="AA1733" s="222"/>
      <c r="AB1733" s="224"/>
      <c r="AC1733" s="225"/>
      <c r="AD1733" s="2">
        <f t="shared" ref="AD1733:AD1796" si="607">IF(W1733&lt;0,W1733-X1733/60-Y1733/3600,W1733+X1733/60+Y1733/3600)</f>
        <v>0</v>
      </c>
      <c r="AE1733" s="2">
        <f t="shared" ref="AE1733:AE1796" si="608">IF(Z1733&lt;0,Z1733-AA1733/60-AB1733/3600,Z1733+AA1733/60+AB1733/3600)</f>
        <v>0</v>
      </c>
      <c r="AF1733" s="226"/>
      <c r="AG1733" s="219">
        <f t="shared" si="593"/>
        <v>0</v>
      </c>
      <c r="AH1733" s="234">
        <f t="shared" si="594"/>
        <v>0</v>
      </c>
      <c r="AI1733" s="214">
        <f t="shared" si="602"/>
        <v>0</v>
      </c>
      <c r="AK1733" s="229">
        <f t="shared" si="595"/>
        <v>0</v>
      </c>
      <c r="AL1733" s="226"/>
      <c r="AM1733" s="15"/>
      <c r="AN1733" s="232" t="e">
        <f t="shared" si="596"/>
        <v>#DIV/0!</v>
      </c>
      <c r="AO1733" s="214">
        <f t="shared" ref="AO1733:AO1796" si="609">AL1733*3.28084</f>
        <v>0</v>
      </c>
      <c r="AQ1733" s="210"/>
      <c r="AR1733" s="231"/>
      <c r="AS1733" s="15"/>
      <c r="AT1733" s="232">
        <f t="shared" si="597"/>
        <v>0</v>
      </c>
      <c r="AU1733" s="235">
        <f t="shared" si="598"/>
        <v>0</v>
      </c>
      <c r="AY1733" s="210"/>
      <c r="AZ1733" s="231"/>
      <c r="BA1733" s="15"/>
      <c r="BB1733" s="232">
        <f t="shared" si="606"/>
        <v>0</v>
      </c>
      <c r="BC1733" s="235">
        <f t="shared" si="599"/>
        <v>0</v>
      </c>
      <c r="BG1733" s="210"/>
      <c r="BH1733" s="231"/>
      <c r="BI1733" s="15"/>
      <c r="BJ1733" s="232">
        <f t="shared" ref="BJ1733:BJ1796" si="610">BG1733</f>
        <v>0</v>
      </c>
      <c r="BK1733" s="235">
        <f t="shared" si="600"/>
        <v>0</v>
      </c>
      <c r="BM1733" s="109">
        <f t="shared" ref="BM1733:BM1796" si="611">BM1732+$BQ$14</f>
        <v>-1.9543020097772588</v>
      </c>
      <c r="BN1733" s="213"/>
      <c r="BR1733" s="228"/>
      <c r="BS1733" s="311"/>
      <c r="BT1733" s="3"/>
      <c r="BU1733" s="213"/>
      <c r="BV1733" s="213"/>
      <c r="BW1733" s="291"/>
    </row>
    <row r="1734" spans="1:75" x14ac:dyDescent="0.2">
      <c r="A1734" s="210"/>
      <c r="B1734" s="211"/>
      <c r="C1734" s="848" t="str">
        <f ca="1">IF(ISERR(AVERAGE(INDIRECT("B"&amp;(ROW()-INT($B$1/2))):INDIRECT("B"&amp;(ROW()+INT($B$1/2))))),"",AVERAGE(INDIRECT("B"&amp;(ROW()-INT($B$1/2))):INDIRECT("B"&amp;(ROW()+INT($B$1/2)))))</f>
        <v/>
      </c>
      <c r="D1734" s="848">
        <f t="shared" si="605"/>
        <v>0</v>
      </c>
      <c r="E1734" s="275"/>
      <c r="F1734" s="15"/>
      <c r="G1734" s="3"/>
      <c r="H1734" s="3"/>
      <c r="I1734" s="3"/>
      <c r="J1734" s="3"/>
      <c r="K1734" s="3"/>
      <c r="L1734" s="554"/>
      <c r="M1734" s="545"/>
      <c r="N1734" s="546"/>
      <c r="O1734" s="5"/>
      <c r="P1734" s="216"/>
      <c r="Q1734" s="217"/>
      <c r="R1734" s="218"/>
      <c r="S1734" s="219">
        <f t="shared" si="603"/>
        <v>0</v>
      </c>
      <c r="T1734" s="220">
        <f t="shared" si="604"/>
        <v>0</v>
      </c>
      <c r="U1734" s="214">
        <f t="shared" si="601"/>
        <v>0</v>
      </c>
      <c r="W1734" s="221"/>
      <c r="X1734" s="222"/>
      <c r="Y1734" s="222"/>
      <c r="Z1734" s="223"/>
      <c r="AA1734" s="222"/>
      <c r="AB1734" s="224"/>
      <c r="AC1734" s="225"/>
      <c r="AD1734" s="2">
        <f t="shared" si="607"/>
        <v>0</v>
      </c>
      <c r="AE1734" s="2">
        <f t="shared" si="608"/>
        <v>0</v>
      </c>
      <c r="AF1734" s="226"/>
      <c r="AG1734" s="219">
        <f t="shared" ref="AG1734:AG1797" si="612">AG1733+IF(AD1734&lt;&gt;0,1.852*60*1000*((ACOS((SIN((AD1733/180)*PI()))*(SIN((AD1734/180)*PI()))+(COS((AD1733/180)*PI()))*(COS((AD1734/180)*PI()))*(COS((AE1734/180)*PI()-(AE1733/180)*PI())))/PI())*180),0)</f>
        <v>0</v>
      </c>
      <c r="AH1734" s="234">
        <f t="shared" ref="AH1734:AH1797" si="613">AH1733+IF(AD1734&lt;&gt;0,1.852*60*0.6213712*((ACOS((SIN((AD1733/180)*PI()))*(SIN((AD1734/180)*PI()))+(COS((AD1733/180)*PI()))*(COS((AD1734/180)*PI()))*(COS((AE1734/180)*PI()-(AE1733/180)*PI())))/PI())*180),0)</f>
        <v>0</v>
      </c>
      <c r="AI1734" s="214">
        <f t="shared" si="602"/>
        <v>0</v>
      </c>
      <c r="AK1734" s="229">
        <f t="shared" ref="AK1734:AK1797" si="614">IF(AL1734&gt;0,AK1733+$AO$1,0)</f>
        <v>0</v>
      </c>
      <c r="AL1734" s="226"/>
      <c r="AM1734" s="15"/>
      <c r="AN1734" s="232" t="e">
        <f t="shared" ref="AN1734:AN1797" si="615">(42341.84/MAX(AK1734:AK6330))*AK1734*0.0006213712</f>
        <v>#DIV/0!</v>
      </c>
      <c r="AO1734" s="214">
        <f t="shared" si="609"/>
        <v>0</v>
      </c>
      <c r="AQ1734" s="210"/>
      <c r="AR1734" s="231"/>
      <c r="AS1734" s="15"/>
      <c r="AT1734" s="232">
        <f t="shared" ref="AT1734:AT1797" si="616">IF(AQ1734&gt;0,(26.3/(MAX($AQ$4:$AQ$4600)*0.0006213712))*AQ1734*0.0006213712,0)</f>
        <v>0</v>
      </c>
      <c r="AU1734" s="235">
        <f t="shared" ref="AU1734:AU1797" si="617">(AR1734*3.28084)+(AW$4)</f>
        <v>0</v>
      </c>
      <c r="AY1734" s="210"/>
      <c r="AZ1734" s="231"/>
      <c r="BA1734" s="15"/>
      <c r="BB1734" s="232">
        <f t="shared" si="606"/>
        <v>0</v>
      </c>
      <c r="BC1734" s="235">
        <f t="shared" ref="BC1734:BC1797" si="618">AZ1734+BE$4</f>
        <v>0</v>
      </c>
      <c r="BG1734" s="210"/>
      <c r="BH1734" s="231"/>
      <c r="BI1734" s="15"/>
      <c r="BJ1734" s="232">
        <f t="shared" si="610"/>
        <v>0</v>
      </c>
      <c r="BK1734" s="235">
        <f t="shared" ref="BK1734:BK1797" si="619">BH1734*BM1734</f>
        <v>0</v>
      </c>
      <c r="BM1734" s="109">
        <f t="shared" si="611"/>
        <v>-1.9561343472749955</v>
      </c>
      <c r="BN1734" s="213"/>
      <c r="BR1734" s="228"/>
      <c r="BS1734" s="311"/>
      <c r="BT1734" s="3"/>
      <c r="BU1734" s="213"/>
      <c r="BV1734" s="213"/>
      <c r="BW1734" s="291"/>
    </row>
    <row r="1735" spans="1:75" x14ac:dyDescent="0.2">
      <c r="A1735" s="210"/>
      <c r="B1735" s="211"/>
      <c r="C1735" s="848" t="str">
        <f ca="1">IF(ISERR(AVERAGE(INDIRECT("B"&amp;(ROW()-INT($B$1/2))):INDIRECT("B"&amp;(ROW()+INT($B$1/2))))),"",AVERAGE(INDIRECT("B"&amp;(ROW()-INT($B$1/2))):INDIRECT("B"&amp;(ROW()+INT($B$1/2)))))</f>
        <v/>
      </c>
      <c r="D1735" s="848">
        <f t="shared" si="605"/>
        <v>0</v>
      </c>
      <c r="E1735" s="275"/>
      <c r="F1735" s="15"/>
      <c r="G1735" s="3"/>
      <c r="H1735" s="3"/>
      <c r="I1735" s="3"/>
      <c r="J1735" s="3"/>
      <c r="K1735" s="3"/>
      <c r="L1735" s="554"/>
      <c r="M1735" s="545"/>
      <c r="N1735" s="546"/>
      <c r="O1735" s="5"/>
      <c r="P1735" s="216"/>
      <c r="Q1735" s="217"/>
      <c r="R1735" s="218"/>
      <c r="S1735" s="219">
        <f t="shared" si="603"/>
        <v>0</v>
      </c>
      <c r="T1735" s="220">
        <f t="shared" si="604"/>
        <v>0</v>
      </c>
      <c r="U1735" s="214">
        <f t="shared" ref="U1735:U1798" si="620">R1735*3.28084</f>
        <v>0</v>
      </c>
      <c r="W1735" s="221"/>
      <c r="X1735" s="222"/>
      <c r="Y1735" s="222"/>
      <c r="Z1735" s="223"/>
      <c r="AA1735" s="222"/>
      <c r="AB1735" s="224"/>
      <c r="AC1735" s="225"/>
      <c r="AD1735" s="2">
        <f t="shared" si="607"/>
        <v>0</v>
      </c>
      <c r="AE1735" s="2">
        <f t="shared" si="608"/>
        <v>0</v>
      </c>
      <c r="AF1735" s="226"/>
      <c r="AG1735" s="219">
        <f t="shared" si="612"/>
        <v>0</v>
      </c>
      <c r="AH1735" s="234">
        <f t="shared" si="613"/>
        <v>0</v>
      </c>
      <c r="AI1735" s="214">
        <f t="shared" ref="AI1735:AI1798" si="621">AF1735*3.28084</f>
        <v>0</v>
      </c>
      <c r="AK1735" s="229">
        <f t="shared" si="614"/>
        <v>0</v>
      </c>
      <c r="AL1735" s="226"/>
      <c r="AM1735" s="15"/>
      <c r="AN1735" s="232" t="e">
        <f t="shared" si="615"/>
        <v>#DIV/0!</v>
      </c>
      <c r="AO1735" s="214">
        <f t="shared" si="609"/>
        <v>0</v>
      </c>
      <c r="AQ1735" s="210"/>
      <c r="AR1735" s="231"/>
      <c r="AS1735" s="15"/>
      <c r="AT1735" s="232">
        <f t="shared" si="616"/>
        <v>0</v>
      </c>
      <c r="AU1735" s="235">
        <f t="shared" si="617"/>
        <v>0</v>
      </c>
      <c r="AY1735" s="210"/>
      <c r="AZ1735" s="231"/>
      <c r="BA1735" s="15"/>
      <c r="BB1735" s="232">
        <f t="shared" si="606"/>
        <v>0</v>
      </c>
      <c r="BC1735" s="235">
        <f t="shared" si="618"/>
        <v>0</v>
      </c>
      <c r="BG1735" s="210"/>
      <c r="BH1735" s="231"/>
      <c r="BI1735" s="15"/>
      <c r="BJ1735" s="232">
        <f t="shared" si="610"/>
        <v>0</v>
      </c>
      <c r="BK1735" s="235">
        <f t="shared" si="619"/>
        <v>0</v>
      </c>
      <c r="BM1735" s="109">
        <f t="shared" si="611"/>
        <v>-1.9579666847727322</v>
      </c>
      <c r="BN1735" s="213"/>
      <c r="BR1735" s="228"/>
      <c r="BS1735" s="311"/>
      <c r="BT1735" s="3"/>
      <c r="BU1735" s="213"/>
      <c r="BV1735" s="213"/>
      <c r="BW1735" s="291"/>
    </row>
    <row r="1736" spans="1:75" x14ac:dyDescent="0.2">
      <c r="A1736" s="210"/>
      <c r="B1736" s="211"/>
      <c r="C1736" s="848" t="str">
        <f ca="1">IF(ISERR(AVERAGE(INDIRECT("B"&amp;(ROW()-INT($B$1/2))):INDIRECT("B"&amp;(ROW()+INT($B$1/2))))),"",AVERAGE(INDIRECT("B"&amp;(ROW()-INT($B$1/2))):INDIRECT("B"&amp;(ROW()+INT($B$1/2)))))</f>
        <v/>
      </c>
      <c r="D1736" s="848">
        <f t="shared" si="605"/>
        <v>0</v>
      </c>
      <c r="E1736" s="275"/>
      <c r="F1736" s="15"/>
      <c r="G1736" s="3"/>
      <c r="H1736" s="3"/>
      <c r="I1736" s="3"/>
      <c r="J1736" s="3"/>
      <c r="K1736" s="3"/>
      <c r="L1736" s="554"/>
      <c r="M1736" s="545"/>
      <c r="N1736" s="546"/>
      <c r="O1736" s="5"/>
      <c r="P1736" s="216"/>
      <c r="Q1736" s="217"/>
      <c r="R1736" s="218"/>
      <c r="S1736" s="219">
        <f t="shared" si="603"/>
        <v>0</v>
      </c>
      <c r="T1736" s="220">
        <f t="shared" si="604"/>
        <v>0</v>
      </c>
      <c r="U1736" s="214">
        <f t="shared" si="620"/>
        <v>0</v>
      </c>
      <c r="W1736" s="221"/>
      <c r="X1736" s="222"/>
      <c r="Y1736" s="222"/>
      <c r="Z1736" s="223"/>
      <c r="AA1736" s="222"/>
      <c r="AB1736" s="224"/>
      <c r="AC1736" s="225"/>
      <c r="AD1736" s="2">
        <f t="shared" si="607"/>
        <v>0</v>
      </c>
      <c r="AE1736" s="2">
        <f t="shared" si="608"/>
        <v>0</v>
      </c>
      <c r="AF1736" s="226"/>
      <c r="AG1736" s="219">
        <f t="shared" si="612"/>
        <v>0</v>
      </c>
      <c r="AH1736" s="234">
        <f t="shared" si="613"/>
        <v>0</v>
      </c>
      <c r="AI1736" s="214">
        <f t="shared" si="621"/>
        <v>0</v>
      </c>
      <c r="AK1736" s="229">
        <f t="shared" si="614"/>
        <v>0</v>
      </c>
      <c r="AL1736" s="226"/>
      <c r="AM1736" s="15"/>
      <c r="AN1736" s="232" t="e">
        <f t="shared" si="615"/>
        <v>#DIV/0!</v>
      </c>
      <c r="AO1736" s="214">
        <f t="shared" si="609"/>
        <v>0</v>
      </c>
      <c r="AQ1736" s="210"/>
      <c r="AR1736" s="231"/>
      <c r="AS1736" s="15"/>
      <c r="AT1736" s="232">
        <f t="shared" si="616"/>
        <v>0</v>
      </c>
      <c r="AU1736" s="235">
        <f t="shared" si="617"/>
        <v>0</v>
      </c>
      <c r="AY1736" s="210"/>
      <c r="AZ1736" s="231"/>
      <c r="BA1736" s="15"/>
      <c r="BB1736" s="232">
        <f t="shared" si="606"/>
        <v>0</v>
      </c>
      <c r="BC1736" s="235">
        <f t="shared" si="618"/>
        <v>0</v>
      </c>
      <c r="BG1736" s="210"/>
      <c r="BH1736" s="231"/>
      <c r="BI1736" s="15"/>
      <c r="BJ1736" s="232">
        <f t="shared" si="610"/>
        <v>0</v>
      </c>
      <c r="BK1736" s="235">
        <f t="shared" si="619"/>
        <v>0</v>
      </c>
      <c r="BM1736" s="109">
        <f t="shared" si="611"/>
        <v>-1.9597990222704689</v>
      </c>
      <c r="BN1736" s="213"/>
      <c r="BR1736" s="228"/>
      <c r="BS1736" s="311"/>
      <c r="BT1736" s="3"/>
      <c r="BU1736" s="213"/>
      <c r="BV1736" s="213"/>
      <c r="BW1736" s="291"/>
    </row>
    <row r="1737" spans="1:75" x14ac:dyDescent="0.2">
      <c r="A1737" s="210"/>
      <c r="B1737" s="211"/>
      <c r="C1737" s="848" t="str">
        <f ca="1">IF(ISERR(AVERAGE(INDIRECT("B"&amp;(ROW()-INT($B$1/2))):INDIRECT("B"&amp;(ROW()+INT($B$1/2))))),"",AVERAGE(INDIRECT("B"&amp;(ROW()-INT($B$1/2))):INDIRECT("B"&amp;(ROW()+INT($B$1/2)))))</f>
        <v/>
      </c>
      <c r="D1737" s="848">
        <f t="shared" si="605"/>
        <v>0</v>
      </c>
      <c r="E1737" s="275"/>
      <c r="F1737" s="15"/>
      <c r="G1737" s="3"/>
      <c r="H1737" s="3"/>
      <c r="I1737" s="3"/>
      <c r="J1737" s="3"/>
      <c r="K1737" s="3"/>
      <c r="L1737" s="554"/>
      <c r="M1737" s="545"/>
      <c r="N1737" s="546"/>
      <c r="O1737" s="5"/>
      <c r="P1737" s="216"/>
      <c r="Q1737" s="217"/>
      <c r="R1737" s="218"/>
      <c r="S1737" s="219">
        <f t="shared" ref="S1737:S1800" si="622">S1736+IF(P1737&lt;&gt;0,1.852*60*1000*((ACOS((SIN((P1736/180)*PI()))*(SIN((P1737/180)*PI()))+(COS((P1736/180)*PI()))*(COS((P1737/180)*PI()))*(COS((Q1737/180)*PI()-(Q1736/180)*PI())))/PI())*180),0)</f>
        <v>0</v>
      </c>
      <c r="T1737" s="220">
        <f t="shared" ref="T1737:T1800" si="623">T1736+IF(P1737&lt;&gt;0,1.852*60*0.6213712*((ACOS((SIN((P1736/180)*PI()))*(SIN((P1737/180)*PI()))+(COS((P1736/180)*PI()))*(COS((P1737/180)*PI()))*(COS((Q1737/180)*PI()-(Q1736/180)*PI())))/PI())*180),0)</f>
        <v>0</v>
      </c>
      <c r="U1737" s="214">
        <f t="shared" si="620"/>
        <v>0</v>
      </c>
      <c r="W1737" s="221"/>
      <c r="X1737" s="222"/>
      <c r="Y1737" s="222"/>
      <c r="Z1737" s="223"/>
      <c r="AA1737" s="222"/>
      <c r="AB1737" s="224"/>
      <c r="AC1737" s="225"/>
      <c r="AD1737" s="2">
        <f t="shared" si="607"/>
        <v>0</v>
      </c>
      <c r="AE1737" s="2">
        <f t="shared" si="608"/>
        <v>0</v>
      </c>
      <c r="AF1737" s="226"/>
      <c r="AG1737" s="219">
        <f t="shared" si="612"/>
        <v>0</v>
      </c>
      <c r="AH1737" s="234">
        <f t="shared" si="613"/>
        <v>0</v>
      </c>
      <c r="AI1737" s="214">
        <f t="shared" si="621"/>
        <v>0</v>
      </c>
      <c r="AK1737" s="229">
        <f t="shared" si="614"/>
        <v>0</v>
      </c>
      <c r="AL1737" s="226"/>
      <c r="AM1737" s="15"/>
      <c r="AN1737" s="232" t="e">
        <f t="shared" si="615"/>
        <v>#DIV/0!</v>
      </c>
      <c r="AO1737" s="214">
        <f t="shared" si="609"/>
        <v>0</v>
      </c>
      <c r="AQ1737" s="210"/>
      <c r="AR1737" s="231"/>
      <c r="AS1737" s="15"/>
      <c r="AT1737" s="232">
        <f t="shared" si="616"/>
        <v>0</v>
      </c>
      <c r="AU1737" s="235">
        <f t="shared" si="617"/>
        <v>0</v>
      </c>
      <c r="AY1737" s="210"/>
      <c r="AZ1737" s="231"/>
      <c r="BA1737" s="15"/>
      <c r="BB1737" s="232">
        <f t="shared" si="606"/>
        <v>0</v>
      </c>
      <c r="BC1737" s="235">
        <f t="shared" si="618"/>
        <v>0</v>
      </c>
      <c r="BG1737" s="210"/>
      <c r="BH1737" s="231"/>
      <c r="BI1737" s="15"/>
      <c r="BJ1737" s="232">
        <f t="shared" si="610"/>
        <v>0</v>
      </c>
      <c r="BK1737" s="235">
        <f t="shared" si="619"/>
        <v>0</v>
      </c>
      <c r="BM1737" s="109">
        <f t="shared" si="611"/>
        <v>-1.9616313597682056</v>
      </c>
      <c r="BN1737" s="213"/>
      <c r="BR1737" s="228"/>
      <c r="BS1737" s="311"/>
      <c r="BT1737" s="3"/>
      <c r="BU1737" s="213"/>
      <c r="BV1737" s="213"/>
      <c r="BW1737" s="291"/>
    </row>
    <row r="1738" spans="1:75" x14ac:dyDescent="0.2">
      <c r="A1738" s="210"/>
      <c r="B1738" s="211"/>
      <c r="C1738" s="848" t="str">
        <f ca="1">IF(ISERR(AVERAGE(INDIRECT("B"&amp;(ROW()-INT($B$1/2))):INDIRECT("B"&amp;(ROW()+INT($B$1/2))))),"",AVERAGE(INDIRECT("B"&amp;(ROW()-INT($B$1/2))):INDIRECT("B"&amp;(ROW()+INT($B$1/2)))))</f>
        <v/>
      </c>
      <c r="D1738" s="848">
        <f t="shared" si="605"/>
        <v>0</v>
      </c>
      <c r="E1738" s="275"/>
      <c r="F1738" s="15"/>
      <c r="G1738" s="3"/>
      <c r="H1738" s="3"/>
      <c r="I1738" s="3"/>
      <c r="J1738" s="3"/>
      <c r="K1738" s="3"/>
      <c r="L1738" s="554"/>
      <c r="M1738" s="545"/>
      <c r="N1738" s="546"/>
      <c r="O1738" s="5"/>
      <c r="P1738" s="216"/>
      <c r="Q1738" s="217"/>
      <c r="R1738" s="218"/>
      <c r="S1738" s="219">
        <f t="shared" si="622"/>
        <v>0</v>
      </c>
      <c r="T1738" s="220">
        <f t="shared" si="623"/>
        <v>0</v>
      </c>
      <c r="U1738" s="214">
        <f t="shared" si="620"/>
        <v>0</v>
      </c>
      <c r="W1738" s="221"/>
      <c r="X1738" s="222"/>
      <c r="Y1738" s="222"/>
      <c r="Z1738" s="223"/>
      <c r="AA1738" s="222"/>
      <c r="AB1738" s="224"/>
      <c r="AC1738" s="225"/>
      <c r="AD1738" s="2">
        <f t="shared" si="607"/>
        <v>0</v>
      </c>
      <c r="AE1738" s="2">
        <f t="shared" si="608"/>
        <v>0</v>
      </c>
      <c r="AF1738" s="226"/>
      <c r="AG1738" s="219">
        <f t="shared" si="612"/>
        <v>0</v>
      </c>
      <c r="AH1738" s="234">
        <f t="shared" si="613"/>
        <v>0</v>
      </c>
      <c r="AI1738" s="214">
        <f t="shared" si="621"/>
        <v>0</v>
      </c>
      <c r="AK1738" s="229">
        <f t="shared" si="614"/>
        <v>0</v>
      </c>
      <c r="AL1738" s="226"/>
      <c r="AM1738" s="15"/>
      <c r="AN1738" s="232" t="e">
        <f t="shared" si="615"/>
        <v>#DIV/0!</v>
      </c>
      <c r="AO1738" s="214">
        <f t="shared" si="609"/>
        <v>0</v>
      </c>
      <c r="AQ1738" s="210"/>
      <c r="AR1738" s="231"/>
      <c r="AS1738" s="15"/>
      <c r="AT1738" s="232">
        <f t="shared" si="616"/>
        <v>0</v>
      </c>
      <c r="AU1738" s="235">
        <f t="shared" si="617"/>
        <v>0</v>
      </c>
      <c r="AY1738" s="210"/>
      <c r="AZ1738" s="231"/>
      <c r="BA1738" s="15"/>
      <c r="BB1738" s="232">
        <f t="shared" si="606"/>
        <v>0</v>
      </c>
      <c r="BC1738" s="235">
        <f t="shared" si="618"/>
        <v>0</v>
      </c>
      <c r="BG1738" s="210"/>
      <c r="BH1738" s="231"/>
      <c r="BI1738" s="15"/>
      <c r="BJ1738" s="232">
        <f t="shared" si="610"/>
        <v>0</v>
      </c>
      <c r="BK1738" s="235">
        <f t="shared" si="619"/>
        <v>0</v>
      </c>
      <c r="BM1738" s="109">
        <f t="shared" si="611"/>
        <v>-1.9634636972659423</v>
      </c>
      <c r="BN1738" s="213"/>
      <c r="BR1738" s="228"/>
      <c r="BS1738" s="311"/>
      <c r="BT1738" s="3"/>
      <c r="BU1738" s="213"/>
      <c r="BV1738" s="213"/>
      <c r="BW1738" s="291"/>
    </row>
    <row r="1739" spans="1:75" x14ac:dyDescent="0.2">
      <c r="A1739" s="210"/>
      <c r="B1739" s="211"/>
      <c r="C1739" s="848" t="str">
        <f ca="1">IF(ISERR(AVERAGE(INDIRECT("B"&amp;(ROW()-INT($B$1/2))):INDIRECT("B"&amp;(ROW()+INT($B$1/2))))),"",AVERAGE(INDIRECT("B"&amp;(ROW()-INT($B$1/2))):INDIRECT("B"&amp;(ROW()+INT($B$1/2)))))</f>
        <v/>
      </c>
      <c r="D1739" s="848">
        <f t="shared" si="605"/>
        <v>0</v>
      </c>
      <c r="E1739" s="275"/>
      <c r="F1739" s="15"/>
      <c r="G1739" s="3"/>
      <c r="H1739" s="3"/>
      <c r="I1739" s="3"/>
      <c r="J1739" s="3"/>
      <c r="K1739" s="3"/>
      <c r="L1739" s="554"/>
      <c r="M1739" s="545"/>
      <c r="N1739" s="546"/>
      <c r="O1739" s="5"/>
      <c r="P1739" s="216"/>
      <c r="Q1739" s="217"/>
      <c r="R1739" s="218"/>
      <c r="S1739" s="219">
        <f t="shared" si="622"/>
        <v>0</v>
      </c>
      <c r="T1739" s="220">
        <f t="shared" si="623"/>
        <v>0</v>
      </c>
      <c r="U1739" s="214">
        <f t="shared" si="620"/>
        <v>0</v>
      </c>
      <c r="W1739" s="221"/>
      <c r="X1739" s="222"/>
      <c r="Y1739" s="222"/>
      <c r="Z1739" s="223"/>
      <c r="AA1739" s="222"/>
      <c r="AB1739" s="224"/>
      <c r="AC1739" s="225"/>
      <c r="AD1739" s="2">
        <f t="shared" si="607"/>
        <v>0</v>
      </c>
      <c r="AE1739" s="2">
        <f t="shared" si="608"/>
        <v>0</v>
      </c>
      <c r="AF1739" s="226"/>
      <c r="AG1739" s="219">
        <f t="shared" si="612"/>
        <v>0</v>
      </c>
      <c r="AH1739" s="234">
        <f t="shared" si="613"/>
        <v>0</v>
      </c>
      <c r="AI1739" s="214">
        <f t="shared" si="621"/>
        <v>0</v>
      </c>
      <c r="AK1739" s="229">
        <f t="shared" si="614"/>
        <v>0</v>
      </c>
      <c r="AL1739" s="226"/>
      <c r="AM1739" s="15"/>
      <c r="AN1739" s="232" t="e">
        <f t="shared" si="615"/>
        <v>#DIV/0!</v>
      </c>
      <c r="AO1739" s="214">
        <f t="shared" si="609"/>
        <v>0</v>
      </c>
      <c r="AQ1739" s="210"/>
      <c r="AR1739" s="231"/>
      <c r="AS1739" s="15"/>
      <c r="AT1739" s="232">
        <f t="shared" si="616"/>
        <v>0</v>
      </c>
      <c r="AU1739" s="235">
        <f t="shared" si="617"/>
        <v>0</v>
      </c>
      <c r="AY1739" s="210"/>
      <c r="AZ1739" s="231"/>
      <c r="BA1739" s="15"/>
      <c r="BB1739" s="232">
        <f t="shared" si="606"/>
        <v>0</v>
      </c>
      <c r="BC1739" s="235">
        <f t="shared" si="618"/>
        <v>0</v>
      </c>
      <c r="BG1739" s="210"/>
      <c r="BH1739" s="231"/>
      <c r="BI1739" s="15"/>
      <c r="BJ1739" s="232">
        <f t="shared" si="610"/>
        <v>0</v>
      </c>
      <c r="BK1739" s="235">
        <f t="shared" si="619"/>
        <v>0</v>
      </c>
      <c r="BM1739" s="109">
        <f t="shared" si="611"/>
        <v>-1.965296034763679</v>
      </c>
      <c r="BN1739" s="213"/>
      <c r="BR1739" s="228"/>
      <c r="BS1739" s="311"/>
      <c r="BT1739" s="3"/>
      <c r="BU1739" s="213"/>
      <c r="BV1739" s="213"/>
      <c r="BW1739" s="291"/>
    </row>
    <row r="1740" spans="1:75" x14ac:dyDescent="0.2">
      <c r="A1740" s="210"/>
      <c r="B1740" s="211"/>
      <c r="C1740" s="848" t="str">
        <f ca="1">IF(ISERR(AVERAGE(INDIRECT("B"&amp;(ROW()-INT($B$1/2))):INDIRECT("B"&amp;(ROW()+INT($B$1/2))))),"",AVERAGE(INDIRECT("B"&amp;(ROW()-INT($B$1/2))):INDIRECT("B"&amp;(ROW()+INT($B$1/2)))))</f>
        <v/>
      </c>
      <c r="D1740" s="848">
        <f t="shared" si="605"/>
        <v>0</v>
      </c>
      <c r="E1740" s="275"/>
      <c r="F1740" s="15"/>
      <c r="G1740" s="3"/>
      <c r="H1740" s="3"/>
      <c r="I1740" s="3"/>
      <c r="J1740" s="3"/>
      <c r="K1740" s="3"/>
      <c r="L1740" s="554"/>
      <c r="M1740" s="545"/>
      <c r="N1740" s="546"/>
      <c r="O1740" s="5"/>
      <c r="P1740" s="216"/>
      <c r="Q1740" s="217"/>
      <c r="R1740" s="218"/>
      <c r="S1740" s="219">
        <f t="shared" si="622"/>
        <v>0</v>
      </c>
      <c r="T1740" s="220">
        <f t="shared" si="623"/>
        <v>0</v>
      </c>
      <c r="U1740" s="214">
        <f t="shared" si="620"/>
        <v>0</v>
      </c>
      <c r="W1740" s="221"/>
      <c r="X1740" s="222"/>
      <c r="Y1740" s="222"/>
      <c r="Z1740" s="223"/>
      <c r="AA1740" s="222"/>
      <c r="AB1740" s="224"/>
      <c r="AC1740" s="225"/>
      <c r="AD1740" s="2">
        <f t="shared" si="607"/>
        <v>0</v>
      </c>
      <c r="AE1740" s="2">
        <f t="shared" si="608"/>
        <v>0</v>
      </c>
      <c r="AF1740" s="226"/>
      <c r="AG1740" s="219">
        <f t="shared" si="612"/>
        <v>0</v>
      </c>
      <c r="AH1740" s="234">
        <f t="shared" si="613"/>
        <v>0</v>
      </c>
      <c r="AI1740" s="214">
        <f t="shared" si="621"/>
        <v>0</v>
      </c>
      <c r="AK1740" s="229">
        <f t="shared" si="614"/>
        <v>0</v>
      </c>
      <c r="AL1740" s="226"/>
      <c r="AM1740" s="15"/>
      <c r="AN1740" s="232" t="e">
        <f t="shared" si="615"/>
        <v>#DIV/0!</v>
      </c>
      <c r="AO1740" s="214">
        <f t="shared" si="609"/>
        <v>0</v>
      </c>
      <c r="AQ1740" s="210"/>
      <c r="AR1740" s="231"/>
      <c r="AS1740" s="15"/>
      <c r="AT1740" s="232">
        <f t="shared" si="616"/>
        <v>0</v>
      </c>
      <c r="AU1740" s="235">
        <f t="shared" si="617"/>
        <v>0</v>
      </c>
      <c r="AY1740" s="210"/>
      <c r="AZ1740" s="231"/>
      <c r="BA1740" s="15"/>
      <c r="BB1740" s="232">
        <f t="shared" si="606"/>
        <v>0</v>
      </c>
      <c r="BC1740" s="235">
        <f t="shared" si="618"/>
        <v>0</v>
      </c>
      <c r="BG1740" s="210"/>
      <c r="BH1740" s="231"/>
      <c r="BI1740" s="15"/>
      <c r="BJ1740" s="232">
        <f t="shared" si="610"/>
        <v>0</v>
      </c>
      <c r="BK1740" s="235">
        <f t="shared" si="619"/>
        <v>0</v>
      </c>
      <c r="BM1740" s="109">
        <f t="shared" si="611"/>
        <v>-1.9671283722614157</v>
      </c>
      <c r="BN1740" s="213"/>
      <c r="BR1740" s="228"/>
      <c r="BS1740" s="311"/>
      <c r="BT1740" s="3"/>
      <c r="BU1740" s="213"/>
      <c r="BV1740" s="213"/>
      <c r="BW1740" s="291"/>
    </row>
    <row r="1741" spans="1:75" x14ac:dyDescent="0.2">
      <c r="A1741" s="210"/>
      <c r="B1741" s="211"/>
      <c r="C1741" s="848" t="str">
        <f ca="1">IF(ISERR(AVERAGE(INDIRECT("B"&amp;(ROW()-INT($B$1/2))):INDIRECT("B"&amp;(ROW()+INT($B$1/2))))),"",AVERAGE(INDIRECT("B"&amp;(ROW()-INT($B$1/2))):INDIRECT("B"&amp;(ROW()+INT($B$1/2)))))</f>
        <v/>
      </c>
      <c r="D1741" s="848">
        <f t="shared" si="605"/>
        <v>0</v>
      </c>
      <c r="E1741" s="275"/>
      <c r="F1741" s="15"/>
      <c r="G1741" s="3"/>
      <c r="H1741" s="3"/>
      <c r="I1741" s="3"/>
      <c r="J1741" s="3"/>
      <c r="K1741" s="3"/>
      <c r="L1741" s="554"/>
      <c r="M1741" s="545"/>
      <c r="N1741" s="546"/>
      <c r="O1741" s="5"/>
      <c r="P1741" s="216"/>
      <c r="Q1741" s="217"/>
      <c r="R1741" s="218"/>
      <c r="S1741" s="219">
        <f t="shared" si="622"/>
        <v>0</v>
      </c>
      <c r="T1741" s="220">
        <f t="shared" si="623"/>
        <v>0</v>
      </c>
      <c r="U1741" s="214">
        <f t="shared" si="620"/>
        <v>0</v>
      </c>
      <c r="W1741" s="221"/>
      <c r="X1741" s="222"/>
      <c r="Y1741" s="222"/>
      <c r="Z1741" s="223"/>
      <c r="AA1741" s="222"/>
      <c r="AB1741" s="224"/>
      <c r="AC1741" s="225"/>
      <c r="AD1741" s="2">
        <f t="shared" si="607"/>
        <v>0</v>
      </c>
      <c r="AE1741" s="2">
        <f t="shared" si="608"/>
        <v>0</v>
      </c>
      <c r="AF1741" s="226"/>
      <c r="AG1741" s="219">
        <f t="shared" si="612"/>
        <v>0</v>
      </c>
      <c r="AH1741" s="234">
        <f t="shared" si="613"/>
        <v>0</v>
      </c>
      <c r="AI1741" s="214">
        <f t="shared" si="621"/>
        <v>0</v>
      </c>
      <c r="AK1741" s="229">
        <f t="shared" si="614"/>
        <v>0</v>
      </c>
      <c r="AL1741" s="226"/>
      <c r="AM1741" s="15"/>
      <c r="AN1741" s="232" t="e">
        <f t="shared" si="615"/>
        <v>#DIV/0!</v>
      </c>
      <c r="AO1741" s="214">
        <f t="shared" si="609"/>
        <v>0</v>
      </c>
      <c r="AQ1741" s="210"/>
      <c r="AR1741" s="231"/>
      <c r="AS1741" s="15"/>
      <c r="AT1741" s="232">
        <f t="shared" si="616"/>
        <v>0</v>
      </c>
      <c r="AU1741" s="235">
        <f t="shared" si="617"/>
        <v>0</v>
      </c>
      <c r="AY1741" s="210"/>
      <c r="AZ1741" s="231"/>
      <c r="BA1741" s="15"/>
      <c r="BB1741" s="232">
        <f t="shared" si="606"/>
        <v>0</v>
      </c>
      <c r="BC1741" s="235">
        <f t="shared" si="618"/>
        <v>0</v>
      </c>
      <c r="BG1741" s="210"/>
      <c r="BH1741" s="231"/>
      <c r="BI1741" s="15"/>
      <c r="BJ1741" s="232">
        <f t="shared" si="610"/>
        <v>0</v>
      </c>
      <c r="BK1741" s="235">
        <f t="shared" si="619"/>
        <v>0</v>
      </c>
      <c r="BM1741" s="109">
        <f t="shared" si="611"/>
        <v>-1.9689607097591524</v>
      </c>
      <c r="BN1741" s="213"/>
      <c r="BR1741" s="228"/>
      <c r="BS1741" s="311"/>
      <c r="BT1741" s="3"/>
      <c r="BU1741" s="213"/>
      <c r="BV1741" s="213"/>
      <c r="BW1741" s="291"/>
    </row>
    <row r="1742" spans="1:75" x14ac:dyDescent="0.2">
      <c r="A1742" s="210"/>
      <c r="B1742" s="211"/>
      <c r="C1742" s="848" t="str">
        <f ca="1">IF(ISERR(AVERAGE(INDIRECT("B"&amp;(ROW()-INT($B$1/2))):INDIRECT("B"&amp;(ROW()+INT($B$1/2))))),"",AVERAGE(INDIRECT("B"&amp;(ROW()-INT($B$1/2))):INDIRECT("B"&amp;(ROW()+INT($B$1/2)))))</f>
        <v/>
      </c>
      <c r="D1742" s="848">
        <f t="shared" si="605"/>
        <v>0</v>
      </c>
      <c r="E1742" s="275"/>
      <c r="F1742" s="15"/>
      <c r="G1742" s="3"/>
      <c r="H1742" s="3"/>
      <c r="I1742" s="3"/>
      <c r="J1742" s="3"/>
      <c r="K1742" s="3"/>
      <c r="L1742" s="554"/>
      <c r="M1742" s="545"/>
      <c r="N1742" s="546"/>
      <c r="O1742" s="5"/>
      <c r="P1742" s="216"/>
      <c r="Q1742" s="217"/>
      <c r="R1742" s="218"/>
      <c r="S1742" s="219">
        <f t="shared" si="622"/>
        <v>0</v>
      </c>
      <c r="T1742" s="220">
        <f t="shared" si="623"/>
        <v>0</v>
      </c>
      <c r="U1742" s="214">
        <f t="shared" si="620"/>
        <v>0</v>
      </c>
      <c r="W1742" s="221"/>
      <c r="X1742" s="222"/>
      <c r="Y1742" s="222"/>
      <c r="Z1742" s="223"/>
      <c r="AA1742" s="222"/>
      <c r="AB1742" s="224"/>
      <c r="AC1742" s="225"/>
      <c r="AD1742" s="2">
        <f t="shared" si="607"/>
        <v>0</v>
      </c>
      <c r="AE1742" s="2">
        <f t="shared" si="608"/>
        <v>0</v>
      </c>
      <c r="AF1742" s="226"/>
      <c r="AG1742" s="219">
        <f t="shared" si="612"/>
        <v>0</v>
      </c>
      <c r="AH1742" s="234">
        <f t="shared" si="613"/>
        <v>0</v>
      </c>
      <c r="AI1742" s="214">
        <f t="shared" si="621"/>
        <v>0</v>
      </c>
      <c r="AK1742" s="229">
        <f t="shared" si="614"/>
        <v>0</v>
      </c>
      <c r="AL1742" s="226"/>
      <c r="AM1742" s="15"/>
      <c r="AN1742" s="232" t="e">
        <f t="shared" si="615"/>
        <v>#DIV/0!</v>
      </c>
      <c r="AO1742" s="214">
        <f t="shared" si="609"/>
        <v>0</v>
      </c>
      <c r="AQ1742" s="210"/>
      <c r="AR1742" s="231"/>
      <c r="AS1742" s="15"/>
      <c r="AT1742" s="232">
        <f t="shared" si="616"/>
        <v>0</v>
      </c>
      <c r="AU1742" s="235">
        <f t="shared" si="617"/>
        <v>0</v>
      </c>
      <c r="AY1742" s="210"/>
      <c r="AZ1742" s="231"/>
      <c r="BA1742" s="15"/>
      <c r="BB1742" s="232">
        <f t="shared" si="606"/>
        <v>0</v>
      </c>
      <c r="BC1742" s="235">
        <f t="shared" si="618"/>
        <v>0</v>
      </c>
      <c r="BG1742" s="210"/>
      <c r="BH1742" s="231"/>
      <c r="BI1742" s="15"/>
      <c r="BJ1742" s="232">
        <f t="shared" si="610"/>
        <v>0</v>
      </c>
      <c r="BK1742" s="235">
        <f t="shared" si="619"/>
        <v>0</v>
      </c>
      <c r="BM1742" s="109">
        <f t="shared" si="611"/>
        <v>-1.9707930472568891</v>
      </c>
      <c r="BN1742" s="213"/>
      <c r="BR1742" s="228"/>
      <c r="BS1742" s="311"/>
      <c r="BT1742" s="3"/>
      <c r="BU1742" s="213"/>
      <c r="BV1742" s="213"/>
      <c r="BW1742" s="291"/>
    </row>
    <row r="1743" spans="1:75" x14ac:dyDescent="0.2">
      <c r="A1743" s="210"/>
      <c r="B1743" s="211"/>
      <c r="C1743" s="848" t="str">
        <f ca="1">IF(ISERR(AVERAGE(INDIRECT("B"&amp;(ROW()-INT($B$1/2))):INDIRECT("B"&amp;(ROW()+INT($B$1/2))))),"",AVERAGE(INDIRECT("B"&amp;(ROW()-INT($B$1/2))):INDIRECT("B"&amp;(ROW()+INT($B$1/2)))))</f>
        <v/>
      </c>
      <c r="D1743" s="848">
        <f t="shared" si="605"/>
        <v>0</v>
      </c>
      <c r="E1743" s="275"/>
      <c r="F1743" s="15"/>
      <c r="G1743" s="3"/>
      <c r="H1743" s="3"/>
      <c r="I1743" s="3"/>
      <c r="J1743" s="3"/>
      <c r="K1743" s="3"/>
      <c r="L1743" s="554"/>
      <c r="M1743" s="545"/>
      <c r="N1743" s="546"/>
      <c r="O1743" s="5"/>
      <c r="P1743" s="216"/>
      <c r="Q1743" s="217"/>
      <c r="R1743" s="218"/>
      <c r="S1743" s="219">
        <f t="shared" si="622"/>
        <v>0</v>
      </c>
      <c r="T1743" s="220">
        <f t="shared" si="623"/>
        <v>0</v>
      </c>
      <c r="U1743" s="214">
        <f t="shared" si="620"/>
        <v>0</v>
      </c>
      <c r="W1743" s="221"/>
      <c r="X1743" s="222"/>
      <c r="Y1743" s="222"/>
      <c r="Z1743" s="223"/>
      <c r="AA1743" s="222"/>
      <c r="AB1743" s="224"/>
      <c r="AC1743" s="225"/>
      <c r="AD1743" s="2">
        <f t="shared" si="607"/>
        <v>0</v>
      </c>
      <c r="AE1743" s="2">
        <f t="shared" si="608"/>
        <v>0</v>
      </c>
      <c r="AF1743" s="226"/>
      <c r="AG1743" s="219">
        <f t="shared" si="612"/>
        <v>0</v>
      </c>
      <c r="AH1743" s="234">
        <f t="shared" si="613"/>
        <v>0</v>
      </c>
      <c r="AI1743" s="214">
        <f t="shared" si="621"/>
        <v>0</v>
      </c>
      <c r="AK1743" s="229">
        <f t="shared" si="614"/>
        <v>0</v>
      </c>
      <c r="AL1743" s="226"/>
      <c r="AM1743" s="15"/>
      <c r="AN1743" s="232" t="e">
        <f t="shared" si="615"/>
        <v>#DIV/0!</v>
      </c>
      <c r="AO1743" s="214">
        <f t="shared" si="609"/>
        <v>0</v>
      </c>
      <c r="AQ1743" s="210"/>
      <c r="AR1743" s="231"/>
      <c r="AS1743" s="15"/>
      <c r="AT1743" s="232">
        <f t="shared" si="616"/>
        <v>0</v>
      </c>
      <c r="AU1743" s="235">
        <f t="shared" si="617"/>
        <v>0</v>
      </c>
      <c r="AY1743" s="210"/>
      <c r="AZ1743" s="231"/>
      <c r="BA1743" s="15"/>
      <c r="BB1743" s="232">
        <f t="shared" si="606"/>
        <v>0</v>
      </c>
      <c r="BC1743" s="235">
        <f t="shared" si="618"/>
        <v>0</v>
      </c>
      <c r="BG1743" s="210"/>
      <c r="BH1743" s="231"/>
      <c r="BI1743" s="15"/>
      <c r="BJ1743" s="232">
        <f t="shared" si="610"/>
        <v>0</v>
      </c>
      <c r="BK1743" s="235">
        <f t="shared" si="619"/>
        <v>0</v>
      </c>
      <c r="BM1743" s="109">
        <f t="shared" si="611"/>
        <v>-1.9726253847546258</v>
      </c>
      <c r="BN1743" s="213"/>
      <c r="BR1743" s="228"/>
      <c r="BS1743" s="311"/>
      <c r="BT1743" s="3"/>
      <c r="BU1743" s="213"/>
      <c r="BV1743" s="213"/>
      <c r="BW1743" s="291"/>
    </row>
    <row r="1744" spans="1:75" x14ac:dyDescent="0.2">
      <c r="A1744" s="210"/>
      <c r="B1744" s="211"/>
      <c r="C1744" s="848" t="str">
        <f ca="1">IF(ISERR(AVERAGE(INDIRECT("B"&amp;(ROW()-INT($B$1/2))):INDIRECT("B"&amp;(ROW()+INT($B$1/2))))),"",AVERAGE(INDIRECT("B"&amp;(ROW()-INT($B$1/2))):INDIRECT("B"&amp;(ROW()+INT($B$1/2)))))</f>
        <v/>
      </c>
      <c r="D1744" s="848">
        <f t="shared" si="605"/>
        <v>0</v>
      </c>
      <c r="E1744" s="275"/>
      <c r="F1744" s="15"/>
      <c r="G1744" s="3"/>
      <c r="H1744" s="3"/>
      <c r="I1744" s="3"/>
      <c r="J1744" s="3"/>
      <c r="K1744" s="3"/>
      <c r="L1744" s="554"/>
      <c r="M1744" s="545"/>
      <c r="N1744" s="546"/>
      <c r="O1744" s="5"/>
      <c r="P1744" s="216"/>
      <c r="Q1744" s="217"/>
      <c r="R1744" s="218"/>
      <c r="S1744" s="219">
        <f t="shared" si="622"/>
        <v>0</v>
      </c>
      <c r="T1744" s="220">
        <f t="shared" si="623"/>
        <v>0</v>
      </c>
      <c r="U1744" s="214">
        <f t="shared" si="620"/>
        <v>0</v>
      </c>
      <c r="W1744" s="221"/>
      <c r="X1744" s="222"/>
      <c r="Y1744" s="222"/>
      <c r="Z1744" s="223"/>
      <c r="AA1744" s="222"/>
      <c r="AB1744" s="224"/>
      <c r="AC1744" s="225"/>
      <c r="AD1744" s="2">
        <f t="shared" si="607"/>
        <v>0</v>
      </c>
      <c r="AE1744" s="2">
        <f t="shared" si="608"/>
        <v>0</v>
      </c>
      <c r="AF1744" s="226"/>
      <c r="AG1744" s="219">
        <f t="shared" si="612"/>
        <v>0</v>
      </c>
      <c r="AH1744" s="234">
        <f t="shared" si="613"/>
        <v>0</v>
      </c>
      <c r="AI1744" s="214">
        <f t="shared" si="621"/>
        <v>0</v>
      </c>
      <c r="AK1744" s="229">
        <f t="shared" si="614"/>
        <v>0</v>
      </c>
      <c r="AL1744" s="226"/>
      <c r="AM1744" s="15"/>
      <c r="AN1744" s="232" t="e">
        <f t="shared" si="615"/>
        <v>#DIV/0!</v>
      </c>
      <c r="AO1744" s="214">
        <f t="shared" si="609"/>
        <v>0</v>
      </c>
      <c r="AQ1744" s="210"/>
      <c r="AR1744" s="231"/>
      <c r="AS1744" s="15"/>
      <c r="AT1744" s="232">
        <f t="shared" si="616"/>
        <v>0</v>
      </c>
      <c r="AU1744" s="235">
        <f t="shared" si="617"/>
        <v>0</v>
      </c>
      <c r="AY1744" s="210"/>
      <c r="AZ1744" s="231"/>
      <c r="BA1744" s="15"/>
      <c r="BB1744" s="232">
        <f t="shared" si="606"/>
        <v>0</v>
      </c>
      <c r="BC1744" s="235">
        <f t="shared" si="618"/>
        <v>0</v>
      </c>
      <c r="BG1744" s="210"/>
      <c r="BH1744" s="231"/>
      <c r="BI1744" s="15"/>
      <c r="BJ1744" s="232">
        <f t="shared" si="610"/>
        <v>0</v>
      </c>
      <c r="BK1744" s="235">
        <f t="shared" si="619"/>
        <v>0</v>
      </c>
      <c r="BM1744" s="109">
        <f t="shared" si="611"/>
        <v>-1.9744577222523625</v>
      </c>
      <c r="BN1744" s="213"/>
      <c r="BR1744" s="228"/>
      <c r="BS1744" s="311"/>
      <c r="BT1744" s="3"/>
      <c r="BU1744" s="213"/>
      <c r="BV1744" s="213"/>
      <c r="BW1744" s="291"/>
    </row>
    <row r="1745" spans="1:75" x14ac:dyDescent="0.2">
      <c r="A1745" s="210"/>
      <c r="B1745" s="211"/>
      <c r="C1745" s="848" t="str">
        <f ca="1">IF(ISERR(AVERAGE(INDIRECT("B"&amp;(ROW()-INT($B$1/2))):INDIRECT("B"&amp;(ROW()+INT($B$1/2))))),"",AVERAGE(INDIRECT("B"&amp;(ROW()-INT($B$1/2))):INDIRECT("B"&amp;(ROW()+INT($B$1/2)))))</f>
        <v/>
      </c>
      <c r="D1745" s="848">
        <f t="shared" si="605"/>
        <v>0</v>
      </c>
      <c r="E1745" s="275"/>
      <c r="F1745" s="15"/>
      <c r="G1745" s="3"/>
      <c r="H1745" s="3"/>
      <c r="I1745" s="3"/>
      <c r="J1745" s="3"/>
      <c r="K1745" s="3"/>
      <c r="L1745" s="554"/>
      <c r="M1745" s="545"/>
      <c r="N1745" s="546"/>
      <c r="O1745" s="5"/>
      <c r="P1745" s="216"/>
      <c r="Q1745" s="217"/>
      <c r="R1745" s="218"/>
      <c r="S1745" s="219">
        <f t="shared" si="622"/>
        <v>0</v>
      </c>
      <c r="T1745" s="220">
        <f t="shared" si="623"/>
        <v>0</v>
      </c>
      <c r="U1745" s="214">
        <f t="shared" si="620"/>
        <v>0</v>
      </c>
      <c r="W1745" s="221"/>
      <c r="X1745" s="222"/>
      <c r="Y1745" s="222"/>
      <c r="Z1745" s="223"/>
      <c r="AA1745" s="222"/>
      <c r="AB1745" s="224"/>
      <c r="AC1745" s="225"/>
      <c r="AD1745" s="2">
        <f t="shared" si="607"/>
        <v>0</v>
      </c>
      <c r="AE1745" s="2">
        <f t="shared" si="608"/>
        <v>0</v>
      </c>
      <c r="AF1745" s="226"/>
      <c r="AG1745" s="219">
        <f t="shared" si="612"/>
        <v>0</v>
      </c>
      <c r="AH1745" s="234">
        <f t="shared" si="613"/>
        <v>0</v>
      </c>
      <c r="AI1745" s="214">
        <f t="shared" si="621"/>
        <v>0</v>
      </c>
      <c r="AK1745" s="229">
        <f t="shared" si="614"/>
        <v>0</v>
      </c>
      <c r="AL1745" s="226"/>
      <c r="AM1745" s="15"/>
      <c r="AN1745" s="232" t="e">
        <f t="shared" si="615"/>
        <v>#DIV/0!</v>
      </c>
      <c r="AO1745" s="214">
        <f t="shared" si="609"/>
        <v>0</v>
      </c>
      <c r="AQ1745" s="210"/>
      <c r="AR1745" s="231"/>
      <c r="AS1745" s="15"/>
      <c r="AT1745" s="232">
        <f t="shared" si="616"/>
        <v>0</v>
      </c>
      <c r="AU1745" s="235">
        <f t="shared" si="617"/>
        <v>0</v>
      </c>
      <c r="AY1745" s="210"/>
      <c r="AZ1745" s="231"/>
      <c r="BA1745" s="15"/>
      <c r="BB1745" s="232">
        <f t="shared" si="606"/>
        <v>0</v>
      </c>
      <c r="BC1745" s="235">
        <f t="shared" si="618"/>
        <v>0</v>
      </c>
      <c r="BG1745" s="210"/>
      <c r="BH1745" s="231"/>
      <c r="BI1745" s="15"/>
      <c r="BJ1745" s="232">
        <f t="shared" si="610"/>
        <v>0</v>
      </c>
      <c r="BK1745" s="235">
        <f t="shared" si="619"/>
        <v>0</v>
      </c>
      <c r="BM1745" s="109">
        <f t="shared" si="611"/>
        <v>-1.9762900597500992</v>
      </c>
      <c r="BN1745" s="213"/>
      <c r="BR1745" s="228"/>
      <c r="BS1745" s="311"/>
      <c r="BT1745" s="3"/>
      <c r="BU1745" s="213"/>
      <c r="BV1745" s="213"/>
      <c r="BW1745" s="291"/>
    </row>
    <row r="1746" spans="1:75" x14ac:dyDescent="0.2">
      <c r="A1746" s="210"/>
      <c r="B1746" s="211"/>
      <c r="C1746" s="848" t="str">
        <f ca="1">IF(ISERR(AVERAGE(INDIRECT("B"&amp;(ROW()-INT($B$1/2))):INDIRECT("B"&amp;(ROW()+INT($B$1/2))))),"",AVERAGE(INDIRECT("B"&amp;(ROW()-INT($B$1/2))):INDIRECT("B"&amp;(ROW()+INT($B$1/2)))))</f>
        <v/>
      </c>
      <c r="D1746" s="848">
        <f t="shared" si="605"/>
        <v>0</v>
      </c>
      <c r="E1746" s="275"/>
      <c r="F1746" s="15"/>
      <c r="G1746" s="3"/>
      <c r="H1746" s="3"/>
      <c r="I1746" s="3"/>
      <c r="J1746" s="3"/>
      <c r="K1746" s="3"/>
      <c r="L1746" s="554"/>
      <c r="M1746" s="545"/>
      <c r="N1746" s="546"/>
      <c r="O1746" s="5"/>
      <c r="P1746" s="216"/>
      <c r="Q1746" s="217"/>
      <c r="R1746" s="218"/>
      <c r="S1746" s="219">
        <f t="shared" si="622"/>
        <v>0</v>
      </c>
      <c r="T1746" s="220">
        <f t="shared" si="623"/>
        <v>0</v>
      </c>
      <c r="U1746" s="214">
        <f t="shared" si="620"/>
        <v>0</v>
      </c>
      <c r="W1746" s="221"/>
      <c r="X1746" s="222"/>
      <c r="Y1746" s="222"/>
      <c r="Z1746" s="223"/>
      <c r="AA1746" s="222"/>
      <c r="AB1746" s="224"/>
      <c r="AC1746" s="225"/>
      <c r="AD1746" s="2">
        <f t="shared" si="607"/>
        <v>0</v>
      </c>
      <c r="AE1746" s="2">
        <f t="shared" si="608"/>
        <v>0</v>
      </c>
      <c r="AF1746" s="226"/>
      <c r="AG1746" s="219">
        <f t="shared" si="612"/>
        <v>0</v>
      </c>
      <c r="AH1746" s="234">
        <f t="shared" si="613"/>
        <v>0</v>
      </c>
      <c r="AI1746" s="214">
        <f t="shared" si="621"/>
        <v>0</v>
      </c>
      <c r="AK1746" s="229">
        <f t="shared" si="614"/>
        <v>0</v>
      </c>
      <c r="AL1746" s="226"/>
      <c r="AM1746" s="15"/>
      <c r="AN1746" s="232" t="e">
        <f t="shared" si="615"/>
        <v>#DIV/0!</v>
      </c>
      <c r="AO1746" s="214">
        <f t="shared" si="609"/>
        <v>0</v>
      </c>
      <c r="AQ1746" s="210"/>
      <c r="AR1746" s="231"/>
      <c r="AS1746" s="15"/>
      <c r="AT1746" s="232">
        <f t="shared" si="616"/>
        <v>0</v>
      </c>
      <c r="AU1746" s="235">
        <f t="shared" si="617"/>
        <v>0</v>
      </c>
      <c r="AY1746" s="210"/>
      <c r="AZ1746" s="231"/>
      <c r="BA1746" s="15"/>
      <c r="BB1746" s="232">
        <f t="shared" si="606"/>
        <v>0</v>
      </c>
      <c r="BC1746" s="235">
        <f t="shared" si="618"/>
        <v>0</v>
      </c>
      <c r="BG1746" s="210"/>
      <c r="BH1746" s="231"/>
      <c r="BI1746" s="15"/>
      <c r="BJ1746" s="232">
        <f t="shared" si="610"/>
        <v>0</v>
      </c>
      <c r="BK1746" s="235">
        <f t="shared" si="619"/>
        <v>0</v>
      </c>
      <c r="BM1746" s="109">
        <f t="shared" si="611"/>
        <v>-1.9781223972478359</v>
      </c>
      <c r="BN1746" s="213"/>
      <c r="BR1746" s="228"/>
      <c r="BS1746" s="311"/>
      <c r="BT1746" s="3"/>
      <c r="BU1746" s="213"/>
      <c r="BV1746" s="213"/>
      <c r="BW1746" s="291"/>
    </row>
    <row r="1747" spans="1:75" x14ac:dyDescent="0.2">
      <c r="A1747" s="210"/>
      <c r="B1747" s="211"/>
      <c r="C1747" s="848" t="str">
        <f ca="1">IF(ISERR(AVERAGE(INDIRECT("B"&amp;(ROW()-INT($B$1/2))):INDIRECT("B"&amp;(ROW()+INT($B$1/2))))),"",AVERAGE(INDIRECT("B"&amp;(ROW()-INT($B$1/2))):INDIRECT("B"&amp;(ROW()+INT($B$1/2)))))</f>
        <v/>
      </c>
      <c r="D1747" s="848">
        <f t="shared" si="605"/>
        <v>0</v>
      </c>
      <c r="E1747" s="275"/>
      <c r="F1747" s="15"/>
      <c r="G1747" s="3"/>
      <c r="H1747" s="3"/>
      <c r="I1747" s="3"/>
      <c r="J1747" s="3"/>
      <c r="K1747" s="3"/>
      <c r="L1747" s="554"/>
      <c r="M1747" s="545"/>
      <c r="N1747" s="546"/>
      <c r="O1747" s="5"/>
      <c r="P1747" s="216"/>
      <c r="Q1747" s="217"/>
      <c r="R1747" s="218"/>
      <c r="S1747" s="219">
        <f t="shared" si="622"/>
        <v>0</v>
      </c>
      <c r="T1747" s="220">
        <f t="shared" si="623"/>
        <v>0</v>
      </c>
      <c r="U1747" s="214">
        <f t="shared" si="620"/>
        <v>0</v>
      </c>
      <c r="W1747" s="221"/>
      <c r="X1747" s="222"/>
      <c r="Y1747" s="222"/>
      <c r="Z1747" s="223"/>
      <c r="AA1747" s="222"/>
      <c r="AB1747" s="224"/>
      <c r="AC1747" s="225"/>
      <c r="AD1747" s="2">
        <f t="shared" si="607"/>
        <v>0</v>
      </c>
      <c r="AE1747" s="2">
        <f t="shared" si="608"/>
        <v>0</v>
      </c>
      <c r="AF1747" s="226"/>
      <c r="AG1747" s="219">
        <f t="shared" si="612"/>
        <v>0</v>
      </c>
      <c r="AH1747" s="234">
        <f t="shared" si="613"/>
        <v>0</v>
      </c>
      <c r="AI1747" s="214">
        <f t="shared" si="621"/>
        <v>0</v>
      </c>
      <c r="AK1747" s="229">
        <f t="shared" si="614"/>
        <v>0</v>
      </c>
      <c r="AL1747" s="226"/>
      <c r="AM1747" s="15"/>
      <c r="AN1747" s="232" t="e">
        <f t="shared" si="615"/>
        <v>#DIV/0!</v>
      </c>
      <c r="AO1747" s="214">
        <f t="shared" si="609"/>
        <v>0</v>
      </c>
      <c r="AQ1747" s="210"/>
      <c r="AR1747" s="231"/>
      <c r="AS1747" s="15"/>
      <c r="AT1747" s="232">
        <f t="shared" si="616"/>
        <v>0</v>
      </c>
      <c r="AU1747" s="235">
        <f t="shared" si="617"/>
        <v>0</v>
      </c>
      <c r="AY1747" s="210"/>
      <c r="AZ1747" s="231"/>
      <c r="BA1747" s="15"/>
      <c r="BB1747" s="232">
        <f t="shared" si="606"/>
        <v>0</v>
      </c>
      <c r="BC1747" s="235">
        <f t="shared" si="618"/>
        <v>0</v>
      </c>
      <c r="BG1747" s="210"/>
      <c r="BH1747" s="231"/>
      <c r="BI1747" s="15"/>
      <c r="BJ1747" s="232">
        <f t="shared" si="610"/>
        <v>0</v>
      </c>
      <c r="BK1747" s="235">
        <f t="shared" si="619"/>
        <v>0</v>
      </c>
      <c r="BM1747" s="109">
        <f t="shared" si="611"/>
        <v>-1.9799547347455726</v>
      </c>
      <c r="BN1747" s="213"/>
      <c r="BR1747" s="228"/>
      <c r="BS1747" s="311"/>
      <c r="BT1747" s="3"/>
      <c r="BU1747" s="213"/>
      <c r="BV1747" s="213"/>
      <c r="BW1747" s="291"/>
    </row>
    <row r="1748" spans="1:75" x14ac:dyDescent="0.2">
      <c r="A1748" s="210"/>
      <c r="B1748" s="211"/>
      <c r="C1748" s="848" t="str">
        <f ca="1">IF(ISERR(AVERAGE(INDIRECT("B"&amp;(ROW()-INT($B$1/2))):INDIRECT("B"&amp;(ROW()+INT($B$1/2))))),"",AVERAGE(INDIRECT("B"&amp;(ROW()-INT($B$1/2))):INDIRECT("B"&amp;(ROW()+INT($B$1/2)))))</f>
        <v/>
      </c>
      <c r="D1748" s="848">
        <f t="shared" si="605"/>
        <v>0</v>
      </c>
      <c r="E1748" s="275"/>
      <c r="F1748" s="15"/>
      <c r="G1748" s="3"/>
      <c r="H1748" s="3"/>
      <c r="I1748" s="3"/>
      <c r="J1748" s="3"/>
      <c r="K1748" s="3"/>
      <c r="L1748" s="554"/>
      <c r="M1748" s="545"/>
      <c r="N1748" s="546"/>
      <c r="O1748" s="5"/>
      <c r="P1748" s="216"/>
      <c r="Q1748" s="217"/>
      <c r="R1748" s="218"/>
      <c r="S1748" s="219">
        <f t="shared" si="622"/>
        <v>0</v>
      </c>
      <c r="T1748" s="220">
        <f t="shared" si="623"/>
        <v>0</v>
      </c>
      <c r="U1748" s="214">
        <f t="shared" si="620"/>
        <v>0</v>
      </c>
      <c r="W1748" s="221"/>
      <c r="X1748" s="222"/>
      <c r="Y1748" s="222"/>
      <c r="Z1748" s="223"/>
      <c r="AA1748" s="222"/>
      <c r="AB1748" s="224"/>
      <c r="AC1748" s="225"/>
      <c r="AD1748" s="2">
        <f t="shared" si="607"/>
        <v>0</v>
      </c>
      <c r="AE1748" s="2">
        <f t="shared" si="608"/>
        <v>0</v>
      </c>
      <c r="AF1748" s="226"/>
      <c r="AG1748" s="219">
        <f t="shared" si="612"/>
        <v>0</v>
      </c>
      <c r="AH1748" s="234">
        <f t="shared" si="613"/>
        <v>0</v>
      </c>
      <c r="AI1748" s="214">
        <f t="shared" si="621"/>
        <v>0</v>
      </c>
      <c r="AK1748" s="229">
        <f t="shared" si="614"/>
        <v>0</v>
      </c>
      <c r="AL1748" s="226"/>
      <c r="AM1748" s="15"/>
      <c r="AN1748" s="232" t="e">
        <f t="shared" si="615"/>
        <v>#DIV/0!</v>
      </c>
      <c r="AO1748" s="214">
        <f t="shared" si="609"/>
        <v>0</v>
      </c>
      <c r="AQ1748" s="210"/>
      <c r="AR1748" s="231"/>
      <c r="AS1748" s="15"/>
      <c r="AT1748" s="232">
        <f t="shared" si="616"/>
        <v>0</v>
      </c>
      <c r="AU1748" s="235">
        <f t="shared" si="617"/>
        <v>0</v>
      </c>
      <c r="AY1748" s="210"/>
      <c r="AZ1748" s="231"/>
      <c r="BA1748" s="15"/>
      <c r="BB1748" s="232">
        <f t="shared" si="606"/>
        <v>0</v>
      </c>
      <c r="BC1748" s="235">
        <f t="shared" si="618"/>
        <v>0</v>
      </c>
      <c r="BG1748" s="210"/>
      <c r="BH1748" s="231"/>
      <c r="BI1748" s="15"/>
      <c r="BJ1748" s="232">
        <f t="shared" si="610"/>
        <v>0</v>
      </c>
      <c r="BK1748" s="235">
        <f t="shared" si="619"/>
        <v>0</v>
      </c>
      <c r="BM1748" s="109">
        <f t="shared" si="611"/>
        <v>-1.9817870722433093</v>
      </c>
      <c r="BN1748" s="213"/>
      <c r="BR1748" s="228"/>
      <c r="BS1748" s="311"/>
      <c r="BT1748" s="3"/>
      <c r="BU1748" s="213"/>
      <c r="BV1748" s="213"/>
      <c r="BW1748" s="291"/>
    </row>
    <row r="1749" spans="1:75" x14ac:dyDescent="0.2">
      <c r="A1749" s="210"/>
      <c r="B1749" s="211"/>
      <c r="C1749" s="848" t="str">
        <f ca="1">IF(ISERR(AVERAGE(INDIRECT("B"&amp;(ROW()-INT($B$1/2))):INDIRECT("B"&amp;(ROW()+INT($B$1/2))))),"",AVERAGE(INDIRECT("B"&amp;(ROW()-INT($B$1/2))):INDIRECT("B"&amp;(ROW()+INT($B$1/2)))))</f>
        <v/>
      </c>
      <c r="D1749" s="848">
        <f t="shared" si="605"/>
        <v>0</v>
      </c>
      <c r="E1749" s="275"/>
      <c r="F1749" s="15"/>
      <c r="G1749" s="3"/>
      <c r="H1749" s="3"/>
      <c r="I1749" s="3"/>
      <c r="J1749" s="3"/>
      <c r="K1749" s="3"/>
      <c r="L1749" s="554"/>
      <c r="M1749" s="545"/>
      <c r="N1749" s="546"/>
      <c r="O1749" s="5"/>
      <c r="P1749" s="216"/>
      <c r="Q1749" s="217"/>
      <c r="R1749" s="218"/>
      <c r="S1749" s="219">
        <f t="shared" si="622"/>
        <v>0</v>
      </c>
      <c r="T1749" s="220">
        <f t="shared" si="623"/>
        <v>0</v>
      </c>
      <c r="U1749" s="214">
        <f t="shared" si="620"/>
        <v>0</v>
      </c>
      <c r="W1749" s="221"/>
      <c r="X1749" s="222"/>
      <c r="Y1749" s="222"/>
      <c r="Z1749" s="223"/>
      <c r="AA1749" s="222"/>
      <c r="AB1749" s="224"/>
      <c r="AC1749" s="225"/>
      <c r="AD1749" s="2">
        <f t="shared" si="607"/>
        <v>0</v>
      </c>
      <c r="AE1749" s="2">
        <f t="shared" si="608"/>
        <v>0</v>
      </c>
      <c r="AF1749" s="226"/>
      <c r="AG1749" s="219">
        <f t="shared" si="612"/>
        <v>0</v>
      </c>
      <c r="AH1749" s="234">
        <f t="shared" si="613"/>
        <v>0</v>
      </c>
      <c r="AI1749" s="214">
        <f t="shared" si="621"/>
        <v>0</v>
      </c>
      <c r="AK1749" s="229">
        <f t="shared" si="614"/>
        <v>0</v>
      </c>
      <c r="AL1749" s="226"/>
      <c r="AM1749" s="15"/>
      <c r="AN1749" s="232" t="e">
        <f t="shared" si="615"/>
        <v>#DIV/0!</v>
      </c>
      <c r="AO1749" s="214">
        <f t="shared" si="609"/>
        <v>0</v>
      </c>
      <c r="AQ1749" s="210"/>
      <c r="AR1749" s="231"/>
      <c r="AS1749" s="15"/>
      <c r="AT1749" s="232">
        <f t="shared" si="616"/>
        <v>0</v>
      </c>
      <c r="AU1749" s="235">
        <f t="shared" si="617"/>
        <v>0</v>
      </c>
      <c r="AY1749" s="210"/>
      <c r="AZ1749" s="231"/>
      <c r="BA1749" s="15"/>
      <c r="BB1749" s="232">
        <f t="shared" si="606"/>
        <v>0</v>
      </c>
      <c r="BC1749" s="235">
        <f t="shared" si="618"/>
        <v>0</v>
      </c>
      <c r="BG1749" s="210"/>
      <c r="BH1749" s="231"/>
      <c r="BI1749" s="15"/>
      <c r="BJ1749" s="232">
        <f t="shared" si="610"/>
        <v>0</v>
      </c>
      <c r="BK1749" s="235">
        <f t="shared" si="619"/>
        <v>0</v>
      </c>
      <c r="BM1749" s="109">
        <f t="shared" si="611"/>
        <v>-1.983619409741046</v>
      </c>
      <c r="BN1749" s="213"/>
      <c r="BR1749" s="228"/>
      <c r="BS1749" s="311"/>
      <c r="BT1749" s="3"/>
      <c r="BU1749" s="213"/>
      <c r="BV1749" s="213"/>
      <c r="BW1749" s="291"/>
    </row>
    <row r="1750" spans="1:75" x14ac:dyDescent="0.2">
      <c r="A1750" s="210"/>
      <c r="B1750" s="211"/>
      <c r="C1750" s="848" t="str">
        <f ca="1">IF(ISERR(AVERAGE(INDIRECT("B"&amp;(ROW()-INT($B$1/2))):INDIRECT("B"&amp;(ROW()+INT($B$1/2))))),"",AVERAGE(INDIRECT("B"&amp;(ROW()-INT($B$1/2))):INDIRECT("B"&amp;(ROW()+INT($B$1/2)))))</f>
        <v/>
      </c>
      <c r="D1750" s="848">
        <f t="shared" si="605"/>
        <v>0</v>
      </c>
      <c r="E1750" s="275"/>
      <c r="F1750" s="15"/>
      <c r="G1750" s="3"/>
      <c r="H1750" s="3"/>
      <c r="I1750" s="3"/>
      <c r="J1750" s="3"/>
      <c r="K1750" s="3"/>
      <c r="L1750" s="554"/>
      <c r="M1750" s="545"/>
      <c r="N1750" s="546"/>
      <c r="O1750" s="5"/>
      <c r="P1750" s="216"/>
      <c r="Q1750" s="217"/>
      <c r="R1750" s="218"/>
      <c r="S1750" s="219">
        <f t="shared" si="622"/>
        <v>0</v>
      </c>
      <c r="T1750" s="220">
        <f t="shared" si="623"/>
        <v>0</v>
      </c>
      <c r="U1750" s="214">
        <f t="shared" si="620"/>
        <v>0</v>
      </c>
      <c r="W1750" s="221"/>
      <c r="X1750" s="222"/>
      <c r="Y1750" s="222"/>
      <c r="Z1750" s="223"/>
      <c r="AA1750" s="222"/>
      <c r="AB1750" s="224"/>
      <c r="AC1750" s="225"/>
      <c r="AD1750" s="2">
        <f t="shared" si="607"/>
        <v>0</v>
      </c>
      <c r="AE1750" s="2">
        <f t="shared" si="608"/>
        <v>0</v>
      </c>
      <c r="AF1750" s="226"/>
      <c r="AG1750" s="219">
        <f t="shared" si="612"/>
        <v>0</v>
      </c>
      <c r="AH1750" s="234">
        <f t="shared" si="613"/>
        <v>0</v>
      </c>
      <c r="AI1750" s="214">
        <f t="shared" si="621"/>
        <v>0</v>
      </c>
      <c r="AK1750" s="229">
        <f t="shared" si="614"/>
        <v>0</v>
      </c>
      <c r="AL1750" s="226"/>
      <c r="AM1750" s="15"/>
      <c r="AN1750" s="232" t="e">
        <f t="shared" si="615"/>
        <v>#DIV/0!</v>
      </c>
      <c r="AO1750" s="214">
        <f t="shared" si="609"/>
        <v>0</v>
      </c>
      <c r="AQ1750" s="210"/>
      <c r="AR1750" s="231"/>
      <c r="AS1750" s="15"/>
      <c r="AT1750" s="232">
        <f t="shared" si="616"/>
        <v>0</v>
      </c>
      <c r="AU1750" s="235">
        <f t="shared" si="617"/>
        <v>0</v>
      </c>
      <c r="AY1750" s="210"/>
      <c r="AZ1750" s="231"/>
      <c r="BA1750" s="15"/>
      <c r="BB1750" s="232">
        <f t="shared" si="606"/>
        <v>0</v>
      </c>
      <c r="BC1750" s="235">
        <f t="shared" si="618"/>
        <v>0</v>
      </c>
      <c r="BG1750" s="210"/>
      <c r="BH1750" s="231"/>
      <c r="BI1750" s="15"/>
      <c r="BJ1750" s="232">
        <f t="shared" si="610"/>
        <v>0</v>
      </c>
      <c r="BK1750" s="235">
        <f t="shared" si="619"/>
        <v>0</v>
      </c>
      <c r="BM1750" s="109">
        <f t="shared" si="611"/>
        <v>-1.9854517472387827</v>
      </c>
      <c r="BN1750" s="213"/>
      <c r="BR1750" s="228"/>
      <c r="BS1750" s="311"/>
      <c r="BT1750" s="3"/>
      <c r="BU1750" s="213"/>
      <c r="BV1750" s="213"/>
      <c r="BW1750" s="291"/>
    </row>
    <row r="1751" spans="1:75" x14ac:dyDescent="0.2">
      <c r="A1751" s="210"/>
      <c r="B1751" s="211"/>
      <c r="C1751" s="848" t="str">
        <f ca="1">IF(ISERR(AVERAGE(INDIRECT("B"&amp;(ROW()-INT($B$1/2))):INDIRECT("B"&amp;(ROW()+INT($B$1/2))))),"",AVERAGE(INDIRECT("B"&amp;(ROW()-INT($B$1/2))):INDIRECT("B"&amp;(ROW()+INT($B$1/2)))))</f>
        <v/>
      </c>
      <c r="D1751" s="848">
        <f t="shared" si="605"/>
        <v>0</v>
      </c>
      <c r="E1751" s="275"/>
      <c r="F1751" s="15"/>
      <c r="G1751" s="3"/>
      <c r="H1751" s="3"/>
      <c r="I1751" s="3"/>
      <c r="J1751" s="3"/>
      <c r="K1751" s="3"/>
      <c r="L1751" s="554"/>
      <c r="M1751" s="545"/>
      <c r="N1751" s="546"/>
      <c r="O1751" s="5"/>
      <c r="P1751" s="216"/>
      <c r="Q1751" s="217"/>
      <c r="R1751" s="218"/>
      <c r="S1751" s="219">
        <f t="shared" si="622"/>
        <v>0</v>
      </c>
      <c r="T1751" s="220">
        <f t="shared" si="623"/>
        <v>0</v>
      </c>
      <c r="U1751" s="214">
        <f t="shared" si="620"/>
        <v>0</v>
      </c>
      <c r="W1751" s="221"/>
      <c r="X1751" s="222"/>
      <c r="Y1751" s="222"/>
      <c r="Z1751" s="223"/>
      <c r="AA1751" s="222"/>
      <c r="AB1751" s="224"/>
      <c r="AC1751" s="225"/>
      <c r="AD1751" s="2">
        <f t="shared" si="607"/>
        <v>0</v>
      </c>
      <c r="AE1751" s="2">
        <f t="shared" si="608"/>
        <v>0</v>
      </c>
      <c r="AF1751" s="226"/>
      <c r="AG1751" s="219">
        <f t="shared" si="612"/>
        <v>0</v>
      </c>
      <c r="AH1751" s="234">
        <f t="shared" si="613"/>
        <v>0</v>
      </c>
      <c r="AI1751" s="214">
        <f t="shared" si="621"/>
        <v>0</v>
      </c>
      <c r="AK1751" s="229">
        <f t="shared" si="614"/>
        <v>0</v>
      </c>
      <c r="AL1751" s="226"/>
      <c r="AM1751" s="15"/>
      <c r="AN1751" s="232" t="e">
        <f t="shared" si="615"/>
        <v>#DIV/0!</v>
      </c>
      <c r="AO1751" s="214">
        <f t="shared" si="609"/>
        <v>0</v>
      </c>
      <c r="AQ1751" s="210"/>
      <c r="AR1751" s="231"/>
      <c r="AS1751" s="15"/>
      <c r="AT1751" s="232">
        <f t="shared" si="616"/>
        <v>0</v>
      </c>
      <c r="AU1751" s="235">
        <f t="shared" si="617"/>
        <v>0</v>
      </c>
      <c r="AY1751" s="210"/>
      <c r="AZ1751" s="231"/>
      <c r="BA1751" s="15"/>
      <c r="BB1751" s="232">
        <f t="shared" si="606"/>
        <v>0</v>
      </c>
      <c r="BC1751" s="235">
        <f t="shared" si="618"/>
        <v>0</v>
      </c>
      <c r="BG1751" s="210"/>
      <c r="BH1751" s="231"/>
      <c r="BI1751" s="15"/>
      <c r="BJ1751" s="232">
        <f t="shared" si="610"/>
        <v>0</v>
      </c>
      <c r="BK1751" s="235">
        <f t="shared" si="619"/>
        <v>0</v>
      </c>
      <c r="BM1751" s="109">
        <f t="shared" si="611"/>
        <v>-1.9872840847365194</v>
      </c>
      <c r="BN1751" s="213"/>
      <c r="BR1751" s="228"/>
      <c r="BS1751" s="311"/>
      <c r="BT1751" s="3"/>
      <c r="BU1751" s="213"/>
      <c r="BV1751" s="213"/>
      <c r="BW1751" s="291"/>
    </row>
    <row r="1752" spans="1:75" x14ac:dyDescent="0.2">
      <c r="A1752" s="210"/>
      <c r="B1752" s="211"/>
      <c r="C1752" s="848" t="str">
        <f ca="1">IF(ISERR(AVERAGE(INDIRECT("B"&amp;(ROW()-INT($B$1/2))):INDIRECT("B"&amp;(ROW()+INT($B$1/2))))),"",AVERAGE(INDIRECT("B"&amp;(ROW()-INT($B$1/2))):INDIRECT("B"&amp;(ROW()+INT($B$1/2)))))</f>
        <v/>
      </c>
      <c r="D1752" s="848">
        <f t="shared" si="605"/>
        <v>0</v>
      </c>
      <c r="E1752" s="275"/>
      <c r="F1752" s="15"/>
      <c r="G1752" s="3"/>
      <c r="H1752" s="3"/>
      <c r="I1752" s="3"/>
      <c r="J1752" s="3"/>
      <c r="K1752" s="3"/>
      <c r="L1752" s="554"/>
      <c r="M1752" s="545"/>
      <c r="N1752" s="546"/>
      <c r="O1752" s="5"/>
      <c r="P1752" s="216"/>
      <c r="Q1752" s="217"/>
      <c r="R1752" s="218"/>
      <c r="S1752" s="219">
        <f t="shared" si="622"/>
        <v>0</v>
      </c>
      <c r="T1752" s="220">
        <f t="shared" si="623"/>
        <v>0</v>
      </c>
      <c r="U1752" s="214">
        <f t="shared" si="620"/>
        <v>0</v>
      </c>
      <c r="W1752" s="221"/>
      <c r="X1752" s="222"/>
      <c r="Y1752" s="222"/>
      <c r="Z1752" s="223"/>
      <c r="AA1752" s="222"/>
      <c r="AB1752" s="224"/>
      <c r="AC1752" s="225"/>
      <c r="AD1752" s="2">
        <f t="shared" si="607"/>
        <v>0</v>
      </c>
      <c r="AE1752" s="2">
        <f t="shared" si="608"/>
        <v>0</v>
      </c>
      <c r="AF1752" s="226"/>
      <c r="AG1752" s="219">
        <f t="shared" si="612"/>
        <v>0</v>
      </c>
      <c r="AH1752" s="234">
        <f t="shared" si="613"/>
        <v>0</v>
      </c>
      <c r="AI1752" s="214">
        <f t="shared" si="621"/>
        <v>0</v>
      </c>
      <c r="AK1752" s="229">
        <f t="shared" si="614"/>
        <v>0</v>
      </c>
      <c r="AL1752" s="226"/>
      <c r="AM1752" s="15"/>
      <c r="AN1752" s="232" t="e">
        <f t="shared" si="615"/>
        <v>#DIV/0!</v>
      </c>
      <c r="AO1752" s="214">
        <f t="shared" si="609"/>
        <v>0</v>
      </c>
      <c r="AQ1752" s="210"/>
      <c r="AR1752" s="231"/>
      <c r="AS1752" s="15"/>
      <c r="AT1752" s="232">
        <f t="shared" si="616"/>
        <v>0</v>
      </c>
      <c r="AU1752" s="235">
        <f t="shared" si="617"/>
        <v>0</v>
      </c>
      <c r="AY1752" s="210"/>
      <c r="AZ1752" s="231"/>
      <c r="BA1752" s="15"/>
      <c r="BB1752" s="232">
        <f t="shared" si="606"/>
        <v>0</v>
      </c>
      <c r="BC1752" s="235">
        <f t="shared" si="618"/>
        <v>0</v>
      </c>
      <c r="BG1752" s="210"/>
      <c r="BH1752" s="231"/>
      <c r="BI1752" s="15"/>
      <c r="BJ1752" s="232">
        <f t="shared" si="610"/>
        <v>0</v>
      </c>
      <c r="BK1752" s="235">
        <f t="shared" si="619"/>
        <v>0</v>
      </c>
      <c r="BM1752" s="109">
        <f t="shared" si="611"/>
        <v>-1.9891164222342561</v>
      </c>
      <c r="BN1752" s="213"/>
      <c r="BR1752" s="228"/>
      <c r="BS1752" s="311"/>
      <c r="BT1752" s="3"/>
      <c r="BU1752" s="213"/>
      <c r="BV1752" s="213"/>
      <c r="BW1752" s="291"/>
    </row>
    <row r="1753" spans="1:75" x14ac:dyDescent="0.2">
      <c r="A1753" s="210"/>
      <c r="B1753" s="211"/>
      <c r="C1753" s="848" t="str">
        <f ca="1">IF(ISERR(AVERAGE(INDIRECT("B"&amp;(ROW()-INT($B$1/2))):INDIRECT("B"&amp;(ROW()+INT($B$1/2))))),"",AVERAGE(INDIRECT("B"&amp;(ROW()-INT($B$1/2))):INDIRECT("B"&amp;(ROW()+INT($B$1/2)))))</f>
        <v/>
      </c>
      <c r="D1753" s="848">
        <f t="shared" si="605"/>
        <v>0</v>
      </c>
      <c r="E1753" s="275"/>
      <c r="F1753" s="15"/>
      <c r="G1753" s="3"/>
      <c r="H1753" s="3"/>
      <c r="I1753" s="3"/>
      <c r="J1753" s="3"/>
      <c r="K1753" s="3"/>
      <c r="L1753" s="554"/>
      <c r="M1753" s="545"/>
      <c r="N1753" s="546"/>
      <c r="O1753" s="5"/>
      <c r="P1753" s="216"/>
      <c r="Q1753" s="217"/>
      <c r="R1753" s="218"/>
      <c r="S1753" s="219">
        <f t="shared" si="622"/>
        <v>0</v>
      </c>
      <c r="T1753" s="220">
        <f t="shared" si="623"/>
        <v>0</v>
      </c>
      <c r="U1753" s="214">
        <f t="shared" si="620"/>
        <v>0</v>
      </c>
      <c r="W1753" s="221"/>
      <c r="X1753" s="222"/>
      <c r="Y1753" s="222"/>
      <c r="Z1753" s="223"/>
      <c r="AA1753" s="222"/>
      <c r="AB1753" s="224"/>
      <c r="AC1753" s="225"/>
      <c r="AD1753" s="2">
        <f t="shared" si="607"/>
        <v>0</v>
      </c>
      <c r="AE1753" s="2">
        <f t="shared" si="608"/>
        <v>0</v>
      </c>
      <c r="AF1753" s="226"/>
      <c r="AG1753" s="219">
        <f t="shared" si="612"/>
        <v>0</v>
      </c>
      <c r="AH1753" s="234">
        <f t="shared" si="613"/>
        <v>0</v>
      </c>
      <c r="AI1753" s="214">
        <f t="shared" si="621"/>
        <v>0</v>
      </c>
      <c r="AK1753" s="229">
        <f t="shared" si="614"/>
        <v>0</v>
      </c>
      <c r="AL1753" s="226"/>
      <c r="AM1753" s="15"/>
      <c r="AN1753" s="232" t="e">
        <f t="shared" si="615"/>
        <v>#DIV/0!</v>
      </c>
      <c r="AO1753" s="214">
        <f t="shared" si="609"/>
        <v>0</v>
      </c>
      <c r="AQ1753" s="210"/>
      <c r="AR1753" s="231"/>
      <c r="AS1753" s="15"/>
      <c r="AT1753" s="232">
        <f t="shared" si="616"/>
        <v>0</v>
      </c>
      <c r="AU1753" s="235">
        <f t="shared" si="617"/>
        <v>0</v>
      </c>
      <c r="AY1753" s="210"/>
      <c r="AZ1753" s="231"/>
      <c r="BA1753" s="15"/>
      <c r="BB1753" s="232">
        <f t="shared" si="606"/>
        <v>0</v>
      </c>
      <c r="BC1753" s="235">
        <f t="shared" si="618"/>
        <v>0</v>
      </c>
      <c r="BG1753" s="210"/>
      <c r="BH1753" s="231"/>
      <c r="BI1753" s="15"/>
      <c r="BJ1753" s="232">
        <f t="shared" si="610"/>
        <v>0</v>
      </c>
      <c r="BK1753" s="235">
        <f t="shared" si="619"/>
        <v>0</v>
      </c>
      <c r="BM1753" s="109">
        <f t="shared" si="611"/>
        <v>-1.9909487597319928</v>
      </c>
      <c r="BN1753" s="213"/>
      <c r="BR1753" s="228"/>
      <c r="BS1753" s="311"/>
      <c r="BT1753" s="3"/>
      <c r="BU1753" s="213"/>
      <c r="BV1753" s="213"/>
      <c r="BW1753" s="291"/>
    </row>
    <row r="1754" spans="1:75" x14ac:dyDescent="0.2">
      <c r="A1754" s="210"/>
      <c r="B1754" s="211"/>
      <c r="C1754" s="848" t="str">
        <f ca="1">IF(ISERR(AVERAGE(INDIRECT("B"&amp;(ROW()-INT($B$1/2))):INDIRECT("B"&amp;(ROW()+INT($B$1/2))))),"",AVERAGE(INDIRECT("B"&amp;(ROW()-INT($B$1/2))):INDIRECT("B"&amp;(ROW()+INT($B$1/2)))))</f>
        <v/>
      </c>
      <c r="D1754" s="848">
        <f t="shared" si="605"/>
        <v>0</v>
      </c>
      <c r="E1754" s="275"/>
      <c r="F1754" s="15"/>
      <c r="G1754" s="3"/>
      <c r="H1754" s="3"/>
      <c r="I1754" s="3"/>
      <c r="J1754" s="3"/>
      <c r="K1754" s="3"/>
      <c r="L1754" s="554"/>
      <c r="M1754" s="545"/>
      <c r="N1754" s="546"/>
      <c r="O1754" s="5"/>
      <c r="P1754" s="216"/>
      <c r="Q1754" s="217"/>
      <c r="R1754" s="218"/>
      <c r="S1754" s="219">
        <f t="shared" si="622"/>
        <v>0</v>
      </c>
      <c r="T1754" s="220">
        <f t="shared" si="623"/>
        <v>0</v>
      </c>
      <c r="U1754" s="214">
        <f t="shared" si="620"/>
        <v>0</v>
      </c>
      <c r="W1754" s="221"/>
      <c r="X1754" s="222"/>
      <c r="Y1754" s="222"/>
      <c r="Z1754" s="223"/>
      <c r="AA1754" s="222"/>
      <c r="AB1754" s="224"/>
      <c r="AC1754" s="225"/>
      <c r="AD1754" s="2">
        <f t="shared" si="607"/>
        <v>0</v>
      </c>
      <c r="AE1754" s="2">
        <f t="shared" si="608"/>
        <v>0</v>
      </c>
      <c r="AF1754" s="226"/>
      <c r="AG1754" s="219">
        <f t="shared" si="612"/>
        <v>0</v>
      </c>
      <c r="AH1754" s="234">
        <f t="shared" si="613"/>
        <v>0</v>
      </c>
      <c r="AI1754" s="214">
        <f t="shared" si="621"/>
        <v>0</v>
      </c>
      <c r="AK1754" s="229">
        <f t="shared" si="614"/>
        <v>0</v>
      </c>
      <c r="AL1754" s="226"/>
      <c r="AM1754" s="15"/>
      <c r="AN1754" s="232" t="e">
        <f t="shared" si="615"/>
        <v>#DIV/0!</v>
      </c>
      <c r="AO1754" s="214">
        <f t="shared" si="609"/>
        <v>0</v>
      </c>
      <c r="AQ1754" s="210"/>
      <c r="AR1754" s="231"/>
      <c r="AS1754" s="15"/>
      <c r="AT1754" s="232">
        <f t="shared" si="616"/>
        <v>0</v>
      </c>
      <c r="AU1754" s="235">
        <f t="shared" si="617"/>
        <v>0</v>
      </c>
      <c r="AY1754" s="210"/>
      <c r="AZ1754" s="231"/>
      <c r="BA1754" s="15"/>
      <c r="BB1754" s="232">
        <f t="shared" si="606"/>
        <v>0</v>
      </c>
      <c r="BC1754" s="235">
        <f t="shared" si="618"/>
        <v>0</v>
      </c>
      <c r="BG1754" s="210"/>
      <c r="BH1754" s="231"/>
      <c r="BI1754" s="15"/>
      <c r="BJ1754" s="232">
        <f t="shared" si="610"/>
        <v>0</v>
      </c>
      <c r="BK1754" s="235">
        <f t="shared" si="619"/>
        <v>0</v>
      </c>
      <c r="BM1754" s="109">
        <f t="shared" si="611"/>
        <v>-1.9927810972297295</v>
      </c>
      <c r="BN1754" s="213"/>
      <c r="BR1754" s="228"/>
      <c r="BS1754" s="311"/>
      <c r="BT1754" s="3"/>
      <c r="BU1754" s="213"/>
      <c r="BV1754" s="213"/>
      <c r="BW1754" s="291"/>
    </row>
    <row r="1755" spans="1:75" x14ac:dyDescent="0.2">
      <c r="A1755" s="210"/>
      <c r="B1755" s="211"/>
      <c r="C1755" s="848" t="str">
        <f ca="1">IF(ISERR(AVERAGE(INDIRECT("B"&amp;(ROW()-INT($B$1/2))):INDIRECT("B"&amp;(ROW()+INT($B$1/2))))),"",AVERAGE(INDIRECT("B"&amp;(ROW()-INT($B$1/2))):INDIRECT("B"&amp;(ROW()+INT($B$1/2)))))</f>
        <v/>
      </c>
      <c r="D1755" s="848">
        <f t="shared" si="605"/>
        <v>0</v>
      </c>
      <c r="E1755" s="275"/>
      <c r="F1755" s="15"/>
      <c r="G1755" s="3"/>
      <c r="H1755" s="3"/>
      <c r="I1755" s="3"/>
      <c r="J1755" s="3"/>
      <c r="K1755" s="3"/>
      <c r="L1755" s="554"/>
      <c r="M1755" s="545"/>
      <c r="N1755" s="546"/>
      <c r="O1755" s="5"/>
      <c r="P1755" s="216"/>
      <c r="Q1755" s="217"/>
      <c r="R1755" s="218"/>
      <c r="S1755" s="219">
        <f t="shared" si="622"/>
        <v>0</v>
      </c>
      <c r="T1755" s="220">
        <f t="shared" si="623"/>
        <v>0</v>
      </c>
      <c r="U1755" s="214">
        <f t="shared" si="620"/>
        <v>0</v>
      </c>
      <c r="W1755" s="221"/>
      <c r="X1755" s="222"/>
      <c r="Y1755" s="222"/>
      <c r="Z1755" s="223"/>
      <c r="AA1755" s="222"/>
      <c r="AB1755" s="224"/>
      <c r="AC1755" s="225"/>
      <c r="AD1755" s="2">
        <f t="shared" si="607"/>
        <v>0</v>
      </c>
      <c r="AE1755" s="2">
        <f t="shared" si="608"/>
        <v>0</v>
      </c>
      <c r="AF1755" s="226"/>
      <c r="AG1755" s="219">
        <f t="shared" si="612"/>
        <v>0</v>
      </c>
      <c r="AH1755" s="234">
        <f t="shared" si="613"/>
        <v>0</v>
      </c>
      <c r="AI1755" s="214">
        <f t="shared" si="621"/>
        <v>0</v>
      </c>
      <c r="AK1755" s="229">
        <f t="shared" si="614"/>
        <v>0</v>
      </c>
      <c r="AL1755" s="226"/>
      <c r="AM1755" s="15"/>
      <c r="AN1755" s="232" t="e">
        <f t="shared" si="615"/>
        <v>#DIV/0!</v>
      </c>
      <c r="AO1755" s="214">
        <f t="shared" si="609"/>
        <v>0</v>
      </c>
      <c r="AQ1755" s="210"/>
      <c r="AR1755" s="231"/>
      <c r="AS1755" s="15"/>
      <c r="AT1755" s="232">
        <f t="shared" si="616"/>
        <v>0</v>
      </c>
      <c r="AU1755" s="235">
        <f t="shared" si="617"/>
        <v>0</v>
      </c>
      <c r="AY1755" s="210"/>
      <c r="AZ1755" s="231"/>
      <c r="BA1755" s="15"/>
      <c r="BB1755" s="232">
        <f t="shared" si="606"/>
        <v>0</v>
      </c>
      <c r="BC1755" s="235">
        <f t="shared" si="618"/>
        <v>0</v>
      </c>
      <c r="BG1755" s="210"/>
      <c r="BH1755" s="231"/>
      <c r="BI1755" s="15"/>
      <c r="BJ1755" s="232">
        <f t="shared" si="610"/>
        <v>0</v>
      </c>
      <c r="BK1755" s="235">
        <f t="shared" si="619"/>
        <v>0</v>
      </c>
      <c r="BM1755" s="109">
        <f t="shared" si="611"/>
        <v>-1.9946134347274662</v>
      </c>
      <c r="BN1755" s="213"/>
      <c r="BR1755" s="228"/>
      <c r="BS1755" s="311"/>
      <c r="BT1755" s="3"/>
      <c r="BU1755" s="213"/>
      <c r="BV1755" s="213"/>
      <c r="BW1755" s="291"/>
    </row>
    <row r="1756" spans="1:75" x14ac:dyDescent="0.2">
      <c r="A1756" s="210"/>
      <c r="B1756" s="211"/>
      <c r="C1756" s="848" t="str">
        <f ca="1">IF(ISERR(AVERAGE(INDIRECT("B"&amp;(ROW()-INT($B$1/2))):INDIRECT("B"&amp;(ROW()+INT($B$1/2))))),"",AVERAGE(INDIRECT("B"&amp;(ROW()-INT($B$1/2))):INDIRECT("B"&amp;(ROW()+INT($B$1/2)))))</f>
        <v/>
      </c>
      <c r="D1756" s="848">
        <f t="shared" si="605"/>
        <v>0</v>
      </c>
      <c r="E1756" s="275"/>
      <c r="F1756" s="15"/>
      <c r="G1756" s="3"/>
      <c r="H1756" s="3"/>
      <c r="I1756" s="3"/>
      <c r="J1756" s="3"/>
      <c r="K1756" s="3"/>
      <c r="L1756" s="554"/>
      <c r="M1756" s="545"/>
      <c r="N1756" s="546"/>
      <c r="O1756" s="5"/>
      <c r="P1756" s="216"/>
      <c r="Q1756" s="217"/>
      <c r="R1756" s="218"/>
      <c r="S1756" s="219">
        <f t="shared" si="622"/>
        <v>0</v>
      </c>
      <c r="T1756" s="220">
        <f t="shared" si="623"/>
        <v>0</v>
      </c>
      <c r="U1756" s="214">
        <f t="shared" si="620"/>
        <v>0</v>
      </c>
      <c r="W1756" s="221"/>
      <c r="X1756" s="222"/>
      <c r="Y1756" s="222"/>
      <c r="Z1756" s="223"/>
      <c r="AA1756" s="222"/>
      <c r="AB1756" s="224"/>
      <c r="AC1756" s="225"/>
      <c r="AD1756" s="2">
        <f t="shared" si="607"/>
        <v>0</v>
      </c>
      <c r="AE1756" s="2">
        <f t="shared" si="608"/>
        <v>0</v>
      </c>
      <c r="AF1756" s="226"/>
      <c r="AG1756" s="219">
        <f t="shared" si="612"/>
        <v>0</v>
      </c>
      <c r="AH1756" s="234">
        <f t="shared" si="613"/>
        <v>0</v>
      </c>
      <c r="AI1756" s="214">
        <f t="shared" si="621"/>
        <v>0</v>
      </c>
      <c r="AK1756" s="229">
        <f t="shared" si="614"/>
        <v>0</v>
      </c>
      <c r="AL1756" s="226"/>
      <c r="AM1756" s="15"/>
      <c r="AN1756" s="232" t="e">
        <f t="shared" si="615"/>
        <v>#DIV/0!</v>
      </c>
      <c r="AO1756" s="214">
        <f t="shared" si="609"/>
        <v>0</v>
      </c>
      <c r="AQ1756" s="210"/>
      <c r="AR1756" s="231"/>
      <c r="AS1756" s="15"/>
      <c r="AT1756" s="232">
        <f t="shared" si="616"/>
        <v>0</v>
      </c>
      <c r="AU1756" s="235">
        <f t="shared" si="617"/>
        <v>0</v>
      </c>
      <c r="AY1756" s="210"/>
      <c r="AZ1756" s="231"/>
      <c r="BA1756" s="15"/>
      <c r="BB1756" s="232">
        <f t="shared" si="606"/>
        <v>0</v>
      </c>
      <c r="BC1756" s="235">
        <f t="shared" si="618"/>
        <v>0</v>
      </c>
      <c r="BG1756" s="210"/>
      <c r="BH1756" s="231"/>
      <c r="BI1756" s="15"/>
      <c r="BJ1756" s="232">
        <f t="shared" si="610"/>
        <v>0</v>
      </c>
      <c r="BK1756" s="235">
        <f t="shared" si="619"/>
        <v>0</v>
      </c>
      <c r="BM1756" s="109">
        <f t="shared" si="611"/>
        <v>-1.9964457722252029</v>
      </c>
      <c r="BN1756" s="213"/>
      <c r="BR1756" s="228"/>
      <c r="BS1756" s="311"/>
      <c r="BT1756" s="3"/>
      <c r="BU1756" s="213"/>
      <c r="BV1756" s="213"/>
      <c r="BW1756" s="291"/>
    </row>
    <row r="1757" spans="1:75" x14ac:dyDescent="0.2">
      <c r="A1757" s="210"/>
      <c r="B1757" s="211"/>
      <c r="C1757" s="848" t="str">
        <f ca="1">IF(ISERR(AVERAGE(INDIRECT("B"&amp;(ROW()-INT($B$1/2))):INDIRECT("B"&amp;(ROW()+INT($B$1/2))))),"",AVERAGE(INDIRECT("B"&amp;(ROW()-INT($B$1/2))):INDIRECT("B"&amp;(ROW()+INT($B$1/2)))))</f>
        <v/>
      </c>
      <c r="D1757" s="848">
        <f t="shared" si="605"/>
        <v>0</v>
      </c>
      <c r="E1757" s="275"/>
      <c r="F1757" s="15"/>
      <c r="G1757" s="3"/>
      <c r="H1757" s="3"/>
      <c r="I1757" s="3"/>
      <c r="J1757" s="3"/>
      <c r="K1757" s="3"/>
      <c r="L1757" s="554"/>
      <c r="M1757" s="545"/>
      <c r="N1757" s="546"/>
      <c r="O1757" s="5"/>
      <c r="P1757" s="216"/>
      <c r="Q1757" s="217"/>
      <c r="R1757" s="218"/>
      <c r="S1757" s="219">
        <f t="shared" si="622"/>
        <v>0</v>
      </c>
      <c r="T1757" s="220">
        <f t="shared" si="623"/>
        <v>0</v>
      </c>
      <c r="U1757" s="214">
        <f t="shared" si="620"/>
        <v>0</v>
      </c>
      <c r="W1757" s="221"/>
      <c r="X1757" s="222"/>
      <c r="Y1757" s="222"/>
      <c r="Z1757" s="223"/>
      <c r="AA1757" s="222"/>
      <c r="AB1757" s="224"/>
      <c r="AC1757" s="225"/>
      <c r="AD1757" s="2">
        <f t="shared" si="607"/>
        <v>0</v>
      </c>
      <c r="AE1757" s="2">
        <f t="shared" si="608"/>
        <v>0</v>
      </c>
      <c r="AF1757" s="226"/>
      <c r="AG1757" s="219">
        <f t="shared" si="612"/>
        <v>0</v>
      </c>
      <c r="AH1757" s="234">
        <f t="shared" si="613"/>
        <v>0</v>
      </c>
      <c r="AI1757" s="214">
        <f t="shared" si="621"/>
        <v>0</v>
      </c>
      <c r="AK1757" s="229">
        <f t="shared" si="614"/>
        <v>0</v>
      </c>
      <c r="AL1757" s="226"/>
      <c r="AM1757" s="15"/>
      <c r="AN1757" s="232" t="e">
        <f t="shared" si="615"/>
        <v>#DIV/0!</v>
      </c>
      <c r="AO1757" s="214">
        <f t="shared" si="609"/>
        <v>0</v>
      </c>
      <c r="AQ1757" s="210"/>
      <c r="AR1757" s="231"/>
      <c r="AS1757" s="15"/>
      <c r="AT1757" s="232">
        <f t="shared" si="616"/>
        <v>0</v>
      </c>
      <c r="AU1757" s="235">
        <f t="shared" si="617"/>
        <v>0</v>
      </c>
      <c r="AY1757" s="210"/>
      <c r="AZ1757" s="231"/>
      <c r="BA1757" s="15"/>
      <c r="BB1757" s="232">
        <f t="shared" si="606"/>
        <v>0</v>
      </c>
      <c r="BC1757" s="235">
        <f t="shared" si="618"/>
        <v>0</v>
      </c>
      <c r="BG1757" s="210"/>
      <c r="BH1757" s="231"/>
      <c r="BI1757" s="15"/>
      <c r="BJ1757" s="232">
        <f t="shared" si="610"/>
        <v>0</v>
      </c>
      <c r="BK1757" s="235">
        <f t="shared" si="619"/>
        <v>0</v>
      </c>
      <c r="BM1757" s="109">
        <f t="shared" si="611"/>
        <v>-1.9982781097229396</v>
      </c>
      <c r="BN1757" s="213"/>
      <c r="BR1757" s="228"/>
      <c r="BS1757" s="311"/>
      <c r="BT1757" s="3"/>
      <c r="BU1757" s="213"/>
      <c r="BV1757" s="213"/>
      <c r="BW1757" s="291"/>
    </row>
    <row r="1758" spans="1:75" x14ac:dyDescent="0.2">
      <c r="A1758" s="210"/>
      <c r="B1758" s="211"/>
      <c r="C1758" s="848" t="str">
        <f ca="1">IF(ISERR(AVERAGE(INDIRECT("B"&amp;(ROW()-INT($B$1/2))):INDIRECT("B"&amp;(ROW()+INT($B$1/2))))),"",AVERAGE(INDIRECT("B"&amp;(ROW()-INT($B$1/2))):INDIRECT("B"&amp;(ROW()+INT($B$1/2)))))</f>
        <v/>
      </c>
      <c r="D1758" s="848">
        <f t="shared" si="605"/>
        <v>0</v>
      </c>
      <c r="E1758" s="275"/>
      <c r="F1758" s="15"/>
      <c r="G1758" s="3"/>
      <c r="H1758" s="3"/>
      <c r="I1758" s="3"/>
      <c r="J1758" s="3"/>
      <c r="K1758" s="3"/>
      <c r="L1758" s="554"/>
      <c r="M1758" s="545"/>
      <c r="N1758" s="546"/>
      <c r="O1758" s="5"/>
      <c r="P1758" s="216"/>
      <c r="Q1758" s="217"/>
      <c r="R1758" s="218"/>
      <c r="S1758" s="219">
        <f t="shared" si="622"/>
        <v>0</v>
      </c>
      <c r="T1758" s="220">
        <f t="shared" si="623"/>
        <v>0</v>
      </c>
      <c r="U1758" s="214">
        <f t="shared" si="620"/>
        <v>0</v>
      </c>
      <c r="W1758" s="221"/>
      <c r="X1758" s="222"/>
      <c r="Y1758" s="222"/>
      <c r="Z1758" s="223"/>
      <c r="AA1758" s="222"/>
      <c r="AB1758" s="224"/>
      <c r="AC1758" s="225"/>
      <c r="AD1758" s="2">
        <f t="shared" si="607"/>
        <v>0</v>
      </c>
      <c r="AE1758" s="2">
        <f t="shared" si="608"/>
        <v>0</v>
      </c>
      <c r="AF1758" s="226"/>
      <c r="AG1758" s="219">
        <f t="shared" si="612"/>
        <v>0</v>
      </c>
      <c r="AH1758" s="234">
        <f t="shared" si="613"/>
        <v>0</v>
      </c>
      <c r="AI1758" s="214">
        <f t="shared" si="621"/>
        <v>0</v>
      </c>
      <c r="AK1758" s="229">
        <f t="shared" si="614"/>
        <v>0</v>
      </c>
      <c r="AL1758" s="226"/>
      <c r="AM1758" s="15"/>
      <c r="AN1758" s="232" t="e">
        <f t="shared" si="615"/>
        <v>#DIV/0!</v>
      </c>
      <c r="AO1758" s="214">
        <f t="shared" si="609"/>
        <v>0</v>
      </c>
      <c r="AQ1758" s="210"/>
      <c r="AR1758" s="231"/>
      <c r="AS1758" s="15"/>
      <c r="AT1758" s="232">
        <f t="shared" si="616"/>
        <v>0</v>
      </c>
      <c r="AU1758" s="235">
        <f t="shared" si="617"/>
        <v>0</v>
      </c>
      <c r="AY1758" s="210"/>
      <c r="AZ1758" s="231"/>
      <c r="BA1758" s="15"/>
      <c r="BB1758" s="232">
        <f t="shared" si="606"/>
        <v>0</v>
      </c>
      <c r="BC1758" s="235">
        <f t="shared" si="618"/>
        <v>0</v>
      </c>
      <c r="BG1758" s="210"/>
      <c r="BH1758" s="231"/>
      <c r="BI1758" s="15"/>
      <c r="BJ1758" s="232">
        <f t="shared" si="610"/>
        <v>0</v>
      </c>
      <c r="BK1758" s="235">
        <f t="shared" si="619"/>
        <v>0</v>
      </c>
      <c r="BM1758" s="109">
        <f t="shared" si="611"/>
        <v>-2.0001104472206763</v>
      </c>
      <c r="BN1758" s="213"/>
      <c r="BR1758" s="228"/>
      <c r="BS1758" s="311"/>
      <c r="BT1758" s="3"/>
      <c r="BU1758" s="213"/>
      <c r="BV1758" s="213"/>
      <c r="BW1758" s="291"/>
    </row>
    <row r="1759" spans="1:75" x14ac:dyDescent="0.2">
      <c r="A1759" s="210"/>
      <c r="B1759" s="211"/>
      <c r="C1759" s="848" t="str">
        <f ca="1">IF(ISERR(AVERAGE(INDIRECT("B"&amp;(ROW()-INT($B$1/2))):INDIRECT("B"&amp;(ROW()+INT($B$1/2))))),"",AVERAGE(INDIRECT("B"&amp;(ROW()-INT($B$1/2))):INDIRECT("B"&amp;(ROW()+INT($B$1/2)))))</f>
        <v/>
      </c>
      <c r="D1759" s="848">
        <f t="shared" si="605"/>
        <v>0</v>
      </c>
      <c r="E1759" s="275"/>
      <c r="F1759" s="15"/>
      <c r="G1759" s="3"/>
      <c r="H1759" s="3"/>
      <c r="I1759" s="3"/>
      <c r="J1759" s="3"/>
      <c r="K1759" s="3"/>
      <c r="L1759" s="554"/>
      <c r="M1759" s="545"/>
      <c r="N1759" s="546"/>
      <c r="O1759" s="5"/>
      <c r="P1759" s="216"/>
      <c r="Q1759" s="217"/>
      <c r="R1759" s="218"/>
      <c r="S1759" s="219">
        <f t="shared" si="622"/>
        <v>0</v>
      </c>
      <c r="T1759" s="220">
        <f t="shared" si="623"/>
        <v>0</v>
      </c>
      <c r="U1759" s="214">
        <f t="shared" si="620"/>
        <v>0</v>
      </c>
      <c r="W1759" s="221"/>
      <c r="X1759" s="222"/>
      <c r="Y1759" s="222"/>
      <c r="Z1759" s="223"/>
      <c r="AA1759" s="222"/>
      <c r="AB1759" s="224"/>
      <c r="AC1759" s="225"/>
      <c r="AD1759" s="2">
        <f t="shared" si="607"/>
        <v>0</v>
      </c>
      <c r="AE1759" s="2">
        <f t="shared" si="608"/>
        <v>0</v>
      </c>
      <c r="AF1759" s="226"/>
      <c r="AG1759" s="219">
        <f t="shared" si="612"/>
        <v>0</v>
      </c>
      <c r="AH1759" s="234">
        <f t="shared" si="613"/>
        <v>0</v>
      </c>
      <c r="AI1759" s="214">
        <f t="shared" si="621"/>
        <v>0</v>
      </c>
      <c r="AK1759" s="229">
        <f t="shared" si="614"/>
        <v>0</v>
      </c>
      <c r="AL1759" s="226"/>
      <c r="AM1759" s="15"/>
      <c r="AN1759" s="232" t="e">
        <f t="shared" si="615"/>
        <v>#DIV/0!</v>
      </c>
      <c r="AO1759" s="214">
        <f t="shared" si="609"/>
        <v>0</v>
      </c>
      <c r="AQ1759" s="210"/>
      <c r="AR1759" s="231"/>
      <c r="AS1759" s="15"/>
      <c r="AT1759" s="232">
        <f t="shared" si="616"/>
        <v>0</v>
      </c>
      <c r="AU1759" s="235">
        <f t="shared" si="617"/>
        <v>0</v>
      </c>
      <c r="AY1759" s="210"/>
      <c r="AZ1759" s="231"/>
      <c r="BA1759" s="15"/>
      <c r="BB1759" s="232">
        <f t="shared" si="606"/>
        <v>0</v>
      </c>
      <c r="BC1759" s="235">
        <f t="shared" si="618"/>
        <v>0</v>
      </c>
      <c r="BG1759" s="210"/>
      <c r="BH1759" s="231"/>
      <c r="BI1759" s="15"/>
      <c r="BJ1759" s="232">
        <f t="shared" si="610"/>
        <v>0</v>
      </c>
      <c r="BK1759" s="235">
        <f t="shared" si="619"/>
        <v>0</v>
      </c>
      <c r="BM1759" s="109">
        <f t="shared" si="611"/>
        <v>-2.001942784718413</v>
      </c>
      <c r="BN1759" s="213"/>
      <c r="BR1759" s="228"/>
      <c r="BS1759" s="311"/>
      <c r="BT1759" s="3"/>
      <c r="BU1759" s="213"/>
      <c r="BV1759" s="213"/>
      <c r="BW1759" s="291"/>
    </row>
    <row r="1760" spans="1:75" x14ac:dyDescent="0.2">
      <c r="A1760" s="210"/>
      <c r="B1760" s="211"/>
      <c r="C1760" s="848" t="str">
        <f ca="1">IF(ISERR(AVERAGE(INDIRECT("B"&amp;(ROW()-INT($B$1/2))):INDIRECT("B"&amp;(ROW()+INT($B$1/2))))),"",AVERAGE(INDIRECT("B"&amp;(ROW()-INT($B$1/2))):INDIRECT("B"&amp;(ROW()+INT($B$1/2)))))</f>
        <v/>
      </c>
      <c r="D1760" s="848">
        <f t="shared" si="605"/>
        <v>0</v>
      </c>
      <c r="E1760" s="275"/>
      <c r="F1760" s="15"/>
      <c r="G1760" s="3"/>
      <c r="H1760" s="3"/>
      <c r="I1760" s="3"/>
      <c r="J1760" s="3"/>
      <c r="K1760" s="3"/>
      <c r="L1760" s="554"/>
      <c r="M1760" s="545"/>
      <c r="N1760" s="546"/>
      <c r="O1760" s="5"/>
      <c r="P1760" s="216"/>
      <c r="Q1760" s="217"/>
      <c r="R1760" s="218"/>
      <c r="S1760" s="219">
        <f t="shared" si="622"/>
        <v>0</v>
      </c>
      <c r="T1760" s="220">
        <f t="shared" si="623"/>
        <v>0</v>
      </c>
      <c r="U1760" s="214">
        <f t="shared" si="620"/>
        <v>0</v>
      </c>
      <c r="W1760" s="221"/>
      <c r="X1760" s="222"/>
      <c r="Y1760" s="222"/>
      <c r="Z1760" s="223"/>
      <c r="AA1760" s="222"/>
      <c r="AB1760" s="224"/>
      <c r="AC1760" s="225"/>
      <c r="AD1760" s="2">
        <f t="shared" si="607"/>
        <v>0</v>
      </c>
      <c r="AE1760" s="2">
        <f t="shared" si="608"/>
        <v>0</v>
      </c>
      <c r="AF1760" s="226"/>
      <c r="AG1760" s="219">
        <f t="shared" si="612"/>
        <v>0</v>
      </c>
      <c r="AH1760" s="234">
        <f t="shared" si="613"/>
        <v>0</v>
      </c>
      <c r="AI1760" s="214">
        <f t="shared" si="621"/>
        <v>0</v>
      </c>
      <c r="AK1760" s="229">
        <f t="shared" si="614"/>
        <v>0</v>
      </c>
      <c r="AL1760" s="226"/>
      <c r="AM1760" s="15"/>
      <c r="AN1760" s="232" t="e">
        <f t="shared" si="615"/>
        <v>#DIV/0!</v>
      </c>
      <c r="AO1760" s="214">
        <f t="shared" si="609"/>
        <v>0</v>
      </c>
      <c r="AQ1760" s="210"/>
      <c r="AR1760" s="231"/>
      <c r="AS1760" s="15"/>
      <c r="AT1760" s="232">
        <f t="shared" si="616"/>
        <v>0</v>
      </c>
      <c r="AU1760" s="235">
        <f t="shared" si="617"/>
        <v>0</v>
      </c>
      <c r="AY1760" s="210"/>
      <c r="AZ1760" s="231"/>
      <c r="BA1760" s="15"/>
      <c r="BB1760" s="232">
        <f t="shared" si="606"/>
        <v>0</v>
      </c>
      <c r="BC1760" s="235">
        <f t="shared" si="618"/>
        <v>0</v>
      </c>
      <c r="BG1760" s="210"/>
      <c r="BH1760" s="231"/>
      <c r="BI1760" s="15"/>
      <c r="BJ1760" s="232">
        <f t="shared" si="610"/>
        <v>0</v>
      </c>
      <c r="BK1760" s="235">
        <f t="shared" si="619"/>
        <v>0</v>
      </c>
      <c r="BM1760" s="109">
        <f t="shared" si="611"/>
        <v>-2.0037751222161497</v>
      </c>
      <c r="BN1760" s="213"/>
      <c r="BR1760" s="228"/>
      <c r="BS1760" s="311"/>
      <c r="BT1760" s="3"/>
      <c r="BU1760" s="213"/>
      <c r="BV1760" s="213"/>
      <c r="BW1760" s="291"/>
    </row>
    <row r="1761" spans="1:75" x14ac:dyDescent="0.2">
      <c r="A1761" s="210"/>
      <c r="B1761" s="211"/>
      <c r="C1761" s="848" t="str">
        <f ca="1">IF(ISERR(AVERAGE(INDIRECT("B"&amp;(ROW()-INT($B$1/2))):INDIRECT("B"&amp;(ROW()+INT($B$1/2))))),"",AVERAGE(INDIRECT("B"&amp;(ROW()-INT($B$1/2))):INDIRECT("B"&amp;(ROW()+INT($B$1/2)))))</f>
        <v/>
      </c>
      <c r="D1761" s="848">
        <f t="shared" si="605"/>
        <v>0</v>
      </c>
      <c r="E1761" s="275"/>
      <c r="F1761" s="15"/>
      <c r="G1761" s="3"/>
      <c r="H1761" s="3"/>
      <c r="I1761" s="3"/>
      <c r="J1761" s="3"/>
      <c r="K1761" s="3"/>
      <c r="L1761" s="554"/>
      <c r="M1761" s="545"/>
      <c r="N1761" s="546"/>
      <c r="O1761" s="5"/>
      <c r="P1761" s="216"/>
      <c r="Q1761" s="217"/>
      <c r="R1761" s="218"/>
      <c r="S1761" s="219">
        <f t="shared" si="622"/>
        <v>0</v>
      </c>
      <c r="T1761" s="220">
        <f t="shared" si="623"/>
        <v>0</v>
      </c>
      <c r="U1761" s="214">
        <f t="shared" si="620"/>
        <v>0</v>
      </c>
      <c r="W1761" s="221"/>
      <c r="X1761" s="222"/>
      <c r="Y1761" s="222"/>
      <c r="Z1761" s="223"/>
      <c r="AA1761" s="222"/>
      <c r="AB1761" s="224"/>
      <c r="AC1761" s="225"/>
      <c r="AD1761" s="2">
        <f t="shared" si="607"/>
        <v>0</v>
      </c>
      <c r="AE1761" s="2">
        <f t="shared" si="608"/>
        <v>0</v>
      </c>
      <c r="AF1761" s="226"/>
      <c r="AG1761" s="219">
        <f t="shared" si="612"/>
        <v>0</v>
      </c>
      <c r="AH1761" s="234">
        <f t="shared" si="613"/>
        <v>0</v>
      </c>
      <c r="AI1761" s="214">
        <f t="shared" si="621"/>
        <v>0</v>
      </c>
      <c r="AK1761" s="229">
        <f t="shared" si="614"/>
        <v>0</v>
      </c>
      <c r="AL1761" s="226"/>
      <c r="AM1761" s="15"/>
      <c r="AN1761" s="232" t="e">
        <f t="shared" si="615"/>
        <v>#DIV/0!</v>
      </c>
      <c r="AO1761" s="214">
        <f t="shared" si="609"/>
        <v>0</v>
      </c>
      <c r="AQ1761" s="210"/>
      <c r="AR1761" s="231"/>
      <c r="AS1761" s="15"/>
      <c r="AT1761" s="232">
        <f t="shared" si="616"/>
        <v>0</v>
      </c>
      <c r="AU1761" s="235">
        <f t="shared" si="617"/>
        <v>0</v>
      </c>
      <c r="AY1761" s="210"/>
      <c r="AZ1761" s="231"/>
      <c r="BA1761" s="15"/>
      <c r="BB1761" s="232">
        <f t="shared" si="606"/>
        <v>0</v>
      </c>
      <c r="BC1761" s="235">
        <f t="shared" si="618"/>
        <v>0</v>
      </c>
      <c r="BG1761" s="210"/>
      <c r="BH1761" s="231"/>
      <c r="BI1761" s="15"/>
      <c r="BJ1761" s="232">
        <f t="shared" si="610"/>
        <v>0</v>
      </c>
      <c r="BK1761" s="235">
        <f t="shared" si="619"/>
        <v>0</v>
      </c>
      <c r="BM1761" s="109">
        <f t="shared" si="611"/>
        <v>-2.0056074597138864</v>
      </c>
      <c r="BN1761" s="213"/>
      <c r="BR1761" s="228"/>
      <c r="BS1761" s="311"/>
      <c r="BT1761" s="3"/>
      <c r="BU1761" s="213"/>
      <c r="BV1761" s="213"/>
      <c r="BW1761" s="291"/>
    </row>
    <row r="1762" spans="1:75" x14ac:dyDescent="0.2">
      <c r="A1762" s="210"/>
      <c r="B1762" s="211"/>
      <c r="C1762" s="848" t="str">
        <f ca="1">IF(ISERR(AVERAGE(INDIRECT("B"&amp;(ROW()-INT($B$1/2))):INDIRECT("B"&amp;(ROW()+INT($B$1/2))))),"",AVERAGE(INDIRECT("B"&amp;(ROW()-INT($B$1/2))):INDIRECT("B"&amp;(ROW()+INT($B$1/2)))))</f>
        <v/>
      </c>
      <c r="D1762" s="848">
        <f t="shared" si="605"/>
        <v>0</v>
      </c>
      <c r="E1762" s="275"/>
      <c r="F1762" s="15"/>
      <c r="G1762" s="3"/>
      <c r="H1762" s="3"/>
      <c r="I1762" s="3"/>
      <c r="J1762" s="3"/>
      <c r="K1762" s="3"/>
      <c r="L1762" s="554"/>
      <c r="M1762" s="545"/>
      <c r="N1762" s="546"/>
      <c r="O1762" s="5"/>
      <c r="P1762" s="216"/>
      <c r="Q1762" s="217"/>
      <c r="R1762" s="218"/>
      <c r="S1762" s="219">
        <f t="shared" si="622"/>
        <v>0</v>
      </c>
      <c r="T1762" s="220">
        <f t="shared" si="623"/>
        <v>0</v>
      </c>
      <c r="U1762" s="214">
        <f t="shared" si="620"/>
        <v>0</v>
      </c>
      <c r="W1762" s="221"/>
      <c r="X1762" s="222"/>
      <c r="Y1762" s="222"/>
      <c r="Z1762" s="223"/>
      <c r="AA1762" s="222"/>
      <c r="AB1762" s="224"/>
      <c r="AC1762" s="225"/>
      <c r="AD1762" s="2">
        <f t="shared" si="607"/>
        <v>0</v>
      </c>
      <c r="AE1762" s="2">
        <f t="shared" si="608"/>
        <v>0</v>
      </c>
      <c r="AF1762" s="226"/>
      <c r="AG1762" s="219">
        <f t="shared" si="612"/>
        <v>0</v>
      </c>
      <c r="AH1762" s="234">
        <f t="shared" si="613"/>
        <v>0</v>
      </c>
      <c r="AI1762" s="214">
        <f t="shared" si="621"/>
        <v>0</v>
      </c>
      <c r="AK1762" s="229">
        <f t="shared" si="614"/>
        <v>0</v>
      </c>
      <c r="AL1762" s="226"/>
      <c r="AM1762" s="15"/>
      <c r="AN1762" s="232" t="e">
        <f t="shared" si="615"/>
        <v>#DIV/0!</v>
      </c>
      <c r="AO1762" s="214">
        <f t="shared" si="609"/>
        <v>0</v>
      </c>
      <c r="AQ1762" s="210"/>
      <c r="AR1762" s="231"/>
      <c r="AS1762" s="15"/>
      <c r="AT1762" s="232">
        <f t="shared" si="616"/>
        <v>0</v>
      </c>
      <c r="AU1762" s="235">
        <f t="shared" si="617"/>
        <v>0</v>
      </c>
      <c r="AY1762" s="210"/>
      <c r="AZ1762" s="231"/>
      <c r="BA1762" s="15"/>
      <c r="BB1762" s="232">
        <f t="shared" si="606"/>
        <v>0</v>
      </c>
      <c r="BC1762" s="235">
        <f t="shared" si="618"/>
        <v>0</v>
      </c>
      <c r="BG1762" s="210"/>
      <c r="BH1762" s="231"/>
      <c r="BI1762" s="15"/>
      <c r="BJ1762" s="232">
        <f t="shared" si="610"/>
        <v>0</v>
      </c>
      <c r="BK1762" s="235">
        <f t="shared" si="619"/>
        <v>0</v>
      </c>
      <c r="BM1762" s="109">
        <f t="shared" si="611"/>
        <v>-2.0074397972116231</v>
      </c>
      <c r="BN1762" s="213"/>
      <c r="BR1762" s="228"/>
      <c r="BS1762" s="311"/>
      <c r="BT1762" s="3"/>
      <c r="BU1762" s="213"/>
      <c r="BV1762" s="213"/>
      <c r="BW1762" s="291"/>
    </row>
    <row r="1763" spans="1:75" x14ac:dyDescent="0.2">
      <c r="A1763" s="210"/>
      <c r="B1763" s="211"/>
      <c r="C1763" s="848" t="str">
        <f ca="1">IF(ISERR(AVERAGE(INDIRECT("B"&amp;(ROW()-INT($B$1/2))):INDIRECT("B"&amp;(ROW()+INT($B$1/2))))),"",AVERAGE(INDIRECT("B"&amp;(ROW()-INT($B$1/2))):INDIRECT("B"&amp;(ROW()+INT($B$1/2)))))</f>
        <v/>
      </c>
      <c r="D1763" s="848">
        <f t="shared" si="605"/>
        <v>0</v>
      </c>
      <c r="E1763" s="275"/>
      <c r="F1763" s="15"/>
      <c r="G1763" s="3"/>
      <c r="H1763" s="3"/>
      <c r="I1763" s="3"/>
      <c r="J1763" s="3"/>
      <c r="K1763" s="3"/>
      <c r="L1763" s="554"/>
      <c r="M1763" s="545"/>
      <c r="N1763" s="546"/>
      <c r="O1763" s="5"/>
      <c r="P1763" s="216"/>
      <c r="Q1763" s="217"/>
      <c r="R1763" s="218"/>
      <c r="S1763" s="219">
        <f t="shared" si="622"/>
        <v>0</v>
      </c>
      <c r="T1763" s="220">
        <f t="shared" si="623"/>
        <v>0</v>
      </c>
      <c r="U1763" s="214">
        <f t="shared" si="620"/>
        <v>0</v>
      </c>
      <c r="W1763" s="221"/>
      <c r="X1763" s="222"/>
      <c r="Y1763" s="222"/>
      <c r="Z1763" s="223"/>
      <c r="AA1763" s="222"/>
      <c r="AB1763" s="224"/>
      <c r="AC1763" s="225"/>
      <c r="AD1763" s="2">
        <f t="shared" si="607"/>
        <v>0</v>
      </c>
      <c r="AE1763" s="2">
        <f t="shared" si="608"/>
        <v>0</v>
      </c>
      <c r="AF1763" s="226"/>
      <c r="AG1763" s="219">
        <f t="shared" si="612"/>
        <v>0</v>
      </c>
      <c r="AH1763" s="234">
        <f t="shared" si="613"/>
        <v>0</v>
      </c>
      <c r="AI1763" s="214">
        <f t="shared" si="621"/>
        <v>0</v>
      </c>
      <c r="AK1763" s="229">
        <f t="shared" si="614"/>
        <v>0</v>
      </c>
      <c r="AL1763" s="226"/>
      <c r="AM1763" s="15"/>
      <c r="AN1763" s="232" t="e">
        <f t="shared" si="615"/>
        <v>#DIV/0!</v>
      </c>
      <c r="AO1763" s="214">
        <f t="shared" si="609"/>
        <v>0</v>
      </c>
      <c r="AQ1763" s="210"/>
      <c r="AR1763" s="231"/>
      <c r="AS1763" s="15"/>
      <c r="AT1763" s="232">
        <f t="shared" si="616"/>
        <v>0</v>
      </c>
      <c r="AU1763" s="235">
        <f t="shared" si="617"/>
        <v>0</v>
      </c>
      <c r="AY1763" s="210"/>
      <c r="AZ1763" s="231"/>
      <c r="BA1763" s="15"/>
      <c r="BB1763" s="232">
        <f t="shared" si="606"/>
        <v>0</v>
      </c>
      <c r="BC1763" s="235">
        <f t="shared" si="618"/>
        <v>0</v>
      </c>
      <c r="BG1763" s="210"/>
      <c r="BH1763" s="231"/>
      <c r="BI1763" s="15"/>
      <c r="BJ1763" s="232">
        <f t="shared" si="610"/>
        <v>0</v>
      </c>
      <c r="BK1763" s="235">
        <f t="shared" si="619"/>
        <v>0</v>
      </c>
      <c r="BM1763" s="109">
        <f t="shared" si="611"/>
        <v>-2.0092721347093598</v>
      </c>
      <c r="BN1763" s="213"/>
      <c r="BR1763" s="228"/>
      <c r="BS1763" s="311"/>
      <c r="BT1763" s="3"/>
      <c r="BU1763" s="213"/>
      <c r="BV1763" s="213"/>
      <c r="BW1763" s="291"/>
    </row>
    <row r="1764" spans="1:75" x14ac:dyDescent="0.2">
      <c r="A1764" s="210"/>
      <c r="B1764" s="211"/>
      <c r="C1764" s="848" t="str">
        <f ca="1">IF(ISERR(AVERAGE(INDIRECT("B"&amp;(ROW()-INT($B$1/2))):INDIRECT("B"&amp;(ROW()+INT($B$1/2))))),"",AVERAGE(INDIRECT("B"&amp;(ROW()-INT($B$1/2))):INDIRECT("B"&amp;(ROW()+INT($B$1/2)))))</f>
        <v/>
      </c>
      <c r="D1764" s="848">
        <f t="shared" si="605"/>
        <v>0</v>
      </c>
      <c r="E1764" s="275"/>
      <c r="F1764" s="15"/>
      <c r="G1764" s="3"/>
      <c r="H1764" s="3"/>
      <c r="I1764" s="3"/>
      <c r="J1764" s="3"/>
      <c r="K1764" s="3"/>
      <c r="L1764" s="554"/>
      <c r="M1764" s="545"/>
      <c r="N1764" s="546"/>
      <c r="O1764" s="5"/>
      <c r="P1764" s="216"/>
      <c r="Q1764" s="217"/>
      <c r="R1764" s="218"/>
      <c r="S1764" s="219">
        <f t="shared" si="622"/>
        <v>0</v>
      </c>
      <c r="T1764" s="220">
        <f t="shared" si="623"/>
        <v>0</v>
      </c>
      <c r="U1764" s="214">
        <f t="shared" si="620"/>
        <v>0</v>
      </c>
      <c r="W1764" s="221"/>
      <c r="X1764" s="222"/>
      <c r="Y1764" s="222"/>
      <c r="Z1764" s="223"/>
      <c r="AA1764" s="222"/>
      <c r="AB1764" s="224"/>
      <c r="AC1764" s="225"/>
      <c r="AD1764" s="2">
        <f t="shared" si="607"/>
        <v>0</v>
      </c>
      <c r="AE1764" s="2">
        <f t="shared" si="608"/>
        <v>0</v>
      </c>
      <c r="AF1764" s="226"/>
      <c r="AG1764" s="219">
        <f t="shared" si="612"/>
        <v>0</v>
      </c>
      <c r="AH1764" s="234">
        <f t="shared" si="613"/>
        <v>0</v>
      </c>
      <c r="AI1764" s="214">
        <f t="shared" si="621"/>
        <v>0</v>
      </c>
      <c r="AK1764" s="229">
        <f t="shared" si="614"/>
        <v>0</v>
      </c>
      <c r="AL1764" s="226"/>
      <c r="AM1764" s="15"/>
      <c r="AN1764" s="232" t="e">
        <f t="shared" si="615"/>
        <v>#DIV/0!</v>
      </c>
      <c r="AO1764" s="214">
        <f t="shared" si="609"/>
        <v>0</v>
      </c>
      <c r="AQ1764" s="210"/>
      <c r="AR1764" s="231"/>
      <c r="AS1764" s="15"/>
      <c r="AT1764" s="232">
        <f t="shared" si="616"/>
        <v>0</v>
      </c>
      <c r="AU1764" s="235">
        <f t="shared" si="617"/>
        <v>0</v>
      </c>
      <c r="AY1764" s="210"/>
      <c r="AZ1764" s="231"/>
      <c r="BA1764" s="15"/>
      <c r="BB1764" s="232">
        <f t="shared" si="606"/>
        <v>0</v>
      </c>
      <c r="BC1764" s="235">
        <f t="shared" si="618"/>
        <v>0</v>
      </c>
      <c r="BG1764" s="210"/>
      <c r="BH1764" s="231"/>
      <c r="BI1764" s="15"/>
      <c r="BJ1764" s="232">
        <f t="shared" si="610"/>
        <v>0</v>
      </c>
      <c r="BK1764" s="235">
        <f t="shared" si="619"/>
        <v>0</v>
      </c>
      <c r="BM1764" s="109">
        <f t="shared" si="611"/>
        <v>-2.0111044722070965</v>
      </c>
      <c r="BN1764" s="213"/>
      <c r="BR1764" s="228"/>
      <c r="BS1764" s="311"/>
      <c r="BT1764" s="3"/>
      <c r="BU1764" s="213"/>
      <c r="BV1764" s="213"/>
      <c r="BW1764" s="291"/>
    </row>
    <row r="1765" spans="1:75" x14ac:dyDescent="0.2">
      <c r="A1765" s="210"/>
      <c r="B1765" s="211"/>
      <c r="C1765" s="848" t="str">
        <f ca="1">IF(ISERR(AVERAGE(INDIRECT("B"&amp;(ROW()-INT($B$1/2))):INDIRECT("B"&amp;(ROW()+INT($B$1/2))))),"",AVERAGE(INDIRECT("B"&amp;(ROW()-INT($B$1/2))):INDIRECT("B"&amp;(ROW()+INT($B$1/2)))))</f>
        <v/>
      </c>
      <c r="D1765" s="848">
        <f t="shared" si="605"/>
        <v>0</v>
      </c>
      <c r="E1765" s="275"/>
      <c r="F1765" s="15"/>
      <c r="G1765" s="3"/>
      <c r="H1765" s="3"/>
      <c r="I1765" s="3"/>
      <c r="J1765" s="3"/>
      <c r="K1765" s="3"/>
      <c r="L1765" s="554"/>
      <c r="M1765" s="545"/>
      <c r="N1765" s="546"/>
      <c r="O1765" s="5"/>
      <c r="P1765" s="216"/>
      <c r="Q1765" s="217"/>
      <c r="R1765" s="218"/>
      <c r="S1765" s="219">
        <f t="shared" si="622"/>
        <v>0</v>
      </c>
      <c r="T1765" s="220">
        <f t="shared" si="623"/>
        <v>0</v>
      </c>
      <c r="U1765" s="214">
        <f t="shared" si="620"/>
        <v>0</v>
      </c>
      <c r="W1765" s="221"/>
      <c r="X1765" s="222"/>
      <c r="Y1765" s="222"/>
      <c r="Z1765" s="223"/>
      <c r="AA1765" s="222"/>
      <c r="AB1765" s="224"/>
      <c r="AC1765" s="225"/>
      <c r="AD1765" s="2">
        <f t="shared" si="607"/>
        <v>0</v>
      </c>
      <c r="AE1765" s="2">
        <f t="shared" si="608"/>
        <v>0</v>
      </c>
      <c r="AF1765" s="226"/>
      <c r="AG1765" s="219">
        <f t="shared" si="612"/>
        <v>0</v>
      </c>
      <c r="AH1765" s="234">
        <f t="shared" si="613"/>
        <v>0</v>
      </c>
      <c r="AI1765" s="214">
        <f t="shared" si="621"/>
        <v>0</v>
      </c>
      <c r="AK1765" s="229">
        <f t="shared" si="614"/>
        <v>0</v>
      </c>
      <c r="AL1765" s="226"/>
      <c r="AM1765" s="15"/>
      <c r="AN1765" s="232" t="e">
        <f t="shared" si="615"/>
        <v>#DIV/0!</v>
      </c>
      <c r="AO1765" s="214">
        <f t="shared" si="609"/>
        <v>0</v>
      </c>
      <c r="AQ1765" s="210"/>
      <c r="AR1765" s="231"/>
      <c r="AS1765" s="15"/>
      <c r="AT1765" s="232">
        <f t="shared" si="616"/>
        <v>0</v>
      </c>
      <c r="AU1765" s="235">
        <f t="shared" si="617"/>
        <v>0</v>
      </c>
      <c r="AY1765" s="210"/>
      <c r="AZ1765" s="231"/>
      <c r="BA1765" s="15"/>
      <c r="BB1765" s="232">
        <f t="shared" si="606"/>
        <v>0</v>
      </c>
      <c r="BC1765" s="235">
        <f t="shared" si="618"/>
        <v>0</v>
      </c>
      <c r="BG1765" s="210"/>
      <c r="BH1765" s="231"/>
      <c r="BI1765" s="15"/>
      <c r="BJ1765" s="232">
        <f t="shared" si="610"/>
        <v>0</v>
      </c>
      <c r="BK1765" s="235">
        <f t="shared" si="619"/>
        <v>0</v>
      </c>
      <c r="BM1765" s="109">
        <f t="shared" si="611"/>
        <v>-2.0129368097048332</v>
      </c>
      <c r="BN1765" s="213"/>
      <c r="BR1765" s="228"/>
      <c r="BS1765" s="311"/>
      <c r="BT1765" s="3"/>
      <c r="BU1765" s="213"/>
      <c r="BV1765" s="213"/>
      <c r="BW1765" s="291"/>
    </row>
    <row r="1766" spans="1:75" x14ac:dyDescent="0.2">
      <c r="A1766" s="210"/>
      <c r="B1766" s="211"/>
      <c r="C1766" s="848" t="str">
        <f ca="1">IF(ISERR(AVERAGE(INDIRECT("B"&amp;(ROW()-INT($B$1/2))):INDIRECT("B"&amp;(ROW()+INT($B$1/2))))),"",AVERAGE(INDIRECT("B"&amp;(ROW()-INT($B$1/2))):INDIRECT("B"&amp;(ROW()+INT($B$1/2)))))</f>
        <v/>
      </c>
      <c r="D1766" s="848">
        <f t="shared" si="605"/>
        <v>0</v>
      </c>
      <c r="E1766" s="275"/>
      <c r="F1766" s="15"/>
      <c r="G1766" s="3"/>
      <c r="H1766" s="3"/>
      <c r="I1766" s="3"/>
      <c r="J1766" s="3"/>
      <c r="K1766" s="3"/>
      <c r="L1766" s="554"/>
      <c r="M1766" s="545"/>
      <c r="N1766" s="546"/>
      <c r="O1766" s="5"/>
      <c r="P1766" s="216"/>
      <c r="Q1766" s="217"/>
      <c r="R1766" s="218"/>
      <c r="S1766" s="219">
        <f t="shared" si="622"/>
        <v>0</v>
      </c>
      <c r="T1766" s="220">
        <f t="shared" si="623"/>
        <v>0</v>
      </c>
      <c r="U1766" s="214">
        <f t="shared" si="620"/>
        <v>0</v>
      </c>
      <c r="W1766" s="221"/>
      <c r="X1766" s="222"/>
      <c r="Y1766" s="222"/>
      <c r="Z1766" s="223"/>
      <c r="AA1766" s="222"/>
      <c r="AB1766" s="224"/>
      <c r="AC1766" s="225"/>
      <c r="AD1766" s="2">
        <f t="shared" si="607"/>
        <v>0</v>
      </c>
      <c r="AE1766" s="2">
        <f t="shared" si="608"/>
        <v>0</v>
      </c>
      <c r="AF1766" s="226"/>
      <c r="AG1766" s="219">
        <f t="shared" si="612"/>
        <v>0</v>
      </c>
      <c r="AH1766" s="234">
        <f t="shared" si="613"/>
        <v>0</v>
      </c>
      <c r="AI1766" s="214">
        <f t="shared" si="621"/>
        <v>0</v>
      </c>
      <c r="AK1766" s="229">
        <f t="shared" si="614"/>
        <v>0</v>
      </c>
      <c r="AL1766" s="226"/>
      <c r="AM1766" s="15"/>
      <c r="AN1766" s="232" t="e">
        <f t="shared" si="615"/>
        <v>#DIV/0!</v>
      </c>
      <c r="AO1766" s="214">
        <f t="shared" si="609"/>
        <v>0</v>
      </c>
      <c r="AQ1766" s="210"/>
      <c r="AR1766" s="231"/>
      <c r="AS1766" s="15"/>
      <c r="AT1766" s="232">
        <f t="shared" si="616"/>
        <v>0</v>
      </c>
      <c r="AU1766" s="235">
        <f t="shared" si="617"/>
        <v>0</v>
      </c>
      <c r="AY1766" s="210"/>
      <c r="AZ1766" s="231"/>
      <c r="BA1766" s="15"/>
      <c r="BB1766" s="232">
        <f t="shared" si="606"/>
        <v>0</v>
      </c>
      <c r="BC1766" s="235">
        <f t="shared" si="618"/>
        <v>0</v>
      </c>
      <c r="BG1766" s="210"/>
      <c r="BH1766" s="231"/>
      <c r="BI1766" s="15"/>
      <c r="BJ1766" s="232">
        <f t="shared" si="610"/>
        <v>0</v>
      </c>
      <c r="BK1766" s="235">
        <f t="shared" si="619"/>
        <v>0</v>
      </c>
      <c r="BM1766" s="109">
        <f t="shared" si="611"/>
        <v>-2.0147691472025699</v>
      </c>
      <c r="BN1766" s="213"/>
      <c r="BR1766" s="228"/>
      <c r="BS1766" s="311"/>
      <c r="BT1766" s="3"/>
      <c r="BU1766" s="213"/>
      <c r="BV1766" s="213"/>
      <c r="BW1766" s="291"/>
    </row>
    <row r="1767" spans="1:75" x14ac:dyDescent="0.2">
      <c r="A1767" s="210"/>
      <c r="B1767" s="211"/>
      <c r="C1767" s="848" t="str">
        <f ca="1">IF(ISERR(AVERAGE(INDIRECT("B"&amp;(ROW()-INT($B$1/2))):INDIRECT("B"&amp;(ROW()+INT($B$1/2))))),"",AVERAGE(INDIRECT("B"&amp;(ROW()-INT($B$1/2))):INDIRECT("B"&amp;(ROW()+INT($B$1/2)))))</f>
        <v/>
      </c>
      <c r="D1767" s="848">
        <f t="shared" si="605"/>
        <v>0</v>
      </c>
      <c r="E1767" s="275"/>
      <c r="F1767" s="15"/>
      <c r="G1767" s="3"/>
      <c r="H1767" s="3"/>
      <c r="I1767" s="3"/>
      <c r="J1767" s="3"/>
      <c r="K1767" s="3"/>
      <c r="L1767" s="554"/>
      <c r="M1767" s="545"/>
      <c r="N1767" s="546"/>
      <c r="O1767" s="5"/>
      <c r="P1767" s="216"/>
      <c r="Q1767" s="217"/>
      <c r="R1767" s="218"/>
      <c r="S1767" s="219">
        <f t="shared" si="622"/>
        <v>0</v>
      </c>
      <c r="T1767" s="220">
        <f t="shared" si="623"/>
        <v>0</v>
      </c>
      <c r="U1767" s="214">
        <f t="shared" si="620"/>
        <v>0</v>
      </c>
      <c r="W1767" s="221"/>
      <c r="X1767" s="222"/>
      <c r="Y1767" s="222"/>
      <c r="Z1767" s="223"/>
      <c r="AA1767" s="222"/>
      <c r="AB1767" s="224"/>
      <c r="AC1767" s="225"/>
      <c r="AD1767" s="2">
        <f t="shared" si="607"/>
        <v>0</v>
      </c>
      <c r="AE1767" s="2">
        <f t="shared" si="608"/>
        <v>0</v>
      </c>
      <c r="AF1767" s="226"/>
      <c r="AG1767" s="219">
        <f t="shared" si="612"/>
        <v>0</v>
      </c>
      <c r="AH1767" s="234">
        <f t="shared" si="613"/>
        <v>0</v>
      </c>
      <c r="AI1767" s="214">
        <f t="shared" si="621"/>
        <v>0</v>
      </c>
      <c r="AK1767" s="229">
        <f t="shared" si="614"/>
        <v>0</v>
      </c>
      <c r="AL1767" s="226"/>
      <c r="AM1767" s="15"/>
      <c r="AN1767" s="232" t="e">
        <f t="shared" si="615"/>
        <v>#DIV/0!</v>
      </c>
      <c r="AO1767" s="214">
        <f t="shared" si="609"/>
        <v>0</v>
      </c>
      <c r="AQ1767" s="210"/>
      <c r="AR1767" s="231"/>
      <c r="AS1767" s="15"/>
      <c r="AT1767" s="232">
        <f t="shared" si="616"/>
        <v>0</v>
      </c>
      <c r="AU1767" s="235">
        <f t="shared" si="617"/>
        <v>0</v>
      </c>
      <c r="AY1767" s="210"/>
      <c r="AZ1767" s="231"/>
      <c r="BA1767" s="15"/>
      <c r="BB1767" s="232">
        <f t="shared" si="606"/>
        <v>0</v>
      </c>
      <c r="BC1767" s="235">
        <f t="shared" si="618"/>
        <v>0</v>
      </c>
      <c r="BG1767" s="210"/>
      <c r="BH1767" s="231"/>
      <c r="BI1767" s="15"/>
      <c r="BJ1767" s="232">
        <f t="shared" si="610"/>
        <v>0</v>
      </c>
      <c r="BK1767" s="235">
        <f t="shared" si="619"/>
        <v>0</v>
      </c>
      <c r="BM1767" s="109">
        <f t="shared" si="611"/>
        <v>-2.0166014847003066</v>
      </c>
      <c r="BN1767" s="213"/>
      <c r="BR1767" s="228"/>
      <c r="BS1767" s="311"/>
      <c r="BT1767" s="3"/>
      <c r="BU1767" s="213"/>
      <c r="BV1767" s="213"/>
      <c r="BW1767" s="291"/>
    </row>
    <row r="1768" spans="1:75" x14ac:dyDescent="0.2">
      <c r="A1768" s="210"/>
      <c r="B1768" s="211"/>
      <c r="C1768" s="848" t="str">
        <f ca="1">IF(ISERR(AVERAGE(INDIRECT("B"&amp;(ROW()-INT($B$1/2))):INDIRECT("B"&amp;(ROW()+INT($B$1/2))))),"",AVERAGE(INDIRECT("B"&amp;(ROW()-INT($B$1/2))):INDIRECT("B"&amp;(ROW()+INT($B$1/2)))))</f>
        <v/>
      </c>
      <c r="D1768" s="848">
        <f t="shared" si="605"/>
        <v>0</v>
      </c>
      <c r="E1768" s="275"/>
      <c r="F1768" s="15"/>
      <c r="G1768" s="3"/>
      <c r="H1768" s="3"/>
      <c r="I1768" s="3"/>
      <c r="J1768" s="3"/>
      <c r="K1768" s="3"/>
      <c r="L1768" s="554"/>
      <c r="M1768" s="545"/>
      <c r="N1768" s="546"/>
      <c r="O1768" s="5"/>
      <c r="P1768" s="216"/>
      <c r="Q1768" s="217"/>
      <c r="R1768" s="218"/>
      <c r="S1768" s="219">
        <f t="shared" si="622"/>
        <v>0</v>
      </c>
      <c r="T1768" s="220">
        <f t="shared" si="623"/>
        <v>0</v>
      </c>
      <c r="U1768" s="214">
        <f t="shared" si="620"/>
        <v>0</v>
      </c>
      <c r="W1768" s="221"/>
      <c r="X1768" s="222"/>
      <c r="Y1768" s="222"/>
      <c r="Z1768" s="223"/>
      <c r="AA1768" s="222"/>
      <c r="AB1768" s="224"/>
      <c r="AC1768" s="225"/>
      <c r="AD1768" s="2">
        <f t="shared" si="607"/>
        <v>0</v>
      </c>
      <c r="AE1768" s="2">
        <f t="shared" si="608"/>
        <v>0</v>
      </c>
      <c r="AF1768" s="226"/>
      <c r="AG1768" s="219">
        <f t="shared" si="612"/>
        <v>0</v>
      </c>
      <c r="AH1768" s="234">
        <f t="shared" si="613"/>
        <v>0</v>
      </c>
      <c r="AI1768" s="214">
        <f t="shared" si="621"/>
        <v>0</v>
      </c>
      <c r="AK1768" s="229">
        <f t="shared" si="614"/>
        <v>0</v>
      </c>
      <c r="AL1768" s="226"/>
      <c r="AM1768" s="15"/>
      <c r="AN1768" s="232" t="e">
        <f t="shared" si="615"/>
        <v>#DIV/0!</v>
      </c>
      <c r="AO1768" s="214">
        <f t="shared" si="609"/>
        <v>0</v>
      </c>
      <c r="AQ1768" s="210"/>
      <c r="AR1768" s="231"/>
      <c r="AS1768" s="15"/>
      <c r="AT1768" s="232">
        <f t="shared" si="616"/>
        <v>0</v>
      </c>
      <c r="AU1768" s="235">
        <f t="shared" si="617"/>
        <v>0</v>
      </c>
      <c r="AY1768" s="210"/>
      <c r="AZ1768" s="231"/>
      <c r="BA1768" s="15"/>
      <c r="BB1768" s="232">
        <f t="shared" si="606"/>
        <v>0</v>
      </c>
      <c r="BC1768" s="235">
        <f t="shared" si="618"/>
        <v>0</v>
      </c>
      <c r="BG1768" s="210"/>
      <c r="BH1768" s="231"/>
      <c r="BI1768" s="15"/>
      <c r="BJ1768" s="232">
        <f t="shared" si="610"/>
        <v>0</v>
      </c>
      <c r="BK1768" s="235">
        <f t="shared" si="619"/>
        <v>0</v>
      </c>
      <c r="BM1768" s="109">
        <f t="shared" si="611"/>
        <v>-2.0184338221980433</v>
      </c>
      <c r="BN1768" s="213"/>
      <c r="BR1768" s="228"/>
      <c r="BS1768" s="311"/>
      <c r="BT1768" s="3"/>
      <c r="BU1768" s="213"/>
      <c r="BV1768" s="213"/>
      <c r="BW1768" s="291"/>
    </row>
    <row r="1769" spans="1:75" x14ac:dyDescent="0.2">
      <c r="A1769" s="210"/>
      <c r="B1769" s="211"/>
      <c r="C1769" s="848" t="str">
        <f ca="1">IF(ISERR(AVERAGE(INDIRECT("B"&amp;(ROW()-INT($B$1/2))):INDIRECT("B"&amp;(ROW()+INT($B$1/2))))),"",AVERAGE(INDIRECT("B"&amp;(ROW()-INT($B$1/2))):INDIRECT("B"&amp;(ROW()+INT($B$1/2)))))</f>
        <v/>
      </c>
      <c r="D1769" s="848">
        <f t="shared" si="605"/>
        <v>0</v>
      </c>
      <c r="E1769" s="275"/>
      <c r="F1769" s="15"/>
      <c r="G1769" s="3"/>
      <c r="H1769" s="3"/>
      <c r="I1769" s="3"/>
      <c r="J1769" s="3"/>
      <c r="K1769" s="3"/>
      <c r="L1769" s="554"/>
      <c r="M1769" s="545"/>
      <c r="N1769" s="546"/>
      <c r="O1769" s="5"/>
      <c r="P1769" s="216"/>
      <c r="Q1769" s="217"/>
      <c r="R1769" s="218"/>
      <c r="S1769" s="219">
        <f t="shared" si="622"/>
        <v>0</v>
      </c>
      <c r="T1769" s="220">
        <f t="shared" si="623"/>
        <v>0</v>
      </c>
      <c r="U1769" s="214">
        <f t="shared" si="620"/>
        <v>0</v>
      </c>
      <c r="W1769" s="221"/>
      <c r="X1769" s="222"/>
      <c r="Y1769" s="222"/>
      <c r="Z1769" s="223"/>
      <c r="AA1769" s="222"/>
      <c r="AB1769" s="224"/>
      <c r="AC1769" s="225"/>
      <c r="AD1769" s="2">
        <f t="shared" si="607"/>
        <v>0</v>
      </c>
      <c r="AE1769" s="2">
        <f t="shared" si="608"/>
        <v>0</v>
      </c>
      <c r="AF1769" s="226"/>
      <c r="AG1769" s="219">
        <f t="shared" si="612"/>
        <v>0</v>
      </c>
      <c r="AH1769" s="234">
        <f t="shared" si="613"/>
        <v>0</v>
      </c>
      <c r="AI1769" s="214">
        <f t="shared" si="621"/>
        <v>0</v>
      </c>
      <c r="AK1769" s="229">
        <f t="shared" si="614"/>
        <v>0</v>
      </c>
      <c r="AL1769" s="226"/>
      <c r="AM1769" s="15"/>
      <c r="AN1769" s="232" t="e">
        <f t="shared" si="615"/>
        <v>#DIV/0!</v>
      </c>
      <c r="AO1769" s="214">
        <f t="shared" si="609"/>
        <v>0</v>
      </c>
      <c r="AQ1769" s="210"/>
      <c r="AR1769" s="231"/>
      <c r="AS1769" s="15"/>
      <c r="AT1769" s="232">
        <f t="shared" si="616"/>
        <v>0</v>
      </c>
      <c r="AU1769" s="235">
        <f t="shared" si="617"/>
        <v>0</v>
      </c>
      <c r="AY1769" s="210"/>
      <c r="AZ1769" s="231"/>
      <c r="BA1769" s="15"/>
      <c r="BB1769" s="232">
        <f t="shared" si="606"/>
        <v>0</v>
      </c>
      <c r="BC1769" s="235">
        <f t="shared" si="618"/>
        <v>0</v>
      </c>
      <c r="BG1769" s="210"/>
      <c r="BH1769" s="231"/>
      <c r="BI1769" s="15"/>
      <c r="BJ1769" s="232">
        <f t="shared" si="610"/>
        <v>0</v>
      </c>
      <c r="BK1769" s="235">
        <f t="shared" si="619"/>
        <v>0</v>
      </c>
      <c r="BM1769" s="109">
        <f t="shared" si="611"/>
        <v>-2.0202661596957801</v>
      </c>
      <c r="BN1769" s="213"/>
      <c r="BR1769" s="228"/>
      <c r="BS1769" s="311"/>
      <c r="BT1769" s="3"/>
      <c r="BU1769" s="213"/>
      <c r="BV1769" s="213"/>
      <c r="BW1769" s="291"/>
    </row>
    <row r="1770" spans="1:75" x14ac:dyDescent="0.2">
      <c r="A1770" s="210"/>
      <c r="B1770" s="211"/>
      <c r="C1770" s="848" t="str">
        <f ca="1">IF(ISERR(AVERAGE(INDIRECT("B"&amp;(ROW()-INT($B$1/2))):INDIRECT("B"&amp;(ROW()+INT($B$1/2))))),"",AVERAGE(INDIRECT("B"&amp;(ROW()-INT($B$1/2))):INDIRECT("B"&amp;(ROW()+INT($B$1/2)))))</f>
        <v/>
      </c>
      <c r="D1770" s="848">
        <f t="shared" si="605"/>
        <v>0</v>
      </c>
      <c r="E1770" s="275"/>
      <c r="F1770" s="15"/>
      <c r="G1770" s="3"/>
      <c r="H1770" s="3"/>
      <c r="I1770" s="3"/>
      <c r="J1770" s="3"/>
      <c r="K1770" s="3"/>
      <c r="L1770" s="554"/>
      <c r="M1770" s="545"/>
      <c r="N1770" s="546"/>
      <c r="O1770" s="5"/>
      <c r="P1770" s="216"/>
      <c r="Q1770" s="217"/>
      <c r="R1770" s="218"/>
      <c r="S1770" s="219">
        <f t="shared" si="622"/>
        <v>0</v>
      </c>
      <c r="T1770" s="220">
        <f t="shared" si="623"/>
        <v>0</v>
      </c>
      <c r="U1770" s="214">
        <f t="shared" si="620"/>
        <v>0</v>
      </c>
      <c r="W1770" s="221"/>
      <c r="X1770" s="222"/>
      <c r="Y1770" s="222"/>
      <c r="Z1770" s="223"/>
      <c r="AA1770" s="222"/>
      <c r="AB1770" s="224"/>
      <c r="AC1770" s="225"/>
      <c r="AD1770" s="2">
        <f t="shared" si="607"/>
        <v>0</v>
      </c>
      <c r="AE1770" s="2">
        <f t="shared" si="608"/>
        <v>0</v>
      </c>
      <c r="AF1770" s="226"/>
      <c r="AG1770" s="219">
        <f t="shared" si="612"/>
        <v>0</v>
      </c>
      <c r="AH1770" s="234">
        <f t="shared" si="613"/>
        <v>0</v>
      </c>
      <c r="AI1770" s="214">
        <f t="shared" si="621"/>
        <v>0</v>
      </c>
      <c r="AK1770" s="229">
        <f t="shared" si="614"/>
        <v>0</v>
      </c>
      <c r="AL1770" s="226"/>
      <c r="AM1770" s="15"/>
      <c r="AN1770" s="232" t="e">
        <f t="shared" si="615"/>
        <v>#DIV/0!</v>
      </c>
      <c r="AO1770" s="214">
        <f t="shared" si="609"/>
        <v>0</v>
      </c>
      <c r="AQ1770" s="210"/>
      <c r="AR1770" s="231"/>
      <c r="AS1770" s="15"/>
      <c r="AT1770" s="232">
        <f t="shared" si="616"/>
        <v>0</v>
      </c>
      <c r="AU1770" s="235">
        <f t="shared" si="617"/>
        <v>0</v>
      </c>
      <c r="AY1770" s="210"/>
      <c r="AZ1770" s="231"/>
      <c r="BA1770" s="15"/>
      <c r="BB1770" s="232">
        <f t="shared" si="606"/>
        <v>0</v>
      </c>
      <c r="BC1770" s="235">
        <f t="shared" si="618"/>
        <v>0</v>
      </c>
      <c r="BG1770" s="210"/>
      <c r="BH1770" s="231"/>
      <c r="BI1770" s="15"/>
      <c r="BJ1770" s="232">
        <f t="shared" si="610"/>
        <v>0</v>
      </c>
      <c r="BK1770" s="235">
        <f t="shared" si="619"/>
        <v>0</v>
      </c>
      <c r="BM1770" s="109">
        <f t="shared" si="611"/>
        <v>-2.0220984971935168</v>
      </c>
      <c r="BN1770" s="213"/>
      <c r="BR1770" s="228"/>
      <c r="BS1770" s="311"/>
      <c r="BT1770" s="3"/>
      <c r="BU1770" s="213"/>
      <c r="BV1770" s="213"/>
      <c r="BW1770" s="291"/>
    </row>
    <row r="1771" spans="1:75" x14ac:dyDescent="0.2">
      <c r="A1771" s="210"/>
      <c r="B1771" s="211"/>
      <c r="C1771" s="848" t="str">
        <f ca="1">IF(ISERR(AVERAGE(INDIRECT("B"&amp;(ROW()-INT($B$1/2))):INDIRECT("B"&amp;(ROW()+INT($B$1/2))))),"",AVERAGE(INDIRECT("B"&amp;(ROW()-INT($B$1/2))):INDIRECT("B"&amp;(ROW()+INT($B$1/2)))))</f>
        <v/>
      </c>
      <c r="D1771" s="848">
        <f t="shared" si="605"/>
        <v>0</v>
      </c>
      <c r="E1771" s="275"/>
      <c r="F1771" s="15"/>
      <c r="G1771" s="3"/>
      <c r="H1771" s="3"/>
      <c r="I1771" s="3"/>
      <c r="J1771" s="3"/>
      <c r="K1771" s="3"/>
      <c r="L1771" s="554"/>
      <c r="M1771" s="545"/>
      <c r="N1771" s="546"/>
      <c r="O1771" s="5"/>
      <c r="P1771" s="216"/>
      <c r="Q1771" s="217"/>
      <c r="R1771" s="218"/>
      <c r="S1771" s="219">
        <f t="shared" si="622"/>
        <v>0</v>
      </c>
      <c r="T1771" s="220">
        <f t="shared" si="623"/>
        <v>0</v>
      </c>
      <c r="U1771" s="214">
        <f t="shared" si="620"/>
        <v>0</v>
      </c>
      <c r="W1771" s="221"/>
      <c r="X1771" s="222"/>
      <c r="Y1771" s="222"/>
      <c r="Z1771" s="223"/>
      <c r="AA1771" s="222"/>
      <c r="AB1771" s="224"/>
      <c r="AC1771" s="225"/>
      <c r="AD1771" s="2">
        <f t="shared" si="607"/>
        <v>0</v>
      </c>
      <c r="AE1771" s="2">
        <f t="shared" si="608"/>
        <v>0</v>
      </c>
      <c r="AF1771" s="226"/>
      <c r="AG1771" s="219">
        <f t="shared" si="612"/>
        <v>0</v>
      </c>
      <c r="AH1771" s="234">
        <f t="shared" si="613"/>
        <v>0</v>
      </c>
      <c r="AI1771" s="214">
        <f t="shared" si="621"/>
        <v>0</v>
      </c>
      <c r="AK1771" s="229">
        <f t="shared" si="614"/>
        <v>0</v>
      </c>
      <c r="AL1771" s="226"/>
      <c r="AM1771" s="15"/>
      <c r="AN1771" s="232" t="e">
        <f t="shared" si="615"/>
        <v>#DIV/0!</v>
      </c>
      <c r="AO1771" s="214">
        <f t="shared" si="609"/>
        <v>0</v>
      </c>
      <c r="AQ1771" s="210"/>
      <c r="AR1771" s="231"/>
      <c r="AS1771" s="15"/>
      <c r="AT1771" s="232">
        <f t="shared" si="616"/>
        <v>0</v>
      </c>
      <c r="AU1771" s="235">
        <f t="shared" si="617"/>
        <v>0</v>
      </c>
      <c r="AY1771" s="210"/>
      <c r="AZ1771" s="231"/>
      <c r="BA1771" s="15"/>
      <c r="BB1771" s="232">
        <f t="shared" si="606"/>
        <v>0</v>
      </c>
      <c r="BC1771" s="235">
        <f t="shared" si="618"/>
        <v>0</v>
      </c>
      <c r="BG1771" s="210"/>
      <c r="BH1771" s="231"/>
      <c r="BI1771" s="15"/>
      <c r="BJ1771" s="232">
        <f t="shared" si="610"/>
        <v>0</v>
      </c>
      <c r="BK1771" s="235">
        <f t="shared" si="619"/>
        <v>0</v>
      </c>
      <c r="BM1771" s="109">
        <f t="shared" si="611"/>
        <v>-2.0239308346912535</v>
      </c>
      <c r="BN1771" s="213"/>
      <c r="BR1771" s="228"/>
      <c r="BS1771" s="311"/>
      <c r="BT1771" s="3"/>
      <c r="BU1771" s="213"/>
      <c r="BV1771" s="213"/>
      <c r="BW1771" s="291"/>
    </row>
    <row r="1772" spans="1:75" x14ac:dyDescent="0.2">
      <c r="A1772" s="210"/>
      <c r="B1772" s="211"/>
      <c r="C1772" s="848" t="str">
        <f ca="1">IF(ISERR(AVERAGE(INDIRECT("B"&amp;(ROW()-INT($B$1/2))):INDIRECT("B"&amp;(ROW()+INT($B$1/2))))),"",AVERAGE(INDIRECT("B"&amp;(ROW()-INT($B$1/2))):INDIRECT("B"&amp;(ROW()+INT($B$1/2)))))</f>
        <v/>
      </c>
      <c r="D1772" s="848">
        <f t="shared" si="605"/>
        <v>0</v>
      </c>
      <c r="E1772" s="275"/>
      <c r="F1772" s="15"/>
      <c r="G1772" s="3"/>
      <c r="H1772" s="3"/>
      <c r="I1772" s="3"/>
      <c r="J1772" s="3"/>
      <c r="K1772" s="3"/>
      <c r="L1772" s="554"/>
      <c r="M1772" s="545"/>
      <c r="N1772" s="546"/>
      <c r="O1772" s="5"/>
      <c r="P1772" s="216"/>
      <c r="Q1772" s="217"/>
      <c r="R1772" s="218"/>
      <c r="S1772" s="219">
        <f t="shared" si="622"/>
        <v>0</v>
      </c>
      <c r="T1772" s="220">
        <f t="shared" si="623"/>
        <v>0</v>
      </c>
      <c r="U1772" s="214">
        <f t="shared" si="620"/>
        <v>0</v>
      </c>
      <c r="W1772" s="221"/>
      <c r="X1772" s="222"/>
      <c r="Y1772" s="222"/>
      <c r="Z1772" s="223"/>
      <c r="AA1772" s="222"/>
      <c r="AB1772" s="224"/>
      <c r="AC1772" s="225"/>
      <c r="AD1772" s="2">
        <f t="shared" si="607"/>
        <v>0</v>
      </c>
      <c r="AE1772" s="2">
        <f t="shared" si="608"/>
        <v>0</v>
      </c>
      <c r="AF1772" s="226"/>
      <c r="AG1772" s="219">
        <f t="shared" si="612"/>
        <v>0</v>
      </c>
      <c r="AH1772" s="234">
        <f t="shared" si="613"/>
        <v>0</v>
      </c>
      <c r="AI1772" s="214">
        <f t="shared" si="621"/>
        <v>0</v>
      </c>
      <c r="AK1772" s="229">
        <f t="shared" si="614"/>
        <v>0</v>
      </c>
      <c r="AL1772" s="226"/>
      <c r="AM1772" s="15"/>
      <c r="AN1772" s="232" t="e">
        <f t="shared" si="615"/>
        <v>#DIV/0!</v>
      </c>
      <c r="AO1772" s="214">
        <f t="shared" si="609"/>
        <v>0</v>
      </c>
      <c r="AQ1772" s="210"/>
      <c r="AR1772" s="231"/>
      <c r="AS1772" s="15"/>
      <c r="AT1772" s="232">
        <f t="shared" si="616"/>
        <v>0</v>
      </c>
      <c r="AU1772" s="235">
        <f t="shared" si="617"/>
        <v>0</v>
      </c>
      <c r="AY1772" s="210"/>
      <c r="AZ1772" s="231"/>
      <c r="BA1772" s="15"/>
      <c r="BB1772" s="232">
        <f t="shared" si="606"/>
        <v>0</v>
      </c>
      <c r="BC1772" s="235">
        <f t="shared" si="618"/>
        <v>0</v>
      </c>
      <c r="BG1772" s="210"/>
      <c r="BH1772" s="231"/>
      <c r="BI1772" s="15"/>
      <c r="BJ1772" s="232">
        <f t="shared" si="610"/>
        <v>0</v>
      </c>
      <c r="BK1772" s="235">
        <f t="shared" si="619"/>
        <v>0</v>
      </c>
      <c r="BM1772" s="109">
        <f t="shared" si="611"/>
        <v>-2.0257631721889902</v>
      </c>
      <c r="BN1772" s="213"/>
      <c r="BR1772" s="228"/>
      <c r="BS1772" s="311"/>
      <c r="BT1772" s="3"/>
      <c r="BU1772" s="213"/>
      <c r="BV1772" s="213"/>
      <c r="BW1772" s="291"/>
    </row>
    <row r="1773" spans="1:75" x14ac:dyDescent="0.2">
      <c r="A1773" s="210"/>
      <c r="B1773" s="211"/>
      <c r="C1773" s="848" t="str">
        <f ca="1">IF(ISERR(AVERAGE(INDIRECT("B"&amp;(ROW()-INT($B$1/2))):INDIRECT("B"&amp;(ROW()+INT($B$1/2))))),"",AVERAGE(INDIRECT("B"&amp;(ROW()-INT($B$1/2))):INDIRECT("B"&amp;(ROW()+INT($B$1/2)))))</f>
        <v/>
      </c>
      <c r="D1773" s="848">
        <f t="shared" si="605"/>
        <v>0</v>
      </c>
      <c r="E1773" s="275"/>
      <c r="F1773" s="15"/>
      <c r="G1773" s="3"/>
      <c r="H1773" s="3"/>
      <c r="I1773" s="3"/>
      <c r="J1773" s="3"/>
      <c r="K1773" s="3"/>
      <c r="L1773" s="554"/>
      <c r="M1773" s="545"/>
      <c r="N1773" s="546"/>
      <c r="O1773" s="5"/>
      <c r="P1773" s="216"/>
      <c r="Q1773" s="217"/>
      <c r="R1773" s="218"/>
      <c r="S1773" s="219">
        <f t="shared" si="622"/>
        <v>0</v>
      </c>
      <c r="T1773" s="220">
        <f t="shared" si="623"/>
        <v>0</v>
      </c>
      <c r="U1773" s="214">
        <f t="shared" si="620"/>
        <v>0</v>
      </c>
      <c r="W1773" s="221"/>
      <c r="X1773" s="222"/>
      <c r="Y1773" s="222"/>
      <c r="Z1773" s="223"/>
      <c r="AA1773" s="222"/>
      <c r="AB1773" s="224"/>
      <c r="AC1773" s="225"/>
      <c r="AD1773" s="2">
        <f t="shared" si="607"/>
        <v>0</v>
      </c>
      <c r="AE1773" s="2">
        <f t="shared" si="608"/>
        <v>0</v>
      </c>
      <c r="AF1773" s="226"/>
      <c r="AG1773" s="219">
        <f t="shared" si="612"/>
        <v>0</v>
      </c>
      <c r="AH1773" s="234">
        <f t="shared" si="613"/>
        <v>0</v>
      </c>
      <c r="AI1773" s="214">
        <f t="shared" si="621"/>
        <v>0</v>
      </c>
      <c r="AK1773" s="229">
        <f t="shared" si="614"/>
        <v>0</v>
      </c>
      <c r="AL1773" s="226"/>
      <c r="AM1773" s="15"/>
      <c r="AN1773" s="232" t="e">
        <f t="shared" si="615"/>
        <v>#DIV/0!</v>
      </c>
      <c r="AO1773" s="214">
        <f t="shared" si="609"/>
        <v>0</v>
      </c>
      <c r="AQ1773" s="210"/>
      <c r="AR1773" s="231"/>
      <c r="AS1773" s="15"/>
      <c r="AT1773" s="232">
        <f t="shared" si="616"/>
        <v>0</v>
      </c>
      <c r="AU1773" s="235">
        <f t="shared" si="617"/>
        <v>0</v>
      </c>
      <c r="AY1773" s="210"/>
      <c r="AZ1773" s="231"/>
      <c r="BA1773" s="15"/>
      <c r="BB1773" s="232">
        <f t="shared" si="606"/>
        <v>0</v>
      </c>
      <c r="BC1773" s="235">
        <f t="shared" si="618"/>
        <v>0</v>
      </c>
      <c r="BG1773" s="210"/>
      <c r="BH1773" s="231"/>
      <c r="BI1773" s="15"/>
      <c r="BJ1773" s="232">
        <f t="shared" si="610"/>
        <v>0</v>
      </c>
      <c r="BK1773" s="235">
        <f t="shared" si="619"/>
        <v>0</v>
      </c>
      <c r="BM1773" s="109">
        <f t="shared" si="611"/>
        <v>-2.0275955096867269</v>
      </c>
      <c r="BN1773" s="213"/>
      <c r="BR1773" s="228"/>
      <c r="BS1773" s="311"/>
      <c r="BT1773" s="3"/>
      <c r="BU1773" s="213"/>
      <c r="BV1773" s="213"/>
      <c r="BW1773" s="291"/>
    </row>
    <row r="1774" spans="1:75" x14ac:dyDescent="0.2">
      <c r="A1774" s="210"/>
      <c r="B1774" s="211"/>
      <c r="C1774" s="848" t="str">
        <f ca="1">IF(ISERR(AVERAGE(INDIRECT("B"&amp;(ROW()-INT($B$1/2))):INDIRECT("B"&amp;(ROW()+INT($B$1/2))))),"",AVERAGE(INDIRECT("B"&amp;(ROW()-INT($B$1/2))):INDIRECT("B"&amp;(ROW()+INT($B$1/2)))))</f>
        <v/>
      </c>
      <c r="D1774" s="848">
        <f t="shared" si="605"/>
        <v>0</v>
      </c>
      <c r="E1774" s="275"/>
      <c r="F1774" s="15"/>
      <c r="G1774" s="3"/>
      <c r="H1774" s="3"/>
      <c r="I1774" s="3"/>
      <c r="J1774" s="3"/>
      <c r="K1774" s="3"/>
      <c r="L1774" s="554"/>
      <c r="M1774" s="545"/>
      <c r="N1774" s="546"/>
      <c r="O1774" s="5"/>
      <c r="P1774" s="216"/>
      <c r="Q1774" s="217"/>
      <c r="R1774" s="218"/>
      <c r="S1774" s="219">
        <f t="shared" si="622"/>
        <v>0</v>
      </c>
      <c r="T1774" s="220">
        <f t="shared" si="623"/>
        <v>0</v>
      </c>
      <c r="U1774" s="214">
        <f t="shared" si="620"/>
        <v>0</v>
      </c>
      <c r="W1774" s="221"/>
      <c r="X1774" s="222"/>
      <c r="Y1774" s="222"/>
      <c r="Z1774" s="223"/>
      <c r="AA1774" s="222"/>
      <c r="AB1774" s="224"/>
      <c r="AC1774" s="225"/>
      <c r="AD1774" s="2">
        <f t="shared" si="607"/>
        <v>0</v>
      </c>
      <c r="AE1774" s="2">
        <f t="shared" si="608"/>
        <v>0</v>
      </c>
      <c r="AF1774" s="226"/>
      <c r="AG1774" s="219">
        <f t="shared" si="612"/>
        <v>0</v>
      </c>
      <c r="AH1774" s="234">
        <f t="shared" si="613"/>
        <v>0</v>
      </c>
      <c r="AI1774" s="214">
        <f t="shared" si="621"/>
        <v>0</v>
      </c>
      <c r="AK1774" s="229">
        <f t="shared" si="614"/>
        <v>0</v>
      </c>
      <c r="AL1774" s="226"/>
      <c r="AM1774" s="15"/>
      <c r="AN1774" s="232" t="e">
        <f t="shared" si="615"/>
        <v>#DIV/0!</v>
      </c>
      <c r="AO1774" s="214">
        <f t="shared" si="609"/>
        <v>0</v>
      </c>
      <c r="AQ1774" s="210"/>
      <c r="AR1774" s="231"/>
      <c r="AS1774" s="15"/>
      <c r="AT1774" s="232">
        <f t="shared" si="616"/>
        <v>0</v>
      </c>
      <c r="AU1774" s="235">
        <f t="shared" si="617"/>
        <v>0</v>
      </c>
      <c r="AY1774" s="210"/>
      <c r="AZ1774" s="231"/>
      <c r="BA1774" s="15"/>
      <c r="BB1774" s="232">
        <f t="shared" si="606"/>
        <v>0</v>
      </c>
      <c r="BC1774" s="235">
        <f t="shared" si="618"/>
        <v>0</v>
      </c>
      <c r="BG1774" s="210"/>
      <c r="BH1774" s="231"/>
      <c r="BI1774" s="15"/>
      <c r="BJ1774" s="232">
        <f t="shared" si="610"/>
        <v>0</v>
      </c>
      <c r="BK1774" s="235">
        <f t="shared" si="619"/>
        <v>0</v>
      </c>
      <c r="BM1774" s="109">
        <f t="shared" si="611"/>
        <v>-2.0294278471844636</v>
      </c>
      <c r="BN1774" s="213"/>
      <c r="BR1774" s="228"/>
      <c r="BS1774" s="311"/>
      <c r="BT1774" s="3"/>
      <c r="BU1774" s="213"/>
      <c r="BV1774" s="213"/>
      <c r="BW1774" s="291"/>
    </row>
    <row r="1775" spans="1:75" x14ac:dyDescent="0.2">
      <c r="A1775" s="210"/>
      <c r="B1775" s="211"/>
      <c r="C1775" s="848" t="str">
        <f ca="1">IF(ISERR(AVERAGE(INDIRECT("B"&amp;(ROW()-INT($B$1/2))):INDIRECT("B"&amp;(ROW()+INT($B$1/2))))),"",AVERAGE(INDIRECT("B"&amp;(ROW()-INT($B$1/2))):INDIRECT("B"&amp;(ROW()+INT($B$1/2)))))</f>
        <v/>
      </c>
      <c r="D1775" s="848">
        <f t="shared" si="605"/>
        <v>0</v>
      </c>
      <c r="E1775" s="275"/>
      <c r="F1775" s="15"/>
      <c r="G1775" s="3"/>
      <c r="H1775" s="3"/>
      <c r="I1775" s="3"/>
      <c r="J1775" s="3"/>
      <c r="K1775" s="3"/>
      <c r="L1775" s="554"/>
      <c r="M1775" s="545"/>
      <c r="N1775" s="546"/>
      <c r="O1775" s="5"/>
      <c r="P1775" s="216"/>
      <c r="Q1775" s="217"/>
      <c r="R1775" s="218"/>
      <c r="S1775" s="219">
        <f t="shared" si="622"/>
        <v>0</v>
      </c>
      <c r="T1775" s="220">
        <f t="shared" si="623"/>
        <v>0</v>
      </c>
      <c r="U1775" s="214">
        <f t="shared" si="620"/>
        <v>0</v>
      </c>
      <c r="W1775" s="221"/>
      <c r="X1775" s="222"/>
      <c r="Y1775" s="222"/>
      <c r="Z1775" s="223"/>
      <c r="AA1775" s="222"/>
      <c r="AB1775" s="224"/>
      <c r="AC1775" s="225"/>
      <c r="AD1775" s="2">
        <f t="shared" si="607"/>
        <v>0</v>
      </c>
      <c r="AE1775" s="2">
        <f t="shared" si="608"/>
        <v>0</v>
      </c>
      <c r="AF1775" s="226"/>
      <c r="AG1775" s="219">
        <f t="shared" si="612"/>
        <v>0</v>
      </c>
      <c r="AH1775" s="234">
        <f t="shared" si="613"/>
        <v>0</v>
      </c>
      <c r="AI1775" s="214">
        <f t="shared" si="621"/>
        <v>0</v>
      </c>
      <c r="AK1775" s="229">
        <f t="shared" si="614"/>
        <v>0</v>
      </c>
      <c r="AL1775" s="226"/>
      <c r="AM1775" s="15"/>
      <c r="AN1775" s="232" t="e">
        <f t="shared" si="615"/>
        <v>#DIV/0!</v>
      </c>
      <c r="AO1775" s="214">
        <f t="shared" si="609"/>
        <v>0</v>
      </c>
      <c r="AQ1775" s="210"/>
      <c r="AR1775" s="231"/>
      <c r="AS1775" s="15"/>
      <c r="AT1775" s="232">
        <f t="shared" si="616"/>
        <v>0</v>
      </c>
      <c r="AU1775" s="235">
        <f t="shared" si="617"/>
        <v>0</v>
      </c>
      <c r="AY1775" s="210"/>
      <c r="AZ1775" s="231"/>
      <c r="BA1775" s="15"/>
      <c r="BB1775" s="232">
        <f t="shared" si="606"/>
        <v>0</v>
      </c>
      <c r="BC1775" s="235">
        <f t="shared" si="618"/>
        <v>0</v>
      </c>
      <c r="BG1775" s="210"/>
      <c r="BH1775" s="231"/>
      <c r="BI1775" s="15"/>
      <c r="BJ1775" s="232">
        <f t="shared" si="610"/>
        <v>0</v>
      </c>
      <c r="BK1775" s="235">
        <f t="shared" si="619"/>
        <v>0</v>
      </c>
      <c r="BM1775" s="109">
        <f t="shared" si="611"/>
        <v>-2.0312601846822003</v>
      </c>
      <c r="BN1775" s="213"/>
      <c r="BR1775" s="228"/>
      <c r="BS1775" s="311"/>
      <c r="BT1775" s="3"/>
      <c r="BU1775" s="213"/>
      <c r="BV1775" s="213"/>
      <c r="BW1775" s="291"/>
    </row>
    <row r="1776" spans="1:75" x14ac:dyDescent="0.2">
      <c r="A1776" s="210"/>
      <c r="B1776" s="211"/>
      <c r="C1776" s="848" t="str">
        <f ca="1">IF(ISERR(AVERAGE(INDIRECT("B"&amp;(ROW()-INT($B$1/2))):INDIRECT("B"&amp;(ROW()+INT($B$1/2))))),"",AVERAGE(INDIRECT("B"&amp;(ROW()-INT($B$1/2))):INDIRECT("B"&amp;(ROW()+INT($B$1/2)))))</f>
        <v/>
      </c>
      <c r="D1776" s="848">
        <f t="shared" si="605"/>
        <v>0</v>
      </c>
      <c r="E1776" s="275"/>
      <c r="F1776" s="15"/>
      <c r="G1776" s="3"/>
      <c r="H1776" s="3"/>
      <c r="I1776" s="3"/>
      <c r="J1776" s="3"/>
      <c r="K1776" s="3"/>
      <c r="L1776" s="554"/>
      <c r="M1776" s="545"/>
      <c r="N1776" s="546"/>
      <c r="O1776" s="5"/>
      <c r="P1776" s="216"/>
      <c r="Q1776" s="217"/>
      <c r="R1776" s="218"/>
      <c r="S1776" s="219">
        <f t="shared" si="622"/>
        <v>0</v>
      </c>
      <c r="T1776" s="220">
        <f t="shared" si="623"/>
        <v>0</v>
      </c>
      <c r="U1776" s="214">
        <f t="shared" si="620"/>
        <v>0</v>
      </c>
      <c r="W1776" s="221"/>
      <c r="X1776" s="222"/>
      <c r="Y1776" s="222"/>
      <c r="Z1776" s="223"/>
      <c r="AA1776" s="222"/>
      <c r="AB1776" s="224"/>
      <c r="AC1776" s="225"/>
      <c r="AD1776" s="2">
        <f t="shared" si="607"/>
        <v>0</v>
      </c>
      <c r="AE1776" s="2">
        <f t="shared" si="608"/>
        <v>0</v>
      </c>
      <c r="AF1776" s="226"/>
      <c r="AG1776" s="219">
        <f t="shared" si="612"/>
        <v>0</v>
      </c>
      <c r="AH1776" s="234">
        <f t="shared" si="613"/>
        <v>0</v>
      </c>
      <c r="AI1776" s="214">
        <f t="shared" si="621"/>
        <v>0</v>
      </c>
      <c r="AK1776" s="229">
        <f t="shared" si="614"/>
        <v>0</v>
      </c>
      <c r="AL1776" s="226"/>
      <c r="AM1776" s="15"/>
      <c r="AN1776" s="232" t="e">
        <f t="shared" si="615"/>
        <v>#DIV/0!</v>
      </c>
      <c r="AO1776" s="214">
        <f t="shared" si="609"/>
        <v>0</v>
      </c>
      <c r="AQ1776" s="210"/>
      <c r="AR1776" s="231"/>
      <c r="AS1776" s="15"/>
      <c r="AT1776" s="232">
        <f t="shared" si="616"/>
        <v>0</v>
      </c>
      <c r="AU1776" s="235">
        <f t="shared" si="617"/>
        <v>0</v>
      </c>
      <c r="AY1776" s="210"/>
      <c r="AZ1776" s="231"/>
      <c r="BA1776" s="15"/>
      <c r="BB1776" s="232">
        <f t="shared" si="606"/>
        <v>0</v>
      </c>
      <c r="BC1776" s="235">
        <f t="shared" si="618"/>
        <v>0</v>
      </c>
      <c r="BG1776" s="210"/>
      <c r="BH1776" s="231"/>
      <c r="BI1776" s="15"/>
      <c r="BJ1776" s="232">
        <f t="shared" si="610"/>
        <v>0</v>
      </c>
      <c r="BK1776" s="235">
        <f t="shared" si="619"/>
        <v>0</v>
      </c>
      <c r="BM1776" s="109">
        <f t="shared" si="611"/>
        <v>-2.033092522179937</v>
      </c>
      <c r="BN1776" s="213"/>
      <c r="BR1776" s="228"/>
      <c r="BS1776" s="311"/>
      <c r="BT1776" s="3"/>
      <c r="BU1776" s="213"/>
      <c r="BV1776" s="213"/>
      <c r="BW1776" s="291"/>
    </row>
    <row r="1777" spans="1:75" x14ac:dyDescent="0.2">
      <c r="A1777" s="210"/>
      <c r="B1777" s="211"/>
      <c r="C1777" s="848" t="str">
        <f ca="1">IF(ISERR(AVERAGE(INDIRECT("B"&amp;(ROW()-INT($B$1/2))):INDIRECT("B"&amp;(ROW()+INT($B$1/2))))),"",AVERAGE(INDIRECT("B"&amp;(ROW()-INT($B$1/2))):INDIRECT("B"&amp;(ROW()+INT($B$1/2)))))</f>
        <v/>
      </c>
      <c r="D1777" s="848">
        <f t="shared" si="605"/>
        <v>0</v>
      </c>
      <c r="E1777" s="275"/>
      <c r="F1777" s="15"/>
      <c r="G1777" s="3"/>
      <c r="H1777" s="3"/>
      <c r="I1777" s="3"/>
      <c r="J1777" s="3"/>
      <c r="K1777" s="3"/>
      <c r="L1777" s="554"/>
      <c r="M1777" s="545"/>
      <c r="N1777" s="546"/>
      <c r="O1777" s="5"/>
      <c r="P1777" s="216"/>
      <c r="Q1777" s="217"/>
      <c r="R1777" s="218"/>
      <c r="S1777" s="219">
        <f t="shared" si="622"/>
        <v>0</v>
      </c>
      <c r="T1777" s="220">
        <f t="shared" si="623"/>
        <v>0</v>
      </c>
      <c r="U1777" s="214">
        <f t="shared" si="620"/>
        <v>0</v>
      </c>
      <c r="W1777" s="221"/>
      <c r="X1777" s="222"/>
      <c r="Y1777" s="222"/>
      <c r="Z1777" s="223"/>
      <c r="AA1777" s="222"/>
      <c r="AB1777" s="224"/>
      <c r="AC1777" s="225"/>
      <c r="AD1777" s="2">
        <f t="shared" si="607"/>
        <v>0</v>
      </c>
      <c r="AE1777" s="2">
        <f t="shared" si="608"/>
        <v>0</v>
      </c>
      <c r="AF1777" s="226"/>
      <c r="AG1777" s="219">
        <f t="shared" si="612"/>
        <v>0</v>
      </c>
      <c r="AH1777" s="234">
        <f t="shared" si="613"/>
        <v>0</v>
      </c>
      <c r="AI1777" s="214">
        <f t="shared" si="621"/>
        <v>0</v>
      </c>
      <c r="AK1777" s="229">
        <f t="shared" si="614"/>
        <v>0</v>
      </c>
      <c r="AL1777" s="226"/>
      <c r="AM1777" s="15"/>
      <c r="AN1777" s="232" t="e">
        <f t="shared" si="615"/>
        <v>#DIV/0!</v>
      </c>
      <c r="AO1777" s="214">
        <f t="shared" si="609"/>
        <v>0</v>
      </c>
      <c r="AQ1777" s="210"/>
      <c r="AR1777" s="231"/>
      <c r="AS1777" s="15"/>
      <c r="AT1777" s="232">
        <f t="shared" si="616"/>
        <v>0</v>
      </c>
      <c r="AU1777" s="235">
        <f t="shared" si="617"/>
        <v>0</v>
      </c>
      <c r="AY1777" s="210"/>
      <c r="AZ1777" s="231"/>
      <c r="BA1777" s="15"/>
      <c r="BB1777" s="232">
        <f t="shared" si="606"/>
        <v>0</v>
      </c>
      <c r="BC1777" s="235">
        <f t="shared" si="618"/>
        <v>0</v>
      </c>
      <c r="BG1777" s="210"/>
      <c r="BH1777" s="231"/>
      <c r="BI1777" s="15"/>
      <c r="BJ1777" s="232">
        <f t="shared" si="610"/>
        <v>0</v>
      </c>
      <c r="BK1777" s="235">
        <f t="shared" si="619"/>
        <v>0</v>
      </c>
      <c r="BM1777" s="109">
        <f t="shared" si="611"/>
        <v>-2.0349248596776737</v>
      </c>
      <c r="BN1777" s="213"/>
      <c r="BR1777" s="228"/>
      <c r="BS1777" s="311"/>
      <c r="BT1777" s="3"/>
      <c r="BU1777" s="213"/>
      <c r="BV1777" s="213"/>
      <c r="BW1777" s="291"/>
    </row>
    <row r="1778" spans="1:75" x14ac:dyDescent="0.2">
      <c r="A1778" s="210"/>
      <c r="B1778" s="211"/>
      <c r="C1778" s="848" t="str">
        <f ca="1">IF(ISERR(AVERAGE(INDIRECT("B"&amp;(ROW()-INT($B$1/2))):INDIRECT("B"&amp;(ROW()+INT($B$1/2))))),"",AVERAGE(INDIRECT("B"&amp;(ROW()-INT($B$1/2))):INDIRECT("B"&amp;(ROW()+INT($B$1/2)))))</f>
        <v/>
      </c>
      <c r="D1778" s="848">
        <f t="shared" si="605"/>
        <v>0</v>
      </c>
      <c r="E1778" s="275"/>
      <c r="F1778" s="15"/>
      <c r="G1778" s="3"/>
      <c r="H1778" s="3"/>
      <c r="I1778" s="3"/>
      <c r="J1778" s="3"/>
      <c r="K1778" s="3"/>
      <c r="L1778" s="554"/>
      <c r="M1778" s="545"/>
      <c r="N1778" s="546"/>
      <c r="O1778" s="5"/>
      <c r="P1778" s="216"/>
      <c r="Q1778" s="217"/>
      <c r="R1778" s="218"/>
      <c r="S1778" s="219">
        <f t="shared" si="622"/>
        <v>0</v>
      </c>
      <c r="T1778" s="220">
        <f t="shared" si="623"/>
        <v>0</v>
      </c>
      <c r="U1778" s="214">
        <f t="shared" si="620"/>
        <v>0</v>
      </c>
      <c r="W1778" s="221"/>
      <c r="X1778" s="222"/>
      <c r="Y1778" s="222"/>
      <c r="Z1778" s="223"/>
      <c r="AA1778" s="222"/>
      <c r="AB1778" s="224"/>
      <c r="AC1778" s="225"/>
      <c r="AD1778" s="2">
        <f t="shared" si="607"/>
        <v>0</v>
      </c>
      <c r="AE1778" s="2">
        <f t="shared" si="608"/>
        <v>0</v>
      </c>
      <c r="AF1778" s="226"/>
      <c r="AG1778" s="219">
        <f t="shared" si="612"/>
        <v>0</v>
      </c>
      <c r="AH1778" s="234">
        <f t="shared" si="613"/>
        <v>0</v>
      </c>
      <c r="AI1778" s="214">
        <f t="shared" si="621"/>
        <v>0</v>
      </c>
      <c r="AK1778" s="229">
        <f t="shared" si="614"/>
        <v>0</v>
      </c>
      <c r="AL1778" s="226"/>
      <c r="AM1778" s="15"/>
      <c r="AN1778" s="232" t="e">
        <f t="shared" si="615"/>
        <v>#DIV/0!</v>
      </c>
      <c r="AO1778" s="214">
        <f t="shared" si="609"/>
        <v>0</v>
      </c>
      <c r="AQ1778" s="210"/>
      <c r="AR1778" s="231"/>
      <c r="AS1778" s="15"/>
      <c r="AT1778" s="232">
        <f t="shared" si="616"/>
        <v>0</v>
      </c>
      <c r="AU1778" s="235">
        <f t="shared" si="617"/>
        <v>0</v>
      </c>
      <c r="AY1778" s="210"/>
      <c r="AZ1778" s="231"/>
      <c r="BA1778" s="15"/>
      <c r="BB1778" s="232">
        <f t="shared" si="606"/>
        <v>0</v>
      </c>
      <c r="BC1778" s="235">
        <f t="shared" si="618"/>
        <v>0</v>
      </c>
      <c r="BG1778" s="210"/>
      <c r="BH1778" s="231"/>
      <c r="BI1778" s="15"/>
      <c r="BJ1778" s="232">
        <f t="shared" si="610"/>
        <v>0</v>
      </c>
      <c r="BK1778" s="235">
        <f t="shared" si="619"/>
        <v>0</v>
      </c>
      <c r="BM1778" s="109">
        <f t="shared" si="611"/>
        <v>-2.0367571971754104</v>
      </c>
      <c r="BN1778" s="213"/>
      <c r="BR1778" s="228"/>
      <c r="BS1778" s="311"/>
      <c r="BT1778" s="3"/>
      <c r="BU1778" s="213"/>
      <c r="BV1778" s="213"/>
      <c r="BW1778" s="291"/>
    </row>
    <row r="1779" spans="1:75" x14ac:dyDescent="0.2">
      <c r="A1779" s="210"/>
      <c r="B1779" s="211"/>
      <c r="C1779" s="848" t="str">
        <f ca="1">IF(ISERR(AVERAGE(INDIRECT("B"&amp;(ROW()-INT($B$1/2))):INDIRECT("B"&amp;(ROW()+INT($B$1/2))))),"",AVERAGE(INDIRECT("B"&amp;(ROW()-INT($B$1/2))):INDIRECT("B"&amp;(ROW()+INT($B$1/2)))))</f>
        <v/>
      </c>
      <c r="D1779" s="848">
        <f t="shared" si="605"/>
        <v>0</v>
      </c>
      <c r="E1779" s="275"/>
      <c r="F1779" s="15"/>
      <c r="G1779" s="3"/>
      <c r="H1779" s="3"/>
      <c r="I1779" s="3"/>
      <c r="J1779" s="3"/>
      <c r="K1779" s="3"/>
      <c r="L1779" s="554"/>
      <c r="M1779" s="545"/>
      <c r="N1779" s="546"/>
      <c r="O1779" s="5"/>
      <c r="P1779" s="216"/>
      <c r="Q1779" s="217"/>
      <c r="R1779" s="218"/>
      <c r="S1779" s="219">
        <f t="shared" si="622"/>
        <v>0</v>
      </c>
      <c r="T1779" s="220">
        <f t="shared" si="623"/>
        <v>0</v>
      </c>
      <c r="U1779" s="214">
        <f t="shared" si="620"/>
        <v>0</v>
      </c>
      <c r="W1779" s="221"/>
      <c r="X1779" s="222"/>
      <c r="Y1779" s="222"/>
      <c r="Z1779" s="223"/>
      <c r="AA1779" s="222"/>
      <c r="AB1779" s="224"/>
      <c r="AC1779" s="225"/>
      <c r="AD1779" s="2">
        <f t="shared" si="607"/>
        <v>0</v>
      </c>
      <c r="AE1779" s="2">
        <f t="shared" si="608"/>
        <v>0</v>
      </c>
      <c r="AF1779" s="226"/>
      <c r="AG1779" s="219">
        <f t="shared" si="612"/>
        <v>0</v>
      </c>
      <c r="AH1779" s="234">
        <f t="shared" si="613"/>
        <v>0</v>
      </c>
      <c r="AI1779" s="214">
        <f t="shared" si="621"/>
        <v>0</v>
      </c>
      <c r="AK1779" s="229">
        <f t="shared" si="614"/>
        <v>0</v>
      </c>
      <c r="AL1779" s="226"/>
      <c r="AM1779" s="15"/>
      <c r="AN1779" s="232" t="e">
        <f t="shared" si="615"/>
        <v>#DIV/0!</v>
      </c>
      <c r="AO1779" s="214">
        <f t="shared" si="609"/>
        <v>0</v>
      </c>
      <c r="AQ1779" s="210"/>
      <c r="AR1779" s="231"/>
      <c r="AS1779" s="15"/>
      <c r="AT1779" s="232">
        <f t="shared" si="616"/>
        <v>0</v>
      </c>
      <c r="AU1779" s="235">
        <f t="shared" si="617"/>
        <v>0</v>
      </c>
      <c r="AY1779" s="210"/>
      <c r="AZ1779" s="231"/>
      <c r="BA1779" s="15"/>
      <c r="BB1779" s="232">
        <f t="shared" si="606"/>
        <v>0</v>
      </c>
      <c r="BC1779" s="235">
        <f t="shared" si="618"/>
        <v>0</v>
      </c>
      <c r="BG1779" s="210"/>
      <c r="BH1779" s="231"/>
      <c r="BI1779" s="15"/>
      <c r="BJ1779" s="232">
        <f t="shared" si="610"/>
        <v>0</v>
      </c>
      <c r="BK1779" s="235">
        <f t="shared" si="619"/>
        <v>0</v>
      </c>
      <c r="BM1779" s="109">
        <f t="shared" si="611"/>
        <v>-2.0385895346731471</v>
      </c>
      <c r="BN1779" s="213"/>
      <c r="BR1779" s="228"/>
      <c r="BS1779" s="311"/>
      <c r="BT1779" s="3"/>
      <c r="BU1779" s="213"/>
      <c r="BV1779" s="213"/>
      <c r="BW1779" s="291"/>
    </row>
    <row r="1780" spans="1:75" x14ac:dyDescent="0.2">
      <c r="A1780" s="210"/>
      <c r="B1780" s="211"/>
      <c r="C1780" s="848" t="str">
        <f ca="1">IF(ISERR(AVERAGE(INDIRECT("B"&amp;(ROW()-INT($B$1/2))):INDIRECT("B"&amp;(ROW()+INT($B$1/2))))),"",AVERAGE(INDIRECT("B"&amp;(ROW()-INT($B$1/2))):INDIRECT("B"&amp;(ROW()+INT($B$1/2)))))</f>
        <v/>
      </c>
      <c r="D1780" s="848">
        <f t="shared" si="605"/>
        <v>0</v>
      </c>
      <c r="E1780" s="275"/>
      <c r="F1780" s="15"/>
      <c r="G1780" s="3"/>
      <c r="H1780" s="3"/>
      <c r="I1780" s="3"/>
      <c r="J1780" s="3"/>
      <c r="K1780" s="3"/>
      <c r="L1780" s="554"/>
      <c r="M1780" s="545"/>
      <c r="N1780" s="546"/>
      <c r="O1780" s="5"/>
      <c r="P1780" s="216"/>
      <c r="Q1780" s="217"/>
      <c r="R1780" s="218"/>
      <c r="S1780" s="219">
        <f t="shared" si="622"/>
        <v>0</v>
      </c>
      <c r="T1780" s="220">
        <f t="shared" si="623"/>
        <v>0</v>
      </c>
      <c r="U1780" s="214">
        <f t="shared" si="620"/>
        <v>0</v>
      </c>
      <c r="W1780" s="221"/>
      <c r="X1780" s="222"/>
      <c r="Y1780" s="222"/>
      <c r="Z1780" s="223"/>
      <c r="AA1780" s="222"/>
      <c r="AB1780" s="224"/>
      <c r="AC1780" s="225"/>
      <c r="AD1780" s="2">
        <f t="shared" si="607"/>
        <v>0</v>
      </c>
      <c r="AE1780" s="2">
        <f t="shared" si="608"/>
        <v>0</v>
      </c>
      <c r="AF1780" s="226"/>
      <c r="AG1780" s="219">
        <f t="shared" si="612"/>
        <v>0</v>
      </c>
      <c r="AH1780" s="234">
        <f t="shared" si="613"/>
        <v>0</v>
      </c>
      <c r="AI1780" s="214">
        <f t="shared" si="621"/>
        <v>0</v>
      </c>
      <c r="AK1780" s="229">
        <f t="shared" si="614"/>
        <v>0</v>
      </c>
      <c r="AL1780" s="226"/>
      <c r="AM1780" s="15"/>
      <c r="AN1780" s="232" t="e">
        <f t="shared" si="615"/>
        <v>#DIV/0!</v>
      </c>
      <c r="AO1780" s="214">
        <f t="shared" si="609"/>
        <v>0</v>
      </c>
      <c r="AQ1780" s="210"/>
      <c r="AR1780" s="231"/>
      <c r="AS1780" s="15"/>
      <c r="AT1780" s="232">
        <f t="shared" si="616"/>
        <v>0</v>
      </c>
      <c r="AU1780" s="235">
        <f t="shared" si="617"/>
        <v>0</v>
      </c>
      <c r="AY1780" s="210"/>
      <c r="AZ1780" s="231"/>
      <c r="BA1780" s="15"/>
      <c r="BB1780" s="232">
        <f t="shared" si="606"/>
        <v>0</v>
      </c>
      <c r="BC1780" s="235">
        <f t="shared" si="618"/>
        <v>0</v>
      </c>
      <c r="BG1780" s="210"/>
      <c r="BH1780" s="231"/>
      <c r="BI1780" s="15"/>
      <c r="BJ1780" s="232">
        <f t="shared" si="610"/>
        <v>0</v>
      </c>
      <c r="BK1780" s="235">
        <f t="shared" si="619"/>
        <v>0</v>
      </c>
      <c r="BM1780" s="109">
        <f t="shared" si="611"/>
        <v>-2.0404218721708838</v>
      </c>
      <c r="BN1780" s="213"/>
      <c r="BR1780" s="228"/>
      <c r="BS1780" s="311"/>
      <c r="BT1780" s="3"/>
      <c r="BU1780" s="213"/>
      <c r="BV1780" s="213"/>
      <c r="BW1780" s="291"/>
    </row>
    <row r="1781" spans="1:75" x14ac:dyDescent="0.2">
      <c r="A1781" s="210"/>
      <c r="B1781" s="211"/>
      <c r="C1781" s="848" t="str">
        <f ca="1">IF(ISERR(AVERAGE(INDIRECT("B"&amp;(ROW()-INT($B$1/2))):INDIRECT("B"&amp;(ROW()+INT($B$1/2))))),"",AVERAGE(INDIRECT("B"&amp;(ROW()-INT($B$1/2))):INDIRECT("B"&amp;(ROW()+INT($B$1/2)))))</f>
        <v/>
      </c>
      <c r="D1781" s="848">
        <f t="shared" si="605"/>
        <v>0</v>
      </c>
      <c r="E1781" s="275"/>
      <c r="F1781" s="15"/>
      <c r="G1781" s="3"/>
      <c r="H1781" s="3"/>
      <c r="I1781" s="3"/>
      <c r="J1781" s="3"/>
      <c r="K1781" s="3"/>
      <c r="L1781" s="554"/>
      <c r="M1781" s="545"/>
      <c r="N1781" s="546"/>
      <c r="O1781" s="5"/>
      <c r="P1781" s="216"/>
      <c r="Q1781" s="217"/>
      <c r="R1781" s="218"/>
      <c r="S1781" s="219">
        <f t="shared" si="622"/>
        <v>0</v>
      </c>
      <c r="T1781" s="220">
        <f t="shared" si="623"/>
        <v>0</v>
      </c>
      <c r="U1781" s="214">
        <f t="shared" si="620"/>
        <v>0</v>
      </c>
      <c r="W1781" s="221"/>
      <c r="X1781" s="222"/>
      <c r="Y1781" s="222"/>
      <c r="Z1781" s="223"/>
      <c r="AA1781" s="222"/>
      <c r="AB1781" s="224"/>
      <c r="AC1781" s="225"/>
      <c r="AD1781" s="2">
        <f t="shared" si="607"/>
        <v>0</v>
      </c>
      <c r="AE1781" s="2">
        <f t="shared" si="608"/>
        <v>0</v>
      </c>
      <c r="AF1781" s="226"/>
      <c r="AG1781" s="219">
        <f t="shared" si="612"/>
        <v>0</v>
      </c>
      <c r="AH1781" s="234">
        <f t="shared" si="613"/>
        <v>0</v>
      </c>
      <c r="AI1781" s="214">
        <f t="shared" si="621"/>
        <v>0</v>
      </c>
      <c r="AK1781" s="229">
        <f t="shared" si="614"/>
        <v>0</v>
      </c>
      <c r="AL1781" s="226"/>
      <c r="AM1781" s="15"/>
      <c r="AN1781" s="232" t="e">
        <f t="shared" si="615"/>
        <v>#DIV/0!</v>
      </c>
      <c r="AO1781" s="214">
        <f t="shared" si="609"/>
        <v>0</v>
      </c>
      <c r="AQ1781" s="210"/>
      <c r="AR1781" s="231"/>
      <c r="AS1781" s="15"/>
      <c r="AT1781" s="232">
        <f t="shared" si="616"/>
        <v>0</v>
      </c>
      <c r="AU1781" s="235">
        <f t="shared" si="617"/>
        <v>0</v>
      </c>
      <c r="AY1781" s="210"/>
      <c r="AZ1781" s="231"/>
      <c r="BA1781" s="15"/>
      <c r="BB1781" s="232">
        <f t="shared" si="606"/>
        <v>0</v>
      </c>
      <c r="BC1781" s="235">
        <f t="shared" si="618"/>
        <v>0</v>
      </c>
      <c r="BG1781" s="210"/>
      <c r="BH1781" s="231"/>
      <c r="BI1781" s="15"/>
      <c r="BJ1781" s="232">
        <f t="shared" si="610"/>
        <v>0</v>
      </c>
      <c r="BK1781" s="235">
        <f t="shared" si="619"/>
        <v>0</v>
      </c>
      <c r="BM1781" s="109">
        <f t="shared" si="611"/>
        <v>-2.0422542096686205</v>
      </c>
      <c r="BN1781" s="213"/>
      <c r="BR1781" s="228"/>
      <c r="BS1781" s="311"/>
      <c r="BT1781" s="3"/>
      <c r="BU1781" s="213"/>
      <c r="BV1781" s="213"/>
      <c r="BW1781" s="291"/>
    </row>
    <row r="1782" spans="1:75" x14ac:dyDescent="0.2">
      <c r="A1782" s="210"/>
      <c r="B1782" s="211"/>
      <c r="C1782" s="848" t="str">
        <f ca="1">IF(ISERR(AVERAGE(INDIRECT("B"&amp;(ROW()-INT($B$1/2))):INDIRECT("B"&amp;(ROW()+INT($B$1/2))))),"",AVERAGE(INDIRECT("B"&amp;(ROW()-INT($B$1/2))):INDIRECT("B"&amp;(ROW()+INT($B$1/2)))))</f>
        <v/>
      </c>
      <c r="D1782" s="848">
        <f t="shared" si="605"/>
        <v>0</v>
      </c>
      <c r="E1782" s="275"/>
      <c r="F1782" s="15"/>
      <c r="G1782" s="3"/>
      <c r="H1782" s="3"/>
      <c r="I1782" s="3"/>
      <c r="J1782" s="3"/>
      <c r="K1782" s="3"/>
      <c r="L1782" s="554"/>
      <c r="M1782" s="545"/>
      <c r="N1782" s="546"/>
      <c r="O1782" s="5"/>
      <c r="P1782" s="216"/>
      <c r="Q1782" s="217"/>
      <c r="R1782" s="218"/>
      <c r="S1782" s="219">
        <f t="shared" si="622"/>
        <v>0</v>
      </c>
      <c r="T1782" s="220">
        <f t="shared" si="623"/>
        <v>0</v>
      </c>
      <c r="U1782" s="214">
        <f t="shared" si="620"/>
        <v>0</v>
      </c>
      <c r="W1782" s="221"/>
      <c r="X1782" s="222"/>
      <c r="Y1782" s="222"/>
      <c r="Z1782" s="223"/>
      <c r="AA1782" s="222"/>
      <c r="AB1782" s="224"/>
      <c r="AC1782" s="225"/>
      <c r="AD1782" s="2">
        <f t="shared" si="607"/>
        <v>0</v>
      </c>
      <c r="AE1782" s="2">
        <f t="shared" si="608"/>
        <v>0</v>
      </c>
      <c r="AF1782" s="226"/>
      <c r="AG1782" s="219">
        <f t="shared" si="612"/>
        <v>0</v>
      </c>
      <c r="AH1782" s="234">
        <f t="shared" si="613"/>
        <v>0</v>
      </c>
      <c r="AI1782" s="214">
        <f t="shared" si="621"/>
        <v>0</v>
      </c>
      <c r="AK1782" s="229">
        <f t="shared" si="614"/>
        <v>0</v>
      </c>
      <c r="AL1782" s="226"/>
      <c r="AM1782" s="15"/>
      <c r="AN1782" s="232" t="e">
        <f t="shared" si="615"/>
        <v>#DIV/0!</v>
      </c>
      <c r="AO1782" s="214">
        <f t="shared" si="609"/>
        <v>0</v>
      </c>
      <c r="AQ1782" s="210"/>
      <c r="AR1782" s="231"/>
      <c r="AS1782" s="15"/>
      <c r="AT1782" s="232">
        <f t="shared" si="616"/>
        <v>0</v>
      </c>
      <c r="AU1782" s="235">
        <f t="shared" si="617"/>
        <v>0</v>
      </c>
      <c r="AY1782" s="210"/>
      <c r="AZ1782" s="231"/>
      <c r="BA1782" s="15"/>
      <c r="BB1782" s="232">
        <f t="shared" si="606"/>
        <v>0</v>
      </c>
      <c r="BC1782" s="235">
        <f t="shared" si="618"/>
        <v>0</v>
      </c>
      <c r="BG1782" s="210"/>
      <c r="BH1782" s="231"/>
      <c r="BI1782" s="15"/>
      <c r="BJ1782" s="232">
        <f t="shared" si="610"/>
        <v>0</v>
      </c>
      <c r="BK1782" s="235">
        <f t="shared" si="619"/>
        <v>0</v>
      </c>
      <c r="BM1782" s="109">
        <f t="shared" si="611"/>
        <v>-2.0440865471663572</v>
      </c>
      <c r="BN1782" s="213"/>
      <c r="BR1782" s="228"/>
      <c r="BS1782" s="311"/>
      <c r="BT1782" s="3"/>
      <c r="BU1782" s="213"/>
      <c r="BV1782" s="213"/>
      <c r="BW1782" s="291"/>
    </row>
    <row r="1783" spans="1:75" x14ac:dyDescent="0.2">
      <c r="A1783" s="210"/>
      <c r="B1783" s="211"/>
      <c r="C1783" s="848" t="str">
        <f ca="1">IF(ISERR(AVERAGE(INDIRECT("B"&amp;(ROW()-INT($B$1/2))):INDIRECT("B"&amp;(ROW()+INT($B$1/2))))),"",AVERAGE(INDIRECT("B"&amp;(ROW()-INT($B$1/2))):INDIRECT("B"&amp;(ROW()+INT($B$1/2)))))</f>
        <v/>
      </c>
      <c r="D1783" s="848">
        <f t="shared" si="605"/>
        <v>0</v>
      </c>
      <c r="E1783" s="275"/>
      <c r="F1783" s="15"/>
      <c r="G1783" s="3"/>
      <c r="H1783" s="3"/>
      <c r="I1783" s="3"/>
      <c r="J1783" s="3"/>
      <c r="K1783" s="3"/>
      <c r="L1783" s="554"/>
      <c r="M1783" s="545"/>
      <c r="N1783" s="546"/>
      <c r="O1783" s="5"/>
      <c r="P1783" s="216"/>
      <c r="Q1783" s="217"/>
      <c r="R1783" s="218"/>
      <c r="S1783" s="219">
        <f t="shared" si="622"/>
        <v>0</v>
      </c>
      <c r="T1783" s="220">
        <f t="shared" si="623"/>
        <v>0</v>
      </c>
      <c r="U1783" s="214">
        <f t="shared" si="620"/>
        <v>0</v>
      </c>
      <c r="W1783" s="221"/>
      <c r="X1783" s="222"/>
      <c r="Y1783" s="222"/>
      <c r="Z1783" s="223"/>
      <c r="AA1783" s="222"/>
      <c r="AB1783" s="224"/>
      <c r="AC1783" s="225"/>
      <c r="AD1783" s="2">
        <f t="shared" si="607"/>
        <v>0</v>
      </c>
      <c r="AE1783" s="2">
        <f t="shared" si="608"/>
        <v>0</v>
      </c>
      <c r="AF1783" s="226"/>
      <c r="AG1783" s="219">
        <f t="shared" si="612"/>
        <v>0</v>
      </c>
      <c r="AH1783" s="234">
        <f t="shared" si="613"/>
        <v>0</v>
      </c>
      <c r="AI1783" s="214">
        <f t="shared" si="621"/>
        <v>0</v>
      </c>
      <c r="AK1783" s="229">
        <f t="shared" si="614"/>
        <v>0</v>
      </c>
      <c r="AL1783" s="226"/>
      <c r="AM1783" s="15"/>
      <c r="AN1783" s="232" t="e">
        <f t="shared" si="615"/>
        <v>#DIV/0!</v>
      </c>
      <c r="AO1783" s="214">
        <f t="shared" si="609"/>
        <v>0</v>
      </c>
      <c r="AQ1783" s="210"/>
      <c r="AR1783" s="231"/>
      <c r="AS1783" s="15"/>
      <c r="AT1783" s="232">
        <f t="shared" si="616"/>
        <v>0</v>
      </c>
      <c r="AU1783" s="235">
        <f t="shared" si="617"/>
        <v>0</v>
      </c>
      <c r="AY1783" s="210"/>
      <c r="AZ1783" s="231"/>
      <c r="BA1783" s="15"/>
      <c r="BB1783" s="232">
        <f t="shared" si="606"/>
        <v>0</v>
      </c>
      <c r="BC1783" s="235">
        <f t="shared" si="618"/>
        <v>0</v>
      </c>
      <c r="BG1783" s="210"/>
      <c r="BH1783" s="231"/>
      <c r="BI1783" s="15"/>
      <c r="BJ1783" s="232">
        <f t="shared" si="610"/>
        <v>0</v>
      </c>
      <c r="BK1783" s="235">
        <f t="shared" si="619"/>
        <v>0</v>
      </c>
      <c r="BM1783" s="109">
        <f t="shared" si="611"/>
        <v>-2.0459188846640939</v>
      </c>
      <c r="BN1783" s="213"/>
      <c r="BR1783" s="228"/>
      <c r="BS1783" s="311"/>
      <c r="BT1783" s="3"/>
      <c r="BU1783" s="213"/>
      <c r="BV1783" s="213"/>
      <c r="BW1783" s="291"/>
    </row>
    <row r="1784" spans="1:75" x14ac:dyDescent="0.2">
      <c r="A1784" s="210"/>
      <c r="B1784" s="211"/>
      <c r="C1784" s="848" t="str">
        <f ca="1">IF(ISERR(AVERAGE(INDIRECT("B"&amp;(ROW()-INT($B$1/2))):INDIRECT("B"&amp;(ROW()+INT($B$1/2))))),"",AVERAGE(INDIRECT("B"&amp;(ROW()-INT($B$1/2))):INDIRECT("B"&amp;(ROW()+INT($B$1/2)))))</f>
        <v/>
      </c>
      <c r="D1784" s="848">
        <f t="shared" si="605"/>
        <v>0</v>
      </c>
      <c r="E1784" s="275"/>
      <c r="F1784" s="15"/>
      <c r="G1784" s="3"/>
      <c r="H1784" s="3"/>
      <c r="I1784" s="3"/>
      <c r="J1784" s="3"/>
      <c r="K1784" s="3"/>
      <c r="L1784" s="554"/>
      <c r="M1784" s="545"/>
      <c r="N1784" s="546"/>
      <c r="O1784" s="5"/>
      <c r="P1784" s="216"/>
      <c r="Q1784" s="217"/>
      <c r="R1784" s="218"/>
      <c r="S1784" s="219">
        <f t="shared" si="622"/>
        <v>0</v>
      </c>
      <c r="T1784" s="220">
        <f t="shared" si="623"/>
        <v>0</v>
      </c>
      <c r="U1784" s="214">
        <f t="shared" si="620"/>
        <v>0</v>
      </c>
      <c r="W1784" s="221"/>
      <c r="X1784" s="222"/>
      <c r="Y1784" s="222"/>
      <c r="Z1784" s="223"/>
      <c r="AA1784" s="222"/>
      <c r="AB1784" s="224"/>
      <c r="AC1784" s="225"/>
      <c r="AD1784" s="2">
        <f t="shared" si="607"/>
        <v>0</v>
      </c>
      <c r="AE1784" s="2">
        <f t="shared" si="608"/>
        <v>0</v>
      </c>
      <c r="AF1784" s="226"/>
      <c r="AG1784" s="219">
        <f t="shared" si="612"/>
        <v>0</v>
      </c>
      <c r="AH1784" s="234">
        <f t="shared" si="613"/>
        <v>0</v>
      </c>
      <c r="AI1784" s="214">
        <f t="shared" si="621"/>
        <v>0</v>
      </c>
      <c r="AK1784" s="229">
        <f t="shared" si="614"/>
        <v>0</v>
      </c>
      <c r="AL1784" s="226"/>
      <c r="AM1784" s="15"/>
      <c r="AN1784" s="232" t="e">
        <f t="shared" si="615"/>
        <v>#DIV/0!</v>
      </c>
      <c r="AO1784" s="214">
        <f t="shared" si="609"/>
        <v>0</v>
      </c>
      <c r="AQ1784" s="210"/>
      <c r="AR1784" s="231"/>
      <c r="AS1784" s="15"/>
      <c r="AT1784" s="232">
        <f t="shared" si="616"/>
        <v>0</v>
      </c>
      <c r="AU1784" s="235">
        <f t="shared" si="617"/>
        <v>0</v>
      </c>
      <c r="AY1784" s="210"/>
      <c r="AZ1784" s="231"/>
      <c r="BA1784" s="15"/>
      <c r="BB1784" s="232">
        <f t="shared" si="606"/>
        <v>0</v>
      </c>
      <c r="BC1784" s="235">
        <f t="shared" si="618"/>
        <v>0</v>
      </c>
      <c r="BG1784" s="210"/>
      <c r="BH1784" s="231"/>
      <c r="BI1784" s="15"/>
      <c r="BJ1784" s="232">
        <f t="shared" si="610"/>
        <v>0</v>
      </c>
      <c r="BK1784" s="235">
        <f t="shared" si="619"/>
        <v>0</v>
      </c>
      <c r="BM1784" s="109">
        <f t="shared" si="611"/>
        <v>-2.0477512221618306</v>
      </c>
      <c r="BN1784" s="213"/>
      <c r="BR1784" s="228"/>
      <c r="BS1784" s="311"/>
      <c r="BT1784" s="3"/>
      <c r="BU1784" s="213"/>
      <c r="BV1784" s="213"/>
      <c r="BW1784" s="291"/>
    </row>
    <row r="1785" spans="1:75" x14ac:dyDescent="0.2">
      <c r="A1785" s="210"/>
      <c r="B1785" s="211"/>
      <c r="C1785" s="848" t="str">
        <f ca="1">IF(ISERR(AVERAGE(INDIRECT("B"&amp;(ROW()-INT($B$1/2))):INDIRECT("B"&amp;(ROW()+INT($B$1/2))))),"",AVERAGE(INDIRECT("B"&amp;(ROW()-INT($B$1/2))):INDIRECT("B"&amp;(ROW()+INT($B$1/2)))))</f>
        <v/>
      </c>
      <c r="D1785" s="848">
        <f t="shared" si="605"/>
        <v>0</v>
      </c>
      <c r="E1785" s="275"/>
      <c r="F1785" s="15"/>
      <c r="G1785" s="3"/>
      <c r="H1785" s="3"/>
      <c r="I1785" s="3"/>
      <c r="J1785" s="3"/>
      <c r="K1785" s="3"/>
      <c r="L1785" s="554"/>
      <c r="M1785" s="545"/>
      <c r="N1785" s="546"/>
      <c r="O1785" s="5"/>
      <c r="P1785" s="216"/>
      <c r="Q1785" s="217"/>
      <c r="R1785" s="218"/>
      <c r="S1785" s="219">
        <f t="shared" si="622"/>
        <v>0</v>
      </c>
      <c r="T1785" s="220">
        <f t="shared" si="623"/>
        <v>0</v>
      </c>
      <c r="U1785" s="214">
        <f t="shared" si="620"/>
        <v>0</v>
      </c>
      <c r="W1785" s="221"/>
      <c r="X1785" s="222"/>
      <c r="Y1785" s="222"/>
      <c r="Z1785" s="223"/>
      <c r="AA1785" s="222"/>
      <c r="AB1785" s="224"/>
      <c r="AC1785" s="225"/>
      <c r="AD1785" s="2">
        <f t="shared" si="607"/>
        <v>0</v>
      </c>
      <c r="AE1785" s="2">
        <f t="shared" si="608"/>
        <v>0</v>
      </c>
      <c r="AF1785" s="226"/>
      <c r="AG1785" s="219">
        <f t="shared" si="612"/>
        <v>0</v>
      </c>
      <c r="AH1785" s="234">
        <f t="shared" si="613"/>
        <v>0</v>
      </c>
      <c r="AI1785" s="214">
        <f t="shared" si="621"/>
        <v>0</v>
      </c>
      <c r="AK1785" s="229">
        <f t="shared" si="614"/>
        <v>0</v>
      </c>
      <c r="AL1785" s="226"/>
      <c r="AM1785" s="15"/>
      <c r="AN1785" s="232" t="e">
        <f t="shared" si="615"/>
        <v>#DIV/0!</v>
      </c>
      <c r="AO1785" s="214">
        <f t="shared" si="609"/>
        <v>0</v>
      </c>
      <c r="AQ1785" s="210"/>
      <c r="AR1785" s="231"/>
      <c r="AS1785" s="15"/>
      <c r="AT1785" s="232">
        <f t="shared" si="616"/>
        <v>0</v>
      </c>
      <c r="AU1785" s="235">
        <f t="shared" si="617"/>
        <v>0</v>
      </c>
      <c r="AY1785" s="210"/>
      <c r="AZ1785" s="231"/>
      <c r="BA1785" s="15"/>
      <c r="BB1785" s="232">
        <f t="shared" si="606"/>
        <v>0</v>
      </c>
      <c r="BC1785" s="235">
        <f t="shared" si="618"/>
        <v>0</v>
      </c>
      <c r="BG1785" s="210"/>
      <c r="BH1785" s="231"/>
      <c r="BI1785" s="15"/>
      <c r="BJ1785" s="232">
        <f t="shared" si="610"/>
        <v>0</v>
      </c>
      <c r="BK1785" s="235">
        <f t="shared" si="619"/>
        <v>0</v>
      </c>
      <c r="BM1785" s="109">
        <f t="shared" si="611"/>
        <v>-2.0495835596595673</v>
      </c>
      <c r="BN1785" s="213"/>
      <c r="BR1785" s="228"/>
      <c r="BS1785" s="311"/>
      <c r="BT1785" s="3"/>
      <c r="BU1785" s="213"/>
      <c r="BV1785" s="213"/>
      <c r="BW1785" s="291"/>
    </row>
    <row r="1786" spans="1:75" x14ac:dyDescent="0.2">
      <c r="A1786" s="210"/>
      <c r="B1786" s="211"/>
      <c r="C1786" s="848" t="str">
        <f ca="1">IF(ISERR(AVERAGE(INDIRECT("B"&amp;(ROW()-INT($B$1/2))):INDIRECT("B"&amp;(ROW()+INT($B$1/2))))),"",AVERAGE(INDIRECT("B"&amp;(ROW()-INT($B$1/2))):INDIRECT("B"&amp;(ROW()+INT($B$1/2)))))</f>
        <v/>
      </c>
      <c r="D1786" s="848">
        <f t="shared" si="605"/>
        <v>0</v>
      </c>
      <c r="E1786" s="275"/>
      <c r="F1786" s="15"/>
      <c r="G1786" s="3"/>
      <c r="H1786" s="3"/>
      <c r="I1786" s="3"/>
      <c r="J1786" s="3"/>
      <c r="K1786" s="3"/>
      <c r="L1786" s="554"/>
      <c r="M1786" s="545"/>
      <c r="N1786" s="546"/>
      <c r="O1786" s="5"/>
      <c r="P1786" s="216"/>
      <c r="Q1786" s="217"/>
      <c r="R1786" s="218"/>
      <c r="S1786" s="219">
        <f t="shared" si="622"/>
        <v>0</v>
      </c>
      <c r="T1786" s="220">
        <f t="shared" si="623"/>
        <v>0</v>
      </c>
      <c r="U1786" s="214">
        <f t="shared" si="620"/>
        <v>0</v>
      </c>
      <c r="W1786" s="221"/>
      <c r="X1786" s="222"/>
      <c r="Y1786" s="222"/>
      <c r="Z1786" s="223"/>
      <c r="AA1786" s="222"/>
      <c r="AB1786" s="224"/>
      <c r="AC1786" s="225"/>
      <c r="AD1786" s="2">
        <f t="shared" si="607"/>
        <v>0</v>
      </c>
      <c r="AE1786" s="2">
        <f t="shared" si="608"/>
        <v>0</v>
      </c>
      <c r="AF1786" s="226"/>
      <c r="AG1786" s="219">
        <f t="shared" si="612"/>
        <v>0</v>
      </c>
      <c r="AH1786" s="234">
        <f t="shared" si="613"/>
        <v>0</v>
      </c>
      <c r="AI1786" s="214">
        <f t="shared" si="621"/>
        <v>0</v>
      </c>
      <c r="AK1786" s="229">
        <f t="shared" si="614"/>
        <v>0</v>
      </c>
      <c r="AL1786" s="226"/>
      <c r="AM1786" s="15"/>
      <c r="AN1786" s="232" t="e">
        <f t="shared" si="615"/>
        <v>#DIV/0!</v>
      </c>
      <c r="AO1786" s="214">
        <f t="shared" si="609"/>
        <v>0</v>
      </c>
      <c r="AQ1786" s="210"/>
      <c r="AR1786" s="231"/>
      <c r="AS1786" s="15"/>
      <c r="AT1786" s="232">
        <f t="shared" si="616"/>
        <v>0</v>
      </c>
      <c r="AU1786" s="235">
        <f t="shared" si="617"/>
        <v>0</v>
      </c>
      <c r="AY1786" s="210"/>
      <c r="AZ1786" s="231"/>
      <c r="BA1786" s="15"/>
      <c r="BB1786" s="232">
        <f t="shared" si="606"/>
        <v>0</v>
      </c>
      <c r="BC1786" s="235">
        <f t="shared" si="618"/>
        <v>0</v>
      </c>
      <c r="BG1786" s="210"/>
      <c r="BH1786" s="231"/>
      <c r="BI1786" s="15"/>
      <c r="BJ1786" s="232">
        <f t="shared" si="610"/>
        <v>0</v>
      </c>
      <c r="BK1786" s="235">
        <f t="shared" si="619"/>
        <v>0</v>
      </c>
      <c r="BM1786" s="109">
        <f t="shared" si="611"/>
        <v>-2.051415897157304</v>
      </c>
      <c r="BN1786" s="213"/>
      <c r="BR1786" s="228"/>
      <c r="BS1786" s="311"/>
      <c r="BT1786" s="3"/>
      <c r="BU1786" s="213"/>
      <c r="BV1786" s="213"/>
      <c r="BW1786" s="291"/>
    </row>
    <row r="1787" spans="1:75" x14ac:dyDescent="0.2">
      <c r="A1787" s="210"/>
      <c r="B1787" s="211"/>
      <c r="C1787" s="848" t="str">
        <f ca="1">IF(ISERR(AVERAGE(INDIRECT("B"&amp;(ROW()-INT($B$1/2))):INDIRECT("B"&amp;(ROW()+INT($B$1/2))))),"",AVERAGE(INDIRECT("B"&amp;(ROW()-INT($B$1/2))):INDIRECT("B"&amp;(ROW()+INT($B$1/2)))))</f>
        <v/>
      </c>
      <c r="D1787" s="848">
        <f t="shared" si="605"/>
        <v>0</v>
      </c>
      <c r="E1787" s="275"/>
      <c r="F1787" s="15"/>
      <c r="G1787" s="3"/>
      <c r="H1787" s="3"/>
      <c r="I1787" s="3"/>
      <c r="J1787" s="3"/>
      <c r="K1787" s="3"/>
      <c r="L1787" s="554"/>
      <c r="M1787" s="545"/>
      <c r="N1787" s="546"/>
      <c r="O1787" s="5"/>
      <c r="P1787" s="216"/>
      <c r="Q1787" s="217"/>
      <c r="R1787" s="218"/>
      <c r="S1787" s="219">
        <f t="shared" si="622"/>
        <v>0</v>
      </c>
      <c r="T1787" s="220">
        <f t="shared" si="623"/>
        <v>0</v>
      </c>
      <c r="U1787" s="214">
        <f t="shared" si="620"/>
        <v>0</v>
      </c>
      <c r="W1787" s="221"/>
      <c r="X1787" s="222"/>
      <c r="Y1787" s="222"/>
      <c r="Z1787" s="223"/>
      <c r="AA1787" s="222"/>
      <c r="AB1787" s="224"/>
      <c r="AC1787" s="225"/>
      <c r="AD1787" s="2">
        <f t="shared" si="607"/>
        <v>0</v>
      </c>
      <c r="AE1787" s="2">
        <f t="shared" si="608"/>
        <v>0</v>
      </c>
      <c r="AF1787" s="226"/>
      <c r="AG1787" s="219">
        <f t="shared" si="612"/>
        <v>0</v>
      </c>
      <c r="AH1787" s="234">
        <f t="shared" si="613"/>
        <v>0</v>
      </c>
      <c r="AI1787" s="214">
        <f t="shared" si="621"/>
        <v>0</v>
      </c>
      <c r="AK1787" s="229">
        <f t="shared" si="614"/>
        <v>0</v>
      </c>
      <c r="AL1787" s="226"/>
      <c r="AM1787" s="15"/>
      <c r="AN1787" s="232" t="e">
        <f t="shared" si="615"/>
        <v>#DIV/0!</v>
      </c>
      <c r="AO1787" s="214">
        <f t="shared" si="609"/>
        <v>0</v>
      </c>
      <c r="AQ1787" s="210"/>
      <c r="AR1787" s="231"/>
      <c r="AS1787" s="15"/>
      <c r="AT1787" s="232">
        <f t="shared" si="616"/>
        <v>0</v>
      </c>
      <c r="AU1787" s="235">
        <f t="shared" si="617"/>
        <v>0</v>
      </c>
      <c r="AY1787" s="210"/>
      <c r="AZ1787" s="231"/>
      <c r="BA1787" s="15"/>
      <c r="BB1787" s="232">
        <f t="shared" si="606"/>
        <v>0</v>
      </c>
      <c r="BC1787" s="235">
        <f t="shared" si="618"/>
        <v>0</v>
      </c>
      <c r="BG1787" s="210"/>
      <c r="BH1787" s="231"/>
      <c r="BI1787" s="15"/>
      <c r="BJ1787" s="232">
        <f t="shared" si="610"/>
        <v>0</v>
      </c>
      <c r="BK1787" s="235">
        <f t="shared" si="619"/>
        <v>0</v>
      </c>
      <c r="BM1787" s="109">
        <f t="shared" si="611"/>
        <v>-2.0532482346550407</v>
      </c>
      <c r="BN1787" s="213"/>
      <c r="BR1787" s="228"/>
      <c r="BS1787" s="311"/>
      <c r="BT1787" s="3"/>
      <c r="BU1787" s="213"/>
      <c r="BV1787" s="213"/>
      <c r="BW1787" s="291"/>
    </row>
    <row r="1788" spans="1:75" x14ac:dyDescent="0.2">
      <c r="A1788" s="210"/>
      <c r="B1788" s="211"/>
      <c r="C1788" s="848" t="str">
        <f ca="1">IF(ISERR(AVERAGE(INDIRECT("B"&amp;(ROW()-INT($B$1/2))):INDIRECT("B"&amp;(ROW()+INT($B$1/2))))),"",AVERAGE(INDIRECT("B"&amp;(ROW()-INT($B$1/2))):INDIRECT("B"&amp;(ROW()+INT($B$1/2)))))</f>
        <v/>
      </c>
      <c r="D1788" s="848">
        <f t="shared" si="605"/>
        <v>0</v>
      </c>
      <c r="E1788" s="275"/>
      <c r="F1788" s="15"/>
      <c r="G1788" s="3"/>
      <c r="H1788" s="3"/>
      <c r="I1788" s="3"/>
      <c r="J1788" s="3"/>
      <c r="K1788" s="3"/>
      <c r="L1788" s="554"/>
      <c r="M1788" s="545"/>
      <c r="N1788" s="546"/>
      <c r="O1788" s="5"/>
      <c r="P1788" s="216"/>
      <c r="Q1788" s="217"/>
      <c r="R1788" s="218"/>
      <c r="S1788" s="219">
        <f t="shared" si="622"/>
        <v>0</v>
      </c>
      <c r="T1788" s="220">
        <f t="shared" si="623"/>
        <v>0</v>
      </c>
      <c r="U1788" s="214">
        <f t="shared" si="620"/>
        <v>0</v>
      </c>
      <c r="W1788" s="221"/>
      <c r="X1788" s="222"/>
      <c r="Y1788" s="222"/>
      <c r="Z1788" s="223"/>
      <c r="AA1788" s="222"/>
      <c r="AB1788" s="224"/>
      <c r="AC1788" s="225"/>
      <c r="AD1788" s="2">
        <f t="shared" si="607"/>
        <v>0</v>
      </c>
      <c r="AE1788" s="2">
        <f t="shared" si="608"/>
        <v>0</v>
      </c>
      <c r="AF1788" s="226"/>
      <c r="AG1788" s="219">
        <f t="shared" si="612"/>
        <v>0</v>
      </c>
      <c r="AH1788" s="234">
        <f t="shared" si="613"/>
        <v>0</v>
      </c>
      <c r="AI1788" s="214">
        <f t="shared" si="621"/>
        <v>0</v>
      </c>
      <c r="AK1788" s="229">
        <f t="shared" si="614"/>
        <v>0</v>
      </c>
      <c r="AL1788" s="226"/>
      <c r="AM1788" s="15"/>
      <c r="AN1788" s="232" t="e">
        <f t="shared" si="615"/>
        <v>#DIV/0!</v>
      </c>
      <c r="AO1788" s="214">
        <f t="shared" si="609"/>
        <v>0</v>
      </c>
      <c r="AQ1788" s="210"/>
      <c r="AR1788" s="231"/>
      <c r="AS1788" s="15"/>
      <c r="AT1788" s="232">
        <f t="shared" si="616"/>
        <v>0</v>
      </c>
      <c r="AU1788" s="235">
        <f t="shared" si="617"/>
        <v>0</v>
      </c>
      <c r="AY1788" s="210"/>
      <c r="AZ1788" s="231"/>
      <c r="BA1788" s="15"/>
      <c r="BB1788" s="232">
        <f t="shared" si="606"/>
        <v>0</v>
      </c>
      <c r="BC1788" s="235">
        <f t="shared" si="618"/>
        <v>0</v>
      </c>
      <c r="BG1788" s="210"/>
      <c r="BH1788" s="231"/>
      <c r="BI1788" s="15"/>
      <c r="BJ1788" s="232">
        <f t="shared" si="610"/>
        <v>0</v>
      </c>
      <c r="BK1788" s="235">
        <f t="shared" si="619"/>
        <v>0</v>
      </c>
      <c r="BM1788" s="109">
        <f t="shared" si="611"/>
        <v>-2.0550805721527774</v>
      </c>
      <c r="BN1788" s="213"/>
      <c r="BR1788" s="228"/>
      <c r="BS1788" s="311"/>
      <c r="BT1788" s="3"/>
      <c r="BU1788" s="213"/>
      <c r="BV1788" s="213"/>
      <c r="BW1788" s="291"/>
    </row>
    <row r="1789" spans="1:75" x14ac:dyDescent="0.2">
      <c r="A1789" s="210"/>
      <c r="B1789" s="211"/>
      <c r="C1789" s="848" t="str">
        <f ca="1">IF(ISERR(AVERAGE(INDIRECT("B"&amp;(ROW()-INT($B$1/2))):INDIRECT("B"&amp;(ROW()+INT($B$1/2))))),"",AVERAGE(INDIRECT("B"&amp;(ROW()-INT($B$1/2))):INDIRECT("B"&amp;(ROW()+INT($B$1/2)))))</f>
        <v/>
      </c>
      <c r="D1789" s="848">
        <f t="shared" si="605"/>
        <v>0</v>
      </c>
      <c r="E1789" s="275"/>
      <c r="F1789" s="15"/>
      <c r="G1789" s="3"/>
      <c r="H1789" s="3"/>
      <c r="I1789" s="3"/>
      <c r="J1789" s="3"/>
      <c r="K1789" s="3"/>
      <c r="L1789" s="554"/>
      <c r="M1789" s="545"/>
      <c r="N1789" s="546"/>
      <c r="O1789" s="5"/>
      <c r="P1789" s="216"/>
      <c r="Q1789" s="217"/>
      <c r="R1789" s="218"/>
      <c r="S1789" s="219">
        <f t="shared" si="622"/>
        <v>0</v>
      </c>
      <c r="T1789" s="220">
        <f t="shared" si="623"/>
        <v>0</v>
      </c>
      <c r="U1789" s="214">
        <f t="shared" si="620"/>
        <v>0</v>
      </c>
      <c r="W1789" s="221"/>
      <c r="X1789" s="222"/>
      <c r="Y1789" s="222"/>
      <c r="Z1789" s="223"/>
      <c r="AA1789" s="222"/>
      <c r="AB1789" s="224"/>
      <c r="AC1789" s="225"/>
      <c r="AD1789" s="2">
        <f t="shared" si="607"/>
        <v>0</v>
      </c>
      <c r="AE1789" s="2">
        <f t="shared" si="608"/>
        <v>0</v>
      </c>
      <c r="AF1789" s="226"/>
      <c r="AG1789" s="219">
        <f t="shared" si="612"/>
        <v>0</v>
      </c>
      <c r="AH1789" s="234">
        <f t="shared" si="613"/>
        <v>0</v>
      </c>
      <c r="AI1789" s="214">
        <f t="shared" si="621"/>
        <v>0</v>
      </c>
      <c r="AK1789" s="229">
        <f t="shared" si="614"/>
        <v>0</v>
      </c>
      <c r="AL1789" s="226"/>
      <c r="AM1789" s="15"/>
      <c r="AN1789" s="232" t="e">
        <f t="shared" si="615"/>
        <v>#DIV/0!</v>
      </c>
      <c r="AO1789" s="214">
        <f t="shared" si="609"/>
        <v>0</v>
      </c>
      <c r="AQ1789" s="210"/>
      <c r="AR1789" s="231"/>
      <c r="AS1789" s="15"/>
      <c r="AT1789" s="232">
        <f t="shared" si="616"/>
        <v>0</v>
      </c>
      <c r="AU1789" s="235">
        <f t="shared" si="617"/>
        <v>0</v>
      </c>
      <c r="AY1789" s="210"/>
      <c r="AZ1789" s="231"/>
      <c r="BA1789" s="15"/>
      <c r="BB1789" s="232">
        <f t="shared" si="606"/>
        <v>0</v>
      </c>
      <c r="BC1789" s="235">
        <f t="shared" si="618"/>
        <v>0</v>
      </c>
      <c r="BG1789" s="210"/>
      <c r="BH1789" s="231"/>
      <c r="BI1789" s="15"/>
      <c r="BJ1789" s="232">
        <f t="shared" si="610"/>
        <v>0</v>
      </c>
      <c r="BK1789" s="235">
        <f t="shared" si="619"/>
        <v>0</v>
      </c>
      <c r="BM1789" s="109">
        <f t="shared" si="611"/>
        <v>-2.0569129096505141</v>
      </c>
      <c r="BN1789" s="213"/>
      <c r="BR1789" s="228"/>
      <c r="BS1789" s="311"/>
      <c r="BT1789" s="3"/>
      <c r="BU1789" s="213"/>
      <c r="BV1789" s="213"/>
      <c r="BW1789" s="291"/>
    </row>
    <row r="1790" spans="1:75" x14ac:dyDescent="0.2">
      <c r="A1790" s="210"/>
      <c r="B1790" s="211"/>
      <c r="C1790" s="848" t="str">
        <f ca="1">IF(ISERR(AVERAGE(INDIRECT("B"&amp;(ROW()-INT($B$1/2))):INDIRECT("B"&amp;(ROW()+INT($B$1/2))))),"",AVERAGE(INDIRECT("B"&amp;(ROW()-INT($B$1/2))):INDIRECT("B"&amp;(ROW()+INT($B$1/2)))))</f>
        <v/>
      </c>
      <c r="D1790" s="848">
        <f t="shared" si="605"/>
        <v>0</v>
      </c>
      <c r="E1790" s="275"/>
      <c r="F1790" s="15"/>
      <c r="G1790" s="3"/>
      <c r="H1790" s="3"/>
      <c r="I1790" s="3"/>
      <c r="J1790" s="3"/>
      <c r="K1790" s="3"/>
      <c r="L1790" s="554"/>
      <c r="M1790" s="545"/>
      <c r="N1790" s="546"/>
      <c r="O1790" s="5"/>
      <c r="P1790" s="216"/>
      <c r="Q1790" s="217"/>
      <c r="R1790" s="218"/>
      <c r="S1790" s="219">
        <f t="shared" si="622"/>
        <v>0</v>
      </c>
      <c r="T1790" s="220">
        <f t="shared" si="623"/>
        <v>0</v>
      </c>
      <c r="U1790" s="214">
        <f t="shared" si="620"/>
        <v>0</v>
      </c>
      <c r="W1790" s="221"/>
      <c r="X1790" s="222"/>
      <c r="Y1790" s="222"/>
      <c r="Z1790" s="223"/>
      <c r="AA1790" s="222"/>
      <c r="AB1790" s="224"/>
      <c r="AC1790" s="225"/>
      <c r="AD1790" s="2">
        <f t="shared" si="607"/>
        <v>0</v>
      </c>
      <c r="AE1790" s="2">
        <f t="shared" si="608"/>
        <v>0</v>
      </c>
      <c r="AF1790" s="226"/>
      <c r="AG1790" s="219">
        <f t="shared" si="612"/>
        <v>0</v>
      </c>
      <c r="AH1790" s="234">
        <f t="shared" si="613"/>
        <v>0</v>
      </c>
      <c r="AI1790" s="214">
        <f t="shared" si="621"/>
        <v>0</v>
      </c>
      <c r="AK1790" s="229">
        <f t="shared" si="614"/>
        <v>0</v>
      </c>
      <c r="AL1790" s="226"/>
      <c r="AM1790" s="15"/>
      <c r="AN1790" s="232" t="e">
        <f t="shared" si="615"/>
        <v>#DIV/0!</v>
      </c>
      <c r="AO1790" s="214">
        <f t="shared" si="609"/>
        <v>0</v>
      </c>
      <c r="AQ1790" s="210"/>
      <c r="AR1790" s="231"/>
      <c r="AS1790" s="15"/>
      <c r="AT1790" s="232">
        <f t="shared" si="616"/>
        <v>0</v>
      </c>
      <c r="AU1790" s="235">
        <f t="shared" si="617"/>
        <v>0</v>
      </c>
      <c r="AY1790" s="210"/>
      <c r="AZ1790" s="231"/>
      <c r="BA1790" s="15"/>
      <c r="BB1790" s="232">
        <f t="shared" si="606"/>
        <v>0</v>
      </c>
      <c r="BC1790" s="235">
        <f t="shared" si="618"/>
        <v>0</v>
      </c>
      <c r="BG1790" s="210"/>
      <c r="BH1790" s="231"/>
      <c r="BI1790" s="15"/>
      <c r="BJ1790" s="232">
        <f t="shared" si="610"/>
        <v>0</v>
      </c>
      <c r="BK1790" s="235">
        <f t="shared" si="619"/>
        <v>0</v>
      </c>
      <c r="BM1790" s="109">
        <f t="shared" si="611"/>
        <v>-2.0587452471482508</v>
      </c>
      <c r="BN1790" s="213"/>
      <c r="BR1790" s="228"/>
      <c r="BS1790" s="311"/>
      <c r="BT1790" s="3"/>
      <c r="BU1790" s="213"/>
      <c r="BV1790" s="213"/>
      <c r="BW1790" s="291"/>
    </row>
    <row r="1791" spans="1:75" x14ac:dyDescent="0.2">
      <c r="A1791" s="210"/>
      <c r="B1791" s="211"/>
      <c r="C1791" s="848" t="str">
        <f ca="1">IF(ISERR(AVERAGE(INDIRECT("B"&amp;(ROW()-INT($B$1/2))):INDIRECT("B"&amp;(ROW()+INT($B$1/2))))),"",AVERAGE(INDIRECT("B"&amp;(ROW()-INT($B$1/2))):INDIRECT("B"&amp;(ROW()+INT($B$1/2)))))</f>
        <v/>
      </c>
      <c r="D1791" s="848">
        <f t="shared" si="605"/>
        <v>0</v>
      </c>
      <c r="E1791" s="275"/>
      <c r="F1791" s="15"/>
      <c r="G1791" s="3"/>
      <c r="H1791" s="3"/>
      <c r="I1791" s="3"/>
      <c r="J1791" s="3"/>
      <c r="K1791" s="3"/>
      <c r="L1791" s="554"/>
      <c r="M1791" s="545"/>
      <c r="N1791" s="546"/>
      <c r="O1791" s="5"/>
      <c r="P1791" s="216"/>
      <c r="Q1791" s="217"/>
      <c r="R1791" s="218"/>
      <c r="S1791" s="219">
        <f t="shared" si="622"/>
        <v>0</v>
      </c>
      <c r="T1791" s="220">
        <f t="shared" si="623"/>
        <v>0</v>
      </c>
      <c r="U1791" s="214">
        <f t="shared" si="620"/>
        <v>0</v>
      </c>
      <c r="W1791" s="221"/>
      <c r="X1791" s="222"/>
      <c r="Y1791" s="222"/>
      <c r="Z1791" s="223"/>
      <c r="AA1791" s="222"/>
      <c r="AB1791" s="224"/>
      <c r="AC1791" s="225"/>
      <c r="AD1791" s="2">
        <f t="shared" si="607"/>
        <v>0</v>
      </c>
      <c r="AE1791" s="2">
        <f t="shared" si="608"/>
        <v>0</v>
      </c>
      <c r="AF1791" s="226"/>
      <c r="AG1791" s="219">
        <f t="shared" si="612"/>
        <v>0</v>
      </c>
      <c r="AH1791" s="234">
        <f t="shared" si="613"/>
        <v>0</v>
      </c>
      <c r="AI1791" s="214">
        <f t="shared" si="621"/>
        <v>0</v>
      </c>
      <c r="AK1791" s="229">
        <f t="shared" si="614"/>
        <v>0</v>
      </c>
      <c r="AL1791" s="226"/>
      <c r="AM1791" s="15"/>
      <c r="AN1791" s="232" t="e">
        <f t="shared" si="615"/>
        <v>#DIV/0!</v>
      </c>
      <c r="AO1791" s="214">
        <f t="shared" si="609"/>
        <v>0</v>
      </c>
      <c r="AQ1791" s="210"/>
      <c r="AR1791" s="231"/>
      <c r="AS1791" s="15"/>
      <c r="AT1791" s="232">
        <f t="shared" si="616"/>
        <v>0</v>
      </c>
      <c r="AU1791" s="235">
        <f t="shared" si="617"/>
        <v>0</v>
      </c>
      <c r="AY1791" s="210"/>
      <c r="AZ1791" s="231"/>
      <c r="BA1791" s="15"/>
      <c r="BB1791" s="232">
        <f t="shared" si="606"/>
        <v>0</v>
      </c>
      <c r="BC1791" s="235">
        <f t="shared" si="618"/>
        <v>0</v>
      </c>
      <c r="BG1791" s="210"/>
      <c r="BH1791" s="231"/>
      <c r="BI1791" s="15"/>
      <c r="BJ1791" s="232">
        <f t="shared" si="610"/>
        <v>0</v>
      </c>
      <c r="BK1791" s="235">
        <f t="shared" si="619"/>
        <v>0</v>
      </c>
      <c r="BM1791" s="109">
        <f t="shared" si="611"/>
        <v>-2.0605775846459875</v>
      </c>
      <c r="BN1791" s="213"/>
      <c r="BR1791" s="228"/>
      <c r="BS1791" s="311"/>
      <c r="BT1791" s="3"/>
      <c r="BU1791" s="213"/>
      <c r="BV1791" s="213"/>
      <c r="BW1791" s="291"/>
    </row>
    <row r="1792" spans="1:75" x14ac:dyDescent="0.2">
      <c r="A1792" s="210"/>
      <c r="B1792" s="211"/>
      <c r="C1792" s="848" t="str">
        <f ca="1">IF(ISERR(AVERAGE(INDIRECT("B"&amp;(ROW()-INT($B$1/2))):INDIRECT("B"&amp;(ROW()+INT($B$1/2))))),"",AVERAGE(INDIRECT("B"&amp;(ROW()-INT($B$1/2))):INDIRECT("B"&amp;(ROW()+INT($B$1/2)))))</f>
        <v/>
      </c>
      <c r="D1792" s="848">
        <f t="shared" si="605"/>
        <v>0</v>
      </c>
      <c r="E1792" s="275"/>
      <c r="F1792" s="15"/>
      <c r="G1792" s="3"/>
      <c r="H1792" s="3"/>
      <c r="I1792" s="3"/>
      <c r="J1792" s="3"/>
      <c r="K1792" s="3"/>
      <c r="L1792" s="554"/>
      <c r="M1792" s="545"/>
      <c r="N1792" s="546"/>
      <c r="O1792" s="5"/>
      <c r="P1792" s="216"/>
      <c r="Q1792" s="217"/>
      <c r="R1792" s="218"/>
      <c r="S1792" s="219">
        <f t="shared" si="622"/>
        <v>0</v>
      </c>
      <c r="T1792" s="220">
        <f t="shared" si="623"/>
        <v>0</v>
      </c>
      <c r="U1792" s="214">
        <f t="shared" si="620"/>
        <v>0</v>
      </c>
      <c r="W1792" s="221"/>
      <c r="X1792" s="222"/>
      <c r="Y1792" s="222"/>
      <c r="Z1792" s="223"/>
      <c r="AA1792" s="222"/>
      <c r="AB1792" s="224"/>
      <c r="AC1792" s="225"/>
      <c r="AD1792" s="2">
        <f t="shared" si="607"/>
        <v>0</v>
      </c>
      <c r="AE1792" s="2">
        <f t="shared" si="608"/>
        <v>0</v>
      </c>
      <c r="AF1792" s="226"/>
      <c r="AG1792" s="219">
        <f t="shared" si="612"/>
        <v>0</v>
      </c>
      <c r="AH1792" s="234">
        <f t="shared" si="613"/>
        <v>0</v>
      </c>
      <c r="AI1792" s="214">
        <f t="shared" si="621"/>
        <v>0</v>
      </c>
      <c r="AK1792" s="229">
        <f t="shared" si="614"/>
        <v>0</v>
      </c>
      <c r="AL1792" s="226"/>
      <c r="AM1792" s="15"/>
      <c r="AN1792" s="232" t="e">
        <f t="shared" si="615"/>
        <v>#DIV/0!</v>
      </c>
      <c r="AO1792" s="214">
        <f t="shared" si="609"/>
        <v>0</v>
      </c>
      <c r="AQ1792" s="210"/>
      <c r="AR1792" s="231"/>
      <c r="AS1792" s="15"/>
      <c r="AT1792" s="232">
        <f t="shared" si="616"/>
        <v>0</v>
      </c>
      <c r="AU1792" s="235">
        <f t="shared" si="617"/>
        <v>0</v>
      </c>
      <c r="AY1792" s="210"/>
      <c r="AZ1792" s="231"/>
      <c r="BA1792" s="15"/>
      <c r="BB1792" s="232">
        <f t="shared" si="606"/>
        <v>0</v>
      </c>
      <c r="BC1792" s="235">
        <f t="shared" si="618"/>
        <v>0</v>
      </c>
      <c r="BG1792" s="210"/>
      <c r="BH1792" s="231"/>
      <c r="BI1792" s="15"/>
      <c r="BJ1792" s="232">
        <f t="shared" si="610"/>
        <v>0</v>
      </c>
      <c r="BK1792" s="235">
        <f t="shared" si="619"/>
        <v>0</v>
      </c>
      <c r="BM1792" s="109">
        <f t="shared" si="611"/>
        <v>-2.0624099221437242</v>
      </c>
      <c r="BN1792" s="213"/>
      <c r="BR1792" s="228"/>
      <c r="BS1792" s="311"/>
      <c r="BT1792" s="3"/>
      <c r="BU1792" s="213"/>
      <c r="BV1792" s="213"/>
      <c r="BW1792" s="291"/>
    </row>
    <row r="1793" spans="1:75" x14ac:dyDescent="0.2">
      <c r="A1793" s="210"/>
      <c r="B1793" s="211"/>
      <c r="C1793" s="848" t="str">
        <f ca="1">IF(ISERR(AVERAGE(INDIRECT("B"&amp;(ROW()-INT($B$1/2))):INDIRECT("B"&amp;(ROW()+INT($B$1/2))))),"",AVERAGE(INDIRECT("B"&amp;(ROW()-INT($B$1/2))):INDIRECT("B"&amp;(ROW()+INT($B$1/2)))))</f>
        <v/>
      </c>
      <c r="D1793" s="848">
        <f t="shared" ref="D1793:D1856" si="624">A1793-A1792</f>
        <v>0</v>
      </c>
      <c r="E1793" s="275"/>
      <c r="F1793" s="15"/>
      <c r="G1793" s="3"/>
      <c r="H1793" s="3"/>
      <c r="I1793" s="3"/>
      <c r="J1793" s="3"/>
      <c r="K1793" s="3"/>
      <c r="L1793" s="554"/>
      <c r="M1793" s="545"/>
      <c r="N1793" s="546"/>
      <c r="O1793" s="5"/>
      <c r="P1793" s="216"/>
      <c r="Q1793" s="217"/>
      <c r="R1793" s="218"/>
      <c r="S1793" s="219">
        <f t="shared" si="622"/>
        <v>0</v>
      </c>
      <c r="T1793" s="220">
        <f t="shared" si="623"/>
        <v>0</v>
      </c>
      <c r="U1793" s="214">
        <f t="shared" si="620"/>
        <v>0</v>
      </c>
      <c r="W1793" s="221"/>
      <c r="X1793" s="222"/>
      <c r="Y1793" s="222"/>
      <c r="Z1793" s="223"/>
      <c r="AA1793" s="222"/>
      <c r="AB1793" s="224"/>
      <c r="AC1793" s="225"/>
      <c r="AD1793" s="2">
        <f t="shared" si="607"/>
        <v>0</v>
      </c>
      <c r="AE1793" s="2">
        <f t="shared" si="608"/>
        <v>0</v>
      </c>
      <c r="AF1793" s="226"/>
      <c r="AG1793" s="219">
        <f t="shared" si="612"/>
        <v>0</v>
      </c>
      <c r="AH1793" s="234">
        <f t="shared" si="613"/>
        <v>0</v>
      </c>
      <c r="AI1793" s="214">
        <f t="shared" si="621"/>
        <v>0</v>
      </c>
      <c r="AK1793" s="229">
        <f t="shared" si="614"/>
        <v>0</v>
      </c>
      <c r="AL1793" s="226"/>
      <c r="AM1793" s="15"/>
      <c r="AN1793" s="232" t="e">
        <f t="shared" si="615"/>
        <v>#DIV/0!</v>
      </c>
      <c r="AO1793" s="214">
        <f t="shared" si="609"/>
        <v>0</v>
      </c>
      <c r="AQ1793" s="210"/>
      <c r="AR1793" s="231"/>
      <c r="AS1793" s="15"/>
      <c r="AT1793" s="232">
        <f t="shared" si="616"/>
        <v>0</v>
      </c>
      <c r="AU1793" s="235">
        <f t="shared" si="617"/>
        <v>0</v>
      </c>
      <c r="AY1793" s="210"/>
      <c r="AZ1793" s="231"/>
      <c r="BA1793" s="15"/>
      <c r="BB1793" s="232">
        <f t="shared" si="606"/>
        <v>0</v>
      </c>
      <c r="BC1793" s="235">
        <f t="shared" si="618"/>
        <v>0</v>
      </c>
      <c r="BG1793" s="210"/>
      <c r="BH1793" s="231"/>
      <c r="BI1793" s="15"/>
      <c r="BJ1793" s="232">
        <f t="shared" si="610"/>
        <v>0</v>
      </c>
      <c r="BK1793" s="235">
        <f t="shared" si="619"/>
        <v>0</v>
      </c>
      <c r="BM1793" s="109">
        <f t="shared" si="611"/>
        <v>-2.0642422596414609</v>
      </c>
      <c r="BN1793" s="213"/>
      <c r="BR1793" s="228"/>
      <c r="BS1793" s="311"/>
      <c r="BT1793" s="3"/>
      <c r="BU1793" s="213"/>
      <c r="BV1793" s="213"/>
      <c r="BW1793" s="291"/>
    </row>
    <row r="1794" spans="1:75" x14ac:dyDescent="0.2">
      <c r="A1794" s="210"/>
      <c r="B1794" s="211"/>
      <c r="C1794" s="848" t="str">
        <f ca="1">IF(ISERR(AVERAGE(INDIRECT("B"&amp;(ROW()-INT($B$1/2))):INDIRECT("B"&amp;(ROW()+INT($B$1/2))))),"",AVERAGE(INDIRECT("B"&amp;(ROW()-INT($B$1/2))):INDIRECT("B"&amp;(ROW()+INT($B$1/2)))))</f>
        <v/>
      </c>
      <c r="D1794" s="848">
        <f t="shared" si="624"/>
        <v>0</v>
      </c>
      <c r="E1794" s="275"/>
      <c r="F1794" s="15"/>
      <c r="G1794" s="3"/>
      <c r="H1794" s="3"/>
      <c r="I1794" s="3"/>
      <c r="J1794" s="3"/>
      <c r="K1794" s="3"/>
      <c r="L1794" s="554"/>
      <c r="M1794" s="545"/>
      <c r="N1794" s="546"/>
      <c r="O1794" s="5"/>
      <c r="P1794" s="216"/>
      <c r="Q1794" s="217"/>
      <c r="R1794" s="218"/>
      <c r="S1794" s="219">
        <f t="shared" si="622"/>
        <v>0</v>
      </c>
      <c r="T1794" s="220">
        <f t="shared" si="623"/>
        <v>0</v>
      </c>
      <c r="U1794" s="214">
        <f t="shared" si="620"/>
        <v>0</v>
      </c>
      <c r="W1794" s="221"/>
      <c r="X1794" s="222"/>
      <c r="Y1794" s="222"/>
      <c r="Z1794" s="223"/>
      <c r="AA1794" s="222"/>
      <c r="AB1794" s="224"/>
      <c r="AC1794" s="225"/>
      <c r="AD1794" s="2">
        <f t="shared" si="607"/>
        <v>0</v>
      </c>
      <c r="AE1794" s="2">
        <f t="shared" si="608"/>
        <v>0</v>
      </c>
      <c r="AF1794" s="226"/>
      <c r="AG1794" s="219">
        <f t="shared" si="612"/>
        <v>0</v>
      </c>
      <c r="AH1794" s="234">
        <f t="shared" si="613"/>
        <v>0</v>
      </c>
      <c r="AI1794" s="214">
        <f t="shared" si="621"/>
        <v>0</v>
      </c>
      <c r="AK1794" s="229">
        <f t="shared" si="614"/>
        <v>0</v>
      </c>
      <c r="AL1794" s="226"/>
      <c r="AM1794" s="15"/>
      <c r="AN1794" s="232" t="e">
        <f t="shared" si="615"/>
        <v>#DIV/0!</v>
      </c>
      <c r="AO1794" s="214">
        <f t="shared" si="609"/>
        <v>0</v>
      </c>
      <c r="AQ1794" s="210"/>
      <c r="AR1794" s="231"/>
      <c r="AS1794" s="15"/>
      <c r="AT1794" s="232">
        <f t="shared" si="616"/>
        <v>0</v>
      </c>
      <c r="AU1794" s="235">
        <f t="shared" si="617"/>
        <v>0</v>
      </c>
      <c r="AY1794" s="210"/>
      <c r="AZ1794" s="231"/>
      <c r="BA1794" s="15"/>
      <c r="BB1794" s="232">
        <f t="shared" si="606"/>
        <v>0</v>
      </c>
      <c r="BC1794" s="235">
        <f t="shared" si="618"/>
        <v>0</v>
      </c>
      <c r="BG1794" s="210"/>
      <c r="BH1794" s="231"/>
      <c r="BI1794" s="15"/>
      <c r="BJ1794" s="232">
        <f t="shared" si="610"/>
        <v>0</v>
      </c>
      <c r="BK1794" s="235">
        <f t="shared" si="619"/>
        <v>0</v>
      </c>
      <c r="BM1794" s="109">
        <f t="shared" si="611"/>
        <v>-2.0660745971391976</v>
      </c>
      <c r="BN1794" s="213"/>
      <c r="BR1794" s="228"/>
      <c r="BS1794" s="311"/>
      <c r="BT1794" s="3"/>
      <c r="BU1794" s="213"/>
      <c r="BV1794" s="213"/>
      <c r="BW1794" s="291"/>
    </row>
    <row r="1795" spans="1:75" x14ac:dyDescent="0.2">
      <c r="A1795" s="210"/>
      <c r="B1795" s="211"/>
      <c r="C1795" s="848" t="str">
        <f ca="1">IF(ISERR(AVERAGE(INDIRECT("B"&amp;(ROW()-INT($B$1/2))):INDIRECT("B"&amp;(ROW()+INT($B$1/2))))),"",AVERAGE(INDIRECT("B"&amp;(ROW()-INT($B$1/2))):INDIRECT("B"&amp;(ROW()+INT($B$1/2)))))</f>
        <v/>
      </c>
      <c r="D1795" s="848">
        <f t="shared" si="624"/>
        <v>0</v>
      </c>
      <c r="E1795" s="275"/>
      <c r="F1795" s="15"/>
      <c r="G1795" s="3"/>
      <c r="H1795" s="3"/>
      <c r="I1795" s="3"/>
      <c r="J1795" s="3"/>
      <c r="K1795" s="3"/>
      <c r="L1795" s="554"/>
      <c r="M1795" s="545"/>
      <c r="N1795" s="546"/>
      <c r="O1795" s="5"/>
      <c r="P1795" s="216"/>
      <c r="Q1795" s="217"/>
      <c r="R1795" s="218"/>
      <c r="S1795" s="219">
        <f t="shared" si="622"/>
        <v>0</v>
      </c>
      <c r="T1795" s="220">
        <f t="shared" si="623"/>
        <v>0</v>
      </c>
      <c r="U1795" s="214">
        <f t="shared" si="620"/>
        <v>0</v>
      </c>
      <c r="W1795" s="221"/>
      <c r="X1795" s="222"/>
      <c r="Y1795" s="222"/>
      <c r="Z1795" s="223"/>
      <c r="AA1795" s="222"/>
      <c r="AB1795" s="224"/>
      <c r="AC1795" s="225"/>
      <c r="AD1795" s="2">
        <f t="shared" si="607"/>
        <v>0</v>
      </c>
      <c r="AE1795" s="2">
        <f t="shared" si="608"/>
        <v>0</v>
      </c>
      <c r="AF1795" s="226"/>
      <c r="AG1795" s="219">
        <f t="shared" si="612"/>
        <v>0</v>
      </c>
      <c r="AH1795" s="234">
        <f t="shared" si="613"/>
        <v>0</v>
      </c>
      <c r="AI1795" s="214">
        <f t="shared" si="621"/>
        <v>0</v>
      </c>
      <c r="AK1795" s="229">
        <f t="shared" si="614"/>
        <v>0</v>
      </c>
      <c r="AL1795" s="226"/>
      <c r="AM1795" s="15"/>
      <c r="AN1795" s="232" t="e">
        <f t="shared" si="615"/>
        <v>#DIV/0!</v>
      </c>
      <c r="AO1795" s="214">
        <f t="shared" si="609"/>
        <v>0</v>
      </c>
      <c r="AQ1795" s="210"/>
      <c r="AR1795" s="231"/>
      <c r="AS1795" s="15"/>
      <c r="AT1795" s="232">
        <f t="shared" si="616"/>
        <v>0</v>
      </c>
      <c r="AU1795" s="235">
        <f t="shared" si="617"/>
        <v>0</v>
      </c>
      <c r="AY1795" s="210"/>
      <c r="AZ1795" s="231"/>
      <c r="BA1795" s="15"/>
      <c r="BB1795" s="232">
        <f t="shared" si="606"/>
        <v>0</v>
      </c>
      <c r="BC1795" s="235">
        <f t="shared" si="618"/>
        <v>0</v>
      </c>
      <c r="BG1795" s="210"/>
      <c r="BH1795" s="231"/>
      <c r="BI1795" s="15"/>
      <c r="BJ1795" s="232">
        <f t="shared" si="610"/>
        <v>0</v>
      </c>
      <c r="BK1795" s="235">
        <f t="shared" si="619"/>
        <v>0</v>
      </c>
      <c r="BM1795" s="109">
        <f t="shared" si="611"/>
        <v>-2.0679069346369343</v>
      </c>
      <c r="BN1795" s="213"/>
      <c r="BR1795" s="228"/>
      <c r="BS1795" s="311"/>
      <c r="BT1795" s="3"/>
      <c r="BU1795" s="213"/>
      <c r="BV1795" s="213"/>
      <c r="BW1795" s="291"/>
    </row>
    <row r="1796" spans="1:75" x14ac:dyDescent="0.2">
      <c r="A1796" s="210"/>
      <c r="B1796" s="211"/>
      <c r="C1796" s="848" t="str">
        <f ca="1">IF(ISERR(AVERAGE(INDIRECT("B"&amp;(ROW()-INT($B$1/2))):INDIRECT("B"&amp;(ROW()+INT($B$1/2))))),"",AVERAGE(INDIRECT("B"&amp;(ROW()-INT($B$1/2))):INDIRECT("B"&amp;(ROW()+INT($B$1/2)))))</f>
        <v/>
      </c>
      <c r="D1796" s="848">
        <f t="shared" si="624"/>
        <v>0</v>
      </c>
      <c r="E1796" s="275"/>
      <c r="F1796" s="15"/>
      <c r="G1796" s="3"/>
      <c r="H1796" s="3"/>
      <c r="I1796" s="3"/>
      <c r="J1796" s="3"/>
      <c r="K1796" s="3"/>
      <c r="L1796" s="554"/>
      <c r="M1796" s="545"/>
      <c r="N1796" s="546"/>
      <c r="O1796" s="5"/>
      <c r="P1796" s="216"/>
      <c r="Q1796" s="217"/>
      <c r="R1796" s="218"/>
      <c r="S1796" s="219">
        <f t="shared" si="622"/>
        <v>0</v>
      </c>
      <c r="T1796" s="220">
        <f t="shared" si="623"/>
        <v>0</v>
      </c>
      <c r="U1796" s="214">
        <f t="shared" si="620"/>
        <v>0</v>
      </c>
      <c r="W1796" s="221"/>
      <c r="X1796" s="222"/>
      <c r="Y1796" s="222"/>
      <c r="Z1796" s="223"/>
      <c r="AA1796" s="222"/>
      <c r="AB1796" s="224"/>
      <c r="AC1796" s="225"/>
      <c r="AD1796" s="2">
        <f t="shared" si="607"/>
        <v>0</v>
      </c>
      <c r="AE1796" s="2">
        <f t="shared" si="608"/>
        <v>0</v>
      </c>
      <c r="AF1796" s="226"/>
      <c r="AG1796" s="219">
        <f t="shared" si="612"/>
        <v>0</v>
      </c>
      <c r="AH1796" s="234">
        <f t="shared" si="613"/>
        <v>0</v>
      </c>
      <c r="AI1796" s="214">
        <f t="shared" si="621"/>
        <v>0</v>
      </c>
      <c r="AK1796" s="229">
        <f t="shared" si="614"/>
        <v>0</v>
      </c>
      <c r="AL1796" s="226"/>
      <c r="AM1796" s="15"/>
      <c r="AN1796" s="232" t="e">
        <f t="shared" si="615"/>
        <v>#DIV/0!</v>
      </c>
      <c r="AO1796" s="214">
        <f t="shared" si="609"/>
        <v>0</v>
      </c>
      <c r="AQ1796" s="210"/>
      <c r="AR1796" s="231"/>
      <c r="AS1796" s="15"/>
      <c r="AT1796" s="232">
        <f t="shared" si="616"/>
        <v>0</v>
      </c>
      <c r="AU1796" s="235">
        <f t="shared" si="617"/>
        <v>0</v>
      </c>
      <c r="AY1796" s="210"/>
      <c r="AZ1796" s="231"/>
      <c r="BA1796" s="15"/>
      <c r="BB1796" s="232">
        <f t="shared" ref="BB1796:BB1859" si="625">IF(AY1796&gt;0,(26.3/MAX($AY$4:$AY$4600))*AY1796,0)</f>
        <v>0</v>
      </c>
      <c r="BC1796" s="235">
        <f t="shared" si="618"/>
        <v>0</v>
      </c>
      <c r="BG1796" s="210"/>
      <c r="BH1796" s="231"/>
      <c r="BI1796" s="15"/>
      <c r="BJ1796" s="232">
        <f t="shared" si="610"/>
        <v>0</v>
      </c>
      <c r="BK1796" s="235">
        <f t="shared" si="619"/>
        <v>0</v>
      </c>
      <c r="BM1796" s="109">
        <f t="shared" si="611"/>
        <v>-2.069739272134671</v>
      </c>
      <c r="BN1796" s="213"/>
      <c r="BR1796" s="228"/>
      <c r="BS1796" s="311"/>
      <c r="BT1796" s="3"/>
      <c r="BU1796" s="213"/>
      <c r="BV1796" s="213"/>
      <c r="BW1796" s="291"/>
    </row>
    <row r="1797" spans="1:75" x14ac:dyDescent="0.2">
      <c r="A1797" s="210"/>
      <c r="B1797" s="211"/>
      <c r="C1797" s="848" t="str">
        <f ca="1">IF(ISERR(AVERAGE(INDIRECT("B"&amp;(ROW()-INT($B$1/2))):INDIRECT("B"&amp;(ROW()+INT($B$1/2))))),"",AVERAGE(INDIRECT("B"&amp;(ROW()-INT($B$1/2))):INDIRECT("B"&amp;(ROW()+INT($B$1/2)))))</f>
        <v/>
      </c>
      <c r="D1797" s="848">
        <f t="shared" si="624"/>
        <v>0</v>
      </c>
      <c r="E1797" s="275"/>
      <c r="F1797" s="15"/>
      <c r="G1797" s="3"/>
      <c r="H1797" s="3"/>
      <c r="I1797" s="3"/>
      <c r="J1797" s="3"/>
      <c r="K1797" s="3"/>
      <c r="L1797" s="554"/>
      <c r="M1797" s="545"/>
      <c r="N1797" s="546"/>
      <c r="O1797" s="5"/>
      <c r="P1797" s="216"/>
      <c r="Q1797" s="217"/>
      <c r="R1797" s="218"/>
      <c r="S1797" s="219">
        <f t="shared" si="622"/>
        <v>0</v>
      </c>
      <c r="T1797" s="220">
        <f t="shared" si="623"/>
        <v>0</v>
      </c>
      <c r="U1797" s="214">
        <f t="shared" si="620"/>
        <v>0</v>
      </c>
      <c r="W1797" s="221"/>
      <c r="X1797" s="222"/>
      <c r="Y1797" s="222"/>
      <c r="Z1797" s="223"/>
      <c r="AA1797" s="222"/>
      <c r="AB1797" s="224"/>
      <c r="AC1797" s="225"/>
      <c r="AD1797" s="2">
        <f t="shared" ref="AD1797:AD1860" si="626">IF(W1797&lt;0,W1797-X1797/60-Y1797/3600,W1797+X1797/60+Y1797/3600)</f>
        <v>0</v>
      </c>
      <c r="AE1797" s="2">
        <f t="shared" ref="AE1797:AE1860" si="627">IF(Z1797&lt;0,Z1797-AA1797/60-AB1797/3600,Z1797+AA1797/60+AB1797/3600)</f>
        <v>0</v>
      </c>
      <c r="AF1797" s="226"/>
      <c r="AG1797" s="219">
        <f t="shared" si="612"/>
        <v>0</v>
      </c>
      <c r="AH1797" s="234">
        <f t="shared" si="613"/>
        <v>0</v>
      </c>
      <c r="AI1797" s="214">
        <f t="shared" si="621"/>
        <v>0</v>
      </c>
      <c r="AK1797" s="229">
        <f t="shared" si="614"/>
        <v>0</v>
      </c>
      <c r="AL1797" s="226"/>
      <c r="AM1797" s="15"/>
      <c r="AN1797" s="232" t="e">
        <f t="shared" si="615"/>
        <v>#DIV/0!</v>
      </c>
      <c r="AO1797" s="214">
        <f t="shared" ref="AO1797:AO1860" si="628">AL1797*3.28084</f>
        <v>0</v>
      </c>
      <c r="AQ1797" s="210"/>
      <c r="AR1797" s="231"/>
      <c r="AS1797" s="15"/>
      <c r="AT1797" s="232">
        <f t="shared" si="616"/>
        <v>0</v>
      </c>
      <c r="AU1797" s="235">
        <f t="shared" si="617"/>
        <v>0</v>
      </c>
      <c r="AY1797" s="210"/>
      <c r="AZ1797" s="231"/>
      <c r="BA1797" s="15"/>
      <c r="BB1797" s="232">
        <f t="shared" si="625"/>
        <v>0</v>
      </c>
      <c r="BC1797" s="235">
        <f t="shared" si="618"/>
        <v>0</v>
      </c>
      <c r="BG1797" s="210"/>
      <c r="BH1797" s="231"/>
      <c r="BI1797" s="15"/>
      <c r="BJ1797" s="232">
        <f t="shared" ref="BJ1797:BJ1860" si="629">BG1797</f>
        <v>0</v>
      </c>
      <c r="BK1797" s="235">
        <f t="shared" si="619"/>
        <v>0</v>
      </c>
      <c r="BM1797" s="109">
        <f t="shared" ref="BM1797:BM1860" si="630">BM1796+$BQ$14</f>
        <v>-2.0715716096324077</v>
      </c>
      <c r="BN1797" s="213"/>
      <c r="BR1797" s="228"/>
      <c r="BS1797" s="311"/>
      <c r="BT1797" s="3"/>
      <c r="BU1797" s="213"/>
      <c r="BV1797" s="213"/>
      <c r="BW1797" s="291"/>
    </row>
    <row r="1798" spans="1:75" x14ac:dyDescent="0.2">
      <c r="A1798" s="210"/>
      <c r="B1798" s="211"/>
      <c r="C1798" s="848" t="str">
        <f ca="1">IF(ISERR(AVERAGE(INDIRECT("B"&amp;(ROW()-INT($B$1/2))):INDIRECT("B"&amp;(ROW()+INT($B$1/2))))),"",AVERAGE(INDIRECT("B"&amp;(ROW()-INT($B$1/2))):INDIRECT("B"&amp;(ROW()+INT($B$1/2)))))</f>
        <v/>
      </c>
      <c r="D1798" s="848">
        <f t="shared" si="624"/>
        <v>0</v>
      </c>
      <c r="E1798" s="275"/>
      <c r="F1798" s="15"/>
      <c r="G1798" s="3"/>
      <c r="H1798" s="3"/>
      <c r="I1798" s="3"/>
      <c r="J1798" s="3"/>
      <c r="K1798" s="3"/>
      <c r="L1798" s="554"/>
      <c r="M1798" s="545"/>
      <c r="N1798" s="546"/>
      <c r="O1798" s="5"/>
      <c r="P1798" s="216"/>
      <c r="Q1798" s="217"/>
      <c r="R1798" s="218"/>
      <c r="S1798" s="219">
        <f t="shared" si="622"/>
        <v>0</v>
      </c>
      <c r="T1798" s="220">
        <f t="shared" si="623"/>
        <v>0</v>
      </c>
      <c r="U1798" s="214">
        <f t="shared" si="620"/>
        <v>0</v>
      </c>
      <c r="W1798" s="221"/>
      <c r="X1798" s="222"/>
      <c r="Y1798" s="222"/>
      <c r="Z1798" s="223"/>
      <c r="AA1798" s="222"/>
      <c r="AB1798" s="224"/>
      <c r="AC1798" s="225"/>
      <c r="AD1798" s="2">
        <f t="shared" si="626"/>
        <v>0</v>
      </c>
      <c r="AE1798" s="2">
        <f t="shared" si="627"/>
        <v>0</v>
      </c>
      <c r="AF1798" s="226"/>
      <c r="AG1798" s="219">
        <f t="shared" ref="AG1798:AG1861" si="631">AG1797+IF(AD1798&lt;&gt;0,1.852*60*1000*((ACOS((SIN((AD1797/180)*PI()))*(SIN((AD1798/180)*PI()))+(COS((AD1797/180)*PI()))*(COS((AD1798/180)*PI()))*(COS((AE1798/180)*PI()-(AE1797/180)*PI())))/PI())*180),0)</f>
        <v>0</v>
      </c>
      <c r="AH1798" s="234">
        <f t="shared" ref="AH1798:AH1861" si="632">AH1797+IF(AD1798&lt;&gt;0,1.852*60*0.6213712*((ACOS((SIN((AD1797/180)*PI()))*(SIN((AD1798/180)*PI()))+(COS((AD1797/180)*PI()))*(COS((AD1798/180)*PI()))*(COS((AE1798/180)*PI()-(AE1797/180)*PI())))/PI())*180),0)</f>
        <v>0</v>
      </c>
      <c r="AI1798" s="214">
        <f t="shared" si="621"/>
        <v>0</v>
      </c>
      <c r="AK1798" s="229">
        <f t="shared" ref="AK1798:AK1861" si="633">IF(AL1798&gt;0,AK1797+$AO$1,0)</f>
        <v>0</v>
      </c>
      <c r="AL1798" s="226"/>
      <c r="AM1798" s="15"/>
      <c r="AN1798" s="232" t="e">
        <f t="shared" ref="AN1798:AN1861" si="634">(42341.84/MAX(AK1798:AK6394))*AK1798*0.0006213712</f>
        <v>#DIV/0!</v>
      </c>
      <c r="AO1798" s="214">
        <f t="shared" si="628"/>
        <v>0</v>
      </c>
      <c r="AQ1798" s="210"/>
      <c r="AR1798" s="231"/>
      <c r="AS1798" s="15"/>
      <c r="AT1798" s="232">
        <f t="shared" ref="AT1798:AT1861" si="635">IF(AQ1798&gt;0,(26.3/(MAX($AQ$4:$AQ$4600)*0.0006213712))*AQ1798*0.0006213712,0)</f>
        <v>0</v>
      </c>
      <c r="AU1798" s="235">
        <f t="shared" ref="AU1798:AU1861" si="636">(AR1798*3.28084)+(AW$4)</f>
        <v>0</v>
      </c>
      <c r="AY1798" s="210"/>
      <c r="AZ1798" s="231"/>
      <c r="BA1798" s="15"/>
      <c r="BB1798" s="232">
        <f t="shared" si="625"/>
        <v>0</v>
      </c>
      <c r="BC1798" s="235">
        <f t="shared" ref="BC1798:BC1861" si="637">AZ1798+BE$4</f>
        <v>0</v>
      </c>
      <c r="BG1798" s="210"/>
      <c r="BH1798" s="231"/>
      <c r="BI1798" s="15"/>
      <c r="BJ1798" s="232">
        <f t="shared" si="629"/>
        <v>0</v>
      </c>
      <c r="BK1798" s="235">
        <f t="shared" ref="BK1798:BK1861" si="638">BH1798*BM1798</f>
        <v>0</v>
      </c>
      <c r="BM1798" s="109">
        <f t="shared" si="630"/>
        <v>-2.0734039471301444</v>
      </c>
      <c r="BN1798" s="213"/>
      <c r="BR1798" s="228"/>
      <c r="BS1798" s="311"/>
      <c r="BT1798" s="3"/>
      <c r="BU1798" s="213"/>
      <c r="BV1798" s="213"/>
      <c r="BW1798" s="291"/>
    </row>
    <row r="1799" spans="1:75" x14ac:dyDescent="0.2">
      <c r="A1799" s="210"/>
      <c r="B1799" s="211"/>
      <c r="C1799" s="848" t="str">
        <f ca="1">IF(ISERR(AVERAGE(INDIRECT("B"&amp;(ROW()-INT($B$1/2))):INDIRECT("B"&amp;(ROW()+INT($B$1/2))))),"",AVERAGE(INDIRECT("B"&amp;(ROW()-INT($B$1/2))):INDIRECT("B"&amp;(ROW()+INT($B$1/2)))))</f>
        <v/>
      </c>
      <c r="D1799" s="848">
        <f t="shared" si="624"/>
        <v>0</v>
      </c>
      <c r="E1799" s="275"/>
      <c r="F1799" s="15"/>
      <c r="G1799" s="3"/>
      <c r="H1799" s="3"/>
      <c r="I1799" s="3"/>
      <c r="J1799" s="3"/>
      <c r="K1799" s="3"/>
      <c r="L1799" s="554"/>
      <c r="M1799" s="545"/>
      <c r="N1799" s="546"/>
      <c r="O1799" s="5"/>
      <c r="P1799" s="216"/>
      <c r="Q1799" s="217"/>
      <c r="R1799" s="218"/>
      <c r="S1799" s="219">
        <f t="shared" si="622"/>
        <v>0</v>
      </c>
      <c r="T1799" s="220">
        <f t="shared" si="623"/>
        <v>0</v>
      </c>
      <c r="U1799" s="214">
        <f t="shared" ref="U1799:U1862" si="639">R1799*3.28084</f>
        <v>0</v>
      </c>
      <c r="W1799" s="221"/>
      <c r="X1799" s="222"/>
      <c r="Y1799" s="222"/>
      <c r="Z1799" s="223"/>
      <c r="AA1799" s="222"/>
      <c r="AB1799" s="224"/>
      <c r="AC1799" s="225"/>
      <c r="AD1799" s="2">
        <f t="shared" si="626"/>
        <v>0</v>
      </c>
      <c r="AE1799" s="2">
        <f t="shared" si="627"/>
        <v>0</v>
      </c>
      <c r="AF1799" s="226"/>
      <c r="AG1799" s="219">
        <f t="shared" si="631"/>
        <v>0</v>
      </c>
      <c r="AH1799" s="234">
        <f t="shared" si="632"/>
        <v>0</v>
      </c>
      <c r="AI1799" s="214">
        <f t="shared" ref="AI1799:AI1862" si="640">AF1799*3.28084</f>
        <v>0</v>
      </c>
      <c r="AK1799" s="229">
        <f t="shared" si="633"/>
        <v>0</v>
      </c>
      <c r="AL1799" s="226"/>
      <c r="AM1799" s="15"/>
      <c r="AN1799" s="232" t="e">
        <f t="shared" si="634"/>
        <v>#DIV/0!</v>
      </c>
      <c r="AO1799" s="214">
        <f t="shared" si="628"/>
        <v>0</v>
      </c>
      <c r="AQ1799" s="210"/>
      <c r="AR1799" s="231"/>
      <c r="AS1799" s="15"/>
      <c r="AT1799" s="232">
        <f t="shared" si="635"/>
        <v>0</v>
      </c>
      <c r="AU1799" s="235">
        <f t="shared" si="636"/>
        <v>0</v>
      </c>
      <c r="AY1799" s="210"/>
      <c r="AZ1799" s="231"/>
      <c r="BA1799" s="15"/>
      <c r="BB1799" s="232">
        <f t="shared" si="625"/>
        <v>0</v>
      </c>
      <c r="BC1799" s="235">
        <f t="shared" si="637"/>
        <v>0</v>
      </c>
      <c r="BG1799" s="210"/>
      <c r="BH1799" s="231"/>
      <c r="BI1799" s="15"/>
      <c r="BJ1799" s="232">
        <f t="shared" si="629"/>
        <v>0</v>
      </c>
      <c r="BK1799" s="235">
        <f t="shared" si="638"/>
        <v>0</v>
      </c>
      <c r="BM1799" s="109">
        <f t="shared" si="630"/>
        <v>-2.0752362846278811</v>
      </c>
      <c r="BN1799" s="213"/>
      <c r="BR1799" s="228"/>
      <c r="BS1799" s="311"/>
      <c r="BT1799" s="3"/>
      <c r="BU1799" s="213"/>
      <c r="BV1799" s="213"/>
      <c r="BW1799" s="291"/>
    </row>
    <row r="1800" spans="1:75" x14ac:dyDescent="0.2">
      <c r="A1800" s="210"/>
      <c r="B1800" s="211"/>
      <c r="C1800" s="848" t="str">
        <f ca="1">IF(ISERR(AVERAGE(INDIRECT("B"&amp;(ROW()-INT($B$1/2))):INDIRECT("B"&amp;(ROW()+INT($B$1/2))))),"",AVERAGE(INDIRECT("B"&amp;(ROW()-INT($B$1/2))):INDIRECT("B"&amp;(ROW()+INT($B$1/2)))))</f>
        <v/>
      </c>
      <c r="D1800" s="848">
        <f t="shared" si="624"/>
        <v>0</v>
      </c>
      <c r="E1800" s="275"/>
      <c r="F1800" s="15"/>
      <c r="G1800" s="3"/>
      <c r="H1800" s="3"/>
      <c r="I1800" s="3"/>
      <c r="J1800" s="3"/>
      <c r="K1800" s="3"/>
      <c r="L1800" s="554"/>
      <c r="M1800" s="545"/>
      <c r="N1800" s="546"/>
      <c r="O1800" s="5"/>
      <c r="P1800" s="216"/>
      <c r="Q1800" s="217"/>
      <c r="R1800" s="218"/>
      <c r="S1800" s="219">
        <f t="shared" si="622"/>
        <v>0</v>
      </c>
      <c r="T1800" s="220">
        <f t="shared" si="623"/>
        <v>0</v>
      </c>
      <c r="U1800" s="214">
        <f t="shared" si="639"/>
        <v>0</v>
      </c>
      <c r="W1800" s="221"/>
      <c r="X1800" s="222"/>
      <c r="Y1800" s="222"/>
      <c r="Z1800" s="223"/>
      <c r="AA1800" s="222"/>
      <c r="AB1800" s="224"/>
      <c r="AC1800" s="225"/>
      <c r="AD1800" s="2">
        <f t="shared" si="626"/>
        <v>0</v>
      </c>
      <c r="AE1800" s="2">
        <f t="shared" si="627"/>
        <v>0</v>
      </c>
      <c r="AF1800" s="226"/>
      <c r="AG1800" s="219">
        <f t="shared" si="631"/>
        <v>0</v>
      </c>
      <c r="AH1800" s="234">
        <f t="shared" si="632"/>
        <v>0</v>
      </c>
      <c r="AI1800" s="214">
        <f t="shared" si="640"/>
        <v>0</v>
      </c>
      <c r="AK1800" s="229">
        <f t="shared" si="633"/>
        <v>0</v>
      </c>
      <c r="AL1800" s="226"/>
      <c r="AM1800" s="15"/>
      <c r="AN1800" s="232" t="e">
        <f t="shared" si="634"/>
        <v>#DIV/0!</v>
      </c>
      <c r="AO1800" s="214">
        <f t="shared" si="628"/>
        <v>0</v>
      </c>
      <c r="AQ1800" s="210"/>
      <c r="AR1800" s="231"/>
      <c r="AS1800" s="15"/>
      <c r="AT1800" s="232">
        <f t="shared" si="635"/>
        <v>0</v>
      </c>
      <c r="AU1800" s="235">
        <f t="shared" si="636"/>
        <v>0</v>
      </c>
      <c r="AY1800" s="210"/>
      <c r="AZ1800" s="231"/>
      <c r="BA1800" s="15"/>
      <c r="BB1800" s="232">
        <f t="shared" si="625"/>
        <v>0</v>
      </c>
      <c r="BC1800" s="235">
        <f t="shared" si="637"/>
        <v>0</v>
      </c>
      <c r="BG1800" s="210"/>
      <c r="BH1800" s="231"/>
      <c r="BI1800" s="15"/>
      <c r="BJ1800" s="232">
        <f t="shared" si="629"/>
        <v>0</v>
      </c>
      <c r="BK1800" s="235">
        <f t="shared" si="638"/>
        <v>0</v>
      </c>
      <c r="BM1800" s="109">
        <f t="shared" si="630"/>
        <v>-2.0770686221256178</v>
      </c>
      <c r="BN1800" s="213"/>
      <c r="BR1800" s="228"/>
      <c r="BS1800" s="311"/>
      <c r="BT1800" s="3"/>
      <c r="BU1800" s="213"/>
      <c r="BV1800" s="213"/>
      <c r="BW1800" s="291"/>
    </row>
    <row r="1801" spans="1:75" x14ac:dyDescent="0.2">
      <c r="A1801" s="210"/>
      <c r="B1801" s="211"/>
      <c r="C1801" s="848" t="str">
        <f ca="1">IF(ISERR(AVERAGE(INDIRECT("B"&amp;(ROW()-INT($B$1/2))):INDIRECT("B"&amp;(ROW()+INT($B$1/2))))),"",AVERAGE(INDIRECT("B"&amp;(ROW()-INT($B$1/2))):INDIRECT("B"&amp;(ROW()+INT($B$1/2)))))</f>
        <v/>
      </c>
      <c r="D1801" s="848">
        <f t="shared" si="624"/>
        <v>0</v>
      </c>
      <c r="E1801" s="275"/>
      <c r="F1801" s="15"/>
      <c r="G1801" s="3"/>
      <c r="H1801" s="3"/>
      <c r="I1801" s="3"/>
      <c r="J1801" s="3"/>
      <c r="K1801" s="3"/>
      <c r="L1801" s="554"/>
      <c r="M1801" s="545"/>
      <c r="N1801" s="546"/>
      <c r="O1801" s="5"/>
      <c r="P1801" s="216"/>
      <c r="Q1801" s="217"/>
      <c r="R1801" s="218"/>
      <c r="S1801" s="219">
        <f t="shared" ref="S1801:S1864" si="641">S1800+IF(P1801&lt;&gt;0,1.852*60*1000*((ACOS((SIN((P1800/180)*PI()))*(SIN((P1801/180)*PI()))+(COS((P1800/180)*PI()))*(COS((P1801/180)*PI()))*(COS((Q1801/180)*PI()-(Q1800/180)*PI())))/PI())*180),0)</f>
        <v>0</v>
      </c>
      <c r="T1801" s="220">
        <f t="shared" ref="T1801:T1864" si="642">T1800+IF(P1801&lt;&gt;0,1.852*60*0.6213712*((ACOS((SIN((P1800/180)*PI()))*(SIN((P1801/180)*PI()))+(COS((P1800/180)*PI()))*(COS((P1801/180)*PI()))*(COS((Q1801/180)*PI()-(Q1800/180)*PI())))/PI())*180),0)</f>
        <v>0</v>
      </c>
      <c r="U1801" s="214">
        <f t="shared" si="639"/>
        <v>0</v>
      </c>
      <c r="W1801" s="221"/>
      <c r="X1801" s="222"/>
      <c r="Y1801" s="222"/>
      <c r="Z1801" s="223"/>
      <c r="AA1801" s="222"/>
      <c r="AB1801" s="224"/>
      <c r="AC1801" s="225"/>
      <c r="AD1801" s="2">
        <f t="shared" si="626"/>
        <v>0</v>
      </c>
      <c r="AE1801" s="2">
        <f t="shared" si="627"/>
        <v>0</v>
      </c>
      <c r="AF1801" s="226"/>
      <c r="AG1801" s="219">
        <f t="shared" si="631"/>
        <v>0</v>
      </c>
      <c r="AH1801" s="234">
        <f t="shared" si="632"/>
        <v>0</v>
      </c>
      <c r="AI1801" s="214">
        <f t="shared" si="640"/>
        <v>0</v>
      </c>
      <c r="AK1801" s="229">
        <f t="shared" si="633"/>
        <v>0</v>
      </c>
      <c r="AL1801" s="226"/>
      <c r="AM1801" s="15"/>
      <c r="AN1801" s="232" t="e">
        <f t="shared" si="634"/>
        <v>#DIV/0!</v>
      </c>
      <c r="AO1801" s="214">
        <f t="shared" si="628"/>
        <v>0</v>
      </c>
      <c r="AQ1801" s="210"/>
      <c r="AR1801" s="231"/>
      <c r="AS1801" s="15"/>
      <c r="AT1801" s="232">
        <f t="shared" si="635"/>
        <v>0</v>
      </c>
      <c r="AU1801" s="235">
        <f t="shared" si="636"/>
        <v>0</v>
      </c>
      <c r="AY1801" s="210"/>
      <c r="AZ1801" s="231"/>
      <c r="BA1801" s="15"/>
      <c r="BB1801" s="232">
        <f t="shared" si="625"/>
        <v>0</v>
      </c>
      <c r="BC1801" s="235">
        <f t="shared" si="637"/>
        <v>0</v>
      </c>
      <c r="BG1801" s="210"/>
      <c r="BH1801" s="231"/>
      <c r="BI1801" s="15"/>
      <c r="BJ1801" s="232">
        <f t="shared" si="629"/>
        <v>0</v>
      </c>
      <c r="BK1801" s="235">
        <f t="shared" si="638"/>
        <v>0</v>
      </c>
      <c r="BM1801" s="109">
        <f t="shared" si="630"/>
        <v>-2.0789009596233545</v>
      </c>
      <c r="BN1801" s="213"/>
      <c r="BR1801" s="228"/>
      <c r="BS1801" s="311"/>
      <c r="BT1801" s="3"/>
      <c r="BU1801" s="213"/>
      <c r="BV1801" s="213"/>
      <c r="BW1801" s="291"/>
    </row>
    <row r="1802" spans="1:75" x14ac:dyDescent="0.2">
      <c r="A1802" s="210"/>
      <c r="B1802" s="211"/>
      <c r="C1802" s="848" t="str">
        <f ca="1">IF(ISERR(AVERAGE(INDIRECT("B"&amp;(ROW()-INT($B$1/2))):INDIRECT("B"&amp;(ROW()+INT($B$1/2))))),"",AVERAGE(INDIRECT("B"&amp;(ROW()-INT($B$1/2))):INDIRECT("B"&amp;(ROW()+INT($B$1/2)))))</f>
        <v/>
      </c>
      <c r="D1802" s="848">
        <f t="shared" si="624"/>
        <v>0</v>
      </c>
      <c r="E1802" s="275"/>
      <c r="F1802" s="15"/>
      <c r="G1802" s="3"/>
      <c r="H1802" s="3"/>
      <c r="I1802" s="3"/>
      <c r="J1802" s="3"/>
      <c r="K1802" s="3"/>
      <c r="L1802" s="554"/>
      <c r="M1802" s="545"/>
      <c r="N1802" s="546"/>
      <c r="O1802" s="5"/>
      <c r="P1802" s="216"/>
      <c r="Q1802" s="217"/>
      <c r="R1802" s="218"/>
      <c r="S1802" s="219">
        <f t="shared" si="641"/>
        <v>0</v>
      </c>
      <c r="T1802" s="220">
        <f t="shared" si="642"/>
        <v>0</v>
      </c>
      <c r="U1802" s="214">
        <f t="shared" si="639"/>
        <v>0</v>
      </c>
      <c r="W1802" s="221"/>
      <c r="X1802" s="222"/>
      <c r="Y1802" s="222"/>
      <c r="Z1802" s="223"/>
      <c r="AA1802" s="222"/>
      <c r="AB1802" s="224"/>
      <c r="AC1802" s="225"/>
      <c r="AD1802" s="2">
        <f t="shared" si="626"/>
        <v>0</v>
      </c>
      <c r="AE1802" s="2">
        <f t="shared" si="627"/>
        <v>0</v>
      </c>
      <c r="AF1802" s="226"/>
      <c r="AG1802" s="219">
        <f t="shared" si="631"/>
        <v>0</v>
      </c>
      <c r="AH1802" s="234">
        <f t="shared" si="632"/>
        <v>0</v>
      </c>
      <c r="AI1802" s="214">
        <f t="shared" si="640"/>
        <v>0</v>
      </c>
      <c r="AK1802" s="229">
        <f t="shared" si="633"/>
        <v>0</v>
      </c>
      <c r="AL1802" s="226"/>
      <c r="AM1802" s="15"/>
      <c r="AN1802" s="232" t="e">
        <f t="shared" si="634"/>
        <v>#DIV/0!</v>
      </c>
      <c r="AO1802" s="214">
        <f t="shared" si="628"/>
        <v>0</v>
      </c>
      <c r="AQ1802" s="210"/>
      <c r="AR1802" s="231"/>
      <c r="AS1802" s="15"/>
      <c r="AT1802" s="232">
        <f t="shared" si="635"/>
        <v>0</v>
      </c>
      <c r="AU1802" s="235">
        <f t="shared" si="636"/>
        <v>0</v>
      </c>
      <c r="AY1802" s="210"/>
      <c r="AZ1802" s="231"/>
      <c r="BA1802" s="15"/>
      <c r="BB1802" s="232">
        <f t="shared" si="625"/>
        <v>0</v>
      </c>
      <c r="BC1802" s="235">
        <f t="shared" si="637"/>
        <v>0</v>
      </c>
      <c r="BG1802" s="210"/>
      <c r="BH1802" s="231"/>
      <c r="BI1802" s="15"/>
      <c r="BJ1802" s="232">
        <f t="shared" si="629"/>
        <v>0</v>
      </c>
      <c r="BK1802" s="235">
        <f t="shared" si="638"/>
        <v>0</v>
      </c>
      <c r="BM1802" s="109">
        <f t="shared" si="630"/>
        <v>-2.0807332971210912</v>
      </c>
      <c r="BN1802" s="213"/>
      <c r="BR1802" s="228"/>
      <c r="BS1802" s="311"/>
      <c r="BT1802" s="3"/>
      <c r="BU1802" s="213"/>
      <c r="BV1802" s="213"/>
      <c r="BW1802" s="291"/>
    </row>
    <row r="1803" spans="1:75" x14ac:dyDescent="0.2">
      <c r="A1803" s="210"/>
      <c r="B1803" s="211"/>
      <c r="C1803" s="848" t="str">
        <f ca="1">IF(ISERR(AVERAGE(INDIRECT("B"&amp;(ROW()-INT($B$1/2))):INDIRECT("B"&amp;(ROW()+INT($B$1/2))))),"",AVERAGE(INDIRECT("B"&amp;(ROW()-INT($B$1/2))):INDIRECT("B"&amp;(ROW()+INT($B$1/2)))))</f>
        <v/>
      </c>
      <c r="D1803" s="848">
        <f t="shared" si="624"/>
        <v>0</v>
      </c>
      <c r="E1803" s="275"/>
      <c r="F1803" s="15"/>
      <c r="G1803" s="3"/>
      <c r="H1803" s="3"/>
      <c r="I1803" s="3"/>
      <c r="J1803" s="3"/>
      <c r="K1803" s="3"/>
      <c r="L1803" s="554"/>
      <c r="M1803" s="545"/>
      <c r="N1803" s="546"/>
      <c r="O1803" s="5"/>
      <c r="P1803" s="216"/>
      <c r="Q1803" s="217"/>
      <c r="R1803" s="218"/>
      <c r="S1803" s="219">
        <f t="shared" si="641"/>
        <v>0</v>
      </c>
      <c r="T1803" s="220">
        <f t="shared" si="642"/>
        <v>0</v>
      </c>
      <c r="U1803" s="214">
        <f t="shared" si="639"/>
        <v>0</v>
      </c>
      <c r="W1803" s="221"/>
      <c r="X1803" s="222"/>
      <c r="Y1803" s="222"/>
      <c r="Z1803" s="223"/>
      <c r="AA1803" s="222"/>
      <c r="AB1803" s="224"/>
      <c r="AC1803" s="225"/>
      <c r="AD1803" s="2">
        <f t="shared" si="626"/>
        <v>0</v>
      </c>
      <c r="AE1803" s="2">
        <f t="shared" si="627"/>
        <v>0</v>
      </c>
      <c r="AF1803" s="226"/>
      <c r="AG1803" s="219">
        <f t="shared" si="631"/>
        <v>0</v>
      </c>
      <c r="AH1803" s="234">
        <f t="shared" si="632"/>
        <v>0</v>
      </c>
      <c r="AI1803" s="214">
        <f t="shared" si="640"/>
        <v>0</v>
      </c>
      <c r="AK1803" s="229">
        <f t="shared" si="633"/>
        <v>0</v>
      </c>
      <c r="AL1803" s="226"/>
      <c r="AM1803" s="15"/>
      <c r="AN1803" s="232" t="e">
        <f t="shared" si="634"/>
        <v>#DIV/0!</v>
      </c>
      <c r="AO1803" s="214">
        <f t="shared" si="628"/>
        <v>0</v>
      </c>
      <c r="AQ1803" s="210"/>
      <c r="AR1803" s="231"/>
      <c r="AS1803" s="15"/>
      <c r="AT1803" s="232">
        <f t="shared" si="635"/>
        <v>0</v>
      </c>
      <c r="AU1803" s="235">
        <f t="shared" si="636"/>
        <v>0</v>
      </c>
      <c r="AY1803" s="210"/>
      <c r="AZ1803" s="231"/>
      <c r="BA1803" s="15"/>
      <c r="BB1803" s="232">
        <f t="shared" si="625"/>
        <v>0</v>
      </c>
      <c r="BC1803" s="235">
        <f t="shared" si="637"/>
        <v>0</v>
      </c>
      <c r="BG1803" s="210"/>
      <c r="BH1803" s="231"/>
      <c r="BI1803" s="15"/>
      <c r="BJ1803" s="232">
        <f t="shared" si="629"/>
        <v>0</v>
      </c>
      <c r="BK1803" s="235">
        <f t="shared" si="638"/>
        <v>0</v>
      </c>
      <c r="BM1803" s="109">
        <f t="shared" si="630"/>
        <v>-2.0825656346188279</v>
      </c>
      <c r="BN1803" s="213"/>
      <c r="BR1803" s="228"/>
      <c r="BS1803" s="311"/>
      <c r="BT1803" s="3"/>
      <c r="BU1803" s="213"/>
      <c r="BV1803" s="213"/>
      <c r="BW1803" s="291"/>
    </row>
    <row r="1804" spans="1:75" x14ac:dyDescent="0.2">
      <c r="A1804" s="210"/>
      <c r="B1804" s="211"/>
      <c r="C1804" s="848" t="str">
        <f ca="1">IF(ISERR(AVERAGE(INDIRECT("B"&amp;(ROW()-INT($B$1/2))):INDIRECT("B"&amp;(ROW()+INT($B$1/2))))),"",AVERAGE(INDIRECT("B"&amp;(ROW()-INT($B$1/2))):INDIRECT("B"&amp;(ROW()+INT($B$1/2)))))</f>
        <v/>
      </c>
      <c r="D1804" s="848">
        <f t="shared" si="624"/>
        <v>0</v>
      </c>
      <c r="E1804" s="275"/>
      <c r="F1804" s="15"/>
      <c r="G1804" s="3"/>
      <c r="H1804" s="3"/>
      <c r="I1804" s="3"/>
      <c r="J1804" s="3"/>
      <c r="K1804" s="3"/>
      <c r="L1804" s="554"/>
      <c r="M1804" s="545"/>
      <c r="N1804" s="546"/>
      <c r="O1804" s="5"/>
      <c r="P1804" s="216"/>
      <c r="Q1804" s="217"/>
      <c r="R1804" s="218"/>
      <c r="S1804" s="219">
        <f t="shared" si="641"/>
        <v>0</v>
      </c>
      <c r="T1804" s="220">
        <f t="shared" si="642"/>
        <v>0</v>
      </c>
      <c r="U1804" s="214">
        <f t="shared" si="639"/>
        <v>0</v>
      </c>
      <c r="W1804" s="221"/>
      <c r="X1804" s="222"/>
      <c r="Y1804" s="222"/>
      <c r="Z1804" s="223"/>
      <c r="AA1804" s="222"/>
      <c r="AB1804" s="224"/>
      <c r="AC1804" s="225"/>
      <c r="AD1804" s="2">
        <f t="shared" si="626"/>
        <v>0</v>
      </c>
      <c r="AE1804" s="2">
        <f t="shared" si="627"/>
        <v>0</v>
      </c>
      <c r="AF1804" s="226"/>
      <c r="AG1804" s="219">
        <f t="shared" si="631"/>
        <v>0</v>
      </c>
      <c r="AH1804" s="234">
        <f t="shared" si="632"/>
        <v>0</v>
      </c>
      <c r="AI1804" s="214">
        <f t="shared" si="640"/>
        <v>0</v>
      </c>
      <c r="AK1804" s="229">
        <f t="shared" si="633"/>
        <v>0</v>
      </c>
      <c r="AL1804" s="226"/>
      <c r="AM1804" s="15"/>
      <c r="AN1804" s="232" t="e">
        <f t="shared" si="634"/>
        <v>#DIV/0!</v>
      </c>
      <c r="AO1804" s="214">
        <f t="shared" si="628"/>
        <v>0</v>
      </c>
      <c r="AQ1804" s="210"/>
      <c r="AR1804" s="231"/>
      <c r="AS1804" s="15"/>
      <c r="AT1804" s="232">
        <f t="shared" si="635"/>
        <v>0</v>
      </c>
      <c r="AU1804" s="235">
        <f t="shared" si="636"/>
        <v>0</v>
      </c>
      <c r="AY1804" s="210"/>
      <c r="AZ1804" s="231"/>
      <c r="BA1804" s="15"/>
      <c r="BB1804" s="232">
        <f t="shared" si="625"/>
        <v>0</v>
      </c>
      <c r="BC1804" s="235">
        <f t="shared" si="637"/>
        <v>0</v>
      </c>
      <c r="BG1804" s="210"/>
      <c r="BH1804" s="231"/>
      <c r="BI1804" s="15"/>
      <c r="BJ1804" s="232">
        <f t="shared" si="629"/>
        <v>0</v>
      </c>
      <c r="BK1804" s="235">
        <f t="shared" si="638"/>
        <v>0</v>
      </c>
      <c r="BM1804" s="109">
        <f t="shared" si="630"/>
        <v>-2.0843979721165646</v>
      </c>
      <c r="BN1804" s="213"/>
      <c r="BR1804" s="228"/>
      <c r="BS1804" s="311"/>
      <c r="BT1804" s="3"/>
      <c r="BU1804" s="213"/>
      <c r="BV1804" s="213"/>
      <c r="BW1804" s="291"/>
    </row>
    <row r="1805" spans="1:75" x14ac:dyDescent="0.2">
      <c r="A1805" s="210"/>
      <c r="B1805" s="211"/>
      <c r="C1805" s="848" t="str">
        <f ca="1">IF(ISERR(AVERAGE(INDIRECT("B"&amp;(ROW()-INT($B$1/2))):INDIRECT("B"&amp;(ROW()+INT($B$1/2))))),"",AVERAGE(INDIRECT("B"&amp;(ROW()-INT($B$1/2))):INDIRECT("B"&amp;(ROW()+INT($B$1/2)))))</f>
        <v/>
      </c>
      <c r="D1805" s="848">
        <f t="shared" si="624"/>
        <v>0</v>
      </c>
      <c r="E1805" s="275"/>
      <c r="F1805" s="15"/>
      <c r="G1805" s="3"/>
      <c r="H1805" s="3"/>
      <c r="I1805" s="3"/>
      <c r="J1805" s="3"/>
      <c r="K1805" s="3"/>
      <c r="L1805" s="554"/>
      <c r="M1805" s="545"/>
      <c r="N1805" s="546"/>
      <c r="O1805" s="5"/>
      <c r="P1805" s="216"/>
      <c r="Q1805" s="217"/>
      <c r="R1805" s="218"/>
      <c r="S1805" s="219">
        <f t="shared" si="641"/>
        <v>0</v>
      </c>
      <c r="T1805" s="220">
        <f t="shared" si="642"/>
        <v>0</v>
      </c>
      <c r="U1805" s="214">
        <f t="shared" si="639"/>
        <v>0</v>
      </c>
      <c r="W1805" s="221"/>
      <c r="X1805" s="222"/>
      <c r="Y1805" s="222"/>
      <c r="Z1805" s="223"/>
      <c r="AA1805" s="222"/>
      <c r="AB1805" s="224"/>
      <c r="AC1805" s="225"/>
      <c r="AD1805" s="2">
        <f t="shared" si="626"/>
        <v>0</v>
      </c>
      <c r="AE1805" s="2">
        <f t="shared" si="627"/>
        <v>0</v>
      </c>
      <c r="AF1805" s="226"/>
      <c r="AG1805" s="219">
        <f t="shared" si="631"/>
        <v>0</v>
      </c>
      <c r="AH1805" s="234">
        <f t="shared" si="632"/>
        <v>0</v>
      </c>
      <c r="AI1805" s="214">
        <f t="shared" si="640"/>
        <v>0</v>
      </c>
      <c r="AK1805" s="229">
        <f t="shared" si="633"/>
        <v>0</v>
      </c>
      <c r="AL1805" s="226"/>
      <c r="AM1805" s="15"/>
      <c r="AN1805" s="232" t="e">
        <f t="shared" si="634"/>
        <v>#DIV/0!</v>
      </c>
      <c r="AO1805" s="214">
        <f t="shared" si="628"/>
        <v>0</v>
      </c>
      <c r="AQ1805" s="210"/>
      <c r="AR1805" s="231"/>
      <c r="AS1805" s="15"/>
      <c r="AT1805" s="232">
        <f t="shared" si="635"/>
        <v>0</v>
      </c>
      <c r="AU1805" s="235">
        <f t="shared" si="636"/>
        <v>0</v>
      </c>
      <c r="AY1805" s="210"/>
      <c r="AZ1805" s="231"/>
      <c r="BA1805" s="15"/>
      <c r="BB1805" s="232">
        <f t="shared" si="625"/>
        <v>0</v>
      </c>
      <c r="BC1805" s="235">
        <f t="shared" si="637"/>
        <v>0</v>
      </c>
      <c r="BG1805" s="210"/>
      <c r="BH1805" s="231"/>
      <c r="BI1805" s="15"/>
      <c r="BJ1805" s="232">
        <f t="shared" si="629"/>
        <v>0</v>
      </c>
      <c r="BK1805" s="235">
        <f t="shared" si="638"/>
        <v>0</v>
      </c>
      <c r="BM1805" s="109">
        <f t="shared" si="630"/>
        <v>-2.0862303096143013</v>
      </c>
      <c r="BN1805" s="213"/>
      <c r="BR1805" s="228"/>
      <c r="BS1805" s="311"/>
      <c r="BT1805" s="3"/>
      <c r="BU1805" s="213"/>
      <c r="BV1805" s="213"/>
      <c r="BW1805" s="291"/>
    </row>
    <row r="1806" spans="1:75" x14ac:dyDescent="0.2">
      <c r="A1806" s="210"/>
      <c r="B1806" s="211"/>
      <c r="C1806" s="848" t="str">
        <f ca="1">IF(ISERR(AVERAGE(INDIRECT("B"&amp;(ROW()-INT($B$1/2))):INDIRECT("B"&amp;(ROW()+INT($B$1/2))))),"",AVERAGE(INDIRECT("B"&amp;(ROW()-INT($B$1/2))):INDIRECT("B"&amp;(ROW()+INT($B$1/2)))))</f>
        <v/>
      </c>
      <c r="D1806" s="848">
        <f t="shared" si="624"/>
        <v>0</v>
      </c>
      <c r="E1806" s="275"/>
      <c r="F1806" s="15"/>
      <c r="G1806" s="3"/>
      <c r="H1806" s="3"/>
      <c r="I1806" s="3"/>
      <c r="J1806" s="3"/>
      <c r="K1806" s="3"/>
      <c r="L1806" s="554"/>
      <c r="M1806" s="545"/>
      <c r="N1806" s="546"/>
      <c r="O1806" s="5"/>
      <c r="P1806" s="216"/>
      <c r="Q1806" s="217"/>
      <c r="R1806" s="218"/>
      <c r="S1806" s="219">
        <f t="shared" si="641"/>
        <v>0</v>
      </c>
      <c r="T1806" s="220">
        <f t="shared" si="642"/>
        <v>0</v>
      </c>
      <c r="U1806" s="214">
        <f t="shared" si="639"/>
        <v>0</v>
      </c>
      <c r="W1806" s="221"/>
      <c r="X1806" s="222"/>
      <c r="Y1806" s="222"/>
      <c r="Z1806" s="223"/>
      <c r="AA1806" s="222"/>
      <c r="AB1806" s="224"/>
      <c r="AC1806" s="225"/>
      <c r="AD1806" s="2">
        <f t="shared" si="626"/>
        <v>0</v>
      </c>
      <c r="AE1806" s="2">
        <f t="shared" si="627"/>
        <v>0</v>
      </c>
      <c r="AF1806" s="226"/>
      <c r="AG1806" s="219">
        <f t="shared" si="631"/>
        <v>0</v>
      </c>
      <c r="AH1806" s="234">
        <f t="shared" si="632"/>
        <v>0</v>
      </c>
      <c r="AI1806" s="214">
        <f t="shared" si="640"/>
        <v>0</v>
      </c>
      <c r="AK1806" s="229">
        <f t="shared" si="633"/>
        <v>0</v>
      </c>
      <c r="AL1806" s="226"/>
      <c r="AM1806" s="15"/>
      <c r="AN1806" s="232" t="e">
        <f t="shared" si="634"/>
        <v>#DIV/0!</v>
      </c>
      <c r="AO1806" s="214">
        <f t="shared" si="628"/>
        <v>0</v>
      </c>
      <c r="AQ1806" s="210"/>
      <c r="AR1806" s="231"/>
      <c r="AS1806" s="15"/>
      <c r="AT1806" s="232">
        <f t="shared" si="635"/>
        <v>0</v>
      </c>
      <c r="AU1806" s="235">
        <f t="shared" si="636"/>
        <v>0</v>
      </c>
      <c r="AY1806" s="210"/>
      <c r="AZ1806" s="231"/>
      <c r="BA1806" s="15"/>
      <c r="BB1806" s="232">
        <f t="shared" si="625"/>
        <v>0</v>
      </c>
      <c r="BC1806" s="235">
        <f t="shared" si="637"/>
        <v>0</v>
      </c>
      <c r="BG1806" s="210"/>
      <c r="BH1806" s="231"/>
      <c r="BI1806" s="15"/>
      <c r="BJ1806" s="232">
        <f t="shared" si="629"/>
        <v>0</v>
      </c>
      <c r="BK1806" s="235">
        <f t="shared" si="638"/>
        <v>0</v>
      </c>
      <c r="BM1806" s="109">
        <f t="shared" si="630"/>
        <v>-2.088062647112038</v>
      </c>
      <c r="BN1806" s="213"/>
      <c r="BR1806" s="228"/>
      <c r="BS1806" s="311"/>
      <c r="BT1806" s="3"/>
      <c r="BU1806" s="213"/>
      <c r="BV1806" s="213"/>
      <c r="BW1806" s="291"/>
    </row>
    <row r="1807" spans="1:75" x14ac:dyDescent="0.2">
      <c r="A1807" s="210"/>
      <c r="B1807" s="211"/>
      <c r="C1807" s="848" t="str">
        <f ca="1">IF(ISERR(AVERAGE(INDIRECT("B"&amp;(ROW()-INT($B$1/2))):INDIRECT("B"&amp;(ROW()+INT($B$1/2))))),"",AVERAGE(INDIRECT("B"&amp;(ROW()-INT($B$1/2))):INDIRECT("B"&amp;(ROW()+INT($B$1/2)))))</f>
        <v/>
      </c>
      <c r="D1807" s="848">
        <f t="shared" si="624"/>
        <v>0</v>
      </c>
      <c r="E1807" s="275"/>
      <c r="F1807" s="15"/>
      <c r="G1807" s="3"/>
      <c r="H1807" s="3"/>
      <c r="I1807" s="3"/>
      <c r="J1807" s="3"/>
      <c r="K1807" s="3"/>
      <c r="L1807" s="554"/>
      <c r="M1807" s="545"/>
      <c r="N1807" s="546"/>
      <c r="O1807" s="5"/>
      <c r="P1807" s="216"/>
      <c r="Q1807" s="217"/>
      <c r="R1807" s="218"/>
      <c r="S1807" s="219">
        <f t="shared" si="641"/>
        <v>0</v>
      </c>
      <c r="T1807" s="220">
        <f t="shared" si="642"/>
        <v>0</v>
      </c>
      <c r="U1807" s="214">
        <f t="shared" si="639"/>
        <v>0</v>
      </c>
      <c r="W1807" s="221"/>
      <c r="X1807" s="222"/>
      <c r="Y1807" s="222"/>
      <c r="Z1807" s="223"/>
      <c r="AA1807" s="222"/>
      <c r="AB1807" s="224"/>
      <c r="AC1807" s="225"/>
      <c r="AD1807" s="2">
        <f t="shared" si="626"/>
        <v>0</v>
      </c>
      <c r="AE1807" s="2">
        <f t="shared" si="627"/>
        <v>0</v>
      </c>
      <c r="AF1807" s="226"/>
      <c r="AG1807" s="219">
        <f t="shared" si="631"/>
        <v>0</v>
      </c>
      <c r="AH1807" s="234">
        <f t="shared" si="632"/>
        <v>0</v>
      </c>
      <c r="AI1807" s="214">
        <f t="shared" si="640"/>
        <v>0</v>
      </c>
      <c r="AK1807" s="229">
        <f t="shared" si="633"/>
        <v>0</v>
      </c>
      <c r="AL1807" s="226"/>
      <c r="AM1807" s="15"/>
      <c r="AN1807" s="232" t="e">
        <f t="shared" si="634"/>
        <v>#DIV/0!</v>
      </c>
      <c r="AO1807" s="214">
        <f t="shared" si="628"/>
        <v>0</v>
      </c>
      <c r="AQ1807" s="210"/>
      <c r="AR1807" s="231"/>
      <c r="AS1807" s="15"/>
      <c r="AT1807" s="232">
        <f t="shared" si="635"/>
        <v>0</v>
      </c>
      <c r="AU1807" s="235">
        <f t="shared" si="636"/>
        <v>0</v>
      </c>
      <c r="AY1807" s="210"/>
      <c r="AZ1807" s="231"/>
      <c r="BA1807" s="15"/>
      <c r="BB1807" s="232">
        <f t="shared" si="625"/>
        <v>0</v>
      </c>
      <c r="BC1807" s="235">
        <f t="shared" si="637"/>
        <v>0</v>
      </c>
      <c r="BG1807" s="210"/>
      <c r="BH1807" s="231"/>
      <c r="BI1807" s="15"/>
      <c r="BJ1807" s="232">
        <f t="shared" si="629"/>
        <v>0</v>
      </c>
      <c r="BK1807" s="235">
        <f t="shared" si="638"/>
        <v>0</v>
      </c>
      <c r="BM1807" s="109">
        <f t="shared" si="630"/>
        <v>-2.0898949846097747</v>
      </c>
      <c r="BN1807" s="213"/>
      <c r="BR1807" s="228"/>
      <c r="BS1807" s="311"/>
      <c r="BT1807" s="3"/>
      <c r="BU1807" s="213"/>
      <c r="BV1807" s="213"/>
      <c r="BW1807" s="291"/>
    </row>
    <row r="1808" spans="1:75" x14ac:dyDescent="0.2">
      <c r="A1808" s="210"/>
      <c r="B1808" s="211"/>
      <c r="C1808" s="848" t="str">
        <f ca="1">IF(ISERR(AVERAGE(INDIRECT("B"&amp;(ROW()-INT($B$1/2))):INDIRECT("B"&amp;(ROW()+INT($B$1/2))))),"",AVERAGE(INDIRECT("B"&amp;(ROW()-INT($B$1/2))):INDIRECT("B"&amp;(ROW()+INT($B$1/2)))))</f>
        <v/>
      </c>
      <c r="D1808" s="848">
        <f t="shared" si="624"/>
        <v>0</v>
      </c>
      <c r="E1808" s="275"/>
      <c r="F1808" s="15"/>
      <c r="G1808" s="3"/>
      <c r="H1808" s="3"/>
      <c r="I1808" s="3"/>
      <c r="J1808" s="3"/>
      <c r="K1808" s="3"/>
      <c r="L1808" s="554"/>
      <c r="M1808" s="545"/>
      <c r="N1808" s="546"/>
      <c r="O1808" s="5"/>
      <c r="P1808" s="216"/>
      <c r="Q1808" s="217"/>
      <c r="R1808" s="218"/>
      <c r="S1808" s="219">
        <f t="shared" si="641"/>
        <v>0</v>
      </c>
      <c r="T1808" s="220">
        <f t="shared" si="642"/>
        <v>0</v>
      </c>
      <c r="U1808" s="214">
        <f t="shared" si="639"/>
        <v>0</v>
      </c>
      <c r="W1808" s="221"/>
      <c r="X1808" s="222"/>
      <c r="Y1808" s="222"/>
      <c r="Z1808" s="223"/>
      <c r="AA1808" s="222"/>
      <c r="AB1808" s="224"/>
      <c r="AC1808" s="225"/>
      <c r="AD1808" s="2">
        <f t="shared" si="626"/>
        <v>0</v>
      </c>
      <c r="AE1808" s="2">
        <f t="shared" si="627"/>
        <v>0</v>
      </c>
      <c r="AF1808" s="226"/>
      <c r="AG1808" s="219">
        <f t="shared" si="631"/>
        <v>0</v>
      </c>
      <c r="AH1808" s="234">
        <f t="shared" si="632"/>
        <v>0</v>
      </c>
      <c r="AI1808" s="214">
        <f t="shared" si="640"/>
        <v>0</v>
      </c>
      <c r="AK1808" s="229">
        <f t="shared" si="633"/>
        <v>0</v>
      </c>
      <c r="AL1808" s="226"/>
      <c r="AM1808" s="15"/>
      <c r="AN1808" s="232" t="e">
        <f t="shared" si="634"/>
        <v>#DIV/0!</v>
      </c>
      <c r="AO1808" s="214">
        <f t="shared" si="628"/>
        <v>0</v>
      </c>
      <c r="AQ1808" s="210"/>
      <c r="AR1808" s="231"/>
      <c r="AS1808" s="15"/>
      <c r="AT1808" s="232">
        <f t="shared" si="635"/>
        <v>0</v>
      </c>
      <c r="AU1808" s="235">
        <f t="shared" si="636"/>
        <v>0</v>
      </c>
      <c r="AY1808" s="210"/>
      <c r="AZ1808" s="231"/>
      <c r="BA1808" s="15"/>
      <c r="BB1808" s="232">
        <f t="shared" si="625"/>
        <v>0</v>
      </c>
      <c r="BC1808" s="235">
        <f t="shared" si="637"/>
        <v>0</v>
      </c>
      <c r="BG1808" s="210"/>
      <c r="BH1808" s="231"/>
      <c r="BI1808" s="15"/>
      <c r="BJ1808" s="232">
        <f t="shared" si="629"/>
        <v>0</v>
      </c>
      <c r="BK1808" s="235">
        <f t="shared" si="638"/>
        <v>0</v>
      </c>
      <c r="BM1808" s="109">
        <f t="shared" si="630"/>
        <v>-2.0917273221075114</v>
      </c>
      <c r="BN1808" s="213"/>
      <c r="BR1808" s="228"/>
      <c r="BS1808" s="311"/>
      <c r="BT1808" s="3"/>
      <c r="BU1808" s="213"/>
      <c r="BV1808" s="213"/>
      <c r="BW1808" s="291"/>
    </row>
    <row r="1809" spans="1:75" x14ac:dyDescent="0.2">
      <c r="A1809" s="210"/>
      <c r="B1809" s="211"/>
      <c r="C1809" s="848" t="str">
        <f ca="1">IF(ISERR(AVERAGE(INDIRECT("B"&amp;(ROW()-INT($B$1/2))):INDIRECT("B"&amp;(ROW()+INT($B$1/2))))),"",AVERAGE(INDIRECT("B"&amp;(ROW()-INT($B$1/2))):INDIRECT("B"&amp;(ROW()+INT($B$1/2)))))</f>
        <v/>
      </c>
      <c r="D1809" s="848">
        <f t="shared" si="624"/>
        <v>0</v>
      </c>
      <c r="E1809" s="275"/>
      <c r="F1809" s="15"/>
      <c r="G1809" s="3"/>
      <c r="H1809" s="3"/>
      <c r="I1809" s="3"/>
      <c r="J1809" s="3"/>
      <c r="K1809" s="3"/>
      <c r="L1809" s="554"/>
      <c r="M1809" s="545"/>
      <c r="N1809" s="546"/>
      <c r="O1809" s="5"/>
      <c r="P1809" s="216"/>
      <c r="Q1809" s="217"/>
      <c r="R1809" s="218"/>
      <c r="S1809" s="219">
        <f t="shared" si="641"/>
        <v>0</v>
      </c>
      <c r="T1809" s="220">
        <f t="shared" si="642"/>
        <v>0</v>
      </c>
      <c r="U1809" s="214">
        <f t="shared" si="639"/>
        <v>0</v>
      </c>
      <c r="W1809" s="221"/>
      <c r="X1809" s="222"/>
      <c r="Y1809" s="222"/>
      <c r="Z1809" s="223"/>
      <c r="AA1809" s="222"/>
      <c r="AB1809" s="224"/>
      <c r="AC1809" s="225"/>
      <c r="AD1809" s="2">
        <f t="shared" si="626"/>
        <v>0</v>
      </c>
      <c r="AE1809" s="2">
        <f t="shared" si="627"/>
        <v>0</v>
      </c>
      <c r="AF1809" s="226"/>
      <c r="AG1809" s="219">
        <f t="shared" si="631"/>
        <v>0</v>
      </c>
      <c r="AH1809" s="234">
        <f t="shared" si="632"/>
        <v>0</v>
      </c>
      <c r="AI1809" s="214">
        <f t="shared" si="640"/>
        <v>0</v>
      </c>
      <c r="AK1809" s="229">
        <f t="shared" si="633"/>
        <v>0</v>
      </c>
      <c r="AL1809" s="226"/>
      <c r="AM1809" s="15"/>
      <c r="AN1809" s="232" t="e">
        <f t="shared" si="634"/>
        <v>#DIV/0!</v>
      </c>
      <c r="AO1809" s="214">
        <f t="shared" si="628"/>
        <v>0</v>
      </c>
      <c r="AQ1809" s="210"/>
      <c r="AR1809" s="231"/>
      <c r="AS1809" s="15"/>
      <c r="AT1809" s="232">
        <f t="shared" si="635"/>
        <v>0</v>
      </c>
      <c r="AU1809" s="235">
        <f t="shared" si="636"/>
        <v>0</v>
      </c>
      <c r="AY1809" s="210"/>
      <c r="AZ1809" s="231"/>
      <c r="BA1809" s="15"/>
      <c r="BB1809" s="232">
        <f t="shared" si="625"/>
        <v>0</v>
      </c>
      <c r="BC1809" s="235">
        <f t="shared" si="637"/>
        <v>0</v>
      </c>
      <c r="BG1809" s="210"/>
      <c r="BH1809" s="231"/>
      <c r="BI1809" s="15"/>
      <c r="BJ1809" s="232">
        <f t="shared" si="629"/>
        <v>0</v>
      </c>
      <c r="BK1809" s="235">
        <f t="shared" si="638"/>
        <v>0</v>
      </c>
      <c r="BM1809" s="109">
        <f t="shared" si="630"/>
        <v>-2.0935596596052481</v>
      </c>
      <c r="BN1809" s="213"/>
      <c r="BR1809" s="228"/>
      <c r="BS1809" s="311"/>
      <c r="BT1809" s="3"/>
      <c r="BU1809" s="213"/>
      <c r="BV1809" s="213"/>
      <c r="BW1809" s="291"/>
    </row>
    <row r="1810" spans="1:75" x14ac:dyDescent="0.2">
      <c r="A1810" s="210"/>
      <c r="B1810" s="211"/>
      <c r="C1810" s="848" t="str">
        <f ca="1">IF(ISERR(AVERAGE(INDIRECT("B"&amp;(ROW()-INT($B$1/2))):INDIRECT("B"&amp;(ROW()+INT($B$1/2))))),"",AVERAGE(INDIRECT("B"&amp;(ROW()-INT($B$1/2))):INDIRECT("B"&amp;(ROW()+INT($B$1/2)))))</f>
        <v/>
      </c>
      <c r="D1810" s="848">
        <f t="shared" si="624"/>
        <v>0</v>
      </c>
      <c r="E1810" s="275"/>
      <c r="F1810" s="15"/>
      <c r="G1810" s="3"/>
      <c r="H1810" s="3"/>
      <c r="I1810" s="3"/>
      <c r="J1810" s="3"/>
      <c r="K1810" s="3"/>
      <c r="L1810" s="554"/>
      <c r="M1810" s="545"/>
      <c r="N1810" s="546"/>
      <c r="O1810" s="5"/>
      <c r="P1810" s="216"/>
      <c r="Q1810" s="217"/>
      <c r="R1810" s="218"/>
      <c r="S1810" s="219">
        <f t="shared" si="641"/>
        <v>0</v>
      </c>
      <c r="T1810" s="220">
        <f t="shared" si="642"/>
        <v>0</v>
      </c>
      <c r="U1810" s="214">
        <f t="shared" si="639"/>
        <v>0</v>
      </c>
      <c r="W1810" s="221"/>
      <c r="X1810" s="222"/>
      <c r="Y1810" s="222"/>
      <c r="Z1810" s="223"/>
      <c r="AA1810" s="222"/>
      <c r="AB1810" s="224"/>
      <c r="AC1810" s="225"/>
      <c r="AD1810" s="2">
        <f t="shared" si="626"/>
        <v>0</v>
      </c>
      <c r="AE1810" s="2">
        <f t="shared" si="627"/>
        <v>0</v>
      </c>
      <c r="AF1810" s="226"/>
      <c r="AG1810" s="219">
        <f t="shared" si="631"/>
        <v>0</v>
      </c>
      <c r="AH1810" s="234">
        <f t="shared" si="632"/>
        <v>0</v>
      </c>
      <c r="AI1810" s="214">
        <f t="shared" si="640"/>
        <v>0</v>
      </c>
      <c r="AK1810" s="229">
        <f t="shared" si="633"/>
        <v>0</v>
      </c>
      <c r="AL1810" s="226"/>
      <c r="AM1810" s="15"/>
      <c r="AN1810" s="232" t="e">
        <f t="shared" si="634"/>
        <v>#DIV/0!</v>
      </c>
      <c r="AO1810" s="214">
        <f t="shared" si="628"/>
        <v>0</v>
      </c>
      <c r="AQ1810" s="210"/>
      <c r="AR1810" s="231"/>
      <c r="AS1810" s="15"/>
      <c r="AT1810" s="232">
        <f t="shared" si="635"/>
        <v>0</v>
      </c>
      <c r="AU1810" s="235">
        <f t="shared" si="636"/>
        <v>0</v>
      </c>
      <c r="AY1810" s="210"/>
      <c r="AZ1810" s="231"/>
      <c r="BA1810" s="15"/>
      <c r="BB1810" s="232">
        <f t="shared" si="625"/>
        <v>0</v>
      </c>
      <c r="BC1810" s="235">
        <f t="shared" si="637"/>
        <v>0</v>
      </c>
      <c r="BG1810" s="210"/>
      <c r="BH1810" s="231"/>
      <c r="BI1810" s="15"/>
      <c r="BJ1810" s="232">
        <f t="shared" si="629"/>
        <v>0</v>
      </c>
      <c r="BK1810" s="235">
        <f t="shared" si="638"/>
        <v>0</v>
      </c>
      <c r="BM1810" s="109">
        <f t="shared" si="630"/>
        <v>-2.0953919971029848</v>
      </c>
      <c r="BN1810" s="213"/>
      <c r="BR1810" s="228"/>
      <c r="BS1810" s="311"/>
      <c r="BT1810" s="3"/>
      <c r="BU1810" s="213"/>
      <c r="BV1810" s="213"/>
      <c r="BW1810" s="291"/>
    </row>
    <row r="1811" spans="1:75" x14ac:dyDescent="0.2">
      <c r="A1811" s="210"/>
      <c r="B1811" s="211"/>
      <c r="C1811" s="848" t="str">
        <f ca="1">IF(ISERR(AVERAGE(INDIRECT("B"&amp;(ROW()-INT($B$1/2))):INDIRECT("B"&amp;(ROW()+INT($B$1/2))))),"",AVERAGE(INDIRECT("B"&amp;(ROW()-INT($B$1/2))):INDIRECT("B"&amp;(ROW()+INT($B$1/2)))))</f>
        <v/>
      </c>
      <c r="D1811" s="848">
        <f t="shared" si="624"/>
        <v>0</v>
      </c>
      <c r="E1811" s="275"/>
      <c r="F1811" s="15"/>
      <c r="G1811" s="3"/>
      <c r="H1811" s="3"/>
      <c r="I1811" s="3"/>
      <c r="J1811" s="3"/>
      <c r="K1811" s="3"/>
      <c r="L1811" s="554"/>
      <c r="M1811" s="545"/>
      <c r="N1811" s="546"/>
      <c r="O1811" s="5"/>
      <c r="P1811" s="216"/>
      <c r="Q1811" s="217"/>
      <c r="R1811" s="218"/>
      <c r="S1811" s="219">
        <f t="shared" si="641"/>
        <v>0</v>
      </c>
      <c r="T1811" s="220">
        <f t="shared" si="642"/>
        <v>0</v>
      </c>
      <c r="U1811" s="214">
        <f t="shared" si="639"/>
        <v>0</v>
      </c>
      <c r="W1811" s="221"/>
      <c r="X1811" s="222"/>
      <c r="Y1811" s="222"/>
      <c r="Z1811" s="223"/>
      <c r="AA1811" s="222"/>
      <c r="AB1811" s="224"/>
      <c r="AC1811" s="225"/>
      <c r="AD1811" s="2">
        <f t="shared" si="626"/>
        <v>0</v>
      </c>
      <c r="AE1811" s="2">
        <f t="shared" si="627"/>
        <v>0</v>
      </c>
      <c r="AF1811" s="226"/>
      <c r="AG1811" s="219">
        <f t="shared" si="631"/>
        <v>0</v>
      </c>
      <c r="AH1811" s="234">
        <f t="shared" si="632"/>
        <v>0</v>
      </c>
      <c r="AI1811" s="214">
        <f t="shared" si="640"/>
        <v>0</v>
      </c>
      <c r="AK1811" s="229">
        <f t="shared" si="633"/>
        <v>0</v>
      </c>
      <c r="AL1811" s="226"/>
      <c r="AM1811" s="15"/>
      <c r="AN1811" s="232" t="e">
        <f t="shared" si="634"/>
        <v>#DIV/0!</v>
      </c>
      <c r="AO1811" s="214">
        <f t="shared" si="628"/>
        <v>0</v>
      </c>
      <c r="AQ1811" s="210"/>
      <c r="AR1811" s="231"/>
      <c r="AS1811" s="15"/>
      <c r="AT1811" s="232">
        <f t="shared" si="635"/>
        <v>0</v>
      </c>
      <c r="AU1811" s="235">
        <f t="shared" si="636"/>
        <v>0</v>
      </c>
      <c r="AY1811" s="210"/>
      <c r="AZ1811" s="231"/>
      <c r="BA1811" s="15"/>
      <c r="BB1811" s="232">
        <f t="shared" si="625"/>
        <v>0</v>
      </c>
      <c r="BC1811" s="235">
        <f t="shared" si="637"/>
        <v>0</v>
      </c>
      <c r="BG1811" s="210"/>
      <c r="BH1811" s="231"/>
      <c r="BI1811" s="15"/>
      <c r="BJ1811" s="232">
        <f t="shared" si="629"/>
        <v>0</v>
      </c>
      <c r="BK1811" s="235">
        <f t="shared" si="638"/>
        <v>0</v>
      </c>
      <c r="BM1811" s="109">
        <f t="shared" si="630"/>
        <v>-2.0972243346007216</v>
      </c>
      <c r="BN1811" s="213"/>
      <c r="BR1811" s="228"/>
      <c r="BS1811" s="311"/>
      <c r="BT1811" s="3"/>
      <c r="BU1811" s="213"/>
      <c r="BV1811" s="213"/>
      <c r="BW1811" s="291"/>
    </row>
    <row r="1812" spans="1:75" x14ac:dyDescent="0.2">
      <c r="A1812" s="210"/>
      <c r="B1812" s="211"/>
      <c r="C1812" s="848" t="str">
        <f ca="1">IF(ISERR(AVERAGE(INDIRECT("B"&amp;(ROW()-INT($B$1/2))):INDIRECT("B"&amp;(ROW()+INT($B$1/2))))),"",AVERAGE(INDIRECT("B"&amp;(ROW()-INT($B$1/2))):INDIRECT("B"&amp;(ROW()+INT($B$1/2)))))</f>
        <v/>
      </c>
      <c r="D1812" s="848">
        <f t="shared" si="624"/>
        <v>0</v>
      </c>
      <c r="E1812" s="275"/>
      <c r="F1812" s="15"/>
      <c r="G1812" s="3"/>
      <c r="H1812" s="3"/>
      <c r="I1812" s="3"/>
      <c r="J1812" s="3"/>
      <c r="K1812" s="3"/>
      <c r="L1812" s="554"/>
      <c r="M1812" s="545"/>
      <c r="N1812" s="546"/>
      <c r="O1812" s="5"/>
      <c r="P1812" s="216"/>
      <c r="Q1812" s="217"/>
      <c r="R1812" s="218"/>
      <c r="S1812" s="219">
        <f t="shared" si="641"/>
        <v>0</v>
      </c>
      <c r="T1812" s="220">
        <f t="shared" si="642"/>
        <v>0</v>
      </c>
      <c r="U1812" s="214">
        <f t="shared" si="639"/>
        <v>0</v>
      </c>
      <c r="W1812" s="221"/>
      <c r="X1812" s="222"/>
      <c r="Y1812" s="222"/>
      <c r="Z1812" s="223"/>
      <c r="AA1812" s="222"/>
      <c r="AB1812" s="224"/>
      <c r="AC1812" s="225"/>
      <c r="AD1812" s="2">
        <f t="shared" si="626"/>
        <v>0</v>
      </c>
      <c r="AE1812" s="2">
        <f t="shared" si="627"/>
        <v>0</v>
      </c>
      <c r="AF1812" s="226"/>
      <c r="AG1812" s="219">
        <f t="shared" si="631"/>
        <v>0</v>
      </c>
      <c r="AH1812" s="234">
        <f t="shared" si="632"/>
        <v>0</v>
      </c>
      <c r="AI1812" s="214">
        <f t="shared" si="640"/>
        <v>0</v>
      </c>
      <c r="AK1812" s="229">
        <f t="shared" si="633"/>
        <v>0</v>
      </c>
      <c r="AL1812" s="226"/>
      <c r="AM1812" s="15"/>
      <c r="AN1812" s="232" t="e">
        <f t="shared" si="634"/>
        <v>#DIV/0!</v>
      </c>
      <c r="AO1812" s="214">
        <f t="shared" si="628"/>
        <v>0</v>
      </c>
      <c r="AQ1812" s="210"/>
      <c r="AR1812" s="231"/>
      <c r="AS1812" s="15"/>
      <c r="AT1812" s="232">
        <f t="shared" si="635"/>
        <v>0</v>
      </c>
      <c r="AU1812" s="235">
        <f t="shared" si="636"/>
        <v>0</v>
      </c>
      <c r="AY1812" s="210"/>
      <c r="AZ1812" s="231"/>
      <c r="BA1812" s="15"/>
      <c r="BB1812" s="232">
        <f t="shared" si="625"/>
        <v>0</v>
      </c>
      <c r="BC1812" s="235">
        <f t="shared" si="637"/>
        <v>0</v>
      </c>
      <c r="BG1812" s="210"/>
      <c r="BH1812" s="231"/>
      <c r="BI1812" s="15"/>
      <c r="BJ1812" s="232">
        <f t="shared" si="629"/>
        <v>0</v>
      </c>
      <c r="BK1812" s="235">
        <f t="shared" si="638"/>
        <v>0</v>
      </c>
      <c r="BM1812" s="109">
        <f t="shared" si="630"/>
        <v>-2.0990566720984583</v>
      </c>
      <c r="BN1812" s="213"/>
      <c r="BR1812" s="228"/>
      <c r="BS1812" s="311"/>
      <c r="BT1812" s="3"/>
      <c r="BU1812" s="213"/>
      <c r="BV1812" s="213"/>
      <c r="BW1812" s="291"/>
    </row>
    <row r="1813" spans="1:75" x14ac:dyDescent="0.2">
      <c r="A1813" s="210"/>
      <c r="B1813" s="211"/>
      <c r="C1813" s="848" t="str">
        <f ca="1">IF(ISERR(AVERAGE(INDIRECT("B"&amp;(ROW()-INT($B$1/2))):INDIRECT("B"&amp;(ROW()+INT($B$1/2))))),"",AVERAGE(INDIRECT("B"&amp;(ROW()-INT($B$1/2))):INDIRECT("B"&amp;(ROW()+INT($B$1/2)))))</f>
        <v/>
      </c>
      <c r="D1813" s="848">
        <f t="shared" si="624"/>
        <v>0</v>
      </c>
      <c r="E1813" s="275"/>
      <c r="F1813" s="15"/>
      <c r="G1813" s="3"/>
      <c r="H1813" s="3"/>
      <c r="I1813" s="3"/>
      <c r="J1813" s="3"/>
      <c r="K1813" s="3"/>
      <c r="L1813" s="554"/>
      <c r="M1813" s="545"/>
      <c r="N1813" s="546"/>
      <c r="O1813" s="5"/>
      <c r="P1813" s="216"/>
      <c r="Q1813" s="217"/>
      <c r="R1813" s="218"/>
      <c r="S1813" s="219">
        <f t="shared" si="641"/>
        <v>0</v>
      </c>
      <c r="T1813" s="220">
        <f t="shared" si="642"/>
        <v>0</v>
      </c>
      <c r="U1813" s="214">
        <f t="shared" si="639"/>
        <v>0</v>
      </c>
      <c r="W1813" s="221"/>
      <c r="X1813" s="222"/>
      <c r="Y1813" s="222"/>
      <c r="Z1813" s="223"/>
      <c r="AA1813" s="222"/>
      <c r="AB1813" s="224"/>
      <c r="AC1813" s="225"/>
      <c r="AD1813" s="2">
        <f t="shared" si="626"/>
        <v>0</v>
      </c>
      <c r="AE1813" s="2">
        <f t="shared" si="627"/>
        <v>0</v>
      </c>
      <c r="AF1813" s="226"/>
      <c r="AG1813" s="219">
        <f t="shared" si="631"/>
        <v>0</v>
      </c>
      <c r="AH1813" s="234">
        <f t="shared" si="632"/>
        <v>0</v>
      </c>
      <c r="AI1813" s="214">
        <f t="shared" si="640"/>
        <v>0</v>
      </c>
      <c r="AK1813" s="229">
        <f t="shared" si="633"/>
        <v>0</v>
      </c>
      <c r="AL1813" s="226"/>
      <c r="AM1813" s="15"/>
      <c r="AN1813" s="232" t="e">
        <f t="shared" si="634"/>
        <v>#DIV/0!</v>
      </c>
      <c r="AO1813" s="214">
        <f t="shared" si="628"/>
        <v>0</v>
      </c>
      <c r="AQ1813" s="210"/>
      <c r="AR1813" s="231"/>
      <c r="AS1813" s="15"/>
      <c r="AT1813" s="232">
        <f t="shared" si="635"/>
        <v>0</v>
      </c>
      <c r="AU1813" s="235">
        <f t="shared" si="636"/>
        <v>0</v>
      </c>
      <c r="AY1813" s="210"/>
      <c r="AZ1813" s="231"/>
      <c r="BA1813" s="15"/>
      <c r="BB1813" s="232">
        <f t="shared" si="625"/>
        <v>0</v>
      </c>
      <c r="BC1813" s="235">
        <f t="shared" si="637"/>
        <v>0</v>
      </c>
      <c r="BG1813" s="210"/>
      <c r="BH1813" s="231"/>
      <c r="BI1813" s="15"/>
      <c r="BJ1813" s="232">
        <f t="shared" si="629"/>
        <v>0</v>
      </c>
      <c r="BK1813" s="235">
        <f t="shared" si="638"/>
        <v>0</v>
      </c>
      <c r="BM1813" s="109">
        <f t="shared" si="630"/>
        <v>-2.100889009596195</v>
      </c>
      <c r="BN1813" s="213"/>
      <c r="BR1813" s="228"/>
      <c r="BS1813" s="311"/>
      <c r="BT1813" s="3"/>
      <c r="BU1813" s="213"/>
      <c r="BV1813" s="213"/>
      <c r="BW1813" s="291"/>
    </row>
    <row r="1814" spans="1:75" x14ac:dyDescent="0.2">
      <c r="A1814" s="210"/>
      <c r="B1814" s="211"/>
      <c r="C1814" s="848" t="str">
        <f ca="1">IF(ISERR(AVERAGE(INDIRECT("B"&amp;(ROW()-INT($B$1/2))):INDIRECT("B"&amp;(ROW()+INT($B$1/2))))),"",AVERAGE(INDIRECT("B"&amp;(ROW()-INT($B$1/2))):INDIRECT("B"&amp;(ROW()+INT($B$1/2)))))</f>
        <v/>
      </c>
      <c r="D1814" s="848">
        <f t="shared" si="624"/>
        <v>0</v>
      </c>
      <c r="E1814" s="275"/>
      <c r="F1814" s="15"/>
      <c r="G1814" s="3"/>
      <c r="H1814" s="3"/>
      <c r="I1814" s="3"/>
      <c r="J1814" s="3"/>
      <c r="K1814" s="3"/>
      <c r="L1814" s="554"/>
      <c r="M1814" s="545"/>
      <c r="N1814" s="546"/>
      <c r="O1814" s="5"/>
      <c r="P1814" s="216"/>
      <c r="Q1814" s="217"/>
      <c r="R1814" s="218"/>
      <c r="S1814" s="219">
        <f t="shared" si="641"/>
        <v>0</v>
      </c>
      <c r="T1814" s="220">
        <f t="shared" si="642"/>
        <v>0</v>
      </c>
      <c r="U1814" s="214">
        <f t="shared" si="639"/>
        <v>0</v>
      </c>
      <c r="W1814" s="221"/>
      <c r="X1814" s="222"/>
      <c r="Y1814" s="222"/>
      <c r="Z1814" s="223"/>
      <c r="AA1814" s="222"/>
      <c r="AB1814" s="224"/>
      <c r="AC1814" s="225"/>
      <c r="AD1814" s="2">
        <f t="shared" si="626"/>
        <v>0</v>
      </c>
      <c r="AE1814" s="2">
        <f t="shared" si="627"/>
        <v>0</v>
      </c>
      <c r="AF1814" s="226"/>
      <c r="AG1814" s="219">
        <f t="shared" si="631"/>
        <v>0</v>
      </c>
      <c r="AH1814" s="234">
        <f t="shared" si="632"/>
        <v>0</v>
      </c>
      <c r="AI1814" s="214">
        <f t="shared" si="640"/>
        <v>0</v>
      </c>
      <c r="AK1814" s="229">
        <f t="shared" si="633"/>
        <v>0</v>
      </c>
      <c r="AL1814" s="226"/>
      <c r="AM1814" s="15"/>
      <c r="AN1814" s="232" t="e">
        <f t="shared" si="634"/>
        <v>#DIV/0!</v>
      </c>
      <c r="AO1814" s="214">
        <f t="shared" si="628"/>
        <v>0</v>
      </c>
      <c r="AQ1814" s="210"/>
      <c r="AR1814" s="231"/>
      <c r="AS1814" s="15"/>
      <c r="AT1814" s="232">
        <f t="shared" si="635"/>
        <v>0</v>
      </c>
      <c r="AU1814" s="235">
        <f t="shared" si="636"/>
        <v>0</v>
      </c>
      <c r="AY1814" s="210"/>
      <c r="AZ1814" s="231"/>
      <c r="BA1814" s="15"/>
      <c r="BB1814" s="232">
        <f t="shared" si="625"/>
        <v>0</v>
      </c>
      <c r="BC1814" s="235">
        <f t="shared" si="637"/>
        <v>0</v>
      </c>
      <c r="BG1814" s="210"/>
      <c r="BH1814" s="231"/>
      <c r="BI1814" s="15"/>
      <c r="BJ1814" s="232">
        <f t="shared" si="629"/>
        <v>0</v>
      </c>
      <c r="BK1814" s="235">
        <f t="shared" si="638"/>
        <v>0</v>
      </c>
      <c r="BM1814" s="109">
        <f t="shared" si="630"/>
        <v>-2.1027213470939317</v>
      </c>
      <c r="BN1814" s="213"/>
      <c r="BR1814" s="228"/>
      <c r="BS1814" s="311"/>
      <c r="BT1814" s="3"/>
      <c r="BU1814" s="213"/>
      <c r="BV1814" s="213"/>
      <c r="BW1814" s="291"/>
    </row>
    <row r="1815" spans="1:75" x14ac:dyDescent="0.2">
      <c r="A1815" s="210"/>
      <c r="B1815" s="211"/>
      <c r="C1815" s="848" t="str">
        <f ca="1">IF(ISERR(AVERAGE(INDIRECT("B"&amp;(ROW()-INT($B$1/2))):INDIRECT("B"&amp;(ROW()+INT($B$1/2))))),"",AVERAGE(INDIRECT("B"&amp;(ROW()-INT($B$1/2))):INDIRECT("B"&amp;(ROW()+INT($B$1/2)))))</f>
        <v/>
      </c>
      <c r="D1815" s="848">
        <f t="shared" si="624"/>
        <v>0</v>
      </c>
      <c r="E1815" s="275"/>
      <c r="F1815" s="15"/>
      <c r="G1815" s="3"/>
      <c r="H1815" s="3"/>
      <c r="I1815" s="3"/>
      <c r="J1815" s="3"/>
      <c r="K1815" s="3"/>
      <c r="L1815" s="554"/>
      <c r="M1815" s="545"/>
      <c r="N1815" s="546"/>
      <c r="O1815" s="5"/>
      <c r="P1815" s="216"/>
      <c r="Q1815" s="217"/>
      <c r="R1815" s="218"/>
      <c r="S1815" s="219">
        <f t="shared" si="641"/>
        <v>0</v>
      </c>
      <c r="T1815" s="220">
        <f t="shared" si="642"/>
        <v>0</v>
      </c>
      <c r="U1815" s="214">
        <f t="shared" si="639"/>
        <v>0</v>
      </c>
      <c r="W1815" s="221"/>
      <c r="X1815" s="222"/>
      <c r="Y1815" s="222"/>
      <c r="Z1815" s="223"/>
      <c r="AA1815" s="222"/>
      <c r="AB1815" s="224"/>
      <c r="AC1815" s="225"/>
      <c r="AD1815" s="2">
        <f t="shared" si="626"/>
        <v>0</v>
      </c>
      <c r="AE1815" s="2">
        <f t="shared" si="627"/>
        <v>0</v>
      </c>
      <c r="AF1815" s="226"/>
      <c r="AG1815" s="219">
        <f t="shared" si="631"/>
        <v>0</v>
      </c>
      <c r="AH1815" s="234">
        <f t="shared" si="632"/>
        <v>0</v>
      </c>
      <c r="AI1815" s="214">
        <f t="shared" si="640"/>
        <v>0</v>
      </c>
      <c r="AK1815" s="229">
        <f t="shared" si="633"/>
        <v>0</v>
      </c>
      <c r="AL1815" s="226"/>
      <c r="AM1815" s="15"/>
      <c r="AN1815" s="232" t="e">
        <f t="shared" si="634"/>
        <v>#DIV/0!</v>
      </c>
      <c r="AO1815" s="214">
        <f t="shared" si="628"/>
        <v>0</v>
      </c>
      <c r="AQ1815" s="210"/>
      <c r="AR1815" s="231"/>
      <c r="AS1815" s="15"/>
      <c r="AT1815" s="232">
        <f t="shared" si="635"/>
        <v>0</v>
      </c>
      <c r="AU1815" s="235">
        <f t="shared" si="636"/>
        <v>0</v>
      </c>
      <c r="AY1815" s="210"/>
      <c r="AZ1815" s="231"/>
      <c r="BA1815" s="15"/>
      <c r="BB1815" s="232">
        <f t="shared" si="625"/>
        <v>0</v>
      </c>
      <c r="BC1815" s="235">
        <f t="shared" si="637"/>
        <v>0</v>
      </c>
      <c r="BG1815" s="210"/>
      <c r="BH1815" s="231"/>
      <c r="BI1815" s="15"/>
      <c r="BJ1815" s="232">
        <f t="shared" si="629"/>
        <v>0</v>
      </c>
      <c r="BK1815" s="235">
        <f t="shared" si="638"/>
        <v>0</v>
      </c>
      <c r="BM1815" s="109">
        <f t="shared" si="630"/>
        <v>-2.1045536845916684</v>
      </c>
      <c r="BN1815" s="213"/>
      <c r="BR1815" s="228"/>
      <c r="BS1815" s="311"/>
      <c r="BT1815" s="3"/>
      <c r="BU1815" s="213"/>
      <c r="BV1815" s="213"/>
      <c r="BW1815" s="291"/>
    </row>
    <row r="1816" spans="1:75" x14ac:dyDescent="0.2">
      <c r="A1816" s="210"/>
      <c r="B1816" s="211"/>
      <c r="C1816" s="848" t="str">
        <f ca="1">IF(ISERR(AVERAGE(INDIRECT("B"&amp;(ROW()-INT($B$1/2))):INDIRECT("B"&amp;(ROW()+INT($B$1/2))))),"",AVERAGE(INDIRECT("B"&amp;(ROW()-INT($B$1/2))):INDIRECT("B"&amp;(ROW()+INT($B$1/2)))))</f>
        <v/>
      </c>
      <c r="D1816" s="848">
        <f t="shared" si="624"/>
        <v>0</v>
      </c>
      <c r="E1816" s="275"/>
      <c r="F1816" s="15"/>
      <c r="G1816" s="3"/>
      <c r="H1816" s="3"/>
      <c r="I1816" s="3"/>
      <c r="J1816" s="3"/>
      <c r="K1816" s="3"/>
      <c r="L1816" s="554"/>
      <c r="M1816" s="545"/>
      <c r="N1816" s="546"/>
      <c r="O1816" s="5"/>
      <c r="P1816" s="216"/>
      <c r="Q1816" s="217"/>
      <c r="R1816" s="218"/>
      <c r="S1816" s="219">
        <f t="shared" si="641"/>
        <v>0</v>
      </c>
      <c r="T1816" s="220">
        <f t="shared" si="642"/>
        <v>0</v>
      </c>
      <c r="U1816" s="214">
        <f t="shared" si="639"/>
        <v>0</v>
      </c>
      <c r="W1816" s="221"/>
      <c r="X1816" s="222"/>
      <c r="Y1816" s="222"/>
      <c r="Z1816" s="223"/>
      <c r="AA1816" s="222"/>
      <c r="AB1816" s="224"/>
      <c r="AC1816" s="225"/>
      <c r="AD1816" s="2">
        <f t="shared" si="626"/>
        <v>0</v>
      </c>
      <c r="AE1816" s="2">
        <f t="shared" si="627"/>
        <v>0</v>
      </c>
      <c r="AF1816" s="226"/>
      <c r="AG1816" s="219">
        <f t="shared" si="631"/>
        <v>0</v>
      </c>
      <c r="AH1816" s="234">
        <f t="shared" si="632"/>
        <v>0</v>
      </c>
      <c r="AI1816" s="214">
        <f t="shared" si="640"/>
        <v>0</v>
      </c>
      <c r="AK1816" s="229">
        <f t="shared" si="633"/>
        <v>0</v>
      </c>
      <c r="AL1816" s="226"/>
      <c r="AM1816" s="15"/>
      <c r="AN1816" s="232" t="e">
        <f t="shared" si="634"/>
        <v>#DIV/0!</v>
      </c>
      <c r="AO1816" s="214">
        <f t="shared" si="628"/>
        <v>0</v>
      </c>
      <c r="AQ1816" s="210"/>
      <c r="AR1816" s="231"/>
      <c r="AS1816" s="15"/>
      <c r="AT1816" s="232">
        <f t="shared" si="635"/>
        <v>0</v>
      </c>
      <c r="AU1816" s="235">
        <f t="shared" si="636"/>
        <v>0</v>
      </c>
      <c r="AY1816" s="210"/>
      <c r="AZ1816" s="231"/>
      <c r="BA1816" s="15"/>
      <c r="BB1816" s="232">
        <f t="shared" si="625"/>
        <v>0</v>
      </c>
      <c r="BC1816" s="235">
        <f t="shared" si="637"/>
        <v>0</v>
      </c>
      <c r="BG1816" s="210"/>
      <c r="BH1816" s="231"/>
      <c r="BI1816" s="15"/>
      <c r="BJ1816" s="232">
        <f t="shared" si="629"/>
        <v>0</v>
      </c>
      <c r="BK1816" s="235">
        <f t="shared" si="638"/>
        <v>0</v>
      </c>
      <c r="BM1816" s="109">
        <f t="shared" si="630"/>
        <v>-2.1063860220894051</v>
      </c>
      <c r="BN1816" s="213"/>
      <c r="BR1816" s="228"/>
      <c r="BS1816" s="311"/>
      <c r="BT1816" s="3"/>
      <c r="BU1816" s="213"/>
      <c r="BV1816" s="213"/>
      <c r="BW1816" s="291"/>
    </row>
    <row r="1817" spans="1:75" x14ac:dyDescent="0.2">
      <c r="A1817" s="210"/>
      <c r="B1817" s="211"/>
      <c r="C1817" s="848" t="str">
        <f ca="1">IF(ISERR(AVERAGE(INDIRECT("B"&amp;(ROW()-INT($B$1/2))):INDIRECT("B"&amp;(ROW()+INT($B$1/2))))),"",AVERAGE(INDIRECT("B"&amp;(ROW()-INT($B$1/2))):INDIRECT("B"&amp;(ROW()+INT($B$1/2)))))</f>
        <v/>
      </c>
      <c r="D1817" s="848">
        <f t="shared" si="624"/>
        <v>0</v>
      </c>
      <c r="E1817" s="275"/>
      <c r="F1817" s="15"/>
      <c r="G1817" s="3"/>
      <c r="H1817" s="3"/>
      <c r="I1817" s="3"/>
      <c r="J1817" s="3"/>
      <c r="K1817" s="3"/>
      <c r="L1817" s="554"/>
      <c r="M1817" s="545"/>
      <c r="N1817" s="546"/>
      <c r="O1817" s="5"/>
      <c r="P1817" s="216"/>
      <c r="Q1817" s="217"/>
      <c r="R1817" s="218"/>
      <c r="S1817" s="219">
        <f t="shared" si="641"/>
        <v>0</v>
      </c>
      <c r="T1817" s="220">
        <f t="shared" si="642"/>
        <v>0</v>
      </c>
      <c r="U1817" s="214">
        <f t="shared" si="639"/>
        <v>0</v>
      </c>
      <c r="W1817" s="221"/>
      <c r="X1817" s="222"/>
      <c r="Y1817" s="222"/>
      <c r="Z1817" s="223"/>
      <c r="AA1817" s="222"/>
      <c r="AB1817" s="224"/>
      <c r="AC1817" s="225"/>
      <c r="AD1817" s="2">
        <f t="shared" si="626"/>
        <v>0</v>
      </c>
      <c r="AE1817" s="2">
        <f t="shared" si="627"/>
        <v>0</v>
      </c>
      <c r="AF1817" s="226"/>
      <c r="AG1817" s="219">
        <f t="shared" si="631"/>
        <v>0</v>
      </c>
      <c r="AH1817" s="234">
        <f t="shared" si="632"/>
        <v>0</v>
      </c>
      <c r="AI1817" s="214">
        <f t="shared" si="640"/>
        <v>0</v>
      </c>
      <c r="AK1817" s="229">
        <f t="shared" si="633"/>
        <v>0</v>
      </c>
      <c r="AL1817" s="226"/>
      <c r="AM1817" s="15"/>
      <c r="AN1817" s="232" t="e">
        <f t="shared" si="634"/>
        <v>#DIV/0!</v>
      </c>
      <c r="AO1817" s="214">
        <f t="shared" si="628"/>
        <v>0</v>
      </c>
      <c r="AQ1817" s="210"/>
      <c r="AR1817" s="231"/>
      <c r="AS1817" s="15"/>
      <c r="AT1817" s="232">
        <f t="shared" si="635"/>
        <v>0</v>
      </c>
      <c r="AU1817" s="235">
        <f t="shared" si="636"/>
        <v>0</v>
      </c>
      <c r="AY1817" s="210"/>
      <c r="AZ1817" s="231"/>
      <c r="BA1817" s="15"/>
      <c r="BB1817" s="232">
        <f t="shared" si="625"/>
        <v>0</v>
      </c>
      <c r="BC1817" s="235">
        <f t="shared" si="637"/>
        <v>0</v>
      </c>
      <c r="BG1817" s="210"/>
      <c r="BH1817" s="231"/>
      <c r="BI1817" s="15"/>
      <c r="BJ1817" s="232">
        <f t="shared" si="629"/>
        <v>0</v>
      </c>
      <c r="BK1817" s="235">
        <f t="shared" si="638"/>
        <v>0</v>
      </c>
      <c r="BM1817" s="109">
        <f t="shared" si="630"/>
        <v>-2.1082183595871418</v>
      </c>
      <c r="BN1817" s="213"/>
      <c r="BR1817" s="228"/>
      <c r="BS1817" s="311"/>
      <c r="BT1817" s="3"/>
      <c r="BU1817" s="213"/>
      <c r="BV1817" s="213"/>
      <c r="BW1817" s="291"/>
    </row>
    <row r="1818" spans="1:75" x14ac:dyDescent="0.2">
      <c r="A1818" s="210"/>
      <c r="B1818" s="211"/>
      <c r="C1818" s="848" t="str">
        <f ca="1">IF(ISERR(AVERAGE(INDIRECT("B"&amp;(ROW()-INT($B$1/2))):INDIRECT("B"&amp;(ROW()+INT($B$1/2))))),"",AVERAGE(INDIRECT("B"&amp;(ROW()-INT($B$1/2))):INDIRECT("B"&amp;(ROW()+INT($B$1/2)))))</f>
        <v/>
      </c>
      <c r="D1818" s="848">
        <f t="shared" si="624"/>
        <v>0</v>
      </c>
      <c r="E1818" s="275"/>
      <c r="F1818" s="15"/>
      <c r="G1818" s="3"/>
      <c r="H1818" s="3"/>
      <c r="I1818" s="3"/>
      <c r="J1818" s="3"/>
      <c r="K1818" s="3"/>
      <c r="L1818" s="554"/>
      <c r="M1818" s="545"/>
      <c r="N1818" s="546"/>
      <c r="O1818" s="5"/>
      <c r="P1818" s="216"/>
      <c r="Q1818" s="217"/>
      <c r="R1818" s="218"/>
      <c r="S1818" s="219">
        <f t="shared" si="641"/>
        <v>0</v>
      </c>
      <c r="T1818" s="220">
        <f t="shared" si="642"/>
        <v>0</v>
      </c>
      <c r="U1818" s="214">
        <f t="shared" si="639"/>
        <v>0</v>
      </c>
      <c r="W1818" s="221"/>
      <c r="X1818" s="222"/>
      <c r="Y1818" s="222"/>
      <c r="Z1818" s="223"/>
      <c r="AA1818" s="222"/>
      <c r="AB1818" s="224"/>
      <c r="AC1818" s="225"/>
      <c r="AD1818" s="2">
        <f t="shared" si="626"/>
        <v>0</v>
      </c>
      <c r="AE1818" s="2">
        <f t="shared" si="627"/>
        <v>0</v>
      </c>
      <c r="AF1818" s="226"/>
      <c r="AG1818" s="219">
        <f t="shared" si="631"/>
        <v>0</v>
      </c>
      <c r="AH1818" s="234">
        <f t="shared" si="632"/>
        <v>0</v>
      </c>
      <c r="AI1818" s="214">
        <f t="shared" si="640"/>
        <v>0</v>
      </c>
      <c r="AK1818" s="229">
        <f t="shared" si="633"/>
        <v>0</v>
      </c>
      <c r="AL1818" s="226"/>
      <c r="AM1818" s="15"/>
      <c r="AN1818" s="232" t="e">
        <f t="shared" si="634"/>
        <v>#DIV/0!</v>
      </c>
      <c r="AO1818" s="214">
        <f t="shared" si="628"/>
        <v>0</v>
      </c>
      <c r="AQ1818" s="210"/>
      <c r="AR1818" s="231"/>
      <c r="AS1818" s="15"/>
      <c r="AT1818" s="232">
        <f t="shared" si="635"/>
        <v>0</v>
      </c>
      <c r="AU1818" s="235">
        <f t="shared" si="636"/>
        <v>0</v>
      </c>
      <c r="AY1818" s="210"/>
      <c r="AZ1818" s="231"/>
      <c r="BA1818" s="15"/>
      <c r="BB1818" s="232">
        <f t="shared" si="625"/>
        <v>0</v>
      </c>
      <c r="BC1818" s="235">
        <f t="shared" si="637"/>
        <v>0</v>
      </c>
      <c r="BG1818" s="210"/>
      <c r="BH1818" s="231"/>
      <c r="BI1818" s="15"/>
      <c r="BJ1818" s="232">
        <f t="shared" si="629"/>
        <v>0</v>
      </c>
      <c r="BK1818" s="235">
        <f t="shared" si="638"/>
        <v>0</v>
      </c>
      <c r="BM1818" s="109">
        <f t="shared" si="630"/>
        <v>-2.1100506970848785</v>
      </c>
      <c r="BN1818" s="213"/>
      <c r="BR1818" s="228"/>
      <c r="BS1818" s="311"/>
      <c r="BT1818" s="3"/>
      <c r="BU1818" s="213"/>
      <c r="BV1818" s="213"/>
      <c r="BW1818" s="291"/>
    </row>
    <row r="1819" spans="1:75" x14ac:dyDescent="0.2">
      <c r="A1819" s="210"/>
      <c r="B1819" s="211"/>
      <c r="C1819" s="848" t="str">
        <f ca="1">IF(ISERR(AVERAGE(INDIRECT("B"&amp;(ROW()-INT($B$1/2))):INDIRECT("B"&amp;(ROW()+INT($B$1/2))))),"",AVERAGE(INDIRECT("B"&amp;(ROW()-INT($B$1/2))):INDIRECT("B"&amp;(ROW()+INT($B$1/2)))))</f>
        <v/>
      </c>
      <c r="D1819" s="848">
        <f t="shared" si="624"/>
        <v>0</v>
      </c>
      <c r="E1819" s="275"/>
      <c r="F1819" s="15"/>
      <c r="G1819" s="3"/>
      <c r="H1819" s="3"/>
      <c r="I1819" s="3"/>
      <c r="J1819" s="3"/>
      <c r="K1819" s="3"/>
      <c r="L1819" s="554"/>
      <c r="M1819" s="545"/>
      <c r="N1819" s="546"/>
      <c r="O1819" s="5"/>
      <c r="P1819" s="216"/>
      <c r="Q1819" s="217"/>
      <c r="R1819" s="218"/>
      <c r="S1819" s="219">
        <f t="shared" si="641"/>
        <v>0</v>
      </c>
      <c r="T1819" s="220">
        <f t="shared" si="642"/>
        <v>0</v>
      </c>
      <c r="U1819" s="214">
        <f t="shared" si="639"/>
        <v>0</v>
      </c>
      <c r="W1819" s="221"/>
      <c r="X1819" s="222"/>
      <c r="Y1819" s="222"/>
      <c r="Z1819" s="223"/>
      <c r="AA1819" s="222"/>
      <c r="AB1819" s="224"/>
      <c r="AC1819" s="225"/>
      <c r="AD1819" s="2">
        <f t="shared" si="626"/>
        <v>0</v>
      </c>
      <c r="AE1819" s="2">
        <f t="shared" si="627"/>
        <v>0</v>
      </c>
      <c r="AF1819" s="226"/>
      <c r="AG1819" s="219">
        <f t="shared" si="631"/>
        <v>0</v>
      </c>
      <c r="AH1819" s="234">
        <f t="shared" si="632"/>
        <v>0</v>
      </c>
      <c r="AI1819" s="214">
        <f t="shared" si="640"/>
        <v>0</v>
      </c>
      <c r="AK1819" s="229">
        <f t="shared" si="633"/>
        <v>0</v>
      </c>
      <c r="AL1819" s="226"/>
      <c r="AM1819" s="15"/>
      <c r="AN1819" s="232" t="e">
        <f t="shared" si="634"/>
        <v>#DIV/0!</v>
      </c>
      <c r="AO1819" s="214">
        <f t="shared" si="628"/>
        <v>0</v>
      </c>
      <c r="AQ1819" s="210"/>
      <c r="AR1819" s="231"/>
      <c r="AS1819" s="15"/>
      <c r="AT1819" s="232">
        <f t="shared" si="635"/>
        <v>0</v>
      </c>
      <c r="AU1819" s="235">
        <f t="shared" si="636"/>
        <v>0</v>
      </c>
      <c r="AY1819" s="210"/>
      <c r="AZ1819" s="231"/>
      <c r="BA1819" s="15"/>
      <c r="BB1819" s="232">
        <f t="shared" si="625"/>
        <v>0</v>
      </c>
      <c r="BC1819" s="235">
        <f t="shared" si="637"/>
        <v>0</v>
      </c>
      <c r="BG1819" s="210"/>
      <c r="BH1819" s="231"/>
      <c r="BI1819" s="15"/>
      <c r="BJ1819" s="232">
        <f t="shared" si="629"/>
        <v>0</v>
      </c>
      <c r="BK1819" s="235">
        <f t="shared" si="638"/>
        <v>0</v>
      </c>
      <c r="BM1819" s="109">
        <f t="shared" si="630"/>
        <v>-2.1118830345826152</v>
      </c>
      <c r="BN1819" s="213"/>
      <c r="BR1819" s="228"/>
      <c r="BS1819" s="311"/>
      <c r="BT1819" s="3"/>
      <c r="BU1819" s="213"/>
      <c r="BV1819" s="213"/>
      <c r="BW1819" s="291"/>
    </row>
    <row r="1820" spans="1:75" x14ac:dyDescent="0.2">
      <c r="A1820" s="210"/>
      <c r="B1820" s="211"/>
      <c r="C1820" s="848" t="str">
        <f ca="1">IF(ISERR(AVERAGE(INDIRECT("B"&amp;(ROW()-INT($B$1/2))):INDIRECT("B"&amp;(ROW()+INT($B$1/2))))),"",AVERAGE(INDIRECT("B"&amp;(ROW()-INT($B$1/2))):INDIRECT("B"&amp;(ROW()+INT($B$1/2)))))</f>
        <v/>
      </c>
      <c r="D1820" s="848">
        <f t="shared" si="624"/>
        <v>0</v>
      </c>
      <c r="E1820" s="275"/>
      <c r="F1820" s="15"/>
      <c r="G1820" s="3"/>
      <c r="H1820" s="3"/>
      <c r="I1820" s="3"/>
      <c r="J1820" s="3"/>
      <c r="K1820" s="3"/>
      <c r="L1820" s="554"/>
      <c r="M1820" s="545"/>
      <c r="N1820" s="546"/>
      <c r="O1820" s="5"/>
      <c r="P1820" s="216"/>
      <c r="Q1820" s="217"/>
      <c r="R1820" s="218"/>
      <c r="S1820" s="219">
        <f t="shared" si="641"/>
        <v>0</v>
      </c>
      <c r="T1820" s="220">
        <f t="shared" si="642"/>
        <v>0</v>
      </c>
      <c r="U1820" s="214">
        <f t="shared" si="639"/>
        <v>0</v>
      </c>
      <c r="W1820" s="221"/>
      <c r="X1820" s="222"/>
      <c r="Y1820" s="222"/>
      <c r="Z1820" s="223"/>
      <c r="AA1820" s="222"/>
      <c r="AB1820" s="224"/>
      <c r="AC1820" s="225"/>
      <c r="AD1820" s="2">
        <f t="shared" si="626"/>
        <v>0</v>
      </c>
      <c r="AE1820" s="2">
        <f t="shared" si="627"/>
        <v>0</v>
      </c>
      <c r="AF1820" s="226"/>
      <c r="AG1820" s="219">
        <f t="shared" si="631"/>
        <v>0</v>
      </c>
      <c r="AH1820" s="234">
        <f t="shared" si="632"/>
        <v>0</v>
      </c>
      <c r="AI1820" s="214">
        <f t="shared" si="640"/>
        <v>0</v>
      </c>
      <c r="AK1820" s="229">
        <f t="shared" si="633"/>
        <v>0</v>
      </c>
      <c r="AL1820" s="226"/>
      <c r="AM1820" s="15"/>
      <c r="AN1820" s="232" t="e">
        <f t="shared" si="634"/>
        <v>#DIV/0!</v>
      </c>
      <c r="AO1820" s="214">
        <f t="shared" si="628"/>
        <v>0</v>
      </c>
      <c r="AQ1820" s="210"/>
      <c r="AR1820" s="231"/>
      <c r="AS1820" s="15"/>
      <c r="AT1820" s="232">
        <f t="shared" si="635"/>
        <v>0</v>
      </c>
      <c r="AU1820" s="235">
        <f t="shared" si="636"/>
        <v>0</v>
      </c>
      <c r="AY1820" s="210"/>
      <c r="AZ1820" s="231"/>
      <c r="BA1820" s="15"/>
      <c r="BB1820" s="232">
        <f t="shared" si="625"/>
        <v>0</v>
      </c>
      <c r="BC1820" s="235">
        <f t="shared" si="637"/>
        <v>0</v>
      </c>
      <c r="BG1820" s="210"/>
      <c r="BH1820" s="231"/>
      <c r="BI1820" s="15"/>
      <c r="BJ1820" s="232">
        <f t="shared" si="629"/>
        <v>0</v>
      </c>
      <c r="BK1820" s="235">
        <f t="shared" si="638"/>
        <v>0</v>
      </c>
      <c r="BM1820" s="109">
        <f t="shared" si="630"/>
        <v>-2.1137153720803519</v>
      </c>
      <c r="BN1820" s="213"/>
      <c r="BR1820" s="228"/>
      <c r="BS1820" s="311"/>
      <c r="BT1820" s="3"/>
      <c r="BU1820" s="213"/>
      <c r="BV1820" s="213"/>
      <c r="BW1820" s="291"/>
    </row>
    <row r="1821" spans="1:75" x14ac:dyDescent="0.2">
      <c r="A1821" s="210"/>
      <c r="B1821" s="211"/>
      <c r="C1821" s="848" t="str">
        <f ca="1">IF(ISERR(AVERAGE(INDIRECT("B"&amp;(ROW()-INT($B$1/2))):INDIRECT("B"&amp;(ROW()+INT($B$1/2))))),"",AVERAGE(INDIRECT("B"&amp;(ROW()-INT($B$1/2))):INDIRECT("B"&amp;(ROW()+INT($B$1/2)))))</f>
        <v/>
      </c>
      <c r="D1821" s="848">
        <f t="shared" si="624"/>
        <v>0</v>
      </c>
      <c r="E1821" s="275"/>
      <c r="F1821" s="15"/>
      <c r="G1821" s="3"/>
      <c r="H1821" s="3"/>
      <c r="I1821" s="3"/>
      <c r="J1821" s="3"/>
      <c r="K1821" s="3"/>
      <c r="L1821" s="554"/>
      <c r="M1821" s="545"/>
      <c r="N1821" s="546"/>
      <c r="O1821" s="5"/>
      <c r="P1821" s="216"/>
      <c r="Q1821" s="217"/>
      <c r="R1821" s="218"/>
      <c r="S1821" s="219">
        <f t="shared" si="641"/>
        <v>0</v>
      </c>
      <c r="T1821" s="220">
        <f t="shared" si="642"/>
        <v>0</v>
      </c>
      <c r="U1821" s="214">
        <f t="shared" si="639"/>
        <v>0</v>
      </c>
      <c r="W1821" s="221"/>
      <c r="X1821" s="222"/>
      <c r="Y1821" s="222"/>
      <c r="Z1821" s="223"/>
      <c r="AA1821" s="222"/>
      <c r="AB1821" s="224"/>
      <c r="AC1821" s="225"/>
      <c r="AD1821" s="2">
        <f t="shared" si="626"/>
        <v>0</v>
      </c>
      <c r="AE1821" s="2">
        <f t="shared" si="627"/>
        <v>0</v>
      </c>
      <c r="AF1821" s="226"/>
      <c r="AG1821" s="219">
        <f t="shared" si="631"/>
        <v>0</v>
      </c>
      <c r="AH1821" s="234">
        <f t="shared" si="632"/>
        <v>0</v>
      </c>
      <c r="AI1821" s="214">
        <f t="shared" si="640"/>
        <v>0</v>
      </c>
      <c r="AK1821" s="229">
        <f t="shared" si="633"/>
        <v>0</v>
      </c>
      <c r="AL1821" s="226"/>
      <c r="AM1821" s="15"/>
      <c r="AN1821" s="232" t="e">
        <f t="shared" si="634"/>
        <v>#DIV/0!</v>
      </c>
      <c r="AO1821" s="214">
        <f t="shared" si="628"/>
        <v>0</v>
      </c>
      <c r="AQ1821" s="210"/>
      <c r="AR1821" s="231"/>
      <c r="AS1821" s="15"/>
      <c r="AT1821" s="232">
        <f t="shared" si="635"/>
        <v>0</v>
      </c>
      <c r="AU1821" s="235">
        <f t="shared" si="636"/>
        <v>0</v>
      </c>
      <c r="AY1821" s="210"/>
      <c r="AZ1821" s="231"/>
      <c r="BA1821" s="15"/>
      <c r="BB1821" s="232">
        <f t="shared" si="625"/>
        <v>0</v>
      </c>
      <c r="BC1821" s="235">
        <f t="shared" si="637"/>
        <v>0</v>
      </c>
      <c r="BG1821" s="210"/>
      <c r="BH1821" s="231"/>
      <c r="BI1821" s="15"/>
      <c r="BJ1821" s="232">
        <f t="shared" si="629"/>
        <v>0</v>
      </c>
      <c r="BK1821" s="235">
        <f t="shared" si="638"/>
        <v>0</v>
      </c>
      <c r="BM1821" s="109">
        <f t="shared" si="630"/>
        <v>-2.1155477095780886</v>
      </c>
      <c r="BN1821" s="213"/>
      <c r="BR1821" s="228"/>
      <c r="BS1821" s="311"/>
      <c r="BT1821" s="3"/>
      <c r="BU1821" s="213"/>
      <c r="BV1821" s="213"/>
      <c r="BW1821" s="291"/>
    </row>
    <row r="1822" spans="1:75" x14ac:dyDescent="0.2">
      <c r="A1822" s="210"/>
      <c r="B1822" s="211"/>
      <c r="C1822" s="848" t="str">
        <f ca="1">IF(ISERR(AVERAGE(INDIRECT("B"&amp;(ROW()-INT($B$1/2))):INDIRECT("B"&amp;(ROW()+INT($B$1/2))))),"",AVERAGE(INDIRECT("B"&amp;(ROW()-INT($B$1/2))):INDIRECT("B"&amp;(ROW()+INT($B$1/2)))))</f>
        <v/>
      </c>
      <c r="D1822" s="848">
        <f t="shared" si="624"/>
        <v>0</v>
      </c>
      <c r="E1822" s="275"/>
      <c r="F1822" s="15"/>
      <c r="G1822" s="3"/>
      <c r="H1822" s="3"/>
      <c r="I1822" s="3"/>
      <c r="J1822" s="3"/>
      <c r="K1822" s="3"/>
      <c r="L1822" s="554"/>
      <c r="M1822" s="545"/>
      <c r="N1822" s="546"/>
      <c r="O1822" s="5"/>
      <c r="P1822" s="216"/>
      <c r="Q1822" s="217"/>
      <c r="R1822" s="218"/>
      <c r="S1822" s="219">
        <f t="shared" si="641"/>
        <v>0</v>
      </c>
      <c r="T1822" s="220">
        <f t="shared" si="642"/>
        <v>0</v>
      </c>
      <c r="U1822" s="214">
        <f t="shared" si="639"/>
        <v>0</v>
      </c>
      <c r="W1822" s="221"/>
      <c r="X1822" s="222"/>
      <c r="Y1822" s="222"/>
      <c r="Z1822" s="223"/>
      <c r="AA1822" s="222"/>
      <c r="AB1822" s="224"/>
      <c r="AC1822" s="225"/>
      <c r="AD1822" s="2">
        <f t="shared" si="626"/>
        <v>0</v>
      </c>
      <c r="AE1822" s="2">
        <f t="shared" si="627"/>
        <v>0</v>
      </c>
      <c r="AF1822" s="226"/>
      <c r="AG1822" s="219">
        <f t="shared" si="631"/>
        <v>0</v>
      </c>
      <c r="AH1822" s="234">
        <f t="shared" si="632"/>
        <v>0</v>
      </c>
      <c r="AI1822" s="214">
        <f t="shared" si="640"/>
        <v>0</v>
      </c>
      <c r="AK1822" s="229">
        <f t="shared" si="633"/>
        <v>0</v>
      </c>
      <c r="AL1822" s="226"/>
      <c r="AM1822" s="15"/>
      <c r="AN1822" s="232" t="e">
        <f t="shared" si="634"/>
        <v>#DIV/0!</v>
      </c>
      <c r="AO1822" s="214">
        <f t="shared" si="628"/>
        <v>0</v>
      </c>
      <c r="AQ1822" s="210"/>
      <c r="AR1822" s="231"/>
      <c r="AS1822" s="15"/>
      <c r="AT1822" s="232">
        <f t="shared" si="635"/>
        <v>0</v>
      </c>
      <c r="AU1822" s="235">
        <f t="shared" si="636"/>
        <v>0</v>
      </c>
      <c r="AY1822" s="210"/>
      <c r="AZ1822" s="231"/>
      <c r="BA1822" s="15"/>
      <c r="BB1822" s="232">
        <f t="shared" si="625"/>
        <v>0</v>
      </c>
      <c r="BC1822" s="235">
        <f t="shared" si="637"/>
        <v>0</v>
      </c>
      <c r="BG1822" s="210"/>
      <c r="BH1822" s="231"/>
      <c r="BI1822" s="15"/>
      <c r="BJ1822" s="232">
        <f t="shared" si="629"/>
        <v>0</v>
      </c>
      <c r="BK1822" s="235">
        <f t="shared" si="638"/>
        <v>0</v>
      </c>
      <c r="BM1822" s="109">
        <f t="shared" si="630"/>
        <v>-2.1173800470758253</v>
      </c>
      <c r="BN1822" s="213"/>
      <c r="BR1822" s="228"/>
      <c r="BS1822" s="311"/>
      <c r="BT1822" s="3"/>
      <c r="BU1822" s="213"/>
      <c r="BV1822" s="213"/>
      <c r="BW1822" s="291"/>
    </row>
    <row r="1823" spans="1:75" x14ac:dyDescent="0.2">
      <c r="A1823" s="210"/>
      <c r="B1823" s="211"/>
      <c r="C1823" s="848" t="str">
        <f ca="1">IF(ISERR(AVERAGE(INDIRECT("B"&amp;(ROW()-INT($B$1/2))):INDIRECT("B"&amp;(ROW()+INT($B$1/2))))),"",AVERAGE(INDIRECT("B"&amp;(ROW()-INT($B$1/2))):INDIRECT("B"&amp;(ROW()+INT($B$1/2)))))</f>
        <v/>
      </c>
      <c r="D1823" s="848">
        <f t="shared" si="624"/>
        <v>0</v>
      </c>
      <c r="E1823" s="275"/>
      <c r="F1823" s="15"/>
      <c r="G1823" s="3"/>
      <c r="H1823" s="3"/>
      <c r="I1823" s="3"/>
      <c r="J1823" s="3"/>
      <c r="K1823" s="3"/>
      <c r="L1823" s="554"/>
      <c r="M1823" s="545"/>
      <c r="N1823" s="546"/>
      <c r="O1823" s="5"/>
      <c r="P1823" s="216"/>
      <c r="Q1823" s="217"/>
      <c r="R1823" s="218"/>
      <c r="S1823" s="219">
        <f t="shared" si="641"/>
        <v>0</v>
      </c>
      <c r="T1823" s="220">
        <f t="shared" si="642"/>
        <v>0</v>
      </c>
      <c r="U1823" s="214">
        <f t="shared" si="639"/>
        <v>0</v>
      </c>
      <c r="W1823" s="221"/>
      <c r="X1823" s="222"/>
      <c r="Y1823" s="222"/>
      <c r="Z1823" s="223"/>
      <c r="AA1823" s="222"/>
      <c r="AB1823" s="224"/>
      <c r="AC1823" s="225"/>
      <c r="AD1823" s="2">
        <f t="shared" si="626"/>
        <v>0</v>
      </c>
      <c r="AE1823" s="2">
        <f t="shared" si="627"/>
        <v>0</v>
      </c>
      <c r="AF1823" s="226"/>
      <c r="AG1823" s="219">
        <f t="shared" si="631"/>
        <v>0</v>
      </c>
      <c r="AH1823" s="234">
        <f t="shared" si="632"/>
        <v>0</v>
      </c>
      <c r="AI1823" s="214">
        <f t="shared" si="640"/>
        <v>0</v>
      </c>
      <c r="AK1823" s="229">
        <f t="shared" si="633"/>
        <v>0</v>
      </c>
      <c r="AL1823" s="226"/>
      <c r="AM1823" s="15"/>
      <c r="AN1823" s="232" t="e">
        <f t="shared" si="634"/>
        <v>#DIV/0!</v>
      </c>
      <c r="AO1823" s="214">
        <f t="shared" si="628"/>
        <v>0</v>
      </c>
      <c r="AQ1823" s="210"/>
      <c r="AR1823" s="231"/>
      <c r="AS1823" s="15"/>
      <c r="AT1823" s="232">
        <f t="shared" si="635"/>
        <v>0</v>
      </c>
      <c r="AU1823" s="235">
        <f t="shared" si="636"/>
        <v>0</v>
      </c>
      <c r="AY1823" s="210"/>
      <c r="AZ1823" s="231"/>
      <c r="BA1823" s="15"/>
      <c r="BB1823" s="232">
        <f t="shared" si="625"/>
        <v>0</v>
      </c>
      <c r="BC1823" s="235">
        <f t="shared" si="637"/>
        <v>0</v>
      </c>
      <c r="BG1823" s="210"/>
      <c r="BH1823" s="231"/>
      <c r="BI1823" s="15"/>
      <c r="BJ1823" s="232">
        <f t="shared" si="629"/>
        <v>0</v>
      </c>
      <c r="BK1823" s="235">
        <f t="shared" si="638"/>
        <v>0</v>
      </c>
      <c r="BM1823" s="109">
        <f t="shared" si="630"/>
        <v>-2.119212384573562</v>
      </c>
      <c r="BN1823" s="213"/>
      <c r="BR1823" s="228"/>
      <c r="BS1823" s="311"/>
      <c r="BT1823" s="3"/>
      <c r="BU1823" s="213"/>
      <c r="BV1823" s="213"/>
      <c r="BW1823" s="291"/>
    </row>
    <row r="1824" spans="1:75" x14ac:dyDescent="0.2">
      <c r="A1824" s="210"/>
      <c r="B1824" s="211"/>
      <c r="C1824" s="848" t="str">
        <f ca="1">IF(ISERR(AVERAGE(INDIRECT("B"&amp;(ROW()-INT($B$1/2))):INDIRECT("B"&amp;(ROW()+INT($B$1/2))))),"",AVERAGE(INDIRECT("B"&amp;(ROW()-INT($B$1/2))):INDIRECT("B"&amp;(ROW()+INT($B$1/2)))))</f>
        <v/>
      </c>
      <c r="D1824" s="848">
        <f t="shared" si="624"/>
        <v>0</v>
      </c>
      <c r="E1824" s="275"/>
      <c r="F1824" s="15"/>
      <c r="G1824" s="3"/>
      <c r="H1824" s="3"/>
      <c r="I1824" s="3"/>
      <c r="J1824" s="3"/>
      <c r="K1824" s="3"/>
      <c r="L1824" s="554"/>
      <c r="M1824" s="545"/>
      <c r="N1824" s="546"/>
      <c r="O1824" s="5"/>
      <c r="P1824" s="216"/>
      <c r="Q1824" s="217"/>
      <c r="R1824" s="218"/>
      <c r="S1824" s="219">
        <f t="shared" si="641"/>
        <v>0</v>
      </c>
      <c r="T1824" s="220">
        <f t="shared" si="642"/>
        <v>0</v>
      </c>
      <c r="U1824" s="214">
        <f t="shared" si="639"/>
        <v>0</v>
      </c>
      <c r="W1824" s="221"/>
      <c r="X1824" s="222"/>
      <c r="Y1824" s="222"/>
      <c r="Z1824" s="223"/>
      <c r="AA1824" s="222"/>
      <c r="AB1824" s="224"/>
      <c r="AC1824" s="225"/>
      <c r="AD1824" s="2">
        <f t="shared" si="626"/>
        <v>0</v>
      </c>
      <c r="AE1824" s="2">
        <f t="shared" si="627"/>
        <v>0</v>
      </c>
      <c r="AF1824" s="226"/>
      <c r="AG1824" s="219">
        <f t="shared" si="631"/>
        <v>0</v>
      </c>
      <c r="AH1824" s="234">
        <f t="shared" si="632"/>
        <v>0</v>
      </c>
      <c r="AI1824" s="214">
        <f t="shared" si="640"/>
        <v>0</v>
      </c>
      <c r="AK1824" s="229">
        <f t="shared" si="633"/>
        <v>0</v>
      </c>
      <c r="AL1824" s="226"/>
      <c r="AM1824" s="15"/>
      <c r="AN1824" s="232" t="e">
        <f t="shared" si="634"/>
        <v>#DIV/0!</v>
      </c>
      <c r="AO1824" s="214">
        <f t="shared" si="628"/>
        <v>0</v>
      </c>
      <c r="AQ1824" s="210"/>
      <c r="AR1824" s="231"/>
      <c r="AS1824" s="15"/>
      <c r="AT1824" s="232">
        <f t="shared" si="635"/>
        <v>0</v>
      </c>
      <c r="AU1824" s="235">
        <f t="shared" si="636"/>
        <v>0</v>
      </c>
      <c r="AY1824" s="210"/>
      <c r="AZ1824" s="231"/>
      <c r="BA1824" s="15"/>
      <c r="BB1824" s="232">
        <f t="shared" si="625"/>
        <v>0</v>
      </c>
      <c r="BC1824" s="235">
        <f t="shared" si="637"/>
        <v>0</v>
      </c>
      <c r="BG1824" s="210"/>
      <c r="BH1824" s="231"/>
      <c r="BI1824" s="15"/>
      <c r="BJ1824" s="232">
        <f t="shared" si="629"/>
        <v>0</v>
      </c>
      <c r="BK1824" s="235">
        <f t="shared" si="638"/>
        <v>0</v>
      </c>
      <c r="BM1824" s="109">
        <f t="shared" si="630"/>
        <v>-2.1210447220712987</v>
      </c>
      <c r="BN1824" s="213"/>
      <c r="BR1824" s="228"/>
      <c r="BS1824" s="311"/>
      <c r="BT1824" s="3"/>
      <c r="BU1824" s="213"/>
      <c r="BV1824" s="213"/>
      <c r="BW1824" s="291"/>
    </row>
    <row r="1825" spans="1:75" x14ac:dyDescent="0.2">
      <c r="A1825" s="210"/>
      <c r="B1825" s="211"/>
      <c r="C1825" s="848" t="str">
        <f ca="1">IF(ISERR(AVERAGE(INDIRECT("B"&amp;(ROW()-INT($B$1/2))):INDIRECT("B"&amp;(ROW()+INT($B$1/2))))),"",AVERAGE(INDIRECT("B"&amp;(ROW()-INT($B$1/2))):INDIRECT("B"&amp;(ROW()+INT($B$1/2)))))</f>
        <v/>
      </c>
      <c r="D1825" s="848">
        <f t="shared" si="624"/>
        <v>0</v>
      </c>
      <c r="E1825" s="275"/>
      <c r="F1825" s="15"/>
      <c r="G1825" s="3"/>
      <c r="H1825" s="3"/>
      <c r="I1825" s="3"/>
      <c r="J1825" s="3"/>
      <c r="K1825" s="3"/>
      <c r="L1825" s="554"/>
      <c r="M1825" s="545"/>
      <c r="N1825" s="546"/>
      <c r="O1825" s="5"/>
      <c r="P1825" s="216"/>
      <c r="Q1825" s="217"/>
      <c r="R1825" s="218"/>
      <c r="S1825" s="219">
        <f t="shared" si="641"/>
        <v>0</v>
      </c>
      <c r="T1825" s="220">
        <f t="shared" si="642"/>
        <v>0</v>
      </c>
      <c r="U1825" s="214">
        <f t="shared" si="639"/>
        <v>0</v>
      </c>
      <c r="W1825" s="221"/>
      <c r="X1825" s="222"/>
      <c r="Y1825" s="222"/>
      <c r="Z1825" s="223"/>
      <c r="AA1825" s="222"/>
      <c r="AB1825" s="224"/>
      <c r="AC1825" s="225"/>
      <c r="AD1825" s="2">
        <f t="shared" si="626"/>
        <v>0</v>
      </c>
      <c r="AE1825" s="2">
        <f t="shared" si="627"/>
        <v>0</v>
      </c>
      <c r="AF1825" s="226"/>
      <c r="AG1825" s="219">
        <f t="shared" si="631"/>
        <v>0</v>
      </c>
      <c r="AH1825" s="234">
        <f t="shared" si="632"/>
        <v>0</v>
      </c>
      <c r="AI1825" s="214">
        <f t="shared" si="640"/>
        <v>0</v>
      </c>
      <c r="AK1825" s="229">
        <f t="shared" si="633"/>
        <v>0</v>
      </c>
      <c r="AL1825" s="226"/>
      <c r="AM1825" s="15"/>
      <c r="AN1825" s="232" t="e">
        <f t="shared" si="634"/>
        <v>#DIV/0!</v>
      </c>
      <c r="AO1825" s="214">
        <f t="shared" si="628"/>
        <v>0</v>
      </c>
      <c r="AQ1825" s="210"/>
      <c r="AR1825" s="231"/>
      <c r="AS1825" s="15"/>
      <c r="AT1825" s="232">
        <f t="shared" si="635"/>
        <v>0</v>
      </c>
      <c r="AU1825" s="235">
        <f t="shared" si="636"/>
        <v>0</v>
      </c>
      <c r="AY1825" s="210"/>
      <c r="AZ1825" s="231"/>
      <c r="BA1825" s="15"/>
      <c r="BB1825" s="232">
        <f t="shared" si="625"/>
        <v>0</v>
      </c>
      <c r="BC1825" s="235">
        <f t="shared" si="637"/>
        <v>0</v>
      </c>
      <c r="BG1825" s="210"/>
      <c r="BH1825" s="231"/>
      <c r="BI1825" s="15"/>
      <c r="BJ1825" s="232">
        <f t="shared" si="629"/>
        <v>0</v>
      </c>
      <c r="BK1825" s="235">
        <f t="shared" si="638"/>
        <v>0</v>
      </c>
      <c r="BM1825" s="109">
        <f t="shared" si="630"/>
        <v>-2.1228770595690354</v>
      </c>
      <c r="BN1825" s="213"/>
      <c r="BR1825" s="228"/>
      <c r="BS1825" s="311"/>
      <c r="BT1825" s="3"/>
      <c r="BU1825" s="213"/>
      <c r="BV1825" s="213"/>
      <c r="BW1825" s="291"/>
    </row>
    <row r="1826" spans="1:75" x14ac:dyDescent="0.2">
      <c r="A1826" s="210"/>
      <c r="B1826" s="211"/>
      <c r="C1826" s="848" t="str">
        <f ca="1">IF(ISERR(AVERAGE(INDIRECT("B"&amp;(ROW()-INT($B$1/2))):INDIRECT("B"&amp;(ROW()+INT($B$1/2))))),"",AVERAGE(INDIRECT("B"&amp;(ROW()-INT($B$1/2))):INDIRECT("B"&amp;(ROW()+INT($B$1/2)))))</f>
        <v/>
      </c>
      <c r="D1826" s="848">
        <f t="shared" si="624"/>
        <v>0</v>
      </c>
      <c r="E1826" s="275"/>
      <c r="F1826" s="15"/>
      <c r="G1826" s="3"/>
      <c r="H1826" s="3"/>
      <c r="I1826" s="3"/>
      <c r="J1826" s="3"/>
      <c r="K1826" s="3"/>
      <c r="L1826" s="554"/>
      <c r="M1826" s="545"/>
      <c r="N1826" s="546"/>
      <c r="O1826" s="5"/>
      <c r="P1826" s="216"/>
      <c r="Q1826" s="217"/>
      <c r="R1826" s="218"/>
      <c r="S1826" s="219">
        <f t="shared" si="641"/>
        <v>0</v>
      </c>
      <c r="T1826" s="220">
        <f t="shared" si="642"/>
        <v>0</v>
      </c>
      <c r="U1826" s="214">
        <f t="shared" si="639"/>
        <v>0</v>
      </c>
      <c r="W1826" s="221"/>
      <c r="X1826" s="222"/>
      <c r="Y1826" s="222"/>
      <c r="Z1826" s="223"/>
      <c r="AA1826" s="222"/>
      <c r="AB1826" s="224"/>
      <c r="AC1826" s="225"/>
      <c r="AD1826" s="2">
        <f t="shared" si="626"/>
        <v>0</v>
      </c>
      <c r="AE1826" s="2">
        <f t="shared" si="627"/>
        <v>0</v>
      </c>
      <c r="AF1826" s="226"/>
      <c r="AG1826" s="219">
        <f t="shared" si="631"/>
        <v>0</v>
      </c>
      <c r="AH1826" s="234">
        <f t="shared" si="632"/>
        <v>0</v>
      </c>
      <c r="AI1826" s="214">
        <f t="shared" si="640"/>
        <v>0</v>
      </c>
      <c r="AK1826" s="229">
        <f t="shared" si="633"/>
        <v>0</v>
      </c>
      <c r="AL1826" s="226"/>
      <c r="AM1826" s="15"/>
      <c r="AN1826" s="232" t="e">
        <f t="shared" si="634"/>
        <v>#DIV/0!</v>
      </c>
      <c r="AO1826" s="214">
        <f t="shared" si="628"/>
        <v>0</v>
      </c>
      <c r="AQ1826" s="210"/>
      <c r="AR1826" s="231"/>
      <c r="AS1826" s="15"/>
      <c r="AT1826" s="232">
        <f t="shared" si="635"/>
        <v>0</v>
      </c>
      <c r="AU1826" s="235">
        <f t="shared" si="636"/>
        <v>0</v>
      </c>
      <c r="AY1826" s="210"/>
      <c r="AZ1826" s="231"/>
      <c r="BA1826" s="15"/>
      <c r="BB1826" s="232">
        <f t="shared" si="625"/>
        <v>0</v>
      </c>
      <c r="BC1826" s="235">
        <f t="shared" si="637"/>
        <v>0</v>
      </c>
      <c r="BG1826" s="210"/>
      <c r="BH1826" s="231"/>
      <c r="BI1826" s="15"/>
      <c r="BJ1826" s="232">
        <f t="shared" si="629"/>
        <v>0</v>
      </c>
      <c r="BK1826" s="235">
        <f t="shared" si="638"/>
        <v>0</v>
      </c>
      <c r="BM1826" s="109">
        <f t="shared" si="630"/>
        <v>-2.1247093970667721</v>
      </c>
      <c r="BN1826" s="213"/>
      <c r="BR1826" s="228"/>
      <c r="BS1826" s="311"/>
      <c r="BT1826" s="3"/>
      <c r="BU1826" s="213"/>
      <c r="BV1826" s="213"/>
      <c r="BW1826" s="291"/>
    </row>
    <row r="1827" spans="1:75" x14ac:dyDescent="0.2">
      <c r="A1827" s="210"/>
      <c r="B1827" s="211"/>
      <c r="C1827" s="848" t="str">
        <f ca="1">IF(ISERR(AVERAGE(INDIRECT("B"&amp;(ROW()-INT($B$1/2))):INDIRECT("B"&amp;(ROW()+INT($B$1/2))))),"",AVERAGE(INDIRECT("B"&amp;(ROW()-INT($B$1/2))):INDIRECT("B"&amp;(ROW()+INT($B$1/2)))))</f>
        <v/>
      </c>
      <c r="D1827" s="848">
        <f t="shared" si="624"/>
        <v>0</v>
      </c>
      <c r="E1827" s="275"/>
      <c r="F1827" s="15"/>
      <c r="G1827" s="3"/>
      <c r="H1827" s="3"/>
      <c r="I1827" s="3"/>
      <c r="J1827" s="3"/>
      <c r="K1827" s="3"/>
      <c r="L1827" s="554"/>
      <c r="M1827" s="545"/>
      <c r="N1827" s="546"/>
      <c r="O1827" s="5"/>
      <c r="P1827" s="216"/>
      <c r="Q1827" s="217"/>
      <c r="R1827" s="218"/>
      <c r="S1827" s="219">
        <f t="shared" si="641"/>
        <v>0</v>
      </c>
      <c r="T1827" s="220">
        <f t="shared" si="642"/>
        <v>0</v>
      </c>
      <c r="U1827" s="214">
        <f t="shared" si="639"/>
        <v>0</v>
      </c>
      <c r="W1827" s="221"/>
      <c r="X1827" s="222"/>
      <c r="Y1827" s="222"/>
      <c r="Z1827" s="223"/>
      <c r="AA1827" s="222"/>
      <c r="AB1827" s="224"/>
      <c r="AC1827" s="225"/>
      <c r="AD1827" s="2">
        <f t="shared" si="626"/>
        <v>0</v>
      </c>
      <c r="AE1827" s="2">
        <f t="shared" si="627"/>
        <v>0</v>
      </c>
      <c r="AF1827" s="226"/>
      <c r="AG1827" s="219">
        <f t="shared" si="631"/>
        <v>0</v>
      </c>
      <c r="AH1827" s="234">
        <f t="shared" si="632"/>
        <v>0</v>
      </c>
      <c r="AI1827" s="214">
        <f t="shared" si="640"/>
        <v>0</v>
      </c>
      <c r="AK1827" s="229">
        <f t="shared" si="633"/>
        <v>0</v>
      </c>
      <c r="AL1827" s="226"/>
      <c r="AM1827" s="15"/>
      <c r="AN1827" s="232" t="e">
        <f t="shared" si="634"/>
        <v>#DIV/0!</v>
      </c>
      <c r="AO1827" s="214">
        <f t="shared" si="628"/>
        <v>0</v>
      </c>
      <c r="AQ1827" s="210"/>
      <c r="AR1827" s="231"/>
      <c r="AS1827" s="15"/>
      <c r="AT1827" s="232">
        <f t="shared" si="635"/>
        <v>0</v>
      </c>
      <c r="AU1827" s="235">
        <f t="shared" si="636"/>
        <v>0</v>
      </c>
      <c r="AY1827" s="210"/>
      <c r="AZ1827" s="231"/>
      <c r="BA1827" s="15"/>
      <c r="BB1827" s="232">
        <f t="shared" si="625"/>
        <v>0</v>
      </c>
      <c r="BC1827" s="235">
        <f t="shared" si="637"/>
        <v>0</v>
      </c>
      <c r="BG1827" s="210"/>
      <c r="BH1827" s="231"/>
      <c r="BI1827" s="15"/>
      <c r="BJ1827" s="232">
        <f t="shared" si="629"/>
        <v>0</v>
      </c>
      <c r="BK1827" s="235">
        <f t="shared" si="638"/>
        <v>0</v>
      </c>
      <c r="BM1827" s="109">
        <f t="shared" si="630"/>
        <v>-2.1265417345645088</v>
      </c>
      <c r="BN1827" s="213"/>
      <c r="BR1827" s="228"/>
      <c r="BS1827" s="311"/>
      <c r="BT1827" s="3"/>
      <c r="BU1827" s="213"/>
      <c r="BV1827" s="213"/>
      <c r="BW1827" s="291"/>
    </row>
    <row r="1828" spans="1:75" x14ac:dyDescent="0.2">
      <c r="A1828" s="210"/>
      <c r="B1828" s="211"/>
      <c r="C1828" s="848" t="str">
        <f ca="1">IF(ISERR(AVERAGE(INDIRECT("B"&amp;(ROW()-INT($B$1/2))):INDIRECT("B"&amp;(ROW()+INT($B$1/2))))),"",AVERAGE(INDIRECT("B"&amp;(ROW()-INT($B$1/2))):INDIRECT("B"&amp;(ROW()+INT($B$1/2)))))</f>
        <v/>
      </c>
      <c r="D1828" s="848">
        <f t="shared" si="624"/>
        <v>0</v>
      </c>
      <c r="E1828" s="275"/>
      <c r="F1828" s="15"/>
      <c r="G1828" s="3"/>
      <c r="H1828" s="3"/>
      <c r="I1828" s="3"/>
      <c r="J1828" s="3"/>
      <c r="K1828" s="3"/>
      <c r="L1828" s="554"/>
      <c r="M1828" s="545"/>
      <c r="N1828" s="546"/>
      <c r="O1828" s="5"/>
      <c r="P1828" s="216"/>
      <c r="Q1828" s="217"/>
      <c r="R1828" s="218"/>
      <c r="S1828" s="219">
        <f t="shared" si="641"/>
        <v>0</v>
      </c>
      <c r="T1828" s="220">
        <f t="shared" si="642"/>
        <v>0</v>
      </c>
      <c r="U1828" s="214">
        <f t="shared" si="639"/>
        <v>0</v>
      </c>
      <c r="W1828" s="221"/>
      <c r="X1828" s="222"/>
      <c r="Y1828" s="222"/>
      <c r="Z1828" s="223"/>
      <c r="AA1828" s="222"/>
      <c r="AB1828" s="224"/>
      <c r="AC1828" s="225"/>
      <c r="AD1828" s="2">
        <f t="shared" si="626"/>
        <v>0</v>
      </c>
      <c r="AE1828" s="2">
        <f t="shared" si="627"/>
        <v>0</v>
      </c>
      <c r="AF1828" s="226"/>
      <c r="AG1828" s="219">
        <f t="shared" si="631"/>
        <v>0</v>
      </c>
      <c r="AH1828" s="234">
        <f t="shared" si="632"/>
        <v>0</v>
      </c>
      <c r="AI1828" s="214">
        <f t="shared" si="640"/>
        <v>0</v>
      </c>
      <c r="AK1828" s="229">
        <f t="shared" si="633"/>
        <v>0</v>
      </c>
      <c r="AL1828" s="226"/>
      <c r="AM1828" s="15"/>
      <c r="AN1828" s="232" t="e">
        <f t="shared" si="634"/>
        <v>#DIV/0!</v>
      </c>
      <c r="AO1828" s="214">
        <f t="shared" si="628"/>
        <v>0</v>
      </c>
      <c r="AQ1828" s="210"/>
      <c r="AR1828" s="231"/>
      <c r="AS1828" s="15"/>
      <c r="AT1828" s="232">
        <f t="shared" si="635"/>
        <v>0</v>
      </c>
      <c r="AU1828" s="235">
        <f t="shared" si="636"/>
        <v>0</v>
      </c>
      <c r="AY1828" s="210"/>
      <c r="AZ1828" s="231"/>
      <c r="BA1828" s="15"/>
      <c r="BB1828" s="232">
        <f t="shared" si="625"/>
        <v>0</v>
      </c>
      <c r="BC1828" s="235">
        <f t="shared" si="637"/>
        <v>0</v>
      </c>
      <c r="BG1828" s="210"/>
      <c r="BH1828" s="231"/>
      <c r="BI1828" s="15"/>
      <c r="BJ1828" s="232">
        <f t="shared" si="629"/>
        <v>0</v>
      </c>
      <c r="BK1828" s="235">
        <f t="shared" si="638"/>
        <v>0</v>
      </c>
      <c r="BM1828" s="109">
        <f t="shared" si="630"/>
        <v>-2.1283740720622455</v>
      </c>
      <c r="BN1828" s="213"/>
      <c r="BR1828" s="228"/>
      <c r="BS1828" s="311"/>
      <c r="BT1828" s="3"/>
      <c r="BU1828" s="213"/>
      <c r="BV1828" s="213"/>
      <c r="BW1828" s="291"/>
    </row>
    <row r="1829" spans="1:75" x14ac:dyDescent="0.2">
      <c r="A1829" s="210"/>
      <c r="B1829" s="211"/>
      <c r="C1829" s="848" t="str">
        <f ca="1">IF(ISERR(AVERAGE(INDIRECT("B"&amp;(ROW()-INT($B$1/2))):INDIRECT("B"&amp;(ROW()+INT($B$1/2))))),"",AVERAGE(INDIRECT("B"&amp;(ROW()-INT($B$1/2))):INDIRECT("B"&amp;(ROW()+INT($B$1/2)))))</f>
        <v/>
      </c>
      <c r="D1829" s="848">
        <f t="shared" si="624"/>
        <v>0</v>
      </c>
      <c r="E1829" s="275"/>
      <c r="F1829" s="15"/>
      <c r="G1829" s="3"/>
      <c r="H1829" s="3"/>
      <c r="I1829" s="3"/>
      <c r="J1829" s="3"/>
      <c r="K1829" s="3"/>
      <c r="L1829" s="554"/>
      <c r="M1829" s="545"/>
      <c r="N1829" s="546"/>
      <c r="O1829" s="5"/>
      <c r="P1829" s="216"/>
      <c r="Q1829" s="217"/>
      <c r="R1829" s="218"/>
      <c r="S1829" s="219">
        <f t="shared" si="641"/>
        <v>0</v>
      </c>
      <c r="T1829" s="220">
        <f t="shared" si="642"/>
        <v>0</v>
      </c>
      <c r="U1829" s="214">
        <f t="shared" si="639"/>
        <v>0</v>
      </c>
      <c r="W1829" s="221"/>
      <c r="X1829" s="222"/>
      <c r="Y1829" s="222"/>
      <c r="Z1829" s="223"/>
      <c r="AA1829" s="222"/>
      <c r="AB1829" s="224"/>
      <c r="AC1829" s="225"/>
      <c r="AD1829" s="2">
        <f t="shared" si="626"/>
        <v>0</v>
      </c>
      <c r="AE1829" s="2">
        <f t="shared" si="627"/>
        <v>0</v>
      </c>
      <c r="AF1829" s="226"/>
      <c r="AG1829" s="219">
        <f t="shared" si="631"/>
        <v>0</v>
      </c>
      <c r="AH1829" s="234">
        <f t="shared" si="632"/>
        <v>0</v>
      </c>
      <c r="AI1829" s="214">
        <f t="shared" si="640"/>
        <v>0</v>
      </c>
      <c r="AK1829" s="229">
        <f t="shared" si="633"/>
        <v>0</v>
      </c>
      <c r="AL1829" s="226"/>
      <c r="AM1829" s="15"/>
      <c r="AN1829" s="232" t="e">
        <f t="shared" si="634"/>
        <v>#DIV/0!</v>
      </c>
      <c r="AO1829" s="214">
        <f t="shared" si="628"/>
        <v>0</v>
      </c>
      <c r="AQ1829" s="210"/>
      <c r="AR1829" s="231"/>
      <c r="AS1829" s="15"/>
      <c r="AT1829" s="232">
        <f t="shared" si="635"/>
        <v>0</v>
      </c>
      <c r="AU1829" s="235">
        <f t="shared" si="636"/>
        <v>0</v>
      </c>
      <c r="AY1829" s="210"/>
      <c r="AZ1829" s="231"/>
      <c r="BA1829" s="15"/>
      <c r="BB1829" s="232">
        <f t="shared" si="625"/>
        <v>0</v>
      </c>
      <c r="BC1829" s="235">
        <f t="shared" si="637"/>
        <v>0</v>
      </c>
      <c r="BG1829" s="210"/>
      <c r="BH1829" s="231"/>
      <c r="BI1829" s="15"/>
      <c r="BJ1829" s="232">
        <f t="shared" si="629"/>
        <v>0</v>
      </c>
      <c r="BK1829" s="235">
        <f t="shared" si="638"/>
        <v>0</v>
      </c>
      <c r="BM1829" s="109">
        <f t="shared" si="630"/>
        <v>-2.1302064095599822</v>
      </c>
      <c r="BN1829" s="213"/>
      <c r="BR1829" s="228"/>
      <c r="BS1829" s="311"/>
      <c r="BT1829" s="3"/>
      <c r="BU1829" s="213"/>
      <c r="BV1829" s="213"/>
      <c r="BW1829" s="291"/>
    </row>
    <row r="1830" spans="1:75" x14ac:dyDescent="0.2">
      <c r="A1830" s="210"/>
      <c r="B1830" s="211"/>
      <c r="C1830" s="848" t="str">
        <f ca="1">IF(ISERR(AVERAGE(INDIRECT("B"&amp;(ROW()-INT($B$1/2))):INDIRECT("B"&amp;(ROW()+INT($B$1/2))))),"",AVERAGE(INDIRECT("B"&amp;(ROW()-INT($B$1/2))):INDIRECT("B"&amp;(ROW()+INT($B$1/2)))))</f>
        <v/>
      </c>
      <c r="D1830" s="848">
        <f t="shared" si="624"/>
        <v>0</v>
      </c>
      <c r="E1830" s="275"/>
      <c r="F1830" s="15"/>
      <c r="G1830" s="3"/>
      <c r="H1830" s="3"/>
      <c r="I1830" s="3"/>
      <c r="J1830" s="3"/>
      <c r="K1830" s="3"/>
      <c r="L1830" s="554"/>
      <c r="M1830" s="545"/>
      <c r="N1830" s="546"/>
      <c r="O1830" s="5"/>
      <c r="P1830" s="216"/>
      <c r="Q1830" s="217"/>
      <c r="R1830" s="218"/>
      <c r="S1830" s="219">
        <f t="shared" si="641"/>
        <v>0</v>
      </c>
      <c r="T1830" s="220">
        <f t="shared" si="642"/>
        <v>0</v>
      </c>
      <c r="U1830" s="214">
        <f t="shared" si="639"/>
        <v>0</v>
      </c>
      <c r="W1830" s="221"/>
      <c r="X1830" s="222"/>
      <c r="Y1830" s="222"/>
      <c r="Z1830" s="223"/>
      <c r="AA1830" s="222"/>
      <c r="AB1830" s="224"/>
      <c r="AC1830" s="225"/>
      <c r="AD1830" s="2">
        <f t="shared" si="626"/>
        <v>0</v>
      </c>
      <c r="AE1830" s="2">
        <f t="shared" si="627"/>
        <v>0</v>
      </c>
      <c r="AF1830" s="226"/>
      <c r="AG1830" s="219">
        <f t="shared" si="631"/>
        <v>0</v>
      </c>
      <c r="AH1830" s="234">
        <f t="shared" si="632"/>
        <v>0</v>
      </c>
      <c r="AI1830" s="214">
        <f t="shared" si="640"/>
        <v>0</v>
      </c>
      <c r="AK1830" s="229">
        <f t="shared" si="633"/>
        <v>0</v>
      </c>
      <c r="AL1830" s="226"/>
      <c r="AM1830" s="15"/>
      <c r="AN1830" s="232" t="e">
        <f t="shared" si="634"/>
        <v>#DIV/0!</v>
      </c>
      <c r="AO1830" s="214">
        <f t="shared" si="628"/>
        <v>0</v>
      </c>
      <c r="AQ1830" s="210"/>
      <c r="AR1830" s="231"/>
      <c r="AS1830" s="15"/>
      <c r="AT1830" s="232">
        <f t="shared" si="635"/>
        <v>0</v>
      </c>
      <c r="AU1830" s="235">
        <f t="shared" si="636"/>
        <v>0</v>
      </c>
      <c r="AY1830" s="210"/>
      <c r="AZ1830" s="231"/>
      <c r="BA1830" s="15"/>
      <c r="BB1830" s="232">
        <f t="shared" si="625"/>
        <v>0</v>
      </c>
      <c r="BC1830" s="235">
        <f t="shared" si="637"/>
        <v>0</v>
      </c>
      <c r="BG1830" s="210"/>
      <c r="BH1830" s="231"/>
      <c r="BI1830" s="15"/>
      <c r="BJ1830" s="232">
        <f t="shared" si="629"/>
        <v>0</v>
      </c>
      <c r="BK1830" s="235">
        <f t="shared" si="638"/>
        <v>0</v>
      </c>
      <c r="BM1830" s="109">
        <f t="shared" si="630"/>
        <v>-2.1320387470577189</v>
      </c>
      <c r="BN1830" s="213"/>
      <c r="BR1830" s="228"/>
      <c r="BS1830" s="311"/>
      <c r="BT1830" s="3"/>
      <c r="BU1830" s="213"/>
      <c r="BV1830" s="213"/>
      <c r="BW1830" s="291"/>
    </row>
    <row r="1831" spans="1:75" x14ac:dyDescent="0.2">
      <c r="A1831" s="210"/>
      <c r="B1831" s="211"/>
      <c r="C1831" s="848" t="str">
        <f ca="1">IF(ISERR(AVERAGE(INDIRECT("B"&amp;(ROW()-INT($B$1/2))):INDIRECT("B"&amp;(ROW()+INT($B$1/2))))),"",AVERAGE(INDIRECT("B"&amp;(ROW()-INT($B$1/2))):INDIRECT("B"&amp;(ROW()+INT($B$1/2)))))</f>
        <v/>
      </c>
      <c r="D1831" s="848">
        <f t="shared" si="624"/>
        <v>0</v>
      </c>
      <c r="E1831" s="275"/>
      <c r="F1831" s="15"/>
      <c r="G1831" s="3"/>
      <c r="H1831" s="3"/>
      <c r="I1831" s="3"/>
      <c r="J1831" s="3"/>
      <c r="K1831" s="3"/>
      <c r="L1831" s="554"/>
      <c r="M1831" s="545"/>
      <c r="N1831" s="546"/>
      <c r="O1831" s="5"/>
      <c r="P1831" s="216"/>
      <c r="Q1831" s="217"/>
      <c r="R1831" s="218"/>
      <c r="S1831" s="219">
        <f t="shared" si="641"/>
        <v>0</v>
      </c>
      <c r="T1831" s="220">
        <f t="shared" si="642"/>
        <v>0</v>
      </c>
      <c r="U1831" s="214">
        <f t="shared" si="639"/>
        <v>0</v>
      </c>
      <c r="W1831" s="221"/>
      <c r="X1831" s="222"/>
      <c r="Y1831" s="222"/>
      <c r="Z1831" s="223"/>
      <c r="AA1831" s="222"/>
      <c r="AB1831" s="224"/>
      <c r="AC1831" s="225"/>
      <c r="AD1831" s="2">
        <f t="shared" si="626"/>
        <v>0</v>
      </c>
      <c r="AE1831" s="2">
        <f t="shared" si="627"/>
        <v>0</v>
      </c>
      <c r="AF1831" s="226"/>
      <c r="AG1831" s="219">
        <f t="shared" si="631"/>
        <v>0</v>
      </c>
      <c r="AH1831" s="234">
        <f t="shared" si="632"/>
        <v>0</v>
      </c>
      <c r="AI1831" s="214">
        <f t="shared" si="640"/>
        <v>0</v>
      </c>
      <c r="AK1831" s="229">
        <f t="shared" si="633"/>
        <v>0</v>
      </c>
      <c r="AL1831" s="226"/>
      <c r="AM1831" s="15"/>
      <c r="AN1831" s="232" t="e">
        <f t="shared" si="634"/>
        <v>#DIV/0!</v>
      </c>
      <c r="AO1831" s="214">
        <f t="shared" si="628"/>
        <v>0</v>
      </c>
      <c r="AQ1831" s="210"/>
      <c r="AR1831" s="231"/>
      <c r="AS1831" s="15"/>
      <c r="AT1831" s="232">
        <f t="shared" si="635"/>
        <v>0</v>
      </c>
      <c r="AU1831" s="235">
        <f t="shared" si="636"/>
        <v>0</v>
      </c>
      <c r="AY1831" s="210"/>
      <c r="AZ1831" s="231"/>
      <c r="BA1831" s="15"/>
      <c r="BB1831" s="232">
        <f t="shared" si="625"/>
        <v>0</v>
      </c>
      <c r="BC1831" s="235">
        <f t="shared" si="637"/>
        <v>0</v>
      </c>
      <c r="BG1831" s="210"/>
      <c r="BH1831" s="231"/>
      <c r="BI1831" s="15"/>
      <c r="BJ1831" s="232">
        <f t="shared" si="629"/>
        <v>0</v>
      </c>
      <c r="BK1831" s="235">
        <f t="shared" si="638"/>
        <v>0</v>
      </c>
      <c r="BM1831" s="109">
        <f t="shared" si="630"/>
        <v>-2.1338710845554556</v>
      </c>
      <c r="BN1831" s="213"/>
      <c r="BR1831" s="228"/>
      <c r="BS1831" s="311"/>
      <c r="BT1831" s="3"/>
      <c r="BU1831" s="213"/>
      <c r="BV1831" s="213"/>
      <c r="BW1831" s="291"/>
    </row>
    <row r="1832" spans="1:75" x14ac:dyDescent="0.2">
      <c r="A1832" s="210"/>
      <c r="B1832" s="211"/>
      <c r="C1832" s="848" t="str">
        <f ca="1">IF(ISERR(AVERAGE(INDIRECT("B"&amp;(ROW()-INT($B$1/2))):INDIRECT("B"&amp;(ROW()+INT($B$1/2))))),"",AVERAGE(INDIRECT("B"&amp;(ROW()-INT($B$1/2))):INDIRECT("B"&amp;(ROW()+INT($B$1/2)))))</f>
        <v/>
      </c>
      <c r="D1832" s="848">
        <f t="shared" si="624"/>
        <v>0</v>
      </c>
      <c r="E1832" s="275"/>
      <c r="F1832" s="15"/>
      <c r="G1832" s="3"/>
      <c r="H1832" s="3"/>
      <c r="I1832" s="3"/>
      <c r="J1832" s="3"/>
      <c r="K1832" s="3"/>
      <c r="L1832" s="554"/>
      <c r="M1832" s="545"/>
      <c r="N1832" s="546"/>
      <c r="O1832" s="5"/>
      <c r="P1832" s="216"/>
      <c r="Q1832" s="217"/>
      <c r="R1832" s="218"/>
      <c r="S1832" s="219">
        <f t="shared" si="641"/>
        <v>0</v>
      </c>
      <c r="T1832" s="220">
        <f t="shared" si="642"/>
        <v>0</v>
      </c>
      <c r="U1832" s="214">
        <f t="shared" si="639"/>
        <v>0</v>
      </c>
      <c r="W1832" s="221"/>
      <c r="X1832" s="222"/>
      <c r="Y1832" s="222"/>
      <c r="Z1832" s="223"/>
      <c r="AA1832" s="222"/>
      <c r="AB1832" s="224"/>
      <c r="AC1832" s="225"/>
      <c r="AD1832" s="2">
        <f t="shared" si="626"/>
        <v>0</v>
      </c>
      <c r="AE1832" s="2">
        <f t="shared" si="627"/>
        <v>0</v>
      </c>
      <c r="AF1832" s="226"/>
      <c r="AG1832" s="219">
        <f t="shared" si="631"/>
        <v>0</v>
      </c>
      <c r="AH1832" s="234">
        <f t="shared" si="632"/>
        <v>0</v>
      </c>
      <c r="AI1832" s="214">
        <f t="shared" si="640"/>
        <v>0</v>
      </c>
      <c r="AK1832" s="229">
        <f t="shared" si="633"/>
        <v>0</v>
      </c>
      <c r="AL1832" s="226"/>
      <c r="AM1832" s="15"/>
      <c r="AN1832" s="232" t="e">
        <f t="shared" si="634"/>
        <v>#DIV/0!</v>
      </c>
      <c r="AO1832" s="214">
        <f t="shared" si="628"/>
        <v>0</v>
      </c>
      <c r="AQ1832" s="210"/>
      <c r="AR1832" s="231"/>
      <c r="AS1832" s="15"/>
      <c r="AT1832" s="232">
        <f t="shared" si="635"/>
        <v>0</v>
      </c>
      <c r="AU1832" s="235">
        <f t="shared" si="636"/>
        <v>0</v>
      </c>
      <c r="AY1832" s="210"/>
      <c r="AZ1832" s="231"/>
      <c r="BA1832" s="15"/>
      <c r="BB1832" s="232">
        <f t="shared" si="625"/>
        <v>0</v>
      </c>
      <c r="BC1832" s="235">
        <f t="shared" si="637"/>
        <v>0</v>
      </c>
      <c r="BG1832" s="210"/>
      <c r="BH1832" s="231"/>
      <c r="BI1832" s="15"/>
      <c r="BJ1832" s="232">
        <f t="shared" si="629"/>
        <v>0</v>
      </c>
      <c r="BK1832" s="235">
        <f t="shared" si="638"/>
        <v>0</v>
      </c>
      <c r="BM1832" s="109">
        <f t="shared" si="630"/>
        <v>-2.1357034220531923</v>
      </c>
      <c r="BN1832" s="213"/>
      <c r="BR1832" s="228"/>
      <c r="BS1832" s="311"/>
      <c r="BT1832" s="3"/>
      <c r="BU1832" s="213"/>
      <c r="BV1832" s="213"/>
      <c r="BW1832" s="291"/>
    </row>
    <row r="1833" spans="1:75" x14ac:dyDescent="0.2">
      <c r="A1833" s="210"/>
      <c r="B1833" s="211"/>
      <c r="C1833" s="848" t="str">
        <f ca="1">IF(ISERR(AVERAGE(INDIRECT("B"&amp;(ROW()-INT($B$1/2))):INDIRECT("B"&amp;(ROW()+INT($B$1/2))))),"",AVERAGE(INDIRECT("B"&amp;(ROW()-INT($B$1/2))):INDIRECT("B"&amp;(ROW()+INT($B$1/2)))))</f>
        <v/>
      </c>
      <c r="D1833" s="848">
        <f t="shared" si="624"/>
        <v>0</v>
      </c>
      <c r="E1833" s="275"/>
      <c r="F1833" s="15"/>
      <c r="G1833" s="3"/>
      <c r="H1833" s="3"/>
      <c r="I1833" s="3"/>
      <c r="J1833" s="3"/>
      <c r="K1833" s="3"/>
      <c r="L1833" s="554"/>
      <c r="M1833" s="545"/>
      <c r="N1833" s="546"/>
      <c r="O1833" s="5"/>
      <c r="P1833" s="216"/>
      <c r="Q1833" s="217"/>
      <c r="R1833" s="218"/>
      <c r="S1833" s="219">
        <f t="shared" si="641"/>
        <v>0</v>
      </c>
      <c r="T1833" s="220">
        <f t="shared" si="642"/>
        <v>0</v>
      </c>
      <c r="U1833" s="214">
        <f t="shared" si="639"/>
        <v>0</v>
      </c>
      <c r="W1833" s="221"/>
      <c r="X1833" s="222"/>
      <c r="Y1833" s="222"/>
      <c r="Z1833" s="223"/>
      <c r="AA1833" s="222"/>
      <c r="AB1833" s="224"/>
      <c r="AC1833" s="225"/>
      <c r="AD1833" s="2">
        <f t="shared" si="626"/>
        <v>0</v>
      </c>
      <c r="AE1833" s="2">
        <f t="shared" si="627"/>
        <v>0</v>
      </c>
      <c r="AF1833" s="226"/>
      <c r="AG1833" s="219">
        <f t="shared" si="631"/>
        <v>0</v>
      </c>
      <c r="AH1833" s="234">
        <f t="shared" si="632"/>
        <v>0</v>
      </c>
      <c r="AI1833" s="214">
        <f t="shared" si="640"/>
        <v>0</v>
      </c>
      <c r="AK1833" s="229">
        <f t="shared" si="633"/>
        <v>0</v>
      </c>
      <c r="AL1833" s="226"/>
      <c r="AM1833" s="15"/>
      <c r="AN1833" s="232" t="e">
        <f t="shared" si="634"/>
        <v>#DIV/0!</v>
      </c>
      <c r="AO1833" s="214">
        <f t="shared" si="628"/>
        <v>0</v>
      </c>
      <c r="AQ1833" s="210"/>
      <c r="AR1833" s="231"/>
      <c r="AS1833" s="15"/>
      <c r="AT1833" s="232">
        <f t="shared" si="635"/>
        <v>0</v>
      </c>
      <c r="AU1833" s="235">
        <f t="shared" si="636"/>
        <v>0</v>
      </c>
      <c r="AY1833" s="210"/>
      <c r="AZ1833" s="231"/>
      <c r="BA1833" s="15"/>
      <c r="BB1833" s="232">
        <f t="shared" si="625"/>
        <v>0</v>
      </c>
      <c r="BC1833" s="235">
        <f t="shared" si="637"/>
        <v>0</v>
      </c>
      <c r="BG1833" s="210"/>
      <c r="BH1833" s="231"/>
      <c r="BI1833" s="15"/>
      <c r="BJ1833" s="232">
        <f t="shared" si="629"/>
        <v>0</v>
      </c>
      <c r="BK1833" s="235">
        <f t="shared" si="638"/>
        <v>0</v>
      </c>
      <c r="BM1833" s="109">
        <f t="shared" si="630"/>
        <v>-2.137535759550929</v>
      </c>
      <c r="BN1833" s="213"/>
      <c r="BR1833" s="228"/>
      <c r="BS1833" s="311"/>
      <c r="BT1833" s="3"/>
      <c r="BU1833" s="213"/>
      <c r="BV1833" s="213"/>
      <c r="BW1833" s="291"/>
    </row>
    <row r="1834" spans="1:75" x14ac:dyDescent="0.2">
      <c r="A1834" s="210"/>
      <c r="B1834" s="211"/>
      <c r="C1834" s="848" t="str">
        <f ca="1">IF(ISERR(AVERAGE(INDIRECT("B"&amp;(ROW()-INT($B$1/2))):INDIRECT("B"&amp;(ROW()+INT($B$1/2))))),"",AVERAGE(INDIRECT("B"&amp;(ROW()-INT($B$1/2))):INDIRECT("B"&amp;(ROW()+INT($B$1/2)))))</f>
        <v/>
      </c>
      <c r="D1834" s="848">
        <f t="shared" si="624"/>
        <v>0</v>
      </c>
      <c r="E1834" s="275"/>
      <c r="F1834" s="15"/>
      <c r="G1834" s="3"/>
      <c r="H1834" s="3"/>
      <c r="I1834" s="3"/>
      <c r="J1834" s="3"/>
      <c r="K1834" s="3"/>
      <c r="L1834" s="554"/>
      <c r="M1834" s="545"/>
      <c r="N1834" s="546"/>
      <c r="O1834" s="5"/>
      <c r="P1834" s="216"/>
      <c r="Q1834" s="217"/>
      <c r="R1834" s="218"/>
      <c r="S1834" s="219">
        <f t="shared" si="641"/>
        <v>0</v>
      </c>
      <c r="T1834" s="220">
        <f t="shared" si="642"/>
        <v>0</v>
      </c>
      <c r="U1834" s="214">
        <f t="shared" si="639"/>
        <v>0</v>
      </c>
      <c r="W1834" s="221"/>
      <c r="X1834" s="222"/>
      <c r="Y1834" s="222"/>
      <c r="Z1834" s="223"/>
      <c r="AA1834" s="222"/>
      <c r="AB1834" s="224"/>
      <c r="AC1834" s="225"/>
      <c r="AD1834" s="2">
        <f t="shared" si="626"/>
        <v>0</v>
      </c>
      <c r="AE1834" s="2">
        <f t="shared" si="627"/>
        <v>0</v>
      </c>
      <c r="AF1834" s="226"/>
      <c r="AG1834" s="219">
        <f t="shared" si="631"/>
        <v>0</v>
      </c>
      <c r="AH1834" s="234">
        <f t="shared" si="632"/>
        <v>0</v>
      </c>
      <c r="AI1834" s="214">
        <f t="shared" si="640"/>
        <v>0</v>
      </c>
      <c r="AK1834" s="229">
        <f t="shared" si="633"/>
        <v>0</v>
      </c>
      <c r="AL1834" s="226"/>
      <c r="AM1834" s="15"/>
      <c r="AN1834" s="232" t="e">
        <f t="shared" si="634"/>
        <v>#DIV/0!</v>
      </c>
      <c r="AO1834" s="214">
        <f t="shared" si="628"/>
        <v>0</v>
      </c>
      <c r="AQ1834" s="210"/>
      <c r="AR1834" s="231"/>
      <c r="AS1834" s="15"/>
      <c r="AT1834" s="232">
        <f t="shared" si="635"/>
        <v>0</v>
      </c>
      <c r="AU1834" s="235">
        <f t="shared" si="636"/>
        <v>0</v>
      </c>
      <c r="AY1834" s="210"/>
      <c r="AZ1834" s="231"/>
      <c r="BA1834" s="15"/>
      <c r="BB1834" s="232">
        <f t="shared" si="625"/>
        <v>0</v>
      </c>
      <c r="BC1834" s="235">
        <f t="shared" si="637"/>
        <v>0</v>
      </c>
      <c r="BG1834" s="210"/>
      <c r="BH1834" s="231"/>
      <c r="BI1834" s="15"/>
      <c r="BJ1834" s="232">
        <f t="shared" si="629"/>
        <v>0</v>
      </c>
      <c r="BK1834" s="235">
        <f t="shared" si="638"/>
        <v>0</v>
      </c>
      <c r="BM1834" s="109">
        <f t="shared" si="630"/>
        <v>-2.1393680970486657</v>
      </c>
      <c r="BN1834" s="213"/>
      <c r="BR1834" s="228"/>
      <c r="BS1834" s="311"/>
      <c r="BT1834" s="3"/>
      <c r="BU1834" s="213"/>
      <c r="BV1834" s="213"/>
      <c r="BW1834" s="291"/>
    </row>
    <row r="1835" spans="1:75" x14ac:dyDescent="0.2">
      <c r="A1835" s="210"/>
      <c r="B1835" s="211"/>
      <c r="C1835" s="848" t="str">
        <f ca="1">IF(ISERR(AVERAGE(INDIRECT("B"&amp;(ROW()-INT($B$1/2))):INDIRECT("B"&amp;(ROW()+INT($B$1/2))))),"",AVERAGE(INDIRECT("B"&amp;(ROW()-INT($B$1/2))):INDIRECT("B"&amp;(ROW()+INT($B$1/2)))))</f>
        <v/>
      </c>
      <c r="D1835" s="848">
        <f t="shared" si="624"/>
        <v>0</v>
      </c>
      <c r="E1835" s="275"/>
      <c r="F1835" s="15"/>
      <c r="G1835" s="3"/>
      <c r="H1835" s="3"/>
      <c r="I1835" s="3"/>
      <c r="J1835" s="3"/>
      <c r="K1835" s="3"/>
      <c r="L1835" s="554"/>
      <c r="M1835" s="545"/>
      <c r="N1835" s="546"/>
      <c r="O1835" s="5"/>
      <c r="P1835" s="216"/>
      <c r="Q1835" s="217"/>
      <c r="R1835" s="218"/>
      <c r="S1835" s="219">
        <f t="shared" si="641"/>
        <v>0</v>
      </c>
      <c r="T1835" s="220">
        <f t="shared" si="642"/>
        <v>0</v>
      </c>
      <c r="U1835" s="214">
        <f t="shared" si="639"/>
        <v>0</v>
      </c>
      <c r="W1835" s="221"/>
      <c r="X1835" s="222"/>
      <c r="Y1835" s="222"/>
      <c r="Z1835" s="223"/>
      <c r="AA1835" s="222"/>
      <c r="AB1835" s="224"/>
      <c r="AC1835" s="225"/>
      <c r="AD1835" s="2">
        <f t="shared" si="626"/>
        <v>0</v>
      </c>
      <c r="AE1835" s="2">
        <f t="shared" si="627"/>
        <v>0</v>
      </c>
      <c r="AF1835" s="226"/>
      <c r="AG1835" s="219">
        <f t="shared" si="631"/>
        <v>0</v>
      </c>
      <c r="AH1835" s="234">
        <f t="shared" si="632"/>
        <v>0</v>
      </c>
      <c r="AI1835" s="214">
        <f t="shared" si="640"/>
        <v>0</v>
      </c>
      <c r="AK1835" s="229">
        <f t="shared" si="633"/>
        <v>0</v>
      </c>
      <c r="AL1835" s="226"/>
      <c r="AM1835" s="15"/>
      <c r="AN1835" s="232" t="e">
        <f t="shared" si="634"/>
        <v>#DIV/0!</v>
      </c>
      <c r="AO1835" s="214">
        <f t="shared" si="628"/>
        <v>0</v>
      </c>
      <c r="AQ1835" s="210"/>
      <c r="AR1835" s="231"/>
      <c r="AS1835" s="15"/>
      <c r="AT1835" s="232">
        <f t="shared" si="635"/>
        <v>0</v>
      </c>
      <c r="AU1835" s="235">
        <f t="shared" si="636"/>
        <v>0</v>
      </c>
      <c r="AY1835" s="210"/>
      <c r="AZ1835" s="231"/>
      <c r="BA1835" s="15"/>
      <c r="BB1835" s="232">
        <f t="shared" si="625"/>
        <v>0</v>
      </c>
      <c r="BC1835" s="235">
        <f t="shared" si="637"/>
        <v>0</v>
      </c>
      <c r="BG1835" s="210"/>
      <c r="BH1835" s="231"/>
      <c r="BI1835" s="15"/>
      <c r="BJ1835" s="232">
        <f t="shared" si="629"/>
        <v>0</v>
      </c>
      <c r="BK1835" s="235">
        <f t="shared" si="638"/>
        <v>0</v>
      </c>
      <c r="BM1835" s="109">
        <f t="shared" si="630"/>
        <v>-2.1412004345464024</v>
      </c>
      <c r="BN1835" s="213"/>
      <c r="BR1835" s="228"/>
      <c r="BS1835" s="311"/>
      <c r="BT1835" s="3"/>
      <c r="BU1835" s="213"/>
      <c r="BV1835" s="213"/>
      <c r="BW1835" s="291"/>
    </row>
    <row r="1836" spans="1:75" x14ac:dyDescent="0.2">
      <c r="A1836" s="210"/>
      <c r="B1836" s="211"/>
      <c r="C1836" s="848" t="str">
        <f ca="1">IF(ISERR(AVERAGE(INDIRECT("B"&amp;(ROW()-INT($B$1/2))):INDIRECT("B"&amp;(ROW()+INT($B$1/2))))),"",AVERAGE(INDIRECT("B"&amp;(ROW()-INT($B$1/2))):INDIRECT("B"&amp;(ROW()+INT($B$1/2)))))</f>
        <v/>
      </c>
      <c r="D1836" s="848">
        <f t="shared" si="624"/>
        <v>0</v>
      </c>
      <c r="E1836" s="275"/>
      <c r="F1836" s="15"/>
      <c r="G1836" s="3"/>
      <c r="H1836" s="3"/>
      <c r="I1836" s="3"/>
      <c r="J1836" s="3"/>
      <c r="K1836" s="3"/>
      <c r="L1836" s="554"/>
      <c r="M1836" s="545"/>
      <c r="N1836" s="546"/>
      <c r="O1836" s="5"/>
      <c r="P1836" s="216"/>
      <c r="Q1836" s="217"/>
      <c r="R1836" s="218"/>
      <c r="S1836" s="219">
        <f t="shared" si="641"/>
        <v>0</v>
      </c>
      <c r="T1836" s="220">
        <f t="shared" si="642"/>
        <v>0</v>
      </c>
      <c r="U1836" s="214">
        <f t="shared" si="639"/>
        <v>0</v>
      </c>
      <c r="W1836" s="221"/>
      <c r="X1836" s="222"/>
      <c r="Y1836" s="222"/>
      <c r="Z1836" s="223"/>
      <c r="AA1836" s="222"/>
      <c r="AB1836" s="224"/>
      <c r="AC1836" s="225"/>
      <c r="AD1836" s="2">
        <f t="shared" si="626"/>
        <v>0</v>
      </c>
      <c r="AE1836" s="2">
        <f t="shared" si="627"/>
        <v>0</v>
      </c>
      <c r="AF1836" s="226"/>
      <c r="AG1836" s="219">
        <f t="shared" si="631"/>
        <v>0</v>
      </c>
      <c r="AH1836" s="234">
        <f t="shared" si="632"/>
        <v>0</v>
      </c>
      <c r="AI1836" s="214">
        <f t="shared" si="640"/>
        <v>0</v>
      </c>
      <c r="AK1836" s="229">
        <f t="shared" si="633"/>
        <v>0</v>
      </c>
      <c r="AL1836" s="226"/>
      <c r="AM1836" s="15"/>
      <c r="AN1836" s="232" t="e">
        <f t="shared" si="634"/>
        <v>#DIV/0!</v>
      </c>
      <c r="AO1836" s="214">
        <f t="shared" si="628"/>
        <v>0</v>
      </c>
      <c r="AQ1836" s="210"/>
      <c r="AR1836" s="231"/>
      <c r="AS1836" s="15"/>
      <c r="AT1836" s="232">
        <f t="shared" si="635"/>
        <v>0</v>
      </c>
      <c r="AU1836" s="235">
        <f t="shared" si="636"/>
        <v>0</v>
      </c>
      <c r="AY1836" s="210"/>
      <c r="AZ1836" s="231"/>
      <c r="BA1836" s="15"/>
      <c r="BB1836" s="232">
        <f t="shared" si="625"/>
        <v>0</v>
      </c>
      <c r="BC1836" s="235">
        <f t="shared" si="637"/>
        <v>0</v>
      </c>
      <c r="BG1836" s="210"/>
      <c r="BH1836" s="231"/>
      <c r="BI1836" s="15"/>
      <c r="BJ1836" s="232">
        <f t="shared" si="629"/>
        <v>0</v>
      </c>
      <c r="BK1836" s="235">
        <f t="shared" si="638"/>
        <v>0</v>
      </c>
      <c r="BM1836" s="109">
        <f t="shared" si="630"/>
        <v>-2.1430327720441391</v>
      </c>
      <c r="BN1836" s="213"/>
      <c r="BR1836" s="228"/>
      <c r="BS1836" s="311"/>
      <c r="BT1836" s="3"/>
      <c r="BU1836" s="213"/>
      <c r="BV1836" s="213"/>
      <c r="BW1836" s="291"/>
    </row>
    <row r="1837" spans="1:75" x14ac:dyDescent="0.2">
      <c r="A1837" s="210"/>
      <c r="B1837" s="211"/>
      <c r="C1837" s="848" t="str">
        <f ca="1">IF(ISERR(AVERAGE(INDIRECT("B"&amp;(ROW()-INT($B$1/2))):INDIRECT("B"&amp;(ROW()+INT($B$1/2))))),"",AVERAGE(INDIRECT("B"&amp;(ROW()-INT($B$1/2))):INDIRECT("B"&amp;(ROW()+INT($B$1/2)))))</f>
        <v/>
      </c>
      <c r="D1837" s="848">
        <f t="shared" si="624"/>
        <v>0</v>
      </c>
      <c r="E1837" s="275"/>
      <c r="F1837" s="15"/>
      <c r="G1837" s="3"/>
      <c r="H1837" s="3"/>
      <c r="I1837" s="3"/>
      <c r="J1837" s="3"/>
      <c r="K1837" s="3"/>
      <c r="L1837" s="554"/>
      <c r="M1837" s="545"/>
      <c r="N1837" s="546"/>
      <c r="O1837" s="5"/>
      <c r="P1837" s="216"/>
      <c r="Q1837" s="217"/>
      <c r="R1837" s="218"/>
      <c r="S1837" s="219">
        <f t="shared" si="641"/>
        <v>0</v>
      </c>
      <c r="T1837" s="220">
        <f t="shared" si="642"/>
        <v>0</v>
      </c>
      <c r="U1837" s="214">
        <f t="shared" si="639"/>
        <v>0</v>
      </c>
      <c r="W1837" s="221"/>
      <c r="X1837" s="222"/>
      <c r="Y1837" s="222"/>
      <c r="Z1837" s="223"/>
      <c r="AA1837" s="222"/>
      <c r="AB1837" s="224"/>
      <c r="AC1837" s="225"/>
      <c r="AD1837" s="2">
        <f t="shared" si="626"/>
        <v>0</v>
      </c>
      <c r="AE1837" s="2">
        <f t="shared" si="627"/>
        <v>0</v>
      </c>
      <c r="AF1837" s="226"/>
      <c r="AG1837" s="219">
        <f t="shared" si="631"/>
        <v>0</v>
      </c>
      <c r="AH1837" s="234">
        <f t="shared" si="632"/>
        <v>0</v>
      </c>
      <c r="AI1837" s="214">
        <f t="shared" si="640"/>
        <v>0</v>
      </c>
      <c r="AK1837" s="229">
        <f t="shared" si="633"/>
        <v>0</v>
      </c>
      <c r="AL1837" s="226"/>
      <c r="AM1837" s="15"/>
      <c r="AN1837" s="232" t="e">
        <f t="shared" si="634"/>
        <v>#DIV/0!</v>
      </c>
      <c r="AO1837" s="214">
        <f t="shared" si="628"/>
        <v>0</v>
      </c>
      <c r="AQ1837" s="210"/>
      <c r="AR1837" s="231"/>
      <c r="AS1837" s="15"/>
      <c r="AT1837" s="232">
        <f t="shared" si="635"/>
        <v>0</v>
      </c>
      <c r="AU1837" s="235">
        <f t="shared" si="636"/>
        <v>0</v>
      </c>
      <c r="AY1837" s="210"/>
      <c r="AZ1837" s="231"/>
      <c r="BA1837" s="15"/>
      <c r="BB1837" s="232">
        <f t="shared" si="625"/>
        <v>0</v>
      </c>
      <c r="BC1837" s="235">
        <f t="shared" si="637"/>
        <v>0</v>
      </c>
      <c r="BG1837" s="210"/>
      <c r="BH1837" s="231"/>
      <c r="BI1837" s="15"/>
      <c r="BJ1837" s="232">
        <f t="shared" si="629"/>
        <v>0</v>
      </c>
      <c r="BK1837" s="235">
        <f t="shared" si="638"/>
        <v>0</v>
      </c>
      <c r="BM1837" s="109">
        <f t="shared" si="630"/>
        <v>-2.1448651095418758</v>
      </c>
      <c r="BN1837" s="213"/>
      <c r="BR1837" s="228"/>
      <c r="BS1837" s="311"/>
      <c r="BT1837" s="3"/>
      <c r="BU1837" s="213"/>
      <c r="BV1837" s="213"/>
      <c r="BW1837" s="291"/>
    </row>
    <row r="1838" spans="1:75" x14ac:dyDescent="0.2">
      <c r="A1838" s="210"/>
      <c r="B1838" s="211"/>
      <c r="C1838" s="848" t="str">
        <f ca="1">IF(ISERR(AVERAGE(INDIRECT("B"&amp;(ROW()-INT($B$1/2))):INDIRECT("B"&amp;(ROW()+INT($B$1/2))))),"",AVERAGE(INDIRECT("B"&amp;(ROW()-INT($B$1/2))):INDIRECT("B"&amp;(ROW()+INT($B$1/2)))))</f>
        <v/>
      </c>
      <c r="D1838" s="848">
        <f t="shared" si="624"/>
        <v>0</v>
      </c>
      <c r="E1838" s="275"/>
      <c r="F1838" s="15"/>
      <c r="G1838" s="3"/>
      <c r="H1838" s="3"/>
      <c r="I1838" s="3"/>
      <c r="J1838" s="3"/>
      <c r="K1838" s="3"/>
      <c r="L1838" s="554"/>
      <c r="M1838" s="545"/>
      <c r="N1838" s="546"/>
      <c r="O1838" s="5"/>
      <c r="P1838" s="216"/>
      <c r="Q1838" s="217"/>
      <c r="R1838" s="218"/>
      <c r="S1838" s="219">
        <f t="shared" si="641"/>
        <v>0</v>
      </c>
      <c r="T1838" s="220">
        <f t="shared" si="642"/>
        <v>0</v>
      </c>
      <c r="U1838" s="214">
        <f t="shared" si="639"/>
        <v>0</v>
      </c>
      <c r="W1838" s="221"/>
      <c r="X1838" s="222"/>
      <c r="Y1838" s="222"/>
      <c r="Z1838" s="223"/>
      <c r="AA1838" s="222"/>
      <c r="AB1838" s="224"/>
      <c r="AC1838" s="225"/>
      <c r="AD1838" s="2">
        <f t="shared" si="626"/>
        <v>0</v>
      </c>
      <c r="AE1838" s="2">
        <f t="shared" si="627"/>
        <v>0</v>
      </c>
      <c r="AF1838" s="226"/>
      <c r="AG1838" s="219">
        <f t="shared" si="631"/>
        <v>0</v>
      </c>
      <c r="AH1838" s="234">
        <f t="shared" si="632"/>
        <v>0</v>
      </c>
      <c r="AI1838" s="214">
        <f t="shared" si="640"/>
        <v>0</v>
      </c>
      <c r="AK1838" s="229">
        <f t="shared" si="633"/>
        <v>0</v>
      </c>
      <c r="AL1838" s="226"/>
      <c r="AM1838" s="15"/>
      <c r="AN1838" s="232" t="e">
        <f t="shared" si="634"/>
        <v>#DIV/0!</v>
      </c>
      <c r="AO1838" s="214">
        <f t="shared" si="628"/>
        <v>0</v>
      </c>
      <c r="AQ1838" s="210"/>
      <c r="AR1838" s="231"/>
      <c r="AS1838" s="15"/>
      <c r="AT1838" s="232">
        <f t="shared" si="635"/>
        <v>0</v>
      </c>
      <c r="AU1838" s="235">
        <f t="shared" si="636"/>
        <v>0</v>
      </c>
      <c r="AY1838" s="210"/>
      <c r="AZ1838" s="231"/>
      <c r="BA1838" s="15"/>
      <c r="BB1838" s="232">
        <f t="shared" si="625"/>
        <v>0</v>
      </c>
      <c r="BC1838" s="235">
        <f t="shared" si="637"/>
        <v>0</v>
      </c>
      <c r="BG1838" s="210"/>
      <c r="BH1838" s="231"/>
      <c r="BI1838" s="15"/>
      <c r="BJ1838" s="232">
        <f t="shared" si="629"/>
        <v>0</v>
      </c>
      <c r="BK1838" s="235">
        <f t="shared" si="638"/>
        <v>0</v>
      </c>
      <c r="BM1838" s="109">
        <f t="shared" si="630"/>
        <v>-2.1466974470396125</v>
      </c>
      <c r="BN1838" s="213"/>
      <c r="BR1838" s="228"/>
      <c r="BS1838" s="311"/>
      <c r="BT1838" s="3"/>
      <c r="BU1838" s="213"/>
      <c r="BV1838" s="213"/>
      <c r="BW1838" s="291"/>
    </row>
    <row r="1839" spans="1:75" x14ac:dyDescent="0.2">
      <c r="A1839" s="210"/>
      <c r="B1839" s="211"/>
      <c r="C1839" s="848" t="str">
        <f ca="1">IF(ISERR(AVERAGE(INDIRECT("B"&amp;(ROW()-INT($B$1/2))):INDIRECT("B"&amp;(ROW()+INT($B$1/2))))),"",AVERAGE(INDIRECT("B"&amp;(ROW()-INT($B$1/2))):INDIRECT("B"&amp;(ROW()+INT($B$1/2)))))</f>
        <v/>
      </c>
      <c r="D1839" s="848">
        <f t="shared" si="624"/>
        <v>0</v>
      </c>
      <c r="E1839" s="275"/>
      <c r="F1839" s="15"/>
      <c r="G1839" s="3"/>
      <c r="H1839" s="3"/>
      <c r="I1839" s="3"/>
      <c r="J1839" s="3"/>
      <c r="K1839" s="3"/>
      <c r="L1839" s="554"/>
      <c r="M1839" s="545"/>
      <c r="N1839" s="546"/>
      <c r="O1839" s="5"/>
      <c r="P1839" s="216"/>
      <c r="Q1839" s="217"/>
      <c r="R1839" s="218"/>
      <c r="S1839" s="219">
        <f t="shared" si="641"/>
        <v>0</v>
      </c>
      <c r="T1839" s="220">
        <f t="shared" si="642"/>
        <v>0</v>
      </c>
      <c r="U1839" s="214">
        <f t="shared" si="639"/>
        <v>0</v>
      </c>
      <c r="W1839" s="221"/>
      <c r="X1839" s="222"/>
      <c r="Y1839" s="222"/>
      <c r="Z1839" s="223"/>
      <c r="AA1839" s="222"/>
      <c r="AB1839" s="224"/>
      <c r="AC1839" s="225"/>
      <c r="AD1839" s="2">
        <f t="shared" si="626"/>
        <v>0</v>
      </c>
      <c r="AE1839" s="2">
        <f t="shared" si="627"/>
        <v>0</v>
      </c>
      <c r="AF1839" s="226"/>
      <c r="AG1839" s="219">
        <f t="shared" si="631"/>
        <v>0</v>
      </c>
      <c r="AH1839" s="234">
        <f t="shared" si="632"/>
        <v>0</v>
      </c>
      <c r="AI1839" s="214">
        <f t="shared" si="640"/>
        <v>0</v>
      </c>
      <c r="AK1839" s="229">
        <f t="shared" si="633"/>
        <v>0</v>
      </c>
      <c r="AL1839" s="226"/>
      <c r="AM1839" s="15"/>
      <c r="AN1839" s="232" t="e">
        <f t="shared" si="634"/>
        <v>#DIV/0!</v>
      </c>
      <c r="AO1839" s="214">
        <f t="shared" si="628"/>
        <v>0</v>
      </c>
      <c r="AQ1839" s="210"/>
      <c r="AR1839" s="231"/>
      <c r="AS1839" s="15"/>
      <c r="AT1839" s="232">
        <f t="shared" si="635"/>
        <v>0</v>
      </c>
      <c r="AU1839" s="235">
        <f t="shared" si="636"/>
        <v>0</v>
      </c>
      <c r="AY1839" s="210"/>
      <c r="AZ1839" s="231"/>
      <c r="BA1839" s="15"/>
      <c r="BB1839" s="232">
        <f t="shared" si="625"/>
        <v>0</v>
      </c>
      <c r="BC1839" s="235">
        <f t="shared" si="637"/>
        <v>0</v>
      </c>
      <c r="BG1839" s="210"/>
      <c r="BH1839" s="231"/>
      <c r="BI1839" s="15"/>
      <c r="BJ1839" s="232">
        <f t="shared" si="629"/>
        <v>0</v>
      </c>
      <c r="BK1839" s="235">
        <f t="shared" si="638"/>
        <v>0</v>
      </c>
      <c r="BM1839" s="109">
        <f t="shared" si="630"/>
        <v>-2.1485297845373492</v>
      </c>
      <c r="BN1839" s="213"/>
      <c r="BR1839" s="228"/>
      <c r="BS1839" s="311"/>
      <c r="BT1839" s="3"/>
      <c r="BU1839" s="213"/>
      <c r="BV1839" s="213"/>
      <c r="BW1839" s="291"/>
    </row>
    <row r="1840" spans="1:75" x14ac:dyDescent="0.2">
      <c r="A1840" s="210"/>
      <c r="B1840" s="211"/>
      <c r="C1840" s="848" t="str">
        <f ca="1">IF(ISERR(AVERAGE(INDIRECT("B"&amp;(ROW()-INT($B$1/2))):INDIRECT("B"&amp;(ROW()+INT($B$1/2))))),"",AVERAGE(INDIRECT("B"&amp;(ROW()-INT($B$1/2))):INDIRECT("B"&amp;(ROW()+INT($B$1/2)))))</f>
        <v/>
      </c>
      <c r="D1840" s="848">
        <f t="shared" si="624"/>
        <v>0</v>
      </c>
      <c r="E1840" s="275"/>
      <c r="F1840" s="15"/>
      <c r="G1840" s="3"/>
      <c r="H1840" s="3"/>
      <c r="I1840" s="3"/>
      <c r="J1840" s="3"/>
      <c r="K1840" s="3"/>
      <c r="L1840" s="554"/>
      <c r="M1840" s="545"/>
      <c r="N1840" s="546"/>
      <c r="O1840" s="5"/>
      <c r="P1840" s="216"/>
      <c r="Q1840" s="217"/>
      <c r="R1840" s="218"/>
      <c r="S1840" s="219">
        <f t="shared" si="641"/>
        <v>0</v>
      </c>
      <c r="T1840" s="220">
        <f t="shared" si="642"/>
        <v>0</v>
      </c>
      <c r="U1840" s="214">
        <f t="shared" si="639"/>
        <v>0</v>
      </c>
      <c r="W1840" s="221"/>
      <c r="X1840" s="222"/>
      <c r="Y1840" s="222"/>
      <c r="Z1840" s="223"/>
      <c r="AA1840" s="222"/>
      <c r="AB1840" s="224"/>
      <c r="AC1840" s="225"/>
      <c r="AD1840" s="2">
        <f t="shared" si="626"/>
        <v>0</v>
      </c>
      <c r="AE1840" s="2">
        <f t="shared" si="627"/>
        <v>0</v>
      </c>
      <c r="AF1840" s="226"/>
      <c r="AG1840" s="219">
        <f t="shared" si="631"/>
        <v>0</v>
      </c>
      <c r="AH1840" s="234">
        <f t="shared" si="632"/>
        <v>0</v>
      </c>
      <c r="AI1840" s="214">
        <f t="shared" si="640"/>
        <v>0</v>
      </c>
      <c r="AK1840" s="229">
        <f t="shared" si="633"/>
        <v>0</v>
      </c>
      <c r="AL1840" s="226"/>
      <c r="AM1840" s="15"/>
      <c r="AN1840" s="232" t="e">
        <f t="shared" si="634"/>
        <v>#DIV/0!</v>
      </c>
      <c r="AO1840" s="214">
        <f t="shared" si="628"/>
        <v>0</v>
      </c>
      <c r="AQ1840" s="210"/>
      <c r="AR1840" s="231"/>
      <c r="AS1840" s="15"/>
      <c r="AT1840" s="232">
        <f t="shared" si="635"/>
        <v>0</v>
      </c>
      <c r="AU1840" s="235">
        <f t="shared" si="636"/>
        <v>0</v>
      </c>
      <c r="AY1840" s="210"/>
      <c r="AZ1840" s="231"/>
      <c r="BA1840" s="15"/>
      <c r="BB1840" s="232">
        <f t="shared" si="625"/>
        <v>0</v>
      </c>
      <c r="BC1840" s="235">
        <f t="shared" si="637"/>
        <v>0</v>
      </c>
      <c r="BG1840" s="210"/>
      <c r="BH1840" s="231"/>
      <c r="BI1840" s="15"/>
      <c r="BJ1840" s="232">
        <f t="shared" si="629"/>
        <v>0</v>
      </c>
      <c r="BK1840" s="235">
        <f t="shared" si="638"/>
        <v>0</v>
      </c>
      <c r="BM1840" s="109">
        <f t="shared" si="630"/>
        <v>-2.1503621220350859</v>
      </c>
      <c r="BN1840" s="213"/>
      <c r="BR1840" s="228"/>
      <c r="BS1840" s="311"/>
      <c r="BT1840" s="3"/>
      <c r="BU1840" s="213"/>
      <c r="BV1840" s="213"/>
      <c r="BW1840" s="291"/>
    </row>
    <row r="1841" spans="1:75" x14ac:dyDescent="0.2">
      <c r="A1841" s="210"/>
      <c r="B1841" s="211"/>
      <c r="C1841" s="848" t="str">
        <f ca="1">IF(ISERR(AVERAGE(INDIRECT("B"&amp;(ROW()-INT($B$1/2))):INDIRECT("B"&amp;(ROW()+INT($B$1/2))))),"",AVERAGE(INDIRECT("B"&amp;(ROW()-INT($B$1/2))):INDIRECT("B"&amp;(ROW()+INT($B$1/2)))))</f>
        <v/>
      </c>
      <c r="D1841" s="848">
        <f t="shared" si="624"/>
        <v>0</v>
      </c>
      <c r="E1841" s="275"/>
      <c r="F1841" s="15"/>
      <c r="G1841" s="3"/>
      <c r="H1841" s="3"/>
      <c r="I1841" s="3"/>
      <c r="J1841" s="3"/>
      <c r="K1841" s="3"/>
      <c r="L1841" s="554"/>
      <c r="M1841" s="545"/>
      <c r="N1841" s="546"/>
      <c r="O1841" s="5"/>
      <c r="P1841" s="216"/>
      <c r="Q1841" s="217"/>
      <c r="R1841" s="218"/>
      <c r="S1841" s="219">
        <f t="shared" si="641"/>
        <v>0</v>
      </c>
      <c r="T1841" s="220">
        <f t="shared" si="642"/>
        <v>0</v>
      </c>
      <c r="U1841" s="214">
        <f t="shared" si="639"/>
        <v>0</v>
      </c>
      <c r="W1841" s="221"/>
      <c r="X1841" s="222"/>
      <c r="Y1841" s="222"/>
      <c r="Z1841" s="223"/>
      <c r="AA1841" s="222"/>
      <c r="AB1841" s="224"/>
      <c r="AC1841" s="225"/>
      <c r="AD1841" s="2">
        <f t="shared" si="626"/>
        <v>0</v>
      </c>
      <c r="AE1841" s="2">
        <f t="shared" si="627"/>
        <v>0</v>
      </c>
      <c r="AF1841" s="226"/>
      <c r="AG1841" s="219">
        <f t="shared" si="631"/>
        <v>0</v>
      </c>
      <c r="AH1841" s="234">
        <f t="shared" si="632"/>
        <v>0</v>
      </c>
      <c r="AI1841" s="214">
        <f t="shared" si="640"/>
        <v>0</v>
      </c>
      <c r="AK1841" s="229">
        <f t="shared" si="633"/>
        <v>0</v>
      </c>
      <c r="AL1841" s="226"/>
      <c r="AM1841" s="15"/>
      <c r="AN1841" s="232" t="e">
        <f t="shared" si="634"/>
        <v>#DIV/0!</v>
      </c>
      <c r="AO1841" s="214">
        <f t="shared" si="628"/>
        <v>0</v>
      </c>
      <c r="AQ1841" s="210"/>
      <c r="AR1841" s="231"/>
      <c r="AS1841" s="15"/>
      <c r="AT1841" s="232">
        <f t="shared" si="635"/>
        <v>0</v>
      </c>
      <c r="AU1841" s="235">
        <f t="shared" si="636"/>
        <v>0</v>
      </c>
      <c r="AY1841" s="210"/>
      <c r="AZ1841" s="231"/>
      <c r="BA1841" s="15"/>
      <c r="BB1841" s="232">
        <f t="shared" si="625"/>
        <v>0</v>
      </c>
      <c r="BC1841" s="235">
        <f t="shared" si="637"/>
        <v>0</v>
      </c>
      <c r="BG1841" s="210"/>
      <c r="BH1841" s="231"/>
      <c r="BI1841" s="15"/>
      <c r="BJ1841" s="232">
        <f t="shared" si="629"/>
        <v>0</v>
      </c>
      <c r="BK1841" s="235">
        <f t="shared" si="638"/>
        <v>0</v>
      </c>
      <c r="BM1841" s="109">
        <f t="shared" si="630"/>
        <v>-2.1521944595328226</v>
      </c>
      <c r="BN1841" s="213"/>
      <c r="BR1841" s="228"/>
      <c r="BS1841" s="311"/>
      <c r="BT1841" s="3"/>
      <c r="BU1841" s="213"/>
      <c r="BV1841" s="213"/>
      <c r="BW1841" s="291"/>
    </row>
    <row r="1842" spans="1:75" x14ac:dyDescent="0.2">
      <c r="A1842" s="210"/>
      <c r="B1842" s="211"/>
      <c r="C1842" s="848" t="str">
        <f ca="1">IF(ISERR(AVERAGE(INDIRECT("B"&amp;(ROW()-INT($B$1/2))):INDIRECT("B"&amp;(ROW()+INT($B$1/2))))),"",AVERAGE(INDIRECT("B"&amp;(ROW()-INT($B$1/2))):INDIRECT("B"&amp;(ROW()+INT($B$1/2)))))</f>
        <v/>
      </c>
      <c r="D1842" s="848">
        <f t="shared" si="624"/>
        <v>0</v>
      </c>
      <c r="E1842" s="275"/>
      <c r="F1842" s="15"/>
      <c r="G1842" s="3"/>
      <c r="H1842" s="3"/>
      <c r="I1842" s="3"/>
      <c r="J1842" s="3"/>
      <c r="K1842" s="3"/>
      <c r="L1842" s="554"/>
      <c r="M1842" s="545"/>
      <c r="N1842" s="546"/>
      <c r="O1842" s="5"/>
      <c r="P1842" s="216"/>
      <c r="Q1842" s="217"/>
      <c r="R1842" s="218"/>
      <c r="S1842" s="219">
        <f t="shared" si="641"/>
        <v>0</v>
      </c>
      <c r="T1842" s="220">
        <f t="shared" si="642"/>
        <v>0</v>
      </c>
      <c r="U1842" s="214">
        <f t="shared" si="639"/>
        <v>0</v>
      </c>
      <c r="W1842" s="221"/>
      <c r="X1842" s="222"/>
      <c r="Y1842" s="222"/>
      <c r="Z1842" s="223"/>
      <c r="AA1842" s="222"/>
      <c r="AB1842" s="224"/>
      <c r="AC1842" s="225"/>
      <c r="AD1842" s="2">
        <f t="shared" si="626"/>
        <v>0</v>
      </c>
      <c r="AE1842" s="2">
        <f t="shared" si="627"/>
        <v>0</v>
      </c>
      <c r="AF1842" s="226"/>
      <c r="AG1842" s="219">
        <f t="shared" si="631"/>
        <v>0</v>
      </c>
      <c r="AH1842" s="234">
        <f t="shared" si="632"/>
        <v>0</v>
      </c>
      <c r="AI1842" s="214">
        <f t="shared" si="640"/>
        <v>0</v>
      </c>
      <c r="AK1842" s="229">
        <f t="shared" si="633"/>
        <v>0</v>
      </c>
      <c r="AL1842" s="226"/>
      <c r="AM1842" s="15"/>
      <c r="AN1842" s="232" t="e">
        <f t="shared" si="634"/>
        <v>#DIV/0!</v>
      </c>
      <c r="AO1842" s="214">
        <f t="shared" si="628"/>
        <v>0</v>
      </c>
      <c r="AQ1842" s="210"/>
      <c r="AR1842" s="231"/>
      <c r="AS1842" s="15"/>
      <c r="AT1842" s="232">
        <f t="shared" si="635"/>
        <v>0</v>
      </c>
      <c r="AU1842" s="235">
        <f t="shared" si="636"/>
        <v>0</v>
      </c>
      <c r="AY1842" s="210"/>
      <c r="AZ1842" s="231"/>
      <c r="BA1842" s="15"/>
      <c r="BB1842" s="232">
        <f t="shared" si="625"/>
        <v>0</v>
      </c>
      <c r="BC1842" s="235">
        <f t="shared" si="637"/>
        <v>0</v>
      </c>
      <c r="BG1842" s="210"/>
      <c r="BH1842" s="231"/>
      <c r="BI1842" s="15"/>
      <c r="BJ1842" s="232">
        <f t="shared" si="629"/>
        <v>0</v>
      </c>
      <c r="BK1842" s="235">
        <f t="shared" si="638"/>
        <v>0</v>
      </c>
      <c r="BM1842" s="109">
        <f t="shared" si="630"/>
        <v>-2.1540267970305593</v>
      </c>
      <c r="BN1842" s="213"/>
      <c r="BR1842" s="228"/>
      <c r="BS1842" s="311"/>
      <c r="BT1842" s="3"/>
      <c r="BU1842" s="213"/>
      <c r="BV1842" s="213"/>
      <c r="BW1842" s="291"/>
    </row>
    <row r="1843" spans="1:75" x14ac:dyDescent="0.2">
      <c r="A1843" s="210"/>
      <c r="B1843" s="211"/>
      <c r="C1843" s="848" t="str">
        <f ca="1">IF(ISERR(AVERAGE(INDIRECT("B"&amp;(ROW()-INT($B$1/2))):INDIRECT("B"&amp;(ROW()+INT($B$1/2))))),"",AVERAGE(INDIRECT("B"&amp;(ROW()-INT($B$1/2))):INDIRECT("B"&amp;(ROW()+INT($B$1/2)))))</f>
        <v/>
      </c>
      <c r="D1843" s="848">
        <f t="shared" si="624"/>
        <v>0</v>
      </c>
      <c r="E1843" s="275"/>
      <c r="F1843" s="15"/>
      <c r="G1843" s="3"/>
      <c r="H1843" s="3"/>
      <c r="I1843" s="3"/>
      <c r="J1843" s="3"/>
      <c r="K1843" s="3"/>
      <c r="L1843" s="554"/>
      <c r="M1843" s="545"/>
      <c r="N1843" s="546"/>
      <c r="O1843" s="5"/>
      <c r="P1843" s="216"/>
      <c r="Q1843" s="217"/>
      <c r="R1843" s="218"/>
      <c r="S1843" s="219">
        <f t="shared" si="641"/>
        <v>0</v>
      </c>
      <c r="T1843" s="220">
        <f t="shared" si="642"/>
        <v>0</v>
      </c>
      <c r="U1843" s="214">
        <f t="shared" si="639"/>
        <v>0</v>
      </c>
      <c r="W1843" s="221"/>
      <c r="X1843" s="222"/>
      <c r="Y1843" s="222"/>
      <c r="Z1843" s="223"/>
      <c r="AA1843" s="222"/>
      <c r="AB1843" s="224"/>
      <c r="AC1843" s="225"/>
      <c r="AD1843" s="2">
        <f t="shared" si="626"/>
        <v>0</v>
      </c>
      <c r="AE1843" s="2">
        <f t="shared" si="627"/>
        <v>0</v>
      </c>
      <c r="AF1843" s="226"/>
      <c r="AG1843" s="219">
        <f t="shared" si="631"/>
        <v>0</v>
      </c>
      <c r="AH1843" s="234">
        <f t="shared" si="632"/>
        <v>0</v>
      </c>
      <c r="AI1843" s="214">
        <f t="shared" si="640"/>
        <v>0</v>
      </c>
      <c r="AK1843" s="229">
        <f t="shared" si="633"/>
        <v>0</v>
      </c>
      <c r="AL1843" s="226"/>
      <c r="AM1843" s="15"/>
      <c r="AN1843" s="232" t="e">
        <f t="shared" si="634"/>
        <v>#DIV/0!</v>
      </c>
      <c r="AO1843" s="214">
        <f t="shared" si="628"/>
        <v>0</v>
      </c>
      <c r="AQ1843" s="210"/>
      <c r="AR1843" s="231"/>
      <c r="AS1843" s="15"/>
      <c r="AT1843" s="232">
        <f t="shared" si="635"/>
        <v>0</v>
      </c>
      <c r="AU1843" s="235">
        <f t="shared" si="636"/>
        <v>0</v>
      </c>
      <c r="AY1843" s="210"/>
      <c r="AZ1843" s="231"/>
      <c r="BA1843" s="15"/>
      <c r="BB1843" s="232">
        <f t="shared" si="625"/>
        <v>0</v>
      </c>
      <c r="BC1843" s="235">
        <f t="shared" si="637"/>
        <v>0</v>
      </c>
      <c r="BG1843" s="210"/>
      <c r="BH1843" s="231"/>
      <c r="BI1843" s="15"/>
      <c r="BJ1843" s="232">
        <f t="shared" si="629"/>
        <v>0</v>
      </c>
      <c r="BK1843" s="235">
        <f t="shared" si="638"/>
        <v>0</v>
      </c>
      <c r="BM1843" s="109">
        <f t="shared" si="630"/>
        <v>-2.155859134528296</v>
      </c>
      <c r="BN1843" s="213"/>
      <c r="BR1843" s="228"/>
      <c r="BS1843" s="311"/>
      <c r="BT1843" s="3"/>
      <c r="BU1843" s="213"/>
      <c r="BV1843" s="213"/>
      <c r="BW1843" s="291"/>
    </row>
    <row r="1844" spans="1:75" x14ac:dyDescent="0.2">
      <c r="A1844" s="210"/>
      <c r="B1844" s="211"/>
      <c r="C1844" s="848" t="str">
        <f ca="1">IF(ISERR(AVERAGE(INDIRECT("B"&amp;(ROW()-INT($B$1/2))):INDIRECT("B"&amp;(ROW()+INT($B$1/2))))),"",AVERAGE(INDIRECT("B"&amp;(ROW()-INT($B$1/2))):INDIRECT("B"&amp;(ROW()+INT($B$1/2)))))</f>
        <v/>
      </c>
      <c r="D1844" s="848">
        <f t="shared" si="624"/>
        <v>0</v>
      </c>
      <c r="E1844" s="275"/>
      <c r="F1844" s="15"/>
      <c r="G1844" s="3"/>
      <c r="H1844" s="3"/>
      <c r="I1844" s="3"/>
      <c r="J1844" s="3"/>
      <c r="K1844" s="3"/>
      <c r="L1844" s="554"/>
      <c r="M1844" s="545"/>
      <c r="N1844" s="546"/>
      <c r="O1844" s="5"/>
      <c r="P1844" s="216"/>
      <c r="Q1844" s="217"/>
      <c r="R1844" s="218"/>
      <c r="S1844" s="219">
        <f t="shared" si="641"/>
        <v>0</v>
      </c>
      <c r="T1844" s="220">
        <f t="shared" si="642"/>
        <v>0</v>
      </c>
      <c r="U1844" s="214">
        <f t="shared" si="639"/>
        <v>0</v>
      </c>
      <c r="W1844" s="221"/>
      <c r="X1844" s="222"/>
      <c r="Y1844" s="222"/>
      <c r="Z1844" s="223"/>
      <c r="AA1844" s="222"/>
      <c r="AB1844" s="224"/>
      <c r="AC1844" s="225"/>
      <c r="AD1844" s="2">
        <f t="shared" si="626"/>
        <v>0</v>
      </c>
      <c r="AE1844" s="2">
        <f t="shared" si="627"/>
        <v>0</v>
      </c>
      <c r="AF1844" s="226"/>
      <c r="AG1844" s="219">
        <f t="shared" si="631"/>
        <v>0</v>
      </c>
      <c r="AH1844" s="234">
        <f t="shared" si="632"/>
        <v>0</v>
      </c>
      <c r="AI1844" s="214">
        <f t="shared" si="640"/>
        <v>0</v>
      </c>
      <c r="AK1844" s="229">
        <f t="shared" si="633"/>
        <v>0</v>
      </c>
      <c r="AL1844" s="226"/>
      <c r="AM1844" s="15"/>
      <c r="AN1844" s="232" t="e">
        <f t="shared" si="634"/>
        <v>#DIV/0!</v>
      </c>
      <c r="AO1844" s="214">
        <f t="shared" si="628"/>
        <v>0</v>
      </c>
      <c r="AQ1844" s="210"/>
      <c r="AR1844" s="231"/>
      <c r="AS1844" s="15"/>
      <c r="AT1844" s="232">
        <f t="shared" si="635"/>
        <v>0</v>
      </c>
      <c r="AU1844" s="235">
        <f t="shared" si="636"/>
        <v>0</v>
      </c>
      <c r="AY1844" s="210"/>
      <c r="AZ1844" s="231"/>
      <c r="BA1844" s="15"/>
      <c r="BB1844" s="232">
        <f t="shared" si="625"/>
        <v>0</v>
      </c>
      <c r="BC1844" s="235">
        <f t="shared" si="637"/>
        <v>0</v>
      </c>
      <c r="BG1844" s="210"/>
      <c r="BH1844" s="231"/>
      <c r="BI1844" s="15"/>
      <c r="BJ1844" s="232">
        <f t="shared" si="629"/>
        <v>0</v>
      </c>
      <c r="BK1844" s="235">
        <f t="shared" si="638"/>
        <v>0</v>
      </c>
      <c r="BM1844" s="109">
        <f t="shared" si="630"/>
        <v>-2.1576914720260327</v>
      </c>
      <c r="BN1844" s="213"/>
      <c r="BR1844" s="228"/>
      <c r="BS1844" s="311"/>
      <c r="BT1844" s="3"/>
      <c r="BU1844" s="213"/>
      <c r="BV1844" s="213"/>
      <c r="BW1844" s="291"/>
    </row>
    <row r="1845" spans="1:75" x14ac:dyDescent="0.2">
      <c r="A1845" s="210"/>
      <c r="B1845" s="211"/>
      <c r="C1845" s="848" t="str">
        <f ca="1">IF(ISERR(AVERAGE(INDIRECT("B"&amp;(ROW()-INT($B$1/2))):INDIRECT("B"&amp;(ROW()+INT($B$1/2))))),"",AVERAGE(INDIRECT("B"&amp;(ROW()-INT($B$1/2))):INDIRECT("B"&amp;(ROW()+INT($B$1/2)))))</f>
        <v/>
      </c>
      <c r="D1845" s="848">
        <f t="shared" si="624"/>
        <v>0</v>
      </c>
      <c r="E1845" s="275"/>
      <c r="F1845" s="15"/>
      <c r="G1845" s="3"/>
      <c r="H1845" s="3"/>
      <c r="I1845" s="3"/>
      <c r="J1845" s="3"/>
      <c r="K1845" s="3"/>
      <c r="L1845" s="554"/>
      <c r="M1845" s="545"/>
      <c r="N1845" s="546"/>
      <c r="O1845" s="5"/>
      <c r="P1845" s="216"/>
      <c r="Q1845" s="217"/>
      <c r="R1845" s="218"/>
      <c r="S1845" s="219">
        <f t="shared" si="641"/>
        <v>0</v>
      </c>
      <c r="T1845" s="220">
        <f t="shared" si="642"/>
        <v>0</v>
      </c>
      <c r="U1845" s="214">
        <f t="shared" si="639"/>
        <v>0</v>
      </c>
      <c r="W1845" s="221"/>
      <c r="X1845" s="222"/>
      <c r="Y1845" s="222"/>
      <c r="Z1845" s="223"/>
      <c r="AA1845" s="222"/>
      <c r="AB1845" s="224"/>
      <c r="AC1845" s="225"/>
      <c r="AD1845" s="2">
        <f t="shared" si="626"/>
        <v>0</v>
      </c>
      <c r="AE1845" s="2">
        <f t="shared" si="627"/>
        <v>0</v>
      </c>
      <c r="AF1845" s="226"/>
      <c r="AG1845" s="219">
        <f t="shared" si="631"/>
        <v>0</v>
      </c>
      <c r="AH1845" s="234">
        <f t="shared" si="632"/>
        <v>0</v>
      </c>
      <c r="AI1845" s="214">
        <f t="shared" si="640"/>
        <v>0</v>
      </c>
      <c r="AK1845" s="229">
        <f t="shared" si="633"/>
        <v>0</v>
      </c>
      <c r="AL1845" s="226"/>
      <c r="AM1845" s="15"/>
      <c r="AN1845" s="232" t="e">
        <f t="shared" si="634"/>
        <v>#DIV/0!</v>
      </c>
      <c r="AO1845" s="214">
        <f t="shared" si="628"/>
        <v>0</v>
      </c>
      <c r="AQ1845" s="210"/>
      <c r="AR1845" s="231"/>
      <c r="AS1845" s="15"/>
      <c r="AT1845" s="232">
        <f t="shared" si="635"/>
        <v>0</v>
      </c>
      <c r="AU1845" s="235">
        <f t="shared" si="636"/>
        <v>0</v>
      </c>
      <c r="AY1845" s="210"/>
      <c r="AZ1845" s="231"/>
      <c r="BA1845" s="15"/>
      <c r="BB1845" s="232">
        <f t="shared" si="625"/>
        <v>0</v>
      </c>
      <c r="BC1845" s="235">
        <f t="shared" si="637"/>
        <v>0</v>
      </c>
      <c r="BG1845" s="210"/>
      <c r="BH1845" s="231"/>
      <c r="BI1845" s="15"/>
      <c r="BJ1845" s="232">
        <f t="shared" si="629"/>
        <v>0</v>
      </c>
      <c r="BK1845" s="235">
        <f t="shared" si="638"/>
        <v>0</v>
      </c>
      <c r="BM1845" s="109">
        <f t="shared" si="630"/>
        <v>-2.1595238095237694</v>
      </c>
      <c r="BN1845" s="213"/>
      <c r="BR1845" s="228"/>
      <c r="BS1845" s="311"/>
      <c r="BT1845" s="3"/>
      <c r="BU1845" s="213"/>
      <c r="BV1845" s="213"/>
      <c r="BW1845" s="291"/>
    </row>
    <row r="1846" spans="1:75" x14ac:dyDescent="0.2">
      <c r="A1846" s="210"/>
      <c r="B1846" s="211"/>
      <c r="C1846" s="848" t="str">
        <f ca="1">IF(ISERR(AVERAGE(INDIRECT("B"&amp;(ROW()-INT($B$1/2))):INDIRECT("B"&amp;(ROW()+INT($B$1/2))))),"",AVERAGE(INDIRECT("B"&amp;(ROW()-INT($B$1/2))):INDIRECT("B"&amp;(ROW()+INT($B$1/2)))))</f>
        <v/>
      </c>
      <c r="D1846" s="848">
        <f t="shared" si="624"/>
        <v>0</v>
      </c>
      <c r="E1846" s="275"/>
      <c r="F1846" s="15"/>
      <c r="G1846" s="3"/>
      <c r="H1846" s="3"/>
      <c r="I1846" s="3"/>
      <c r="J1846" s="3"/>
      <c r="K1846" s="3"/>
      <c r="L1846" s="554"/>
      <c r="M1846" s="545"/>
      <c r="N1846" s="546"/>
      <c r="O1846" s="5"/>
      <c r="P1846" s="216"/>
      <c r="Q1846" s="217"/>
      <c r="R1846" s="218"/>
      <c r="S1846" s="219">
        <f t="shared" si="641"/>
        <v>0</v>
      </c>
      <c r="T1846" s="220">
        <f t="shared" si="642"/>
        <v>0</v>
      </c>
      <c r="U1846" s="214">
        <f t="shared" si="639"/>
        <v>0</v>
      </c>
      <c r="W1846" s="221"/>
      <c r="X1846" s="222"/>
      <c r="Y1846" s="222"/>
      <c r="Z1846" s="223"/>
      <c r="AA1846" s="222"/>
      <c r="AB1846" s="224"/>
      <c r="AC1846" s="225"/>
      <c r="AD1846" s="2">
        <f t="shared" si="626"/>
        <v>0</v>
      </c>
      <c r="AE1846" s="2">
        <f t="shared" si="627"/>
        <v>0</v>
      </c>
      <c r="AF1846" s="226"/>
      <c r="AG1846" s="219">
        <f t="shared" si="631"/>
        <v>0</v>
      </c>
      <c r="AH1846" s="234">
        <f t="shared" si="632"/>
        <v>0</v>
      </c>
      <c r="AI1846" s="214">
        <f t="shared" si="640"/>
        <v>0</v>
      </c>
      <c r="AK1846" s="229">
        <f t="shared" si="633"/>
        <v>0</v>
      </c>
      <c r="AL1846" s="226"/>
      <c r="AM1846" s="15"/>
      <c r="AN1846" s="232" t="e">
        <f t="shared" si="634"/>
        <v>#DIV/0!</v>
      </c>
      <c r="AO1846" s="214">
        <f t="shared" si="628"/>
        <v>0</v>
      </c>
      <c r="AQ1846" s="210"/>
      <c r="AR1846" s="231"/>
      <c r="AS1846" s="15"/>
      <c r="AT1846" s="232">
        <f t="shared" si="635"/>
        <v>0</v>
      </c>
      <c r="AU1846" s="235">
        <f t="shared" si="636"/>
        <v>0</v>
      </c>
      <c r="AY1846" s="210"/>
      <c r="AZ1846" s="231"/>
      <c r="BA1846" s="15"/>
      <c r="BB1846" s="232">
        <f t="shared" si="625"/>
        <v>0</v>
      </c>
      <c r="BC1846" s="235">
        <f t="shared" si="637"/>
        <v>0</v>
      </c>
      <c r="BG1846" s="210"/>
      <c r="BH1846" s="231"/>
      <c r="BI1846" s="15"/>
      <c r="BJ1846" s="232">
        <f t="shared" si="629"/>
        <v>0</v>
      </c>
      <c r="BK1846" s="235">
        <f t="shared" si="638"/>
        <v>0</v>
      </c>
      <c r="BM1846" s="109">
        <f t="shared" si="630"/>
        <v>-2.1613561470215061</v>
      </c>
      <c r="BN1846" s="213"/>
      <c r="BR1846" s="228"/>
      <c r="BS1846" s="311"/>
      <c r="BT1846" s="3"/>
      <c r="BU1846" s="213"/>
      <c r="BV1846" s="213"/>
      <c r="BW1846" s="291"/>
    </row>
    <row r="1847" spans="1:75" x14ac:dyDescent="0.2">
      <c r="A1847" s="210"/>
      <c r="B1847" s="211"/>
      <c r="C1847" s="848" t="str">
        <f ca="1">IF(ISERR(AVERAGE(INDIRECT("B"&amp;(ROW()-INT($B$1/2))):INDIRECT("B"&amp;(ROW()+INT($B$1/2))))),"",AVERAGE(INDIRECT("B"&amp;(ROW()-INT($B$1/2))):INDIRECT("B"&amp;(ROW()+INT($B$1/2)))))</f>
        <v/>
      </c>
      <c r="D1847" s="848">
        <f t="shared" si="624"/>
        <v>0</v>
      </c>
      <c r="E1847" s="275"/>
      <c r="F1847" s="15"/>
      <c r="G1847" s="3"/>
      <c r="H1847" s="3"/>
      <c r="I1847" s="3"/>
      <c r="J1847" s="3"/>
      <c r="K1847" s="3"/>
      <c r="L1847" s="554"/>
      <c r="M1847" s="545"/>
      <c r="N1847" s="546"/>
      <c r="O1847" s="5"/>
      <c r="P1847" s="216"/>
      <c r="Q1847" s="217"/>
      <c r="R1847" s="218"/>
      <c r="S1847" s="219">
        <f t="shared" si="641"/>
        <v>0</v>
      </c>
      <c r="T1847" s="220">
        <f t="shared" si="642"/>
        <v>0</v>
      </c>
      <c r="U1847" s="214">
        <f t="shared" si="639"/>
        <v>0</v>
      </c>
      <c r="W1847" s="221"/>
      <c r="X1847" s="222"/>
      <c r="Y1847" s="222"/>
      <c r="Z1847" s="223"/>
      <c r="AA1847" s="222"/>
      <c r="AB1847" s="224"/>
      <c r="AC1847" s="225"/>
      <c r="AD1847" s="2">
        <f t="shared" si="626"/>
        <v>0</v>
      </c>
      <c r="AE1847" s="2">
        <f t="shared" si="627"/>
        <v>0</v>
      </c>
      <c r="AF1847" s="226"/>
      <c r="AG1847" s="219">
        <f t="shared" si="631"/>
        <v>0</v>
      </c>
      <c r="AH1847" s="234">
        <f t="shared" si="632"/>
        <v>0</v>
      </c>
      <c r="AI1847" s="214">
        <f t="shared" si="640"/>
        <v>0</v>
      </c>
      <c r="AK1847" s="229">
        <f t="shared" si="633"/>
        <v>0</v>
      </c>
      <c r="AL1847" s="226"/>
      <c r="AM1847" s="15"/>
      <c r="AN1847" s="232" t="e">
        <f t="shared" si="634"/>
        <v>#DIV/0!</v>
      </c>
      <c r="AO1847" s="214">
        <f t="shared" si="628"/>
        <v>0</v>
      </c>
      <c r="AQ1847" s="210"/>
      <c r="AR1847" s="231"/>
      <c r="AS1847" s="15"/>
      <c r="AT1847" s="232">
        <f t="shared" si="635"/>
        <v>0</v>
      </c>
      <c r="AU1847" s="235">
        <f t="shared" si="636"/>
        <v>0</v>
      </c>
      <c r="AY1847" s="210"/>
      <c r="AZ1847" s="231"/>
      <c r="BA1847" s="15"/>
      <c r="BB1847" s="232">
        <f t="shared" si="625"/>
        <v>0</v>
      </c>
      <c r="BC1847" s="235">
        <f t="shared" si="637"/>
        <v>0</v>
      </c>
      <c r="BG1847" s="210"/>
      <c r="BH1847" s="231"/>
      <c r="BI1847" s="15"/>
      <c r="BJ1847" s="232">
        <f t="shared" si="629"/>
        <v>0</v>
      </c>
      <c r="BK1847" s="235">
        <f t="shared" si="638"/>
        <v>0</v>
      </c>
      <c r="BM1847" s="109">
        <f t="shared" si="630"/>
        <v>-2.1631884845192428</v>
      </c>
      <c r="BN1847" s="213"/>
      <c r="BR1847" s="228"/>
      <c r="BS1847" s="311"/>
      <c r="BT1847" s="3"/>
      <c r="BU1847" s="213"/>
      <c r="BV1847" s="213"/>
      <c r="BW1847" s="291"/>
    </row>
    <row r="1848" spans="1:75" x14ac:dyDescent="0.2">
      <c r="A1848" s="210"/>
      <c r="B1848" s="211"/>
      <c r="C1848" s="848" t="str">
        <f ca="1">IF(ISERR(AVERAGE(INDIRECT("B"&amp;(ROW()-INT($B$1/2))):INDIRECT("B"&amp;(ROW()+INT($B$1/2))))),"",AVERAGE(INDIRECT("B"&amp;(ROW()-INT($B$1/2))):INDIRECT("B"&amp;(ROW()+INT($B$1/2)))))</f>
        <v/>
      </c>
      <c r="D1848" s="848">
        <f t="shared" si="624"/>
        <v>0</v>
      </c>
      <c r="E1848" s="275"/>
      <c r="F1848" s="15"/>
      <c r="G1848" s="3"/>
      <c r="H1848" s="3"/>
      <c r="I1848" s="3"/>
      <c r="J1848" s="3"/>
      <c r="K1848" s="3"/>
      <c r="L1848" s="554"/>
      <c r="M1848" s="545"/>
      <c r="N1848" s="546"/>
      <c r="O1848" s="5"/>
      <c r="P1848" s="216"/>
      <c r="Q1848" s="217"/>
      <c r="R1848" s="218"/>
      <c r="S1848" s="219">
        <f t="shared" si="641"/>
        <v>0</v>
      </c>
      <c r="T1848" s="220">
        <f t="shared" si="642"/>
        <v>0</v>
      </c>
      <c r="U1848" s="214">
        <f t="shared" si="639"/>
        <v>0</v>
      </c>
      <c r="W1848" s="221"/>
      <c r="X1848" s="222"/>
      <c r="Y1848" s="222"/>
      <c r="Z1848" s="223"/>
      <c r="AA1848" s="222"/>
      <c r="AB1848" s="224"/>
      <c r="AC1848" s="225"/>
      <c r="AD1848" s="2">
        <f t="shared" si="626"/>
        <v>0</v>
      </c>
      <c r="AE1848" s="2">
        <f t="shared" si="627"/>
        <v>0</v>
      </c>
      <c r="AF1848" s="226"/>
      <c r="AG1848" s="219">
        <f t="shared" si="631"/>
        <v>0</v>
      </c>
      <c r="AH1848" s="234">
        <f t="shared" si="632"/>
        <v>0</v>
      </c>
      <c r="AI1848" s="214">
        <f t="shared" si="640"/>
        <v>0</v>
      </c>
      <c r="AK1848" s="229">
        <f t="shared" si="633"/>
        <v>0</v>
      </c>
      <c r="AL1848" s="226"/>
      <c r="AM1848" s="15"/>
      <c r="AN1848" s="232" t="e">
        <f t="shared" si="634"/>
        <v>#DIV/0!</v>
      </c>
      <c r="AO1848" s="214">
        <f t="shared" si="628"/>
        <v>0</v>
      </c>
      <c r="AQ1848" s="210"/>
      <c r="AR1848" s="231"/>
      <c r="AS1848" s="15"/>
      <c r="AT1848" s="232">
        <f t="shared" si="635"/>
        <v>0</v>
      </c>
      <c r="AU1848" s="235">
        <f t="shared" si="636"/>
        <v>0</v>
      </c>
      <c r="AY1848" s="210"/>
      <c r="AZ1848" s="231"/>
      <c r="BA1848" s="15"/>
      <c r="BB1848" s="232">
        <f t="shared" si="625"/>
        <v>0</v>
      </c>
      <c r="BC1848" s="235">
        <f t="shared" si="637"/>
        <v>0</v>
      </c>
      <c r="BG1848" s="210"/>
      <c r="BH1848" s="231"/>
      <c r="BI1848" s="15"/>
      <c r="BJ1848" s="232">
        <f t="shared" si="629"/>
        <v>0</v>
      </c>
      <c r="BK1848" s="235">
        <f t="shared" si="638"/>
        <v>0</v>
      </c>
      <c r="BM1848" s="109">
        <f t="shared" si="630"/>
        <v>-2.1650208220169795</v>
      </c>
      <c r="BN1848" s="213"/>
      <c r="BR1848" s="228"/>
      <c r="BS1848" s="311"/>
      <c r="BT1848" s="3"/>
      <c r="BU1848" s="213"/>
      <c r="BV1848" s="213"/>
      <c r="BW1848" s="291"/>
    </row>
    <row r="1849" spans="1:75" x14ac:dyDescent="0.2">
      <c r="A1849" s="210"/>
      <c r="B1849" s="211"/>
      <c r="C1849" s="848" t="str">
        <f ca="1">IF(ISERR(AVERAGE(INDIRECT("B"&amp;(ROW()-INT($B$1/2))):INDIRECT("B"&amp;(ROW()+INT($B$1/2))))),"",AVERAGE(INDIRECT("B"&amp;(ROW()-INT($B$1/2))):INDIRECT("B"&amp;(ROW()+INT($B$1/2)))))</f>
        <v/>
      </c>
      <c r="D1849" s="848">
        <f t="shared" si="624"/>
        <v>0</v>
      </c>
      <c r="E1849" s="275"/>
      <c r="F1849" s="15"/>
      <c r="G1849" s="3"/>
      <c r="H1849" s="3"/>
      <c r="I1849" s="3"/>
      <c r="J1849" s="3"/>
      <c r="K1849" s="3"/>
      <c r="L1849" s="554"/>
      <c r="M1849" s="545"/>
      <c r="N1849" s="546"/>
      <c r="O1849" s="5"/>
      <c r="P1849" s="216"/>
      <c r="Q1849" s="217"/>
      <c r="R1849" s="218"/>
      <c r="S1849" s="219">
        <f t="shared" si="641"/>
        <v>0</v>
      </c>
      <c r="T1849" s="220">
        <f t="shared" si="642"/>
        <v>0</v>
      </c>
      <c r="U1849" s="214">
        <f t="shared" si="639"/>
        <v>0</v>
      </c>
      <c r="W1849" s="221"/>
      <c r="X1849" s="222"/>
      <c r="Y1849" s="222"/>
      <c r="Z1849" s="223"/>
      <c r="AA1849" s="222"/>
      <c r="AB1849" s="224"/>
      <c r="AC1849" s="225"/>
      <c r="AD1849" s="2">
        <f t="shared" si="626"/>
        <v>0</v>
      </c>
      <c r="AE1849" s="2">
        <f t="shared" si="627"/>
        <v>0</v>
      </c>
      <c r="AF1849" s="226"/>
      <c r="AG1849" s="219">
        <f t="shared" si="631"/>
        <v>0</v>
      </c>
      <c r="AH1849" s="234">
        <f t="shared" si="632"/>
        <v>0</v>
      </c>
      <c r="AI1849" s="214">
        <f t="shared" si="640"/>
        <v>0</v>
      </c>
      <c r="AK1849" s="229">
        <f t="shared" si="633"/>
        <v>0</v>
      </c>
      <c r="AL1849" s="226"/>
      <c r="AM1849" s="15"/>
      <c r="AN1849" s="232" t="e">
        <f t="shared" si="634"/>
        <v>#DIV/0!</v>
      </c>
      <c r="AO1849" s="214">
        <f t="shared" si="628"/>
        <v>0</v>
      </c>
      <c r="AQ1849" s="210"/>
      <c r="AR1849" s="231"/>
      <c r="AS1849" s="15"/>
      <c r="AT1849" s="232">
        <f t="shared" si="635"/>
        <v>0</v>
      </c>
      <c r="AU1849" s="235">
        <f t="shared" si="636"/>
        <v>0</v>
      </c>
      <c r="AY1849" s="210"/>
      <c r="AZ1849" s="231"/>
      <c r="BA1849" s="15"/>
      <c r="BB1849" s="232">
        <f t="shared" si="625"/>
        <v>0</v>
      </c>
      <c r="BC1849" s="235">
        <f t="shared" si="637"/>
        <v>0</v>
      </c>
      <c r="BG1849" s="210"/>
      <c r="BH1849" s="231"/>
      <c r="BI1849" s="15"/>
      <c r="BJ1849" s="232">
        <f t="shared" si="629"/>
        <v>0</v>
      </c>
      <c r="BK1849" s="235">
        <f t="shared" si="638"/>
        <v>0</v>
      </c>
      <c r="BM1849" s="109">
        <f t="shared" si="630"/>
        <v>-2.1668531595147162</v>
      </c>
      <c r="BN1849" s="213"/>
      <c r="BR1849" s="228"/>
      <c r="BS1849" s="311"/>
      <c r="BT1849" s="3"/>
      <c r="BU1849" s="213"/>
      <c r="BV1849" s="213"/>
      <c r="BW1849" s="291"/>
    </row>
    <row r="1850" spans="1:75" x14ac:dyDescent="0.2">
      <c r="A1850" s="210"/>
      <c r="B1850" s="211"/>
      <c r="C1850" s="848" t="str">
        <f ca="1">IF(ISERR(AVERAGE(INDIRECT("B"&amp;(ROW()-INT($B$1/2))):INDIRECT("B"&amp;(ROW()+INT($B$1/2))))),"",AVERAGE(INDIRECT("B"&amp;(ROW()-INT($B$1/2))):INDIRECT("B"&amp;(ROW()+INT($B$1/2)))))</f>
        <v/>
      </c>
      <c r="D1850" s="848">
        <f t="shared" si="624"/>
        <v>0</v>
      </c>
      <c r="E1850" s="275"/>
      <c r="F1850" s="15"/>
      <c r="G1850" s="3"/>
      <c r="H1850" s="3"/>
      <c r="I1850" s="3"/>
      <c r="J1850" s="3"/>
      <c r="K1850" s="3"/>
      <c r="L1850" s="554"/>
      <c r="M1850" s="545"/>
      <c r="N1850" s="546"/>
      <c r="O1850" s="5"/>
      <c r="P1850" s="216"/>
      <c r="Q1850" s="217"/>
      <c r="R1850" s="218"/>
      <c r="S1850" s="219">
        <f t="shared" si="641"/>
        <v>0</v>
      </c>
      <c r="T1850" s="220">
        <f t="shared" si="642"/>
        <v>0</v>
      </c>
      <c r="U1850" s="214">
        <f t="shared" si="639"/>
        <v>0</v>
      </c>
      <c r="W1850" s="221"/>
      <c r="X1850" s="222"/>
      <c r="Y1850" s="222"/>
      <c r="Z1850" s="223"/>
      <c r="AA1850" s="222"/>
      <c r="AB1850" s="224"/>
      <c r="AC1850" s="225"/>
      <c r="AD1850" s="2">
        <f t="shared" si="626"/>
        <v>0</v>
      </c>
      <c r="AE1850" s="2">
        <f t="shared" si="627"/>
        <v>0</v>
      </c>
      <c r="AF1850" s="226"/>
      <c r="AG1850" s="219">
        <f t="shared" si="631"/>
        <v>0</v>
      </c>
      <c r="AH1850" s="234">
        <f t="shared" si="632"/>
        <v>0</v>
      </c>
      <c r="AI1850" s="214">
        <f t="shared" si="640"/>
        <v>0</v>
      </c>
      <c r="AK1850" s="229">
        <f t="shared" si="633"/>
        <v>0</v>
      </c>
      <c r="AL1850" s="226"/>
      <c r="AM1850" s="15"/>
      <c r="AN1850" s="232" t="e">
        <f t="shared" si="634"/>
        <v>#DIV/0!</v>
      </c>
      <c r="AO1850" s="214">
        <f t="shared" si="628"/>
        <v>0</v>
      </c>
      <c r="AQ1850" s="210"/>
      <c r="AR1850" s="231"/>
      <c r="AS1850" s="15"/>
      <c r="AT1850" s="232">
        <f t="shared" si="635"/>
        <v>0</v>
      </c>
      <c r="AU1850" s="235">
        <f t="shared" si="636"/>
        <v>0</v>
      </c>
      <c r="AY1850" s="210"/>
      <c r="AZ1850" s="231"/>
      <c r="BA1850" s="15"/>
      <c r="BB1850" s="232">
        <f t="shared" si="625"/>
        <v>0</v>
      </c>
      <c r="BC1850" s="235">
        <f t="shared" si="637"/>
        <v>0</v>
      </c>
      <c r="BG1850" s="210"/>
      <c r="BH1850" s="231"/>
      <c r="BI1850" s="15"/>
      <c r="BJ1850" s="232">
        <f t="shared" si="629"/>
        <v>0</v>
      </c>
      <c r="BK1850" s="235">
        <f t="shared" si="638"/>
        <v>0</v>
      </c>
      <c r="BM1850" s="109">
        <f t="shared" si="630"/>
        <v>-2.1686854970124529</v>
      </c>
      <c r="BN1850" s="213"/>
      <c r="BR1850" s="228"/>
      <c r="BS1850" s="311"/>
      <c r="BT1850" s="3"/>
      <c r="BU1850" s="213"/>
      <c r="BV1850" s="213"/>
      <c r="BW1850" s="291"/>
    </row>
    <row r="1851" spans="1:75" x14ac:dyDescent="0.2">
      <c r="A1851" s="210"/>
      <c r="B1851" s="211"/>
      <c r="C1851" s="848" t="str">
        <f ca="1">IF(ISERR(AVERAGE(INDIRECT("B"&amp;(ROW()-INT($B$1/2))):INDIRECT("B"&amp;(ROW()+INT($B$1/2))))),"",AVERAGE(INDIRECT("B"&amp;(ROW()-INT($B$1/2))):INDIRECT("B"&amp;(ROW()+INT($B$1/2)))))</f>
        <v/>
      </c>
      <c r="D1851" s="848">
        <f t="shared" si="624"/>
        <v>0</v>
      </c>
      <c r="E1851" s="275"/>
      <c r="F1851" s="15"/>
      <c r="G1851" s="3"/>
      <c r="H1851" s="3"/>
      <c r="I1851" s="3"/>
      <c r="J1851" s="3"/>
      <c r="K1851" s="3"/>
      <c r="L1851" s="554"/>
      <c r="M1851" s="545"/>
      <c r="N1851" s="546"/>
      <c r="O1851" s="5"/>
      <c r="P1851" s="216"/>
      <c r="Q1851" s="217"/>
      <c r="R1851" s="218"/>
      <c r="S1851" s="219">
        <f t="shared" si="641"/>
        <v>0</v>
      </c>
      <c r="T1851" s="220">
        <f t="shared" si="642"/>
        <v>0</v>
      </c>
      <c r="U1851" s="214">
        <f t="shared" si="639"/>
        <v>0</v>
      </c>
      <c r="W1851" s="221"/>
      <c r="X1851" s="222"/>
      <c r="Y1851" s="222"/>
      <c r="Z1851" s="223"/>
      <c r="AA1851" s="222"/>
      <c r="AB1851" s="224"/>
      <c r="AC1851" s="225"/>
      <c r="AD1851" s="2">
        <f t="shared" si="626"/>
        <v>0</v>
      </c>
      <c r="AE1851" s="2">
        <f t="shared" si="627"/>
        <v>0</v>
      </c>
      <c r="AF1851" s="226"/>
      <c r="AG1851" s="219">
        <f t="shared" si="631"/>
        <v>0</v>
      </c>
      <c r="AH1851" s="234">
        <f t="shared" si="632"/>
        <v>0</v>
      </c>
      <c r="AI1851" s="214">
        <f t="shared" si="640"/>
        <v>0</v>
      </c>
      <c r="AK1851" s="229">
        <f t="shared" si="633"/>
        <v>0</v>
      </c>
      <c r="AL1851" s="226"/>
      <c r="AM1851" s="15"/>
      <c r="AN1851" s="232" t="e">
        <f t="shared" si="634"/>
        <v>#DIV/0!</v>
      </c>
      <c r="AO1851" s="214">
        <f t="shared" si="628"/>
        <v>0</v>
      </c>
      <c r="AQ1851" s="210"/>
      <c r="AR1851" s="231"/>
      <c r="AS1851" s="15"/>
      <c r="AT1851" s="232">
        <f t="shared" si="635"/>
        <v>0</v>
      </c>
      <c r="AU1851" s="235">
        <f t="shared" si="636"/>
        <v>0</v>
      </c>
      <c r="AY1851" s="210"/>
      <c r="AZ1851" s="231"/>
      <c r="BA1851" s="15"/>
      <c r="BB1851" s="232">
        <f t="shared" si="625"/>
        <v>0</v>
      </c>
      <c r="BC1851" s="235">
        <f t="shared" si="637"/>
        <v>0</v>
      </c>
      <c r="BG1851" s="210"/>
      <c r="BH1851" s="231"/>
      <c r="BI1851" s="15"/>
      <c r="BJ1851" s="232">
        <f t="shared" si="629"/>
        <v>0</v>
      </c>
      <c r="BK1851" s="235">
        <f t="shared" si="638"/>
        <v>0</v>
      </c>
      <c r="BM1851" s="109">
        <f t="shared" si="630"/>
        <v>-2.1705178345101896</v>
      </c>
      <c r="BN1851" s="213"/>
      <c r="BR1851" s="228"/>
      <c r="BS1851" s="311"/>
      <c r="BT1851" s="3"/>
      <c r="BU1851" s="213"/>
      <c r="BV1851" s="213"/>
      <c r="BW1851" s="291"/>
    </row>
    <row r="1852" spans="1:75" x14ac:dyDescent="0.2">
      <c r="A1852" s="210"/>
      <c r="B1852" s="211"/>
      <c r="C1852" s="848" t="str">
        <f ca="1">IF(ISERR(AVERAGE(INDIRECT("B"&amp;(ROW()-INT($B$1/2))):INDIRECT("B"&amp;(ROW()+INT($B$1/2))))),"",AVERAGE(INDIRECT("B"&amp;(ROW()-INT($B$1/2))):INDIRECT("B"&amp;(ROW()+INT($B$1/2)))))</f>
        <v/>
      </c>
      <c r="D1852" s="848">
        <f t="shared" si="624"/>
        <v>0</v>
      </c>
      <c r="E1852" s="275"/>
      <c r="F1852" s="15"/>
      <c r="G1852" s="3"/>
      <c r="H1852" s="3"/>
      <c r="I1852" s="3"/>
      <c r="J1852" s="3"/>
      <c r="K1852" s="3"/>
      <c r="L1852" s="554"/>
      <c r="M1852" s="545"/>
      <c r="N1852" s="546"/>
      <c r="O1852" s="5"/>
      <c r="P1852" s="216"/>
      <c r="Q1852" s="217"/>
      <c r="R1852" s="218"/>
      <c r="S1852" s="219">
        <f t="shared" si="641"/>
        <v>0</v>
      </c>
      <c r="T1852" s="220">
        <f t="shared" si="642"/>
        <v>0</v>
      </c>
      <c r="U1852" s="214">
        <f t="shared" si="639"/>
        <v>0</v>
      </c>
      <c r="W1852" s="221"/>
      <c r="X1852" s="222"/>
      <c r="Y1852" s="222"/>
      <c r="Z1852" s="223"/>
      <c r="AA1852" s="222"/>
      <c r="AB1852" s="224"/>
      <c r="AC1852" s="225"/>
      <c r="AD1852" s="2">
        <f t="shared" si="626"/>
        <v>0</v>
      </c>
      <c r="AE1852" s="2">
        <f t="shared" si="627"/>
        <v>0</v>
      </c>
      <c r="AF1852" s="226"/>
      <c r="AG1852" s="219">
        <f t="shared" si="631"/>
        <v>0</v>
      </c>
      <c r="AH1852" s="234">
        <f t="shared" si="632"/>
        <v>0</v>
      </c>
      <c r="AI1852" s="214">
        <f t="shared" si="640"/>
        <v>0</v>
      </c>
      <c r="AK1852" s="229">
        <f t="shared" si="633"/>
        <v>0</v>
      </c>
      <c r="AL1852" s="226"/>
      <c r="AM1852" s="15"/>
      <c r="AN1852" s="232" t="e">
        <f t="shared" si="634"/>
        <v>#DIV/0!</v>
      </c>
      <c r="AO1852" s="214">
        <f t="shared" si="628"/>
        <v>0</v>
      </c>
      <c r="AQ1852" s="210"/>
      <c r="AR1852" s="231"/>
      <c r="AS1852" s="15"/>
      <c r="AT1852" s="232">
        <f t="shared" si="635"/>
        <v>0</v>
      </c>
      <c r="AU1852" s="235">
        <f t="shared" si="636"/>
        <v>0</v>
      </c>
      <c r="AY1852" s="210"/>
      <c r="AZ1852" s="231"/>
      <c r="BA1852" s="15"/>
      <c r="BB1852" s="232">
        <f t="shared" si="625"/>
        <v>0</v>
      </c>
      <c r="BC1852" s="235">
        <f t="shared" si="637"/>
        <v>0</v>
      </c>
      <c r="BG1852" s="210"/>
      <c r="BH1852" s="231"/>
      <c r="BI1852" s="15"/>
      <c r="BJ1852" s="232">
        <f t="shared" si="629"/>
        <v>0</v>
      </c>
      <c r="BK1852" s="235">
        <f t="shared" si="638"/>
        <v>0</v>
      </c>
      <c r="BM1852" s="109">
        <f t="shared" si="630"/>
        <v>-2.1723501720079263</v>
      </c>
      <c r="BN1852" s="213"/>
      <c r="BR1852" s="228"/>
      <c r="BS1852" s="311"/>
      <c r="BT1852" s="3"/>
      <c r="BU1852" s="213"/>
      <c r="BV1852" s="213"/>
      <c r="BW1852" s="291"/>
    </row>
    <row r="1853" spans="1:75" x14ac:dyDescent="0.2">
      <c r="A1853" s="210"/>
      <c r="B1853" s="211"/>
      <c r="C1853" s="848" t="str">
        <f ca="1">IF(ISERR(AVERAGE(INDIRECT("B"&amp;(ROW()-INT($B$1/2))):INDIRECT("B"&amp;(ROW()+INT($B$1/2))))),"",AVERAGE(INDIRECT("B"&amp;(ROW()-INT($B$1/2))):INDIRECT("B"&amp;(ROW()+INT($B$1/2)))))</f>
        <v/>
      </c>
      <c r="D1853" s="848">
        <f t="shared" si="624"/>
        <v>0</v>
      </c>
      <c r="E1853" s="275"/>
      <c r="F1853" s="15"/>
      <c r="G1853" s="3"/>
      <c r="H1853" s="3"/>
      <c r="I1853" s="3"/>
      <c r="J1853" s="3"/>
      <c r="K1853" s="3"/>
      <c r="L1853" s="554"/>
      <c r="M1853" s="545"/>
      <c r="N1853" s="546"/>
      <c r="O1853" s="5"/>
      <c r="P1853" s="216"/>
      <c r="Q1853" s="217"/>
      <c r="R1853" s="218"/>
      <c r="S1853" s="219">
        <f t="shared" si="641"/>
        <v>0</v>
      </c>
      <c r="T1853" s="220">
        <f t="shared" si="642"/>
        <v>0</v>
      </c>
      <c r="U1853" s="214">
        <f t="shared" si="639"/>
        <v>0</v>
      </c>
      <c r="W1853" s="221"/>
      <c r="X1853" s="222"/>
      <c r="Y1853" s="222"/>
      <c r="Z1853" s="223"/>
      <c r="AA1853" s="222"/>
      <c r="AB1853" s="224"/>
      <c r="AC1853" s="225"/>
      <c r="AD1853" s="2">
        <f t="shared" si="626"/>
        <v>0</v>
      </c>
      <c r="AE1853" s="2">
        <f t="shared" si="627"/>
        <v>0</v>
      </c>
      <c r="AF1853" s="226"/>
      <c r="AG1853" s="219">
        <f t="shared" si="631"/>
        <v>0</v>
      </c>
      <c r="AH1853" s="234">
        <f t="shared" si="632"/>
        <v>0</v>
      </c>
      <c r="AI1853" s="214">
        <f t="shared" si="640"/>
        <v>0</v>
      </c>
      <c r="AK1853" s="229">
        <f t="shared" si="633"/>
        <v>0</v>
      </c>
      <c r="AL1853" s="226"/>
      <c r="AM1853" s="15"/>
      <c r="AN1853" s="232" t="e">
        <f t="shared" si="634"/>
        <v>#DIV/0!</v>
      </c>
      <c r="AO1853" s="214">
        <f t="shared" si="628"/>
        <v>0</v>
      </c>
      <c r="AQ1853" s="210"/>
      <c r="AR1853" s="231"/>
      <c r="AS1853" s="15"/>
      <c r="AT1853" s="232">
        <f t="shared" si="635"/>
        <v>0</v>
      </c>
      <c r="AU1853" s="235">
        <f t="shared" si="636"/>
        <v>0</v>
      </c>
      <c r="AY1853" s="210"/>
      <c r="AZ1853" s="231"/>
      <c r="BA1853" s="15"/>
      <c r="BB1853" s="232">
        <f t="shared" si="625"/>
        <v>0</v>
      </c>
      <c r="BC1853" s="235">
        <f t="shared" si="637"/>
        <v>0</v>
      </c>
      <c r="BG1853" s="210"/>
      <c r="BH1853" s="231"/>
      <c r="BI1853" s="15"/>
      <c r="BJ1853" s="232">
        <f t="shared" si="629"/>
        <v>0</v>
      </c>
      <c r="BK1853" s="235">
        <f t="shared" si="638"/>
        <v>0</v>
      </c>
      <c r="BM1853" s="109">
        <f t="shared" si="630"/>
        <v>-2.1741825095056631</v>
      </c>
      <c r="BN1853" s="213"/>
      <c r="BR1853" s="228"/>
      <c r="BS1853" s="311"/>
      <c r="BT1853" s="3"/>
      <c r="BU1853" s="213"/>
      <c r="BV1853" s="213"/>
      <c r="BW1853" s="291"/>
    </row>
    <row r="1854" spans="1:75" x14ac:dyDescent="0.2">
      <c r="A1854" s="210"/>
      <c r="B1854" s="211"/>
      <c r="C1854" s="848" t="str">
        <f ca="1">IF(ISERR(AVERAGE(INDIRECT("B"&amp;(ROW()-INT($B$1/2))):INDIRECT("B"&amp;(ROW()+INT($B$1/2))))),"",AVERAGE(INDIRECT("B"&amp;(ROW()-INT($B$1/2))):INDIRECT("B"&amp;(ROW()+INT($B$1/2)))))</f>
        <v/>
      </c>
      <c r="D1854" s="848">
        <f t="shared" si="624"/>
        <v>0</v>
      </c>
      <c r="E1854" s="275"/>
      <c r="F1854" s="15"/>
      <c r="G1854" s="3"/>
      <c r="H1854" s="3"/>
      <c r="I1854" s="3"/>
      <c r="J1854" s="3"/>
      <c r="K1854" s="3"/>
      <c r="L1854" s="554"/>
      <c r="M1854" s="545"/>
      <c r="N1854" s="546"/>
      <c r="O1854" s="5"/>
      <c r="P1854" s="216"/>
      <c r="Q1854" s="217"/>
      <c r="R1854" s="218"/>
      <c r="S1854" s="219">
        <f t="shared" si="641"/>
        <v>0</v>
      </c>
      <c r="T1854" s="220">
        <f t="shared" si="642"/>
        <v>0</v>
      </c>
      <c r="U1854" s="214">
        <f t="shared" si="639"/>
        <v>0</v>
      </c>
      <c r="W1854" s="221"/>
      <c r="X1854" s="222"/>
      <c r="Y1854" s="222"/>
      <c r="Z1854" s="223"/>
      <c r="AA1854" s="222"/>
      <c r="AB1854" s="224"/>
      <c r="AC1854" s="225"/>
      <c r="AD1854" s="2">
        <f t="shared" si="626"/>
        <v>0</v>
      </c>
      <c r="AE1854" s="2">
        <f t="shared" si="627"/>
        <v>0</v>
      </c>
      <c r="AF1854" s="226"/>
      <c r="AG1854" s="219">
        <f t="shared" si="631"/>
        <v>0</v>
      </c>
      <c r="AH1854" s="234">
        <f t="shared" si="632"/>
        <v>0</v>
      </c>
      <c r="AI1854" s="214">
        <f t="shared" si="640"/>
        <v>0</v>
      </c>
      <c r="AK1854" s="229">
        <f t="shared" si="633"/>
        <v>0</v>
      </c>
      <c r="AL1854" s="226"/>
      <c r="AM1854" s="15"/>
      <c r="AN1854" s="232" t="e">
        <f t="shared" si="634"/>
        <v>#DIV/0!</v>
      </c>
      <c r="AO1854" s="214">
        <f t="shared" si="628"/>
        <v>0</v>
      </c>
      <c r="AQ1854" s="210"/>
      <c r="AR1854" s="231"/>
      <c r="AS1854" s="15"/>
      <c r="AT1854" s="232">
        <f t="shared" si="635"/>
        <v>0</v>
      </c>
      <c r="AU1854" s="235">
        <f t="shared" si="636"/>
        <v>0</v>
      </c>
      <c r="AY1854" s="210"/>
      <c r="AZ1854" s="231"/>
      <c r="BA1854" s="15"/>
      <c r="BB1854" s="232">
        <f t="shared" si="625"/>
        <v>0</v>
      </c>
      <c r="BC1854" s="235">
        <f t="shared" si="637"/>
        <v>0</v>
      </c>
      <c r="BG1854" s="210"/>
      <c r="BH1854" s="231"/>
      <c r="BI1854" s="15"/>
      <c r="BJ1854" s="232">
        <f t="shared" si="629"/>
        <v>0</v>
      </c>
      <c r="BK1854" s="235">
        <f t="shared" si="638"/>
        <v>0</v>
      </c>
      <c r="BM1854" s="109">
        <f t="shared" si="630"/>
        <v>-2.1760148470033998</v>
      </c>
      <c r="BN1854" s="213"/>
      <c r="BR1854" s="228"/>
      <c r="BS1854" s="311"/>
      <c r="BT1854" s="3"/>
      <c r="BU1854" s="213"/>
      <c r="BV1854" s="213"/>
      <c r="BW1854" s="291"/>
    </row>
    <row r="1855" spans="1:75" x14ac:dyDescent="0.2">
      <c r="A1855" s="210"/>
      <c r="B1855" s="211"/>
      <c r="C1855" s="848" t="str">
        <f ca="1">IF(ISERR(AVERAGE(INDIRECT("B"&amp;(ROW()-INT($B$1/2))):INDIRECT("B"&amp;(ROW()+INT($B$1/2))))),"",AVERAGE(INDIRECT("B"&amp;(ROW()-INT($B$1/2))):INDIRECT("B"&amp;(ROW()+INT($B$1/2)))))</f>
        <v/>
      </c>
      <c r="D1855" s="848">
        <f t="shared" si="624"/>
        <v>0</v>
      </c>
      <c r="E1855" s="275"/>
      <c r="F1855" s="15"/>
      <c r="G1855" s="3"/>
      <c r="H1855" s="3"/>
      <c r="I1855" s="3"/>
      <c r="J1855" s="3"/>
      <c r="K1855" s="3"/>
      <c r="L1855" s="554"/>
      <c r="M1855" s="545"/>
      <c r="N1855" s="546"/>
      <c r="O1855" s="5"/>
      <c r="P1855" s="216"/>
      <c r="Q1855" s="217"/>
      <c r="R1855" s="218"/>
      <c r="S1855" s="219">
        <f t="shared" si="641"/>
        <v>0</v>
      </c>
      <c r="T1855" s="220">
        <f t="shared" si="642"/>
        <v>0</v>
      </c>
      <c r="U1855" s="214">
        <f t="shared" si="639"/>
        <v>0</v>
      </c>
      <c r="W1855" s="221"/>
      <c r="X1855" s="222"/>
      <c r="Y1855" s="222"/>
      <c r="Z1855" s="223"/>
      <c r="AA1855" s="222"/>
      <c r="AB1855" s="224"/>
      <c r="AC1855" s="225"/>
      <c r="AD1855" s="2">
        <f t="shared" si="626"/>
        <v>0</v>
      </c>
      <c r="AE1855" s="2">
        <f t="shared" si="627"/>
        <v>0</v>
      </c>
      <c r="AF1855" s="226"/>
      <c r="AG1855" s="219">
        <f t="shared" si="631"/>
        <v>0</v>
      </c>
      <c r="AH1855" s="234">
        <f t="shared" si="632"/>
        <v>0</v>
      </c>
      <c r="AI1855" s="214">
        <f t="shared" si="640"/>
        <v>0</v>
      </c>
      <c r="AK1855" s="229">
        <f t="shared" si="633"/>
        <v>0</v>
      </c>
      <c r="AL1855" s="226"/>
      <c r="AM1855" s="15"/>
      <c r="AN1855" s="232" t="e">
        <f t="shared" si="634"/>
        <v>#DIV/0!</v>
      </c>
      <c r="AO1855" s="214">
        <f t="shared" si="628"/>
        <v>0</v>
      </c>
      <c r="AQ1855" s="210"/>
      <c r="AR1855" s="231"/>
      <c r="AS1855" s="15"/>
      <c r="AT1855" s="232">
        <f t="shared" si="635"/>
        <v>0</v>
      </c>
      <c r="AU1855" s="235">
        <f t="shared" si="636"/>
        <v>0</v>
      </c>
      <c r="AY1855" s="210"/>
      <c r="AZ1855" s="231"/>
      <c r="BA1855" s="15"/>
      <c r="BB1855" s="232">
        <f t="shared" si="625"/>
        <v>0</v>
      </c>
      <c r="BC1855" s="235">
        <f t="shared" si="637"/>
        <v>0</v>
      </c>
      <c r="BG1855" s="210"/>
      <c r="BH1855" s="231"/>
      <c r="BI1855" s="15"/>
      <c r="BJ1855" s="232">
        <f t="shared" si="629"/>
        <v>0</v>
      </c>
      <c r="BK1855" s="235">
        <f t="shared" si="638"/>
        <v>0</v>
      </c>
      <c r="BM1855" s="109">
        <f t="shared" si="630"/>
        <v>-2.1778471845011365</v>
      </c>
      <c r="BN1855" s="213"/>
      <c r="BR1855" s="228"/>
      <c r="BS1855" s="311"/>
      <c r="BT1855" s="3"/>
      <c r="BU1855" s="213"/>
      <c r="BV1855" s="213"/>
      <c r="BW1855" s="291"/>
    </row>
    <row r="1856" spans="1:75" x14ac:dyDescent="0.2">
      <c r="A1856" s="210"/>
      <c r="B1856" s="211"/>
      <c r="C1856" s="848" t="str">
        <f ca="1">IF(ISERR(AVERAGE(INDIRECT("B"&amp;(ROW()-INT($B$1/2))):INDIRECT("B"&amp;(ROW()+INT($B$1/2))))),"",AVERAGE(INDIRECT("B"&amp;(ROW()-INT($B$1/2))):INDIRECT("B"&amp;(ROW()+INT($B$1/2)))))</f>
        <v/>
      </c>
      <c r="D1856" s="848">
        <f t="shared" si="624"/>
        <v>0</v>
      </c>
      <c r="E1856" s="275"/>
      <c r="F1856" s="15"/>
      <c r="G1856" s="3"/>
      <c r="H1856" s="3"/>
      <c r="I1856" s="3"/>
      <c r="J1856" s="3"/>
      <c r="K1856" s="3"/>
      <c r="L1856" s="554"/>
      <c r="M1856" s="545"/>
      <c r="N1856" s="546"/>
      <c r="O1856" s="5"/>
      <c r="P1856" s="216"/>
      <c r="Q1856" s="217"/>
      <c r="R1856" s="218"/>
      <c r="S1856" s="219">
        <f t="shared" si="641"/>
        <v>0</v>
      </c>
      <c r="T1856" s="220">
        <f t="shared" si="642"/>
        <v>0</v>
      </c>
      <c r="U1856" s="214">
        <f t="shared" si="639"/>
        <v>0</v>
      </c>
      <c r="W1856" s="221"/>
      <c r="X1856" s="222"/>
      <c r="Y1856" s="222"/>
      <c r="Z1856" s="223"/>
      <c r="AA1856" s="222"/>
      <c r="AB1856" s="224"/>
      <c r="AC1856" s="225"/>
      <c r="AD1856" s="2">
        <f t="shared" si="626"/>
        <v>0</v>
      </c>
      <c r="AE1856" s="2">
        <f t="shared" si="627"/>
        <v>0</v>
      </c>
      <c r="AF1856" s="226"/>
      <c r="AG1856" s="219">
        <f t="shared" si="631"/>
        <v>0</v>
      </c>
      <c r="AH1856" s="234">
        <f t="shared" si="632"/>
        <v>0</v>
      </c>
      <c r="AI1856" s="214">
        <f t="shared" si="640"/>
        <v>0</v>
      </c>
      <c r="AK1856" s="229">
        <f t="shared" si="633"/>
        <v>0</v>
      </c>
      <c r="AL1856" s="226"/>
      <c r="AM1856" s="15"/>
      <c r="AN1856" s="232" t="e">
        <f t="shared" si="634"/>
        <v>#DIV/0!</v>
      </c>
      <c r="AO1856" s="214">
        <f t="shared" si="628"/>
        <v>0</v>
      </c>
      <c r="AQ1856" s="210"/>
      <c r="AR1856" s="231"/>
      <c r="AS1856" s="15"/>
      <c r="AT1856" s="232">
        <f t="shared" si="635"/>
        <v>0</v>
      </c>
      <c r="AU1856" s="235">
        <f t="shared" si="636"/>
        <v>0</v>
      </c>
      <c r="AY1856" s="210"/>
      <c r="AZ1856" s="231"/>
      <c r="BA1856" s="15"/>
      <c r="BB1856" s="232">
        <f t="shared" si="625"/>
        <v>0</v>
      </c>
      <c r="BC1856" s="235">
        <f t="shared" si="637"/>
        <v>0</v>
      </c>
      <c r="BG1856" s="210"/>
      <c r="BH1856" s="231"/>
      <c r="BI1856" s="15"/>
      <c r="BJ1856" s="232">
        <f t="shared" si="629"/>
        <v>0</v>
      </c>
      <c r="BK1856" s="235">
        <f t="shared" si="638"/>
        <v>0</v>
      </c>
      <c r="BM1856" s="109">
        <f t="shared" si="630"/>
        <v>-2.1796795219988732</v>
      </c>
      <c r="BN1856" s="213"/>
      <c r="BR1856" s="228"/>
      <c r="BS1856" s="311"/>
      <c r="BT1856" s="3"/>
      <c r="BU1856" s="213"/>
      <c r="BV1856" s="213"/>
      <c r="BW1856" s="291"/>
    </row>
    <row r="1857" spans="1:75" x14ac:dyDescent="0.2">
      <c r="A1857" s="210"/>
      <c r="B1857" s="211"/>
      <c r="C1857" s="848" t="str">
        <f ca="1">IF(ISERR(AVERAGE(INDIRECT("B"&amp;(ROW()-INT($B$1/2))):INDIRECT("B"&amp;(ROW()+INT($B$1/2))))),"",AVERAGE(INDIRECT("B"&amp;(ROW()-INT($B$1/2))):INDIRECT("B"&amp;(ROW()+INT($B$1/2)))))</f>
        <v/>
      </c>
      <c r="D1857" s="848">
        <f t="shared" ref="D1857:D1920" si="643">A1857-A1856</f>
        <v>0</v>
      </c>
      <c r="E1857" s="275"/>
      <c r="F1857" s="15"/>
      <c r="G1857" s="3"/>
      <c r="H1857" s="3"/>
      <c r="I1857" s="3"/>
      <c r="J1857" s="3"/>
      <c r="K1857" s="3"/>
      <c r="L1857" s="554"/>
      <c r="M1857" s="545"/>
      <c r="N1857" s="546"/>
      <c r="O1857" s="5"/>
      <c r="P1857" s="216"/>
      <c r="Q1857" s="217"/>
      <c r="R1857" s="218"/>
      <c r="S1857" s="219">
        <f t="shared" si="641"/>
        <v>0</v>
      </c>
      <c r="T1857" s="220">
        <f t="shared" si="642"/>
        <v>0</v>
      </c>
      <c r="U1857" s="214">
        <f t="shared" si="639"/>
        <v>0</v>
      </c>
      <c r="W1857" s="221"/>
      <c r="X1857" s="222"/>
      <c r="Y1857" s="222"/>
      <c r="Z1857" s="223"/>
      <c r="AA1857" s="222"/>
      <c r="AB1857" s="224"/>
      <c r="AC1857" s="225"/>
      <c r="AD1857" s="2">
        <f t="shared" si="626"/>
        <v>0</v>
      </c>
      <c r="AE1857" s="2">
        <f t="shared" si="627"/>
        <v>0</v>
      </c>
      <c r="AF1857" s="226"/>
      <c r="AG1857" s="219">
        <f t="shared" si="631"/>
        <v>0</v>
      </c>
      <c r="AH1857" s="234">
        <f t="shared" si="632"/>
        <v>0</v>
      </c>
      <c r="AI1857" s="214">
        <f t="shared" si="640"/>
        <v>0</v>
      </c>
      <c r="AK1857" s="229">
        <f t="shared" si="633"/>
        <v>0</v>
      </c>
      <c r="AL1857" s="226"/>
      <c r="AM1857" s="15"/>
      <c r="AN1857" s="232" t="e">
        <f t="shared" si="634"/>
        <v>#DIV/0!</v>
      </c>
      <c r="AO1857" s="214">
        <f t="shared" si="628"/>
        <v>0</v>
      </c>
      <c r="AQ1857" s="210"/>
      <c r="AR1857" s="231"/>
      <c r="AS1857" s="15"/>
      <c r="AT1857" s="232">
        <f t="shared" si="635"/>
        <v>0</v>
      </c>
      <c r="AU1857" s="235">
        <f t="shared" si="636"/>
        <v>0</v>
      </c>
      <c r="AY1857" s="210"/>
      <c r="AZ1857" s="231"/>
      <c r="BA1857" s="15"/>
      <c r="BB1857" s="232">
        <f t="shared" si="625"/>
        <v>0</v>
      </c>
      <c r="BC1857" s="235">
        <f t="shared" si="637"/>
        <v>0</v>
      </c>
      <c r="BG1857" s="210"/>
      <c r="BH1857" s="231"/>
      <c r="BI1857" s="15"/>
      <c r="BJ1857" s="232">
        <f t="shared" si="629"/>
        <v>0</v>
      </c>
      <c r="BK1857" s="235">
        <f t="shared" si="638"/>
        <v>0</v>
      </c>
      <c r="BM1857" s="109">
        <f t="shared" si="630"/>
        <v>-2.1815118594966099</v>
      </c>
      <c r="BN1857" s="213"/>
      <c r="BR1857" s="228"/>
      <c r="BS1857" s="311"/>
      <c r="BT1857" s="3"/>
      <c r="BU1857" s="213"/>
      <c r="BV1857" s="213"/>
      <c r="BW1857" s="291"/>
    </row>
    <row r="1858" spans="1:75" x14ac:dyDescent="0.2">
      <c r="A1858" s="210"/>
      <c r="B1858" s="211"/>
      <c r="C1858" s="848" t="str">
        <f ca="1">IF(ISERR(AVERAGE(INDIRECT("B"&amp;(ROW()-INT($B$1/2))):INDIRECT("B"&amp;(ROW()+INT($B$1/2))))),"",AVERAGE(INDIRECT("B"&amp;(ROW()-INT($B$1/2))):INDIRECT("B"&amp;(ROW()+INT($B$1/2)))))</f>
        <v/>
      </c>
      <c r="D1858" s="848">
        <f t="shared" si="643"/>
        <v>0</v>
      </c>
      <c r="E1858" s="275"/>
      <c r="F1858" s="15"/>
      <c r="G1858" s="3"/>
      <c r="H1858" s="3"/>
      <c r="I1858" s="3"/>
      <c r="J1858" s="3"/>
      <c r="K1858" s="3"/>
      <c r="L1858" s="554"/>
      <c r="M1858" s="545"/>
      <c r="N1858" s="546"/>
      <c r="O1858" s="5"/>
      <c r="P1858" s="216"/>
      <c r="Q1858" s="217"/>
      <c r="R1858" s="218"/>
      <c r="S1858" s="219">
        <f t="shared" si="641"/>
        <v>0</v>
      </c>
      <c r="T1858" s="220">
        <f t="shared" si="642"/>
        <v>0</v>
      </c>
      <c r="U1858" s="214">
        <f t="shared" si="639"/>
        <v>0</v>
      </c>
      <c r="W1858" s="221"/>
      <c r="X1858" s="222"/>
      <c r="Y1858" s="222"/>
      <c r="Z1858" s="223"/>
      <c r="AA1858" s="222"/>
      <c r="AB1858" s="224"/>
      <c r="AC1858" s="225"/>
      <c r="AD1858" s="2">
        <f t="shared" si="626"/>
        <v>0</v>
      </c>
      <c r="AE1858" s="2">
        <f t="shared" si="627"/>
        <v>0</v>
      </c>
      <c r="AF1858" s="226"/>
      <c r="AG1858" s="219">
        <f t="shared" si="631"/>
        <v>0</v>
      </c>
      <c r="AH1858" s="234">
        <f t="shared" si="632"/>
        <v>0</v>
      </c>
      <c r="AI1858" s="214">
        <f t="shared" si="640"/>
        <v>0</v>
      </c>
      <c r="AK1858" s="229">
        <f t="shared" si="633"/>
        <v>0</v>
      </c>
      <c r="AL1858" s="226"/>
      <c r="AM1858" s="15"/>
      <c r="AN1858" s="232" t="e">
        <f t="shared" si="634"/>
        <v>#DIV/0!</v>
      </c>
      <c r="AO1858" s="214">
        <f t="shared" si="628"/>
        <v>0</v>
      </c>
      <c r="AQ1858" s="210"/>
      <c r="AR1858" s="231"/>
      <c r="AS1858" s="15"/>
      <c r="AT1858" s="232">
        <f t="shared" si="635"/>
        <v>0</v>
      </c>
      <c r="AU1858" s="235">
        <f t="shared" si="636"/>
        <v>0</v>
      </c>
      <c r="AY1858" s="210"/>
      <c r="AZ1858" s="231"/>
      <c r="BA1858" s="15"/>
      <c r="BB1858" s="232">
        <f t="shared" si="625"/>
        <v>0</v>
      </c>
      <c r="BC1858" s="235">
        <f t="shared" si="637"/>
        <v>0</v>
      </c>
      <c r="BG1858" s="210"/>
      <c r="BH1858" s="231"/>
      <c r="BI1858" s="15"/>
      <c r="BJ1858" s="232">
        <f t="shared" si="629"/>
        <v>0</v>
      </c>
      <c r="BK1858" s="235">
        <f t="shared" si="638"/>
        <v>0</v>
      </c>
      <c r="BM1858" s="109">
        <f t="shared" si="630"/>
        <v>-2.1833441969943466</v>
      </c>
      <c r="BN1858" s="213"/>
      <c r="BR1858" s="228"/>
      <c r="BS1858" s="311"/>
      <c r="BT1858" s="3"/>
      <c r="BU1858" s="213"/>
      <c r="BV1858" s="213"/>
      <c r="BW1858" s="291"/>
    </row>
    <row r="1859" spans="1:75" x14ac:dyDescent="0.2">
      <c r="A1859" s="210"/>
      <c r="B1859" s="211"/>
      <c r="C1859" s="848" t="str">
        <f ca="1">IF(ISERR(AVERAGE(INDIRECT("B"&amp;(ROW()-INT($B$1/2))):INDIRECT("B"&amp;(ROW()+INT($B$1/2))))),"",AVERAGE(INDIRECT("B"&amp;(ROW()-INT($B$1/2))):INDIRECT("B"&amp;(ROW()+INT($B$1/2)))))</f>
        <v/>
      </c>
      <c r="D1859" s="848">
        <f t="shared" si="643"/>
        <v>0</v>
      </c>
      <c r="E1859" s="275"/>
      <c r="F1859" s="15"/>
      <c r="G1859" s="3"/>
      <c r="H1859" s="3"/>
      <c r="I1859" s="3"/>
      <c r="J1859" s="3"/>
      <c r="K1859" s="3"/>
      <c r="L1859" s="554"/>
      <c r="M1859" s="545"/>
      <c r="N1859" s="546"/>
      <c r="O1859" s="5"/>
      <c r="P1859" s="216"/>
      <c r="Q1859" s="217"/>
      <c r="R1859" s="218"/>
      <c r="S1859" s="219">
        <f t="shared" si="641"/>
        <v>0</v>
      </c>
      <c r="T1859" s="220">
        <f t="shared" si="642"/>
        <v>0</v>
      </c>
      <c r="U1859" s="214">
        <f t="shared" si="639"/>
        <v>0</v>
      </c>
      <c r="W1859" s="221"/>
      <c r="X1859" s="222"/>
      <c r="Y1859" s="222"/>
      <c r="Z1859" s="223"/>
      <c r="AA1859" s="222"/>
      <c r="AB1859" s="224"/>
      <c r="AC1859" s="225"/>
      <c r="AD1859" s="2">
        <f t="shared" si="626"/>
        <v>0</v>
      </c>
      <c r="AE1859" s="2">
        <f t="shared" si="627"/>
        <v>0</v>
      </c>
      <c r="AF1859" s="226"/>
      <c r="AG1859" s="219">
        <f t="shared" si="631"/>
        <v>0</v>
      </c>
      <c r="AH1859" s="234">
        <f t="shared" si="632"/>
        <v>0</v>
      </c>
      <c r="AI1859" s="214">
        <f t="shared" si="640"/>
        <v>0</v>
      </c>
      <c r="AK1859" s="229">
        <f t="shared" si="633"/>
        <v>0</v>
      </c>
      <c r="AL1859" s="226"/>
      <c r="AM1859" s="15"/>
      <c r="AN1859" s="232" t="e">
        <f t="shared" si="634"/>
        <v>#DIV/0!</v>
      </c>
      <c r="AO1859" s="214">
        <f t="shared" si="628"/>
        <v>0</v>
      </c>
      <c r="AQ1859" s="210"/>
      <c r="AR1859" s="231"/>
      <c r="AS1859" s="15"/>
      <c r="AT1859" s="232">
        <f t="shared" si="635"/>
        <v>0</v>
      </c>
      <c r="AU1859" s="235">
        <f t="shared" si="636"/>
        <v>0</v>
      </c>
      <c r="AY1859" s="210"/>
      <c r="AZ1859" s="231"/>
      <c r="BA1859" s="15"/>
      <c r="BB1859" s="232">
        <f t="shared" si="625"/>
        <v>0</v>
      </c>
      <c r="BC1859" s="235">
        <f t="shared" si="637"/>
        <v>0</v>
      </c>
      <c r="BG1859" s="210"/>
      <c r="BH1859" s="231"/>
      <c r="BI1859" s="15"/>
      <c r="BJ1859" s="232">
        <f t="shared" si="629"/>
        <v>0</v>
      </c>
      <c r="BK1859" s="235">
        <f t="shared" si="638"/>
        <v>0</v>
      </c>
      <c r="BM1859" s="109">
        <f t="shared" si="630"/>
        <v>-2.1851765344920833</v>
      </c>
      <c r="BN1859" s="213"/>
      <c r="BR1859" s="228"/>
      <c r="BS1859" s="311"/>
      <c r="BT1859" s="3"/>
      <c r="BU1859" s="213"/>
      <c r="BV1859" s="213"/>
      <c r="BW1859" s="291"/>
    </row>
    <row r="1860" spans="1:75" x14ac:dyDescent="0.2">
      <c r="A1860" s="210"/>
      <c r="B1860" s="211"/>
      <c r="C1860" s="848" t="str">
        <f ca="1">IF(ISERR(AVERAGE(INDIRECT("B"&amp;(ROW()-INT($B$1/2))):INDIRECT("B"&amp;(ROW()+INT($B$1/2))))),"",AVERAGE(INDIRECT("B"&amp;(ROW()-INT($B$1/2))):INDIRECT("B"&amp;(ROW()+INT($B$1/2)))))</f>
        <v/>
      </c>
      <c r="D1860" s="848">
        <f t="shared" si="643"/>
        <v>0</v>
      </c>
      <c r="E1860" s="275"/>
      <c r="F1860" s="15"/>
      <c r="G1860" s="3"/>
      <c r="H1860" s="3"/>
      <c r="I1860" s="3"/>
      <c r="J1860" s="3"/>
      <c r="K1860" s="3"/>
      <c r="L1860" s="554"/>
      <c r="M1860" s="545"/>
      <c r="N1860" s="546"/>
      <c r="O1860" s="5"/>
      <c r="P1860" s="216"/>
      <c r="Q1860" s="217"/>
      <c r="R1860" s="218"/>
      <c r="S1860" s="219">
        <f t="shared" si="641"/>
        <v>0</v>
      </c>
      <c r="T1860" s="220">
        <f t="shared" si="642"/>
        <v>0</v>
      </c>
      <c r="U1860" s="214">
        <f t="shared" si="639"/>
        <v>0</v>
      </c>
      <c r="W1860" s="221"/>
      <c r="X1860" s="222"/>
      <c r="Y1860" s="222"/>
      <c r="Z1860" s="223"/>
      <c r="AA1860" s="222"/>
      <c r="AB1860" s="224"/>
      <c r="AC1860" s="225"/>
      <c r="AD1860" s="2">
        <f t="shared" si="626"/>
        <v>0</v>
      </c>
      <c r="AE1860" s="2">
        <f t="shared" si="627"/>
        <v>0</v>
      </c>
      <c r="AF1860" s="226"/>
      <c r="AG1860" s="219">
        <f t="shared" si="631"/>
        <v>0</v>
      </c>
      <c r="AH1860" s="234">
        <f t="shared" si="632"/>
        <v>0</v>
      </c>
      <c r="AI1860" s="214">
        <f t="shared" si="640"/>
        <v>0</v>
      </c>
      <c r="AK1860" s="229">
        <f t="shared" si="633"/>
        <v>0</v>
      </c>
      <c r="AL1860" s="226"/>
      <c r="AM1860" s="15"/>
      <c r="AN1860" s="232" t="e">
        <f t="shared" si="634"/>
        <v>#DIV/0!</v>
      </c>
      <c r="AO1860" s="214">
        <f t="shared" si="628"/>
        <v>0</v>
      </c>
      <c r="AQ1860" s="210"/>
      <c r="AR1860" s="231"/>
      <c r="AS1860" s="15"/>
      <c r="AT1860" s="232">
        <f t="shared" si="635"/>
        <v>0</v>
      </c>
      <c r="AU1860" s="235">
        <f t="shared" si="636"/>
        <v>0</v>
      </c>
      <c r="AY1860" s="210"/>
      <c r="AZ1860" s="231"/>
      <c r="BA1860" s="15"/>
      <c r="BB1860" s="232">
        <f t="shared" ref="BB1860:BB1923" si="644">IF(AY1860&gt;0,(26.3/MAX($AY$4:$AY$4600))*AY1860,0)</f>
        <v>0</v>
      </c>
      <c r="BC1860" s="235">
        <f t="shared" si="637"/>
        <v>0</v>
      </c>
      <c r="BG1860" s="210"/>
      <c r="BH1860" s="231"/>
      <c r="BI1860" s="15"/>
      <c r="BJ1860" s="232">
        <f t="shared" si="629"/>
        <v>0</v>
      </c>
      <c r="BK1860" s="235">
        <f t="shared" si="638"/>
        <v>0</v>
      </c>
      <c r="BM1860" s="109">
        <f t="shared" si="630"/>
        <v>-2.18700887198982</v>
      </c>
      <c r="BN1860" s="213"/>
      <c r="BR1860" s="228"/>
      <c r="BS1860" s="311"/>
      <c r="BT1860" s="3"/>
      <c r="BU1860" s="213"/>
      <c r="BV1860" s="213"/>
      <c r="BW1860" s="291"/>
    </row>
    <row r="1861" spans="1:75" x14ac:dyDescent="0.2">
      <c r="A1861" s="210"/>
      <c r="B1861" s="211"/>
      <c r="C1861" s="848" t="str">
        <f ca="1">IF(ISERR(AVERAGE(INDIRECT("B"&amp;(ROW()-INT($B$1/2))):INDIRECT("B"&amp;(ROW()+INT($B$1/2))))),"",AVERAGE(INDIRECT("B"&amp;(ROW()-INT($B$1/2))):INDIRECT("B"&amp;(ROW()+INT($B$1/2)))))</f>
        <v/>
      </c>
      <c r="D1861" s="848">
        <f t="shared" si="643"/>
        <v>0</v>
      </c>
      <c r="E1861" s="275"/>
      <c r="F1861" s="15"/>
      <c r="G1861" s="3"/>
      <c r="H1861" s="3"/>
      <c r="I1861" s="3"/>
      <c r="J1861" s="3"/>
      <c r="K1861" s="3"/>
      <c r="L1861" s="554"/>
      <c r="M1861" s="545"/>
      <c r="N1861" s="546"/>
      <c r="O1861" s="5"/>
      <c r="P1861" s="216"/>
      <c r="Q1861" s="217"/>
      <c r="R1861" s="218"/>
      <c r="S1861" s="219">
        <f t="shared" si="641"/>
        <v>0</v>
      </c>
      <c r="T1861" s="220">
        <f t="shared" si="642"/>
        <v>0</v>
      </c>
      <c r="U1861" s="214">
        <f t="shared" si="639"/>
        <v>0</v>
      </c>
      <c r="W1861" s="221"/>
      <c r="X1861" s="222"/>
      <c r="Y1861" s="222"/>
      <c r="Z1861" s="223"/>
      <c r="AA1861" s="222"/>
      <c r="AB1861" s="224"/>
      <c r="AC1861" s="225"/>
      <c r="AD1861" s="2">
        <f t="shared" ref="AD1861:AD1924" si="645">IF(W1861&lt;0,W1861-X1861/60-Y1861/3600,W1861+X1861/60+Y1861/3600)</f>
        <v>0</v>
      </c>
      <c r="AE1861" s="2">
        <f t="shared" ref="AE1861:AE1924" si="646">IF(Z1861&lt;0,Z1861-AA1861/60-AB1861/3600,Z1861+AA1861/60+AB1861/3600)</f>
        <v>0</v>
      </c>
      <c r="AF1861" s="226"/>
      <c r="AG1861" s="219">
        <f t="shared" si="631"/>
        <v>0</v>
      </c>
      <c r="AH1861" s="234">
        <f t="shared" si="632"/>
        <v>0</v>
      </c>
      <c r="AI1861" s="214">
        <f t="shared" si="640"/>
        <v>0</v>
      </c>
      <c r="AK1861" s="229">
        <f t="shared" si="633"/>
        <v>0</v>
      </c>
      <c r="AL1861" s="226"/>
      <c r="AM1861" s="15"/>
      <c r="AN1861" s="232" t="e">
        <f t="shared" si="634"/>
        <v>#DIV/0!</v>
      </c>
      <c r="AO1861" s="214">
        <f t="shared" ref="AO1861:AO1924" si="647">AL1861*3.28084</f>
        <v>0</v>
      </c>
      <c r="AQ1861" s="210"/>
      <c r="AR1861" s="231"/>
      <c r="AS1861" s="15"/>
      <c r="AT1861" s="232">
        <f t="shared" si="635"/>
        <v>0</v>
      </c>
      <c r="AU1861" s="235">
        <f t="shared" si="636"/>
        <v>0</v>
      </c>
      <c r="AY1861" s="210"/>
      <c r="AZ1861" s="231"/>
      <c r="BA1861" s="15"/>
      <c r="BB1861" s="232">
        <f t="shared" si="644"/>
        <v>0</v>
      </c>
      <c r="BC1861" s="235">
        <f t="shared" si="637"/>
        <v>0</v>
      </c>
      <c r="BG1861" s="210"/>
      <c r="BH1861" s="231"/>
      <c r="BI1861" s="15"/>
      <c r="BJ1861" s="232">
        <f t="shared" ref="BJ1861:BJ1924" si="648">BG1861</f>
        <v>0</v>
      </c>
      <c r="BK1861" s="235">
        <f t="shared" si="638"/>
        <v>0</v>
      </c>
      <c r="BM1861" s="109">
        <f t="shared" ref="BM1861:BM1924" si="649">BM1860+$BQ$14</f>
        <v>-2.1888412094875567</v>
      </c>
      <c r="BN1861" s="213"/>
      <c r="BR1861" s="228"/>
      <c r="BS1861" s="311"/>
      <c r="BT1861" s="3"/>
      <c r="BU1861" s="213"/>
      <c r="BV1861" s="213"/>
      <c r="BW1861" s="291"/>
    </row>
    <row r="1862" spans="1:75" x14ac:dyDescent="0.2">
      <c r="A1862" s="210"/>
      <c r="B1862" s="211"/>
      <c r="C1862" s="848" t="str">
        <f ca="1">IF(ISERR(AVERAGE(INDIRECT("B"&amp;(ROW()-INT($B$1/2))):INDIRECT("B"&amp;(ROW()+INT($B$1/2))))),"",AVERAGE(INDIRECT("B"&amp;(ROW()-INT($B$1/2))):INDIRECT("B"&amp;(ROW()+INT($B$1/2)))))</f>
        <v/>
      </c>
      <c r="D1862" s="848">
        <f t="shared" si="643"/>
        <v>0</v>
      </c>
      <c r="E1862" s="275"/>
      <c r="F1862" s="15"/>
      <c r="G1862" s="3"/>
      <c r="H1862" s="3"/>
      <c r="I1862" s="3"/>
      <c r="J1862" s="3"/>
      <c r="K1862" s="3"/>
      <c r="L1862" s="554"/>
      <c r="M1862" s="545"/>
      <c r="N1862" s="546"/>
      <c r="O1862" s="5"/>
      <c r="P1862" s="216"/>
      <c r="Q1862" s="217"/>
      <c r="R1862" s="218"/>
      <c r="S1862" s="219">
        <f t="shared" si="641"/>
        <v>0</v>
      </c>
      <c r="T1862" s="220">
        <f t="shared" si="642"/>
        <v>0</v>
      </c>
      <c r="U1862" s="214">
        <f t="shared" si="639"/>
        <v>0</v>
      </c>
      <c r="W1862" s="221"/>
      <c r="X1862" s="222"/>
      <c r="Y1862" s="222"/>
      <c r="Z1862" s="223"/>
      <c r="AA1862" s="222"/>
      <c r="AB1862" s="224"/>
      <c r="AC1862" s="225"/>
      <c r="AD1862" s="2">
        <f t="shared" si="645"/>
        <v>0</v>
      </c>
      <c r="AE1862" s="2">
        <f t="shared" si="646"/>
        <v>0</v>
      </c>
      <c r="AF1862" s="226"/>
      <c r="AG1862" s="219">
        <f t="shared" ref="AG1862:AG1925" si="650">AG1861+IF(AD1862&lt;&gt;0,1.852*60*1000*((ACOS((SIN((AD1861/180)*PI()))*(SIN((AD1862/180)*PI()))+(COS((AD1861/180)*PI()))*(COS((AD1862/180)*PI()))*(COS((AE1862/180)*PI()-(AE1861/180)*PI())))/PI())*180),0)</f>
        <v>0</v>
      </c>
      <c r="AH1862" s="234">
        <f t="shared" ref="AH1862:AH1925" si="651">AH1861+IF(AD1862&lt;&gt;0,1.852*60*0.6213712*((ACOS((SIN((AD1861/180)*PI()))*(SIN((AD1862/180)*PI()))+(COS((AD1861/180)*PI()))*(COS((AD1862/180)*PI()))*(COS((AE1862/180)*PI()-(AE1861/180)*PI())))/PI())*180),0)</f>
        <v>0</v>
      </c>
      <c r="AI1862" s="214">
        <f t="shared" si="640"/>
        <v>0</v>
      </c>
      <c r="AK1862" s="229">
        <f t="shared" ref="AK1862:AK1925" si="652">IF(AL1862&gt;0,AK1861+$AO$1,0)</f>
        <v>0</v>
      </c>
      <c r="AL1862" s="226"/>
      <c r="AM1862" s="15"/>
      <c r="AN1862" s="232" t="e">
        <f t="shared" ref="AN1862:AN1925" si="653">(42341.84/MAX(AK1862:AK6458))*AK1862*0.0006213712</f>
        <v>#DIV/0!</v>
      </c>
      <c r="AO1862" s="214">
        <f t="shared" si="647"/>
        <v>0</v>
      </c>
      <c r="AQ1862" s="210"/>
      <c r="AR1862" s="231"/>
      <c r="AS1862" s="15"/>
      <c r="AT1862" s="232">
        <f t="shared" ref="AT1862:AT1925" si="654">IF(AQ1862&gt;0,(26.3/(MAX($AQ$4:$AQ$4600)*0.0006213712))*AQ1862*0.0006213712,0)</f>
        <v>0</v>
      </c>
      <c r="AU1862" s="235">
        <f t="shared" ref="AU1862:AU1925" si="655">(AR1862*3.28084)+(AW$4)</f>
        <v>0</v>
      </c>
      <c r="AY1862" s="210"/>
      <c r="AZ1862" s="231"/>
      <c r="BA1862" s="15"/>
      <c r="BB1862" s="232">
        <f t="shared" si="644"/>
        <v>0</v>
      </c>
      <c r="BC1862" s="235">
        <f t="shared" ref="BC1862:BC1925" si="656">AZ1862+BE$4</f>
        <v>0</v>
      </c>
      <c r="BG1862" s="210"/>
      <c r="BH1862" s="231"/>
      <c r="BI1862" s="15"/>
      <c r="BJ1862" s="232">
        <f t="shared" si="648"/>
        <v>0</v>
      </c>
      <c r="BK1862" s="235">
        <f t="shared" ref="BK1862:BK1925" si="657">BH1862*BM1862</f>
        <v>0</v>
      </c>
      <c r="BM1862" s="109">
        <f t="shared" si="649"/>
        <v>-2.1906735469852934</v>
      </c>
      <c r="BN1862" s="213"/>
      <c r="BR1862" s="228"/>
      <c r="BS1862" s="311"/>
      <c r="BT1862" s="3"/>
      <c r="BU1862" s="213"/>
      <c r="BV1862" s="213"/>
      <c r="BW1862" s="291"/>
    </row>
    <row r="1863" spans="1:75" x14ac:dyDescent="0.2">
      <c r="A1863" s="210"/>
      <c r="B1863" s="211"/>
      <c r="C1863" s="848" t="str">
        <f ca="1">IF(ISERR(AVERAGE(INDIRECT("B"&amp;(ROW()-INT($B$1/2))):INDIRECT("B"&amp;(ROW()+INT($B$1/2))))),"",AVERAGE(INDIRECT("B"&amp;(ROW()-INT($B$1/2))):INDIRECT("B"&amp;(ROW()+INT($B$1/2)))))</f>
        <v/>
      </c>
      <c r="D1863" s="848">
        <f t="shared" si="643"/>
        <v>0</v>
      </c>
      <c r="E1863" s="275"/>
      <c r="F1863" s="15"/>
      <c r="G1863" s="3"/>
      <c r="H1863" s="3"/>
      <c r="I1863" s="3"/>
      <c r="J1863" s="3"/>
      <c r="K1863" s="3"/>
      <c r="L1863" s="554"/>
      <c r="M1863" s="545"/>
      <c r="N1863" s="546"/>
      <c r="O1863" s="5"/>
      <c r="P1863" s="216"/>
      <c r="Q1863" s="217"/>
      <c r="R1863" s="218"/>
      <c r="S1863" s="219">
        <f t="shared" si="641"/>
        <v>0</v>
      </c>
      <c r="T1863" s="220">
        <f t="shared" si="642"/>
        <v>0</v>
      </c>
      <c r="U1863" s="214">
        <f t="shared" ref="U1863:U1926" si="658">R1863*3.28084</f>
        <v>0</v>
      </c>
      <c r="W1863" s="221"/>
      <c r="X1863" s="222"/>
      <c r="Y1863" s="222"/>
      <c r="Z1863" s="223"/>
      <c r="AA1863" s="222"/>
      <c r="AB1863" s="224"/>
      <c r="AC1863" s="225"/>
      <c r="AD1863" s="2">
        <f t="shared" si="645"/>
        <v>0</v>
      </c>
      <c r="AE1863" s="2">
        <f t="shared" si="646"/>
        <v>0</v>
      </c>
      <c r="AF1863" s="226"/>
      <c r="AG1863" s="219">
        <f t="shared" si="650"/>
        <v>0</v>
      </c>
      <c r="AH1863" s="234">
        <f t="shared" si="651"/>
        <v>0</v>
      </c>
      <c r="AI1863" s="214">
        <f t="shared" ref="AI1863:AI1926" si="659">AF1863*3.28084</f>
        <v>0</v>
      </c>
      <c r="AK1863" s="229">
        <f t="shared" si="652"/>
        <v>0</v>
      </c>
      <c r="AL1863" s="226"/>
      <c r="AM1863" s="15"/>
      <c r="AN1863" s="232" t="e">
        <f t="shared" si="653"/>
        <v>#DIV/0!</v>
      </c>
      <c r="AO1863" s="214">
        <f t="shared" si="647"/>
        <v>0</v>
      </c>
      <c r="AQ1863" s="210"/>
      <c r="AR1863" s="231"/>
      <c r="AS1863" s="15"/>
      <c r="AT1863" s="232">
        <f t="shared" si="654"/>
        <v>0</v>
      </c>
      <c r="AU1863" s="235">
        <f t="shared" si="655"/>
        <v>0</v>
      </c>
      <c r="AY1863" s="210"/>
      <c r="AZ1863" s="231"/>
      <c r="BA1863" s="15"/>
      <c r="BB1863" s="232">
        <f t="shared" si="644"/>
        <v>0</v>
      </c>
      <c r="BC1863" s="235">
        <f t="shared" si="656"/>
        <v>0</v>
      </c>
      <c r="BG1863" s="210"/>
      <c r="BH1863" s="231"/>
      <c r="BI1863" s="15"/>
      <c r="BJ1863" s="232">
        <f t="shared" si="648"/>
        <v>0</v>
      </c>
      <c r="BK1863" s="235">
        <f t="shared" si="657"/>
        <v>0</v>
      </c>
      <c r="BM1863" s="109">
        <f t="shared" si="649"/>
        <v>-2.1925058844830301</v>
      </c>
      <c r="BN1863" s="213"/>
      <c r="BR1863" s="228"/>
      <c r="BS1863" s="311"/>
      <c r="BT1863" s="3"/>
      <c r="BU1863" s="213"/>
      <c r="BV1863" s="213"/>
      <c r="BW1863" s="291"/>
    </row>
    <row r="1864" spans="1:75" x14ac:dyDescent="0.2">
      <c r="A1864" s="210"/>
      <c r="B1864" s="211"/>
      <c r="C1864" s="848" t="str">
        <f ca="1">IF(ISERR(AVERAGE(INDIRECT("B"&amp;(ROW()-INT($B$1/2))):INDIRECT("B"&amp;(ROW()+INT($B$1/2))))),"",AVERAGE(INDIRECT("B"&amp;(ROW()-INT($B$1/2))):INDIRECT("B"&amp;(ROW()+INT($B$1/2)))))</f>
        <v/>
      </c>
      <c r="D1864" s="848">
        <f t="shared" si="643"/>
        <v>0</v>
      </c>
      <c r="E1864" s="275"/>
      <c r="F1864" s="15"/>
      <c r="G1864" s="3"/>
      <c r="H1864" s="3"/>
      <c r="I1864" s="3"/>
      <c r="J1864" s="3"/>
      <c r="K1864" s="3"/>
      <c r="L1864" s="554"/>
      <c r="M1864" s="545"/>
      <c r="N1864" s="546"/>
      <c r="O1864" s="5"/>
      <c r="P1864" s="216"/>
      <c r="Q1864" s="217"/>
      <c r="R1864" s="218"/>
      <c r="S1864" s="219">
        <f t="shared" si="641"/>
        <v>0</v>
      </c>
      <c r="T1864" s="220">
        <f t="shared" si="642"/>
        <v>0</v>
      </c>
      <c r="U1864" s="214">
        <f t="shared" si="658"/>
        <v>0</v>
      </c>
      <c r="W1864" s="221"/>
      <c r="X1864" s="222"/>
      <c r="Y1864" s="222"/>
      <c r="Z1864" s="223"/>
      <c r="AA1864" s="222"/>
      <c r="AB1864" s="224"/>
      <c r="AC1864" s="225"/>
      <c r="AD1864" s="2">
        <f t="shared" si="645"/>
        <v>0</v>
      </c>
      <c r="AE1864" s="2">
        <f t="shared" si="646"/>
        <v>0</v>
      </c>
      <c r="AF1864" s="226"/>
      <c r="AG1864" s="219">
        <f t="shared" si="650"/>
        <v>0</v>
      </c>
      <c r="AH1864" s="234">
        <f t="shared" si="651"/>
        <v>0</v>
      </c>
      <c r="AI1864" s="214">
        <f t="shared" si="659"/>
        <v>0</v>
      </c>
      <c r="AK1864" s="229">
        <f t="shared" si="652"/>
        <v>0</v>
      </c>
      <c r="AL1864" s="226"/>
      <c r="AM1864" s="15"/>
      <c r="AN1864" s="232" t="e">
        <f t="shared" si="653"/>
        <v>#DIV/0!</v>
      </c>
      <c r="AO1864" s="214">
        <f t="shared" si="647"/>
        <v>0</v>
      </c>
      <c r="AQ1864" s="210"/>
      <c r="AR1864" s="231"/>
      <c r="AS1864" s="15"/>
      <c r="AT1864" s="232">
        <f t="shared" si="654"/>
        <v>0</v>
      </c>
      <c r="AU1864" s="235">
        <f t="shared" si="655"/>
        <v>0</v>
      </c>
      <c r="AY1864" s="210"/>
      <c r="AZ1864" s="231"/>
      <c r="BA1864" s="15"/>
      <c r="BB1864" s="232">
        <f t="shared" si="644"/>
        <v>0</v>
      </c>
      <c r="BC1864" s="235">
        <f t="shared" si="656"/>
        <v>0</v>
      </c>
      <c r="BG1864" s="210"/>
      <c r="BH1864" s="231"/>
      <c r="BI1864" s="15"/>
      <c r="BJ1864" s="232">
        <f t="shared" si="648"/>
        <v>0</v>
      </c>
      <c r="BK1864" s="235">
        <f t="shared" si="657"/>
        <v>0</v>
      </c>
      <c r="BM1864" s="109">
        <f t="shared" si="649"/>
        <v>-2.1943382219807668</v>
      </c>
      <c r="BN1864" s="213"/>
      <c r="BR1864" s="228"/>
      <c r="BS1864" s="311"/>
      <c r="BT1864" s="3"/>
      <c r="BU1864" s="213"/>
      <c r="BV1864" s="213"/>
      <c r="BW1864" s="291"/>
    </row>
    <row r="1865" spans="1:75" x14ac:dyDescent="0.2">
      <c r="A1865" s="210"/>
      <c r="B1865" s="211"/>
      <c r="C1865" s="848" t="str">
        <f ca="1">IF(ISERR(AVERAGE(INDIRECT("B"&amp;(ROW()-INT($B$1/2))):INDIRECT("B"&amp;(ROW()+INT($B$1/2))))),"",AVERAGE(INDIRECT("B"&amp;(ROW()-INT($B$1/2))):INDIRECT("B"&amp;(ROW()+INT($B$1/2)))))</f>
        <v/>
      </c>
      <c r="D1865" s="848">
        <f t="shared" si="643"/>
        <v>0</v>
      </c>
      <c r="E1865" s="275"/>
      <c r="F1865" s="15"/>
      <c r="G1865" s="3"/>
      <c r="H1865" s="3"/>
      <c r="I1865" s="3"/>
      <c r="J1865" s="3"/>
      <c r="K1865" s="3"/>
      <c r="L1865" s="554"/>
      <c r="M1865" s="545"/>
      <c r="N1865" s="546"/>
      <c r="O1865" s="5"/>
      <c r="P1865" s="216"/>
      <c r="Q1865" s="217"/>
      <c r="R1865" s="218"/>
      <c r="S1865" s="219">
        <f t="shared" ref="S1865:S1928" si="660">S1864+IF(P1865&lt;&gt;0,1.852*60*1000*((ACOS((SIN((P1864/180)*PI()))*(SIN((P1865/180)*PI()))+(COS((P1864/180)*PI()))*(COS((P1865/180)*PI()))*(COS((Q1865/180)*PI()-(Q1864/180)*PI())))/PI())*180),0)</f>
        <v>0</v>
      </c>
      <c r="T1865" s="220">
        <f t="shared" ref="T1865:T1928" si="661">T1864+IF(P1865&lt;&gt;0,1.852*60*0.6213712*((ACOS((SIN((P1864/180)*PI()))*(SIN((P1865/180)*PI()))+(COS((P1864/180)*PI()))*(COS((P1865/180)*PI()))*(COS((Q1865/180)*PI()-(Q1864/180)*PI())))/PI())*180),0)</f>
        <v>0</v>
      </c>
      <c r="U1865" s="214">
        <f t="shared" si="658"/>
        <v>0</v>
      </c>
      <c r="W1865" s="221"/>
      <c r="X1865" s="222"/>
      <c r="Y1865" s="222"/>
      <c r="Z1865" s="223"/>
      <c r="AA1865" s="222"/>
      <c r="AB1865" s="224"/>
      <c r="AC1865" s="225"/>
      <c r="AD1865" s="2">
        <f t="shared" si="645"/>
        <v>0</v>
      </c>
      <c r="AE1865" s="2">
        <f t="shared" si="646"/>
        <v>0</v>
      </c>
      <c r="AF1865" s="226"/>
      <c r="AG1865" s="219">
        <f t="shared" si="650"/>
        <v>0</v>
      </c>
      <c r="AH1865" s="234">
        <f t="shared" si="651"/>
        <v>0</v>
      </c>
      <c r="AI1865" s="214">
        <f t="shared" si="659"/>
        <v>0</v>
      </c>
      <c r="AK1865" s="229">
        <f t="shared" si="652"/>
        <v>0</v>
      </c>
      <c r="AL1865" s="226"/>
      <c r="AM1865" s="15"/>
      <c r="AN1865" s="232" t="e">
        <f t="shared" si="653"/>
        <v>#DIV/0!</v>
      </c>
      <c r="AO1865" s="214">
        <f t="shared" si="647"/>
        <v>0</v>
      </c>
      <c r="AQ1865" s="210"/>
      <c r="AR1865" s="231"/>
      <c r="AS1865" s="15"/>
      <c r="AT1865" s="232">
        <f t="shared" si="654"/>
        <v>0</v>
      </c>
      <c r="AU1865" s="235">
        <f t="shared" si="655"/>
        <v>0</v>
      </c>
      <c r="AY1865" s="210"/>
      <c r="AZ1865" s="231"/>
      <c r="BA1865" s="15"/>
      <c r="BB1865" s="232">
        <f t="shared" si="644"/>
        <v>0</v>
      </c>
      <c r="BC1865" s="235">
        <f t="shared" si="656"/>
        <v>0</v>
      </c>
      <c r="BG1865" s="210"/>
      <c r="BH1865" s="231"/>
      <c r="BI1865" s="15"/>
      <c r="BJ1865" s="232">
        <f t="shared" si="648"/>
        <v>0</v>
      </c>
      <c r="BK1865" s="235">
        <f t="shared" si="657"/>
        <v>0</v>
      </c>
      <c r="BM1865" s="109">
        <f t="shared" si="649"/>
        <v>-2.1961705594785035</v>
      </c>
      <c r="BN1865" s="213"/>
      <c r="BR1865" s="228"/>
      <c r="BS1865" s="311"/>
      <c r="BT1865" s="3"/>
      <c r="BU1865" s="213"/>
      <c r="BV1865" s="213"/>
      <c r="BW1865" s="291"/>
    </row>
    <row r="1866" spans="1:75" x14ac:dyDescent="0.2">
      <c r="A1866" s="210"/>
      <c r="B1866" s="211"/>
      <c r="C1866" s="848" t="str">
        <f ca="1">IF(ISERR(AVERAGE(INDIRECT("B"&amp;(ROW()-INT($B$1/2))):INDIRECT("B"&amp;(ROW()+INT($B$1/2))))),"",AVERAGE(INDIRECT("B"&amp;(ROW()-INT($B$1/2))):INDIRECT("B"&amp;(ROW()+INT($B$1/2)))))</f>
        <v/>
      </c>
      <c r="D1866" s="848">
        <f t="shared" si="643"/>
        <v>0</v>
      </c>
      <c r="E1866" s="275"/>
      <c r="F1866" s="15"/>
      <c r="G1866" s="3"/>
      <c r="H1866" s="3"/>
      <c r="I1866" s="3"/>
      <c r="J1866" s="3"/>
      <c r="K1866" s="3"/>
      <c r="L1866" s="554"/>
      <c r="M1866" s="545"/>
      <c r="N1866" s="546"/>
      <c r="O1866" s="5"/>
      <c r="P1866" s="216"/>
      <c r="Q1866" s="217"/>
      <c r="R1866" s="218"/>
      <c r="S1866" s="219">
        <f t="shared" si="660"/>
        <v>0</v>
      </c>
      <c r="T1866" s="220">
        <f t="shared" si="661"/>
        <v>0</v>
      </c>
      <c r="U1866" s="214">
        <f t="shared" si="658"/>
        <v>0</v>
      </c>
      <c r="W1866" s="221"/>
      <c r="X1866" s="222"/>
      <c r="Y1866" s="222"/>
      <c r="Z1866" s="223"/>
      <c r="AA1866" s="222"/>
      <c r="AB1866" s="224"/>
      <c r="AC1866" s="225"/>
      <c r="AD1866" s="2">
        <f t="shared" si="645"/>
        <v>0</v>
      </c>
      <c r="AE1866" s="2">
        <f t="shared" si="646"/>
        <v>0</v>
      </c>
      <c r="AF1866" s="226"/>
      <c r="AG1866" s="219">
        <f t="shared" si="650"/>
        <v>0</v>
      </c>
      <c r="AH1866" s="234">
        <f t="shared" si="651"/>
        <v>0</v>
      </c>
      <c r="AI1866" s="214">
        <f t="shared" si="659"/>
        <v>0</v>
      </c>
      <c r="AK1866" s="229">
        <f t="shared" si="652"/>
        <v>0</v>
      </c>
      <c r="AL1866" s="226"/>
      <c r="AM1866" s="15"/>
      <c r="AN1866" s="232" t="e">
        <f t="shared" si="653"/>
        <v>#DIV/0!</v>
      </c>
      <c r="AO1866" s="214">
        <f t="shared" si="647"/>
        <v>0</v>
      </c>
      <c r="AQ1866" s="210"/>
      <c r="AR1866" s="231"/>
      <c r="AS1866" s="15"/>
      <c r="AT1866" s="232">
        <f t="shared" si="654"/>
        <v>0</v>
      </c>
      <c r="AU1866" s="235">
        <f t="shared" si="655"/>
        <v>0</v>
      </c>
      <c r="AY1866" s="210"/>
      <c r="AZ1866" s="231"/>
      <c r="BA1866" s="15"/>
      <c r="BB1866" s="232">
        <f t="shared" si="644"/>
        <v>0</v>
      </c>
      <c r="BC1866" s="235">
        <f t="shared" si="656"/>
        <v>0</v>
      </c>
      <c r="BG1866" s="210"/>
      <c r="BH1866" s="231"/>
      <c r="BI1866" s="15"/>
      <c r="BJ1866" s="232">
        <f t="shared" si="648"/>
        <v>0</v>
      </c>
      <c r="BK1866" s="235">
        <f t="shared" si="657"/>
        <v>0</v>
      </c>
      <c r="BM1866" s="109">
        <f t="shared" si="649"/>
        <v>-2.1980028969762402</v>
      </c>
      <c r="BN1866" s="213"/>
      <c r="BR1866" s="228"/>
      <c r="BS1866" s="311"/>
      <c r="BT1866" s="3"/>
      <c r="BU1866" s="213"/>
      <c r="BV1866" s="213"/>
      <c r="BW1866" s="291"/>
    </row>
    <row r="1867" spans="1:75" x14ac:dyDescent="0.2">
      <c r="A1867" s="210"/>
      <c r="B1867" s="211"/>
      <c r="C1867" s="848" t="str">
        <f ca="1">IF(ISERR(AVERAGE(INDIRECT("B"&amp;(ROW()-INT($B$1/2))):INDIRECT("B"&amp;(ROW()+INT($B$1/2))))),"",AVERAGE(INDIRECT("B"&amp;(ROW()-INT($B$1/2))):INDIRECT("B"&amp;(ROW()+INT($B$1/2)))))</f>
        <v/>
      </c>
      <c r="D1867" s="848">
        <f t="shared" si="643"/>
        <v>0</v>
      </c>
      <c r="E1867" s="275"/>
      <c r="F1867" s="15"/>
      <c r="G1867" s="3"/>
      <c r="H1867" s="3"/>
      <c r="I1867" s="3"/>
      <c r="J1867" s="3"/>
      <c r="K1867" s="3"/>
      <c r="L1867" s="554"/>
      <c r="M1867" s="545"/>
      <c r="N1867" s="546"/>
      <c r="O1867" s="5"/>
      <c r="P1867" s="216"/>
      <c r="Q1867" s="217"/>
      <c r="R1867" s="218"/>
      <c r="S1867" s="219">
        <f t="shared" si="660"/>
        <v>0</v>
      </c>
      <c r="T1867" s="220">
        <f t="shared" si="661"/>
        <v>0</v>
      </c>
      <c r="U1867" s="214">
        <f t="shared" si="658"/>
        <v>0</v>
      </c>
      <c r="W1867" s="221"/>
      <c r="X1867" s="222"/>
      <c r="Y1867" s="222"/>
      <c r="Z1867" s="223"/>
      <c r="AA1867" s="222"/>
      <c r="AB1867" s="224"/>
      <c r="AC1867" s="225"/>
      <c r="AD1867" s="2">
        <f t="shared" si="645"/>
        <v>0</v>
      </c>
      <c r="AE1867" s="2">
        <f t="shared" si="646"/>
        <v>0</v>
      </c>
      <c r="AF1867" s="226"/>
      <c r="AG1867" s="219">
        <f t="shared" si="650"/>
        <v>0</v>
      </c>
      <c r="AH1867" s="234">
        <f t="shared" si="651"/>
        <v>0</v>
      </c>
      <c r="AI1867" s="214">
        <f t="shared" si="659"/>
        <v>0</v>
      </c>
      <c r="AK1867" s="229">
        <f t="shared" si="652"/>
        <v>0</v>
      </c>
      <c r="AL1867" s="226"/>
      <c r="AM1867" s="15"/>
      <c r="AN1867" s="232" t="e">
        <f t="shared" si="653"/>
        <v>#DIV/0!</v>
      </c>
      <c r="AO1867" s="214">
        <f t="shared" si="647"/>
        <v>0</v>
      </c>
      <c r="AQ1867" s="210"/>
      <c r="AR1867" s="231"/>
      <c r="AS1867" s="15"/>
      <c r="AT1867" s="232">
        <f t="shared" si="654"/>
        <v>0</v>
      </c>
      <c r="AU1867" s="235">
        <f t="shared" si="655"/>
        <v>0</v>
      </c>
      <c r="AY1867" s="210"/>
      <c r="AZ1867" s="231"/>
      <c r="BA1867" s="15"/>
      <c r="BB1867" s="232">
        <f t="shared" si="644"/>
        <v>0</v>
      </c>
      <c r="BC1867" s="235">
        <f t="shared" si="656"/>
        <v>0</v>
      </c>
      <c r="BG1867" s="210"/>
      <c r="BH1867" s="231"/>
      <c r="BI1867" s="15"/>
      <c r="BJ1867" s="232">
        <f t="shared" si="648"/>
        <v>0</v>
      </c>
      <c r="BK1867" s="235">
        <f t="shared" si="657"/>
        <v>0</v>
      </c>
      <c r="BM1867" s="109">
        <f t="shared" si="649"/>
        <v>-2.1998352344739769</v>
      </c>
      <c r="BN1867" s="213"/>
      <c r="BR1867" s="228"/>
      <c r="BS1867" s="311"/>
      <c r="BT1867" s="3"/>
      <c r="BU1867" s="213"/>
      <c r="BV1867" s="213"/>
      <c r="BW1867" s="291"/>
    </row>
    <row r="1868" spans="1:75" x14ac:dyDescent="0.2">
      <c r="A1868" s="210"/>
      <c r="B1868" s="211"/>
      <c r="C1868" s="848" t="str">
        <f ca="1">IF(ISERR(AVERAGE(INDIRECT("B"&amp;(ROW()-INT($B$1/2))):INDIRECT("B"&amp;(ROW()+INT($B$1/2))))),"",AVERAGE(INDIRECT("B"&amp;(ROW()-INT($B$1/2))):INDIRECT("B"&amp;(ROW()+INT($B$1/2)))))</f>
        <v/>
      </c>
      <c r="D1868" s="848">
        <f t="shared" si="643"/>
        <v>0</v>
      </c>
      <c r="E1868" s="275"/>
      <c r="F1868" s="15"/>
      <c r="G1868" s="3"/>
      <c r="H1868" s="3"/>
      <c r="I1868" s="3"/>
      <c r="J1868" s="3"/>
      <c r="K1868" s="3"/>
      <c r="L1868" s="554"/>
      <c r="M1868" s="545"/>
      <c r="N1868" s="546"/>
      <c r="O1868" s="5"/>
      <c r="P1868" s="216"/>
      <c r="Q1868" s="217"/>
      <c r="R1868" s="218"/>
      <c r="S1868" s="219">
        <f t="shared" si="660"/>
        <v>0</v>
      </c>
      <c r="T1868" s="220">
        <f t="shared" si="661"/>
        <v>0</v>
      </c>
      <c r="U1868" s="214">
        <f t="shared" si="658"/>
        <v>0</v>
      </c>
      <c r="W1868" s="221"/>
      <c r="X1868" s="222"/>
      <c r="Y1868" s="222"/>
      <c r="Z1868" s="223"/>
      <c r="AA1868" s="222"/>
      <c r="AB1868" s="224"/>
      <c r="AC1868" s="225"/>
      <c r="AD1868" s="2">
        <f t="shared" si="645"/>
        <v>0</v>
      </c>
      <c r="AE1868" s="2">
        <f t="shared" si="646"/>
        <v>0</v>
      </c>
      <c r="AF1868" s="226"/>
      <c r="AG1868" s="219">
        <f t="shared" si="650"/>
        <v>0</v>
      </c>
      <c r="AH1868" s="234">
        <f t="shared" si="651"/>
        <v>0</v>
      </c>
      <c r="AI1868" s="214">
        <f t="shared" si="659"/>
        <v>0</v>
      </c>
      <c r="AK1868" s="229">
        <f t="shared" si="652"/>
        <v>0</v>
      </c>
      <c r="AL1868" s="226"/>
      <c r="AM1868" s="15"/>
      <c r="AN1868" s="232" t="e">
        <f t="shared" si="653"/>
        <v>#DIV/0!</v>
      </c>
      <c r="AO1868" s="214">
        <f t="shared" si="647"/>
        <v>0</v>
      </c>
      <c r="AQ1868" s="210"/>
      <c r="AR1868" s="231"/>
      <c r="AS1868" s="15"/>
      <c r="AT1868" s="232">
        <f t="shared" si="654"/>
        <v>0</v>
      </c>
      <c r="AU1868" s="235">
        <f t="shared" si="655"/>
        <v>0</v>
      </c>
      <c r="AY1868" s="210"/>
      <c r="AZ1868" s="231"/>
      <c r="BA1868" s="15"/>
      <c r="BB1868" s="232">
        <f t="shared" si="644"/>
        <v>0</v>
      </c>
      <c r="BC1868" s="235">
        <f t="shared" si="656"/>
        <v>0</v>
      </c>
      <c r="BG1868" s="210"/>
      <c r="BH1868" s="231"/>
      <c r="BI1868" s="15"/>
      <c r="BJ1868" s="232">
        <f t="shared" si="648"/>
        <v>0</v>
      </c>
      <c r="BK1868" s="235">
        <f t="shared" si="657"/>
        <v>0</v>
      </c>
      <c r="BM1868" s="109">
        <f t="shared" si="649"/>
        <v>-2.2016675719717136</v>
      </c>
      <c r="BN1868" s="213"/>
      <c r="BR1868" s="228"/>
      <c r="BS1868" s="311"/>
      <c r="BT1868" s="3"/>
      <c r="BU1868" s="213"/>
      <c r="BV1868" s="213"/>
      <c r="BW1868" s="291"/>
    </row>
    <row r="1869" spans="1:75" x14ac:dyDescent="0.2">
      <c r="A1869" s="210"/>
      <c r="B1869" s="211"/>
      <c r="C1869" s="848" t="str">
        <f ca="1">IF(ISERR(AVERAGE(INDIRECT("B"&amp;(ROW()-INT($B$1/2))):INDIRECT("B"&amp;(ROW()+INT($B$1/2))))),"",AVERAGE(INDIRECT("B"&amp;(ROW()-INT($B$1/2))):INDIRECT("B"&amp;(ROW()+INT($B$1/2)))))</f>
        <v/>
      </c>
      <c r="D1869" s="848">
        <f t="shared" si="643"/>
        <v>0</v>
      </c>
      <c r="E1869" s="275"/>
      <c r="F1869" s="15"/>
      <c r="G1869" s="3"/>
      <c r="H1869" s="3"/>
      <c r="I1869" s="3"/>
      <c r="J1869" s="3"/>
      <c r="K1869" s="3"/>
      <c r="L1869" s="554"/>
      <c r="M1869" s="545"/>
      <c r="N1869" s="546"/>
      <c r="O1869" s="5"/>
      <c r="P1869" s="216"/>
      <c r="Q1869" s="217"/>
      <c r="R1869" s="218"/>
      <c r="S1869" s="219">
        <f t="shared" si="660"/>
        <v>0</v>
      </c>
      <c r="T1869" s="220">
        <f t="shared" si="661"/>
        <v>0</v>
      </c>
      <c r="U1869" s="214">
        <f t="shared" si="658"/>
        <v>0</v>
      </c>
      <c r="W1869" s="221"/>
      <c r="X1869" s="222"/>
      <c r="Y1869" s="222"/>
      <c r="Z1869" s="223"/>
      <c r="AA1869" s="222"/>
      <c r="AB1869" s="224"/>
      <c r="AC1869" s="225"/>
      <c r="AD1869" s="2">
        <f t="shared" si="645"/>
        <v>0</v>
      </c>
      <c r="AE1869" s="2">
        <f t="shared" si="646"/>
        <v>0</v>
      </c>
      <c r="AF1869" s="226"/>
      <c r="AG1869" s="219">
        <f t="shared" si="650"/>
        <v>0</v>
      </c>
      <c r="AH1869" s="234">
        <f t="shared" si="651"/>
        <v>0</v>
      </c>
      <c r="AI1869" s="214">
        <f t="shared" si="659"/>
        <v>0</v>
      </c>
      <c r="AK1869" s="229">
        <f t="shared" si="652"/>
        <v>0</v>
      </c>
      <c r="AL1869" s="226"/>
      <c r="AM1869" s="15"/>
      <c r="AN1869" s="232" t="e">
        <f t="shared" si="653"/>
        <v>#DIV/0!</v>
      </c>
      <c r="AO1869" s="214">
        <f t="shared" si="647"/>
        <v>0</v>
      </c>
      <c r="AQ1869" s="210"/>
      <c r="AR1869" s="231"/>
      <c r="AS1869" s="15"/>
      <c r="AT1869" s="232">
        <f t="shared" si="654"/>
        <v>0</v>
      </c>
      <c r="AU1869" s="235">
        <f t="shared" si="655"/>
        <v>0</v>
      </c>
      <c r="AY1869" s="210"/>
      <c r="AZ1869" s="231"/>
      <c r="BA1869" s="15"/>
      <c r="BB1869" s="232">
        <f t="shared" si="644"/>
        <v>0</v>
      </c>
      <c r="BC1869" s="235">
        <f t="shared" si="656"/>
        <v>0</v>
      </c>
      <c r="BG1869" s="210"/>
      <c r="BH1869" s="231"/>
      <c r="BI1869" s="15"/>
      <c r="BJ1869" s="232">
        <f t="shared" si="648"/>
        <v>0</v>
      </c>
      <c r="BK1869" s="235">
        <f t="shared" si="657"/>
        <v>0</v>
      </c>
      <c r="BM1869" s="109">
        <f t="shared" si="649"/>
        <v>-2.2034999094694503</v>
      </c>
      <c r="BN1869" s="213"/>
      <c r="BR1869" s="228"/>
      <c r="BS1869" s="311"/>
      <c r="BT1869" s="3"/>
      <c r="BU1869" s="213"/>
      <c r="BV1869" s="213"/>
      <c r="BW1869" s="291"/>
    </row>
    <row r="1870" spans="1:75" x14ac:dyDescent="0.2">
      <c r="A1870" s="210"/>
      <c r="B1870" s="211"/>
      <c r="C1870" s="848" t="str">
        <f ca="1">IF(ISERR(AVERAGE(INDIRECT("B"&amp;(ROW()-INT($B$1/2))):INDIRECT("B"&amp;(ROW()+INT($B$1/2))))),"",AVERAGE(INDIRECT("B"&amp;(ROW()-INT($B$1/2))):INDIRECT("B"&amp;(ROW()+INT($B$1/2)))))</f>
        <v/>
      </c>
      <c r="D1870" s="848">
        <f t="shared" si="643"/>
        <v>0</v>
      </c>
      <c r="E1870" s="275"/>
      <c r="F1870" s="15"/>
      <c r="G1870" s="3"/>
      <c r="H1870" s="3"/>
      <c r="I1870" s="3"/>
      <c r="J1870" s="3"/>
      <c r="K1870" s="3"/>
      <c r="L1870" s="554"/>
      <c r="M1870" s="545"/>
      <c r="N1870" s="546"/>
      <c r="O1870" s="5"/>
      <c r="P1870" s="216"/>
      <c r="Q1870" s="217"/>
      <c r="R1870" s="218"/>
      <c r="S1870" s="219">
        <f t="shared" si="660"/>
        <v>0</v>
      </c>
      <c r="T1870" s="220">
        <f t="shared" si="661"/>
        <v>0</v>
      </c>
      <c r="U1870" s="214">
        <f t="shared" si="658"/>
        <v>0</v>
      </c>
      <c r="W1870" s="221"/>
      <c r="X1870" s="222"/>
      <c r="Y1870" s="222"/>
      <c r="Z1870" s="223"/>
      <c r="AA1870" s="222"/>
      <c r="AB1870" s="224"/>
      <c r="AC1870" s="225"/>
      <c r="AD1870" s="2">
        <f t="shared" si="645"/>
        <v>0</v>
      </c>
      <c r="AE1870" s="2">
        <f t="shared" si="646"/>
        <v>0</v>
      </c>
      <c r="AF1870" s="226"/>
      <c r="AG1870" s="219">
        <f t="shared" si="650"/>
        <v>0</v>
      </c>
      <c r="AH1870" s="234">
        <f t="shared" si="651"/>
        <v>0</v>
      </c>
      <c r="AI1870" s="214">
        <f t="shared" si="659"/>
        <v>0</v>
      </c>
      <c r="AK1870" s="229">
        <f t="shared" si="652"/>
        <v>0</v>
      </c>
      <c r="AL1870" s="226"/>
      <c r="AM1870" s="15"/>
      <c r="AN1870" s="232" t="e">
        <f t="shared" si="653"/>
        <v>#DIV/0!</v>
      </c>
      <c r="AO1870" s="214">
        <f t="shared" si="647"/>
        <v>0</v>
      </c>
      <c r="AQ1870" s="210"/>
      <c r="AR1870" s="231"/>
      <c r="AS1870" s="15"/>
      <c r="AT1870" s="232">
        <f t="shared" si="654"/>
        <v>0</v>
      </c>
      <c r="AU1870" s="235">
        <f t="shared" si="655"/>
        <v>0</v>
      </c>
      <c r="AY1870" s="210"/>
      <c r="AZ1870" s="231"/>
      <c r="BA1870" s="15"/>
      <c r="BB1870" s="232">
        <f t="shared" si="644"/>
        <v>0</v>
      </c>
      <c r="BC1870" s="235">
        <f t="shared" si="656"/>
        <v>0</v>
      </c>
      <c r="BG1870" s="210"/>
      <c r="BH1870" s="231"/>
      <c r="BI1870" s="15"/>
      <c r="BJ1870" s="232">
        <f t="shared" si="648"/>
        <v>0</v>
      </c>
      <c r="BK1870" s="235">
        <f t="shared" si="657"/>
        <v>0</v>
      </c>
      <c r="BM1870" s="109">
        <f t="shared" si="649"/>
        <v>-2.205332246967187</v>
      </c>
      <c r="BN1870" s="213"/>
      <c r="BR1870" s="228"/>
      <c r="BS1870" s="311"/>
      <c r="BT1870" s="3"/>
      <c r="BU1870" s="213"/>
      <c r="BV1870" s="213"/>
      <c r="BW1870" s="291"/>
    </row>
    <row r="1871" spans="1:75" x14ac:dyDescent="0.2">
      <c r="A1871" s="210"/>
      <c r="B1871" s="211"/>
      <c r="C1871" s="848" t="str">
        <f ca="1">IF(ISERR(AVERAGE(INDIRECT("B"&amp;(ROW()-INT($B$1/2))):INDIRECT("B"&amp;(ROW()+INT($B$1/2))))),"",AVERAGE(INDIRECT("B"&amp;(ROW()-INT($B$1/2))):INDIRECT("B"&amp;(ROW()+INT($B$1/2)))))</f>
        <v/>
      </c>
      <c r="D1871" s="848">
        <f t="shared" si="643"/>
        <v>0</v>
      </c>
      <c r="E1871" s="275"/>
      <c r="F1871" s="15"/>
      <c r="G1871" s="3"/>
      <c r="H1871" s="3"/>
      <c r="I1871" s="3"/>
      <c r="J1871" s="3"/>
      <c r="K1871" s="3"/>
      <c r="L1871" s="554"/>
      <c r="M1871" s="545"/>
      <c r="N1871" s="546"/>
      <c r="O1871" s="5"/>
      <c r="P1871" s="216"/>
      <c r="Q1871" s="217"/>
      <c r="R1871" s="218"/>
      <c r="S1871" s="219">
        <f t="shared" si="660"/>
        <v>0</v>
      </c>
      <c r="T1871" s="220">
        <f t="shared" si="661"/>
        <v>0</v>
      </c>
      <c r="U1871" s="214">
        <f t="shared" si="658"/>
        <v>0</v>
      </c>
      <c r="W1871" s="221"/>
      <c r="X1871" s="222"/>
      <c r="Y1871" s="222"/>
      <c r="Z1871" s="223"/>
      <c r="AA1871" s="222"/>
      <c r="AB1871" s="224"/>
      <c r="AC1871" s="225"/>
      <c r="AD1871" s="2">
        <f t="shared" si="645"/>
        <v>0</v>
      </c>
      <c r="AE1871" s="2">
        <f t="shared" si="646"/>
        <v>0</v>
      </c>
      <c r="AF1871" s="226"/>
      <c r="AG1871" s="219">
        <f t="shared" si="650"/>
        <v>0</v>
      </c>
      <c r="AH1871" s="234">
        <f t="shared" si="651"/>
        <v>0</v>
      </c>
      <c r="AI1871" s="214">
        <f t="shared" si="659"/>
        <v>0</v>
      </c>
      <c r="AK1871" s="229">
        <f t="shared" si="652"/>
        <v>0</v>
      </c>
      <c r="AL1871" s="226"/>
      <c r="AM1871" s="15"/>
      <c r="AN1871" s="232" t="e">
        <f t="shared" si="653"/>
        <v>#DIV/0!</v>
      </c>
      <c r="AO1871" s="214">
        <f t="shared" si="647"/>
        <v>0</v>
      </c>
      <c r="AQ1871" s="210"/>
      <c r="AR1871" s="231"/>
      <c r="AS1871" s="15"/>
      <c r="AT1871" s="232">
        <f t="shared" si="654"/>
        <v>0</v>
      </c>
      <c r="AU1871" s="235">
        <f t="shared" si="655"/>
        <v>0</v>
      </c>
      <c r="AY1871" s="210"/>
      <c r="AZ1871" s="231"/>
      <c r="BA1871" s="15"/>
      <c r="BB1871" s="232">
        <f t="shared" si="644"/>
        <v>0</v>
      </c>
      <c r="BC1871" s="235">
        <f t="shared" si="656"/>
        <v>0</v>
      </c>
      <c r="BG1871" s="210"/>
      <c r="BH1871" s="231"/>
      <c r="BI1871" s="15"/>
      <c r="BJ1871" s="232">
        <f t="shared" si="648"/>
        <v>0</v>
      </c>
      <c r="BK1871" s="235">
        <f t="shared" si="657"/>
        <v>0</v>
      </c>
      <c r="BM1871" s="109">
        <f t="shared" si="649"/>
        <v>-2.2071645844649237</v>
      </c>
      <c r="BN1871" s="213"/>
      <c r="BR1871" s="228"/>
      <c r="BS1871" s="311"/>
      <c r="BT1871" s="3"/>
      <c r="BU1871" s="213"/>
      <c r="BV1871" s="213"/>
      <c r="BW1871" s="291"/>
    </row>
    <row r="1872" spans="1:75" x14ac:dyDescent="0.2">
      <c r="A1872" s="210"/>
      <c r="B1872" s="211"/>
      <c r="C1872" s="848" t="str">
        <f ca="1">IF(ISERR(AVERAGE(INDIRECT("B"&amp;(ROW()-INT($B$1/2))):INDIRECT("B"&amp;(ROW()+INT($B$1/2))))),"",AVERAGE(INDIRECT("B"&amp;(ROW()-INT($B$1/2))):INDIRECT("B"&amp;(ROW()+INT($B$1/2)))))</f>
        <v/>
      </c>
      <c r="D1872" s="848">
        <f t="shared" si="643"/>
        <v>0</v>
      </c>
      <c r="E1872" s="275"/>
      <c r="F1872" s="15"/>
      <c r="G1872" s="3"/>
      <c r="H1872" s="3"/>
      <c r="I1872" s="3"/>
      <c r="J1872" s="3"/>
      <c r="K1872" s="3"/>
      <c r="L1872" s="554"/>
      <c r="M1872" s="545"/>
      <c r="N1872" s="546"/>
      <c r="O1872" s="5"/>
      <c r="P1872" s="216"/>
      <c r="Q1872" s="217"/>
      <c r="R1872" s="218"/>
      <c r="S1872" s="219">
        <f t="shared" si="660"/>
        <v>0</v>
      </c>
      <c r="T1872" s="220">
        <f t="shared" si="661"/>
        <v>0</v>
      </c>
      <c r="U1872" s="214">
        <f t="shared" si="658"/>
        <v>0</v>
      </c>
      <c r="W1872" s="221"/>
      <c r="X1872" s="222"/>
      <c r="Y1872" s="222"/>
      <c r="Z1872" s="223"/>
      <c r="AA1872" s="222"/>
      <c r="AB1872" s="224"/>
      <c r="AC1872" s="225"/>
      <c r="AD1872" s="2">
        <f t="shared" si="645"/>
        <v>0</v>
      </c>
      <c r="AE1872" s="2">
        <f t="shared" si="646"/>
        <v>0</v>
      </c>
      <c r="AF1872" s="226"/>
      <c r="AG1872" s="219">
        <f t="shared" si="650"/>
        <v>0</v>
      </c>
      <c r="AH1872" s="234">
        <f t="shared" si="651"/>
        <v>0</v>
      </c>
      <c r="AI1872" s="214">
        <f t="shared" si="659"/>
        <v>0</v>
      </c>
      <c r="AK1872" s="229">
        <f t="shared" si="652"/>
        <v>0</v>
      </c>
      <c r="AL1872" s="226"/>
      <c r="AM1872" s="15"/>
      <c r="AN1872" s="232" t="e">
        <f t="shared" si="653"/>
        <v>#DIV/0!</v>
      </c>
      <c r="AO1872" s="214">
        <f t="shared" si="647"/>
        <v>0</v>
      </c>
      <c r="AQ1872" s="210"/>
      <c r="AR1872" s="231"/>
      <c r="AS1872" s="15"/>
      <c r="AT1872" s="232">
        <f t="shared" si="654"/>
        <v>0</v>
      </c>
      <c r="AU1872" s="235">
        <f t="shared" si="655"/>
        <v>0</v>
      </c>
      <c r="AY1872" s="210"/>
      <c r="AZ1872" s="231"/>
      <c r="BA1872" s="15"/>
      <c r="BB1872" s="232">
        <f t="shared" si="644"/>
        <v>0</v>
      </c>
      <c r="BC1872" s="235">
        <f t="shared" si="656"/>
        <v>0</v>
      </c>
      <c r="BG1872" s="210"/>
      <c r="BH1872" s="231"/>
      <c r="BI1872" s="15"/>
      <c r="BJ1872" s="232">
        <f t="shared" si="648"/>
        <v>0</v>
      </c>
      <c r="BK1872" s="235">
        <f t="shared" si="657"/>
        <v>0</v>
      </c>
      <c r="BM1872" s="109">
        <f t="shared" si="649"/>
        <v>-2.2089969219626604</v>
      </c>
      <c r="BN1872" s="213"/>
      <c r="BR1872" s="228"/>
      <c r="BS1872" s="311"/>
      <c r="BT1872" s="3"/>
      <c r="BU1872" s="213"/>
      <c r="BV1872" s="213"/>
      <c r="BW1872" s="291"/>
    </row>
    <row r="1873" spans="1:75" x14ac:dyDescent="0.2">
      <c r="A1873" s="210"/>
      <c r="B1873" s="211"/>
      <c r="C1873" s="848" t="str">
        <f ca="1">IF(ISERR(AVERAGE(INDIRECT("B"&amp;(ROW()-INT($B$1/2))):INDIRECT("B"&amp;(ROW()+INT($B$1/2))))),"",AVERAGE(INDIRECT("B"&amp;(ROW()-INT($B$1/2))):INDIRECT("B"&amp;(ROW()+INT($B$1/2)))))</f>
        <v/>
      </c>
      <c r="D1873" s="848">
        <f t="shared" si="643"/>
        <v>0</v>
      </c>
      <c r="E1873" s="275"/>
      <c r="F1873" s="15"/>
      <c r="G1873" s="3"/>
      <c r="H1873" s="3"/>
      <c r="I1873" s="3"/>
      <c r="J1873" s="3"/>
      <c r="K1873" s="3"/>
      <c r="L1873" s="554"/>
      <c r="M1873" s="545"/>
      <c r="N1873" s="546"/>
      <c r="O1873" s="5"/>
      <c r="P1873" s="216"/>
      <c r="Q1873" s="217"/>
      <c r="R1873" s="218"/>
      <c r="S1873" s="219">
        <f t="shared" si="660"/>
        <v>0</v>
      </c>
      <c r="T1873" s="220">
        <f t="shared" si="661"/>
        <v>0</v>
      </c>
      <c r="U1873" s="214">
        <f t="shared" si="658"/>
        <v>0</v>
      </c>
      <c r="W1873" s="221"/>
      <c r="X1873" s="222"/>
      <c r="Y1873" s="222"/>
      <c r="Z1873" s="223"/>
      <c r="AA1873" s="222"/>
      <c r="AB1873" s="224"/>
      <c r="AC1873" s="225"/>
      <c r="AD1873" s="2">
        <f t="shared" si="645"/>
        <v>0</v>
      </c>
      <c r="AE1873" s="2">
        <f t="shared" si="646"/>
        <v>0</v>
      </c>
      <c r="AF1873" s="226"/>
      <c r="AG1873" s="219">
        <f t="shared" si="650"/>
        <v>0</v>
      </c>
      <c r="AH1873" s="234">
        <f t="shared" si="651"/>
        <v>0</v>
      </c>
      <c r="AI1873" s="214">
        <f t="shared" si="659"/>
        <v>0</v>
      </c>
      <c r="AK1873" s="229">
        <f t="shared" si="652"/>
        <v>0</v>
      </c>
      <c r="AL1873" s="226"/>
      <c r="AM1873" s="15"/>
      <c r="AN1873" s="232" t="e">
        <f t="shared" si="653"/>
        <v>#DIV/0!</v>
      </c>
      <c r="AO1873" s="214">
        <f t="shared" si="647"/>
        <v>0</v>
      </c>
      <c r="AQ1873" s="210"/>
      <c r="AR1873" s="231"/>
      <c r="AS1873" s="15"/>
      <c r="AT1873" s="232">
        <f t="shared" si="654"/>
        <v>0</v>
      </c>
      <c r="AU1873" s="235">
        <f t="shared" si="655"/>
        <v>0</v>
      </c>
      <c r="AY1873" s="210"/>
      <c r="AZ1873" s="231"/>
      <c r="BA1873" s="15"/>
      <c r="BB1873" s="232">
        <f t="shared" si="644"/>
        <v>0</v>
      </c>
      <c r="BC1873" s="235">
        <f t="shared" si="656"/>
        <v>0</v>
      </c>
      <c r="BG1873" s="210"/>
      <c r="BH1873" s="231"/>
      <c r="BI1873" s="15"/>
      <c r="BJ1873" s="232">
        <f t="shared" si="648"/>
        <v>0</v>
      </c>
      <c r="BK1873" s="235">
        <f t="shared" si="657"/>
        <v>0</v>
      </c>
      <c r="BM1873" s="109">
        <f t="shared" si="649"/>
        <v>-2.2108292594603971</v>
      </c>
      <c r="BN1873" s="213"/>
      <c r="BR1873" s="228"/>
      <c r="BS1873" s="311"/>
      <c r="BT1873" s="3"/>
      <c r="BU1873" s="213"/>
      <c r="BV1873" s="213"/>
      <c r="BW1873" s="291"/>
    </row>
    <row r="1874" spans="1:75" x14ac:dyDescent="0.2">
      <c r="A1874" s="210"/>
      <c r="B1874" s="211"/>
      <c r="C1874" s="848" t="str">
        <f ca="1">IF(ISERR(AVERAGE(INDIRECT("B"&amp;(ROW()-INT($B$1/2))):INDIRECT("B"&amp;(ROW()+INT($B$1/2))))),"",AVERAGE(INDIRECT("B"&amp;(ROW()-INT($B$1/2))):INDIRECT("B"&amp;(ROW()+INT($B$1/2)))))</f>
        <v/>
      </c>
      <c r="D1874" s="848">
        <f t="shared" si="643"/>
        <v>0</v>
      </c>
      <c r="E1874" s="275"/>
      <c r="F1874" s="15"/>
      <c r="G1874" s="3"/>
      <c r="H1874" s="3"/>
      <c r="I1874" s="3"/>
      <c r="J1874" s="3"/>
      <c r="K1874" s="3"/>
      <c r="L1874" s="554"/>
      <c r="M1874" s="545"/>
      <c r="N1874" s="546"/>
      <c r="O1874" s="5"/>
      <c r="P1874" s="216"/>
      <c r="Q1874" s="217"/>
      <c r="R1874" s="218"/>
      <c r="S1874" s="219">
        <f t="shared" si="660"/>
        <v>0</v>
      </c>
      <c r="T1874" s="220">
        <f t="shared" si="661"/>
        <v>0</v>
      </c>
      <c r="U1874" s="214">
        <f t="shared" si="658"/>
        <v>0</v>
      </c>
      <c r="W1874" s="221"/>
      <c r="X1874" s="222"/>
      <c r="Y1874" s="222"/>
      <c r="Z1874" s="223"/>
      <c r="AA1874" s="222"/>
      <c r="AB1874" s="224"/>
      <c r="AC1874" s="225"/>
      <c r="AD1874" s="2">
        <f t="shared" si="645"/>
        <v>0</v>
      </c>
      <c r="AE1874" s="2">
        <f t="shared" si="646"/>
        <v>0</v>
      </c>
      <c r="AF1874" s="226"/>
      <c r="AG1874" s="219">
        <f t="shared" si="650"/>
        <v>0</v>
      </c>
      <c r="AH1874" s="234">
        <f t="shared" si="651"/>
        <v>0</v>
      </c>
      <c r="AI1874" s="214">
        <f t="shared" si="659"/>
        <v>0</v>
      </c>
      <c r="AK1874" s="229">
        <f t="shared" si="652"/>
        <v>0</v>
      </c>
      <c r="AL1874" s="226"/>
      <c r="AM1874" s="15"/>
      <c r="AN1874" s="232" t="e">
        <f t="shared" si="653"/>
        <v>#DIV/0!</v>
      </c>
      <c r="AO1874" s="214">
        <f t="shared" si="647"/>
        <v>0</v>
      </c>
      <c r="AQ1874" s="210"/>
      <c r="AR1874" s="231"/>
      <c r="AS1874" s="15"/>
      <c r="AT1874" s="232">
        <f t="shared" si="654"/>
        <v>0</v>
      </c>
      <c r="AU1874" s="235">
        <f t="shared" si="655"/>
        <v>0</v>
      </c>
      <c r="AY1874" s="210"/>
      <c r="AZ1874" s="231"/>
      <c r="BA1874" s="15"/>
      <c r="BB1874" s="232">
        <f t="shared" si="644"/>
        <v>0</v>
      </c>
      <c r="BC1874" s="235">
        <f t="shared" si="656"/>
        <v>0</v>
      </c>
      <c r="BG1874" s="210"/>
      <c r="BH1874" s="231"/>
      <c r="BI1874" s="15"/>
      <c r="BJ1874" s="232">
        <f t="shared" si="648"/>
        <v>0</v>
      </c>
      <c r="BK1874" s="235">
        <f t="shared" si="657"/>
        <v>0</v>
      </c>
      <c r="BM1874" s="109">
        <f t="shared" si="649"/>
        <v>-2.2126615969581338</v>
      </c>
      <c r="BN1874" s="213"/>
      <c r="BR1874" s="228"/>
      <c r="BS1874" s="311"/>
      <c r="BT1874" s="3"/>
      <c r="BU1874" s="213"/>
      <c r="BV1874" s="213"/>
      <c r="BW1874" s="291"/>
    </row>
    <row r="1875" spans="1:75" x14ac:dyDescent="0.2">
      <c r="A1875" s="210"/>
      <c r="B1875" s="211"/>
      <c r="C1875" s="848" t="str">
        <f ca="1">IF(ISERR(AVERAGE(INDIRECT("B"&amp;(ROW()-INT($B$1/2))):INDIRECT("B"&amp;(ROW()+INT($B$1/2))))),"",AVERAGE(INDIRECT("B"&amp;(ROW()-INT($B$1/2))):INDIRECT("B"&amp;(ROW()+INT($B$1/2)))))</f>
        <v/>
      </c>
      <c r="D1875" s="848">
        <f t="shared" si="643"/>
        <v>0</v>
      </c>
      <c r="E1875" s="275"/>
      <c r="F1875" s="15"/>
      <c r="G1875" s="3"/>
      <c r="H1875" s="3"/>
      <c r="I1875" s="3"/>
      <c r="J1875" s="3"/>
      <c r="K1875" s="3"/>
      <c r="L1875" s="554"/>
      <c r="M1875" s="545"/>
      <c r="N1875" s="546"/>
      <c r="O1875" s="5"/>
      <c r="P1875" s="216"/>
      <c r="Q1875" s="217"/>
      <c r="R1875" s="218"/>
      <c r="S1875" s="219">
        <f t="shared" si="660"/>
        <v>0</v>
      </c>
      <c r="T1875" s="220">
        <f t="shared" si="661"/>
        <v>0</v>
      </c>
      <c r="U1875" s="214">
        <f t="shared" si="658"/>
        <v>0</v>
      </c>
      <c r="W1875" s="221"/>
      <c r="X1875" s="222"/>
      <c r="Y1875" s="222"/>
      <c r="Z1875" s="223"/>
      <c r="AA1875" s="222"/>
      <c r="AB1875" s="224"/>
      <c r="AC1875" s="225"/>
      <c r="AD1875" s="2">
        <f t="shared" si="645"/>
        <v>0</v>
      </c>
      <c r="AE1875" s="2">
        <f t="shared" si="646"/>
        <v>0</v>
      </c>
      <c r="AF1875" s="226"/>
      <c r="AG1875" s="219">
        <f t="shared" si="650"/>
        <v>0</v>
      </c>
      <c r="AH1875" s="234">
        <f t="shared" si="651"/>
        <v>0</v>
      </c>
      <c r="AI1875" s="214">
        <f t="shared" si="659"/>
        <v>0</v>
      </c>
      <c r="AK1875" s="229">
        <f t="shared" si="652"/>
        <v>0</v>
      </c>
      <c r="AL1875" s="226"/>
      <c r="AM1875" s="15"/>
      <c r="AN1875" s="232" t="e">
        <f t="shared" si="653"/>
        <v>#DIV/0!</v>
      </c>
      <c r="AO1875" s="214">
        <f t="shared" si="647"/>
        <v>0</v>
      </c>
      <c r="AQ1875" s="210"/>
      <c r="AR1875" s="231"/>
      <c r="AS1875" s="15"/>
      <c r="AT1875" s="232">
        <f t="shared" si="654"/>
        <v>0</v>
      </c>
      <c r="AU1875" s="235">
        <f t="shared" si="655"/>
        <v>0</v>
      </c>
      <c r="AY1875" s="210"/>
      <c r="AZ1875" s="231"/>
      <c r="BA1875" s="15"/>
      <c r="BB1875" s="232">
        <f t="shared" si="644"/>
        <v>0</v>
      </c>
      <c r="BC1875" s="235">
        <f t="shared" si="656"/>
        <v>0</v>
      </c>
      <c r="BG1875" s="210"/>
      <c r="BH1875" s="231"/>
      <c r="BI1875" s="15"/>
      <c r="BJ1875" s="232">
        <f t="shared" si="648"/>
        <v>0</v>
      </c>
      <c r="BK1875" s="235">
        <f t="shared" si="657"/>
        <v>0</v>
      </c>
      <c r="BM1875" s="109">
        <f t="shared" si="649"/>
        <v>-2.2144939344558705</v>
      </c>
      <c r="BN1875" s="213"/>
      <c r="BR1875" s="228"/>
      <c r="BS1875" s="311"/>
      <c r="BT1875" s="3"/>
      <c r="BU1875" s="213"/>
      <c r="BV1875" s="213"/>
      <c r="BW1875" s="291"/>
    </row>
    <row r="1876" spans="1:75" x14ac:dyDescent="0.2">
      <c r="A1876" s="210"/>
      <c r="B1876" s="211"/>
      <c r="C1876" s="848" t="str">
        <f ca="1">IF(ISERR(AVERAGE(INDIRECT("B"&amp;(ROW()-INT($B$1/2))):INDIRECT("B"&amp;(ROW()+INT($B$1/2))))),"",AVERAGE(INDIRECT("B"&amp;(ROW()-INT($B$1/2))):INDIRECT("B"&amp;(ROW()+INT($B$1/2)))))</f>
        <v/>
      </c>
      <c r="D1876" s="848">
        <f t="shared" si="643"/>
        <v>0</v>
      </c>
      <c r="E1876" s="275"/>
      <c r="F1876" s="15"/>
      <c r="G1876" s="3"/>
      <c r="H1876" s="3"/>
      <c r="I1876" s="3"/>
      <c r="J1876" s="3"/>
      <c r="K1876" s="3"/>
      <c r="L1876" s="554"/>
      <c r="M1876" s="545"/>
      <c r="N1876" s="546"/>
      <c r="O1876" s="5"/>
      <c r="P1876" s="216"/>
      <c r="Q1876" s="217"/>
      <c r="R1876" s="218"/>
      <c r="S1876" s="219">
        <f t="shared" si="660"/>
        <v>0</v>
      </c>
      <c r="T1876" s="220">
        <f t="shared" si="661"/>
        <v>0</v>
      </c>
      <c r="U1876" s="214">
        <f t="shared" si="658"/>
        <v>0</v>
      </c>
      <c r="W1876" s="221"/>
      <c r="X1876" s="222"/>
      <c r="Y1876" s="222"/>
      <c r="Z1876" s="223"/>
      <c r="AA1876" s="222"/>
      <c r="AB1876" s="224"/>
      <c r="AC1876" s="225"/>
      <c r="AD1876" s="2">
        <f t="shared" si="645"/>
        <v>0</v>
      </c>
      <c r="AE1876" s="2">
        <f t="shared" si="646"/>
        <v>0</v>
      </c>
      <c r="AF1876" s="226"/>
      <c r="AG1876" s="219">
        <f t="shared" si="650"/>
        <v>0</v>
      </c>
      <c r="AH1876" s="234">
        <f t="shared" si="651"/>
        <v>0</v>
      </c>
      <c r="AI1876" s="214">
        <f t="shared" si="659"/>
        <v>0</v>
      </c>
      <c r="AK1876" s="229">
        <f t="shared" si="652"/>
        <v>0</v>
      </c>
      <c r="AL1876" s="226"/>
      <c r="AM1876" s="15"/>
      <c r="AN1876" s="232" t="e">
        <f t="shared" si="653"/>
        <v>#DIV/0!</v>
      </c>
      <c r="AO1876" s="214">
        <f t="shared" si="647"/>
        <v>0</v>
      </c>
      <c r="AQ1876" s="210"/>
      <c r="AR1876" s="231"/>
      <c r="AS1876" s="15"/>
      <c r="AT1876" s="232">
        <f t="shared" si="654"/>
        <v>0</v>
      </c>
      <c r="AU1876" s="235">
        <f t="shared" si="655"/>
        <v>0</v>
      </c>
      <c r="AY1876" s="210"/>
      <c r="AZ1876" s="231"/>
      <c r="BA1876" s="15"/>
      <c r="BB1876" s="232">
        <f t="shared" si="644"/>
        <v>0</v>
      </c>
      <c r="BC1876" s="235">
        <f t="shared" si="656"/>
        <v>0</v>
      </c>
      <c r="BG1876" s="210"/>
      <c r="BH1876" s="231"/>
      <c r="BI1876" s="15"/>
      <c r="BJ1876" s="232">
        <f t="shared" si="648"/>
        <v>0</v>
      </c>
      <c r="BK1876" s="235">
        <f t="shared" si="657"/>
        <v>0</v>
      </c>
      <c r="BM1876" s="109">
        <f t="shared" si="649"/>
        <v>-2.2163262719536072</v>
      </c>
      <c r="BN1876" s="213"/>
      <c r="BR1876" s="228"/>
      <c r="BS1876" s="311"/>
      <c r="BT1876" s="3"/>
      <c r="BU1876" s="213"/>
      <c r="BV1876" s="213"/>
      <c r="BW1876" s="291"/>
    </row>
    <row r="1877" spans="1:75" x14ac:dyDescent="0.2">
      <c r="A1877" s="210"/>
      <c r="B1877" s="211"/>
      <c r="C1877" s="848" t="str">
        <f ca="1">IF(ISERR(AVERAGE(INDIRECT("B"&amp;(ROW()-INT($B$1/2))):INDIRECT("B"&amp;(ROW()+INT($B$1/2))))),"",AVERAGE(INDIRECT("B"&amp;(ROW()-INT($B$1/2))):INDIRECT("B"&amp;(ROW()+INT($B$1/2)))))</f>
        <v/>
      </c>
      <c r="D1877" s="848">
        <f t="shared" si="643"/>
        <v>0</v>
      </c>
      <c r="E1877" s="275"/>
      <c r="F1877" s="15"/>
      <c r="G1877" s="3"/>
      <c r="H1877" s="3"/>
      <c r="I1877" s="3"/>
      <c r="J1877" s="3"/>
      <c r="K1877" s="3"/>
      <c r="L1877" s="554"/>
      <c r="M1877" s="545"/>
      <c r="N1877" s="546"/>
      <c r="O1877" s="5"/>
      <c r="P1877" s="216"/>
      <c r="Q1877" s="217"/>
      <c r="R1877" s="218"/>
      <c r="S1877" s="219">
        <f t="shared" si="660"/>
        <v>0</v>
      </c>
      <c r="T1877" s="220">
        <f t="shared" si="661"/>
        <v>0</v>
      </c>
      <c r="U1877" s="214">
        <f t="shared" si="658"/>
        <v>0</v>
      </c>
      <c r="W1877" s="221"/>
      <c r="X1877" s="222"/>
      <c r="Y1877" s="222"/>
      <c r="Z1877" s="223"/>
      <c r="AA1877" s="222"/>
      <c r="AB1877" s="224"/>
      <c r="AC1877" s="225"/>
      <c r="AD1877" s="2">
        <f t="shared" si="645"/>
        <v>0</v>
      </c>
      <c r="AE1877" s="2">
        <f t="shared" si="646"/>
        <v>0</v>
      </c>
      <c r="AF1877" s="226"/>
      <c r="AG1877" s="219">
        <f t="shared" si="650"/>
        <v>0</v>
      </c>
      <c r="AH1877" s="234">
        <f t="shared" si="651"/>
        <v>0</v>
      </c>
      <c r="AI1877" s="214">
        <f t="shared" si="659"/>
        <v>0</v>
      </c>
      <c r="AK1877" s="229">
        <f t="shared" si="652"/>
        <v>0</v>
      </c>
      <c r="AL1877" s="226"/>
      <c r="AM1877" s="15"/>
      <c r="AN1877" s="232" t="e">
        <f t="shared" si="653"/>
        <v>#DIV/0!</v>
      </c>
      <c r="AO1877" s="214">
        <f t="shared" si="647"/>
        <v>0</v>
      </c>
      <c r="AQ1877" s="210"/>
      <c r="AR1877" s="231"/>
      <c r="AS1877" s="15"/>
      <c r="AT1877" s="232">
        <f t="shared" si="654"/>
        <v>0</v>
      </c>
      <c r="AU1877" s="235">
        <f t="shared" si="655"/>
        <v>0</v>
      </c>
      <c r="AY1877" s="210"/>
      <c r="AZ1877" s="231"/>
      <c r="BA1877" s="15"/>
      <c r="BB1877" s="232">
        <f t="shared" si="644"/>
        <v>0</v>
      </c>
      <c r="BC1877" s="235">
        <f t="shared" si="656"/>
        <v>0</v>
      </c>
      <c r="BG1877" s="210"/>
      <c r="BH1877" s="231"/>
      <c r="BI1877" s="15"/>
      <c r="BJ1877" s="232">
        <f t="shared" si="648"/>
        <v>0</v>
      </c>
      <c r="BK1877" s="235">
        <f t="shared" si="657"/>
        <v>0</v>
      </c>
      <c r="BM1877" s="109">
        <f t="shared" si="649"/>
        <v>-2.2181586094513439</v>
      </c>
      <c r="BN1877" s="213"/>
      <c r="BR1877" s="228"/>
      <c r="BS1877" s="311"/>
      <c r="BT1877" s="3"/>
      <c r="BU1877" s="213"/>
      <c r="BV1877" s="213"/>
      <c r="BW1877" s="291"/>
    </row>
    <row r="1878" spans="1:75" x14ac:dyDescent="0.2">
      <c r="A1878" s="210"/>
      <c r="B1878" s="211"/>
      <c r="C1878" s="848" t="str">
        <f ca="1">IF(ISERR(AVERAGE(INDIRECT("B"&amp;(ROW()-INT($B$1/2))):INDIRECT("B"&amp;(ROW()+INT($B$1/2))))),"",AVERAGE(INDIRECT("B"&amp;(ROW()-INT($B$1/2))):INDIRECT("B"&amp;(ROW()+INT($B$1/2)))))</f>
        <v/>
      </c>
      <c r="D1878" s="848">
        <f t="shared" si="643"/>
        <v>0</v>
      </c>
      <c r="E1878" s="275"/>
      <c r="F1878" s="15"/>
      <c r="G1878" s="3"/>
      <c r="H1878" s="3"/>
      <c r="I1878" s="3"/>
      <c r="J1878" s="3"/>
      <c r="K1878" s="3"/>
      <c r="L1878" s="554"/>
      <c r="M1878" s="545"/>
      <c r="N1878" s="546"/>
      <c r="O1878" s="5"/>
      <c r="P1878" s="216"/>
      <c r="Q1878" s="217"/>
      <c r="R1878" s="218"/>
      <c r="S1878" s="219">
        <f t="shared" si="660"/>
        <v>0</v>
      </c>
      <c r="T1878" s="220">
        <f t="shared" si="661"/>
        <v>0</v>
      </c>
      <c r="U1878" s="214">
        <f t="shared" si="658"/>
        <v>0</v>
      </c>
      <c r="W1878" s="221"/>
      <c r="X1878" s="222"/>
      <c r="Y1878" s="222"/>
      <c r="Z1878" s="223"/>
      <c r="AA1878" s="222"/>
      <c r="AB1878" s="224"/>
      <c r="AC1878" s="225"/>
      <c r="AD1878" s="2">
        <f t="shared" si="645"/>
        <v>0</v>
      </c>
      <c r="AE1878" s="2">
        <f t="shared" si="646"/>
        <v>0</v>
      </c>
      <c r="AF1878" s="226"/>
      <c r="AG1878" s="219">
        <f t="shared" si="650"/>
        <v>0</v>
      </c>
      <c r="AH1878" s="234">
        <f t="shared" si="651"/>
        <v>0</v>
      </c>
      <c r="AI1878" s="214">
        <f t="shared" si="659"/>
        <v>0</v>
      </c>
      <c r="AK1878" s="229">
        <f t="shared" si="652"/>
        <v>0</v>
      </c>
      <c r="AL1878" s="226"/>
      <c r="AM1878" s="15"/>
      <c r="AN1878" s="232" t="e">
        <f t="shared" si="653"/>
        <v>#DIV/0!</v>
      </c>
      <c r="AO1878" s="214">
        <f t="shared" si="647"/>
        <v>0</v>
      </c>
      <c r="AQ1878" s="210"/>
      <c r="AR1878" s="231"/>
      <c r="AS1878" s="15"/>
      <c r="AT1878" s="232">
        <f t="shared" si="654"/>
        <v>0</v>
      </c>
      <c r="AU1878" s="235">
        <f t="shared" si="655"/>
        <v>0</v>
      </c>
      <c r="AY1878" s="210"/>
      <c r="AZ1878" s="231"/>
      <c r="BA1878" s="15"/>
      <c r="BB1878" s="232">
        <f t="shared" si="644"/>
        <v>0</v>
      </c>
      <c r="BC1878" s="235">
        <f t="shared" si="656"/>
        <v>0</v>
      </c>
      <c r="BG1878" s="210"/>
      <c r="BH1878" s="231"/>
      <c r="BI1878" s="15"/>
      <c r="BJ1878" s="232">
        <f t="shared" si="648"/>
        <v>0</v>
      </c>
      <c r="BK1878" s="235">
        <f t="shared" si="657"/>
        <v>0</v>
      </c>
      <c r="BM1878" s="109">
        <f t="shared" si="649"/>
        <v>-2.2199909469490806</v>
      </c>
      <c r="BN1878" s="213"/>
      <c r="BR1878" s="228"/>
      <c r="BS1878" s="311"/>
      <c r="BT1878" s="3"/>
      <c r="BU1878" s="213"/>
      <c r="BV1878" s="213"/>
      <c r="BW1878" s="291"/>
    </row>
    <row r="1879" spans="1:75" x14ac:dyDescent="0.2">
      <c r="A1879" s="210"/>
      <c r="B1879" s="211"/>
      <c r="C1879" s="848" t="str">
        <f ca="1">IF(ISERR(AVERAGE(INDIRECT("B"&amp;(ROW()-INT($B$1/2))):INDIRECT("B"&amp;(ROW()+INT($B$1/2))))),"",AVERAGE(INDIRECT("B"&amp;(ROW()-INT($B$1/2))):INDIRECT("B"&amp;(ROW()+INT($B$1/2)))))</f>
        <v/>
      </c>
      <c r="D1879" s="848">
        <f t="shared" si="643"/>
        <v>0</v>
      </c>
      <c r="E1879" s="275"/>
      <c r="F1879" s="15"/>
      <c r="G1879" s="3"/>
      <c r="H1879" s="3"/>
      <c r="I1879" s="3"/>
      <c r="J1879" s="3"/>
      <c r="K1879" s="3"/>
      <c r="L1879" s="554"/>
      <c r="M1879" s="545"/>
      <c r="N1879" s="546"/>
      <c r="O1879" s="5"/>
      <c r="P1879" s="216"/>
      <c r="Q1879" s="217"/>
      <c r="R1879" s="218"/>
      <c r="S1879" s="219">
        <f t="shared" si="660"/>
        <v>0</v>
      </c>
      <c r="T1879" s="220">
        <f t="shared" si="661"/>
        <v>0</v>
      </c>
      <c r="U1879" s="214">
        <f t="shared" si="658"/>
        <v>0</v>
      </c>
      <c r="W1879" s="221"/>
      <c r="X1879" s="222"/>
      <c r="Y1879" s="222"/>
      <c r="Z1879" s="223"/>
      <c r="AA1879" s="222"/>
      <c r="AB1879" s="224"/>
      <c r="AC1879" s="225"/>
      <c r="AD1879" s="2">
        <f t="shared" si="645"/>
        <v>0</v>
      </c>
      <c r="AE1879" s="2">
        <f t="shared" si="646"/>
        <v>0</v>
      </c>
      <c r="AF1879" s="226"/>
      <c r="AG1879" s="219">
        <f t="shared" si="650"/>
        <v>0</v>
      </c>
      <c r="AH1879" s="234">
        <f t="shared" si="651"/>
        <v>0</v>
      </c>
      <c r="AI1879" s="214">
        <f t="shared" si="659"/>
        <v>0</v>
      </c>
      <c r="AK1879" s="229">
        <f t="shared" si="652"/>
        <v>0</v>
      </c>
      <c r="AL1879" s="226"/>
      <c r="AM1879" s="15"/>
      <c r="AN1879" s="232" t="e">
        <f t="shared" si="653"/>
        <v>#DIV/0!</v>
      </c>
      <c r="AO1879" s="214">
        <f t="shared" si="647"/>
        <v>0</v>
      </c>
      <c r="AQ1879" s="210"/>
      <c r="AR1879" s="231"/>
      <c r="AS1879" s="15"/>
      <c r="AT1879" s="232">
        <f t="shared" si="654"/>
        <v>0</v>
      </c>
      <c r="AU1879" s="235">
        <f t="shared" si="655"/>
        <v>0</v>
      </c>
      <c r="AY1879" s="210"/>
      <c r="AZ1879" s="231"/>
      <c r="BA1879" s="15"/>
      <c r="BB1879" s="232">
        <f t="shared" si="644"/>
        <v>0</v>
      </c>
      <c r="BC1879" s="235">
        <f t="shared" si="656"/>
        <v>0</v>
      </c>
      <c r="BG1879" s="210"/>
      <c r="BH1879" s="231"/>
      <c r="BI1879" s="15"/>
      <c r="BJ1879" s="232">
        <f t="shared" si="648"/>
        <v>0</v>
      </c>
      <c r="BK1879" s="235">
        <f t="shared" si="657"/>
        <v>0</v>
      </c>
      <c r="BM1879" s="109">
        <f t="shared" si="649"/>
        <v>-2.2218232844468173</v>
      </c>
      <c r="BN1879" s="213"/>
      <c r="BR1879" s="228"/>
      <c r="BS1879" s="311"/>
      <c r="BT1879" s="3"/>
      <c r="BU1879" s="213"/>
      <c r="BV1879" s="213"/>
      <c r="BW1879" s="291"/>
    </row>
    <row r="1880" spans="1:75" x14ac:dyDescent="0.2">
      <c r="A1880" s="210"/>
      <c r="B1880" s="211"/>
      <c r="C1880" s="848" t="str">
        <f ca="1">IF(ISERR(AVERAGE(INDIRECT("B"&amp;(ROW()-INT($B$1/2))):INDIRECT("B"&amp;(ROW()+INT($B$1/2))))),"",AVERAGE(INDIRECT("B"&amp;(ROW()-INT($B$1/2))):INDIRECT("B"&amp;(ROW()+INT($B$1/2)))))</f>
        <v/>
      </c>
      <c r="D1880" s="848">
        <f t="shared" si="643"/>
        <v>0</v>
      </c>
      <c r="E1880" s="275"/>
      <c r="F1880" s="15"/>
      <c r="G1880" s="3"/>
      <c r="H1880" s="3"/>
      <c r="I1880" s="3"/>
      <c r="J1880" s="3"/>
      <c r="K1880" s="3"/>
      <c r="L1880" s="554"/>
      <c r="M1880" s="545"/>
      <c r="N1880" s="546"/>
      <c r="O1880" s="5"/>
      <c r="P1880" s="216"/>
      <c r="Q1880" s="217"/>
      <c r="R1880" s="218"/>
      <c r="S1880" s="219">
        <f t="shared" si="660"/>
        <v>0</v>
      </c>
      <c r="T1880" s="220">
        <f t="shared" si="661"/>
        <v>0</v>
      </c>
      <c r="U1880" s="214">
        <f t="shared" si="658"/>
        <v>0</v>
      </c>
      <c r="W1880" s="221"/>
      <c r="X1880" s="222"/>
      <c r="Y1880" s="222"/>
      <c r="Z1880" s="223"/>
      <c r="AA1880" s="222"/>
      <c r="AB1880" s="224"/>
      <c r="AC1880" s="225"/>
      <c r="AD1880" s="2">
        <f t="shared" si="645"/>
        <v>0</v>
      </c>
      <c r="AE1880" s="2">
        <f t="shared" si="646"/>
        <v>0</v>
      </c>
      <c r="AF1880" s="226"/>
      <c r="AG1880" s="219">
        <f t="shared" si="650"/>
        <v>0</v>
      </c>
      <c r="AH1880" s="234">
        <f t="shared" si="651"/>
        <v>0</v>
      </c>
      <c r="AI1880" s="214">
        <f t="shared" si="659"/>
        <v>0</v>
      </c>
      <c r="AK1880" s="229">
        <f t="shared" si="652"/>
        <v>0</v>
      </c>
      <c r="AL1880" s="226"/>
      <c r="AM1880" s="15"/>
      <c r="AN1880" s="232" t="e">
        <f t="shared" si="653"/>
        <v>#DIV/0!</v>
      </c>
      <c r="AO1880" s="214">
        <f t="shared" si="647"/>
        <v>0</v>
      </c>
      <c r="AQ1880" s="210"/>
      <c r="AR1880" s="231"/>
      <c r="AS1880" s="15"/>
      <c r="AT1880" s="232">
        <f t="shared" si="654"/>
        <v>0</v>
      </c>
      <c r="AU1880" s="235">
        <f t="shared" si="655"/>
        <v>0</v>
      </c>
      <c r="AY1880" s="210"/>
      <c r="AZ1880" s="231"/>
      <c r="BA1880" s="15"/>
      <c r="BB1880" s="232">
        <f t="shared" si="644"/>
        <v>0</v>
      </c>
      <c r="BC1880" s="235">
        <f t="shared" si="656"/>
        <v>0</v>
      </c>
      <c r="BG1880" s="210"/>
      <c r="BH1880" s="231"/>
      <c r="BI1880" s="15"/>
      <c r="BJ1880" s="232">
        <f t="shared" si="648"/>
        <v>0</v>
      </c>
      <c r="BK1880" s="235">
        <f t="shared" si="657"/>
        <v>0</v>
      </c>
      <c r="BM1880" s="109">
        <f t="shared" si="649"/>
        <v>-2.223655621944554</v>
      </c>
      <c r="BN1880" s="213"/>
      <c r="BR1880" s="228"/>
      <c r="BS1880" s="311"/>
      <c r="BT1880" s="3"/>
      <c r="BU1880" s="213"/>
      <c r="BV1880" s="213"/>
      <c r="BW1880" s="291"/>
    </row>
    <row r="1881" spans="1:75" x14ac:dyDescent="0.2">
      <c r="A1881" s="210"/>
      <c r="B1881" s="211"/>
      <c r="C1881" s="848" t="str">
        <f ca="1">IF(ISERR(AVERAGE(INDIRECT("B"&amp;(ROW()-INT($B$1/2))):INDIRECT("B"&amp;(ROW()+INT($B$1/2))))),"",AVERAGE(INDIRECT("B"&amp;(ROW()-INT($B$1/2))):INDIRECT("B"&amp;(ROW()+INT($B$1/2)))))</f>
        <v/>
      </c>
      <c r="D1881" s="848">
        <f t="shared" si="643"/>
        <v>0</v>
      </c>
      <c r="E1881" s="275"/>
      <c r="F1881" s="15"/>
      <c r="G1881" s="3"/>
      <c r="H1881" s="3"/>
      <c r="I1881" s="3"/>
      <c r="J1881" s="3"/>
      <c r="K1881" s="3"/>
      <c r="L1881" s="554"/>
      <c r="M1881" s="545"/>
      <c r="N1881" s="546"/>
      <c r="O1881" s="5"/>
      <c r="P1881" s="216"/>
      <c r="Q1881" s="217"/>
      <c r="R1881" s="218"/>
      <c r="S1881" s="219">
        <f t="shared" si="660"/>
        <v>0</v>
      </c>
      <c r="T1881" s="220">
        <f t="shared" si="661"/>
        <v>0</v>
      </c>
      <c r="U1881" s="214">
        <f t="shared" si="658"/>
        <v>0</v>
      </c>
      <c r="W1881" s="221"/>
      <c r="X1881" s="222"/>
      <c r="Y1881" s="222"/>
      <c r="Z1881" s="223"/>
      <c r="AA1881" s="222"/>
      <c r="AB1881" s="224"/>
      <c r="AC1881" s="225"/>
      <c r="AD1881" s="2">
        <f t="shared" si="645"/>
        <v>0</v>
      </c>
      <c r="AE1881" s="2">
        <f t="shared" si="646"/>
        <v>0</v>
      </c>
      <c r="AF1881" s="226"/>
      <c r="AG1881" s="219">
        <f t="shared" si="650"/>
        <v>0</v>
      </c>
      <c r="AH1881" s="234">
        <f t="shared" si="651"/>
        <v>0</v>
      </c>
      <c r="AI1881" s="214">
        <f t="shared" si="659"/>
        <v>0</v>
      </c>
      <c r="AK1881" s="229">
        <f t="shared" si="652"/>
        <v>0</v>
      </c>
      <c r="AL1881" s="226"/>
      <c r="AM1881" s="15"/>
      <c r="AN1881" s="232" t="e">
        <f t="shared" si="653"/>
        <v>#DIV/0!</v>
      </c>
      <c r="AO1881" s="214">
        <f t="shared" si="647"/>
        <v>0</v>
      </c>
      <c r="AQ1881" s="210"/>
      <c r="AR1881" s="231"/>
      <c r="AS1881" s="15"/>
      <c r="AT1881" s="232">
        <f t="shared" si="654"/>
        <v>0</v>
      </c>
      <c r="AU1881" s="235">
        <f t="shared" si="655"/>
        <v>0</v>
      </c>
      <c r="AY1881" s="210"/>
      <c r="AZ1881" s="231"/>
      <c r="BA1881" s="15"/>
      <c r="BB1881" s="232">
        <f t="shared" si="644"/>
        <v>0</v>
      </c>
      <c r="BC1881" s="235">
        <f t="shared" si="656"/>
        <v>0</v>
      </c>
      <c r="BG1881" s="210"/>
      <c r="BH1881" s="231"/>
      <c r="BI1881" s="15"/>
      <c r="BJ1881" s="232">
        <f t="shared" si="648"/>
        <v>0</v>
      </c>
      <c r="BK1881" s="235">
        <f t="shared" si="657"/>
        <v>0</v>
      </c>
      <c r="BM1881" s="109">
        <f t="shared" si="649"/>
        <v>-2.2254879594422907</v>
      </c>
      <c r="BN1881" s="213"/>
      <c r="BR1881" s="228"/>
      <c r="BS1881" s="311"/>
      <c r="BT1881" s="3"/>
      <c r="BU1881" s="213"/>
      <c r="BV1881" s="213"/>
      <c r="BW1881" s="291"/>
    </row>
    <row r="1882" spans="1:75" x14ac:dyDescent="0.2">
      <c r="A1882" s="210"/>
      <c r="B1882" s="211"/>
      <c r="C1882" s="848" t="str">
        <f ca="1">IF(ISERR(AVERAGE(INDIRECT("B"&amp;(ROW()-INT($B$1/2))):INDIRECT("B"&amp;(ROW()+INT($B$1/2))))),"",AVERAGE(INDIRECT("B"&amp;(ROW()-INT($B$1/2))):INDIRECT("B"&amp;(ROW()+INT($B$1/2)))))</f>
        <v/>
      </c>
      <c r="D1882" s="848">
        <f t="shared" si="643"/>
        <v>0</v>
      </c>
      <c r="E1882" s="275"/>
      <c r="F1882" s="15"/>
      <c r="G1882" s="3"/>
      <c r="H1882" s="3"/>
      <c r="I1882" s="3"/>
      <c r="J1882" s="3"/>
      <c r="K1882" s="3"/>
      <c r="L1882" s="554"/>
      <c r="M1882" s="545"/>
      <c r="N1882" s="546"/>
      <c r="O1882" s="5"/>
      <c r="P1882" s="216"/>
      <c r="Q1882" s="217"/>
      <c r="R1882" s="218"/>
      <c r="S1882" s="219">
        <f t="shared" si="660"/>
        <v>0</v>
      </c>
      <c r="T1882" s="220">
        <f t="shared" si="661"/>
        <v>0</v>
      </c>
      <c r="U1882" s="214">
        <f t="shared" si="658"/>
        <v>0</v>
      </c>
      <c r="W1882" s="221"/>
      <c r="X1882" s="222"/>
      <c r="Y1882" s="222"/>
      <c r="Z1882" s="223"/>
      <c r="AA1882" s="222"/>
      <c r="AB1882" s="224"/>
      <c r="AC1882" s="225"/>
      <c r="AD1882" s="2">
        <f t="shared" si="645"/>
        <v>0</v>
      </c>
      <c r="AE1882" s="2">
        <f t="shared" si="646"/>
        <v>0</v>
      </c>
      <c r="AF1882" s="226"/>
      <c r="AG1882" s="219">
        <f t="shared" si="650"/>
        <v>0</v>
      </c>
      <c r="AH1882" s="234">
        <f t="shared" si="651"/>
        <v>0</v>
      </c>
      <c r="AI1882" s="214">
        <f t="shared" si="659"/>
        <v>0</v>
      </c>
      <c r="AK1882" s="229">
        <f t="shared" si="652"/>
        <v>0</v>
      </c>
      <c r="AL1882" s="226"/>
      <c r="AM1882" s="15"/>
      <c r="AN1882" s="232" t="e">
        <f t="shared" si="653"/>
        <v>#DIV/0!</v>
      </c>
      <c r="AO1882" s="214">
        <f t="shared" si="647"/>
        <v>0</v>
      </c>
      <c r="AQ1882" s="210"/>
      <c r="AR1882" s="231"/>
      <c r="AS1882" s="15"/>
      <c r="AT1882" s="232">
        <f t="shared" si="654"/>
        <v>0</v>
      </c>
      <c r="AU1882" s="235">
        <f t="shared" si="655"/>
        <v>0</v>
      </c>
      <c r="AY1882" s="210"/>
      <c r="AZ1882" s="231"/>
      <c r="BA1882" s="15"/>
      <c r="BB1882" s="232">
        <f t="shared" si="644"/>
        <v>0</v>
      </c>
      <c r="BC1882" s="235">
        <f t="shared" si="656"/>
        <v>0</v>
      </c>
      <c r="BG1882" s="210"/>
      <c r="BH1882" s="231"/>
      <c r="BI1882" s="15"/>
      <c r="BJ1882" s="232">
        <f t="shared" si="648"/>
        <v>0</v>
      </c>
      <c r="BK1882" s="235">
        <f t="shared" si="657"/>
        <v>0</v>
      </c>
      <c r="BM1882" s="109">
        <f t="shared" si="649"/>
        <v>-2.2273202969400274</v>
      </c>
      <c r="BN1882" s="213"/>
      <c r="BR1882" s="228"/>
      <c r="BS1882" s="311"/>
      <c r="BT1882" s="3"/>
      <c r="BU1882" s="213"/>
      <c r="BV1882" s="213"/>
      <c r="BW1882" s="291"/>
    </row>
    <row r="1883" spans="1:75" x14ac:dyDescent="0.2">
      <c r="A1883" s="210"/>
      <c r="B1883" s="211"/>
      <c r="C1883" s="848" t="str">
        <f ca="1">IF(ISERR(AVERAGE(INDIRECT("B"&amp;(ROW()-INT($B$1/2))):INDIRECT("B"&amp;(ROW()+INT($B$1/2))))),"",AVERAGE(INDIRECT("B"&amp;(ROW()-INT($B$1/2))):INDIRECT("B"&amp;(ROW()+INT($B$1/2)))))</f>
        <v/>
      </c>
      <c r="D1883" s="848">
        <f t="shared" si="643"/>
        <v>0</v>
      </c>
      <c r="E1883" s="275"/>
      <c r="F1883" s="15"/>
      <c r="G1883" s="3"/>
      <c r="H1883" s="3"/>
      <c r="I1883" s="3"/>
      <c r="J1883" s="3"/>
      <c r="K1883" s="3"/>
      <c r="L1883" s="554"/>
      <c r="M1883" s="545"/>
      <c r="N1883" s="546"/>
      <c r="O1883" s="5"/>
      <c r="P1883" s="216"/>
      <c r="Q1883" s="217"/>
      <c r="R1883" s="218"/>
      <c r="S1883" s="219">
        <f t="shared" si="660"/>
        <v>0</v>
      </c>
      <c r="T1883" s="220">
        <f t="shared" si="661"/>
        <v>0</v>
      </c>
      <c r="U1883" s="214">
        <f t="shared" si="658"/>
        <v>0</v>
      </c>
      <c r="W1883" s="221"/>
      <c r="X1883" s="222"/>
      <c r="Y1883" s="222"/>
      <c r="Z1883" s="223"/>
      <c r="AA1883" s="222"/>
      <c r="AB1883" s="224"/>
      <c r="AC1883" s="225"/>
      <c r="AD1883" s="2">
        <f t="shared" si="645"/>
        <v>0</v>
      </c>
      <c r="AE1883" s="2">
        <f t="shared" si="646"/>
        <v>0</v>
      </c>
      <c r="AF1883" s="226"/>
      <c r="AG1883" s="219">
        <f t="shared" si="650"/>
        <v>0</v>
      </c>
      <c r="AH1883" s="234">
        <f t="shared" si="651"/>
        <v>0</v>
      </c>
      <c r="AI1883" s="214">
        <f t="shared" si="659"/>
        <v>0</v>
      </c>
      <c r="AK1883" s="229">
        <f t="shared" si="652"/>
        <v>0</v>
      </c>
      <c r="AL1883" s="226"/>
      <c r="AM1883" s="15"/>
      <c r="AN1883" s="232" t="e">
        <f t="shared" si="653"/>
        <v>#DIV/0!</v>
      </c>
      <c r="AO1883" s="214">
        <f t="shared" si="647"/>
        <v>0</v>
      </c>
      <c r="AQ1883" s="210"/>
      <c r="AR1883" s="231"/>
      <c r="AS1883" s="15"/>
      <c r="AT1883" s="232">
        <f t="shared" si="654"/>
        <v>0</v>
      </c>
      <c r="AU1883" s="235">
        <f t="shared" si="655"/>
        <v>0</v>
      </c>
      <c r="AY1883" s="210"/>
      <c r="AZ1883" s="231"/>
      <c r="BA1883" s="15"/>
      <c r="BB1883" s="232">
        <f t="shared" si="644"/>
        <v>0</v>
      </c>
      <c r="BC1883" s="235">
        <f t="shared" si="656"/>
        <v>0</v>
      </c>
      <c r="BG1883" s="210"/>
      <c r="BH1883" s="231"/>
      <c r="BI1883" s="15"/>
      <c r="BJ1883" s="232">
        <f t="shared" si="648"/>
        <v>0</v>
      </c>
      <c r="BK1883" s="235">
        <f t="shared" si="657"/>
        <v>0</v>
      </c>
      <c r="BM1883" s="109">
        <f t="shared" si="649"/>
        <v>-2.2291526344377641</v>
      </c>
      <c r="BN1883" s="213"/>
      <c r="BR1883" s="228"/>
      <c r="BS1883" s="311"/>
      <c r="BT1883" s="3"/>
      <c r="BU1883" s="213"/>
      <c r="BV1883" s="213"/>
      <c r="BW1883" s="291"/>
    </row>
    <row r="1884" spans="1:75" x14ac:dyDescent="0.2">
      <c r="A1884" s="210"/>
      <c r="B1884" s="211"/>
      <c r="C1884" s="848" t="str">
        <f ca="1">IF(ISERR(AVERAGE(INDIRECT("B"&amp;(ROW()-INT($B$1/2))):INDIRECT("B"&amp;(ROW()+INT($B$1/2))))),"",AVERAGE(INDIRECT("B"&amp;(ROW()-INT($B$1/2))):INDIRECT("B"&amp;(ROW()+INT($B$1/2)))))</f>
        <v/>
      </c>
      <c r="D1884" s="848">
        <f t="shared" si="643"/>
        <v>0</v>
      </c>
      <c r="E1884" s="275"/>
      <c r="F1884" s="15"/>
      <c r="G1884" s="3"/>
      <c r="H1884" s="3"/>
      <c r="I1884" s="3"/>
      <c r="J1884" s="3"/>
      <c r="K1884" s="3"/>
      <c r="L1884" s="554"/>
      <c r="M1884" s="545"/>
      <c r="N1884" s="546"/>
      <c r="O1884" s="5"/>
      <c r="P1884" s="216"/>
      <c r="Q1884" s="217"/>
      <c r="R1884" s="218"/>
      <c r="S1884" s="219">
        <f t="shared" si="660"/>
        <v>0</v>
      </c>
      <c r="T1884" s="220">
        <f t="shared" si="661"/>
        <v>0</v>
      </c>
      <c r="U1884" s="214">
        <f t="shared" si="658"/>
        <v>0</v>
      </c>
      <c r="W1884" s="221"/>
      <c r="X1884" s="222"/>
      <c r="Y1884" s="222"/>
      <c r="Z1884" s="223"/>
      <c r="AA1884" s="222"/>
      <c r="AB1884" s="224"/>
      <c r="AC1884" s="225"/>
      <c r="AD1884" s="2">
        <f t="shared" si="645"/>
        <v>0</v>
      </c>
      <c r="AE1884" s="2">
        <f t="shared" si="646"/>
        <v>0</v>
      </c>
      <c r="AF1884" s="226"/>
      <c r="AG1884" s="219">
        <f t="shared" si="650"/>
        <v>0</v>
      </c>
      <c r="AH1884" s="234">
        <f t="shared" si="651"/>
        <v>0</v>
      </c>
      <c r="AI1884" s="214">
        <f t="shared" si="659"/>
        <v>0</v>
      </c>
      <c r="AK1884" s="229">
        <f t="shared" si="652"/>
        <v>0</v>
      </c>
      <c r="AL1884" s="226"/>
      <c r="AM1884" s="15"/>
      <c r="AN1884" s="232" t="e">
        <f t="shared" si="653"/>
        <v>#DIV/0!</v>
      </c>
      <c r="AO1884" s="214">
        <f t="shared" si="647"/>
        <v>0</v>
      </c>
      <c r="AQ1884" s="210"/>
      <c r="AR1884" s="231"/>
      <c r="AS1884" s="15"/>
      <c r="AT1884" s="232">
        <f t="shared" si="654"/>
        <v>0</v>
      </c>
      <c r="AU1884" s="235">
        <f t="shared" si="655"/>
        <v>0</v>
      </c>
      <c r="AY1884" s="210"/>
      <c r="AZ1884" s="231"/>
      <c r="BA1884" s="15"/>
      <c r="BB1884" s="232">
        <f t="shared" si="644"/>
        <v>0</v>
      </c>
      <c r="BC1884" s="235">
        <f t="shared" si="656"/>
        <v>0</v>
      </c>
      <c r="BG1884" s="210"/>
      <c r="BH1884" s="231"/>
      <c r="BI1884" s="15"/>
      <c r="BJ1884" s="232">
        <f t="shared" si="648"/>
        <v>0</v>
      </c>
      <c r="BK1884" s="235">
        <f t="shared" si="657"/>
        <v>0</v>
      </c>
      <c r="BM1884" s="109">
        <f t="shared" si="649"/>
        <v>-2.2309849719355008</v>
      </c>
      <c r="BN1884" s="213"/>
      <c r="BR1884" s="228"/>
      <c r="BS1884" s="311"/>
      <c r="BT1884" s="3"/>
      <c r="BU1884" s="213"/>
      <c r="BV1884" s="213"/>
      <c r="BW1884" s="291"/>
    </row>
    <row r="1885" spans="1:75" x14ac:dyDescent="0.2">
      <c r="A1885" s="210"/>
      <c r="B1885" s="211"/>
      <c r="C1885" s="848" t="str">
        <f ca="1">IF(ISERR(AVERAGE(INDIRECT("B"&amp;(ROW()-INT($B$1/2))):INDIRECT("B"&amp;(ROW()+INT($B$1/2))))),"",AVERAGE(INDIRECT("B"&amp;(ROW()-INT($B$1/2))):INDIRECT("B"&amp;(ROW()+INT($B$1/2)))))</f>
        <v/>
      </c>
      <c r="D1885" s="848">
        <f t="shared" si="643"/>
        <v>0</v>
      </c>
      <c r="E1885" s="275"/>
      <c r="F1885" s="15"/>
      <c r="G1885" s="3"/>
      <c r="H1885" s="3"/>
      <c r="I1885" s="3"/>
      <c r="J1885" s="3"/>
      <c r="K1885" s="3"/>
      <c r="L1885" s="554"/>
      <c r="M1885" s="545"/>
      <c r="N1885" s="546"/>
      <c r="O1885" s="5"/>
      <c r="P1885" s="216"/>
      <c r="Q1885" s="217"/>
      <c r="R1885" s="218"/>
      <c r="S1885" s="219">
        <f t="shared" si="660"/>
        <v>0</v>
      </c>
      <c r="T1885" s="220">
        <f t="shared" si="661"/>
        <v>0</v>
      </c>
      <c r="U1885" s="214">
        <f t="shared" si="658"/>
        <v>0</v>
      </c>
      <c r="W1885" s="221"/>
      <c r="X1885" s="222"/>
      <c r="Y1885" s="222"/>
      <c r="Z1885" s="223"/>
      <c r="AA1885" s="222"/>
      <c r="AB1885" s="224"/>
      <c r="AC1885" s="225"/>
      <c r="AD1885" s="2">
        <f t="shared" si="645"/>
        <v>0</v>
      </c>
      <c r="AE1885" s="2">
        <f t="shared" si="646"/>
        <v>0</v>
      </c>
      <c r="AF1885" s="226"/>
      <c r="AG1885" s="219">
        <f t="shared" si="650"/>
        <v>0</v>
      </c>
      <c r="AH1885" s="234">
        <f t="shared" si="651"/>
        <v>0</v>
      </c>
      <c r="AI1885" s="214">
        <f t="shared" si="659"/>
        <v>0</v>
      </c>
      <c r="AK1885" s="229">
        <f t="shared" si="652"/>
        <v>0</v>
      </c>
      <c r="AL1885" s="226"/>
      <c r="AM1885" s="15"/>
      <c r="AN1885" s="232" t="e">
        <f t="shared" si="653"/>
        <v>#DIV/0!</v>
      </c>
      <c r="AO1885" s="214">
        <f t="shared" si="647"/>
        <v>0</v>
      </c>
      <c r="AQ1885" s="210"/>
      <c r="AR1885" s="231"/>
      <c r="AS1885" s="15"/>
      <c r="AT1885" s="232">
        <f t="shared" si="654"/>
        <v>0</v>
      </c>
      <c r="AU1885" s="235">
        <f t="shared" si="655"/>
        <v>0</v>
      </c>
      <c r="AY1885" s="210"/>
      <c r="AZ1885" s="231"/>
      <c r="BA1885" s="15"/>
      <c r="BB1885" s="232">
        <f t="shared" si="644"/>
        <v>0</v>
      </c>
      <c r="BC1885" s="235">
        <f t="shared" si="656"/>
        <v>0</v>
      </c>
      <c r="BG1885" s="210"/>
      <c r="BH1885" s="231"/>
      <c r="BI1885" s="15"/>
      <c r="BJ1885" s="232">
        <f t="shared" si="648"/>
        <v>0</v>
      </c>
      <c r="BK1885" s="235">
        <f t="shared" si="657"/>
        <v>0</v>
      </c>
      <c r="BM1885" s="109">
        <f t="shared" si="649"/>
        <v>-2.2328173094332375</v>
      </c>
      <c r="BN1885" s="213"/>
      <c r="BR1885" s="228"/>
      <c r="BS1885" s="311"/>
      <c r="BT1885" s="3"/>
      <c r="BU1885" s="213"/>
      <c r="BV1885" s="213"/>
      <c r="BW1885" s="291"/>
    </row>
    <row r="1886" spans="1:75" x14ac:dyDescent="0.2">
      <c r="A1886" s="210"/>
      <c r="B1886" s="211"/>
      <c r="C1886" s="848" t="str">
        <f ca="1">IF(ISERR(AVERAGE(INDIRECT("B"&amp;(ROW()-INT($B$1/2))):INDIRECT("B"&amp;(ROW()+INT($B$1/2))))),"",AVERAGE(INDIRECT("B"&amp;(ROW()-INT($B$1/2))):INDIRECT("B"&amp;(ROW()+INT($B$1/2)))))</f>
        <v/>
      </c>
      <c r="D1886" s="848">
        <f t="shared" si="643"/>
        <v>0</v>
      </c>
      <c r="E1886" s="275"/>
      <c r="F1886" s="15"/>
      <c r="G1886" s="3"/>
      <c r="H1886" s="3"/>
      <c r="I1886" s="3"/>
      <c r="J1886" s="3"/>
      <c r="K1886" s="3"/>
      <c r="L1886" s="554"/>
      <c r="M1886" s="545"/>
      <c r="N1886" s="546"/>
      <c r="O1886" s="5"/>
      <c r="P1886" s="216"/>
      <c r="Q1886" s="217"/>
      <c r="R1886" s="218"/>
      <c r="S1886" s="219">
        <f t="shared" si="660"/>
        <v>0</v>
      </c>
      <c r="T1886" s="220">
        <f t="shared" si="661"/>
        <v>0</v>
      </c>
      <c r="U1886" s="214">
        <f t="shared" si="658"/>
        <v>0</v>
      </c>
      <c r="W1886" s="221"/>
      <c r="X1886" s="222"/>
      <c r="Y1886" s="222"/>
      <c r="Z1886" s="223"/>
      <c r="AA1886" s="222"/>
      <c r="AB1886" s="224"/>
      <c r="AC1886" s="225"/>
      <c r="AD1886" s="2">
        <f t="shared" si="645"/>
        <v>0</v>
      </c>
      <c r="AE1886" s="2">
        <f t="shared" si="646"/>
        <v>0</v>
      </c>
      <c r="AF1886" s="226"/>
      <c r="AG1886" s="219">
        <f t="shared" si="650"/>
        <v>0</v>
      </c>
      <c r="AH1886" s="234">
        <f t="shared" si="651"/>
        <v>0</v>
      </c>
      <c r="AI1886" s="214">
        <f t="shared" si="659"/>
        <v>0</v>
      </c>
      <c r="AK1886" s="229">
        <f t="shared" si="652"/>
        <v>0</v>
      </c>
      <c r="AL1886" s="226"/>
      <c r="AM1886" s="15"/>
      <c r="AN1886" s="232" t="e">
        <f t="shared" si="653"/>
        <v>#DIV/0!</v>
      </c>
      <c r="AO1886" s="214">
        <f t="shared" si="647"/>
        <v>0</v>
      </c>
      <c r="AQ1886" s="210"/>
      <c r="AR1886" s="231"/>
      <c r="AS1886" s="15"/>
      <c r="AT1886" s="232">
        <f t="shared" si="654"/>
        <v>0</v>
      </c>
      <c r="AU1886" s="235">
        <f t="shared" si="655"/>
        <v>0</v>
      </c>
      <c r="AY1886" s="210"/>
      <c r="AZ1886" s="231"/>
      <c r="BA1886" s="15"/>
      <c r="BB1886" s="232">
        <f t="shared" si="644"/>
        <v>0</v>
      </c>
      <c r="BC1886" s="235">
        <f t="shared" si="656"/>
        <v>0</v>
      </c>
      <c r="BG1886" s="210"/>
      <c r="BH1886" s="231"/>
      <c r="BI1886" s="15"/>
      <c r="BJ1886" s="232">
        <f t="shared" si="648"/>
        <v>0</v>
      </c>
      <c r="BK1886" s="235">
        <f t="shared" si="657"/>
        <v>0</v>
      </c>
      <c r="BM1886" s="109">
        <f t="shared" si="649"/>
        <v>-2.2346496469309742</v>
      </c>
      <c r="BN1886" s="213"/>
      <c r="BR1886" s="228"/>
      <c r="BS1886" s="311"/>
      <c r="BT1886" s="3"/>
      <c r="BU1886" s="213"/>
      <c r="BV1886" s="213"/>
      <c r="BW1886" s="291"/>
    </row>
    <row r="1887" spans="1:75" x14ac:dyDescent="0.2">
      <c r="A1887" s="210"/>
      <c r="B1887" s="211"/>
      <c r="C1887" s="848" t="str">
        <f ca="1">IF(ISERR(AVERAGE(INDIRECT("B"&amp;(ROW()-INT($B$1/2))):INDIRECT("B"&amp;(ROW()+INT($B$1/2))))),"",AVERAGE(INDIRECT("B"&amp;(ROW()-INT($B$1/2))):INDIRECT("B"&amp;(ROW()+INT($B$1/2)))))</f>
        <v/>
      </c>
      <c r="D1887" s="848">
        <f t="shared" si="643"/>
        <v>0</v>
      </c>
      <c r="E1887" s="275"/>
      <c r="F1887" s="15"/>
      <c r="G1887" s="3"/>
      <c r="H1887" s="3"/>
      <c r="I1887" s="3"/>
      <c r="J1887" s="3"/>
      <c r="K1887" s="3"/>
      <c r="L1887" s="554"/>
      <c r="M1887" s="545"/>
      <c r="N1887" s="546"/>
      <c r="O1887" s="5"/>
      <c r="P1887" s="216"/>
      <c r="Q1887" s="217"/>
      <c r="R1887" s="218"/>
      <c r="S1887" s="219">
        <f t="shared" si="660"/>
        <v>0</v>
      </c>
      <c r="T1887" s="220">
        <f t="shared" si="661"/>
        <v>0</v>
      </c>
      <c r="U1887" s="214">
        <f t="shared" si="658"/>
        <v>0</v>
      </c>
      <c r="W1887" s="221"/>
      <c r="X1887" s="222"/>
      <c r="Y1887" s="222"/>
      <c r="Z1887" s="223"/>
      <c r="AA1887" s="222"/>
      <c r="AB1887" s="224"/>
      <c r="AC1887" s="225"/>
      <c r="AD1887" s="2">
        <f t="shared" si="645"/>
        <v>0</v>
      </c>
      <c r="AE1887" s="2">
        <f t="shared" si="646"/>
        <v>0</v>
      </c>
      <c r="AF1887" s="226"/>
      <c r="AG1887" s="219">
        <f t="shared" si="650"/>
        <v>0</v>
      </c>
      <c r="AH1887" s="234">
        <f t="shared" si="651"/>
        <v>0</v>
      </c>
      <c r="AI1887" s="214">
        <f t="shared" si="659"/>
        <v>0</v>
      </c>
      <c r="AK1887" s="229">
        <f t="shared" si="652"/>
        <v>0</v>
      </c>
      <c r="AL1887" s="226"/>
      <c r="AM1887" s="15"/>
      <c r="AN1887" s="232" t="e">
        <f t="shared" si="653"/>
        <v>#DIV/0!</v>
      </c>
      <c r="AO1887" s="214">
        <f t="shared" si="647"/>
        <v>0</v>
      </c>
      <c r="AQ1887" s="210"/>
      <c r="AR1887" s="231"/>
      <c r="AS1887" s="15"/>
      <c r="AT1887" s="232">
        <f t="shared" si="654"/>
        <v>0</v>
      </c>
      <c r="AU1887" s="235">
        <f t="shared" si="655"/>
        <v>0</v>
      </c>
      <c r="AY1887" s="210"/>
      <c r="AZ1887" s="231"/>
      <c r="BA1887" s="15"/>
      <c r="BB1887" s="232">
        <f t="shared" si="644"/>
        <v>0</v>
      </c>
      <c r="BC1887" s="235">
        <f t="shared" si="656"/>
        <v>0</v>
      </c>
      <c r="BG1887" s="210"/>
      <c r="BH1887" s="231"/>
      <c r="BI1887" s="15"/>
      <c r="BJ1887" s="232">
        <f t="shared" si="648"/>
        <v>0</v>
      </c>
      <c r="BK1887" s="235">
        <f t="shared" si="657"/>
        <v>0</v>
      </c>
      <c r="BM1887" s="109">
        <f t="shared" si="649"/>
        <v>-2.2364819844287109</v>
      </c>
      <c r="BN1887" s="213"/>
      <c r="BR1887" s="228"/>
      <c r="BS1887" s="311"/>
      <c r="BT1887" s="3"/>
      <c r="BU1887" s="213"/>
      <c r="BV1887" s="213"/>
      <c r="BW1887" s="291"/>
    </row>
    <row r="1888" spans="1:75" x14ac:dyDescent="0.2">
      <c r="A1888" s="210"/>
      <c r="B1888" s="211"/>
      <c r="C1888" s="848" t="str">
        <f ca="1">IF(ISERR(AVERAGE(INDIRECT("B"&amp;(ROW()-INT($B$1/2))):INDIRECT("B"&amp;(ROW()+INT($B$1/2))))),"",AVERAGE(INDIRECT("B"&amp;(ROW()-INT($B$1/2))):INDIRECT("B"&amp;(ROW()+INT($B$1/2)))))</f>
        <v/>
      </c>
      <c r="D1888" s="848">
        <f t="shared" si="643"/>
        <v>0</v>
      </c>
      <c r="E1888" s="275"/>
      <c r="F1888" s="15"/>
      <c r="G1888" s="3"/>
      <c r="H1888" s="3"/>
      <c r="I1888" s="3"/>
      <c r="J1888" s="3"/>
      <c r="K1888" s="3"/>
      <c r="L1888" s="554"/>
      <c r="M1888" s="545"/>
      <c r="N1888" s="546"/>
      <c r="O1888" s="5"/>
      <c r="P1888" s="216"/>
      <c r="Q1888" s="217"/>
      <c r="R1888" s="218"/>
      <c r="S1888" s="219">
        <f t="shared" si="660"/>
        <v>0</v>
      </c>
      <c r="T1888" s="220">
        <f t="shared" si="661"/>
        <v>0</v>
      </c>
      <c r="U1888" s="214">
        <f t="shared" si="658"/>
        <v>0</v>
      </c>
      <c r="W1888" s="221"/>
      <c r="X1888" s="222"/>
      <c r="Y1888" s="222"/>
      <c r="Z1888" s="223"/>
      <c r="AA1888" s="222"/>
      <c r="AB1888" s="224"/>
      <c r="AC1888" s="225"/>
      <c r="AD1888" s="2">
        <f t="shared" si="645"/>
        <v>0</v>
      </c>
      <c r="AE1888" s="2">
        <f t="shared" si="646"/>
        <v>0</v>
      </c>
      <c r="AF1888" s="226"/>
      <c r="AG1888" s="219">
        <f t="shared" si="650"/>
        <v>0</v>
      </c>
      <c r="AH1888" s="234">
        <f t="shared" si="651"/>
        <v>0</v>
      </c>
      <c r="AI1888" s="214">
        <f t="shared" si="659"/>
        <v>0</v>
      </c>
      <c r="AK1888" s="229">
        <f t="shared" si="652"/>
        <v>0</v>
      </c>
      <c r="AL1888" s="226"/>
      <c r="AM1888" s="15"/>
      <c r="AN1888" s="232" t="e">
        <f t="shared" si="653"/>
        <v>#DIV/0!</v>
      </c>
      <c r="AO1888" s="214">
        <f t="shared" si="647"/>
        <v>0</v>
      </c>
      <c r="AQ1888" s="210"/>
      <c r="AR1888" s="231"/>
      <c r="AS1888" s="15"/>
      <c r="AT1888" s="232">
        <f t="shared" si="654"/>
        <v>0</v>
      </c>
      <c r="AU1888" s="235">
        <f t="shared" si="655"/>
        <v>0</v>
      </c>
      <c r="AY1888" s="210"/>
      <c r="AZ1888" s="231"/>
      <c r="BA1888" s="15"/>
      <c r="BB1888" s="232">
        <f t="shared" si="644"/>
        <v>0</v>
      </c>
      <c r="BC1888" s="235">
        <f t="shared" si="656"/>
        <v>0</v>
      </c>
      <c r="BG1888" s="210"/>
      <c r="BH1888" s="231"/>
      <c r="BI1888" s="15"/>
      <c r="BJ1888" s="232">
        <f t="shared" si="648"/>
        <v>0</v>
      </c>
      <c r="BK1888" s="235">
        <f t="shared" si="657"/>
        <v>0</v>
      </c>
      <c r="BM1888" s="109">
        <f t="shared" si="649"/>
        <v>-2.2383143219264476</v>
      </c>
      <c r="BN1888" s="213"/>
      <c r="BR1888" s="228"/>
      <c r="BS1888" s="311"/>
      <c r="BT1888" s="3"/>
      <c r="BU1888" s="213"/>
      <c r="BV1888" s="213"/>
      <c r="BW1888" s="291"/>
    </row>
    <row r="1889" spans="1:75" x14ac:dyDescent="0.2">
      <c r="A1889" s="210"/>
      <c r="B1889" s="211"/>
      <c r="C1889" s="848" t="str">
        <f ca="1">IF(ISERR(AVERAGE(INDIRECT("B"&amp;(ROW()-INT($B$1/2))):INDIRECT("B"&amp;(ROW()+INT($B$1/2))))),"",AVERAGE(INDIRECT("B"&amp;(ROW()-INT($B$1/2))):INDIRECT("B"&amp;(ROW()+INT($B$1/2)))))</f>
        <v/>
      </c>
      <c r="D1889" s="848">
        <f t="shared" si="643"/>
        <v>0</v>
      </c>
      <c r="E1889" s="275"/>
      <c r="F1889" s="15"/>
      <c r="G1889" s="3"/>
      <c r="H1889" s="3"/>
      <c r="I1889" s="3"/>
      <c r="J1889" s="3"/>
      <c r="K1889" s="3"/>
      <c r="L1889" s="554"/>
      <c r="M1889" s="545"/>
      <c r="N1889" s="546"/>
      <c r="O1889" s="5"/>
      <c r="P1889" s="216"/>
      <c r="Q1889" s="217"/>
      <c r="R1889" s="218"/>
      <c r="S1889" s="219">
        <f t="shared" si="660"/>
        <v>0</v>
      </c>
      <c r="T1889" s="220">
        <f t="shared" si="661"/>
        <v>0</v>
      </c>
      <c r="U1889" s="214">
        <f t="shared" si="658"/>
        <v>0</v>
      </c>
      <c r="W1889" s="221"/>
      <c r="X1889" s="222"/>
      <c r="Y1889" s="222"/>
      <c r="Z1889" s="223"/>
      <c r="AA1889" s="222"/>
      <c r="AB1889" s="224"/>
      <c r="AC1889" s="225"/>
      <c r="AD1889" s="2">
        <f t="shared" si="645"/>
        <v>0</v>
      </c>
      <c r="AE1889" s="2">
        <f t="shared" si="646"/>
        <v>0</v>
      </c>
      <c r="AF1889" s="226"/>
      <c r="AG1889" s="219">
        <f t="shared" si="650"/>
        <v>0</v>
      </c>
      <c r="AH1889" s="234">
        <f t="shared" si="651"/>
        <v>0</v>
      </c>
      <c r="AI1889" s="214">
        <f t="shared" si="659"/>
        <v>0</v>
      </c>
      <c r="AK1889" s="229">
        <f t="shared" si="652"/>
        <v>0</v>
      </c>
      <c r="AL1889" s="226"/>
      <c r="AM1889" s="15"/>
      <c r="AN1889" s="232" t="e">
        <f t="shared" si="653"/>
        <v>#DIV/0!</v>
      </c>
      <c r="AO1889" s="214">
        <f t="shared" si="647"/>
        <v>0</v>
      </c>
      <c r="AQ1889" s="210"/>
      <c r="AR1889" s="231"/>
      <c r="AS1889" s="15"/>
      <c r="AT1889" s="232">
        <f t="shared" si="654"/>
        <v>0</v>
      </c>
      <c r="AU1889" s="235">
        <f t="shared" si="655"/>
        <v>0</v>
      </c>
      <c r="AY1889" s="210"/>
      <c r="AZ1889" s="231"/>
      <c r="BA1889" s="15"/>
      <c r="BB1889" s="232">
        <f t="shared" si="644"/>
        <v>0</v>
      </c>
      <c r="BC1889" s="235">
        <f t="shared" si="656"/>
        <v>0</v>
      </c>
      <c r="BG1889" s="210"/>
      <c r="BH1889" s="231"/>
      <c r="BI1889" s="15"/>
      <c r="BJ1889" s="232">
        <f t="shared" si="648"/>
        <v>0</v>
      </c>
      <c r="BK1889" s="235">
        <f t="shared" si="657"/>
        <v>0</v>
      </c>
      <c r="BM1889" s="109">
        <f t="shared" si="649"/>
        <v>-2.2401466594241843</v>
      </c>
      <c r="BN1889" s="213"/>
      <c r="BR1889" s="228"/>
      <c r="BS1889" s="311"/>
      <c r="BT1889" s="3"/>
      <c r="BU1889" s="213"/>
      <c r="BV1889" s="213"/>
      <c r="BW1889" s="291"/>
    </row>
    <row r="1890" spans="1:75" x14ac:dyDescent="0.2">
      <c r="A1890" s="210"/>
      <c r="B1890" s="211"/>
      <c r="C1890" s="848" t="str">
        <f ca="1">IF(ISERR(AVERAGE(INDIRECT("B"&amp;(ROW()-INT($B$1/2))):INDIRECT("B"&amp;(ROW()+INT($B$1/2))))),"",AVERAGE(INDIRECT("B"&amp;(ROW()-INT($B$1/2))):INDIRECT("B"&amp;(ROW()+INT($B$1/2)))))</f>
        <v/>
      </c>
      <c r="D1890" s="848">
        <f t="shared" si="643"/>
        <v>0</v>
      </c>
      <c r="E1890" s="275"/>
      <c r="F1890" s="15"/>
      <c r="G1890" s="3"/>
      <c r="H1890" s="3"/>
      <c r="I1890" s="3"/>
      <c r="J1890" s="3"/>
      <c r="K1890" s="3"/>
      <c r="L1890" s="554"/>
      <c r="M1890" s="545"/>
      <c r="N1890" s="546"/>
      <c r="O1890" s="5"/>
      <c r="P1890" s="216"/>
      <c r="Q1890" s="217"/>
      <c r="R1890" s="218"/>
      <c r="S1890" s="219">
        <f t="shared" si="660"/>
        <v>0</v>
      </c>
      <c r="T1890" s="220">
        <f t="shared" si="661"/>
        <v>0</v>
      </c>
      <c r="U1890" s="214">
        <f t="shared" si="658"/>
        <v>0</v>
      </c>
      <c r="W1890" s="221"/>
      <c r="X1890" s="222"/>
      <c r="Y1890" s="222"/>
      <c r="Z1890" s="223"/>
      <c r="AA1890" s="222"/>
      <c r="AB1890" s="224"/>
      <c r="AC1890" s="225"/>
      <c r="AD1890" s="2">
        <f t="shared" si="645"/>
        <v>0</v>
      </c>
      <c r="AE1890" s="2">
        <f t="shared" si="646"/>
        <v>0</v>
      </c>
      <c r="AF1890" s="226"/>
      <c r="AG1890" s="219">
        <f t="shared" si="650"/>
        <v>0</v>
      </c>
      <c r="AH1890" s="234">
        <f t="shared" si="651"/>
        <v>0</v>
      </c>
      <c r="AI1890" s="214">
        <f t="shared" si="659"/>
        <v>0</v>
      </c>
      <c r="AK1890" s="229">
        <f t="shared" si="652"/>
        <v>0</v>
      </c>
      <c r="AL1890" s="226"/>
      <c r="AM1890" s="15"/>
      <c r="AN1890" s="232" t="e">
        <f t="shared" si="653"/>
        <v>#DIV/0!</v>
      </c>
      <c r="AO1890" s="214">
        <f t="shared" si="647"/>
        <v>0</v>
      </c>
      <c r="AQ1890" s="210"/>
      <c r="AR1890" s="231"/>
      <c r="AS1890" s="15"/>
      <c r="AT1890" s="232">
        <f t="shared" si="654"/>
        <v>0</v>
      </c>
      <c r="AU1890" s="235">
        <f t="shared" si="655"/>
        <v>0</v>
      </c>
      <c r="AY1890" s="210"/>
      <c r="AZ1890" s="231"/>
      <c r="BA1890" s="15"/>
      <c r="BB1890" s="232">
        <f t="shared" si="644"/>
        <v>0</v>
      </c>
      <c r="BC1890" s="235">
        <f t="shared" si="656"/>
        <v>0</v>
      </c>
      <c r="BG1890" s="210"/>
      <c r="BH1890" s="231"/>
      <c r="BI1890" s="15"/>
      <c r="BJ1890" s="232">
        <f t="shared" si="648"/>
        <v>0</v>
      </c>
      <c r="BK1890" s="235">
        <f t="shared" si="657"/>
        <v>0</v>
      </c>
      <c r="BM1890" s="109">
        <f t="shared" si="649"/>
        <v>-2.241978996921921</v>
      </c>
      <c r="BN1890" s="213"/>
      <c r="BR1890" s="228"/>
      <c r="BS1890" s="311"/>
      <c r="BT1890" s="3"/>
      <c r="BU1890" s="213"/>
      <c r="BV1890" s="213"/>
      <c r="BW1890" s="291"/>
    </row>
    <row r="1891" spans="1:75" x14ac:dyDescent="0.2">
      <c r="A1891" s="210"/>
      <c r="B1891" s="211"/>
      <c r="C1891" s="848" t="str">
        <f ca="1">IF(ISERR(AVERAGE(INDIRECT("B"&amp;(ROW()-INT($B$1/2))):INDIRECT("B"&amp;(ROW()+INT($B$1/2))))),"",AVERAGE(INDIRECT("B"&amp;(ROW()-INT($B$1/2))):INDIRECT("B"&amp;(ROW()+INT($B$1/2)))))</f>
        <v/>
      </c>
      <c r="D1891" s="848">
        <f t="shared" si="643"/>
        <v>0</v>
      </c>
      <c r="E1891" s="275"/>
      <c r="F1891" s="15"/>
      <c r="G1891" s="3"/>
      <c r="H1891" s="3"/>
      <c r="I1891" s="3"/>
      <c r="J1891" s="3"/>
      <c r="K1891" s="3"/>
      <c r="L1891" s="554"/>
      <c r="M1891" s="545"/>
      <c r="N1891" s="546"/>
      <c r="O1891" s="5"/>
      <c r="P1891" s="216"/>
      <c r="Q1891" s="217"/>
      <c r="R1891" s="218"/>
      <c r="S1891" s="219">
        <f t="shared" si="660"/>
        <v>0</v>
      </c>
      <c r="T1891" s="220">
        <f t="shared" si="661"/>
        <v>0</v>
      </c>
      <c r="U1891" s="214">
        <f t="shared" si="658"/>
        <v>0</v>
      </c>
      <c r="W1891" s="221"/>
      <c r="X1891" s="222"/>
      <c r="Y1891" s="222"/>
      <c r="Z1891" s="223"/>
      <c r="AA1891" s="222"/>
      <c r="AB1891" s="224"/>
      <c r="AC1891" s="225"/>
      <c r="AD1891" s="2">
        <f t="shared" si="645"/>
        <v>0</v>
      </c>
      <c r="AE1891" s="2">
        <f t="shared" si="646"/>
        <v>0</v>
      </c>
      <c r="AF1891" s="226"/>
      <c r="AG1891" s="219">
        <f t="shared" si="650"/>
        <v>0</v>
      </c>
      <c r="AH1891" s="234">
        <f t="shared" si="651"/>
        <v>0</v>
      </c>
      <c r="AI1891" s="214">
        <f t="shared" si="659"/>
        <v>0</v>
      </c>
      <c r="AK1891" s="229">
        <f t="shared" si="652"/>
        <v>0</v>
      </c>
      <c r="AL1891" s="226"/>
      <c r="AM1891" s="15"/>
      <c r="AN1891" s="232" t="e">
        <f t="shared" si="653"/>
        <v>#DIV/0!</v>
      </c>
      <c r="AO1891" s="214">
        <f t="shared" si="647"/>
        <v>0</v>
      </c>
      <c r="AQ1891" s="210"/>
      <c r="AR1891" s="231"/>
      <c r="AS1891" s="15"/>
      <c r="AT1891" s="232">
        <f t="shared" si="654"/>
        <v>0</v>
      </c>
      <c r="AU1891" s="235">
        <f t="shared" si="655"/>
        <v>0</v>
      </c>
      <c r="AY1891" s="210"/>
      <c r="AZ1891" s="231"/>
      <c r="BA1891" s="15"/>
      <c r="BB1891" s="232">
        <f t="shared" si="644"/>
        <v>0</v>
      </c>
      <c r="BC1891" s="235">
        <f t="shared" si="656"/>
        <v>0</v>
      </c>
      <c r="BG1891" s="210"/>
      <c r="BH1891" s="231"/>
      <c r="BI1891" s="15"/>
      <c r="BJ1891" s="232">
        <f t="shared" si="648"/>
        <v>0</v>
      </c>
      <c r="BK1891" s="235">
        <f t="shared" si="657"/>
        <v>0</v>
      </c>
      <c r="BM1891" s="109">
        <f t="shared" si="649"/>
        <v>-2.2438113344196577</v>
      </c>
      <c r="BN1891" s="213"/>
      <c r="BR1891" s="228"/>
      <c r="BS1891" s="311"/>
      <c r="BT1891" s="3"/>
      <c r="BU1891" s="213"/>
      <c r="BV1891" s="213"/>
      <c r="BW1891" s="291"/>
    </row>
    <row r="1892" spans="1:75" x14ac:dyDescent="0.2">
      <c r="A1892" s="210"/>
      <c r="B1892" s="211"/>
      <c r="C1892" s="848" t="str">
        <f ca="1">IF(ISERR(AVERAGE(INDIRECT("B"&amp;(ROW()-INT($B$1/2))):INDIRECT("B"&amp;(ROW()+INT($B$1/2))))),"",AVERAGE(INDIRECT("B"&amp;(ROW()-INT($B$1/2))):INDIRECT("B"&amp;(ROW()+INT($B$1/2)))))</f>
        <v/>
      </c>
      <c r="D1892" s="848">
        <f t="shared" si="643"/>
        <v>0</v>
      </c>
      <c r="E1892" s="275"/>
      <c r="F1892" s="15"/>
      <c r="G1892" s="3"/>
      <c r="H1892" s="3"/>
      <c r="I1892" s="3"/>
      <c r="J1892" s="3"/>
      <c r="K1892" s="3"/>
      <c r="L1892" s="554"/>
      <c r="M1892" s="545"/>
      <c r="N1892" s="546"/>
      <c r="O1892" s="5"/>
      <c r="P1892" s="216"/>
      <c r="Q1892" s="217"/>
      <c r="R1892" s="218"/>
      <c r="S1892" s="219">
        <f t="shared" si="660"/>
        <v>0</v>
      </c>
      <c r="T1892" s="220">
        <f t="shared" si="661"/>
        <v>0</v>
      </c>
      <c r="U1892" s="214">
        <f t="shared" si="658"/>
        <v>0</v>
      </c>
      <c r="W1892" s="221"/>
      <c r="X1892" s="222"/>
      <c r="Y1892" s="222"/>
      <c r="Z1892" s="223"/>
      <c r="AA1892" s="222"/>
      <c r="AB1892" s="224"/>
      <c r="AC1892" s="225"/>
      <c r="AD1892" s="2">
        <f t="shared" si="645"/>
        <v>0</v>
      </c>
      <c r="AE1892" s="2">
        <f t="shared" si="646"/>
        <v>0</v>
      </c>
      <c r="AF1892" s="226"/>
      <c r="AG1892" s="219">
        <f t="shared" si="650"/>
        <v>0</v>
      </c>
      <c r="AH1892" s="234">
        <f t="shared" si="651"/>
        <v>0</v>
      </c>
      <c r="AI1892" s="214">
        <f t="shared" si="659"/>
        <v>0</v>
      </c>
      <c r="AK1892" s="229">
        <f t="shared" si="652"/>
        <v>0</v>
      </c>
      <c r="AL1892" s="226"/>
      <c r="AM1892" s="15"/>
      <c r="AN1892" s="232" t="e">
        <f t="shared" si="653"/>
        <v>#DIV/0!</v>
      </c>
      <c r="AO1892" s="214">
        <f t="shared" si="647"/>
        <v>0</v>
      </c>
      <c r="AQ1892" s="210"/>
      <c r="AR1892" s="231"/>
      <c r="AS1892" s="15"/>
      <c r="AT1892" s="232">
        <f t="shared" si="654"/>
        <v>0</v>
      </c>
      <c r="AU1892" s="235">
        <f t="shared" si="655"/>
        <v>0</v>
      </c>
      <c r="AY1892" s="210"/>
      <c r="AZ1892" s="231"/>
      <c r="BA1892" s="15"/>
      <c r="BB1892" s="232">
        <f t="shared" si="644"/>
        <v>0</v>
      </c>
      <c r="BC1892" s="235">
        <f t="shared" si="656"/>
        <v>0</v>
      </c>
      <c r="BG1892" s="210"/>
      <c r="BH1892" s="231"/>
      <c r="BI1892" s="15"/>
      <c r="BJ1892" s="232">
        <f t="shared" si="648"/>
        <v>0</v>
      </c>
      <c r="BK1892" s="235">
        <f t="shared" si="657"/>
        <v>0</v>
      </c>
      <c r="BM1892" s="109">
        <f t="shared" si="649"/>
        <v>-2.2456436719173944</v>
      </c>
      <c r="BN1892" s="213"/>
      <c r="BR1892" s="228"/>
      <c r="BS1892" s="311"/>
      <c r="BT1892" s="3"/>
      <c r="BU1892" s="213"/>
      <c r="BV1892" s="213"/>
      <c r="BW1892" s="291"/>
    </row>
    <row r="1893" spans="1:75" x14ac:dyDescent="0.2">
      <c r="A1893" s="210"/>
      <c r="B1893" s="211"/>
      <c r="C1893" s="848" t="str">
        <f ca="1">IF(ISERR(AVERAGE(INDIRECT("B"&amp;(ROW()-INT($B$1/2))):INDIRECT("B"&amp;(ROW()+INT($B$1/2))))),"",AVERAGE(INDIRECT("B"&amp;(ROW()-INT($B$1/2))):INDIRECT("B"&amp;(ROW()+INT($B$1/2)))))</f>
        <v/>
      </c>
      <c r="D1893" s="848">
        <f t="shared" si="643"/>
        <v>0</v>
      </c>
      <c r="E1893" s="275"/>
      <c r="F1893" s="15"/>
      <c r="G1893" s="3"/>
      <c r="H1893" s="3"/>
      <c r="I1893" s="3"/>
      <c r="J1893" s="3"/>
      <c r="K1893" s="3"/>
      <c r="L1893" s="554"/>
      <c r="M1893" s="545"/>
      <c r="N1893" s="546"/>
      <c r="O1893" s="5"/>
      <c r="P1893" s="216"/>
      <c r="Q1893" s="217"/>
      <c r="R1893" s="218"/>
      <c r="S1893" s="219">
        <f t="shared" si="660"/>
        <v>0</v>
      </c>
      <c r="T1893" s="220">
        <f t="shared" si="661"/>
        <v>0</v>
      </c>
      <c r="U1893" s="214">
        <f t="shared" si="658"/>
        <v>0</v>
      </c>
      <c r="W1893" s="221"/>
      <c r="X1893" s="222"/>
      <c r="Y1893" s="222"/>
      <c r="Z1893" s="223"/>
      <c r="AA1893" s="222"/>
      <c r="AB1893" s="224"/>
      <c r="AC1893" s="225"/>
      <c r="AD1893" s="2">
        <f t="shared" si="645"/>
        <v>0</v>
      </c>
      <c r="AE1893" s="2">
        <f t="shared" si="646"/>
        <v>0</v>
      </c>
      <c r="AF1893" s="226"/>
      <c r="AG1893" s="219">
        <f t="shared" si="650"/>
        <v>0</v>
      </c>
      <c r="AH1893" s="234">
        <f t="shared" si="651"/>
        <v>0</v>
      </c>
      <c r="AI1893" s="214">
        <f t="shared" si="659"/>
        <v>0</v>
      </c>
      <c r="AK1893" s="229">
        <f t="shared" si="652"/>
        <v>0</v>
      </c>
      <c r="AL1893" s="226"/>
      <c r="AM1893" s="15"/>
      <c r="AN1893" s="232" t="e">
        <f t="shared" si="653"/>
        <v>#DIV/0!</v>
      </c>
      <c r="AO1893" s="214">
        <f t="shared" si="647"/>
        <v>0</v>
      </c>
      <c r="AQ1893" s="210"/>
      <c r="AR1893" s="231"/>
      <c r="AS1893" s="15"/>
      <c r="AT1893" s="232">
        <f t="shared" si="654"/>
        <v>0</v>
      </c>
      <c r="AU1893" s="235">
        <f t="shared" si="655"/>
        <v>0</v>
      </c>
      <c r="AY1893" s="210"/>
      <c r="AZ1893" s="231"/>
      <c r="BA1893" s="15"/>
      <c r="BB1893" s="232">
        <f t="shared" si="644"/>
        <v>0</v>
      </c>
      <c r="BC1893" s="235">
        <f t="shared" si="656"/>
        <v>0</v>
      </c>
      <c r="BG1893" s="210"/>
      <c r="BH1893" s="231"/>
      <c r="BI1893" s="15"/>
      <c r="BJ1893" s="232">
        <f t="shared" si="648"/>
        <v>0</v>
      </c>
      <c r="BK1893" s="235">
        <f t="shared" si="657"/>
        <v>0</v>
      </c>
      <c r="BM1893" s="109">
        <f t="shared" si="649"/>
        <v>-2.2474760094151311</v>
      </c>
      <c r="BN1893" s="213"/>
      <c r="BR1893" s="228"/>
      <c r="BS1893" s="311"/>
      <c r="BT1893" s="3"/>
      <c r="BU1893" s="213"/>
      <c r="BV1893" s="213"/>
      <c r="BW1893" s="291"/>
    </row>
    <row r="1894" spans="1:75" x14ac:dyDescent="0.2">
      <c r="A1894" s="210"/>
      <c r="B1894" s="211"/>
      <c r="C1894" s="848" t="str">
        <f ca="1">IF(ISERR(AVERAGE(INDIRECT("B"&amp;(ROW()-INT($B$1/2))):INDIRECT("B"&amp;(ROW()+INT($B$1/2))))),"",AVERAGE(INDIRECT("B"&amp;(ROW()-INT($B$1/2))):INDIRECT("B"&amp;(ROW()+INT($B$1/2)))))</f>
        <v/>
      </c>
      <c r="D1894" s="848">
        <f t="shared" si="643"/>
        <v>0</v>
      </c>
      <c r="E1894" s="275"/>
      <c r="F1894" s="15"/>
      <c r="G1894" s="3"/>
      <c r="H1894" s="3"/>
      <c r="I1894" s="3"/>
      <c r="J1894" s="3"/>
      <c r="K1894" s="3"/>
      <c r="L1894" s="554"/>
      <c r="M1894" s="545"/>
      <c r="N1894" s="546"/>
      <c r="O1894" s="5"/>
      <c r="P1894" s="216"/>
      <c r="Q1894" s="217"/>
      <c r="R1894" s="218"/>
      <c r="S1894" s="219">
        <f t="shared" si="660"/>
        <v>0</v>
      </c>
      <c r="T1894" s="220">
        <f t="shared" si="661"/>
        <v>0</v>
      </c>
      <c r="U1894" s="214">
        <f t="shared" si="658"/>
        <v>0</v>
      </c>
      <c r="W1894" s="221"/>
      <c r="X1894" s="222"/>
      <c r="Y1894" s="222"/>
      <c r="Z1894" s="223"/>
      <c r="AA1894" s="222"/>
      <c r="AB1894" s="224"/>
      <c r="AC1894" s="225"/>
      <c r="AD1894" s="2">
        <f t="shared" si="645"/>
        <v>0</v>
      </c>
      <c r="AE1894" s="2">
        <f t="shared" si="646"/>
        <v>0</v>
      </c>
      <c r="AF1894" s="226"/>
      <c r="AG1894" s="219">
        <f t="shared" si="650"/>
        <v>0</v>
      </c>
      <c r="AH1894" s="234">
        <f t="shared" si="651"/>
        <v>0</v>
      </c>
      <c r="AI1894" s="214">
        <f t="shared" si="659"/>
        <v>0</v>
      </c>
      <c r="AK1894" s="229">
        <f t="shared" si="652"/>
        <v>0</v>
      </c>
      <c r="AL1894" s="226"/>
      <c r="AM1894" s="15"/>
      <c r="AN1894" s="232" t="e">
        <f t="shared" si="653"/>
        <v>#DIV/0!</v>
      </c>
      <c r="AO1894" s="214">
        <f t="shared" si="647"/>
        <v>0</v>
      </c>
      <c r="AQ1894" s="210"/>
      <c r="AR1894" s="231"/>
      <c r="AS1894" s="15"/>
      <c r="AT1894" s="232">
        <f t="shared" si="654"/>
        <v>0</v>
      </c>
      <c r="AU1894" s="235">
        <f t="shared" si="655"/>
        <v>0</v>
      </c>
      <c r="AY1894" s="210"/>
      <c r="AZ1894" s="231"/>
      <c r="BA1894" s="15"/>
      <c r="BB1894" s="232">
        <f t="shared" si="644"/>
        <v>0</v>
      </c>
      <c r="BC1894" s="235">
        <f t="shared" si="656"/>
        <v>0</v>
      </c>
      <c r="BG1894" s="210"/>
      <c r="BH1894" s="231"/>
      <c r="BI1894" s="15"/>
      <c r="BJ1894" s="232">
        <f t="shared" si="648"/>
        <v>0</v>
      </c>
      <c r="BK1894" s="235">
        <f t="shared" si="657"/>
        <v>0</v>
      </c>
      <c r="BM1894" s="109">
        <f t="shared" si="649"/>
        <v>-2.2493083469128679</v>
      </c>
      <c r="BN1894" s="213"/>
      <c r="BR1894" s="228"/>
      <c r="BS1894" s="311"/>
      <c r="BT1894" s="3"/>
      <c r="BU1894" s="213"/>
      <c r="BV1894" s="213"/>
      <c r="BW1894" s="291"/>
    </row>
    <row r="1895" spans="1:75" x14ac:dyDescent="0.2">
      <c r="A1895" s="210"/>
      <c r="B1895" s="211"/>
      <c r="C1895" s="848" t="str">
        <f ca="1">IF(ISERR(AVERAGE(INDIRECT("B"&amp;(ROW()-INT($B$1/2))):INDIRECT("B"&amp;(ROW()+INT($B$1/2))))),"",AVERAGE(INDIRECT("B"&amp;(ROW()-INT($B$1/2))):INDIRECT("B"&amp;(ROW()+INT($B$1/2)))))</f>
        <v/>
      </c>
      <c r="D1895" s="848">
        <f t="shared" si="643"/>
        <v>0</v>
      </c>
      <c r="E1895" s="275"/>
      <c r="F1895" s="15"/>
      <c r="G1895" s="3"/>
      <c r="H1895" s="3"/>
      <c r="I1895" s="3"/>
      <c r="J1895" s="3"/>
      <c r="K1895" s="3"/>
      <c r="L1895" s="554"/>
      <c r="M1895" s="545"/>
      <c r="N1895" s="546"/>
      <c r="O1895" s="5"/>
      <c r="P1895" s="216"/>
      <c r="Q1895" s="217"/>
      <c r="R1895" s="218"/>
      <c r="S1895" s="219">
        <f t="shared" si="660"/>
        <v>0</v>
      </c>
      <c r="T1895" s="220">
        <f t="shared" si="661"/>
        <v>0</v>
      </c>
      <c r="U1895" s="214">
        <f t="shared" si="658"/>
        <v>0</v>
      </c>
      <c r="W1895" s="221"/>
      <c r="X1895" s="222"/>
      <c r="Y1895" s="222"/>
      <c r="Z1895" s="223"/>
      <c r="AA1895" s="222"/>
      <c r="AB1895" s="224"/>
      <c r="AC1895" s="225"/>
      <c r="AD1895" s="2">
        <f t="shared" si="645"/>
        <v>0</v>
      </c>
      <c r="AE1895" s="2">
        <f t="shared" si="646"/>
        <v>0</v>
      </c>
      <c r="AF1895" s="226"/>
      <c r="AG1895" s="219">
        <f t="shared" si="650"/>
        <v>0</v>
      </c>
      <c r="AH1895" s="234">
        <f t="shared" si="651"/>
        <v>0</v>
      </c>
      <c r="AI1895" s="214">
        <f t="shared" si="659"/>
        <v>0</v>
      </c>
      <c r="AK1895" s="229">
        <f t="shared" si="652"/>
        <v>0</v>
      </c>
      <c r="AL1895" s="226"/>
      <c r="AM1895" s="15"/>
      <c r="AN1895" s="232" t="e">
        <f t="shared" si="653"/>
        <v>#DIV/0!</v>
      </c>
      <c r="AO1895" s="214">
        <f t="shared" si="647"/>
        <v>0</v>
      </c>
      <c r="AQ1895" s="210"/>
      <c r="AR1895" s="231"/>
      <c r="AS1895" s="15"/>
      <c r="AT1895" s="232">
        <f t="shared" si="654"/>
        <v>0</v>
      </c>
      <c r="AU1895" s="235">
        <f t="shared" si="655"/>
        <v>0</v>
      </c>
      <c r="AY1895" s="210"/>
      <c r="AZ1895" s="231"/>
      <c r="BA1895" s="15"/>
      <c r="BB1895" s="232">
        <f t="shared" si="644"/>
        <v>0</v>
      </c>
      <c r="BC1895" s="235">
        <f t="shared" si="656"/>
        <v>0</v>
      </c>
      <c r="BG1895" s="210"/>
      <c r="BH1895" s="231"/>
      <c r="BI1895" s="15"/>
      <c r="BJ1895" s="232">
        <f t="shared" si="648"/>
        <v>0</v>
      </c>
      <c r="BK1895" s="235">
        <f t="shared" si="657"/>
        <v>0</v>
      </c>
      <c r="BM1895" s="109">
        <f t="shared" si="649"/>
        <v>-2.2511406844106046</v>
      </c>
      <c r="BN1895" s="213"/>
      <c r="BR1895" s="228"/>
      <c r="BS1895" s="311"/>
      <c r="BT1895" s="3"/>
      <c r="BU1895" s="213"/>
      <c r="BV1895" s="213"/>
      <c r="BW1895" s="291"/>
    </row>
    <row r="1896" spans="1:75" x14ac:dyDescent="0.2">
      <c r="A1896" s="210"/>
      <c r="B1896" s="211"/>
      <c r="C1896" s="848" t="str">
        <f ca="1">IF(ISERR(AVERAGE(INDIRECT("B"&amp;(ROW()-INT($B$1/2))):INDIRECT("B"&amp;(ROW()+INT($B$1/2))))),"",AVERAGE(INDIRECT("B"&amp;(ROW()-INT($B$1/2))):INDIRECT("B"&amp;(ROW()+INT($B$1/2)))))</f>
        <v/>
      </c>
      <c r="D1896" s="848">
        <f t="shared" si="643"/>
        <v>0</v>
      </c>
      <c r="E1896" s="275"/>
      <c r="F1896" s="15"/>
      <c r="G1896" s="3"/>
      <c r="H1896" s="3"/>
      <c r="I1896" s="3"/>
      <c r="J1896" s="3"/>
      <c r="K1896" s="3"/>
      <c r="L1896" s="554"/>
      <c r="M1896" s="545"/>
      <c r="N1896" s="546"/>
      <c r="O1896" s="5"/>
      <c r="P1896" s="216"/>
      <c r="Q1896" s="217"/>
      <c r="R1896" s="218"/>
      <c r="S1896" s="219">
        <f t="shared" si="660"/>
        <v>0</v>
      </c>
      <c r="T1896" s="220">
        <f t="shared" si="661"/>
        <v>0</v>
      </c>
      <c r="U1896" s="214">
        <f t="shared" si="658"/>
        <v>0</v>
      </c>
      <c r="W1896" s="221"/>
      <c r="X1896" s="222"/>
      <c r="Y1896" s="222"/>
      <c r="Z1896" s="223"/>
      <c r="AA1896" s="222"/>
      <c r="AB1896" s="224"/>
      <c r="AC1896" s="225"/>
      <c r="AD1896" s="2">
        <f t="shared" si="645"/>
        <v>0</v>
      </c>
      <c r="AE1896" s="2">
        <f t="shared" si="646"/>
        <v>0</v>
      </c>
      <c r="AF1896" s="226"/>
      <c r="AG1896" s="219">
        <f t="shared" si="650"/>
        <v>0</v>
      </c>
      <c r="AH1896" s="234">
        <f t="shared" si="651"/>
        <v>0</v>
      </c>
      <c r="AI1896" s="214">
        <f t="shared" si="659"/>
        <v>0</v>
      </c>
      <c r="AK1896" s="229">
        <f t="shared" si="652"/>
        <v>0</v>
      </c>
      <c r="AL1896" s="226"/>
      <c r="AM1896" s="15"/>
      <c r="AN1896" s="232" t="e">
        <f t="shared" si="653"/>
        <v>#DIV/0!</v>
      </c>
      <c r="AO1896" s="214">
        <f t="shared" si="647"/>
        <v>0</v>
      </c>
      <c r="AQ1896" s="210"/>
      <c r="AR1896" s="231"/>
      <c r="AS1896" s="15"/>
      <c r="AT1896" s="232">
        <f t="shared" si="654"/>
        <v>0</v>
      </c>
      <c r="AU1896" s="235">
        <f t="shared" si="655"/>
        <v>0</v>
      </c>
      <c r="AY1896" s="210"/>
      <c r="AZ1896" s="231"/>
      <c r="BA1896" s="15"/>
      <c r="BB1896" s="232">
        <f t="shared" si="644"/>
        <v>0</v>
      </c>
      <c r="BC1896" s="235">
        <f t="shared" si="656"/>
        <v>0</v>
      </c>
      <c r="BG1896" s="210"/>
      <c r="BH1896" s="231"/>
      <c r="BI1896" s="15"/>
      <c r="BJ1896" s="232">
        <f t="shared" si="648"/>
        <v>0</v>
      </c>
      <c r="BK1896" s="235">
        <f t="shared" si="657"/>
        <v>0</v>
      </c>
      <c r="BM1896" s="109">
        <f t="shared" si="649"/>
        <v>-2.2529730219083413</v>
      </c>
      <c r="BN1896" s="213"/>
      <c r="BR1896" s="228"/>
      <c r="BS1896" s="311"/>
      <c r="BT1896" s="3"/>
      <c r="BU1896" s="213"/>
      <c r="BV1896" s="213"/>
      <c r="BW1896" s="291"/>
    </row>
    <row r="1897" spans="1:75" x14ac:dyDescent="0.2">
      <c r="A1897" s="210"/>
      <c r="B1897" s="211"/>
      <c r="C1897" s="848" t="str">
        <f ca="1">IF(ISERR(AVERAGE(INDIRECT("B"&amp;(ROW()-INT($B$1/2))):INDIRECT("B"&amp;(ROW()+INT($B$1/2))))),"",AVERAGE(INDIRECT("B"&amp;(ROW()-INT($B$1/2))):INDIRECT("B"&amp;(ROW()+INT($B$1/2)))))</f>
        <v/>
      </c>
      <c r="D1897" s="848">
        <f t="shared" si="643"/>
        <v>0</v>
      </c>
      <c r="E1897" s="275"/>
      <c r="F1897" s="15"/>
      <c r="G1897" s="3"/>
      <c r="H1897" s="3"/>
      <c r="I1897" s="3"/>
      <c r="J1897" s="3"/>
      <c r="K1897" s="3"/>
      <c r="L1897" s="554"/>
      <c r="M1897" s="545"/>
      <c r="N1897" s="546"/>
      <c r="O1897" s="5"/>
      <c r="P1897" s="216"/>
      <c r="Q1897" s="217"/>
      <c r="R1897" s="218"/>
      <c r="S1897" s="219">
        <f t="shared" si="660"/>
        <v>0</v>
      </c>
      <c r="T1897" s="220">
        <f t="shared" si="661"/>
        <v>0</v>
      </c>
      <c r="U1897" s="214">
        <f t="shared" si="658"/>
        <v>0</v>
      </c>
      <c r="W1897" s="221"/>
      <c r="X1897" s="222"/>
      <c r="Y1897" s="222"/>
      <c r="Z1897" s="223"/>
      <c r="AA1897" s="222"/>
      <c r="AB1897" s="224"/>
      <c r="AC1897" s="225"/>
      <c r="AD1897" s="2">
        <f t="shared" si="645"/>
        <v>0</v>
      </c>
      <c r="AE1897" s="2">
        <f t="shared" si="646"/>
        <v>0</v>
      </c>
      <c r="AF1897" s="226"/>
      <c r="AG1897" s="219">
        <f t="shared" si="650"/>
        <v>0</v>
      </c>
      <c r="AH1897" s="234">
        <f t="shared" si="651"/>
        <v>0</v>
      </c>
      <c r="AI1897" s="214">
        <f t="shared" si="659"/>
        <v>0</v>
      </c>
      <c r="AK1897" s="229">
        <f t="shared" si="652"/>
        <v>0</v>
      </c>
      <c r="AL1897" s="226"/>
      <c r="AM1897" s="15"/>
      <c r="AN1897" s="232" t="e">
        <f t="shared" si="653"/>
        <v>#DIV/0!</v>
      </c>
      <c r="AO1897" s="214">
        <f t="shared" si="647"/>
        <v>0</v>
      </c>
      <c r="AQ1897" s="210"/>
      <c r="AR1897" s="231"/>
      <c r="AS1897" s="15"/>
      <c r="AT1897" s="232">
        <f t="shared" si="654"/>
        <v>0</v>
      </c>
      <c r="AU1897" s="235">
        <f t="shared" si="655"/>
        <v>0</v>
      </c>
      <c r="AY1897" s="210"/>
      <c r="AZ1897" s="231"/>
      <c r="BA1897" s="15"/>
      <c r="BB1897" s="232">
        <f t="shared" si="644"/>
        <v>0</v>
      </c>
      <c r="BC1897" s="235">
        <f t="shared" si="656"/>
        <v>0</v>
      </c>
      <c r="BG1897" s="210"/>
      <c r="BH1897" s="231"/>
      <c r="BI1897" s="15"/>
      <c r="BJ1897" s="232">
        <f t="shared" si="648"/>
        <v>0</v>
      </c>
      <c r="BK1897" s="235">
        <f t="shared" si="657"/>
        <v>0</v>
      </c>
      <c r="BM1897" s="109">
        <f t="shared" si="649"/>
        <v>-2.254805359406078</v>
      </c>
      <c r="BN1897" s="213"/>
      <c r="BR1897" s="228"/>
      <c r="BS1897" s="311"/>
      <c r="BT1897" s="3"/>
      <c r="BU1897" s="213"/>
      <c r="BV1897" s="213"/>
      <c r="BW1897" s="291"/>
    </row>
    <row r="1898" spans="1:75" x14ac:dyDescent="0.2">
      <c r="A1898" s="210"/>
      <c r="B1898" s="211"/>
      <c r="C1898" s="848" t="str">
        <f ca="1">IF(ISERR(AVERAGE(INDIRECT("B"&amp;(ROW()-INT($B$1/2))):INDIRECT("B"&amp;(ROW()+INT($B$1/2))))),"",AVERAGE(INDIRECT("B"&amp;(ROW()-INT($B$1/2))):INDIRECT("B"&amp;(ROW()+INT($B$1/2)))))</f>
        <v/>
      </c>
      <c r="D1898" s="848">
        <f t="shared" si="643"/>
        <v>0</v>
      </c>
      <c r="E1898" s="275"/>
      <c r="F1898" s="15"/>
      <c r="G1898" s="3"/>
      <c r="H1898" s="3"/>
      <c r="I1898" s="3"/>
      <c r="J1898" s="3"/>
      <c r="K1898" s="3"/>
      <c r="L1898" s="554"/>
      <c r="M1898" s="545"/>
      <c r="N1898" s="546"/>
      <c r="O1898" s="5"/>
      <c r="P1898" s="216"/>
      <c r="Q1898" s="217"/>
      <c r="R1898" s="218"/>
      <c r="S1898" s="219">
        <f t="shared" si="660"/>
        <v>0</v>
      </c>
      <c r="T1898" s="220">
        <f t="shared" si="661"/>
        <v>0</v>
      </c>
      <c r="U1898" s="214">
        <f t="shared" si="658"/>
        <v>0</v>
      </c>
      <c r="W1898" s="221"/>
      <c r="X1898" s="222"/>
      <c r="Y1898" s="222"/>
      <c r="Z1898" s="223"/>
      <c r="AA1898" s="222"/>
      <c r="AB1898" s="224"/>
      <c r="AC1898" s="225"/>
      <c r="AD1898" s="2">
        <f t="shared" si="645"/>
        <v>0</v>
      </c>
      <c r="AE1898" s="2">
        <f t="shared" si="646"/>
        <v>0</v>
      </c>
      <c r="AF1898" s="226"/>
      <c r="AG1898" s="219">
        <f t="shared" si="650"/>
        <v>0</v>
      </c>
      <c r="AH1898" s="234">
        <f t="shared" si="651"/>
        <v>0</v>
      </c>
      <c r="AI1898" s="214">
        <f t="shared" si="659"/>
        <v>0</v>
      </c>
      <c r="AK1898" s="229">
        <f t="shared" si="652"/>
        <v>0</v>
      </c>
      <c r="AL1898" s="226"/>
      <c r="AM1898" s="15"/>
      <c r="AN1898" s="232" t="e">
        <f t="shared" si="653"/>
        <v>#DIV/0!</v>
      </c>
      <c r="AO1898" s="214">
        <f t="shared" si="647"/>
        <v>0</v>
      </c>
      <c r="AQ1898" s="210"/>
      <c r="AR1898" s="231"/>
      <c r="AS1898" s="15"/>
      <c r="AT1898" s="232">
        <f t="shared" si="654"/>
        <v>0</v>
      </c>
      <c r="AU1898" s="235">
        <f t="shared" si="655"/>
        <v>0</v>
      </c>
      <c r="AY1898" s="210"/>
      <c r="AZ1898" s="231"/>
      <c r="BA1898" s="15"/>
      <c r="BB1898" s="232">
        <f t="shared" si="644"/>
        <v>0</v>
      </c>
      <c r="BC1898" s="235">
        <f t="shared" si="656"/>
        <v>0</v>
      </c>
      <c r="BG1898" s="210"/>
      <c r="BH1898" s="231"/>
      <c r="BI1898" s="15"/>
      <c r="BJ1898" s="232">
        <f t="shared" si="648"/>
        <v>0</v>
      </c>
      <c r="BK1898" s="235">
        <f t="shared" si="657"/>
        <v>0</v>
      </c>
      <c r="BM1898" s="109">
        <f t="shared" si="649"/>
        <v>-2.2566376969038147</v>
      </c>
      <c r="BN1898" s="213"/>
      <c r="BR1898" s="228"/>
      <c r="BS1898" s="311"/>
      <c r="BT1898" s="3"/>
      <c r="BU1898" s="213"/>
      <c r="BV1898" s="213"/>
      <c r="BW1898" s="291"/>
    </row>
    <row r="1899" spans="1:75" x14ac:dyDescent="0.2">
      <c r="A1899" s="210"/>
      <c r="B1899" s="211"/>
      <c r="C1899" s="848" t="str">
        <f ca="1">IF(ISERR(AVERAGE(INDIRECT("B"&amp;(ROW()-INT($B$1/2))):INDIRECT("B"&amp;(ROW()+INT($B$1/2))))),"",AVERAGE(INDIRECT("B"&amp;(ROW()-INT($B$1/2))):INDIRECT("B"&amp;(ROW()+INT($B$1/2)))))</f>
        <v/>
      </c>
      <c r="D1899" s="848">
        <f t="shared" si="643"/>
        <v>0</v>
      </c>
      <c r="E1899" s="275"/>
      <c r="F1899" s="15"/>
      <c r="G1899" s="3"/>
      <c r="H1899" s="3"/>
      <c r="I1899" s="3"/>
      <c r="J1899" s="3"/>
      <c r="K1899" s="3"/>
      <c r="L1899" s="554"/>
      <c r="M1899" s="545"/>
      <c r="N1899" s="546"/>
      <c r="O1899" s="5"/>
      <c r="P1899" s="216"/>
      <c r="Q1899" s="217"/>
      <c r="R1899" s="218"/>
      <c r="S1899" s="219">
        <f t="shared" si="660"/>
        <v>0</v>
      </c>
      <c r="T1899" s="220">
        <f t="shared" si="661"/>
        <v>0</v>
      </c>
      <c r="U1899" s="214">
        <f t="shared" si="658"/>
        <v>0</v>
      </c>
      <c r="W1899" s="221"/>
      <c r="X1899" s="222"/>
      <c r="Y1899" s="222"/>
      <c r="Z1899" s="223"/>
      <c r="AA1899" s="222"/>
      <c r="AB1899" s="224"/>
      <c r="AC1899" s="225"/>
      <c r="AD1899" s="2">
        <f t="shared" si="645"/>
        <v>0</v>
      </c>
      <c r="AE1899" s="2">
        <f t="shared" si="646"/>
        <v>0</v>
      </c>
      <c r="AF1899" s="226"/>
      <c r="AG1899" s="219">
        <f t="shared" si="650"/>
        <v>0</v>
      </c>
      <c r="AH1899" s="234">
        <f t="shared" si="651"/>
        <v>0</v>
      </c>
      <c r="AI1899" s="214">
        <f t="shared" si="659"/>
        <v>0</v>
      </c>
      <c r="AK1899" s="229">
        <f t="shared" si="652"/>
        <v>0</v>
      </c>
      <c r="AL1899" s="226"/>
      <c r="AM1899" s="15"/>
      <c r="AN1899" s="232" t="e">
        <f t="shared" si="653"/>
        <v>#DIV/0!</v>
      </c>
      <c r="AO1899" s="214">
        <f t="shared" si="647"/>
        <v>0</v>
      </c>
      <c r="AQ1899" s="210"/>
      <c r="AR1899" s="231"/>
      <c r="AS1899" s="15"/>
      <c r="AT1899" s="232">
        <f t="shared" si="654"/>
        <v>0</v>
      </c>
      <c r="AU1899" s="235">
        <f t="shared" si="655"/>
        <v>0</v>
      </c>
      <c r="AY1899" s="210"/>
      <c r="AZ1899" s="231"/>
      <c r="BA1899" s="15"/>
      <c r="BB1899" s="232">
        <f t="shared" si="644"/>
        <v>0</v>
      </c>
      <c r="BC1899" s="235">
        <f t="shared" si="656"/>
        <v>0</v>
      </c>
      <c r="BG1899" s="210"/>
      <c r="BH1899" s="231"/>
      <c r="BI1899" s="15"/>
      <c r="BJ1899" s="232">
        <f t="shared" si="648"/>
        <v>0</v>
      </c>
      <c r="BK1899" s="235">
        <f t="shared" si="657"/>
        <v>0</v>
      </c>
      <c r="BM1899" s="109">
        <f t="shared" si="649"/>
        <v>-2.2584700344015514</v>
      </c>
      <c r="BN1899" s="213"/>
      <c r="BR1899" s="228"/>
      <c r="BS1899" s="311"/>
      <c r="BT1899" s="3"/>
      <c r="BU1899" s="213"/>
      <c r="BV1899" s="213"/>
      <c r="BW1899" s="291"/>
    </row>
    <row r="1900" spans="1:75" x14ac:dyDescent="0.2">
      <c r="A1900" s="210"/>
      <c r="B1900" s="211"/>
      <c r="C1900" s="848" t="str">
        <f ca="1">IF(ISERR(AVERAGE(INDIRECT("B"&amp;(ROW()-INT($B$1/2))):INDIRECT("B"&amp;(ROW()+INT($B$1/2))))),"",AVERAGE(INDIRECT("B"&amp;(ROW()-INT($B$1/2))):INDIRECT("B"&amp;(ROW()+INT($B$1/2)))))</f>
        <v/>
      </c>
      <c r="D1900" s="848">
        <f t="shared" si="643"/>
        <v>0</v>
      </c>
      <c r="E1900" s="275"/>
      <c r="F1900" s="15"/>
      <c r="G1900" s="3"/>
      <c r="H1900" s="3"/>
      <c r="I1900" s="3"/>
      <c r="J1900" s="3"/>
      <c r="K1900" s="3"/>
      <c r="L1900" s="554"/>
      <c r="M1900" s="545"/>
      <c r="N1900" s="546"/>
      <c r="O1900" s="5"/>
      <c r="P1900" s="216"/>
      <c r="Q1900" s="217"/>
      <c r="R1900" s="218"/>
      <c r="S1900" s="219">
        <f t="shared" si="660"/>
        <v>0</v>
      </c>
      <c r="T1900" s="220">
        <f t="shared" si="661"/>
        <v>0</v>
      </c>
      <c r="U1900" s="214">
        <f t="shared" si="658"/>
        <v>0</v>
      </c>
      <c r="W1900" s="221"/>
      <c r="X1900" s="222"/>
      <c r="Y1900" s="222"/>
      <c r="Z1900" s="223"/>
      <c r="AA1900" s="222"/>
      <c r="AB1900" s="224"/>
      <c r="AC1900" s="225"/>
      <c r="AD1900" s="2">
        <f t="shared" si="645"/>
        <v>0</v>
      </c>
      <c r="AE1900" s="2">
        <f t="shared" si="646"/>
        <v>0</v>
      </c>
      <c r="AF1900" s="226"/>
      <c r="AG1900" s="219">
        <f t="shared" si="650"/>
        <v>0</v>
      </c>
      <c r="AH1900" s="234">
        <f t="shared" si="651"/>
        <v>0</v>
      </c>
      <c r="AI1900" s="214">
        <f t="shared" si="659"/>
        <v>0</v>
      </c>
      <c r="AK1900" s="229">
        <f t="shared" si="652"/>
        <v>0</v>
      </c>
      <c r="AL1900" s="226"/>
      <c r="AM1900" s="15"/>
      <c r="AN1900" s="232" t="e">
        <f t="shared" si="653"/>
        <v>#DIV/0!</v>
      </c>
      <c r="AO1900" s="214">
        <f t="shared" si="647"/>
        <v>0</v>
      </c>
      <c r="AQ1900" s="210"/>
      <c r="AR1900" s="231"/>
      <c r="AS1900" s="15"/>
      <c r="AT1900" s="232">
        <f t="shared" si="654"/>
        <v>0</v>
      </c>
      <c r="AU1900" s="235">
        <f t="shared" si="655"/>
        <v>0</v>
      </c>
      <c r="AY1900" s="210"/>
      <c r="AZ1900" s="231"/>
      <c r="BA1900" s="15"/>
      <c r="BB1900" s="232">
        <f t="shared" si="644"/>
        <v>0</v>
      </c>
      <c r="BC1900" s="235">
        <f t="shared" si="656"/>
        <v>0</v>
      </c>
      <c r="BG1900" s="210"/>
      <c r="BH1900" s="231"/>
      <c r="BI1900" s="15"/>
      <c r="BJ1900" s="232">
        <f t="shared" si="648"/>
        <v>0</v>
      </c>
      <c r="BK1900" s="235">
        <f t="shared" si="657"/>
        <v>0</v>
      </c>
      <c r="BM1900" s="109">
        <f t="shared" si="649"/>
        <v>-2.2603023718992881</v>
      </c>
      <c r="BN1900" s="213"/>
      <c r="BR1900" s="228"/>
      <c r="BS1900" s="311"/>
      <c r="BT1900" s="3"/>
      <c r="BU1900" s="213"/>
      <c r="BV1900" s="213"/>
      <c r="BW1900" s="291"/>
    </row>
    <row r="1901" spans="1:75" x14ac:dyDescent="0.2">
      <c r="A1901" s="210"/>
      <c r="B1901" s="211"/>
      <c r="C1901" s="848" t="str">
        <f ca="1">IF(ISERR(AVERAGE(INDIRECT("B"&amp;(ROW()-INT($B$1/2))):INDIRECT("B"&amp;(ROW()+INT($B$1/2))))),"",AVERAGE(INDIRECT("B"&amp;(ROW()-INT($B$1/2))):INDIRECT("B"&amp;(ROW()+INT($B$1/2)))))</f>
        <v/>
      </c>
      <c r="D1901" s="848">
        <f t="shared" si="643"/>
        <v>0</v>
      </c>
      <c r="E1901" s="275"/>
      <c r="F1901" s="15"/>
      <c r="G1901" s="3"/>
      <c r="H1901" s="3"/>
      <c r="I1901" s="3"/>
      <c r="J1901" s="3"/>
      <c r="K1901" s="3"/>
      <c r="L1901" s="554"/>
      <c r="M1901" s="545"/>
      <c r="N1901" s="546"/>
      <c r="O1901" s="5"/>
      <c r="P1901" s="216"/>
      <c r="Q1901" s="217"/>
      <c r="R1901" s="218"/>
      <c r="S1901" s="219">
        <f t="shared" si="660"/>
        <v>0</v>
      </c>
      <c r="T1901" s="220">
        <f t="shared" si="661"/>
        <v>0</v>
      </c>
      <c r="U1901" s="214">
        <f t="shared" si="658"/>
        <v>0</v>
      </c>
      <c r="W1901" s="221"/>
      <c r="X1901" s="222"/>
      <c r="Y1901" s="222"/>
      <c r="Z1901" s="223"/>
      <c r="AA1901" s="222"/>
      <c r="AB1901" s="224"/>
      <c r="AC1901" s="225"/>
      <c r="AD1901" s="2">
        <f t="shared" si="645"/>
        <v>0</v>
      </c>
      <c r="AE1901" s="2">
        <f t="shared" si="646"/>
        <v>0</v>
      </c>
      <c r="AF1901" s="226"/>
      <c r="AG1901" s="219">
        <f t="shared" si="650"/>
        <v>0</v>
      </c>
      <c r="AH1901" s="234">
        <f t="shared" si="651"/>
        <v>0</v>
      </c>
      <c r="AI1901" s="214">
        <f t="shared" si="659"/>
        <v>0</v>
      </c>
      <c r="AK1901" s="229">
        <f t="shared" si="652"/>
        <v>0</v>
      </c>
      <c r="AL1901" s="226"/>
      <c r="AM1901" s="15"/>
      <c r="AN1901" s="232" t="e">
        <f t="shared" si="653"/>
        <v>#DIV/0!</v>
      </c>
      <c r="AO1901" s="214">
        <f t="shared" si="647"/>
        <v>0</v>
      </c>
      <c r="AQ1901" s="210"/>
      <c r="AR1901" s="231"/>
      <c r="AS1901" s="15"/>
      <c r="AT1901" s="232">
        <f t="shared" si="654"/>
        <v>0</v>
      </c>
      <c r="AU1901" s="235">
        <f t="shared" si="655"/>
        <v>0</v>
      </c>
      <c r="AY1901" s="210"/>
      <c r="AZ1901" s="231"/>
      <c r="BA1901" s="15"/>
      <c r="BB1901" s="232">
        <f t="shared" si="644"/>
        <v>0</v>
      </c>
      <c r="BC1901" s="235">
        <f t="shared" si="656"/>
        <v>0</v>
      </c>
      <c r="BG1901" s="210"/>
      <c r="BH1901" s="231"/>
      <c r="BI1901" s="15"/>
      <c r="BJ1901" s="232">
        <f t="shared" si="648"/>
        <v>0</v>
      </c>
      <c r="BK1901" s="235">
        <f t="shared" si="657"/>
        <v>0</v>
      </c>
      <c r="BM1901" s="109">
        <f t="shared" si="649"/>
        <v>-2.2621347093970248</v>
      </c>
      <c r="BN1901" s="213"/>
      <c r="BR1901" s="228"/>
      <c r="BS1901" s="311"/>
      <c r="BT1901" s="3"/>
      <c r="BU1901" s="213"/>
      <c r="BV1901" s="213"/>
      <c r="BW1901" s="291"/>
    </row>
    <row r="1902" spans="1:75" x14ac:dyDescent="0.2">
      <c r="A1902" s="210"/>
      <c r="B1902" s="211"/>
      <c r="C1902" s="848" t="str">
        <f ca="1">IF(ISERR(AVERAGE(INDIRECT("B"&amp;(ROW()-INT($B$1/2))):INDIRECT("B"&amp;(ROW()+INT($B$1/2))))),"",AVERAGE(INDIRECT("B"&amp;(ROW()-INT($B$1/2))):INDIRECT("B"&amp;(ROW()+INT($B$1/2)))))</f>
        <v/>
      </c>
      <c r="D1902" s="848">
        <f t="shared" si="643"/>
        <v>0</v>
      </c>
      <c r="E1902" s="275"/>
      <c r="F1902" s="15"/>
      <c r="G1902" s="3"/>
      <c r="H1902" s="3"/>
      <c r="I1902" s="3"/>
      <c r="J1902" s="3"/>
      <c r="K1902" s="3"/>
      <c r="L1902" s="554"/>
      <c r="M1902" s="545"/>
      <c r="N1902" s="546"/>
      <c r="O1902" s="5"/>
      <c r="P1902" s="216"/>
      <c r="Q1902" s="217"/>
      <c r="R1902" s="218"/>
      <c r="S1902" s="219">
        <f t="shared" si="660"/>
        <v>0</v>
      </c>
      <c r="T1902" s="220">
        <f t="shared" si="661"/>
        <v>0</v>
      </c>
      <c r="U1902" s="214">
        <f t="shared" si="658"/>
        <v>0</v>
      </c>
      <c r="W1902" s="221"/>
      <c r="X1902" s="222"/>
      <c r="Y1902" s="222"/>
      <c r="Z1902" s="223"/>
      <c r="AA1902" s="222"/>
      <c r="AB1902" s="224"/>
      <c r="AC1902" s="225"/>
      <c r="AD1902" s="2">
        <f t="shared" si="645"/>
        <v>0</v>
      </c>
      <c r="AE1902" s="2">
        <f t="shared" si="646"/>
        <v>0</v>
      </c>
      <c r="AF1902" s="226"/>
      <c r="AG1902" s="219">
        <f t="shared" si="650"/>
        <v>0</v>
      </c>
      <c r="AH1902" s="234">
        <f t="shared" si="651"/>
        <v>0</v>
      </c>
      <c r="AI1902" s="214">
        <f t="shared" si="659"/>
        <v>0</v>
      </c>
      <c r="AK1902" s="229">
        <f t="shared" si="652"/>
        <v>0</v>
      </c>
      <c r="AL1902" s="226"/>
      <c r="AM1902" s="15"/>
      <c r="AN1902" s="232" t="e">
        <f t="shared" si="653"/>
        <v>#DIV/0!</v>
      </c>
      <c r="AO1902" s="214">
        <f t="shared" si="647"/>
        <v>0</v>
      </c>
      <c r="AQ1902" s="210"/>
      <c r="AR1902" s="231"/>
      <c r="AS1902" s="15"/>
      <c r="AT1902" s="232">
        <f t="shared" si="654"/>
        <v>0</v>
      </c>
      <c r="AU1902" s="235">
        <f t="shared" si="655"/>
        <v>0</v>
      </c>
      <c r="AY1902" s="210"/>
      <c r="AZ1902" s="231"/>
      <c r="BA1902" s="15"/>
      <c r="BB1902" s="232">
        <f t="shared" si="644"/>
        <v>0</v>
      </c>
      <c r="BC1902" s="235">
        <f t="shared" si="656"/>
        <v>0</v>
      </c>
      <c r="BG1902" s="210"/>
      <c r="BH1902" s="231"/>
      <c r="BI1902" s="15"/>
      <c r="BJ1902" s="232">
        <f t="shared" si="648"/>
        <v>0</v>
      </c>
      <c r="BK1902" s="235">
        <f t="shared" si="657"/>
        <v>0</v>
      </c>
      <c r="BM1902" s="109">
        <f t="shared" si="649"/>
        <v>-2.2639670468947615</v>
      </c>
      <c r="BN1902" s="213"/>
      <c r="BR1902" s="228"/>
      <c r="BS1902" s="311"/>
      <c r="BT1902" s="3"/>
      <c r="BU1902" s="213"/>
      <c r="BV1902" s="213"/>
      <c r="BW1902" s="291"/>
    </row>
    <row r="1903" spans="1:75" x14ac:dyDescent="0.2">
      <c r="A1903" s="210"/>
      <c r="B1903" s="211"/>
      <c r="C1903" s="848" t="str">
        <f ca="1">IF(ISERR(AVERAGE(INDIRECT("B"&amp;(ROW()-INT($B$1/2))):INDIRECT("B"&amp;(ROW()+INT($B$1/2))))),"",AVERAGE(INDIRECT("B"&amp;(ROW()-INT($B$1/2))):INDIRECT("B"&amp;(ROW()+INT($B$1/2)))))</f>
        <v/>
      </c>
      <c r="D1903" s="848">
        <f t="shared" si="643"/>
        <v>0</v>
      </c>
      <c r="E1903" s="275"/>
      <c r="F1903" s="15"/>
      <c r="G1903" s="3"/>
      <c r="H1903" s="3"/>
      <c r="I1903" s="3"/>
      <c r="J1903" s="3"/>
      <c r="K1903" s="3"/>
      <c r="L1903" s="554"/>
      <c r="M1903" s="545"/>
      <c r="N1903" s="546"/>
      <c r="O1903" s="5"/>
      <c r="P1903" s="216"/>
      <c r="Q1903" s="217"/>
      <c r="R1903" s="218"/>
      <c r="S1903" s="219">
        <f t="shared" si="660"/>
        <v>0</v>
      </c>
      <c r="T1903" s="220">
        <f t="shared" si="661"/>
        <v>0</v>
      </c>
      <c r="U1903" s="214">
        <f t="shared" si="658"/>
        <v>0</v>
      </c>
      <c r="W1903" s="221"/>
      <c r="X1903" s="222"/>
      <c r="Y1903" s="222"/>
      <c r="Z1903" s="223"/>
      <c r="AA1903" s="222"/>
      <c r="AB1903" s="224"/>
      <c r="AC1903" s="225"/>
      <c r="AD1903" s="2">
        <f t="shared" si="645"/>
        <v>0</v>
      </c>
      <c r="AE1903" s="2">
        <f t="shared" si="646"/>
        <v>0</v>
      </c>
      <c r="AF1903" s="226"/>
      <c r="AG1903" s="219">
        <f t="shared" si="650"/>
        <v>0</v>
      </c>
      <c r="AH1903" s="234">
        <f t="shared" si="651"/>
        <v>0</v>
      </c>
      <c r="AI1903" s="214">
        <f t="shared" si="659"/>
        <v>0</v>
      </c>
      <c r="AK1903" s="229">
        <f t="shared" si="652"/>
        <v>0</v>
      </c>
      <c r="AL1903" s="226"/>
      <c r="AM1903" s="15"/>
      <c r="AN1903" s="232" t="e">
        <f t="shared" si="653"/>
        <v>#DIV/0!</v>
      </c>
      <c r="AO1903" s="214">
        <f t="shared" si="647"/>
        <v>0</v>
      </c>
      <c r="AQ1903" s="210"/>
      <c r="AR1903" s="231"/>
      <c r="AS1903" s="15"/>
      <c r="AT1903" s="232">
        <f t="shared" si="654"/>
        <v>0</v>
      </c>
      <c r="AU1903" s="235">
        <f t="shared" si="655"/>
        <v>0</v>
      </c>
      <c r="AY1903" s="210"/>
      <c r="AZ1903" s="231"/>
      <c r="BA1903" s="15"/>
      <c r="BB1903" s="232">
        <f t="shared" si="644"/>
        <v>0</v>
      </c>
      <c r="BC1903" s="235">
        <f t="shared" si="656"/>
        <v>0</v>
      </c>
      <c r="BG1903" s="210"/>
      <c r="BH1903" s="231"/>
      <c r="BI1903" s="15"/>
      <c r="BJ1903" s="232">
        <f t="shared" si="648"/>
        <v>0</v>
      </c>
      <c r="BK1903" s="235">
        <f t="shared" si="657"/>
        <v>0</v>
      </c>
      <c r="BM1903" s="109">
        <f t="shared" si="649"/>
        <v>-2.2657993843924982</v>
      </c>
      <c r="BN1903" s="213"/>
      <c r="BR1903" s="228"/>
      <c r="BS1903" s="311"/>
      <c r="BT1903" s="3"/>
      <c r="BU1903" s="213"/>
      <c r="BV1903" s="213"/>
      <c r="BW1903" s="291"/>
    </row>
    <row r="1904" spans="1:75" x14ac:dyDescent="0.2">
      <c r="A1904" s="210"/>
      <c r="B1904" s="211"/>
      <c r="C1904" s="848" t="str">
        <f ca="1">IF(ISERR(AVERAGE(INDIRECT("B"&amp;(ROW()-INT($B$1/2))):INDIRECT("B"&amp;(ROW()+INT($B$1/2))))),"",AVERAGE(INDIRECT("B"&amp;(ROW()-INT($B$1/2))):INDIRECT("B"&amp;(ROW()+INT($B$1/2)))))</f>
        <v/>
      </c>
      <c r="D1904" s="848">
        <f t="shared" si="643"/>
        <v>0</v>
      </c>
      <c r="E1904" s="275"/>
      <c r="F1904" s="15"/>
      <c r="G1904" s="3"/>
      <c r="H1904" s="3"/>
      <c r="I1904" s="3"/>
      <c r="J1904" s="3"/>
      <c r="K1904" s="3"/>
      <c r="L1904" s="554"/>
      <c r="M1904" s="545"/>
      <c r="N1904" s="546"/>
      <c r="O1904" s="5"/>
      <c r="P1904" s="216"/>
      <c r="Q1904" s="217"/>
      <c r="R1904" s="218"/>
      <c r="S1904" s="219">
        <f t="shared" si="660"/>
        <v>0</v>
      </c>
      <c r="T1904" s="220">
        <f t="shared" si="661"/>
        <v>0</v>
      </c>
      <c r="U1904" s="214">
        <f t="shared" si="658"/>
        <v>0</v>
      </c>
      <c r="W1904" s="221"/>
      <c r="X1904" s="222"/>
      <c r="Y1904" s="222"/>
      <c r="Z1904" s="223"/>
      <c r="AA1904" s="222"/>
      <c r="AB1904" s="224"/>
      <c r="AC1904" s="225"/>
      <c r="AD1904" s="2">
        <f t="shared" si="645"/>
        <v>0</v>
      </c>
      <c r="AE1904" s="2">
        <f t="shared" si="646"/>
        <v>0</v>
      </c>
      <c r="AF1904" s="226"/>
      <c r="AG1904" s="219">
        <f t="shared" si="650"/>
        <v>0</v>
      </c>
      <c r="AH1904" s="234">
        <f t="shared" si="651"/>
        <v>0</v>
      </c>
      <c r="AI1904" s="214">
        <f t="shared" si="659"/>
        <v>0</v>
      </c>
      <c r="AK1904" s="229">
        <f t="shared" si="652"/>
        <v>0</v>
      </c>
      <c r="AL1904" s="226"/>
      <c r="AM1904" s="15"/>
      <c r="AN1904" s="232" t="e">
        <f t="shared" si="653"/>
        <v>#DIV/0!</v>
      </c>
      <c r="AO1904" s="214">
        <f t="shared" si="647"/>
        <v>0</v>
      </c>
      <c r="AQ1904" s="210"/>
      <c r="AR1904" s="231"/>
      <c r="AS1904" s="15"/>
      <c r="AT1904" s="232">
        <f t="shared" si="654"/>
        <v>0</v>
      </c>
      <c r="AU1904" s="235">
        <f t="shared" si="655"/>
        <v>0</v>
      </c>
      <c r="AY1904" s="210"/>
      <c r="AZ1904" s="231"/>
      <c r="BA1904" s="15"/>
      <c r="BB1904" s="232">
        <f t="shared" si="644"/>
        <v>0</v>
      </c>
      <c r="BC1904" s="235">
        <f t="shared" si="656"/>
        <v>0</v>
      </c>
      <c r="BG1904" s="210"/>
      <c r="BH1904" s="231"/>
      <c r="BI1904" s="15"/>
      <c r="BJ1904" s="232">
        <f t="shared" si="648"/>
        <v>0</v>
      </c>
      <c r="BK1904" s="235">
        <f t="shared" si="657"/>
        <v>0</v>
      </c>
      <c r="BM1904" s="109">
        <f t="shared" si="649"/>
        <v>-2.2676317218902349</v>
      </c>
      <c r="BN1904" s="213"/>
      <c r="BR1904" s="228"/>
      <c r="BS1904" s="311"/>
      <c r="BT1904" s="3"/>
      <c r="BU1904" s="213"/>
      <c r="BV1904" s="213"/>
      <c r="BW1904" s="291"/>
    </row>
    <row r="1905" spans="1:75" x14ac:dyDescent="0.2">
      <c r="A1905" s="210"/>
      <c r="B1905" s="211"/>
      <c r="C1905" s="848" t="str">
        <f ca="1">IF(ISERR(AVERAGE(INDIRECT("B"&amp;(ROW()-INT($B$1/2))):INDIRECT("B"&amp;(ROW()+INT($B$1/2))))),"",AVERAGE(INDIRECT("B"&amp;(ROW()-INT($B$1/2))):INDIRECT("B"&amp;(ROW()+INT($B$1/2)))))</f>
        <v/>
      </c>
      <c r="D1905" s="848">
        <f t="shared" si="643"/>
        <v>0</v>
      </c>
      <c r="E1905" s="275"/>
      <c r="F1905" s="15"/>
      <c r="G1905" s="3"/>
      <c r="H1905" s="3"/>
      <c r="I1905" s="3"/>
      <c r="J1905" s="3"/>
      <c r="K1905" s="3"/>
      <c r="L1905" s="554"/>
      <c r="M1905" s="545"/>
      <c r="N1905" s="546"/>
      <c r="O1905" s="5"/>
      <c r="P1905" s="216"/>
      <c r="Q1905" s="217"/>
      <c r="R1905" s="218"/>
      <c r="S1905" s="219">
        <f t="shared" si="660"/>
        <v>0</v>
      </c>
      <c r="T1905" s="220">
        <f t="shared" si="661"/>
        <v>0</v>
      </c>
      <c r="U1905" s="214">
        <f t="shared" si="658"/>
        <v>0</v>
      </c>
      <c r="W1905" s="221"/>
      <c r="X1905" s="222"/>
      <c r="Y1905" s="222"/>
      <c r="Z1905" s="223"/>
      <c r="AA1905" s="222"/>
      <c r="AB1905" s="224"/>
      <c r="AC1905" s="225"/>
      <c r="AD1905" s="2">
        <f t="shared" si="645"/>
        <v>0</v>
      </c>
      <c r="AE1905" s="2">
        <f t="shared" si="646"/>
        <v>0</v>
      </c>
      <c r="AF1905" s="226"/>
      <c r="AG1905" s="219">
        <f t="shared" si="650"/>
        <v>0</v>
      </c>
      <c r="AH1905" s="234">
        <f t="shared" si="651"/>
        <v>0</v>
      </c>
      <c r="AI1905" s="214">
        <f t="shared" si="659"/>
        <v>0</v>
      </c>
      <c r="AK1905" s="229">
        <f t="shared" si="652"/>
        <v>0</v>
      </c>
      <c r="AL1905" s="226"/>
      <c r="AM1905" s="15"/>
      <c r="AN1905" s="232" t="e">
        <f t="shared" si="653"/>
        <v>#DIV/0!</v>
      </c>
      <c r="AO1905" s="214">
        <f t="shared" si="647"/>
        <v>0</v>
      </c>
      <c r="AQ1905" s="210"/>
      <c r="AR1905" s="231"/>
      <c r="AS1905" s="15"/>
      <c r="AT1905" s="232">
        <f t="shared" si="654"/>
        <v>0</v>
      </c>
      <c r="AU1905" s="235">
        <f t="shared" si="655"/>
        <v>0</v>
      </c>
      <c r="AY1905" s="210"/>
      <c r="AZ1905" s="231"/>
      <c r="BA1905" s="15"/>
      <c r="BB1905" s="232">
        <f t="shared" si="644"/>
        <v>0</v>
      </c>
      <c r="BC1905" s="235">
        <f t="shared" si="656"/>
        <v>0</v>
      </c>
      <c r="BG1905" s="210"/>
      <c r="BH1905" s="231"/>
      <c r="BI1905" s="15"/>
      <c r="BJ1905" s="232">
        <f t="shared" si="648"/>
        <v>0</v>
      </c>
      <c r="BK1905" s="235">
        <f t="shared" si="657"/>
        <v>0</v>
      </c>
      <c r="BM1905" s="109">
        <f t="shared" si="649"/>
        <v>-2.2694640593879716</v>
      </c>
      <c r="BN1905" s="213"/>
      <c r="BR1905" s="228"/>
      <c r="BS1905" s="311"/>
      <c r="BT1905" s="3"/>
      <c r="BU1905" s="213"/>
      <c r="BV1905" s="213"/>
      <c r="BW1905" s="291"/>
    </row>
    <row r="1906" spans="1:75" x14ac:dyDescent="0.2">
      <c r="A1906" s="210"/>
      <c r="B1906" s="211"/>
      <c r="C1906" s="848" t="str">
        <f ca="1">IF(ISERR(AVERAGE(INDIRECT("B"&amp;(ROW()-INT($B$1/2))):INDIRECT("B"&amp;(ROW()+INT($B$1/2))))),"",AVERAGE(INDIRECT("B"&amp;(ROW()-INT($B$1/2))):INDIRECT("B"&amp;(ROW()+INT($B$1/2)))))</f>
        <v/>
      </c>
      <c r="D1906" s="848">
        <f t="shared" si="643"/>
        <v>0</v>
      </c>
      <c r="E1906" s="275"/>
      <c r="F1906" s="15"/>
      <c r="G1906" s="3"/>
      <c r="H1906" s="3"/>
      <c r="I1906" s="3"/>
      <c r="J1906" s="3"/>
      <c r="K1906" s="3"/>
      <c r="L1906" s="554"/>
      <c r="M1906" s="545"/>
      <c r="N1906" s="546"/>
      <c r="O1906" s="5"/>
      <c r="P1906" s="216"/>
      <c r="Q1906" s="217"/>
      <c r="R1906" s="218"/>
      <c r="S1906" s="219">
        <f t="shared" si="660"/>
        <v>0</v>
      </c>
      <c r="T1906" s="220">
        <f t="shared" si="661"/>
        <v>0</v>
      </c>
      <c r="U1906" s="214">
        <f t="shared" si="658"/>
        <v>0</v>
      </c>
      <c r="W1906" s="221"/>
      <c r="X1906" s="222"/>
      <c r="Y1906" s="222"/>
      <c r="Z1906" s="223"/>
      <c r="AA1906" s="222"/>
      <c r="AB1906" s="224"/>
      <c r="AC1906" s="225"/>
      <c r="AD1906" s="2">
        <f t="shared" si="645"/>
        <v>0</v>
      </c>
      <c r="AE1906" s="2">
        <f t="shared" si="646"/>
        <v>0</v>
      </c>
      <c r="AF1906" s="226"/>
      <c r="AG1906" s="219">
        <f t="shared" si="650"/>
        <v>0</v>
      </c>
      <c r="AH1906" s="234">
        <f t="shared" si="651"/>
        <v>0</v>
      </c>
      <c r="AI1906" s="214">
        <f t="shared" si="659"/>
        <v>0</v>
      </c>
      <c r="AK1906" s="229">
        <f t="shared" si="652"/>
        <v>0</v>
      </c>
      <c r="AL1906" s="226"/>
      <c r="AM1906" s="15"/>
      <c r="AN1906" s="232" t="e">
        <f t="shared" si="653"/>
        <v>#DIV/0!</v>
      </c>
      <c r="AO1906" s="214">
        <f t="shared" si="647"/>
        <v>0</v>
      </c>
      <c r="AQ1906" s="210"/>
      <c r="AR1906" s="231"/>
      <c r="AS1906" s="15"/>
      <c r="AT1906" s="232">
        <f t="shared" si="654"/>
        <v>0</v>
      </c>
      <c r="AU1906" s="235">
        <f t="shared" si="655"/>
        <v>0</v>
      </c>
      <c r="AY1906" s="210"/>
      <c r="AZ1906" s="231"/>
      <c r="BA1906" s="15"/>
      <c r="BB1906" s="232">
        <f t="shared" si="644"/>
        <v>0</v>
      </c>
      <c r="BC1906" s="235">
        <f t="shared" si="656"/>
        <v>0</v>
      </c>
      <c r="BG1906" s="210"/>
      <c r="BH1906" s="231"/>
      <c r="BI1906" s="15"/>
      <c r="BJ1906" s="232">
        <f t="shared" si="648"/>
        <v>0</v>
      </c>
      <c r="BK1906" s="235">
        <f t="shared" si="657"/>
        <v>0</v>
      </c>
      <c r="BM1906" s="109">
        <f t="shared" si="649"/>
        <v>-2.2712963968857083</v>
      </c>
      <c r="BN1906" s="213"/>
      <c r="BR1906" s="228"/>
      <c r="BS1906" s="311"/>
      <c r="BT1906" s="3"/>
      <c r="BU1906" s="213"/>
      <c r="BV1906" s="213"/>
      <c r="BW1906" s="291"/>
    </row>
    <row r="1907" spans="1:75" x14ac:dyDescent="0.2">
      <c r="A1907" s="210"/>
      <c r="B1907" s="211"/>
      <c r="C1907" s="848" t="str">
        <f ca="1">IF(ISERR(AVERAGE(INDIRECT("B"&amp;(ROW()-INT($B$1/2))):INDIRECT("B"&amp;(ROW()+INT($B$1/2))))),"",AVERAGE(INDIRECT("B"&amp;(ROW()-INT($B$1/2))):INDIRECT("B"&amp;(ROW()+INT($B$1/2)))))</f>
        <v/>
      </c>
      <c r="D1907" s="848">
        <f t="shared" si="643"/>
        <v>0</v>
      </c>
      <c r="E1907" s="275"/>
      <c r="F1907" s="15"/>
      <c r="G1907" s="3"/>
      <c r="H1907" s="3"/>
      <c r="I1907" s="3"/>
      <c r="J1907" s="3"/>
      <c r="K1907" s="3"/>
      <c r="L1907" s="554"/>
      <c r="M1907" s="545"/>
      <c r="N1907" s="546"/>
      <c r="O1907" s="5"/>
      <c r="P1907" s="216"/>
      <c r="Q1907" s="217"/>
      <c r="R1907" s="218"/>
      <c r="S1907" s="219">
        <f t="shared" si="660"/>
        <v>0</v>
      </c>
      <c r="T1907" s="220">
        <f t="shared" si="661"/>
        <v>0</v>
      </c>
      <c r="U1907" s="214">
        <f t="shared" si="658"/>
        <v>0</v>
      </c>
      <c r="W1907" s="221"/>
      <c r="X1907" s="222"/>
      <c r="Y1907" s="222"/>
      <c r="Z1907" s="223"/>
      <c r="AA1907" s="222"/>
      <c r="AB1907" s="224"/>
      <c r="AC1907" s="225"/>
      <c r="AD1907" s="2">
        <f t="shared" si="645"/>
        <v>0</v>
      </c>
      <c r="AE1907" s="2">
        <f t="shared" si="646"/>
        <v>0</v>
      </c>
      <c r="AF1907" s="226"/>
      <c r="AG1907" s="219">
        <f t="shared" si="650"/>
        <v>0</v>
      </c>
      <c r="AH1907" s="234">
        <f t="shared" si="651"/>
        <v>0</v>
      </c>
      <c r="AI1907" s="214">
        <f t="shared" si="659"/>
        <v>0</v>
      </c>
      <c r="AK1907" s="229">
        <f t="shared" si="652"/>
        <v>0</v>
      </c>
      <c r="AL1907" s="226"/>
      <c r="AM1907" s="15"/>
      <c r="AN1907" s="232" t="e">
        <f t="shared" si="653"/>
        <v>#DIV/0!</v>
      </c>
      <c r="AO1907" s="214">
        <f t="shared" si="647"/>
        <v>0</v>
      </c>
      <c r="AQ1907" s="210"/>
      <c r="AR1907" s="231"/>
      <c r="AS1907" s="15"/>
      <c r="AT1907" s="232">
        <f t="shared" si="654"/>
        <v>0</v>
      </c>
      <c r="AU1907" s="235">
        <f t="shared" si="655"/>
        <v>0</v>
      </c>
      <c r="AY1907" s="210"/>
      <c r="AZ1907" s="231"/>
      <c r="BA1907" s="15"/>
      <c r="BB1907" s="232">
        <f t="shared" si="644"/>
        <v>0</v>
      </c>
      <c r="BC1907" s="235">
        <f t="shared" si="656"/>
        <v>0</v>
      </c>
      <c r="BG1907" s="210"/>
      <c r="BH1907" s="231"/>
      <c r="BI1907" s="15"/>
      <c r="BJ1907" s="232">
        <f t="shared" si="648"/>
        <v>0</v>
      </c>
      <c r="BK1907" s="235">
        <f t="shared" si="657"/>
        <v>0</v>
      </c>
      <c r="BM1907" s="109">
        <f t="shared" si="649"/>
        <v>-2.273128734383445</v>
      </c>
      <c r="BN1907" s="213"/>
      <c r="BR1907" s="228"/>
      <c r="BS1907" s="311"/>
      <c r="BT1907" s="3"/>
      <c r="BU1907" s="213"/>
      <c r="BV1907" s="213"/>
      <c r="BW1907" s="291"/>
    </row>
    <row r="1908" spans="1:75" x14ac:dyDescent="0.2">
      <c r="A1908" s="210"/>
      <c r="B1908" s="211"/>
      <c r="C1908" s="848" t="str">
        <f ca="1">IF(ISERR(AVERAGE(INDIRECT("B"&amp;(ROW()-INT($B$1/2))):INDIRECT("B"&amp;(ROW()+INT($B$1/2))))),"",AVERAGE(INDIRECT("B"&amp;(ROW()-INT($B$1/2))):INDIRECT("B"&amp;(ROW()+INT($B$1/2)))))</f>
        <v/>
      </c>
      <c r="D1908" s="848">
        <f t="shared" si="643"/>
        <v>0</v>
      </c>
      <c r="E1908" s="275"/>
      <c r="F1908" s="15"/>
      <c r="G1908" s="3"/>
      <c r="H1908" s="3"/>
      <c r="I1908" s="3"/>
      <c r="J1908" s="3"/>
      <c r="K1908" s="3"/>
      <c r="L1908" s="554"/>
      <c r="M1908" s="545"/>
      <c r="N1908" s="546"/>
      <c r="O1908" s="5"/>
      <c r="P1908" s="216"/>
      <c r="Q1908" s="217"/>
      <c r="R1908" s="218"/>
      <c r="S1908" s="219">
        <f t="shared" si="660"/>
        <v>0</v>
      </c>
      <c r="T1908" s="220">
        <f t="shared" si="661"/>
        <v>0</v>
      </c>
      <c r="U1908" s="214">
        <f t="shared" si="658"/>
        <v>0</v>
      </c>
      <c r="W1908" s="221"/>
      <c r="X1908" s="222"/>
      <c r="Y1908" s="222"/>
      <c r="Z1908" s="223"/>
      <c r="AA1908" s="222"/>
      <c r="AB1908" s="224"/>
      <c r="AC1908" s="225"/>
      <c r="AD1908" s="2">
        <f t="shared" si="645"/>
        <v>0</v>
      </c>
      <c r="AE1908" s="2">
        <f t="shared" si="646"/>
        <v>0</v>
      </c>
      <c r="AF1908" s="226"/>
      <c r="AG1908" s="219">
        <f t="shared" si="650"/>
        <v>0</v>
      </c>
      <c r="AH1908" s="234">
        <f t="shared" si="651"/>
        <v>0</v>
      </c>
      <c r="AI1908" s="214">
        <f t="shared" si="659"/>
        <v>0</v>
      </c>
      <c r="AK1908" s="229">
        <f t="shared" si="652"/>
        <v>0</v>
      </c>
      <c r="AL1908" s="226"/>
      <c r="AM1908" s="15"/>
      <c r="AN1908" s="232" t="e">
        <f t="shared" si="653"/>
        <v>#DIV/0!</v>
      </c>
      <c r="AO1908" s="214">
        <f t="shared" si="647"/>
        <v>0</v>
      </c>
      <c r="AQ1908" s="210"/>
      <c r="AR1908" s="231"/>
      <c r="AS1908" s="15"/>
      <c r="AT1908" s="232">
        <f t="shared" si="654"/>
        <v>0</v>
      </c>
      <c r="AU1908" s="235">
        <f t="shared" si="655"/>
        <v>0</v>
      </c>
      <c r="AY1908" s="210"/>
      <c r="AZ1908" s="231"/>
      <c r="BA1908" s="15"/>
      <c r="BB1908" s="232">
        <f t="shared" si="644"/>
        <v>0</v>
      </c>
      <c r="BC1908" s="235">
        <f t="shared" si="656"/>
        <v>0</v>
      </c>
      <c r="BG1908" s="210"/>
      <c r="BH1908" s="231"/>
      <c r="BI1908" s="15"/>
      <c r="BJ1908" s="232">
        <f t="shared" si="648"/>
        <v>0</v>
      </c>
      <c r="BK1908" s="235">
        <f t="shared" si="657"/>
        <v>0</v>
      </c>
      <c r="BM1908" s="109">
        <f t="shared" si="649"/>
        <v>-2.2749610718811817</v>
      </c>
      <c r="BN1908" s="213"/>
      <c r="BR1908" s="228"/>
      <c r="BS1908" s="311"/>
      <c r="BT1908" s="3"/>
      <c r="BU1908" s="213"/>
      <c r="BV1908" s="213"/>
      <c r="BW1908" s="291"/>
    </row>
    <row r="1909" spans="1:75" x14ac:dyDescent="0.2">
      <c r="A1909" s="210"/>
      <c r="B1909" s="211"/>
      <c r="C1909" s="848" t="str">
        <f ca="1">IF(ISERR(AVERAGE(INDIRECT("B"&amp;(ROW()-INT($B$1/2))):INDIRECT("B"&amp;(ROW()+INT($B$1/2))))),"",AVERAGE(INDIRECT("B"&amp;(ROW()-INT($B$1/2))):INDIRECT("B"&amp;(ROW()+INT($B$1/2)))))</f>
        <v/>
      </c>
      <c r="D1909" s="848">
        <f t="shared" si="643"/>
        <v>0</v>
      </c>
      <c r="E1909" s="275"/>
      <c r="F1909" s="15"/>
      <c r="G1909" s="3"/>
      <c r="H1909" s="3"/>
      <c r="I1909" s="3"/>
      <c r="J1909" s="3"/>
      <c r="K1909" s="3"/>
      <c r="L1909" s="554"/>
      <c r="M1909" s="545"/>
      <c r="N1909" s="546"/>
      <c r="O1909" s="5"/>
      <c r="P1909" s="216"/>
      <c r="Q1909" s="217"/>
      <c r="R1909" s="218"/>
      <c r="S1909" s="219">
        <f t="shared" si="660"/>
        <v>0</v>
      </c>
      <c r="T1909" s="220">
        <f t="shared" si="661"/>
        <v>0</v>
      </c>
      <c r="U1909" s="214">
        <f t="shared" si="658"/>
        <v>0</v>
      </c>
      <c r="W1909" s="221"/>
      <c r="X1909" s="222"/>
      <c r="Y1909" s="222"/>
      <c r="Z1909" s="223"/>
      <c r="AA1909" s="222"/>
      <c r="AB1909" s="224"/>
      <c r="AC1909" s="225"/>
      <c r="AD1909" s="2">
        <f t="shared" si="645"/>
        <v>0</v>
      </c>
      <c r="AE1909" s="2">
        <f t="shared" si="646"/>
        <v>0</v>
      </c>
      <c r="AF1909" s="226"/>
      <c r="AG1909" s="219">
        <f t="shared" si="650"/>
        <v>0</v>
      </c>
      <c r="AH1909" s="234">
        <f t="shared" si="651"/>
        <v>0</v>
      </c>
      <c r="AI1909" s="214">
        <f t="shared" si="659"/>
        <v>0</v>
      </c>
      <c r="AK1909" s="229">
        <f t="shared" si="652"/>
        <v>0</v>
      </c>
      <c r="AL1909" s="226"/>
      <c r="AM1909" s="15"/>
      <c r="AN1909" s="232" t="e">
        <f t="shared" si="653"/>
        <v>#DIV/0!</v>
      </c>
      <c r="AO1909" s="214">
        <f t="shared" si="647"/>
        <v>0</v>
      </c>
      <c r="AQ1909" s="210"/>
      <c r="AR1909" s="231"/>
      <c r="AS1909" s="15"/>
      <c r="AT1909" s="232">
        <f t="shared" si="654"/>
        <v>0</v>
      </c>
      <c r="AU1909" s="235">
        <f t="shared" si="655"/>
        <v>0</v>
      </c>
      <c r="AY1909" s="210"/>
      <c r="AZ1909" s="231"/>
      <c r="BA1909" s="15"/>
      <c r="BB1909" s="232">
        <f t="shared" si="644"/>
        <v>0</v>
      </c>
      <c r="BC1909" s="235">
        <f t="shared" si="656"/>
        <v>0</v>
      </c>
      <c r="BG1909" s="210"/>
      <c r="BH1909" s="231"/>
      <c r="BI1909" s="15"/>
      <c r="BJ1909" s="232">
        <f t="shared" si="648"/>
        <v>0</v>
      </c>
      <c r="BK1909" s="235">
        <f t="shared" si="657"/>
        <v>0</v>
      </c>
      <c r="BM1909" s="109">
        <f t="shared" si="649"/>
        <v>-2.2767934093789184</v>
      </c>
      <c r="BN1909" s="213"/>
      <c r="BR1909" s="228"/>
      <c r="BS1909" s="311"/>
      <c r="BT1909" s="3"/>
      <c r="BU1909" s="213"/>
      <c r="BV1909" s="213"/>
      <c r="BW1909" s="291"/>
    </row>
    <row r="1910" spans="1:75" x14ac:dyDescent="0.2">
      <c r="A1910" s="210"/>
      <c r="B1910" s="211"/>
      <c r="C1910" s="848" t="str">
        <f ca="1">IF(ISERR(AVERAGE(INDIRECT("B"&amp;(ROW()-INT($B$1/2))):INDIRECT("B"&amp;(ROW()+INT($B$1/2))))),"",AVERAGE(INDIRECT("B"&amp;(ROW()-INT($B$1/2))):INDIRECT("B"&amp;(ROW()+INT($B$1/2)))))</f>
        <v/>
      </c>
      <c r="D1910" s="848">
        <f t="shared" si="643"/>
        <v>0</v>
      </c>
      <c r="E1910" s="275"/>
      <c r="F1910" s="15"/>
      <c r="G1910" s="3"/>
      <c r="H1910" s="3"/>
      <c r="I1910" s="3"/>
      <c r="J1910" s="3"/>
      <c r="K1910" s="3"/>
      <c r="L1910" s="554"/>
      <c r="M1910" s="545"/>
      <c r="N1910" s="546"/>
      <c r="O1910" s="5"/>
      <c r="P1910" s="216"/>
      <c r="Q1910" s="217"/>
      <c r="R1910" s="218"/>
      <c r="S1910" s="219">
        <f t="shared" si="660"/>
        <v>0</v>
      </c>
      <c r="T1910" s="220">
        <f t="shared" si="661"/>
        <v>0</v>
      </c>
      <c r="U1910" s="214">
        <f t="shared" si="658"/>
        <v>0</v>
      </c>
      <c r="W1910" s="221"/>
      <c r="X1910" s="222"/>
      <c r="Y1910" s="222"/>
      <c r="Z1910" s="223"/>
      <c r="AA1910" s="222"/>
      <c r="AB1910" s="224"/>
      <c r="AC1910" s="225"/>
      <c r="AD1910" s="2">
        <f t="shared" si="645"/>
        <v>0</v>
      </c>
      <c r="AE1910" s="2">
        <f t="shared" si="646"/>
        <v>0</v>
      </c>
      <c r="AF1910" s="226"/>
      <c r="AG1910" s="219">
        <f t="shared" si="650"/>
        <v>0</v>
      </c>
      <c r="AH1910" s="234">
        <f t="shared" si="651"/>
        <v>0</v>
      </c>
      <c r="AI1910" s="214">
        <f t="shared" si="659"/>
        <v>0</v>
      </c>
      <c r="AK1910" s="229">
        <f t="shared" si="652"/>
        <v>0</v>
      </c>
      <c r="AL1910" s="226"/>
      <c r="AM1910" s="15"/>
      <c r="AN1910" s="232" t="e">
        <f t="shared" si="653"/>
        <v>#DIV/0!</v>
      </c>
      <c r="AO1910" s="214">
        <f t="shared" si="647"/>
        <v>0</v>
      </c>
      <c r="AQ1910" s="210"/>
      <c r="AR1910" s="231"/>
      <c r="AS1910" s="15"/>
      <c r="AT1910" s="232">
        <f t="shared" si="654"/>
        <v>0</v>
      </c>
      <c r="AU1910" s="235">
        <f t="shared" si="655"/>
        <v>0</v>
      </c>
      <c r="AY1910" s="210"/>
      <c r="AZ1910" s="231"/>
      <c r="BA1910" s="15"/>
      <c r="BB1910" s="232">
        <f t="shared" si="644"/>
        <v>0</v>
      </c>
      <c r="BC1910" s="235">
        <f t="shared" si="656"/>
        <v>0</v>
      </c>
      <c r="BG1910" s="210"/>
      <c r="BH1910" s="231"/>
      <c r="BI1910" s="15"/>
      <c r="BJ1910" s="232">
        <f t="shared" si="648"/>
        <v>0</v>
      </c>
      <c r="BK1910" s="235">
        <f t="shared" si="657"/>
        <v>0</v>
      </c>
      <c r="BM1910" s="109">
        <f t="shared" si="649"/>
        <v>-2.2786257468766551</v>
      </c>
      <c r="BN1910" s="213"/>
      <c r="BR1910" s="228"/>
      <c r="BS1910" s="311"/>
      <c r="BT1910" s="3"/>
      <c r="BU1910" s="213"/>
      <c r="BV1910" s="213"/>
      <c r="BW1910" s="291"/>
    </row>
    <row r="1911" spans="1:75" x14ac:dyDescent="0.2">
      <c r="A1911" s="210"/>
      <c r="B1911" s="211"/>
      <c r="C1911" s="848" t="str">
        <f ca="1">IF(ISERR(AVERAGE(INDIRECT("B"&amp;(ROW()-INT($B$1/2))):INDIRECT("B"&amp;(ROW()+INT($B$1/2))))),"",AVERAGE(INDIRECT("B"&amp;(ROW()-INT($B$1/2))):INDIRECT("B"&amp;(ROW()+INT($B$1/2)))))</f>
        <v/>
      </c>
      <c r="D1911" s="848">
        <f t="shared" si="643"/>
        <v>0</v>
      </c>
      <c r="E1911" s="275"/>
      <c r="F1911" s="15"/>
      <c r="G1911" s="3"/>
      <c r="H1911" s="3"/>
      <c r="I1911" s="3"/>
      <c r="J1911" s="3"/>
      <c r="K1911" s="3"/>
      <c r="L1911" s="554"/>
      <c r="M1911" s="545"/>
      <c r="N1911" s="546"/>
      <c r="O1911" s="5"/>
      <c r="P1911" s="216"/>
      <c r="Q1911" s="217"/>
      <c r="R1911" s="218"/>
      <c r="S1911" s="219">
        <f t="shared" si="660"/>
        <v>0</v>
      </c>
      <c r="T1911" s="220">
        <f t="shared" si="661"/>
        <v>0</v>
      </c>
      <c r="U1911" s="214">
        <f t="shared" si="658"/>
        <v>0</v>
      </c>
      <c r="W1911" s="221"/>
      <c r="X1911" s="222"/>
      <c r="Y1911" s="222"/>
      <c r="Z1911" s="223"/>
      <c r="AA1911" s="222"/>
      <c r="AB1911" s="224"/>
      <c r="AC1911" s="225"/>
      <c r="AD1911" s="2">
        <f t="shared" si="645"/>
        <v>0</v>
      </c>
      <c r="AE1911" s="2">
        <f t="shared" si="646"/>
        <v>0</v>
      </c>
      <c r="AF1911" s="226"/>
      <c r="AG1911" s="219">
        <f t="shared" si="650"/>
        <v>0</v>
      </c>
      <c r="AH1911" s="234">
        <f t="shared" si="651"/>
        <v>0</v>
      </c>
      <c r="AI1911" s="214">
        <f t="shared" si="659"/>
        <v>0</v>
      </c>
      <c r="AK1911" s="229">
        <f t="shared" si="652"/>
        <v>0</v>
      </c>
      <c r="AL1911" s="226"/>
      <c r="AM1911" s="15"/>
      <c r="AN1911" s="232" t="e">
        <f t="shared" si="653"/>
        <v>#DIV/0!</v>
      </c>
      <c r="AO1911" s="214">
        <f t="shared" si="647"/>
        <v>0</v>
      </c>
      <c r="AQ1911" s="210"/>
      <c r="AR1911" s="231"/>
      <c r="AS1911" s="15"/>
      <c r="AT1911" s="232">
        <f t="shared" si="654"/>
        <v>0</v>
      </c>
      <c r="AU1911" s="235">
        <f t="shared" si="655"/>
        <v>0</v>
      </c>
      <c r="AY1911" s="210"/>
      <c r="AZ1911" s="231"/>
      <c r="BA1911" s="15"/>
      <c r="BB1911" s="232">
        <f t="shared" si="644"/>
        <v>0</v>
      </c>
      <c r="BC1911" s="235">
        <f t="shared" si="656"/>
        <v>0</v>
      </c>
      <c r="BG1911" s="210"/>
      <c r="BH1911" s="231"/>
      <c r="BI1911" s="15"/>
      <c r="BJ1911" s="232">
        <f t="shared" si="648"/>
        <v>0</v>
      </c>
      <c r="BK1911" s="235">
        <f t="shared" si="657"/>
        <v>0</v>
      </c>
      <c r="BM1911" s="109">
        <f t="shared" si="649"/>
        <v>-2.2804580843743918</v>
      </c>
      <c r="BN1911" s="213"/>
      <c r="BR1911" s="228"/>
      <c r="BS1911" s="311"/>
      <c r="BT1911" s="3"/>
      <c r="BU1911" s="213"/>
      <c r="BV1911" s="213"/>
      <c r="BW1911" s="291"/>
    </row>
    <row r="1912" spans="1:75" x14ac:dyDescent="0.2">
      <c r="A1912" s="210"/>
      <c r="B1912" s="211"/>
      <c r="C1912" s="848" t="str">
        <f ca="1">IF(ISERR(AVERAGE(INDIRECT("B"&amp;(ROW()-INT($B$1/2))):INDIRECT("B"&amp;(ROW()+INT($B$1/2))))),"",AVERAGE(INDIRECT("B"&amp;(ROW()-INT($B$1/2))):INDIRECT("B"&amp;(ROW()+INT($B$1/2)))))</f>
        <v/>
      </c>
      <c r="D1912" s="848">
        <f t="shared" si="643"/>
        <v>0</v>
      </c>
      <c r="E1912" s="275"/>
      <c r="F1912" s="15"/>
      <c r="G1912" s="3"/>
      <c r="H1912" s="3"/>
      <c r="I1912" s="3"/>
      <c r="J1912" s="3"/>
      <c r="K1912" s="3"/>
      <c r="L1912" s="554"/>
      <c r="M1912" s="545"/>
      <c r="N1912" s="546"/>
      <c r="O1912" s="5"/>
      <c r="P1912" s="216"/>
      <c r="Q1912" s="217"/>
      <c r="R1912" s="218"/>
      <c r="S1912" s="219">
        <f t="shared" si="660"/>
        <v>0</v>
      </c>
      <c r="T1912" s="220">
        <f t="shared" si="661"/>
        <v>0</v>
      </c>
      <c r="U1912" s="214">
        <f t="shared" si="658"/>
        <v>0</v>
      </c>
      <c r="W1912" s="221"/>
      <c r="X1912" s="222"/>
      <c r="Y1912" s="222"/>
      <c r="Z1912" s="223"/>
      <c r="AA1912" s="222"/>
      <c r="AB1912" s="224"/>
      <c r="AC1912" s="225"/>
      <c r="AD1912" s="2">
        <f t="shared" si="645"/>
        <v>0</v>
      </c>
      <c r="AE1912" s="2">
        <f t="shared" si="646"/>
        <v>0</v>
      </c>
      <c r="AF1912" s="226"/>
      <c r="AG1912" s="219">
        <f t="shared" si="650"/>
        <v>0</v>
      </c>
      <c r="AH1912" s="234">
        <f t="shared" si="651"/>
        <v>0</v>
      </c>
      <c r="AI1912" s="214">
        <f t="shared" si="659"/>
        <v>0</v>
      </c>
      <c r="AK1912" s="229">
        <f t="shared" si="652"/>
        <v>0</v>
      </c>
      <c r="AL1912" s="226"/>
      <c r="AM1912" s="15"/>
      <c r="AN1912" s="232" t="e">
        <f t="shared" si="653"/>
        <v>#DIV/0!</v>
      </c>
      <c r="AO1912" s="214">
        <f t="shared" si="647"/>
        <v>0</v>
      </c>
      <c r="AQ1912" s="210"/>
      <c r="AR1912" s="231"/>
      <c r="AS1912" s="15"/>
      <c r="AT1912" s="232">
        <f t="shared" si="654"/>
        <v>0</v>
      </c>
      <c r="AU1912" s="235">
        <f t="shared" si="655"/>
        <v>0</v>
      </c>
      <c r="AY1912" s="210"/>
      <c r="AZ1912" s="231"/>
      <c r="BA1912" s="15"/>
      <c r="BB1912" s="232">
        <f t="shared" si="644"/>
        <v>0</v>
      </c>
      <c r="BC1912" s="235">
        <f t="shared" si="656"/>
        <v>0</v>
      </c>
      <c r="BG1912" s="210"/>
      <c r="BH1912" s="231"/>
      <c r="BI1912" s="15"/>
      <c r="BJ1912" s="232">
        <f t="shared" si="648"/>
        <v>0</v>
      </c>
      <c r="BK1912" s="235">
        <f t="shared" si="657"/>
        <v>0</v>
      </c>
      <c r="BM1912" s="109">
        <f t="shared" si="649"/>
        <v>-2.2822904218721285</v>
      </c>
      <c r="BN1912" s="213"/>
      <c r="BR1912" s="228"/>
      <c r="BS1912" s="311"/>
      <c r="BT1912" s="3"/>
      <c r="BU1912" s="213"/>
      <c r="BV1912" s="213"/>
      <c r="BW1912" s="291"/>
    </row>
    <row r="1913" spans="1:75" x14ac:dyDescent="0.2">
      <c r="A1913" s="210"/>
      <c r="B1913" s="211"/>
      <c r="C1913" s="848" t="str">
        <f ca="1">IF(ISERR(AVERAGE(INDIRECT("B"&amp;(ROW()-INT($B$1/2))):INDIRECT("B"&amp;(ROW()+INT($B$1/2))))),"",AVERAGE(INDIRECT("B"&amp;(ROW()-INT($B$1/2))):INDIRECT("B"&amp;(ROW()+INT($B$1/2)))))</f>
        <v/>
      </c>
      <c r="D1913" s="848">
        <f t="shared" si="643"/>
        <v>0</v>
      </c>
      <c r="E1913" s="275"/>
      <c r="F1913" s="15"/>
      <c r="G1913" s="3"/>
      <c r="H1913" s="3"/>
      <c r="I1913" s="3"/>
      <c r="J1913" s="3"/>
      <c r="K1913" s="3"/>
      <c r="L1913" s="554"/>
      <c r="M1913" s="545"/>
      <c r="N1913" s="546"/>
      <c r="O1913" s="5"/>
      <c r="P1913" s="216"/>
      <c r="Q1913" s="217"/>
      <c r="R1913" s="218"/>
      <c r="S1913" s="219">
        <f t="shared" si="660"/>
        <v>0</v>
      </c>
      <c r="T1913" s="220">
        <f t="shared" si="661"/>
        <v>0</v>
      </c>
      <c r="U1913" s="214">
        <f t="shared" si="658"/>
        <v>0</v>
      </c>
      <c r="W1913" s="221"/>
      <c r="X1913" s="222"/>
      <c r="Y1913" s="222"/>
      <c r="Z1913" s="223"/>
      <c r="AA1913" s="222"/>
      <c r="AB1913" s="224"/>
      <c r="AC1913" s="225"/>
      <c r="AD1913" s="2">
        <f t="shared" si="645"/>
        <v>0</v>
      </c>
      <c r="AE1913" s="2">
        <f t="shared" si="646"/>
        <v>0</v>
      </c>
      <c r="AF1913" s="226"/>
      <c r="AG1913" s="219">
        <f t="shared" si="650"/>
        <v>0</v>
      </c>
      <c r="AH1913" s="234">
        <f t="shared" si="651"/>
        <v>0</v>
      </c>
      <c r="AI1913" s="214">
        <f t="shared" si="659"/>
        <v>0</v>
      </c>
      <c r="AK1913" s="229">
        <f t="shared" si="652"/>
        <v>0</v>
      </c>
      <c r="AL1913" s="226"/>
      <c r="AM1913" s="15"/>
      <c r="AN1913" s="232" t="e">
        <f t="shared" si="653"/>
        <v>#DIV/0!</v>
      </c>
      <c r="AO1913" s="214">
        <f t="shared" si="647"/>
        <v>0</v>
      </c>
      <c r="AQ1913" s="210"/>
      <c r="AR1913" s="231"/>
      <c r="AS1913" s="15"/>
      <c r="AT1913" s="232">
        <f t="shared" si="654"/>
        <v>0</v>
      </c>
      <c r="AU1913" s="235">
        <f t="shared" si="655"/>
        <v>0</v>
      </c>
      <c r="AY1913" s="210"/>
      <c r="AZ1913" s="231"/>
      <c r="BA1913" s="15"/>
      <c r="BB1913" s="232">
        <f t="shared" si="644"/>
        <v>0</v>
      </c>
      <c r="BC1913" s="235">
        <f t="shared" si="656"/>
        <v>0</v>
      </c>
      <c r="BG1913" s="210"/>
      <c r="BH1913" s="231"/>
      <c r="BI1913" s="15"/>
      <c r="BJ1913" s="232">
        <f t="shared" si="648"/>
        <v>0</v>
      </c>
      <c r="BK1913" s="235">
        <f t="shared" si="657"/>
        <v>0</v>
      </c>
      <c r="BM1913" s="109">
        <f t="shared" si="649"/>
        <v>-2.2841227593698652</v>
      </c>
      <c r="BN1913" s="213"/>
      <c r="BR1913" s="228"/>
      <c r="BS1913" s="311"/>
      <c r="BT1913" s="3"/>
      <c r="BU1913" s="213"/>
      <c r="BV1913" s="213"/>
      <c r="BW1913" s="291"/>
    </row>
    <row r="1914" spans="1:75" x14ac:dyDescent="0.2">
      <c r="A1914" s="210"/>
      <c r="B1914" s="211"/>
      <c r="C1914" s="848" t="str">
        <f ca="1">IF(ISERR(AVERAGE(INDIRECT("B"&amp;(ROW()-INT($B$1/2))):INDIRECT("B"&amp;(ROW()+INT($B$1/2))))),"",AVERAGE(INDIRECT("B"&amp;(ROW()-INT($B$1/2))):INDIRECT("B"&amp;(ROW()+INT($B$1/2)))))</f>
        <v/>
      </c>
      <c r="D1914" s="848">
        <f t="shared" si="643"/>
        <v>0</v>
      </c>
      <c r="E1914" s="275"/>
      <c r="F1914" s="15"/>
      <c r="G1914" s="3"/>
      <c r="H1914" s="3"/>
      <c r="I1914" s="3"/>
      <c r="J1914" s="3"/>
      <c r="K1914" s="3"/>
      <c r="L1914" s="554"/>
      <c r="M1914" s="545"/>
      <c r="N1914" s="546"/>
      <c r="O1914" s="5"/>
      <c r="P1914" s="216"/>
      <c r="Q1914" s="217"/>
      <c r="R1914" s="218"/>
      <c r="S1914" s="219">
        <f t="shared" si="660"/>
        <v>0</v>
      </c>
      <c r="T1914" s="220">
        <f t="shared" si="661"/>
        <v>0</v>
      </c>
      <c r="U1914" s="214">
        <f t="shared" si="658"/>
        <v>0</v>
      </c>
      <c r="W1914" s="221"/>
      <c r="X1914" s="222"/>
      <c r="Y1914" s="222"/>
      <c r="Z1914" s="223"/>
      <c r="AA1914" s="222"/>
      <c r="AB1914" s="224"/>
      <c r="AC1914" s="225"/>
      <c r="AD1914" s="2">
        <f t="shared" si="645"/>
        <v>0</v>
      </c>
      <c r="AE1914" s="2">
        <f t="shared" si="646"/>
        <v>0</v>
      </c>
      <c r="AF1914" s="226"/>
      <c r="AG1914" s="219">
        <f t="shared" si="650"/>
        <v>0</v>
      </c>
      <c r="AH1914" s="234">
        <f t="shared" si="651"/>
        <v>0</v>
      </c>
      <c r="AI1914" s="214">
        <f t="shared" si="659"/>
        <v>0</v>
      </c>
      <c r="AK1914" s="229">
        <f t="shared" si="652"/>
        <v>0</v>
      </c>
      <c r="AL1914" s="226"/>
      <c r="AM1914" s="15"/>
      <c r="AN1914" s="232" t="e">
        <f t="shared" si="653"/>
        <v>#DIV/0!</v>
      </c>
      <c r="AO1914" s="214">
        <f t="shared" si="647"/>
        <v>0</v>
      </c>
      <c r="AQ1914" s="210"/>
      <c r="AR1914" s="231"/>
      <c r="AS1914" s="15"/>
      <c r="AT1914" s="232">
        <f t="shared" si="654"/>
        <v>0</v>
      </c>
      <c r="AU1914" s="235">
        <f t="shared" si="655"/>
        <v>0</v>
      </c>
      <c r="AY1914" s="210"/>
      <c r="AZ1914" s="231"/>
      <c r="BA1914" s="15"/>
      <c r="BB1914" s="232">
        <f t="shared" si="644"/>
        <v>0</v>
      </c>
      <c r="BC1914" s="235">
        <f t="shared" si="656"/>
        <v>0</v>
      </c>
      <c r="BG1914" s="210"/>
      <c r="BH1914" s="231"/>
      <c r="BI1914" s="15"/>
      <c r="BJ1914" s="232">
        <f t="shared" si="648"/>
        <v>0</v>
      </c>
      <c r="BK1914" s="235">
        <f t="shared" si="657"/>
        <v>0</v>
      </c>
      <c r="BM1914" s="109">
        <f t="shared" si="649"/>
        <v>-2.2859550968676019</v>
      </c>
      <c r="BN1914" s="213"/>
      <c r="BR1914" s="228"/>
      <c r="BS1914" s="311"/>
      <c r="BT1914" s="3"/>
      <c r="BU1914" s="213"/>
      <c r="BV1914" s="213"/>
      <c r="BW1914" s="291"/>
    </row>
    <row r="1915" spans="1:75" x14ac:dyDescent="0.2">
      <c r="A1915" s="210"/>
      <c r="B1915" s="211"/>
      <c r="C1915" s="848" t="str">
        <f ca="1">IF(ISERR(AVERAGE(INDIRECT("B"&amp;(ROW()-INT($B$1/2))):INDIRECT("B"&amp;(ROW()+INT($B$1/2))))),"",AVERAGE(INDIRECT("B"&amp;(ROW()-INT($B$1/2))):INDIRECT("B"&amp;(ROW()+INT($B$1/2)))))</f>
        <v/>
      </c>
      <c r="D1915" s="848">
        <f t="shared" si="643"/>
        <v>0</v>
      </c>
      <c r="E1915" s="275"/>
      <c r="F1915" s="15"/>
      <c r="G1915" s="3"/>
      <c r="H1915" s="3"/>
      <c r="I1915" s="3"/>
      <c r="J1915" s="3"/>
      <c r="K1915" s="3"/>
      <c r="L1915" s="554"/>
      <c r="M1915" s="545"/>
      <c r="N1915" s="546"/>
      <c r="O1915" s="5"/>
      <c r="P1915" s="216"/>
      <c r="Q1915" s="217"/>
      <c r="R1915" s="218"/>
      <c r="S1915" s="219">
        <f t="shared" si="660"/>
        <v>0</v>
      </c>
      <c r="T1915" s="220">
        <f t="shared" si="661"/>
        <v>0</v>
      </c>
      <c r="U1915" s="214">
        <f t="shared" si="658"/>
        <v>0</v>
      </c>
      <c r="W1915" s="221"/>
      <c r="X1915" s="222"/>
      <c r="Y1915" s="222"/>
      <c r="Z1915" s="223"/>
      <c r="AA1915" s="222"/>
      <c r="AB1915" s="224"/>
      <c r="AC1915" s="225"/>
      <c r="AD1915" s="2">
        <f t="shared" si="645"/>
        <v>0</v>
      </c>
      <c r="AE1915" s="2">
        <f t="shared" si="646"/>
        <v>0</v>
      </c>
      <c r="AF1915" s="226"/>
      <c r="AG1915" s="219">
        <f t="shared" si="650"/>
        <v>0</v>
      </c>
      <c r="AH1915" s="234">
        <f t="shared" si="651"/>
        <v>0</v>
      </c>
      <c r="AI1915" s="214">
        <f t="shared" si="659"/>
        <v>0</v>
      </c>
      <c r="AK1915" s="229">
        <f t="shared" si="652"/>
        <v>0</v>
      </c>
      <c r="AL1915" s="226"/>
      <c r="AM1915" s="15"/>
      <c r="AN1915" s="232" t="e">
        <f t="shared" si="653"/>
        <v>#DIV/0!</v>
      </c>
      <c r="AO1915" s="214">
        <f t="shared" si="647"/>
        <v>0</v>
      </c>
      <c r="AQ1915" s="210"/>
      <c r="AR1915" s="231"/>
      <c r="AS1915" s="15"/>
      <c r="AT1915" s="232">
        <f t="shared" si="654"/>
        <v>0</v>
      </c>
      <c r="AU1915" s="235">
        <f t="shared" si="655"/>
        <v>0</v>
      </c>
      <c r="AY1915" s="210"/>
      <c r="AZ1915" s="231"/>
      <c r="BA1915" s="15"/>
      <c r="BB1915" s="232">
        <f t="shared" si="644"/>
        <v>0</v>
      </c>
      <c r="BC1915" s="235">
        <f t="shared" si="656"/>
        <v>0</v>
      </c>
      <c r="BG1915" s="210"/>
      <c r="BH1915" s="231"/>
      <c r="BI1915" s="15"/>
      <c r="BJ1915" s="232">
        <f t="shared" si="648"/>
        <v>0</v>
      </c>
      <c r="BK1915" s="235">
        <f t="shared" si="657"/>
        <v>0</v>
      </c>
      <c r="BM1915" s="109">
        <f t="shared" si="649"/>
        <v>-2.2877874343653386</v>
      </c>
      <c r="BN1915" s="213"/>
      <c r="BR1915" s="228"/>
      <c r="BS1915" s="311"/>
      <c r="BT1915" s="3"/>
      <c r="BU1915" s="213"/>
      <c r="BV1915" s="213"/>
      <c r="BW1915" s="291"/>
    </row>
    <row r="1916" spans="1:75" x14ac:dyDescent="0.2">
      <c r="A1916" s="210"/>
      <c r="B1916" s="211"/>
      <c r="C1916" s="848" t="str">
        <f ca="1">IF(ISERR(AVERAGE(INDIRECT("B"&amp;(ROW()-INT($B$1/2))):INDIRECT("B"&amp;(ROW()+INT($B$1/2))))),"",AVERAGE(INDIRECT("B"&amp;(ROW()-INT($B$1/2))):INDIRECT("B"&amp;(ROW()+INT($B$1/2)))))</f>
        <v/>
      </c>
      <c r="D1916" s="848">
        <f t="shared" si="643"/>
        <v>0</v>
      </c>
      <c r="E1916" s="275"/>
      <c r="F1916" s="15"/>
      <c r="G1916" s="3"/>
      <c r="H1916" s="3"/>
      <c r="I1916" s="3"/>
      <c r="J1916" s="3"/>
      <c r="K1916" s="3"/>
      <c r="L1916" s="554"/>
      <c r="M1916" s="545"/>
      <c r="N1916" s="546"/>
      <c r="O1916" s="5"/>
      <c r="P1916" s="216"/>
      <c r="Q1916" s="217"/>
      <c r="R1916" s="218"/>
      <c r="S1916" s="219">
        <f t="shared" si="660"/>
        <v>0</v>
      </c>
      <c r="T1916" s="220">
        <f t="shared" si="661"/>
        <v>0</v>
      </c>
      <c r="U1916" s="214">
        <f t="shared" si="658"/>
        <v>0</v>
      </c>
      <c r="W1916" s="221"/>
      <c r="X1916" s="222"/>
      <c r="Y1916" s="222"/>
      <c r="Z1916" s="223"/>
      <c r="AA1916" s="222"/>
      <c r="AB1916" s="224"/>
      <c r="AC1916" s="225"/>
      <c r="AD1916" s="2">
        <f t="shared" si="645"/>
        <v>0</v>
      </c>
      <c r="AE1916" s="2">
        <f t="shared" si="646"/>
        <v>0</v>
      </c>
      <c r="AF1916" s="226"/>
      <c r="AG1916" s="219">
        <f t="shared" si="650"/>
        <v>0</v>
      </c>
      <c r="AH1916" s="234">
        <f t="shared" si="651"/>
        <v>0</v>
      </c>
      <c r="AI1916" s="214">
        <f t="shared" si="659"/>
        <v>0</v>
      </c>
      <c r="AK1916" s="229">
        <f t="shared" si="652"/>
        <v>0</v>
      </c>
      <c r="AL1916" s="226"/>
      <c r="AM1916" s="15"/>
      <c r="AN1916" s="232" t="e">
        <f t="shared" si="653"/>
        <v>#DIV/0!</v>
      </c>
      <c r="AO1916" s="214">
        <f t="shared" si="647"/>
        <v>0</v>
      </c>
      <c r="AQ1916" s="210"/>
      <c r="AR1916" s="231"/>
      <c r="AS1916" s="15"/>
      <c r="AT1916" s="232">
        <f t="shared" si="654"/>
        <v>0</v>
      </c>
      <c r="AU1916" s="235">
        <f t="shared" si="655"/>
        <v>0</v>
      </c>
      <c r="AY1916" s="210"/>
      <c r="AZ1916" s="231"/>
      <c r="BA1916" s="15"/>
      <c r="BB1916" s="232">
        <f t="shared" si="644"/>
        <v>0</v>
      </c>
      <c r="BC1916" s="235">
        <f t="shared" si="656"/>
        <v>0</v>
      </c>
      <c r="BG1916" s="210"/>
      <c r="BH1916" s="231"/>
      <c r="BI1916" s="15"/>
      <c r="BJ1916" s="232">
        <f t="shared" si="648"/>
        <v>0</v>
      </c>
      <c r="BK1916" s="235">
        <f t="shared" si="657"/>
        <v>0</v>
      </c>
      <c r="BM1916" s="109">
        <f t="shared" si="649"/>
        <v>-2.2896197718630753</v>
      </c>
      <c r="BN1916" s="213"/>
      <c r="BR1916" s="228"/>
      <c r="BS1916" s="311"/>
      <c r="BT1916" s="3"/>
      <c r="BU1916" s="213"/>
      <c r="BV1916" s="213"/>
      <c r="BW1916" s="291"/>
    </row>
    <row r="1917" spans="1:75" x14ac:dyDescent="0.2">
      <c r="A1917" s="210"/>
      <c r="B1917" s="211"/>
      <c r="C1917" s="848" t="str">
        <f ca="1">IF(ISERR(AVERAGE(INDIRECT("B"&amp;(ROW()-INT($B$1/2))):INDIRECT("B"&amp;(ROW()+INT($B$1/2))))),"",AVERAGE(INDIRECT("B"&amp;(ROW()-INT($B$1/2))):INDIRECT("B"&amp;(ROW()+INT($B$1/2)))))</f>
        <v/>
      </c>
      <c r="D1917" s="848">
        <f t="shared" si="643"/>
        <v>0</v>
      </c>
      <c r="E1917" s="275"/>
      <c r="F1917" s="15"/>
      <c r="G1917" s="3"/>
      <c r="H1917" s="3"/>
      <c r="I1917" s="3"/>
      <c r="J1917" s="3"/>
      <c r="K1917" s="3"/>
      <c r="L1917" s="554"/>
      <c r="M1917" s="545"/>
      <c r="N1917" s="546"/>
      <c r="O1917" s="5"/>
      <c r="P1917" s="216"/>
      <c r="Q1917" s="217"/>
      <c r="R1917" s="218"/>
      <c r="S1917" s="219">
        <f t="shared" si="660"/>
        <v>0</v>
      </c>
      <c r="T1917" s="220">
        <f t="shared" si="661"/>
        <v>0</v>
      </c>
      <c r="U1917" s="214">
        <f t="shared" si="658"/>
        <v>0</v>
      </c>
      <c r="W1917" s="221"/>
      <c r="X1917" s="222"/>
      <c r="Y1917" s="222"/>
      <c r="Z1917" s="223"/>
      <c r="AA1917" s="222"/>
      <c r="AB1917" s="224"/>
      <c r="AC1917" s="225"/>
      <c r="AD1917" s="2">
        <f t="shared" si="645"/>
        <v>0</v>
      </c>
      <c r="AE1917" s="2">
        <f t="shared" si="646"/>
        <v>0</v>
      </c>
      <c r="AF1917" s="226"/>
      <c r="AG1917" s="219">
        <f t="shared" si="650"/>
        <v>0</v>
      </c>
      <c r="AH1917" s="234">
        <f t="shared" si="651"/>
        <v>0</v>
      </c>
      <c r="AI1917" s="214">
        <f t="shared" si="659"/>
        <v>0</v>
      </c>
      <c r="AK1917" s="229">
        <f t="shared" si="652"/>
        <v>0</v>
      </c>
      <c r="AL1917" s="226"/>
      <c r="AM1917" s="15"/>
      <c r="AN1917" s="232" t="e">
        <f t="shared" si="653"/>
        <v>#DIV/0!</v>
      </c>
      <c r="AO1917" s="214">
        <f t="shared" si="647"/>
        <v>0</v>
      </c>
      <c r="AQ1917" s="210"/>
      <c r="AR1917" s="231"/>
      <c r="AS1917" s="15"/>
      <c r="AT1917" s="232">
        <f t="shared" si="654"/>
        <v>0</v>
      </c>
      <c r="AU1917" s="235">
        <f t="shared" si="655"/>
        <v>0</v>
      </c>
      <c r="AY1917" s="210"/>
      <c r="AZ1917" s="231"/>
      <c r="BA1917" s="15"/>
      <c r="BB1917" s="232">
        <f t="shared" si="644"/>
        <v>0</v>
      </c>
      <c r="BC1917" s="235">
        <f t="shared" si="656"/>
        <v>0</v>
      </c>
      <c r="BG1917" s="210"/>
      <c r="BH1917" s="231"/>
      <c r="BI1917" s="15"/>
      <c r="BJ1917" s="232">
        <f t="shared" si="648"/>
        <v>0</v>
      </c>
      <c r="BK1917" s="235">
        <f t="shared" si="657"/>
        <v>0</v>
      </c>
      <c r="BM1917" s="109">
        <f t="shared" si="649"/>
        <v>-2.291452109360812</v>
      </c>
      <c r="BN1917" s="213"/>
      <c r="BR1917" s="228"/>
      <c r="BS1917" s="311"/>
      <c r="BT1917" s="3"/>
      <c r="BU1917" s="213"/>
      <c r="BV1917" s="213"/>
      <c r="BW1917" s="291"/>
    </row>
    <row r="1918" spans="1:75" x14ac:dyDescent="0.2">
      <c r="A1918" s="210"/>
      <c r="B1918" s="211"/>
      <c r="C1918" s="848" t="str">
        <f ca="1">IF(ISERR(AVERAGE(INDIRECT("B"&amp;(ROW()-INT($B$1/2))):INDIRECT("B"&amp;(ROW()+INT($B$1/2))))),"",AVERAGE(INDIRECT("B"&amp;(ROW()-INT($B$1/2))):INDIRECT("B"&amp;(ROW()+INT($B$1/2)))))</f>
        <v/>
      </c>
      <c r="D1918" s="848">
        <f t="shared" si="643"/>
        <v>0</v>
      </c>
      <c r="E1918" s="275"/>
      <c r="F1918" s="15"/>
      <c r="G1918" s="3"/>
      <c r="H1918" s="3"/>
      <c r="I1918" s="3"/>
      <c r="J1918" s="3"/>
      <c r="K1918" s="3"/>
      <c r="L1918" s="554"/>
      <c r="M1918" s="545"/>
      <c r="N1918" s="546"/>
      <c r="O1918" s="5"/>
      <c r="P1918" s="216"/>
      <c r="Q1918" s="217"/>
      <c r="R1918" s="218"/>
      <c r="S1918" s="219">
        <f t="shared" si="660"/>
        <v>0</v>
      </c>
      <c r="T1918" s="220">
        <f t="shared" si="661"/>
        <v>0</v>
      </c>
      <c r="U1918" s="214">
        <f t="shared" si="658"/>
        <v>0</v>
      </c>
      <c r="W1918" s="221"/>
      <c r="X1918" s="222"/>
      <c r="Y1918" s="222"/>
      <c r="Z1918" s="223"/>
      <c r="AA1918" s="222"/>
      <c r="AB1918" s="224"/>
      <c r="AC1918" s="225"/>
      <c r="AD1918" s="2">
        <f t="shared" si="645"/>
        <v>0</v>
      </c>
      <c r="AE1918" s="2">
        <f t="shared" si="646"/>
        <v>0</v>
      </c>
      <c r="AF1918" s="226"/>
      <c r="AG1918" s="219">
        <f t="shared" si="650"/>
        <v>0</v>
      </c>
      <c r="AH1918" s="234">
        <f t="shared" si="651"/>
        <v>0</v>
      </c>
      <c r="AI1918" s="214">
        <f t="shared" si="659"/>
        <v>0</v>
      </c>
      <c r="AK1918" s="229">
        <f t="shared" si="652"/>
        <v>0</v>
      </c>
      <c r="AL1918" s="226"/>
      <c r="AM1918" s="15"/>
      <c r="AN1918" s="232" t="e">
        <f t="shared" si="653"/>
        <v>#DIV/0!</v>
      </c>
      <c r="AO1918" s="214">
        <f t="shared" si="647"/>
        <v>0</v>
      </c>
      <c r="AQ1918" s="210"/>
      <c r="AR1918" s="231"/>
      <c r="AS1918" s="15"/>
      <c r="AT1918" s="232">
        <f t="shared" si="654"/>
        <v>0</v>
      </c>
      <c r="AU1918" s="235">
        <f t="shared" si="655"/>
        <v>0</v>
      </c>
      <c r="AY1918" s="210"/>
      <c r="AZ1918" s="231"/>
      <c r="BA1918" s="15"/>
      <c r="BB1918" s="232">
        <f t="shared" si="644"/>
        <v>0</v>
      </c>
      <c r="BC1918" s="235">
        <f t="shared" si="656"/>
        <v>0</v>
      </c>
      <c r="BG1918" s="210"/>
      <c r="BH1918" s="231"/>
      <c r="BI1918" s="15"/>
      <c r="BJ1918" s="232">
        <f t="shared" si="648"/>
        <v>0</v>
      </c>
      <c r="BK1918" s="235">
        <f t="shared" si="657"/>
        <v>0</v>
      </c>
      <c r="BM1918" s="109">
        <f t="shared" si="649"/>
        <v>-2.2932844468585487</v>
      </c>
      <c r="BN1918" s="213"/>
      <c r="BR1918" s="228"/>
      <c r="BS1918" s="311"/>
      <c r="BT1918" s="3"/>
      <c r="BU1918" s="213"/>
      <c r="BV1918" s="213"/>
      <c r="BW1918" s="291"/>
    </row>
    <row r="1919" spans="1:75" x14ac:dyDescent="0.2">
      <c r="A1919" s="210"/>
      <c r="B1919" s="211"/>
      <c r="C1919" s="848" t="str">
        <f ca="1">IF(ISERR(AVERAGE(INDIRECT("B"&amp;(ROW()-INT($B$1/2))):INDIRECT("B"&amp;(ROW()+INT($B$1/2))))),"",AVERAGE(INDIRECT("B"&amp;(ROW()-INT($B$1/2))):INDIRECT("B"&amp;(ROW()+INT($B$1/2)))))</f>
        <v/>
      </c>
      <c r="D1919" s="848">
        <f t="shared" si="643"/>
        <v>0</v>
      </c>
      <c r="E1919" s="275"/>
      <c r="F1919" s="15"/>
      <c r="G1919" s="3"/>
      <c r="H1919" s="3"/>
      <c r="I1919" s="3"/>
      <c r="J1919" s="3"/>
      <c r="K1919" s="3"/>
      <c r="L1919" s="554"/>
      <c r="M1919" s="545"/>
      <c r="N1919" s="546"/>
      <c r="O1919" s="5"/>
      <c r="P1919" s="216"/>
      <c r="Q1919" s="217"/>
      <c r="R1919" s="218"/>
      <c r="S1919" s="219">
        <f t="shared" si="660"/>
        <v>0</v>
      </c>
      <c r="T1919" s="220">
        <f t="shared" si="661"/>
        <v>0</v>
      </c>
      <c r="U1919" s="214">
        <f t="shared" si="658"/>
        <v>0</v>
      </c>
      <c r="W1919" s="221"/>
      <c r="X1919" s="222"/>
      <c r="Y1919" s="222"/>
      <c r="Z1919" s="223"/>
      <c r="AA1919" s="222"/>
      <c r="AB1919" s="224"/>
      <c r="AC1919" s="225"/>
      <c r="AD1919" s="2">
        <f t="shared" si="645"/>
        <v>0</v>
      </c>
      <c r="AE1919" s="2">
        <f t="shared" si="646"/>
        <v>0</v>
      </c>
      <c r="AF1919" s="226"/>
      <c r="AG1919" s="219">
        <f t="shared" si="650"/>
        <v>0</v>
      </c>
      <c r="AH1919" s="234">
        <f t="shared" si="651"/>
        <v>0</v>
      </c>
      <c r="AI1919" s="214">
        <f t="shared" si="659"/>
        <v>0</v>
      </c>
      <c r="AK1919" s="229">
        <f t="shared" si="652"/>
        <v>0</v>
      </c>
      <c r="AL1919" s="226"/>
      <c r="AM1919" s="15"/>
      <c r="AN1919" s="232" t="e">
        <f t="shared" si="653"/>
        <v>#DIV/0!</v>
      </c>
      <c r="AO1919" s="214">
        <f t="shared" si="647"/>
        <v>0</v>
      </c>
      <c r="AQ1919" s="210"/>
      <c r="AR1919" s="231"/>
      <c r="AS1919" s="15"/>
      <c r="AT1919" s="232">
        <f t="shared" si="654"/>
        <v>0</v>
      </c>
      <c r="AU1919" s="235">
        <f t="shared" si="655"/>
        <v>0</v>
      </c>
      <c r="AY1919" s="210"/>
      <c r="AZ1919" s="231"/>
      <c r="BA1919" s="15"/>
      <c r="BB1919" s="232">
        <f t="shared" si="644"/>
        <v>0</v>
      </c>
      <c r="BC1919" s="235">
        <f t="shared" si="656"/>
        <v>0</v>
      </c>
      <c r="BG1919" s="210"/>
      <c r="BH1919" s="231"/>
      <c r="BI1919" s="15"/>
      <c r="BJ1919" s="232">
        <f t="shared" si="648"/>
        <v>0</v>
      </c>
      <c r="BK1919" s="235">
        <f t="shared" si="657"/>
        <v>0</v>
      </c>
      <c r="BM1919" s="109">
        <f t="shared" si="649"/>
        <v>-2.2951167843562854</v>
      </c>
      <c r="BN1919" s="213"/>
      <c r="BR1919" s="228"/>
      <c r="BS1919" s="311"/>
      <c r="BT1919" s="3"/>
      <c r="BU1919" s="213"/>
      <c r="BV1919" s="213"/>
      <c r="BW1919" s="291"/>
    </row>
    <row r="1920" spans="1:75" x14ac:dyDescent="0.2">
      <c r="A1920" s="210"/>
      <c r="B1920" s="211"/>
      <c r="C1920" s="848" t="str">
        <f ca="1">IF(ISERR(AVERAGE(INDIRECT("B"&amp;(ROW()-INT($B$1/2))):INDIRECT("B"&amp;(ROW()+INT($B$1/2))))),"",AVERAGE(INDIRECT("B"&amp;(ROW()-INT($B$1/2))):INDIRECT("B"&amp;(ROW()+INT($B$1/2)))))</f>
        <v/>
      </c>
      <c r="D1920" s="848">
        <f t="shared" si="643"/>
        <v>0</v>
      </c>
      <c r="E1920" s="275"/>
      <c r="F1920" s="15"/>
      <c r="G1920" s="3"/>
      <c r="H1920" s="3"/>
      <c r="I1920" s="3"/>
      <c r="J1920" s="3"/>
      <c r="K1920" s="3"/>
      <c r="L1920" s="554"/>
      <c r="M1920" s="545"/>
      <c r="N1920" s="546"/>
      <c r="O1920" s="5"/>
      <c r="P1920" s="216"/>
      <c r="Q1920" s="217"/>
      <c r="R1920" s="218"/>
      <c r="S1920" s="219">
        <f t="shared" si="660"/>
        <v>0</v>
      </c>
      <c r="T1920" s="220">
        <f t="shared" si="661"/>
        <v>0</v>
      </c>
      <c r="U1920" s="214">
        <f t="shared" si="658"/>
        <v>0</v>
      </c>
      <c r="W1920" s="221"/>
      <c r="X1920" s="222"/>
      <c r="Y1920" s="222"/>
      <c r="Z1920" s="223"/>
      <c r="AA1920" s="222"/>
      <c r="AB1920" s="224"/>
      <c r="AC1920" s="225"/>
      <c r="AD1920" s="2">
        <f t="shared" si="645"/>
        <v>0</v>
      </c>
      <c r="AE1920" s="2">
        <f t="shared" si="646"/>
        <v>0</v>
      </c>
      <c r="AF1920" s="226"/>
      <c r="AG1920" s="219">
        <f t="shared" si="650"/>
        <v>0</v>
      </c>
      <c r="AH1920" s="234">
        <f t="shared" si="651"/>
        <v>0</v>
      </c>
      <c r="AI1920" s="214">
        <f t="shared" si="659"/>
        <v>0</v>
      </c>
      <c r="AK1920" s="229">
        <f t="shared" si="652"/>
        <v>0</v>
      </c>
      <c r="AL1920" s="226"/>
      <c r="AM1920" s="15"/>
      <c r="AN1920" s="232" t="e">
        <f t="shared" si="653"/>
        <v>#DIV/0!</v>
      </c>
      <c r="AO1920" s="214">
        <f t="shared" si="647"/>
        <v>0</v>
      </c>
      <c r="AQ1920" s="210"/>
      <c r="AR1920" s="231"/>
      <c r="AS1920" s="15"/>
      <c r="AT1920" s="232">
        <f t="shared" si="654"/>
        <v>0</v>
      </c>
      <c r="AU1920" s="235">
        <f t="shared" si="655"/>
        <v>0</v>
      </c>
      <c r="AY1920" s="210"/>
      <c r="AZ1920" s="231"/>
      <c r="BA1920" s="15"/>
      <c r="BB1920" s="232">
        <f t="shared" si="644"/>
        <v>0</v>
      </c>
      <c r="BC1920" s="235">
        <f t="shared" si="656"/>
        <v>0</v>
      </c>
      <c r="BG1920" s="210"/>
      <c r="BH1920" s="231"/>
      <c r="BI1920" s="15"/>
      <c r="BJ1920" s="232">
        <f t="shared" si="648"/>
        <v>0</v>
      </c>
      <c r="BK1920" s="235">
        <f t="shared" si="657"/>
        <v>0</v>
      </c>
      <c r="BM1920" s="109">
        <f t="shared" si="649"/>
        <v>-2.2969491218540221</v>
      </c>
      <c r="BN1920" s="213"/>
      <c r="BR1920" s="228"/>
      <c r="BS1920" s="311"/>
      <c r="BT1920" s="3"/>
      <c r="BU1920" s="213"/>
      <c r="BV1920" s="213"/>
      <c r="BW1920" s="291"/>
    </row>
    <row r="1921" spans="1:75" x14ac:dyDescent="0.2">
      <c r="A1921" s="210"/>
      <c r="B1921" s="211"/>
      <c r="C1921" s="848" t="str">
        <f ca="1">IF(ISERR(AVERAGE(INDIRECT("B"&amp;(ROW()-INT($B$1/2))):INDIRECT("B"&amp;(ROW()+INT($B$1/2))))),"",AVERAGE(INDIRECT("B"&amp;(ROW()-INT($B$1/2))):INDIRECT("B"&amp;(ROW()+INT($B$1/2)))))</f>
        <v/>
      </c>
      <c r="D1921" s="848">
        <f t="shared" ref="D1921:D1984" si="662">A1921-A1920</f>
        <v>0</v>
      </c>
      <c r="E1921" s="275"/>
      <c r="F1921" s="15"/>
      <c r="G1921" s="3"/>
      <c r="H1921" s="3"/>
      <c r="I1921" s="3"/>
      <c r="J1921" s="3"/>
      <c r="K1921" s="3"/>
      <c r="L1921" s="554"/>
      <c r="M1921" s="545"/>
      <c r="N1921" s="546"/>
      <c r="O1921" s="5"/>
      <c r="P1921" s="216"/>
      <c r="Q1921" s="217"/>
      <c r="R1921" s="218"/>
      <c r="S1921" s="219">
        <f t="shared" si="660"/>
        <v>0</v>
      </c>
      <c r="T1921" s="220">
        <f t="shared" si="661"/>
        <v>0</v>
      </c>
      <c r="U1921" s="214">
        <f t="shared" si="658"/>
        <v>0</v>
      </c>
      <c r="W1921" s="221"/>
      <c r="X1921" s="222"/>
      <c r="Y1921" s="222"/>
      <c r="Z1921" s="223"/>
      <c r="AA1921" s="222"/>
      <c r="AB1921" s="224"/>
      <c r="AC1921" s="225"/>
      <c r="AD1921" s="2">
        <f t="shared" si="645"/>
        <v>0</v>
      </c>
      <c r="AE1921" s="2">
        <f t="shared" si="646"/>
        <v>0</v>
      </c>
      <c r="AF1921" s="226"/>
      <c r="AG1921" s="219">
        <f t="shared" si="650"/>
        <v>0</v>
      </c>
      <c r="AH1921" s="234">
        <f t="shared" si="651"/>
        <v>0</v>
      </c>
      <c r="AI1921" s="214">
        <f t="shared" si="659"/>
        <v>0</v>
      </c>
      <c r="AK1921" s="229">
        <f t="shared" si="652"/>
        <v>0</v>
      </c>
      <c r="AL1921" s="226"/>
      <c r="AM1921" s="15"/>
      <c r="AN1921" s="232" t="e">
        <f t="shared" si="653"/>
        <v>#DIV/0!</v>
      </c>
      <c r="AO1921" s="214">
        <f t="shared" si="647"/>
        <v>0</v>
      </c>
      <c r="AQ1921" s="210"/>
      <c r="AR1921" s="231"/>
      <c r="AS1921" s="15"/>
      <c r="AT1921" s="232">
        <f t="shared" si="654"/>
        <v>0</v>
      </c>
      <c r="AU1921" s="235">
        <f t="shared" si="655"/>
        <v>0</v>
      </c>
      <c r="AY1921" s="210"/>
      <c r="AZ1921" s="231"/>
      <c r="BA1921" s="15"/>
      <c r="BB1921" s="232">
        <f t="shared" si="644"/>
        <v>0</v>
      </c>
      <c r="BC1921" s="235">
        <f t="shared" si="656"/>
        <v>0</v>
      </c>
      <c r="BG1921" s="210"/>
      <c r="BH1921" s="231"/>
      <c r="BI1921" s="15"/>
      <c r="BJ1921" s="232">
        <f t="shared" si="648"/>
        <v>0</v>
      </c>
      <c r="BK1921" s="235">
        <f t="shared" si="657"/>
        <v>0</v>
      </c>
      <c r="BM1921" s="109">
        <f t="shared" si="649"/>
        <v>-2.2987814593517588</v>
      </c>
      <c r="BN1921" s="213"/>
      <c r="BR1921" s="228"/>
      <c r="BS1921" s="311"/>
      <c r="BT1921" s="3"/>
      <c r="BU1921" s="213"/>
      <c r="BV1921" s="213"/>
      <c r="BW1921" s="291"/>
    </row>
    <row r="1922" spans="1:75" x14ac:dyDescent="0.2">
      <c r="A1922" s="210"/>
      <c r="B1922" s="211"/>
      <c r="C1922" s="848" t="str">
        <f ca="1">IF(ISERR(AVERAGE(INDIRECT("B"&amp;(ROW()-INT($B$1/2))):INDIRECT("B"&amp;(ROW()+INT($B$1/2))))),"",AVERAGE(INDIRECT("B"&amp;(ROW()-INT($B$1/2))):INDIRECT("B"&amp;(ROW()+INT($B$1/2)))))</f>
        <v/>
      </c>
      <c r="D1922" s="848">
        <f t="shared" si="662"/>
        <v>0</v>
      </c>
      <c r="E1922" s="275"/>
      <c r="F1922" s="15"/>
      <c r="G1922" s="3"/>
      <c r="H1922" s="3"/>
      <c r="I1922" s="3"/>
      <c r="J1922" s="3"/>
      <c r="K1922" s="3"/>
      <c r="L1922" s="554"/>
      <c r="M1922" s="545"/>
      <c r="N1922" s="546"/>
      <c r="O1922" s="5"/>
      <c r="P1922" s="216"/>
      <c r="Q1922" s="217"/>
      <c r="R1922" s="218"/>
      <c r="S1922" s="219">
        <f t="shared" si="660"/>
        <v>0</v>
      </c>
      <c r="T1922" s="220">
        <f t="shared" si="661"/>
        <v>0</v>
      </c>
      <c r="U1922" s="214">
        <f t="shared" si="658"/>
        <v>0</v>
      </c>
      <c r="W1922" s="221"/>
      <c r="X1922" s="222"/>
      <c r="Y1922" s="222"/>
      <c r="Z1922" s="223"/>
      <c r="AA1922" s="222"/>
      <c r="AB1922" s="224"/>
      <c r="AC1922" s="225"/>
      <c r="AD1922" s="2">
        <f t="shared" si="645"/>
        <v>0</v>
      </c>
      <c r="AE1922" s="2">
        <f t="shared" si="646"/>
        <v>0</v>
      </c>
      <c r="AF1922" s="226"/>
      <c r="AG1922" s="219">
        <f t="shared" si="650"/>
        <v>0</v>
      </c>
      <c r="AH1922" s="234">
        <f t="shared" si="651"/>
        <v>0</v>
      </c>
      <c r="AI1922" s="214">
        <f t="shared" si="659"/>
        <v>0</v>
      </c>
      <c r="AK1922" s="229">
        <f t="shared" si="652"/>
        <v>0</v>
      </c>
      <c r="AL1922" s="226"/>
      <c r="AM1922" s="15"/>
      <c r="AN1922" s="232" t="e">
        <f t="shared" si="653"/>
        <v>#DIV/0!</v>
      </c>
      <c r="AO1922" s="214">
        <f t="shared" si="647"/>
        <v>0</v>
      </c>
      <c r="AQ1922" s="210"/>
      <c r="AR1922" s="231"/>
      <c r="AS1922" s="15"/>
      <c r="AT1922" s="232">
        <f t="shared" si="654"/>
        <v>0</v>
      </c>
      <c r="AU1922" s="235">
        <f t="shared" si="655"/>
        <v>0</v>
      </c>
      <c r="AY1922" s="210"/>
      <c r="AZ1922" s="231"/>
      <c r="BA1922" s="15"/>
      <c r="BB1922" s="232">
        <f t="shared" si="644"/>
        <v>0</v>
      </c>
      <c r="BC1922" s="235">
        <f t="shared" si="656"/>
        <v>0</v>
      </c>
      <c r="BG1922" s="210"/>
      <c r="BH1922" s="231"/>
      <c r="BI1922" s="15"/>
      <c r="BJ1922" s="232">
        <f t="shared" si="648"/>
        <v>0</v>
      </c>
      <c r="BK1922" s="235">
        <f t="shared" si="657"/>
        <v>0</v>
      </c>
      <c r="BM1922" s="109">
        <f t="shared" si="649"/>
        <v>-2.3006137968494955</v>
      </c>
      <c r="BN1922" s="213"/>
      <c r="BR1922" s="228"/>
      <c r="BS1922" s="311"/>
      <c r="BT1922" s="3"/>
      <c r="BU1922" s="213"/>
      <c r="BV1922" s="213"/>
      <c r="BW1922" s="291"/>
    </row>
    <row r="1923" spans="1:75" x14ac:dyDescent="0.2">
      <c r="A1923" s="210"/>
      <c r="B1923" s="211"/>
      <c r="C1923" s="848" t="str">
        <f ca="1">IF(ISERR(AVERAGE(INDIRECT("B"&amp;(ROW()-INT($B$1/2))):INDIRECT("B"&amp;(ROW()+INT($B$1/2))))),"",AVERAGE(INDIRECT("B"&amp;(ROW()-INT($B$1/2))):INDIRECT("B"&amp;(ROW()+INT($B$1/2)))))</f>
        <v/>
      </c>
      <c r="D1923" s="848">
        <f t="shared" si="662"/>
        <v>0</v>
      </c>
      <c r="E1923" s="275"/>
      <c r="F1923" s="15"/>
      <c r="G1923" s="3"/>
      <c r="H1923" s="3"/>
      <c r="I1923" s="3"/>
      <c r="J1923" s="3"/>
      <c r="K1923" s="3"/>
      <c r="L1923" s="554"/>
      <c r="M1923" s="545"/>
      <c r="N1923" s="546"/>
      <c r="O1923" s="5"/>
      <c r="P1923" s="216"/>
      <c r="Q1923" s="217"/>
      <c r="R1923" s="218"/>
      <c r="S1923" s="219">
        <f t="shared" si="660"/>
        <v>0</v>
      </c>
      <c r="T1923" s="220">
        <f t="shared" si="661"/>
        <v>0</v>
      </c>
      <c r="U1923" s="214">
        <f t="shared" si="658"/>
        <v>0</v>
      </c>
      <c r="W1923" s="221"/>
      <c r="X1923" s="222"/>
      <c r="Y1923" s="222"/>
      <c r="Z1923" s="223"/>
      <c r="AA1923" s="222"/>
      <c r="AB1923" s="224"/>
      <c r="AC1923" s="225"/>
      <c r="AD1923" s="2">
        <f t="shared" si="645"/>
        <v>0</v>
      </c>
      <c r="AE1923" s="2">
        <f t="shared" si="646"/>
        <v>0</v>
      </c>
      <c r="AF1923" s="226"/>
      <c r="AG1923" s="219">
        <f t="shared" si="650"/>
        <v>0</v>
      </c>
      <c r="AH1923" s="234">
        <f t="shared" si="651"/>
        <v>0</v>
      </c>
      <c r="AI1923" s="214">
        <f t="shared" si="659"/>
        <v>0</v>
      </c>
      <c r="AK1923" s="229">
        <f t="shared" si="652"/>
        <v>0</v>
      </c>
      <c r="AL1923" s="226"/>
      <c r="AM1923" s="15"/>
      <c r="AN1923" s="232" t="e">
        <f t="shared" si="653"/>
        <v>#DIV/0!</v>
      </c>
      <c r="AO1923" s="214">
        <f t="shared" si="647"/>
        <v>0</v>
      </c>
      <c r="AQ1923" s="210"/>
      <c r="AR1923" s="231"/>
      <c r="AS1923" s="15"/>
      <c r="AT1923" s="232">
        <f t="shared" si="654"/>
        <v>0</v>
      </c>
      <c r="AU1923" s="235">
        <f t="shared" si="655"/>
        <v>0</v>
      </c>
      <c r="AY1923" s="210"/>
      <c r="AZ1923" s="231"/>
      <c r="BA1923" s="15"/>
      <c r="BB1923" s="232">
        <f t="shared" si="644"/>
        <v>0</v>
      </c>
      <c r="BC1923" s="235">
        <f t="shared" si="656"/>
        <v>0</v>
      </c>
      <c r="BG1923" s="210"/>
      <c r="BH1923" s="231"/>
      <c r="BI1923" s="15"/>
      <c r="BJ1923" s="232">
        <f t="shared" si="648"/>
        <v>0</v>
      </c>
      <c r="BK1923" s="235">
        <f t="shared" si="657"/>
        <v>0</v>
      </c>
      <c r="BM1923" s="109">
        <f t="shared" si="649"/>
        <v>-2.3024461343472322</v>
      </c>
      <c r="BN1923" s="213"/>
      <c r="BR1923" s="228"/>
      <c r="BS1923" s="311"/>
      <c r="BT1923" s="3"/>
      <c r="BU1923" s="213"/>
      <c r="BV1923" s="213"/>
      <c r="BW1923" s="291"/>
    </row>
    <row r="1924" spans="1:75" x14ac:dyDescent="0.2">
      <c r="A1924" s="210"/>
      <c r="B1924" s="211"/>
      <c r="C1924" s="848" t="str">
        <f ca="1">IF(ISERR(AVERAGE(INDIRECT("B"&amp;(ROW()-INT($B$1/2))):INDIRECT("B"&amp;(ROW()+INT($B$1/2))))),"",AVERAGE(INDIRECT("B"&amp;(ROW()-INT($B$1/2))):INDIRECT("B"&amp;(ROW()+INT($B$1/2)))))</f>
        <v/>
      </c>
      <c r="D1924" s="848">
        <f t="shared" si="662"/>
        <v>0</v>
      </c>
      <c r="E1924" s="275"/>
      <c r="F1924" s="15"/>
      <c r="G1924" s="3"/>
      <c r="H1924" s="3"/>
      <c r="I1924" s="3"/>
      <c r="J1924" s="3"/>
      <c r="K1924" s="3"/>
      <c r="L1924" s="554"/>
      <c r="M1924" s="545"/>
      <c r="N1924" s="546"/>
      <c r="O1924" s="5"/>
      <c r="P1924" s="216"/>
      <c r="Q1924" s="217"/>
      <c r="R1924" s="218"/>
      <c r="S1924" s="219">
        <f t="shared" si="660"/>
        <v>0</v>
      </c>
      <c r="T1924" s="220">
        <f t="shared" si="661"/>
        <v>0</v>
      </c>
      <c r="U1924" s="214">
        <f t="shared" si="658"/>
        <v>0</v>
      </c>
      <c r="W1924" s="221"/>
      <c r="X1924" s="222"/>
      <c r="Y1924" s="222"/>
      <c r="Z1924" s="223"/>
      <c r="AA1924" s="222"/>
      <c r="AB1924" s="224"/>
      <c r="AC1924" s="225"/>
      <c r="AD1924" s="2">
        <f t="shared" si="645"/>
        <v>0</v>
      </c>
      <c r="AE1924" s="2">
        <f t="shared" si="646"/>
        <v>0</v>
      </c>
      <c r="AF1924" s="226"/>
      <c r="AG1924" s="219">
        <f t="shared" si="650"/>
        <v>0</v>
      </c>
      <c r="AH1924" s="234">
        <f t="shared" si="651"/>
        <v>0</v>
      </c>
      <c r="AI1924" s="214">
        <f t="shared" si="659"/>
        <v>0</v>
      </c>
      <c r="AK1924" s="229">
        <f t="shared" si="652"/>
        <v>0</v>
      </c>
      <c r="AL1924" s="226"/>
      <c r="AM1924" s="15"/>
      <c r="AN1924" s="232" t="e">
        <f t="shared" si="653"/>
        <v>#DIV/0!</v>
      </c>
      <c r="AO1924" s="214">
        <f t="shared" si="647"/>
        <v>0</v>
      </c>
      <c r="AQ1924" s="210"/>
      <c r="AR1924" s="231"/>
      <c r="AS1924" s="15"/>
      <c r="AT1924" s="232">
        <f t="shared" si="654"/>
        <v>0</v>
      </c>
      <c r="AU1924" s="235">
        <f t="shared" si="655"/>
        <v>0</v>
      </c>
      <c r="AY1924" s="210"/>
      <c r="AZ1924" s="231"/>
      <c r="BA1924" s="15"/>
      <c r="BB1924" s="232">
        <f t="shared" ref="BB1924:BB1987" si="663">IF(AY1924&gt;0,(26.3/MAX($AY$4:$AY$4600))*AY1924,0)</f>
        <v>0</v>
      </c>
      <c r="BC1924" s="235">
        <f t="shared" si="656"/>
        <v>0</v>
      </c>
      <c r="BG1924" s="210"/>
      <c r="BH1924" s="231"/>
      <c r="BI1924" s="15"/>
      <c r="BJ1924" s="232">
        <f t="shared" si="648"/>
        <v>0</v>
      </c>
      <c r="BK1924" s="235">
        <f t="shared" si="657"/>
        <v>0</v>
      </c>
      <c r="BM1924" s="109">
        <f t="shared" si="649"/>
        <v>-2.3042784718449689</v>
      </c>
      <c r="BN1924" s="213"/>
      <c r="BR1924" s="228"/>
      <c r="BS1924" s="311"/>
      <c r="BT1924" s="3"/>
      <c r="BU1924" s="213"/>
      <c r="BV1924" s="213"/>
      <c r="BW1924" s="291"/>
    </row>
    <row r="1925" spans="1:75" x14ac:dyDescent="0.2">
      <c r="A1925" s="210"/>
      <c r="B1925" s="211"/>
      <c r="C1925" s="848" t="str">
        <f ca="1">IF(ISERR(AVERAGE(INDIRECT("B"&amp;(ROW()-INT($B$1/2))):INDIRECT("B"&amp;(ROW()+INT($B$1/2))))),"",AVERAGE(INDIRECT("B"&amp;(ROW()-INT($B$1/2))):INDIRECT("B"&amp;(ROW()+INT($B$1/2)))))</f>
        <v/>
      </c>
      <c r="D1925" s="848">
        <f t="shared" si="662"/>
        <v>0</v>
      </c>
      <c r="E1925" s="275"/>
      <c r="F1925" s="15"/>
      <c r="G1925" s="3"/>
      <c r="H1925" s="3"/>
      <c r="I1925" s="3"/>
      <c r="J1925" s="3"/>
      <c r="K1925" s="3"/>
      <c r="L1925" s="554"/>
      <c r="M1925" s="545"/>
      <c r="N1925" s="546"/>
      <c r="O1925" s="5"/>
      <c r="P1925" s="216"/>
      <c r="Q1925" s="217"/>
      <c r="R1925" s="218"/>
      <c r="S1925" s="219">
        <f t="shared" si="660"/>
        <v>0</v>
      </c>
      <c r="T1925" s="220">
        <f t="shared" si="661"/>
        <v>0</v>
      </c>
      <c r="U1925" s="214">
        <f t="shared" si="658"/>
        <v>0</v>
      </c>
      <c r="W1925" s="221"/>
      <c r="X1925" s="222"/>
      <c r="Y1925" s="222"/>
      <c r="Z1925" s="223"/>
      <c r="AA1925" s="222"/>
      <c r="AB1925" s="224"/>
      <c r="AC1925" s="225"/>
      <c r="AD1925" s="2">
        <f t="shared" ref="AD1925:AD1988" si="664">IF(W1925&lt;0,W1925-X1925/60-Y1925/3600,W1925+X1925/60+Y1925/3600)</f>
        <v>0</v>
      </c>
      <c r="AE1925" s="2">
        <f t="shared" ref="AE1925:AE1988" si="665">IF(Z1925&lt;0,Z1925-AA1925/60-AB1925/3600,Z1925+AA1925/60+AB1925/3600)</f>
        <v>0</v>
      </c>
      <c r="AF1925" s="226"/>
      <c r="AG1925" s="219">
        <f t="shared" si="650"/>
        <v>0</v>
      </c>
      <c r="AH1925" s="234">
        <f t="shared" si="651"/>
        <v>0</v>
      </c>
      <c r="AI1925" s="214">
        <f t="shared" si="659"/>
        <v>0</v>
      </c>
      <c r="AK1925" s="229">
        <f t="shared" si="652"/>
        <v>0</v>
      </c>
      <c r="AL1925" s="226"/>
      <c r="AM1925" s="15"/>
      <c r="AN1925" s="232" t="e">
        <f t="shared" si="653"/>
        <v>#DIV/0!</v>
      </c>
      <c r="AO1925" s="214">
        <f t="shared" ref="AO1925:AO1988" si="666">AL1925*3.28084</f>
        <v>0</v>
      </c>
      <c r="AQ1925" s="210"/>
      <c r="AR1925" s="231"/>
      <c r="AS1925" s="15"/>
      <c r="AT1925" s="232">
        <f t="shared" si="654"/>
        <v>0</v>
      </c>
      <c r="AU1925" s="235">
        <f t="shared" si="655"/>
        <v>0</v>
      </c>
      <c r="AY1925" s="210"/>
      <c r="AZ1925" s="231"/>
      <c r="BA1925" s="15"/>
      <c r="BB1925" s="232">
        <f t="shared" si="663"/>
        <v>0</v>
      </c>
      <c r="BC1925" s="235">
        <f t="shared" si="656"/>
        <v>0</v>
      </c>
      <c r="BG1925" s="210"/>
      <c r="BH1925" s="231"/>
      <c r="BI1925" s="15"/>
      <c r="BJ1925" s="232">
        <f t="shared" ref="BJ1925:BJ1988" si="667">BG1925</f>
        <v>0</v>
      </c>
      <c r="BK1925" s="235">
        <f t="shared" si="657"/>
        <v>0</v>
      </c>
      <c r="BM1925" s="109">
        <f t="shared" ref="BM1925:BM1988" si="668">BM1924+$BQ$14</f>
        <v>-2.3061108093427056</v>
      </c>
      <c r="BN1925" s="213"/>
      <c r="BR1925" s="228"/>
      <c r="BS1925" s="311"/>
      <c r="BT1925" s="3"/>
      <c r="BU1925" s="213"/>
      <c r="BV1925" s="213"/>
      <c r="BW1925" s="291"/>
    </row>
    <row r="1926" spans="1:75" x14ac:dyDescent="0.2">
      <c r="A1926" s="210"/>
      <c r="B1926" s="211"/>
      <c r="C1926" s="848" t="str">
        <f ca="1">IF(ISERR(AVERAGE(INDIRECT("B"&amp;(ROW()-INT($B$1/2))):INDIRECT("B"&amp;(ROW()+INT($B$1/2))))),"",AVERAGE(INDIRECT("B"&amp;(ROW()-INT($B$1/2))):INDIRECT("B"&amp;(ROW()+INT($B$1/2)))))</f>
        <v/>
      </c>
      <c r="D1926" s="848">
        <f t="shared" si="662"/>
        <v>0</v>
      </c>
      <c r="E1926" s="275"/>
      <c r="F1926" s="15"/>
      <c r="G1926" s="3"/>
      <c r="H1926" s="3"/>
      <c r="I1926" s="3"/>
      <c r="J1926" s="3"/>
      <c r="K1926" s="3"/>
      <c r="L1926" s="554"/>
      <c r="M1926" s="545"/>
      <c r="N1926" s="546"/>
      <c r="O1926" s="5"/>
      <c r="P1926" s="216"/>
      <c r="Q1926" s="217"/>
      <c r="R1926" s="218"/>
      <c r="S1926" s="219">
        <f t="shared" si="660"/>
        <v>0</v>
      </c>
      <c r="T1926" s="220">
        <f t="shared" si="661"/>
        <v>0</v>
      </c>
      <c r="U1926" s="214">
        <f t="shared" si="658"/>
        <v>0</v>
      </c>
      <c r="W1926" s="221"/>
      <c r="X1926" s="222"/>
      <c r="Y1926" s="222"/>
      <c r="Z1926" s="223"/>
      <c r="AA1926" s="222"/>
      <c r="AB1926" s="224"/>
      <c r="AC1926" s="225"/>
      <c r="AD1926" s="2">
        <f t="shared" si="664"/>
        <v>0</v>
      </c>
      <c r="AE1926" s="2">
        <f t="shared" si="665"/>
        <v>0</v>
      </c>
      <c r="AF1926" s="226"/>
      <c r="AG1926" s="219">
        <f t="shared" ref="AG1926:AG1989" si="669">AG1925+IF(AD1926&lt;&gt;0,1.852*60*1000*((ACOS((SIN((AD1925/180)*PI()))*(SIN((AD1926/180)*PI()))+(COS((AD1925/180)*PI()))*(COS((AD1926/180)*PI()))*(COS((AE1926/180)*PI()-(AE1925/180)*PI())))/PI())*180),0)</f>
        <v>0</v>
      </c>
      <c r="AH1926" s="234">
        <f t="shared" ref="AH1926:AH1989" si="670">AH1925+IF(AD1926&lt;&gt;0,1.852*60*0.6213712*((ACOS((SIN((AD1925/180)*PI()))*(SIN((AD1926/180)*PI()))+(COS((AD1925/180)*PI()))*(COS((AD1926/180)*PI()))*(COS((AE1926/180)*PI()-(AE1925/180)*PI())))/PI())*180),0)</f>
        <v>0</v>
      </c>
      <c r="AI1926" s="214">
        <f t="shared" si="659"/>
        <v>0</v>
      </c>
      <c r="AK1926" s="229">
        <f t="shared" ref="AK1926:AK1989" si="671">IF(AL1926&gt;0,AK1925+$AO$1,0)</f>
        <v>0</v>
      </c>
      <c r="AL1926" s="226"/>
      <c r="AM1926" s="15"/>
      <c r="AN1926" s="232" t="e">
        <f t="shared" ref="AN1926:AN1989" si="672">(42341.84/MAX(AK1926:AK6522))*AK1926*0.0006213712</f>
        <v>#DIV/0!</v>
      </c>
      <c r="AO1926" s="214">
        <f t="shared" si="666"/>
        <v>0</v>
      </c>
      <c r="AQ1926" s="210"/>
      <c r="AR1926" s="231"/>
      <c r="AS1926" s="15"/>
      <c r="AT1926" s="232">
        <f t="shared" ref="AT1926:AT1989" si="673">IF(AQ1926&gt;0,(26.3/(MAX($AQ$4:$AQ$4600)*0.0006213712))*AQ1926*0.0006213712,0)</f>
        <v>0</v>
      </c>
      <c r="AU1926" s="235">
        <f t="shared" ref="AU1926:AU1989" si="674">(AR1926*3.28084)+(AW$4)</f>
        <v>0</v>
      </c>
      <c r="AY1926" s="210"/>
      <c r="AZ1926" s="231"/>
      <c r="BA1926" s="15"/>
      <c r="BB1926" s="232">
        <f t="shared" si="663"/>
        <v>0</v>
      </c>
      <c r="BC1926" s="235">
        <f t="shared" ref="BC1926:BC1989" si="675">AZ1926+BE$4</f>
        <v>0</v>
      </c>
      <c r="BG1926" s="210"/>
      <c r="BH1926" s="231"/>
      <c r="BI1926" s="15"/>
      <c r="BJ1926" s="232">
        <f t="shared" si="667"/>
        <v>0</v>
      </c>
      <c r="BK1926" s="235">
        <f t="shared" ref="BK1926:BK1989" si="676">BH1926*BM1926</f>
        <v>0</v>
      </c>
      <c r="BM1926" s="109">
        <f t="shared" si="668"/>
        <v>-2.3079431468404423</v>
      </c>
      <c r="BN1926" s="213"/>
      <c r="BR1926" s="228"/>
      <c r="BS1926" s="311"/>
      <c r="BT1926" s="3"/>
      <c r="BU1926" s="213"/>
      <c r="BV1926" s="213"/>
      <c r="BW1926" s="291"/>
    </row>
    <row r="1927" spans="1:75" x14ac:dyDescent="0.2">
      <c r="A1927" s="210"/>
      <c r="B1927" s="211"/>
      <c r="C1927" s="848" t="str">
        <f ca="1">IF(ISERR(AVERAGE(INDIRECT("B"&amp;(ROW()-INT($B$1/2))):INDIRECT("B"&amp;(ROW()+INT($B$1/2))))),"",AVERAGE(INDIRECT("B"&amp;(ROW()-INT($B$1/2))):INDIRECT("B"&amp;(ROW()+INT($B$1/2)))))</f>
        <v/>
      </c>
      <c r="D1927" s="848">
        <f t="shared" si="662"/>
        <v>0</v>
      </c>
      <c r="E1927" s="275"/>
      <c r="F1927" s="15"/>
      <c r="G1927" s="3"/>
      <c r="H1927" s="3"/>
      <c r="I1927" s="3"/>
      <c r="J1927" s="3"/>
      <c r="K1927" s="3"/>
      <c r="L1927" s="554"/>
      <c r="M1927" s="545"/>
      <c r="N1927" s="546"/>
      <c r="O1927" s="5"/>
      <c r="P1927" s="216"/>
      <c r="Q1927" s="217"/>
      <c r="R1927" s="218"/>
      <c r="S1927" s="219">
        <f t="shared" si="660"/>
        <v>0</v>
      </c>
      <c r="T1927" s="220">
        <f t="shared" si="661"/>
        <v>0</v>
      </c>
      <c r="U1927" s="214">
        <f t="shared" ref="U1927:U1990" si="677">R1927*3.28084</f>
        <v>0</v>
      </c>
      <c r="W1927" s="221"/>
      <c r="X1927" s="222"/>
      <c r="Y1927" s="222"/>
      <c r="Z1927" s="223"/>
      <c r="AA1927" s="222"/>
      <c r="AB1927" s="224"/>
      <c r="AC1927" s="225"/>
      <c r="AD1927" s="2">
        <f t="shared" si="664"/>
        <v>0</v>
      </c>
      <c r="AE1927" s="2">
        <f t="shared" si="665"/>
        <v>0</v>
      </c>
      <c r="AF1927" s="226"/>
      <c r="AG1927" s="219">
        <f t="shared" si="669"/>
        <v>0</v>
      </c>
      <c r="AH1927" s="234">
        <f t="shared" si="670"/>
        <v>0</v>
      </c>
      <c r="AI1927" s="214">
        <f t="shared" ref="AI1927:AI1990" si="678">AF1927*3.28084</f>
        <v>0</v>
      </c>
      <c r="AK1927" s="229">
        <f t="shared" si="671"/>
        <v>0</v>
      </c>
      <c r="AL1927" s="226"/>
      <c r="AM1927" s="15"/>
      <c r="AN1927" s="232" t="e">
        <f t="shared" si="672"/>
        <v>#DIV/0!</v>
      </c>
      <c r="AO1927" s="214">
        <f t="shared" si="666"/>
        <v>0</v>
      </c>
      <c r="AQ1927" s="210"/>
      <c r="AR1927" s="231"/>
      <c r="AS1927" s="15"/>
      <c r="AT1927" s="232">
        <f t="shared" si="673"/>
        <v>0</v>
      </c>
      <c r="AU1927" s="235">
        <f t="shared" si="674"/>
        <v>0</v>
      </c>
      <c r="AY1927" s="210"/>
      <c r="AZ1927" s="231"/>
      <c r="BA1927" s="15"/>
      <c r="BB1927" s="232">
        <f t="shared" si="663"/>
        <v>0</v>
      </c>
      <c r="BC1927" s="235">
        <f t="shared" si="675"/>
        <v>0</v>
      </c>
      <c r="BG1927" s="210"/>
      <c r="BH1927" s="231"/>
      <c r="BI1927" s="15"/>
      <c r="BJ1927" s="232">
        <f t="shared" si="667"/>
        <v>0</v>
      </c>
      <c r="BK1927" s="235">
        <f t="shared" si="676"/>
        <v>0</v>
      </c>
      <c r="BM1927" s="109">
        <f t="shared" si="668"/>
        <v>-2.309775484338179</v>
      </c>
      <c r="BN1927" s="213"/>
      <c r="BR1927" s="228"/>
      <c r="BS1927" s="311"/>
      <c r="BT1927" s="3"/>
      <c r="BU1927" s="213"/>
      <c r="BV1927" s="213"/>
      <c r="BW1927" s="291"/>
    </row>
    <row r="1928" spans="1:75" x14ac:dyDescent="0.2">
      <c r="A1928" s="210"/>
      <c r="B1928" s="211"/>
      <c r="C1928" s="848" t="str">
        <f ca="1">IF(ISERR(AVERAGE(INDIRECT("B"&amp;(ROW()-INT($B$1/2))):INDIRECT("B"&amp;(ROW()+INT($B$1/2))))),"",AVERAGE(INDIRECT("B"&amp;(ROW()-INT($B$1/2))):INDIRECT("B"&amp;(ROW()+INT($B$1/2)))))</f>
        <v/>
      </c>
      <c r="D1928" s="848">
        <f t="shared" si="662"/>
        <v>0</v>
      </c>
      <c r="E1928" s="275"/>
      <c r="F1928" s="15"/>
      <c r="G1928" s="3"/>
      <c r="H1928" s="3"/>
      <c r="I1928" s="3"/>
      <c r="J1928" s="3"/>
      <c r="K1928" s="3"/>
      <c r="L1928" s="554"/>
      <c r="M1928" s="545"/>
      <c r="N1928" s="546"/>
      <c r="O1928" s="5"/>
      <c r="P1928" s="216"/>
      <c r="Q1928" s="217"/>
      <c r="R1928" s="218"/>
      <c r="S1928" s="219">
        <f t="shared" si="660"/>
        <v>0</v>
      </c>
      <c r="T1928" s="220">
        <f t="shared" si="661"/>
        <v>0</v>
      </c>
      <c r="U1928" s="214">
        <f t="shared" si="677"/>
        <v>0</v>
      </c>
      <c r="W1928" s="221"/>
      <c r="X1928" s="222"/>
      <c r="Y1928" s="222"/>
      <c r="Z1928" s="223"/>
      <c r="AA1928" s="222"/>
      <c r="AB1928" s="224"/>
      <c r="AC1928" s="225"/>
      <c r="AD1928" s="2">
        <f t="shared" si="664"/>
        <v>0</v>
      </c>
      <c r="AE1928" s="2">
        <f t="shared" si="665"/>
        <v>0</v>
      </c>
      <c r="AF1928" s="226"/>
      <c r="AG1928" s="219">
        <f t="shared" si="669"/>
        <v>0</v>
      </c>
      <c r="AH1928" s="234">
        <f t="shared" si="670"/>
        <v>0</v>
      </c>
      <c r="AI1928" s="214">
        <f t="shared" si="678"/>
        <v>0</v>
      </c>
      <c r="AK1928" s="229">
        <f t="shared" si="671"/>
        <v>0</v>
      </c>
      <c r="AL1928" s="226"/>
      <c r="AM1928" s="15"/>
      <c r="AN1928" s="232" t="e">
        <f t="shared" si="672"/>
        <v>#DIV/0!</v>
      </c>
      <c r="AO1928" s="214">
        <f t="shared" si="666"/>
        <v>0</v>
      </c>
      <c r="AQ1928" s="210"/>
      <c r="AR1928" s="231"/>
      <c r="AS1928" s="15"/>
      <c r="AT1928" s="232">
        <f t="shared" si="673"/>
        <v>0</v>
      </c>
      <c r="AU1928" s="235">
        <f t="shared" si="674"/>
        <v>0</v>
      </c>
      <c r="AY1928" s="210"/>
      <c r="AZ1928" s="231"/>
      <c r="BA1928" s="15"/>
      <c r="BB1928" s="232">
        <f t="shared" si="663"/>
        <v>0</v>
      </c>
      <c r="BC1928" s="235">
        <f t="shared" si="675"/>
        <v>0</v>
      </c>
      <c r="BG1928" s="210"/>
      <c r="BH1928" s="231"/>
      <c r="BI1928" s="15"/>
      <c r="BJ1928" s="232">
        <f t="shared" si="667"/>
        <v>0</v>
      </c>
      <c r="BK1928" s="235">
        <f t="shared" si="676"/>
        <v>0</v>
      </c>
      <c r="BM1928" s="109">
        <f t="shared" si="668"/>
        <v>-2.3116078218359157</v>
      </c>
      <c r="BN1928" s="213"/>
      <c r="BR1928" s="228"/>
      <c r="BS1928" s="311"/>
      <c r="BT1928" s="3"/>
      <c r="BU1928" s="213"/>
      <c r="BV1928" s="213"/>
      <c r="BW1928" s="291"/>
    </row>
    <row r="1929" spans="1:75" x14ac:dyDescent="0.2">
      <c r="A1929" s="210"/>
      <c r="B1929" s="211"/>
      <c r="C1929" s="848" t="str">
        <f ca="1">IF(ISERR(AVERAGE(INDIRECT("B"&amp;(ROW()-INT($B$1/2))):INDIRECT("B"&amp;(ROW()+INT($B$1/2))))),"",AVERAGE(INDIRECT("B"&amp;(ROW()-INT($B$1/2))):INDIRECT("B"&amp;(ROW()+INT($B$1/2)))))</f>
        <v/>
      </c>
      <c r="D1929" s="848">
        <f t="shared" si="662"/>
        <v>0</v>
      </c>
      <c r="E1929" s="275"/>
      <c r="F1929" s="15"/>
      <c r="G1929" s="3"/>
      <c r="H1929" s="3"/>
      <c r="I1929" s="3"/>
      <c r="J1929" s="3"/>
      <c r="K1929" s="3"/>
      <c r="L1929" s="554"/>
      <c r="M1929" s="545"/>
      <c r="N1929" s="546"/>
      <c r="O1929" s="5"/>
      <c r="P1929" s="216"/>
      <c r="Q1929" s="217"/>
      <c r="R1929" s="218"/>
      <c r="S1929" s="219">
        <f t="shared" ref="S1929:S1992" si="679">S1928+IF(P1929&lt;&gt;0,1.852*60*1000*((ACOS((SIN((P1928/180)*PI()))*(SIN((P1929/180)*PI()))+(COS((P1928/180)*PI()))*(COS((P1929/180)*PI()))*(COS((Q1929/180)*PI()-(Q1928/180)*PI())))/PI())*180),0)</f>
        <v>0</v>
      </c>
      <c r="T1929" s="220">
        <f t="shared" ref="T1929:T1992" si="680">T1928+IF(P1929&lt;&gt;0,1.852*60*0.6213712*((ACOS((SIN((P1928/180)*PI()))*(SIN((P1929/180)*PI()))+(COS((P1928/180)*PI()))*(COS((P1929/180)*PI()))*(COS((Q1929/180)*PI()-(Q1928/180)*PI())))/PI())*180),0)</f>
        <v>0</v>
      </c>
      <c r="U1929" s="214">
        <f t="shared" si="677"/>
        <v>0</v>
      </c>
      <c r="W1929" s="221"/>
      <c r="X1929" s="222"/>
      <c r="Y1929" s="222"/>
      <c r="Z1929" s="223"/>
      <c r="AA1929" s="222"/>
      <c r="AB1929" s="224"/>
      <c r="AC1929" s="225"/>
      <c r="AD1929" s="2">
        <f t="shared" si="664"/>
        <v>0</v>
      </c>
      <c r="AE1929" s="2">
        <f t="shared" si="665"/>
        <v>0</v>
      </c>
      <c r="AF1929" s="226"/>
      <c r="AG1929" s="219">
        <f t="shared" si="669"/>
        <v>0</v>
      </c>
      <c r="AH1929" s="234">
        <f t="shared" si="670"/>
        <v>0</v>
      </c>
      <c r="AI1929" s="214">
        <f t="shared" si="678"/>
        <v>0</v>
      </c>
      <c r="AK1929" s="229">
        <f t="shared" si="671"/>
        <v>0</v>
      </c>
      <c r="AL1929" s="226"/>
      <c r="AM1929" s="15"/>
      <c r="AN1929" s="232" t="e">
        <f t="shared" si="672"/>
        <v>#DIV/0!</v>
      </c>
      <c r="AO1929" s="214">
        <f t="shared" si="666"/>
        <v>0</v>
      </c>
      <c r="AQ1929" s="210"/>
      <c r="AR1929" s="231"/>
      <c r="AS1929" s="15"/>
      <c r="AT1929" s="232">
        <f t="shared" si="673"/>
        <v>0</v>
      </c>
      <c r="AU1929" s="235">
        <f t="shared" si="674"/>
        <v>0</v>
      </c>
      <c r="AY1929" s="210"/>
      <c r="AZ1929" s="231"/>
      <c r="BA1929" s="15"/>
      <c r="BB1929" s="232">
        <f t="shared" si="663"/>
        <v>0</v>
      </c>
      <c r="BC1929" s="235">
        <f t="shared" si="675"/>
        <v>0</v>
      </c>
      <c r="BG1929" s="210"/>
      <c r="BH1929" s="231"/>
      <c r="BI1929" s="15"/>
      <c r="BJ1929" s="232">
        <f t="shared" si="667"/>
        <v>0</v>
      </c>
      <c r="BK1929" s="235">
        <f t="shared" si="676"/>
        <v>0</v>
      </c>
      <c r="BM1929" s="109">
        <f t="shared" si="668"/>
        <v>-2.3134401593336524</v>
      </c>
      <c r="BN1929" s="213"/>
      <c r="BR1929" s="228"/>
      <c r="BS1929" s="311"/>
      <c r="BT1929" s="3"/>
      <c r="BU1929" s="213"/>
      <c r="BV1929" s="213"/>
      <c r="BW1929" s="291"/>
    </row>
    <row r="1930" spans="1:75" x14ac:dyDescent="0.2">
      <c r="A1930" s="210"/>
      <c r="B1930" s="211"/>
      <c r="C1930" s="848" t="str">
        <f ca="1">IF(ISERR(AVERAGE(INDIRECT("B"&amp;(ROW()-INT($B$1/2))):INDIRECT("B"&amp;(ROW()+INT($B$1/2))))),"",AVERAGE(INDIRECT("B"&amp;(ROW()-INT($B$1/2))):INDIRECT("B"&amp;(ROW()+INT($B$1/2)))))</f>
        <v/>
      </c>
      <c r="D1930" s="848">
        <f t="shared" si="662"/>
        <v>0</v>
      </c>
      <c r="E1930" s="275"/>
      <c r="F1930" s="15"/>
      <c r="G1930" s="3"/>
      <c r="H1930" s="3"/>
      <c r="I1930" s="3"/>
      <c r="J1930" s="3"/>
      <c r="K1930" s="3"/>
      <c r="L1930" s="554"/>
      <c r="M1930" s="545"/>
      <c r="N1930" s="546"/>
      <c r="O1930" s="5"/>
      <c r="P1930" s="216"/>
      <c r="Q1930" s="217"/>
      <c r="R1930" s="218"/>
      <c r="S1930" s="219">
        <f t="shared" si="679"/>
        <v>0</v>
      </c>
      <c r="T1930" s="220">
        <f t="shared" si="680"/>
        <v>0</v>
      </c>
      <c r="U1930" s="214">
        <f t="shared" si="677"/>
        <v>0</v>
      </c>
      <c r="W1930" s="221"/>
      <c r="X1930" s="222"/>
      <c r="Y1930" s="222"/>
      <c r="Z1930" s="223"/>
      <c r="AA1930" s="222"/>
      <c r="AB1930" s="224"/>
      <c r="AC1930" s="225"/>
      <c r="AD1930" s="2">
        <f t="shared" si="664"/>
        <v>0</v>
      </c>
      <c r="AE1930" s="2">
        <f t="shared" si="665"/>
        <v>0</v>
      </c>
      <c r="AF1930" s="226"/>
      <c r="AG1930" s="219">
        <f t="shared" si="669"/>
        <v>0</v>
      </c>
      <c r="AH1930" s="234">
        <f t="shared" si="670"/>
        <v>0</v>
      </c>
      <c r="AI1930" s="214">
        <f t="shared" si="678"/>
        <v>0</v>
      </c>
      <c r="AK1930" s="229">
        <f t="shared" si="671"/>
        <v>0</v>
      </c>
      <c r="AL1930" s="226"/>
      <c r="AM1930" s="15"/>
      <c r="AN1930" s="232" t="e">
        <f t="shared" si="672"/>
        <v>#DIV/0!</v>
      </c>
      <c r="AO1930" s="214">
        <f t="shared" si="666"/>
        <v>0</v>
      </c>
      <c r="AQ1930" s="210"/>
      <c r="AR1930" s="231"/>
      <c r="AS1930" s="15"/>
      <c r="AT1930" s="232">
        <f t="shared" si="673"/>
        <v>0</v>
      </c>
      <c r="AU1930" s="235">
        <f t="shared" si="674"/>
        <v>0</v>
      </c>
      <c r="AY1930" s="210"/>
      <c r="AZ1930" s="231"/>
      <c r="BA1930" s="15"/>
      <c r="BB1930" s="232">
        <f t="shared" si="663"/>
        <v>0</v>
      </c>
      <c r="BC1930" s="235">
        <f t="shared" si="675"/>
        <v>0</v>
      </c>
      <c r="BG1930" s="210"/>
      <c r="BH1930" s="231"/>
      <c r="BI1930" s="15"/>
      <c r="BJ1930" s="232">
        <f t="shared" si="667"/>
        <v>0</v>
      </c>
      <c r="BK1930" s="235">
        <f t="shared" si="676"/>
        <v>0</v>
      </c>
      <c r="BM1930" s="109">
        <f t="shared" si="668"/>
        <v>-2.3152724968313891</v>
      </c>
      <c r="BN1930" s="213"/>
      <c r="BR1930" s="228"/>
      <c r="BS1930" s="311"/>
      <c r="BT1930" s="3"/>
      <c r="BU1930" s="213"/>
      <c r="BV1930" s="213"/>
      <c r="BW1930" s="291"/>
    </row>
    <row r="1931" spans="1:75" x14ac:dyDescent="0.2">
      <c r="A1931" s="210"/>
      <c r="B1931" s="211"/>
      <c r="C1931" s="848" t="str">
        <f ca="1">IF(ISERR(AVERAGE(INDIRECT("B"&amp;(ROW()-INT($B$1/2))):INDIRECT("B"&amp;(ROW()+INT($B$1/2))))),"",AVERAGE(INDIRECT("B"&amp;(ROW()-INT($B$1/2))):INDIRECT("B"&amp;(ROW()+INT($B$1/2)))))</f>
        <v/>
      </c>
      <c r="D1931" s="848">
        <f t="shared" si="662"/>
        <v>0</v>
      </c>
      <c r="E1931" s="275"/>
      <c r="F1931" s="15"/>
      <c r="G1931" s="3"/>
      <c r="H1931" s="3"/>
      <c r="I1931" s="3"/>
      <c r="J1931" s="3"/>
      <c r="K1931" s="3"/>
      <c r="L1931" s="554"/>
      <c r="M1931" s="545"/>
      <c r="N1931" s="546"/>
      <c r="O1931" s="5"/>
      <c r="P1931" s="216"/>
      <c r="Q1931" s="217"/>
      <c r="R1931" s="218"/>
      <c r="S1931" s="219">
        <f t="shared" si="679"/>
        <v>0</v>
      </c>
      <c r="T1931" s="220">
        <f t="shared" si="680"/>
        <v>0</v>
      </c>
      <c r="U1931" s="214">
        <f t="shared" si="677"/>
        <v>0</v>
      </c>
      <c r="W1931" s="221"/>
      <c r="X1931" s="222"/>
      <c r="Y1931" s="222"/>
      <c r="Z1931" s="223"/>
      <c r="AA1931" s="222"/>
      <c r="AB1931" s="224"/>
      <c r="AC1931" s="225"/>
      <c r="AD1931" s="2">
        <f t="shared" si="664"/>
        <v>0</v>
      </c>
      <c r="AE1931" s="2">
        <f t="shared" si="665"/>
        <v>0</v>
      </c>
      <c r="AF1931" s="226"/>
      <c r="AG1931" s="219">
        <f t="shared" si="669"/>
        <v>0</v>
      </c>
      <c r="AH1931" s="234">
        <f t="shared" si="670"/>
        <v>0</v>
      </c>
      <c r="AI1931" s="214">
        <f t="shared" si="678"/>
        <v>0</v>
      </c>
      <c r="AK1931" s="229">
        <f t="shared" si="671"/>
        <v>0</v>
      </c>
      <c r="AL1931" s="226"/>
      <c r="AM1931" s="15"/>
      <c r="AN1931" s="232" t="e">
        <f t="shared" si="672"/>
        <v>#DIV/0!</v>
      </c>
      <c r="AO1931" s="214">
        <f t="shared" si="666"/>
        <v>0</v>
      </c>
      <c r="AQ1931" s="210"/>
      <c r="AR1931" s="231"/>
      <c r="AS1931" s="15"/>
      <c r="AT1931" s="232">
        <f t="shared" si="673"/>
        <v>0</v>
      </c>
      <c r="AU1931" s="235">
        <f t="shared" si="674"/>
        <v>0</v>
      </c>
      <c r="AY1931" s="210"/>
      <c r="AZ1931" s="231"/>
      <c r="BA1931" s="15"/>
      <c r="BB1931" s="232">
        <f t="shared" si="663"/>
        <v>0</v>
      </c>
      <c r="BC1931" s="235">
        <f t="shared" si="675"/>
        <v>0</v>
      </c>
      <c r="BG1931" s="210"/>
      <c r="BH1931" s="231"/>
      <c r="BI1931" s="15"/>
      <c r="BJ1931" s="232">
        <f t="shared" si="667"/>
        <v>0</v>
      </c>
      <c r="BK1931" s="235">
        <f t="shared" si="676"/>
        <v>0</v>
      </c>
      <c r="BM1931" s="109">
        <f t="shared" si="668"/>
        <v>-2.3171048343291258</v>
      </c>
      <c r="BN1931" s="213"/>
      <c r="BR1931" s="228"/>
      <c r="BS1931" s="311"/>
      <c r="BT1931" s="3"/>
      <c r="BU1931" s="213"/>
      <c r="BV1931" s="213"/>
      <c r="BW1931" s="291"/>
    </row>
    <row r="1932" spans="1:75" x14ac:dyDescent="0.2">
      <c r="A1932" s="210"/>
      <c r="B1932" s="211"/>
      <c r="C1932" s="848" t="str">
        <f ca="1">IF(ISERR(AVERAGE(INDIRECT("B"&amp;(ROW()-INT($B$1/2))):INDIRECT("B"&amp;(ROW()+INT($B$1/2))))),"",AVERAGE(INDIRECT("B"&amp;(ROW()-INT($B$1/2))):INDIRECT("B"&amp;(ROW()+INT($B$1/2)))))</f>
        <v/>
      </c>
      <c r="D1932" s="848">
        <f t="shared" si="662"/>
        <v>0</v>
      </c>
      <c r="E1932" s="275"/>
      <c r="F1932" s="15"/>
      <c r="G1932" s="3"/>
      <c r="H1932" s="3"/>
      <c r="I1932" s="3"/>
      <c r="J1932" s="3"/>
      <c r="K1932" s="3"/>
      <c r="L1932" s="554"/>
      <c r="M1932" s="545"/>
      <c r="N1932" s="546"/>
      <c r="O1932" s="5"/>
      <c r="P1932" s="216"/>
      <c r="Q1932" s="217"/>
      <c r="R1932" s="218"/>
      <c r="S1932" s="219">
        <f t="shared" si="679"/>
        <v>0</v>
      </c>
      <c r="T1932" s="220">
        <f t="shared" si="680"/>
        <v>0</v>
      </c>
      <c r="U1932" s="214">
        <f t="shared" si="677"/>
        <v>0</v>
      </c>
      <c r="W1932" s="221"/>
      <c r="X1932" s="222"/>
      <c r="Y1932" s="222"/>
      <c r="Z1932" s="223"/>
      <c r="AA1932" s="222"/>
      <c r="AB1932" s="224"/>
      <c r="AC1932" s="225"/>
      <c r="AD1932" s="2">
        <f t="shared" si="664"/>
        <v>0</v>
      </c>
      <c r="AE1932" s="2">
        <f t="shared" si="665"/>
        <v>0</v>
      </c>
      <c r="AF1932" s="226"/>
      <c r="AG1932" s="219">
        <f t="shared" si="669"/>
        <v>0</v>
      </c>
      <c r="AH1932" s="234">
        <f t="shared" si="670"/>
        <v>0</v>
      </c>
      <c r="AI1932" s="214">
        <f t="shared" si="678"/>
        <v>0</v>
      </c>
      <c r="AK1932" s="229">
        <f t="shared" si="671"/>
        <v>0</v>
      </c>
      <c r="AL1932" s="226"/>
      <c r="AM1932" s="15"/>
      <c r="AN1932" s="232" t="e">
        <f t="shared" si="672"/>
        <v>#DIV/0!</v>
      </c>
      <c r="AO1932" s="214">
        <f t="shared" si="666"/>
        <v>0</v>
      </c>
      <c r="AQ1932" s="210"/>
      <c r="AR1932" s="231"/>
      <c r="AS1932" s="15"/>
      <c r="AT1932" s="232">
        <f t="shared" si="673"/>
        <v>0</v>
      </c>
      <c r="AU1932" s="235">
        <f t="shared" si="674"/>
        <v>0</v>
      </c>
      <c r="AY1932" s="210"/>
      <c r="AZ1932" s="231"/>
      <c r="BA1932" s="15"/>
      <c r="BB1932" s="232">
        <f t="shared" si="663"/>
        <v>0</v>
      </c>
      <c r="BC1932" s="235">
        <f t="shared" si="675"/>
        <v>0</v>
      </c>
      <c r="BG1932" s="210"/>
      <c r="BH1932" s="231"/>
      <c r="BI1932" s="15"/>
      <c r="BJ1932" s="232">
        <f t="shared" si="667"/>
        <v>0</v>
      </c>
      <c r="BK1932" s="235">
        <f t="shared" si="676"/>
        <v>0</v>
      </c>
      <c r="BM1932" s="109">
        <f t="shared" si="668"/>
        <v>-2.3189371718268625</v>
      </c>
      <c r="BN1932" s="213"/>
      <c r="BR1932" s="228"/>
      <c r="BS1932" s="311"/>
      <c r="BT1932" s="3"/>
      <c r="BU1932" s="213"/>
      <c r="BV1932" s="213"/>
      <c r="BW1932" s="291"/>
    </row>
    <row r="1933" spans="1:75" x14ac:dyDescent="0.2">
      <c r="A1933" s="210"/>
      <c r="B1933" s="211"/>
      <c r="C1933" s="848" t="str">
        <f ca="1">IF(ISERR(AVERAGE(INDIRECT("B"&amp;(ROW()-INT($B$1/2))):INDIRECT("B"&amp;(ROW()+INT($B$1/2))))),"",AVERAGE(INDIRECT("B"&amp;(ROW()-INT($B$1/2))):INDIRECT("B"&amp;(ROW()+INT($B$1/2)))))</f>
        <v/>
      </c>
      <c r="D1933" s="848">
        <f t="shared" si="662"/>
        <v>0</v>
      </c>
      <c r="E1933" s="275"/>
      <c r="F1933" s="15"/>
      <c r="G1933" s="3"/>
      <c r="H1933" s="3"/>
      <c r="I1933" s="3"/>
      <c r="J1933" s="3"/>
      <c r="K1933" s="3"/>
      <c r="L1933" s="554"/>
      <c r="M1933" s="545"/>
      <c r="N1933" s="546"/>
      <c r="O1933" s="5"/>
      <c r="P1933" s="216"/>
      <c r="Q1933" s="217"/>
      <c r="R1933" s="218"/>
      <c r="S1933" s="219">
        <f t="shared" si="679"/>
        <v>0</v>
      </c>
      <c r="T1933" s="220">
        <f t="shared" si="680"/>
        <v>0</v>
      </c>
      <c r="U1933" s="214">
        <f t="shared" si="677"/>
        <v>0</v>
      </c>
      <c r="W1933" s="221"/>
      <c r="X1933" s="222"/>
      <c r="Y1933" s="222"/>
      <c r="Z1933" s="223"/>
      <c r="AA1933" s="222"/>
      <c r="AB1933" s="224"/>
      <c r="AC1933" s="225"/>
      <c r="AD1933" s="2">
        <f t="shared" si="664"/>
        <v>0</v>
      </c>
      <c r="AE1933" s="2">
        <f t="shared" si="665"/>
        <v>0</v>
      </c>
      <c r="AF1933" s="226"/>
      <c r="AG1933" s="219">
        <f t="shared" si="669"/>
        <v>0</v>
      </c>
      <c r="AH1933" s="234">
        <f t="shared" si="670"/>
        <v>0</v>
      </c>
      <c r="AI1933" s="214">
        <f t="shared" si="678"/>
        <v>0</v>
      </c>
      <c r="AK1933" s="229">
        <f t="shared" si="671"/>
        <v>0</v>
      </c>
      <c r="AL1933" s="226"/>
      <c r="AM1933" s="15"/>
      <c r="AN1933" s="232" t="e">
        <f t="shared" si="672"/>
        <v>#DIV/0!</v>
      </c>
      <c r="AO1933" s="214">
        <f t="shared" si="666"/>
        <v>0</v>
      </c>
      <c r="AQ1933" s="210"/>
      <c r="AR1933" s="231"/>
      <c r="AS1933" s="15"/>
      <c r="AT1933" s="232">
        <f t="shared" si="673"/>
        <v>0</v>
      </c>
      <c r="AU1933" s="235">
        <f t="shared" si="674"/>
        <v>0</v>
      </c>
      <c r="AY1933" s="210"/>
      <c r="AZ1933" s="231"/>
      <c r="BA1933" s="15"/>
      <c r="BB1933" s="232">
        <f t="shared" si="663"/>
        <v>0</v>
      </c>
      <c r="BC1933" s="235">
        <f t="shared" si="675"/>
        <v>0</v>
      </c>
      <c r="BG1933" s="210"/>
      <c r="BH1933" s="231"/>
      <c r="BI1933" s="15"/>
      <c r="BJ1933" s="232">
        <f t="shared" si="667"/>
        <v>0</v>
      </c>
      <c r="BK1933" s="235">
        <f t="shared" si="676"/>
        <v>0</v>
      </c>
      <c r="BM1933" s="109">
        <f t="shared" si="668"/>
        <v>-2.3207695093245992</v>
      </c>
      <c r="BN1933" s="213"/>
      <c r="BR1933" s="228"/>
      <c r="BS1933" s="311"/>
      <c r="BT1933" s="3"/>
      <c r="BU1933" s="213"/>
      <c r="BV1933" s="213"/>
      <c r="BW1933" s="291"/>
    </row>
    <row r="1934" spans="1:75" x14ac:dyDescent="0.2">
      <c r="A1934" s="210"/>
      <c r="B1934" s="211"/>
      <c r="C1934" s="848" t="str">
        <f ca="1">IF(ISERR(AVERAGE(INDIRECT("B"&amp;(ROW()-INT($B$1/2))):INDIRECT("B"&amp;(ROW()+INT($B$1/2))))),"",AVERAGE(INDIRECT("B"&amp;(ROW()-INT($B$1/2))):INDIRECT("B"&amp;(ROW()+INT($B$1/2)))))</f>
        <v/>
      </c>
      <c r="D1934" s="848">
        <f t="shared" si="662"/>
        <v>0</v>
      </c>
      <c r="E1934" s="275"/>
      <c r="F1934" s="15"/>
      <c r="G1934" s="3"/>
      <c r="H1934" s="3"/>
      <c r="I1934" s="3"/>
      <c r="J1934" s="3"/>
      <c r="K1934" s="3"/>
      <c r="L1934" s="554"/>
      <c r="M1934" s="545"/>
      <c r="N1934" s="546"/>
      <c r="O1934" s="5"/>
      <c r="P1934" s="216"/>
      <c r="Q1934" s="217"/>
      <c r="R1934" s="218"/>
      <c r="S1934" s="219">
        <f t="shared" si="679"/>
        <v>0</v>
      </c>
      <c r="T1934" s="220">
        <f t="shared" si="680"/>
        <v>0</v>
      </c>
      <c r="U1934" s="214">
        <f t="shared" si="677"/>
        <v>0</v>
      </c>
      <c r="W1934" s="221"/>
      <c r="X1934" s="222"/>
      <c r="Y1934" s="222"/>
      <c r="Z1934" s="223"/>
      <c r="AA1934" s="222"/>
      <c r="AB1934" s="224"/>
      <c r="AC1934" s="225"/>
      <c r="AD1934" s="2">
        <f t="shared" si="664"/>
        <v>0</v>
      </c>
      <c r="AE1934" s="2">
        <f t="shared" si="665"/>
        <v>0</v>
      </c>
      <c r="AF1934" s="226"/>
      <c r="AG1934" s="219">
        <f t="shared" si="669"/>
        <v>0</v>
      </c>
      <c r="AH1934" s="234">
        <f t="shared" si="670"/>
        <v>0</v>
      </c>
      <c r="AI1934" s="214">
        <f t="shared" si="678"/>
        <v>0</v>
      </c>
      <c r="AK1934" s="229">
        <f t="shared" si="671"/>
        <v>0</v>
      </c>
      <c r="AL1934" s="226"/>
      <c r="AM1934" s="15"/>
      <c r="AN1934" s="232" t="e">
        <f t="shared" si="672"/>
        <v>#DIV/0!</v>
      </c>
      <c r="AO1934" s="214">
        <f t="shared" si="666"/>
        <v>0</v>
      </c>
      <c r="AQ1934" s="210"/>
      <c r="AR1934" s="231"/>
      <c r="AS1934" s="15"/>
      <c r="AT1934" s="232">
        <f t="shared" si="673"/>
        <v>0</v>
      </c>
      <c r="AU1934" s="235">
        <f t="shared" si="674"/>
        <v>0</v>
      </c>
      <c r="AY1934" s="210"/>
      <c r="AZ1934" s="231"/>
      <c r="BA1934" s="15"/>
      <c r="BB1934" s="232">
        <f t="shared" si="663"/>
        <v>0</v>
      </c>
      <c r="BC1934" s="235">
        <f t="shared" si="675"/>
        <v>0</v>
      </c>
      <c r="BG1934" s="210"/>
      <c r="BH1934" s="231"/>
      <c r="BI1934" s="15"/>
      <c r="BJ1934" s="232">
        <f t="shared" si="667"/>
        <v>0</v>
      </c>
      <c r="BK1934" s="235">
        <f t="shared" si="676"/>
        <v>0</v>
      </c>
      <c r="BM1934" s="109">
        <f t="shared" si="668"/>
        <v>-2.3226018468223359</v>
      </c>
      <c r="BN1934" s="213"/>
      <c r="BR1934" s="228"/>
      <c r="BS1934" s="311"/>
      <c r="BT1934" s="3"/>
      <c r="BU1934" s="213"/>
      <c r="BV1934" s="213"/>
      <c r="BW1934" s="291"/>
    </row>
    <row r="1935" spans="1:75" x14ac:dyDescent="0.2">
      <c r="A1935" s="210"/>
      <c r="B1935" s="211"/>
      <c r="C1935" s="848" t="str">
        <f ca="1">IF(ISERR(AVERAGE(INDIRECT("B"&amp;(ROW()-INT($B$1/2))):INDIRECT("B"&amp;(ROW()+INT($B$1/2))))),"",AVERAGE(INDIRECT("B"&amp;(ROW()-INT($B$1/2))):INDIRECT("B"&amp;(ROW()+INT($B$1/2)))))</f>
        <v/>
      </c>
      <c r="D1935" s="848">
        <f t="shared" si="662"/>
        <v>0</v>
      </c>
      <c r="E1935" s="275"/>
      <c r="F1935" s="15"/>
      <c r="G1935" s="3"/>
      <c r="H1935" s="3"/>
      <c r="I1935" s="3"/>
      <c r="J1935" s="3"/>
      <c r="K1935" s="3"/>
      <c r="L1935" s="554"/>
      <c r="M1935" s="545"/>
      <c r="N1935" s="546"/>
      <c r="O1935" s="5"/>
      <c r="P1935" s="216"/>
      <c r="Q1935" s="217"/>
      <c r="R1935" s="218"/>
      <c r="S1935" s="219">
        <f t="shared" si="679"/>
        <v>0</v>
      </c>
      <c r="T1935" s="220">
        <f t="shared" si="680"/>
        <v>0</v>
      </c>
      <c r="U1935" s="214">
        <f t="shared" si="677"/>
        <v>0</v>
      </c>
      <c r="W1935" s="221"/>
      <c r="X1935" s="222"/>
      <c r="Y1935" s="222"/>
      <c r="Z1935" s="223"/>
      <c r="AA1935" s="222"/>
      <c r="AB1935" s="224"/>
      <c r="AC1935" s="225"/>
      <c r="AD1935" s="2">
        <f t="shared" si="664"/>
        <v>0</v>
      </c>
      <c r="AE1935" s="2">
        <f t="shared" si="665"/>
        <v>0</v>
      </c>
      <c r="AF1935" s="226"/>
      <c r="AG1935" s="219">
        <f t="shared" si="669"/>
        <v>0</v>
      </c>
      <c r="AH1935" s="234">
        <f t="shared" si="670"/>
        <v>0</v>
      </c>
      <c r="AI1935" s="214">
        <f t="shared" si="678"/>
        <v>0</v>
      </c>
      <c r="AK1935" s="229">
        <f t="shared" si="671"/>
        <v>0</v>
      </c>
      <c r="AL1935" s="226"/>
      <c r="AM1935" s="15"/>
      <c r="AN1935" s="232" t="e">
        <f t="shared" si="672"/>
        <v>#DIV/0!</v>
      </c>
      <c r="AO1935" s="214">
        <f t="shared" si="666"/>
        <v>0</v>
      </c>
      <c r="AQ1935" s="210"/>
      <c r="AR1935" s="231"/>
      <c r="AS1935" s="15"/>
      <c r="AT1935" s="232">
        <f t="shared" si="673"/>
        <v>0</v>
      </c>
      <c r="AU1935" s="235">
        <f t="shared" si="674"/>
        <v>0</v>
      </c>
      <c r="AY1935" s="210"/>
      <c r="AZ1935" s="231"/>
      <c r="BA1935" s="15"/>
      <c r="BB1935" s="232">
        <f t="shared" si="663"/>
        <v>0</v>
      </c>
      <c r="BC1935" s="235">
        <f t="shared" si="675"/>
        <v>0</v>
      </c>
      <c r="BG1935" s="210"/>
      <c r="BH1935" s="231"/>
      <c r="BI1935" s="15"/>
      <c r="BJ1935" s="232">
        <f t="shared" si="667"/>
        <v>0</v>
      </c>
      <c r="BK1935" s="235">
        <f t="shared" si="676"/>
        <v>0</v>
      </c>
      <c r="BM1935" s="109">
        <f t="shared" si="668"/>
        <v>-2.3244341843200726</v>
      </c>
      <c r="BN1935" s="213"/>
      <c r="BR1935" s="228"/>
      <c r="BS1935" s="311"/>
      <c r="BT1935" s="3"/>
      <c r="BU1935" s="213"/>
      <c r="BV1935" s="213"/>
      <c r="BW1935" s="291"/>
    </row>
    <row r="1936" spans="1:75" x14ac:dyDescent="0.2">
      <c r="A1936" s="210"/>
      <c r="B1936" s="211"/>
      <c r="C1936" s="848" t="str">
        <f ca="1">IF(ISERR(AVERAGE(INDIRECT("B"&amp;(ROW()-INT($B$1/2))):INDIRECT("B"&amp;(ROW()+INT($B$1/2))))),"",AVERAGE(INDIRECT("B"&amp;(ROW()-INT($B$1/2))):INDIRECT("B"&amp;(ROW()+INT($B$1/2)))))</f>
        <v/>
      </c>
      <c r="D1936" s="848">
        <f t="shared" si="662"/>
        <v>0</v>
      </c>
      <c r="E1936" s="275"/>
      <c r="F1936" s="15"/>
      <c r="G1936" s="3"/>
      <c r="H1936" s="3"/>
      <c r="I1936" s="3"/>
      <c r="J1936" s="3"/>
      <c r="K1936" s="3"/>
      <c r="L1936" s="554"/>
      <c r="M1936" s="545"/>
      <c r="N1936" s="546"/>
      <c r="O1936" s="5"/>
      <c r="P1936" s="216"/>
      <c r="Q1936" s="217"/>
      <c r="R1936" s="218"/>
      <c r="S1936" s="219">
        <f t="shared" si="679"/>
        <v>0</v>
      </c>
      <c r="T1936" s="220">
        <f t="shared" si="680"/>
        <v>0</v>
      </c>
      <c r="U1936" s="214">
        <f t="shared" si="677"/>
        <v>0</v>
      </c>
      <c r="W1936" s="221"/>
      <c r="X1936" s="222"/>
      <c r="Y1936" s="222"/>
      <c r="Z1936" s="223"/>
      <c r="AA1936" s="222"/>
      <c r="AB1936" s="224"/>
      <c r="AC1936" s="225"/>
      <c r="AD1936" s="2">
        <f t="shared" si="664"/>
        <v>0</v>
      </c>
      <c r="AE1936" s="2">
        <f t="shared" si="665"/>
        <v>0</v>
      </c>
      <c r="AF1936" s="226"/>
      <c r="AG1936" s="219">
        <f t="shared" si="669"/>
        <v>0</v>
      </c>
      <c r="AH1936" s="234">
        <f t="shared" si="670"/>
        <v>0</v>
      </c>
      <c r="AI1936" s="214">
        <f t="shared" si="678"/>
        <v>0</v>
      </c>
      <c r="AK1936" s="229">
        <f t="shared" si="671"/>
        <v>0</v>
      </c>
      <c r="AL1936" s="226"/>
      <c r="AM1936" s="15"/>
      <c r="AN1936" s="232" t="e">
        <f t="shared" si="672"/>
        <v>#DIV/0!</v>
      </c>
      <c r="AO1936" s="214">
        <f t="shared" si="666"/>
        <v>0</v>
      </c>
      <c r="AQ1936" s="210"/>
      <c r="AR1936" s="231"/>
      <c r="AS1936" s="15"/>
      <c r="AT1936" s="232">
        <f t="shared" si="673"/>
        <v>0</v>
      </c>
      <c r="AU1936" s="235">
        <f t="shared" si="674"/>
        <v>0</v>
      </c>
      <c r="AY1936" s="210"/>
      <c r="AZ1936" s="231"/>
      <c r="BA1936" s="15"/>
      <c r="BB1936" s="232">
        <f t="shared" si="663"/>
        <v>0</v>
      </c>
      <c r="BC1936" s="235">
        <f t="shared" si="675"/>
        <v>0</v>
      </c>
      <c r="BG1936" s="210"/>
      <c r="BH1936" s="231"/>
      <c r="BI1936" s="15"/>
      <c r="BJ1936" s="232">
        <f t="shared" si="667"/>
        <v>0</v>
      </c>
      <c r="BK1936" s="235">
        <f t="shared" si="676"/>
        <v>0</v>
      </c>
      <c r="BM1936" s="109">
        <f t="shared" si="668"/>
        <v>-2.3262665218178094</v>
      </c>
      <c r="BN1936" s="213"/>
      <c r="BR1936" s="228"/>
      <c r="BS1936" s="311"/>
      <c r="BT1936" s="3"/>
      <c r="BU1936" s="213"/>
      <c r="BV1936" s="213"/>
      <c r="BW1936" s="291"/>
    </row>
    <row r="1937" spans="1:75" x14ac:dyDescent="0.2">
      <c r="A1937" s="210"/>
      <c r="B1937" s="211"/>
      <c r="C1937" s="848" t="str">
        <f ca="1">IF(ISERR(AVERAGE(INDIRECT("B"&amp;(ROW()-INT($B$1/2))):INDIRECT("B"&amp;(ROW()+INT($B$1/2))))),"",AVERAGE(INDIRECT("B"&amp;(ROW()-INT($B$1/2))):INDIRECT("B"&amp;(ROW()+INT($B$1/2)))))</f>
        <v/>
      </c>
      <c r="D1937" s="848">
        <f t="shared" si="662"/>
        <v>0</v>
      </c>
      <c r="E1937" s="275"/>
      <c r="F1937" s="15"/>
      <c r="G1937" s="3"/>
      <c r="H1937" s="3"/>
      <c r="I1937" s="3"/>
      <c r="J1937" s="3"/>
      <c r="K1937" s="3"/>
      <c r="L1937" s="554"/>
      <c r="M1937" s="545"/>
      <c r="N1937" s="546"/>
      <c r="O1937" s="5"/>
      <c r="P1937" s="216"/>
      <c r="Q1937" s="217"/>
      <c r="R1937" s="218"/>
      <c r="S1937" s="219">
        <f t="shared" si="679"/>
        <v>0</v>
      </c>
      <c r="T1937" s="220">
        <f t="shared" si="680"/>
        <v>0</v>
      </c>
      <c r="U1937" s="214">
        <f t="shared" si="677"/>
        <v>0</v>
      </c>
      <c r="W1937" s="221"/>
      <c r="X1937" s="222"/>
      <c r="Y1937" s="222"/>
      <c r="Z1937" s="223"/>
      <c r="AA1937" s="222"/>
      <c r="AB1937" s="224"/>
      <c r="AC1937" s="225"/>
      <c r="AD1937" s="2">
        <f t="shared" si="664"/>
        <v>0</v>
      </c>
      <c r="AE1937" s="2">
        <f t="shared" si="665"/>
        <v>0</v>
      </c>
      <c r="AF1937" s="226"/>
      <c r="AG1937" s="219">
        <f t="shared" si="669"/>
        <v>0</v>
      </c>
      <c r="AH1937" s="234">
        <f t="shared" si="670"/>
        <v>0</v>
      </c>
      <c r="AI1937" s="214">
        <f t="shared" si="678"/>
        <v>0</v>
      </c>
      <c r="AK1937" s="229">
        <f t="shared" si="671"/>
        <v>0</v>
      </c>
      <c r="AL1937" s="226"/>
      <c r="AM1937" s="15"/>
      <c r="AN1937" s="232" t="e">
        <f t="shared" si="672"/>
        <v>#DIV/0!</v>
      </c>
      <c r="AO1937" s="214">
        <f t="shared" si="666"/>
        <v>0</v>
      </c>
      <c r="AQ1937" s="210"/>
      <c r="AR1937" s="231"/>
      <c r="AS1937" s="15"/>
      <c r="AT1937" s="232">
        <f t="shared" si="673"/>
        <v>0</v>
      </c>
      <c r="AU1937" s="235">
        <f t="shared" si="674"/>
        <v>0</v>
      </c>
      <c r="AY1937" s="210"/>
      <c r="AZ1937" s="231"/>
      <c r="BA1937" s="15"/>
      <c r="BB1937" s="232">
        <f t="shared" si="663"/>
        <v>0</v>
      </c>
      <c r="BC1937" s="235">
        <f t="shared" si="675"/>
        <v>0</v>
      </c>
      <c r="BG1937" s="210"/>
      <c r="BH1937" s="231"/>
      <c r="BI1937" s="15"/>
      <c r="BJ1937" s="232">
        <f t="shared" si="667"/>
        <v>0</v>
      </c>
      <c r="BK1937" s="235">
        <f t="shared" si="676"/>
        <v>0</v>
      </c>
      <c r="BM1937" s="109">
        <f t="shared" si="668"/>
        <v>-2.3280988593155461</v>
      </c>
      <c r="BN1937" s="213"/>
      <c r="BR1937" s="228"/>
      <c r="BS1937" s="311"/>
      <c r="BT1937" s="3"/>
      <c r="BU1937" s="213"/>
      <c r="BV1937" s="213"/>
      <c r="BW1937" s="291"/>
    </row>
    <row r="1938" spans="1:75" x14ac:dyDescent="0.2">
      <c r="A1938" s="210"/>
      <c r="B1938" s="211"/>
      <c r="C1938" s="848" t="str">
        <f ca="1">IF(ISERR(AVERAGE(INDIRECT("B"&amp;(ROW()-INT($B$1/2))):INDIRECT("B"&amp;(ROW()+INT($B$1/2))))),"",AVERAGE(INDIRECT("B"&amp;(ROW()-INT($B$1/2))):INDIRECT("B"&amp;(ROW()+INT($B$1/2)))))</f>
        <v/>
      </c>
      <c r="D1938" s="848">
        <f t="shared" si="662"/>
        <v>0</v>
      </c>
      <c r="E1938" s="275"/>
      <c r="F1938" s="15"/>
      <c r="G1938" s="3"/>
      <c r="H1938" s="3"/>
      <c r="I1938" s="3"/>
      <c r="J1938" s="3"/>
      <c r="K1938" s="3"/>
      <c r="L1938" s="554"/>
      <c r="M1938" s="545"/>
      <c r="N1938" s="546"/>
      <c r="O1938" s="5"/>
      <c r="P1938" s="216"/>
      <c r="Q1938" s="217"/>
      <c r="R1938" s="218"/>
      <c r="S1938" s="219">
        <f t="shared" si="679"/>
        <v>0</v>
      </c>
      <c r="T1938" s="220">
        <f t="shared" si="680"/>
        <v>0</v>
      </c>
      <c r="U1938" s="214">
        <f t="shared" si="677"/>
        <v>0</v>
      </c>
      <c r="W1938" s="221"/>
      <c r="X1938" s="222"/>
      <c r="Y1938" s="222"/>
      <c r="Z1938" s="223"/>
      <c r="AA1938" s="222"/>
      <c r="AB1938" s="224"/>
      <c r="AC1938" s="225"/>
      <c r="AD1938" s="2">
        <f t="shared" si="664"/>
        <v>0</v>
      </c>
      <c r="AE1938" s="2">
        <f t="shared" si="665"/>
        <v>0</v>
      </c>
      <c r="AF1938" s="226"/>
      <c r="AG1938" s="219">
        <f t="shared" si="669"/>
        <v>0</v>
      </c>
      <c r="AH1938" s="234">
        <f t="shared" si="670"/>
        <v>0</v>
      </c>
      <c r="AI1938" s="214">
        <f t="shared" si="678"/>
        <v>0</v>
      </c>
      <c r="AK1938" s="229">
        <f t="shared" si="671"/>
        <v>0</v>
      </c>
      <c r="AL1938" s="226"/>
      <c r="AM1938" s="15"/>
      <c r="AN1938" s="232" t="e">
        <f t="shared" si="672"/>
        <v>#DIV/0!</v>
      </c>
      <c r="AO1938" s="214">
        <f t="shared" si="666"/>
        <v>0</v>
      </c>
      <c r="AQ1938" s="210"/>
      <c r="AR1938" s="231"/>
      <c r="AS1938" s="15"/>
      <c r="AT1938" s="232">
        <f t="shared" si="673"/>
        <v>0</v>
      </c>
      <c r="AU1938" s="235">
        <f t="shared" si="674"/>
        <v>0</v>
      </c>
      <c r="AY1938" s="210"/>
      <c r="AZ1938" s="231"/>
      <c r="BA1938" s="15"/>
      <c r="BB1938" s="232">
        <f t="shared" si="663"/>
        <v>0</v>
      </c>
      <c r="BC1938" s="235">
        <f t="shared" si="675"/>
        <v>0</v>
      </c>
      <c r="BG1938" s="210"/>
      <c r="BH1938" s="231"/>
      <c r="BI1938" s="15"/>
      <c r="BJ1938" s="232">
        <f t="shared" si="667"/>
        <v>0</v>
      </c>
      <c r="BK1938" s="235">
        <f t="shared" si="676"/>
        <v>0</v>
      </c>
      <c r="BM1938" s="109">
        <f t="shared" si="668"/>
        <v>-2.3299311968132828</v>
      </c>
      <c r="BN1938" s="213"/>
      <c r="BR1938" s="228"/>
      <c r="BS1938" s="311"/>
      <c r="BT1938" s="3"/>
      <c r="BU1938" s="213"/>
      <c r="BV1938" s="213"/>
      <c r="BW1938" s="291"/>
    </row>
    <row r="1939" spans="1:75" x14ac:dyDescent="0.2">
      <c r="A1939" s="210"/>
      <c r="B1939" s="211"/>
      <c r="C1939" s="848" t="str">
        <f ca="1">IF(ISERR(AVERAGE(INDIRECT("B"&amp;(ROW()-INT($B$1/2))):INDIRECT("B"&amp;(ROW()+INT($B$1/2))))),"",AVERAGE(INDIRECT("B"&amp;(ROW()-INT($B$1/2))):INDIRECT("B"&amp;(ROW()+INT($B$1/2)))))</f>
        <v/>
      </c>
      <c r="D1939" s="848">
        <f t="shared" si="662"/>
        <v>0</v>
      </c>
      <c r="E1939" s="275"/>
      <c r="F1939" s="15"/>
      <c r="G1939" s="3"/>
      <c r="H1939" s="3"/>
      <c r="I1939" s="3"/>
      <c r="J1939" s="3"/>
      <c r="K1939" s="3"/>
      <c r="L1939" s="554"/>
      <c r="M1939" s="545"/>
      <c r="N1939" s="546"/>
      <c r="O1939" s="5"/>
      <c r="P1939" s="216"/>
      <c r="Q1939" s="217"/>
      <c r="R1939" s="218"/>
      <c r="S1939" s="219">
        <f t="shared" si="679"/>
        <v>0</v>
      </c>
      <c r="T1939" s="220">
        <f t="shared" si="680"/>
        <v>0</v>
      </c>
      <c r="U1939" s="214">
        <f t="shared" si="677"/>
        <v>0</v>
      </c>
      <c r="W1939" s="221"/>
      <c r="X1939" s="222"/>
      <c r="Y1939" s="222"/>
      <c r="Z1939" s="223"/>
      <c r="AA1939" s="222"/>
      <c r="AB1939" s="224"/>
      <c r="AC1939" s="225"/>
      <c r="AD1939" s="2">
        <f t="shared" si="664"/>
        <v>0</v>
      </c>
      <c r="AE1939" s="2">
        <f t="shared" si="665"/>
        <v>0</v>
      </c>
      <c r="AF1939" s="226"/>
      <c r="AG1939" s="219">
        <f t="shared" si="669"/>
        <v>0</v>
      </c>
      <c r="AH1939" s="234">
        <f t="shared" si="670"/>
        <v>0</v>
      </c>
      <c r="AI1939" s="214">
        <f t="shared" si="678"/>
        <v>0</v>
      </c>
      <c r="AK1939" s="229">
        <f t="shared" si="671"/>
        <v>0</v>
      </c>
      <c r="AL1939" s="226"/>
      <c r="AM1939" s="15"/>
      <c r="AN1939" s="232" t="e">
        <f t="shared" si="672"/>
        <v>#DIV/0!</v>
      </c>
      <c r="AO1939" s="214">
        <f t="shared" si="666"/>
        <v>0</v>
      </c>
      <c r="AQ1939" s="210"/>
      <c r="AR1939" s="231"/>
      <c r="AS1939" s="15"/>
      <c r="AT1939" s="232">
        <f t="shared" si="673"/>
        <v>0</v>
      </c>
      <c r="AU1939" s="235">
        <f t="shared" si="674"/>
        <v>0</v>
      </c>
      <c r="AY1939" s="210"/>
      <c r="AZ1939" s="231"/>
      <c r="BA1939" s="15"/>
      <c r="BB1939" s="232">
        <f t="shared" si="663"/>
        <v>0</v>
      </c>
      <c r="BC1939" s="235">
        <f t="shared" si="675"/>
        <v>0</v>
      </c>
      <c r="BG1939" s="210"/>
      <c r="BH1939" s="231"/>
      <c r="BI1939" s="15"/>
      <c r="BJ1939" s="232">
        <f t="shared" si="667"/>
        <v>0</v>
      </c>
      <c r="BK1939" s="235">
        <f t="shared" si="676"/>
        <v>0</v>
      </c>
      <c r="BM1939" s="109">
        <f t="shared" si="668"/>
        <v>-2.3317635343110195</v>
      </c>
      <c r="BN1939" s="213"/>
      <c r="BR1939" s="228"/>
      <c r="BS1939" s="311"/>
      <c r="BT1939" s="3"/>
      <c r="BU1939" s="213"/>
      <c r="BV1939" s="213"/>
      <c r="BW1939" s="291"/>
    </row>
    <row r="1940" spans="1:75" x14ac:dyDescent="0.2">
      <c r="A1940" s="210"/>
      <c r="B1940" s="211"/>
      <c r="C1940" s="848" t="str">
        <f ca="1">IF(ISERR(AVERAGE(INDIRECT("B"&amp;(ROW()-INT($B$1/2))):INDIRECT("B"&amp;(ROW()+INT($B$1/2))))),"",AVERAGE(INDIRECT("B"&amp;(ROW()-INT($B$1/2))):INDIRECT("B"&amp;(ROW()+INT($B$1/2)))))</f>
        <v/>
      </c>
      <c r="D1940" s="848">
        <f t="shared" si="662"/>
        <v>0</v>
      </c>
      <c r="E1940" s="275"/>
      <c r="F1940" s="15"/>
      <c r="G1940" s="3"/>
      <c r="H1940" s="3"/>
      <c r="I1940" s="3"/>
      <c r="J1940" s="3"/>
      <c r="K1940" s="3"/>
      <c r="L1940" s="554"/>
      <c r="M1940" s="545"/>
      <c r="N1940" s="546"/>
      <c r="O1940" s="5"/>
      <c r="P1940" s="216"/>
      <c r="Q1940" s="217"/>
      <c r="R1940" s="218"/>
      <c r="S1940" s="219">
        <f t="shared" si="679"/>
        <v>0</v>
      </c>
      <c r="T1940" s="220">
        <f t="shared" si="680"/>
        <v>0</v>
      </c>
      <c r="U1940" s="214">
        <f t="shared" si="677"/>
        <v>0</v>
      </c>
      <c r="W1940" s="221"/>
      <c r="X1940" s="222"/>
      <c r="Y1940" s="222"/>
      <c r="Z1940" s="223"/>
      <c r="AA1940" s="222"/>
      <c r="AB1940" s="224"/>
      <c r="AC1940" s="225"/>
      <c r="AD1940" s="2">
        <f t="shared" si="664"/>
        <v>0</v>
      </c>
      <c r="AE1940" s="2">
        <f t="shared" si="665"/>
        <v>0</v>
      </c>
      <c r="AF1940" s="226"/>
      <c r="AG1940" s="219">
        <f t="shared" si="669"/>
        <v>0</v>
      </c>
      <c r="AH1940" s="234">
        <f t="shared" si="670"/>
        <v>0</v>
      </c>
      <c r="AI1940" s="214">
        <f t="shared" si="678"/>
        <v>0</v>
      </c>
      <c r="AK1940" s="229">
        <f t="shared" si="671"/>
        <v>0</v>
      </c>
      <c r="AL1940" s="226"/>
      <c r="AM1940" s="15"/>
      <c r="AN1940" s="232" t="e">
        <f t="shared" si="672"/>
        <v>#DIV/0!</v>
      </c>
      <c r="AO1940" s="214">
        <f t="shared" si="666"/>
        <v>0</v>
      </c>
      <c r="AQ1940" s="210"/>
      <c r="AR1940" s="231"/>
      <c r="AS1940" s="15"/>
      <c r="AT1940" s="232">
        <f t="shared" si="673"/>
        <v>0</v>
      </c>
      <c r="AU1940" s="235">
        <f t="shared" si="674"/>
        <v>0</v>
      </c>
      <c r="AY1940" s="210"/>
      <c r="AZ1940" s="231"/>
      <c r="BA1940" s="15"/>
      <c r="BB1940" s="232">
        <f t="shared" si="663"/>
        <v>0</v>
      </c>
      <c r="BC1940" s="235">
        <f t="shared" si="675"/>
        <v>0</v>
      </c>
      <c r="BG1940" s="210"/>
      <c r="BH1940" s="231"/>
      <c r="BI1940" s="15"/>
      <c r="BJ1940" s="232">
        <f t="shared" si="667"/>
        <v>0</v>
      </c>
      <c r="BK1940" s="235">
        <f t="shared" si="676"/>
        <v>0</v>
      </c>
      <c r="BM1940" s="109">
        <f t="shared" si="668"/>
        <v>-2.3335958718087562</v>
      </c>
      <c r="BN1940" s="213"/>
      <c r="BR1940" s="228"/>
      <c r="BS1940" s="311"/>
      <c r="BT1940" s="3"/>
      <c r="BU1940" s="213"/>
      <c r="BV1940" s="213"/>
      <c r="BW1940" s="291"/>
    </row>
    <row r="1941" spans="1:75" x14ac:dyDescent="0.2">
      <c r="A1941" s="210"/>
      <c r="B1941" s="211"/>
      <c r="C1941" s="848" t="str">
        <f ca="1">IF(ISERR(AVERAGE(INDIRECT("B"&amp;(ROW()-INT($B$1/2))):INDIRECT("B"&amp;(ROW()+INT($B$1/2))))),"",AVERAGE(INDIRECT("B"&amp;(ROW()-INT($B$1/2))):INDIRECT("B"&amp;(ROW()+INT($B$1/2)))))</f>
        <v/>
      </c>
      <c r="D1941" s="848">
        <f t="shared" si="662"/>
        <v>0</v>
      </c>
      <c r="E1941" s="275"/>
      <c r="F1941" s="15"/>
      <c r="G1941" s="3"/>
      <c r="H1941" s="3"/>
      <c r="I1941" s="3"/>
      <c r="J1941" s="3"/>
      <c r="K1941" s="3"/>
      <c r="L1941" s="554"/>
      <c r="M1941" s="545"/>
      <c r="N1941" s="546"/>
      <c r="O1941" s="5"/>
      <c r="P1941" s="216"/>
      <c r="Q1941" s="217"/>
      <c r="R1941" s="218"/>
      <c r="S1941" s="219">
        <f t="shared" si="679"/>
        <v>0</v>
      </c>
      <c r="T1941" s="220">
        <f t="shared" si="680"/>
        <v>0</v>
      </c>
      <c r="U1941" s="214">
        <f t="shared" si="677"/>
        <v>0</v>
      </c>
      <c r="W1941" s="221"/>
      <c r="X1941" s="222"/>
      <c r="Y1941" s="222"/>
      <c r="Z1941" s="223"/>
      <c r="AA1941" s="222"/>
      <c r="AB1941" s="224"/>
      <c r="AC1941" s="225"/>
      <c r="AD1941" s="2">
        <f t="shared" si="664"/>
        <v>0</v>
      </c>
      <c r="AE1941" s="2">
        <f t="shared" si="665"/>
        <v>0</v>
      </c>
      <c r="AF1941" s="226"/>
      <c r="AG1941" s="219">
        <f t="shared" si="669"/>
        <v>0</v>
      </c>
      <c r="AH1941" s="234">
        <f t="shared" si="670"/>
        <v>0</v>
      </c>
      <c r="AI1941" s="214">
        <f t="shared" si="678"/>
        <v>0</v>
      </c>
      <c r="AK1941" s="229">
        <f t="shared" si="671"/>
        <v>0</v>
      </c>
      <c r="AL1941" s="226"/>
      <c r="AM1941" s="15"/>
      <c r="AN1941" s="232" t="e">
        <f t="shared" si="672"/>
        <v>#DIV/0!</v>
      </c>
      <c r="AO1941" s="214">
        <f t="shared" si="666"/>
        <v>0</v>
      </c>
      <c r="AQ1941" s="210"/>
      <c r="AR1941" s="231"/>
      <c r="AS1941" s="15"/>
      <c r="AT1941" s="232">
        <f t="shared" si="673"/>
        <v>0</v>
      </c>
      <c r="AU1941" s="235">
        <f t="shared" si="674"/>
        <v>0</v>
      </c>
      <c r="AY1941" s="210"/>
      <c r="AZ1941" s="231"/>
      <c r="BA1941" s="15"/>
      <c r="BB1941" s="232">
        <f t="shared" si="663"/>
        <v>0</v>
      </c>
      <c r="BC1941" s="235">
        <f t="shared" si="675"/>
        <v>0</v>
      </c>
      <c r="BG1941" s="210"/>
      <c r="BH1941" s="231"/>
      <c r="BI1941" s="15"/>
      <c r="BJ1941" s="232">
        <f t="shared" si="667"/>
        <v>0</v>
      </c>
      <c r="BK1941" s="235">
        <f t="shared" si="676"/>
        <v>0</v>
      </c>
      <c r="BM1941" s="109">
        <f t="shared" si="668"/>
        <v>-2.3354282093064929</v>
      </c>
      <c r="BN1941" s="213"/>
      <c r="BR1941" s="228"/>
      <c r="BS1941" s="311"/>
      <c r="BT1941" s="3"/>
      <c r="BU1941" s="213"/>
      <c r="BV1941" s="213"/>
      <c r="BW1941" s="291"/>
    </row>
    <row r="1942" spans="1:75" x14ac:dyDescent="0.2">
      <c r="A1942" s="210"/>
      <c r="B1942" s="211"/>
      <c r="C1942" s="848" t="str">
        <f ca="1">IF(ISERR(AVERAGE(INDIRECT("B"&amp;(ROW()-INT($B$1/2))):INDIRECT("B"&amp;(ROW()+INT($B$1/2))))),"",AVERAGE(INDIRECT("B"&amp;(ROW()-INT($B$1/2))):INDIRECT("B"&amp;(ROW()+INT($B$1/2)))))</f>
        <v/>
      </c>
      <c r="D1942" s="848">
        <f t="shared" si="662"/>
        <v>0</v>
      </c>
      <c r="E1942" s="275"/>
      <c r="F1942" s="15"/>
      <c r="G1942" s="3"/>
      <c r="H1942" s="3"/>
      <c r="I1942" s="3"/>
      <c r="J1942" s="3"/>
      <c r="K1942" s="3"/>
      <c r="L1942" s="554"/>
      <c r="M1942" s="545"/>
      <c r="N1942" s="546"/>
      <c r="O1942" s="5"/>
      <c r="P1942" s="216"/>
      <c r="Q1942" s="217"/>
      <c r="R1942" s="218"/>
      <c r="S1942" s="219">
        <f t="shared" si="679"/>
        <v>0</v>
      </c>
      <c r="T1942" s="220">
        <f t="shared" si="680"/>
        <v>0</v>
      </c>
      <c r="U1942" s="214">
        <f t="shared" si="677"/>
        <v>0</v>
      </c>
      <c r="W1942" s="221"/>
      <c r="X1942" s="222"/>
      <c r="Y1942" s="222"/>
      <c r="Z1942" s="223"/>
      <c r="AA1942" s="222"/>
      <c r="AB1942" s="224"/>
      <c r="AC1942" s="225"/>
      <c r="AD1942" s="2">
        <f t="shared" si="664"/>
        <v>0</v>
      </c>
      <c r="AE1942" s="2">
        <f t="shared" si="665"/>
        <v>0</v>
      </c>
      <c r="AF1942" s="226"/>
      <c r="AG1942" s="219">
        <f t="shared" si="669"/>
        <v>0</v>
      </c>
      <c r="AH1942" s="234">
        <f t="shared" si="670"/>
        <v>0</v>
      </c>
      <c r="AI1942" s="214">
        <f t="shared" si="678"/>
        <v>0</v>
      </c>
      <c r="AK1942" s="229">
        <f t="shared" si="671"/>
        <v>0</v>
      </c>
      <c r="AL1942" s="226"/>
      <c r="AM1942" s="15"/>
      <c r="AN1942" s="232" t="e">
        <f t="shared" si="672"/>
        <v>#DIV/0!</v>
      </c>
      <c r="AO1942" s="214">
        <f t="shared" si="666"/>
        <v>0</v>
      </c>
      <c r="AQ1942" s="210"/>
      <c r="AR1942" s="231"/>
      <c r="AS1942" s="15"/>
      <c r="AT1942" s="232">
        <f t="shared" si="673"/>
        <v>0</v>
      </c>
      <c r="AU1942" s="235">
        <f t="shared" si="674"/>
        <v>0</v>
      </c>
      <c r="AY1942" s="210"/>
      <c r="AZ1942" s="231"/>
      <c r="BA1942" s="15"/>
      <c r="BB1942" s="232">
        <f t="shared" si="663"/>
        <v>0</v>
      </c>
      <c r="BC1942" s="235">
        <f t="shared" si="675"/>
        <v>0</v>
      </c>
      <c r="BG1942" s="210"/>
      <c r="BH1942" s="231"/>
      <c r="BI1942" s="15"/>
      <c r="BJ1942" s="232">
        <f t="shared" si="667"/>
        <v>0</v>
      </c>
      <c r="BK1942" s="235">
        <f t="shared" si="676"/>
        <v>0</v>
      </c>
      <c r="BM1942" s="109">
        <f t="shared" si="668"/>
        <v>-2.3372605468042296</v>
      </c>
      <c r="BN1942" s="213"/>
      <c r="BR1942" s="228"/>
      <c r="BS1942" s="311"/>
      <c r="BT1942" s="3"/>
      <c r="BU1942" s="213"/>
      <c r="BV1942" s="213"/>
      <c r="BW1942" s="291"/>
    </row>
    <row r="1943" spans="1:75" x14ac:dyDescent="0.2">
      <c r="A1943" s="210"/>
      <c r="B1943" s="211"/>
      <c r="C1943" s="848" t="str">
        <f ca="1">IF(ISERR(AVERAGE(INDIRECT("B"&amp;(ROW()-INT($B$1/2))):INDIRECT("B"&amp;(ROW()+INT($B$1/2))))),"",AVERAGE(INDIRECT("B"&amp;(ROW()-INT($B$1/2))):INDIRECT("B"&amp;(ROW()+INT($B$1/2)))))</f>
        <v/>
      </c>
      <c r="D1943" s="848">
        <f t="shared" si="662"/>
        <v>0</v>
      </c>
      <c r="E1943" s="275"/>
      <c r="F1943" s="15"/>
      <c r="G1943" s="3"/>
      <c r="H1943" s="3"/>
      <c r="I1943" s="3"/>
      <c r="J1943" s="3"/>
      <c r="K1943" s="3"/>
      <c r="L1943" s="554"/>
      <c r="M1943" s="545"/>
      <c r="N1943" s="546"/>
      <c r="O1943" s="5"/>
      <c r="P1943" s="216"/>
      <c r="Q1943" s="217"/>
      <c r="R1943" s="218"/>
      <c r="S1943" s="219">
        <f t="shared" si="679"/>
        <v>0</v>
      </c>
      <c r="T1943" s="220">
        <f t="shared" si="680"/>
        <v>0</v>
      </c>
      <c r="U1943" s="214">
        <f t="shared" si="677"/>
        <v>0</v>
      </c>
      <c r="W1943" s="221"/>
      <c r="X1943" s="222"/>
      <c r="Y1943" s="222"/>
      <c r="Z1943" s="223"/>
      <c r="AA1943" s="222"/>
      <c r="AB1943" s="224"/>
      <c r="AC1943" s="225"/>
      <c r="AD1943" s="2">
        <f t="shared" si="664"/>
        <v>0</v>
      </c>
      <c r="AE1943" s="2">
        <f t="shared" si="665"/>
        <v>0</v>
      </c>
      <c r="AF1943" s="226"/>
      <c r="AG1943" s="219">
        <f t="shared" si="669"/>
        <v>0</v>
      </c>
      <c r="AH1943" s="234">
        <f t="shared" si="670"/>
        <v>0</v>
      </c>
      <c r="AI1943" s="214">
        <f t="shared" si="678"/>
        <v>0</v>
      </c>
      <c r="AK1943" s="229">
        <f t="shared" si="671"/>
        <v>0</v>
      </c>
      <c r="AL1943" s="226"/>
      <c r="AM1943" s="15"/>
      <c r="AN1943" s="232" t="e">
        <f t="shared" si="672"/>
        <v>#DIV/0!</v>
      </c>
      <c r="AO1943" s="214">
        <f t="shared" si="666"/>
        <v>0</v>
      </c>
      <c r="AQ1943" s="210"/>
      <c r="AR1943" s="231"/>
      <c r="AS1943" s="15"/>
      <c r="AT1943" s="232">
        <f t="shared" si="673"/>
        <v>0</v>
      </c>
      <c r="AU1943" s="235">
        <f t="shared" si="674"/>
        <v>0</v>
      </c>
      <c r="AY1943" s="210"/>
      <c r="AZ1943" s="231"/>
      <c r="BA1943" s="15"/>
      <c r="BB1943" s="232">
        <f t="shared" si="663"/>
        <v>0</v>
      </c>
      <c r="BC1943" s="235">
        <f t="shared" si="675"/>
        <v>0</v>
      </c>
      <c r="BG1943" s="210"/>
      <c r="BH1943" s="231"/>
      <c r="BI1943" s="15"/>
      <c r="BJ1943" s="232">
        <f t="shared" si="667"/>
        <v>0</v>
      </c>
      <c r="BK1943" s="235">
        <f t="shared" si="676"/>
        <v>0</v>
      </c>
      <c r="BM1943" s="109">
        <f t="shared" si="668"/>
        <v>-2.3390928843019663</v>
      </c>
      <c r="BN1943" s="213"/>
      <c r="BR1943" s="228"/>
      <c r="BS1943" s="311"/>
      <c r="BT1943" s="3"/>
      <c r="BU1943" s="213"/>
      <c r="BV1943" s="213"/>
      <c r="BW1943" s="291"/>
    </row>
    <row r="1944" spans="1:75" x14ac:dyDescent="0.2">
      <c r="A1944" s="210"/>
      <c r="B1944" s="211"/>
      <c r="C1944" s="848" t="str">
        <f ca="1">IF(ISERR(AVERAGE(INDIRECT("B"&amp;(ROW()-INT($B$1/2))):INDIRECT("B"&amp;(ROW()+INT($B$1/2))))),"",AVERAGE(INDIRECT("B"&amp;(ROW()-INT($B$1/2))):INDIRECT("B"&amp;(ROW()+INT($B$1/2)))))</f>
        <v/>
      </c>
      <c r="D1944" s="848">
        <f t="shared" si="662"/>
        <v>0</v>
      </c>
      <c r="E1944" s="275"/>
      <c r="F1944" s="15"/>
      <c r="G1944" s="3"/>
      <c r="H1944" s="3"/>
      <c r="I1944" s="3"/>
      <c r="J1944" s="3"/>
      <c r="K1944" s="3"/>
      <c r="L1944" s="554"/>
      <c r="M1944" s="545"/>
      <c r="N1944" s="546"/>
      <c r="O1944" s="5"/>
      <c r="P1944" s="216"/>
      <c r="Q1944" s="217"/>
      <c r="R1944" s="218"/>
      <c r="S1944" s="219">
        <f t="shared" si="679"/>
        <v>0</v>
      </c>
      <c r="T1944" s="220">
        <f t="shared" si="680"/>
        <v>0</v>
      </c>
      <c r="U1944" s="214">
        <f t="shared" si="677"/>
        <v>0</v>
      </c>
      <c r="W1944" s="221"/>
      <c r="X1944" s="222"/>
      <c r="Y1944" s="222"/>
      <c r="Z1944" s="223"/>
      <c r="AA1944" s="222"/>
      <c r="AB1944" s="224"/>
      <c r="AC1944" s="225"/>
      <c r="AD1944" s="2">
        <f t="shared" si="664"/>
        <v>0</v>
      </c>
      <c r="AE1944" s="2">
        <f t="shared" si="665"/>
        <v>0</v>
      </c>
      <c r="AF1944" s="226"/>
      <c r="AG1944" s="219">
        <f t="shared" si="669"/>
        <v>0</v>
      </c>
      <c r="AH1944" s="234">
        <f t="shared" si="670"/>
        <v>0</v>
      </c>
      <c r="AI1944" s="214">
        <f t="shared" si="678"/>
        <v>0</v>
      </c>
      <c r="AK1944" s="229">
        <f t="shared" si="671"/>
        <v>0</v>
      </c>
      <c r="AL1944" s="226"/>
      <c r="AM1944" s="15"/>
      <c r="AN1944" s="232" t="e">
        <f t="shared" si="672"/>
        <v>#DIV/0!</v>
      </c>
      <c r="AO1944" s="214">
        <f t="shared" si="666"/>
        <v>0</v>
      </c>
      <c r="AQ1944" s="210"/>
      <c r="AR1944" s="231"/>
      <c r="AS1944" s="15"/>
      <c r="AT1944" s="232">
        <f t="shared" si="673"/>
        <v>0</v>
      </c>
      <c r="AU1944" s="235">
        <f t="shared" si="674"/>
        <v>0</v>
      </c>
      <c r="AY1944" s="210"/>
      <c r="AZ1944" s="231"/>
      <c r="BA1944" s="15"/>
      <c r="BB1944" s="232">
        <f t="shared" si="663"/>
        <v>0</v>
      </c>
      <c r="BC1944" s="235">
        <f t="shared" si="675"/>
        <v>0</v>
      </c>
      <c r="BG1944" s="210"/>
      <c r="BH1944" s="231"/>
      <c r="BI1944" s="15"/>
      <c r="BJ1944" s="232">
        <f t="shared" si="667"/>
        <v>0</v>
      </c>
      <c r="BK1944" s="235">
        <f t="shared" si="676"/>
        <v>0</v>
      </c>
      <c r="BM1944" s="109">
        <f t="shared" si="668"/>
        <v>-2.340925221799703</v>
      </c>
      <c r="BN1944" s="213"/>
      <c r="BR1944" s="228"/>
      <c r="BS1944" s="311"/>
      <c r="BT1944" s="3"/>
      <c r="BU1944" s="213"/>
      <c r="BV1944" s="213"/>
      <c r="BW1944" s="291"/>
    </row>
    <row r="1945" spans="1:75" x14ac:dyDescent="0.2">
      <c r="A1945" s="210"/>
      <c r="B1945" s="211"/>
      <c r="C1945" s="848" t="str">
        <f ca="1">IF(ISERR(AVERAGE(INDIRECT("B"&amp;(ROW()-INT($B$1/2))):INDIRECT("B"&amp;(ROW()+INT($B$1/2))))),"",AVERAGE(INDIRECT("B"&amp;(ROW()-INT($B$1/2))):INDIRECT("B"&amp;(ROW()+INT($B$1/2)))))</f>
        <v/>
      </c>
      <c r="D1945" s="848">
        <f t="shared" si="662"/>
        <v>0</v>
      </c>
      <c r="E1945" s="275"/>
      <c r="F1945" s="15"/>
      <c r="G1945" s="3"/>
      <c r="H1945" s="3"/>
      <c r="I1945" s="3"/>
      <c r="J1945" s="3"/>
      <c r="K1945" s="3"/>
      <c r="L1945" s="554"/>
      <c r="M1945" s="545"/>
      <c r="N1945" s="546"/>
      <c r="O1945" s="5"/>
      <c r="P1945" s="216"/>
      <c r="Q1945" s="217"/>
      <c r="R1945" s="218"/>
      <c r="S1945" s="219">
        <f t="shared" si="679"/>
        <v>0</v>
      </c>
      <c r="T1945" s="220">
        <f t="shared" si="680"/>
        <v>0</v>
      </c>
      <c r="U1945" s="214">
        <f t="shared" si="677"/>
        <v>0</v>
      </c>
      <c r="W1945" s="221"/>
      <c r="X1945" s="222"/>
      <c r="Y1945" s="222"/>
      <c r="Z1945" s="223"/>
      <c r="AA1945" s="222"/>
      <c r="AB1945" s="224"/>
      <c r="AC1945" s="225"/>
      <c r="AD1945" s="2">
        <f t="shared" si="664"/>
        <v>0</v>
      </c>
      <c r="AE1945" s="2">
        <f t="shared" si="665"/>
        <v>0</v>
      </c>
      <c r="AF1945" s="226"/>
      <c r="AG1945" s="219">
        <f t="shared" si="669"/>
        <v>0</v>
      </c>
      <c r="AH1945" s="234">
        <f t="shared" si="670"/>
        <v>0</v>
      </c>
      <c r="AI1945" s="214">
        <f t="shared" si="678"/>
        <v>0</v>
      </c>
      <c r="AK1945" s="229">
        <f t="shared" si="671"/>
        <v>0</v>
      </c>
      <c r="AL1945" s="226"/>
      <c r="AM1945" s="15"/>
      <c r="AN1945" s="232" t="e">
        <f t="shared" si="672"/>
        <v>#DIV/0!</v>
      </c>
      <c r="AO1945" s="214">
        <f t="shared" si="666"/>
        <v>0</v>
      </c>
      <c r="AQ1945" s="210"/>
      <c r="AR1945" s="231"/>
      <c r="AS1945" s="15"/>
      <c r="AT1945" s="232">
        <f t="shared" si="673"/>
        <v>0</v>
      </c>
      <c r="AU1945" s="235">
        <f t="shared" si="674"/>
        <v>0</v>
      </c>
      <c r="AY1945" s="210"/>
      <c r="AZ1945" s="231"/>
      <c r="BA1945" s="15"/>
      <c r="BB1945" s="232">
        <f t="shared" si="663"/>
        <v>0</v>
      </c>
      <c r="BC1945" s="235">
        <f t="shared" si="675"/>
        <v>0</v>
      </c>
      <c r="BG1945" s="210"/>
      <c r="BH1945" s="231"/>
      <c r="BI1945" s="15"/>
      <c r="BJ1945" s="232">
        <f t="shared" si="667"/>
        <v>0</v>
      </c>
      <c r="BK1945" s="235">
        <f t="shared" si="676"/>
        <v>0</v>
      </c>
      <c r="BM1945" s="109">
        <f t="shared" si="668"/>
        <v>-2.3427575592974397</v>
      </c>
      <c r="BN1945" s="213"/>
      <c r="BR1945" s="228"/>
      <c r="BS1945" s="311"/>
      <c r="BT1945" s="3"/>
      <c r="BU1945" s="213"/>
      <c r="BV1945" s="213"/>
      <c r="BW1945" s="291"/>
    </row>
    <row r="1946" spans="1:75" x14ac:dyDescent="0.2">
      <c r="A1946" s="210"/>
      <c r="B1946" s="211"/>
      <c r="C1946" s="848" t="str">
        <f ca="1">IF(ISERR(AVERAGE(INDIRECT("B"&amp;(ROW()-INT($B$1/2))):INDIRECT("B"&amp;(ROW()+INT($B$1/2))))),"",AVERAGE(INDIRECT("B"&amp;(ROW()-INT($B$1/2))):INDIRECT("B"&amp;(ROW()+INT($B$1/2)))))</f>
        <v/>
      </c>
      <c r="D1946" s="848">
        <f t="shared" si="662"/>
        <v>0</v>
      </c>
      <c r="E1946" s="275"/>
      <c r="F1946" s="15"/>
      <c r="G1946" s="3"/>
      <c r="H1946" s="3"/>
      <c r="I1946" s="3"/>
      <c r="J1946" s="3"/>
      <c r="K1946" s="3"/>
      <c r="L1946" s="554"/>
      <c r="M1946" s="545"/>
      <c r="N1946" s="546"/>
      <c r="O1946" s="5"/>
      <c r="P1946" s="216"/>
      <c r="Q1946" s="217"/>
      <c r="R1946" s="218"/>
      <c r="S1946" s="219">
        <f t="shared" si="679"/>
        <v>0</v>
      </c>
      <c r="T1946" s="220">
        <f t="shared" si="680"/>
        <v>0</v>
      </c>
      <c r="U1946" s="214">
        <f t="shared" si="677"/>
        <v>0</v>
      </c>
      <c r="W1946" s="221"/>
      <c r="X1946" s="222"/>
      <c r="Y1946" s="222"/>
      <c r="Z1946" s="223"/>
      <c r="AA1946" s="222"/>
      <c r="AB1946" s="224"/>
      <c r="AC1946" s="225"/>
      <c r="AD1946" s="2">
        <f t="shared" si="664"/>
        <v>0</v>
      </c>
      <c r="AE1946" s="2">
        <f t="shared" si="665"/>
        <v>0</v>
      </c>
      <c r="AF1946" s="226"/>
      <c r="AG1946" s="219">
        <f t="shared" si="669"/>
        <v>0</v>
      </c>
      <c r="AH1946" s="234">
        <f t="shared" si="670"/>
        <v>0</v>
      </c>
      <c r="AI1946" s="214">
        <f t="shared" si="678"/>
        <v>0</v>
      </c>
      <c r="AK1946" s="229">
        <f t="shared" si="671"/>
        <v>0</v>
      </c>
      <c r="AL1946" s="226"/>
      <c r="AM1946" s="15"/>
      <c r="AN1946" s="232" t="e">
        <f t="shared" si="672"/>
        <v>#DIV/0!</v>
      </c>
      <c r="AO1946" s="214">
        <f t="shared" si="666"/>
        <v>0</v>
      </c>
      <c r="AQ1946" s="210"/>
      <c r="AR1946" s="231"/>
      <c r="AS1946" s="15"/>
      <c r="AT1946" s="232">
        <f t="shared" si="673"/>
        <v>0</v>
      </c>
      <c r="AU1946" s="235">
        <f t="shared" si="674"/>
        <v>0</v>
      </c>
      <c r="AY1946" s="210"/>
      <c r="AZ1946" s="231"/>
      <c r="BA1946" s="15"/>
      <c r="BB1946" s="232">
        <f t="shared" si="663"/>
        <v>0</v>
      </c>
      <c r="BC1946" s="235">
        <f t="shared" si="675"/>
        <v>0</v>
      </c>
      <c r="BG1946" s="210"/>
      <c r="BH1946" s="231"/>
      <c r="BI1946" s="15"/>
      <c r="BJ1946" s="232">
        <f t="shared" si="667"/>
        <v>0</v>
      </c>
      <c r="BK1946" s="235">
        <f t="shared" si="676"/>
        <v>0</v>
      </c>
      <c r="BM1946" s="109">
        <f t="shared" si="668"/>
        <v>-2.3445898967951764</v>
      </c>
      <c r="BN1946" s="213"/>
      <c r="BR1946" s="228"/>
      <c r="BS1946" s="311"/>
      <c r="BT1946" s="3"/>
      <c r="BU1946" s="213"/>
      <c r="BV1946" s="213"/>
      <c r="BW1946" s="291"/>
    </row>
    <row r="1947" spans="1:75" x14ac:dyDescent="0.2">
      <c r="A1947" s="210"/>
      <c r="B1947" s="211"/>
      <c r="C1947" s="848" t="str">
        <f ca="1">IF(ISERR(AVERAGE(INDIRECT("B"&amp;(ROW()-INT($B$1/2))):INDIRECT("B"&amp;(ROW()+INT($B$1/2))))),"",AVERAGE(INDIRECT("B"&amp;(ROW()-INT($B$1/2))):INDIRECT("B"&amp;(ROW()+INT($B$1/2)))))</f>
        <v/>
      </c>
      <c r="D1947" s="848">
        <f t="shared" si="662"/>
        <v>0</v>
      </c>
      <c r="E1947" s="275"/>
      <c r="F1947" s="15"/>
      <c r="G1947" s="3"/>
      <c r="H1947" s="3"/>
      <c r="I1947" s="3"/>
      <c r="J1947" s="3"/>
      <c r="K1947" s="3"/>
      <c r="L1947" s="554"/>
      <c r="M1947" s="545"/>
      <c r="N1947" s="546"/>
      <c r="O1947" s="5"/>
      <c r="P1947" s="216"/>
      <c r="Q1947" s="217"/>
      <c r="R1947" s="218"/>
      <c r="S1947" s="219">
        <f t="shared" si="679"/>
        <v>0</v>
      </c>
      <c r="T1947" s="220">
        <f t="shared" si="680"/>
        <v>0</v>
      </c>
      <c r="U1947" s="214">
        <f t="shared" si="677"/>
        <v>0</v>
      </c>
      <c r="W1947" s="221"/>
      <c r="X1947" s="222"/>
      <c r="Y1947" s="222"/>
      <c r="Z1947" s="223"/>
      <c r="AA1947" s="222"/>
      <c r="AB1947" s="224"/>
      <c r="AC1947" s="225"/>
      <c r="AD1947" s="2">
        <f t="shared" si="664"/>
        <v>0</v>
      </c>
      <c r="AE1947" s="2">
        <f t="shared" si="665"/>
        <v>0</v>
      </c>
      <c r="AF1947" s="226"/>
      <c r="AG1947" s="219">
        <f t="shared" si="669"/>
        <v>0</v>
      </c>
      <c r="AH1947" s="234">
        <f t="shared" si="670"/>
        <v>0</v>
      </c>
      <c r="AI1947" s="214">
        <f t="shared" si="678"/>
        <v>0</v>
      </c>
      <c r="AK1947" s="229">
        <f t="shared" si="671"/>
        <v>0</v>
      </c>
      <c r="AL1947" s="226"/>
      <c r="AM1947" s="15"/>
      <c r="AN1947" s="232" t="e">
        <f t="shared" si="672"/>
        <v>#DIV/0!</v>
      </c>
      <c r="AO1947" s="214">
        <f t="shared" si="666"/>
        <v>0</v>
      </c>
      <c r="AQ1947" s="210"/>
      <c r="AR1947" s="231"/>
      <c r="AS1947" s="15"/>
      <c r="AT1947" s="232">
        <f t="shared" si="673"/>
        <v>0</v>
      </c>
      <c r="AU1947" s="235">
        <f t="shared" si="674"/>
        <v>0</v>
      </c>
      <c r="AY1947" s="210"/>
      <c r="AZ1947" s="231"/>
      <c r="BA1947" s="15"/>
      <c r="BB1947" s="232">
        <f t="shared" si="663"/>
        <v>0</v>
      </c>
      <c r="BC1947" s="235">
        <f t="shared" si="675"/>
        <v>0</v>
      </c>
      <c r="BG1947" s="210"/>
      <c r="BH1947" s="231"/>
      <c r="BI1947" s="15"/>
      <c r="BJ1947" s="232">
        <f t="shared" si="667"/>
        <v>0</v>
      </c>
      <c r="BK1947" s="235">
        <f t="shared" si="676"/>
        <v>0</v>
      </c>
      <c r="BM1947" s="109">
        <f t="shared" si="668"/>
        <v>-2.3464222342929131</v>
      </c>
      <c r="BN1947" s="213"/>
      <c r="BR1947" s="228"/>
      <c r="BS1947" s="311"/>
      <c r="BT1947" s="3"/>
      <c r="BU1947" s="213"/>
      <c r="BV1947" s="213"/>
      <c r="BW1947" s="291"/>
    </row>
    <row r="1948" spans="1:75" x14ac:dyDescent="0.2">
      <c r="A1948" s="210"/>
      <c r="B1948" s="211"/>
      <c r="C1948" s="848" t="str">
        <f ca="1">IF(ISERR(AVERAGE(INDIRECT("B"&amp;(ROW()-INT($B$1/2))):INDIRECT("B"&amp;(ROW()+INT($B$1/2))))),"",AVERAGE(INDIRECT("B"&amp;(ROW()-INT($B$1/2))):INDIRECT("B"&amp;(ROW()+INT($B$1/2)))))</f>
        <v/>
      </c>
      <c r="D1948" s="848">
        <f t="shared" si="662"/>
        <v>0</v>
      </c>
      <c r="E1948" s="275"/>
      <c r="F1948" s="15"/>
      <c r="G1948" s="3"/>
      <c r="H1948" s="3"/>
      <c r="I1948" s="3"/>
      <c r="J1948" s="3"/>
      <c r="K1948" s="3"/>
      <c r="L1948" s="554"/>
      <c r="M1948" s="545"/>
      <c r="N1948" s="546"/>
      <c r="O1948" s="5"/>
      <c r="P1948" s="216"/>
      <c r="Q1948" s="217"/>
      <c r="R1948" s="218"/>
      <c r="S1948" s="219">
        <f t="shared" si="679"/>
        <v>0</v>
      </c>
      <c r="T1948" s="220">
        <f t="shared" si="680"/>
        <v>0</v>
      </c>
      <c r="U1948" s="214">
        <f t="shared" si="677"/>
        <v>0</v>
      </c>
      <c r="W1948" s="221"/>
      <c r="X1948" s="222"/>
      <c r="Y1948" s="222"/>
      <c r="Z1948" s="223"/>
      <c r="AA1948" s="222"/>
      <c r="AB1948" s="224"/>
      <c r="AC1948" s="225"/>
      <c r="AD1948" s="2">
        <f t="shared" si="664"/>
        <v>0</v>
      </c>
      <c r="AE1948" s="2">
        <f t="shared" si="665"/>
        <v>0</v>
      </c>
      <c r="AF1948" s="226"/>
      <c r="AG1948" s="219">
        <f t="shared" si="669"/>
        <v>0</v>
      </c>
      <c r="AH1948" s="234">
        <f t="shared" si="670"/>
        <v>0</v>
      </c>
      <c r="AI1948" s="214">
        <f t="shared" si="678"/>
        <v>0</v>
      </c>
      <c r="AK1948" s="229">
        <f t="shared" si="671"/>
        <v>0</v>
      </c>
      <c r="AL1948" s="226"/>
      <c r="AM1948" s="15"/>
      <c r="AN1948" s="232" t="e">
        <f t="shared" si="672"/>
        <v>#DIV/0!</v>
      </c>
      <c r="AO1948" s="214">
        <f t="shared" si="666"/>
        <v>0</v>
      </c>
      <c r="AQ1948" s="210"/>
      <c r="AR1948" s="231"/>
      <c r="AS1948" s="15"/>
      <c r="AT1948" s="232">
        <f t="shared" si="673"/>
        <v>0</v>
      </c>
      <c r="AU1948" s="235">
        <f t="shared" si="674"/>
        <v>0</v>
      </c>
      <c r="AY1948" s="210"/>
      <c r="AZ1948" s="231"/>
      <c r="BA1948" s="15"/>
      <c r="BB1948" s="232">
        <f t="shared" si="663"/>
        <v>0</v>
      </c>
      <c r="BC1948" s="235">
        <f t="shared" si="675"/>
        <v>0</v>
      </c>
      <c r="BG1948" s="210"/>
      <c r="BH1948" s="231"/>
      <c r="BI1948" s="15"/>
      <c r="BJ1948" s="232">
        <f t="shared" si="667"/>
        <v>0</v>
      </c>
      <c r="BK1948" s="235">
        <f t="shared" si="676"/>
        <v>0</v>
      </c>
      <c r="BM1948" s="109">
        <f t="shared" si="668"/>
        <v>-2.3482545717906498</v>
      </c>
      <c r="BN1948" s="213"/>
      <c r="BR1948" s="228"/>
      <c r="BS1948" s="311"/>
      <c r="BT1948" s="3"/>
      <c r="BU1948" s="213"/>
      <c r="BV1948" s="213"/>
      <c r="BW1948" s="291"/>
    </row>
    <row r="1949" spans="1:75" x14ac:dyDescent="0.2">
      <c r="A1949" s="210"/>
      <c r="B1949" s="211"/>
      <c r="C1949" s="848" t="str">
        <f ca="1">IF(ISERR(AVERAGE(INDIRECT("B"&amp;(ROW()-INT($B$1/2))):INDIRECT("B"&amp;(ROW()+INT($B$1/2))))),"",AVERAGE(INDIRECT("B"&amp;(ROW()-INT($B$1/2))):INDIRECT("B"&amp;(ROW()+INT($B$1/2)))))</f>
        <v/>
      </c>
      <c r="D1949" s="848">
        <f t="shared" si="662"/>
        <v>0</v>
      </c>
      <c r="E1949" s="275"/>
      <c r="F1949" s="15"/>
      <c r="G1949" s="3"/>
      <c r="H1949" s="3"/>
      <c r="I1949" s="3"/>
      <c r="J1949" s="3"/>
      <c r="K1949" s="3"/>
      <c r="L1949" s="554"/>
      <c r="M1949" s="545"/>
      <c r="N1949" s="546"/>
      <c r="O1949" s="5"/>
      <c r="P1949" s="216"/>
      <c r="Q1949" s="217"/>
      <c r="R1949" s="218"/>
      <c r="S1949" s="219">
        <f t="shared" si="679"/>
        <v>0</v>
      </c>
      <c r="T1949" s="220">
        <f t="shared" si="680"/>
        <v>0</v>
      </c>
      <c r="U1949" s="214">
        <f t="shared" si="677"/>
        <v>0</v>
      </c>
      <c r="W1949" s="221"/>
      <c r="X1949" s="222"/>
      <c r="Y1949" s="222"/>
      <c r="Z1949" s="223"/>
      <c r="AA1949" s="222"/>
      <c r="AB1949" s="224"/>
      <c r="AC1949" s="225"/>
      <c r="AD1949" s="2">
        <f t="shared" si="664"/>
        <v>0</v>
      </c>
      <c r="AE1949" s="2">
        <f t="shared" si="665"/>
        <v>0</v>
      </c>
      <c r="AF1949" s="226"/>
      <c r="AG1949" s="219">
        <f t="shared" si="669"/>
        <v>0</v>
      </c>
      <c r="AH1949" s="234">
        <f t="shared" si="670"/>
        <v>0</v>
      </c>
      <c r="AI1949" s="214">
        <f t="shared" si="678"/>
        <v>0</v>
      </c>
      <c r="AK1949" s="229">
        <f t="shared" si="671"/>
        <v>0</v>
      </c>
      <c r="AL1949" s="226"/>
      <c r="AM1949" s="15"/>
      <c r="AN1949" s="232" t="e">
        <f t="shared" si="672"/>
        <v>#DIV/0!</v>
      </c>
      <c r="AO1949" s="214">
        <f t="shared" si="666"/>
        <v>0</v>
      </c>
      <c r="AQ1949" s="210"/>
      <c r="AR1949" s="231"/>
      <c r="AS1949" s="15"/>
      <c r="AT1949" s="232">
        <f t="shared" si="673"/>
        <v>0</v>
      </c>
      <c r="AU1949" s="235">
        <f t="shared" si="674"/>
        <v>0</v>
      </c>
      <c r="AY1949" s="210"/>
      <c r="AZ1949" s="231"/>
      <c r="BA1949" s="15"/>
      <c r="BB1949" s="232">
        <f t="shared" si="663"/>
        <v>0</v>
      </c>
      <c r="BC1949" s="235">
        <f t="shared" si="675"/>
        <v>0</v>
      </c>
      <c r="BG1949" s="210"/>
      <c r="BH1949" s="231"/>
      <c r="BI1949" s="15"/>
      <c r="BJ1949" s="232">
        <f t="shared" si="667"/>
        <v>0</v>
      </c>
      <c r="BK1949" s="235">
        <f t="shared" si="676"/>
        <v>0</v>
      </c>
      <c r="BM1949" s="109">
        <f t="shared" si="668"/>
        <v>-2.3500869092883865</v>
      </c>
      <c r="BN1949" s="213"/>
      <c r="BR1949" s="228"/>
      <c r="BS1949" s="311"/>
      <c r="BT1949" s="3"/>
      <c r="BU1949" s="213"/>
      <c r="BV1949" s="213"/>
      <c r="BW1949" s="291"/>
    </row>
    <row r="1950" spans="1:75" x14ac:dyDescent="0.2">
      <c r="A1950" s="210"/>
      <c r="B1950" s="211"/>
      <c r="C1950" s="848" t="str">
        <f ca="1">IF(ISERR(AVERAGE(INDIRECT("B"&amp;(ROW()-INT($B$1/2))):INDIRECT("B"&amp;(ROW()+INT($B$1/2))))),"",AVERAGE(INDIRECT("B"&amp;(ROW()-INT($B$1/2))):INDIRECT("B"&amp;(ROW()+INT($B$1/2)))))</f>
        <v/>
      </c>
      <c r="D1950" s="848">
        <f t="shared" si="662"/>
        <v>0</v>
      </c>
      <c r="E1950" s="275"/>
      <c r="F1950" s="15"/>
      <c r="G1950" s="3"/>
      <c r="H1950" s="3"/>
      <c r="I1950" s="3"/>
      <c r="J1950" s="3"/>
      <c r="K1950" s="3"/>
      <c r="L1950" s="554"/>
      <c r="M1950" s="545"/>
      <c r="N1950" s="546"/>
      <c r="O1950" s="5"/>
      <c r="P1950" s="216"/>
      <c r="Q1950" s="217"/>
      <c r="R1950" s="218"/>
      <c r="S1950" s="219">
        <f t="shared" si="679"/>
        <v>0</v>
      </c>
      <c r="T1950" s="220">
        <f t="shared" si="680"/>
        <v>0</v>
      </c>
      <c r="U1950" s="214">
        <f t="shared" si="677"/>
        <v>0</v>
      </c>
      <c r="W1950" s="221"/>
      <c r="X1950" s="222"/>
      <c r="Y1950" s="222"/>
      <c r="Z1950" s="223"/>
      <c r="AA1950" s="222"/>
      <c r="AB1950" s="224"/>
      <c r="AC1950" s="225"/>
      <c r="AD1950" s="2">
        <f t="shared" si="664"/>
        <v>0</v>
      </c>
      <c r="AE1950" s="2">
        <f t="shared" si="665"/>
        <v>0</v>
      </c>
      <c r="AF1950" s="226"/>
      <c r="AG1950" s="219">
        <f t="shared" si="669"/>
        <v>0</v>
      </c>
      <c r="AH1950" s="234">
        <f t="shared" si="670"/>
        <v>0</v>
      </c>
      <c r="AI1950" s="214">
        <f t="shared" si="678"/>
        <v>0</v>
      </c>
      <c r="AK1950" s="229">
        <f t="shared" si="671"/>
        <v>0</v>
      </c>
      <c r="AL1950" s="226"/>
      <c r="AM1950" s="15"/>
      <c r="AN1950" s="232" t="e">
        <f t="shared" si="672"/>
        <v>#DIV/0!</v>
      </c>
      <c r="AO1950" s="214">
        <f t="shared" si="666"/>
        <v>0</v>
      </c>
      <c r="AQ1950" s="210"/>
      <c r="AR1950" s="231"/>
      <c r="AS1950" s="15"/>
      <c r="AT1950" s="232">
        <f t="shared" si="673"/>
        <v>0</v>
      </c>
      <c r="AU1950" s="235">
        <f t="shared" si="674"/>
        <v>0</v>
      </c>
      <c r="AY1950" s="210"/>
      <c r="AZ1950" s="231"/>
      <c r="BA1950" s="15"/>
      <c r="BB1950" s="232">
        <f t="shared" si="663"/>
        <v>0</v>
      </c>
      <c r="BC1950" s="235">
        <f t="shared" si="675"/>
        <v>0</v>
      </c>
      <c r="BG1950" s="210"/>
      <c r="BH1950" s="231"/>
      <c r="BI1950" s="15"/>
      <c r="BJ1950" s="232">
        <f t="shared" si="667"/>
        <v>0</v>
      </c>
      <c r="BK1950" s="235">
        <f t="shared" si="676"/>
        <v>0</v>
      </c>
      <c r="BM1950" s="109">
        <f t="shared" si="668"/>
        <v>-2.3519192467861232</v>
      </c>
      <c r="BN1950" s="213"/>
      <c r="BR1950" s="228"/>
      <c r="BS1950" s="311"/>
      <c r="BT1950" s="3"/>
      <c r="BU1950" s="213"/>
      <c r="BV1950" s="213"/>
      <c r="BW1950" s="291"/>
    </row>
    <row r="1951" spans="1:75" x14ac:dyDescent="0.2">
      <c r="A1951" s="210"/>
      <c r="B1951" s="211"/>
      <c r="C1951" s="848" t="str">
        <f ca="1">IF(ISERR(AVERAGE(INDIRECT("B"&amp;(ROW()-INT($B$1/2))):INDIRECT("B"&amp;(ROW()+INT($B$1/2))))),"",AVERAGE(INDIRECT("B"&amp;(ROW()-INT($B$1/2))):INDIRECT("B"&amp;(ROW()+INT($B$1/2)))))</f>
        <v/>
      </c>
      <c r="D1951" s="848">
        <f t="shared" si="662"/>
        <v>0</v>
      </c>
      <c r="E1951" s="275"/>
      <c r="F1951" s="15"/>
      <c r="G1951" s="3"/>
      <c r="H1951" s="3"/>
      <c r="I1951" s="3"/>
      <c r="J1951" s="3"/>
      <c r="K1951" s="3"/>
      <c r="L1951" s="554"/>
      <c r="M1951" s="545"/>
      <c r="N1951" s="546"/>
      <c r="O1951" s="5"/>
      <c r="P1951" s="216"/>
      <c r="Q1951" s="217"/>
      <c r="R1951" s="218"/>
      <c r="S1951" s="219">
        <f t="shared" si="679"/>
        <v>0</v>
      </c>
      <c r="T1951" s="220">
        <f t="shared" si="680"/>
        <v>0</v>
      </c>
      <c r="U1951" s="214">
        <f t="shared" si="677"/>
        <v>0</v>
      </c>
      <c r="W1951" s="221"/>
      <c r="X1951" s="222"/>
      <c r="Y1951" s="222"/>
      <c r="Z1951" s="223"/>
      <c r="AA1951" s="222"/>
      <c r="AB1951" s="224"/>
      <c r="AC1951" s="225"/>
      <c r="AD1951" s="2">
        <f t="shared" si="664"/>
        <v>0</v>
      </c>
      <c r="AE1951" s="2">
        <f t="shared" si="665"/>
        <v>0</v>
      </c>
      <c r="AF1951" s="226"/>
      <c r="AG1951" s="219">
        <f t="shared" si="669"/>
        <v>0</v>
      </c>
      <c r="AH1951" s="234">
        <f t="shared" si="670"/>
        <v>0</v>
      </c>
      <c r="AI1951" s="214">
        <f t="shared" si="678"/>
        <v>0</v>
      </c>
      <c r="AK1951" s="229">
        <f t="shared" si="671"/>
        <v>0</v>
      </c>
      <c r="AL1951" s="226"/>
      <c r="AM1951" s="15"/>
      <c r="AN1951" s="232" t="e">
        <f t="shared" si="672"/>
        <v>#DIV/0!</v>
      </c>
      <c r="AO1951" s="214">
        <f t="shared" si="666"/>
        <v>0</v>
      </c>
      <c r="AQ1951" s="210"/>
      <c r="AR1951" s="231"/>
      <c r="AS1951" s="15"/>
      <c r="AT1951" s="232">
        <f t="shared" si="673"/>
        <v>0</v>
      </c>
      <c r="AU1951" s="235">
        <f t="shared" si="674"/>
        <v>0</v>
      </c>
      <c r="AY1951" s="210"/>
      <c r="AZ1951" s="231"/>
      <c r="BA1951" s="15"/>
      <c r="BB1951" s="232">
        <f t="shared" si="663"/>
        <v>0</v>
      </c>
      <c r="BC1951" s="235">
        <f t="shared" si="675"/>
        <v>0</v>
      </c>
      <c r="BG1951" s="210"/>
      <c r="BH1951" s="231"/>
      <c r="BI1951" s="15"/>
      <c r="BJ1951" s="232">
        <f t="shared" si="667"/>
        <v>0</v>
      </c>
      <c r="BK1951" s="235">
        <f t="shared" si="676"/>
        <v>0</v>
      </c>
      <c r="BM1951" s="109">
        <f t="shared" si="668"/>
        <v>-2.3537515842838599</v>
      </c>
      <c r="BN1951" s="213"/>
      <c r="BR1951" s="228"/>
      <c r="BS1951" s="311"/>
      <c r="BT1951" s="3"/>
      <c r="BU1951" s="213"/>
      <c r="BV1951" s="213"/>
      <c r="BW1951" s="291"/>
    </row>
    <row r="1952" spans="1:75" x14ac:dyDescent="0.2">
      <c r="A1952" s="210"/>
      <c r="B1952" s="211"/>
      <c r="C1952" s="848" t="str">
        <f ca="1">IF(ISERR(AVERAGE(INDIRECT("B"&amp;(ROW()-INT($B$1/2))):INDIRECT("B"&amp;(ROW()+INT($B$1/2))))),"",AVERAGE(INDIRECT("B"&amp;(ROW()-INT($B$1/2))):INDIRECT("B"&amp;(ROW()+INT($B$1/2)))))</f>
        <v/>
      </c>
      <c r="D1952" s="848">
        <f t="shared" si="662"/>
        <v>0</v>
      </c>
      <c r="E1952" s="275"/>
      <c r="F1952" s="15"/>
      <c r="G1952" s="3"/>
      <c r="H1952" s="3"/>
      <c r="I1952" s="3"/>
      <c r="J1952" s="3"/>
      <c r="K1952" s="3"/>
      <c r="L1952" s="554"/>
      <c r="M1952" s="545"/>
      <c r="N1952" s="546"/>
      <c r="O1952" s="5"/>
      <c r="P1952" s="216"/>
      <c r="Q1952" s="217"/>
      <c r="R1952" s="218"/>
      <c r="S1952" s="219">
        <f t="shared" si="679"/>
        <v>0</v>
      </c>
      <c r="T1952" s="220">
        <f t="shared" si="680"/>
        <v>0</v>
      </c>
      <c r="U1952" s="214">
        <f t="shared" si="677"/>
        <v>0</v>
      </c>
      <c r="W1952" s="221"/>
      <c r="X1952" s="222"/>
      <c r="Y1952" s="222"/>
      <c r="Z1952" s="223"/>
      <c r="AA1952" s="222"/>
      <c r="AB1952" s="224"/>
      <c r="AC1952" s="225"/>
      <c r="AD1952" s="2">
        <f t="shared" si="664"/>
        <v>0</v>
      </c>
      <c r="AE1952" s="2">
        <f t="shared" si="665"/>
        <v>0</v>
      </c>
      <c r="AF1952" s="226"/>
      <c r="AG1952" s="219">
        <f t="shared" si="669"/>
        <v>0</v>
      </c>
      <c r="AH1952" s="234">
        <f t="shared" si="670"/>
        <v>0</v>
      </c>
      <c r="AI1952" s="214">
        <f t="shared" si="678"/>
        <v>0</v>
      </c>
      <c r="AK1952" s="229">
        <f t="shared" si="671"/>
        <v>0</v>
      </c>
      <c r="AL1952" s="226"/>
      <c r="AM1952" s="15"/>
      <c r="AN1952" s="232" t="e">
        <f t="shared" si="672"/>
        <v>#DIV/0!</v>
      </c>
      <c r="AO1952" s="214">
        <f t="shared" si="666"/>
        <v>0</v>
      </c>
      <c r="AQ1952" s="210"/>
      <c r="AR1952" s="231"/>
      <c r="AS1952" s="15"/>
      <c r="AT1952" s="232">
        <f t="shared" si="673"/>
        <v>0</v>
      </c>
      <c r="AU1952" s="235">
        <f t="shared" si="674"/>
        <v>0</v>
      </c>
      <c r="AY1952" s="210"/>
      <c r="AZ1952" s="231"/>
      <c r="BA1952" s="15"/>
      <c r="BB1952" s="232">
        <f t="shared" si="663"/>
        <v>0</v>
      </c>
      <c r="BC1952" s="235">
        <f t="shared" si="675"/>
        <v>0</v>
      </c>
      <c r="BG1952" s="210"/>
      <c r="BH1952" s="231"/>
      <c r="BI1952" s="15"/>
      <c r="BJ1952" s="232">
        <f t="shared" si="667"/>
        <v>0</v>
      </c>
      <c r="BK1952" s="235">
        <f t="shared" si="676"/>
        <v>0</v>
      </c>
      <c r="BM1952" s="109">
        <f t="shared" si="668"/>
        <v>-2.3555839217815966</v>
      </c>
      <c r="BN1952" s="213"/>
      <c r="BR1952" s="228"/>
      <c r="BS1952" s="311"/>
      <c r="BT1952" s="3"/>
      <c r="BU1952" s="213"/>
      <c r="BV1952" s="213"/>
      <c r="BW1952" s="291"/>
    </row>
    <row r="1953" spans="1:75" x14ac:dyDescent="0.2">
      <c r="A1953" s="210"/>
      <c r="B1953" s="211"/>
      <c r="C1953" s="848" t="str">
        <f ca="1">IF(ISERR(AVERAGE(INDIRECT("B"&amp;(ROW()-INT($B$1/2))):INDIRECT("B"&amp;(ROW()+INT($B$1/2))))),"",AVERAGE(INDIRECT("B"&amp;(ROW()-INT($B$1/2))):INDIRECT("B"&amp;(ROW()+INT($B$1/2)))))</f>
        <v/>
      </c>
      <c r="D1953" s="848">
        <f t="shared" si="662"/>
        <v>0</v>
      </c>
      <c r="E1953" s="275"/>
      <c r="F1953" s="15"/>
      <c r="G1953" s="3"/>
      <c r="H1953" s="3"/>
      <c r="I1953" s="3"/>
      <c r="J1953" s="3"/>
      <c r="K1953" s="3"/>
      <c r="L1953" s="554"/>
      <c r="M1953" s="545"/>
      <c r="N1953" s="546"/>
      <c r="O1953" s="5"/>
      <c r="P1953" s="216"/>
      <c r="Q1953" s="217"/>
      <c r="R1953" s="218"/>
      <c r="S1953" s="219">
        <f t="shared" si="679"/>
        <v>0</v>
      </c>
      <c r="T1953" s="220">
        <f t="shared" si="680"/>
        <v>0</v>
      </c>
      <c r="U1953" s="214">
        <f t="shared" si="677"/>
        <v>0</v>
      </c>
      <c r="W1953" s="221"/>
      <c r="X1953" s="222"/>
      <c r="Y1953" s="222"/>
      <c r="Z1953" s="223"/>
      <c r="AA1953" s="222"/>
      <c r="AB1953" s="224"/>
      <c r="AC1953" s="225"/>
      <c r="AD1953" s="2">
        <f t="shared" si="664"/>
        <v>0</v>
      </c>
      <c r="AE1953" s="2">
        <f t="shared" si="665"/>
        <v>0</v>
      </c>
      <c r="AF1953" s="226"/>
      <c r="AG1953" s="219">
        <f t="shared" si="669"/>
        <v>0</v>
      </c>
      <c r="AH1953" s="234">
        <f t="shared" si="670"/>
        <v>0</v>
      </c>
      <c r="AI1953" s="214">
        <f t="shared" si="678"/>
        <v>0</v>
      </c>
      <c r="AK1953" s="229">
        <f t="shared" si="671"/>
        <v>0</v>
      </c>
      <c r="AL1953" s="226"/>
      <c r="AM1953" s="15"/>
      <c r="AN1953" s="232" t="e">
        <f t="shared" si="672"/>
        <v>#DIV/0!</v>
      </c>
      <c r="AO1953" s="214">
        <f t="shared" si="666"/>
        <v>0</v>
      </c>
      <c r="AQ1953" s="210"/>
      <c r="AR1953" s="231"/>
      <c r="AS1953" s="15"/>
      <c r="AT1953" s="232">
        <f t="shared" si="673"/>
        <v>0</v>
      </c>
      <c r="AU1953" s="235">
        <f t="shared" si="674"/>
        <v>0</v>
      </c>
      <c r="AY1953" s="210"/>
      <c r="AZ1953" s="231"/>
      <c r="BA1953" s="15"/>
      <c r="BB1953" s="232">
        <f t="shared" si="663"/>
        <v>0</v>
      </c>
      <c r="BC1953" s="235">
        <f t="shared" si="675"/>
        <v>0</v>
      </c>
      <c r="BG1953" s="210"/>
      <c r="BH1953" s="231"/>
      <c r="BI1953" s="15"/>
      <c r="BJ1953" s="232">
        <f t="shared" si="667"/>
        <v>0</v>
      </c>
      <c r="BK1953" s="235">
        <f t="shared" si="676"/>
        <v>0</v>
      </c>
      <c r="BM1953" s="109">
        <f t="shared" si="668"/>
        <v>-2.3574162592793333</v>
      </c>
      <c r="BN1953" s="213"/>
      <c r="BR1953" s="228"/>
      <c r="BS1953" s="311"/>
      <c r="BT1953" s="3"/>
      <c r="BU1953" s="213"/>
      <c r="BV1953" s="213"/>
      <c r="BW1953" s="291"/>
    </row>
    <row r="1954" spans="1:75" x14ac:dyDescent="0.2">
      <c r="A1954" s="210"/>
      <c r="B1954" s="211"/>
      <c r="C1954" s="848" t="str">
        <f ca="1">IF(ISERR(AVERAGE(INDIRECT("B"&amp;(ROW()-INT($B$1/2))):INDIRECT("B"&amp;(ROW()+INT($B$1/2))))),"",AVERAGE(INDIRECT("B"&amp;(ROW()-INT($B$1/2))):INDIRECT("B"&amp;(ROW()+INT($B$1/2)))))</f>
        <v/>
      </c>
      <c r="D1954" s="848">
        <f t="shared" si="662"/>
        <v>0</v>
      </c>
      <c r="E1954" s="275"/>
      <c r="F1954" s="15"/>
      <c r="G1954" s="3"/>
      <c r="H1954" s="3"/>
      <c r="I1954" s="3"/>
      <c r="J1954" s="3"/>
      <c r="K1954" s="3"/>
      <c r="L1954" s="554"/>
      <c r="M1954" s="545"/>
      <c r="N1954" s="546"/>
      <c r="O1954" s="5"/>
      <c r="P1954" s="216"/>
      <c r="Q1954" s="217"/>
      <c r="R1954" s="218"/>
      <c r="S1954" s="219">
        <f t="shared" si="679"/>
        <v>0</v>
      </c>
      <c r="T1954" s="220">
        <f t="shared" si="680"/>
        <v>0</v>
      </c>
      <c r="U1954" s="214">
        <f t="shared" si="677"/>
        <v>0</v>
      </c>
      <c r="W1954" s="221"/>
      <c r="X1954" s="222"/>
      <c r="Y1954" s="222"/>
      <c r="Z1954" s="223"/>
      <c r="AA1954" s="222"/>
      <c r="AB1954" s="224"/>
      <c r="AC1954" s="225"/>
      <c r="AD1954" s="2">
        <f t="shared" si="664"/>
        <v>0</v>
      </c>
      <c r="AE1954" s="2">
        <f t="shared" si="665"/>
        <v>0</v>
      </c>
      <c r="AF1954" s="226"/>
      <c r="AG1954" s="219">
        <f t="shared" si="669"/>
        <v>0</v>
      </c>
      <c r="AH1954" s="234">
        <f t="shared" si="670"/>
        <v>0</v>
      </c>
      <c r="AI1954" s="214">
        <f t="shared" si="678"/>
        <v>0</v>
      </c>
      <c r="AK1954" s="229">
        <f t="shared" si="671"/>
        <v>0</v>
      </c>
      <c r="AL1954" s="226"/>
      <c r="AM1954" s="15"/>
      <c r="AN1954" s="232" t="e">
        <f t="shared" si="672"/>
        <v>#DIV/0!</v>
      </c>
      <c r="AO1954" s="214">
        <f t="shared" si="666"/>
        <v>0</v>
      </c>
      <c r="AQ1954" s="210"/>
      <c r="AR1954" s="231"/>
      <c r="AS1954" s="15"/>
      <c r="AT1954" s="232">
        <f t="shared" si="673"/>
        <v>0</v>
      </c>
      <c r="AU1954" s="235">
        <f t="shared" si="674"/>
        <v>0</v>
      </c>
      <c r="AY1954" s="210"/>
      <c r="AZ1954" s="231"/>
      <c r="BA1954" s="15"/>
      <c r="BB1954" s="232">
        <f t="shared" si="663"/>
        <v>0</v>
      </c>
      <c r="BC1954" s="235">
        <f t="shared" si="675"/>
        <v>0</v>
      </c>
      <c r="BG1954" s="210"/>
      <c r="BH1954" s="231"/>
      <c r="BI1954" s="15"/>
      <c r="BJ1954" s="232">
        <f t="shared" si="667"/>
        <v>0</v>
      </c>
      <c r="BK1954" s="235">
        <f t="shared" si="676"/>
        <v>0</v>
      </c>
      <c r="BM1954" s="109">
        <f t="shared" si="668"/>
        <v>-2.35924859677707</v>
      </c>
      <c r="BN1954" s="213"/>
      <c r="BR1954" s="228"/>
      <c r="BS1954" s="311"/>
      <c r="BT1954" s="3"/>
      <c r="BU1954" s="213"/>
      <c r="BV1954" s="213"/>
      <c r="BW1954" s="291"/>
    </row>
    <row r="1955" spans="1:75" x14ac:dyDescent="0.2">
      <c r="A1955" s="210"/>
      <c r="B1955" s="211"/>
      <c r="C1955" s="848" t="str">
        <f ca="1">IF(ISERR(AVERAGE(INDIRECT("B"&amp;(ROW()-INT($B$1/2))):INDIRECT("B"&amp;(ROW()+INT($B$1/2))))),"",AVERAGE(INDIRECT("B"&amp;(ROW()-INT($B$1/2))):INDIRECT("B"&amp;(ROW()+INT($B$1/2)))))</f>
        <v/>
      </c>
      <c r="D1955" s="848">
        <f t="shared" si="662"/>
        <v>0</v>
      </c>
      <c r="E1955" s="275"/>
      <c r="F1955" s="15"/>
      <c r="G1955" s="3"/>
      <c r="H1955" s="3"/>
      <c r="I1955" s="3"/>
      <c r="J1955" s="3"/>
      <c r="K1955" s="3"/>
      <c r="L1955" s="554"/>
      <c r="M1955" s="545"/>
      <c r="N1955" s="546"/>
      <c r="O1955" s="5"/>
      <c r="P1955" s="216"/>
      <c r="Q1955" s="217"/>
      <c r="R1955" s="218"/>
      <c r="S1955" s="219">
        <f t="shared" si="679"/>
        <v>0</v>
      </c>
      <c r="T1955" s="220">
        <f t="shared" si="680"/>
        <v>0</v>
      </c>
      <c r="U1955" s="214">
        <f t="shared" si="677"/>
        <v>0</v>
      </c>
      <c r="W1955" s="221"/>
      <c r="X1955" s="222"/>
      <c r="Y1955" s="222"/>
      <c r="Z1955" s="223"/>
      <c r="AA1955" s="222"/>
      <c r="AB1955" s="224"/>
      <c r="AC1955" s="225"/>
      <c r="AD1955" s="2">
        <f t="shared" si="664"/>
        <v>0</v>
      </c>
      <c r="AE1955" s="2">
        <f t="shared" si="665"/>
        <v>0</v>
      </c>
      <c r="AF1955" s="226"/>
      <c r="AG1955" s="219">
        <f t="shared" si="669"/>
        <v>0</v>
      </c>
      <c r="AH1955" s="234">
        <f t="shared" si="670"/>
        <v>0</v>
      </c>
      <c r="AI1955" s="214">
        <f t="shared" si="678"/>
        <v>0</v>
      </c>
      <c r="AK1955" s="229">
        <f t="shared" si="671"/>
        <v>0</v>
      </c>
      <c r="AL1955" s="226"/>
      <c r="AM1955" s="15"/>
      <c r="AN1955" s="232" t="e">
        <f t="shared" si="672"/>
        <v>#DIV/0!</v>
      </c>
      <c r="AO1955" s="214">
        <f t="shared" si="666"/>
        <v>0</v>
      </c>
      <c r="AQ1955" s="210"/>
      <c r="AR1955" s="231"/>
      <c r="AS1955" s="15"/>
      <c r="AT1955" s="232">
        <f t="shared" si="673"/>
        <v>0</v>
      </c>
      <c r="AU1955" s="235">
        <f t="shared" si="674"/>
        <v>0</v>
      </c>
      <c r="AY1955" s="210"/>
      <c r="AZ1955" s="231"/>
      <c r="BA1955" s="15"/>
      <c r="BB1955" s="232">
        <f t="shared" si="663"/>
        <v>0</v>
      </c>
      <c r="BC1955" s="235">
        <f t="shared" si="675"/>
        <v>0</v>
      </c>
      <c r="BG1955" s="210"/>
      <c r="BH1955" s="231"/>
      <c r="BI1955" s="15"/>
      <c r="BJ1955" s="232">
        <f t="shared" si="667"/>
        <v>0</v>
      </c>
      <c r="BK1955" s="235">
        <f t="shared" si="676"/>
        <v>0</v>
      </c>
      <c r="BM1955" s="109">
        <f t="shared" si="668"/>
        <v>-2.3610809342748067</v>
      </c>
      <c r="BN1955" s="213"/>
      <c r="BR1955" s="228"/>
      <c r="BS1955" s="311"/>
      <c r="BT1955" s="3"/>
      <c r="BU1955" s="213"/>
      <c r="BV1955" s="213"/>
      <c r="BW1955" s="291"/>
    </row>
    <row r="1956" spans="1:75" x14ac:dyDescent="0.2">
      <c r="A1956" s="210"/>
      <c r="B1956" s="211"/>
      <c r="C1956" s="848" t="str">
        <f ca="1">IF(ISERR(AVERAGE(INDIRECT("B"&amp;(ROW()-INT($B$1/2))):INDIRECT("B"&amp;(ROW()+INT($B$1/2))))),"",AVERAGE(INDIRECT("B"&amp;(ROW()-INT($B$1/2))):INDIRECT("B"&amp;(ROW()+INT($B$1/2)))))</f>
        <v/>
      </c>
      <c r="D1956" s="848">
        <f t="shared" si="662"/>
        <v>0</v>
      </c>
      <c r="E1956" s="275"/>
      <c r="F1956" s="15"/>
      <c r="G1956" s="3"/>
      <c r="H1956" s="3"/>
      <c r="I1956" s="3"/>
      <c r="J1956" s="3"/>
      <c r="K1956" s="3"/>
      <c r="L1956" s="554"/>
      <c r="M1956" s="545"/>
      <c r="N1956" s="546"/>
      <c r="O1956" s="5"/>
      <c r="P1956" s="216"/>
      <c r="Q1956" s="217"/>
      <c r="R1956" s="218"/>
      <c r="S1956" s="219">
        <f t="shared" si="679"/>
        <v>0</v>
      </c>
      <c r="T1956" s="220">
        <f t="shared" si="680"/>
        <v>0</v>
      </c>
      <c r="U1956" s="214">
        <f t="shared" si="677"/>
        <v>0</v>
      </c>
      <c r="W1956" s="221"/>
      <c r="X1956" s="222"/>
      <c r="Y1956" s="222"/>
      <c r="Z1956" s="223"/>
      <c r="AA1956" s="222"/>
      <c r="AB1956" s="224"/>
      <c r="AC1956" s="225"/>
      <c r="AD1956" s="2">
        <f t="shared" si="664"/>
        <v>0</v>
      </c>
      <c r="AE1956" s="2">
        <f t="shared" si="665"/>
        <v>0</v>
      </c>
      <c r="AF1956" s="226"/>
      <c r="AG1956" s="219">
        <f t="shared" si="669"/>
        <v>0</v>
      </c>
      <c r="AH1956" s="234">
        <f t="shared" si="670"/>
        <v>0</v>
      </c>
      <c r="AI1956" s="214">
        <f t="shared" si="678"/>
        <v>0</v>
      </c>
      <c r="AK1956" s="229">
        <f t="shared" si="671"/>
        <v>0</v>
      </c>
      <c r="AL1956" s="226"/>
      <c r="AM1956" s="15"/>
      <c r="AN1956" s="232" t="e">
        <f t="shared" si="672"/>
        <v>#DIV/0!</v>
      </c>
      <c r="AO1956" s="214">
        <f t="shared" si="666"/>
        <v>0</v>
      </c>
      <c r="AQ1956" s="210"/>
      <c r="AR1956" s="231"/>
      <c r="AS1956" s="15"/>
      <c r="AT1956" s="232">
        <f t="shared" si="673"/>
        <v>0</v>
      </c>
      <c r="AU1956" s="235">
        <f t="shared" si="674"/>
        <v>0</v>
      </c>
      <c r="AY1956" s="210"/>
      <c r="AZ1956" s="231"/>
      <c r="BA1956" s="15"/>
      <c r="BB1956" s="232">
        <f t="shared" si="663"/>
        <v>0</v>
      </c>
      <c r="BC1956" s="235">
        <f t="shared" si="675"/>
        <v>0</v>
      </c>
      <c r="BG1956" s="210"/>
      <c r="BH1956" s="231"/>
      <c r="BI1956" s="15"/>
      <c r="BJ1956" s="232">
        <f t="shared" si="667"/>
        <v>0</v>
      </c>
      <c r="BK1956" s="235">
        <f t="shared" si="676"/>
        <v>0</v>
      </c>
      <c r="BM1956" s="109">
        <f t="shared" si="668"/>
        <v>-2.3629132717725434</v>
      </c>
      <c r="BN1956" s="213"/>
      <c r="BR1956" s="228"/>
      <c r="BS1956" s="311"/>
      <c r="BT1956" s="3"/>
      <c r="BU1956" s="213"/>
      <c r="BV1956" s="213"/>
      <c r="BW1956" s="291"/>
    </row>
    <row r="1957" spans="1:75" x14ac:dyDescent="0.2">
      <c r="A1957" s="210"/>
      <c r="B1957" s="211"/>
      <c r="C1957" s="848" t="str">
        <f ca="1">IF(ISERR(AVERAGE(INDIRECT("B"&amp;(ROW()-INT($B$1/2))):INDIRECT("B"&amp;(ROW()+INT($B$1/2))))),"",AVERAGE(INDIRECT("B"&amp;(ROW()-INT($B$1/2))):INDIRECT("B"&amp;(ROW()+INT($B$1/2)))))</f>
        <v/>
      </c>
      <c r="D1957" s="848">
        <f t="shared" si="662"/>
        <v>0</v>
      </c>
      <c r="E1957" s="275"/>
      <c r="F1957" s="15"/>
      <c r="G1957" s="3"/>
      <c r="H1957" s="3"/>
      <c r="I1957" s="3"/>
      <c r="J1957" s="3"/>
      <c r="K1957" s="3"/>
      <c r="L1957" s="554"/>
      <c r="M1957" s="545"/>
      <c r="N1957" s="546"/>
      <c r="O1957" s="5"/>
      <c r="P1957" s="216"/>
      <c r="Q1957" s="217"/>
      <c r="R1957" s="218"/>
      <c r="S1957" s="219">
        <f t="shared" si="679"/>
        <v>0</v>
      </c>
      <c r="T1957" s="220">
        <f t="shared" si="680"/>
        <v>0</v>
      </c>
      <c r="U1957" s="214">
        <f t="shared" si="677"/>
        <v>0</v>
      </c>
      <c r="W1957" s="221"/>
      <c r="X1957" s="222"/>
      <c r="Y1957" s="222"/>
      <c r="Z1957" s="223"/>
      <c r="AA1957" s="222"/>
      <c r="AB1957" s="224"/>
      <c r="AC1957" s="225"/>
      <c r="AD1957" s="2">
        <f t="shared" si="664"/>
        <v>0</v>
      </c>
      <c r="AE1957" s="2">
        <f t="shared" si="665"/>
        <v>0</v>
      </c>
      <c r="AF1957" s="226"/>
      <c r="AG1957" s="219">
        <f t="shared" si="669"/>
        <v>0</v>
      </c>
      <c r="AH1957" s="234">
        <f t="shared" si="670"/>
        <v>0</v>
      </c>
      <c r="AI1957" s="214">
        <f t="shared" si="678"/>
        <v>0</v>
      </c>
      <c r="AK1957" s="229">
        <f t="shared" si="671"/>
        <v>0</v>
      </c>
      <c r="AL1957" s="226"/>
      <c r="AM1957" s="15"/>
      <c r="AN1957" s="232" t="e">
        <f t="shared" si="672"/>
        <v>#DIV/0!</v>
      </c>
      <c r="AO1957" s="214">
        <f t="shared" si="666"/>
        <v>0</v>
      </c>
      <c r="AQ1957" s="210"/>
      <c r="AR1957" s="231"/>
      <c r="AS1957" s="15"/>
      <c r="AT1957" s="232">
        <f t="shared" si="673"/>
        <v>0</v>
      </c>
      <c r="AU1957" s="235">
        <f t="shared" si="674"/>
        <v>0</v>
      </c>
      <c r="AY1957" s="210"/>
      <c r="AZ1957" s="231"/>
      <c r="BA1957" s="15"/>
      <c r="BB1957" s="232">
        <f t="shared" si="663"/>
        <v>0</v>
      </c>
      <c r="BC1957" s="235">
        <f t="shared" si="675"/>
        <v>0</v>
      </c>
      <c r="BG1957" s="210"/>
      <c r="BH1957" s="231"/>
      <c r="BI1957" s="15"/>
      <c r="BJ1957" s="232">
        <f t="shared" si="667"/>
        <v>0</v>
      </c>
      <c r="BK1957" s="235">
        <f t="shared" si="676"/>
        <v>0</v>
      </c>
      <c r="BM1957" s="109">
        <f t="shared" si="668"/>
        <v>-2.3647456092702801</v>
      </c>
      <c r="BN1957" s="213"/>
      <c r="BR1957" s="228"/>
      <c r="BS1957" s="311"/>
      <c r="BT1957" s="3"/>
      <c r="BU1957" s="213"/>
      <c r="BV1957" s="213"/>
      <c r="BW1957" s="291"/>
    </row>
    <row r="1958" spans="1:75" x14ac:dyDescent="0.2">
      <c r="A1958" s="210"/>
      <c r="B1958" s="211"/>
      <c r="C1958" s="848" t="str">
        <f ca="1">IF(ISERR(AVERAGE(INDIRECT("B"&amp;(ROW()-INT($B$1/2))):INDIRECT("B"&amp;(ROW()+INT($B$1/2))))),"",AVERAGE(INDIRECT("B"&amp;(ROW()-INT($B$1/2))):INDIRECT("B"&amp;(ROW()+INT($B$1/2)))))</f>
        <v/>
      </c>
      <c r="D1958" s="848">
        <f t="shared" si="662"/>
        <v>0</v>
      </c>
      <c r="E1958" s="275"/>
      <c r="F1958" s="15"/>
      <c r="G1958" s="3"/>
      <c r="H1958" s="3"/>
      <c r="I1958" s="3"/>
      <c r="J1958" s="3"/>
      <c r="K1958" s="3"/>
      <c r="L1958" s="554"/>
      <c r="M1958" s="545"/>
      <c r="N1958" s="546"/>
      <c r="O1958" s="5"/>
      <c r="P1958" s="216"/>
      <c r="Q1958" s="217"/>
      <c r="R1958" s="218"/>
      <c r="S1958" s="219">
        <f t="shared" si="679"/>
        <v>0</v>
      </c>
      <c r="T1958" s="220">
        <f t="shared" si="680"/>
        <v>0</v>
      </c>
      <c r="U1958" s="214">
        <f t="shared" si="677"/>
        <v>0</v>
      </c>
      <c r="W1958" s="221"/>
      <c r="X1958" s="222"/>
      <c r="Y1958" s="222"/>
      <c r="Z1958" s="223"/>
      <c r="AA1958" s="222"/>
      <c r="AB1958" s="224"/>
      <c r="AC1958" s="225"/>
      <c r="AD1958" s="2">
        <f t="shared" si="664"/>
        <v>0</v>
      </c>
      <c r="AE1958" s="2">
        <f t="shared" si="665"/>
        <v>0</v>
      </c>
      <c r="AF1958" s="226"/>
      <c r="AG1958" s="219">
        <f t="shared" si="669"/>
        <v>0</v>
      </c>
      <c r="AH1958" s="234">
        <f t="shared" si="670"/>
        <v>0</v>
      </c>
      <c r="AI1958" s="214">
        <f t="shared" si="678"/>
        <v>0</v>
      </c>
      <c r="AK1958" s="229">
        <f t="shared" si="671"/>
        <v>0</v>
      </c>
      <c r="AL1958" s="226"/>
      <c r="AM1958" s="15"/>
      <c r="AN1958" s="232" t="e">
        <f t="shared" si="672"/>
        <v>#DIV/0!</v>
      </c>
      <c r="AO1958" s="214">
        <f t="shared" si="666"/>
        <v>0</v>
      </c>
      <c r="AQ1958" s="210"/>
      <c r="AR1958" s="231"/>
      <c r="AS1958" s="15"/>
      <c r="AT1958" s="232">
        <f t="shared" si="673"/>
        <v>0</v>
      </c>
      <c r="AU1958" s="235">
        <f t="shared" si="674"/>
        <v>0</v>
      </c>
      <c r="AY1958" s="210"/>
      <c r="AZ1958" s="231"/>
      <c r="BA1958" s="15"/>
      <c r="BB1958" s="232">
        <f t="shared" si="663"/>
        <v>0</v>
      </c>
      <c r="BC1958" s="235">
        <f t="shared" si="675"/>
        <v>0</v>
      </c>
      <c r="BG1958" s="210"/>
      <c r="BH1958" s="231"/>
      <c r="BI1958" s="15"/>
      <c r="BJ1958" s="232">
        <f t="shared" si="667"/>
        <v>0</v>
      </c>
      <c r="BK1958" s="235">
        <f t="shared" si="676"/>
        <v>0</v>
      </c>
      <c r="BM1958" s="109">
        <f t="shared" si="668"/>
        <v>-2.3665779467680168</v>
      </c>
      <c r="BN1958" s="213"/>
      <c r="BR1958" s="228"/>
      <c r="BS1958" s="311"/>
      <c r="BT1958" s="3"/>
      <c r="BU1958" s="213"/>
      <c r="BV1958" s="213"/>
      <c r="BW1958" s="291"/>
    </row>
    <row r="1959" spans="1:75" x14ac:dyDescent="0.2">
      <c r="A1959" s="210"/>
      <c r="B1959" s="211"/>
      <c r="C1959" s="848" t="str">
        <f ca="1">IF(ISERR(AVERAGE(INDIRECT("B"&amp;(ROW()-INT($B$1/2))):INDIRECT("B"&amp;(ROW()+INT($B$1/2))))),"",AVERAGE(INDIRECT("B"&amp;(ROW()-INT($B$1/2))):INDIRECT("B"&amp;(ROW()+INT($B$1/2)))))</f>
        <v/>
      </c>
      <c r="D1959" s="848">
        <f t="shared" si="662"/>
        <v>0</v>
      </c>
      <c r="E1959" s="275"/>
      <c r="F1959" s="15"/>
      <c r="G1959" s="3"/>
      <c r="H1959" s="3"/>
      <c r="I1959" s="3"/>
      <c r="J1959" s="3"/>
      <c r="K1959" s="3"/>
      <c r="L1959" s="554"/>
      <c r="M1959" s="545"/>
      <c r="N1959" s="546"/>
      <c r="O1959" s="5"/>
      <c r="P1959" s="216"/>
      <c r="Q1959" s="217"/>
      <c r="R1959" s="218"/>
      <c r="S1959" s="219">
        <f t="shared" si="679"/>
        <v>0</v>
      </c>
      <c r="T1959" s="220">
        <f t="shared" si="680"/>
        <v>0</v>
      </c>
      <c r="U1959" s="214">
        <f t="shared" si="677"/>
        <v>0</v>
      </c>
      <c r="W1959" s="221"/>
      <c r="X1959" s="222"/>
      <c r="Y1959" s="222"/>
      <c r="Z1959" s="223"/>
      <c r="AA1959" s="222"/>
      <c r="AB1959" s="224"/>
      <c r="AC1959" s="225"/>
      <c r="AD1959" s="2">
        <f t="shared" si="664"/>
        <v>0</v>
      </c>
      <c r="AE1959" s="2">
        <f t="shared" si="665"/>
        <v>0</v>
      </c>
      <c r="AF1959" s="226"/>
      <c r="AG1959" s="219">
        <f t="shared" si="669"/>
        <v>0</v>
      </c>
      <c r="AH1959" s="234">
        <f t="shared" si="670"/>
        <v>0</v>
      </c>
      <c r="AI1959" s="214">
        <f t="shared" si="678"/>
        <v>0</v>
      </c>
      <c r="AK1959" s="229">
        <f t="shared" si="671"/>
        <v>0</v>
      </c>
      <c r="AL1959" s="226"/>
      <c r="AM1959" s="15"/>
      <c r="AN1959" s="232" t="e">
        <f t="shared" si="672"/>
        <v>#DIV/0!</v>
      </c>
      <c r="AO1959" s="214">
        <f t="shared" si="666"/>
        <v>0</v>
      </c>
      <c r="AQ1959" s="210"/>
      <c r="AR1959" s="231"/>
      <c r="AS1959" s="15"/>
      <c r="AT1959" s="232">
        <f t="shared" si="673"/>
        <v>0</v>
      </c>
      <c r="AU1959" s="235">
        <f t="shared" si="674"/>
        <v>0</v>
      </c>
      <c r="AY1959" s="210"/>
      <c r="AZ1959" s="231"/>
      <c r="BA1959" s="15"/>
      <c r="BB1959" s="232">
        <f t="shared" si="663"/>
        <v>0</v>
      </c>
      <c r="BC1959" s="235">
        <f t="shared" si="675"/>
        <v>0</v>
      </c>
      <c r="BG1959" s="210"/>
      <c r="BH1959" s="231"/>
      <c r="BI1959" s="15"/>
      <c r="BJ1959" s="232">
        <f t="shared" si="667"/>
        <v>0</v>
      </c>
      <c r="BK1959" s="235">
        <f t="shared" si="676"/>
        <v>0</v>
      </c>
      <c r="BM1959" s="109">
        <f t="shared" si="668"/>
        <v>-2.3684102842657535</v>
      </c>
      <c r="BN1959" s="213"/>
      <c r="BR1959" s="228"/>
      <c r="BS1959" s="311"/>
      <c r="BT1959" s="3"/>
      <c r="BU1959" s="213"/>
      <c r="BV1959" s="213"/>
      <c r="BW1959" s="291"/>
    </row>
    <row r="1960" spans="1:75" x14ac:dyDescent="0.2">
      <c r="A1960" s="210"/>
      <c r="B1960" s="211"/>
      <c r="C1960" s="848" t="str">
        <f ca="1">IF(ISERR(AVERAGE(INDIRECT("B"&amp;(ROW()-INT($B$1/2))):INDIRECT("B"&amp;(ROW()+INT($B$1/2))))),"",AVERAGE(INDIRECT("B"&amp;(ROW()-INT($B$1/2))):INDIRECT("B"&amp;(ROW()+INT($B$1/2)))))</f>
        <v/>
      </c>
      <c r="D1960" s="848">
        <f t="shared" si="662"/>
        <v>0</v>
      </c>
      <c r="E1960" s="275"/>
      <c r="F1960" s="15"/>
      <c r="G1960" s="3"/>
      <c r="H1960" s="3"/>
      <c r="I1960" s="3"/>
      <c r="J1960" s="3"/>
      <c r="K1960" s="3"/>
      <c r="L1960" s="554"/>
      <c r="M1960" s="545"/>
      <c r="N1960" s="546"/>
      <c r="O1960" s="5"/>
      <c r="P1960" s="216"/>
      <c r="Q1960" s="217"/>
      <c r="R1960" s="218"/>
      <c r="S1960" s="219">
        <f t="shared" si="679"/>
        <v>0</v>
      </c>
      <c r="T1960" s="220">
        <f t="shared" si="680"/>
        <v>0</v>
      </c>
      <c r="U1960" s="214">
        <f t="shared" si="677"/>
        <v>0</v>
      </c>
      <c r="W1960" s="221"/>
      <c r="X1960" s="222"/>
      <c r="Y1960" s="222"/>
      <c r="Z1960" s="223"/>
      <c r="AA1960" s="222"/>
      <c r="AB1960" s="224"/>
      <c r="AC1960" s="225"/>
      <c r="AD1960" s="2">
        <f t="shared" si="664"/>
        <v>0</v>
      </c>
      <c r="AE1960" s="2">
        <f t="shared" si="665"/>
        <v>0</v>
      </c>
      <c r="AF1960" s="226"/>
      <c r="AG1960" s="219">
        <f t="shared" si="669"/>
        <v>0</v>
      </c>
      <c r="AH1960" s="234">
        <f t="shared" si="670"/>
        <v>0</v>
      </c>
      <c r="AI1960" s="214">
        <f t="shared" si="678"/>
        <v>0</v>
      </c>
      <c r="AK1960" s="229">
        <f t="shared" si="671"/>
        <v>0</v>
      </c>
      <c r="AL1960" s="226"/>
      <c r="AM1960" s="15"/>
      <c r="AN1960" s="232" t="e">
        <f t="shared" si="672"/>
        <v>#DIV/0!</v>
      </c>
      <c r="AO1960" s="214">
        <f t="shared" si="666"/>
        <v>0</v>
      </c>
      <c r="AQ1960" s="210"/>
      <c r="AR1960" s="231"/>
      <c r="AS1960" s="15"/>
      <c r="AT1960" s="232">
        <f t="shared" si="673"/>
        <v>0</v>
      </c>
      <c r="AU1960" s="235">
        <f t="shared" si="674"/>
        <v>0</v>
      </c>
      <c r="AY1960" s="210"/>
      <c r="AZ1960" s="231"/>
      <c r="BA1960" s="15"/>
      <c r="BB1960" s="232">
        <f t="shared" si="663"/>
        <v>0</v>
      </c>
      <c r="BC1960" s="235">
        <f t="shared" si="675"/>
        <v>0</v>
      </c>
      <c r="BG1960" s="210"/>
      <c r="BH1960" s="231"/>
      <c r="BI1960" s="15"/>
      <c r="BJ1960" s="232">
        <f t="shared" si="667"/>
        <v>0</v>
      </c>
      <c r="BK1960" s="235">
        <f t="shared" si="676"/>
        <v>0</v>
      </c>
      <c r="BM1960" s="109">
        <f t="shared" si="668"/>
        <v>-2.3702426217634902</v>
      </c>
      <c r="BN1960" s="213"/>
      <c r="BR1960" s="228"/>
      <c r="BS1960" s="311"/>
      <c r="BT1960" s="3"/>
      <c r="BU1960" s="213"/>
      <c r="BV1960" s="213"/>
      <c r="BW1960" s="291"/>
    </row>
    <row r="1961" spans="1:75" x14ac:dyDescent="0.2">
      <c r="A1961" s="210"/>
      <c r="B1961" s="211"/>
      <c r="C1961" s="848" t="str">
        <f ca="1">IF(ISERR(AVERAGE(INDIRECT("B"&amp;(ROW()-INT($B$1/2))):INDIRECT("B"&amp;(ROW()+INT($B$1/2))))),"",AVERAGE(INDIRECT("B"&amp;(ROW()-INT($B$1/2))):INDIRECT("B"&amp;(ROW()+INT($B$1/2)))))</f>
        <v/>
      </c>
      <c r="D1961" s="848">
        <f t="shared" si="662"/>
        <v>0</v>
      </c>
      <c r="E1961" s="275"/>
      <c r="F1961" s="15"/>
      <c r="G1961" s="3"/>
      <c r="H1961" s="3"/>
      <c r="I1961" s="3"/>
      <c r="J1961" s="3"/>
      <c r="K1961" s="3"/>
      <c r="L1961" s="554"/>
      <c r="M1961" s="545"/>
      <c r="N1961" s="546"/>
      <c r="O1961" s="5"/>
      <c r="P1961" s="216"/>
      <c r="Q1961" s="217"/>
      <c r="R1961" s="218"/>
      <c r="S1961" s="219">
        <f t="shared" si="679"/>
        <v>0</v>
      </c>
      <c r="T1961" s="220">
        <f t="shared" si="680"/>
        <v>0</v>
      </c>
      <c r="U1961" s="214">
        <f t="shared" si="677"/>
        <v>0</v>
      </c>
      <c r="W1961" s="221"/>
      <c r="X1961" s="222"/>
      <c r="Y1961" s="222"/>
      <c r="Z1961" s="223"/>
      <c r="AA1961" s="222"/>
      <c r="AB1961" s="224"/>
      <c r="AC1961" s="225"/>
      <c r="AD1961" s="2">
        <f t="shared" si="664"/>
        <v>0</v>
      </c>
      <c r="AE1961" s="2">
        <f t="shared" si="665"/>
        <v>0</v>
      </c>
      <c r="AF1961" s="226"/>
      <c r="AG1961" s="219">
        <f t="shared" si="669"/>
        <v>0</v>
      </c>
      <c r="AH1961" s="234">
        <f t="shared" si="670"/>
        <v>0</v>
      </c>
      <c r="AI1961" s="214">
        <f t="shared" si="678"/>
        <v>0</v>
      </c>
      <c r="AK1961" s="229">
        <f t="shared" si="671"/>
        <v>0</v>
      </c>
      <c r="AL1961" s="226"/>
      <c r="AM1961" s="15"/>
      <c r="AN1961" s="232" t="e">
        <f t="shared" si="672"/>
        <v>#DIV/0!</v>
      </c>
      <c r="AO1961" s="214">
        <f t="shared" si="666"/>
        <v>0</v>
      </c>
      <c r="AQ1961" s="210"/>
      <c r="AR1961" s="231"/>
      <c r="AS1961" s="15"/>
      <c r="AT1961" s="232">
        <f t="shared" si="673"/>
        <v>0</v>
      </c>
      <c r="AU1961" s="235">
        <f t="shared" si="674"/>
        <v>0</v>
      </c>
      <c r="AY1961" s="210"/>
      <c r="AZ1961" s="231"/>
      <c r="BA1961" s="15"/>
      <c r="BB1961" s="232">
        <f t="shared" si="663"/>
        <v>0</v>
      </c>
      <c r="BC1961" s="235">
        <f t="shared" si="675"/>
        <v>0</v>
      </c>
      <c r="BG1961" s="210"/>
      <c r="BH1961" s="231"/>
      <c r="BI1961" s="15"/>
      <c r="BJ1961" s="232">
        <f t="shared" si="667"/>
        <v>0</v>
      </c>
      <c r="BK1961" s="235">
        <f t="shared" si="676"/>
        <v>0</v>
      </c>
      <c r="BM1961" s="109">
        <f t="shared" si="668"/>
        <v>-2.3720749592612269</v>
      </c>
      <c r="BN1961" s="213"/>
      <c r="BR1961" s="228"/>
      <c r="BS1961" s="311"/>
      <c r="BT1961" s="3"/>
      <c r="BU1961" s="213"/>
      <c r="BV1961" s="213"/>
      <c r="BW1961" s="291"/>
    </row>
    <row r="1962" spans="1:75" x14ac:dyDescent="0.2">
      <c r="A1962" s="210"/>
      <c r="B1962" s="211"/>
      <c r="C1962" s="848" t="str">
        <f ca="1">IF(ISERR(AVERAGE(INDIRECT("B"&amp;(ROW()-INT($B$1/2))):INDIRECT("B"&amp;(ROW()+INT($B$1/2))))),"",AVERAGE(INDIRECT("B"&amp;(ROW()-INT($B$1/2))):INDIRECT("B"&amp;(ROW()+INT($B$1/2)))))</f>
        <v/>
      </c>
      <c r="D1962" s="848">
        <f t="shared" si="662"/>
        <v>0</v>
      </c>
      <c r="E1962" s="275"/>
      <c r="F1962" s="15"/>
      <c r="G1962" s="3"/>
      <c r="H1962" s="3"/>
      <c r="I1962" s="3"/>
      <c r="J1962" s="3"/>
      <c r="K1962" s="3"/>
      <c r="L1962" s="554"/>
      <c r="M1962" s="545"/>
      <c r="N1962" s="546"/>
      <c r="O1962" s="5"/>
      <c r="P1962" s="216"/>
      <c r="Q1962" s="217"/>
      <c r="R1962" s="218"/>
      <c r="S1962" s="219">
        <f t="shared" si="679"/>
        <v>0</v>
      </c>
      <c r="T1962" s="220">
        <f t="shared" si="680"/>
        <v>0</v>
      </c>
      <c r="U1962" s="214">
        <f t="shared" si="677"/>
        <v>0</v>
      </c>
      <c r="W1962" s="221"/>
      <c r="X1962" s="222"/>
      <c r="Y1962" s="222"/>
      <c r="Z1962" s="223"/>
      <c r="AA1962" s="222"/>
      <c r="AB1962" s="224"/>
      <c r="AC1962" s="225"/>
      <c r="AD1962" s="2">
        <f t="shared" si="664"/>
        <v>0</v>
      </c>
      <c r="AE1962" s="2">
        <f t="shared" si="665"/>
        <v>0</v>
      </c>
      <c r="AF1962" s="226"/>
      <c r="AG1962" s="219">
        <f t="shared" si="669"/>
        <v>0</v>
      </c>
      <c r="AH1962" s="234">
        <f t="shared" si="670"/>
        <v>0</v>
      </c>
      <c r="AI1962" s="214">
        <f t="shared" si="678"/>
        <v>0</v>
      </c>
      <c r="AK1962" s="229">
        <f t="shared" si="671"/>
        <v>0</v>
      </c>
      <c r="AL1962" s="226"/>
      <c r="AM1962" s="15"/>
      <c r="AN1962" s="232" t="e">
        <f t="shared" si="672"/>
        <v>#DIV/0!</v>
      </c>
      <c r="AO1962" s="214">
        <f t="shared" si="666"/>
        <v>0</v>
      </c>
      <c r="AQ1962" s="210"/>
      <c r="AR1962" s="231"/>
      <c r="AS1962" s="15"/>
      <c r="AT1962" s="232">
        <f t="shared" si="673"/>
        <v>0</v>
      </c>
      <c r="AU1962" s="235">
        <f t="shared" si="674"/>
        <v>0</v>
      </c>
      <c r="AY1962" s="210"/>
      <c r="AZ1962" s="231"/>
      <c r="BA1962" s="15"/>
      <c r="BB1962" s="232">
        <f t="shared" si="663"/>
        <v>0</v>
      </c>
      <c r="BC1962" s="235">
        <f t="shared" si="675"/>
        <v>0</v>
      </c>
      <c r="BG1962" s="210"/>
      <c r="BH1962" s="231"/>
      <c r="BI1962" s="15"/>
      <c r="BJ1962" s="232">
        <f t="shared" si="667"/>
        <v>0</v>
      </c>
      <c r="BK1962" s="235">
        <f t="shared" si="676"/>
        <v>0</v>
      </c>
      <c r="BM1962" s="109">
        <f t="shared" si="668"/>
        <v>-2.3739072967589636</v>
      </c>
      <c r="BN1962" s="213"/>
      <c r="BR1962" s="228"/>
      <c r="BS1962" s="311"/>
      <c r="BT1962" s="3"/>
      <c r="BU1962" s="213"/>
      <c r="BV1962" s="213"/>
      <c r="BW1962" s="291"/>
    </row>
    <row r="1963" spans="1:75" x14ac:dyDescent="0.2">
      <c r="A1963" s="210"/>
      <c r="B1963" s="211"/>
      <c r="C1963" s="848" t="str">
        <f ca="1">IF(ISERR(AVERAGE(INDIRECT("B"&amp;(ROW()-INT($B$1/2))):INDIRECT("B"&amp;(ROW()+INT($B$1/2))))),"",AVERAGE(INDIRECT("B"&amp;(ROW()-INT($B$1/2))):INDIRECT("B"&amp;(ROW()+INT($B$1/2)))))</f>
        <v/>
      </c>
      <c r="D1963" s="848">
        <f t="shared" si="662"/>
        <v>0</v>
      </c>
      <c r="E1963" s="275"/>
      <c r="F1963" s="15"/>
      <c r="G1963" s="3"/>
      <c r="H1963" s="3"/>
      <c r="I1963" s="3"/>
      <c r="J1963" s="3"/>
      <c r="K1963" s="3"/>
      <c r="L1963" s="554"/>
      <c r="M1963" s="545"/>
      <c r="N1963" s="546"/>
      <c r="O1963" s="5"/>
      <c r="P1963" s="216"/>
      <c r="Q1963" s="217"/>
      <c r="R1963" s="218"/>
      <c r="S1963" s="219">
        <f t="shared" si="679"/>
        <v>0</v>
      </c>
      <c r="T1963" s="220">
        <f t="shared" si="680"/>
        <v>0</v>
      </c>
      <c r="U1963" s="214">
        <f t="shared" si="677"/>
        <v>0</v>
      </c>
      <c r="W1963" s="221"/>
      <c r="X1963" s="222"/>
      <c r="Y1963" s="222"/>
      <c r="Z1963" s="223"/>
      <c r="AA1963" s="222"/>
      <c r="AB1963" s="224"/>
      <c r="AC1963" s="225"/>
      <c r="AD1963" s="2">
        <f t="shared" si="664"/>
        <v>0</v>
      </c>
      <c r="AE1963" s="2">
        <f t="shared" si="665"/>
        <v>0</v>
      </c>
      <c r="AF1963" s="226"/>
      <c r="AG1963" s="219">
        <f t="shared" si="669"/>
        <v>0</v>
      </c>
      <c r="AH1963" s="234">
        <f t="shared" si="670"/>
        <v>0</v>
      </c>
      <c r="AI1963" s="214">
        <f t="shared" si="678"/>
        <v>0</v>
      </c>
      <c r="AK1963" s="229">
        <f t="shared" si="671"/>
        <v>0</v>
      </c>
      <c r="AL1963" s="226"/>
      <c r="AM1963" s="15"/>
      <c r="AN1963" s="232" t="e">
        <f t="shared" si="672"/>
        <v>#DIV/0!</v>
      </c>
      <c r="AO1963" s="214">
        <f t="shared" si="666"/>
        <v>0</v>
      </c>
      <c r="AQ1963" s="210"/>
      <c r="AR1963" s="231"/>
      <c r="AS1963" s="15"/>
      <c r="AT1963" s="232">
        <f t="shared" si="673"/>
        <v>0</v>
      </c>
      <c r="AU1963" s="235">
        <f t="shared" si="674"/>
        <v>0</v>
      </c>
      <c r="AY1963" s="210"/>
      <c r="AZ1963" s="231"/>
      <c r="BA1963" s="15"/>
      <c r="BB1963" s="232">
        <f t="shared" si="663"/>
        <v>0</v>
      </c>
      <c r="BC1963" s="235">
        <f t="shared" si="675"/>
        <v>0</v>
      </c>
      <c r="BG1963" s="210"/>
      <c r="BH1963" s="231"/>
      <c r="BI1963" s="15"/>
      <c r="BJ1963" s="232">
        <f t="shared" si="667"/>
        <v>0</v>
      </c>
      <c r="BK1963" s="235">
        <f t="shared" si="676"/>
        <v>0</v>
      </c>
      <c r="BM1963" s="109">
        <f t="shared" si="668"/>
        <v>-2.3757396342567003</v>
      </c>
      <c r="BN1963" s="213"/>
      <c r="BR1963" s="228"/>
      <c r="BS1963" s="311"/>
      <c r="BT1963" s="3"/>
      <c r="BU1963" s="213"/>
      <c r="BV1963" s="213"/>
      <c r="BW1963" s="291"/>
    </row>
    <row r="1964" spans="1:75" x14ac:dyDescent="0.2">
      <c r="A1964" s="210"/>
      <c r="B1964" s="211"/>
      <c r="C1964" s="848" t="str">
        <f ca="1">IF(ISERR(AVERAGE(INDIRECT("B"&amp;(ROW()-INT($B$1/2))):INDIRECT("B"&amp;(ROW()+INT($B$1/2))))),"",AVERAGE(INDIRECT("B"&amp;(ROW()-INT($B$1/2))):INDIRECT("B"&amp;(ROW()+INT($B$1/2)))))</f>
        <v/>
      </c>
      <c r="D1964" s="848">
        <f t="shared" si="662"/>
        <v>0</v>
      </c>
      <c r="E1964" s="275"/>
      <c r="F1964" s="15"/>
      <c r="G1964" s="3"/>
      <c r="H1964" s="3"/>
      <c r="I1964" s="3"/>
      <c r="J1964" s="3"/>
      <c r="K1964" s="3"/>
      <c r="L1964" s="554"/>
      <c r="M1964" s="545"/>
      <c r="N1964" s="546"/>
      <c r="O1964" s="5"/>
      <c r="P1964" s="216"/>
      <c r="Q1964" s="217"/>
      <c r="R1964" s="218"/>
      <c r="S1964" s="219">
        <f t="shared" si="679"/>
        <v>0</v>
      </c>
      <c r="T1964" s="220">
        <f t="shared" si="680"/>
        <v>0</v>
      </c>
      <c r="U1964" s="214">
        <f t="shared" si="677"/>
        <v>0</v>
      </c>
      <c r="W1964" s="221"/>
      <c r="X1964" s="222"/>
      <c r="Y1964" s="222"/>
      <c r="Z1964" s="223"/>
      <c r="AA1964" s="222"/>
      <c r="AB1964" s="224"/>
      <c r="AC1964" s="225"/>
      <c r="AD1964" s="2">
        <f t="shared" si="664"/>
        <v>0</v>
      </c>
      <c r="AE1964" s="2">
        <f t="shared" si="665"/>
        <v>0</v>
      </c>
      <c r="AF1964" s="226"/>
      <c r="AG1964" s="219">
        <f t="shared" si="669"/>
        <v>0</v>
      </c>
      <c r="AH1964" s="234">
        <f t="shared" si="670"/>
        <v>0</v>
      </c>
      <c r="AI1964" s="214">
        <f t="shared" si="678"/>
        <v>0</v>
      </c>
      <c r="AK1964" s="229">
        <f t="shared" si="671"/>
        <v>0</v>
      </c>
      <c r="AL1964" s="226"/>
      <c r="AM1964" s="15"/>
      <c r="AN1964" s="232" t="e">
        <f t="shared" si="672"/>
        <v>#DIV/0!</v>
      </c>
      <c r="AO1964" s="214">
        <f t="shared" si="666"/>
        <v>0</v>
      </c>
      <c r="AQ1964" s="210"/>
      <c r="AR1964" s="231"/>
      <c r="AS1964" s="15"/>
      <c r="AT1964" s="232">
        <f t="shared" si="673"/>
        <v>0</v>
      </c>
      <c r="AU1964" s="235">
        <f t="shared" si="674"/>
        <v>0</v>
      </c>
      <c r="AY1964" s="210"/>
      <c r="AZ1964" s="231"/>
      <c r="BA1964" s="15"/>
      <c r="BB1964" s="232">
        <f t="shared" si="663"/>
        <v>0</v>
      </c>
      <c r="BC1964" s="235">
        <f t="shared" si="675"/>
        <v>0</v>
      </c>
      <c r="BG1964" s="210"/>
      <c r="BH1964" s="231"/>
      <c r="BI1964" s="15"/>
      <c r="BJ1964" s="232">
        <f t="shared" si="667"/>
        <v>0</v>
      </c>
      <c r="BK1964" s="235">
        <f t="shared" si="676"/>
        <v>0</v>
      </c>
      <c r="BM1964" s="109">
        <f t="shared" si="668"/>
        <v>-2.377571971754437</v>
      </c>
      <c r="BN1964" s="213"/>
      <c r="BR1964" s="228"/>
      <c r="BS1964" s="311"/>
      <c r="BT1964" s="3"/>
      <c r="BU1964" s="213"/>
      <c r="BV1964" s="213"/>
      <c r="BW1964" s="291"/>
    </row>
    <row r="1965" spans="1:75" x14ac:dyDescent="0.2">
      <c r="A1965" s="210"/>
      <c r="B1965" s="211"/>
      <c r="C1965" s="848" t="str">
        <f ca="1">IF(ISERR(AVERAGE(INDIRECT("B"&amp;(ROW()-INT($B$1/2))):INDIRECT("B"&amp;(ROW()+INT($B$1/2))))),"",AVERAGE(INDIRECT("B"&amp;(ROW()-INT($B$1/2))):INDIRECT("B"&amp;(ROW()+INT($B$1/2)))))</f>
        <v/>
      </c>
      <c r="D1965" s="848">
        <f t="shared" si="662"/>
        <v>0</v>
      </c>
      <c r="E1965" s="275"/>
      <c r="F1965" s="15"/>
      <c r="G1965" s="3"/>
      <c r="H1965" s="3"/>
      <c r="I1965" s="3"/>
      <c r="J1965" s="3"/>
      <c r="K1965" s="3"/>
      <c r="L1965" s="554"/>
      <c r="M1965" s="545"/>
      <c r="N1965" s="546"/>
      <c r="O1965" s="5"/>
      <c r="P1965" s="216"/>
      <c r="Q1965" s="217"/>
      <c r="R1965" s="218"/>
      <c r="S1965" s="219">
        <f t="shared" si="679"/>
        <v>0</v>
      </c>
      <c r="T1965" s="220">
        <f t="shared" si="680"/>
        <v>0</v>
      </c>
      <c r="U1965" s="214">
        <f t="shared" si="677"/>
        <v>0</v>
      </c>
      <c r="W1965" s="221"/>
      <c r="X1965" s="222"/>
      <c r="Y1965" s="222"/>
      <c r="Z1965" s="223"/>
      <c r="AA1965" s="222"/>
      <c r="AB1965" s="224"/>
      <c r="AC1965" s="225"/>
      <c r="AD1965" s="2">
        <f t="shared" si="664"/>
        <v>0</v>
      </c>
      <c r="AE1965" s="2">
        <f t="shared" si="665"/>
        <v>0</v>
      </c>
      <c r="AF1965" s="226"/>
      <c r="AG1965" s="219">
        <f t="shared" si="669"/>
        <v>0</v>
      </c>
      <c r="AH1965" s="234">
        <f t="shared" si="670"/>
        <v>0</v>
      </c>
      <c r="AI1965" s="214">
        <f t="shared" si="678"/>
        <v>0</v>
      </c>
      <c r="AK1965" s="229">
        <f t="shared" si="671"/>
        <v>0</v>
      </c>
      <c r="AL1965" s="226"/>
      <c r="AM1965" s="15"/>
      <c r="AN1965" s="232" t="e">
        <f t="shared" si="672"/>
        <v>#DIV/0!</v>
      </c>
      <c r="AO1965" s="214">
        <f t="shared" si="666"/>
        <v>0</v>
      </c>
      <c r="AQ1965" s="210"/>
      <c r="AR1965" s="231"/>
      <c r="AS1965" s="15"/>
      <c r="AT1965" s="232">
        <f t="shared" si="673"/>
        <v>0</v>
      </c>
      <c r="AU1965" s="235">
        <f t="shared" si="674"/>
        <v>0</v>
      </c>
      <c r="AY1965" s="210"/>
      <c r="AZ1965" s="231"/>
      <c r="BA1965" s="15"/>
      <c r="BB1965" s="232">
        <f t="shared" si="663"/>
        <v>0</v>
      </c>
      <c r="BC1965" s="235">
        <f t="shared" si="675"/>
        <v>0</v>
      </c>
      <c r="BG1965" s="210"/>
      <c r="BH1965" s="231"/>
      <c r="BI1965" s="15"/>
      <c r="BJ1965" s="232">
        <f t="shared" si="667"/>
        <v>0</v>
      </c>
      <c r="BK1965" s="235">
        <f t="shared" si="676"/>
        <v>0</v>
      </c>
      <c r="BM1965" s="109">
        <f t="shared" si="668"/>
        <v>-2.3794043092521737</v>
      </c>
      <c r="BN1965" s="213"/>
      <c r="BR1965" s="228"/>
      <c r="BS1965" s="311"/>
      <c r="BT1965" s="3"/>
      <c r="BU1965" s="213"/>
      <c r="BV1965" s="213"/>
      <c r="BW1965" s="291"/>
    </row>
    <row r="1966" spans="1:75" x14ac:dyDescent="0.2">
      <c r="A1966" s="210"/>
      <c r="B1966" s="211"/>
      <c r="C1966" s="848" t="str">
        <f ca="1">IF(ISERR(AVERAGE(INDIRECT("B"&amp;(ROW()-INT($B$1/2))):INDIRECT("B"&amp;(ROW()+INT($B$1/2))))),"",AVERAGE(INDIRECT("B"&amp;(ROW()-INT($B$1/2))):INDIRECT("B"&amp;(ROW()+INT($B$1/2)))))</f>
        <v/>
      </c>
      <c r="D1966" s="848">
        <f t="shared" si="662"/>
        <v>0</v>
      </c>
      <c r="E1966" s="275"/>
      <c r="F1966" s="15"/>
      <c r="G1966" s="3"/>
      <c r="H1966" s="3"/>
      <c r="I1966" s="3"/>
      <c r="J1966" s="3"/>
      <c r="K1966" s="3"/>
      <c r="L1966" s="554"/>
      <c r="M1966" s="545"/>
      <c r="N1966" s="546"/>
      <c r="O1966" s="5"/>
      <c r="P1966" s="216"/>
      <c r="Q1966" s="217"/>
      <c r="R1966" s="218"/>
      <c r="S1966" s="219">
        <f t="shared" si="679"/>
        <v>0</v>
      </c>
      <c r="T1966" s="220">
        <f t="shared" si="680"/>
        <v>0</v>
      </c>
      <c r="U1966" s="214">
        <f t="shared" si="677"/>
        <v>0</v>
      </c>
      <c r="W1966" s="221"/>
      <c r="X1966" s="222"/>
      <c r="Y1966" s="222"/>
      <c r="Z1966" s="223"/>
      <c r="AA1966" s="222"/>
      <c r="AB1966" s="224"/>
      <c r="AC1966" s="225"/>
      <c r="AD1966" s="2">
        <f t="shared" si="664"/>
        <v>0</v>
      </c>
      <c r="AE1966" s="2">
        <f t="shared" si="665"/>
        <v>0</v>
      </c>
      <c r="AF1966" s="226"/>
      <c r="AG1966" s="219">
        <f t="shared" si="669"/>
        <v>0</v>
      </c>
      <c r="AH1966" s="234">
        <f t="shared" si="670"/>
        <v>0</v>
      </c>
      <c r="AI1966" s="214">
        <f t="shared" si="678"/>
        <v>0</v>
      </c>
      <c r="AK1966" s="229">
        <f t="shared" si="671"/>
        <v>0</v>
      </c>
      <c r="AL1966" s="226"/>
      <c r="AM1966" s="15"/>
      <c r="AN1966" s="232" t="e">
        <f t="shared" si="672"/>
        <v>#DIV/0!</v>
      </c>
      <c r="AO1966" s="214">
        <f t="shared" si="666"/>
        <v>0</v>
      </c>
      <c r="AQ1966" s="210"/>
      <c r="AR1966" s="231"/>
      <c r="AS1966" s="15"/>
      <c r="AT1966" s="232">
        <f t="shared" si="673"/>
        <v>0</v>
      </c>
      <c r="AU1966" s="235">
        <f t="shared" si="674"/>
        <v>0</v>
      </c>
      <c r="AY1966" s="210"/>
      <c r="AZ1966" s="231"/>
      <c r="BA1966" s="15"/>
      <c r="BB1966" s="232">
        <f t="shared" si="663"/>
        <v>0</v>
      </c>
      <c r="BC1966" s="235">
        <f t="shared" si="675"/>
        <v>0</v>
      </c>
      <c r="BG1966" s="210"/>
      <c r="BH1966" s="231"/>
      <c r="BI1966" s="15"/>
      <c r="BJ1966" s="232">
        <f t="shared" si="667"/>
        <v>0</v>
      </c>
      <c r="BK1966" s="235">
        <f t="shared" si="676"/>
        <v>0</v>
      </c>
      <c r="BM1966" s="109">
        <f t="shared" si="668"/>
        <v>-2.3812366467499104</v>
      </c>
      <c r="BN1966" s="213"/>
      <c r="BR1966" s="228"/>
      <c r="BS1966" s="311"/>
      <c r="BT1966" s="3"/>
      <c r="BU1966" s="213"/>
      <c r="BV1966" s="213"/>
      <c r="BW1966" s="291"/>
    </row>
    <row r="1967" spans="1:75" x14ac:dyDescent="0.2">
      <c r="A1967" s="210"/>
      <c r="B1967" s="211"/>
      <c r="C1967" s="848" t="str">
        <f ca="1">IF(ISERR(AVERAGE(INDIRECT("B"&amp;(ROW()-INT($B$1/2))):INDIRECT("B"&amp;(ROW()+INT($B$1/2))))),"",AVERAGE(INDIRECT("B"&amp;(ROW()-INT($B$1/2))):INDIRECT("B"&amp;(ROW()+INT($B$1/2)))))</f>
        <v/>
      </c>
      <c r="D1967" s="848">
        <f t="shared" si="662"/>
        <v>0</v>
      </c>
      <c r="E1967" s="275"/>
      <c r="F1967" s="15"/>
      <c r="G1967" s="3"/>
      <c r="H1967" s="3"/>
      <c r="I1967" s="3"/>
      <c r="J1967" s="3"/>
      <c r="K1967" s="3"/>
      <c r="L1967" s="554"/>
      <c r="M1967" s="545"/>
      <c r="N1967" s="546"/>
      <c r="O1967" s="5"/>
      <c r="P1967" s="216"/>
      <c r="Q1967" s="217"/>
      <c r="R1967" s="218"/>
      <c r="S1967" s="219">
        <f t="shared" si="679"/>
        <v>0</v>
      </c>
      <c r="T1967" s="220">
        <f t="shared" si="680"/>
        <v>0</v>
      </c>
      <c r="U1967" s="214">
        <f t="shared" si="677"/>
        <v>0</v>
      </c>
      <c r="W1967" s="221"/>
      <c r="X1967" s="222"/>
      <c r="Y1967" s="222"/>
      <c r="Z1967" s="223"/>
      <c r="AA1967" s="222"/>
      <c r="AB1967" s="224"/>
      <c r="AC1967" s="225"/>
      <c r="AD1967" s="2">
        <f t="shared" si="664"/>
        <v>0</v>
      </c>
      <c r="AE1967" s="2">
        <f t="shared" si="665"/>
        <v>0</v>
      </c>
      <c r="AF1967" s="226"/>
      <c r="AG1967" s="219">
        <f t="shared" si="669"/>
        <v>0</v>
      </c>
      <c r="AH1967" s="234">
        <f t="shared" si="670"/>
        <v>0</v>
      </c>
      <c r="AI1967" s="214">
        <f t="shared" si="678"/>
        <v>0</v>
      </c>
      <c r="AK1967" s="229">
        <f t="shared" si="671"/>
        <v>0</v>
      </c>
      <c r="AL1967" s="226"/>
      <c r="AM1967" s="15"/>
      <c r="AN1967" s="232" t="e">
        <f t="shared" si="672"/>
        <v>#DIV/0!</v>
      </c>
      <c r="AO1967" s="214">
        <f t="shared" si="666"/>
        <v>0</v>
      </c>
      <c r="AQ1967" s="210"/>
      <c r="AR1967" s="231"/>
      <c r="AS1967" s="15"/>
      <c r="AT1967" s="232">
        <f t="shared" si="673"/>
        <v>0</v>
      </c>
      <c r="AU1967" s="235">
        <f t="shared" si="674"/>
        <v>0</v>
      </c>
      <c r="AY1967" s="210"/>
      <c r="AZ1967" s="231"/>
      <c r="BA1967" s="15"/>
      <c r="BB1967" s="232">
        <f t="shared" si="663"/>
        <v>0</v>
      </c>
      <c r="BC1967" s="235">
        <f t="shared" si="675"/>
        <v>0</v>
      </c>
      <c r="BG1967" s="210"/>
      <c r="BH1967" s="231"/>
      <c r="BI1967" s="15"/>
      <c r="BJ1967" s="232">
        <f t="shared" si="667"/>
        <v>0</v>
      </c>
      <c r="BK1967" s="235">
        <f t="shared" si="676"/>
        <v>0</v>
      </c>
      <c r="BM1967" s="109">
        <f t="shared" si="668"/>
        <v>-2.3830689842476471</v>
      </c>
      <c r="BN1967" s="213"/>
      <c r="BR1967" s="228"/>
      <c r="BS1967" s="311"/>
      <c r="BT1967" s="3"/>
      <c r="BU1967" s="213"/>
      <c r="BV1967" s="213"/>
      <c r="BW1967" s="291"/>
    </row>
    <row r="1968" spans="1:75" x14ac:dyDescent="0.2">
      <c r="A1968" s="210"/>
      <c r="B1968" s="211"/>
      <c r="C1968" s="848" t="str">
        <f ca="1">IF(ISERR(AVERAGE(INDIRECT("B"&amp;(ROW()-INT($B$1/2))):INDIRECT("B"&amp;(ROW()+INT($B$1/2))))),"",AVERAGE(INDIRECT("B"&amp;(ROW()-INT($B$1/2))):INDIRECT("B"&amp;(ROW()+INT($B$1/2)))))</f>
        <v/>
      </c>
      <c r="D1968" s="848">
        <f t="shared" si="662"/>
        <v>0</v>
      </c>
      <c r="E1968" s="275"/>
      <c r="F1968" s="15"/>
      <c r="G1968" s="3"/>
      <c r="H1968" s="3"/>
      <c r="I1968" s="3"/>
      <c r="J1968" s="3"/>
      <c r="K1968" s="3"/>
      <c r="L1968" s="554"/>
      <c r="M1968" s="545"/>
      <c r="N1968" s="546"/>
      <c r="O1968" s="5"/>
      <c r="P1968" s="216"/>
      <c r="Q1968" s="217"/>
      <c r="R1968" s="218"/>
      <c r="S1968" s="219">
        <f t="shared" si="679"/>
        <v>0</v>
      </c>
      <c r="T1968" s="220">
        <f t="shared" si="680"/>
        <v>0</v>
      </c>
      <c r="U1968" s="214">
        <f t="shared" si="677"/>
        <v>0</v>
      </c>
      <c r="W1968" s="221"/>
      <c r="X1968" s="222"/>
      <c r="Y1968" s="222"/>
      <c r="Z1968" s="223"/>
      <c r="AA1968" s="222"/>
      <c r="AB1968" s="224"/>
      <c r="AC1968" s="225"/>
      <c r="AD1968" s="2">
        <f t="shared" si="664"/>
        <v>0</v>
      </c>
      <c r="AE1968" s="2">
        <f t="shared" si="665"/>
        <v>0</v>
      </c>
      <c r="AF1968" s="226"/>
      <c r="AG1968" s="219">
        <f t="shared" si="669"/>
        <v>0</v>
      </c>
      <c r="AH1968" s="234">
        <f t="shared" si="670"/>
        <v>0</v>
      </c>
      <c r="AI1968" s="214">
        <f t="shared" si="678"/>
        <v>0</v>
      </c>
      <c r="AK1968" s="229">
        <f t="shared" si="671"/>
        <v>0</v>
      </c>
      <c r="AL1968" s="226"/>
      <c r="AM1968" s="15"/>
      <c r="AN1968" s="232" t="e">
        <f t="shared" si="672"/>
        <v>#DIV/0!</v>
      </c>
      <c r="AO1968" s="214">
        <f t="shared" si="666"/>
        <v>0</v>
      </c>
      <c r="AQ1968" s="210"/>
      <c r="AR1968" s="231"/>
      <c r="AS1968" s="15"/>
      <c r="AT1968" s="232">
        <f t="shared" si="673"/>
        <v>0</v>
      </c>
      <c r="AU1968" s="235">
        <f t="shared" si="674"/>
        <v>0</v>
      </c>
      <c r="AY1968" s="210"/>
      <c r="AZ1968" s="231"/>
      <c r="BA1968" s="15"/>
      <c r="BB1968" s="232">
        <f t="shared" si="663"/>
        <v>0</v>
      </c>
      <c r="BC1968" s="235">
        <f t="shared" si="675"/>
        <v>0</v>
      </c>
      <c r="BG1968" s="210"/>
      <c r="BH1968" s="231"/>
      <c r="BI1968" s="15"/>
      <c r="BJ1968" s="232">
        <f t="shared" si="667"/>
        <v>0</v>
      </c>
      <c r="BK1968" s="235">
        <f t="shared" si="676"/>
        <v>0</v>
      </c>
      <c r="BM1968" s="109">
        <f t="shared" si="668"/>
        <v>-2.3849013217453838</v>
      </c>
      <c r="BN1968" s="213"/>
      <c r="BR1968" s="228"/>
      <c r="BS1968" s="311"/>
      <c r="BT1968" s="3"/>
      <c r="BU1968" s="213"/>
      <c r="BV1968" s="213"/>
      <c r="BW1968" s="291"/>
    </row>
    <row r="1969" spans="1:75" x14ac:dyDescent="0.2">
      <c r="A1969" s="210"/>
      <c r="B1969" s="211"/>
      <c r="C1969" s="848" t="str">
        <f ca="1">IF(ISERR(AVERAGE(INDIRECT("B"&amp;(ROW()-INT($B$1/2))):INDIRECT("B"&amp;(ROW()+INT($B$1/2))))),"",AVERAGE(INDIRECT("B"&amp;(ROW()-INT($B$1/2))):INDIRECT("B"&amp;(ROW()+INT($B$1/2)))))</f>
        <v/>
      </c>
      <c r="D1969" s="848">
        <f t="shared" si="662"/>
        <v>0</v>
      </c>
      <c r="E1969" s="275"/>
      <c r="F1969" s="15"/>
      <c r="G1969" s="3"/>
      <c r="H1969" s="3"/>
      <c r="I1969" s="3"/>
      <c r="J1969" s="3"/>
      <c r="K1969" s="3"/>
      <c r="L1969" s="554"/>
      <c r="M1969" s="545"/>
      <c r="N1969" s="546"/>
      <c r="O1969" s="5"/>
      <c r="P1969" s="216"/>
      <c r="Q1969" s="217"/>
      <c r="R1969" s="218"/>
      <c r="S1969" s="219">
        <f t="shared" si="679"/>
        <v>0</v>
      </c>
      <c r="T1969" s="220">
        <f t="shared" si="680"/>
        <v>0</v>
      </c>
      <c r="U1969" s="214">
        <f t="shared" si="677"/>
        <v>0</v>
      </c>
      <c r="W1969" s="221"/>
      <c r="X1969" s="222"/>
      <c r="Y1969" s="222"/>
      <c r="Z1969" s="223"/>
      <c r="AA1969" s="222"/>
      <c r="AB1969" s="224"/>
      <c r="AC1969" s="225"/>
      <c r="AD1969" s="2">
        <f t="shared" si="664"/>
        <v>0</v>
      </c>
      <c r="AE1969" s="2">
        <f t="shared" si="665"/>
        <v>0</v>
      </c>
      <c r="AF1969" s="226"/>
      <c r="AG1969" s="219">
        <f t="shared" si="669"/>
        <v>0</v>
      </c>
      <c r="AH1969" s="234">
        <f t="shared" si="670"/>
        <v>0</v>
      </c>
      <c r="AI1969" s="214">
        <f t="shared" si="678"/>
        <v>0</v>
      </c>
      <c r="AK1969" s="229">
        <f t="shared" si="671"/>
        <v>0</v>
      </c>
      <c r="AL1969" s="226"/>
      <c r="AM1969" s="15"/>
      <c r="AN1969" s="232" t="e">
        <f t="shared" si="672"/>
        <v>#DIV/0!</v>
      </c>
      <c r="AO1969" s="214">
        <f t="shared" si="666"/>
        <v>0</v>
      </c>
      <c r="AQ1969" s="210"/>
      <c r="AR1969" s="231"/>
      <c r="AS1969" s="15"/>
      <c r="AT1969" s="232">
        <f t="shared" si="673"/>
        <v>0</v>
      </c>
      <c r="AU1969" s="235">
        <f t="shared" si="674"/>
        <v>0</v>
      </c>
      <c r="AY1969" s="210"/>
      <c r="AZ1969" s="231"/>
      <c r="BA1969" s="15"/>
      <c r="BB1969" s="232">
        <f t="shared" si="663"/>
        <v>0</v>
      </c>
      <c r="BC1969" s="235">
        <f t="shared" si="675"/>
        <v>0</v>
      </c>
      <c r="BG1969" s="210"/>
      <c r="BH1969" s="231"/>
      <c r="BI1969" s="15"/>
      <c r="BJ1969" s="232">
        <f t="shared" si="667"/>
        <v>0</v>
      </c>
      <c r="BK1969" s="235">
        <f t="shared" si="676"/>
        <v>0</v>
      </c>
      <c r="BM1969" s="109">
        <f t="shared" si="668"/>
        <v>-2.3867336592431205</v>
      </c>
      <c r="BN1969" s="213"/>
      <c r="BR1969" s="228"/>
      <c r="BS1969" s="311"/>
      <c r="BT1969" s="3"/>
      <c r="BU1969" s="213"/>
      <c r="BV1969" s="213"/>
      <c r="BW1969" s="291"/>
    </row>
    <row r="1970" spans="1:75" x14ac:dyDescent="0.2">
      <c r="A1970" s="210"/>
      <c r="B1970" s="211"/>
      <c r="C1970" s="848" t="str">
        <f ca="1">IF(ISERR(AVERAGE(INDIRECT("B"&amp;(ROW()-INT($B$1/2))):INDIRECT("B"&amp;(ROW()+INT($B$1/2))))),"",AVERAGE(INDIRECT("B"&amp;(ROW()-INT($B$1/2))):INDIRECT("B"&amp;(ROW()+INT($B$1/2)))))</f>
        <v/>
      </c>
      <c r="D1970" s="848">
        <f t="shared" si="662"/>
        <v>0</v>
      </c>
      <c r="E1970" s="275"/>
      <c r="F1970" s="15"/>
      <c r="G1970" s="3"/>
      <c r="H1970" s="3"/>
      <c r="I1970" s="3"/>
      <c r="J1970" s="3"/>
      <c r="K1970" s="3"/>
      <c r="L1970" s="554"/>
      <c r="M1970" s="545"/>
      <c r="N1970" s="546"/>
      <c r="O1970" s="5"/>
      <c r="P1970" s="216"/>
      <c r="Q1970" s="217"/>
      <c r="R1970" s="218"/>
      <c r="S1970" s="219">
        <f t="shared" si="679"/>
        <v>0</v>
      </c>
      <c r="T1970" s="220">
        <f t="shared" si="680"/>
        <v>0</v>
      </c>
      <c r="U1970" s="214">
        <f t="shared" si="677"/>
        <v>0</v>
      </c>
      <c r="W1970" s="221"/>
      <c r="X1970" s="222"/>
      <c r="Y1970" s="222"/>
      <c r="Z1970" s="223"/>
      <c r="AA1970" s="222"/>
      <c r="AB1970" s="224"/>
      <c r="AC1970" s="225"/>
      <c r="AD1970" s="2">
        <f t="shared" si="664"/>
        <v>0</v>
      </c>
      <c r="AE1970" s="2">
        <f t="shared" si="665"/>
        <v>0</v>
      </c>
      <c r="AF1970" s="226"/>
      <c r="AG1970" s="219">
        <f t="shared" si="669"/>
        <v>0</v>
      </c>
      <c r="AH1970" s="234">
        <f t="shared" si="670"/>
        <v>0</v>
      </c>
      <c r="AI1970" s="214">
        <f t="shared" si="678"/>
        <v>0</v>
      </c>
      <c r="AK1970" s="229">
        <f t="shared" si="671"/>
        <v>0</v>
      </c>
      <c r="AL1970" s="226"/>
      <c r="AM1970" s="15"/>
      <c r="AN1970" s="232" t="e">
        <f t="shared" si="672"/>
        <v>#DIV/0!</v>
      </c>
      <c r="AO1970" s="214">
        <f t="shared" si="666"/>
        <v>0</v>
      </c>
      <c r="AQ1970" s="210"/>
      <c r="AR1970" s="231"/>
      <c r="AS1970" s="15"/>
      <c r="AT1970" s="232">
        <f t="shared" si="673"/>
        <v>0</v>
      </c>
      <c r="AU1970" s="235">
        <f t="shared" si="674"/>
        <v>0</v>
      </c>
      <c r="AY1970" s="210"/>
      <c r="AZ1970" s="231"/>
      <c r="BA1970" s="15"/>
      <c r="BB1970" s="232">
        <f t="shared" si="663"/>
        <v>0</v>
      </c>
      <c r="BC1970" s="235">
        <f t="shared" si="675"/>
        <v>0</v>
      </c>
      <c r="BG1970" s="210"/>
      <c r="BH1970" s="231"/>
      <c r="BI1970" s="15"/>
      <c r="BJ1970" s="232">
        <f t="shared" si="667"/>
        <v>0</v>
      </c>
      <c r="BK1970" s="235">
        <f t="shared" si="676"/>
        <v>0</v>
      </c>
      <c r="BM1970" s="109">
        <f t="shared" si="668"/>
        <v>-2.3885659967408572</v>
      </c>
      <c r="BN1970" s="213"/>
      <c r="BR1970" s="228"/>
      <c r="BS1970" s="311"/>
      <c r="BT1970" s="3"/>
      <c r="BU1970" s="213"/>
      <c r="BV1970" s="213"/>
      <c r="BW1970" s="291"/>
    </row>
    <row r="1971" spans="1:75" x14ac:dyDescent="0.2">
      <c r="A1971" s="210"/>
      <c r="B1971" s="211"/>
      <c r="C1971" s="848" t="str">
        <f ca="1">IF(ISERR(AVERAGE(INDIRECT("B"&amp;(ROW()-INT($B$1/2))):INDIRECT("B"&amp;(ROW()+INT($B$1/2))))),"",AVERAGE(INDIRECT("B"&amp;(ROW()-INT($B$1/2))):INDIRECT("B"&amp;(ROW()+INT($B$1/2)))))</f>
        <v/>
      </c>
      <c r="D1971" s="848">
        <f t="shared" si="662"/>
        <v>0</v>
      </c>
      <c r="E1971" s="275"/>
      <c r="F1971" s="15"/>
      <c r="G1971" s="3"/>
      <c r="H1971" s="3"/>
      <c r="I1971" s="3"/>
      <c r="J1971" s="3"/>
      <c r="K1971" s="3"/>
      <c r="L1971" s="554"/>
      <c r="M1971" s="545"/>
      <c r="N1971" s="546"/>
      <c r="O1971" s="5"/>
      <c r="P1971" s="216"/>
      <c r="Q1971" s="217"/>
      <c r="R1971" s="218"/>
      <c r="S1971" s="219">
        <f t="shared" si="679"/>
        <v>0</v>
      </c>
      <c r="T1971" s="220">
        <f t="shared" si="680"/>
        <v>0</v>
      </c>
      <c r="U1971" s="214">
        <f t="shared" si="677"/>
        <v>0</v>
      </c>
      <c r="W1971" s="221"/>
      <c r="X1971" s="222"/>
      <c r="Y1971" s="222"/>
      <c r="Z1971" s="223"/>
      <c r="AA1971" s="222"/>
      <c r="AB1971" s="224"/>
      <c r="AC1971" s="225"/>
      <c r="AD1971" s="2">
        <f t="shared" si="664"/>
        <v>0</v>
      </c>
      <c r="AE1971" s="2">
        <f t="shared" si="665"/>
        <v>0</v>
      </c>
      <c r="AF1971" s="226"/>
      <c r="AG1971" s="219">
        <f t="shared" si="669"/>
        <v>0</v>
      </c>
      <c r="AH1971" s="234">
        <f t="shared" si="670"/>
        <v>0</v>
      </c>
      <c r="AI1971" s="214">
        <f t="shared" si="678"/>
        <v>0</v>
      </c>
      <c r="AK1971" s="229">
        <f t="shared" si="671"/>
        <v>0</v>
      </c>
      <c r="AL1971" s="226"/>
      <c r="AM1971" s="15"/>
      <c r="AN1971" s="232" t="e">
        <f t="shared" si="672"/>
        <v>#DIV/0!</v>
      </c>
      <c r="AO1971" s="214">
        <f t="shared" si="666"/>
        <v>0</v>
      </c>
      <c r="AQ1971" s="210"/>
      <c r="AR1971" s="231"/>
      <c r="AS1971" s="15"/>
      <c r="AT1971" s="232">
        <f t="shared" si="673"/>
        <v>0</v>
      </c>
      <c r="AU1971" s="235">
        <f t="shared" si="674"/>
        <v>0</v>
      </c>
      <c r="AY1971" s="210"/>
      <c r="AZ1971" s="231"/>
      <c r="BA1971" s="15"/>
      <c r="BB1971" s="232">
        <f t="shared" si="663"/>
        <v>0</v>
      </c>
      <c r="BC1971" s="235">
        <f t="shared" si="675"/>
        <v>0</v>
      </c>
      <c r="BG1971" s="210"/>
      <c r="BH1971" s="231"/>
      <c r="BI1971" s="15"/>
      <c r="BJ1971" s="232">
        <f t="shared" si="667"/>
        <v>0</v>
      </c>
      <c r="BK1971" s="235">
        <f t="shared" si="676"/>
        <v>0</v>
      </c>
      <c r="BM1971" s="109">
        <f t="shared" si="668"/>
        <v>-2.3903983342385939</v>
      </c>
      <c r="BN1971" s="213"/>
      <c r="BR1971" s="228"/>
      <c r="BS1971" s="311"/>
      <c r="BT1971" s="3"/>
      <c r="BU1971" s="213"/>
      <c r="BV1971" s="213"/>
      <c r="BW1971" s="291"/>
    </row>
    <row r="1972" spans="1:75" x14ac:dyDescent="0.2">
      <c r="A1972" s="210"/>
      <c r="B1972" s="211"/>
      <c r="C1972" s="848" t="str">
        <f ca="1">IF(ISERR(AVERAGE(INDIRECT("B"&amp;(ROW()-INT($B$1/2))):INDIRECT("B"&amp;(ROW()+INT($B$1/2))))),"",AVERAGE(INDIRECT("B"&amp;(ROW()-INT($B$1/2))):INDIRECT("B"&amp;(ROW()+INT($B$1/2)))))</f>
        <v/>
      </c>
      <c r="D1972" s="848">
        <f t="shared" si="662"/>
        <v>0</v>
      </c>
      <c r="E1972" s="275"/>
      <c r="F1972" s="15"/>
      <c r="G1972" s="3"/>
      <c r="H1972" s="3"/>
      <c r="I1972" s="3"/>
      <c r="J1972" s="3"/>
      <c r="K1972" s="3"/>
      <c r="L1972" s="554"/>
      <c r="M1972" s="545"/>
      <c r="N1972" s="546"/>
      <c r="O1972" s="5"/>
      <c r="P1972" s="216"/>
      <c r="Q1972" s="217"/>
      <c r="R1972" s="218"/>
      <c r="S1972" s="219">
        <f t="shared" si="679"/>
        <v>0</v>
      </c>
      <c r="T1972" s="220">
        <f t="shared" si="680"/>
        <v>0</v>
      </c>
      <c r="U1972" s="214">
        <f t="shared" si="677"/>
        <v>0</v>
      </c>
      <c r="W1972" s="221"/>
      <c r="X1972" s="222"/>
      <c r="Y1972" s="222"/>
      <c r="Z1972" s="223"/>
      <c r="AA1972" s="222"/>
      <c r="AB1972" s="224"/>
      <c r="AC1972" s="225"/>
      <c r="AD1972" s="2">
        <f t="shared" si="664"/>
        <v>0</v>
      </c>
      <c r="AE1972" s="2">
        <f t="shared" si="665"/>
        <v>0</v>
      </c>
      <c r="AF1972" s="226"/>
      <c r="AG1972" s="219">
        <f t="shared" si="669"/>
        <v>0</v>
      </c>
      <c r="AH1972" s="234">
        <f t="shared" si="670"/>
        <v>0</v>
      </c>
      <c r="AI1972" s="214">
        <f t="shared" si="678"/>
        <v>0</v>
      </c>
      <c r="AK1972" s="229">
        <f t="shared" si="671"/>
        <v>0</v>
      </c>
      <c r="AL1972" s="226"/>
      <c r="AM1972" s="15"/>
      <c r="AN1972" s="232" t="e">
        <f t="shared" si="672"/>
        <v>#DIV/0!</v>
      </c>
      <c r="AO1972" s="214">
        <f t="shared" si="666"/>
        <v>0</v>
      </c>
      <c r="AQ1972" s="210"/>
      <c r="AR1972" s="231"/>
      <c r="AS1972" s="15"/>
      <c r="AT1972" s="232">
        <f t="shared" si="673"/>
        <v>0</v>
      </c>
      <c r="AU1972" s="235">
        <f t="shared" si="674"/>
        <v>0</v>
      </c>
      <c r="AY1972" s="210"/>
      <c r="AZ1972" s="231"/>
      <c r="BA1972" s="15"/>
      <c r="BB1972" s="232">
        <f t="shared" si="663"/>
        <v>0</v>
      </c>
      <c r="BC1972" s="235">
        <f t="shared" si="675"/>
        <v>0</v>
      </c>
      <c r="BG1972" s="210"/>
      <c r="BH1972" s="231"/>
      <c r="BI1972" s="15"/>
      <c r="BJ1972" s="232">
        <f t="shared" si="667"/>
        <v>0</v>
      </c>
      <c r="BK1972" s="235">
        <f t="shared" si="676"/>
        <v>0</v>
      </c>
      <c r="BM1972" s="109">
        <f t="shared" si="668"/>
        <v>-2.3922306717363306</v>
      </c>
      <c r="BN1972" s="213"/>
      <c r="BR1972" s="228"/>
      <c r="BS1972" s="311"/>
      <c r="BT1972" s="3"/>
      <c r="BU1972" s="213"/>
      <c r="BV1972" s="213"/>
      <c r="BW1972" s="291"/>
    </row>
    <row r="1973" spans="1:75" x14ac:dyDescent="0.2">
      <c r="A1973" s="210"/>
      <c r="B1973" s="211"/>
      <c r="C1973" s="848" t="str">
        <f ca="1">IF(ISERR(AVERAGE(INDIRECT("B"&amp;(ROW()-INT($B$1/2))):INDIRECT("B"&amp;(ROW()+INT($B$1/2))))),"",AVERAGE(INDIRECT("B"&amp;(ROW()-INT($B$1/2))):INDIRECT("B"&amp;(ROW()+INT($B$1/2)))))</f>
        <v/>
      </c>
      <c r="D1973" s="848">
        <f t="shared" si="662"/>
        <v>0</v>
      </c>
      <c r="E1973" s="275"/>
      <c r="F1973" s="15"/>
      <c r="G1973" s="3"/>
      <c r="H1973" s="3"/>
      <c r="I1973" s="3"/>
      <c r="J1973" s="3"/>
      <c r="K1973" s="3"/>
      <c r="L1973" s="554"/>
      <c r="M1973" s="545"/>
      <c r="N1973" s="546"/>
      <c r="O1973" s="5"/>
      <c r="P1973" s="216"/>
      <c r="Q1973" s="217"/>
      <c r="R1973" s="218"/>
      <c r="S1973" s="219">
        <f t="shared" si="679"/>
        <v>0</v>
      </c>
      <c r="T1973" s="220">
        <f t="shared" si="680"/>
        <v>0</v>
      </c>
      <c r="U1973" s="214">
        <f t="shared" si="677"/>
        <v>0</v>
      </c>
      <c r="W1973" s="221"/>
      <c r="X1973" s="222"/>
      <c r="Y1973" s="222"/>
      <c r="Z1973" s="223"/>
      <c r="AA1973" s="222"/>
      <c r="AB1973" s="224"/>
      <c r="AC1973" s="225"/>
      <c r="AD1973" s="2">
        <f t="shared" si="664"/>
        <v>0</v>
      </c>
      <c r="AE1973" s="2">
        <f t="shared" si="665"/>
        <v>0</v>
      </c>
      <c r="AF1973" s="226"/>
      <c r="AG1973" s="219">
        <f t="shared" si="669"/>
        <v>0</v>
      </c>
      <c r="AH1973" s="234">
        <f t="shared" si="670"/>
        <v>0</v>
      </c>
      <c r="AI1973" s="214">
        <f t="shared" si="678"/>
        <v>0</v>
      </c>
      <c r="AK1973" s="229">
        <f t="shared" si="671"/>
        <v>0</v>
      </c>
      <c r="AL1973" s="226"/>
      <c r="AM1973" s="15"/>
      <c r="AN1973" s="232" t="e">
        <f t="shared" si="672"/>
        <v>#DIV/0!</v>
      </c>
      <c r="AO1973" s="214">
        <f t="shared" si="666"/>
        <v>0</v>
      </c>
      <c r="AQ1973" s="210"/>
      <c r="AR1973" s="231"/>
      <c r="AS1973" s="15"/>
      <c r="AT1973" s="232">
        <f t="shared" si="673"/>
        <v>0</v>
      </c>
      <c r="AU1973" s="235">
        <f t="shared" si="674"/>
        <v>0</v>
      </c>
      <c r="AY1973" s="210"/>
      <c r="AZ1973" s="231"/>
      <c r="BA1973" s="15"/>
      <c r="BB1973" s="232">
        <f t="shared" si="663"/>
        <v>0</v>
      </c>
      <c r="BC1973" s="235">
        <f t="shared" si="675"/>
        <v>0</v>
      </c>
      <c r="BG1973" s="210"/>
      <c r="BH1973" s="231"/>
      <c r="BI1973" s="15"/>
      <c r="BJ1973" s="232">
        <f t="shared" si="667"/>
        <v>0</v>
      </c>
      <c r="BK1973" s="235">
        <f t="shared" si="676"/>
        <v>0</v>
      </c>
      <c r="BM1973" s="109">
        <f t="shared" si="668"/>
        <v>-2.3940630092340673</v>
      </c>
      <c r="BN1973" s="213"/>
      <c r="BR1973" s="228"/>
      <c r="BS1973" s="311"/>
      <c r="BT1973" s="3"/>
      <c r="BU1973" s="213"/>
      <c r="BV1973" s="213"/>
      <c r="BW1973" s="291"/>
    </row>
    <row r="1974" spans="1:75" x14ac:dyDescent="0.2">
      <c r="A1974" s="210"/>
      <c r="B1974" s="211"/>
      <c r="C1974" s="848" t="str">
        <f ca="1">IF(ISERR(AVERAGE(INDIRECT("B"&amp;(ROW()-INT($B$1/2))):INDIRECT("B"&amp;(ROW()+INT($B$1/2))))),"",AVERAGE(INDIRECT("B"&amp;(ROW()-INT($B$1/2))):INDIRECT("B"&amp;(ROW()+INT($B$1/2)))))</f>
        <v/>
      </c>
      <c r="D1974" s="848">
        <f t="shared" si="662"/>
        <v>0</v>
      </c>
      <c r="E1974" s="275"/>
      <c r="F1974" s="15"/>
      <c r="G1974" s="3"/>
      <c r="H1974" s="3"/>
      <c r="I1974" s="3"/>
      <c r="J1974" s="3"/>
      <c r="K1974" s="3"/>
      <c r="L1974" s="554"/>
      <c r="M1974" s="545"/>
      <c r="N1974" s="546"/>
      <c r="O1974" s="5"/>
      <c r="P1974" s="216"/>
      <c r="Q1974" s="217"/>
      <c r="R1974" s="218"/>
      <c r="S1974" s="219">
        <f t="shared" si="679"/>
        <v>0</v>
      </c>
      <c r="T1974" s="220">
        <f t="shared" si="680"/>
        <v>0</v>
      </c>
      <c r="U1974" s="214">
        <f t="shared" si="677"/>
        <v>0</v>
      </c>
      <c r="W1974" s="221"/>
      <c r="X1974" s="222"/>
      <c r="Y1974" s="222"/>
      <c r="Z1974" s="223"/>
      <c r="AA1974" s="222"/>
      <c r="AB1974" s="224"/>
      <c r="AC1974" s="225"/>
      <c r="AD1974" s="2">
        <f t="shared" si="664"/>
        <v>0</v>
      </c>
      <c r="AE1974" s="2">
        <f t="shared" si="665"/>
        <v>0</v>
      </c>
      <c r="AF1974" s="226"/>
      <c r="AG1974" s="219">
        <f t="shared" si="669"/>
        <v>0</v>
      </c>
      <c r="AH1974" s="234">
        <f t="shared" si="670"/>
        <v>0</v>
      </c>
      <c r="AI1974" s="214">
        <f t="shared" si="678"/>
        <v>0</v>
      </c>
      <c r="AK1974" s="229">
        <f t="shared" si="671"/>
        <v>0</v>
      </c>
      <c r="AL1974" s="226"/>
      <c r="AM1974" s="15"/>
      <c r="AN1974" s="232" t="e">
        <f t="shared" si="672"/>
        <v>#DIV/0!</v>
      </c>
      <c r="AO1974" s="214">
        <f t="shared" si="666"/>
        <v>0</v>
      </c>
      <c r="AQ1974" s="210"/>
      <c r="AR1974" s="231"/>
      <c r="AS1974" s="15"/>
      <c r="AT1974" s="232">
        <f t="shared" si="673"/>
        <v>0</v>
      </c>
      <c r="AU1974" s="235">
        <f t="shared" si="674"/>
        <v>0</v>
      </c>
      <c r="AY1974" s="210"/>
      <c r="AZ1974" s="231"/>
      <c r="BA1974" s="15"/>
      <c r="BB1974" s="232">
        <f t="shared" si="663"/>
        <v>0</v>
      </c>
      <c r="BC1974" s="235">
        <f t="shared" si="675"/>
        <v>0</v>
      </c>
      <c r="BG1974" s="210"/>
      <c r="BH1974" s="231"/>
      <c r="BI1974" s="15"/>
      <c r="BJ1974" s="232">
        <f t="shared" si="667"/>
        <v>0</v>
      </c>
      <c r="BK1974" s="235">
        <f t="shared" si="676"/>
        <v>0</v>
      </c>
      <c r="BM1974" s="109">
        <f t="shared" si="668"/>
        <v>-2.395895346731804</v>
      </c>
      <c r="BN1974" s="213"/>
      <c r="BR1974" s="228"/>
      <c r="BS1974" s="311"/>
      <c r="BT1974" s="3"/>
      <c r="BU1974" s="213"/>
      <c r="BV1974" s="213"/>
      <c r="BW1974" s="291"/>
    </row>
    <row r="1975" spans="1:75" x14ac:dyDescent="0.2">
      <c r="A1975" s="210"/>
      <c r="B1975" s="211"/>
      <c r="C1975" s="848" t="str">
        <f ca="1">IF(ISERR(AVERAGE(INDIRECT("B"&amp;(ROW()-INT($B$1/2))):INDIRECT("B"&amp;(ROW()+INT($B$1/2))))),"",AVERAGE(INDIRECT("B"&amp;(ROW()-INT($B$1/2))):INDIRECT("B"&amp;(ROW()+INT($B$1/2)))))</f>
        <v/>
      </c>
      <c r="D1975" s="848">
        <f t="shared" si="662"/>
        <v>0</v>
      </c>
      <c r="E1975" s="275"/>
      <c r="F1975" s="15"/>
      <c r="G1975" s="3"/>
      <c r="H1975" s="3"/>
      <c r="I1975" s="3"/>
      <c r="J1975" s="3"/>
      <c r="K1975" s="3"/>
      <c r="L1975" s="554"/>
      <c r="M1975" s="545"/>
      <c r="N1975" s="546"/>
      <c r="O1975" s="5"/>
      <c r="P1975" s="216"/>
      <c r="Q1975" s="217"/>
      <c r="R1975" s="218"/>
      <c r="S1975" s="219">
        <f t="shared" si="679"/>
        <v>0</v>
      </c>
      <c r="T1975" s="220">
        <f t="shared" si="680"/>
        <v>0</v>
      </c>
      <c r="U1975" s="214">
        <f t="shared" si="677"/>
        <v>0</v>
      </c>
      <c r="W1975" s="221"/>
      <c r="X1975" s="222"/>
      <c r="Y1975" s="222"/>
      <c r="Z1975" s="223"/>
      <c r="AA1975" s="222"/>
      <c r="AB1975" s="224"/>
      <c r="AC1975" s="225"/>
      <c r="AD1975" s="2">
        <f t="shared" si="664"/>
        <v>0</v>
      </c>
      <c r="AE1975" s="2">
        <f t="shared" si="665"/>
        <v>0</v>
      </c>
      <c r="AF1975" s="226"/>
      <c r="AG1975" s="219">
        <f t="shared" si="669"/>
        <v>0</v>
      </c>
      <c r="AH1975" s="234">
        <f t="shared" si="670"/>
        <v>0</v>
      </c>
      <c r="AI1975" s="214">
        <f t="shared" si="678"/>
        <v>0</v>
      </c>
      <c r="AK1975" s="229">
        <f t="shared" si="671"/>
        <v>0</v>
      </c>
      <c r="AL1975" s="226"/>
      <c r="AM1975" s="15"/>
      <c r="AN1975" s="232" t="e">
        <f t="shared" si="672"/>
        <v>#DIV/0!</v>
      </c>
      <c r="AO1975" s="214">
        <f t="shared" si="666"/>
        <v>0</v>
      </c>
      <c r="AQ1975" s="210"/>
      <c r="AR1975" s="231"/>
      <c r="AS1975" s="15"/>
      <c r="AT1975" s="232">
        <f t="shared" si="673"/>
        <v>0</v>
      </c>
      <c r="AU1975" s="235">
        <f t="shared" si="674"/>
        <v>0</v>
      </c>
      <c r="AY1975" s="210"/>
      <c r="AZ1975" s="231"/>
      <c r="BA1975" s="15"/>
      <c r="BB1975" s="232">
        <f t="shared" si="663"/>
        <v>0</v>
      </c>
      <c r="BC1975" s="235">
        <f t="shared" si="675"/>
        <v>0</v>
      </c>
      <c r="BG1975" s="210"/>
      <c r="BH1975" s="231"/>
      <c r="BI1975" s="15"/>
      <c r="BJ1975" s="232">
        <f t="shared" si="667"/>
        <v>0</v>
      </c>
      <c r="BK1975" s="235">
        <f t="shared" si="676"/>
        <v>0</v>
      </c>
      <c r="BM1975" s="109">
        <f t="shared" si="668"/>
        <v>-2.3977276842295407</v>
      </c>
      <c r="BN1975" s="213"/>
      <c r="BR1975" s="228"/>
      <c r="BS1975" s="311"/>
      <c r="BT1975" s="3"/>
      <c r="BU1975" s="213"/>
      <c r="BV1975" s="213"/>
      <c r="BW1975" s="291"/>
    </row>
    <row r="1976" spans="1:75" x14ac:dyDescent="0.2">
      <c r="A1976" s="210"/>
      <c r="B1976" s="211"/>
      <c r="C1976" s="848" t="str">
        <f ca="1">IF(ISERR(AVERAGE(INDIRECT("B"&amp;(ROW()-INT($B$1/2))):INDIRECT("B"&amp;(ROW()+INT($B$1/2))))),"",AVERAGE(INDIRECT("B"&amp;(ROW()-INT($B$1/2))):INDIRECT("B"&amp;(ROW()+INT($B$1/2)))))</f>
        <v/>
      </c>
      <c r="D1976" s="848">
        <f t="shared" si="662"/>
        <v>0</v>
      </c>
      <c r="E1976" s="275"/>
      <c r="F1976" s="15"/>
      <c r="G1976" s="3"/>
      <c r="H1976" s="3"/>
      <c r="I1976" s="3"/>
      <c r="J1976" s="3"/>
      <c r="K1976" s="3"/>
      <c r="L1976" s="554"/>
      <c r="M1976" s="545"/>
      <c r="N1976" s="546"/>
      <c r="O1976" s="5"/>
      <c r="P1976" s="216"/>
      <c r="Q1976" s="217"/>
      <c r="R1976" s="218"/>
      <c r="S1976" s="219">
        <f t="shared" si="679"/>
        <v>0</v>
      </c>
      <c r="T1976" s="220">
        <f t="shared" si="680"/>
        <v>0</v>
      </c>
      <c r="U1976" s="214">
        <f t="shared" si="677"/>
        <v>0</v>
      </c>
      <c r="W1976" s="221"/>
      <c r="X1976" s="222"/>
      <c r="Y1976" s="222"/>
      <c r="Z1976" s="223"/>
      <c r="AA1976" s="222"/>
      <c r="AB1976" s="224"/>
      <c r="AC1976" s="225"/>
      <c r="AD1976" s="2">
        <f t="shared" si="664"/>
        <v>0</v>
      </c>
      <c r="AE1976" s="2">
        <f t="shared" si="665"/>
        <v>0</v>
      </c>
      <c r="AF1976" s="226"/>
      <c r="AG1976" s="219">
        <f t="shared" si="669"/>
        <v>0</v>
      </c>
      <c r="AH1976" s="234">
        <f t="shared" si="670"/>
        <v>0</v>
      </c>
      <c r="AI1976" s="214">
        <f t="shared" si="678"/>
        <v>0</v>
      </c>
      <c r="AK1976" s="229">
        <f t="shared" si="671"/>
        <v>0</v>
      </c>
      <c r="AL1976" s="226"/>
      <c r="AM1976" s="15"/>
      <c r="AN1976" s="232" t="e">
        <f t="shared" si="672"/>
        <v>#DIV/0!</v>
      </c>
      <c r="AO1976" s="214">
        <f t="shared" si="666"/>
        <v>0</v>
      </c>
      <c r="AQ1976" s="210"/>
      <c r="AR1976" s="231"/>
      <c r="AS1976" s="15"/>
      <c r="AT1976" s="232">
        <f t="shared" si="673"/>
        <v>0</v>
      </c>
      <c r="AU1976" s="235">
        <f t="shared" si="674"/>
        <v>0</v>
      </c>
      <c r="AY1976" s="210"/>
      <c r="AZ1976" s="231"/>
      <c r="BA1976" s="15"/>
      <c r="BB1976" s="232">
        <f t="shared" si="663"/>
        <v>0</v>
      </c>
      <c r="BC1976" s="235">
        <f t="shared" si="675"/>
        <v>0</v>
      </c>
      <c r="BG1976" s="210"/>
      <c r="BH1976" s="231"/>
      <c r="BI1976" s="15"/>
      <c r="BJ1976" s="232">
        <f t="shared" si="667"/>
        <v>0</v>
      </c>
      <c r="BK1976" s="235">
        <f t="shared" si="676"/>
        <v>0</v>
      </c>
      <c r="BM1976" s="109">
        <f t="shared" si="668"/>
        <v>-2.3995600217272774</v>
      </c>
      <c r="BN1976" s="213"/>
      <c r="BR1976" s="228"/>
      <c r="BS1976" s="311"/>
      <c r="BT1976" s="3"/>
      <c r="BU1976" s="213"/>
      <c r="BV1976" s="213"/>
      <c r="BW1976" s="291"/>
    </row>
    <row r="1977" spans="1:75" x14ac:dyDescent="0.2">
      <c r="A1977" s="210"/>
      <c r="B1977" s="211"/>
      <c r="C1977" s="848" t="str">
        <f ca="1">IF(ISERR(AVERAGE(INDIRECT("B"&amp;(ROW()-INT($B$1/2))):INDIRECT("B"&amp;(ROW()+INT($B$1/2))))),"",AVERAGE(INDIRECT("B"&amp;(ROW()-INT($B$1/2))):INDIRECT("B"&amp;(ROW()+INT($B$1/2)))))</f>
        <v/>
      </c>
      <c r="D1977" s="848">
        <f t="shared" si="662"/>
        <v>0</v>
      </c>
      <c r="E1977" s="275"/>
      <c r="F1977" s="15"/>
      <c r="G1977" s="3"/>
      <c r="H1977" s="3"/>
      <c r="I1977" s="3"/>
      <c r="J1977" s="3"/>
      <c r="K1977" s="3"/>
      <c r="L1977" s="554"/>
      <c r="M1977" s="545"/>
      <c r="N1977" s="546"/>
      <c r="O1977" s="5"/>
      <c r="P1977" s="216"/>
      <c r="Q1977" s="217"/>
      <c r="R1977" s="218"/>
      <c r="S1977" s="219">
        <f t="shared" si="679"/>
        <v>0</v>
      </c>
      <c r="T1977" s="220">
        <f t="shared" si="680"/>
        <v>0</v>
      </c>
      <c r="U1977" s="214">
        <f t="shared" si="677"/>
        <v>0</v>
      </c>
      <c r="W1977" s="221"/>
      <c r="X1977" s="222"/>
      <c r="Y1977" s="222"/>
      <c r="Z1977" s="223"/>
      <c r="AA1977" s="222"/>
      <c r="AB1977" s="224"/>
      <c r="AC1977" s="225"/>
      <c r="AD1977" s="2">
        <f t="shared" si="664"/>
        <v>0</v>
      </c>
      <c r="AE1977" s="2">
        <f t="shared" si="665"/>
        <v>0</v>
      </c>
      <c r="AF1977" s="226"/>
      <c r="AG1977" s="219">
        <f t="shared" si="669"/>
        <v>0</v>
      </c>
      <c r="AH1977" s="234">
        <f t="shared" si="670"/>
        <v>0</v>
      </c>
      <c r="AI1977" s="214">
        <f t="shared" si="678"/>
        <v>0</v>
      </c>
      <c r="AK1977" s="229">
        <f t="shared" si="671"/>
        <v>0</v>
      </c>
      <c r="AL1977" s="226"/>
      <c r="AM1977" s="15"/>
      <c r="AN1977" s="232" t="e">
        <f t="shared" si="672"/>
        <v>#DIV/0!</v>
      </c>
      <c r="AO1977" s="214">
        <f t="shared" si="666"/>
        <v>0</v>
      </c>
      <c r="AQ1977" s="210"/>
      <c r="AR1977" s="231"/>
      <c r="AS1977" s="15"/>
      <c r="AT1977" s="232">
        <f t="shared" si="673"/>
        <v>0</v>
      </c>
      <c r="AU1977" s="235">
        <f t="shared" si="674"/>
        <v>0</v>
      </c>
      <c r="AY1977" s="210"/>
      <c r="AZ1977" s="231"/>
      <c r="BA1977" s="15"/>
      <c r="BB1977" s="232">
        <f t="shared" si="663"/>
        <v>0</v>
      </c>
      <c r="BC1977" s="235">
        <f t="shared" si="675"/>
        <v>0</v>
      </c>
      <c r="BG1977" s="210"/>
      <c r="BH1977" s="231"/>
      <c r="BI1977" s="15"/>
      <c r="BJ1977" s="232">
        <f t="shared" si="667"/>
        <v>0</v>
      </c>
      <c r="BK1977" s="235">
        <f t="shared" si="676"/>
        <v>0</v>
      </c>
      <c r="BM1977" s="109">
        <f t="shared" si="668"/>
        <v>-2.4013923592250142</v>
      </c>
      <c r="BN1977" s="213"/>
      <c r="BR1977" s="228"/>
      <c r="BS1977" s="311"/>
      <c r="BT1977" s="3"/>
      <c r="BU1977" s="213"/>
      <c r="BV1977" s="213"/>
      <c r="BW1977" s="291"/>
    </row>
    <row r="1978" spans="1:75" x14ac:dyDescent="0.2">
      <c r="A1978" s="210"/>
      <c r="B1978" s="211"/>
      <c r="C1978" s="848" t="str">
        <f ca="1">IF(ISERR(AVERAGE(INDIRECT("B"&amp;(ROW()-INT($B$1/2))):INDIRECT("B"&amp;(ROW()+INT($B$1/2))))),"",AVERAGE(INDIRECT("B"&amp;(ROW()-INT($B$1/2))):INDIRECT("B"&amp;(ROW()+INT($B$1/2)))))</f>
        <v/>
      </c>
      <c r="D1978" s="848">
        <f t="shared" si="662"/>
        <v>0</v>
      </c>
      <c r="E1978" s="275"/>
      <c r="F1978" s="15"/>
      <c r="G1978" s="3"/>
      <c r="H1978" s="3"/>
      <c r="I1978" s="3"/>
      <c r="J1978" s="3"/>
      <c r="K1978" s="3"/>
      <c r="L1978" s="554"/>
      <c r="M1978" s="545"/>
      <c r="N1978" s="546"/>
      <c r="O1978" s="5"/>
      <c r="P1978" s="216"/>
      <c r="Q1978" s="217"/>
      <c r="R1978" s="218"/>
      <c r="S1978" s="219">
        <f t="shared" si="679"/>
        <v>0</v>
      </c>
      <c r="T1978" s="220">
        <f t="shared" si="680"/>
        <v>0</v>
      </c>
      <c r="U1978" s="214">
        <f t="shared" si="677"/>
        <v>0</v>
      </c>
      <c r="W1978" s="221"/>
      <c r="X1978" s="222"/>
      <c r="Y1978" s="222"/>
      <c r="Z1978" s="223"/>
      <c r="AA1978" s="222"/>
      <c r="AB1978" s="224"/>
      <c r="AC1978" s="225"/>
      <c r="AD1978" s="2">
        <f t="shared" si="664"/>
        <v>0</v>
      </c>
      <c r="AE1978" s="2">
        <f t="shared" si="665"/>
        <v>0</v>
      </c>
      <c r="AF1978" s="226"/>
      <c r="AG1978" s="219">
        <f t="shared" si="669"/>
        <v>0</v>
      </c>
      <c r="AH1978" s="234">
        <f t="shared" si="670"/>
        <v>0</v>
      </c>
      <c r="AI1978" s="214">
        <f t="shared" si="678"/>
        <v>0</v>
      </c>
      <c r="AK1978" s="229">
        <f t="shared" si="671"/>
        <v>0</v>
      </c>
      <c r="AL1978" s="226"/>
      <c r="AM1978" s="15"/>
      <c r="AN1978" s="232" t="e">
        <f t="shared" si="672"/>
        <v>#DIV/0!</v>
      </c>
      <c r="AO1978" s="214">
        <f t="shared" si="666"/>
        <v>0</v>
      </c>
      <c r="AQ1978" s="210"/>
      <c r="AR1978" s="231"/>
      <c r="AS1978" s="15"/>
      <c r="AT1978" s="232">
        <f t="shared" si="673"/>
        <v>0</v>
      </c>
      <c r="AU1978" s="235">
        <f t="shared" si="674"/>
        <v>0</v>
      </c>
      <c r="AY1978" s="210"/>
      <c r="AZ1978" s="231"/>
      <c r="BA1978" s="15"/>
      <c r="BB1978" s="232">
        <f t="shared" si="663"/>
        <v>0</v>
      </c>
      <c r="BC1978" s="235">
        <f t="shared" si="675"/>
        <v>0</v>
      </c>
      <c r="BG1978" s="210"/>
      <c r="BH1978" s="231"/>
      <c r="BI1978" s="15"/>
      <c r="BJ1978" s="232">
        <f t="shared" si="667"/>
        <v>0</v>
      </c>
      <c r="BK1978" s="235">
        <f t="shared" si="676"/>
        <v>0</v>
      </c>
      <c r="BM1978" s="109">
        <f t="shared" si="668"/>
        <v>-2.4032246967227509</v>
      </c>
      <c r="BN1978" s="213"/>
      <c r="BR1978" s="228"/>
      <c r="BS1978" s="311"/>
      <c r="BT1978" s="3"/>
      <c r="BU1978" s="213"/>
      <c r="BV1978" s="213"/>
      <c r="BW1978" s="291"/>
    </row>
    <row r="1979" spans="1:75" x14ac:dyDescent="0.2">
      <c r="A1979" s="210"/>
      <c r="B1979" s="211"/>
      <c r="C1979" s="848" t="str">
        <f ca="1">IF(ISERR(AVERAGE(INDIRECT("B"&amp;(ROW()-INT($B$1/2))):INDIRECT("B"&amp;(ROW()+INT($B$1/2))))),"",AVERAGE(INDIRECT("B"&amp;(ROW()-INT($B$1/2))):INDIRECT("B"&amp;(ROW()+INT($B$1/2)))))</f>
        <v/>
      </c>
      <c r="D1979" s="848">
        <f t="shared" si="662"/>
        <v>0</v>
      </c>
      <c r="E1979" s="275"/>
      <c r="F1979" s="15"/>
      <c r="G1979" s="3"/>
      <c r="H1979" s="3"/>
      <c r="I1979" s="3"/>
      <c r="J1979" s="3"/>
      <c r="K1979" s="3"/>
      <c r="L1979" s="554"/>
      <c r="M1979" s="545"/>
      <c r="N1979" s="546"/>
      <c r="O1979" s="5"/>
      <c r="P1979" s="216"/>
      <c r="Q1979" s="217"/>
      <c r="R1979" s="218"/>
      <c r="S1979" s="219">
        <f t="shared" si="679"/>
        <v>0</v>
      </c>
      <c r="T1979" s="220">
        <f t="shared" si="680"/>
        <v>0</v>
      </c>
      <c r="U1979" s="214">
        <f t="shared" si="677"/>
        <v>0</v>
      </c>
      <c r="W1979" s="221"/>
      <c r="X1979" s="222"/>
      <c r="Y1979" s="222"/>
      <c r="Z1979" s="223"/>
      <c r="AA1979" s="222"/>
      <c r="AB1979" s="224"/>
      <c r="AC1979" s="225"/>
      <c r="AD1979" s="2">
        <f t="shared" si="664"/>
        <v>0</v>
      </c>
      <c r="AE1979" s="2">
        <f t="shared" si="665"/>
        <v>0</v>
      </c>
      <c r="AF1979" s="226"/>
      <c r="AG1979" s="219">
        <f t="shared" si="669"/>
        <v>0</v>
      </c>
      <c r="AH1979" s="234">
        <f t="shared" si="670"/>
        <v>0</v>
      </c>
      <c r="AI1979" s="214">
        <f t="shared" si="678"/>
        <v>0</v>
      </c>
      <c r="AK1979" s="229">
        <f t="shared" si="671"/>
        <v>0</v>
      </c>
      <c r="AL1979" s="226"/>
      <c r="AM1979" s="15"/>
      <c r="AN1979" s="232" t="e">
        <f t="shared" si="672"/>
        <v>#DIV/0!</v>
      </c>
      <c r="AO1979" s="214">
        <f t="shared" si="666"/>
        <v>0</v>
      </c>
      <c r="AQ1979" s="210"/>
      <c r="AR1979" s="231"/>
      <c r="AS1979" s="15"/>
      <c r="AT1979" s="232">
        <f t="shared" si="673"/>
        <v>0</v>
      </c>
      <c r="AU1979" s="235">
        <f t="shared" si="674"/>
        <v>0</v>
      </c>
      <c r="AY1979" s="210"/>
      <c r="AZ1979" s="231"/>
      <c r="BA1979" s="15"/>
      <c r="BB1979" s="232">
        <f t="shared" si="663"/>
        <v>0</v>
      </c>
      <c r="BC1979" s="235">
        <f t="shared" si="675"/>
        <v>0</v>
      </c>
      <c r="BG1979" s="210"/>
      <c r="BH1979" s="231"/>
      <c r="BI1979" s="15"/>
      <c r="BJ1979" s="232">
        <f t="shared" si="667"/>
        <v>0</v>
      </c>
      <c r="BK1979" s="235">
        <f t="shared" si="676"/>
        <v>0</v>
      </c>
      <c r="BM1979" s="109">
        <f t="shared" si="668"/>
        <v>-2.4050570342204876</v>
      </c>
      <c r="BN1979" s="213"/>
      <c r="BR1979" s="228"/>
      <c r="BS1979" s="311"/>
      <c r="BT1979" s="3"/>
      <c r="BU1979" s="213"/>
      <c r="BV1979" s="213"/>
      <c r="BW1979" s="291"/>
    </row>
    <row r="1980" spans="1:75" x14ac:dyDescent="0.2">
      <c r="A1980" s="210"/>
      <c r="B1980" s="211"/>
      <c r="C1980" s="848" t="str">
        <f ca="1">IF(ISERR(AVERAGE(INDIRECT("B"&amp;(ROW()-INT($B$1/2))):INDIRECT("B"&amp;(ROW()+INT($B$1/2))))),"",AVERAGE(INDIRECT("B"&amp;(ROW()-INT($B$1/2))):INDIRECT("B"&amp;(ROW()+INT($B$1/2)))))</f>
        <v/>
      </c>
      <c r="D1980" s="848">
        <f t="shared" si="662"/>
        <v>0</v>
      </c>
      <c r="E1980" s="275"/>
      <c r="F1980" s="15"/>
      <c r="G1980" s="3"/>
      <c r="H1980" s="3"/>
      <c r="I1980" s="3"/>
      <c r="J1980" s="3"/>
      <c r="K1980" s="3"/>
      <c r="L1980" s="554"/>
      <c r="M1980" s="545"/>
      <c r="N1980" s="546"/>
      <c r="O1980" s="5"/>
      <c r="P1980" s="216"/>
      <c r="Q1980" s="217"/>
      <c r="R1980" s="218"/>
      <c r="S1980" s="219">
        <f t="shared" si="679"/>
        <v>0</v>
      </c>
      <c r="T1980" s="220">
        <f t="shared" si="680"/>
        <v>0</v>
      </c>
      <c r="U1980" s="214">
        <f t="shared" si="677"/>
        <v>0</v>
      </c>
      <c r="W1980" s="221"/>
      <c r="X1980" s="222"/>
      <c r="Y1980" s="222"/>
      <c r="Z1980" s="223"/>
      <c r="AA1980" s="222"/>
      <c r="AB1980" s="224"/>
      <c r="AC1980" s="225"/>
      <c r="AD1980" s="2">
        <f t="shared" si="664"/>
        <v>0</v>
      </c>
      <c r="AE1980" s="2">
        <f t="shared" si="665"/>
        <v>0</v>
      </c>
      <c r="AF1980" s="226"/>
      <c r="AG1980" s="219">
        <f t="shared" si="669"/>
        <v>0</v>
      </c>
      <c r="AH1980" s="234">
        <f t="shared" si="670"/>
        <v>0</v>
      </c>
      <c r="AI1980" s="214">
        <f t="shared" si="678"/>
        <v>0</v>
      </c>
      <c r="AK1980" s="229">
        <f t="shared" si="671"/>
        <v>0</v>
      </c>
      <c r="AL1980" s="226"/>
      <c r="AM1980" s="15"/>
      <c r="AN1980" s="232" t="e">
        <f t="shared" si="672"/>
        <v>#DIV/0!</v>
      </c>
      <c r="AO1980" s="214">
        <f t="shared" si="666"/>
        <v>0</v>
      </c>
      <c r="AQ1980" s="210"/>
      <c r="AR1980" s="231"/>
      <c r="AS1980" s="15"/>
      <c r="AT1980" s="232">
        <f t="shared" si="673"/>
        <v>0</v>
      </c>
      <c r="AU1980" s="235">
        <f t="shared" si="674"/>
        <v>0</v>
      </c>
      <c r="AY1980" s="210"/>
      <c r="AZ1980" s="231"/>
      <c r="BA1980" s="15"/>
      <c r="BB1980" s="232">
        <f t="shared" si="663"/>
        <v>0</v>
      </c>
      <c r="BC1980" s="235">
        <f t="shared" si="675"/>
        <v>0</v>
      </c>
      <c r="BG1980" s="210"/>
      <c r="BH1980" s="231"/>
      <c r="BI1980" s="15"/>
      <c r="BJ1980" s="232">
        <f t="shared" si="667"/>
        <v>0</v>
      </c>
      <c r="BK1980" s="235">
        <f t="shared" si="676"/>
        <v>0</v>
      </c>
      <c r="BM1980" s="109">
        <f t="shared" si="668"/>
        <v>-2.4068893717182243</v>
      </c>
      <c r="BN1980" s="213"/>
      <c r="BR1980" s="228"/>
      <c r="BS1980" s="311"/>
      <c r="BT1980" s="3"/>
      <c r="BU1980" s="213"/>
      <c r="BV1980" s="213"/>
      <c r="BW1980" s="291"/>
    </row>
    <row r="1981" spans="1:75" x14ac:dyDescent="0.2">
      <c r="A1981" s="210"/>
      <c r="B1981" s="211"/>
      <c r="C1981" s="848" t="str">
        <f ca="1">IF(ISERR(AVERAGE(INDIRECT("B"&amp;(ROW()-INT($B$1/2))):INDIRECT("B"&amp;(ROW()+INT($B$1/2))))),"",AVERAGE(INDIRECT("B"&amp;(ROW()-INT($B$1/2))):INDIRECT("B"&amp;(ROW()+INT($B$1/2)))))</f>
        <v/>
      </c>
      <c r="D1981" s="848">
        <f t="shared" si="662"/>
        <v>0</v>
      </c>
      <c r="E1981" s="275"/>
      <c r="F1981" s="15"/>
      <c r="G1981" s="3"/>
      <c r="H1981" s="3"/>
      <c r="I1981" s="3"/>
      <c r="J1981" s="3"/>
      <c r="K1981" s="3"/>
      <c r="L1981" s="554"/>
      <c r="M1981" s="545"/>
      <c r="N1981" s="546"/>
      <c r="O1981" s="5"/>
      <c r="P1981" s="216"/>
      <c r="Q1981" s="217"/>
      <c r="R1981" s="218"/>
      <c r="S1981" s="219">
        <f t="shared" si="679"/>
        <v>0</v>
      </c>
      <c r="T1981" s="220">
        <f t="shared" si="680"/>
        <v>0</v>
      </c>
      <c r="U1981" s="214">
        <f t="shared" si="677"/>
        <v>0</v>
      </c>
      <c r="W1981" s="221"/>
      <c r="X1981" s="222"/>
      <c r="Y1981" s="222"/>
      <c r="Z1981" s="223"/>
      <c r="AA1981" s="222"/>
      <c r="AB1981" s="224"/>
      <c r="AC1981" s="225"/>
      <c r="AD1981" s="2">
        <f t="shared" si="664"/>
        <v>0</v>
      </c>
      <c r="AE1981" s="2">
        <f t="shared" si="665"/>
        <v>0</v>
      </c>
      <c r="AF1981" s="226"/>
      <c r="AG1981" s="219">
        <f t="shared" si="669"/>
        <v>0</v>
      </c>
      <c r="AH1981" s="234">
        <f t="shared" si="670"/>
        <v>0</v>
      </c>
      <c r="AI1981" s="214">
        <f t="shared" si="678"/>
        <v>0</v>
      </c>
      <c r="AK1981" s="229">
        <f t="shared" si="671"/>
        <v>0</v>
      </c>
      <c r="AL1981" s="226"/>
      <c r="AM1981" s="15"/>
      <c r="AN1981" s="232" t="e">
        <f t="shared" si="672"/>
        <v>#DIV/0!</v>
      </c>
      <c r="AO1981" s="214">
        <f t="shared" si="666"/>
        <v>0</v>
      </c>
      <c r="AQ1981" s="210"/>
      <c r="AR1981" s="231"/>
      <c r="AS1981" s="15"/>
      <c r="AT1981" s="232">
        <f t="shared" si="673"/>
        <v>0</v>
      </c>
      <c r="AU1981" s="235">
        <f t="shared" si="674"/>
        <v>0</v>
      </c>
      <c r="AY1981" s="210"/>
      <c r="AZ1981" s="231"/>
      <c r="BA1981" s="15"/>
      <c r="BB1981" s="232">
        <f t="shared" si="663"/>
        <v>0</v>
      </c>
      <c r="BC1981" s="235">
        <f t="shared" si="675"/>
        <v>0</v>
      </c>
      <c r="BG1981" s="210"/>
      <c r="BH1981" s="231"/>
      <c r="BI1981" s="15"/>
      <c r="BJ1981" s="232">
        <f t="shared" si="667"/>
        <v>0</v>
      </c>
      <c r="BK1981" s="235">
        <f t="shared" si="676"/>
        <v>0</v>
      </c>
      <c r="BM1981" s="109">
        <f t="shared" si="668"/>
        <v>-2.408721709215961</v>
      </c>
      <c r="BN1981" s="213"/>
      <c r="BR1981" s="228"/>
      <c r="BS1981" s="311"/>
      <c r="BT1981" s="3"/>
      <c r="BU1981" s="213"/>
      <c r="BV1981" s="213"/>
      <c r="BW1981" s="291"/>
    </row>
    <row r="1982" spans="1:75" x14ac:dyDescent="0.2">
      <c r="A1982" s="210"/>
      <c r="B1982" s="211"/>
      <c r="C1982" s="848" t="str">
        <f ca="1">IF(ISERR(AVERAGE(INDIRECT("B"&amp;(ROW()-INT($B$1/2))):INDIRECT("B"&amp;(ROW()+INT($B$1/2))))),"",AVERAGE(INDIRECT("B"&amp;(ROW()-INT($B$1/2))):INDIRECT("B"&amp;(ROW()+INT($B$1/2)))))</f>
        <v/>
      </c>
      <c r="D1982" s="848">
        <f t="shared" si="662"/>
        <v>0</v>
      </c>
      <c r="E1982" s="275"/>
      <c r="F1982" s="15"/>
      <c r="G1982" s="3"/>
      <c r="H1982" s="3"/>
      <c r="I1982" s="3"/>
      <c r="J1982" s="3"/>
      <c r="K1982" s="3"/>
      <c r="L1982" s="554"/>
      <c r="M1982" s="545"/>
      <c r="N1982" s="546"/>
      <c r="O1982" s="5"/>
      <c r="P1982" s="216"/>
      <c r="Q1982" s="217"/>
      <c r="R1982" s="218"/>
      <c r="S1982" s="219">
        <f t="shared" si="679"/>
        <v>0</v>
      </c>
      <c r="T1982" s="220">
        <f t="shared" si="680"/>
        <v>0</v>
      </c>
      <c r="U1982" s="214">
        <f t="shared" si="677"/>
        <v>0</v>
      </c>
      <c r="W1982" s="221"/>
      <c r="X1982" s="222"/>
      <c r="Y1982" s="222"/>
      <c r="Z1982" s="223"/>
      <c r="AA1982" s="222"/>
      <c r="AB1982" s="224"/>
      <c r="AC1982" s="225"/>
      <c r="AD1982" s="2">
        <f t="shared" si="664"/>
        <v>0</v>
      </c>
      <c r="AE1982" s="2">
        <f t="shared" si="665"/>
        <v>0</v>
      </c>
      <c r="AF1982" s="226"/>
      <c r="AG1982" s="219">
        <f t="shared" si="669"/>
        <v>0</v>
      </c>
      <c r="AH1982" s="234">
        <f t="shared" si="670"/>
        <v>0</v>
      </c>
      <c r="AI1982" s="214">
        <f t="shared" si="678"/>
        <v>0</v>
      </c>
      <c r="AK1982" s="229">
        <f t="shared" si="671"/>
        <v>0</v>
      </c>
      <c r="AL1982" s="226"/>
      <c r="AM1982" s="15"/>
      <c r="AN1982" s="232" t="e">
        <f t="shared" si="672"/>
        <v>#DIV/0!</v>
      </c>
      <c r="AO1982" s="214">
        <f t="shared" si="666"/>
        <v>0</v>
      </c>
      <c r="AQ1982" s="210"/>
      <c r="AR1982" s="231"/>
      <c r="AS1982" s="15"/>
      <c r="AT1982" s="232">
        <f t="shared" si="673"/>
        <v>0</v>
      </c>
      <c r="AU1982" s="235">
        <f t="shared" si="674"/>
        <v>0</v>
      </c>
      <c r="AY1982" s="210"/>
      <c r="AZ1982" s="231"/>
      <c r="BA1982" s="15"/>
      <c r="BB1982" s="232">
        <f t="shared" si="663"/>
        <v>0</v>
      </c>
      <c r="BC1982" s="235">
        <f t="shared" si="675"/>
        <v>0</v>
      </c>
      <c r="BG1982" s="210"/>
      <c r="BH1982" s="231"/>
      <c r="BI1982" s="15"/>
      <c r="BJ1982" s="232">
        <f t="shared" si="667"/>
        <v>0</v>
      </c>
      <c r="BK1982" s="235">
        <f t="shared" si="676"/>
        <v>0</v>
      </c>
      <c r="BM1982" s="109">
        <f t="shared" si="668"/>
        <v>-2.4105540467136977</v>
      </c>
      <c r="BN1982" s="213"/>
      <c r="BR1982" s="228"/>
      <c r="BS1982" s="311"/>
      <c r="BT1982" s="3"/>
      <c r="BU1982" s="213"/>
      <c r="BV1982" s="213"/>
      <c r="BW1982" s="291"/>
    </row>
    <row r="1983" spans="1:75" x14ac:dyDescent="0.2">
      <c r="A1983" s="210"/>
      <c r="B1983" s="211"/>
      <c r="C1983" s="848" t="str">
        <f ca="1">IF(ISERR(AVERAGE(INDIRECT("B"&amp;(ROW()-INT($B$1/2))):INDIRECT("B"&amp;(ROW()+INT($B$1/2))))),"",AVERAGE(INDIRECT("B"&amp;(ROW()-INT($B$1/2))):INDIRECT("B"&amp;(ROW()+INT($B$1/2)))))</f>
        <v/>
      </c>
      <c r="D1983" s="848">
        <f t="shared" si="662"/>
        <v>0</v>
      </c>
      <c r="E1983" s="275"/>
      <c r="F1983" s="15"/>
      <c r="G1983" s="3"/>
      <c r="H1983" s="3"/>
      <c r="I1983" s="3"/>
      <c r="J1983" s="3"/>
      <c r="K1983" s="3"/>
      <c r="L1983" s="554"/>
      <c r="M1983" s="545"/>
      <c r="N1983" s="546"/>
      <c r="O1983" s="5"/>
      <c r="P1983" s="216"/>
      <c r="Q1983" s="217"/>
      <c r="R1983" s="218"/>
      <c r="S1983" s="219">
        <f t="shared" si="679"/>
        <v>0</v>
      </c>
      <c r="T1983" s="220">
        <f t="shared" si="680"/>
        <v>0</v>
      </c>
      <c r="U1983" s="214">
        <f t="shared" si="677"/>
        <v>0</v>
      </c>
      <c r="W1983" s="221"/>
      <c r="X1983" s="222"/>
      <c r="Y1983" s="222"/>
      <c r="Z1983" s="223"/>
      <c r="AA1983" s="222"/>
      <c r="AB1983" s="224"/>
      <c r="AC1983" s="225"/>
      <c r="AD1983" s="2">
        <f t="shared" si="664"/>
        <v>0</v>
      </c>
      <c r="AE1983" s="2">
        <f t="shared" si="665"/>
        <v>0</v>
      </c>
      <c r="AF1983" s="226"/>
      <c r="AG1983" s="219">
        <f t="shared" si="669"/>
        <v>0</v>
      </c>
      <c r="AH1983" s="234">
        <f t="shared" si="670"/>
        <v>0</v>
      </c>
      <c r="AI1983" s="214">
        <f t="shared" si="678"/>
        <v>0</v>
      </c>
      <c r="AK1983" s="229">
        <f t="shared" si="671"/>
        <v>0</v>
      </c>
      <c r="AL1983" s="226"/>
      <c r="AM1983" s="15"/>
      <c r="AN1983" s="232" t="e">
        <f t="shared" si="672"/>
        <v>#DIV/0!</v>
      </c>
      <c r="AO1983" s="214">
        <f t="shared" si="666"/>
        <v>0</v>
      </c>
      <c r="AQ1983" s="210"/>
      <c r="AR1983" s="231"/>
      <c r="AS1983" s="15"/>
      <c r="AT1983" s="232">
        <f t="shared" si="673"/>
        <v>0</v>
      </c>
      <c r="AU1983" s="235">
        <f t="shared" si="674"/>
        <v>0</v>
      </c>
      <c r="AY1983" s="210"/>
      <c r="AZ1983" s="231"/>
      <c r="BA1983" s="15"/>
      <c r="BB1983" s="232">
        <f t="shared" si="663"/>
        <v>0</v>
      </c>
      <c r="BC1983" s="235">
        <f t="shared" si="675"/>
        <v>0</v>
      </c>
      <c r="BG1983" s="210"/>
      <c r="BH1983" s="231"/>
      <c r="BI1983" s="15"/>
      <c r="BJ1983" s="232">
        <f t="shared" si="667"/>
        <v>0</v>
      </c>
      <c r="BK1983" s="235">
        <f t="shared" si="676"/>
        <v>0</v>
      </c>
      <c r="BM1983" s="109">
        <f t="shared" si="668"/>
        <v>-2.4123863842114344</v>
      </c>
      <c r="BN1983" s="213"/>
      <c r="BR1983" s="228"/>
      <c r="BS1983" s="311"/>
      <c r="BT1983" s="3"/>
      <c r="BU1983" s="213"/>
      <c r="BV1983" s="213"/>
      <c r="BW1983" s="291"/>
    </row>
    <row r="1984" spans="1:75" x14ac:dyDescent="0.2">
      <c r="A1984" s="210"/>
      <c r="B1984" s="211"/>
      <c r="C1984" s="848" t="str">
        <f ca="1">IF(ISERR(AVERAGE(INDIRECT("B"&amp;(ROW()-INT($B$1/2))):INDIRECT("B"&amp;(ROW()+INT($B$1/2))))),"",AVERAGE(INDIRECT("B"&amp;(ROW()-INT($B$1/2))):INDIRECT("B"&amp;(ROW()+INT($B$1/2)))))</f>
        <v/>
      </c>
      <c r="D1984" s="848">
        <f t="shared" si="662"/>
        <v>0</v>
      </c>
      <c r="E1984" s="275"/>
      <c r="F1984" s="15"/>
      <c r="G1984" s="3"/>
      <c r="H1984" s="3"/>
      <c r="I1984" s="3"/>
      <c r="J1984" s="3"/>
      <c r="K1984" s="3"/>
      <c r="L1984" s="554"/>
      <c r="M1984" s="545"/>
      <c r="N1984" s="546"/>
      <c r="O1984" s="5"/>
      <c r="P1984" s="216"/>
      <c r="Q1984" s="217"/>
      <c r="R1984" s="218"/>
      <c r="S1984" s="219">
        <f t="shared" si="679"/>
        <v>0</v>
      </c>
      <c r="T1984" s="220">
        <f t="shared" si="680"/>
        <v>0</v>
      </c>
      <c r="U1984" s="214">
        <f t="shared" si="677"/>
        <v>0</v>
      </c>
      <c r="W1984" s="221"/>
      <c r="X1984" s="222"/>
      <c r="Y1984" s="222"/>
      <c r="Z1984" s="223"/>
      <c r="AA1984" s="222"/>
      <c r="AB1984" s="224"/>
      <c r="AC1984" s="225"/>
      <c r="AD1984" s="2">
        <f t="shared" si="664"/>
        <v>0</v>
      </c>
      <c r="AE1984" s="2">
        <f t="shared" si="665"/>
        <v>0</v>
      </c>
      <c r="AF1984" s="226"/>
      <c r="AG1984" s="219">
        <f t="shared" si="669"/>
        <v>0</v>
      </c>
      <c r="AH1984" s="234">
        <f t="shared" si="670"/>
        <v>0</v>
      </c>
      <c r="AI1984" s="214">
        <f t="shared" si="678"/>
        <v>0</v>
      </c>
      <c r="AK1984" s="229">
        <f t="shared" si="671"/>
        <v>0</v>
      </c>
      <c r="AL1984" s="226"/>
      <c r="AM1984" s="15"/>
      <c r="AN1984" s="232" t="e">
        <f t="shared" si="672"/>
        <v>#DIV/0!</v>
      </c>
      <c r="AO1984" s="214">
        <f t="shared" si="666"/>
        <v>0</v>
      </c>
      <c r="AQ1984" s="210"/>
      <c r="AR1984" s="231"/>
      <c r="AS1984" s="15"/>
      <c r="AT1984" s="232">
        <f t="shared" si="673"/>
        <v>0</v>
      </c>
      <c r="AU1984" s="235">
        <f t="shared" si="674"/>
        <v>0</v>
      </c>
      <c r="AY1984" s="210"/>
      <c r="AZ1984" s="231"/>
      <c r="BA1984" s="15"/>
      <c r="BB1984" s="232">
        <f t="shared" si="663"/>
        <v>0</v>
      </c>
      <c r="BC1984" s="235">
        <f t="shared" si="675"/>
        <v>0</v>
      </c>
      <c r="BG1984" s="210"/>
      <c r="BH1984" s="231"/>
      <c r="BI1984" s="15"/>
      <c r="BJ1984" s="232">
        <f t="shared" si="667"/>
        <v>0</v>
      </c>
      <c r="BK1984" s="235">
        <f t="shared" si="676"/>
        <v>0</v>
      </c>
      <c r="BM1984" s="109">
        <f t="shared" si="668"/>
        <v>-2.4142187217091711</v>
      </c>
      <c r="BN1984" s="213"/>
      <c r="BR1984" s="228"/>
      <c r="BS1984" s="311"/>
      <c r="BT1984" s="3"/>
      <c r="BU1984" s="213"/>
      <c r="BV1984" s="213"/>
      <c r="BW1984" s="291"/>
    </row>
    <row r="1985" spans="1:75" x14ac:dyDescent="0.2">
      <c r="A1985" s="210"/>
      <c r="B1985" s="211"/>
      <c r="C1985" s="848" t="str">
        <f ca="1">IF(ISERR(AVERAGE(INDIRECT("B"&amp;(ROW()-INT($B$1/2))):INDIRECT("B"&amp;(ROW()+INT($B$1/2))))),"",AVERAGE(INDIRECT("B"&amp;(ROW()-INT($B$1/2))):INDIRECT("B"&amp;(ROW()+INT($B$1/2)))))</f>
        <v/>
      </c>
      <c r="D1985" s="848">
        <f t="shared" ref="D1985:D2048" si="681">A1985-A1984</f>
        <v>0</v>
      </c>
      <c r="E1985" s="275"/>
      <c r="F1985" s="15"/>
      <c r="G1985" s="3"/>
      <c r="H1985" s="3"/>
      <c r="I1985" s="3"/>
      <c r="J1985" s="3"/>
      <c r="K1985" s="3"/>
      <c r="L1985" s="554"/>
      <c r="M1985" s="545"/>
      <c r="N1985" s="546"/>
      <c r="O1985" s="5"/>
      <c r="P1985" s="216"/>
      <c r="Q1985" s="217"/>
      <c r="R1985" s="218"/>
      <c r="S1985" s="219">
        <f t="shared" si="679"/>
        <v>0</v>
      </c>
      <c r="T1985" s="220">
        <f t="shared" si="680"/>
        <v>0</v>
      </c>
      <c r="U1985" s="214">
        <f t="shared" si="677"/>
        <v>0</v>
      </c>
      <c r="W1985" s="221"/>
      <c r="X1985" s="222"/>
      <c r="Y1985" s="222"/>
      <c r="Z1985" s="223"/>
      <c r="AA1985" s="222"/>
      <c r="AB1985" s="224"/>
      <c r="AC1985" s="225"/>
      <c r="AD1985" s="2">
        <f t="shared" si="664"/>
        <v>0</v>
      </c>
      <c r="AE1985" s="2">
        <f t="shared" si="665"/>
        <v>0</v>
      </c>
      <c r="AF1985" s="226"/>
      <c r="AG1985" s="219">
        <f t="shared" si="669"/>
        <v>0</v>
      </c>
      <c r="AH1985" s="234">
        <f t="shared" si="670"/>
        <v>0</v>
      </c>
      <c r="AI1985" s="214">
        <f t="shared" si="678"/>
        <v>0</v>
      </c>
      <c r="AK1985" s="229">
        <f t="shared" si="671"/>
        <v>0</v>
      </c>
      <c r="AL1985" s="226"/>
      <c r="AM1985" s="15"/>
      <c r="AN1985" s="232" t="e">
        <f t="shared" si="672"/>
        <v>#DIV/0!</v>
      </c>
      <c r="AO1985" s="214">
        <f t="shared" si="666"/>
        <v>0</v>
      </c>
      <c r="AQ1985" s="210"/>
      <c r="AR1985" s="231"/>
      <c r="AS1985" s="15"/>
      <c r="AT1985" s="232">
        <f t="shared" si="673"/>
        <v>0</v>
      </c>
      <c r="AU1985" s="235">
        <f t="shared" si="674"/>
        <v>0</v>
      </c>
      <c r="AY1985" s="210"/>
      <c r="AZ1985" s="231"/>
      <c r="BA1985" s="15"/>
      <c r="BB1985" s="232">
        <f t="shared" si="663"/>
        <v>0</v>
      </c>
      <c r="BC1985" s="235">
        <f t="shared" si="675"/>
        <v>0</v>
      </c>
      <c r="BG1985" s="210"/>
      <c r="BH1985" s="231"/>
      <c r="BI1985" s="15"/>
      <c r="BJ1985" s="232">
        <f t="shared" si="667"/>
        <v>0</v>
      </c>
      <c r="BK1985" s="235">
        <f t="shared" si="676"/>
        <v>0</v>
      </c>
      <c r="BM1985" s="109">
        <f t="shared" si="668"/>
        <v>-2.4160510592069078</v>
      </c>
      <c r="BN1985" s="213"/>
      <c r="BR1985" s="228"/>
      <c r="BS1985" s="311"/>
      <c r="BT1985" s="3"/>
      <c r="BU1985" s="213"/>
      <c r="BV1985" s="213"/>
      <c r="BW1985" s="291"/>
    </row>
    <row r="1986" spans="1:75" x14ac:dyDescent="0.2">
      <c r="A1986" s="210"/>
      <c r="B1986" s="211"/>
      <c r="C1986" s="848" t="str">
        <f ca="1">IF(ISERR(AVERAGE(INDIRECT("B"&amp;(ROW()-INT($B$1/2))):INDIRECT("B"&amp;(ROW()+INT($B$1/2))))),"",AVERAGE(INDIRECT("B"&amp;(ROW()-INT($B$1/2))):INDIRECT("B"&amp;(ROW()+INT($B$1/2)))))</f>
        <v/>
      </c>
      <c r="D1986" s="848">
        <f t="shared" si="681"/>
        <v>0</v>
      </c>
      <c r="E1986" s="275"/>
      <c r="F1986" s="15"/>
      <c r="G1986" s="3"/>
      <c r="H1986" s="3"/>
      <c r="I1986" s="3"/>
      <c r="J1986" s="3"/>
      <c r="K1986" s="3"/>
      <c r="L1986" s="554"/>
      <c r="M1986" s="545"/>
      <c r="N1986" s="546"/>
      <c r="O1986" s="5"/>
      <c r="P1986" s="216"/>
      <c r="Q1986" s="217"/>
      <c r="R1986" s="218"/>
      <c r="S1986" s="219">
        <f t="shared" si="679"/>
        <v>0</v>
      </c>
      <c r="T1986" s="220">
        <f t="shared" si="680"/>
        <v>0</v>
      </c>
      <c r="U1986" s="214">
        <f t="shared" si="677"/>
        <v>0</v>
      </c>
      <c r="W1986" s="221"/>
      <c r="X1986" s="222"/>
      <c r="Y1986" s="222"/>
      <c r="Z1986" s="223"/>
      <c r="AA1986" s="222"/>
      <c r="AB1986" s="224"/>
      <c r="AC1986" s="225"/>
      <c r="AD1986" s="2">
        <f t="shared" si="664"/>
        <v>0</v>
      </c>
      <c r="AE1986" s="2">
        <f t="shared" si="665"/>
        <v>0</v>
      </c>
      <c r="AF1986" s="226"/>
      <c r="AG1986" s="219">
        <f t="shared" si="669"/>
        <v>0</v>
      </c>
      <c r="AH1986" s="234">
        <f t="shared" si="670"/>
        <v>0</v>
      </c>
      <c r="AI1986" s="214">
        <f t="shared" si="678"/>
        <v>0</v>
      </c>
      <c r="AK1986" s="229">
        <f t="shared" si="671"/>
        <v>0</v>
      </c>
      <c r="AL1986" s="226"/>
      <c r="AM1986" s="15"/>
      <c r="AN1986" s="232" t="e">
        <f t="shared" si="672"/>
        <v>#DIV/0!</v>
      </c>
      <c r="AO1986" s="214">
        <f t="shared" si="666"/>
        <v>0</v>
      </c>
      <c r="AQ1986" s="210"/>
      <c r="AR1986" s="231"/>
      <c r="AS1986" s="15"/>
      <c r="AT1986" s="232">
        <f t="shared" si="673"/>
        <v>0</v>
      </c>
      <c r="AU1986" s="235">
        <f t="shared" si="674"/>
        <v>0</v>
      </c>
      <c r="AY1986" s="210"/>
      <c r="AZ1986" s="231"/>
      <c r="BA1986" s="15"/>
      <c r="BB1986" s="232">
        <f t="shared" si="663"/>
        <v>0</v>
      </c>
      <c r="BC1986" s="235">
        <f t="shared" si="675"/>
        <v>0</v>
      </c>
      <c r="BG1986" s="210"/>
      <c r="BH1986" s="231"/>
      <c r="BI1986" s="15"/>
      <c r="BJ1986" s="232">
        <f t="shared" si="667"/>
        <v>0</v>
      </c>
      <c r="BK1986" s="235">
        <f t="shared" si="676"/>
        <v>0</v>
      </c>
      <c r="BM1986" s="109">
        <f t="shared" si="668"/>
        <v>-2.4178833967046445</v>
      </c>
      <c r="BN1986" s="213"/>
      <c r="BR1986" s="228"/>
      <c r="BS1986" s="311"/>
      <c r="BT1986" s="3"/>
      <c r="BU1986" s="213"/>
      <c r="BV1986" s="213"/>
      <c r="BW1986" s="291"/>
    </row>
    <row r="1987" spans="1:75" x14ac:dyDescent="0.2">
      <c r="A1987" s="210"/>
      <c r="B1987" s="211"/>
      <c r="C1987" s="848" t="str">
        <f ca="1">IF(ISERR(AVERAGE(INDIRECT("B"&amp;(ROW()-INT($B$1/2))):INDIRECT("B"&amp;(ROW()+INT($B$1/2))))),"",AVERAGE(INDIRECT("B"&amp;(ROW()-INT($B$1/2))):INDIRECT("B"&amp;(ROW()+INT($B$1/2)))))</f>
        <v/>
      </c>
      <c r="D1987" s="848">
        <f t="shared" si="681"/>
        <v>0</v>
      </c>
      <c r="E1987" s="275"/>
      <c r="F1987" s="15"/>
      <c r="G1987" s="3"/>
      <c r="H1987" s="3"/>
      <c r="I1987" s="3"/>
      <c r="J1987" s="3"/>
      <c r="K1987" s="3"/>
      <c r="L1987" s="554"/>
      <c r="M1987" s="545"/>
      <c r="N1987" s="546"/>
      <c r="O1987" s="5"/>
      <c r="P1987" s="216"/>
      <c r="Q1987" s="217"/>
      <c r="R1987" s="218"/>
      <c r="S1987" s="219">
        <f t="shared" si="679"/>
        <v>0</v>
      </c>
      <c r="T1987" s="220">
        <f t="shared" si="680"/>
        <v>0</v>
      </c>
      <c r="U1987" s="214">
        <f t="shared" si="677"/>
        <v>0</v>
      </c>
      <c r="W1987" s="221"/>
      <c r="X1987" s="222"/>
      <c r="Y1987" s="222"/>
      <c r="Z1987" s="223"/>
      <c r="AA1987" s="222"/>
      <c r="AB1987" s="224"/>
      <c r="AC1987" s="225"/>
      <c r="AD1987" s="2">
        <f t="shared" si="664"/>
        <v>0</v>
      </c>
      <c r="AE1987" s="2">
        <f t="shared" si="665"/>
        <v>0</v>
      </c>
      <c r="AF1987" s="226"/>
      <c r="AG1987" s="219">
        <f t="shared" si="669"/>
        <v>0</v>
      </c>
      <c r="AH1987" s="234">
        <f t="shared" si="670"/>
        <v>0</v>
      </c>
      <c r="AI1987" s="214">
        <f t="shared" si="678"/>
        <v>0</v>
      </c>
      <c r="AK1987" s="229">
        <f t="shared" si="671"/>
        <v>0</v>
      </c>
      <c r="AL1987" s="226"/>
      <c r="AM1987" s="15"/>
      <c r="AN1987" s="232" t="e">
        <f t="shared" si="672"/>
        <v>#DIV/0!</v>
      </c>
      <c r="AO1987" s="214">
        <f t="shared" si="666"/>
        <v>0</v>
      </c>
      <c r="AQ1987" s="210"/>
      <c r="AR1987" s="231"/>
      <c r="AS1987" s="15"/>
      <c r="AT1987" s="232">
        <f t="shared" si="673"/>
        <v>0</v>
      </c>
      <c r="AU1987" s="235">
        <f t="shared" si="674"/>
        <v>0</v>
      </c>
      <c r="AY1987" s="210"/>
      <c r="AZ1987" s="231"/>
      <c r="BA1987" s="15"/>
      <c r="BB1987" s="232">
        <f t="shared" si="663"/>
        <v>0</v>
      </c>
      <c r="BC1987" s="235">
        <f t="shared" si="675"/>
        <v>0</v>
      </c>
      <c r="BG1987" s="210"/>
      <c r="BH1987" s="231"/>
      <c r="BI1987" s="15"/>
      <c r="BJ1987" s="232">
        <f t="shared" si="667"/>
        <v>0</v>
      </c>
      <c r="BK1987" s="235">
        <f t="shared" si="676"/>
        <v>0</v>
      </c>
      <c r="BM1987" s="109">
        <f t="shared" si="668"/>
        <v>-2.4197157342023812</v>
      </c>
      <c r="BN1987" s="213"/>
      <c r="BR1987" s="228"/>
      <c r="BS1987" s="311"/>
      <c r="BT1987" s="3"/>
      <c r="BU1987" s="213"/>
      <c r="BV1987" s="213"/>
      <c r="BW1987" s="291"/>
    </row>
    <row r="1988" spans="1:75" x14ac:dyDescent="0.2">
      <c r="A1988" s="210"/>
      <c r="B1988" s="211"/>
      <c r="C1988" s="848" t="str">
        <f ca="1">IF(ISERR(AVERAGE(INDIRECT("B"&amp;(ROW()-INT($B$1/2))):INDIRECT("B"&amp;(ROW()+INT($B$1/2))))),"",AVERAGE(INDIRECT("B"&amp;(ROW()-INT($B$1/2))):INDIRECT("B"&amp;(ROW()+INT($B$1/2)))))</f>
        <v/>
      </c>
      <c r="D1988" s="848">
        <f t="shared" si="681"/>
        <v>0</v>
      </c>
      <c r="E1988" s="275"/>
      <c r="F1988" s="15"/>
      <c r="G1988" s="3"/>
      <c r="H1988" s="3"/>
      <c r="I1988" s="3"/>
      <c r="J1988" s="3"/>
      <c r="K1988" s="3"/>
      <c r="L1988" s="554"/>
      <c r="M1988" s="545"/>
      <c r="N1988" s="546"/>
      <c r="O1988" s="5"/>
      <c r="P1988" s="216"/>
      <c r="Q1988" s="217"/>
      <c r="R1988" s="218"/>
      <c r="S1988" s="219">
        <f t="shared" si="679"/>
        <v>0</v>
      </c>
      <c r="T1988" s="220">
        <f t="shared" si="680"/>
        <v>0</v>
      </c>
      <c r="U1988" s="214">
        <f t="shared" si="677"/>
        <v>0</v>
      </c>
      <c r="W1988" s="221"/>
      <c r="X1988" s="222"/>
      <c r="Y1988" s="222"/>
      <c r="Z1988" s="223"/>
      <c r="AA1988" s="222"/>
      <c r="AB1988" s="224"/>
      <c r="AC1988" s="225"/>
      <c r="AD1988" s="2">
        <f t="shared" si="664"/>
        <v>0</v>
      </c>
      <c r="AE1988" s="2">
        <f t="shared" si="665"/>
        <v>0</v>
      </c>
      <c r="AF1988" s="226"/>
      <c r="AG1988" s="219">
        <f t="shared" si="669"/>
        <v>0</v>
      </c>
      <c r="AH1988" s="234">
        <f t="shared" si="670"/>
        <v>0</v>
      </c>
      <c r="AI1988" s="214">
        <f t="shared" si="678"/>
        <v>0</v>
      </c>
      <c r="AK1988" s="229">
        <f t="shared" si="671"/>
        <v>0</v>
      </c>
      <c r="AL1988" s="226"/>
      <c r="AM1988" s="15"/>
      <c r="AN1988" s="232" t="e">
        <f t="shared" si="672"/>
        <v>#DIV/0!</v>
      </c>
      <c r="AO1988" s="214">
        <f t="shared" si="666"/>
        <v>0</v>
      </c>
      <c r="AQ1988" s="210"/>
      <c r="AR1988" s="231"/>
      <c r="AS1988" s="15"/>
      <c r="AT1988" s="232">
        <f t="shared" si="673"/>
        <v>0</v>
      </c>
      <c r="AU1988" s="235">
        <f t="shared" si="674"/>
        <v>0</v>
      </c>
      <c r="AY1988" s="210"/>
      <c r="AZ1988" s="231"/>
      <c r="BA1988" s="15"/>
      <c r="BB1988" s="232">
        <f t="shared" ref="BB1988:BB2051" si="682">IF(AY1988&gt;0,(26.3/MAX($AY$4:$AY$4600))*AY1988,0)</f>
        <v>0</v>
      </c>
      <c r="BC1988" s="235">
        <f t="shared" si="675"/>
        <v>0</v>
      </c>
      <c r="BG1988" s="210"/>
      <c r="BH1988" s="231"/>
      <c r="BI1988" s="15"/>
      <c r="BJ1988" s="232">
        <f t="shared" si="667"/>
        <v>0</v>
      </c>
      <c r="BK1988" s="235">
        <f t="shared" si="676"/>
        <v>0</v>
      </c>
      <c r="BM1988" s="109">
        <f t="shared" si="668"/>
        <v>-2.4215480717001179</v>
      </c>
      <c r="BN1988" s="213"/>
      <c r="BR1988" s="228"/>
      <c r="BS1988" s="311"/>
      <c r="BT1988" s="3"/>
      <c r="BU1988" s="213"/>
      <c r="BV1988" s="213"/>
      <c r="BW1988" s="291"/>
    </row>
    <row r="1989" spans="1:75" x14ac:dyDescent="0.2">
      <c r="A1989" s="210"/>
      <c r="B1989" s="211"/>
      <c r="C1989" s="848" t="str">
        <f ca="1">IF(ISERR(AVERAGE(INDIRECT("B"&amp;(ROW()-INT($B$1/2))):INDIRECT("B"&amp;(ROW()+INT($B$1/2))))),"",AVERAGE(INDIRECT("B"&amp;(ROW()-INT($B$1/2))):INDIRECT("B"&amp;(ROW()+INT($B$1/2)))))</f>
        <v/>
      </c>
      <c r="D1989" s="848">
        <f t="shared" si="681"/>
        <v>0</v>
      </c>
      <c r="E1989" s="275"/>
      <c r="F1989" s="15"/>
      <c r="G1989" s="3"/>
      <c r="H1989" s="3"/>
      <c r="I1989" s="3"/>
      <c r="J1989" s="3"/>
      <c r="K1989" s="3"/>
      <c r="L1989" s="554"/>
      <c r="M1989" s="545"/>
      <c r="N1989" s="546"/>
      <c r="O1989" s="5"/>
      <c r="P1989" s="216"/>
      <c r="Q1989" s="217"/>
      <c r="R1989" s="218"/>
      <c r="S1989" s="219">
        <f t="shared" si="679"/>
        <v>0</v>
      </c>
      <c r="T1989" s="220">
        <f t="shared" si="680"/>
        <v>0</v>
      </c>
      <c r="U1989" s="214">
        <f t="shared" si="677"/>
        <v>0</v>
      </c>
      <c r="W1989" s="221"/>
      <c r="X1989" s="222"/>
      <c r="Y1989" s="222"/>
      <c r="Z1989" s="223"/>
      <c r="AA1989" s="222"/>
      <c r="AB1989" s="224"/>
      <c r="AC1989" s="225"/>
      <c r="AD1989" s="2">
        <f t="shared" ref="AD1989:AD2052" si="683">IF(W1989&lt;0,W1989-X1989/60-Y1989/3600,W1989+X1989/60+Y1989/3600)</f>
        <v>0</v>
      </c>
      <c r="AE1989" s="2">
        <f t="shared" ref="AE1989:AE2052" si="684">IF(Z1989&lt;0,Z1989-AA1989/60-AB1989/3600,Z1989+AA1989/60+AB1989/3600)</f>
        <v>0</v>
      </c>
      <c r="AF1989" s="226"/>
      <c r="AG1989" s="219">
        <f t="shared" si="669"/>
        <v>0</v>
      </c>
      <c r="AH1989" s="234">
        <f t="shared" si="670"/>
        <v>0</v>
      </c>
      <c r="AI1989" s="214">
        <f t="shared" si="678"/>
        <v>0</v>
      </c>
      <c r="AK1989" s="229">
        <f t="shared" si="671"/>
        <v>0</v>
      </c>
      <c r="AL1989" s="226"/>
      <c r="AM1989" s="15"/>
      <c r="AN1989" s="232" t="e">
        <f t="shared" si="672"/>
        <v>#DIV/0!</v>
      </c>
      <c r="AO1989" s="214">
        <f t="shared" ref="AO1989:AO2052" si="685">AL1989*3.28084</f>
        <v>0</v>
      </c>
      <c r="AQ1989" s="210"/>
      <c r="AR1989" s="231"/>
      <c r="AS1989" s="15"/>
      <c r="AT1989" s="232">
        <f t="shared" si="673"/>
        <v>0</v>
      </c>
      <c r="AU1989" s="235">
        <f t="shared" si="674"/>
        <v>0</v>
      </c>
      <c r="AY1989" s="210"/>
      <c r="AZ1989" s="231"/>
      <c r="BA1989" s="15"/>
      <c r="BB1989" s="232">
        <f t="shared" si="682"/>
        <v>0</v>
      </c>
      <c r="BC1989" s="235">
        <f t="shared" si="675"/>
        <v>0</v>
      </c>
      <c r="BG1989" s="210"/>
      <c r="BH1989" s="231"/>
      <c r="BI1989" s="15"/>
      <c r="BJ1989" s="232">
        <f t="shared" ref="BJ1989:BJ2052" si="686">BG1989</f>
        <v>0</v>
      </c>
      <c r="BK1989" s="235">
        <f t="shared" si="676"/>
        <v>0</v>
      </c>
      <c r="BM1989" s="109">
        <f t="shared" ref="BM1989:BM2052" si="687">BM1988+$BQ$14</f>
        <v>-2.4233804091978546</v>
      </c>
      <c r="BN1989" s="213"/>
      <c r="BR1989" s="228"/>
      <c r="BS1989" s="311"/>
      <c r="BT1989" s="3"/>
      <c r="BU1989" s="213"/>
      <c r="BV1989" s="213"/>
      <c r="BW1989" s="291"/>
    </row>
    <row r="1990" spans="1:75" x14ac:dyDescent="0.2">
      <c r="A1990" s="210"/>
      <c r="B1990" s="211"/>
      <c r="C1990" s="848" t="str">
        <f ca="1">IF(ISERR(AVERAGE(INDIRECT("B"&amp;(ROW()-INT($B$1/2))):INDIRECT("B"&amp;(ROW()+INT($B$1/2))))),"",AVERAGE(INDIRECT("B"&amp;(ROW()-INT($B$1/2))):INDIRECT("B"&amp;(ROW()+INT($B$1/2)))))</f>
        <v/>
      </c>
      <c r="D1990" s="848">
        <f t="shared" si="681"/>
        <v>0</v>
      </c>
      <c r="E1990" s="275"/>
      <c r="F1990" s="15"/>
      <c r="G1990" s="3"/>
      <c r="H1990" s="3"/>
      <c r="I1990" s="3"/>
      <c r="J1990" s="3"/>
      <c r="K1990" s="3"/>
      <c r="L1990" s="554"/>
      <c r="M1990" s="545"/>
      <c r="N1990" s="546"/>
      <c r="O1990" s="5"/>
      <c r="P1990" s="216"/>
      <c r="Q1990" s="217"/>
      <c r="R1990" s="218"/>
      <c r="S1990" s="219">
        <f t="shared" si="679"/>
        <v>0</v>
      </c>
      <c r="T1990" s="220">
        <f t="shared" si="680"/>
        <v>0</v>
      </c>
      <c r="U1990" s="214">
        <f t="shared" si="677"/>
        <v>0</v>
      </c>
      <c r="W1990" s="221"/>
      <c r="X1990" s="222"/>
      <c r="Y1990" s="222"/>
      <c r="Z1990" s="223"/>
      <c r="AA1990" s="222"/>
      <c r="AB1990" s="224"/>
      <c r="AC1990" s="225"/>
      <c r="AD1990" s="2">
        <f t="shared" si="683"/>
        <v>0</v>
      </c>
      <c r="AE1990" s="2">
        <f t="shared" si="684"/>
        <v>0</v>
      </c>
      <c r="AF1990" s="226"/>
      <c r="AG1990" s="219">
        <f t="shared" ref="AG1990:AG2053" si="688">AG1989+IF(AD1990&lt;&gt;0,1.852*60*1000*((ACOS((SIN((AD1989/180)*PI()))*(SIN((AD1990/180)*PI()))+(COS((AD1989/180)*PI()))*(COS((AD1990/180)*PI()))*(COS((AE1990/180)*PI()-(AE1989/180)*PI())))/PI())*180),0)</f>
        <v>0</v>
      </c>
      <c r="AH1990" s="234">
        <f t="shared" ref="AH1990:AH2053" si="689">AH1989+IF(AD1990&lt;&gt;0,1.852*60*0.6213712*((ACOS((SIN((AD1989/180)*PI()))*(SIN((AD1990/180)*PI()))+(COS((AD1989/180)*PI()))*(COS((AD1990/180)*PI()))*(COS((AE1990/180)*PI()-(AE1989/180)*PI())))/PI())*180),0)</f>
        <v>0</v>
      </c>
      <c r="AI1990" s="214">
        <f t="shared" si="678"/>
        <v>0</v>
      </c>
      <c r="AK1990" s="229">
        <f t="shared" ref="AK1990:AK2053" si="690">IF(AL1990&gt;0,AK1989+$AO$1,0)</f>
        <v>0</v>
      </c>
      <c r="AL1990" s="226"/>
      <c r="AM1990" s="15"/>
      <c r="AN1990" s="232" t="e">
        <f t="shared" ref="AN1990:AN2053" si="691">(42341.84/MAX(AK1990:AK6586))*AK1990*0.0006213712</f>
        <v>#DIV/0!</v>
      </c>
      <c r="AO1990" s="214">
        <f t="shared" si="685"/>
        <v>0</v>
      </c>
      <c r="AQ1990" s="210"/>
      <c r="AR1990" s="231"/>
      <c r="AS1990" s="15"/>
      <c r="AT1990" s="232">
        <f t="shared" ref="AT1990:AT2053" si="692">IF(AQ1990&gt;0,(26.3/(MAX($AQ$4:$AQ$4600)*0.0006213712))*AQ1990*0.0006213712,0)</f>
        <v>0</v>
      </c>
      <c r="AU1990" s="235">
        <f t="shared" ref="AU1990:AU2053" si="693">(AR1990*3.28084)+(AW$4)</f>
        <v>0</v>
      </c>
      <c r="AY1990" s="210"/>
      <c r="AZ1990" s="231"/>
      <c r="BA1990" s="15"/>
      <c r="BB1990" s="232">
        <f t="shared" si="682"/>
        <v>0</v>
      </c>
      <c r="BC1990" s="235">
        <f t="shared" ref="BC1990:BC2053" si="694">AZ1990+BE$4</f>
        <v>0</v>
      </c>
      <c r="BG1990" s="210"/>
      <c r="BH1990" s="231"/>
      <c r="BI1990" s="15"/>
      <c r="BJ1990" s="232">
        <f t="shared" si="686"/>
        <v>0</v>
      </c>
      <c r="BK1990" s="235">
        <f t="shared" ref="BK1990:BK2053" si="695">BH1990*BM1990</f>
        <v>0</v>
      </c>
      <c r="BM1990" s="109">
        <f t="shared" si="687"/>
        <v>-2.4252127466955913</v>
      </c>
      <c r="BN1990" s="213"/>
      <c r="BR1990" s="228"/>
      <c r="BS1990" s="311"/>
      <c r="BT1990" s="3"/>
      <c r="BU1990" s="213"/>
      <c r="BV1990" s="213"/>
      <c r="BW1990" s="291"/>
    </row>
    <row r="1991" spans="1:75" x14ac:dyDescent="0.2">
      <c r="A1991" s="210"/>
      <c r="B1991" s="211"/>
      <c r="C1991" s="848" t="str">
        <f ca="1">IF(ISERR(AVERAGE(INDIRECT("B"&amp;(ROW()-INT($B$1/2))):INDIRECT("B"&amp;(ROW()+INT($B$1/2))))),"",AVERAGE(INDIRECT("B"&amp;(ROW()-INT($B$1/2))):INDIRECT("B"&amp;(ROW()+INT($B$1/2)))))</f>
        <v/>
      </c>
      <c r="D1991" s="848">
        <f t="shared" si="681"/>
        <v>0</v>
      </c>
      <c r="E1991" s="275"/>
      <c r="F1991" s="15"/>
      <c r="G1991" s="3"/>
      <c r="H1991" s="3"/>
      <c r="I1991" s="3"/>
      <c r="J1991" s="3"/>
      <c r="K1991" s="3"/>
      <c r="L1991" s="554"/>
      <c r="M1991" s="545"/>
      <c r="N1991" s="546"/>
      <c r="O1991" s="5"/>
      <c r="P1991" s="216"/>
      <c r="Q1991" s="217"/>
      <c r="R1991" s="218"/>
      <c r="S1991" s="219">
        <f t="shared" si="679"/>
        <v>0</v>
      </c>
      <c r="T1991" s="220">
        <f t="shared" si="680"/>
        <v>0</v>
      </c>
      <c r="U1991" s="214">
        <f t="shared" ref="U1991:U2054" si="696">R1991*3.28084</f>
        <v>0</v>
      </c>
      <c r="W1991" s="221"/>
      <c r="X1991" s="222"/>
      <c r="Y1991" s="222"/>
      <c r="Z1991" s="223"/>
      <c r="AA1991" s="222"/>
      <c r="AB1991" s="224"/>
      <c r="AC1991" s="225"/>
      <c r="AD1991" s="2">
        <f t="shared" si="683"/>
        <v>0</v>
      </c>
      <c r="AE1991" s="2">
        <f t="shared" si="684"/>
        <v>0</v>
      </c>
      <c r="AF1991" s="226"/>
      <c r="AG1991" s="219">
        <f t="shared" si="688"/>
        <v>0</v>
      </c>
      <c r="AH1991" s="234">
        <f t="shared" si="689"/>
        <v>0</v>
      </c>
      <c r="AI1991" s="214">
        <f t="shared" ref="AI1991:AI2054" si="697">AF1991*3.28084</f>
        <v>0</v>
      </c>
      <c r="AK1991" s="229">
        <f t="shared" si="690"/>
        <v>0</v>
      </c>
      <c r="AL1991" s="226"/>
      <c r="AM1991" s="15"/>
      <c r="AN1991" s="232" t="e">
        <f t="shared" si="691"/>
        <v>#DIV/0!</v>
      </c>
      <c r="AO1991" s="214">
        <f t="shared" si="685"/>
        <v>0</v>
      </c>
      <c r="AQ1991" s="210"/>
      <c r="AR1991" s="231"/>
      <c r="AS1991" s="15"/>
      <c r="AT1991" s="232">
        <f t="shared" si="692"/>
        <v>0</v>
      </c>
      <c r="AU1991" s="235">
        <f t="shared" si="693"/>
        <v>0</v>
      </c>
      <c r="AY1991" s="210"/>
      <c r="AZ1991" s="231"/>
      <c r="BA1991" s="15"/>
      <c r="BB1991" s="232">
        <f t="shared" si="682"/>
        <v>0</v>
      </c>
      <c r="BC1991" s="235">
        <f t="shared" si="694"/>
        <v>0</v>
      </c>
      <c r="BG1991" s="210"/>
      <c r="BH1991" s="231"/>
      <c r="BI1991" s="15"/>
      <c r="BJ1991" s="232">
        <f t="shared" si="686"/>
        <v>0</v>
      </c>
      <c r="BK1991" s="235">
        <f t="shared" si="695"/>
        <v>0</v>
      </c>
      <c r="BM1991" s="109">
        <f t="shared" si="687"/>
        <v>-2.427045084193328</v>
      </c>
      <c r="BN1991" s="213"/>
      <c r="BR1991" s="228"/>
      <c r="BS1991" s="311"/>
      <c r="BT1991" s="3"/>
      <c r="BU1991" s="213"/>
      <c r="BV1991" s="213"/>
      <c r="BW1991" s="291"/>
    </row>
    <row r="1992" spans="1:75" x14ac:dyDescent="0.2">
      <c r="A1992" s="210"/>
      <c r="B1992" s="211"/>
      <c r="C1992" s="848" t="str">
        <f ca="1">IF(ISERR(AVERAGE(INDIRECT("B"&amp;(ROW()-INT($B$1/2))):INDIRECT("B"&amp;(ROW()+INT($B$1/2))))),"",AVERAGE(INDIRECT("B"&amp;(ROW()-INT($B$1/2))):INDIRECT("B"&amp;(ROW()+INT($B$1/2)))))</f>
        <v/>
      </c>
      <c r="D1992" s="848">
        <f t="shared" si="681"/>
        <v>0</v>
      </c>
      <c r="E1992" s="275"/>
      <c r="F1992" s="15"/>
      <c r="G1992" s="3"/>
      <c r="H1992" s="3"/>
      <c r="I1992" s="3"/>
      <c r="J1992" s="3"/>
      <c r="K1992" s="3"/>
      <c r="L1992" s="554"/>
      <c r="M1992" s="545"/>
      <c r="N1992" s="546"/>
      <c r="O1992" s="5"/>
      <c r="P1992" s="216"/>
      <c r="Q1992" s="217"/>
      <c r="R1992" s="218"/>
      <c r="S1992" s="219">
        <f t="shared" si="679"/>
        <v>0</v>
      </c>
      <c r="T1992" s="220">
        <f t="shared" si="680"/>
        <v>0</v>
      </c>
      <c r="U1992" s="214">
        <f t="shared" si="696"/>
        <v>0</v>
      </c>
      <c r="W1992" s="221"/>
      <c r="X1992" s="222"/>
      <c r="Y1992" s="222"/>
      <c r="Z1992" s="223"/>
      <c r="AA1992" s="222"/>
      <c r="AB1992" s="224"/>
      <c r="AC1992" s="225"/>
      <c r="AD1992" s="2">
        <f t="shared" si="683"/>
        <v>0</v>
      </c>
      <c r="AE1992" s="2">
        <f t="shared" si="684"/>
        <v>0</v>
      </c>
      <c r="AF1992" s="226"/>
      <c r="AG1992" s="219">
        <f t="shared" si="688"/>
        <v>0</v>
      </c>
      <c r="AH1992" s="234">
        <f t="shared" si="689"/>
        <v>0</v>
      </c>
      <c r="AI1992" s="214">
        <f t="shared" si="697"/>
        <v>0</v>
      </c>
      <c r="AK1992" s="229">
        <f t="shared" si="690"/>
        <v>0</v>
      </c>
      <c r="AL1992" s="226"/>
      <c r="AM1992" s="15"/>
      <c r="AN1992" s="232" t="e">
        <f t="shared" si="691"/>
        <v>#DIV/0!</v>
      </c>
      <c r="AO1992" s="214">
        <f t="shared" si="685"/>
        <v>0</v>
      </c>
      <c r="AQ1992" s="210"/>
      <c r="AR1992" s="231"/>
      <c r="AS1992" s="15"/>
      <c r="AT1992" s="232">
        <f t="shared" si="692"/>
        <v>0</v>
      </c>
      <c r="AU1992" s="235">
        <f t="shared" si="693"/>
        <v>0</v>
      </c>
      <c r="AY1992" s="210"/>
      <c r="AZ1992" s="231"/>
      <c r="BA1992" s="15"/>
      <c r="BB1992" s="232">
        <f t="shared" si="682"/>
        <v>0</v>
      </c>
      <c r="BC1992" s="235">
        <f t="shared" si="694"/>
        <v>0</v>
      </c>
      <c r="BG1992" s="210"/>
      <c r="BH1992" s="231"/>
      <c r="BI1992" s="15"/>
      <c r="BJ1992" s="232">
        <f t="shared" si="686"/>
        <v>0</v>
      </c>
      <c r="BK1992" s="235">
        <f t="shared" si="695"/>
        <v>0</v>
      </c>
      <c r="BM1992" s="109">
        <f t="shared" si="687"/>
        <v>-2.4288774216910647</v>
      </c>
      <c r="BN1992" s="213"/>
      <c r="BR1992" s="228"/>
      <c r="BS1992" s="311"/>
      <c r="BT1992" s="3"/>
      <c r="BU1992" s="213"/>
      <c r="BV1992" s="213"/>
      <c r="BW1992" s="291"/>
    </row>
    <row r="1993" spans="1:75" x14ac:dyDescent="0.2">
      <c r="A1993" s="210"/>
      <c r="B1993" s="211"/>
      <c r="C1993" s="848" t="str">
        <f ca="1">IF(ISERR(AVERAGE(INDIRECT("B"&amp;(ROW()-INT($B$1/2))):INDIRECT("B"&amp;(ROW()+INT($B$1/2))))),"",AVERAGE(INDIRECT("B"&amp;(ROW()-INT($B$1/2))):INDIRECT("B"&amp;(ROW()+INT($B$1/2)))))</f>
        <v/>
      </c>
      <c r="D1993" s="848">
        <f t="shared" si="681"/>
        <v>0</v>
      </c>
      <c r="E1993" s="275"/>
      <c r="F1993" s="15"/>
      <c r="G1993" s="3"/>
      <c r="H1993" s="3"/>
      <c r="I1993" s="3"/>
      <c r="J1993" s="3"/>
      <c r="K1993" s="3"/>
      <c r="L1993" s="554"/>
      <c r="M1993" s="545"/>
      <c r="N1993" s="546"/>
      <c r="O1993" s="5"/>
      <c r="P1993" s="216"/>
      <c r="Q1993" s="217"/>
      <c r="R1993" s="218"/>
      <c r="S1993" s="219">
        <f t="shared" ref="S1993:S2056" si="698">S1992+IF(P1993&lt;&gt;0,1.852*60*1000*((ACOS((SIN((P1992/180)*PI()))*(SIN((P1993/180)*PI()))+(COS((P1992/180)*PI()))*(COS((P1993/180)*PI()))*(COS((Q1993/180)*PI()-(Q1992/180)*PI())))/PI())*180),0)</f>
        <v>0</v>
      </c>
      <c r="T1993" s="220">
        <f t="shared" ref="T1993:T2056" si="699">T1992+IF(P1993&lt;&gt;0,1.852*60*0.6213712*((ACOS((SIN((P1992/180)*PI()))*(SIN((P1993/180)*PI()))+(COS((P1992/180)*PI()))*(COS((P1993/180)*PI()))*(COS((Q1993/180)*PI()-(Q1992/180)*PI())))/PI())*180),0)</f>
        <v>0</v>
      </c>
      <c r="U1993" s="214">
        <f t="shared" si="696"/>
        <v>0</v>
      </c>
      <c r="W1993" s="221"/>
      <c r="X1993" s="222"/>
      <c r="Y1993" s="222"/>
      <c r="Z1993" s="223"/>
      <c r="AA1993" s="222"/>
      <c r="AB1993" s="224"/>
      <c r="AC1993" s="225"/>
      <c r="AD1993" s="2">
        <f t="shared" si="683"/>
        <v>0</v>
      </c>
      <c r="AE1993" s="2">
        <f t="shared" si="684"/>
        <v>0</v>
      </c>
      <c r="AF1993" s="226"/>
      <c r="AG1993" s="219">
        <f t="shared" si="688"/>
        <v>0</v>
      </c>
      <c r="AH1993" s="234">
        <f t="shared" si="689"/>
        <v>0</v>
      </c>
      <c r="AI1993" s="214">
        <f t="shared" si="697"/>
        <v>0</v>
      </c>
      <c r="AK1993" s="229">
        <f t="shared" si="690"/>
        <v>0</v>
      </c>
      <c r="AL1993" s="226"/>
      <c r="AM1993" s="15"/>
      <c r="AN1993" s="232" t="e">
        <f t="shared" si="691"/>
        <v>#DIV/0!</v>
      </c>
      <c r="AO1993" s="214">
        <f t="shared" si="685"/>
        <v>0</v>
      </c>
      <c r="AQ1993" s="210"/>
      <c r="AR1993" s="231"/>
      <c r="AS1993" s="15"/>
      <c r="AT1993" s="232">
        <f t="shared" si="692"/>
        <v>0</v>
      </c>
      <c r="AU1993" s="235">
        <f t="shared" si="693"/>
        <v>0</v>
      </c>
      <c r="AY1993" s="210"/>
      <c r="AZ1993" s="231"/>
      <c r="BA1993" s="15"/>
      <c r="BB1993" s="232">
        <f t="shared" si="682"/>
        <v>0</v>
      </c>
      <c r="BC1993" s="235">
        <f t="shared" si="694"/>
        <v>0</v>
      </c>
      <c r="BG1993" s="210"/>
      <c r="BH1993" s="231"/>
      <c r="BI1993" s="15"/>
      <c r="BJ1993" s="232">
        <f t="shared" si="686"/>
        <v>0</v>
      </c>
      <c r="BK1993" s="235">
        <f t="shared" si="695"/>
        <v>0</v>
      </c>
      <c r="BM1993" s="109">
        <f t="shared" si="687"/>
        <v>-2.4307097591888014</v>
      </c>
      <c r="BN1993" s="213"/>
      <c r="BR1993" s="228"/>
      <c r="BS1993" s="311"/>
      <c r="BT1993" s="3"/>
      <c r="BU1993" s="213"/>
      <c r="BV1993" s="213"/>
      <c r="BW1993" s="291"/>
    </row>
    <row r="1994" spans="1:75" x14ac:dyDescent="0.2">
      <c r="A1994" s="210"/>
      <c r="B1994" s="211"/>
      <c r="C1994" s="848" t="str">
        <f ca="1">IF(ISERR(AVERAGE(INDIRECT("B"&amp;(ROW()-INT($B$1/2))):INDIRECT("B"&amp;(ROW()+INT($B$1/2))))),"",AVERAGE(INDIRECT("B"&amp;(ROW()-INT($B$1/2))):INDIRECT("B"&amp;(ROW()+INT($B$1/2)))))</f>
        <v/>
      </c>
      <c r="D1994" s="848">
        <f t="shared" si="681"/>
        <v>0</v>
      </c>
      <c r="E1994" s="275"/>
      <c r="F1994" s="15"/>
      <c r="G1994" s="3"/>
      <c r="H1994" s="3"/>
      <c r="I1994" s="3"/>
      <c r="J1994" s="3"/>
      <c r="K1994" s="3"/>
      <c r="L1994" s="554"/>
      <c r="M1994" s="545"/>
      <c r="N1994" s="546"/>
      <c r="O1994" s="5"/>
      <c r="P1994" s="216"/>
      <c r="Q1994" s="217"/>
      <c r="R1994" s="218"/>
      <c r="S1994" s="219">
        <f t="shared" si="698"/>
        <v>0</v>
      </c>
      <c r="T1994" s="220">
        <f t="shared" si="699"/>
        <v>0</v>
      </c>
      <c r="U1994" s="214">
        <f t="shared" si="696"/>
        <v>0</v>
      </c>
      <c r="W1994" s="221"/>
      <c r="X1994" s="222"/>
      <c r="Y1994" s="222"/>
      <c r="Z1994" s="223"/>
      <c r="AA1994" s="222"/>
      <c r="AB1994" s="224"/>
      <c r="AC1994" s="225"/>
      <c r="AD1994" s="2">
        <f t="shared" si="683"/>
        <v>0</v>
      </c>
      <c r="AE1994" s="2">
        <f t="shared" si="684"/>
        <v>0</v>
      </c>
      <c r="AF1994" s="226"/>
      <c r="AG1994" s="219">
        <f t="shared" si="688"/>
        <v>0</v>
      </c>
      <c r="AH1994" s="234">
        <f t="shared" si="689"/>
        <v>0</v>
      </c>
      <c r="AI1994" s="214">
        <f t="shared" si="697"/>
        <v>0</v>
      </c>
      <c r="AK1994" s="229">
        <f t="shared" si="690"/>
        <v>0</v>
      </c>
      <c r="AL1994" s="226"/>
      <c r="AM1994" s="15"/>
      <c r="AN1994" s="232" t="e">
        <f t="shared" si="691"/>
        <v>#DIV/0!</v>
      </c>
      <c r="AO1994" s="214">
        <f t="shared" si="685"/>
        <v>0</v>
      </c>
      <c r="AQ1994" s="210"/>
      <c r="AR1994" s="231"/>
      <c r="AS1994" s="15"/>
      <c r="AT1994" s="232">
        <f t="shared" si="692"/>
        <v>0</v>
      </c>
      <c r="AU1994" s="235">
        <f t="shared" si="693"/>
        <v>0</v>
      </c>
      <c r="AY1994" s="210"/>
      <c r="AZ1994" s="231"/>
      <c r="BA1994" s="15"/>
      <c r="BB1994" s="232">
        <f t="shared" si="682"/>
        <v>0</v>
      </c>
      <c r="BC1994" s="235">
        <f t="shared" si="694"/>
        <v>0</v>
      </c>
      <c r="BG1994" s="210"/>
      <c r="BH1994" s="231"/>
      <c r="BI1994" s="15"/>
      <c r="BJ1994" s="232">
        <f t="shared" si="686"/>
        <v>0</v>
      </c>
      <c r="BK1994" s="235">
        <f t="shared" si="695"/>
        <v>0</v>
      </c>
      <c r="BM1994" s="109">
        <f t="shared" si="687"/>
        <v>-2.4325420966865381</v>
      </c>
      <c r="BN1994" s="213"/>
      <c r="BR1994" s="228"/>
      <c r="BS1994" s="311"/>
      <c r="BT1994" s="3"/>
      <c r="BU1994" s="213"/>
      <c r="BV1994" s="213"/>
      <c r="BW1994" s="291"/>
    </row>
    <row r="1995" spans="1:75" x14ac:dyDescent="0.2">
      <c r="A1995" s="210"/>
      <c r="B1995" s="211"/>
      <c r="C1995" s="848" t="str">
        <f ca="1">IF(ISERR(AVERAGE(INDIRECT("B"&amp;(ROW()-INT($B$1/2))):INDIRECT("B"&amp;(ROW()+INT($B$1/2))))),"",AVERAGE(INDIRECT("B"&amp;(ROW()-INT($B$1/2))):INDIRECT("B"&amp;(ROW()+INT($B$1/2)))))</f>
        <v/>
      </c>
      <c r="D1995" s="848">
        <f t="shared" si="681"/>
        <v>0</v>
      </c>
      <c r="E1995" s="275"/>
      <c r="F1995" s="15"/>
      <c r="G1995" s="3"/>
      <c r="H1995" s="3"/>
      <c r="I1995" s="3"/>
      <c r="J1995" s="3"/>
      <c r="K1995" s="3"/>
      <c r="L1995" s="554"/>
      <c r="M1995" s="545"/>
      <c r="N1995" s="546"/>
      <c r="O1995" s="5"/>
      <c r="P1995" s="216"/>
      <c r="Q1995" s="217"/>
      <c r="R1995" s="218"/>
      <c r="S1995" s="219">
        <f t="shared" si="698"/>
        <v>0</v>
      </c>
      <c r="T1995" s="220">
        <f t="shared" si="699"/>
        <v>0</v>
      </c>
      <c r="U1995" s="214">
        <f t="shared" si="696"/>
        <v>0</v>
      </c>
      <c r="W1995" s="221"/>
      <c r="X1995" s="222"/>
      <c r="Y1995" s="222"/>
      <c r="Z1995" s="223"/>
      <c r="AA1995" s="222"/>
      <c r="AB1995" s="224"/>
      <c r="AC1995" s="225"/>
      <c r="AD1995" s="2">
        <f t="shared" si="683"/>
        <v>0</v>
      </c>
      <c r="AE1995" s="2">
        <f t="shared" si="684"/>
        <v>0</v>
      </c>
      <c r="AF1995" s="226"/>
      <c r="AG1995" s="219">
        <f t="shared" si="688"/>
        <v>0</v>
      </c>
      <c r="AH1995" s="234">
        <f t="shared" si="689"/>
        <v>0</v>
      </c>
      <c r="AI1995" s="214">
        <f t="shared" si="697"/>
        <v>0</v>
      </c>
      <c r="AK1995" s="229">
        <f t="shared" si="690"/>
        <v>0</v>
      </c>
      <c r="AL1995" s="226"/>
      <c r="AM1995" s="15"/>
      <c r="AN1995" s="232" t="e">
        <f t="shared" si="691"/>
        <v>#DIV/0!</v>
      </c>
      <c r="AO1995" s="214">
        <f t="shared" si="685"/>
        <v>0</v>
      </c>
      <c r="AQ1995" s="210"/>
      <c r="AR1995" s="231"/>
      <c r="AS1995" s="15"/>
      <c r="AT1995" s="232">
        <f t="shared" si="692"/>
        <v>0</v>
      </c>
      <c r="AU1995" s="235">
        <f t="shared" si="693"/>
        <v>0</v>
      </c>
      <c r="AY1995" s="210"/>
      <c r="AZ1995" s="231"/>
      <c r="BA1995" s="15"/>
      <c r="BB1995" s="232">
        <f t="shared" si="682"/>
        <v>0</v>
      </c>
      <c r="BC1995" s="235">
        <f t="shared" si="694"/>
        <v>0</v>
      </c>
      <c r="BG1995" s="210"/>
      <c r="BH1995" s="231"/>
      <c r="BI1995" s="15"/>
      <c r="BJ1995" s="232">
        <f t="shared" si="686"/>
        <v>0</v>
      </c>
      <c r="BK1995" s="235">
        <f t="shared" si="695"/>
        <v>0</v>
      </c>
      <c r="BM1995" s="109">
        <f t="shared" si="687"/>
        <v>-2.4343744341842748</v>
      </c>
      <c r="BN1995" s="213"/>
      <c r="BR1995" s="228"/>
      <c r="BS1995" s="311"/>
      <c r="BT1995" s="3"/>
      <c r="BU1995" s="213"/>
      <c r="BV1995" s="213"/>
      <c r="BW1995" s="291"/>
    </row>
    <row r="1996" spans="1:75" x14ac:dyDescent="0.2">
      <c r="A1996" s="210"/>
      <c r="B1996" s="211"/>
      <c r="C1996" s="848" t="str">
        <f ca="1">IF(ISERR(AVERAGE(INDIRECT("B"&amp;(ROW()-INT($B$1/2))):INDIRECT("B"&amp;(ROW()+INT($B$1/2))))),"",AVERAGE(INDIRECT("B"&amp;(ROW()-INT($B$1/2))):INDIRECT("B"&amp;(ROW()+INT($B$1/2)))))</f>
        <v/>
      </c>
      <c r="D1996" s="848">
        <f t="shared" si="681"/>
        <v>0</v>
      </c>
      <c r="E1996" s="275"/>
      <c r="F1996" s="15"/>
      <c r="G1996" s="3"/>
      <c r="H1996" s="3"/>
      <c r="I1996" s="3"/>
      <c r="J1996" s="3"/>
      <c r="K1996" s="3"/>
      <c r="L1996" s="554"/>
      <c r="M1996" s="545"/>
      <c r="N1996" s="546"/>
      <c r="O1996" s="5"/>
      <c r="P1996" s="216"/>
      <c r="Q1996" s="217"/>
      <c r="R1996" s="218"/>
      <c r="S1996" s="219">
        <f t="shared" si="698"/>
        <v>0</v>
      </c>
      <c r="T1996" s="220">
        <f t="shared" si="699"/>
        <v>0</v>
      </c>
      <c r="U1996" s="214">
        <f t="shared" si="696"/>
        <v>0</v>
      </c>
      <c r="W1996" s="221"/>
      <c r="X1996" s="222"/>
      <c r="Y1996" s="222"/>
      <c r="Z1996" s="223"/>
      <c r="AA1996" s="222"/>
      <c r="AB1996" s="224"/>
      <c r="AC1996" s="225"/>
      <c r="AD1996" s="2">
        <f t="shared" si="683"/>
        <v>0</v>
      </c>
      <c r="AE1996" s="2">
        <f t="shared" si="684"/>
        <v>0</v>
      </c>
      <c r="AF1996" s="226"/>
      <c r="AG1996" s="219">
        <f t="shared" si="688"/>
        <v>0</v>
      </c>
      <c r="AH1996" s="234">
        <f t="shared" si="689"/>
        <v>0</v>
      </c>
      <c r="AI1996" s="214">
        <f t="shared" si="697"/>
        <v>0</v>
      </c>
      <c r="AK1996" s="229">
        <f t="shared" si="690"/>
        <v>0</v>
      </c>
      <c r="AL1996" s="226"/>
      <c r="AM1996" s="15"/>
      <c r="AN1996" s="232" t="e">
        <f t="shared" si="691"/>
        <v>#DIV/0!</v>
      </c>
      <c r="AO1996" s="214">
        <f t="shared" si="685"/>
        <v>0</v>
      </c>
      <c r="AQ1996" s="210"/>
      <c r="AR1996" s="231"/>
      <c r="AS1996" s="15"/>
      <c r="AT1996" s="232">
        <f t="shared" si="692"/>
        <v>0</v>
      </c>
      <c r="AU1996" s="235">
        <f t="shared" si="693"/>
        <v>0</v>
      </c>
      <c r="AY1996" s="210"/>
      <c r="AZ1996" s="231"/>
      <c r="BA1996" s="15"/>
      <c r="BB1996" s="232">
        <f t="shared" si="682"/>
        <v>0</v>
      </c>
      <c r="BC1996" s="235">
        <f t="shared" si="694"/>
        <v>0</v>
      </c>
      <c r="BG1996" s="210"/>
      <c r="BH1996" s="231"/>
      <c r="BI1996" s="15"/>
      <c r="BJ1996" s="232">
        <f t="shared" si="686"/>
        <v>0</v>
      </c>
      <c r="BK1996" s="235">
        <f t="shared" si="695"/>
        <v>0</v>
      </c>
      <c r="BM1996" s="109">
        <f t="shared" si="687"/>
        <v>-2.4362067716820115</v>
      </c>
      <c r="BN1996" s="213"/>
      <c r="BR1996" s="228"/>
      <c r="BS1996" s="311"/>
      <c r="BT1996" s="3"/>
      <c r="BU1996" s="213"/>
      <c r="BV1996" s="213"/>
      <c r="BW1996" s="291"/>
    </row>
    <row r="1997" spans="1:75" x14ac:dyDescent="0.2">
      <c r="A1997" s="210"/>
      <c r="B1997" s="211"/>
      <c r="C1997" s="848" t="str">
        <f ca="1">IF(ISERR(AVERAGE(INDIRECT("B"&amp;(ROW()-INT($B$1/2))):INDIRECT("B"&amp;(ROW()+INT($B$1/2))))),"",AVERAGE(INDIRECT("B"&amp;(ROW()-INT($B$1/2))):INDIRECT("B"&amp;(ROW()+INT($B$1/2)))))</f>
        <v/>
      </c>
      <c r="D1997" s="848">
        <f t="shared" si="681"/>
        <v>0</v>
      </c>
      <c r="E1997" s="275"/>
      <c r="F1997" s="15"/>
      <c r="G1997" s="3"/>
      <c r="H1997" s="3"/>
      <c r="I1997" s="3"/>
      <c r="J1997" s="3"/>
      <c r="K1997" s="3"/>
      <c r="L1997" s="554"/>
      <c r="M1997" s="545"/>
      <c r="N1997" s="546"/>
      <c r="O1997" s="5"/>
      <c r="P1997" s="216"/>
      <c r="Q1997" s="217"/>
      <c r="R1997" s="218"/>
      <c r="S1997" s="219">
        <f t="shared" si="698"/>
        <v>0</v>
      </c>
      <c r="T1997" s="220">
        <f t="shared" si="699"/>
        <v>0</v>
      </c>
      <c r="U1997" s="214">
        <f t="shared" si="696"/>
        <v>0</v>
      </c>
      <c r="W1997" s="221"/>
      <c r="X1997" s="222"/>
      <c r="Y1997" s="222"/>
      <c r="Z1997" s="223"/>
      <c r="AA1997" s="222"/>
      <c r="AB1997" s="224"/>
      <c r="AC1997" s="225"/>
      <c r="AD1997" s="2">
        <f t="shared" si="683"/>
        <v>0</v>
      </c>
      <c r="AE1997" s="2">
        <f t="shared" si="684"/>
        <v>0</v>
      </c>
      <c r="AF1997" s="226"/>
      <c r="AG1997" s="219">
        <f t="shared" si="688"/>
        <v>0</v>
      </c>
      <c r="AH1997" s="234">
        <f t="shared" si="689"/>
        <v>0</v>
      </c>
      <c r="AI1997" s="214">
        <f t="shared" si="697"/>
        <v>0</v>
      </c>
      <c r="AK1997" s="229">
        <f t="shared" si="690"/>
        <v>0</v>
      </c>
      <c r="AL1997" s="226"/>
      <c r="AM1997" s="15"/>
      <c r="AN1997" s="232" t="e">
        <f t="shared" si="691"/>
        <v>#DIV/0!</v>
      </c>
      <c r="AO1997" s="214">
        <f t="shared" si="685"/>
        <v>0</v>
      </c>
      <c r="AQ1997" s="210"/>
      <c r="AR1997" s="231"/>
      <c r="AS1997" s="15"/>
      <c r="AT1997" s="232">
        <f t="shared" si="692"/>
        <v>0</v>
      </c>
      <c r="AU1997" s="235">
        <f t="shared" si="693"/>
        <v>0</v>
      </c>
      <c r="AY1997" s="210"/>
      <c r="AZ1997" s="231"/>
      <c r="BA1997" s="15"/>
      <c r="BB1997" s="232">
        <f t="shared" si="682"/>
        <v>0</v>
      </c>
      <c r="BC1997" s="235">
        <f t="shared" si="694"/>
        <v>0</v>
      </c>
      <c r="BG1997" s="210"/>
      <c r="BH1997" s="231"/>
      <c r="BI1997" s="15"/>
      <c r="BJ1997" s="232">
        <f t="shared" si="686"/>
        <v>0</v>
      </c>
      <c r="BK1997" s="235">
        <f t="shared" si="695"/>
        <v>0</v>
      </c>
      <c r="BM1997" s="109">
        <f t="shared" si="687"/>
        <v>-2.4380391091797482</v>
      </c>
      <c r="BN1997" s="213"/>
      <c r="BR1997" s="228"/>
      <c r="BS1997" s="311"/>
      <c r="BT1997" s="3"/>
      <c r="BU1997" s="213"/>
      <c r="BV1997" s="213"/>
      <c r="BW1997" s="291"/>
    </row>
    <row r="1998" spans="1:75" x14ac:dyDescent="0.2">
      <c r="A1998" s="210"/>
      <c r="B1998" s="211"/>
      <c r="C1998" s="848" t="str">
        <f ca="1">IF(ISERR(AVERAGE(INDIRECT("B"&amp;(ROW()-INT($B$1/2))):INDIRECT("B"&amp;(ROW()+INT($B$1/2))))),"",AVERAGE(INDIRECT("B"&amp;(ROW()-INT($B$1/2))):INDIRECT("B"&amp;(ROW()+INT($B$1/2)))))</f>
        <v/>
      </c>
      <c r="D1998" s="848">
        <f t="shared" si="681"/>
        <v>0</v>
      </c>
      <c r="E1998" s="275"/>
      <c r="F1998" s="15"/>
      <c r="G1998" s="3"/>
      <c r="H1998" s="3"/>
      <c r="I1998" s="3"/>
      <c r="J1998" s="3"/>
      <c r="K1998" s="3"/>
      <c r="L1998" s="554"/>
      <c r="M1998" s="545"/>
      <c r="N1998" s="546"/>
      <c r="O1998" s="5"/>
      <c r="P1998" s="216"/>
      <c r="Q1998" s="217"/>
      <c r="R1998" s="218"/>
      <c r="S1998" s="219">
        <f t="shared" si="698"/>
        <v>0</v>
      </c>
      <c r="T1998" s="220">
        <f t="shared" si="699"/>
        <v>0</v>
      </c>
      <c r="U1998" s="214">
        <f t="shared" si="696"/>
        <v>0</v>
      </c>
      <c r="W1998" s="221"/>
      <c r="X1998" s="222"/>
      <c r="Y1998" s="222"/>
      <c r="Z1998" s="223"/>
      <c r="AA1998" s="222"/>
      <c r="AB1998" s="224"/>
      <c r="AC1998" s="225"/>
      <c r="AD1998" s="2">
        <f t="shared" si="683"/>
        <v>0</v>
      </c>
      <c r="AE1998" s="2">
        <f t="shared" si="684"/>
        <v>0</v>
      </c>
      <c r="AF1998" s="226"/>
      <c r="AG1998" s="219">
        <f t="shared" si="688"/>
        <v>0</v>
      </c>
      <c r="AH1998" s="234">
        <f t="shared" si="689"/>
        <v>0</v>
      </c>
      <c r="AI1998" s="214">
        <f t="shared" si="697"/>
        <v>0</v>
      </c>
      <c r="AK1998" s="229">
        <f t="shared" si="690"/>
        <v>0</v>
      </c>
      <c r="AL1998" s="226"/>
      <c r="AM1998" s="15"/>
      <c r="AN1998" s="232" t="e">
        <f t="shared" si="691"/>
        <v>#DIV/0!</v>
      </c>
      <c r="AO1998" s="214">
        <f t="shared" si="685"/>
        <v>0</v>
      </c>
      <c r="AQ1998" s="210"/>
      <c r="AR1998" s="231"/>
      <c r="AS1998" s="15"/>
      <c r="AT1998" s="232">
        <f t="shared" si="692"/>
        <v>0</v>
      </c>
      <c r="AU1998" s="235">
        <f t="shared" si="693"/>
        <v>0</v>
      </c>
      <c r="AY1998" s="210"/>
      <c r="AZ1998" s="231"/>
      <c r="BA1998" s="15"/>
      <c r="BB1998" s="232">
        <f t="shared" si="682"/>
        <v>0</v>
      </c>
      <c r="BC1998" s="235">
        <f t="shared" si="694"/>
        <v>0</v>
      </c>
      <c r="BG1998" s="210"/>
      <c r="BH1998" s="231"/>
      <c r="BI1998" s="15"/>
      <c r="BJ1998" s="232">
        <f t="shared" si="686"/>
        <v>0</v>
      </c>
      <c r="BK1998" s="235">
        <f t="shared" si="695"/>
        <v>0</v>
      </c>
      <c r="BM1998" s="109">
        <f t="shared" si="687"/>
        <v>-2.4398714466774849</v>
      </c>
      <c r="BN1998" s="213"/>
      <c r="BR1998" s="228"/>
      <c r="BS1998" s="311"/>
      <c r="BT1998" s="3"/>
      <c r="BU1998" s="213"/>
      <c r="BV1998" s="213"/>
      <c r="BW1998" s="291"/>
    </row>
    <row r="1999" spans="1:75" x14ac:dyDescent="0.2">
      <c r="A1999" s="210"/>
      <c r="B1999" s="211"/>
      <c r="C1999" s="848" t="str">
        <f ca="1">IF(ISERR(AVERAGE(INDIRECT("B"&amp;(ROW()-INT($B$1/2))):INDIRECT("B"&amp;(ROW()+INT($B$1/2))))),"",AVERAGE(INDIRECT("B"&amp;(ROW()-INT($B$1/2))):INDIRECT("B"&amp;(ROW()+INT($B$1/2)))))</f>
        <v/>
      </c>
      <c r="D1999" s="848">
        <f t="shared" si="681"/>
        <v>0</v>
      </c>
      <c r="E1999" s="275"/>
      <c r="F1999" s="15"/>
      <c r="G1999" s="3"/>
      <c r="H1999" s="3"/>
      <c r="I1999" s="3"/>
      <c r="J1999" s="3"/>
      <c r="K1999" s="3"/>
      <c r="L1999" s="554"/>
      <c r="M1999" s="545"/>
      <c r="N1999" s="546"/>
      <c r="O1999" s="5"/>
      <c r="P1999" s="216"/>
      <c r="Q1999" s="217"/>
      <c r="R1999" s="218"/>
      <c r="S1999" s="219">
        <f t="shared" si="698"/>
        <v>0</v>
      </c>
      <c r="T1999" s="220">
        <f t="shared" si="699"/>
        <v>0</v>
      </c>
      <c r="U1999" s="214">
        <f t="shared" si="696"/>
        <v>0</v>
      </c>
      <c r="W1999" s="221"/>
      <c r="X1999" s="222"/>
      <c r="Y1999" s="222"/>
      <c r="Z1999" s="223"/>
      <c r="AA1999" s="222"/>
      <c r="AB1999" s="224"/>
      <c r="AC1999" s="225"/>
      <c r="AD1999" s="2">
        <f t="shared" si="683"/>
        <v>0</v>
      </c>
      <c r="AE1999" s="2">
        <f t="shared" si="684"/>
        <v>0</v>
      </c>
      <c r="AF1999" s="226"/>
      <c r="AG1999" s="219">
        <f t="shared" si="688"/>
        <v>0</v>
      </c>
      <c r="AH1999" s="234">
        <f t="shared" si="689"/>
        <v>0</v>
      </c>
      <c r="AI1999" s="214">
        <f t="shared" si="697"/>
        <v>0</v>
      </c>
      <c r="AK1999" s="229">
        <f t="shared" si="690"/>
        <v>0</v>
      </c>
      <c r="AL1999" s="226"/>
      <c r="AM1999" s="15"/>
      <c r="AN1999" s="232" t="e">
        <f t="shared" si="691"/>
        <v>#DIV/0!</v>
      </c>
      <c r="AO1999" s="214">
        <f t="shared" si="685"/>
        <v>0</v>
      </c>
      <c r="AQ1999" s="210"/>
      <c r="AR1999" s="231"/>
      <c r="AS1999" s="15"/>
      <c r="AT1999" s="232">
        <f t="shared" si="692"/>
        <v>0</v>
      </c>
      <c r="AU1999" s="235">
        <f t="shared" si="693"/>
        <v>0</v>
      </c>
      <c r="AY1999" s="210"/>
      <c r="AZ1999" s="231"/>
      <c r="BA1999" s="15"/>
      <c r="BB1999" s="232">
        <f t="shared" si="682"/>
        <v>0</v>
      </c>
      <c r="BC1999" s="235">
        <f t="shared" si="694"/>
        <v>0</v>
      </c>
      <c r="BG1999" s="210"/>
      <c r="BH1999" s="231"/>
      <c r="BI1999" s="15"/>
      <c r="BJ1999" s="232">
        <f t="shared" si="686"/>
        <v>0</v>
      </c>
      <c r="BK1999" s="235">
        <f t="shared" si="695"/>
        <v>0</v>
      </c>
      <c r="BM1999" s="109">
        <f t="shared" si="687"/>
        <v>-2.4417037841752216</v>
      </c>
      <c r="BN1999" s="213"/>
      <c r="BR1999" s="228"/>
      <c r="BS1999" s="311"/>
      <c r="BT1999" s="3"/>
      <c r="BU1999" s="213"/>
      <c r="BV1999" s="213"/>
      <c r="BW1999" s="291"/>
    </row>
    <row r="2000" spans="1:75" x14ac:dyDescent="0.2">
      <c r="A2000" s="210"/>
      <c r="B2000" s="211"/>
      <c r="C2000" s="848" t="str">
        <f ca="1">IF(ISERR(AVERAGE(INDIRECT("B"&amp;(ROW()-INT($B$1/2))):INDIRECT("B"&amp;(ROW()+INT($B$1/2))))),"",AVERAGE(INDIRECT("B"&amp;(ROW()-INT($B$1/2))):INDIRECT("B"&amp;(ROW()+INT($B$1/2)))))</f>
        <v/>
      </c>
      <c r="D2000" s="848">
        <f t="shared" si="681"/>
        <v>0</v>
      </c>
      <c r="E2000" s="275"/>
      <c r="F2000" s="15"/>
      <c r="G2000" s="3"/>
      <c r="H2000" s="3"/>
      <c r="I2000" s="3"/>
      <c r="J2000" s="3"/>
      <c r="K2000" s="3"/>
      <c r="L2000" s="554"/>
      <c r="M2000" s="545"/>
      <c r="N2000" s="546"/>
      <c r="O2000" s="5"/>
      <c r="P2000" s="216"/>
      <c r="Q2000" s="217"/>
      <c r="R2000" s="218"/>
      <c r="S2000" s="219">
        <f t="shared" si="698"/>
        <v>0</v>
      </c>
      <c r="T2000" s="220">
        <f t="shared" si="699"/>
        <v>0</v>
      </c>
      <c r="U2000" s="214">
        <f t="shared" si="696"/>
        <v>0</v>
      </c>
      <c r="W2000" s="221"/>
      <c r="X2000" s="222"/>
      <c r="Y2000" s="222"/>
      <c r="Z2000" s="223"/>
      <c r="AA2000" s="222"/>
      <c r="AB2000" s="224"/>
      <c r="AC2000" s="225"/>
      <c r="AD2000" s="2">
        <f t="shared" si="683"/>
        <v>0</v>
      </c>
      <c r="AE2000" s="2">
        <f t="shared" si="684"/>
        <v>0</v>
      </c>
      <c r="AF2000" s="226"/>
      <c r="AG2000" s="219">
        <f t="shared" si="688"/>
        <v>0</v>
      </c>
      <c r="AH2000" s="234">
        <f t="shared" si="689"/>
        <v>0</v>
      </c>
      <c r="AI2000" s="214">
        <f t="shared" si="697"/>
        <v>0</v>
      </c>
      <c r="AK2000" s="229">
        <f t="shared" si="690"/>
        <v>0</v>
      </c>
      <c r="AL2000" s="226"/>
      <c r="AM2000" s="15"/>
      <c r="AN2000" s="232" t="e">
        <f t="shared" si="691"/>
        <v>#DIV/0!</v>
      </c>
      <c r="AO2000" s="214">
        <f t="shared" si="685"/>
        <v>0</v>
      </c>
      <c r="AQ2000" s="210"/>
      <c r="AR2000" s="231"/>
      <c r="AS2000" s="15"/>
      <c r="AT2000" s="232">
        <f t="shared" si="692"/>
        <v>0</v>
      </c>
      <c r="AU2000" s="235">
        <f t="shared" si="693"/>
        <v>0</v>
      </c>
      <c r="AY2000" s="210"/>
      <c r="AZ2000" s="231"/>
      <c r="BA2000" s="15"/>
      <c r="BB2000" s="232">
        <f t="shared" si="682"/>
        <v>0</v>
      </c>
      <c r="BC2000" s="235">
        <f t="shared" si="694"/>
        <v>0</v>
      </c>
      <c r="BG2000" s="210"/>
      <c r="BH2000" s="231"/>
      <c r="BI2000" s="15"/>
      <c r="BJ2000" s="232">
        <f t="shared" si="686"/>
        <v>0</v>
      </c>
      <c r="BK2000" s="235">
        <f t="shared" si="695"/>
        <v>0</v>
      </c>
      <c r="BM2000" s="109">
        <f t="shared" si="687"/>
        <v>-2.4435361216729583</v>
      </c>
      <c r="BN2000" s="213"/>
      <c r="BR2000" s="228"/>
      <c r="BS2000" s="311"/>
      <c r="BT2000" s="3"/>
      <c r="BU2000" s="213"/>
      <c r="BV2000" s="213"/>
      <c r="BW2000" s="291"/>
    </row>
    <row r="2001" spans="1:75" x14ac:dyDescent="0.2">
      <c r="A2001" s="210"/>
      <c r="B2001" s="211"/>
      <c r="C2001" s="848" t="str">
        <f ca="1">IF(ISERR(AVERAGE(INDIRECT("B"&amp;(ROW()-INT($B$1/2))):INDIRECT("B"&amp;(ROW()+INT($B$1/2))))),"",AVERAGE(INDIRECT("B"&amp;(ROW()-INT($B$1/2))):INDIRECT("B"&amp;(ROW()+INT($B$1/2)))))</f>
        <v/>
      </c>
      <c r="D2001" s="848">
        <f t="shared" si="681"/>
        <v>0</v>
      </c>
      <c r="E2001" s="275"/>
      <c r="F2001" s="15"/>
      <c r="G2001" s="3"/>
      <c r="H2001" s="3"/>
      <c r="I2001" s="3"/>
      <c r="J2001" s="3"/>
      <c r="K2001" s="3"/>
      <c r="L2001" s="554"/>
      <c r="M2001" s="545"/>
      <c r="N2001" s="546"/>
      <c r="O2001" s="5"/>
      <c r="P2001" s="216"/>
      <c r="Q2001" s="217"/>
      <c r="R2001" s="218"/>
      <c r="S2001" s="219">
        <f t="shared" si="698"/>
        <v>0</v>
      </c>
      <c r="T2001" s="220">
        <f t="shared" si="699"/>
        <v>0</v>
      </c>
      <c r="U2001" s="214">
        <f t="shared" si="696"/>
        <v>0</v>
      </c>
      <c r="W2001" s="221"/>
      <c r="X2001" s="222"/>
      <c r="Y2001" s="222"/>
      <c r="Z2001" s="223"/>
      <c r="AA2001" s="222"/>
      <c r="AB2001" s="224"/>
      <c r="AC2001" s="225"/>
      <c r="AD2001" s="2">
        <f t="shared" si="683"/>
        <v>0</v>
      </c>
      <c r="AE2001" s="2">
        <f t="shared" si="684"/>
        <v>0</v>
      </c>
      <c r="AF2001" s="226"/>
      <c r="AG2001" s="219">
        <f t="shared" si="688"/>
        <v>0</v>
      </c>
      <c r="AH2001" s="234">
        <f t="shared" si="689"/>
        <v>0</v>
      </c>
      <c r="AI2001" s="214">
        <f t="shared" si="697"/>
        <v>0</v>
      </c>
      <c r="AK2001" s="229">
        <f t="shared" si="690"/>
        <v>0</v>
      </c>
      <c r="AL2001" s="226"/>
      <c r="AM2001" s="15"/>
      <c r="AN2001" s="232" t="e">
        <f t="shared" si="691"/>
        <v>#DIV/0!</v>
      </c>
      <c r="AO2001" s="214">
        <f t="shared" si="685"/>
        <v>0</v>
      </c>
      <c r="AQ2001" s="210"/>
      <c r="AR2001" s="231"/>
      <c r="AS2001" s="15"/>
      <c r="AT2001" s="232">
        <f t="shared" si="692"/>
        <v>0</v>
      </c>
      <c r="AU2001" s="235">
        <f t="shared" si="693"/>
        <v>0</v>
      </c>
      <c r="AY2001" s="210"/>
      <c r="AZ2001" s="231"/>
      <c r="BA2001" s="15"/>
      <c r="BB2001" s="232">
        <f t="shared" si="682"/>
        <v>0</v>
      </c>
      <c r="BC2001" s="235">
        <f t="shared" si="694"/>
        <v>0</v>
      </c>
      <c r="BG2001" s="210"/>
      <c r="BH2001" s="231"/>
      <c r="BI2001" s="15"/>
      <c r="BJ2001" s="232">
        <f t="shared" si="686"/>
        <v>0</v>
      </c>
      <c r="BK2001" s="235">
        <f t="shared" si="695"/>
        <v>0</v>
      </c>
      <c r="BM2001" s="109">
        <f t="shared" si="687"/>
        <v>-2.445368459170695</v>
      </c>
      <c r="BN2001" s="213"/>
      <c r="BR2001" s="228"/>
      <c r="BS2001" s="311"/>
      <c r="BT2001" s="3"/>
      <c r="BU2001" s="213"/>
      <c r="BV2001" s="213"/>
      <c r="BW2001" s="291"/>
    </row>
    <row r="2002" spans="1:75" x14ac:dyDescent="0.2">
      <c r="A2002" s="210"/>
      <c r="B2002" s="211"/>
      <c r="C2002" s="848" t="str">
        <f ca="1">IF(ISERR(AVERAGE(INDIRECT("B"&amp;(ROW()-INT($B$1/2))):INDIRECT("B"&amp;(ROW()+INT($B$1/2))))),"",AVERAGE(INDIRECT("B"&amp;(ROW()-INT($B$1/2))):INDIRECT("B"&amp;(ROW()+INT($B$1/2)))))</f>
        <v/>
      </c>
      <c r="D2002" s="848">
        <f t="shared" si="681"/>
        <v>0</v>
      </c>
      <c r="E2002" s="275"/>
      <c r="F2002" s="15"/>
      <c r="G2002" s="3"/>
      <c r="H2002" s="3"/>
      <c r="I2002" s="3"/>
      <c r="J2002" s="3"/>
      <c r="K2002" s="3"/>
      <c r="L2002" s="554"/>
      <c r="M2002" s="545"/>
      <c r="N2002" s="546"/>
      <c r="O2002" s="5"/>
      <c r="P2002" s="216"/>
      <c r="Q2002" s="217"/>
      <c r="R2002" s="218"/>
      <c r="S2002" s="219">
        <f t="shared" si="698"/>
        <v>0</v>
      </c>
      <c r="T2002" s="220">
        <f t="shared" si="699"/>
        <v>0</v>
      </c>
      <c r="U2002" s="214">
        <f t="shared" si="696"/>
        <v>0</v>
      </c>
      <c r="W2002" s="221"/>
      <c r="X2002" s="222"/>
      <c r="Y2002" s="222"/>
      <c r="Z2002" s="223"/>
      <c r="AA2002" s="222"/>
      <c r="AB2002" s="224"/>
      <c r="AC2002" s="225"/>
      <c r="AD2002" s="2">
        <f t="shared" si="683"/>
        <v>0</v>
      </c>
      <c r="AE2002" s="2">
        <f t="shared" si="684"/>
        <v>0</v>
      </c>
      <c r="AF2002" s="226"/>
      <c r="AG2002" s="219">
        <f t="shared" si="688"/>
        <v>0</v>
      </c>
      <c r="AH2002" s="234">
        <f t="shared" si="689"/>
        <v>0</v>
      </c>
      <c r="AI2002" s="214">
        <f t="shared" si="697"/>
        <v>0</v>
      </c>
      <c r="AK2002" s="229">
        <f t="shared" si="690"/>
        <v>0</v>
      </c>
      <c r="AL2002" s="226"/>
      <c r="AM2002" s="15"/>
      <c r="AN2002" s="232" t="e">
        <f t="shared" si="691"/>
        <v>#DIV/0!</v>
      </c>
      <c r="AO2002" s="214">
        <f t="shared" si="685"/>
        <v>0</v>
      </c>
      <c r="AQ2002" s="210"/>
      <c r="AR2002" s="231"/>
      <c r="AS2002" s="15"/>
      <c r="AT2002" s="232">
        <f t="shared" si="692"/>
        <v>0</v>
      </c>
      <c r="AU2002" s="235">
        <f t="shared" si="693"/>
        <v>0</v>
      </c>
      <c r="AY2002" s="210"/>
      <c r="AZ2002" s="231"/>
      <c r="BA2002" s="15"/>
      <c r="BB2002" s="232">
        <f t="shared" si="682"/>
        <v>0</v>
      </c>
      <c r="BC2002" s="235">
        <f t="shared" si="694"/>
        <v>0</v>
      </c>
      <c r="BG2002" s="210"/>
      <c r="BH2002" s="231"/>
      <c r="BI2002" s="15"/>
      <c r="BJ2002" s="232">
        <f t="shared" si="686"/>
        <v>0</v>
      </c>
      <c r="BK2002" s="235">
        <f t="shared" si="695"/>
        <v>0</v>
      </c>
      <c r="BM2002" s="109">
        <f t="shared" si="687"/>
        <v>-2.4472007966684317</v>
      </c>
      <c r="BN2002" s="213"/>
      <c r="BR2002" s="228"/>
      <c r="BS2002" s="311"/>
      <c r="BT2002" s="3"/>
      <c r="BU2002" s="213"/>
      <c r="BV2002" s="213"/>
      <c r="BW2002" s="291"/>
    </row>
    <row r="2003" spans="1:75" x14ac:dyDescent="0.2">
      <c r="A2003" s="210"/>
      <c r="B2003" s="211"/>
      <c r="C2003" s="848" t="str">
        <f ca="1">IF(ISERR(AVERAGE(INDIRECT("B"&amp;(ROW()-INT($B$1/2))):INDIRECT("B"&amp;(ROW()+INT($B$1/2))))),"",AVERAGE(INDIRECT("B"&amp;(ROW()-INT($B$1/2))):INDIRECT("B"&amp;(ROW()+INT($B$1/2)))))</f>
        <v/>
      </c>
      <c r="D2003" s="848">
        <f t="shared" si="681"/>
        <v>0</v>
      </c>
      <c r="E2003" s="275"/>
      <c r="F2003" s="15"/>
      <c r="G2003" s="3"/>
      <c r="H2003" s="3"/>
      <c r="I2003" s="3"/>
      <c r="J2003" s="3"/>
      <c r="K2003" s="3"/>
      <c r="L2003" s="554"/>
      <c r="M2003" s="545"/>
      <c r="N2003" s="546"/>
      <c r="O2003" s="5"/>
      <c r="P2003" s="216"/>
      <c r="Q2003" s="217"/>
      <c r="R2003" s="218"/>
      <c r="S2003" s="219">
        <f t="shared" si="698"/>
        <v>0</v>
      </c>
      <c r="T2003" s="220">
        <f t="shared" si="699"/>
        <v>0</v>
      </c>
      <c r="U2003" s="214">
        <f t="shared" si="696"/>
        <v>0</v>
      </c>
      <c r="W2003" s="221"/>
      <c r="X2003" s="222"/>
      <c r="Y2003" s="222"/>
      <c r="Z2003" s="223"/>
      <c r="AA2003" s="222"/>
      <c r="AB2003" s="224"/>
      <c r="AC2003" s="225"/>
      <c r="AD2003" s="2">
        <f t="shared" si="683"/>
        <v>0</v>
      </c>
      <c r="AE2003" s="2">
        <f t="shared" si="684"/>
        <v>0</v>
      </c>
      <c r="AF2003" s="226"/>
      <c r="AG2003" s="219">
        <f t="shared" si="688"/>
        <v>0</v>
      </c>
      <c r="AH2003" s="234">
        <f t="shared" si="689"/>
        <v>0</v>
      </c>
      <c r="AI2003" s="214">
        <f t="shared" si="697"/>
        <v>0</v>
      </c>
      <c r="AK2003" s="229">
        <f t="shared" si="690"/>
        <v>0</v>
      </c>
      <c r="AL2003" s="226"/>
      <c r="AM2003" s="15"/>
      <c r="AN2003" s="232" t="e">
        <f t="shared" si="691"/>
        <v>#DIV/0!</v>
      </c>
      <c r="AO2003" s="214">
        <f t="shared" si="685"/>
        <v>0</v>
      </c>
      <c r="AQ2003" s="210"/>
      <c r="AR2003" s="231"/>
      <c r="AS2003" s="15"/>
      <c r="AT2003" s="232">
        <f t="shared" si="692"/>
        <v>0</v>
      </c>
      <c r="AU2003" s="235">
        <f t="shared" si="693"/>
        <v>0</v>
      </c>
      <c r="AY2003" s="210"/>
      <c r="AZ2003" s="231"/>
      <c r="BA2003" s="15"/>
      <c r="BB2003" s="232">
        <f t="shared" si="682"/>
        <v>0</v>
      </c>
      <c r="BC2003" s="235">
        <f t="shared" si="694"/>
        <v>0</v>
      </c>
      <c r="BG2003" s="210"/>
      <c r="BH2003" s="231"/>
      <c r="BI2003" s="15"/>
      <c r="BJ2003" s="232">
        <f t="shared" si="686"/>
        <v>0</v>
      </c>
      <c r="BK2003" s="235">
        <f t="shared" si="695"/>
        <v>0</v>
      </c>
      <c r="BM2003" s="109">
        <f t="shared" si="687"/>
        <v>-2.4490331341661684</v>
      </c>
      <c r="BN2003" s="213"/>
      <c r="BR2003" s="228"/>
      <c r="BS2003" s="311"/>
      <c r="BT2003" s="3"/>
      <c r="BU2003" s="213"/>
      <c r="BV2003" s="213"/>
      <c r="BW2003" s="291"/>
    </row>
    <row r="2004" spans="1:75" x14ac:dyDescent="0.2">
      <c r="A2004" s="210"/>
      <c r="B2004" s="211"/>
      <c r="C2004" s="848" t="str">
        <f ca="1">IF(ISERR(AVERAGE(INDIRECT("B"&amp;(ROW()-INT($B$1/2))):INDIRECT("B"&amp;(ROW()+INT($B$1/2))))),"",AVERAGE(INDIRECT("B"&amp;(ROW()-INT($B$1/2))):INDIRECT("B"&amp;(ROW()+INT($B$1/2)))))</f>
        <v/>
      </c>
      <c r="D2004" s="848">
        <f t="shared" si="681"/>
        <v>0</v>
      </c>
      <c r="E2004" s="275"/>
      <c r="F2004" s="15"/>
      <c r="G2004" s="3"/>
      <c r="H2004" s="3"/>
      <c r="I2004" s="3"/>
      <c r="J2004" s="3"/>
      <c r="K2004" s="3"/>
      <c r="L2004" s="554"/>
      <c r="M2004" s="545"/>
      <c r="N2004" s="546"/>
      <c r="O2004" s="5"/>
      <c r="P2004" s="216"/>
      <c r="Q2004" s="217"/>
      <c r="R2004" s="218"/>
      <c r="S2004" s="219">
        <f t="shared" si="698"/>
        <v>0</v>
      </c>
      <c r="T2004" s="220">
        <f t="shared" si="699"/>
        <v>0</v>
      </c>
      <c r="U2004" s="214">
        <f t="shared" si="696"/>
        <v>0</v>
      </c>
      <c r="W2004" s="221"/>
      <c r="X2004" s="222"/>
      <c r="Y2004" s="222"/>
      <c r="Z2004" s="223"/>
      <c r="AA2004" s="222"/>
      <c r="AB2004" s="224"/>
      <c r="AC2004" s="225"/>
      <c r="AD2004" s="2">
        <f t="shared" si="683"/>
        <v>0</v>
      </c>
      <c r="AE2004" s="2">
        <f t="shared" si="684"/>
        <v>0</v>
      </c>
      <c r="AF2004" s="226"/>
      <c r="AG2004" s="219">
        <f t="shared" si="688"/>
        <v>0</v>
      </c>
      <c r="AH2004" s="234">
        <f t="shared" si="689"/>
        <v>0</v>
      </c>
      <c r="AI2004" s="214">
        <f t="shared" si="697"/>
        <v>0</v>
      </c>
      <c r="AK2004" s="229">
        <f t="shared" si="690"/>
        <v>0</v>
      </c>
      <c r="AL2004" s="226"/>
      <c r="AM2004" s="15"/>
      <c r="AN2004" s="232" t="e">
        <f t="shared" si="691"/>
        <v>#DIV/0!</v>
      </c>
      <c r="AO2004" s="214">
        <f t="shared" si="685"/>
        <v>0</v>
      </c>
      <c r="AQ2004" s="210"/>
      <c r="AR2004" s="231"/>
      <c r="AS2004" s="15"/>
      <c r="AT2004" s="232">
        <f t="shared" si="692"/>
        <v>0</v>
      </c>
      <c r="AU2004" s="235">
        <f t="shared" si="693"/>
        <v>0</v>
      </c>
      <c r="AY2004" s="210"/>
      <c r="AZ2004" s="231"/>
      <c r="BA2004" s="15"/>
      <c r="BB2004" s="232">
        <f t="shared" si="682"/>
        <v>0</v>
      </c>
      <c r="BC2004" s="235">
        <f t="shared" si="694"/>
        <v>0</v>
      </c>
      <c r="BG2004" s="210"/>
      <c r="BH2004" s="231"/>
      <c r="BI2004" s="15"/>
      <c r="BJ2004" s="232">
        <f t="shared" si="686"/>
        <v>0</v>
      </c>
      <c r="BK2004" s="235">
        <f t="shared" si="695"/>
        <v>0</v>
      </c>
      <c r="BM2004" s="109">
        <f t="shared" si="687"/>
        <v>-2.4508654716639051</v>
      </c>
      <c r="BN2004" s="213"/>
      <c r="BR2004" s="228"/>
      <c r="BS2004" s="311"/>
      <c r="BT2004" s="3"/>
      <c r="BU2004" s="213"/>
      <c r="BV2004" s="213"/>
      <c r="BW2004" s="291"/>
    </row>
    <row r="2005" spans="1:75" x14ac:dyDescent="0.2">
      <c r="A2005" s="210"/>
      <c r="B2005" s="211"/>
      <c r="C2005" s="848" t="str">
        <f ca="1">IF(ISERR(AVERAGE(INDIRECT("B"&amp;(ROW()-INT($B$1/2))):INDIRECT("B"&amp;(ROW()+INT($B$1/2))))),"",AVERAGE(INDIRECT("B"&amp;(ROW()-INT($B$1/2))):INDIRECT("B"&amp;(ROW()+INT($B$1/2)))))</f>
        <v/>
      </c>
      <c r="D2005" s="848">
        <f t="shared" si="681"/>
        <v>0</v>
      </c>
      <c r="E2005" s="275"/>
      <c r="F2005" s="15"/>
      <c r="G2005" s="3"/>
      <c r="H2005" s="3"/>
      <c r="I2005" s="3"/>
      <c r="J2005" s="3"/>
      <c r="K2005" s="3"/>
      <c r="L2005" s="554"/>
      <c r="M2005" s="545"/>
      <c r="N2005" s="546"/>
      <c r="O2005" s="5"/>
      <c r="P2005" s="216"/>
      <c r="Q2005" s="217"/>
      <c r="R2005" s="218"/>
      <c r="S2005" s="219">
        <f t="shared" si="698"/>
        <v>0</v>
      </c>
      <c r="T2005" s="220">
        <f t="shared" si="699"/>
        <v>0</v>
      </c>
      <c r="U2005" s="214">
        <f t="shared" si="696"/>
        <v>0</v>
      </c>
      <c r="W2005" s="221"/>
      <c r="X2005" s="222"/>
      <c r="Y2005" s="222"/>
      <c r="Z2005" s="223"/>
      <c r="AA2005" s="222"/>
      <c r="AB2005" s="224"/>
      <c r="AC2005" s="225"/>
      <c r="AD2005" s="2">
        <f t="shared" si="683"/>
        <v>0</v>
      </c>
      <c r="AE2005" s="2">
        <f t="shared" si="684"/>
        <v>0</v>
      </c>
      <c r="AF2005" s="226"/>
      <c r="AG2005" s="219">
        <f t="shared" si="688"/>
        <v>0</v>
      </c>
      <c r="AH2005" s="234">
        <f t="shared" si="689"/>
        <v>0</v>
      </c>
      <c r="AI2005" s="214">
        <f t="shared" si="697"/>
        <v>0</v>
      </c>
      <c r="AK2005" s="229">
        <f t="shared" si="690"/>
        <v>0</v>
      </c>
      <c r="AL2005" s="226"/>
      <c r="AM2005" s="15"/>
      <c r="AN2005" s="232" t="e">
        <f t="shared" si="691"/>
        <v>#DIV/0!</v>
      </c>
      <c r="AO2005" s="214">
        <f t="shared" si="685"/>
        <v>0</v>
      </c>
      <c r="AQ2005" s="210"/>
      <c r="AR2005" s="231"/>
      <c r="AS2005" s="15"/>
      <c r="AT2005" s="232">
        <f t="shared" si="692"/>
        <v>0</v>
      </c>
      <c r="AU2005" s="235">
        <f t="shared" si="693"/>
        <v>0</v>
      </c>
      <c r="AY2005" s="210"/>
      <c r="AZ2005" s="231"/>
      <c r="BA2005" s="15"/>
      <c r="BB2005" s="232">
        <f t="shared" si="682"/>
        <v>0</v>
      </c>
      <c r="BC2005" s="235">
        <f t="shared" si="694"/>
        <v>0</v>
      </c>
      <c r="BG2005" s="210"/>
      <c r="BH2005" s="231"/>
      <c r="BI2005" s="15"/>
      <c r="BJ2005" s="232">
        <f t="shared" si="686"/>
        <v>0</v>
      </c>
      <c r="BK2005" s="235">
        <f t="shared" si="695"/>
        <v>0</v>
      </c>
      <c r="BM2005" s="109">
        <f t="shared" si="687"/>
        <v>-2.4526978091616418</v>
      </c>
      <c r="BN2005" s="213"/>
      <c r="BR2005" s="228"/>
      <c r="BS2005" s="311"/>
      <c r="BT2005" s="3"/>
      <c r="BU2005" s="213"/>
      <c r="BV2005" s="213"/>
      <c r="BW2005" s="291"/>
    </row>
    <row r="2006" spans="1:75" x14ac:dyDescent="0.2">
      <c r="A2006" s="210"/>
      <c r="B2006" s="211"/>
      <c r="C2006" s="848" t="str">
        <f ca="1">IF(ISERR(AVERAGE(INDIRECT("B"&amp;(ROW()-INT($B$1/2))):INDIRECT("B"&amp;(ROW()+INT($B$1/2))))),"",AVERAGE(INDIRECT("B"&amp;(ROW()-INT($B$1/2))):INDIRECT("B"&amp;(ROW()+INT($B$1/2)))))</f>
        <v/>
      </c>
      <c r="D2006" s="848">
        <f t="shared" si="681"/>
        <v>0</v>
      </c>
      <c r="E2006" s="275"/>
      <c r="F2006" s="15"/>
      <c r="G2006" s="3"/>
      <c r="H2006" s="3"/>
      <c r="I2006" s="3"/>
      <c r="J2006" s="3"/>
      <c r="K2006" s="3"/>
      <c r="L2006" s="554"/>
      <c r="M2006" s="545"/>
      <c r="N2006" s="546"/>
      <c r="O2006" s="5"/>
      <c r="P2006" s="216"/>
      <c r="Q2006" s="217"/>
      <c r="R2006" s="218"/>
      <c r="S2006" s="219">
        <f t="shared" si="698"/>
        <v>0</v>
      </c>
      <c r="T2006" s="220">
        <f t="shared" si="699"/>
        <v>0</v>
      </c>
      <c r="U2006" s="214">
        <f t="shared" si="696"/>
        <v>0</v>
      </c>
      <c r="W2006" s="221"/>
      <c r="X2006" s="222"/>
      <c r="Y2006" s="222"/>
      <c r="Z2006" s="223"/>
      <c r="AA2006" s="222"/>
      <c r="AB2006" s="224"/>
      <c r="AC2006" s="225"/>
      <c r="AD2006" s="2">
        <f t="shared" si="683"/>
        <v>0</v>
      </c>
      <c r="AE2006" s="2">
        <f t="shared" si="684"/>
        <v>0</v>
      </c>
      <c r="AF2006" s="226"/>
      <c r="AG2006" s="219">
        <f t="shared" si="688"/>
        <v>0</v>
      </c>
      <c r="AH2006" s="234">
        <f t="shared" si="689"/>
        <v>0</v>
      </c>
      <c r="AI2006" s="214">
        <f t="shared" si="697"/>
        <v>0</v>
      </c>
      <c r="AK2006" s="229">
        <f t="shared" si="690"/>
        <v>0</v>
      </c>
      <c r="AL2006" s="226"/>
      <c r="AM2006" s="15"/>
      <c r="AN2006" s="232" t="e">
        <f t="shared" si="691"/>
        <v>#DIV/0!</v>
      </c>
      <c r="AO2006" s="214">
        <f t="shared" si="685"/>
        <v>0</v>
      </c>
      <c r="AQ2006" s="210"/>
      <c r="AR2006" s="231"/>
      <c r="AS2006" s="15"/>
      <c r="AT2006" s="232">
        <f t="shared" si="692"/>
        <v>0</v>
      </c>
      <c r="AU2006" s="235">
        <f t="shared" si="693"/>
        <v>0</v>
      </c>
      <c r="AY2006" s="210"/>
      <c r="AZ2006" s="231"/>
      <c r="BA2006" s="15"/>
      <c r="BB2006" s="232">
        <f t="shared" si="682"/>
        <v>0</v>
      </c>
      <c r="BC2006" s="235">
        <f t="shared" si="694"/>
        <v>0</v>
      </c>
      <c r="BG2006" s="210"/>
      <c r="BH2006" s="231"/>
      <c r="BI2006" s="15"/>
      <c r="BJ2006" s="232">
        <f t="shared" si="686"/>
        <v>0</v>
      </c>
      <c r="BK2006" s="235">
        <f t="shared" si="695"/>
        <v>0</v>
      </c>
      <c r="BM2006" s="109">
        <f t="shared" si="687"/>
        <v>-2.4545301466593785</v>
      </c>
      <c r="BN2006" s="213"/>
      <c r="BR2006" s="228"/>
      <c r="BS2006" s="311"/>
      <c r="BT2006" s="3"/>
      <c r="BU2006" s="213"/>
      <c r="BV2006" s="213"/>
      <c r="BW2006" s="291"/>
    </row>
    <row r="2007" spans="1:75" x14ac:dyDescent="0.2">
      <c r="A2007" s="210"/>
      <c r="B2007" s="211"/>
      <c r="C2007" s="848" t="str">
        <f ca="1">IF(ISERR(AVERAGE(INDIRECT("B"&amp;(ROW()-INT($B$1/2))):INDIRECT("B"&amp;(ROW()+INT($B$1/2))))),"",AVERAGE(INDIRECT("B"&amp;(ROW()-INT($B$1/2))):INDIRECT("B"&amp;(ROW()+INT($B$1/2)))))</f>
        <v/>
      </c>
      <c r="D2007" s="848">
        <f t="shared" si="681"/>
        <v>0</v>
      </c>
      <c r="E2007" s="275"/>
      <c r="F2007" s="15"/>
      <c r="G2007" s="3"/>
      <c r="H2007" s="3"/>
      <c r="I2007" s="3"/>
      <c r="J2007" s="3"/>
      <c r="K2007" s="3"/>
      <c r="L2007" s="554"/>
      <c r="M2007" s="545"/>
      <c r="N2007" s="546"/>
      <c r="O2007" s="5"/>
      <c r="P2007" s="216"/>
      <c r="Q2007" s="217"/>
      <c r="R2007" s="218"/>
      <c r="S2007" s="219">
        <f t="shared" si="698"/>
        <v>0</v>
      </c>
      <c r="T2007" s="220">
        <f t="shared" si="699"/>
        <v>0</v>
      </c>
      <c r="U2007" s="214">
        <f t="shared" si="696"/>
        <v>0</v>
      </c>
      <c r="W2007" s="221"/>
      <c r="X2007" s="222"/>
      <c r="Y2007" s="222"/>
      <c r="Z2007" s="223"/>
      <c r="AA2007" s="222"/>
      <c r="AB2007" s="224"/>
      <c r="AC2007" s="225"/>
      <c r="AD2007" s="2">
        <f t="shared" si="683"/>
        <v>0</v>
      </c>
      <c r="AE2007" s="2">
        <f t="shared" si="684"/>
        <v>0</v>
      </c>
      <c r="AF2007" s="226"/>
      <c r="AG2007" s="219">
        <f t="shared" si="688"/>
        <v>0</v>
      </c>
      <c r="AH2007" s="234">
        <f t="shared" si="689"/>
        <v>0</v>
      </c>
      <c r="AI2007" s="214">
        <f t="shared" si="697"/>
        <v>0</v>
      </c>
      <c r="AK2007" s="229">
        <f t="shared" si="690"/>
        <v>0</v>
      </c>
      <c r="AL2007" s="226"/>
      <c r="AM2007" s="15"/>
      <c r="AN2007" s="232" t="e">
        <f t="shared" si="691"/>
        <v>#DIV/0!</v>
      </c>
      <c r="AO2007" s="214">
        <f t="shared" si="685"/>
        <v>0</v>
      </c>
      <c r="AQ2007" s="210"/>
      <c r="AR2007" s="231"/>
      <c r="AS2007" s="15"/>
      <c r="AT2007" s="232">
        <f t="shared" si="692"/>
        <v>0</v>
      </c>
      <c r="AU2007" s="235">
        <f t="shared" si="693"/>
        <v>0</v>
      </c>
      <c r="AY2007" s="210"/>
      <c r="AZ2007" s="231"/>
      <c r="BA2007" s="15"/>
      <c r="BB2007" s="232">
        <f t="shared" si="682"/>
        <v>0</v>
      </c>
      <c r="BC2007" s="235">
        <f t="shared" si="694"/>
        <v>0</v>
      </c>
      <c r="BG2007" s="210"/>
      <c r="BH2007" s="231"/>
      <c r="BI2007" s="15"/>
      <c r="BJ2007" s="232">
        <f t="shared" si="686"/>
        <v>0</v>
      </c>
      <c r="BK2007" s="235">
        <f t="shared" si="695"/>
        <v>0</v>
      </c>
      <c r="BM2007" s="109">
        <f t="shared" si="687"/>
        <v>-2.4563624841571152</v>
      </c>
      <c r="BN2007" s="213"/>
      <c r="BR2007" s="228"/>
      <c r="BS2007" s="311"/>
      <c r="BT2007" s="3"/>
      <c r="BU2007" s="213"/>
      <c r="BV2007" s="213"/>
      <c r="BW2007" s="291"/>
    </row>
    <row r="2008" spans="1:75" x14ac:dyDescent="0.2">
      <c r="A2008" s="210"/>
      <c r="B2008" s="211"/>
      <c r="C2008" s="848" t="str">
        <f ca="1">IF(ISERR(AVERAGE(INDIRECT("B"&amp;(ROW()-INT($B$1/2))):INDIRECT("B"&amp;(ROW()+INT($B$1/2))))),"",AVERAGE(INDIRECT("B"&amp;(ROW()-INT($B$1/2))):INDIRECT("B"&amp;(ROW()+INT($B$1/2)))))</f>
        <v/>
      </c>
      <c r="D2008" s="848">
        <f t="shared" si="681"/>
        <v>0</v>
      </c>
      <c r="E2008" s="275"/>
      <c r="F2008" s="15"/>
      <c r="G2008" s="3"/>
      <c r="H2008" s="3"/>
      <c r="I2008" s="3"/>
      <c r="J2008" s="3"/>
      <c r="K2008" s="3"/>
      <c r="L2008" s="554"/>
      <c r="M2008" s="545"/>
      <c r="N2008" s="546"/>
      <c r="O2008" s="5"/>
      <c r="P2008" s="216"/>
      <c r="Q2008" s="217"/>
      <c r="R2008" s="218"/>
      <c r="S2008" s="219">
        <f t="shared" si="698"/>
        <v>0</v>
      </c>
      <c r="T2008" s="220">
        <f t="shared" si="699"/>
        <v>0</v>
      </c>
      <c r="U2008" s="214">
        <f t="shared" si="696"/>
        <v>0</v>
      </c>
      <c r="W2008" s="221"/>
      <c r="X2008" s="222"/>
      <c r="Y2008" s="222"/>
      <c r="Z2008" s="223"/>
      <c r="AA2008" s="222"/>
      <c r="AB2008" s="224"/>
      <c r="AC2008" s="225"/>
      <c r="AD2008" s="2">
        <f t="shared" si="683"/>
        <v>0</v>
      </c>
      <c r="AE2008" s="2">
        <f t="shared" si="684"/>
        <v>0</v>
      </c>
      <c r="AF2008" s="226"/>
      <c r="AG2008" s="219">
        <f t="shared" si="688"/>
        <v>0</v>
      </c>
      <c r="AH2008" s="234">
        <f t="shared" si="689"/>
        <v>0</v>
      </c>
      <c r="AI2008" s="214">
        <f t="shared" si="697"/>
        <v>0</v>
      </c>
      <c r="AK2008" s="229">
        <f t="shared" si="690"/>
        <v>0</v>
      </c>
      <c r="AL2008" s="226"/>
      <c r="AM2008" s="15"/>
      <c r="AN2008" s="232" t="e">
        <f t="shared" si="691"/>
        <v>#DIV/0!</v>
      </c>
      <c r="AO2008" s="214">
        <f t="shared" si="685"/>
        <v>0</v>
      </c>
      <c r="AQ2008" s="210"/>
      <c r="AR2008" s="231"/>
      <c r="AS2008" s="15"/>
      <c r="AT2008" s="232">
        <f t="shared" si="692"/>
        <v>0</v>
      </c>
      <c r="AU2008" s="235">
        <f t="shared" si="693"/>
        <v>0</v>
      </c>
      <c r="AY2008" s="210"/>
      <c r="AZ2008" s="231"/>
      <c r="BA2008" s="15"/>
      <c r="BB2008" s="232">
        <f t="shared" si="682"/>
        <v>0</v>
      </c>
      <c r="BC2008" s="235">
        <f t="shared" si="694"/>
        <v>0</v>
      </c>
      <c r="BG2008" s="210"/>
      <c r="BH2008" s="231"/>
      <c r="BI2008" s="15"/>
      <c r="BJ2008" s="232">
        <f t="shared" si="686"/>
        <v>0</v>
      </c>
      <c r="BK2008" s="235">
        <f t="shared" si="695"/>
        <v>0</v>
      </c>
      <c r="BM2008" s="109">
        <f t="shared" si="687"/>
        <v>-2.4581948216548519</v>
      </c>
      <c r="BN2008" s="213"/>
      <c r="BR2008" s="228"/>
      <c r="BS2008" s="311"/>
      <c r="BT2008" s="3"/>
      <c r="BU2008" s="213"/>
      <c r="BV2008" s="213"/>
      <c r="BW2008" s="291"/>
    </row>
    <row r="2009" spans="1:75" x14ac:dyDescent="0.2">
      <c r="A2009" s="210"/>
      <c r="B2009" s="211"/>
      <c r="C2009" s="848" t="str">
        <f ca="1">IF(ISERR(AVERAGE(INDIRECT("B"&amp;(ROW()-INT($B$1/2))):INDIRECT("B"&amp;(ROW()+INT($B$1/2))))),"",AVERAGE(INDIRECT("B"&amp;(ROW()-INT($B$1/2))):INDIRECT("B"&amp;(ROW()+INT($B$1/2)))))</f>
        <v/>
      </c>
      <c r="D2009" s="848">
        <f t="shared" si="681"/>
        <v>0</v>
      </c>
      <c r="E2009" s="275"/>
      <c r="F2009" s="15"/>
      <c r="G2009" s="3"/>
      <c r="H2009" s="3"/>
      <c r="I2009" s="3"/>
      <c r="J2009" s="3"/>
      <c r="K2009" s="3"/>
      <c r="L2009" s="554"/>
      <c r="M2009" s="545"/>
      <c r="N2009" s="546"/>
      <c r="O2009" s="5"/>
      <c r="P2009" s="216"/>
      <c r="Q2009" s="217"/>
      <c r="R2009" s="218"/>
      <c r="S2009" s="219">
        <f t="shared" si="698"/>
        <v>0</v>
      </c>
      <c r="T2009" s="220">
        <f t="shared" si="699"/>
        <v>0</v>
      </c>
      <c r="U2009" s="214">
        <f t="shared" si="696"/>
        <v>0</v>
      </c>
      <c r="W2009" s="221"/>
      <c r="X2009" s="222"/>
      <c r="Y2009" s="222"/>
      <c r="Z2009" s="223"/>
      <c r="AA2009" s="222"/>
      <c r="AB2009" s="224"/>
      <c r="AC2009" s="225"/>
      <c r="AD2009" s="2">
        <f t="shared" si="683"/>
        <v>0</v>
      </c>
      <c r="AE2009" s="2">
        <f t="shared" si="684"/>
        <v>0</v>
      </c>
      <c r="AF2009" s="226"/>
      <c r="AG2009" s="219">
        <f t="shared" si="688"/>
        <v>0</v>
      </c>
      <c r="AH2009" s="234">
        <f t="shared" si="689"/>
        <v>0</v>
      </c>
      <c r="AI2009" s="214">
        <f t="shared" si="697"/>
        <v>0</v>
      </c>
      <c r="AK2009" s="229">
        <f t="shared" si="690"/>
        <v>0</v>
      </c>
      <c r="AL2009" s="226"/>
      <c r="AM2009" s="15"/>
      <c r="AN2009" s="232" t="e">
        <f t="shared" si="691"/>
        <v>#DIV/0!</v>
      </c>
      <c r="AO2009" s="214">
        <f t="shared" si="685"/>
        <v>0</v>
      </c>
      <c r="AQ2009" s="210"/>
      <c r="AR2009" s="231"/>
      <c r="AS2009" s="15"/>
      <c r="AT2009" s="232">
        <f t="shared" si="692"/>
        <v>0</v>
      </c>
      <c r="AU2009" s="235">
        <f t="shared" si="693"/>
        <v>0</v>
      </c>
      <c r="AY2009" s="210"/>
      <c r="AZ2009" s="231"/>
      <c r="BA2009" s="15"/>
      <c r="BB2009" s="232">
        <f t="shared" si="682"/>
        <v>0</v>
      </c>
      <c r="BC2009" s="235">
        <f t="shared" si="694"/>
        <v>0</v>
      </c>
      <c r="BG2009" s="210"/>
      <c r="BH2009" s="231"/>
      <c r="BI2009" s="15"/>
      <c r="BJ2009" s="232">
        <f t="shared" si="686"/>
        <v>0</v>
      </c>
      <c r="BK2009" s="235">
        <f t="shared" si="695"/>
        <v>0</v>
      </c>
      <c r="BM2009" s="109">
        <f t="shared" si="687"/>
        <v>-2.4600271591525886</v>
      </c>
      <c r="BN2009" s="213"/>
      <c r="BR2009" s="228"/>
      <c r="BS2009" s="311"/>
      <c r="BT2009" s="3"/>
      <c r="BU2009" s="213"/>
      <c r="BV2009" s="213"/>
      <c r="BW2009" s="291"/>
    </row>
    <row r="2010" spans="1:75" x14ac:dyDescent="0.2">
      <c r="A2010" s="210"/>
      <c r="B2010" s="211"/>
      <c r="C2010" s="848" t="str">
        <f ca="1">IF(ISERR(AVERAGE(INDIRECT("B"&amp;(ROW()-INT($B$1/2))):INDIRECT("B"&amp;(ROW()+INT($B$1/2))))),"",AVERAGE(INDIRECT("B"&amp;(ROW()-INT($B$1/2))):INDIRECT("B"&amp;(ROW()+INT($B$1/2)))))</f>
        <v/>
      </c>
      <c r="D2010" s="848">
        <f t="shared" si="681"/>
        <v>0</v>
      </c>
      <c r="E2010" s="275"/>
      <c r="F2010" s="15"/>
      <c r="G2010" s="3"/>
      <c r="H2010" s="3"/>
      <c r="I2010" s="3"/>
      <c r="J2010" s="3"/>
      <c r="K2010" s="3"/>
      <c r="L2010" s="554"/>
      <c r="M2010" s="545"/>
      <c r="N2010" s="546"/>
      <c r="O2010" s="5"/>
      <c r="P2010" s="216"/>
      <c r="Q2010" s="217"/>
      <c r="R2010" s="218"/>
      <c r="S2010" s="219">
        <f t="shared" si="698"/>
        <v>0</v>
      </c>
      <c r="T2010" s="220">
        <f t="shared" si="699"/>
        <v>0</v>
      </c>
      <c r="U2010" s="214">
        <f t="shared" si="696"/>
        <v>0</v>
      </c>
      <c r="W2010" s="221"/>
      <c r="X2010" s="222"/>
      <c r="Y2010" s="222"/>
      <c r="Z2010" s="223"/>
      <c r="AA2010" s="222"/>
      <c r="AB2010" s="224"/>
      <c r="AC2010" s="225"/>
      <c r="AD2010" s="2">
        <f t="shared" si="683"/>
        <v>0</v>
      </c>
      <c r="AE2010" s="2">
        <f t="shared" si="684"/>
        <v>0</v>
      </c>
      <c r="AF2010" s="226"/>
      <c r="AG2010" s="219">
        <f t="shared" si="688"/>
        <v>0</v>
      </c>
      <c r="AH2010" s="234">
        <f t="shared" si="689"/>
        <v>0</v>
      </c>
      <c r="AI2010" s="214">
        <f t="shared" si="697"/>
        <v>0</v>
      </c>
      <c r="AK2010" s="229">
        <f t="shared" si="690"/>
        <v>0</v>
      </c>
      <c r="AL2010" s="226"/>
      <c r="AM2010" s="15"/>
      <c r="AN2010" s="232" t="e">
        <f t="shared" si="691"/>
        <v>#DIV/0!</v>
      </c>
      <c r="AO2010" s="214">
        <f t="shared" si="685"/>
        <v>0</v>
      </c>
      <c r="AQ2010" s="210"/>
      <c r="AR2010" s="231"/>
      <c r="AS2010" s="15"/>
      <c r="AT2010" s="232">
        <f t="shared" si="692"/>
        <v>0</v>
      </c>
      <c r="AU2010" s="235">
        <f t="shared" si="693"/>
        <v>0</v>
      </c>
      <c r="AY2010" s="210"/>
      <c r="AZ2010" s="231"/>
      <c r="BA2010" s="15"/>
      <c r="BB2010" s="232">
        <f t="shared" si="682"/>
        <v>0</v>
      </c>
      <c r="BC2010" s="235">
        <f t="shared" si="694"/>
        <v>0</v>
      </c>
      <c r="BG2010" s="210"/>
      <c r="BH2010" s="231"/>
      <c r="BI2010" s="15"/>
      <c r="BJ2010" s="232">
        <f t="shared" si="686"/>
        <v>0</v>
      </c>
      <c r="BK2010" s="235">
        <f t="shared" si="695"/>
        <v>0</v>
      </c>
      <c r="BM2010" s="109">
        <f t="shared" si="687"/>
        <v>-2.4618594966503253</v>
      </c>
      <c r="BN2010" s="213"/>
      <c r="BR2010" s="228"/>
      <c r="BS2010" s="311"/>
      <c r="BT2010" s="3"/>
      <c r="BU2010" s="213"/>
      <c r="BV2010" s="213"/>
      <c r="BW2010" s="291"/>
    </row>
    <row r="2011" spans="1:75" x14ac:dyDescent="0.2">
      <c r="A2011" s="210"/>
      <c r="B2011" s="211"/>
      <c r="C2011" s="848" t="str">
        <f ca="1">IF(ISERR(AVERAGE(INDIRECT("B"&amp;(ROW()-INT($B$1/2))):INDIRECT("B"&amp;(ROW()+INT($B$1/2))))),"",AVERAGE(INDIRECT("B"&amp;(ROW()-INT($B$1/2))):INDIRECT("B"&amp;(ROW()+INT($B$1/2)))))</f>
        <v/>
      </c>
      <c r="D2011" s="848">
        <f t="shared" si="681"/>
        <v>0</v>
      </c>
      <c r="E2011" s="275"/>
      <c r="F2011" s="15"/>
      <c r="G2011" s="3"/>
      <c r="H2011" s="3"/>
      <c r="I2011" s="3"/>
      <c r="J2011" s="3"/>
      <c r="K2011" s="3"/>
      <c r="L2011" s="554"/>
      <c r="M2011" s="545"/>
      <c r="N2011" s="546"/>
      <c r="O2011" s="5"/>
      <c r="P2011" s="216"/>
      <c r="Q2011" s="217"/>
      <c r="R2011" s="218"/>
      <c r="S2011" s="219">
        <f t="shared" si="698"/>
        <v>0</v>
      </c>
      <c r="T2011" s="220">
        <f t="shared" si="699"/>
        <v>0</v>
      </c>
      <c r="U2011" s="214">
        <f t="shared" si="696"/>
        <v>0</v>
      </c>
      <c r="W2011" s="221"/>
      <c r="X2011" s="222"/>
      <c r="Y2011" s="222"/>
      <c r="Z2011" s="223"/>
      <c r="AA2011" s="222"/>
      <c r="AB2011" s="224"/>
      <c r="AC2011" s="225"/>
      <c r="AD2011" s="2">
        <f t="shared" si="683"/>
        <v>0</v>
      </c>
      <c r="AE2011" s="2">
        <f t="shared" si="684"/>
        <v>0</v>
      </c>
      <c r="AF2011" s="226"/>
      <c r="AG2011" s="219">
        <f t="shared" si="688"/>
        <v>0</v>
      </c>
      <c r="AH2011" s="234">
        <f t="shared" si="689"/>
        <v>0</v>
      </c>
      <c r="AI2011" s="214">
        <f t="shared" si="697"/>
        <v>0</v>
      </c>
      <c r="AK2011" s="229">
        <f t="shared" si="690"/>
        <v>0</v>
      </c>
      <c r="AL2011" s="226"/>
      <c r="AM2011" s="15"/>
      <c r="AN2011" s="232" t="e">
        <f t="shared" si="691"/>
        <v>#DIV/0!</v>
      </c>
      <c r="AO2011" s="214">
        <f t="shared" si="685"/>
        <v>0</v>
      </c>
      <c r="AQ2011" s="210"/>
      <c r="AR2011" s="231"/>
      <c r="AS2011" s="15"/>
      <c r="AT2011" s="232">
        <f t="shared" si="692"/>
        <v>0</v>
      </c>
      <c r="AU2011" s="235">
        <f t="shared" si="693"/>
        <v>0</v>
      </c>
      <c r="AY2011" s="210"/>
      <c r="AZ2011" s="231"/>
      <c r="BA2011" s="15"/>
      <c r="BB2011" s="232">
        <f t="shared" si="682"/>
        <v>0</v>
      </c>
      <c r="BC2011" s="235">
        <f t="shared" si="694"/>
        <v>0</v>
      </c>
      <c r="BG2011" s="210"/>
      <c r="BH2011" s="231"/>
      <c r="BI2011" s="15"/>
      <c r="BJ2011" s="232">
        <f t="shared" si="686"/>
        <v>0</v>
      </c>
      <c r="BK2011" s="235">
        <f t="shared" si="695"/>
        <v>0</v>
      </c>
      <c r="BM2011" s="109">
        <f t="shared" si="687"/>
        <v>-2.463691834148062</v>
      </c>
      <c r="BN2011" s="213"/>
      <c r="BR2011" s="228"/>
      <c r="BS2011" s="311"/>
      <c r="BT2011" s="3"/>
      <c r="BU2011" s="213"/>
      <c r="BV2011" s="213"/>
      <c r="BW2011" s="291"/>
    </row>
    <row r="2012" spans="1:75" x14ac:dyDescent="0.2">
      <c r="A2012" s="210"/>
      <c r="B2012" s="211"/>
      <c r="C2012" s="848" t="str">
        <f ca="1">IF(ISERR(AVERAGE(INDIRECT("B"&amp;(ROW()-INT($B$1/2))):INDIRECT("B"&amp;(ROW()+INT($B$1/2))))),"",AVERAGE(INDIRECT("B"&amp;(ROW()-INT($B$1/2))):INDIRECT("B"&amp;(ROW()+INT($B$1/2)))))</f>
        <v/>
      </c>
      <c r="D2012" s="848">
        <f t="shared" si="681"/>
        <v>0</v>
      </c>
      <c r="E2012" s="275"/>
      <c r="F2012" s="15"/>
      <c r="G2012" s="3"/>
      <c r="H2012" s="3"/>
      <c r="I2012" s="3"/>
      <c r="J2012" s="3"/>
      <c r="K2012" s="3"/>
      <c r="L2012" s="554"/>
      <c r="M2012" s="545"/>
      <c r="N2012" s="546"/>
      <c r="O2012" s="5"/>
      <c r="P2012" s="216"/>
      <c r="Q2012" s="217"/>
      <c r="R2012" s="218"/>
      <c r="S2012" s="219">
        <f t="shared" si="698"/>
        <v>0</v>
      </c>
      <c r="T2012" s="220">
        <f t="shared" si="699"/>
        <v>0</v>
      </c>
      <c r="U2012" s="214">
        <f t="shared" si="696"/>
        <v>0</v>
      </c>
      <c r="W2012" s="221"/>
      <c r="X2012" s="222"/>
      <c r="Y2012" s="222"/>
      <c r="Z2012" s="223"/>
      <c r="AA2012" s="222"/>
      <c r="AB2012" s="224"/>
      <c r="AC2012" s="225"/>
      <c r="AD2012" s="2">
        <f t="shared" si="683"/>
        <v>0</v>
      </c>
      <c r="AE2012" s="2">
        <f t="shared" si="684"/>
        <v>0</v>
      </c>
      <c r="AF2012" s="226"/>
      <c r="AG2012" s="219">
        <f t="shared" si="688"/>
        <v>0</v>
      </c>
      <c r="AH2012" s="234">
        <f t="shared" si="689"/>
        <v>0</v>
      </c>
      <c r="AI2012" s="214">
        <f t="shared" si="697"/>
        <v>0</v>
      </c>
      <c r="AK2012" s="229">
        <f t="shared" si="690"/>
        <v>0</v>
      </c>
      <c r="AL2012" s="226"/>
      <c r="AM2012" s="15"/>
      <c r="AN2012" s="232" t="e">
        <f t="shared" si="691"/>
        <v>#DIV/0!</v>
      </c>
      <c r="AO2012" s="214">
        <f t="shared" si="685"/>
        <v>0</v>
      </c>
      <c r="AQ2012" s="210"/>
      <c r="AR2012" s="231"/>
      <c r="AS2012" s="15"/>
      <c r="AT2012" s="232">
        <f t="shared" si="692"/>
        <v>0</v>
      </c>
      <c r="AU2012" s="235">
        <f t="shared" si="693"/>
        <v>0</v>
      </c>
      <c r="AY2012" s="210"/>
      <c r="AZ2012" s="231"/>
      <c r="BA2012" s="15"/>
      <c r="BB2012" s="232">
        <f t="shared" si="682"/>
        <v>0</v>
      </c>
      <c r="BC2012" s="235">
        <f t="shared" si="694"/>
        <v>0</v>
      </c>
      <c r="BG2012" s="210"/>
      <c r="BH2012" s="231"/>
      <c r="BI2012" s="15"/>
      <c r="BJ2012" s="232">
        <f t="shared" si="686"/>
        <v>0</v>
      </c>
      <c r="BK2012" s="235">
        <f t="shared" si="695"/>
        <v>0</v>
      </c>
      <c r="BM2012" s="109">
        <f t="shared" si="687"/>
        <v>-2.4655241716457987</v>
      </c>
      <c r="BN2012" s="213"/>
      <c r="BR2012" s="228"/>
      <c r="BS2012" s="311"/>
      <c r="BT2012" s="3"/>
      <c r="BU2012" s="213"/>
      <c r="BV2012" s="213"/>
      <c r="BW2012" s="291"/>
    </row>
    <row r="2013" spans="1:75" x14ac:dyDescent="0.2">
      <c r="A2013" s="210"/>
      <c r="B2013" s="211"/>
      <c r="C2013" s="848" t="str">
        <f ca="1">IF(ISERR(AVERAGE(INDIRECT("B"&amp;(ROW()-INT($B$1/2))):INDIRECT("B"&amp;(ROW()+INT($B$1/2))))),"",AVERAGE(INDIRECT("B"&amp;(ROW()-INT($B$1/2))):INDIRECT("B"&amp;(ROW()+INT($B$1/2)))))</f>
        <v/>
      </c>
      <c r="D2013" s="848">
        <f t="shared" si="681"/>
        <v>0</v>
      </c>
      <c r="E2013" s="275"/>
      <c r="F2013" s="15"/>
      <c r="G2013" s="3"/>
      <c r="H2013" s="3"/>
      <c r="I2013" s="3"/>
      <c r="J2013" s="3"/>
      <c r="K2013" s="3"/>
      <c r="L2013" s="554"/>
      <c r="M2013" s="545"/>
      <c r="N2013" s="546"/>
      <c r="O2013" s="5"/>
      <c r="P2013" s="216"/>
      <c r="Q2013" s="217"/>
      <c r="R2013" s="218"/>
      <c r="S2013" s="219">
        <f t="shared" si="698"/>
        <v>0</v>
      </c>
      <c r="T2013" s="220">
        <f t="shared" si="699"/>
        <v>0</v>
      </c>
      <c r="U2013" s="214">
        <f t="shared" si="696"/>
        <v>0</v>
      </c>
      <c r="W2013" s="221"/>
      <c r="X2013" s="222"/>
      <c r="Y2013" s="222"/>
      <c r="Z2013" s="223"/>
      <c r="AA2013" s="222"/>
      <c r="AB2013" s="224"/>
      <c r="AC2013" s="225"/>
      <c r="AD2013" s="2">
        <f t="shared" si="683"/>
        <v>0</v>
      </c>
      <c r="AE2013" s="2">
        <f t="shared" si="684"/>
        <v>0</v>
      </c>
      <c r="AF2013" s="226"/>
      <c r="AG2013" s="219">
        <f t="shared" si="688"/>
        <v>0</v>
      </c>
      <c r="AH2013" s="234">
        <f t="shared" si="689"/>
        <v>0</v>
      </c>
      <c r="AI2013" s="214">
        <f t="shared" si="697"/>
        <v>0</v>
      </c>
      <c r="AK2013" s="229">
        <f t="shared" si="690"/>
        <v>0</v>
      </c>
      <c r="AL2013" s="226"/>
      <c r="AM2013" s="15"/>
      <c r="AN2013" s="232" t="e">
        <f t="shared" si="691"/>
        <v>#DIV/0!</v>
      </c>
      <c r="AO2013" s="214">
        <f t="shared" si="685"/>
        <v>0</v>
      </c>
      <c r="AQ2013" s="210"/>
      <c r="AR2013" s="231"/>
      <c r="AS2013" s="15"/>
      <c r="AT2013" s="232">
        <f t="shared" si="692"/>
        <v>0</v>
      </c>
      <c r="AU2013" s="235">
        <f t="shared" si="693"/>
        <v>0</v>
      </c>
      <c r="AY2013" s="210"/>
      <c r="AZ2013" s="231"/>
      <c r="BA2013" s="15"/>
      <c r="BB2013" s="232">
        <f t="shared" si="682"/>
        <v>0</v>
      </c>
      <c r="BC2013" s="235">
        <f t="shared" si="694"/>
        <v>0</v>
      </c>
      <c r="BG2013" s="210"/>
      <c r="BH2013" s="231"/>
      <c r="BI2013" s="15"/>
      <c r="BJ2013" s="232">
        <f t="shared" si="686"/>
        <v>0</v>
      </c>
      <c r="BK2013" s="235">
        <f t="shared" si="695"/>
        <v>0</v>
      </c>
      <c r="BM2013" s="109">
        <f t="shared" si="687"/>
        <v>-2.4673565091435354</v>
      </c>
      <c r="BN2013" s="213"/>
      <c r="BR2013" s="228"/>
      <c r="BS2013" s="311"/>
      <c r="BT2013" s="3"/>
      <c r="BU2013" s="213"/>
      <c r="BV2013" s="213"/>
      <c r="BW2013" s="291"/>
    </row>
    <row r="2014" spans="1:75" x14ac:dyDescent="0.2">
      <c r="A2014" s="210"/>
      <c r="B2014" s="211"/>
      <c r="C2014" s="848" t="str">
        <f ca="1">IF(ISERR(AVERAGE(INDIRECT("B"&amp;(ROW()-INT($B$1/2))):INDIRECT("B"&amp;(ROW()+INT($B$1/2))))),"",AVERAGE(INDIRECT("B"&amp;(ROW()-INT($B$1/2))):INDIRECT("B"&amp;(ROW()+INT($B$1/2)))))</f>
        <v/>
      </c>
      <c r="D2014" s="848">
        <f t="shared" si="681"/>
        <v>0</v>
      </c>
      <c r="E2014" s="275"/>
      <c r="F2014" s="15"/>
      <c r="G2014" s="3"/>
      <c r="H2014" s="3"/>
      <c r="I2014" s="3"/>
      <c r="J2014" s="3"/>
      <c r="K2014" s="3"/>
      <c r="L2014" s="554"/>
      <c r="M2014" s="545"/>
      <c r="N2014" s="546"/>
      <c r="O2014" s="5"/>
      <c r="P2014" s="216"/>
      <c r="Q2014" s="217"/>
      <c r="R2014" s="218"/>
      <c r="S2014" s="219">
        <f t="shared" si="698"/>
        <v>0</v>
      </c>
      <c r="T2014" s="220">
        <f t="shared" si="699"/>
        <v>0</v>
      </c>
      <c r="U2014" s="214">
        <f t="shared" si="696"/>
        <v>0</v>
      </c>
      <c r="W2014" s="221"/>
      <c r="X2014" s="222"/>
      <c r="Y2014" s="222"/>
      <c r="Z2014" s="223"/>
      <c r="AA2014" s="222"/>
      <c r="AB2014" s="224"/>
      <c r="AC2014" s="225"/>
      <c r="AD2014" s="2">
        <f t="shared" si="683"/>
        <v>0</v>
      </c>
      <c r="AE2014" s="2">
        <f t="shared" si="684"/>
        <v>0</v>
      </c>
      <c r="AF2014" s="226"/>
      <c r="AG2014" s="219">
        <f t="shared" si="688"/>
        <v>0</v>
      </c>
      <c r="AH2014" s="234">
        <f t="shared" si="689"/>
        <v>0</v>
      </c>
      <c r="AI2014" s="214">
        <f t="shared" si="697"/>
        <v>0</v>
      </c>
      <c r="AK2014" s="229">
        <f t="shared" si="690"/>
        <v>0</v>
      </c>
      <c r="AL2014" s="226"/>
      <c r="AM2014" s="15"/>
      <c r="AN2014" s="232" t="e">
        <f t="shared" si="691"/>
        <v>#DIV/0!</v>
      </c>
      <c r="AO2014" s="214">
        <f t="shared" si="685"/>
        <v>0</v>
      </c>
      <c r="AQ2014" s="210"/>
      <c r="AR2014" s="231"/>
      <c r="AS2014" s="15"/>
      <c r="AT2014" s="232">
        <f t="shared" si="692"/>
        <v>0</v>
      </c>
      <c r="AU2014" s="235">
        <f t="shared" si="693"/>
        <v>0</v>
      </c>
      <c r="AY2014" s="210"/>
      <c r="AZ2014" s="231"/>
      <c r="BA2014" s="15"/>
      <c r="BB2014" s="232">
        <f t="shared" si="682"/>
        <v>0</v>
      </c>
      <c r="BC2014" s="235">
        <f t="shared" si="694"/>
        <v>0</v>
      </c>
      <c r="BG2014" s="210"/>
      <c r="BH2014" s="231"/>
      <c r="BI2014" s="15"/>
      <c r="BJ2014" s="232">
        <f t="shared" si="686"/>
        <v>0</v>
      </c>
      <c r="BK2014" s="235">
        <f t="shared" si="695"/>
        <v>0</v>
      </c>
      <c r="BM2014" s="109">
        <f t="shared" si="687"/>
        <v>-2.4691888466412721</v>
      </c>
      <c r="BN2014" s="213"/>
      <c r="BR2014" s="228"/>
      <c r="BS2014" s="311"/>
      <c r="BT2014" s="3"/>
      <c r="BU2014" s="213"/>
      <c r="BV2014" s="213"/>
      <c r="BW2014" s="291"/>
    </row>
    <row r="2015" spans="1:75" x14ac:dyDescent="0.2">
      <c r="A2015" s="210"/>
      <c r="B2015" s="211"/>
      <c r="C2015" s="848" t="str">
        <f ca="1">IF(ISERR(AVERAGE(INDIRECT("B"&amp;(ROW()-INT($B$1/2))):INDIRECT("B"&amp;(ROW()+INT($B$1/2))))),"",AVERAGE(INDIRECT("B"&amp;(ROW()-INT($B$1/2))):INDIRECT("B"&amp;(ROW()+INT($B$1/2)))))</f>
        <v/>
      </c>
      <c r="D2015" s="848">
        <f t="shared" si="681"/>
        <v>0</v>
      </c>
      <c r="E2015" s="275"/>
      <c r="F2015" s="15"/>
      <c r="G2015" s="3"/>
      <c r="H2015" s="3"/>
      <c r="I2015" s="3"/>
      <c r="J2015" s="3"/>
      <c r="K2015" s="3"/>
      <c r="L2015" s="554"/>
      <c r="M2015" s="545"/>
      <c r="N2015" s="546"/>
      <c r="O2015" s="5"/>
      <c r="P2015" s="216"/>
      <c r="Q2015" s="217"/>
      <c r="R2015" s="218"/>
      <c r="S2015" s="219">
        <f t="shared" si="698"/>
        <v>0</v>
      </c>
      <c r="T2015" s="220">
        <f t="shared" si="699"/>
        <v>0</v>
      </c>
      <c r="U2015" s="214">
        <f t="shared" si="696"/>
        <v>0</v>
      </c>
      <c r="W2015" s="221"/>
      <c r="X2015" s="222"/>
      <c r="Y2015" s="222"/>
      <c r="Z2015" s="223"/>
      <c r="AA2015" s="222"/>
      <c r="AB2015" s="224"/>
      <c r="AC2015" s="225"/>
      <c r="AD2015" s="2">
        <f t="shared" si="683"/>
        <v>0</v>
      </c>
      <c r="AE2015" s="2">
        <f t="shared" si="684"/>
        <v>0</v>
      </c>
      <c r="AF2015" s="226"/>
      <c r="AG2015" s="219">
        <f t="shared" si="688"/>
        <v>0</v>
      </c>
      <c r="AH2015" s="234">
        <f t="shared" si="689"/>
        <v>0</v>
      </c>
      <c r="AI2015" s="214">
        <f t="shared" si="697"/>
        <v>0</v>
      </c>
      <c r="AK2015" s="229">
        <f t="shared" si="690"/>
        <v>0</v>
      </c>
      <c r="AL2015" s="226"/>
      <c r="AM2015" s="15"/>
      <c r="AN2015" s="232" t="e">
        <f t="shared" si="691"/>
        <v>#DIV/0!</v>
      </c>
      <c r="AO2015" s="214">
        <f t="shared" si="685"/>
        <v>0</v>
      </c>
      <c r="AQ2015" s="210"/>
      <c r="AR2015" s="231"/>
      <c r="AS2015" s="15"/>
      <c r="AT2015" s="232">
        <f t="shared" si="692"/>
        <v>0</v>
      </c>
      <c r="AU2015" s="235">
        <f t="shared" si="693"/>
        <v>0</v>
      </c>
      <c r="AY2015" s="210"/>
      <c r="AZ2015" s="231"/>
      <c r="BA2015" s="15"/>
      <c r="BB2015" s="232">
        <f t="shared" si="682"/>
        <v>0</v>
      </c>
      <c r="BC2015" s="235">
        <f t="shared" si="694"/>
        <v>0</v>
      </c>
      <c r="BG2015" s="210"/>
      <c r="BH2015" s="231"/>
      <c r="BI2015" s="15"/>
      <c r="BJ2015" s="232">
        <f t="shared" si="686"/>
        <v>0</v>
      </c>
      <c r="BK2015" s="235">
        <f t="shared" si="695"/>
        <v>0</v>
      </c>
      <c r="BM2015" s="109">
        <f t="shared" si="687"/>
        <v>-2.4710211841390088</v>
      </c>
      <c r="BN2015" s="213"/>
      <c r="BR2015" s="228"/>
      <c r="BS2015" s="311"/>
      <c r="BT2015" s="3"/>
      <c r="BU2015" s="213"/>
      <c r="BV2015" s="213"/>
      <c r="BW2015" s="291"/>
    </row>
    <row r="2016" spans="1:75" x14ac:dyDescent="0.2">
      <c r="A2016" s="210"/>
      <c r="B2016" s="211"/>
      <c r="C2016" s="848" t="str">
        <f ca="1">IF(ISERR(AVERAGE(INDIRECT("B"&amp;(ROW()-INT($B$1/2))):INDIRECT("B"&amp;(ROW()+INT($B$1/2))))),"",AVERAGE(INDIRECT("B"&amp;(ROW()-INT($B$1/2))):INDIRECT("B"&amp;(ROW()+INT($B$1/2)))))</f>
        <v/>
      </c>
      <c r="D2016" s="848">
        <f t="shared" si="681"/>
        <v>0</v>
      </c>
      <c r="E2016" s="275"/>
      <c r="F2016" s="15"/>
      <c r="G2016" s="3"/>
      <c r="H2016" s="3"/>
      <c r="I2016" s="3"/>
      <c r="J2016" s="3"/>
      <c r="K2016" s="3"/>
      <c r="L2016" s="554"/>
      <c r="M2016" s="545"/>
      <c r="N2016" s="546"/>
      <c r="O2016" s="5"/>
      <c r="P2016" s="216"/>
      <c r="Q2016" s="217"/>
      <c r="R2016" s="218"/>
      <c r="S2016" s="219">
        <f t="shared" si="698"/>
        <v>0</v>
      </c>
      <c r="T2016" s="220">
        <f t="shared" si="699"/>
        <v>0</v>
      </c>
      <c r="U2016" s="214">
        <f t="shared" si="696"/>
        <v>0</v>
      </c>
      <c r="W2016" s="221"/>
      <c r="X2016" s="222"/>
      <c r="Y2016" s="222"/>
      <c r="Z2016" s="223"/>
      <c r="AA2016" s="222"/>
      <c r="AB2016" s="224"/>
      <c r="AC2016" s="225"/>
      <c r="AD2016" s="2">
        <f t="shared" si="683"/>
        <v>0</v>
      </c>
      <c r="AE2016" s="2">
        <f t="shared" si="684"/>
        <v>0</v>
      </c>
      <c r="AF2016" s="226"/>
      <c r="AG2016" s="219">
        <f t="shared" si="688"/>
        <v>0</v>
      </c>
      <c r="AH2016" s="234">
        <f t="shared" si="689"/>
        <v>0</v>
      </c>
      <c r="AI2016" s="214">
        <f t="shared" si="697"/>
        <v>0</v>
      </c>
      <c r="AK2016" s="229">
        <f t="shared" si="690"/>
        <v>0</v>
      </c>
      <c r="AL2016" s="226"/>
      <c r="AM2016" s="15"/>
      <c r="AN2016" s="232" t="e">
        <f t="shared" si="691"/>
        <v>#DIV/0!</v>
      </c>
      <c r="AO2016" s="214">
        <f t="shared" si="685"/>
        <v>0</v>
      </c>
      <c r="AQ2016" s="210"/>
      <c r="AR2016" s="231"/>
      <c r="AS2016" s="15"/>
      <c r="AT2016" s="232">
        <f t="shared" si="692"/>
        <v>0</v>
      </c>
      <c r="AU2016" s="235">
        <f t="shared" si="693"/>
        <v>0</v>
      </c>
      <c r="AY2016" s="210"/>
      <c r="AZ2016" s="231"/>
      <c r="BA2016" s="15"/>
      <c r="BB2016" s="232">
        <f t="shared" si="682"/>
        <v>0</v>
      </c>
      <c r="BC2016" s="235">
        <f t="shared" si="694"/>
        <v>0</v>
      </c>
      <c r="BG2016" s="210"/>
      <c r="BH2016" s="231"/>
      <c r="BI2016" s="15"/>
      <c r="BJ2016" s="232">
        <f t="shared" si="686"/>
        <v>0</v>
      </c>
      <c r="BK2016" s="235">
        <f t="shared" si="695"/>
        <v>0</v>
      </c>
      <c r="BM2016" s="109">
        <f t="shared" si="687"/>
        <v>-2.4728535216367455</v>
      </c>
      <c r="BN2016" s="213"/>
      <c r="BR2016" s="228"/>
      <c r="BS2016" s="311"/>
      <c r="BT2016" s="3"/>
      <c r="BU2016" s="213"/>
      <c r="BV2016" s="213"/>
      <c r="BW2016" s="291"/>
    </row>
    <row r="2017" spans="1:75" x14ac:dyDescent="0.2">
      <c r="A2017" s="210"/>
      <c r="B2017" s="211"/>
      <c r="C2017" s="848" t="str">
        <f ca="1">IF(ISERR(AVERAGE(INDIRECT("B"&amp;(ROW()-INT($B$1/2))):INDIRECT("B"&amp;(ROW()+INT($B$1/2))))),"",AVERAGE(INDIRECT("B"&amp;(ROW()-INT($B$1/2))):INDIRECT("B"&amp;(ROW()+INT($B$1/2)))))</f>
        <v/>
      </c>
      <c r="D2017" s="848">
        <f t="shared" si="681"/>
        <v>0</v>
      </c>
      <c r="E2017" s="275"/>
      <c r="F2017" s="15"/>
      <c r="G2017" s="3"/>
      <c r="H2017" s="3"/>
      <c r="I2017" s="3"/>
      <c r="J2017" s="3"/>
      <c r="K2017" s="3"/>
      <c r="L2017" s="554"/>
      <c r="M2017" s="545"/>
      <c r="N2017" s="546"/>
      <c r="O2017" s="5"/>
      <c r="P2017" s="216"/>
      <c r="Q2017" s="217"/>
      <c r="R2017" s="218"/>
      <c r="S2017" s="219">
        <f t="shared" si="698"/>
        <v>0</v>
      </c>
      <c r="T2017" s="220">
        <f t="shared" si="699"/>
        <v>0</v>
      </c>
      <c r="U2017" s="214">
        <f t="shared" si="696"/>
        <v>0</v>
      </c>
      <c r="W2017" s="221"/>
      <c r="X2017" s="222"/>
      <c r="Y2017" s="222"/>
      <c r="Z2017" s="223"/>
      <c r="AA2017" s="222"/>
      <c r="AB2017" s="224"/>
      <c r="AC2017" s="225"/>
      <c r="AD2017" s="2">
        <f t="shared" si="683"/>
        <v>0</v>
      </c>
      <c r="AE2017" s="2">
        <f t="shared" si="684"/>
        <v>0</v>
      </c>
      <c r="AF2017" s="226"/>
      <c r="AG2017" s="219">
        <f t="shared" si="688"/>
        <v>0</v>
      </c>
      <c r="AH2017" s="234">
        <f t="shared" si="689"/>
        <v>0</v>
      </c>
      <c r="AI2017" s="214">
        <f t="shared" si="697"/>
        <v>0</v>
      </c>
      <c r="AK2017" s="229">
        <f t="shared" si="690"/>
        <v>0</v>
      </c>
      <c r="AL2017" s="226"/>
      <c r="AM2017" s="15"/>
      <c r="AN2017" s="232" t="e">
        <f t="shared" si="691"/>
        <v>#DIV/0!</v>
      </c>
      <c r="AO2017" s="214">
        <f t="shared" si="685"/>
        <v>0</v>
      </c>
      <c r="AQ2017" s="210"/>
      <c r="AR2017" s="231"/>
      <c r="AS2017" s="15"/>
      <c r="AT2017" s="232">
        <f t="shared" si="692"/>
        <v>0</v>
      </c>
      <c r="AU2017" s="235">
        <f t="shared" si="693"/>
        <v>0</v>
      </c>
      <c r="AY2017" s="210"/>
      <c r="AZ2017" s="231"/>
      <c r="BA2017" s="15"/>
      <c r="BB2017" s="232">
        <f t="shared" si="682"/>
        <v>0</v>
      </c>
      <c r="BC2017" s="235">
        <f t="shared" si="694"/>
        <v>0</v>
      </c>
      <c r="BG2017" s="210"/>
      <c r="BH2017" s="231"/>
      <c r="BI2017" s="15"/>
      <c r="BJ2017" s="232">
        <f t="shared" si="686"/>
        <v>0</v>
      </c>
      <c r="BK2017" s="235">
        <f t="shared" si="695"/>
        <v>0</v>
      </c>
      <c r="BM2017" s="109">
        <f t="shared" si="687"/>
        <v>-2.4746858591344822</v>
      </c>
      <c r="BN2017" s="213"/>
      <c r="BR2017" s="228"/>
      <c r="BS2017" s="311"/>
      <c r="BT2017" s="3"/>
      <c r="BU2017" s="213"/>
      <c r="BV2017" s="213"/>
      <c r="BW2017" s="291"/>
    </row>
    <row r="2018" spans="1:75" x14ac:dyDescent="0.2">
      <c r="A2018" s="210"/>
      <c r="B2018" s="211"/>
      <c r="C2018" s="848" t="str">
        <f ca="1">IF(ISERR(AVERAGE(INDIRECT("B"&amp;(ROW()-INT($B$1/2))):INDIRECT("B"&amp;(ROW()+INT($B$1/2))))),"",AVERAGE(INDIRECT("B"&amp;(ROW()-INT($B$1/2))):INDIRECT("B"&amp;(ROW()+INT($B$1/2)))))</f>
        <v/>
      </c>
      <c r="D2018" s="848">
        <f t="shared" si="681"/>
        <v>0</v>
      </c>
      <c r="E2018" s="275"/>
      <c r="F2018" s="15"/>
      <c r="G2018" s="3"/>
      <c r="H2018" s="3"/>
      <c r="I2018" s="3"/>
      <c r="J2018" s="3"/>
      <c r="K2018" s="3"/>
      <c r="L2018" s="554"/>
      <c r="M2018" s="545"/>
      <c r="N2018" s="546"/>
      <c r="O2018" s="5"/>
      <c r="P2018" s="216"/>
      <c r="Q2018" s="217"/>
      <c r="R2018" s="218"/>
      <c r="S2018" s="219">
        <f t="shared" si="698"/>
        <v>0</v>
      </c>
      <c r="T2018" s="220">
        <f t="shared" si="699"/>
        <v>0</v>
      </c>
      <c r="U2018" s="214">
        <f t="shared" si="696"/>
        <v>0</v>
      </c>
      <c r="W2018" s="221"/>
      <c r="X2018" s="222"/>
      <c r="Y2018" s="222"/>
      <c r="Z2018" s="223"/>
      <c r="AA2018" s="222"/>
      <c r="AB2018" s="224"/>
      <c r="AC2018" s="225"/>
      <c r="AD2018" s="2">
        <f t="shared" si="683"/>
        <v>0</v>
      </c>
      <c r="AE2018" s="2">
        <f t="shared" si="684"/>
        <v>0</v>
      </c>
      <c r="AF2018" s="226"/>
      <c r="AG2018" s="219">
        <f t="shared" si="688"/>
        <v>0</v>
      </c>
      <c r="AH2018" s="234">
        <f t="shared" si="689"/>
        <v>0</v>
      </c>
      <c r="AI2018" s="214">
        <f t="shared" si="697"/>
        <v>0</v>
      </c>
      <c r="AK2018" s="229">
        <f t="shared" si="690"/>
        <v>0</v>
      </c>
      <c r="AL2018" s="226"/>
      <c r="AM2018" s="15"/>
      <c r="AN2018" s="232" t="e">
        <f t="shared" si="691"/>
        <v>#DIV/0!</v>
      </c>
      <c r="AO2018" s="214">
        <f t="shared" si="685"/>
        <v>0</v>
      </c>
      <c r="AQ2018" s="210"/>
      <c r="AR2018" s="231"/>
      <c r="AS2018" s="15"/>
      <c r="AT2018" s="232">
        <f t="shared" si="692"/>
        <v>0</v>
      </c>
      <c r="AU2018" s="235">
        <f t="shared" si="693"/>
        <v>0</v>
      </c>
      <c r="AY2018" s="210"/>
      <c r="AZ2018" s="231"/>
      <c r="BA2018" s="15"/>
      <c r="BB2018" s="232">
        <f t="shared" si="682"/>
        <v>0</v>
      </c>
      <c r="BC2018" s="235">
        <f t="shared" si="694"/>
        <v>0</v>
      </c>
      <c r="BG2018" s="210"/>
      <c r="BH2018" s="231"/>
      <c r="BI2018" s="15"/>
      <c r="BJ2018" s="232">
        <f t="shared" si="686"/>
        <v>0</v>
      </c>
      <c r="BK2018" s="235">
        <f t="shared" si="695"/>
        <v>0</v>
      </c>
      <c r="BM2018" s="109">
        <f t="shared" si="687"/>
        <v>-2.4765181966322189</v>
      </c>
      <c r="BN2018" s="213"/>
      <c r="BR2018" s="228"/>
      <c r="BS2018" s="311"/>
      <c r="BT2018" s="3"/>
      <c r="BU2018" s="213"/>
      <c r="BV2018" s="213"/>
      <c r="BW2018" s="291"/>
    </row>
    <row r="2019" spans="1:75" x14ac:dyDescent="0.2">
      <c r="A2019" s="210"/>
      <c r="B2019" s="211"/>
      <c r="C2019" s="848" t="str">
        <f ca="1">IF(ISERR(AVERAGE(INDIRECT("B"&amp;(ROW()-INT($B$1/2))):INDIRECT("B"&amp;(ROW()+INT($B$1/2))))),"",AVERAGE(INDIRECT("B"&amp;(ROW()-INT($B$1/2))):INDIRECT("B"&amp;(ROW()+INT($B$1/2)))))</f>
        <v/>
      </c>
      <c r="D2019" s="848">
        <f t="shared" si="681"/>
        <v>0</v>
      </c>
      <c r="E2019" s="275"/>
      <c r="F2019" s="15"/>
      <c r="G2019" s="3"/>
      <c r="H2019" s="3"/>
      <c r="I2019" s="3"/>
      <c r="J2019" s="3"/>
      <c r="K2019" s="3"/>
      <c r="L2019" s="554"/>
      <c r="M2019" s="545"/>
      <c r="N2019" s="546"/>
      <c r="O2019" s="5"/>
      <c r="P2019" s="216"/>
      <c r="Q2019" s="217"/>
      <c r="R2019" s="218"/>
      <c r="S2019" s="219">
        <f t="shared" si="698"/>
        <v>0</v>
      </c>
      <c r="T2019" s="220">
        <f t="shared" si="699"/>
        <v>0</v>
      </c>
      <c r="U2019" s="214">
        <f t="shared" si="696"/>
        <v>0</v>
      </c>
      <c r="W2019" s="221"/>
      <c r="X2019" s="222"/>
      <c r="Y2019" s="222"/>
      <c r="Z2019" s="223"/>
      <c r="AA2019" s="222"/>
      <c r="AB2019" s="224"/>
      <c r="AC2019" s="225"/>
      <c r="AD2019" s="2">
        <f t="shared" si="683"/>
        <v>0</v>
      </c>
      <c r="AE2019" s="2">
        <f t="shared" si="684"/>
        <v>0</v>
      </c>
      <c r="AF2019" s="226"/>
      <c r="AG2019" s="219">
        <f t="shared" si="688"/>
        <v>0</v>
      </c>
      <c r="AH2019" s="234">
        <f t="shared" si="689"/>
        <v>0</v>
      </c>
      <c r="AI2019" s="214">
        <f t="shared" si="697"/>
        <v>0</v>
      </c>
      <c r="AK2019" s="229">
        <f t="shared" si="690"/>
        <v>0</v>
      </c>
      <c r="AL2019" s="226"/>
      <c r="AM2019" s="15"/>
      <c r="AN2019" s="232" t="e">
        <f t="shared" si="691"/>
        <v>#DIV/0!</v>
      </c>
      <c r="AO2019" s="214">
        <f t="shared" si="685"/>
        <v>0</v>
      </c>
      <c r="AQ2019" s="210"/>
      <c r="AR2019" s="231"/>
      <c r="AS2019" s="15"/>
      <c r="AT2019" s="232">
        <f t="shared" si="692"/>
        <v>0</v>
      </c>
      <c r="AU2019" s="235">
        <f t="shared" si="693"/>
        <v>0</v>
      </c>
      <c r="AY2019" s="210"/>
      <c r="AZ2019" s="231"/>
      <c r="BA2019" s="15"/>
      <c r="BB2019" s="232">
        <f t="shared" si="682"/>
        <v>0</v>
      </c>
      <c r="BC2019" s="235">
        <f t="shared" si="694"/>
        <v>0</v>
      </c>
      <c r="BG2019" s="210"/>
      <c r="BH2019" s="231"/>
      <c r="BI2019" s="15"/>
      <c r="BJ2019" s="232">
        <f t="shared" si="686"/>
        <v>0</v>
      </c>
      <c r="BK2019" s="235">
        <f t="shared" si="695"/>
        <v>0</v>
      </c>
      <c r="BM2019" s="109">
        <f t="shared" si="687"/>
        <v>-2.4783505341299557</v>
      </c>
      <c r="BN2019" s="213"/>
      <c r="BR2019" s="228"/>
      <c r="BS2019" s="311"/>
      <c r="BT2019" s="3"/>
      <c r="BU2019" s="213"/>
      <c r="BV2019" s="213"/>
      <c r="BW2019" s="291"/>
    </row>
    <row r="2020" spans="1:75" x14ac:dyDescent="0.2">
      <c r="A2020" s="210"/>
      <c r="B2020" s="211"/>
      <c r="C2020" s="848" t="str">
        <f ca="1">IF(ISERR(AVERAGE(INDIRECT("B"&amp;(ROW()-INT($B$1/2))):INDIRECT("B"&amp;(ROW()+INT($B$1/2))))),"",AVERAGE(INDIRECT("B"&amp;(ROW()-INT($B$1/2))):INDIRECT("B"&amp;(ROW()+INT($B$1/2)))))</f>
        <v/>
      </c>
      <c r="D2020" s="848">
        <f t="shared" si="681"/>
        <v>0</v>
      </c>
      <c r="E2020" s="275"/>
      <c r="F2020" s="15"/>
      <c r="G2020" s="3"/>
      <c r="H2020" s="3"/>
      <c r="I2020" s="3"/>
      <c r="J2020" s="3"/>
      <c r="K2020" s="3"/>
      <c r="L2020" s="554"/>
      <c r="M2020" s="545"/>
      <c r="N2020" s="546"/>
      <c r="O2020" s="5"/>
      <c r="P2020" s="216"/>
      <c r="Q2020" s="217"/>
      <c r="R2020" s="218"/>
      <c r="S2020" s="219">
        <f t="shared" si="698"/>
        <v>0</v>
      </c>
      <c r="T2020" s="220">
        <f t="shared" si="699"/>
        <v>0</v>
      </c>
      <c r="U2020" s="214">
        <f t="shared" si="696"/>
        <v>0</v>
      </c>
      <c r="W2020" s="221"/>
      <c r="X2020" s="222"/>
      <c r="Y2020" s="222"/>
      <c r="Z2020" s="223"/>
      <c r="AA2020" s="222"/>
      <c r="AB2020" s="224"/>
      <c r="AC2020" s="225"/>
      <c r="AD2020" s="2">
        <f t="shared" si="683"/>
        <v>0</v>
      </c>
      <c r="AE2020" s="2">
        <f t="shared" si="684"/>
        <v>0</v>
      </c>
      <c r="AF2020" s="226"/>
      <c r="AG2020" s="219">
        <f t="shared" si="688"/>
        <v>0</v>
      </c>
      <c r="AH2020" s="234">
        <f t="shared" si="689"/>
        <v>0</v>
      </c>
      <c r="AI2020" s="214">
        <f t="shared" si="697"/>
        <v>0</v>
      </c>
      <c r="AK2020" s="229">
        <f t="shared" si="690"/>
        <v>0</v>
      </c>
      <c r="AL2020" s="226"/>
      <c r="AM2020" s="15"/>
      <c r="AN2020" s="232" t="e">
        <f t="shared" si="691"/>
        <v>#DIV/0!</v>
      </c>
      <c r="AO2020" s="214">
        <f t="shared" si="685"/>
        <v>0</v>
      </c>
      <c r="AQ2020" s="210"/>
      <c r="AR2020" s="231"/>
      <c r="AS2020" s="15"/>
      <c r="AT2020" s="232">
        <f t="shared" si="692"/>
        <v>0</v>
      </c>
      <c r="AU2020" s="235">
        <f t="shared" si="693"/>
        <v>0</v>
      </c>
      <c r="AY2020" s="210"/>
      <c r="AZ2020" s="231"/>
      <c r="BA2020" s="15"/>
      <c r="BB2020" s="232">
        <f t="shared" si="682"/>
        <v>0</v>
      </c>
      <c r="BC2020" s="235">
        <f t="shared" si="694"/>
        <v>0</v>
      </c>
      <c r="BG2020" s="210"/>
      <c r="BH2020" s="231"/>
      <c r="BI2020" s="15"/>
      <c r="BJ2020" s="232">
        <f t="shared" si="686"/>
        <v>0</v>
      </c>
      <c r="BK2020" s="235">
        <f t="shared" si="695"/>
        <v>0</v>
      </c>
      <c r="BM2020" s="109">
        <f t="shared" si="687"/>
        <v>-2.4801828716276924</v>
      </c>
      <c r="BN2020" s="213"/>
      <c r="BR2020" s="228"/>
      <c r="BS2020" s="311"/>
      <c r="BT2020" s="3"/>
      <c r="BU2020" s="213"/>
      <c r="BV2020" s="213"/>
      <c r="BW2020" s="291"/>
    </row>
    <row r="2021" spans="1:75" x14ac:dyDescent="0.2">
      <c r="A2021" s="210"/>
      <c r="B2021" s="211"/>
      <c r="C2021" s="848" t="str">
        <f ca="1">IF(ISERR(AVERAGE(INDIRECT("B"&amp;(ROW()-INT($B$1/2))):INDIRECT("B"&amp;(ROW()+INT($B$1/2))))),"",AVERAGE(INDIRECT("B"&amp;(ROW()-INT($B$1/2))):INDIRECT("B"&amp;(ROW()+INT($B$1/2)))))</f>
        <v/>
      </c>
      <c r="D2021" s="848">
        <f t="shared" si="681"/>
        <v>0</v>
      </c>
      <c r="E2021" s="275"/>
      <c r="F2021" s="15"/>
      <c r="G2021" s="3"/>
      <c r="H2021" s="3"/>
      <c r="I2021" s="3"/>
      <c r="J2021" s="3"/>
      <c r="K2021" s="3"/>
      <c r="L2021" s="554"/>
      <c r="M2021" s="545"/>
      <c r="N2021" s="546"/>
      <c r="O2021" s="5"/>
      <c r="P2021" s="216"/>
      <c r="Q2021" s="217"/>
      <c r="R2021" s="218"/>
      <c r="S2021" s="219">
        <f t="shared" si="698"/>
        <v>0</v>
      </c>
      <c r="T2021" s="220">
        <f t="shared" si="699"/>
        <v>0</v>
      </c>
      <c r="U2021" s="214">
        <f t="shared" si="696"/>
        <v>0</v>
      </c>
      <c r="W2021" s="221"/>
      <c r="X2021" s="222"/>
      <c r="Y2021" s="222"/>
      <c r="Z2021" s="223"/>
      <c r="AA2021" s="222"/>
      <c r="AB2021" s="224"/>
      <c r="AC2021" s="225"/>
      <c r="AD2021" s="2">
        <f t="shared" si="683"/>
        <v>0</v>
      </c>
      <c r="AE2021" s="2">
        <f t="shared" si="684"/>
        <v>0</v>
      </c>
      <c r="AF2021" s="226"/>
      <c r="AG2021" s="219">
        <f t="shared" si="688"/>
        <v>0</v>
      </c>
      <c r="AH2021" s="234">
        <f t="shared" si="689"/>
        <v>0</v>
      </c>
      <c r="AI2021" s="214">
        <f t="shared" si="697"/>
        <v>0</v>
      </c>
      <c r="AK2021" s="229">
        <f t="shared" si="690"/>
        <v>0</v>
      </c>
      <c r="AL2021" s="226"/>
      <c r="AM2021" s="15"/>
      <c r="AN2021" s="232" t="e">
        <f t="shared" si="691"/>
        <v>#DIV/0!</v>
      </c>
      <c r="AO2021" s="214">
        <f t="shared" si="685"/>
        <v>0</v>
      </c>
      <c r="AQ2021" s="210"/>
      <c r="AR2021" s="231"/>
      <c r="AS2021" s="15"/>
      <c r="AT2021" s="232">
        <f t="shared" si="692"/>
        <v>0</v>
      </c>
      <c r="AU2021" s="235">
        <f t="shared" si="693"/>
        <v>0</v>
      </c>
      <c r="AY2021" s="210"/>
      <c r="AZ2021" s="231"/>
      <c r="BA2021" s="15"/>
      <c r="BB2021" s="232">
        <f t="shared" si="682"/>
        <v>0</v>
      </c>
      <c r="BC2021" s="235">
        <f t="shared" si="694"/>
        <v>0</v>
      </c>
      <c r="BG2021" s="210"/>
      <c r="BH2021" s="231"/>
      <c r="BI2021" s="15"/>
      <c r="BJ2021" s="232">
        <f t="shared" si="686"/>
        <v>0</v>
      </c>
      <c r="BK2021" s="235">
        <f t="shared" si="695"/>
        <v>0</v>
      </c>
      <c r="BM2021" s="109">
        <f t="shared" si="687"/>
        <v>-2.4820152091254291</v>
      </c>
      <c r="BN2021" s="213"/>
      <c r="BR2021" s="228"/>
      <c r="BS2021" s="311"/>
      <c r="BT2021" s="3"/>
      <c r="BU2021" s="213"/>
      <c r="BV2021" s="213"/>
      <c r="BW2021" s="291"/>
    </row>
    <row r="2022" spans="1:75" x14ac:dyDescent="0.2">
      <c r="A2022" s="210"/>
      <c r="B2022" s="211"/>
      <c r="C2022" s="848" t="str">
        <f ca="1">IF(ISERR(AVERAGE(INDIRECT("B"&amp;(ROW()-INT($B$1/2))):INDIRECT("B"&amp;(ROW()+INT($B$1/2))))),"",AVERAGE(INDIRECT("B"&amp;(ROW()-INT($B$1/2))):INDIRECT("B"&amp;(ROW()+INT($B$1/2)))))</f>
        <v/>
      </c>
      <c r="D2022" s="848">
        <f t="shared" si="681"/>
        <v>0</v>
      </c>
      <c r="E2022" s="275"/>
      <c r="F2022" s="15"/>
      <c r="G2022" s="3"/>
      <c r="H2022" s="3"/>
      <c r="I2022" s="3"/>
      <c r="J2022" s="3"/>
      <c r="K2022" s="3"/>
      <c r="L2022" s="554"/>
      <c r="M2022" s="545"/>
      <c r="N2022" s="546"/>
      <c r="O2022" s="5"/>
      <c r="P2022" s="216"/>
      <c r="Q2022" s="217"/>
      <c r="R2022" s="218"/>
      <c r="S2022" s="219">
        <f t="shared" si="698"/>
        <v>0</v>
      </c>
      <c r="T2022" s="220">
        <f t="shared" si="699"/>
        <v>0</v>
      </c>
      <c r="U2022" s="214">
        <f t="shared" si="696"/>
        <v>0</v>
      </c>
      <c r="W2022" s="221"/>
      <c r="X2022" s="222"/>
      <c r="Y2022" s="222"/>
      <c r="Z2022" s="223"/>
      <c r="AA2022" s="222"/>
      <c r="AB2022" s="224"/>
      <c r="AC2022" s="225"/>
      <c r="AD2022" s="2">
        <f t="shared" si="683"/>
        <v>0</v>
      </c>
      <c r="AE2022" s="2">
        <f t="shared" si="684"/>
        <v>0</v>
      </c>
      <c r="AF2022" s="226"/>
      <c r="AG2022" s="219">
        <f t="shared" si="688"/>
        <v>0</v>
      </c>
      <c r="AH2022" s="234">
        <f t="shared" si="689"/>
        <v>0</v>
      </c>
      <c r="AI2022" s="214">
        <f t="shared" si="697"/>
        <v>0</v>
      </c>
      <c r="AK2022" s="229">
        <f t="shared" si="690"/>
        <v>0</v>
      </c>
      <c r="AL2022" s="226"/>
      <c r="AM2022" s="15"/>
      <c r="AN2022" s="232" t="e">
        <f t="shared" si="691"/>
        <v>#DIV/0!</v>
      </c>
      <c r="AO2022" s="214">
        <f t="shared" si="685"/>
        <v>0</v>
      </c>
      <c r="AQ2022" s="210"/>
      <c r="AR2022" s="231"/>
      <c r="AS2022" s="15"/>
      <c r="AT2022" s="232">
        <f t="shared" si="692"/>
        <v>0</v>
      </c>
      <c r="AU2022" s="235">
        <f t="shared" si="693"/>
        <v>0</v>
      </c>
      <c r="AY2022" s="210"/>
      <c r="AZ2022" s="231"/>
      <c r="BA2022" s="15"/>
      <c r="BB2022" s="232">
        <f t="shared" si="682"/>
        <v>0</v>
      </c>
      <c r="BC2022" s="235">
        <f t="shared" si="694"/>
        <v>0</v>
      </c>
      <c r="BG2022" s="210"/>
      <c r="BH2022" s="231"/>
      <c r="BI2022" s="15"/>
      <c r="BJ2022" s="232">
        <f t="shared" si="686"/>
        <v>0</v>
      </c>
      <c r="BK2022" s="235">
        <f t="shared" si="695"/>
        <v>0</v>
      </c>
      <c r="BM2022" s="109">
        <f t="shared" si="687"/>
        <v>-2.4838475466231658</v>
      </c>
      <c r="BN2022" s="213"/>
      <c r="BR2022" s="228"/>
      <c r="BS2022" s="311"/>
      <c r="BT2022" s="3"/>
      <c r="BU2022" s="213"/>
      <c r="BV2022" s="213"/>
      <c r="BW2022" s="291"/>
    </row>
    <row r="2023" spans="1:75" x14ac:dyDescent="0.2">
      <c r="A2023" s="210"/>
      <c r="B2023" s="211"/>
      <c r="C2023" s="848" t="str">
        <f ca="1">IF(ISERR(AVERAGE(INDIRECT("B"&amp;(ROW()-INT($B$1/2))):INDIRECT("B"&amp;(ROW()+INT($B$1/2))))),"",AVERAGE(INDIRECT("B"&amp;(ROW()-INT($B$1/2))):INDIRECT("B"&amp;(ROW()+INT($B$1/2)))))</f>
        <v/>
      </c>
      <c r="D2023" s="848">
        <f t="shared" si="681"/>
        <v>0</v>
      </c>
      <c r="E2023" s="275"/>
      <c r="F2023" s="15"/>
      <c r="G2023" s="3"/>
      <c r="H2023" s="3"/>
      <c r="I2023" s="3"/>
      <c r="J2023" s="3"/>
      <c r="K2023" s="3"/>
      <c r="L2023" s="554"/>
      <c r="M2023" s="545"/>
      <c r="N2023" s="546"/>
      <c r="O2023" s="5"/>
      <c r="P2023" s="216"/>
      <c r="Q2023" s="217"/>
      <c r="R2023" s="218"/>
      <c r="S2023" s="219">
        <f t="shared" si="698"/>
        <v>0</v>
      </c>
      <c r="T2023" s="220">
        <f t="shared" si="699"/>
        <v>0</v>
      </c>
      <c r="U2023" s="214">
        <f t="shared" si="696"/>
        <v>0</v>
      </c>
      <c r="W2023" s="221"/>
      <c r="X2023" s="222"/>
      <c r="Y2023" s="222"/>
      <c r="Z2023" s="223"/>
      <c r="AA2023" s="222"/>
      <c r="AB2023" s="224"/>
      <c r="AC2023" s="225"/>
      <c r="AD2023" s="2">
        <f t="shared" si="683"/>
        <v>0</v>
      </c>
      <c r="AE2023" s="2">
        <f t="shared" si="684"/>
        <v>0</v>
      </c>
      <c r="AF2023" s="226"/>
      <c r="AG2023" s="219">
        <f t="shared" si="688"/>
        <v>0</v>
      </c>
      <c r="AH2023" s="234">
        <f t="shared" si="689"/>
        <v>0</v>
      </c>
      <c r="AI2023" s="214">
        <f t="shared" si="697"/>
        <v>0</v>
      </c>
      <c r="AK2023" s="229">
        <f t="shared" si="690"/>
        <v>0</v>
      </c>
      <c r="AL2023" s="226"/>
      <c r="AM2023" s="15"/>
      <c r="AN2023" s="232" t="e">
        <f t="shared" si="691"/>
        <v>#DIV/0!</v>
      </c>
      <c r="AO2023" s="214">
        <f t="shared" si="685"/>
        <v>0</v>
      </c>
      <c r="AQ2023" s="210"/>
      <c r="AR2023" s="231"/>
      <c r="AS2023" s="15"/>
      <c r="AT2023" s="232">
        <f t="shared" si="692"/>
        <v>0</v>
      </c>
      <c r="AU2023" s="235">
        <f t="shared" si="693"/>
        <v>0</v>
      </c>
      <c r="AY2023" s="210"/>
      <c r="AZ2023" s="231"/>
      <c r="BA2023" s="15"/>
      <c r="BB2023" s="232">
        <f t="shared" si="682"/>
        <v>0</v>
      </c>
      <c r="BC2023" s="235">
        <f t="shared" si="694"/>
        <v>0</v>
      </c>
      <c r="BG2023" s="210"/>
      <c r="BH2023" s="231"/>
      <c r="BI2023" s="15"/>
      <c r="BJ2023" s="232">
        <f t="shared" si="686"/>
        <v>0</v>
      </c>
      <c r="BK2023" s="235">
        <f t="shared" si="695"/>
        <v>0</v>
      </c>
      <c r="BM2023" s="109">
        <f t="shared" si="687"/>
        <v>-2.4856798841209025</v>
      </c>
      <c r="BN2023" s="213"/>
      <c r="BR2023" s="228"/>
      <c r="BS2023" s="311"/>
      <c r="BT2023" s="3"/>
      <c r="BU2023" s="213"/>
      <c r="BV2023" s="213"/>
      <c r="BW2023" s="291"/>
    </row>
    <row r="2024" spans="1:75" x14ac:dyDescent="0.2">
      <c r="A2024" s="210"/>
      <c r="B2024" s="211"/>
      <c r="C2024" s="848" t="str">
        <f ca="1">IF(ISERR(AVERAGE(INDIRECT("B"&amp;(ROW()-INT($B$1/2))):INDIRECT("B"&amp;(ROW()+INT($B$1/2))))),"",AVERAGE(INDIRECT("B"&amp;(ROW()-INT($B$1/2))):INDIRECT("B"&amp;(ROW()+INT($B$1/2)))))</f>
        <v/>
      </c>
      <c r="D2024" s="848">
        <f t="shared" si="681"/>
        <v>0</v>
      </c>
      <c r="E2024" s="275"/>
      <c r="F2024" s="15"/>
      <c r="G2024" s="3"/>
      <c r="H2024" s="3"/>
      <c r="I2024" s="3"/>
      <c r="J2024" s="3"/>
      <c r="K2024" s="3"/>
      <c r="L2024" s="554"/>
      <c r="M2024" s="545"/>
      <c r="N2024" s="546"/>
      <c r="O2024" s="5"/>
      <c r="P2024" s="216"/>
      <c r="Q2024" s="217"/>
      <c r="R2024" s="218"/>
      <c r="S2024" s="219">
        <f t="shared" si="698"/>
        <v>0</v>
      </c>
      <c r="T2024" s="220">
        <f t="shared" si="699"/>
        <v>0</v>
      </c>
      <c r="U2024" s="214">
        <f t="shared" si="696"/>
        <v>0</v>
      </c>
      <c r="W2024" s="221"/>
      <c r="X2024" s="222"/>
      <c r="Y2024" s="222"/>
      <c r="Z2024" s="223"/>
      <c r="AA2024" s="222"/>
      <c r="AB2024" s="224"/>
      <c r="AC2024" s="225"/>
      <c r="AD2024" s="2">
        <f t="shared" si="683"/>
        <v>0</v>
      </c>
      <c r="AE2024" s="2">
        <f t="shared" si="684"/>
        <v>0</v>
      </c>
      <c r="AF2024" s="226"/>
      <c r="AG2024" s="219">
        <f t="shared" si="688"/>
        <v>0</v>
      </c>
      <c r="AH2024" s="234">
        <f t="shared" si="689"/>
        <v>0</v>
      </c>
      <c r="AI2024" s="214">
        <f t="shared" si="697"/>
        <v>0</v>
      </c>
      <c r="AK2024" s="229">
        <f t="shared" si="690"/>
        <v>0</v>
      </c>
      <c r="AL2024" s="226"/>
      <c r="AM2024" s="15"/>
      <c r="AN2024" s="232" t="e">
        <f t="shared" si="691"/>
        <v>#DIV/0!</v>
      </c>
      <c r="AO2024" s="214">
        <f t="shared" si="685"/>
        <v>0</v>
      </c>
      <c r="AQ2024" s="210"/>
      <c r="AR2024" s="231"/>
      <c r="AS2024" s="15"/>
      <c r="AT2024" s="232">
        <f t="shared" si="692"/>
        <v>0</v>
      </c>
      <c r="AU2024" s="235">
        <f t="shared" si="693"/>
        <v>0</v>
      </c>
      <c r="AY2024" s="210"/>
      <c r="AZ2024" s="231"/>
      <c r="BA2024" s="15"/>
      <c r="BB2024" s="232">
        <f t="shared" si="682"/>
        <v>0</v>
      </c>
      <c r="BC2024" s="235">
        <f t="shared" si="694"/>
        <v>0</v>
      </c>
      <c r="BG2024" s="210"/>
      <c r="BH2024" s="231"/>
      <c r="BI2024" s="15"/>
      <c r="BJ2024" s="232">
        <f t="shared" si="686"/>
        <v>0</v>
      </c>
      <c r="BK2024" s="235">
        <f t="shared" si="695"/>
        <v>0</v>
      </c>
      <c r="BM2024" s="109">
        <f t="shared" si="687"/>
        <v>-2.4875122216186392</v>
      </c>
      <c r="BN2024" s="213"/>
      <c r="BR2024" s="228"/>
      <c r="BS2024" s="311"/>
      <c r="BT2024" s="3"/>
      <c r="BU2024" s="213"/>
      <c r="BV2024" s="213"/>
      <c r="BW2024" s="291"/>
    </row>
    <row r="2025" spans="1:75" x14ac:dyDescent="0.2">
      <c r="A2025" s="210"/>
      <c r="B2025" s="211"/>
      <c r="C2025" s="848" t="str">
        <f ca="1">IF(ISERR(AVERAGE(INDIRECT("B"&amp;(ROW()-INT($B$1/2))):INDIRECT("B"&amp;(ROW()+INT($B$1/2))))),"",AVERAGE(INDIRECT("B"&amp;(ROW()-INT($B$1/2))):INDIRECT("B"&amp;(ROW()+INT($B$1/2)))))</f>
        <v/>
      </c>
      <c r="D2025" s="848">
        <f t="shared" si="681"/>
        <v>0</v>
      </c>
      <c r="E2025" s="275"/>
      <c r="F2025" s="15"/>
      <c r="G2025" s="3"/>
      <c r="H2025" s="3"/>
      <c r="I2025" s="3"/>
      <c r="J2025" s="3"/>
      <c r="K2025" s="3"/>
      <c r="L2025" s="554"/>
      <c r="M2025" s="545"/>
      <c r="N2025" s="546"/>
      <c r="O2025" s="5"/>
      <c r="P2025" s="216"/>
      <c r="Q2025" s="217"/>
      <c r="R2025" s="218"/>
      <c r="S2025" s="219">
        <f t="shared" si="698"/>
        <v>0</v>
      </c>
      <c r="T2025" s="220">
        <f t="shared" si="699"/>
        <v>0</v>
      </c>
      <c r="U2025" s="214">
        <f t="shared" si="696"/>
        <v>0</v>
      </c>
      <c r="W2025" s="221"/>
      <c r="X2025" s="222"/>
      <c r="Y2025" s="222"/>
      <c r="Z2025" s="223"/>
      <c r="AA2025" s="222"/>
      <c r="AB2025" s="224"/>
      <c r="AC2025" s="225"/>
      <c r="AD2025" s="2">
        <f t="shared" si="683"/>
        <v>0</v>
      </c>
      <c r="AE2025" s="2">
        <f t="shared" si="684"/>
        <v>0</v>
      </c>
      <c r="AF2025" s="226"/>
      <c r="AG2025" s="219">
        <f t="shared" si="688"/>
        <v>0</v>
      </c>
      <c r="AH2025" s="234">
        <f t="shared" si="689"/>
        <v>0</v>
      </c>
      <c r="AI2025" s="214">
        <f t="shared" si="697"/>
        <v>0</v>
      </c>
      <c r="AK2025" s="229">
        <f t="shared" si="690"/>
        <v>0</v>
      </c>
      <c r="AL2025" s="226"/>
      <c r="AM2025" s="15"/>
      <c r="AN2025" s="232" t="e">
        <f t="shared" si="691"/>
        <v>#DIV/0!</v>
      </c>
      <c r="AO2025" s="214">
        <f t="shared" si="685"/>
        <v>0</v>
      </c>
      <c r="AQ2025" s="210"/>
      <c r="AR2025" s="231"/>
      <c r="AS2025" s="15"/>
      <c r="AT2025" s="232">
        <f t="shared" si="692"/>
        <v>0</v>
      </c>
      <c r="AU2025" s="235">
        <f t="shared" si="693"/>
        <v>0</v>
      </c>
      <c r="AY2025" s="210"/>
      <c r="AZ2025" s="231"/>
      <c r="BA2025" s="15"/>
      <c r="BB2025" s="232">
        <f t="shared" si="682"/>
        <v>0</v>
      </c>
      <c r="BC2025" s="235">
        <f t="shared" si="694"/>
        <v>0</v>
      </c>
      <c r="BG2025" s="210"/>
      <c r="BH2025" s="231"/>
      <c r="BI2025" s="15"/>
      <c r="BJ2025" s="232">
        <f t="shared" si="686"/>
        <v>0</v>
      </c>
      <c r="BK2025" s="235">
        <f t="shared" si="695"/>
        <v>0</v>
      </c>
      <c r="BM2025" s="109">
        <f t="shared" si="687"/>
        <v>-2.4893445591163759</v>
      </c>
      <c r="BN2025" s="213"/>
      <c r="BR2025" s="228"/>
      <c r="BS2025" s="311"/>
      <c r="BT2025" s="3"/>
      <c r="BU2025" s="213"/>
      <c r="BV2025" s="213"/>
      <c r="BW2025" s="291"/>
    </row>
    <row r="2026" spans="1:75" x14ac:dyDescent="0.2">
      <c r="A2026" s="210"/>
      <c r="B2026" s="211"/>
      <c r="C2026" s="848" t="str">
        <f ca="1">IF(ISERR(AVERAGE(INDIRECT("B"&amp;(ROW()-INT($B$1/2))):INDIRECT("B"&amp;(ROW()+INT($B$1/2))))),"",AVERAGE(INDIRECT("B"&amp;(ROW()-INT($B$1/2))):INDIRECT("B"&amp;(ROW()+INT($B$1/2)))))</f>
        <v/>
      </c>
      <c r="D2026" s="848">
        <f t="shared" si="681"/>
        <v>0</v>
      </c>
      <c r="E2026" s="275"/>
      <c r="F2026" s="15"/>
      <c r="G2026" s="3"/>
      <c r="H2026" s="3"/>
      <c r="I2026" s="3"/>
      <c r="J2026" s="3"/>
      <c r="K2026" s="3"/>
      <c r="L2026" s="554"/>
      <c r="M2026" s="545"/>
      <c r="N2026" s="546"/>
      <c r="O2026" s="5"/>
      <c r="P2026" s="216"/>
      <c r="Q2026" s="217"/>
      <c r="R2026" s="218"/>
      <c r="S2026" s="219">
        <f t="shared" si="698"/>
        <v>0</v>
      </c>
      <c r="T2026" s="220">
        <f t="shared" si="699"/>
        <v>0</v>
      </c>
      <c r="U2026" s="214">
        <f t="shared" si="696"/>
        <v>0</v>
      </c>
      <c r="W2026" s="221"/>
      <c r="X2026" s="222"/>
      <c r="Y2026" s="222"/>
      <c r="Z2026" s="223"/>
      <c r="AA2026" s="222"/>
      <c r="AB2026" s="224"/>
      <c r="AC2026" s="225"/>
      <c r="AD2026" s="2">
        <f t="shared" si="683"/>
        <v>0</v>
      </c>
      <c r="AE2026" s="2">
        <f t="shared" si="684"/>
        <v>0</v>
      </c>
      <c r="AF2026" s="226"/>
      <c r="AG2026" s="219">
        <f t="shared" si="688"/>
        <v>0</v>
      </c>
      <c r="AH2026" s="234">
        <f t="shared" si="689"/>
        <v>0</v>
      </c>
      <c r="AI2026" s="214">
        <f t="shared" si="697"/>
        <v>0</v>
      </c>
      <c r="AK2026" s="229">
        <f t="shared" si="690"/>
        <v>0</v>
      </c>
      <c r="AL2026" s="226"/>
      <c r="AM2026" s="15"/>
      <c r="AN2026" s="232" t="e">
        <f t="shared" si="691"/>
        <v>#DIV/0!</v>
      </c>
      <c r="AO2026" s="214">
        <f t="shared" si="685"/>
        <v>0</v>
      </c>
      <c r="AQ2026" s="210"/>
      <c r="AR2026" s="231"/>
      <c r="AS2026" s="15"/>
      <c r="AT2026" s="232">
        <f t="shared" si="692"/>
        <v>0</v>
      </c>
      <c r="AU2026" s="235">
        <f t="shared" si="693"/>
        <v>0</v>
      </c>
      <c r="AY2026" s="210"/>
      <c r="AZ2026" s="231"/>
      <c r="BA2026" s="15"/>
      <c r="BB2026" s="232">
        <f t="shared" si="682"/>
        <v>0</v>
      </c>
      <c r="BC2026" s="235">
        <f t="shared" si="694"/>
        <v>0</v>
      </c>
      <c r="BG2026" s="210"/>
      <c r="BH2026" s="231"/>
      <c r="BI2026" s="15"/>
      <c r="BJ2026" s="232">
        <f t="shared" si="686"/>
        <v>0</v>
      </c>
      <c r="BK2026" s="235">
        <f t="shared" si="695"/>
        <v>0</v>
      </c>
      <c r="BM2026" s="109">
        <f t="shared" si="687"/>
        <v>-2.4911768966141126</v>
      </c>
      <c r="BN2026" s="213"/>
      <c r="BR2026" s="228"/>
      <c r="BS2026" s="311"/>
      <c r="BT2026" s="3"/>
      <c r="BU2026" s="213"/>
      <c r="BV2026" s="213"/>
      <c r="BW2026" s="291"/>
    </row>
    <row r="2027" spans="1:75" x14ac:dyDescent="0.2">
      <c r="A2027" s="210"/>
      <c r="B2027" s="211"/>
      <c r="C2027" s="848" t="str">
        <f ca="1">IF(ISERR(AVERAGE(INDIRECT("B"&amp;(ROW()-INT($B$1/2))):INDIRECT("B"&amp;(ROW()+INT($B$1/2))))),"",AVERAGE(INDIRECT("B"&amp;(ROW()-INT($B$1/2))):INDIRECT("B"&amp;(ROW()+INT($B$1/2)))))</f>
        <v/>
      </c>
      <c r="D2027" s="848">
        <f t="shared" si="681"/>
        <v>0</v>
      </c>
      <c r="E2027" s="275"/>
      <c r="F2027" s="15"/>
      <c r="G2027" s="3"/>
      <c r="H2027" s="3"/>
      <c r="I2027" s="3"/>
      <c r="J2027" s="3"/>
      <c r="K2027" s="3"/>
      <c r="L2027" s="554"/>
      <c r="M2027" s="545"/>
      <c r="N2027" s="546"/>
      <c r="O2027" s="5"/>
      <c r="P2027" s="216"/>
      <c r="Q2027" s="217"/>
      <c r="R2027" s="218"/>
      <c r="S2027" s="219">
        <f t="shared" si="698"/>
        <v>0</v>
      </c>
      <c r="T2027" s="220">
        <f t="shared" si="699"/>
        <v>0</v>
      </c>
      <c r="U2027" s="214">
        <f t="shared" si="696"/>
        <v>0</v>
      </c>
      <c r="W2027" s="221"/>
      <c r="X2027" s="222"/>
      <c r="Y2027" s="222"/>
      <c r="Z2027" s="223"/>
      <c r="AA2027" s="222"/>
      <c r="AB2027" s="224"/>
      <c r="AC2027" s="225"/>
      <c r="AD2027" s="2">
        <f t="shared" si="683"/>
        <v>0</v>
      </c>
      <c r="AE2027" s="2">
        <f t="shared" si="684"/>
        <v>0</v>
      </c>
      <c r="AF2027" s="226"/>
      <c r="AG2027" s="219">
        <f t="shared" si="688"/>
        <v>0</v>
      </c>
      <c r="AH2027" s="234">
        <f t="shared" si="689"/>
        <v>0</v>
      </c>
      <c r="AI2027" s="214">
        <f t="shared" si="697"/>
        <v>0</v>
      </c>
      <c r="AK2027" s="229">
        <f t="shared" si="690"/>
        <v>0</v>
      </c>
      <c r="AL2027" s="226"/>
      <c r="AM2027" s="15"/>
      <c r="AN2027" s="232" t="e">
        <f t="shared" si="691"/>
        <v>#DIV/0!</v>
      </c>
      <c r="AO2027" s="214">
        <f t="shared" si="685"/>
        <v>0</v>
      </c>
      <c r="AQ2027" s="210"/>
      <c r="AR2027" s="231"/>
      <c r="AS2027" s="15"/>
      <c r="AT2027" s="232">
        <f t="shared" si="692"/>
        <v>0</v>
      </c>
      <c r="AU2027" s="235">
        <f t="shared" si="693"/>
        <v>0</v>
      </c>
      <c r="AY2027" s="210"/>
      <c r="AZ2027" s="231"/>
      <c r="BA2027" s="15"/>
      <c r="BB2027" s="232">
        <f t="shared" si="682"/>
        <v>0</v>
      </c>
      <c r="BC2027" s="235">
        <f t="shared" si="694"/>
        <v>0</v>
      </c>
      <c r="BG2027" s="210"/>
      <c r="BH2027" s="231"/>
      <c r="BI2027" s="15"/>
      <c r="BJ2027" s="232">
        <f t="shared" si="686"/>
        <v>0</v>
      </c>
      <c r="BK2027" s="235">
        <f t="shared" si="695"/>
        <v>0</v>
      </c>
      <c r="BM2027" s="109">
        <f t="shared" si="687"/>
        <v>-2.4930092341118493</v>
      </c>
      <c r="BN2027" s="213"/>
      <c r="BR2027" s="228"/>
      <c r="BS2027" s="311"/>
      <c r="BT2027" s="3"/>
      <c r="BU2027" s="213"/>
      <c r="BV2027" s="213"/>
      <c r="BW2027" s="291"/>
    </row>
    <row r="2028" spans="1:75" x14ac:dyDescent="0.2">
      <c r="A2028" s="210"/>
      <c r="B2028" s="211"/>
      <c r="C2028" s="848" t="str">
        <f ca="1">IF(ISERR(AVERAGE(INDIRECT("B"&amp;(ROW()-INT($B$1/2))):INDIRECT("B"&amp;(ROW()+INT($B$1/2))))),"",AVERAGE(INDIRECT("B"&amp;(ROW()-INT($B$1/2))):INDIRECT("B"&amp;(ROW()+INT($B$1/2)))))</f>
        <v/>
      </c>
      <c r="D2028" s="848">
        <f t="shared" si="681"/>
        <v>0</v>
      </c>
      <c r="E2028" s="275"/>
      <c r="F2028" s="15"/>
      <c r="G2028" s="3"/>
      <c r="H2028" s="3"/>
      <c r="I2028" s="3"/>
      <c r="J2028" s="3"/>
      <c r="K2028" s="3"/>
      <c r="L2028" s="554"/>
      <c r="M2028" s="545"/>
      <c r="N2028" s="546"/>
      <c r="O2028" s="5"/>
      <c r="P2028" s="216"/>
      <c r="Q2028" s="217"/>
      <c r="R2028" s="218"/>
      <c r="S2028" s="219">
        <f t="shared" si="698"/>
        <v>0</v>
      </c>
      <c r="T2028" s="220">
        <f t="shared" si="699"/>
        <v>0</v>
      </c>
      <c r="U2028" s="214">
        <f t="shared" si="696"/>
        <v>0</v>
      </c>
      <c r="W2028" s="221"/>
      <c r="X2028" s="222"/>
      <c r="Y2028" s="222"/>
      <c r="Z2028" s="223"/>
      <c r="AA2028" s="222"/>
      <c r="AB2028" s="224"/>
      <c r="AC2028" s="225"/>
      <c r="AD2028" s="2">
        <f t="shared" si="683"/>
        <v>0</v>
      </c>
      <c r="AE2028" s="2">
        <f t="shared" si="684"/>
        <v>0</v>
      </c>
      <c r="AF2028" s="226"/>
      <c r="AG2028" s="219">
        <f t="shared" si="688"/>
        <v>0</v>
      </c>
      <c r="AH2028" s="234">
        <f t="shared" si="689"/>
        <v>0</v>
      </c>
      <c r="AI2028" s="214">
        <f t="shared" si="697"/>
        <v>0</v>
      </c>
      <c r="AK2028" s="229">
        <f t="shared" si="690"/>
        <v>0</v>
      </c>
      <c r="AL2028" s="226"/>
      <c r="AM2028" s="15"/>
      <c r="AN2028" s="232" t="e">
        <f t="shared" si="691"/>
        <v>#DIV/0!</v>
      </c>
      <c r="AO2028" s="214">
        <f t="shared" si="685"/>
        <v>0</v>
      </c>
      <c r="AQ2028" s="210"/>
      <c r="AR2028" s="231"/>
      <c r="AS2028" s="15"/>
      <c r="AT2028" s="232">
        <f t="shared" si="692"/>
        <v>0</v>
      </c>
      <c r="AU2028" s="235">
        <f t="shared" si="693"/>
        <v>0</v>
      </c>
      <c r="AY2028" s="210"/>
      <c r="AZ2028" s="231"/>
      <c r="BA2028" s="15"/>
      <c r="BB2028" s="232">
        <f t="shared" si="682"/>
        <v>0</v>
      </c>
      <c r="BC2028" s="235">
        <f t="shared" si="694"/>
        <v>0</v>
      </c>
      <c r="BG2028" s="210"/>
      <c r="BH2028" s="231"/>
      <c r="BI2028" s="15"/>
      <c r="BJ2028" s="232">
        <f t="shared" si="686"/>
        <v>0</v>
      </c>
      <c r="BK2028" s="235">
        <f t="shared" si="695"/>
        <v>0</v>
      </c>
      <c r="BM2028" s="109">
        <f t="shared" si="687"/>
        <v>-2.494841571609586</v>
      </c>
      <c r="BN2028" s="213"/>
      <c r="BR2028" s="228"/>
      <c r="BS2028" s="311"/>
      <c r="BT2028" s="3"/>
      <c r="BU2028" s="213"/>
      <c r="BV2028" s="213"/>
      <c r="BW2028" s="291"/>
    </row>
    <row r="2029" spans="1:75" x14ac:dyDescent="0.2">
      <c r="A2029" s="210"/>
      <c r="B2029" s="211"/>
      <c r="C2029" s="848" t="str">
        <f ca="1">IF(ISERR(AVERAGE(INDIRECT("B"&amp;(ROW()-INT($B$1/2))):INDIRECT("B"&amp;(ROW()+INT($B$1/2))))),"",AVERAGE(INDIRECT("B"&amp;(ROW()-INT($B$1/2))):INDIRECT("B"&amp;(ROW()+INT($B$1/2)))))</f>
        <v/>
      </c>
      <c r="D2029" s="848">
        <f t="shared" si="681"/>
        <v>0</v>
      </c>
      <c r="E2029" s="275"/>
      <c r="F2029" s="15"/>
      <c r="G2029" s="3"/>
      <c r="H2029" s="3"/>
      <c r="I2029" s="3"/>
      <c r="J2029" s="3"/>
      <c r="K2029" s="3"/>
      <c r="L2029" s="554"/>
      <c r="M2029" s="545"/>
      <c r="N2029" s="546"/>
      <c r="O2029" s="5"/>
      <c r="P2029" s="216"/>
      <c r="Q2029" s="217"/>
      <c r="R2029" s="218"/>
      <c r="S2029" s="219">
        <f t="shared" si="698"/>
        <v>0</v>
      </c>
      <c r="T2029" s="220">
        <f t="shared" si="699"/>
        <v>0</v>
      </c>
      <c r="U2029" s="214">
        <f t="shared" si="696"/>
        <v>0</v>
      </c>
      <c r="W2029" s="221"/>
      <c r="X2029" s="222"/>
      <c r="Y2029" s="222"/>
      <c r="Z2029" s="223"/>
      <c r="AA2029" s="222"/>
      <c r="AB2029" s="224"/>
      <c r="AC2029" s="225"/>
      <c r="AD2029" s="2">
        <f t="shared" si="683"/>
        <v>0</v>
      </c>
      <c r="AE2029" s="2">
        <f t="shared" si="684"/>
        <v>0</v>
      </c>
      <c r="AF2029" s="226"/>
      <c r="AG2029" s="219">
        <f t="shared" si="688"/>
        <v>0</v>
      </c>
      <c r="AH2029" s="234">
        <f t="shared" si="689"/>
        <v>0</v>
      </c>
      <c r="AI2029" s="214">
        <f t="shared" si="697"/>
        <v>0</v>
      </c>
      <c r="AK2029" s="229">
        <f t="shared" si="690"/>
        <v>0</v>
      </c>
      <c r="AL2029" s="226"/>
      <c r="AM2029" s="15"/>
      <c r="AN2029" s="232" t="e">
        <f t="shared" si="691"/>
        <v>#DIV/0!</v>
      </c>
      <c r="AO2029" s="214">
        <f t="shared" si="685"/>
        <v>0</v>
      </c>
      <c r="AQ2029" s="210"/>
      <c r="AR2029" s="231"/>
      <c r="AS2029" s="15"/>
      <c r="AT2029" s="232">
        <f t="shared" si="692"/>
        <v>0</v>
      </c>
      <c r="AU2029" s="235">
        <f t="shared" si="693"/>
        <v>0</v>
      </c>
      <c r="AY2029" s="210"/>
      <c r="AZ2029" s="231"/>
      <c r="BA2029" s="15"/>
      <c r="BB2029" s="232">
        <f t="shared" si="682"/>
        <v>0</v>
      </c>
      <c r="BC2029" s="235">
        <f t="shared" si="694"/>
        <v>0</v>
      </c>
      <c r="BG2029" s="210"/>
      <c r="BH2029" s="231"/>
      <c r="BI2029" s="15"/>
      <c r="BJ2029" s="232">
        <f t="shared" si="686"/>
        <v>0</v>
      </c>
      <c r="BK2029" s="235">
        <f t="shared" si="695"/>
        <v>0</v>
      </c>
      <c r="BM2029" s="109">
        <f t="shared" si="687"/>
        <v>-2.4966739091073227</v>
      </c>
      <c r="BN2029" s="213"/>
      <c r="BR2029" s="228"/>
      <c r="BS2029" s="311"/>
      <c r="BT2029" s="3"/>
      <c r="BU2029" s="213"/>
      <c r="BV2029" s="213"/>
      <c r="BW2029" s="291"/>
    </row>
    <row r="2030" spans="1:75" x14ac:dyDescent="0.2">
      <c r="A2030" s="210"/>
      <c r="B2030" s="211"/>
      <c r="C2030" s="848" t="str">
        <f ca="1">IF(ISERR(AVERAGE(INDIRECT("B"&amp;(ROW()-INT($B$1/2))):INDIRECT("B"&amp;(ROW()+INT($B$1/2))))),"",AVERAGE(INDIRECT("B"&amp;(ROW()-INT($B$1/2))):INDIRECT("B"&amp;(ROW()+INT($B$1/2)))))</f>
        <v/>
      </c>
      <c r="D2030" s="848">
        <f t="shared" si="681"/>
        <v>0</v>
      </c>
      <c r="E2030" s="275"/>
      <c r="F2030" s="15"/>
      <c r="G2030" s="3"/>
      <c r="H2030" s="3"/>
      <c r="I2030" s="3"/>
      <c r="J2030" s="3"/>
      <c r="K2030" s="3"/>
      <c r="L2030" s="554"/>
      <c r="M2030" s="545"/>
      <c r="N2030" s="546"/>
      <c r="O2030" s="5"/>
      <c r="P2030" s="216"/>
      <c r="Q2030" s="217"/>
      <c r="R2030" s="218"/>
      <c r="S2030" s="219">
        <f t="shared" si="698"/>
        <v>0</v>
      </c>
      <c r="T2030" s="220">
        <f t="shared" si="699"/>
        <v>0</v>
      </c>
      <c r="U2030" s="214">
        <f t="shared" si="696"/>
        <v>0</v>
      </c>
      <c r="W2030" s="221"/>
      <c r="X2030" s="222"/>
      <c r="Y2030" s="222"/>
      <c r="Z2030" s="223"/>
      <c r="AA2030" s="222"/>
      <c r="AB2030" s="224"/>
      <c r="AC2030" s="225"/>
      <c r="AD2030" s="2">
        <f t="shared" si="683"/>
        <v>0</v>
      </c>
      <c r="AE2030" s="2">
        <f t="shared" si="684"/>
        <v>0</v>
      </c>
      <c r="AF2030" s="226"/>
      <c r="AG2030" s="219">
        <f t="shared" si="688"/>
        <v>0</v>
      </c>
      <c r="AH2030" s="234">
        <f t="shared" si="689"/>
        <v>0</v>
      </c>
      <c r="AI2030" s="214">
        <f t="shared" si="697"/>
        <v>0</v>
      </c>
      <c r="AK2030" s="229">
        <f t="shared" si="690"/>
        <v>0</v>
      </c>
      <c r="AL2030" s="226"/>
      <c r="AM2030" s="15"/>
      <c r="AN2030" s="232" t="e">
        <f t="shared" si="691"/>
        <v>#DIV/0!</v>
      </c>
      <c r="AO2030" s="214">
        <f t="shared" si="685"/>
        <v>0</v>
      </c>
      <c r="AQ2030" s="210"/>
      <c r="AR2030" s="231"/>
      <c r="AS2030" s="15"/>
      <c r="AT2030" s="232">
        <f t="shared" si="692"/>
        <v>0</v>
      </c>
      <c r="AU2030" s="235">
        <f t="shared" si="693"/>
        <v>0</v>
      </c>
      <c r="AY2030" s="210"/>
      <c r="AZ2030" s="231"/>
      <c r="BA2030" s="15"/>
      <c r="BB2030" s="232">
        <f t="shared" si="682"/>
        <v>0</v>
      </c>
      <c r="BC2030" s="235">
        <f t="shared" si="694"/>
        <v>0</v>
      </c>
      <c r="BG2030" s="210"/>
      <c r="BH2030" s="231"/>
      <c r="BI2030" s="15"/>
      <c r="BJ2030" s="232">
        <f t="shared" si="686"/>
        <v>0</v>
      </c>
      <c r="BK2030" s="235">
        <f t="shared" si="695"/>
        <v>0</v>
      </c>
      <c r="BM2030" s="109">
        <f t="shared" si="687"/>
        <v>-2.4985062466050594</v>
      </c>
      <c r="BN2030" s="213"/>
      <c r="BR2030" s="228"/>
      <c r="BS2030" s="311"/>
      <c r="BT2030" s="3"/>
      <c r="BU2030" s="213"/>
      <c r="BV2030" s="213"/>
      <c r="BW2030" s="291"/>
    </row>
    <row r="2031" spans="1:75" x14ac:dyDescent="0.2">
      <c r="A2031" s="210"/>
      <c r="B2031" s="211"/>
      <c r="C2031" s="848" t="str">
        <f ca="1">IF(ISERR(AVERAGE(INDIRECT("B"&amp;(ROW()-INT($B$1/2))):INDIRECT("B"&amp;(ROW()+INT($B$1/2))))),"",AVERAGE(INDIRECT("B"&amp;(ROW()-INT($B$1/2))):INDIRECT("B"&amp;(ROW()+INT($B$1/2)))))</f>
        <v/>
      </c>
      <c r="D2031" s="848">
        <f t="shared" si="681"/>
        <v>0</v>
      </c>
      <c r="E2031" s="275"/>
      <c r="F2031" s="15"/>
      <c r="G2031" s="3"/>
      <c r="H2031" s="3"/>
      <c r="I2031" s="3"/>
      <c r="J2031" s="3"/>
      <c r="K2031" s="3"/>
      <c r="L2031" s="554"/>
      <c r="M2031" s="545"/>
      <c r="N2031" s="546"/>
      <c r="O2031" s="5"/>
      <c r="P2031" s="216"/>
      <c r="Q2031" s="217"/>
      <c r="R2031" s="218"/>
      <c r="S2031" s="219">
        <f t="shared" si="698"/>
        <v>0</v>
      </c>
      <c r="T2031" s="220">
        <f t="shared" si="699"/>
        <v>0</v>
      </c>
      <c r="U2031" s="214">
        <f t="shared" si="696"/>
        <v>0</v>
      </c>
      <c r="W2031" s="221"/>
      <c r="X2031" s="222"/>
      <c r="Y2031" s="222"/>
      <c r="Z2031" s="223"/>
      <c r="AA2031" s="222"/>
      <c r="AB2031" s="224"/>
      <c r="AC2031" s="225"/>
      <c r="AD2031" s="2">
        <f t="shared" si="683"/>
        <v>0</v>
      </c>
      <c r="AE2031" s="2">
        <f t="shared" si="684"/>
        <v>0</v>
      </c>
      <c r="AF2031" s="226"/>
      <c r="AG2031" s="219">
        <f t="shared" si="688"/>
        <v>0</v>
      </c>
      <c r="AH2031" s="234">
        <f t="shared" si="689"/>
        <v>0</v>
      </c>
      <c r="AI2031" s="214">
        <f t="shared" si="697"/>
        <v>0</v>
      </c>
      <c r="AK2031" s="229">
        <f t="shared" si="690"/>
        <v>0</v>
      </c>
      <c r="AL2031" s="226"/>
      <c r="AM2031" s="15"/>
      <c r="AN2031" s="232" t="e">
        <f t="shared" si="691"/>
        <v>#DIV/0!</v>
      </c>
      <c r="AO2031" s="214">
        <f t="shared" si="685"/>
        <v>0</v>
      </c>
      <c r="AQ2031" s="210"/>
      <c r="AR2031" s="231"/>
      <c r="AS2031" s="15"/>
      <c r="AT2031" s="232">
        <f t="shared" si="692"/>
        <v>0</v>
      </c>
      <c r="AU2031" s="235">
        <f t="shared" si="693"/>
        <v>0</v>
      </c>
      <c r="AY2031" s="210"/>
      <c r="AZ2031" s="231"/>
      <c r="BA2031" s="15"/>
      <c r="BB2031" s="232">
        <f t="shared" si="682"/>
        <v>0</v>
      </c>
      <c r="BC2031" s="235">
        <f t="shared" si="694"/>
        <v>0</v>
      </c>
      <c r="BG2031" s="210"/>
      <c r="BH2031" s="231"/>
      <c r="BI2031" s="15"/>
      <c r="BJ2031" s="232">
        <f t="shared" si="686"/>
        <v>0</v>
      </c>
      <c r="BK2031" s="235">
        <f t="shared" si="695"/>
        <v>0</v>
      </c>
      <c r="BM2031" s="109">
        <f t="shared" si="687"/>
        <v>-2.5003385841027961</v>
      </c>
      <c r="BN2031" s="213"/>
      <c r="BR2031" s="228"/>
      <c r="BS2031" s="311"/>
      <c r="BT2031" s="3"/>
      <c r="BU2031" s="213"/>
      <c r="BV2031" s="213"/>
      <c r="BW2031" s="291"/>
    </row>
    <row r="2032" spans="1:75" x14ac:dyDescent="0.2">
      <c r="A2032" s="210"/>
      <c r="B2032" s="211"/>
      <c r="C2032" s="848" t="str">
        <f ca="1">IF(ISERR(AVERAGE(INDIRECT("B"&amp;(ROW()-INT($B$1/2))):INDIRECT("B"&amp;(ROW()+INT($B$1/2))))),"",AVERAGE(INDIRECT("B"&amp;(ROW()-INT($B$1/2))):INDIRECT("B"&amp;(ROW()+INT($B$1/2)))))</f>
        <v/>
      </c>
      <c r="D2032" s="848">
        <f t="shared" si="681"/>
        <v>0</v>
      </c>
      <c r="E2032" s="275"/>
      <c r="F2032" s="15"/>
      <c r="G2032" s="3"/>
      <c r="H2032" s="3"/>
      <c r="I2032" s="3"/>
      <c r="J2032" s="3"/>
      <c r="K2032" s="3"/>
      <c r="L2032" s="554"/>
      <c r="M2032" s="545"/>
      <c r="N2032" s="546"/>
      <c r="O2032" s="5"/>
      <c r="P2032" s="216"/>
      <c r="Q2032" s="217"/>
      <c r="R2032" s="218"/>
      <c r="S2032" s="219">
        <f t="shared" si="698"/>
        <v>0</v>
      </c>
      <c r="T2032" s="220">
        <f t="shared" si="699"/>
        <v>0</v>
      </c>
      <c r="U2032" s="214">
        <f t="shared" si="696"/>
        <v>0</v>
      </c>
      <c r="W2032" s="221"/>
      <c r="X2032" s="222"/>
      <c r="Y2032" s="222"/>
      <c r="Z2032" s="223"/>
      <c r="AA2032" s="222"/>
      <c r="AB2032" s="224"/>
      <c r="AC2032" s="225"/>
      <c r="AD2032" s="2">
        <f t="shared" si="683"/>
        <v>0</v>
      </c>
      <c r="AE2032" s="2">
        <f t="shared" si="684"/>
        <v>0</v>
      </c>
      <c r="AF2032" s="226"/>
      <c r="AG2032" s="219">
        <f t="shared" si="688"/>
        <v>0</v>
      </c>
      <c r="AH2032" s="234">
        <f t="shared" si="689"/>
        <v>0</v>
      </c>
      <c r="AI2032" s="214">
        <f t="shared" si="697"/>
        <v>0</v>
      </c>
      <c r="AK2032" s="229">
        <f t="shared" si="690"/>
        <v>0</v>
      </c>
      <c r="AL2032" s="226"/>
      <c r="AM2032" s="15"/>
      <c r="AN2032" s="232" t="e">
        <f t="shared" si="691"/>
        <v>#DIV/0!</v>
      </c>
      <c r="AO2032" s="214">
        <f t="shared" si="685"/>
        <v>0</v>
      </c>
      <c r="AQ2032" s="210"/>
      <c r="AR2032" s="231"/>
      <c r="AS2032" s="15"/>
      <c r="AT2032" s="232">
        <f t="shared" si="692"/>
        <v>0</v>
      </c>
      <c r="AU2032" s="235">
        <f t="shared" si="693"/>
        <v>0</v>
      </c>
      <c r="AY2032" s="210"/>
      <c r="AZ2032" s="231"/>
      <c r="BA2032" s="15"/>
      <c r="BB2032" s="232">
        <f t="shared" si="682"/>
        <v>0</v>
      </c>
      <c r="BC2032" s="235">
        <f t="shared" si="694"/>
        <v>0</v>
      </c>
      <c r="BG2032" s="210"/>
      <c r="BH2032" s="231"/>
      <c r="BI2032" s="15"/>
      <c r="BJ2032" s="232">
        <f t="shared" si="686"/>
        <v>0</v>
      </c>
      <c r="BK2032" s="235">
        <f t="shared" si="695"/>
        <v>0</v>
      </c>
      <c r="BM2032" s="109">
        <f t="shared" si="687"/>
        <v>-2.5021709216005328</v>
      </c>
      <c r="BN2032" s="213"/>
      <c r="BR2032" s="228"/>
      <c r="BS2032" s="311"/>
      <c r="BT2032" s="3"/>
      <c r="BU2032" s="213"/>
      <c r="BV2032" s="213"/>
      <c r="BW2032" s="291"/>
    </row>
    <row r="2033" spans="1:75" x14ac:dyDescent="0.2">
      <c r="A2033" s="210"/>
      <c r="B2033" s="211"/>
      <c r="C2033" s="848" t="str">
        <f ca="1">IF(ISERR(AVERAGE(INDIRECT("B"&amp;(ROW()-INT($B$1/2))):INDIRECT("B"&amp;(ROW()+INT($B$1/2))))),"",AVERAGE(INDIRECT("B"&amp;(ROW()-INT($B$1/2))):INDIRECT("B"&amp;(ROW()+INT($B$1/2)))))</f>
        <v/>
      </c>
      <c r="D2033" s="848">
        <f t="shared" si="681"/>
        <v>0</v>
      </c>
      <c r="E2033" s="275"/>
      <c r="F2033" s="15"/>
      <c r="G2033" s="3"/>
      <c r="H2033" s="3"/>
      <c r="I2033" s="3"/>
      <c r="J2033" s="3"/>
      <c r="K2033" s="3"/>
      <c r="L2033" s="554"/>
      <c r="M2033" s="545"/>
      <c r="N2033" s="546"/>
      <c r="O2033" s="5"/>
      <c r="P2033" s="216"/>
      <c r="Q2033" s="217"/>
      <c r="R2033" s="218"/>
      <c r="S2033" s="219">
        <f t="shared" si="698"/>
        <v>0</v>
      </c>
      <c r="T2033" s="220">
        <f t="shared" si="699"/>
        <v>0</v>
      </c>
      <c r="U2033" s="214">
        <f t="shared" si="696"/>
        <v>0</v>
      </c>
      <c r="W2033" s="221"/>
      <c r="X2033" s="222"/>
      <c r="Y2033" s="222"/>
      <c r="Z2033" s="223"/>
      <c r="AA2033" s="222"/>
      <c r="AB2033" s="224"/>
      <c r="AC2033" s="225"/>
      <c r="AD2033" s="2">
        <f t="shared" si="683"/>
        <v>0</v>
      </c>
      <c r="AE2033" s="2">
        <f t="shared" si="684"/>
        <v>0</v>
      </c>
      <c r="AF2033" s="226"/>
      <c r="AG2033" s="219">
        <f t="shared" si="688"/>
        <v>0</v>
      </c>
      <c r="AH2033" s="234">
        <f t="shared" si="689"/>
        <v>0</v>
      </c>
      <c r="AI2033" s="214">
        <f t="shared" si="697"/>
        <v>0</v>
      </c>
      <c r="AK2033" s="229">
        <f t="shared" si="690"/>
        <v>0</v>
      </c>
      <c r="AL2033" s="226"/>
      <c r="AM2033" s="15"/>
      <c r="AN2033" s="232" t="e">
        <f t="shared" si="691"/>
        <v>#DIV/0!</v>
      </c>
      <c r="AO2033" s="214">
        <f t="shared" si="685"/>
        <v>0</v>
      </c>
      <c r="AQ2033" s="210"/>
      <c r="AR2033" s="231"/>
      <c r="AS2033" s="15"/>
      <c r="AT2033" s="232">
        <f t="shared" si="692"/>
        <v>0</v>
      </c>
      <c r="AU2033" s="235">
        <f t="shared" si="693"/>
        <v>0</v>
      </c>
      <c r="AY2033" s="210"/>
      <c r="AZ2033" s="231"/>
      <c r="BA2033" s="15"/>
      <c r="BB2033" s="232">
        <f t="shared" si="682"/>
        <v>0</v>
      </c>
      <c r="BC2033" s="235">
        <f t="shared" si="694"/>
        <v>0</v>
      </c>
      <c r="BG2033" s="210"/>
      <c r="BH2033" s="231"/>
      <c r="BI2033" s="15"/>
      <c r="BJ2033" s="232">
        <f t="shared" si="686"/>
        <v>0</v>
      </c>
      <c r="BK2033" s="235">
        <f t="shared" si="695"/>
        <v>0</v>
      </c>
      <c r="BM2033" s="109">
        <f t="shared" si="687"/>
        <v>-2.5040032590982695</v>
      </c>
      <c r="BN2033" s="213"/>
      <c r="BR2033" s="228"/>
      <c r="BS2033" s="311"/>
      <c r="BT2033" s="3"/>
      <c r="BU2033" s="213"/>
      <c r="BV2033" s="213"/>
      <c r="BW2033" s="291"/>
    </row>
    <row r="2034" spans="1:75" x14ac:dyDescent="0.2">
      <c r="A2034" s="210"/>
      <c r="B2034" s="211"/>
      <c r="C2034" s="848" t="str">
        <f ca="1">IF(ISERR(AVERAGE(INDIRECT("B"&amp;(ROW()-INT($B$1/2))):INDIRECT("B"&amp;(ROW()+INT($B$1/2))))),"",AVERAGE(INDIRECT("B"&amp;(ROW()-INT($B$1/2))):INDIRECT("B"&amp;(ROW()+INT($B$1/2)))))</f>
        <v/>
      </c>
      <c r="D2034" s="848">
        <f t="shared" si="681"/>
        <v>0</v>
      </c>
      <c r="E2034" s="275"/>
      <c r="F2034" s="15"/>
      <c r="G2034" s="3"/>
      <c r="H2034" s="3"/>
      <c r="I2034" s="3"/>
      <c r="J2034" s="3"/>
      <c r="K2034" s="3"/>
      <c r="L2034" s="554"/>
      <c r="M2034" s="545"/>
      <c r="N2034" s="546"/>
      <c r="O2034" s="5"/>
      <c r="P2034" s="216"/>
      <c r="Q2034" s="217"/>
      <c r="R2034" s="218"/>
      <c r="S2034" s="219">
        <f t="shared" si="698"/>
        <v>0</v>
      </c>
      <c r="T2034" s="220">
        <f t="shared" si="699"/>
        <v>0</v>
      </c>
      <c r="U2034" s="214">
        <f t="shared" si="696"/>
        <v>0</v>
      </c>
      <c r="W2034" s="221"/>
      <c r="X2034" s="222"/>
      <c r="Y2034" s="222"/>
      <c r="Z2034" s="223"/>
      <c r="AA2034" s="222"/>
      <c r="AB2034" s="224"/>
      <c r="AC2034" s="225"/>
      <c r="AD2034" s="2">
        <f t="shared" si="683"/>
        <v>0</v>
      </c>
      <c r="AE2034" s="2">
        <f t="shared" si="684"/>
        <v>0</v>
      </c>
      <c r="AF2034" s="226"/>
      <c r="AG2034" s="219">
        <f t="shared" si="688"/>
        <v>0</v>
      </c>
      <c r="AH2034" s="234">
        <f t="shared" si="689"/>
        <v>0</v>
      </c>
      <c r="AI2034" s="214">
        <f t="shared" si="697"/>
        <v>0</v>
      </c>
      <c r="AK2034" s="229">
        <f t="shared" si="690"/>
        <v>0</v>
      </c>
      <c r="AL2034" s="226"/>
      <c r="AM2034" s="15"/>
      <c r="AN2034" s="232" t="e">
        <f t="shared" si="691"/>
        <v>#DIV/0!</v>
      </c>
      <c r="AO2034" s="214">
        <f t="shared" si="685"/>
        <v>0</v>
      </c>
      <c r="AQ2034" s="210"/>
      <c r="AR2034" s="231"/>
      <c r="AS2034" s="15"/>
      <c r="AT2034" s="232">
        <f t="shared" si="692"/>
        <v>0</v>
      </c>
      <c r="AU2034" s="235">
        <f t="shared" si="693"/>
        <v>0</v>
      </c>
      <c r="AY2034" s="210"/>
      <c r="AZ2034" s="231"/>
      <c r="BA2034" s="15"/>
      <c r="BB2034" s="232">
        <f t="shared" si="682"/>
        <v>0</v>
      </c>
      <c r="BC2034" s="235">
        <f t="shared" si="694"/>
        <v>0</v>
      </c>
      <c r="BG2034" s="210"/>
      <c r="BH2034" s="231"/>
      <c r="BI2034" s="15"/>
      <c r="BJ2034" s="232">
        <f t="shared" si="686"/>
        <v>0</v>
      </c>
      <c r="BK2034" s="235">
        <f t="shared" si="695"/>
        <v>0</v>
      </c>
      <c r="BM2034" s="109">
        <f t="shared" si="687"/>
        <v>-2.5058355965960062</v>
      </c>
      <c r="BN2034" s="213"/>
      <c r="BR2034" s="228"/>
      <c r="BS2034" s="311"/>
      <c r="BT2034" s="3"/>
      <c r="BU2034" s="213"/>
      <c r="BV2034" s="213"/>
      <c r="BW2034" s="291"/>
    </row>
    <row r="2035" spans="1:75" x14ac:dyDescent="0.2">
      <c r="A2035" s="210"/>
      <c r="B2035" s="211"/>
      <c r="C2035" s="848" t="str">
        <f ca="1">IF(ISERR(AVERAGE(INDIRECT("B"&amp;(ROW()-INT($B$1/2))):INDIRECT("B"&amp;(ROW()+INT($B$1/2))))),"",AVERAGE(INDIRECT("B"&amp;(ROW()-INT($B$1/2))):INDIRECT("B"&amp;(ROW()+INT($B$1/2)))))</f>
        <v/>
      </c>
      <c r="D2035" s="848">
        <f t="shared" si="681"/>
        <v>0</v>
      </c>
      <c r="E2035" s="275"/>
      <c r="F2035" s="15"/>
      <c r="G2035" s="3"/>
      <c r="H2035" s="3"/>
      <c r="I2035" s="3"/>
      <c r="J2035" s="3"/>
      <c r="K2035" s="3"/>
      <c r="L2035" s="554"/>
      <c r="M2035" s="545"/>
      <c r="N2035" s="546"/>
      <c r="O2035" s="5"/>
      <c r="P2035" s="216"/>
      <c r="Q2035" s="217"/>
      <c r="R2035" s="218"/>
      <c r="S2035" s="219">
        <f t="shared" si="698"/>
        <v>0</v>
      </c>
      <c r="T2035" s="220">
        <f t="shared" si="699"/>
        <v>0</v>
      </c>
      <c r="U2035" s="214">
        <f t="shared" si="696"/>
        <v>0</v>
      </c>
      <c r="W2035" s="221"/>
      <c r="X2035" s="222"/>
      <c r="Y2035" s="222"/>
      <c r="Z2035" s="223"/>
      <c r="AA2035" s="222"/>
      <c r="AB2035" s="224"/>
      <c r="AC2035" s="225"/>
      <c r="AD2035" s="2">
        <f t="shared" si="683"/>
        <v>0</v>
      </c>
      <c r="AE2035" s="2">
        <f t="shared" si="684"/>
        <v>0</v>
      </c>
      <c r="AF2035" s="226"/>
      <c r="AG2035" s="219">
        <f t="shared" si="688"/>
        <v>0</v>
      </c>
      <c r="AH2035" s="234">
        <f t="shared" si="689"/>
        <v>0</v>
      </c>
      <c r="AI2035" s="214">
        <f t="shared" si="697"/>
        <v>0</v>
      </c>
      <c r="AK2035" s="229">
        <f t="shared" si="690"/>
        <v>0</v>
      </c>
      <c r="AL2035" s="226"/>
      <c r="AM2035" s="15"/>
      <c r="AN2035" s="232" t="e">
        <f t="shared" si="691"/>
        <v>#DIV/0!</v>
      </c>
      <c r="AO2035" s="214">
        <f t="shared" si="685"/>
        <v>0</v>
      </c>
      <c r="AQ2035" s="210"/>
      <c r="AR2035" s="231"/>
      <c r="AS2035" s="15"/>
      <c r="AT2035" s="232">
        <f t="shared" si="692"/>
        <v>0</v>
      </c>
      <c r="AU2035" s="235">
        <f t="shared" si="693"/>
        <v>0</v>
      </c>
      <c r="AY2035" s="210"/>
      <c r="AZ2035" s="231"/>
      <c r="BA2035" s="15"/>
      <c r="BB2035" s="232">
        <f t="shared" si="682"/>
        <v>0</v>
      </c>
      <c r="BC2035" s="235">
        <f t="shared" si="694"/>
        <v>0</v>
      </c>
      <c r="BG2035" s="210"/>
      <c r="BH2035" s="231"/>
      <c r="BI2035" s="15"/>
      <c r="BJ2035" s="232">
        <f t="shared" si="686"/>
        <v>0</v>
      </c>
      <c r="BK2035" s="235">
        <f t="shared" si="695"/>
        <v>0</v>
      </c>
      <c r="BM2035" s="109">
        <f t="shared" si="687"/>
        <v>-2.5076679340937429</v>
      </c>
      <c r="BN2035" s="213"/>
      <c r="BR2035" s="228"/>
      <c r="BS2035" s="311"/>
      <c r="BT2035" s="3"/>
      <c r="BU2035" s="213"/>
      <c r="BV2035" s="213"/>
      <c r="BW2035" s="291"/>
    </row>
    <row r="2036" spans="1:75" x14ac:dyDescent="0.2">
      <c r="A2036" s="210"/>
      <c r="B2036" s="211"/>
      <c r="C2036" s="848" t="str">
        <f ca="1">IF(ISERR(AVERAGE(INDIRECT("B"&amp;(ROW()-INT($B$1/2))):INDIRECT("B"&amp;(ROW()+INT($B$1/2))))),"",AVERAGE(INDIRECT("B"&amp;(ROW()-INT($B$1/2))):INDIRECT("B"&amp;(ROW()+INT($B$1/2)))))</f>
        <v/>
      </c>
      <c r="D2036" s="848">
        <f t="shared" si="681"/>
        <v>0</v>
      </c>
      <c r="E2036" s="275"/>
      <c r="F2036" s="15"/>
      <c r="G2036" s="3"/>
      <c r="H2036" s="3"/>
      <c r="I2036" s="3"/>
      <c r="J2036" s="3"/>
      <c r="K2036" s="3"/>
      <c r="L2036" s="554"/>
      <c r="M2036" s="545"/>
      <c r="N2036" s="546"/>
      <c r="O2036" s="5"/>
      <c r="P2036" s="216"/>
      <c r="Q2036" s="217"/>
      <c r="R2036" s="218"/>
      <c r="S2036" s="219">
        <f t="shared" si="698"/>
        <v>0</v>
      </c>
      <c r="T2036" s="220">
        <f t="shared" si="699"/>
        <v>0</v>
      </c>
      <c r="U2036" s="214">
        <f t="shared" si="696"/>
        <v>0</v>
      </c>
      <c r="W2036" s="221"/>
      <c r="X2036" s="222"/>
      <c r="Y2036" s="222"/>
      <c r="Z2036" s="223"/>
      <c r="AA2036" s="222"/>
      <c r="AB2036" s="224"/>
      <c r="AC2036" s="225"/>
      <c r="AD2036" s="2">
        <f t="shared" si="683"/>
        <v>0</v>
      </c>
      <c r="AE2036" s="2">
        <f t="shared" si="684"/>
        <v>0</v>
      </c>
      <c r="AF2036" s="226"/>
      <c r="AG2036" s="219">
        <f t="shared" si="688"/>
        <v>0</v>
      </c>
      <c r="AH2036" s="234">
        <f t="shared" si="689"/>
        <v>0</v>
      </c>
      <c r="AI2036" s="214">
        <f t="shared" si="697"/>
        <v>0</v>
      </c>
      <c r="AK2036" s="229">
        <f t="shared" si="690"/>
        <v>0</v>
      </c>
      <c r="AL2036" s="226"/>
      <c r="AM2036" s="15"/>
      <c r="AN2036" s="232" t="e">
        <f t="shared" si="691"/>
        <v>#DIV/0!</v>
      </c>
      <c r="AO2036" s="214">
        <f t="shared" si="685"/>
        <v>0</v>
      </c>
      <c r="AQ2036" s="210"/>
      <c r="AR2036" s="231"/>
      <c r="AS2036" s="15"/>
      <c r="AT2036" s="232">
        <f t="shared" si="692"/>
        <v>0</v>
      </c>
      <c r="AU2036" s="235">
        <f t="shared" si="693"/>
        <v>0</v>
      </c>
      <c r="AY2036" s="210"/>
      <c r="AZ2036" s="231"/>
      <c r="BA2036" s="15"/>
      <c r="BB2036" s="232">
        <f t="shared" si="682"/>
        <v>0</v>
      </c>
      <c r="BC2036" s="235">
        <f t="shared" si="694"/>
        <v>0</v>
      </c>
      <c r="BG2036" s="210"/>
      <c r="BH2036" s="231"/>
      <c r="BI2036" s="15"/>
      <c r="BJ2036" s="232">
        <f t="shared" si="686"/>
        <v>0</v>
      </c>
      <c r="BK2036" s="235">
        <f t="shared" si="695"/>
        <v>0</v>
      </c>
      <c r="BM2036" s="109">
        <f t="shared" si="687"/>
        <v>-2.5095002715914796</v>
      </c>
      <c r="BN2036" s="213"/>
      <c r="BR2036" s="228"/>
      <c r="BS2036" s="311"/>
      <c r="BT2036" s="3"/>
      <c r="BU2036" s="213"/>
      <c r="BV2036" s="213"/>
      <c r="BW2036" s="291"/>
    </row>
    <row r="2037" spans="1:75" x14ac:dyDescent="0.2">
      <c r="A2037" s="210"/>
      <c r="B2037" s="211"/>
      <c r="C2037" s="848" t="str">
        <f ca="1">IF(ISERR(AVERAGE(INDIRECT("B"&amp;(ROW()-INT($B$1/2))):INDIRECT("B"&amp;(ROW()+INT($B$1/2))))),"",AVERAGE(INDIRECT("B"&amp;(ROW()-INT($B$1/2))):INDIRECT("B"&amp;(ROW()+INT($B$1/2)))))</f>
        <v/>
      </c>
      <c r="D2037" s="848">
        <f t="shared" si="681"/>
        <v>0</v>
      </c>
      <c r="E2037" s="275"/>
      <c r="F2037" s="15"/>
      <c r="G2037" s="3"/>
      <c r="H2037" s="3"/>
      <c r="I2037" s="3"/>
      <c r="J2037" s="3"/>
      <c r="K2037" s="3"/>
      <c r="L2037" s="554"/>
      <c r="M2037" s="545"/>
      <c r="N2037" s="546"/>
      <c r="O2037" s="5"/>
      <c r="P2037" s="216"/>
      <c r="Q2037" s="217"/>
      <c r="R2037" s="218"/>
      <c r="S2037" s="219">
        <f t="shared" si="698"/>
        <v>0</v>
      </c>
      <c r="T2037" s="220">
        <f t="shared" si="699"/>
        <v>0</v>
      </c>
      <c r="U2037" s="214">
        <f t="shared" si="696"/>
        <v>0</v>
      </c>
      <c r="W2037" s="221"/>
      <c r="X2037" s="222"/>
      <c r="Y2037" s="222"/>
      <c r="Z2037" s="223"/>
      <c r="AA2037" s="222"/>
      <c r="AB2037" s="224"/>
      <c r="AC2037" s="225"/>
      <c r="AD2037" s="2">
        <f t="shared" si="683"/>
        <v>0</v>
      </c>
      <c r="AE2037" s="2">
        <f t="shared" si="684"/>
        <v>0</v>
      </c>
      <c r="AF2037" s="226"/>
      <c r="AG2037" s="219">
        <f t="shared" si="688"/>
        <v>0</v>
      </c>
      <c r="AH2037" s="234">
        <f t="shared" si="689"/>
        <v>0</v>
      </c>
      <c r="AI2037" s="214">
        <f t="shared" si="697"/>
        <v>0</v>
      </c>
      <c r="AK2037" s="229">
        <f t="shared" si="690"/>
        <v>0</v>
      </c>
      <c r="AL2037" s="226"/>
      <c r="AM2037" s="15"/>
      <c r="AN2037" s="232" t="e">
        <f t="shared" si="691"/>
        <v>#DIV/0!</v>
      </c>
      <c r="AO2037" s="214">
        <f t="shared" si="685"/>
        <v>0</v>
      </c>
      <c r="AQ2037" s="210"/>
      <c r="AR2037" s="231"/>
      <c r="AS2037" s="15"/>
      <c r="AT2037" s="232">
        <f t="shared" si="692"/>
        <v>0</v>
      </c>
      <c r="AU2037" s="235">
        <f t="shared" si="693"/>
        <v>0</v>
      </c>
      <c r="AY2037" s="210"/>
      <c r="AZ2037" s="231"/>
      <c r="BA2037" s="15"/>
      <c r="BB2037" s="232">
        <f t="shared" si="682"/>
        <v>0</v>
      </c>
      <c r="BC2037" s="235">
        <f t="shared" si="694"/>
        <v>0</v>
      </c>
      <c r="BG2037" s="210"/>
      <c r="BH2037" s="231"/>
      <c r="BI2037" s="15"/>
      <c r="BJ2037" s="232">
        <f t="shared" si="686"/>
        <v>0</v>
      </c>
      <c r="BK2037" s="235">
        <f t="shared" si="695"/>
        <v>0</v>
      </c>
      <c r="BM2037" s="109">
        <f t="shared" si="687"/>
        <v>-2.5113326090892163</v>
      </c>
      <c r="BN2037" s="213"/>
      <c r="BR2037" s="228"/>
      <c r="BS2037" s="311"/>
      <c r="BT2037" s="3"/>
      <c r="BU2037" s="213"/>
      <c r="BV2037" s="213"/>
      <c r="BW2037" s="291"/>
    </row>
    <row r="2038" spans="1:75" x14ac:dyDescent="0.2">
      <c r="A2038" s="210"/>
      <c r="B2038" s="211"/>
      <c r="C2038" s="848" t="str">
        <f ca="1">IF(ISERR(AVERAGE(INDIRECT("B"&amp;(ROW()-INT($B$1/2))):INDIRECT("B"&amp;(ROW()+INT($B$1/2))))),"",AVERAGE(INDIRECT("B"&amp;(ROW()-INT($B$1/2))):INDIRECT("B"&amp;(ROW()+INT($B$1/2)))))</f>
        <v/>
      </c>
      <c r="D2038" s="848">
        <f t="shared" si="681"/>
        <v>0</v>
      </c>
      <c r="E2038" s="275"/>
      <c r="F2038" s="15"/>
      <c r="G2038" s="3"/>
      <c r="H2038" s="3"/>
      <c r="I2038" s="3"/>
      <c r="J2038" s="3"/>
      <c r="K2038" s="3"/>
      <c r="L2038" s="554"/>
      <c r="M2038" s="545"/>
      <c r="N2038" s="546"/>
      <c r="O2038" s="5"/>
      <c r="P2038" s="216"/>
      <c r="Q2038" s="217"/>
      <c r="R2038" s="218"/>
      <c r="S2038" s="219">
        <f t="shared" si="698"/>
        <v>0</v>
      </c>
      <c r="T2038" s="220">
        <f t="shared" si="699"/>
        <v>0</v>
      </c>
      <c r="U2038" s="214">
        <f t="shared" si="696"/>
        <v>0</v>
      </c>
      <c r="W2038" s="221"/>
      <c r="X2038" s="222"/>
      <c r="Y2038" s="222"/>
      <c r="Z2038" s="223"/>
      <c r="AA2038" s="222"/>
      <c r="AB2038" s="224"/>
      <c r="AC2038" s="225"/>
      <c r="AD2038" s="2">
        <f t="shared" si="683"/>
        <v>0</v>
      </c>
      <c r="AE2038" s="2">
        <f t="shared" si="684"/>
        <v>0</v>
      </c>
      <c r="AF2038" s="226"/>
      <c r="AG2038" s="219">
        <f t="shared" si="688"/>
        <v>0</v>
      </c>
      <c r="AH2038" s="234">
        <f t="shared" si="689"/>
        <v>0</v>
      </c>
      <c r="AI2038" s="214">
        <f t="shared" si="697"/>
        <v>0</v>
      </c>
      <c r="AK2038" s="229">
        <f t="shared" si="690"/>
        <v>0</v>
      </c>
      <c r="AL2038" s="226"/>
      <c r="AM2038" s="15"/>
      <c r="AN2038" s="232" t="e">
        <f t="shared" si="691"/>
        <v>#DIV/0!</v>
      </c>
      <c r="AO2038" s="214">
        <f t="shared" si="685"/>
        <v>0</v>
      </c>
      <c r="AQ2038" s="210"/>
      <c r="AR2038" s="231"/>
      <c r="AS2038" s="15"/>
      <c r="AT2038" s="232">
        <f t="shared" si="692"/>
        <v>0</v>
      </c>
      <c r="AU2038" s="235">
        <f t="shared" si="693"/>
        <v>0</v>
      </c>
      <c r="AY2038" s="210"/>
      <c r="AZ2038" s="231"/>
      <c r="BA2038" s="15"/>
      <c r="BB2038" s="232">
        <f t="shared" si="682"/>
        <v>0</v>
      </c>
      <c r="BC2038" s="235">
        <f t="shared" si="694"/>
        <v>0</v>
      </c>
      <c r="BG2038" s="210"/>
      <c r="BH2038" s="231"/>
      <c r="BI2038" s="15"/>
      <c r="BJ2038" s="232">
        <f t="shared" si="686"/>
        <v>0</v>
      </c>
      <c r="BK2038" s="235">
        <f t="shared" si="695"/>
        <v>0</v>
      </c>
      <c r="BM2038" s="109">
        <f t="shared" si="687"/>
        <v>-2.513164946586953</v>
      </c>
      <c r="BN2038" s="213"/>
      <c r="BR2038" s="228"/>
      <c r="BS2038" s="311"/>
      <c r="BT2038" s="3"/>
      <c r="BU2038" s="213"/>
      <c r="BV2038" s="213"/>
      <c r="BW2038" s="291"/>
    </row>
    <row r="2039" spans="1:75" x14ac:dyDescent="0.2">
      <c r="A2039" s="210"/>
      <c r="B2039" s="211"/>
      <c r="C2039" s="848" t="str">
        <f ca="1">IF(ISERR(AVERAGE(INDIRECT("B"&amp;(ROW()-INT($B$1/2))):INDIRECT("B"&amp;(ROW()+INT($B$1/2))))),"",AVERAGE(INDIRECT("B"&amp;(ROW()-INT($B$1/2))):INDIRECT("B"&amp;(ROW()+INT($B$1/2)))))</f>
        <v/>
      </c>
      <c r="D2039" s="848">
        <f t="shared" si="681"/>
        <v>0</v>
      </c>
      <c r="E2039" s="275"/>
      <c r="F2039" s="15"/>
      <c r="G2039" s="3"/>
      <c r="H2039" s="3"/>
      <c r="I2039" s="3"/>
      <c r="J2039" s="3"/>
      <c r="K2039" s="3"/>
      <c r="L2039" s="554"/>
      <c r="M2039" s="545"/>
      <c r="N2039" s="546"/>
      <c r="O2039" s="5"/>
      <c r="P2039" s="216"/>
      <c r="Q2039" s="217"/>
      <c r="R2039" s="218"/>
      <c r="S2039" s="219">
        <f t="shared" si="698"/>
        <v>0</v>
      </c>
      <c r="T2039" s="220">
        <f t="shared" si="699"/>
        <v>0</v>
      </c>
      <c r="U2039" s="214">
        <f t="shared" si="696"/>
        <v>0</v>
      </c>
      <c r="W2039" s="221"/>
      <c r="X2039" s="222"/>
      <c r="Y2039" s="222"/>
      <c r="Z2039" s="223"/>
      <c r="AA2039" s="222"/>
      <c r="AB2039" s="224"/>
      <c r="AC2039" s="225"/>
      <c r="AD2039" s="2">
        <f t="shared" si="683"/>
        <v>0</v>
      </c>
      <c r="AE2039" s="2">
        <f t="shared" si="684"/>
        <v>0</v>
      </c>
      <c r="AF2039" s="226"/>
      <c r="AG2039" s="219">
        <f t="shared" si="688"/>
        <v>0</v>
      </c>
      <c r="AH2039" s="234">
        <f t="shared" si="689"/>
        <v>0</v>
      </c>
      <c r="AI2039" s="214">
        <f t="shared" si="697"/>
        <v>0</v>
      </c>
      <c r="AK2039" s="229">
        <f t="shared" si="690"/>
        <v>0</v>
      </c>
      <c r="AL2039" s="226"/>
      <c r="AM2039" s="15"/>
      <c r="AN2039" s="232" t="e">
        <f t="shared" si="691"/>
        <v>#DIV/0!</v>
      </c>
      <c r="AO2039" s="214">
        <f t="shared" si="685"/>
        <v>0</v>
      </c>
      <c r="AQ2039" s="210"/>
      <c r="AR2039" s="231"/>
      <c r="AS2039" s="15"/>
      <c r="AT2039" s="232">
        <f t="shared" si="692"/>
        <v>0</v>
      </c>
      <c r="AU2039" s="235">
        <f t="shared" si="693"/>
        <v>0</v>
      </c>
      <c r="AY2039" s="210"/>
      <c r="AZ2039" s="231"/>
      <c r="BA2039" s="15"/>
      <c r="BB2039" s="232">
        <f t="shared" si="682"/>
        <v>0</v>
      </c>
      <c r="BC2039" s="235">
        <f t="shared" si="694"/>
        <v>0</v>
      </c>
      <c r="BG2039" s="210"/>
      <c r="BH2039" s="231"/>
      <c r="BI2039" s="15"/>
      <c r="BJ2039" s="232">
        <f t="shared" si="686"/>
        <v>0</v>
      </c>
      <c r="BK2039" s="235">
        <f t="shared" si="695"/>
        <v>0</v>
      </c>
      <c r="BM2039" s="109">
        <f t="shared" si="687"/>
        <v>-2.5149972840846897</v>
      </c>
      <c r="BN2039" s="213"/>
      <c r="BR2039" s="228"/>
      <c r="BS2039" s="311"/>
      <c r="BT2039" s="3"/>
      <c r="BU2039" s="213"/>
      <c r="BV2039" s="213"/>
      <c r="BW2039" s="291"/>
    </row>
    <row r="2040" spans="1:75" x14ac:dyDescent="0.2">
      <c r="A2040" s="210"/>
      <c r="B2040" s="211"/>
      <c r="C2040" s="848" t="str">
        <f ca="1">IF(ISERR(AVERAGE(INDIRECT("B"&amp;(ROW()-INT($B$1/2))):INDIRECT("B"&amp;(ROW()+INT($B$1/2))))),"",AVERAGE(INDIRECT("B"&amp;(ROW()-INT($B$1/2))):INDIRECT("B"&amp;(ROW()+INT($B$1/2)))))</f>
        <v/>
      </c>
      <c r="D2040" s="848">
        <f t="shared" si="681"/>
        <v>0</v>
      </c>
      <c r="E2040" s="275"/>
      <c r="F2040" s="15"/>
      <c r="G2040" s="3"/>
      <c r="H2040" s="3"/>
      <c r="I2040" s="3"/>
      <c r="J2040" s="3"/>
      <c r="K2040" s="3"/>
      <c r="L2040" s="554"/>
      <c r="M2040" s="545"/>
      <c r="N2040" s="546"/>
      <c r="O2040" s="5"/>
      <c r="P2040" s="216"/>
      <c r="Q2040" s="217"/>
      <c r="R2040" s="218"/>
      <c r="S2040" s="219">
        <f t="shared" si="698"/>
        <v>0</v>
      </c>
      <c r="T2040" s="220">
        <f t="shared" si="699"/>
        <v>0</v>
      </c>
      <c r="U2040" s="214">
        <f t="shared" si="696"/>
        <v>0</v>
      </c>
      <c r="W2040" s="221"/>
      <c r="X2040" s="222"/>
      <c r="Y2040" s="222"/>
      <c r="Z2040" s="223"/>
      <c r="AA2040" s="222"/>
      <c r="AB2040" s="224"/>
      <c r="AC2040" s="225"/>
      <c r="AD2040" s="2">
        <f t="shared" si="683"/>
        <v>0</v>
      </c>
      <c r="AE2040" s="2">
        <f t="shared" si="684"/>
        <v>0</v>
      </c>
      <c r="AF2040" s="226"/>
      <c r="AG2040" s="219">
        <f t="shared" si="688"/>
        <v>0</v>
      </c>
      <c r="AH2040" s="234">
        <f t="shared" si="689"/>
        <v>0</v>
      </c>
      <c r="AI2040" s="214">
        <f t="shared" si="697"/>
        <v>0</v>
      </c>
      <c r="AK2040" s="229">
        <f t="shared" si="690"/>
        <v>0</v>
      </c>
      <c r="AL2040" s="226"/>
      <c r="AM2040" s="15"/>
      <c r="AN2040" s="232" t="e">
        <f t="shared" si="691"/>
        <v>#DIV/0!</v>
      </c>
      <c r="AO2040" s="214">
        <f t="shared" si="685"/>
        <v>0</v>
      </c>
      <c r="AQ2040" s="210"/>
      <c r="AR2040" s="231"/>
      <c r="AS2040" s="15"/>
      <c r="AT2040" s="232">
        <f t="shared" si="692"/>
        <v>0</v>
      </c>
      <c r="AU2040" s="235">
        <f t="shared" si="693"/>
        <v>0</v>
      </c>
      <c r="AY2040" s="210"/>
      <c r="AZ2040" s="231"/>
      <c r="BA2040" s="15"/>
      <c r="BB2040" s="232">
        <f t="shared" si="682"/>
        <v>0</v>
      </c>
      <c r="BC2040" s="235">
        <f t="shared" si="694"/>
        <v>0</v>
      </c>
      <c r="BG2040" s="210"/>
      <c r="BH2040" s="231"/>
      <c r="BI2040" s="15"/>
      <c r="BJ2040" s="232">
        <f t="shared" si="686"/>
        <v>0</v>
      </c>
      <c r="BK2040" s="235">
        <f t="shared" si="695"/>
        <v>0</v>
      </c>
      <c r="BM2040" s="109">
        <f t="shared" si="687"/>
        <v>-2.5168296215824264</v>
      </c>
      <c r="BN2040" s="213"/>
      <c r="BR2040" s="228"/>
      <c r="BS2040" s="311"/>
      <c r="BT2040" s="3"/>
      <c r="BU2040" s="213"/>
      <c r="BV2040" s="213"/>
      <c r="BW2040" s="291"/>
    </row>
    <row r="2041" spans="1:75" x14ac:dyDescent="0.2">
      <c r="A2041" s="210"/>
      <c r="B2041" s="211"/>
      <c r="C2041" s="848" t="str">
        <f ca="1">IF(ISERR(AVERAGE(INDIRECT("B"&amp;(ROW()-INT($B$1/2))):INDIRECT("B"&amp;(ROW()+INT($B$1/2))))),"",AVERAGE(INDIRECT("B"&amp;(ROW()-INT($B$1/2))):INDIRECT("B"&amp;(ROW()+INT($B$1/2)))))</f>
        <v/>
      </c>
      <c r="D2041" s="848">
        <f t="shared" si="681"/>
        <v>0</v>
      </c>
      <c r="E2041" s="275"/>
      <c r="F2041" s="15"/>
      <c r="G2041" s="3"/>
      <c r="H2041" s="3"/>
      <c r="I2041" s="3"/>
      <c r="J2041" s="3"/>
      <c r="K2041" s="3"/>
      <c r="L2041" s="554"/>
      <c r="M2041" s="545"/>
      <c r="N2041" s="546"/>
      <c r="O2041" s="5"/>
      <c r="P2041" s="216"/>
      <c r="Q2041" s="217"/>
      <c r="R2041" s="218"/>
      <c r="S2041" s="219">
        <f t="shared" si="698"/>
        <v>0</v>
      </c>
      <c r="T2041" s="220">
        <f t="shared" si="699"/>
        <v>0</v>
      </c>
      <c r="U2041" s="214">
        <f t="shared" si="696"/>
        <v>0</v>
      </c>
      <c r="W2041" s="221"/>
      <c r="X2041" s="222"/>
      <c r="Y2041" s="222"/>
      <c r="Z2041" s="223"/>
      <c r="AA2041" s="222"/>
      <c r="AB2041" s="224"/>
      <c r="AC2041" s="225"/>
      <c r="AD2041" s="2">
        <f t="shared" si="683"/>
        <v>0</v>
      </c>
      <c r="AE2041" s="2">
        <f t="shared" si="684"/>
        <v>0</v>
      </c>
      <c r="AF2041" s="226"/>
      <c r="AG2041" s="219">
        <f t="shared" si="688"/>
        <v>0</v>
      </c>
      <c r="AH2041" s="234">
        <f t="shared" si="689"/>
        <v>0</v>
      </c>
      <c r="AI2041" s="214">
        <f t="shared" si="697"/>
        <v>0</v>
      </c>
      <c r="AK2041" s="229">
        <f t="shared" si="690"/>
        <v>0</v>
      </c>
      <c r="AL2041" s="226"/>
      <c r="AM2041" s="15"/>
      <c r="AN2041" s="232" t="e">
        <f t="shared" si="691"/>
        <v>#DIV/0!</v>
      </c>
      <c r="AO2041" s="214">
        <f t="shared" si="685"/>
        <v>0</v>
      </c>
      <c r="AQ2041" s="210"/>
      <c r="AR2041" s="231"/>
      <c r="AS2041" s="15"/>
      <c r="AT2041" s="232">
        <f t="shared" si="692"/>
        <v>0</v>
      </c>
      <c r="AU2041" s="235">
        <f t="shared" si="693"/>
        <v>0</v>
      </c>
      <c r="AY2041" s="210"/>
      <c r="AZ2041" s="231"/>
      <c r="BA2041" s="15"/>
      <c r="BB2041" s="232">
        <f t="shared" si="682"/>
        <v>0</v>
      </c>
      <c r="BC2041" s="235">
        <f t="shared" si="694"/>
        <v>0</v>
      </c>
      <c r="BG2041" s="210"/>
      <c r="BH2041" s="231"/>
      <c r="BI2041" s="15"/>
      <c r="BJ2041" s="232">
        <f t="shared" si="686"/>
        <v>0</v>
      </c>
      <c r="BK2041" s="235">
        <f t="shared" si="695"/>
        <v>0</v>
      </c>
      <c r="BM2041" s="109">
        <f t="shared" si="687"/>
        <v>-2.5186619590801631</v>
      </c>
      <c r="BN2041" s="213"/>
      <c r="BR2041" s="228"/>
      <c r="BS2041" s="311"/>
      <c r="BT2041" s="3"/>
      <c r="BU2041" s="213"/>
      <c r="BV2041" s="213"/>
      <c r="BW2041" s="291"/>
    </row>
    <row r="2042" spans="1:75" x14ac:dyDescent="0.2">
      <c r="A2042" s="210"/>
      <c r="B2042" s="211"/>
      <c r="C2042" s="848" t="str">
        <f ca="1">IF(ISERR(AVERAGE(INDIRECT("B"&amp;(ROW()-INT($B$1/2))):INDIRECT("B"&amp;(ROW()+INT($B$1/2))))),"",AVERAGE(INDIRECT("B"&amp;(ROW()-INT($B$1/2))):INDIRECT("B"&amp;(ROW()+INT($B$1/2)))))</f>
        <v/>
      </c>
      <c r="D2042" s="848">
        <f t="shared" si="681"/>
        <v>0</v>
      </c>
      <c r="E2042" s="275"/>
      <c r="F2042" s="15"/>
      <c r="G2042" s="3"/>
      <c r="H2042" s="3"/>
      <c r="I2042" s="3"/>
      <c r="J2042" s="3"/>
      <c r="K2042" s="3"/>
      <c r="L2042" s="554"/>
      <c r="M2042" s="545"/>
      <c r="N2042" s="546"/>
      <c r="O2042" s="5"/>
      <c r="P2042" s="216"/>
      <c r="Q2042" s="217"/>
      <c r="R2042" s="218"/>
      <c r="S2042" s="219">
        <f t="shared" si="698"/>
        <v>0</v>
      </c>
      <c r="T2042" s="220">
        <f t="shared" si="699"/>
        <v>0</v>
      </c>
      <c r="U2042" s="214">
        <f t="shared" si="696"/>
        <v>0</v>
      </c>
      <c r="W2042" s="221"/>
      <c r="X2042" s="222"/>
      <c r="Y2042" s="222"/>
      <c r="Z2042" s="223"/>
      <c r="AA2042" s="222"/>
      <c r="AB2042" s="224"/>
      <c r="AC2042" s="225"/>
      <c r="AD2042" s="2">
        <f t="shared" si="683"/>
        <v>0</v>
      </c>
      <c r="AE2042" s="2">
        <f t="shared" si="684"/>
        <v>0</v>
      </c>
      <c r="AF2042" s="226"/>
      <c r="AG2042" s="219">
        <f t="shared" si="688"/>
        <v>0</v>
      </c>
      <c r="AH2042" s="234">
        <f t="shared" si="689"/>
        <v>0</v>
      </c>
      <c r="AI2042" s="214">
        <f t="shared" si="697"/>
        <v>0</v>
      </c>
      <c r="AK2042" s="229">
        <f t="shared" si="690"/>
        <v>0</v>
      </c>
      <c r="AL2042" s="226"/>
      <c r="AM2042" s="15"/>
      <c r="AN2042" s="232" t="e">
        <f t="shared" si="691"/>
        <v>#DIV/0!</v>
      </c>
      <c r="AO2042" s="214">
        <f t="shared" si="685"/>
        <v>0</v>
      </c>
      <c r="AQ2042" s="210"/>
      <c r="AR2042" s="231"/>
      <c r="AS2042" s="15"/>
      <c r="AT2042" s="232">
        <f t="shared" si="692"/>
        <v>0</v>
      </c>
      <c r="AU2042" s="235">
        <f t="shared" si="693"/>
        <v>0</v>
      </c>
      <c r="AY2042" s="210"/>
      <c r="AZ2042" s="231"/>
      <c r="BA2042" s="15"/>
      <c r="BB2042" s="232">
        <f t="shared" si="682"/>
        <v>0</v>
      </c>
      <c r="BC2042" s="235">
        <f t="shared" si="694"/>
        <v>0</v>
      </c>
      <c r="BG2042" s="210"/>
      <c r="BH2042" s="231"/>
      <c r="BI2042" s="15"/>
      <c r="BJ2042" s="232">
        <f t="shared" si="686"/>
        <v>0</v>
      </c>
      <c r="BK2042" s="235">
        <f t="shared" si="695"/>
        <v>0</v>
      </c>
      <c r="BM2042" s="109">
        <f t="shared" si="687"/>
        <v>-2.5204942965778998</v>
      </c>
      <c r="BN2042" s="213"/>
      <c r="BR2042" s="228"/>
      <c r="BS2042" s="311"/>
      <c r="BT2042" s="3"/>
      <c r="BU2042" s="213"/>
      <c r="BV2042" s="213"/>
      <c r="BW2042" s="291"/>
    </row>
    <row r="2043" spans="1:75" x14ac:dyDescent="0.2">
      <c r="A2043" s="210"/>
      <c r="B2043" s="211"/>
      <c r="C2043" s="848" t="str">
        <f ca="1">IF(ISERR(AVERAGE(INDIRECT("B"&amp;(ROW()-INT($B$1/2))):INDIRECT("B"&amp;(ROW()+INT($B$1/2))))),"",AVERAGE(INDIRECT("B"&amp;(ROW()-INT($B$1/2))):INDIRECT("B"&amp;(ROW()+INT($B$1/2)))))</f>
        <v/>
      </c>
      <c r="D2043" s="848">
        <f t="shared" si="681"/>
        <v>0</v>
      </c>
      <c r="E2043" s="275"/>
      <c r="F2043" s="15"/>
      <c r="G2043" s="3"/>
      <c r="H2043" s="3"/>
      <c r="I2043" s="3"/>
      <c r="J2043" s="3"/>
      <c r="K2043" s="3"/>
      <c r="L2043" s="554"/>
      <c r="M2043" s="545"/>
      <c r="N2043" s="546"/>
      <c r="O2043" s="5"/>
      <c r="P2043" s="216"/>
      <c r="Q2043" s="217"/>
      <c r="R2043" s="218"/>
      <c r="S2043" s="219">
        <f t="shared" si="698"/>
        <v>0</v>
      </c>
      <c r="T2043" s="220">
        <f t="shared" si="699"/>
        <v>0</v>
      </c>
      <c r="U2043" s="214">
        <f t="shared" si="696"/>
        <v>0</v>
      </c>
      <c r="W2043" s="221"/>
      <c r="X2043" s="222"/>
      <c r="Y2043" s="222"/>
      <c r="Z2043" s="223"/>
      <c r="AA2043" s="222"/>
      <c r="AB2043" s="224"/>
      <c r="AC2043" s="225"/>
      <c r="AD2043" s="2">
        <f t="shared" si="683"/>
        <v>0</v>
      </c>
      <c r="AE2043" s="2">
        <f t="shared" si="684"/>
        <v>0</v>
      </c>
      <c r="AF2043" s="226"/>
      <c r="AG2043" s="219">
        <f t="shared" si="688"/>
        <v>0</v>
      </c>
      <c r="AH2043" s="234">
        <f t="shared" si="689"/>
        <v>0</v>
      </c>
      <c r="AI2043" s="214">
        <f t="shared" si="697"/>
        <v>0</v>
      </c>
      <c r="AK2043" s="229">
        <f t="shared" si="690"/>
        <v>0</v>
      </c>
      <c r="AL2043" s="226"/>
      <c r="AM2043" s="15"/>
      <c r="AN2043" s="232" t="e">
        <f t="shared" si="691"/>
        <v>#DIV/0!</v>
      </c>
      <c r="AO2043" s="214">
        <f t="shared" si="685"/>
        <v>0</v>
      </c>
      <c r="AQ2043" s="210"/>
      <c r="AR2043" s="231"/>
      <c r="AS2043" s="15"/>
      <c r="AT2043" s="232">
        <f t="shared" si="692"/>
        <v>0</v>
      </c>
      <c r="AU2043" s="235">
        <f t="shared" si="693"/>
        <v>0</v>
      </c>
      <c r="AY2043" s="210"/>
      <c r="AZ2043" s="231"/>
      <c r="BA2043" s="15"/>
      <c r="BB2043" s="232">
        <f t="shared" si="682"/>
        <v>0</v>
      </c>
      <c r="BC2043" s="235">
        <f t="shared" si="694"/>
        <v>0</v>
      </c>
      <c r="BG2043" s="210"/>
      <c r="BH2043" s="231"/>
      <c r="BI2043" s="15"/>
      <c r="BJ2043" s="232">
        <f t="shared" si="686"/>
        <v>0</v>
      </c>
      <c r="BK2043" s="235">
        <f t="shared" si="695"/>
        <v>0</v>
      </c>
      <c r="BM2043" s="109">
        <f t="shared" si="687"/>
        <v>-2.5223266340756365</v>
      </c>
      <c r="BN2043" s="213"/>
      <c r="BR2043" s="228"/>
      <c r="BS2043" s="311"/>
      <c r="BT2043" s="3"/>
      <c r="BU2043" s="213"/>
      <c r="BV2043" s="213"/>
      <c r="BW2043" s="291"/>
    </row>
    <row r="2044" spans="1:75" x14ac:dyDescent="0.2">
      <c r="A2044" s="210"/>
      <c r="B2044" s="211"/>
      <c r="C2044" s="848" t="str">
        <f ca="1">IF(ISERR(AVERAGE(INDIRECT("B"&amp;(ROW()-INT($B$1/2))):INDIRECT("B"&amp;(ROW()+INT($B$1/2))))),"",AVERAGE(INDIRECT("B"&amp;(ROW()-INT($B$1/2))):INDIRECT("B"&amp;(ROW()+INT($B$1/2)))))</f>
        <v/>
      </c>
      <c r="D2044" s="848">
        <f t="shared" si="681"/>
        <v>0</v>
      </c>
      <c r="E2044" s="275"/>
      <c r="F2044" s="15"/>
      <c r="G2044" s="3"/>
      <c r="H2044" s="3"/>
      <c r="I2044" s="3"/>
      <c r="J2044" s="3"/>
      <c r="K2044" s="3"/>
      <c r="L2044" s="554"/>
      <c r="M2044" s="545"/>
      <c r="N2044" s="546"/>
      <c r="O2044" s="5"/>
      <c r="P2044" s="216"/>
      <c r="Q2044" s="217"/>
      <c r="R2044" s="218"/>
      <c r="S2044" s="219">
        <f t="shared" si="698"/>
        <v>0</v>
      </c>
      <c r="T2044" s="220">
        <f t="shared" si="699"/>
        <v>0</v>
      </c>
      <c r="U2044" s="214">
        <f t="shared" si="696"/>
        <v>0</v>
      </c>
      <c r="W2044" s="221"/>
      <c r="X2044" s="222"/>
      <c r="Y2044" s="222"/>
      <c r="Z2044" s="223"/>
      <c r="AA2044" s="222"/>
      <c r="AB2044" s="224"/>
      <c r="AC2044" s="225"/>
      <c r="AD2044" s="2">
        <f t="shared" si="683"/>
        <v>0</v>
      </c>
      <c r="AE2044" s="2">
        <f t="shared" si="684"/>
        <v>0</v>
      </c>
      <c r="AF2044" s="226"/>
      <c r="AG2044" s="219">
        <f t="shared" si="688"/>
        <v>0</v>
      </c>
      <c r="AH2044" s="234">
        <f t="shared" si="689"/>
        <v>0</v>
      </c>
      <c r="AI2044" s="214">
        <f t="shared" si="697"/>
        <v>0</v>
      </c>
      <c r="AK2044" s="229">
        <f t="shared" si="690"/>
        <v>0</v>
      </c>
      <c r="AL2044" s="226"/>
      <c r="AM2044" s="15"/>
      <c r="AN2044" s="232" t="e">
        <f t="shared" si="691"/>
        <v>#DIV/0!</v>
      </c>
      <c r="AO2044" s="214">
        <f t="shared" si="685"/>
        <v>0</v>
      </c>
      <c r="AQ2044" s="210"/>
      <c r="AR2044" s="231"/>
      <c r="AS2044" s="15"/>
      <c r="AT2044" s="232">
        <f t="shared" si="692"/>
        <v>0</v>
      </c>
      <c r="AU2044" s="235">
        <f t="shared" si="693"/>
        <v>0</v>
      </c>
      <c r="AY2044" s="210"/>
      <c r="AZ2044" s="231"/>
      <c r="BA2044" s="15"/>
      <c r="BB2044" s="232">
        <f t="shared" si="682"/>
        <v>0</v>
      </c>
      <c r="BC2044" s="235">
        <f t="shared" si="694"/>
        <v>0</v>
      </c>
      <c r="BG2044" s="210"/>
      <c r="BH2044" s="231"/>
      <c r="BI2044" s="15"/>
      <c r="BJ2044" s="232">
        <f t="shared" si="686"/>
        <v>0</v>
      </c>
      <c r="BK2044" s="235">
        <f t="shared" si="695"/>
        <v>0</v>
      </c>
      <c r="BM2044" s="109">
        <f t="shared" si="687"/>
        <v>-2.5241589715733732</v>
      </c>
      <c r="BN2044" s="213"/>
      <c r="BR2044" s="228"/>
      <c r="BS2044" s="311"/>
      <c r="BT2044" s="3"/>
      <c r="BU2044" s="213"/>
      <c r="BV2044" s="213"/>
      <c r="BW2044" s="291"/>
    </row>
    <row r="2045" spans="1:75" x14ac:dyDescent="0.2">
      <c r="A2045" s="210"/>
      <c r="B2045" s="211"/>
      <c r="C2045" s="848" t="str">
        <f ca="1">IF(ISERR(AVERAGE(INDIRECT("B"&amp;(ROW()-INT($B$1/2))):INDIRECT("B"&amp;(ROW()+INT($B$1/2))))),"",AVERAGE(INDIRECT("B"&amp;(ROW()-INT($B$1/2))):INDIRECT("B"&amp;(ROW()+INT($B$1/2)))))</f>
        <v/>
      </c>
      <c r="D2045" s="848">
        <f t="shared" si="681"/>
        <v>0</v>
      </c>
      <c r="E2045" s="275"/>
      <c r="F2045" s="15"/>
      <c r="G2045" s="3"/>
      <c r="H2045" s="3"/>
      <c r="I2045" s="3"/>
      <c r="J2045" s="3"/>
      <c r="K2045" s="3"/>
      <c r="L2045" s="554"/>
      <c r="M2045" s="545"/>
      <c r="N2045" s="546"/>
      <c r="O2045" s="5"/>
      <c r="P2045" s="216"/>
      <c r="Q2045" s="217"/>
      <c r="R2045" s="218"/>
      <c r="S2045" s="219">
        <f t="shared" si="698"/>
        <v>0</v>
      </c>
      <c r="T2045" s="220">
        <f t="shared" si="699"/>
        <v>0</v>
      </c>
      <c r="U2045" s="214">
        <f t="shared" si="696"/>
        <v>0</v>
      </c>
      <c r="W2045" s="221"/>
      <c r="X2045" s="222"/>
      <c r="Y2045" s="222"/>
      <c r="Z2045" s="223"/>
      <c r="AA2045" s="222"/>
      <c r="AB2045" s="224"/>
      <c r="AC2045" s="225"/>
      <c r="AD2045" s="2">
        <f t="shared" si="683"/>
        <v>0</v>
      </c>
      <c r="AE2045" s="2">
        <f t="shared" si="684"/>
        <v>0</v>
      </c>
      <c r="AF2045" s="226"/>
      <c r="AG2045" s="219">
        <f t="shared" si="688"/>
        <v>0</v>
      </c>
      <c r="AH2045" s="234">
        <f t="shared" si="689"/>
        <v>0</v>
      </c>
      <c r="AI2045" s="214">
        <f t="shared" si="697"/>
        <v>0</v>
      </c>
      <c r="AK2045" s="229">
        <f t="shared" si="690"/>
        <v>0</v>
      </c>
      <c r="AL2045" s="226"/>
      <c r="AM2045" s="15"/>
      <c r="AN2045" s="232" t="e">
        <f t="shared" si="691"/>
        <v>#DIV/0!</v>
      </c>
      <c r="AO2045" s="214">
        <f t="shared" si="685"/>
        <v>0</v>
      </c>
      <c r="AQ2045" s="210"/>
      <c r="AR2045" s="231"/>
      <c r="AS2045" s="15"/>
      <c r="AT2045" s="232">
        <f t="shared" si="692"/>
        <v>0</v>
      </c>
      <c r="AU2045" s="235">
        <f t="shared" si="693"/>
        <v>0</v>
      </c>
      <c r="AY2045" s="210"/>
      <c r="AZ2045" s="231"/>
      <c r="BA2045" s="15"/>
      <c r="BB2045" s="232">
        <f t="shared" si="682"/>
        <v>0</v>
      </c>
      <c r="BC2045" s="235">
        <f t="shared" si="694"/>
        <v>0</v>
      </c>
      <c r="BG2045" s="210"/>
      <c r="BH2045" s="231"/>
      <c r="BI2045" s="15"/>
      <c r="BJ2045" s="232">
        <f t="shared" si="686"/>
        <v>0</v>
      </c>
      <c r="BK2045" s="235">
        <f t="shared" si="695"/>
        <v>0</v>
      </c>
      <c r="BM2045" s="109">
        <f t="shared" si="687"/>
        <v>-2.5259913090711099</v>
      </c>
      <c r="BN2045" s="213"/>
      <c r="BR2045" s="228"/>
      <c r="BS2045" s="311"/>
      <c r="BT2045" s="3"/>
      <c r="BU2045" s="213"/>
      <c r="BV2045" s="213"/>
      <c r="BW2045" s="291"/>
    </row>
    <row r="2046" spans="1:75" x14ac:dyDescent="0.2">
      <c r="A2046" s="210"/>
      <c r="B2046" s="211"/>
      <c r="C2046" s="848" t="str">
        <f ca="1">IF(ISERR(AVERAGE(INDIRECT("B"&amp;(ROW()-INT($B$1/2))):INDIRECT("B"&amp;(ROW()+INT($B$1/2))))),"",AVERAGE(INDIRECT("B"&amp;(ROW()-INT($B$1/2))):INDIRECT("B"&amp;(ROW()+INT($B$1/2)))))</f>
        <v/>
      </c>
      <c r="D2046" s="848">
        <f t="shared" si="681"/>
        <v>0</v>
      </c>
      <c r="E2046" s="275"/>
      <c r="F2046" s="15"/>
      <c r="G2046" s="3"/>
      <c r="H2046" s="3"/>
      <c r="I2046" s="3"/>
      <c r="J2046" s="3"/>
      <c r="K2046" s="3"/>
      <c r="L2046" s="554"/>
      <c r="M2046" s="545"/>
      <c r="N2046" s="546"/>
      <c r="O2046" s="5"/>
      <c r="P2046" s="216"/>
      <c r="Q2046" s="217"/>
      <c r="R2046" s="218"/>
      <c r="S2046" s="219">
        <f t="shared" si="698"/>
        <v>0</v>
      </c>
      <c r="T2046" s="220">
        <f t="shared" si="699"/>
        <v>0</v>
      </c>
      <c r="U2046" s="214">
        <f t="shared" si="696"/>
        <v>0</v>
      </c>
      <c r="W2046" s="221"/>
      <c r="X2046" s="222"/>
      <c r="Y2046" s="222"/>
      <c r="Z2046" s="223"/>
      <c r="AA2046" s="222"/>
      <c r="AB2046" s="224"/>
      <c r="AC2046" s="225"/>
      <c r="AD2046" s="2">
        <f t="shared" si="683"/>
        <v>0</v>
      </c>
      <c r="AE2046" s="2">
        <f t="shared" si="684"/>
        <v>0</v>
      </c>
      <c r="AF2046" s="226"/>
      <c r="AG2046" s="219">
        <f t="shared" si="688"/>
        <v>0</v>
      </c>
      <c r="AH2046" s="234">
        <f t="shared" si="689"/>
        <v>0</v>
      </c>
      <c r="AI2046" s="214">
        <f t="shared" si="697"/>
        <v>0</v>
      </c>
      <c r="AK2046" s="229">
        <f t="shared" si="690"/>
        <v>0</v>
      </c>
      <c r="AL2046" s="226"/>
      <c r="AM2046" s="15"/>
      <c r="AN2046" s="232" t="e">
        <f t="shared" si="691"/>
        <v>#DIV/0!</v>
      </c>
      <c r="AO2046" s="214">
        <f t="shared" si="685"/>
        <v>0</v>
      </c>
      <c r="AQ2046" s="210"/>
      <c r="AR2046" s="231"/>
      <c r="AS2046" s="15"/>
      <c r="AT2046" s="232">
        <f t="shared" si="692"/>
        <v>0</v>
      </c>
      <c r="AU2046" s="235">
        <f t="shared" si="693"/>
        <v>0</v>
      </c>
      <c r="AY2046" s="210"/>
      <c r="AZ2046" s="231"/>
      <c r="BA2046" s="15"/>
      <c r="BB2046" s="232">
        <f t="shared" si="682"/>
        <v>0</v>
      </c>
      <c r="BC2046" s="235">
        <f t="shared" si="694"/>
        <v>0</v>
      </c>
      <c r="BG2046" s="210"/>
      <c r="BH2046" s="231"/>
      <c r="BI2046" s="15"/>
      <c r="BJ2046" s="232">
        <f t="shared" si="686"/>
        <v>0</v>
      </c>
      <c r="BK2046" s="235">
        <f t="shared" si="695"/>
        <v>0</v>
      </c>
      <c r="BM2046" s="109">
        <f t="shared" si="687"/>
        <v>-2.5278236465688466</v>
      </c>
      <c r="BN2046" s="213"/>
      <c r="BR2046" s="228"/>
      <c r="BS2046" s="311"/>
      <c r="BT2046" s="3"/>
      <c r="BU2046" s="213"/>
      <c r="BV2046" s="213"/>
      <c r="BW2046" s="291"/>
    </row>
    <row r="2047" spans="1:75" x14ac:dyDescent="0.2">
      <c r="A2047" s="210"/>
      <c r="B2047" s="211"/>
      <c r="C2047" s="848" t="str">
        <f ca="1">IF(ISERR(AVERAGE(INDIRECT("B"&amp;(ROW()-INT($B$1/2))):INDIRECT("B"&amp;(ROW()+INT($B$1/2))))),"",AVERAGE(INDIRECT("B"&amp;(ROW()-INT($B$1/2))):INDIRECT("B"&amp;(ROW()+INT($B$1/2)))))</f>
        <v/>
      </c>
      <c r="D2047" s="848">
        <f t="shared" si="681"/>
        <v>0</v>
      </c>
      <c r="E2047" s="275"/>
      <c r="F2047" s="15"/>
      <c r="G2047" s="3"/>
      <c r="H2047" s="3"/>
      <c r="I2047" s="3"/>
      <c r="J2047" s="3"/>
      <c r="K2047" s="3"/>
      <c r="L2047" s="554"/>
      <c r="M2047" s="545"/>
      <c r="N2047" s="546"/>
      <c r="O2047" s="5"/>
      <c r="P2047" s="216"/>
      <c r="Q2047" s="217"/>
      <c r="R2047" s="218"/>
      <c r="S2047" s="219">
        <f t="shared" si="698"/>
        <v>0</v>
      </c>
      <c r="T2047" s="220">
        <f t="shared" si="699"/>
        <v>0</v>
      </c>
      <c r="U2047" s="214">
        <f t="shared" si="696"/>
        <v>0</v>
      </c>
      <c r="W2047" s="221"/>
      <c r="X2047" s="222"/>
      <c r="Y2047" s="222"/>
      <c r="Z2047" s="223"/>
      <c r="AA2047" s="222"/>
      <c r="AB2047" s="224"/>
      <c r="AC2047" s="225"/>
      <c r="AD2047" s="2">
        <f t="shared" si="683"/>
        <v>0</v>
      </c>
      <c r="AE2047" s="2">
        <f t="shared" si="684"/>
        <v>0</v>
      </c>
      <c r="AF2047" s="226"/>
      <c r="AG2047" s="219">
        <f t="shared" si="688"/>
        <v>0</v>
      </c>
      <c r="AH2047" s="234">
        <f t="shared" si="689"/>
        <v>0</v>
      </c>
      <c r="AI2047" s="214">
        <f t="shared" si="697"/>
        <v>0</v>
      </c>
      <c r="AK2047" s="229">
        <f t="shared" si="690"/>
        <v>0</v>
      </c>
      <c r="AL2047" s="226"/>
      <c r="AM2047" s="15"/>
      <c r="AN2047" s="232" t="e">
        <f t="shared" si="691"/>
        <v>#DIV/0!</v>
      </c>
      <c r="AO2047" s="214">
        <f t="shared" si="685"/>
        <v>0</v>
      </c>
      <c r="AQ2047" s="210"/>
      <c r="AR2047" s="231"/>
      <c r="AS2047" s="15"/>
      <c r="AT2047" s="232">
        <f t="shared" si="692"/>
        <v>0</v>
      </c>
      <c r="AU2047" s="235">
        <f t="shared" si="693"/>
        <v>0</v>
      </c>
      <c r="AY2047" s="210"/>
      <c r="AZ2047" s="231"/>
      <c r="BA2047" s="15"/>
      <c r="BB2047" s="232">
        <f t="shared" si="682"/>
        <v>0</v>
      </c>
      <c r="BC2047" s="235">
        <f t="shared" si="694"/>
        <v>0</v>
      </c>
      <c r="BG2047" s="210"/>
      <c r="BH2047" s="231"/>
      <c r="BI2047" s="15"/>
      <c r="BJ2047" s="232">
        <f t="shared" si="686"/>
        <v>0</v>
      </c>
      <c r="BK2047" s="235">
        <f t="shared" si="695"/>
        <v>0</v>
      </c>
      <c r="BM2047" s="109">
        <f t="shared" si="687"/>
        <v>-2.5296559840665833</v>
      </c>
      <c r="BN2047" s="213"/>
      <c r="BR2047" s="228"/>
      <c r="BS2047" s="311"/>
      <c r="BT2047" s="3"/>
      <c r="BU2047" s="213"/>
      <c r="BV2047" s="213"/>
      <c r="BW2047" s="291"/>
    </row>
    <row r="2048" spans="1:75" x14ac:dyDescent="0.2">
      <c r="A2048" s="210"/>
      <c r="B2048" s="211"/>
      <c r="C2048" s="848" t="str">
        <f ca="1">IF(ISERR(AVERAGE(INDIRECT("B"&amp;(ROW()-INT($B$1/2))):INDIRECT("B"&amp;(ROW()+INT($B$1/2))))),"",AVERAGE(INDIRECT("B"&amp;(ROW()-INT($B$1/2))):INDIRECT("B"&amp;(ROW()+INT($B$1/2)))))</f>
        <v/>
      </c>
      <c r="D2048" s="848">
        <f t="shared" si="681"/>
        <v>0</v>
      </c>
      <c r="E2048" s="275"/>
      <c r="F2048" s="15"/>
      <c r="G2048" s="3"/>
      <c r="H2048" s="3"/>
      <c r="I2048" s="3"/>
      <c r="J2048" s="3"/>
      <c r="K2048" s="3"/>
      <c r="L2048" s="554"/>
      <c r="M2048" s="545"/>
      <c r="N2048" s="546"/>
      <c r="O2048" s="5"/>
      <c r="P2048" s="216"/>
      <c r="Q2048" s="217"/>
      <c r="R2048" s="218"/>
      <c r="S2048" s="219">
        <f t="shared" si="698"/>
        <v>0</v>
      </c>
      <c r="T2048" s="220">
        <f t="shared" si="699"/>
        <v>0</v>
      </c>
      <c r="U2048" s="214">
        <f t="shared" si="696"/>
        <v>0</v>
      </c>
      <c r="W2048" s="221"/>
      <c r="X2048" s="222"/>
      <c r="Y2048" s="222"/>
      <c r="Z2048" s="223"/>
      <c r="AA2048" s="222"/>
      <c r="AB2048" s="224"/>
      <c r="AC2048" s="225"/>
      <c r="AD2048" s="2">
        <f t="shared" si="683"/>
        <v>0</v>
      </c>
      <c r="AE2048" s="2">
        <f t="shared" si="684"/>
        <v>0</v>
      </c>
      <c r="AF2048" s="226"/>
      <c r="AG2048" s="219">
        <f t="shared" si="688"/>
        <v>0</v>
      </c>
      <c r="AH2048" s="234">
        <f t="shared" si="689"/>
        <v>0</v>
      </c>
      <c r="AI2048" s="214">
        <f t="shared" si="697"/>
        <v>0</v>
      </c>
      <c r="AK2048" s="229">
        <f t="shared" si="690"/>
        <v>0</v>
      </c>
      <c r="AL2048" s="226"/>
      <c r="AM2048" s="15"/>
      <c r="AN2048" s="232" t="e">
        <f t="shared" si="691"/>
        <v>#DIV/0!</v>
      </c>
      <c r="AO2048" s="214">
        <f t="shared" si="685"/>
        <v>0</v>
      </c>
      <c r="AQ2048" s="210"/>
      <c r="AR2048" s="231"/>
      <c r="AS2048" s="15"/>
      <c r="AT2048" s="232">
        <f t="shared" si="692"/>
        <v>0</v>
      </c>
      <c r="AU2048" s="235">
        <f t="shared" si="693"/>
        <v>0</v>
      </c>
      <c r="AY2048" s="210"/>
      <c r="AZ2048" s="231"/>
      <c r="BA2048" s="15"/>
      <c r="BB2048" s="232">
        <f t="shared" si="682"/>
        <v>0</v>
      </c>
      <c r="BC2048" s="235">
        <f t="shared" si="694"/>
        <v>0</v>
      </c>
      <c r="BG2048" s="210"/>
      <c r="BH2048" s="231"/>
      <c r="BI2048" s="15"/>
      <c r="BJ2048" s="232">
        <f t="shared" si="686"/>
        <v>0</v>
      </c>
      <c r="BK2048" s="235">
        <f t="shared" si="695"/>
        <v>0</v>
      </c>
      <c r="BM2048" s="109">
        <f t="shared" si="687"/>
        <v>-2.53148832156432</v>
      </c>
      <c r="BN2048" s="213"/>
      <c r="BR2048" s="228"/>
      <c r="BS2048" s="311"/>
      <c r="BT2048" s="3"/>
      <c r="BU2048" s="213"/>
      <c r="BV2048" s="213"/>
      <c r="BW2048" s="291"/>
    </row>
    <row r="2049" spans="1:75" x14ac:dyDescent="0.2">
      <c r="A2049" s="210"/>
      <c r="B2049" s="211"/>
      <c r="C2049" s="848" t="str">
        <f ca="1">IF(ISERR(AVERAGE(INDIRECT("B"&amp;(ROW()-INT($B$1/2))):INDIRECT("B"&amp;(ROW()+INT($B$1/2))))),"",AVERAGE(INDIRECT("B"&amp;(ROW()-INT($B$1/2))):INDIRECT("B"&amp;(ROW()+INT($B$1/2)))))</f>
        <v/>
      </c>
      <c r="D2049" s="848">
        <f t="shared" ref="D2049:D2112" si="700">A2049-A2048</f>
        <v>0</v>
      </c>
      <c r="E2049" s="275"/>
      <c r="F2049" s="15"/>
      <c r="G2049" s="3"/>
      <c r="H2049" s="3"/>
      <c r="I2049" s="3"/>
      <c r="J2049" s="3"/>
      <c r="K2049" s="3"/>
      <c r="L2049" s="554"/>
      <c r="M2049" s="545"/>
      <c r="N2049" s="546"/>
      <c r="O2049" s="5"/>
      <c r="P2049" s="216"/>
      <c r="Q2049" s="217"/>
      <c r="R2049" s="218"/>
      <c r="S2049" s="219">
        <f t="shared" si="698"/>
        <v>0</v>
      </c>
      <c r="T2049" s="220">
        <f t="shared" si="699"/>
        <v>0</v>
      </c>
      <c r="U2049" s="214">
        <f t="shared" si="696"/>
        <v>0</v>
      </c>
      <c r="W2049" s="221"/>
      <c r="X2049" s="222"/>
      <c r="Y2049" s="222"/>
      <c r="Z2049" s="223"/>
      <c r="AA2049" s="222"/>
      <c r="AB2049" s="224"/>
      <c r="AC2049" s="225"/>
      <c r="AD2049" s="2">
        <f t="shared" si="683"/>
        <v>0</v>
      </c>
      <c r="AE2049" s="2">
        <f t="shared" si="684"/>
        <v>0</v>
      </c>
      <c r="AF2049" s="226"/>
      <c r="AG2049" s="219">
        <f t="shared" si="688"/>
        <v>0</v>
      </c>
      <c r="AH2049" s="234">
        <f t="shared" si="689"/>
        <v>0</v>
      </c>
      <c r="AI2049" s="214">
        <f t="shared" si="697"/>
        <v>0</v>
      </c>
      <c r="AK2049" s="229">
        <f t="shared" si="690"/>
        <v>0</v>
      </c>
      <c r="AL2049" s="226"/>
      <c r="AM2049" s="15"/>
      <c r="AN2049" s="232" t="e">
        <f t="shared" si="691"/>
        <v>#DIV/0!</v>
      </c>
      <c r="AO2049" s="214">
        <f t="shared" si="685"/>
        <v>0</v>
      </c>
      <c r="AQ2049" s="210"/>
      <c r="AR2049" s="231"/>
      <c r="AS2049" s="15"/>
      <c r="AT2049" s="232">
        <f t="shared" si="692"/>
        <v>0</v>
      </c>
      <c r="AU2049" s="235">
        <f t="shared" si="693"/>
        <v>0</v>
      </c>
      <c r="AY2049" s="210"/>
      <c r="AZ2049" s="231"/>
      <c r="BA2049" s="15"/>
      <c r="BB2049" s="232">
        <f t="shared" si="682"/>
        <v>0</v>
      </c>
      <c r="BC2049" s="235">
        <f t="shared" si="694"/>
        <v>0</v>
      </c>
      <c r="BG2049" s="210"/>
      <c r="BH2049" s="231"/>
      <c r="BI2049" s="15"/>
      <c r="BJ2049" s="232">
        <f t="shared" si="686"/>
        <v>0</v>
      </c>
      <c r="BK2049" s="235">
        <f t="shared" si="695"/>
        <v>0</v>
      </c>
      <c r="BM2049" s="109">
        <f t="shared" si="687"/>
        <v>-2.5333206590620567</v>
      </c>
      <c r="BN2049" s="213"/>
      <c r="BR2049" s="228"/>
      <c r="BS2049" s="311"/>
      <c r="BT2049" s="3"/>
      <c r="BU2049" s="213"/>
      <c r="BV2049" s="213"/>
      <c r="BW2049" s="291"/>
    </row>
    <row r="2050" spans="1:75" x14ac:dyDescent="0.2">
      <c r="A2050" s="210"/>
      <c r="B2050" s="211"/>
      <c r="C2050" s="848" t="str">
        <f ca="1">IF(ISERR(AVERAGE(INDIRECT("B"&amp;(ROW()-INT($B$1/2))):INDIRECT("B"&amp;(ROW()+INT($B$1/2))))),"",AVERAGE(INDIRECT("B"&amp;(ROW()-INT($B$1/2))):INDIRECT("B"&amp;(ROW()+INT($B$1/2)))))</f>
        <v/>
      </c>
      <c r="D2050" s="848">
        <f t="shared" si="700"/>
        <v>0</v>
      </c>
      <c r="E2050" s="275"/>
      <c r="F2050" s="15"/>
      <c r="G2050" s="3"/>
      <c r="H2050" s="3"/>
      <c r="I2050" s="3"/>
      <c r="J2050" s="3"/>
      <c r="K2050" s="3"/>
      <c r="L2050" s="554"/>
      <c r="M2050" s="545"/>
      <c r="N2050" s="546"/>
      <c r="O2050" s="5"/>
      <c r="P2050" s="216"/>
      <c r="Q2050" s="217"/>
      <c r="R2050" s="218"/>
      <c r="S2050" s="219">
        <f t="shared" si="698"/>
        <v>0</v>
      </c>
      <c r="T2050" s="220">
        <f t="shared" si="699"/>
        <v>0</v>
      </c>
      <c r="U2050" s="214">
        <f t="shared" si="696"/>
        <v>0</v>
      </c>
      <c r="W2050" s="221"/>
      <c r="X2050" s="222"/>
      <c r="Y2050" s="222"/>
      <c r="Z2050" s="223"/>
      <c r="AA2050" s="222"/>
      <c r="AB2050" s="224"/>
      <c r="AC2050" s="225"/>
      <c r="AD2050" s="2">
        <f t="shared" si="683"/>
        <v>0</v>
      </c>
      <c r="AE2050" s="2">
        <f t="shared" si="684"/>
        <v>0</v>
      </c>
      <c r="AF2050" s="226"/>
      <c r="AG2050" s="219">
        <f t="shared" si="688"/>
        <v>0</v>
      </c>
      <c r="AH2050" s="234">
        <f t="shared" si="689"/>
        <v>0</v>
      </c>
      <c r="AI2050" s="214">
        <f t="shared" si="697"/>
        <v>0</v>
      </c>
      <c r="AK2050" s="229">
        <f t="shared" si="690"/>
        <v>0</v>
      </c>
      <c r="AL2050" s="226"/>
      <c r="AM2050" s="15"/>
      <c r="AN2050" s="232" t="e">
        <f t="shared" si="691"/>
        <v>#DIV/0!</v>
      </c>
      <c r="AO2050" s="214">
        <f t="shared" si="685"/>
        <v>0</v>
      </c>
      <c r="AQ2050" s="210"/>
      <c r="AR2050" s="231"/>
      <c r="AS2050" s="15"/>
      <c r="AT2050" s="232">
        <f t="shared" si="692"/>
        <v>0</v>
      </c>
      <c r="AU2050" s="235">
        <f t="shared" si="693"/>
        <v>0</v>
      </c>
      <c r="AY2050" s="210"/>
      <c r="AZ2050" s="231"/>
      <c r="BA2050" s="15"/>
      <c r="BB2050" s="232">
        <f t="shared" si="682"/>
        <v>0</v>
      </c>
      <c r="BC2050" s="235">
        <f t="shared" si="694"/>
        <v>0</v>
      </c>
      <c r="BG2050" s="210"/>
      <c r="BH2050" s="231"/>
      <c r="BI2050" s="15"/>
      <c r="BJ2050" s="232">
        <f t="shared" si="686"/>
        <v>0</v>
      </c>
      <c r="BK2050" s="235">
        <f t="shared" si="695"/>
        <v>0</v>
      </c>
      <c r="BM2050" s="109">
        <f t="shared" si="687"/>
        <v>-2.5351529965597934</v>
      </c>
      <c r="BN2050" s="213"/>
      <c r="BR2050" s="228"/>
      <c r="BS2050" s="311"/>
      <c r="BT2050" s="3"/>
      <c r="BU2050" s="213"/>
      <c r="BV2050" s="213"/>
      <c r="BW2050" s="291"/>
    </row>
    <row r="2051" spans="1:75" x14ac:dyDescent="0.2">
      <c r="A2051" s="210"/>
      <c r="B2051" s="211"/>
      <c r="C2051" s="848" t="str">
        <f ca="1">IF(ISERR(AVERAGE(INDIRECT("B"&amp;(ROW()-INT($B$1/2))):INDIRECT("B"&amp;(ROW()+INT($B$1/2))))),"",AVERAGE(INDIRECT("B"&amp;(ROW()-INT($B$1/2))):INDIRECT("B"&amp;(ROW()+INT($B$1/2)))))</f>
        <v/>
      </c>
      <c r="D2051" s="848">
        <f t="shared" si="700"/>
        <v>0</v>
      </c>
      <c r="E2051" s="275"/>
      <c r="F2051" s="15"/>
      <c r="G2051" s="3"/>
      <c r="H2051" s="3"/>
      <c r="I2051" s="3"/>
      <c r="J2051" s="3"/>
      <c r="K2051" s="3"/>
      <c r="L2051" s="554"/>
      <c r="M2051" s="545"/>
      <c r="N2051" s="546"/>
      <c r="O2051" s="5"/>
      <c r="P2051" s="216"/>
      <c r="Q2051" s="217"/>
      <c r="R2051" s="218"/>
      <c r="S2051" s="219">
        <f t="shared" si="698"/>
        <v>0</v>
      </c>
      <c r="T2051" s="220">
        <f t="shared" si="699"/>
        <v>0</v>
      </c>
      <c r="U2051" s="214">
        <f t="shared" si="696"/>
        <v>0</v>
      </c>
      <c r="W2051" s="221"/>
      <c r="X2051" s="222"/>
      <c r="Y2051" s="222"/>
      <c r="Z2051" s="223"/>
      <c r="AA2051" s="222"/>
      <c r="AB2051" s="224"/>
      <c r="AC2051" s="225"/>
      <c r="AD2051" s="2">
        <f t="shared" si="683"/>
        <v>0</v>
      </c>
      <c r="AE2051" s="2">
        <f t="shared" si="684"/>
        <v>0</v>
      </c>
      <c r="AF2051" s="226"/>
      <c r="AG2051" s="219">
        <f t="shared" si="688"/>
        <v>0</v>
      </c>
      <c r="AH2051" s="234">
        <f t="shared" si="689"/>
        <v>0</v>
      </c>
      <c r="AI2051" s="214">
        <f t="shared" si="697"/>
        <v>0</v>
      </c>
      <c r="AK2051" s="229">
        <f t="shared" si="690"/>
        <v>0</v>
      </c>
      <c r="AL2051" s="226"/>
      <c r="AM2051" s="15"/>
      <c r="AN2051" s="232" t="e">
        <f t="shared" si="691"/>
        <v>#DIV/0!</v>
      </c>
      <c r="AO2051" s="214">
        <f t="shared" si="685"/>
        <v>0</v>
      </c>
      <c r="AQ2051" s="210"/>
      <c r="AR2051" s="231"/>
      <c r="AS2051" s="15"/>
      <c r="AT2051" s="232">
        <f t="shared" si="692"/>
        <v>0</v>
      </c>
      <c r="AU2051" s="235">
        <f t="shared" si="693"/>
        <v>0</v>
      </c>
      <c r="AY2051" s="210"/>
      <c r="AZ2051" s="231"/>
      <c r="BA2051" s="15"/>
      <c r="BB2051" s="232">
        <f t="shared" si="682"/>
        <v>0</v>
      </c>
      <c r="BC2051" s="235">
        <f t="shared" si="694"/>
        <v>0</v>
      </c>
      <c r="BG2051" s="210"/>
      <c r="BH2051" s="231"/>
      <c r="BI2051" s="15"/>
      <c r="BJ2051" s="232">
        <f t="shared" si="686"/>
        <v>0</v>
      </c>
      <c r="BK2051" s="235">
        <f t="shared" si="695"/>
        <v>0</v>
      </c>
      <c r="BM2051" s="109">
        <f t="shared" si="687"/>
        <v>-2.5369853340575301</v>
      </c>
      <c r="BN2051" s="213"/>
      <c r="BR2051" s="228"/>
      <c r="BS2051" s="311"/>
      <c r="BT2051" s="3"/>
      <c r="BU2051" s="213"/>
      <c r="BV2051" s="213"/>
      <c r="BW2051" s="291"/>
    </row>
    <row r="2052" spans="1:75" x14ac:dyDescent="0.2">
      <c r="A2052" s="210"/>
      <c r="B2052" s="211"/>
      <c r="C2052" s="848" t="str">
        <f ca="1">IF(ISERR(AVERAGE(INDIRECT("B"&amp;(ROW()-INT($B$1/2))):INDIRECT("B"&amp;(ROW()+INT($B$1/2))))),"",AVERAGE(INDIRECT("B"&amp;(ROW()-INT($B$1/2))):INDIRECT("B"&amp;(ROW()+INT($B$1/2)))))</f>
        <v/>
      </c>
      <c r="D2052" s="848">
        <f t="shared" si="700"/>
        <v>0</v>
      </c>
      <c r="E2052" s="275"/>
      <c r="F2052" s="15"/>
      <c r="G2052" s="3"/>
      <c r="H2052" s="3"/>
      <c r="I2052" s="3"/>
      <c r="J2052" s="3"/>
      <c r="K2052" s="3"/>
      <c r="L2052" s="554"/>
      <c r="M2052" s="545"/>
      <c r="N2052" s="546"/>
      <c r="O2052" s="5"/>
      <c r="P2052" s="216"/>
      <c r="Q2052" s="217"/>
      <c r="R2052" s="218"/>
      <c r="S2052" s="219">
        <f t="shared" si="698"/>
        <v>0</v>
      </c>
      <c r="T2052" s="220">
        <f t="shared" si="699"/>
        <v>0</v>
      </c>
      <c r="U2052" s="214">
        <f t="shared" si="696"/>
        <v>0</v>
      </c>
      <c r="W2052" s="221"/>
      <c r="X2052" s="222"/>
      <c r="Y2052" s="222"/>
      <c r="Z2052" s="223"/>
      <c r="AA2052" s="222"/>
      <c r="AB2052" s="224"/>
      <c r="AC2052" s="225"/>
      <c r="AD2052" s="2">
        <f t="shared" si="683"/>
        <v>0</v>
      </c>
      <c r="AE2052" s="2">
        <f t="shared" si="684"/>
        <v>0</v>
      </c>
      <c r="AF2052" s="226"/>
      <c r="AG2052" s="219">
        <f t="shared" si="688"/>
        <v>0</v>
      </c>
      <c r="AH2052" s="234">
        <f t="shared" si="689"/>
        <v>0</v>
      </c>
      <c r="AI2052" s="214">
        <f t="shared" si="697"/>
        <v>0</v>
      </c>
      <c r="AK2052" s="229">
        <f t="shared" si="690"/>
        <v>0</v>
      </c>
      <c r="AL2052" s="226"/>
      <c r="AM2052" s="15"/>
      <c r="AN2052" s="232" t="e">
        <f t="shared" si="691"/>
        <v>#DIV/0!</v>
      </c>
      <c r="AO2052" s="214">
        <f t="shared" si="685"/>
        <v>0</v>
      </c>
      <c r="AQ2052" s="210"/>
      <c r="AR2052" s="231"/>
      <c r="AS2052" s="15"/>
      <c r="AT2052" s="232">
        <f t="shared" si="692"/>
        <v>0</v>
      </c>
      <c r="AU2052" s="235">
        <f t="shared" si="693"/>
        <v>0</v>
      </c>
      <c r="AY2052" s="210"/>
      <c r="AZ2052" s="231"/>
      <c r="BA2052" s="15"/>
      <c r="BB2052" s="232">
        <f t="shared" ref="BB2052:BB2115" si="701">IF(AY2052&gt;0,(26.3/MAX($AY$4:$AY$4600))*AY2052,0)</f>
        <v>0</v>
      </c>
      <c r="BC2052" s="235">
        <f t="shared" si="694"/>
        <v>0</v>
      </c>
      <c r="BG2052" s="210"/>
      <c r="BH2052" s="231"/>
      <c r="BI2052" s="15"/>
      <c r="BJ2052" s="232">
        <f t="shared" si="686"/>
        <v>0</v>
      </c>
      <c r="BK2052" s="235">
        <f t="shared" si="695"/>
        <v>0</v>
      </c>
      <c r="BM2052" s="109">
        <f t="shared" si="687"/>
        <v>-2.5388176715552668</v>
      </c>
      <c r="BN2052" s="213"/>
      <c r="BR2052" s="228"/>
      <c r="BS2052" s="311"/>
      <c r="BT2052" s="3"/>
      <c r="BU2052" s="213"/>
      <c r="BV2052" s="213"/>
      <c r="BW2052" s="291"/>
    </row>
    <row r="2053" spans="1:75" x14ac:dyDescent="0.2">
      <c r="A2053" s="210"/>
      <c r="B2053" s="211"/>
      <c r="C2053" s="848" t="str">
        <f ca="1">IF(ISERR(AVERAGE(INDIRECT("B"&amp;(ROW()-INT($B$1/2))):INDIRECT("B"&amp;(ROW()+INT($B$1/2))))),"",AVERAGE(INDIRECT("B"&amp;(ROW()-INT($B$1/2))):INDIRECT("B"&amp;(ROW()+INT($B$1/2)))))</f>
        <v/>
      </c>
      <c r="D2053" s="848">
        <f t="shared" si="700"/>
        <v>0</v>
      </c>
      <c r="E2053" s="275"/>
      <c r="F2053" s="15"/>
      <c r="G2053" s="3"/>
      <c r="H2053" s="3"/>
      <c r="I2053" s="3"/>
      <c r="J2053" s="3"/>
      <c r="K2053" s="3"/>
      <c r="L2053" s="554"/>
      <c r="M2053" s="545"/>
      <c r="N2053" s="546"/>
      <c r="O2053" s="5"/>
      <c r="P2053" s="216"/>
      <c r="Q2053" s="217"/>
      <c r="R2053" s="218"/>
      <c r="S2053" s="219">
        <f t="shared" si="698"/>
        <v>0</v>
      </c>
      <c r="T2053" s="220">
        <f t="shared" si="699"/>
        <v>0</v>
      </c>
      <c r="U2053" s="214">
        <f t="shared" si="696"/>
        <v>0</v>
      </c>
      <c r="W2053" s="221"/>
      <c r="X2053" s="222"/>
      <c r="Y2053" s="222"/>
      <c r="Z2053" s="223"/>
      <c r="AA2053" s="222"/>
      <c r="AB2053" s="224"/>
      <c r="AC2053" s="225"/>
      <c r="AD2053" s="2">
        <f t="shared" ref="AD2053:AD2116" si="702">IF(W2053&lt;0,W2053-X2053/60-Y2053/3600,W2053+X2053/60+Y2053/3600)</f>
        <v>0</v>
      </c>
      <c r="AE2053" s="2">
        <f t="shared" ref="AE2053:AE2116" si="703">IF(Z2053&lt;0,Z2053-AA2053/60-AB2053/3600,Z2053+AA2053/60+AB2053/3600)</f>
        <v>0</v>
      </c>
      <c r="AF2053" s="226"/>
      <c r="AG2053" s="219">
        <f t="shared" si="688"/>
        <v>0</v>
      </c>
      <c r="AH2053" s="234">
        <f t="shared" si="689"/>
        <v>0</v>
      </c>
      <c r="AI2053" s="214">
        <f t="shared" si="697"/>
        <v>0</v>
      </c>
      <c r="AK2053" s="229">
        <f t="shared" si="690"/>
        <v>0</v>
      </c>
      <c r="AL2053" s="226"/>
      <c r="AM2053" s="15"/>
      <c r="AN2053" s="232" t="e">
        <f t="shared" si="691"/>
        <v>#DIV/0!</v>
      </c>
      <c r="AO2053" s="214">
        <f t="shared" ref="AO2053:AO2116" si="704">AL2053*3.28084</f>
        <v>0</v>
      </c>
      <c r="AQ2053" s="210"/>
      <c r="AR2053" s="231"/>
      <c r="AS2053" s="15"/>
      <c r="AT2053" s="232">
        <f t="shared" si="692"/>
        <v>0</v>
      </c>
      <c r="AU2053" s="235">
        <f t="shared" si="693"/>
        <v>0</v>
      </c>
      <c r="AY2053" s="210"/>
      <c r="AZ2053" s="231"/>
      <c r="BA2053" s="15"/>
      <c r="BB2053" s="232">
        <f t="shared" si="701"/>
        <v>0</v>
      </c>
      <c r="BC2053" s="235">
        <f t="shared" si="694"/>
        <v>0</v>
      </c>
      <c r="BG2053" s="210"/>
      <c r="BH2053" s="231"/>
      <c r="BI2053" s="15"/>
      <c r="BJ2053" s="232">
        <f t="shared" ref="BJ2053:BJ2116" si="705">BG2053</f>
        <v>0</v>
      </c>
      <c r="BK2053" s="235">
        <f t="shared" si="695"/>
        <v>0</v>
      </c>
      <c r="BM2053" s="109">
        <f t="shared" ref="BM2053:BM2116" si="706">BM2052+$BQ$14</f>
        <v>-2.5406500090530035</v>
      </c>
      <c r="BN2053" s="213"/>
      <c r="BR2053" s="228"/>
      <c r="BS2053" s="311"/>
      <c r="BT2053" s="3"/>
      <c r="BU2053" s="213"/>
      <c r="BV2053" s="213"/>
      <c r="BW2053" s="291"/>
    </row>
    <row r="2054" spans="1:75" x14ac:dyDescent="0.2">
      <c r="A2054" s="210"/>
      <c r="B2054" s="211"/>
      <c r="C2054" s="848" t="str">
        <f ca="1">IF(ISERR(AVERAGE(INDIRECT("B"&amp;(ROW()-INT($B$1/2))):INDIRECT("B"&amp;(ROW()+INT($B$1/2))))),"",AVERAGE(INDIRECT("B"&amp;(ROW()-INT($B$1/2))):INDIRECT("B"&amp;(ROW()+INT($B$1/2)))))</f>
        <v/>
      </c>
      <c r="D2054" s="848">
        <f t="shared" si="700"/>
        <v>0</v>
      </c>
      <c r="E2054" s="275"/>
      <c r="F2054" s="15"/>
      <c r="G2054" s="3"/>
      <c r="H2054" s="3"/>
      <c r="I2054" s="3"/>
      <c r="J2054" s="3"/>
      <c r="K2054" s="3"/>
      <c r="L2054" s="554"/>
      <c r="M2054" s="545"/>
      <c r="N2054" s="546"/>
      <c r="O2054" s="5"/>
      <c r="P2054" s="216"/>
      <c r="Q2054" s="217"/>
      <c r="R2054" s="218"/>
      <c r="S2054" s="219">
        <f t="shared" si="698"/>
        <v>0</v>
      </c>
      <c r="T2054" s="220">
        <f t="shared" si="699"/>
        <v>0</v>
      </c>
      <c r="U2054" s="214">
        <f t="shared" si="696"/>
        <v>0</v>
      </c>
      <c r="W2054" s="221"/>
      <c r="X2054" s="222"/>
      <c r="Y2054" s="222"/>
      <c r="Z2054" s="223"/>
      <c r="AA2054" s="222"/>
      <c r="AB2054" s="224"/>
      <c r="AC2054" s="225"/>
      <c r="AD2054" s="2">
        <f t="shared" si="702"/>
        <v>0</v>
      </c>
      <c r="AE2054" s="2">
        <f t="shared" si="703"/>
        <v>0</v>
      </c>
      <c r="AF2054" s="226"/>
      <c r="AG2054" s="219">
        <f t="shared" ref="AG2054:AG2117" si="707">AG2053+IF(AD2054&lt;&gt;0,1.852*60*1000*((ACOS((SIN((AD2053/180)*PI()))*(SIN((AD2054/180)*PI()))+(COS((AD2053/180)*PI()))*(COS((AD2054/180)*PI()))*(COS((AE2054/180)*PI()-(AE2053/180)*PI())))/PI())*180),0)</f>
        <v>0</v>
      </c>
      <c r="AH2054" s="234">
        <f t="shared" ref="AH2054:AH2117" si="708">AH2053+IF(AD2054&lt;&gt;0,1.852*60*0.6213712*((ACOS((SIN((AD2053/180)*PI()))*(SIN((AD2054/180)*PI()))+(COS((AD2053/180)*PI()))*(COS((AD2054/180)*PI()))*(COS((AE2054/180)*PI()-(AE2053/180)*PI())))/PI())*180),0)</f>
        <v>0</v>
      </c>
      <c r="AI2054" s="214">
        <f t="shared" si="697"/>
        <v>0</v>
      </c>
      <c r="AK2054" s="229">
        <f t="shared" ref="AK2054:AK2117" si="709">IF(AL2054&gt;0,AK2053+$AO$1,0)</f>
        <v>0</v>
      </c>
      <c r="AL2054" s="226"/>
      <c r="AM2054" s="15"/>
      <c r="AN2054" s="232" t="e">
        <f t="shared" ref="AN2054:AN2117" si="710">(42341.84/MAX(AK2054:AK6650))*AK2054*0.0006213712</f>
        <v>#DIV/0!</v>
      </c>
      <c r="AO2054" s="214">
        <f t="shared" si="704"/>
        <v>0</v>
      </c>
      <c r="AQ2054" s="210"/>
      <c r="AR2054" s="231"/>
      <c r="AS2054" s="15"/>
      <c r="AT2054" s="232">
        <f t="shared" ref="AT2054:AT2117" si="711">IF(AQ2054&gt;0,(26.3/(MAX($AQ$4:$AQ$4600)*0.0006213712))*AQ2054*0.0006213712,0)</f>
        <v>0</v>
      </c>
      <c r="AU2054" s="235">
        <f t="shared" ref="AU2054:AU2117" si="712">(AR2054*3.28084)+(AW$4)</f>
        <v>0</v>
      </c>
      <c r="AY2054" s="210"/>
      <c r="AZ2054" s="231"/>
      <c r="BA2054" s="15"/>
      <c r="BB2054" s="232">
        <f t="shared" si="701"/>
        <v>0</v>
      </c>
      <c r="BC2054" s="235">
        <f t="shared" ref="BC2054:BC2117" si="713">AZ2054+BE$4</f>
        <v>0</v>
      </c>
      <c r="BG2054" s="210"/>
      <c r="BH2054" s="231"/>
      <c r="BI2054" s="15"/>
      <c r="BJ2054" s="232">
        <f t="shared" si="705"/>
        <v>0</v>
      </c>
      <c r="BK2054" s="235">
        <f t="shared" ref="BK2054:BK2117" si="714">BH2054*BM2054</f>
        <v>0</v>
      </c>
      <c r="BM2054" s="109">
        <f t="shared" si="706"/>
        <v>-2.5424823465507402</v>
      </c>
      <c r="BN2054" s="213"/>
      <c r="BR2054" s="228"/>
      <c r="BS2054" s="311"/>
      <c r="BT2054" s="3"/>
      <c r="BU2054" s="213"/>
      <c r="BV2054" s="213"/>
      <c r="BW2054" s="291"/>
    </row>
    <row r="2055" spans="1:75" x14ac:dyDescent="0.2">
      <c r="A2055" s="210"/>
      <c r="B2055" s="211"/>
      <c r="C2055" s="848" t="str">
        <f ca="1">IF(ISERR(AVERAGE(INDIRECT("B"&amp;(ROW()-INT($B$1/2))):INDIRECT("B"&amp;(ROW()+INT($B$1/2))))),"",AVERAGE(INDIRECT("B"&amp;(ROW()-INT($B$1/2))):INDIRECT("B"&amp;(ROW()+INT($B$1/2)))))</f>
        <v/>
      </c>
      <c r="D2055" s="848">
        <f t="shared" si="700"/>
        <v>0</v>
      </c>
      <c r="E2055" s="275"/>
      <c r="F2055" s="15"/>
      <c r="G2055" s="3"/>
      <c r="H2055" s="3"/>
      <c r="I2055" s="3"/>
      <c r="J2055" s="3"/>
      <c r="K2055" s="3"/>
      <c r="L2055" s="554"/>
      <c r="M2055" s="545"/>
      <c r="N2055" s="546"/>
      <c r="O2055" s="5"/>
      <c r="P2055" s="216"/>
      <c r="Q2055" s="217"/>
      <c r="R2055" s="218"/>
      <c r="S2055" s="219">
        <f t="shared" si="698"/>
        <v>0</v>
      </c>
      <c r="T2055" s="220">
        <f t="shared" si="699"/>
        <v>0</v>
      </c>
      <c r="U2055" s="214">
        <f t="shared" ref="U2055:U2118" si="715">R2055*3.28084</f>
        <v>0</v>
      </c>
      <c r="W2055" s="221"/>
      <c r="X2055" s="222"/>
      <c r="Y2055" s="222"/>
      <c r="Z2055" s="223"/>
      <c r="AA2055" s="222"/>
      <c r="AB2055" s="224"/>
      <c r="AC2055" s="225"/>
      <c r="AD2055" s="2">
        <f t="shared" si="702"/>
        <v>0</v>
      </c>
      <c r="AE2055" s="2">
        <f t="shared" si="703"/>
        <v>0</v>
      </c>
      <c r="AF2055" s="226"/>
      <c r="AG2055" s="219">
        <f t="shared" si="707"/>
        <v>0</v>
      </c>
      <c r="AH2055" s="234">
        <f t="shared" si="708"/>
        <v>0</v>
      </c>
      <c r="AI2055" s="214">
        <f t="shared" ref="AI2055:AI2118" si="716">AF2055*3.28084</f>
        <v>0</v>
      </c>
      <c r="AK2055" s="229">
        <f t="shared" si="709"/>
        <v>0</v>
      </c>
      <c r="AL2055" s="226"/>
      <c r="AM2055" s="15"/>
      <c r="AN2055" s="232" t="e">
        <f t="shared" si="710"/>
        <v>#DIV/0!</v>
      </c>
      <c r="AO2055" s="214">
        <f t="shared" si="704"/>
        <v>0</v>
      </c>
      <c r="AQ2055" s="210"/>
      <c r="AR2055" s="231"/>
      <c r="AS2055" s="15"/>
      <c r="AT2055" s="232">
        <f t="shared" si="711"/>
        <v>0</v>
      </c>
      <c r="AU2055" s="235">
        <f t="shared" si="712"/>
        <v>0</v>
      </c>
      <c r="AY2055" s="210"/>
      <c r="AZ2055" s="231"/>
      <c r="BA2055" s="15"/>
      <c r="BB2055" s="232">
        <f t="shared" si="701"/>
        <v>0</v>
      </c>
      <c r="BC2055" s="235">
        <f t="shared" si="713"/>
        <v>0</v>
      </c>
      <c r="BG2055" s="210"/>
      <c r="BH2055" s="231"/>
      <c r="BI2055" s="15"/>
      <c r="BJ2055" s="232">
        <f t="shared" si="705"/>
        <v>0</v>
      </c>
      <c r="BK2055" s="235">
        <f t="shared" si="714"/>
        <v>0</v>
      </c>
      <c r="BM2055" s="109">
        <f t="shared" si="706"/>
        <v>-2.5443146840484769</v>
      </c>
      <c r="BN2055" s="213"/>
      <c r="BR2055" s="228"/>
      <c r="BS2055" s="311"/>
      <c r="BT2055" s="3"/>
      <c r="BU2055" s="213"/>
      <c r="BV2055" s="213"/>
      <c r="BW2055" s="291"/>
    </row>
    <row r="2056" spans="1:75" x14ac:dyDescent="0.2">
      <c r="A2056" s="210"/>
      <c r="B2056" s="211"/>
      <c r="C2056" s="848" t="str">
        <f ca="1">IF(ISERR(AVERAGE(INDIRECT("B"&amp;(ROW()-INT($B$1/2))):INDIRECT("B"&amp;(ROW()+INT($B$1/2))))),"",AVERAGE(INDIRECT("B"&amp;(ROW()-INT($B$1/2))):INDIRECT("B"&amp;(ROW()+INT($B$1/2)))))</f>
        <v/>
      </c>
      <c r="D2056" s="848">
        <f t="shared" si="700"/>
        <v>0</v>
      </c>
      <c r="E2056" s="275"/>
      <c r="F2056" s="15"/>
      <c r="G2056" s="3"/>
      <c r="H2056" s="3"/>
      <c r="I2056" s="3"/>
      <c r="J2056" s="3"/>
      <c r="K2056" s="3"/>
      <c r="L2056" s="554"/>
      <c r="M2056" s="545"/>
      <c r="N2056" s="546"/>
      <c r="O2056" s="5"/>
      <c r="P2056" s="216"/>
      <c r="Q2056" s="217"/>
      <c r="R2056" s="218"/>
      <c r="S2056" s="219">
        <f t="shared" si="698"/>
        <v>0</v>
      </c>
      <c r="T2056" s="220">
        <f t="shared" si="699"/>
        <v>0</v>
      </c>
      <c r="U2056" s="214">
        <f t="shared" si="715"/>
        <v>0</v>
      </c>
      <c r="W2056" s="221"/>
      <c r="X2056" s="222"/>
      <c r="Y2056" s="222"/>
      <c r="Z2056" s="223"/>
      <c r="AA2056" s="222"/>
      <c r="AB2056" s="224"/>
      <c r="AC2056" s="225"/>
      <c r="AD2056" s="2">
        <f t="shared" si="702"/>
        <v>0</v>
      </c>
      <c r="AE2056" s="2">
        <f t="shared" si="703"/>
        <v>0</v>
      </c>
      <c r="AF2056" s="226"/>
      <c r="AG2056" s="219">
        <f t="shared" si="707"/>
        <v>0</v>
      </c>
      <c r="AH2056" s="234">
        <f t="shared" si="708"/>
        <v>0</v>
      </c>
      <c r="AI2056" s="214">
        <f t="shared" si="716"/>
        <v>0</v>
      </c>
      <c r="AK2056" s="229">
        <f t="shared" si="709"/>
        <v>0</v>
      </c>
      <c r="AL2056" s="226"/>
      <c r="AM2056" s="15"/>
      <c r="AN2056" s="232" t="e">
        <f t="shared" si="710"/>
        <v>#DIV/0!</v>
      </c>
      <c r="AO2056" s="214">
        <f t="shared" si="704"/>
        <v>0</v>
      </c>
      <c r="AQ2056" s="210"/>
      <c r="AR2056" s="231"/>
      <c r="AS2056" s="15"/>
      <c r="AT2056" s="232">
        <f t="shared" si="711"/>
        <v>0</v>
      </c>
      <c r="AU2056" s="235">
        <f t="shared" si="712"/>
        <v>0</v>
      </c>
      <c r="AY2056" s="210"/>
      <c r="AZ2056" s="231"/>
      <c r="BA2056" s="15"/>
      <c r="BB2056" s="232">
        <f t="shared" si="701"/>
        <v>0</v>
      </c>
      <c r="BC2056" s="235">
        <f t="shared" si="713"/>
        <v>0</v>
      </c>
      <c r="BG2056" s="210"/>
      <c r="BH2056" s="231"/>
      <c r="BI2056" s="15"/>
      <c r="BJ2056" s="232">
        <f t="shared" si="705"/>
        <v>0</v>
      </c>
      <c r="BK2056" s="235">
        <f t="shared" si="714"/>
        <v>0</v>
      </c>
      <c r="BM2056" s="109">
        <f t="shared" si="706"/>
        <v>-2.5461470215462136</v>
      </c>
      <c r="BN2056" s="213"/>
      <c r="BR2056" s="228"/>
      <c r="BS2056" s="311"/>
      <c r="BT2056" s="3"/>
      <c r="BU2056" s="213"/>
      <c r="BV2056" s="213"/>
      <c r="BW2056" s="291"/>
    </row>
    <row r="2057" spans="1:75" x14ac:dyDescent="0.2">
      <c r="A2057" s="210"/>
      <c r="B2057" s="211"/>
      <c r="C2057" s="848" t="str">
        <f ca="1">IF(ISERR(AVERAGE(INDIRECT("B"&amp;(ROW()-INT($B$1/2))):INDIRECT("B"&amp;(ROW()+INT($B$1/2))))),"",AVERAGE(INDIRECT("B"&amp;(ROW()-INT($B$1/2))):INDIRECT("B"&amp;(ROW()+INT($B$1/2)))))</f>
        <v/>
      </c>
      <c r="D2057" s="848">
        <f t="shared" si="700"/>
        <v>0</v>
      </c>
      <c r="E2057" s="275"/>
      <c r="F2057" s="15"/>
      <c r="G2057" s="3"/>
      <c r="H2057" s="3"/>
      <c r="I2057" s="3"/>
      <c r="J2057" s="3"/>
      <c r="K2057" s="3"/>
      <c r="L2057" s="554"/>
      <c r="M2057" s="545"/>
      <c r="N2057" s="546"/>
      <c r="O2057" s="5"/>
      <c r="P2057" s="216"/>
      <c r="Q2057" s="217"/>
      <c r="R2057" s="218"/>
      <c r="S2057" s="219">
        <f t="shared" ref="S2057:S2120" si="717">S2056+IF(P2057&lt;&gt;0,1.852*60*1000*((ACOS((SIN((P2056/180)*PI()))*(SIN((P2057/180)*PI()))+(COS((P2056/180)*PI()))*(COS((P2057/180)*PI()))*(COS((Q2057/180)*PI()-(Q2056/180)*PI())))/PI())*180),0)</f>
        <v>0</v>
      </c>
      <c r="T2057" s="220">
        <f t="shared" ref="T2057:T2120" si="718">T2056+IF(P2057&lt;&gt;0,1.852*60*0.6213712*((ACOS((SIN((P2056/180)*PI()))*(SIN((P2057/180)*PI()))+(COS((P2056/180)*PI()))*(COS((P2057/180)*PI()))*(COS((Q2057/180)*PI()-(Q2056/180)*PI())))/PI())*180),0)</f>
        <v>0</v>
      </c>
      <c r="U2057" s="214">
        <f t="shared" si="715"/>
        <v>0</v>
      </c>
      <c r="W2057" s="221"/>
      <c r="X2057" s="222"/>
      <c r="Y2057" s="222"/>
      <c r="Z2057" s="223"/>
      <c r="AA2057" s="222"/>
      <c r="AB2057" s="224"/>
      <c r="AC2057" s="225"/>
      <c r="AD2057" s="2">
        <f t="shared" si="702"/>
        <v>0</v>
      </c>
      <c r="AE2057" s="2">
        <f t="shared" si="703"/>
        <v>0</v>
      </c>
      <c r="AF2057" s="226"/>
      <c r="AG2057" s="219">
        <f t="shared" si="707"/>
        <v>0</v>
      </c>
      <c r="AH2057" s="234">
        <f t="shared" si="708"/>
        <v>0</v>
      </c>
      <c r="AI2057" s="214">
        <f t="shared" si="716"/>
        <v>0</v>
      </c>
      <c r="AK2057" s="229">
        <f t="shared" si="709"/>
        <v>0</v>
      </c>
      <c r="AL2057" s="226"/>
      <c r="AM2057" s="15"/>
      <c r="AN2057" s="232" t="e">
        <f t="shared" si="710"/>
        <v>#DIV/0!</v>
      </c>
      <c r="AO2057" s="214">
        <f t="shared" si="704"/>
        <v>0</v>
      </c>
      <c r="AQ2057" s="210"/>
      <c r="AR2057" s="231"/>
      <c r="AS2057" s="15"/>
      <c r="AT2057" s="232">
        <f t="shared" si="711"/>
        <v>0</v>
      </c>
      <c r="AU2057" s="235">
        <f t="shared" si="712"/>
        <v>0</v>
      </c>
      <c r="AY2057" s="210"/>
      <c r="AZ2057" s="231"/>
      <c r="BA2057" s="15"/>
      <c r="BB2057" s="232">
        <f t="shared" si="701"/>
        <v>0</v>
      </c>
      <c r="BC2057" s="235">
        <f t="shared" si="713"/>
        <v>0</v>
      </c>
      <c r="BG2057" s="210"/>
      <c r="BH2057" s="231"/>
      <c r="BI2057" s="15"/>
      <c r="BJ2057" s="232">
        <f t="shared" si="705"/>
        <v>0</v>
      </c>
      <c r="BK2057" s="235">
        <f t="shared" si="714"/>
        <v>0</v>
      </c>
      <c r="BM2057" s="109">
        <f t="shared" si="706"/>
        <v>-2.5479793590439503</v>
      </c>
      <c r="BN2057" s="213"/>
      <c r="BR2057" s="228"/>
      <c r="BS2057" s="311"/>
      <c r="BT2057" s="3"/>
      <c r="BU2057" s="213"/>
      <c r="BV2057" s="213"/>
      <c r="BW2057" s="291"/>
    </row>
    <row r="2058" spans="1:75" x14ac:dyDescent="0.2">
      <c r="A2058" s="210"/>
      <c r="B2058" s="211"/>
      <c r="C2058" s="848" t="str">
        <f ca="1">IF(ISERR(AVERAGE(INDIRECT("B"&amp;(ROW()-INT($B$1/2))):INDIRECT("B"&amp;(ROW()+INT($B$1/2))))),"",AVERAGE(INDIRECT("B"&amp;(ROW()-INT($B$1/2))):INDIRECT("B"&amp;(ROW()+INT($B$1/2)))))</f>
        <v/>
      </c>
      <c r="D2058" s="848">
        <f t="shared" si="700"/>
        <v>0</v>
      </c>
      <c r="E2058" s="275"/>
      <c r="F2058" s="15"/>
      <c r="G2058" s="3"/>
      <c r="H2058" s="3"/>
      <c r="I2058" s="3"/>
      <c r="J2058" s="3"/>
      <c r="K2058" s="3"/>
      <c r="L2058" s="554"/>
      <c r="M2058" s="545"/>
      <c r="N2058" s="546"/>
      <c r="O2058" s="5"/>
      <c r="P2058" s="216"/>
      <c r="Q2058" s="217"/>
      <c r="R2058" s="218"/>
      <c r="S2058" s="219">
        <f t="shared" si="717"/>
        <v>0</v>
      </c>
      <c r="T2058" s="220">
        <f t="shared" si="718"/>
        <v>0</v>
      </c>
      <c r="U2058" s="214">
        <f t="shared" si="715"/>
        <v>0</v>
      </c>
      <c r="W2058" s="221"/>
      <c r="X2058" s="222"/>
      <c r="Y2058" s="222"/>
      <c r="Z2058" s="223"/>
      <c r="AA2058" s="222"/>
      <c r="AB2058" s="224"/>
      <c r="AC2058" s="225"/>
      <c r="AD2058" s="2">
        <f t="shared" si="702"/>
        <v>0</v>
      </c>
      <c r="AE2058" s="2">
        <f t="shared" si="703"/>
        <v>0</v>
      </c>
      <c r="AF2058" s="226"/>
      <c r="AG2058" s="219">
        <f t="shared" si="707"/>
        <v>0</v>
      </c>
      <c r="AH2058" s="234">
        <f t="shared" si="708"/>
        <v>0</v>
      </c>
      <c r="AI2058" s="214">
        <f t="shared" si="716"/>
        <v>0</v>
      </c>
      <c r="AK2058" s="229">
        <f t="shared" si="709"/>
        <v>0</v>
      </c>
      <c r="AL2058" s="226"/>
      <c r="AM2058" s="15"/>
      <c r="AN2058" s="232" t="e">
        <f t="shared" si="710"/>
        <v>#DIV/0!</v>
      </c>
      <c r="AO2058" s="214">
        <f t="shared" si="704"/>
        <v>0</v>
      </c>
      <c r="AQ2058" s="210"/>
      <c r="AR2058" s="231"/>
      <c r="AS2058" s="15"/>
      <c r="AT2058" s="232">
        <f t="shared" si="711"/>
        <v>0</v>
      </c>
      <c r="AU2058" s="235">
        <f t="shared" si="712"/>
        <v>0</v>
      </c>
      <c r="AY2058" s="210"/>
      <c r="AZ2058" s="231"/>
      <c r="BA2058" s="15"/>
      <c r="BB2058" s="232">
        <f t="shared" si="701"/>
        <v>0</v>
      </c>
      <c r="BC2058" s="235">
        <f t="shared" si="713"/>
        <v>0</v>
      </c>
      <c r="BG2058" s="210"/>
      <c r="BH2058" s="231"/>
      <c r="BI2058" s="15"/>
      <c r="BJ2058" s="232">
        <f t="shared" si="705"/>
        <v>0</v>
      </c>
      <c r="BK2058" s="235">
        <f t="shared" si="714"/>
        <v>0</v>
      </c>
      <c r="BM2058" s="109">
        <f t="shared" si="706"/>
        <v>-2.549811696541687</v>
      </c>
      <c r="BN2058" s="213"/>
      <c r="BR2058" s="228"/>
      <c r="BS2058" s="311"/>
      <c r="BT2058" s="3"/>
      <c r="BU2058" s="213"/>
      <c r="BV2058" s="213"/>
      <c r="BW2058" s="291"/>
    </row>
    <row r="2059" spans="1:75" x14ac:dyDescent="0.2">
      <c r="A2059" s="210"/>
      <c r="B2059" s="211"/>
      <c r="C2059" s="848" t="str">
        <f ca="1">IF(ISERR(AVERAGE(INDIRECT("B"&amp;(ROW()-INT($B$1/2))):INDIRECT("B"&amp;(ROW()+INT($B$1/2))))),"",AVERAGE(INDIRECT("B"&amp;(ROW()-INT($B$1/2))):INDIRECT("B"&amp;(ROW()+INT($B$1/2)))))</f>
        <v/>
      </c>
      <c r="D2059" s="848">
        <f t="shared" si="700"/>
        <v>0</v>
      </c>
      <c r="E2059" s="275"/>
      <c r="F2059" s="15"/>
      <c r="G2059" s="3"/>
      <c r="H2059" s="3"/>
      <c r="I2059" s="3"/>
      <c r="J2059" s="3"/>
      <c r="K2059" s="3"/>
      <c r="L2059" s="554"/>
      <c r="M2059" s="545"/>
      <c r="N2059" s="546"/>
      <c r="O2059" s="5"/>
      <c r="P2059" s="216"/>
      <c r="Q2059" s="217"/>
      <c r="R2059" s="218"/>
      <c r="S2059" s="219">
        <f t="shared" si="717"/>
        <v>0</v>
      </c>
      <c r="T2059" s="220">
        <f t="shared" si="718"/>
        <v>0</v>
      </c>
      <c r="U2059" s="214">
        <f t="shared" si="715"/>
        <v>0</v>
      </c>
      <c r="W2059" s="221"/>
      <c r="X2059" s="222"/>
      <c r="Y2059" s="222"/>
      <c r="Z2059" s="223"/>
      <c r="AA2059" s="222"/>
      <c r="AB2059" s="224"/>
      <c r="AC2059" s="225"/>
      <c r="AD2059" s="2">
        <f t="shared" si="702"/>
        <v>0</v>
      </c>
      <c r="AE2059" s="2">
        <f t="shared" si="703"/>
        <v>0</v>
      </c>
      <c r="AF2059" s="226"/>
      <c r="AG2059" s="219">
        <f t="shared" si="707"/>
        <v>0</v>
      </c>
      <c r="AH2059" s="234">
        <f t="shared" si="708"/>
        <v>0</v>
      </c>
      <c r="AI2059" s="214">
        <f t="shared" si="716"/>
        <v>0</v>
      </c>
      <c r="AK2059" s="229">
        <f t="shared" si="709"/>
        <v>0</v>
      </c>
      <c r="AL2059" s="226"/>
      <c r="AM2059" s="15"/>
      <c r="AN2059" s="232" t="e">
        <f t="shared" si="710"/>
        <v>#DIV/0!</v>
      </c>
      <c r="AO2059" s="214">
        <f t="shared" si="704"/>
        <v>0</v>
      </c>
      <c r="AQ2059" s="210"/>
      <c r="AR2059" s="231"/>
      <c r="AS2059" s="15"/>
      <c r="AT2059" s="232">
        <f t="shared" si="711"/>
        <v>0</v>
      </c>
      <c r="AU2059" s="235">
        <f t="shared" si="712"/>
        <v>0</v>
      </c>
      <c r="AY2059" s="210"/>
      <c r="AZ2059" s="231"/>
      <c r="BA2059" s="15"/>
      <c r="BB2059" s="232">
        <f t="shared" si="701"/>
        <v>0</v>
      </c>
      <c r="BC2059" s="235">
        <f t="shared" si="713"/>
        <v>0</v>
      </c>
      <c r="BG2059" s="210"/>
      <c r="BH2059" s="231"/>
      <c r="BI2059" s="15"/>
      <c r="BJ2059" s="232">
        <f t="shared" si="705"/>
        <v>0</v>
      </c>
      <c r="BK2059" s="235">
        <f t="shared" si="714"/>
        <v>0</v>
      </c>
      <c r="BM2059" s="109">
        <f t="shared" si="706"/>
        <v>-2.5516440340394237</v>
      </c>
      <c r="BN2059" s="213"/>
      <c r="BR2059" s="228"/>
      <c r="BS2059" s="311"/>
      <c r="BT2059" s="3"/>
      <c r="BU2059" s="213"/>
      <c r="BV2059" s="213"/>
      <c r="BW2059" s="291"/>
    </row>
    <row r="2060" spans="1:75" x14ac:dyDescent="0.2">
      <c r="A2060" s="210"/>
      <c r="B2060" s="211"/>
      <c r="C2060" s="848" t="str">
        <f ca="1">IF(ISERR(AVERAGE(INDIRECT("B"&amp;(ROW()-INT($B$1/2))):INDIRECT("B"&amp;(ROW()+INT($B$1/2))))),"",AVERAGE(INDIRECT("B"&amp;(ROW()-INT($B$1/2))):INDIRECT("B"&amp;(ROW()+INT($B$1/2)))))</f>
        <v/>
      </c>
      <c r="D2060" s="848">
        <f t="shared" si="700"/>
        <v>0</v>
      </c>
      <c r="E2060" s="275"/>
      <c r="F2060" s="15"/>
      <c r="G2060" s="3"/>
      <c r="H2060" s="3"/>
      <c r="I2060" s="3"/>
      <c r="J2060" s="3"/>
      <c r="K2060" s="3"/>
      <c r="L2060" s="554"/>
      <c r="M2060" s="545"/>
      <c r="N2060" s="546"/>
      <c r="O2060" s="5"/>
      <c r="P2060" s="216"/>
      <c r="Q2060" s="217"/>
      <c r="R2060" s="218"/>
      <c r="S2060" s="219">
        <f t="shared" si="717"/>
        <v>0</v>
      </c>
      <c r="T2060" s="220">
        <f t="shared" si="718"/>
        <v>0</v>
      </c>
      <c r="U2060" s="214">
        <f t="shared" si="715"/>
        <v>0</v>
      </c>
      <c r="W2060" s="221"/>
      <c r="X2060" s="222"/>
      <c r="Y2060" s="222"/>
      <c r="Z2060" s="223"/>
      <c r="AA2060" s="222"/>
      <c r="AB2060" s="224"/>
      <c r="AC2060" s="225"/>
      <c r="AD2060" s="2">
        <f t="shared" si="702"/>
        <v>0</v>
      </c>
      <c r="AE2060" s="2">
        <f t="shared" si="703"/>
        <v>0</v>
      </c>
      <c r="AF2060" s="226"/>
      <c r="AG2060" s="219">
        <f t="shared" si="707"/>
        <v>0</v>
      </c>
      <c r="AH2060" s="234">
        <f t="shared" si="708"/>
        <v>0</v>
      </c>
      <c r="AI2060" s="214">
        <f t="shared" si="716"/>
        <v>0</v>
      </c>
      <c r="AK2060" s="229">
        <f t="shared" si="709"/>
        <v>0</v>
      </c>
      <c r="AL2060" s="226"/>
      <c r="AM2060" s="15"/>
      <c r="AN2060" s="232" t="e">
        <f t="shared" si="710"/>
        <v>#DIV/0!</v>
      </c>
      <c r="AO2060" s="214">
        <f t="shared" si="704"/>
        <v>0</v>
      </c>
      <c r="AQ2060" s="210"/>
      <c r="AR2060" s="231"/>
      <c r="AS2060" s="15"/>
      <c r="AT2060" s="232">
        <f t="shared" si="711"/>
        <v>0</v>
      </c>
      <c r="AU2060" s="235">
        <f t="shared" si="712"/>
        <v>0</v>
      </c>
      <c r="AY2060" s="210"/>
      <c r="AZ2060" s="231"/>
      <c r="BA2060" s="15"/>
      <c r="BB2060" s="232">
        <f t="shared" si="701"/>
        <v>0</v>
      </c>
      <c r="BC2060" s="235">
        <f t="shared" si="713"/>
        <v>0</v>
      </c>
      <c r="BG2060" s="210"/>
      <c r="BH2060" s="231"/>
      <c r="BI2060" s="15"/>
      <c r="BJ2060" s="232">
        <f t="shared" si="705"/>
        <v>0</v>
      </c>
      <c r="BK2060" s="235">
        <f t="shared" si="714"/>
        <v>0</v>
      </c>
      <c r="BM2060" s="109">
        <f t="shared" si="706"/>
        <v>-2.5534763715371604</v>
      </c>
      <c r="BN2060" s="213"/>
      <c r="BR2060" s="228"/>
      <c r="BS2060" s="311"/>
      <c r="BT2060" s="3"/>
      <c r="BU2060" s="213"/>
      <c r="BV2060" s="213"/>
      <c r="BW2060" s="291"/>
    </row>
    <row r="2061" spans="1:75" x14ac:dyDescent="0.2">
      <c r="A2061" s="210"/>
      <c r="B2061" s="211"/>
      <c r="C2061" s="848" t="str">
        <f ca="1">IF(ISERR(AVERAGE(INDIRECT("B"&amp;(ROW()-INT($B$1/2))):INDIRECT("B"&amp;(ROW()+INT($B$1/2))))),"",AVERAGE(INDIRECT("B"&amp;(ROW()-INT($B$1/2))):INDIRECT("B"&amp;(ROW()+INT($B$1/2)))))</f>
        <v/>
      </c>
      <c r="D2061" s="848">
        <f t="shared" si="700"/>
        <v>0</v>
      </c>
      <c r="E2061" s="275"/>
      <c r="F2061" s="15"/>
      <c r="G2061" s="3"/>
      <c r="H2061" s="3"/>
      <c r="I2061" s="3"/>
      <c r="J2061" s="3"/>
      <c r="K2061" s="3"/>
      <c r="L2061" s="554"/>
      <c r="M2061" s="545"/>
      <c r="N2061" s="546"/>
      <c r="O2061" s="5"/>
      <c r="P2061" s="216"/>
      <c r="Q2061" s="217"/>
      <c r="R2061" s="218"/>
      <c r="S2061" s="219">
        <f t="shared" si="717"/>
        <v>0</v>
      </c>
      <c r="T2061" s="220">
        <f t="shared" si="718"/>
        <v>0</v>
      </c>
      <c r="U2061" s="214">
        <f t="shared" si="715"/>
        <v>0</v>
      </c>
      <c r="W2061" s="221"/>
      <c r="X2061" s="222"/>
      <c r="Y2061" s="222"/>
      <c r="Z2061" s="223"/>
      <c r="AA2061" s="222"/>
      <c r="AB2061" s="224"/>
      <c r="AC2061" s="225"/>
      <c r="AD2061" s="2">
        <f t="shared" si="702"/>
        <v>0</v>
      </c>
      <c r="AE2061" s="2">
        <f t="shared" si="703"/>
        <v>0</v>
      </c>
      <c r="AF2061" s="226"/>
      <c r="AG2061" s="219">
        <f t="shared" si="707"/>
        <v>0</v>
      </c>
      <c r="AH2061" s="234">
        <f t="shared" si="708"/>
        <v>0</v>
      </c>
      <c r="AI2061" s="214">
        <f t="shared" si="716"/>
        <v>0</v>
      </c>
      <c r="AK2061" s="229">
        <f t="shared" si="709"/>
        <v>0</v>
      </c>
      <c r="AL2061" s="226"/>
      <c r="AM2061" s="15"/>
      <c r="AN2061" s="232" t="e">
        <f t="shared" si="710"/>
        <v>#DIV/0!</v>
      </c>
      <c r="AO2061" s="214">
        <f t="shared" si="704"/>
        <v>0</v>
      </c>
      <c r="AQ2061" s="210"/>
      <c r="AR2061" s="231"/>
      <c r="AS2061" s="15"/>
      <c r="AT2061" s="232">
        <f t="shared" si="711"/>
        <v>0</v>
      </c>
      <c r="AU2061" s="235">
        <f t="shared" si="712"/>
        <v>0</v>
      </c>
      <c r="AY2061" s="210"/>
      <c r="AZ2061" s="231"/>
      <c r="BA2061" s="15"/>
      <c r="BB2061" s="232">
        <f t="shared" si="701"/>
        <v>0</v>
      </c>
      <c r="BC2061" s="235">
        <f t="shared" si="713"/>
        <v>0</v>
      </c>
      <c r="BG2061" s="210"/>
      <c r="BH2061" s="231"/>
      <c r="BI2061" s="15"/>
      <c r="BJ2061" s="232">
        <f t="shared" si="705"/>
        <v>0</v>
      </c>
      <c r="BK2061" s="235">
        <f t="shared" si="714"/>
        <v>0</v>
      </c>
      <c r="BM2061" s="109">
        <f t="shared" si="706"/>
        <v>-2.5553087090348972</v>
      </c>
      <c r="BN2061" s="213"/>
      <c r="BR2061" s="228"/>
      <c r="BS2061" s="311"/>
      <c r="BT2061" s="3"/>
      <c r="BU2061" s="213"/>
      <c r="BV2061" s="213"/>
      <c r="BW2061" s="291"/>
    </row>
    <row r="2062" spans="1:75" x14ac:dyDescent="0.2">
      <c r="A2062" s="210"/>
      <c r="B2062" s="211"/>
      <c r="C2062" s="848" t="str">
        <f ca="1">IF(ISERR(AVERAGE(INDIRECT("B"&amp;(ROW()-INT($B$1/2))):INDIRECT("B"&amp;(ROW()+INT($B$1/2))))),"",AVERAGE(INDIRECT("B"&amp;(ROW()-INT($B$1/2))):INDIRECT("B"&amp;(ROW()+INT($B$1/2)))))</f>
        <v/>
      </c>
      <c r="D2062" s="848">
        <f t="shared" si="700"/>
        <v>0</v>
      </c>
      <c r="E2062" s="275"/>
      <c r="F2062" s="15"/>
      <c r="G2062" s="3"/>
      <c r="H2062" s="3"/>
      <c r="I2062" s="3"/>
      <c r="J2062" s="3"/>
      <c r="K2062" s="3"/>
      <c r="L2062" s="554"/>
      <c r="M2062" s="545"/>
      <c r="N2062" s="546"/>
      <c r="O2062" s="5"/>
      <c r="P2062" s="216"/>
      <c r="Q2062" s="217"/>
      <c r="R2062" s="218"/>
      <c r="S2062" s="219">
        <f t="shared" si="717"/>
        <v>0</v>
      </c>
      <c r="T2062" s="220">
        <f t="shared" si="718"/>
        <v>0</v>
      </c>
      <c r="U2062" s="214">
        <f t="shared" si="715"/>
        <v>0</v>
      </c>
      <c r="W2062" s="221"/>
      <c r="X2062" s="222"/>
      <c r="Y2062" s="222"/>
      <c r="Z2062" s="223"/>
      <c r="AA2062" s="222"/>
      <c r="AB2062" s="224"/>
      <c r="AC2062" s="225"/>
      <c r="AD2062" s="2">
        <f t="shared" si="702"/>
        <v>0</v>
      </c>
      <c r="AE2062" s="2">
        <f t="shared" si="703"/>
        <v>0</v>
      </c>
      <c r="AF2062" s="226"/>
      <c r="AG2062" s="219">
        <f t="shared" si="707"/>
        <v>0</v>
      </c>
      <c r="AH2062" s="234">
        <f t="shared" si="708"/>
        <v>0</v>
      </c>
      <c r="AI2062" s="214">
        <f t="shared" si="716"/>
        <v>0</v>
      </c>
      <c r="AK2062" s="229">
        <f t="shared" si="709"/>
        <v>0</v>
      </c>
      <c r="AL2062" s="226"/>
      <c r="AM2062" s="15"/>
      <c r="AN2062" s="232" t="e">
        <f t="shared" si="710"/>
        <v>#DIV/0!</v>
      </c>
      <c r="AO2062" s="214">
        <f t="shared" si="704"/>
        <v>0</v>
      </c>
      <c r="AQ2062" s="210"/>
      <c r="AR2062" s="231"/>
      <c r="AS2062" s="15"/>
      <c r="AT2062" s="232">
        <f t="shared" si="711"/>
        <v>0</v>
      </c>
      <c r="AU2062" s="235">
        <f t="shared" si="712"/>
        <v>0</v>
      </c>
      <c r="AY2062" s="210"/>
      <c r="AZ2062" s="231"/>
      <c r="BA2062" s="15"/>
      <c r="BB2062" s="232">
        <f t="shared" si="701"/>
        <v>0</v>
      </c>
      <c r="BC2062" s="235">
        <f t="shared" si="713"/>
        <v>0</v>
      </c>
      <c r="BG2062" s="210"/>
      <c r="BH2062" s="231"/>
      <c r="BI2062" s="15"/>
      <c r="BJ2062" s="232">
        <f t="shared" si="705"/>
        <v>0</v>
      </c>
      <c r="BK2062" s="235">
        <f t="shared" si="714"/>
        <v>0</v>
      </c>
      <c r="BM2062" s="109">
        <f t="shared" si="706"/>
        <v>-2.5571410465326339</v>
      </c>
      <c r="BN2062" s="213"/>
      <c r="BR2062" s="228"/>
      <c r="BS2062" s="311"/>
      <c r="BT2062" s="3"/>
      <c r="BU2062" s="213"/>
      <c r="BV2062" s="213"/>
      <c r="BW2062" s="291"/>
    </row>
    <row r="2063" spans="1:75" x14ac:dyDescent="0.2">
      <c r="A2063" s="210"/>
      <c r="B2063" s="211"/>
      <c r="C2063" s="848" t="str">
        <f ca="1">IF(ISERR(AVERAGE(INDIRECT("B"&amp;(ROW()-INT($B$1/2))):INDIRECT("B"&amp;(ROW()+INT($B$1/2))))),"",AVERAGE(INDIRECT("B"&amp;(ROW()-INT($B$1/2))):INDIRECT("B"&amp;(ROW()+INT($B$1/2)))))</f>
        <v/>
      </c>
      <c r="D2063" s="848">
        <f t="shared" si="700"/>
        <v>0</v>
      </c>
      <c r="E2063" s="275"/>
      <c r="F2063" s="15"/>
      <c r="G2063" s="3"/>
      <c r="H2063" s="3"/>
      <c r="I2063" s="3"/>
      <c r="J2063" s="3"/>
      <c r="K2063" s="3"/>
      <c r="L2063" s="554"/>
      <c r="M2063" s="545"/>
      <c r="N2063" s="546"/>
      <c r="O2063" s="5"/>
      <c r="P2063" s="216"/>
      <c r="Q2063" s="217"/>
      <c r="R2063" s="218"/>
      <c r="S2063" s="219">
        <f t="shared" si="717"/>
        <v>0</v>
      </c>
      <c r="T2063" s="220">
        <f t="shared" si="718"/>
        <v>0</v>
      </c>
      <c r="U2063" s="214">
        <f t="shared" si="715"/>
        <v>0</v>
      </c>
      <c r="W2063" s="221"/>
      <c r="X2063" s="222"/>
      <c r="Y2063" s="222"/>
      <c r="Z2063" s="223"/>
      <c r="AA2063" s="222"/>
      <c r="AB2063" s="224"/>
      <c r="AC2063" s="225"/>
      <c r="AD2063" s="2">
        <f t="shared" si="702"/>
        <v>0</v>
      </c>
      <c r="AE2063" s="2">
        <f t="shared" si="703"/>
        <v>0</v>
      </c>
      <c r="AF2063" s="226"/>
      <c r="AG2063" s="219">
        <f t="shared" si="707"/>
        <v>0</v>
      </c>
      <c r="AH2063" s="234">
        <f t="shared" si="708"/>
        <v>0</v>
      </c>
      <c r="AI2063" s="214">
        <f t="shared" si="716"/>
        <v>0</v>
      </c>
      <c r="AK2063" s="229">
        <f t="shared" si="709"/>
        <v>0</v>
      </c>
      <c r="AL2063" s="226"/>
      <c r="AM2063" s="15"/>
      <c r="AN2063" s="232" t="e">
        <f t="shared" si="710"/>
        <v>#DIV/0!</v>
      </c>
      <c r="AO2063" s="214">
        <f t="shared" si="704"/>
        <v>0</v>
      </c>
      <c r="AQ2063" s="210"/>
      <c r="AR2063" s="231"/>
      <c r="AS2063" s="15"/>
      <c r="AT2063" s="232">
        <f t="shared" si="711"/>
        <v>0</v>
      </c>
      <c r="AU2063" s="235">
        <f t="shared" si="712"/>
        <v>0</v>
      </c>
      <c r="AY2063" s="210"/>
      <c r="AZ2063" s="231"/>
      <c r="BA2063" s="15"/>
      <c r="BB2063" s="232">
        <f t="shared" si="701"/>
        <v>0</v>
      </c>
      <c r="BC2063" s="235">
        <f t="shared" si="713"/>
        <v>0</v>
      </c>
      <c r="BG2063" s="210"/>
      <c r="BH2063" s="231"/>
      <c r="BI2063" s="15"/>
      <c r="BJ2063" s="232">
        <f t="shared" si="705"/>
        <v>0</v>
      </c>
      <c r="BK2063" s="235">
        <f t="shared" si="714"/>
        <v>0</v>
      </c>
      <c r="BM2063" s="109">
        <f t="shared" si="706"/>
        <v>-2.5589733840303706</v>
      </c>
      <c r="BN2063" s="213"/>
      <c r="BR2063" s="228"/>
      <c r="BS2063" s="311"/>
      <c r="BT2063" s="3"/>
      <c r="BU2063" s="213"/>
      <c r="BV2063" s="213"/>
      <c r="BW2063" s="291"/>
    </row>
    <row r="2064" spans="1:75" x14ac:dyDescent="0.2">
      <c r="A2064" s="210"/>
      <c r="B2064" s="211"/>
      <c r="C2064" s="848" t="str">
        <f ca="1">IF(ISERR(AVERAGE(INDIRECT("B"&amp;(ROW()-INT($B$1/2))):INDIRECT("B"&amp;(ROW()+INT($B$1/2))))),"",AVERAGE(INDIRECT("B"&amp;(ROW()-INT($B$1/2))):INDIRECT("B"&amp;(ROW()+INT($B$1/2)))))</f>
        <v/>
      </c>
      <c r="D2064" s="848">
        <f t="shared" si="700"/>
        <v>0</v>
      </c>
      <c r="E2064" s="275"/>
      <c r="F2064" s="15"/>
      <c r="G2064" s="3"/>
      <c r="H2064" s="3"/>
      <c r="I2064" s="3"/>
      <c r="J2064" s="3"/>
      <c r="K2064" s="3"/>
      <c r="L2064" s="554"/>
      <c r="M2064" s="545"/>
      <c r="N2064" s="546"/>
      <c r="O2064" s="5"/>
      <c r="P2064" s="216"/>
      <c r="Q2064" s="217"/>
      <c r="R2064" s="218"/>
      <c r="S2064" s="219">
        <f t="shared" si="717"/>
        <v>0</v>
      </c>
      <c r="T2064" s="220">
        <f t="shared" si="718"/>
        <v>0</v>
      </c>
      <c r="U2064" s="214">
        <f t="shared" si="715"/>
        <v>0</v>
      </c>
      <c r="W2064" s="221"/>
      <c r="X2064" s="222"/>
      <c r="Y2064" s="222"/>
      <c r="Z2064" s="223"/>
      <c r="AA2064" s="222"/>
      <c r="AB2064" s="224"/>
      <c r="AC2064" s="225"/>
      <c r="AD2064" s="2">
        <f t="shared" si="702"/>
        <v>0</v>
      </c>
      <c r="AE2064" s="2">
        <f t="shared" si="703"/>
        <v>0</v>
      </c>
      <c r="AF2064" s="226"/>
      <c r="AG2064" s="219">
        <f t="shared" si="707"/>
        <v>0</v>
      </c>
      <c r="AH2064" s="234">
        <f t="shared" si="708"/>
        <v>0</v>
      </c>
      <c r="AI2064" s="214">
        <f t="shared" si="716"/>
        <v>0</v>
      </c>
      <c r="AK2064" s="229">
        <f t="shared" si="709"/>
        <v>0</v>
      </c>
      <c r="AL2064" s="226"/>
      <c r="AM2064" s="15"/>
      <c r="AN2064" s="232" t="e">
        <f t="shared" si="710"/>
        <v>#DIV/0!</v>
      </c>
      <c r="AO2064" s="214">
        <f t="shared" si="704"/>
        <v>0</v>
      </c>
      <c r="AQ2064" s="210"/>
      <c r="AR2064" s="231"/>
      <c r="AS2064" s="15"/>
      <c r="AT2064" s="232">
        <f t="shared" si="711"/>
        <v>0</v>
      </c>
      <c r="AU2064" s="235">
        <f t="shared" si="712"/>
        <v>0</v>
      </c>
      <c r="AY2064" s="210"/>
      <c r="AZ2064" s="231"/>
      <c r="BA2064" s="15"/>
      <c r="BB2064" s="232">
        <f t="shared" si="701"/>
        <v>0</v>
      </c>
      <c r="BC2064" s="235">
        <f t="shared" si="713"/>
        <v>0</v>
      </c>
      <c r="BG2064" s="210"/>
      <c r="BH2064" s="231"/>
      <c r="BI2064" s="15"/>
      <c r="BJ2064" s="232">
        <f t="shared" si="705"/>
        <v>0</v>
      </c>
      <c r="BK2064" s="235">
        <f t="shared" si="714"/>
        <v>0</v>
      </c>
      <c r="BM2064" s="109">
        <f t="shared" si="706"/>
        <v>-2.5608057215281073</v>
      </c>
      <c r="BN2064" s="213"/>
      <c r="BR2064" s="228"/>
      <c r="BS2064" s="311"/>
      <c r="BT2064" s="3"/>
      <c r="BU2064" s="213"/>
      <c r="BV2064" s="213"/>
      <c r="BW2064" s="291"/>
    </row>
    <row r="2065" spans="1:75" x14ac:dyDescent="0.2">
      <c r="A2065" s="210"/>
      <c r="B2065" s="211"/>
      <c r="C2065" s="848" t="str">
        <f ca="1">IF(ISERR(AVERAGE(INDIRECT("B"&amp;(ROW()-INT($B$1/2))):INDIRECT("B"&amp;(ROW()+INT($B$1/2))))),"",AVERAGE(INDIRECT("B"&amp;(ROW()-INT($B$1/2))):INDIRECT("B"&amp;(ROW()+INT($B$1/2)))))</f>
        <v/>
      </c>
      <c r="D2065" s="848">
        <f t="shared" si="700"/>
        <v>0</v>
      </c>
      <c r="E2065" s="275"/>
      <c r="F2065" s="15"/>
      <c r="G2065" s="3"/>
      <c r="H2065" s="3"/>
      <c r="I2065" s="3"/>
      <c r="J2065" s="3"/>
      <c r="K2065" s="3"/>
      <c r="L2065" s="554"/>
      <c r="M2065" s="545"/>
      <c r="N2065" s="546"/>
      <c r="O2065" s="5"/>
      <c r="P2065" s="216"/>
      <c r="Q2065" s="217"/>
      <c r="R2065" s="218"/>
      <c r="S2065" s="219">
        <f t="shared" si="717"/>
        <v>0</v>
      </c>
      <c r="T2065" s="220">
        <f t="shared" si="718"/>
        <v>0</v>
      </c>
      <c r="U2065" s="214">
        <f t="shared" si="715"/>
        <v>0</v>
      </c>
      <c r="W2065" s="221"/>
      <c r="X2065" s="222"/>
      <c r="Y2065" s="222"/>
      <c r="Z2065" s="223"/>
      <c r="AA2065" s="222"/>
      <c r="AB2065" s="224"/>
      <c r="AC2065" s="225"/>
      <c r="AD2065" s="2">
        <f t="shared" si="702"/>
        <v>0</v>
      </c>
      <c r="AE2065" s="2">
        <f t="shared" si="703"/>
        <v>0</v>
      </c>
      <c r="AF2065" s="226"/>
      <c r="AG2065" s="219">
        <f t="shared" si="707"/>
        <v>0</v>
      </c>
      <c r="AH2065" s="234">
        <f t="shared" si="708"/>
        <v>0</v>
      </c>
      <c r="AI2065" s="214">
        <f t="shared" si="716"/>
        <v>0</v>
      </c>
      <c r="AK2065" s="229">
        <f t="shared" si="709"/>
        <v>0</v>
      </c>
      <c r="AL2065" s="226"/>
      <c r="AM2065" s="15"/>
      <c r="AN2065" s="232" t="e">
        <f t="shared" si="710"/>
        <v>#DIV/0!</v>
      </c>
      <c r="AO2065" s="214">
        <f t="shared" si="704"/>
        <v>0</v>
      </c>
      <c r="AQ2065" s="210"/>
      <c r="AR2065" s="231"/>
      <c r="AS2065" s="15"/>
      <c r="AT2065" s="232">
        <f t="shared" si="711"/>
        <v>0</v>
      </c>
      <c r="AU2065" s="235">
        <f t="shared" si="712"/>
        <v>0</v>
      </c>
      <c r="AY2065" s="210"/>
      <c r="AZ2065" s="231"/>
      <c r="BA2065" s="15"/>
      <c r="BB2065" s="232">
        <f t="shared" si="701"/>
        <v>0</v>
      </c>
      <c r="BC2065" s="235">
        <f t="shared" si="713"/>
        <v>0</v>
      </c>
      <c r="BG2065" s="210"/>
      <c r="BH2065" s="231"/>
      <c r="BI2065" s="15"/>
      <c r="BJ2065" s="232">
        <f t="shared" si="705"/>
        <v>0</v>
      </c>
      <c r="BK2065" s="235">
        <f t="shared" si="714"/>
        <v>0</v>
      </c>
      <c r="BM2065" s="109">
        <f t="shared" si="706"/>
        <v>-2.562638059025844</v>
      </c>
      <c r="BN2065" s="213"/>
      <c r="BR2065" s="228"/>
      <c r="BS2065" s="311"/>
      <c r="BT2065" s="3"/>
      <c r="BU2065" s="213"/>
      <c r="BV2065" s="213"/>
      <c r="BW2065" s="291"/>
    </row>
    <row r="2066" spans="1:75" x14ac:dyDescent="0.2">
      <c r="A2066" s="210"/>
      <c r="B2066" s="211"/>
      <c r="C2066" s="848" t="str">
        <f ca="1">IF(ISERR(AVERAGE(INDIRECT("B"&amp;(ROW()-INT($B$1/2))):INDIRECT("B"&amp;(ROW()+INT($B$1/2))))),"",AVERAGE(INDIRECT("B"&amp;(ROW()-INT($B$1/2))):INDIRECT("B"&amp;(ROW()+INT($B$1/2)))))</f>
        <v/>
      </c>
      <c r="D2066" s="848">
        <f t="shared" si="700"/>
        <v>0</v>
      </c>
      <c r="E2066" s="275"/>
      <c r="F2066" s="15"/>
      <c r="G2066" s="3"/>
      <c r="H2066" s="3"/>
      <c r="I2066" s="3"/>
      <c r="J2066" s="3"/>
      <c r="K2066" s="3"/>
      <c r="L2066" s="554"/>
      <c r="M2066" s="545"/>
      <c r="N2066" s="546"/>
      <c r="O2066" s="5"/>
      <c r="P2066" s="216"/>
      <c r="Q2066" s="217"/>
      <c r="R2066" s="218"/>
      <c r="S2066" s="219">
        <f t="shared" si="717"/>
        <v>0</v>
      </c>
      <c r="T2066" s="220">
        <f t="shared" si="718"/>
        <v>0</v>
      </c>
      <c r="U2066" s="214">
        <f t="shared" si="715"/>
        <v>0</v>
      </c>
      <c r="W2066" s="221"/>
      <c r="X2066" s="222"/>
      <c r="Y2066" s="222"/>
      <c r="Z2066" s="223"/>
      <c r="AA2066" s="222"/>
      <c r="AB2066" s="224"/>
      <c r="AC2066" s="225"/>
      <c r="AD2066" s="2">
        <f t="shared" si="702"/>
        <v>0</v>
      </c>
      <c r="AE2066" s="2">
        <f t="shared" si="703"/>
        <v>0</v>
      </c>
      <c r="AF2066" s="226"/>
      <c r="AG2066" s="219">
        <f t="shared" si="707"/>
        <v>0</v>
      </c>
      <c r="AH2066" s="234">
        <f t="shared" si="708"/>
        <v>0</v>
      </c>
      <c r="AI2066" s="214">
        <f t="shared" si="716"/>
        <v>0</v>
      </c>
      <c r="AK2066" s="229">
        <f t="shared" si="709"/>
        <v>0</v>
      </c>
      <c r="AL2066" s="226"/>
      <c r="AM2066" s="15"/>
      <c r="AN2066" s="232" t="e">
        <f t="shared" si="710"/>
        <v>#DIV/0!</v>
      </c>
      <c r="AO2066" s="214">
        <f t="shared" si="704"/>
        <v>0</v>
      </c>
      <c r="AQ2066" s="210"/>
      <c r="AR2066" s="231"/>
      <c r="AS2066" s="15"/>
      <c r="AT2066" s="232">
        <f t="shared" si="711"/>
        <v>0</v>
      </c>
      <c r="AU2066" s="235">
        <f t="shared" si="712"/>
        <v>0</v>
      </c>
      <c r="AY2066" s="210"/>
      <c r="AZ2066" s="231"/>
      <c r="BA2066" s="15"/>
      <c r="BB2066" s="232">
        <f t="shared" si="701"/>
        <v>0</v>
      </c>
      <c r="BC2066" s="235">
        <f t="shared" si="713"/>
        <v>0</v>
      </c>
      <c r="BG2066" s="210"/>
      <c r="BH2066" s="231"/>
      <c r="BI2066" s="15"/>
      <c r="BJ2066" s="232">
        <f t="shared" si="705"/>
        <v>0</v>
      </c>
      <c r="BK2066" s="235">
        <f t="shared" si="714"/>
        <v>0</v>
      </c>
      <c r="BM2066" s="109">
        <f t="shared" si="706"/>
        <v>-2.5644703965235807</v>
      </c>
      <c r="BN2066" s="213"/>
      <c r="BR2066" s="228"/>
      <c r="BS2066" s="311"/>
      <c r="BT2066" s="3"/>
      <c r="BU2066" s="213"/>
      <c r="BV2066" s="213"/>
      <c r="BW2066" s="291"/>
    </row>
    <row r="2067" spans="1:75" x14ac:dyDescent="0.2">
      <c r="A2067" s="210"/>
      <c r="B2067" s="211"/>
      <c r="C2067" s="848" t="str">
        <f ca="1">IF(ISERR(AVERAGE(INDIRECT("B"&amp;(ROW()-INT($B$1/2))):INDIRECT("B"&amp;(ROW()+INT($B$1/2))))),"",AVERAGE(INDIRECT("B"&amp;(ROW()-INT($B$1/2))):INDIRECT("B"&amp;(ROW()+INT($B$1/2)))))</f>
        <v/>
      </c>
      <c r="D2067" s="848">
        <f t="shared" si="700"/>
        <v>0</v>
      </c>
      <c r="E2067" s="275"/>
      <c r="F2067" s="15"/>
      <c r="G2067" s="3"/>
      <c r="H2067" s="3"/>
      <c r="I2067" s="3"/>
      <c r="J2067" s="3"/>
      <c r="K2067" s="3"/>
      <c r="L2067" s="554"/>
      <c r="M2067" s="545"/>
      <c r="N2067" s="546"/>
      <c r="O2067" s="5"/>
      <c r="P2067" s="216"/>
      <c r="Q2067" s="217"/>
      <c r="R2067" s="218"/>
      <c r="S2067" s="219">
        <f t="shared" si="717"/>
        <v>0</v>
      </c>
      <c r="T2067" s="220">
        <f t="shared" si="718"/>
        <v>0</v>
      </c>
      <c r="U2067" s="214">
        <f t="shared" si="715"/>
        <v>0</v>
      </c>
      <c r="W2067" s="221"/>
      <c r="X2067" s="222"/>
      <c r="Y2067" s="222"/>
      <c r="Z2067" s="223"/>
      <c r="AA2067" s="222"/>
      <c r="AB2067" s="224"/>
      <c r="AC2067" s="225"/>
      <c r="AD2067" s="2">
        <f t="shared" si="702"/>
        <v>0</v>
      </c>
      <c r="AE2067" s="2">
        <f t="shared" si="703"/>
        <v>0</v>
      </c>
      <c r="AF2067" s="226"/>
      <c r="AG2067" s="219">
        <f t="shared" si="707"/>
        <v>0</v>
      </c>
      <c r="AH2067" s="234">
        <f t="shared" si="708"/>
        <v>0</v>
      </c>
      <c r="AI2067" s="214">
        <f t="shared" si="716"/>
        <v>0</v>
      </c>
      <c r="AK2067" s="229">
        <f t="shared" si="709"/>
        <v>0</v>
      </c>
      <c r="AL2067" s="226"/>
      <c r="AM2067" s="15"/>
      <c r="AN2067" s="232" t="e">
        <f t="shared" si="710"/>
        <v>#DIV/0!</v>
      </c>
      <c r="AO2067" s="214">
        <f t="shared" si="704"/>
        <v>0</v>
      </c>
      <c r="AQ2067" s="210"/>
      <c r="AR2067" s="231"/>
      <c r="AS2067" s="15"/>
      <c r="AT2067" s="232">
        <f t="shared" si="711"/>
        <v>0</v>
      </c>
      <c r="AU2067" s="235">
        <f t="shared" si="712"/>
        <v>0</v>
      </c>
      <c r="AY2067" s="210"/>
      <c r="AZ2067" s="231"/>
      <c r="BA2067" s="15"/>
      <c r="BB2067" s="232">
        <f t="shared" si="701"/>
        <v>0</v>
      </c>
      <c r="BC2067" s="235">
        <f t="shared" si="713"/>
        <v>0</v>
      </c>
      <c r="BG2067" s="210"/>
      <c r="BH2067" s="231"/>
      <c r="BI2067" s="15"/>
      <c r="BJ2067" s="232">
        <f t="shared" si="705"/>
        <v>0</v>
      </c>
      <c r="BK2067" s="235">
        <f t="shared" si="714"/>
        <v>0</v>
      </c>
      <c r="BM2067" s="109">
        <f t="shared" si="706"/>
        <v>-2.5663027340213174</v>
      </c>
      <c r="BN2067" s="213"/>
      <c r="BR2067" s="228"/>
      <c r="BS2067" s="311"/>
      <c r="BT2067" s="3"/>
      <c r="BU2067" s="213"/>
      <c r="BV2067" s="213"/>
      <c r="BW2067" s="291"/>
    </row>
    <row r="2068" spans="1:75" x14ac:dyDescent="0.2">
      <c r="A2068" s="210"/>
      <c r="B2068" s="211"/>
      <c r="C2068" s="848" t="str">
        <f ca="1">IF(ISERR(AVERAGE(INDIRECT("B"&amp;(ROW()-INT($B$1/2))):INDIRECT("B"&amp;(ROW()+INT($B$1/2))))),"",AVERAGE(INDIRECT("B"&amp;(ROW()-INT($B$1/2))):INDIRECT("B"&amp;(ROW()+INT($B$1/2)))))</f>
        <v/>
      </c>
      <c r="D2068" s="848">
        <f t="shared" si="700"/>
        <v>0</v>
      </c>
      <c r="E2068" s="275"/>
      <c r="F2068" s="15"/>
      <c r="G2068" s="3"/>
      <c r="H2068" s="3"/>
      <c r="I2068" s="3"/>
      <c r="J2068" s="3"/>
      <c r="K2068" s="3"/>
      <c r="L2068" s="554"/>
      <c r="M2068" s="545"/>
      <c r="N2068" s="546"/>
      <c r="O2068" s="5"/>
      <c r="P2068" s="216"/>
      <c r="Q2068" s="217"/>
      <c r="R2068" s="218"/>
      <c r="S2068" s="219">
        <f t="shared" si="717"/>
        <v>0</v>
      </c>
      <c r="T2068" s="220">
        <f t="shared" si="718"/>
        <v>0</v>
      </c>
      <c r="U2068" s="214">
        <f t="shared" si="715"/>
        <v>0</v>
      </c>
      <c r="W2068" s="221"/>
      <c r="X2068" s="222"/>
      <c r="Y2068" s="222"/>
      <c r="Z2068" s="223"/>
      <c r="AA2068" s="222"/>
      <c r="AB2068" s="224"/>
      <c r="AC2068" s="225"/>
      <c r="AD2068" s="2">
        <f t="shared" si="702"/>
        <v>0</v>
      </c>
      <c r="AE2068" s="2">
        <f t="shared" si="703"/>
        <v>0</v>
      </c>
      <c r="AF2068" s="226"/>
      <c r="AG2068" s="219">
        <f t="shared" si="707"/>
        <v>0</v>
      </c>
      <c r="AH2068" s="234">
        <f t="shared" si="708"/>
        <v>0</v>
      </c>
      <c r="AI2068" s="214">
        <f t="shared" si="716"/>
        <v>0</v>
      </c>
      <c r="AK2068" s="229">
        <f t="shared" si="709"/>
        <v>0</v>
      </c>
      <c r="AL2068" s="226"/>
      <c r="AM2068" s="15"/>
      <c r="AN2068" s="232" t="e">
        <f t="shared" si="710"/>
        <v>#DIV/0!</v>
      </c>
      <c r="AO2068" s="214">
        <f t="shared" si="704"/>
        <v>0</v>
      </c>
      <c r="AQ2068" s="210"/>
      <c r="AR2068" s="231"/>
      <c r="AS2068" s="15"/>
      <c r="AT2068" s="232">
        <f t="shared" si="711"/>
        <v>0</v>
      </c>
      <c r="AU2068" s="235">
        <f t="shared" si="712"/>
        <v>0</v>
      </c>
      <c r="AY2068" s="210"/>
      <c r="AZ2068" s="231"/>
      <c r="BA2068" s="15"/>
      <c r="BB2068" s="232">
        <f t="shared" si="701"/>
        <v>0</v>
      </c>
      <c r="BC2068" s="235">
        <f t="shared" si="713"/>
        <v>0</v>
      </c>
      <c r="BG2068" s="210"/>
      <c r="BH2068" s="231"/>
      <c r="BI2068" s="15"/>
      <c r="BJ2068" s="232">
        <f t="shared" si="705"/>
        <v>0</v>
      </c>
      <c r="BK2068" s="235">
        <f t="shared" si="714"/>
        <v>0</v>
      </c>
      <c r="BM2068" s="109">
        <f t="shared" si="706"/>
        <v>-2.5681350715190541</v>
      </c>
      <c r="BN2068" s="213"/>
      <c r="BR2068" s="228"/>
      <c r="BS2068" s="311"/>
      <c r="BT2068" s="3"/>
      <c r="BU2068" s="213"/>
      <c r="BV2068" s="213"/>
      <c r="BW2068" s="291"/>
    </row>
    <row r="2069" spans="1:75" x14ac:dyDescent="0.2">
      <c r="A2069" s="210"/>
      <c r="B2069" s="211"/>
      <c r="C2069" s="848" t="str">
        <f ca="1">IF(ISERR(AVERAGE(INDIRECT("B"&amp;(ROW()-INT($B$1/2))):INDIRECT("B"&amp;(ROW()+INT($B$1/2))))),"",AVERAGE(INDIRECT("B"&amp;(ROW()-INT($B$1/2))):INDIRECT("B"&amp;(ROW()+INT($B$1/2)))))</f>
        <v/>
      </c>
      <c r="D2069" s="848">
        <f t="shared" si="700"/>
        <v>0</v>
      </c>
      <c r="E2069" s="275"/>
      <c r="F2069" s="15"/>
      <c r="G2069" s="3"/>
      <c r="H2069" s="3"/>
      <c r="I2069" s="3"/>
      <c r="J2069" s="3"/>
      <c r="K2069" s="3"/>
      <c r="L2069" s="554"/>
      <c r="M2069" s="545"/>
      <c r="N2069" s="546"/>
      <c r="O2069" s="5"/>
      <c r="P2069" s="216"/>
      <c r="Q2069" s="217"/>
      <c r="R2069" s="218"/>
      <c r="S2069" s="219">
        <f t="shared" si="717"/>
        <v>0</v>
      </c>
      <c r="T2069" s="220">
        <f t="shared" si="718"/>
        <v>0</v>
      </c>
      <c r="U2069" s="214">
        <f t="shared" si="715"/>
        <v>0</v>
      </c>
      <c r="W2069" s="221"/>
      <c r="X2069" s="222"/>
      <c r="Y2069" s="222"/>
      <c r="Z2069" s="223"/>
      <c r="AA2069" s="222"/>
      <c r="AB2069" s="224"/>
      <c r="AC2069" s="225"/>
      <c r="AD2069" s="2">
        <f t="shared" si="702"/>
        <v>0</v>
      </c>
      <c r="AE2069" s="2">
        <f t="shared" si="703"/>
        <v>0</v>
      </c>
      <c r="AF2069" s="226"/>
      <c r="AG2069" s="219">
        <f t="shared" si="707"/>
        <v>0</v>
      </c>
      <c r="AH2069" s="234">
        <f t="shared" si="708"/>
        <v>0</v>
      </c>
      <c r="AI2069" s="214">
        <f t="shared" si="716"/>
        <v>0</v>
      </c>
      <c r="AK2069" s="229">
        <f t="shared" si="709"/>
        <v>0</v>
      </c>
      <c r="AL2069" s="226"/>
      <c r="AM2069" s="15"/>
      <c r="AN2069" s="232" t="e">
        <f t="shared" si="710"/>
        <v>#DIV/0!</v>
      </c>
      <c r="AO2069" s="214">
        <f t="shared" si="704"/>
        <v>0</v>
      </c>
      <c r="AQ2069" s="210"/>
      <c r="AR2069" s="231"/>
      <c r="AS2069" s="15"/>
      <c r="AT2069" s="232">
        <f t="shared" si="711"/>
        <v>0</v>
      </c>
      <c r="AU2069" s="235">
        <f t="shared" si="712"/>
        <v>0</v>
      </c>
      <c r="AY2069" s="210"/>
      <c r="AZ2069" s="231"/>
      <c r="BA2069" s="15"/>
      <c r="BB2069" s="232">
        <f t="shared" si="701"/>
        <v>0</v>
      </c>
      <c r="BC2069" s="235">
        <f t="shared" si="713"/>
        <v>0</v>
      </c>
      <c r="BG2069" s="210"/>
      <c r="BH2069" s="231"/>
      <c r="BI2069" s="15"/>
      <c r="BJ2069" s="232">
        <f t="shared" si="705"/>
        <v>0</v>
      </c>
      <c r="BK2069" s="235">
        <f t="shared" si="714"/>
        <v>0</v>
      </c>
      <c r="BM2069" s="109">
        <f t="shared" si="706"/>
        <v>-2.5699674090167908</v>
      </c>
      <c r="BN2069" s="213"/>
      <c r="BR2069" s="228"/>
      <c r="BS2069" s="311"/>
      <c r="BT2069" s="3"/>
      <c r="BU2069" s="213"/>
      <c r="BV2069" s="213"/>
      <c r="BW2069" s="291"/>
    </row>
    <row r="2070" spans="1:75" x14ac:dyDescent="0.2">
      <c r="A2070" s="210"/>
      <c r="B2070" s="211"/>
      <c r="C2070" s="848" t="str">
        <f ca="1">IF(ISERR(AVERAGE(INDIRECT("B"&amp;(ROW()-INT($B$1/2))):INDIRECT("B"&amp;(ROW()+INT($B$1/2))))),"",AVERAGE(INDIRECT("B"&amp;(ROW()-INT($B$1/2))):INDIRECT("B"&amp;(ROW()+INT($B$1/2)))))</f>
        <v/>
      </c>
      <c r="D2070" s="848">
        <f t="shared" si="700"/>
        <v>0</v>
      </c>
      <c r="E2070" s="275"/>
      <c r="F2070" s="15"/>
      <c r="G2070" s="3"/>
      <c r="H2070" s="3"/>
      <c r="I2070" s="3"/>
      <c r="J2070" s="3"/>
      <c r="K2070" s="3"/>
      <c r="L2070" s="554"/>
      <c r="M2070" s="545"/>
      <c r="N2070" s="546"/>
      <c r="O2070" s="5"/>
      <c r="P2070" s="216"/>
      <c r="Q2070" s="217"/>
      <c r="R2070" s="218"/>
      <c r="S2070" s="219">
        <f t="shared" si="717"/>
        <v>0</v>
      </c>
      <c r="T2070" s="220">
        <f t="shared" si="718"/>
        <v>0</v>
      </c>
      <c r="U2070" s="214">
        <f t="shared" si="715"/>
        <v>0</v>
      </c>
      <c r="W2070" s="221"/>
      <c r="X2070" s="222"/>
      <c r="Y2070" s="222"/>
      <c r="Z2070" s="223"/>
      <c r="AA2070" s="222"/>
      <c r="AB2070" s="224"/>
      <c r="AC2070" s="225"/>
      <c r="AD2070" s="2">
        <f t="shared" si="702"/>
        <v>0</v>
      </c>
      <c r="AE2070" s="2">
        <f t="shared" si="703"/>
        <v>0</v>
      </c>
      <c r="AF2070" s="226"/>
      <c r="AG2070" s="219">
        <f t="shared" si="707"/>
        <v>0</v>
      </c>
      <c r="AH2070" s="234">
        <f t="shared" si="708"/>
        <v>0</v>
      </c>
      <c r="AI2070" s="214">
        <f t="shared" si="716"/>
        <v>0</v>
      </c>
      <c r="AK2070" s="229">
        <f t="shared" si="709"/>
        <v>0</v>
      </c>
      <c r="AL2070" s="226"/>
      <c r="AM2070" s="15"/>
      <c r="AN2070" s="232" t="e">
        <f t="shared" si="710"/>
        <v>#DIV/0!</v>
      </c>
      <c r="AO2070" s="214">
        <f t="shared" si="704"/>
        <v>0</v>
      </c>
      <c r="AQ2070" s="210"/>
      <c r="AR2070" s="231"/>
      <c r="AS2070" s="15"/>
      <c r="AT2070" s="232">
        <f t="shared" si="711"/>
        <v>0</v>
      </c>
      <c r="AU2070" s="235">
        <f t="shared" si="712"/>
        <v>0</v>
      </c>
      <c r="AY2070" s="210"/>
      <c r="AZ2070" s="231"/>
      <c r="BA2070" s="15"/>
      <c r="BB2070" s="232">
        <f t="shared" si="701"/>
        <v>0</v>
      </c>
      <c r="BC2070" s="235">
        <f t="shared" si="713"/>
        <v>0</v>
      </c>
      <c r="BG2070" s="210"/>
      <c r="BH2070" s="231"/>
      <c r="BI2070" s="15"/>
      <c r="BJ2070" s="232">
        <f t="shared" si="705"/>
        <v>0</v>
      </c>
      <c r="BK2070" s="235">
        <f t="shared" si="714"/>
        <v>0</v>
      </c>
      <c r="BM2070" s="109">
        <f t="shared" si="706"/>
        <v>-2.5717997465145275</v>
      </c>
      <c r="BN2070" s="213"/>
      <c r="BR2070" s="228"/>
      <c r="BS2070" s="311"/>
      <c r="BT2070" s="3"/>
      <c r="BU2070" s="213"/>
      <c r="BV2070" s="213"/>
      <c r="BW2070" s="291"/>
    </row>
    <row r="2071" spans="1:75" x14ac:dyDescent="0.2">
      <c r="A2071" s="210"/>
      <c r="B2071" s="211"/>
      <c r="C2071" s="848" t="str">
        <f ca="1">IF(ISERR(AVERAGE(INDIRECT("B"&amp;(ROW()-INT($B$1/2))):INDIRECT("B"&amp;(ROW()+INT($B$1/2))))),"",AVERAGE(INDIRECT("B"&amp;(ROW()-INT($B$1/2))):INDIRECT("B"&amp;(ROW()+INT($B$1/2)))))</f>
        <v/>
      </c>
      <c r="D2071" s="848">
        <f t="shared" si="700"/>
        <v>0</v>
      </c>
      <c r="E2071" s="275"/>
      <c r="F2071" s="15"/>
      <c r="G2071" s="3"/>
      <c r="H2071" s="3"/>
      <c r="I2071" s="3"/>
      <c r="J2071" s="3"/>
      <c r="K2071" s="3"/>
      <c r="L2071" s="554"/>
      <c r="M2071" s="545"/>
      <c r="N2071" s="546"/>
      <c r="O2071" s="5"/>
      <c r="P2071" s="216"/>
      <c r="Q2071" s="217"/>
      <c r="R2071" s="218"/>
      <c r="S2071" s="219">
        <f t="shared" si="717"/>
        <v>0</v>
      </c>
      <c r="T2071" s="220">
        <f t="shared" si="718"/>
        <v>0</v>
      </c>
      <c r="U2071" s="214">
        <f t="shared" si="715"/>
        <v>0</v>
      </c>
      <c r="W2071" s="221"/>
      <c r="X2071" s="222"/>
      <c r="Y2071" s="222"/>
      <c r="Z2071" s="223"/>
      <c r="AA2071" s="222"/>
      <c r="AB2071" s="224"/>
      <c r="AC2071" s="225"/>
      <c r="AD2071" s="2">
        <f t="shared" si="702"/>
        <v>0</v>
      </c>
      <c r="AE2071" s="2">
        <f t="shared" si="703"/>
        <v>0</v>
      </c>
      <c r="AF2071" s="226"/>
      <c r="AG2071" s="219">
        <f t="shared" si="707"/>
        <v>0</v>
      </c>
      <c r="AH2071" s="234">
        <f t="shared" si="708"/>
        <v>0</v>
      </c>
      <c r="AI2071" s="214">
        <f t="shared" si="716"/>
        <v>0</v>
      </c>
      <c r="AK2071" s="229">
        <f t="shared" si="709"/>
        <v>0</v>
      </c>
      <c r="AL2071" s="226"/>
      <c r="AM2071" s="15"/>
      <c r="AN2071" s="232" t="e">
        <f t="shared" si="710"/>
        <v>#DIV/0!</v>
      </c>
      <c r="AO2071" s="214">
        <f t="shared" si="704"/>
        <v>0</v>
      </c>
      <c r="AQ2071" s="210"/>
      <c r="AR2071" s="231"/>
      <c r="AS2071" s="15"/>
      <c r="AT2071" s="232">
        <f t="shared" si="711"/>
        <v>0</v>
      </c>
      <c r="AU2071" s="235">
        <f t="shared" si="712"/>
        <v>0</v>
      </c>
      <c r="AY2071" s="210"/>
      <c r="AZ2071" s="231"/>
      <c r="BA2071" s="15"/>
      <c r="BB2071" s="232">
        <f t="shared" si="701"/>
        <v>0</v>
      </c>
      <c r="BC2071" s="235">
        <f t="shared" si="713"/>
        <v>0</v>
      </c>
      <c r="BG2071" s="210"/>
      <c r="BH2071" s="231"/>
      <c r="BI2071" s="15"/>
      <c r="BJ2071" s="232">
        <f t="shared" si="705"/>
        <v>0</v>
      </c>
      <c r="BK2071" s="235">
        <f t="shared" si="714"/>
        <v>0</v>
      </c>
      <c r="BM2071" s="109">
        <f t="shared" si="706"/>
        <v>-2.5736320840122642</v>
      </c>
      <c r="BN2071" s="213"/>
      <c r="BR2071" s="228"/>
      <c r="BS2071" s="311"/>
      <c r="BT2071" s="3"/>
      <c r="BU2071" s="213"/>
      <c r="BV2071" s="213"/>
      <c r="BW2071" s="291"/>
    </row>
    <row r="2072" spans="1:75" x14ac:dyDescent="0.2">
      <c r="A2072" s="210"/>
      <c r="B2072" s="211"/>
      <c r="C2072" s="848" t="str">
        <f ca="1">IF(ISERR(AVERAGE(INDIRECT("B"&amp;(ROW()-INT($B$1/2))):INDIRECT("B"&amp;(ROW()+INT($B$1/2))))),"",AVERAGE(INDIRECT("B"&amp;(ROW()-INT($B$1/2))):INDIRECT("B"&amp;(ROW()+INT($B$1/2)))))</f>
        <v/>
      </c>
      <c r="D2072" s="848">
        <f t="shared" si="700"/>
        <v>0</v>
      </c>
      <c r="E2072" s="275"/>
      <c r="F2072" s="15"/>
      <c r="G2072" s="3"/>
      <c r="H2072" s="3"/>
      <c r="I2072" s="3"/>
      <c r="J2072" s="3"/>
      <c r="K2072" s="3"/>
      <c r="L2072" s="554"/>
      <c r="M2072" s="545"/>
      <c r="N2072" s="546"/>
      <c r="O2072" s="5"/>
      <c r="P2072" s="216"/>
      <c r="Q2072" s="217"/>
      <c r="R2072" s="218"/>
      <c r="S2072" s="219">
        <f t="shared" si="717"/>
        <v>0</v>
      </c>
      <c r="T2072" s="220">
        <f t="shared" si="718"/>
        <v>0</v>
      </c>
      <c r="U2072" s="214">
        <f t="shared" si="715"/>
        <v>0</v>
      </c>
      <c r="W2072" s="221"/>
      <c r="X2072" s="222"/>
      <c r="Y2072" s="222"/>
      <c r="Z2072" s="223"/>
      <c r="AA2072" s="222"/>
      <c r="AB2072" s="224"/>
      <c r="AC2072" s="225"/>
      <c r="AD2072" s="2">
        <f t="shared" si="702"/>
        <v>0</v>
      </c>
      <c r="AE2072" s="2">
        <f t="shared" si="703"/>
        <v>0</v>
      </c>
      <c r="AF2072" s="226"/>
      <c r="AG2072" s="219">
        <f t="shared" si="707"/>
        <v>0</v>
      </c>
      <c r="AH2072" s="234">
        <f t="shared" si="708"/>
        <v>0</v>
      </c>
      <c r="AI2072" s="214">
        <f t="shared" si="716"/>
        <v>0</v>
      </c>
      <c r="AK2072" s="229">
        <f t="shared" si="709"/>
        <v>0</v>
      </c>
      <c r="AL2072" s="226"/>
      <c r="AM2072" s="15"/>
      <c r="AN2072" s="232" t="e">
        <f t="shared" si="710"/>
        <v>#DIV/0!</v>
      </c>
      <c r="AO2072" s="214">
        <f t="shared" si="704"/>
        <v>0</v>
      </c>
      <c r="AQ2072" s="210"/>
      <c r="AR2072" s="231"/>
      <c r="AS2072" s="15"/>
      <c r="AT2072" s="232">
        <f t="shared" si="711"/>
        <v>0</v>
      </c>
      <c r="AU2072" s="235">
        <f t="shared" si="712"/>
        <v>0</v>
      </c>
      <c r="AY2072" s="210"/>
      <c r="AZ2072" s="231"/>
      <c r="BA2072" s="15"/>
      <c r="BB2072" s="232">
        <f t="shared" si="701"/>
        <v>0</v>
      </c>
      <c r="BC2072" s="235">
        <f t="shared" si="713"/>
        <v>0</v>
      </c>
      <c r="BG2072" s="210"/>
      <c r="BH2072" s="231"/>
      <c r="BI2072" s="15"/>
      <c r="BJ2072" s="232">
        <f t="shared" si="705"/>
        <v>0</v>
      </c>
      <c r="BK2072" s="235">
        <f t="shared" si="714"/>
        <v>0</v>
      </c>
      <c r="BM2072" s="109">
        <f t="shared" si="706"/>
        <v>-2.5754644215100009</v>
      </c>
      <c r="BN2072" s="213"/>
      <c r="BR2072" s="228"/>
      <c r="BS2072" s="311"/>
      <c r="BT2072" s="3"/>
      <c r="BU2072" s="213"/>
      <c r="BV2072" s="213"/>
      <c r="BW2072" s="291"/>
    </row>
    <row r="2073" spans="1:75" x14ac:dyDescent="0.2">
      <c r="A2073" s="210"/>
      <c r="B2073" s="211"/>
      <c r="C2073" s="848" t="str">
        <f ca="1">IF(ISERR(AVERAGE(INDIRECT("B"&amp;(ROW()-INT($B$1/2))):INDIRECT("B"&amp;(ROW()+INT($B$1/2))))),"",AVERAGE(INDIRECT("B"&amp;(ROW()-INT($B$1/2))):INDIRECT("B"&amp;(ROW()+INT($B$1/2)))))</f>
        <v/>
      </c>
      <c r="D2073" s="848">
        <f t="shared" si="700"/>
        <v>0</v>
      </c>
      <c r="E2073" s="275"/>
      <c r="F2073" s="15"/>
      <c r="G2073" s="3"/>
      <c r="H2073" s="3"/>
      <c r="I2073" s="3"/>
      <c r="J2073" s="3"/>
      <c r="K2073" s="3"/>
      <c r="L2073" s="554"/>
      <c r="M2073" s="545"/>
      <c r="N2073" s="546"/>
      <c r="O2073" s="5"/>
      <c r="P2073" s="216"/>
      <c r="Q2073" s="217"/>
      <c r="R2073" s="218"/>
      <c r="S2073" s="219">
        <f t="shared" si="717"/>
        <v>0</v>
      </c>
      <c r="T2073" s="220">
        <f t="shared" si="718"/>
        <v>0</v>
      </c>
      <c r="U2073" s="214">
        <f t="shared" si="715"/>
        <v>0</v>
      </c>
      <c r="W2073" s="221"/>
      <c r="X2073" s="222"/>
      <c r="Y2073" s="222"/>
      <c r="Z2073" s="223"/>
      <c r="AA2073" s="222"/>
      <c r="AB2073" s="224"/>
      <c r="AC2073" s="225"/>
      <c r="AD2073" s="2">
        <f t="shared" si="702"/>
        <v>0</v>
      </c>
      <c r="AE2073" s="2">
        <f t="shared" si="703"/>
        <v>0</v>
      </c>
      <c r="AF2073" s="226"/>
      <c r="AG2073" s="219">
        <f t="shared" si="707"/>
        <v>0</v>
      </c>
      <c r="AH2073" s="234">
        <f t="shared" si="708"/>
        <v>0</v>
      </c>
      <c r="AI2073" s="214">
        <f t="shared" si="716"/>
        <v>0</v>
      </c>
      <c r="AK2073" s="229">
        <f t="shared" si="709"/>
        <v>0</v>
      </c>
      <c r="AL2073" s="226"/>
      <c r="AM2073" s="15"/>
      <c r="AN2073" s="232" t="e">
        <f t="shared" si="710"/>
        <v>#DIV/0!</v>
      </c>
      <c r="AO2073" s="214">
        <f t="shared" si="704"/>
        <v>0</v>
      </c>
      <c r="AQ2073" s="210"/>
      <c r="AR2073" s="231"/>
      <c r="AS2073" s="15"/>
      <c r="AT2073" s="232">
        <f t="shared" si="711"/>
        <v>0</v>
      </c>
      <c r="AU2073" s="235">
        <f t="shared" si="712"/>
        <v>0</v>
      </c>
      <c r="AY2073" s="210"/>
      <c r="AZ2073" s="231"/>
      <c r="BA2073" s="15"/>
      <c r="BB2073" s="232">
        <f t="shared" si="701"/>
        <v>0</v>
      </c>
      <c r="BC2073" s="235">
        <f t="shared" si="713"/>
        <v>0</v>
      </c>
      <c r="BG2073" s="210"/>
      <c r="BH2073" s="231"/>
      <c r="BI2073" s="15"/>
      <c r="BJ2073" s="232">
        <f t="shared" si="705"/>
        <v>0</v>
      </c>
      <c r="BK2073" s="235">
        <f t="shared" si="714"/>
        <v>0</v>
      </c>
      <c r="BM2073" s="109">
        <f t="shared" si="706"/>
        <v>-2.5772967590077376</v>
      </c>
      <c r="BN2073" s="213"/>
      <c r="BR2073" s="228"/>
      <c r="BS2073" s="311"/>
      <c r="BT2073" s="3"/>
      <c r="BU2073" s="213"/>
      <c r="BV2073" s="213"/>
      <c r="BW2073" s="291"/>
    </row>
    <row r="2074" spans="1:75" x14ac:dyDescent="0.2">
      <c r="A2074" s="210"/>
      <c r="B2074" s="211"/>
      <c r="C2074" s="848" t="str">
        <f ca="1">IF(ISERR(AVERAGE(INDIRECT("B"&amp;(ROW()-INT($B$1/2))):INDIRECT("B"&amp;(ROW()+INT($B$1/2))))),"",AVERAGE(INDIRECT("B"&amp;(ROW()-INT($B$1/2))):INDIRECT("B"&amp;(ROW()+INT($B$1/2)))))</f>
        <v/>
      </c>
      <c r="D2074" s="848">
        <f t="shared" si="700"/>
        <v>0</v>
      </c>
      <c r="E2074" s="275"/>
      <c r="F2074" s="15"/>
      <c r="G2074" s="3"/>
      <c r="H2074" s="3"/>
      <c r="I2074" s="3"/>
      <c r="J2074" s="3"/>
      <c r="K2074" s="3"/>
      <c r="L2074" s="554"/>
      <c r="M2074" s="545"/>
      <c r="N2074" s="546"/>
      <c r="O2074" s="5"/>
      <c r="P2074" s="216"/>
      <c r="Q2074" s="217"/>
      <c r="R2074" s="218"/>
      <c r="S2074" s="219">
        <f t="shared" si="717"/>
        <v>0</v>
      </c>
      <c r="T2074" s="220">
        <f t="shared" si="718"/>
        <v>0</v>
      </c>
      <c r="U2074" s="214">
        <f t="shared" si="715"/>
        <v>0</v>
      </c>
      <c r="W2074" s="221"/>
      <c r="X2074" s="222"/>
      <c r="Y2074" s="222"/>
      <c r="Z2074" s="223"/>
      <c r="AA2074" s="222"/>
      <c r="AB2074" s="224"/>
      <c r="AC2074" s="225"/>
      <c r="AD2074" s="2">
        <f t="shared" si="702"/>
        <v>0</v>
      </c>
      <c r="AE2074" s="2">
        <f t="shared" si="703"/>
        <v>0</v>
      </c>
      <c r="AF2074" s="226"/>
      <c r="AG2074" s="219">
        <f t="shared" si="707"/>
        <v>0</v>
      </c>
      <c r="AH2074" s="234">
        <f t="shared" si="708"/>
        <v>0</v>
      </c>
      <c r="AI2074" s="214">
        <f t="shared" si="716"/>
        <v>0</v>
      </c>
      <c r="AK2074" s="229">
        <f t="shared" si="709"/>
        <v>0</v>
      </c>
      <c r="AL2074" s="226"/>
      <c r="AM2074" s="15"/>
      <c r="AN2074" s="232" t="e">
        <f t="shared" si="710"/>
        <v>#DIV/0!</v>
      </c>
      <c r="AO2074" s="214">
        <f t="shared" si="704"/>
        <v>0</v>
      </c>
      <c r="AQ2074" s="210"/>
      <c r="AR2074" s="231"/>
      <c r="AS2074" s="15"/>
      <c r="AT2074" s="232">
        <f t="shared" si="711"/>
        <v>0</v>
      </c>
      <c r="AU2074" s="235">
        <f t="shared" si="712"/>
        <v>0</v>
      </c>
      <c r="AY2074" s="210"/>
      <c r="AZ2074" s="231"/>
      <c r="BA2074" s="15"/>
      <c r="BB2074" s="232">
        <f t="shared" si="701"/>
        <v>0</v>
      </c>
      <c r="BC2074" s="235">
        <f t="shared" si="713"/>
        <v>0</v>
      </c>
      <c r="BG2074" s="210"/>
      <c r="BH2074" s="231"/>
      <c r="BI2074" s="15"/>
      <c r="BJ2074" s="232">
        <f t="shared" si="705"/>
        <v>0</v>
      </c>
      <c r="BK2074" s="235">
        <f t="shared" si="714"/>
        <v>0</v>
      </c>
      <c r="BM2074" s="109">
        <f t="shared" si="706"/>
        <v>-2.5791290965054743</v>
      </c>
      <c r="BN2074" s="213"/>
      <c r="BR2074" s="228"/>
      <c r="BS2074" s="311"/>
      <c r="BT2074" s="3"/>
      <c r="BU2074" s="213"/>
      <c r="BV2074" s="213"/>
      <c r="BW2074" s="291"/>
    </row>
    <row r="2075" spans="1:75" x14ac:dyDescent="0.2">
      <c r="A2075" s="210"/>
      <c r="B2075" s="211"/>
      <c r="C2075" s="848" t="str">
        <f ca="1">IF(ISERR(AVERAGE(INDIRECT("B"&amp;(ROW()-INT($B$1/2))):INDIRECT("B"&amp;(ROW()+INT($B$1/2))))),"",AVERAGE(INDIRECT("B"&amp;(ROW()-INT($B$1/2))):INDIRECT("B"&amp;(ROW()+INT($B$1/2)))))</f>
        <v/>
      </c>
      <c r="D2075" s="848">
        <f t="shared" si="700"/>
        <v>0</v>
      </c>
      <c r="E2075" s="275"/>
      <c r="F2075" s="15"/>
      <c r="G2075" s="3"/>
      <c r="H2075" s="3"/>
      <c r="I2075" s="3"/>
      <c r="J2075" s="3"/>
      <c r="K2075" s="3"/>
      <c r="L2075" s="554"/>
      <c r="M2075" s="545"/>
      <c r="N2075" s="546"/>
      <c r="O2075" s="5"/>
      <c r="P2075" s="216"/>
      <c r="Q2075" s="217"/>
      <c r="R2075" s="218"/>
      <c r="S2075" s="219">
        <f t="shared" si="717"/>
        <v>0</v>
      </c>
      <c r="T2075" s="220">
        <f t="shared" si="718"/>
        <v>0</v>
      </c>
      <c r="U2075" s="214">
        <f t="shared" si="715"/>
        <v>0</v>
      </c>
      <c r="W2075" s="221"/>
      <c r="X2075" s="222"/>
      <c r="Y2075" s="222"/>
      <c r="Z2075" s="223"/>
      <c r="AA2075" s="222"/>
      <c r="AB2075" s="224"/>
      <c r="AC2075" s="225"/>
      <c r="AD2075" s="2">
        <f t="shared" si="702"/>
        <v>0</v>
      </c>
      <c r="AE2075" s="2">
        <f t="shared" si="703"/>
        <v>0</v>
      </c>
      <c r="AF2075" s="226"/>
      <c r="AG2075" s="219">
        <f t="shared" si="707"/>
        <v>0</v>
      </c>
      <c r="AH2075" s="234">
        <f t="shared" si="708"/>
        <v>0</v>
      </c>
      <c r="AI2075" s="214">
        <f t="shared" si="716"/>
        <v>0</v>
      </c>
      <c r="AK2075" s="229">
        <f t="shared" si="709"/>
        <v>0</v>
      </c>
      <c r="AL2075" s="226"/>
      <c r="AM2075" s="15"/>
      <c r="AN2075" s="232" t="e">
        <f t="shared" si="710"/>
        <v>#DIV/0!</v>
      </c>
      <c r="AO2075" s="214">
        <f t="shared" si="704"/>
        <v>0</v>
      </c>
      <c r="AQ2075" s="210"/>
      <c r="AR2075" s="231"/>
      <c r="AS2075" s="15"/>
      <c r="AT2075" s="232">
        <f t="shared" si="711"/>
        <v>0</v>
      </c>
      <c r="AU2075" s="235">
        <f t="shared" si="712"/>
        <v>0</v>
      </c>
      <c r="AY2075" s="210"/>
      <c r="AZ2075" s="231"/>
      <c r="BA2075" s="15"/>
      <c r="BB2075" s="232">
        <f t="shared" si="701"/>
        <v>0</v>
      </c>
      <c r="BC2075" s="235">
        <f t="shared" si="713"/>
        <v>0</v>
      </c>
      <c r="BG2075" s="210"/>
      <c r="BH2075" s="231"/>
      <c r="BI2075" s="15"/>
      <c r="BJ2075" s="232">
        <f t="shared" si="705"/>
        <v>0</v>
      </c>
      <c r="BK2075" s="235">
        <f t="shared" si="714"/>
        <v>0</v>
      </c>
      <c r="BM2075" s="109">
        <f t="shared" si="706"/>
        <v>-2.580961434003211</v>
      </c>
      <c r="BN2075" s="213"/>
      <c r="BR2075" s="228"/>
      <c r="BS2075" s="311"/>
      <c r="BT2075" s="3"/>
      <c r="BU2075" s="213"/>
      <c r="BV2075" s="213"/>
      <c r="BW2075" s="291"/>
    </row>
    <row r="2076" spans="1:75" x14ac:dyDescent="0.2">
      <c r="A2076" s="210"/>
      <c r="B2076" s="211"/>
      <c r="C2076" s="848" t="str">
        <f ca="1">IF(ISERR(AVERAGE(INDIRECT("B"&amp;(ROW()-INT($B$1/2))):INDIRECT("B"&amp;(ROW()+INT($B$1/2))))),"",AVERAGE(INDIRECT("B"&amp;(ROW()-INT($B$1/2))):INDIRECT("B"&amp;(ROW()+INT($B$1/2)))))</f>
        <v/>
      </c>
      <c r="D2076" s="848">
        <f t="shared" si="700"/>
        <v>0</v>
      </c>
      <c r="E2076" s="275"/>
      <c r="F2076" s="15"/>
      <c r="G2076" s="3"/>
      <c r="H2076" s="3"/>
      <c r="I2076" s="3"/>
      <c r="J2076" s="3"/>
      <c r="K2076" s="3"/>
      <c r="L2076" s="554"/>
      <c r="M2076" s="545"/>
      <c r="N2076" s="546"/>
      <c r="O2076" s="5"/>
      <c r="P2076" s="216"/>
      <c r="Q2076" s="217"/>
      <c r="R2076" s="218"/>
      <c r="S2076" s="219">
        <f t="shared" si="717"/>
        <v>0</v>
      </c>
      <c r="T2076" s="220">
        <f t="shared" si="718"/>
        <v>0</v>
      </c>
      <c r="U2076" s="214">
        <f t="shared" si="715"/>
        <v>0</v>
      </c>
      <c r="W2076" s="221"/>
      <c r="X2076" s="222"/>
      <c r="Y2076" s="222"/>
      <c r="Z2076" s="223"/>
      <c r="AA2076" s="222"/>
      <c r="AB2076" s="224"/>
      <c r="AC2076" s="225"/>
      <c r="AD2076" s="2">
        <f t="shared" si="702"/>
        <v>0</v>
      </c>
      <c r="AE2076" s="2">
        <f t="shared" si="703"/>
        <v>0</v>
      </c>
      <c r="AF2076" s="226"/>
      <c r="AG2076" s="219">
        <f t="shared" si="707"/>
        <v>0</v>
      </c>
      <c r="AH2076" s="234">
        <f t="shared" si="708"/>
        <v>0</v>
      </c>
      <c r="AI2076" s="214">
        <f t="shared" si="716"/>
        <v>0</v>
      </c>
      <c r="AK2076" s="229">
        <f t="shared" si="709"/>
        <v>0</v>
      </c>
      <c r="AL2076" s="226"/>
      <c r="AM2076" s="15"/>
      <c r="AN2076" s="232" t="e">
        <f t="shared" si="710"/>
        <v>#DIV/0!</v>
      </c>
      <c r="AO2076" s="214">
        <f t="shared" si="704"/>
        <v>0</v>
      </c>
      <c r="AQ2076" s="210"/>
      <c r="AR2076" s="231"/>
      <c r="AS2076" s="15"/>
      <c r="AT2076" s="232">
        <f t="shared" si="711"/>
        <v>0</v>
      </c>
      <c r="AU2076" s="235">
        <f t="shared" si="712"/>
        <v>0</v>
      </c>
      <c r="AY2076" s="210"/>
      <c r="AZ2076" s="231"/>
      <c r="BA2076" s="15"/>
      <c r="BB2076" s="232">
        <f t="shared" si="701"/>
        <v>0</v>
      </c>
      <c r="BC2076" s="235">
        <f t="shared" si="713"/>
        <v>0</v>
      </c>
      <c r="BG2076" s="210"/>
      <c r="BH2076" s="231"/>
      <c r="BI2076" s="15"/>
      <c r="BJ2076" s="232">
        <f t="shared" si="705"/>
        <v>0</v>
      </c>
      <c r="BK2076" s="235">
        <f t="shared" si="714"/>
        <v>0</v>
      </c>
      <c r="BM2076" s="109">
        <f t="shared" si="706"/>
        <v>-2.5827937715009477</v>
      </c>
      <c r="BN2076" s="213"/>
      <c r="BR2076" s="228"/>
      <c r="BS2076" s="311"/>
      <c r="BT2076" s="3"/>
      <c r="BU2076" s="213"/>
      <c r="BV2076" s="213"/>
      <c r="BW2076" s="291"/>
    </row>
    <row r="2077" spans="1:75" x14ac:dyDescent="0.2">
      <c r="A2077" s="210"/>
      <c r="B2077" s="211"/>
      <c r="C2077" s="848" t="str">
        <f ca="1">IF(ISERR(AVERAGE(INDIRECT("B"&amp;(ROW()-INT($B$1/2))):INDIRECT("B"&amp;(ROW()+INT($B$1/2))))),"",AVERAGE(INDIRECT("B"&amp;(ROW()-INT($B$1/2))):INDIRECT("B"&amp;(ROW()+INT($B$1/2)))))</f>
        <v/>
      </c>
      <c r="D2077" s="848">
        <f t="shared" si="700"/>
        <v>0</v>
      </c>
      <c r="E2077" s="275"/>
      <c r="F2077" s="15"/>
      <c r="G2077" s="3"/>
      <c r="H2077" s="3"/>
      <c r="I2077" s="3"/>
      <c r="J2077" s="3"/>
      <c r="K2077" s="3"/>
      <c r="L2077" s="554"/>
      <c r="M2077" s="545"/>
      <c r="N2077" s="546"/>
      <c r="O2077" s="5"/>
      <c r="P2077" s="216"/>
      <c r="Q2077" s="217"/>
      <c r="R2077" s="218"/>
      <c r="S2077" s="219">
        <f t="shared" si="717"/>
        <v>0</v>
      </c>
      <c r="T2077" s="220">
        <f t="shared" si="718"/>
        <v>0</v>
      </c>
      <c r="U2077" s="214">
        <f t="shared" si="715"/>
        <v>0</v>
      </c>
      <c r="W2077" s="221"/>
      <c r="X2077" s="222"/>
      <c r="Y2077" s="222"/>
      <c r="Z2077" s="223"/>
      <c r="AA2077" s="222"/>
      <c r="AB2077" s="224"/>
      <c r="AC2077" s="225"/>
      <c r="AD2077" s="2">
        <f t="shared" si="702"/>
        <v>0</v>
      </c>
      <c r="AE2077" s="2">
        <f t="shared" si="703"/>
        <v>0</v>
      </c>
      <c r="AF2077" s="226"/>
      <c r="AG2077" s="219">
        <f t="shared" si="707"/>
        <v>0</v>
      </c>
      <c r="AH2077" s="234">
        <f t="shared" si="708"/>
        <v>0</v>
      </c>
      <c r="AI2077" s="214">
        <f t="shared" si="716"/>
        <v>0</v>
      </c>
      <c r="AK2077" s="229">
        <f t="shared" si="709"/>
        <v>0</v>
      </c>
      <c r="AL2077" s="226"/>
      <c r="AM2077" s="15"/>
      <c r="AN2077" s="232" t="e">
        <f t="shared" si="710"/>
        <v>#DIV/0!</v>
      </c>
      <c r="AO2077" s="214">
        <f t="shared" si="704"/>
        <v>0</v>
      </c>
      <c r="AQ2077" s="210"/>
      <c r="AR2077" s="231"/>
      <c r="AS2077" s="15"/>
      <c r="AT2077" s="232">
        <f t="shared" si="711"/>
        <v>0</v>
      </c>
      <c r="AU2077" s="235">
        <f t="shared" si="712"/>
        <v>0</v>
      </c>
      <c r="AY2077" s="210"/>
      <c r="AZ2077" s="231"/>
      <c r="BA2077" s="15"/>
      <c r="BB2077" s="232">
        <f t="shared" si="701"/>
        <v>0</v>
      </c>
      <c r="BC2077" s="235">
        <f t="shared" si="713"/>
        <v>0</v>
      </c>
      <c r="BG2077" s="210"/>
      <c r="BH2077" s="231"/>
      <c r="BI2077" s="15"/>
      <c r="BJ2077" s="232">
        <f t="shared" si="705"/>
        <v>0</v>
      </c>
      <c r="BK2077" s="235">
        <f t="shared" si="714"/>
        <v>0</v>
      </c>
      <c r="BM2077" s="109">
        <f t="shared" si="706"/>
        <v>-2.5846261089986844</v>
      </c>
      <c r="BN2077" s="213"/>
      <c r="BR2077" s="228"/>
      <c r="BS2077" s="311"/>
      <c r="BT2077" s="3"/>
      <c r="BU2077" s="213"/>
      <c r="BV2077" s="213"/>
      <c r="BW2077" s="291"/>
    </row>
    <row r="2078" spans="1:75" x14ac:dyDescent="0.2">
      <c r="A2078" s="210"/>
      <c r="B2078" s="211"/>
      <c r="C2078" s="848" t="str">
        <f ca="1">IF(ISERR(AVERAGE(INDIRECT("B"&amp;(ROW()-INT($B$1/2))):INDIRECT("B"&amp;(ROW()+INT($B$1/2))))),"",AVERAGE(INDIRECT("B"&amp;(ROW()-INT($B$1/2))):INDIRECT("B"&amp;(ROW()+INT($B$1/2)))))</f>
        <v/>
      </c>
      <c r="D2078" s="848">
        <f t="shared" si="700"/>
        <v>0</v>
      </c>
      <c r="E2078" s="275"/>
      <c r="F2078" s="15"/>
      <c r="G2078" s="3"/>
      <c r="H2078" s="3"/>
      <c r="I2078" s="3"/>
      <c r="J2078" s="3"/>
      <c r="K2078" s="3"/>
      <c r="L2078" s="554"/>
      <c r="M2078" s="545"/>
      <c r="N2078" s="546"/>
      <c r="O2078" s="5"/>
      <c r="P2078" s="216"/>
      <c r="Q2078" s="217"/>
      <c r="R2078" s="218"/>
      <c r="S2078" s="219">
        <f t="shared" si="717"/>
        <v>0</v>
      </c>
      <c r="T2078" s="220">
        <f t="shared" si="718"/>
        <v>0</v>
      </c>
      <c r="U2078" s="214">
        <f t="shared" si="715"/>
        <v>0</v>
      </c>
      <c r="W2078" s="221"/>
      <c r="X2078" s="222"/>
      <c r="Y2078" s="222"/>
      <c r="Z2078" s="223"/>
      <c r="AA2078" s="222"/>
      <c r="AB2078" s="224"/>
      <c r="AC2078" s="225"/>
      <c r="AD2078" s="2">
        <f t="shared" si="702"/>
        <v>0</v>
      </c>
      <c r="AE2078" s="2">
        <f t="shared" si="703"/>
        <v>0</v>
      </c>
      <c r="AF2078" s="226"/>
      <c r="AG2078" s="219">
        <f t="shared" si="707"/>
        <v>0</v>
      </c>
      <c r="AH2078" s="234">
        <f t="shared" si="708"/>
        <v>0</v>
      </c>
      <c r="AI2078" s="214">
        <f t="shared" si="716"/>
        <v>0</v>
      </c>
      <c r="AK2078" s="229">
        <f t="shared" si="709"/>
        <v>0</v>
      </c>
      <c r="AL2078" s="226"/>
      <c r="AM2078" s="15"/>
      <c r="AN2078" s="232" t="e">
        <f t="shared" si="710"/>
        <v>#DIV/0!</v>
      </c>
      <c r="AO2078" s="214">
        <f t="shared" si="704"/>
        <v>0</v>
      </c>
      <c r="AQ2078" s="210"/>
      <c r="AR2078" s="231"/>
      <c r="AS2078" s="15"/>
      <c r="AT2078" s="232">
        <f t="shared" si="711"/>
        <v>0</v>
      </c>
      <c r="AU2078" s="235">
        <f t="shared" si="712"/>
        <v>0</v>
      </c>
      <c r="AY2078" s="210"/>
      <c r="AZ2078" s="231"/>
      <c r="BA2078" s="15"/>
      <c r="BB2078" s="232">
        <f t="shared" si="701"/>
        <v>0</v>
      </c>
      <c r="BC2078" s="235">
        <f t="shared" si="713"/>
        <v>0</v>
      </c>
      <c r="BG2078" s="210"/>
      <c r="BH2078" s="231"/>
      <c r="BI2078" s="15"/>
      <c r="BJ2078" s="232">
        <f t="shared" si="705"/>
        <v>0</v>
      </c>
      <c r="BK2078" s="235">
        <f t="shared" si="714"/>
        <v>0</v>
      </c>
      <c r="BM2078" s="109">
        <f t="shared" si="706"/>
        <v>-2.5864584464964211</v>
      </c>
      <c r="BN2078" s="213"/>
      <c r="BR2078" s="228"/>
      <c r="BS2078" s="311"/>
      <c r="BT2078" s="3"/>
      <c r="BU2078" s="213"/>
      <c r="BV2078" s="213"/>
      <c r="BW2078" s="291"/>
    </row>
    <row r="2079" spans="1:75" x14ac:dyDescent="0.2">
      <c r="A2079" s="210"/>
      <c r="B2079" s="211"/>
      <c r="C2079" s="848" t="str">
        <f ca="1">IF(ISERR(AVERAGE(INDIRECT("B"&amp;(ROW()-INT($B$1/2))):INDIRECT("B"&amp;(ROW()+INT($B$1/2))))),"",AVERAGE(INDIRECT("B"&amp;(ROW()-INT($B$1/2))):INDIRECT("B"&amp;(ROW()+INT($B$1/2)))))</f>
        <v/>
      </c>
      <c r="D2079" s="848">
        <f t="shared" si="700"/>
        <v>0</v>
      </c>
      <c r="E2079" s="275"/>
      <c r="F2079" s="15"/>
      <c r="G2079" s="3"/>
      <c r="H2079" s="3"/>
      <c r="I2079" s="3"/>
      <c r="J2079" s="3"/>
      <c r="K2079" s="3"/>
      <c r="L2079" s="554"/>
      <c r="M2079" s="545"/>
      <c r="N2079" s="546"/>
      <c r="O2079" s="5"/>
      <c r="P2079" s="216"/>
      <c r="Q2079" s="217"/>
      <c r="R2079" s="218"/>
      <c r="S2079" s="219">
        <f t="shared" si="717"/>
        <v>0</v>
      </c>
      <c r="T2079" s="220">
        <f t="shared" si="718"/>
        <v>0</v>
      </c>
      <c r="U2079" s="214">
        <f t="shared" si="715"/>
        <v>0</v>
      </c>
      <c r="W2079" s="221"/>
      <c r="X2079" s="222"/>
      <c r="Y2079" s="222"/>
      <c r="Z2079" s="223"/>
      <c r="AA2079" s="222"/>
      <c r="AB2079" s="224"/>
      <c r="AC2079" s="225"/>
      <c r="AD2079" s="2">
        <f t="shared" si="702"/>
        <v>0</v>
      </c>
      <c r="AE2079" s="2">
        <f t="shared" si="703"/>
        <v>0</v>
      </c>
      <c r="AF2079" s="226"/>
      <c r="AG2079" s="219">
        <f t="shared" si="707"/>
        <v>0</v>
      </c>
      <c r="AH2079" s="234">
        <f t="shared" si="708"/>
        <v>0</v>
      </c>
      <c r="AI2079" s="214">
        <f t="shared" si="716"/>
        <v>0</v>
      </c>
      <c r="AK2079" s="229">
        <f t="shared" si="709"/>
        <v>0</v>
      </c>
      <c r="AL2079" s="226"/>
      <c r="AM2079" s="15"/>
      <c r="AN2079" s="232" t="e">
        <f t="shared" si="710"/>
        <v>#DIV/0!</v>
      </c>
      <c r="AO2079" s="214">
        <f t="shared" si="704"/>
        <v>0</v>
      </c>
      <c r="AQ2079" s="210"/>
      <c r="AR2079" s="231"/>
      <c r="AS2079" s="15"/>
      <c r="AT2079" s="232">
        <f t="shared" si="711"/>
        <v>0</v>
      </c>
      <c r="AU2079" s="235">
        <f t="shared" si="712"/>
        <v>0</v>
      </c>
      <c r="AY2079" s="210"/>
      <c r="AZ2079" s="231"/>
      <c r="BA2079" s="15"/>
      <c r="BB2079" s="232">
        <f t="shared" si="701"/>
        <v>0</v>
      </c>
      <c r="BC2079" s="235">
        <f t="shared" si="713"/>
        <v>0</v>
      </c>
      <c r="BG2079" s="210"/>
      <c r="BH2079" s="231"/>
      <c r="BI2079" s="15"/>
      <c r="BJ2079" s="232">
        <f t="shared" si="705"/>
        <v>0</v>
      </c>
      <c r="BK2079" s="235">
        <f t="shared" si="714"/>
        <v>0</v>
      </c>
      <c r="BM2079" s="109">
        <f t="shared" si="706"/>
        <v>-2.5882907839941578</v>
      </c>
      <c r="BN2079" s="213"/>
      <c r="BR2079" s="228"/>
      <c r="BS2079" s="311"/>
      <c r="BT2079" s="3"/>
      <c r="BU2079" s="213"/>
      <c r="BV2079" s="213"/>
      <c r="BW2079" s="291"/>
    </row>
    <row r="2080" spans="1:75" x14ac:dyDescent="0.2">
      <c r="A2080" s="210"/>
      <c r="B2080" s="211"/>
      <c r="C2080" s="848" t="str">
        <f ca="1">IF(ISERR(AVERAGE(INDIRECT("B"&amp;(ROW()-INT($B$1/2))):INDIRECT("B"&amp;(ROW()+INT($B$1/2))))),"",AVERAGE(INDIRECT("B"&amp;(ROW()-INT($B$1/2))):INDIRECT("B"&amp;(ROW()+INT($B$1/2)))))</f>
        <v/>
      </c>
      <c r="D2080" s="848">
        <f t="shared" si="700"/>
        <v>0</v>
      </c>
      <c r="E2080" s="275"/>
      <c r="F2080" s="15"/>
      <c r="G2080" s="3"/>
      <c r="H2080" s="3"/>
      <c r="I2080" s="3"/>
      <c r="J2080" s="3"/>
      <c r="K2080" s="3"/>
      <c r="L2080" s="554"/>
      <c r="M2080" s="545"/>
      <c r="N2080" s="546"/>
      <c r="O2080" s="5"/>
      <c r="P2080" s="216"/>
      <c r="Q2080" s="217"/>
      <c r="R2080" s="218"/>
      <c r="S2080" s="219">
        <f t="shared" si="717"/>
        <v>0</v>
      </c>
      <c r="T2080" s="220">
        <f t="shared" si="718"/>
        <v>0</v>
      </c>
      <c r="U2080" s="214">
        <f t="shared" si="715"/>
        <v>0</v>
      </c>
      <c r="W2080" s="221"/>
      <c r="X2080" s="222"/>
      <c r="Y2080" s="222"/>
      <c r="Z2080" s="223"/>
      <c r="AA2080" s="222"/>
      <c r="AB2080" s="224"/>
      <c r="AC2080" s="225"/>
      <c r="AD2080" s="2">
        <f t="shared" si="702"/>
        <v>0</v>
      </c>
      <c r="AE2080" s="2">
        <f t="shared" si="703"/>
        <v>0</v>
      </c>
      <c r="AF2080" s="226"/>
      <c r="AG2080" s="219">
        <f t="shared" si="707"/>
        <v>0</v>
      </c>
      <c r="AH2080" s="234">
        <f t="shared" si="708"/>
        <v>0</v>
      </c>
      <c r="AI2080" s="214">
        <f t="shared" si="716"/>
        <v>0</v>
      </c>
      <c r="AK2080" s="229">
        <f t="shared" si="709"/>
        <v>0</v>
      </c>
      <c r="AL2080" s="226"/>
      <c r="AM2080" s="15"/>
      <c r="AN2080" s="232" t="e">
        <f t="shared" si="710"/>
        <v>#DIV/0!</v>
      </c>
      <c r="AO2080" s="214">
        <f t="shared" si="704"/>
        <v>0</v>
      </c>
      <c r="AQ2080" s="210"/>
      <c r="AR2080" s="231"/>
      <c r="AS2080" s="15"/>
      <c r="AT2080" s="232">
        <f t="shared" si="711"/>
        <v>0</v>
      </c>
      <c r="AU2080" s="235">
        <f t="shared" si="712"/>
        <v>0</v>
      </c>
      <c r="AY2080" s="210"/>
      <c r="AZ2080" s="231"/>
      <c r="BA2080" s="15"/>
      <c r="BB2080" s="232">
        <f t="shared" si="701"/>
        <v>0</v>
      </c>
      <c r="BC2080" s="235">
        <f t="shared" si="713"/>
        <v>0</v>
      </c>
      <c r="BG2080" s="210"/>
      <c r="BH2080" s="231"/>
      <c r="BI2080" s="15"/>
      <c r="BJ2080" s="232">
        <f t="shared" si="705"/>
        <v>0</v>
      </c>
      <c r="BK2080" s="235">
        <f t="shared" si="714"/>
        <v>0</v>
      </c>
      <c r="BM2080" s="109">
        <f t="shared" si="706"/>
        <v>-2.5901231214918945</v>
      </c>
      <c r="BN2080" s="213"/>
      <c r="BR2080" s="228"/>
      <c r="BS2080" s="311"/>
      <c r="BT2080" s="3"/>
      <c r="BU2080" s="213"/>
      <c r="BV2080" s="213"/>
      <c r="BW2080" s="291"/>
    </row>
    <row r="2081" spans="1:75" x14ac:dyDescent="0.2">
      <c r="A2081" s="210"/>
      <c r="B2081" s="211"/>
      <c r="C2081" s="848" t="str">
        <f ca="1">IF(ISERR(AVERAGE(INDIRECT("B"&amp;(ROW()-INT($B$1/2))):INDIRECT("B"&amp;(ROW()+INT($B$1/2))))),"",AVERAGE(INDIRECT("B"&amp;(ROW()-INT($B$1/2))):INDIRECT("B"&amp;(ROW()+INT($B$1/2)))))</f>
        <v/>
      </c>
      <c r="D2081" s="848">
        <f t="shared" si="700"/>
        <v>0</v>
      </c>
      <c r="E2081" s="275"/>
      <c r="F2081" s="15"/>
      <c r="G2081" s="3"/>
      <c r="H2081" s="3"/>
      <c r="I2081" s="3"/>
      <c r="J2081" s="3"/>
      <c r="K2081" s="3"/>
      <c r="L2081" s="554"/>
      <c r="M2081" s="545"/>
      <c r="N2081" s="546"/>
      <c r="O2081" s="5"/>
      <c r="P2081" s="216"/>
      <c r="Q2081" s="217"/>
      <c r="R2081" s="218"/>
      <c r="S2081" s="219">
        <f t="shared" si="717"/>
        <v>0</v>
      </c>
      <c r="T2081" s="220">
        <f t="shared" si="718"/>
        <v>0</v>
      </c>
      <c r="U2081" s="214">
        <f t="shared" si="715"/>
        <v>0</v>
      </c>
      <c r="W2081" s="221"/>
      <c r="X2081" s="222"/>
      <c r="Y2081" s="222"/>
      <c r="Z2081" s="223"/>
      <c r="AA2081" s="222"/>
      <c r="AB2081" s="224"/>
      <c r="AC2081" s="225"/>
      <c r="AD2081" s="2">
        <f t="shared" si="702"/>
        <v>0</v>
      </c>
      <c r="AE2081" s="2">
        <f t="shared" si="703"/>
        <v>0</v>
      </c>
      <c r="AF2081" s="226"/>
      <c r="AG2081" s="219">
        <f t="shared" si="707"/>
        <v>0</v>
      </c>
      <c r="AH2081" s="234">
        <f t="shared" si="708"/>
        <v>0</v>
      </c>
      <c r="AI2081" s="214">
        <f t="shared" si="716"/>
        <v>0</v>
      </c>
      <c r="AK2081" s="229">
        <f t="shared" si="709"/>
        <v>0</v>
      </c>
      <c r="AL2081" s="226"/>
      <c r="AM2081" s="15"/>
      <c r="AN2081" s="232" t="e">
        <f t="shared" si="710"/>
        <v>#DIV/0!</v>
      </c>
      <c r="AO2081" s="214">
        <f t="shared" si="704"/>
        <v>0</v>
      </c>
      <c r="AQ2081" s="210"/>
      <c r="AR2081" s="231"/>
      <c r="AS2081" s="15"/>
      <c r="AT2081" s="232">
        <f t="shared" si="711"/>
        <v>0</v>
      </c>
      <c r="AU2081" s="235">
        <f t="shared" si="712"/>
        <v>0</v>
      </c>
      <c r="AY2081" s="210"/>
      <c r="AZ2081" s="231"/>
      <c r="BA2081" s="15"/>
      <c r="BB2081" s="232">
        <f t="shared" si="701"/>
        <v>0</v>
      </c>
      <c r="BC2081" s="235">
        <f t="shared" si="713"/>
        <v>0</v>
      </c>
      <c r="BG2081" s="210"/>
      <c r="BH2081" s="231"/>
      <c r="BI2081" s="15"/>
      <c r="BJ2081" s="232">
        <f t="shared" si="705"/>
        <v>0</v>
      </c>
      <c r="BK2081" s="235">
        <f t="shared" si="714"/>
        <v>0</v>
      </c>
      <c r="BM2081" s="109">
        <f t="shared" si="706"/>
        <v>-2.5919554589896312</v>
      </c>
      <c r="BN2081" s="213"/>
      <c r="BR2081" s="228"/>
      <c r="BS2081" s="311"/>
      <c r="BT2081" s="3"/>
      <c r="BU2081" s="213"/>
      <c r="BV2081" s="213"/>
      <c r="BW2081" s="291"/>
    </row>
    <row r="2082" spans="1:75" x14ac:dyDescent="0.2">
      <c r="A2082" s="210"/>
      <c r="B2082" s="211"/>
      <c r="C2082" s="848" t="str">
        <f ca="1">IF(ISERR(AVERAGE(INDIRECT("B"&amp;(ROW()-INT($B$1/2))):INDIRECT("B"&amp;(ROW()+INT($B$1/2))))),"",AVERAGE(INDIRECT("B"&amp;(ROW()-INT($B$1/2))):INDIRECT("B"&amp;(ROW()+INT($B$1/2)))))</f>
        <v/>
      </c>
      <c r="D2082" s="848">
        <f t="shared" si="700"/>
        <v>0</v>
      </c>
      <c r="E2082" s="275"/>
      <c r="F2082" s="15"/>
      <c r="G2082" s="3"/>
      <c r="H2082" s="3"/>
      <c r="I2082" s="3"/>
      <c r="J2082" s="3"/>
      <c r="K2082" s="3"/>
      <c r="L2082" s="554"/>
      <c r="M2082" s="545"/>
      <c r="N2082" s="546"/>
      <c r="O2082" s="5"/>
      <c r="P2082" s="216"/>
      <c r="Q2082" s="217"/>
      <c r="R2082" s="218"/>
      <c r="S2082" s="219">
        <f t="shared" si="717"/>
        <v>0</v>
      </c>
      <c r="T2082" s="220">
        <f t="shared" si="718"/>
        <v>0</v>
      </c>
      <c r="U2082" s="214">
        <f t="shared" si="715"/>
        <v>0</v>
      </c>
      <c r="W2082" s="221"/>
      <c r="X2082" s="222"/>
      <c r="Y2082" s="222"/>
      <c r="Z2082" s="223"/>
      <c r="AA2082" s="222"/>
      <c r="AB2082" s="224"/>
      <c r="AC2082" s="225"/>
      <c r="AD2082" s="2">
        <f t="shared" si="702"/>
        <v>0</v>
      </c>
      <c r="AE2082" s="2">
        <f t="shared" si="703"/>
        <v>0</v>
      </c>
      <c r="AF2082" s="226"/>
      <c r="AG2082" s="219">
        <f t="shared" si="707"/>
        <v>0</v>
      </c>
      <c r="AH2082" s="234">
        <f t="shared" si="708"/>
        <v>0</v>
      </c>
      <c r="AI2082" s="214">
        <f t="shared" si="716"/>
        <v>0</v>
      </c>
      <c r="AK2082" s="229">
        <f t="shared" si="709"/>
        <v>0</v>
      </c>
      <c r="AL2082" s="226"/>
      <c r="AM2082" s="15"/>
      <c r="AN2082" s="232" t="e">
        <f t="shared" si="710"/>
        <v>#DIV/0!</v>
      </c>
      <c r="AO2082" s="214">
        <f t="shared" si="704"/>
        <v>0</v>
      </c>
      <c r="AQ2082" s="210"/>
      <c r="AR2082" s="231"/>
      <c r="AS2082" s="15"/>
      <c r="AT2082" s="232">
        <f t="shared" si="711"/>
        <v>0</v>
      </c>
      <c r="AU2082" s="235">
        <f t="shared" si="712"/>
        <v>0</v>
      </c>
      <c r="AY2082" s="210"/>
      <c r="AZ2082" s="231"/>
      <c r="BA2082" s="15"/>
      <c r="BB2082" s="232">
        <f t="shared" si="701"/>
        <v>0</v>
      </c>
      <c r="BC2082" s="235">
        <f t="shared" si="713"/>
        <v>0</v>
      </c>
      <c r="BG2082" s="210"/>
      <c r="BH2082" s="231"/>
      <c r="BI2082" s="15"/>
      <c r="BJ2082" s="232">
        <f t="shared" si="705"/>
        <v>0</v>
      </c>
      <c r="BK2082" s="235">
        <f t="shared" si="714"/>
        <v>0</v>
      </c>
      <c r="BM2082" s="109">
        <f t="shared" si="706"/>
        <v>-2.5937877964873679</v>
      </c>
      <c r="BN2082" s="213"/>
      <c r="BR2082" s="228"/>
      <c r="BS2082" s="311"/>
      <c r="BT2082" s="3"/>
      <c r="BU2082" s="213"/>
      <c r="BV2082" s="213"/>
      <c r="BW2082" s="291"/>
    </row>
    <row r="2083" spans="1:75" x14ac:dyDescent="0.2">
      <c r="A2083" s="210"/>
      <c r="B2083" s="211"/>
      <c r="C2083" s="848" t="str">
        <f ca="1">IF(ISERR(AVERAGE(INDIRECT("B"&amp;(ROW()-INT($B$1/2))):INDIRECT("B"&amp;(ROW()+INT($B$1/2))))),"",AVERAGE(INDIRECT("B"&amp;(ROW()-INT($B$1/2))):INDIRECT("B"&amp;(ROW()+INT($B$1/2)))))</f>
        <v/>
      </c>
      <c r="D2083" s="848">
        <f t="shared" si="700"/>
        <v>0</v>
      </c>
      <c r="E2083" s="275"/>
      <c r="F2083" s="15"/>
      <c r="G2083" s="3"/>
      <c r="H2083" s="3"/>
      <c r="I2083" s="3"/>
      <c r="J2083" s="3"/>
      <c r="K2083" s="3"/>
      <c r="L2083" s="554"/>
      <c r="M2083" s="545"/>
      <c r="N2083" s="546"/>
      <c r="O2083" s="5"/>
      <c r="P2083" s="216"/>
      <c r="Q2083" s="217"/>
      <c r="R2083" s="218"/>
      <c r="S2083" s="219">
        <f t="shared" si="717"/>
        <v>0</v>
      </c>
      <c r="T2083" s="220">
        <f t="shared" si="718"/>
        <v>0</v>
      </c>
      <c r="U2083" s="214">
        <f t="shared" si="715"/>
        <v>0</v>
      </c>
      <c r="W2083" s="221"/>
      <c r="X2083" s="222"/>
      <c r="Y2083" s="222"/>
      <c r="Z2083" s="223"/>
      <c r="AA2083" s="222"/>
      <c r="AB2083" s="224"/>
      <c r="AC2083" s="225"/>
      <c r="AD2083" s="2">
        <f t="shared" si="702"/>
        <v>0</v>
      </c>
      <c r="AE2083" s="2">
        <f t="shared" si="703"/>
        <v>0</v>
      </c>
      <c r="AF2083" s="226"/>
      <c r="AG2083" s="219">
        <f t="shared" si="707"/>
        <v>0</v>
      </c>
      <c r="AH2083" s="234">
        <f t="shared" si="708"/>
        <v>0</v>
      </c>
      <c r="AI2083" s="214">
        <f t="shared" si="716"/>
        <v>0</v>
      </c>
      <c r="AK2083" s="229">
        <f t="shared" si="709"/>
        <v>0</v>
      </c>
      <c r="AL2083" s="226"/>
      <c r="AM2083" s="15"/>
      <c r="AN2083" s="232" t="e">
        <f t="shared" si="710"/>
        <v>#DIV/0!</v>
      </c>
      <c r="AO2083" s="214">
        <f t="shared" si="704"/>
        <v>0</v>
      </c>
      <c r="AQ2083" s="210"/>
      <c r="AR2083" s="231"/>
      <c r="AS2083" s="15"/>
      <c r="AT2083" s="232">
        <f t="shared" si="711"/>
        <v>0</v>
      </c>
      <c r="AU2083" s="235">
        <f t="shared" si="712"/>
        <v>0</v>
      </c>
      <c r="AY2083" s="210"/>
      <c r="AZ2083" s="231"/>
      <c r="BA2083" s="15"/>
      <c r="BB2083" s="232">
        <f t="shared" si="701"/>
        <v>0</v>
      </c>
      <c r="BC2083" s="235">
        <f t="shared" si="713"/>
        <v>0</v>
      </c>
      <c r="BG2083" s="210"/>
      <c r="BH2083" s="231"/>
      <c r="BI2083" s="15"/>
      <c r="BJ2083" s="232">
        <f t="shared" si="705"/>
        <v>0</v>
      </c>
      <c r="BK2083" s="235">
        <f t="shared" si="714"/>
        <v>0</v>
      </c>
      <c r="BM2083" s="109">
        <f t="shared" si="706"/>
        <v>-2.5956201339851046</v>
      </c>
      <c r="BN2083" s="213"/>
      <c r="BR2083" s="228"/>
      <c r="BS2083" s="311"/>
      <c r="BT2083" s="3"/>
      <c r="BU2083" s="213"/>
      <c r="BV2083" s="213"/>
      <c r="BW2083" s="291"/>
    </row>
    <row r="2084" spans="1:75" x14ac:dyDescent="0.2">
      <c r="A2084" s="210"/>
      <c r="B2084" s="211"/>
      <c r="C2084" s="848" t="str">
        <f ca="1">IF(ISERR(AVERAGE(INDIRECT("B"&amp;(ROW()-INT($B$1/2))):INDIRECT("B"&amp;(ROW()+INT($B$1/2))))),"",AVERAGE(INDIRECT("B"&amp;(ROW()-INT($B$1/2))):INDIRECT("B"&amp;(ROW()+INT($B$1/2)))))</f>
        <v/>
      </c>
      <c r="D2084" s="848">
        <f t="shared" si="700"/>
        <v>0</v>
      </c>
      <c r="E2084" s="275"/>
      <c r="F2084" s="15"/>
      <c r="G2084" s="3"/>
      <c r="H2084" s="3"/>
      <c r="I2084" s="3"/>
      <c r="J2084" s="3"/>
      <c r="K2084" s="3"/>
      <c r="L2084" s="554"/>
      <c r="M2084" s="545"/>
      <c r="N2084" s="546"/>
      <c r="O2084" s="5"/>
      <c r="P2084" s="216"/>
      <c r="Q2084" s="217"/>
      <c r="R2084" s="218"/>
      <c r="S2084" s="219">
        <f t="shared" si="717"/>
        <v>0</v>
      </c>
      <c r="T2084" s="220">
        <f t="shared" si="718"/>
        <v>0</v>
      </c>
      <c r="U2084" s="214">
        <f t="shared" si="715"/>
        <v>0</v>
      </c>
      <c r="W2084" s="221"/>
      <c r="X2084" s="222"/>
      <c r="Y2084" s="222"/>
      <c r="Z2084" s="223"/>
      <c r="AA2084" s="222"/>
      <c r="AB2084" s="224"/>
      <c r="AC2084" s="225"/>
      <c r="AD2084" s="2">
        <f t="shared" si="702"/>
        <v>0</v>
      </c>
      <c r="AE2084" s="2">
        <f t="shared" si="703"/>
        <v>0</v>
      </c>
      <c r="AF2084" s="226"/>
      <c r="AG2084" s="219">
        <f t="shared" si="707"/>
        <v>0</v>
      </c>
      <c r="AH2084" s="234">
        <f t="shared" si="708"/>
        <v>0</v>
      </c>
      <c r="AI2084" s="214">
        <f t="shared" si="716"/>
        <v>0</v>
      </c>
      <c r="AK2084" s="229">
        <f t="shared" si="709"/>
        <v>0</v>
      </c>
      <c r="AL2084" s="226"/>
      <c r="AM2084" s="15"/>
      <c r="AN2084" s="232" t="e">
        <f t="shared" si="710"/>
        <v>#DIV/0!</v>
      </c>
      <c r="AO2084" s="214">
        <f t="shared" si="704"/>
        <v>0</v>
      </c>
      <c r="AQ2084" s="210"/>
      <c r="AR2084" s="231"/>
      <c r="AS2084" s="15"/>
      <c r="AT2084" s="232">
        <f t="shared" si="711"/>
        <v>0</v>
      </c>
      <c r="AU2084" s="235">
        <f t="shared" si="712"/>
        <v>0</v>
      </c>
      <c r="AY2084" s="210"/>
      <c r="AZ2084" s="231"/>
      <c r="BA2084" s="15"/>
      <c r="BB2084" s="232">
        <f t="shared" si="701"/>
        <v>0</v>
      </c>
      <c r="BC2084" s="235">
        <f t="shared" si="713"/>
        <v>0</v>
      </c>
      <c r="BG2084" s="210"/>
      <c r="BH2084" s="231"/>
      <c r="BI2084" s="15"/>
      <c r="BJ2084" s="232">
        <f t="shared" si="705"/>
        <v>0</v>
      </c>
      <c r="BK2084" s="235">
        <f t="shared" si="714"/>
        <v>0</v>
      </c>
      <c r="BM2084" s="109">
        <f t="shared" si="706"/>
        <v>-2.5974524714828413</v>
      </c>
      <c r="BN2084" s="213"/>
      <c r="BR2084" s="228"/>
      <c r="BS2084" s="311"/>
      <c r="BT2084" s="3"/>
      <c r="BU2084" s="213"/>
      <c r="BV2084" s="213"/>
      <c r="BW2084" s="291"/>
    </row>
    <row r="2085" spans="1:75" x14ac:dyDescent="0.2">
      <c r="A2085" s="210"/>
      <c r="B2085" s="211"/>
      <c r="C2085" s="848" t="str">
        <f ca="1">IF(ISERR(AVERAGE(INDIRECT("B"&amp;(ROW()-INT($B$1/2))):INDIRECT("B"&amp;(ROW()+INT($B$1/2))))),"",AVERAGE(INDIRECT("B"&amp;(ROW()-INT($B$1/2))):INDIRECT("B"&amp;(ROW()+INT($B$1/2)))))</f>
        <v/>
      </c>
      <c r="D2085" s="848">
        <f t="shared" si="700"/>
        <v>0</v>
      </c>
      <c r="E2085" s="275"/>
      <c r="F2085" s="15"/>
      <c r="G2085" s="3"/>
      <c r="H2085" s="3"/>
      <c r="I2085" s="3"/>
      <c r="J2085" s="3"/>
      <c r="K2085" s="3"/>
      <c r="L2085" s="554"/>
      <c r="M2085" s="545"/>
      <c r="N2085" s="546"/>
      <c r="O2085" s="5"/>
      <c r="P2085" s="216"/>
      <c r="Q2085" s="217"/>
      <c r="R2085" s="218"/>
      <c r="S2085" s="219">
        <f t="shared" si="717"/>
        <v>0</v>
      </c>
      <c r="T2085" s="220">
        <f t="shared" si="718"/>
        <v>0</v>
      </c>
      <c r="U2085" s="214">
        <f t="shared" si="715"/>
        <v>0</v>
      </c>
      <c r="W2085" s="221"/>
      <c r="X2085" s="222"/>
      <c r="Y2085" s="222"/>
      <c r="Z2085" s="223"/>
      <c r="AA2085" s="222"/>
      <c r="AB2085" s="224"/>
      <c r="AC2085" s="225"/>
      <c r="AD2085" s="2">
        <f t="shared" si="702"/>
        <v>0</v>
      </c>
      <c r="AE2085" s="2">
        <f t="shared" si="703"/>
        <v>0</v>
      </c>
      <c r="AF2085" s="226"/>
      <c r="AG2085" s="219">
        <f t="shared" si="707"/>
        <v>0</v>
      </c>
      <c r="AH2085" s="234">
        <f t="shared" si="708"/>
        <v>0</v>
      </c>
      <c r="AI2085" s="214">
        <f t="shared" si="716"/>
        <v>0</v>
      </c>
      <c r="AK2085" s="229">
        <f t="shared" si="709"/>
        <v>0</v>
      </c>
      <c r="AL2085" s="226"/>
      <c r="AM2085" s="15"/>
      <c r="AN2085" s="232" t="e">
        <f t="shared" si="710"/>
        <v>#DIV/0!</v>
      </c>
      <c r="AO2085" s="214">
        <f t="shared" si="704"/>
        <v>0</v>
      </c>
      <c r="AQ2085" s="210"/>
      <c r="AR2085" s="231"/>
      <c r="AS2085" s="15"/>
      <c r="AT2085" s="232">
        <f t="shared" si="711"/>
        <v>0</v>
      </c>
      <c r="AU2085" s="235">
        <f t="shared" si="712"/>
        <v>0</v>
      </c>
      <c r="AY2085" s="210"/>
      <c r="AZ2085" s="231"/>
      <c r="BA2085" s="15"/>
      <c r="BB2085" s="232">
        <f t="shared" si="701"/>
        <v>0</v>
      </c>
      <c r="BC2085" s="235">
        <f t="shared" si="713"/>
        <v>0</v>
      </c>
      <c r="BG2085" s="210"/>
      <c r="BH2085" s="231"/>
      <c r="BI2085" s="15"/>
      <c r="BJ2085" s="232">
        <f t="shared" si="705"/>
        <v>0</v>
      </c>
      <c r="BK2085" s="235">
        <f t="shared" si="714"/>
        <v>0</v>
      </c>
      <c r="BM2085" s="109">
        <f t="shared" si="706"/>
        <v>-2.599284808980578</v>
      </c>
      <c r="BN2085" s="213"/>
      <c r="BR2085" s="228"/>
      <c r="BS2085" s="311"/>
      <c r="BT2085" s="3"/>
      <c r="BU2085" s="213"/>
      <c r="BV2085" s="213"/>
      <c r="BW2085" s="291"/>
    </row>
    <row r="2086" spans="1:75" x14ac:dyDescent="0.2">
      <c r="A2086" s="210"/>
      <c r="B2086" s="211"/>
      <c r="C2086" s="848" t="str">
        <f ca="1">IF(ISERR(AVERAGE(INDIRECT("B"&amp;(ROW()-INT($B$1/2))):INDIRECT("B"&amp;(ROW()+INT($B$1/2))))),"",AVERAGE(INDIRECT("B"&amp;(ROW()-INT($B$1/2))):INDIRECT("B"&amp;(ROW()+INT($B$1/2)))))</f>
        <v/>
      </c>
      <c r="D2086" s="848">
        <f t="shared" si="700"/>
        <v>0</v>
      </c>
      <c r="E2086" s="275"/>
      <c r="F2086" s="15"/>
      <c r="G2086" s="3"/>
      <c r="H2086" s="3"/>
      <c r="I2086" s="3"/>
      <c r="J2086" s="3"/>
      <c r="K2086" s="3"/>
      <c r="L2086" s="554"/>
      <c r="M2086" s="545"/>
      <c r="N2086" s="546"/>
      <c r="O2086" s="5"/>
      <c r="P2086" s="216"/>
      <c r="Q2086" s="217"/>
      <c r="R2086" s="218"/>
      <c r="S2086" s="219">
        <f t="shared" si="717"/>
        <v>0</v>
      </c>
      <c r="T2086" s="220">
        <f t="shared" si="718"/>
        <v>0</v>
      </c>
      <c r="U2086" s="214">
        <f t="shared" si="715"/>
        <v>0</v>
      </c>
      <c r="W2086" s="221"/>
      <c r="X2086" s="222"/>
      <c r="Y2086" s="222"/>
      <c r="Z2086" s="223"/>
      <c r="AA2086" s="222"/>
      <c r="AB2086" s="224"/>
      <c r="AC2086" s="225"/>
      <c r="AD2086" s="2">
        <f t="shared" si="702"/>
        <v>0</v>
      </c>
      <c r="AE2086" s="2">
        <f t="shared" si="703"/>
        <v>0</v>
      </c>
      <c r="AF2086" s="226"/>
      <c r="AG2086" s="219">
        <f t="shared" si="707"/>
        <v>0</v>
      </c>
      <c r="AH2086" s="234">
        <f t="shared" si="708"/>
        <v>0</v>
      </c>
      <c r="AI2086" s="214">
        <f t="shared" si="716"/>
        <v>0</v>
      </c>
      <c r="AK2086" s="229">
        <f t="shared" si="709"/>
        <v>0</v>
      </c>
      <c r="AL2086" s="226"/>
      <c r="AM2086" s="15"/>
      <c r="AN2086" s="232" t="e">
        <f t="shared" si="710"/>
        <v>#DIV/0!</v>
      </c>
      <c r="AO2086" s="214">
        <f t="shared" si="704"/>
        <v>0</v>
      </c>
      <c r="AQ2086" s="210"/>
      <c r="AR2086" s="231"/>
      <c r="AS2086" s="15"/>
      <c r="AT2086" s="232">
        <f t="shared" si="711"/>
        <v>0</v>
      </c>
      <c r="AU2086" s="235">
        <f t="shared" si="712"/>
        <v>0</v>
      </c>
      <c r="AY2086" s="210"/>
      <c r="AZ2086" s="231"/>
      <c r="BA2086" s="15"/>
      <c r="BB2086" s="232">
        <f t="shared" si="701"/>
        <v>0</v>
      </c>
      <c r="BC2086" s="235">
        <f t="shared" si="713"/>
        <v>0</v>
      </c>
      <c r="BG2086" s="210"/>
      <c r="BH2086" s="231"/>
      <c r="BI2086" s="15"/>
      <c r="BJ2086" s="232">
        <f t="shared" si="705"/>
        <v>0</v>
      </c>
      <c r="BK2086" s="235">
        <f t="shared" si="714"/>
        <v>0</v>
      </c>
      <c r="BM2086" s="109">
        <f t="shared" si="706"/>
        <v>-2.6011171464783147</v>
      </c>
      <c r="BN2086" s="213"/>
      <c r="BR2086" s="228"/>
      <c r="BS2086" s="311"/>
      <c r="BT2086" s="3"/>
      <c r="BU2086" s="213"/>
      <c r="BV2086" s="213"/>
      <c r="BW2086" s="291"/>
    </row>
    <row r="2087" spans="1:75" x14ac:dyDescent="0.2">
      <c r="A2087" s="210"/>
      <c r="B2087" s="211"/>
      <c r="C2087" s="848" t="str">
        <f ca="1">IF(ISERR(AVERAGE(INDIRECT("B"&amp;(ROW()-INT($B$1/2))):INDIRECT("B"&amp;(ROW()+INT($B$1/2))))),"",AVERAGE(INDIRECT("B"&amp;(ROW()-INT($B$1/2))):INDIRECT("B"&amp;(ROW()+INT($B$1/2)))))</f>
        <v/>
      </c>
      <c r="D2087" s="848">
        <f t="shared" si="700"/>
        <v>0</v>
      </c>
      <c r="E2087" s="275"/>
      <c r="F2087" s="15"/>
      <c r="G2087" s="3"/>
      <c r="H2087" s="3"/>
      <c r="I2087" s="3"/>
      <c r="J2087" s="3"/>
      <c r="K2087" s="3"/>
      <c r="L2087" s="554"/>
      <c r="M2087" s="545"/>
      <c r="N2087" s="546"/>
      <c r="O2087" s="5"/>
      <c r="P2087" s="216"/>
      <c r="Q2087" s="217"/>
      <c r="R2087" s="218"/>
      <c r="S2087" s="219">
        <f t="shared" si="717"/>
        <v>0</v>
      </c>
      <c r="T2087" s="220">
        <f t="shared" si="718"/>
        <v>0</v>
      </c>
      <c r="U2087" s="214">
        <f t="shared" si="715"/>
        <v>0</v>
      </c>
      <c r="W2087" s="221"/>
      <c r="X2087" s="222"/>
      <c r="Y2087" s="222"/>
      <c r="Z2087" s="223"/>
      <c r="AA2087" s="222"/>
      <c r="AB2087" s="224"/>
      <c r="AC2087" s="225"/>
      <c r="AD2087" s="2">
        <f t="shared" si="702"/>
        <v>0</v>
      </c>
      <c r="AE2087" s="2">
        <f t="shared" si="703"/>
        <v>0</v>
      </c>
      <c r="AF2087" s="226"/>
      <c r="AG2087" s="219">
        <f t="shared" si="707"/>
        <v>0</v>
      </c>
      <c r="AH2087" s="234">
        <f t="shared" si="708"/>
        <v>0</v>
      </c>
      <c r="AI2087" s="214">
        <f t="shared" si="716"/>
        <v>0</v>
      </c>
      <c r="AK2087" s="229">
        <f t="shared" si="709"/>
        <v>0</v>
      </c>
      <c r="AL2087" s="226"/>
      <c r="AM2087" s="15"/>
      <c r="AN2087" s="232" t="e">
        <f t="shared" si="710"/>
        <v>#DIV/0!</v>
      </c>
      <c r="AO2087" s="214">
        <f t="shared" si="704"/>
        <v>0</v>
      </c>
      <c r="AQ2087" s="210"/>
      <c r="AR2087" s="231"/>
      <c r="AS2087" s="15"/>
      <c r="AT2087" s="232">
        <f t="shared" si="711"/>
        <v>0</v>
      </c>
      <c r="AU2087" s="235">
        <f t="shared" si="712"/>
        <v>0</v>
      </c>
      <c r="AY2087" s="210"/>
      <c r="AZ2087" s="231"/>
      <c r="BA2087" s="15"/>
      <c r="BB2087" s="232">
        <f t="shared" si="701"/>
        <v>0</v>
      </c>
      <c r="BC2087" s="235">
        <f t="shared" si="713"/>
        <v>0</v>
      </c>
      <c r="BG2087" s="210"/>
      <c r="BH2087" s="231"/>
      <c r="BI2087" s="15"/>
      <c r="BJ2087" s="232">
        <f t="shared" si="705"/>
        <v>0</v>
      </c>
      <c r="BK2087" s="235">
        <f t="shared" si="714"/>
        <v>0</v>
      </c>
      <c r="BM2087" s="109">
        <f t="shared" si="706"/>
        <v>-2.6029494839760514</v>
      </c>
      <c r="BN2087" s="213"/>
      <c r="BR2087" s="228"/>
      <c r="BS2087" s="311"/>
      <c r="BT2087" s="3"/>
      <c r="BU2087" s="213"/>
      <c r="BV2087" s="213"/>
      <c r="BW2087" s="291"/>
    </row>
    <row r="2088" spans="1:75" x14ac:dyDescent="0.2">
      <c r="A2088" s="210"/>
      <c r="B2088" s="211"/>
      <c r="C2088" s="848" t="str">
        <f ca="1">IF(ISERR(AVERAGE(INDIRECT("B"&amp;(ROW()-INT($B$1/2))):INDIRECT("B"&amp;(ROW()+INT($B$1/2))))),"",AVERAGE(INDIRECT("B"&amp;(ROW()-INT($B$1/2))):INDIRECT("B"&amp;(ROW()+INT($B$1/2)))))</f>
        <v/>
      </c>
      <c r="D2088" s="848">
        <f t="shared" si="700"/>
        <v>0</v>
      </c>
      <c r="E2088" s="275"/>
      <c r="F2088" s="15"/>
      <c r="G2088" s="3"/>
      <c r="H2088" s="3"/>
      <c r="I2088" s="3"/>
      <c r="J2088" s="3"/>
      <c r="K2088" s="3"/>
      <c r="L2088" s="554"/>
      <c r="M2088" s="545"/>
      <c r="N2088" s="546"/>
      <c r="O2088" s="5"/>
      <c r="P2088" s="216"/>
      <c r="Q2088" s="217"/>
      <c r="R2088" s="218"/>
      <c r="S2088" s="219">
        <f t="shared" si="717"/>
        <v>0</v>
      </c>
      <c r="T2088" s="220">
        <f t="shared" si="718"/>
        <v>0</v>
      </c>
      <c r="U2088" s="214">
        <f t="shared" si="715"/>
        <v>0</v>
      </c>
      <c r="W2088" s="221"/>
      <c r="X2088" s="222"/>
      <c r="Y2088" s="222"/>
      <c r="Z2088" s="223"/>
      <c r="AA2088" s="222"/>
      <c r="AB2088" s="224"/>
      <c r="AC2088" s="225"/>
      <c r="AD2088" s="2">
        <f t="shared" si="702"/>
        <v>0</v>
      </c>
      <c r="AE2088" s="2">
        <f t="shared" si="703"/>
        <v>0</v>
      </c>
      <c r="AF2088" s="226"/>
      <c r="AG2088" s="219">
        <f t="shared" si="707"/>
        <v>0</v>
      </c>
      <c r="AH2088" s="234">
        <f t="shared" si="708"/>
        <v>0</v>
      </c>
      <c r="AI2088" s="214">
        <f t="shared" si="716"/>
        <v>0</v>
      </c>
      <c r="AK2088" s="229">
        <f t="shared" si="709"/>
        <v>0</v>
      </c>
      <c r="AL2088" s="226"/>
      <c r="AM2088" s="15"/>
      <c r="AN2088" s="232" t="e">
        <f t="shared" si="710"/>
        <v>#DIV/0!</v>
      </c>
      <c r="AO2088" s="214">
        <f t="shared" si="704"/>
        <v>0</v>
      </c>
      <c r="AQ2088" s="210"/>
      <c r="AR2088" s="231"/>
      <c r="AS2088" s="15"/>
      <c r="AT2088" s="232">
        <f t="shared" si="711"/>
        <v>0</v>
      </c>
      <c r="AU2088" s="235">
        <f t="shared" si="712"/>
        <v>0</v>
      </c>
      <c r="AY2088" s="210"/>
      <c r="AZ2088" s="231"/>
      <c r="BA2088" s="15"/>
      <c r="BB2088" s="232">
        <f t="shared" si="701"/>
        <v>0</v>
      </c>
      <c r="BC2088" s="235">
        <f t="shared" si="713"/>
        <v>0</v>
      </c>
      <c r="BG2088" s="210"/>
      <c r="BH2088" s="231"/>
      <c r="BI2088" s="15"/>
      <c r="BJ2088" s="232">
        <f t="shared" si="705"/>
        <v>0</v>
      </c>
      <c r="BK2088" s="235">
        <f t="shared" si="714"/>
        <v>0</v>
      </c>
      <c r="BM2088" s="109">
        <f t="shared" si="706"/>
        <v>-2.6047818214737881</v>
      </c>
      <c r="BN2088" s="213"/>
      <c r="BR2088" s="228"/>
      <c r="BS2088" s="311"/>
      <c r="BT2088" s="3"/>
      <c r="BU2088" s="213"/>
      <c r="BV2088" s="213"/>
      <c r="BW2088" s="291"/>
    </row>
    <row r="2089" spans="1:75" x14ac:dyDescent="0.2">
      <c r="A2089" s="210"/>
      <c r="B2089" s="211"/>
      <c r="C2089" s="848" t="str">
        <f ca="1">IF(ISERR(AVERAGE(INDIRECT("B"&amp;(ROW()-INT($B$1/2))):INDIRECT("B"&amp;(ROW()+INT($B$1/2))))),"",AVERAGE(INDIRECT("B"&amp;(ROW()-INT($B$1/2))):INDIRECT("B"&amp;(ROW()+INT($B$1/2)))))</f>
        <v/>
      </c>
      <c r="D2089" s="848">
        <f t="shared" si="700"/>
        <v>0</v>
      </c>
      <c r="E2089" s="275"/>
      <c r="F2089" s="15"/>
      <c r="G2089" s="3"/>
      <c r="H2089" s="3"/>
      <c r="I2089" s="3"/>
      <c r="J2089" s="3"/>
      <c r="K2089" s="3"/>
      <c r="L2089" s="554"/>
      <c r="M2089" s="545"/>
      <c r="N2089" s="546"/>
      <c r="O2089" s="5"/>
      <c r="P2089" s="216"/>
      <c r="Q2089" s="217"/>
      <c r="R2089" s="218"/>
      <c r="S2089" s="219">
        <f t="shared" si="717"/>
        <v>0</v>
      </c>
      <c r="T2089" s="220">
        <f t="shared" si="718"/>
        <v>0</v>
      </c>
      <c r="U2089" s="214">
        <f t="shared" si="715"/>
        <v>0</v>
      </c>
      <c r="W2089" s="221"/>
      <c r="X2089" s="222"/>
      <c r="Y2089" s="222"/>
      <c r="Z2089" s="223"/>
      <c r="AA2089" s="222"/>
      <c r="AB2089" s="224"/>
      <c r="AC2089" s="225"/>
      <c r="AD2089" s="2">
        <f t="shared" si="702"/>
        <v>0</v>
      </c>
      <c r="AE2089" s="2">
        <f t="shared" si="703"/>
        <v>0</v>
      </c>
      <c r="AF2089" s="226"/>
      <c r="AG2089" s="219">
        <f t="shared" si="707"/>
        <v>0</v>
      </c>
      <c r="AH2089" s="234">
        <f t="shared" si="708"/>
        <v>0</v>
      </c>
      <c r="AI2089" s="214">
        <f t="shared" si="716"/>
        <v>0</v>
      </c>
      <c r="AK2089" s="229">
        <f t="shared" si="709"/>
        <v>0</v>
      </c>
      <c r="AL2089" s="226"/>
      <c r="AM2089" s="15"/>
      <c r="AN2089" s="232" t="e">
        <f t="shared" si="710"/>
        <v>#DIV/0!</v>
      </c>
      <c r="AO2089" s="214">
        <f t="shared" si="704"/>
        <v>0</v>
      </c>
      <c r="AQ2089" s="210"/>
      <c r="AR2089" s="231"/>
      <c r="AS2089" s="15"/>
      <c r="AT2089" s="232">
        <f t="shared" si="711"/>
        <v>0</v>
      </c>
      <c r="AU2089" s="235">
        <f t="shared" si="712"/>
        <v>0</v>
      </c>
      <c r="AY2089" s="210"/>
      <c r="AZ2089" s="231"/>
      <c r="BA2089" s="15"/>
      <c r="BB2089" s="232">
        <f t="shared" si="701"/>
        <v>0</v>
      </c>
      <c r="BC2089" s="235">
        <f t="shared" si="713"/>
        <v>0</v>
      </c>
      <c r="BG2089" s="210"/>
      <c r="BH2089" s="231"/>
      <c r="BI2089" s="15"/>
      <c r="BJ2089" s="232">
        <f t="shared" si="705"/>
        <v>0</v>
      </c>
      <c r="BK2089" s="235">
        <f t="shared" si="714"/>
        <v>0</v>
      </c>
      <c r="BM2089" s="109">
        <f t="shared" si="706"/>
        <v>-2.6066141589715248</v>
      </c>
      <c r="BN2089" s="213"/>
      <c r="BR2089" s="228"/>
      <c r="BS2089" s="311"/>
      <c r="BT2089" s="3"/>
      <c r="BU2089" s="213"/>
      <c r="BV2089" s="213"/>
      <c r="BW2089" s="291"/>
    </row>
    <row r="2090" spans="1:75" x14ac:dyDescent="0.2">
      <c r="A2090" s="210"/>
      <c r="B2090" s="211"/>
      <c r="C2090" s="848" t="str">
        <f ca="1">IF(ISERR(AVERAGE(INDIRECT("B"&amp;(ROW()-INT($B$1/2))):INDIRECT("B"&amp;(ROW()+INT($B$1/2))))),"",AVERAGE(INDIRECT("B"&amp;(ROW()-INT($B$1/2))):INDIRECT("B"&amp;(ROW()+INT($B$1/2)))))</f>
        <v/>
      </c>
      <c r="D2090" s="848">
        <f t="shared" si="700"/>
        <v>0</v>
      </c>
      <c r="E2090" s="275"/>
      <c r="F2090" s="15"/>
      <c r="G2090" s="3"/>
      <c r="H2090" s="3"/>
      <c r="I2090" s="3"/>
      <c r="J2090" s="3"/>
      <c r="K2090" s="3"/>
      <c r="L2090" s="554"/>
      <c r="M2090" s="545"/>
      <c r="N2090" s="546"/>
      <c r="O2090" s="5"/>
      <c r="P2090" s="216"/>
      <c r="Q2090" s="217"/>
      <c r="R2090" s="218"/>
      <c r="S2090" s="219">
        <f t="shared" si="717"/>
        <v>0</v>
      </c>
      <c r="T2090" s="220">
        <f t="shared" si="718"/>
        <v>0</v>
      </c>
      <c r="U2090" s="214">
        <f t="shared" si="715"/>
        <v>0</v>
      </c>
      <c r="W2090" s="221"/>
      <c r="X2090" s="222"/>
      <c r="Y2090" s="222"/>
      <c r="Z2090" s="223"/>
      <c r="AA2090" s="222"/>
      <c r="AB2090" s="224"/>
      <c r="AC2090" s="225"/>
      <c r="AD2090" s="2">
        <f t="shared" si="702"/>
        <v>0</v>
      </c>
      <c r="AE2090" s="2">
        <f t="shared" si="703"/>
        <v>0</v>
      </c>
      <c r="AF2090" s="226"/>
      <c r="AG2090" s="219">
        <f t="shared" si="707"/>
        <v>0</v>
      </c>
      <c r="AH2090" s="234">
        <f t="shared" si="708"/>
        <v>0</v>
      </c>
      <c r="AI2090" s="214">
        <f t="shared" si="716"/>
        <v>0</v>
      </c>
      <c r="AK2090" s="229">
        <f t="shared" si="709"/>
        <v>0</v>
      </c>
      <c r="AL2090" s="226"/>
      <c r="AM2090" s="15"/>
      <c r="AN2090" s="232" t="e">
        <f t="shared" si="710"/>
        <v>#DIV/0!</v>
      </c>
      <c r="AO2090" s="214">
        <f t="shared" si="704"/>
        <v>0</v>
      </c>
      <c r="AQ2090" s="210"/>
      <c r="AR2090" s="231"/>
      <c r="AS2090" s="15"/>
      <c r="AT2090" s="232">
        <f t="shared" si="711"/>
        <v>0</v>
      </c>
      <c r="AU2090" s="235">
        <f t="shared" si="712"/>
        <v>0</v>
      </c>
      <c r="AY2090" s="210"/>
      <c r="AZ2090" s="231"/>
      <c r="BA2090" s="15"/>
      <c r="BB2090" s="232">
        <f t="shared" si="701"/>
        <v>0</v>
      </c>
      <c r="BC2090" s="235">
        <f t="shared" si="713"/>
        <v>0</v>
      </c>
      <c r="BG2090" s="210"/>
      <c r="BH2090" s="231"/>
      <c r="BI2090" s="15"/>
      <c r="BJ2090" s="232">
        <f t="shared" si="705"/>
        <v>0</v>
      </c>
      <c r="BK2090" s="235">
        <f t="shared" si="714"/>
        <v>0</v>
      </c>
      <c r="BM2090" s="109">
        <f t="shared" si="706"/>
        <v>-2.6084464964692615</v>
      </c>
      <c r="BN2090" s="213"/>
      <c r="BR2090" s="228"/>
      <c r="BS2090" s="311"/>
      <c r="BT2090" s="3"/>
      <c r="BU2090" s="213"/>
      <c r="BV2090" s="213"/>
      <c r="BW2090" s="291"/>
    </row>
    <row r="2091" spans="1:75" x14ac:dyDescent="0.2">
      <c r="A2091" s="210"/>
      <c r="B2091" s="211"/>
      <c r="C2091" s="848" t="str">
        <f ca="1">IF(ISERR(AVERAGE(INDIRECT("B"&amp;(ROW()-INT($B$1/2))):INDIRECT("B"&amp;(ROW()+INT($B$1/2))))),"",AVERAGE(INDIRECT("B"&amp;(ROW()-INT($B$1/2))):INDIRECT("B"&amp;(ROW()+INT($B$1/2)))))</f>
        <v/>
      </c>
      <c r="D2091" s="848">
        <f t="shared" si="700"/>
        <v>0</v>
      </c>
      <c r="E2091" s="275"/>
      <c r="F2091" s="15"/>
      <c r="G2091" s="3"/>
      <c r="H2091" s="3"/>
      <c r="I2091" s="3"/>
      <c r="J2091" s="3"/>
      <c r="K2091" s="3"/>
      <c r="L2091" s="554"/>
      <c r="M2091" s="545"/>
      <c r="N2091" s="546"/>
      <c r="O2091" s="5"/>
      <c r="P2091" s="216"/>
      <c r="Q2091" s="217"/>
      <c r="R2091" s="218"/>
      <c r="S2091" s="219">
        <f t="shared" si="717"/>
        <v>0</v>
      </c>
      <c r="T2091" s="220">
        <f t="shared" si="718"/>
        <v>0</v>
      </c>
      <c r="U2091" s="214">
        <f t="shared" si="715"/>
        <v>0</v>
      </c>
      <c r="W2091" s="221"/>
      <c r="X2091" s="222"/>
      <c r="Y2091" s="222"/>
      <c r="Z2091" s="223"/>
      <c r="AA2091" s="222"/>
      <c r="AB2091" s="224"/>
      <c r="AC2091" s="225"/>
      <c r="AD2091" s="2">
        <f t="shared" si="702"/>
        <v>0</v>
      </c>
      <c r="AE2091" s="2">
        <f t="shared" si="703"/>
        <v>0</v>
      </c>
      <c r="AF2091" s="226"/>
      <c r="AG2091" s="219">
        <f t="shared" si="707"/>
        <v>0</v>
      </c>
      <c r="AH2091" s="234">
        <f t="shared" si="708"/>
        <v>0</v>
      </c>
      <c r="AI2091" s="214">
        <f t="shared" si="716"/>
        <v>0</v>
      </c>
      <c r="AK2091" s="229">
        <f t="shared" si="709"/>
        <v>0</v>
      </c>
      <c r="AL2091" s="226"/>
      <c r="AM2091" s="15"/>
      <c r="AN2091" s="232" t="e">
        <f t="shared" si="710"/>
        <v>#DIV/0!</v>
      </c>
      <c r="AO2091" s="214">
        <f t="shared" si="704"/>
        <v>0</v>
      </c>
      <c r="AQ2091" s="210"/>
      <c r="AR2091" s="231"/>
      <c r="AS2091" s="15"/>
      <c r="AT2091" s="232">
        <f t="shared" si="711"/>
        <v>0</v>
      </c>
      <c r="AU2091" s="235">
        <f t="shared" si="712"/>
        <v>0</v>
      </c>
      <c r="AY2091" s="210"/>
      <c r="AZ2091" s="231"/>
      <c r="BA2091" s="15"/>
      <c r="BB2091" s="232">
        <f t="shared" si="701"/>
        <v>0</v>
      </c>
      <c r="BC2091" s="235">
        <f t="shared" si="713"/>
        <v>0</v>
      </c>
      <c r="BG2091" s="210"/>
      <c r="BH2091" s="231"/>
      <c r="BI2091" s="15"/>
      <c r="BJ2091" s="232">
        <f t="shared" si="705"/>
        <v>0</v>
      </c>
      <c r="BK2091" s="235">
        <f t="shared" si="714"/>
        <v>0</v>
      </c>
      <c r="BM2091" s="109">
        <f t="shared" si="706"/>
        <v>-2.6102788339669982</v>
      </c>
      <c r="BN2091" s="213"/>
      <c r="BR2091" s="228"/>
      <c r="BS2091" s="311"/>
      <c r="BT2091" s="3"/>
      <c r="BU2091" s="213"/>
      <c r="BV2091" s="213"/>
      <c r="BW2091" s="291"/>
    </row>
    <row r="2092" spans="1:75" x14ac:dyDescent="0.2">
      <c r="A2092" s="210"/>
      <c r="B2092" s="211"/>
      <c r="C2092" s="848" t="str">
        <f ca="1">IF(ISERR(AVERAGE(INDIRECT("B"&amp;(ROW()-INT($B$1/2))):INDIRECT("B"&amp;(ROW()+INT($B$1/2))))),"",AVERAGE(INDIRECT("B"&amp;(ROW()-INT($B$1/2))):INDIRECT("B"&amp;(ROW()+INT($B$1/2)))))</f>
        <v/>
      </c>
      <c r="D2092" s="848">
        <f t="shared" si="700"/>
        <v>0</v>
      </c>
      <c r="E2092" s="275"/>
      <c r="F2092" s="15"/>
      <c r="G2092" s="3"/>
      <c r="H2092" s="3"/>
      <c r="I2092" s="3"/>
      <c r="J2092" s="3"/>
      <c r="K2092" s="3"/>
      <c r="L2092" s="554"/>
      <c r="M2092" s="545"/>
      <c r="N2092" s="546"/>
      <c r="O2092" s="5"/>
      <c r="P2092" s="216"/>
      <c r="Q2092" s="217"/>
      <c r="R2092" s="218"/>
      <c r="S2092" s="219">
        <f t="shared" si="717"/>
        <v>0</v>
      </c>
      <c r="T2092" s="220">
        <f t="shared" si="718"/>
        <v>0</v>
      </c>
      <c r="U2092" s="214">
        <f t="shared" si="715"/>
        <v>0</v>
      </c>
      <c r="W2092" s="221"/>
      <c r="X2092" s="222"/>
      <c r="Y2092" s="222"/>
      <c r="Z2092" s="223"/>
      <c r="AA2092" s="222"/>
      <c r="AB2092" s="224"/>
      <c r="AC2092" s="225"/>
      <c r="AD2092" s="2">
        <f t="shared" si="702"/>
        <v>0</v>
      </c>
      <c r="AE2092" s="2">
        <f t="shared" si="703"/>
        <v>0</v>
      </c>
      <c r="AF2092" s="226"/>
      <c r="AG2092" s="219">
        <f t="shared" si="707"/>
        <v>0</v>
      </c>
      <c r="AH2092" s="234">
        <f t="shared" si="708"/>
        <v>0</v>
      </c>
      <c r="AI2092" s="214">
        <f t="shared" si="716"/>
        <v>0</v>
      </c>
      <c r="AK2092" s="229">
        <f t="shared" si="709"/>
        <v>0</v>
      </c>
      <c r="AL2092" s="226"/>
      <c r="AM2092" s="15"/>
      <c r="AN2092" s="232" t="e">
        <f t="shared" si="710"/>
        <v>#DIV/0!</v>
      </c>
      <c r="AO2092" s="214">
        <f t="shared" si="704"/>
        <v>0</v>
      </c>
      <c r="AQ2092" s="210"/>
      <c r="AR2092" s="231"/>
      <c r="AS2092" s="15"/>
      <c r="AT2092" s="232">
        <f t="shared" si="711"/>
        <v>0</v>
      </c>
      <c r="AU2092" s="235">
        <f t="shared" si="712"/>
        <v>0</v>
      </c>
      <c r="AY2092" s="210"/>
      <c r="AZ2092" s="231"/>
      <c r="BA2092" s="15"/>
      <c r="BB2092" s="232">
        <f t="shared" si="701"/>
        <v>0</v>
      </c>
      <c r="BC2092" s="235">
        <f t="shared" si="713"/>
        <v>0</v>
      </c>
      <c r="BG2092" s="210"/>
      <c r="BH2092" s="231"/>
      <c r="BI2092" s="15"/>
      <c r="BJ2092" s="232">
        <f t="shared" si="705"/>
        <v>0</v>
      </c>
      <c r="BK2092" s="235">
        <f t="shared" si="714"/>
        <v>0</v>
      </c>
      <c r="BM2092" s="109">
        <f t="shared" si="706"/>
        <v>-2.6121111714647349</v>
      </c>
      <c r="BN2092" s="213"/>
      <c r="BR2092" s="228"/>
      <c r="BS2092" s="311"/>
      <c r="BT2092" s="3"/>
      <c r="BU2092" s="213"/>
      <c r="BV2092" s="213"/>
      <c r="BW2092" s="291"/>
    </row>
    <row r="2093" spans="1:75" x14ac:dyDescent="0.2">
      <c r="A2093" s="210"/>
      <c r="B2093" s="211"/>
      <c r="C2093" s="848" t="str">
        <f ca="1">IF(ISERR(AVERAGE(INDIRECT("B"&amp;(ROW()-INT($B$1/2))):INDIRECT("B"&amp;(ROW()+INT($B$1/2))))),"",AVERAGE(INDIRECT("B"&amp;(ROW()-INT($B$1/2))):INDIRECT("B"&amp;(ROW()+INT($B$1/2)))))</f>
        <v/>
      </c>
      <c r="D2093" s="848">
        <f t="shared" si="700"/>
        <v>0</v>
      </c>
      <c r="E2093" s="275"/>
      <c r="F2093" s="15"/>
      <c r="G2093" s="3"/>
      <c r="H2093" s="3"/>
      <c r="I2093" s="3"/>
      <c r="J2093" s="3"/>
      <c r="K2093" s="3"/>
      <c r="L2093" s="554"/>
      <c r="M2093" s="545"/>
      <c r="N2093" s="546"/>
      <c r="O2093" s="5"/>
      <c r="P2093" s="216"/>
      <c r="Q2093" s="217"/>
      <c r="R2093" s="218"/>
      <c r="S2093" s="219">
        <f t="shared" si="717"/>
        <v>0</v>
      </c>
      <c r="T2093" s="220">
        <f t="shared" si="718"/>
        <v>0</v>
      </c>
      <c r="U2093" s="214">
        <f t="shared" si="715"/>
        <v>0</v>
      </c>
      <c r="W2093" s="221"/>
      <c r="X2093" s="222"/>
      <c r="Y2093" s="222"/>
      <c r="Z2093" s="223"/>
      <c r="AA2093" s="222"/>
      <c r="AB2093" s="224"/>
      <c r="AC2093" s="225"/>
      <c r="AD2093" s="2">
        <f t="shared" si="702"/>
        <v>0</v>
      </c>
      <c r="AE2093" s="2">
        <f t="shared" si="703"/>
        <v>0</v>
      </c>
      <c r="AF2093" s="226"/>
      <c r="AG2093" s="219">
        <f t="shared" si="707"/>
        <v>0</v>
      </c>
      <c r="AH2093" s="234">
        <f t="shared" si="708"/>
        <v>0</v>
      </c>
      <c r="AI2093" s="214">
        <f t="shared" si="716"/>
        <v>0</v>
      </c>
      <c r="AK2093" s="229">
        <f t="shared" si="709"/>
        <v>0</v>
      </c>
      <c r="AL2093" s="226"/>
      <c r="AM2093" s="15"/>
      <c r="AN2093" s="232" t="e">
        <f t="shared" si="710"/>
        <v>#DIV/0!</v>
      </c>
      <c r="AO2093" s="214">
        <f t="shared" si="704"/>
        <v>0</v>
      </c>
      <c r="AQ2093" s="210"/>
      <c r="AR2093" s="231"/>
      <c r="AS2093" s="15"/>
      <c r="AT2093" s="232">
        <f t="shared" si="711"/>
        <v>0</v>
      </c>
      <c r="AU2093" s="235">
        <f t="shared" si="712"/>
        <v>0</v>
      </c>
      <c r="AY2093" s="210"/>
      <c r="AZ2093" s="231"/>
      <c r="BA2093" s="15"/>
      <c r="BB2093" s="232">
        <f t="shared" si="701"/>
        <v>0</v>
      </c>
      <c r="BC2093" s="235">
        <f t="shared" si="713"/>
        <v>0</v>
      </c>
      <c r="BG2093" s="210"/>
      <c r="BH2093" s="231"/>
      <c r="BI2093" s="15"/>
      <c r="BJ2093" s="232">
        <f t="shared" si="705"/>
        <v>0</v>
      </c>
      <c r="BK2093" s="235">
        <f t="shared" si="714"/>
        <v>0</v>
      </c>
      <c r="BM2093" s="109">
        <f t="shared" si="706"/>
        <v>-2.6139435089624716</v>
      </c>
      <c r="BN2093" s="213"/>
      <c r="BR2093" s="228"/>
      <c r="BS2093" s="311"/>
      <c r="BT2093" s="3"/>
      <c r="BU2093" s="213"/>
      <c r="BV2093" s="213"/>
      <c r="BW2093" s="291"/>
    </row>
    <row r="2094" spans="1:75" x14ac:dyDescent="0.2">
      <c r="A2094" s="210"/>
      <c r="B2094" s="211"/>
      <c r="C2094" s="848" t="str">
        <f ca="1">IF(ISERR(AVERAGE(INDIRECT("B"&amp;(ROW()-INT($B$1/2))):INDIRECT("B"&amp;(ROW()+INT($B$1/2))))),"",AVERAGE(INDIRECT("B"&amp;(ROW()-INT($B$1/2))):INDIRECT("B"&amp;(ROW()+INT($B$1/2)))))</f>
        <v/>
      </c>
      <c r="D2094" s="848">
        <f t="shared" si="700"/>
        <v>0</v>
      </c>
      <c r="E2094" s="275"/>
      <c r="F2094" s="15"/>
      <c r="G2094" s="3"/>
      <c r="H2094" s="3"/>
      <c r="I2094" s="3"/>
      <c r="J2094" s="3"/>
      <c r="K2094" s="3"/>
      <c r="L2094" s="554"/>
      <c r="M2094" s="545"/>
      <c r="N2094" s="546"/>
      <c r="O2094" s="5"/>
      <c r="P2094" s="216"/>
      <c r="Q2094" s="217"/>
      <c r="R2094" s="218"/>
      <c r="S2094" s="219">
        <f t="shared" si="717"/>
        <v>0</v>
      </c>
      <c r="T2094" s="220">
        <f t="shared" si="718"/>
        <v>0</v>
      </c>
      <c r="U2094" s="214">
        <f t="shared" si="715"/>
        <v>0</v>
      </c>
      <c r="W2094" s="221"/>
      <c r="X2094" s="222"/>
      <c r="Y2094" s="222"/>
      <c r="Z2094" s="223"/>
      <c r="AA2094" s="222"/>
      <c r="AB2094" s="224"/>
      <c r="AC2094" s="225"/>
      <c r="AD2094" s="2">
        <f t="shared" si="702"/>
        <v>0</v>
      </c>
      <c r="AE2094" s="2">
        <f t="shared" si="703"/>
        <v>0</v>
      </c>
      <c r="AF2094" s="226"/>
      <c r="AG2094" s="219">
        <f t="shared" si="707"/>
        <v>0</v>
      </c>
      <c r="AH2094" s="234">
        <f t="shared" si="708"/>
        <v>0</v>
      </c>
      <c r="AI2094" s="214">
        <f t="shared" si="716"/>
        <v>0</v>
      </c>
      <c r="AK2094" s="229">
        <f t="shared" si="709"/>
        <v>0</v>
      </c>
      <c r="AL2094" s="226"/>
      <c r="AM2094" s="15"/>
      <c r="AN2094" s="232" t="e">
        <f t="shared" si="710"/>
        <v>#DIV/0!</v>
      </c>
      <c r="AO2094" s="214">
        <f t="shared" si="704"/>
        <v>0</v>
      </c>
      <c r="AQ2094" s="210"/>
      <c r="AR2094" s="231"/>
      <c r="AS2094" s="15"/>
      <c r="AT2094" s="232">
        <f t="shared" si="711"/>
        <v>0</v>
      </c>
      <c r="AU2094" s="235">
        <f t="shared" si="712"/>
        <v>0</v>
      </c>
      <c r="AY2094" s="210"/>
      <c r="AZ2094" s="231"/>
      <c r="BA2094" s="15"/>
      <c r="BB2094" s="232">
        <f t="shared" si="701"/>
        <v>0</v>
      </c>
      <c r="BC2094" s="235">
        <f t="shared" si="713"/>
        <v>0</v>
      </c>
      <c r="BG2094" s="210"/>
      <c r="BH2094" s="231"/>
      <c r="BI2094" s="15"/>
      <c r="BJ2094" s="232">
        <f t="shared" si="705"/>
        <v>0</v>
      </c>
      <c r="BK2094" s="235">
        <f t="shared" si="714"/>
        <v>0</v>
      </c>
      <c r="BM2094" s="109">
        <f t="shared" si="706"/>
        <v>-2.6157758464602083</v>
      </c>
      <c r="BN2094" s="213"/>
      <c r="BR2094" s="228"/>
      <c r="BS2094" s="311"/>
      <c r="BT2094" s="3"/>
      <c r="BU2094" s="213"/>
      <c r="BV2094" s="213"/>
      <c r="BW2094" s="291"/>
    </row>
    <row r="2095" spans="1:75" x14ac:dyDescent="0.2">
      <c r="A2095" s="210"/>
      <c r="B2095" s="211"/>
      <c r="C2095" s="848" t="str">
        <f ca="1">IF(ISERR(AVERAGE(INDIRECT("B"&amp;(ROW()-INT($B$1/2))):INDIRECT("B"&amp;(ROW()+INT($B$1/2))))),"",AVERAGE(INDIRECT("B"&amp;(ROW()-INT($B$1/2))):INDIRECT("B"&amp;(ROW()+INT($B$1/2)))))</f>
        <v/>
      </c>
      <c r="D2095" s="848">
        <f t="shared" si="700"/>
        <v>0</v>
      </c>
      <c r="E2095" s="275"/>
      <c r="F2095" s="15"/>
      <c r="G2095" s="3"/>
      <c r="H2095" s="3"/>
      <c r="I2095" s="3"/>
      <c r="J2095" s="3"/>
      <c r="K2095" s="3"/>
      <c r="L2095" s="554"/>
      <c r="M2095" s="545"/>
      <c r="N2095" s="546"/>
      <c r="O2095" s="5"/>
      <c r="P2095" s="216"/>
      <c r="Q2095" s="217"/>
      <c r="R2095" s="218"/>
      <c r="S2095" s="219">
        <f t="shared" si="717"/>
        <v>0</v>
      </c>
      <c r="T2095" s="220">
        <f t="shared" si="718"/>
        <v>0</v>
      </c>
      <c r="U2095" s="214">
        <f t="shared" si="715"/>
        <v>0</v>
      </c>
      <c r="W2095" s="221"/>
      <c r="X2095" s="222"/>
      <c r="Y2095" s="222"/>
      <c r="Z2095" s="223"/>
      <c r="AA2095" s="222"/>
      <c r="AB2095" s="224"/>
      <c r="AC2095" s="225"/>
      <c r="AD2095" s="2">
        <f t="shared" si="702"/>
        <v>0</v>
      </c>
      <c r="AE2095" s="2">
        <f t="shared" si="703"/>
        <v>0</v>
      </c>
      <c r="AF2095" s="226"/>
      <c r="AG2095" s="219">
        <f t="shared" si="707"/>
        <v>0</v>
      </c>
      <c r="AH2095" s="234">
        <f t="shared" si="708"/>
        <v>0</v>
      </c>
      <c r="AI2095" s="214">
        <f t="shared" si="716"/>
        <v>0</v>
      </c>
      <c r="AK2095" s="229">
        <f t="shared" si="709"/>
        <v>0</v>
      </c>
      <c r="AL2095" s="226"/>
      <c r="AM2095" s="15"/>
      <c r="AN2095" s="232" t="e">
        <f t="shared" si="710"/>
        <v>#DIV/0!</v>
      </c>
      <c r="AO2095" s="214">
        <f t="shared" si="704"/>
        <v>0</v>
      </c>
      <c r="AQ2095" s="210"/>
      <c r="AR2095" s="231"/>
      <c r="AS2095" s="15"/>
      <c r="AT2095" s="232">
        <f t="shared" si="711"/>
        <v>0</v>
      </c>
      <c r="AU2095" s="235">
        <f t="shared" si="712"/>
        <v>0</v>
      </c>
      <c r="AY2095" s="210"/>
      <c r="AZ2095" s="231"/>
      <c r="BA2095" s="15"/>
      <c r="BB2095" s="232">
        <f t="shared" si="701"/>
        <v>0</v>
      </c>
      <c r="BC2095" s="235">
        <f t="shared" si="713"/>
        <v>0</v>
      </c>
      <c r="BG2095" s="210"/>
      <c r="BH2095" s="231"/>
      <c r="BI2095" s="15"/>
      <c r="BJ2095" s="232">
        <f t="shared" si="705"/>
        <v>0</v>
      </c>
      <c r="BK2095" s="235">
        <f t="shared" si="714"/>
        <v>0</v>
      </c>
      <c r="BM2095" s="109">
        <f t="shared" si="706"/>
        <v>-2.617608183957945</v>
      </c>
      <c r="BN2095" s="213"/>
      <c r="BR2095" s="228"/>
      <c r="BS2095" s="311"/>
      <c r="BT2095" s="3"/>
      <c r="BU2095" s="213"/>
      <c r="BV2095" s="213"/>
      <c r="BW2095" s="291"/>
    </row>
    <row r="2096" spans="1:75" x14ac:dyDescent="0.2">
      <c r="A2096" s="210"/>
      <c r="B2096" s="211"/>
      <c r="C2096" s="848" t="str">
        <f ca="1">IF(ISERR(AVERAGE(INDIRECT("B"&amp;(ROW()-INT($B$1/2))):INDIRECT("B"&amp;(ROW()+INT($B$1/2))))),"",AVERAGE(INDIRECT("B"&amp;(ROW()-INT($B$1/2))):INDIRECT("B"&amp;(ROW()+INT($B$1/2)))))</f>
        <v/>
      </c>
      <c r="D2096" s="848">
        <f t="shared" si="700"/>
        <v>0</v>
      </c>
      <c r="E2096" s="275"/>
      <c r="F2096" s="15"/>
      <c r="G2096" s="3"/>
      <c r="H2096" s="3"/>
      <c r="I2096" s="3"/>
      <c r="J2096" s="3"/>
      <c r="K2096" s="3"/>
      <c r="L2096" s="554"/>
      <c r="M2096" s="545"/>
      <c r="N2096" s="546"/>
      <c r="O2096" s="5"/>
      <c r="P2096" s="216"/>
      <c r="Q2096" s="217"/>
      <c r="R2096" s="218"/>
      <c r="S2096" s="219">
        <f t="shared" si="717"/>
        <v>0</v>
      </c>
      <c r="T2096" s="220">
        <f t="shared" si="718"/>
        <v>0</v>
      </c>
      <c r="U2096" s="214">
        <f t="shared" si="715"/>
        <v>0</v>
      </c>
      <c r="W2096" s="221"/>
      <c r="X2096" s="222"/>
      <c r="Y2096" s="222"/>
      <c r="Z2096" s="223"/>
      <c r="AA2096" s="222"/>
      <c r="AB2096" s="224"/>
      <c r="AC2096" s="225"/>
      <c r="AD2096" s="2">
        <f t="shared" si="702"/>
        <v>0</v>
      </c>
      <c r="AE2096" s="2">
        <f t="shared" si="703"/>
        <v>0</v>
      </c>
      <c r="AF2096" s="226"/>
      <c r="AG2096" s="219">
        <f t="shared" si="707"/>
        <v>0</v>
      </c>
      <c r="AH2096" s="234">
        <f t="shared" si="708"/>
        <v>0</v>
      </c>
      <c r="AI2096" s="214">
        <f t="shared" si="716"/>
        <v>0</v>
      </c>
      <c r="AK2096" s="229">
        <f t="shared" si="709"/>
        <v>0</v>
      </c>
      <c r="AL2096" s="226"/>
      <c r="AM2096" s="15"/>
      <c r="AN2096" s="232" t="e">
        <f t="shared" si="710"/>
        <v>#DIV/0!</v>
      </c>
      <c r="AO2096" s="214">
        <f t="shared" si="704"/>
        <v>0</v>
      </c>
      <c r="AQ2096" s="210"/>
      <c r="AR2096" s="231"/>
      <c r="AS2096" s="15"/>
      <c r="AT2096" s="232">
        <f t="shared" si="711"/>
        <v>0</v>
      </c>
      <c r="AU2096" s="235">
        <f t="shared" si="712"/>
        <v>0</v>
      </c>
      <c r="AY2096" s="210"/>
      <c r="AZ2096" s="231"/>
      <c r="BA2096" s="15"/>
      <c r="BB2096" s="232">
        <f t="shared" si="701"/>
        <v>0</v>
      </c>
      <c r="BC2096" s="235">
        <f t="shared" si="713"/>
        <v>0</v>
      </c>
      <c r="BG2096" s="210"/>
      <c r="BH2096" s="231"/>
      <c r="BI2096" s="15"/>
      <c r="BJ2096" s="232">
        <f t="shared" si="705"/>
        <v>0</v>
      </c>
      <c r="BK2096" s="235">
        <f t="shared" si="714"/>
        <v>0</v>
      </c>
      <c r="BM2096" s="109">
        <f t="shared" si="706"/>
        <v>-2.6194405214556817</v>
      </c>
      <c r="BN2096" s="213"/>
      <c r="BR2096" s="228"/>
      <c r="BS2096" s="311"/>
      <c r="BT2096" s="3"/>
      <c r="BU2096" s="213"/>
      <c r="BV2096" s="213"/>
      <c r="BW2096" s="291"/>
    </row>
    <row r="2097" spans="1:75" x14ac:dyDescent="0.2">
      <c r="A2097" s="210"/>
      <c r="B2097" s="211"/>
      <c r="C2097" s="848" t="str">
        <f ca="1">IF(ISERR(AVERAGE(INDIRECT("B"&amp;(ROW()-INT($B$1/2))):INDIRECT("B"&amp;(ROW()+INT($B$1/2))))),"",AVERAGE(INDIRECT("B"&amp;(ROW()-INT($B$1/2))):INDIRECT("B"&amp;(ROW()+INT($B$1/2)))))</f>
        <v/>
      </c>
      <c r="D2097" s="848">
        <f t="shared" si="700"/>
        <v>0</v>
      </c>
      <c r="E2097" s="275"/>
      <c r="F2097" s="15"/>
      <c r="G2097" s="3"/>
      <c r="H2097" s="3"/>
      <c r="I2097" s="3"/>
      <c r="J2097" s="3"/>
      <c r="K2097" s="3"/>
      <c r="L2097" s="554"/>
      <c r="M2097" s="545"/>
      <c r="N2097" s="546"/>
      <c r="O2097" s="5"/>
      <c r="P2097" s="216"/>
      <c r="Q2097" s="217"/>
      <c r="R2097" s="218"/>
      <c r="S2097" s="219">
        <f t="shared" si="717"/>
        <v>0</v>
      </c>
      <c r="T2097" s="220">
        <f t="shared" si="718"/>
        <v>0</v>
      </c>
      <c r="U2097" s="214">
        <f t="shared" si="715"/>
        <v>0</v>
      </c>
      <c r="W2097" s="221"/>
      <c r="X2097" s="222"/>
      <c r="Y2097" s="222"/>
      <c r="Z2097" s="223"/>
      <c r="AA2097" s="222"/>
      <c r="AB2097" s="224"/>
      <c r="AC2097" s="225"/>
      <c r="AD2097" s="2">
        <f t="shared" si="702"/>
        <v>0</v>
      </c>
      <c r="AE2097" s="2">
        <f t="shared" si="703"/>
        <v>0</v>
      </c>
      <c r="AF2097" s="226"/>
      <c r="AG2097" s="219">
        <f t="shared" si="707"/>
        <v>0</v>
      </c>
      <c r="AH2097" s="234">
        <f t="shared" si="708"/>
        <v>0</v>
      </c>
      <c r="AI2097" s="214">
        <f t="shared" si="716"/>
        <v>0</v>
      </c>
      <c r="AK2097" s="229">
        <f t="shared" si="709"/>
        <v>0</v>
      </c>
      <c r="AL2097" s="226"/>
      <c r="AM2097" s="15"/>
      <c r="AN2097" s="232" t="e">
        <f t="shared" si="710"/>
        <v>#DIV/0!</v>
      </c>
      <c r="AO2097" s="214">
        <f t="shared" si="704"/>
        <v>0</v>
      </c>
      <c r="AQ2097" s="210"/>
      <c r="AR2097" s="231"/>
      <c r="AS2097" s="15"/>
      <c r="AT2097" s="232">
        <f t="shared" si="711"/>
        <v>0</v>
      </c>
      <c r="AU2097" s="235">
        <f t="shared" si="712"/>
        <v>0</v>
      </c>
      <c r="AY2097" s="210"/>
      <c r="AZ2097" s="231"/>
      <c r="BA2097" s="15"/>
      <c r="BB2097" s="232">
        <f t="shared" si="701"/>
        <v>0</v>
      </c>
      <c r="BC2097" s="235">
        <f t="shared" si="713"/>
        <v>0</v>
      </c>
      <c r="BG2097" s="210"/>
      <c r="BH2097" s="231"/>
      <c r="BI2097" s="15"/>
      <c r="BJ2097" s="232">
        <f t="shared" si="705"/>
        <v>0</v>
      </c>
      <c r="BK2097" s="235">
        <f t="shared" si="714"/>
        <v>0</v>
      </c>
      <c r="BM2097" s="109">
        <f t="shared" si="706"/>
        <v>-2.6212728589534184</v>
      </c>
      <c r="BN2097" s="213"/>
      <c r="BR2097" s="228"/>
      <c r="BS2097" s="311"/>
      <c r="BT2097" s="3"/>
      <c r="BU2097" s="213"/>
      <c r="BV2097" s="213"/>
      <c r="BW2097" s="291"/>
    </row>
    <row r="2098" spans="1:75" x14ac:dyDescent="0.2">
      <c r="A2098" s="210"/>
      <c r="B2098" s="211"/>
      <c r="C2098" s="848" t="str">
        <f ca="1">IF(ISERR(AVERAGE(INDIRECT("B"&amp;(ROW()-INT($B$1/2))):INDIRECT("B"&amp;(ROW()+INT($B$1/2))))),"",AVERAGE(INDIRECT("B"&amp;(ROW()-INT($B$1/2))):INDIRECT("B"&amp;(ROW()+INT($B$1/2)))))</f>
        <v/>
      </c>
      <c r="D2098" s="848">
        <f t="shared" si="700"/>
        <v>0</v>
      </c>
      <c r="E2098" s="275"/>
      <c r="F2098" s="15"/>
      <c r="G2098" s="3"/>
      <c r="H2098" s="3"/>
      <c r="I2098" s="3"/>
      <c r="J2098" s="3"/>
      <c r="K2098" s="3"/>
      <c r="L2098" s="554"/>
      <c r="M2098" s="545"/>
      <c r="N2098" s="546"/>
      <c r="O2098" s="5"/>
      <c r="P2098" s="216"/>
      <c r="Q2098" s="217"/>
      <c r="R2098" s="218"/>
      <c r="S2098" s="219">
        <f t="shared" si="717"/>
        <v>0</v>
      </c>
      <c r="T2098" s="220">
        <f t="shared" si="718"/>
        <v>0</v>
      </c>
      <c r="U2098" s="214">
        <f t="shared" si="715"/>
        <v>0</v>
      </c>
      <c r="W2098" s="221"/>
      <c r="X2098" s="222"/>
      <c r="Y2098" s="222"/>
      <c r="Z2098" s="223"/>
      <c r="AA2098" s="222"/>
      <c r="AB2098" s="224"/>
      <c r="AC2098" s="225"/>
      <c r="AD2098" s="2">
        <f t="shared" si="702"/>
        <v>0</v>
      </c>
      <c r="AE2098" s="2">
        <f t="shared" si="703"/>
        <v>0</v>
      </c>
      <c r="AF2098" s="226"/>
      <c r="AG2098" s="219">
        <f t="shared" si="707"/>
        <v>0</v>
      </c>
      <c r="AH2098" s="234">
        <f t="shared" si="708"/>
        <v>0</v>
      </c>
      <c r="AI2098" s="214">
        <f t="shared" si="716"/>
        <v>0</v>
      </c>
      <c r="AK2098" s="229">
        <f t="shared" si="709"/>
        <v>0</v>
      </c>
      <c r="AL2098" s="226"/>
      <c r="AM2098" s="15"/>
      <c r="AN2098" s="232" t="e">
        <f t="shared" si="710"/>
        <v>#DIV/0!</v>
      </c>
      <c r="AO2098" s="214">
        <f t="shared" si="704"/>
        <v>0</v>
      </c>
      <c r="AQ2098" s="210"/>
      <c r="AR2098" s="231"/>
      <c r="AS2098" s="15"/>
      <c r="AT2098" s="232">
        <f t="shared" si="711"/>
        <v>0</v>
      </c>
      <c r="AU2098" s="235">
        <f t="shared" si="712"/>
        <v>0</v>
      </c>
      <c r="AY2098" s="210"/>
      <c r="AZ2098" s="231"/>
      <c r="BA2098" s="15"/>
      <c r="BB2098" s="232">
        <f t="shared" si="701"/>
        <v>0</v>
      </c>
      <c r="BC2098" s="235">
        <f t="shared" si="713"/>
        <v>0</v>
      </c>
      <c r="BG2098" s="210"/>
      <c r="BH2098" s="231"/>
      <c r="BI2098" s="15"/>
      <c r="BJ2098" s="232">
        <f t="shared" si="705"/>
        <v>0</v>
      </c>
      <c r="BK2098" s="235">
        <f t="shared" si="714"/>
        <v>0</v>
      </c>
      <c r="BM2098" s="109">
        <f t="shared" si="706"/>
        <v>-2.6231051964511551</v>
      </c>
      <c r="BN2098" s="213"/>
      <c r="BR2098" s="228"/>
      <c r="BS2098" s="311"/>
      <c r="BT2098" s="3"/>
      <c r="BU2098" s="213"/>
      <c r="BV2098" s="213"/>
      <c r="BW2098" s="291"/>
    </row>
    <row r="2099" spans="1:75" x14ac:dyDescent="0.2">
      <c r="A2099" s="210"/>
      <c r="B2099" s="211"/>
      <c r="C2099" s="848" t="str">
        <f ca="1">IF(ISERR(AVERAGE(INDIRECT("B"&amp;(ROW()-INT($B$1/2))):INDIRECT("B"&amp;(ROW()+INT($B$1/2))))),"",AVERAGE(INDIRECT("B"&amp;(ROW()-INT($B$1/2))):INDIRECT("B"&amp;(ROW()+INT($B$1/2)))))</f>
        <v/>
      </c>
      <c r="D2099" s="848">
        <f t="shared" si="700"/>
        <v>0</v>
      </c>
      <c r="E2099" s="275"/>
      <c r="F2099" s="15"/>
      <c r="G2099" s="3"/>
      <c r="H2099" s="3"/>
      <c r="I2099" s="3"/>
      <c r="J2099" s="3"/>
      <c r="K2099" s="3"/>
      <c r="L2099" s="554"/>
      <c r="M2099" s="545"/>
      <c r="N2099" s="546"/>
      <c r="O2099" s="5"/>
      <c r="P2099" s="216"/>
      <c r="Q2099" s="217"/>
      <c r="R2099" s="218"/>
      <c r="S2099" s="219">
        <f t="shared" si="717"/>
        <v>0</v>
      </c>
      <c r="T2099" s="220">
        <f t="shared" si="718"/>
        <v>0</v>
      </c>
      <c r="U2099" s="214">
        <f t="shared" si="715"/>
        <v>0</v>
      </c>
      <c r="W2099" s="221"/>
      <c r="X2099" s="222"/>
      <c r="Y2099" s="222"/>
      <c r="Z2099" s="223"/>
      <c r="AA2099" s="222"/>
      <c r="AB2099" s="224"/>
      <c r="AC2099" s="225"/>
      <c r="AD2099" s="2">
        <f t="shared" si="702"/>
        <v>0</v>
      </c>
      <c r="AE2099" s="2">
        <f t="shared" si="703"/>
        <v>0</v>
      </c>
      <c r="AF2099" s="226"/>
      <c r="AG2099" s="219">
        <f t="shared" si="707"/>
        <v>0</v>
      </c>
      <c r="AH2099" s="234">
        <f t="shared" si="708"/>
        <v>0</v>
      </c>
      <c r="AI2099" s="214">
        <f t="shared" si="716"/>
        <v>0</v>
      </c>
      <c r="AK2099" s="229">
        <f t="shared" si="709"/>
        <v>0</v>
      </c>
      <c r="AL2099" s="226"/>
      <c r="AM2099" s="15"/>
      <c r="AN2099" s="232" t="e">
        <f t="shared" si="710"/>
        <v>#DIV/0!</v>
      </c>
      <c r="AO2099" s="214">
        <f t="shared" si="704"/>
        <v>0</v>
      </c>
      <c r="AQ2099" s="210"/>
      <c r="AR2099" s="231"/>
      <c r="AS2099" s="15"/>
      <c r="AT2099" s="232">
        <f t="shared" si="711"/>
        <v>0</v>
      </c>
      <c r="AU2099" s="235">
        <f t="shared" si="712"/>
        <v>0</v>
      </c>
      <c r="AY2099" s="210"/>
      <c r="AZ2099" s="231"/>
      <c r="BA2099" s="15"/>
      <c r="BB2099" s="232">
        <f t="shared" si="701"/>
        <v>0</v>
      </c>
      <c r="BC2099" s="235">
        <f t="shared" si="713"/>
        <v>0</v>
      </c>
      <c r="BG2099" s="210"/>
      <c r="BH2099" s="231"/>
      <c r="BI2099" s="15"/>
      <c r="BJ2099" s="232">
        <f t="shared" si="705"/>
        <v>0</v>
      </c>
      <c r="BK2099" s="235">
        <f t="shared" si="714"/>
        <v>0</v>
      </c>
      <c r="BM2099" s="109">
        <f t="shared" si="706"/>
        <v>-2.6249375339488918</v>
      </c>
      <c r="BN2099" s="213"/>
      <c r="BR2099" s="228"/>
      <c r="BS2099" s="311"/>
      <c r="BT2099" s="3"/>
      <c r="BU2099" s="213"/>
      <c r="BV2099" s="213"/>
      <c r="BW2099" s="291"/>
    </row>
    <row r="2100" spans="1:75" x14ac:dyDescent="0.2">
      <c r="A2100" s="210"/>
      <c r="B2100" s="211"/>
      <c r="C2100" s="848" t="str">
        <f ca="1">IF(ISERR(AVERAGE(INDIRECT("B"&amp;(ROW()-INT($B$1/2))):INDIRECT("B"&amp;(ROW()+INT($B$1/2))))),"",AVERAGE(INDIRECT("B"&amp;(ROW()-INT($B$1/2))):INDIRECT("B"&amp;(ROW()+INT($B$1/2)))))</f>
        <v/>
      </c>
      <c r="D2100" s="848">
        <f t="shared" si="700"/>
        <v>0</v>
      </c>
      <c r="E2100" s="275"/>
      <c r="F2100" s="15"/>
      <c r="G2100" s="3"/>
      <c r="H2100" s="3"/>
      <c r="I2100" s="3"/>
      <c r="J2100" s="3"/>
      <c r="K2100" s="3"/>
      <c r="L2100" s="554"/>
      <c r="M2100" s="545"/>
      <c r="N2100" s="546"/>
      <c r="O2100" s="5"/>
      <c r="P2100" s="216"/>
      <c r="Q2100" s="217"/>
      <c r="R2100" s="218"/>
      <c r="S2100" s="219">
        <f t="shared" si="717"/>
        <v>0</v>
      </c>
      <c r="T2100" s="220">
        <f t="shared" si="718"/>
        <v>0</v>
      </c>
      <c r="U2100" s="214">
        <f t="shared" si="715"/>
        <v>0</v>
      </c>
      <c r="W2100" s="221"/>
      <c r="X2100" s="222"/>
      <c r="Y2100" s="222"/>
      <c r="Z2100" s="223"/>
      <c r="AA2100" s="222"/>
      <c r="AB2100" s="224"/>
      <c r="AC2100" s="225"/>
      <c r="AD2100" s="2">
        <f t="shared" si="702"/>
        <v>0</v>
      </c>
      <c r="AE2100" s="2">
        <f t="shared" si="703"/>
        <v>0</v>
      </c>
      <c r="AF2100" s="226"/>
      <c r="AG2100" s="219">
        <f t="shared" si="707"/>
        <v>0</v>
      </c>
      <c r="AH2100" s="234">
        <f t="shared" si="708"/>
        <v>0</v>
      </c>
      <c r="AI2100" s="214">
        <f t="shared" si="716"/>
        <v>0</v>
      </c>
      <c r="AK2100" s="229">
        <f t="shared" si="709"/>
        <v>0</v>
      </c>
      <c r="AL2100" s="226"/>
      <c r="AM2100" s="15"/>
      <c r="AN2100" s="232" t="e">
        <f t="shared" si="710"/>
        <v>#DIV/0!</v>
      </c>
      <c r="AO2100" s="214">
        <f t="shared" si="704"/>
        <v>0</v>
      </c>
      <c r="AQ2100" s="210"/>
      <c r="AR2100" s="231"/>
      <c r="AS2100" s="15"/>
      <c r="AT2100" s="232">
        <f t="shared" si="711"/>
        <v>0</v>
      </c>
      <c r="AU2100" s="235">
        <f t="shared" si="712"/>
        <v>0</v>
      </c>
      <c r="AY2100" s="210"/>
      <c r="AZ2100" s="231"/>
      <c r="BA2100" s="15"/>
      <c r="BB2100" s="232">
        <f t="shared" si="701"/>
        <v>0</v>
      </c>
      <c r="BC2100" s="235">
        <f t="shared" si="713"/>
        <v>0</v>
      </c>
      <c r="BG2100" s="210"/>
      <c r="BH2100" s="231"/>
      <c r="BI2100" s="15"/>
      <c r="BJ2100" s="232">
        <f t="shared" si="705"/>
        <v>0</v>
      </c>
      <c r="BK2100" s="235">
        <f t="shared" si="714"/>
        <v>0</v>
      </c>
      <c r="BM2100" s="109">
        <f t="shared" si="706"/>
        <v>-2.6267698714466285</v>
      </c>
      <c r="BN2100" s="213"/>
      <c r="BR2100" s="228"/>
      <c r="BS2100" s="311"/>
      <c r="BT2100" s="3"/>
      <c r="BU2100" s="213"/>
      <c r="BV2100" s="213"/>
      <c r="BW2100" s="291"/>
    </row>
    <row r="2101" spans="1:75" x14ac:dyDescent="0.2">
      <c r="A2101" s="210"/>
      <c r="B2101" s="211"/>
      <c r="C2101" s="848" t="str">
        <f ca="1">IF(ISERR(AVERAGE(INDIRECT("B"&amp;(ROW()-INT($B$1/2))):INDIRECT("B"&amp;(ROW()+INT($B$1/2))))),"",AVERAGE(INDIRECT("B"&amp;(ROW()-INT($B$1/2))):INDIRECT("B"&amp;(ROW()+INT($B$1/2)))))</f>
        <v/>
      </c>
      <c r="D2101" s="848">
        <f t="shared" si="700"/>
        <v>0</v>
      </c>
      <c r="E2101" s="275"/>
      <c r="F2101" s="15"/>
      <c r="G2101" s="3"/>
      <c r="H2101" s="3"/>
      <c r="I2101" s="3"/>
      <c r="J2101" s="3"/>
      <c r="K2101" s="3"/>
      <c r="L2101" s="554"/>
      <c r="M2101" s="545"/>
      <c r="N2101" s="546"/>
      <c r="O2101" s="5"/>
      <c r="P2101" s="216"/>
      <c r="Q2101" s="217"/>
      <c r="R2101" s="218"/>
      <c r="S2101" s="219">
        <f t="shared" si="717"/>
        <v>0</v>
      </c>
      <c r="T2101" s="220">
        <f t="shared" si="718"/>
        <v>0</v>
      </c>
      <c r="U2101" s="214">
        <f t="shared" si="715"/>
        <v>0</v>
      </c>
      <c r="W2101" s="221"/>
      <c r="X2101" s="222"/>
      <c r="Y2101" s="222"/>
      <c r="Z2101" s="223"/>
      <c r="AA2101" s="222"/>
      <c r="AB2101" s="224"/>
      <c r="AC2101" s="225"/>
      <c r="AD2101" s="2">
        <f t="shared" si="702"/>
        <v>0</v>
      </c>
      <c r="AE2101" s="2">
        <f t="shared" si="703"/>
        <v>0</v>
      </c>
      <c r="AF2101" s="226"/>
      <c r="AG2101" s="219">
        <f t="shared" si="707"/>
        <v>0</v>
      </c>
      <c r="AH2101" s="234">
        <f t="shared" si="708"/>
        <v>0</v>
      </c>
      <c r="AI2101" s="214">
        <f t="shared" si="716"/>
        <v>0</v>
      </c>
      <c r="AK2101" s="229">
        <f t="shared" si="709"/>
        <v>0</v>
      </c>
      <c r="AL2101" s="226"/>
      <c r="AM2101" s="15"/>
      <c r="AN2101" s="232" t="e">
        <f t="shared" si="710"/>
        <v>#DIV/0!</v>
      </c>
      <c r="AO2101" s="214">
        <f t="shared" si="704"/>
        <v>0</v>
      </c>
      <c r="AQ2101" s="210"/>
      <c r="AR2101" s="231"/>
      <c r="AS2101" s="15"/>
      <c r="AT2101" s="232">
        <f t="shared" si="711"/>
        <v>0</v>
      </c>
      <c r="AU2101" s="235">
        <f t="shared" si="712"/>
        <v>0</v>
      </c>
      <c r="AY2101" s="210"/>
      <c r="AZ2101" s="231"/>
      <c r="BA2101" s="15"/>
      <c r="BB2101" s="232">
        <f t="shared" si="701"/>
        <v>0</v>
      </c>
      <c r="BC2101" s="235">
        <f t="shared" si="713"/>
        <v>0</v>
      </c>
      <c r="BG2101" s="210"/>
      <c r="BH2101" s="231"/>
      <c r="BI2101" s="15"/>
      <c r="BJ2101" s="232">
        <f t="shared" si="705"/>
        <v>0</v>
      </c>
      <c r="BK2101" s="235">
        <f t="shared" si="714"/>
        <v>0</v>
      </c>
      <c r="BM2101" s="109">
        <f t="shared" si="706"/>
        <v>-2.6286022089443652</v>
      </c>
      <c r="BN2101" s="213"/>
      <c r="BR2101" s="228"/>
      <c r="BS2101" s="311"/>
      <c r="BT2101" s="3"/>
      <c r="BU2101" s="213"/>
      <c r="BV2101" s="213"/>
      <c r="BW2101" s="291"/>
    </row>
    <row r="2102" spans="1:75" x14ac:dyDescent="0.2">
      <c r="A2102" s="210"/>
      <c r="B2102" s="211"/>
      <c r="C2102" s="848" t="str">
        <f ca="1">IF(ISERR(AVERAGE(INDIRECT("B"&amp;(ROW()-INT($B$1/2))):INDIRECT("B"&amp;(ROW()+INT($B$1/2))))),"",AVERAGE(INDIRECT("B"&amp;(ROW()-INT($B$1/2))):INDIRECT("B"&amp;(ROW()+INT($B$1/2)))))</f>
        <v/>
      </c>
      <c r="D2102" s="848">
        <f t="shared" si="700"/>
        <v>0</v>
      </c>
      <c r="E2102" s="275"/>
      <c r="F2102" s="15"/>
      <c r="G2102" s="3"/>
      <c r="H2102" s="3"/>
      <c r="I2102" s="3"/>
      <c r="J2102" s="3"/>
      <c r="K2102" s="3"/>
      <c r="L2102" s="554"/>
      <c r="M2102" s="545"/>
      <c r="N2102" s="546"/>
      <c r="O2102" s="5"/>
      <c r="P2102" s="216"/>
      <c r="Q2102" s="217"/>
      <c r="R2102" s="218"/>
      <c r="S2102" s="219">
        <f t="shared" si="717"/>
        <v>0</v>
      </c>
      <c r="T2102" s="220">
        <f t="shared" si="718"/>
        <v>0</v>
      </c>
      <c r="U2102" s="214">
        <f t="shared" si="715"/>
        <v>0</v>
      </c>
      <c r="W2102" s="221"/>
      <c r="X2102" s="222"/>
      <c r="Y2102" s="222"/>
      <c r="Z2102" s="223"/>
      <c r="AA2102" s="222"/>
      <c r="AB2102" s="224"/>
      <c r="AC2102" s="225"/>
      <c r="AD2102" s="2">
        <f t="shared" si="702"/>
        <v>0</v>
      </c>
      <c r="AE2102" s="2">
        <f t="shared" si="703"/>
        <v>0</v>
      </c>
      <c r="AF2102" s="226"/>
      <c r="AG2102" s="219">
        <f t="shared" si="707"/>
        <v>0</v>
      </c>
      <c r="AH2102" s="234">
        <f t="shared" si="708"/>
        <v>0</v>
      </c>
      <c r="AI2102" s="214">
        <f t="shared" si="716"/>
        <v>0</v>
      </c>
      <c r="AK2102" s="229">
        <f t="shared" si="709"/>
        <v>0</v>
      </c>
      <c r="AL2102" s="226"/>
      <c r="AM2102" s="15"/>
      <c r="AN2102" s="232" t="e">
        <f t="shared" si="710"/>
        <v>#DIV/0!</v>
      </c>
      <c r="AO2102" s="214">
        <f t="shared" si="704"/>
        <v>0</v>
      </c>
      <c r="AQ2102" s="210"/>
      <c r="AR2102" s="231"/>
      <c r="AS2102" s="15"/>
      <c r="AT2102" s="232">
        <f t="shared" si="711"/>
        <v>0</v>
      </c>
      <c r="AU2102" s="235">
        <f t="shared" si="712"/>
        <v>0</v>
      </c>
      <c r="AY2102" s="210"/>
      <c r="AZ2102" s="231"/>
      <c r="BA2102" s="15"/>
      <c r="BB2102" s="232">
        <f t="shared" si="701"/>
        <v>0</v>
      </c>
      <c r="BC2102" s="235">
        <f t="shared" si="713"/>
        <v>0</v>
      </c>
      <c r="BG2102" s="210"/>
      <c r="BH2102" s="231"/>
      <c r="BI2102" s="15"/>
      <c r="BJ2102" s="232">
        <f t="shared" si="705"/>
        <v>0</v>
      </c>
      <c r="BK2102" s="235">
        <f t="shared" si="714"/>
        <v>0</v>
      </c>
      <c r="BM2102" s="109">
        <f t="shared" si="706"/>
        <v>-2.630434546442102</v>
      </c>
      <c r="BN2102" s="213"/>
      <c r="BR2102" s="228"/>
      <c r="BS2102" s="311"/>
      <c r="BT2102" s="3"/>
      <c r="BU2102" s="213"/>
      <c r="BV2102" s="213"/>
      <c r="BW2102" s="291"/>
    </row>
    <row r="2103" spans="1:75" x14ac:dyDescent="0.2">
      <c r="A2103" s="210"/>
      <c r="B2103" s="211"/>
      <c r="C2103" s="848" t="str">
        <f ca="1">IF(ISERR(AVERAGE(INDIRECT("B"&amp;(ROW()-INT($B$1/2))):INDIRECT("B"&amp;(ROW()+INT($B$1/2))))),"",AVERAGE(INDIRECT("B"&amp;(ROW()-INT($B$1/2))):INDIRECT("B"&amp;(ROW()+INT($B$1/2)))))</f>
        <v/>
      </c>
      <c r="D2103" s="848">
        <f t="shared" si="700"/>
        <v>0</v>
      </c>
      <c r="E2103" s="275"/>
      <c r="F2103" s="15"/>
      <c r="G2103" s="3"/>
      <c r="H2103" s="3"/>
      <c r="I2103" s="3"/>
      <c r="J2103" s="3"/>
      <c r="K2103" s="3"/>
      <c r="L2103" s="554"/>
      <c r="M2103" s="545"/>
      <c r="N2103" s="546"/>
      <c r="O2103" s="5"/>
      <c r="P2103" s="216"/>
      <c r="Q2103" s="217"/>
      <c r="R2103" s="218"/>
      <c r="S2103" s="219">
        <f t="shared" si="717"/>
        <v>0</v>
      </c>
      <c r="T2103" s="220">
        <f t="shared" si="718"/>
        <v>0</v>
      </c>
      <c r="U2103" s="214">
        <f t="shared" si="715"/>
        <v>0</v>
      </c>
      <c r="W2103" s="221"/>
      <c r="X2103" s="222"/>
      <c r="Y2103" s="222"/>
      <c r="Z2103" s="223"/>
      <c r="AA2103" s="222"/>
      <c r="AB2103" s="224"/>
      <c r="AC2103" s="225"/>
      <c r="AD2103" s="2">
        <f t="shared" si="702"/>
        <v>0</v>
      </c>
      <c r="AE2103" s="2">
        <f t="shared" si="703"/>
        <v>0</v>
      </c>
      <c r="AF2103" s="226"/>
      <c r="AG2103" s="219">
        <f t="shared" si="707"/>
        <v>0</v>
      </c>
      <c r="AH2103" s="234">
        <f t="shared" si="708"/>
        <v>0</v>
      </c>
      <c r="AI2103" s="214">
        <f t="shared" si="716"/>
        <v>0</v>
      </c>
      <c r="AK2103" s="229">
        <f t="shared" si="709"/>
        <v>0</v>
      </c>
      <c r="AL2103" s="226"/>
      <c r="AM2103" s="15"/>
      <c r="AN2103" s="232" t="e">
        <f t="shared" si="710"/>
        <v>#DIV/0!</v>
      </c>
      <c r="AO2103" s="214">
        <f t="shared" si="704"/>
        <v>0</v>
      </c>
      <c r="AQ2103" s="210"/>
      <c r="AR2103" s="231"/>
      <c r="AS2103" s="15"/>
      <c r="AT2103" s="232">
        <f t="shared" si="711"/>
        <v>0</v>
      </c>
      <c r="AU2103" s="235">
        <f t="shared" si="712"/>
        <v>0</v>
      </c>
      <c r="AY2103" s="210"/>
      <c r="AZ2103" s="231"/>
      <c r="BA2103" s="15"/>
      <c r="BB2103" s="232">
        <f t="shared" si="701"/>
        <v>0</v>
      </c>
      <c r="BC2103" s="235">
        <f t="shared" si="713"/>
        <v>0</v>
      </c>
      <c r="BG2103" s="210"/>
      <c r="BH2103" s="231"/>
      <c r="BI2103" s="15"/>
      <c r="BJ2103" s="232">
        <f t="shared" si="705"/>
        <v>0</v>
      </c>
      <c r="BK2103" s="235">
        <f t="shared" si="714"/>
        <v>0</v>
      </c>
      <c r="BM2103" s="109">
        <f t="shared" si="706"/>
        <v>-2.6322668839398387</v>
      </c>
      <c r="BN2103" s="213"/>
      <c r="BR2103" s="228"/>
      <c r="BS2103" s="311"/>
      <c r="BT2103" s="3"/>
      <c r="BU2103" s="213"/>
      <c r="BV2103" s="213"/>
      <c r="BW2103" s="291"/>
    </row>
    <row r="2104" spans="1:75" x14ac:dyDescent="0.2">
      <c r="A2104" s="210"/>
      <c r="B2104" s="211"/>
      <c r="C2104" s="848" t="str">
        <f ca="1">IF(ISERR(AVERAGE(INDIRECT("B"&amp;(ROW()-INT($B$1/2))):INDIRECT("B"&amp;(ROW()+INT($B$1/2))))),"",AVERAGE(INDIRECT("B"&amp;(ROW()-INT($B$1/2))):INDIRECT("B"&amp;(ROW()+INT($B$1/2)))))</f>
        <v/>
      </c>
      <c r="D2104" s="848">
        <f t="shared" si="700"/>
        <v>0</v>
      </c>
      <c r="E2104" s="275"/>
      <c r="F2104" s="15"/>
      <c r="G2104" s="3"/>
      <c r="H2104" s="3"/>
      <c r="I2104" s="3"/>
      <c r="J2104" s="3"/>
      <c r="K2104" s="3"/>
      <c r="L2104" s="554"/>
      <c r="M2104" s="545"/>
      <c r="N2104" s="546"/>
      <c r="O2104" s="5"/>
      <c r="P2104" s="216"/>
      <c r="Q2104" s="217"/>
      <c r="R2104" s="218"/>
      <c r="S2104" s="219">
        <f t="shared" si="717"/>
        <v>0</v>
      </c>
      <c r="T2104" s="220">
        <f t="shared" si="718"/>
        <v>0</v>
      </c>
      <c r="U2104" s="214">
        <f t="shared" si="715"/>
        <v>0</v>
      </c>
      <c r="W2104" s="221"/>
      <c r="X2104" s="222"/>
      <c r="Y2104" s="222"/>
      <c r="Z2104" s="223"/>
      <c r="AA2104" s="222"/>
      <c r="AB2104" s="224"/>
      <c r="AC2104" s="225"/>
      <c r="AD2104" s="2">
        <f t="shared" si="702"/>
        <v>0</v>
      </c>
      <c r="AE2104" s="2">
        <f t="shared" si="703"/>
        <v>0</v>
      </c>
      <c r="AF2104" s="226"/>
      <c r="AG2104" s="219">
        <f t="shared" si="707"/>
        <v>0</v>
      </c>
      <c r="AH2104" s="234">
        <f t="shared" si="708"/>
        <v>0</v>
      </c>
      <c r="AI2104" s="214">
        <f t="shared" si="716"/>
        <v>0</v>
      </c>
      <c r="AK2104" s="229">
        <f t="shared" si="709"/>
        <v>0</v>
      </c>
      <c r="AL2104" s="226"/>
      <c r="AM2104" s="15"/>
      <c r="AN2104" s="232" t="e">
        <f t="shared" si="710"/>
        <v>#DIV/0!</v>
      </c>
      <c r="AO2104" s="214">
        <f t="shared" si="704"/>
        <v>0</v>
      </c>
      <c r="AQ2104" s="210"/>
      <c r="AR2104" s="231"/>
      <c r="AS2104" s="15"/>
      <c r="AT2104" s="232">
        <f t="shared" si="711"/>
        <v>0</v>
      </c>
      <c r="AU2104" s="235">
        <f t="shared" si="712"/>
        <v>0</v>
      </c>
      <c r="AY2104" s="210"/>
      <c r="AZ2104" s="231"/>
      <c r="BA2104" s="15"/>
      <c r="BB2104" s="232">
        <f t="shared" si="701"/>
        <v>0</v>
      </c>
      <c r="BC2104" s="235">
        <f t="shared" si="713"/>
        <v>0</v>
      </c>
      <c r="BG2104" s="210"/>
      <c r="BH2104" s="231"/>
      <c r="BI2104" s="15"/>
      <c r="BJ2104" s="232">
        <f t="shared" si="705"/>
        <v>0</v>
      </c>
      <c r="BK2104" s="235">
        <f t="shared" si="714"/>
        <v>0</v>
      </c>
      <c r="BM2104" s="109">
        <f t="shared" si="706"/>
        <v>-2.6340992214375754</v>
      </c>
      <c r="BN2104" s="213"/>
      <c r="BR2104" s="228"/>
      <c r="BS2104" s="311"/>
      <c r="BT2104" s="3"/>
      <c r="BU2104" s="213"/>
      <c r="BV2104" s="213"/>
      <c r="BW2104" s="291"/>
    </row>
    <row r="2105" spans="1:75" x14ac:dyDescent="0.2">
      <c r="A2105" s="210"/>
      <c r="B2105" s="211"/>
      <c r="C2105" s="848" t="str">
        <f ca="1">IF(ISERR(AVERAGE(INDIRECT("B"&amp;(ROW()-INT($B$1/2))):INDIRECT("B"&amp;(ROW()+INT($B$1/2))))),"",AVERAGE(INDIRECT("B"&amp;(ROW()-INT($B$1/2))):INDIRECT("B"&amp;(ROW()+INT($B$1/2)))))</f>
        <v/>
      </c>
      <c r="D2105" s="848">
        <f t="shared" si="700"/>
        <v>0</v>
      </c>
      <c r="E2105" s="275"/>
      <c r="F2105" s="15"/>
      <c r="G2105" s="3"/>
      <c r="H2105" s="3"/>
      <c r="I2105" s="3"/>
      <c r="J2105" s="3"/>
      <c r="K2105" s="3"/>
      <c r="L2105" s="554"/>
      <c r="M2105" s="545"/>
      <c r="N2105" s="546"/>
      <c r="O2105" s="5"/>
      <c r="P2105" s="216"/>
      <c r="Q2105" s="217"/>
      <c r="R2105" s="218"/>
      <c r="S2105" s="219">
        <f t="shared" si="717"/>
        <v>0</v>
      </c>
      <c r="T2105" s="220">
        <f t="shared" si="718"/>
        <v>0</v>
      </c>
      <c r="U2105" s="214">
        <f t="shared" si="715"/>
        <v>0</v>
      </c>
      <c r="W2105" s="221"/>
      <c r="X2105" s="222"/>
      <c r="Y2105" s="222"/>
      <c r="Z2105" s="223"/>
      <c r="AA2105" s="222"/>
      <c r="AB2105" s="224"/>
      <c r="AC2105" s="225"/>
      <c r="AD2105" s="2">
        <f t="shared" si="702"/>
        <v>0</v>
      </c>
      <c r="AE2105" s="2">
        <f t="shared" si="703"/>
        <v>0</v>
      </c>
      <c r="AF2105" s="226"/>
      <c r="AG2105" s="219">
        <f t="shared" si="707"/>
        <v>0</v>
      </c>
      <c r="AH2105" s="234">
        <f t="shared" si="708"/>
        <v>0</v>
      </c>
      <c r="AI2105" s="214">
        <f t="shared" si="716"/>
        <v>0</v>
      </c>
      <c r="AK2105" s="229">
        <f t="shared" si="709"/>
        <v>0</v>
      </c>
      <c r="AL2105" s="226"/>
      <c r="AM2105" s="15"/>
      <c r="AN2105" s="232" t="e">
        <f t="shared" si="710"/>
        <v>#DIV/0!</v>
      </c>
      <c r="AO2105" s="214">
        <f t="shared" si="704"/>
        <v>0</v>
      </c>
      <c r="AQ2105" s="210"/>
      <c r="AR2105" s="231"/>
      <c r="AS2105" s="15"/>
      <c r="AT2105" s="232">
        <f t="shared" si="711"/>
        <v>0</v>
      </c>
      <c r="AU2105" s="235">
        <f t="shared" si="712"/>
        <v>0</v>
      </c>
      <c r="AY2105" s="210"/>
      <c r="AZ2105" s="231"/>
      <c r="BA2105" s="15"/>
      <c r="BB2105" s="232">
        <f t="shared" si="701"/>
        <v>0</v>
      </c>
      <c r="BC2105" s="235">
        <f t="shared" si="713"/>
        <v>0</v>
      </c>
      <c r="BG2105" s="210"/>
      <c r="BH2105" s="231"/>
      <c r="BI2105" s="15"/>
      <c r="BJ2105" s="232">
        <f t="shared" si="705"/>
        <v>0</v>
      </c>
      <c r="BK2105" s="235">
        <f t="shared" si="714"/>
        <v>0</v>
      </c>
      <c r="BM2105" s="109">
        <f t="shared" si="706"/>
        <v>-2.6359315589353121</v>
      </c>
      <c r="BN2105" s="213"/>
      <c r="BR2105" s="228"/>
      <c r="BS2105" s="311"/>
      <c r="BT2105" s="3"/>
      <c r="BU2105" s="213"/>
      <c r="BV2105" s="213"/>
      <c r="BW2105" s="291"/>
    </row>
    <row r="2106" spans="1:75" x14ac:dyDescent="0.2">
      <c r="A2106" s="210"/>
      <c r="B2106" s="211"/>
      <c r="C2106" s="848" t="str">
        <f ca="1">IF(ISERR(AVERAGE(INDIRECT("B"&amp;(ROW()-INT($B$1/2))):INDIRECT("B"&amp;(ROW()+INT($B$1/2))))),"",AVERAGE(INDIRECT("B"&amp;(ROW()-INT($B$1/2))):INDIRECT("B"&amp;(ROW()+INT($B$1/2)))))</f>
        <v/>
      </c>
      <c r="D2106" s="848">
        <f t="shared" si="700"/>
        <v>0</v>
      </c>
      <c r="E2106" s="275"/>
      <c r="F2106" s="15"/>
      <c r="G2106" s="3"/>
      <c r="H2106" s="3"/>
      <c r="I2106" s="3"/>
      <c r="J2106" s="3"/>
      <c r="K2106" s="3"/>
      <c r="L2106" s="554"/>
      <c r="M2106" s="545"/>
      <c r="N2106" s="546"/>
      <c r="O2106" s="5"/>
      <c r="P2106" s="216"/>
      <c r="Q2106" s="217"/>
      <c r="R2106" s="218"/>
      <c r="S2106" s="219">
        <f t="shared" si="717"/>
        <v>0</v>
      </c>
      <c r="T2106" s="220">
        <f t="shared" si="718"/>
        <v>0</v>
      </c>
      <c r="U2106" s="214">
        <f t="shared" si="715"/>
        <v>0</v>
      </c>
      <c r="W2106" s="221"/>
      <c r="X2106" s="222"/>
      <c r="Y2106" s="222"/>
      <c r="Z2106" s="223"/>
      <c r="AA2106" s="222"/>
      <c r="AB2106" s="224"/>
      <c r="AC2106" s="225"/>
      <c r="AD2106" s="2">
        <f t="shared" si="702"/>
        <v>0</v>
      </c>
      <c r="AE2106" s="2">
        <f t="shared" si="703"/>
        <v>0</v>
      </c>
      <c r="AF2106" s="226"/>
      <c r="AG2106" s="219">
        <f t="shared" si="707"/>
        <v>0</v>
      </c>
      <c r="AH2106" s="234">
        <f t="shared" si="708"/>
        <v>0</v>
      </c>
      <c r="AI2106" s="214">
        <f t="shared" si="716"/>
        <v>0</v>
      </c>
      <c r="AK2106" s="229">
        <f t="shared" si="709"/>
        <v>0</v>
      </c>
      <c r="AL2106" s="226"/>
      <c r="AM2106" s="15"/>
      <c r="AN2106" s="232" t="e">
        <f t="shared" si="710"/>
        <v>#DIV/0!</v>
      </c>
      <c r="AO2106" s="214">
        <f t="shared" si="704"/>
        <v>0</v>
      </c>
      <c r="AQ2106" s="210"/>
      <c r="AR2106" s="231"/>
      <c r="AS2106" s="15"/>
      <c r="AT2106" s="232">
        <f t="shared" si="711"/>
        <v>0</v>
      </c>
      <c r="AU2106" s="235">
        <f t="shared" si="712"/>
        <v>0</v>
      </c>
      <c r="AY2106" s="210"/>
      <c r="AZ2106" s="231"/>
      <c r="BA2106" s="15"/>
      <c r="BB2106" s="232">
        <f t="shared" si="701"/>
        <v>0</v>
      </c>
      <c r="BC2106" s="235">
        <f t="shared" si="713"/>
        <v>0</v>
      </c>
      <c r="BG2106" s="210"/>
      <c r="BH2106" s="231"/>
      <c r="BI2106" s="15"/>
      <c r="BJ2106" s="232">
        <f t="shared" si="705"/>
        <v>0</v>
      </c>
      <c r="BK2106" s="235">
        <f t="shared" si="714"/>
        <v>0</v>
      </c>
      <c r="BM2106" s="109">
        <f t="shared" si="706"/>
        <v>-2.6377638964330488</v>
      </c>
      <c r="BN2106" s="213"/>
      <c r="BR2106" s="228"/>
      <c r="BS2106" s="311"/>
      <c r="BT2106" s="3"/>
      <c r="BU2106" s="213"/>
      <c r="BV2106" s="213"/>
      <c r="BW2106" s="291"/>
    </row>
    <row r="2107" spans="1:75" x14ac:dyDescent="0.2">
      <c r="A2107" s="210"/>
      <c r="B2107" s="211"/>
      <c r="C2107" s="848" t="str">
        <f ca="1">IF(ISERR(AVERAGE(INDIRECT("B"&amp;(ROW()-INT($B$1/2))):INDIRECT("B"&amp;(ROW()+INT($B$1/2))))),"",AVERAGE(INDIRECT("B"&amp;(ROW()-INT($B$1/2))):INDIRECT("B"&amp;(ROW()+INT($B$1/2)))))</f>
        <v/>
      </c>
      <c r="D2107" s="848">
        <f t="shared" si="700"/>
        <v>0</v>
      </c>
      <c r="E2107" s="275"/>
      <c r="F2107" s="15"/>
      <c r="G2107" s="3"/>
      <c r="H2107" s="3"/>
      <c r="I2107" s="3"/>
      <c r="J2107" s="3"/>
      <c r="K2107" s="3"/>
      <c r="L2107" s="554"/>
      <c r="M2107" s="545"/>
      <c r="N2107" s="546"/>
      <c r="O2107" s="5"/>
      <c r="P2107" s="216"/>
      <c r="Q2107" s="217"/>
      <c r="R2107" s="218"/>
      <c r="S2107" s="219">
        <f t="shared" si="717"/>
        <v>0</v>
      </c>
      <c r="T2107" s="220">
        <f t="shared" si="718"/>
        <v>0</v>
      </c>
      <c r="U2107" s="214">
        <f t="shared" si="715"/>
        <v>0</v>
      </c>
      <c r="W2107" s="221"/>
      <c r="X2107" s="222"/>
      <c r="Y2107" s="222"/>
      <c r="Z2107" s="223"/>
      <c r="AA2107" s="222"/>
      <c r="AB2107" s="224"/>
      <c r="AC2107" s="225"/>
      <c r="AD2107" s="2">
        <f t="shared" si="702"/>
        <v>0</v>
      </c>
      <c r="AE2107" s="2">
        <f t="shared" si="703"/>
        <v>0</v>
      </c>
      <c r="AF2107" s="226"/>
      <c r="AG2107" s="219">
        <f t="shared" si="707"/>
        <v>0</v>
      </c>
      <c r="AH2107" s="234">
        <f t="shared" si="708"/>
        <v>0</v>
      </c>
      <c r="AI2107" s="214">
        <f t="shared" si="716"/>
        <v>0</v>
      </c>
      <c r="AK2107" s="229">
        <f t="shared" si="709"/>
        <v>0</v>
      </c>
      <c r="AL2107" s="226"/>
      <c r="AM2107" s="15"/>
      <c r="AN2107" s="232" t="e">
        <f t="shared" si="710"/>
        <v>#DIV/0!</v>
      </c>
      <c r="AO2107" s="214">
        <f t="shared" si="704"/>
        <v>0</v>
      </c>
      <c r="AQ2107" s="210"/>
      <c r="AR2107" s="231"/>
      <c r="AS2107" s="15"/>
      <c r="AT2107" s="232">
        <f t="shared" si="711"/>
        <v>0</v>
      </c>
      <c r="AU2107" s="235">
        <f t="shared" si="712"/>
        <v>0</v>
      </c>
      <c r="AY2107" s="210"/>
      <c r="AZ2107" s="231"/>
      <c r="BA2107" s="15"/>
      <c r="BB2107" s="232">
        <f t="shared" si="701"/>
        <v>0</v>
      </c>
      <c r="BC2107" s="235">
        <f t="shared" si="713"/>
        <v>0</v>
      </c>
      <c r="BG2107" s="210"/>
      <c r="BH2107" s="231"/>
      <c r="BI2107" s="15"/>
      <c r="BJ2107" s="232">
        <f t="shared" si="705"/>
        <v>0</v>
      </c>
      <c r="BK2107" s="235">
        <f t="shared" si="714"/>
        <v>0</v>
      </c>
      <c r="BM2107" s="109">
        <f t="shared" si="706"/>
        <v>-2.6395962339307855</v>
      </c>
      <c r="BN2107" s="213"/>
      <c r="BR2107" s="228"/>
      <c r="BS2107" s="311"/>
      <c r="BT2107" s="3"/>
      <c r="BU2107" s="213"/>
      <c r="BV2107" s="213"/>
      <c r="BW2107" s="291"/>
    </row>
    <row r="2108" spans="1:75" x14ac:dyDescent="0.2">
      <c r="A2108" s="210"/>
      <c r="B2108" s="211"/>
      <c r="C2108" s="848" t="str">
        <f ca="1">IF(ISERR(AVERAGE(INDIRECT("B"&amp;(ROW()-INT($B$1/2))):INDIRECT("B"&amp;(ROW()+INT($B$1/2))))),"",AVERAGE(INDIRECT("B"&amp;(ROW()-INT($B$1/2))):INDIRECT("B"&amp;(ROW()+INT($B$1/2)))))</f>
        <v/>
      </c>
      <c r="D2108" s="848">
        <f t="shared" si="700"/>
        <v>0</v>
      </c>
      <c r="E2108" s="275"/>
      <c r="F2108" s="15"/>
      <c r="G2108" s="3"/>
      <c r="H2108" s="3"/>
      <c r="I2108" s="3"/>
      <c r="J2108" s="3"/>
      <c r="K2108" s="3"/>
      <c r="L2108" s="554"/>
      <c r="M2108" s="545"/>
      <c r="N2108" s="546"/>
      <c r="O2108" s="5"/>
      <c r="P2108" s="216"/>
      <c r="Q2108" s="217"/>
      <c r="R2108" s="218"/>
      <c r="S2108" s="219">
        <f t="shared" si="717"/>
        <v>0</v>
      </c>
      <c r="T2108" s="220">
        <f t="shared" si="718"/>
        <v>0</v>
      </c>
      <c r="U2108" s="214">
        <f t="shared" si="715"/>
        <v>0</v>
      </c>
      <c r="W2108" s="221"/>
      <c r="X2108" s="222"/>
      <c r="Y2108" s="222"/>
      <c r="Z2108" s="223"/>
      <c r="AA2108" s="222"/>
      <c r="AB2108" s="224"/>
      <c r="AC2108" s="225"/>
      <c r="AD2108" s="2">
        <f t="shared" si="702"/>
        <v>0</v>
      </c>
      <c r="AE2108" s="2">
        <f t="shared" si="703"/>
        <v>0</v>
      </c>
      <c r="AF2108" s="226"/>
      <c r="AG2108" s="219">
        <f t="shared" si="707"/>
        <v>0</v>
      </c>
      <c r="AH2108" s="234">
        <f t="shared" si="708"/>
        <v>0</v>
      </c>
      <c r="AI2108" s="214">
        <f t="shared" si="716"/>
        <v>0</v>
      </c>
      <c r="AK2108" s="229">
        <f t="shared" si="709"/>
        <v>0</v>
      </c>
      <c r="AL2108" s="226"/>
      <c r="AM2108" s="15"/>
      <c r="AN2108" s="232" t="e">
        <f t="shared" si="710"/>
        <v>#DIV/0!</v>
      </c>
      <c r="AO2108" s="214">
        <f t="shared" si="704"/>
        <v>0</v>
      </c>
      <c r="AQ2108" s="210"/>
      <c r="AR2108" s="231"/>
      <c r="AS2108" s="15"/>
      <c r="AT2108" s="232">
        <f t="shared" si="711"/>
        <v>0</v>
      </c>
      <c r="AU2108" s="235">
        <f t="shared" si="712"/>
        <v>0</v>
      </c>
      <c r="AY2108" s="210"/>
      <c r="AZ2108" s="231"/>
      <c r="BA2108" s="15"/>
      <c r="BB2108" s="232">
        <f t="shared" si="701"/>
        <v>0</v>
      </c>
      <c r="BC2108" s="235">
        <f t="shared" si="713"/>
        <v>0</v>
      </c>
      <c r="BG2108" s="210"/>
      <c r="BH2108" s="231"/>
      <c r="BI2108" s="15"/>
      <c r="BJ2108" s="232">
        <f t="shared" si="705"/>
        <v>0</v>
      </c>
      <c r="BK2108" s="235">
        <f t="shared" si="714"/>
        <v>0</v>
      </c>
      <c r="BM2108" s="109">
        <f t="shared" si="706"/>
        <v>-2.6414285714285222</v>
      </c>
      <c r="BN2108" s="213"/>
      <c r="BR2108" s="228"/>
      <c r="BS2108" s="311"/>
      <c r="BT2108" s="3"/>
      <c r="BU2108" s="213"/>
      <c r="BV2108" s="213"/>
      <c r="BW2108" s="291"/>
    </row>
    <row r="2109" spans="1:75" x14ac:dyDescent="0.2">
      <c r="A2109" s="210"/>
      <c r="B2109" s="211"/>
      <c r="C2109" s="848" t="str">
        <f ca="1">IF(ISERR(AVERAGE(INDIRECT("B"&amp;(ROW()-INT($B$1/2))):INDIRECT("B"&amp;(ROW()+INT($B$1/2))))),"",AVERAGE(INDIRECT("B"&amp;(ROW()-INT($B$1/2))):INDIRECT("B"&amp;(ROW()+INT($B$1/2)))))</f>
        <v/>
      </c>
      <c r="D2109" s="848">
        <f t="shared" si="700"/>
        <v>0</v>
      </c>
      <c r="E2109" s="275"/>
      <c r="F2109" s="15"/>
      <c r="G2109" s="3"/>
      <c r="H2109" s="3"/>
      <c r="I2109" s="3"/>
      <c r="J2109" s="3"/>
      <c r="K2109" s="3"/>
      <c r="L2109" s="554"/>
      <c r="M2109" s="545"/>
      <c r="N2109" s="546"/>
      <c r="O2109" s="5"/>
      <c r="P2109" s="216"/>
      <c r="Q2109" s="217"/>
      <c r="R2109" s="218"/>
      <c r="S2109" s="219">
        <f t="shared" si="717"/>
        <v>0</v>
      </c>
      <c r="T2109" s="220">
        <f t="shared" si="718"/>
        <v>0</v>
      </c>
      <c r="U2109" s="214">
        <f t="shared" si="715"/>
        <v>0</v>
      </c>
      <c r="W2109" s="221"/>
      <c r="X2109" s="222"/>
      <c r="Y2109" s="222"/>
      <c r="Z2109" s="223"/>
      <c r="AA2109" s="222"/>
      <c r="AB2109" s="224"/>
      <c r="AC2109" s="225"/>
      <c r="AD2109" s="2">
        <f t="shared" si="702"/>
        <v>0</v>
      </c>
      <c r="AE2109" s="2">
        <f t="shared" si="703"/>
        <v>0</v>
      </c>
      <c r="AF2109" s="226"/>
      <c r="AG2109" s="219">
        <f t="shared" si="707"/>
        <v>0</v>
      </c>
      <c r="AH2109" s="234">
        <f t="shared" si="708"/>
        <v>0</v>
      </c>
      <c r="AI2109" s="214">
        <f t="shared" si="716"/>
        <v>0</v>
      </c>
      <c r="AK2109" s="229">
        <f t="shared" si="709"/>
        <v>0</v>
      </c>
      <c r="AL2109" s="226"/>
      <c r="AM2109" s="15"/>
      <c r="AN2109" s="232" t="e">
        <f t="shared" si="710"/>
        <v>#DIV/0!</v>
      </c>
      <c r="AO2109" s="214">
        <f t="shared" si="704"/>
        <v>0</v>
      </c>
      <c r="AQ2109" s="210"/>
      <c r="AR2109" s="231"/>
      <c r="AS2109" s="15"/>
      <c r="AT2109" s="232">
        <f t="shared" si="711"/>
        <v>0</v>
      </c>
      <c r="AU2109" s="235">
        <f t="shared" si="712"/>
        <v>0</v>
      </c>
      <c r="AY2109" s="210"/>
      <c r="AZ2109" s="231"/>
      <c r="BA2109" s="15"/>
      <c r="BB2109" s="232">
        <f t="shared" si="701"/>
        <v>0</v>
      </c>
      <c r="BC2109" s="235">
        <f t="shared" si="713"/>
        <v>0</v>
      </c>
      <c r="BG2109" s="210"/>
      <c r="BH2109" s="231"/>
      <c r="BI2109" s="15"/>
      <c r="BJ2109" s="232">
        <f t="shared" si="705"/>
        <v>0</v>
      </c>
      <c r="BK2109" s="235">
        <f t="shared" si="714"/>
        <v>0</v>
      </c>
      <c r="BM2109" s="109">
        <f t="shared" si="706"/>
        <v>-2.6432609089262589</v>
      </c>
      <c r="BN2109" s="213"/>
      <c r="BR2109" s="228"/>
      <c r="BS2109" s="311"/>
      <c r="BT2109" s="3"/>
      <c r="BU2109" s="213"/>
      <c r="BV2109" s="213"/>
      <c r="BW2109" s="291"/>
    </row>
    <row r="2110" spans="1:75" x14ac:dyDescent="0.2">
      <c r="A2110" s="210"/>
      <c r="B2110" s="211"/>
      <c r="C2110" s="848" t="str">
        <f ca="1">IF(ISERR(AVERAGE(INDIRECT("B"&amp;(ROW()-INT($B$1/2))):INDIRECT("B"&amp;(ROW()+INT($B$1/2))))),"",AVERAGE(INDIRECT("B"&amp;(ROW()-INT($B$1/2))):INDIRECT("B"&amp;(ROW()+INT($B$1/2)))))</f>
        <v/>
      </c>
      <c r="D2110" s="848">
        <f t="shared" si="700"/>
        <v>0</v>
      </c>
      <c r="E2110" s="275"/>
      <c r="F2110" s="15"/>
      <c r="G2110" s="3"/>
      <c r="H2110" s="3"/>
      <c r="I2110" s="3"/>
      <c r="J2110" s="3"/>
      <c r="K2110" s="3"/>
      <c r="L2110" s="554"/>
      <c r="M2110" s="545"/>
      <c r="N2110" s="546"/>
      <c r="O2110" s="5"/>
      <c r="P2110" s="216"/>
      <c r="Q2110" s="217"/>
      <c r="R2110" s="218"/>
      <c r="S2110" s="219">
        <f t="shared" si="717"/>
        <v>0</v>
      </c>
      <c r="T2110" s="220">
        <f t="shared" si="718"/>
        <v>0</v>
      </c>
      <c r="U2110" s="214">
        <f t="shared" si="715"/>
        <v>0</v>
      </c>
      <c r="W2110" s="221"/>
      <c r="X2110" s="222"/>
      <c r="Y2110" s="222"/>
      <c r="Z2110" s="223"/>
      <c r="AA2110" s="222"/>
      <c r="AB2110" s="224"/>
      <c r="AC2110" s="225"/>
      <c r="AD2110" s="2">
        <f t="shared" si="702"/>
        <v>0</v>
      </c>
      <c r="AE2110" s="2">
        <f t="shared" si="703"/>
        <v>0</v>
      </c>
      <c r="AF2110" s="226"/>
      <c r="AG2110" s="219">
        <f t="shared" si="707"/>
        <v>0</v>
      </c>
      <c r="AH2110" s="234">
        <f t="shared" si="708"/>
        <v>0</v>
      </c>
      <c r="AI2110" s="214">
        <f t="shared" si="716"/>
        <v>0</v>
      </c>
      <c r="AK2110" s="229">
        <f t="shared" si="709"/>
        <v>0</v>
      </c>
      <c r="AL2110" s="226"/>
      <c r="AM2110" s="15"/>
      <c r="AN2110" s="232" t="e">
        <f t="shared" si="710"/>
        <v>#DIV/0!</v>
      </c>
      <c r="AO2110" s="214">
        <f t="shared" si="704"/>
        <v>0</v>
      </c>
      <c r="AQ2110" s="210"/>
      <c r="AR2110" s="231"/>
      <c r="AS2110" s="15"/>
      <c r="AT2110" s="232">
        <f t="shared" si="711"/>
        <v>0</v>
      </c>
      <c r="AU2110" s="235">
        <f t="shared" si="712"/>
        <v>0</v>
      </c>
      <c r="AY2110" s="210"/>
      <c r="AZ2110" s="231"/>
      <c r="BA2110" s="15"/>
      <c r="BB2110" s="232">
        <f t="shared" si="701"/>
        <v>0</v>
      </c>
      <c r="BC2110" s="235">
        <f t="shared" si="713"/>
        <v>0</v>
      </c>
      <c r="BG2110" s="210"/>
      <c r="BH2110" s="231"/>
      <c r="BI2110" s="15"/>
      <c r="BJ2110" s="232">
        <f t="shared" si="705"/>
        <v>0</v>
      </c>
      <c r="BK2110" s="235">
        <f t="shared" si="714"/>
        <v>0</v>
      </c>
      <c r="BM2110" s="109">
        <f t="shared" si="706"/>
        <v>-2.6450932464239956</v>
      </c>
      <c r="BN2110" s="213"/>
      <c r="BR2110" s="228"/>
      <c r="BS2110" s="311"/>
      <c r="BT2110" s="3"/>
      <c r="BU2110" s="213"/>
      <c r="BV2110" s="213"/>
      <c r="BW2110" s="291"/>
    </row>
    <row r="2111" spans="1:75" x14ac:dyDescent="0.2">
      <c r="A2111" s="210"/>
      <c r="B2111" s="211"/>
      <c r="C2111" s="848" t="str">
        <f ca="1">IF(ISERR(AVERAGE(INDIRECT("B"&amp;(ROW()-INT($B$1/2))):INDIRECT("B"&amp;(ROW()+INT($B$1/2))))),"",AVERAGE(INDIRECT("B"&amp;(ROW()-INT($B$1/2))):INDIRECT("B"&amp;(ROW()+INT($B$1/2)))))</f>
        <v/>
      </c>
      <c r="D2111" s="848">
        <f t="shared" si="700"/>
        <v>0</v>
      </c>
      <c r="E2111" s="275"/>
      <c r="F2111" s="15"/>
      <c r="G2111" s="3"/>
      <c r="H2111" s="3"/>
      <c r="I2111" s="3"/>
      <c r="J2111" s="3"/>
      <c r="K2111" s="3"/>
      <c r="L2111" s="554"/>
      <c r="M2111" s="545"/>
      <c r="N2111" s="546"/>
      <c r="O2111" s="5"/>
      <c r="P2111" s="216"/>
      <c r="Q2111" s="217"/>
      <c r="R2111" s="218"/>
      <c r="S2111" s="219">
        <f t="shared" si="717"/>
        <v>0</v>
      </c>
      <c r="T2111" s="220">
        <f t="shared" si="718"/>
        <v>0</v>
      </c>
      <c r="U2111" s="214">
        <f t="shared" si="715"/>
        <v>0</v>
      </c>
      <c r="W2111" s="221"/>
      <c r="X2111" s="222"/>
      <c r="Y2111" s="222"/>
      <c r="Z2111" s="223"/>
      <c r="AA2111" s="222"/>
      <c r="AB2111" s="224"/>
      <c r="AC2111" s="225"/>
      <c r="AD2111" s="2">
        <f t="shared" si="702"/>
        <v>0</v>
      </c>
      <c r="AE2111" s="2">
        <f t="shared" si="703"/>
        <v>0</v>
      </c>
      <c r="AF2111" s="226"/>
      <c r="AG2111" s="219">
        <f t="shared" si="707"/>
        <v>0</v>
      </c>
      <c r="AH2111" s="234">
        <f t="shared" si="708"/>
        <v>0</v>
      </c>
      <c r="AI2111" s="214">
        <f t="shared" si="716"/>
        <v>0</v>
      </c>
      <c r="AK2111" s="229">
        <f t="shared" si="709"/>
        <v>0</v>
      </c>
      <c r="AL2111" s="226"/>
      <c r="AM2111" s="15"/>
      <c r="AN2111" s="232" t="e">
        <f t="shared" si="710"/>
        <v>#DIV/0!</v>
      </c>
      <c r="AO2111" s="214">
        <f t="shared" si="704"/>
        <v>0</v>
      </c>
      <c r="AQ2111" s="210"/>
      <c r="AR2111" s="231"/>
      <c r="AS2111" s="15"/>
      <c r="AT2111" s="232">
        <f t="shared" si="711"/>
        <v>0</v>
      </c>
      <c r="AU2111" s="235">
        <f t="shared" si="712"/>
        <v>0</v>
      </c>
      <c r="AY2111" s="210"/>
      <c r="AZ2111" s="231"/>
      <c r="BA2111" s="15"/>
      <c r="BB2111" s="232">
        <f t="shared" si="701"/>
        <v>0</v>
      </c>
      <c r="BC2111" s="235">
        <f t="shared" si="713"/>
        <v>0</v>
      </c>
      <c r="BG2111" s="210"/>
      <c r="BH2111" s="231"/>
      <c r="BI2111" s="15"/>
      <c r="BJ2111" s="232">
        <f t="shared" si="705"/>
        <v>0</v>
      </c>
      <c r="BK2111" s="235">
        <f t="shared" si="714"/>
        <v>0</v>
      </c>
      <c r="BM2111" s="109">
        <f t="shared" si="706"/>
        <v>-2.6469255839217323</v>
      </c>
      <c r="BN2111" s="213"/>
      <c r="BR2111" s="228"/>
      <c r="BS2111" s="311"/>
      <c r="BT2111" s="3"/>
      <c r="BU2111" s="213"/>
      <c r="BV2111" s="213"/>
      <c r="BW2111" s="291"/>
    </row>
    <row r="2112" spans="1:75" x14ac:dyDescent="0.2">
      <c r="A2112" s="210"/>
      <c r="B2112" s="211"/>
      <c r="C2112" s="848" t="str">
        <f ca="1">IF(ISERR(AVERAGE(INDIRECT("B"&amp;(ROW()-INT($B$1/2))):INDIRECT("B"&amp;(ROW()+INT($B$1/2))))),"",AVERAGE(INDIRECT("B"&amp;(ROW()-INT($B$1/2))):INDIRECT("B"&amp;(ROW()+INT($B$1/2)))))</f>
        <v/>
      </c>
      <c r="D2112" s="848">
        <f t="shared" si="700"/>
        <v>0</v>
      </c>
      <c r="E2112" s="275"/>
      <c r="F2112" s="15"/>
      <c r="G2112" s="3"/>
      <c r="H2112" s="3"/>
      <c r="I2112" s="3"/>
      <c r="J2112" s="3"/>
      <c r="K2112" s="3"/>
      <c r="L2112" s="554"/>
      <c r="M2112" s="545"/>
      <c r="N2112" s="546"/>
      <c r="O2112" s="5"/>
      <c r="P2112" s="216"/>
      <c r="Q2112" s="217"/>
      <c r="R2112" s="218"/>
      <c r="S2112" s="219">
        <f t="shared" si="717"/>
        <v>0</v>
      </c>
      <c r="T2112" s="220">
        <f t="shared" si="718"/>
        <v>0</v>
      </c>
      <c r="U2112" s="214">
        <f t="shared" si="715"/>
        <v>0</v>
      </c>
      <c r="W2112" s="221"/>
      <c r="X2112" s="222"/>
      <c r="Y2112" s="222"/>
      <c r="Z2112" s="223"/>
      <c r="AA2112" s="222"/>
      <c r="AB2112" s="224"/>
      <c r="AC2112" s="225"/>
      <c r="AD2112" s="2">
        <f t="shared" si="702"/>
        <v>0</v>
      </c>
      <c r="AE2112" s="2">
        <f t="shared" si="703"/>
        <v>0</v>
      </c>
      <c r="AF2112" s="226"/>
      <c r="AG2112" s="219">
        <f t="shared" si="707"/>
        <v>0</v>
      </c>
      <c r="AH2112" s="234">
        <f t="shared" si="708"/>
        <v>0</v>
      </c>
      <c r="AI2112" s="214">
        <f t="shared" si="716"/>
        <v>0</v>
      </c>
      <c r="AK2112" s="229">
        <f t="shared" si="709"/>
        <v>0</v>
      </c>
      <c r="AL2112" s="226"/>
      <c r="AM2112" s="15"/>
      <c r="AN2112" s="232" t="e">
        <f t="shared" si="710"/>
        <v>#DIV/0!</v>
      </c>
      <c r="AO2112" s="214">
        <f t="shared" si="704"/>
        <v>0</v>
      </c>
      <c r="AQ2112" s="210"/>
      <c r="AR2112" s="231"/>
      <c r="AS2112" s="15"/>
      <c r="AT2112" s="232">
        <f t="shared" si="711"/>
        <v>0</v>
      </c>
      <c r="AU2112" s="235">
        <f t="shared" si="712"/>
        <v>0</v>
      </c>
      <c r="AY2112" s="210"/>
      <c r="AZ2112" s="231"/>
      <c r="BA2112" s="15"/>
      <c r="BB2112" s="232">
        <f t="shared" si="701"/>
        <v>0</v>
      </c>
      <c r="BC2112" s="235">
        <f t="shared" si="713"/>
        <v>0</v>
      </c>
      <c r="BG2112" s="210"/>
      <c r="BH2112" s="231"/>
      <c r="BI2112" s="15"/>
      <c r="BJ2112" s="232">
        <f t="shared" si="705"/>
        <v>0</v>
      </c>
      <c r="BK2112" s="235">
        <f t="shared" si="714"/>
        <v>0</v>
      </c>
      <c r="BM2112" s="109">
        <f t="shared" si="706"/>
        <v>-2.648757921419469</v>
      </c>
      <c r="BN2112" s="213"/>
      <c r="BR2112" s="228"/>
      <c r="BS2112" s="311"/>
      <c r="BT2112" s="3"/>
      <c r="BU2112" s="213"/>
      <c r="BV2112" s="213"/>
      <c r="BW2112" s="291"/>
    </row>
    <row r="2113" spans="1:75" x14ac:dyDescent="0.2">
      <c r="A2113" s="210"/>
      <c r="B2113" s="211"/>
      <c r="C2113" s="848" t="str">
        <f ca="1">IF(ISERR(AVERAGE(INDIRECT("B"&amp;(ROW()-INT($B$1/2))):INDIRECT("B"&amp;(ROW()+INT($B$1/2))))),"",AVERAGE(INDIRECT("B"&amp;(ROW()-INT($B$1/2))):INDIRECT("B"&amp;(ROW()+INT($B$1/2)))))</f>
        <v/>
      </c>
      <c r="D2113" s="848">
        <f t="shared" ref="D2113:D2176" si="719">A2113-A2112</f>
        <v>0</v>
      </c>
      <c r="E2113" s="275"/>
      <c r="F2113" s="15"/>
      <c r="G2113" s="3"/>
      <c r="H2113" s="3"/>
      <c r="I2113" s="3"/>
      <c r="J2113" s="3"/>
      <c r="K2113" s="3"/>
      <c r="L2113" s="554"/>
      <c r="M2113" s="545"/>
      <c r="N2113" s="546"/>
      <c r="O2113" s="5"/>
      <c r="P2113" s="216"/>
      <c r="Q2113" s="217"/>
      <c r="R2113" s="218"/>
      <c r="S2113" s="219">
        <f t="shared" si="717"/>
        <v>0</v>
      </c>
      <c r="T2113" s="220">
        <f t="shared" si="718"/>
        <v>0</v>
      </c>
      <c r="U2113" s="214">
        <f t="shared" si="715"/>
        <v>0</v>
      </c>
      <c r="W2113" s="221"/>
      <c r="X2113" s="222"/>
      <c r="Y2113" s="222"/>
      <c r="Z2113" s="223"/>
      <c r="AA2113" s="222"/>
      <c r="AB2113" s="224"/>
      <c r="AC2113" s="225"/>
      <c r="AD2113" s="2">
        <f t="shared" si="702"/>
        <v>0</v>
      </c>
      <c r="AE2113" s="2">
        <f t="shared" si="703"/>
        <v>0</v>
      </c>
      <c r="AF2113" s="226"/>
      <c r="AG2113" s="219">
        <f t="shared" si="707"/>
        <v>0</v>
      </c>
      <c r="AH2113" s="234">
        <f t="shared" si="708"/>
        <v>0</v>
      </c>
      <c r="AI2113" s="214">
        <f t="shared" si="716"/>
        <v>0</v>
      </c>
      <c r="AK2113" s="229">
        <f t="shared" si="709"/>
        <v>0</v>
      </c>
      <c r="AL2113" s="226"/>
      <c r="AM2113" s="15"/>
      <c r="AN2113" s="232" t="e">
        <f t="shared" si="710"/>
        <v>#DIV/0!</v>
      </c>
      <c r="AO2113" s="214">
        <f t="shared" si="704"/>
        <v>0</v>
      </c>
      <c r="AQ2113" s="210"/>
      <c r="AR2113" s="231"/>
      <c r="AS2113" s="15"/>
      <c r="AT2113" s="232">
        <f t="shared" si="711"/>
        <v>0</v>
      </c>
      <c r="AU2113" s="235">
        <f t="shared" si="712"/>
        <v>0</v>
      </c>
      <c r="AY2113" s="210"/>
      <c r="AZ2113" s="231"/>
      <c r="BA2113" s="15"/>
      <c r="BB2113" s="232">
        <f t="shared" si="701"/>
        <v>0</v>
      </c>
      <c r="BC2113" s="235">
        <f t="shared" si="713"/>
        <v>0</v>
      </c>
      <c r="BG2113" s="210"/>
      <c r="BH2113" s="231"/>
      <c r="BI2113" s="15"/>
      <c r="BJ2113" s="232">
        <f t="shared" si="705"/>
        <v>0</v>
      </c>
      <c r="BK2113" s="235">
        <f t="shared" si="714"/>
        <v>0</v>
      </c>
      <c r="BM2113" s="109">
        <f t="shared" si="706"/>
        <v>-2.6505902589172057</v>
      </c>
      <c r="BN2113" s="213"/>
      <c r="BR2113" s="228"/>
      <c r="BS2113" s="311"/>
      <c r="BT2113" s="3"/>
      <c r="BU2113" s="213"/>
      <c r="BV2113" s="213"/>
      <c r="BW2113" s="291"/>
    </row>
    <row r="2114" spans="1:75" x14ac:dyDescent="0.2">
      <c r="A2114" s="210"/>
      <c r="B2114" s="211"/>
      <c r="C2114" s="848" t="str">
        <f ca="1">IF(ISERR(AVERAGE(INDIRECT("B"&amp;(ROW()-INT($B$1/2))):INDIRECT("B"&amp;(ROW()+INT($B$1/2))))),"",AVERAGE(INDIRECT("B"&amp;(ROW()-INT($B$1/2))):INDIRECT("B"&amp;(ROW()+INT($B$1/2)))))</f>
        <v/>
      </c>
      <c r="D2114" s="848">
        <f t="shared" si="719"/>
        <v>0</v>
      </c>
      <c r="E2114" s="275"/>
      <c r="F2114" s="15"/>
      <c r="G2114" s="3"/>
      <c r="H2114" s="3"/>
      <c r="I2114" s="3"/>
      <c r="J2114" s="3"/>
      <c r="K2114" s="3"/>
      <c r="L2114" s="554"/>
      <c r="M2114" s="545"/>
      <c r="N2114" s="546"/>
      <c r="O2114" s="5"/>
      <c r="P2114" s="216"/>
      <c r="Q2114" s="217"/>
      <c r="R2114" s="218"/>
      <c r="S2114" s="219">
        <f t="shared" si="717"/>
        <v>0</v>
      </c>
      <c r="T2114" s="220">
        <f t="shared" si="718"/>
        <v>0</v>
      </c>
      <c r="U2114" s="214">
        <f t="shared" si="715"/>
        <v>0</v>
      </c>
      <c r="W2114" s="221"/>
      <c r="X2114" s="222"/>
      <c r="Y2114" s="222"/>
      <c r="Z2114" s="223"/>
      <c r="AA2114" s="222"/>
      <c r="AB2114" s="224"/>
      <c r="AC2114" s="225"/>
      <c r="AD2114" s="2">
        <f t="shared" si="702"/>
        <v>0</v>
      </c>
      <c r="AE2114" s="2">
        <f t="shared" si="703"/>
        <v>0</v>
      </c>
      <c r="AF2114" s="226"/>
      <c r="AG2114" s="219">
        <f t="shared" si="707"/>
        <v>0</v>
      </c>
      <c r="AH2114" s="234">
        <f t="shared" si="708"/>
        <v>0</v>
      </c>
      <c r="AI2114" s="214">
        <f t="shared" si="716"/>
        <v>0</v>
      </c>
      <c r="AK2114" s="229">
        <f t="shared" si="709"/>
        <v>0</v>
      </c>
      <c r="AL2114" s="226"/>
      <c r="AM2114" s="15"/>
      <c r="AN2114" s="232" t="e">
        <f t="shared" si="710"/>
        <v>#DIV/0!</v>
      </c>
      <c r="AO2114" s="214">
        <f t="shared" si="704"/>
        <v>0</v>
      </c>
      <c r="AQ2114" s="210"/>
      <c r="AR2114" s="231"/>
      <c r="AS2114" s="15"/>
      <c r="AT2114" s="232">
        <f t="shared" si="711"/>
        <v>0</v>
      </c>
      <c r="AU2114" s="235">
        <f t="shared" si="712"/>
        <v>0</v>
      </c>
      <c r="AY2114" s="210"/>
      <c r="AZ2114" s="231"/>
      <c r="BA2114" s="15"/>
      <c r="BB2114" s="232">
        <f t="shared" si="701"/>
        <v>0</v>
      </c>
      <c r="BC2114" s="235">
        <f t="shared" si="713"/>
        <v>0</v>
      </c>
      <c r="BG2114" s="210"/>
      <c r="BH2114" s="231"/>
      <c r="BI2114" s="15"/>
      <c r="BJ2114" s="232">
        <f t="shared" si="705"/>
        <v>0</v>
      </c>
      <c r="BK2114" s="235">
        <f t="shared" si="714"/>
        <v>0</v>
      </c>
      <c r="BM2114" s="109">
        <f t="shared" si="706"/>
        <v>-2.6524225964149424</v>
      </c>
      <c r="BN2114" s="213"/>
      <c r="BR2114" s="228"/>
      <c r="BS2114" s="311"/>
      <c r="BT2114" s="3"/>
      <c r="BU2114" s="213"/>
      <c r="BV2114" s="213"/>
      <c r="BW2114" s="291"/>
    </row>
    <row r="2115" spans="1:75" x14ac:dyDescent="0.2">
      <c r="A2115" s="210"/>
      <c r="B2115" s="211"/>
      <c r="C2115" s="848" t="str">
        <f ca="1">IF(ISERR(AVERAGE(INDIRECT("B"&amp;(ROW()-INT($B$1/2))):INDIRECT("B"&amp;(ROW()+INT($B$1/2))))),"",AVERAGE(INDIRECT("B"&amp;(ROW()-INT($B$1/2))):INDIRECT("B"&amp;(ROW()+INT($B$1/2)))))</f>
        <v/>
      </c>
      <c r="D2115" s="848">
        <f t="shared" si="719"/>
        <v>0</v>
      </c>
      <c r="E2115" s="275"/>
      <c r="F2115" s="15"/>
      <c r="G2115" s="3"/>
      <c r="H2115" s="3"/>
      <c r="I2115" s="3"/>
      <c r="J2115" s="3"/>
      <c r="K2115" s="3"/>
      <c r="L2115" s="554"/>
      <c r="M2115" s="545"/>
      <c r="N2115" s="546"/>
      <c r="O2115" s="5"/>
      <c r="P2115" s="216"/>
      <c r="Q2115" s="217"/>
      <c r="R2115" s="218"/>
      <c r="S2115" s="219">
        <f t="shared" si="717"/>
        <v>0</v>
      </c>
      <c r="T2115" s="220">
        <f t="shared" si="718"/>
        <v>0</v>
      </c>
      <c r="U2115" s="214">
        <f t="shared" si="715"/>
        <v>0</v>
      </c>
      <c r="W2115" s="221"/>
      <c r="X2115" s="222"/>
      <c r="Y2115" s="222"/>
      <c r="Z2115" s="223"/>
      <c r="AA2115" s="222"/>
      <c r="AB2115" s="224"/>
      <c r="AC2115" s="225"/>
      <c r="AD2115" s="2">
        <f t="shared" si="702"/>
        <v>0</v>
      </c>
      <c r="AE2115" s="2">
        <f t="shared" si="703"/>
        <v>0</v>
      </c>
      <c r="AF2115" s="226"/>
      <c r="AG2115" s="219">
        <f t="shared" si="707"/>
        <v>0</v>
      </c>
      <c r="AH2115" s="234">
        <f t="shared" si="708"/>
        <v>0</v>
      </c>
      <c r="AI2115" s="214">
        <f t="shared" si="716"/>
        <v>0</v>
      </c>
      <c r="AK2115" s="229">
        <f t="shared" si="709"/>
        <v>0</v>
      </c>
      <c r="AL2115" s="226"/>
      <c r="AM2115" s="15"/>
      <c r="AN2115" s="232" t="e">
        <f t="shared" si="710"/>
        <v>#DIV/0!</v>
      </c>
      <c r="AO2115" s="214">
        <f t="shared" si="704"/>
        <v>0</v>
      </c>
      <c r="AQ2115" s="210"/>
      <c r="AR2115" s="231"/>
      <c r="AS2115" s="15"/>
      <c r="AT2115" s="232">
        <f t="shared" si="711"/>
        <v>0</v>
      </c>
      <c r="AU2115" s="235">
        <f t="shared" si="712"/>
        <v>0</v>
      </c>
      <c r="AY2115" s="210"/>
      <c r="AZ2115" s="231"/>
      <c r="BA2115" s="15"/>
      <c r="BB2115" s="232">
        <f t="shared" si="701"/>
        <v>0</v>
      </c>
      <c r="BC2115" s="235">
        <f t="shared" si="713"/>
        <v>0</v>
      </c>
      <c r="BG2115" s="210"/>
      <c r="BH2115" s="231"/>
      <c r="BI2115" s="15"/>
      <c r="BJ2115" s="232">
        <f t="shared" si="705"/>
        <v>0</v>
      </c>
      <c r="BK2115" s="235">
        <f t="shared" si="714"/>
        <v>0</v>
      </c>
      <c r="BM2115" s="109">
        <f t="shared" si="706"/>
        <v>-2.6542549339126791</v>
      </c>
      <c r="BN2115" s="213"/>
      <c r="BR2115" s="228"/>
      <c r="BS2115" s="311"/>
      <c r="BT2115" s="3"/>
      <c r="BU2115" s="213"/>
      <c r="BV2115" s="213"/>
      <c r="BW2115" s="291"/>
    </row>
    <row r="2116" spans="1:75" x14ac:dyDescent="0.2">
      <c r="A2116" s="210"/>
      <c r="B2116" s="211"/>
      <c r="C2116" s="848" t="str">
        <f ca="1">IF(ISERR(AVERAGE(INDIRECT("B"&amp;(ROW()-INT($B$1/2))):INDIRECT("B"&amp;(ROW()+INT($B$1/2))))),"",AVERAGE(INDIRECT("B"&amp;(ROW()-INT($B$1/2))):INDIRECT("B"&amp;(ROW()+INT($B$1/2)))))</f>
        <v/>
      </c>
      <c r="D2116" s="848">
        <f t="shared" si="719"/>
        <v>0</v>
      </c>
      <c r="E2116" s="275"/>
      <c r="F2116" s="15"/>
      <c r="G2116" s="3"/>
      <c r="H2116" s="3"/>
      <c r="I2116" s="3"/>
      <c r="J2116" s="3"/>
      <c r="K2116" s="3"/>
      <c r="L2116" s="554"/>
      <c r="M2116" s="545"/>
      <c r="N2116" s="546"/>
      <c r="O2116" s="5"/>
      <c r="P2116" s="216"/>
      <c r="Q2116" s="217"/>
      <c r="R2116" s="218"/>
      <c r="S2116" s="219">
        <f t="shared" si="717"/>
        <v>0</v>
      </c>
      <c r="T2116" s="220">
        <f t="shared" si="718"/>
        <v>0</v>
      </c>
      <c r="U2116" s="214">
        <f t="shared" si="715"/>
        <v>0</v>
      </c>
      <c r="W2116" s="221"/>
      <c r="X2116" s="222"/>
      <c r="Y2116" s="222"/>
      <c r="Z2116" s="223"/>
      <c r="AA2116" s="222"/>
      <c r="AB2116" s="224"/>
      <c r="AC2116" s="225"/>
      <c r="AD2116" s="2">
        <f t="shared" si="702"/>
        <v>0</v>
      </c>
      <c r="AE2116" s="2">
        <f t="shared" si="703"/>
        <v>0</v>
      </c>
      <c r="AF2116" s="226"/>
      <c r="AG2116" s="219">
        <f t="shared" si="707"/>
        <v>0</v>
      </c>
      <c r="AH2116" s="234">
        <f t="shared" si="708"/>
        <v>0</v>
      </c>
      <c r="AI2116" s="214">
        <f t="shared" si="716"/>
        <v>0</v>
      </c>
      <c r="AK2116" s="229">
        <f t="shared" si="709"/>
        <v>0</v>
      </c>
      <c r="AL2116" s="226"/>
      <c r="AM2116" s="15"/>
      <c r="AN2116" s="232" t="e">
        <f t="shared" si="710"/>
        <v>#DIV/0!</v>
      </c>
      <c r="AO2116" s="214">
        <f t="shared" si="704"/>
        <v>0</v>
      </c>
      <c r="AQ2116" s="210"/>
      <c r="AR2116" s="231"/>
      <c r="AS2116" s="15"/>
      <c r="AT2116" s="232">
        <f t="shared" si="711"/>
        <v>0</v>
      </c>
      <c r="AU2116" s="235">
        <f t="shared" si="712"/>
        <v>0</v>
      </c>
      <c r="AY2116" s="210"/>
      <c r="AZ2116" s="231"/>
      <c r="BA2116" s="15"/>
      <c r="BB2116" s="232">
        <f t="shared" ref="BB2116:BB2179" si="720">IF(AY2116&gt;0,(26.3/MAX($AY$4:$AY$4600))*AY2116,0)</f>
        <v>0</v>
      </c>
      <c r="BC2116" s="235">
        <f t="shared" si="713"/>
        <v>0</v>
      </c>
      <c r="BG2116" s="210"/>
      <c r="BH2116" s="231"/>
      <c r="BI2116" s="15"/>
      <c r="BJ2116" s="232">
        <f t="shared" si="705"/>
        <v>0</v>
      </c>
      <c r="BK2116" s="235">
        <f t="shared" si="714"/>
        <v>0</v>
      </c>
      <c r="BM2116" s="109">
        <f t="shared" si="706"/>
        <v>-2.6560872714104158</v>
      </c>
      <c r="BN2116" s="213"/>
      <c r="BR2116" s="228"/>
      <c r="BS2116" s="311"/>
      <c r="BT2116" s="3"/>
      <c r="BU2116" s="213"/>
      <c r="BV2116" s="213"/>
      <c r="BW2116" s="291"/>
    </row>
    <row r="2117" spans="1:75" x14ac:dyDescent="0.2">
      <c r="A2117" s="210"/>
      <c r="B2117" s="211"/>
      <c r="C2117" s="848" t="str">
        <f ca="1">IF(ISERR(AVERAGE(INDIRECT("B"&amp;(ROW()-INT($B$1/2))):INDIRECT("B"&amp;(ROW()+INT($B$1/2))))),"",AVERAGE(INDIRECT("B"&amp;(ROW()-INT($B$1/2))):INDIRECT("B"&amp;(ROW()+INT($B$1/2)))))</f>
        <v/>
      </c>
      <c r="D2117" s="848">
        <f t="shared" si="719"/>
        <v>0</v>
      </c>
      <c r="E2117" s="275"/>
      <c r="F2117" s="15"/>
      <c r="G2117" s="3"/>
      <c r="H2117" s="3"/>
      <c r="I2117" s="3"/>
      <c r="J2117" s="3"/>
      <c r="K2117" s="3"/>
      <c r="L2117" s="554"/>
      <c r="M2117" s="545"/>
      <c r="N2117" s="546"/>
      <c r="O2117" s="5"/>
      <c r="P2117" s="216"/>
      <c r="Q2117" s="217"/>
      <c r="R2117" s="218"/>
      <c r="S2117" s="219">
        <f t="shared" si="717"/>
        <v>0</v>
      </c>
      <c r="T2117" s="220">
        <f t="shared" si="718"/>
        <v>0</v>
      </c>
      <c r="U2117" s="214">
        <f t="shared" si="715"/>
        <v>0</v>
      </c>
      <c r="W2117" s="221"/>
      <c r="X2117" s="222"/>
      <c r="Y2117" s="222"/>
      <c r="Z2117" s="223"/>
      <c r="AA2117" s="222"/>
      <c r="AB2117" s="224"/>
      <c r="AC2117" s="225"/>
      <c r="AD2117" s="2">
        <f t="shared" ref="AD2117:AD2180" si="721">IF(W2117&lt;0,W2117-X2117/60-Y2117/3600,W2117+X2117/60+Y2117/3600)</f>
        <v>0</v>
      </c>
      <c r="AE2117" s="2">
        <f t="shared" ref="AE2117:AE2180" si="722">IF(Z2117&lt;0,Z2117-AA2117/60-AB2117/3600,Z2117+AA2117/60+AB2117/3600)</f>
        <v>0</v>
      </c>
      <c r="AF2117" s="226"/>
      <c r="AG2117" s="219">
        <f t="shared" si="707"/>
        <v>0</v>
      </c>
      <c r="AH2117" s="234">
        <f t="shared" si="708"/>
        <v>0</v>
      </c>
      <c r="AI2117" s="214">
        <f t="shared" si="716"/>
        <v>0</v>
      </c>
      <c r="AK2117" s="229">
        <f t="shared" si="709"/>
        <v>0</v>
      </c>
      <c r="AL2117" s="226"/>
      <c r="AM2117" s="15"/>
      <c r="AN2117" s="232" t="e">
        <f t="shared" si="710"/>
        <v>#DIV/0!</v>
      </c>
      <c r="AO2117" s="214">
        <f t="shared" ref="AO2117:AO2180" si="723">AL2117*3.28084</f>
        <v>0</v>
      </c>
      <c r="AQ2117" s="210"/>
      <c r="AR2117" s="231"/>
      <c r="AS2117" s="15"/>
      <c r="AT2117" s="232">
        <f t="shared" si="711"/>
        <v>0</v>
      </c>
      <c r="AU2117" s="235">
        <f t="shared" si="712"/>
        <v>0</v>
      </c>
      <c r="AY2117" s="210"/>
      <c r="AZ2117" s="231"/>
      <c r="BA2117" s="15"/>
      <c r="BB2117" s="232">
        <f t="shared" si="720"/>
        <v>0</v>
      </c>
      <c r="BC2117" s="235">
        <f t="shared" si="713"/>
        <v>0</v>
      </c>
      <c r="BG2117" s="210"/>
      <c r="BH2117" s="231"/>
      <c r="BI2117" s="15"/>
      <c r="BJ2117" s="232">
        <f t="shared" ref="BJ2117:BJ2180" si="724">BG2117</f>
        <v>0</v>
      </c>
      <c r="BK2117" s="235">
        <f t="shared" si="714"/>
        <v>0</v>
      </c>
      <c r="BM2117" s="109">
        <f t="shared" ref="BM2117:BM2180" si="725">BM2116+$BQ$14</f>
        <v>-2.6579196089081525</v>
      </c>
      <c r="BN2117" s="213"/>
      <c r="BR2117" s="228"/>
      <c r="BS2117" s="311"/>
      <c r="BT2117" s="3"/>
      <c r="BU2117" s="213"/>
      <c r="BV2117" s="213"/>
      <c r="BW2117" s="291"/>
    </row>
    <row r="2118" spans="1:75" x14ac:dyDescent="0.2">
      <c r="A2118" s="210"/>
      <c r="B2118" s="211"/>
      <c r="C2118" s="848" t="str">
        <f ca="1">IF(ISERR(AVERAGE(INDIRECT("B"&amp;(ROW()-INT($B$1/2))):INDIRECT("B"&amp;(ROW()+INT($B$1/2))))),"",AVERAGE(INDIRECT("B"&amp;(ROW()-INT($B$1/2))):INDIRECT("B"&amp;(ROW()+INT($B$1/2)))))</f>
        <v/>
      </c>
      <c r="D2118" s="848">
        <f t="shared" si="719"/>
        <v>0</v>
      </c>
      <c r="E2118" s="275"/>
      <c r="F2118" s="15"/>
      <c r="G2118" s="3"/>
      <c r="H2118" s="3"/>
      <c r="I2118" s="3"/>
      <c r="J2118" s="3"/>
      <c r="K2118" s="3"/>
      <c r="L2118" s="554"/>
      <c r="M2118" s="545"/>
      <c r="N2118" s="546"/>
      <c r="O2118" s="5"/>
      <c r="P2118" s="216"/>
      <c r="Q2118" s="217"/>
      <c r="R2118" s="218"/>
      <c r="S2118" s="219">
        <f t="shared" si="717"/>
        <v>0</v>
      </c>
      <c r="T2118" s="220">
        <f t="shared" si="718"/>
        <v>0</v>
      </c>
      <c r="U2118" s="214">
        <f t="shared" si="715"/>
        <v>0</v>
      </c>
      <c r="W2118" s="221"/>
      <c r="X2118" s="222"/>
      <c r="Y2118" s="222"/>
      <c r="Z2118" s="223"/>
      <c r="AA2118" s="222"/>
      <c r="AB2118" s="224"/>
      <c r="AC2118" s="225"/>
      <c r="AD2118" s="2">
        <f t="shared" si="721"/>
        <v>0</v>
      </c>
      <c r="AE2118" s="2">
        <f t="shared" si="722"/>
        <v>0</v>
      </c>
      <c r="AF2118" s="226"/>
      <c r="AG2118" s="219">
        <f t="shared" ref="AG2118:AG2181" si="726">AG2117+IF(AD2118&lt;&gt;0,1.852*60*1000*((ACOS((SIN((AD2117/180)*PI()))*(SIN((AD2118/180)*PI()))+(COS((AD2117/180)*PI()))*(COS((AD2118/180)*PI()))*(COS((AE2118/180)*PI()-(AE2117/180)*PI())))/PI())*180),0)</f>
        <v>0</v>
      </c>
      <c r="AH2118" s="234">
        <f t="shared" ref="AH2118:AH2181" si="727">AH2117+IF(AD2118&lt;&gt;0,1.852*60*0.6213712*((ACOS((SIN((AD2117/180)*PI()))*(SIN((AD2118/180)*PI()))+(COS((AD2117/180)*PI()))*(COS((AD2118/180)*PI()))*(COS((AE2118/180)*PI()-(AE2117/180)*PI())))/PI())*180),0)</f>
        <v>0</v>
      </c>
      <c r="AI2118" s="214">
        <f t="shared" si="716"/>
        <v>0</v>
      </c>
      <c r="AK2118" s="229">
        <f t="shared" ref="AK2118:AK2181" si="728">IF(AL2118&gt;0,AK2117+$AO$1,0)</f>
        <v>0</v>
      </c>
      <c r="AL2118" s="226"/>
      <c r="AM2118" s="15"/>
      <c r="AN2118" s="232" t="e">
        <f t="shared" ref="AN2118:AN2181" si="729">(42341.84/MAX(AK2118:AK6714))*AK2118*0.0006213712</f>
        <v>#DIV/0!</v>
      </c>
      <c r="AO2118" s="214">
        <f t="shared" si="723"/>
        <v>0</v>
      </c>
      <c r="AQ2118" s="210"/>
      <c r="AR2118" s="231"/>
      <c r="AS2118" s="15"/>
      <c r="AT2118" s="232">
        <f t="shared" ref="AT2118:AT2181" si="730">IF(AQ2118&gt;0,(26.3/(MAX($AQ$4:$AQ$4600)*0.0006213712))*AQ2118*0.0006213712,0)</f>
        <v>0</v>
      </c>
      <c r="AU2118" s="235">
        <f t="shared" ref="AU2118:AU2181" si="731">(AR2118*3.28084)+(AW$4)</f>
        <v>0</v>
      </c>
      <c r="AY2118" s="210"/>
      <c r="AZ2118" s="231"/>
      <c r="BA2118" s="15"/>
      <c r="BB2118" s="232">
        <f t="shared" si="720"/>
        <v>0</v>
      </c>
      <c r="BC2118" s="235">
        <f t="shared" ref="BC2118:BC2181" si="732">AZ2118+BE$4</f>
        <v>0</v>
      </c>
      <c r="BG2118" s="210"/>
      <c r="BH2118" s="231"/>
      <c r="BI2118" s="15"/>
      <c r="BJ2118" s="232">
        <f t="shared" si="724"/>
        <v>0</v>
      </c>
      <c r="BK2118" s="235">
        <f t="shared" ref="BK2118:BK2181" si="733">BH2118*BM2118</f>
        <v>0</v>
      </c>
      <c r="BM2118" s="109">
        <f t="shared" si="725"/>
        <v>-2.6597519464058892</v>
      </c>
      <c r="BN2118" s="213"/>
      <c r="BR2118" s="228"/>
      <c r="BS2118" s="311"/>
      <c r="BT2118" s="3"/>
      <c r="BU2118" s="213"/>
      <c r="BV2118" s="213"/>
      <c r="BW2118" s="291"/>
    </row>
    <row r="2119" spans="1:75" x14ac:dyDescent="0.2">
      <c r="A2119" s="210"/>
      <c r="B2119" s="211"/>
      <c r="C2119" s="848" t="str">
        <f ca="1">IF(ISERR(AVERAGE(INDIRECT("B"&amp;(ROW()-INT($B$1/2))):INDIRECT("B"&amp;(ROW()+INT($B$1/2))))),"",AVERAGE(INDIRECT("B"&amp;(ROW()-INT($B$1/2))):INDIRECT("B"&amp;(ROW()+INT($B$1/2)))))</f>
        <v/>
      </c>
      <c r="D2119" s="848">
        <f t="shared" si="719"/>
        <v>0</v>
      </c>
      <c r="E2119" s="275"/>
      <c r="F2119" s="15"/>
      <c r="G2119" s="3"/>
      <c r="H2119" s="3"/>
      <c r="I2119" s="3"/>
      <c r="J2119" s="3"/>
      <c r="K2119" s="3"/>
      <c r="L2119" s="554"/>
      <c r="M2119" s="545"/>
      <c r="N2119" s="546"/>
      <c r="O2119" s="5"/>
      <c r="P2119" s="216"/>
      <c r="Q2119" s="217"/>
      <c r="R2119" s="218"/>
      <c r="S2119" s="219">
        <f t="shared" si="717"/>
        <v>0</v>
      </c>
      <c r="T2119" s="220">
        <f t="shared" si="718"/>
        <v>0</v>
      </c>
      <c r="U2119" s="214">
        <f t="shared" ref="U2119:U2182" si="734">R2119*3.28084</f>
        <v>0</v>
      </c>
      <c r="W2119" s="221"/>
      <c r="X2119" s="222"/>
      <c r="Y2119" s="222"/>
      <c r="Z2119" s="223"/>
      <c r="AA2119" s="222"/>
      <c r="AB2119" s="224"/>
      <c r="AC2119" s="225"/>
      <c r="AD2119" s="2">
        <f t="shared" si="721"/>
        <v>0</v>
      </c>
      <c r="AE2119" s="2">
        <f t="shared" si="722"/>
        <v>0</v>
      </c>
      <c r="AF2119" s="226"/>
      <c r="AG2119" s="219">
        <f t="shared" si="726"/>
        <v>0</v>
      </c>
      <c r="AH2119" s="234">
        <f t="shared" si="727"/>
        <v>0</v>
      </c>
      <c r="AI2119" s="214">
        <f t="shared" ref="AI2119:AI2182" si="735">AF2119*3.28084</f>
        <v>0</v>
      </c>
      <c r="AK2119" s="229">
        <f t="shared" si="728"/>
        <v>0</v>
      </c>
      <c r="AL2119" s="226"/>
      <c r="AM2119" s="15"/>
      <c r="AN2119" s="232" t="e">
        <f t="shared" si="729"/>
        <v>#DIV/0!</v>
      </c>
      <c r="AO2119" s="214">
        <f t="shared" si="723"/>
        <v>0</v>
      </c>
      <c r="AQ2119" s="210"/>
      <c r="AR2119" s="231"/>
      <c r="AS2119" s="15"/>
      <c r="AT2119" s="232">
        <f t="shared" si="730"/>
        <v>0</v>
      </c>
      <c r="AU2119" s="235">
        <f t="shared" si="731"/>
        <v>0</v>
      </c>
      <c r="AY2119" s="210"/>
      <c r="AZ2119" s="231"/>
      <c r="BA2119" s="15"/>
      <c r="BB2119" s="232">
        <f t="shared" si="720"/>
        <v>0</v>
      </c>
      <c r="BC2119" s="235">
        <f t="shared" si="732"/>
        <v>0</v>
      </c>
      <c r="BG2119" s="210"/>
      <c r="BH2119" s="231"/>
      <c r="BI2119" s="15"/>
      <c r="BJ2119" s="232">
        <f t="shared" si="724"/>
        <v>0</v>
      </c>
      <c r="BK2119" s="235">
        <f t="shared" si="733"/>
        <v>0</v>
      </c>
      <c r="BM2119" s="109">
        <f t="shared" si="725"/>
        <v>-2.6615842839036259</v>
      </c>
      <c r="BN2119" s="213"/>
      <c r="BR2119" s="228"/>
      <c r="BS2119" s="311"/>
      <c r="BT2119" s="3"/>
      <c r="BU2119" s="213"/>
      <c r="BV2119" s="213"/>
      <c r="BW2119" s="291"/>
    </row>
    <row r="2120" spans="1:75" x14ac:dyDescent="0.2">
      <c r="A2120" s="210"/>
      <c r="B2120" s="211"/>
      <c r="C2120" s="848" t="str">
        <f ca="1">IF(ISERR(AVERAGE(INDIRECT("B"&amp;(ROW()-INT($B$1/2))):INDIRECT("B"&amp;(ROW()+INT($B$1/2))))),"",AVERAGE(INDIRECT("B"&amp;(ROW()-INT($B$1/2))):INDIRECT("B"&amp;(ROW()+INT($B$1/2)))))</f>
        <v/>
      </c>
      <c r="D2120" s="848">
        <f t="shared" si="719"/>
        <v>0</v>
      </c>
      <c r="E2120" s="275"/>
      <c r="F2120" s="15"/>
      <c r="G2120" s="3"/>
      <c r="H2120" s="3"/>
      <c r="I2120" s="3"/>
      <c r="J2120" s="3"/>
      <c r="K2120" s="3"/>
      <c r="L2120" s="554"/>
      <c r="M2120" s="545"/>
      <c r="N2120" s="546"/>
      <c r="O2120" s="5"/>
      <c r="P2120" s="216"/>
      <c r="Q2120" s="217"/>
      <c r="R2120" s="218"/>
      <c r="S2120" s="219">
        <f t="shared" si="717"/>
        <v>0</v>
      </c>
      <c r="T2120" s="220">
        <f t="shared" si="718"/>
        <v>0</v>
      </c>
      <c r="U2120" s="214">
        <f t="shared" si="734"/>
        <v>0</v>
      </c>
      <c r="W2120" s="221"/>
      <c r="X2120" s="222"/>
      <c r="Y2120" s="222"/>
      <c r="Z2120" s="223"/>
      <c r="AA2120" s="222"/>
      <c r="AB2120" s="224"/>
      <c r="AC2120" s="225"/>
      <c r="AD2120" s="2">
        <f t="shared" si="721"/>
        <v>0</v>
      </c>
      <c r="AE2120" s="2">
        <f t="shared" si="722"/>
        <v>0</v>
      </c>
      <c r="AF2120" s="226"/>
      <c r="AG2120" s="219">
        <f t="shared" si="726"/>
        <v>0</v>
      </c>
      <c r="AH2120" s="234">
        <f t="shared" si="727"/>
        <v>0</v>
      </c>
      <c r="AI2120" s="214">
        <f t="shared" si="735"/>
        <v>0</v>
      </c>
      <c r="AK2120" s="229">
        <f t="shared" si="728"/>
        <v>0</v>
      </c>
      <c r="AL2120" s="226"/>
      <c r="AM2120" s="15"/>
      <c r="AN2120" s="232" t="e">
        <f t="shared" si="729"/>
        <v>#DIV/0!</v>
      </c>
      <c r="AO2120" s="214">
        <f t="shared" si="723"/>
        <v>0</v>
      </c>
      <c r="AQ2120" s="210"/>
      <c r="AR2120" s="231"/>
      <c r="AS2120" s="15"/>
      <c r="AT2120" s="232">
        <f t="shared" si="730"/>
        <v>0</v>
      </c>
      <c r="AU2120" s="235">
        <f t="shared" si="731"/>
        <v>0</v>
      </c>
      <c r="AY2120" s="210"/>
      <c r="AZ2120" s="231"/>
      <c r="BA2120" s="15"/>
      <c r="BB2120" s="232">
        <f t="shared" si="720"/>
        <v>0</v>
      </c>
      <c r="BC2120" s="235">
        <f t="shared" si="732"/>
        <v>0</v>
      </c>
      <c r="BG2120" s="210"/>
      <c r="BH2120" s="231"/>
      <c r="BI2120" s="15"/>
      <c r="BJ2120" s="232">
        <f t="shared" si="724"/>
        <v>0</v>
      </c>
      <c r="BK2120" s="235">
        <f t="shared" si="733"/>
        <v>0</v>
      </c>
      <c r="BM2120" s="109">
        <f t="shared" si="725"/>
        <v>-2.6634166214013626</v>
      </c>
      <c r="BN2120" s="213"/>
      <c r="BR2120" s="228"/>
      <c r="BS2120" s="311"/>
      <c r="BT2120" s="3"/>
      <c r="BU2120" s="213"/>
      <c r="BV2120" s="213"/>
      <c r="BW2120" s="291"/>
    </row>
    <row r="2121" spans="1:75" x14ac:dyDescent="0.2">
      <c r="A2121" s="210"/>
      <c r="B2121" s="211"/>
      <c r="C2121" s="848" t="str">
        <f ca="1">IF(ISERR(AVERAGE(INDIRECT("B"&amp;(ROW()-INT($B$1/2))):INDIRECT("B"&amp;(ROW()+INT($B$1/2))))),"",AVERAGE(INDIRECT("B"&amp;(ROW()-INT($B$1/2))):INDIRECT("B"&amp;(ROW()+INT($B$1/2)))))</f>
        <v/>
      </c>
      <c r="D2121" s="848">
        <f t="shared" si="719"/>
        <v>0</v>
      </c>
      <c r="E2121" s="275"/>
      <c r="F2121" s="15"/>
      <c r="G2121" s="3"/>
      <c r="H2121" s="3"/>
      <c r="I2121" s="3"/>
      <c r="J2121" s="3"/>
      <c r="K2121" s="3"/>
      <c r="L2121" s="554"/>
      <c r="M2121" s="545"/>
      <c r="N2121" s="546"/>
      <c r="O2121" s="5"/>
      <c r="P2121" s="216"/>
      <c r="Q2121" s="217"/>
      <c r="R2121" s="218"/>
      <c r="S2121" s="219">
        <f t="shared" ref="S2121:S2184" si="736">S2120+IF(P2121&lt;&gt;0,1.852*60*1000*((ACOS((SIN((P2120/180)*PI()))*(SIN((P2121/180)*PI()))+(COS((P2120/180)*PI()))*(COS((P2121/180)*PI()))*(COS((Q2121/180)*PI()-(Q2120/180)*PI())))/PI())*180),0)</f>
        <v>0</v>
      </c>
      <c r="T2121" s="220">
        <f t="shared" ref="T2121:T2184" si="737">T2120+IF(P2121&lt;&gt;0,1.852*60*0.6213712*((ACOS((SIN((P2120/180)*PI()))*(SIN((P2121/180)*PI()))+(COS((P2120/180)*PI()))*(COS((P2121/180)*PI()))*(COS((Q2121/180)*PI()-(Q2120/180)*PI())))/PI())*180),0)</f>
        <v>0</v>
      </c>
      <c r="U2121" s="214">
        <f t="shared" si="734"/>
        <v>0</v>
      </c>
      <c r="W2121" s="221"/>
      <c r="X2121" s="222"/>
      <c r="Y2121" s="222"/>
      <c r="Z2121" s="223"/>
      <c r="AA2121" s="222"/>
      <c r="AB2121" s="224"/>
      <c r="AC2121" s="225"/>
      <c r="AD2121" s="2">
        <f t="shared" si="721"/>
        <v>0</v>
      </c>
      <c r="AE2121" s="2">
        <f t="shared" si="722"/>
        <v>0</v>
      </c>
      <c r="AF2121" s="226"/>
      <c r="AG2121" s="219">
        <f t="shared" si="726"/>
        <v>0</v>
      </c>
      <c r="AH2121" s="234">
        <f t="shared" si="727"/>
        <v>0</v>
      </c>
      <c r="AI2121" s="214">
        <f t="shared" si="735"/>
        <v>0</v>
      </c>
      <c r="AK2121" s="229">
        <f t="shared" si="728"/>
        <v>0</v>
      </c>
      <c r="AL2121" s="226"/>
      <c r="AM2121" s="15"/>
      <c r="AN2121" s="232" t="e">
        <f t="shared" si="729"/>
        <v>#DIV/0!</v>
      </c>
      <c r="AO2121" s="214">
        <f t="shared" si="723"/>
        <v>0</v>
      </c>
      <c r="AQ2121" s="210"/>
      <c r="AR2121" s="231"/>
      <c r="AS2121" s="15"/>
      <c r="AT2121" s="232">
        <f t="shared" si="730"/>
        <v>0</v>
      </c>
      <c r="AU2121" s="235">
        <f t="shared" si="731"/>
        <v>0</v>
      </c>
      <c r="AY2121" s="210"/>
      <c r="AZ2121" s="231"/>
      <c r="BA2121" s="15"/>
      <c r="BB2121" s="232">
        <f t="shared" si="720"/>
        <v>0</v>
      </c>
      <c r="BC2121" s="235">
        <f t="shared" si="732"/>
        <v>0</v>
      </c>
      <c r="BG2121" s="210"/>
      <c r="BH2121" s="231"/>
      <c r="BI2121" s="15"/>
      <c r="BJ2121" s="232">
        <f t="shared" si="724"/>
        <v>0</v>
      </c>
      <c r="BK2121" s="235">
        <f t="shared" si="733"/>
        <v>0</v>
      </c>
      <c r="BM2121" s="109">
        <f t="shared" si="725"/>
        <v>-2.6652489588990993</v>
      </c>
      <c r="BN2121" s="213"/>
      <c r="BR2121" s="228"/>
      <c r="BS2121" s="311"/>
      <c r="BT2121" s="3"/>
      <c r="BU2121" s="213"/>
      <c r="BV2121" s="213"/>
      <c r="BW2121" s="291"/>
    </row>
    <row r="2122" spans="1:75" x14ac:dyDescent="0.2">
      <c r="A2122" s="210"/>
      <c r="B2122" s="211"/>
      <c r="C2122" s="848" t="str">
        <f ca="1">IF(ISERR(AVERAGE(INDIRECT("B"&amp;(ROW()-INT($B$1/2))):INDIRECT("B"&amp;(ROW()+INT($B$1/2))))),"",AVERAGE(INDIRECT("B"&amp;(ROW()-INT($B$1/2))):INDIRECT("B"&amp;(ROW()+INT($B$1/2)))))</f>
        <v/>
      </c>
      <c r="D2122" s="848">
        <f t="shared" si="719"/>
        <v>0</v>
      </c>
      <c r="E2122" s="275"/>
      <c r="F2122" s="15"/>
      <c r="G2122" s="3"/>
      <c r="H2122" s="3"/>
      <c r="I2122" s="3"/>
      <c r="J2122" s="3"/>
      <c r="K2122" s="3"/>
      <c r="L2122" s="554"/>
      <c r="M2122" s="545"/>
      <c r="N2122" s="546"/>
      <c r="O2122" s="5"/>
      <c r="P2122" s="216"/>
      <c r="Q2122" s="217"/>
      <c r="R2122" s="218"/>
      <c r="S2122" s="219">
        <f t="shared" si="736"/>
        <v>0</v>
      </c>
      <c r="T2122" s="220">
        <f t="shared" si="737"/>
        <v>0</v>
      </c>
      <c r="U2122" s="214">
        <f t="shared" si="734"/>
        <v>0</v>
      </c>
      <c r="W2122" s="221"/>
      <c r="X2122" s="222"/>
      <c r="Y2122" s="222"/>
      <c r="Z2122" s="223"/>
      <c r="AA2122" s="222"/>
      <c r="AB2122" s="224"/>
      <c r="AC2122" s="225"/>
      <c r="AD2122" s="2">
        <f t="shared" si="721"/>
        <v>0</v>
      </c>
      <c r="AE2122" s="2">
        <f t="shared" si="722"/>
        <v>0</v>
      </c>
      <c r="AF2122" s="226"/>
      <c r="AG2122" s="219">
        <f t="shared" si="726"/>
        <v>0</v>
      </c>
      <c r="AH2122" s="234">
        <f t="shared" si="727"/>
        <v>0</v>
      </c>
      <c r="AI2122" s="214">
        <f t="shared" si="735"/>
        <v>0</v>
      </c>
      <c r="AK2122" s="229">
        <f t="shared" si="728"/>
        <v>0</v>
      </c>
      <c r="AL2122" s="226"/>
      <c r="AM2122" s="15"/>
      <c r="AN2122" s="232" t="e">
        <f t="shared" si="729"/>
        <v>#DIV/0!</v>
      </c>
      <c r="AO2122" s="214">
        <f t="shared" si="723"/>
        <v>0</v>
      </c>
      <c r="AQ2122" s="210"/>
      <c r="AR2122" s="231"/>
      <c r="AS2122" s="15"/>
      <c r="AT2122" s="232">
        <f t="shared" si="730"/>
        <v>0</v>
      </c>
      <c r="AU2122" s="235">
        <f t="shared" si="731"/>
        <v>0</v>
      </c>
      <c r="AY2122" s="210"/>
      <c r="AZ2122" s="231"/>
      <c r="BA2122" s="15"/>
      <c r="BB2122" s="232">
        <f t="shared" si="720"/>
        <v>0</v>
      </c>
      <c r="BC2122" s="235">
        <f t="shared" si="732"/>
        <v>0</v>
      </c>
      <c r="BG2122" s="210"/>
      <c r="BH2122" s="231"/>
      <c r="BI2122" s="15"/>
      <c r="BJ2122" s="232">
        <f t="shared" si="724"/>
        <v>0</v>
      </c>
      <c r="BK2122" s="235">
        <f t="shared" si="733"/>
        <v>0</v>
      </c>
      <c r="BM2122" s="109">
        <f t="shared" si="725"/>
        <v>-2.667081296396836</v>
      </c>
      <c r="BN2122" s="213"/>
      <c r="BR2122" s="228"/>
      <c r="BS2122" s="311"/>
      <c r="BT2122" s="3"/>
      <c r="BU2122" s="213"/>
      <c r="BV2122" s="213"/>
      <c r="BW2122" s="291"/>
    </row>
    <row r="2123" spans="1:75" x14ac:dyDescent="0.2">
      <c r="A2123" s="210"/>
      <c r="B2123" s="211"/>
      <c r="C2123" s="848" t="str">
        <f ca="1">IF(ISERR(AVERAGE(INDIRECT("B"&amp;(ROW()-INT($B$1/2))):INDIRECT("B"&amp;(ROW()+INT($B$1/2))))),"",AVERAGE(INDIRECT("B"&amp;(ROW()-INT($B$1/2))):INDIRECT("B"&amp;(ROW()+INT($B$1/2)))))</f>
        <v/>
      </c>
      <c r="D2123" s="848">
        <f t="shared" si="719"/>
        <v>0</v>
      </c>
      <c r="E2123" s="275"/>
      <c r="F2123" s="15"/>
      <c r="G2123" s="3"/>
      <c r="H2123" s="3"/>
      <c r="I2123" s="3"/>
      <c r="J2123" s="3"/>
      <c r="K2123" s="3"/>
      <c r="L2123" s="554"/>
      <c r="M2123" s="545"/>
      <c r="N2123" s="546"/>
      <c r="O2123" s="5"/>
      <c r="P2123" s="216"/>
      <c r="Q2123" s="217"/>
      <c r="R2123" s="218"/>
      <c r="S2123" s="219">
        <f t="shared" si="736"/>
        <v>0</v>
      </c>
      <c r="T2123" s="220">
        <f t="shared" si="737"/>
        <v>0</v>
      </c>
      <c r="U2123" s="214">
        <f t="shared" si="734"/>
        <v>0</v>
      </c>
      <c r="W2123" s="221"/>
      <c r="X2123" s="222"/>
      <c r="Y2123" s="222"/>
      <c r="Z2123" s="223"/>
      <c r="AA2123" s="222"/>
      <c r="AB2123" s="224"/>
      <c r="AC2123" s="225"/>
      <c r="AD2123" s="2">
        <f t="shared" si="721"/>
        <v>0</v>
      </c>
      <c r="AE2123" s="2">
        <f t="shared" si="722"/>
        <v>0</v>
      </c>
      <c r="AF2123" s="226"/>
      <c r="AG2123" s="219">
        <f t="shared" si="726"/>
        <v>0</v>
      </c>
      <c r="AH2123" s="234">
        <f t="shared" si="727"/>
        <v>0</v>
      </c>
      <c r="AI2123" s="214">
        <f t="shared" si="735"/>
        <v>0</v>
      </c>
      <c r="AK2123" s="229">
        <f t="shared" si="728"/>
        <v>0</v>
      </c>
      <c r="AL2123" s="226"/>
      <c r="AM2123" s="15"/>
      <c r="AN2123" s="232" t="e">
        <f t="shared" si="729"/>
        <v>#DIV/0!</v>
      </c>
      <c r="AO2123" s="214">
        <f t="shared" si="723"/>
        <v>0</v>
      </c>
      <c r="AQ2123" s="210"/>
      <c r="AR2123" s="231"/>
      <c r="AS2123" s="15"/>
      <c r="AT2123" s="232">
        <f t="shared" si="730"/>
        <v>0</v>
      </c>
      <c r="AU2123" s="235">
        <f t="shared" si="731"/>
        <v>0</v>
      </c>
      <c r="AY2123" s="210"/>
      <c r="AZ2123" s="231"/>
      <c r="BA2123" s="15"/>
      <c r="BB2123" s="232">
        <f t="shared" si="720"/>
        <v>0</v>
      </c>
      <c r="BC2123" s="235">
        <f t="shared" si="732"/>
        <v>0</v>
      </c>
      <c r="BG2123" s="210"/>
      <c r="BH2123" s="231"/>
      <c r="BI2123" s="15"/>
      <c r="BJ2123" s="232">
        <f t="shared" si="724"/>
        <v>0</v>
      </c>
      <c r="BK2123" s="235">
        <f t="shared" si="733"/>
        <v>0</v>
      </c>
      <c r="BM2123" s="109">
        <f t="shared" si="725"/>
        <v>-2.6689136338945727</v>
      </c>
      <c r="BN2123" s="213"/>
      <c r="BR2123" s="228"/>
      <c r="BS2123" s="311"/>
      <c r="BT2123" s="3"/>
      <c r="BU2123" s="213"/>
      <c r="BV2123" s="213"/>
      <c r="BW2123" s="291"/>
    </row>
    <row r="2124" spans="1:75" x14ac:dyDescent="0.2">
      <c r="A2124" s="210"/>
      <c r="B2124" s="211"/>
      <c r="C2124" s="848" t="str">
        <f ca="1">IF(ISERR(AVERAGE(INDIRECT("B"&amp;(ROW()-INT($B$1/2))):INDIRECT("B"&amp;(ROW()+INT($B$1/2))))),"",AVERAGE(INDIRECT("B"&amp;(ROW()-INT($B$1/2))):INDIRECT("B"&amp;(ROW()+INT($B$1/2)))))</f>
        <v/>
      </c>
      <c r="D2124" s="848">
        <f t="shared" si="719"/>
        <v>0</v>
      </c>
      <c r="E2124" s="275"/>
      <c r="F2124" s="15"/>
      <c r="G2124" s="3"/>
      <c r="H2124" s="3"/>
      <c r="I2124" s="3"/>
      <c r="J2124" s="3"/>
      <c r="K2124" s="3"/>
      <c r="L2124" s="554"/>
      <c r="M2124" s="545"/>
      <c r="N2124" s="546"/>
      <c r="O2124" s="5"/>
      <c r="P2124" s="216"/>
      <c r="Q2124" s="217"/>
      <c r="R2124" s="218"/>
      <c r="S2124" s="219">
        <f t="shared" si="736"/>
        <v>0</v>
      </c>
      <c r="T2124" s="220">
        <f t="shared" si="737"/>
        <v>0</v>
      </c>
      <c r="U2124" s="214">
        <f t="shared" si="734"/>
        <v>0</v>
      </c>
      <c r="W2124" s="221"/>
      <c r="X2124" s="222"/>
      <c r="Y2124" s="222"/>
      <c r="Z2124" s="223"/>
      <c r="AA2124" s="222"/>
      <c r="AB2124" s="224"/>
      <c r="AC2124" s="225"/>
      <c r="AD2124" s="2">
        <f t="shared" si="721"/>
        <v>0</v>
      </c>
      <c r="AE2124" s="2">
        <f t="shared" si="722"/>
        <v>0</v>
      </c>
      <c r="AF2124" s="226"/>
      <c r="AG2124" s="219">
        <f t="shared" si="726"/>
        <v>0</v>
      </c>
      <c r="AH2124" s="234">
        <f t="shared" si="727"/>
        <v>0</v>
      </c>
      <c r="AI2124" s="214">
        <f t="shared" si="735"/>
        <v>0</v>
      </c>
      <c r="AK2124" s="229">
        <f t="shared" si="728"/>
        <v>0</v>
      </c>
      <c r="AL2124" s="226"/>
      <c r="AM2124" s="15"/>
      <c r="AN2124" s="232" t="e">
        <f t="shared" si="729"/>
        <v>#DIV/0!</v>
      </c>
      <c r="AO2124" s="214">
        <f t="shared" si="723"/>
        <v>0</v>
      </c>
      <c r="AQ2124" s="210"/>
      <c r="AR2124" s="231"/>
      <c r="AS2124" s="15"/>
      <c r="AT2124" s="232">
        <f t="shared" si="730"/>
        <v>0</v>
      </c>
      <c r="AU2124" s="235">
        <f t="shared" si="731"/>
        <v>0</v>
      </c>
      <c r="AY2124" s="210"/>
      <c r="AZ2124" s="231"/>
      <c r="BA2124" s="15"/>
      <c r="BB2124" s="232">
        <f t="shared" si="720"/>
        <v>0</v>
      </c>
      <c r="BC2124" s="235">
        <f t="shared" si="732"/>
        <v>0</v>
      </c>
      <c r="BG2124" s="210"/>
      <c r="BH2124" s="231"/>
      <c r="BI2124" s="15"/>
      <c r="BJ2124" s="232">
        <f t="shared" si="724"/>
        <v>0</v>
      </c>
      <c r="BK2124" s="235">
        <f t="shared" si="733"/>
        <v>0</v>
      </c>
      <c r="BM2124" s="109">
        <f t="shared" si="725"/>
        <v>-2.6707459713923094</v>
      </c>
      <c r="BN2124" s="213"/>
      <c r="BR2124" s="228"/>
      <c r="BS2124" s="311"/>
      <c r="BT2124" s="3"/>
      <c r="BU2124" s="213"/>
      <c r="BV2124" s="213"/>
      <c r="BW2124" s="291"/>
    </row>
    <row r="2125" spans="1:75" x14ac:dyDescent="0.2">
      <c r="A2125" s="210"/>
      <c r="B2125" s="211"/>
      <c r="C2125" s="848" t="str">
        <f ca="1">IF(ISERR(AVERAGE(INDIRECT("B"&amp;(ROW()-INT($B$1/2))):INDIRECT("B"&amp;(ROW()+INT($B$1/2))))),"",AVERAGE(INDIRECT("B"&amp;(ROW()-INT($B$1/2))):INDIRECT("B"&amp;(ROW()+INT($B$1/2)))))</f>
        <v/>
      </c>
      <c r="D2125" s="848">
        <f t="shared" si="719"/>
        <v>0</v>
      </c>
      <c r="E2125" s="275"/>
      <c r="F2125" s="15"/>
      <c r="G2125" s="3"/>
      <c r="H2125" s="3"/>
      <c r="I2125" s="3"/>
      <c r="J2125" s="3"/>
      <c r="K2125" s="3"/>
      <c r="L2125" s="554"/>
      <c r="M2125" s="545"/>
      <c r="N2125" s="546"/>
      <c r="O2125" s="5"/>
      <c r="P2125" s="216"/>
      <c r="Q2125" s="217"/>
      <c r="R2125" s="218"/>
      <c r="S2125" s="219">
        <f t="shared" si="736"/>
        <v>0</v>
      </c>
      <c r="T2125" s="220">
        <f t="shared" si="737"/>
        <v>0</v>
      </c>
      <c r="U2125" s="214">
        <f t="shared" si="734"/>
        <v>0</v>
      </c>
      <c r="W2125" s="221"/>
      <c r="X2125" s="222"/>
      <c r="Y2125" s="222"/>
      <c r="Z2125" s="223"/>
      <c r="AA2125" s="222"/>
      <c r="AB2125" s="224"/>
      <c r="AC2125" s="225"/>
      <c r="AD2125" s="2">
        <f t="shared" si="721"/>
        <v>0</v>
      </c>
      <c r="AE2125" s="2">
        <f t="shared" si="722"/>
        <v>0</v>
      </c>
      <c r="AF2125" s="226"/>
      <c r="AG2125" s="219">
        <f t="shared" si="726"/>
        <v>0</v>
      </c>
      <c r="AH2125" s="234">
        <f t="shared" si="727"/>
        <v>0</v>
      </c>
      <c r="AI2125" s="214">
        <f t="shared" si="735"/>
        <v>0</v>
      </c>
      <c r="AK2125" s="229">
        <f t="shared" si="728"/>
        <v>0</v>
      </c>
      <c r="AL2125" s="226"/>
      <c r="AM2125" s="15"/>
      <c r="AN2125" s="232" t="e">
        <f t="shared" si="729"/>
        <v>#DIV/0!</v>
      </c>
      <c r="AO2125" s="214">
        <f t="shared" si="723"/>
        <v>0</v>
      </c>
      <c r="AQ2125" s="210"/>
      <c r="AR2125" s="231"/>
      <c r="AS2125" s="15"/>
      <c r="AT2125" s="232">
        <f t="shared" si="730"/>
        <v>0</v>
      </c>
      <c r="AU2125" s="235">
        <f t="shared" si="731"/>
        <v>0</v>
      </c>
      <c r="AY2125" s="210"/>
      <c r="AZ2125" s="231"/>
      <c r="BA2125" s="15"/>
      <c r="BB2125" s="232">
        <f t="shared" si="720"/>
        <v>0</v>
      </c>
      <c r="BC2125" s="235">
        <f t="shared" si="732"/>
        <v>0</v>
      </c>
      <c r="BG2125" s="210"/>
      <c r="BH2125" s="231"/>
      <c r="BI2125" s="15"/>
      <c r="BJ2125" s="232">
        <f t="shared" si="724"/>
        <v>0</v>
      </c>
      <c r="BK2125" s="235">
        <f t="shared" si="733"/>
        <v>0</v>
      </c>
      <c r="BM2125" s="109">
        <f t="shared" si="725"/>
        <v>-2.6725783088900461</v>
      </c>
      <c r="BN2125" s="213"/>
      <c r="BR2125" s="228"/>
      <c r="BS2125" s="311"/>
      <c r="BT2125" s="3"/>
      <c r="BU2125" s="213"/>
      <c r="BV2125" s="213"/>
      <c r="BW2125" s="291"/>
    </row>
    <row r="2126" spans="1:75" x14ac:dyDescent="0.2">
      <c r="A2126" s="210"/>
      <c r="B2126" s="211"/>
      <c r="C2126" s="848" t="str">
        <f ca="1">IF(ISERR(AVERAGE(INDIRECT("B"&amp;(ROW()-INT($B$1/2))):INDIRECT("B"&amp;(ROW()+INT($B$1/2))))),"",AVERAGE(INDIRECT("B"&amp;(ROW()-INT($B$1/2))):INDIRECT("B"&amp;(ROW()+INT($B$1/2)))))</f>
        <v/>
      </c>
      <c r="D2126" s="848">
        <f t="shared" si="719"/>
        <v>0</v>
      </c>
      <c r="E2126" s="275"/>
      <c r="F2126" s="15"/>
      <c r="G2126" s="3"/>
      <c r="H2126" s="3"/>
      <c r="I2126" s="3"/>
      <c r="J2126" s="3"/>
      <c r="K2126" s="3"/>
      <c r="L2126" s="554"/>
      <c r="M2126" s="545"/>
      <c r="N2126" s="546"/>
      <c r="O2126" s="5"/>
      <c r="P2126" s="216"/>
      <c r="Q2126" s="217"/>
      <c r="R2126" s="218"/>
      <c r="S2126" s="219">
        <f t="shared" si="736"/>
        <v>0</v>
      </c>
      <c r="T2126" s="220">
        <f t="shared" si="737"/>
        <v>0</v>
      </c>
      <c r="U2126" s="214">
        <f t="shared" si="734"/>
        <v>0</v>
      </c>
      <c r="W2126" s="221"/>
      <c r="X2126" s="222"/>
      <c r="Y2126" s="222"/>
      <c r="Z2126" s="223"/>
      <c r="AA2126" s="222"/>
      <c r="AB2126" s="224"/>
      <c r="AC2126" s="225"/>
      <c r="AD2126" s="2">
        <f t="shared" si="721"/>
        <v>0</v>
      </c>
      <c r="AE2126" s="2">
        <f t="shared" si="722"/>
        <v>0</v>
      </c>
      <c r="AF2126" s="226"/>
      <c r="AG2126" s="219">
        <f t="shared" si="726"/>
        <v>0</v>
      </c>
      <c r="AH2126" s="234">
        <f t="shared" si="727"/>
        <v>0</v>
      </c>
      <c r="AI2126" s="214">
        <f t="shared" si="735"/>
        <v>0</v>
      </c>
      <c r="AK2126" s="229">
        <f t="shared" si="728"/>
        <v>0</v>
      </c>
      <c r="AL2126" s="226"/>
      <c r="AM2126" s="15"/>
      <c r="AN2126" s="232" t="e">
        <f t="shared" si="729"/>
        <v>#DIV/0!</v>
      </c>
      <c r="AO2126" s="214">
        <f t="shared" si="723"/>
        <v>0</v>
      </c>
      <c r="AQ2126" s="210"/>
      <c r="AR2126" s="231"/>
      <c r="AS2126" s="15"/>
      <c r="AT2126" s="232">
        <f t="shared" si="730"/>
        <v>0</v>
      </c>
      <c r="AU2126" s="235">
        <f t="shared" si="731"/>
        <v>0</v>
      </c>
      <c r="AY2126" s="210"/>
      <c r="AZ2126" s="231"/>
      <c r="BA2126" s="15"/>
      <c r="BB2126" s="232">
        <f t="shared" si="720"/>
        <v>0</v>
      </c>
      <c r="BC2126" s="235">
        <f t="shared" si="732"/>
        <v>0</v>
      </c>
      <c r="BG2126" s="210"/>
      <c r="BH2126" s="231"/>
      <c r="BI2126" s="15"/>
      <c r="BJ2126" s="232">
        <f t="shared" si="724"/>
        <v>0</v>
      </c>
      <c r="BK2126" s="235">
        <f t="shared" si="733"/>
        <v>0</v>
      </c>
      <c r="BM2126" s="109">
        <f t="shared" si="725"/>
        <v>-2.6744106463877828</v>
      </c>
      <c r="BN2126" s="213"/>
      <c r="BR2126" s="228"/>
      <c r="BS2126" s="311"/>
      <c r="BT2126" s="3"/>
      <c r="BU2126" s="213"/>
      <c r="BV2126" s="213"/>
      <c r="BW2126" s="291"/>
    </row>
    <row r="2127" spans="1:75" x14ac:dyDescent="0.2">
      <c r="A2127" s="210"/>
      <c r="B2127" s="211"/>
      <c r="C2127" s="848" t="str">
        <f ca="1">IF(ISERR(AVERAGE(INDIRECT("B"&amp;(ROW()-INT($B$1/2))):INDIRECT("B"&amp;(ROW()+INT($B$1/2))))),"",AVERAGE(INDIRECT("B"&amp;(ROW()-INT($B$1/2))):INDIRECT("B"&amp;(ROW()+INT($B$1/2)))))</f>
        <v/>
      </c>
      <c r="D2127" s="848">
        <f t="shared" si="719"/>
        <v>0</v>
      </c>
      <c r="E2127" s="275"/>
      <c r="F2127" s="15"/>
      <c r="G2127" s="3"/>
      <c r="H2127" s="3"/>
      <c r="I2127" s="3"/>
      <c r="J2127" s="3"/>
      <c r="K2127" s="3"/>
      <c r="L2127" s="554"/>
      <c r="M2127" s="545"/>
      <c r="N2127" s="546"/>
      <c r="O2127" s="5"/>
      <c r="P2127" s="216"/>
      <c r="Q2127" s="217"/>
      <c r="R2127" s="218"/>
      <c r="S2127" s="219">
        <f t="shared" si="736"/>
        <v>0</v>
      </c>
      <c r="T2127" s="220">
        <f t="shared" si="737"/>
        <v>0</v>
      </c>
      <c r="U2127" s="214">
        <f t="shared" si="734"/>
        <v>0</v>
      </c>
      <c r="W2127" s="221"/>
      <c r="X2127" s="222"/>
      <c r="Y2127" s="222"/>
      <c r="Z2127" s="223"/>
      <c r="AA2127" s="222"/>
      <c r="AB2127" s="224"/>
      <c r="AC2127" s="225"/>
      <c r="AD2127" s="2">
        <f t="shared" si="721"/>
        <v>0</v>
      </c>
      <c r="AE2127" s="2">
        <f t="shared" si="722"/>
        <v>0</v>
      </c>
      <c r="AF2127" s="226"/>
      <c r="AG2127" s="219">
        <f t="shared" si="726"/>
        <v>0</v>
      </c>
      <c r="AH2127" s="234">
        <f t="shared" si="727"/>
        <v>0</v>
      </c>
      <c r="AI2127" s="214">
        <f t="shared" si="735"/>
        <v>0</v>
      </c>
      <c r="AK2127" s="229">
        <f t="shared" si="728"/>
        <v>0</v>
      </c>
      <c r="AL2127" s="226"/>
      <c r="AM2127" s="15"/>
      <c r="AN2127" s="232" t="e">
        <f t="shared" si="729"/>
        <v>#DIV/0!</v>
      </c>
      <c r="AO2127" s="214">
        <f t="shared" si="723"/>
        <v>0</v>
      </c>
      <c r="AQ2127" s="210"/>
      <c r="AR2127" s="231"/>
      <c r="AS2127" s="15"/>
      <c r="AT2127" s="232">
        <f t="shared" si="730"/>
        <v>0</v>
      </c>
      <c r="AU2127" s="235">
        <f t="shared" si="731"/>
        <v>0</v>
      </c>
      <c r="AY2127" s="210"/>
      <c r="AZ2127" s="231"/>
      <c r="BA2127" s="15"/>
      <c r="BB2127" s="232">
        <f t="shared" si="720"/>
        <v>0</v>
      </c>
      <c r="BC2127" s="235">
        <f t="shared" si="732"/>
        <v>0</v>
      </c>
      <c r="BG2127" s="210"/>
      <c r="BH2127" s="231"/>
      <c r="BI2127" s="15"/>
      <c r="BJ2127" s="232">
        <f t="shared" si="724"/>
        <v>0</v>
      </c>
      <c r="BK2127" s="235">
        <f t="shared" si="733"/>
        <v>0</v>
      </c>
      <c r="BM2127" s="109">
        <f t="shared" si="725"/>
        <v>-2.6762429838855195</v>
      </c>
      <c r="BN2127" s="213"/>
      <c r="BR2127" s="228"/>
      <c r="BS2127" s="311"/>
      <c r="BT2127" s="3"/>
      <c r="BU2127" s="213"/>
      <c r="BV2127" s="213"/>
      <c r="BW2127" s="291"/>
    </row>
    <row r="2128" spans="1:75" x14ac:dyDescent="0.2">
      <c r="A2128" s="210"/>
      <c r="B2128" s="211"/>
      <c r="C2128" s="848" t="str">
        <f ca="1">IF(ISERR(AVERAGE(INDIRECT("B"&amp;(ROW()-INT($B$1/2))):INDIRECT("B"&amp;(ROW()+INT($B$1/2))))),"",AVERAGE(INDIRECT("B"&amp;(ROW()-INT($B$1/2))):INDIRECT("B"&amp;(ROW()+INT($B$1/2)))))</f>
        <v/>
      </c>
      <c r="D2128" s="848">
        <f t="shared" si="719"/>
        <v>0</v>
      </c>
      <c r="E2128" s="275"/>
      <c r="F2128" s="15"/>
      <c r="G2128" s="3"/>
      <c r="H2128" s="3"/>
      <c r="I2128" s="3"/>
      <c r="J2128" s="3"/>
      <c r="K2128" s="3"/>
      <c r="L2128" s="554"/>
      <c r="M2128" s="545"/>
      <c r="N2128" s="546"/>
      <c r="O2128" s="5"/>
      <c r="P2128" s="216"/>
      <c r="Q2128" s="217"/>
      <c r="R2128" s="218"/>
      <c r="S2128" s="219">
        <f t="shared" si="736"/>
        <v>0</v>
      </c>
      <c r="T2128" s="220">
        <f t="shared" si="737"/>
        <v>0</v>
      </c>
      <c r="U2128" s="214">
        <f t="shared" si="734"/>
        <v>0</v>
      </c>
      <c r="W2128" s="221"/>
      <c r="X2128" s="222"/>
      <c r="Y2128" s="222"/>
      <c r="Z2128" s="223"/>
      <c r="AA2128" s="222"/>
      <c r="AB2128" s="224"/>
      <c r="AC2128" s="225"/>
      <c r="AD2128" s="2">
        <f t="shared" si="721"/>
        <v>0</v>
      </c>
      <c r="AE2128" s="2">
        <f t="shared" si="722"/>
        <v>0</v>
      </c>
      <c r="AF2128" s="226"/>
      <c r="AG2128" s="219">
        <f t="shared" si="726"/>
        <v>0</v>
      </c>
      <c r="AH2128" s="234">
        <f t="shared" si="727"/>
        <v>0</v>
      </c>
      <c r="AI2128" s="214">
        <f t="shared" si="735"/>
        <v>0</v>
      </c>
      <c r="AK2128" s="229">
        <f t="shared" si="728"/>
        <v>0</v>
      </c>
      <c r="AL2128" s="226"/>
      <c r="AM2128" s="15"/>
      <c r="AN2128" s="232" t="e">
        <f t="shared" si="729"/>
        <v>#DIV/0!</v>
      </c>
      <c r="AO2128" s="214">
        <f t="shared" si="723"/>
        <v>0</v>
      </c>
      <c r="AQ2128" s="210"/>
      <c r="AR2128" s="231"/>
      <c r="AS2128" s="15"/>
      <c r="AT2128" s="232">
        <f t="shared" si="730"/>
        <v>0</v>
      </c>
      <c r="AU2128" s="235">
        <f t="shared" si="731"/>
        <v>0</v>
      </c>
      <c r="AY2128" s="210"/>
      <c r="AZ2128" s="231"/>
      <c r="BA2128" s="15"/>
      <c r="BB2128" s="232">
        <f t="shared" si="720"/>
        <v>0</v>
      </c>
      <c r="BC2128" s="235">
        <f t="shared" si="732"/>
        <v>0</v>
      </c>
      <c r="BG2128" s="210"/>
      <c r="BH2128" s="231"/>
      <c r="BI2128" s="15"/>
      <c r="BJ2128" s="232">
        <f t="shared" si="724"/>
        <v>0</v>
      </c>
      <c r="BK2128" s="235">
        <f t="shared" si="733"/>
        <v>0</v>
      </c>
      <c r="BM2128" s="109">
        <f t="shared" si="725"/>
        <v>-2.6780753213832562</v>
      </c>
      <c r="BN2128" s="213"/>
      <c r="BR2128" s="228"/>
      <c r="BS2128" s="311"/>
      <c r="BT2128" s="3"/>
      <c r="BU2128" s="213"/>
      <c r="BV2128" s="213"/>
      <c r="BW2128" s="291"/>
    </row>
    <row r="2129" spans="1:75" x14ac:dyDescent="0.2">
      <c r="A2129" s="210"/>
      <c r="B2129" s="211"/>
      <c r="C2129" s="848" t="str">
        <f ca="1">IF(ISERR(AVERAGE(INDIRECT("B"&amp;(ROW()-INT($B$1/2))):INDIRECT("B"&amp;(ROW()+INT($B$1/2))))),"",AVERAGE(INDIRECT("B"&amp;(ROW()-INT($B$1/2))):INDIRECT("B"&amp;(ROW()+INT($B$1/2)))))</f>
        <v/>
      </c>
      <c r="D2129" s="848">
        <f t="shared" si="719"/>
        <v>0</v>
      </c>
      <c r="E2129" s="275"/>
      <c r="F2129" s="15"/>
      <c r="G2129" s="3"/>
      <c r="H2129" s="3"/>
      <c r="I2129" s="3"/>
      <c r="J2129" s="3"/>
      <c r="K2129" s="3"/>
      <c r="L2129" s="554"/>
      <c r="M2129" s="545"/>
      <c r="N2129" s="546"/>
      <c r="O2129" s="5"/>
      <c r="P2129" s="216"/>
      <c r="Q2129" s="217"/>
      <c r="R2129" s="218"/>
      <c r="S2129" s="219">
        <f t="shared" si="736"/>
        <v>0</v>
      </c>
      <c r="T2129" s="220">
        <f t="shared" si="737"/>
        <v>0</v>
      </c>
      <c r="U2129" s="214">
        <f t="shared" si="734"/>
        <v>0</v>
      </c>
      <c r="W2129" s="221"/>
      <c r="X2129" s="222"/>
      <c r="Y2129" s="222"/>
      <c r="Z2129" s="223"/>
      <c r="AA2129" s="222"/>
      <c r="AB2129" s="224"/>
      <c r="AC2129" s="225"/>
      <c r="AD2129" s="2">
        <f t="shared" si="721"/>
        <v>0</v>
      </c>
      <c r="AE2129" s="2">
        <f t="shared" si="722"/>
        <v>0</v>
      </c>
      <c r="AF2129" s="226"/>
      <c r="AG2129" s="219">
        <f t="shared" si="726"/>
        <v>0</v>
      </c>
      <c r="AH2129" s="234">
        <f t="shared" si="727"/>
        <v>0</v>
      </c>
      <c r="AI2129" s="214">
        <f t="shared" si="735"/>
        <v>0</v>
      </c>
      <c r="AK2129" s="229">
        <f t="shared" si="728"/>
        <v>0</v>
      </c>
      <c r="AL2129" s="226"/>
      <c r="AM2129" s="15"/>
      <c r="AN2129" s="232" t="e">
        <f t="shared" si="729"/>
        <v>#DIV/0!</v>
      </c>
      <c r="AO2129" s="214">
        <f t="shared" si="723"/>
        <v>0</v>
      </c>
      <c r="AQ2129" s="210"/>
      <c r="AR2129" s="231"/>
      <c r="AS2129" s="15"/>
      <c r="AT2129" s="232">
        <f t="shared" si="730"/>
        <v>0</v>
      </c>
      <c r="AU2129" s="235">
        <f t="shared" si="731"/>
        <v>0</v>
      </c>
      <c r="AY2129" s="210"/>
      <c r="AZ2129" s="231"/>
      <c r="BA2129" s="15"/>
      <c r="BB2129" s="232">
        <f t="shared" si="720"/>
        <v>0</v>
      </c>
      <c r="BC2129" s="235">
        <f t="shared" si="732"/>
        <v>0</v>
      </c>
      <c r="BG2129" s="210"/>
      <c r="BH2129" s="231"/>
      <c r="BI2129" s="15"/>
      <c r="BJ2129" s="232">
        <f t="shared" si="724"/>
        <v>0</v>
      </c>
      <c r="BK2129" s="235">
        <f t="shared" si="733"/>
        <v>0</v>
      </c>
      <c r="BM2129" s="109">
        <f t="shared" si="725"/>
        <v>-2.6799076588809929</v>
      </c>
      <c r="BN2129" s="213"/>
      <c r="BR2129" s="228"/>
      <c r="BS2129" s="311"/>
      <c r="BT2129" s="3"/>
      <c r="BU2129" s="213"/>
      <c r="BV2129" s="213"/>
      <c r="BW2129" s="291"/>
    </row>
    <row r="2130" spans="1:75" x14ac:dyDescent="0.2">
      <c r="A2130" s="210"/>
      <c r="B2130" s="211"/>
      <c r="C2130" s="848" t="str">
        <f ca="1">IF(ISERR(AVERAGE(INDIRECT("B"&amp;(ROW()-INT($B$1/2))):INDIRECT("B"&amp;(ROW()+INT($B$1/2))))),"",AVERAGE(INDIRECT("B"&amp;(ROW()-INT($B$1/2))):INDIRECT("B"&amp;(ROW()+INT($B$1/2)))))</f>
        <v/>
      </c>
      <c r="D2130" s="848">
        <f t="shared" si="719"/>
        <v>0</v>
      </c>
      <c r="E2130" s="275"/>
      <c r="F2130" s="15"/>
      <c r="G2130" s="3"/>
      <c r="H2130" s="3"/>
      <c r="I2130" s="3"/>
      <c r="J2130" s="3"/>
      <c r="K2130" s="3"/>
      <c r="L2130" s="554"/>
      <c r="M2130" s="545"/>
      <c r="N2130" s="546"/>
      <c r="O2130" s="5"/>
      <c r="P2130" s="216"/>
      <c r="Q2130" s="217"/>
      <c r="R2130" s="218"/>
      <c r="S2130" s="219">
        <f t="shared" si="736"/>
        <v>0</v>
      </c>
      <c r="T2130" s="220">
        <f t="shared" si="737"/>
        <v>0</v>
      </c>
      <c r="U2130" s="214">
        <f t="shared" si="734"/>
        <v>0</v>
      </c>
      <c r="W2130" s="221"/>
      <c r="X2130" s="222"/>
      <c r="Y2130" s="222"/>
      <c r="Z2130" s="223"/>
      <c r="AA2130" s="222"/>
      <c r="AB2130" s="224"/>
      <c r="AC2130" s="225"/>
      <c r="AD2130" s="2">
        <f t="shared" si="721"/>
        <v>0</v>
      </c>
      <c r="AE2130" s="2">
        <f t="shared" si="722"/>
        <v>0</v>
      </c>
      <c r="AF2130" s="226"/>
      <c r="AG2130" s="219">
        <f t="shared" si="726"/>
        <v>0</v>
      </c>
      <c r="AH2130" s="234">
        <f t="shared" si="727"/>
        <v>0</v>
      </c>
      <c r="AI2130" s="214">
        <f t="shared" si="735"/>
        <v>0</v>
      </c>
      <c r="AK2130" s="229">
        <f t="shared" si="728"/>
        <v>0</v>
      </c>
      <c r="AL2130" s="226"/>
      <c r="AM2130" s="15"/>
      <c r="AN2130" s="232" t="e">
        <f t="shared" si="729"/>
        <v>#DIV/0!</v>
      </c>
      <c r="AO2130" s="214">
        <f t="shared" si="723"/>
        <v>0</v>
      </c>
      <c r="AQ2130" s="210"/>
      <c r="AR2130" s="231"/>
      <c r="AS2130" s="15"/>
      <c r="AT2130" s="232">
        <f t="shared" si="730"/>
        <v>0</v>
      </c>
      <c r="AU2130" s="235">
        <f t="shared" si="731"/>
        <v>0</v>
      </c>
      <c r="AY2130" s="210"/>
      <c r="AZ2130" s="231"/>
      <c r="BA2130" s="15"/>
      <c r="BB2130" s="232">
        <f t="shared" si="720"/>
        <v>0</v>
      </c>
      <c r="BC2130" s="235">
        <f t="shared" si="732"/>
        <v>0</v>
      </c>
      <c r="BG2130" s="210"/>
      <c r="BH2130" s="231"/>
      <c r="BI2130" s="15"/>
      <c r="BJ2130" s="232">
        <f t="shared" si="724"/>
        <v>0</v>
      </c>
      <c r="BK2130" s="235">
        <f t="shared" si="733"/>
        <v>0</v>
      </c>
      <c r="BM2130" s="109">
        <f t="shared" si="725"/>
        <v>-2.6817399963787296</v>
      </c>
      <c r="BN2130" s="213"/>
      <c r="BR2130" s="228"/>
      <c r="BS2130" s="311"/>
      <c r="BT2130" s="3"/>
      <c r="BU2130" s="213"/>
      <c r="BV2130" s="213"/>
      <c r="BW2130" s="291"/>
    </row>
    <row r="2131" spans="1:75" x14ac:dyDescent="0.2">
      <c r="A2131" s="210"/>
      <c r="B2131" s="211"/>
      <c r="C2131" s="848" t="str">
        <f ca="1">IF(ISERR(AVERAGE(INDIRECT("B"&amp;(ROW()-INT($B$1/2))):INDIRECT("B"&amp;(ROW()+INT($B$1/2))))),"",AVERAGE(INDIRECT("B"&amp;(ROW()-INT($B$1/2))):INDIRECT("B"&amp;(ROW()+INT($B$1/2)))))</f>
        <v/>
      </c>
      <c r="D2131" s="848">
        <f t="shared" si="719"/>
        <v>0</v>
      </c>
      <c r="E2131" s="275"/>
      <c r="F2131" s="15"/>
      <c r="G2131" s="3"/>
      <c r="H2131" s="3"/>
      <c r="I2131" s="3"/>
      <c r="J2131" s="3"/>
      <c r="K2131" s="3"/>
      <c r="L2131" s="554"/>
      <c r="M2131" s="545"/>
      <c r="N2131" s="546"/>
      <c r="O2131" s="5"/>
      <c r="P2131" s="216"/>
      <c r="Q2131" s="217"/>
      <c r="R2131" s="218"/>
      <c r="S2131" s="219">
        <f t="shared" si="736"/>
        <v>0</v>
      </c>
      <c r="T2131" s="220">
        <f t="shared" si="737"/>
        <v>0</v>
      </c>
      <c r="U2131" s="214">
        <f t="shared" si="734"/>
        <v>0</v>
      </c>
      <c r="W2131" s="221"/>
      <c r="X2131" s="222"/>
      <c r="Y2131" s="222"/>
      <c r="Z2131" s="223"/>
      <c r="AA2131" s="222"/>
      <c r="AB2131" s="224"/>
      <c r="AC2131" s="225"/>
      <c r="AD2131" s="2">
        <f t="shared" si="721"/>
        <v>0</v>
      </c>
      <c r="AE2131" s="2">
        <f t="shared" si="722"/>
        <v>0</v>
      </c>
      <c r="AF2131" s="226"/>
      <c r="AG2131" s="219">
        <f t="shared" si="726"/>
        <v>0</v>
      </c>
      <c r="AH2131" s="234">
        <f t="shared" si="727"/>
        <v>0</v>
      </c>
      <c r="AI2131" s="214">
        <f t="shared" si="735"/>
        <v>0</v>
      </c>
      <c r="AK2131" s="229">
        <f t="shared" si="728"/>
        <v>0</v>
      </c>
      <c r="AL2131" s="226"/>
      <c r="AM2131" s="15"/>
      <c r="AN2131" s="232" t="e">
        <f t="shared" si="729"/>
        <v>#DIV/0!</v>
      </c>
      <c r="AO2131" s="214">
        <f t="shared" si="723"/>
        <v>0</v>
      </c>
      <c r="AQ2131" s="210"/>
      <c r="AR2131" s="231"/>
      <c r="AS2131" s="15"/>
      <c r="AT2131" s="232">
        <f t="shared" si="730"/>
        <v>0</v>
      </c>
      <c r="AU2131" s="235">
        <f t="shared" si="731"/>
        <v>0</v>
      </c>
      <c r="AY2131" s="210"/>
      <c r="AZ2131" s="231"/>
      <c r="BA2131" s="15"/>
      <c r="BB2131" s="232">
        <f t="shared" si="720"/>
        <v>0</v>
      </c>
      <c r="BC2131" s="235">
        <f t="shared" si="732"/>
        <v>0</v>
      </c>
      <c r="BG2131" s="210"/>
      <c r="BH2131" s="231"/>
      <c r="BI2131" s="15"/>
      <c r="BJ2131" s="232">
        <f t="shared" si="724"/>
        <v>0</v>
      </c>
      <c r="BK2131" s="235">
        <f t="shared" si="733"/>
        <v>0</v>
      </c>
      <c r="BM2131" s="109">
        <f t="shared" si="725"/>
        <v>-2.6835723338764663</v>
      </c>
      <c r="BN2131" s="213"/>
      <c r="BR2131" s="228"/>
      <c r="BS2131" s="311"/>
      <c r="BT2131" s="3"/>
      <c r="BU2131" s="213"/>
      <c r="BV2131" s="213"/>
      <c r="BW2131" s="291"/>
    </row>
    <row r="2132" spans="1:75" x14ac:dyDescent="0.2">
      <c r="A2132" s="210"/>
      <c r="B2132" s="211"/>
      <c r="C2132" s="848" t="str">
        <f ca="1">IF(ISERR(AVERAGE(INDIRECT("B"&amp;(ROW()-INT($B$1/2))):INDIRECT("B"&amp;(ROW()+INT($B$1/2))))),"",AVERAGE(INDIRECT("B"&amp;(ROW()-INT($B$1/2))):INDIRECT("B"&amp;(ROW()+INT($B$1/2)))))</f>
        <v/>
      </c>
      <c r="D2132" s="848">
        <f t="shared" si="719"/>
        <v>0</v>
      </c>
      <c r="E2132" s="275"/>
      <c r="F2132" s="15"/>
      <c r="G2132" s="3"/>
      <c r="H2132" s="3"/>
      <c r="I2132" s="3"/>
      <c r="J2132" s="3"/>
      <c r="K2132" s="3"/>
      <c r="L2132" s="554"/>
      <c r="M2132" s="545"/>
      <c r="N2132" s="546"/>
      <c r="O2132" s="5"/>
      <c r="P2132" s="216"/>
      <c r="Q2132" s="217"/>
      <c r="R2132" s="218"/>
      <c r="S2132" s="219">
        <f t="shared" si="736"/>
        <v>0</v>
      </c>
      <c r="T2132" s="220">
        <f t="shared" si="737"/>
        <v>0</v>
      </c>
      <c r="U2132" s="214">
        <f t="shared" si="734"/>
        <v>0</v>
      </c>
      <c r="W2132" s="221"/>
      <c r="X2132" s="222"/>
      <c r="Y2132" s="222"/>
      <c r="Z2132" s="223"/>
      <c r="AA2132" s="222"/>
      <c r="AB2132" s="224"/>
      <c r="AC2132" s="225"/>
      <c r="AD2132" s="2">
        <f t="shared" si="721"/>
        <v>0</v>
      </c>
      <c r="AE2132" s="2">
        <f t="shared" si="722"/>
        <v>0</v>
      </c>
      <c r="AF2132" s="226"/>
      <c r="AG2132" s="219">
        <f t="shared" si="726"/>
        <v>0</v>
      </c>
      <c r="AH2132" s="234">
        <f t="shared" si="727"/>
        <v>0</v>
      </c>
      <c r="AI2132" s="214">
        <f t="shared" si="735"/>
        <v>0</v>
      </c>
      <c r="AK2132" s="229">
        <f t="shared" si="728"/>
        <v>0</v>
      </c>
      <c r="AL2132" s="226"/>
      <c r="AM2132" s="15"/>
      <c r="AN2132" s="232" t="e">
        <f t="shared" si="729"/>
        <v>#DIV/0!</v>
      </c>
      <c r="AO2132" s="214">
        <f t="shared" si="723"/>
        <v>0</v>
      </c>
      <c r="AQ2132" s="210"/>
      <c r="AR2132" s="231"/>
      <c r="AS2132" s="15"/>
      <c r="AT2132" s="232">
        <f t="shared" si="730"/>
        <v>0</v>
      </c>
      <c r="AU2132" s="235">
        <f t="shared" si="731"/>
        <v>0</v>
      </c>
      <c r="AY2132" s="210"/>
      <c r="AZ2132" s="231"/>
      <c r="BA2132" s="15"/>
      <c r="BB2132" s="232">
        <f t="shared" si="720"/>
        <v>0</v>
      </c>
      <c r="BC2132" s="235">
        <f t="shared" si="732"/>
        <v>0</v>
      </c>
      <c r="BG2132" s="210"/>
      <c r="BH2132" s="231"/>
      <c r="BI2132" s="15"/>
      <c r="BJ2132" s="232">
        <f t="shared" si="724"/>
        <v>0</v>
      </c>
      <c r="BK2132" s="235">
        <f t="shared" si="733"/>
        <v>0</v>
      </c>
      <c r="BM2132" s="109">
        <f t="shared" si="725"/>
        <v>-2.685404671374203</v>
      </c>
      <c r="BN2132" s="213"/>
      <c r="BR2132" s="228"/>
      <c r="BS2132" s="311"/>
      <c r="BT2132" s="3"/>
      <c r="BU2132" s="213"/>
      <c r="BV2132" s="213"/>
      <c r="BW2132" s="291"/>
    </row>
    <row r="2133" spans="1:75" x14ac:dyDescent="0.2">
      <c r="A2133" s="210"/>
      <c r="B2133" s="211"/>
      <c r="C2133" s="848" t="str">
        <f ca="1">IF(ISERR(AVERAGE(INDIRECT("B"&amp;(ROW()-INT($B$1/2))):INDIRECT("B"&amp;(ROW()+INT($B$1/2))))),"",AVERAGE(INDIRECT("B"&amp;(ROW()-INT($B$1/2))):INDIRECT("B"&amp;(ROW()+INT($B$1/2)))))</f>
        <v/>
      </c>
      <c r="D2133" s="848">
        <f t="shared" si="719"/>
        <v>0</v>
      </c>
      <c r="E2133" s="275"/>
      <c r="F2133" s="15"/>
      <c r="G2133" s="3"/>
      <c r="H2133" s="3"/>
      <c r="I2133" s="3"/>
      <c r="J2133" s="3"/>
      <c r="K2133" s="3"/>
      <c r="L2133" s="554"/>
      <c r="M2133" s="545"/>
      <c r="N2133" s="546"/>
      <c r="O2133" s="5"/>
      <c r="P2133" s="216"/>
      <c r="Q2133" s="217"/>
      <c r="R2133" s="218"/>
      <c r="S2133" s="219">
        <f t="shared" si="736"/>
        <v>0</v>
      </c>
      <c r="T2133" s="220">
        <f t="shared" si="737"/>
        <v>0</v>
      </c>
      <c r="U2133" s="214">
        <f t="shared" si="734"/>
        <v>0</v>
      </c>
      <c r="W2133" s="221"/>
      <c r="X2133" s="222"/>
      <c r="Y2133" s="222"/>
      <c r="Z2133" s="223"/>
      <c r="AA2133" s="222"/>
      <c r="AB2133" s="224"/>
      <c r="AC2133" s="225"/>
      <c r="AD2133" s="2">
        <f t="shared" si="721"/>
        <v>0</v>
      </c>
      <c r="AE2133" s="2">
        <f t="shared" si="722"/>
        <v>0</v>
      </c>
      <c r="AF2133" s="226"/>
      <c r="AG2133" s="219">
        <f t="shared" si="726"/>
        <v>0</v>
      </c>
      <c r="AH2133" s="234">
        <f t="shared" si="727"/>
        <v>0</v>
      </c>
      <c r="AI2133" s="214">
        <f t="shared" si="735"/>
        <v>0</v>
      </c>
      <c r="AK2133" s="229">
        <f t="shared" si="728"/>
        <v>0</v>
      </c>
      <c r="AL2133" s="226"/>
      <c r="AM2133" s="15"/>
      <c r="AN2133" s="232" t="e">
        <f t="shared" si="729"/>
        <v>#DIV/0!</v>
      </c>
      <c r="AO2133" s="214">
        <f t="shared" si="723"/>
        <v>0</v>
      </c>
      <c r="AQ2133" s="210"/>
      <c r="AR2133" s="231"/>
      <c r="AS2133" s="15"/>
      <c r="AT2133" s="232">
        <f t="shared" si="730"/>
        <v>0</v>
      </c>
      <c r="AU2133" s="235">
        <f t="shared" si="731"/>
        <v>0</v>
      </c>
      <c r="AY2133" s="210"/>
      <c r="AZ2133" s="231"/>
      <c r="BA2133" s="15"/>
      <c r="BB2133" s="232">
        <f t="shared" si="720"/>
        <v>0</v>
      </c>
      <c r="BC2133" s="235">
        <f t="shared" si="732"/>
        <v>0</v>
      </c>
      <c r="BG2133" s="210"/>
      <c r="BH2133" s="231"/>
      <c r="BI2133" s="15"/>
      <c r="BJ2133" s="232">
        <f t="shared" si="724"/>
        <v>0</v>
      </c>
      <c r="BK2133" s="235">
        <f t="shared" si="733"/>
        <v>0</v>
      </c>
      <c r="BM2133" s="109">
        <f t="shared" si="725"/>
        <v>-2.6872370088719397</v>
      </c>
      <c r="BN2133" s="213"/>
      <c r="BR2133" s="228"/>
      <c r="BS2133" s="311"/>
      <c r="BT2133" s="3"/>
      <c r="BU2133" s="213"/>
      <c r="BV2133" s="213"/>
      <c r="BW2133" s="291"/>
    </row>
    <row r="2134" spans="1:75" x14ac:dyDescent="0.2">
      <c r="A2134" s="210"/>
      <c r="B2134" s="211"/>
      <c r="C2134" s="848" t="str">
        <f ca="1">IF(ISERR(AVERAGE(INDIRECT("B"&amp;(ROW()-INT($B$1/2))):INDIRECT("B"&amp;(ROW()+INT($B$1/2))))),"",AVERAGE(INDIRECT("B"&amp;(ROW()-INT($B$1/2))):INDIRECT("B"&amp;(ROW()+INT($B$1/2)))))</f>
        <v/>
      </c>
      <c r="D2134" s="848">
        <f t="shared" si="719"/>
        <v>0</v>
      </c>
      <c r="E2134" s="275"/>
      <c r="F2134" s="15"/>
      <c r="G2134" s="3"/>
      <c r="H2134" s="3"/>
      <c r="I2134" s="3"/>
      <c r="J2134" s="3"/>
      <c r="K2134" s="3"/>
      <c r="L2134" s="554"/>
      <c r="M2134" s="545"/>
      <c r="N2134" s="546"/>
      <c r="O2134" s="5"/>
      <c r="P2134" s="216"/>
      <c r="Q2134" s="217"/>
      <c r="R2134" s="218"/>
      <c r="S2134" s="219">
        <f t="shared" si="736"/>
        <v>0</v>
      </c>
      <c r="T2134" s="220">
        <f t="shared" si="737"/>
        <v>0</v>
      </c>
      <c r="U2134" s="214">
        <f t="shared" si="734"/>
        <v>0</v>
      </c>
      <c r="W2134" s="221"/>
      <c r="X2134" s="222"/>
      <c r="Y2134" s="222"/>
      <c r="Z2134" s="223"/>
      <c r="AA2134" s="222"/>
      <c r="AB2134" s="224"/>
      <c r="AC2134" s="225"/>
      <c r="AD2134" s="2">
        <f t="shared" si="721"/>
        <v>0</v>
      </c>
      <c r="AE2134" s="2">
        <f t="shared" si="722"/>
        <v>0</v>
      </c>
      <c r="AF2134" s="226"/>
      <c r="AG2134" s="219">
        <f t="shared" si="726"/>
        <v>0</v>
      </c>
      <c r="AH2134" s="234">
        <f t="shared" si="727"/>
        <v>0</v>
      </c>
      <c r="AI2134" s="214">
        <f t="shared" si="735"/>
        <v>0</v>
      </c>
      <c r="AK2134" s="229">
        <f t="shared" si="728"/>
        <v>0</v>
      </c>
      <c r="AL2134" s="226"/>
      <c r="AM2134" s="15"/>
      <c r="AN2134" s="232" t="e">
        <f t="shared" si="729"/>
        <v>#DIV/0!</v>
      </c>
      <c r="AO2134" s="214">
        <f t="shared" si="723"/>
        <v>0</v>
      </c>
      <c r="AQ2134" s="210"/>
      <c r="AR2134" s="231"/>
      <c r="AS2134" s="15"/>
      <c r="AT2134" s="232">
        <f t="shared" si="730"/>
        <v>0</v>
      </c>
      <c r="AU2134" s="235">
        <f t="shared" si="731"/>
        <v>0</v>
      </c>
      <c r="AY2134" s="210"/>
      <c r="AZ2134" s="231"/>
      <c r="BA2134" s="15"/>
      <c r="BB2134" s="232">
        <f t="shared" si="720"/>
        <v>0</v>
      </c>
      <c r="BC2134" s="235">
        <f t="shared" si="732"/>
        <v>0</v>
      </c>
      <c r="BG2134" s="210"/>
      <c r="BH2134" s="231"/>
      <c r="BI2134" s="15"/>
      <c r="BJ2134" s="232">
        <f t="shared" si="724"/>
        <v>0</v>
      </c>
      <c r="BK2134" s="235">
        <f t="shared" si="733"/>
        <v>0</v>
      </c>
      <c r="BM2134" s="109">
        <f t="shared" si="725"/>
        <v>-2.6890693463696764</v>
      </c>
      <c r="BN2134" s="213"/>
      <c r="BR2134" s="228"/>
      <c r="BS2134" s="311"/>
      <c r="BT2134" s="3"/>
      <c r="BU2134" s="213"/>
      <c r="BV2134" s="213"/>
      <c r="BW2134" s="291"/>
    </row>
    <row r="2135" spans="1:75" x14ac:dyDescent="0.2">
      <c r="A2135" s="210"/>
      <c r="B2135" s="211"/>
      <c r="C2135" s="848" t="str">
        <f ca="1">IF(ISERR(AVERAGE(INDIRECT("B"&amp;(ROW()-INT($B$1/2))):INDIRECT("B"&amp;(ROW()+INT($B$1/2))))),"",AVERAGE(INDIRECT("B"&amp;(ROW()-INT($B$1/2))):INDIRECT("B"&amp;(ROW()+INT($B$1/2)))))</f>
        <v/>
      </c>
      <c r="D2135" s="848">
        <f t="shared" si="719"/>
        <v>0</v>
      </c>
      <c r="E2135" s="275"/>
      <c r="F2135" s="15"/>
      <c r="G2135" s="3"/>
      <c r="H2135" s="3"/>
      <c r="I2135" s="3"/>
      <c r="J2135" s="3"/>
      <c r="K2135" s="3"/>
      <c r="L2135" s="554"/>
      <c r="M2135" s="545"/>
      <c r="N2135" s="546"/>
      <c r="O2135" s="5"/>
      <c r="P2135" s="216"/>
      <c r="Q2135" s="217"/>
      <c r="R2135" s="218"/>
      <c r="S2135" s="219">
        <f t="shared" si="736"/>
        <v>0</v>
      </c>
      <c r="T2135" s="220">
        <f t="shared" si="737"/>
        <v>0</v>
      </c>
      <c r="U2135" s="214">
        <f t="shared" si="734"/>
        <v>0</v>
      </c>
      <c r="W2135" s="221"/>
      <c r="X2135" s="222"/>
      <c r="Y2135" s="222"/>
      <c r="Z2135" s="223"/>
      <c r="AA2135" s="222"/>
      <c r="AB2135" s="224"/>
      <c r="AC2135" s="225"/>
      <c r="AD2135" s="2">
        <f t="shared" si="721"/>
        <v>0</v>
      </c>
      <c r="AE2135" s="2">
        <f t="shared" si="722"/>
        <v>0</v>
      </c>
      <c r="AF2135" s="226"/>
      <c r="AG2135" s="219">
        <f t="shared" si="726"/>
        <v>0</v>
      </c>
      <c r="AH2135" s="234">
        <f t="shared" si="727"/>
        <v>0</v>
      </c>
      <c r="AI2135" s="214">
        <f t="shared" si="735"/>
        <v>0</v>
      </c>
      <c r="AK2135" s="229">
        <f t="shared" si="728"/>
        <v>0</v>
      </c>
      <c r="AL2135" s="226"/>
      <c r="AM2135" s="15"/>
      <c r="AN2135" s="232" t="e">
        <f t="shared" si="729"/>
        <v>#DIV/0!</v>
      </c>
      <c r="AO2135" s="214">
        <f t="shared" si="723"/>
        <v>0</v>
      </c>
      <c r="AQ2135" s="210"/>
      <c r="AR2135" s="231"/>
      <c r="AS2135" s="15"/>
      <c r="AT2135" s="232">
        <f t="shared" si="730"/>
        <v>0</v>
      </c>
      <c r="AU2135" s="235">
        <f t="shared" si="731"/>
        <v>0</v>
      </c>
      <c r="AY2135" s="210"/>
      <c r="AZ2135" s="231"/>
      <c r="BA2135" s="15"/>
      <c r="BB2135" s="232">
        <f t="shared" si="720"/>
        <v>0</v>
      </c>
      <c r="BC2135" s="235">
        <f t="shared" si="732"/>
        <v>0</v>
      </c>
      <c r="BG2135" s="210"/>
      <c r="BH2135" s="231"/>
      <c r="BI2135" s="15"/>
      <c r="BJ2135" s="232">
        <f t="shared" si="724"/>
        <v>0</v>
      </c>
      <c r="BK2135" s="235">
        <f t="shared" si="733"/>
        <v>0</v>
      </c>
      <c r="BM2135" s="109">
        <f t="shared" si="725"/>
        <v>-2.6909016838674131</v>
      </c>
      <c r="BN2135" s="213"/>
      <c r="BR2135" s="228"/>
      <c r="BS2135" s="311"/>
      <c r="BT2135" s="3"/>
      <c r="BU2135" s="213"/>
      <c r="BV2135" s="213"/>
      <c r="BW2135" s="291"/>
    </row>
    <row r="2136" spans="1:75" x14ac:dyDescent="0.2">
      <c r="A2136" s="210"/>
      <c r="B2136" s="211"/>
      <c r="C2136" s="848" t="str">
        <f ca="1">IF(ISERR(AVERAGE(INDIRECT("B"&amp;(ROW()-INT($B$1/2))):INDIRECT("B"&amp;(ROW()+INT($B$1/2))))),"",AVERAGE(INDIRECT("B"&amp;(ROW()-INT($B$1/2))):INDIRECT("B"&amp;(ROW()+INT($B$1/2)))))</f>
        <v/>
      </c>
      <c r="D2136" s="848">
        <f t="shared" si="719"/>
        <v>0</v>
      </c>
      <c r="E2136" s="275"/>
      <c r="F2136" s="15"/>
      <c r="G2136" s="3"/>
      <c r="H2136" s="3"/>
      <c r="I2136" s="3"/>
      <c r="J2136" s="3"/>
      <c r="K2136" s="3"/>
      <c r="L2136" s="554"/>
      <c r="M2136" s="545"/>
      <c r="N2136" s="546"/>
      <c r="O2136" s="5"/>
      <c r="P2136" s="216"/>
      <c r="Q2136" s="217"/>
      <c r="R2136" s="218"/>
      <c r="S2136" s="219">
        <f t="shared" si="736"/>
        <v>0</v>
      </c>
      <c r="T2136" s="220">
        <f t="shared" si="737"/>
        <v>0</v>
      </c>
      <c r="U2136" s="214">
        <f t="shared" si="734"/>
        <v>0</v>
      </c>
      <c r="W2136" s="221"/>
      <c r="X2136" s="222"/>
      <c r="Y2136" s="222"/>
      <c r="Z2136" s="223"/>
      <c r="AA2136" s="222"/>
      <c r="AB2136" s="224"/>
      <c r="AC2136" s="225"/>
      <c r="AD2136" s="2">
        <f t="shared" si="721"/>
        <v>0</v>
      </c>
      <c r="AE2136" s="2">
        <f t="shared" si="722"/>
        <v>0</v>
      </c>
      <c r="AF2136" s="226"/>
      <c r="AG2136" s="219">
        <f t="shared" si="726"/>
        <v>0</v>
      </c>
      <c r="AH2136" s="234">
        <f t="shared" si="727"/>
        <v>0</v>
      </c>
      <c r="AI2136" s="214">
        <f t="shared" si="735"/>
        <v>0</v>
      </c>
      <c r="AK2136" s="229">
        <f t="shared" si="728"/>
        <v>0</v>
      </c>
      <c r="AL2136" s="226"/>
      <c r="AM2136" s="15"/>
      <c r="AN2136" s="232" t="e">
        <f t="shared" si="729"/>
        <v>#DIV/0!</v>
      </c>
      <c r="AO2136" s="214">
        <f t="shared" si="723"/>
        <v>0</v>
      </c>
      <c r="AQ2136" s="210"/>
      <c r="AR2136" s="231"/>
      <c r="AS2136" s="15"/>
      <c r="AT2136" s="232">
        <f t="shared" si="730"/>
        <v>0</v>
      </c>
      <c r="AU2136" s="235">
        <f t="shared" si="731"/>
        <v>0</v>
      </c>
      <c r="AY2136" s="210"/>
      <c r="AZ2136" s="231"/>
      <c r="BA2136" s="15"/>
      <c r="BB2136" s="232">
        <f t="shared" si="720"/>
        <v>0</v>
      </c>
      <c r="BC2136" s="235">
        <f t="shared" si="732"/>
        <v>0</v>
      </c>
      <c r="BG2136" s="210"/>
      <c r="BH2136" s="231"/>
      <c r="BI2136" s="15"/>
      <c r="BJ2136" s="232">
        <f t="shared" si="724"/>
        <v>0</v>
      </c>
      <c r="BK2136" s="235">
        <f t="shared" si="733"/>
        <v>0</v>
      </c>
      <c r="BM2136" s="109">
        <f t="shared" si="725"/>
        <v>-2.6927340213651498</v>
      </c>
      <c r="BN2136" s="213"/>
      <c r="BR2136" s="228"/>
      <c r="BS2136" s="311"/>
      <c r="BT2136" s="3"/>
      <c r="BU2136" s="213"/>
      <c r="BV2136" s="213"/>
      <c r="BW2136" s="291"/>
    </row>
    <row r="2137" spans="1:75" x14ac:dyDescent="0.2">
      <c r="A2137" s="210"/>
      <c r="B2137" s="211"/>
      <c r="C2137" s="848" t="str">
        <f ca="1">IF(ISERR(AVERAGE(INDIRECT("B"&amp;(ROW()-INT($B$1/2))):INDIRECT("B"&amp;(ROW()+INT($B$1/2))))),"",AVERAGE(INDIRECT("B"&amp;(ROW()-INT($B$1/2))):INDIRECT("B"&amp;(ROW()+INT($B$1/2)))))</f>
        <v/>
      </c>
      <c r="D2137" s="848">
        <f t="shared" si="719"/>
        <v>0</v>
      </c>
      <c r="E2137" s="275"/>
      <c r="F2137" s="15"/>
      <c r="G2137" s="3"/>
      <c r="H2137" s="3"/>
      <c r="I2137" s="3"/>
      <c r="J2137" s="3"/>
      <c r="K2137" s="3"/>
      <c r="L2137" s="554"/>
      <c r="M2137" s="545"/>
      <c r="N2137" s="546"/>
      <c r="O2137" s="5"/>
      <c r="P2137" s="216"/>
      <c r="Q2137" s="217"/>
      <c r="R2137" s="218"/>
      <c r="S2137" s="219">
        <f t="shared" si="736"/>
        <v>0</v>
      </c>
      <c r="T2137" s="220">
        <f t="shared" si="737"/>
        <v>0</v>
      </c>
      <c r="U2137" s="214">
        <f t="shared" si="734"/>
        <v>0</v>
      </c>
      <c r="W2137" s="221"/>
      <c r="X2137" s="222"/>
      <c r="Y2137" s="222"/>
      <c r="Z2137" s="223"/>
      <c r="AA2137" s="222"/>
      <c r="AB2137" s="224"/>
      <c r="AC2137" s="225"/>
      <c r="AD2137" s="2">
        <f t="shared" si="721"/>
        <v>0</v>
      </c>
      <c r="AE2137" s="2">
        <f t="shared" si="722"/>
        <v>0</v>
      </c>
      <c r="AF2137" s="226"/>
      <c r="AG2137" s="219">
        <f t="shared" si="726"/>
        <v>0</v>
      </c>
      <c r="AH2137" s="234">
        <f t="shared" si="727"/>
        <v>0</v>
      </c>
      <c r="AI2137" s="214">
        <f t="shared" si="735"/>
        <v>0</v>
      </c>
      <c r="AK2137" s="229">
        <f t="shared" si="728"/>
        <v>0</v>
      </c>
      <c r="AL2137" s="226"/>
      <c r="AM2137" s="15"/>
      <c r="AN2137" s="232" t="e">
        <f t="shared" si="729"/>
        <v>#DIV/0!</v>
      </c>
      <c r="AO2137" s="214">
        <f t="shared" si="723"/>
        <v>0</v>
      </c>
      <c r="AQ2137" s="210"/>
      <c r="AR2137" s="231"/>
      <c r="AS2137" s="15"/>
      <c r="AT2137" s="232">
        <f t="shared" si="730"/>
        <v>0</v>
      </c>
      <c r="AU2137" s="235">
        <f t="shared" si="731"/>
        <v>0</v>
      </c>
      <c r="AY2137" s="210"/>
      <c r="AZ2137" s="231"/>
      <c r="BA2137" s="15"/>
      <c r="BB2137" s="232">
        <f t="shared" si="720"/>
        <v>0</v>
      </c>
      <c r="BC2137" s="235">
        <f t="shared" si="732"/>
        <v>0</v>
      </c>
      <c r="BG2137" s="210"/>
      <c r="BH2137" s="231"/>
      <c r="BI2137" s="15"/>
      <c r="BJ2137" s="232">
        <f t="shared" si="724"/>
        <v>0</v>
      </c>
      <c r="BK2137" s="235">
        <f t="shared" si="733"/>
        <v>0</v>
      </c>
      <c r="BM2137" s="109">
        <f t="shared" si="725"/>
        <v>-2.6945663588628865</v>
      </c>
      <c r="BN2137" s="213"/>
      <c r="BR2137" s="228"/>
      <c r="BS2137" s="311"/>
      <c r="BT2137" s="3"/>
      <c r="BU2137" s="213"/>
      <c r="BV2137" s="213"/>
      <c r="BW2137" s="291"/>
    </row>
    <row r="2138" spans="1:75" x14ac:dyDescent="0.2">
      <c r="A2138" s="210"/>
      <c r="B2138" s="211"/>
      <c r="C2138" s="848" t="str">
        <f ca="1">IF(ISERR(AVERAGE(INDIRECT("B"&amp;(ROW()-INT($B$1/2))):INDIRECT("B"&amp;(ROW()+INT($B$1/2))))),"",AVERAGE(INDIRECT("B"&amp;(ROW()-INT($B$1/2))):INDIRECT("B"&amp;(ROW()+INT($B$1/2)))))</f>
        <v/>
      </c>
      <c r="D2138" s="848">
        <f t="shared" si="719"/>
        <v>0</v>
      </c>
      <c r="E2138" s="275"/>
      <c r="F2138" s="15"/>
      <c r="G2138" s="3"/>
      <c r="H2138" s="3"/>
      <c r="I2138" s="3"/>
      <c r="J2138" s="3"/>
      <c r="K2138" s="3"/>
      <c r="L2138" s="554"/>
      <c r="M2138" s="545"/>
      <c r="N2138" s="546"/>
      <c r="O2138" s="5"/>
      <c r="P2138" s="216"/>
      <c r="Q2138" s="217"/>
      <c r="R2138" s="218"/>
      <c r="S2138" s="219">
        <f t="shared" si="736"/>
        <v>0</v>
      </c>
      <c r="T2138" s="220">
        <f t="shared" si="737"/>
        <v>0</v>
      </c>
      <c r="U2138" s="214">
        <f t="shared" si="734"/>
        <v>0</v>
      </c>
      <c r="W2138" s="221"/>
      <c r="X2138" s="222"/>
      <c r="Y2138" s="222"/>
      <c r="Z2138" s="223"/>
      <c r="AA2138" s="222"/>
      <c r="AB2138" s="224"/>
      <c r="AC2138" s="225"/>
      <c r="AD2138" s="2">
        <f t="shared" si="721"/>
        <v>0</v>
      </c>
      <c r="AE2138" s="2">
        <f t="shared" si="722"/>
        <v>0</v>
      </c>
      <c r="AF2138" s="226"/>
      <c r="AG2138" s="219">
        <f t="shared" si="726"/>
        <v>0</v>
      </c>
      <c r="AH2138" s="234">
        <f t="shared" si="727"/>
        <v>0</v>
      </c>
      <c r="AI2138" s="214">
        <f t="shared" si="735"/>
        <v>0</v>
      </c>
      <c r="AK2138" s="229">
        <f t="shared" si="728"/>
        <v>0</v>
      </c>
      <c r="AL2138" s="226"/>
      <c r="AM2138" s="15"/>
      <c r="AN2138" s="232" t="e">
        <f t="shared" si="729"/>
        <v>#DIV/0!</v>
      </c>
      <c r="AO2138" s="214">
        <f t="shared" si="723"/>
        <v>0</v>
      </c>
      <c r="AQ2138" s="210"/>
      <c r="AR2138" s="231"/>
      <c r="AS2138" s="15"/>
      <c r="AT2138" s="232">
        <f t="shared" si="730"/>
        <v>0</v>
      </c>
      <c r="AU2138" s="235">
        <f t="shared" si="731"/>
        <v>0</v>
      </c>
      <c r="AY2138" s="210"/>
      <c r="AZ2138" s="231"/>
      <c r="BA2138" s="15"/>
      <c r="BB2138" s="232">
        <f t="shared" si="720"/>
        <v>0</v>
      </c>
      <c r="BC2138" s="235">
        <f t="shared" si="732"/>
        <v>0</v>
      </c>
      <c r="BG2138" s="210"/>
      <c r="BH2138" s="231"/>
      <c r="BI2138" s="15"/>
      <c r="BJ2138" s="232">
        <f t="shared" si="724"/>
        <v>0</v>
      </c>
      <c r="BK2138" s="235">
        <f t="shared" si="733"/>
        <v>0</v>
      </c>
      <c r="BM2138" s="109">
        <f t="shared" si="725"/>
        <v>-2.6963986963606232</v>
      </c>
      <c r="BN2138" s="213"/>
      <c r="BR2138" s="228"/>
      <c r="BS2138" s="311"/>
      <c r="BT2138" s="3"/>
      <c r="BU2138" s="213"/>
      <c r="BV2138" s="213"/>
      <c r="BW2138" s="291"/>
    </row>
    <row r="2139" spans="1:75" x14ac:dyDescent="0.2">
      <c r="A2139" s="210"/>
      <c r="B2139" s="211"/>
      <c r="C2139" s="848" t="str">
        <f ca="1">IF(ISERR(AVERAGE(INDIRECT("B"&amp;(ROW()-INT($B$1/2))):INDIRECT("B"&amp;(ROW()+INT($B$1/2))))),"",AVERAGE(INDIRECT("B"&amp;(ROW()-INT($B$1/2))):INDIRECT("B"&amp;(ROW()+INT($B$1/2)))))</f>
        <v/>
      </c>
      <c r="D2139" s="848">
        <f t="shared" si="719"/>
        <v>0</v>
      </c>
      <c r="E2139" s="275"/>
      <c r="F2139" s="15"/>
      <c r="G2139" s="3"/>
      <c r="H2139" s="3"/>
      <c r="I2139" s="3"/>
      <c r="J2139" s="3"/>
      <c r="K2139" s="3"/>
      <c r="L2139" s="554"/>
      <c r="M2139" s="545"/>
      <c r="N2139" s="546"/>
      <c r="O2139" s="5"/>
      <c r="P2139" s="216"/>
      <c r="Q2139" s="217"/>
      <c r="R2139" s="218"/>
      <c r="S2139" s="219">
        <f t="shared" si="736"/>
        <v>0</v>
      </c>
      <c r="T2139" s="220">
        <f t="shared" si="737"/>
        <v>0</v>
      </c>
      <c r="U2139" s="214">
        <f t="shared" si="734"/>
        <v>0</v>
      </c>
      <c r="W2139" s="221"/>
      <c r="X2139" s="222"/>
      <c r="Y2139" s="222"/>
      <c r="Z2139" s="223"/>
      <c r="AA2139" s="222"/>
      <c r="AB2139" s="224"/>
      <c r="AC2139" s="225"/>
      <c r="AD2139" s="2">
        <f t="shared" si="721"/>
        <v>0</v>
      </c>
      <c r="AE2139" s="2">
        <f t="shared" si="722"/>
        <v>0</v>
      </c>
      <c r="AF2139" s="226"/>
      <c r="AG2139" s="219">
        <f t="shared" si="726"/>
        <v>0</v>
      </c>
      <c r="AH2139" s="234">
        <f t="shared" si="727"/>
        <v>0</v>
      </c>
      <c r="AI2139" s="214">
        <f t="shared" si="735"/>
        <v>0</v>
      </c>
      <c r="AK2139" s="229">
        <f t="shared" si="728"/>
        <v>0</v>
      </c>
      <c r="AL2139" s="226"/>
      <c r="AM2139" s="15"/>
      <c r="AN2139" s="232" t="e">
        <f t="shared" si="729"/>
        <v>#DIV/0!</v>
      </c>
      <c r="AO2139" s="214">
        <f t="shared" si="723"/>
        <v>0</v>
      </c>
      <c r="AQ2139" s="210"/>
      <c r="AR2139" s="231"/>
      <c r="AS2139" s="15"/>
      <c r="AT2139" s="232">
        <f t="shared" si="730"/>
        <v>0</v>
      </c>
      <c r="AU2139" s="235">
        <f t="shared" si="731"/>
        <v>0</v>
      </c>
      <c r="AY2139" s="210"/>
      <c r="AZ2139" s="231"/>
      <c r="BA2139" s="15"/>
      <c r="BB2139" s="232">
        <f t="shared" si="720"/>
        <v>0</v>
      </c>
      <c r="BC2139" s="235">
        <f t="shared" si="732"/>
        <v>0</v>
      </c>
      <c r="BG2139" s="210"/>
      <c r="BH2139" s="231"/>
      <c r="BI2139" s="15"/>
      <c r="BJ2139" s="232">
        <f t="shared" si="724"/>
        <v>0</v>
      </c>
      <c r="BK2139" s="235">
        <f t="shared" si="733"/>
        <v>0</v>
      </c>
      <c r="BM2139" s="109">
        <f t="shared" si="725"/>
        <v>-2.6982310338583599</v>
      </c>
      <c r="BN2139" s="213"/>
      <c r="BR2139" s="228"/>
      <c r="BS2139" s="311"/>
      <c r="BT2139" s="3"/>
      <c r="BU2139" s="213"/>
      <c r="BV2139" s="213"/>
      <c r="BW2139" s="291"/>
    </row>
    <row r="2140" spans="1:75" x14ac:dyDescent="0.2">
      <c r="A2140" s="210"/>
      <c r="B2140" s="211"/>
      <c r="C2140" s="848" t="str">
        <f ca="1">IF(ISERR(AVERAGE(INDIRECT("B"&amp;(ROW()-INT($B$1/2))):INDIRECT("B"&amp;(ROW()+INT($B$1/2))))),"",AVERAGE(INDIRECT("B"&amp;(ROW()-INT($B$1/2))):INDIRECT("B"&amp;(ROW()+INT($B$1/2)))))</f>
        <v/>
      </c>
      <c r="D2140" s="848">
        <f t="shared" si="719"/>
        <v>0</v>
      </c>
      <c r="E2140" s="275"/>
      <c r="F2140" s="15"/>
      <c r="G2140" s="3"/>
      <c r="H2140" s="3"/>
      <c r="I2140" s="3"/>
      <c r="J2140" s="3"/>
      <c r="K2140" s="3"/>
      <c r="L2140" s="554"/>
      <c r="M2140" s="545"/>
      <c r="N2140" s="546"/>
      <c r="O2140" s="5"/>
      <c r="P2140" s="216"/>
      <c r="Q2140" s="217"/>
      <c r="R2140" s="218"/>
      <c r="S2140" s="219">
        <f t="shared" si="736"/>
        <v>0</v>
      </c>
      <c r="T2140" s="220">
        <f t="shared" si="737"/>
        <v>0</v>
      </c>
      <c r="U2140" s="214">
        <f t="shared" si="734"/>
        <v>0</v>
      </c>
      <c r="W2140" s="221"/>
      <c r="X2140" s="222"/>
      <c r="Y2140" s="222"/>
      <c r="Z2140" s="223"/>
      <c r="AA2140" s="222"/>
      <c r="AB2140" s="224"/>
      <c r="AC2140" s="225"/>
      <c r="AD2140" s="2">
        <f t="shared" si="721"/>
        <v>0</v>
      </c>
      <c r="AE2140" s="2">
        <f t="shared" si="722"/>
        <v>0</v>
      </c>
      <c r="AF2140" s="226"/>
      <c r="AG2140" s="219">
        <f t="shared" si="726"/>
        <v>0</v>
      </c>
      <c r="AH2140" s="234">
        <f t="shared" si="727"/>
        <v>0</v>
      </c>
      <c r="AI2140" s="214">
        <f t="shared" si="735"/>
        <v>0</v>
      </c>
      <c r="AK2140" s="229">
        <f t="shared" si="728"/>
        <v>0</v>
      </c>
      <c r="AL2140" s="226"/>
      <c r="AM2140" s="15"/>
      <c r="AN2140" s="232" t="e">
        <f t="shared" si="729"/>
        <v>#DIV/0!</v>
      </c>
      <c r="AO2140" s="214">
        <f t="shared" si="723"/>
        <v>0</v>
      </c>
      <c r="AQ2140" s="210"/>
      <c r="AR2140" s="231"/>
      <c r="AS2140" s="15"/>
      <c r="AT2140" s="232">
        <f t="shared" si="730"/>
        <v>0</v>
      </c>
      <c r="AU2140" s="235">
        <f t="shared" si="731"/>
        <v>0</v>
      </c>
      <c r="AY2140" s="210"/>
      <c r="AZ2140" s="231"/>
      <c r="BA2140" s="15"/>
      <c r="BB2140" s="232">
        <f t="shared" si="720"/>
        <v>0</v>
      </c>
      <c r="BC2140" s="235">
        <f t="shared" si="732"/>
        <v>0</v>
      </c>
      <c r="BG2140" s="210"/>
      <c r="BH2140" s="231"/>
      <c r="BI2140" s="15"/>
      <c r="BJ2140" s="232">
        <f t="shared" si="724"/>
        <v>0</v>
      </c>
      <c r="BK2140" s="235">
        <f t="shared" si="733"/>
        <v>0</v>
      </c>
      <c r="BM2140" s="109">
        <f t="shared" si="725"/>
        <v>-2.7000633713560966</v>
      </c>
      <c r="BN2140" s="213"/>
      <c r="BR2140" s="228"/>
      <c r="BS2140" s="311"/>
      <c r="BT2140" s="3"/>
      <c r="BU2140" s="213"/>
      <c r="BV2140" s="213"/>
      <c r="BW2140" s="291"/>
    </row>
    <row r="2141" spans="1:75" x14ac:dyDescent="0.2">
      <c r="A2141" s="210"/>
      <c r="B2141" s="211"/>
      <c r="C2141" s="848" t="str">
        <f ca="1">IF(ISERR(AVERAGE(INDIRECT("B"&amp;(ROW()-INT($B$1/2))):INDIRECT("B"&amp;(ROW()+INT($B$1/2))))),"",AVERAGE(INDIRECT("B"&amp;(ROW()-INT($B$1/2))):INDIRECT("B"&amp;(ROW()+INT($B$1/2)))))</f>
        <v/>
      </c>
      <c r="D2141" s="848">
        <f t="shared" si="719"/>
        <v>0</v>
      </c>
      <c r="E2141" s="275"/>
      <c r="F2141" s="15"/>
      <c r="G2141" s="3"/>
      <c r="H2141" s="3"/>
      <c r="I2141" s="3"/>
      <c r="J2141" s="3"/>
      <c r="K2141" s="3"/>
      <c r="L2141" s="554"/>
      <c r="M2141" s="545"/>
      <c r="N2141" s="546"/>
      <c r="O2141" s="5"/>
      <c r="P2141" s="216"/>
      <c r="Q2141" s="217"/>
      <c r="R2141" s="218"/>
      <c r="S2141" s="219">
        <f t="shared" si="736"/>
        <v>0</v>
      </c>
      <c r="T2141" s="220">
        <f t="shared" si="737"/>
        <v>0</v>
      </c>
      <c r="U2141" s="214">
        <f t="shared" si="734"/>
        <v>0</v>
      </c>
      <c r="W2141" s="221"/>
      <c r="X2141" s="222"/>
      <c r="Y2141" s="222"/>
      <c r="Z2141" s="223"/>
      <c r="AA2141" s="222"/>
      <c r="AB2141" s="224"/>
      <c r="AC2141" s="225"/>
      <c r="AD2141" s="2">
        <f t="shared" si="721"/>
        <v>0</v>
      </c>
      <c r="AE2141" s="2">
        <f t="shared" si="722"/>
        <v>0</v>
      </c>
      <c r="AF2141" s="226"/>
      <c r="AG2141" s="219">
        <f t="shared" si="726"/>
        <v>0</v>
      </c>
      <c r="AH2141" s="234">
        <f t="shared" si="727"/>
        <v>0</v>
      </c>
      <c r="AI2141" s="214">
        <f t="shared" si="735"/>
        <v>0</v>
      </c>
      <c r="AK2141" s="229">
        <f t="shared" si="728"/>
        <v>0</v>
      </c>
      <c r="AL2141" s="226"/>
      <c r="AM2141" s="15"/>
      <c r="AN2141" s="232" t="e">
        <f t="shared" si="729"/>
        <v>#DIV/0!</v>
      </c>
      <c r="AO2141" s="214">
        <f t="shared" si="723"/>
        <v>0</v>
      </c>
      <c r="AQ2141" s="210"/>
      <c r="AR2141" s="231"/>
      <c r="AS2141" s="15"/>
      <c r="AT2141" s="232">
        <f t="shared" si="730"/>
        <v>0</v>
      </c>
      <c r="AU2141" s="235">
        <f t="shared" si="731"/>
        <v>0</v>
      </c>
      <c r="AY2141" s="210"/>
      <c r="AZ2141" s="231"/>
      <c r="BA2141" s="15"/>
      <c r="BB2141" s="232">
        <f t="shared" si="720"/>
        <v>0</v>
      </c>
      <c r="BC2141" s="235">
        <f t="shared" si="732"/>
        <v>0</v>
      </c>
      <c r="BG2141" s="210"/>
      <c r="BH2141" s="231"/>
      <c r="BI2141" s="15"/>
      <c r="BJ2141" s="232">
        <f t="shared" si="724"/>
        <v>0</v>
      </c>
      <c r="BK2141" s="235">
        <f t="shared" si="733"/>
        <v>0</v>
      </c>
      <c r="BM2141" s="109">
        <f t="shared" si="725"/>
        <v>-2.7018957088538333</v>
      </c>
      <c r="BN2141" s="213"/>
      <c r="BR2141" s="228"/>
      <c r="BS2141" s="311"/>
      <c r="BT2141" s="3"/>
      <c r="BU2141" s="213"/>
      <c r="BV2141" s="213"/>
      <c r="BW2141" s="291"/>
    </row>
    <row r="2142" spans="1:75" x14ac:dyDescent="0.2">
      <c r="A2142" s="210"/>
      <c r="B2142" s="211"/>
      <c r="C2142" s="848" t="str">
        <f ca="1">IF(ISERR(AVERAGE(INDIRECT("B"&amp;(ROW()-INT($B$1/2))):INDIRECT("B"&amp;(ROW()+INT($B$1/2))))),"",AVERAGE(INDIRECT("B"&amp;(ROW()-INT($B$1/2))):INDIRECT("B"&amp;(ROW()+INT($B$1/2)))))</f>
        <v/>
      </c>
      <c r="D2142" s="848">
        <f t="shared" si="719"/>
        <v>0</v>
      </c>
      <c r="E2142" s="275"/>
      <c r="F2142" s="15"/>
      <c r="G2142" s="3"/>
      <c r="H2142" s="3"/>
      <c r="I2142" s="3"/>
      <c r="J2142" s="3"/>
      <c r="K2142" s="3"/>
      <c r="L2142" s="554"/>
      <c r="M2142" s="545"/>
      <c r="N2142" s="546"/>
      <c r="O2142" s="5"/>
      <c r="P2142" s="216"/>
      <c r="Q2142" s="217"/>
      <c r="R2142" s="218"/>
      <c r="S2142" s="219">
        <f t="shared" si="736"/>
        <v>0</v>
      </c>
      <c r="T2142" s="220">
        <f t="shared" si="737"/>
        <v>0</v>
      </c>
      <c r="U2142" s="214">
        <f t="shared" si="734"/>
        <v>0</v>
      </c>
      <c r="W2142" s="221"/>
      <c r="X2142" s="222"/>
      <c r="Y2142" s="222"/>
      <c r="Z2142" s="223"/>
      <c r="AA2142" s="222"/>
      <c r="AB2142" s="224"/>
      <c r="AC2142" s="225"/>
      <c r="AD2142" s="2">
        <f t="shared" si="721"/>
        <v>0</v>
      </c>
      <c r="AE2142" s="2">
        <f t="shared" si="722"/>
        <v>0</v>
      </c>
      <c r="AF2142" s="226"/>
      <c r="AG2142" s="219">
        <f t="shared" si="726"/>
        <v>0</v>
      </c>
      <c r="AH2142" s="234">
        <f t="shared" si="727"/>
        <v>0</v>
      </c>
      <c r="AI2142" s="214">
        <f t="shared" si="735"/>
        <v>0</v>
      </c>
      <c r="AK2142" s="229">
        <f t="shared" si="728"/>
        <v>0</v>
      </c>
      <c r="AL2142" s="226"/>
      <c r="AM2142" s="15"/>
      <c r="AN2142" s="232" t="e">
        <f t="shared" si="729"/>
        <v>#DIV/0!</v>
      </c>
      <c r="AO2142" s="214">
        <f t="shared" si="723"/>
        <v>0</v>
      </c>
      <c r="AQ2142" s="210"/>
      <c r="AR2142" s="231"/>
      <c r="AS2142" s="15"/>
      <c r="AT2142" s="232">
        <f t="shared" si="730"/>
        <v>0</v>
      </c>
      <c r="AU2142" s="235">
        <f t="shared" si="731"/>
        <v>0</v>
      </c>
      <c r="AY2142" s="210"/>
      <c r="AZ2142" s="231"/>
      <c r="BA2142" s="15"/>
      <c r="BB2142" s="232">
        <f t="shared" si="720"/>
        <v>0</v>
      </c>
      <c r="BC2142" s="235">
        <f t="shared" si="732"/>
        <v>0</v>
      </c>
      <c r="BG2142" s="210"/>
      <c r="BH2142" s="231"/>
      <c r="BI2142" s="15"/>
      <c r="BJ2142" s="232">
        <f t="shared" si="724"/>
        <v>0</v>
      </c>
      <c r="BK2142" s="235">
        <f t="shared" si="733"/>
        <v>0</v>
      </c>
      <c r="BM2142" s="109">
        <f t="shared" si="725"/>
        <v>-2.70372804635157</v>
      </c>
      <c r="BN2142" s="213"/>
      <c r="BR2142" s="228"/>
      <c r="BS2142" s="311"/>
      <c r="BT2142" s="3"/>
      <c r="BU2142" s="213"/>
      <c r="BV2142" s="213"/>
      <c r="BW2142" s="291"/>
    </row>
    <row r="2143" spans="1:75" x14ac:dyDescent="0.2">
      <c r="A2143" s="210"/>
      <c r="B2143" s="211"/>
      <c r="C2143" s="848" t="str">
        <f ca="1">IF(ISERR(AVERAGE(INDIRECT("B"&amp;(ROW()-INT($B$1/2))):INDIRECT("B"&amp;(ROW()+INT($B$1/2))))),"",AVERAGE(INDIRECT("B"&amp;(ROW()-INT($B$1/2))):INDIRECT("B"&amp;(ROW()+INT($B$1/2)))))</f>
        <v/>
      </c>
      <c r="D2143" s="848">
        <f t="shared" si="719"/>
        <v>0</v>
      </c>
      <c r="E2143" s="275"/>
      <c r="F2143" s="15"/>
      <c r="G2143" s="3"/>
      <c r="H2143" s="3"/>
      <c r="I2143" s="3"/>
      <c r="J2143" s="3"/>
      <c r="K2143" s="3"/>
      <c r="L2143" s="554"/>
      <c r="M2143" s="545"/>
      <c r="N2143" s="546"/>
      <c r="O2143" s="5"/>
      <c r="P2143" s="216"/>
      <c r="Q2143" s="217"/>
      <c r="R2143" s="218"/>
      <c r="S2143" s="219">
        <f t="shared" si="736"/>
        <v>0</v>
      </c>
      <c r="T2143" s="220">
        <f t="shared" si="737"/>
        <v>0</v>
      </c>
      <c r="U2143" s="214">
        <f t="shared" si="734"/>
        <v>0</v>
      </c>
      <c r="W2143" s="221"/>
      <c r="X2143" s="222"/>
      <c r="Y2143" s="222"/>
      <c r="Z2143" s="223"/>
      <c r="AA2143" s="222"/>
      <c r="AB2143" s="224"/>
      <c r="AC2143" s="225"/>
      <c r="AD2143" s="2">
        <f t="shared" si="721"/>
        <v>0</v>
      </c>
      <c r="AE2143" s="2">
        <f t="shared" si="722"/>
        <v>0</v>
      </c>
      <c r="AF2143" s="226"/>
      <c r="AG2143" s="219">
        <f t="shared" si="726"/>
        <v>0</v>
      </c>
      <c r="AH2143" s="234">
        <f t="shared" si="727"/>
        <v>0</v>
      </c>
      <c r="AI2143" s="214">
        <f t="shared" si="735"/>
        <v>0</v>
      </c>
      <c r="AK2143" s="229">
        <f t="shared" si="728"/>
        <v>0</v>
      </c>
      <c r="AL2143" s="226"/>
      <c r="AM2143" s="15"/>
      <c r="AN2143" s="232" t="e">
        <f t="shared" si="729"/>
        <v>#DIV/0!</v>
      </c>
      <c r="AO2143" s="214">
        <f t="shared" si="723"/>
        <v>0</v>
      </c>
      <c r="AQ2143" s="210"/>
      <c r="AR2143" s="231"/>
      <c r="AS2143" s="15"/>
      <c r="AT2143" s="232">
        <f t="shared" si="730"/>
        <v>0</v>
      </c>
      <c r="AU2143" s="235">
        <f t="shared" si="731"/>
        <v>0</v>
      </c>
      <c r="AY2143" s="210"/>
      <c r="AZ2143" s="231"/>
      <c r="BA2143" s="15"/>
      <c r="BB2143" s="232">
        <f t="shared" si="720"/>
        <v>0</v>
      </c>
      <c r="BC2143" s="235">
        <f t="shared" si="732"/>
        <v>0</v>
      </c>
      <c r="BG2143" s="210"/>
      <c r="BH2143" s="231"/>
      <c r="BI2143" s="15"/>
      <c r="BJ2143" s="232">
        <f t="shared" si="724"/>
        <v>0</v>
      </c>
      <c r="BK2143" s="235">
        <f t="shared" si="733"/>
        <v>0</v>
      </c>
      <c r="BM2143" s="109">
        <f t="shared" si="725"/>
        <v>-2.7055603838493067</v>
      </c>
      <c r="BN2143" s="213"/>
      <c r="BR2143" s="228"/>
      <c r="BS2143" s="311"/>
      <c r="BT2143" s="3"/>
      <c r="BU2143" s="213"/>
      <c r="BV2143" s="213"/>
      <c r="BW2143" s="291"/>
    </row>
    <row r="2144" spans="1:75" x14ac:dyDescent="0.2">
      <c r="A2144" s="210"/>
      <c r="B2144" s="211"/>
      <c r="C2144" s="848" t="str">
        <f ca="1">IF(ISERR(AVERAGE(INDIRECT("B"&amp;(ROW()-INT($B$1/2))):INDIRECT("B"&amp;(ROW()+INT($B$1/2))))),"",AVERAGE(INDIRECT("B"&amp;(ROW()-INT($B$1/2))):INDIRECT("B"&amp;(ROW()+INT($B$1/2)))))</f>
        <v/>
      </c>
      <c r="D2144" s="848">
        <f t="shared" si="719"/>
        <v>0</v>
      </c>
      <c r="E2144" s="275"/>
      <c r="F2144" s="15"/>
      <c r="G2144" s="3"/>
      <c r="H2144" s="3"/>
      <c r="I2144" s="3"/>
      <c r="J2144" s="3"/>
      <c r="K2144" s="3"/>
      <c r="L2144" s="554"/>
      <c r="M2144" s="545"/>
      <c r="N2144" s="546"/>
      <c r="O2144" s="5"/>
      <c r="P2144" s="216"/>
      <c r="Q2144" s="217"/>
      <c r="R2144" s="218"/>
      <c r="S2144" s="219">
        <f t="shared" si="736"/>
        <v>0</v>
      </c>
      <c r="T2144" s="220">
        <f t="shared" si="737"/>
        <v>0</v>
      </c>
      <c r="U2144" s="214">
        <f t="shared" si="734"/>
        <v>0</v>
      </c>
      <c r="W2144" s="221"/>
      <c r="X2144" s="222"/>
      <c r="Y2144" s="222"/>
      <c r="Z2144" s="223"/>
      <c r="AA2144" s="222"/>
      <c r="AB2144" s="224"/>
      <c r="AC2144" s="225"/>
      <c r="AD2144" s="2">
        <f t="shared" si="721"/>
        <v>0</v>
      </c>
      <c r="AE2144" s="2">
        <f t="shared" si="722"/>
        <v>0</v>
      </c>
      <c r="AF2144" s="226"/>
      <c r="AG2144" s="219">
        <f t="shared" si="726"/>
        <v>0</v>
      </c>
      <c r="AH2144" s="234">
        <f t="shared" si="727"/>
        <v>0</v>
      </c>
      <c r="AI2144" s="214">
        <f t="shared" si="735"/>
        <v>0</v>
      </c>
      <c r="AK2144" s="229">
        <f t="shared" si="728"/>
        <v>0</v>
      </c>
      <c r="AL2144" s="226"/>
      <c r="AM2144" s="15"/>
      <c r="AN2144" s="232" t="e">
        <f t="shared" si="729"/>
        <v>#DIV/0!</v>
      </c>
      <c r="AO2144" s="214">
        <f t="shared" si="723"/>
        <v>0</v>
      </c>
      <c r="AQ2144" s="210"/>
      <c r="AR2144" s="231"/>
      <c r="AS2144" s="15"/>
      <c r="AT2144" s="232">
        <f t="shared" si="730"/>
        <v>0</v>
      </c>
      <c r="AU2144" s="235">
        <f t="shared" si="731"/>
        <v>0</v>
      </c>
      <c r="AY2144" s="210"/>
      <c r="AZ2144" s="231"/>
      <c r="BA2144" s="15"/>
      <c r="BB2144" s="232">
        <f t="shared" si="720"/>
        <v>0</v>
      </c>
      <c r="BC2144" s="235">
        <f t="shared" si="732"/>
        <v>0</v>
      </c>
      <c r="BG2144" s="210"/>
      <c r="BH2144" s="231"/>
      <c r="BI2144" s="15"/>
      <c r="BJ2144" s="232">
        <f t="shared" si="724"/>
        <v>0</v>
      </c>
      <c r="BK2144" s="235">
        <f t="shared" si="733"/>
        <v>0</v>
      </c>
      <c r="BM2144" s="109">
        <f t="shared" si="725"/>
        <v>-2.7073927213470435</v>
      </c>
      <c r="BN2144" s="213"/>
      <c r="BR2144" s="228"/>
      <c r="BS2144" s="311"/>
      <c r="BT2144" s="3"/>
      <c r="BU2144" s="213"/>
      <c r="BV2144" s="213"/>
      <c r="BW2144" s="291"/>
    </row>
    <row r="2145" spans="1:75" x14ac:dyDescent="0.2">
      <c r="A2145" s="210"/>
      <c r="B2145" s="211"/>
      <c r="C2145" s="848" t="str">
        <f ca="1">IF(ISERR(AVERAGE(INDIRECT("B"&amp;(ROW()-INT($B$1/2))):INDIRECT("B"&amp;(ROW()+INT($B$1/2))))),"",AVERAGE(INDIRECT("B"&amp;(ROW()-INT($B$1/2))):INDIRECT("B"&amp;(ROW()+INT($B$1/2)))))</f>
        <v/>
      </c>
      <c r="D2145" s="848">
        <f t="shared" si="719"/>
        <v>0</v>
      </c>
      <c r="E2145" s="275"/>
      <c r="F2145" s="15"/>
      <c r="G2145" s="3"/>
      <c r="H2145" s="3"/>
      <c r="I2145" s="3"/>
      <c r="J2145" s="3"/>
      <c r="K2145" s="3"/>
      <c r="L2145" s="554"/>
      <c r="M2145" s="545"/>
      <c r="N2145" s="546"/>
      <c r="O2145" s="5"/>
      <c r="P2145" s="216"/>
      <c r="Q2145" s="217"/>
      <c r="R2145" s="218"/>
      <c r="S2145" s="219">
        <f t="shared" si="736"/>
        <v>0</v>
      </c>
      <c r="T2145" s="220">
        <f t="shared" si="737"/>
        <v>0</v>
      </c>
      <c r="U2145" s="214">
        <f t="shared" si="734"/>
        <v>0</v>
      </c>
      <c r="W2145" s="221"/>
      <c r="X2145" s="222"/>
      <c r="Y2145" s="222"/>
      <c r="Z2145" s="223"/>
      <c r="AA2145" s="222"/>
      <c r="AB2145" s="224"/>
      <c r="AC2145" s="225"/>
      <c r="AD2145" s="2">
        <f t="shared" si="721"/>
        <v>0</v>
      </c>
      <c r="AE2145" s="2">
        <f t="shared" si="722"/>
        <v>0</v>
      </c>
      <c r="AF2145" s="226"/>
      <c r="AG2145" s="219">
        <f t="shared" si="726"/>
        <v>0</v>
      </c>
      <c r="AH2145" s="234">
        <f t="shared" si="727"/>
        <v>0</v>
      </c>
      <c r="AI2145" s="214">
        <f t="shared" si="735"/>
        <v>0</v>
      </c>
      <c r="AK2145" s="229">
        <f t="shared" si="728"/>
        <v>0</v>
      </c>
      <c r="AL2145" s="226"/>
      <c r="AM2145" s="15"/>
      <c r="AN2145" s="232" t="e">
        <f t="shared" si="729"/>
        <v>#DIV/0!</v>
      </c>
      <c r="AO2145" s="214">
        <f t="shared" si="723"/>
        <v>0</v>
      </c>
      <c r="AQ2145" s="210"/>
      <c r="AR2145" s="231"/>
      <c r="AS2145" s="15"/>
      <c r="AT2145" s="232">
        <f t="shared" si="730"/>
        <v>0</v>
      </c>
      <c r="AU2145" s="235">
        <f t="shared" si="731"/>
        <v>0</v>
      </c>
      <c r="AY2145" s="210"/>
      <c r="AZ2145" s="231"/>
      <c r="BA2145" s="15"/>
      <c r="BB2145" s="232">
        <f t="shared" si="720"/>
        <v>0</v>
      </c>
      <c r="BC2145" s="235">
        <f t="shared" si="732"/>
        <v>0</v>
      </c>
      <c r="BG2145" s="210"/>
      <c r="BH2145" s="231"/>
      <c r="BI2145" s="15"/>
      <c r="BJ2145" s="232">
        <f t="shared" si="724"/>
        <v>0</v>
      </c>
      <c r="BK2145" s="235">
        <f t="shared" si="733"/>
        <v>0</v>
      </c>
      <c r="BM2145" s="109">
        <f t="shared" si="725"/>
        <v>-2.7092250588447802</v>
      </c>
      <c r="BN2145" s="213"/>
      <c r="BR2145" s="228"/>
      <c r="BS2145" s="311"/>
      <c r="BT2145" s="3"/>
      <c r="BU2145" s="213"/>
      <c r="BV2145" s="213"/>
      <c r="BW2145" s="291"/>
    </row>
    <row r="2146" spans="1:75" x14ac:dyDescent="0.2">
      <c r="A2146" s="210"/>
      <c r="B2146" s="211"/>
      <c r="C2146" s="848" t="str">
        <f ca="1">IF(ISERR(AVERAGE(INDIRECT("B"&amp;(ROW()-INT($B$1/2))):INDIRECT("B"&amp;(ROW()+INT($B$1/2))))),"",AVERAGE(INDIRECT("B"&amp;(ROW()-INT($B$1/2))):INDIRECT("B"&amp;(ROW()+INT($B$1/2)))))</f>
        <v/>
      </c>
      <c r="D2146" s="848">
        <f t="shared" si="719"/>
        <v>0</v>
      </c>
      <c r="E2146" s="275"/>
      <c r="F2146" s="15"/>
      <c r="G2146" s="3"/>
      <c r="H2146" s="3"/>
      <c r="I2146" s="3"/>
      <c r="J2146" s="3"/>
      <c r="K2146" s="3"/>
      <c r="L2146" s="554"/>
      <c r="M2146" s="545"/>
      <c r="N2146" s="546"/>
      <c r="O2146" s="5"/>
      <c r="P2146" s="216"/>
      <c r="Q2146" s="217"/>
      <c r="R2146" s="218"/>
      <c r="S2146" s="219">
        <f t="shared" si="736"/>
        <v>0</v>
      </c>
      <c r="T2146" s="220">
        <f t="shared" si="737"/>
        <v>0</v>
      </c>
      <c r="U2146" s="214">
        <f t="shared" si="734"/>
        <v>0</v>
      </c>
      <c r="W2146" s="221"/>
      <c r="X2146" s="222"/>
      <c r="Y2146" s="222"/>
      <c r="Z2146" s="223"/>
      <c r="AA2146" s="222"/>
      <c r="AB2146" s="224"/>
      <c r="AC2146" s="225"/>
      <c r="AD2146" s="2">
        <f t="shared" si="721"/>
        <v>0</v>
      </c>
      <c r="AE2146" s="2">
        <f t="shared" si="722"/>
        <v>0</v>
      </c>
      <c r="AF2146" s="226"/>
      <c r="AG2146" s="219">
        <f t="shared" si="726"/>
        <v>0</v>
      </c>
      <c r="AH2146" s="234">
        <f t="shared" si="727"/>
        <v>0</v>
      </c>
      <c r="AI2146" s="214">
        <f t="shared" si="735"/>
        <v>0</v>
      </c>
      <c r="AK2146" s="229">
        <f t="shared" si="728"/>
        <v>0</v>
      </c>
      <c r="AL2146" s="226"/>
      <c r="AM2146" s="15"/>
      <c r="AN2146" s="232" t="e">
        <f t="shared" si="729"/>
        <v>#DIV/0!</v>
      </c>
      <c r="AO2146" s="214">
        <f t="shared" si="723"/>
        <v>0</v>
      </c>
      <c r="AQ2146" s="210"/>
      <c r="AR2146" s="231"/>
      <c r="AS2146" s="15"/>
      <c r="AT2146" s="232">
        <f t="shared" si="730"/>
        <v>0</v>
      </c>
      <c r="AU2146" s="235">
        <f t="shared" si="731"/>
        <v>0</v>
      </c>
      <c r="AY2146" s="210"/>
      <c r="AZ2146" s="231"/>
      <c r="BA2146" s="15"/>
      <c r="BB2146" s="232">
        <f t="shared" si="720"/>
        <v>0</v>
      </c>
      <c r="BC2146" s="235">
        <f t="shared" si="732"/>
        <v>0</v>
      </c>
      <c r="BG2146" s="210"/>
      <c r="BH2146" s="231"/>
      <c r="BI2146" s="15"/>
      <c r="BJ2146" s="232">
        <f t="shared" si="724"/>
        <v>0</v>
      </c>
      <c r="BK2146" s="235">
        <f t="shared" si="733"/>
        <v>0</v>
      </c>
      <c r="BM2146" s="109">
        <f t="shared" si="725"/>
        <v>-2.7110573963425169</v>
      </c>
      <c r="BN2146" s="213"/>
      <c r="BR2146" s="228"/>
      <c r="BS2146" s="311"/>
      <c r="BT2146" s="3"/>
      <c r="BU2146" s="213"/>
      <c r="BV2146" s="213"/>
      <c r="BW2146" s="291"/>
    </row>
    <row r="2147" spans="1:75" x14ac:dyDescent="0.2">
      <c r="A2147" s="210"/>
      <c r="B2147" s="211"/>
      <c r="C2147" s="848" t="str">
        <f ca="1">IF(ISERR(AVERAGE(INDIRECT("B"&amp;(ROW()-INT($B$1/2))):INDIRECT("B"&amp;(ROW()+INT($B$1/2))))),"",AVERAGE(INDIRECT("B"&amp;(ROW()-INT($B$1/2))):INDIRECT("B"&amp;(ROW()+INT($B$1/2)))))</f>
        <v/>
      </c>
      <c r="D2147" s="848">
        <f t="shared" si="719"/>
        <v>0</v>
      </c>
      <c r="E2147" s="275"/>
      <c r="F2147" s="15"/>
      <c r="G2147" s="3"/>
      <c r="H2147" s="3"/>
      <c r="I2147" s="3"/>
      <c r="J2147" s="3"/>
      <c r="K2147" s="3"/>
      <c r="L2147" s="554"/>
      <c r="M2147" s="545"/>
      <c r="N2147" s="546"/>
      <c r="O2147" s="5"/>
      <c r="P2147" s="216"/>
      <c r="Q2147" s="217"/>
      <c r="R2147" s="218"/>
      <c r="S2147" s="219">
        <f t="shared" si="736"/>
        <v>0</v>
      </c>
      <c r="T2147" s="220">
        <f t="shared" si="737"/>
        <v>0</v>
      </c>
      <c r="U2147" s="214">
        <f t="shared" si="734"/>
        <v>0</v>
      </c>
      <c r="W2147" s="221"/>
      <c r="X2147" s="222"/>
      <c r="Y2147" s="222"/>
      <c r="Z2147" s="223"/>
      <c r="AA2147" s="222"/>
      <c r="AB2147" s="224"/>
      <c r="AC2147" s="225"/>
      <c r="AD2147" s="2">
        <f t="shared" si="721"/>
        <v>0</v>
      </c>
      <c r="AE2147" s="2">
        <f t="shared" si="722"/>
        <v>0</v>
      </c>
      <c r="AF2147" s="226"/>
      <c r="AG2147" s="219">
        <f t="shared" si="726"/>
        <v>0</v>
      </c>
      <c r="AH2147" s="234">
        <f t="shared" si="727"/>
        <v>0</v>
      </c>
      <c r="AI2147" s="214">
        <f t="shared" si="735"/>
        <v>0</v>
      </c>
      <c r="AK2147" s="229">
        <f t="shared" si="728"/>
        <v>0</v>
      </c>
      <c r="AL2147" s="226"/>
      <c r="AM2147" s="15"/>
      <c r="AN2147" s="232" t="e">
        <f t="shared" si="729"/>
        <v>#DIV/0!</v>
      </c>
      <c r="AO2147" s="214">
        <f t="shared" si="723"/>
        <v>0</v>
      </c>
      <c r="AQ2147" s="210"/>
      <c r="AR2147" s="231"/>
      <c r="AS2147" s="15"/>
      <c r="AT2147" s="232">
        <f t="shared" si="730"/>
        <v>0</v>
      </c>
      <c r="AU2147" s="235">
        <f t="shared" si="731"/>
        <v>0</v>
      </c>
      <c r="AY2147" s="210"/>
      <c r="AZ2147" s="231"/>
      <c r="BA2147" s="15"/>
      <c r="BB2147" s="232">
        <f t="shared" si="720"/>
        <v>0</v>
      </c>
      <c r="BC2147" s="235">
        <f t="shared" si="732"/>
        <v>0</v>
      </c>
      <c r="BG2147" s="210"/>
      <c r="BH2147" s="231"/>
      <c r="BI2147" s="15"/>
      <c r="BJ2147" s="232">
        <f t="shared" si="724"/>
        <v>0</v>
      </c>
      <c r="BK2147" s="235">
        <f t="shared" si="733"/>
        <v>0</v>
      </c>
      <c r="BM2147" s="109">
        <f t="shared" si="725"/>
        <v>-2.7128897338402536</v>
      </c>
      <c r="BN2147" s="213"/>
      <c r="BR2147" s="228"/>
      <c r="BS2147" s="311"/>
      <c r="BT2147" s="3"/>
      <c r="BU2147" s="213"/>
      <c r="BV2147" s="213"/>
      <c r="BW2147" s="291"/>
    </row>
    <row r="2148" spans="1:75" x14ac:dyDescent="0.2">
      <c r="A2148" s="210"/>
      <c r="B2148" s="211"/>
      <c r="C2148" s="848" t="str">
        <f ca="1">IF(ISERR(AVERAGE(INDIRECT("B"&amp;(ROW()-INT($B$1/2))):INDIRECT("B"&amp;(ROW()+INT($B$1/2))))),"",AVERAGE(INDIRECT("B"&amp;(ROW()-INT($B$1/2))):INDIRECT("B"&amp;(ROW()+INT($B$1/2)))))</f>
        <v/>
      </c>
      <c r="D2148" s="848">
        <f t="shared" si="719"/>
        <v>0</v>
      </c>
      <c r="E2148" s="275"/>
      <c r="F2148" s="15"/>
      <c r="G2148" s="3"/>
      <c r="H2148" s="3"/>
      <c r="I2148" s="3"/>
      <c r="J2148" s="3"/>
      <c r="K2148" s="3"/>
      <c r="L2148" s="554"/>
      <c r="M2148" s="545"/>
      <c r="N2148" s="546"/>
      <c r="O2148" s="5"/>
      <c r="P2148" s="216"/>
      <c r="Q2148" s="217"/>
      <c r="R2148" s="218"/>
      <c r="S2148" s="219">
        <f t="shared" si="736"/>
        <v>0</v>
      </c>
      <c r="T2148" s="220">
        <f t="shared" si="737"/>
        <v>0</v>
      </c>
      <c r="U2148" s="214">
        <f t="shared" si="734"/>
        <v>0</v>
      </c>
      <c r="W2148" s="221"/>
      <c r="X2148" s="222"/>
      <c r="Y2148" s="222"/>
      <c r="Z2148" s="223"/>
      <c r="AA2148" s="222"/>
      <c r="AB2148" s="224"/>
      <c r="AC2148" s="225"/>
      <c r="AD2148" s="2">
        <f t="shared" si="721"/>
        <v>0</v>
      </c>
      <c r="AE2148" s="2">
        <f t="shared" si="722"/>
        <v>0</v>
      </c>
      <c r="AF2148" s="226"/>
      <c r="AG2148" s="219">
        <f t="shared" si="726"/>
        <v>0</v>
      </c>
      <c r="AH2148" s="234">
        <f t="shared" si="727"/>
        <v>0</v>
      </c>
      <c r="AI2148" s="214">
        <f t="shared" si="735"/>
        <v>0</v>
      </c>
      <c r="AK2148" s="229">
        <f t="shared" si="728"/>
        <v>0</v>
      </c>
      <c r="AL2148" s="226"/>
      <c r="AM2148" s="15"/>
      <c r="AN2148" s="232" t="e">
        <f t="shared" si="729"/>
        <v>#DIV/0!</v>
      </c>
      <c r="AO2148" s="214">
        <f t="shared" si="723"/>
        <v>0</v>
      </c>
      <c r="AQ2148" s="210"/>
      <c r="AR2148" s="231"/>
      <c r="AS2148" s="15"/>
      <c r="AT2148" s="232">
        <f t="shared" si="730"/>
        <v>0</v>
      </c>
      <c r="AU2148" s="235">
        <f t="shared" si="731"/>
        <v>0</v>
      </c>
      <c r="AY2148" s="210"/>
      <c r="AZ2148" s="231"/>
      <c r="BA2148" s="15"/>
      <c r="BB2148" s="232">
        <f t="shared" si="720"/>
        <v>0</v>
      </c>
      <c r="BC2148" s="235">
        <f t="shared" si="732"/>
        <v>0</v>
      </c>
      <c r="BG2148" s="210"/>
      <c r="BH2148" s="231"/>
      <c r="BI2148" s="15"/>
      <c r="BJ2148" s="232">
        <f t="shared" si="724"/>
        <v>0</v>
      </c>
      <c r="BK2148" s="235">
        <f t="shared" si="733"/>
        <v>0</v>
      </c>
      <c r="BM2148" s="109">
        <f t="shared" si="725"/>
        <v>-2.7147220713379903</v>
      </c>
      <c r="BN2148" s="213"/>
      <c r="BR2148" s="228"/>
      <c r="BS2148" s="311"/>
      <c r="BT2148" s="3"/>
      <c r="BU2148" s="213"/>
      <c r="BV2148" s="213"/>
      <c r="BW2148" s="291"/>
    </row>
    <row r="2149" spans="1:75" x14ac:dyDescent="0.2">
      <c r="A2149" s="210"/>
      <c r="B2149" s="211"/>
      <c r="C2149" s="848" t="str">
        <f ca="1">IF(ISERR(AVERAGE(INDIRECT("B"&amp;(ROW()-INT($B$1/2))):INDIRECT("B"&amp;(ROW()+INT($B$1/2))))),"",AVERAGE(INDIRECT("B"&amp;(ROW()-INT($B$1/2))):INDIRECT("B"&amp;(ROW()+INT($B$1/2)))))</f>
        <v/>
      </c>
      <c r="D2149" s="848">
        <f t="shared" si="719"/>
        <v>0</v>
      </c>
      <c r="E2149" s="275"/>
      <c r="F2149" s="15"/>
      <c r="G2149" s="3"/>
      <c r="H2149" s="3"/>
      <c r="I2149" s="3"/>
      <c r="J2149" s="3"/>
      <c r="K2149" s="3"/>
      <c r="L2149" s="554"/>
      <c r="M2149" s="545"/>
      <c r="N2149" s="546"/>
      <c r="O2149" s="5"/>
      <c r="P2149" s="216"/>
      <c r="Q2149" s="217"/>
      <c r="R2149" s="218"/>
      <c r="S2149" s="219">
        <f t="shared" si="736"/>
        <v>0</v>
      </c>
      <c r="T2149" s="220">
        <f t="shared" si="737"/>
        <v>0</v>
      </c>
      <c r="U2149" s="214">
        <f t="shared" si="734"/>
        <v>0</v>
      </c>
      <c r="W2149" s="221"/>
      <c r="X2149" s="222"/>
      <c r="Y2149" s="222"/>
      <c r="Z2149" s="223"/>
      <c r="AA2149" s="222"/>
      <c r="AB2149" s="224"/>
      <c r="AC2149" s="225"/>
      <c r="AD2149" s="2">
        <f t="shared" si="721"/>
        <v>0</v>
      </c>
      <c r="AE2149" s="2">
        <f t="shared" si="722"/>
        <v>0</v>
      </c>
      <c r="AF2149" s="226"/>
      <c r="AG2149" s="219">
        <f t="shared" si="726"/>
        <v>0</v>
      </c>
      <c r="AH2149" s="234">
        <f t="shared" si="727"/>
        <v>0</v>
      </c>
      <c r="AI2149" s="214">
        <f t="shared" si="735"/>
        <v>0</v>
      </c>
      <c r="AK2149" s="229">
        <f t="shared" si="728"/>
        <v>0</v>
      </c>
      <c r="AL2149" s="226"/>
      <c r="AM2149" s="15"/>
      <c r="AN2149" s="232" t="e">
        <f t="shared" si="729"/>
        <v>#DIV/0!</v>
      </c>
      <c r="AO2149" s="214">
        <f t="shared" si="723"/>
        <v>0</v>
      </c>
      <c r="AQ2149" s="210"/>
      <c r="AR2149" s="231"/>
      <c r="AS2149" s="15"/>
      <c r="AT2149" s="232">
        <f t="shared" si="730"/>
        <v>0</v>
      </c>
      <c r="AU2149" s="235">
        <f t="shared" si="731"/>
        <v>0</v>
      </c>
      <c r="AY2149" s="210"/>
      <c r="AZ2149" s="231"/>
      <c r="BA2149" s="15"/>
      <c r="BB2149" s="232">
        <f t="shared" si="720"/>
        <v>0</v>
      </c>
      <c r="BC2149" s="235">
        <f t="shared" si="732"/>
        <v>0</v>
      </c>
      <c r="BG2149" s="210"/>
      <c r="BH2149" s="231"/>
      <c r="BI2149" s="15"/>
      <c r="BJ2149" s="232">
        <f t="shared" si="724"/>
        <v>0</v>
      </c>
      <c r="BK2149" s="235">
        <f t="shared" si="733"/>
        <v>0</v>
      </c>
      <c r="BM2149" s="109">
        <f t="shared" si="725"/>
        <v>-2.716554408835727</v>
      </c>
      <c r="BN2149" s="213"/>
      <c r="BR2149" s="228"/>
      <c r="BS2149" s="311"/>
      <c r="BT2149" s="3"/>
      <c r="BU2149" s="213"/>
      <c r="BV2149" s="213"/>
      <c r="BW2149" s="291"/>
    </row>
    <row r="2150" spans="1:75" x14ac:dyDescent="0.2">
      <c r="A2150" s="210"/>
      <c r="B2150" s="211"/>
      <c r="C2150" s="848" t="str">
        <f ca="1">IF(ISERR(AVERAGE(INDIRECT("B"&amp;(ROW()-INT($B$1/2))):INDIRECT("B"&amp;(ROW()+INT($B$1/2))))),"",AVERAGE(INDIRECT("B"&amp;(ROW()-INT($B$1/2))):INDIRECT("B"&amp;(ROW()+INT($B$1/2)))))</f>
        <v/>
      </c>
      <c r="D2150" s="848">
        <f t="shared" si="719"/>
        <v>0</v>
      </c>
      <c r="E2150" s="275"/>
      <c r="F2150" s="15"/>
      <c r="G2150" s="3"/>
      <c r="H2150" s="3"/>
      <c r="I2150" s="3"/>
      <c r="J2150" s="3"/>
      <c r="K2150" s="3"/>
      <c r="L2150" s="554"/>
      <c r="M2150" s="545"/>
      <c r="N2150" s="546"/>
      <c r="O2150" s="5"/>
      <c r="P2150" s="216"/>
      <c r="Q2150" s="217"/>
      <c r="R2150" s="218"/>
      <c r="S2150" s="219">
        <f t="shared" si="736"/>
        <v>0</v>
      </c>
      <c r="T2150" s="220">
        <f t="shared" si="737"/>
        <v>0</v>
      </c>
      <c r="U2150" s="214">
        <f t="shared" si="734"/>
        <v>0</v>
      </c>
      <c r="W2150" s="221"/>
      <c r="X2150" s="222"/>
      <c r="Y2150" s="222"/>
      <c r="Z2150" s="223"/>
      <c r="AA2150" s="222"/>
      <c r="AB2150" s="224"/>
      <c r="AC2150" s="225"/>
      <c r="AD2150" s="2">
        <f t="shared" si="721"/>
        <v>0</v>
      </c>
      <c r="AE2150" s="2">
        <f t="shared" si="722"/>
        <v>0</v>
      </c>
      <c r="AF2150" s="226"/>
      <c r="AG2150" s="219">
        <f t="shared" si="726"/>
        <v>0</v>
      </c>
      <c r="AH2150" s="234">
        <f t="shared" si="727"/>
        <v>0</v>
      </c>
      <c r="AI2150" s="214">
        <f t="shared" si="735"/>
        <v>0</v>
      </c>
      <c r="AK2150" s="229">
        <f t="shared" si="728"/>
        <v>0</v>
      </c>
      <c r="AL2150" s="226"/>
      <c r="AM2150" s="15"/>
      <c r="AN2150" s="232" t="e">
        <f t="shared" si="729"/>
        <v>#DIV/0!</v>
      </c>
      <c r="AO2150" s="214">
        <f t="shared" si="723"/>
        <v>0</v>
      </c>
      <c r="AQ2150" s="210"/>
      <c r="AR2150" s="231"/>
      <c r="AS2150" s="15"/>
      <c r="AT2150" s="232">
        <f t="shared" si="730"/>
        <v>0</v>
      </c>
      <c r="AU2150" s="235">
        <f t="shared" si="731"/>
        <v>0</v>
      </c>
      <c r="AY2150" s="210"/>
      <c r="AZ2150" s="231"/>
      <c r="BA2150" s="15"/>
      <c r="BB2150" s="232">
        <f t="shared" si="720"/>
        <v>0</v>
      </c>
      <c r="BC2150" s="235">
        <f t="shared" si="732"/>
        <v>0</v>
      </c>
      <c r="BG2150" s="210"/>
      <c r="BH2150" s="231"/>
      <c r="BI2150" s="15"/>
      <c r="BJ2150" s="232">
        <f t="shared" si="724"/>
        <v>0</v>
      </c>
      <c r="BK2150" s="235">
        <f t="shared" si="733"/>
        <v>0</v>
      </c>
      <c r="BM2150" s="109">
        <f t="shared" si="725"/>
        <v>-2.7183867463334637</v>
      </c>
      <c r="BN2150" s="213"/>
      <c r="BR2150" s="228"/>
      <c r="BS2150" s="311"/>
      <c r="BT2150" s="3"/>
      <c r="BU2150" s="213"/>
      <c r="BV2150" s="213"/>
      <c r="BW2150" s="291"/>
    </row>
    <row r="2151" spans="1:75" x14ac:dyDescent="0.2">
      <c r="A2151" s="210"/>
      <c r="B2151" s="211"/>
      <c r="C2151" s="848" t="str">
        <f ca="1">IF(ISERR(AVERAGE(INDIRECT("B"&amp;(ROW()-INT($B$1/2))):INDIRECT("B"&amp;(ROW()+INT($B$1/2))))),"",AVERAGE(INDIRECT("B"&amp;(ROW()-INT($B$1/2))):INDIRECT("B"&amp;(ROW()+INT($B$1/2)))))</f>
        <v/>
      </c>
      <c r="D2151" s="848">
        <f t="shared" si="719"/>
        <v>0</v>
      </c>
      <c r="E2151" s="275"/>
      <c r="F2151" s="15"/>
      <c r="G2151" s="3"/>
      <c r="H2151" s="3"/>
      <c r="I2151" s="3"/>
      <c r="J2151" s="3"/>
      <c r="K2151" s="3"/>
      <c r="L2151" s="554"/>
      <c r="M2151" s="545"/>
      <c r="N2151" s="546"/>
      <c r="O2151" s="5"/>
      <c r="P2151" s="216"/>
      <c r="Q2151" s="217"/>
      <c r="R2151" s="218"/>
      <c r="S2151" s="219">
        <f t="shared" si="736"/>
        <v>0</v>
      </c>
      <c r="T2151" s="220">
        <f t="shared" si="737"/>
        <v>0</v>
      </c>
      <c r="U2151" s="214">
        <f t="shared" si="734"/>
        <v>0</v>
      </c>
      <c r="W2151" s="221"/>
      <c r="X2151" s="222"/>
      <c r="Y2151" s="222"/>
      <c r="Z2151" s="223"/>
      <c r="AA2151" s="222"/>
      <c r="AB2151" s="224"/>
      <c r="AC2151" s="225"/>
      <c r="AD2151" s="2">
        <f t="shared" si="721"/>
        <v>0</v>
      </c>
      <c r="AE2151" s="2">
        <f t="shared" si="722"/>
        <v>0</v>
      </c>
      <c r="AF2151" s="226"/>
      <c r="AG2151" s="219">
        <f t="shared" si="726"/>
        <v>0</v>
      </c>
      <c r="AH2151" s="234">
        <f t="shared" si="727"/>
        <v>0</v>
      </c>
      <c r="AI2151" s="214">
        <f t="shared" si="735"/>
        <v>0</v>
      </c>
      <c r="AK2151" s="229">
        <f t="shared" si="728"/>
        <v>0</v>
      </c>
      <c r="AL2151" s="226"/>
      <c r="AM2151" s="15"/>
      <c r="AN2151" s="232" t="e">
        <f t="shared" si="729"/>
        <v>#DIV/0!</v>
      </c>
      <c r="AO2151" s="214">
        <f t="shared" si="723"/>
        <v>0</v>
      </c>
      <c r="AQ2151" s="210"/>
      <c r="AR2151" s="231"/>
      <c r="AS2151" s="15"/>
      <c r="AT2151" s="232">
        <f t="shared" si="730"/>
        <v>0</v>
      </c>
      <c r="AU2151" s="235">
        <f t="shared" si="731"/>
        <v>0</v>
      </c>
      <c r="AY2151" s="210"/>
      <c r="AZ2151" s="231"/>
      <c r="BA2151" s="15"/>
      <c r="BB2151" s="232">
        <f t="shared" si="720"/>
        <v>0</v>
      </c>
      <c r="BC2151" s="235">
        <f t="shared" si="732"/>
        <v>0</v>
      </c>
      <c r="BG2151" s="210"/>
      <c r="BH2151" s="231"/>
      <c r="BI2151" s="15"/>
      <c r="BJ2151" s="232">
        <f t="shared" si="724"/>
        <v>0</v>
      </c>
      <c r="BK2151" s="235">
        <f t="shared" si="733"/>
        <v>0</v>
      </c>
      <c r="BM2151" s="109">
        <f t="shared" si="725"/>
        <v>-2.7202190838312004</v>
      </c>
      <c r="BN2151" s="213"/>
      <c r="BR2151" s="228"/>
      <c r="BS2151" s="311"/>
      <c r="BT2151" s="3"/>
      <c r="BU2151" s="213"/>
      <c r="BV2151" s="213"/>
      <c r="BW2151" s="291"/>
    </row>
    <row r="2152" spans="1:75" x14ac:dyDescent="0.2">
      <c r="A2152" s="210"/>
      <c r="B2152" s="211"/>
      <c r="C2152" s="848" t="str">
        <f ca="1">IF(ISERR(AVERAGE(INDIRECT("B"&amp;(ROW()-INT($B$1/2))):INDIRECT("B"&amp;(ROW()+INT($B$1/2))))),"",AVERAGE(INDIRECT("B"&amp;(ROW()-INT($B$1/2))):INDIRECT("B"&amp;(ROW()+INT($B$1/2)))))</f>
        <v/>
      </c>
      <c r="D2152" s="848">
        <f t="shared" si="719"/>
        <v>0</v>
      </c>
      <c r="E2152" s="275"/>
      <c r="F2152" s="15"/>
      <c r="G2152" s="3"/>
      <c r="H2152" s="3"/>
      <c r="I2152" s="3"/>
      <c r="J2152" s="3"/>
      <c r="K2152" s="3"/>
      <c r="L2152" s="554"/>
      <c r="M2152" s="545"/>
      <c r="N2152" s="546"/>
      <c r="O2152" s="5"/>
      <c r="P2152" s="216"/>
      <c r="Q2152" s="217"/>
      <c r="R2152" s="218"/>
      <c r="S2152" s="219">
        <f t="shared" si="736"/>
        <v>0</v>
      </c>
      <c r="T2152" s="220">
        <f t="shared" si="737"/>
        <v>0</v>
      </c>
      <c r="U2152" s="214">
        <f t="shared" si="734"/>
        <v>0</v>
      </c>
      <c r="W2152" s="221"/>
      <c r="X2152" s="222"/>
      <c r="Y2152" s="222"/>
      <c r="Z2152" s="223"/>
      <c r="AA2152" s="222"/>
      <c r="AB2152" s="224"/>
      <c r="AC2152" s="225"/>
      <c r="AD2152" s="2">
        <f t="shared" si="721"/>
        <v>0</v>
      </c>
      <c r="AE2152" s="2">
        <f t="shared" si="722"/>
        <v>0</v>
      </c>
      <c r="AF2152" s="226"/>
      <c r="AG2152" s="219">
        <f t="shared" si="726"/>
        <v>0</v>
      </c>
      <c r="AH2152" s="234">
        <f t="shared" si="727"/>
        <v>0</v>
      </c>
      <c r="AI2152" s="214">
        <f t="shared" si="735"/>
        <v>0</v>
      </c>
      <c r="AK2152" s="229">
        <f t="shared" si="728"/>
        <v>0</v>
      </c>
      <c r="AL2152" s="226"/>
      <c r="AM2152" s="15"/>
      <c r="AN2152" s="232" t="e">
        <f t="shared" si="729"/>
        <v>#DIV/0!</v>
      </c>
      <c r="AO2152" s="214">
        <f t="shared" si="723"/>
        <v>0</v>
      </c>
      <c r="AQ2152" s="210"/>
      <c r="AR2152" s="231"/>
      <c r="AS2152" s="15"/>
      <c r="AT2152" s="232">
        <f t="shared" si="730"/>
        <v>0</v>
      </c>
      <c r="AU2152" s="235">
        <f t="shared" si="731"/>
        <v>0</v>
      </c>
      <c r="AY2152" s="210"/>
      <c r="AZ2152" s="231"/>
      <c r="BA2152" s="15"/>
      <c r="BB2152" s="232">
        <f t="shared" si="720"/>
        <v>0</v>
      </c>
      <c r="BC2152" s="235">
        <f t="shared" si="732"/>
        <v>0</v>
      </c>
      <c r="BG2152" s="210"/>
      <c r="BH2152" s="231"/>
      <c r="BI2152" s="15"/>
      <c r="BJ2152" s="232">
        <f t="shared" si="724"/>
        <v>0</v>
      </c>
      <c r="BK2152" s="235">
        <f t="shared" si="733"/>
        <v>0</v>
      </c>
      <c r="BM2152" s="109">
        <f t="shared" si="725"/>
        <v>-2.7220514213289371</v>
      </c>
      <c r="BN2152" s="213"/>
      <c r="BR2152" s="228"/>
      <c r="BS2152" s="311"/>
      <c r="BT2152" s="3"/>
      <c r="BU2152" s="213"/>
      <c r="BV2152" s="213"/>
      <c r="BW2152" s="291"/>
    </row>
    <row r="2153" spans="1:75" x14ac:dyDescent="0.2">
      <c r="A2153" s="210"/>
      <c r="B2153" s="211"/>
      <c r="C2153" s="848" t="str">
        <f ca="1">IF(ISERR(AVERAGE(INDIRECT("B"&amp;(ROW()-INT($B$1/2))):INDIRECT("B"&amp;(ROW()+INT($B$1/2))))),"",AVERAGE(INDIRECT("B"&amp;(ROW()-INT($B$1/2))):INDIRECT("B"&amp;(ROW()+INT($B$1/2)))))</f>
        <v/>
      </c>
      <c r="D2153" s="848">
        <f t="shared" si="719"/>
        <v>0</v>
      </c>
      <c r="E2153" s="275"/>
      <c r="F2153" s="15"/>
      <c r="G2153" s="3"/>
      <c r="H2153" s="3"/>
      <c r="I2153" s="3"/>
      <c r="J2153" s="3"/>
      <c r="K2153" s="3"/>
      <c r="L2153" s="554"/>
      <c r="M2153" s="545"/>
      <c r="N2153" s="546"/>
      <c r="O2153" s="5"/>
      <c r="P2153" s="216"/>
      <c r="Q2153" s="217"/>
      <c r="R2153" s="218"/>
      <c r="S2153" s="219">
        <f t="shared" si="736"/>
        <v>0</v>
      </c>
      <c r="T2153" s="220">
        <f t="shared" si="737"/>
        <v>0</v>
      </c>
      <c r="U2153" s="214">
        <f t="shared" si="734"/>
        <v>0</v>
      </c>
      <c r="W2153" s="221"/>
      <c r="X2153" s="222"/>
      <c r="Y2153" s="222"/>
      <c r="Z2153" s="223"/>
      <c r="AA2153" s="222"/>
      <c r="AB2153" s="224"/>
      <c r="AC2153" s="225"/>
      <c r="AD2153" s="2">
        <f t="shared" si="721"/>
        <v>0</v>
      </c>
      <c r="AE2153" s="2">
        <f t="shared" si="722"/>
        <v>0</v>
      </c>
      <c r="AF2153" s="226"/>
      <c r="AG2153" s="219">
        <f t="shared" si="726"/>
        <v>0</v>
      </c>
      <c r="AH2153" s="234">
        <f t="shared" si="727"/>
        <v>0</v>
      </c>
      <c r="AI2153" s="214">
        <f t="shared" si="735"/>
        <v>0</v>
      </c>
      <c r="AK2153" s="229">
        <f t="shared" si="728"/>
        <v>0</v>
      </c>
      <c r="AL2153" s="226"/>
      <c r="AM2153" s="15"/>
      <c r="AN2153" s="232" t="e">
        <f t="shared" si="729"/>
        <v>#DIV/0!</v>
      </c>
      <c r="AO2153" s="214">
        <f t="shared" si="723"/>
        <v>0</v>
      </c>
      <c r="AQ2153" s="210"/>
      <c r="AR2153" s="231"/>
      <c r="AS2153" s="15"/>
      <c r="AT2153" s="232">
        <f t="shared" si="730"/>
        <v>0</v>
      </c>
      <c r="AU2153" s="235">
        <f t="shared" si="731"/>
        <v>0</v>
      </c>
      <c r="AY2153" s="210"/>
      <c r="AZ2153" s="231"/>
      <c r="BA2153" s="15"/>
      <c r="BB2153" s="232">
        <f t="shared" si="720"/>
        <v>0</v>
      </c>
      <c r="BC2153" s="235">
        <f t="shared" si="732"/>
        <v>0</v>
      </c>
      <c r="BG2153" s="210"/>
      <c r="BH2153" s="231"/>
      <c r="BI2153" s="15"/>
      <c r="BJ2153" s="232">
        <f t="shared" si="724"/>
        <v>0</v>
      </c>
      <c r="BK2153" s="235">
        <f t="shared" si="733"/>
        <v>0</v>
      </c>
      <c r="BM2153" s="109">
        <f t="shared" si="725"/>
        <v>-2.7238837588266738</v>
      </c>
      <c r="BN2153" s="213"/>
      <c r="BR2153" s="228"/>
      <c r="BS2153" s="311"/>
      <c r="BT2153" s="3"/>
      <c r="BU2153" s="213"/>
      <c r="BV2153" s="213"/>
      <c r="BW2153" s="291"/>
    </row>
    <row r="2154" spans="1:75" x14ac:dyDescent="0.2">
      <c r="A2154" s="210"/>
      <c r="B2154" s="211"/>
      <c r="C2154" s="848" t="str">
        <f ca="1">IF(ISERR(AVERAGE(INDIRECT("B"&amp;(ROW()-INT($B$1/2))):INDIRECT("B"&amp;(ROW()+INT($B$1/2))))),"",AVERAGE(INDIRECT("B"&amp;(ROW()-INT($B$1/2))):INDIRECT("B"&amp;(ROW()+INT($B$1/2)))))</f>
        <v/>
      </c>
      <c r="D2154" s="848">
        <f t="shared" si="719"/>
        <v>0</v>
      </c>
      <c r="E2154" s="275"/>
      <c r="F2154" s="15"/>
      <c r="G2154" s="3"/>
      <c r="H2154" s="3"/>
      <c r="I2154" s="3"/>
      <c r="J2154" s="3"/>
      <c r="K2154" s="3"/>
      <c r="L2154" s="554"/>
      <c r="M2154" s="545"/>
      <c r="N2154" s="546"/>
      <c r="O2154" s="5"/>
      <c r="P2154" s="216"/>
      <c r="Q2154" s="217"/>
      <c r="R2154" s="218"/>
      <c r="S2154" s="219">
        <f t="shared" si="736"/>
        <v>0</v>
      </c>
      <c r="T2154" s="220">
        <f t="shared" si="737"/>
        <v>0</v>
      </c>
      <c r="U2154" s="214">
        <f t="shared" si="734"/>
        <v>0</v>
      </c>
      <c r="W2154" s="221"/>
      <c r="X2154" s="222"/>
      <c r="Y2154" s="222"/>
      <c r="Z2154" s="223"/>
      <c r="AA2154" s="222"/>
      <c r="AB2154" s="224"/>
      <c r="AC2154" s="225"/>
      <c r="AD2154" s="2">
        <f t="shared" si="721"/>
        <v>0</v>
      </c>
      <c r="AE2154" s="2">
        <f t="shared" si="722"/>
        <v>0</v>
      </c>
      <c r="AF2154" s="226"/>
      <c r="AG2154" s="219">
        <f t="shared" si="726"/>
        <v>0</v>
      </c>
      <c r="AH2154" s="234">
        <f t="shared" si="727"/>
        <v>0</v>
      </c>
      <c r="AI2154" s="214">
        <f t="shared" si="735"/>
        <v>0</v>
      </c>
      <c r="AK2154" s="229">
        <f t="shared" si="728"/>
        <v>0</v>
      </c>
      <c r="AL2154" s="226"/>
      <c r="AM2154" s="15"/>
      <c r="AN2154" s="232" t="e">
        <f t="shared" si="729"/>
        <v>#DIV/0!</v>
      </c>
      <c r="AO2154" s="214">
        <f t="shared" si="723"/>
        <v>0</v>
      </c>
      <c r="AQ2154" s="210"/>
      <c r="AR2154" s="231"/>
      <c r="AS2154" s="15"/>
      <c r="AT2154" s="232">
        <f t="shared" si="730"/>
        <v>0</v>
      </c>
      <c r="AU2154" s="235">
        <f t="shared" si="731"/>
        <v>0</v>
      </c>
      <c r="AY2154" s="210"/>
      <c r="AZ2154" s="231"/>
      <c r="BA2154" s="15"/>
      <c r="BB2154" s="232">
        <f t="shared" si="720"/>
        <v>0</v>
      </c>
      <c r="BC2154" s="235">
        <f t="shared" si="732"/>
        <v>0</v>
      </c>
      <c r="BG2154" s="210"/>
      <c r="BH2154" s="231"/>
      <c r="BI2154" s="15"/>
      <c r="BJ2154" s="232">
        <f t="shared" si="724"/>
        <v>0</v>
      </c>
      <c r="BK2154" s="235">
        <f t="shared" si="733"/>
        <v>0</v>
      </c>
      <c r="BM2154" s="109">
        <f t="shared" si="725"/>
        <v>-2.7257160963244105</v>
      </c>
      <c r="BN2154" s="213"/>
      <c r="BR2154" s="228"/>
      <c r="BS2154" s="311"/>
      <c r="BT2154" s="3"/>
      <c r="BU2154" s="213"/>
      <c r="BV2154" s="213"/>
      <c r="BW2154" s="291"/>
    </row>
    <row r="2155" spans="1:75" x14ac:dyDescent="0.2">
      <c r="A2155" s="210"/>
      <c r="B2155" s="211"/>
      <c r="C2155" s="848" t="str">
        <f ca="1">IF(ISERR(AVERAGE(INDIRECT("B"&amp;(ROW()-INT($B$1/2))):INDIRECT("B"&amp;(ROW()+INT($B$1/2))))),"",AVERAGE(INDIRECT("B"&amp;(ROW()-INT($B$1/2))):INDIRECT("B"&amp;(ROW()+INT($B$1/2)))))</f>
        <v/>
      </c>
      <c r="D2155" s="848">
        <f t="shared" si="719"/>
        <v>0</v>
      </c>
      <c r="E2155" s="275"/>
      <c r="F2155" s="15"/>
      <c r="G2155" s="3"/>
      <c r="H2155" s="3"/>
      <c r="I2155" s="3"/>
      <c r="J2155" s="3"/>
      <c r="K2155" s="3"/>
      <c r="L2155" s="554"/>
      <c r="M2155" s="545"/>
      <c r="N2155" s="546"/>
      <c r="O2155" s="5"/>
      <c r="P2155" s="216"/>
      <c r="Q2155" s="217"/>
      <c r="R2155" s="218"/>
      <c r="S2155" s="219">
        <f t="shared" si="736"/>
        <v>0</v>
      </c>
      <c r="T2155" s="220">
        <f t="shared" si="737"/>
        <v>0</v>
      </c>
      <c r="U2155" s="214">
        <f t="shared" si="734"/>
        <v>0</v>
      </c>
      <c r="W2155" s="221"/>
      <c r="X2155" s="222"/>
      <c r="Y2155" s="222"/>
      <c r="Z2155" s="223"/>
      <c r="AA2155" s="222"/>
      <c r="AB2155" s="224"/>
      <c r="AC2155" s="225"/>
      <c r="AD2155" s="2">
        <f t="shared" si="721"/>
        <v>0</v>
      </c>
      <c r="AE2155" s="2">
        <f t="shared" si="722"/>
        <v>0</v>
      </c>
      <c r="AF2155" s="226"/>
      <c r="AG2155" s="219">
        <f t="shared" si="726"/>
        <v>0</v>
      </c>
      <c r="AH2155" s="234">
        <f t="shared" si="727"/>
        <v>0</v>
      </c>
      <c r="AI2155" s="214">
        <f t="shared" si="735"/>
        <v>0</v>
      </c>
      <c r="AK2155" s="229">
        <f t="shared" si="728"/>
        <v>0</v>
      </c>
      <c r="AL2155" s="226"/>
      <c r="AM2155" s="15"/>
      <c r="AN2155" s="232" t="e">
        <f t="shared" si="729"/>
        <v>#DIV/0!</v>
      </c>
      <c r="AO2155" s="214">
        <f t="shared" si="723"/>
        <v>0</v>
      </c>
      <c r="AQ2155" s="210"/>
      <c r="AR2155" s="231"/>
      <c r="AS2155" s="15"/>
      <c r="AT2155" s="232">
        <f t="shared" si="730"/>
        <v>0</v>
      </c>
      <c r="AU2155" s="235">
        <f t="shared" si="731"/>
        <v>0</v>
      </c>
      <c r="AY2155" s="210"/>
      <c r="AZ2155" s="231"/>
      <c r="BA2155" s="15"/>
      <c r="BB2155" s="232">
        <f t="shared" si="720"/>
        <v>0</v>
      </c>
      <c r="BC2155" s="235">
        <f t="shared" si="732"/>
        <v>0</v>
      </c>
      <c r="BG2155" s="210"/>
      <c r="BH2155" s="231"/>
      <c r="BI2155" s="15"/>
      <c r="BJ2155" s="232">
        <f t="shared" si="724"/>
        <v>0</v>
      </c>
      <c r="BK2155" s="235">
        <f t="shared" si="733"/>
        <v>0</v>
      </c>
      <c r="BM2155" s="109">
        <f t="shared" si="725"/>
        <v>-2.7275484338221472</v>
      </c>
      <c r="BN2155" s="213"/>
      <c r="BR2155" s="228"/>
      <c r="BS2155" s="311"/>
      <c r="BT2155" s="3"/>
      <c r="BU2155" s="213"/>
      <c r="BV2155" s="213"/>
      <c r="BW2155" s="291"/>
    </row>
    <row r="2156" spans="1:75" x14ac:dyDescent="0.2">
      <c r="A2156" s="210"/>
      <c r="B2156" s="211"/>
      <c r="C2156" s="848" t="str">
        <f ca="1">IF(ISERR(AVERAGE(INDIRECT("B"&amp;(ROW()-INT($B$1/2))):INDIRECT("B"&amp;(ROW()+INT($B$1/2))))),"",AVERAGE(INDIRECT("B"&amp;(ROW()-INT($B$1/2))):INDIRECT("B"&amp;(ROW()+INT($B$1/2)))))</f>
        <v/>
      </c>
      <c r="D2156" s="848">
        <f t="shared" si="719"/>
        <v>0</v>
      </c>
      <c r="E2156" s="275"/>
      <c r="F2156" s="15"/>
      <c r="G2156" s="3"/>
      <c r="H2156" s="3"/>
      <c r="I2156" s="3"/>
      <c r="J2156" s="3"/>
      <c r="K2156" s="3"/>
      <c r="L2156" s="554"/>
      <c r="M2156" s="545"/>
      <c r="N2156" s="546"/>
      <c r="O2156" s="5"/>
      <c r="P2156" s="216"/>
      <c r="Q2156" s="217"/>
      <c r="R2156" s="218"/>
      <c r="S2156" s="219">
        <f t="shared" si="736"/>
        <v>0</v>
      </c>
      <c r="T2156" s="220">
        <f t="shared" si="737"/>
        <v>0</v>
      </c>
      <c r="U2156" s="214">
        <f t="shared" si="734"/>
        <v>0</v>
      </c>
      <c r="W2156" s="221"/>
      <c r="X2156" s="222"/>
      <c r="Y2156" s="222"/>
      <c r="Z2156" s="223"/>
      <c r="AA2156" s="222"/>
      <c r="AB2156" s="224"/>
      <c r="AC2156" s="225"/>
      <c r="AD2156" s="2">
        <f t="shared" si="721"/>
        <v>0</v>
      </c>
      <c r="AE2156" s="2">
        <f t="shared" si="722"/>
        <v>0</v>
      </c>
      <c r="AF2156" s="226"/>
      <c r="AG2156" s="219">
        <f t="shared" si="726"/>
        <v>0</v>
      </c>
      <c r="AH2156" s="234">
        <f t="shared" si="727"/>
        <v>0</v>
      </c>
      <c r="AI2156" s="214">
        <f t="shared" si="735"/>
        <v>0</v>
      </c>
      <c r="AK2156" s="229">
        <f t="shared" si="728"/>
        <v>0</v>
      </c>
      <c r="AL2156" s="226"/>
      <c r="AM2156" s="15"/>
      <c r="AN2156" s="232" t="e">
        <f t="shared" si="729"/>
        <v>#DIV/0!</v>
      </c>
      <c r="AO2156" s="214">
        <f t="shared" si="723"/>
        <v>0</v>
      </c>
      <c r="AQ2156" s="210"/>
      <c r="AR2156" s="231"/>
      <c r="AS2156" s="15"/>
      <c r="AT2156" s="232">
        <f t="shared" si="730"/>
        <v>0</v>
      </c>
      <c r="AU2156" s="235">
        <f t="shared" si="731"/>
        <v>0</v>
      </c>
      <c r="AY2156" s="210"/>
      <c r="AZ2156" s="231"/>
      <c r="BA2156" s="15"/>
      <c r="BB2156" s="232">
        <f t="shared" si="720"/>
        <v>0</v>
      </c>
      <c r="BC2156" s="235">
        <f t="shared" si="732"/>
        <v>0</v>
      </c>
      <c r="BG2156" s="210"/>
      <c r="BH2156" s="231"/>
      <c r="BI2156" s="15"/>
      <c r="BJ2156" s="232">
        <f t="shared" si="724"/>
        <v>0</v>
      </c>
      <c r="BK2156" s="235">
        <f t="shared" si="733"/>
        <v>0</v>
      </c>
      <c r="BM2156" s="109">
        <f t="shared" si="725"/>
        <v>-2.7293807713198839</v>
      </c>
      <c r="BN2156" s="213"/>
      <c r="BR2156" s="228"/>
      <c r="BS2156" s="311"/>
      <c r="BT2156" s="3"/>
      <c r="BU2156" s="213"/>
      <c r="BV2156" s="213"/>
      <c r="BW2156" s="291"/>
    </row>
    <row r="2157" spans="1:75" x14ac:dyDescent="0.2">
      <c r="A2157" s="210"/>
      <c r="B2157" s="211"/>
      <c r="C2157" s="848" t="str">
        <f ca="1">IF(ISERR(AVERAGE(INDIRECT("B"&amp;(ROW()-INT($B$1/2))):INDIRECT("B"&amp;(ROW()+INT($B$1/2))))),"",AVERAGE(INDIRECT("B"&amp;(ROW()-INT($B$1/2))):INDIRECT("B"&amp;(ROW()+INT($B$1/2)))))</f>
        <v/>
      </c>
      <c r="D2157" s="848">
        <f t="shared" si="719"/>
        <v>0</v>
      </c>
      <c r="E2157" s="275"/>
      <c r="F2157" s="15"/>
      <c r="G2157" s="3"/>
      <c r="H2157" s="3"/>
      <c r="I2157" s="3"/>
      <c r="J2157" s="3"/>
      <c r="K2157" s="3"/>
      <c r="L2157" s="554"/>
      <c r="M2157" s="545"/>
      <c r="N2157" s="546"/>
      <c r="O2157" s="5"/>
      <c r="P2157" s="216"/>
      <c r="Q2157" s="217"/>
      <c r="R2157" s="218"/>
      <c r="S2157" s="219">
        <f t="shared" si="736"/>
        <v>0</v>
      </c>
      <c r="T2157" s="220">
        <f t="shared" si="737"/>
        <v>0</v>
      </c>
      <c r="U2157" s="214">
        <f t="shared" si="734"/>
        <v>0</v>
      </c>
      <c r="W2157" s="221"/>
      <c r="X2157" s="222"/>
      <c r="Y2157" s="222"/>
      <c r="Z2157" s="223"/>
      <c r="AA2157" s="222"/>
      <c r="AB2157" s="224"/>
      <c r="AC2157" s="225"/>
      <c r="AD2157" s="2">
        <f t="shared" si="721"/>
        <v>0</v>
      </c>
      <c r="AE2157" s="2">
        <f t="shared" si="722"/>
        <v>0</v>
      </c>
      <c r="AF2157" s="226"/>
      <c r="AG2157" s="219">
        <f t="shared" si="726"/>
        <v>0</v>
      </c>
      <c r="AH2157" s="234">
        <f t="shared" si="727"/>
        <v>0</v>
      </c>
      <c r="AI2157" s="214">
        <f t="shared" si="735"/>
        <v>0</v>
      </c>
      <c r="AK2157" s="229">
        <f t="shared" si="728"/>
        <v>0</v>
      </c>
      <c r="AL2157" s="226"/>
      <c r="AM2157" s="15"/>
      <c r="AN2157" s="232" t="e">
        <f t="shared" si="729"/>
        <v>#DIV/0!</v>
      </c>
      <c r="AO2157" s="214">
        <f t="shared" si="723"/>
        <v>0</v>
      </c>
      <c r="AQ2157" s="210"/>
      <c r="AR2157" s="231"/>
      <c r="AS2157" s="15"/>
      <c r="AT2157" s="232">
        <f t="shared" si="730"/>
        <v>0</v>
      </c>
      <c r="AU2157" s="235">
        <f t="shared" si="731"/>
        <v>0</v>
      </c>
      <c r="AY2157" s="210"/>
      <c r="AZ2157" s="231"/>
      <c r="BA2157" s="15"/>
      <c r="BB2157" s="232">
        <f t="shared" si="720"/>
        <v>0</v>
      </c>
      <c r="BC2157" s="235">
        <f t="shared" si="732"/>
        <v>0</v>
      </c>
      <c r="BG2157" s="210"/>
      <c r="BH2157" s="231"/>
      <c r="BI2157" s="15"/>
      <c r="BJ2157" s="232">
        <f t="shared" si="724"/>
        <v>0</v>
      </c>
      <c r="BK2157" s="235">
        <f t="shared" si="733"/>
        <v>0</v>
      </c>
      <c r="BM2157" s="109">
        <f t="shared" si="725"/>
        <v>-2.7312131088176206</v>
      </c>
      <c r="BN2157" s="213"/>
      <c r="BR2157" s="228"/>
      <c r="BS2157" s="311"/>
      <c r="BT2157" s="3"/>
      <c r="BU2157" s="213"/>
      <c r="BV2157" s="213"/>
      <c r="BW2157" s="291"/>
    </row>
    <row r="2158" spans="1:75" x14ac:dyDescent="0.2">
      <c r="A2158" s="210"/>
      <c r="B2158" s="211"/>
      <c r="C2158" s="848" t="str">
        <f ca="1">IF(ISERR(AVERAGE(INDIRECT("B"&amp;(ROW()-INT($B$1/2))):INDIRECT("B"&amp;(ROW()+INT($B$1/2))))),"",AVERAGE(INDIRECT("B"&amp;(ROW()-INT($B$1/2))):INDIRECT("B"&amp;(ROW()+INT($B$1/2)))))</f>
        <v/>
      </c>
      <c r="D2158" s="848">
        <f t="shared" si="719"/>
        <v>0</v>
      </c>
      <c r="E2158" s="275"/>
      <c r="F2158" s="15"/>
      <c r="G2158" s="3"/>
      <c r="H2158" s="3"/>
      <c r="I2158" s="3"/>
      <c r="J2158" s="3"/>
      <c r="K2158" s="3"/>
      <c r="L2158" s="554"/>
      <c r="M2158" s="545"/>
      <c r="N2158" s="546"/>
      <c r="O2158" s="5"/>
      <c r="P2158" s="216"/>
      <c r="Q2158" s="217"/>
      <c r="R2158" s="218"/>
      <c r="S2158" s="219">
        <f t="shared" si="736"/>
        <v>0</v>
      </c>
      <c r="T2158" s="220">
        <f t="shared" si="737"/>
        <v>0</v>
      </c>
      <c r="U2158" s="214">
        <f t="shared" si="734"/>
        <v>0</v>
      </c>
      <c r="W2158" s="221"/>
      <c r="X2158" s="222"/>
      <c r="Y2158" s="222"/>
      <c r="Z2158" s="223"/>
      <c r="AA2158" s="222"/>
      <c r="AB2158" s="224"/>
      <c r="AC2158" s="225"/>
      <c r="AD2158" s="2">
        <f t="shared" si="721"/>
        <v>0</v>
      </c>
      <c r="AE2158" s="2">
        <f t="shared" si="722"/>
        <v>0</v>
      </c>
      <c r="AF2158" s="226"/>
      <c r="AG2158" s="219">
        <f t="shared" si="726"/>
        <v>0</v>
      </c>
      <c r="AH2158" s="234">
        <f t="shared" si="727"/>
        <v>0</v>
      </c>
      <c r="AI2158" s="214">
        <f t="shared" si="735"/>
        <v>0</v>
      </c>
      <c r="AK2158" s="229">
        <f t="shared" si="728"/>
        <v>0</v>
      </c>
      <c r="AL2158" s="226"/>
      <c r="AM2158" s="15"/>
      <c r="AN2158" s="232" t="e">
        <f t="shared" si="729"/>
        <v>#DIV/0!</v>
      </c>
      <c r="AO2158" s="214">
        <f t="shared" si="723"/>
        <v>0</v>
      </c>
      <c r="AQ2158" s="210"/>
      <c r="AR2158" s="231"/>
      <c r="AS2158" s="15"/>
      <c r="AT2158" s="232">
        <f t="shared" si="730"/>
        <v>0</v>
      </c>
      <c r="AU2158" s="235">
        <f t="shared" si="731"/>
        <v>0</v>
      </c>
      <c r="AY2158" s="210"/>
      <c r="AZ2158" s="231"/>
      <c r="BA2158" s="15"/>
      <c r="BB2158" s="232">
        <f t="shared" si="720"/>
        <v>0</v>
      </c>
      <c r="BC2158" s="235">
        <f t="shared" si="732"/>
        <v>0</v>
      </c>
      <c r="BG2158" s="210"/>
      <c r="BH2158" s="231"/>
      <c r="BI2158" s="15"/>
      <c r="BJ2158" s="232">
        <f t="shared" si="724"/>
        <v>0</v>
      </c>
      <c r="BK2158" s="235">
        <f t="shared" si="733"/>
        <v>0</v>
      </c>
      <c r="BM2158" s="109">
        <f t="shared" si="725"/>
        <v>-2.7330454463153573</v>
      </c>
      <c r="BN2158" s="213"/>
      <c r="BR2158" s="228"/>
      <c r="BS2158" s="311"/>
      <c r="BT2158" s="3"/>
      <c r="BU2158" s="213"/>
      <c r="BV2158" s="213"/>
      <c r="BW2158" s="291"/>
    </row>
    <row r="2159" spans="1:75" x14ac:dyDescent="0.2">
      <c r="A2159" s="210"/>
      <c r="B2159" s="211"/>
      <c r="C2159" s="848" t="str">
        <f ca="1">IF(ISERR(AVERAGE(INDIRECT("B"&amp;(ROW()-INT($B$1/2))):INDIRECT("B"&amp;(ROW()+INT($B$1/2))))),"",AVERAGE(INDIRECT("B"&amp;(ROW()-INT($B$1/2))):INDIRECT("B"&amp;(ROW()+INT($B$1/2)))))</f>
        <v/>
      </c>
      <c r="D2159" s="848">
        <f t="shared" si="719"/>
        <v>0</v>
      </c>
      <c r="E2159" s="275"/>
      <c r="F2159" s="15"/>
      <c r="G2159" s="3"/>
      <c r="H2159" s="3"/>
      <c r="I2159" s="3"/>
      <c r="J2159" s="3"/>
      <c r="K2159" s="3"/>
      <c r="L2159" s="554"/>
      <c r="M2159" s="545"/>
      <c r="N2159" s="546"/>
      <c r="O2159" s="5"/>
      <c r="P2159" s="216"/>
      <c r="Q2159" s="217"/>
      <c r="R2159" s="218"/>
      <c r="S2159" s="219">
        <f t="shared" si="736"/>
        <v>0</v>
      </c>
      <c r="T2159" s="220">
        <f t="shared" si="737"/>
        <v>0</v>
      </c>
      <c r="U2159" s="214">
        <f t="shared" si="734"/>
        <v>0</v>
      </c>
      <c r="W2159" s="221"/>
      <c r="X2159" s="222"/>
      <c r="Y2159" s="222"/>
      <c r="Z2159" s="223"/>
      <c r="AA2159" s="222"/>
      <c r="AB2159" s="224"/>
      <c r="AC2159" s="225"/>
      <c r="AD2159" s="2">
        <f t="shared" si="721"/>
        <v>0</v>
      </c>
      <c r="AE2159" s="2">
        <f t="shared" si="722"/>
        <v>0</v>
      </c>
      <c r="AF2159" s="226"/>
      <c r="AG2159" s="219">
        <f t="shared" si="726"/>
        <v>0</v>
      </c>
      <c r="AH2159" s="234">
        <f t="shared" si="727"/>
        <v>0</v>
      </c>
      <c r="AI2159" s="214">
        <f t="shared" si="735"/>
        <v>0</v>
      </c>
      <c r="AK2159" s="229">
        <f t="shared" si="728"/>
        <v>0</v>
      </c>
      <c r="AL2159" s="226"/>
      <c r="AM2159" s="15"/>
      <c r="AN2159" s="232" t="e">
        <f t="shared" si="729"/>
        <v>#DIV/0!</v>
      </c>
      <c r="AO2159" s="214">
        <f t="shared" si="723"/>
        <v>0</v>
      </c>
      <c r="AQ2159" s="210"/>
      <c r="AR2159" s="231"/>
      <c r="AS2159" s="15"/>
      <c r="AT2159" s="232">
        <f t="shared" si="730"/>
        <v>0</v>
      </c>
      <c r="AU2159" s="235">
        <f t="shared" si="731"/>
        <v>0</v>
      </c>
      <c r="AY2159" s="210"/>
      <c r="AZ2159" s="231"/>
      <c r="BA2159" s="15"/>
      <c r="BB2159" s="232">
        <f t="shared" si="720"/>
        <v>0</v>
      </c>
      <c r="BC2159" s="235">
        <f t="shared" si="732"/>
        <v>0</v>
      </c>
      <c r="BG2159" s="210"/>
      <c r="BH2159" s="231"/>
      <c r="BI2159" s="15"/>
      <c r="BJ2159" s="232">
        <f t="shared" si="724"/>
        <v>0</v>
      </c>
      <c r="BK2159" s="235">
        <f t="shared" si="733"/>
        <v>0</v>
      </c>
      <c r="BM2159" s="109">
        <f t="shared" si="725"/>
        <v>-2.734877783813094</v>
      </c>
      <c r="BN2159" s="213"/>
      <c r="BR2159" s="228"/>
      <c r="BS2159" s="311"/>
      <c r="BT2159" s="3"/>
      <c r="BU2159" s="213"/>
      <c r="BV2159" s="213"/>
      <c r="BW2159" s="291"/>
    </row>
    <row r="2160" spans="1:75" x14ac:dyDescent="0.2">
      <c r="A2160" s="210"/>
      <c r="B2160" s="211"/>
      <c r="C2160" s="848" t="str">
        <f ca="1">IF(ISERR(AVERAGE(INDIRECT("B"&amp;(ROW()-INT($B$1/2))):INDIRECT("B"&amp;(ROW()+INT($B$1/2))))),"",AVERAGE(INDIRECT("B"&amp;(ROW()-INT($B$1/2))):INDIRECT("B"&amp;(ROW()+INT($B$1/2)))))</f>
        <v/>
      </c>
      <c r="D2160" s="848">
        <f t="shared" si="719"/>
        <v>0</v>
      </c>
      <c r="E2160" s="275"/>
      <c r="F2160" s="15"/>
      <c r="G2160" s="3"/>
      <c r="H2160" s="3"/>
      <c r="I2160" s="3"/>
      <c r="J2160" s="3"/>
      <c r="K2160" s="3"/>
      <c r="L2160" s="554"/>
      <c r="M2160" s="545"/>
      <c r="N2160" s="546"/>
      <c r="O2160" s="5"/>
      <c r="P2160" s="216"/>
      <c r="Q2160" s="217"/>
      <c r="R2160" s="218"/>
      <c r="S2160" s="219">
        <f t="shared" si="736"/>
        <v>0</v>
      </c>
      <c r="T2160" s="220">
        <f t="shared" si="737"/>
        <v>0</v>
      </c>
      <c r="U2160" s="214">
        <f t="shared" si="734"/>
        <v>0</v>
      </c>
      <c r="W2160" s="221"/>
      <c r="X2160" s="222"/>
      <c r="Y2160" s="222"/>
      <c r="Z2160" s="223"/>
      <c r="AA2160" s="222"/>
      <c r="AB2160" s="224"/>
      <c r="AC2160" s="225"/>
      <c r="AD2160" s="2">
        <f t="shared" si="721"/>
        <v>0</v>
      </c>
      <c r="AE2160" s="2">
        <f t="shared" si="722"/>
        <v>0</v>
      </c>
      <c r="AF2160" s="226"/>
      <c r="AG2160" s="219">
        <f t="shared" si="726"/>
        <v>0</v>
      </c>
      <c r="AH2160" s="234">
        <f t="shared" si="727"/>
        <v>0</v>
      </c>
      <c r="AI2160" s="214">
        <f t="shared" si="735"/>
        <v>0</v>
      </c>
      <c r="AK2160" s="229">
        <f t="shared" si="728"/>
        <v>0</v>
      </c>
      <c r="AL2160" s="226"/>
      <c r="AM2160" s="15"/>
      <c r="AN2160" s="232" t="e">
        <f t="shared" si="729"/>
        <v>#DIV/0!</v>
      </c>
      <c r="AO2160" s="214">
        <f t="shared" si="723"/>
        <v>0</v>
      </c>
      <c r="AQ2160" s="210"/>
      <c r="AR2160" s="231"/>
      <c r="AS2160" s="15"/>
      <c r="AT2160" s="232">
        <f t="shared" si="730"/>
        <v>0</v>
      </c>
      <c r="AU2160" s="235">
        <f t="shared" si="731"/>
        <v>0</v>
      </c>
      <c r="AY2160" s="210"/>
      <c r="AZ2160" s="231"/>
      <c r="BA2160" s="15"/>
      <c r="BB2160" s="232">
        <f t="shared" si="720"/>
        <v>0</v>
      </c>
      <c r="BC2160" s="235">
        <f t="shared" si="732"/>
        <v>0</v>
      </c>
      <c r="BG2160" s="210"/>
      <c r="BH2160" s="231"/>
      <c r="BI2160" s="15"/>
      <c r="BJ2160" s="232">
        <f t="shared" si="724"/>
        <v>0</v>
      </c>
      <c r="BK2160" s="235">
        <f t="shared" si="733"/>
        <v>0</v>
      </c>
      <c r="BM2160" s="109">
        <f t="shared" si="725"/>
        <v>-2.7367101213108307</v>
      </c>
      <c r="BN2160" s="213"/>
      <c r="BR2160" s="228"/>
      <c r="BS2160" s="311"/>
      <c r="BT2160" s="3"/>
      <c r="BU2160" s="213"/>
      <c r="BV2160" s="213"/>
      <c r="BW2160" s="291"/>
    </row>
    <row r="2161" spans="1:75" x14ac:dyDescent="0.2">
      <c r="A2161" s="210"/>
      <c r="B2161" s="211"/>
      <c r="C2161" s="848" t="str">
        <f ca="1">IF(ISERR(AVERAGE(INDIRECT("B"&amp;(ROW()-INT($B$1/2))):INDIRECT("B"&amp;(ROW()+INT($B$1/2))))),"",AVERAGE(INDIRECT("B"&amp;(ROW()-INT($B$1/2))):INDIRECT("B"&amp;(ROW()+INT($B$1/2)))))</f>
        <v/>
      </c>
      <c r="D2161" s="848">
        <f t="shared" si="719"/>
        <v>0</v>
      </c>
      <c r="E2161" s="275"/>
      <c r="F2161" s="15"/>
      <c r="G2161" s="3"/>
      <c r="H2161" s="3"/>
      <c r="I2161" s="3"/>
      <c r="J2161" s="3"/>
      <c r="K2161" s="3"/>
      <c r="L2161" s="554"/>
      <c r="M2161" s="545"/>
      <c r="N2161" s="546"/>
      <c r="O2161" s="5"/>
      <c r="P2161" s="216"/>
      <c r="Q2161" s="217"/>
      <c r="R2161" s="218"/>
      <c r="S2161" s="219">
        <f t="shared" si="736"/>
        <v>0</v>
      </c>
      <c r="T2161" s="220">
        <f t="shared" si="737"/>
        <v>0</v>
      </c>
      <c r="U2161" s="214">
        <f t="shared" si="734"/>
        <v>0</v>
      </c>
      <c r="W2161" s="221"/>
      <c r="X2161" s="222"/>
      <c r="Y2161" s="222"/>
      <c r="Z2161" s="223"/>
      <c r="AA2161" s="222"/>
      <c r="AB2161" s="224"/>
      <c r="AC2161" s="225"/>
      <c r="AD2161" s="2">
        <f t="shared" si="721"/>
        <v>0</v>
      </c>
      <c r="AE2161" s="2">
        <f t="shared" si="722"/>
        <v>0</v>
      </c>
      <c r="AF2161" s="226"/>
      <c r="AG2161" s="219">
        <f t="shared" si="726"/>
        <v>0</v>
      </c>
      <c r="AH2161" s="234">
        <f t="shared" si="727"/>
        <v>0</v>
      </c>
      <c r="AI2161" s="214">
        <f t="shared" si="735"/>
        <v>0</v>
      </c>
      <c r="AK2161" s="229">
        <f t="shared" si="728"/>
        <v>0</v>
      </c>
      <c r="AL2161" s="226"/>
      <c r="AM2161" s="15"/>
      <c r="AN2161" s="232" t="e">
        <f t="shared" si="729"/>
        <v>#DIV/0!</v>
      </c>
      <c r="AO2161" s="214">
        <f t="shared" si="723"/>
        <v>0</v>
      </c>
      <c r="AQ2161" s="210"/>
      <c r="AR2161" s="231"/>
      <c r="AS2161" s="15"/>
      <c r="AT2161" s="232">
        <f t="shared" si="730"/>
        <v>0</v>
      </c>
      <c r="AU2161" s="235">
        <f t="shared" si="731"/>
        <v>0</v>
      </c>
      <c r="AY2161" s="210"/>
      <c r="AZ2161" s="231"/>
      <c r="BA2161" s="15"/>
      <c r="BB2161" s="232">
        <f t="shared" si="720"/>
        <v>0</v>
      </c>
      <c r="BC2161" s="235">
        <f t="shared" si="732"/>
        <v>0</v>
      </c>
      <c r="BG2161" s="210"/>
      <c r="BH2161" s="231"/>
      <c r="BI2161" s="15"/>
      <c r="BJ2161" s="232">
        <f t="shared" si="724"/>
        <v>0</v>
      </c>
      <c r="BK2161" s="235">
        <f t="shared" si="733"/>
        <v>0</v>
      </c>
      <c r="BM2161" s="109">
        <f t="shared" si="725"/>
        <v>-2.7385424588085674</v>
      </c>
      <c r="BN2161" s="213"/>
      <c r="BR2161" s="228"/>
      <c r="BS2161" s="311"/>
      <c r="BT2161" s="3"/>
      <c r="BU2161" s="213"/>
      <c r="BV2161" s="213"/>
      <c r="BW2161" s="291"/>
    </row>
    <row r="2162" spans="1:75" x14ac:dyDescent="0.2">
      <c r="A2162" s="210"/>
      <c r="B2162" s="211"/>
      <c r="C2162" s="848" t="str">
        <f ca="1">IF(ISERR(AVERAGE(INDIRECT("B"&amp;(ROW()-INT($B$1/2))):INDIRECT("B"&amp;(ROW()+INT($B$1/2))))),"",AVERAGE(INDIRECT("B"&amp;(ROW()-INT($B$1/2))):INDIRECT("B"&amp;(ROW()+INT($B$1/2)))))</f>
        <v/>
      </c>
      <c r="D2162" s="848">
        <f t="shared" si="719"/>
        <v>0</v>
      </c>
      <c r="E2162" s="275"/>
      <c r="F2162" s="15"/>
      <c r="G2162" s="3"/>
      <c r="H2162" s="3"/>
      <c r="I2162" s="3"/>
      <c r="J2162" s="3"/>
      <c r="K2162" s="3"/>
      <c r="L2162" s="554"/>
      <c r="M2162" s="545"/>
      <c r="N2162" s="546"/>
      <c r="O2162" s="5"/>
      <c r="P2162" s="216"/>
      <c r="Q2162" s="217"/>
      <c r="R2162" s="218"/>
      <c r="S2162" s="219">
        <f t="shared" si="736"/>
        <v>0</v>
      </c>
      <c r="T2162" s="220">
        <f t="shared" si="737"/>
        <v>0</v>
      </c>
      <c r="U2162" s="214">
        <f t="shared" si="734"/>
        <v>0</v>
      </c>
      <c r="W2162" s="221"/>
      <c r="X2162" s="222"/>
      <c r="Y2162" s="222"/>
      <c r="Z2162" s="223"/>
      <c r="AA2162" s="222"/>
      <c r="AB2162" s="224"/>
      <c r="AC2162" s="225"/>
      <c r="AD2162" s="2">
        <f t="shared" si="721"/>
        <v>0</v>
      </c>
      <c r="AE2162" s="2">
        <f t="shared" si="722"/>
        <v>0</v>
      </c>
      <c r="AF2162" s="226"/>
      <c r="AG2162" s="219">
        <f t="shared" si="726"/>
        <v>0</v>
      </c>
      <c r="AH2162" s="234">
        <f t="shared" si="727"/>
        <v>0</v>
      </c>
      <c r="AI2162" s="214">
        <f t="shared" si="735"/>
        <v>0</v>
      </c>
      <c r="AK2162" s="229">
        <f t="shared" si="728"/>
        <v>0</v>
      </c>
      <c r="AL2162" s="226"/>
      <c r="AM2162" s="15"/>
      <c r="AN2162" s="232" t="e">
        <f t="shared" si="729"/>
        <v>#DIV/0!</v>
      </c>
      <c r="AO2162" s="214">
        <f t="shared" si="723"/>
        <v>0</v>
      </c>
      <c r="AQ2162" s="210"/>
      <c r="AR2162" s="231"/>
      <c r="AS2162" s="15"/>
      <c r="AT2162" s="232">
        <f t="shared" si="730"/>
        <v>0</v>
      </c>
      <c r="AU2162" s="235">
        <f t="shared" si="731"/>
        <v>0</v>
      </c>
      <c r="AY2162" s="210"/>
      <c r="AZ2162" s="231"/>
      <c r="BA2162" s="15"/>
      <c r="BB2162" s="232">
        <f t="shared" si="720"/>
        <v>0</v>
      </c>
      <c r="BC2162" s="235">
        <f t="shared" si="732"/>
        <v>0</v>
      </c>
      <c r="BG2162" s="210"/>
      <c r="BH2162" s="231"/>
      <c r="BI2162" s="15"/>
      <c r="BJ2162" s="232">
        <f t="shared" si="724"/>
        <v>0</v>
      </c>
      <c r="BK2162" s="235">
        <f t="shared" si="733"/>
        <v>0</v>
      </c>
      <c r="BM2162" s="109">
        <f t="shared" si="725"/>
        <v>-2.7403747963063041</v>
      </c>
      <c r="BN2162" s="213"/>
      <c r="BR2162" s="228"/>
      <c r="BS2162" s="311"/>
      <c r="BT2162" s="3"/>
      <c r="BU2162" s="213"/>
      <c r="BV2162" s="213"/>
      <c r="BW2162" s="291"/>
    </row>
    <row r="2163" spans="1:75" x14ac:dyDescent="0.2">
      <c r="A2163" s="210"/>
      <c r="B2163" s="211"/>
      <c r="C2163" s="848" t="str">
        <f ca="1">IF(ISERR(AVERAGE(INDIRECT("B"&amp;(ROW()-INT($B$1/2))):INDIRECT("B"&amp;(ROW()+INT($B$1/2))))),"",AVERAGE(INDIRECT("B"&amp;(ROW()-INT($B$1/2))):INDIRECT("B"&amp;(ROW()+INT($B$1/2)))))</f>
        <v/>
      </c>
      <c r="D2163" s="848">
        <f t="shared" si="719"/>
        <v>0</v>
      </c>
      <c r="E2163" s="275"/>
      <c r="F2163" s="15"/>
      <c r="G2163" s="3"/>
      <c r="H2163" s="3"/>
      <c r="I2163" s="3"/>
      <c r="J2163" s="3"/>
      <c r="K2163" s="3"/>
      <c r="L2163" s="554"/>
      <c r="M2163" s="545"/>
      <c r="N2163" s="546"/>
      <c r="O2163" s="5"/>
      <c r="P2163" s="216"/>
      <c r="Q2163" s="217"/>
      <c r="R2163" s="218"/>
      <c r="S2163" s="219">
        <f t="shared" si="736"/>
        <v>0</v>
      </c>
      <c r="T2163" s="220">
        <f t="shared" si="737"/>
        <v>0</v>
      </c>
      <c r="U2163" s="214">
        <f t="shared" si="734"/>
        <v>0</v>
      </c>
      <c r="W2163" s="221"/>
      <c r="X2163" s="222"/>
      <c r="Y2163" s="222"/>
      <c r="Z2163" s="223"/>
      <c r="AA2163" s="222"/>
      <c r="AB2163" s="224"/>
      <c r="AC2163" s="225"/>
      <c r="AD2163" s="2">
        <f t="shared" si="721"/>
        <v>0</v>
      </c>
      <c r="AE2163" s="2">
        <f t="shared" si="722"/>
        <v>0</v>
      </c>
      <c r="AF2163" s="226"/>
      <c r="AG2163" s="219">
        <f t="shared" si="726"/>
        <v>0</v>
      </c>
      <c r="AH2163" s="234">
        <f t="shared" si="727"/>
        <v>0</v>
      </c>
      <c r="AI2163" s="214">
        <f t="shared" si="735"/>
        <v>0</v>
      </c>
      <c r="AK2163" s="229">
        <f t="shared" si="728"/>
        <v>0</v>
      </c>
      <c r="AL2163" s="226"/>
      <c r="AM2163" s="15"/>
      <c r="AN2163" s="232" t="e">
        <f t="shared" si="729"/>
        <v>#DIV/0!</v>
      </c>
      <c r="AO2163" s="214">
        <f t="shared" si="723"/>
        <v>0</v>
      </c>
      <c r="AQ2163" s="210"/>
      <c r="AR2163" s="231"/>
      <c r="AS2163" s="15"/>
      <c r="AT2163" s="232">
        <f t="shared" si="730"/>
        <v>0</v>
      </c>
      <c r="AU2163" s="235">
        <f t="shared" si="731"/>
        <v>0</v>
      </c>
      <c r="AY2163" s="210"/>
      <c r="AZ2163" s="231"/>
      <c r="BA2163" s="15"/>
      <c r="BB2163" s="232">
        <f t="shared" si="720"/>
        <v>0</v>
      </c>
      <c r="BC2163" s="235">
        <f t="shared" si="732"/>
        <v>0</v>
      </c>
      <c r="BG2163" s="210"/>
      <c r="BH2163" s="231"/>
      <c r="BI2163" s="15"/>
      <c r="BJ2163" s="232">
        <f t="shared" si="724"/>
        <v>0</v>
      </c>
      <c r="BK2163" s="235">
        <f t="shared" si="733"/>
        <v>0</v>
      </c>
      <c r="BM2163" s="109">
        <f t="shared" si="725"/>
        <v>-2.7422071338040408</v>
      </c>
      <c r="BN2163" s="213"/>
      <c r="BR2163" s="228"/>
      <c r="BS2163" s="311"/>
      <c r="BT2163" s="3"/>
      <c r="BU2163" s="213"/>
      <c r="BV2163" s="213"/>
      <c r="BW2163" s="291"/>
    </row>
    <row r="2164" spans="1:75" x14ac:dyDescent="0.2">
      <c r="A2164" s="210"/>
      <c r="B2164" s="211"/>
      <c r="C2164" s="848" t="str">
        <f ca="1">IF(ISERR(AVERAGE(INDIRECT("B"&amp;(ROW()-INT($B$1/2))):INDIRECT("B"&amp;(ROW()+INT($B$1/2))))),"",AVERAGE(INDIRECT("B"&amp;(ROW()-INT($B$1/2))):INDIRECT("B"&amp;(ROW()+INT($B$1/2)))))</f>
        <v/>
      </c>
      <c r="D2164" s="848">
        <f t="shared" si="719"/>
        <v>0</v>
      </c>
      <c r="E2164" s="275"/>
      <c r="F2164" s="15"/>
      <c r="G2164" s="3"/>
      <c r="H2164" s="3"/>
      <c r="I2164" s="3"/>
      <c r="J2164" s="3"/>
      <c r="K2164" s="3"/>
      <c r="L2164" s="554"/>
      <c r="M2164" s="545"/>
      <c r="N2164" s="546"/>
      <c r="O2164" s="5"/>
      <c r="P2164" s="216"/>
      <c r="Q2164" s="217"/>
      <c r="R2164" s="218"/>
      <c r="S2164" s="219">
        <f t="shared" si="736"/>
        <v>0</v>
      </c>
      <c r="T2164" s="220">
        <f t="shared" si="737"/>
        <v>0</v>
      </c>
      <c r="U2164" s="214">
        <f t="shared" si="734"/>
        <v>0</v>
      </c>
      <c r="W2164" s="221"/>
      <c r="X2164" s="222"/>
      <c r="Y2164" s="222"/>
      <c r="Z2164" s="223"/>
      <c r="AA2164" s="222"/>
      <c r="AB2164" s="224"/>
      <c r="AC2164" s="225"/>
      <c r="AD2164" s="2">
        <f t="shared" si="721"/>
        <v>0</v>
      </c>
      <c r="AE2164" s="2">
        <f t="shared" si="722"/>
        <v>0</v>
      </c>
      <c r="AF2164" s="226"/>
      <c r="AG2164" s="219">
        <f t="shared" si="726"/>
        <v>0</v>
      </c>
      <c r="AH2164" s="234">
        <f t="shared" si="727"/>
        <v>0</v>
      </c>
      <c r="AI2164" s="214">
        <f t="shared" si="735"/>
        <v>0</v>
      </c>
      <c r="AK2164" s="229">
        <f t="shared" si="728"/>
        <v>0</v>
      </c>
      <c r="AL2164" s="226"/>
      <c r="AM2164" s="15"/>
      <c r="AN2164" s="232" t="e">
        <f t="shared" si="729"/>
        <v>#DIV/0!</v>
      </c>
      <c r="AO2164" s="214">
        <f t="shared" si="723"/>
        <v>0</v>
      </c>
      <c r="AQ2164" s="210"/>
      <c r="AR2164" s="231"/>
      <c r="AS2164" s="15"/>
      <c r="AT2164" s="232">
        <f t="shared" si="730"/>
        <v>0</v>
      </c>
      <c r="AU2164" s="235">
        <f t="shared" si="731"/>
        <v>0</v>
      </c>
      <c r="AY2164" s="210"/>
      <c r="AZ2164" s="231"/>
      <c r="BA2164" s="15"/>
      <c r="BB2164" s="232">
        <f t="shared" si="720"/>
        <v>0</v>
      </c>
      <c r="BC2164" s="235">
        <f t="shared" si="732"/>
        <v>0</v>
      </c>
      <c r="BG2164" s="210"/>
      <c r="BH2164" s="231"/>
      <c r="BI2164" s="15"/>
      <c r="BJ2164" s="232">
        <f t="shared" si="724"/>
        <v>0</v>
      </c>
      <c r="BK2164" s="235">
        <f t="shared" si="733"/>
        <v>0</v>
      </c>
      <c r="BM2164" s="109">
        <f t="shared" si="725"/>
        <v>-2.7440394713017775</v>
      </c>
      <c r="BN2164" s="213"/>
      <c r="BR2164" s="228"/>
      <c r="BS2164" s="311"/>
      <c r="BT2164" s="3"/>
      <c r="BU2164" s="213"/>
      <c r="BV2164" s="213"/>
      <c r="BW2164" s="291"/>
    </row>
    <row r="2165" spans="1:75" x14ac:dyDescent="0.2">
      <c r="A2165" s="210"/>
      <c r="B2165" s="211"/>
      <c r="C2165" s="848" t="str">
        <f ca="1">IF(ISERR(AVERAGE(INDIRECT("B"&amp;(ROW()-INT($B$1/2))):INDIRECT("B"&amp;(ROW()+INT($B$1/2))))),"",AVERAGE(INDIRECT("B"&amp;(ROW()-INT($B$1/2))):INDIRECT("B"&amp;(ROW()+INT($B$1/2)))))</f>
        <v/>
      </c>
      <c r="D2165" s="848">
        <f t="shared" si="719"/>
        <v>0</v>
      </c>
      <c r="E2165" s="275"/>
      <c r="F2165" s="15"/>
      <c r="G2165" s="3"/>
      <c r="H2165" s="3"/>
      <c r="I2165" s="3"/>
      <c r="J2165" s="3"/>
      <c r="K2165" s="3"/>
      <c r="L2165" s="554"/>
      <c r="M2165" s="545"/>
      <c r="N2165" s="546"/>
      <c r="O2165" s="5"/>
      <c r="P2165" s="216"/>
      <c r="Q2165" s="217"/>
      <c r="R2165" s="218"/>
      <c r="S2165" s="219">
        <f t="shared" si="736"/>
        <v>0</v>
      </c>
      <c r="T2165" s="220">
        <f t="shared" si="737"/>
        <v>0</v>
      </c>
      <c r="U2165" s="214">
        <f t="shared" si="734"/>
        <v>0</v>
      </c>
      <c r="W2165" s="221"/>
      <c r="X2165" s="222"/>
      <c r="Y2165" s="222"/>
      <c r="Z2165" s="223"/>
      <c r="AA2165" s="222"/>
      <c r="AB2165" s="224"/>
      <c r="AC2165" s="225"/>
      <c r="AD2165" s="2">
        <f t="shared" si="721"/>
        <v>0</v>
      </c>
      <c r="AE2165" s="2">
        <f t="shared" si="722"/>
        <v>0</v>
      </c>
      <c r="AF2165" s="226"/>
      <c r="AG2165" s="219">
        <f t="shared" si="726"/>
        <v>0</v>
      </c>
      <c r="AH2165" s="234">
        <f t="shared" si="727"/>
        <v>0</v>
      </c>
      <c r="AI2165" s="214">
        <f t="shared" si="735"/>
        <v>0</v>
      </c>
      <c r="AK2165" s="229">
        <f t="shared" si="728"/>
        <v>0</v>
      </c>
      <c r="AL2165" s="226"/>
      <c r="AM2165" s="15"/>
      <c r="AN2165" s="232" t="e">
        <f t="shared" si="729"/>
        <v>#DIV/0!</v>
      </c>
      <c r="AO2165" s="214">
        <f t="shared" si="723"/>
        <v>0</v>
      </c>
      <c r="AQ2165" s="210"/>
      <c r="AR2165" s="231"/>
      <c r="AS2165" s="15"/>
      <c r="AT2165" s="232">
        <f t="shared" si="730"/>
        <v>0</v>
      </c>
      <c r="AU2165" s="235">
        <f t="shared" si="731"/>
        <v>0</v>
      </c>
      <c r="AY2165" s="210"/>
      <c r="AZ2165" s="231"/>
      <c r="BA2165" s="15"/>
      <c r="BB2165" s="232">
        <f t="shared" si="720"/>
        <v>0</v>
      </c>
      <c r="BC2165" s="235">
        <f t="shared" si="732"/>
        <v>0</v>
      </c>
      <c r="BG2165" s="210"/>
      <c r="BH2165" s="231"/>
      <c r="BI2165" s="15"/>
      <c r="BJ2165" s="232">
        <f t="shared" si="724"/>
        <v>0</v>
      </c>
      <c r="BK2165" s="235">
        <f t="shared" si="733"/>
        <v>0</v>
      </c>
      <c r="BM2165" s="109">
        <f t="shared" si="725"/>
        <v>-2.7458718087995142</v>
      </c>
      <c r="BN2165" s="213"/>
      <c r="BR2165" s="228"/>
      <c r="BS2165" s="311"/>
      <c r="BT2165" s="3"/>
      <c r="BU2165" s="213"/>
      <c r="BV2165" s="213"/>
      <c r="BW2165" s="291"/>
    </row>
    <row r="2166" spans="1:75" x14ac:dyDescent="0.2">
      <c r="A2166" s="210"/>
      <c r="B2166" s="211"/>
      <c r="C2166" s="848" t="str">
        <f ca="1">IF(ISERR(AVERAGE(INDIRECT("B"&amp;(ROW()-INT($B$1/2))):INDIRECT("B"&amp;(ROW()+INT($B$1/2))))),"",AVERAGE(INDIRECT("B"&amp;(ROW()-INT($B$1/2))):INDIRECT("B"&amp;(ROW()+INT($B$1/2)))))</f>
        <v/>
      </c>
      <c r="D2166" s="848">
        <f t="shared" si="719"/>
        <v>0</v>
      </c>
      <c r="E2166" s="275"/>
      <c r="F2166" s="15"/>
      <c r="G2166" s="3"/>
      <c r="H2166" s="3"/>
      <c r="I2166" s="3"/>
      <c r="J2166" s="3"/>
      <c r="K2166" s="3"/>
      <c r="L2166" s="554"/>
      <c r="M2166" s="545"/>
      <c r="N2166" s="546"/>
      <c r="O2166" s="5"/>
      <c r="P2166" s="216"/>
      <c r="Q2166" s="217"/>
      <c r="R2166" s="218"/>
      <c r="S2166" s="219">
        <f t="shared" si="736"/>
        <v>0</v>
      </c>
      <c r="T2166" s="220">
        <f t="shared" si="737"/>
        <v>0</v>
      </c>
      <c r="U2166" s="214">
        <f t="shared" si="734"/>
        <v>0</v>
      </c>
      <c r="W2166" s="221"/>
      <c r="X2166" s="222"/>
      <c r="Y2166" s="222"/>
      <c r="Z2166" s="223"/>
      <c r="AA2166" s="222"/>
      <c r="AB2166" s="224"/>
      <c r="AC2166" s="225"/>
      <c r="AD2166" s="2">
        <f t="shared" si="721"/>
        <v>0</v>
      </c>
      <c r="AE2166" s="2">
        <f t="shared" si="722"/>
        <v>0</v>
      </c>
      <c r="AF2166" s="226"/>
      <c r="AG2166" s="219">
        <f t="shared" si="726"/>
        <v>0</v>
      </c>
      <c r="AH2166" s="234">
        <f t="shared" si="727"/>
        <v>0</v>
      </c>
      <c r="AI2166" s="214">
        <f t="shared" si="735"/>
        <v>0</v>
      </c>
      <c r="AK2166" s="229">
        <f t="shared" si="728"/>
        <v>0</v>
      </c>
      <c r="AL2166" s="226"/>
      <c r="AM2166" s="15"/>
      <c r="AN2166" s="232" t="e">
        <f t="shared" si="729"/>
        <v>#DIV/0!</v>
      </c>
      <c r="AO2166" s="214">
        <f t="shared" si="723"/>
        <v>0</v>
      </c>
      <c r="AQ2166" s="210"/>
      <c r="AR2166" s="231"/>
      <c r="AS2166" s="15"/>
      <c r="AT2166" s="232">
        <f t="shared" si="730"/>
        <v>0</v>
      </c>
      <c r="AU2166" s="235">
        <f t="shared" si="731"/>
        <v>0</v>
      </c>
      <c r="AY2166" s="210"/>
      <c r="AZ2166" s="231"/>
      <c r="BA2166" s="15"/>
      <c r="BB2166" s="232">
        <f t="shared" si="720"/>
        <v>0</v>
      </c>
      <c r="BC2166" s="235">
        <f t="shared" si="732"/>
        <v>0</v>
      </c>
      <c r="BG2166" s="210"/>
      <c r="BH2166" s="231"/>
      <c r="BI2166" s="15"/>
      <c r="BJ2166" s="232">
        <f t="shared" si="724"/>
        <v>0</v>
      </c>
      <c r="BK2166" s="235">
        <f t="shared" si="733"/>
        <v>0</v>
      </c>
      <c r="BM2166" s="109">
        <f t="shared" si="725"/>
        <v>-2.7477041462972509</v>
      </c>
      <c r="BN2166" s="213"/>
      <c r="BR2166" s="228"/>
      <c r="BS2166" s="311"/>
      <c r="BT2166" s="3"/>
      <c r="BU2166" s="213"/>
      <c r="BV2166" s="213"/>
      <c r="BW2166" s="291"/>
    </row>
    <row r="2167" spans="1:75" x14ac:dyDescent="0.2">
      <c r="A2167" s="210"/>
      <c r="B2167" s="211"/>
      <c r="C2167" s="848" t="str">
        <f ca="1">IF(ISERR(AVERAGE(INDIRECT("B"&amp;(ROW()-INT($B$1/2))):INDIRECT("B"&amp;(ROW()+INT($B$1/2))))),"",AVERAGE(INDIRECT("B"&amp;(ROW()-INT($B$1/2))):INDIRECT("B"&amp;(ROW()+INT($B$1/2)))))</f>
        <v/>
      </c>
      <c r="D2167" s="848">
        <f t="shared" si="719"/>
        <v>0</v>
      </c>
      <c r="E2167" s="275"/>
      <c r="F2167" s="15"/>
      <c r="G2167" s="3"/>
      <c r="H2167" s="3"/>
      <c r="I2167" s="3"/>
      <c r="J2167" s="3"/>
      <c r="K2167" s="3"/>
      <c r="L2167" s="554"/>
      <c r="M2167" s="545"/>
      <c r="N2167" s="546"/>
      <c r="O2167" s="5"/>
      <c r="P2167" s="216"/>
      <c r="Q2167" s="217"/>
      <c r="R2167" s="218"/>
      <c r="S2167" s="219">
        <f t="shared" si="736"/>
        <v>0</v>
      </c>
      <c r="T2167" s="220">
        <f t="shared" si="737"/>
        <v>0</v>
      </c>
      <c r="U2167" s="214">
        <f t="shared" si="734"/>
        <v>0</v>
      </c>
      <c r="W2167" s="221"/>
      <c r="X2167" s="222"/>
      <c r="Y2167" s="222"/>
      <c r="Z2167" s="223"/>
      <c r="AA2167" s="222"/>
      <c r="AB2167" s="224"/>
      <c r="AC2167" s="225"/>
      <c r="AD2167" s="2">
        <f t="shared" si="721"/>
        <v>0</v>
      </c>
      <c r="AE2167" s="2">
        <f t="shared" si="722"/>
        <v>0</v>
      </c>
      <c r="AF2167" s="226"/>
      <c r="AG2167" s="219">
        <f t="shared" si="726"/>
        <v>0</v>
      </c>
      <c r="AH2167" s="234">
        <f t="shared" si="727"/>
        <v>0</v>
      </c>
      <c r="AI2167" s="214">
        <f t="shared" si="735"/>
        <v>0</v>
      </c>
      <c r="AK2167" s="229">
        <f t="shared" si="728"/>
        <v>0</v>
      </c>
      <c r="AL2167" s="226"/>
      <c r="AM2167" s="15"/>
      <c r="AN2167" s="232" t="e">
        <f t="shared" si="729"/>
        <v>#DIV/0!</v>
      </c>
      <c r="AO2167" s="214">
        <f t="shared" si="723"/>
        <v>0</v>
      </c>
      <c r="AQ2167" s="210"/>
      <c r="AR2167" s="231"/>
      <c r="AS2167" s="15"/>
      <c r="AT2167" s="232">
        <f t="shared" si="730"/>
        <v>0</v>
      </c>
      <c r="AU2167" s="235">
        <f t="shared" si="731"/>
        <v>0</v>
      </c>
      <c r="AY2167" s="210"/>
      <c r="AZ2167" s="231"/>
      <c r="BA2167" s="15"/>
      <c r="BB2167" s="232">
        <f t="shared" si="720"/>
        <v>0</v>
      </c>
      <c r="BC2167" s="235">
        <f t="shared" si="732"/>
        <v>0</v>
      </c>
      <c r="BG2167" s="210"/>
      <c r="BH2167" s="231"/>
      <c r="BI2167" s="15"/>
      <c r="BJ2167" s="232">
        <f t="shared" si="724"/>
        <v>0</v>
      </c>
      <c r="BK2167" s="235">
        <f t="shared" si="733"/>
        <v>0</v>
      </c>
      <c r="BM2167" s="109">
        <f t="shared" si="725"/>
        <v>-2.7495364837949876</v>
      </c>
      <c r="BN2167" s="213"/>
      <c r="BR2167" s="228"/>
      <c r="BS2167" s="311"/>
      <c r="BT2167" s="3"/>
      <c r="BU2167" s="213"/>
      <c r="BV2167" s="213"/>
      <c r="BW2167" s="291"/>
    </row>
    <row r="2168" spans="1:75" x14ac:dyDescent="0.2">
      <c r="A2168" s="210"/>
      <c r="B2168" s="211"/>
      <c r="C2168" s="848" t="str">
        <f ca="1">IF(ISERR(AVERAGE(INDIRECT("B"&amp;(ROW()-INT($B$1/2))):INDIRECT("B"&amp;(ROW()+INT($B$1/2))))),"",AVERAGE(INDIRECT("B"&amp;(ROW()-INT($B$1/2))):INDIRECT("B"&amp;(ROW()+INT($B$1/2)))))</f>
        <v/>
      </c>
      <c r="D2168" s="848">
        <f t="shared" si="719"/>
        <v>0</v>
      </c>
      <c r="E2168" s="275"/>
      <c r="F2168" s="15"/>
      <c r="G2168" s="3"/>
      <c r="H2168" s="3"/>
      <c r="I2168" s="3"/>
      <c r="J2168" s="3"/>
      <c r="K2168" s="3"/>
      <c r="L2168" s="554"/>
      <c r="M2168" s="545"/>
      <c r="N2168" s="546"/>
      <c r="O2168" s="5"/>
      <c r="P2168" s="216"/>
      <c r="Q2168" s="217"/>
      <c r="R2168" s="218"/>
      <c r="S2168" s="219">
        <f t="shared" si="736"/>
        <v>0</v>
      </c>
      <c r="T2168" s="220">
        <f t="shared" si="737"/>
        <v>0</v>
      </c>
      <c r="U2168" s="214">
        <f t="shared" si="734"/>
        <v>0</v>
      </c>
      <c r="W2168" s="221"/>
      <c r="X2168" s="222"/>
      <c r="Y2168" s="222"/>
      <c r="Z2168" s="223"/>
      <c r="AA2168" s="222"/>
      <c r="AB2168" s="224"/>
      <c r="AC2168" s="225"/>
      <c r="AD2168" s="2">
        <f t="shared" si="721"/>
        <v>0</v>
      </c>
      <c r="AE2168" s="2">
        <f t="shared" si="722"/>
        <v>0</v>
      </c>
      <c r="AF2168" s="226"/>
      <c r="AG2168" s="219">
        <f t="shared" si="726"/>
        <v>0</v>
      </c>
      <c r="AH2168" s="234">
        <f t="shared" si="727"/>
        <v>0</v>
      </c>
      <c r="AI2168" s="214">
        <f t="shared" si="735"/>
        <v>0</v>
      </c>
      <c r="AK2168" s="229">
        <f t="shared" si="728"/>
        <v>0</v>
      </c>
      <c r="AL2168" s="226"/>
      <c r="AM2168" s="15"/>
      <c r="AN2168" s="232" t="e">
        <f t="shared" si="729"/>
        <v>#DIV/0!</v>
      </c>
      <c r="AO2168" s="214">
        <f t="shared" si="723"/>
        <v>0</v>
      </c>
      <c r="AQ2168" s="210"/>
      <c r="AR2168" s="231"/>
      <c r="AS2168" s="15"/>
      <c r="AT2168" s="232">
        <f t="shared" si="730"/>
        <v>0</v>
      </c>
      <c r="AU2168" s="235">
        <f t="shared" si="731"/>
        <v>0</v>
      </c>
      <c r="AY2168" s="210"/>
      <c r="AZ2168" s="231"/>
      <c r="BA2168" s="15"/>
      <c r="BB2168" s="232">
        <f t="shared" si="720"/>
        <v>0</v>
      </c>
      <c r="BC2168" s="235">
        <f t="shared" si="732"/>
        <v>0</v>
      </c>
      <c r="BG2168" s="210"/>
      <c r="BH2168" s="231"/>
      <c r="BI2168" s="15"/>
      <c r="BJ2168" s="232">
        <f t="shared" si="724"/>
        <v>0</v>
      </c>
      <c r="BK2168" s="235">
        <f t="shared" si="733"/>
        <v>0</v>
      </c>
      <c r="BM2168" s="109">
        <f t="shared" si="725"/>
        <v>-2.7513688212927243</v>
      </c>
      <c r="BN2168" s="213"/>
      <c r="BR2168" s="228"/>
      <c r="BS2168" s="311"/>
      <c r="BT2168" s="3"/>
      <c r="BU2168" s="213"/>
      <c r="BV2168" s="213"/>
      <c r="BW2168" s="291"/>
    </row>
    <row r="2169" spans="1:75" x14ac:dyDescent="0.2">
      <c r="A2169" s="210"/>
      <c r="B2169" s="211"/>
      <c r="C2169" s="848" t="str">
        <f ca="1">IF(ISERR(AVERAGE(INDIRECT("B"&amp;(ROW()-INT($B$1/2))):INDIRECT("B"&amp;(ROW()+INT($B$1/2))))),"",AVERAGE(INDIRECT("B"&amp;(ROW()-INT($B$1/2))):INDIRECT("B"&amp;(ROW()+INT($B$1/2)))))</f>
        <v/>
      </c>
      <c r="D2169" s="848">
        <f t="shared" si="719"/>
        <v>0</v>
      </c>
      <c r="E2169" s="275"/>
      <c r="F2169" s="15"/>
      <c r="G2169" s="3"/>
      <c r="H2169" s="3"/>
      <c r="I2169" s="3"/>
      <c r="J2169" s="3"/>
      <c r="K2169" s="3"/>
      <c r="L2169" s="554"/>
      <c r="M2169" s="545"/>
      <c r="N2169" s="546"/>
      <c r="O2169" s="5"/>
      <c r="P2169" s="216"/>
      <c r="Q2169" s="217"/>
      <c r="R2169" s="218"/>
      <c r="S2169" s="219">
        <f t="shared" si="736"/>
        <v>0</v>
      </c>
      <c r="T2169" s="220">
        <f t="shared" si="737"/>
        <v>0</v>
      </c>
      <c r="U2169" s="214">
        <f t="shared" si="734"/>
        <v>0</v>
      </c>
      <c r="W2169" s="221"/>
      <c r="X2169" s="222"/>
      <c r="Y2169" s="222"/>
      <c r="Z2169" s="223"/>
      <c r="AA2169" s="222"/>
      <c r="AB2169" s="224"/>
      <c r="AC2169" s="225"/>
      <c r="AD2169" s="2">
        <f t="shared" si="721"/>
        <v>0</v>
      </c>
      <c r="AE2169" s="2">
        <f t="shared" si="722"/>
        <v>0</v>
      </c>
      <c r="AF2169" s="226"/>
      <c r="AG2169" s="219">
        <f t="shared" si="726"/>
        <v>0</v>
      </c>
      <c r="AH2169" s="234">
        <f t="shared" si="727"/>
        <v>0</v>
      </c>
      <c r="AI2169" s="214">
        <f t="shared" si="735"/>
        <v>0</v>
      </c>
      <c r="AK2169" s="229">
        <f t="shared" si="728"/>
        <v>0</v>
      </c>
      <c r="AL2169" s="226"/>
      <c r="AM2169" s="15"/>
      <c r="AN2169" s="232" t="e">
        <f t="shared" si="729"/>
        <v>#DIV/0!</v>
      </c>
      <c r="AO2169" s="214">
        <f t="shared" si="723"/>
        <v>0</v>
      </c>
      <c r="AQ2169" s="210"/>
      <c r="AR2169" s="231"/>
      <c r="AS2169" s="15"/>
      <c r="AT2169" s="232">
        <f t="shared" si="730"/>
        <v>0</v>
      </c>
      <c r="AU2169" s="235">
        <f t="shared" si="731"/>
        <v>0</v>
      </c>
      <c r="AY2169" s="210"/>
      <c r="AZ2169" s="231"/>
      <c r="BA2169" s="15"/>
      <c r="BB2169" s="232">
        <f t="shared" si="720"/>
        <v>0</v>
      </c>
      <c r="BC2169" s="235">
        <f t="shared" si="732"/>
        <v>0</v>
      </c>
      <c r="BG2169" s="210"/>
      <c r="BH2169" s="231"/>
      <c r="BI2169" s="15"/>
      <c r="BJ2169" s="232">
        <f t="shared" si="724"/>
        <v>0</v>
      </c>
      <c r="BK2169" s="235">
        <f t="shared" si="733"/>
        <v>0</v>
      </c>
      <c r="BM2169" s="109">
        <f t="shared" si="725"/>
        <v>-2.753201158790461</v>
      </c>
      <c r="BN2169" s="213"/>
      <c r="BR2169" s="228"/>
      <c r="BS2169" s="311"/>
      <c r="BT2169" s="3"/>
      <c r="BU2169" s="213"/>
      <c r="BV2169" s="213"/>
      <c r="BW2169" s="291"/>
    </row>
    <row r="2170" spans="1:75" x14ac:dyDescent="0.2">
      <c r="A2170" s="210"/>
      <c r="B2170" s="211"/>
      <c r="C2170" s="848" t="str">
        <f ca="1">IF(ISERR(AVERAGE(INDIRECT("B"&amp;(ROW()-INT($B$1/2))):INDIRECT("B"&amp;(ROW()+INT($B$1/2))))),"",AVERAGE(INDIRECT("B"&amp;(ROW()-INT($B$1/2))):INDIRECT("B"&amp;(ROW()+INT($B$1/2)))))</f>
        <v/>
      </c>
      <c r="D2170" s="848">
        <f t="shared" si="719"/>
        <v>0</v>
      </c>
      <c r="E2170" s="275"/>
      <c r="F2170" s="15"/>
      <c r="G2170" s="3"/>
      <c r="H2170" s="3"/>
      <c r="I2170" s="3"/>
      <c r="J2170" s="3"/>
      <c r="K2170" s="3"/>
      <c r="L2170" s="554"/>
      <c r="M2170" s="545"/>
      <c r="N2170" s="546"/>
      <c r="O2170" s="5"/>
      <c r="P2170" s="216"/>
      <c r="Q2170" s="217"/>
      <c r="R2170" s="218"/>
      <c r="S2170" s="219">
        <f t="shared" si="736"/>
        <v>0</v>
      </c>
      <c r="T2170" s="220">
        <f t="shared" si="737"/>
        <v>0</v>
      </c>
      <c r="U2170" s="214">
        <f t="shared" si="734"/>
        <v>0</v>
      </c>
      <c r="W2170" s="221"/>
      <c r="X2170" s="222"/>
      <c r="Y2170" s="222"/>
      <c r="Z2170" s="223"/>
      <c r="AA2170" s="222"/>
      <c r="AB2170" s="224"/>
      <c r="AC2170" s="225"/>
      <c r="AD2170" s="2">
        <f t="shared" si="721"/>
        <v>0</v>
      </c>
      <c r="AE2170" s="2">
        <f t="shared" si="722"/>
        <v>0</v>
      </c>
      <c r="AF2170" s="226"/>
      <c r="AG2170" s="219">
        <f t="shared" si="726"/>
        <v>0</v>
      </c>
      <c r="AH2170" s="234">
        <f t="shared" si="727"/>
        <v>0</v>
      </c>
      <c r="AI2170" s="214">
        <f t="shared" si="735"/>
        <v>0</v>
      </c>
      <c r="AK2170" s="229">
        <f t="shared" si="728"/>
        <v>0</v>
      </c>
      <c r="AL2170" s="226"/>
      <c r="AM2170" s="15"/>
      <c r="AN2170" s="232" t="e">
        <f t="shared" si="729"/>
        <v>#DIV/0!</v>
      </c>
      <c r="AO2170" s="214">
        <f t="shared" si="723"/>
        <v>0</v>
      </c>
      <c r="AQ2170" s="210"/>
      <c r="AR2170" s="231"/>
      <c r="AS2170" s="15"/>
      <c r="AT2170" s="232">
        <f t="shared" si="730"/>
        <v>0</v>
      </c>
      <c r="AU2170" s="235">
        <f t="shared" si="731"/>
        <v>0</v>
      </c>
      <c r="AY2170" s="210"/>
      <c r="AZ2170" s="231"/>
      <c r="BA2170" s="15"/>
      <c r="BB2170" s="232">
        <f t="shared" si="720"/>
        <v>0</v>
      </c>
      <c r="BC2170" s="235">
        <f t="shared" si="732"/>
        <v>0</v>
      </c>
      <c r="BG2170" s="210"/>
      <c r="BH2170" s="231"/>
      <c r="BI2170" s="15"/>
      <c r="BJ2170" s="232">
        <f t="shared" si="724"/>
        <v>0</v>
      </c>
      <c r="BK2170" s="235">
        <f t="shared" si="733"/>
        <v>0</v>
      </c>
      <c r="BM2170" s="109">
        <f t="shared" si="725"/>
        <v>-2.7550334962881977</v>
      </c>
      <c r="BN2170" s="213"/>
      <c r="BR2170" s="228"/>
      <c r="BS2170" s="311"/>
      <c r="BT2170" s="3"/>
      <c r="BU2170" s="213"/>
      <c r="BV2170" s="213"/>
      <c r="BW2170" s="291"/>
    </row>
    <row r="2171" spans="1:75" x14ac:dyDescent="0.2">
      <c r="A2171" s="210"/>
      <c r="B2171" s="211"/>
      <c r="C2171" s="848" t="str">
        <f ca="1">IF(ISERR(AVERAGE(INDIRECT("B"&amp;(ROW()-INT($B$1/2))):INDIRECT("B"&amp;(ROW()+INT($B$1/2))))),"",AVERAGE(INDIRECT("B"&amp;(ROW()-INT($B$1/2))):INDIRECT("B"&amp;(ROW()+INT($B$1/2)))))</f>
        <v/>
      </c>
      <c r="D2171" s="848">
        <f t="shared" si="719"/>
        <v>0</v>
      </c>
      <c r="E2171" s="275"/>
      <c r="F2171" s="15"/>
      <c r="G2171" s="3"/>
      <c r="H2171" s="3"/>
      <c r="I2171" s="3"/>
      <c r="J2171" s="3"/>
      <c r="K2171" s="3"/>
      <c r="L2171" s="554"/>
      <c r="M2171" s="545"/>
      <c r="N2171" s="546"/>
      <c r="O2171" s="5"/>
      <c r="P2171" s="216"/>
      <c r="Q2171" s="217"/>
      <c r="R2171" s="218"/>
      <c r="S2171" s="219">
        <f t="shared" si="736"/>
        <v>0</v>
      </c>
      <c r="T2171" s="220">
        <f t="shared" si="737"/>
        <v>0</v>
      </c>
      <c r="U2171" s="214">
        <f t="shared" si="734"/>
        <v>0</v>
      </c>
      <c r="W2171" s="221"/>
      <c r="X2171" s="222"/>
      <c r="Y2171" s="222"/>
      <c r="Z2171" s="223"/>
      <c r="AA2171" s="222"/>
      <c r="AB2171" s="224"/>
      <c r="AC2171" s="225"/>
      <c r="AD2171" s="2">
        <f t="shared" si="721"/>
        <v>0</v>
      </c>
      <c r="AE2171" s="2">
        <f t="shared" si="722"/>
        <v>0</v>
      </c>
      <c r="AF2171" s="226"/>
      <c r="AG2171" s="219">
        <f t="shared" si="726"/>
        <v>0</v>
      </c>
      <c r="AH2171" s="234">
        <f t="shared" si="727"/>
        <v>0</v>
      </c>
      <c r="AI2171" s="214">
        <f t="shared" si="735"/>
        <v>0</v>
      </c>
      <c r="AK2171" s="229">
        <f t="shared" si="728"/>
        <v>0</v>
      </c>
      <c r="AL2171" s="226"/>
      <c r="AM2171" s="15"/>
      <c r="AN2171" s="232" t="e">
        <f t="shared" si="729"/>
        <v>#DIV/0!</v>
      </c>
      <c r="AO2171" s="214">
        <f t="shared" si="723"/>
        <v>0</v>
      </c>
      <c r="AQ2171" s="210"/>
      <c r="AR2171" s="231"/>
      <c r="AS2171" s="15"/>
      <c r="AT2171" s="232">
        <f t="shared" si="730"/>
        <v>0</v>
      </c>
      <c r="AU2171" s="235">
        <f t="shared" si="731"/>
        <v>0</v>
      </c>
      <c r="AY2171" s="210"/>
      <c r="AZ2171" s="231"/>
      <c r="BA2171" s="15"/>
      <c r="BB2171" s="232">
        <f t="shared" si="720"/>
        <v>0</v>
      </c>
      <c r="BC2171" s="235">
        <f t="shared" si="732"/>
        <v>0</v>
      </c>
      <c r="BG2171" s="210"/>
      <c r="BH2171" s="231"/>
      <c r="BI2171" s="15"/>
      <c r="BJ2171" s="232">
        <f t="shared" si="724"/>
        <v>0</v>
      </c>
      <c r="BK2171" s="235">
        <f t="shared" si="733"/>
        <v>0</v>
      </c>
      <c r="BM2171" s="109">
        <f t="shared" si="725"/>
        <v>-2.7568658337859344</v>
      </c>
      <c r="BN2171" s="213"/>
      <c r="BR2171" s="228"/>
      <c r="BS2171" s="311"/>
      <c r="BT2171" s="3"/>
      <c r="BU2171" s="213"/>
      <c r="BV2171" s="213"/>
      <c r="BW2171" s="291"/>
    </row>
    <row r="2172" spans="1:75" x14ac:dyDescent="0.2">
      <c r="A2172" s="210"/>
      <c r="B2172" s="211"/>
      <c r="C2172" s="848" t="str">
        <f ca="1">IF(ISERR(AVERAGE(INDIRECT("B"&amp;(ROW()-INT($B$1/2))):INDIRECT("B"&amp;(ROW()+INT($B$1/2))))),"",AVERAGE(INDIRECT("B"&amp;(ROW()-INT($B$1/2))):INDIRECT("B"&amp;(ROW()+INT($B$1/2)))))</f>
        <v/>
      </c>
      <c r="D2172" s="848">
        <f t="shared" si="719"/>
        <v>0</v>
      </c>
      <c r="E2172" s="275"/>
      <c r="F2172" s="15"/>
      <c r="G2172" s="3"/>
      <c r="H2172" s="3"/>
      <c r="I2172" s="3"/>
      <c r="J2172" s="3"/>
      <c r="K2172" s="3"/>
      <c r="L2172" s="554"/>
      <c r="M2172" s="545"/>
      <c r="N2172" s="546"/>
      <c r="O2172" s="5"/>
      <c r="P2172" s="216"/>
      <c r="Q2172" s="217"/>
      <c r="R2172" s="218"/>
      <c r="S2172" s="219">
        <f t="shared" si="736"/>
        <v>0</v>
      </c>
      <c r="T2172" s="220">
        <f t="shared" si="737"/>
        <v>0</v>
      </c>
      <c r="U2172" s="214">
        <f t="shared" si="734"/>
        <v>0</v>
      </c>
      <c r="W2172" s="221"/>
      <c r="X2172" s="222"/>
      <c r="Y2172" s="222"/>
      <c r="Z2172" s="223"/>
      <c r="AA2172" s="222"/>
      <c r="AB2172" s="224"/>
      <c r="AC2172" s="225"/>
      <c r="AD2172" s="2">
        <f t="shared" si="721"/>
        <v>0</v>
      </c>
      <c r="AE2172" s="2">
        <f t="shared" si="722"/>
        <v>0</v>
      </c>
      <c r="AF2172" s="226"/>
      <c r="AG2172" s="219">
        <f t="shared" si="726"/>
        <v>0</v>
      </c>
      <c r="AH2172" s="234">
        <f t="shared" si="727"/>
        <v>0</v>
      </c>
      <c r="AI2172" s="214">
        <f t="shared" si="735"/>
        <v>0</v>
      </c>
      <c r="AK2172" s="229">
        <f t="shared" si="728"/>
        <v>0</v>
      </c>
      <c r="AL2172" s="226"/>
      <c r="AM2172" s="15"/>
      <c r="AN2172" s="232" t="e">
        <f t="shared" si="729"/>
        <v>#DIV/0!</v>
      </c>
      <c r="AO2172" s="214">
        <f t="shared" si="723"/>
        <v>0</v>
      </c>
      <c r="AQ2172" s="210"/>
      <c r="AR2172" s="231"/>
      <c r="AS2172" s="15"/>
      <c r="AT2172" s="232">
        <f t="shared" si="730"/>
        <v>0</v>
      </c>
      <c r="AU2172" s="235">
        <f t="shared" si="731"/>
        <v>0</v>
      </c>
      <c r="AY2172" s="210"/>
      <c r="AZ2172" s="231"/>
      <c r="BA2172" s="15"/>
      <c r="BB2172" s="232">
        <f t="shared" si="720"/>
        <v>0</v>
      </c>
      <c r="BC2172" s="235">
        <f t="shared" si="732"/>
        <v>0</v>
      </c>
      <c r="BG2172" s="210"/>
      <c r="BH2172" s="231"/>
      <c r="BI2172" s="15"/>
      <c r="BJ2172" s="232">
        <f t="shared" si="724"/>
        <v>0</v>
      </c>
      <c r="BK2172" s="235">
        <f t="shared" si="733"/>
        <v>0</v>
      </c>
      <c r="BM2172" s="109">
        <f t="shared" si="725"/>
        <v>-2.7586981712836711</v>
      </c>
      <c r="BN2172" s="213"/>
      <c r="BR2172" s="228"/>
      <c r="BS2172" s="311"/>
      <c r="BT2172" s="3"/>
      <c r="BU2172" s="213"/>
      <c r="BV2172" s="213"/>
      <c r="BW2172" s="291"/>
    </row>
    <row r="2173" spans="1:75" x14ac:dyDescent="0.2">
      <c r="A2173" s="210"/>
      <c r="B2173" s="211"/>
      <c r="C2173" s="848" t="str">
        <f ca="1">IF(ISERR(AVERAGE(INDIRECT("B"&amp;(ROW()-INT($B$1/2))):INDIRECT("B"&amp;(ROW()+INT($B$1/2))))),"",AVERAGE(INDIRECT("B"&amp;(ROW()-INT($B$1/2))):INDIRECT("B"&amp;(ROW()+INT($B$1/2)))))</f>
        <v/>
      </c>
      <c r="D2173" s="848">
        <f t="shared" si="719"/>
        <v>0</v>
      </c>
      <c r="E2173" s="275"/>
      <c r="F2173" s="15"/>
      <c r="G2173" s="3"/>
      <c r="H2173" s="3"/>
      <c r="I2173" s="3"/>
      <c r="J2173" s="3"/>
      <c r="K2173" s="3"/>
      <c r="L2173" s="554"/>
      <c r="M2173" s="545"/>
      <c r="N2173" s="546"/>
      <c r="O2173" s="5"/>
      <c r="P2173" s="216"/>
      <c r="Q2173" s="217"/>
      <c r="R2173" s="218"/>
      <c r="S2173" s="219">
        <f t="shared" si="736"/>
        <v>0</v>
      </c>
      <c r="T2173" s="220">
        <f t="shared" si="737"/>
        <v>0</v>
      </c>
      <c r="U2173" s="214">
        <f t="shared" si="734"/>
        <v>0</v>
      </c>
      <c r="W2173" s="221"/>
      <c r="X2173" s="222"/>
      <c r="Y2173" s="222"/>
      <c r="Z2173" s="223"/>
      <c r="AA2173" s="222"/>
      <c r="AB2173" s="224"/>
      <c r="AC2173" s="225"/>
      <c r="AD2173" s="2">
        <f t="shared" si="721"/>
        <v>0</v>
      </c>
      <c r="AE2173" s="2">
        <f t="shared" si="722"/>
        <v>0</v>
      </c>
      <c r="AF2173" s="226"/>
      <c r="AG2173" s="219">
        <f t="shared" si="726"/>
        <v>0</v>
      </c>
      <c r="AH2173" s="234">
        <f t="shared" si="727"/>
        <v>0</v>
      </c>
      <c r="AI2173" s="214">
        <f t="shared" si="735"/>
        <v>0</v>
      </c>
      <c r="AK2173" s="229">
        <f t="shared" si="728"/>
        <v>0</v>
      </c>
      <c r="AL2173" s="226"/>
      <c r="AM2173" s="15"/>
      <c r="AN2173" s="232" t="e">
        <f t="shared" si="729"/>
        <v>#DIV/0!</v>
      </c>
      <c r="AO2173" s="214">
        <f t="shared" si="723"/>
        <v>0</v>
      </c>
      <c r="AQ2173" s="210"/>
      <c r="AR2173" s="231"/>
      <c r="AS2173" s="15"/>
      <c r="AT2173" s="232">
        <f t="shared" si="730"/>
        <v>0</v>
      </c>
      <c r="AU2173" s="235">
        <f t="shared" si="731"/>
        <v>0</v>
      </c>
      <c r="AY2173" s="210"/>
      <c r="AZ2173" s="231"/>
      <c r="BA2173" s="15"/>
      <c r="BB2173" s="232">
        <f t="shared" si="720"/>
        <v>0</v>
      </c>
      <c r="BC2173" s="235">
        <f t="shared" si="732"/>
        <v>0</v>
      </c>
      <c r="BG2173" s="210"/>
      <c r="BH2173" s="231"/>
      <c r="BI2173" s="15"/>
      <c r="BJ2173" s="232">
        <f t="shared" si="724"/>
        <v>0</v>
      </c>
      <c r="BK2173" s="235">
        <f t="shared" si="733"/>
        <v>0</v>
      </c>
      <c r="BM2173" s="109">
        <f t="shared" si="725"/>
        <v>-2.7605305087814078</v>
      </c>
      <c r="BN2173" s="213"/>
      <c r="BR2173" s="228"/>
      <c r="BS2173" s="311"/>
      <c r="BT2173" s="3"/>
      <c r="BU2173" s="213"/>
      <c r="BV2173" s="213"/>
      <c r="BW2173" s="291"/>
    </row>
    <row r="2174" spans="1:75" x14ac:dyDescent="0.2">
      <c r="A2174" s="210"/>
      <c r="B2174" s="211"/>
      <c r="C2174" s="848" t="str">
        <f ca="1">IF(ISERR(AVERAGE(INDIRECT("B"&amp;(ROW()-INT($B$1/2))):INDIRECT("B"&amp;(ROW()+INT($B$1/2))))),"",AVERAGE(INDIRECT("B"&amp;(ROW()-INT($B$1/2))):INDIRECT("B"&amp;(ROW()+INT($B$1/2)))))</f>
        <v/>
      </c>
      <c r="D2174" s="848">
        <f t="shared" si="719"/>
        <v>0</v>
      </c>
      <c r="E2174" s="275"/>
      <c r="F2174" s="15"/>
      <c r="G2174" s="3"/>
      <c r="H2174" s="3"/>
      <c r="I2174" s="3"/>
      <c r="J2174" s="3"/>
      <c r="K2174" s="3"/>
      <c r="L2174" s="554"/>
      <c r="M2174" s="545"/>
      <c r="N2174" s="546"/>
      <c r="O2174" s="5"/>
      <c r="P2174" s="216"/>
      <c r="Q2174" s="217"/>
      <c r="R2174" s="218"/>
      <c r="S2174" s="219">
        <f t="shared" si="736"/>
        <v>0</v>
      </c>
      <c r="T2174" s="220">
        <f t="shared" si="737"/>
        <v>0</v>
      </c>
      <c r="U2174" s="214">
        <f t="shared" si="734"/>
        <v>0</v>
      </c>
      <c r="W2174" s="221"/>
      <c r="X2174" s="222"/>
      <c r="Y2174" s="222"/>
      <c r="Z2174" s="223"/>
      <c r="AA2174" s="222"/>
      <c r="AB2174" s="224"/>
      <c r="AC2174" s="225"/>
      <c r="AD2174" s="2">
        <f t="shared" si="721"/>
        <v>0</v>
      </c>
      <c r="AE2174" s="2">
        <f t="shared" si="722"/>
        <v>0</v>
      </c>
      <c r="AF2174" s="226"/>
      <c r="AG2174" s="219">
        <f t="shared" si="726"/>
        <v>0</v>
      </c>
      <c r="AH2174" s="234">
        <f t="shared" si="727"/>
        <v>0</v>
      </c>
      <c r="AI2174" s="214">
        <f t="shared" si="735"/>
        <v>0</v>
      </c>
      <c r="AK2174" s="229">
        <f t="shared" si="728"/>
        <v>0</v>
      </c>
      <c r="AL2174" s="226"/>
      <c r="AM2174" s="15"/>
      <c r="AN2174" s="232" t="e">
        <f t="shared" si="729"/>
        <v>#DIV/0!</v>
      </c>
      <c r="AO2174" s="214">
        <f t="shared" si="723"/>
        <v>0</v>
      </c>
      <c r="AQ2174" s="210"/>
      <c r="AR2174" s="231"/>
      <c r="AS2174" s="15"/>
      <c r="AT2174" s="232">
        <f t="shared" si="730"/>
        <v>0</v>
      </c>
      <c r="AU2174" s="235">
        <f t="shared" si="731"/>
        <v>0</v>
      </c>
      <c r="AY2174" s="210"/>
      <c r="AZ2174" s="231"/>
      <c r="BA2174" s="15"/>
      <c r="BB2174" s="232">
        <f t="shared" si="720"/>
        <v>0</v>
      </c>
      <c r="BC2174" s="235">
        <f t="shared" si="732"/>
        <v>0</v>
      </c>
      <c r="BG2174" s="210"/>
      <c r="BH2174" s="231"/>
      <c r="BI2174" s="15"/>
      <c r="BJ2174" s="232">
        <f t="shared" si="724"/>
        <v>0</v>
      </c>
      <c r="BK2174" s="235">
        <f t="shared" si="733"/>
        <v>0</v>
      </c>
      <c r="BM2174" s="109">
        <f t="shared" si="725"/>
        <v>-2.7623628462791445</v>
      </c>
      <c r="BN2174" s="213"/>
      <c r="BR2174" s="228"/>
      <c r="BS2174" s="311"/>
      <c r="BT2174" s="3"/>
      <c r="BU2174" s="213"/>
      <c r="BV2174" s="213"/>
      <c r="BW2174" s="291"/>
    </row>
    <row r="2175" spans="1:75" x14ac:dyDescent="0.2">
      <c r="A2175" s="210"/>
      <c r="B2175" s="211"/>
      <c r="C2175" s="848" t="str">
        <f ca="1">IF(ISERR(AVERAGE(INDIRECT("B"&amp;(ROW()-INT($B$1/2))):INDIRECT("B"&amp;(ROW()+INT($B$1/2))))),"",AVERAGE(INDIRECT("B"&amp;(ROW()-INT($B$1/2))):INDIRECT("B"&amp;(ROW()+INT($B$1/2)))))</f>
        <v/>
      </c>
      <c r="D2175" s="848">
        <f t="shared" si="719"/>
        <v>0</v>
      </c>
      <c r="E2175" s="275"/>
      <c r="F2175" s="15"/>
      <c r="G2175" s="3"/>
      <c r="H2175" s="3"/>
      <c r="I2175" s="3"/>
      <c r="J2175" s="3"/>
      <c r="K2175" s="3"/>
      <c r="L2175" s="554"/>
      <c r="M2175" s="545"/>
      <c r="N2175" s="546"/>
      <c r="O2175" s="5"/>
      <c r="P2175" s="216"/>
      <c r="Q2175" s="217"/>
      <c r="R2175" s="218"/>
      <c r="S2175" s="219">
        <f t="shared" si="736"/>
        <v>0</v>
      </c>
      <c r="T2175" s="220">
        <f t="shared" si="737"/>
        <v>0</v>
      </c>
      <c r="U2175" s="214">
        <f t="shared" si="734"/>
        <v>0</v>
      </c>
      <c r="W2175" s="221"/>
      <c r="X2175" s="222"/>
      <c r="Y2175" s="222"/>
      <c r="Z2175" s="223"/>
      <c r="AA2175" s="222"/>
      <c r="AB2175" s="224"/>
      <c r="AC2175" s="225"/>
      <c r="AD2175" s="2">
        <f t="shared" si="721"/>
        <v>0</v>
      </c>
      <c r="AE2175" s="2">
        <f t="shared" si="722"/>
        <v>0</v>
      </c>
      <c r="AF2175" s="226"/>
      <c r="AG2175" s="219">
        <f t="shared" si="726"/>
        <v>0</v>
      </c>
      <c r="AH2175" s="234">
        <f t="shared" si="727"/>
        <v>0</v>
      </c>
      <c r="AI2175" s="214">
        <f t="shared" si="735"/>
        <v>0</v>
      </c>
      <c r="AK2175" s="229">
        <f t="shared" si="728"/>
        <v>0</v>
      </c>
      <c r="AL2175" s="226"/>
      <c r="AM2175" s="15"/>
      <c r="AN2175" s="232" t="e">
        <f t="shared" si="729"/>
        <v>#DIV/0!</v>
      </c>
      <c r="AO2175" s="214">
        <f t="shared" si="723"/>
        <v>0</v>
      </c>
      <c r="AQ2175" s="210"/>
      <c r="AR2175" s="231"/>
      <c r="AS2175" s="15"/>
      <c r="AT2175" s="232">
        <f t="shared" si="730"/>
        <v>0</v>
      </c>
      <c r="AU2175" s="235">
        <f t="shared" si="731"/>
        <v>0</v>
      </c>
      <c r="AY2175" s="210"/>
      <c r="AZ2175" s="231"/>
      <c r="BA2175" s="15"/>
      <c r="BB2175" s="232">
        <f t="shared" si="720"/>
        <v>0</v>
      </c>
      <c r="BC2175" s="235">
        <f t="shared" si="732"/>
        <v>0</v>
      </c>
      <c r="BG2175" s="210"/>
      <c r="BH2175" s="231"/>
      <c r="BI2175" s="15"/>
      <c r="BJ2175" s="232">
        <f t="shared" si="724"/>
        <v>0</v>
      </c>
      <c r="BK2175" s="235">
        <f t="shared" si="733"/>
        <v>0</v>
      </c>
      <c r="BM2175" s="109">
        <f t="shared" si="725"/>
        <v>-2.7641951837768812</v>
      </c>
      <c r="BN2175" s="213"/>
      <c r="BR2175" s="228"/>
      <c r="BS2175" s="311"/>
      <c r="BT2175" s="3"/>
      <c r="BU2175" s="213"/>
      <c r="BV2175" s="213"/>
      <c r="BW2175" s="291"/>
    </row>
    <row r="2176" spans="1:75" x14ac:dyDescent="0.2">
      <c r="A2176" s="210"/>
      <c r="B2176" s="211"/>
      <c r="C2176" s="848" t="str">
        <f ca="1">IF(ISERR(AVERAGE(INDIRECT("B"&amp;(ROW()-INT($B$1/2))):INDIRECT("B"&amp;(ROW()+INT($B$1/2))))),"",AVERAGE(INDIRECT("B"&amp;(ROW()-INT($B$1/2))):INDIRECT("B"&amp;(ROW()+INT($B$1/2)))))</f>
        <v/>
      </c>
      <c r="D2176" s="848">
        <f t="shared" si="719"/>
        <v>0</v>
      </c>
      <c r="E2176" s="275"/>
      <c r="F2176" s="15"/>
      <c r="G2176" s="3"/>
      <c r="H2176" s="3"/>
      <c r="I2176" s="3"/>
      <c r="J2176" s="3"/>
      <c r="K2176" s="3"/>
      <c r="L2176" s="554"/>
      <c r="M2176" s="545"/>
      <c r="N2176" s="546"/>
      <c r="O2176" s="5"/>
      <c r="P2176" s="216"/>
      <c r="Q2176" s="217"/>
      <c r="R2176" s="218"/>
      <c r="S2176" s="219">
        <f t="shared" si="736"/>
        <v>0</v>
      </c>
      <c r="T2176" s="220">
        <f t="shared" si="737"/>
        <v>0</v>
      </c>
      <c r="U2176" s="214">
        <f t="shared" si="734"/>
        <v>0</v>
      </c>
      <c r="W2176" s="221"/>
      <c r="X2176" s="222"/>
      <c r="Y2176" s="222"/>
      <c r="Z2176" s="223"/>
      <c r="AA2176" s="222"/>
      <c r="AB2176" s="224"/>
      <c r="AC2176" s="225"/>
      <c r="AD2176" s="2">
        <f t="shared" si="721"/>
        <v>0</v>
      </c>
      <c r="AE2176" s="2">
        <f t="shared" si="722"/>
        <v>0</v>
      </c>
      <c r="AF2176" s="226"/>
      <c r="AG2176" s="219">
        <f t="shared" si="726"/>
        <v>0</v>
      </c>
      <c r="AH2176" s="234">
        <f t="shared" si="727"/>
        <v>0</v>
      </c>
      <c r="AI2176" s="214">
        <f t="shared" si="735"/>
        <v>0</v>
      </c>
      <c r="AK2176" s="229">
        <f t="shared" si="728"/>
        <v>0</v>
      </c>
      <c r="AL2176" s="226"/>
      <c r="AM2176" s="15"/>
      <c r="AN2176" s="232" t="e">
        <f t="shared" si="729"/>
        <v>#DIV/0!</v>
      </c>
      <c r="AO2176" s="214">
        <f t="shared" si="723"/>
        <v>0</v>
      </c>
      <c r="AQ2176" s="210"/>
      <c r="AR2176" s="231"/>
      <c r="AS2176" s="15"/>
      <c r="AT2176" s="232">
        <f t="shared" si="730"/>
        <v>0</v>
      </c>
      <c r="AU2176" s="235">
        <f t="shared" si="731"/>
        <v>0</v>
      </c>
      <c r="AY2176" s="210"/>
      <c r="AZ2176" s="231"/>
      <c r="BA2176" s="15"/>
      <c r="BB2176" s="232">
        <f t="shared" si="720"/>
        <v>0</v>
      </c>
      <c r="BC2176" s="235">
        <f t="shared" si="732"/>
        <v>0</v>
      </c>
      <c r="BG2176" s="210"/>
      <c r="BH2176" s="231"/>
      <c r="BI2176" s="15"/>
      <c r="BJ2176" s="232">
        <f t="shared" si="724"/>
        <v>0</v>
      </c>
      <c r="BK2176" s="235">
        <f t="shared" si="733"/>
        <v>0</v>
      </c>
      <c r="BM2176" s="109">
        <f t="shared" si="725"/>
        <v>-2.7660275212746179</v>
      </c>
      <c r="BN2176" s="213"/>
      <c r="BR2176" s="228"/>
      <c r="BS2176" s="311"/>
      <c r="BT2176" s="3"/>
      <c r="BU2176" s="213"/>
      <c r="BV2176" s="213"/>
      <c r="BW2176" s="291"/>
    </row>
    <row r="2177" spans="1:75" x14ac:dyDescent="0.2">
      <c r="A2177" s="210"/>
      <c r="B2177" s="211"/>
      <c r="C2177" s="848" t="str">
        <f ca="1">IF(ISERR(AVERAGE(INDIRECT("B"&amp;(ROW()-INT($B$1/2))):INDIRECT("B"&amp;(ROW()+INT($B$1/2))))),"",AVERAGE(INDIRECT("B"&amp;(ROW()-INT($B$1/2))):INDIRECT("B"&amp;(ROW()+INT($B$1/2)))))</f>
        <v/>
      </c>
      <c r="D2177" s="848">
        <f t="shared" ref="D2177:D2240" si="738">A2177-A2176</f>
        <v>0</v>
      </c>
      <c r="E2177" s="275"/>
      <c r="F2177" s="15"/>
      <c r="G2177" s="3"/>
      <c r="H2177" s="3"/>
      <c r="I2177" s="3"/>
      <c r="J2177" s="3"/>
      <c r="K2177" s="3"/>
      <c r="L2177" s="554"/>
      <c r="M2177" s="545"/>
      <c r="N2177" s="546"/>
      <c r="O2177" s="5"/>
      <c r="P2177" s="216"/>
      <c r="Q2177" s="217"/>
      <c r="R2177" s="218"/>
      <c r="S2177" s="219">
        <f t="shared" si="736"/>
        <v>0</v>
      </c>
      <c r="T2177" s="220">
        <f t="shared" si="737"/>
        <v>0</v>
      </c>
      <c r="U2177" s="214">
        <f t="shared" si="734"/>
        <v>0</v>
      </c>
      <c r="W2177" s="221"/>
      <c r="X2177" s="222"/>
      <c r="Y2177" s="222"/>
      <c r="Z2177" s="223"/>
      <c r="AA2177" s="222"/>
      <c r="AB2177" s="224"/>
      <c r="AC2177" s="225"/>
      <c r="AD2177" s="2">
        <f t="shared" si="721"/>
        <v>0</v>
      </c>
      <c r="AE2177" s="2">
        <f t="shared" si="722"/>
        <v>0</v>
      </c>
      <c r="AF2177" s="226"/>
      <c r="AG2177" s="219">
        <f t="shared" si="726"/>
        <v>0</v>
      </c>
      <c r="AH2177" s="234">
        <f t="shared" si="727"/>
        <v>0</v>
      </c>
      <c r="AI2177" s="214">
        <f t="shared" si="735"/>
        <v>0</v>
      </c>
      <c r="AK2177" s="229">
        <f t="shared" si="728"/>
        <v>0</v>
      </c>
      <c r="AL2177" s="226"/>
      <c r="AM2177" s="15"/>
      <c r="AN2177" s="232" t="e">
        <f t="shared" si="729"/>
        <v>#DIV/0!</v>
      </c>
      <c r="AO2177" s="214">
        <f t="shared" si="723"/>
        <v>0</v>
      </c>
      <c r="AQ2177" s="210"/>
      <c r="AR2177" s="231"/>
      <c r="AS2177" s="15"/>
      <c r="AT2177" s="232">
        <f t="shared" si="730"/>
        <v>0</v>
      </c>
      <c r="AU2177" s="235">
        <f t="shared" si="731"/>
        <v>0</v>
      </c>
      <c r="AY2177" s="210"/>
      <c r="AZ2177" s="231"/>
      <c r="BA2177" s="15"/>
      <c r="BB2177" s="232">
        <f t="shared" si="720"/>
        <v>0</v>
      </c>
      <c r="BC2177" s="235">
        <f t="shared" si="732"/>
        <v>0</v>
      </c>
      <c r="BG2177" s="210"/>
      <c r="BH2177" s="231"/>
      <c r="BI2177" s="15"/>
      <c r="BJ2177" s="232">
        <f t="shared" si="724"/>
        <v>0</v>
      </c>
      <c r="BK2177" s="235">
        <f t="shared" si="733"/>
        <v>0</v>
      </c>
      <c r="BM2177" s="109">
        <f t="shared" si="725"/>
        <v>-2.7678598587723546</v>
      </c>
      <c r="BN2177" s="213"/>
      <c r="BR2177" s="228"/>
      <c r="BS2177" s="311"/>
      <c r="BT2177" s="3"/>
      <c r="BU2177" s="213"/>
      <c r="BV2177" s="213"/>
      <c r="BW2177" s="291"/>
    </row>
    <row r="2178" spans="1:75" x14ac:dyDescent="0.2">
      <c r="A2178" s="210"/>
      <c r="B2178" s="211"/>
      <c r="C2178" s="848" t="str">
        <f ca="1">IF(ISERR(AVERAGE(INDIRECT("B"&amp;(ROW()-INT($B$1/2))):INDIRECT("B"&amp;(ROW()+INT($B$1/2))))),"",AVERAGE(INDIRECT("B"&amp;(ROW()-INT($B$1/2))):INDIRECT("B"&amp;(ROW()+INT($B$1/2)))))</f>
        <v/>
      </c>
      <c r="D2178" s="848">
        <f t="shared" si="738"/>
        <v>0</v>
      </c>
      <c r="E2178" s="275"/>
      <c r="F2178" s="15"/>
      <c r="G2178" s="3"/>
      <c r="H2178" s="3"/>
      <c r="I2178" s="3"/>
      <c r="J2178" s="3"/>
      <c r="K2178" s="3"/>
      <c r="L2178" s="554"/>
      <c r="M2178" s="545"/>
      <c r="N2178" s="546"/>
      <c r="O2178" s="5"/>
      <c r="P2178" s="216"/>
      <c r="Q2178" s="217"/>
      <c r="R2178" s="218"/>
      <c r="S2178" s="219">
        <f t="shared" si="736"/>
        <v>0</v>
      </c>
      <c r="T2178" s="220">
        <f t="shared" si="737"/>
        <v>0</v>
      </c>
      <c r="U2178" s="214">
        <f t="shared" si="734"/>
        <v>0</v>
      </c>
      <c r="W2178" s="221"/>
      <c r="X2178" s="222"/>
      <c r="Y2178" s="222"/>
      <c r="Z2178" s="223"/>
      <c r="AA2178" s="222"/>
      <c r="AB2178" s="224"/>
      <c r="AC2178" s="225"/>
      <c r="AD2178" s="2">
        <f t="shared" si="721"/>
        <v>0</v>
      </c>
      <c r="AE2178" s="2">
        <f t="shared" si="722"/>
        <v>0</v>
      </c>
      <c r="AF2178" s="226"/>
      <c r="AG2178" s="219">
        <f t="shared" si="726"/>
        <v>0</v>
      </c>
      <c r="AH2178" s="234">
        <f t="shared" si="727"/>
        <v>0</v>
      </c>
      <c r="AI2178" s="214">
        <f t="shared" si="735"/>
        <v>0</v>
      </c>
      <c r="AK2178" s="229">
        <f t="shared" si="728"/>
        <v>0</v>
      </c>
      <c r="AL2178" s="226"/>
      <c r="AM2178" s="15"/>
      <c r="AN2178" s="232" t="e">
        <f t="shared" si="729"/>
        <v>#DIV/0!</v>
      </c>
      <c r="AO2178" s="214">
        <f t="shared" si="723"/>
        <v>0</v>
      </c>
      <c r="AQ2178" s="210"/>
      <c r="AR2178" s="231"/>
      <c r="AS2178" s="15"/>
      <c r="AT2178" s="232">
        <f t="shared" si="730"/>
        <v>0</v>
      </c>
      <c r="AU2178" s="235">
        <f t="shared" si="731"/>
        <v>0</v>
      </c>
      <c r="AY2178" s="210"/>
      <c r="AZ2178" s="231"/>
      <c r="BA2178" s="15"/>
      <c r="BB2178" s="232">
        <f t="shared" si="720"/>
        <v>0</v>
      </c>
      <c r="BC2178" s="235">
        <f t="shared" si="732"/>
        <v>0</v>
      </c>
      <c r="BG2178" s="210"/>
      <c r="BH2178" s="231"/>
      <c r="BI2178" s="15"/>
      <c r="BJ2178" s="232">
        <f t="shared" si="724"/>
        <v>0</v>
      </c>
      <c r="BK2178" s="235">
        <f t="shared" si="733"/>
        <v>0</v>
      </c>
      <c r="BM2178" s="109">
        <f t="shared" si="725"/>
        <v>-2.7696921962700913</v>
      </c>
      <c r="BN2178" s="213"/>
      <c r="BR2178" s="228"/>
      <c r="BS2178" s="311"/>
      <c r="BT2178" s="3"/>
      <c r="BU2178" s="213"/>
      <c r="BV2178" s="213"/>
      <c r="BW2178" s="291"/>
    </row>
    <row r="2179" spans="1:75" x14ac:dyDescent="0.2">
      <c r="A2179" s="210"/>
      <c r="B2179" s="211"/>
      <c r="C2179" s="848" t="str">
        <f ca="1">IF(ISERR(AVERAGE(INDIRECT("B"&amp;(ROW()-INT($B$1/2))):INDIRECT("B"&amp;(ROW()+INT($B$1/2))))),"",AVERAGE(INDIRECT("B"&amp;(ROW()-INT($B$1/2))):INDIRECT("B"&amp;(ROW()+INT($B$1/2)))))</f>
        <v/>
      </c>
      <c r="D2179" s="848">
        <f t="shared" si="738"/>
        <v>0</v>
      </c>
      <c r="E2179" s="275"/>
      <c r="F2179" s="15"/>
      <c r="G2179" s="3"/>
      <c r="H2179" s="3"/>
      <c r="I2179" s="3"/>
      <c r="J2179" s="3"/>
      <c r="K2179" s="3"/>
      <c r="L2179" s="554"/>
      <c r="M2179" s="545"/>
      <c r="N2179" s="546"/>
      <c r="O2179" s="5"/>
      <c r="P2179" s="216"/>
      <c r="Q2179" s="217"/>
      <c r="R2179" s="218"/>
      <c r="S2179" s="219">
        <f t="shared" si="736"/>
        <v>0</v>
      </c>
      <c r="T2179" s="220">
        <f t="shared" si="737"/>
        <v>0</v>
      </c>
      <c r="U2179" s="214">
        <f t="shared" si="734"/>
        <v>0</v>
      </c>
      <c r="W2179" s="221"/>
      <c r="X2179" s="222"/>
      <c r="Y2179" s="222"/>
      <c r="Z2179" s="223"/>
      <c r="AA2179" s="222"/>
      <c r="AB2179" s="224"/>
      <c r="AC2179" s="225"/>
      <c r="AD2179" s="2">
        <f t="shared" si="721"/>
        <v>0</v>
      </c>
      <c r="AE2179" s="2">
        <f t="shared" si="722"/>
        <v>0</v>
      </c>
      <c r="AF2179" s="226"/>
      <c r="AG2179" s="219">
        <f t="shared" si="726"/>
        <v>0</v>
      </c>
      <c r="AH2179" s="234">
        <f t="shared" si="727"/>
        <v>0</v>
      </c>
      <c r="AI2179" s="214">
        <f t="shared" si="735"/>
        <v>0</v>
      </c>
      <c r="AK2179" s="229">
        <f t="shared" si="728"/>
        <v>0</v>
      </c>
      <c r="AL2179" s="226"/>
      <c r="AM2179" s="15"/>
      <c r="AN2179" s="232" t="e">
        <f t="shared" si="729"/>
        <v>#DIV/0!</v>
      </c>
      <c r="AO2179" s="214">
        <f t="shared" si="723"/>
        <v>0</v>
      </c>
      <c r="AQ2179" s="210"/>
      <c r="AR2179" s="231"/>
      <c r="AS2179" s="15"/>
      <c r="AT2179" s="232">
        <f t="shared" si="730"/>
        <v>0</v>
      </c>
      <c r="AU2179" s="235">
        <f t="shared" si="731"/>
        <v>0</v>
      </c>
      <c r="AY2179" s="210"/>
      <c r="AZ2179" s="231"/>
      <c r="BA2179" s="15"/>
      <c r="BB2179" s="232">
        <f t="shared" si="720"/>
        <v>0</v>
      </c>
      <c r="BC2179" s="235">
        <f t="shared" si="732"/>
        <v>0</v>
      </c>
      <c r="BG2179" s="210"/>
      <c r="BH2179" s="231"/>
      <c r="BI2179" s="15"/>
      <c r="BJ2179" s="232">
        <f t="shared" si="724"/>
        <v>0</v>
      </c>
      <c r="BK2179" s="235">
        <f t="shared" si="733"/>
        <v>0</v>
      </c>
      <c r="BM2179" s="109">
        <f t="shared" si="725"/>
        <v>-2.771524533767828</v>
      </c>
      <c r="BN2179" s="213"/>
      <c r="BR2179" s="228"/>
      <c r="BS2179" s="311"/>
      <c r="BT2179" s="3"/>
      <c r="BU2179" s="213"/>
      <c r="BV2179" s="213"/>
      <c r="BW2179" s="291"/>
    </row>
    <row r="2180" spans="1:75" x14ac:dyDescent="0.2">
      <c r="A2180" s="210"/>
      <c r="B2180" s="211"/>
      <c r="C2180" s="848" t="str">
        <f ca="1">IF(ISERR(AVERAGE(INDIRECT("B"&amp;(ROW()-INT($B$1/2))):INDIRECT("B"&amp;(ROW()+INT($B$1/2))))),"",AVERAGE(INDIRECT("B"&amp;(ROW()-INT($B$1/2))):INDIRECT("B"&amp;(ROW()+INT($B$1/2)))))</f>
        <v/>
      </c>
      <c r="D2180" s="848">
        <f t="shared" si="738"/>
        <v>0</v>
      </c>
      <c r="E2180" s="275"/>
      <c r="F2180" s="15"/>
      <c r="G2180" s="3"/>
      <c r="H2180" s="3"/>
      <c r="I2180" s="3"/>
      <c r="J2180" s="3"/>
      <c r="K2180" s="3"/>
      <c r="L2180" s="554"/>
      <c r="M2180" s="545"/>
      <c r="N2180" s="546"/>
      <c r="O2180" s="5"/>
      <c r="P2180" s="216"/>
      <c r="Q2180" s="217"/>
      <c r="R2180" s="218"/>
      <c r="S2180" s="219">
        <f t="shared" si="736"/>
        <v>0</v>
      </c>
      <c r="T2180" s="220">
        <f t="shared" si="737"/>
        <v>0</v>
      </c>
      <c r="U2180" s="214">
        <f t="shared" si="734"/>
        <v>0</v>
      </c>
      <c r="W2180" s="221"/>
      <c r="X2180" s="222"/>
      <c r="Y2180" s="222"/>
      <c r="Z2180" s="223"/>
      <c r="AA2180" s="222"/>
      <c r="AB2180" s="224"/>
      <c r="AC2180" s="225"/>
      <c r="AD2180" s="2">
        <f t="shared" si="721"/>
        <v>0</v>
      </c>
      <c r="AE2180" s="2">
        <f t="shared" si="722"/>
        <v>0</v>
      </c>
      <c r="AF2180" s="226"/>
      <c r="AG2180" s="219">
        <f t="shared" si="726"/>
        <v>0</v>
      </c>
      <c r="AH2180" s="234">
        <f t="shared" si="727"/>
        <v>0</v>
      </c>
      <c r="AI2180" s="214">
        <f t="shared" si="735"/>
        <v>0</v>
      </c>
      <c r="AK2180" s="229">
        <f t="shared" si="728"/>
        <v>0</v>
      </c>
      <c r="AL2180" s="226"/>
      <c r="AM2180" s="15"/>
      <c r="AN2180" s="232" t="e">
        <f t="shared" si="729"/>
        <v>#DIV/0!</v>
      </c>
      <c r="AO2180" s="214">
        <f t="shared" si="723"/>
        <v>0</v>
      </c>
      <c r="AQ2180" s="210"/>
      <c r="AR2180" s="231"/>
      <c r="AS2180" s="15"/>
      <c r="AT2180" s="232">
        <f t="shared" si="730"/>
        <v>0</v>
      </c>
      <c r="AU2180" s="235">
        <f t="shared" si="731"/>
        <v>0</v>
      </c>
      <c r="AY2180" s="210"/>
      <c r="AZ2180" s="231"/>
      <c r="BA2180" s="15"/>
      <c r="BB2180" s="232">
        <f t="shared" ref="BB2180:BB2243" si="739">IF(AY2180&gt;0,(26.3/MAX($AY$4:$AY$4600))*AY2180,0)</f>
        <v>0</v>
      </c>
      <c r="BC2180" s="235">
        <f t="shared" si="732"/>
        <v>0</v>
      </c>
      <c r="BG2180" s="210"/>
      <c r="BH2180" s="231"/>
      <c r="BI2180" s="15"/>
      <c r="BJ2180" s="232">
        <f t="shared" si="724"/>
        <v>0</v>
      </c>
      <c r="BK2180" s="235">
        <f t="shared" si="733"/>
        <v>0</v>
      </c>
      <c r="BM2180" s="109">
        <f t="shared" si="725"/>
        <v>-2.7733568712655647</v>
      </c>
      <c r="BN2180" s="213"/>
      <c r="BR2180" s="228"/>
      <c r="BS2180" s="311"/>
      <c r="BT2180" s="3"/>
      <c r="BU2180" s="213"/>
      <c r="BV2180" s="213"/>
      <c r="BW2180" s="291"/>
    </row>
    <row r="2181" spans="1:75" x14ac:dyDescent="0.2">
      <c r="A2181" s="210"/>
      <c r="B2181" s="211"/>
      <c r="C2181" s="848" t="str">
        <f ca="1">IF(ISERR(AVERAGE(INDIRECT("B"&amp;(ROW()-INT($B$1/2))):INDIRECT("B"&amp;(ROW()+INT($B$1/2))))),"",AVERAGE(INDIRECT("B"&amp;(ROW()-INT($B$1/2))):INDIRECT("B"&amp;(ROW()+INT($B$1/2)))))</f>
        <v/>
      </c>
      <c r="D2181" s="848">
        <f t="shared" si="738"/>
        <v>0</v>
      </c>
      <c r="E2181" s="275"/>
      <c r="F2181" s="15"/>
      <c r="G2181" s="3"/>
      <c r="H2181" s="3"/>
      <c r="I2181" s="3"/>
      <c r="J2181" s="3"/>
      <c r="K2181" s="3"/>
      <c r="L2181" s="554"/>
      <c r="M2181" s="545"/>
      <c r="N2181" s="546"/>
      <c r="O2181" s="5"/>
      <c r="P2181" s="216"/>
      <c r="Q2181" s="217"/>
      <c r="R2181" s="218"/>
      <c r="S2181" s="219">
        <f t="shared" si="736"/>
        <v>0</v>
      </c>
      <c r="T2181" s="220">
        <f t="shared" si="737"/>
        <v>0</v>
      </c>
      <c r="U2181" s="214">
        <f t="shared" si="734"/>
        <v>0</v>
      </c>
      <c r="W2181" s="221"/>
      <c r="X2181" s="222"/>
      <c r="Y2181" s="222"/>
      <c r="Z2181" s="223"/>
      <c r="AA2181" s="222"/>
      <c r="AB2181" s="224"/>
      <c r="AC2181" s="225"/>
      <c r="AD2181" s="2">
        <f t="shared" ref="AD2181:AD2244" si="740">IF(W2181&lt;0,W2181-X2181/60-Y2181/3600,W2181+X2181/60+Y2181/3600)</f>
        <v>0</v>
      </c>
      <c r="AE2181" s="2">
        <f t="shared" ref="AE2181:AE2244" si="741">IF(Z2181&lt;0,Z2181-AA2181/60-AB2181/3600,Z2181+AA2181/60+AB2181/3600)</f>
        <v>0</v>
      </c>
      <c r="AF2181" s="226"/>
      <c r="AG2181" s="219">
        <f t="shared" si="726"/>
        <v>0</v>
      </c>
      <c r="AH2181" s="234">
        <f t="shared" si="727"/>
        <v>0</v>
      </c>
      <c r="AI2181" s="214">
        <f t="shared" si="735"/>
        <v>0</v>
      </c>
      <c r="AK2181" s="229">
        <f t="shared" si="728"/>
        <v>0</v>
      </c>
      <c r="AL2181" s="226"/>
      <c r="AM2181" s="15"/>
      <c r="AN2181" s="232" t="e">
        <f t="shared" si="729"/>
        <v>#DIV/0!</v>
      </c>
      <c r="AO2181" s="214">
        <f t="shared" ref="AO2181:AO2244" si="742">AL2181*3.28084</f>
        <v>0</v>
      </c>
      <c r="AQ2181" s="210"/>
      <c r="AR2181" s="231"/>
      <c r="AS2181" s="15"/>
      <c r="AT2181" s="232">
        <f t="shared" si="730"/>
        <v>0</v>
      </c>
      <c r="AU2181" s="235">
        <f t="shared" si="731"/>
        <v>0</v>
      </c>
      <c r="AY2181" s="210"/>
      <c r="AZ2181" s="231"/>
      <c r="BA2181" s="15"/>
      <c r="BB2181" s="232">
        <f t="shared" si="739"/>
        <v>0</v>
      </c>
      <c r="BC2181" s="235">
        <f t="shared" si="732"/>
        <v>0</v>
      </c>
      <c r="BG2181" s="210"/>
      <c r="BH2181" s="231"/>
      <c r="BI2181" s="15"/>
      <c r="BJ2181" s="232">
        <f t="shared" ref="BJ2181:BJ2244" si="743">BG2181</f>
        <v>0</v>
      </c>
      <c r="BK2181" s="235">
        <f t="shared" si="733"/>
        <v>0</v>
      </c>
      <c r="BM2181" s="109">
        <f t="shared" ref="BM2181:BM2244" si="744">BM2180+$BQ$14</f>
        <v>-2.7751892087633014</v>
      </c>
      <c r="BN2181" s="213"/>
      <c r="BR2181" s="228"/>
      <c r="BS2181" s="311"/>
      <c r="BT2181" s="3"/>
      <c r="BU2181" s="213"/>
      <c r="BV2181" s="213"/>
      <c r="BW2181" s="291"/>
    </row>
    <row r="2182" spans="1:75" x14ac:dyDescent="0.2">
      <c r="A2182" s="210"/>
      <c r="B2182" s="211"/>
      <c r="C2182" s="848" t="str">
        <f ca="1">IF(ISERR(AVERAGE(INDIRECT("B"&amp;(ROW()-INT($B$1/2))):INDIRECT("B"&amp;(ROW()+INT($B$1/2))))),"",AVERAGE(INDIRECT("B"&amp;(ROW()-INT($B$1/2))):INDIRECT("B"&amp;(ROW()+INT($B$1/2)))))</f>
        <v/>
      </c>
      <c r="D2182" s="848">
        <f t="shared" si="738"/>
        <v>0</v>
      </c>
      <c r="E2182" s="275"/>
      <c r="F2182" s="15"/>
      <c r="G2182" s="3"/>
      <c r="H2182" s="3"/>
      <c r="I2182" s="3"/>
      <c r="J2182" s="3"/>
      <c r="K2182" s="3"/>
      <c r="L2182" s="554"/>
      <c r="M2182" s="545"/>
      <c r="N2182" s="546"/>
      <c r="O2182" s="5"/>
      <c r="P2182" s="216"/>
      <c r="Q2182" s="217"/>
      <c r="R2182" s="218"/>
      <c r="S2182" s="219">
        <f t="shared" si="736"/>
        <v>0</v>
      </c>
      <c r="T2182" s="220">
        <f t="shared" si="737"/>
        <v>0</v>
      </c>
      <c r="U2182" s="214">
        <f t="shared" si="734"/>
        <v>0</v>
      </c>
      <c r="W2182" s="221"/>
      <c r="X2182" s="222"/>
      <c r="Y2182" s="222"/>
      <c r="Z2182" s="223"/>
      <c r="AA2182" s="222"/>
      <c r="AB2182" s="224"/>
      <c r="AC2182" s="225"/>
      <c r="AD2182" s="2">
        <f t="shared" si="740"/>
        <v>0</v>
      </c>
      <c r="AE2182" s="2">
        <f t="shared" si="741"/>
        <v>0</v>
      </c>
      <c r="AF2182" s="226"/>
      <c r="AG2182" s="219">
        <f t="shared" ref="AG2182:AG2245" si="745">AG2181+IF(AD2182&lt;&gt;0,1.852*60*1000*((ACOS((SIN((AD2181/180)*PI()))*(SIN((AD2182/180)*PI()))+(COS((AD2181/180)*PI()))*(COS((AD2182/180)*PI()))*(COS((AE2182/180)*PI()-(AE2181/180)*PI())))/PI())*180),0)</f>
        <v>0</v>
      </c>
      <c r="AH2182" s="234">
        <f t="shared" ref="AH2182:AH2245" si="746">AH2181+IF(AD2182&lt;&gt;0,1.852*60*0.6213712*((ACOS((SIN((AD2181/180)*PI()))*(SIN((AD2182/180)*PI()))+(COS((AD2181/180)*PI()))*(COS((AD2182/180)*PI()))*(COS((AE2182/180)*PI()-(AE2181/180)*PI())))/PI())*180),0)</f>
        <v>0</v>
      </c>
      <c r="AI2182" s="214">
        <f t="shared" si="735"/>
        <v>0</v>
      </c>
      <c r="AK2182" s="229">
        <f t="shared" ref="AK2182:AK2245" si="747">IF(AL2182&gt;0,AK2181+$AO$1,0)</f>
        <v>0</v>
      </c>
      <c r="AL2182" s="226"/>
      <c r="AM2182" s="15"/>
      <c r="AN2182" s="232" t="e">
        <f t="shared" ref="AN2182:AN2245" si="748">(42341.84/MAX(AK2182:AK6778))*AK2182*0.0006213712</f>
        <v>#DIV/0!</v>
      </c>
      <c r="AO2182" s="214">
        <f t="shared" si="742"/>
        <v>0</v>
      </c>
      <c r="AQ2182" s="210"/>
      <c r="AR2182" s="231"/>
      <c r="AS2182" s="15"/>
      <c r="AT2182" s="232">
        <f t="shared" ref="AT2182:AT2245" si="749">IF(AQ2182&gt;0,(26.3/(MAX($AQ$4:$AQ$4600)*0.0006213712))*AQ2182*0.0006213712,0)</f>
        <v>0</v>
      </c>
      <c r="AU2182" s="235">
        <f t="shared" ref="AU2182:AU2245" si="750">(AR2182*3.28084)+(AW$4)</f>
        <v>0</v>
      </c>
      <c r="AY2182" s="210"/>
      <c r="AZ2182" s="231"/>
      <c r="BA2182" s="15"/>
      <c r="BB2182" s="232">
        <f t="shared" si="739"/>
        <v>0</v>
      </c>
      <c r="BC2182" s="235">
        <f t="shared" ref="BC2182:BC2245" si="751">AZ2182+BE$4</f>
        <v>0</v>
      </c>
      <c r="BG2182" s="210"/>
      <c r="BH2182" s="231"/>
      <c r="BI2182" s="15"/>
      <c r="BJ2182" s="232">
        <f t="shared" si="743"/>
        <v>0</v>
      </c>
      <c r="BK2182" s="235">
        <f t="shared" ref="BK2182:BK2245" si="752">BH2182*BM2182</f>
        <v>0</v>
      </c>
      <c r="BM2182" s="109">
        <f t="shared" si="744"/>
        <v>-2.7770215462610381</v>
      </c>
      <c r="BN2182" s="213"/>
      <c r="BR2182" s="228"/>
      <c r="BS2182" s="311"/>
      <c r="BT2182" s="3"/>
      <c r="BU2182" s="213"/>
      <c r="BV2182" s="213"/>
      <c r="BW2182" s="291"/>
    </row>
    <row r="2183" spans="1:75" x14ac:dyDescent="0.2">
      <c r="A2183" s="210"/>
      <c r="B2183" s="211"/>
      <c r="C2183" s="848" t="str">
        <f ca="1">IF(ISERR(AVERAGE(INDIRECT("B"&amp;(ROW()-INT($B$1/2))):INDIRECT("B"&amp;(ROW()+INT($B$1/2))))),"",AVERAGE(INDIRECT("B"&amp;(ROW()-INT($B$1/2))):INDIRECT("B"&amp;(ROW()+INT($B$1/2)))))</f>
        <v/>
      </c>
      <c r="D2183" s="848">
        <f t="shared" si="738"/>
        <v>0</v>
      </c>
      <c r="E2183" s="275"/>
      <c r="F2183" s="15"/>
      <c r="G2183" s="3"/>
      <c r="H2183" s="3"/>
      <c r="I2183" s="3"/>
      <c r="J2183" s="3"/>
      <c r="K2183" s="3"/>
      <c r="L2183" s="554"/>
      <c r="M2183" s="545"/>
      <c r="N2183" s="546"/>
      <c r="O2183" s="5"/>
      <c r="P2183" s="216"/>
      <c r="Q2183" s="217"/>
      <c r="R2183" s="218"/>
      <c r="S2183" s="219">
        <f t="shared" si="736"/>
        <v>0</v>
      </c>
      <c r="T2183" s="220">
        <f t="shared" si="737"/>
        <v>0</v>
      </c>
      <c r="U2183" s="214">
        <f t="shared" ref="U2183:U2246" si="753">R2183*3.28084</f>
        <v>0</v>
      </c>
      <c r="W2183" s="221"/>
      <c r="X2183" s="222"/>
      <c r="Y2183" s="222"/>
      <c r="Z2183" s="223"/>
      <c r="AA2183" s="222"/>
      <c r="AB2183" s="224"/>
      <c r="AC2183" s="225"/>
      <c r="AD2183" s="2">
        <f t="shared" si="740"/>
        <v>0</v>
      </c>
      <c r="AE2183" s="2">
        <f t="shared" si="741"/>
        <v>0</v>
      </c>
      <c r="AF2183" s="226"/>
      <c r="AG2183" s="219">
        <f t="shared" si="745"/>
        <v>0</v>
      </c>
      <c r="AH2183" s="234">
        <f t="shared" si="746"/>
        <v>0</v>
      </c>
      <c r="AI2183" s="214">
        <f t="shared" ref="AI2183:AI2246" si="754">AF2183*3.28084</f>
        <v>0</v>
      </c>
      <c r="AK2183" s="229">
        <f t="shared" si="747"/>
        <v>0</v>
      </c>
      <c r="AL2183" s="226"/>
      <c r="AM2183" s="15"/>
      <c r="AN2183" s="232" t="e">
        <f t="shared" si="748"/>
        <v>#DIV/0!</v>
      </c>
      <c r="AO2183" s="214">
        <f t="shared" si="742"/>
        <v>0</v>
      </c>
      <c r="AQ2183" s="210"/>
      <c r="AR2183" s="231"/>
      <c r="AS2183" s="15"/>
      <c r="AT2183" s="232">
        <f t="shared" si="749"/>
        <v>0</v>
      </c>
      <c r="AU2183" s="235">
        <f t="shared" si="750"/>
        <v>0</v>
      </c>
      <c r="AY2183" s="210"/>
      <c r="AZ2183" s="231"/>
      <c r="BA2183" s="15"/>
      <c r="BB2183" s="232">
        <f t="shared" si="739"/>
        <v>0</v>
      </c>
      <c r="BC2183" s="235">
        <f t="shared" si="751"/>
        <v>0</v>
      </c>
      <c r="BG2183" s="210"/>
      <c r="BH2183" s="231"/>
      <c r="BI2183" s="15"/>
      <c r="BJ2183" s="232">
        <f t="shared" si="743"/>
        <v>0</v>
      </c>
      <c r="BK2183" s="235">
        <f t="shared" si="752"/>
        <v>0</v>
      </c>
      <c r="BM2183" s="109">
        <f t="shared" si="744"/>
        <v>-2.7788538837587748</v>
      </c>
      <c r="BN2183" s="213"/>
      <c r="BR2183" s="228"/>
      <c r="BS2183" s="311"/>
      <c r="BT2183" s="3"/>
      <c r="BU2183" s="213"/>
      <c r="BV2183" s="213"/>
      <c r="BW2183" s="291"/>
    </row>
    <row r="2184" spans="1:75" x14ac:dyDescent="0.2">
      <c r="A2184" s="210"/>
      <c r="B2184" s="211"/>
      <c r="C2184" s="848" t="str">
        <f ca="1">IF(ISERR(AVERAGE(INDIRECT("B"&amp;(ROW()-INT($B$1/2))):INDIRECT("B"&amp;(ROW()+INT($B$1/2))))),"",AVERAGE(INDIRECT("B"&amp;(ROW()-INT($B$1/2))):INDIRECT("B"&amp;(ROW()+INT($B$1/2)))))</f>
        <v/>
      </c>
      <c r="D2184" s="848">
        <f t="shared" si="738"/>
        <v>0</v>
      </c>
      <c r="E2184" s="275"/>
      <c r="F2184" s="15"/>
      <c r="G2184" s="3"/>
      <c r="H2184" s="3"/>
      <c r="I2184" s="3"/>
      <c r="J2184" s="3"/>
      <c r="K2184" s="3"/>
      <c r="L2184" s="554"/>
      <c r="M2184" s="545"/>
      <c r="N2184" s="546"/>
      <c r="O2184" s="5"/>
      <c r="P2184" s="216"/>
      <c r="Q2184" s="217"/>
      <c r="R2184" s="218"/>
      <c r="S2184" s="219">
        <f t="shared" si="736"/>
        <v>0</v>
      </c>
      <c r="T2184" s="220">
        <f t="shared" si="737"/>
        <v>0</v>
      </c>
      <c r="U2184" s="214">
        <f t="shared" si="753"/>
        <v>0</v>
      </c>
      <c r="W2184" s="221"/>
      <c r="X2184" s="222"/>
      <c r="Y2184" s="222"/>
      <c r="Z2184" s="223"/>
      <c r="AA2184" s="222"/>
      <c r="AB2184" s="224"/>
      <c r="AC2184" s="225"/>
      <c r="AD2184" s="2">
        <f t="shared" si="740"/>
        <v>0</v>
      </c>
      <c r="AE2184" s="2">
        <f t="shared" si="741"/>
        <v>0</v>
      </c>
      <c r="AF2184" s="226"/>
      <c r="AG2184" s="219">
        <f t="shared" si="745"/>
        <v>0</v>
      </c>
      <c r="AH2184" s="234">
        <f t="shared" si="746"/>
        <v>0</v>
      </c>
      <c r="AI2184" s="214">
        <f t="shared" si="754"/>
        <v>0</v>
      </c>
      <c r="AK2184" s="229">
        <f t="shared" si="747"/>
        <v>0</v>
      </c>
      <c r="AL2184" s="226"/>
      <c r="AM2184" s="15"/>
      <c r="AN2184" s="232" t="e">
        <f t="shared" si="748"/>
        <v>#DIV/0!</v>
      </c>
      <c r="AO2184" s="214">
        <f t="shared" si="742"/>
        <v>0</v>
      </c>
      <c r="AQ2184" s="210"/>
      <c r="AR2184" s="231"/>
      <c r="AS2184" s="15"/>
      <c r="AT2184" s="232">
        <f t="shared" si="749"/>
        <v>0</v>
      </c>
      <c r="AU2184" s="235">
        <f t="shared" si="750"/>
        <v>0</v>
      </c>
      <c r="AY2184" s="210"/>
      <c r="AZ2184" s="231"/>
      <c r="BA2184" s="15"/>
      <c r="BB2184" s="232">
        <f t="shared" si="739"/>
        <v>0</v>
      </c>
      <c r="BC2184" s="235">
        <f t="shared" si="751"/>
        <v>0</v>
      </c>
      <c r="BG2184" s="210"/>
      <c r="BH2184" s="231"/>
      <c r="BI2184" s="15"/>
      <c r="BJ2184" s="232">
        <f t="shared" si="743"/>
        <v>0</v>
      </c>
      <c r="BK2184" s="235">
        <f t="shared" si="752"/>
        <v>0</v>
      </c>
      <c r="BM2184" s="109">
        <f t="shared" si="744"/>
        <v>-2.7806862212565115</v>
      </c>
      <c r="BN2184" s="213"/>
      <c r="BR2184" s="228"/>
      <c r="BS2184" s="311"/>
      <c r="BT2184" s="3"/>
      <c r="BU2184" s="213"/>
      <c r="BV2184" s="213"/>
      <c r="BW2184" s="291"/>
    </row>
    <row r="2185" spans="1:75" x14ac:dyDescent="0.2">
      <c r="A2185" s="210"/>
      <c r="B2185" s="211"/>
      <c r="C2185" s="848" t="str">
        <f ca="1">IF(ISERR(AVERAGE(INDIRECT("B"&amp;(ROW()-INT($B$1/2))):INDIRECT("B"&amp;(ROW()+INT($B$1/2))))),"",AVERAGE(INDIRECT("B"&amp;(ROW()-INT($B$1/2))):INDIRECT("B"&amp;(ROW()+INT($B$1/2)))))</f>
        <v/>
      </c>
      <c r="D2185" s="848">
        <f t="shared" si="738"/>
        <v>0</v>
      </c>
      <c r="E2185" s="275"/>
      <c r="F2185" s="15"/>
      <c r="G2185" s="3"/>
      <c r="H2185" s="3"/>
      <c r="I2185" s="3"/>
      <c r="J2185" s="3"/>
      <c r="K2185" s="3"/>
      <c r="L2185" s="554"/>
      <c r="M2185" s="545"/>
      <c r="N2185" s="546"/>
      <c r="O2185" s="5"/>
      <c r="P2185" s="216"/>
      <c r="Q2185" s="217"/>
      <c r="R2185" s="218"/>
      <c r="S2185" s="219">
        <f t="shared" ref="S2185:S2248" si="755">S2184+IF(P2185&lt;&gt;0,1.852*60*1000*((ACOS((SIN((P2184/180)*PI()))*(SIN((P2185/180)*PI()))+(COS((P2184/180)*PI()))*(COS((P2185/180)*PI()))*(COS((Q2185/180)*PI()-(Q2184/180)*PI())))/PI())*180),0)</f>
        <v>0</v>
      </c>
      <c r="T2185" s="220">
        <f t="shared" ref="T2185:T2248" si="756">T2184+IF(P2185&lt;&gt;0,1.852*60*0.6213712*((ACOS((SIN((P2184/180)*PI()))*(SIN((P2185/180)*PI()))+(COS((P2184/180)*PI()))*(COS((P2185/180)*PI()))*(COS((Q2185/180)*PI()-(Q2184/180)*PI())))/PI())*180),0)</f>
        <v>0</v>
      </c>
      <c r="U2185" s="214">
        <f t="shared" si="753"/>
        <v>0</v>
      </c>
      <c r="W2185" s="221"/>
      <c r="X2185" s="222"/>
      <c r="Y2185" s="222"/>
      <c r="Z2185" s="223"/>
      <c r="AA2185" s="222"/>
      <c r="AB2185" s="224"/>
      <c r="AC2185" s="225"/>
      <c r="AD2185" s="2">
        <f t="shared" si="740"/>
        <v>0</v>
      </c>
      <c r="AE2185" s="2">
        <f t="shared" si="741"/>
        <v>0</v>
      </c>
      <c r="AF2185" s="226"/>
      <c r="AG2185" s="219">
        <f t="shared" si="745"/>
        <v>0</v>
      </c>
      <c r="AH2185" s="234">
        <f t="shared" si="746"/>
        <v>0</v>
      </c>
      <c r="AI2185" s="214">
        <f t="shared" si="754"/>
        <v>0</v>
      </c>
      <c r="AK2185" s="229">
        <f t="shared" si="747"/>
        <v>0</v>
      </c>
      <c r="AL2185" s="226"/>
      <c r="AM2185" s="15"/>
      <c r="AN2185" s="232" t="e">
        <f t="shared" si="748"/>
        <v>#DIV/0!</v>
      </c>
      <c r="AO2185" s="214">
        <f t="shared" si="742"/>
        <v>0</v>
      </c>
      <c r="AQ2185" s="210"/>
      <c r="AR2185" s="231"/>
      <c r="AS2185" s="15"/>
      <c r="AT2185" s="232">
        <f t="shared" si="749"/>
        <v>0</v>
      </c>
      <c r="AU2185" s="235">
        <f t="shared" si="750"/>
        <v>0</v>
      </c>
      <c r="AY2185" s="210"/>
      <c r="AZ2185" s="231"/>
      <c r="BA2185" s="15"/>
      <c r="BB2185" s="232">
        <f t="shared" si="739"/>
        <v>0</v>
      </c>
      <c r="BC2185" s="235">
        <f t="shared" si="751"/>
        <v>0</v>
      </c>
      <c r="BG2185" s="210"/>
      <c r="BH2185" s="231"/>
      <c r="BI2185" s="15"/>
      <c r="BJ2185" s="232">
        <f t="shared" si="743"/>
        <v>0</v>
      </c>
      <c r="BK2185" s="235">
        <f t="shared" si="752"/>
        <v>0</v>
      </c>
      <c r="BM2185" s="109">
        <f t="shared" si="744"/>
        <v>-2.7825185587542483</v>
      </c>
      <c r="BN2185" s="213"/>
      <c r="BR2185" s="228"/>
      <c r="BS2185" s="311"/>
      <c r="BT2185" s="3"/>
      <c r="BU2185" s="213"/>
      <c r="BV2185" s="213"/>
      <c r="BW2185" s="291"/>
    </row>
    <row r="2186" spans="1:75" x14ac:dyDescent="0.2">
      <c r="A2186" s="210"/>
      <c r="B2186" s="211"/>
      <c r="C2186" s="848" t="str">
        <f ca="1">IF(ISERR(AVERAGE(INDIRECT("B"&amp;(ROW()-INT($B$1/2))):INDIRECT("B"&amp;(ROW()+INT($B$1/2))))),"",AVERAGE(INDIRECT("B"&amp;(ROW()-INT($B$1/2))):INDIRECT("B"&amp;(ROW()+INT($B$1/2)))))</f>
        <v/>
      </c>
      <c r="D2186" s="848">
        <f t="shared" si="738"/>
        <v>0</v>
      </c>
      <c r="E2186" s="275"/>
      <c r="F2186" s="15"/>
      <c r="G2186" s="3"/>
      <c r="H2186" s="3"/>
      <c r="I2186" s="3"/>
      <c r="J2186" s="3"/>
      <c r="K2186" s="3"/>
      <c r="L2186" s="554"/>
      <c r="M2186" s="545"/>
      <c r="N2186" s="546"/>
      <c r="O2186" s="5"/>
      <c r="P2186" s="216"/>
      <c r="Q2186" s="217"/>
      <c r="R2186" s="218"/>
      <c r="S2186" s="219">
        <f t="shared" si="755"/>
        <v>0</v>
      </c>
      <c r="T2186" s="220">
        <f t="shared" si="756"/>
        <v>0</v>
      </c>
      <c r="U2186" s="214">
        <f t="shared" si="753"/>
        <v>0</v>
      </c>
      <c r="W2186" s="221"/>
      <c r="X2186" s="222"/>
      <c r="Y2186" s="222"/>
      <c r="Z2186" s="223"/>
      <c r="AA2186" s="222"/>
      <c r="AB2186" s="224"/>
      <c r="AC2186" s="225"/>
      <c r="AD2186" s="2">
        <f t="shared" si="740"/>
        <v>0</v>
      </c>
      <c r="AE2186" s="2">
        <f t="shared" si="741"/>
        <v>0</v>
      </c>
      <c r="AF2186" s="226"/>
      <c r="AG2186" s="219">
        <f t="shared" si="745"/>
        <v>0</v>
      </c>
      <c r="AH2186" s="234">
        <f t="shared" si="746"/>
        <v>0</v>
      </c>
      <c r="AI2186" s="214">
        <f t="shared" si="754"/>
        <v>0</v>
      </c>
      <c r="AK2186" s="229">
        <f t="shared" si="747"/>
        <v>0</v>
      </c>
      <c r="AL2186" s="226"/>
      <c r="AM2186" s="15"/>
      <c r="AN2186" s="232" t="e">
        <f t="shared" si="748"/>
        <v>#DIV/0!</v>
      </c>
      <c r="AO2186" s="214">
        <f t="shared" si="742"/>
        <v>0</v>
      </c>
      <c r="AQ2186" s="210"/>
      <c r="AR2186" s="231"/>
      <c r="AS2186" s="15"/>
      <c r="AT2186" s="232">
        <f t="shared" si="749"/>
        <v>0</v>
      </c>
      <c r="AU2186" s="235">
        <f t="shared" si="750"/>
        <v>0</v>
      </c>
      <c r="AY2186" s="210"/>
      <c r="AZ2186" s="231"/>
      <c r="BA2186" s="15"/>
      <c r="BB2186" s="232">
        <f t="shared" si="739"/>
        <v>0</v>
      </c>
      <c r="BC2186" s="235">
        <f t="shared" si="751"/>
        <v>0</v>
      </c>
      <c r="BG2186" s="210"/>
      <c r="BH2186" s="231"/>
      <c r="BI2186" s="15"/>
      <c r="BJ2186" s="232">
        <f t="shared" si="743"/>
        <v>0</v>
      </c>
      <c r="BK2186" s="235">
        <f t="shared" si="752"/>
        <v>0</v>
      </c>
      <c r="BM2186" s="109">
        <f t="shared" si="744"/>
        <v>-2.784350896251985</v>
      </c>
      <c r="BN2186" s="213"/>
      <c r="BR2186" s="228"/>
      <c r="BS2186" s="311"/>
      <c r="BT2186" s="3"/>
      <c r="BU2186" s="213"/>
      <c r="BV2186" s="213"/>
      <c r="BW2186" s="291"/>
    </row>
    <row r="2187" spans="1:75" x14ac:dyDescent="0.2">
      <c r="A2187" s="210"/>
      <c r="B2187" s="211"/>
      <c r="C2187" s="848" t="str">
        <f ca="1">IF(ISERR(AVERAGE(INDIRECT("B"&amp;(ROW()-INT($B$1/2))):INDIRECT("B"&amp;(ROW()+INT($B$1/2))))),"",AVERAGE(INDIRECT("B"&amp;(ROW()-INT($B$1/2))):INDIRECT("B"&amp;(ROW()+INT($B$1/2)))))</f>
        <v/>
      </c>
      <c r="D2187" s="848">
        <f t="shared" si="738"/>
        <v>0</v>
      </c>
      <c r="E2187" s="275"/>
      <c r="F2187" s="15"/>
      <c r="G2187" s="3"/>
      <c r="H2187" s="3"/>
      <c r="I2187" s="3"/>
      <c r="J2187" s="3"/>
      <c r="K2187" s="3"/>
      <c r="L2187" s="554"/>
      <c r="M2187" s="545"/>
      <c r="N2187" s="546"/>
      <c r="O2187" s="5"/>
      <c r="P2187" s="216"/>
      <c r="Q2187" s="217"/>
      <c r="R2187" s="218"/>
      <c r="S2187" s="219">
        <f t="shared" si="755"/>
        <v>0</v>
      </c>
      <c r="T2187" s="220">
        <f t="shared" si="756"/>
        <v>0</v>
      </c>
      <c r="U2187" s="214">
        <f t="shared" si="753"/>
        <v>0</v>
      </c>
      <c r="W2187" s="221"/>
      <c r="X2187" s="222"/>
      <c r="Y2187" s="222"/>
      <c r="Z2187" s="223"/>
      <c r="AA2187" s="222"/>
      <c r="AB2187" s="224"/>
      <c r="AC2187" s="225"/>
      <c r="AD2187" s="2">
        <f t="shared" si="740"/>
        <v>0</v>
      </c>
      <c r="AE2187" s="2">
        <f t="shared" si="741"/>
        <v>0</v>
      </c>
      <c r="AF2187" s="226"/>
      <c r="AG2187" s="219">
        <f t="shared" si="745"/>
        <v>0</v>
      </c>
      <c r="AH2187" s="234">
        <f t="shared" si="746"/>
        <v>0</v>
      </c>
      <c r="AI2187" s="214">
        <f t="shared" si="754"/>
        <v>0</v>
      </c>
      <c r="AK2187" s="229">
        <f t="shared" si="747"/>
        <v>0</v>
      </c>
      <c r="AL2187" s="226"/>
      <c r="AM2187" s="15"/>
      <c r="AN2187" s="232" t="e">
        <f t="shared" si="748"/>
        <v>#DIV/0!</v>
      </c>
      <c r="AO2187" s="214">
        <f t="shared" si="742"/>
        <v>0</v>
      </c>
      <c r="AQ2187" s="210"/>
      <c r="AR2187" s="231"/>
      <c r="AS2187" s="15"/>
      <c r="AT2187" s="232">
        <f t="shared" si="749"/>
        <v>0</v>
      </c>
      <c r="AU2187" s="235">
        <f t="shared" si="750"/>
        <v>0</v>
      </c>
      <c r="AY2187" s="210"/>
      <c r="AZ2187" s="231"/>
      <c r="BA2187" s="15"/>
      <c r="BB2187" s="232">
        <f t="shared" si="739"/>
        <v>0</v>
      </c>
      <c r="BC2187" s="235">
        <f t="shared" si="751"/>
        <v>0</v>
      </c>
      <c r="BG2187" s="210"/>
      <c r="BH2187" s="231"/>
      <c r="BI2187" s="15"/>
      <c r="BJ2187" s="232">
        <f t="shared" si="743"/>
        <v>0</v>
      </c>
      <c r="BK2187" s="235">
        <f t="shared" si="752"/>
        <v>0</v>
      </c>
      <c r="BM2187" s="109">
        <f t="shared" si="744"/>
        <v>-2.7861832337497217</v>
      </c>
      <c r="BN2187" s="213"/>
      <c r="BR2187" s="228"/>
      <c r="BS2187" s="311"/>
      <c r="BT2187" s="3"/>
      <c r="BU2187" s="213"/>
      <c r="BV2187" s="213"/>
      <c r="BW2187" s="291"/>
    </row>
    <row r="2188" spans="1:75" x14ac:dyDescent="0.2">
      <c r="A2188" s="210"/>
      <c r="B2188" s="211"/>
      <c r="C2188" s="848" t="str">
        <f ca="1">IF(ISERR(AVERAGE(INDIRECT("B"&amp;(ROW()-INT($B$1/2))):INDIRECT("B"&amp;(ROW()+INT($B$1/2))))),"",AVERAGE(INDIRECT("B"&amp;(ROW()-INT($B$1/2))):INDIRECT("B"&amp;(ROW()+INT($B$1/2)))))</f>
        <v/>
      </c>
      <c r="D2188" s="848">
        <f t="shared" si="738"/>
        <v>0</v>
      </c>
      <c r="E2188" s="275"/>
      <c r="F2188" s="15"/>
      <c r="G2188" s="3"/>
      <c r="H2188" s="3"/>
      <c r="I2188" s="3"/>
      <c r="J2188" s="3"/>
      <c r="K2188" s="3"/>
      <c r="L2188" s="554"/>
      <c r="M2188" s="545"/>
      <c r="N2188" s="546"/>
      <c r="O2188" s="5"/>
      <c r="P2188" s="216"/>
      <c r="Q2188" s="217"/>
      <c r="R2188" s="218"/>
      <c r="S2188" s="219">
        <f t="shared" si="755"/>
        <v>0</v>
      </c>
      <c r="T2188" s="220">
        <f t="shared" si="756"/>
        <v>0</v>
      </c>
      <c r="U2188" s="214">
        <f t="shared" si="753"/>
        <v>0</v>
      </c>
      <c r="W2188" s="221"/>
      <c r="X2188" s="222"/>
      <c r="Y2188" s="222"/>
      <c r="Z2188" s="223"/>
      <c r="AA2188" s="222"/>
      <c r="AB2188" s="224"/>
      <c r="AC2188" s="225"/>
      <c r="AD2188" s="2">
        <f t="shared" si="740"/>
        <v>0</v>
      </c>
      <c r="AE2188" s="2">
        <f t="shared" si="741"/>
        <v>0</v>
      </c>
      <c r="AF2188" s="226"/>
      <c r="AG2188" s="219">
        <f t="shared" si="745"/>
        <v>0</v>
      </c>
      <c r="AH2188" s="234">
        <f t="shared" si="746"/>
        <v>0</v>
      </c>
      <c r="AI2188" s="214">
        <f t="shared" si="754"/>
        <v>0</v>
      </c>
      <c r="AK2188" s="229">
        <f t="shared" si="747"/>
        <v>0</v>
      </c>
      <c r="AL2188" s="226"/>
      <c r="AM2188" s="15"/>
      <c r="AN2188" s="232" t="e">
        <f t="shared" si="748"/>
        <v>#DIV/0!</v>
      </c>
      <c r="AO2188" s="214">
        <f t="shared" si="742"/>
        <v>0</v>
      </c>
      <c r="AQ2188" s="210"/>
      <c r="AR2188" s="231"/>
      <c r="AS2188" s="15"/>
      <c r="AT2188" s="232">
        <f t="shared" si="749"/>
        <v>0</v>
      </c>
      <c r="AU2188" s="235">
        <f t="shared" si="750"/>
        <v>0</v>
      </c>
      <c r="AY2188" s="210"/>
      <c r="AZ2188" s="231"/>
      <c r="BA2188" s="15"/>
      <c r="BB2188" s="232">
        <f t="shared" si="739"/>
        <v>0</v>
      </c>
      <c r="BC2188" s="235">
        <f t="shared" si="751"/>
        <v>0</v>
      </c>
      <c r="BG2188" s="210"/>
      <c r="BH2188" s="231"/>
      <c r="BI2188" s="15"/>
      <c r="BJ2188" s="232">
        <f t="shared" si="743"/>
        <v>0</v>
      </c>
      <c r="BK2188" s="235">
        <f t="shared" si="752"/>
        <v>0</v>
      </c>
      <c r="BM2188" s="109">
        <f t="shared" si="744"/>
        <v>-2.7880155712474584</v>
      </c>
      <c r="BN2188" s="213"/>
      <c r="BR2188" s="228"/>
      <c r="BS2188" s="311"/>
      <c r="BT2188" s="3"/>
      <c r="BU2188" s="213"/>
      <c r="BV2188" s="213"/>
      <c r="BW2188" s="291"/>
    </row>
    <row r="2189" spans="1:75" x14ac:dyDescent="0.2">
      <c r="A2189" s="210"/>
      <c r="B2189" s="211"/>
      <c r="C2189" s="848" t="str">
        <f ca="1">IF(ISERR(AVERAGE(INDIRECT("B"&amp;(ROW()-INT($B$1/2))):INDIRECT("B"&amp;(ROW()+INT($B$1/2))))),"",AVERAGE(INDIRECT("B"&amp;(ROW()-INT($B$1/2))):INDIRECT("B"&amp;(ROW()+INT($B$1/2)))))</f>
        <v/>
      </c>
      <c r="D2189" s="848">
        <f t="shared" si="738"/>
        <v>0</v>
      </c>
      <c r="E2189" s="275"/>
      <c r="F2189" s="15"/>
      <c r="G2189" s="3"/>
      <c r="H2189" s="3"/>
      <c r="I2189" s="3"/>
      <c r="J2189" s="3"/>
      <c r="K2189" s="3"/>
      <c r="L2189" s="554"/>
      <c r="M2189" s="545"/>
      <c r="N2189" s="546"/>
      <c r="O2189" s="5"/>
      <c r="P2189" s="216"/>
      <c r="Q2189" s="217"/>
      <c r="R2189" s="218"/>
      <c r="S2189" s="219">
        <f t="shared" si="755"/>
        <v>0</v>
      </c>
      <c r="T2189" s="220">
        <f t="shared" si="756"/>
        <v>0</v>
      </c>
      <c r="U2189" s="214">
        <f t="shared" si="753"/>
        <v>0</v>
      </c>
      <c r="W2189" s="221"/>
      <c r="X2189" s="222"/>
      <c r="Y2189" s="222"/>
      <c r="Z2189" s="223"/>
      <c r="AA2189" s="222"/>
      <c r="AB2189" s="224"/>
      <c r="AC2189" s="225"/>
      <c r="AD2189" s="2">
        <f t="shared" si="740"/>
        <v>0</v>
      </c>
      <c r="AE2189" s="2">
        <f t="shared" si="741"/>
        <v>0</v>
      </c>
      <c r="AF2189" s="226"/>
      <c r="AG2189" s="219">
        <f t="shared" si="745"/>
        <v>0</v>
      </c>
      <c r="AH2189" s="234">
        <f t="shared" si="746"/>
        <v>0</v>
      </c>
      <c r="AI2189" s="214">
        <f t="shared" si="754"/>
        <v>0</v>
      </c>
      <c r="AK2189" s="229">
        <f t="shared" si="747"/>
        <v>0</v>
      </c>
      <c r="AL2189" s="226"/>
      <c r="AM2189" s="15"/>
      <c r="AN2189" s="232" t="e">
        <f t="shared" si="748"/>
        <v>#DIV/0!</v>
      </c>
      <c r="AO2189" s="214">
        <f t="shared" si="742"/>
        <v>0</v>
      </c>
      <c r="AQ2189" s="210"/>
      <c r="AR2189" s="231"/>
      <c r="AS2189" s="15"/>
      <c r="AT2189" s="232">
        <f t="shared" si="749"/>
        <v>0</v>
      </c>
      <c r="AU2189" s="235">
        <f t="shared" si="750"/>
        <v>0</v>
      </c>
      <c r="AY2189" s="210"/>
      <c r="AZ2189" s="231"/>
      <c r="BA2189" s="15"/>
      <c r="BB2189" s="232">
        <f t="shared" si="739"/>
        <v>0</v>
      </c>
      <c r="BC2189" s="235">
        <f t="shared" si="751"/>
        <v>0</v>
      </c>
      <c r="BG2189" s="210"/>
      <c r="BH2189" s="231"/>
      <c r="BI2189" s="15"/>
      <c r="BJ2189" s="232">
        <f t="shared" si="743"/>
        <v>0</v>
      </c>
      <c r="BK2189" s="235">
        <f t="shared" si="752"/>
        <v>0</v>
      </c>
      <c r="BM2189" s="109">
        <f t="shared" si="744"/>
        <v>-2.7898479087451951</v>
      </c>
      <c r="BN2189" s="213"/>
      <c r="BR2189" s="228"/>
      <c r="BS2189" s="311"/>
      <c r="BT2189" s="3"/>
      <c r="BU2189" s="213"/>
      <c r="BV2189" s="213"/>
      <c r="BW2189" s="291"/>
    </row>
    <row r="2190" spans="1:75" x14ac:dyDescent="0.2">
      <c r="A2190" s="210"/>
      <c r="B2190" s="211"/>
      <c r="C2190" s="848" t="str">
        <f ca="1">IF(ISERR(AVERAGE(INDIRECT("B"&amp;(ROW()-INT($B$1/2))):INDIRECT("B"&amp;(ROW()+INT($B$1/2))))),"",AVERAGE(INDIRECT("B"&amp;(ROW()-INT($B$1/2))):INDIRECT("B"&amp;(ROW()+INT($B$1/2)))))</f>
        <v/>
      </c>
      <c r="D2190" s="848">
        <f t="shared" si="738"/>
        <v>0</v>
      </c>
      <c r="E2190" s="275"/>
      <c r="F2190" s="15"/>
      <c r="G2190" s="3"/>
      <c r="H2190" s="3"/>
      <c r="I2190" s="3"/>
      <c r="J2190" s="3"/>
      <c r="K2190" s="3"/>
      <c r="L2190" s="554"/>
      <c r="M2190" s="545"/>
      <c r="N2190" s="546"/>
      <c r="O2190" s="5"/>
      <c r="P2190" s="216"/>
      <c r="Q2190" s="217"/>
      <c r="R2190" s="218"/>
      <c r="S2190" s="219">
        <f t="shared" si="755"/>
        <v>0</v>
      </c>
      <c r="T2190" s="220">
        <f t="shared" si="756"/>
        <v>0</v>
      </c>
      <c r="U2190" s="214">
        <f t="shared" si="753"/>
        <v>0</v>
      </c>
      <c r="W2190" s="221"/>
      <c r="X2190" s="222"/>
      <c r="Y2190" s="222"/>
      <c r="Z2190" s="223"/>
      <c r="AA2190" s="222"/>
      <c r="AB2190" s="224"/>
      <c r="AC2190" s="225"/>
      <c r="AD2190" s="2">
        <f t="shared" si="740"/>
        <v>0</v>
      </c>
      <c r="AE2190" s="2">
        <f t="shared" si="741"/>
        <v>0</v>
      </c>
      <c r="AF2190" s="226"/>
      <c r="AG2190" s="219">
        <f t="shared" si="745"/>
        <v>0</v>
      </c>
      <c r="AH2190" s="234">
        <f t="shared" si="746"/>
        <v>0</v>
      </c>
      <c r="AI2190" s="214">
        <f t="shared" si="754"/>
        <v>0</v>
      </c>
      <c r="AK2190" s="229">
        <f t="shared" si="747"/>
        <v>0</v>
      </c>
      <c r="AL2190" s="226"/>
      <c r="AM2190" s="15"/>
      <c r="AN2190" s="232" t="e">
        <f t="shared" si="748"/>
        <v>#DIV/0!</v>
      </c>
      <c r="AO2190" s="214">
        <f t="shared" si="742"/>
        <v>0</v>
      </c>
      <c r="AQ2190" s="210"/>
      <c r="AR2190" s="231"/>
      <c r="AS2190" s="15"/>
      <c r="AT2190" s="232">
        <f t="shared" si="749"/>
        <v>0</v>
      </c>
      <c r="AU2190" s="235">
        <f t="shared" si="750"/>
        <v>0</v>
      </c>
      <c r="AY2190" s="210"/>
      <c r="AZ2190" s="231"/>
      <c r="BA2190" s="15"/>
      <c r="BB2190" s="232">
        <f t="shared" si="739"/>
        <v>0</v>
      </c>
      <c r="BC2190" s="235">
        <f t="shared" si="751"/>
        <v>0</v>
      </c>
      <c r="BG2190" s="210"/>
      <c r="BH2190" s="231"/>
      <c r="BI2190" s="15"/>
      <c r="BJ2190" s="232">
        <f t="shared" si="743"/>
        <v>0</v>
      </c>
      <c r="BK2190" s="235">
        <f t="shared" si="752"/>
        <v>0</v>
      </c>
      <c r="BM2190" s="109">
        <f t="shared" si="744"/>
        <v>-2.7916802462429318</v>
      </c>
      <c r="BN2190" s="213"/>
      <c r="BR2190" s="228"/>
      <c r="BS2190" s="311"/>
      <c r="BT2190" s="3"/>
      <c r="BU2190" s="213"/>
      <c r="BV2190" s="213"/>
      <c r="BW2190" s="291"/>
    </row>
    <row r="2191" spans="1:75" x14ac:dyDescent="0.2">
      <c r="A2191" s="210"/>
      <c r="B2191" s="211"/>
      <c r="C2191" s="848" t="str">
        <f ca="1">IF(ISERR(AVERAGE(INDIRECT("B"&amp;(ROW()-INT($B$1/2))):INDIRECT("B"&amp;(ROW()+INT($B$1/2))))),"",AVERAGE(INDIRECT("B"&amp;(ROW()-INT($B$1/2))):INDIRECT("B"&amp;(ROW()+INT($B$1/2)))))</f>
        <v/>
      </c>
      <c r="D2191" s="848">
        <f t="shared" si="738"/>
        <v>0</v>
      </c>
      <c r="E2191" s="275"/>
      <c r="F2191" s="15"/>
      <c r="G2191" s="3"/>
      <c r="H2191" s="3"/>
      <c r="I2191" s="3"/>
      <c r="J2191" s="3"/>
      <c r="K2191" s="3"/>
      <c r="L2191" s="554"/>
      <c r="M2191" s="545"/>
      <c r="N2191" s="546"/>
      <c r="O2191" s="5"/>
      <c r="P2191" s="216"/>
      <c r="Q2191" s="217"/>
      <c r="R2191" s="218"/>
      <c r="S2191" s="219">
        <f t="shared" si="755"/>
        <v>0</v>
      </c>
      <c r="T2191" s="220">
        <f t="shared" si="756"/>
        <v>0</v>
      </c>
      <c r="U2191" s="214">
        <f t="shared" si="753"/>
        <v>0</v>
      </c>
      <c r="W2191" s="221"/>
      <c r="X2191" s="222"/>
      <c r="Y2191" s="222"/>
      <c r="Z2191" s="223"/>
      <c r="AA2191" s="222"/>
      <c r="AB2191" s="224"/>
      <c r="AC2191" s="225"/>
      <c r="AD2191" s="2">
        <f t="shared" si="740"/>
        <v>0</v>
      </c>
      <c r="AE2191" s="2">
        <f t="shared" si="741"/>
        <v>0</v>
      </c>
      <c r="AF2191" s="226"/>
      <c r="AG2191" s="219">
        <f t="shared" si="745"/>
        <v>0</v>
      </c>
      <c r="AH2191" s="234">
        <f t="shared" si="746"/>
        <v>0</v>
      </c>
      <c r="AI2191" s="214">
        <f t="shared" si="754"/>
        <v>0</v>
      </c>
      <c r="AK2191" s="229">
        <f t="shared" si="747"/>
        <v>0</v>
      </c>
      <c r="AL2191" s="226"/>
      <c r="AM2191" s="15"/>
      <c r="AN2191" s="232" t="e">
        <f t="shared" si="748"/>
        <v>#DIV/0!</v>
      </c>
      <c r="AO2191" s="214">
        <f t="shared" si="742"/>
        <v>0</v>
      </c>
      <c r="AQ2191" s="210"/>
      <c r="AR2191" s="231"/>
      <c r="AS2191" s="15"/>
      <c r="AT2191" s="232">
        <f t="shared" si="749"/>
        <v>0</v>
      </c>
      <c r="AU2191" s="235">
        <f t="shared" si="750"/>
        <v>0</v>
      </c>
      <c r="AY2191" s="210"/>
      <c r="AZ2191" s="231"/>
      <c r="BA2191" s="15"/>
      <c r="BB2191" s="232">
        <f t="shared" si="739"/>
        <v>0</v>
      </c>
      <c r="BC2191" s="235">
        <f t="shared" si="751"/>
        <v>0</v>
      </c>
      <c r="BG2191" s="210"/>
      <c r="BH2191" s="231"/>
      <c r="BI2191" s="15"/>
      <c r="BJ2191" s="232">
        <f t="shared" si="743"/>
        <v>0</v>
      </c>
      <c r="BK2191" s="235">
        <f t="shared" si="752"/>
        <v>0</v>
      </c>
      <c r="BM2191" s="109">
        <f t="shared" si="744"/>
        <v>-2.7935125837406685</v>
      </c>
      <c r="BN2191" s="213"/>
      <c r="BR2191" s="228"/>
      <c r="BS2191" s="311"/>
      <c r="BT2191" s="3"/>
      <c r="BU2191" s="213"/>
      <c r="BV2191" s="213"/>
      <c r="BW2191" s="291"/>
    </row>
    <row r="2192" spans="1:75" x14ac:dyDescent="0.2">
      <c r="A2192" s="210"/>
      <c r="B2192" s="211"/>
      <c r="C2192" s="848" t="str">
        <f ca="1">IF(ISERR(AVERAGE(INDIRECT("B"&amp;(ROW()-INT($B$1/2))):INDIRECT("B"&amp;(ROW()+INT($B$1/2))))),"",AVERAGE(INDIRECT("B"&amp;(ROW()-INT($B$1/2))):INDIRECT("B"&amp;(ROW()+INT($B$1/2)))))</f>
        <v/>
      </c>
      <c r="D2192" s="848">
        <f t="shared" si="738"/>
        <v>0</v>
      </c>
      <c r="E2192" s="275"/>
      <c r="F2192" s="15"/>
      <c r="G2192" s="3"/>
      <c r="H2192" s="3"/>
      <c r="I2192" s="3"/>
      <c r="J2192" s="3"/>
      <c r="K2192" s="3"/>
      <c r="L2192" s="554"/>
      <c r="M2192" s="545"/>
      <c r="N2192" s="546"/>
      <c r="O2192" s="5"/>
      <c r="P2192" s="216"/>
      <c r="Q2192" s="217"/>
      <c r="R2192" s="218"/>
      <c r="S2192" s="219">
        <f t="shared" si="755"/>
        <v>0</v>
      </c>
      <c r="T2192" s="220">
        <f t="shared" si="756"/>
        <v>0</v>
      </c>
      <c r="U2192" s="214">
        <f t="shared" si="753"/>
        <v>0</v>
      </c>
      <c r="W2192" s="221"/>
      <c r="X2192" s="222"/>
      <c r="Y2192" s="222"/>
      <c r="Z2192" s="223"/>
      <c r="AA2192" s="222"/>
      <c r="AB2192" s="224"/>
      <c r="AC2192" s="225"/>
      <c r="AD2192" s="2">
        <f t="shared" si="740"/>
        <v>0</v>
      </c>
      <c r="AE2192" s="2">
        <f t="shared" si="741"/>
        <v>0</v>
      </c>
      <c r="AF2192" s="226"/>
      <c r="AG2192" s="219">
        <f t="shared" si="745"/>
        <v>0</v>
      </c>
      <c r="AH2192" s="234">
        <f t="shared" si="746"/>
        <v>0</v>
      </c>
      <c r="AI2192" s="214">
        <f t="shared" si="754"/>
        <v>0</v>
      </c>
      <c r="AK2192" s="229">
        <f t="shared" si="747"/>
        <v>0</v>
      </c>
      <c r="AL2192" s="226"/>
      <c r="AM2192" s="15"/>
      <c r="AN2192" s="232" t="e">
        <f t="shared" si="748"/>
        <v>#DIV/0!</v>
      </c>
      <c r="AO2192" s="214">
        <f t="shared" si="742"/>
        <v>0</v>
      </c>
      <c r="AQ2192" s="210"/>
      <c r="AR2192" s="231"/>
      <c r="AS2192" s="15"/>
      <c r="AT2192" s="232">
        <f t="shared" si="749"/>
        <v>0</v>
      </c>
      <c r="AU2192" s="235">
        <f t="shared" si="750"/>
        <v>0</v>
      </c>
      <c r="AY2192" s="210"/>
      <c r="AZ2192" s="231"/>
      <c r="BA2192" s="15"/>
      <c r="BB2192" s="232">
        <f t="shared" si="739"/>
        <v>0</v>
      </c>
      <c r="BC2192" s="235">
        <f t="shared" si="751"/>
        <v>0</v>
      </c>
      <c r="BG2192" s="210"/>
      <c r="BH2192" s="231"/>
      <c r="BI2192" s="15"/>
      <c r="BJ2192" s="232">
        <f t="shared" si="743"/>
        <v>0</v>
      </c>
      <c r="BK2192" s="235">
        <f t="shared" si="752"/>
        <v>0</v>
      </c>
      <c r="BM2192" s="109">
        <f t="shared" si="744"/>
        <v>-2.7953449212384052</v>
      </c>
      <c r="BN2192" s="213"/>
      <c r="BR2192" s="228"/>
      <c r="BS2192" s="311"/>
      <c r="BT2192" s="3"/>
      <c r="BU2192" s="213"/>
      <c r="BV2192" s="213"/>
      <c r="BW2192" s="291"/>
    </row>
    <row r="2193" spans="1:75" x14ac:dyDescent="0.2">
      <c r="A2193" s="210"/>
      <c r="B2193" s="211"/>
      <c r="C2193" s="848" t="str">
        <f ca="1">IF(ISERR(AVERAGE(INDIRECT("B"&amp;(ROW()-INT($B$1/2))):INDIRECT("B"&amp;(ROW()+INT($B$1/2))))),"",AVERAGE(INDIRECT("B"&amp;(ROW()-INT($B$1/2))):INDIRECT("B"&amp;(ROW()+INT($B$1/2)))))</f>
        <v/>
      </c>
      <c r="D2193" s="848">
        <f t="shared" si="738"/>
        <v>0</v>
      </c>
      <c r="E2193" s="275"/>
      <c r="F2193" s="15"/>
      <c r="G2193" s="3"/>
      <c r="H2193" s="3"/>
      <c r="I2193" s="3"/>
      <c r="J2193" s="3"/>
      <c r="K2193" s="3"/>
      <c r="L2193" s="554"/>
      <c r="M2193" s="545"/>
      <c r="N2193" s="546"/>
      <c r="O2193" s="5"/>
      <c r="P2193" s="216"/>
      <c r="Q2193" s="217"/>
      <c r="R2193" s="218"/>
      <c r="S2193" s="219">
        <f t="shared" si="755"/>
        <v>0</v>
      </c>
      <c r="T2193" s="220">
        <f t="shared" si="756"/>
        <v>0</v>
      </c>
      <c r="U2193" s="214">
        <f t="shared" si="753"/>
        <v>0</v>
      </c>
      <c r="W2193" s="221"/>
      <c r="X2193" s="222"/>
      <c r="Y2193" s="222"/>
      <c r="Z2193" s="223"/>
      <c r="AA2193" s="222"/>
      <c r="AB2193" s="224"/>
      <c r="AC2193" s="225"/>
      <c r="AD2193" s="2">
        <f t="shared" si="740"/>
        <v>0</v>
      </c>
      <c r="AE2193" s="2">
        <f t="shared" si="741"/>
        <v>0</v>
      </c>
      <c r="AF2193" s="226"/>
      <c r="AG2193" s="219">
        <f t="shared" si="745"/>
        <v>0</v>
      </c>
      <c r="AH2193" s="234">
        <f t="shared" si="746"/>
        <v>0</v>
      </c>
      <c r="AI2193" s="214">
        <f t="shared" si="754"/>
        <v>0</v>
      </c>
      <c r="AK2193" s="229">
        <f t="shared" si="747"/>
        <v>0</v>
      </c>
      <c r="AL2193" s="226"/>
      <c r="AM2193" s="15"/>
      <c r="AN2193" s="232" t="e">
        <f t="shared" si="748"/>
        <v>#DIV/0!</v>
      </c>
      <c r="AO2193" s="214">
        <f t="shared" si="742"/>
        <v>0</v>
      </c>
      <c r="AQ2193" s="210"/>
      <c r="AR2193" s="231"/>
      <c r="AS2193" s="15"/>
      <c r="AT2193" s="232">
        <f t="shared" si="749"/>
        <v>0</v>
      </c>
      <c r="AU2193" s="235">
        <f t="shared" si="750"/>
        <v>0</v>
      </c>
      <c r="AY2193" s="210"/>
      <c r="AZ2193" s="231"/>
      <c r="BA2193" s="15"/>
      <c r="BB2193" s="232">
        <f t="shared" si="739"/>
        <v>0</v>
      </c>
      <c r="BC2193" s="235">
        <f t="shared" si="751"/>
        <v>0</v>
      </c>
      <c r="BG2193" s="210"/>
      <c r="BH2193" s="231"/>
      <c r="BI2193" s="15"/>
      <c r="BJ2193" s="232">
        <f t="shared" si="743"/>
        <v>0</v>
      </c>
      <c r="BK2193" s="235">
        <f t="shared" si="752"/>
        <v>0</v>
      </c>
      <c r="BM2193" s="109">
        <f t="shared" si="744"/>
        <v>-2.7971772587361419</v>
      </c>
      <c r="BN2193" s="213"/>
      <c r="BR2193" s="228"/>
      <c r="BS2193" s="311"/>
      <c r="BT2193" s="3"/>
      <c r="BU2193" s="213"/>
      <c r="BV2193" s="213"/>
      <c r="BW2193" s="291"/>
    </row>
    <row r="2194" spans="1:75" x14ac:dyDescent="0.2">
      <c r="A2194" s="210"/>
      <c r="B2194" s="211"/>
      <c r="C2194" s="848" t="str">
        <f ca="1">IF(ISERR(AVERAGE(INDIRECT("B"&amp;(ROW()-INT($B$1/2))):INDIRECT("B"&amp;(ROW()+INT($B$1/2))))),"",AVERAGE(INDIRECT("B"&amp;(ROW()-INT($B$1/2))):INDIRECT("B"&amp;(ROW()+INT($B$1/2)))))</f>
        <v/>
      </c>
      <c r="D2194" s="848">
        <f t="shared" si="738"/>
        <v>0</v>
      </c>
      <c r="E2194" s="275"/>
      <c r="F2194" s="15"/>
      <c r="G2194" s="3"/>
      <c r="H2194" s="3"/>
      <c r="I2194" s="3"/>
      <c r="J2194" s="3"/>
      <c r="K2194" s="3"/>
      <c r="L2194" s="554"/>
      <c r="M2194" s="545"/>
      <c r="N2194" s="546"/>
      <c r="O2194" s="5"/>
      <c r="P2194" s="216"/>
      <c r="Q2194" s="217"/>
      <c r="R2194" s="218"/>
      <c r="S2194" s="219">
        <f t="shared" si="755"/>
        <v>0</v>
      </c>
      <c r="T2194" s="220">
        <f t="shared" si="756"/>
        <v>0</v>
      </c>
      <c r="U2194" s="214">
        <f t="shared" si="753"/>
        <v>0</v>
      </c>
      <c r="W2194" s="221"/>
      <c r="X2194" s="222"/>
      <c r="Y2194" s="222"/>
      <c r="Z2194" s="223"/>
      <c r="AA2194" s="222"/>
      <c r="AB2194" s="224"/>
      <c r="AC2194" s="225"/>
      <c r="AD2194" s="2">
        <f t="shared" si="740"/>
        <v>0</v>
      </c>
      <c r="AE2194" s="2">
        <f t="shared" si="741"/>
        <v>0</v>
      </c>
      <c r="AF2194" s="226"/>
      <c r="AG2194" s="219">
        <f t="shared" si="745"/>
        <v>0</v>
      </c>
      <c r="AH2194" s="234">
        <f t="shared" si="746"/>
        <v>0</v>
      </c>
      <c r="AI2194" s="214">
        <f t="shared" si="754"/>
        <v>0</v>
      </c>
      <c r="AK2194" s="229">
        <f t="shared" si="747"/>
        <v>0</v>
      </c>
      <c r="AL2194" s="226"/>
      <c r="AM2194" s="15"/>
      <c r="AN2194" s="232" t="e">
        <f t="shared" si="748"/>
        <v>#DIV/0!</v>
      </c>
      <c r="AO2194" s="214">
        <f t="shared" si="742"/>
        <v>0</v>
      </c>
      <c r="AQ2194" s="210"/>
      <c r="AR2194" s="231"/>
      <c r="AS2194" s="15"/>
      <c r="AT2194" s="232">
        <f t="shared" si="749"/>
        <v>0</v>
      </c>
      <c r="AU2194" s="235">
        <f t="shared" si="750"/>
        <v>0</v>
      </c>
      <c r="AY2194" s="210"/>
      <c r="AZ2194" s="231"/>
      <c r="BA2194" s="15"/>
      <c r="BB2194" s="232">
        <f t="shared" si="739"/>
        <v>0</v>
      </c>
      <c r="BC2194" s="235">
        <f t="shared" si="751"/>
        <v>0</v>
      </c>
      <c r="BG2194" s="210"/>
      <c r="BH2194" s="231"/>
      <c r="BI2194" s="15"/>
      <c r="BJ2194" s="232">
        <f t="shared" si="743"/>
        <v>0</v>
      </c>
      <c r="BK2194" s="235">
        <f t="shared" si="752"/>
        <v>0</v>
      </c>
      <c r="BM2194" s="109">
        <f t="shared" si="744"/>
        <v>-2.7990095962338786</v>
      </c>
      <c r="BN2194" s="213"/>
      <c r="BR2194" s="228"/>
      <c r="BS2194" s="311"/>
      <c r="BT2194" s="3"/>
      <c r="BU2194" s="213"/>
      <c r="BV2194" s="213"/>
      <c r="BW2194" s="291"/>
    </row>
    <row r="2195" spans="1:75" x14ac:dyDescent="0.2">
      <c r="A2195" s="210"/>
      <c r="B2195" s="211"/>
      <c r="C2195" s="848" t="str">
        <f ca="1">IF(ISERR(AVERAGE(INDIRECT("B"&amp;(ROW()-INT($B$1/2))):INDIRECT("B"&amp;(ROW()+INT($B$1/2))))),"",AVERAGE(INDIRECT("B"&amp;(ROW()-INT($B$1/2))):INDIRECT("B"&amp;(ROW()+INT($B$1/2)))))</f>
        <v/>
      </c>
      <c r="D2195" s="848">
        <f t="shared" si="738"/>
        <v>0</v>
      </c>
      <c r="E2195" s="275"/>
      <c r="F2195" s="15"/>
      <c r="G2195" s="3"/>
      <c r="H2195" s="3"/>
      <c r="I2195" s="3"/>
      <c r="J2195" s="3"/>
      <c r="K2195" s="3"/>
      <c r="L2195" s="554"/>
      <c r="M2195" s="545"/>
      <c r="N2195" s="546"/>
      <c r="O2195" s="5"/>
      <c r="P2195" s="216"/>
      <c r="Q2195" s="217"/>
      <c r="R2195" s="218"/>
      <c r="S2195" s="219">
        <f t="shared" si="755"/>
        <v>0</v>
      </c>
      <c r="T2195" s="220">
        <f t="shared" si="756"/>
        <v>0</v>
      </c>
      <c r="U2195" s="214">
        <f t="shared" si="753"/>
        <v>0</v>
      </c>
      <c r="W2195" s="221"/>
      <c r="X2195" s="222"/>
      <c r="Y2195" s="222"/>
      <c r="Z2195" s="223"/>
      <c r="AA2195" s="222"/>
      <c r="AB2195" s="224"/>
      <c r="AC2195" s="225"/>
      <c r="AD2195" s="2">
        <f t="shared" si="740"/>
        <v>0</v>
      </c>
      <c r="AE2195" s="2">
        <f t="shared" si="741"/>
        <v>0</v>
      </c>
      <c r="AF2195" s="226"/>
      <c r="AG2195" s="219">
        <f t="shared" si="745"/>
        <v>0</v>
      </c>
      <c r="AH2195" s="234">
        <f t="shared" si="746"/>
        <v>0</v>
      </c>
      <c r="AI2195" s="214">
        <f t="shared" si="754"/>
        <v>0</v>
      </c>
      <c r="AK2195" s="229">
        <f t="shared" si="747"/>
        <v>0</v>
      </c>
      <c r="AL2195" s="226"/>
      <c r="AM2195" s="15"/>
      <c r="AN2195" s="232" t="e">
        <f t="shared" si="748"/>
        <v>#DIV/0!</v>
      </c>
      <c r="AO2195" s="214">
        <f t="shared" si="742"/>
        <v>0</v>
      </c>
      <c r="AQ2195" s="210"/>
      <c r="AR2195" s="231"/>
      <c r="AS2195" s="15"/>
      <c r="AT2195" s="232">
        <f t="shared" si="749"/>
        <v>0</v>
      </c>
      <c r="AU2195" s="235">
        <f t="shared" si="750"/>
        <v>0</v>
      </c>
      <c r="AY2195" s="210"/>
      <c r="AZ2195" s="231"/>
      <c r="BA2195" s="15"/>
      <c r="BB2195" s="232">
        <f t="shared" si="739"/>
        <v>0</v>
      </c>
      <c r="BC2195" s="235">
        <f t="shared" si="751"/>
        <v>0</v>
      </c>
      <c r="BG2195" s="210"/>
      <c r="BH2195" s="231"/>
      <c r="BI2195" s="15"/>
      <c r="BJ2195" s="232">
        <f t="shared" si="743"/>
        <v>0</v>
      </c>
      <c r="BK2195" s="235">
        <f t="shared" si="752"/>
        <v>0</v>
      </c>
      <c r="BM2195" s="109">
        <f t="shared" si="744"/>
        <v>-2.8008419337316153</v>
      </c>
      <c r="BN2195" s="213"/>
      <c r="BR2195" s="228"/>
      <c r="BS2195" s="311"/>
      <c r="BT2195" s="3"/>
      <c r="BU2195" s="213"/>
      <c r="BV2195" s="213"/>
      <c r="BW2195" s="291"/>
    </row>
    <row r="2196" spans="1:75" x14ac:dyDescent="0.2">
      <c r="A2196" s="210"/>
      <c r="B2196" s="211"/>
      <c r="C2196" s="848" t="str">
        <f ca="1">IF(ISERR(AVERAGE(INDIRECT("B"&amp;(ROW()-INT($B$1/2))):INDIRECT("B"&amp;(ROW()+INT($B$1/2))))),"",AVERAGE(INDIRECT("B"&amp;(ROW()-INT($B$1/2))):INDIRECT("B"&amp;(ROW()+INT($B$1/2)))))</f>
        <v/>
      </c>
      <c r="D2196" s="848">
        <f t="shared" si="738"/>
        <v>0</v>
      </c>
      <c r="E2196" s="275"/>
      <c r="F2196" s="15"/>
      <c r="G2196" s="3"/>
      <c r="H2196" s="3"/>
      <c r="I2196" s="3"/>
      <c r="J2196" s="3"/>
      <c r="K2196" s="3"/>
      <c r="L2196" s="554"/>
      <c r="M2196" s="545"/>
      <c r="N2196" s="546"/>
      <c r="O2196" s="5"/>
      <c r="P2196" s="216"/>
      <c r="Q2196" s="217"/>
      <c r="R2196" s="218"/>
      <c r="S2196" s="219">
        <f t="shared" si="755"/>
        <v>0</v>
      </c>
      <c r="T2196" s="220">
        <f t="shared" si="756"/>
        <v>0</v>
      </c>
      <c r="U2196" s="214">
        <f t="shared" si="753"/>
        <v>0</v>
      </c>
      <c r="W2196" s="221"/>
      <c r="X2196" s="222"/>
      <c r="Y2196" s="222"/>
      <c r="Z2196" s="223"/>
      <c r="AA2196" s="222"/>
      <c r="AB2196" s="224"/>
      <c r="AC2196" s="225"/>
      <c r="AD2196" s="2">
        <f t="shared" si="740"/>
        <v>0</v>
      </c>
      <c r="AE2196" s="2">
        <f t="shared" si="741"/>
        <v>0</v>
      </c>
      <c r="AF2196" s="226"/>
      <c r="AG2196" s="219">
        <f t="shared" si="745"/>
        <v>0</v>
      </c>
      <c r="AH2196" s="234">
        <f t="shared" si="746"/>
        <v>0</v>
      </c>
      <c r="AI2196" s="214">
        <f t="shared" si="754"/>
        <v>0</v>
      </c>
      <c r="AK2196" s="229">
        <f t="shared" si="747"/>
        <v>0</v>
      </c>
      <c r="AL2196" s="226"/>
      <c r="AM2196" s="15"/>
      <c r="AN2196" s="232" t="e">
        <f t="shared" si="748"/>
        <v>#DIV/0!</v>
      </c>
      <c r="AO2196" s="214">
        <f t="shared" si="742"/>
        <v>0</v>
      </c>
      <c r="AQ2196" s="210"/>
      <c r="AR2196" s="231"/>
      <c r="AS2196" s="15"/>
      <c r="AT2196" s="232">
        <f t="shared" si="749"/>
        <v>0</v>
      </c>
      <c r="AU2196" s="235">
        <f t="shared" si="750"/>
        <v>0</v>
      </c>
      <c r="AY2196" s="210"/>
      <c r="AZ2196" s="231"/>
      <c r="BA2196" s="15"/>
      <c r="BB2196" s="232">
        <f t="shared" si="739"/>
        <v>0</v>
      </c>
      <c r="BC2196" s="235">
        <f t="shared" si="751"/>
        <v>0</v>
      </c>
      <c r="BG2196" s="210"/>
      <c r="BH2196" s="231"/>
      <c r="BI2196" s="15"/>
      <c r="BJ2196" s="232">
        <f t="shared" si="743"/>
        <v>0</v>
      </c>
      <c r="BK2196" s="235">
        <f t="shared" si="752"/>
        <v>0</v>
      </c>
      <c r="BM2196" s="109">
        <f t="shared" si="744"/>
        <v>-2.802674271229352</v>
      </c>
      <c r="BN2196" s="213"/>
      <c r="BR2196" s="228"/>
      <c r="BS2196" s="311"/>
      <c r="BT2196" s="3"/>
      <c r="BU2196" s="213"/>
      <c r="BV2196" s="213"/>
      <c r="BW2196" s="291"/>
    </row>
    <row r="2197" spans="1:75" x14ac:dyDescent="0.2">
      <c r="A2197" s="210"/>
      <c r="B2197" s="211"/>
      <c r="C2197" s="848" t="str">
        <f ca="1">IF(ISERR(AVERAGE(INDIRECT("B"&amp;(ROW()-INT($B$1/2))):INDIRECT("B"&amp;(ROW()+INT($B$1/2))))),"",AVERAGE(INDIRECT("B"&amp;(ROW()-INT($B$1/2))):INDIRECT("B"&amp;(ROW()+INT($B$1/2)))))</f>
        <v/>
      </c>
      <c r="D2197" s="848">
        <f t="shared" si="738"/>
        <v>0</v>
      </c>
      <c r="E2197" s="275"/>
      <c r="F2197" s="15"/>
      <c r="G2197" s="3"/>
      <c r="H2197" s="3"/>
      <c r="I2197" s="3"/>
      <c r="J2197" s="3"/>
      <c r="K2197" s="3"/>
      <c r="L2197" s="554"/>
      <c r="M2197" s="545"/>
      <c r="N2197" s="546"/>
      <c r="O2197" s="5"/>
      <c r="P2197" s="216"/>
      <c r="Q2197" s="217"/>
      <c r="R2197" s="218"/>
      <c r="S2197" s="219">
        <f t="shared" si="755"/>
        <v>0</v>
      </c>
      <c r="T2197" s="220">
        <f t="shared" si="756"/>
        <v>0</v>
      </c>
      <c r="U2197" s="214">
        <f t="shared" si="753"/>
        <v>0</v>
      </c>
      <c r="W2197" s="221"/>
      <c r="X2197" s="222"/>
      <c r="Y2197" s="222"/>
      <c r="Z2197" s="223"/>
      <c r="AA2197" s="222"/>
      <c r="AB2197" s="224"/>
      <c r="AC2197" s="225"/>
      <c r="AD2197" s="2">
        <f t="shared" si="740"/>
        <v>0</v>
      </c>
      <c r="AE2197" s="2">
        <f t="shared" si="741"/>
        <v>0</v>
      </c>
      <c r="AF2197" s="226"/>
      <c r="AG2197" s="219">
        <f t="shared" si="745"/>
        <v>0</v>
      </c>
      <c r="AH2197" s="234">
        <f t="shared" si="746"/>
        <v>0</v>
      </c>
      <c r="AI2197" s="214">
        <f t="shared" si="754"/>
        <v>0</v>
      </c>
      <c r="AK2197" s="229">
        <f t="shared" si="747"/>
        <v>0</v>
      </c>
      <c r="AL2197" s="226"/>
      <c r="AM2197" s="15"/>
      <c r="AN2197" s="232" t="e">
        <f t="shared" si="748"/>
        <v>#DIV/0!</v>
      </c>
      <c r="AO2197" s="214">
        <f t="shared" si="742"/>
        <v>0</v>
      </c>
      <c r="AQ2197" s="210"/>
      <c r="AR2197" s="231"/>
      <c r="AS2197" s="15"/>
      <c r="AT2197" s="232">
        <f t="shared" si="749"/>
        <v>0</v>
      </c>
      <c r="AU2197" s="235">
        <f t="shared" si="750"/>
        <v>0</v>
      </c>
      <c r="AY2197" s="210"/>
      <c r="AZ2197" s="231"/>
      <c r="BA2197" s="15"/>
      <c r="BB2197" s="232">
        <f t="shared" si="739"/>
        <v>0</v>
      </c>
      <c r="BC2197" s="235">
        <f t="shared" si="751"/>
        <v>0</v>
      </c>
      <c r="BG2197" s="210"/>
      <c r="BH2197" s="231"/>
      <c r="BI2197" s="15"/>
      <c r="BJ2197" s="232">
        <f t="shared" si="743"/>
        <v>0</v>
      </c>
      <c r="BK2197" s="235">
        <f t="shared" si="752"/>
        <v>0</v>
      </c>
      <c r="BM2197" s="109">
        <f t="shared" si="744"/>
        <v>-2.8045066087270887</v>
      </c>
      <c r="BN2197" s="213"/>
      <c r="BR2197" s="228"/>
      <c r="BS2197" s="311"/>
      <c r="BT2197" s="3"/>
      <c r="BU2197" s="213"/>
      <c r="BV2197" s="213"/>
      <c r="BW2197" s="291"/>
    </row>
    <row r="2198" spans="1:75" x14ac:dyDescent="0.2">
      <c r="A2198" s="210"/>
      <c r="B2198" s="211"/>
      <c r="C2198" s="848" t="str">
        <f ca="1">IF(ISERR(AVERAGE(INDIRECT("B"&amp;(ROW()-INT($B$1/2))):INDIRECT("B"&amp;(ROW()+INT($B$1/2))))),"",AVERAGE(INDIRECT("B"&amp;(ROW()-INT($B$1/2))):INDIRECT("B"&amp;(ROW()+INT($B$1/2)))))</f>
        <v/>
      </c>
      <c r="D2198" s="848">
        <f t="shared" si="738"/>
        <v>0</v>
      </c>
      <c r="E2198" s="275"/>
      <c r="F2198" s="15"/>
      <c r="G2198" s="3"/>
      <c r="H2198" s="3"/>
      <c r="I2198" s="3"/>
      <c r="J2198" s="3"/>
      <c r="K2198" s="3"/>
      <c r="L2198" s="554"/>
      <c r="M2198" s="545"/>
      <c r="N2198" s="546"/>
      <c r="O2198" s="5"/>
      <c r="P2198" s="216"/>
      <c r="Q2198" s="217"/>
      <c r="R2198" s="218"/>
      <c r="S2198" s="219">
        <f t="shared" si="755"/>
        <v>0</v>
      </c>
      <c r="T2198" s="220">
        <f t="shared" si="756"/>
        <v>0</v>
      </c>
      <c r="U2198" s="214">
        <f t="shared" si="753"/>
        <v>0</v>
      </c>
      <c r="W2198" s="221"/>
      <c r="X2198" s="222"/>
      <c r="Y2198" s="222"/>
      <c r="Z2198" s="223"/>
      <c r="AA2198" s="222"/>
      <c r="AB2198" s="224"/>
      <c r="AC2198" s="225"/>
      <c r="AD2198" s="2">
        <f t="shared" si="740"/>
        <v>0</v>
      </c>
      <c r="AE2198" s="2">
        <f t="shared" si="741"/>
        <v>0</v>
      </c>
      <c r="AF2198" s="226"/>
      <c r="AG2198" s="219">
        <f t="shared" si="745"/>
        <v>0</v>
      </c>
      <c r="AH2198" s="234">
        <f t="shared" si="746"/>
        <v>0</v>
      </c>
      <c r="AI2198" s="214">
        <f t="shared" si="754"/>
        <v>0</v>
      </c>
      <c r="AK2198" s="229">
        <f t="shared" si="747"/>
        <v>0</v>
      </c>
      <c r="AL2198" s="226"/>
      <c r="AM2198" s="15"/>
      <c r="AN2198" s="232" t="e">
        <f t="shared" si="748"/>
        <v>#DIV/0!</v>
      </c>
      <c r="AO2198" s="214">
        <f t="shared" si="742"/>
        <v>0</v>
      </c>
      <c r="AQ2198" s="210"/>
      <c r="AR2198" s="231"/>
      <c r="AS2198" s="15"/>
      <c r="AT2198" s="232">
        <f t="shared" si="749"/>
        <v>0</v>
      </c>
      <c r="AU2198" s="235">
        <f t="shared" si="750"/>
        <v>0</v>
      </c>
      <c r="AY2198" s="210"/>
      <c r="AZ2198" s="231"/>
      <c r="BA2198" s="15"/>
      <c r="BB2198" s="232">
        <f t="shared" si="739"/>
        <v>0</v>
      </c>
      <c r="BC2198" s="235">
        <f t="shared" si="751"/>
        <v>0</v>
      </c>
      <c r="BG2198" s="210"/>
      <c r="BH2198" s="231"/>
      <c r="BI2198" s="15"/>
      <c r="BJ2198" s="232">
        <f t="shared" si="743"/>
        <v>0</v>
      </c>
      <c r="BK2198" s="235">
        <f t="shared" si="752"/>
        <v>0</v>
      </c>
      <c r="BM2198" s="109">
        <f t="shared" si="744"/>
        <v>-2.8063389462248254</v>
      </c>
      <c r="BN2198" s="213"/>
      <c r="BR2198" s="228"/>
      <c r="BS2198" s="311"/>
      <c r="BT2198" s="3"/>
      <c r="BU2198" s="213"/>
      <c r="BV2198" s="213"/>
      <c r="BW2198" s="291"/>
    </row>
    <row r="2199" spans="1:75" x14ac:dyDescent="0.2">
      <c r="A2199" s="210"/>
      <c r="B2199" s="211"/>
      <c r="C2199" s="848" t="str">
        <f ca="1">IF(ISERR(AVERAGE(INDIRECT("B"&amp;(ROW()-INT($B$1/2))):INDIRECT("B"&amp;(ROW()+INT($B$1/2))))),"",AVERAGE(INDIRECT("B"&amp;(ROW()-INT($B$1/2))):INDIRECT("B"&amp;(ROW()+INT($B$1/2)))))</f>
        <v/>
      </c>
      <c r="D2199" s="848">
        <f t="shared" si="738"/>
        <v>0</v>
      </c>
      <c r="E2199" s="275"/>
      <c r="F2199" s="15"/>
      <c r="G2199" s="3"/>
      <c r="H2199" s="3"/>
      <c r="I2199" s="3"/>
      <c r="J2199" s="3"/>
      <c r="K2199" s="3"/>
      <c r="L2199" s="554"/>
      <c r="M2199" s="545"/>
      <c r="N2199" s="546"/>
      <c r="O2199" s="5"/>
      <c r="P2199" s="216"/>
      <c r="Q2199" s="217"/>
      <c r="R2199" s="218"/>
      <c r="S2199" s="219">
        <f t="shared" si="755"/>
        <v>0</v>
      </c>
      <c r="T2199" s="220">
        <f t="shared" si="756"/>
        <v>0</v>
      </c>
      <c r="U2199" s="214">
        <f t="shared" si="753"/>
        <v>0</v>
      </c>
      <c r="W2199" s="221"/>
      <c r="X2199" s="222"/>
      <c r="Y2199" s="222"/>
      <c r="Z2199" s="223"/>
      <c r="AA2199" s="222"/>
      <c r="AB2199" s="224"/>
      <c r="AC2199" s="225"/>
      <c r="AD2199" s="2">
        <f t="shared" si="740"/>
        <v>0</v>
      </c>
      <c r="AE2199" s="2">
        <f t="shared" si="741"/>
        <v>0</v>
      </c>
      <c r="AF2199" s="226"/>
      <c r="AG2199" s="219">
        <f t="shared" si="745"/>
        <v>0</v>
      </c>
      <c r="AH2199" s="234">
        <f t="shared" si="746"/>
        <v>0</v>
      </c>
      <c r="AI2199" s="214">
        <f t="shared" si="754"/>
        <v>0</v>
      </c>
      <c r="AK2199" s="229">
        <f t="shared" si="747"/>
        <v>0</v>
      </c>
      <c r="AL2199" s="226"/>
      <c r="AM2199" s="15"/>
      <c r="AN2199" s="232" t="e">
        <f t="shared" si="748"/>
        <v>#DIV/0!</v>
      </c>
      <c r="AO2199" s="214">
        <f t="shared" si="742"/>
        <v>0</v>
      </c>
      <c r="AQ2199" s="210"/>
      <c r="AR2199" s="231"/>
      <c r="AS2199" s="15"/>
      <c r="AT2199" s="232">
        <f t="shared" si="749"/>
        <v>0</v>
      </c>
      <c r="AU2199" s="235">
        <f t="shared" si="750"/>
        <v>0</v>
      </c>
      <c r="AY2199" s="210"/>
      <c r="AZ2199" s="231"/>
      <c r="BA2199" s="15"/>
      <c r="BB2199" s="232">
        <f t="shared" si="739"/>
        <v>0</v>
      </c>
      <c r="BC2199" s="235">
        <f t="shared" si="751"/>
        <v>0</v>
      </c>
      <c r="BG2199" s="210"/>
      <c r="BH2199" s="231"/>
      <c r="BI2199" s="15"/>
      <c r="BJ2199" s="232">
        <f t="shared" si="743"/>
        <v>0</v>
      </c>
      <c r="BK2199" s="235">
        <f t="shared" si="752"/>
        <v>0</v>
      </c>
      <c r="BM2199" s="109">
        <f t="shared" si="744"/>
        <v>-2.8081712837225621</v>
      </c>
      <c r="BN2199" s="213"/>
      <c r="BR2199" s="228"/>
      <c r="BS2199" s="311"/>
      <c r="BT2199" s="3"/>
      <c r="BU2199" s="213"/>
      <c r="BV2199" s="213"/>
      <c r="BW2199" s="291"/>
    </row>
    <row r="2200" spans="1:75" x14ac:dyDescent="0.2">
      <c r="A2200" s="210"/>
      <c r="B2200" s="211"/>
      <c r="C2200" s="848" t="str">
        <f ca="1">IF(ISERR(AVERAGE(INDIRECT("B"&amp;(ROW()-INT($B$1/2))):INDIRECT("B"&amp;(ROW()+INT($B$1/2))))),"",AVERAGE(INDIRECT("B"&amp;(ROW()-INT($B$1/2))):INDIRECT("B"&amp;(ROW()+INT($B$1/2)))))</f>
        <v/>
      </c>
      <c r="D2200" s="848">
        <f t="shared" si="738"/>
        <v>0</v>
      </c>
      <c r="E2200" s="275"/>
      <c r="F2200" s="15"/>
      <c r="G2200" s="3"/>
      <c r="H2200" s="3"/>
      <c r="I2200" s="3"/>
      <c r="J2200" s="3"/>
      <c r="K2200" s="3"/>
      <c r="L2200" s="554"/>
      <c r="M2200" s="545"/>
      <c r="N2200" s="546"/>
      <c r="O2200" s="5"/>
      <c r="P2200" s="216"/>
      <c r="Q2200" s="217"/>
      <c r="R2200" s="218"/>
      <c r="S2200" s="219">
        <f t="shared" si="755"/>
        <v>0</v>
      </c>
      <c r="T2200" s="220">
        <f t="shared" si="756"/>
        <v>0</v>
      </c>
      <c r="U2200" s="214">
        <f t="shared" si="753"/>
        <v>0</v>
      </c>
      <c r="W2200" s="221"/>
      <c r="X2200" s="222"/>
      <c r="Y2200" s="222"/>
      <c r="Z2200" s="223"/>
      <c r="AA2200" s="222"/>
      <c r="AB2200" s="224"/>
      <c r="AC2200" s="225"/>
      <c r="AD2200" s="2">
        <f t="shared" si="740"/>
        <v>0</v>
      </c>
      <c r="AE2200" s="2">
        <f t="shared" si="741"/>
        <v>0</v>
      </c>
      <c r="AF2200" s="226"/>
      <c r="AG2200" s="219">
        <f t="shared" si="745"/>
        <v>0</v>
      </c>
      <c r="AH2200" s="234">
        <f t="shared" si="746"/>
        <v>0</v>
      </c>
      <c r="AI2200" s="214">
        <f t="shared" si="754"/>
        <v>0</v>
      </c>
      <c r="AK2200" s="229">
        <f t="shared" si="747"/>
        <v>0</v>
      </c>
      <c r="AL2200" s="226"/>
      <c r="AM2200" s="15"/>
      <c r="AN2200" s="232" t="e">
        <f t="shared" si="748"/>
        <v>#DIV/0!</v>
      </c>
      <c r="AO2200" s="214">
        <f t="shared" si="742"/>
        <v>0</v>
      </c>
      <c r="AQ2200" s="210"/>
      <c r="AR2200" s="231"/>
      <c r="AS2200" s="15"/>
      <c r="AT2200" s="232">
        <f t="shared" si="749"/>
        <v>0</v>
      </c>
      <c r="AU2200" s="235">
        <f t="shared" si="750"/>
        <v>0</v>
      </c>
      <c r="AY2200" s="210"/>
      <c r="AZ2200" s="231"/>
      <c r="BA2200" s="15"/>
      <c r="BB2200" s="232">
        <f t="shared" si="739"/>
        <v>0</v>
      </c>
      <c r="BC2200" s="235">
        <f t="shared" si="751"/>
        <v>0</v>
      </c>
      <c r="BG2200" s="210"/>
      <c r="BH2200" s="231"/>
      <c r="BI2200" s="15"/>
      <c r="BJ2200" s="232">
        <f t="shared" si="743"/>
        <v>0</v>
      </c>
      <c r="BK2200" s="235">
        <f t="shared" si="752"/>
        <v>0</v>
      </c>
      <c r="BM2200" s="109">
        <f t="shared" si="744"/>
        <v>-2.8100036212202988</v>
      </c>
      <c r="BN2200" s="213"/>
      <c r="BR2200" s="228"/>
      <c r="BS2200" s="311"/>
      <c r="BT2200" s="3"/>
      <c r="BU2200" s="213"/>
      <c r="BV2200" s="213"/>
      <c r="BW2200" s="291"/>
    </row>
    <row r="2201" spans="1:75" x14ac:dyDescent="0.2">
      <c r="A2201" s="210"/>
      <c r="B2201" s="211"/>
      <c r="C2201" s="848" t="str">
        <f ca="1">IF(ISERR(AVERAGE(INDIRECT("B"&amp;(ROW()-INT($B$1/2))):INDIRECT("B"&amp;(ROW()+INT($B$1/2))))),"",AVERAGE(INDIRECT("B"&amp;(ROW()-INT($B$1/2))):INDIRECT("B"&amp;(ROW()+INT($B$1/2)))))</f>
        <v/>
      </c>
      <c r="D2201" s="848">
        <f t="shared" si="738"/>
        <v>0</v>
      </c>
      <c r="E2201" s="275"/>
      <c r="F2201" s="15"/>
      <c r="G2201" s="3"/>
      <c r="H2201" s="3"/>
      <c r="I2201" s="3"/>
      <c r="J2201" s="3"/>
      <c r="K2201" s="3"/>
      <c r="L2201" s="554"/>
      <c r="M2201" s="545"/>
      <c r="N2201" s="546"/>
      <c r="O2201" s="5"/>
      <c r="P2201" s="216"/>
      <c r="Q2201" s="217"/>
      <c r="R2201" s="218"/>
      <c r="S2201" s="219">
        <f t="shared" si="755"/>
        <v>0</v>
      </c>
      <c r="T2201" s="220">
        <f t="shared" si="756"/>
        <v>0</v>
      </c>
      <c r="U2201" s="214">
        <f t="shared" si="753"/>
        <v>0</v>
      </c>
      <c r="W2201" s="221"/>
      <c r="X2201" s="222"/>
      <c r="Y2201" s="222"/>
      <c r="Z2201" s="223"/>
      <c r="AA2201" s="222"/>
      <c r="AB2201" s="224"/>
      <c r="AC2201" s="225"/>
      <c r="AD2201" s="2">
        <f t="shared" si="740"/>
        <v>0</v>
      </c>
      <c r="AE2201" s="2">
        <f t="shared" si="741"/>
        <v>0</v>
      </c>
      <c r="AF2201" s="226"/>
      <c r="AG2201" s="219">
        <f t="shared" si="745"/>
        <v>0</v>
      </c>
      <c r="AH2201" s="234">
        <f t="shared" si="746"/>
        <v>0</v>
      </c>
      <c r="AI2201" s="214">
        <f t="shared" si="754"/>
        <v>0</v>
      </c>
      <c r="AK2201" s="229">
        <f t="shared" si="747"/>
        <v>0</v>
      </c>
      <c r="AL2201" s="226"/>
      <c r="AM2201" s="15"/>
      <c r="AN2201" s="232" t="e">
        <f t="shared" si="748"/>
        <v>#DIV/0!</v>
      </c>
      <c r="AO2201" s="214">
        <f t="shared" si="742"/>
        <v>0</v>
      </c>
      <c r="AQ2201" s="210"/>
      <c r="AR2201" s="231"/>
      <c r="AS2201" s="15"/>
      <c r="AT2201" s="232">
        <f t="shared" si="749"/>
        <v>0</v>
      </c>
      <c r="AU2201" s="235">
        <f t="shared" si="750"/>
        <v>0</v>
      </c>
      <c r="AY2201" s="210"/>
      <c r="AZ2201" s="231"/>
      <c r="BA2201" s="15"/>
      <c r="BB2201" s="232">
        <f t="shared" si="739"/>
        <v>0</v>
      </c>
      <c r="BC2201" s="235">
        <f t="shared" si="751"/>
        <v>0</v>
      </c>
      <c r="BG2201" s="210"/>
      <c r="BH2201" s="231"/>
      <c r="BI2201" s="15"/>
      <c r="BJ2201" s="232">
        <f t="shared" si="743"/>
        <v>0</v>
      </c>
      <c r="BK2201" s="235">
        <f t="shared" si="752"/>
        <v>0</v>
      </c>
      <c r="BM2201" s="109">
        <f t="shared" si="744"/>
        <v>-2.8118359587180355</v>
      </c>
      <c r="BN2201" s="213"/>
      <c r="BR2201" s="228"/>
      <c r="BS2201" s="311"/>
      <c r="BT2201" s="3"/>
      <c r="BU2201" s="213"/>
      <c r="BV2201" s="213"/>
      <c r="BW2201" s="291"/>
    </row>
    <row r="2202" spans="1:75" x14ac:dyDescent="0.2">
      <c r="A2202" s="210"/>
      <c r="B2202" s="211"/>
      <c r="C2202" s="848" t="str">
        <f ca="1">IF(ISERR(AVERAGE(INDIRECT("B"&amp;(ROW()-INT($B$1/2))):INDIRECT("B"&amp;(ROW()+INT($B$1/2))))),"",AVERAGE(INDIRECT("B"&amp;(ROW()-INT($B$1/2))):INDIRECT("B"&amp;(ROW()+INT($B$1/2)))))</f>
        <v/>
      </c>
      <c r="D2202" s="848">
        <f t="shared" si="738"/>
        <v>0</v>
      </c>
      <c r="E2202" s="275"/>
      <c r="F2202" s="15"/>
      <c r="G2202" s="3"/>
      <c r="H2202" s="3"/>
      <c r="I2202" s="3"/>
      <c r="J2202" s="3"/>
      <c r="K2202" s="3"/>
      <c r="L2202" s="554"/>
      <c r="M2202" s="545"/>
      <c r="N2202" s="546"/>
      <c r="O2202" s="5"/>
      <c r="P2202" s="216"/>
      <c r="Q2202" s="217"/>
      <c r="R2202" s="218"/>
      <c r="S2202" s="219">
        <f t="shared" si="755"/>
        <v>0</v>
      </c>
      <c r="T2202" s="220">
        <f t="shared" si="756"/>
        <v>0</v>
      </c>
      <c r="U2202" s="214">
        <f t="shared" si="753"/>
        <v>0</v>
      </c>
      <c r="W2202" s="221"/>
      <c r="X2202" s="222"/>
      <c r="Y2202" s="222"/>
      <c r="Z2202" s="223"/>
      <c r="AA2202" s="222"/>
      <c r="AB2202" s="224"/>
      <c r="AC2202" s="225"/>
      <c r="AD2202" s="2">
        <f t="shared" si="740"/>
        <v>0</v>
      </c>
      <c r="AE2202" s="2">
        <f t="shared" si="741"/>
        <v>0</v>
      </c>
      <c r="AF2202" s="226"/>
      <c r="AG2202" s="219">
        <f t="shared" si="745"/>
        <v>0</v>
      </c>
      <c r="AH2202" s="234">
        <f t="shared" si="746"/>
        <v>0</v>
      </c>
      <c r="AI2202" s="214">
        <f t="shared" si="754"/>
        <v>0</v>
      </c>
      <c r="AK2202" s="229">
        <f t="shared" si="747"/>
        <v>0</v>
      </c>
      <c r="AL2202" s="226"/>
      <c r="AM2202" s="15"/>
      <c r="AN2202" s="232" t="e">
        <f t="shared" si="748"/>
        <v>#DIV/0!</v>
      </c>
      <c r="AO2202" s="214">
        <f t="shared" si="742"/>
        <v>0</v>
      </c>
      <c r="AQ2202" s="210"/>
      <c r="AR2202" s="231"/>
      <c r="AS2202" s="15"/>
      <c r="AT2202" s="232">
        <f t="shared" si="749"/>
        <v>0</v>
      </c>
      <c r="AU2202" s="235">
        <f t="shared" si="750"/>
        <v>0</v>
      </c>
      <c r="AY2202" s="210"/>
      <c r="AZ2202" s="231"/>
      <c r="BA2202" s="15"/>
      <c r="BB2202" s="232">
        <f t="shared" si="739"/>
        <v>0</v>
      </c>
      <c r="BC2202" s="235">
        <f t="shared" si="751"/>
        <v>0</v>
      </c>
      <c r="BG2202" s="210"/>
      <c r="BH2202" s="231"/>
      <c r="BI2202" s="15"/>
      <c r="BJ2202" s="232">
        <f t="shared" si="743"/>
        <v>0</v>
      </c>
      <c r="BK2202" s="235">
        <f t="shared" si="752"/>
        <v>0</v>
      </c>
      <c r="BM2202" s="109">
        <f t="shared" si="744"/>
        <v>-2.8136682962157722</v>
      </c>
      <c r="BN2202" s="213"/>
      <c r="BR2202" s="228"/>
      <c r="BS2202" s="311"/>
      <c r="BT2202" s="3"/>
      <c r="BU2202" s="213"/>
      <c r="BV2202" s="213"/>
      <c r="BW2202" s="291"/>
    </row>
    <row r="2203" spans="1:75" x14ac:dyDescent="0.2">
      <c r="A2203" s="210"/>
      <c r="B2203" s="211"/>
      <c r="C2203" s="848" t="str">
        <f ca="1">IF(ISERR(AVERAGE(INDIRECT("B"&amp;(ROW()-INT($B$1/2))):INDIRECT("B"&amp;(ROW()+INT($B$1/2))))),"",AVERAGE(INDIRECT("B"&amp;(ROW()-INT($B$1/2))):INDIRECT("B"&amp;(ROW()+INT($B$1/2)))))</f>
        <v/>
      </c>
      <c r="D2203" s="848">
        <f t="shared" si="738"/>
        <v>0</v>
      </c>
      <c r="E2203" s="275"/>
      <c r="F2203" s="15"/>
      <c r="G2203" s="3"/>
      <c r="H2203" s="3"/>
      <c r="I2203" s="3"/>
      <c r="J2203" s="3"/>
      <c r="K2203" s="3"/>
      <c r="L2203" s="554"/>
      <c r="M2203" s="545"/>
      <c r="N2203" s="546"/>
      <c r="O2203" s="5"/>
      <c r="P2203" s="216"/>
      <c r="Q2203" s="217"/>
      <c r="R2203" s="218"/>
      <c r="S2203" s="219">
        <f t="shared" si="755"/>
        <v>0</v>
      </c>
      <c r="T2203" s="220">
        <f t="shared" si="756"/>
        <v>0</v>
      </c>
      <c r="U2203" s="214">
        <f t="shared" si="753"/>
        <v>0</v>
      </c>
      <c r="W2203" s="221"/>
      <c r="X2203" s="222"/>
      <c r="Y2203" s="222"/>
      <c r="Z2203" s="223"/>
      <c r="AA2203" s="222"/>
      <c r="AB2203" s="224"/>
      <c r="AC2203" s="225"/>
      <c r="AD2203" s="2">
        <f t="shared" si="740"/>
        <v>0</v>
      </c>
      <c r="AE2203" s="2">
        <f t="shared" si="741"/>
        <v>0</v>
      </c>
      <c r="AF2203" s="226"/>
      <c r="AG2203" s="219">
        <f t="shared" si="745"/>
        <v>0</v>
      </c>
      <c r="AH2203" s="234">
        <f t="shared" si="746"/>
        <v>0</v>
      </c>
      <c r="AI2203" s="214">
        <f t="shared" si="754"/>
        <v>0</v>
      </c>
      <c r="AK2203" s="229">
        <f t="shared" si="747"/>
        <v>0</v>
      </c>
      <c r="AL2203" s="226"/>
      <c r="AM2203" s="15"/>
      <c r="AN2203" s="232" t="e">
        <f t="shared" si="748"/>
        <v>#DIV/0!</v>
      </c>
      <c r="AO2203" s="214">
        <f t="shared" si="742"/>
        <v>0</v>
      </c>
      <c r="AQ2203" s="210"/>
      <c r="AR2203" s="231"/>
      <c r="AS2203" s="15"/>
      <c r="AT2203" s="232">
        <f t="shared" si="749"/>
        <v>0</v>
      </c>
      <c r="AU2203" s="235">
        <f t="shared" si="750"/>
        <v>0</v>
      </c>
      <c r="AY2203" s="210"/>
      <c r="AZ2203" s="231"/>
      <c r="BA2203" s="15"/>
      <c r="BB2203" s="232">
        <f t="shared" si="739"/>
        <v>0</v>
      </c>
      <c r="BC2203" s="235">
        <f t="shared" si="751"/>
        <v>0</v>
      </c>
      <c r="BG2203" s="210"/>
      <c r="BH2203" s="231"/>
      <c r="BI2203" s="15"/>
      <c r="BJ2203" s="232">
        <f t="shared" si="743"/>
        <v>0</v>
      </c>
      <c r="BK2203" s="235">
        <f t="shared" si="752"/>
        <v>0</v>
      </c>
      <c r="BM2203" s="109">
        <f t="shared" si="744"/>
        <v>-2.8155006337135089</v>
      </c>
      <c r="BN2203" s="213"/>
      <c r="BR2203" s="228"/>
      <c r="BS2203" s="311"/>
      <c r="BT2203" s="3"/>
      <c r="BU2203" s="213"/>
      <c r="BV2203" s="213"/>
      <c r="BW2203" s="291"/>
    </row>
    <row r="2204" spans="1:75" x14ac:dyDescent="0.2">
      <c r="A2204" s="210"/>
      <c r="B2204" s="211"/>
      <c r="C2204" s="848" t="str">
        <f ca="1">IF(ISERR(AVERAGE(INDIRECT("B"&amp;(ROW()-INT($B$1/2))):INDIRECT("B"&amp;(ROW()+INT($B$1/2))))),"",AVERAGE(INDIRECT("B"&amp;(ROW()-INT($B$1/2))):INDIRECT("B"&amp;(ROW()+INT($B$1/2)))))</f>
        <v/>
      </c>
      <c r="D2204" s="848">
        <f t="shared" si="738"/>
        <v>0</v>
      </c>
      <c r="E2204" s="275"/>
      <c r="F2204" s="15"/>
      <c r="G2204" s="3"/>
      <c r="H2204" s="3"/>
      <c r="I2204" s="3"/>
      <c r="J2204" s="3"/>
      <c r="K2204" s="3"/>
      <c r="L2204" s="554"/>
      <c r="M2204" s="545"/>
      <c r="N2204" s="546"/>
      <c r="O2204" s="5"/>
      <c r="P2204" s="216"/>
      <c r="Q2204" s="217"/>
      <c r="R2204" s="218"/>
      <c r="S2204" s="219">
        <f t="shared" si="755"/>
        <v>0</v>
      </c>
      <c r="T2204" s="220">
        <f t="shared" si="756"/>
        <v>0</v>
      </c>
      <c r="U2204" s="214">
        <f t="shared" si="753"/>
        <v>0</v>
      </c>
      <c r="W2204" s="221"/>
      <c r="X2204" s="222"/>
      <c r="Y2204" s="222"/>
      <c r="Z2204" s="223"/>
      <c r="AA2204" s="222"/>
      <c r="AB2204" s="224"/>
      <c r="AC2204" s="225"/>
      <c r="AD2204" s="2">
        <f t="shared" si="740"/>
        <v>0</v>
      </c>
      <c r="AE2204" s="2">
        <f t="shared" si="741"/>
        <v>0</v>
      </c>
      <c r="AF2204" s="226"/>
      <c r="AG2204" s="219">
        <f t="shared" si="745"/>
        <v>0</v>
      </c>
      <c r="AH2204" s="234">
        <f t="shared" si="746"/>
        <v>0</v>
      </c>
      <c r="AI2204" s="214">
        <f t="shared" si="754"/>
        <v>0</v>
      </c>
      <c r="AK2204" s="229">
        <f t="shared" si="747"/>
        <v>0</v>
      </c>
      <c r="AL2204" s="226"/>
      <c r="AM2204" s="15"/>
      <c r="AN2204" s="232" t="e">
        <f t="shared" si="748"/>
        <v>#DIV/0!</v>
      </c>
      <c r="AO2204" s="214">
        <f t="shared" si="742"/>
        <v>0</v>
      </c>
      <c r="AQ2204" s="210"/>
      <c r="AR2204" s="231"/>
      <c r="AS2204" s="15"/>
      <c r="AT2204" s="232">
        <f t="shared" si="749"/>
        <v>0</v>
      </c>
      <c r="AU2204" s="235">
        <f t="shared" si="750"/>
        <v>0</v>
      </c>
      <c r="AY2204" s="210"/>
      <c r="AZ2204" s="231"/>
      <c r="BA2204" s="15"/>
      <c r="BB2204" s="232">
        <f t="shared" si="739"/>
        <v>0</v>
      </c>
      <c r="BC2204" s="235">
        <f t="shared" si="751"/>
        <v>0</v>
      </c>
      <c r="BG2204" s="210"/>
      <c r="BH2204" s="231"/>
      <c r="BI2204" s="15"/>
      <c r="BJ2204" s="232">
        <f t="shared" si="743"/>
        <v>0</v>
      </c>
      <c r="BK2204" s="235">
        <f t="shared" si="752"/>
        <v>0</v>
      </c>
      <c r="BM2204" s="109">
        <f t="shared" si="744"/>
        <v>-2.8173329712112456</v>
      </c>
      <c r="BN2204" s="213"/>
      <c r="BR2204" s="228"/>
      <c r="BS2204" s="311"/>
      <c r="BT2204" s="3"/>
      <c r="BU2204" s="213"/>
      <c r="BV2204" s="213"/>
      <c r="BW2204" s="291"/>
    </row>
    <row r="2205" spans="1:75" x14ac:dyDescent="0.2">
      <c r="A2205" s="210"/>
      <c r="B2205" s="211"/>
      <c r="C2205" s="848" t="str">
        <f ca="1">IF(ISERR(AVERAGE(INDIRECT("B"&amp;(ROW()-INT($B$1/2))):INDIRECT("B"&amp;(ROW()+INT($B$1/2))))),"",AVERAGE(INDIRECT("B"&amp;(ROW()-INT($B$1/2))):INDIRECT("B"&amp;(ROW()+INT($B$1/2)))))</f>
        <v/>
      </c>
      <c r="D2205" s="848">
        <f t="shared" si="738"/>
        <v>0</v>
      </c>
      <c r="E2205" s="275"/>
      <c r="F2205" s="15"/>
      <c r="G2205" s="3"/>
      <c r="H2205" s="3"/>
      <c r="I2205" s="3"/>
      <c r="J2205" s="3"/>
      <c r="K2205" s="3"/>
      <c r="L2205" s="554"/>
      <c r="M2205" s="545"/>
      <c r="N2205" s="546"/>
      <c r="O2205" s="5"/>
      <c r="P2205" s="216"/>
      <c r="Q2205" s="217"/>
      <c r="R2205" s="218"/>
      <c r="S2205" s="219">
        <f t="shared" si="755"/>
        <v>0</v>
      </c>
      <c r="T2205" s="220">
        <f t="shared" si="756"/>
        <v>0</v>
      </c>
      <c r="U2205" s="214">
        <f t="shared" si="753"/>
        <v>0</v>
      </c>
      <c r="W2205" s="221"/>
      <c r="X2205" s="222"/>
      <c r="Y2205" s="222"/>
      <c r="Z2205" s="223"/>
      <c r="AA2205" s="222"/>
      <c r="AB2205" s="224"/>
      <c r="AC2205" s="225"/>
      <c r="AD2205" s="2">
        <f t="shared" si="740"/>
        <v>0</v>
      </c>
      <c r="AE2205" s="2">
        <f t="shared" si="741"/>
        <v>0</v>
      </c>
      <c r="AF2205" s="226"/>
      <c r="AG2205" s="219">
        <f t="shared" si="745"/>
        <v>0</v>
      </c>
      <c r="AH2205" s="234">
        <f t="shared" si="746"/>
        <v>0</v>
      </c>
      <c r="AI2205" s="214">
        <f t="shared" si="754"/>
        <v>0</v>
      </c>
      <c r="AK2205" s="229">
        <f t="shared" si="747"/>
        <v>0</v>
      </c>
      <c r="AL2205" s="226"/>
      <c r="AM2205" s="15"/>
      <c r="AN2205" s="232" t="e">
        <f t="shared" si="748"/>
        <v>#DIV/0!</v>
      </c>
      <c r="AO2205" s="214">
        <f t="shared" si="742"/>
        <v>0</v>
      </c>
      <c r="AQ2205" s="210"/>
      <c r="AR2205" s="231"/>
      <c r="AS2205" s="15"/>
      <c r="AT2205" s="232">
        <f t="shared" si="749"/>
        <v>0</v>
      </c>
      <c r="AU2205" s="235">
        <f t="shared" si="750"/>
        <v>0</v>
      </c>
      <c r="AY2205" s="210"/>
      <c r="AZ2205" s="231"/>
      <c r="BA2205" s="15"/>
      <c r="BB2205" s="232">
        <f t="shared" si="739"/>
        <v>0</v>
      </c>
      <c r="BC2205" s="235">
        <f t="shared" si="751"/>
        <v>0</v>
      </c>
      <c r="BG2205" s="210"/>
      <c r="BH2205" s="231"/>
      <c r="BI2205" s="15"/>
      <c r="BJ2205" s="232">
        <f t="shared" si="743"/>
        <v>0</v>
      </c>
      <c r="BK2205" s="235">
        <f t="shared" si="752"/>
        <v>0</v>
      </c>
      <c r="BM2205" s="109">
        <f t="shared" si="744"/>
        <v>-2.8191653087089823</v>
      </c>
      <c r="BN2205" s="213"/>
      <c r="BR2205" s="228"/>
      <c r="BS2205" s="311"/>
      <c r="BT2205" s="3"/>
      <c r="BU2205" s="213"/>
      <c r="BV2205" s="213"/>
      <c r="BW2205" s="291"/>
    </row>
    <row r="2206" spans="1:75" x14ac:dyDescent="0.2">
      <c r="A2206" s="210"/>
      <c r="B2206" s="211"/>
      <c r="C2206" s="848" t="str">
        <f ca="1">IF(ISERR(AVERAGE(INDIRECT("B"&amp;(ROW()-INT($B$1/2))):INDIRECT("B"&amp;(ROW()+INT($B$1/2))))),"",AVERAGE(INDIRECT("B"&amp;(ROW()-INT($B$1/2))):INDIRECT("B"&amp;(ROW()+INT($B$1/2)))))</f>
        <v/>
      </c>
      <c r="D2206" s="848">
        <f t="shared" si="738"/>
        <v>0</v>
      </c>
      <c r="E2206" s="275"/>
      <c r="F2206" s="15"/>
      <c r="G2206" s="3"/>
      <c r="H2206" s="3"/>
      <c r="I2206" s="3"/>
      <c r="J2206" s="3"/>
      <c r="K2206" s="3"/>
      <c r="L2206" s="554"/>
      <c r="M2206" s="545"/>
      <c r="N2206" s="546"/>
      <c r="O2206" s="5"/>
      <c r="P2206" s="216"/>
      <c r="Q2206" s="217"/>
      <c r="R2206" s="218"/>
      <c r="S2206" s="219">
        <f t="shared" si="755"/>
        <v>0</v>
      </c>
      <c r="T2206" s="220">
        <f t="shared" si="756"/>
        <v>0</v>
      </c>
      <c r="U2206" s="214">
        <f t="shared" si="753"/>
        <v>0</v>
      </c>
      <c r="W2206" s="221"/>
      <c r="X2206" s="222"/>
      <c r="Y2206" s="222"/>
      <c r="Z2206" s="223"/>
      <c r="AA2206" s="222"/>
      <c r="AB2206" s="224"/>
      <c r="AC2206" s="225"/>
      <c r="AD2206" s="2">
        <f t="shared" si="740"/>
        <v>0</v>
      </c>
      <c r="AE2206" s="2">
        <f t="shared" si="741"/>
        <v>0</v>
      </c>
      <c r="AF2206" s="226"/>
      <c r="AG2206" s="219">
        <f t="shared" si="745"/>
        <v>0</v>
      </c>
      <c r="AH2206" s="234">
        <f t="shared" si="746"/>
        <v>0</v>
      </c>
      <c r="AI2206" s="214">
        <f t="shared" si="754"/>
        <v>0</v>
      </c>
      <c r="AK2206" s="229">
        <f t="shared" si="747"/>
        <v>0</v>
      </c>
      <c r="AL2206" s="226"/>
      <c r="AM2206" s="15"/>
      <c r="AN2206" s="232" t="e">
        <f t="shared" si="748"/>
        <v>#DIV/0!</v>
      </c>
      <c r="AO2206" s="214">
        <f t="shared" si="742"/>
        <v>0</v>
      </c>
      <c r="AQ2206" s="210"/>
      <c r="AR2206" s="231"/>
      <c r="AS2206" s="15"/>
      <c r="AT2206" s="232">
        <f t="shared" si="749"/>
        <v>0</v>
      </c>
      <c r="AU2206" s="235">
        <f t="shared" si="750"/>
        <v>0</v>
      </c>
      <c r="AY2206" s="210"/>
      <c r="AZ2206" s="231"/>
      <c r="BA2206" s="15"/>
      <c r="BB2206" s="232">
        <f t="shared" si="739"/>
        <v>0</v>
      </c>
      <c r="BC2206" s="235">
        <f t="shared" si="751"/>
        <v>0</v>
      </c>
      <c r="BG2206" s="210"/>
      <c r="BH2206" s="231"/>
      <c r="BI2206" s="15"/>
      <c r="BJ2206" s="232">
        <f t="shared" si="743"/>
        <v>0</v>
      </c>
      <c r="BK2206" s="235">
        <f t="shared" si="752"/>
        <v>0</v>
      </c>
      <c r="BM2206" s="109">
        <f t="shared" si="744"/>
        <v>-2.820997646206719</v>
      </c>
      <c r="BN2206" s="213"/>
      <c r="BR2206" s="228"/>
      <c r="BS2206" s="311"/>
      <c r="BT2206" s="3"/>
      <c r="BU2206" s="213"/>
      <c r="BV2206" s="213"/>
      <c r="BW2206" s="291"/>
    </row>
    <row r="2207" spans="1:75" x14ac:dyDescent="0.2">
      <c r="A2207" s="210"/>
      <c r="B2207" s="211"/>
      <c r="C2207" s="848" t="str">
        <f ca="1">IF(ISERR(AVERAGE(INDIRECT("B"&amp;(ROW()-INT($B$1/2))):INDIRECT("B"&amp;(ROW()+INT($B$1/2))))),"",AVERAGE(INDIRECT("B"&amp;(ROW()-INT($B$1/2))):INDIRECT("B"&amp;(ROW()+INT($B$1/2)))))</f>
        <v/>
      </c>
      <c r="D2207" s="848">
        <f t="shared" si="738"/>
        <v>0</v>
      </c>
      <c r="E2207" s="275"/>
      <c r="F2207" s="15"/>
      <c r="G2207" s="3"/>
      <c r="H2207" s="3"/>
      <c r="I2207" s="3"/>
      <c r="J2207" s="3"/>
      <c r="K2207" s="3"/>
      <c r="L2207" s="554"/>
      <c r="M2207" s="545"/>
      <c r="N2207" s="546"/>
      <c r="O2207" s="5"/>
      <c r="P2207" s="216"/>
      <c r="Q2207" s="217"/>
      <c r="R2207" s="218"/>
      <c r="S2207" s="219">
        <f t="shared" si="755"/>
        <v>0</v>
      </c>
      <c r="T2207" s="220">
        <f t="shared" si="756"/>
        <v>0</v>
      </c>
      <c r="U2207" s="214">
        <f t="shared" si="753"/>
        <v>0</v>
      </c>
      <c r="W2207" s="221"/>
      <c r="X2207" s="222"/>
      <c r="Y2207" s="222"/>
      <c r="Z2207" s="223"/>
      <c r="AA2207" s="222"/>
      <c r="AB2207" s="224"/>
      <c r="AC2207" s="225"/>
      <c r="AD2207" s="2">
        <f t="shared" si="740"/>
        <v>0</v>
      </c>
      <c r="AE2207" s="2">
        <f t="shared" si="741"/>
        <v>0</v>
      </c>
      <c r="AF2207" s="226"/>
      <c r="AG2207" s="219">
        <f t="shared" si="745"/>
        <v>0</v>
      </c>
      <c r="AH2207" s="234">
        <f t="shared" si="746"/>
        <v>0</v>
      </c>
      <c r="AI2207" s="214">
        <f t="shared" si="754"/>
        <v>0</v>
      </c>
      <c r="AK2207" s="229">
        <f t="shared" si="747"/>
        <v>0</v>
      </c>
      <c r="AL2207" s="226"/>
      <c r="AM2207" s="15"/>
      <c r="AN2207" s="232" t="e">
        <f t="shared" si="748"/>
        <v>#DIV/0!</v>
      </c>
      <c r="AO2207" s="214">
        <f t="shared" si="742"/>
        <v>0</v>
      </c>
      <c r="AQ2207" s="210"/>
      <c r="AR2207" s="231"/>
      <c r="AS2207" s="15"/>
      <c r="AT2207" s="232">
        <f t="shared" si="749"/>
        <v>0</v>
      </c>
      <c r="AU2207" s="235">
        <f t="shared" si="750"/>
        <v>0</v>
      </c>
      <c r="AY2207" s="210"/>
      <c r="AZ2207" s="231"/>
      <c r="BA2207" s="15"/>
      <c r="BB2207" s="232">
        <f t="shared" si="739"/>
        <v>0</v>
      </c>
      <c r="BC2207" s="235">
        <f t="shared" si="751"/>
        <v>0</v>
      </c>
      <c r="BG2207" s="210"/>
      <c r="BH2207" s="231"/>
      <c r="BI2207" s="15"/>
      <c r="BJ2207" s="232">
        <f t="shared" si="743"/>
        <v>0</v>
      </c>
      <c r="BK2207" s="235">
        <f t="shared" si="752"/>
        <v>0</v>
      </c>
      <c r="BM2207" s="109">
        <f t="shared" si="744"/>
        <v>-2.8228299837044557</v>
      </c>
      <c r="BN2207" s="213"/>
      <c r="BR2207" s="228"/>
      <c r="BS2207" s="311"/>
      <c r="BT2207" s="3"/>
      <c r="BU2207" s="213"/>
      <c r="BV2207" s="213"/>
      <c r="BW2207" s="291"/>
    </row>
    <row r="2208" spans="1:75" x14ac:dyDescent="0.2">
      <c r="A2208" s="210"/>
      <c r="B2208" s="211"/>
      <c r="C2208" s="848" t="str">
        <f ca="1">IF(ISERR(AVERAGE(INDIRECT("B"&amp;(ROW()-INT($B$1/2))):INDIRECT("B"&amp;(ROW()+INT($B$1/2))))),"",AVERAGE(INDIRECT("B"&amp;(ROW()-INT($B$1/2))):INDIRECT("B"&amp;(ROW()+INT($B$1/2)))))</f>
        <v/>
      </c>
      <c r="D2208" s="848">
        <f t="shared" si="738"/>
        <v>0</v>
      </c>
      <c r="E2208" s="275"/>
      <c r="F2208" s="15"/>
      <c r="G2208" s="3"/>
      <c r="H2208" s="3"/>
      <c r="I2208" s="3"/>
      <c r="J2208" s="3"/>
      <c r="K2208" s="3"/>
      <c r="L2208" s="554"/>
      <c r="M2208" s="545"/>
      <c r="N2208" s="546"/>
      <c r="O2208" s="5"/>
      <c r="P2208" s="216"/>
      <c r="Q2208" s="217"/>
      <c r="R2208" s="218"/>
      <c r="S2208" s="219">
        <f t="shared" si="755"/>
        <v>0</v>
      </c>
      <c r="T2208" s="220">
        <f t="shared" si="756"/>
        <v>0</v>
      </c>
      <c r="U2208" s="214">
        <f t="shared" si="753"/>
        <v>0</v>
      </c>
      <c r="W2208" s="221"/>
      <c r="X2208" s="222"/>
      <c r="Y2208" s="222"/>
      <c r="Z2208" s="223"/>
      <c r="AA2208" s="222"/>
      <c r="AB2208" s="224"/>
      <c r="AC2208" s="225"/>
      <c r="AD2208" s="2">
        <f t="shared" si="740"/>
        <v>0</v>
      </c>
      <c r="AE2208" s="2">
        <f t="shared" si="741"/>
        <v>0</v>
      </c>
      <c r="AF2208" s="226"/>
      <c r="AG2208" s="219">
        <f t="shared" si="745"/>
        <v>0</v>
      </c>
      <c r="AH2208" s="234">
        <f t="shared" si="746"/>
        <v>0</v>
      </c>
      <c r="AI2208" s="214">
        <f t="shared" si="754"/>
        <v>0</v>
      </c>
      <c r="AK2208" s="229">
        <f t="shared" si="747"/>
        <v>0</v>
      </c>
      <c r="AL2208" s="226"/>
      <c r="AM2208" s="15"/>
      <c r="AN2208" s="232" t="e">
        <f t="shared" si="748"/>
        <v>#DIV/0!</v>
      </c>
      <c r="AO2208" s="214">
        <f t="shared" si="742"/>
        <v>0</v>
      </c>
      <c r="AQ2208" s="210"/>
      <c r="AR2208" s="231"/>
      <c r="AS2208" s="15"/>
      <c r="AT2208" s="232">
        <f t="shared" si="749"/>
        <v>0</v>
      </c>
      <c r="AU2208" s="235">
        <f t="shared" si="750"/>
        <v>0</v>
      </c>
      <c r="AY2208" s="210"/>
      <c r="AZ2208" s="231"/>
      <c r="BA2208" s="15"/>
      <c r="BB2208" s="232">
        <f t="shared" si="739"/>
        <v>0</v>
      </c>
      <c r="BC2208" s="235">
        <f t="shared" si="751"/>
        <v>0</v>
      </c>
      <c r="BG2208" s="210"/>
      <c r="BH2208" s="231"/>
      <c r="BI2208" s="15"/>
      <c r="BJ2208" s="232">
        <f t="shared" si="743"/>
        <v>0</v>
      </c>
      <c r="BK2208" s="235">
        <f t="shared" si="752"/>
        <v>0</v>
      </c>
      <c r="BM2208" s="109">
        <f t="shared" si="744"/>
        <v>-2.8246623212021924</v>
      </c>
      <c r="BN2208" s="213"/>
      <c r="BR2208" s="228"/>
      <c r="BS2208" s="311"/>
      <c r="BT2208" s="3"/>
      <c r="BU2208" s="213"/>
      <c r="BV2208" s="213"/>
      <c r="BW2208" s="291"/>
    </row>
    <row r="2209" spans="1:75" x14ac:dyDescent="0.2">
      <c r="A2209" s="210"/>
      <c r="B2209" s="211"/>
      <c r="C2209" s="848" t="str">
        <f ca="1">IF(ISERR(AVERAGE(INDIRECT("B"&amp;(ROW()-INT($B$1/2))):INDIRECT("B"&amp;(ROW()+INT($B$1/2))))),"",AVERAGE(INDIRECT("B"&amp;(ROW()-INT($B$1/2))):INDIRECT("B"&amp;(ROW()+INT($B$1/2)))))</f>
        <v/>
      </c>
      <c r="D2209" s="848">
        <f t="shared" si="738"/>
        <v>0</v>
      </c>
      <c r="E2209" s="275"/>
      <c r="F2209" s="15"/>
      <c r="G2209" s="3"/>
      <c r="H2209" s="3"/>
      <c r="I2209" s="3"/>
      <c r="J2209" s="3"/>
      <c r="K2209" s="3"/>
      <c r="L2209" s="554"/>
      <c r="M2209" s="545"/>
      <c r="N2209" s="546"/>
      <c r="O2209" s="5"/>
      <c r="P2209" s="216"/>
      <c r="Q2209" s="217"/>
      <c r="R2209" s="218"/>
      <c r="S2209" s="219">
        <f t="shared" si="755"/>
        <v>0</v>
      </c>
      <c r="T2209" s="220">
        <f t="shared" si="756"/>
        <v>0</v>
      </c>
      <c r="U2209" s="214">
        <f t="shared" si="753"/>
        <v>0</v>
      </c>
      <c r="W2209" s="221"/>
      <c r="X2209" s="222"/>
      <c r="Y2209" s="222"/>
      <c r="Z2209" s="223"/>
      <c r="AA2209" s="222"/>
      <c r="AB2209" s="224"/>
      <c r="AC2209" s="225"/>
      <c r="AD2209" s="2">
        <f t="shared" si="740"/>
        <v>0</v>
      </c>
      <c r="AE2209" s="2">
        <f t="shared" si="741"/>
        <v>0</v>
      </c>
      <c r="AF2209" s="226"/>
      <c r="AG2209" s="219">
        <f t="shared" si="745"/>
        <v>0</v>
      </c>
      <c r="AH2209" s="234">
        <f t="shared" si="746"/>
        <v>0</v>
      </c>
      <c r="AI2209" s="214">
        <f t="shared" si="754"/>
        <v>0</v>
      </c>
      <c r="AK2209" s="229">
        <f t="shared" si="747"/>
        <v>0</v>
      </c>
      <c r="AL2209" s="226"/>
      <c r="AM2209" s="15"/>
      <c r="AN2209" s="232" t="e">
        <f t="shared" si="748"/>
        <v>#DIV/0!</v>
      </c>
      <c r="AO2209" s="214">
        <f t="shared" si="742"/>
        <v>0</v>
      </c>
      <c r="AQ2209" s="210"/>
      <c r="AR2209" s="231"/>
      <c r="AS2209" s="15"/>
      <c r="AT2209" s="232">
        <f t="shared" si="749"/>
        <v>0</v>
      </c>
      <c r="AU2209" s="235">
        <f t="shared" si="750"/>
        <v>0</v>
      </c>
      <c r="AY2209" s="210"/>
      <c r="AZ2209" s="231"/>
      <c r="BA2209" s="15"/>
      <c r="BB2209" s="232">
        <f t="shared" si="739"/>
        <v>0</v>
      </c>
      <c r="BC2209" s="235">
        <f t="shared" si="751"/>
        <v>0</v>
      </c>
      <c r="BG2209" s="210"/>
      <c r="BH2209" s="231"/>
      <c r="BI2209" s="15"/>
      <c r="BJ2209" s="232">
        <f t="shared" si="743"/>
        <v>0</v>
      </c>
      <c r="BK2209" s="235">
        <f t="shared" si="752"/>
        <v>0</v>
      </c>
      <c r="BM2209" s="109">
        <f t="shared" si="744"/>
        <v>-2.8264946586999291</v>
      </c>
      <c r="BN2209" s="213"/>
      <c r="BR2209" s="228"/>
      <c r="BS2209" s="311"/>
      <c r="BT2209" s="3"/>
      <c r="BU2209" s="213"/>
      <c r="BV2209" s="213"/>
      <c r="BW2209" s="291"/>
    </row>
    <row r="2210" spans="1:75" x14ac:dyDescent="0.2">
      <c r="A2210" s="210"/>
      <c r="B2210" s="211"/>
      <c r="C2210" s="848" t="str">
        <f ca="1">IF(ISERR(AVERAGE(INDIRECT("B"&amp;(ROW()-INT($B$1/2))):INDIRECT("B"&amp;(ROW()+INT($B$1/2))))),"",AVERAGE(INDIRECT("B"&amp;(ROW()-INT($B$1/2))):INDIRECT("B"&amp;(ROW()+INT($B$1/2)))))</f>
        <v/>
      </c>
      <c r="D2210" s="848">
        <f t="shared" si="738"/>
        <v>0</v>
      </c>
      <c r="E2210" s="275"/>
      <c r="F2210" s="15"/>
      <c r="G2210" s="3"/>
      <c r="H2210" s="3"/>
      <c r="I2210" s="3"/>
      <c r="J2210" s="3"/>
      <c r="K2210" s="3"/>
      <c r="L2210" s="554"/>
      <c r="M2210" s="545"/>
      <c r="N2210" s="546"/>
      <c r="O2210" s="5"/>
      <c r="P2210" s="216"/>
      <c r="Q2210" s="217"/>
      <c r="R2210" s="218"/>
      <c r="S2210" s="219">
        <f t="shared" si="755"/>
        <v>0</v>
      </c>
      <c r="T2210" s="220">
        <f t="shared" si="756"/>
        <v>0</v>
      </c>
      <c r="U2210" s="214">
        <f t="shared" si="753"/>
        <v>0</v>
      </c>
      <c r="W2210" s="221"/>
      <c r="X2210" s="222"/>
      <c r="Y2210" s="222"/>
      <c r="Z2210" s="223"/>
      <c r="AA2210" s="222"/>
      <c r="AB2210" s="224"/>
      <c r="AC2210" s="225"/>
      <c r="AD2210" s="2">
        <f t="shared" si="740"/>
        <v>0</v>
      </c>
      <c r="AE2210" s="2">
        <f t="shared" si="741"/>
        <v>0</v>
      </c>
      <c r="AF2210" s="226"/>
      <c r="AG2210" s="219">
        <f t="shared" si="745"/>
        <v>0</v>
      </c>
      <c r="AH2210" s="234">
        <f t="shared" si="746"/>
        <v>0</v>
      </c>
      <c r="AI2210" s="214">
        <f t="shared" si="754"/>
        <v>0</v>
      </c>
      <c r="AK2210" s="229">
        <f t="shared" si="747"/>
        <v>0</v>
      </c>
      <c r="AL2210" s="226"/>
      <c r="AM2210" s="15"/>
      <c r="AN2210" s="232" t="e">
        <f t="shared" si="748"/>
        <v>#DIV/0!</v>
      </c>
      <c r="AO2210" s="214">
        <f t="shared" si="742"/>
        <v>0</v>
      </c>
      <c r="AQ2210" s="210"/>
      <c r="AR2210" s="231"/>
      <c r="AS2210" s="15"/>
      <c r="AT2210" s="232">
        <f t="shared" si="749"/>
        <v>0</v>
      </c>
      <c r="AU2210" s="235">
        <f t="shared" si="750"/>
        <v>0</v>
      </c>
      <c r="AY2210" s="210"/>
      <c r="AZ2210" s="231"/>
      <c r="BA2210" s="15"/>
      <c r="BB2210" s="232">
        <f t="shared" si="739"/>
        <v>0</v>
      </c>
      <c r="BC2210" s="235">
        <f t="shared" si="751"/>
        <v>0</v>
      </c>
      <c r="BG2210" s="210"/>
      <c r="BH2210" s="231"/>
      <c r="BI2210" s="15"/>
      <c r="BJ2210" s="232">
        <f t="shared" si="743"/>
        <v>0</v>
      </c>
      <c r="BK2210" s="235">
        <f t="shared" si="752"/>
        <v>0</v>
      </c>
      <c r="BM2210" s="109">
        <f t="shared" si="744"/>
        <v>-2.8283269961976658</v>
      </c>
      <c r="BN2210" s="213"/>
      <c r="BR2210" s="228"/>
      <c r="BS2210" s="311"/>
      <c r="BT2210" s="3"/>
      <c r="BU2210" s="213"/>
      <c r="BV2210" s="213"/>
      <c r="BW2210" s="291"/>
    </row>
    <row r="2211" spans="1:75" x14ac:dyDescent="0.2">
      <c r="A2211" s="210"/>
      <c r="B2211" s="211"/>
      <c r="C2211" s="848" t="str">
        <f ca="1">IF(ISERR(AVERAGE(INDIRECT("B"&amp;(ROW()-INT($B$1/2))):INDIRECT("B"&amp;(ROW()+INT($B$1/2))))),"",AVERAGE(INDIRECT("B"&amp;(ROW()-INT($B$1/2))):INDIRECT("B"&amp;(ROW()+INT($B$1/2)))))</f>
        <v/>
      </c>
      <c r="D2211" s="848">
        <f t="shared" si="738"/>
        <v>0</v>
      </c>
      <c r="E2211" s="275"/>
      <c r="F2211" s="15"/>
      <c r="G2211" s="3"/>
      <c r="H2211" s="3"/>
      <c r="I2211" s="3"/>
      <c r="J2211" s="3"/>
      <c r="K2211" s="3"/>
      <c r="L2211" s="554"/>
      <c r="M2211" s="545"/>
      <c r="N2211" s="546"/>
      <c r="O2211" s="5"/>
      <c r="P2211" s="216"/>
      <c r="Q2211" s="217"/>
      <c r="R2211" s="218"/>
      <c r="S2211" s="219">
        <f t="shared" si="755"/>
        <v>0</v>
      </c>
      <c r="T2211" s="220">
        <f t="shared" si="756"/>
        <v>0</v>
      </c>
      <c r="U2211" s="214">
        <f t="shared" si="753"/>
        <v>0</v>
      </c>
      <c r="W2211" s="221"/>
      <c r="X2211" s="222"/>
      <c r="Y2211" s="222"/>
      <c r="Z2211" s="223"/>
      <c r="AA2211" s="222"/>
      <c r="AB2211" s="224"/>
      <c r="AC2211" s="225"/>
      <c r="AD2211" s="2">
        <f t="shared" si="740"/>
        <v>0</v>
      </c>
      <c r="AE2211" s="2">
        <f t="shared" si="741"/>
        <v>0</v>
      </c>
      <c r="AF2211" s="226"/>
      <c r="AG2211" s="219">
        <f t="shared" si="745"/>
        <v>0</v>
      </c>
      <c r="AH2211" s="234">
        <f t="shared" si="746"/>
        <v>0</v>
      </c>
      <c r="AI2211" s="214">
        <f t="shared" si="754"/>
        <v>0</v>
      </c>
      <c r="AK2211" s="229">
        <f t="shared" si="747"/>
        <v>0</v>
      </c>
      <c r="AL2211" s="226"/>
      <c r="AM2211" s="15"/>
      <c r="AN2211" s="232" t="e">
        <f t="shared" si="748"/>
        <v>#DIV/0!</v>
      </c>
      <c r="AO2211" s="214">
        <f t="shared" si="742"/>
        <v>0</v>
      </c>
      <c r="AQ2211" s="210"/>
      <c r="AR2211" s="231"/>
      <c r="AS2211" s="15"/>
      <c r="AT2211" s="232">
        <f t="shared" si="749"/>
        <v>0</v>
      </c>
      <c r="AU2211" s="235">
        <f t="shared" si="750"/>
        <v>0</v>
      </c>
      <c r="AY2211" s="210"/>
      <c r="AZ2211" s="231"/>
      <c r="BA2211" s="15"/>
      <c r="BB2211" s="232">
        <f t="shared" si="739"/>
        <v>0</v>
      </c>
      <c r="BC2211" s="235">
        <f t="shared" si="751"/>
        <v>0</v>
      </c>
      <c r="BG2211" s="210"/>
      <c r="BH2211" s="231"/>
      <c r="BI2211" s="15"/>
      <c r="BJ2211" s="232">
        <f t="shared" si="743"/>
        <v>0</v>
      </c>
      <c r="BK2211" s="235">
        <f t="shared" si="752"/>
        <v>0</v>
      </c>
      <c r="BM2211" s="109">
        <f t="shared" si="744"/>
        <v>-2.8301593336954025</v>
      </c>
      <c r="BN2211" s="213"/>
      <c r="BR2211" s="228"/>
      <c r="BS2211" s="311"/>
      <c r="BT2211" s="3"/>
      <c r="BU2211" s="213"/>
      <c r="BV2211" s="213"/>
      <c r="BW2211" s="291"/>
    </row>
    <row r="2212" spans="1:75" x14ac:dyDescent="0.2">
      <c r="A2212" s="210"/>
      <c r="B2212" s="211"/>
      <c r="C2212" s="848" t="str">
        <f ca="1">IF(ISERR(AVERAGE(INDIRECT("B"&amp;(ROW()-INT($B$1/2))):INDIRECT("B"&amp;(ROW()+INT($B$1/2))))),"",AVERAGE(INDIRECT("B"&amp;(ROW()-INT($B$1/2))):INDIRECT("B"&amp;(ROW()+INT($B$1/2)))))</f>
        <v/>
      </c>
      <c r="D2212" s="848">
        <f t="shared" si="738"/>
        <v>0</v>
      </c>
      <c r="E2212" s="275"/>
      <c r="F2212" s="15"/>
      <c r="G2212" s="3"/>
      <c r="H2212" s="3"/>
      <c r="I2212" s="3"/>
      <c r="J2212" s="3"/>
      <c r="K2212" s="3"/>
      <c r="L2212" s="554"/>
      <c r="M2212" s="545"/>
      <c r="N2212" s="546"/>
      <c r="O2212" s="5"/>
      <c r="P2212" s="216"/>
      <c r="Q2212" s="217"/>
      <c r="R2212" s="218"/>
      <c r="S2212" s="219">
        <f t="shared" si="755"/>
        <v>0</v>
      </c>
      <c r="T2212" s="220">
        <f t="shared" si="756"/>
        <v>0</v>
      </c>
      <c r="U2212" s="214">
        <f t="shared" si="753"/>
        <v>0</v>
      </c>
      <c r="W2212" s="221"/>
      <c r="X2212" s="222"/>
      <c r="Y2212" s="222"/>
      <c r="Z2212" s="223"/>
      <c r="AA2212" s="222"/>
      <c r="AB2212" s="224"/>
      <c r="AC2212" s="225"/>
      <c r="AD2212" s="2">
        <f t="shared" si="740"/>
        <v>0</v>
      </c>
      <c r="AE2212" s="2">
        <f t="shared" si="741"/>
        <v>0</v>
      </c>
      <c r="AF2212" s="226"/>
      <c r="AG2212" s="219">
        <f t="shared" si="745"/>
        <v>0</v>
      </c>
      <c r="AH2212" s="234">
        <f t="shared" si="746"/>
        <v>0</v>
      </c>
      <c r="AI2212" s="214">
        <f t="shared" si="754"/>
        <v>0</v>
      </c>
      <c r="AK2212" s="229">
        <f t="shared" si="747"/>
        <v>0</v>
      </c>
      <c r="AL2212" s="226"/>
      <c r="AM2212" s="15"/>
      <c r="AN2212" s="232" t="e">
        <f t="shared" si="748"/>
        <v>#DIV/0!</v>
      </c>
      <c r="AO2212" s="214">
        <f t="shared" si="742"/>
        <v>0</v>
      </c>
      <c r="AQ2212" s="210"/>
      <c r="AR2212" s="231"/>
      <c r="AS2212" s="15"/>
      <c r="AT2212" s="232">
        <f t="shared" si="749"/>
        <v>0</v>
      </c>
      <c r="AU2212" s="235">
        <f t="shared" si="750"/>
        <v>0</v>
      </c>
      <c r="AY2212" s="210"/>
      <c r="AZ2212" s="231"/>
      <c r="BA2212" s="15"/>
      <c r="BB2212" s="232">
        <f t="shared" si="739"/>
        <v>0</v>
      </c>
      <c r="BC2212" s="235">
        <f t="shared" si="751"/>
        <v>0</v>
      </c>
      <c r="BG2212" s="210"/>
      <c r="BH2212" s="231"/>
      <c r="BI2212" s="15"/>
      <c r="BJ2212" s="232">
        <f t="shared" si="743"/>
        <v>0</v>
      </c>
      <c r="BK2212" s="235">
        <f t="shared" si="752"/>
        <v>0</v>
      </c>
      <c r="BM2212" s="109">
        <f t="shared" si="744"/>
        <v>-2.8319916711931392</v>
      </c>
      <c r="BN2212" s="213"/>
      <c r="BR2212" s="228"/>
      <c r="BS2212" s="311"/>
      <c r="BT2212" s="3"/>
      <c r="BU2212" s="213"/>
      <c r="BV2212" s="213"/>
      <c r="BW2212" s="291"/>
    </row>
    <row r="2213" spans="1:75" x14ac:dyDescent="0.2">
      <c r="A2213" s="210"/>
      <c r="B2213" s="211"/>
      <c r="C2213" s="848" t="str">
        <f ca="1">IF(ISERR(AVERAGE(INDIRECT("B"&amp;(ROW()-INT($B$1/2))):INDIRECT("B"&amp;(ROW()+INT($B$1/2))))),"",AVERAGE(INDIRECT("B"&amp;(ROW()-INT($B$1/2))):INDIRECT("B"&amp;(ROW()+INT($B$1/2)))))</f>
        <v/>
      </c>
      <c r="D2213" s="848">
        <f t="shared" si="738"/>
        <v>0</v>
      </c>
      <c r="E2213" s="275"/>
      <c r="F2213" s="15"/>
      <c r="G2213" s="3"/>
      <c r="H2213" s="3"/>
      <c r="I2213" s="3"/>
      <c r="J2213" s="3"/>
      <c r="K2213" s="3"/>
      <c r="L2213" s="554"/>
      <c r="M2213" s="545"/>
      <c r="N2213" s="546"/>
      <c r="O2213" s="5"/>
      <c r="P2213" s="216"/>
      <c r="Q2213" s="217"/>
      <c r="R2213" s="218"/>
      <c r="S2213" s="219">
        <f t="shared" si="755"/>
        <v>0</v>
      </c>
      <c r="T2213" s="220">
        <f t="shared" si="756"/>
        <v>0</v>
      </c>
      <c r="U2213" s="214">
        <f t="shared" si="753"/>
        <v>0</v>
      </c>
      <c r="W2213" s="221"/>
      <c r="X2213" s="222"/>
      <c r="Y2213" s="222"/>
      <c r="Z2213" s="223"/>
      <c r="AA2213" s="222"/>
      <c r="AB2213" s="224"/>
      <c r="AC2213" s="225"/>
      <c r="AD2213" s="2">
        <f t="shared" si="740"/>
        <v>0</v>
      </c>
      <c r="AE2213" s="2">
        <f t="shared" si="741"/>
        <v>0</v>
      </c>
      <c r="AF2213" s="226"/>
      <c r="AG2213" s="219">
        <f t="shared" si="745"/>
        <v>0</v>
      </c>
      <c r="AH2213" s="234">
        <f t="shared" si="746"/>
        <v>0</v>
      </c>
      <c r="AI2213" s="214">
        <f t="shared" si="754"/>
        <v>0</v>
      </c>
      <c r="AK2213" s="229">
        <f t="shared" si="747"/>
        <v>0</v>
      </c>
      <c r="AL2213" s="226"/>
      <c r="AM2213" s="15"/>
      <c r="AN2213" s="232" t="e">
        <f t="shared" si="748"/>
        <v>#DIV/0!</v>
      </c>
      <c r="AO2213" s="214">
        <f t="shared" si="742"/>
        <v>0</v>
      </c>
      <c r="AQ2213" s="210"/>
      <c r="AR2213" s="231"/>
      <c r="AS2213" s="15"/>
      <c r="AT2213" s="232">
        <f t="shared" si="749"/>
        <v>0</v>
      </c>
      <c r="AU2213" s="235">
        <f t="shared" si="750"/>
        <v>0</v>
      </c>
      <c r="AY2213" s="210"/>
      <c r="AZ2213" s="231"/>
      <c r="BA2213" s="15"/>
      <c r="BB2213" s="232">
        <f t="shared" si="739"/>
        <v>0</v>
      </c>
      <c r="BC2213" s="235">
        <f t="shared" si="751"/>
        <v>0</v>
      </c>
      <c r="BG2213" s="210"/>
      <c r="BH2213" s="231"/>
      <c r="BI2213" s="15"/>
      <c r="BJ2213" s="232">
        <f t="shared" si="743"/>
        <v>0</v>
      </c>
      <c r="BK2213" s="235">
        <f t="shared" si="752"/>
        <v>0</v>
      </c>
      <c r="BM2213" s="109">
        <f t="shared" si="744"/>
        <v>-2.8338240086908759</v>
      </c>
      <c r="BN2213" s="213"/>
      <c r="BR2213" s="228"/>
      <c r="BS2213" s="311"/>
      <c r="BT2213" s="3"/>
      <c r="BU2213" s="213"/>
      <c r="BV2213" s="213"/>
      <c r="BW2213" s="291"/>
    </row>
    <row r="2214" spans="1:75" x14ac:dyDescent="0.2">
      <c r="A2214" s="210"/>
      <c r="B2214" s="211"/>
      <c r="C2214" s="848" t="str">
        <f ca="1">IF(ISERR(AVERAGE(INDIRECT("B"&amp;(ROW()-INT($B$1/2))):INDIRECT("B"&amp;(ROW()+INT($B$1/2))))),"",AVERAGE(INDIRECT("B"&amp;(ROW()-INT($B$1/2))):INDIRECT("B"&amp;(ROW()+INT($B$1/2)))))</f>
        <v/>
      </c>
      <c r="D2214" s="848">
        <f t="shared" si="738"/>
        <v>0</v>
      </c>
      <c r="E2214" s="275"/>
      <c r="F2214" s="15"/>
      <c r="G2214" s="3"/>
      <c r="H2214" s="3"/>
      <c r="I2214" s="3"/>
      <c r="J2214" s="3"/>
      <c r="K2214" s="3"/>
      <c r="L2214" s="554"/>
      <c r="M2214" s="545"/>
      <c r="N2214" s="546"/>
      <c r="O2214" s="5"/>
      <c r="P2214" s="216"/>
      <c r="Q2214" s="217"/>
      <c r="R2214" s="218"/>
      <c r="S2214" s="219">
        <f t="shared" si="755"/>
        <v>0</v>
      </c>
      <c r="T2214" s="220">
        <f t="shared" si="756"/>
        <v>0</v>
      </c>
      <c r="U2214" s="214">
        <f t="shared" si="753"/>
        <v>0</v>
      </c>
      <c r="W2214" s="221"/>
      <c r="X2214" s="222"/>
      <c r="Y2214" s="222"/>
      <c r="Z2214" s="223"/>
      <c r="AA2214" s="222"/>
      <c r="AB2214" s="224"/>
      <c r="AC2214" s="225"/>
      <c r="AD2214" s="2">
        <f t="shared" si="740"/>
        <v>0</v>
      </c>
      <c r="AE2214" s="2">
        <f t="shared" si="741"/>
        <v>0</v>
      </c>
      <c r="AF2214" s="226"/>
      <c r="AG2214" s="219">
        <f t="shared" si="745"/>
        <v>0</v>
      </c>
      <c r="AH2214" s="234">
        <f t="shared" si="746"/>
        <v>0</v>
      </c>
      <c r="AI2214" s="214">
        <f t="shared" si="754"/>
        <v>0</v>
      </c>
      <c r="AK2214" s="229">
        <f t="shared" si="747"/>
        <v>0</v>
      </c>
      <c r="AL2214" s="226"/>
      <c r="AM2214" s="15"/>
      <c r="AN2214" s="232" t="e">
        <f t="shared" si="748"/>
        <v>#DIV/0!</v>
      </c>
      <c r="AO2214" s="214">
        <f t="shared" si="742"/>
        <v>0</v>
      </c>
      <c r="AQ2214" s="210"/>
      <c r="AR2214" s="231"/>
      <c r="AS2214" s="15"/>
      <c r="AT2214" s="232">
        <f t="shared" si="749"/>
        <v>0</v>
      </c>
      <c r="AU2214" s="235">
        <f t="shared" si="750"/>
        <v>0</v>
      </c>
      <c r="AY2214" s="210"/>
      <c r="AZ2214" s="231"/>
      <c r="BA2214" s="15"/>
      <c r="BB2214" s="232">
        <f t="shared" si="739"/>
        <v>0</v>
      </c>
      <c r="BC2214" s="235">
        <f t="shared" si="751"/>
        <v>0</v>
      </c>
      <c r="BG2214" s="210"/>
      <c r="BH2214" s="231"/>
      <c r="BI2214" s="15"/>
      <c r="BJ2214" s="232">
        <f t="shared" si="743"/>
        <v>0</v>
      </c>
      <c r="BK2214" s="235">
        <f t="shared" si="752"/>
        <v>0</v>
      </c>
      <c r="BM2214" s="109">
        <f t="shared" si="744"/>
        <v>-2.8356563461886126</v>
      </c>
      <c r="BN2214" s="213"/>
      <c r="BR2214" s="228"/>
      <c r="BS2214" s="311"/>
      <c r="BT2214" s="3"/>
      <c r="BU2214" s="213"/>
      <c r="BV2214" s="213"/>
      <c r="BW2214" s="291"/>
    </row>
    <row r="2215" spans="1:75" x14ac:dyDescent="0.2">
      <c r="A2215" s="210"/>
      <c r="B2215" s="211"/>
      <c r="C2215" s="848" t="str">
        <f ca="1">IF(ISERR(AVERAGE(INDIRECT("B"&amp;(ROW()-INT($B$1/2))):INDIRECT("B"&amp;(ROW()+INT($B$1/2))))),"",AVERAGE(INDIRECT("B"&amp;(ROW()-INT($B$1/2))):INDIRECT("B"&amp;(ROW()+INT($B$1/2)))))</f>
        <v/>
      </c>
      <c r="D2215" s="848">
        <f t="shared" si="738"/>
        <v>0</v>
      </c>
      <c r="E2215" s="275"/>
      <c r="F2215" s="15"/>
      <c r="G2215" s="3"/>
      <c r="H2215" s="3"/>
      <c r="I2215" s="3"/>
      <c r="J2215" s="3"/>
      <c r="K2215" s="3"/>
      <c r="L2215" s="554"/>
      <c r="M2215" s="545"/>
      <c r="N2215" s="546"/>
      <c r="O2215" s="5"/>
      <c r="P2215" s="216"/>
      <c r="Q2215" s="217"/>
      <c r="R2215" s="218"/>
      <c r="S2215" s="219">
        <f t="shared" si="755"/>
        <v>0</v>
      </c>
      <c r="T2215" s="220">
        <f t="shared" si="756"/>
        <v>0</v>
      </c>
      <c r="U2215" s="214">
        <f t="shared" si="753"/>
        <v>0</v>
      </c>
      <c r="W2215" s="221"/>
      <c r="X2215" s="222"/>
      <c r="Y2215" s="222"/>
      <c r="Z2215" s="223"/>
      <c r="AA2215" s="222"/>
      <c r="AB2215" s="224"/>
      <c r="AC2215" s="225"/>
      <c r="AD2215" s="2">
        <f t="shared" si="740"/>
        <v>0</v>
      </c>
      <c r="AE2215" s="2">
        <f t="shared" si="741"/>
        <v>0</v>
      </c>
      <c r="AF2215" s="226"/>
      <c r="AG2215" s="219">
        <f t="shared" si="745"/>
        <v>0</v>
      </c>
      <c r="AH2215" s="234">
        <f t="shared" si="746"/>
        <v>0</v>
      </c>
      <c r="AI2215" s="214">
        <f t="shared" si="754"/>
        <v>0</v>
      </c>
      <c r="AK2215" s="229">
        <f t="shared" si="747"/>
        <v>0</v>
      </c>
      <c r="AL2215" s="226"/>
      <c r="AM2215" s="15"/>
      <c r="AN2215" s="232" t="e">
        <f t="shared" si="748"/>
        <v>#DIV/0!</v>
      </c>
      <c r="AO2215" s="214">
        <f t="shared" si="742"/>
        <v>0</v>
      </c>
      <c r="AQ2215" s="210"/>
      <c r="AR2215" s="231"/>
      <c r="AS2215" s="15"/>
      <c r="AT2215" s="232">
        <f t="shared" si="749"/>
        <v>0</v>
      </c>
      <c r="AU2215" s="235">
        <f t="shared" si="750"/>
        <v>0</v>
      </c>
      <c r="AY2215" s="210"/>
      <c r="AZ2215" s="231"/>
      <c r="BA2215" s="15"/>
      <c r="BB2215" s="232">
        <f t="shared" si="739"/>
        <v>0</v>
      </c>
      <c r="BC2215" s="235">
        <f t="shared" si="751"/>
        <v>0</v>
      </c>
      <c r="BG2215" s="210"/>
      <c r="BH2215" s="231"/>
      <c r="BI2215" s="15"/>
      <c r="BJ2215" s="232">
        <f t="shared" si="743"/>
        <v>0</v>
      </c>
      <c r="BK2215" s="235">
        <f t="shared" si="752"/>
        <v>0</v>
      </c>
      <c r="BM2215" s="109">
        <f t="shared" si="744"/>
        <v>-2.8374886836863493</v>
      </c>
      <c r="BN2215" s="213"/>
      <c r="BR2215" s="228"/>
      <c r="BS2215" s="311"/>
      <c r="BT2215" s="3"/>
      <c r="BU2215" s="213"/>
      <c r="BV2215" s="213"/>
      <c r="BW2215" s="291"/>
    </row>
    <row r="2216" spans="1:75" x14ac:dyDescent="0.2">
      <c r="A2216" s="210"/>
      <c r="B2216" s="211"/>
      <c r="C2216" s="848" t="str">
        <f ca="1">IF(ISERR(AVERAGE(INDIRECT("B"&amp;(ROW()-INT($B$1/2))):INDIRECT("B"&amp;(ROW()+INT($B$1/2))))),"",AVERAGE(INDIRECT("B"&amp;(ROW()-INT($B$1/2))):INDIRECT("B"&amp;(ROW()+INT($B$1/2)))))</f>
        <v/>
      </c>
      <c r="D2216" s="848">
        <f t="shared" si="738"/>
        <v>0</v>
      </c>
      <c r="E2216" s="275"/>
      <c r="F2216" s="15"/>
      <c r="G2216" s="3"/>
      <c r="H2216" s="3"/>
      <c r="I2216" s="3"/>
      <c r="J2216" s="3"/>
      <c r="K2216" s="3"/>
      <c r="L2216" s="554"/>
      <c r="M2216" s="545"/>
      <c r="N2216" s="546"/>
      <c r="O2216" s="5"/>
      <c r="P2216" s="216"/>
      <c r="Q2216" s="217"/>
      <c r="R2216" s="218"/>
      <c r="S2216" s="219">
        <f t="shared" si="755"/>
        <v>0</v>
      </c>
      <c r="T2216" s="220">
        <f t="shared" si="756"/>
        <v>0</v>
      </c>
      <c r="U2216" s="214">
        <f t="shared" si="753"/>
        <v>0</v>
      </c>
      <c r="W2216" s="221"/>
      <c r="X2216" s="222"/>
      <c r="Y2216" s="222"/>
      <c r="Z2216" s="223"/>
      <c r="AA2216" s="222"/>
      <c r="AB2216" s="224"/>
      <c r="AC2216" s="225"/>
      <c r="AD2216" s="2">
        <f t="shared" si="740"/>
        <v>0</v>
      </c>
      <c r="AE2216" s="2">
        <f t="shared" si="741"/>
        <v>0</v>
      </c>
      <c r="AF2216" s="226"/>
      <c r="AG2216" s="219">
        <f t="shared" si="745"/>
        <v>0</v>
      </c>
      <c r="AH2216" s="234">
        <f t="shared" si="746"/>
        <v>0</v>
      </c>
      <c r="AI2216" s="214">
        <f t="shared" si="754"/>
        <v>0</v>
      </c>
      <c r="AK2216" s="229">
        <f t="shared" si="747"/>
        <v>0</v>
      </c>
      <c r="AL2216" s="226"/>
      <c r="AM2216" s="15"/>
      <c r="AN2216" s="232" t="e">
        <f t="shared" si="748"/>
        <v>#DIV/0!</v>
      </c>
      <c r="AO2216" s="214">
        <f t="shared" si="742"/>
        <v>0</v>
      </c>
      <c r="AQ2216" s="210"/>
      <c r="AR2216" s="231"/>
      <c r="AS2216" s="15"/>
      <c r="AT2216" s="232">
        <f t="shared" si="749"/>
        <v>0</v>
      </c>
      <c r="AU2216" s="235">
        <f t="shared" si="750"/>
        <v>0</v>
      </c>
      <c r="AY2216" s="210"/>
      <c r="AZ2216" s="231"/>
      <c r="BA2216" s="15"/>
      <c r="BB2216" s="232">
        <f t="shared" si="739"/>
        <v>0</v>
      </c>
      <c r="BC2216" s="235">
        <f t="shared" si="751"/>
        <v>0</v>
      </c>
      <c r="BG2216" s="210"/>
      <c r="BH2216" s="231"/>
      <c r="BI2216" s="15"/>
      <c r="BJ2216" s="232">
        <f t="shared" si="743"/>
        <v>0</v>
      </c>
      <c r="BK2216" s="235">
        <f t="shared" si="752"/>
        <v>0</v>
      </c>
      <c r="BM2216" s="109">
        <f t="shared" si="744"/>
        <v>-2.839321021184086</v>
      </c>
      <c r="BN2216" s="213"/>
      <c r="BR2216" s="228"/>
      <c r="BS2216" s="311"/>
      <c r="BT2216" s="3"/>
      <c r="BU2216" s="213"/>
      <c r="BV2216" s="213"/>
      <c r="BW2216" s="291"/>
    </row>
    <row r="2217" spans="1:75" x14ac:dyDescent="0.2">
      <c r="A2217" s="210"/>
      <c r="B2217" s="211"/>
      <c r="C2217" s="848" t="str">
        <f ca="1">IF(ISERR(AVERAGE(INDIRECT("B"&amp;(ROW()-INT($B$1/2))):INDIRECT("B"&amp;(ROW()+INT($B$1/2))))),"",AVERAGE(INDIRECT("B"&amp;(ROW()-INT($B$1/2))):INDIRECT("B"&amp;(ROW()+INT($B$1/2)))))</f>
        <v/>
      </c>
      <c r="D2217" s="848">
        <f t="shared" si="738"/>
        <v>0</v>
      </c>
      <c r="E2217" s="275"/>
      <c r="F2217" s="15"/>
      <c r="G2217" s="3"/>
      <c r="H2217" s="3"/>
      <c r="I2217" s="3"/>
      <c r="J2217" s="3"/>
      <c r="K2217" s="3"/>
      <c r="L2217" s="554"/>
      <c r="M2217" s="545"/>
      <c r="N2217" s="546"/>
      <c r="O2217" s="5"/>
      <c r="P2217" s="216"/>
      <c r="Q2217" s="217"/>
      <c r="R2217" s="218"/>
      <c r="S2217" s="219">
        <f t="shared" si="755"/>
        <v>0</v>
      </c>
      <c r="T2217" s="220">
        <f t="shared" si="756"/>
        <v>0</v>
      </c>
      <c r="U2217" s="214">
        <f t="shared" si="753"/>
        <v>0</v>
      </c>
      <c r="W2217" s="221"/>
      <c r="X2217" s="222"/>
      <c r="Y2217" s="222"/>
      <c r="Z2217" s="223"/>
      <c r="AA2217" s="222"/>
      <c r="AB2217" s="224"/>
      <c r="AC2217" s="225"/>
      <c r="AD2217" s="2">
        <f t="shared" si="740"/>
        <v>0</v>
      </c>
      <c r="AE2217" s="2">
        <f t="shared" si="741"/>
        <v>0</v>
      </c>
      <c r="AF2217" s="226"/>
      <c r="AG2217" s="219">
        <f t="shared" si="745"/>
        <v>0</v>
      </c>
      <c r="AH2217" s="234">
        <f t="shared" si="746"/>
        <v>0</v>
      </c>
      <c r="AI2217" s="214">
        <f t="shared" si="754"/>
        <v>0</v>
      </c>
      <c r="AK2217" s="229">
        <f t="shared" si="747"/>
        <v>0</v>
      </c>
      <c r="AL2217" s="226"/>
      <c r="AM2217" s="15"/>
      <c r="AN2217" s="232" t="e">
        <f t="shared" si="748"/>
        <v>#DIV/0!</v>
      </c>
      <c r="AO2217" s="214">
        <f t="shared" si="742"/>
        <v>0</v>
      </c>
      <c r="AQ2217" s="210"/>
      <c r="AR2217" s="231"/>
      <c r="AS2217" s="15"/>
      <c r="AT2217" s="232">
        <f t="shared" si="749"/>
        <v>0</v>
      </c>
      <c r="AU2217" s="235">
        <f t="shared" si="750"/>
        <v>0</v>
      </c>
      <c r="AY2217" s="210"/>
      <c r="AZ2217" s="231"/>
      <c r="BA2217" s="15"/>
      <c r="BB2217" s="232">
        <f t="shared" si="739"/>
        <v>0</v>
      </c>
      <c r="BC2217" s="235">
        <f t="shared" si="751"/>
        <v>0</v>
      </c>
      <c r="BG2217" s="210"/>
      <c r="BH2217" s="231"/>
      <c r="BI2217" s="15"/>
      <c r="BJ2217" s="232">
        <f t="shared" si="743"/>
        <v>0</v>
      </c>
      <c r="BK2217" s="235">
        <f t="shared" si="752"/>
        <v>0</v>
      </c>
      <c r="BM2217" s="109">
        <f t="shared" si="744"/>
        <v>-2.8411533586818227</v>
      </c>
      <c r="BN2217" s="213"/>
      <c r="BR2217" s="228"/>
      <c r="BS2217" s="311"/>
      <c r="BT2217" s="3"/>
      <c r="BU2217" s="213"/>
      <c r="BV2217" s="213"/>
      <c r="BW2217" s="291"/>
    </row>
    <row r="2218" spans="1:75" x14ac:dyDescent="0.2">
      <c r="A2218" s="210"/>
      <c r="B2218" s="211"/>
      <c r="C2218" s="848" t="str">
        <f ca="1">IF(ISERR(AVERAGE(INDIRECT("B"&amp;(ROW()-INT($B$1/2))):INDIRECT("B"&amp;(ROW()+INT($B$1/2))))),"",AVERAGE(INDIRECT("B"&amp;(ROW()-INT($B$1/2))):INDIRECT("B"&amp;(ROW()+INT($B$1/2)))))</f>
        <v/>
      </c>
      <c r="D2218" s="848">
        <f t="shared" si="738"/>
        <v>0</v>
      </c>
      <c r="E2218" s="275"/>
      <c r="F2218" s="15"/>
      <c r="G2218" s="3"/>
      <c r="H2218" s="3"/>
      <c r="I2218" s="3"/>
      <c r="J2218" s="3"/>
      <c r="K2218" s="3"/>
      <c r="L2218" s="554"/>
      <c r="M2218" s="545"/>
      <c r="N2218" s="546"/>
      <c r="O2218" s="5"/>
      <c r="P2218" s="216"/>
      <c r="Q2218" s="217"/>
      <c r="R2218" s="218"/>
      <c r="S2218" s="219">
        <f t="shared" si="755"/>
        <v>0</v>
      </c>
      <c r="T2218" s="220">
        <f t="shared" si="756"/>
        <v>0</v>
      </c>
      <c r="U2218" s="214">
        <f t="shared" si="753"/>
        <v>0</v>
      </c>
      <c r="W2218" s="221"/>
      <c r="X2218" s="222"/>
      <c r="Y2218" s="222"/>
      <c r="Z2218" s="223"/>
      <c r="AA2218" s="222"/>
      <c r="AB2218" s="224"/>
      <c r="AC2218" s="225"/>
      <c r="AD2218" s="2">
        <f t="shared" si="740"/>
        <v>0</v>
      </c>
      <c r="AE2218" s="2">
        <f t="shared" si="741"/>
        <v>0</v>
      </c>
      <c r="AF2218" s="226"/>
      <c r="AG2218" s="219">
        <f t="shared" si="745"/>
        <v>0</v>
      </c>
      <c r="AH2218" s="234">
        <f t="shared" si="746"/>
        <v>0</v>
      </c>
      <c r="AI2218" s="214">
        <f t="shared" si="754"/>
        <v>0</v>
      </c>
      <c r="AK2218" s="229">
        <f t="shared" si="747"/>
        <v>0</v>
      </c>
      <c r="AL2218" s="226"/>
      <c r="AM2218" s="15"/>
      <c r="AN2218" s="232" t="e">
        <f t="shared" si="748"/>
        <v>#DIV/0!</v>
      </c>
      <c r="AO2218" s="214">
        <f t="shared" si="742"/>
        <v>0</v>
      </c>
      <c r="AQ2218" s="210"/>
      <c r="AR2218" s="231"/>
      <c r="AS2218" s="15"/>
      <c r="AT2218" s="232">
        <f t="shared" si="749"/>
        <v>0</v>
      </c>
      <c r="AU2218" s="235">
        <f t="shared" si="750"/>
        <v>0</v>
      </c>
      <c r="AY2218" s="210"/>
      <c r="AZ2218" s="231"/>
      <c r="BA2218" s="15"/>
      <c r="BB2218" s="232">
        <f t="shared" si="739"/>
        <v>0</v>
      </c>
      <c r="BC2218" s="235">
        <f t="shared" si="751"/>
        <v>0</v>
      </c>
      <c r="BG2218" s="210"/>
      <c r="BH2218" s="231"/>
      <c r="BI2218" s="15"/>
      <c r="BJ2218" s="232">
        <f t="shared" si="743"/>
        <v>0</v>
      </c>
      <c r="BK2218" s="235">
        <f t="shared" si="752"/>
        <v>0</v>
      </c>
      <c r="BM2218" s="109">
        <f t="shared" si="744"/>
        <v>-2.8429856961795594</v>
      </c>
      <c r="BN2218" s="213"/>
      <c r="BR2218" s="228"/>
      <c r="BS2218" s="311"/>
      <c r="BT2218" s="3"/>
      <c r="BU2218" s="213"/>
      <c r="BV2218" s="213"/>
      <c r="BW2218" s="291"/>
    </row>
    <row r="2219" spans="1:75" x14ac:dyDescent="0.2">
      <c r="A2219" s="210"/>
      <c r="B2219" s="211"/>
      <c r="C2219" s="848" t="str">
        <f ca="1">IF(ISERR(AVERAGE(INDIRECT("B"&amp;(ROW()-INT($B$1/2))):INDIRECT("B"&amp;(ROW()+INT($B$1/2))))),"",AVERAGE(INDIRECT("B"&amp;(ROW()-INT($B$1/2))):INDIRECT("B"&amp;(ROW()+INT($B$1/2)))))</f>
        <v/>
      </c>
      <c r="D2219" s="848">
        <f t="shared" si="738"/>
        <v>0</v>
      </c>
      <c r="E2219" s="275"/>
      <c r="F2219" s="15"/>
      <c r="G2219" s="3"/>
      <c r="H2219" s="3"/>
      <c r="I2219" s="3"/>
      <c r="J2219" s="3"/>
      <c r="K2219" s="3"/>
      <c r="L2219" s="554"/>
      <c r="M2219" s="545"/>
      <c r="N2219" s="546"/>
      <c r="O2219" s="5"/>
      <c r="P2219" s="216"/>
      <c r="Q2219" s="217"/>
      <c r="R2219" s="218"/>
      <c r="S2219" s="219">
        <f t="shared" si="755"/>
        <v>0</v>
      </c>
      <c r="T2219" s="220">
        <f t="shared" si="756"/>
        <v>0</v>
      </c>
      <c r="U2219" s="214">
        <f t="shared" si="753"/>
        <v>0</v>
      </c>
      <c r="W2219" s="221"/>
      <c r="X2219" s="222"/>
      <c r="Y2219" s="222"/>
      <c r="Z2219" s="223"/>
      <c r="AA2219" s="222"/>
      <c r="AB2219" s="224"/>
      <c r="AC2219" s="225"/>
      <c r="AD2219" s="2">
        <f t="shared" si="740"/>
        <v>0</v>
      </c>
      <c r="AE2219" s="2">
        <f t="shared" si="741"/>
        <v>0</v>
      </c>
      <c r="AF2219" s="226"/>
      <c r="AG2219" s="219">
        <f t="shared" si="745"/>
        <v>0</v>
      </c>
      <c r="AH2219" s="234">
        <f t="shared" si="746"/>
        <v>0</v>
      </c>
      <c r="AI2219" s="214">
        <f t="shared" si="754"/>
        <v>0</v>
      </c>
      <c r="AK2219" s="229">
        <f t="shared" si="747"/>
        <v>0</v>
      </c>
      <c r="AL2219" s="226"/>
      <c r="AM2219" s="15"/>
      <c r="AN2219" s="232" t="e">
        <f t="shared" si="748"/>
        <v>#DIV/0!</v>
      </c>
      <c r="AO2219" s="214">
        <f t="shared" si="742"/>
        <v>0</v>
      </c>
      <c r="AQ2219" s="210"/>
      <c r="AR2219" s="231"/>
      <c r="AS2219" s="15"/>
      <c r="AT2219" s="232">
        <f t="shared" si="749"/>
        <v>0</v>
      </c>
      <c r="AU2219" s="235">
        <f t="shared" si="750"/>
        <v>0</v>
      </c>
      <c r="AY2219" s="210"/>
      <c r="AZ2219" s="231"/>
      <c r="BA2219" s="15"/>
      <c r="BB2219" s="232">
        <f t="shared" si="739"/>
        <v>0</v>
      </c>
      <c r="BC2219" s="235">
        <f t="shared" si="751"/>
        <v>0</v>
      </c>
      <c r="BG2219" s="210"/>
      <c r="BH2219" s="231"/>
      <c r="BI2219" s="15"/>
      <c r="BJ2219" s="232">
        <f t="shared" si="743"/>
        <v>0</v>
      </c>
      <c r="BK2219" s="235">
        <f t="shared" si="752"/>
        <v>0</v>
      </c>
      <c r="BM2219" s="109">
        <f t="shared" si="744"/>
        <v>-2.8448180336772961</v>
      </c>
      <c r="BN2219" s="213"/>
      <c r="BR2219" s="228"/>
      <c r="BS2219" s="311"/>
      <c r="BT2219" s="3"/>
      <c r="BU2219" s="213"/>
      <c r="BV2219" s="213"/>
      <c r="BW2219" s="291"/>
    </row>
    <row r="2220" spans="1:75" x14ac:dyDescent="0.2">
      <c r="A2220" s="210"/>
      <c r="B2220" s="211"/>
      <c r="C2220" s="848" t="str">
        <f ca="1">IF(ISERR(AVERAGE(INDIRECT("B"&amp;(ROW()-INT($B$1/2))):INDIRECT("B"&amp;(ROW()+INT($B$1/2))))),"",AVERAGE(INDIRECT("B"&amp;(ROW()-INT($B$1/2))):INDIRECT("B"&amp;(ROW()+INT($B$1/2)))))</f>
        <v/>
      </c>
      <c r="D2220" s="848">
        <f t="shared" si="738"/>
        <v>0</v>
      </c>
      <c r="E2220" s="275"/>
      <c r="F2220" s="15"/>
      <c r="G2220" s="3"/>
      <c r="H2220" s="3"/>
      <c r="I2220" s="3"/>
      <c r="J2220" s="3"/>
      <c r="K2220" s="3"/>
      <c r="L2220" s="554"/>
      <c r="M2220" s="545"/>
      <c r="N2220" s="546"/>
      <c r="O2220" s="5"/>
      <c r="P2220" s="216"/>
      <c r="Q2220" s="217"/>
      <c r="R2220" s="218"/>
      <c r="S2220" s="219">
        <f t="shared" si="755"/>
        <v>0</v>
      </c>
      <c r="T2220" s="220">
        <f t="shared" si="756"/>
        <v>0</v>
      </c>
      <c r="U2220" s="214">
        <f t="shared" si="753"/>
        <v>0</v>
      </c>
      <c r="W2220" s="221"/>
      <c r="X2220" s="222"/>
      <c r="Y2220" s="222"/>
      <c r="Z2220" s="223"/>
      <c r="AA2220" s="222"/>
      <c r="AB2220" s="224"/>
      <c r="AC2220" s="225"/>
      <c r="AD2220" s="2">
        <f t="shared" si="740"/>
        <v>0</v>
      </c>
      <c r="AE2220" s="2">
        <f t="shared" si="741"/>
        <v>0</v>
      </c>
      <c r="AF2220" s="226"/>
      <c r="AG2220" s="219">
        <f t="shared" si="745"/>
        <v>0</v>
      </c>
      <c r="AH2220" s="234">
        <f t="shared" si="746"/>
        <v>0</v>
      </c>
      <c r="AI2220" s="214">
        <f t="shared" si="754"/>
        <v>0</v>
      </c>
      <c r="AK2220" s="229">
        <f t="shared" si="747"/>
        <v>0</v>
      </c>
      <c r="AL2220" s="226"/>
      <c r="AM2220" s="15"/>
      <c r="AN2220" s="232" t="e">
        <f t="shared" si="748"/>
        <v>#DIV/0!</v>
      </c>
      <c r="AO2220" s="214">
        <f t="shared" si="742"/>
        <v>0</v>
      </c>
      <c r="AQ2220" s="210"/>
      <c r="AR2220" s="231"/>
      <c r="AS2220" s="15"/>
      <c r="AT2220" s="232">
        <f t="shared" si="749"/>
        <v>0</v>
      </c>
      <c r="AU2220" s="235">
        <f t="shared" si="750"/>
        <v>0</v>
      </c>
      <c r="AY2220" s="210"/>
      <c r="AZ2220" s="231"/>
      <c r="BA2220" s="15"/>
      <c r="BB2220" s="232">
        <f t="shared" si="739"/>
        <v>0</v>
      </c>
      <c r="BC2220" s="235">
        <f t="shared" si="751"/>
        <v>0</v>
      </c>
      <c r="BG2220" s="210"/>
      <c r="BH2220" s="231"/>
      <c r="BI2220" s="15"/>
      <c r="BJ2220" s="232">
        <f t="shared" si="743"/>
        <v>0</v>
      </c>
      <c r="BK2220" s="235">
        <f t="shared" si="752"/>
        <v>0</v>
      </c>
      <c r="BM2220" s="109">
        <f t="shared" si="744"/>
        <v>-2.8466503711750328</v>
      </c>
      <c r="BN2220" s="213"/>
      <c r="BR2220" s="228"/>
      <c r="BS2220" s="311"/>
      <c r="BT2220" s="3"/>
      <c r="BU2220" s="213"/>
      <c r="BV2220" s="213"/>
      <c r="BW2220" s="291"/>
    </row>
    <row r="2221" spans="1:75" x14ac:dyDescent="0.2">
      <c r="A2221" s="210"/>
      <c r="B2221" s="211"/>
      <c r="C2221" s="848" t="str">
        <f ca="1">IF(ISERR(AVERAGE(INDIRECT("B"&amp;(ROW()-INT($B$1/2))):INDIRECT("B"&amp;(ROW()+INT($B$1/2))))),"",AVERAGE(INDIRECT("B"&amp;(ROW()-INT($B$1/2))):INDIRECT("B"&amp;(ROW()+INT($B$1/2)))))</f>
        <v/>
      </c>
      <c r="D2221" s="848">
        <f t="shared" si="738"/>
        <v>0</v>
      </c>
      <c r="E2221" s="275"/>
      <c r="F2221" s="15"/>
      <c r="G2221" s="3"/>
      <c r="H2221" s="3"/>
      <c r="I2221" s="3"/>
      <c r="J2221" s="3"/>
      <c r="K2221" s="3"/>
      <c r="L2221" s="554"/>
      <c r="M2221" s="545"/>
      <c r="N2221" s="546"/>
      <c r="O2221" s="5"/>
      <c r="P2221" s="216"/>
      <c r="Q2221" s="217"/>
      <c r="R2221" s="218"/>
      <c r="S2221" s="219">
        <f t="shared" si="755"/>
        <v>0</v>
      </c>
      <c r="T2221" s="220">
        <f t="shared" si="756"/>
        <v>0</v>
      </c>
      <c r="U2221" s="214">
        <f t="shared" si="753"/>
        <v>0</v>
      </c>
      <c r="W2221" s="221"/>
      <c r="X2221" s="222"/>
      <c r="Y2221" s="222"/>
      <c r="Z2221" s="223"/>
      <c r="AA2221" s="222"/>
      <c r="AB2221" s="224"/>
      <c r="AC2221" s="225"/>
      <c r="AD2221" s="2">
        <f t="shared" si="740"/>
        <v>0</v>
      </c>
      <c r="AE2221" s="2">
        <f t="shared" si="741"/>
        <v>0</v>
      </c>
      <c r="AF2221" s="226"/>
      <c r="AG2221" s="219">
        <f t="shared" si="745"/>
        <v>0</v>
      </c>
      <c r="AH2221" s="234">
        <f t="shared" si="746"/>
        <v>0</v>
      </c>
      <c r="AI2221" s="214">
        <f t="shared" si="754"/>
        <v>0</v>
      </c>
      <c r="AK2221" s="229">
        <f t="shared" si="747"/>
        <v>0</v>
      </c>
      <c r="AL2221" s="226"/>
      <c r="AM2221" s="15"/>
      <c r="AN2221" s="232" t="e">
        <f t="shared" si="748"/>
        <v>#DIV/0!</v>
      </c>
      <c r="AO2221" s="214">
        <f t="shared" si="742"/>
        <v>0</v>
      </c>
      <c r="AQ2221" s="210"/>
      <c r="AR2221" s="231"/>
      <c r="AS2221" s="15"/>
      <c r="AT2221" s="232">
        <f t="shared" si="749"/>
        <v>0</v>
      </c>
      <c r="AU2221" s="235">
        <f t="shared" si="750"/>
        <v>0</v>
      </c>
      <c r="AY2221" s="210"/>
      <c r="AZ2221" s="231"/>
      <c r="BA2221" s="15"/>
      <c r="BB2221" s="232">
        <f t="shared" si="739"/>
        <v>0</v>
      </c>
      <c r="BC2221" s="235">
        <f t="shared" si="751"/>
        <v>0</v>
      </c>
      <c r="BG2221" s="210"/>
      <c r="BH2221" s="231"/>
      <c r="BI2221" s="15"/>
      <c r="BJ2221" s="232">
        <f t="shared" si="743"/>
        <v>0</v>
      </c>
      <c r="BK2221" s="235">
        <f t="shared" si="752"/>
        <v>0</v>
      </c>
      <c r="BM2221" s="109">
        <f t="shared" si="744"/>
        <v>-2.8484827086727695</v>
      </c>
      <c r="BN2221" s="213"/>
      <c r="BR2221" s="228"/>
      <c r="BS2221" s="311"/>
      <c r="BT2221" s="3"/>
      <c r="BU2221" s="213"/>
      <c r="BV2221" s="213"/>
      <c r="BW2221" s="291"/>
    </row>
    <row r="2222" spans="1:75" x14ac:dyDescent="0.2">
      <c r="A2222" s="210"/>
      <c r="B2222" s="211"/>
      <c r="C2222" s="848" t="str">
        <f ca="1">IF(ISERR(AVERAGE(INDIRECT("B"&amp;(ROW()-INT($B$1/2))):INDIRECT("B"&amp;(ROW()+INT($B$1/2))))),"",AVERAGE(INDIRECT("B"&amp;(ROW()-INT($B$1/2))):INDIRECT("B"&amp;(ROW()+INT($B$1/2)))))</f>
        <v/>
      </c>
      <c r="D2222" s="848">
        <f t="shared" si="738"/>
        <v>0</v>
      </c>
      <c r="E2222" s="275"/>
      <c r="F2222" s="15"/>
      <c r="G2222" s="3"/>
      <c r="H2222" s="3"/>
      <c r="I2222" s="3"/>
      <c r="J2222" s="3"/>
      <c r="K2222" s="3"/>
      <c r="L2222" s="554"/>
      <c r="M2222" s="545"/>
      <c r="N2222" s="546"/>
      <c r="O2222" s="5"/>
      <c r="P2222" s="216"/>
      <c r="Q2222" s="217"/>
      <c r="R2222" s="218"/>
      <c r="S2222" s="219">
        <f t="shared" si="755"/>
        <v>0</v>
      </c>
      <c r="T2222" s="220">
        <f t="shared" si="756"/>
        <v>0</v>
      </c>
      <c r="U2222" s="214">
        <f t="shared" si="753"/>
        <v>0</v>
      </c>
      <c r="W2222" s="221"/>
      <c r="X2222" s="222"/>
      <c r="Y2222" s="222"/>
      <c r="Z2222" s="223"/>
      <c r="AA2222" s="222"/>
      <c r="AB2222" s="224"/>
      <c r="AC2222" s="225"/>
      <c r="AD2222" s="2">
        <f t="shared" si="740"/>
        <v>0</v>
      </c>
      <c r="AE2222" s="2">
        <f t="shared" si="741"/>
        <v>0</v>
      </c>
      <c r="AF2222" s="226"/>
      <c r="AG2222" s="219">
        <f t="shared" si="745"/>
        <v>0</v>
      </c>
      <c r="AH2222" s="234">
        <f t="shared" si="746"/>
        <v>0</v>
      </c>
      <c r="AI2222" s="214">
        <f t="shared" si="754"/>
        <v>0</v>
      </c>
      <c r="AK2222" s="229">
        <f t="shared" si="747"/>
        <v>0</v>
      </c>
      <c r="AL2222" s="226"/>
      <c r="AM2222" s="15"/>
      <c r="AN2222" s="232" t="e">
        <f t="shared" si="748"/>
        <v>#DIV/0!</v>
      </c>
      <c r="AO2222" s="214">
        <f t="shared" si="742"/>
        <v>0</v>
      </c>
      <c r="AQ2222" s="210"/>
      <c r="AR2222" s="231"/>
      <c r="AS2222" s="15"/>
      <c r="AT2222" s="232">
        <f t="shared" si="749"/>
        <v>0</v>
      </c>
      <c r="AU2222" s="235">
        <f t="shared" si="750"/>
        <v>0</v>
      </c>
      <c r="AY2222" s="210"/>
      <c r="AZ2222" s="231"/>
      <c r="BA2222" s="15"/>
      <c r="BB2222" s="232">
        <f t="shared" si="739"/>
        <v>0</v>
      </c>
      <c r="BC2222" s="235">
        <f t="shared" si="751"/>
        <v>0</v>
      </c>
      <c r="BG2222" s="210"/>
      <c r="BH2222" s="231"/>
      <c r="BI2222" s="15"/>
      <c r="BJ2222" s="232">
        <f t="shared" si="743"/>
        <v>0</v>
      </c>
      <c r="BK2222" s="235">
        <f t="shared" si="752"/>
        <v>0</v>
      </c>
      <c r="BM2222" s="109">
        <f t="shared" si="744"/>
        <v>-2.8503150461705062</v>
      </c>
      <c r="BN2222" s="213"/>
      <c r="BR2222" s="228"/>
      <c r="BS2222" s="311"/>
      <c r="BT2222" s="3"/>
      <c r="BU2222" s="213"/>
      <c r="BV2222" s="213"/>
      <c r="BW2222" s="291"/>
    </row>
    <row r="2223" spans="1:75" x14ac:dyDescent="0.2">
      <c r="A2223" s="210"/>
      <c r="B2223" s="211"/>
      <c r="C2223" s="848" t="str">
        <f ca="1">IF(ISERR(AVERAGE(INDIRECT("B"&amp;(ROW()-INT($B$1/2))):INDIRECT("B"&amp;(ROW()+INT($B$1/2))))),"",AVERAGE(INDIRECT("B"&amp;(ROW()-INT($B$1/2))):INDIRECT("B"&amp;(ROW()+INT($B$1/2)))))</f>
        <v/>
      </c>
      <c r="D2223" s="848">
        <f t="shared" si="738"/>
        <v>0</v>
      </c>
      <c r="E2223" s="275"/>
      <c r="F2223" s="15"/>
      <c r="G2223" s="3"/>
      <c r="H2223" s="3"/>
      <c r="I2223" s="3"/>
      <c r="J2223" s="3"/>
      <c r="K2223" s="3"/>
      <c r="L2223" s="554"/>
      <c r="M2223" s="545"/>
      <c r="N2223" s="546"/>
      <c r="O2223" s="5"/>
      <c r="P2223" s="216"/>
      <c r="Q2223" s="217"/>
      <c r="R2223" s="218"/>
      <c r="S2223" s="219">
        <f t="shared" si="755"/>
        <v>0</v>
      </c>
      <c r="T2223" s="220">
        <f t="shared" si="756"/>
        <v>0</v>
      </c>
      <c r="U2223" s="214">
        <f t="shared" si="753"/>
        <v>0</v>
      </c>
      <c r="W2223" s="221"/>
      <c r="X2223" s="222"/>
      <c r="Y2223" s="222"/>
      <c r="Z2223" s="223"/>
      <c r="AA2223" s="222"/>
      <c r="AB2223" s="224"/>
      <c r="AC2223" s="225"/>
      <c r="AD2223" s="2">
        <f t="shared" si="740"/>
        <v>0</v>
      </c>
      <c r="AE2223" s="2">
        <f t="shared" si="741"/>
        <v>0</v>
      </c>
      <c r="AF2223" s="226"/>
      <c r="AG2223" s="219">
        <f t="shared" si="745"/>
        <v>0</v>
      </c>
      <c r="AH2223" s="234">
        <f t="shared" si="746"/>
        <v>0</v>
      </c>
      <c r="AI2223" s="214">
        <f t="shared" si="754"/>
        <v>0</v>
      </c>
      <c r="AK2223" s="229">
        <f t="shared" si="747"/>
        <v>0</v>
      </c>
      <c r="AL2223" s="226"/>
      <c r="AM2223" s="15"/>
      <c r="AN2223" s="232" t="e">
        <f t="shared" si="748"/>
        <v>#DIV/0!</v>
      </c>
      <c r="AO2223" s="214">
        <f t="shared" si="742"/>
        <v>0</v>
      </c>
      <c r="AQ2223" s="210"/>
      <c r="AR2223" s="231"/>
      <c r="AS2223" s="15"/>
      <c r="AT2223" s="232">
        <f t="shared" si="749"/>
        <v>0</v>
      </c>
      <c r="AU2223" s="235">
        <f t="shared" si="750"/>
        <v>0</v>
      </c>
      <c r="AY2223" s="210"/>
      <c r="AZ2223" s="231"/>
      <c r="BA2223" s="15"/>
      <c r="BB2223" s="232">
        <f t="shared" si="739"/>
        <v>0</v>
      </c>
      <c r="BC2223" s="235">
        <f t="shared" si="751"/>
        <v>0</v>
      </c>
      <c r="BG2223" s="210"/>
      <c r="BH2223" s="231"/>
      <c r="BI2223" s="15"/>
      <c r="BJ2223" s="232">
        <f t="shared" si="743"/>
        <v>0</v>
      </c>
      <c r="BK2223" s="235">
        <f t="shared" si="752"/>
        <v>0</v>
      </c>
      <c r="BM2223" s="109">
        <f t="shared" si="744"/>
        <v>-2.8521473836682429</v>
      </c>
      <c r="BN2223" s="213"/>
      <c r="BR2223" s="228"/>
      <c r="BS2223" s="311"/>
      <c r="BT2223" s="3"/>
      <c r="BU2223" s="213"/>
      <c r="BV2223" s="213"/>
      <c r="BW2223" s="291"/>
    </row>
    <row r="2224" spans="1:75" x14ac:dyDescent="0.2">
      <c r="A2224" s="210"/>
      <c r="B2224" s="211"/>
      <c r="C2224" s="848" t="str">
        <f ca="1">IF(ISERR(AVERAGE(INDIRECT("B"&amp;(ROW()-INT($B$1/2))):INDIRECT("B"&amp;(ROW()+INT($B$1/2))))),"",AVERAGE(INDIRECT("B"&amp;(ROW()-INT($B$1/2))):INDIRECT("B"&amp;(ROW()+INT($B$1/2)))))</f>
        <v/>
      </c>
      <c r="D2224" s="848">
        <f t="shared" si="738"/>
        <v>0</v>
      </c>
      <c r="E2224" s="275"/>
      <c r="F2224" s="15"/>
      <c r="G2224" s="3"/>
      <c r="H2224" s="3"/>
      <c r="I2224" s="3"/>
      <c r="J2224" s="3"/>
      <c r="K2224" s="3"/>
      <c r="L2224" s="554"/>
      <c r="M2224" s="545"/>
      <c r="N2224" s="546"/>
      <c r="O2224" s="5"/>
      <c r="P2224" s="216"/>
      <c r="Q2224" s="217"/>
      <c r="R2224" s="218"/>
      <c r="S2224" s="219">
        <f t="shared" si="755"/>
        <v>0</v>
      </c>
      <c r="T2224" s="220">
        <f t="shared" si="756"/>
        <v>0</v>
      </c>
      <c r="U2224" s="214">
        <f t="shared" si="753"/>
        <v>0</v>
      </c>
      <c r="W2224" s="221"/>
      <c r="X2224" s="222"/>
      <c r="Y2224" s="222"/>
      <c r="Z2224" s="223"/>
      <c r="AA2224" s="222"/>
      <c r="AB2224" s="224"/>
      <c r="AC2224" s="225"/>
      <c r="AD2224" s="2">
        <f t="shared" si="740"/>
        <v>0</v>
      </c>
      <c r="AE2224" s="2">
        <f t="shared" si="741"/>
        <v>0</v>
      </c>
      <c r="AF2224" s="226"/>
      <c r="AG2224" s="219">
        <f t="shared" si="745"/>
        <v>0</v>
      </c>
      <c r="AH2224" s="234">
        <f t="shared" si="746"/>
        <v>0</v>
      </c>
      <c r="AI2224" s="214">
        <f t="shared" si="754"/>
        <v>0</v>
      </c>
      <c r="AK2224" s="229">
        <f t="shared" si="747"/>
        <v>0</v>
      </c>
      <c r="AL2224" s="226"/>
      <c r="AM2224" s="15"/>
      <c r="AN2224" s="232" t="e">
        <f t="shared" si="748"/>
        <v>#DIV/0!</v>
      </c>
      <c r="AO2224" s="214">
        <f t="shared" si="742"/>
        <v>0</v>
      </c>
      <c r="AQ2224" s="210"/>
      <c r="AR2224" s="231"/>
      <c r="AS2224" s="15"/>
      <c r="AT2224" s="232">
        <f t="shared" si="749"/>
        <v>0</v>
      </c>
      <c r="AU2224" s="235">
        <f t="shared" si="750"/>
        <v>0</v>
      </c>
      <c r="AY2224" s="210"/>
      <c r="AZ2224" s="231"/>
      <c r="BA2224" s="15"/>
      <c r="BB2224" s="232">
        <f t="shared" si="739"/>
        <v>0</v>
      </c>
      <c r="BC2224" s="235">
        <f t="shared" si="751"/>
        <v>0</v>
      </c>
      <c r="BG2224" s="210"/>
      <c r="BH2224" s="231"/>
      <c r="BI2224" s="15"/>
      <c r="BJ2224" s="232">
        <f t="shared" si="743"/>
        <v>0</v>
      </c>
      <c r="BK2224" s="235">
        <f t="shared" si="752"/>
        <v>0</v>
      </c>
      <c r="BM2224" s="109">
        <f t="shared" si="744"/>
        <v>-2.8539797211659796</v>
      </c>
      <c r="BN2224" s="213"/>
      <c r="BR2224" s="228"/>
      <c r="BS2224" s="311"/>
      <c r="BT2224" s="3"/>
      <c r="BU2224" s="213"/>
      <c r="BV2224" s="213"/>
      <c r="BW2224" s="291"/>
    </row>
    <row r="2225" spans="1:75" x14ac:dyDescent="0.2">
      <c r="A2225" s="210"/>
      <c r="B2225" s="211"/>
      <c r="C2225" s="848" t="str">
        <f ca="1">IF(ISERR(AVERAGE(INDIRECT("B"&amp;(ROW()-INT($B$1/2))):INDIRECT("B"&amp;(ROW()+INT($B$1/2))))),"",AVERAGE(INDIRECT("B"&amp;(ROW()-INT($B$1/2))):INDIRECT("B"&amp;(ROW()+INT($B$1/2)))))</f>
        <v/>
      </c>
      <c r="D2225" s="848">
        <f t="shared" si="738"/>
        <v>0</v>
      </c>
      <c r="E2225" s="275"/>
      <c r="F2225" s="15"/>
      <c r="G2225" s="3"/>
      <c r="H2225" s="3"/>
      <c r="I2225" s="3"/>
      <c r="J2225" s="3"/>
      <c r="K2225" s="3"/>
      <c r="L2225" s="554"/>
      <c r="M2225" s="545"/>
      <c r="N2225" s="546"/>
      <c r="O2225" s="5"/>
      <c r="P2225" s="216"/>
      <c r="Q2225" s="217"/>
      <c r="R2225" s="218"/>
      <c r="S2225" s="219">
        <f t="shared" si="755"/>
        <v>0</v>
      </c>
      <c r="T2225" s="220">
        <f t="shared" si="756"/>
        <v>0</v>
      </c>
      <c r="U2225" s="214">
        <f t="shared" si="753"/>
        <v>0</v>
      </c>
      <c r="W2225" s="221"/>
      <c r="X2225" s="222"/>
      <c r="Y2225" s="222"/>
      <c r="Z2225" s="223"/>
      <c r="AA2225" s="222"/>
      <c r="AB2225" s="224"/>
      <c r="AC2225" s="225"/>
      <c r="AD2225" s="2">
        <f t="shared" si="740"/>
        <v>0</v>
      </c>
      <c r="AE2225" s="2">
        <f t="shared" si="741"/>
        <v>0</v>
      </c>
      <c r="AF2225" s="226"/>
      <c r="AG2225" s="219">
        <f t="shared" si="745"/>
        <v>0</v>
      </c>
      <c r="AH2225" s="234">
        <f t="shared" si="746"/>
        <v>0</v>
      </c>
      <c r="AI2225" s="214">
        <f t="shared" si="754"/>
        <v>0</v>
      </c>
      <c r="AK2225" s="229">
        <f t="shared" si="747"/>
        <v>0</v>
      </c>
      <c r="AL2225" s="226"/>
      <c r="AM2225" s="15"/>
      <c r="AN2225" s="232" t="e">
        <f t="shared" si="748"/>
        <v>#DIV/0!</v>
      </c>
      <c r="AO2225" s="214">
        <f t="shared" si="742"/>
        <v>0</v>
      </c>
      <c r="AQ2225" s="210"/>
      <c r="AR2225" s="231"/>
      <c r="AS2225" s="15"/>
      <c r="AT2225" s="232">
        <f t="shared" si="749"/>
        <v>0</v>
      </c>
      <c r="AU2225" s="235">
        <f t="shared" si="750"/>
        <v>0</v>
      </c>
      <c r="AY2225" s="210"/>
      <c r="AZ2225" s="231"/>
      <c r="BA2225" s="15"/>
      <c r="BB2225" s="232">
        <f t="shared" si="739"/>
        <v>0</v>
      </c>
      <c r="BC2225" s="235">
        <f t="shared" si="751"/>
        <v>0</v>
      </c>
      <c r="BG2225" s="210"/>
      <c r="BH2225" s="231"/>
      <c r="BI2225" s="15"/>
      <c r="BJ2225" s="232">
        <f t="shared" si="743"/>
        <v>0</v>
      </c>
      <c r="BK2225" s="235">
        <f t="shared" si="752"/>
        <v>0</v>
      </c>
      <c r="BM2225" s="109">
        <f t="shared" si="744"/>
        <v>-2.8558120586637163</v>
      </c>
      <c r="BN2225" s="213"/>
      <c r="BR2225" s="228"/>
      <c r="BS2225" s="311"/>
      <c r="BT2225" s="3"/>
      <c r="BU2225" s="213"/>
      <c r="BV2225" s="213"/>
      <c r="BW2225" s="291"/>
    </row>
    <row r="2226" spans="1:75" x14ac:dyDescent="0.2">
      <c r="A2226" s="210"/>
      <c r="B2226" s="211"/>
      <c r="C2226" s="848" t="str">
        <f ca="1">IF(ISERR(AVERAGE(INDIRECT("B"&amp;(ROW()-INT($B$1/2))):INDIRECT("B"&amp;(ROW()+INT($B$1/2))))),"",AVERAGE(INDIRECT("B"&amp;(ROW()-INT($B$1/2))):INDIRECT("B"&amp;(ROW()+INT($B$1/2)))))</f>
        <v/>
      </c>
      <c r="D2226" s="848">
        <f t="shared" si="738"/>
        <v>0</v>
      </c>
      <c r="E2226" s="275"/>
      <c r="F2226" s="15"/>
      <c r="G2226" s="3"/>
      <c r="H2226" s="3"/>
      <c r="I2226" s="3"/>
      <c r="J2226" s="3"/>
      <c r="K2226" s="3"/>
      <c r="L2226" s="554"/>
      <c r="M2226" s="545"/>
      <c r="N2226" s="546"/>
      <c r="O2226" s="5"/>
      <c r="P2226" s="216"/>
      <c r="Q2226" s="217"/>
      <c r="R2226" s="218"/>
      <c r="S2226" s="219">
        <f t="shared" si="755"/>
        <v>0</v>
      </c>
      <c r="T2226" s="220">
        <f t="shared" si="756"/>
        <v>0</v>
      </c>
      <c r="U2226" s="214">
        <f t="shared" si="753"/>
        <v>0</v>
      </c>
      <c r="W2226" s="221"/>
      <c r="X2226" s="222"/>
      <c r="Y2226" s="222"/>
      <c r="Z2226" s="223"/>
      <c r="AA2226" s="222"/>
      <c r="AB2226" s="224"/>
      <c r="AC2226" s="225"/>
      <c r="AD2226" s="2">
        <f t="shared" si="740"/>
        <v>0</v>
      </c>
      <c r="AE2226" s="2">
        <f t="shared" si="741"/>
        <v>0</v>
      </c>
      <c r="AF2226" s="226"/>
      <c r="AG2226" s="219">
        <f t="shared" si="745"/>
        <v>0</v>
      </c>
      <c r="AH2226" s="234">
        <f t="shared" si="746"/>
        <v>0</v>
      </c>
      <c r="AI2226" s="214">
        <f t="shared" si="754"/>
        <v>0</v>
      </c>
      <c r="AK2226" s="229">
        <f t="shared" si="747"/>
        <v>0</v>
      </c>
      <c r="AL2226" s="226"/>
      <c r="AM2226" s="15"/>
      <c r="AN2226" s="232" t="e">
        <f t="shared" si="748"/>
        <v>#DIV/0!</v>
      </c>
      <c r="AO2226" s="214">
        <f t="shared" si="742"/>
        <v>0</v>
      </c>
      <c r="AQ2226" s="210"/>
      <c r="AR2226" s="231"/>
      <c r="AS2226" s="15"/>
      <c r="AT2226" s="232">
        <f t="shared" si="749"/>
        <v>0</v>
      </c>
      <c r="AU2226" s="235">
        <f t="shared" si="750"/>
        <v>0</v>
      </c>
      <c r="AY2226" s="210"/>
      <c r="AZ2226" s="231"/>
      <c r="BA2226" s="15"/>
      <c r="BB2226" s="232">
        <f t="shared" si="739"/>
        <v>0</v>
      </c>
      <c r="BC2226" s="235">
        <f t="shared" si="751"/>
        <v>0</v>
      </c>
      <c r="BG2226" s="210"/>
      <c r="BH2226" s="231"/>
      <c r="BI2226" s="15"/>
      <c r="BJ2226" s="232">
        <f t="shared" si="743"/>
        <v>0</v>
      </c>
      <c r="BK2226" s="235">
        <f t="shared" si="752"/>
        <v>0</v>
      </c>
      <c r="BM2226" s="109">
        <f t="shared" si="744"/>
        <v>-2.857644396161453</v>
      </c>
      <c r="BN2226" s="213"/>
      <c r="BR2226" s="228"/>
      <c r="BS2226" s="311"/>
      <c r="BT2226" s="3"/>
      <c r="BU2226" s="213"/>
      <c r="BV2226" s="213"/>
      <c r="BW2226" s="291"/>
    </row>
    <row r="2227" spans="1:75" x14ac:dyDescent="0.2">
      <c r="A2227" s="210"/>
      <c r="B2227" s="211"/>
      <c r="C2227" s="848" t="str">
        <f ca="1">IF(ISERR(AVERAGE(INDIRECT("B"&amp;(ROW()-INT($B$1/2))):INDIRECT("B"&amp;(ROW()+INT($B$1/2))))),"",AVERAGE(INDIRECT("B"&amp;(ROW()-INT($B$1/2))):INDIRECT("B"&amp;(ROW()+INT($B$1/2)))))</f>
        <v/>
      </c>
      <c r="D2227" s="848">
        <f t="shared" si="738"/>
        <v>0</v>
      </c>
      <c r="E2227" s="275"/>
      <c r="F2227" s="15"/>
      <c r="G2227" s="3"/>
      <c r="H2227" s="3"/>
      <c r="I2227" s="3"/>
      <c r="J2227" s="3"/>
      <c r="K2227" s="3"/>
      <c r="L2227" s="554"/>
      <c r="M2227" s="545"/>
      <c r="N2227" s="546"/>
      <c r="O2227" s="5"/>
      <c r="P2227" s="216"/>
      <c r="Q2227" s="217"/>
      <c r="R2227" s="218"/>
      <c r="S2227" s="219">
        <f t="shared" si="755"/>
        <v>0</v>
      </c>
      <c r="T2227" s="220">
        <f t="shared" si="756"/>
        <v>0</v>
      </c>
      <c r="U2227" s="214">
        <f t="shared" si="753"/>
        <v>0</v>
      </c>
      <c r="W2227" s="221"/>
      <c r="X2227" s="222"/>
      <c r="Y2227" s="222"/>
      <c r="Z2227" s="223"/>
      <c r="AA2227" s="222"/>
      <c r="AB2227" s="224"/>
      <c r="AC2227" s="225"/>
      <c r="AD2227" s="2">
        <f t="shared" si="740"/>
        <v>0</v>
      </c>
      <c r="AE2227" s="2">
        <f t="shared" si="741"/>
        <v>0</v>
      </c>
      <c r="AF2227" s="226"/>
      <c r="AG2227" s="219">
        <f t="shared" si="745"/>
        <v>0</v>
      </c>
      <c r="AH2227" s="234">
        <f t="shared" si="746"/>
        <v>0</v>
      </c>
      <c r="AI2227" s="214">
        <f t="shared" si="754"/>
        <v>0</v>
      </c>
      <c r="AK2227" s="229">
        <f t="shared" si="747"/>
        <v>0</v>
      </c>
      <c r="AL2227" s="226"/>
      <c r="AM2227" s="15"/>
      <c r="AN2227" s="232" t="e">
        <f t="shared" si="748"/>
        <v>#DIV/0!</v>
      </c>
      <c r="AO2227" s="214">
        <f t="shared" si="742"/>
        <v>0</v>
      </c>
      <c r="AQ2227" s="210"/>
      <c r="AR2227" s="231"/>
      <c r="AS2227" s="15"/>
      <c r="AT2227" s="232">
        <f t="shared" si="749"/>
        <v>0</v>
      </c>
      <c r="AU2227" s="235">
        <f t="shared" si="750"/>
        <v>0</v>
      </c>
      <c r="AY2227" s="210"/>
      <c r="AZ2227" s="231"/>
      <c r="BA2227" s="15"/>
      <c r="BB2227" s="232">
        <f t="shared" si="739"/>
        <v>0</v>
      </c>
      <c r="BC2227" s="235">
        <f t="shared" si="751"/>
        <v>0</v>
      </c>
      <c r="BG2227" s="210"/>
      <c r="BH2227" s="231"/>
      <c r="BI2227" s="15"/>
      <c r="BJ2227" s="232">
        <f t="shared" si="743"/>
        <v>0</v>
      </c>
      <c r="BK2227" s="235">
        <f t="shared" si="752"/>
        <v>0</v>
      </c>
      <c r="BM2227" s="109">
        <f t="shared" si="744"/>
        <v>-2.8594767336591898</v>
      </c>
      <c r="BN2227" s="213"/>
      <c r="BR2227" s="228"/>
      <c r="BS2227" s="311"/>
      <c r="BT2227" s="3"/>
      <c r="BU2227" s="213"/>
      <c r="BV2227" s="213"/>
      <c r="BW2227" s="291"/>
    </row>
    <row r="2228" spans="1:75" x14ac:dyDescent="0.2">
      <c r="A2228" s="210"/>
      <c r="B2228" s="211"/>
      <c r="C2228" s="848" t="str">
        <f ca="1">IF(ISERR(AVERAGE(INDIRECT("B"&amp;(ROW()-INT($B$1/2))):INDIRECT("B"&amp;(ROW()+INT($B$1/2))))),"",AVERAGE(INDIRECT("B"&amp;(ROW()-INT($B$1/2))):INDIRECT("B"&amp;(ROW()+INT($B$1/2)))))</f>
        <v/>
      </c>
      <c r="D2228" s="848">
        <f t="shared" si="738"/>
        <v>0</v>
      </c>
      <c r="E2228" s="275"/>
      <c r="F2228" s="15"/>
      <c r="G2228" s="3"/>
      <c r="H2228" s="3"/>
      <c r="I2228" s="3"/>
      <c r="J2228" s="3"/>
      <c r="K2228" s="3"/>
      <c r="L2228" s="554"/>
      <c r="M2228" s="545"/>
      <c r="N2228" s="546"/>
      <c r="O2228" s="5"/>
      <c r="P2228" s="216"/>
      <c r="Q2228" s="217"/>
      <c r="R2228" s="218"/>
      <c r="S2228" s="219">
        <f t="shared" si="755"/>
        <v>0</v>
      </c>
      <c r="T2228" s="220">
        <f t="shared" si="756"/>
        <v>0</v>
      </c>
      <c r="U2228" s="214">
        <f t="shared" si="753"/>
        <v>0</v>
      </c>
      <c r="W2228" s="221"/>
      <c r="X2228" s="222"/>
      <c r="Y2228" s="222"/>
      <c r="Z2228" s="223"/>
      <c r="AA2228" s="222"/>
      <c r="AB2228" s="224"/>
      <c r="AC2228" s="225"/>
      <c r="AD2228" s="2">
        <f t="shared" si="740"/>
        <v>0</v>
      </c>
      <c r="AE2228" s="2">
        <f t="shared" si="741"/>
        <v>0</v>
      </c>
      <c r="AF2228" s="226"/>
      <c r="AG2228" s="219">
        <f t="shared" si="745"/>
        <v>0</v>
      </c>
      <c r="AH2228" s="234">
        <f t="shared" si="746"/>
        <v>0</v>
      </c>
      <c r="AI2228" s="214">
        <f t="shared" si="754"/>
        <v>0</v>
      </c>
      <c r="AK2228" s="229">
        <f t="shared" si="747"/>
        <v>0</v>
      </c>
      <c r="AL2228" s="226"/>
      <c r="AM2228" s="15"/>
      <c r="AN2228" s="232" t="e">
        <f t="shared" si="748"/>
        <v>#DIV/0!</v>
      </c>
      <c r="AO2228" s="214">
        <f t="shared" si="742"/>
        <v>0</v>
      </c>
      <c r="AQ2228" s="210"/>
      <c r="AR2228" s="231"/>
      <c r="AS2228" s="15"/>
      <c r="AT2228" s="232">
        <f t="shared" si="749"/>
        <v>0</v>
      </c>
      <c r="AU2228" s="235">
        <f t="shared" si="750"/>
        <v>0</v>
      </c>
      <c r="AY2228" s="210"/>
      <c r="AZ2228" s="231"/>
      <c r="BA2228" s="15"/>
      <c r="BB2228" s="232">
        <f t="shared" si="739"/>
        <v>0</v>
      </c>
      <c r="BC2228" s="235">
        <f t="shared" si="751"/>
        <v>0</v>
      </c>
      <c r="BG2228" s="210"/>
      <c r="BH2228" s="231"/>
      <c r="BI2228" s="15"/>
      <c r="BJ2228" s="232">
        <f t="shared" si="743"/>
        <v>0</v>
      </c>
      <c r="BK2228" s="235">
        <f t="shared" si="752"/>
        <v>0</v>
      </c>
      <c r="BM2228" s="109">
        <f t="shared" si="744"/>
        <v>-2.8613090711569265</v>
      </c>
      <c r="BN2228" s="213"/>
      <c r="BR2228" s="228"/>
      <c r="BS2228" s="311"/>
      <c r="BT2228" s="3"/>
      <c r="BU2228" s="213"/>
      <c r="BV2228" s="213"/>
      <c r="BW2228" s="291"/>
    </row>
    <row r="2229" spans="1:75" x14ac:dyDescent="0.2">
      <c r="A2229" s="210"/>
      <c r="B2229" s="211"/>
      <c r="C2229" s="848" t="str">
        <f ca="1">IF(ISERR(AVERAGE(INDIRECT("B"&amp;(ROW()-INT($B$1/2))):INDIRECT("B"&amp;(ROW()+INT($B$1/2))))),"",AVERAGE(INDIRECT("B"&amp;(ROW()-INT($B$1/2))):INDIRECT("B"&amp;(ROW()+INT($B$1/2)))))</f>
        <v/>
      </c>
      <c r="D2229" s="848">
        <f t="shared" si="738"/>
        <v>0</v>
      </c>
      <c r="E2229" s="275"/>
      <c r="F2229" s="15"/>
      <c r="G2229" s="3"/>
      <c r="H2229" s="3"/>
      <c r="I2229" s="3"/>
      <c r="J2229" s="3"/>
      <c r="K2229" s="3"/>
      <c r="L2229" s="554"/>
      <c r="M2229" s="545"/>
      <c r="N2229" s="546"/>
      <c r="O2229" s="5"/>
      <c r="P2229" s="216"/>
      <c r="Q2229" s="217"/>
      <c r="R2229" s="218"/>
      <c r="S2229" s="219">
        <f t="shared" si="755"/>
        <v>0</v>
      </c>
      <c r="T2229" s="220">
        <f t="shared" si="756"/>
        <v>0</v>
      </c>
      <c r="U2229" s="214">
        <f t="shared" si="753"/>
        <v>0</v>
      </c>
      <c r="W2229" s="221"/>
      <c r="X2229" s="222"/>
      <c r="Y2229" s="222"/>
      <c r="Z2229" s="223"/>
      <c r="AA2229" s="222"/>
      <c r="AB2229" s="224"/>
      <c r="AC2229" s="225"/>
      <c r="AD2229" s="2">
        <f t="shared" si="740"/>
        <v>0</v>
      </c>
      <c r="AE2229" s="2">
        <f t="shared" si="741"/>
        <v>0</v>
      </c>
      <c r="AF2229" s="226"/>
      <c r="AG2229" s="219">
        <f t="shared" si="745"/>
        <v>0</v>
      </c>
      <c r="AH2229" s="234">
        <f t="shared" si="746"/>
        <v>0</v>
      </c>
      <c r="AI2229" s="214">
        <f t="shared" si="754"/>
        <v>0</v>
      </c>
      <c r="AK2229" s="229">
        <f t="shared" si="747"/>
        <v>0</v>
      </c>
      <c r="AL2229" s="226"/>
      <c r="AM2229" s="15"/>
      <c r="AN2229" s="232" t="e">
        <f t="shared" si="748"/>
        <v>#DIV/0!</v>
      </c>
      <c r="AO2229" s="214">
        <f t="shared" si="742"/>
        <v>0</v>
      </c>
      <c r="AQ2229" s="210"/>
      <c r="AR2229" s="231"/>
      <c r="AS2229" s="15"/>
      <c r="AT2229" s="232">
        <f t="shared" si="749"/>
        <v>0</v>
      </c>
      <c r="AU2229" s="235">
        <f t="shared" si="750"/>
        <v>0</v>
      </c>
      <c r="AY2229" s="210"/>
      <c r="AZ2229" s="231"/>
      <c r="BA2229" s="15"/>
      <c r="BB2229" s="232">
        <f t="shared" si="739"/>
        <v>0</v>
      </c>
      <c r="BC2229" s="235">
        <f t="shared" si="751"/>
        <v>0</v>
      </c>
      <c r="BG2229" s="210"/>
      <c r="BH2229" s="231"/>
      <c r="BI2229" s="15"/>
      <c r="BJ2229" s="232">
        <f t="shared" si="743"/>
        <v>0</v>
      </c>
      <c r="BK2229" s="235">
        <f t="shared" si="752"/>
        <v>0</v>
      </c>
      <c r="BM2229" s="109">
        <f t="shared" si="744"/>
        <v>-2.8631414086546632</v>
      </c>
      <c r="BN2229" s="213"/>
      <c r="BR2229" s="228"/>
      <c r="BS2229" s="311"/>
      <c r="BT2229" s="3"/>
      <c r="BU2229" s="213"/>
      <c r="BV2229" s="213"/>
      <c r="BW2229" s="291"/>
    </row>
    <row r="2230" spans="1:75" x14ac:dyDescent="0.2">
      <c r="A2230" s="210"/>
      <c r="B2230" s="211"/>
      <c r="C2230" s="848" t="str">
        <f ca="1">IF(ISERR(AVERAGE(INDIRECT("B"&amp;(ROW()-INT($B$1/2))):INDIRECT("B"&amp;(ROW()+INT($B$1/2))))),"",AVERAGE(INDIRECT("B"&amp;(ROW()-INT($B$1/2))):INDIRECT("B"&amp;(ROW()+INT($B$1/2)))))</f>
        <v/>
      </c>
      <c r="D2230" s="848">
        <f t="shared" si="738"/>
        <v>0</v>
      </c>
      <c r="E2230" s="275"/>
      <c r="F2230" s="15"/>
      <c r="G2230" s="3"/>
      <c r="H2230" s="3"/>
      <c r="I2230" s="3"/>
      <c r="J2230" s="3"/>
      <c r="K2230" s="3"/>
      <c r="L2230" s="554"/>
      <c r="M2230" s="545"/>
      <c r="N2230" s="546"/>
      <c r="O2230" s="5"/>
      <c r="P2230" s="216"/>
      <c r="Q2230" s="217"/>
      <c r="R2230" s="218"/>
      <c r="S2230" s="219">
        <f t="shared" si="755"/>
        <v>0</v>
      </c>
      <c r="T2230" s="220">
        <f t="shared" si="756"/>
        <v>0</v>
      </c>
      <c r="U2230" s="214">
        <f t="shared" si="753"/>
        <v>0</v>
      </c>
      <c r="W2230" s="221"/>
      <c r="X2230" s="222"/>
      <c r="Y2230" s="222"/>
      <c r="Z2230" s="223"/>
      <c r="AA2230" s="222"/>
      <c r="AB2230" s="224"/>
      <c r="AC2230" s="225"/>
      <c r="AD2230" s="2">
        <f t="shared" si="740"/>
        <v>0</v>
      </c>
      <c r="AE2230" s="2">
        <f t="shared" si="741"/>
        <v>0</v>
      </c>
      <c r="AF2230" s="226"/>
      <c r="AG2230" s="219">
        <f t="shared" si="745"/>
        <v>0</v>
      </c>
      <c r="AH2230" s="234">
        <f t="shared" si="746"/>
        <v>0</v>
      </c>
      <c r="AI2230" s="214">
        <f t="shared" si="754"/>
        <v>0</v>
      </c>
      <c r="AK2230" s="229">
        <f t="shared" si="747"/>
        <v>0</v>
      </c>
      <c r="AL2230" s="226"/>
      <c r="AM2230" s="15"/>
      <c r="AN2230" s="232" t="e">
        <f t="shared" si="748"/>
        <v>#DIV/0!</v>
      </c>
      <c r="AO2230" s="214">
        <f t="shared" si="742"/>
        <v>0</v>
      </c>
      <c r="AQ2230" s="210"/>
      <c r="AR2230" s="231"/>
      <c r="AS2230" s="15"/>
      <c r="AT2230" s="232">
        <f t="shared" si="749"/>
        <v>0</v>
      </c>
      <c r="AU2230" s="235">
        <f t="shared" si="750"/>
        <v>0</v>
      </c>
      <c r="AY2230" s="210"/>
      <c r="AZ2230" s="231"/>
      <c r="BA2230" s="15"/>
      <c r="BB2230" s="232">
        <f t="shared" si="739"/>
        <v>0</v>
      </c>
      <c r="BC2230" s="235">
        <f t="shared" si="751"/>
        <v>0</v>
      </c>
      <c r="BG2230" s="210"/>
      <c r="BH2230" s="231"/>
      <c r="BI2230" s="15"/>
      <c r="BJ2230" s="232">
        <f t="shared" si="743"/>
        <v>0</v>
      </c>
      <c r="BK2230" s="235">
        <f t="shared" si="752"/>
        <v>0</v>
      </c>
      <c r="BM2230" s="109">
        <f t="shared" si="744"/>
        <v>-2.8649737461523999</v>
      </c>
      <c r="BN2230" s="213"/>
      <c r="BR2230" s="228"/>
      <c r="BS2230" s="311"/>
      <c r="BT2230" s="3"/>
      <c r="BU2230" s="213"/>
      <c r="BV2230" s="213"/>
      <c r="BW2230" s="291"/>
    </row>
    <row r="2231" spans="1:75" x14ac:dyDescent="0.2">
      <c r="A2231" s="210"/>
      <c r="B2231" s="211"/>
      <c r="C2231" s="848" t="str">
        <f ca="1">IF(ISERR(AVERAGE(INDIRECT("B"&amp;(ROW()-INT($B$1/2))):INDIRECT("B"&amp;(ROW()+INT($B$1/2))))),"",AVERAGE(INDIRECT("B"&amp;(ROW()-INT($B$1/2))):INDIRECT("B"&amp;(ROW()+INT($B$1/2)))))</f>
        <v/>
      </c>
      <c r="D2231" s="848">
        <f t="shared" si="738"/>
        <v>0</v>
      </c>
      <c r="E2231" s="275"/>
      <c r="F2231" s="15"/>
      <c r="G2231" s="3"/>
      <c r="H2231" s="3"/>
      <c r="I2231" s="3"/>
      <c r="J2231" s="3"/>
      <c r="K2231" s="3"/>
      <c r="L2231" s="554"/>
      <c r="M2231" s="545"/>
      <c r="N2231" s="546"/>
      <c r="O2231" s="5"/>
      <c r="P2231" s="216"/>
      <c r="Q2231" s="217"/>
      <c r="R2231" s="218"/>
      <c r="S2231" s="219">
        <f t="shared" si="755"/>
        <v>0</v>
      </c>
      <c r="T2231" s="220">
        <f t="shared" si="756"/>
        <v>0</v>
      </c>
      <c r="U2231" s="214">
        <f t="shared" si="753"/>
        <v>0</v>
      </c>
      <c r="W2231" s="221"/>
      <c r="X2231" s="222"/>
      <c r="Y2231" s="222"/>
      <c r="Z2231" s="223"/>
      <c r="AA2231" s="222"/>
      <c r="AB2231" s="224"/>
      <c r="AC2231" s="225"/>
      <c r="AD2231" s="2">
        <f t="shared" si="740"/>
        <v>0</v>
      </c>
      <c r="AE2231" s="2">
        <f t="shared" si="741"/>
        <v>0</v>
      </c>
      <c r="AF2231" s="226"/>
      <c r="AG2231" s="219">
        <f t="shared" si="745"/>
        <v>0</v>
      </c>
      <c r="AH2231" s="234">
        <f t="shared" si="746"/>
        <v>0</v>
      </c>
      <c r="AI2231" s="214">
        <f t="shared" si="754"/>
        <v>0</v>
      </c>
      <c r="AK2231" s="229">
        <f t="shared" si="747"/>
        <v>0</v>
      </c>
      <c r="AL2231" s="226"/>
      <c r="AM2231" s="15"/>
      <c r="AN2231" s="232" t="e">
        <f t="shared" si="748"/>
        <v>#DIV/0!</v>
      </c>
      <c r="AO2231" s="214">
        <f t="shared" si="742"/>
        <v>0</v>
      </c>
      <c r="AQ2231" s="210"/>
      <c r="AR2231" s="231"/>
      <c r="AS2231" s="15"/>
      <c r="AT2231" s="232">
        <f t="shared" si="749"/>
        <v>0</v>
      </c>
      <c r="AU2231" s="235">
        <f t="shared" si="750"/>
        <v>0</v>
      </c>
      <c r="AY2231" s="210"/>
      <c r="AZ2231" s="231"/>
      <c r="BA2231" s="15"/>
      <c r="BB2231" s="232">
        <f t="shared" si="739"/>
        <v>0</v>
      </c>
      <c r="BC2231" s="235">
        <f t="shared" si="751"/>
        <v>0</v>
      </c>
      <c r="BG2231" s="210"/>
      <c r="BH2231" s="231"/>
      <c r="BI2231" s="15"/>
      <c r="BJ2231" s="232">
        <f t="shared" si="743"/>
        <v>0</v>
      </c>
      <c r="BK2231" s="235">
        <f t="shared" si="752"/>
        <v>0</v>
      </c>
      <c r="BM2231" s="109">
        <f t="shared" si="744"/>
        <v>-2.8668060836501366</v>
      </c>
      <c r="BN2231" s="213"/>
      <c r="BR2231" s="228"/>
      <c r="BS2231" s="311"/>
      <c r="BT2231" s="3"/>
      <c r="BU2231" s="213"/>
      <c r="BV2231" s="213"/>
      <c r="BW2231" s="291"/>
    </row>
    <row r="2232" spans="1:75" x14ac:dyDescent="0.2">
      <c r="A2232" s="210"/>
      <c r="B2232" s="211"/>
      <c r="C2232" s="848" t="str">
        <f ca="1">IF(ISERR(AVERAGE(INDIRECT("B"&amp;(ROW()-INT($B$1/2))):INDIRECT("B"&amp;(ROW()+INT($B$1/2))))),"",AVERAGE(INDIRECT("B"&amp;(ROW()-INT($B$1/2))):INDIRECT("B"&amp;(ROW()+INT($B$1/2)))))</f>
        <v/>
      </c>
      <c r="D2232" s="848">
        <f t="shared" si="738"/>
        <v>0</v>
      </c>
      <c r="E2232" s="275"/>
      <c r="F2232" s="15"/>
      <c r="G2232" s="3"/>
      <c r="H2232" s="3"/>
      <c r="I2232" s="3"/>
      <c r="J2232" s="3"/>
      <c r="K2232" s="3"/>
      <c r="L2232" s="554"/>
      <c r="M2232" s="545"/>
      <c r="N2232" s="546"/>
      <c r="O2232" s="5"/>
      <c r="P2232" s="216"/>
      <c r="Q2232" s="217"/>
      <c r="R2232" s="218"/>
      <c r="S2232" s="219">
        <f t="shared" si="755"/>
        <v>0</v>
      </c>
      <c r="T2232" s="220">
        <f t="shared" si="756"/>
        <v>0</v>
      </c>
      <c r="U2232" s="214">
        <f t="shared" si="753"/>
        <v>0</v>
      </c>
      <c r="W2232" s="221"/>
      <c r="X2232" s="222"/>
      <c r="Y2232" s="222"/>
      <c r="Z2232" s="223"/>
      <c r="AA2232" s="222"/>
      <c r="AB2232" s="224"/>
      <c r="AC2232" s="225"/>
      <c r="AD2232" s="2">
        <f t="shared" si="740"/>
        <v>0</v>
      </c>
      <c r="AE2232" s="2">
        <f t="shared" si="741"/>
        <v>0</v>
      </c>
      <c r="AF2232" s="226"/>
      <c r="AG2232" s="219">
        <f t="shared" si="745"/>
        <v>0</v>
      </c>
      <c r="AH2232" s="234">
        <f t="shared" si="746"/>
        <v>0</v>
      </c>
      <c r="AI2232" s="214">
        <f t="shared" si="754"/>
        <v>0</v>
      </c>
      <c r="AK2232" s="229">
        <f t="shared" si="747"/>
        <v>0</v>
      </c>
      <c r="AL2232" s="226"/>
      <c r="AM2232" s="15"/>
      <c r="AN2232" s="232" t="e">
        <f t="shared" si="748"/>
        <v>#DIV/0!</v>
      </c>
      <c r="AO2232" s="214">
        <f t="shared" si="742"/>
        <v>0</v>
      </c>
      <c r="AQ2232" s="210"/>
      <c r="AR2232" s="231"/>
      <c r="AS2232" s="15"/>
      <c r="AT2232" s="232">
        <f t="shared" si="749"/>
        <v>0</v>
      </c>
      <c r="AU2232" s="235">
        <f t="shared" si="750"/>
        <v>0</v>
      </c>
      <c r="AY2232" s="210"/>
      <c r="AZ2232" s="231"/>
      <c r="BA2232" s="15"/>
      <c r="BB2232" s="232">
        <f t="shared" si="739"/>
        <v>0</v>
      </c>
      <c r="BC2232" s="235">
        <f t="shared" si="751"/>
        <v>0</v>
      </c>
      <c r="BG2232" s="210"/>
      <c r="BH2232" s="231"/>
      <c r="BI2232" s="15"/>
      <c r="BJ2232" s="232">
        <f t="shared" si="743"/>
        <v>0</v>
      </c>
      <c r="BK2232" s="235">
        <f t="shared" si="752"/>
        <v>0</v>
      </c>
      <c r="BM2232" s="109">
        <f t="shared" si="744"/>
        <v>-2.8686384211478733</v>
      </c>
      <c r="BN2232" s="213"/>
      <c r="BR2232" s="228"/>
      <c r="BS2232" s="311"/>
      <c r="BT2232" s="3"/>
      <c r="BU2232" s="213"/>
      <c r="BV2232" s="213"/>
      <c r="BW2232" s="291"/>
    </row>
    <row r="2233" spans="1:75" x14ac:dyDescent="0.2">
      <c r="A2233" s="210"/>
      <c r="B2233" s="211"/>
      <c r="C2233" s="848" t="str">
        <f ca="1">IF(ISERR(AVERAGE(INDIRECT("B"&amp;(ROW()-INT($B$1/2))):INDIRECT("B"&amp;(ROW()+INT($B$1/2))))),"",AVERAGE(INDIRECT("B"&amp;(ROW()-INT($B$1/2))):INDIRECT("B"&amp;(ROW()+INT($B$1/2)))))</f>
        <v/>
      </c>
      <c r="D2233" s="848">
        <f t="shared" si="738"/>
        <v>0</v>
      </c>
      <c r="E2233" s="275"/>
      <c r="F2233" s="15"/>
      <c r="G2233" s="3"/>
      <c r="H2233" s="3"/>
      <c r="I2233" s="3"/>
      <c r="J2233" s="3"/>
      <c r="K2233" s="3"/>
      <c r="L2233" s="554"/>
      <c r="M2233" s="545"/>
      <c r="N2233" s="546"/>
      <c r="O2233" s="5"/>
      <c r="P2233" s="216"/>
      <c r="Q2233" s="217"/>
      <c r="R2233" s="218"/>
      <c r="S2233" s="219">
        <f t="shared" si="755"/>
        <v>0</v>
      </c>
      <c r="T2233" s="220">
        <f t="shared" si="756"/>
        <v>0</v>
      </c>
      <c r="U2233" s="214">
        <f t="shared" si="753"/>
        <v>0</v>
      </c>
      <c r="W2233" s="221"/>
      <c r="X2233" s="222"/>
      <c r="Y2233" s="222"/>
      <c r="Z2233" s="223"/>
      <c r="AA2233" s="222"/>
      <c r="AB2233" s="224"/>
      <c r="AC2233" s="225"/>
      <c r="AD2233" s="2">
        <f t="shared" si="740"/>
        <v>0</v>
      </c>
      <c r="AE2233" s="2">
        <f t="shared" si="741"/>
        <v>0</v>
      </c>
      <c r="AF2233" s="226"/>
      <c r="AG2233" s="219">
        <f t="shared" si="745"/>
        <v>0</v>
      </c>
      <c r="AH2233" s="234">
        <f t="shared" si="746"/>
        <v>0</v>
      </c>
      <c r="AI2233" s="214">
        <f t="shared" si="754"/>
        <v>0</v>
      </c>
      <c r="AK2233" s="229">
        <f t="shared" si="747"/>
        <v>0</v>
      </c>
      <c r="AL2233" s="226"/>
      <c r="AM2233" s="15"/>
      <c r="AN2233" s="232" t="e">
        <f t="shared" si="748"/>
        <v>#DIV/0!</v>
      </c>
      <c r="AO2233" s="214">
        <f t="shared" si="742"/>
        <v>0</v>
      </c>
      <c r="AQ2233" s="210"/>
      <c r="AR2233" s="231"/>
      <c r="AS2233" s="15"/>
      <c r="AT2233" s="232">
        <f t="shared" si="749"/>
        <v>0</v>
      </c>
      <c r="AU2233" s="235">
        <f t="shared" si="750"/>
        <v>0</v>
      </c>
      <c r="AY2233" s="210"/>
      <c r="AZ2233" s="231"/>
      <c r="BA2233" s="15"/>
      <c r="BB2233" s="232">
        <f t="shared" si="739"/>
        <v>0</v>
      </c>
      <c r="BC2233" s="235">
        <f t="shared" si="751"/>
        <v>0</v>
      </c>
      <c r="BG2233" s="210"/>
      <c r="BH2233" s="231"/>
      <c r="BI2233" s="15"/>
      <c r="BJ2233" s="232">
        <f t="shared" si="743"/>
        <v>0</v>
      </c>
      <c r="BK2233" s="235">
        <f t="shared" si="752"/>
        <v>0</v>
      </c>
      <c r="BM2233" s="109">
        <f t="shared" si="744"/>
        <v>-2.87047075864561</v>
      </c>
      <c r="BN2233" s="213"/>
      <c r="BR2233" s="228"/>
      <c r="BS2233" s="311"/>
      <c r="BT2233" s="3"/>
      <c r="BU2233" s="213"/>
      <c r="BV2233" s="213"/>
      <c r="BW2233" s="291"/>
    </row>
    <row r="2234" spans="1:75" x14ac:dyDescent="0.2">
      <c r="A2234" s="210"/>
      <c r="B2234" s="211"/>
      <c r="C2234" s="848" t="str">
        <f ca="1">IF(ISERR(AVERAGE(INDIRECT("B"&amp;(ROW()-INT($B$1/2))):INDIRECT("B"&amp;(ROW()+INT($B$1/2))))),"",AVERAGE(INDIRECT("B"&amp;(ROW()-INT($B$1/2))):INDIRECT("B"&amp;(ROW()+INT($B$1/2)))))</f>
        <v/>
      </c>
      <c r="D2234" s="848">
        <f t="shared" si="738"/>
        <v>0</v>
      </c>
      <c r="E2234" s="275"/>
      <c r="F2234" s="15"/>
      <c r="G2234" s="3"/>
      <c r="H2234" s="3"/>
      <c r="I2234" s="3"/>
      <c r="J2234" s="3"/>
      <c r="K2234" s="3"/>
      <c r="L2234" s="554"/>
      <c r="M2234" s="545"/>
      <c r="N2234" s="546"/>
      <c r="O2234" s="5"/>
      <c r="P2234" s="216"/>
      <c r="Q2234" s="217"/>
      <c r="R2234" s="218"/>
      <c r="S2234" s="219">
        <f t="shared" si="755"/>
        <v>0</v>
      </c>
      <c r="T2234" s="220">
        <f t="shared" si="756"/>
        <v>0</v>
      </c>
      <c r="U2234" s="214">
        <f t="shared" si="753"/>
        <v>0</v>
      </c>
      <c r="W2234" s="221"/>
      <c r="X2234" s="222"/>
      <c r="Y2234" s="222"/>
      <c r="Z2234" s="223"/>
      <c r="AA2234" s="222"/>
      <c r="AB2234" s="224"/>
      <c r="AC2234" s="225"/>
      <c r="AD2234" s="2">
        <f t="shared" si="740"/>
        <v>0</v>
      </c>
      <c r="AE2234" s="2">
        <f t="shared" si="741"/>
        <v>0</v>
      </c>
      <c r="AF2234" s="226"/>
      <c r="AG2234" s="219">
        <f t="shared" si="745"/>
        <v>0</v>
      </c>
      <c r="AH2234" s="234">
        <f t="shared" si="746"/>
        <v>0</v>
      </c>
      <c r="AI2234" s="214">
        <f t="shared" si="754"/>
        <v>0</v>
      </c>
      <c r="AK2234" s="229">
        <f t="shared" si="747"/>
        <v>0</v>
      </c>
      <c r="AL2234" s="226"/>
      <c r="AM2234" s="15"/>
      <c r="AN2234" s="232" t="e">
        <f t="shared" si="748"/>
        <v>#DIV/0!</v>
      </c>
      <c r="AO2234" s="214">
        <f t="shared" si="742"/>
        <v>0</v>
      </c>
      <c r="AQ2234" s="210"/>
      <c r="AR2234" s="231"/>
      <c r="AS2234" s="15"/>
      <c r="AT2234" s="232">
        <f t="shared" si="749"/>
        <v>0</v>
      </c>
      <c r="AU2234" s="235">
        <f t="shared" si="750"/>
        <v>0</v>
      </c>
      <c r="AY2234" s="210"/>
      <c r="AZ2234" s="231"/>
      <c r="BA2234" s="15"/>
      <c r="BB2234" s="232">
        <f t="shared" si="739"/>
        <v>0</v>
      </c>
      <c r="BC2234" s="235">
        <f t="shared" si="751"/>
        <v>0</v>
      </c>
      <c r="BG2234" s="210"/>
      <c r="BH2234" s="231"/>
      <c r="BI2234" s="15"/>
      <c r="BJ2234" s="232">
        <f t="shared" si="743"/>
        <v>0</v>
      </c>
      <c r="BK2234" s="235">
        <f t="shared" si="752"/>
        <v>0</v>
      </c>
      <c r="BM2234" s="109">
        <f t="shared" si="744"/>
        <v>-2.8723030961433467</v>
      </c>
      <c r="BN2234" s="213"/>
      <c r="BR2234" s="228"/>
      <c r="BS2234" s="311"/>
      <c r="BT2234" s="3"/>
      <c r="BU2234" s="213"/>
      <c r="BV2234" s="213"/>
      <c r="BW2234" s="291"/>
    </row>
    <row r="2235" spans="1:75" x14ac:dyDescent="0.2">
      <c r="A2235" s="210"/>
      <c r="B2235" s="211"/>
      <c r="C2235" s="848" t="str">
        <f ca="1">IF(ISERR(AVERAGE(INDIRECT("B"&amp;(ROW()-INT($B$1/2))):INDIRECT("B"&amp;(ROW()+INT($B$1/2))))),"",AVERAGE(INDIRECT("B"&amp;(ROW()-INT($B$1/2))):INDIRECT("B"&amp;(ROW()+INT($B$1/2)))))</f>
        <v/>
      </c>
      <c r="D2235" s="848">
        <f t="shared" si="738"/>
        <v>0</v>
      </c>
      <c r="E2235" s="275"/>
      <c r="F2235" s="15"/>
      <c r="G2235" s="3"/>
      <c r="H2235" s="3"/>
      <c r="I2235" s="3"/>
      <c r="J2235" s="3"/>
      <c r="K2235" s="3"/>
      <c r="L2235" s="554"/>
      <c r="M2235" s="545"/>
      <c r="N2235" s="546"/>
      <c r="O2235" s="5"/>
      <c r="P2235" s="216"/>
      <c r="Q2235" s="217"/>
      <c r="R2235" s="218"/>
      <c r="S2235" s="219">
        <f t="shared" si="755"/>
        <v>0</v>
      </c>
      <c r="T2235" s="220">
        <f t="shared" si="756"/>
        <v>0</v>
      </c>
      <c r="U2235" s="214">
        <f t="shared" si="753"/>
        <v>0</v>
      </c>
      <c r="W2235" s="221"/>
      <c r="X2235" s="222"/>
      <c r="Y2235" s="222"/>
      <c r="Z2235" s="223"/>
      <c r="AA2235" s="222"/>
      <c r="AB2235" s="224"/>
      <c r="AC2235" s="225"/>
      <c r="AD2235" s="2">
        <f t="shared" si="740"/>
        <v>0</v>
      </c>
      <c r="AE2235" s="2">
        <f t="shared" si="741"/>
        <v>0</v>
      </c>
      <c r="AF2235" s="226"/>
      <c r="AG2235" s="219">
        <f t="shared" si="745"/>
        <v>0</v>
      </c>
      <c r="AH2235" s="234">
        <f t="shared" si="746"/>
        <v>0</v>
      </c>
      <c r="AI2235" s="214">
        <f t="shared" si="754"/>
        <v>0</v>
      </c>
      <c r="AK2235" s="229">
        <f t="shared" si="747"/>
        <v>0</v>
      </c>
      <c r="AL2235" s="226"/>
      <c r="AM2235" s="15"/>
      <c r="AN2235" s="232" t="e">
        <f t="shared" si="748"/>
        <v>#DIV/0!</v>
      </c>
      <c r="AO2235" s="214">
        <f t="shared" si="742"/>
        <v>0</v>
      </c>
      <c r="AQ2235" s="210"/>
      <c r="AR2235" s="231"/>
      <c r="AS2235" s="15"/>
      <c r="AT2235" s="232">
        <f t="shared" si="749"/>
        <v>0</v>
      </c>
      <c r="AU2235" s="235">
        <f t="shared" si="750"/>
        <v>0</v>
      </c>
      <c r="AY2235" s="210"/>
      <c r="AZ2235" s="231"/>
      <c r="BA2235" s="15"/>
      <c r="BB2235" s="232">
        <f t="shared" si="739"/>
        <v>0</v>
      </c>
      <c r="BC2235" s="235">
        <f t="shared" si="751"/>
        <v>0</v>
      </c>
      <c r="BG2235" s="210"/>
      <c r="BH2235" s="231"/>
      <c r="BI2235" s="15"/>
      <c r="BJ2235" s="232">
        <f t="shared" si="743"/>
        <v>0</v>
      </c>
      <c r="BK2235" s="235">
        <f t="shared" si="752"/>
        <v>0</v>
      </c>
      <c r="BM2235" s="109">
        <f t="shared" si="744"/>
        <v>-2.8741354336410834</v>
      </c>
      <c r="BN2235" s="213"/>
      <c r="BR2235" s="228"/>
      <c r="BS2235" s="311"/>
      <c r="BT2235" s="3"/>
      <c r="BU2235" s="213"/>
      <c r="BV2235" s="213"/>
      <c r="BW2235" s="291"/>
    </row>
    <row r="2236" spans="1:75" x14ac:dyDescent="0.2">
      <c r="A2236" s="210"/>
      <c r="B2236" s="211"/>
      <c r="C2236" s="848" t="str">
        <f ca="1">IF(ISERR(AVERAGE(INDIRECT("B"&amp;(ROW()-INT($B$1/2))):INDIRECT("B"&amp;(ROW()+INT($B$1/2))))),"",AVERAGE(INDIRECT("B"&amp;(ROW()-INT($B$1/2))):INDIRECT("B"&amp;(ROW()+INT($B$1/2)))))</f>
        <v/>
      </c>
      <c r="D2236" s="848">
        <f t="shared" si="738"/>
        <v>0</v>
      </c>
      <c r="E2236" s="275"/>
      <c r="F2236" s="15"/>
      <c r="G2236" s="3"/>
      <c r="H2236" s="3"/>
      <c r="I2236" s="3"/>
      <c r="J2236" s="3"/>
      <c r="K2236" s="3"/>
      <c r="L2236" s="554"/>
      <c r="M2236" s="545"/>
      <c r="N2236" s="546"/>
      <c r="O2236" s="5"/>
      <c r="P2236" s="216"/>
      <c r="Q2236" s="217"/>
      <c r="R2236" s="218"/>
      <c r="S2236" s="219">
        <f t="shared" si="755"/>
        <v>0</v>
      </c>
      <c r="T2236" s="220">
        <f t="shared" si="756"/>
        <v>0</v>
      </c>
      <c r="U2236" s="214">
        <f t="shared" si="753"/>
        <v>0</v>
      </c>
      <c r="W2236" s="221"/>
      <c r="X2236" s="222"/>
      <c r="Y2236" s="222"/>
      <c r="Z2236" s="223"/>
      <c r="AA2236" s="222"/>
      <c r="AB2236" s="224"/>
      <c r="AC2236" s="225"/>
      <c r="AD2236" s="2">
        <f t="shared" si="740"/>
        <v>0</v>
      </c>
      <c r="AE2236" s="2">
        <f t="shared" si="741"/>
        <v>0</v>
      </c>
      <c r="AF2236" s="226"/>
      <c r="AG2236" s="219">
        <f t="shared" si="745"/>
        <v>0</v>
      </c>
      <c r="AH2236" s="234">
        <f t="shared" si="746"/>
        <v>0</v>
      </c>
      <c r="AI2236" s="214">
        <f t="shared" si="754"/>
        <v>0</v>
      </c>
      <c r="AK2236" s="229">
        <f t="shared" si="747"/>
        <v>0</v>
      </c>
      <c r="AL2236" s="226"/>
      <c r="AM2236" s="15"/>
      <c r="AN2236" s="232" t="e">
        <f t="shared" si="748"/>
        <v>#DIV/0!</v>
      </c>
      <c r="AO2236" s="214">
        <f t="shared" si="742"/>
        <v>0</v>
      </c>
      <c r="AQ2236" s="210"/>
      <c r="AR2236" s="231"/>
      <c r="AS2236" s="15"/>
      <c r="AT2236" s="232">
        <f t="shared" si="749"/>
        <v>0</v>
      </c>
      <c r="AU2236" s="235">
        <f t="shared" si="750"/>
        <v>0</v>
      </c>
      <c r="AY2236" s="210"/>
      <c r="AZ2236" s="231"/>
      <c r="BA2236" s="15"/>
      <c r="BB2236" s="232">
        <f t="shared" si="739"/>
        <v>0</v>
      </c>
      <c r="BC2236" s="235">
        <f t="shared" si="751"/>
        <v>0</v>
      </c>
      <c r="BG2236" s="210"/>
      <c r="BH2236" s="231"/>
      <c r="BI2236" s="15"/>
      <c r="BJ2236" s="232">
        <f t="shared" si="743"/>
        <v>0</v>
      </c>
      <c r="BK2236" s="235">
        <f t="shared" si="752"/>
        <v>0</v>
      </c>
      <c r="BM2236" s="109">
        <f t="shared" si="744"/>
        <v>-2.8759677711388201</v>
      </c>
      <c r="BN2236" s="213"/>
      <c r="BR2236" s="228"/>
      <c r="BS2236" s="311"/>
      <c r="BT2236" s="3"/>
      <c r="BU2236" s="213"/>
      <c r="BV2236" s="213"/>
      <c r="BW2236" s="291"/>
    </row>
    <row r="2237" spans="1:75" x14ac:dyDescent="0.2">
      <c r="A2237" s="210"/>
      <c r="B2237" s="211"/>
      <c r="C2237" s="848" t="str">
        <f ca="1">IF(ISERR(AVERAGE(INDIRECT("B"&amp;(ROW()-INT($B$1/2))):INDIRECT("B"&amp;(ROW()+INT($B$1/2))))),"",AVERAGE(INDIRECT("B"&amp;(ROW()-INT($B$1/2))):INDIRECT("B"&amp;(ROW()+INT($B$1/2)))))</f>
        <v/>
      </c>
      <c r="D2237" s="848">
        <f t="shared" si="738"/>
        <v>0</v>
      </c>
      <c r="E2237" s="275"/>
      <c r="F2237" s="15"/>
      <c r="G2237" s="3"/>
      <c r="H2237" s="3"/>
      <c r="I2237" s="3"/>
      <c r="J2237" s="3"/>
      <c r="K2237" s="3"/>
      <c r="L2237" s="554"/>
      <c r="M2237" s="545"/>
      <c r="N2237" s="546"/>
      <c r="O2237" s="5"/>
      <c r="P2237" s="216"/>
      <c r="Q2237" s="217"/>
      <c r="R2237" s="218"/>
      <c r="S2237" s="219">
        <f t="shared" si="755"/>
        <v>0</v>
      </c>
      <c r="T2237" s="220">
        <f t="shared" si="756"/>
        <v>0</v>
      </c>
      <c r="U2237" s="214">
        <f t="shared" si="753"/>
        <v>0</v>
      </c>
      <c r="W2237" s="221"/>
      <c r="X2237" s="222"/>
      <c r="Y2237" s="222"/>
      <c r="Z2237" s="223"/>
      <c r="AA2237" s="222"/>
      <c r="AB2237" s="224"/>
      <c r="AC2237" s="225"/>
      <c r="AD2237" s="2">
        <f t="shared" si="740"/>
        <v>0</v>
      </c>
      <c r="AE2237" s="2">
        <f t="shared" si="741"/>
        <v>0</v>
      </c>
      <c r="AF2237" s="226"/>
      <c r="AG2237" s="219">
        <f t="shared" si="745"/>
        <v>0</v>
      </c>
      <c r="AH2237" s="234">
        <f t="shared" si="746"/>
        <v>0</v>
      </c>
      <c r="AI2237" s="214">
        <f t="shared" si="754"/>
        <v>0</v>
      </c>
      <c r="AK2237" s="229">
        <f t="shared" si="747"/>
        <v>0</v>
      </c>
      <c r="AL2237" s="226"/>
      <c r="AM2237" s="15"/>
      <c r="AN2237" s="232" t="e">
        <f t="shared" si="748"/>
        <v>#DIV/0!</v>
      </c>
      <c r="AO2237" s="214">
        <f t="shared" si="742"/>
        <v>0</v>
      </c>
      <c r="AQ2237" s="210"/>
      <c r="AR2237" s="231"/>
      <c r="AS2237" s="15"/>
      <c r="AT2237" s="232">
        <f t="shared" si="749"/>
        <v>0</v>
      </c>
      <c r="AU2237" s="235">
        <f t="shared" si="750"/>
        <v>0</v>
      </c>
      <c r="AY2237" s="210"/>
      <c r="AZ2237" s="231"/>
      <c r="BA2237" s="15"/>
      <c r="BB2237" s="232">
        <f t="shared" si="739"/>
        <v>0</v>
      </c>
      <c r="BC2237" s="235">
        <f t="shared" si="751"/>
        <v>0</v>
      </c>
      <c r="BG2237" s="210"/>
      <c r="BH2237" s="231"/>
      <c r="BI2237" s="15"/>
      <c r="BJ2237" s="232">
        <f t="shared" si="743"/>
        <v>0</v>
      </c>
      <c r="BK2237" s="235">
        <f t="shared" si="752"/>
        <v>0</v>
      </c>
      <c r="BM2237" s="109">
        <f t="shared" si="744"/>
        <v>-2.8778001086365568</v>
      </c>
      <c r="BN2237" s="213"/>
      <c r="BR2237" s="228"/>
      <c r="BS2237" s="311"/>
      <c r="BT2237" s="3"/>
      <c r="BU2237" s="213"/>
      <c r="BV2237" s="213"/>
      <c r="BW2237" s="291"/>
    </row>
    <row r="2238" spans="1:75" x14ac:dyDescent="0.2">
      <c r="A2238" s="210"/>
      <c r="B2238" s="211"/>
      <c r="C2238" s="848" t="str">
        <f ca="1">IF(ISERR(AVERAGE(INDIRECT("B"&amp;(ROW()-INT($B$1/2))):INDIRECT("B"&amp;(ROW()+INT($B$1/2))))),"",AVERAGE(INDIRECT("B"&amp;(ROW()-INT($B$1/2))):INDIRECT("B"&amp;(ROW()+INT($B$1/2)))))</f>
        <v/>
      </c>
      <c r="D2238" s="848">
        <f t="shared" si="738"/>
        <v>0</v>
      </c>
      <c r="E2238" s="275"/>
      <c r="F2238" s="15"/>
      <c r="G2238" s="3"/>
      <c r="H2238" s="3"/>
      <c r="I2238" s="3"/>
      <c r="J2238" s="3"/>
      <c r="K2238" s="3"/>
      <c r="L2238" s="554"/>
      <c r="M2238" s="545"/>
      <c r="N2238" s="546"/>
      <c r="O2238" s="5"/>
      <c r="P2238" s="216"/>
      <c r="Q2238" s="217"/>
      <c r="R2238" s="218"/>
      <c r="S2238" s="219">
        <f t="shared" si="755"/>
        <v>0</v>
      </c>
      <c r="T2238" s="220">
        <f t="shared" si="756"/>
        <v>0</v>
      </c>
      <c r="U2238" s="214">
        <f t="shared" si="753"/>
        <v>0</v>
      </c>
      <c r="W2238" s="221"/>
      <c r="X2238" s="222"/>
      <c r="Y2238" s="222"/>
      <c r="Z2238" s="223"/>
      <c r="AA2238" s="222"/>
      <c r="AB2238" s="224"/>
      <c r="AC2238" s="225"/>
      <c r="AD2238" s="2">
        <f t="shared" si="740"/>
        <v>0</v>
      </c>
      <c r="AE2238" s="2">
        <f t="shared" si="741"/>
        <v>0</v>
      </c>
      <c r="AF2238" s="226"/>
      <c r="AG2238" s="219">
        <f t="shared" si="745"/>
        <v>0</v>
      </c>
      <c r="AH2238" s="234">
        <f t="shared" si="746"/>
        <v>0</v>
      </c>
      <c r="AI2238" s="214">
        <f t="shared" si="754"/>
        <v>0</v>
      </c>
      <c r="AK2238" s="229">
        <f t="shared" si="747"/>
        <v>0</v>
      </c>
      <c r="AL2238" s="226"/>
      <c r="AM2238" s="15"/>
      <c r="AN2238" s="232" t="e">
        <f t="shared" si="748"/>
        <v>#DIV/0!</v>
      </c>
      <c r="AO2238" s="214">
        <f t="shared" si="742"/>
        <v>0</v>
      </c>
      <c r="AQ2238" s="210"/>
      <c r="AR2238" s="231"/>
      <c r="AS2238" s="15"/>
      <c r="AT2238" s="232">
        <f t="shared" si="749"/>
        <v>0</v>
      </c>
      <c r="AU2238" s="235">
        <f t="shared" si="750"/>
        <v>0</v>
      </c>
      <c r="AY2238" s="210"/>
      <c r="AZ2238" s="231"/>
      <c r="BA2238" s="15"/>
      <c r="BB2238" s="232">
        <f t="shared" si="739"/>
        <v>0</v>
      </c>
      <c r="BC2238" s="235">
        <f t="shared" si="751"/>
        <v>0</v>
      </c>
      <c r="BG2238" s="210"/>
      <c r="BH2238" s="231"/>
      <c r="BI2238" s="15"/>
      <c r="BJ2238" s="232">
        <f t="shared" si="743"/>
        <v>0</v>
      </c>
      <c r="BK2238" s="235">
        <f t="shared" si="752"/>
        <v>0</v>
      </c>
      <c r="BM2238" s="109">
        <f t="shared" si="744"/>
        <v>-2.8796324461342935</v>
      </c>
      <c r="BN2238" s="213"/>
      <c r="BR2238" s="228"/>
      <c r="BS2238" s="311"/>
      <c r="BT2238" s="3"/>
      <c r="BU2238" s="213"/>
      <c r="BV2238" s="213"/>
      <c r="BW2238" s="291"/>
    </row>
    <row r="2239" spans="1:75" x14ac:dyDescent="0.2">
      <c r="A2239" s="210"/>
      <c r="B2239" s="211"/>
      <c r="C2239" s="848" t="str">
        <f ca="1">IF(ISERR(AVERAGE(INDIRECT("B"&amp;(ROW()-INT($B$1/2))):INDIRECT("B"&amp;(ROW()+INT($B$1/2))))),"",AVERAGE(INDIRECT("B"&amp;(ROW()-INT($B$1/2))):INDIRECT("B"&amp;(ROW()+INT($B$1/2)))))</f>
        <v/>
      </c>
      <c r="D2239" s="848">
        <f t="shared" si="738"/>
        <v>0</v>
      </c>
      <c r="E2239" s="275"/>
      <c r="F2239" s="15"/>
      <c r="G2239" s="3"/>
      <c r="H2239" s="3"/>
      <c r="I2239" s="3"/>
      <c r="J2239" s="3"/>
      <c r="K2239" s="3"/>
      <c r="L2239" s="554"/>
      <c r="M2239" s="545"/>
      <c r="N2239" s="546"/>
      <c r="O2239" s="5"/>
      <c r="P2239" s="216"/>
      <c r="Q2239" s="217"/>
      <c r="R2239" s="218"/>
      <c r="S2239" s="219">
        <f t="shared" si="755"/>
        <v>0</v>
      </c>
      <c r="T2239" s="220">
        <f t="shared" si="756"/>
        <v>0</v>
      </c>
      <c r="U2239" s="214">
        <f t="shared" si="753"/>
        <v>0</v>
      </c>
      <c r="W2239" s="221"/>
      <c r="X2239" s="222"/>
      <c r="Y2239" s="222"/>
      <c r="Z2239" s="223"/>
      <c r="AA2239" s="222"/>
      <c r="AB2239" s="224"/>
      <c r="AC2239" s="225"/>
      <c r="AD2239" s="2">
        <f t="shared" si="740"/>
        <v>0</v>
      </c>
      <c r="AE2239" s="2">
        <f t="shared" si="741"/>
        <v>0</v>
      </c>
      <c r="AF2239" s="226"/>
      <c r="AG2239" s="219">
        <f t="shared" si="745"/>
        <v>0</v>
      </c>
      <c r="AH2239" s="234">
        <f t="shared" si="746"/>
        <v>0</v>
      </c>
      <c r="AI2239" s="214">
        <f t="shared" si="754"/>
        <v>0</v>
      </c>
      <c r="AK2239" s="229">
        <f t="shared" si="747"/>
        <v>0</v>
      </c>
      <c r="AL2239" s="226"/>
      <c r="AM2239" s="15"/>
      <c r="AN2239" s="232" t="e">
        <f t="shared" si="748"/>
        <v>#DIV/0!</v>
      </c>
      <c r="AO2239" s="214">
        <f t="shared" si="742"/>
        <v>0</v>
      </c>
      <c r="AQ2239" s="210"/>
      <c r="AR2239" s="231"/>
      <c r="AS2239" s="15"/>
      <c r="AT2239" s="232">
        <f t="shared" si="749"/>
        <v>0</v>
      </c>
      <c r="AU2239" s="235">
        <f t="shared" si="750"/>
        <v>0</v>
      </c>
      <c r="AY2239" s="210"/>
      <c r="AZ2239" s="231"/>
      <c r="BA2239" s="15"/>
      <c r="BB2239" s="232">
        <f t="shared" si="739"/>
        <v>0</v>
      </c>
      <c r="BC2239" s="235">
        <f t="shared" si="751"/>
        <v>0</v>
      </c>
      <c r="BG2239" s="210"/>
      <c r="BH2239" s="231"/>
      <c r="BI2239" s="15"/>
      <c r="BJ2239" s="232">
        <f t="shared" si="743"/>
        <v>0</v>
      </c>
      <c r="BK2239" s="235">
        <f t="shared" si="752"/>
        <v>0</v>
      </c>
      <c r="BM2239" s="109">
        <f t="shared" si="744"/>
        <v>-2.8814647836320302</v>
      </c>
      <c r="BN2239" s="213"/>
      <c r="BR2239" s="228"/>
      <c r="BS2239" s="311"/>
      <c r="BT2239" s="3"/>
      <c r="BU2239" s="213"/>
      <c r="BV2239" s="213"/>
      <c r="BW2239" s="291"/>
    </row>
    <row r="2240" spans="1:75" x14ac:dyDescent="0.2">
      <c r="A2240" s="210"/>
      <c r="B2240" s="211"/>
      <c r="C2240" s="848" t="str">
        <f ca="1">IF(ISERR(AVERAGE(INDIRECT("B"&amp;(ROW()-INT($B$1/2))):INDIRECT("B"&amp;(ROW()+INT($B$1/2))))),"",AVERAGE(INDIRECT("B"&amp;(ROW()-INT($B$1/2))):INDIRECT("B"&amp;(ROW()+INT($B$1/2)))))</f>
        <v/>
      </c>
      <c r="D2240" s="848">
        <f t="shared" si="738"/>
        <v>0</v>
      </c>
      <c r="E2240" s="275"/>
      <c r="F2240" s="15"/>
      <c r="G2240" s="3"/>
      <c r="H2240" s="3"/>
      <c r="I2240" s="3"/>
      <c r="J2240" s="3"/>
      <c r="K2240" s="3"/>
      <c r="L2240" s="554"/>
      <c r="M2240" s="545"/>
      <c r="N2240" s="546"/>
      <c r="O2240" s="5"/>
      <c r="P2240" s="216"/>
      <c r="Q2240" s="217"/>
      <c r="R2240" s="218"/>
      <c r="S2240" s="219">
        <f t="shared" si="755"/>
        <v>0</v>
      </c>
      <c r="T2240" s="220">
        <f t="shared" si="756"/>
        <v>0</v>
      </c>
      <c r="U2240" s="214">
        <f t="shared" si="753"/>
        <v>0</v>
      </c>
      <c r="W2240" s="221"/>
      <c r="X2240" s="222"/>
      <c r="Y2240" s="222"/>
      <c r="Z2240" s="223"/>
      <c r="AA2240" s="222"/>
      <c r="AB2240" s="224"/>
      <c r="AC2240" s="225"/>
      <c r="AD2240" s="2">
        <f t="shared" si="740"/>
        <v>0</v>
      </c>
      <c r="AE2240" s="2">
        <f t="shared" si="741"/>
        <v>0</v>
      </c>
      <c r="AF2240" s="226"/>
      <c r="AG2240" s="219">
        <f t="shared" si="745"/>
        <v>0</v>
      </c>
      <c r="AH2240" s="234">
        <f t="shared" si="746"/>
        <v>0</v>
      </c>
      <c r="AI2240" s="214">
        <f t="shared" si="754"/>
        <v>0</v>
      </c>
      <c r="AK2240" s="229">
        <f t="shared" si="747"/>
        <v>0</v>
      </c>
      <c r="AL2240" s="226"/>
      <c r="AM2240" s="15"/>
      <c r="AN2240" s="232" t="e">
        <f t="shared" si="748"/>
        <v>#DIV/0!</v>
      </c>
      <c r="AO2240" s="214">
        <f t="shared" si="742"/>
        <v>0</v>
      </c>
      <c r="AQ2240" s="210"/>
      <c r="AR2240" s="231"/>
      <c r="AS2240" s="15"/>
      <c r="AT2240" s="232">
        <f t="shared" si="749"/>
        <v>0</v>
      </c>
      <c r="AU2240" s="235">
        <f t="shared" si="750"/>
        <v>0</v>
      </c>
      <c r="AY2240" s="210"/>
      <c r="AZ2240" s="231"/>
      <c r="BA2240" s="15"/>
      <c r="BB2240" s="232">
        <f t="shared" si="739"/>
        <v>0</v>
      </c>
      <c r="BC2240" s="235">
        <f t="shared" si="751"/>
        <v>0</v>
      </c>
      <c r="BG2240" s="210"/>
      <c r="BH2240" s="231"/>
      <c r="BI2240" s="15"/>
      <c r="BJ2240" s="232">
        <f t="shared" si="743"/>
        <v>0</v>
      </c>
      <c r="BK2240" s="235">
        <f t="shared" si="752"/>
        <v>0</v>
      </c>
      <c r="BM2240" s="109">
        <f t="shared" si="744"/>
        <v>-2.8832971211297669</v>
      </c>
      <c r="BN2240" s="213"/>
      <c r="BR2240" s="228"/>
      <c r="BS2240" s="311"/>
      <c r="BT2240" s="3"/>
      <c r="BU2240" s="213"/>
      <c r="BV2240" s="213"/>
      <c r="BW2240" s="291"/>
    </row>
    <row r="2241" spans="1:75" x14ac:dyDescent="0.2">
      <c r="A2241" s="210"/>
      <c r="B2241" s="211"/>
      <c r="C2241" s="848" t="str">
        <f ca="1">IF(ISERR(AVERAGE(INDIRECT("B"&amp;(ROW()-INT($B$1/2))):INDIRECT("B"&amp;(ROW()+INT($B$1/2))))),"",AVERAGE(INDIRECT("B"&amp;(ROW()-INT($B$1/2))):INDIRECT("B"&amp;(ROW()+INT($B$1/2)))))</f>
        <v/>
      </c>
      <c r="D2241" s="848">
        <f t="shared" ref="D2241:D2304" si="757">A2241-A2240</f>
        <v>0</v>
      </c>
      <c r="E2241" s="275"/>
      <c r="F2241" s="15"/>
      <c r="G2241" s="3"/>
      <c r="H2241" s="3"/>
      <c r="I2241" s="3"/>
      <c r="J2241" s="3"/>
      <c r="K2241" s="3"/>
      <c r="L2241" s="554"/>
      <c r="M2241" s="545"/>
      <c r="N2241" s="546"/>
      <c r="O2241" s="5"/>
      <c r="P2241" s="216"/>
      <c r="Q2241" s="217"/>
      <c r="R2241" s="218"/>
      <c r="S2241" s="219">
        <f t="shared" si="755"/>
        <v>0</v>
      </c>
      <c r="T2241" s="220">
        <f t="shared" si="756"/>
        <v>0</v>
      </c>
      <c r="U2241" s="214">
        <f t="shared" si="753"/>
        <v>0</v>
      </c>
      <c r="W2241" s="221"/>
      <c r="X2241" s="222"/>
      <c r="Y2241" s="222"/>
      <c r="Z2241" s="223"/>
      <c r="AA2241" s="222"/>
      <c r="AB2241" s="224"/>
      <c r="AC2241" s="225"/>
      <c r="AD2241" s="2">
        <f t="shared" si="740"/>
        <v>0</v>
      </c>
      <c r="AE2241" s="2">
        <f t="shared" si="741"/>
        <v>0</v>
      </c>
      <c r="AF2241" s="226"/>
      <c r="AG2241" s="219">
        <f t="shared" si="745"/>
        <v>0</v>
      </c>
      <c r="AH2241" s="234">
        <f t="shared" si="746"/>
        <v>0</v>
      </c>
      <c r="AI2241" s="214">
        <f t="shared" si="754"/>
        <v>0</v>
      </c>
      <c r="AK2241" s="229">
        <f t="shared" si="747"/>
        <v>0</v>
      </c>
      <c r="AL2241" s="226"/>
      <c r="AM2241" s="15"/>
      <c r="AN2241" s="232" t="e">
        <f t="shared" si="748"/>
        <v>#DIV/0!</v>
      </c>
      <c r="AO2241" s="214">
        <f t="shared" si="742"/>
        <v>0</v>
      </c>
      <c r="AQ2241" s="210"/>
      <c r="AR2241" s="231"/>
      <c r="AS2241" s="15"/>
      <c r="AT2241" s="232">
        <f t="shared" si="749"/>
        <v>0</v>
      </c>
      <c r="AU2241" s="235">
        <f t="shared" si="750"/>
        <v>0</v>
      </c>
      <c r="AY2241" s="210"/>
      <c r="AZ2241" s="231"/>
      <c r="BA2241" s="15"/>
      <c r="BB2241" s="232">
        <f t="shared" si="739"/>
        <v>0</v>
      </c>
      <c r="BC2241" s="235">
        <f t="shared" si="751"/>
        <v>0</v>
      </c>
      <c r="BG2241" s="210"/>
      <c r="BH2241" s="231"/>
      <c r="BI2241" s="15"/>
      <c r="BJ2241" s="232">
        <f t="shared" si="743"/>
        <v>0</v>
      </c>
      <c r="BK2241" s="235">
        <f t="shared" si="752"/>
        <v>0</v>
      </c>
      <c r="BM2241" s="109">
        <f t="shared" si="744"/>
        <v>-2.8851294586275036</v>
      </c>
      <c r="BN2241" s="213"/>
      <c r="BR2241" s="228"/>
      <c r="BS2241" s="311"/>
      <c r="BT2241" s="3"/>
      <c r="BU2241" s="213"/>
      <c r="BV2241" s="213"/>
      <c r="BW2241" s="291"/>
    </row>
    <row r="2242" spans="1:75" x14ac:dyDescent="0.2">
      <c r="A2242" s="210"/>
      <c r="B2242" s="211"/>
      <c r="C2242" s="848" t="str">
        <f ca="1">IF(ISERR(AVERAGE(INDIRECT("B"&amp;(ROW()-INT($B$1/2))):INDIRECT("B"&amp;(ROW()+INT($B$1/2))))),"",AVERAGE(INDIRECT("B"&amp;(ROW()-INT($B$1/2))):INDIRECT("B"&amp;(ROW()+INT($B$1/2)))))</f>
        <v/>
      </c>
      <c r="D2242" s="848">
        <f t="shared" si="757"/>
        <v>0</v>
      </c>
      <c r="E2242" s="275"/>
      <c r="F2242" s="15"/>
      <c r="G2242" s="3"/>
      <c r="H2242" s="3"/>
      <c r="I2242" s="3"/>
      <c r="J2242" s="3"/>
      <c r="K2242" s="3"/>
      <c r="L2242" s="554"/>
      <c r="M2242" s="545"/>
      <c r="N2242" s="546"/>
      <c r="O2242" s="5"/>
      <c r="P2242" s="216"/>
      <c r="Q2242" s="217"/>
      <c r="R2242" s="218"/>
      <c r="S2242" s="219">
        <f t="shared" si="755"/>
        <v>0</v>
      </c>
      <c r="T2242" s="220">
        <f t="shared" si="756"/>
        <v>0</v>
      </c>
      <c r="U2242" s="214">
        <f t="shared" si="753"/>
        <v>0</v>
      </c>
      <c r="W2242" s="221"/>
      <c r="X2242" s="222"/>
      <c r="Y2242" s="222"/>
      <c r="Z2242" s="223"/>
      <c r="AA2242" s="222"/>
      <c r="AB2242" s="224"/>
      <c r="AC2242" s="225"/>
      <c r="AD2242" s="2">
        <f t="shared" si="740"/>
        <v>0</v>
      </c>
      <c r="AE2242" s="2">
        <f t="shared" si="741"/>
        <v>0</v>
      </c>
      <c r="AF2242" s="226"/>
      <c r="AG2242" s="219">
        <f t="shared" si="745"/>
        <v>0</v>
      </c>
      <c r="AH2242" s="234">
        <f t="shared" si="746"/>
        <v>0</v>
      </c>
      <c r="AI2242" s="214">
        <f t="shared" si="754"/>
        <v>0</v>
      </c>
      <c r="AK2242" s="229">
        <f t="shared" si="747"/>
        <v>0</v>
      </c>
      <c r="AL2242" s="226"/>
      <c r="AM2242" s="15"/>
      <c r="AN2242" s="232" t="e">
        <f t="shared" si="748"/>
        <v>#DIV/0!</v>
      </c>
      <c r="AO2242" s="214">
        <f t="shared" si="742"/>
        <v>0</v>
      </c>
      <c r="AQ2242" s="210"/>
      <c r="AR2242" s="231"/>
      <c r="AS2242" s="15"/>
      <c r="AT2242" s="232">
        <f t="shared" si="749"/>
        <v>0</v>
      </c>
      <c r="AU2242" s="235">
        <f t="shared" si="750"/>
        <v>0</v>
      </c>
      <c r="AY2242" s="210"/>
      <c r="AZ2242" s="231"/>
      <c r="BA2242" s="15"/>
      <c r="BB2242" s="232">
        <f t="shared" si="739"/>
        <v>0</v>
      </c>
      <c r="BC2242" s="235">
        <f t="shared" si="751"/>
        <v>0</v>
      </c>
      <c r="BG2242" s="210"/>
      <c r="BH2242" s="231"/>
      <c r="BI2242" s="15"/>
      <c r="BJ2242" s="232">
        <f t="shared" si="743"/>
        <v>0</v>
      </c>
      <c r="BK2242" s="235">
        <f t="shared" si="752"/>
        <v>0</v>
      </c>
      <c r="BM2242" s="109">
        <f t="shared" si="744"/>
        <v>-2.8869617961252403</v>
      </c>
      <c r="BN2242" s="213"/>
      <c r="BR2242" s="228"/>
      <c r="BS2242" s="311"/>
      <c r="BT2242" s="3"/>
      <c r="BU2242" s="213"/>
      <c r="BV2242" s="213"/>
      <c r="BW2242" s="291"/>
    </row>
    <row r="2243" spans="1:75" x14ac:dyDescent="0.2">
      <c r="A2243" s="210"/>
      <c r="B2243" s="211"/>
      <c r="C2243" s="848" t="str">
        <f ca="1">IF(ISERR(AVERAGE(INDIRECT("B"&amp;(ROW()-INT($B$1/2))):INDIRECT("B"&amp;(ROW()+INT($B$1/2))))),"",AVERAGE(INDIRECT("B"&amp;(ROW()-INT($B$1/2))):INDIRECT("B"&amp;(ROW()+INT($B$1/2)))))</f>
        <v/>
      </c>
      <c r="D2243" s="848">
        <f t="shared" si="757"/>
        <v>0</v>
      </c>
      <c r="E2243" s="275"/>
      <c r="F2243" s="15"/>
      <c r="G2243" s="3"/>
      <c r="H2243" s="3"/>
      <c r="I2243" s="3"/>
      <c r="J2243" s="3"/>
      <c r="K2243" s="3"/>
      <c r="L2243" s="554"/>
      <c r="M2243" s="545"/>
      <c r="N2243" s="546"/>
      <c r="O2243" s="5"/>
      <c r="P2243" s="216"/>
      <c r="Q2243" s="217"/>
      <c r="R2243" s="218"/>
      <c r="S2243" s="219">
        <f t="shared" si="755"/>
        <v>0</v>
      </c>
      <c r="T2243" s="220">
        <f t="shared" si="756"/>
        <v>0</v>
      </c>
      <c r="U2243" s="214">
        <f t="shared" si="753"/>
        <v>0</v>
      </c>
      <c r="W2243" s="221"/>
      <c r="X2243" s="222"/>
      <c r="Y2243" s="222"/>
      <c r="Z2243" s="223"/>
      <c r="AA2243" s="222"/>
      <c r="AB2243" s="224"/>
      <c r="AC2243" s="225"/>
      <c r="AD2243" s="2">
        <f t="shared" si="740"/>
        <v>0</v>
      </c>
      <c r="AE2243" s="2">
        <f t="shared" si="741"/>
        <v>0</v>
      </c>
      <c r="AF2243" s="226"/>
      <c r="AG2243" s="219">
        <f t="shared" si="745"/>
        <v>0</v>
      </c>
      <c r="AH2243" s="234">
        <f t="shared" si="746"/>
        <v>0</v>
      </c>
      <c r="AI2243" s="214">
        <f t="shared" si="754"/>
        <v>0</v>
      </c>
      <c r="AK2243" s="229">
        <f t="shared" si="747"/>
        <v>0</v>
      </c>
      <c r="AL2243" s="226"/>
      <c r="AM2243" s="15"/>
      <c r="AN2243" s="232" t="e">
        <f t="shared" si="748"/>
        <v>#DIV/0!</v>
      </c>
      <c r="AO2243" s="214">
        <f t="shared" si="742"/>
        <v>0</v>
      </c>
      <c r="AQ2243" s="210"/>
      <c r="AR2243" s="231"/>
      <c r="AS2243" s="15"/>
      <c r="AT2243" s="232">
        <f t="shared" si="749"/>
        <v>0</v>
      </c>
      <c r="AU2243" s="235">
        <f t="shared" si="750"/>
        <v>0</v>
      </c>
      <c r="AY2243" s="210"/>
      <c r="AZ2243" s="231"/>
      <c r="BA2243" s="15"/>
      <c r="BB2243" s="232">
        <f t="shared" si="739"/>
        <v>0</v>
      </c>
      <c r="BC2243" s="235">
        <f t="shared" si="751"/>
        <v>0</v>
      </c>
      <c r="BG2243" s="210"/>
      <c r="BH2243" s="231"/>
      <c r="BI2243" s="15"/>
      <c r="BJ2243" s="232">
        <f t="shared" si="743"/>
        <v>0</v>
      </c>
      <c r="BK2243" s="235">
        <f t="shared" si="752"/>
        <v>0</v>
      </c>
      <c r="BM2243" s="109">
        <f t="shared" si="744"/>
        <v>-2.888794133622977</v>
      </c>
      <c r="BN2243" s="213"/>
      <c r="BR2243" s="228"/>
      <c r="BS2243" s="311"/>
      <c r="BT2243" s="3"/>
      <c r="BU2243" s="213"/>
      <c r="BV2243" s="213"/>
      <c r="BW2243" s="291"/>
    </row>
    <row r="2244" spans="1:75" x14ac:dyDescent="0.2">
      <c r="A2244" s="210"/>
      <c r="B2244" s="211"/>
      <c r="C2244" s="848" t="str">
        <f ca="1">IF(ISERR(AVERAGE(INDIRECT("B"&amp;(ROW()-INT($B$1/2))):INDIRECT("B"&amp;(ROW()+INT($B$1/2))))),"",AVERAGE(INDIRECT("B"&amp;(ROW()-INT($B$1/2))):INDIRECT("B"&amp;(ROW()+INT($B$1/2)))))</f>
        <v/>
      </c>
      <c r="D2244" s="848">
        <f t="shared" si="757"/>
        <v>0</v>
      </c>
      <c r="E2244" s="275"/>
      <c r="F2244" s="15"/>
      <c r="G2244" s="3"/>
      <c r="H2244" s="3"/>
      <c r="I2244" s="3"/>
      <c r="J2244" s="3"/>
      <c r="K2244" s="3"/>
      <c r="L2244" s="554"/>
      <c r="M2244" s="545"/>
      <c r="N2244" s="546"/>
      <c r="O2244" s="5"/>
      <c r="P2244" s="216"/>
      <c r="Q2244" s="217"/>
      <c r="R2244" s="218"/>
      <c r="S2244" s="219">
        <f t="shared" si="755"/>
        <v>0</v>
      </c>
      <c r="T2244" s="220">
        <f t="shared" si="756"/>
        <v>0</v>
      </c>
      <c r="U2244" s="214">
        <f t="shared" si="753"/>
        <v>0</v>
      </c>
      <c r="W2244" s="221"/>
      <c r="X2244" s="222"/>
      <c r="Y2244" s="222"/>
      <c r="Z2244" s="223"/>
      <c r="AA2244" s="222"/>
      <c r="AB2244" s="224"/>
      <c r="AC2244" s="225"/>
      <c r="AD2244" s="2">
        <f t="shared" si="740"/>
        <v>0</v>
      </c>
      <c r="AE2244" s="2">
        <f t="shared" si="741"/>
        <v>0</v>
      </c>
      <c r="AF2244" s="226"/>
      <c r="AG2244" s="219">
        <f t="shared" si="745"/>
        <v>0</v>
      </c>
      <c r="AH2244" s="234">
        <f t="shared" si="746"/>
        <v>0</v>
      </c>
      <c r="AI2244" s="214">
        <f t="shared" si="754"/>
        <v>0</v>
      </c>
      <c r="AK2244" s="229">
        <f t="shared" si="747"/>
        <v>0</v>
      </c>
      <c r="AL2244" s="226"/>
      <c r="AM2244" s="15"/>
      <c r="AN2244" s="232" t="e">
        <f t="shared" si="748"/>
        <v>#DIV/0!</v>
      </c>
      <c r="AO2244" s="214">
        <f t="shared" si="742"/>
        <v>0</v>
      </c>
      <c r="AQ2244" s="210"/>
      <c r="AR2244" s="231"/>
      <c r="AS2244" s="15"/>
      <c r="AT2244" s="232">
        <f t="shared" si="749"/>
        <v>0</v>
      </c>
      <c r="AU2244" s="235">
        <f t="shared" si="750"/>
        <v>0</v>
      </c>
      <c r="AY2244" s="210"/>
      <c r="AZ2244" s="231"/>
      <c r="BA2244" s="15"/>
      <c r="BB2244" s="232">
        <f t="shared" ref="BB2244:BB2307" si="758">IF(AY2244&gt;0,(26.3/MAX($AY$4:$AY$4600))*AY2244,0)</f>
        <v>0</v>
      </c>
      <c r="BC2244" s="235">
        <f t="shared" si="751"/>
        <v>0</v>
      </c>
      <c r="BG2244" s="210"/>
      <c r="BH2244" s="231"/>
      <c r="BI2244" s="15"/>
      <c r="BJ2244" s="232">
        <f t="shared" si="743"/>
        <v>0</v>
      </c>
      <c r="BK2244" s="235">
        <f t="shared" si="752"/>
        <v>0</v>
      </c>
      <c r="BM2244" s="109">
        <f t="shared" si="744"/>
        <v>-2.8906264711207137</v>
      </c>
      <c r="BN2244" s="213"/>
      <c r="BR2244" s="228"/>
      <c r="BS2244" s="311"/>
      <c r="BT2244" s="3"/>
      <c r="BU2244" s="213"/>
      <c r="BV2244" s="213"/>
      <c r="BW2244" s="291"/>
    </row>
    <row r="2245" spans="1:75" x14ac:dyDescent="0.2">
      <c r="A2245" s="210"/>
      <c r="B2245" s="211"/>
      <c r="C2245" s="848" t="str">
        <f ca="1">IF(ISERR(AVERAGE(INDIRECT("B"&amp;(ROW()-INT($B$1/2))):INDIRECT("B"&amp;(ROW()+INT($B$1/2))))),"",AVERAGE(INDIRECT("B"&amp;(ROW()-INT($B$1/2))):INDIRECT("B"&amp;(ROW()+INT($B$1/2)))))</f>
        <v/>
      </c>
      <c r="D2245" s="848">
        <f t="shared" si="757"/>
        <v>0</v>
      </c>
      <c r="E2245" s="275"/>
      <c r="F2245" s="15"/>
      <c r="G2245" s="3"/>
      <c r="H2245" s="3"/>
      <c r="I2245" s="3"/>
      <c r="J2245" s="3"/>
      <c r="K2245" s="3"/>
      <c r="L2245" s="554"/>
      <c r="M2245" s="545"/>
      <c r="N2245" s="546"/>
      <c r="O2245" s="5"/>
      <c r="P2245" s="216"/>
      <c r="Q2245" s="217"/>
      <c r="R2245" s="218"/>
      <c r="S2245" s="219">
        <f t="shared" si="755"/>
        <v>0</v>
      </c>
      <c r="T2245" s="220">
        <f t="shared" si="756"/>
        <v>0</v>
      </c>
      <c r="U2245" s="214">
        <f t="shared" si="753"/>
        <v>0</v>
      </c>
      <c r="W2245" s="221"/>
      <c r="X2245" s="222"/>
      <c r="Y2245" s="222"/>
      <c r="Z2245" s="223"/>
      <c r="AA2245" s="222"/>
      <c r="AB2245" s="224"/>
      <c r="AC2245" s="225"/>
      <c r="AD2245" s="2">
        <f t="shared" ref="AD2245:AD2308" si="759">IF(W2245&lt;0,W2245-X2245/60-Y2245/3600,W2245+X2245/60+Y2245/3600)</f>
        <v>0</v>
      </c>
      <c r="AE2245" s="2">
        <f t="shared" ref="AE2245:AE2308" si="760">IF(Z2245&lt;0,Z2245-AA2245/60-AB2245/3600,Z2245+AA2245/60+AB2245/3600)</f>
        <v>0</v>
      </c>
      <c r="AF2245" s="226"/>
      <c r="AG2245" s="219">
        <f t="shared" si="745"/>
        <v>0</v>
      </c>
      <c r="AH2245" s="234">
        <f t="shared" si="746"/>
        <v>0</v>
      </c>
      <c r="AI2245" s="214">
        <f t="shared" si="754"/>
        <v>0</v>
      </c>
      <c r="AK2245" s="229">
        <f t="shared" si="747"/>
        <v>0</v>
      </c>
      <c r="AL2245" s="226"/>
      <c r="AM2245" s="15"/>
      <c r="AN2245" s="232" t="e">
        <f t="shared" si="748"/>
        <v>#DIV/0!</v>
      </c>
      <c r="AO2245" s="214">
        <f t="shared" ref="AO2245:AO2308" si="761">AL2245*3.28084</f>
        <v>0</v>
      </c>
      <c r="AQ2245" s="210"/>
      <c r="AR2245" s="231"/>
      <c r="AS2245" s="15"/>
      <c r="AT2245" s="232">
        <f t="shared" si="749"/>
        <v>0</v>
      </c>
      <c r="AU2245" s="235">
        <f t="shared" si="750"/>
        <v>0</v>
      </c>
      <c r="AY2245" s="210"/>
      <c r="AZ2245" s="231"/>
      <c r="BA2245" s="15"/>
      <c r="BB2245" s="232">
        <f t="shared" si="758"/>
        <v>0</v>
      </c>
      <c r="BC2245" s="235">
        <f t="shared" si="751"/>
        <v>0</v>
      </c>
      <c r="BG2245" s="210"/>
      <c r="BH2245" s="231"/>
      <c r="BI2245" s="15"/>
      <c r="BJ2245" s="232">
        <f t="shared" ref="BJ2245:BJ2308" si="762">BG2245</f>
        <v>0</v>
      </c>
      <c r="BK2245" s="235">
        <f t="shared" si="752"/>
        <v>0</v>
      </c>
      <c r="BM2245" s="109">
        <f t="shared" ref="BM2245:BM2308" si="763">BM2244+$BQ$14</f>
        <v>-2.8924588086184504</v>
      </c>
      <c r="BN2245" s="213"/>
      <c r="BR2245" s="228"/>
      <c r="BS2245" s="311"/>
      <c r="BT2245" s="3"/>
      <c r="BU2245" s="213"/>
      <c r="BV2245" s="213"/>
      <c r="BW2245" s="291"/>
    </row>
    <row r="2246" spans="1:75" x14ac:dyDescent="0.2">
      <c r="A2246" s="210"/>
      <c r="B2246" s="211"/>
      <c r="C2246" s="848" t="str">
        <f ca="1">IF(ISERR(AVERAGE(INDIRECT("B"&amp;(ROW()-INT($B$1/2))):INDIRECT("B"&amp;(ROW()+INT($B$1/2))))),"",AVERAGE(INDIRECT("B"&amp;(ROW()-INT($B$1/2))):INDIRECT("B"&amp;(ROW()+INT($B$1/2)))))</f>
        <v/>
      </c>
      <c r="D2246" s="848">
        <f t="shared" si="757"/>
        <v>0</v>
      </c>
      <c r="E2246" s="275"/>
      <c r="F2246" s="15"/>
      <c r="G2246" s="3"/>
      <c r="H2246" s="3"/>
      <c r="I2246" s="3"/>
      <c r="J2246" s="3"/>
      <c r="K2246" s="3"/>
      <c r="L2246" s="554"/>
      <c r="M2246" s="545"/>
      <c r="N2246" s="546"/>
      <c r="O2246" s="5"/>
      <c r="P2246" s="216"/>
      <c r="Q2246" s="217"/>
      <c r="R2246" s="218"/>
      <c r="S2246" s="219">
        <f t="shared" si="755"/>
        <v>0</v>
      </c>
      <c r="T2246" s="220">
        <f t="shared" si="756"/>
        <v>0</v>
      </c>
      <c r="U2246" s="214">
        <f t="shared" si="753"/>
        <v>0</v>
      </c>
      <c r="W2246" s="221"/>
      <c r="X2246" s="222"/>
      <c r="Y2246" s="222"/>
      <c r="Z2246" s="223"/>
      <c r="AA2246" s="222"/>
      <c r="AB2246" s="224"/>
      <c r="AC2246" s="225"/>
      <c r="AD2246" s="2">
        <f t="shared" si="759"/>
        <v>0</v>
      </c>
      <c r="AE2246" s="2">
        <f t="shared" si="760"/>
        <v>0</v>
      </c>
      <c r="AF2246" s="226"/>
      <c r="AG2246" s="219">
        <f t="shared" ref="AG2246:AG2309" si="764">AG2245+IF(AD2246&lt;&gt;0,1.852*60*1000*((ACOS((SIN((AD2245/180)*PI()))*(SIN((AD2246/180)*PI()))+(COS((AD2245/180)*PI()))*(COS((AD2246/180)*PI()))*(COS((AE2246/180)*PI()-(AE2245/180)*PI())))/PI())*180),0)</f>
        <v>0</v>
      </c>
      <c r="AH2246" s="234">
        <f t="shared" ref="AH2246:AH2309" si="765">AH2245+IF(AD2246&lt;&gt;0,1.852*60*0.6213712*((ACOS((SIN((AD2245/180)*PI()))*(SIN((AD2246/180)*PI()))+(COS((AD2245/180)*PI()))*(COS((AD2246/180)*PI()))*(COS((AE2246/180)*PI()-(AE2245/180)*PI())))/PI())*180),0)</f>
        <v>0</v>
      </c>
      <c r="AI2246" s="214">
        <f t="shared" si="754"/>
        <v>0</v>
      </c>
      <c r="AK2246" s="229">
        <f t="shared" ref="AK2246:AK2309" si="766">IF(AL2246&gt;0,AK2245+$AO$1,0)</f>
        <v>0</v>
      </c>
      <c r="AL2246" s="226"/>
      <c r="AM2246" s="15"/>
      <c r="AN2246" s="232" t="e">
        <f t="shared" ref="AN2246:AN2309" si="767">(42341.84/MAX(AK2246:AK6842))*AK2246*0.0006213712</f>
        <v>#DIV/0!</v>
      </c>
      <c r="AO2246" s="214">
        <f t="shared" si="761"/>
        <v>0</v>
      </c>
      <c r="AQ2246" s="210"/>
      <c r="AR2246" s="231"/>
      <c r="AS2246" s="15"/>
      <c r="AT2246" s="232">
        <f t="shared" ref="AT2246:AT2309" si="768">IF(AQ2246&gt;0,(26.3/(MAX($AQ$4:$AQ$4600)*0.0006213712))*AQ2246*0.0006213712,0)</f>
        <v>0</v>
      </c>
      <c r="AU2246" s="235">
        <f t="shared" ref="AU2246:AU2309" si="769">(AR2246*3.28084)+(AW$4)</f>
        <v>0</v>
      </c>
      <c r="AY2246" s="210"/>
      <c r="AZ2246" s="231"/>
      <c r="BA2246" s="15"/>
      <c r="BB2246" s="232">
        <f t="shared" si="758"/>
        <v>0</v>
      </c>
      <c r="BC2246" s="235">
        <f t="shared" ref="BC2246:BC2309" si="770">AZ2246+BE$4</f>
        <v>0</v>
      </c>
      <c r="BG2246" s="210"/>
      <c r="BH2246" s="231"/>
      <c r="BI2246" s="15"/>
      <c r="BJ2246" s="232">
        <f t="shared" si="762"/>
        <v>0</v>
      </c>
      <c r="BK2246" s="235">
        <f t="shared" ref="BK2246:BK2309" si="771">BH2246*BM2246</f>
        <v>0</v>
      </c>
      <c r="BM2246" s="109">
        <f t="shared" si="763"/>
        <v>-2.8942911461161871</v>
      </c>
      <c r="BN2246" s="213"/>
      <c r="BR2246" s="228"/>
      <c r="BS2246" s="311"/>
      <c r="BT2246" s="3"/>
      <c r="BU2246" s="213"/>
      <c r="BV2246" s="213"/>
      <c r="BW2246" s="291"/>
    </row>
    <row r="2247" spans="1:75" x14ac:dyDescent="0.2">
      <c r="A2247" s="210"/>
      <c r="B2247" s="211"/>
      <c r="C2247" s="848" t="str">
        <f ca="1">IF(ISERR(AVERAGE(INDIRECT("B"&amp;(ROW()-INT($B$1/2))):INDIRECT("B"&amp;(ROW()+INT($B$1/2))))),"",AVERAGE(INDIRECT("B"&amp;(ROW()-INT($B$1/2))):INDIRECT("B"&amp;(ROW()+INT($B$1/2)))))</f>
        <v/>
      </c>
      <c r="D2247" s="848">
        <f t="shared" si="757"/>
        <v>0</v>
      </c>
      <c r="E2247" s="275"/>
      <c r="F2247" s="15"/>
      <c r="G2247" s="3"/>
      <c r="H2247" s="3"/>
      <c r="I2247" s="3"/>
      <c r="J2247" s="3"/>
      <c r="K2247" s="3"/>
      <c r="L2247" s="554"/>
      <c r="M2247" s="545"/>
      <c r="N2247" s="546"/>
      <c r="O2247" s="5"/>
      <c r="P2247" s="216"/>
      <c r="Q2247" s="217"/>
      <c r="R2247" s="218"/>
      <c r="S2247" s="219">
        <f t="shared" si="755"/>
        <v>0</v>
      </c>
      <c r="T2247" s="220">
        <f t="shared" si="756"/>
        <v>0</v>
      </c>
      <c r="U2247" s="214">
        <f t="shared" ref="U2247:U2310" si="772">R2247*3.28084</f>
        <v>0</v>
      </c>
      <c r="W2247" s="221"/>
      <c r="X2247" s="222"/>
      <c r="Y2247" s="222"/>
      <c r="Z2247" s="223"/>
      <c r="AA2247" s="222"/>
      <c r="AB2247" s="224"/>
      <c r="AC2247" s="225"/>
      <c r="AD2247" s="2">
        <f t="shared" si="759"/>
        <v>0</v>
      </c>
      <c r="AE2247" s="2">
        <f t="shared" si="760"/>
        <v>0</v>
      </c>
      <c r="AF2247" s="226"/>
      <c r="AG2247" s="219">
        <f t="shared" si="764"/>
        <v>0</v>
      </c>
      <c r="AH2247" s="234">
        <f t="shared" si="765"/>
        <v>0</v>
      </c>
      <c r="AI2247" s="214">
        <f t="shared" ref="AI2247:AI2310" si="773">AF2247*3.28084</f>
        <v>0</v>
      </c>
      <c r="AK2247" s="229">
        <f t="shared" si="766"/>
        <v>0</v>
      </c>
      <c r="AL2247" s="226"/>
      <c r="AM2247" s="15"/>
      <c r="AN2247" s="232" t="e">
        <f t="shared" si="767"/>
        <v>#DIV/0!</v>
      </c>
      <c r="AO2247" s="214">
        <f t="shared" si="761"/>
        <v>0</v>
      </c>
      <c r="AQ2247" s="210"/>
      <c r="AR2247" s="231"/>
      <c r="AS2247" s="15"/>
      <c r="AT2247" s="232">
        <f t="shared" si="768"/>
        <v>0</v>
      </c>
      <c r="AU2247" s="235">
        <f t="shared" si="769"/>
        <v>0</v>
      </c>
      <c r="AY2247" s="210"/>
      <c r="AZ2247" s="231"/>
      <c r="BA2247" s="15"/>
      <c r="BB2247" s="232">
        <f t="shared" si="758"/>
        <v>0</v>
      </c>
      <c r="BC2247" s="235">
        <f t="shared" si="770"/>
        <v>0</v>
      </c>
      <c r="BG2247" s="210"/>
      <c r="BH2247" s="231"/>
      <c r="BI2247" s="15"/>
      <c r="BJ2247" s="232">
        <f t="shared" si="762"/>
        <v>0</v>
      </c>
      <c r="BK2247" s="235">
        <f t="shared" si="771"/>
        <v>0</v>
      </c>
      <c r="BM2247" s="109">
        <f t="shared" si="763"/>
        <v>-2.8961234836139238</v>
      </c>
      <c r="BN2247" s="213"/>
      <c r="BR2247" s="228"/>
      <c r="BS2247" s="311"/>
      <c r="BT2247" s="3"/>
      <c r="BU2247" s="213"/>
      <c r="BV2247" s="213"/>
      <c r="BW2247" s="291"/>
    </row>
    <row r="2248" spans="1:75" x14ac:dyDescent="0.2">
      <c r="A2248" s="210"/>
      <c r="B2248" s="211"/>
      <c r="C2248" s="848" t="str">
        <f ca="1">IF(ISERR(AVERAGE(INDIRECT("B"&amp;(ROW()-INT($B$1/2))):INDIRECT("B"&amp;(ROW()+INT($B$1/2))))),"",AVERAGE(INDIRECT("B"&amp;(ROW()-INT($B$1/2))):INDIRECT("B"&amp;(ROW()+INT($B$1/2)))))</f>
        <v/>
      </c>
      <c r="D2248" s="848">
        <f t="shared" si="757"/>
        <v>0</v>
      </c>
      <c r="E2248" s="275"/>
      <c r="F2248" s="15"/>
      <c r="G2248" s="3"/>
      <c r="H2248" s="3"/>
      <c r="I2248" s="3"/>
      <c r="J2248" s="3"/>
      <c r="K2248" s="3"/>
      <c r="L2248" s="554"/>
      <c r="M2248" s="545"/>
      <c r="N2248" s="546"/>
      <c r="O2248" s="5"/>
      <c r="P2248" s="216"/>
      <c r="Q2248" s="217"/>
      <c r="R2248" s="218"/>
      <c r="S2248" s="219">
        <f t="shared" si="755"/>
        <v>0</v>
      </c>
      <c r="T2248" s="220">
        <f t="shared" si="756"/>
        <v>0</v>
      </c>
      <c r="U2248" s="214">
        <f t="shared" si="772"/>
        <v>0</v>
      </c>
      <c r="W2248" s="221"/>
      <c r="X2248" s="222"/>
      <c r="Y2248" s="222"/>
      <c r="Z2248" s="223"/>
      <c r="AA2248" s="222"/>
      <c r="AB2248" s="224"/>
      <c r="AC2248" s="225"/>
      <c r="AD2248" s="2">
        <f t="shared" si="759"/>
        <v>0</v>
      </c>
      <c r="AE2248" s="2">
        <f t="shared" si="760"/>
        <v>0</v>
      </c>
      <c r="AF2248" s="226"/>
      <c r="AG2248" s="219">
        <f t="shared" si="764"/>
        <v>0</v>
      </c>
      <c r="AH2248" s="234">
        <f t="shared" si="765"/>
        <v>0</v>
      </c>
      <c r="AI2248" s="214">
        <f t="shared" si="773"/>
        <v>0</v>
      </c>
      <c r="AK2248" s="229">
        <f t="shared" si="766"/>
        <v>0</v>
      </c>
      <c r="AL2248" s="226"/>
      <c r="AM2248" s="15"/>
      <c r="AN2248" s="232" t="e">
        <f t="shared" si="767"/>
        <v>#DIV/0!</v>
      </c>
      <c r="AO2248" s="214">
        <f t="shared" si="761"/>
        <v>0</v>
      </c>
      <c r="AQ2248" s="210"/>
      <c r="AR2248" s="231"/>
      <c r="AS2248" s="15"/>
      <c r="AT2248" s="232">
        <f t="shared" si="768"/>
        <v>0</v>
      </c>
      <c r="AU2248" s="235">
        <f t="shared" si="769"/>
        <v>0</v>
      </c>
      <c r="AY2248" s="210"/>
      <c r="AZ2248" s="231"/>
      <c r="BA2248" s="15"/>
      <c r="BB2248" s="232">
        <f t="shared" si="758"/>
        <v>0</v>
      </c>
      <c r="BC2248" s="235">
        <f t="shared" si="770"/>
        <v>0</v>
      </c>
      <c r="BG2248" s="210"/>
      <c r="BH2248" s="231"/>
      <c r="BI2248" s="15"/>
      <c r="BJ2248" s="232">
        <f t="shared" si="762"/>
        <v>0</v>
      </c>
      <c r="BK2248" s="235">
        <f t="shared" si="771"/>
        <v>0</v>
      </c>
      <c r="BM2248" s="109">
        <f t="shared" si="763"/>
        <v>-2.8979558211116605</v>
      </c>
      <c r="BN2248" s="213"/>
      <c r="BR2248" s="228"/>
      <c r="BS2248" s="311"/>
      <c r="BT2248" s="3"/>
      <c r="BU2248" s="213"/>
      <c r="BV2248" s="213"/>
      <c r="BW2248" s="291"/>
    </row>
    <row r="2249" spans="1:75" x14ac:dyDescent="0.2">
      <c r="A2249" s="210"/>
      <c r="B2249" s="211"/>
      <c r="C2249" s="848" t="str">
        <f ca="1">IF(ISERR(AVERAGE(INDIRECT("B"&amp;(ROW()-INT($B$1/2))):INDIRECT("B"&amp;(ROW()+INT($B$1/2))))),"",AVERAGE(INDIRECT("B"&amp;(ROW()-INT($B$1/2))):INDIRECT("B"&amp;(ROW()+INT($B$1/2)))))</f>
        <v/>
      </c>
      <c r="D2249" s="848">
        <f t="shared" si="757"/>
        <v>0</v>
      </c>
      <c r="E2249" s="275"/>
      <c r="F2249" s="15"/>
      <c r="G2249" s="3"/>
      <c r="H2249" s="3"/>
      <c r="I2249" s="3"/>
      <c r="J2249" s="3"/>
      <c r="K2249" s="3"/>
      <c r="L2249" s="554"/>
      <c r="M2249" s="545"/>
      <c r="N2249" s="546"/>
      <c r="O2249" s="5"/>
      <c r="P2249" s="216"/>
      <c r="Q2249" s="217"/>
      <c r="R2249" s="218"/>
      <c r="S2249" s="219">
        <f t="shared" ref="S2249:S2312" si="774">S2248+IF(P2249&lt;&gt;0,1.852*60*1000*((ACOS((SIN((P2248/180)*PI()))*(SIN((P2249/180)*PI()))+(COS((P2248/180)*PI()))*(COS((P2249/180)*PI()))*(COS((Q2249/180)*PI()-(Q2248/180)*PI())))/PI())*180),0)</f>
        <v>0</v>
      </c>
      <c r="T2249" s="220">
        <f t="shared" ref="T2249:T2312" si="775">T2248+IF(P2249&lt;&gt;0,1.852*60*0.6213712*((ACOS((SIN((P2248/180)*PI()))*(SIN((P2249/180)*PI()))+(COS((P2248/180)*PI()))*(COS((P2249/180)*PI()))*(COS((Q2249/180)*PI()-(Q2248/180)*PI())))/PI())*180),0)</f>
        <v>0</v>
      </c>
      <c r="U2249" s="214">
        <f t="shared" si="772"/>
        <v>0</v>
      </c>
      <c r="W2249" s="221"/>
      <c r="X2249" s="222"/>
      <c r="Y2249" s="222"/>
      <c r="Z2249" s="223"/>
      <c r="AA2249" s="222"/>
      <c r="AB2249" s="224"/>
      <c r="AC2249" s="225"/>
      <c r="AD2249" s="2">
        <f t="shared" si="759"/>
        <v>0</v>
      </c>
      <c r="AE2249" s="2">
        <f t="shared" si="760"/>
        <v>0</v>
      </c>
      <c r="AF2249" s="226"/>
      <c r="AG2249" s="219">
        <f t="shared" si="764"/>
        <v>0</v>
      </c>
      <c r="AH2249" s="234">
        <f t="shared" si="765"/>
        <v>0</v>
      </c>
      <c r="AI2249" s="214">
        <f t="shared" si="773"/>
        <v>0</v>
      </c>
      <c r="AK2249" s="229">
        <f t="shared" si="766"/>
        <v>0</v>
      </c>
      <c r="AL2249" s="226"/>
      <c r="AM2249" s="15"/>
      <c r="AN2249" s="232" t="e">
        <f t="shared" si="767"/>
        <v>#DIV/0!</v>
      </c>
      <c r="AO2249" s="214">
        <f t="shared" si="761"/>
        <v>0</v>
      </c>
      <c r="AQ2249" s="210"/>
      <c r="AR2249" s="231"/>
      <c r="AS2249" s="15"/>
      <c r="AT2249" s="232">
        <f t="shared" si="768"/>
        <v>0</v>
      </c>
      <c r="AU2249" s="235">
        <f t="shared" si="769"/>
        <v>0</v>
      </c>
      <c r="AY2249" s="210"/>
      <c r="AZ2249" s="231"/>
      <c r="BA2249" s="15"/>
      <c r="BB2249" s="232">
        <f t="shared" si="758"/>
        <v>0</v>
      </c>
      <c r="BC2249" s="235">
        <f t="shared" si="770"/>
        <v>0</v>
      </c>
      <c r="BG2249" s="210"/>
      <c r="BH2249" s="231"/>
      <c r="BI2249" s="15"/>
      <c r="BJ2249" s="232">
        <f t="shared" si="762"/>
        <v>0</v>
      </c>
      <c r="BK2249" s="235">
        <f t="shared" si="771"/>
        <v>0</v>
      </c>
      <c r="BM2249" s="109">
        <f t="shared" si="763"/>
        <v>-2.8997881586093972</v>
      </c>
      <c r="BN2249" s="213"/>
      <c r="BR2249" s="228"/>
      <c r="BS2249" s="311"/>
      <c r="BT2249" s="3"/>
      <c r="BU2249" s="213"/>
      <c r="BV2249" s="213"/>
      <c r="BW2249" s="291"/>
    </row>
    <row r="2250" spans="1:75" x14ac:dyDescent="0.2">
      <c r="A2250" s="210"/>
      <c r="B2250" s="211"/>
      <c r="C2250" s="848" t="str">
        <f ca="1">IF(ISERR(AVERAGE(INDIRECT("B"&amp;(ROW()-INT($B$1/2))):INDIRECT("B"&amp;(ROW()+INT($B$1/2))))),"",AVERAGE(INDIRECT("B"&amp;(ROW()-INT($B$1/2))):INDIRECT("B"&amp;(ROW()+INT($B$1/2)))))</f>
        <v/>
      </c>
      <c r="D2250" s="848">
        <f t="shared" si="757"/>
        <v>0</v>
      </c>
      <c r="E2250" s="275"/>
      <c r="F2250" s="15"/>
      <c r="G2250" s="3"/>
      <c r="H2250" s="3"/>
      <c r="I2250" s="3"/>
      <c r="J2250" s="3"/>
      <c r="K2250" s="3"/>
      <c r="L2250" s="554"/>
      <c r="M2250" s="545"/>
      <c r="N2250" s="546"/>
      <c r="O2250" s="5"/>
      <c r="P2250" s="216"/>
      <c r="Q2250" s="217"/>
      <c r="R2250" s="218"/>
      <c r="S2250" s="219">
        <f t="shared" si="774"/>
        <v>0</v>
      </c>
      <c r="T2250" s="220">
        <f t="shared" si="775"/>
        <v>0</v>
      </c>
      <c r="U2250" s="214">
        <f t="shared" si="772"/>
        <v>0</v>
      </c>
      <c r="W2250" s="221"/>
      <c r="X2250" s="222"/>
      <c r="Y2250" s="222"/>
      <c r="Z2250" s="223"/>
      <c r="AA2250" s="222"/>
      <c r="AB2250" s="224"/>
      <c r="AC2250" s="225"/>
      <c r="AD2250" s="2">
        <f t="shared" si="759"/>
        <v>0</v>
      </c>
      <c r="AE2250" s="2">
        <f t="shared" si="760"/>
        <v>0</v>
      </c>
      <c r="AF2250" s="226"/>
      <c r="AG2250" s="219">
        <f t="shared" si="764"/>
        <v>0</v>
      </c>
      <c r="AH2250" s="234">
        <f t="shared" si="765"/>
        <v>0</v>
      </c>
      <c r="AI2250" s="214">
        <f t="shared" si="773"/>
        <v>0</v>
      </c>
      <c r="AK2250" s="229">
        <f t="shared" si="766"/>
        <v>0</v>
      </c>
      <c r="AL2250" s="226"/>
      <c r="AM2250" s="15"/>
      <c r="AN2250" s="232" t="e">
        <f t="shared" si="767"/>
        <v>#DIV/0!</v>
      </c>
      <c r="AO2250" s="214">
        <f t="shared" si="761"/>
        <v>0</v>
      </c>
      <c r="AQ2250" s="210"/>
      <c r="AR2250" s="231"/>
      <c r="AS2250" s="15"/>
      <c r="AT2250" s="232">
        <f t="shared" si="768"/>
        <v>0</v>
      </c>
      <c r="AU2250" s="235">
        <f t="shared" si="769"/>
        <v>0</v>
      </c>
      <c r="AY2250" s="210"/>
      <c r="AZ2250" s="231"/>
      <c r="BA2250" s="15"/>
      <c r="BB2250" s="232">
        <f t="shared" si="758"/>
        <v>0</v>
      </c>
      <c r="BC2250" s="235">
        <f t="shared" si="770"/>
        <v>0</v>
      </c>
      <c r="BG2250" s="210"/>
      <c r="BH2250" s="231"/>
      <c r="BI2250" s="15"/>
      <c r="BJ2250" s="232">
        <f t="shared" si="762"/>
        <v>0</v>
      </c>
      <c r="BK2250" s="235">
        <f t="shared" si="771"/>
        <v>0</v>
      </c>
      <c r="BM2250" s="109">
        <f t="shared" si="763"/>
        <v>-2.9016204961071339</v>
      </c>
      <c r="BN2250" s="213"/>
      <c r="BR2250" s="228"/>
      <c r="BS2250" s="311"/>
      <c r="BT2250" s="3"/>
      <c r="BU2250" s="213"/>
      <c r="BV2250" s="213"/>
      <c r="BW2250" s="291"/>
    </row>
    <row r="2251" spans="1:75" x14ac:dyDescent="0.2">
      <c r="A2251" s="210"/>
      <c r="B2251" s="211"/>
      <c r="C2251" s="848" t="str">
        <f ca="1">IF(ISERR(AVERAGE(INDIRECT("B"&amp;(ROW()-INT($B$1/2))):INDIRECT("B"&amp;(ROW()+INT($B$1/2))))),"",AVERAGE(INDIRECT("B"&amp;(ROW()-INT($B$1/2))):INDIRECT("B"&amp;(ROW()+INT($B$1/2)))))</f>
        <v/>
      </c>
      <c r="D2251" s="848">
        <f t="shared" si="757"/>
        <v>0</v>
      </c>
      <c r="E2251" s="275"/>
      <c r="F2251" s="15"/>
      <c r="G2251" s="3"/>
      <c r="H2251" s="3"/>
      <c r="I2251" s="3"/>
      <c r="J2251" s="3"/>
      <c r="K2251" s="3"/>
      <c r="L2251" s="554"/>
      <c r="M2251" s="545"/>
      <c r="N2251" s="546"/>
      <c r="O2251" s="5"/>
      <c r="P2251" s="216"/>
      <c r="Q2251" s="217"/>
      <c r="R2251" s="218"/>
      <c r="S2251" s="219">
        <f t="shared" si="774"/>
        <v>0</v>
      </c>
      <c r="T2251" s="220">
        <f t="shared" si="775"/>
        <v>0</v>
      </c>
      <c r="U2251" s="214">
        <f t="shared" si="772"/>
        <v>0</v>
      </c>
      <c r="W2251" s="221"/>
      <c r="X2251" s="222"/>
      <c r="Y2251" s="222"/>
      <c r="Z2251" s="223"/>
      <c r="AA2251" s="222"/>
      <c r="AB2251" s="224"/>
      <c r="AC2251" s="225"/>
      <c r="AD2251" s="2">
        <f t="shared" si="759"/>
        <v>0</v>
      </c>
      <c r="AE2251" s="2">
        <f t="shared" si="760"/>
        <v>0</v>
      </c>
      <c r="AF2251" s="226"/>
      <c r="AG2251" s="219">
        <f t="shared" si="764"/>
        <v>0</v>
      </c>
      <c r="AH2251" s="234">
        <f t="shared" si="765"/>
        <v>0</v>
      </c>
      <c r="AI2251" s="214">
        <f t="shared" si="773"/>
        <v>0</v>
      </c>
      <c r="AK2251" s="229">
        <f t="shared" si="766"/>
        <v>0</v>
      </c>
      <c r="AL2251" s="226"/>
      <c r="AM2251" s="15"/>
      <c r="AN2251" s="232" t="e">
        <f t="shared" si="767"/>
        <v>#DIV/0!</v>
      </c>
      <c r="AO2251" s="214">
        <f t="shared" si="761"/>
        <v>0</v>
      </c>
      <c r="AQ2251" s="210"/>
      <c r="AR2251" s="231"/>
      <c r="AS2251" s="15"/>
      <c r="AT2251" s="232">
        <f t="shared" si="768"/>
        <v>0</v>
      </c>
      <c r="AU2251" s="235">
        <f t="shared" si="769"/>
        <v>0</v>
      </c>
      <c r="AY2251" s="210"/>
      <c r="AZ2251" s="231"/>
      <c r="BA2251" s="15"/>
      <c r="BB2251" s="232">
        <f t="shared" si="758"/>
        <v>0</v>
      </c>
      <c r="BC2251" s="235">
        <f t="shared" si="770"/>
        <v>0</v>
      </c>
      <c r="BG2251" s="210"/>
      <c r="BH2251" s="231"/>
      <c r="BI2251" s="15"/>
      <c r="BJ2251" s="232">
        <f t="shared" si="762"/>
        <v>0</v>
      </c>
      <c r="BK2251" s="235">
        <f t="shared" si="771"/>
        <v>0</v>
      </c>
      <c r="BM2251" s="109">
        <f t="shared" si="763"/>
        <v>-2.9034528336048706</v>
      </c>
      <c r="BN2251" s="213"/>
      <c r="BR2251" s="228"/>
      <c r="BS2251" s="311"/>
      <c r="BT2251" s="3"/>
      <c r="BU2251" s="213"/>
      <c r="BV2251" s="213"/>
      <c r="BW2251" s="291"/>
    </row>
    <row r="2252" spans="1:75" x14ac:dyDescent="0.2">
      <c r="A2252" s="210"/>
      <c r="B2252" s="211"/>
      <c r="C2252" s="848" t="str">
        <f ca="1">IF(ISERR(AVERAGE(INDIRECT("B"&amp;(ROW()-INT($B$1/2))):INDIRECT("B"&amp;(ROW()+INT($B$1/2))))),"",AVERAGE(INDIRECT("B"&amp;(ROW()-INT($B$1/2))):INDIRECT("B"&amp;(ROW()+INT($B$1/2)))))</f>
        <v/>
      </c>
      <c r="D2252" s="848">
        <f t="shared" si="757"/>
        <v>0</v>
      </c>
      <c r="E2252" s="275"/>
      <c r="F2252" s="15"/>
      <c r="G2252" s="3"/>
      <c r="H2252" s="3"/>
      <c r="I2252" s="3"/>
      <c r="J2252" s="3"/>
      <c r="K2252" s="3"/>
      <c r="L2252" s="554"/>
      <c r="M2252" s="545"/>
      <c r="N2252" s="546"/>
      <c r="O2252" s="5"/>
      <c r="P2252" s="216"/>
      <c r="Q2252" s="217"/>
      <c r="R2252" s="218"/>
      <c r="S2252" s="219">
        <f t="shared" si="774"/>
        <v>0</v>
      </c>
      <c r="T2252" s="220">
        <f t="shared" si="775"/>
        <v>0</v>
      </c>
      <c r="U2252" s="214">
        <f t="shared" si="772"/>
        <v>0</v>
      </c>
      <c r="W2252" s="221"/>
      <c r="X2252" s="222"/>
      <c r="Y2252" s="222"/>
      <c r="Z2252" s="223"/>
      <c r="AA2252" s="222"/>
      <c r="AB2252" s="224"/>
      <c r="AC2252" s="225"/>
      <c r="AD2252" s="2">
        <f t="shared" si="759"/>
        <v>0</v>
      </c>
      <c r="AE2252" s="2">
        <f t="shared" si="760"/>
        <v>0</v>
      </c>
      <c r="AF2252" s="226"/>
      <c r="AG2252" s="219">
        <f t="shared" si="764"/>
        <v>0</v>
      </c>
      <c r="AH2252" s="234">
        <f t="shared" si="765"/>
        <v>0</v>
      </c>
      <c r="AI2252" s="214">
        <f t="shared" si="773"/>
        <v>0</v>
      </c>
      <c r="AK2252" s="229">
        <f t="shared" si="766"/>
        <v>0</v>
      </c>
      <c r="AL2252" s="226"/>
      <c r="AM2252" s="15"/>
      <c r="AN2252" s="232" t="e">
        <f t="shared" si="767"/>
        <v>#DIV/0!</v>
      </c>
      <c r="AO2252" s="214">
        <f t="shared" si="761"/>
        <v>0</v>
      </c>
      <c r="AQ2252" s="210"/>
      <c r="AR2252" s="231"/>
      <c r="AS2252" s="15"/>
      <c r="AT2252" s="232">
        <f t="shared" si="768"/>
        <v>0</v>
      </c>
      <c r="AU2252" s="235">
        <f t="shared" si="769"/>
        <v>0</v>
      </c>
      <c r="AY2252" s="210"/>
      <c r="AZ2252" s="231"/>
      <c r="BA2252" s="15"/>
      <c r="BB2252" s="232">
        <f t="shared" si="758"/>
        <v>0</v>
      </c>
      <c r="BC2252" s="235">
        <f t="shared" si="770"/>
        <v>0</v>
      </c>
      <c r="BG2252" s="210"/>
      <c r="BH2252" s="231"/>
      <c r="BI2252" s="15"/>
      <c r="BJ2252" s="232">
        <f t="shared" si="762"/>
        <v>0</v>
      </c>
      <c r="BK2252" s="235">
        <f t="shared" si="771"/>
        <v>0</v>
      </c>
      <c r="BM2252" s="109">
        <f t="shared" si="763"/>
        <v>-2.9052851711026073</v>
      </c>
      <c r="BN2252" s="213"/>
      <c r="BR2252" s="228"/>
      <c r="BS2252" s="311"/>
      <c r="BT2252" s="3"/>
      <c r="BU2252" s="213"/>
      <c r="BV2252" s="213"/>
      <c r="BW2252" s="291"/>
    </row>
    <row r="2253" spans="1:75" x14ac:dyDescent="0.2">
      <c r="A2253" s="210"/>
      <c r="B2253" s="211"/>
      <c r="C2253" s="848" t="str">
        <f ca="1">IF(ISERR(AVERAGE(INDIRECT("B"&amp;(ROW()-INT($B$1/2))):INDIRECT("B"&amp;(ROW()+INT($B$1/2))))),"",AVERAGE(INDIRECT("B"&amp;(ROW()-INT($B$1/2))):INDIRECT("B"&amp;(ROW()+INT($B$1/2)))))</f>
        <v/>
      </c>
      <c r="D2253" s="848">
        <f t="shared" si="757"/>
        <v>0</v>
      </c>
      <c r="E2253" s="275"/>
      <c r="F2253" s="15"/>
      <c r="G2253" s="3"/>
      <c r="H2253" s="3"/>
      <c r="I2253" s="3"/>
      <c r="J2253" s="3"/>
      <c r="K2253" s="3"/>
      <c r="L2253" s="554"/>
      <c r="M2253" s="545"/>
      <c r="N2253" s="546"/>
      <c r="O2253" s="5"/>
      <c r="P2253" s="216"/>
      <c r="Q2253" s="217"/>
      <c r="R2253" s="218"/>
      <c r="S2253" s="219">
        <f t="shared" si="774"/>
        <v>0</v>
      </c>
      <c r="T2253" s="220">
        <f t="shared" si="775"/>
        <v>0</v>
      </c>
      <c r="U2253" s="214">
        <f t="shared" si="772"/>
        <v>0</v>
      </c>
      <c r="W2253" s="221"/>
      <c r="X2253" s="222"/>
      <c r="Y2253" s="222"/>
      <c r="Z2253" s="223"/>
      <c r="AA2253" s="222"/>
      <c r="AB2253" s="224"/>
      <c r="AC2253" s="225"/>
      <c r="AD2253" s="2">
        <f t="shared" si="759"/>
        <v>0</v>
      </c>
      <c r="AE2253" s="2">
        <f t="shared" si="760"/>
        <v>0</v>
      </c>
      <c r="AF2253" s="226"/>
      <c r="AG2253" s="219">
        <f t="shared" si="764"/>
        <v>0</v>
      </c>
      <c r="AH2253" s="234">
        <f t="shared" si="765"/>
        <v>0</v>
      </c>
      <c r="AI2253" s="214">
        <f t="shared" si="773"/>
        <v>0</v>
      </c>
      <c r="AK2253" s="229">
        <f t="shared" si="766"/>
        <v>0</v>
      </c>
      <c r="AL2253" s="226"/>
      <c r="AM2253" s="15"/>
      <c r="AN2253" s="232" t="e">
        <f t="shared" si="767"/>
        <v>#DIV/0!</v>
      </c>
      <c r="AO2253" s="214">
        <f t="shared" si="761"/>
        <v>0</v>
      </c>
      <c r="AQ2253" s="210"/>
      <c r="AR2253" s="231"/>
      <c r="AS2253" s="15"/>
      <c r="AT2253" s="232">
        <f t="shared" si="768"/>
        <v>0</v>
      </c>
      <c r="AU2253" s="235">
        <f t="shared" si="769"/>
        <v>0</v>
      </c>
      <c r="AY2253" s="210"/>
      <c r="AZ2253" s="231"/>
      <c r="BA2253" s="15"/>
      <c r="BB2253" s="232">
        <f t="shared" si="758"/>
        <v>0</v>
      </c>
      <c r="BC2253" s="235">
        <f t="shared" si="770"/>
        <v>0</v>
      </c>
      <c r="BG2253" s="210"/>
      <c r="BH2253" s="231"/>
      <c r="BI2253" s="15"/>
      <c r="BJ2253" s="232">
        <f t="shared" si="762"/>
        <v>0</v>
      </c>
      <c r="BK2253" s="235">
        <f t="shared" si="771"/>
        <v>0</v>
      </c>
      <c r="BM2253" s="109">
        <f t="shared" si="763"/>
        <v>-2.907117508600344</v>
      </c>
      <c r="BN2253" s="213"/>
      <c r="BR2253" s="228"/>
      <c r="BS2253" s="311"/>
      <c r="BT2253" s="3"/>
      <c r="BU2253" s="213"/>
      <c r="BV2253" s="213"/>
      <c r="BW2253" s="291"/>
    </row>
    <row r="2254" spans="1:75" x14ac:dyDescent="0.2">
      <c r="A2254" s="210"/>
      <c r="B2254" s="211"/>
      <c r="C2254" s="848" t="str">
        <f ca="1">IF(ISERR(AVERAGE(INDIRECT("B"&amp;(ROW()-INT($B$1/2))):INDIRECT("B"&amp;(ROW()+INT($B$1/2))))),"",AVERAGE(INDIRECT("B"&amp;(ROW()-INT($B$1/2))):INDIRECT("B"&amp;(ROW()+INT($B$1/2)))))</f>
        <v/>
      </c>
      <c r="D2254" s="848">
        <f t="shared" si="757"/>
        <v>0</v>
      </c>
      <c r="E2254" s="275"/>
      <c r="F2254" s="15"/>
      <c r="G2254" s="3"/>
      <c r="H2254" s="3"/>
      <c r="I2254" s="3"/>
      <c r="J2254" s="3"/>
      <c r="K2254" s="3"/>
      <c r="L2254" s="554"/>
      <c r="M2254" s="545"/>
      <c r="N2254" s="546"/>
      <c r="O2254" s="5"/>
      <c r="P2254" s="216"/>
      <c r="Q2254" s="217"/>
      <c r="R2254" s="218"/>
      <c r="S2254" s="219">
        <f t="shared" si="774"/>
        <v>0</v>
      </c>
      <c r="T2254" s="220">
        <f t="shared" si="775"/>
        <v>0</v>
      </c>
      <c r="U2254" s="214">
        <f t="shared" si="772"/>
        <v>0</v>
      </c>
      <c r="W2254" s="221"/>
      <c r="X2254" s="222"/>
      <c r="Y2254" s="222"/>
      <c r="Z2254" s="223"/>
      <c r="AA2254" s="222"/>
      <c r="AB2254" s="224"/>
      <c r="AC2254" s="225"/>
      <c r="AD2254" s="2">
        <f t="shared" si="759"/>
        <v>0</v>
      </c>
      <c r="AE2254" s="2">
        <f t="shared" si="760"/>
        <v>0</v>
      </c>
      <c r="AF2254" s="226"/>
      <c r="AG2254" s="219">
        <f t="shared" si="764"/>
        <v>0</v>
      </c>
      <c r="AH2254" s="234">
        <f t="shared" si="765"/>
        <v>0</v>
      </c>
      <c r="AI2254" s="214">
        <f t="shared" si="773"/>
        <v>0</v>
      </c>
      <c r="AK2254" s="229">
        <f t="shared" si="766"/>
        <v>0</v>
      </c>
      <c r="AL2254" s="226"/>
      <c r="AM2254" s="15"/>
      <c r="AN2254" s="232" t="e">
        <f t="shared" si="767"/>
        <v>#DIV/0!</v>
      </c>
      <c r="AO2254" s="214">
        <f t="shared" si="761"/>
        <v>0</v>
      </c>
      <c r="AQ2254" s="210"/>
      <c r="AR2254" s="231"/>
      <c r="AS2254" s="15"/>
      <c r="AT2254" s="232">
        <f t="shared" si="768"/>
        <v>0</v>
      </c>
      <c r="AU2254" s="235">
        <f t="shared" si="769"/>
        <v>0</v>
      </c>
      <c r="AY2254" s="210"/>
      <c r="AZ2254" s="231"/>
      <c r="BA2254" s="15"/>
      <c r="BB2254" s="232">
        <f t="shared" si="758"/>
        <v>0</v>
      </c>
      <c r="BC2254" s="235">
        <f t="shared" si="770"/>
        <v>0</v>
      </c>
      <c r="BG2254" s="210"/>
      <c r="BH2254" s="231"/>
      <c r="BI2254" s="15"/>
      <c r="BJ2254" s="232">
        <f t="shared" si="762"/>
        <v>0</v>
      </c>
      <c r="BK2254" s="235">
        <f t="shared" si="771"/>
        <v>0</v>
      </c>
      <c r="BM2254" s="109">
        <f t="shared" si="763"/>
        <v>-2.9089498460980807</v>
      </c>
      <c r="BN2254" s="213"/>
      <c r="BR2254" s="228"/>
      <c r="BS2254" s="311"/>
      <c r="BT2254" s="3"/>
      <c r="BU2254" s="213"/>
      <c r="BV2254" s="213"/>
      <c r="BW2254" s="291"/>
    </row>
    <row r="2255" spans="1:75" x14ac:dyDescent="0.2">
      <c r="A2255" s="210"/>
      <c r="B2255" s="211"/>
      <c r="C2255" s="848" t="str">
        <f ca="1">IF(ISERR(AVERAGE(INDIRECT("B"&amp;(ROW()-INT($B$1/2))):INDIRECT("B"&amp;(ROW()+INT($B$1/2))))),"",AVERAGE(INDIRECT("B"&amp;(ROW()-INT($B$1/2))):INDIRECT("B"&amp;(ROW()+INT($B$1/2)))))</f>
        <v/>
      </c>
      <c r="D2255" s="848">
        <f t="shared" si="757"/>
        <v>0</v>
      </c>
      <c r="E2255" s="275"/>
      <c r="F2255" s="15"/>
      <c r="G2255" s="3"/>
      <c r="H2255" s="3"/>
      <c r="I2255" s="3"/>
      <c r="J2255" s="3"/>
      <c r="K2255" s="3"/>
      <c r="L2255" s="554"/>
      <c r="M2255" s="545"/>
      <c r="N2255" s="546"/>
      <c r="O2255" s="5"/>
      <c r="P2255" s="216"/>
      <c r="Q2255" s="217"/>
      <c r="R2255" s="218"/>
      <c r="S2255" s="219">
        <f t="shared" si="774"/>
        <v>0</v>
      </c>
      <c r="T2255" s="220">
        <f t="shared" si="775"/>
        <v>0</v>
      </c>
      <c r="U2255" s="214">
        <f t="shared" si="772"/>
        <v>0</v>
      </c>
      <c r="W2255" s="221"/>
      <c r="X2255" s="222"/>
      <c r="Y2255" s="222"/>
      <c r="Z2255" s="223"/>
      <c r="AA2255" s="222"/>
      <c r="AB2255" s="224"/>
      <c r="AC2255" s="225"/>
      <c r="AD2255" s="2">
        <f t="shared" si="759"/>
        <v>0</v>
      </c>
      <c r="AE2255" s="2">
        <f t="shared" si="760"/>
        <v>0</v>
      </c>
      <c r="AF2255" s="226"/>
      <c r="AG2255" s="219">
        <f t="shared" si="764"/>
        <v>0</v>
      </c>
      <c r="AH2255" s="234">
        <f t="shared" si="765"/>
        <v>0</v>
      </c>
      <c r="AI2255" s="214">
        <f t="shared" si="773"/>
        <v>0</v>
      </c>
      <c r="AK2255" s="229">
        <f t="shared" si="766"/>
        <v>0</v>
      </c>
      <c r="AL2255" s="226"/>
      <c r="AM2255" s="15"/>
      <c r="AN2255" s="232" t="e">
        <f t="shared" si="767"/>
        <v>#DIV/0!</v>
      </c>
      <c r="AO2255" s="214">
        <f t="shared" si="761"/>
        <v>0</v>
      </c>
      <c r="AQ2255" s="210"/>
      <c r="AR2255" s="231"/>
      <c r="AS2255" s="15"/>
      <c r="AT2255" s="232">
        <f t="shared" si="768"/>
        <v>0</v>
      </c>
      <c r="AU2255" s="235">
        <f t="shared" si="769"/>
        <v>0</v>
      </c>
      <c r="AY2255" s="210"/>
      <c r="AZ2255" s="231"/>
      <c r="BA2255" s="15"/>
      <c r="BB2255" s="232">
        <f t="shared" si="758"/>
        <v>0</v>
      </c>
      <c r="BC2255" s="235">
        <f t="shared" si="770"/>
        <v>0</v>
      </c>
      <c r="BG2255" s="210"/>
      <c r="BH2255" s="231"/>
      <c r="BI2255" s="15"/>
      <c r="BJ2255" s="232">
        <f t="shared" si="762"/>
        <v>0</v>
      </c>
      <c r="BK2255" s="235">
        <f t="shared" si="771"/>
        <v>0</v>
      </c>
      <c r="BM2255" s="109">
        <f t="shared" si="763"/>
        <v>-2.9107821835958174</v>
      </c>
      <c r="BN2255" s="213"/>
      <c r="BR2255" s="228"/>
      <c r="BS2255" s="311"/>
      <c r="BT2255" s="3"/>
      <c r="BU2255" s="213"/>
      <c r="BV2255" s="213"/>
      <c r="BW2255" s="291"/>
    </row>
    <row r="2256" spans="1:75" x14ac:dyDescent="0.2">
      <c r="A2256" s="210"/>
      <c r="B2256" s="211"/>
      <c r="C2256" s="848" t="str">
        <f ca="1">IF(ISERR(AVERAGE(INDIRECT("B"&amp;(ROW()-INT($B$1/2))):INDIRECT("B"&amp;(ROW()+INT($B$1/2))))),"",AVERAGE(INDIRECT("B"&amp;(ROW()-INT($B$1/2))):INDIRECT("B"&amp;(ROW()+INT($B$1/2)))))</f>
        <v/>
      </c>
      <c r="D2256" s="848">
        <f t="shared" si="757"/>
        <v>0</v>
      </c>
      <c r="E2256" s="275"/>
      <c r="F2256" s="15"/>
      <c r="G2256" s="3"/>
      <c r="H2256" s="3"/>
      <c r="I2256" s="3"/>
      <c r="J2256" s="3"/>
      <c r="K2256" s="3"/>
      <c r="L2256" s="554"/>
      <c r="M2256" s="545"/>
      <c r="N2256" s="546"/>
      <c r="O2256" s="5"/>
      <c r="P2256" s="216"/>
      <c r="Q2256" s="217"/>
      <c r="R2256" s="218"/>
      <c r="S2256" s="219">
        <f t="shared" si="774"/>
        <v>0</v>
      </c>
      <c r="T2256" s="220">
        <f t="shared" si="775"/>
        <v>0</v>
      </c>
      <c r="U2256" s="214">
        <f t="shared" si="772"/>
        <v>0</v>
      </c>
      <c r="W2256" s="221"/>
      <c r="X2256" s="222"/>
      <c r="Y2256" s="222"/>
      <c r="Z2256" s="223"/>
      <c r="AA2256" s="222"/>
      <c r="AB2256" s="224"/>
      <c r="AC2256" s="225"/>
      <c r="AD2256" s="2">
        <f t="shared" si="759"/>
        <v>0</v>
      </c>
      <c r="AE2256" s="2">
        <f t="shared" si="760"/>
        <v>0</v>
      </c>
      <c r="AF2256" s="226"/>
      <c r="AG2256" s="219">
        <f t="shared" si="764"/>
        <v>0</v>
      </c>
      <c r="AH2256" s="234">
        <f t="shared" si="765"/>
        <v>0</v>
      </c>
      <c r="AI2256" s="214">
        <f t="shared" si="773"/>
        <v>0</v>
      </c>
      <c r="AK2256" s="229">
        <f t="shared" si="766"/>
        <v>0</v>
      </c>
      <c r="AL2256" s="226"/>
      <c r="AM2256" s="15"/>
      <c r="AN2256" s="232" t="e">
        <f t="shared" si="767"/>
        <v>#DIV/0!</v>
      </c>
      <c r="AO2256" s="214">
        <f t="shared" si="761"/>
        <v>0</v>
      </c>
      <c r="AQ2256" s="210"/>
      <c r="AR2256" s="231"/>
      <c r="AS2256" s="15"/>
      <c r="AT2256" s="232">
        <f t="shared" si="768"/>
        <v>0</v>
      </c>
      <c r="AU2256" s="235">
        <f t="shared" si="769"/>
        <v>0</v>
      </c>
      <c r="AY2256" s="210"/>
      <c r="AZ2256" s="231"/>
      <c r="BA2256" s="15"/>
      <c r="BB2256" s="232">
        <f t="shared" si="758"/>
        <v>0</v>
      </c>
      <c r="BC2256" s="235">
        <f t="shared" si="770"/>
        <v>0</v>
      </c>
      <c r="BG2256" s="210"/>
      <c r="BH2256" s="231"/>
      <c r="BI2256" s="15"/>
      <c r="BJ2256" s="232">
        <f t="shared" si="762"/>
        <v>0</v>
      </c>
      <c r="BK2256" s="235">
        <f t="shared" si="771"/>
        <v>0</v>
      </c>
      <c r="BM2256" s="109">
        <f t="shared" si="763"/>
        <v>-2.9126145210935541</v>
      </c>
      <c r="BN2256" s="213"/>
      <c r="BR2256" s="228"/>
      <c r="BS2256" s="311"/>
      <c r="BT2256" s="3"/>
      <c r="BU2256" s="213"/>
      <c r="BV2256" s="213"/>
      <c r="BW2256" s="291"/>
    </row>
    <row r="2257" spans="1:75" x14ac:dyDescent="0.2">
      <c r="A2257" s="210"/>
      <c r="B2257" s="211"/>
      <c r="C2257" s="848" t="str">
        <f ca="1">IF(ISERR(AVERAGE(INDIRECT("B"&amp;(ROW()-INT($B$1/2))):INDIRECT("B"&amp;(ROW()+INT($B$1/2))))),"",AVERAGE(INDIRECT("B"&amp;(ROW()-INT($B$1/2))):INDIRECT("B"&amp;(ROW()+INT($B$1/2)))))</f>
        <v/>
      </c>
      <c r="D2257" s="848">
        <f t="shared" si="757"/>
        <v>0</v>
      </c>
      <c r="E2257" s="275"/>
      <c r="F2257" s="15"/>
      <c r="G2257" s="3"/>
      <c r="H2257" s="3"/>
      <c r="I2257" s="3"/>
      <c r="J2257" s="3"/>
      <c r="K2257" s="3"/>
      <c r="L2257" s="554"/>
      <c r="M2257" s="545"/>
      <c r="N2257" s="546"/>
      <c r="O2257" s="5"/>
      <c r="P2257" s="216"/>
      <c r="Q2257" s="217"/>
      <c r="R2257" s="218"/>
      <c r="S2257" s="219">
        <f t="shared" si="774"/>
        <v>0</v>
      </c>
      <c r="T2257" s="220">
        <f t="shared" si="775"/>
        <v>0</v>
      </c>
      <c r="U2257" s="214">
        <f t="shared" si="772"/>
        <v>0</v>
      </c>
      <c r="W2257" s="221"/>
      <c r="X2257" s="222"/>
      <c r="Y2257" s="222"/>
      <c r="Z2257" s="223"/>
      <c r="AA2257" s="222"/>
      <c r="AB2257" s="224"/>
      <c r="AC2257" s="225"/>
      <c r="AD2257" s="2">
        <f t="shared" si="759"/>
        <v>0</v>
      </c>
      <c r="AE2257" s="2">
        <f t="shared" si="760"/>
        <v>0</v>
      </c>
      <c r="AF2257" s="226"/>
      <c r="AG2257" s="219">
        <f t="shared" si="764"/>
        <v>0</v>
      </c>
      <c r="AH2257" s="234">
        <f t="shared" si="765"/>
        <v>0</v>
      </c>
      <c r="AI2257" s="214">
        <f t="shared" si="773"/>
        <v>0</v>
      </c>
      <c r="AK2257" s="229">
        <f t="shared" si="766"/>
        <v>0</v>
      </c>
      <c r="AL2257" s="226"/>
      <c r="AM2257" s="15"/>
      <c r="AN2257" s="232" t="e">
        <f t="shared" si="767"/>
        <v>#DIV/0!</v>
      </c>
      <c r="AO2257" s="214">
        <f t="shared" si="761"/>
        <v>0</v>
      </c>
      <c r="AQ2257" s="210"/>
      <c r="AR2257" s="231"/>
      <c r="AS2257" s="15"/>
      <c r="AT2257" s="232">
        <f t="shared" si="768"/>
        <v>0</v>
      </c>
      <c r="AU2257" s="235">
        <f t="shared" si="769"/>
        <v>0</v>
      </c>
      <c r="AY2257" s="210"/>
      <c r="AZ2257" s="231"/>
      <c r="BA2257" s="15"/>
      <c r="BB2257" s="232">
        <f t="shared" si="758"/>
        <v>0</v>
      </c>
      <c r="BC2257" s="235">
        <f t="shared" si="770"/>
        <v>0</v>
      </c>
      <c r="BG2257" s="210"/>
      <c r="BH2257" s="231"/>
      <c r="BI2257" s="15"/>
      <c r="BJ2257" s="232">
        <f t="shared" si="762"/>
        <v>0</v>
      </c>
      <c r="BK2257" s="235">
        <f t="shared" si="771"/>
        <v>0</v>
      </c>
      <c r="BM2257" s="109">
        <f t="shared" si="763"/>
        <v>-2.9144468585912908</v>
      </c>
      <c r="BN2257" s="213"/>
      <c r="BR2257" s="228"/>
      <c r="BS2257" s="311"/>
      <c r="BT2257" s="3"/>
      <c r="BU2257" s="213"/>
      <c r="BV2257" s="213"/>
      <c r="BW2257" s="291"/>
    </row>
    <row r="2258" spans="1:75" x14ac:dyDescent="0.2">
      <c r="A2258" s="210"/>
      <c r="B2258" s="211"/>
      <c r="C2258" s="848" t="str">
        <f ca="1">IF(ISERR(AVERAGE(INDIRECT("B"&amp;(ROW()-INT($B$1/2))):INDIRECT("B"&amp;(ROW()+INT($B$1/2))))),"",AVERAGE(INDIRECT("B"&amp;(ROW()-INT($B$1/2))):INDIRECT("B"&amp;(ROW()+INT($B$1/2)))))</f>
        <v/>
      </c>
      <c r="D2258" s="848">
        <f t="shared" si="757"/>
        <v>0</v>
      </c>
      <c r="E2258" s="275"/>
      <c r="F2258" s="15"/>
      <c r="G2258" s="3"/>
      <c r="H2258" s="3"/>
      <c r="I2258" s="3"/>
      <c r="J2258" s="3"/>
      <c r="K2258" s="3"/>
      <c r="L2258" s="554"/>
      <c r="M2258" s="545"/>
      <c r="N2258" s="546"/>
      <c r="O2258" s="5"/>
      <c r="P2258" s="216"/>
      <c r="Q2258" s="217"/>
      <c r="R2258" s="218"/>
      <c r="S2258" s="219">
        <f t="shared" si="774"/>
        <v>0</v>
      </c>
      <c r="T2258" s="220">
        <f t="shared" si="775"/>
        <v>0</v>
      </c>
      <c r="U2258" s="214">
        <f t="shared" si="772"/>
        <v>0</v>
      </c>
      <c r="W2258" s="221"/>
      <c r="X2258" s="222"/>
      <c r="Y2258" s="222"/>
      <c r="Z2258" s="223"/>
      <c r="AA2258" s="222"/>
      <c r="AB2258" s="224"/>
      <c r="AC2258" s="225"/>
      <c r="AD2258" s="2">
        <f t="shared" si="759"/>
        <v>0</v>
      </c>
      <c r="AE2258" s="2">
        <f t="shared" si="760"/>
        <v>0</v>
      </c>
      <c r="AF2258" s="226"/>
      <c r="AG2258" s="219">
        <f t="shared" si="764"/>
        <v>0</v>
      </c>
      <c r="AH2258" s="234">
        <f t="shared" si="765"/>
        <v>0</v>
      </c>
      <c r="AI2258" s="214">
        <f t="shared" si="773"/>
        <v>0</v>
      </c>
      <c r="AK2258" s="229">
        <f t="shared" si="766"/>
        <v>0</v>
      </c>
      <c r="AL2258" s="226"/>
      <c r="AM2258" s="15"/>
      <c r="AN2258" s="232" t="e">
        <f t="shared" si="767"/>
        <v>#DIV/0!</v>
      </c>
      <c r="AO2258" s="214">
        <f t="shared" si="761"/>
        <v>0</v>
      </c>
      <c r="AQ2258" s="210"/>
      <c r="AR2258" s="231"/>
      <c r="AS2258" s="15"/>
      <c r="AT2258" s="232">
        <f t="shared" si="768"/>
        <v>0</v>
      </c>
      <c r="AU2258" s="235">
        <f t="shared" si="769"/>
        <v>0</v>
      </c>
      <c r="AY2258" s="210"/>
      <c r="AZ2258" s="231"/>
      <c r="BA2258" s="15"/>
      <c r="BB2258" s="232">
        <f t="shared" si="758"/>
        <v>0</v>
      </c>
      <c r="BC2258" s="235">
        <f t="shared" si="770"/>
        <v>0</v>
      </c>
      <c r="BG2258" s="210"/>
      <c r="BH2258" s="231"/>
      <c r="BI2258" s="15"/>
      <c r="BJ2258" s="232">
        <f t="shared" si="762"/>
        <v>0</v>
      </c>
      <c r="BK2258" s="235">
        <f t="shared" si="771"/>
        <v>0</v>
      </c>
      <c r="BM2258" s="109">
        <f t="shared" si="763"/>
        <v>-2.9162791960890275</v>
      </c>
      <c r="BN2258" s="213"/>
      <c r="BR2258" s="228"/>
      <c r="BS2258" s="311"/>
      <c r="BT2258" s="3"/>
      <c r="BU2258" s="213"/>
      <c r="BV2258" s="213"/>
      <c r="BW2258" s="291"/>
    </row>
    <row r="2259" spans="1:75" x14ac:dyDescent="0.2">
      <c r="A2259" s="210"/>
      <c r="B2259" s="211"/>
      <c r="C2259" s="848" t="str">
        <f ca="1">IF(ISERR(AVERAGE(INDIRECT("B"&amp;(ROW()-INT($B$1/2))):INDIRECT("B"&amp;(ROW()+INT($B$1/2))))),"",AVERAGE(INDIRECT("B"&amp;(ROW()-INT($B$1/2))):INDIRECT("B"&amp;(ROW()+INT($B$1/2)))))</f>
        <v/>
      </c>
      <c r="D2259" s="848">
        <f t="shared" si="757"/>
        <v>0</v>
      </c>
      <c r="E2259" s="275"/>
      <c r="F2259" s="15"/>
      <c r="G2259" s="3"/>
      <c r="H2259" s="3"/>
      <c r="I2259" s="3"/>
      <c r="J2259" s="3"/>
      <c r="K2259" s="3"/>
      <c r="L2259" s="554"/>
      <c r="M2259" s="545"/>
      <c r="N2259" s="546"/>
      <c r="O2259" s="5"/>
      <c r="P2259" s="216"/>
      <c r="Q2259" s="217"/>
      <c r="R2259" s="218"/>
      <c r="S2259" s="219">
        <f t="shared" si="774"/>
        <v>0</v>
      </c>
      <c r="T2259" s="220">
        <f t="shared" si="775"/>
        <v>0</v>
      </c>
      <c r="U2259" s="214">
        <f t="shared" si="772"/>
        <v>0</v>
      </c>
      <c r="W2259" s="221"/>
      <c r="X2259" s="222"/>
      <c r="Y2259" s="222"/>
      <c r="Z2259" s="223"/>
      <c r="AA2259" s="222"/>
      <c r="AB2259" s="224"/>
      <c r="AC2259" s="225"/>
      <c r="AD2259" s="2">
        <f t="shared" si="759"/>
        <v>0</v>
      </c>
      <c r="AE2259" s="2">
        <f t="shared" si="760"/>
        <v>0</v>
      </c>
      <c r="AF2259" s="226"/>
      <c r="AG2259" s="219">
        <f t="shared" si="764"/>
        <v>0</v>
      </c>
      <c r="AH2259" s="234">
        <f t="shared" si="765"/>
        <v>0</v>
      </c>
      <c r="AI2259" s="214">
        <f t="shared" si="773"/>
        <v>0</v>
      </c>
      <c r="AK2259" s="229">
        <f t="shared" si="766"/>
        <v>0</v>
      </c>
      <c r="AL2259" s="226"/>
      <c r="AM2259" s="15"/>
      <c r="AN2259" s="232" t="e">
        <f t="shared" si="767"/>
        <v>#DIV/0!</v>
      </c>
      <c r="AO2259" s="214">
        <f t="shared" si="761"/>
        <v>0</v>
      </c>
      <c r="AQ2259" s="210"/>
      <c r="AR2259" s="231"/>
      <c r="AS2259" s="15"/>
      <c r="AT2259" s="232">
        <f t="shared" si="768"/>
        <v>0</v>
      </c>
      <c r="AU2259" s="235">
        <f t="shared" si="769"/>
        <v>0</v>
      </c>
      <c r="AY2259" s="210"/>
      <c r="AZ2259" s="231"/>
      <c r="BA2259" s="15"/>
      <c r="BB2259" s="232">
        <f t="shared" si="758"/>
        <v>0</v>
      </c>
      <c r="BC2259" s="235">
        <f t="shared" si="770"/>
        <v>0</v>
      </c>
      <c r="BG2259" s="210"/>
      <c r="BH2259" s="231"/>
      <c r="BI2259" s="15"/>
      <c r="BJ2259" s="232">
        <f t="shared" si="762"/>
        <v>0</v>
      </c>
      <c r="BK2259" s="235">
        <f t="shared" si="771"/>
        <v>0</v>
      </c>
      <c r="BM2259" s="109">
        <f t="shared" si="763"/>
        <v>-2.9181115335867642</v>
      </c>
      <c r="BN2259" s="213"/>
      <c r="BR2259" s="228"/>
      <c r="BS2259" s="311"/>
      <c r="BT2259" s="3"/>
      <c r="BU2259" s="213"/>
      <c r="BV2259" s="213"/>
      <c r="BW2259" s="291"/>
    </row>
    <row r="2260" spans="1:75" x14ac:dyDescent="0.2">
      <c r="A2260" s="210"/>
      <c r="B2260" s="211"/>
      <c r="C2260" s="848" t="str">
        <f ca="1">IF(ISERR(AVERAGE(INDIRECT("B"&amp;(ROW()-INT($B$1/2))):INDIRECT("B"&amp;(ROW()+INT($B$1/2))))),"",AVERAGE(INDIRECT("B"&amp;(ROW()-INT($B$1/2))):INDIRECT("B"&amp;(ROW()+INT($B$1/2)))))</f>
        <v/>
      </c>
      <c r="D2260" s="848">
        <f t="shared" si="757"/>
        <v>0</v>
      </c>
      <c r="E2260" s="275"/>
      <c r="F2260" s="15"/>
      <c r="G2260" s="3"/>
      <c r="H2260" s="3"/>
      <c r="I2260" s="3"/>
      <c r="J2260" s="3"/>
      <c r="K2260" s="3"/>
      <c r="L2260" s="554"/>
      <c r="M2260" s="545"/>
      <c r="N2260" s="546"/>
      <c r="O2260" s="5"/>
      <c r="P2260" s="216"/>
      <c r="Q2260" s="217"/>
      <c r="R2260" s="218"/>
      <c r="S2260" s="219">
        <f t="shared" si="774"/>
        <v>0</v>
      </c>
      <c r="T2260" s="220">
        <f t="shared" si="775"/>
        <v>0</v>
      </c>
      <c r="U2260" s="214">
        <f t="shared" si="772"/>
        <v>0</v>
      </c>
      <c r="W2260" s="221"/>
      <c r="X2260" s="222"/>
      <c r="Y2260" s="222"/>
      <c r="Z2260" s="223"/>
      <c r="AA2260" s="222"/>
      <c r="AB2260" s="224"/>
      <c r="AC2260" s="225"/>
      <c r="AD2260" s="2">
        <f t="shared" si="759"/>
        <v>0</v>
      </c>
      <c r="AE2260" s="2">
        <f t="shared" si="760"/>
        <v>0</v>
      </c>
      <c r="AF2260" s="226"/>
      <c r="AG2260" s="219">
        <f t="shared" si="764"/>
        <v>0</v>
      </c>
      <c r="AH2260" s="234">
        <f t="shared" si="765"/>
        <v>0</v>
      </c>
      <c r="AI2260" s="214">
        <f t="shared" si="773"/>
        <v>0</v>
      </c>
      <c r="AK2260" s="229">
        <f t="shared" si="766"/>
        <v>0</v>
      </c>
      <c r="AL2260" s="226"/>
      <c r="AM2260" s="15"/>
      <c r="AN2260" s="232" t="e">
        <f t="shared" si="767"/>
        <v>#DIV/0!</v>
      </c>
      <c r="AO2260" s="214">
        <f t="shared" si="761"/>
        <v>0</v>
      </c>
      <c r="AQ2260" s="210"/>
      <c r="AR2260" s="231"/>
      <c r="AS2260" s="15"/>
      <c r="AT2260" s="232">
        <f t="shared" si="768"/>
        <v>0</v>
      </c>
      <c r="AU2260" s="235">
        <f t="shared" si="769"/>
        <v>0</v>
      </c>
      <c r="AY2260" s="210"/>
      <c r="AZ2260" s="231"/>
      <c r="BA2260" s="15"/>
      <c r="BB2260" s="232">
        <f t="shared" si="758"/>
        <v>0</v>
      </c>
      <c r="BC2260" s="235">
        <f t="shared" si="770"/>
        <v>0</v>
      </c>
      <c r="BG2260" s="210"/>
      <c r="BH2260" s="231"/>
      <c r="BI2260" s="15"/>
      <c r="BJ2260" s="232">
        <f t="shared" si="762"/>
        <v>0</v>
      </c>
      <c r="BK2260" s="235">
        <f t="shared" si="771"/>
        <v>0</v>
      </c>
      <c r="BM2260" s="109">
        <f t="shared" si="763"/>
        <v>-2.9199438710845009</v>
      </c>
      <c r="BN2260" s="213"/>
      <c r="BR2260" s="228"/>
      <c r="BS2260" s="311"/>
      <c r="BT2260" s="3"/>
      <c r="BU2260" s="213"/>
      <c r="BV2260" s="213"/>
      <c r="BW2260" s="291"/>
    </row>
    <row r="2261" spans="1:75" x14ac:dyDescent="0.2">
      <c r="A2261" s="210"/>
      <c r="B2261" s="211"/>
      <c r="C2261" s="848" t="str">
        <f ca="1">IF(ISERR(AVERAGE(INDIRECT("B"&amp;(ROW()-INT($B$1/2))):INDIRECT("B"&amp;(ROW()+INT($B$1/2))))),"",AVERAGE(INDIRECT("B"&amp;(ROW()-INT($B$1/2))):INDIRECT("B"&amp;(ROW()+INT($B$1/2)))))</f>
        <v/>
      </c>
      <c r="D2261" s="848">
        <f t="shared" si="757"/>
        <v>0</v>
      </c>
      <c r="E2261" s="275"/>
      <c r="F2261" s="15"/>
      <c r="G2261" s="3"/>
      <c r="H2261" s="3"/>
      <c r="I2261" s="3"/>
      <c r="J2261" s="3"/>
      <c r="K2261" s="3"/>
      <c r="L2261" s="554"/>
      <c r="M2261" s="545"/>
      <c r="N2261" s="546"/>
      <c r="O2261" s="5"/>
      <c r="P2261" s="216"/>
      <c r="Q2261" s="217"/>
      <c r="R2261" s="218"/>
      <c r="S2261" s="219">
        <f t="shared" si="774"/>
        <v>0</v>
      </c>
      <c r="T2261" s="220">
        <f t="shared" si="775"/>
        <v>0</v>
      </c>
      <c r="U2261" s="214">
        <f t="shared" si="772"/>
        <v>0</v>
      </c>
      <c r="W2261" s="221"/>
      <c r="X2261" s="222"/>
      <c r="Y2261" s="222"/>
      <c r="Z2261" s="223"/>
      <c r="AA2261" s="222"/>
      <c r="AB2261" s="224"/>
      <c r="AC2261" s="225"/>
      <c r="AD2261" s="2">
        <f t="shared" si="759"/>
        <v>0</v>
      </c>
      <c r="AE2261" s="2">
        <f t="shared" si="760"/>
        <v>0</v>
      </c>
      <c r="AF2261" s="226"/>
      <c r="AG2261" s="219">
        <f t="shared" si="764"/>
        <v>0</v>
      </c>
      <c r="AH2261" s="234">
        <f t="shared" si="765"/>
        <v>0</v>
      </c>
      <c r="AI2261" s="214">
        <f t="shared" si="773"/>
        <v>0</v>
      </c>
      <c r="AK2261" s="229">
        <f t="shared" si="766"/>
        <v>0</v>
      </c>
      <c r="AL2261" s="226"/>
      <c r="AM2261" s="15"/>
      <c r="AN2261" s="232" t="e">
        <f t="shared" si="767"/>
        <v>#DIV/0!</v>
      </c>
      <c r="AO2261" s="214">
        <f t="shared" si="761"/>
        <v>0</v>
      </c>
      <c r="AQ2261" s="210"/>
      <c r="AR2261" s="231"/>
      <c r="AS2261" s="15"/>
      <c r="AT2261" s="232">
        <f t="shared" si="768"/>
        <v>0</v>
      </c>
      <c r="AU2261" s="235">
        <f t="shared" si="769"/>
        <v>0</v>
      </c>
      <c r="AY2261" s="210"/>
      <c r="AZ2261" s="231"/>
      <c r="BA2261" s="15"/>
      <c r="BB2261" s="232">
        <f t="shared" si="758"/>
        <v>0</v>
      </c>
      <c r="BC2261" s="235">
        <f t="shared" si="770"/>
        <v>0</v>
      </c>
      <c r="BG2261" s="210"/>
      <c r="BH2261" s="231"/>
      <c r="BI2261" s="15"/>
      <c r="BJ2261" s="232">
        <f t="shared" si="762"/>
        <v>0</v>
      </c>
      <c r="BK2261" s="235">
        <f t="shared" si="771"/>
        <v>0</v>
      </c>
      <c r="BM2261" s="109">
        <f t="shared" si="763"/>
        <v>-2.9217762085822376</v>
      </c>
      <c r="BN2261" s="213"/>
      <c r="BR2261" s="228"/>
      <c r="BS2261" s="311"/>
      <c r="BT2261" s="3"/>
      <c r="BU2261" s="213"/>
      <c r="BV2261" s="213"/>
      <c r="BW2261" s="291"/>
    </row>
    <row r="2262" spans="1:75" x14ac:dyDescent="0.2">
      <c r="A2262" s="210"/>
      <c r="B2262" s="211"/>
      <c r="C2262" s="848" t="str">
        <f ca="1">IF(ISERR(AVERAGE(INDIRECT("B"&amp;(ROW()-INT($B$1/2))):INDIRECT("B"&amp;(ROW()+INT($B$1/2))))),"",AVERAGE(INDIRECT("B"&amp;(ROW()-INT($B$1/2))):INDIRECT("B"&amp;(ROW()+INT($B$1/2)))))</f>
        <v/>
      </c>
      <c r="D2262" s="848">
        <f t="shared" si="757"/>
        <v>0</v>
      </c>
      <c r="E2262" s="275"/>
      <c r="F2262" s="15"/>
      <c r="G2262" s="3"/>
      <c r="H2262" s="3"/>
      <c r="I2262" s="3"/>
      <c r="J2262" s="3"/>
      <c r="K2262" s="3"/>
      <c r="L2262" s="554"/>
      <c r="M2262" s="545"/>
      <c r="N2262" s="546"/>
      <c r="O2262" s="5"/>
      <c r="P2262" s="216"/>
      <c r="Q2262" s="217"/>
      <c r="R2262" s="218"/>
      <c r="S2262" s="219">
        <f t="shared" si="774"/>
        <v>0</v>
      </c>
      <c r="T2262" s="220">
        <f t="shared" si="775"/>
        <v>0</v>
      </c>
      <c r="U2262" s="214">
        <f t="shared" si="772"/>
        <v>0</v>
      </c>
      <c r="W2262" s="221"/>
      <c r="X2262" s="222"/>
      <c r="Y2262" s="222"/>
      <c r="Z2262" s="223"/>
      <c r="AA2262" s="222"/>
      <c r="AB2262" s="224"/>
      <c r="AC2262" s="225"/>
      <c r="AD2262" s="2">
        <f t="shared" si="759"/>
        <v>0</v>
      </c>
      <c r="AE2262" s="2">
        <f t="shared" si="760"/>
        <v>0</v>
      </c>
      <c r="AF2262" s="226"/>
      <c r="AG2262" s="219">
        <f t="shared" si="764"/>
        <v>0</v>
      </c>
      <c r="AH2262" s="234">
        <f t="shared" si="765"/>
        <v>0</v>
      </c>
      <c r="AI2262" s="214">
        <f t="shared" si="773"/>
        <v>0</v>
      </c>
      <c r="AK2262" s="229">
        <f t="shared" si="766"/>
        <v>0</v>
      </c>
      <c r="AL2262" s="226"/>
      <c r="AM2262" s="15"/>
      <c r="AN2262" s="232" t="e">
        <f t="shared" si="767"/>
        <v>#DIV/0!</v>
      </c>
      <c r="AO2262" s="214">
        <f t="shared" si="761"/>
        <v>0</v>
      </c>
      <c r="AQ2262" s="210"/>
      <c r="AR2262" s="231"/>
      <c r="AS2262" s="15"/>
      <c r="AT2262" s="232">
        <f t="shared" si="768"/>
        <v>0</v>
      </c>
      <c r="AU2262" s="235">
        <f t="shared" si="769"/>
        <v>0</v>
      </c>
      <c r="AY2262" s="210"/>
      <c r="AZ2262" s="231"/>
      <c r="BA2262" s="15"/>
      <c r="BB2262" s="232">
        <f t="shared" si="758"/>
        <v>0</v>
      </c>
      <c r="BC2262" s="235">
        <f t="shared" si="770"/>
        <v>0</v>
      </c>
      <c r="BG2262" s="210"/>
      <c r="BH2262" s="231"/>
      <c r="BI2262" s="15"/>
      <c r="BJ2262" s="232">
        <f t="shared" si="762"/>
        <v>0</v>
      </c>
      <c r="BK2262" s="235">
        <f t="shared" si="771"/>
        <v>0</v>
      </c>
      <c r="BM2262" s="109">
        <f t="shared" si="763"/>
        <v>-2.9236085460799743</v>
      </c>
      <c r="BN2262" s="213"/>
      <c r="BR2262" s="228"/>
      <c r="BS2262" s="311"/>
      <c r="BT2262" s="3"/>
      <c r="BU2262" s="213"/>
      <c r="BV2262" s="213"/>
      <c r="BW2262" s="291"/>
    </row>
    <row r="2263" spans="1:75" x14ac:dyDescent="0.2">
      <c r="A2263" s="210"/>
      <c r="B2263" s="211"/>
      <c r="C2263" s="848" t="str">
        <f ca="1">IF(ISERR(AVERAGE(INDIRECT("B"&amp;(ROW()-INT($B$1/2))):INDIRECT("B"&amp;(ROW()+INT($B$1/2))))),"",AVERAGE(INDIRECT("B"&amp;(ROW()-INT($B$1/2))):INDIRECT("B"&amp;(ROW()+INT($B$1/2)))))</f>
        <v/>
      </c>
      <c r="D2263" s="848">
        <f t="shared" si="757"/>
        <v>0</v>
      </c>
      <c r="E2263" s="275"/>
      <c r="F2263" s="15"/>
      <c r="G2263" s="3"/>
      <c r="H2263" s="3"/>
      <c r="I2263" s="3"/>
      <c r="J2263" s="3"/>
      <c r="K2263" s="3"/>
      <c r="L2263" s="554"/>
      <c r="M2263" s="545"/>
      <c r="N2263" s="546"/>
      <c r="O2263" s="5"/>
      <c r="P2263" s="216"/>
      <c r="Q2263" s="217"/>
      <c r="R2263" s="218"/>
      <c r="S2263" s="219">
        <f t="shared" si="774"/>
        <v>0</v>
      </c>
      <c r="T2263" s="220">
        <f t="shared" si="775"/>
        <v>0</v>
      </c>
      <c r="U2263" s="214">
        <f t="shared" si="772"/>
        <v>0</v>
      </c>
      <c r="W2263" s="221"/>
      <c r="X2263" s="222"/>
      <c r="Y2263" s="222"/>
      <c r="Z2263" s="223"/>
      <c r="AA2263" s="222"/>
      <c r="AB2263" s="224"/>
      <c r="AC2263" s="225"/>
      <c r="AD2263" s="2">
        <f t="shared" si="759"/>
        <v>0</v>
      </c>
      <c r="AE2263" s="2">
        <f t="shared" si="760"/>
        <v>0</v>
      </c>
      <c r="AF2263" s="226"/>
      <c r="AG2263" s="219">
        <f t="shared" si="764"/>
        <v>0</v>
      </c>
      <c r="AH2263" s="234">
        <f t="shared" si="765"/>
        <v>0</v>
      </c>
      <c r="AI2263" s="214">
        <f t="shared" si="773"/>
        <v>0</v>
      </c>
      <c r="AK2263" s="229">
        <f t="shared" si="766"/>
        <v>0</v>
      </c>
      <c r="AL2263" s="226"/>
      <c r="AM2263" s="15"/>
      <c r="AN2263" s="232" t="e">
        <f t="shared" si="767"/>
        <v>#DIV/0!</v>
      </c>
      <c r="AO2263" s="214">
        <f t="shared" si="761"/>
        <v>0</v>
      </c>
      <c r="AQ2263" s="210"/>
      <c r="AR2263" s="231"/>
      <c r="AS2263" s="15"/>
      <c r="AT2263" s="232">
        <f t="shared" si="768"/>
        <v>0</v>
      </c>
      <c r="AU2263" s="235">
        <f t="shared" si="769"/>
        <v>0</v>
      </c>
      <c r="AY2263" s="210"/>
      <c r="AZ2263" s="231"/>
      <c r="BA2263" s="15"/>
      <c r="BB2263" s="232">
        <f t="shared" si="758"/>
        <v>0</v>
      </c>
      <c r="BC2263" s="235">
        <f t="shared" si="770"/>
        <v>0</v>
      </c>
      <c r="BG2263" s="210"/>
      <c r="BH2263" s="231"/>
      <c r="BI2263" s="15"/>
      <c r="BJ2263" s="232">
        <f t="shared" si="762"/>
        <v>0</v>
      </c>
      <c r="BK2263" s="235">
        <f t="shared" si="771"/>
        <v>0</v>
      </c>
      <c r="BM2263" s="109">
        <f t="shared" si="763"/>
        <v>-2.925440883577711</v>
      </c>
      <c r="BN2263" s="213"/>
      <c r="BR2263" s="228"/>
      <c r="BS2263" s="311"/>
      <c r="BT2263" s="3"/>
      <c r="BU2263" s="213"/>
      <c r="BV2263" s="213"/>
      <c r="BW2263" s="291"/>
    </row>
    <row r="2264" spans="1:75" x14ac:dyDescent="0.2">
      <c r="A2264" s="210"/>
      <c r="B2264" s="211"/>
      <c r="C2264" s="848" t="str">
        <f ca="1">IF(ISERR(AVERAGE(INDIRECT("B"&amp;(ROW()-INT($B$1/2))):INDIRECT("B"&amp;(ROW()+INT($B$1/2))))),"",AVERAGE(INDIRECT("B"&amp;(ROW()-INT($B$1/2))):INDIRECT("B"&amp;(ROW()+INT($B$1/2)))))</f>
        <v/>
      </c>
      <c r="D2264" s="848">
        <f t="shared" si="757"/>
        <v>0</v>
      </c>
      <c r="E2264" s="275"/>
      <c r="F2264" s="15"/>
      <c r="G2264" s="3"/>
      <c r="H2264" s="3"/>
      <c r="I2264" s="3"/>
      <c r="J2264" s="3"/>
      <c r="K2264" s="3"/>
      <c r="L2264" s="554"/>
      <c r="M2264" s="545"/>
      <c r="N2264" s="546"/>
      <c r="O2264" s="5"/>
      <c r="P2264" s="216"/>
      <c r="Q2264" s="217"/>
      <c r="R2264" s="218"/>
      <c r="S2264" s="219">
        <f t="shared" si="774"/>
        <v>0</v>
      </c>
      <c r="T2264" s="220">
        <f t="shared" si="775"/>
        <v>0</v>
      </c>
      <c r="U2264" s="214">
        <f t="shared" si="772"/>
        <v>0</v>
      </c>
      <c r="W2264" s="221"/>
      <c r="X2264" s="222"/>
      <c r="Y2264" s="222"/>
      <c r="Z2264" s="223"/>
      <c r="AA2264" s="222"/>
      <c r="AB2264" s="224"/>
      <c r="AC2264" s="225"/>
      <c r="AD2264" s="2">
        <f t="shared" si="759"/>
        <v>0</v>
      </c>
      <c r="AE2264" s="2">
        <f t="shared" si="760"/>
        <v>0</v>
      </c>
      <c r="AF2264" s="226"/>
      <c r="AG2264" s="219">
        <f t="shared" si="764"/>
        <v>0</v>
      </c>
      <c r="AH2264" s="234">
        <f t="shared" si="765"/>
        <v>0</v>
      </c>
      <c r="AI2264" s="214">
        <f t="shared" si="773"/>
        <v>0</v>
      </c>
      <c r="AK2264" s="229">
        <f t="shared" si="766"/>
        <v>0</v>
      </c>
      <c r="AL2264" s="226"/>
      <c r="AM2264" s="15"/>
      <c r="AN2264" s="232" t="e">
        <f t="shared" si="767"/>
        <v>#DIV/0!</v>
      </c>
      <c r="AO2264" s="214">
        <f t="shared" si="761"/>
        <v>0</v>
      </c>
      <c r="AQ2264" s="210"/>
      <c r="AR2264" s="231"/>
      <c r="AS2264" s="15"/>
      <c r="AT2264" s="232">
        <f t="shared" si="768"/>
        <v>0</v>
      </c>
      <c r="AU2264" s="235">
        <f t="shared" si="769"/>
        <v>0</v>
      </c>
      <c r="AY2264" s="210"/>
      <c r="AZ2264" s="231"/>
      <c r="BA2264" s="15"/>
      <c r="BB2264" s="232">
        <f t="shared" si="758"/>
        <v>0</v>
      </c>
      <c r="BC2264" s="235">
        <f t="shared" si="770"/>
        <v>0</v>
      </c>
      <c r="BG2264" s="210"/>
      <c r="BH2264" s="231"/>
      <c r="BI2264" s="15"/>
      <c r="BJ2264" s="232">
        <f t="shared" si="762"/>
        <v>0</v>
      </c>
      <c r="BK2264" s="235">
        <f t="shared" si="771"/>
        <v>0</v>
      </c>
      <c r="BM2264" s="109">
        <f t="shared" si="763"/>
        <v>-2.9272732210754477</v>
      </c>
      <c r="BN2264" s="213"/>
      <c r="BR2264" s="228"/>
      <c r="BS2264" s="311"/>
      <c r="BT2264" s="3"/>
      <c r="BU2264" s="213"/>
      <c r="BV2264" s="213"/>
      <c r="BW2264" s="291"/>
    </row>
    <row r="2265" spans="1:75" x14ac:dyDescent="0.2">
      <c r="A2265" s="210"/>
      <c r="B2265" s="211"/>
      <c r="C2265" s="848" t="str">
        <f ca="1">IF(ISERR(AVERAGE(INDIRECT("B"&amp;(ROW()-INT($B$1/2))):INDIRECT("B"&amp;(ROW()+INT($B$1/2))))),"",AVERAGE(INDIRECT("B"&amp;(ROW()-INT($B$1/2))):INDIRECT("B"&amp;(ROW()+INT($B$1/2)))))</f>
        <v/>
      </c>
      <c r="D2265" s="848">
        <f t="shared" si="757"/>
        <v>0</v>
      </c>
      <c r="E2265" s="275"/>
      <c r="F2265" s="15"/>
      <c r="G2265" s="3"/>
      <c r="H2265" s="3"/>
      <c r="I2265" s="3"/>
      <c r="J2265" s="3"/>
      <c r="K2265" s="3"/>
      <c r="L2265" s="554"/>
      <c r="M2265" s="545"/>
      <c r="N2265" s="546"/>
      <c r="O2265" s="5"/>
      <c r="P2265" s="216"/>
      <c r="Q2265" s="217"/>
      <c r="R2265" s="218"/>
      <c r="S2265" s="219">
        <f t="shared" si="774"/>
        <v>0</v>
      </c>
      <c r="T2265" s="220">
        <f t="shared" si="775"/>
        <v>0</v>
      </c>
      <c r="U2265" s="214">
        <f t="shared" si="772"/>
        <v>0</v>
      </c>
      <c r="W2265" s="221"/>
      <c r="X2265" s="222"/>
      <c r="Y2265" s="222"/>
      <c r="Z2265" s="223"/>
      <c r="AA2265" s="222"/>
      <c r="AB2265" s="224"/>
      <c r="AC2265" s="225"/>
      <c r="AD2265" s="2">
        <f t="shared" si="759"/>
        <v>0</v>
      </c>
      <c r="AE2265" s="2">
        <f t="shared" si="760"/>
        <v>0</v>
      </c>
      <c r="AF2265" s="226"/>
      <c r="AG2265" s="219">
        <f t="shared" si="764"/>
        <v>0</v>
      </c>
      <c r="AH2265" s="234">
        <f t="shared" si="765"/>
        <v>0</v>
      </c>
      <c r="AI2265" s="214">
        <f t="shared" si="773"/>
        <v>0</v>
      </c>
      <c r="AK2265" s="229">
        <f t="shared" si="766"/>
        <v>0</v>
      </c>
      <c r="AL2265" s="226"/>
      <c r="AM2265" s="15"/>
      <c r="AN2265" s="232" t="e">
        <f t="shared" si="767"/>
        <v>#DIV/0!</v>
      </c>
      <c r="AO2265" s="214">
        <f t="shared" si="761"/>
        <v>0</v>
      </c>
      <c r="AQ2265" s="210"/>
      <c r="AR2265" s="231"/>
      <c r="AS2265" s="15"/>
      <c r="AT2265" s="232">
        <f t="shared" si="768"/>
        <v>0</v>
      </c>
      <c r="AU2265" s="235">
        <f t="shared" si="769"/>
        <v>0</v>
      </c>
      <c r="AY2265" s="210"/>
      <c r="AZ2265" s="231"/>
      <c r="BA2265" s="15"/>
      <c r="BB2265" s="232">
        <f t="shared" si="758"/>
        <v>0</v>
      </c>
      <c r="BC2265" s="235">
        <f t="shared" si="770"/>
        <v>0</v>
      </c>
      <c r="BG2265" s="210"/>
      <c r="BH2265" s="231"/>
      <c r="BI2265" s="15"/>
      <c r="BJ2265" s="232">
        <f t="shared" si="762"/>
        <v>0</v>
      </c>
      <c r="BK2265" s="235">
        <f t="shared" si="771"/>
        <v>0</v>
      </c>
      <c r="BM2265" s="109">
        <f t="shared" si="763"/>
        <v>-2.9291055585731844</v>
      </c>
      <c r="BN2265" s="213"/>
      <c r="BR2265" s="228"/>
      <c r="BS2265" s="311"/>
      <c r="BT2265" s="3"/>
      <c r="BU2265" s="213"/>
      <c r="BV2265" s="213"/>
      <c r="BW2265" s="291"/>
    </row>
    <row r="2266" spans="1:75" x14ac:dyDescent="0.2">
      <c r="A2266" s="210"/>
      <c r="B2266" s="211"/>
      <c r="C2266" s="848" t="str">
        <f ca="1">IF(ISERR(AVERAGE(INDIRECT("B"&amp;(ROW()-INT($B$1/2))):INDIRECT("B"&amp;(ROW()+INT($B$1/2))))),"",AVERAGE(INDIRECT("B"&amp;(ROW()-INT($B$1/2))):INDIRECT("B"&amp;(ROW()+INT($B$1/2)))))</f>
        <v/>
      </c>
      <c r="D2266" s="848">
        <f t="shared" si="757"/>
        <v>0</v>
      </c>
      <c r="E2266" s="275"/>
      <c r="F2266" s="15"/>
      <c r="G2266" s="3"/>
      <c r="H2266" s="3"/>
      <c r="I2266" s="3"/>
      <c r="J2266" s="3"/>
      <c r="K2266" s="3"/>
      <c r="L2266" s="554"/>
      <c r="M2266" s="545"/>
      <c r="N2266" s="546"/>
      <c r="O2266" s="5"/>
      <c r="P2266" s="216"/>
      <c r="Q2266" s="217"/>
      <c r="R2266" s="218"/>
      <c r="S2266" s="219">
        <f t="shared" si="774"/>
        <v>0</v>
      </c>
      <c r="T2266" s="220">
        <f t="shared" si="775"/>
        <v>0</v>
      </c>
      <c r="U2266" s="214">
        <f t="shared" si="772"/>
        <v>0</v>
      </c>
      <c r="W2266" s="221"/>
      <c r="X2266" s="222"/>
      <c r="Y2266" s="222"/>
      <c r="Z2266" s="223"/>
      <c r="AA2266" s="222"/>
      <c r="AB2266" s="224"/>
      <c r="AC2266" s="225"/>
      <c r="AD2266" s="2">
        <f t="shared" si="759"/>
        <v>0</v>
      </c>
      <c r="AE2266" s="2">
        <f t="shared" si="760"/>
        <v>0</v>
      </c>
      <c r="AF2266" s="226"/>
      <c r="AG2266" s="219">
        <f t="shared" si="764"/>
        <v>0</v>
      </c>
      <c r="AH2266" s="234">
        <f t="shared" si="765"/>
        <v>0</v>
      </c>
      <c r="AI2266" s="214">
        <f t="shared" si="773"/>
        <v>0</v>
      </c>
      <c r="AK2266" s="229">
        <f t="shared" si="766"/>
        <v>0</v>
      </c>
      <c r="AL2266" s="226"/>
      <c r="AM2266" s="15"/>
      <c r="AN2266" s="232" t="e">
        <f t="shared" si="767"/>
        <v>#DIV/0!</v>
      </c>
      <c r="AO2266" s="214">
        <f t="shared" si="761"/>
        <v>0</v>
      </c>
      <c r="AQ2266" s="210"/>
      <c r="AR2266" s="231"/>
      <c r="AS2266" s="15"/>
      <c r="AT2266" s="232">
        <f t="shared" si="768"/>
        <v>0</v>
      </c>
      <c r="AU2266" s="235">
        <f t="shared" si="769"/>
        <v>0</v>
      </c>
      <c r="AY2266" s="210"/>
      <c r="AZ2266" s="231"/>
      <c r="BA2266" s="15"/>
      <c r="BB2266" s="232">
        <f t="shared" si="758"/>
        <v>0</v>
      </c>
      <c r="BC2266" s="235">
        <f t="shared" si="770"/>
        <v>0</v>
      </c>
      <c r="BG2266" s="210"/>
      <c r="BH2266" s="231"/>
      <c r="BI2266" s="15"/>
      <c r="BJ2266" s="232">
        <f t="shared" si="762"/>
        <v>0</v>
      </c>
      <c r="BK2266" s="235">
        <f t="shared" si="771"/>
        <v>0</v>
      </c>
      <c r="BM2266" s="109">
        <f t="shared" si="763"/>
        <v>-2.9309378960709211</v>
      </c>
      <c r="BN2266" s="213"/>
      <c r="BR2266" s="228"/>
      <c r="BS2266" s="311"/>
      <c r="BT2266" s="3"/>
      <c r="BU2266" s="213"/>
      <c r="BV2266" s="213"/>
      <c r="BW2266" s="291"/>
    </row>
    <row r="2267" spans="1:75" x14ac:dyDescent="0.2">
      <c r="A2267" s="210"/>
      <c r="B2267" s="211"/>
      <c r="C2267" s="848" t="str">
        <f ca="1">IF(ISERR(AVERAGE(INDIRECT("B"&amp;(ROW()-INT($B$1/2))):INDIRECT("B"&amp;(ROW()+INT($B$1/2))))),"",AVERAGE(INDIRECT("B"&amp;(ROW()-INT($B$1/2))):INDIRECT("B"&amp;(ROW()+INT($B$1/2)))))</f>
        <v/>
      </c>
      <c r="D2267" s="848">
        <f t="shared" si="757"/>
        <v>0</v>
      </c>
      <c r="E2267" s="275"/>
      <c r="F2267" s="15"/>
      <c r="G2267" s="3"/>
      <c r="H2267" s="3"/>
      <c r="I2267" s="3"/>
      <c r="J2267" s="3"/>
      <c r="K2267" s="3"/>
      <c r="L2267" s="554"/>
      <c r="M2267" s="545"/>
      <c r="N2267" s="546"/>
      <c r="O2267" s="5"/>
      <c r="P2267" s="216"/>
      <c r="Q2267" s="217"/>
      <c r="R2267" s="218"/>
      <c r="S2267" s="219">
        <f t="shared" si="774"/>
        <v>0</v>
      </c>
      <c r="T2267" s="220">
        <f t="shared" si="775"/>
        <v>0</v>
      </c>
      <c r="U2267" s="214">
        <f t="shared" si="772"/>
        <v>0</v>
      </c>
      <c r="W2267" s="221"/>
      <c r="X2267" s="222"/>
      <c r="Y2267" s="222"/>
      <c r="Z2267" s="223"/>
      <c r="AA2267" s="222"/>
      <c r="AB2267" s="224"/>
      <c r="AC2267" s="225"/>
      <c r="AD2267" s="2">
        <f t="shared" si="759"/>
        <v>0</v>
      </c>
      <c r="AE2267" s="2">
        <f t="shared" si="760"/>
        <v>0</v>
      </c>
      <c r="AF2267" s="226"/>
      <c r="AG2267" s="219">
        <f t="shared" si="764"/>
        <v>0</v>
      </c>
      <c r="AH2267" s="234">
        <f t="shared" si="765"/>
        <v>0</v>
      </c>
      <c r="AI2267" s="214">
        <f t="shared" si="773"/>
        <v>0</v>
      </c>
      <c r="AK2267" s="229">
        <f t="shared" si="766"/>
        <v>0</v>
      </c>
      <c r="AL2267" s="226"/>
      <c r="AM2267" s="15"/>
      <c r="AN2267" s="232" t="e">
        <f t="shared" si="767"/>
        <v>#DIV/0!</v>
      </c>
      <c r="AO2267" s="214">
        <f t="shared" si="761"/>
        <v>0</v>
      </c>
      <c r="AQ2267" s="210"/>
      <c r="AR2267" s="231"/>
      <c r="AS2267" s="15"/>
      <c r="AT2267" s="232">
        <f t="shared" si="768"/>
        <v>0</v>
      </c>
      <c r="AU2267" s="235">
        <f t="shared" si="769"/>
        <v>0</v>
      </c>
      <c r="AY2267" s="210"/>
      <c r="AZ2267" s="231"/>
      <c r="BA2267" s="15"/>
      <c r="BB2267" s="232">
        <f t="shared" si="758"/>
        <v>0</v>
      </c>
      <c r="BC2267" s="235">
        <f t="shared" si="770"/>
        <v>0</v>
      </c>
      <c r="BG2267" s="210"/>
      <c r="BH2267" s="231"/>
      <c r="BI2267" s="15"/>
      <c r="BJ2267" s="232">
        <f t="shared" si="762"/>
        <v>0</v>
      </c>
      <c r="BK2267" s="235">
        <f t="shared" si="771"/>
        <v>0</v>
      </c>
      <c r="BM2267" s="109">
        <f t="shared" si="763"/>
        <v>-2.9327702335686578</v>
      </c>
      <c r="BN2267" s="213"/>
      <c r="BR2267" s="228"/>
      <c r="BS2267" s="311"/>
      <c r="BT2267" s="3"/>
      <c r="BU2267" s="213"/>
      <c r="BV2267" s="213"/>
      <c r="BW2267" s="291"/>
    </row>
    <row r="2268" spans="1:75" x14ac:dyDescent="0.2">
      <c r="A2268" s="210"/>
      <c r="B2268" s="211"/>
      <c r="C2268" s="848" t="str">
        <f ca="1">IF(ISERR(AVERAGE(INDIRECT("B"&amp;(ROW()-INT($B$1/2))):INDIRECT("B"&amp;(ROW()+INT($B$1/2))))),"",AVERAGE(INDIRECT("B"&amp;(ROW()-INT($B$1/2))):INDIRECT("B"&amp;(ROW()+INT($B$1/2)))))</f>
        <v/>
      </c>
      <c r="D2268" s="848">
        <f t="shared" si="757"/>
        <v>0</v>
      </c>
      <c r="E2268" s="275"/>
      <c r="F2268" s="15"/>
      <c r="G2268" s="3"/>
      <c r="H2268" s="3"/>
      <c r="I2268" s="3"/>
      <c r="J2268" s="3"/>
      <c r="K2268" s="3"/>
      <c r="L2268" s="554"/>
      <c r="M2268" s="545"/>
      <c r="N2268" s="546"/>
      <c r="O2268" s="5"/>
      <c r="P2268" s="216"/>
      <c r="Q2268" s="217"/>
      <c r="R2268" s="218"/>
      <c r="S2268" s="219">
        <f t="shared" si="774"/>
        <v>0</v>
      </c>
      <c r="T2268" s="220">
        <f t="shared" si="775"/>
        <v>0</v>
      </c>
      <c r="U2268" s="214">
        <f t="shared" si="772"/>
        <v>0</v>
      </c>
      <c r="W2268" s="221"/>
      <c r="X2268" s="222"/>
      <c r="Y2268" s="222"/>
      <c r="Z2268" s="223"/>
      <c r="AA2268" s="222"/>
      <c r="AB2268" s="224"/>
      <c r="AC2268" s="225"/>
      <c r="AD2268" s="2">
        <f t="shared" si="759"/>
        <v>0</v>
      </c>
      <c r="AE2268" s="2">
        <f t="shared" si="760"/>
        <v>0</v>
      </c>
      <c r="AF2268" s="226"/>
      <c r="AG2268" s="219">
        <f t="shared" si="764"/>
        <v>0</v>
      </c>
      <c r="AH2268" s="234">
        <f t="shared" si="765"/>
        <v>0</v>
      </c>
      <c r="AI2268" s="214">
        <f t="shared" si="773"/>
        <v>0</v>
      </c>
      <c r="AK2268" s="229">
        <f t="shared" si="766"/>
        <v>0</v>
      </c>
      <c r="AL2268" s="226"/>
      <c r="AM2268" s="15"/>
      <c r="AN2268" s="232" t="e">
        <f t="shared" si="767"/>
        <v>#DIV/0!</v>
      </c>
      <c r="AO2268" s="214">
        <f t="shared" si="761"/>
        <v>0</v>
      </c>
      <c r="AQ2268" s="210"/>
      <c r="AR2268" s="231"/>
      <c r="AS2268" s="15"/>
      <c r="AT2268" s="232">
        <f t="shared" si="768"/>
        <v>0</v>
      </c>
      <c r="AU2268" s="235">
        <f t="shared" si="769"/>
        <v>0</v>
      </c>
      <c r="AY2268" s="210"/>
      <c r="AZ2268" s="231"/>
      <c r="BA2268" s="15"/>
      <c r="BB2268" s="232">
        <f t="shared" si="758"/>
        <v>0</v>
      </c>
      <c r="BC2268" s="235">
        <f t="shared" si="770"/>
        <v>0</v>
      </c>
      <c r="BG2268" s="210"/>
      <c r="BH2268" s="231"/>
      <c r="BI2268" s="15"/>
      <c r="BJ2268" s="232">
        <f t="shared" si="762"/>
        <v>0</v>
      </c>
      <c r="BK2268" s="235">
        <f t="shared" si="771"/>
        <v>0</v>
      </c>
      <c r="BM2268" s="109">
        <f t="shared" si="763"/>
        <v>-2.9346025710663945</v>
      </c>
      <c r="BN2268" s="213"/>
      <c r="BR2268" s="228"/>
      <c r="BS2268" s="311"/>
      <c r="BT2268" s="3"/>
      <c r="BU2268" s="213"/>
      <c r="BV2268" s="213"/>
      <c r="BW2268" s="291"/>
    </row>
    <row r="2269" spans="1:75" x14ac:dyDescent="0.2">
      <c r="A2269" s="210"/>
      <c r="B2269" s="211"/>
      <c r="C2269" s="848" t="str">
        <f ca="1">IF(ISERR(AVERAGE(INDIRECT("B"&amp;(ROW()-INT($B$1/2))):INDIRECT("B"&amp;(ROW()+INT($B$1/2))))),"",AVERAGE(INDIRECT("B"&amp;(ROW()-INT($B$1/2))):INDIRECT("B"&amp;(ROW()+INT($B$1/2)))))</f>
        <v/>
      </c>
      <c r="D2269" s="848">
        <f t="shared" si="757"/>
        <v>0</v>
      </c>
      <c r="E2269" s="275"/>
      <c r="F2269" s="15"/>
      <c r="G2269" s="3"/>
      <c r="H2269" s="3"/>
      <c r="I2269" s="3"/>
      <c r="J2269" s="3"/>
      <c r="K2269" s="3"/>
      <c r="L2269" s="554"/>
      <c r="M2269" s="545"/>
      <c r="N2269" s="546"/>
      <c r="O2269" s="5"/>
      <c r="P2269" s="216"/>
      <c r="Q2269" s="217"/>
      <c r="R2269" s="218"/>
      <c r="S2269" s="219">
        <f t="shared" si="774"/>
        <v>0</v>
      </c>
      <c r="T2269" s="220">
        <f t="shared" si="775"/>
        <v>0</v>
      </c>
      <c r="U2269" s="214">
        <f t="shared" si="772"/>
        <v>0</v>
      </c>
      <c r="W2269" s="221"/>
      <c r="X2269" s="222"/>
      <c r="Y2269" s="222"/>
      <c r="Z2269" s="223"/>
      <c r="AA2269" s="222"/>
      <c r="AB2269" s="224"/>
      <c r="AC2269" s="225"/>
      <c r="AD2269" s="2">
        <f t="shared" si="759"/>
        <v>0</v>
      </c>
      <c r="AE2269" s="2">
        <f t="shared" si="760"/>
        <v>0</v>
      </c>
      <c r="AF2269" s="226"/>
      <c r="AG2269" s="219">
        <f t="shared" si="764"/>
        <v>0</v>
      </c>
      <c r="AH2269" s="234">
        <f t="shared" si="765"/>
        <v>0</v>
      </c>
      <c r="AI2269" s="214">
        <f t="shared" si="773"/>
        <v>0</v>
      </c>
      <c r="AK2269" s="229">
        <f t="shared" si="766"/>
        <v>0</v>
      </c>
      <c r="AL2269" s="226"/>
      <c r="AM2269" s="15"/>
      <c r="AN2269" s="232" t="e">
        <f t="shared" si="767"/>
        <v>#DIV/0!</v>
      </c>
      <c r="AO2269" s="214">
        <f t="shared" si="761"/>
        <v>0</v>
      </c>
      <c r="AQ2269" s="210"/>
      <c r="AR2269" s="231"/>
      <c r="AS2269" s="15"/>
      <c r="AT2269" s="232">
        <f t="shared" si="768"/>
        <v>0</v>
      </c>
      <c r="AU2269" s="235">
        <f t="shared" si="769"/>
        <v>0</v>
      </c>
      <c r="AY2269" s="210"/>
      <c r="AZ2269" s="231"/>
      <c r="BA2269" s="15"/>
      <c r="BB2269" s="232">
        <f t="shared" si="758"/>
        <v>0</v>
      </c>
      <c r="BC2269" s="235">
        <f t="shared" si="770"/>
        <v>0</v>
      </c>
      <c r="BG2269" s="210"/>
      <c r="BH2269" s="231"/>
      <c r="BI2269" s="15"/>
      <c r="BJ2269" s="232">
        <f t="shared" si="762"/>
        <v>0</v>
      </c>
      <c r="BK2269" s="235">
        <f t="shared" si="771"/>
        <v>0</v>
      </c>
      <c r="BM2269" s="109">
        <f t="shared" si="763"/>
        <v>-2.9364349085641313</v>
      </c>
      <c r="BN2269" s="213"/>
      <c r="BR2269" s="228"/>
      <c r="BS2269" s="311"/>
      <c r="BT2269" s="3"/>
      <c r="BU2269" s="213"/>
      <c r="BV2269" s="213"/>
      <c r="BW2269" s="291"/>
    </row>
    <row r="2270" spans="1:75" x14ac:dyDescent="0.2">
      <c r="A2270" s="210"/>
      <c r="B2270" s="211"/>
      <c r="C2270" s="848" t="str">
        <f ca="1">IF(ISERR(AVERAGE(INDIRECT("B"&amp;(ROW()-INT($B$1/2))):INDIRECT("B"&amp;(ROW()+INT($B$1/2))))),"",AVERAGE(INDIRECT("B"&amp;(ROW()-INT($B$1/2))):INDIRECT("B"&amp;(ROW()+INT($B$1/2)))))</f>
        <v/>
      </c>
      <c r="D2270" s="848">
        <f t="shared" si="757"/>
        <v>0</v>
      </c>
      <c r="E2270" s="275"/>
      <c r="F2270" s="15"/>
      <c r="G2270" s="3"/>
      <c r="H2270" s="3"/>
      <c r="I2270" s="3"/>
      <c r="J2270" s="3"/>
      <c r="K2270" s="3"/>
      <c r="L2270" s="554"/>
      <c r="M2270" s="545"/>
      <c r="N2270" s="546"/>
      <c r="O2270" s="5"/>
      <c r="P2270" s="216"/>
      <c r="Q2270" s="217"/>
      <c r="R2270" s="218"/>
      <c r="S2270" s="219">
        <f t="shared" si="774"/>
        <v>0</v>
      </c>
      <c r="T2270" s="220">
        <f t="shared" si="775"/>
        <v>0</v>
      </c>
      <c r="U2270" s="214">
        <f t="shared" si="772"/>
        <v>0</v>
      </c>
      <c r="W2270" s="221"/>
      <c r="X2270" s="222"/>
      <c r="Y2270" s="222"/>
      <c r="Z2270" s="223"/>
      <c r="AA2270" s="222"/>
      <c r="AB2270" s="224"/>
      <c r="AC2270" s="225"/>
      <c r="AD2270" s="2">
        <f t="shared" si="759"/>
        <v>0</v>
      </c>
      <c r="AE2270" s="2">
        <f t="shared" si="760"/>
        <v>0</v>
      </c>
      <c r="AF2270" s="226"/>
      <c r="AG2270" s="219">
        <f t="shared" si="764"/>
        <v>0</v>
      </c>
      <c r="AH2270" s="234">
        <f t="shared" si="765"/>
        <v>0</v>
      </c>
      <c r="AI2270" s="214">
        <f t="shared" si="773"/>
        <v>0</v>
      </c>
      <c r="AK2270" s="229">
        <f t="shared" si="766"/>
        <v>0</v>
      </c>
      <c r="AL2270" s="226"/>
      <c r="AM2270" s="15"/>
      <c r="AN2270" s="232" t="e">
        <f t="shared" si="767"/>
        <v>#DIV/0!</v>
      </c>
      <c r="AO2270" s="214">
        <f t="shared" si="761"/>
        <v>0</v>
      </c>
      <c r="AQ2270" s="210"/>
      <c r="AR2270" s="231"/>
      <c r="AS2270" s="15"/>
      <c r="AT2270" s="232">
        <f t="shared" si="768"/>
        <v>0</v>
      </c>
      <c r="AU2270" s="235">
        <f t="shared" si="769"/>
        <v>0</v>
      </c>
      <c r="AY2270" s="210"/>
      <c r="AZ2270" s="231"/>
      <c r="BA2270" s="15"/>
      <c r="BB2270" s="232">
        <f t="shared" si="758"/>
        <v>0</v>
      </c>
      <c r="BC2270" s="235">
        <f t="shared" si="770"/>
        <v>0</v>
      </c>
      <c r="BG2270" s="210"/>
      <c r="BH2270" s="231"/>
      <c r="BI2270" s="15"/>
      <c r="BJ2270" s="232">
        <f t="shared" si="762"/>
        <v>0</v>
      </c>
      <c r="BK2270" s="235">
        <f t="shared" si="771"/>
        <v>0</v>
      </c>
      <c r="BM2270" s="109">
        <f t="shared" si="763"/>
        <v>-2.938267246061868</v>
      </c>
      <c r="BN2270" s="213"/>
      <c r="BR2270" s="228"/>
      <c r="BS2270" s="311"/>
      <c r="BT2270" s="3"/>
      <c r="BU2270" s="213"/>
      <c r="BV2270" s="213"/>
      <c r="BW2270" s="291"/>
    </row>
    <row r="2271" spans="1:75" x14ac:dyDescent="0.2">
      <c r="A2271" s="210"/>
      <c r="B2271" s="211"/>
      <c r="C2271" s="848" t="str">
        <f ca="1">IF(ISERR(AVERAGE(INDIRECT("B"&amp;(ROW()-INT($B$1/2))):INDIRECT("B"&amp;(ROW()+INT($B$1/2))))),"",AVERAGE(INDIRECT("B"&amp;(ROW()-INT($B$1/2))):INDIRECT("B"&amp;(ROW()+INT($B$1/2)))))</f>
        <v/>
      </c>
      <c r="D2271" s="848">
        <f t="shared" si="757"/>
        <v>0</v>
      </c>
      <c r="E2271" s="275"/>
      <c r="F2271" s="15"/>
      <c r="G2271" s="3"/>
      <c r="H2271" s="3"/>
      <c r="I2271" s="3"/>
      <c r="J2271" s="3"/>
      <c r="K2271" s="3"/>
      <c r="L2271" s="554"/>
      <c r="M2271" s="545"/>
      <c r="N2271" s="546"/>
      <c r="O2271" s="5"/>
      <c r="P2271" s="216"/>
      <c r="Q2271" s="217"/>
      <c r="R2271" s="218"/>
      <c r="S2271" s="219">
        <f t="shared" si="774"/>
        <v>0</v>
      </c>
      <c r="T2271" s="220">
        <f t="shared" si="775"/>
        <v>0</v>
      </c>
      <c r="U2271" s="214">
        <f t="shared" si="772"/>
        <v>0</v>
      </c>
      <c r="W2271" s="221"/>
      <c r="X2271" s="222"/>
      <c r="Y2271" s="222"/>
      <c r="Z2271" s="223"/>
      <c r="AA2271" s="222"/>
      <c r="AB2271" s="224"/>
      <c r="AC2271" s="225"/>
      <c r="AD2271" s="2">
        <f t="shared" si="759"/>
        <v>0</v>
      </c>
      <c r="AE2271" s="2">
        <f t="shared" si="760"/>
        <v>0</v>
      </c>
      <c r="AF2271" s="226"/>
      <c r="AG2271" s="219">
        <f t="shared" si="764"/>
        <v>0</v>
      </c>
      <c r="AH2271" s="234">
        <f t="shared" si="765"/>
        <v>0</v>
      </c>
      <c r="AI2271" s="214">
        <f t="shared" si="773"/>
        <v>0</v>
      </c>
      <c r="AK2271" s="229">
        <f t="shared" si="766"/>
        <v>0</v>
      </c>
      <c r="AL2271" s="226"/>
      <c r="AM2271" s="15"/>
      <c r="AN2271" s="232" t="e">
        <f t="shared" si="767"/>
        <v>#DIV/0!</v>
      </c>
      <c r="AO2271" s="214">
        <f t="shared" si="761"/>
        <v>0</v>
      </c>
      <c r="AQ2271" s="210"/>
      <c r="AR2271" s="231"/>
      <c r="AS2271" s="15"/>
      <c r="AT2271" s="232">
        <f t="shared" si="768"/>
        <v>0</v>
      </c>
      <c r="AU2271" s="235">
        <f t="shared" si="769"/>
        <v>0</v>
      </c>
      <c r="AY2271" s="210"/>
      <c r="AZ2271" s="231"/>
      <c r="BA2271" s="15"/>
      <c r="BB2271" s="232">
        <f t="shared" si="758"/>
        <v>0</v>
      </c>
      <c r="BC2271" s="235">
        <f t="shared" si="770"/>
        <v>0</v>
      </c>
      <c r="BG2271" s="210"/>
      <c r="BH2271" s="231"/>
      <c r="BI2271" s="15"/>
      <c r="BJ2271" s="232">
        <f t="shared" si="762"/>
        <v>0</v>
      </c>
      <c r="BK2271" s="235">
        <f t="shared" si="771"/>
        <v>0</v>
      </c>
      <c r="BM2271" s="109">
        <f t="shared" si="763"/>
        <v>-2.9400995835596047</v>
      </c>
      <c r="BN2271" s="213"/>
      <c r="BR2271" s="228"/>
      <c r="BS2271" s="311"/>
      <c r="BT2271" s="3"/>
      <c r="BU2271" s="213"/>
      <c r="BV2271" s="213"/>
      <c r="BW2271" s="291"/>
    </row>
    <row r="2272" spans="1:75" x14ac:dyDescent="0.2">
      <c r="A2272" s="210"/>
      <c r="B2272" s="211"/>
      <c r="C2272" s="848" t="str">
        <f ca="1">IF(ISERR(AVERAGE(INDIRECT("B"&amp;(ROW()-INT($B$1/2))):INDIRECT("B"&amp;(ROW()+INT($B$1/2))))),"",AVERAGE(INDIRECT("B"&amp;(ROW()-INT($B$1/2))):INDIRECT("B"&amp;(ROW()+INT($B$1/2)))))</f>
        <v/>
      </c>
      <c r="D2272" s="848">
        <f t="shared" si="757"/>
        <v>0</v>
      </c>
      <c r="E2272" s="275"/>
      <c r="F2272" s="15"/>
      <c r="G2272" s="3"/>
      <c r="H2272" s="3"/>
      <c r="I2272" s="3"/>
      <c r="J2272" s="3"/>
      <c r="K2272" s="3"/>
      <c r="L2272" s="554"/>
      <c r="M2272" s="545"/>
      <c r="N2272" s="546"/>
      <c r="O2272" s="5"/>
      <c r="P2272" s="216"/>
      <c r="Q2272" s="217"/>
      <c r="R2272" s="218"/>
      <c r="S2272" s="219">
        <f t="shared" si="774"/>
        <v>0</v>
      </c>
      <c r="T2272" s="220">
        <f t="shared" si="775"/>
        <v>0</v>
      </c>
      <c r="U2272" s="214">
        <f t="shared" si="772"/>
        <v>0</v>
      </c>
      <c r="W2272" s="221"/>
      <c r="X2272" s="222"/>
      <c r="Y2272" s="222"/>
      <c r="Z2272" s="223"/>
      <c r="AA2272" s="222"/>
      <c r="AB2272" s="224"/>
      <c r="AC2272" s="225"/>
      <c r="AD2272" s="2">
        <f t="shared" si="759"/>
        <v>0</v>
      </c>
      <c r="AE2272" s="2">
        <f t="shared" si="760"/>
        <v>0</v>
      </c>
      <c r="AF2272" s="226"/>
      <c r="AG2272" s="219">
        <f t="shared" si="764"/>
        <v>0</v>
      </c>
      <c r="AH2272" s="234">
        <f t="shared" si="765"/>
        <v>0</v>
      </c>
      <c r="AI2272" s="214">
        <f t="shared" si="773"/>
        <v>0</v>
      </c>
      <c r="AK2272" s="229">
        <f t="shared" si="766"/>
        <v>0</v>
      </c>
      <c r="AL2272" s="226"/>
      <c r="AM2272" s="15"/>
      <c r="AN2272" s="232" t="e">
        <f t="shared" si="767"/>
        <v>#DIV/0!</v>
      </c>
      <c r="AO2272" s="214">
        <f t="shared" si="761"/>
        <v>0</v>
      </c>
      <c r="AQ2272" s="210"/>
      <c r="AR2272" s="231"/>
      <c r="AS2272" s="15"/>
      <c r="AT2272" s="232">
        <f t="shared" si="768"/>
        <v>0</v>
      </c>
      <c r="AU2272" s="235">
        <f t="shared" si="769"/>
        <v>0</v>
      </c>
      <c r="AY2272" s="210"/>
      <c r="AZ2272" s="231"/>
      <c r="BA2272" s="15"/>
      <c r="BB2272" s="232">
        <f t="shared" si="758"/>
        <v>0</v>
      </c>
      <c r="BC2272" s="235">
        <f t="shared" si="770"/>
        <v>0</v>
      </c>
      <c r="BG2272" s="210"/>
      <c r="BH2272" s="231"/>
      <c r="BI2272" s="15"/>
      <c r="BJ2272" s="232">
        <f t="shared" si="762"/>
        <v>0</v>
      </c>
      <c r="BK2272" s="235">
        <f t="shared" si="771"/>
        <v>0</v>
      </c>
      <c r="BM2272" s="109">
        <f t="shared" si="763"/>
        <v>-2.9419319210573414</v>
      </c>
      <c r="BN2272" s="213"/>
      <c r="BR2272" s="228"/>
      <c r="BS2272" s="311"/>
      <c r="BT2272" s="3"/>
      <c r="BU2272" s="213"/>
      <c r="BV2272" s="213"/>
      <c r="BW2272" s="291"/>
    </row>
    <row r="2273" spans="1:75" x14ac:dyDescent="0.2">
      <c r="A2273" s="210"/>
      <c r="B2273" s="211"/>
      <c r="C2273" s="848" t="str">
        <f ca="1">IF(ISERR(AVERAGE(INDIRECT("B"&amp;(ROW()-INT($B$1/2))):INDIRECT("B"&amp;(ROW()+INT($B$1/2))))),"",AVERAGE(INDIRECT("B"&amp;(ROW()-INT($B$1/2))):INDIRECT("B"&amp;(ROW()+INT($B$1/2)))))</f>
        <v/>
      </c>
      <c r="D2273" s="848">
        <f t="shared" si="757"/>
        <v>0</v>
      </c>
      <c r="E2273" s="275"/>
      <c r="F2273" s="15"/>
      <c r="G2273" s="3"/>
      <c r="H2273" s="3"/>
      <c r="I2273" s="3"/>
      <c r="J2273" s="3"/>
      <c r="K2273" s="3"/>
      <c r="L2273" s="554"/>
      <c r="M2273" s="545"/>
      <c r="N2273" s="546"/>
      <c r="O2273" s="5"/>
      <c r="P2273" s="216"/>
      <c r="Q2273" s="217"/>
      <c r="R2273" s="218"/>
      <c r="S2273" s="219">
        <f t="shared" si="774"/>
        <v>0</v>
      </c>
      <c r="T2273" s="220">
        <f t="shared" si="775"/>
        <v>0</v>
      </c>
      <c r="U2273" s="214">
        <f t="shared" si="772"/>
        <v>0</v>
      </c>
      <c r="W2273" s="221"/>
      <c r="X2273" s="222"/>
      <c r="Y2273" s="222"/>
      <c r="Z2273" s="223"/>
      <c r="AA2273" s="222"/>
      <c r="AB2273" s="224"/>
      <c r="AC2273" s="225"/>
      <c r="AD2273" s="2">
        <f t="shared" si="759"/>
        <v>0</v>
      </c>
      <c r="AE2273" s="2">
        <f t="shared" si="760"/>
        <v>0</v>
      </c>
      <c r="AF2273" s="226"/>
      <c r="AG2273" s="219">
        <f t="shared" si="764"/>
        <v>0</v>
      </c>
      <c r="AH2273" s="234">
        <f t="shared" si="765"/>
        <v>0</v>
      </c>
      <c r="AI2273" s="214">
        <f t="shared" si="773"/>
        <v>0</v>
      </c>
      <c r="AK2273" s="229">
        <f t="shared" si="766"/>
        <v>0</v>
      </c>
      <c r="AL2273" s="226"/>
      <c r="AM2273" s="15"/>
      <c r="AN2273" s="232" t="e">
        <f t="shared" si="767"/>
        <v>#DIV/0!</v>
      </c>
      <c r="AO2273" s="214">
        <f t="shared" si="761"/>
        <v>0</v>
      </c>
      <c r="AQ2273" s="210"/>
      <c r="AR2273" s="231"/>
      <c r="AS2273" s="15"/>
      <c r="AT2273" s="232">
        <f t="shared" si="768"/>
        <v>0</v>
      </c>
      <c r="AU2273" s="235">
        <f t="shared" si="769"/>
        <v>0</v>
      </c>
      <c r="AY2273" s="210"/>
      <c r="AZ2273" s="231"/>
      <c r="BA2273" s="15"/>
      <c r="BB2273" s="232">
        <f t="shared" si="758"/>
        <v>0</v>
      </c>
      <c r="BC2273" s="235">
        <f t="shared" si="770"/>
        <v>0</v>
      </c>
      <c r="BG2273" s="210"/>
      <c r="BH2273" s="231"/>
      <c r="BI2273" s="15"/>
      <c r="BJ2273" s="232">
        <f t="shared" si="762"/>
        <v>0</v>
      </c>
      <c r="BK2273" s="235">
        <f t="shared" si="771"/>
        <v>0</v>
      </c>
      <c r="BM2273" s="109">
        <f t="shared" si="763"/>
        <v>-2.9437642585550781</v>
      </c>
      <c r="BN2273" s="213"/>
      <c r="BR2273" s="228"/>
      <c r="BS2273" s="311"/>
      <c r="BT2273" s="3"/>
      <c r="BU2273" s="213"/>
      <c r="BV2273" s="213"/>
      <c r="BW2273" s="291"/>
    </row>
    <row r="2274" spans="1:75" x14ac:dyDescent="0.2">
      <c r="A2274" s="210"/>
      <c r="B2274" s="211"/>
      <c r="C2274" s="848" t="str">
        <f ca="1">IF(ISERR(AVERAGE(INDIRECT("B"&amp;(ROW()-INT($B$1/2))):INDIRECT("B"&amp;(ROW()+INT($B$1/2))))),"",AVERAGE(INDIRECT("B"&amp;(ROW()-INT($B$1/2))):INDIRECT("B"&amp;(ROW()+INT($B$1/2)))))</f>
        <v/>
      </c>
      <c r="D2274" s="848">
        <f t="shared" si="757"/>
        <v>0</v>
      </c>
      <c r="E2274" s="275"/>
      <c r="F2274" s="15"/>
      <c r="G2274" s="3"/>
      <c r="H2274" s="3"/>
      <c r="I2274" s="3"/>
      <c r="J2274" s="3"/>
      <c r="K2274" s="3"/>
      <c r="L2274" s="554"/>
      <c r="M2274" s="545"/>
      <c r="N2274" s="546"/>
      <c r="O2274" s="5"/>
      <c r="P2274" s="216"/>
      <c r="Q2274" s="217"/>
      <c r="R2274" s="218"/>
      <c r="S2274" s="219">
        <f t="shared" si="774"/>
        <v>0</v>
      </c>
      <c r="T2274" s="220">
        <f t="shared" si="775"/>
        <v>0</v>
      </c>
      <c r="U2274" s="214">
        <f t="shared" si="772"/>
        <v>0</v>
      </c>
      <c r="W2274" s="221"/>
      <c r="X2274" s="222"/>
      <c r="Y2274" s="222"/>
      <c r="Z2274" s="223"/>
      <c r="AA2274" s="222"/>
      <c r="AB2274" s="224"/>
      <c r="AC2274" s="225"/>
      <c r="AD2274" s="2">
        <f t="shared" si="759"/>
        <v>0</v>
      </c>
      <c r="AE2274" s="2">
        <f t="shared" si="760"/>
        <v>0</v>
      </c>
      <c r="AF2274" s="226"/>
      <c r="AG2274" s="219">
        <f t="shared" si="764"/>
        <v>0</v>
      </c>
      <c r="AH2274" s="234">
        <f t="shared" si="765"/>
        <v>0</v>
      </c>
      <c r="AI2274" s="214">
        <f t="shared" si="773"/>
        <v>0</v>
      </c>
      <c r="AK2274" s="229">
        <f t="shared" si="766"/>
        <v>0</v>
      </c>
      <c r="AL2274" s="226"/>
      <c r="AM2274" s="15"/>
      <c r="AN2274" s="232" t="e">
        <f t="shared" si="767"/>
        <v>#DIV/0!</v>
      </c>
      <c r="AO2274" s="214">
        <f t="shared" si="761"/>
        <v>0</v>
      </c>
      <c r="AQ2274" s="210"/>
      <c r="AR2274" s="231"/>
      <c r="AS2274" s="15"/>
      <c r="AT2274" s="232">
        <f t="shared" si="768"/>
        <v>0</v>
      </c>
      <c r="AU2274" s="235">
        <f t="shared" si="769"/>
        <v>0</v>
      </c>
      <c r="AY2274" s="210"/>
      <c r="AZ2274" s="231"/>
      <c r="BA2274" s="15"/>
      <c r="BB2274" s="232">
        <f t="shared" si="758"/>
        <v>0</v>
      </c>
      <c r="BC2274" s="235">
        <f t="shared" si="770"/>
        <v>0</v>
      </c>
      <c r="BG2274" s="210"/>
      <c r="BH2274" s="231"/>
      <c r="BI2274" s="15"/>
      <c r="BJ2274" s="232">
        <f t="shared" si="762"/>
        <v>0</v>
      </c>
      <c r="BK2274" s="235">
        <f t="shared" si="771"/>
        <v>0</v>
      </c>
      <c r="BM2274" s="109">
        <f t="shared" si="763"/>
        <v>-2.9455965960528148</v>
      </c>
      <c r="BN2274" s="213"/>
      <c r="BR2274" s="228"/>
      <c r="BS2274" s="311"/>
      <c r="BT2274" s="3"/>
      <c r="BU2274" s="213"/>
      <c r="BV2274" s="213"/>
      <c r="BW2274" s="291"/>
    </row>
    <row r="2275" spans="1:75" x14ac:dyDescent="0.2">
      <c r="A2275" s="210"/>
      <c r="B2275" s="211"/>
      <c r="C2275" s="848" t="str">
        <f ca="1">IF(ISERR(AVERAGE(INDIRECT("B"&amp;(ROW()-INT($B$1/2))):INDIRECT("B"&amp;(ROW()+INT($B$1/2))))),"",AVERAGE(INDIRECT("B"&amp;(ROW()-INT($B$1/2))):INDIRECT("B"&amp;(ROW()+INT($B$1/2)))))</f>
        <v/>
      </c>
      <c r="D2275" s="848">
        <f t="shared" si="757"/>
        <v>0</v>
      </c>
      <c r="E2275" s="275"/>
      <c r="F2275" s="15"/>
      <c r="G2275" s="3"/>
      <c r="H2275" s="3"/>
      <c r="I2275" s="3"/>
      <c r="J2275" s="3"/>
      <c r="K2275" s="3"/>
      <c r="L2275" s="554"/>
      <c r="M2275" s="545"/>
      <c r="N2275" s="546"/>
      <c r="O2275" s="5"/>
      <c r="P2275" s="216"/>
      <c r="Q2275" s="217"/>
      <c r="R2275" s="218"/>
      <c r="S2275" s="219">
        <f t="shared" si="774"/>
        <v>0</v>
      </c>
      <c r="T2275" s="220">
        <f t="shared" si="775"/>
        <v>0</v>
      </c>
      <c r="U2275" s="214">
        <f t="shared" si="772"/>
        <v>0</v>
      </c>
      <c r="W2275" s="221"/>
      <c r="X2275" s="222"/>
      <c r="Y2275" s="222"/>
      <c r="Z2275" s="223"/>
      <c r="AA2275" s="222"/>
      <c r="AB2275" s="224"/>
      <c r="AC2275" s="225"/>
      <c r="AD2275" s="2">
        <f t="shared" si="759"/>
        <v>0</v>
      </c>
      <c r="AE2275" s="2">
        <f t="shared" si="760"/>
        <v>0</v>
      </c>
      <c r="AF2275" s="226"/>
      <c r="AG2275" s="219">
        <f t="shared" si="764"/>
        <v>0</v>
      </c>
      <c r="AH2275" s="234">
        <f t="shared" si="765"/>
        <v>0</v>
      </c>
      <c r="AI2275" s="214">
        <f t="shared" si="773"/>
        <v>0</v>
      </c>
      <c r="AK2275" s="229">
        <f t="shared" si="766"/>
        <v>0</v>
      </c>
      <c r="AL2275" s="226"/>
      <c r="AM2275" s="15"/>
      <c r="AN2275" s="232" t="e">
        <f t="shared" si="767"/>
        <v>#DIV/0!</v>
      </c>
      <c r="AO2275" s="214">
        <f t="shared" si="761"/>
        <v>0</v>
      </c>
      <c r="AQ2275" s="210"/>
      <c r="AR2275" s="231"/>
      <c r="AS2275" s="15"/>
      <c r="AT2275" s="232">
        <f t="shared" si="768"/>
        <v>0</v>
      </c>
      <c r="AU2275" s="235">
        <f t="shared" si="769"/>
        <v>0</v>
      </c>
      <c r="AY2275" s="210"/>
      <c r="AZ2275" s="231"/>
      <c r="BA2275" s="15"/>
      <c r="BB2275" s="232">
        <f t="shared" si="758"/>
        <v>0</v>
      </c>
      <c r="BC2275" s="235">
        <f t="shared" si="770"/>
        <v>0</v>
      </c>
      <c r="BG2275" s="210"/>
      <c r="BH2275" s="231"/>
      <c r="BI2275" s="15"/>
      <c r="BJ2275" s="232">
        <f t="shared" si="762"/>
        <v>0</v>
      </c>
      <c r="BK2275" s="235">
        <f t="shared" si="771"/>
        <v>0</v>
      </c>
      <c r="BM2275" s="109">
        <f t="shared" si="763"/>
        <v>-2.9474289335505515</v>
      </c>
      <c r="BN2275" s="213"/>
      <c r="BR2275" s="228"/>
      <c r="BS2275" s="311"/>
      <c r="BT2275" s="3"/>
      <c r="BU2275" s="213"/>
      <c r="BV2275" s="213"/>
      <c r="BW2275" s="291"/>
    </row>
    <row r="2276" spans="1:75" x14ac:dyDescent="0.2">
      <c r="A2276" s="210"/>
      <c r="B2276" s="211"/>
      <c r="C2276" s="848" t="str">
        <f ca="1">IF(ISERR(AVERAGE(INDIRECT("B"&amp;(ROW()-INT($B$1/2))):INDIRECT("B"&amp;(ROW()+INT($B$1/2))))),"",AVERAGE(INDIRECT("B"&amp;(ROW()-INT($B$1/2))):INDIRECT("B"&amp;(ROW()+INT($B$1/2)))))</f>
        <v/>
      </c>
      <c r="D2276" s="848">
        <f t="shared" si="757"/>
        <v>0</v>
      </c>
      <c r="E2276" s="275"/>
      <c r="F2276" s="15"/>
      <c r="G2276" s="3"/>
      <c r="H2276" s="3"/>
      <c r="I2276" s="3"/>
      <c r="J2276" s="3"/>
      <c r="K2276" s="3"/>
      <c r="L2276" s="554"/>
      <c r="M2276" s="545"/>
      <c r="N2276" s="546"/>
      <c r="O2276" s="5"/>
      <c r="P2276" s="216"/>
      <c r="Q2276" s="217"/>
      <c r="R2276" s="218"/>
      <c r="S2276" s="219">
        <f t="shared" si="774"/>
        <v>0</v>
      </c>
      <c r="T2276" s="220">
        <f t="shared" si="775"/>
        <v>0</v>
      </c>
      <c r="U2276" s="214">
        <f t="shared" si="772"/>
        <v>0</v>
      </c>
      <c r="W2276" s="221"/>
      <c r="X2276" s="222"/>
      <c r="Y2276" s="222"/>
      <c r="Z2276" s="223"/>
      <c r="AA2276" s="222"/>
      <c r="AB2276" s="224"/>
      <c r="AC2276" s="225"/>
      <c r="AD2276" s="2">
        <f t="shared" si="759"/>
        <v>0</v>
      </c>
      <c r="AE2276" s="2">
        <f t="shared" si="760"/>
        <v>0</v>
      </c>
      <c r="AF2276" s="226"/>
      <c r="AG2276" s="219">
        <f t="shared" si="764"/>
        <v>0</v>
      </c>
      <c r="AH2276" s="234">
        <f t="shared" si="765"/>
        <v>0</v>
      </c>
      <c r="AI2276" s="214">
        <f t="shared" si="773"/>
        <v>0</v>
      </c>
      <c r="AK2276" s="229">
        <f t="shared" si="766"/>
        <v>0</v>
      </c>
      <c r="AL2276" s="226"/>
      <c r="AM2276" s="15"/>
      <c r="AN2276" s="232" t="e">
        <f t="shared" si="767"/>
        <v>#DIV/0!</v>
      </c>
      <c r="AO2276" s="214">
        <f t="shared" si="761"/>
        <v>0</v>
      </c>
      <c r="AQ2276" s="210"/>
      <c r="AR2276" s="231"/>
      <c r="AS2276" s="15"/>
      <c r="AT2276" s="232">
        <f t="shared" si="768"/>
        <v>0</v>
      </c>
      <c r="AU2276" s="235">
        <f t="shared" si="769"/>
        <v>0</v>
      </c>
      <c r="AY2276" s="210"/>
      <c r="AZ2276" s="231"/>
      <c r="BA2276" s="15"/>
      <c r="BB2276" s="232">
        <f t="shared" si="758"/>
        <v>0</v>
      </c>
      <c r="BC2276" s="235">
        <f t="shared" si="770"/>
        <v>0</v>
      </c>
      <c r="BG2276" s="210"/>
      <c r="BH2276" s="231"/>
      <c r="BI2276" s="15"/>
      <c r="BJ2276" s="232">
        <f t="shared" si="762"/>
        <v>0</v>
      </c>
      <c r="BK2276" s="235">
        <f t="shared" si="771"/>
        <v>0</v>
      </c>
      <c r="BM2276" s="109">
        <f t="shared" si="763"/>
        <v>-2.9492612710482882</v>
      </c>
      <c r="BN2276" s="213"/>
      <c r="BR2276" s="228"/>
      <c r="BS2276" s="311"/>
      <c r="BT2276" s="3"/>
      <c r="BU2276" s="213"/>
      <c r="BV2276" s="213"/>
      <c r="BW2276" s="291"/>
    </row>
    <row r="2277" spans="1:75" x14ac:dyDescent="0.2">
      <c r="A2277" s="210"/>
      <c r="B2277" s="211"/>
      <c r="C2277" s="848" t="str">
        <f ca="1">IF(ISERR(AVERAGE(INDIRECT("B"&amp;(ROW()-INT($B$1/2))):INDIRECT("B"&amp;(ROW()+INT($B$1/2))))),"",AVERAGE(INDIRECT("B"&amp;(ROW()-INT($B$1/2))):INDIRECT("B"&amp;(ROW()+INT($B$1/2)))))</f>
        <v/>
      </c>
      <c r="D2277" s="848">
        <f t="shared" si="757"/>
        <v>0</v>
      </c>
      <c r="E2277" s="275"/>
      <c r="F2277" s="15"/>
      <c r="G2277" s="3"/>
      <c r="H2277" s="3"/>
      <c r="I2277" s="3"/>
      <c r="J2277" s="3"/>
      <c r="K2277" s="3"/>
      <c r="L2277" s="554"/>
      <c r="M2277" s="545"/>
      <c r="N2277" s="546"/>
      <c r="O2277" s="5"/>
      <c r="P2277" s="216"/>
      <c r="Q2277" s="217"/>
      <c r="R2277" s="218"/>
      <c r="S2277" s="219">
        <f t="shared" si="774"/>
        <v>0</v>
      </c>
      <c r="T2277" s="220">
        <f t="shared" si="775"/>
        <v>0</v>
      </c>
      <c r="U2277" s="214">
        <f t="shared" si="772"/>
        <v>0</v>
      </c>
      <c r="W2277" s="221"/>
      <c r="X2277" s="222"/>
      <c r="Y2277" s="222"/>
      <c r="Z2277" s="223"/>
      <c r="AA2277" s="222"/>
      <c r="AB2277" s="224"/>
      <c r="AC2277" s="225"/>
      <c r="AD2277" s="2">
        <f t="shared" si="759"/>
        <v>0</v>
      </c>
      <c r="AE2277" s="2">
        <f t="shared" si="760"/>
        <v>0</v>
      </c>
      <c r="AF2277" s="226"/>
      <c r="AG2277" s="219">
        <f t="shared" si="764"/>
        <v>0</v>
      </c>
      <c r="AH2277" s="234">
        <f t="shared" si="765"/>
        <v>0</v>
      </c>
      <c r="AI2277" s="214">
        <f t="shared" si="773"/>
        <v>0</v>
      </c>
      <c r="AK2277" s="229">
        <f t="shared" si="766"/>
        <v>0</v>
      </c>
      <c r="AL2277" s="226"/>
      <c r="AM2277" s="15"/>
      <c r="AN2277" s="232" t="e">
        <f t="shared" si="767"/>
        <v>#DIV/0!</v>
      </c>
      <c r="AO2277" s="214">
        <f t="shared" si="761"/>
        <v>0</v>
      </c>
      <c r="AQ2277" s="210"/>
      <c r="AR2277" s="231"/>
      <c r="AS2277" s="15"/>
      <c r="AT2277" s="232">
        <f t="shared" si="768"/>
        <v>0</v>
      </c>
      <c r="AU2277" s="235">
        <f t="shared" si="769"/>
        <v>0</v>
      </c>
      <c r="AY2277" s="210"/>
      <c r="AZ2277" s="231"/>
      <c r="BA2277" s="15"/>
      <c r="BB2277" s="232">
        <f t="shared" si="758"/>
        <v>0</v>
      </c>
      <c r="BC2277" s="235">
        <f t="shared" si="770"/>
        <v>0</v>
      </c>
      <c r="BG2277" s="210"/>
      <c r="BH2277" s="231"/>
      <c r="BI2277" s="15"/>
      <c r="BJ2277" s="232">
        <f t="shared" si="762"/>
        <v>0</v>
      </c>
      <c r="BK2277" s="235">
        <f t="shared" si="771"/>
        <v>0</v>
      </c>
      <c r="BM2277" s="109">
        <f t="shared" si="763"/>
        <v>-2.9510936085460249</v>
      </c>
      <c r="BN2277" s="213"/>
      <c r="BR2277" s="228"/>
      <c r="BS2277" s="311"/>
      <c r="BT2277" s="3"/>
      <c r="BU2277" s="213"/>
      <c r="BV2277" s="213"/>
      <c r="BW2277" s="291"/>
    </row>
    <row r="2278" spans="1:75" x14ac:dyDescent="0.2">
      <c r="A2278" s="210"/>
      <c r="B2278" s="211"/>
      <c r="C2278" s="848" t="str">
        <f ca="1">IF(ISERR(AVERAGE(INDIRECT("B"&amp;(ROW()-INT($B$1/2))):INDIRECT("B"&amp;(ROW()+INT($B$1/2))))),"",AVERAGE(INDIRECT("B"&amp;(ROW()-INT($B$1/2))):INDIRECT("B"&amp;(ROW()+INT($B$1/2)))))</f>
        <v/>
      </c>
      <c r="D2278" s="848">
        <f t="shared" si="757"/>
        <v>0</v>
      </c>
      <c r="E2278" s="275"/>
      <c r="F2278" s="15"/>
      <c r="G2278" s="3"/>
      <c r="H2278" s="3"/>
      <c r="I2278" s="3"/>
      <c r="J2278" s="3"/>
      <c r="K2278" s="3"/>
      <c r="L2278" s="554"/>
      <c r="M2278" s="545"/>
      <c r="N2278" s="546"/>
      <c r="O2278" s="5"/>
      <c r="P2278" s="216"/>
      <c r="Q2278" s="217"/>
      <c r="R2278" s="218"/>
      <c r="S2278" s="219">
        <f t="shared" si="774"/>
        <v>0</v>
      </c>
      <c r="T2278" s="220">
        <f t="shared" si="775"/>
        <v>0</v>
      </c>
      <c r="U2278" s="214">
        <f t="shared" si="772"/>
        <v>0</v>
      </c>
      <c r="W2278" s="221"/>
      <c r="X2278" s="222"/>
      <c r="Y2278" s="222"/>
      <c r="Z2278" s="223"/>
      <c r="AA2278" s="222"/>
      <c r="AB2278" s="224"/>
      <c r="AC2278" s="225"/>
      <c r="AD2278" s="2">
        <f t="shared" si="759"/>
        <v>0</v>
      </c>
      <c r="AE2278" s="2">
        <f t="shared" si="760"/>
        <v>0</v>
      </c>
      <c r="AF2278" s="226"/>
      <c r="AG2278" s="219">
        <f t="shared" si="764"/>
        <v>0</v>
      </c>
      <c r="AH2278" s="234">
        <f t="shared" si="765"/>
        <v>0</v>
      </c>
      <c r="AI2278" s="214">
        <f t="shared" si="773"/>
        <v>0</v>
      </c>
      <c r="AK2278" s="229">
        <f t="shared" si="766"/>
        <v>0</v>
      </c>
      <c r="AL2278" s="226"/>
      <c r="AM2278" s="15"/>
      <c r="AN2278" s="232" t="e">
        <f t="shared" si="767"/>
        <v>#DIV/0!</v>
      </c>
      <c r="AO2278" s="214">
        <f t="shared" si="761"/>
        <v>0</v>
      </c>
      <c r="AQ2278" s="210"/>
      <c r="AR2278" s="231"/>
      <c r="AS2278" s="15"/>
      <c r="AT2278" s="232">
        <f t="shared" si="768"/>
        <v>0</v>
      </c>
      <c r="AU2278" s="235">
        <f t="shared" si="769"/>
        <v>0</v>
      </c>
      <c r="AY2278" s="210"/>
      <c r="AZ2278" s="231"/>
      <c r="BA2278" s="15"/>
      <c r="BB2278" s="232">
        <f t="shared" si="758"/>
        <v>0</v>
      </c>
      <c r="BC2278" s="235">
        <f t="shared" si="770"/>
        <v>0</v>
      </c>
      <c r="BG2278" s="210"/>
      <c r="BH2278" s="231"/>
      <c r="BI2278" s="15"/>
      <c r="BJ2278" s="232">
        <f t="shared" si="762"/>
        <v>0</v>
      </c>
      <c r="BK2278" s="235">
        <f t="shared" si="771"/>
        <v>0</v>
      </c>
      <c r="BM2278" s="109">
        <f t="shared" si="763"/>
        <v>-2.9529259460437616</v>
      </c>
      <c r="BN2278" s="213"/>
      <c r="BR2278" s="228"/>
      <c r="BS2278" s="311"/>
      <c r="BT2278" s="3"/>
      <c r="BU2278" s="213"/>
      <c r="BV2278" s="213"/>
      <c r="BW2278" s="291"/>
    </row>
    <row r="2279" spans="1:75" x14ac:dyDescent="0.2">
      <c r="A2279" s="210"/>
      <c r="B2279" s="211"/>
      <c r="C2279" s="848" t="str">
        <f ca="1">IF(ISERR(AVERAGE(INDIRECT("B"&amp;(ROW()-INT($B$1/2))):INDIRECT("B"&amp;(ROW()+INT($B$1/2))))),"",AVERAGE(INDIRECT("B"&amp;(ROW()-INT($B$1/2))):INDIRECT("B"&amp;(ROW()+INT($B$1/2)))))</f>
        <v/>
      </c>
      <c r="D2279" s="848">
        <f t="shared" si="757"/>
        <v>0</v>
      </c>
      <c r="E2279" s="275"/>
      <c r="F2279" s="15"/>
      <c r="G2279" s="3"/>
      <c r="H2279" s="3"/>
      <c r="I2279" s="3"/>
      <c r="J2279" s="3"/>
      <c r="K2279" s="3"/>
      <c r="L2279" s="554"/>
      <c r="M2279" s="545"/>
      <c r="N2279" s="546"/>
      <c r="O2279" s="5"/>
      <c r="P2279" s="216"/>
      <c r="Q2279" s="217"/>
      <c r="R2279" s="218"/>
      <c r="S2279" s="219">
        <f t="shared" si="774"/>
        <v>0</v>
      </c>
      <c r="T2279" s="220">
        <f t="shared" si="775"/>
        <v>0</v>
      </c>
      <c r="U2279" s="214">
        <f t="shared" si="772"/>
        <v>0</v>
      </c>
      <c r="W2279" s="221"/>
      <c r="X2279" s="222"/>
      <c r="Y2279" s="222"/>
      <c r="Z2279" s="223"/>
      <c r="AA2279" s="222"/>
      <c r="AB2279" s="224"/>
      <c r="AC2279" s="225"/>
      <c r="AD2279" s="2">
        <f t="shared" si="759"/>
        <v>0</v>
      </c>
      <c r="AE2279" s="2">
        <f t="shared" si="760"/>
        <v>0</v>
      </c>
      <c r="AF2279" s="226"/>
      <c r="AG2279" s="219">
        <f t="shared" si="764"/>
        <v>0</v>
      </c>
      <c r="AH2279" s="234">
        <f t="shared" si="765"/>
        <v>0</v>
      </c>
      <c r="AI2279" s="214">
        <f t="shared" si="773"/>
        <v>0</v>
      </c>
      <c r="AK2279" s="229">
        <f t="shared" si="766"/>
        <v>0</v>
      </c>
      <c r="AL2279" s="226"/>
      <c r="AM2279" s="15"/>
      <c r="AN2279" s="232" t="e">
        <f t="shared" si="767"/>
        <v>#DIV/0!</v>
      </c>
      <c r="AO2279" s="214">
        <f t="shared" si="761"/>
        <v>0</v>
      </c>
      <c r="AQ2279" s="210"/>
      <c r="AR2279" s="231"/>
      <c r="AS2279" s="15"/>
      <c r="AT2279" s="232">
        <f t="shared" si="768"/>
        <v>0</v>
      </c>
      <c r="AU2279" s="235">
        <f t="shared" si="769"/>
        <v>0</v>
      </c>
      <c r="AY2279" s="210"/>
      <c r="AZ2279" s="231"/>
      <c r="BA2279" s="15"/>
      <c r="BB2279" s="232">
        <f t="shared" si="758"/>
        <v>0</v>
      </c>
      <c r="BC2279" s="235">
        <f t="shared" si="770"/>
        <v>0</v>
      </c>
      <c r="BG2279" s="210"/>
      <c r="BH2279" s="231"/>
      <c r="BI2279" s="15"/>
      <c r="BJ2279" s="232">
        <f t="shared" si="762"/>
        <v>0</v>
      </c>
      <c r="BK2279" s="235">
        <f t="shared" si="771"/>
        <v>0</v>
      </c>
      <c r="BM2279" s="109">
        <f t="shared" si="763"/>
        <v>-2.9547582835414983</v>
      </c>
      <c r="BN2279" s="213"/>
      <c r="BR2279" s="228"/>
      <c r="BS2279" s="311"/>
      <c r="BT2279" s="3"/>
      <c r="BU2279" s="213"/>
      <c r="BV2279" s="213"/>
      <c r="BW2279" s="291"/>
    </row>
    <row r="2280" spans="1:75" x14ac:dyDescent="0.2">
      <c r="A2280" s="210"/>
      <c r="B2280" s="211"/>
      <c r="C2280" s="848" t="str">
        <f ca="1">IF(ISERR(AVERAGE(INDIRECT("B"&amp;(ROW()-INT($B$1/2))):INDIRECT("B"&amp;(ROW()+INT($B$1/2))))),"",AVERAGE(INDIRECT("B"&amp;(ROW()-INT($B$1/2))):INDIRECT("B"&amp;(ROW()+INT($B$1/2)))))</f>
        <v/>
      </c>
      <c r="D2280" s="848">
        <f t="shared" si="757"/>
        <v>0</v>
      </c>
      <c r="E2280" s="275"/>
      <c r="F2280" s="15"/>
      <c r="G2280" s="3"/>
      <c r="H2280" s="3"/>
      <c r="I2280" s="3"/>
      <c r="J2280" s="3"/>
      <c r="K2280" s="3"/>
      <c r="L2280" s="554"/>
      <c r="M2280" s="545"/>
      <c r="N2280" s="546"/>
      <c r="O2280" s="5"/>
      <c r="P2280" s="216"/>
      <c r="Q2280" s="217"/>
      <c r="R2280" s="218"/>
      <c r="S2280" s="219">
        <f t="shared" si="774"/>
        <v>0</v>
      </c>
      <c r="T2280" s="220">
        <f t="shared" si="775"/>
        <v>0</v>
      </c>
      <c r="U2280" s="214">
        <f t="shared" si="772"/>
        <v>0</v>
      </c>
      <c r="W2280" s="221"/>
      <c r="X2280" s="222"/>
      <c r="Y2280" s="222"/>
      <c r="Z2280" s="223"/>
      <c r="AA2280" s="222"/>
      <c r="AB2280" s="224"/>
      <c r="AC2280" s="225"/>
      <c r="AD2280" s="2">
        <f t="shared" si="759"/>
        <v>0</v>
      </c>
      <c r="AE2280" s="2">
        <f t="shared" si="760"/>
        <v>0</v>
      </c>
      <c r="AF2280" s="226"/>
      <c r="AG2280" s="219">
        <f t="shared" si="764"/>
        <v>0</v>
      </c>
      <c r="AH2280" s="234">
        <f t="shared" si="765"/>
        <v>0</v>
      </c>
      <c r="AI2280" s="214">
        <f t="shared" si="773"/>
        <v>0</v>
      </c>
      <c r="AK2280" s="229">
        <f t="shared" si="766"/>
        <v>0</v>
      </c>
      <c r="AL2280" s="226"/>
      <c r="AM2280" s="15"/>
      <c r="AN2280" s="232" t="e">
        <f t="shared" si="767"/>
        <v>#DIV/0!</v>
      </c>
      <c r="AO2280" s="214">
        <f t="shared" si="761"/>
        <v>0</v>
      </c>
      <c r="AQ2280" s="210"/>
      <c r="AR2280" s="231"/>
      <c r="AS2280" s="15"/>
      <c r="AT2280" s="232">
        <f t="shared" si="768"/>
        <v>0</v>
      </c>
      <c r="AU2280" s="235">
        <f t="shared" si="769"/>
        <v>0</v>
      </c>
      <c r="AY2280" s="210"/>
      <c r="AZ2280" s="231"/>
      <c r="BA2280" s="15"/>
      <c r="BB2280" s="232">
        <f t="shared" si="758"/>
        <v>0</v>
      </c>
      <c r="BC2280" s="235">
        <f t="shared" si="770"/>
        <v>0</v>
      </c>
      <c r="BG2280" s="210"/>
      <c r="BH2280" s="231"/>
      <c r="BI2280" s="15"/>
      <c r="BJ2280" s="232">
        <f t="shared" si="762"/>
        <v>0</v>
      </c>
      <c r="BK2280" s="235">
        <f t="shared" si="771"/>
        <v>0</v>
      </c>
      <c r="BM2280" s="109">
        <f t="shared" si="763"/>
        <v>-2.956590621039235</v>
      </c>
      <c r="BN2280" s="213"/>
      <c r="BR2280" s="228"/>
      <c r="BS2280" s="311"/>
      <c r="BT2280" s="3"/>
      <c r="BU2280" s="213"/>
      <c r="BV2280" s="213"/>
      <c r="BW2280" s="291"/>
    </row>
    <row r="2281" spans="1:75" x14ac:dyDescent="0.2">
      <c r="A2281" s="210"/>
      <c r="B2281" s="211"/>
      <c r="C2281" s="848" t="str">
        <f ca="1">IF(ISERR(AVERAGE(INDIRECT("B"&amp;(ROW()-INT($B$1/2))):INDIRECT("B"&amp;(ROW()+INT($B$1/2))))),"",AVERAGE(INDIRECT("B"&amp;(ROW()-INT($B$1/2))):INDIRECT("B"&amp;(ROW()+INT($B$1/2)))))</f>
        <v/>
      </c>
      <c r="D2281" s="848">
        <f t="shared" si="757"/>
        <v>0</v>
      </c>
      <c r="E2281" s="275"/>
      <c r="F2281" s="15"/>
      <c r="G2281" s="3"/>
      <c r="H2281" s="3"/>
      <c r="I2281" s="3"/>
      <c r="J2281" s="3"/>
      <c r="K2281" s="3"/>
      <c r="L2281" s="554"/>
      <c r="M2281" s="545"/>
      <c r="N2281" s="546"/>
      <c r="O2281" s="5"/>
      <c r="P2281" s="216"/>
      <c r="Q2281" s="217"/>
      <c r="R2281" s="218"/>
      <c r="S2281" s="219">
        <f t="shared" si="774"/>
        <v>0</v>
      </c>
      <c r="T2281" s="220">
        <f t="shared" si="775"/>
        <v>0</v>
      </c>
      <c r="U2281" s="214">
        <f t="shared" si="772"/>
        <v>0</v>
      </c>
      <c r="W2281" s="221"/>
      <c r="X2281" s="222"/>
      <c r="Y2281" s="222"/>
      <c r="Z2281" s="223"/>
      <c r="AA2281" s="222"/>
      <c r="AB2281" s="224"/>
      <c r="AC2281" s="225"/>
      <c r="AD2281" s="2">
        <f t="shared" si="759"/>
        <v>0</v>
      </c>
      <c r="AE2281" s="2">
        <f t="shared" si="760"/>
        <v>0</v>
      </c>
      <c r="AF2281" s="226"/>
      <c r="AG2281" s="219">
        <f t="shared" si="764"/>
        <v>0</v>
      </c>
      <c r="AH2281" s="234">
        <f t="shared" si="765"/>
        <v>0</v>
      </c>
      <c r="AI2281" s="214">
        <f t="shared" si="773"/>
        <v>0</v>
      </c>
      <c r="AK2281" s="229">
        <f t="shared" si="766"/>
        <v>0</v>
      </c>
      <c r="AL2281" s="226"/>
      <c r="AM2281" s="15"/>
      <c r="AN2281" s="232" t="e">
        <f t="shared" si="767"/>
        <v>#DIV/0!</v>
      </c>
      <c r="AO2281" s="214">
        <f t="shared" si="761"/>
        <v>0</v>
      </c>
      <c r="AQ2281" s="210"/>
      <c r="AR2281" s="231"/>
      <c r="AS2281" s="15"/>
      <c r="AT2281" s="232">
        <f t="shared" si="768"/>
        <v>0</v>
      </c>
      <c r="AU2281" s="235">
        <f t="shared" si="769"/>
        <v>0</v>
      </c>
      <c r="AY2281" s="210"/>
      <c r="AZ2281" s="231"/>
      <c r="BA2281" s="15"/>
      <c r="BB2281" s="232">
        <f t="shared" si="758"/>
        <v>0</v>
      </c>
      <c r="BC2281" s="235">
        <f t="shared" si="770"/>
        <v>0</v>
      </c>
      <c r="BG2281" s="210"/>
      <c r="BH2281" s="231"/>
      <c r="BI2281" s="15"/>
      <c r="BJ2281" s="232">
        <f t="shared" si="762"/>
        <v>0</v>
      </c>
      <c r="BK2281" s="235">
        <f t="shared" si="771"/>
        <v>0</v>
      </c>
      <c r="BM2281" s="109">
        <f t="shared" si="763"/>
        <v>-2.9584229585369717</v>
      </c>
      <c r="BN2281" s="213"/>
      <c r="BR2281" s="228"/>
      <c r="BS2281" s="311"/>
      <c r="BT2281" s="3"/>
      <c r="BU2281" s="213"/>
      <c r="BV2281" s="213"/>
      <c r="BW2281" s="291"/>
    </row>
    <row r="2282" spans="1:75" x14ac:dyDescent="0.2">
      <c r="A2282" s="210"/>
      <c r="B2282" s="211"/>
      <c r="C2282" s="848" t="str">
        <f ca="1">IF(ISERR(AVERAGE(INDIRECT("B"&amp;(ROW()-INT($B$1/2))):INDIRECT("B"&amp;(ROW()+INT($B$1/2))))),"",AVERAGE(INDIRECT("B"&amp;(ROW()-INT($B$1/2))):INDIRECT("B"&amp;(ROW()+INT($B$1/2)))))</f>
        <v/>
      </c>
      <c r="D2282" s="848">
        <f t="shared" si="757"/>
        <v>0</v>
      </c>
      <c r="E2282" s="275"/>
      <c r="F2282" s="15"/>
      <c r="G2282" s="3"/>
      <c r="H2282" s="3"/>
      <c r="I2282" s="3"/>
      <c r="J2282" s="3"/>
      <c r="K2282" s="3"/>
      <c r="L2282" s="554"/>
      <c r="M2282" s="545"/>
      <c r="N2282" s="546"/>
      <c r="O2282" s="5"/>
      <c r="P2282" s="216"/>
      <c r="Q2282" s="217"/>
      <c r="R2282" s="218"/>
      <c r="S2282" s="219">
        <f t="shared" si="774"/>
        <v>0</v>
      </c>
      <c r="T2282" s="220">
        <f t="shared" si="775"/>
        <v>0</v>
      </c>
      <c r="U2282" s="214">
        <f t="shared" si="772"/>
        <v>0</v>
      </c>
      <c r="W2282" s="221"/>
      <c r="X2282" s="222"/>
      <c r="Y2282" s="222"/>
      <c r="Z2282" s="223"/>
      <c r="AA2282" s="222"/>
      <c r="AB2282" s="224"/>
      <c r="AC2282" s="225"/>
      <c r="AD2282" s="2">
        <f t="shared" si="759"/>
        <v>0</v>
      </c>
      <c r="AE2282" s="2">
        <f t="shared" si="760"/>
        <v>0</v>
      </c>
      <c r="AF2282" s="226"/>
      <c r="AG2282" s="219">
        <f t="shared" si="764"/>
        <v>0</v>
      </c>
      <c r="AH2282" s="234">
        <f t="shared" si="765"/>
        <v>0</v>
      </c>
      <c r="AI2282" s="214">
        <f t="shared" si="773"/>
        <v>0</v>
      </c>
      <c r="AK2282" s="229">
        <f t="shared" si="766"/>
        <v>0</v>
      </c>
      <c r="AL2282" s="226"/>
      <c r="AM2282" s="15"/>
      <c r="AN2282" s="232" t="e">
        <f t="shared" si="767"/>
        <v>#DIV/0!</v>
      </c>
      <c r="AO2282" s="214">
        <f t="shared" si="761"/>
        <v>0</v>
      </c>
      <c r="AQ2282" s="210"/>
      <c r="AR2282" s="231"/>
      <c r="AS2282" s="15"/>
      <c r="AT2282" s="232">
        <f t="shared" si="768"/>
        <v>0</v>
      </c>
      <c r="AU2282" s="235">
        <f t="shared" si="769"/>
        <v>0</v>
      </c>
      <c r="AY2282" s="210"/>
      <c r="AZ2282" s="231"/>
      <c r="BA2282" s="15"/>
      <c r="BB2282" s="232">
        <f t="shared" si="758"/>
        <v>0</v>
      </c>
      <c r="BC2282" s="235">
        <f t="shared" si="770"/>
        <v>0</v>
      </c>
      <c r="BG2282" s="210"/>
      <c r="BH2282" s="231"/>
      <c r="BI2282" s="15"/>
      <c r="BJ2282" s="232">
        <f t="shared" si="762"/>
        <v>0</v>
      </c>
      <c r="BK2282" s="235">
        <f t="shared" si="771"/>
        <v>0</v>
      </c>
      <c r="BM2282" s="109">
        <f t="shared" si="763"/>
        <v>-2.9602552960347084</v>
      </c>
      <c r="BN2282" s="213"/>
      <c r="BR2282" s="228"/>
      <c r="BS2282" s="311"/>
      <c r="BT2282" s="3"/>
      <c r="BU2282" s="213"/>
      <c r="BV2282" s="213"/>
      <c r="BW2282" s="291"/>
    </row>
    <row r="2283" spans="1:75" x14ac:dyDescent="0.2">
      <c r="A2283" s="210"/>
      <c r="B2283" s="211"/>
      <c r="C2283" s="848" t="str">
        <f ca="1">IF(ISERR(AVERAGE(INDIRECT("B"&amp;(ROW()-INT($B$1/2))):INDIRECT("B"&amp;(ROW()+INT($B$1/2))))),"",AVERAGE(INDIRECT("B"&amp;(ROW()-INT($B$1/2))):INDIRECT("B"&amp;(ROW()+INT($B$1/2)))))</f>
        <v/>
      </c>
      <c r="D2283" s="848">
        <f t="shared" si="757"/>
        <v>0</v>
      </c>
      <c r="E2283" s="275"/>
      <c r="F2283" s="15"/>
      <c r="G2283" s="3"/>
      <c r="H2283" s="3"/>
      <c r="I2283" s="3"/>
      <c r="J2283" s="3"/>
      <c r="K2283" s="3"/>
      <c r="L2283" s="554"/>
      <c r="M2283" s="545"/>
      <c r="N2283" s="546"/>
      <c r="O2283" s="5"/>
      <c r="P2283" s="216"/>
      <c r="Q2283" s="217"/>
      <c r="R2283" s="218"/>
      <c r="S2283" s="219">
        <f t="shared" si="774"/>
        <v>0</v>
      </c>
      <c r="T2283" s="220">
        <f t="shared" si="775"/>
        <v>0</v>
      </c>
      <c r="U2283" s="214">
        <f t="shared" si="772"/>
        <v>0</v>
      </c>
      <c r="W2283" s="221"/>
      <c r="X2283" s="222"/>
      <c r="Y2283" s="222"/>
      <c r="Z2283" s="223"/>
      <c r="AA2283" s="222"/>
      <c r="AB2283" s="224"/>
      <c r="AC2283" s="225"/>
      <c r="AD2283" s="2">
        <f t="shared" si="759"/>
        <v>0</v>
      </c>
      <c r="AE2283" s="2">
        <f t="shared" si="760"/>
        <v>0</v>
      </c>
      <c r="AF2283" s="226"/>
      <c r="AG2283" s="219">
        <f t="shared" si="764"/>
        <v>0</v>
      </c>
      <c r="AH2283" s="234">
        <f t="shared" si="765"/>
        <v>0</v>
      </c>
      <c r="AI2283" s="214">
        <f t="shared" si="773"/>
        <v>0</v>
      </c>
      <c r="AK2283" s="229">
        <f t="shared" si="766"/>
        <v>0</v>
      </c>
      <c r="AL2283" s="226"/>
      <c r="AM2283" s="15"/>
      <c r="AN2283" s="232" t="e">
        <f t="shared" si="767"/>
        <v>#DIV/0!</v>
      </c>
      <c r="AO2283" s="214">
        <f t="shared" si="761"/>
        <v>0</v>
      </c>
      <c r="AQ2283" s="210"/>
      <c r="AR2283" s="231"/>
      <c r="AS2283" s="15"/>
      <c r="AT2283" s="232">
        <f t="shared" si="768"/>
        <v>0</v>
      </c>
      <c r="AU2283" s="235">
        <f t="shared" si="769"/>
        <v>0</v>
      </c>
      <c r="AY2283" s="210"/>
      <c r="AZ2283" s="231"/>
      <c r="BA2283" s="15"/>
      <c r="BB2283" s="232">
        <f t="shared" si="758"/>
        <v>0</v>
      </c>
      <c r="BC2283" s="235">
        <f t="shared" si="770"/>
        <v>0</v>
      </c>
      <c r="BG2283" s="210"/>
      <c r="BH2283" s="231"/>
      <c r="BI2283" s="15"/>
      <c r="BJ2283" s="232">
        <f t="shared" si="762"/>
        <v>0</v>
      </c>
      <c r="BK2283" s="235">
        <f t="shared" si="771"/>
        <v>0</v>
      </c>
      <c r="BM2283" s="109">
        <f t="shared" si="763"/>
        <v>-2.9620876335324451</v>
      </c>
      <c r="BN2283" s="213"/>
      <c r="BR2283" s="228"/>
      <c r="BS2283" s="311"/>
      <c r="BT2283" s="3"/>
      <c r="BU2283" s="213"/>
      <c r="BV2283" s="213"/>
      <c r="BW2283" s="291"/>
    </row>
    <row r="2284" spans="1:75" x14ac:dyDescent="0.2">
      <c r="A2284" s="210"/>
      <c r="B2284" s="211"/>
      <c r="C2284" s="848" t="str">
        <f ca="1">IF(ISERR(AVERAGE(INDIRECT("B"&amp;(ROW()-INT($B$1/2))):INDIRECT("B"&amp;(ROW()+INT($B$1/2))))),"",AVERAGE(INDIRECT("B"&amp;(ROW()-INT($B$1/2))):INDIRECT("B"&amp;(ROW()+INT($B$1/2)))))</f>
        <v/>
      </c>
      <c r="D2284" s="848">
        <f t="shared" si="757"/>
        <v>0</v>
      </c>
      <c r="E2284" s="275"/>
      <c r="F2284" s="15"/>
      <c r="G2284" s="3"/>
      <c r="H2284" s="3"/>
      <c r="I2284" s="3"/>
      <c r="J2284" s="3"/>
      <c r="K2284" s="3"/>
      <c r="L2284" s="554"/>
      <c r="M2284" s="545"/>
      <c r="N2284" s="546"/>
      <c r="O2284" s="5"/>
      <c r="P2284" s="216"/>
      <c r="Q2284" s="217"/>
      <c r="R2284" s="218"/>
      <c r="S2284" s="219">
        <f t="shared" si="774"/>
        <v>0</v>
      </c>
      <c r="T2284" s="220">
        <f t="shared" si="775"/>
        <v>0</v>
      </c>
      <c r="U2284" s="214">
        <f t="shared" si="772"/>
        <v>0</v>
      </c>
      <c r="W2284" s="221"/>
      <c r="X2284" s="222"/>
      <c r="Y2284" s="222"/>
      <c r="Z2284" s="223"/>
      <c r="AA2284" s="222"/>
      <c r="AB2284" s="224"/>
      <c r="AC2284" s="225"/>
      <c r="AD2284" s="2">
        <f t="shared" si="759"/>
        <v>0</v>
      </c>
      <c r="AE2284" s="2">
        <f t="shared" si="760"/>
        <v>0</v>
      </c>
      <c r="AF2284" s="226"/>
      <c r="AG2284" s="219">
        <f t="shared" si="764"/>
        <v>0</v>
      </c>
      <c r="AH2284" s="234">
        <f t="shared" si="765"/>
        <v>0</v>
      </c>
      <c r="AI2284" s="214">
        <f t="shared" si="773"/>
        <v>0</v>
      </c>
      <c r="AK2284" s="229">
        <f t="shared" si="766"/>
        <v>0</v>
      </c>
      <c r="AL2284" s="226"/>
      <c r="AM2284" s="15"/>
      <c r="AN2284" s="232" t="e">
        <f t="shared" si="767"/>
        <v>#DIV/0!</v>
      </c>
      <c r="AO2284" s="214">
        <f t="shared" si="761"/>
        <v>0</v>
      </c>
      <c r="AQ2284" s="210"/>
      <c r="AR2284" s="231"/>
      <c r="AS2284" s="15"/>
      <c r="AT2284" s="232">
        <f t="shared" si="768"/>
        <v>0</v>
      </c>
      <c r="AU2284" s="235">
        <f t="shared" si="769"/>
        <v>0</v>
      </c>
      <c r="AY2284" s="210"/>
      <c r="AZ2284" s="231"/>
      <c r="BA2284" s="15"/>
      <c r="BB2284" s="232">
        <f t="shared" si="758"/>
        <v>0</v>
      </c>
      <c r="BC2284" s="235">
        <f t="shared" si="770"/>
        <v>0</v>
      </c>
      <c r="BG2284" s="210"/>
      <c r="BH2284" s="231"/>
      <c r="BI2284" s="15"/>
      <c r="BJ2284" s="232">
        <f t="shared" si="762"/>
        <v>0</v>
      </c>
      <c r="BK2284" s="235">
        <f t="shared" si="771"/>
        <v>0</v>
      </c>
      <c r="BM2284" s="109">
        <f t="shared" si="763"/>
        <v>-2.9639199710301818</v>
      </c>
      <c r="BN2284" s="213"/>
      <c r="BR2284" s="228"/>
      <c r="BS2284" s="311"/>
      <c r="BT2284" s="3"/>
      <c r="BU2284" s="213"/>
      <c r="BV2284" s="213"/>
      <c r="BW2284" s="291"/>
    </row>
    <row r="2285" spans="1:75" x14ac:dyDescent="0.2">
      <c r="A2285" s="210"/>
      <c r="B2285" s="211"/>
      <c r="C2285" s="848" t="str">
        <f ca="1">IF(ISERR(AVERAGE(INDIRECT("B"&amp;(ROW()-INT($B$1/2))):INDIRECT("B"&amp;(ROW()+INT($B$1/2))))),"",AVERAGE(INDIRECT("B"&amp;(ROW()-INT($B$1/2))):INDIRECT("B"&amp;(ROW()+INT($B$1/2)))))</f>
        <v/>
      </c>
      <c r="D2285" s="848">
        <f t="shared" si="757"/>
        <v>0</v>
      </c>
      <c r="E2285" s="275"/>
      <c r="F2285" s="15"/>
      <c r="G2285" s="3"/>
      <c r="H2285" s="3"/>
      <c r="I2285" s="3"/>
      <c r="J2285" s="3"/>
      <c r="K2285" s="3"/>
      <c r="L2285" s="554"/>
      <c r="M2285" s="545"/>
      <c r="N2285" s="546"/>
      <c r="O2285" s="5"/>
      <c r="P2285" s="216"/>
      <c r="Q2285" s="217"/>
      <c r="R2285" s="218"/>
      <c r="S2285" s="219">
        <f t="shared" si="774"/>
        <v>0</v>
      </c>
      <c r="T2285" s="220">
        <f t="shared" si="775"/>
        <v>0</v>
      </c>
      <c r="U2285" s="214">
        <f t="shared" si="772"/>
        <v>0</v>
      </c>
      <c r="W2285" s="221"/>
      <c r="X2285" s="222"/>
      <c r="Y2285" s="222"/>
      <c r="Z2285" s="223"/>
      <c r="AA2285" s="222"/>
      <c r="AB2285" s="224"/>
      <c r="AC2285" s="225"/>
      <c r="AD2285" s="2">
        <f t="shared" si="759"/>
        <v>0</v>
      </c>
      <c r="AE2285" s="2">
        <f t="shared" si="760"/>
        <v>0</v>
      </c>
      <c r="AF2285" s="226"/>
      <c r="AG2285" s="219">
        <f t="shared" si="764"/>
        <v>0</v>
      </c>
      <c r="AH2285" s="234">
        <f t="shared" si="765"/>
        <v>0</v>
      </c>
      <c r="AI2285" s="214">
        <f t="shared" si="773"/>
        <v>0</v>
      </c>
      <c r="AK2285" s="229">
        <f t="shared" si="766"/>
        <v>0</v>
      </c>
      <c r="AL2285" s="226"/>
      <c r="AM2285" s="15"/>
      <c r="AN2285" s="232" t="e">
        <f t="shared" si="767"/>
        <v>#DIV/0!</v>
      </c>
      <c r="AO2285" s="214">
        <f t="shared" si="761"/>
        <v>0</v>
      </c>
      <c r="AQ2285" s="210"/>
      <c r="AR2285" s="231"/>
      <c r="AS2285" s="15"/>
      <c r="AT2285" s="232">
        <f t="shared" si="768"/>
        <v>0</v>
      </c>
      <c r="AU2285" s="235">
        <f t="shared" si="769"/>
        <v>0</v>
      </c>
      <c r="AY2285" s="210"/>
      <c r="AZ2285" s="231"/>
      <c r="BA2285" s="15"/>
      <c r="BB2285" s="232">
        <f t="shared" si="758"/>
        <v>0</v>
      </c>
      <c r="BC2285" s="235">
        <f t="shared" si="770"/>
        <v>0</v>
      </c>
      <c r="BG2285" s="210"/>
      <c r="BH2285" s="231"/>
      <c r="BI2285" s="15"/>
      <c r="BJ2285" s="232">
        <f t="shared" si="762"/>
        <v>0</v>
      </c>
      <c r="BK2285" s="235">
        <f t="shared" si="771"/>
        <v>0</v>
      </c>
      <c r="BM2285" s="109">
        <f t="shared" si="763"/>
        <v>-2.9657523085279185</v>
      </c>
      <c r="BN2285" s="213"/>
      <c r="BR2285" s="228"/>
      <c r="BS2285" s="311"/>
      <c r="BT2285" s="3"/>
      <c r="BU2285" s="213"/>
      <c r="BV2285" s="213"/>
      <c r="BW2285" s="291"/>
    </row>
    <row r="2286" spans="1:75" x14ac:dyDescent="0.2">
      <c r="A2286" s="210"/>
      <c r="B2286" s="211"/>
      <c r="C2286" s="848" t="str">
        <f ca="1">IF(ISERR(AVERAGE(INDIRECT("B"&amp;(ROW()-INT($B$1/2))):INDIRECT("B"&amp;(ROW()+INT($B$1/2))))),"",AVERAGE(INDIRECT("B"&amp;(ROW()-INT($B$1/2))):INDIRECT("B"&amp;(ROW()+INT($B$1/2)))))</f>
        <v/>
      </c>
      <c r="D2286" s="848">
        <f t="shared" si="757"/>
        <v>0</v>
      </c>
      <c r="E2286" s="275"/>
      <c r="F2286" s="15"/>
      <c r="G2286" s="3"/>
      <c r="H2286" s="3"/>
      <c r="I2286" s="3"/>
      <c r="J2286" s="3"/>
      <c r="K2286" s="3"/>
      <c r="L2286" s="554"/>
      <c r="M2286" s="545"/>
      <c r="N2286" s="546"/>
      <c r="O2286" s="5"/>
      <c r="P2286" s="216"/>
      <c r="Q2286" s="217"/>
      <c r="R2286" s="218"/>
      <c r="S2286" s="219">
        <f t="shared" si="774"/>
        <v>0</v>
      </c>
      <c r="T2286" s="220">
        <f t="shared" si="775"/>
        <v>0</v>
      </c>
      <c r="U2286" s="214">
        <f t="shared" si="772"/>
        <v>0</v>
      </c>
      <c r="W2286" s="221"/>
      <c r="X2286" s="222"/>
      <c r="Y2286" s="222"/>
      <c r="Z2286" s="223"/>
      <c r="AA2286" s="222"/>
      <c r="AB2286" s="224"/>
      <c r="AC2286" s="225"/>
      <c r="AD2286" s="2">
        <f t="shared" si="759"/>
        <v>0</v>
      </c>
      <c r="AE2286" s="2">
        <f t="shared" si="760"/>
        <v>0</v>
      </c>
      <c r="AF2286" s="226"/>
      <c r="AG2286" s="219">
        <f t="shared" si="764"/>
        <v>0</v>
      </c>
      <c r="AH2286" s="234">
        <f t="shared" si="765"/>
        <v>0</v>
      </c>
      <c r="AI2286" s="214">
        <f t="shared" si="773"/>
        <v>0</v>
      </c>
      <c r="AK2286" s="229">
        <f t="shared" si="766"/>
        <v>0</v>
      </c>
      <c r="AL2286" s="226"/>
      <c r="AM2286" s="15"/>
      <c r="AN2286" s="232" t="e">
        <f t="shared" si="767"/>
        <v>#DIV/0!</v>
      </c>
      <c r="AO2286" s="214">
        <f t="shared" si="761"/>
        <v>0</v>
      </c>
      <c r="AQ2286" s="210"/>
      <c r="AR2286" s="231"/>
      <c r="AS2286" s="15"/>
      <c r="AT2286" s="232">
        <f t="shared" si="768"/>
        <v>0</v>
      </c>
      <c r="AU2286" s="235">
        <f t="shared" si="769"/>
        <v>0</v>
      </c>
      <c r="AY2286" s="210"/>
      <c r="AZ2286" s="231"/>
      <c r="BA2286" s="15"/>
      <c r="BB2286" s="232">
        <f t="shared" si="758"/>
        <v>0</v>
      </c>
      <c r="BC2286" s="235">
        <f t="shared" si="770"/>
        <v>0</v>
      </c>
      <c r="BG2286" s="210"/>
      <c r="BH2286" s="231"/>
      <c r="BI2286" s="15"/>
      <c r="BJ2286" s="232">
        <f t="shared" si="762"/>
        <v>0</v>
      </c>
      <c r="BK2286" s="235">
        <f t="shared" si="771"/>
        <v>0</v>
      </c>
      <c r="BM2286" s="109">
        <f t="shared" si="763"/>
        <v>-2.9675846460256552</v>
      </c>
      <c r="BN2286" s="213"/>
      <c r="BR2286" s="228"/>
      <c r="BS2286" s="311"/>
      <c r="BT2286" s="3"/>
      <c r="BU2286" s="213"/>
      <c r="BV2286" s="213"/>
      <c r="BW2286" s="291"/>
    </row>
    <row r="2287" spans="1:75" x14ac:dyDescent="0.2">
      <c r="A2287" s="210"/>
      <c r="B2287" s="211"/>
      <c r="C2287" s="848" t="str">
        <f ca="1">IF(ISERR(AVERAGE(INDIRECT("B"&amp;(ROW()-INT($B$1/2))):INDIRECT("B"&amp;(ROW()+INT($B$1/2))))),"",AVERAGE(INDIRECT("B"&amp;(ROW()-INT($B$1/2))):INDIRECT("B"&amp;(ROW()+INT($B$1/2)))))</f>
        <v/>
      </c>
      <c r="D2287" s="848">
        <f t="shared" si="757"/>
        <v>0</v>
      </c>
      <c r="E2287" s="275"/>
      <c r="F2287" s="15"/>
      <c r="G2287" s="3"/>
      <c r="H2287" s="3"/>
      <c r="I2287" s="3"/>
      <c r="J2287" s="3"/>
      <c r="K2287" s="3"/>
      <c r="L2287" s="554"/>
      <c r="M2287" s="545"/>
      <c r="N2287" s="546"/>
      <c r="O2287" s="5"/>
      <c r="P2287" s="216"/>
      <c r="Q2287" s="217"/>
      <c r="R2287" s="218"/>
      <c r="S2287" s="219">
        <f t="shared" si="774"/>
        <v>0</v>
      </c>
      <c r="T2287" s="220">
        <f t="shared" si="775"/>
        <v>0</v>
      </c>
      <c r="U2287" s="214">
        <f t="shared" si="772"/>
        <v>0</v>
      </c>
      <c r="W2287" s="221"/>
      <c r="X2287" s="222"/>
      <c r="Y2287" s="222"/>
      <c r="Z2287" s="223"/>
      <c r="AA2287" s="222"/>
      <c r="AB2287" s="224"/>
      <c r="AC2287" s="225"/>
      <c r="AD2287" s="2">
        <f t="shared" si="759"/>
        <v>0</v>
      </c>
      <c r="AE2287" s="2">
        <f t="shared" si="760"/>
        <v>0</v>
      </c>
      <c r="AF2287" s="226"/>
      <c r="AG2287" s="219">
        <f t="shared" si="764"/>
        <v>0</v>
      </c>
      <c r="AH2287" s="234">
        <f t="shared" si="765"/>
        <v>0</v>
      </c>
      <c r="AI2287" s="214">
        <f t="shared" si="773"/>
        <v>0</v>
      </c>
      <c r="AK2287" s="229">
        <f t="shared" si="766"/>
        <v>0</v>
      </c>
      <c r="AL2287" s="226"/>
      <c r="AM2287" s="15"/>
      <c r="AN2287" s="232" t="e">
        <f t="shared" si="767"/>
        <v>#DIV/0!</v>
      </c>
      <c r="AO2287" s="214">
        <f t="shared" si="761"/>
        <v>0</v>
      </c>
      <c r="AQ2287" s="210"/>
      <c r="AR2287" s="231"/>
      <c r="AS2287" s="15"/>
      <c r="AT2287" s="232">
        <f t="shared" si="768"/>
        <v>0</v>
      </c>
      <c r="AU2287" s="235">
        <f t="shared" si="769"/>
        <v>0</v>
      </c>
      <c r="AY2287" s="210"/>
      <c r="AZ2287" s="231"/>
      <c r="BA2287" s="15"/>
      <c r="BB2287" s="232">
        <f t="shared" si="758"/>
        <v>0</v>
      </c>
      <c r="BC2287" s="235">
        <f t="shared" si="770"/>
        <v>0</v>
      </c>
      <c r="BG2287" s="210"/>
      <c r="BH2287" s="231"/>
      <c r="BI2287" s="15"/>
      <c r="BJ2287" s="232">
        <f t="shared" si="762"/>
        <v>0</v>
      </c>
      <c r="BK2287" s="235">
        <f t="shared" si="771"/>
        <v>0</v>
      </c>
      <c r="BM2287" s="109">
        <f t="shared" si="763"/>
        <v>-2.9694169835233919</v>
      </c>
      <c r="BN2287" s="213"/>
      <c r="BR2287" s="228"/>
      <c r="BS2287" s="311"/>
      <c r="BT2287" s="3"/>
      <c r="BU2287" s="213"/>
      <c r="BV2287" s="213"/>
      <c r="BW2287" s="291"/>
    </row>
    <row r="2288" spans="1:75" x14ac:dyDescent="0.2">
      <c r="A2288" s="210"/>
      <c r="B2288" s="211"/>
      <c r="C2288" s="848" t="str">
        <f ca="1">IF(ISERR(AVERAGE(INDIRECT("B"&amp;(ROW()-INT($B$1/2))):INDIRECT("B"&amp;(ROW()+INT($B$1/2))))),"",AVERAGE(INDIRECT("B"&amp;(ROW()-INT($B$1/2))):INDIRECT("B"&amp;(ROW()+INT($B$1/2)))))</f>
        <v/>
      </c>
      <c r="D2288" s="848">
        <f t="shared" si="757"/>
        <v>0</v>
      </c>
      <c r="E2288" s="275"/>
      <c r="F2288" s="15"/>
      <c r="G2288" s="3"/>
      <c r="H2288" s="3"/>
      <c r="I2288" s="3"/>
      <c r="J2288" s="3"/>
      <c r="K2288" s="3"/>
      <c r="L2288" s="554"/>
      <c r="M2288" s="545"/>
      <c r="N2288" s="546"/>
      <c r="O2288" s="5"/>
      <c r="P2288" s="216"/>
      <c r="Q2288" s="217"/>
      <c r="R2288" s="218"/>
      <c r="S2288" s="219">
        <f t="shared" si="774"/>
        <v>0</v>
      </c>
      <c r="T2288" s="220">
        <f t="shared" si="775"/>
        <v>0</v>
      </c>
      <c r="U2288" s="214">
        <f t="shared" si="772"/>
        <v>0</v>
      </c>
      <c r="W2288" s="221"/>
      <c r="X2288" s="222"/>
      <c r="Y2288" s="222"/>
      <c r="Z2288" s="223"/>
      <c r="AA2288" s="222"/>
      <c r="AB2288" s="224"/>
      <c r="AC2288" s="225"/>
      <c r="AD2288" s="2">
        <f t="shared" si="759"/>
        <v>0</v>
      </c>
      <c r="AE2288" s="2">
        <f t="shared" si="760"/>
        <v>0</v>
      </c>
      <c r="AF2288" s="226"/>
      <c r="AG2288" s="219">
        <f t="shared" si="764"/>
        <v>0</v>
      </c>
      <c r="AH2288" s="234">
        <f t="shared" si="765"/>
        <v>0</v>
      </c>
      <c r="AI2288" s="214">
        <f t="shared" si="773"/>
        <v>0</v>
      </c>
      <c r="AK2288" s="229">
        <f t="shared" si="766"/>
        <v>0</v>
      </c>
      <c r="AL2288" s="226"/>
      <c r="AM2288" s="15"/>
      <c r="AN2288" s="232" t="e">
        <f t="shared" si="767"/>
        <v>#DIV/0!</v>
      </c>
      <c r="AO2288" s="214">
        <f t="shared" si="761"/>
        <v>0</v>
      </c>
      <c r="AQ2288" s="210"/>
      <c r="AR2288" s="231"/>
      <c r="AS2288" s="15"/>
      <c r="AT2288" s="232">
        <f t="shared" si="768"/>
        <v>0</v>
      </c>
      <c r="AU2288" s="235">
        <f t="shared" si="769"/>
        <v>0</v>
      </c>
      <c r="AY2288" s="210"/>
      <c r="AZ2288" s="231"/>
      <c r="BA2288" s="15"/>
      <c r="BB2288" s="232">
        <f t="shared" si="758"/>
        <v>0</v>
      </c>
      <c r="BC2288" s="235">
        <f t="shared" si="770"/>
        <v>0</v>
      </c>
      <c r="BG2288" s="210"/>
      <c r="BH2288" s="231"/>
      <c r="BI2288" s="15"/>
      <c r="BJ2288" s="232">
        <f t="shared" si="762"/>
        <v>0</v>
      </c>
      <c r="BK2288" s="235">
        <f t="shared" si="771"/>
        <v>0</v>
      </c>
      <c r="BM2288" s="109">
        <f t="shared" si="763"/>
        <v>-2.9712493210211286</v>
      </c>
      <c r="BN2288" s="213"/>
      <c r="BR2288" s="228"/>
      <c r="BS2288" s="311"/>
      <c r="BT2288" s="3"/>
      <c r="BU2288" s="213"/>
      <c r="BV2288" s="213"/>
      <c r="BW2288" s="291"/>
    </row>
    <row r="2289" spans="1:75" x14ac:dyDescent="0.2">
      <c r="A2289" s="210"/>
      <c r="B2289" s="211"/>
      <c r="C2289" s="848" t="str">
        <f ca="1">IF(ISERR(AVERAGE(INDIRECT("B"&amp;(ROW()-INT($B$1/2))):INDIRECT("B"&amp;(ROW()+INT($B$1/2))))),"",AVERAGE(INDIRECT("B"&amp;(ROW()-INT($B$1/2))):INDIRECT("B"&amp;(ROW()+INT($B$1/2)))))</f>
        <v/>
      </c>
      <c r="D2289" s="848">
        <f t="shared" si="757"/>
        <v>0</v>
      </c>
      <c r="E2289" s="275"/>
      <c r="F2289" s="15"/>
      <c r="G2289" s="3"/>
      <c r="H2289" s="3"/>
      <c r="I2289" s="3"/>
      <c r="J2289" s="3"/>
      <c r="K2289" s="3"/>
      <c r="L2289" s="554"/>
      <c r="M2289" s="545"/>
      <c r="N2289" s="546"/>
      <c r="O2289" s="5"/>
      <c r="P2289" s="216"/>
      <c r="Q2289" s="217"/>
      <c r="R2289" s="218"/>
      <c r="S2289" s="219">
        <f t="shared" si="774"/>
        <v>0</v>
      </c>
      <c r="T2289" s="220">
        <f t="shared" si="775"/>
        <v>0</v>
      </c>
      <c r="U2289" s="214">
        <f t="shared" si="772"/>
        <v>0</v>
      </c>
      <c r="W2289" s="221"/>
      <c r="X2289" s="222"/>
      <c r="Y2289" s="222"/>
      <c r="Z2289" s="223"/>
      <c r="AA2289" s="222"/>
      <c r="AB2289" s="224"/>
      <c r="AC2289" s="225"/>
      <c r="AD2289" s="2">
        <f t="shared" si="759"/>
        <v>0</v>
      </c>
      <c r="AE2289" s="2">
        <f t="shared" si="760"/>
        <v>0</v>
      </c>
      <c r="AF2289" s="226"/>
      <c r="AG2289" s="219">
        <f t="shared" si="764"/>
        <v>0</v>
      </c>
      <c r="AH2289" s="234">
        <f t="shared" si="765"/>
        <v>0</v>
      </c>
      <c r="AI2289" s="214">
        <f t="shared" si="773"/>
        <v>0</v>
      </c>
      <c r="AK2289" s="229">
        <f t="shared" si="766"/>
        <v>0</v>
      </c>
      <c r="AL2289" s="226"/>
      <c r="AM2289" s="15"/>
      <c r="AN2289" s="232" t="e">
        <f t="shared" si="767"/>
        <v>#DIV/0!</v>
      </c>
      <c r="AO2289" s="214">
        <f t="shared" si="761"/>
        <v>0</v>
      </c>
      <c r="AQ2289" s="210"/>
      <c r="AR2289" s="231"/>
      <c r="AS2289" s="15"/>
      <c r="AT2289" s="232">
        <f t="shared" si="768"/>
        <v>0</v>
      </c>
      <c r="AU2289" s="235">
        <f t="shared" si="769"/>
        <v>0</v>
      </c>
      <c r="AY2289" s="210"/>
      <c r="AZ2289" s="231"/>
      <c r="BA2289" s="15"/>
      <c r="BB2289" s="232">
        <f t="shared" si="758"/>
        <v>0</v>
      </c>
      <c r="BC2289" s="235">
        <f t="shared" si="770"/>
        <v>0</v>
      </c>
      <c r="BG2289" s="210"/>
      <c r="BH2289" s="231"/>
      <c r="BI2289" s="15"/>
      <c r="BJ2289" s="232">
        <f t="shared" si="762"/>
        <v>0</v>
      </c>
      <c r="BK2289" s="235">
        <f t="shared" si="771"/>
        <v>0</v>
      </c>
      <c r="BM2289" s="109">
        <f t="shared" si="763"/>
        <v>-2.9730816585188653</v>
      </c>
      <c r="BN2289" s="213"/>
      <c r="BR2289" s="228"/>
      <c r="BS2289" s="311"/>
      <c r="BT2289" s="3"/>
      <c r="BU2289" s="213"/>
      <c r="BV2289" s="213"/>
      <c r="BW2289" s="291"/>
    </row>
    <row r="2290" spans="1:75" x14ac:dyDescent="0.2">
      <c r="A2290" s="210"/>
      <c r="B2290" s="211"/>
      <c r="C2290" s="848" t="str">
        <f ca="1">IF(ISERR(AVERAGE(INDIRECT("B"&amp;(ROW()-INT($B$1/2))):INDIRECT("B"&amp;(ROW()+INT($B$1/2))))),"",AVERAGE(INDIRECT("B"&amp;(ROW()-INT($B$1/2))):INDIRECT("B"&amp;(ROW()+INT($B$1/2)))))</f>
        <v/>
      </c>
      <c r="D2290" s="848">
        <f t="shared" si="757"/>
        <v>0</v>
      </c>
      <c r="E2290" s="275"/>
      <c r="F2290" s="15"/>
      <c r="G2290" s="3"/>
      <c r="H2290" s="3"/>
      <c r="I2290" s="3"/>
      <c r="J2290" s="3"/>
      <c r="K2290" s="3"/>
      <c r="L2290" s="554"/>
      <c r="M2290" s="545"/>
      <c r="N2290" s="546"/>
      <c r="O2290" s="5"/>
      <c r="P2290" s="216"/>
      <c r="Q2290" s="217"/>
      <c r="R2290" s="218"/>
      <c r="S2290" s="219">
        <f t="shared" si="774"/>
        <v>0</v>
      </c>
      <c r="T2290" s="220">
        <f t="shared" si="775"/>
        <v>0</v>
      </c>
      <c r="U2290" s="214">
        <f t="shared" si="772"/>
        <v>0</v>
      </c>
      <c r="W2290" s="221"/>
      <c r="X2290" s="222"/>
      <c r="Y2290" s="222"/>
      <c r="Z2290" s="223"/>
      <c r="AA2290" s="222"/>
      <c r="AB2290" s="224"/>
      <c r="AC2290" s="225"/>
      <c r="AD2290" s="2">
        <f t="shared" si="759"/>
        <v>0</v>
      </c>
      <c r="AE2290" s="2">
        <f t="shared" si="760"/>
        <v>0</v>
      </c>
      <c r="AF2290" s="226"/>
      <c r="AG2290" s="219">
        <f t="shared" si="764"/>
        <v>0</v>
      </c>
      <c r="AH2290" s="234">
        <f t="shared" si="765"/>
        <v>0</v>
      </c>
      <c r="AI2290" s="214">
        <f t="shared" si="773"/>
        <v>0</v>
      </c>
      <c r="AK2290" s="229">
        <f t="shared" si="766"/>
        <v>0</v>
      </c>
      <c r="AL2290" s="226"/>
      <c r="AM2290" s="15"/>
      <c r="AN2290" s="232" t="e">
        <f t="shared" si="767"/>
        <v>#DIV/0!</v>
      </c>
      <c r="AO2290" s="214">
        <f t="shared" si="761"/>
        <v>0</v>
      </c>
      <c r="AQ2290" s="210"/>
      <c r="AR2290" s="231"/>
      <c r="AS2290" s="15"/>
      <c r="AT2290" s="232">
        <f t="shared" si="768"/>
        <v>0</v>
      </c>
      <c r="AU2290" s="235">
        <f t="shared" si="769"/>
        <v>0</v>
      </c>
      <c r="AY2290" s="210"/>
      <c r="AZ2290" s="231"/>
      <c r="BA2290" s="15"/>
      <c r="BB2290" s="232">
        <f t="shared" si="758"/>
        <v>0</v>
      </c>
      <c r="BC2290" s="235">
        <f t="shared" si="770"/>
        <v>0</v>
      </c>
      <c r="BG2290" s="210"/>
      <c r="BH2290" s="231"/>
      <c r="BI2290" s="15"/>
      <c r="BJ2290" s="232">
        <f t="shared" si="762"/>
        <v>0</v>
      </c>
      <c r="BK2290" s="235">
        <f t="shared" si="771"/>
        <v>0</v>
      </c>
      <c r="BM2290" s="109">
        <f t="shared" si="763"/>
        <v>-2.974913996016602</v>
      </c>
      <c r="BN2290" s="213"/>
      <c r="BR2290" s="228"/>
      <c r="BS2290" s="311"/>
      <c r="BT2290" s="3"/>
      <c r="BU2290" s="213"/>
      <c r="BV2290" s="213"/>
      <c r="BW2290" s="291"/>
    </row>
    <row r="2291" spans="1:75" x14ac:dyDescent="0.2">
      <c r="A2291" s="210"/>
      <c r="B2291" s="211"/>
      <c r="C2291" s="848" t="str">
        <f ca="1">IF(ISERR(AVERAGE(INDIRECT("B"&amp;(ROW()-INT($B$1/2))):INDIRECT("B"&amp;(ROW()+INT($B$1/2))))),"",AVERAGE(INDIRECT("B"&amp;(ROW()-INT($B$1/2))):INDIRECT("B"&amp;(ROW()+INT($B$1/2)))))</f>
        <v/>
      </c>
      <c r="D2291" s="848">
        <f t="shared" si="757"/>
        <v>0</v>
      </c>
      <c r="E2291" s="275"/>
      <c r="F2291" s="15"/>
      <c r="G2291" s="3"/>
      <c r="H2291" s="3"/>
      <c r="I2291" s="3"/>
      <c r="J2291" s="3"/>
      <c r="K2291" s="3"/>
      <c r="L2291" s="554"/>
      <c r="M2291" s="545"/>
      <c r="N2291" s="546"/>
      <c r="O2291" s="5"/>
      <c r="P2291" s="216"/>
      <c r="Q2291" s="217"/>
      <c r="R2291" s="218"/>
      <c r="S2291" s="219">
        <f t="shared" si="774"/>
        <v>0</v>
      </c>
      <c r="T2291" s="220">
        <f t="shared" si="775"/>
        <v>0</v>
      </c>
      <c r="U2291" s="214">
        <f t="shared" si="772"/>
        <v>0</v>
      </c>
      <c r="W2291" s="221"/>
      <c r="X2291" s="222"/>
      <c r="Y2291" s="222"/>
      <c r="Z2291" s="223"/>
      <c r="AA2291" s="222"/>
      <c r="AB2291" s="224"/>
      <c r="AC2291" s="225"/>
      <c r="AD2291" s="2">
        <f t="shared" si="759"/>
        <v>0</v>
      </c>
      <c r="AE2291" s="2">
        <f t="shared" si="760"/>
        <v>0</v>
      </c>
      <c r="AF2291" s="226"/>
      <c r="AG2291" s="219">
        <f t="shared" si="764"/>
        <v>0</v>
      </c>
      <c r="AH2291" s="234">
        <f t="shared" si="765"/>
        <v>0</v>
      </c>
      <c r="AI2291" s="214">
        <f t="shared" si="773"/>
        <v>0</v>
      </c>
      <c r="AK2291" s="229">
        <f t="shared" si="766"/>
        <v>0</v>
      </c>
      <c r="AL2291" s="226"/>
      <c r="AM2291" s="15"/>
      <c r="AN2291" s="232" t="e">
        <f t="shared" si="767"/>
        <v>#DIV/0!</v>
      </c>
      <c r="AO2291" s="214">
        <f t="shared" si="761"/>
        <v>0</v>
      </c>
      <c r="AQ2291" s="210"/>
      <c r="AR2291" s="231"/>
      <c r="AS2291" s="15"/>
      <c r="AT2291" s="232">
        <f t="shared" si="768"/>
        <v>0</v>
      </c>
      <c r="AU2291" s="235">
        <f t="shared" si="769"/>
        <v>0</v>
      </c>
      <c r="AY2291" s="210"/>
      <c r="AZ2291" s="231"/>
      <c r="BA2291" s="15"/>
      <c r="BB2291" s="232">
        <f t="shared" si="758"/>
        <v>0</v>
      </c>
      <c r="BC2291" s="235">
        <f t="shared" si="770"/>
        <v>0</v>
      </c>
      <c r="BG2291" s="210"/>
      <c r="BH2291" s="231"/>
      <c r="BI2291" s="15"/>
      <c r="BJ2291" s="232">
        <f t="shared" si="762"/>
        <v>0</v>
      </c>
      <c r="BK2291" s="235">
        <f t="shared" si="771"/>
        <v>0</v>
      </c>
      <c r="BM2291" s="109">
        <f t="shared" si="763"/>
        <v>-2.9767463335143387</v>
      </c>
      <c r="BN2291" s="213"/>
      <c r="BR2291" s="228"/>
      <c r="BS2291" s="311"/>
      <c r="BT2291" s="3"/>
      <c r="BU2291" s="213"/>
      <c r="BV2291" s="213"/>
      <c r="BW2291" s="291"/>
    </row>
    <row r="2292" spans="1:75" x14ac:dyDescent="0.2">
      <c r="A2292" s="210"/>
      <c r="B2292" s="211"/>
      <c r="C2292" s="848" t="str">
        <f ca="1">IF(ISERR(AVERAGE(INDIRECT("B"&amp;(ROW()-INT($B$1/2))):INDIRECT("B"&amp;(ROW()+INT($B$1/2))))),"",AVERAGE(INDIRECT("B"&amp;(ROW()-INT($B$1/2))):INDIRECT("B"&amp;(ROW()+INT($B$1/2)))))</f>
        <v/>
      </c>
      <c r="D2292" s="848">
        <f t="shared" si="757"/>
        <v>0</v>
      </c>
      <c r="E2292" s="275"/>
      <c r="F2292" s="15"/>
      <c r="G2292" s="3"/>
      <c r="H2292" s="3"/>
      <c r="I2292" s="3"/>
      <c r="J2292" s="3"/>
      <c r="K2292" s="3"/>
      <c r="L2292" s="554"/>
      <c r="M2292" s="545"/>
      <c r="N2292" s="546"/>
      <c r="O2292" s="5"/>
      <c r="P2292" s="216"/>
      <c r="Q2292" s="217"/>
      <c r="R2292" s="218"/>
      <c r="S2292" s="219">
        <f t="shared" si="774"/>
        <v>0</v>
      </c>
      <c r="T2292" s="220">
        <f t="shared" si="775"/>
        <v>0</v>
      </c>
      <c r="U2292" s="214">
        <f t="shared" si="772"/>
        <v>0</v>
      </c>
      <c r="W2292" s="221"/>
      <c r="X2292" s="222"/>
      <c r="Y2292" s="222"/>
      <c r="Z2292" s="223"/>
      <c r="AA2292" s="222"/>
      <c r="AB2292" s="224"/>
      <c r="AC2292" s="225"/>
      <c r="AD2292" s="2">
        <f t="shared" si="759"/>
        <v>0</v>
      </c>
      <c r="AE2292" s="2">
        <f t="shared" si="760"/>
        <v>0</v>
      </c>
      <c r="AF2292" s="226"/>
      <c r="AG2292" s="219">
        <f t="shared" si="764"/>
        <v>0</v>
      </c>
      <c r="AH2292" s="234">
        <f t="shared" si="765"/>
        <v>0</v>
      </c>
      <c r="AI2292" s="214">
        <f t="shared" si="773"/>
        <v>0</v>
      </c>
      <c r="AK2292" s="229">
        <f t="shared" si="766"/>
        <v>0</v>
      </c>
      <c r="AL2292" s="226"/>
      <c r="AM2292" s="15"/>
      <c r="AN2292" s="232" t="e">
        <f t="shared" si="767"/>
        <v>#DIV/0!</v>
      </c>
      <c r="AO2292" s="214">
        <f t="shared" si="761"/>
        <v>0</v>
      </c>
      <c r="AQ2292" s="210"/>
      <c r="AR2292" s="231"/>
      <c r="AS2292" s="15"/>
      <c r="AT2292" s="232">
        <f t="shared" si="768"/>
        <v>0</v>
      </c>
      <c r="AU2292" s="235">
        <f t="shared" si="769"/>
        <v>0</v>
      </c>
      <c r="AY2292" s="210"/>
      <c r="AZ2292" s="231"/>
      <c r="BA2292" s="15"/>
      <c r="BB2292" s="232">
        <f t="shared" si="758"/>
        <v>0</v>
      </c>
      <c r="BC2292" s="235">
        <f t="shared" si="770"/>
        <v>0</v>
      </c>
      <c r="BG2292" s="210"/>
      <c r="BH2292" s="231"/>
      <c r="BI2292" s="15"/>
      <c r="BJ2292" s="232">
        <f t="shared" si="762"/>
        <v>0</v>
      </c>
      <c r="BK2292" s="235">
        <f t="shared" si="771"/>
        <v>0</v>
      </c>
      <c r="BM2292" s="109">
        <f t="shared" si="763"/>
        <v>-2.9785786710120754</v>
      </c>
      <c r="BN2292" s="213"/>
      <c r="BR2292" s="228"/>
      <c r="BS2292" s="311"/>
      <c r="BT2292" s="3"/>
      <c r="BU2292" s="213"/>
      <c r="BV2292" s="213"/>
      <c r="BW2292" s="291"/>
    </row>
    <row r="2293" spans="1:75" x14ac:dyDescent="0.2">
      <c r="A2293" s="210"/>
      <c r="B2293" s="211"/>
      <c r="C2293" s="848" t="str">
        <f ca="1">IF(ISERR(AVERAGE(INDIRECT("B"&amp;(ROW()-INT($B$1/2))):INDIRECT("B"&amp;(ROW()+INT($B$1/2))))),"",AVERAGE(INDIRECT("B"&amp;(ROW()-INT($B$1/2))):INDIRECT("B"&amp;(ROW()+INT($B$1/2)))))</f>
        <v/>
      </c>
      <c r="D2293" s="848">
        <f t="shared" si="757"/>
        <v>0</v>
      </c>
      <c r="E2293" s="275"/>
      <c r="F2293" s="15"/>
      <c r="G2293" s="3"/>
      <c r="H2293" s="3"/>
      <c r="I2293" s="3"/>
      <c r="J2293" s="3"/>
      <c r="K2293" s="3"/>
      <c r="L2293" s="554"/>
      <c r="M2293" s="545"/>
      <c r="N2293" s="546"/>
      <c r="O2293" s="5"/>
      <c r="P2293" s="216"/>
      <c r="Q2293" s="217"/>
      <c r="R2293" s="218"/>
      <c r="S2293" s="219">
        <f t="shared" si="774"/>
        <v>0</v>
      </c>
      <c r="T2293" s="220">
        <f t="shared" si="775"/>
        <v>0</v>
      </c>
      <c r="U2293" s="214">
        <f t="shared" si="772"/>
        <v>0</v>
      </c>
      <c r="W2293" s="221"/>
      <c r="X2293" s="222"/>
      <c r="Y2293" s="222"/>
      <c r="Z2293" s="223"/>
      <c r="AA2293" s="222"/>
      <c r="AB2293" s="224"/>
      <c r="AC2293" s="225"/>
      <c r="AD2293" s="2">
        <f t="shared" si="759"/>
        <v>0</v>
      </c>
      <c r="AE2293" s="2">
        <f t="shared" si="760"/>
        <v>0</v>
      </c>
      <c r="AF2293" s="226"/>
      <c r="AG2293" s="219">
        <f t="shared" si="764"/>
        <v>0</v>
      </c>
      <c r="AH2293" s="234">
        <f t="shared" si="765"/>
        <v>0</v>
      </c>
      <c r="AI2293" s="214">
        <f t="shared" si="773"/>
        <v>0</v>
      </c>
      <c r="AK2293" s="229">
        <f t="shared" si="766"/>
        <v>0</v>
      </c>
      <c r="AL2293" s="226"/>
      <c r="AM2293" s="15"/>
      <c r="AN2293" s="232" t="e">
        <f t="shared" si="767"/>
        <v>#DIV/0!</v>
      </c>
      <c r="AO2293" s="214">
        <f t="shared" si="761"/>
        <v>0</v>
      </c>
      <c r="AQ2293" s="210"/>
      <c r="AR2293" s="231"/>
      <c r="AS2293" s="15"/>
      <c r="AT2293" s="232">
        <f t="shared" si="768"/>
        <v>0</v>
      </c>
      <c r="AU2293" s="235">
        <f t="shared" si="769"/>
        <v>0</v>
      </c>
      <c r="AY2293" s="210"/>
      <c r="AZ2293" s="231"/>
      <c r="BA2293" s="15"/>
      <c r="BB2293" s="232">
        <f t="shared" si="758"/>
        <v>0</v>
      </c>
      <c r="BC2293" s="235">
        <f t="shared" si="770"/>
        <v>0</v>
      </c>
      <c r="BG2293" s="210"/>
      <c r="BH2293" s="231"/>
      <c r="BI2293" s="15"/>
      <c r="BJ2293" s="232">
        <f t="shared" si="762"/>
        <v>0</v>
      </c>
      <c r="BK2293" s="235">
        <f t="shared" si="771"/>
        <v>0</v>
      </c>
      <c r="BM2293" s="109">
        <f t="shared" si="763"/>
        <v>-2.9804110085098121</v>
      </c>
      <c r="BN2293" s="213"/>
      <c r="BR2293" s="228"/>
      <c r="BS2293" s="311"/>
      <c r="BT2293" s="3"/>
      <c r="BU2293" s="213"/>
      <c r="BV2293" s="213"/>
      <c r="BW2293" s="291"/>
    </row>
    <row r="2294" spans="1:75" x14ac:dyDescent="0.2">
      <c r="A2294" s="210"/>
      <c r="B2294" s="211"/>
      <c r="C2294" s="848" t="str">
        <f ca="1">IF(ISERR(AVERAGE(INDIRECT("B"&amp;(ROW()-INT($B$1/2))):INDIRECT("B"&amp;(ROW()+INT($B$1/2))))),"",AVERAGE(INDIRECT("B"&amp;(ROW()-INT($B$1/2))):INDIRECT("B"&amp;(ROW()+INT($B$1/2)))))</f>
        <v/>
      </c>
      <c r="D2294" s="848">
        <f t="shared" si="757"/>
        <v>0</v>
      </c>
      <c r="E2294" s="275"/>
      <c r="F2294" s="15"/>
      <c r="G2294" s="3"/>
      <c r="H2294" s="3"/>
      <c r="I2294" s="3"/>
      <c r="J2294" s="3"/>
      <c r="K2294" s="3"/>
      <c r="L2294" s="554"/>
      <c r="M2294" s="545"/>
      <c r="N2294" s="546"/>
      <c r="O2294" s="5"/>
      <c r="P2294" s="216"/>
      <c r="Q2294" s="217"/>
      <c r="R2294" s="218"/>
      <c r="S2294" s="219">
        <f t="shared" si="774"/>
        <v>0</v>
      </c>
      <c r="T2294" s="220">
        <f t="shared" si="775"/>
        <v>0</v>
      </c>
      <c r="U2294" s="214">
        <f t="shared" si="772"/>
        <v>0</v>
      </c>
      <c r="W2294" s="221"/>
      <c r="X2294" s="222"/>
      <c r="Y2294" s="222"/>
      <c r="Z2294" s="223"/>
      <c r="AA2294" s="222"/>
      <c r="AB2294" s="224"/>
      <c r="AC2294" s="225"/>
      <c r="AD2294" s="2">
        <f t="shared" si="759"/>
        <v>0</v>
      </c>
      <c r="AE2294" s="2">
        <f t="shared" si="760"/>
        <v>0</v>
      </c>
      <c r="AF2294" s="226"/>
      <c r="AG2294" s="219">
        <f t="shared" si="764"/>
        <v>0</v>
      </c>
      <c r="AH2294" s="234">
        <f t="shared" si="765"/>
        <v>0</v>
      </c>
      <c r="AI2294" s="214">
        <f t="shared" si="773"/>
        <v>0</v>
      </c>
      <c r="AK2294" s="229">
        <f t="shared" si="766"/>
        <v>0</v>
      </c>
      <c r="AL2294" s="226"/>
      <c r="AM2294" s="15"/>
      <c r="AN2294" s="232" t="e">
        <f t="shared" si="767"/>
        <v>#DIV/0!</v>
      </c>
      <c r="AO2294" s="214">
        <f t="shared" si="761"/>
        <v>0</v>
      </c>
      <c r="AQ2294" s="210"/>
      <c r="AR2294" s="231"/>
      <c r="AS2294" s="15"/>
      <c r="AT2294" s="232">
        <f t="shared" si="768"/>
        <v>0</v>
      </c>
      <c r="AU2294" s="235">
        <f t="shared" si="769"/>
        <v>0</v>
      </c>
      <c r="AY2294" s="210"/>
      <c r="AZ2294" s="231"/>
      <c r="BA2294" s="15"/>
      <c r="BB2294" s="232">
        <f t="shared" si="758"/>
        <v>0</v>
      </c>
      <c r="BC2294" s="235">
        <f t="shared" si="770"/>
        <v>0</v>
      </c>
      <c r="BG2294" s="210"/>
      <c r="BH2294" s="231"/>
      <c r="BI2294" s="15"/>
      <c r="BJ2294" s="232">
        <f t="shared" si="762"/>
        <v>0</v>
      </c>
      <c r="BK2294" s="235">
        <f t="shared" si="771"/>
        <v>0</v>
      </c>
      <c r="BM2294" s="109">
        <f t="shared" si="763"/>
        <v>-2.9822433460075488</v>
      </c>
      <c r="BN2294" s="213"/>
      <c r="BR2294" s="228"/>
      <c r="BS2294" s="311"/>
      <c r="BT2294" s="3"/>
      <c r="BU2294" s="213"/>
      <c r="BV2294" s="213"/>
      <c r="BW2294" s="291"/>
    </row>
    <row r="2295" spans="1:75" x14ac:dyDescent="0.2">
      <c r="A2295" s="210"/>
      <c r="B2295" s="211"/>
      <c r="C2295" s="848" t="str">
        <f ca="1">IF(ISERR(AVERAGE(INDIRECT("B"&amp;(ROW()-INT($B$1/2))):INDIRECT("B"&amp;(ROW()+INT($B$1/2))))),"",AVERAGE(INDIRECT("B"&amp;(ROW()-INT($B$1/2))):INDIRECT("B"&amp;(ROW()+INT($B$1/2)))))</f>
        <v/>
      </c>
      <c r="D2295" s="848">
        <f t="shared" si="757"/>
        <v>0</v>
      </c>
      <c r="E2295" s="275"/>
      <c r="F2295" s="15"/>
      <c r="G2295" s="3"/>
      <c r="H2295" s="3"/>
      <c r="I2295" s="3"/>
      <c r="J2295" s="3"/>
      <c r="K2295" s="3"/>
      <c r="L2295" s="554"/>
      <c r="M2295" s="545"/>
      <c r="N2295" s="546"/>
      <c r="O2295" s="5"/>
      <c r="P2295" s="216"/>
      <c r="Q2295" s="217"/>
      <c r="R2295" s="218"/>
      <c r="S2295" s="219">
        <f t="shared" si="774"/>
        <v>0</v>
      </c>
      <c r="T2295" s="220">
        <f t="shared" si="775"/>
        <v>0</v>
      </c>
      <c r="U2295" s="214">
        <f t="shared" si="772"/>
        <v>0</v>
      </c>
      <c r="W2295" s="221"/>
      <c r="X2295" s="222"/>
      <c r="Y2295" s="222"/>
      <c r="Z2295" s="223"/>
      <c r="AA2295" s="222"/>
      <c r="AB2295" s="224"/>
      <c r="AC2295" s="225"/>
      <c r="AD2295" s="2">
        <f t="shared" si="759"/>
        <v>0</v>
      </c>
      <c r="AE2295" s="2">
        <f t="shared" si="760"/>
        <v>0</v>
      </c>
      <c r="AF2295" s="226"/>
      <c r="AG2295" s="219">
        <f t="shared" si="764"/>
        <v>0</v>
      </c>
      <c r="AH2295" s="234">
        <f t="shared" si="765"/>
        <v>0</v>
      </c>
      <c r="AI2295" s="214">
        <f t="shared" si="773"/>
        <v>0</v>
      </c>
      <c r="AK2295" s="229">
        <f t="shared" si="766"/>
        <v>0</v>
      </c>
      <c r="AL2295" s="226"/>
      <c r="AM2295" s="15"/>
      <c r="AN2295" s="232" t="e">
        <f t="shared" si="767"/>
        <v>#DIV/0!</v>
      </c>
      <c r="AO2295" s="214">
        <f t="shared" si="761"/>
        <v>0</v>
      </c>
      <c r="AQ2295" s="210"/>
      <c r="AR2295" s="231"/>
      <c r="AS2295" s="15"/>
      <c r="AT2295" s="232">
        <f t="shared" si="768"/>
        <v>0</v>
      </c>
      <c r="AU2295" s="235">
        <f t="shared" si="769"/>
        <v>0</v>
      </c>
      <c r="AY2295" s="210"/>
      <c r="AZ2295" s="231"/>
      <c r="BA2295" s="15"/>
      <c r="BB2295" s="232">
        <f t="shared" si="758"/>
        <v>0</v>
      </c>
      <c r="BC2295" s="235">
        <f t="shared" si="770"/>
        <v>0</v>
      </c>
      <c r="BG2295" s="210"/>
      <c r="BH2295" s="231"/>
      <c r="BI2295" s="15"/>
      <c r="BJ2295" s="232">
        <f t="shared" si="762"/>
        <v>0</v>
      </c>
      <c r="BK2295" s="235">
        <f t="shared" si="771"/>
        <v>0</v>
      </c>
      <c r="BM2295" s="109">
        <f t="shared" si="763"/>
        <v>-2.9840756835052855</v>
      </c>
      <c r="BN2295" s="213"/>
      <c r="BR2295" s="228"/>
      <c r="BS2295" s="311"/>
      <c r="BT2295" s="3"/>
      <c r="BU2295" s="213"/>
      <c r="BV2295" s="213"/>
      <c r="BW2295" s="291"/>
    </row>
    <row r="2296" spans="1:75" x14ac:dyDescent="0.2">
      <c r="A2296" s="210"/>
      <c r="B2296" s="211"/>
      <c r="C2296" s="848" t="str">
        <f ca="1">IF(ISERR(AVERAGE(INDIRECT("B"&amp;(ROW()-INT($B$1/2))):INDIRECT("B"&amp;(ROW()+INT($B$1/2))))),"",AVERAGE(INDIRECT("B"&amp;(ROW()-INT($B$1/2))):INDIRECT("B"&amp;(ROW()+INT($B$1/2)))))</f>
        <v/>
      </c>
      <c r="D2296" s="848">
        <f t="shared" si="757"/>
        <v>0</v>
      </c>
      <c r="E2296" s="275"/>
      <c r="F2296" s="15"/>
      <c r="G2296" s="3"/>
      <c r="H2296" s="3"/>
      <c r="I2296" s="3"/>
      <c r="J2296" s="3"/>
      <c r="K2296" s="3"/>
      <c r="L2296" s="554"/>
      <c r="M2296" s="545"/>
      <c r="N2296" s="546"/>
      <c r="O2296" s="5"/>
      <c r="P2296" s="216"/>
      <c r="Q2296" s="217"/>
      <c r="R2296" s="218"/>
      <c r="S2296" s="219">
        <f t="shared" si="774"/>
        <v>0</v>
      </c>
      <c r="T2296" s="220">
        <f t="shared" si="775"/>
        <v>0</v>
      </c>
      <c r="U2296" s="214">
        <f t="shared" si="772"/>
        <v>0</v>
      </c>
      <c r="W2296" s="221"/>
      <c r="X2296" s="222"/>
      <c r="Y2296" s="222"/>
      <c r="Z2296" s="223"/>
      <c r="AA2296" s="222"/>
      <c r="AB2296" s="224"/>
      <c r="AC2296" s="225"/>
      <c r="AD2296" s="2">
        <f t="shared" si="759"/>
        <v>0</v>
      </c>
      <c r="AE2296" s="2">
        <f t="shared" si="760"/>
        <v>0</v>
      </c>
      <c r="AF2296" s="226"/>
      <c r="AG2296" s="219">
        <f t="shared" si="764"/>
        <v>0</v>
      </c>
      <c r="AH2296" s="234">
        <f t="shared" si="765"/>
        <v>0</v>
      </c>
      <c r="AI2296" s="214">
        <f t="shared" si="773"/>
        <v>0</v>
      </c>
      <c r="AK2296" s="229">
        <f t="shared" si="766"/>
        <v>0</v>
      </c>
      <c r="AL2296" s="226"/>
      <c r="AM2296" s="15"/>
      <c r="AN2296" s="232" t="e">
        <f t="shared" si="767"/>
        <v>#DIV/0!</v>
      </c>
      <c r="AO2296" s="214">
        <f t="shared" si="761"/>
        <v>0</v>
      </c>
      <c r="AQ2296" s="210"/>
      <c r="AR2296" s="231"/>
      <c r="AS2296" s="15"/>
      <c r="AT2296" s="232">
        <f t="shared" si="768"/>
        <v>0</v>
      </c>
      <c r="AU2296" s="235">
        <f t="shared" si="769"/>
        <v>0</v>
      </c>
      <c r="AY2296" s="210"/>
      <c r="AZ2296" s="231"/>
      <c r="BA2296" s="15"/>
      <c r="BB2296" s="232">
        <f t="shared" si="758"/>
        <v>0</v>
      </c>
      <c r="BC2296" s="235">
        <f t="shared" si="770"/>
        <v>0</v>
      </c>
      <c r="BG2296" s="210"/>
      <c r="BH2296" s="231"/>
      <c r="BI2296" s="15"/>
      <c r="BJ2296" s="232">
        <f t="shared" si="762"/>
        <v>0</v>
      </c>
      <c r="BK2296" s="235">
        <f t="shared" si="771"/>
        <v>0</v>
      </c>
      <c r="BM2296" s="109">
        <f t="shared" si="763"/>
        <v>-2.9859080210030222</v>
      </c>
      <c r="BN2296" s="213"/>
      <c r="BR2296" s="228"/>
      <c r="BS2296" s="311"/>
      <c r="BT2296" s="3"/>
      <c r="BU2296" s="213"/>
      <c r="BV2296" s="213"/>
      <c r="BW2296" s="291"/>
    </row>
    <row r="2297" spans="1:75" x14ac:dyDescent="0.2">
      <c r="A2297" s="210"/>
      <c r="B2297" s="211"/>
      <c r="C2297" s="848" t="str">
        <f ca="1">IF(ISERR(AVERAGE(INDIRECT("B"&amp;(ROW()-INT($B$1/2))):INDIRECT("B"&amp;(ROW()+INT($B$1/2))))),"",AVERAGE(INDIRECT("B"&amp;(ROW()-INT($B$1/2))):INDIRECT("B"&amp;(ROW()+INT($B$1/2)))))</f>
        <v/>
      </c>
      <c r="D2297" s="848">
        <f t="shared" si="757"/>
        <v>0</v>
      </c>
      <c r="E2297" s="275"/>
      <c r="F2297" s="15"/>
      <c r="G2297" s="3"/>
      <c r="H2297" s="3"/>
      <c r="I2297" s="3"/>
      <c r="J2297" s="3"/>
      <c r="K2297" s="3"/>
      <c r="L2297" s="554"/>
      <c r="M2297" s="545"/>
      <c r="N2297" s="546"/>
      <c r="O2297" s="5"/>
      <c r="P2297" s="216"/>
      <c r="Q2297" s="217"/>
      <c r="R2297" s="218"/>
      <c r="S2297" s="219">
        <f t="shared" si="774"/>
        <v>0</v>
      </c>
      <c r="T2297" s="220">
        <f t="shared" si="775"/>
        <v>0</v>
      </c>
      <c r="U2297" s="214">
        <f t="shared" si="772"/>
        <v>0</v>
      </c>
      <c r="W2297" s="221"/>
      <c r="X2297" s="222"/>
      <c r="Y2297" s="222"/>
      <c r="Z2297" s="223"/>
      <c r="AA2297" s="222"/>
      <c r="AB2297" s="224"/>
      <c r="AC2297" s="225"/>
      <c r="AD2297" s="2">
        <f t="shared" si="759"/>
        <v>0</v>
      </c>
      <c r="AE2297" s="2">
        <f t="shared" si="760"/>
        <v>0</v>
      </c>
      <c r="AF2297" s="226"/>
      <c r="AG2297" s="219">
        <f t="shared" si="764"/>
        <v>0</v>
      </c>
      <c r="AH2297" s="234">
        <f t="shared" si="765"/>
        <v>0</v>
      </c>
      <c r="AI2297" s="214">
        <f t="shared" si="773"/>
        <v>0</v>
      </c>
      <c r="AK2297" s="229">
        <f t="shared" si="766"/>
        <v>0</v>
      </c>
      <c r="AL2297" s="226"/>
      <c r="AM2297" s="15"/>
      <c r="AN2297" s="232" t="e">
        <f t="shared" si="767"/>
        <v>#DIV/0!</v>
      </c>
      <c r="AO2297" s="214">
        <f t="shared" si="761"/>
        <v>0</v>
      </c>
      <c r="AQ2297" s="210"/>
      <c r="AR2297" s="231"/>
      <c r="AS2297" s="15"/>
      <c r="AT2297" s="232">
        <f t="shared" si="768"/>
        <v>0</v>
      </c>
      <c r="AU2297" s="235">
        <f t="shared" si="769"/>
        <v>0</v>
      </c>
      <c r="AY2297" s="210"/>
      <c r="AZ2297" s="231"/>
      <c r="BA2297" s="15"/>
      <c r="BB2297" s="232">
        <f t="shared" si="758"/>
        <v>0</v>
      </c>
      <c r="BC2297" s="235">
        <f t="shared" si="770"/>
        <v>0</v>
      </c>
      <c r="BG2297" s="210"/>
      <c r="BH2297" s="231"/>
      <c r="BI2297" s="15"/>
      <c r="BJ2297" s="232">
        <f t="shared" si="762"/>
        <v>0</v>
      </c>
      <c r="BK2297" s="235">
        <f t="shared" si="771"/>
        <v>0</v>
      </c>
      <c r="BM2297" s="109">
        <f t="shared" si="763"/>
        <v>-2.9877403585007589</v>
      </c>
      <c r="BN2297" s="213"/>
      <c r="BR2297" s="228"/>
      <c r="BS2297" s="311"/>
      <c r="BT2297" s="3"/>
      <c r="BU2297" s="213"/>
      <c r="BV2297" s="213"/>
      <c r="BW2297" s="291"/>
    </row>
    <row r="2298" spans="1:75" x14ac:dyDescent="0.2">
      <c r="A2298" s="210"/>
      <c r="B2298" s="211"/>
      <c r="C2298" s="848" t="str">
        <f ca="1">IF(ISERR(AVERAGE(INDIRECT("B"&amp;(ROW()-INT($B$1/2))):INDIRECT("B"&amp;(ROW()+INT($B$1/2))))),"",AVERAGE(INDIRECT("B"&amp;(ROW()-INT($B$1/2))):INDIRECT("B"&amp;(ROW()+INT($B$1/2)))))</f>
        <v/>
      </c>
      <c r="D2298" s="848">
        <f t="shared" si="757"/>
        <v>0</v>
      </c>
      <c r="E2298" s="275"/>
      <c r="F2298" s="15"/>
      <c r="G2298" s="3"/>
      <c r="H2298" s="3"/>
      <c r="I2298" s="3"/>
      <c r="J2298" s="3"/>
      <c r="K2298" s="3"/>
      <c r="L2298" s="554"/>
      <c r="M2298" s="545"/>
      <c r="N2298" s="546"/>
      <c r="O2298" s="5"/>
      <c r="P2298" s="216"/>
      <c r="Q2298" s="217"/>
      <c r="R2298" s="218"/>
      <c r="S2298" s="219">
        <f t="shared" si="774"/>
        <v>0</v>
      </c>
      <c r="T2298" s="220">
        <f t="shared" si="775"/>
        <v>0</v>
      </c>
      <c r="U2298" s="214">
        <f t="shared" si="772"/>
        <v>0</v>
      </c>
      <c r="W2298" s="221"/>
      <c r="X2298" s="222"/>
      <c r="Y2298" s="222"/>
      <c r="Z2298" s="223"/>
      <c r="AA2298" s="222"/>
      <c r="AB2298" s="224"/>
      <c r="AC2298" s="225"/>
      <c r="AD2298" s="2">
        <f t="shared" si="759"/>
        <v>0</v>
      </c>
      <c r="AE2298" s="2">
        <f t="shared" si="760"/>
        <v>0</v>
      </c>
      <c r="AF2298" s="226"/>
      <c r="AG2298" s="219">
        <f t="shared" si="764"/>
        <v>0</v>
      </c>
      <c r="AH2298" s="234">
        <f t="shared" si="765"/>
        <v>0</v>
      </c>
      <c r="AI2298" s="214">
        <f t="shared" si="773"/>
        <v>0</v>
      </c>
      <c r="AK2298" s="229">
        <f t="shared" si="766"/>
        <v>0</v>
      </c>
      <c r="AL2298" s="226"/>
      <c r="AM2298" s="15"/>
      <c r="AN2298" s="232" t="e">
        <f t="shared" si="767"/>
        <v>#DIV/0!</v>
      </c>
      <c r="AO2298" s="214">
        <f t="shared" si="761"/>
        <v>0</v>
      </c>
      <c r="AQ2298" s="210"/>
      <c r="AR2298" s="231"/>
      <c r="AS2298" s="15"/>
      <c r="AT2298" s="232">
        <f t="shared" si="768"/>
        <v>0</v>
      </c>
      <c r="AU2298" s="235">
        <f t="shared" si="769"/>
        <v>0</v>
      </c>
      <c r="AY2298" s="210"/>
      <c r="AZ2298" s="231"/>
      <c r="BA2298" s="15"/>
      <c r="BB2298" s="232">
        <f t="shared" si="758"/>
        <v>0</v>
      </c>
      <c r="BC2298" s="235">
        <f t="shared" si="770"/>
        <v>0</v>
      </c>
      <c r="BG2298" s="210"/>
      <c r="BH2298" s="231"/>
      <c r="BI2298" s="15"/>
      <c r="BJ2298" s="232">
        <f t="shared" si="762"/>
        <v>0</v>
      </c>
      <c r="BK2298" s="235">
        <f t="shared" si="771"/>
        <v>0</v>
      </c>
      <c r="BM2298" s="109">
        <f t="shared" si="763"/>
        <v>-2.9895726959984956</v>
      </c>
      <c r="BN2298" s="213"/>
      <c r="BR2298" s="228"/>
      <c r="BS2298" s="311"/>
      <c r="BT2298" s="3"/>
      <c r="BU2298" s="213"/>
      <c r="BV2298" s="213"/>
      <c r="BW2298" s="291"/>
    </row>
    <row r="2299" spans="1:75" x14ac:dyDescent="0.2">
      <c r="A2299" s="210"/>
      <c r="B2299" s="211"/>
      <c r="C2299" s="848" t="str">
        <f ca="1">IF(ISERR(AVERAGE(INDIRECT("B"&amp;(ROW()-INT($B$1/2))):INDIRECT("B"&amp;(ROW()+INT($B$1/2))))),"",AVERAGE(INDIRECT("B"&amp;(ROW()-INT($B$1/2))):INDIRECT("B"&amp;(ROW()+INT($B$1/2)))))</f>
        <v/>
      </c>
      <c r="D2299" s="848">
        <f t="shared" si="757"/>
        <v>0</v>
      </c>
      <c r="E2299" s="275"/>
      <c r="F2299" s="15"/>
      <c r="G2299" s="3"/>
      <c r="H2299" s="3"/>
      <c r="I2299" s="3"/>
      <c r="J2299" s="3"/>
      <c r="K2299" s="3"/>
      <c r="L2299" s="554"/>
      <c r="M2299" s="545"/>
      <c r="N2299" s="546"/>
      <c r="O2299" s="5"/>
      <c r="P2299" s="216"/>
      <c r="Q2299" s="217"/>
      <c r="R2299" s="218"/>
      <c r="S2299" s="219">
        <f t="shared" si="774"/>
        <v>0</v>
      </c>
      <c r="T2299" s="220">
        <f t="shared" si="775"/>
        <v>0</v>
      </c>
      <c r="U2299" s="214">
        <f t="shared" si="772"/>
        <v>0</v>
      </c>
      <c r="W2299" s="221"/>
      <c r="X2299" s="222"/>
      <c r="Y2299" s="222"/>
      <c r="Z2299" s="223"/>
      <c r="AA2299" s="222"/>
      <c r="AB2299" s="224"/>
      <c r="AC2299" s="225"/>
      <c r="AD2299" s="2">
        <f t="shared" si="759"/>
        <v>0</v>
      </c>
      <c r="AE2299" s="2">
        <f t="shared" si="760"/>
        <v>0</v>
      </c>
      <c r="AF2299" s="226"/>
      <c r="AG2299" s="219">
        <f t="shared" si="764"/>
        <v>0</v>
      </c>
      <c r="AH2299" s="234">
        <f t="shared" si="765"/>
        <v>0</v>
      </c>
      <c r="AI2299" s="214">
        <f t="shared" si="773"/>
        <v>0</v>
      </c>
      <c r="AK2299" s="229">
        <f t="shared" si="766"/>
        <v>0</v>
      </c>
      <c r="AL2299" s="226"/>
      <c r="AM2299" s="15"/>
      <c r="AN2299" s="232" t="e">
        <f t="shared" si="767"/>
        <v>#DIV/0!</v>
      </c>
      <c r="AO2299" s="214">
        <f t="shared" si="761"/>
        <v>0</v>
      </c>
      <c r="AQ2299" s="210"/>
      <c r="AR2299" s="231"/>
      <c r="AS2299" s="15"/>
      <c r="AT2299" s="232">
        <f t="shared" si="768"/>
        <v>0</v>
      </c>
      <c r="AU2299" s="235">
        <f t="shared" si="769"/>
        <v>0</v>
      </c>
      <c r="AY2299" s="210"/>
      <c r="AZ2299" s="231"/>
      <c r="BA2299" s="15"/>
      <c r="BB2299" s="232">
        <f t="shared" si="758"/>
        <v>0</v>
      </c>
      <c r="BC2299" s="235">
        <f t="shared" si="770"/>
        <v>0</v>
      </c>
      <c r="BG2299" s="210"/>
      <c r="BH2299" s="231"/>
      <c r="BI2299" s="15"/>
      <c r="BJ2299" s="232">
        <f t="shared" si="762"/>
        <v>0</v>
      </c>
      <c r="BK2299" s="235">
        <f t="shared" si="771"/>
        <v>0</v>
      </c>
      <c r="BM2299" s="109">
        <f t="shared" si="763"/>
        <v>-2.9914050334962323</v>
      </c>
      <c r="BN2299" s="213"/>
      <c r="BR2299" s="228"/>
      <c r="BS2299" s="311"/>
      <c r="BT2299" s="3"/>
      <c r="BU2299" s="213"/>
      <c r="BV2299" s="213"/>
      <c r="BW2299" s="291"/>
    </row>
    <row r="2300" spans="1:75" x14ac:dyDescent="0.2">
      <c r="A2300" s="210"/>
      <c r="B2300" s="211"/>
      <c r="C2300" s="848" t="str">
        <f ca="1">IF(ISERR(AVERAGE(INDIRECT("B"&amp;(ROW()-INT($B$1/2))):INDIRECT("B"&amp;(ROW()+INT($B$1/2))))),"",AVERAGE(INDIRECT("B"&amp;(ROW()-INT($B$1/2))):INDIRECT("B"&amp;(ROW()+INT($B$1/2)))))</f>
        <v/>
      </c>
      <c r="D2300" s="848">
        <f t="shared" si="757"/>
        <v>0</v>
      </c>
      <c r="E2300" s="275"/>
      <c r="F2300" s="15"/>
      <c r="G2300" s="3"/>
      <c r="H2300" s="3"/>
      <c r="I2300" s="3"/>
      <c r="J2300" s="3"/>
      <c r="K2300" s="3"/>
      <c r="L2300" s="554"/>
      <c r="M2300" s="545"/>
      <c r="N2300" s="546"/>
      <c r="O2300" s="5"/>
      <c r="P2300" s="216"/>
      <c r="Q2300" s="217"/>
      <c r="R2300" s="218"/>
      <c r="S2300" s="219">
        <f t="shared" si="774"/>
        <v>0</v>
      </c>
      <c r="T2300" s="220">
        <f t="shared" si="775"/>
        <v>0</v>
      </c>
      <c r="U2300" s="214">
        <f t="shared" si="772"/>
        <v>0</v>
      </c>
      <c r="W2300" s="221"/>
      <c r="X2300" s="222"/>
      <c r="Y2300" s="222"/>
      <c r="Z2300" s="223"/>
      <c r="AA2300" s="222"/>
      <c r="AB2300" s="224"/>
      <c r="AC2300" s="225"/>
      <c r="AD2300" s="2">
        <f t="shared" si="759"/>
        <v>0</v>
      </c>
      <c r="AE2300" s="2">
        <f t="shared" si="760"/>
        <v>0</v>
      </c>
      <c r="AF2300" s="226"/>
      <c r="AG2300" s="219">
        <f t="shared" si="764"/>
        <v>0</v>
      </c>
      <c r="AH2300" s="234">
        <f t="shared" si="765"/>
        <v>0</v>
      </c>
      <c r="AI2300" s="214">
        <f t="shared" si="773"/>
        <v>0</v>
      </c>
      <c r="AK2300" s="229">
        <f t="shared" si="766"/>
        <v>0</v>
      </c>
      <c r="AL2300" s="226"/>
      <c r="AM2300" s="15"/>
      <c r="AN2300" s="232" t="e">
        <f t="shared" si="767"/>
        <v>#DIV/0!</v>
      </c>
      <c r="AO2300" s="214">
        <f t="shared" si="761"/>
        <v>0</v>
      </c>
      <c r="AQ2300" s="210"/>
      <c r="AR2300" s="231"/>
      <c r="AS2300" s="15"/>
      <c r="AT2300" s="232">
        <f t="shared" si="768"/>
        <v>0</v>
      </c>
      <c r="AU2300" s="235">
        <f t="shared" si="769"/>
        <v>0</v>
      </c>
      <c r="AY2300" s="210"/>
      <c r="AZ2300" s="231"/>
      <c r="BA2300" s="15"/>
      <c r="BB2300" s="232">
        <f t="shared" si="758"/>
        <v>0</v>
      </c>
      <c r="BC2300" s="235">
        <f t="shared" si="770"/>
        <v>0</v>
      </c>
      <c r="BG2300" s="210"/>
      <c r="BH2300" s="231"/>
      <c r="BI2300" s="15"/>
      <c r="BJ2300" s="232">
        <f t="shared" si="762"/>
        <v>0</v>
      </c>
      <c r="BK2300" s="235">
        <f t="shared" si="771"/>
        <v>0</v>
      </c>
      <c r="BM2300" s="109">
        <f t="shared" si="763"/>
        <v>-2.993237370993969</v>
      </c>
      <c r="BN2300" s="213"/>
      <c r="BR2300" s="228"/>
      <c r="BS2300" s="311"/>
      <c r="BT2300" s="3"/>
      <c r="BU2300" s="213"/>
      <c r="BV2300" s="213"/>
      <c r="BW2300" s="291"/>
    </row>
    <row r="2301" spans="1:75" x14ac:dyDescent="0.2">
      <c r="A2301" s="210"/>
      <c r="B2301" s="211"/>
      <c r="C2301" s="848" t="str">
        <f ca="1">IF(ISERR(AVERAGE(INDIRECT("B"&amp;(ROW()-INT($B$1/2))):INDIRECT("B"&amp;(ROW()+INT($B$1/2))))),"",AVERAGE(INDIRECT("B"&amp;(ROW()-INT($B$1/2))):INDIRECT("B"&amp;(ROW()+INT($B$1/2)))))</f>
        <v/>
      </c>
      <c r="D2301" s="848">
        <f t="shared" si="757"/>
        <v>0</v>
      </c>
      <c r="E2301" s="275"/>
      <c r="F2301" s="15"/>
      <c r="G2301" s="3"/>
      <c r="H2301" s="3"/>
      <c r="I2301" s="3"/>
      <c r="J2301" s="3"/>
      <c r="K2301" s="3"/>
      <c r="L2301" s="554"/>
      <c r="M2301" s="545"/>
      <c r="N2301" s="546"/>
      <c r="O2301" s="5"/>
      <c r="P2301" s="216"/>
      <c r="Q2301" s="217"/>
      <c r="R2301" s="218"/>
      <c r="S2301" s="219">
        <f t="shared" si="774"/>
        <v>0</v>
      </c>
      <c r="T2301" s="220">
        <f t="shared" si="775"/>
        <v>0</v>
      </c>
      <c r="U2301" s="214">
        <f t="shared" si="772"/>
        <v>0</v>
      </c>
      <c r="W2301" s="221"/>
      <c r="X2301" s="222"/>
      <c r="Y2301" s="222"/>
      <c r="Z2301" s="223"/>
      <c r="AA2301" s="222"/>
      <c r="AB2301" s="224"/>
      <c r="AC2301" s="225"/>
      <c r="AD2301" s="2">
        <f t="shared" si="759"/>
        <v>0</v>
      </c>
      <c r="AE2301" s="2">
        <f t="shared" si="760"/>
        <v>0</v>
      </c>
      <c r="AF2301" s="226"/>
      <c r="AG2301" s="219">
        <f t="shared" si="764"/>
        <v>0</v>
      </c>
      <c r="AH2301" s="234">
        <f t="shared" si="765"/>
        <v>0</v>
      </c>
      <c r="AI2301" s="214">
        <f t="shared" si="773"/>
        <v>0</v>
      </c>
      <c r="AK2301" s="229">
        <f t="shared" si="766"/>
        <v>0</v>
      </c>
      <c r="AL2301" s="226"/>
      <c r="AM2301" s="15"/>
      <c r="AN2301" s="232" t="e">
        <f t="shared" si="767"/>
        <v>#DIV/0!</v>
      </c>
      <c r="AO2301" s="214">
        <f t="shared" si="761"/>
        <v>0</v>
      </c>
      <c r="AQ2301" s="210"/>
      <c r="AR2301" s="231"/>
      <c r="AS2301" s="15"/>
      <c r="AT2301" s="232">
        <f t="shared" si="768"/>
        <v>0</v>
      </c>
      <c r="AU2301" s="235">
        <f t="shared" si="769"/>
        <v>0</v>
      </c>
      <c r="AY2301" s="210"/>
      <c r="AZ2301" s="231"/>
      <c r="BA2301" s="15"/>
      <c r="BB2301" s="232">
        <f t="shared" si="758"/>
        <v>0</v>
      </c>
      <c r="BC2301" s="235">
        <f t="shared" si="770"/>
        <v>0</v>
      </c>
      <c r="BG2301" s="210"/>
      <c r="BH2301" s="231"/>
      <c r="BI2301" s="15"/>
      <c r="BJ2301" s="232">
        <f t="shared" si="762"/>
        <v>0</v>
      </c>
      <c r="BK2301" s="235">
        <f t="shared" si="771"/>
        <v>0</v>
      </c>
      <c r="BM2301" s="109">
        <f t="shared" si="763"/>
        <v>-2.9950697084917057</v>
      </c>
      <c r="BN2301" s="213"/>
      <c r="BR2301" s="228"/>
      <c r="BS2301" s="311"/>
      <c r="BT2301" s="3"/>
      <c r="BU2301" s="213"/>
      <c r="BV2301" s="213"/>
      <c r="BW2301" s="291"/>
    </row>
    <row r="2302" spans="1:75" x14ac:dyDescent="0.2">
      <c r="A2302" s="210"/>
      <c r="B2302" s="211"/>
      <c r="C2302" s="848" t="str">
        <f ca="1">IF(ISERR(AVERAGE(INDIRECT("B"&amp;(ROW()-INT($B$1/2))):INDIRECT("B"&amp;(ROW()+INT($B$1/2))))),"",AVERAGE(INDIRECT("B"&amp;(ROW()-INT($B$1/2))):INDIRECT("B"&amp;(ROW()+INT($B$1/2)))))</f>
        <v/>
      </c>
      <c r="D2302" s="848">
        <f t="shared" si="757"/>
        <v>0</v>
      </c>
      <c r="E2302" s="275"/>
      <c r="F2302" s="15"/>
      <c r="G2302" s="3"/>
      <c r="H2302" s="3"/>
      <c r="I2302" s="3"/>
      <c r="J2302" s="3"/>
      <c r="K2302" s="3"/>
      <c r="L2302" s="554"/>
      <c r="M2302" s="545"/>
      <c r="N2302" s="546"/>
      <c r="O2302" s="5"/>
      <c r="P2302" s="216"/>
      <c r="Q2302" s="217"/>
      <c r="R2302" s="218"/>
      <c r="S2302" s="219">
        <f t="shared" si="774"/>
        <v>0</v>
      </c>
      <c r="T2302" s="220">
        <f t="shared" si="775"/>
        <v>0</v>
      </c>
      <c r="U2302" s="214">
        <f t="shared" si="772"/>
        <v>0</v>
      </c>
      <c r="W2302" s="221"/>
      <c r="X2302" s="222"/>
      <c r="Y2302" s="222"/>
      <c r="Z2302" s="223"/>
      <c r="AA2302" s="222"/>
      <c r="AB2302" s="224"/>
      <c r="AC2302" s="225"/>
      <c r="AD2302" s="2">
        <f t="shared" si="759"/>
        <v>0</v>
      </c>
      <c r="AE2302" s="2">
        <f t="shared" si="760"/>
        <v>0</v>
      </c>
      <c r="AF2302" s="226"/>
      <c r="AG2302" s="219">
        <f t="shared" si="764"/>
        <v>0</v>
      </c>
      <c r="AH2302" s="234">
        <f t="shared" si="765"/>
        <v>0</v>
      </c>
      <c r="AI2302" s="214">
        <f t="shared" si="773"/>
        <v>0</v>
      </c>
      <c r="AK2302" s="229">
        <f t="shared" si="766"/>
        <v>0</v>
      </c>
      <c r="AL2302" s="226"/>
      <c r="AM2302" s="15"/>
      <c r="AN2302" s="232" t="e">
        <f t="shared" si="767"/>
        <v>#DIV/0!</v>
      </c>
      <c r="AO2302" s="214">
        <f t="shared" si="761"/>
        <v>0</v>
      </c>
      <c r="AQ2302" s="210"/>
      <c r="AR2302" s="231"/>
      <c r="AS2302" s="15"/>
      <c r="AT2302" s="232">
        <f t="shared" si="768"/>
        <v>0</v>
      </c>
      <c r="AU2302" s="235">
        <f t="shared" si="769"/>
        <v>0</v>
      </c>
      <c r="AY2302" s="210"/>
      <c r="AZ2302" s="231"/>
      <c r="BA2302" s="15"/>
      <c r="BB2302" s="232">
        <f t="shared" si="758"/>
        <v>0</v>
      </c>
      <c r="BC2302" s="235">
        <f t="shared" si="770"/>
        <v>0</v>
      </c>
      <c r="BG2302" s="210"/>
      <c r="BH2302" s="231"/>
      <c r="BI2302" s="15"/>
      <c r="BJ2302" s="232">
        <f t="shared" si="762"/>
        <v>0</v>
      </c>
      <c r="BK2302" s="235">
        <f t="shared" si="771"/>
        <v>0</v>
      </c>
      <c r="BM2302" s="109">
        <f t="shared" si="763"/>
        <v>-2.9969020459894424</v>
      </c>
      <c r="BN2302" s="213"/>
      <c r="BR2302" s="228"/>
      <c r="BS2302" s="311"/>
      <c r="BT2302" s="3"/>
      <c r="BU2302" s="213"/>
      <c r="BV2302" s="213"/>
      <c r="BW2302" s="291"/>
    </row>
    <row r="2303" spans="1:75" x14ac:dyDescent="0.2">
      <c r="A2303" s="210"/>
      <c r="B2303" s="211"/>
      <c r="C2303" s="848" t="str">
        <f ca="1">IF(ISERR(AVERAGE(INDIRECT("B"&amp;(ROW()-INT($B$1/2))):INDIRECT("B"&amp;(ROW()+INT($B$1/2))))),"",AVERAGE(INDIRECT("B"&amp;(ROW()-INT($B$1/2))):INDIRECT("B"&amp;(ROW()+INT($B$1/2)))))</f>
        <v/>
      </c>
      <c r="D2303" s="848">
        <f t="shared" si="757"/>
        <v>0</v>
      </c>
      <c r="E2303" s="275"/>
      <c r="F2303" s="15"/>
      <c r="G2303" s="3"/>
      <c r="H2303" s="3"/>
      <c r="I2303" s="3"/>
      <c r="J2303" s="3"/>
      <c r="K2303" s="3"/>
      <c r="L2303" s="554"/>
      <c r="M2303" s="545"/>
      <c r="N2303" s="546"/>
      <c r="O2303" s="5"/>
      <c r="P2303" s="216"/>
      <c r="Q2303" s="217"/>
      <c r="R2303" s="218"/>
      <c r="S2303" s="219">
        <f t="shared" si="774"/>
        <v>0</v>
      </c>
      <c r="T2303" s="220">
        <f t="shared" si="775"/>
        <v>0</v>
      </c>
      <c r="U2303" s="214">
        <f t="shared" si="772"/>
        <v>0</v>
      </c>
      <c r="W2303" s="221"/>
      <c r="X2303" s="222"/>
      <c r="Y2303" s="222"/>
      <c r="Z2303" s="223"/>
      <c r="AA2303" s="222"/>
      <c r="AB2303" s="224"/>
      <c r="AC2303" s="225"/>
      <c r="AD2303" s="2">
        <f t="shared" si="759"/>
        <v>0</v>
      </c>
      <c r="AE2303" s="2">
        <f t="shared" si="760"/>
        <v>0</v>
      </c>
      <c r="AF2303" s="226"/>
      <c r="AG2303" s="219">
        <f t="shared" si="764"/>
        <v>0</v>
      </c>
      <c r="AH2303" s="234">
        <f t="shared" si="765"/>
        <v>0</v>
      </c>
      <c r="AI2303" s="214">
        <f t="shared" si="773"/>
        <v>0</v>
      </c>
      <c r="AK2303" s="229">
        <f t="shared" si="766"/>
        <v>0</v>
      </c>
      <c r="AL2303" s="226"/>
      <c r="AM2303" s="15"/>
      <c r="AN2303" s="232" t="e">
        <f t="shared" si="767"/>
        <v>#DIV/0!</v>
      </c>
      <c r="AO2303" s="214">
        <f t="shared" si="761"/>
        <v>0</v>
      </c>
      <c r="AQ2303" s="210"/>
      <c r="AR2303" s="231"/>
      <c r="AS2303" s="15"/>
      <c r="AT2303" s="232">
        <f t="shared" si="768"/>
        <v>0</v>
      </c>
      <c r="AU2303" s="235">
        <f t="shared" si="769"/>
        <v>0</v>
      </c>
      <c r="AY2303" s="210"/>
      <c r="AZ2303" s="231"/>
      <c r="BA2303" s="15"/>
      <c r="BB2303" s="232">
        <f t="shared" si="758"/>
        <v>0</v>
      </c>
      <c r="BC2303" s="235">
        <f t="shared" si="770"/>
        <v>0</v>
      </c>
      <c r="BG2303" s="210"/>
      <c r="BH2303" s="231"/>
      <c r="BI2303" s="15"/>
      <c r="BJ2303" s="232">
        <f t="shared" si="762"/>
        <v>0</v>
      </c>
      <c r="BK2303" s="235">
        <f t="shared" si="771"/>
        <v>0</v>
      </c>
      <c r="BM2303" s="109">
        <f t="shared" si="763"/>
        <v>-2.9987343834871791</v>
      </c>
      <c r="BN2303" s="213"/>
      <c r="BR2303" s="228"/>
      <c r="BS2303" s="311"/>
      <c r="BT2303" s="3"/>
      <c r="BU2303" s="213"/>
      <c r="BV2303" s="213"/>
      <c r="BW2303" s="291"/>
    </row>
    <row r="2304" spans="1:75" x14ac:dyDescent="0.2">
      <c r="A2304" s="210"/>
      <c r="B2304" s="211"/>
      <c r="C2304" s="848" t="str">
        <f ca="1">IF(ISERR(AVERAGE(INDIRECT("B"&amp;(ROW()-INT($B$1/2))):INDIRECT("B"&amp;(ROW()+INT($B$1/2))))),"",AVERAGE(INDIRECT("B"&amp;(ROW()-INT($B$1/2))):INDIRECT("B"&amp;(ROW()+INT($B$1/2)))))</f>
        <v/>
      </c>
      <c r="D2304" s="848">
        <f t="shared" si="757"/>
        <v>0</v>
      </c>
      <c r="E2304" s="275"/>
      <c r="F2304" s="15"/>
      <c r="G2304" s="3"/>
      <c r="H2304" s="3"/>
      <c r="I2304" s="3"/>
      <c r="J2304" s="3"/>
      <c r="K2304" s="3"/>
      <c r="L2304" s="554"/>
      <c r="M2304" s="545"/>
      <c r="N2304" s="546"/>
      <c r="O2304" s="5"/>
      <c r="P2304" s="216"/>
      <c r="Q2304" s="217"/>
      <c r="R2304" s="218"/>
      <c r="S2304" s="219">
        <f t="shared" si="774"/>
        <v>0</v>
      </c>
      <c r="T2304" s="220">
        <f t="shared" si="775"/>
        <v>0</v>
      </c>
      <c r="U2304" s="214">
        <f t="shared" si="772"/>
        <v>0</v>
      </c>
      <c r="W2304" s="221"/>
      <c r="X2304" s="222"/>
      <c r="Y2304" s="222"/>
      <c r="Z2304" s="223"/>
      <c r="AA2304" s="222"/>
      <c r="AB2304" s="224"/>
      <c r="AC2304" s="225"/>
      <c r="AD2304" s="2">
        <f t="shared" si="759"/>
        <v>0</v>
      </c>
      <c r="AE2304" s="2">
        <f t="shared" si="760"/>
        <v>0</v>
      </c>
      <c r="AF2304" s="226"/>
      <c r="AG2304" s="219">
        <f t="shared" si="764"/>
        <v>0</v>
      </c>
      <c r="AH2304" s="234">
        <f t="shared" si="765"/>
        <v>0</v>
      </c>
      <c r="AI2304" s="214">
        <f t="shared" si="773"/>
        <v>0</v>
      </c>
      <c r="AK2304" s="229">
        <f t="shared" si="766"/>
        <v>0</v>
      </c>
      <c r="AL2304" s="226"/>
      <c r="AM2304" s="15"/>
      <c r="AN2304" s="232" t="e">
        <f t="shared" si="767"/>
        <v>#DIV/0!</v>
      </c>
      <c r="AO2304" s="214">
        <f t="shared" si="761"/>
        <v>0</v>
      </c>
      <c r="AQ2304" s="210"/>
      <c r="AR2304" s="231"/>
      <c r="AS2304" s="15"/>
      <c r="AT2304" s="232">
        <f t="shared" si="768"/>
        <v>0</v>
      </c>
      <c r="AU2304" s="235">
        <f t="shared" si="769"/>
        <v>0</v>
      </c>
      <c r="AY2304" s="210"/>
      <c r="AZ2304" s="231"/>
      <c r="BA2304" s="15"/>
      <c r="BB2304" s="232">
        <f t="shared" si="758"/>
        <v>0</v>
      </c>
      <c r="BC2304" s="235">
        <f t="shared" si="770"/>
        <v>0</v>
      </c>
      <c r="BG2304" s="210"/>
      <c r="BH2304" s="231"/>
      <c r="BI2304" s="15"/>
      <c r="BJ2304" s="232">
        <f t="shared" si="762"/>
        <v>0</v>
      </c>
      <c r="BK2304" s="235">
        <f t="shared" si="771"/>
        <v>0</v>
      </c>
      <c r="BM2304" s="109">
        <f t="shared" si="763"/>
        <v>-3.0005667209849158</v>
      </c>
      <c r="BN2304" s="213"/>
      <c r="BR2304" s="228"/>
      <c r="BS2304" s="311"/>
      <c r="BT2304" s="3"/>
      <c r="BU2304" s="213"/>
      <c r="BV2304" s="213"/>
      <c r="BW2304" s="291"/>
    </row>
    <row r="2305" spans="1:75" x14ac:dyDescent="0.2">
      <c r="A2305" s="210"/>
      <c r="B2305" s="211"/>
      <c r="C2305" s="848" t="str">
        <f ca="1">IF(ISERR(AVERAGE(INDIRECT("B"&amp;(ROW()-INT($B$1/2))):INDIRECT("B"&amp;(ROW()+INT($B$1/2))))),"",AVERAGE(INDIRECT("B"&amp;(ROW()-INT($B$1/2))):INDIRECT("B"&amp;(ROW()+INT($B$1/2)))))</f>
        <v/>
      </c>
      <c r="D2305" s="848">
        <f t="shared" ref="D2305:D2368" si="776">A2305-A2304</f>
        <v>0</v>
      </c>
      <c r="E2305" s="275"/>
      <c r="F2305" s="15"/>
      <c r="G2305" s="3"/>
      <c r="H2305" s="3"/>
      <c r="I2305" s="3"/>
      <c r="J2305" s="3"/>
      <c r="K2305" s="3"/>
      <c r="L2305" s="554"/>
      <c r="M2305" s="545"/>
      <c r="N2305" s="546"/>
      <c r="O2305" s="5"/>
      <c r="P2305" s="216"/>
      <c r="Q2305" s="217"/>
      <c r="R2305" s="218"/>
      <c r="S2305" s="219">
        <f t="shared" si="774"/>
        <v>0</v>
      </c>
      <c r="T2305" s="220">
        <f t="shared" si="775"/>
        <v>0</v>
      </c>
      <c r="U2305" s="214">
        <f t="shared" si="772"/>
        <v>0</v>
      </c>
      <c r="W2305" s="221"/>
      <c r="X2305" s="222"/>
      <c r="Y2305" s="222"/>
      <c r="Z2305" s="223"/>
      <c r="AA2305" s="222"/>
      <c r="AB2305" s="224"/>
      <c r="AC2305" s="225"/>
      <c r="AD2305" s="2">
        <f t="shared" si="759"/>
        <v>0</v>
      </c>
      <c r="AE2305" s="2">
        <f t="shared" si="760"/>
        <v>0</v>
      </c>
      <c r="AF2305" s="226"/>
      <c r="AG2305" s="219">
        <f t="shared" si="764"/>
        <v>0</v>
      </c>
      <c r="AH2305" s="234">
        <f t="shared" si="765"/>
        <v>0</v>
      </c>
      <c r="AI2305" s="214">
        <f t="shared" si="773"/>
        <v>0</v>
      </c>
      <c r="AK2305" s="229">
        <f t="shared" si="766"/>
        <v>0</v>
      </c>
      <c r="AL2305" s="226"/>
      <c r="AM2305" s="15"/>
      <c r="AN2305" s="232" t="e">
        <f t="shared" si="767"/>
        <v>#DIV/0!</v>
      </c>
      <c r="AO2305" s="214">
        <f t="shared" si="761"/>
        <v>0</v>
      </c>
      <c r="AQ2305" s="210"/>
      <c r="AR2305" s="231"/>
      <c r="AS2305" s="15"/>
      <c r="AT2305" s="232">
        <f t="shared" si="768"/>
        <v>0</v>
      </c>
      <c r="AU2305" s="235">
        <f t="shared" si="769"/>
        <v>0</v>
      </c>
      <c r="AY2305" s="210"/>
      <c r="AZ2305" s="231"/>
      <c r="BA2305" s="15"/>
      <c r="BB2305" s="232">
        <f t="shared" si="758"/>
        <v>0</v>
      </c>
      <c r="BC2305" s="235">
        <f t="shared" si="770"/>
        <v>0</v>
      </c>
      <c r="BG2305" s="210"/>
      <c r="BH2305" s="231"/>
      <c r="BI2305" s="15"/>
      <c r="BJ2305" s="232">
        <f t="shared" si="762"/>
        <v>0</v>
      </c>
      <c r="BK2305" s="235">
        <f t="shared" si="771"/>
        <v>0</v>
      </c>
      <c r="BM2305" s="109">
        <f t="shared" si="763"/>
        <v>-3.0023990584826525</v>
      </c>
      <c r="BN2305" s="213"/>
      <c r="BR2305" s="228"/>
      <c r="BS2305" s="311"/>
      <c r="BT2305" s="3"/>
      <c r="BU2305" s="213"/>
      <c r="BV2305" s="213"/>
      <c r="BW2305" s="291"/>
    </row>
    <row r="2306" spans="1:75" x14ac:dyDescent="0.2">
      <c r="A2306" s="210"/>
      <c r="B2306" s="211"/>
      <c r="C2306" s="848" t="str">
        <f ca="1">IF(ISERR(AVERAGE(INDIRECT("B"&amp;(ROW()-INT($B$1/2))):INDIRECT("B"&amp;(ROW()+INT($B$1/2))))),"",AVERAGE(INDIRECT("B"&amp;(ROW()-INT($B$1/2))):INDIRECT("B"&amp;(ROW()+INT($B$1/2)))))</f>
        <v/>
      </c>
      <c r="D2306" s="848">
        <f t="shared" si="776"/>
        <v>0</v>
      </c>
      <c r="E2306" s="275"/>
      <c r="F2306" s="15"/>
      <c r="G2306" s="3"/>
      <c r="H2306" s="3"/>
      <c r="I2306" s="3"/>
      <c r="J2306" s="3"/>
      <c r="K2306" s="3"/>
      <c r="L2306" s="554"/>
      <c r="M2306" s="545"/>
      <c r="N2306" s="546"/>
      <c r="O2306" s="5"/>
      <c r="P2306" s="216"/>
      <c r="Q2306" s="217"/>
      <c r="R2306" s="218"/>
      <c r="S2306" s="219">
        <f t="shared" si="774"/>
        <v>0</v>
      </c>
      <c r="T2306" s="220">
        <f t="shared" si="775"/>
        <v>0</v>
      </c>
      <c r="U2306" s="214">
        <f t="shared" si="772"/>
        <v>0</v>
      </c>
      <c r="W2306" s="221"/>
      <c r="X2306" s="222"/>
      <c r="Y2306" s="222"/>
      <c r="Z2306" s="223"/>
      <c r="AA2306" s="222"/>
      <c r="AB2306" s="224"/>
      <c r="AC2306" s="225"/>
      <c r="AD2306" s="2">
        <f t="shared" si="759"/>
        <v>0</v>
      </c>
      <c r="AE2306" s="2">
        <f t="shared" si="760"/>
        <v>0</v>
      </c>
      <c r="AF2306" s="226"/>
      <c r="AG2306" s="219">
        <f t="shared" si="764"/>
        <v>0</v>
      </c>
      <c r="AH2306" s="234">
        <f t="shared" si="765"/>
        <v>0</v>
      </c>
      <c r="AI2306" s="214">
        <f t="shared" si="773"/>
        <v>0</v>
      </c>
      <c r="AK2306" s="229">
        <f t="shared" si="766"/>
        <v>0</v>
      </c>
      <c r="AL2306" s="226"/>
      <c r="AM2306" s="15"/>
      <c r="AN2306" s="232" t="e">
        <f t="shared" si="767"/>
        <v>#DIV/0!</v>
      </c>
      <c r="AO2306" s="214">
        <f t="shared" si="761"/>
        <v>0</v>
      </c>
      <c r="AQ2306" s="210"/>
      <c r="AR2306" s="231"/>
      <c r="AS2306" s="15"/>
      <c r="AT2306" s="232">
        <f t="shared" si="768"/>
        <v>0</v>
      </c>
      <c r="AU2306" s="235">
        <f t="shared" si="769"/>
        <v>0</v>
      </c>
      <c r="AY2306" s="210"/>
      <c r="AZ2306" s="231"/>
      <c r="BA2306" s="15"/>
      <c r="BB2306" s="232">
        <f t="shared" si="758"/>
        <v>0</v>
      </c>
      <c r="BC2306" s="235">
        <f t="shared" si="770"/>
        <v>0</v>
      </c>
      <c r="BG2306" s="210"/>
      <c r="BH2306" s="231"/>
      <c r="BI2306" s="15"/>
      <c r="BJ2306" s="232">
        <f t="shared" si="762"/>
        <v>0</v>
      </c>
      <c r="BK2306" s="235">
        <f t="shared" si="771"/>
        <v>0</v>
      </c>
      <c r="BM2306" s="109">
        <f t="shared" si="763"/>
        <v>-3.0042313959803892</v>
      </c>
      <c r="BN2306" s="213"/>
      <c r="BR2306" s="228"/>
      <c r="BS2306" s="311"/>
      <c r="BT2306" s="3"/>
      <c r="BU2306" s="213"/>
      <c r="BV2306" s="213"/>
      <c r="BW2306" s="291"/>
    </row>
    <row r="2307" spans="1:75" x14ac:dyDescent="0.2">
      <c r="A2307" s="210"/>
      <c r="B2307" s="211"/>
      <c r="C2307" s="848" t="str">
        <f ca="1">IF(ISERR(AVERAGE(INDIRECT("B"&amp;(ROW()-INT($B$1/2))):INDIRECT("B"&amp;(ROW()+INT($B$1/2))))),"",AVERAGE(INDIRECT("B"&amp;(ROW()-INT($B$1/2))):INDIRECT("B"&amp;(ROW()+INT($B$1/2)))))</f>
        <v/>
      </c>
      <c r="D2307" s="848">
        <f t="shared" si="776"/>
        <v>0</v>
      </c>
      <c r="E2307" s="275"/>
      <c r="F2307" s="15"/>
      <c r="G2307" s="3"/>
      <c r="H2307" s="3"/>
      <c r="I2307" s="3"/>
      <c r="J2307" s="3"/>
      <c r="K2307" s="3"/>
      <c r="L2307" s="554"/>
      <c r="M2307" s="545"/>
      <c r="N2307" s="546"/>
      <c r="O2307" s="5"/>
      <c r="P2307" s="216"/>
      <c r="Q2307" s="217"/>
      <c r="R2307" s="218"/>
      <c r="S2307" s="219">
        <f t="shared" si="774"/>
        <v>0</v>
      </c>
      <c r="T2307" s="220">
        <f t="shared" si="775"/>
        <v>0</v>
      </c>
      <c r="U2307" s="214">
        <f t="shared" si="772"/>
        <v>0</v>
      </c>
      <c r="W2307" s="221"/>
      <c r="X2307" s="222"/>
      <c r="Y2307" s="222"/>
      <c r="Z2307" s="223"/>
      <c r="AA2307" s="222"/>
      <c r="AB2307" s="224"/>
      <c r="AC2307" s="225"/>
      <c r="AD2307" s="2">
        <f t="shared" si="759"/>
        <v>0</v>
      </c>
      <c r="AE2307" s="2">
        <f t="shared" si="760"/>
        <v>0</v>
      </c>
      <c r="AF2307" s="226"/>
      <c r="AG2307" s="219">
        <f t="shared" si="764"/>
        <v>0</v>
      </c>
      <c r="AH2307" s="234">
        <f t="shared" si="765"/>
        <v>0</v>
      </c>
      <c r="AI2307" s="214">
        <f t="shared" si="773"/>
        <v>0</v>
      </c>
      <c r="AK2307" s="229">
        <f t="shared" si="766"/>
        <v>0</v>
      </c>
      <c r="AL2307" s="226"/>
      <c r="AM2307" s="15"/>
      <c r="AN2307" s="232" t="e">
        <f t="shared" si="767"/>
        <v>#DIV/0!</v>
      </c>
      <c r="AO2307" s="214">
        <f t="shared" si="761"/>
        <v>0</v>
      </c>
      <c r="AQ2307" s="210"/>
      <c r="AR2307" s="231"/>
      <c r="AS2307" s="15"/>
      <c r="AT2307" s="232">
        <f t="shared" si="768"/>
        <v>0</v>
      </c>
      <c r="AU2307" s="235">
        <f t="shared" si="769"/>
        <v>0</v>
      </c>
      <c r="AY2307" s="210"/>
      <c r="AZ2307" s="231"/>
      <c r="BA2307" s="15"/>
      <c r="BB2307" s="232">
        <f t="shared" si="758"/>
        <v>0</v>
      </c>
      <c r="BC2307" s="235">
        <f t="shared" si="770"/>
        <v>0</v>
      </c>
      <c r="BG2307" s="210"/>
      <c r="BH2307" s="231"/>
      <c r="BI2307" s="15"/>
      <c r="BJ2307" s="232">
        <f t="shared" si="762"/>
        <v>0</v>
      </c>
      <c r="BK2307" s="235">
        <f t="shared" si="771"/>
        <v>0</v>
      </c>
      <c r="BM2307" s="109">
        <f t="shared" si="763"/>
        <v>-3.0060637334781259</v>
      </c>
      <c r="BN2307" s="213"/>
      <c r="BR2307" s="228"/>
      <c r="BS2307" s="311"/>
      <c r="BT2307" s="3"/>
      <c r="BU2307" s="213"/>
      <c r="BV2307" s="213"/>
      <c r="BW2307" s="291"/>
    </row>
    <row r="2308" spans="1:75" x14ac:dyDescent="0.2">
      <c r="A2308" s="210"/>
      <c r="B2308" s="211"/>
      <c r="C2308" s="848" t="str">
        <f ca="1">IF(ISERR(AVERAGE(INDIRECT("B"&amp;(ROW()-INT($B$1/2))):INDIRECT("B"&amp;(ROW()+INT($B$1/2))))),"",AVERAGE(INDIRECT("B"&amp;(ROW()-INT($B$1/2))):INDIRECT("B"&amp;(ROW()+INT($B$1/2)))))</f>
        <v/>
      </c>
      <c r="D2308" s="848">
        <f t="shared" si="776"/>
        <v>0</v>
      </c>
      <c r="E2308" s="275"/>
      <c r="F2308" s="15"/>
      <c r="G2308" s="3"/>
      <c r="H2308" s="3"/>
      <c r="I2308" s="3"/>
      <c r="J2308" s="3"/>
      <c r="K2308" s="3"/>
      <c r="L2308" s="554"/>
      <c r="M2308" s="545"/>
      <c r="N2308" s="546"/>
      <c r="O2308" s="5"/>
      <c r="P2308" s="216"/>
      <c r="Q2308" s="217"/>
      <c r="R2308" s="218"/>
      <c r="S2308" s="219">
        <f t="shared" si="774"/>
        <v>0</v>
      </c>
      <c r="T2308" s="220">
        <f t="shared" si="775"/>
        <v>0</v>
      </c>
      <c r="U2308" s="214">
        <f t="shared" si="772"/>
        <v>0</v>
      </c>
      <c r="W2308" s="221"/>
      <c r="X2308" s="222"/>
      <c r="Y2308" s="222"/>
      <c r="Z2308" s="223"/>
      <c r="AA2308" s="222"/>
      <c r="AB2308" s="224"/>
      <c r="AC2308" s="225"/>
      <c r="AD2308" s="2">
        <f t="shared" si="759"/>
        <v>0</v>
      </c>
      <c r="AE2308" s="2">
        <f t="shared" si="760"/>
        <v>0</v>
      </c>
      <c r="AF2308" s="226"/>
      <c r="AG2308" s="219">
        <f t="shared" si="764"/>
        <v>0</v>
      </c>
      <c r="AH2308" s="234">
        <f t="shared" si="765"/>
        <v>0</v>
      </c>
      <c r="AI2308" s="214">
        <f t="shared" si="773"/>
        <v>0</v>
      </c>
      <c r="AK2308" s="229">
        <f t="shared" si="766"/>
        <v>0</v>
      </c>
      <c r="AL2308" s="226"/>
      <c r="AM2308" s="15"/>
      <c r="AN2308" s="232" t="e">
        <f t="shared" si="767"/>
        <v>#DIV/0!</v>
      </c>
      <c r="AO2308" s="214">
        <f t="shared" si="761"/>
        <v>0</v>
      </c>
      <c r="AQ2308" s="210"/>
      <c r="AR2308" s="231"/>
      <c r="AS2308" s="15"/>
      <c r="AT2308" s="232">
        <f t="shared" si="768"/>
        <v>0</v>
      </c>
      <c r="AU2308" s="235">
        <f t="shared" si="769"/>
        <v>0</v>
      </c>
      <c r="AY2308" s="210"/>
      <c r="AZ2308" s="231"/>
      <c r="BA2308" s="15"/>
      <c r="BB2308" s="232">
        <f t="shared" ref="BB2308:BB2371" si="777">IF(AY2308&gt;0,(26.3/MAX($AY$4:$AY$4600))*AY2308,0)</f>
        <v>0</v>
      </c>
      <c r="BC2308" s="235">
        <f t="shared" si="770"/>
        <v>0</v>
      </c>
      <c r="BG2308" s="210"/>
      <c r="BH2308" s="231"/>
      <c r="BI2308" s="15"/>
      <c r="BJ2308" s="232">
        <f t="shared" si="762"/>
        <v>0</v>
      </c>
      <c r="BK2308" s="235">
        <f t="shared" si="771"/>
        <v>0</v>
      </c>
      <c r="BM2308" s="109">
        <f t="shared" si="763"/>
        <v>-3.0078960709758626</v>
      </c>
      <c r="BN2308" s="213"/>
      <c r="BR2308" s="228"/>
      <c r="BS2308" s="311"/>
      <c r="BT2308" s="3"/>
      <c r="BU2308" s="213"/>
      <c r="BV2308" s="213"/>
      <c r="BW2308" s="291"/>
    </row>
    <row r="2309" spans="1:75" x14ac:dyDescent="0.2">
      <c r="A2309" s="210"/>
      <c r="B2309" s="211"/>
      <c r="C2309" s="848" t="str">
        <f ca="1">IF(ISERR(AVERAGE(INDIRECT("B"&amp;(ROW()-INT($B$1/2))):INDIRECT("B"&amp;(ROW()+INT($B$1/2))))),"",AVERAGE(INDIRECT("B"&amp;(ROW()-INT($B$1/2))):INDIRECT("B"&amp;(ROW()+INT($B$1/2)))))</f>
        <v/>
      </c>
      <c r="D2309" s="848">
        <f t="shared" si="776"/>
        <v>0</v>
      </c>
      <c r="E2309" s="275"/>
      <c r="F2309" s="15"/>
      <c r="G2309" s="3"/>
      <c r="H2309" s="3"/>
      <c r="I2309" s="3"/>
      <c r="J2309" s="3"/>
      <c r="K2309" s="3"/>
      <c r="L2309" s="554"/>
      <c r="M2309" s="545"/>
      <c r="N2309" s="546"/>
      <c r="O2309" s="5"/>
      <c r="P2309" s="216"/>
      <c r="Q2309" s="217"/>
      <c r="R2309" s="218"/>
      <c r="S2309" s="219">
        <f t="shared" si="774"/>
        <v>0</v>
      </c>
      <c r="T2309" s="220">
        <f t="shared" si="775"/>
        <v>0</v>
      </c>
      <c r="U2309" s="214">
        <f t="shared" si="772"/>
        <v>0</v>
      </c>
      <c r="W2309" s="221"/>
      <c r="X2309" s="222"/>
      <c r="Y2309" s="222"/>
      <c r="Z2309" s="223"/>
      <c r="AA2309" s="222"/>
      <c r="AB2309" s="224"/>
      <c r="AC2309" s="225"/>
      <c r="AD2309" s="2">
        <f t="shared" ref="AD2309:AD2372" si="778">IF(W2309&lt;0,W2309-X2309/60-Y2309/3600,W2309+X2309/60+Y2309/3600)</f>
        <v>0</v>
      </c>
      <c r="AE2309" s="2">
        <f t="shared" ref="AE2309:AE2372" si="779">IF(Z2309&lt;0,Z2309-AA2309/60-AB2309/3600,Z2309+AA2309/60+AB2309/3600)</f>
        <v>0</v>
      </c>
      <c r="AF2309" s="226"/>
      <c r="AG2309" s="219">
        <f t="shared" si="764"/>
        <v>0</v>
      </c>
      <c r="AH2309" s="234">
        <f t="shared" si="765"/>
        <v>0</v>
      </c>
      <c r="AI2309" s="214">
        <f t="shared" si="773"/>
        <v>0</v>
      </c>
      <c r="AK2309" s="229">
        <f t="shared" si="766"/>
        <v>0</v>
      </c>
      <c r="AL2309" s="226"/>
      <c r="AM2309" s="15"/>
      <c r="AN2309" s="232" t="e">
        <f t="shared" si="767"/>
        <v>#DIV/0!</v>
      </c>
      <c r="AO2309" s="214">
        <f t="shared" ref="AO2309:AO2372" si="780">AL2309*3.28084</f>
        <v>0</v>
      </c>
      <c r="AQ2309" s="210"/>
      <c r="AR2309" s="231"/>
      <c r="AS2309" s="15"/>
      <c r="AT2309" s="232">
        <f t="shared" si="768"/>
        <v>0</v>
      </c>
      <c r="AU2309" s="235">
        <f t="shared" si="769"/>
        <v>0</v>
      </c>
      <c r="AY2309" s="210"/>
      <c r="AZ2309" s="231"/>
      <c r="BA2309" s="15"/>
      <c r="BB2309" s="232">
        <f t="shared" si="777"/>
        <v>0</v>
      </c>
      <c r="BC2309" s="235">
        <f t="shared" si="770"/>
        <v>0</v>
      </c>
      <c r="BG2309" s="210"/>
      <c r="BH2309" s="231"/>
      <c r="BI2309" s="15"/>
      <c r="BJ2309" s="232">
        <f t="shared" ref="BJ2309:BJ2372" si="781">BG2309</f>
        <v>0</v>
      </c>
      <c r="BK2309" s="235">
        <f t="shared" si="771"/>
        <v>0</v>
      </c>
      <c r="BM2309" s="109">
        <f t="shared" ref="BM2309:BM2372" si="782">BM2308+$BQ$14</f>
        <v>-3.0097284084735993</v>
      </c>
      <c r="BN2309" s="213"/>
      <c r="BR2309" s="228"/>
      <c r="BS2309" s="311"/>
      <c r="BT2309" s="3"/>
      <c r="BU2309" s="213"/>
      <c r="BV2309" s="213"/>
      <c r="BW2309" s="291"/>
    </row>
    <row r="2310" spans="1:75" x14ac:dyDescent="0.2">
      <c r="A2310" s="210"/>
      <c r="B2310" s="211"/>
      <c r="C2310" s="848" t="str">
        <f ca="1">IF(ISERR(AVERAGE(INDIRECT("B"&amp;(ROW()-INT($B$1/2))):INDIRECT("B"&amp;(ROW()+INT($B$1/2))))),"",AVERAGE(INDIRECT("B"&amp;(ROW()-INT($B$1/2))):INDIRECT("B"&amp;(ROW()+INT($B$1/2)))))</f>
        <v/>
      </c>
      <c r="D2310" s="848">
        <f t="shared" si="776"/>
        <v>0</v>
      </c>
      <c r="E2310" s="275"/>
      <c r="F2310" s="15"/>
      <c r="G2310" s="3"/>
      <c r="H2310" s="3"/>
      <c r="I2310" s="3"/>
      <c r="J2310" s="3"/>
      <c r="K2310" s="3"/>
      <c r="L2310" s="554"/>
      <c r="M2310" s="545"/>
      <c r="N2310" s="546"/>
      <c r="O2310" s="5"/>
      <c r="P2310" s="216"/>
      <c r="Q2310" s="217"/>
      <c r="R2310" s="218"/>
      <c r="S2310" s="219">
        <f t="shared" si="774"/>
        <v>0</v>
      </c>
      <c r="T2310" s="220">
        <f t="shared" si="775"/>
        <v>0</v>
      </c>
      <c r="U2310" s="214">
        <f t="shared" si="772"/>
        <v>0</v>
      </c>
      <c r="W2310" s="221"/>
      <c r="X2310" s="222"/>
      <c r="Y2310" s="222"/>
      <c r="Z2310" s="223"/>
      <c r="AA2310" s="222"/>
      <c r="AB2310" s="224"/>
      <c r="AC2310" s="225"/>
      <c r="AD2310" s="2">
        <f t="shared" si="778"/>
        <v>0</v>
      </c>
      <c r="AE2310" s="2">
        <f t="shared" si="779"/>
        <v>0</v>
      </c>
      <c r="AF2310" s="226"/>
      <c r="AG2310" s="219">
        <f t="shared" ref="AG2310:AG2373" si="783">AG2309+IF(AD2310&lt;&gt;0,1.852*60*1000*((ACOS((SIN((AD2309/180)*PI()))*(SIN((AD2310/180)*PI()))+(COS((AD2309/180)*PI()))*(COS((AD2310/180)*PI()))*(COS((AE2310/180)*PI()-(AE2309/180)*PI())))/PI())*180),0)</f>
        <v>0</v>
      </c>
      <c r="AH2310" s="234">
        <f t="shared" ref="AH2310:AH2373" si="784">AH2309+IF(AD2310&lt;&gt;0,1.852*60*0.6213712*((ACOS((SIN((AD2309/180)*PI()))*(SIN((AD2310/180)*PI()))+(COS((AD2309/180)*PI()))*(COS((AD2310/180)*PI()))*(COS((AE2310/180)*PI()-(AE2309/180)*PI())))/PI())*180),0)</f>
        <v>0</v>
      </c>
      <c r="AI2310" s="214">
        <f t="shared" si="773"/>
        <v>0</v>
      </c>
      <c r="AK2310" s="229">
        <f t="shared" ref="AK2310:AK2373" si="785">IF(AL2310&gt;0,AK2309+$AO$1,0)</f>
        <v>0</v>
      </c>
      <c r="AL2310" s="226"/>
      <c r="AM2310" s="15"/>
      <c r="AN2310" s="232" t="e">
        <f t="shared" ref="AN2310:AN2373" si="786">(42341.84/MAX(AK2310:AK6906))*AK2310*0.0006213712</f>
        <v>#DIV/0!</v>
      </c>
      <c r="AO2310" s="214">
        <f t="shared" si="780"/>
        <v>0</v>
      </c>
      <c r="AQ2310" s="210"/>
      <c r="AR2310" s="231"/>
      <c r="AS2310" s="15"/>
      <c r="AT2310" s="232">
        <f t="shared" ref="AT2310:AT2373" si="787">IF(AQ2310&gt;0,(26.3/(MAX($AQ$4:$AQ$4600)*0.0006213712))*AQ2310*0.0006213712,0)</f>
        <v>0</v>
      </c>
      <c r="AU2310" s="235">
        <f t="shared" ref="AU2310:AU2373" si="788">(AR2310*3.28084)+(AW$4)</f>
        <v>0</v>
      </c>
      <c r="AY2310" s="210"/>
      <c r="AZ2310" s="231"/>
      <c r="BA2310" s="15"/>
      <c r="BB2310" s="232">
        <f t="shared" si="777"/>
        <v>0</v>
      </c>
      <c r="BC2310" s="235">
        <f t="shared" ref="BC2310:BC2373" si="789">AZ2310+BE$4</f>
        <v>0</v>
      </c>
      <c r="BG2310" s="210"/>
      <c r="BH2310" s="231"/>
      <c r="BI2310" s="15"/>
      <c r="BJ2310" s="232">
        <f t="shared" si="781"/>
        <v>0</v>
      </c>
      <c r="BK2310" s="235">
        <f t="shared" ref="BK2310:BK2373" si="790">BH2310*BM2310</f>
        <v>0</v>
      </c>
      <c r="BM2310" s="109">
        <f t="shared" si="782"/>
        <v>-3.0115607459713361</v>
      </c>
      <c r="BN2310" s="213"/>
      <c r="BR2310" s="228"/>
      <c r="BS2310" s="311"/>
      <c r="BT2310" s="3"/>
      <c r="BU2310" s="213"/>
      <c r="BV2310" s="213"/>
      <c r="BW2310" s="291"/>
    </row>
    <row r="2311" spans="1:75" x14ac:dyDescent="0.2">
      <c r="A2311" s="210"/>
      <c r="B2311" s="211"/>
      <c r="C2311" s="848" t="str">
        <f ca="1">IF(ISERR(AVERAGE(INDIRECT("B"&amp;(ROW()-INT($B$1/2))):INDIRECT("B"&amp;(ROW()+INT($B$1/2))))),"",AVERAGE(INDIRECT("B"&amp;(ROW()-INT($B$1/2))):INDIRECT("B"&amp;(ROW()+INT($B$1/2)))))</f>
        <v/>
      </c>
      <c r="D2311" s="848">
        <f t="shared" si="776"/>
        <v>0</v>
      </c>
      <c r="E2311" s="275"/>
      <c r="F2311" s="15"/>
      <c r="G2311" s="3"/>
      <c r="H2311" s="3"/>
      <c r="I2311" s="3"/>
      <c r="J2311" s="3"/>
      <c r="K2311" s="3"/>
      <c r="L2311" s="554"/>
      <c r="M2311" s="545"/>
      <c r="N2311" s="546"/>
      <c r="O2311" s="5"/>
      <c r="P2311" s="216"/>
      <c r="Q2311" s="217"/>
      <c r="R2311" s="218"/>
      <c r="S2311" s="219">
        <f t="shared" si="774"/>
        <v>0</v>
      </c>
      <c r="T2311" s="220">
        <f t="shared" si="775"/>
        <v>0</v>
      </c>
      <c r="U2311" s="214">
        <f t="shared" ref="U2311:U2374" si="791">R2311*3.28084</f>
        <v>0</v>
      </c>
      <c r="W2311" s="221"/>
      <c r="X2311" s="222"/>
      <c r="Y2311" s="222"/>
      <c r="Z2311" s="223"/>
      <c r="AA2311" s="222"/>
      <c r="AB2311" s="224"/>
      <c r="AC2311" s="225"/>
      <c r="AD2311" s="2">
        <f t="shared" si="778"/>
        <v>0</v>
      </c>
      <c r="AE2311" s="2">
        <f t="shared" si="779"/>
        <v>0</v>
      </c>
      <c r="AF2311" s="226"/>
      <c r="AG2311" s="219">
        <f t="shared" si="783"/>
        <v>0</v>
      </c>
      <c r="AH2311" s="234">
        <f t="shared" si="784"/>
        <v>0</v>
      </c>
      <c r="AI2311" s="214">
        <f t="shared" ref="AI2311:AI2374" si="792">AF2311*3.28084</f>
        <v>0</v>
      </c>
      <c r="AK2311" s="229">
        <f t="shared" si="785"/>
        <v>0</v>
      </c>
      <c r="AL2311" s="226"/>
      <c r="AM2311" s="15"/>
      <c r="AN2311" s="232" t="e">
        <f t="shared" si="786"/>
        <v>#DIV/0!</v>
      </c>
      <c r="AO2311" s="214">
        <f t="shared" si="780"/>
        <v>0</v>
      </c>
      <c r="AQ2311" s="210"/>
      <c r="AR2311" s="231"/>
      <c r="AS2311" s="15"/>
      <c r="AT2311" s="232">
        <f t="shared" si="787"/>
        <v>0</v>
      </c>
      <c r="AU2311" s="235">
        <f t="shared" si="788"/>
        <v>0</v>
      </c>
      <c r="AY2311" s="210"/>
      <c r="AZ2311" s="231"/>
      <c r="BA2311" s="15"/>
      <c r="BB2311" s="232">
        <f t="shared" si="777"/>
        <v>0</v>
      </c>
      <c r="BC2311" s="235">
        <f t="shared" si="789"/>
        <v>0</v>
      </c>
      <c r="BG2311" s="210"/>
      <c r="BH2311" s="231"/>
      <c r="BI2311" s="15"/>
      <c r="BJ2311" s="232">
        <f t="shared" si="781"/>
        <v>0</v>
      </c>
      <c r="BK2311" s="235">
        <f t="shared" si="790"/>
        <v>0</v>
      </c>
      <c r="BM2311" s="109">
        <f t="shared" si="782"/>
        <v>-3.0133930834690728</v>
      </c>
      <c r="BN2311" s="213"/>
      <c r="BR2311" s="228"/>
      <c r="BS2311" s="311"/>
      <c r="BT2311" s="3"/>
      <c r="BU2311" s="213"/>
      <c r="BV2311" s="213"/>
      <c r="BW2311" s="291"/>
    </row>
    <row r="2312" spans="1:75" x14ac:dyDescent="0.2">
      <c r="A2312" s="210"/>
      <c r="B2312" s="211"/>
      <c r="C2312" s="848" t="str">
        <f ca="1">IF(ISERR(AVERAGE(INDIRECT("B"&amp;(ROW()-INT($B$1/2))):INDIRECT("B"&amp;(ROW()+INT($B$1/2))))),"",AVERAGE(INDIRECT("B"&amp;(ROW()-INT($B$1/2))):INDIRECT("B"&amp;(ROW()+INT($B$1/2)))))</f>
        <v/>
      </c>
      <c r="D2312" s="848">
        <f t="shared" si="776"/>
        <v>0</v>
      </c>
      <c r="E2312" s="275"/>
      <c r="F2312" s="15"/>
      <c r="G2312" s="3"/>
      <c r="H2312" s="3"/>
      <c r="I2312" s="3"/>
      <c r="J2312" s="3"/>
      <c r="K2312" s="3"/>
      <c r="L2312" s="554"/>
      <c r="M2312" s="545"/>
      <c r="N2312" s="546"/>
      <c r="O2312" s="5"/>
      <c r="P2312" s="216"/>
      <c r="Q2312" s="217"/>
      <c r="R2312" s="218"/>
      <c r="S2312" s="219">
        <f t="shared" si="774"/>
        <v>0</v>
      </c>
      <c r="T2312" s="220">
        <f t="shared" si="775"/>
        <v>0</v>
      </c>
      <c r="U2312" s="214">
        <f t="shared" si="791"/>
        <v>0</v>
      </c>
      <c r="W2312" s="221"/>
      <c r="X2312" s="222"/>
      <c r="Y2312" s="222"/>
      <c r="Z2312" s="223"/>
      <c r="AA2312" s="222"/>
      <c r="AB2312" s="224"/>
      <c r="AC2312" s="225"/>
      <c r="AD2312" s="2">
        <f t="shared" si="778"/>
        <v>0</v>
      </c>
      <c r="AE2312" s="2">
        <f t="shared" si="779"/>
        <v>0</v>
      </c>
      <c r="AF2312" s="226"/>
      <c r="AG2312" s="219">
        <f t="shared" si="783"/>
        <v>0</v>
      </c>
      <c r="AH2312" s="234">
        <f t="shared" si="784"/>
        <v>0</v>
      </c>
      <c r="AI2312" s="214">
        <f t="shared" si="792"/>
        <v>0</v>
      </c>
      <c r="AK2312" s="229">
        <f t="shared" si="785"/>
        <v>0</v>
      </c>
      <c r="AL2312" s="226"/>
      <c r="AM2312" s="15"/>
      <c r="AN2312" s="232" t="e">
        <f t="shared" si="786"/>
        <v>#DIV/0!</v>
      </c>
      <c r="AO2312" s="214">
        <f t="shared" si="780"/>
        <v>0</v>
      </c>
      <c r="AQ2312" s="210"/>
      <c r="AR2312" s="231"/>
      <c r="AS2312" s="15"/>
      <c r="AT2312" s="232">
        <f t="shared" si="787"/>
        <v>0</v>
      </c>
      <c r="AU2312" s="235">
        <f t="shared" si="788"/>
        <v>0</v>
      </c>
      <c r="AY2312" s="210"/>
      <c r="AZ2312" s="231"/>
      <c r="BA2312" s="15"/>
      <c r="BB2312" s="232">
        <f t="shared" si="777"/>
        <v>0</v>
      </c>
      <c r="BC2312" s="235">
        <f t="shared" si="789"/>
        <v>0</v>
      </c>
      <c r="BG2312" s="210"/>
      <c r="BH2312" s="231"/>
      <c r="BI2312" s="15"/>
      <c r="BJ2312" s="232">
        <f t="shared" si="781"/>
        <v>0</v>
      </c>
      <c r="BK2312" s="235">
        <f t="shared" si="790"/>
        <v>0</v>
      </c>
      <c r="BM2312" s="109">
        <f t="shared" si="782"/>
        <v>-3.0152254209668095</v>
      </c>
      <c r="BN2312" s="213"/>
      <c r="BR2312" s="228"/>
      <c r="BS2312" s="311"/>
      <c r="BT2312" s="3"/>
      <c r="BU2312" s="213"/>
      <c r="BV2312" s="213"/>
      <c r="BW2312" s="291"/>
    </row>
    <row r="2313" spans="1:75" x14ac:dyDescent="0.2">
      <c r="A2313" s="210"/>
      <c r="B2313" s="211"/>
      <c r="C2313" s="848" t="str">
        <f ca="1">IF(ISERR(AVERAGE(INDIRECT("B"&amp;(ROW()-INT($B$1/2))):INDIRECT("B"&amp;(ROW()+INT($B$1/2))))),"",AVERAGE(INDIRECT("B"&amp;(ROW()-INT($B$1/2))):INDIRECT("B"&amp;(ROW()+INT($B$1/2)))))</f>
        <v/>
      </c>
      <c r="D2313" s="848">
        <f t="shared" si="776"/>
        <v>0</v>
      </c>
      <c r="E2313" s="275"/>
      <c r="F2313" s="15"/>
      <c r="G2313" s="3"/>
      <c r="H2313" s="3"/>
      <c r="I2313" s="3"/>
      <c r="J2313" s="3"/>
      <c r="K2313" s="3"/>
      <c r="L2313" s="554"/>
      <c r="M2313" s="545"/>
      <c r="N2313" s="546"/>
      <c r="O2313" s="5"/>
      <c r="P2313" s="216"/>
      <c r="Q2313" s="217"/>
      <c r="R2313" s="218"/>
      <c r="S2313" s="219">
        <f t="shared" ref="S2313:S2376" si="793">S2312+IF(P2313&lt;&gt;0,1.852*60*1000*((ACOS((SIN((P2312/180)*PI()))*(SIN((P2313/180)*PI()))+(COS((P2312/180)*PI()))*(COS((P2313/180)*PI()))*(COS((Q2313/180)*PI()-(Q2312/180)*PI())))/PI())*180),0)</f>
        <v>0</v>
      </c>
      <c r="T2313" s="220">
        <f t="shared" ref="T2313:T2376" si="794">T2312+IF(P2313&lt;&gt;0,1.852*60*0.6213712*((ACOS((SIN((P2312/180)*PI()))*(SIN((P2313/180)*PI()))+(COS((P2312/180)*PI()))*(COS((P2313/180)*PI()))*(COS((Q2313/180)*PI()-(Q2312/180)*PI())))/PI())*180),0)</f>
        <v>0</v>
      </c>
      <c r="U2313" s="214">
        <f t="shared" si="791"/>
        <v>0</v>
      </c>
      <c r="W2313" s="221"/>
      <c r="X2313" s="222"/>
      <c r="Y2313" s="222"/>
      <c r="Z2313" s="223"/>
      <c r="AA2313" s="222"/>
      <c r="AB2313" s="224"/>
      <c r="AC2313" s="225"/>
      <c r="AD2313" s="2">
        <f t="shared" si="778"/>
        <v>0</v>
      </c>
      <c r="AE2313" s="2">
        <f t="shared" si="779"/>
        <v>0</v>
      </c>
      <c r="AF2313" s="226"/>
      <c r="AG2313" s="219">
        <f t="shared" si="783"/>
        <v>0</v>
      </c>
      <c r="AH2313" s="234">
        <f t="shared" si="784"/>
        <v>0</v>
      </c>
      <c r="AI2313" s="214">
        <f t="shared" si="792"/>
        <v>0</v>
      </c>
      <c r="AK2313" s="229">
        <f t="shared" si="785"/>
        <v>0</v>
      </c>
      <c r="AL2313" s="226"/>
      <c r="AM2313" s="15"/>
      <c r="AN2313" s="232" t="e">
        <f t="shared" si="786"/>
        <v>#DIV/0!</v>
      </c>
      <c r="AO2313" s="214">
        <f t="shared" si="780"/>
        <v>0</v>
      </c>
      <c r="AQ2313" s="210"/>
      <c r="AR2313" s="231"/>
      <c r="AS2313" s="15"/>
      <c r="AT2313" s="232">
        <f t="shared" si="787"/>
        <v>0</v>
      </c>
      <c r="AU2313" s="235">
        <f t="shared" si="788"/>
        <v>0</v>
      </c>
      <c r="AY2313" s="210"/>
      <c r="AZ2313" s="231"/>
      <c r="BA2313" s="15"/>
      <c r="BB2313" s="232">
        <f t="shared" si="777"/>
        <v>0</v>
      </c>
      <c r="BC2313" s="235">
        <f t="shared" si="789"/>
        <v>0</v>
      </c>
      <c r="BG2313" s="210"/>
      <c r="BH2313" s="231"/>
      <c r="BI2313" s="15"/>
      <c r="BJ2313" s="232">
        <f t="shared" si="781"/>
        <v>0</v>
      </c>
      <c r="BK2313" s="235">
        <f t="shared" si="790"/>
        <v>0</v>
      </c>
      <c r="BM2313" s="109">
        <f t="shared" si="782"/>
        <v>-3.0170577584645462</v>
      </c>
      <c r="BN2313" s="213"/>
      <c r="BR2313" s="228"/>
      <c r="BS2313" s="311"/>
      <c r="BT2313" s="3"/>
      <c r="BU2313" s="213"/>
      <c r="BV2313" s="213"/>
      <c r="BW2313" s="291"/>
    </row>
    <row r="2314" spans="1:75" x14ac:dyDescent="0.2">
      <c r="A2314" s="210"/>
      <c r="B2314" s="211"/>
      <c r="C2314" s="848" t="str">
        <f ca="1">IF(ISERR(AVERAGE(INDIRECT("B"&amp;(ROW()-INT($B$1/2))):INDIRECT("B"&amp;(ROW()+INT($B$1/2))))),"",AVERAGE(INDIRECT("B"&amp;(ROW()-INT($B$1/2))):INDIRECT("B"&amp;(ROW()+INT($B$1/2)))))</f>
        <v/>
      </c>
      <c r="D2314" s="848">
        <f t="shared" si="776"/>
        <v>0</v>
      </c>
      <c r="E2314" s="275"/>
      <c r="F2314" s="15"/>
      <c r="G2314" s="3"/>
      <c r="H2314" s="3"/>
      <c r="I2314" s="3"/>
      <c r="J2314" s="3"/>
      <c r="K2314" s="3"/>
      <c r="L2314" s="554"/>
      <c r="M2314" s="545"/>
      <c r="N2314" s="546"/>
      <c r="O2314" s="5"/>
      <c r="P2314" s="216"/>
      <c r="Q2314" s="217"/>
      <c r="R2314" s="218"/>
      <c r="S2314" s="219">
        <f t="shared" si="793"/>
        <v>0</v>
      </c>
      <c r="T2314" s="220">
        <f t="shared" si="794"/>
        <v>0</v>
      </c>
      <c r="U2314" s="214">
        <f t="shared" si="791"/>
        <v>0</v>
      </c>
      <c r="W2314" s="221"/>
      <c r="X2314" s="222"/>
      <c r="Y2314" s="222"/>
      <c r="Z2314" s="223"/>
      <c r="AA2314" s="222"/>
      <c r="AB2314" s="224"/>
      <c r="AC2314" s="225"/>
      <c r="AD2314" s="2">
        <f t="shared" si="778"/>
        <v>0</v>
      </c>
      <c r="AE2314" s="2">
        <f t="shared" si="779"/>
        <v>0</v>
      </c>
      <c r="AF2314" s="226"/>
      <c r="AG2314" s="219">
        <f t="shared" si="783"/>
        <v>0</v>
      </c>
      <c r="AH2314" s="234">
        <f t="shared" si="784"/>
        <v>0</v>
      </c>
      <c r="AI2314" s="214">
        <f t="shared" si="792"/>
        <v>0</v>
      </c>
      <c r="AK2314" s="229">
        <f t="shared" si="785"/>
        <v>0</v>
      </c>
      <c r="AL2314" s="226"/>
      <c r="AM2314" s="15"/>
      <c r="AN2314" s="232" t="e">
        <f t="shared" si="786"/>
        <v>#DIV/0!</v>
      </c>
      <c r="AO2314" s="214">
        <f t="shared" si="780"/>
        <v>0</v>
      </c>
      <c r="AQ2314" s="210"/>
      <c r="AR2314" s="231"/>
      <c r="AS2314" s="15"/>
      <c r="AT2314" s="232">
        <f t="shared" si="787"/>
        <v>0</v>
      </c>
      <c r="AU2314" s="235">
        <f t="shared" si="788"/>
        <v>0</v>
      </c>
      <c r="AY2314" s="210"/>
      <c r="AZ2314" s="231"/>
      <c r="BA2314" s="15"/>
      <c r="BB2314" s="232">
        <f t="shared" si="777"/>
        <v>0</v>
      </c>
      <c r="BC2314" s="235">
        <f t="shared" si="789"/>
        <v>0</v>
      </c>
      <c r="BG2314" s="210"/>
      <c r="BH2314" s="231"/>
      <c r="BI2314" s="15"/>
      <c r="BJ2314" s="232">
        <f t="shared" si="781"/>
        <v>0</v>
      </c>
      <c r="BK2314" s="235">
        <f t="shared" si="790"/>
        <v>0</v>
      </c>
      <c r="BM2314" s="109">
        <f t="shared" si="782"/>
        <v>-3.0188900959622829</v>
      </c>
      <c r="BN2314" s="213"/>
      <c r="BR2314" s="228"/>
      <c r="BS2314" s="311"/>
      <c r="BT2314" s="3"/>
      <c r="BU2314" s="213"/>
      <c r="BV2314" s="213"/>
      <c r="BW2314" s="291"/>
    </row>
    <row r="2315" spans="1:75" x14ac:dyDescent="0.2">
      <c r="A2315" s="210"/>
      <c r="B2315" s="211"/>
      <c r="C2315" s="848" t="str">
        <f ca="1">IF(ISERR(AVERAGE(INDIRECT("B"&amp;(ROW()-INT($B$1/2))):INDIRECT("B"&amp;(ROW()+INT($B$1/2))))),"",AVERAGE(INDIRECT("B"&amp;(ROW()-INT($B$1/2))):INDIRECT("B"&amp;(ROW()+INT($B$1/2)))))</f>
        <v/>
      </c>
      <c r="D2315" s="848">
        <f t="shared" si="776"/>
        <v>0</v>
      </c>
      <c r="E2315" s="275"/>
      <c r="F2315" s="15"/>
      <c r="G2315" s="3"/>
      <c r="H2315" s="3"/>
      <c r="I2315" s="3"/>
      <c r="J2315" s="3"/>
      <c r="K2315" s="3"/>
      <c r="L2315" s="554"/>
      <c r="M2315" s="545"/>
      <c r="N2315" s="546"/>
      <c r="O2315" s="5"/>
      <c r="P2315" s="216"/>
      <c r="Q2315" s="217"/>
      <c r="R2315" s="218"/>
      <c r="S2315" s="219">
        <f t="shared" si="793"/>
        <v>0</v>
      </c>
      <c r="T2315" s="220">
        <f t="shared" si="794"/>
        <v>0</v>
      </c>
      <c r="U2315" s="214">
        <f t="shared" si="791"/>
        <v>0</v>
      </c>
      <c r="W2315" s="221"/>
      <c r="X2315" s="222"/>
      <c r="Y2315" s="222"/>
      <c r="Z2315" s="223"/>
      <c r="AA2315" s="222"/>
      <c r="AB2315" s="224"/>
      <c r="AC2315" s="225"/>
      <c r="AD2315" s="2">
        <f t="shared" si="778"/>
        <v>0</v>
      </c>
      <c r="AE2315" s="2">
        <f t="shared" si="779"/>
        <v>0</v>
      </c>
      <c r="AF2315" s="226"/>
      <c r="AG2315" s="219">
        <f t="shared" si="783"/>
        <v>0</v>
      </c>
      <c r="AH2315" s="234">
        <f t="shared" si="784"/>
        <v>0</v>
      </c>
      <c r="AI2315" s="214">
        <f t="shared" si="792"/>
        <v>0</v>
      </c>
      <c r="AK2315" s="229">
        <f t="shared" si="785"/>
        <v>0</v>
      </c>
      <c r="AL2315" s="226"/>
      <c r="AM2315" s="15"/>
      <c r="AN2315" s="232" t="e">
        <f t="shared" si="786"/>
        <v>#DIV/0!</v>
      </c>
      <c r="AO2315" s="214">
        <f t="shared" si="780"/>
        <v>0</v>
      </c>
      <c r="AQ2315" s="210"/>
      <c r="AR2315" s="231"/>
      <c r="AS2315" s="15"/>
      <c r="AT2315" s="232">
        <f t="shared" si="787"/>
        <v>0</v>
      </c>
      <c r="AU2315" s="235">
        <f t="shared" si="788"/>
        <v>0</v>
      </c>
      <c r="AY2315" s="210"/>
      <c r="AZ2315" s="231"/>
      <c r="BA2315" s="15"/>
      <c r="BB2315" s="232">
        <f t="shared" si="777"/>
        <v>0</v>
      </c>
      <c r="BC2315" s="235">
        <f t="shared" si="789"/>
        <v>0</v>
      </c>
      <c r="BG2315" s="210"/>
      <c r="BH2315" s="231"/>
      <c r="BI2315" s="15"/>
      <c r="BJ2315" s="232">
        <f t="shared" si="781"/>
        <v>0</v>
      </c>
      <c r="BK2315" s="235">
        <f t="shared" si="790"/>
        <v>0</v>
      </c>
      <c r="BM2315" s="109">
        <f t="shared" si="782"/>
        <v>-3.0207224334600196</v>
      </c>
      <c r="BN2315" s="213"/>
      <c r="BR2315" s="228"/>
      <c r="BS2315" s="311"/>
      <c r="BT2315" s="3"/>
      <c r="BU2315" s="213"/>
      <c r="BV2315" s="213"/>
      <c r="BW2315" s="291"/>
    </row>
    <row r="2316" spans="1:75" x14ac:dyDescent="0.2">
      <c r="A2316" s="210"/>
      <c r="B2316" s="211"/>
      <c r="C2316" s="848" t="str">
        <f ca="1">IF(ISERR(AVERAGE(INDIRECT("B"&amp;(ROW()-INT($B$1/2))):INDIRECT("B"&amp;(ROW()+INT($B$1/2))))),"",AVERAGE(INDIRECT("B"&amp;(ROW()-INT($B$1/2))):INDIRECT("B"&amp;(ROW()+INT($B$1/2)))))</f>
        <v/>
      </c>
      <c r="D2316" s="848">
        <f t="shared" si="776"/>
        <v>0</v>
      </c>
      <c r="E2316" s="275"/>
      <c r="F2316" s="15"/>
      <c r="G2316" s="3"/>
      <c r="H2316" s="3"/>
      <c r="I2316" s="3"/>
      <c r="J2316" s="3"/>
      <c r="K2316" s="3"/>
      <c r="L2316" s="554"/>
      <c r="M2316" s="545"/>
      <c r="N2316" s="546"/>
      <c r="O2316" s="5"/>
      <c r="P2316" s="216"/>
      <c r="Q2316" s="217"/>
      <c r="R2316" s="218"/>
      <c r="S2316" s="219">
        <f t="shared" si="793"/>
        <v>0</v>
      </c>
      <c r="T2316" s="220">
        <f t="shared" si="794"/>
        <v>0</v>
      </c>
      <c r="U2316" s="214">
        <f t="shared" si="791"/>
        <v>0</v>
      </c>
      <c r="W2316" s="221"/>
      <c r="X2316" s="222"/>
      <c r="Y2316" s="222"/>
      <c r="Z2316" s="223"/>
      <c r="AA2316" s="222"/>
      <c r="AB2316" s="224"/>
      <c r="AC2316" s="225"/>
      <c r="AD2316" s="2">
        <f t="shared" si="778"/>
        <v>0</v>
      </c>
      <c r="AE2316" s="2">
        <f t="shared" si="779"/>
        <v>0</v>
      </c>
      <c r="AF2316" s="226"/>
      <c r="AG2316" s="219">
        <f t="shared" si="783"/>
        <v>0</v>
      </c>
      <c r="AH2316" s="234">
        <f t="shared" si="784"/>
        <v>0</v>
      </c>
      <c r="AI2316" s="214">
        <f t="shared" si="792"/>
        <v>0</v>
      </c>
      <c r="AK2316" s="229">
        <f t="shared" si="785"/>
        <v>0</v>
      </c>
      <c r="AL2316" s="226"/>
      <c r="AM2316" s="15"/>
      <c r="AN2316" s="232" t="e">
        <f t="shared" si="786"/>
        <v>#DIV/0!</v>
      </c>
      <c r="AO2316" s="214">
        <f t="shared" si="780"/>
        <v>0</v>
      </c>
      <c r="AQ2316" s="210"/>
      <c r="AR2316" s="231"/>
      <c r="AS2316" s="15"/>
      <c r="AT2316" s="232">
        <f t="shared" si="787"/>
        <v>0</v>
      </c>
      <c r="AU2316" s="235">
        <f t="shared" si="788"/>
        <v>0</v>
      </c>
      <c r="AY2316" s="210"/>
      <c r="AZ2316" s="231"/>
      <c r="BA2316" s="15"/>
      <c r="BB2316" s="232">
        <f t="shared" si="777"/>
        <v>0</v>
      </c>
      <c r="BC2316" s="235">
        <f t="shared" si="789"/>
        <v>0</v>
      </c>
      <c r="BG2316" s="210"/>
      <c r="BH2316" s="231"/>
      <c r="BI2316" s="15"/>
      <c r="BJ2316" s="232">
        <f t="shared" si="781"/>
        <v>0</v>
      </c>
      <c r="BK2316" s="235">
        <f t="shared" si="790"/>
        <v>0</v>
      </c>
      <c r="BM2316" s="109">
        <f t="shared" si="782"/>
        <v>-3.0225547709577563</v>
      </c>
      <c r="BN2316" s="213"/>
      <c r="BR2316" s="228"/>
      <c r="BS2316" s="311"/>
      <c r="BT2316" s="3"/>
      <c r="BU2316" s="213"/>
      <c r="BV2316" s="213"/>
      <c r="BW2316" s="291"/>
    </row>
    <row r="2317" spans="1:75" x14ac:dyDescent="0.2">
      <c r="A2317" s="210"/>
      <c r="B2317" s="211"/>
      <c r="C2317" s="848" t="str">
        <f ca="1">IF(ISERR(AVERAGE(INDIRECT("B"&amp;(ROW()-INT($B$1/2))):INDIRECT("B"&amp;(ROW()+INT($B$1/2))))),"",AVERAGE(INDIRECT("B"&amp;(ROW()-INT($B$1/2))):INDIRECT("B"&amp;(ROW()+INT($B$1/2)))))</f>
        <v/>
      </c>
      <c r="D2317" s="848">
        <f t="shared" si="776"/>
        <v>0</v>
      </c>
      <c r="E2317" s="275"/>
      <c r="F2317" s="15"/>
      <c r="G2317" s="3"/>
      <c r="H2317" s="3"/>
      <c r="I2317" s="3"/>
      <c r="J2317" s="3"/>
      <c r="K2317" s="3"/>
      <c r="L2317" s="554"/>
      <c r="M2317" s="545"/>
      <c r="N2317" s="546"/>
      <c r="O2317" s="5"/>
      <c r="P2317" s="216"/>
      <c r="Q2317" s="217"/>
      <c r="R2317" s="218"/>
      <c r="S2317" s="219">
        <f t="shared" si="793"/>
        <v>0</v>
      </c>
      <c r="T2317" s="220">
        <f t="shared" si="794"/>
        <v>0</v>
      </c>
      <c r="U2317" s="214">
        <f t="shared" si="791"/>
        <v>0</v>
      </c>
      <c r="W2317" s="221"/>
      <c r="X2317" s="222"/>
      <c r="Y2317" s="222"/>
      <c r="Z2317" s="223"/>
      <c r="AA2317" s="222"/>
      <c r="AB2317" s="224"/>
      <c r="AC2317" s="225"/>
      <c r="AD2317" s="2">
        <f t="shared" si="778"/>
        <v>0</v>
      </c>
      <c r="AE2317" s="2">
        <f t="shared" si="779"/>
        <v>0</v>
      </c>
      <c r="AF2317" s="226"/>
      <c r="AG2317" s="219">
        <f t="shared" si="783"/>
        <v>0</v>
      </c>
      <c r="AH2317" s="234">
        <f t="shared" si="784"/>
        <v>0</v>
      </c>
      <c r="AI2317" s="214">
        <f t="shared" si="792"/>
        <v>0</v>
      </c>
      <c r="AK2317" s="229">
        <f t="shared" si="785"/>
        <v>0</v>
      </c>
      <c r="AL2317" s="226"/>
      <c r="AM2317" s="15"/>
      <c r="AN2317" s="232" t="e">
        <f t="shared" si="786"/>
        <v>#DIV/0!</v>
      </c>
      <c r="AO2317" s="214">
        <f t="shared" si="780"/>
        <v>0</v>
      </c>
      <c r="AQ2317" s="210"/>
      <c r="AR2317" s="231"/>
      <c r="AS2317" s="15"/>
      <c r="AT2317" s="232">
        <f t="shared" si="787"/>
        <v>0</v>
      </c>
      <c r="AU2317" s="235">
        <f t="shared" si="788"/>
        <v>0</v>
      </c>
      <c r="AY2317" s="210"/>
      <c r="AZ2317" s="231"/>
      <c r="BA2317" s="15"/>
      <c r="BB2317" s="232">
        <f t="shared" si="777"/>
        <v>0</v>
      </c>
      <c r="BC2317" s="235">
        <f t="shared" si="789"/>
        <v>0</v>
      </c>
      <c r="BG2317" s="210"/>
      <c r="BH2317" s="231"/>
      <c r="BI2317" s="15"/>
      <c r="BJ2317" s="232">
        <f t="shared" si="781"/>
        <v>0</v>
      </c>
      <c r="BK2317" s="235">
        <f t="shared" si="790"/>
        <v>0</v>
      </c>
      <c r="BM2317" s="109">
        <f t="shared" si="782"/>
        <v>-3.024387108455493</v>
      </c>
      <c r="BN2317" s="213"/>
      <c r="BR2317" s="228"/>
      <c r="BS2317" s="311"/>
      <c r="BT2317" s="3"/>
      <c r="BU2317" s="213"/>
      <c r="BV2317" s="213"/>
      <c r="BW2317" s="291"/>
    </row>
    <row r="2318" spans="1:75" x14ac:dyDescent="0.2">
      <c r="A2318" s="210"/>
      <c r="B2318" s="211"/>
      <c r="C2318" s="848" t="str">
        <f ca="1">IF(ISERR(AVERAGE(INDIRECT("B"&amp;(ROW()-INT($B$1/2))):INDIRECT("B"&amp;(ROW()+INT($B$1/2))))),"",AVERAGE(INDIRECT("B"&amp;(ROW()-INT($B$1/2))):INDIRECT("B"&amp;(ROW()+INT($B$1/2)))))</f>
        <v/>
      </c>
      <c r="D2318" s="848">
        <f t="shared" si="776"/>
        <v>0</v>
      </c>
      <c r="E2318" s="275"/>
      <c r="F2318" s="15"/>
      <c r="G2318" s="3"/>
      <c r="H2318" s="3"/>
      <c r="I2318" s="3"/>
      <c r="J2318" s="3"/>
      <c r="K2318" s="3"/>
      <c r="L2318" s="554"/>
      <c r="M2318" s="545"/>
      <c r="N2318" s="546"/>
      <c r="O2318" s="5"/>
      <c r="P2318" s="216"/>
      <c r="Q2318" s="217"/>
      <c r="R2318" s="218"/>
      <c r="S2318" s="219">
        <f t="shared" si="793"/>
        <v>0</v>
      </c>
      <c r="T2318" s="220">
        <f t="shared" si="794"/>
        <v>0</v>
      </c>
      <c r="U2318" s="214">
        <f t="shared" si="791"/>
        <v>0</v>
      </c>
      <c r="W2318" s="221"/>
      <c r="X2318" s="222"/>
      <c r="Y2318" s="222"/>
      <c r="Z2318" s="223"/>
      <c r="AA2318" s="222"/>
      <c r="AB2318" s="224"/>
      <c r="AC2318" s="225"/>
      <c r="AD2318" s="2">
        <f t="shared" si="778"/>
        <v>0</v>
      </c>
      <c r="AE2318" s="2">
        <f t="shared" si="779"/>
        <v>0</v>
      </c>
      <c r="AF2318" s="226"/>
      <c r="AG2318" s="219">
        <f t="shared" si="783"/>
        <v>0</v>
      </c>
      <c r="AH2318" s="234">
        <f t="shared" si="784"/>
        <v>0</v>
      </c>
      <c r="AI2318" s="214">
        <f t="shared" si="792"/>
        <v>0</v>
      </c>
      <c r="AK2318" s="229">
        <f t="shared" si="785"/>
        <v>0</v>
      </c>
      <c r="AL2318" s="226"/>
      <c r="AM2318" s="15"/>
      <c r="AN2318" s="232" t="e">
        <f t="shared" si="786"/>
        <v>#DIV/0!</v>
      </c>
      <c r="AO2318" s="214">
        <f t="shared" si="780"/>
        <v>0</v>
      </c>
      <c r="AQ2318" s="210"/>
      <c r="AR2318" s="231"/>
      <c r="AS2318" s="15"/>
      <c r="AT2318" s="232">
        <f t="shared" si="787"/>
        <v>0</v>
      </c>
      <c r="AU2318" s="235">
        <f t="shared" si="788"/>
        <v>0</v>
      </c>
      <c r="AY2318" s="210"/>
      <c r="AZ2318" s="231"/>
      <c r="BA2318" s="15"/>
      <c r="BB2318" s="232">
        <f t="shared" si="777"/>
        <v>0</v>
      </c>
      <c r="BC2318" s="235">
        <f t="shared" si="789"/>
        <v>0</v>
      </c>
      <c r="BG2318" s="210"/>
      <c r="BH2318" s="231"/>
      <c r="BI2318" s="15"/>
      <c r="BJ2318" s="232">
        <f t="shared" si="781"/>
        <v>0</v>
      </c>
      <c r="BK2318" s="235">
        <f t="shared" si="790"/>
        <v>0</v>
      </c>
      <c r="BM2318" s="109">
        <f t="shared" si="782"/>
        <v>-3.0262194459532297</v>
      </c>
      <c r="BN2318" s="213"/>
      <c r="BR2318" s="228"/>
      <c r="BS2318" s="311"/>
      <c r="BT2318" s="3"/>
      <c r="BU2318" s="213"/>
      <c r="BV2318" s="213"/>
      <c r="BW2318" s="291"/>
    </row>
    <row r="2319" spans="1:75" x14ac:dyDescent="0.2">
      <c r="A2319" s="210"/>
      <c r="B2319" s="211"/>
      <c r="C2319" s="848" t="str">
        <f ca="1">IF(ISERR(AVERAGE(INDIRECT("B"&amp;(ROW()-INT($B$1/2))):INDIRECT("B"&amp;(ROW()+INT($B$1/2))))),"",AVERAGE(INDIRECT("B"&amp;(ROW()-INT($B$1/2))):INDIRECT("B"&amp;(ROW()+INT($B$1/2)))))</f>
        <v/>
      </c>
      <c r="D2319" s="848">
        <f t="shared" si="776"/>
        <v>0</v>
      </c>
      <c r="E2319" s="275"/>
      <c r="F2319" s="15"/>
      <c r="G2319" s="3"/>
      <c r="H2319" s="3"/>
      <c r="I2319" s="3"/>
      <c r="J2319" s="3"/>
      <c r="K2319" s="3"/>
      <c r="L2319" s="554"/>
      <c r="M2319" s="545"/>
      <c r="N2319" s="546"/>
      <c r="O2319" s="5"/>
      <c r="P2319" s="216"/>
      <c r="Q2319" s="217"/>
      <c r="R2319" s="218"/>
      <c r="S2319" s="219">
        <f t="shared" si="793"/>
        <v>0</v>
      </c>
      <c r="T2319" s="220">
        <f t="shared" si="794"/>
        <v>0</v>
      </c>
      <c r="U2319" s="214">
        <f t="shared" si="791"/>
        <v>0</v>
      </c>
      <c r="W2319" s="221"/>
      <c r="X2319" s="222"/>
      <c r="Y2319" s="222"/>
      <c r="Z2319" s="223"/>
      <c r="AA2319" s="222"/>
      <c r="AB2319" s="224"/>
      <c r="AC2319" s="225"/>
      <c r="AD2319" s="2">
        <f t="shared" si="778"/>
        <v>0</v>
      </c>
      <c r="AE2319" s="2">
        <f t="shared" si="779"/>
        <v>0</v>
      </c>
      <c r="AF2319" s="226"/>
      <c r="AG2319" s="219">
        <f t="shared" si="783"/>
        <v>0</v>
      </c>
      <c r="AH2319" s="234">
        <f t="shared" si="784"/>
        <v>0</v>
      </c>
      <c r="AI2319" s="214">
        <f t="shared" si="792"/>
        <v>0</v>
      </c>
      <c r="AK2319" s="229">
        <f t="shared" si="785"/>
        <v>0</v>
      </c>
      <c r="AL2319" s="226"/>
      <c r="AM2319" s="15"/>
      <c r="AN2319" s="232" t="e">
        <f t="shared" si="786"/>
        <v>#DIV/0!</v>
      </c>
      <c r="AO2319" s="214">
        <f t="shared" si="780"/>
        <v>0</v>
      </c>
      <c r="AQ2319" s="210"/>
      <c r="AR2319" s="231"/>
      <c r="AS2319" s="15"/>
      <c r="AT2319" s="232">
        <f t="shared" si="787"/>
        <v>0</v>
      </c>
      <c r="AU2319" s="235">
        <f t="shared" si="788"/>
        <v>0</v>
      </c>
      <c r="AY2319" s="210"/>
      <c r="AZ2319" s="231"/>
      <c r="BA2319" s="15"/>
      <c r="BB2319" s="232">
        <f t="shared" si="777"/>
        <v>0</v>
      </c>
      <c r="BC2319" s="235">
        <f t="shared" si="789"/>
        <v>0</v>
      </c>
      <c r="BG2319" s="210"/>
      <c r="BH2319" s="231"/>
      <c r="BI2319" s="15"/>
      <c r="BJ2319" s="232">
        <f t="shared" si="781"/>
        <v>0</v>
      </c>
      <c r="BK2319" s="235">
        <f t="shared" si="790"/>
        <v>0</v>
      </c>
      <c r="BM2319" s="109">
        <f t="shared" si="782"/>
        <v>-3.0280517834509664</v>
      </c>
      <c r="BN2319" s="213"/>
      <c r="BR2319" s="228"/>
      <c r="BS2319" s="311"/>
      <c r="BT2319" s="3"/>
      <c r="BU2319" s="213"/>
      <c r="BV2319" s="213"/>
      <c r="BW2319" s="291"/>
    </row>
    <row r="2320" spans="1:75" x14ac:dyDescent="0.2">
      <c r="A2320" s="210"/>
      <c r="B2320" s="211"/>
      <c r="C2320" s="848" t="str">
        <f ca="1">IF(ISERR(AVERAGE(INDIRECT("B"&amp;(ROW()-INT($B$1/2))):INDIRECT("B"&amp;(ROW()+INT($B$1/2))))),"",AVERAGE(INDIRECT("B"&amp;(ROW()-INT($B$1/2))):INDIRECT("B"&amp;(ROW()+INT($B$1/2)))))</f>
        <v/>
      </c>
      <c r="D2320" s="848">
        <f t="shared" si="776"/>
        <v>0</v>
      </c>
      <c r="E2320" s="275"/>
      <c r="F2320" s="15"/>
      <c r="G2320" s="3"/>
      <c r="H2320" s="3"/>
      <c r="I2320" s="3"/>
      <c r="J2320" s="3"/>
      <c r="K2320" s="3"/>
      <c r="L2320" s="554"/>
      <c r="M2320" s="545"/>
      <c r="N2320" s="546"/>
      <c r="O2320" s="5"/>
      <c r="P2320" s="216"/>
      <c r="Q2320" s="217"/>
      <c r="R2320" s="218"/>
      <c r="S2320" s="219">
        <f t="shared" si="793"/>
        <v>0</v>
      </c>
      <c r="T2320" s="220">
        <f t="shared" si="794"/>
        <v>0</v>
      </c>
      <c r="U2320" s="214">
        <f t="shared" si="791"/>
        <v>0</v>
      </c>
      <c r="W2320" s="221"/>
      <c r="X2320" s="222"/>
      <c r="Y2320" s="222"/>
      <c r="Z2320" s="223"/>
      <c r="AA2320" s="222"/>
      <c r="AB2320" s="224"/>
      <c r="AC2320" s="225"/>
      <c r="AD2320" s="2">
        <f t="shared" si="778"/>
        <v>0</v>
      </c>
      <c r="AE2320" s="2">
        <f t="shared" si="779"/>
        <v>0</v>
      </c>
      <c r="AF2320" s="226"/>
      <c r="AG2320" s="219">
        <f t="shared" si="783"/>
        <v>0</v>
      </c>
      <c r="AH2320" s="234">
        <f t="shared" si="784"/>
        <v>0</v>
      </c>
      <c r="AI2320" s="214">
        <f t="shared" si="792"/>
        <v>0</v>
      </c>
      <c r="AK2320" s="229">
        <f t="shared" si="785"/>
        <v>0</v>
      </c>
      <c r="AL2320" s="226"/>
      <c r="AM2320" s="15"/>
      <c r="AN2320" s="232" t="e">
        <f t="shared" si="786"/>
        <v>#DIV/0!</v>
      </c>
      <c r="AO2320" s="214">
        <f t="shared" si="780"/>
        <v>0</v>
      </c>
      <c r="AQ2320" s="210"/>
      <c r="AR2320" s="231"/>
      <c r="AS2320" s="15"/>
      <c r="AT2320" s="232">
        <f t="shared" si="787"/>
        <v>0</v>
      </c>
      <c r="AU2320" s="235">
        <f t="shared" si="788"/>
        <v>0</v>
      </c>
      <c r="AY2320" s="210"/>
      <c r="AZ2320" s="231"/>
      <c r="BA2320" s="15"/>
      <c r="BB2320" s="232">
        <f t="shared" si="777"/>
        <v>0</v>
      </c>
      <c r="BC2320" s="235">
        <f t="shared" si="789"/>
        <v>0</v>
      </c>
      <c r="BG2320" s="210"/>
      <c r="BH2320" s="231"/>
      <c r="BI2320" s="15"/>
      <c r="BJ2320" s="232">
        <f t="shared" si="781"/>
        <v>0</v>
      </c>
      <c r="BK2320" s="235">
        <f t="shared" si="790"/>
        <v>0</v>
      </c>
      <c r="BM2320" s="109">
        <f t="shared" si="782"/>
        <v>-3.0298841209487031</v>
      </c>
      <c r="BN2320" s="213"/>
      <c r="BR2320" s="228"/>
      <c r="BS2320" s="311"/>
      <c r="BT2320" s="3"/>
      <c r="BU2320" s="213"/>
      <c r="BV2320" s="213"/>
      <c r="BW2320" s="291"/>
    </row>
    <row r="2321" spans="1:75" x14ac:dyDescent="0.2">
      <c r="A2321" s="210"/>
      <c r="B2321" s="211"/>
      <c r="C2321" s="848" t="str">
        <f ca="1">IF(ISERR(AVERAGE(INDIRECT("B"&amp;(ROW()-INT($B$1/2))):INDIRECT("B"&amp;(ROW()+INT($B$1/2))))),"",AVERAGE(INDIRECT("B"&amp;(ROW()-INT($B$1/2))):INDIRECT("B"&amp;(ROW()+INT($B$1/2)))))</f>
        <v/>
      </c>
      <c r="D2321" s="848">
        <f t="shared" si="776"/>
        <v>0</v>
      </c>
      <c r="E2321" s="275"/>
      <c r="F2321" s="15"/>
      <c r="G2321" s="3"/>
      <c r="H2321" s="3"/>
      <c r="I2321" s="3"/>
      <c r="J2321" s="3"/>
      <c r="K2321" s="3"/>
      <c r="L2321" s="554"/>
      <c r="M2321" s="545"/>
      <c r="N2321" s="546"/>
      <c r="O2321" s="5"/>
      <c r="P2321" s="216"/>
      <c r="Q2321" s="217"/>
      <c r="R2321" s="218"/>
      <c r="S2321" s="219">
        <f t="shared" si="793"/>
        <v>0</v>
      </c>
      <c r="T2321" s="220">
        <f t="shared" si="794"/>
        <v>0</v>
      </c>
      <c r="U2321" s="214">
        <f t="shared" si="791"/>
        <v>0</v>
      </c>
      <c r="W2321" s="221"/>
      <c r="X2321" s="222"/>
      <c r="Y2321" s="222"/>
      <c r="Z2321" s="223"/>
      <c r="AA2321" s="222"/>
      <c r="AB2321" s="224"/>
      <c r="AC2321" s="225"/>
      <c r="AD2321" s="2">
        <f t="shared" si="778"/>
        <v>0</v>
      </c>
      <c r="AE2321" s="2">
        <f t="shared" si="779"/>
        <v>0</v>
      </c>
      <c r="AF2321" s="226"/>
      <c r="AG2321" s="219">
        <f t="shared" si="783"/>
        <v>0</v>
      </c>
      <c r="AH2321" s="234">
        <f t="shared" si="784"/>
        <v>0</v>
      </c>
      <c r="AI2321" s="214">
        <f t="shared" si="792"/>
        <v>0</v>
      </c>
      <c r="AK2321" s="229">
        <f t="shared" si="785"/>
        <v>0</v>
      </c>
      <c r="AL2321" s="226"/>
      <c r="AM2321" s="15"/>
      <c r="AN2321" s="232" t="e">
        <f t="shared" si="786"/>
        <v>#DIV/0!</v>
      </c>
      <c r="AO2321" s="214">
        <f t="shared" si="780"/>
        <v>0</v>
      </c>
      <c r="AQ2321" s="210"/>
      <c r="AR2321" s="231"/>
      <c r="AS2321" s="15"/>
      <c r="AT2321" s="232">
        <f t="shared" si="787"/>
        <v>0</v>
      </c>
      <c r="AU2321" s="235">
        <f t="shared" si="788"/>
        <v>0</v>
      </c>
      <c r="AY2321" s="210"/>
      <c r="AZ2321" s="231"/>
      <c r="BA2321" s="15"/>
      <c r="BB2321" s="232">
        <f t="shared" si="777"/>
        <v>0</v>
      </c>
      <c r="BC2321" s="235">
        <f t="shared" si="789"/>
        <v>0</v>
      </c>
      <c r="BG2321" s="210"/>
      <c r="BH2321" s="231"/>
      <c r="BI2321" s="15"/>
      <c r="BJ2321" s="232">
        <f t="shared" si="781"/>
        <v>0</v>
      </c>
      <c r="BK2321" s="235">
        <f t="shared" si="790"/>
        <v>0</v>
      </c>
      <c r="BM2321" s="109">
        <f t="shared" si="782"/>
        <v>-3.0317164584464398</v>
      </c>
      <c r="BN2321" s="213"/>
      <c r="BR2321" s="228"/>
      <c r="BS2321" s="311"/>
      <c r="BT2321" s="3"/>
      <c r="BU2321" s="213"/>
      <c r="BV2321" s="213"/>
      <c r="BW2321" s="291"/>
    </row>
    <row r="2322" spans="1:75" x14ac:dyDescent="0.2">
      <c r="A2322" s="210"/>
      <c r="B2322" s="211"/>
      <c r="C2322" s="848" t="str">
        <f ca="1">IF(ISERR(AVERAGE(INDIRECT("B"&amp;(ROW()-INT($B$1/2))):INDIRECT("B"&amp;(ROW()+INT($B$1/2))))),"",AVERAGE(INDIRECT("B"&amp;(ROW()-INT($B$1/2))):INDIRECT("B"&amp;(ROW()+INT($B$1/2)))))</f>
        <v/>
      </c>
      <c r="D2322" s="848">
        <f t="shared" si="776"/>
        <v>0</v>
      </c>
      <c r="E2322" s="275"/>
      <c r="F2322" s="15"/>
      <c r="G2322" s="3"/>
      <c r="H2322" s="3"/>
      <c r="I2322" s="3"/>
      <c r="J2322" s="3"/>
      <c r="K2322" s="3"/>
      <c r="L2322" s="554"/>
      <c r="M2322" s="545"/>
      <c r="N2322" s="546"/>
      <c r="O2322" s="5"/>
      <c r="P2322" s="216"/>
      <c r="Q2322" s="217"/>
      <c r="R2322" s="218"/>
      <c r="S2322" s="219">
        <f t="shared" si="793"/>
        <v>0</v>
      </c>
      <c r="T2322" s="220">
        <f t="shared" si="794"/>
        <v>0</v>
      </c>
      <c r="U2322" s="214">
        <f t="shared" si="791"/>
        <v>0</v>
      </c>
      <c r="W2322" s="221"/>
      <c r="X2322" s="222"/>
      <c r="Y2322" s="222"/>
      <c r="Z2322" s="223"/>
      <c r="AA2322" s="222"/>
      <c r="AB2322" s="224"/>
      <c r="AC2322" s="225"/>
      <c r="AD2322" s="2">
        <f t="shared" si="778"/>
        <v>0</v>
      </c>
      <c r="AE2322" s="2">
        <f t="shared" si="779"/>
        <v>0</v>
      </c>
      <c r="AF2322" s="226"/>
      <c r="AG2322" s="219">
        <f t="shared" si="783"/>
        <v>0</v>
      </c>
      <c r="AH2322" s="234">
        <f t="shared" si="784"/>
        <v>0</v>
      </c>
      <c r="AI2322" s="214">
        <f t="shared" si="792"/>
        <v>0</v>
      </c>
      <c r="AK2322" s="229">
        <f t="shared" si="785"/>
        <v>0</v>
      </c>
      <c r="AL2322" s="226"/>
      <c r="AM2322" s="15"/>
      <c r="AN2322" s="232" t="e">
        <f t="shared" si="786"/>
        <v>#DIV/0!</v>
      </c>
      <c r="AO2322" s="214">
        <f t="shared" si="780"/>
        <v>0</v>
      </c>
      <c r="AQ2322" s="210"/>
      <c r="AR2322" s="231"/>
      <c r="AS2322" s="15"/>
      <c r="AT2322" s="232">
        <f t="shared" si="787"/>
        <v>0</v>
      </c>
      <c r="AU2322" s="235">
        <f t="shared" si="788"/>
        <v>0</v>
      </c>
      <c r="AY2322" s="210"/>
      <c r="AZ2322" s="231"/>
      <c r="BA2322" s="15"/>
      <c r="BB2322" s="232">
        <f t="shared" si="777"/>
        <v>0</v>
      </c>
      <c r="BC2322" s="235">
        <f t="shared" si="789"/>
        <v>0</v>
      </c>
      <c r="BG2322" s="210"/>
      <c r="BH2322" s="231"/>
      <c r="BI2322" s="15"/>
      <c r="BJ2322" s="232">
        <f t="shared" si="781"/>
        <v>0</v>
      </c>
      <c r="BK2322" s="235">
        <f t="shared" si="790"/>
        <v>0</v>
      </c>
      <c r="BM2322" s="109">
        <f t="shared" si="782"/>
        <v>-3.0335487959441765</v>
      </c>
      <c r="BN2322" s="213"/>
      <c r="BR2322" s="228"/>
      <c r="BS2322" s="311"/>
      <c r="BT2322" s="3"/>
      <c r="BU2322" s="213"/>
      <c r="BV2322" s="213"/>
      <c r="BW2322" s="291"/>
    </row>
    <row r="2323" spans="1:75" x14ac:dyDescent="0.2">
      <c r="A2323" s="210"/>
      <c r="B2323" s="211"/>
      <c r="C2323" s="848" t="str">
        <f ca="1">IF(ISERR(AVERAGE(INDIRECT("B"&amp;(ROW()-INT($B$1/2))):INDIRECT("B"&amp;(ROW()+INT($B$1/2))))),"",AVERAGE(INDIRECT("B"&amp;(ROW()-INT($B$1/2))):INDIRECT("B"&amp;(ROW()+INT($B$1/2)))))</f>
        <v/>
      </c>
      <c r="D2323" s="848">
        <f t="shared" si="776"/>
        <v>0</v>
      </c>
      <c r="E2323" s="275"/>
      <c r="F2323" s="15"/>
      <c r="G2323" s="3"/>
      <c r="H2323" s="3"/>
      <c r="I2323" s="3"/>
      <c r="J2323" s="3"/>
      <c r="K2323" s="3"/>
      <c r="L2323" s="554"/>
      <c r="M2323" s="545"/>
      <c r="N2323" s="546"/>
      <c r="O2323" s="5"/>
      <c r="P2323" s="216"/>
      <c r="Q2323" s="217"/>
      <c r="R2323" s="218"/>
      <c r="S2323" s="219">
        <f t="shared" si="793"/>
        <v>0</v>
      </c>
      <c r="T2323" s="220">
        <f t="shared" si="794"/>
        <v>0</v>
      </c>
      <c r="U2323" s="214">
        <f t="shared" si="791"/>
        <v>0</v>
      </c>
      <c r="W2323" s="221"/>
      <c r="X2323" s="222"/>
      <c r="Y2323" s="222"/>
      <c r="Z2323" s="223"/>
      <c r="AA2323" s="222"/>
      <c r="AB2323" s="224"/>
      <c r="AC2323" s="225"/>
      <c r="AD2323" s="2">
        <f t="shared" si="778"/>
        <v>0</v>
      </c>
      <c r="AE2323" s="2">
        <f t="shared" si="779"/>
        <v>0</v>
      </c>
      <c r="AF2323" s="226"/>
      <c r="AG2323" s="219">
        <f t="shared" si="783"/>
        <v>0</v>
      </c>
      <c r="AH2323" s="234">
        <f t="shared" si="784"/>
        <v>0</v>
      </c>
      <c r="AI2323" s="214">
        <f t="shared" si="792"/>
        <v>0</v>
      </c>
      <c r="AK2323" s="229">
        <f t="shared" si="785"/>
        <v>0</v>
      </c>
      <c r="AL2323" s="226"/>
      <c r="AM2323" s="15"/>
      <c r="AN2323" s="232" t="e">
        <f t="shared" si="786"/>
        <v>#DIV/0!</v>
      </c>
      <c r="AO2323" s="214">
        <f t="shared" si="780"/>
        <v>0</v>
      </c>
      <c r="AQ2323" s="210"/>
      <c r="AR2323" s="231"/>
      <c r="AS2323" s="15"/>
      <c r="AT2323" s="232">
        <f t="shared" si="787"/>
        <v>0</v>
      </c>
      <c r="AU2323" s="235">
        <f t="shared" si="788"/>
        <v>0</v>
      </c>
      <c r="AY2323" s="210"/>
      <c r="AZ2323" s="231"/>
      <c r="BA2323" s="15"/>
      <c r="BB2323" s="232">
        <f t="shared" si="777"/>
        <v>0</v>
      </c>
      <c r="BC2323" s="235">
        <f t="shared" si="789"/>
        <v>0</v>
      </c>
      <c r="BG2323" s="210"/>
      <c r="BH2323" s="231"/>
      <c r="BI2323" s="15"/>
      <c r="BJ2323" s="232">
        <f t="shared" si="781"/>
        <v>0</v>
      </c>
      <c r="BK2323" s="235">
        <f t="shared" si="790"/>
        <v>0</v>
      </c>
      <c r="BM2323" s="109">
        <f t="shared" si="782"/>
        <v>-3.0353811334419132</v>
      </c>
      <c r="BN2323" s="213"/>
      <c r="BR2323" s="228"/>
      <c r="BS2323" s="311"/>
      <c r="BT2323" s="3"/>
      <c r="BU2323" s="213"/>
      <c r="BV2323" s="213"/>
      <c r="BW2323" s="291"/>
    </row>
    <row r="2324" spans="1:75" x14ac:dyDescent="0.2">
      <c r="A2324" s="210"/>
      <c r="B2324" s="211"/>
      <c r="C2324" s="848" t="str">
        <f ca="1">IF(ISERR(AVERAGE(INDIRECT("B"&amp;(ROW()-INT($B$1/2))):INDIRECT("B"&amp;(ROW()+INT($B$1/2))))),"",AVERAGE(INDIRECT("B"&amp;(ROW()-INT($B$1/2))):INDIRECT("B"&amp;(ROW()+INT($B$1/2)))))</f>
        <v/>
      </c>
      <c r="D2324" s="848">
        <f t="shared" si="776"/>
        <v>0</v>
      </c>
      <c r="E2324" s="275"/>
      <c r="F2324" s="15"/>
      <c r="G2324" s="3"/>
      <c r="H2324" s="3"/>
      <c r="I2324" s="3"/>
      <c r="J2324" s="3"/>
      <c r="K2324" s="3"/>
      <c r="L2324" s="554"/>
      <c r="M2324" s="545"/>
      <c r="N2324" s="546"/>
      <c r="O2324" s="5"/>
      <c r="P2324" s="216"/>
      <c r="Q2324" s="217"/>
      <c r="R2324" s="218"/>
      <c r="S2324" s="219">
        <f t="shared" si="793"/>
        <v>0</v>
      </c>
      <c r="T2324" s="220">
        <f t="shared" si="794"/>
        <v>0</v>
      </c>
      <c r="U2324" s="214">
        <f t="shared" si="791"/>
        <v>0</v>
      </c>
      <c r="W2324" s="221"/>
      <c r="X2324" s="222"/>
      <c r="Y2324" s="222"/>
      <c r="Z2324" s="223"/>
      <c r="AA2324" s="222"/>
      <c r="AB2324" s="224"/>
      <c r="AC2324" s="225"/>
      <c r="AD2324" s="2">
        <f t="shared" si="778"/>
        <v>0</v>
      </c>
      <c r="AE2324" s="2">
        <f t="shared" si="779"/>
        <v>0</v>
      </c>
      <c r="AF2324" s="226"/>
      <c r="AG2324" s="219">
        <f t="shared" si="783"/>
        <v>0</v>
      </c>
      <c r="AH2324" s="234">
        <f t="shared" si="784"/>
        <v>0</v>
      </c>
      <c r="AI2324" s="214">
        <f t="shared" si="792"/>
        <v>0</v>
      </c>
      <c r="AK2324" s="229">
        <f t="shared" si="785"/>
        <v>0</v>
      </c>
      <c r="AL2324" s="226"/>
      <c r="AM2324" s="15"/>
      <c r="AN2324" s="232" t="e">
        <f t="shared" si="786"/>
        <v>#DIV/0!</v>
      </c>
      <c r="AO2324" s="214">
        <f t="shared" si="780"/>
        <v>0</v>
      </c>
      <c r="AQ2324" s="210"/>
      <c r="AR2324" s="231"/>
      <c r="AS2324" s="15"/>
      <c r="AT2324" s="232">
        <f t="shared" si="787"/>
        <v>0</v>
      </c>
      <c r="AU2324" s="235">
        <f t="shared" si="788"/>
        <v>0</v>
      </c>
      <c r="AY2324" s="210"/>
      <c r="AZ2324" s="231"/>
      <c r="BA2324" s="15"/>
      <c r="BB2324" s="232">
        <f t="shared" si="777"/>
        <v>0</v>
      </c>
      <c r="BC2324" s="235">
        <f t="shared" si="789"/>
        <v>0</v>
      </c>
      <c r="BG2324" s="210"/>
      <c r="BH2324" s="231"/>
      <c r="BI2324" s="15"/>
      <c r="BJ2324" s="232">
        <f t="shared" si="781"/>
        <v>0</v>
      </c>
      <c r="BK2324" s="235">
        <f t="shared" si="790"/>
        <v>0</v>
      </c>
      <c r="BM2324" s="109">
        <f t="shared" si="782"/>
        <v>-3.0372134709396499</v>
      </c>
      <c r="BN2324" s="213"/>
      <c r="BR2324" s="228"/>
      <c r="BS2324" s="311"/>
      <c r="BT2324" s="3"/>
      <c r="BU2324" s="213"/>
      <c r="BV2324" s="213"/>
      <c r="BW2324" s="291"/>
    </row>
    <row r="2325" spans="1:75" x14ac:dyDescent="0.2">
      <c r="A2325" s="210"/>
      <c r="B2325" s="211"/>
      <c r="C2325" s="848" t="str">
        <f ca="1">IF(ISERR(AVERAGE(INDIRECT("B"&amp;(ROW()-INT($B$1/2))):INDIRECT("B"&amp;(ROW()+INT($B$1/2))))),"",AVERAGE(INDIRECT("B"&amp;(ROW()-INT($B$1/2))):INDIRECT("B"&amp;(ROW()+INT($B$1/2)))))</f>
        <v/>
      </c>
      <c r="D2325" s="848">
        <f t="shared" si="776"/>
        <v>0</v>
      </c>
      <c r="E2325" s="275"/>
      <c r="F2325" s="15"/>
      <c r="G2325" s="3"/>
      <c r="H2325" s="3"/>
      <c r="I2325" s="3"/>
      <c r="J2325" s="3"/>
      <c r="K2325" s="3"/>
      <c r="L2325" s="554"/>
      <c r="M2325" s="545"/>
      <c r="N2325" s="546"/>
      <c r="O2325" s="5"/>
      <c r="P2325" s="216"/>
      <c r="Q2325" s="217"/>
      <c r="R2325" s="218"/>
      <c r="S2325" s="219">
        <f t="shared" si="793"/>
        <v>0</v>
      </c>
      <c r="T2325" s="220">
        <f t="shared" si="794"/>
        <v>0</v>
      </c>
      <c r="U2325" s="214">
        <f t="shared" si="791"/>
        <v>0</v>
      </c>
      <c r="W2325" s="221"/>
      <c r="X2325" s="222"/>
      <c r="Y2325" s="222"/>
      <c r="Z2325" s="223"/>
      <c r="AA2325" s="222"/>
      <c r="AB2325" s="224"/>
      <c r="AC2325" s="225"/>
      <c r="AD2325" s="2">
        <f t="shared" si="778"/>
        <v>0</v>
      </c>
      <c r="AE2325" s="2">
        <f t="shared" si="779"/>
        <v>0</v>
      </c>
      <c r="AF2325" s="226"/>
      <c r="AG2325" s="219">
        <f t="shared" si="783"/>
        <v>0</v>
      </c>
      <c r="AH2325" s="234">
        <f t="shared" si="784"/>
        <v>0</v>
      </c>
      <c r="AI2325" s="214">
        <f t="shared" si="792"/>
        <v>0</v>
      </c>
      <c r="AK2325" s="229">
        <f t="shared" si="785"/>
        <v>0</v>
      </c>
      <c r="AL2325" s="226"/>
      <c r="AM2325" s="15"/>
      <c r="AN2325" s="232" t="e">
        <f t="shared" si="786"/>
        <v>#DIV/0!</v>
      </c>
      <c r="AO2325" s="214">
        <f t="shared" si="780"/>
        <v>0</v>
      </c>
      <c r="AQ2325" s="210"/>
      <c r="AR2325" s="231"/>
      <c r="AS2325" s="15"/>
      <c r="AT2325" s="232">
        <f t="shared" si="787"/>
        <v>0</v>
      </c>
      <c r="AU2325" s="235">
        <f t="shared" si="788"/>
        <v>0</v>
      </c>
      <c r="AY2325" s="210"/>
      <c r="AZ2325" s="231"/>
      <c r="BA2325" s="15"/>
      <c r="BB2325" s="232">
        <f t="shared" si="777"/>
        <v>0</v>
      </c>
      <c r="BC2325" s="235">
        <f t="shared" si="789"/>
        <v>0</v>
      </c>
      <c r="BG2325" s="210"/>
      <c r="BH2325" s="231"/>
      <c r="BI2325" s="15"/>
      <c r="BJ2325" s="232">
        <f t="shared" si="781"/>
        <v>0</v>
      </c>
      <c r="BK2325" s="235">
        <f t="shared" si="790"/>
        <v>0</v>
      </c>
      <c r="BM2325" s="109">
        <f t="shared" si="782"/>
        <v>-3.0390458084373866</v>
      </c>
      <c r="BN2325" s="213"/>
      <c r="BR2325" s="228"/>
      <c r="BS2325" s="311"/>
      <c r="BT2325" s="3"/>
      <c r="BU2325" s="213"/>
      <c r="BV2325" s="213"/>
      <c r="BW2325" s="291"/>
    </row>
    <row r="2326" spans="1:75" x14ac:dyDescent="0.2">
      <c r="A2326" s="210"/>
      <c r="B2326" s="211"/>
      <c r="C2326" s="848" t="str">
        <f ca="1">IF(ISERR(AVERAGE(INDIRECT("B"&amp;(ROW()-INT($B$1/2))):INDIRECT("B"&amp;(ROW()+INT($B$1/2))))),"",AVERAGE(INDIRECT("B"&amp;(ROW()-INT($B$1/2))):INDIRECT("B"&amp;(ROW()+INT($B$1/2)))))</f>
        <v/>
      </c>
      <c r="D2326" s="848">
        <f t="shared" si="776"/>
        <v>0</v>
      </c>
      <c r="E2326" s="275"/>
      <c r="F2326" s="15"/>
      <c r="G2326" s="3"/>
      <c r="H2326" s="3"/>
      <c r="I2326" s="3"/>
      <c r="J2326" s="3"/>
      <c r="K2326" s="3"/>
      <c r="L2326" s="554"/>
      <c r="M2326" s="545"/>
      <c r="N2326" s="546"/>
      <c r="O2326" s="5"/>
      <c r="P2326" s="216"/>
      <c r="Q2326" s="217"/>
      <c r="R2326" s="218"/>
      <c r="S2326" s="219">
        <f t="shared" si="793"/>
        <v>0</v>
      </c>
      <c r="T2326" s="220">
        <f t="shared" si="794"/>
        <v>0</v>
      </c>
      <c r="U2326" s="214">
        <f t="shared" si="791"/>
        <v>0</v>
      </c>
      <c r="W2326" s="221"/>
      <c r="X2326" s="222"/>
      <c r="Y2326" s="222"/>
      <c r="Z2326" s="223"/>
      <c r="AA2326" s="222"/>
      <c r="AB2326" s="224"/>
      <c r="AC2326" s="225"/>
      <c r="AD2326" s="2">
        <f t="shared" si="778"/>
        <v>0</v>
      </c>
      <c r="AE2326" s="2">
        <f t="shared" si="779"/>
        <v>0</v>
      </c>
      <c r="AF2326" s="226"/>
      <c r="AG2326" s="219">
        <f t="shared" si="783"/>
        <v>0</v>
      </c>
      <c r="AH2326" s="234">
        <f t="shared" si="784"/>
        <v>0</v>
      </c>
      <c r="AI2326" s="214">
        <f t="shared" si="792"/>
        <v>0</v>
      </c>
      <c r="AK2326" s="229">
        <f t="shared" si="785"/>
        <v>0</v>
      </c>
      <c r="AL2326" s="226"/>
      <c r="AM2326" s="15"/>
      <c r="AN2326" s="232" t="e">
        <f t="shared" si="786"/>
        <v>#DIV/0!</v>
      </c>
      <c r="AO2326" s="214">
        <f t="shared" si="780"/>
        <v>0</v>
      </c>
      <c r="AQ2326" s="210"/>
      <c r="AR2326" s="231"/>
      <c r="AS2326" s="15"/>
      <c r="AT2326" s="232">
        <f t="shared" si="787"/>
        <v>0</v>
      </c>
      <c r="AU2326" s="235">
        <f t="shared" si="788"/>
        <v>0</v>
      </c>
      <c r="AY2326" s="210"/>
      <c r="AZ2326" s="231"/>
      <c r="BA2326" s="15"/>
      <c r="BB2326" s="232">
        <f t="shared" si="777"/>
        <v>0</v>
      </c>
      <c r="BC2326" s="235">
        <f t="shared" si="789"/>
        <v>0</v>
      </c>
      <c r="BG2326" s="210"/>
      <c r="BH2326" s="231"/>
      <c r="BI2326" s="15"/>
      <c r="BJ2326" s="232">
        <f t="shared" si="781"/>
        <v>0</v>
      </c>
      <c r="BK2326" s="235">
        <f t="shared" si="790"/>
        <v>0</v>
      </c>
      <c r="BM2326" s="109">
        <f t="shared" si="782"/>
        <v>-3.0408781459351233</v>
      </c>
      <c r="BN2326" s="213"/>
      <c r="BR2326" s="228"/>
      <c r="BS2326" s="311"/>
      <c r="BT2326" s="3"/>
      <c r="BU2326" s="213"/>
      <c r="BV2326" s="213"/>
      <c r="BW2326" s="291"/>
    </row>
    <row r="2327" spans="1:75" x14ac:dyDescent="0.2">
      <c r="A2327" s="210"/>
      <c r="B2327" s="211"/>
      <c r="C2327" s="848" t="str">
        <f ca="1">IF(ISERR(AVERAGE(INDIRECT("B"&amp;(ROW()-INT($B$1/2))):INDIRECT("B"&amp;(ROW()+INT($B$1/2))))),"",AVERAGE(INDIRECT("B"&amp;(ROW()-INT($B$1/2))):INDIRECT("B"&amp;(ROW()+INT($B$1/2)))))</f>
        <v/>
      </c>
      <c r="D2327" s="848">
        <f t="shared" si="776"/>
        <v>0</v>
      </c>
      <c r="E2327" s="275"/>
      <c r="F2327" s="15"/>
      <c r="G2327" s="3"/>
      <c r="H2327" s="3"/>
      <c r="I2327" s="3"/>
      <c r="J2327" s="3"/>
      <c r="K2327" s="3"/>
      <c r="L2327" s="554"/>
      <c r="M2327" s="545"/>
      <c r="N2327" s="546"/>
      <c r="O2327" s="5"/>
      <c r="P2327" s="216"/>
      <c r="Q2327" s="217"/>
      <c r="R2327" s="218"/>
      <c r="S2327" s="219">
        <f t="shared" si="793"/>
        <v>0</v>
      </c>
      <c r="T2327" s="220">
        <f t="shared" si="794"/>
        <v>0</v>
      </c>
      <c r="U2327" s="214">
        <f t="shared" si="791"/>
        <v>0</v>
      </c>
      <c r="W2327" s="221"/>
      <c r="X2327" s="222"/>
      <c r="Y2327" s="222"/>
      <c r="Z2327" s="223"/>
      <c r="AA2327" s="222"/>
      <c r="AB2327" s="224"/>
      <c r="AC2327" s="225"/>
      <c r="AD2327" s="2">
        <f t="shared" si="778"/>
        <v>0</v>
      </c>
      <c r="AE2327" s="2">
        <f t="shared" si="779"/>
        <v>0</v>
      </c>
      <c r="AF2327" s="226"/>
      <c r="AG2327" s="219">
        <f t="shared" si="783"/>
        <v>0</v>
      </c>
      <c r="AH2327" s="234">
        <f t="shared" si="784"/>
        <v>0</v>
      </c>
      <c r="AI2327" s="214">
        <f t="shared" si="792"/>
        <v>0</v>
      </c>
      <c r="AK2327" s="229">
        <f t="shared" si="785"/>
        <v>0</v>
      </c>
      <c r="AL2327" s="226"/>
      <c r="AM2327" s="15"/>
      <c r="AN2327" s="232" t="e">
        <f t="shared" si="786"/>
        <v>#DIV/0!</v>
      </c>
      <c r="AO2327" s="214">
        <f t="shared" si="780"/>
        <v>0</v>
      </c>
      <c r="AQ2327" s="210"/>
      <c r="AR2327" s="231"/>
      <c r="AS2327" s="15"/>
      <c r="AT2327" s="232">
        <f t="shared" si="787"/>
        <v>0</v>
      </c>
      <c r="AU2327" s="235">
        <f t="shared" si="788"/>
        <v>0</v>
      </c>
      <c r="AY2327" s="210"/>
      <c r="AZ2327" s="231"/>
      <c r="BA2327" s="15"/>
      <c r="BB2327" s="232">
        <f t="shared" si="777"/>
        <v>0</v>
      </c>
      <c r="BC2327" s="235">
        <f t="shared" si="789"/>
        <v>0</v>
      </c>
      <c r="BG2327" s="210"/>
      <c r="BH2327" s="231"/>
      <c r="BI2327" s="15"/>
      <c r="BJ2327" s="232">
        <f t="shared" si="781"/>
        <v>0</v>
      </c>
      <c r="BK2327" s="235">
        <f t="shared" si="790"/>
        <v>0</v>
      </c>
      <c r="BM2327" s="109">
        <f t="shared" si="782"/>
        <v>-3.04271048343286</v>
      </c>
      <c r="BN2327" s="213"/>
      <c r="BR2327" s="228"/>
      <c r="BS2327" s="311"/>
      <c r="BT2327" s="3"/>
      <c r="BU2327" s="213"/>
      <c r="BV2327" s="213"/>
      <c r="BW2327" s="291"/>
    </row>
    <row r="2328" spans="1:75" x14ac:dyDescent="0.2">
      <c r="A2328" s="210"/>
      <c r="B2328" s="211"/>
      <c r="C2328" s="848" t="str">
        <f ca="1">IF(ISERR(AVERAGE(INDIRECT("B"&amp;(ROW()-INT($B$1/2))):INDIRECT("B"&amp;(ROW()+INT($B$1/2))))),"",AVERAGE(INDIRECT("B"&amp;(ROW()-INT($B$1/2))):INDIRECT("B"&amp;(ROW()+INT($B$1/2)))))</f>
        <v/>
      </c>
      <c r="D2328" s="848">
        <f t="shared" si="776"/>
        <v>0</v>
      </c>
      <c r="E2328" s="275"/>
      <c r="F2328" s="15"/>
      <c r="G2328" s="3"/>
      <c r="H2328" s="3"/>
      <c r="I2328" s="3"/>
      <c r="J2328" s="3"/>
      <c r="K2328" s="3"/>
      <c r="L2328" s="554"/>
      <c r="M2328" s="545"/>
      <c r="N2328" s="546"/>
      <c r="O2328" s="5"/>
      <c r="P2328" s="216"/>
      <c r="Q2328" s="217"/>
      <c r="R2328" s="218"/>
      <c r="S2328" s="219">
        <f t="shared" si="793"/>
        <v>0</v>
      </c>
      <c r="T2328" s="220">
        <f t="shared" si="794"/>
        <v>0</v>
      </c>
      <c r="U2328" s="214">
        <f t="shared" si="791"/>
        <v>0</v>
      </c>
      <c r="W2328" s="221"/>
      <c r="X2328" s="222"/>
      <c r="Y2328" s="222"/>
      <c r="Z2328" s="223"/>
      <c r="AA2328" s="222"/>
      <c r="AB2328" s="224"/>
      <c r="AC2328" s="225"/>
      <c r="AD2328" s="2">
        <f t="shared" si="778"/>
        <v>0</v>
      </c>
      <c r="AE2328" s="2">
        <f t="shared" si="779"/>
        <v>0</v>
      </c>
      <c r="AF2328" s="226"/>
      <c r="AG2328" s="219">
        <f t="shared" si="783"/>
        <v>0</v>
      </c>
      <c r="AH2328" s="234">
        <f t="shared" si="784"/>
        <v>0</v>
      </c>
      <c r="AI2328" s="214">
        <f t="shared" si="792"/>
        <v>0</v>
      </c>
      <c r="AK2328" s="229">
        <f t="shared" si="785"/>
        <v>0</v>
      </c>
      <c r="AL2328" s="226"/>
      <c r="AM2328" s="15"/>
      <c r="AN2328" s="232" t="e">
        <f t="shared" si="786"/>
        <v>#DIV/0!</v>
      </c>
      <c r="AO2328" s="214">
        <f t="shared" si="780"/>
        <v>0</v>
      </c>
      <c r="AQ2328" s="210"/>
      <c r="AR2328" s="231"/>
      <c r="AS2328" s="15"/>
      <c r="AT2328" s="232">
        <f t="shared" si="787"/>
        <v>0</v>
      </c>
      <c r="AU2328" s="235">
        <f t="shared" si="788"/>
        <v>0</v>
      </c>
      <c r="AY2328" s="210"/>
      <c r="AZ2328" s="231"/>
      <c r="BA2328" s="15"/>
      <c r="BB2328" s="232">
        <f t="shared" si="777"/>
        <v>0</v>
      </c>
      <c r="BC2328" s="235">
        <f t="shared" si="789"/>
        <v>0</v>
      </c>
      <c r="BG2328" s="210"/>
      <c r="BH2328" s="231"/>
      <c r="BI2328" s="15"/>
      <c r="BJ2328" s="232">
        <f t="shared" si="781"/>
        <v>0</v>
      </c>
      <c r="BK2328" s="235">
        <f t="shared" si="790"/>
        <v>0</v>
      </c>
      <c r="BM2328" s="109">
        <f t="shared" si="782"/>
        <v>-3.0445428209305967</v>
      </c>
      <c r="BN2328" s="213"/>
      <c r="BR2328" s="228"/>
      <c r="BS2328" s="311"/>
      <c r="BT2328" s="3"/>
      <c r="BU2328" s="213"/>
      <c r="BV2328" s="213"/>
      <c r="BW2328" s="291"/>
    </row>
    <row r="2329" spans="1:75" x14ac:dyDescent="0.2">
      <c r="A2329" s="210"/>
      <c r="B2329" s="211"/>
      <c r="C2329" s="848" t="str">
        <f ca="1">IF(ISERR(AVERAGE(INDIRECT("B"&amp;(ROW()-INT($B$1/2))):INDIRECT("B"&amp;(ROW()+INT($B$1/2))))),"",AVERAGE(INDIRECT("B"&amp;(ROW()-INT($B$1/2))):INDIRECT("B"&amp;(ROW()+INT($B$1/2)))))</f>
        <v/>
      </c>
      <c r="D2329" s="848">
        <f t="shared" si="776"/>
        <v>0</v>
      </c>
      <c r="E2329" s="275"/>
      <c r="F2329" s="15"/>
      <c r="G2329" s="3"/>
      <c r="H2329" s="3"/>
      <c r="I2329" s="3"/>
      <c r="J2329" s="3"/>
      <c r="K2329" s="3"/>
      <c r="L2329" s="554"/>
      <c r="M2329" s="545"/>
      <c r="N2329" s="546"/>
      <c r="O2329" s="5"/>
      <c r="P2329" s="216"/>
      <c r="Q2329" s="217"/>
      <c r="R2329" s="218"/>
      <c r="S2329" s="219">
        <f t="shared" si="793"/>
        <v>0</v>
      </c>
      <c r="T2329" s="220">
        <f t="shared" si="794"/>
        <v>0</v>
      </c>
      <c r="U2329" s="214">
        <f t="shared" si="791"/>
        <v>0</v>
      </c>
      <c r="W2329" s="221"/>
      <c r="X2329" s="222"/>
      <c r="Y2329" s="222"/>
      <c r="Z2329" s="223"/>
      <c r="AA2329" s="222"/>
      <c r="AB2329" s="224"/>
      <c r="AC2329" s="225"/>
      <c r="AD2329" s="2">
        <f t="shared" si="778"/>
        <v>0</v>
      </c>
      <c r="AE2329" s="2">
        <f t="shared" si="779"/>
        <v>0</v>
      </c>
      <c r="AF2329" s="226"/>
      <c r="AG2329" s="219">
        <f t="shared" si="783"/>
        <v>0</v>
      </c>
      <c r="AH2329" s="234">
        <f t="shared" si="784"/>
        <v>0</v>
      </c>
      <c r="AI2329" s="214">
        <f t="shared" si="792"/>
        <v>0</v>
      </c>
      <c r="AK2329" s="229">
        <f t="shared" si="785"/>
        <v>0</v>
      </c>
      <c r="AL2329" s="226"/>
      <c r="AM2329" s="15"/>
      <c r="AN2329" s="232" t="e">
        <f t="shared" si="786"/>
        <v>#DIV/0!</v>
      </c>
      <c r="AO2329" s="214">
        <f t="shared" si="780"/>
        <v>0</v>
      </c>
      <c r="AQ2329" s="210"/>
      <c r="AR2329" s="231"/>
      <c r="AS2329" s="15"/>
      <c r="AT2329" s="232">
        <f t="shared" si="787"/>
        <v>0</v>
      </c>
      <c r="AU2329" s="235">
        <f t="shared" si="788"/>
        <v>0</v>
      </c>
      <c r="AY2329" s="210"/>
      <c r="AZ2329" s="231"/>
      <c r="BA2329" s="15"/>
      <c r="BB2329" s="232">
        <f t="shared" si="777"/>
        <v>0</v>
      </c>
      <c r="BC2329" s="235">
        <f t="shared" si="789"/>
        <v>0</v>
      </c>
      <c r="BG2329" s="210"/>
      <c r="BH2329" s="231"/>
      <c r="BI2329" s="15"/>
      <c r="BJ2329" s="232">
        <f t="shared" si="781"/>
        <v>0</v>
      </c>
      <c r="BK2329" s="235">
        <f t="shared" si="790"/>
        <v>0</v>
      </c>
      <c r="BM2329" s="109">
        <f t="shared" si="782"/>
        <v>-3.0463751584283334</v>
      </c>
      <c r="BN2329" s="213"/>
      <c r="BR2329" s="228"/>
      <c r="BS2329" s="311"/>
      <c r="BT2329" s="3"/>
      <c r="BU2329" s="213"/>
      <c r="BV2329" s="213"/>
      <c r="BW2329" s="291"/>
    </row>
    <row r="2330" spans="1:75" x14ac:dyDescent="0.2">
      <c r="A2330" s="210"/>
      <c r="B2330" s="211"/>
      <c r="C2330" s="848" t="str">
        <f ca="1">IF(ISERR(AVERAGE(INDIRECT("B"&amp;(ROW()-INT($B$1/2))):INDIRECT("B"&amp;(ROW()+INT($B$1/2))))),"",AVERAGE(INDIRECT("B"&amp;(ROW()-INT($B$1/2))):INDIRECT("B"&amp;(ROW()+INT($B$1/2)))))</f>
        <v/>
      </c>
      <c r="D2330" s="848">
        <f t="shared" si="776"/>
        <v>0</v>
      </c>
      <c r="E2330" s="275"/>
      <c r="F2330" s="15"/>
      <c r="G2330" s="3"/>
      <c r="H2330" s="3"/>
      <c r="I2330" s="3"/>
      <c r="J2330" s="3"/>
      <c r="K2330" s="3"/>
      <c r="L2330" s="554"/>
      <c r="M2330" s="545"/>
      <c r="N2330" s="546"/>
      <c r="O2330" s="5"/>
      <c r="P2330" s="216"/>
      <c r="Q2330" s="217"/>
      <c r="R2330" s="218"/>
      <c r="S2330" s="219">
        <f t="shared" si="793"/>
        <v>0</v>
      </c>
      <c r="T2330" s="220">
        <f t="shared" si="794"/>
        <v>0</v>
      </c>
      <c r="U2330" s="214">
        <f t="shared" si="791"/>
        <v>0</v>
      </c>
      <c r="W2330" s="221"/>
      <c r="X2330" s="222"/>
      <c r="Y2330" s="222"/>
      <c r="Z2330" s="223"/>
      <c r="AA2330" s="222"/>
      <c r="AB2330" s="224"/>
      <c r="AC2330" s="225"/>
      <c r="AD2330" s="2">
        <f t="shared" si="778"/>
        <v>0</v>
      </c>
      <c r="AE2330" s="2">
        <f t="shared" si="779"/>
        <v>0</v>
      </c>
      <c r="AF2330" s="226"/>
      <c r="AG2330" s="219">
        <f t="shared" si="783"/>
        <v>0</v>
      </c>
      <c r="AH2330" s="234">
        <f t="shared" si="784"/>
        <v>0</v>
      </c>
      <c r="AI2330" s="214">
        <f t="shared" si="792"/>
        <v>0</v>
      </c>
      <c r="AK2330" s="229">
        <f t="shared" si="785"/>
        <v>0</v>
      </c>
      <c r="AL2330" s="226"/>
      <c r="AM2330" s="15"/>
      <c r="AN2330" s="232" t="e">
        <f t="shared" si="786"/>
        <v>#DIV/0!</v>
      </c>
      <c r="AO2330" s="214">
        <f t="shared" si="780"/>
        <v>0</v>
      </c>
      <c r="AQ2330" s="210"/>
      <c r="AR2330" s="231"/>
      <c r="AS2330" s="15"/>
      <c r="AT2330" s="232">
        <f t="shared" si="787"/>
        <v>0</v>
      </c>
      <c r="AU2330" s="235">
        <f t="shared" si="788"/>
        <v>0</v>
      </c>
      <c r="AY2330" s="210"/>
      <c r="AZ2330" s="231"/>
      <c r="BA2330" s="15"/>
      <c r="BB2330" s="232">
        <f t="shared" si="777"/>
        <v>0</v>
      </c>
      <c r="BC2330" s="235">
        <f t="shared" si="789"/>
        <v>0</v>
      </c>
      <c r="BG2330" s="210"/>
      <c r="BH2330" s="231"/>
      <c r="BI2330" s="15"/>
      <c r="BJ2330" s="232">
        <f t="shared" si="781"/>
        <v>0</v>
      </c>
      <c r="BK2330" s="235">
        <f t="shared" si="790"/>
        <v>0</v>
      </c>
      <c r="BM2330" s="109">
        <f t="shared" si="782"/>
        <v>-3.0482074959260701</v>
      </c>
      <c r="BN2330" s="213"/>
      <c r="BR2330" s="228"/>
      <c r="BS2330" s="311"/>
      <c r="BT2330" s="3"/>
      <c r="BU2330" s="213"/>
      <c r="BV2330" s="213"/>
      <c r="BW2330" s="291"/>
    </row>
    <row r="2331" spans="1:75" x14ac:dyDescent="0.2">
      <c r="A2331" s="210"/>
      <c r="B2331" s="211"/>
      <c r="C2331" s="848" t="str">
        <f ca="1">IF(ISERR(AVERAGE(INDIRECT("B"&amp;(ROW()-INT($B$1/2))):INDIRECT("B"&amp;(ROW()+INT($B$1/2))))),"",AVERAGE(INDIRECT("B"&amp;(ROW()-INT($B$1/2))):INDIRECT("B"&amp;(ROW()+INT($B$1/2)))))</f>
        <v/>
      </c>
      <c r="D2331" s="848">
        <f t="shared" si="776"/>
        <v>0</v>
      </c>
      <c r="E2331" s="275"/>
      <c r="F2331" s="15"/>
      <c r="G2331" s="3"/>
      <c r="H2331" s="3"/>
      <c r="I2331" s="3"/>
      <c r="J2331" s="3"/>
      <c r="K2331" s="3"/>
      <c r="L2331" s="554"/>
      <c r="M2331" s="545"/>
      <c r="N2331" s="546"/>
      <c r="O2331" s="5"/>
      <c r="P2331" s="216"/>
      <c r="Q2331" s="217"/>
      <c r="R2331" s="218"/>
      <c r="S2331" s="219">
        <f t="shared" si="793"/>
        <v>0</v>
      </c>
      <c r="T2331" s="220">
        <f t="shared" si="794"/>
        <v>0</v>
      </c>
      <c r="U2331" s="214">
        <f t="shared" si="791"/>
        <v>0</v>
      </c>
      <c r="W2331" s="221"/>
      <c r="X2331" s="222"/>
      <c r="Y2331" s="222"/>
      <c r="Z2331" s="223"/>
      <c r="AA2331" s="222"/>
      <c r="AB2331" s="224"/>
      <c r="AC2331" s="225"/>
      <c r="AD2331" s="2">
        <f t="shared" si="778"/>
        <v>0</v>
      </c>
      <c r="AE2331" s="2">
        <f t="shared" si="779"/>
        <v>0</v>
      </c>
      <c r="AF2331" s="226"/>
      <c r="AG2331" s="219">
        <f t="shared" si="783"/>
        <v>0</v>
      </c>
      <c r="AH2331" s="234">
        <f t="shared" si="784"/>
        <v>0</v>
      </c>
      <c r="AI2331" s="214">
        <f t="shared" si="792"/>
        <v>0</v>
      </c>
      <c r="AK2331" s="229">
        <f t="shared" si="785"/>
        <v>0</v>
      </c>
      <c r="AL2331" s="226"/>
      <c r="AM2331" s="15"/>
      <c r="AN2331" s="232" t="e">
        <f t="shared" si="786"/>
        <v>#DIV/0!</v>
      </c>
      <c r="AO2331" s="214">
        <f t="shared" si="780"/>
        <v>0</v>
      </c>
      <c r="AQ2331" s="210"/>
      <c r="AR2331" s="231"/>
      <c r="AS2331" s="15"/>
      <c r="AT2331" s="232">
        <f t="shared" si="787"/>
        <v>0</v>
      </c>
      <c r="AU2331" s="235">
        <f t="shared" si="788"/>
        <v>0</v>
      </c>
      <c r="AY2331" s="210"/>
      <c r="AZ2331" s="231"/>
      <c r="BA2331" s="15"/>
      <c r="BB2331" s="232">
        <f t="shared" si="777"/>
        <v>0</v>
      </c>
      <c r="BC2331" s="235">
        <f t="shared" si="789"/>
        <v>0</v>
      </c>
      <c r="BG2331" s="210"/>
      <c r="BH2331" s="231"/>
      <c r="BI2331" s="15"/>
      <c r="BJ2331" s="232">
        <f t="shared" si="781"/>
        <v>0</v>
      </c>
      <c r="BK2331" s="235">
        <f t="shared" si="790"/>
        <v>0</v>
      </c>
      <c r="BM2331" s="109">
        <f t="shared" si="782"/>
        <v>-3.0500398334238068</v>
      </c>
      <c r="BN2331" s="213"/>
      <c r="BR2331" s="228"/>
      <c r="BS2331" s="311"/>
      <c r="BT2331" s="3"/>
      <c r="BU2331" s="213"/>
      <c r="BV2331" s="213"/>
      <c r="BW2331" s="291"/>
    </row>
    <row r="2332" spans="1:75" x14ac:dyDescent="0.2">
      <c r="A2332" s="210"/>
      <c r="B2332" s="211"/>
      <c r="C2332" s="848" t="str">
        <f ca="1">IF(ISERR(AVERAGE(INDIRECT("B"&amp;(ROW()-INT($B$1/2))):INDIRECT("B"&amp;(ROW()+INT($B$1/2))))),"",AVERAGE(INDIRECT("B"&amp;(ROW()-INT($B$1/2))):INDIRECT("B"&amp;(ROW()+INT($B$1/2)))))</f>
        <v/>
      </c>
      <c r="D2332" s="848">
        <f t="shared" si="776"/>
        <v>0</v>
      </c>
      <c r="E2332" s="275"/>
      <c r="F2332" s="15"/>
      <c r="G2332" s="3"/>
      <c r="H2332" s="3"/>
      <c r="I2332" s="3"/>
      <c r="J2332" s="3"/>
      <c r="K2332" s="3"/>
      <c r="L2332" s="554"/>
      <c r="M2332" s="545"/>
      <c r="N2332" s="546"/>
      <c r="O2332" s="5"/>
      <c r="P2332" s="216"/>
      <c r="Q2332" s="217"/>
      <c r="R2332" s="218"/>
      <c r="S2332" s="219">
        <f t="shared" si="793"/>
        <v>0</v>
      </c>
      <c r="T2332" s="220">
        <f t="shared" si="794"/>
        <v>0</v>
      </c>
      <c r="U2332" s="214">
        <f t="shared" si="791"/>
        <v>0</v>
      </c>
      <c r="W2332" s="221"/>
      <c r="X2332" s="222"/>
      <c r="Y2332" s="222"/>
      <c r="Z2332" s="223"/>
      <c r="AA2332" s="222"/>
      <c r="AB2332" s="224"/>
      <c r="AC2332" s="225"/>
      <c r="AD2332" s="2">
        <f t="shared" si="778"/>
        <v>0</v>
      </c>
      <c r="AE2332" s="2">
        <f t="shared" si="779"/>
        <v>0</v>
      </c>
      <c r="AF2332" s="226"/>
      <c r="AG2332" s="219">
        <f t="shared" si="783"/>
        <v>0</v>
      </c>
      <c r="AH2332" s="234">
        <f t="shared" si="784"/>
        <v>0</v>
      </c>
      <c r="AI2332" s="214">
        <f t="shared" si="792"/>
        <v>0</v>
      </c>
      <c r="AK2332" s="229">
        <f t="shared" si="785"/>
        <v>0</v>
      </c>
      <c r="AL2332" s="226"/>
      <c r="AM2332" s="15"/>
      <c r="AN2332" s="232" t="e">
        <f t="shared" si="786"/>
        <v>#DIV/0!</v>
      </c>
      <c r="AO2332" s="214">
        <f t="shared" si="780"/>
        <v>0</v>
      </c>
      <c r="AQ2332" s="210"/>
      <c r="AR2332" s="231"/>
      <c r="AS2332" s="15"/>
      <c r="AT2332" s="232">
        <f t="shared" si="787"/>
        <v>0</v>
      </c>
      <c r="AU2332" s="235">
        <f t="shared" si="788"/>
        <v>0</v>
      </c>
      <c r="AY2332" s="210"/>
      <c r="AZ2332" s="231"/>
      <c r="BA2332" s="15"/>
      <c r="BB2332" s="232">
        <f t="shared" si="777"/>
        <v>0</v>
      </c>
      <c r="BC2332" s="235">
        <f t="shared" si="789"/>
        <v>0</v>
      </c>
      <c r="BG2332" s="210"/>
      <c r="BH2332" s="231"/>
      <c r="BI2332" s="15"/>
      <c r="BJ2332" s="232">
        <f t="shared" si="781"/>
        <v>0</v>
      </c>
      <c r="BK2332" s="235">
        <f t="shared" si="790"/>
        <v>0</v>
      </c>
      <c r="BM2332" s="109">
        <f t="shared" si="782"/>
        <v>-3.0518721709215435</v>
      </c>
      <c r="BN2332" s="213"/>
      <c r="BR2332" s="228"/>
      <c r="BS2332" s="311"/>
      <c r="BT2332" s="3"/>
      <c r="BU2332" s="213"/>
      <c r="BV2332" s="213"/>
      <c r="BW2332" s="291"/>
    </row>
    <row r="2333" spans="1:75" x14ac:dyDescent="0.2">
      <c r="A2333" s="210"/>
      <c r="B2333" s="211"/>
      <c r="C2333" s="848" t="str">
        <f ca="1">IF(ISERR(AVERAGE(INDIRECT("B"&amp;(ROW()-INT($B$1/2))):INDIRECT("B"&amp;(ROW()+INT($B$1/2))))),"",AVERAGE(INDIRECT("B"&amp;(ROW()-INT($B$1/2))):INDIRECT("B"&amp;(ROW()+INT($B$1/2)))))</f>
        <v/>
      </c>
      <c r="D2333" s="848">
        <f t="shared" si="776"/>
        <v>0</v>
      </c>
      <c r="E2333" s="275"/>
      <c r="F2333" s="15"/>
      <c r="G2333" s="3"/>
      <c r="H2333" s="3"/>
      <c r="I2333" s="3"/>
      <c r="J2333" s="3"/>
      <c r="K2333" s="3"/>
      <c r="L2333" s="554"/>
      <c r="M2333" s="545"/>
      <c r="N2333" s="546"/>
      <c r="O2333" s="5"/>
      <c r="P2333" s="216"/>
      <c r="Q2333" s="217"/>
      <c r="R2333" s="218"/>
      <c r="S2333" s="219">
        <f t="shared" si="793"/>
        <v>0</v>
      </c>
      <c r="T2333" s="220">
        <f t="shared" si="794"/>
        <v>0</v>
      </c>
      <c r="U2333" s="214">
        <f t="shared" si="791"/>
        <v>0</v>
      </c>
      <c r="W2333" s="221"/>
      <c r="X2333" s="222"/>
      <c r="Y2333" s="222"/>
      <c r="Z2333" s="223"/>
      <c r="AA2333" s="222"/>
      <c r="AB2333" s="224"/>
      <c r="AC2333" s="225"/>
      <c r="AD2333" s="2">
        <f t="shared" si="778"/>
        <v>0</v>
      </c>
      <c r="AE2333" s="2">
        <f t="shared" si="779"/>
        <v>0</v>
      </c>
      <c r="AF2333" s="226"/>
      <c r="AG2333" s="219">
        <f t="shared" si="783"/>
        <v>0</v>
      </c>
      <c r="AH2333" s="234">
        <f t="shared" si="784"/>
        <v>0</v>
      </c>
      <c r="AI2333" s="214">
        <f t="shared" si="792"/>
        <v>0</v>
      </c>
      <c r="AK2333" s="229">
        <f t="shared" si="785"/>
        <v>0</v>
      </c>
      <c r="AL2333" s="226"/>
      <c r="AM2333" s="15"/>
      <c r="AN2333" s="232" t="e">
        <f t="shared" si="786"/>
        <v>#DIV/0!</v>
      </c>
      <c r="AO2333" s="214">
        <f t="shared" si="780"/>
        <v>0</v>
      </c>
      <c r="AQ2333" s="210"/>
      <c r="AR2333" s="231"/>
      <c r="AS2333" s="15"/>
      <c r="AT2333" s="232">
        <f t="shared" si="787"/>
        <v>0</v>
      </c>
      <c r="AU2333" s="235">
        <f t="shared" si="788"/>
        <v>0</v>
      </c>
      <c r="AY2333" s="210"/>
      <c r="AZ2333" s="231"/>
      <c r="BA2333" s="15"/>
      <c r="BB2333" s="232">
        <f t="shared" si="777"/>
        <v>0</v>
      </c>
      <c r="BC2333" s="235">
        <f t="shared" si="789"/>
        <v>0</v>
      </c>
      <c r="BG2333" s="210"/>
      <c r="BH2333" s="231"/>
      <c r="BI2333" s="15"/>
      <c r="BJ2333" s="232">
        <f t="shared" si="781"/>
        <v>0</v>
      </c>
      <c r="BK2333" s="235">
        <f t="shared" si="790"/>
        <v>0</v>
      </c>
      <c r="BM2333" s="109">
        <f t="shared" si="782"/>
        <v>-3.0537045084192802</v>
      </c>
      <c r="BN2333" s="213"/>
      <c r="BR2333" s="228"/>
      <c r="BS2333" s="311"/>
      <c r="BT2333" s="3"/>
      <c r="BU2333" s="213"/>
      <c r="BV2333" s="213"/>
      <c r="BW2333" s="291"/>
    </row>
    <row r="2334" spans="1:75" x14ac:dyDescent="0.2">
      <c r="A2334" s="210"/>
      <c r="B2334" s="211"/>
      <c r="C2334" s="848" t="str">
        <f ca="1">IF(ISERR(AVERAGE(INDIRECT("B"&amp;(ROW()-INT($B$1/2))):INDIRECT("B"&amp;(ROW()+INT($B$1/2))))),"",AVERAGE(INDIRECT("B"&amp;(ROW()-INT($B$1/2))):INDIRECT("B"&amp;(ROW()+INT($B$1/2)))))</f>
        <v/>
      </c>
      <c r="D2334" s="848">
        <f t="shared" si="776"/>
        <v>0</v>
      </c>
      <c r="E2334" s="275"/>
      <c r="F2334" s="15"/>
      <c r="G2334" s="3"/>
      <c r="H2334" s="3"/>
      <c r="I2334" s="3"/>
      <c r="J2334" s="3"/>
      <c r="K2334" s="3"/>
      <c r="L2334" s="554"/>
      <c r="M2334" s="545"/>
      <c r="N2334" s="546"/>
      <c r="O2334" s="5"/>
      <c r="P2334" s="216"/>
      <c r="Q2334" s="217"/>
      <c r="R2334" s="218"/>
      <c r="S2334" s="219">
        <f t="shared" si="793"/>
        <v>0</v>
      </c>
      <c r="T2334" s="220">
        <f t="shared" si="794"/>
        <v>0</v>
      </c>
      <c r="U2334" s="214">
        <f t="shared" si="791"/>
        <v>0</v>
      </c>
      <c r="W2334" s="221"/>
      <c r="X2334" s="222"/>
      <c r="Y2334" s="222"/>
      <c r="Z2334" s="223"/>
      <c r="AA2334" s="222"/>
      <c r="AB2334" s="224"/>
      <c r="AC2334" s="225"/>
      <c r="AD2334" s="2">
        <f t="shared" si="778"/>
        <v>0</v>
      </c>
      <c r="AE2334" s="2">
        <f t="shared" si="779"/>
        <v>0</v>
      </c>
      <c r="AF2334" s="226"/>
      <c r="AG2334" s="219">
        <f t="shared" si="783"/>
        <v>0</v>
      </c>
      <c r="AH2334" s="234">
        <f t="shared" si="784"/>
        <v>0</v>
      </c>
      <c r="AI2334" s="214">
        <f t="shared" si="792"/>
        <v>0</v>
      </c>
      <c r="AK2334" s="229">
        <f t="shared" si="785"/>
        <v>0</v>
      </c>
      <c r="AL2334" s="226"/>
      <c r="AM2334" s="15"/>
      <c r="AN2334" s="232" t="e">
        <f t="shared" si="786"/>
        <v>#DIV/0!</v>
      </c>
      <c r="AO2334" s="214">
        <f t="shared" si="780"/>
        <v>0</v>
      </c>
      <c r="AQ2334" s="210"/>
      <c r="AR2334" s="231"/>
      <c r="AS2334" s="15"/>
      <c r="AT2334" s="232">
        <f t="shared" si="787"/>
        <v>0</v>
      </c>
      <c r="AU2334" s="235">
        <f t="shared" si="788"/>
        <v>0</v>
      </c>
      <c r="AY2334" s="210"/>
      <c r="AZ2334" s="231"/>
      <c r="BA2334" s="15"/>
      <c r="BB2334" s="232">
        <f t="shared" si="777"/>
        <v>0</v>
      </c>
      <c r="BC2334" s="235">
        <f t="shared" si="789"/>
        <v>0</v>
      </c>
      <c r="BG2334" s="210"/>
      <c r="BH2334" s="231"/>
      <c r="BI2334" s="15"/>
      <c r="BJ2334" s="232">
        <f t="shared" si="781"/>
        <v>0</v>
      </c>
      <c r="BK2334" s="235">
        <f t="shared" si="790"/>
        <v>0</v>
      </c>
      <c r="BM2334" s="109">
        <f t="shared" si="782"/>
        <v>-3.0555368459170169</v>
      </c>
      <c r="BN2334" s="213"/>
      <c r="BR2334" s="228"/>
      <c r="BS2334" s="311"/>
      <c r="BT2334" s="3"/>
      <c r="BU2334" s="213"/>
      <c r="BV2334" s="213"/>
      <c r="BW2334" s="291"/>
    </row>
    <row r="2335" spans="1:75" x14ac:dyDescent="0.2">
      <c r="A2335" s="210"/>
      <c r="B2335" s="211"/>
      <c r="C2335" s="848" t="str">
        <f ca="1">IF(ISERR(AVERAGE(INDIRECT("B"&amp;(ROW()-INT($B$1/2))):INDIRECT("B"&amp;(ROW()+INT($B$1/2))))),"",AVERAGE(INDIRECT("B"&amp;(ROW()-INT($B$1/2))):INDIRECT("B"&amp;(ROW()+INT($B$1/2)))))</f>
        <v/>
      </c>
      <c r="D2335" s="848">
        <f t="shared" si="776"/>
        <v>0</v>
      </c>
      <c r="E2335" s="275"/>
      <c r="F2335" s="15"/>
      <c r="G2335" s="3"/>
      <c r="H2335" s="3"/>
      <c r="I2335" s="3"/>
      <c r="J2335" s="3"/>
      <c r="K2335" s="3"/>
      <c r="L2335" s="554"/>
      <c r="M2335" s="545"/>
      <c r="N2335" s="546"/>
      <c r="O2335" s="5"/>
      <c r="P2335" s="216"/>
      <c r="Q2335" s="217"/>
      <c r="R2335" s="218"/>
      <c r="S2335" s="219">
        <f t="shared" si="793"/>
        <v>0</v>
      </c>
      <c r="T2335" s="220">
        <f t="shared" si="794"/>
        <v>0</v>
      </c>
      <c r="U2335" s="214">
        <f t="shared" si="791"/>
        <v>0</v>
      </c>
      <c r="W2335" s="221"/>
      <c r="X2335" s="222"/>
      <c r="Y2335" s="222"/>
      <c r="Z2335" s="223"/>
      <c r="AA2335" s="222"/>
      <c r="AB2335" s="224"/>
      <c r="AC2335" s="225"/>
      <c r="AD2335" s="2">
        <f t="shared" si="778"/>
        <v>0</v>
      </c>
      <c r="AE2335" s="2">
        <f t="shared" si="779"/>
        <v>0</v>
      </c>
      <c r="AF2335" s="226"/>
      <c r="AG2335" s="219">
        <f t="shared" si="783"/>
        <v>0</v>
      </c>
      <c r="AH2335" s="234">
        <f t="shared" si="784"/>
        <v>0</v>
      </c>
      <c r="AI2335" s="214">
        <f t="shared" si="792"/>
        <v>0</v>
      </c>
      <c r="AK2335" s="229">
        <f t="shared" si="785"/>
        <v>0</v>
      </c>
      <c r="AL2335" s="226"/>
      <c r="AM2335" s="15"/>
      <c r="AN2335" s="232" t="e">
        <f t="shared" si="786"/>
        <v>#DIV/0!</v>
      </c>
      <c r="AO2335" s="214">
        <f t="shared" si="780"/>
        <v>0</v>
      </c>
      <c r="AQ2335" s="210"/>
      <c r="AR2335" s="231"/>
      <c r="AS2335" s="15"/>
      <c r="AT2335" s="232">
        <f t="shared" si="787"/>
        <v>0</v>
      </c>
      <c r="AU2335" s="235">
        <f t="shared" si="788"/>
        <v>0</v>
      </c>
      <c r="AY2335" s="210"/>
      <c r="AZ2335" s="231"/>
      <c r="BA2335" s="15"/>
      <c r="BB2335" s="232">
        <f t="shared" si="777"/>
        <v>0</v>
      </c>
      <c r="BC2335" s="235">
        <f t="shared" si="789"/>
        <v>0</v>
      </c>
      <c r="BG2335" s="210"/>
      <c r="BH2335" s="231"/>
      <c r="BI2335" s="15"/>
      <c r="BJ2335" s="232">
        <f t="shared" si="781"/>
        <v>0</v>
      </c>
      <c r="BK2335" s="235">
        <f t="shared" si="790"/>
        <v>0</v>
      </c>
      <c r="BM2335" s="109">
        <f t="shared" si="782"/>
        <v>-3.0573691834147536</v>
      </c>
      <c r="BN2335" s="213"/>
      <c r="BR2335" s="228"/>
      <c r="BS2335" s="311"/>
      <c r="BT2335" s="3"/>
      <c r="BU2335" s="213"/>
      <c r="BV2335" s="213"/>
      <c r="BW2335" s="291"/>
    </row>
    <row r="2336" spans="1:75" x14ac:dyDescent="0.2">
      <c r="A2336" s="210"/>
      <c r="B2336" s="211"/>
      <c r="C2336" s="848" t="str">
        <f ca="1">IF(ISERR(AVERAGE(INDIRECT("B"&amp;(ROW()-INT($B$1/2))):INDIRECT("B"&amp;(ROW()+INT($B$1/2))))),"",AVERAGE(INDIRECT("B"&amp;(ROW()-INT($B$1/2))):INDIRECT("B"&amp;(ROW()+INT($B$1/2)))))</f>
        <v/>
      </c>
      <c r="D2336" s="848">
        <f t="shared" si="776"/>
        <v>0</v>
      </c>
      <c r="E2336" s="275"/>
      <c r="F2336" s="15"/>
      <c r="G2336" s="3"/>
      <c r="H2336" s="3"/>
      <c r="I2336" s="3"/>
      <c r="J2336" s="3"/>
      <c r="K2336" s="3"/>
      <c r="L2336" s="554"/>
      <c r="M2336" s="545"/>
      <c r="N2336" s="546"/>
      <c r="O2336" s="5"/>
      <c r="P2336" s="216"/>
      <c r="Q2336" s="217"/>
      <c r="R2336" s="218"/>
      <c r="S2336" s="219">
        <f t="shared" si="793"/>
        <v>0</v>
      </c>
      <c r="T2336" s="220">
        <f t="shared" si="794"/>
        <v>0</v>
      </c>
      <c r="U2336" s="214">
        <f t="shared" si="791"/>
        <v>0</v>
      </c>
      <c r="W2336" s="221"/>
      <c r="X2336" s="222"/>
      <c r="Y2336" s="222"/>
      <c r="Z2336" s="223"/>
      <c r="AA2336" s="222"/>
      <c r="AB2336" s="224"/>
      <c r="AC2336" s="225"/>
      <c r="AD2336" s="2">
        <f t="shared" si="778"/>
        <v>0</v>
      </c>
      <c r="AE2336" s="2">
        <f t="shared" si="779"/>
        <v>0</v>
      </c>
      <c r="AF2336" s="226"/>
      <c r="AG2336" s="219">
        <f t="shared" si="783"/>
        <v>0</v>
      </c>
      <c r="AH2336" s="234">
        <f t="shared" si="784"/>
        <v>0</v>
      </c>
      <c r="AI2336" s="214">
        <f t="shared" si="792"/>
        <v>0</v>
      </c>
      <c r="AK2336" s="229">
        <f t="shared" si="785"/>
        <v>0</v>
      </c>
      <c r="AL2336" s="226"/>
      <c r="AM2336" s="15"/>
      <c r="AN2336" s="232" t="e">
        <f t="shared" si="786"/>
        <v>#DIV/0!</v>
      </c>
      <c r="AO2336" s="214">
        <f t="shared" si="780"/>
        <v>0</v>
      </c>
      <c r="AQ2336" s="210"/>
      <c r="AR2336" s="231"/>
      <c r="AS2336" s="15"/>
      <c r="AT2336" s="232">
        <f t="shared" si="787"/>
        <v>0</v>
      </c>
      <c r="AU2336" s="235">
        <f t="shared" si="788"/>
        <v>0</v>
      </c>
      <c r="AY2336" s="210"/>
      <c r="AZ2336" s="231"/>
      <c r="BA2336" s="15"/>
      <c r="BB2336" s="232">
        <f t="shared" si="777"/>
        <v>0</v>
      </c>
      <c r="BC2336" s="235">
        <f t="shared" si="789"/>
        <v>0</v>
      </c>
      <c r="BG2336" s="210"/>
      <c r="BH2336" s="231"/>
      <c r="BI2336" s="15"/>
      <c r="BJ2336" s="232">
        <f t="shared" si="781"/>
        <v>0</v>
      </c>
      <c r="BK2336" s="235">
        <f t="shared" si="790"/>
        <v>0</v>
      </c>
      <c r="BM2336" s="109">
        <f t="shared" si="782"/>
        <v>-3.0592015209124903</v>
      </c>
      <c r="BN2336" s="213"/>
      <c r="BR2336" s="228"/>
      <c r="BS2336" s="311"/>
      <c r="BT2336" s="3"/>
      <c r="BU2336" s="213"/>
      <c r="BV2336" s="213"/>
      <c r="BW2336" s="291"/>
    </row>
    <row r="2337" spans="1:75" x14ac:dyDescent="0.2">
      <c r="A2337" s="210"/>
      <c r="B2337" s="211"/>
      <c r="C2337" s="848" t="str">
        <f ca="1">IF(ISERR(AVERAGE(INDIRECT("B"&amp;(ROW()-INT($B$1/2))):INDIRECT("B"&amp;(ROW()+INT($B$1/2))))),"",AVERAGE(INDIRECT("B"&amp;(ROW()-INT($B$1/2))):INDIRECT("B"&amp;(ROW()+INT($B$1/2)))))</f>
        <v/>
      </c>
      <c r="D2337" s="848">
        <f t="shared" si="776"/>
        <v>0</v>
      </c>
      <c r="E2337" s="275"/>
      <c r="F2337" s="15"/>
      <c r="G2337" s="3"/>
      <c r="H2337" s="3"/>
      <c r="I2337" s="3"/>
      <c r="J2337" s="3"/>
      <c r="K2337" s="3"/>
      <c r="L2337" s="554"/>
      <c r="M2337" s="545"/>
      <c r="N2337" s="546"/>
      <c r="O2337" s="5"/>
      <c r="P2337" s="216"/>
      <c r="Q2337" s="217"/>
      <c r="R2337" s="218"/>
      <c r="S2337" s="219">
        <f t="shared" si="793"/>
        <v>0</v>
      </c>
      <c r="T2337" s="220">
        <f t="shared" si="794"/>
        <v>0</v>
      </c>
      <c r="U2337" s="214">
        <f t="shared" si="791"/>
        <v>0</v>
      </c>
      <c r="W2337" s="221"/>
      <c r="X2337" s="222"/>
      <c r="Y2337" s="222"/>
      <c r="Z2337" s="223"/>
      <c r="AA2337" s="222"/>
      <c r="AB2337" s="224"/>
      <c r="AC2337" s="225"/>
      <c r="AD2337" s="2">
        <f t="shared" si="778"/>
        <v>0</v>
      </c>
      <c r="AE2337" s="2">
        <f t="shared" si="779"/>
        <v>0</v>
      </c>
      <c r="AF2337" s="226"/>
      <c r="AG2337" s="219">
        <f t="shared" si="783"/>
        <v>0</v>
      </c>
      <c r="AH2337" s="234">
        <f t="shared" si="784"/>
        <v>0</v>
      </c>
      <c r="AI2337" s="214">
        <f t="shared" si="792"/>
        <v>0</v>
      </c>
      <c r="AK2337" s="229">
        <f t="shared" si="785"/>
        <v>0</v>
      </c>
      <c r="AL2337" s="226"/>
      <c r="AM2337" s="15"/>
      <c r="AN2337" s="232" t="e">
        <f t="shared" si="786"/>
        <v>#DIV/0!</v>
      </c>
      <c r="AO2337" s="214">
        <f t="shared" si="780"/>
        <v>0</v>
      </c>
      <c r="AQ2337" s="210"/>
      <c r="AR2337" s="231"/>
      <c r="AS2337" s="15"/>
      <c r="AT2337" s="232">
        <f t="shared" si="787"/>
        <v>0</v>
      </c>
      <c r="AU2337" s="235">
        <f t="shared" si="788"/>
        <v>0</v>
      </c>
      <c r="AY2337" s="210"/>
      <c r="AZ2337" s="231"/>
      <c r="BA2337" s="15"/>
      <c r="BB2337" s="232">
        <f t="shared" si="777"/>
        <v>0</v>
      </c>
      <c r="BC2337" s="235">
        <f t="shared" si="789"/>
        <v>0</v>
      </c>
      <c r="BG2337" s="210"/>
      <c r="BH2337" s="231"/>
      <c r="BI2337" s="15"/>
      <c r="BJ2337" s="232">
        <f t="shared" si="781"/>
        <v>0</v>
      </c>
      <c r="BK2337" s="235">
        <f t="shared" si="790"/>
        <v>0</v>
      </c>
      <c r="BM2337" s="109">
        <f t="shared" si="782"/>
        <v>-3.061033858410227</v>
      </c>
      <c r="BN2337" s="213"/>
      <c r="BR2337" s="228"/>
      <c r="BS2337" s="311"/>
      <c r="BT2337" s="3"/>
      <c r="BU2337" s="213"/>
      <c r="BV2337" s="213"/>
      <c r="BW2337" s="291"/>
    </row>
    <row r="2338" spans="1:75" x14ac:dyDescent="0.2">
      <c r="A2338" s="210"/>
      <c r="B2338" s="211"/>
      <c r="C2338" s="848" t="str">
        <f ca="1">IF(ISERR(AVERAGE(INDIRECT("B"&amp;(ROW()-INT($B$1/2))):INDIRECT("B"&amp;(ROW()+INT($B$1/2))))),"",AVERAGE(INDIRECT("B"&amp;(ROW()-INT($B$1/2))):INDIRECT("B"&amp;(ROW()+INT($B$1/2)))))</f>
        <v/>
      </c>
      <c r="D2338" s="848">
        <f t="shared" si="776"/>
        <v>0</v>
      </c>
      <c r="E2338" s="275"/>
      <c r="F2338" s="15"/>
      <c r="G2338" s="3"/>
      <c r="H2338" s="3"/>
      <c r="I2338" s="3"/>
      <c r="J2338" s="3"/>
      <c r="K2338" s="3"/>
      <c r="L2338" s="554"/>
      <c r="M2338" s="545"/>
      <c r="N2338" s="546"/>
      <c r="O2338" s="5"/>
      <c r="P2338" s="216"/>
      <c r="Q2338" s="217"/>
      <c r="R2338" s="218"/>
      <c r="S2338" s="219">
        <f t="shared" si="793"/>
        <v>0</v>
      </c>
      <c r="T2338" s="220">
        <f t="shared" si="794"/>
        <v>0</v>
      </c>
      <c r="U2338" s="214">
        <f t="shared" si="791"/>
        <v>0</v>
      </c>
      <c r="W2338" s="221"/>
      <c r="X2338" s="222"/>
      <c r="Y2338" s="222"/>
      <c r="Z2338" s="223"/>
      <c r="AA2338" s="222"/>
      <c r="AB2338" s="224"/>
      <c r="AC2338" s="225"/>
      <c r="AD2338" s="2">
        <f t="shared" si="778"/>
        <v>0</v>
      </c>
      <c r="AE2338" s="2">
        <f t="shared" si="779"/>
        <v>0</v>
      </c>
      <c r="AF2338" s="226"/>
      <c r="AG2338" s="219">
        <f t="shared" si="783"/>
        <v>0</v>
      </c>
      <c r="AH2338" s="234">
        <f t="shared" si="784"/>
        <v>0</v>
      </c>
      <c r="AI2338" s="214">
        <f t="shared" si="792"/>
        <v>0</v>
      </c>
      <c r="AK2338" s="229">
        <f t="shared" si="785"/>
        <v>0</v>
      </c>
      <c r="AL2338" s="226"/>
      <c r="AM2338" s="15"/>
      <c r="AN2338" s="232" t="e">
        <f t="shared" si="786"/>
        <v>#DIV/0!</v>
      </c>
      <c r="AO2338" s="214">
        <f t="shared" si="780"/>
        <v>0</v>
      </c>
      <c r="AQ2338" s="210"/>
      <c r="AR2338" s="231"/>
      <c r="AS2338" s="15"/>
      <c r="AT2338" s="232">
        <f t="shared" si="787"/>
        <v>0</v>
      </c>
      <c r="AU2338" s="235">
        <f t="shared" si="788"/>
        <v>0</v>
      </c>
      <c r="AY2338" s="210"/>
      <c r="AZ2338" s="231"/>
      <c r="BA2338" s="15"/>
      <c r="BB2338" s="232">
        <f t="shared" si="777"/>
        <v>0</v>
      </c>
      <c r="BC2338" s="235">
        <f t="shared" si="789"/>
        <v>0</v>
      </c>
      <c r="BG2338" s="210"/>
      <c r="BH2338" s="231"/>
      <c r="BI2338" s="15"/>
      <c r="BJ2338" s="232">
        <f t="shared" si="781"/>
        <v>0</v>
      </c>
      <c r="BK2338" s="235">
        <f t="shared" si="790"/>
        <v>0</v>
      </c>
      <c r="BM2338" s="109">
        <f t="shared" si="782"/>
        <v>-3.0628661959079637</v>
      </c>
      <c r="BN2338" s="213"/>
      <c r="BR2338" s="228"/>
      <c r="BS2338" s="311"/>
      <c r="BT2338" s="3"/>
      <c r="BU2338" s="213"/>
      <c r="BV2338" s="213"/>
      <c r="BW2338" s="291"/>
    </row>
    <row r="2339" spans="1:75" x14ac:dyDescent="0.2">
      <c r="A2339" s="210"/>
      <c r="B2339" s="211"/>
      <c r="C2339" s="848" t="str">
        <f ca="1">IF(ISERR(AVERAGE(INDIRECT("B"&amp;(ROW()-INT($B$1/2))):INDIRECT("B"&amp;(ROW()+INT($B$1/2))))),"",AVERAGE(INDIRECT("B"&amp;(ROW()-INT($B$1/2))):INDIRECT("B"&amp;(ROW()+INT($B$1/2)))))</f>
        <v/>
      </c>
      <c r="D2339" s="848">
        <f t="shared" si="776"/>
        <v>0</v>
      </c>
      <c r="E2339" s="275"/>
      <c r="F2339" s="15"/>
      <c r="G2339" s="3"/>
      <c r="H2339" s="3"/>
      <c r="I2339" s="3"/>
      <c r="J2339" s="3"/>
      <c r="K2339" s="3"/>
      <c r="L2339" s="554"/>
      <c r="M2339" s="545"/>
      <c r="N2339" s="546"/>
      <c r="O2339" s="5"/>
      <c r="P2339" s="216"/>
      <c r="Q2339" s="217"/>
      <c r="R2339" s="218"/>
      <c r="S2339" s="219">
        <f t="shared" si="793"/>
        <v>0</v>
      </c>
      <c r="T2339" s="220">
        <f t="shared" si="794"/>
        <v>0</v>
      </c>
      <c r="U2339" s="214">
        <f t="shared" si="791"/>
        <v>0</v>
      </c>
      <c r="W2339" s="221"/>
      <c r="X2339" s="222"/>
      <c r="Y2339" s="222"/>
      <c r="Z2339" s="223"/>
      <c r="AA2339" s="222"/>
      <c r="AB2339" s="224"/>
      <c r="AC2339" s="225"/>
      <c r="AD2339" s="2">
        <f t="shared" si="778"/>
        <v>0</v>
      </c>
      <c r="AE2339" s="2">
        <f t="shared" si="779"/>
        <v>0</v>
      </c>
      <c r="AF2339" s="226"/>
      <c r="AG2339" s="219">
        <f t="shared" si="783"/>
        <v>0</v>
      </c>
      <c r="AH2339" s="234">
        <f t="shared" si="784"/>
        <v>0</v>
      </c>
      <c r="AI2339" s="214">
        <f t="shared" si="792"/>
        <v>0</v>
      </c>
      <c r="AK2339" s="229">
        <f t="shared" si="785"/>
        <v>0</v>
      </c>
      <c r="AL2339" s="226"/>
      <c r="AM2339" s="15"/>
      <c r="AN2339" s="232" t="e">
        <f t="shared" si="786"/>
        <v>#DIV/0!</v>
      </c>
      <c r="AO2339" s="214">
        <f t="shared" si="780"/>
        <v>0</v>
      </c>
      <c r="AQ2339" s="210"/>
      <c r="AR2339" s="231"/>
      <c r="AS2339" s="15"/>
      <c r="AT2339" s="232">
        <f t="shared" si="787"/>
        <v>0</v>
      </c>
      <c r="AU2339" s="235">
        <f t="shared" si="788"/>
        <v>0</v>
      </c>
      <c r="AY2339" s="210"/>
      <c r="AZ2339" s="231"/>
      <c r="BA2339" s="15"/>
      <c r="BB2339" s="232">
        <f t="shared" si="777"/>
        <v>0</v>
      </c>
      <c r="BC2339" s="235">
        <f t="shared" si="789"/>
        <v>0</v>
      </c>
      <c r="BG2339" s="210"/>
      <c r="BH2339" s="231"/>
      <c r="BI2339" s="15"/>
      <c r="BJ2339" s="232">
        <f t="shared" si="781"/>
        <v>0</v>
      </c>
      <c r="BK2339" s="235">
        <f t="shared" si="790"/>
        <v>0</v>
      </c>
      <c r="BM2339" s="109">
        <f t="shared" si="782"/>
        <v>-3.0646985334057004</v>
      </c>
      <c r="BN2339" s="213"/>
      <c r="BR2339" s="228"/>
      <c r="BS2339" s="311"/>
      <c r="BT2339" s="3"/>
      <c r="BU2339" s="213"/>
      <c r="BV2339" s="213"/>
      <c r="BW2339" s="291"/>
    </row>
    <row r="2340" spans="1:75" x14ac:dyDescent="0.2">
      <c r="A2340" s="210"/>
      <c r="B2340" s="211"/>
      <c r="C2340" s="848" t="str">
        <f ca="1">IF(ISERR(AVERAGE(INDIRECT("B"&amp;(ROW()-INT($B$1/2))):INDIRECT("B"&amp;(ROW()+INT($B$1/2))))),"",AVERAGE(INDIRECT("B"&amp;(ROW()-INT($B$1/2))):INDIRECT("B"&amp;(ROW()+INT($B$1/2)))))</f>
        <v/>
      </c>
      <c r="D2340" s="848">
        <f t="shared" si="776"/>
        <v>0</v>
      </c>
      <c r="E2340" s="275"/>
      <c r="F2340" s="15"/>
      <c r="G2340" s="3"/>
      <c r="H2340" s="3"/>
      <c r="I2340" s="3"/>
      <c r="J2340" s="3"/>
      <c r="K2340" s="3"/>
      <c r="L2340" s="554"/>
      <c r="M2340" s="545"/>
      <c r="N2340" s="546"/>
      <c r="O2340" s="5"/>
      <c r="P2340" s="216"/>
      <c r="Q2340" s="217"/>
      <c r="R2340" s="218"/>
      <c r="S2340" s="219">
        <f t="shared" si="793"/>
        <v>0</v>
      </c>
      <c r="T2340" s="220">
        <f t="shared" si="794"/>
        <v>0</v>
      </c>
      <c r="U2340" s="214">
        <f t="shared" si="791"/>
        <v>0</v>
      </c>
      <c r="W2340" s="221"/>
      <c r="X2340" s="222"/>
      <c r="Y2340" s="222"/>
      <c r="Z2340" s="223"/>
      <c r="AA2340" s="222"/>
      <c r="AB2340" s="224"/>
      <c r="AC2340" s="225"/>
      <c r="AD2340" s="2">
        <f t="shared" si="778"/>
        <v>0</v>
      </c>
      <c r="AE2340" s="2">
        <f t="shared" si="779"/>
        <v>0</v>
      </c>
      <c r="AF2340" s="226"/>
      <c r="AG2340" s="219">
        <f t="shared" si="783"/>
        <v>0</v>
      </c>
      <c r="AH2340" s="234">
        <f t="shared" si="784"/>
        <v>0</v>
      </c>
      <c r="AI2340" s="214">
        <f t="shared" si="792"/>
        <v>0</v>
      </c>
      <c r="AK2340" s="229">
        <f t="shared" si="785"/>
        <v>0</v>
      </c>
      <c r="AL2340" s="226"/>
      <c r="AM2340" s="15"/>
      <c r="AN2340" s="232" t="e">
        <f t="shared" si="786"/>
        <v>#DIV/0!</v>
      </c>
      <c r="AO2340" s="214">
        <f t="shared" si="780"/>
        <v>0</v>
      </c>
      <c r="AQ2340" s="210"/>
      <c r="AR2340" s="231"/>
      <c r="AS2340" s="15"/>
      <c r="AT2340" s="232">
        <f t="shared" si="787"/>
        <v>0</v>
      </c>
      <c r="AU2340" s="235">
        <f t="shared" si="788"/>
        <v>0</v>
      </c>
      <c r="AY2340" s="210"/>
      <c r="AZ2340" s="231"/>
      <c r="BA2340" s="15"/>
      <c r="BB2340" s="232">
        <f t="shared" si="777"/>
        <v>0</v>
      </c>
      <c r="BC2340" s="235">
        <f t="shared" si="789"/>
        <v>0</v>
      </c>
      <c r="BG2340" s="210"/>
      <c r="BH2340" s="231"/>
      <c r="BI2340" s="15"/>
      <c r="BJ2340" s="232">
        <f t="shared" si="781"/>
        <v>0</v>
      </c>
      <c r="BK2340" s="235">
        <f t="shared" si="790"/>
        <v>0</v>
      </c>
      <c r="BM2340" s="109">
        <f t="shared" si="782"/>
        <v>-3.0665308709034371</v>
      </c>
      <c r="BN2340" s="213"/>
      <c r="BR2340" s="228"/>
      <c r="BS2340" s="311"/>
      <c r="BT2340" s="3"/>
      <c r="BU2340" s="213"/>
      <c r="BV2340" s="213"/>
      <c r="BW2340" s="291"/>
    </row>
    <row r="2341" spans="1:75" x14ac:dyDescent="0.2">
      <c r="A2341" s="210"/>
      <c r="B2341" s="211"/>
      <c r="C2341" s="848" t="str">
        <f ca="1">IF(ISERR(AVERAGE(INDIRECT("B"&amp;(ROW()-INT($B$1/2))):INDIRECT("B"&amp;(ROW()+INT($B$1/2))))),"",AVERAGE(INDIRECT("B"&amp;(ROW()-INT($B$1/2))):INDIRECT("B"&amp;(ROW()+INT($B$1/2)))))</f>
        <v/>
      </c>
      <c r="D2341" s="848">
        <f t="shared" si="776"/>
        <v>0</v>
      </c>
      <c r="E2341" s="275"/>
      <c r="F2341" s="15"/>
      <c r="G2341" s="3"/>
      <c r="H2341" s="3"/>
      <c r="I2341" s="3"/>
      <c r="J2341" s="3"/>
      <c r="K2341" s="3"/>
      <c r="L2341" s="554"/>
      <c r="M2341" s="545"/>
      <c r="N2341" s="546"/>
      <c r="O2341" s="5"/>
      <c r="P2341" s="216"/>
      <c r="Q2341" s="217"/>
      <c r="R2341" s="218"/>
      <c r="S2341" s="219">
        <f t="shared" si="793"/>
        <v>0</v>
      </c>
      <c r="T2341" s="220">
        <f t="shared" si="794"/>
        <v>0</v>
      </c>
      <c r="U2341" s="214">
        <f t="shared" si="791"/>
        <v>0</v>
      </c>
      <c r="W2341" s="221"/>
      <c r="X2341" s="222"/>
      <c r="Y2341" s="222"/>
      <c r="Z2341" s="223"/>
      <c r="AA2341" s="222"/>
      <c r="AB2341" s="224"/>
      <c r="AC2341" s="225"/>
      <c r="AD2341" s="2">
        <f t="shared" si="778"/>
        <v>0</v>
      </c>
      <c r="AE2341" s="2">
        <f t="shared" si="779"/>
        <v>0</v>
      </c>
      <c r="AF2341" s="226"/>
      <c r="AG2341" s="219">
        <f t="shared" si="783"/>
        <v>0</v>
      </c>
      <c r="AH2341" s="234">
        <f t="shared" si="784"/>
        <v>0</v>
      </c>
      <c r="AI2341" s="214">
        <f t="shared" si="792"/>
        <v>0</v>
      </c>
      <c r="AK2341" s="229">
        <f t="shared" si="785"/>
        <v>0</v>
      </c>
      <c r="AL2341" s="226"/>
      <c r="AM2341" s="15"/>
      <c r="AN2341" s="232" t="e">
        <f t="shared" si="786"/>
        <v>#DIV/0!</v>
      </c>
      <c r="AO2341" s="214">
        <f t="shared" si="780"/>
        <v>0</v>
      </c>
      <c r="AQ2341" s="210"/>
      <c r="AR2341" s="231"/>
      <c r="AS2341" s="15"/>
      <c r="AT2341" s="232">
        <f t="shared" si="787"/>
        <v>0</v>
      </c>
      <c r="AU2341" s="235">
        <f t="shared" si="788"/>
        <v>0</v>
      </c>
      <c r="AY2341" s="210"/>
      <c r="AZ2341" s="231"/>
      <c r="BA2341" s="15"/>
      <c r="BB2341" s="232">
        <f t="shared" si="777"/>
        <v>0</v>
      </c>
      <c r="BC2341" s="235">
        <f t="shared" si="789"/>
        <v>0</v>
      </c>
      <c r="BG2341" s="210"/>
      <c r="BH2341" s="231"/>
      <c r="BI2341" s="15"/>
      <c r="BJ2341" s="232">
        <f t="shared" si="781"/>
        <v>0</v>
      </c>
      <c r="BK2341" s="235">
        <f t="shared" si="790"/>
        <v>0</v>
      </c>
      <c r="BM2341" s="109">
        <f t="shared" si="782"/>
        <v>-3.0683632084011738</v>
      </c>
      <c r="BN2341" s="213"/>
      <c r="BR2341" s="228"/>
      <c r="BS2341" s="311"/>
      <c r="BT2341" s="3"/>
      <c r="BU2341" s="213"/>
      <c r="BV2341" s="213"/>
      <c r="BW2341" s="291"/>
    </row>
    <row r="2342" spans="1:75" x14ac:dyDescent="0.2">
      <c r="A2342" s="210"/>
      <c r="B2342" s="211"/>
      <c r="C2342" s="848" t="str">
        <f ca="1">IF(ISERR(AVERAGE(INDIRECT("B"&amp;(ROW()-INT($B$1/2))):INDIRECT("B"&amp;(ROW()+INT($B$1/2))))),"",AVERAGE(INDIRECT("B"&amp;(ROW()-INT($B$1/2))):INDIRECT("B"&amp;(ROW()+INT($B$1/2)))))</f>
        <v/>
      </c>
      <c r="D2342" s="848">
        <f t="shared" si="776"/>
        <v>0</v>
      </c>
      <c r="E2342" s="275"/>
      <c r="F2342" s="15"/>
      <c r="G2342" s="3"/>
      <c r="H2342" s="3"/>
      <c r="I2342" s="3"/>
      <c r="J2342" s="3"/>
      <c r="K2342" s="3"/>
      <c r="L2342" s="554"/>
      <c r="M2342" s="545"/>
      <c r="N2342" s="546"/>
      <c r="O2342" s="5"/>
      <c r="P2342" s="216"/>
      <c r="Q2342" s="217"/>
      <c r="R2342" s="218"/>
      <c r="S2342" s="219">
        <f t="shared" si="793"/>
        <v>0</v>
      </c>
      <c r="T2342" s="220">
        <f t="shared" si="794"/>
        <v>0</v>
      </c>
      <c r="U2342" s="214">
        <f t="shared" si="791"/>
        <v>0</v>
      </c>
      <c r="W2342" s="221"/>
      <c r="X2342" s="222"/>
      <c r="Y2342" s="222"/>
      <c r="Z2342" s="223"/>
      <c r="AA2342" s="222"/>
      <c r="AB2342" s="224"/>
      <c r="AC2342" s="225"/>
      <c r="AD2342" s="2">
        <f t="shared" si="778"/>
        <v>0</v>
      </c>
      <c r="AE2342" s="2">
        <f t="shared" si="779"/>
        <v>0</v>
      </c>
      <c r="AF2342" s="226"/>
      <c r="AG2342" s="219">
        <f t="shared" si="783"/>
        <v>0</v>
      </c>
      <c r="AH2342" s="234">
        <f t="shared" si="784"/>
        <v>0</v>
      </c>
      <c r="AI2342" s="214">
        <f t="shared" si="792"/>
        <v>0</v>
      </c>
      <c r="AK2342" s="229">
        <f t="shared" si="785"/>
        <v>0</v>
      </c>
      <c r="AL2342" s="226"/>
      <c r="AM2342" s="15"/>
      <c r="AN2342" s="232" t="e">
        <f t="shared" si="786"/>
        <v>#DIV/0!</v>
      </c>
      <c r="AO2342" s="214">
        <f t="shared" si="780"/>
        <v>0</v>
      </c>
      <c r="AQ2342" s="210"/>
      <c r="AR2342" s="231"/>
      <c r="AS2342" s="15"/>
      <c r="AT2342" s="232">
        <f t="shared" si="787"/>
        <v>0</v>
      </c>
      <c r="AU2342" s="235">
        <f t="shared" si="788"/>
        <v>0</v>
      </c>
      <c r="AY2342" s="210"/>
      <c r="AZ2342" s="231"/>
      <c r="BA2342" s="15"/>
      <c r="BB2342" s="232">
        <f t="shared" si="777"/>
        <v>0</v>
      </c>
      <c r="BC2342" s="235">
        <f t="shared" si="789"/>
        <v>0</v>
      </c>
      <c r="BG2342" s="210"/>
      <c r="BH2342" s="231"/>
      <c r="BI2342" s="15"/>
      <c r="BJ2342" s="232">
        <f t="shared" si="781"/>
        <v>0</v>
      </c>
      <c r="BK2342" s="235">
        <f t="shared" si="790"/>
        <v>0</v>
      </c>
      <c r="BM2342" s="109">
        <f t="shared" si="782"/>
        <v>-3.0701955458989105</v>
      </c>
      <c r="BN2342" s="213"/>
      <c r="BR2342" s="228"/>
      <c r="BS2342" s="311"/>
      <c r="BT2342" s="3"/>
      <c r="BU2342" s="213"/>
      <c r="BV2342" s="213"/>
      <c r="BW2342" s="291"/>
    </row>
    <row r="2343" spans="1:75" x14ac:dyDescent="0.2">
      <c r="A2343" s="210"/>
      <c r="B2343" s="211"/>
      <c r="C2343" s="848" t="str">
        <f ca="1">IF(ISERR(AVERAGE(INDIRECT("B"&amp;(ROW()-INT($B$1/2))):INDIRECT("B"&amp;(ROW()+INT($B$1/2))))),"",AVERAGE(INDIRECT("B"&amp;(ROW()-INT($B$1/2))):INDIRECT("B"&amp;(ROW()+INT($B$1/2)))))</f>
        <v/>
      </c>
      <c r="D2343" s="848">
        <f t="shared" si="776"/>
        <v>0</v>
      </c>
      <c r="E2343" s="275"/>
      <c r="F2343" s="15"/>
      <c r="G2343" s="3"/>
      <c r="H2343" s="3"/>
      <c r="I2343" s="3"/>
      <c r="J2343" s="3"/>
      <c r="K2343" s="3"/>
      <c r="L2343" s="554"/>
      <c r="M2343" s="545"/>
      <c r="N2343" s="546"/>
      <c r="O2343" s="5"/>
      <c r="P2343" s="216"/>
      <c r="Q2343" s="217"/>
      <c r="R2343" s="218"/>
      <c r="S2343" s="219">
        <f t="shared" si="793"/>
        <v>0</v>
      </c>
      <c r="T2343" s="220">
        <f t="shared" si="794"/>
        <v>0</v>
      </c>
      <c r="U2343" s="214">
        <f t="shared" si="791"/>
        <v>0</v>
      </c>
      <c r="W2343" s="221"/>
      <c r="X2343" s="222"/>
      <c r="Y2343" s="222"/>
      <c r="Z2343" s="223"/>
      <c r="AA2343" s="222"/>
      <c r="AB2343" s="224"/>
      <c r="AC2343" s="225"/>
      <c r="AD2343" s="2">
        <f t="shared" si="778"/>
        <v>0</v>
      </c>
      <c r="AE2343" s="2">
        <f t="shared" si="779"/>
        <v>0</v>
      </c>
      <c r="AF2343" s="226"/>
      <c r="AG2343" s="219">
        <f t="shared" si="783"/>
        <v>0</v>
      </c>
      <c r="AH2343" s="234">
        <f t="shared" si="784"/>
        <v>0</v>
      </c>
      <c r="AI2343" s="214">
        <f t="shared" si="792"/>
        <v>0</v>
      </c>
      <c r="AK2343" s="229">
        <f t="shared" si="785"/>
        <v>0</v>
      </c>
      <c r="AL2343" s="226"/>
      <c r="AM2343" s="15"/>
      <c r="AN2343" s="232" t="e">
        <f t="shared" si="786"/>
        <v>#DIV/0!</v>
      </c>
      <c r="AO2343" s="214">
        <f t="shared" si="780"/>
        <v>0</v>
      </c>
      <c r="AQ2343" s="210"/>
      <c r="AR2343" s="231"/>
      <c r="AS2343" s="15"/>
      <c r="AT2343" s="232">
        <f t="shared" si="787"/>
        <v>0</v>
      </c>
      <c r="AU2343" s="235">
        <f t="shared" si="788"/>
        <v>0</v>
      </c>
      <c r="AY2343" s="210"/>
      <c r="AZ2343" s="231"/>
      <c r="BA2343" s="15"/>
      <c r="BB2343" s="232">
        <f t="shared" si="777"/>
        <v>0</v>
      </c>
      <c r="BC2343" s="235">
        <f t="shared" si="789"/>
        <v>0</v>
      </c>
      <c r="BG2343" s="210"/>
      <c r="BH2343" s="231"/>
      <c r="BI2343" s="15"/>
      <c r="BJ2343" s="232">
        <f t="shared" si="781"/>
        <v>0</v>
      </c>
      <c r="BK2343" s="235">
        <f t="shared" si="790"/>
        <v>0</v>
      </c>
      <c r="BM2343" s="109">
        <f t="shared" si="782"/>
        <v>-3.0720278833966472</v>
      </c>
      <c r="BN2343" s="213"/>
      <c r="BR2343" s="228"/>
      <c r="BS2343" s="311"/>
      <c r="BT2343" s="3"/>
      <c r="BU2343" s="213"/>
      <c r="BV2343" s="213"/>
      <c r="BW2343" s="291"/>
    </row>
    <row r="2344" spans="1:75" x14ac:dyDescent="0.2">
      <c r="A2344" s="210"/>
      <c r="B2344" s="211"/>
      <c r="C2344" s="848" t="str">
        <f ca="1">IF(ISERR(AVERAGE(INDIRECT("B"&amp;(ROW()-INT($B$1/2))):INDIRECT("B"&amp;(ROW()+INT($B$1/2))))),"",AVERAGE(INDIRECT("B"&amp;(ROW()-INT($B$1/2))):INDIRECT("B"&amp;(ROW()+INT($B$1/2)))))</f>
        <v/>
      </c>
      <c r="D2344" s="848">
        <f t="shared" si="776"/>
        <v>0</v>
      </c>
      <c r="E2344" s="275"/>
      <c r="F2344" s="15"/>
      <c r="G2344" s="3"/>
      <c r="H2344" s="3"/>
      <c r="I2344" s="3"/>
      <c r="J2344" s="3"/>
      <c r="K2344" s="3"/>
      <c r="L2344" s="554"/>
      <c r="M2344" s="545"/>
      <c r="N2344" s="546"/>
      <c r="O2344" s="5"/>
      <c r="P2344" s="216"/>
      <c r="Q2344" s="217"/>
      <c r="R2344" s="218"/>
      <c r="S2344" s="219">
        <f t="shared" si="793"/>
        <v>0</v>
      </c>
      <c r="T2344" s="220">
        <f t="shared" si="794"/>
        <v>0</v>
      </c>
      <c r="U2344" s="214">
        <f t="shared" si="791"/>
        <v>0</v>
      </c>
      <c r="W2344" s="221"/>
      <c r="X2344" s="222"/>
      <c r="Y2344" s="222"/>
      <c r="Z2344" s="223"/>
      <c r="AA2344" s="222"/>
      <c r="AB2344" s="224"/>
      <c r="AC2344" s="225"/>
      <c r="AD2344" s="2">
        <f t="shared" si="778"/>
        <v>0</v>
      </c>
      <c r="AE2344" s="2">
        <f t="shared" si="779"/>
        <v>0</v>
      </c>
      <c r="AF2344" s="226"/>
      <c r="AG2344" s="219">
        <f t="shared" si="783"/>
        <v>0</v>
      </c>
      <c r="AH2344" s="234">
        <f t="shared" si="784"/>
        <v>0</v>
      </c>
      <c r="AI2344" s="214">
        <f t="shared" si="792"/>
        <v>0</v>
      </c>
      <c r="AK2344" s="229">
        <f t="shared" si="785"/>
        <v>0</v>
      </c>
      <c r="AL2344" s="226"/>
      <c r="AM2344" s="15"/>
      <c r="AN2344" s="232" t="e">
        <f t="shared" si="786"/>
        <v>#DIV/0!</v>
      </c>
      <c r="AO2344" s="214">
        <f t="shared" si="780"/>
        <v>0</v>
      </c>
      <c r="AQ2344" s="210"/>
      <c r="AR2344" s="231"/>
      <c r="AS2344" s="15"/>
      <c r="AT2344" s="232">
        <f t="shared" si="787"/>
        <v>0</v>
      </c>
      <c r="AU2344" s="235">
        <f t="shared" si="788"/>
        <v>0</v>
      </c>
      <c r="AY2344" s="210"/>
      <c r="AZ2344" s="231"/>
      <c r="BA2344" s="15"/>
      <c r="BB2344" s="232">
        <f t="shared" si="777"/>
        <v>0</v>
      </c>
      <c r="BC2344" s="235">
        <f t="shared" si="789"/>
        <v>0</v>
      </c>
      <c r="BG2344" s="210"/>
      <c r="BH2344" s="231"/>
      <c r="BI2344" s="15"/>
      <c r="BJ2344" s="232">
        <f t="shared" si="781"/>
        <v>0</v>
      </c>
      <c r="BK2344" s="235">
        <f t="shared" si="790"/>
        <v>0</v>
      </c>
      <c r="BM2344" s="109">
        <f t="shared" si="782"/>
        <v>-3.0738602208943839</v>
      </c>
      <c r="BN2344" s="213"/>
      <c r="BR2344" s="228"/>
      <c r="BS2344" s="311"/>
      <c r="BT2344" s="3"/>
      <c r="BU2344" s="213"/>
      <c r="BV2344" s="213"/>
      <c r="BW2344" s="291"/>
    </row>
    <row r="2345" spans="1:75" x14ac:dyDescent="0.2">
      <c r="A2345" s="210"/>
      <c r="B2345" s="211"/>
      <c r="C2345" s="848" t="str">
        <f ca="1">IF(ISERR(AVERAGE(INDIRECT("B"&amp;(ROW()-INT($B$1/2))):INDIRECT("B"&amp;(ROW()+INT($B$1/2))))),"",AVERAGE(INDIRECT("B"&amp;(ROW()-INT($B$1/2))):INDIRECT("B"&amp;(ROW()+INT($B$1/2)))))</f>
        <v/>
      </c>
      <c r="D2345" s="848">
        <f t="shared" si="776"/>
        <v>0</v>
      </c>
      <c r="E2345" s="275"/>
      <c r="F2345" s="15"/>
      <c r="G2345" s="3"/>
      <c r="H2345" s="3"/>
      <c r="I2345" s="3"/>
      <c r="J2345" s="3"/>
      <c r="K2345" s="3"/>
      <c r="L2345" s="554"/>
      <c r="M2345" s="545"/>
      <c r="N2345" s="546"/>
      <c r="O2345" s="5"/>
      <c r="P2345" s="216"/>
      <c r="Q2345" s="217"/>
      <c r="R2345" s="218"/>
      <c r="S2345" s="219">
        <f t="shared" si="793"/>
        <v>0</v>
      </c>
      <c r="T2345" s="220">
        <f t="shared" si="794"/>
        <v>0</v>
      </c>
      <c r="U2345" s="214">
        <f t="shared" si="791"/>
        <v>0</v>
      </c>
      <c r="W2345" s="221"/>
      <c r="X2345" s="222"/>
      <c r="Y2345" s="222"/>
      <c r="Z2345" s="223"/>
      <c r="AA2345" s="222"/>
      <c r="AB2345" s="224"/>
      <c r="AC2345" s="225"/>
      <c r="AD2345" s="2">
        <f t="shared" si="778"/>
        <v>0</v>
      </c>
      <c r="AE2345" s="2">
        <f t="shared" si="779"/>
        <v>0</v>
      </c>
      <c r="AF2345" s="226"/>
      <c r="AG2345" s="219">
        <f t="shared" si="783"/>
        <v>0</v>
      </c>
      <c r="AH2345" s="234">
        <f t="shared" si="784"/>
        <v>0</v>
      </c>
      <c r="AI2345" s="214">
        <f t="shared" si="792"/>
        <v>0</v>
      </c>
      <c r="AK2345" s="229">
        <f t="shared" si="785"/>
        <v>0</v>
      </c>
      <c r="AL2345" s="226"/>
      <c r="AM2345" s="15"/>
      <c r="AN2345" s="232" t="e">
        <f t="shared" si="786"/>
        <v>#DIV/0!</v>
      </c>
      <c r="AO2345" s="214">
        <f t="shared" si="780"/>
        <v>0</v>
      </c>
      <c r="AQ2345" s="210"/>
      <c r="AR2345" s="231"/>
      <c r="AS2345" s="15"/>
      <c r="AT2345" s="232">
        <f t="shared" si="787"/>
        <v>0</v>
      </c>
      <c r="AU2345" s="235">
        <f t="shared" si="788"/>
        <v>0</v>
      </c>
      <c r="AY2345" s="210"/>
      <c r="AZ2345" s="231"/>
      <c r="BA2345" s="15"/>
      <c r="BB2345" s="232">
        <f t="shared" si="777"/>
        <v>0</v>
      </c>
      <c r="BC2345" s="235">
        <f t="shared" si="789"/>
        <v>0</v>
      </c>
      <c r="BG2345" s="210"/>
      <c r="BH2345" s="231"/>
      <c r="BI2345" s="15"/>
      <c r="BJ2345" s="232">
        <f t="shared" si="781"/>
        <v>0</v>
      </c>
      <c r="BK2345" s="235">
        <f t="shared" si="790"/>
        <v>0</v>
      </c>
      <c r="BM2345" s="109">
        <f t="shared" si="782"/>
        <v>-3.0756925583921206</v>
      </c>
      <c r="BN2345" s="213"/>
      <c r="BR2345" s="228"/>
      <c r="BS2345" s="311"/>
      <c r="BT2345" s="3"/>
      <c r="BU2345" s="213"/>
      <c r="BV2345" s="213"/>
      <c r="BW2345" s="291"/>
    </row>
    <row r="2346" spans="1:75" x14ac:dyDescent="0.2">
      <c r="A2346" s="210"/>
      <c r="B2346" s="211"/>
      <c r="C2346" s="848" t="str">
        <f ca="1">IF(ISERR(AVERAGE(INDIRECT("B"&amp;(ROW()-INT($B$1/2))):INDIRECT("B"&amp;(ROW()+INT($B$1/2))))),"",AVERAGE(INDIRECT("B"&amp;(ROW()-INT($B$1/2))):INDIRECT("B"&amp;(ROW()+INT($B$1/2)))))</f>
        <v/>
      </c>
      <c r="D2346" s="848">
        <f t="shared" si="776"/>
        <v>0</v>
      </c>
      <c r="E2346" s="275"/>
      <c r="F2346" s="15"/>
      <c r="G2346" s="3"/>
      <c r="H2346" s="3"/>
      <c r="I2346" s="3"/>
      <c r="J2346" s="3"/>
      <c r="K2346" s="3"/>
      <c r="L2346" s="554"/>
      <c r="M2346" s="545"/>
      <c r="N2346" s="546"/>
      <c r="O2346" s="5"/>
      <c r="P2346" s="216"/>
      <c r="Q2346" s="217"/>
      <c r="R2346" s="218"/>
      <c r="S2346" s="219">
        <f t="shared" si="793"/>
        <v>0</v>
      </c>
      <c r="T2346" s="220">
        <f t="shared" si="794"/>
        <v>0</v>
      </c>
      <c r="U2346" s="214">
        <f t="shared" si="791"/>
        <v>0</v>
      </c>
      <c r="W2346" s="221"/>
      <c r="X2346" s="222"/>
      <c r="Y2346" s="222"/>
      <c r="Z2346" s="223"/>
      <c r="AA2346" s="222"/>
      <c r="AB2346" s="224"/>
      <c r="AC2346" s="225"/>
      <c r="AD2346" s="2">
        <f t="shared" si="778"/>
        <v>0</v>
      </c>
      <c r="AE2346" s="2">
        <f t="shared" si="779"/>
        <v>0</v>
      </c>
      <c r="AF2346" s="226"/>
      <c r="AG2346" s="219">
        <f t="shared" si="783"/>
        <v>0</v>
      </c>
      <c r="AH2346" s="234">
        <f t="shared" si="784"/>
        <v>0</v>
      </c>
      <c r="AI2346" s="214">
        <f t="shared" si="792"/>
        <v>0</v>
      </c>
      <c r="AK2346" s="229">
        <f t="shared" si="785"/>
        <v>0</v>
      </c>
      <c r="AL2346" s="226"/>
      <c r="AM2346" s="15"/>
      <c r="AN2346" s="232" t="e">
        <f t="shared" si="786"/>
        <v>#DIV/0!</v>
      </c>
      <c r="AO2346" s="214">
        <f t="shared" si="780"/>
        <v>0</v>
      </c>
      <c r="AQ2346" s="210"/>
      <c r="AR2346" s="231"/>
      <c r="AS2346" s="15"/>
      <c r="AT2346" s="232">
        <f t="shared" si="787"/>
        <v>0</v>
      </c>
      <c r="AU2346" s="235">
        <f t="shared" si="788"/>
        <v>0</v>
      </c>
      <c r="AY2346" s="210"/>
      <c r="AZ2346" s="231"/>
      <c r="BA2346" s="15"/>
      <c r="BB2346" s="232">
        <f t="shared" si="777"/>
        <v>0</v>
      </c>
      <c r="BC2346" s="235">
        <f t="shared" si="789"/>
        <v>0</v>
      </c>
      <c r="BG2346" s="210"/>
      <c r="BH2346" s="231"/>
      <c r="BI2346" s="15"/>
      <c r="BJ2346" s="232">
        <f t="shared" si="781"/>
        <v>0</v>
      </c>
      <c r="BK2346" s="235">
        <f t="shared" si="790"/>
        <v>0</v>
      </c>
      <c r="BM2346" s="109">
        <f t="shared" si="782"/>
        <v>-3.0775248958898573</v>
      </c>
      <c r="BN2346" s="213"/>
      <c r="BR2346" s="228"/>
      <c r="BS2346" s="311"/>
      <c r="BT2346" s="3"/>
      <c r="BU2346" s="213"/>
      <c r="BV2346" s="213"/>
      <c r="BW2346" s="291"/>
    </row>
    <row r="2347" spans="1:75" x14ac:dyDescent="0.2">
      <c r="A2347" s="210"/>
      <c r="B2347" s="211"/>
      <c r="C2347" s="848" t="str">
        <f ca="1">IF(ISERR(AVERAGE(INDIRECT("B"&amp;(ROW()-INT($B$1/2))):INDIRECT("B"&amp;(ROW()+INT($B$1/2))))),"",AVERAGE(INDIRECT("B"&amp;(ROW()-INT($B$1/2))):INDIRECT("B"&amp;(ROW()+INT($B$1/2)))))</f>
        <v/>
      </c>
      <c r="D2347" s="848">
        <f t="shared" si="776"/>
        <v>0</v>
      </c>
      <c r="E2347" s="275"/>
      <c r="F2347" s="15"/>
      <c r="G2347" s="3"/>
      <c r="H2347" s="3"/>
      <c r="I2347" s="3"/>
      <c r="J2347" s="3"/>
      <c r="K2347" s="3"/>
      <c r="L2347" s="554"/>
      <c r="M2347" s="545"/>
      <c r="N2347" s="546"/>
      <c r="O2347" s="5"/>
      <c r="P2347" s="216"/>
      <c r="Q2347" s="217"/>
      <c r="R2347" s="218"/>
      <c r="S2347" s="219">
        <f t="shared" si="793"/>
        <v>0</v>
      </c>
      <c r="T2347" s="220">
        <f t="shared" si="794"/>
        <v>0</v>
      </c>
      <c r="U2347" s="214">
        <f t="shared" si="791"/>
        <v>0</v>
      </c>
      <c r="W2347" s="221"/>
      <c r="X2347" s="222"/>
      <c r="Y2347" s="222"/>
      <c r="Z2347" s="223"/>
      <c r="AA2347" s="222"/>
      <c r="AB2347" s="224"/>
      <c r="AC2347" s="225"/>
      <c r="AD2347" s="2">
        <f t="shared" si="778"/>
        <v>0</v>
      </c>
      <c r="AE2347" s="2">
        <f t="shared" si="779"/>
        <v>0</v>
      </c>
      <c r="AF2347" s="226"/>
      <c r="AG2347" s="219">
        <f t="shared" si="783"/>
        <v>0</v>
      </c>
      <c r="AH2347" s="234">
        <f t="shared" si="784"/>
        <v>0</v>
      </c>
      <c r="AI2347" s="214">
        <f t="shared" si="792"/>
        <v>0</v>
      </c>
      <c r="AK2347" s="229">
        <f t="shared" si="785"/>
        <v>0</v>
      </c>
      <c r="AL2347" s="226"/>
      <c r="AM2347" s="15"/>
      <c r="AN2347" s="232" t="e">
        <f t="shared" si="786"/>
        <v>#DIV/0!</v>
      </c>
      <c r="AO2347" s="214">
        <f t="shared" si="780"/>
        <v>0</v>
      </c>
      <c r="AQ2347" s="210"/>
      <c r="AR2347" s="231"/>
      <c r="AS2347" s="15"/>
      <c r="AT2347" s="232">
        <f t="shared" si="787"/>
        <v>0</v>
      </c>
      <c r="AU2347" s="235">
        <f t="shared" si="788"/>
        <v>0</v>
      </c>
      <c r="AY2347" s="210"/>
      <c r="AZ2347" s="231"/>
      <c r="BA2347" s="15"/>
      <c r="BB2347" s="232">
        <f t="shared" si="777"/>
        <v>0</v>
      </c>
      <c r="BC2347" s="235">
        <f t="shared" si="789"/>
        <v>0</v>
      </c>
      <c r="BG2347" s="210"/>
      <c r="BH2347" s="231"/>
      <c r="BI2347" s="15"/>
      <c r="BJ2347" s="232">
        <f t="shared" si="781"/>
        <v>0</v>
      </c>
      <c r="BK2347" s="235">
        <f t="shared" si="790"/>
        <v>0</v>
      </c>
      <c r="BM2347" s="109">
        <f t="shared" si="782"/>
        <v>-3.079357233387594</v>
      </c>
      <c r="BN2347" s="213"/>
      <c r="BR2347" s="228"/>
      <c r="BS2347" s="311"/>
      <c r="BT2347" s="3"/>
      <c r="BU2347" s="213"/>
      <c r="BV2347" s="213"/>
      <c r="BW2347" s="291"/>
    </row>
    <row r="2348" spans="1:75" x14ac:dyDescent="0.2">
      <c r="A2348" s="210"/>
      <c r="B2348" s="211"/>
      <c r="C2348" s="848" t="str">
        <f ca="1">IF(ISERR(AVERAGE(INDIRECT("B"&amp;(ROW()-INT($B$1/2))):INDIRECT("B"&amp;(ROW()+INT($B$1/2))))),"",AVERAGE(INDIRECT("B"&amp;(ROW()-INT($B$1/2))):INDIRECT("B"&amp;(ROW()+INT($B$1/2)))))</f>
        <v/>
      </c>
      <c r="D2348" s="848">
        <f t="shared" si="776"/>
        <v>0</v>
      </c>
      <c r="E2348" s="275"/>
      <c r="F2348" s="15"/>
      <c r="G2348" s="3"/>
      <c r="H2348" s="3"/>
      <c r="I2348" s="3"/>
      <c r="J2348" s="3"/>
      <c r="K2348" s="3"/>
      <c r="L2348" s="554"/>
      <c r="M2348" s="545"/>
      <c r="N2348" s="546"/>
      <c r="O2348" s="5"/>
      <c r="P2348" s="216"/>
      <c r="Q2348" s="217"/>
      <c r="R2348" s="218"/>
      <c r="S2348" s="219">
        <f t="shared" si="793"/>
        <v>0</v>
      </c>
      <c r="T2348" s="220">
        <f t="shared" si="794"/>
        <v>0</v>
      </c>
      <c r="U2348" s="214">
        <f t="shared" si="791"/>
        <v>0</v>
      </c>
      <c r="W2348" s="221"/>
      <c r="X2348" s="222"/>
      <c r="Y2348" s="222"/>
      <c r="Z2348" s="223"/>
      <c r="AA2348" s="222"/>
      <c r="AB2348" s="224"/>
      <c r="AC2348" s="225"/>
      <c r="AD2348" s="2">
        <f t="shared" si="778"/>
        <v>0</v>
      </c>
      <c r="AE2348" s="2">
        <f t="shared" si="779"/>
        <v>0</v>
      </c>
      <c r="AF2348" s="226"/>
      <c r="AG2348" s="219">
        <f t="shared" si="783"/>
        <v>0</v>
      </c>
      <c r="AH2348" s="234">
        <f t="shared" si="784"/>
        <v>0</v>
      </c>
      <c r="AI2348" s="214">
        <f t="shared" si="792"/>
        <v>0</v>
      </c>
      <c r="AK2348" s="229">
        <f t="shared" si="785"/>
        <v>0</v>
      </c>
      <c r="AL2348" s="226"/>
      <c r="AM2348" s="15"/>
      <c r="AN2348" s="232" t="e">
        <f t="shared" si="786"/>
        <v>#DIV/0!</v>
      </c>
      <c r="AO2348" s="214">
        <f t="shared" si="780"/>
        <v>0</v>
      </c>
      <c r="AQ2348" s="210"/>
      <c r="AR2348" s="231"/>
      <c r="AS2348" s="15"/>
      <c r="AT2348" s="232">
        <f t="shared" si="787"/>
        <v>0</v>
      </c>
      <c r="AU2348" s="235">
        <f t="shared" si="788"/>
        <v>0</v>
      </c>
      <c r="AY2348" s="210"/>
      <c r="AZ2348" s="231"/>
      <c r="BA2348" s="15"/>
      <c r="BB2348" s="232">
        <f t="shared" si="777"/>
        <v>0</v>
      </c>
      <c r="BC2348" s="235">
        <f t="shared" si="789"/>
        <v>0</v>
      </c>
      <c r="BG2348" s="210"/>
      <c r="BH2348" s="231"/>
      <c r="BI2348" s="15"/>
      <c r="BJ2348" s="232">
        <f t="shared" si="781"/>
        <v>0</v>
      </c>
      <c r="BK2348" s="235">
        <f t="shared" si="790"/>
        <v>0</v>
      </c>
      <c r="BM2348" s="109">
        <f t="shared" si="782"/>
        <v>-3.0811895708853307</v>
      </c>
      <c r="BN2348" s="213"/>
      <c r="BR2348" s="228"/>
      <c r="BS2348" s="311"/>
      <c r="BT2348" s="3"/>
      <c r="BU2348" s="213"/>
      <c r="BV2348" s="213"/>
      <c r="BW2348" s="291"/>
    </row>
    <row r="2349" spans="1:75" x14ac:dyDescent="0.2">
      <c r="A2349" s="210"/>
      <c r="B2349" s="211"/>
      <c r="C2349" s="848" t="str">
        <f ca="1">IF(ISERR(AVERAGE(INDIRECT("B"&amp;(ROW()-INT($B$1/2))):INDIRECT("B"&amp;(ROW()+INT($B$1/2))))),"",AVERAGE(INDIRECT("B"&amp;(ROW()-INT($B$1/2))):INDIRECT("B"&amp;(ROW()+INT($B$1/2)))))</f>
        <v/>
      </c>
      <c r="D2349" s="848">
        <f t="shared" si="776"/>
        <v>0</v>
      </c>
      <c r="E2349" s="275"/>
      <c r="F2349" s="15"/>
      <c r="G2349" s="3"/>
      <c r="H2349" s="3"/>
      <c r="I2349" s="3"/>
      <c r="J2349" s="3"/>
      <c r="K2349" s="3"/>
      <c r="L2349" s="554"/>
      <c r="M2349" s="545"/>
      <c r="N2349" s="546"/>
      <c r="O2349" s="5"/>
      <c r="P2349" s="216"/>
      <c r="Q2349" s="217"/>
      <c r="R2349" s="218"/>
      <c r="S2349" s="219">
        <f t="shared" si="793"/>
        <v>0</v>
      </c>
      <c r="T2349" s="220">
        <f t="shared" si="794"/>
        <v>0</v>
      </c>
      <c r="U2349" s="214">
        <f t="shared" si="791"/>
        <v>0</v>
      </c>
      <c r="W2349" s="221"/>
      <c r="X2349" s="222"/>
      <c r="Y2349" s="222"/>
      <c r="Z2349" s="223"/>
      <c r="AA2349" s="222"/>
      <c r="AB2349" s="224"/>
      <c r="AC2349" s="225"/>
      <c r="AD2349" s="2">
        <f t="shared" si="778"/>
        <v>0</v>
      </c>
      <c r="AE2349" s="2">
        <f t="shared" si="779"/>
        <v>0</v>
      </c>
      <c r="AF2349" s="226"/>
      <c r="AG2349" s="219">
        <f t="shared" si="783"/>
        <v>0</v>
      </c>
      <c r="AH2349" s="234">
        <f t="shared" si="784"/>
        <v>0</v>
      </c>
      <c r="AI2349" s="214">
        <f t="shared" si="792"/>
        <v>0</v>
      </c>
      <c r="AK2349" s="229">
        <f t="shared" si="785"/>
        <v>0</v>
      </c>
      <c r="AL2349" s="226"/>
      <c r="AM2349" s="15"/>
      <c r="AN2349" s="232" t="e">
        <f t="shared" si="786"/>
        <v>#DIV/0!</v>
      </c>
      <c r="AO2349" s="214">
        <f t="shared" si="780"/>
        <v>0</v>
      </c>
      <c r="AQ2349" s="210"/>
      <c r="AR2349" s="231"/>
      <c r="AS2349" s="15"/>
      <c r="AT2349" s="232">
        <f t="shared" si="787"/>
        <v>0</v>
      </c>
      <c r="AU2349" s="235">
        <f t="shared" si="788"/>
        <v>0</v>
      </c>
      <c r="AY2349" s="210"/>
      <c r="AZ2349" s="231"/>
      <c r="BA2349" s="15"/>
      <c r="BB2349" s="232">
        <f t="shared" si="777"/>
        <v>0</v>
      </c>
      <c r="BC2349" s="235">
        <f t="shared" si="789"/>
        <v>0</v>
      </c>
      <c r="BG2349" s="210"/>
      <c r="BH2349" s="231"/>
      <c r="BI2349" s="15"/>
      <c r="BJ2349" s="232">
        <f t="shared" si="781"/>
        <v>0</v>
      </c>
      <c r="BK2349" s="235">
        <f t="shared" si="790"/>
        <v>0</v>
      </c>
      <c r="BM2349" s="109">
        <f t="shared" si="782"/>
        <v>-3.0830219083830674</v>
      </c>
      <c r="BN2349" s="213"/>
      <c r="BR2349" s="228"/>
      <c r="BS2349" s="311"/>
      <c r="BT2349" s="3"/>
      <c r="BU2349" s="213"/>
      <c r="BV2349" s="213"/>
      <c r="BW2349" s="291"/>
    </row>
    <row r="2350" spans="1:75" x14ac:dyDescent="0.2">
      <c r="A2350" s="210"/>
      <c r="B2350" s="211"/>
      <c r="C2350" s="848" t="str">
        <f ca="1">IF(ISERR(AVERAGE(INDIRECT("B"&amp;(ROW()-INT($B$1/2))):INDIRECT("B"&amp;(ROW()+INT($B$1/2))))),"",AVERAGE(INDIRECT("B"&amp;(ROW()-INT($B$1/2))):INDIRECT("B"&amp;(ROW()+INT($B$1/2)))))</f>
        <v/>
      </c>
      <c r="D2350" s="848">
        <f t="shared" si="776"/>
        <v>0</v>
      </c>
      <c r="E2350" s="275"/>
      <c r="F2350" s="15"/>
      <c r="G2350" s="3"/>
      <c r="H2350" s="3"/>
      <c r="I2350" s="3"/>
      <c r="J2350" s="3"/>
      <c r="K2350" s="3"/>
      <c r="L2350" s="554"/>
      <c r="M2350" s="545"/>
      <c r="N2350" s="546"/>
      <c r="O2350" s="5"/>
      <c r="P2350" s="216"/>
      <c r="Q2350" s="217"/>
      <c r="R2350" s="218"/>
      <c r="S2350" s="219">
        <f t="shared" si="793"/>
        <v>0</v>
      </c>
      <c r="T2350" s="220">
        <f t="shared" si="794"/>
        <v>0</v>
      </c>
      <c r="U2350" s="214">
        <f t="shared" si="791"/>
        <v>0</v>
      </c>
      <c r="W2350" s="221"/>
      <c r="X2350" s="222"/>
      <c r="Y2350" s="222"/>
      <c r="Z2350" s="223"/>
      <c r="AA2350" s="222"/>
      <c r="AB2350" s="224"/>
      <c r="AC2350" s="225"/>
      <c r="AD2350" s="2">
        <f t="shared" si="778"/>
        <v>0</v>
      </c>
      <c r="AE2350" s="2">
        <f t="shared" si="779"/>
        <v>0</v>
      </c>
      <c r="AF2350" s="226"/>
      <c r="AG2350" s="219">
        <f t="shared" si="783"/>
        <v>0</v>
      </c>
      <c r="AH2350" s="234">
        <f t="shared" si="784"/>
        <v>0</v>
      </c>
      <c r="AI2350" s="214">
        <f t="shared" si="792"/>
        <v>0</v>
      </c>
      <c r="AK2350" s="229">
        <f t="shared" si="785"/>
        <v>0</v>
      </c>
      <c r="AL2350" s="226"/>
      <c r="AM2350" s="15"/>
      <c r="AN2350" s="232" t="e">
        <f t="shared" si="786"/>
        <v>#DIV/0!</v>
      </c>
      <c r="AO2350" s="214">
        <f t="shared" si="780"/>
        <v>0</v>
      </c>
      <c r="AQ2350" s="210"/>
      <c r="AR2350" s="231"/>
      <c r="AS2350" s="15"/>
      <c r="AT2350" s="232">
        <f t="shared" si="787"/>
        <v>0</v>
      </c>
      <c r="AU2350" s="235">
        <f t="shared" si="788"/>
        <v>0</v>
      </c>
      <c r="AY2350" s="210"/>
      <c r="AZ2350" s="231"/>
      <c r="BA2350" s="15"/>
      <c r="BB2350" s="232">
        <f t="shared" si="777"/>
        <v>0</v>
      </c>
      <c r="BC2350" s="235">
        <f t="shared" si="789"/>
        <v>0</v>
      </c>
      <c r="BG2350" s="210"/>
      <c r="BH2350" s="231"/>
      <c r="BI2350" s="15"/>
      <c r="BJ2350" s="232">
        <f t="shared" si="781"/>
        <v>0</v>
      </c>
      <c r="BK2350" s="235">
        <f t="shared" si="790"/>
        <v>0</v>
      </c>
      <c r="BM2350" s="109">
        <f t="shared" si="782"/>
        <v>-3.0848542458808041</v>
      </c>
      <c r="BN2350" s="213"/>
      <c r="BR2350" s="228"/>
      <c r="BS2350" s="311"/>
      <c r="BT2350" s="3"/>
      <c r="BU2350" s="213"/>
      <c r="BV2350" s="213"/>
      <c r="BW2350" s="291"/>
    </row>
    <row r="2351" spans="1:75" x14ac:dyDescent="0.2">
      <c r="A2351" s="210"/>
      <c r="B2351" s="211"/>
      <c r="C2351" s="848" t="str">
        <f ca="1">IF(ISERR(AVERAGE(INDIRECT("B"&amp;(ROW()-INT($B$1/2))):INDIRECT("B"&amp;(ROW()+INT($B$1/2))))),"",AVERAGE(INDIRECT("B"&amp;(ROW()-INT($B$1/2))):INDIRECT("B"&amp;(ROW()+INT($B$1/2)))))</f>
        <v/>
      </c>
      <c r="D2351" s="848">
        <f t="shared" si="776"/>
        <v>0</v>
      </c>
      <c r="E2351" s="275"/>
      <c r="F2351" s="15"/>
      <c r="G2351" s="3"/>
      <c r="H2351" s="3"/>
      <c r="I2351" s="3"/>
      <c r="J2351" s="3"/>
      <c r="K2351" s="3"/>
      <c r="L2351" s="554"/>
      <c r="M2351" s="545"/>
      <c r="N2351" s="546"/>
      <c r="O2351" s="5"/>
      <c r="P2351" s="216"/>
      <c r="Q2351" s="217"/>
      <c r="R2351" s="218"/>
      <c r="S2351" s="219">
        <f t="shared" si="793"/>
        <v>0</v>
      </c>
      <c r="T2351" s="220">
        <f t="shared" si="794"/>
        <v>0</v>
      </c>
      <c r="U2351" s="214">
        <f t="shared" si="791"/>
        <v>0</v>
      </c>
      <c r="W2351" s="221"/>
      <c r="X2351" s="222"/>
      <c r="Y2351" s="222"/>
      <c r="Z2351" s="223"/>
      <c r="AA2351" s="222"/>
      <c r="AB2351" s="224"/>
      <c r="AC2351" s="225"/>
      <c r="AD2351" s="2">
        <f t="shared" si="778"/>
        <v>0</v>
      </c>
      <c r="AE2351" s="2">
        <f t="shared" si="779"/>
        <v>0</v>
      </c>
      <c r="AF2351" s="226"/>
      <c r="AG2351" s="219">
        <f t="shared" si="783"/>
        <v>0</v>
      </c>
      <c r="AH2351" s="234">
        <f t="shared" si="784"/>
        <v>0</v>
      </c>
      <c r="AI2351" s="214">
        <f t="shared" si="792"/>
        <v>0</v>
      </c>
      <c r="AK2351" s="229">
        <f t="shared" si="785"/>
        <v>0</v>
      </c>
      <c r="AL2351" s="226"/>
      <c r="AM2351" s="15"/>
      <c r="AN2351" s="232" t="e">
        <f t="shared" si="786"/>
        <v>#DIV/0!</v>
      </c>
      <c r="AO2351" s="214">
        <f t="shared" si="780"/>
        <v>0</v>
      </c>
      <c r="AQ2351" s="210"/>
      <c r="AR2351" s="231"/>
      <c r="AS2351" s="15"/>
      <c r="AT2351" s="232">
        <f t="shared" si="787"/>
        <v>0</v>
      </c>
      <c r="AU2351" s="235">
        <f t="shared" si="788"/>
        <v>0</v>
      </c>
      <c r="AY2351" s="210"/>
      <c r="AZ2351" s="231"/>
      <c r="BA2351" s="15"/>
      <c r="BB2351" s="232">
        <f t="shared" si="777"/>
        <v>0</v>
      </c>
      <c r="BC2351" s="235">
        <f t="shared" si="789"/>
        <v>0</v>
      </c>
      <c r="BG2351" s="210"/>
      <c r="BH2351" s="231"/>
      <c r="BI2351" s="15"/>
      <c r="BJ2351" s="232">
        <f t="shared" si="781"/>
        <v>0</v>
      </c>
      <c r="BK2351" s="235">
        <f t="shared" si="790"/>
        <v>0</v>
      </c>
      <c r="BM2351" s="109">
        <f t="shared" si="782"/>
        <v>-3.0866865833785408</v>
      </c>
      <c r="BN2351" s="213"/>
      <c r="BR2351" s="228"/>
      <c r="BS2351" s="311"/>
      <c r="BT2351" s="3"/>
      <c r="BU2351" s="213"/>
      <c r="BV2351" s="213"/>
      <c r="BW2351" s="291"/>
    </row>
    <row r="2352" spans="1:75" x14ac:dyDescent="0.2">
      <c r="A2352" s="210"/>
      <c r="B2352" s="211"/>
      <c r="C2352" s="848" t="str">
        <f ca="1">IF(ISERR(AVERAGE(INDIRECT("B"&amp;(ROW()-INT($B$1/2))):INDIRECT("B"&amp;(ROW()+INT($B$1/2))))),"",AVERAGE(INDIRECT("B"&amp;(ROW()-INT($B$1/2))):INDIRECT("B"&amp;(ROW()+INT($B$1/2)))))</f>
        <v/>
      </c>
      <c r="D2352" s="848">
        <f t="shared" si="776"/>
        <v>0</v>
      </c>
      <c r="E2352" s="275"/>
      <c r="F2352" s="15"/>
      <c r="G2352" s="3"/>
      <c r="H2352" s="3"/>
      <c r="I2352" s="3"/>
      <c r="J2352" s="3"/>
      <c r="K2352" s="3"/>
      <c r="L2352" s="554"/>
      <c r="M2352" s="545"/>
      <c r="N2352" s="546"/>
      <c r="O2352" s="5"/>
      <c r="P2352" s="216"/>
      <c r="Q2352" s="217"/>
      <c r="R2352" s="218"/>
      <c r="S2352" s="219">
        <f t="shared" si="793"/>
        <v>0</v>
      </c>
      <c r="T2352" s="220">
        <f t="shared" si="794"/>
        <v>0</v>
      </c>
      <c r="U2352" s="214">
        <f t="shared" si="791"/>
        <v>0</v>
      </c>
      <c r="W2352" s="221"/>
      <c r="X2352" s="222"/>
      <c r="Y2352" s="222"/>
      <c r="Z2352" s="223"/>
      <c r="AA2352" s="222"/>
      <c r="AB2352" s="224"/>
      <c r="AC2352" s="225"/>
      <c r="AD2352" s="2">
        <f t="shared" si="778"/>
        <v>0</v>
      </c>
      <c r="AE2352" s="2">
        <f t="shared" si="779"/>
        <v>0</v>
      </c>
      <c r="AF2352" s="226"/>
      <c r="AG2352" s="219">
        <f t="shared" si="783"/>
        <v>0</v>
      </c>
      <c r="AH2352" s="234">
        <f t="shared" si="784"/>
        <v>0</v>
      </c>
      <c r="AI2352" s="214">
        <f t="shared" si="792"/>
        <v>0</v>
      </c>
      <c r="AK2352" s="229">
        <f t="shared" si="785"/>
        <v>0</v>
      </c>
      <c r="AL2352" s="226"/>
      <c r="AM2352" s="15"/>
      <c r="AN2352" s="232" t="e">
        <f t="shared" si="786"/>
        <v>#DIV/0!</v>
      </c>
      <c r="AO2352" s="214">
        <f t="shared" si="780"/>
        <v>0</v>
      </c>
      <c r="AQ2352" s="210"/>
      <c r="AR2352" s="231"/>
      <c r="AS2352" s="15"/>
      <c r="AT2352" s="232">
        <f t="shared" si="787"/>
        <v>0</v>
      </c>
      <c r="AU2352" s="235">
        <f t="shared" si="788"/>
        <v>0</v>
      </c>
      <c r="AY2352" s="210"/>
      <c r="AZ2352" s="231"/>
      <c r="BA2352" s="15"/>
      <c r="BB2352" s="232">
        <f t="shared" si="777"/>
        <v>0</v>
      </c>
      <c r="BC2352" s="235">
        <f t="shared" si="789"/>
        <v>0</v>
      </c>
      <c r="BG2352" s="210"/>
      <c r="BH2352" s="231"/>
      <c r="BI2352" s="15"/>
      <c r="BJ2352" s="232">
        <f t="shared" si="781"/>
        <v>0</v>
      </c>
      <c r="BK2352" s="235">
        <f t="shared" si="790"/>
        <v>0</v>
      </c>
      <c r="BM2352" s="109">
        <f t="shared" si="782"/>
        <v>-3.0885189208762776</v>
      </c>
      <c r="BN2352" s="213"/>
      <c r="BR2352" s="228"/>
      <c r="BS2352" s="311"/>
      <c r="BT2352" s="3"/>
      <c r="BU2352" s="213"/>
      <c r="BV2352" s="213"/>
      <c r="BW2352" s="291"/>
    </row>
    <row r="2353" spans="1:75" x14ac:dyDescent="0.2">
      <c r="A2353" s="210"/>
      <c r="B2353" s="211"/>
      <c r="C2353" s="848" t="str">
        <f ca="1">IF(ISERR(AVERAGE(INDIRECT("B"&amp;(ROW()-INT($B$1/2))):INDIRECT("B"&amp;(ROW()+INT($B$1/2))))),"",AVERAGE(INDIRECT("B"&amp;(ROW()-INT($B$1/2))):INDIRECT("B"&amp;(ROW()+INT($B$1/2)))))</f>
        <v/>
      </c>
      <c r="D2353" s="848">
        <f t="shared" si="776"/>
        <v>0</v>
      </c>
      <c r="E2353" s="275"/>
      <c r="F2353" s="15"/>
      <c r="G2353" s="3"/>
      <c r="H2353" s="3"/>
      <c r="I2353" s="3"/>
      <c r="J2353" s="3"/>
      <c r="K2353" s="3"/>
      <c r="L2353" s="554"/>
      <c r="M2353" s="545"/>
      <c r="N2353" s="546"/>
      <c r="O2353" s="5"/>
      <c r="P2353" s="216"/>
      <c r="Q2353" s="217"/>
      <c r="R2353" s="218"/>
      <c r="S2353" s="219">
        <f t="shared" si="793"/>
        <v>0</v>
      </c>
      <c r="T2353" s="220">
        <f t="shared" si="794"/>
        <v>0</v>
      </c>
      <c r="U2353" s="214">
        <f t="shared" si="791"/>
        <v>0</v>
      </c>
      <c r="W2353" s="221"/>
      <c r="X2353" s="222"/>
      <c r="Y2353" s="222"/>
      <c r="Z2353" s="223"/>
      <c r="AA2353" s="222"/>
      <c r="AB2353" s="224"/>
      <c r="AC2353" s="225"/>
      <c r="AD2353" s="2">
        <f t="shared" si="778"/>
        <v>0</v>
      </c>
      <c r="AE2353" s="2">
        <f t="shared" si="779"/>
        <v>0</v>
      </c>
      <c r="AF2353" s="226"/>
      <c r="AG2353" s="219">
        <f t="shared" si="783"/>
        <v>0</v>
      </c>
      <c r="AH2353" s="234">
        <f t="shared" si="784"/>
        <v>0</v>
      </c>
      <c r="AI2353" s="214">
        <f t="shared" si="792"/>
        <v>0</v>
      </c>
      <c r="AK2353" s="229">
        <f t="shared" si="785"/>
        <v>0</v>
      </c>
      <c r="AL2353" s="226"/>
      <c r="AM2353" s="15"/>
      <c r="AN2353" s="232" t="e">
        <f t="shared" si="786"/>
        <v>#DIV/0!</v>
      </c>
      <c r="AO2353" s="214">
        <f t="shared" si="780"/>
        <v>0</v>
      </c>
      <c r="AQ2353" s="210"/>
      <c r="AR2353" s="231"/>
      <c r="AS2353" s="15"/>
      <c r="AT2353" s="232">
        <f t="shared" si="787"/>
        <v>0</v>
      </c>
      <c r="AU2353" s="235">
        <f t="shared" si="788"/>
        <v>0</v>
      </c>
      <c r="AY2353" s="210"/>
      <c r="AZ2353" s="231"/>
      <c r="BA2353" s="15"/>
      <c r="BB2353" s="232">
        <f t="shared" si="777"/>
        <v>0</v>
      </c>
      <c r="BC2353" s="235">
        <f t="shared" si="789"/>
        <v>0</v>
      </c>
      <c r="BG2353" s="210"/>
      <c r="BH2353" s="231"/>
      <c r="BI2353" s="15"/>
      <c r="BJ2353" s="232">
        <f t="shared" si="781"/>
        <v>0</v>
      </c>
      <c r="BK2353" s="235">
        <f t="shared" si="790"/>
        <v>0</v>
      </c>
      <c r="BM2353" s="109">
        <f t="shared" si="782"/>
        <v>-3.0903512583740143</v>
      </c>
      <c r="BN2353" s="213"/>
      <c r="BR2353" s="228"/>
      <c r="BS2353" s="311"/>
      <c r="BT2353" s="3"/>
      <c r="BU2353" s="213"/>
      <c r="BV2353" s="213"/>
      <c r="BW2353" s="291"/>
    </row>
    <row r="2354" spans="1:75" x14ac:dyDescent="0.2">
      <c r="A2354" s="210"/>
      <c r="B2354" s="211"/>
      <c r="C2354" s="848" t="str">
        <f ca="1">IF(ISERR(AVERAGE(INDIRECT("B"&amp;(ROW()-INT($B$1/2))):INDIRECT("B"&amp;(ROW()+INT($B$1/2))))),"",AVERAGE(INDIRECT("B"&amp;(ROW()-INT($B$1/2))):INDIRECT("B"&amp;(ROW()+INT($B$1/2)))))</f>
        <v/>
      </c>
      <c r="D2354" s="848">
        <f t="shared" si="776"/>
        <v>0</v>
      </c>
      <c r="E2354" s="275"/>
      <c r="F2354" s="15"/>
      <c r="G2354" s="3"/>
      <c r="H2354" s="3"/>
      <c r="I2354" s="3"/>
      <c r="J2354" s="3"/>
      <c r="K2354" s="3"/>
      <c r="L2354" s="554"/>
      <c r="M2354" s="545"/>
      <c r="N2354" s="546"/>
      <c r="O2354" s="5"/>
      <c r="P2354" s="216"/>
      <c r="Q2354" s="217"/>
      <c r="R2354" s="218"/>
      <c r="S2354" s="219">
        <f t="shared" si="793"/>
        <v>0</v>
      </c>
      <c r="T2354" s="220">
        <f t="shared" si="794"/>
        <v>0</v>
      </c>
      <c r="U2354" s="214">
        <f t="shared" si="791"/>
        <v>0</v>
      </c>
      <c r="W2354" s="221"/>
      <c r="X2354" s="222"/>
      <c r="Y2354" s="222"/>
      <c r="Z2354" s="223"/>
      <c r="AA2354" s="222"/>
      <c r="AB2354" s="224"/>
      <c r="AC2354" s="225"/>
      <c r="AD2354" s="2">
        <f t="shared" si="778"/>
        <v>0</v>
      </c>
      <c r="AE2354" s="2">
        <f t="shared" si="779"/>
        <v>0</v>
      </c>
      <c r="AF2354" s="226"/>
      <c r="AG2354" s="219">
        <f t="shared" si="783"/>
        <v>0</v>
      </c>
      <c r="AH2354" s="234">
        <f t="shared" si="784"/>
        <v>0</v>
      </c>
      <c r="AI2354" s="214">
        <f t="shared" si="792"/>
        <v>0</v>
      </c>
      <c r="AK2354" s="229">
        <f t="shared" si="785"/>
        <v>0</v>
      </c>
      <c r="AL2354" s="226"/>
      <c r="AM2354" s="15"/>
      <c r="AN2354" s="232" t="e">
        <f t="shared" si="786"/>
        <v>#DIV/0!</v>
      </c>
      <c r="AO2354" s="214">
        <f t="shared" si="780"/>
        <v>0</v>
      </c>
      <c r="AQ2354" s="210"/>
      <c r="AR2354" s="231"/>
      <c r="AS2354" s="15"/>
      <c r="AT2354" s="232">
        <f t="shared" si="787"/>
        <v>0</v>
      </c>
      <c r="AU2354" s="235">
        <f t="shared" si="788"/>
        <v>0</v>
      </c>
      <c r="AY2354" s="210"/>
      <c r="AZ2354" s="231"/>
      <c r="BA2354" s="15"/>
      <c r="BB2354" s="232">
        <f t="shared" si="777"/>
        <v>0</v>
      </c>
      <c r="BC2354" s="235">
        <f t="shared" si="789"/>
        <v>0</v>
      </c>
      <c r="BG2354" s="210"/>
      <c r="BH2354" s="231"/>
      <c r="BI2354" s="15"/>
      <c r="BJ2354" s="232">
        <f t="shared" si="781"/>
        <v>0</v>
      </c>
      <c r="BK2354" s="235">
        <f t="shared" si="790"/>
        <v>0</v>
      </c>
      <c r="BM2354" s="109">
        <f t="shared" si="782"/>
        <v>-3.092183595871751</v>
      </c>
      <c r="BN2354" s="213"/>
      <c r="BR2354" s="228"/>
      <c r="BS2354" s="311"/>
      <c r="BT2354" s="3"/>
      <c r="BU2354" s="213"/>
      <c r="BV2354" s="213"/>
      <c r="BW2354" s="291"/>
    </row>
    <row r="2355" spans="1:75" x14ac:dyDescent="0.2">
      <c r="A2355" s="210"/>
      <c r="B2355" s="211"/>
      <c r="C2355" s="848" t="str">
        <f ca="1">IF(ISERR(AVERAGE(INDIRECT("B"&amp;(ROW()-INT($B$1/2))):INDIRECT("B"&amp;(ROW()+INT($B$1/2))))),"",AVERAGE(INDIRECT("B"&amp;(ROW()-INT($B$1/2))):INDIRECT("B"&amp;(ROW()+INT($B$1/2)))))</f>
        <v/>
      </c>
      <c r="D2355" s="848">
        <f t="shared" si="776"/>
        <v>0</v>
      </c>
      <c r="E2355" s="275"/>
      <c r="F2355" s="15"/>
      <c r="G2355" s="3"/>
      <c r="H2355" s="3"/>
      <c r="I2355" s="3"/>
      <c r="J2355" s="3"/>
      <c r="K2355" s="3"/>
      <c r="L2355" s="554"/>
      <c r="M2355" s="545"/>
      <c r="N2355" s="546"/>
      <c r="O2355" s="5"/>
      <c r="P2355" s="216"/>
      <c r="Q2355" s="217"/>
      <c r="R2355" s="218"/>
      <c r="S2355" s="219">
        <f t="shared" si="793"/>
        <v>0</v>
      </c>
      <c r="T2355" s="220">
        <f t="shared" si="794"/>
        <v>0</v>
      </c>
      <c r="U2355" s="214">
        <f t="shared" si="791"/>
        <v>0</v>
      </c>
      <c r="W2355" s="221"/>
      <c r="X2355" s="222"/>
      <c r="Y2355" s="222"/>
      <c r="Z2355" s="223"/>
      <c r="AA2355" s="222"/>
      <c r="AB2355" s="224"/>
      <c r="AC2355" s="225"/>
      <c r="AD2355" s="2">
        <f t="shared" si="778"/>
        <v>0</v>
      </c>
      <c r="AE2355" s="2">
        <f t="shared" si="779"/>
        <v>0</v>
      </c>
      <c r="AF2355" s="226"/>
      <c r="AG2355" s="219">
        <f t="shared" si="783"/>
        <v>0</v>
      </c>
      <c r="AH2355" s="234">
        <f t="shared" si="784"/>
        <v>0</v>
      </c>
      <c r="AI2355" s="214">
        <f t="shared" si="792"/>
        <v>0</v>
      </c>
      <c r="AK2355" s="229">
        <f t="shared" si="785"/>
        <v>0</v>
      </c>
      <c r="AL2355" s="226"/>
      <c r="AM2355" s="15"/>
      <c r="AN2355" s="232" t="e">
        <f t="shared" si="786"/>
        <v>#DIV/0!</v>
      </c>
      <c r="AO2355" s="214">
        <f t="shared" si="780"/>
        <v>0</v>
      </c>
      <c r="AQ2355" s="210"/>
      <c r="AR2355" s="231"/>
      <c r="AS2355" s="15"/>
      <c r="AT2355" s="232">
        <f t="shared" si="787"/>
        <v>0</v>
      </c>
      <c r="AU2355" s="235">
        <f t="shared" si="788"/>
        <v>0</v>
      </c>
      <c r="AY2355" s="210"/>
      <c r="AZ2355" s="231"/>
      <c r="BA2355" s="15"/>
      <c r="BB2355" s="232">
        <f t="shared" si="777"/>
        <v>0</v>
      </c>
      <c r="BC2355" s="235">
        <f t="shared" si="789"/>
        <v>0</v>
      </c>
      <c r="BG2355" s="210"/>
      <c r="BH2355" s="231"/>
      <c r="BI2355" s="15"/>
      <c r="BJ2355" s="232">
        <f t="shared" si="781"/>
        <v>0</v>
      </c>
      <c r="BK2355" s="235">
        <f t="shared" si="790"/>
        <v>0</v>
      </c>
      <c r="BM2355" s="109">
        <f t="shared" si="782"/>
        <v>-3.0940159333694877</v>
      </c>
      <c r="BN2355" s="213"/>
      <c r="BR2355" s="228"/>
      <c r="BS2355" s="311"/>
      <c r="BT2355" s="3"/>
      <c r="BU2355" s="213"/>
      <c r="BV2355" s="213"/>
      <c r="BW2355" s="291"/>
    </row>
    <row r="2356" spans="1:75" x14ac:dyDescent="0.2">
      <c r="A2356" s="210"/>
      <c r="B2356" s="211"/>
      <c r="C2356" s="848" t="str">
        <f ca="1">IF(ISERR(AVERAGE(INDIRECT("B"&amp;(ROW()-INT($B$1/2))):INDIRECT("B"&amp;(ROW()+INT($B$1/2))))),"",AVERAGE(INDIRECT("B"&amp;(ROW()-INT($B$1/2))):INDIRECT("B"&amp;(ROW()+INT($B$1/2)))))</f>
        <v/>
      </c>
      <c r="D2356" s="848">
        <f t="shared" si="776"/>
        <v>0</v>
      </c>
      <c r="E2356" s="275"/>
      <c r="F2356" s="15"/>
      <c r="G2356" s="3"/>
      <c r="H2356" s="3"/>
      <c r="I2356" s="3"/>
      <c r="J2356" s="3"/>
      <c r="K2356" s="3"/>
      <c r="L2356" s="554"/>
      <c r="M2356" s="545"/>
      <c r="N2356" s="546"/>
      <c r="O2356" s="5"/>
      <c r="P2356" s="216"/>
      <c r="Q2356" s="217"/>
      <c r="R2356" s="218"/>
      <c r="S2356" s="219">
        <f t="shared" si="793"/>
        <v>0</v>
      </c>
      <c r="T2356" s="220">
        <f t="shared" si="794"/>
        <v>0</v>
      </c>
      <c r="U2356" s="214">
        <f t="shared" si="791"/>
        <v>0</v>
      </c>
      <c r="W2356" s="221"/>
      <c r="X2356" s="222"/>
      <c r="Y2356" s="222"/>
      <c r="Z2356" s="223"/>
      <c r="AA2356" s="222"/>
      <c r="AB2356" s="224"/>
      <c r="AC2356" s="225"/>
      <c r="AD2356" s="2">
        <f t="shared" si="778"/>
        <v>0</v>
      </c>
      <c r="AE2356" s="2">
        <f t="shared" si="779"/>
        <v>0</v>
      </c>
      <c r="AF2356" s="226"/>
      <c r="AG2356" s="219">
        <f t="shared" si="783"/>
        <v>0</v>
      </c>
      <c r="AH2356" s="234">
        <f t="shared" si="784"/>
        <v>0</v>
      </c>
      <c r="AI2356" s="214">
        <f t="shared" si="792"/>
        <v>0</v>
      </c>
      <c r="AK2356" s="229">
        <f t="shared" si="785"/>
        <v>0</v>
      </c>
      <c r="AL2356" s="226"/>
      <c r="AM2356" s="15"/>
      <c r="AN2356" s="232" t="e">
        <f t="shared" si="786"/>
        <v>#DIV/0!</v>
      </c>
      <c r="AO2356" s="214">
        <f t="shared" si="780"/>
        <v>0</v>
      </c>
      <c r="AQ2356" s="210"/>
      <c r="AR2356" s="231"/>
      <c r="AS2356" s="15"/>
      <c r="AT2356" s="232">
        <f t="shared" si="787"/>
        <v>0</v>
      </c>
      <c r="AU2356" s="235">
        <f t="shared" si="788"/>
        <v>0</v>
      </c>
      <c r="AY2356" s="210"/>
      <c r="AZ2356" s="231"/>
      <c r="BA2356" s="15"/>
      <c r="BB2356" s="232">
        <f t="shared" si="777"/>
        <v>0</v>
      </c>
      <c r="BC2356" s="235">
        <f t="shared" si="789"/>
        <v>0</v>
      </c>
      <c r="BG2356" s="210"/>
      <c r="BH2356" s="231"/>
      <c r="BI2356" s="15"/>
      <c r="BJ2356" s="232">
        <f t="shared" si="781"/>
        <v>0</v>
      </c>
      <c r="BK2356" s="235">
        <f t="shared" si="790"/>
        <v>0</v>
      </c>
      <c r="BM2356" s="109">
        <f t="shared" si="782"/>
        <v>-3.0958482708672244</v>
      </c>
      <c r="BN2356" s="213"/>
      <c r="BR2356" s="228"/>
      <c r="BS2356" s="311"/>
      <c r="BT2356" s="3"/>
      <c r="BU2356" s="213"/>
      <c r="BV2356" s="213"/>
      <c r="BW2356" s="291"/>
    </row>
    <row r="2357" spans="1:75" x14ac:dyDescent="0.2">
      <c r="A2357" s="210"/>
      <c r="B2357" s="211"/>
      <c r="C2357" s="848" t="str">
        <f ca="1">IF(ISERR(AVERAGE(INDIRECT("B"&amp;(ROW()-INT($B$1/2))):INDIRECT("B"&amp;(ROW()+INT($B$1/2))))),"",AVERAGE(INDIRECT("B"&amp;(ROW()-INT($B$1/2))):INDIRECT("B"&amp;(ROW()+INT($B$1/2)))))</f>
        <v/>
      </c>
      <c r="D2357" s="848">
        <f t="shared" si="776"/>
        <v>0</v>
      </c>
      <c r="E2357" s="275"/>
      <c r="F2357" s="15"/>
      <c r="G2357" s="3"/>
      <c r="H2357" s="3"/>
      <c r="I2357" s="3"/>
      <c r="J2357" s="3"/>
      <c r="K2357" s="3"/>
      <c r="L2357" s="554"/>
      <c r="M2357" s="545"/>
      <c r="N2357" s="546"/>
      <c r="O2357" s="5"/>
      <c r="P2357" s="216"/>
      <c r="Q2357" s="217"/>
      <c r="R2357" s="218"/>
      <c r="S2357" s="219">
        <f t="shared" si="793"/>
        <v>0</v>
      </c>
      <c r="T2357" s="220">
        <f t="shared" si="794"/>
        <v>0</v>
      </c>
      <c r="U2357" s="214">
        <f t="shared" si="791"/>
        <v>0</v>
      </c>
      <c r="W2357" s="221"/>
      <c r="X2357" s="222"/>
      <c r="Y2357" s="222"/>
      <c r="Z2357" s="223"/>
      <c r="AA2357" s="222"/>
      <c r="AB2357" s="224"/>
      <c r="AC2357" s="225"/>
      <c r="AD2357" s="2">
        <f t="shared" si="778"/>
        <v>0</v>
      </c>
      <c r="AE2357" s="2">
        <f t="shared" si="779"/>
        <v>0</v>
      </c>
      <c r="AF2357" s="226"/>
      <c r="AG2357" s="219">
        <f t="shared" si="783"/>
        <v>0</v>
      </c>
      <c r="AH2357" s="234">
        <f t="shared" si="784"/>
        <v>0</v>
      </c>
      <c r="AI2357" s="214">
        <f t="shared" si="792"/>
        <v>0</v>
      </c>
      <c r="AK2357" s="229">
        <f t="shared" si="785"/>
        <v>0</v>
      </c>
      <c r="AL2357" s="226"/>
      <c r="AM2357" s="15"/>
      <c r="AN2357" s="232" t="e">
        <f t="shared" si="786"/>
        <v>#DIV/0!</v>
      </c>
      <c r="AO2357" s="214">
        <f t="shared" si="780"/>
        <v>0</v>
      </c>
      <c r="AQ2357" s="210"/>
      <c r="AR2357" s="231"/>
      <c r="AS2357" s="15"/>
      <c r="AT2357" s="232">
        <f t="shared" si="787"/>
        <v>0</v>
      </c>
      <c r="AU2357" s="235">
        <f t="shared" si="788"/>
        <v>0</v>
      </c>
      <c r="AY2357" s="210"/>
      <c r="AZ2357" s="231"/>
      <c r="BA2357" s="15"/>
      <c r="BB2357" s="232">
        <f t="shared" si="777"/>
        <v>0</v>
      </c>
      <c r="BC2357" s="235">
        <f t="shared" si="789"/>
        <v>0</v>
      </c>
      <c r="BG2357" s="210"/>
      <c r="BH2357" s="231"/>
      <c r="BI2357" s="15"/>
      <c r="BJ2357" s="232">
        <f t="shared" si="781"/>
        <v>0</v>
      </c>
      <c r="BK2357" s="235">
        <f t="shared" si="790"/>
        <v>0</v>
      </c>
      <c r="BM2357" s="109">
        <f t="shared" si="782"/>
        <v>-3.0976806083649611</v>
      </c>
      <c r="BN2357" s="213"/>
      <c r="BR2357" s="228"/>
      <c r="BS2357" s="311"/>
      <c r="BT2357" s="3"/>
      <c r="BU2357" s="213"/>
      <c r="BV2357" s="213"/>
      <c r="BW2357" s="291"/>
    </row>
    <row r="2358" spans="1:75" x14ac:dyDescent="0.2">
      <c r="A2358" s="210"/>
      <c r="B2358" s="211"/>
      <c r="C2358" s="848" t="str">
        <f ca="1">IF(ISERR(AVERAGE(INDIRECT("B"&amp;(ROW()-INT($B$1/2))):INDIRECT("B"&amp;(ROW()+INT($B$1/2))))),"",AVERAGE(INDIRECT("B"&amp;(ROW()-INT($B$1/2))):INDIRECT("B"&amp;(ROW()+INT($B$1/2)))))</f>
        <v/>
      </c>
      <c r="D2358" s="848">
        <f t="shared" si="776"/>
        <v>0</v>
      </c>
      <c r="E2358" s="275"/>
      <c r="F2358" s="15"/>
      <c r="G2358" s="3"/>
      <c r="H2358" s="3"/>
      <c r="I2358" s="3"/>
      <c r="J2358" s="3"/>
      <c r="K2358" s="3"/>
      <c r="L2358" s="554"/>
      <c r="M2358" s="545"/>
      <c r="N2358" s="546"/>
      <c r="O2358" s="5"/>
      <c r="P2358" s="216"/>
      <c r="Q2358" s="217"/>
      <c r="R2358" s="218"/>
      <c r="S2358" s="219">
        <f t="shared" si="793"/>
        <v>0</v>
      </c>
      <c r="T2358" s="220">
        <f t="shared" si="794"/>
        <v>0</v>
      </c>
      <c r="U2358" s="214">
        <f t="shared" si="791"/>
        <v>0</v>
      </c>
      <c r="W2358" s="221"/>
      <c r="X2358" s="222"/>
      <c r="Y2358" s="222"/>
      <c r="Z2358" s="223"/>
      <c r="AA2358" s="222"/>
      <c r="AB2358" s="224"/>
      <c r="AC2358" s="225"/>
      <c r="AD2358" s="2">
        <f t="shared" si="778"/>
        <v>0</v>
      </c>
      <c r="AE2358" s="2">
        <f t="shared" si="779"/>
        <v>0</v>
      </c>
      <c r="AF2358" s="226"/>
      <c r="AG2358" s="219">
        <f t="shared" si="783"/>
        <v>0</v>
      </c>
      <c r="AH2358" s="234">
        <f t="shared" si="784"/>
        <v>0</v>
      </c>
      <c r="AI2358" s="214">
        <f t="shared" si="792"/>
        <v>0</v>
      </c>
      <c r="AK2358" s="229">
        <f t="shared" si="785"/>
        <v>0</v>
      </c>
      <c r="AL2358" s="226"/>
      <c r="AM2358" s="15"/>
      <c r="AN2358" s="232" t="e">
        <f t="shared" si="786"/>
        <v>#DIV/0!</v>
      </c>
      <c r="AO2358" s="214">
        <f t="shared" si="780"/>
        <v>0</v>
      </c>
      <c r="AQ2358" s="210"/>
      <c r="AR2358" s="231"/>
      <c r="AS2358" s="15"/>
      <c r="AT2358" s="232">
        <f t="shared" si="787"/>
        <v>0</v>
      </c>
      <c r="AU2358" s="235">
        <f t="shared" si="788"/>
        <v>0</v>
      </c>
      <c r="AY2358" s="210"/>
      <c r="AZ2358" s="231"/>
      <c r="BA2358" s="15"/>
      <c r="BB2358" s="232">
        <f t="shared" si="777"/>
        <v>0</v>
      </c>
      <c r="BC2358" s="235">
        <f t="shared" si="789"/>
        <v>0</v>
      </c>
      <c r="BG2358" s="210"/>
      <c r="BH2358" s="231"/>
      <c r="BI2358" s="15"/>
      <c r="BJ2358" s="232">
        <f t="shared" si="781"/>
        <v>0</v>
      </c>
      <c r="BK2358" s="235">
        <f t="shared" si="790"/>
        <v>0</v>
      </c>
      <c r="BM2358" s="109">
        <f t="shared" si="782"/>
        <v>-3.0995129458626978</v>
      </c>
      <c r="BN2358" s="213"/>
      <c r="BR2358" s="228"/>
      <c r="BS2358" s="311"/>
      <c r="BT2358" s="3"/>
      <c r="BU2358" s="213"/>
      <c r="BV2358" s="213"/>
      <c r="BW2358" s="291"/>
    </row>
    <row r="2359" spans="1:75" x14ac:dyDescent="0.2">
      <c r="A2359" s="210"/>
      <c r="B2359" s="211"/>
      <c r="C2359" s="848" t="str">
        <f ca="1">IF(ISERR(AVERAGE(INDIRECT("B"&amp;(ROW()-INT($B$1/2))):INDIRECT("B"&amp;(ROW()+INT($B$1/2))))),"",AVERAGE(INDIRECT("B"&amp;(ROW()-INT($B$1/2))):INDIRECT("B"&amp;(ROW()+INT($B$1/2)))))</f>
        <v/>
      </c>
      <c r="D2359" s="848">
        <f t="shared" si="776"/>
        <v>0</v>
      </c>
      <c r="E2359" s="275"/>
      <c r="F2359" s="15"/>
      <c r="G2359" s="3"/>
      <c r="H2359" s="3"/>
      <c r="I2359" s="3"/>
      <c r="J2359" s="3"/>
      <c r="K2359" s="3"/>
      <c r="L2359" s="554"/>
      <c r="M2359" s="545"/>
      <c r="N2359" s="546"/>
      <c r="O2359" s="5"/>
      <c r="P2359" s="216"/>
      <c r="Q2359" s="217"/>
      <c r="R2359" s="218"/>
      <c r="S2359" s="219">
        <f t="shared" si="793"/>
        <v>0</v>
      </c>
      <c r="T2359" s="220">
        <f t="shared" si="794"/>
        <v>0</v>
      </c>
      <c r="U2359" s="214">
        <f t="shared" si="791"/>
        <v>0</v>
      </c>
      <c r="W2359" s="221"/>
      <c r="X2359" s="222"/>
      <c r="Y2359" s="222"/>
      <c r="Z2359" s="223"/>
      <c r="AA2359" s="222"/>
      <c r="AB2359" s="224"/>
      <c r="AC2359" s="225"/>
      <c r="AD2359" s="2">
        <f t="shared" si="778"/>
        <v>0</v>
      </c>
      <c r="AE2359" s="2">
        <f t="shared" si="779"/>
        <v>0</v>
      </c>
      <c r="AF2359" s="226"/>
      <c r="AG2359" s="219">
        <f t="shared" si="783"/>
        <v>0</v>
      </c>
      <c r="AH2359" s="234">
        <f t="shared" si="784"/>
        <v>0</v>
      </c>
      <c r="AI2359" s="214">
        <f t="shared" si="792"/>
        <v>0</v>
      </c>
      <c r="AK2359" s="229">
        <f t="shared" si="785"/>
        <v>0</v>
      </c>
      <c r="AL2359" s="226"/>
      <c r="AM2359" s="15"/>
      <c r="AN2359" s="232" t="e">
        <f t="shared" si="786"/>
        <v>#DIV/0!</v>
      </c>
      <c r="AO2359" s="214">
        <f t="shared" si="780"/>
        <v>0</v>
      </c>
      <c r="AQ2359" s="210"/>
      <c r="AR2359" s="231"/>
      <c r="AS2359" s="15"/>
      <c r="AT2359" s="232">
        <f t="shared" si="787"/>
        <v>0</v>
      </c>
      <c r="AU2359" s="235">
        <f t="shared" si="788"/>
        <v>0</v>
      </c>
      <c r="AY2359" s="210"/>
      <c r="AZ2359" s="231"/>
      <c r="BA2359" s="15"/>
      <c r="BB2359" s="232">
        <f t="shared" si="777"/>
        <v>0</v>
      </c>
      <c r="BC2359" s="235">
        <f t="shared" si="789"/>
        <v>0</v>
      </c>
      <c r="BG2359" s="210"/>
      <c r="BH2359" s="231"/>
      <c r="BI2359" s="15"/>
      <c r="BJ2359" s="232">
        <f t="shared" si="781"/>
        <v>0</v>
      </c>
      <c r="BK2359" s="235">
        <f t="shared" si="790"/>
        <v>0</v>
      </c>
      <c r="BM2359" s="109">
        <f t="shared" si="782"/>
        <v>-3.1013452833604345</v>
      </c>
      <c r="BN2359" s="213"/>
      <c r="BR2359" s="228"/>
      <c r="BS2359" s="311"/>
      <c r="BT2359" s="3"/>
      <c r="BU2359" s="213"/>
      <c r="BV2359" s="213"/>
      <c r="BW2359" s="291"/>
    </row>
    <row r="2360" spans="1:75" x14ac:dyDescent="0.2">
      <c r="A2360" s="210"/>
      <c r="B2360" s="211"/>
      <c r="C2360" s="848" t="str">
        <f ca="1">IF(ISERR(AVERAGE(INDIRECT("B"&amp;(ROW()-INT($B$1/2))):INDIRECT("B"&amp;(ROW()+INT($B$1/2))))),"",AVERAGE(INDIRECT("B"&amp;(ROW()-INT($B$1/2))):INDIRECT("B"&amp;(ROW()+INT($B$1/2)))))</f>
        <v/>
      </c>
      <c r="D2360" s="848">
        <f t="shared" si="776"/>
        <v>0</v>
      </c>
      <c r="E2360" s="275"/>
      <c r="F2360" s="15"/>
      <c r="G2360" s="3"/>
      <c r="H2360" s="3"/>
      <c r="I2360" s="3"/>
      <c r="J2360" s="3"/>
      <c r="K2360" s="3"/>
      <c r="L2360" s="554"/>
      <c r="M2360" s="545"/>
      <c r="N2360" s="546"/>
      <c r="O2360" s="5"/>
      <c r="P2360" s="216"/>
      <c r="Q2360" s="217"/>
      <c r="R2360" s="218"/>
      <c r="S2360" s="219">
        <f t="shared" si="793"/>
        <v>0</v>
      </c>
      <c r="T2360" s="220">
        <f t="shared" si="794"/>
        <v>0</v>
      </c>
      <c r="U2360" s="214">
        <f t="shared" si="791"/>
        <v>0</v>
      </c>
      <c r="W2360" s="221"/>
      <c r="X2360" s="222"/>
      <c r="Y2360" s="222"/>
      <c r="Z2360" s="223"/>
      <c r="AA2360" s="222"/>
      <c r="AB2360" s="224"/>
      <c r="AC2360" s="225"/>
      <c r="AD2360" s="2">
        <f t="shared" si="778"/>
        <v>0</v>
      </c>
      <c r="AE2360" s="2">
        <f t="shared" si="779"/>
        <v>0</v>
      </c>
      <c r="AF2360" s="226"/>
      <c r="AG2360" s="219">
        <f t="shared" si="783"/>
        <v>0</v>
      </c>
      <c r="AH2360" s="234">
        <f t="shared" si="784"/>
        <v>0</v>
      </c>
      <c r="AI2360" s="214">
        <f t="shared" si="792"/>
        <v>0</v>
      </c>
      <c r="AK2360" s="229">
        <f t="shared" si="785"/>
        <v>0</v>
      </c>
      <c r="AL2360" s="226"/>
      <c r="AM2360" s="15"/>
      <c r="AN2360" s="232" t="e">
        <f t="shared" si="786"/>
        <v>#DIV/0!</v>
      </c>
      <c r="AO2360" s="214">
        <f t="shared" si="780"/>
        <v>0</v>
      </c>
      <c r="AQ2360" s="210"/>
      <c r="AR2360" s="231"/>
      <c r="AS2360" s="15"/>
      <c r="AT2360" s="232">
        <f t="shared" si="787"/>
        <v>0</v>
      </c>
      <c r="AU2360" s="235">
        <f t="shared" si="788"/>
        <v>0</v>
      </c>
      <c r="AY2360" s="210"/>
      <c r="AZ2360" s="231"/>
      <c r="BA2360" s="15"/>
      <c r="BB2360" s="232">
        <f t="shared" si="777"/>
        <v>0</v>
      </c>
      <c r="BC2360" s="235">
        <f t="shared" si="789"/>
        <v>0</v>
      </c>
      <c r="BG2360" s="210"/>
      <c r="BH2360" s="231"/>
      <c r="BI2360" s="15"/>
      <c r="BJ2360" s="232">
        <f t="shared" si="781"/>
        <v>0</v>
      </c>
      <c r="BK2360" s="235">
        <f t="shared" si="790"/>
        <v>0</v>
      </c>
      <c r="BM2360" s="109">
        <f t="shared" si="782"/>
        <v>-3.1031776208581712</v>
      </c>
      <c r="BN2360" s="213"/>
      <c r="BR2360" s="228"/>
      <c r="BS2360" s="311"/>
      <c r="BT2360" s="3"/>
      <c r="BU2360" s="213"/>
      <c r="BV2360" s="213"/>
      <c r="BW2360" s="291"/>
    </row>
    <row r="2361" spans="1:75" x14ac:dyDescent="0.2">
      <c r="A2361" s="210"/>
      <c r="B2361" s="211"/>
      <c r="C2361" s="848" t="str">
        <f ca="1">IF(ISERR(AVERAGE(INDIRECT("B"&amp;(ROW()-INT($B$1/2))):INDIRECT("B"&amp;(ROW()+INT($B$1/2))))),"",AVERAGE(INDIRECT("B"&amp;(ROW()-INT($B$1/2))):INDIRECT("B"&amp;(ROW()+INT($B$1/2)))))</f>
        <v/>
      </c>
      <c r="D2361" s="848">
        <f t="shared" si="776"/>
        <v>0</v>
      </c>
      <c r="E2361" s="275"/>
      <c r="F2361" s="15"/>
      <c r="G2361" s="3"/>
      <c r="H2361" s="3"/>
      <c r="I2361" s="3"/>
      <c r="J2361" s="3"/>
      <c r="K2361" s="3"/>
      <c r="L2361" s="554"/>
      <c r="M2361" s="545"/>
      <c r="N2361" s="546"/>
      <c r="O2361" s="5"/>
      <c r="P2361" s="216"/>
      <c r="Q2361" s="217"/>
      <c r="R2361" s="218"/>
      <c r="S2361" s="219">
        <f t="shared" si="793"/>
        <v>0</v>
      </c>
      <c r="T2361" s="220">
        <f t="shared" si="794"/>
        <v>0</v>
      </c>
      <c r="U2361" s="214">
        <f t="shared" si="791"/>
        <v>0</v>
      </c>
      <c r="W2361" s="221"/>
      <c r="X2361" s="222"/>
      <c r="Y2361" s="222"/>
      <c r="Z2361" s="223"/>
      <c r="AA2361" s="222"/>
      <c r="AB2361" s="224"/>
      <c r="AC2361" s="225"/>
      <c r="AD2361" s="2">
        <f t="shared" si="778"/>
        <v>0</v>
      </c>
      <c r="AE2361" s="2">
        <f t="shared" si="779"/>
        <v>0</v>
      </c>
      <c r="AF2361" s="226"/>
      <c r="AG2361" s="219">
        <f t="shared" si="783"/>
        <v>0</v>
      </c>
      <c r="AH2361" s="234">
        <f t="shared" si="784"/>
        <v>0</v>
      </c>
      <c r="AI2361" s="214">
        <f t="shared" si="792"/>
        <v>0</v>
      </c>
      <c r="AK2361" s="229">
        <f t="shared" si="785"/>
        <v>0</v>
      </c>
      <c r="AL2361" s="226"/>
      <c r="AM2361" s="15"/>
      <c r="AN2361" s="232" t="e">
        <f t="shared" si="786"/>
        <v>#DIV/0!</v>
      </c>
      <c r="AO2361" s="214">
        <f t="shared" si="780"/>
        <v>0</v>
      </c>
      <c r="AQ2361" s="210"/>
      <c r="AR2361" s="231"/>
      <c r="AS2361" s="15"/>
      <c r="AT2361" s="232">
        <f t="shared" si="787"/>
        <v>0</v>
      </c>
      <c r="AU2361" s="235">
        <f t="shared" si="788"/>
        <v>0</v>
      </c>
      <c r="AY2361" s="210"/>
      <c r="AZ2361" s="231"/>
      <c r="BA2361" s="15"/>
      <c r="BB2361" s="232">
        <f t="shared" si="777"/>
        <v>0</v>
      </c>
      <c r="BC2361" s="235">
        <f t="shared" si="789"/>
        <v>0</v>
      </c>
      <c r="BG2361" s="210"/>
      <c r="BH2361" s="231"/>
      <c r="BI2361" s="15"/>
      <c r="BJ2361" s="232">
        <f t="shared" si="781"/>
        <v>0</v>
      </c>
      <c r="BK2361" s="235">
        <f t="shared" si="790"/>
        <v>0</v>
      </c>
      <c r="BM2361" s="109">
        <f t="shared" si="782"/>
        <v>-3.1050099583559079</v>
      </c>
      <c r="BN2361" s="213"/>
      <c r="BR2361" s="228"/>
      <c r="BS2361" s="311"/>
      <c r="BT2361" s="3"/>
      <c r="BU2361" s="213"/>
      <c r="BV2361" s="213"/>
      <c r="BW2361" s="291"/>
    </row>
    <row r="2362" spans="1:75" x14ac:dyDescent="0.2">
      <c r="A2362" s="210"/>
      <c r="B2362" s="211"/>
      <c r="C2362" s="848" t="str">
        <f ca="1">IF(ISERR(AVERAGE(INDIRECT("B"&amp;(ROW()-INT($B$1/2))):INDIRECT("B"&amp;(ROW()+INT($B$1/2))))),"",AVERAGE(INDIRECT("B"&amp;(ROW()-INT($B$1/2))):INDIRECT("B"&amp;(ROW()+INT($B$1/2)))))</f>
        <v/>
      </c>
      <c r="D2362" s="848">
        <f t="shared" si="776"/>
        <v>0</v>
      </c>
      <c r="E2362" s="275"/>
      <c r="F2362" s="15"/>
      <c r="G2362" s="3"/>
      <c r="H2362" s="3"/>
      <c r="I2362" s="3"/>
      <c r="J2362" s="3"/>
      <c r="K2362" s="3"/>
      <c r="L2362" s="554"/>
      <c r="M2362" s="545"/>
      <c r="N2362" s="546"/>
      <c r="O2362" s="5"/>
      <c r="P2362" s="216"/>
      <c r="Q2362" s="217"/>
      <c r="R2362" s="218"/>
      <c r="S2362" s="219">
        <f t="shared" si="793"/>
        <v>0</v>
      </c>
      <c r="T2362" s="220">
        <f t="shared" si="794"/>
        <v>0</v>
      </c>
      <c r="U2362" s="214">
        <f t="shared" si="791"/>
        <v>0</v>
      </c>
      <c r="W2362" s="221"/>
      <c r="X2362" s="222"/>
      <c r="Y2362" s="222"/>
      <c r="Z2362" s="223"/>
      <c r="AA2362" s="222"/>
      <c r="AB2362" s="224"/>
      <c r="AC2362" s="225"/>
      <c r="AD2362" s="2">
        <f t="shared" si="778"/>
        <v>0</v>
      </c>
      <c r="AE2362" s="2">
        <f t="shared" si="779"/>
        <v>0</v>
      </c>
      <c r="AF2362" s="226"/>
      <c r="AG2362" s="219">
        <f t="shared" si="783"/>
        <v>0</v>
      </c>
      <c r="AH2362" s="234">
        <f t="shared" si="784"/>
        <v>0</v>
      </c>
      <c r="AI2362" s="214">
        <f t="shared" si="792"/>
        <v>0</v>
      </c>
      <c r="AK2362" s="229">
        <f t="shared" si="785"/>
        <v>0</v>
      </c>
      <c r="AL2362" s="226"/>
      <c r="AM2362" s="15"/>
      <c r="AN2362" s="232" t="e">
        <f t="shared" si="786"/>
        <v>#DIV/0!</v>
      </c>
      <c r="AO2362" s="214">
        <f t="shared" si="780"/>
        <v>0</v>
      </c>
      <c r="AQ2362" s="210"/>
      <c r="AR2362" s="231"/>
      <c r="AS2362" s="15"/>
      <c r="AT2362" s="232">
        <f t="shared" si="787"/>
        <v>0</v>
      </c>
      <c r="AU2362" s="235">
        <f t="shared" si="788"/>
        <v>0</v>
      </c>
      <c r="AY2362" s="210"/>
      <c r="AZ2362" s="231"/>
      <c r="BA2362" s="15"/>
      <c r="BB2362" s="232">
        <f t="shared" si="777"/>
        <v>0</v>
      </c>
      <c r="BC2362" s="235">
        <f t="shared" si="789"/>
        <v>0</v>
      </c>
      <c r="BG2362" s="210"/>
      <c r="BH2362" s="231"/>
      <c r="BI2362" s="15"/>
      <c r="BJ2362" s="232">
        <f t="shared" si="781"/>
        <v>0</v>
      </c>
      <c r="BK2362" s="235">
        <f t="shared" si="790"/>
        <v>0</v>
      </c>
      <c r="BM2362" s="109">
        <f t="shared" si="782"/>
        <v>-3.1068422958536446</v>
      </c>
      <c r="BN2362" s="213"/>
      <c r="BR2362" s="228"/>
      <c r="BS2362" s="311"/>
      <c r="BT2362" s="3"/>
      <c r="BU2362" s="213"/>
      <c r="BV2362" s="213"/>
      <c r="BW2362" s="291"/>
    </row>
    <row r="2363" spans="1:75" x14ac:dyDescent="0.2">
      <c r="A2363" s="210"/>
      <c r="B2363" s="211"/>
      <c r="C2363" s="848" t="str">
        <f ca="1">IF(ISERR(AVERAGE(INDIRECT("B"&amp;(ROW()-INT($B$1/2))):INDIRECT("B"&amp;(ROW()+INT($B$1/2))))),"",AVERAGE(INDIRECT("B"&amp;(ROW()-INT($B$1/2))):INDIRECT("B"&amp;(ROW()+INT($B$1/2)))))</f>
        <v/>
      </c>
      <c r="D2363" s="848">
        <f t="shared" si="776"/>
        <v>0</v>
      </c>
      <c r="E2363" s="275"/>
      <c r="F2363" s="15"/>
      <c r="G2363" s="3"/>
      <c r="H2363" s="3"/>
      <c r="I2363" s="3"/>
      <c r="J2363" s="3"/>
      <c r="K2363" s="3"/>
      <c r="L2363" s="554"/>
      <c r="M2363" s="545"/>
      <c r="N2363" s="546"/>
      <c r="O2363" s="5"/>
      <c r="P2363" s="216"/>
      <c r="Q2363" s="217"/>
      <c r="R2363" s="218"/>
      <c r="S2363" s="219">
        <f t="shared" si="793"/>
        <v>0</v>
      </c>
      <c r="T2363" s="220">
        <f t="shared" si="794"/>
        <v>0</v>
      </c>
      <c r="U2363" s="214">
        <f t="shared" si="791"/>
        <v>0</v>
      </c>
      <c r="W2363" s="221"/>
      <c r="X2363" s="222"/>
      <c r="Y2363" s="222"/>
      <c r="Z2363" s="223"/>
      <c r="AA2363" s="222"/>
      <c r="AB2363" s="224"/>
      <c r="AC2363" s="225"/>
      <c r="AD2363" s="2">
        <f t="shared" si="778"/>
        <v>0</v>
      </c>
      <c r="AE2363" s="2">
        <f t="shared" si="779"/>
        <v>0</v>
      </c>
      <c r="AF2363" s="226"/>
      <c r="AG2363" s="219">
        <f t="shared" si="783"/>
        <v>0</v>
      </c>
      <c r="AH2363" s="234">
        <f t="shared" si="784"/>
        <v>0</v>
      </c>
      <c r="AI2363" s="214">
        <f t="shared" si="792"/>
        <v>0</v>
      </c>
      <c r="AK2363" s="229">
        <f t="shared" si="785"/>
        <v>0</v>
      </c>
      <c r="AL2363" s="226"/>
      <c r="AM2363" s="15"/>
      <c r="AN2363" s="232" t="e">
        <f t="shared" si="786"/>
        <v>#DIV/0!</v>
      </c>
      <c r="AO2363" s="214">
        <f t="shared" si="780"/>
        <v>0</v>
      </c>
      <c r="AQ2363" s="210"/>
      <c r="AR2363" s="231"/>
      <c r="AS2363" s="15"/>
      <c r="AT2363" s="232">
        <f t="shared" si="787"/>
        <v>0</v>
      </c>
      <c r="AU2363" s="235">
        <f t="shared" si="788"/>
        <v>0</v>
      </c>
      <c r="AY2363" s="210"/>
      <c r="AZ2363" s="231"/>
      <c r="BA2363" s="15"/>
      <c r="BB2363" s="232">
        <f t="shared" si="777"/>
        <v>0</v>
      </c>
      <c r="BC2363" s="235">
        <f t="shared" si="789"/>
        <v>0</v>
      </c>
      <c r="BG2363" s="210"/>
      <c r="BH2363" s="231"/>
      <c r="BI2363" s="15"/>
      <c r="BJ2363" s="232">
        <f t="shared" si="781"/>
        <v>0</v>
      </c>
      <c r="BK2363" s="235">
        <f t="shared" si="790"/>
        <v>0</v>
      </c>
      <c r="BM2363" s="109">
        <f t="shared" si="782"/>
        <v>-3.1086746333513813</v>
      </c>
      <c r="BN2363" s="213"/>
      <c r="BR2363" s="228"/>
      <c r="BS2363" s="311"/>
      <c r="BT2363" s="3"/>
      <c r="BU2363" s="213"/>
      <c r="BV2363" s="213"/>
      <c r="BW2363" s="291"/>
    </row>
    <row r="2364" spans="1:75" x14ac:dyDescent="0.2">
      <c r="A2364" s="210"/>
      <c r="B2364" s="211"/>
      <c r="C2364" s="848" t="str">
        <f ca="1">IF(ISERR(AVERAGE(INDIRECT("B"&amp;(ROW()-INT($B$1/2))):INDIRECT("B"&amp;(ROW()+INT($B$1/2))))),"",AVERAGE(INDIRECT("B"&amp;(ROW()-INT($B$1/2))):INDIRECT("B"&amp;(ROW()+INT($B$1/2)))))</f>
        <v/>
      </c>
      <c r="D2364" s="848">
        <f t="shared" si="776"/>
        <v>0</v>
      </c>
      <c r="E2364" s="275"/>
      <c r="F2364" s="15"/>
      <c r="G2364" s="3"/>
      <c r="H2364" s="3"/>
      <c r="I2364" s="3"/>
      <c r="J2364" s="3"/>
      <c r="K2364" s="3"/>
      <c r="L2364" s="554"/>
      <c r="M2364" s="545"/>
      <c r="N2364" s="546"/>
      <c r="O2364" s="5"/>
      <c r="P2364" s="216"/>
      <c r="Q2364" s="217"/>
      <c r="R2364" s="218"/>
      <c r="S2364" s="219">
        <f t="shared" si="793"/>
        <v>0</v>
      </c>
      <c r="T2364" s="220">
        <f t="shared" si="794"/>
        <v>0</v>
      </c>
      <c r="U2364" s="214">
        <f t="shared" si="791"/>
        <v>0</v>
      </c>
      <c r="W2364" s="221"/>
      <c r="X2364" s="222"/>
      <c r="Y2364" s="222"/>
      <c r="Z2364" s="223"/>
      <c r="AA2364" s="222"/>
      <c r="AB2364" s="224"/>
      <c r="AC2364" s="225"/>
      <c r="AD2364" s="2">
        <f t="shared" si="778"/>
        <v>0</v>
      </c>
      <c r="AE2364" s="2">
        <f t="shared" si="779"/>
        <v>0</v>
      </c>
      <c r="AF2364" s="226"/>
      <c r="AG2364" s="219">
        <f t="shared" si="783"/>
        <v>0</v>
      </c>
      <c r="AH2364" s="234">
        <f t="shared" si="784"/>
        <v>0</v>
      </c>
      <c r="AI2364" s="214">
        <f t="shared" si="792"/>
        <v>0</v>
      </c>
      <c r="AK2364" s="229">
        <f t="shared" si="785"/>
        <v>0</v>
      </c>
      <c r="AL2364" s="226"/>
      <c r="AM2364" s="15"/>
      <c r="AN2364" s="232" t="e">
        <f t="shared" si="786"/>
        <v>#DIV/0!</v>
      </c>
      <c r="AO2364" s="214">
        <f t="shared" si="780"/>
        <v>0</v>
      </c>
      <c r="AQ2364" s="210"/>
      <c r="AR2364" s="231"/>
      <c r="AS2364" s="15"/>
      <c r="AT2364" s="232">
        <f t="shared" si="787"/>
        <v>0</v>
      </c>
      <c r="AU2364" s="235">
        <f t="shared" si="788"/>
        <v>0</v>
      </c>
      <c r="AY2364" s="210"/>
      <c r="AZ2364" s="231"/>
      <c r="BA2364" s="15"/>
      <c r="BB2364" s="232">
        <f t="shared" si="777"/>
        <v>0</v>
      </c>
      <c r="BC2364" s="235">
        <f t="shared" si="789"/>
        <v>0</v>
      </c>
      <c r="BG2364" s="210"/>
      <c r="BH2364" s="231"/>
      <c r="BI2364" s="15"/>
      <c r="BJ2364" s="232">
        <f t="shared" si="781"/>
        <v>0</v>
      </c>
      <c r="BK2364" s="235">
        <f t="shared" si="790"/>
        <v>0</v>
      </c>
      <c r="BM2364" s="109">
        <f t="shared" si="782"/>
        <v>-3.110506970849118</v>
      </c>
      <c r="BN2364" s="213"/>
      <c r="BR2364" s="228"/>
      <c r="BS2364" s="311"/>
      <c r="BT2364" s="3"/>
      <c r="BU2364" s="213"/>
      <c r="BV2364" s="213"/>
      <c r="BW2364" s="291"/>
    </row>
    <row r="2365" spans="1:75" x14ac:dyDescent="0.2">
      <c r="A2365" s="210"/>
      <c r="B2365" s="211"/>
      <c r="C2365" s="848" t="str">
        <f ca="1">IF(ISERR(AVERAGE(INDIRECT("B"&amp;(ROW()-INT($B$1/2))):INDIRECT("B"&amp;(ROW()+INT($B$1/2))))),"",AVERAGE(INDIRECT("B"&amp;(ROW()-INT($B$1/2))):INDIRECT("B"&amp;(ROW()+INT($B$1/2)))))</f>
        <v/>
      </c>
      <c r="D2365" s="848">
        <f t="shared" si="776"/>
        <v>0</v>
      </c>
      <c r="E2365" s="275"/>
      <c r="F2365" s="15"/>
      <c r="G2365" s="3"/>
      <c r="H2365" s="3"/>
      <c r="I2365" s="3"/>
      <c r="J2365" s="3"/>
      <c r="K2365" s="3"/>
      <c r="L2365" s="554"/>
      <c r="M2365" s="545"/>
      <c r="N2365" s="546"/>
      <c r="O2365" s="5"/>
      <c r="P2365" s="216"/>
      <c r="Q2365" s="217"/>
      <c r="R2365" s="218"/>
      <c r="S2365" s="219">
        <f t="shared" si="793"/>
        <v>0</v>
      </c>
      <c r="T2365" s="220">
        <f t="shared" si="794"/>
        <v>0</v>
      </c>
      <c r="U2365" s="214">
        <f t="shared" si="791"/>
        <v>0</v>
      </c>
      <c r="W2365" s="221"/>
      <c r="X2365" s="222"/>
      <c r="Y2365" s="222"/>
      <c r="Z2365" s="223"/>
      <c r="AA2365" s="222"/>
      <c r="AB2365" s="224"/>
      <c r="AC2365" s="225"/>
      <c r="AD2365" s="2">
        <f t="shared" si="778"/>
        <v>0</v>
      </c>
      <c r="AE2365" s="2">
        <f t="shared" si="779"/>
        <v>0</v>
      </c>
      <c r="AF2365" s="226"/>
      <c r="AG2365" s="219">
        <f t="shared" si="783"/>
        <v>0</v>
      </c>
      <c r="AH2365" s="234">
        <f t="shared" si="784"/>
        <v>0</v>
      </c>
      <c r="AI2365" s="214">
        <f t="shared" si="792"/>
        <v>0</v>
      </c>
      <c r="AK2365" s="229">
        <f t="shared" si="785"/>
        <v>0</v>
      </c>
      <c r="AL2365" s="226"/>
      <c r="AM2365" s="15"/>
      <c r="AN2365" s="232" t="e">
        <f t="shared" si="786"/>
        <v>#DIV/0!</v>
      </c>
      <c r="AO2365" s="214">
        <f t="shared" si="780"/>
        <v>0</v>
      </c>
      <c r="AQ2365" s="210"/>
      <c r="AR2365" s="231"/>
      <c r="AS2365" s="15"/>
      <c r="AT2365" s="232">
        <f t="shared" si="787"/>
        <v>0</v>
      </c>
      <c r="AU2365" s="235">
        <f t="shared" si="788"/>
        <v>0</v>
      </c>
      <c r="AY2365" s="210"/>
      <c r="AZ2365" s="231"/>
      <c r="BA2365" s="15"/>
      <c r="BB2365" s="232">
        <f t="shared" si="777"/>
        <v>0</v>
      </c>
      <c r="BC2365" s="235">
        <f t="shared" si="789"/>
        <v>0</v>
      </c>
      <c r="BG2365" s="210"/>
      <c r="BH2365" s="231"/>
      <c r="BI2365" s="15"/>
      <c r="BJ2365" s="232">
        <f t="shared" si="781"/>
        <v>0</v>
      </c>
      <c r="BK2365" s="235">
        <f t="shared" si="790"/>
        <v>0</v>
      </c>
      <c r="BM2365" s="109">
        <f t="shared" si="782"/>
        <v>-3.1123393083468547</v>
      </c>
      <c r="BN2365" s="213"/>
      <c r="BR2365" s="228"/>
      <c r="BS2365" s="311"/>
      <c r="BT2365" s="3"/>
      <c r="BU2365" s="213"/>
      <c r="BV2365" s="213"/>
      <c r="BW2365" s="291"/>
    </row>
    <row r="2366" spans="1:75" x14ac:dyDescent="0.2">
      <c r="A2366" s="210"/>
      <c r="B2366" s="211"/>
      <c r="C2366" s="848" t="str">
        <f ca="1">IF(ISERR(AVERAGE(INDIRECT("B"&amp;(ROW()-INT($B$1/2))):INDIRECT("B"&amp;(ROW()+INT($B$1/2))))),"",AVERAGE(INDIRECT("B"&amp;(ROW()-INT($B$1/2))):INDIRECT("B"&amp;(ROW()+INT($B$1/2)))))</f>
        <v/>
      </c>
      <c r="D2366" s="848">
        <f t="shared" si="776"/>
        <v>0</v>
      </c>
      <c r="E2366" s="275"/>
      <c r="F2366" s="15"/>
      <c r="G2366" s="3"/>
      <c r="H2366" s="3"/>
      <c r="I2366" s="3"/>
      <c r="J2366" s="3"/>
      <c r="K2366" s="3"/>
      <c r="L2366" s="554"/>
      <c r="M2366" s="545"/>
      <c r="N2366" s="546"/>
      <c r="O2366" s="5"/>
      <c r="P2366" s="216"/>
      <c r="Q2366" s="217"/>
      <c r="R2366" s="218"/>
      <c r="S2366" s="219">
        <f t="shared" si="793"/>
        <v>0</v>
      </c>
      <c r="T2366" s="220">
        <f t="shared" si="794"/>
        <v>0</v>
      </c>
      <c r="U2366" s="214">
        <f t="shared" si="791"/>
        <v>0</v>
      </c>
      <c r="W2366" s="221"/>
      <c r="X2366" s="222"/>
      <c r="Y2366" s="222"/>
      <c r="Z2366" s="223"/>
      <c r="AA2366" s="222"/>
      <c r="AB2366" s="224"/>
      <c r="AC2366" s="225"/>
      <c r="AD2366" s="2">
        <f t="shared" si="778"/>
        <v>0</v>
      </c>
      <c r="AE2366" s="2">
        <f t="shared" si="779"/>
        <v>0</v>
      </c>
      <c r="AF2366" s="226"/>
      <c r="AG2366" s="219">
        <f t="shared" si="783"/>
        <v>0</v>
      </c>
      <c r="AH2366" s="234">
        <f t="shared" si="784"/>
        <v>0</v>
      </c>
      <c r="AI2366" s="214">
        <f t="shared" si="792"/>
        <v>0</v>
      </c>
      <c r="AK2366" s="229">
        <f t="shared" si="785"/>
        <v>0</v>
      </c>
      <c r="AL2366" s="226"/>
      <c r="AM2366" s="15"/>
      <c r="AN2366" s="232" t="e">
        <f t="shared" si="786"/>
        <v>#DIV/0!</v>
      </c>
      <c r="AO2366" s="214">
        <f t="shared" si="780"/>
        <v>0</v>
      </c>
      <c r="AQ2366" s="210"/>
      <c r="AR2366" s="231"/>
      <c r="AS2366" s="15"/>
      <c r="AT2366" s="232">
        <f t="shared" si="787"/>
        <v>0</v>
      </c>
      <c r="AU2366" s="235">
        <f t="shared" si="788"/>
        <v>0</v>
      </c>
      <c r="AY2366" s="210"/>
      <c r="AZ2366" s="231"/>
      <c r="BA2366" s="15"/>
      <c r="BB2366" s="232">
        <f t="shared" si="777"/>
        <v>0</v>
      </c>
      <c r="BC2366" s="235">
        <f t="shared" si="789"/>
        <v>0</v>
      </c>
      <c r="BG2366" s="210"/>
      <c r="BH2366" s="231"/>
      <c r="BI2366" s="15"/>
      <c r="BJ2366" s="232">
        <f t="shared" si="781"/>
        <v>0</v>
      </c>
      <c r="BK2366" s="235">
        <f t="shared" si="790"/>
        <v>0</v>
      </c>
      <c r="BM2366" s="109">
        <f t="shared" si="782"/>
        <v>-3.1141716458445914</v>
      </c>
      <c r="BN2366" s="213"/>
      <c r="BR2366" s="228"/>
      <c r="BS2366" s="311"/>
      <c r="BT2366" s="3"/>
      <c r="BU2366" s="213"/>
      <c r="BV2366" s="213"/>
      <c r="BW2366" s="291"/>
    </row>
    <row r="2367" spans="1:75" x14ac:dyDescent="0.2">
      <c r="A2367" s="210"/>
      <c r="B2367" s="211"/>
      <c r="C2367" s="848" t="str">
        <f ca="1">IF(ISERR(AVERAGE(INDIRECT("B"&amp;(ROW()-INT($B$1/2))):INDIRECT("B"&amp;(ROW()+INT($B$1/2))))),"",AVERAGE(INDIRECT("B"&amp;(ROW()-INT($B$1/2))):INDIRECT("B"&amp;(ROW()+INT($B$1/2)))))</f>
        <v/>
      </c>
      <c r="D2367" s="848">
        <f t="shared" si="776"/>
        <v>0</v>
      </c>
      <c r="E2367" s="275"/>
      <c r="F2367" s="15"/>
      <c r="G2367" s="3"/>
      <c r="H2367" s="3"/>
      <c r="I2367" s="3"/>
      <c r="J2367" s="3"/>
      <c r="K2367" s="3"/>
      <c r="L2367" s="554"/>
      <c r="M2367" s="545"/>
      <c r="N2367" s="546"/>
      <c r="O2367" s="5"/>
      <c r="P2367" s="216"/>
      <c r="Q2367" s="217"/>
      <c r="R2367" s="218"/>
      <c r="S2367" s="219">
        <f t="shared" si="793"/>
        <v>0</v>
      </c>
      <c r="T2367" s="220">
        <f t="shared" si="794"/>
        <v>0</v>
      </c>
      <c r="U2367" s="214">
        <f t="shared" si="791"/>
        <v>0</v>
      </c>
      <c r="W2367" s="221"/>
      <c r="X2367" s="222"/>
      <c r="Y2367" s="222"/>
      <c r="Z2367" s="223"/>
      <c r="AA2367" s="222"/>
      <c r="AB2367" s="224"/>
      <c r="AC2367" s="225"/>
      <c r="AD2367" s="2">
        <f t="shared" si="778"/>
        <v>0</v>
      </c>
      <c r="AE2367" s="2">
        <f t="shared" si="779"/>
        <v>0</v>
      </c>
      <c r="AF2367" s="226"/>
      <c r="AG2367" s="219">
        <f t="shared" si="783"/>
        <v>0</v>
      </c>
      <c r="AH2367" s="234">
        <f t="shared" si="784"/>
        <v>0</v>
      </c>
      <c r="AI2367" s="214">
        <f t="shared" si="792"/>
        <v>0</v>
      </c>
      <c r="AK2367" s="229">
        <f t="shared" si="785"/>
        <v>0</v>
      </c>
      <c r="AL2367" s="226"/>
      <c r="AM2367" s="15"/>
      <c r="AN2367" s="232" t="e">
        <f t="shared" si="786"/>
        <v>#DIV/0!</v>
      </c>
      <c r="AO2367" s="214">
        <f t="shared" si="780"/>
        <v>0</v>
      </c>
      <c r="AQ2367" s="210"/>
      <c r="AR2367" s="231"/>
      <c r="AS2367" s="15"/>
      <c r="AT2367" s="232">
        <f t="shared" si="787"/>
        <v>0</v>
      </c>
      <c r="AU2367" s="235">
        <f t="shared" si="788"/>
        <v>0</v>
      </c>
      <c r="AY2367" s="210"/>
      <c r="AZ2367" s="231"/>
      <c r="BA2367" s="15"/>
      <c r="BB2367" s="232">
        <f t="shared" si="777"/>
        <v>0</v>
      </c>
      <c r="BC2367" s="235">
        <f t="shared" si="789"/>
        <v>0</v>
      </c>
      <c r="BG2367" s="210"/>
      <c r="BH2367" s="231"/>
      <c r="BI2367" s="15"/>
      <c r="BJ2367" s="232">
        <f t="shared" si="781"/>
        <v>0</v>
      </c>
      <c r="BK2367" s="235">
        <f t="shared" si="790"/>
        <v>0</v>
      </c>
      <c r="BM2367" s="109">
        <f t="shared" si="782"/>
        <v>-3.1160039833423281</v>
      </c>
      <c r="BN2367" s="213"/>
      <c r="BR2367" s="228"/>
      <c r="BS2367" s="311"/>
      <c r="BT2367" s="3"/>
      <c r="BU2367" s="213"/>
      <c r="BV2367" s="213"/>
      <c r="BW2367" s="291"/>
    </row>
    <row r="2368" spans="1:75" x14ac:dyDescent="0.2">
      <c r="A2368" s="210"/>
      <c r="B2368" s="211"/>
      <c r="C2368" s="848" t="str">
        <f ca="1">IF(ISERR(AVERAGE(INDIRECT("B"&amp;(ROW()-INT($B$1/2))):INDIRECT("B"&amp;(ROW()+INT($B$1/2))))),"",AVERAGE(INDIRECT("B"&amp;(ROW()-INT($B$1/2))):INDIRECT("B"&amp;(ROW()+INT($B$1/2)))))</f>
        <v/>
      </c>
      <c r="D2368" s="848">
        <f t="shared" si="776"/>
        <v>0</v>
      </c>
      <c r="E2368" s="275"/>
      <c r="F2368" s="15"/>
      <c r="G2368" s="3"/>
      <c r="H2368" s="3"/>
      <c r="I2368" s="3"/>
      <c r="J2368" s="3"/>
      <c r="K2368" s="3"/>
      <c r="L2368" s="554"/>
      <c r="M2368" s="545"/>
      <c r="N2368" s="546"/>
      <c r="O2368" s="5"/>
      <c r="P2368" s="216"/>
      <c r="Q2368" s="217"/>
      <c r="R2368" s="218"/>
      <c r="S2368" s="219">
        <f t="shared" si="793"/>
        <v>0</v>
      </c>
      <c r="T2368" s="220">
        <f t="shared" si="794"/>
        <v>0</v>
      </c>
      <c r="U2368" s="214">
        <f t="shared" si="791"/>
        <v>0</v>
      </c>
      <c r="W2368" s="221"/>
      <c r="X2368" s="222"/>
      <c r="Y2368" s="222"/>
      <c r="Z2368" s="223"/>
      <c r="AA2368" s="222"/>
      <c r="AB2368" s="224"/>
      <c r="AC2368" s="225"/>
      <c r="AD2368" s="2">
        <f t="shared" si="778"/>
        <v>0</v>
      </c>
      <c r="AE2368" s="2">
        <f t="shared" si="779"/>
        <v>0</v>
      </c>
      <c r="AF2368" s="226"/>
      <c r="AG2368" s="219">
        <f t="shared" si="783"/>
        <v>0</v>
      </c>
      <c r="AH2368" s="234">
        <f t="shared" si="784"/>
        <v>0</v>
      </c>
      <c r="AI2368" s="214">
        <f t="shared" si="792"/>
        <v>0</v>
      </c>
      <c r="AK2368" s="229">
        <f t="shared" si="785"/>
        <v>0</v>
      </c>
      <c r="AL2368" s="226"/>
      <c r="AM2368" s="15"/>
      <c r="AN2368" s="232" t="e">
        <f t="shared" si="786"/>
        <v>#DIV/0!</v>
      </c>
      <c r="AO2368" s="214">
        <f t="shared" si="780"/>
        <v>0</v>
      </c>
      <c r="AQ2368" s="210"/>
      <c r="AR2368" s="231"/>
      <c r="AS2368" s="15"/>
      <c r="AT2368" s="232">
        <f t="shared" si="787"/>
        <v>0</v>
      </c>
      <c r="AU2368" s="235">
        <f t="shared" si="788"/>
        <v>0</v>
      </c>
      <c r="AY2368" s="210"/>
      <c r="AZ2368" s="231"/>
      <c r="BA2368" s="15"/>
      <c r="BB2368" s="232">
        <f t="shared" si="777"/>
        <v>0</v>
      </c>
      <c r="BC2368" s="235">
        <f t="shared" si="789"/>
        <v>0</v>
      </c>
      <c r="BG2368" s="210"/>
      <c r="BH2368" s="231"/>
      <c r="BI2368" s="15"/>
      <c r="BJ2368" s="232">
        <f t="shared" si="781"/>
        <v>0</v>
      </c>
      <c r="BK2368" s="235">
        <f t="shared" si="790"/>
        <v>0</v>
      </c>
      <c r="BM2368" s="109">
        <f t="shared" si="782"/>
        <v>-3.1178363208400648</v>
      </c>
      <c r="BN2368" s="213"/>
      <c r="BR2368" s="228"/>
      <c r="BS2368" s="311"/>
      <c r="BT2368" s="3"/>
      <c r="BU2368" s="213"/>
      <c r="BV2368" s="213"/>
      <c r="BW2368" s="291"/>
    </row>
    <row r="2369" spans="1:75" x14ac:dyDescent="0.2">
      <c r="A2369" s="210"/>
      <c r="B2369" s="211"/>
      <c r="C2369" s="848" t="str">
        <f ca="1">IF(ISERR(AVERAGE(INDIRECT("B"&amp;(ROW()-INT($B$1/2))):INDIRECT("B"&amp;(ROW()+INT($B$1/2))))),"",AVERAGE(INDIRECT("B"&amp;(ROW()-INT($B$1/2))):INDIRECT("B"&amp;(ROW()+INT($B$1/2)))))</f>
        <v/>
      </c>
      <c r="D2369" s="848">
        <f t="shared" ref="D2369:D2432" si="795">A2369-A2368</f>
        <v>0</v>
      </c>
      <c r="E2369" s="275"/>
      <c r="F2369" s="15"/>
      <c r="G2369" s="3"/>
      <c r="H2369" s="3"/>
      <c r="I2369" s="3"/>
      <c r="J2369" s="3"/>
      <c r="K2369" s="3"/>
      <c r="L2369" s="554"/>
      <c r="M2369" s="545"/>
      <c r="N2369" s="546"/>
      <c r="O2369" s="5"/>
      <c r="P2369" s="216"/>
      <c r="Q2369" s="217"/>
      <c r="R2369" s="218"/>
      <c r="S2369" s="219">
        <f t="shared" si="793"/>
        <v>0</v>
      </c>
      <c r="T2369" s="220">
        <f t="shared" si="794"/>
        <v>0</v>
      </c>
      <c r="U2369" s="214">
        <f t="shared" si="791"/>
        <v>0</v>
      </c>
      <c r="W2369" s="221"/>
      <c r="X2369" s="222"/>
      <c r="Y2369" s="222"/>
      <c r="Z2369" s="223"/>
      <c r="AA2369" s="222"/>
      <c r="AB2369" s="224"/>
      <c r="AC2369" s="225"/>
      <c r="AD2369" s="2">
        <f t="shared" si="778"/>
        <v>0</v>
      </c>
      <c r="AE2369" s="2">
        <f t="shared" si="779"/>
        <v>0</v>
      </c>
      <c r="AF2369" s="226"/>
      <c r="AG2369" s="219">
        <f t="shared" si="783"/>
        <v>0</v>
      </c>
      <c r="AH2369" s="234">
        <f t="shared" si="784"/>
        <v>0</v>
      </c>
      <c r="AI2369" s="214">
        <f t="shared" si="792"/>
        <v>0</v>
      </c>
      <c r="AK2369" s="229">
        <f t="shared" si="785"/>
        <v>0</v>
      </c>
      <c r="AL2369" s="226"/>
      <c r="AM2369" s="15"/>
      <c r="AN2369" s="232" t="e">
        <f t="shared" si="786"/>
        <v>#DIV/0!</v>
      </c>
      <c r="AO2369" s="214">
        <f t="shared" si="780"/>
        <v>0</v>
      </c>
      <c r="AQ2369" s="210"/>
      <c r="AR2369" s="231"/>
      <c r="AS2369" s="15"/>
      <c r="AT2369" s="232">
        <f t="shared" si="787"/>
        <v>0</v>
      </c>
      <c r="AU2369" s="235">
        <f t="shared" si="788"/>
        <v>0</v>
      </c>
      <c r="AY2369" s="210"/>
      <c r="AZ2369" s="231"/>
      <c r="BA2369" s="15"/>
      <c r="BB2369" s="232">
        <f t="shared" si="777"/>
        <v>0</v>
      </c>
      <c r="BC2369" s="235">
        <f t="shared" si="789"/>
        <v>0</v>
      </c>
      <c r="BG2369" s="210"/>
      <c r="BH2369" s="231"/>
      <c r="BI2369" s="15"/>
      <c r="BJ2369" s="232">
        <f t="shared" si="781"/>
        <v>0</v>
      </c>
      <c r="BK2369" s="235">
        <f t="shared" si="790"/>
        <v>0</v>
      </c>
      <c r="BM2369" s="109">
        <f t="shared" si="782"/>
        <v>-3.1196686583378015</v>
      </c>
      <c r="BN2369" s="213"/>
      <c r="BR2369" s="228"/>
      <c r="BS2369" s="311"/>
      <c r="BT2369" s="3"/>
      <c r="BU2369" s="213"/>
      <c r="BV2369" s="213"/>
      <c r="BW2369" s="291"/>
    </row>
    <row r="2370" spans="1:75" x14ac:dyDescent="0.2">
      <c r="A2370" s="210"/>
      <c r="B2370" s="211"/>
      <c r="C2370" s="848" t="str">
        <f ca="1">IF(ISERR(AVERAGE(INDIRECT("B"&amp;(ROW()-INT($B$1/2))):INDIRECT("B"&amp;(ROW()+INT($B$1/2))))),"",AVERAGE(INDIRECT("B"&amp;(ROW()-INT($B$1/2))):INDIRECT("B"&amp;(ROW()+INT($B$1/2)))))</f>
        <v/>
      </c>
      <c r="D2370" s="848">
        <f t="shared" si="795"/>
        <v>0</v>
      </c>
      <c r="E2370" s="275"/>
      <c r="F2370" s="15"/>
      <c r="G2370" s="3"/>
      <c r="H2370" s="3"/>
      <c r="I2370" s="3"/>
      <c r="J2370" s="3"/>
      <c r="K2370" s="3"/>
      <c r="L2370" s="554"/>
      <c r="M2370" s="545"/>
      <c r="N2370" s="546"/>
      <c r="O2370" s="5"/>
      <c r="P2370" s="216"/>
      <c r="Q2370" s="217"/>
      <c r="R2370" s="218"/>
      <c r="S2370" s="219">
        <f t="shared" si="793"/>
        <v>0</v>
      </c>
      <c r="T2370" s="220">
        <f t="shared" si="794"/>
        <v>0</v>
      </c>
      <c r="U2370" s="214">
        <f t="shared" si="791"/>
        <v>0</v>
      </c>
      <c r="W2370" s="221"/>
      <c r="X2370" s="222"/>
      <c r="Y2370" s="222"/>
      <c r="Z2370" s="223"/>
      <c r="AA2370" s="222"/>
      <c r="AB2370" s="224"/>
      <c r="AC2370" s="225"/>
      <c r="AD2370" s="2">
        <f t="shared" si="778"/>
        <v>0</v>
      </c>
      <c r="AE2370" s="2">
        <f t="shared" si="779"/>
        <v>0</v>
      </c>
      <c r="AF2370" s="226"/>
      <c r="AG2370" s="219">
        <f t="shared" si="783"/>
        <v>0</v>
      </c>
      <c r="AH2370" s="234">
        <f t="shared" si="784"/>
        <v>0</v>
      </c>
      <c r="AI2370" s="214">
        <f t="shared" si="792"/>
        <v>0</v>
      </c>
      <c r="AK2370" s="229">
        <f t="shared" si="785"/>
        <v>0</v>
      </c>
      <c r="AL2370" s="226"/>
      <c r="AM2370" s="15"/>
      <c r="AN2370" s="232" t="e">
        <f t="shared" si="786"/>
        <v>#DIV/0!</v>
      </c>
      <c r="AO2370" s="214">
        <f t="shared" si="780"/>
        <v>0</v>
      </c>
      <c r="AQ2370" s="210"/>
      <c r="AR2370" s="231"/>
      <c r="AS2370" s="15"/>
      <c r="AT2370" s="232">
        <f t="shared" si="787"/>
        <v>0</v>
      </c>
      <c r="AU2370" s="235">
        <f t="shared" si="788"/>
        <v>0</v>
      </c>
      <c r="AY2370" s="210"/>
      <c r="AZ2370" s="231"/>
      <c r="BA2370" s="15"/>
      <c r="BB2370" s="232">
        <f t="shared" si="777"/>
        <v>0</v>
      </c>
      <c r="BC2370" s="235">
        <f t="shared" si="789"/>
        <v>0</v>
      </c>
      <c r="BG2370" s="210"/>
      <c r="BH2370" s="231"/>
      <c r="BI2370" s="15"/>
      <c r="BJ2370" s="232">
        <f t="shared" si="781"/>
        <v>0</v>
      </c>
      <c r="BK2370" s="235">
        <f t="shared" si="790"/>
        <v>0</v>
      </c>
      <c r="BM2370" s="109">
        <f t="shared" si="782"/>
        <v>-3.1215009958355382</v>
      </c>
      <c r="BN2370" s="213"/>
      <c r="BR2370" s="228"/>
      <c r="BS2370" s="311"/>
      <c r="BT2370" s="3"/>
      <c r="BU2370" s="213"/>
      <c r="BV2370" s="213"/>
      <c r="BW2370" s="291"/>
    </row>
    <row r="2371" spans="1:75" x14ac:dyDescent="0.2">
      <c r="A2371" s="210"/>
      <c r="B2371" s="211"/>
      <c r="C2371" s="848" t="str">
        <f ca="1">IF(ISERR(AVERAGE(INDIRECT("B"&amp;(ROW()-INT($B$1/2))):INDIRECT("B"&amp;(ROW()+INT($B$1/2))))),"",AVERAGE(INDIRECT("B"&amp;(ROW()-INT($B$1/2))):INDIRECT("B"&amp;(ROW()+INT($B$1/2)))))</f>
        <v/>
      </c>
      <c r="D2371" s="848">
        <f t="shared" si="795"/>
        <v>0</v>
      </c>
      <c r="E2371" s="275"/>
      <c r="F2371" s="15"/>
      <c r="G2371" s="3"/>
      <c r="H2371" s="3"/>
      <c r="I2371" s="3"/>
      <c r="J2371" s="3"/>
      <c r="K2371" s="3"/>
      <c r="L2371" s="554"/>
      <c r="M2371" s="545"/>
      <c r="N2371" s="546"/>
      <c r="O2371" s="5"/>
      <c r="P2371" s="216"/>
      <c r="Q2371" s="217"/>
      <c r="R2371" s="218"/>
      <c r="S2371" s="219">
        <f t="shared" si="793"/>
        <v>0</v>
      </c>
      <c r="T2371" s="220">
        <f t="shared" si="794"/>
        <v>0</v>
      </c>
      <c r="U2371" s="214">
        <f t="shared" si="791"/>
        <v>0</v>
      </c>
      <c r="W2371" s="221"/>
      <c r="X2371" s="222"/>
      <c r="Y2371" s="222"/>
      <c r="Z2371" s="223"/>
      <c r="AA2371" s="222"/>
      <c r="AB2371" s="224"/>
      <c r="AC2371" s="225"/>
      <c r="AD2371" s="2">
        <f t="shared" si="778"/>
        <v>0</v>
      </c>
      <c r="AE2371" s="2">
        <f t="shared" si="779"/>
        <v>0</v>
      </c>
      <c r="AF2371" s="226"/>
      <c r="AG2371" s="219">
        <f t="shared" si="783"/>
        <v>0</v>
      </c>
      <c r="AH2371" s="234">
        <f t="shared" si="784"/>
        <v>0</v>
      </c>
      <c r="AI2371" s="214">
        <f t="shared" si="792"/>
        <v>0</v>
      </c>
      <c r="AK2371" s="229">
        <f t="shared" si="785"/>
        <v>0</v>
      </c>
      <c r="AL2371" s="226"/>
      <c r="AM2371" s="15"/>
      <c r="AN2371" s="232" t="e">
        <f t="shared" si="786"/>
        <v>#DIV/0!</v>
      </c>
      <c r="AO2371" s="214">
        <f t="shared" si="780"/>
        <v>0</v>
      </c>
      <c r="AQ2371" s="210"/>
      <c r="AR2371" s="231"/>
      <c r="AS2371" s="15"/>
      <c r="AT2371" s="232">
        <f t="shared" si="787"/>
        <v>0</v>
      </c>
      <c r="AU2371" s="235">
        <f t="shared" si="788"/>
        <v>0</v>
      </c>
      <c r="AY2371" s="210"/>
      <c r="AZ2371" s="231"/>
      <c r="BA2371" s="15"/>
      <c r="BB2371" s="232">
        <f t="shared" si="777"/>
        <v>0</v>
      </c>
      <c r="BC2371" s="235">
        <f t="shared" si="789"/>
        <v>0</v>
      </c>
      <c r="BG2371" s="210"/>
      <c r="BH2371" s="231"/>
      <c r="BI2371" s="15"/>
      <c r="BJ2371" s="232">
        <f t="shared" si="781"/>
        <v>0</v>
      </c>
      <c r="BK2371" s="235">
        <f t="shared" si="790"/>
        <v>0</v>
      </c>
      <c r="BM2371" s="109">
        <f t="shared" si="782"/>
        <v>-3.1233333333332749</v>
      </c>
      <c r="BN2371" s="213"/>
      <c r="BR2371" s="228"/>
      <c r="BS2371" s="311"/>
      <c r="BT2371" s="3"/>
      <c r="BU2371" s="213"/>
      <c r="BV2371" s="213"/>
      <c r="BW2371" s="291"/>
    </row>
    <row r="2372" spans="1:75" x14ac:dyDescent="0.2">
      <c r="A2372" s="210"/>
      <c r="B2372" s="211"/>
      <c r="C2372" s="848" t="str">
        <f ca="1">IF(ISERR(AVERAGE(INDIRECT("B"&amp;(ROW()-INT($B$1/2))):INDIRECT("B"&amp;(ROW()+INT($B$1/2))))),"",AVERAGE(INDIRECT("B"&amp;(ROW()-INT($B$1/2))):INDIRECT("B"&amp;(ROW()+INT($B$1/2)))))</f>
        <v/>
      </c>
      <c r="D2372" s="848">
        <f t="shared" si="795"/>
        <v>0</v>
      </c>
      <c r="E2372" s="275"/>
      <c r="F2372" s="15"/>
      <c r="G2372" s="3"/>
      <c r="H2372" s="3"/>
      <c r="I2372" s="3"/>
      <c r="J2372" s="3"/>
      <c r="K2372" s="3"/>
      <c r="L2372" s="554"/>
      <c r="M2372" s="545"/>
      <c r="N2372" s="546"/>
      <c r="O2372" s="5"/>
      <c r="P2372" s="216"/>
      <c r="Q2372" s="217"/>
      <c r="R2372" s="218"/>
      <c r="S2372" s="219">
        <f t="shared" si="793"/>
        <v>0</v>
      </c>
      <c r="T2372" s="220">
        <f t="shared" si="794"/>
        <v>0</v>
      </c>
      <c r="U2372" s="214">
        <f t="shared" si="791"/>
        <v>0</v>
      </c>
      <c r="W2372" s="221"/>
      <c r="X2372" s="222"/>
      <c r="Y2372" s="222"/>
      <c r="Z2372" s="223"/>
      <c r="AA2372" s="222"/>
      <c r="AB2372" s="224"/>
      <c r="AC2372" s="225"/>
      <c r="AD2372" s="2">
        <f t="shared" si="778"/>
        <v>0</v>
      </c>
      <c r="AE2372" s="2">
        <f t="shared" si="779"/>
        <v>0</v>
      </c>
      <c r="AF2372" s="226"/>
      <c r="AG2372" s="219">
        <f t="shared" si="783"/>
        <v>0</v>
      </c>
      <c r="AH2372" s="234">
        <f t="shared" si="784"/>
        <v>0</v>
      </c>
      <c r="AI2372" s="214">
        <f t="shared" si="792"/>
        <v>0</v>
      </c>
      <c r="AK2372" s="229">
        <f t="shared" si="785"/>
        <v>0</v>
      </c>
      <c r="AL2372" s="226"/>
      <c r="AM2372" s="15"/>
      <c r="AN2372" s="232" t="e">
        <f t="shared" si="786"/>
        <v>#DIV/0!</v>
      </c>
      <c r="AO2372" s="214">
        <f t="shared" si="780"/>
        <v>0</v>
      </c>
      <c r="AQ2372" s="210"/>
      <c r="AR2372" s="231"/>
      <c r="AS2372" s="15"/>
      <c r="AT2372" s="232">
        <f t="shared" si="787"/>
        <v>0</v>
      </c>
      <c r="AU2372" s="235">
        <f t="shared" si="788"/>
        <v>0</v>
      </c>
      <c r="AY2372" s="210"/>
      <c r="AZ2372" s="231"/>
      <c r="BA2372" s="15"/>
      <c r="BB2372" s="232">
        <f t="shared" ref="BB2372:BB2435" si="796">IF(AY2372&gt;0,(26.3/MAX($AY$4:$AY$4600))*AY2372,0)</f>
        <v>0</v>
      </c>
      <c r="BC2372" s="235">
        <f t="shared" si="789"/>
        <v>0</v>
      </c>
      <c r="BG2372" s="210"/>
      <c r="BH2372" s="231"/>
      <c r="BI2372" s="15"/>
      <c r="BJ2372" s="232">
        <f t="shared" si="781"/>
        <v>0</v>
      </c>
      <c r="BK2372" s="235">
        <f t="shared" si="790"/>
        <v>0</v>
      </c>
      <c r="BM2372" s="109">
        <f t="shared" si="782"/>
        <v>-3.1251656708310116</v>
      </c>
      <c r="BN2372" s="213"/>
      <c r="BR2372" s="228"/>
      <c r="BS2372" s="311"/>
      <c r="BT2372" s="3"/>
      <c r="BU2372" s="213"/>
      <c r="BV2372" s="213"/>
      <c r="BW2372" s="291"/>
    </row>
    <row r="2373" spans="1:75" x14ac:dyDescent="0.2">
      <c r="A2373" s="210"/>
      <c r="B2373" s="211"/>
      <c r="C2373" s="848" t="str">
        <f ca="1">IF(ISERR(AVERAGE(INDIRECT("B"&amp;(ROW()-INT($B$1/2))):INDIRECT("B"&amp;(ROW()+INT($B$1/2))))),"",AVERAGE(INDIRECT("B"&amp;(ROW()-INT($B$1/2))):INDIRECT("B"&amp;(ROW()+INT($B$1/2)))))</f>
        <v/>
      </c>
      <c r="D2373" s="848">
        <f t="shared" si="795"/>
        <v>0</v>
      </c>
      <c r="E2373" s="275"/>
      <c r="F2373" s="15"/>
      <c r="G2373" s="3"/>
      <c r="H2373" s="3"/>
      <c r="I2373" s="3"/>
      <c r="J2373" s="3"/>
      <c r="K2373" s="3"/>
      <c r="L2373" s="554"/>
      <c r="M2373" s="545"/>
      <c r="N2373" s="546"/>
      <c r="O2373" s="5"/>
      <c r="P2373" s="216"/>
      <c r="Q2373" s="217"/>
      <c r="R2373" s="218"/>
      <c r="S2373" s="219">
        <f t="shared" si="793"/>
        <v>0</v>
      </c>
      <c r="T2373" s="220">
        <f t="shared" si="794"/>
        <v>0</v>
      </c>
      <c r="U2373" s="214">
        <f t="shared" si="791"/>
        <v>0</v>
      </c>
      <c r="W2373" s="221"/>
      <c r="X2373" s="222"/>
      <c r="Y2373" s="222"/>
      <c r="Z2373" s="223"/>
      <c r="AA2373" s="222"/>
      <c r="AB2373" s="224"/>
      <c r="AC2373" s="225"/>
      <c r="AD2373" s="2">
        <f t="shared" ref="AD2373:AD2436" si="797">IF(W2373&lt;0,W2373-X2373/60-Y2373/3600,W2373+X2373/60+Y2373/3600)</f>
        <v>0</v>
      </c>
      <c r="AE2373" s="2">
        <f t="shared" ref="AE2373:AE2436" si="798">IF(Z2373&lt;0,Z2373-AA2373/60-AB2373/3600,Z2373+AA2373/60+AB2373/3600)</f>
        <v>0</v>
      </c>
      <c r="AF2373" s="226"/>
      <c r="AG2373" s="219">
        <f t="shared" si="783"/>
        <v>0</v>
      </c>
      <c r="AH2373" s="234">
        <f t="shared" si="784"/>
        <v>0</v>
      </c>
      <c r="AI2373" s="214">
        <f t="shared" si="792"/>
        <v>0</v>
      </c>
      <c r="AK2373" s="229">
        <f t="shared" si="785"/>
        <v>0</v>
      </c>
      <c r="AL2373" s="226"/>
      <c r="AM2373" s="15"/>
      <c r="AN2373" s="232" t="e">
        <f t="shared" si="786"/>
        <v>#DIV/0!</v>
      </c>
      <c r="AO2373" s="214">
        <f t="shared" ref="AO2373:AO2436" si="799">AL2373*3.28084</f>
        <v>0</v>
      </c>
      <c r="AQ2373" s="210"/>
      <c r="AR2373" s="231"/>
      <c r="AS2373" s="15"/>
      <c r="AT2373" s="232">
        <f t="shared" si="787"/>
        <v>0</v>
      </c>
      <c r="AU2373" s="235">
        <f t="shared" si="788"/>
        <v>0</v>
      </c>
      <c r="AY2373" s="210"/>
      <c r="AZ2373" s="231"/>
      <c r="BA2373" s="15"/>
      <c r="BB2373" s="232">
        <f t="shared" si="796"/>
        <v>0</v>
      </c>
      <c r="BC2373" s="235">
        <f t="shared" si="789"/>
        <v>0</v>
      </c>
      <c r="BG2373" s="210"/>
      <c r="BH2373" s="231"/>
      <c r="BI2373" s="15"/>
      <c r="BJ2373" s="232">
        <f t="shared" ref="BJ2373:BJ2436" si="800">BG2373</f>
        <v>0</v>
      </c>
      <c r="BK2373" s="235">
        <f t="shared" si="790"/>
        <v>0</v>
      </c>
      <c r="BM2373" s="109">
        <f t="shared" ref="BM2373:BM2436" si="801">BM2372+$BQ$14</f>
        <v>-3.1269980083287483</v>
      </c>
      <c r="BN2373" s="213"/>
      <c r="BR2373" s="228"/>
      <c r="BS2373" s="311"/>
      <c r="BT2373" s="3"/>
      <c r="BU2373" s="213"/>
      <c r="BV2373" s="213"/>
      <c r="BW2373" s="291"/>
    </row>
    <row r="2374" spans="1:75" x14ac:dyDescent="0.2">
      <c r="A2374" s="210"/>
      <c r="B2374" s="211"/>
      <c r="C2374" s="848" t="str">
        <f ca="1">IF(ISERR(AVERAGE(INDIRECT("B"&amp;(ROW()-INT($B$1/2))):INDIRECT("B"&amp;(ROW()+INT($B$1/2))))),"",AVERAGE(INDIRECT("B"&amp;(ROW()-INT($B$1/2))):INDIRECT("B"&amp;(ROW()+INT($B$1/2)))))</f>
        <v/>
      </c>
      <c r="D2374" s="848">
        <f t="shared" si="795"/>
        <v>0</v>
      </c>
      <c r="E2374" s="275"/>
      <c r="F2374" s="15"/>
      <c r="G2374" s="3"/>
      <c r="H2374" s="3"/>
      <c r="I2374" s="3"/>
      <c r="J2374" s="3"/>
      <c r="K2374" s="3"/>
      <c r="L2374" s="554"/>
      <c r="M2374" s="545"/>
      <c r="N2374" s="546"/>
      <c r="O2374" s="5"/>
      <c r="P2374" s="216"/>
      <c r="Q2374" s="217"/>
      <c r="R2374" s="218"/>
      <c r="S2374" s="219">
        <f t="shared" si="793"/>
        <v>0</v>
      </c>
      <c r="T2374" s="220">
        <f t="shared" si="794"/>
        <v>0</v>
      </c>
      <c r="U2374" s="214">
        <f t="shared" si="791"/>
        <v>0</v>
      </c>
      <c r="W2374" s="221"/>
      <c r="X2374" s="222"/>
      <c r="Y2374" s="222"/>
      <c r="Z2374" s="223"/>
      <c r="AA2374" s="222"/>
      <c r="AB2374" s="224"/>
      <c r="AC2374" s="225"/>
      <c r="AD2374" s="2">
        <f t="shared" si="797"/>
        <v>0</v>
      </c>
      <c r="AE2374" s="2">
        <f t="shared" si="798"/>
        <v>0</v>
      </c>
      <c r="AF2374" s="226"/>
      <c r="AG2374" s="219">
        <f t="shared" ref="AG2374:AG2437" si="802">AG2373+IF(AD2374&lt;&gt;0,1.852*60*1000*((ACOS((SIN((AD2373/180)*PI()))*(SIN((AD2374/180)*PI()))+(COS((AD2373/180)*PI()))*(COS((AD2374/180)*PI()))*(COS((AE2374/180)*PI()-(AE2373/180)*PI())))/PI())*180),0)</f>
        <v>0</v>
      </c>
      <c r="AH2374" s="234">
        <f t="shared" ref="AH2374:AH2437" si="803">AH2373+IF(AD2374&lt;&gt;0,1.852*60*0.6213712*((ACOS((SIN((AD2373/180)*PI()))*(SIN((AD2374/180)*PI()))+(COS((AD2373/180)*PI()))*(COS((AD2374/180)*PI()))*(COS((AE2374/180)*PI()-(AE2373/180)*PI())))/PI())*180),0)</f>
        <v>0</v>
      </c>
      <c r="AI2374" s="214">
        <f t="shared" si="792"/>
        <v>0</v>
      </c>
      <c r="AK2374" s="229">
        <f t="shared" ref="AK2374:AK2437" si="804">IF(AL2374&gt;0,AK2373+$AO$1,0)</f>
        <v>0</v>
      </c>
      <c r="AL2374" s="226"/>
      <c r="AM2374" s="15"/>
      <c r="AN2374" s="232" t="e">
        <f t="shared" ref="AN2374:AN2437" si="805">(42341.84/MAX(AK2374:AK6970))*AK2374*0.0006213712</f>
        <v>#DIV/0!</v>
      </c>
      <c r="AO2374" s="214">
        <f t="shared" si="799"/>
        <v>0</v>
      </c>
      <c r="AQ2374" s="210"/>
      <c r="AR2374" s="231"/>
      <c r="AS2374" s="15"/>
      <c r="AT2374" s="232">
        <f t="shared" ref="AT2374:AT2437" si="806">IF(AQ2374&gt;0,(26.3/(MAX($AQ$4:$AQ$4600)*0.0006213712))*AQ2374*0.0006213712,0)</f>
        <v>0</v>
      </c>
      <c r="AU2374" s="235">
        <f t="shared" ref="AU2374:AU2437" si="807">(AR2374*3.28084)+(AW$4)</f>
        <v>0</v>
      </c>
      <c r="AY2374" s="210"/>
      <c r="AZ2374" s="231"/>
      <c r="BA2374" s="15"/>
      <c r="BB2374" s="232">
        <f t="shared" si="796"/>
        <v>0</v>
      </c>
      <c r="BC2374" s="235">
        <f t="shared" ref="BC2374:BC2437" si="808">AZ2374+BE$4</f>
        <v>0</v>
      </c>
      <c r="BG2374" s="210"/>
      <c r="BH2374" s="231"/>
      <c r="BI2374" s="15"/>
      <c r="BJ2374" s="232">
        <f t="shared" si="800"/>
        <v>0</v>
      </c>
      <c r="BK2374" s="235">
        <f t="shared" ref="BK2374:BK2437" si="809">BH2374*BM2374</f>
        <v>0</v>
      </c>
      <c r="BM2374" s="109">
        <f t="shared" si="801"/>
        <v>-3.128830345826485</v>
      </c>
      <c r="BN2374" s="213"/>
      <c r="BR2374" s="228"/>
      <c r="BS2374" s="311"/>
      <c r="BT2374" s="3"/>
      <c r="BU2374" s="213"/>
      <c r="BV2374" s="213"/>
      <c r="BW2374" s="291"/>
    </row>
    <row r="2375" spans="1:75" x14ac:dyDescent="0.2">
      <c r="A2375" s="210"/>
      <c r="B2375" s="211"/>
      <c r="C2375" s="848" t="str">
        <f ca="1">IF(ISERR(AVERAGE(INDIRECT("B"&amp;(ROW()-INT($B$1/2))):INDIRECT("B"&amp;(ROW()+INT($B$1/2))))),"",AVERAGE(INDIRECT("B"&amp;(ROW()-INT($B$1/2))):INDIRECT("B"&amp;(ROW()+INT($B$1/2)))))</f>
        <v/>
      </c>
      <c r="D2375" s="848">
        <f t="shared" si="795"/>
        <v>0</v>
      </c>
      <c r="E2375" s="275"/>
      <c r="F2375" s="15"/>
      <c r="G2375" s="3"/>
      <c r="H2375" s="3"/>
      <c r="I2375" s="3"/>
      <c r="J2375" s="3"/>
      <c r="K2375" s="3"/>
      <c r="L2375" s="554"/>
      <c r="M2375" s="545"/>
      <c r="N2375" s="546"/>
      <c r="O2375" s="5"/>
      <c r="P2375" s="216"/>
      <c r="Q2375" s="217"/>
      <c r="R2375" s="218"/>
      <c r="S2375" s="219">
        <f t="shared" si="793"/>
        <v>0</v>
      </c>
      <c r="T2375" s="220">
        <f t="shared" si="794"/>
        <v>0</v>
      </c>
      <c r="U2375" s="214">
        <f t="shared" ref="U2375:U2438" si="810">R2375*3.28084</f>
        <v>0</v>
      </c>
      <c r="W2375" s="221"/>
      <c r="X2375" s="222"/>
      <c r="Y2375" s="222"/>
      <c r="Z2375" s="223"/>
      <c r="AA2375" s="222"/>
      <c r="AB2375" s="224"/>
      <c r="AC2375" s="225"/>
      <c r="AD2375" s="2">
        <f t="shared" si="797"/>
        <v>0</v>
      </c>
      <c r="AE2375" s="2">
        <f t="shared" si="798"/>
        <v>0</v>
      </c>
      <c r="AF2375" s="226"/>
      <c r="AG2375" s="219">
        <f t="shared" si="802"/>
        <v>0</v>
      </c>
      <c r="AH2375" s="234">
        <f t="shared" si="803"/>
        <v>0</v>
      </c>
      <c r="AI2375" s="214">
        <f t="shared" ref="AI2375:AI2438" si="811">AF2375*3.28084</f>
        <v>0</v>
      </c>
      <c r="AK2375" s="229">
        <f t="shared" si="804"/>
        <v>0</v>
      </c>
      <c r="AL2375" s="226"/>
      <c r="AM2375" s="15"/>
      <c r="AN2375" s="232" t="e">
        <f t="shared" si="805"/>
        <v>#DIV/0!</v>
      </c>
      <c r="AO2375" s="214">
        <f t="shared" si="799"/>
        <v>0</v>
      </c>
      <c r="AQ2375" s="210"/>
      <c r="AR2375" s="231"/>
      <c r="AS2375" s="15"/>
      <c r="AT2375" s="232">
        <f t="shared" si="806"/>
        <v>0</v>
      </c>
      <c r="AU2375" s="235">
        <f t="shared" si="807"/>
        <v>0</v>
      </c>
      <c r="AY2375" s="210"/>
      <c r="AZ2375" s="231"/>
      <c r="BA2375" s="15"/>
      <c r="BB2375" s="232">
        <f t="shared" si="796"/>
        <v>0</v>
      </c>
      <c r="BC2375" s="235">
        <f t="shared" si="808"/>
        <v>0</v>
      </c>
      <c r="BG2375" s="210"/>
      <c r="BH2375" s="231"/>
      <c r="BI2375" s="15"/>
      <c r="BJ2375" s="232">
        <f t="shared" si="800"/>
        <v>0</v>
      </c>
      <c r="BK2375" s="235">
        <f t="shared" si="809"/>
        <v>0</v>
      </c>
      <c r="BM2375" s="109">
        <f t="shared" si="801"/>
        <v>-3.1306626833242217</v>
      </c>
      <c r="BN2375" s="213"/>
      <c r="BR2375" s="228"/>
      <c r="BS2375" s="311"/>
      <c r="BT2375" s="3"/>
      <c r="BU2375" s="213"/>
      <c r="BV2375" s="213"/>
      <c r="BW2375" s="291"/>
    </row>
    <row r="2376" spans="1:75" x14ac:dyDescent="0.2">
      <c r="A2376" s="210"/>
      <c r="B2376" s="211"/>
      <c r="C2376" s="848" t="str">
        <f ca="1">IF(ISERR(AVERAGE(INDIRECT("B"&amp;(ROW()-INT($B$1/2))):INDIRECT("B"&amp;(ROW()+INT($B$1/2))))),"",AVERAGE(INDIRECT("B"&amp;(ROW()-INT($B$1/2))):INDIRECT("B"&amp;(ROW()+INT($B$1/2)))))</f>
        <v/>
      </c>
      <c r="D2376" s="848">
        <f t="shared" si="795"/>
        <v>0</v>
      </c>
      <c r="E2376" s="275"/>
      <c r="F2376" s="15"/>
      <c r="G2376" s="3"/>
      <c r="H2376" s="3"/>
      <c r="I2376" s="3"/>
      <c r="J2376" s="3"/>
      <c r="K2376" s="3"/>
      <c r="L2376" s="554"/>
      <c r="M2376" s="545"/>
      <c r="N2376" s="546"/>
      <c r="O2376" s="5"/>
      <c r="P2376" s="216"/>
      <c r="Q2376" s="217"/>
      <c r="R2376" s="218"/>
      <c r="S2376" s="219">
        <f t="shared" si="793"/>
        <v>0</v>
      </c>
      <c r="T2376" s="220">
        <f t="shared" si="794"/>
        <v>0</v>
      </c>
      <c r="U2376" s="214">
        <f t="shared" si="810"/>
        <v>0</v>
      </c>
      <c r="W2376" s="221"/>
      <c r="X2376" s="222"/>
      <c r="Y2376" s="222"/>
      <c r="Z2376" s="223"/>
      <c r="AA2376" s="222"/>
      <c r="AB2376" s="224"/>
      <c r="AC2376" s="225"/>
      <c r="AD2376" s="2">
        <f t="shared" si="797"/>
        <v>0</v>
      </c>
      <c r="AE2376" s="2">
        <f t="shared" si="798"/>
        <v>0</v>
      </c>
      <c r="AF2376" s="226"/>
      <c r="AG2376" s="219">
        <f t="shared" si="802"/>
        <v>0</v>
      </c>
      <c r="AH2376" s="234">
        <f t="shared" si="803"/>
        <v>0</v>
      </c>
      <c r="AI2376" s="214">
        <f t="shared" si="811"/>
        <v>0</v>
      </c>
      <c r="AK2376" s="229">
        <f t="shared" si="804"/>
        <v>0</v>
      </c>
      <c r="AL2376" s="226"/>
      <c r="AM2376" s="15"/>
      <c r="AN2376" s="232" t="e">
        <f t="shared" si="805"/>
        <v>#DIV/0!</v>
      </c>
      <c r="AO2376" s="214">
        <f t="shared" si="799"/>
        <v>0</v>
      </c>
      <c r="AQ2376" s="210"/>
      <c r="AR2376" s="231"/>
      <c r="AS2376" s="15"/>
      <c r="AT2376" s="232">
        <f t="shared" si="806"/>
        <v>0</v>
      </c>
      <c r="AU2376" s="235">
        <f t="shared" si="807"/>
        <v>0</v>
      </c>
      <c r="AY2376" s="210"/>
      <c r="AZ2376" s="231"/>
      <c r="BA2376" s="15"/>
      <c r="BB2376" s="232">
        <f t="shared" si="796"/>
        <v>0</v>
      </c>
      <c r="BC2376" s="235">
        <f t="shared" si="808"/>
        <v>0</v>
      </c>
      <c r="BG2376" s="210"/>
      <c r="BH2376" s="231"/>
      <c r="BI2376" s="15"/>
      <c r="BJ2376" s="232">
        <f t="shared" si="800"/>
        <v>0</v>
      </c>
      <c r="BK2376" s="235">
        <f t="shared" si="809"/>
        <v>0</v>
      </c>
      <c r="BM2376" s="109">
        <f t="shared" si="801"/>
        <v>-3.1324950208219584</v>
      </c>
      <c r="BN2376" s="213"/>
      <c r="BR2376" s="228"/>
      <c r="BS2376" s="311"/>
      <c r="BT2376" s="3"/>
      <c r="BU2376" s="213"/>
      <c r="BV2376" s="213"/>
      <c r="BW2376" s="291"/>
    </row>
    <row r="2377" spans="1:75" x14ac:dyDescent="0.2">
      <c r="A2377" s="210"/>
      <c r="B2377" s="211"/>
      <c r="C2377" s="848" t="str">
        <f ca="1">IF(ISERR(AVERAGE(INDIRECT("B"&amp;(ROW()-INT($B$1/2))):INDIRECT("B"&amp;(ROW()+INT($B$1/2))))),"",AVERAGE(INDIRECT("B"&amp;(ROW()-INT($B$1/2))):INDIRECT("B"&amp;(ROW()+INT($B$1/2)))))</f>
        <v/>
      </c>
      <c r="D2377" s="848">
        <f t="shared" si="795"/>
        <v>0</v>
      </c>
      <c r="E2377" s="275"/>
      <c r="F2377" s="15"/>
      <c r="G2377" s="3"/>
      <c r="H2377" s="3"/>
      <c r="I2377" s="3"/>
      <c r="J2377" s="3"/>
      <c r="K2377" s="3"/>
      <c r="L2377" s="554"/>
      <c r="M2377" s="545"/>
      <c r="N2377" s="546"/>
      <c r="O2377" s="5"/>
      <c r="P2377" s="216"/>
      <c r="Q2377" s="217"/>
      <c r="R2377" s="218"/>
      <c r="S2377" s="219">
        <f t="shared" ref="S2377:S2440" si="812">S2376+IF(P2377&lt;&gt;0,1.852*60*1000*((ACOS((SIN((P2376/180)*PI()))*(SIN((P2377/180)*PI()))+(COS((P2376/180)*PI()))*(COS((P2377/180)*PI()))*(COS((Q2377/180)*PI()-(Q2376/180)*PI())))/PI())*180),0)</f>
        <v>0</v>
      </c>
      <c r="T2377" s="220">
        <f t="shared" ref="T2377:T2440" si="813">T2376+IF(P2377&lt;&gt;0,1.852*60*0.6213712*((ACOS((SIN((P2376/180)*PI()))*(SIN((P2377/180)*PI()))+(COS((P2376/180)*PI()))*(COS((P2377/180)*PI()))*(COS((Q2377/180)*PI()-(Q2376/180)*PI())))/PI())*180),0)</f>
        <v>0</v>
      </c>
      <c r="U2377" s="214">
        <f t="shared" si="810"/>
        <v>0</v>
      </c>
      <c r="W2377" s="221"/>
      <c r="X2377" s="222"/>
      <c r="Y2377" s="222"/>
      <c r="Z2377" s="223"/>
      <c r="AA2377" s="222"/>
      <c r="AB2377" s="224"/>
      <c r="AC2377" s="225"/>
      <c r="AD2377" s="2">
        <f t="shared" si="797"/>
        <v>0</v>
      </c>
      <c r="AE2377" s="2">
        <f t="shared" si="798"/>
        <v>0</v>
      </c>
      <c r="AF2377" s="226"/>
      <c r="AG2377" s="219">
        <f t="shared" si="802"/>
        <v>0</v>
      </c>
      <c r="AH2377" s="234">
        <f t="shared" si="803"/>
        <v>0</v>
      </c>
      <c r="AI2377" s="214">
        <f t="shared" si="811"/>
        <v>0</v>
      </c>
      <c r="AK2377" s="229">
        <f t="shared" si="804"/>
        <v>0</v>
      </c>
      <c r="AL2377" s="226"/>
      <c r="AM2377" s="15"/>
      <c r="AN2377" s="232" t="e">
        <f t="shared" si="805"/>
        <v>#DIV/0!</v>
      </c>
      <c r="AO2377" s="214">
        <f t="shared" si="799"/>
        <v>0</v>
      </c>
      <c r="AQ2377" s="210"/>
      <c r="AR2377" s="231"/>
      <c r="AS2377" s="15"/>
      <c r="AT2377" s="232">
        <f t="shared" si="806"/>
        <v>0</v>
      </c>
      <c r="AU2377" s="235">
        <f t="shared" si="807"/>
        <v>0</v>
      </c>
      <c r="AY2377" s="210"/>
      <c r="AZ2377" s="231"/>
      <c r="BA2377" s="15"/>
      <c r="BB2377" s="232">
        <f t="shared" si="796"/>
        <v>0</v>
      </c>
      <c r="BC2377" s="235">
        <f t="shared" si="808"/>
        <v>0</v>
      </c>
      <c r="BG2377" s="210"/>
      <c r="BH2377" s="231"/>
      <c r="BI2377" s="15"/>
      <c r="BJ2377" s="232">
        <f t="shared" si="800"/>
        <v>0</v>
      </c>
      <c r="BK2377" s="235">
        <f t="shared" si="809"/>
        <v>0</v>
      </c>
      <c r="BM2377" s="109">
        <f t="shared" si="801"/>
        <v>-3.1343273583196951</v>
      </c>
      <c r="BN2377" s="213"/>
      <c r="BR2377" s="228"/>
      <c r="BS2377" s="311"/>
      <c r="BT2377" s="3"/>
      <c r="BU2377" s="213"/>
      <c r="BV2377" s="213"/>
      <c r="BW2377" s="291"/>
    </row>
    <row r="2378" spans="1:75" x14ac:dyDescent="0.2">
      <c r="A2378" s="210"/>
      <c r="B2378" s="211"/>
      <c r="C2378" s="848" t="str">
        <f ca="1">IF(ISERR(AVERAGE(INDIRECT("B"&amp;(ROW()-INT($B$1/2))):INDIRECT("B"&amp;(ROW()+INT($B$1/2))))),"",AVERAGE(INDIRECT("B"&amp;(ROW()-INT($B$1/2))):INDIRECT("B"&amp;(ROW()+INT($B$1/2)))))</f>
        <v/>
      </c>
      <c r="D2378" s="848">
        <f t="shared" si="795"/>
        <v>0</v>
      </c>
      <c r="E2378" s="275"/>
      <c r="F2378" s="15"/>
      <c r="G2378" s="3"/>
      <c r="H2378" s="3"/>
      <c r="I2378" s="3"/>
      <c r="J2378" s="3"/>
      <c r="K2378" s="3"/>
      <c r="L2378" s="554"/>
      <c r="M2378" s="545"/>
      <c r="N2378" s="546"/>
      <c r="O2378" s="5"/>
      <c r="P2378" s="216"/>
      <c r="Q2378" s="217"/>
      <c r="R2378" s="218"/>
      <c r="S2378" s="219">
        <f t="shared" si="812"/>
        <v>0</v>
      </c>
      <c r="T2378" s="220">
        <f t="shared" si="813"/>
        <v>0</v>
      </c>
      <c r="U2378" s="214">
        <f t="shared" si="810"/>
        <v>0</v>
      </c>
      <c r="W2378" s="221"/>
      <c r="X2378" s="222"/>
      <c r="Y2378" s="222"/>
      <c r="Z2378" s="223"/>
      <c r="AA2378" s="222"/>
      <c r="AB2378" s="224"/>
      <c r="AC2378" s="225"/>
      <c r="AD2378" s="2">
        <f t="shared" si="797"/>
        <v>0</v>
      </c>
      <c r="AE2378" s="2">
        <f t="shared" si="798"/>
        <v>0</v>
      </c>
      <c r="AF2378" s="226"/>
      <c r="AG2378" s="219">
        <f t="shared" si="802"/>
        <v>0</v>
      </c>
      <c r="AH2378" s="234">
        <f t="shared" si="803"/>
        <v>0</v>
      </c>
      <c r="AI2378" s="214">
        <f t="shared" si="811"/>
        <v>0</v>
      </c>
      <c r="AK2378" s="229">
        <f t="shared" si="804"/>
        <v>0</v>
      </c>
      <c r="AL2378" s="226"/>
      <c r="AM2378" s="15"/>
      <c r="AN2378" s="232" t="e">
        <f t="shared" si="805"/>
        <v>#DIV/0!</v>
      </c>
      <c r="AO2378" s="214">
        <f t="shared" si="799"/>
        <v>0</v>
      </c>
      <c r="AQ2378" s="210"/>
      <c r="AR2378" s="231"/>
      <c r="AS2378" s="15"/>
      <c r="AT2378" s="232">
        <f t="shared" si="806"/>
        <v>0</v>
      </c>
      <c r="AU2378" s="235">
        <f t="shared" si="807"/>
        <v>0</v>
      </c>
      <c r="AY2378" s="210"/>
      <c r="AZ2378" s="231"/>
      <c r="BA2378" s="15"/>
      <c r="BB2378" s="232">
        <f t="shared" si="796"/>
        <v>0</v>
      </c>
      <c r="BC2378" s="235">
        <f t="shared" si="808"/>
        <v>0</v>
      </c>
      <c r="BG2378" s="210"/>
      <c r="BH2378" s="231"/>
      <c r="BI2378" s="15"/>
      <c r="BJ2378" s="232">
        <f t="shared" si="800"/>
        <v>0</v>
      </c>
      <c r="BK2378" s="235">
        <f t="shared" si="809"/>
        <v>0</v>
      </c>
      <c r="BM2378" s="109">
        <f t="shared" si="801"/>
        <v>-3.1361596958174318</v>
      </c>
      <c r="BN2378" s="213"/>
      <c r="BR2378" s="228"/>
      <c r="BS2378" s="311"/>
      <c r="BT2378" s="3"/>
      <c r="BU2378" s="213"/>
      <c r="BV2378" s="213"/>
      <c r="BW2378" s="291"/>
    </row>
    <row r="2379" spans="1:75" x14ac:dyDescent="0.2">
      <c r="A2379" s="210"/>
      <c r="B2379" s="211"/>
      <c r="C2379" s="848" t="str">
        <f ca="1">IF(ISERR(AVERAGE(INDIRECT("B"&amp;(ROW()-INT($B$1/2))):INDIRECT("B"&amp;(ROW()+INT($B$1/2))))),"",AVERAGE(INDIRECT("B"&amp;(ROW()-INT($B$1/2))):INDIRECT("B"&amp;(ROW()+INT($B$1/2)))))</f>
        <v/>
      </c>
      <c r="D2379" s="848">
        <f t="shared" si="795"/>
        <v>0</v>
      </c>
      <c r="E2379" s="275"/>
      <c r="F2379" s="15"/>
      <c r="G2379" s="3"/>
      <c r="H2379" s="3"/>
      <c r="I2379" s="3"/>
      <c r="J2379" s="3"/>
      <c r="K2379" s="3"/>
      <c r="L2379" s="554"/>
      <c r="M2379" s="545"/>
      <c r="N2379" s="546"/>
      <c r="O2379" s="5"/>
      <c r="P2379" s="216"/>
      <c r="Q2379" s="217"/>
      <c r="R2379" s="218"/>
      <c r="S2379" s="219">
        <f t="shared" si="812"/>
        <v>0</v>
      </c>
      <c r="T2379" s="220">
        <f t="shared" si="813"/>
        <v>0</v>
      </c>
      <c r="U2379" s="214">
        <f t="shared" si="810"/>
        <v>0</v>
      </c>
      <c r="W2379" s="221"/>
      <c r="X2379" s="222"/>
      <c r="Y2379" s="222"/>
      <c r="Z2379" s="223"/>
      <c r="AA2379" s="222"/>
      <c r="AB2379" s="224"/>
      <c r="AC2379" s="225"/>
      <c r="AD2379" s="2">
        <f t="shared" si="797"/>
        <v>0</v>
      </c>
      <c r="AE2379" s="2">
        <f t="shared" si="798"/>
        <v>0</v>
      </c>
      <c r="AF2379" s="226"/>
      <c r="AG2379" s="219">
        <f t="shared" si="802"/>
        <v>0</v>
      </c>
      <c r="AH2379" s="234">
        <f t="shared" si="803"/>
        <v>0</v>
      </c>
      <c r="AI2379" s="214">
        <f t="shared" si="811"/>
        <v>0</v>
      </c>
      <c r="AK2379" s="229">
        <f t="shared" si="804"/>
        <v>0</v>
      </c>
      <c r="AL2379" s="226"/>
      <c r="AM2379" s="15"/>
      <c r="AN2379" s="232" t="e">
        <f t="shared" si="805"/>
        <v>#DIV/0!</v>
      </c>
      <c r="AO2379" s="214">
        <f t="shared" si="799"/>
        <v>0</v>
      </c>
      <c r="AQ2379" s="210"/>
      <c r="AR2379" s="231"/>
      <c r="AS2379" s="15"/>
      <c r="AT2379" s="232">
        <f t="shared" si="806"/>
        <v>0</v>
      </c>
      <c r="AU2379" s="235">
        <f t="shared" si="807"/>
        <v>0</v>
      </c>
      <c r="AY2379" s="210"/>
      <c r="AZ2379" s="231"/>
      <c r="BA2379" s="15"/>
      <c r="BB2379" s="232">
        <f t="shared" si="796"/>
        <v>0</v>
      </c>
      <c r="BC2379" s="235">
        <f t="shared" si="808"/>
        <v>0</v>
      </c>
      <c r="BG2379" s="210"/>
      <c r="BH2379" s="231"/>
      <c r="BI2379" s="15"/>
      <c r="BJ2379" s="232">
        <f t="shared" si="800"/>
        <v>0</v>
      </c>
      <c r="BK2379" s="235">
        <f t="shared" si="809"/>
        <v>0</v>
      </c>
      <c r="BM2379" s="109">
        <f t="shared" si="801"/>
        <v>-3.1379920333151685</v>
      </c>
      <c r="BN2379" s="213"/>
      <c r="BR2379" s="228"/>
      <c r="BS2379" s="311"/>
      <c r="BT2379" s="3"/>
      <c r="BU2379" s="213"/>
      <c r="BV2379" s="213"/>
      <c r="BW2379" s="291"/>
    </row>
    <row r="2380" spans="1:75" x14ac:dyDescent="0.2">
      <c r="A2380" s="210"/>
      <c r="B2380" s="211"/>
      <c r="C2380" s="848" t="str">
        <f ca="1">IF(ISERR(AVERAGE(INDIRECT("B"&amp;(ROW()-INT($B$1/2))):INDIRECT("B"&amp;(ROW()+INT($B$1/2))))),"",AVERAGE(INDIRECT("B"&amp;(ROW()-INT($B$1/2))):INDIRECT("B"&amp;(ROW()+INT($B$1/2)))))</f>
        <v/>
      </c>
      <c r="D2380" s="848">
        <f t="shared" si="795"/>
        <v>0</v>
      </c>
      <c r="E2380" s="275"/>
      <c r="F2380" s="15"/>
      <c r="G2380" s="3"/>
      <c r="H2380" s="3"/>
      <c r="I2380" s="3"/>
      <c r="J2380" s="3"/>
      <c r="K2380" s="3"/>
      <c r="L2380" s="554"/>
      <c r="M2380" s="545"/>
      <c r="N2380" s="546"/>
      <c r="O2380" s="5"/>
      <c r="P2380" s="216"/>
      <c r="Q2380" s="217"/>
      <c r="R2380" s="218"/>
      <c r="S2380" s="219">
        <f t="shared" si="812"/>
        <v>0</v>
      </c>
      <c r="T2380" s="220">
        <f t="shared" si="813"/>
        <v>0</v>
      </c>
      <c r="U2380" s="214">
        <f t="shared" si="810"/>
        <v>0</v>
      </c>
      <c r="W2380" s="221"/>
      <c r="X2380" s="222"/>
      <c r="Y2380" s="222"/>
      <c r="Z2380" s="223"/>
      <c r="AA2380" s="222"/>
      <c r="AB2380" s="224"/>
      <c r="AC2380" s="225"/>
      <c r="AD2380" s="2">
        <f t="shared" si="797"/>
        <v>0</v>
      </c>
      <c r="AE2380" s="2">
        <f t="shared" si="798"/>
        <v>0</v>
      </c>
      <c r="AF2380" s="226"/>
      <c r="AG2380" s="219">
        <f t="shared" si="802"/>
        <v>0</v>
      </c>
      <c r="AH2380" s="234">
        <f t="shared" si="803"/>
        <v>0</v>
      </c>
      <c r="AI2380" s="214">
        <f t="shared" si="811"/>
        <v>0</v>
      </c>
      <c r="AK2380" s="229">
        <f t="shared" si="804"/>
        <v>0</v>
      </c>
      <c r="AL2380" s="226"/>
      <c r="AM2380" s="15"/>
      <c r="AN2380" s="232" t="e">
        <f t="shared" si="805"/>
        <v>#DIV/0!</v>
      </c>
      <c r="AO2380" s="214">
        <f t="shared" si="799"/>
        <v>0</v>
      </c>
      <c r="AQ2380" s="210"/>
      <c r="AR2380" s="231"/>
      <c r="AS2380" s="15"/>
      <c r="AT2380" s="232">
        <f t="shared" si="806"/>
        <v>0</v>
      </c>
      <c r="AU2380" s="235">
        <f t="shared" si="807"/>
        <v>0</v>
      </c>
      <c r="AY2380" s="210"/>
      <c r="AZ2380" s="231"/>
      <c r="BA2380" s="15"/>
      <c r="BB2380" s="232">
        <f t="shared" si="796"/>
        <v>0</v>
      </c>
      <c r="BC2380" s="235">
        <f t="shared" si="808"/>
        <v>0</v>
      </c>
      <c r="BG2380" s="210"/>
      <c r="BH2380" s="231"/>
      <c r="BI2380" s="15"/>
      <c r="BJ2380" s="232">
        <f t="shared" si="800"/>
        <v>0</v>
      </c>
      <c r="BK2380" s="235">
        <f t="shared" si="809"/>
        <v>0</v>
      </c>
      <c r="BM2380" s="109">
        <f t="shared" si="801"/>
        <v>-3.1398243708129052</v>
      </c>
      <c r="BN2380" s="213"/>
      <c r="BR2380" s="228"/>
      <c r="BS2380" s="311"/>
      <c r="BT2380" s="3"/>
      <c r="BU2380" s="213"/>
      <c r="BV2380" s="213"/>
      <c r="BW2380" s="291"/>
    </row>
    <row r="2381" spans="1:75" x14ac:dyDescent="0.2">
      <c r="A2381" s="210"/>
      <c r="B2381" s="211"/>
      <c r="C2381" s="848" t="str">
        <f ca="1">IF(ISERR(AVERAGE(INDIRECT("B"&amp;(ROW()-INT($B$1/2))):INDIRECT("B"&amp;(ROW()+INT($B$1/2))))),"",AVERAGE(INDIRECT("B"&amp;(ROW()-INT($B$1/2))):INDIRECT("B"&amp;(ROW()+INT($B$1/2)))))</f>
        <v/>
      </c>
      <c r="D2381" s="848">
        <f t="shared" si="795"/>
        <v>0</v>
      </c>
      <c r="E2381" s="275"/>
      <c r="F2381" s="15"/>
      <c r="G2381" s="3"/>
      <c r="H2381" s="3"/>
      <c r="I2381" s="3"/>
      <c r="J2381" s="3"/>
      <c r="K2381" s="3"/>
      <c r="L2381" s="554"/>
      <c r="M2381" s="545"/>
      <c r="N2381" s="546"/>
      <c r="O2381" s="5"/>
      <c r="P2381" s="216"/>
      <c r="Q2381" s="217"/>
      <c r="R2381" s="218"/>
      <c r="S2381" s="219">
        <f t="shared" si="812"/>
        <v>0</v>
      </c>
      <c r="T2381" s="220">
        <f t="shared" si="813"/>
        <v>0</v>
      </c>
      <c r="U2381" s="214">
        <f t="shared" si="810"/>
        <v>0</v>
      </c>
      <c r="W2381" s="221"/>
      <c r="X2381" s="222"/>
      <c r="Y2381" s="222"/>
      <c r="Z2381" s="223"/>
      <c r="AA2381" s="222"/>
      <c r="AB2381" s="224"/>
      <c r="AC2381" s="225"/>
      <c r="AD2381" s="2">
        <f t="shared" si="797"/>
        <v>0</v>
      </c>
      <c r="AE2381" s="2">
        <f t="shared" si="798"/>
        <v>0</v>
      </c>
      <c r="AF2381" s="226"/>
      <c r="AG2381" s="219">
        <f t="shared" si="802"/>
        <v>0</v>
      </c>
      <c r="AH2381" s="234">
        <f t="shared" si="803"/>
        <v>0</v>
      </c>
      <c r="AI2381" s="214">
        <f t="shared" si="811"/>
        <v>0</v>
      </c>
      <c r="AK2381" s="229">
        <f t="shared" si="804"/>
        <v>0</v>
      </c>
      <c r="AL2381" s="226"/>
      <c r="AM2381" s="15"/>
      <c r="AN2381" s="232" t="e">
        <f t="shared" si="805"/>
        <v>#DIV/0!</v>
      </c>
      <c r="AO2381" s="214">
        <f t="shared" si="799"/>
        <v>0</v>
      </c>
      <c r="AQ2381" s="210"/>
      <c r="AR2381" s="231"/>
      <c r="AS2381" s="15"/>
      <c r="AT2381" s="232">
        <f t="shared" si="806"/>
        <v>0</v>
      </c>
      <c r="AU2381" s="235">
        <f t="shared" si="807"/>
        <v>0</v>
      </c>
      <c r="AY2381" s="210"/>
      <c r="AZ2381" s="231"/>
      <c r="BA2381" s="15"/>
      <c r="BB2381" s="232">
        <f t="shared" si="796"/>
        <v>0</v>
      </c>
      <c r="BC2381" s="235">
        <f t="shared" si="808"/>
        <v>0</v>
      </c>
      <c r="BG2381" s="210"/>
      <c r="BH2381" s="231"/>
      <c r="BI2381" s="15"/>
      <c r="BJ2381" s="232">
        <f t="shared" si="800"/>
        <v>0</v>
      </c>
      <c r="BK2381" s="235">
        <f t="shared" si="809"/>
        <v>0</v>
      </c>
      <c r="BM2381" s="109">
        <f t="shared" si="801"/>
        <v>-3.1416567083106419</v>
      </c>
      <c r="BN2381" s="213"/>
      <c r="BR2381" s="228"/>
      <c r="BS2381" s="311"/>
      <c r="BT2381" s="3"/>
      <c r="BU2381" s="213"/>
      <c r="BV2381" s="213"/>
      <c r="BW2381" s="291"/>
    </row>
    <row r="2382" spans="1:75" x14ac:dyDescent="0.2">
      <c r="A2382" s="210"/>
      <c r="B2382" s="211"/>
      <c r="C2382" s="848" t="str">
        <f ca="1">IF(ISERR(AVERAGE(INDIRECT("B"&amp;(ROW()-INT($B$1/2))):INDIRECT("B"&amp;(ROW()+INT($B$1/2))))),"",AVERAGE(INDIRECT("B"&amp;(ROW()-INT($B$1/2))):INDIRECT("B"&amp;(ROW()+INT($B$1/2)))))</f>
        <v/>
      </c>
      <c r="D2382" s="848">
        <f t="shared" si="795"/>
        <v>0</v>
      </c>
      <c r="E2382" s="275"/>
      <c r="F2382" s="15"/>
      <c r="G2382" s="3"/>
      <c r="H2382" s="3"/>
      <c r="I2382" s="3"/>
      <c r="J2382" s="3"/>
      <c r="K2382" s="3"/>
      <c r="L2382" s="554"/>
      <c r="M2382" s="545"/>
      <c r="N2382" s="546"/>
      <c r="O2382" s="5"/>
      <c r="P2382" s="216"/>
      <c r="Q2382" s="217"/>
      <c r="R2382" s="218"/>
      <c r="S2382" s="219">
        <f t="shared" si="812"/>
        <v>0</v>
      </c>
      <c r="T2382" s="220">
        <f t="shared" si="813"/>
        <v>0</v>
      </c>
      <c r="U2382" s="214">
        <f t="shared" si="810"/>
        <v>0</v>
      </c>
      <c r="W2382" s="221"/>
      <c r="X2382" s="222"/>
      <c r="Y2382" s="222"/>
      <c r="Z2382" s="223"/>
      <c r="AA2382" s="222"/>
      <c r="AB2382" s="224"/>
      <c r="AC2382" s="225"/>
      <c r="AD2382" s="2">
        <f t="shared" si="797"/>
        <v>0</v>
      </c>
      <c r="AE2382" s="2">
        <f t="shared" si="798"/>
        <v>0</v>
      </c>
      <c r="AF2382" s="226"/>
      <c r="AG2382" s="219">
        <f t="shared" si="802"/>
        <v>0</v>
      </c>
      <c r="AH2382" s="234">
        <f t="shared" si="803"/>
        <v>0</v>
      </c>
      <c r="AI2382" s="214">
        <f t="shared" si="811"/>
        <v>0</v>
      </c>
      <c r="AK2382" s="229">
        <f t="shared" si="804"/>
        <v>0</v>
      </c>
      <c r="AL2382" s="226"/>
      <c r="AM2382" s="15"/>
      <c r="AN2382" s="232" t="e">
        <f t="shared" si="805"/>
        <v>#DIV/0!</v>
      </c>
      <c r="AO2382" s="214">
        <f t="shared" si="799"/>
        <v>0</v>
      </c>
      <c r="AQ2382" s="210"/>
      <c r="AR2382" s="231"/>
      <c r="AS2382" s="15"/>
      <c r="AT2382" s="232">
        <f t="shared" si="806"/>
        <v>0</v>
      </c>
      <c r="AU2382" s="235">
        <f t="shared" si="807"/>
        <v>0</v>
      </c>
      <c r="AY2382" s="210"/>
      <c r="AZ2382" s="231"/>
      <c r="BA2382" s="15"/>
      <c r="BB2382" s="232">
        <f t="shared" si="796"/>
        <v>0</v>
      </c>
      <c r="BC2382" s="235">
        <f t="shared" si="808"/>
        <v>0</v>
      </c>
      <c r="BG2382" s="210"/>
      <c r="BH2382" s="231"/>
      <c r="BI2382" s="15"/>
      <c r="BJ2382" s="232">
        <f t="shared" si="800"/>
        <v>0</v>
      </c>
      <c r="BK2382" s="235">
        <f t="shared" si="809"/>
        <v>0</v>
      </c>
      <c r="BM2382" s="109">
        <f t="shared" si="801"/>
        <v>-3.1434890458083786</v>
      </c>
      <c r="BN2382" s="213"/>
      <c r="BR2382" s="228"/>
      <c r="BS2382" s="311"/>
      <c r="BT2382" s="3"/>
      <c r="BU2382" s="213"/>
      <c r="BV2382" s="213"/>
      <c r="BW2382" s="291"/>
    </row>
    <row r="2383" spans="1:75" x14ac:dyDescent="0.2">
      <c r="A2383" s="210"/>
      <c r="B2383" s="211"/>
      <c r="C2383" s="848" t="str">
        <f ca="1">IF(ISERR(AVERAGE(INDIRECT("B"&amp;(ROW()-INT($B$1/2))):INDIRECT("B"&amp;(ROW()+INT($B$1/2))))),"",AVERAGE(INDIRECT("B"&amp;(ROW()-INT($B$1/2))):INDIRECT("B"&amp;(ROW()+INT($B$1/2)))))</f>
        <v/>
      </c>
      <c r="D2383" s="848">
        <f t="shared" si="795"/>
        <v>0</v>
      </c>
      <c r="E2383" s="275"/>
      <c r="F2383" s="15"/>
      <c r="G2383" s="3"/>
      <c r="H2383" s="3"/>
      <c r="I2383" s="3"/>
      <c r="J2383" s="3"/>
      <c r="K2383" s="3"/>
      <c r="L2383" s="554"/>
      <c r="M2383" s="545"/>
      <c r="N2383" s="546"/>
      <c r="O2383" s="5"/>
      <c r="P2383" s="216"/>
      <c r="Q2383" s="217"/>
      <c r="R2383" s="218"/>
      <c r="S2383" s="219">
        <f t="shared" si="812"/>
        <v>0</v>
      </c>
      <c r="T2383" s="220">
        <f t="shared" si="813"/>
        <v>0</v>
      </c>
      <c r="U2383" s="214">
        <f t="shared" si="810"/>
        <v>0</v>
      </c>
      <c r="W2383" s="221"/>
      <c r="X2383" s="222"/>
      <c r="Y2383" s="222"/>
      <c r="Z2383" s="223"/>
      <c r="AA2383" s="222"/>
      <c r="AB2383" s="224"/>
      <c r="AC2383" s="225"/>
      <c r="AD2383" s="2">
        <f t="shared" si="797"/>
        <v>0</v>
      </c>
      <c r="AE2383" s="2">
        <f t="shared" si="798"/>
        <v>0</v>
      </c>
      <c r="AF2383" s="226"/>
      <c r="AG2383" s="219">
        <f t="shared" si="802"/>
        <v>0</v>
      </c>
      <c r="AH2383" s="234">
        <f t="shared" si="803"/>
        <v>0</v>
      </c>
      <c r="AI2383" s="214">
        <f t="shared" si="811"/>
        <v>0</v>
      </c>
      <c r="AK2383" s="229">
        <f t="shared" si="804"/>
        <v>0</v>
      </c>
      <c r="AL2383" s="226"/>
      <c r="AM2383" s="15"/>
      <c r="AN2383" s="232" t="e">
        <f t="shared" si="805"/>
        <v>#DIV/0!</v>
      </c>
      <c r="AO2383" s="214">
        <f t="shared" si="799"/>
        <v>0</v>
      </c>
      <c r="AQ2383" s="210"/>
      <c r="AR2383" s="231"/>
      <c r="AS2383" s="15"/>
      <c r="AT2383" s="232">
        <f t="shared" si="806"/>
        <v>0</v>
      </c>
      <c r="AU2383" s="235">
        <f t="shared" si="807"/>
        <v>0</v>
      </c>
      <c r="AY2383" s="210"/>
      <c r="AZ2383" s="231"/>
      <c r="BA2383" s="15"/>
      <c r="BB2383" s="232">
        <f t="shared" si="796"/>
        <v>0</v>
      </c>
      <c r="BC2383" s="235">
        <f t="shared" si="808"/>
        <v>0</v>
      </c>
      <c r="BG2383" s="210"/>
      <c r="BH2383" s="231"/>
      <c r="BI2383" s="15"/>
      <c r="BJ2383" s="232">
        <f t="shared" si="800"/>
        <v>0</v>
      </c>
      <c r="BK2383" s="235">
        <f t="shared" si="809"/>
        <v>0</v>
      </c>
      <c r="BM2383" s="109">
        <f t="shared" si="801"/>
        <v>-3.1453213833061153</v>
      </c>
      <c r="BN2383" s="213"/>
      <c r="BR2383" s="228"/>
      <c r="BS2383" s="311"/>
      <c r="BT2383" s="3"/>
      <c r="BU2383" s="213"/>
      <c r="BV2383" s="213"/>
      <c r="BW2383" s="291"/>
    </row>
    <row r="2384" spans="1:75" x14ac:dyDescent="0.2">
      <c r="A2384" s="210"/>
      <c r="B2384" s="211"/>
      <c r="C2384" s="848" t="str">
        <f ca="1">IF(ISERR(AVERAGE(INDIRECT("B"&amp;(ROW()-INT($B$1/2))):INDIRECT("B"&amp;(ROW()+INT($B$1/2))))),"",AVERAGE(INDIRECT("B"&amp;(ROW()-INT($B$1/2))):INDIRECT("B"&amp;(ROW()+INT($B$1/2)))))</f>
        <v/>
      </c>
      <c r="D2384" s="848">
        <f t="shared" si="795"/>
        <v>0</v>
      </c>
      <c r="E2384" s="275"/>
      <c r="F2384" s="15"/>
      <c r="G2384" s="3"/>
      <c r="H2384" s="3"/>
      <c r="I2384" s="3"/>
      <c r="J2384" s="3"/>
      <c r="K2384" s="3"/>
      <c r="L2384" s="554"/>
      <c r="M2384" s="545"/>
      <c r="N2384" s="546"/>
      <c r="O2384" s="5"/>
      <c r="P2384" s="216"/>
      <c r="Q2384" s="217"/>
      <c r="R2384" s="218"/>
      <c r="S2384" s="219">
        <f t="shared" si="812"/>
        <v>0</v>
      </c>
      <c r="T2384" s="220">
        <f t="shared" si="813"/>
        <v>0</v>
      </c>
      <c r="U2384" s="214">
        <f t="shared" si="810"/>
        <v>0</v>
      </c>
      <c r="W2384" s="221"/>
      <c r="X2384" s="222"/>
      <c r="Y2384" s="222"/>
      <c r="Z2384" s="223"/>
      <c r="AA2384" s="222"/>
      <c r="AB2384" s="224"/>
      <c r="AC2384" s="225"/>
      <c r="AD2384" s="2">
        <f t="shared" si="797"/>
        <v>0</v>
      </c>
      <c r="AE2384" s="2">
        <f t="shared" si="798"/>
        <v>0</v>
      </c>
      <c r="AF2384" s="226"/>
      <c r="AG2384" s="219">
        <f t="shared" si="802"/>
        <v>0</v>
      </c>
      <c r="AH2384" s="234">
        <f t="shared" si="803"/>
        <v>0</v>
      </c>
      <c r="AI2384" s="214">
        <f t="shared" si="811"/>
        <v>0</v>
      </c>
      <c r="AK2384" s="229">
        <f t="shared" si="804"/>
        <v>0</v>
      </c>
      <c r="AL2384" s="226"/>
      <c r="AM2384" s="15"/>
      <c r="AN2384" s="232" t="e">
        <f t="shared" si="805"/>
        <v>#DIV/0!</v>
      </c>
      <c r="AO2384" s="214">
        <f t="shared" si="799"/>
        <v>0</v>
      </c>
      <c r="AQ2384" s="210"/>
      <c r="AR2384" s="231"/>
      <c r="AS2384" s="15"/>
      <c r="AT2384" s="232">
        <f t="shared" si="806"/>
        <v>0</v>
      </c>
      <c r="AU2384" s="235">
        <f t="shared" si="807"/>
        <v>0</v>
      </c>
      <c r="AY2384" s="210"/>
      <c r="AZ2384" s="231"/>
      <c r="BA2384" s="15"/>
      <c r="BB2384" s="232">
        <f t="shared" si="796"/>
        <v>0</v>
      </c>
      <c r="BC2384" s="235">
        <f t="shared" si="808"/>
        <v>0</v>
      </c>
      <c r="BG2384" s="210"/>
      <c r="BH2384" s="231"/>
      <c r="BI2384" s="15"/>
      <c r="BJ2384" s="232">
        <f t="shared" si="800"/>
        <v>0</v>
      </c>
      <c r="BK2384" s="235">
        <f t="shared" si="809"/>
        <v>0</v>
      </c>
      <c r="BM2384" s="109">
        <f t="shared" si="801"/>
        <v>-3.147153720803852</v>
      </c>
      <c r="BN2384" s="213"/>
      <c r="BR2384" s="228"/>
      <c r="BS2384" s="311"/>
      <c r="BT2384" s="3"/>
      <c r="BU2384" s="213"/>
      <c r="BV2384" s="213"/>
      <c r="BW2384" s="291"/>
    </row>
    <row r="2385" spans="1:75" x14ac:dyDescent="0.2">
      <c r="A2385" s="210"/>
      <c r="B2385" s="211"/>
      <c r="C2385" s="848" t="str">
        <f ca="1">IF(ISERR(AVERAGE(INDIRECT("B"&amp;(ROW()-INT($B$1/2))):INDIRECT("B"&amp;(ROW()+INT($B$1/2))))),"",AVERAGE(INDIRECT("B"&amp;(ROW()-INT($B$1/2))):INDIRECT("B"&amp;(ROW()+INT($B$1/2)))))</f>
        <v/>
      </c>
      <c r="D2385" s="848">
        <f t="shared" si="795"/>
        <v>0</v>
      </c>
      <c r="E2385" s="275"/>
      <c r="F2385" s="15"/>
      <c r="G2385" s="3"/>
      <c r="H2385" s="3"/>
      <c r="I2385" s="3"/>
      <c r="J2385" s="3"/>
      <c r="K2385" s="3"/>
      <c r="L2385" s="554"/>
      <c r="M2385" s="545"/>
      <c r="N2385" s="546"/>
      <c r="O2385" s="5"/>
      <c r="P2385" s="216"/>
      <c r="Q2385" s="217"/>
      <c r="R2385" s="218"/>
      <c r="S2385" s="219">
        <f t="shared" si="812"/>
        <v>0</v>
      </c>
      <c r="T2385" s="220">
        <f t="shared" si="813"/>
        <v>0</v>
      </c>
      <c r="U2385" s="214">
        <f t="shared" si="810"/>
        <v>0</v>
      </c>
      <c r="W2385" s="221"/>
      <c r="X2385" s="222"/>
      <c r="Y2385" s="222"/>
      <c r="Z2385" s="223"/>
      <c r="AA2385" s="222"/>
      <c r="AB2385" s="224"/>
      <c r="AC2385" s="225"/>
      <c r="AD2385" s="2">
        <f t="shared" si="797"/>
        <v>0</v>
      </c>
      <c r="AE2385" s="2">
        <f t="shared" si="798"/>
        <v>0</v>
      </c>
      <c r="AF2385" s="226"/>
      <c r="AG2385" s="219">
        <f t="shared" si="802"/>
        <v>0</v>
      </c>
      <c r="AH2385" s="234">
        <f t="shared" si="803"/>
        <v>0</v>
      </c>
      <c r="AI2385" s="214">
        <f t="shared" si="811"/>
        <v>0</v>
      </c>
      <c r="AK2385" s="229">
        <f t="shared" si="804"/>
        <v>0</v>
      </c>
      <c r="AL2385" s="226"/>
      <c r="AM2385" s="15"/>
      <c r="AN2385" s="232" t="e">
        <f t="shared" si="805"/>
        <v>#DIV/0!</v>
      </c>
      <c r="AO2385" s="214">
        <f t="shared" si="799"/>
        <v>0</v>
      </c>
      <c r="AQ2385" s="210"/>
      <c r="AR2385" s="231"/>
      <c r="AS2385" s="15"/>
      <c r="AT2385" s="232">
        <f t="shared" si="806"/>
        <v>0</v>
      </c>
      <c r="AU2385" s="235">
        <f t="shared" si="807"/>
        <v>0</v>
      </c>
      <c r="AY2385" s="210"/>
      <c r="AZ2385" s="231"/>
      <c r="BA2385" s="15"/>
      <c r="BB2385" s="232">
        <f t="shared" si="796"/>
        <v>0</v>
      </c>
      <c r="BC2385" s="235">
        <f t="shared" si="808"/>
        <v>0</v>
      </c>
      <c r="BG2385" s="210"/>
      <c r="BH2385" s="231"/>
      <c r="BI2385" s="15"/>
      <c r="BJ2385" s="232">
        <f t="shared" si="800"/>
        <v>0</v>
      </c>
      <c r="BK2385" s="235">
        <f t="shared" si="809"/>
        <v>0</v>
      </c>
      <c r="BM2385" s="109">
        <f t="shared" si="801"/>
        <v>-3.1489860583015887</v>
      </c>
      <c r="BN2385" s="213"/>
      <c r="BR2385" s="228"/>
      <c r="BS2385" s="311"/>
      <c r="BT2385" s="3"/>
      <c r="BU2385" s="213"/>
      <c r="BV2385" s="213"/>
      <c r="BW2385" s="291"/>
    </row>
    <row r="2386" spans="1:75" x14ac:dyDescent="0.2">
      <c r="A2386" s="210"/>
      <c r="B2386" s="211"/>
      <c r="C2386" s="848" t="str">
        <f ca="1">IF(ISERR(AVERAGE(INDIRECT("B"&amp;(ROW()-INT($B$1/2))):INDIRECT("B"&amp;(ROW()+INT($B$1/2))))),"",AVERAGE(INDIRECT("B"&amp;(ROW()-INT($B$1/2))):INDIRECT("B"&amp;(ROW()+INT($B$1/2)))))</f>
        <v/>
      </c>
      <c r="D2386" s="848">
        <f t="shared" si="795"/>
        <v>0</v>
      </c>
      <c r="E2386" s="275"/>
      <c r="F2386" s="15"/>
      <c r="G2386" s="3"/>
      <c r="H2386" s="3"/>
      <c r="I2386" s="3"/>
      <c r="J2386" s="3"/>
      <c r="K2386" s="3"/>
      <c r="L2386" s="554"/>
      <c r="M2386" s="545"/>
      <c r="N2386" s="546"/>
      <c r="O2386" s="5"/>
      <c r="P2386" s="216"/>
      <c r="Q2386" s="217"/>
      <c r="R2386" s="218"/>
      <c r="S2386" s="219">
        <f t="shared" si="812"/>
        <v>0</v>
      </c>
      <c r="T2386" s="220">
        <f t="shared" si="813"/>
        <v>0</v>
      </c>
      <c r="U2386" s="214">
        <f t="shared" si="810"/>
        <v>0</v>
      </c>
      <c r="W2386" s="221"/>
      <c r="X2386" s="222"/>
      <c r="Y2386" s="222"/>
      <c r="Z2386" s="223"/>
      <c r="AA2386" s="222"/>
      <c r="AB2386" s="224"/>
      <c r="AC2386" s="225"/>
      <c r="AD2386" s="2">
        <f t="shared" si="797"/>
        <v>0</v>
      </c>
      <c r="AE2386" s="2">
        <f t="shared" si="798"/>
        <v>0</v>
      </c>
      <c r="AF2386" s="226"/>
      <c r="AG2386" s="219">
        <f t="shared" si="802"/>
        <v>0</v>
      </c>
      <c r="AH2386" s="234">
        <f t="shared" si="803"/>
        <v>0</v>
      </c>
      <c r="AI2386" s="214">
        <f t="shared" si="811"/>
        <v>0</v>
      </c>
      <c r="AK2386" s="229">
        <f t="shared" si="804"/>
        <v>0</v>
      </c>
      <c r="AL2386" s="226"/>
      <c r="AM2386" s="15"/>
      <c r="AN2386" s="232" t="e">
        <f t="shared" si="805"/>
        <v>#DIV/0!</v>
      </c>
      <c r="AO2386" s="214">
        <f t="shared" si="799"/>
        <v>0</v>
      </c>
      <c r="AQ2386" s="210"/>
      <c r="AR2386" s="231"/>
      <c r="AS2386" s="15"/>
      <c r="AT2386" s="232">
        <f t="shared" si="806"/>
        <v>0</v>
      </c>
      <c r="AU2386" s="235">
        <f t="shared" si="807"/>
        <v>0</v>
      </c>
      <c r="AY2386" s="210"/>
      <c r="AZ2386" s="231"/>
      <c r="BA2386" s="15"/>
      <c r="BB2386" s="232">
        <f t="shared" si="796"/>
        <v>0</v>
      </c>
      <c r="BC2386" s="235">
        <f t="shared" si="808"/>
        <v>0</v>
      </c>
      <c r="BG2386" s="210"/>
      <c r="BH2386" s="231"/>
      <c r="BI2386" s="15"/>
      <c r="BJ2386" s="232">
        <f t="shared" si="800"/>
        <v>0</v>
      </c>
      <c r="BK2386" s="235">
        <f t="shared" si="809"/>
        <v>0</v>
      </c>
      <c r="BM2386" s="109">
        <f t="shared" si="801"/>
        <v>-3.1508183957993254</v>
      </c>
      <c r="BN2386" s="213"/>
      <c r="BR2386" s="228"/>
      <c r="BS2386" s="311"/>
      <c r="BT2386" s="3"/>
      <c r="BU2386" s="213"/>
      <c r="BV2386" s="213"/>
      <c r="BW2386" s="291"/>
    </row>
    <row r="2387" spans="1:75" x14ac:dyDescent="0.2">
      <c r="A2387" s="210"/>
      <c r="B2387" s="211"/>
      <c r="C2387" s="848" t="str">
        <f ca="1">IF(ISERR(AVERAGE(INDIRECT("B"&amp;(ROW()-INT($B$1/2))):INDIRECT("B"&amp;(ROW()+INT($B$1/2))))),"",AVERAGE(INDIRECT("B"&amp;(ROW()-INT($B$1/2))):INDIRECT("B"&amp;(ROW()+INT($B$1/2)))))</f>
        <v/>
      </c>
      <c r="D2387" s="848">
        <f t="shared" si="795"/>
        <v>0</v>
      </c>
      <c r="E2387" s="275"/>
      <c r="F2387" s="15"/>
      <c r="G2387" s="3"/>
      <c r="H2387" s="3"/>
      <c r="I2387" s="3"/>
      <c r="J2387" s="3"/>
      <c r="K2387" s="3"/>
      <c r="L2387" s="554"/>
      <c r="M2387" s="545"/>
      <c r="N2387" s="546"/>
      <c r="O2387" s="5"/>
      <c r="P2387" s="216"/>
      <c r="Q2387" s="217"/>
      <c r="R2387" s="218"/>
      <c r="S2387" s="219">
        <f t="shared" si="812"/>
        <v>0</v>
      </c>
      <c r="T2387" s="220">
        <f t="shared" si="813"/>
        <v>0</v>
      </c>
      <c r="U2387" s="214">
        <f t="shared" si="810"/>
        <v>0</v>
      </c>
      <c r="W2387" s="221"/>
      <c r="X2387" s="222"/>
      <c r="Y2387" s="222"/>
      <c r="Z2387" s="223"/>
      <c r="AA2387" s="222"/>
      <c r="AB2387" s="224"/>
      <c r="AC2387" s="225"/>
      <c r="AD2387" s="2">
        <f t="shared" si="797"/>
        <v>0</v>
      </c>
      <c r="AE2387" s="2">
        <f t="shared" si="798"/>
        <v>0</v>
      </c>
      <c r="AF2387" s="226"/>
      <c r="AG2387" s="219">
        <f t="shared" si="802"/>
        <v>0</v>
      </c>
      <c r="AH2387" s="234">
        <f t="shared" si="803"/>
        <v>0</v>
      </c>
      <c r="AI2387" s="214">
        <f t="shared" si="811"/>
        <v>0</v>
      </c>
      <c r="AK2387" s="229">
        <f t="shared" si="804"/>
        <v>0</v>
      </c>
      <c r="AL2387" s="226"/>
      <c r="AM2387" s="15"/>
      <c r="AN2387" s="232" t="e">
        <f t="shared" si="805"/>
        <v>#DIV/0!</v>
      </c>
      <c r="AO2387" s="214">
        <f t="shared" si="799"/>
        <v>0</v>
      </c>
      <c r="AQ2387" s="210"/>
      <c r="AR2387" s="231"/>
      <c r="AS2387" s="15"/>
      <c r="AT2387" s="232">
        <f t="shared" si="806"/>
        <v>0</v>
      </c>
      <c r="AU2387" s="235">
        <f t="shared" si="807"/>
        <v>0</v>
      </c>
      <c r="AY2387" s="210"/>
      <c r="AZ2387" s="231"/>
      <c r="BA2387" s="15"/>
      <c r="BB2387" s="232">
        <f t="shared" si="796"/>
        <v>0</v>
      </c>
      <c r="BC2387" s="235">
        <f t="shared" si="808"/>
        <v>0</v>
      </c>
      <c r="BG2387" s="210"/>
      <c r="BH2387" s="231"/>
      <c r="BI2387" s="15"/>
      <c r="BJ2387" s="232">
        <f t="shared" si="800"/>
        <v>0</v>
      </c>
      <c r="BK2387" s="235">
        <f t="shared" si="809"/>
        <v>0</v>
      </c>
      <c r="BM2387" s="109">
        <f t="shared" si="801"/>
        <v>-3.1526507332970621</v>
      </c>
      <c r="BN2387" s="213"/>
      <c r="BR2387" s="228"/>
      <c r="BS2387" s="311"/>
      <c r="BT2387" s="3"/>
      <c r="BU2387" s="213"/>
      <c r="BV2387" s="213"/>
      <c r="BW2387" s="291"/>
    </row>
    <row r="2388" spans="1:75" x14ac:dyDescent="0.2">
      <c r="A2388" s="210"/>
      <c r="B2388" s="211"/>
      <c r="C2388" s="848" t="str">
        <f ca="1">IF(ISERR(AVERAGE(INDIRECT("B"&amp;(ROW()-INT($B$1/2))):INDIRECT("B"&amp;(ROW()+INT($B$1/2))))),"",AVERAGE(INDIRECT("B"&amp;(ROW()-INT($B$1/2))):INDIRECT("B"&amp;(ROW()+INT($B$1/2)))))</f>
        <v/>
      </c>
      <c r="D2388" s="848">
        <f t="shared" si="795"/>
        <v>0</v>
      </c>
      <c r="E2388" s="275"/>
      <c r="F2388" s="15"/>
      <c r="G2388" s="3"/>
      <c r="H2388" s="3"/>
      <c r="I2388" s="3"/>
      <c r="J2388" s="3"/>
      <c r="K2388" s="3"/>
      <c r="L2388" s="554"/>
      <c r="M2388" s="545"/>
      <c r="N2388" s="546"/>
      <c r="O2388" s="5"/>
      <c r="P2388" s="216"/>
      <c r="Q2388" s="217"/>
      <c r="R2388" s="218"/>
      <c r="S2388" s="219">
        <f t="shared" si="812"/>
        <v>0</v>
      </c>
      <c r="T2388" s="220">
        <f t="shared" si="813"/>
        <v>0</v>
      </c>
      <c r="U2388" s="214">
        <f t="shared" si="810"/>
        <v>0</v>
      </c>
      <c r="W2388" s="221"/>
      <c r="X2388" s="222"/>
      <c r="Y2388" s="222"/>
      <c r="Z2388" s="223"/>
      <c r="AA2388" s="222"/>
      <c r="AB2388" s="224"/>
      <c r="AC2388" s="225"/>
      <c r="AD2388" s="2">
        <f t="shared" si="797"/>
        <v>0</v>
      </c>
      <c r="AE2388" s="2">
        <f t="shared" si="798"/>
        <v>0</v>
      </c>
      <c r="AF2388" s="226"/>
      <c r="AG2388" s="219">
        <f t="shared" si="802"/>
        <v>0</v>
      </c>
      <c r="AH2388" s="234">
        <f t="shared" si="803"/>
        <v>0</v>
      </c>
      <c r="AI2388" s="214">
        <f t="shared" si="811"/>
        <v>0</v>
      </c>
      <c r="AK2388" s="229">
        <f t="shared" si="804"/>
        <v>0</v>
      </c>
      <c r="AL2388" s="226"/>
      <c r="AM2388" s="15"/>
      <c r="AN2388" s="232" t="e">
        <f t="shared" si="805"/>
        <v>#DIV/0!</v>
      </c>
      <c r="AO2388" s="214">
        <f t="shared" si="799"/>
        <v>0</v>
      </c>
      <c r="AQ2388" s="210"/>
      <c r="AR2388" s="231"/>
      <c r="AS2388" s="15"/>
      <c r="AT2388" s="232">
        <f t="shared" si="806"/>
        <v>0</v>
      </c>
      <c r="AU2388" s="235">
        <f t="shared" si="807"/>
        <v>0</v>
      </c>
      <c r="AY2388" s="210"/>
      <c r="AZ2388" s="231"/>
      <c r="BA2388" s="15"/>
      <c r="BB2388" s="232">
        <f t="shared" si="796"/>
        <v>0</v>
      </c>
      <c r="BC2388" s="235">
        <f t="shared" si="808"/>
        <v>0</v>
      </c>
      <c r="BG2388" s="210"/>
      <c r="BH2388" s="231"/>
      <c r="BI2388" s="15"/>
      <c r="BJ2388" s="232">
        <f t="shared" si="800"/>
        <v>0</v>
      </c>
      <c r="BK2388" s="235">
        <f t="shared" si="809"/>
        <v>0</v>
      </c>
      <c r="BM2388" s="109">
        <f t="shared" si="801"/>
        <v>-3.1544830707947988</v>
      </c>
      <c r="BN2388" s="213"/>
      <c r="BR2388" s="228"/>
      <c r="BS2388" s="311"/>
      <c r="BT2388" s="3"/>
      <c r="BU2388" s="213"/>
      <c r="BV2388" s="213"/>
      <c r="BW2388" s="291"/>
    </row>
    <row r="2389" spans="1:75" x14ac:dyDescent="0.2">
      <c r="A2389" s="210"/>
      <c r="B2389" s="211"/>
      <c r="C2389" s="848" t="str">
        <f ca="1">IF(ISERR(AVERAGE(INDIRECT("B"&amp;(ROW()-INT($B$1/2))):INDIRECT("B"&amp;(ROW()+INT($B$1/2))))),"",AVERAGE(INDIRECT("B"&amp;(ROW()-INT($B$1/2))):INDIRECT("B"&amp;(ROW()+INT($B$1/2)))))</f>
        <v/>
      </c>
      <c r="D2389" s="848">
        <f t="shared" si="795"/>
        <v>0</v>
      </c>
      <c r="E2389" s="275"/>
      <c r="F2389" s="15"/>
      <c r="G2389" s="3"/>
      <c r="H2389" s="3"/>
      <c r="I2389" s="3"/>
      <c r="J2389" s="3"/>
      <c r="K2389" s="3"/>
      <c r="L2389" s="554"/>
      <c r="M2389" s="545"/>
      <c r="N2389" s="546"/>
      <c r="O2389" s="5"/>
      <c r="P2389" s="216"/>
      <c r="Q2389" s="217"/>
      <c r="R2389" s="218"/>
      <c r="S2389" s="219">
        <f t="shared" si="812"/>
        <v>0</v>
      </c>
      <c r="T2389" s="220">
        <f t="shared" si="813"/>
        <v>0</v>
      </c>
      <c r="U2389" s="214">
        <f t="shared" si="810"/>
        <v>0</v>
      </c>
      <c r="W2389" s="221"/>
      <c r="X2389" s="222"/>
      <c r="Y2389" s="222"/>
      <c r="Z2389" s="223"/>
      <c r="AA2389" s="222"/>
      <c r="AB2389" s="224"/>
      <c r="AC2389" s="225"/>
      <c r="AD2389" s="2">
        <f t="shared" si="797"/>
        <v>0</v>
      </c>
      <c r="AE2389" s="2">
        <f t="shared" si="798"/>
        <v>0</v>
      </c>
      <c r="AF2389" s="226"/>
      <c r="AG2389" s="219">
        <f t="shared" si="802"/>
        <v>0</v>
      </c>
      <c r="AH2389" s="234">
        <f t="shared" si="803"/>
        <v>0</v>
      </c>
      <c r="AI2389" s="214">
        <f t="shared" si="811"/>
        <v>0</v>
      </c>
      <c r="AK2389" s="229">
        <f t="shared" si="804"/>
        <v>0</v>
      </c>
      <c r="AL2389" s="226"/>
      <c r="AM2389" s="15"/>
      <c r="AN2389" s="232" t="e">
        <f t="shared" si="805"/>
        <v>#DIV/0!</v>
      </c>
      <c r="AO2389" s="214">
        <f t="shared" si="799"/>
        <v>0</v>
      </c>
      <c r="AQ2389" s="210"/>
      <c r="AR2389" s="231"/>
      <c r="AS2389" s="15"/>
      <c r="AT2389" s="232">
        <f t="shared" si="806"/>
        <v>0</v>
      </c>
      <c r="AU2389" s="235">
        <f t="shared" si="807"/>
        <v>0</v>
      </c>
      <c r="AY2389" s="210"/>
      <c r="AZ2389" s="231"/>
      <c r="BA2389" s="15"/>
      <c r="BB2389" s="232">
        <f t="shared" si="796"/>
        <v>0</v>
      </c>
      <c r="BC2389" s="235">
        <f t="shared" si="808"/>
        <v>0</v>
      </c>
      <c r="BG2389" s="210"/>
      <c r="BH2389" s="231"/>
      <c r="BI2389" s="15"/>
      <c r="BJ2389" s="232">
        <f t="shared" si="800"/>
        <v>0</v>
      </c>
      <c r="BK2389" s="235">
        <f t="shared" si="809"/>
        <v>0</v>
      </c>
      <c r="BM2389" s="109">
        <f t="shared" si="801"/>
        <v>-3.1563154082925355</v>
      </c>
      <c r="BN2389" s="213"/>
      <c r="BR2389" s="228"/>
      <c r="BS2389" s="311"/>
      <c r="BT2389" s="3"/>
      <c r="BU2389" s="213"/>
      <c r="BV2389" s="213"/>
      <c r="BW2389" s="291"/>
    </row>
    <row r="2390" spans="1:75" x14ac:dyDescent="0.2">
      <c r="A2390" s="210"/>
      <c r="B2390" s="211"/>
      <c r="C2390" s="848" t="str">
        <f ca="1">IF(ISERR(AVERAGE(INDIRECT("B"&amp;(ROW()-INT($B$1/2))):INDIRECT("B"&amp;(ROW()+INT($B$1/2))))),"",AVERAGE(INDIRECT("B"&amp;(ROW()-INT($B$1/2))):INDIRECT("B"&amp;(ROW()+INT($B$1/2)))))</f>
        <v/>
      </c>
      <c r="D2390" s="848">
        <f t="shared" si="795"/>
        <v>0</v>
      </c>
      <c r="E2390" s="275"/>
      <c r="F2390" s="15"/>
      <c r="G2390" s="3"/>
      <c r="H2390" s="3"/>
      <c r="I2390" s="3"/>
      <c r="J2390" s="3"/>
      <c r="K2390" s="3"/>
      <c r="L2390" s="554"/>
      <c r="M2390" s="545"/>
      <c r="N2390" s="546"/>
      <c r="O2390" s="5"/>
      <c r="P2390" s="216"/>
      <c r="Q2390" s="217"/>
      <c r="R2390" s="218"/>
      <c r="S2390" s="219">
        <f t="shared" si="812"/>
        <v>0</v>
      </c>
      <c r="T2390" s="220">
        <f t="shared" si="813"/>
        <v>0</v>
      </c>
      <c r="U2390" s="214">
        <f t="shared" si="810"/>
        <v>0</v>
      </c>
      <c r="W2390" s="221"/>
      <c r="X2390" s="222"/>
      <c r="Y2390" s="222"/>
      <c r="Z2390" s="223"/>
      <c r="AA2390" s="222"/>
      <c r="AB2390" s="224"/>
      <c r="AC2390" s="225"/>
      <c r="AD2390" s="2">
        <f t="shared" si="797"/>
        <v>0</v>
      </c>
      <c r="AE2390" s="2">
        <f t="shared" si="798"/>
        <v>0</v>
      </c>
      <c r="AF2390" s="226"/>
      <c r="AG2390" s="219">
        <f t="shared" si="802"/>
        <v>0</v>
      </c>
      <c r="AH2390" s="234">
        <f t="shared" si="803"/>
        <v>0</v>
      </c>
      <c r="AI2390" s="214">
        <f t="shared" si="811"/>
        <v>0</v>
      </c>
      <c r="AK2390" s="229">
        <f t="shared" si="804"/>
        <v>0</v>
      </c>
      <c r="AL2390" s="226"/>
      <c r="AM2390" s="15"/>
      <c r="AN2390" s="232" t="e">
        <f t="shared" si="805"/>
        <v>#DIV/0!</v>
      </c>
      <c r="AO2390" s="214">
        <f t="shared" si="799"/>
        <v>0</v>
      </c>
      <c r="AQ2390" s="210"/>
      <c r="AR2390" s="231"/>
      <c r="AS2390" s="15"/>
      <c r="AT2390" s="232">
        <f t="shared" si="806"/>
        <v>0</v>
      </c>
      <c r="AU2390" s="235">
        <f t="shared" si="807"/>
        <v>0</v>
      </c>
      <c r="AY2390" s="210"/>
      <c r="AZ2390" s="231"/>
      <c r="BA2390" s="15"/>
      <c r="BB2390" s="232">
        <f t="shared" si="796"/>
        <v>0</v>
      </c>
      <c r="BC2390" s="235">
        <f t="shared" si="808"/>
        <v>0</v>
      </c>
      <c r="BG2390" s="210"/>
      <c r="BH2390" s="231"/>
      <c r="BI2390" s="15"/>
      <c r="BJ2390" s="232">
        <f t="shared" si="800"/>
        <v>0</v>
      </c>
      <c r="BK2390" s="235">
        <f t="shared" si="809"/>
        <v>0</v>
      </c>
      <c r="BM2390" s="109">
        <f t="shared" si="801"/>
        <v>-3.1581477457902722</v>
      </c>
      <c r="BN2390" s="213"/>
      <c r="BR2390" s="228"/>
      <c r="BS2390" s="311"/>
      <c r="BT2390" s="3"/>
      <c r="BU2390" s="213"/>
      <c r="BV2390" s="213"/>
      <c r="BW2390" s="291"/>
    </row>
    <row r="2391" spans="1:75" x14ac:dyDescent="0.2">
      <c r="A2391" s="210"/>
      <c r="B2391" s="211"/>
      <c r="C2391" s="848" t="str">
        <f ca="1">IF(ISERR(AVERAGE(INDIRECT("B"&amp;(ROW()-INT($B$1/2))):INDIRECT("B"&amp;(ROW()+INT($B$1/2))))),"",AVERAGE(INDIRECT("B"&amp;(ROW()-INT($B$1/2))):INDIRECT("B"&amp;(ROW()+INT($B$1/2)))))</f>
        <v/>
      </c>
      <c r="D2391" s="848">
        <f t="shared" si="795"/>
        <v>0</v>
      </c>
      <c r="E2391" s="275"/>
      <c r="F2391" s="15"/>
      <c r="G2391" s="3"/>
      <c r="H2391" s="3"/>
      <c r="I2391" s="3"/>
      <c r="J2391" s="3"/>
      <c r="K2391" s="3"/>
      <c r="L2391" s="554"/>
      <c r="M2391" s="545"/>
      <c r="N2391" s="546"/>
      <c r="O2391" s="5"/>
      <c r="P2391" s="216"/>
      <c r="Q2391" s="217"/>
      <c r="R2391" s="218"/>
      <c r="S2391" s="219">
        <f t="shared" si="812"/>
        <v>0</v>
      </c>
      <c r="T2391" s="220">
        <f t="shared" si="813"/>
        <v>0</v>
      </c>
      <c r="U2391" s="214">
        <f t="shared" si="810"/>
        <v>0</v>
      </c>
      <c r="W2391" s="221"/>
      <c r="X2391" s="222"/>
      <c r="Y2391" s="222"/>
      <c r="Z2391" s="223"/>
      <c r="AA2391" s="222"/>
      <c r="AB2391" s="224"/>
      <c r="AC2391" s="225"/>
      <c r="AD2391" s="2">
        <f t="shared" si="797"/>
        <v>0</v>
      </c>
      <c r="AE2391" s="2">
        <f t="shared" si="798"/>
        <v>0</v>
      </c>
      <c r="AF2391" s="226"/>
      <c r="AG2391" s="219">
        <f t="shared" si="802"/>
        <v>0</v>
      </c>
      <c r="AH2391" s="234">
        <f t="shared" si="803"/>
        <v>0</v>
      </c>
      <c r="AI2391" s="214">
        <f t="shared" si="811"/>
        <v>0</v>
      </c>
      <c r="AK2391" s="229">
        <f t="shared" si="804"/>
        <v>0</v>
      </c>
      <c r="AL2391" s="226"/>
      <c r="AM2391" s="15"/>
      <c r="AN2391" s="232" t="e">
        <f t="shared" si="805"/>
        <v>#DIV/0!</v>
      </c>
      <c r="AO2391" s="214">
        <f t="shared" si="799"/>
        <v>0</v>
      </c>
      <c r="AQ2391" s="210"/>
      <c r="AR2391" s="231"/>
      <c r="AS2391" s="15"/>
      <c r="AT2391" s="232">
        <f t="shared" si="806"/>
        <v>0</v>
      </c>
      <c r="AU2391" s="235">
        <f t="shared" si="807"/>
        <v>0</v>
      </c>
      <c r="AY2391" s="210"/>
      <c r="AZ2391" s="231"/>
      <c r="BA2391" s="15"/>
      <c r="BB2391" s="232">
        <f t="shared" si="796"/>
        <v>0</v>
      </c>
      <c r="BC2391" s="235">
        <f t="shared" si="808"/>
        <v>0</v>
      </c>
      <c r="BG2391" s="210"/>
      <c r="BH2391" s="231"/>
      <c r="BI2391" s="15"/>
      <c r="BJ2391" s="232">
        <f t="shared" si="800"/>
        <v>0</v>
      </c>
      <c r="BK2391" s="235">
        <f t="shared" si="809"/>
        <v>0</v>
      </c>
      <c r="BM2391" s="109">
        <f t="shared" si="801"/>
        <v>-3.1599800832880089</v>
      </c>
      <c r="BN2391" s="213"/>
      <c r="BR2391" s="228"/>
      <c r="BS2391" s="311"/>
      <c r="BT2391" s="3"/>
      <c r="BU2391" s="213"/>
      <c r="BV2391" s="213"/>
      <c r="BW2391" s="291"/>
    </row>
    <row r="2392" spans="1:75" x14ac:dyDescent="0.2">
      <c r="A2392" s="210"/>
      <c r="B2392" s="211"/>
      <c r="C2392" s="848" t="str">
        <f ca="1">IF(ISERR(AVERAGE(INDIRECT("B"&amp;(ROW()-INT($B$1/2))):INDIRECT("B"&amp;(ROW()+INT($B$1/2))))),"",AVERAGE(INDIRECT("B"&amp;(ROW()-INT($B$1/2))):INDIRECT("B"&amp;(ROW()+INT($B$1/2)))))</f>
        <v/>
      </c>
      <c r="D2392" s="848">
        <f t="shared" si="795"/>
        <v>0</v>
      </c>
      <c r="E2392" s="275"/>
      <c r="F2392" s="15"/>
      <c r="G2392" s="3"/>
      <c r="H2392" s="3"/>
      <c r="I2392" s="3"/>
      <c r="J2392" s="3"/>
      <c r="K2392" s="3"/>
      <c r="L2392" s="554"/>
      <c r="M2392" s="545"/>
      <c r="N2392" s="546"/>
      <c r="O2392" s="5"/>
      <c r="P2392" s="216"/>
      <c r="Q2392" s="217"/>
      <c r="R2392" s="218"/>
      <c r="S2392" s="219">
        <f t="shared" si="812"/>
        <v>0</v>
      </c>
      <c r="T2392" s="220">
        <f t="shared" si="813"/>
        <v>0</v>
      </c>
      <c r="U2392" s="214">
        <f t="shared" si="810"/>
        <v>0</v>
      </c>
      <c r="W2392" s="221"/>
      <c r="X2392" s="222"/>
      <c r="Y2392" s="222"/>
      <c r="Z2392" s="223"/>
      <c r="AA2392" s="222"/>
      <c r="AB2392" s="224"/>
      <c r="AC2392" s="225"/>
      <c r="AD2392" s="2">
        <f t="shared" si="797"/>
        <v>0</v>
      </c>
      <c r="AE2392" s="2">
        <f t="shared" si="798"/>
        <v>0</v>
      </c>
      <c r="AF2392" s="226"/>
      <c r="AG2392" s="219">
        <f t="shared" si="802"/>
        <v>0</v>
      </c>
      <c r="AH2392" s="234">
        <f t="shared" si="803"/>
        <v>0</v>
      </c>
      <c r="AI2392" s="214">
        <f t="shared" si="811"/>
        <v>0</v>
      </c>
      <c r="AK2392" s="229">
        <f t="shared" si="804"/>
        <v>0</v>
      </c>
      <c r="AL2392" s="226"/>
      <c r="AM2392" s="15"/>
      <c r="AN2392" s="232" t="e">
        <f t="shared" si="805"/>
        <v>#DIV/0!</v>
      </c>
      <c r="AO2392" s="214">
        <f t="shared" si="799"/>
        <v>0</v>
      </c>
      <c r="AQ2392" s="210"/>
      <c r="AR2392" s="231"/>
      <c r="AS2392" s="15"/>
      <c r="AT2392" s="232">
        <f t="shared" si="806"/>
        <v>0</v>
      </c>
      <c r="AU2392" s="235">
        <f t="shared" si="807"/>
        <v>0</v>
      </c>
      <c r="AY2392" s="210"/>
      <c r="AZ2392" s="231"/>
      <c r="BA2392" s="15"/>
      <c r="BB2392" s="232">
        <f t="shared" si="796"/>
        <v>0</v>
      </c>
      <c r="BC2392" s="235">
        <f t="shared" si="808"/>
        <v>0</v>
      </c>
      <c r="BG2392" s="210"/>
      <c r="BH2392" s="231"/>
      <c r="BI2392" s="15"/>
      <c r="BJ2392" s="232">
        <f t="shared" si="800"/>
        <v>0</v>
      </c>
      <c r="BK2392" s="235">
        <f t="shared" si="809"/>
        <v>0</v>
      </c>
      <c r="BM2392" s="109">
        <f t="shared" si="801"/>
        <v>-3.1618124207857456</v>
      </c>
      <c r="BN2392" s="213"/>
      <c r="BR2392" s="228"/>
      <c r="BS2392" s="311"/>
      <c r="BT2392" s="3"/>
      <c r="BU2392" s="213"/>
      <c r="BV2392" s="213"/>
      <c r="BW2392" s="291"/>
    </row>
    <row r="2393" spans="1:75" x14ac:dyDescent="0.2">
      <c r="A2393" s="210"/>
      <c r="B2393" s="211"/>
      <c r="C2393" s="848" t="str">
        <f ca="1">IF(ISERR(AVERAGE(INDIRECT("B"&amp;(ROW()-INT($B$1/2))):INDIRECT("B"&amp;(ROW()+INT($B$1/2))))),"",AVERAGE(INDIRECT("B"&amp;(ROW()-INT($B$1/2))):INDIRECT("B"&amp;(ROW()+INT($B$1/2)))))</f>
        <v/>
      </c>
      <c r="D2393" s="848">
        <f t="shared" si="795"/>
        <v>0</v>
      </c>
      <c r="E2393" s="275"/>
      <c r="F2393" s="15"/>
      <c r="G2393" s="3"/>
      <c r="H2393" s="3"/>
      <c r="I2393" s="3"/>
      <c r="J2393" s="3"/>
      <c r="K2393" s="3"/>
      <c r="L2393" s="554"/>
      <c r="M2393" s="545"/>
      <c r="N2393" s="546"/>
      <c r="O2393" s="5"/>
      <c r="P2393" s="216"/>
      <c r="Q2393" s="217"/>
      <c r="R2393" s="218"/>
      <c r="S2393" s="219">
        <f t="shared" si="812"/>
        <v>0</v>
      </c>
      <c r="T2393" s="220">
        <f t="shared" si="813"/>
        <v>0</v>
      </c>
      <c r="U2393" s="214">
        <f t="shared" si="810"/>
        <v>0</v>
      </c>
      <c r="W2393" s="221"/>
      <c r="X2393" s="222"/>
      <c r="Y2393" s="222"/>
      <c r="Z2393" s="223"/>
      <c r="AA2393" s="222"/>
      <c r="AB2393" s="224"/>
      <c r="AC2393" s="225"/>
      <c r="AD2393" s="2">
        <f t="shared" si="797"/>
        <v>0</v>
      </c>
      <c r="AE2393" s="2">
        <f t="shared" si="798"/>
        <v>0</v>
      </c>
      <c r="AF2393" s="226"/>
      <c r="AG2393" s="219">
        <f t="shared" si="802"/>
        <v>0</v>
      </c>
      <c r="AH2393" s="234">
        <f t="shared" si="803"/>
        <v>0</v>
      </c>
      <c r="AI2393" s="214">
        <f t="shared" si="811"/>
        <v>0</v>
      </c>
      <c r="AK2393" s="229">
        <f t="shared" si="804"/>
        <v>0</v>
      </c>
      <c r="AL2393" s="226"/>
      <c r="AM2393" s="15"/>
      <c r="AN2393" s="232" t="e">
        <f t="shared" si="805"/>
        <v>#DIV/0!</v>
      </c>
      <c r="AO2393" s="214">
        <f t="shared" si="799"/>
        <v>0</v>
      </c>
      <c r="AQ2393" s="210"/>
      <c r="AR2393" s="231"/>
      <c r="AS2393" s="15"/>
      <c r="AT2393" s="232">
        <f t="shared" si="806"/>
        <v>0</v>
      </c>
      <c r="AU2393" s="235">
        <f t="shared" si="807"/>
        <v>0</v>
      </c>
      <c r="AY2393" s="210"/>
      <c r="AZ2393" s="231"/>
      <c r="BA2393" s="15"/>
      <c r="BB2393" s="232">
        <f t="shared" si="796"/>
        <v>0</v>
      </c>
      <c r="BC2393" s="235">
        <f t="shared" si="808"/>
        <v>0</v>
      </c>
      <c r="BG2393" s="210"/>
      <c r="BH2393" s="231"/>
      <c r="BI2393" s="15"/>
      <c r="BJ2393" s="232">
        <f t="shared" si="800"/>
        <v>0</v>
      </c>
      <c r="BK2393" s="235">
        <f t="shared" si="809"/>
        <v>0</v>
      </c>
      <c r="BM2393" s="109">
        <f t="shared" si="801"/>
        <v>-3.1636447582834823</v>
      </c>
      <c r="BN2393" s="213"/>
      <c r="BR2393" s="228"/>
      <c r="BS2393" s="311"/>
      <c r="BT2393" s="3"/>
      <c r="BU2393" s="213"/>
      <c r="BV2393" s="213"/>
      <c r="BW2393" s="291"/>
    </row>
    <row r="2394" spans="1:75" x14ac:dyDescent="0.2">
      <c r="A2394" s="210"/>
      <c r="B2394" s="211"/>
      <c r="C2394" s="848" t="str">
        <f ca="1">IF(ISERR(AVERAGE(INDIRECT("B"&amp;(ROW()-INT($B$1/2))):INDIRECT("B"&amp;(ROW()+INT($B$1/2))))),"",AVERAGE(INDIRECT("B"&amp;(ROW()-INT($B$1/2))):INDIRECT("B"&amp;(ROW()+INT($B$1/2)))))</f>
        <v/>
      </c>
      <c r="D2394" s="848">
        <f t="shared" si="795"/>
        <v>0</v>
      </c>
      <c r="E2394" s="275"/>
      <c r="F2394" s="15"/>
      <c r="G2394" s="3"/>
      <c r="H2394" s="3"/>
      <c r="I2394" s="3"/>
      <c r="J2394" s="3"/>
      <c r="K2394" s="3"/>
      <c r="L2394" s="554"/>
      <c r="M2394" s="545"/>
      <c r="N2394" s="546"/>
      <c r="O2394" s="5"/>
      <c r="P2394" s="216"/>
      <c r="Q2394" s="217"/>
      <c r="R2394" s="218"/>
      <c r="S2394" s="219">
        <f t="shared" si="812"/>
        <v>0</v>
      </c>
      <c r="T2394" s="220">
        <f t="shared" si="813"/>
        <v>0</v>
      </c>
      <c r="U2394" s="214">
        <f t="shared" si="810"/>
        <v>0</v>
      </c>
      <c r="W2394" s="221"/>
      <c r="X2394" s="222"/>
      <c r="Y2394" s="222"/>
      <c r="Z2394" s="223"/>
      <c r="AA2394" s="222"/>
      <c r="AB2394" s="224"/>
      <c r="AC2394" s="225"/>
      <c r="AD2394" s="2">
        <f t="shared" si="797"/>
        <v>0</v>
      </c>
      <c r="AE2394" s="2">
        <f t="shared" si="798"/>
        <v>0</v>
      </c>
      <c r="AF2394" s="226"/>
      <c r="AG2394" s="219">
        <f t="shared" si="802"/>
        <v>0</v>
      </c>
      <c r="AH2394" s="234">
        <f t="shared" si="803"/>
        <v>0</v>
      </c>
      <c r="AI2394" s="214">
        <f t="shared" si="811"/>
        <v>0</v>
      </c>
      <c r="AK2394" s="229">
        <f t="shared" si="804"/>
        <v>0</v>
      </c>
      <c r="AL2394" s="226"/>
      <c r="AM2394" s="15"/>
      <c r="AN2394" s="232" t="e">
        <f t="shared" si="805"/>
        <v>#DIV/0!</v>
      </c>
      <c r="AO2394" s="214">
        <f t="shared" si="799"/>
        <v>0</v>
      </c>
      <c r="AQ2394" s="210"/>
      <c r="AR2394" s="231"/>
      <c r="AS2394" s="15"/>
      <c r="AT2394" s="232">
        <f t="shared" si="806"/>
        <v>0</v>
      </c>
      <c r="AU2394" s="235">
        <f t="shared" si="807"/>
        <v>0</v>
      </c>
      <c r="AY2394" s="210"/>
      <c r="AZ2394" s="231"/>
      <c r="BA2394" s="15"/>
      <c r="BB2394" s="232">
        <f t="shared" si="796"/>
        <v>0</v>
      </c>
      <c r="BC2394" s="235">
        <f t="shared" si="808"/>
        <v>0</v>
      </c>
      <c r="BG2394" s="210"/>
      <c r="BH2394" s="231"/>
      <c r="BI2394" s="15"/>
      <c r="BJ2394" s="232">
        <f t="shared" si="800"/>
        <v>0</v>
      </c>
      <c r="BK2394" s="235">
        <f t="shared" si="809"/>
        <v>0</v>
      </c>
      <c r="BM2394" s="109">
        <f t="shared" si="801"/>
        <v>-3.1654770957812191</v>
      </c>
      <c r="BN2394" s="213"/>
      <c r="BR2394" s="228"/>
      <c r="BS2394" s="311"/>
      <c r="BT2394" s="3"/>
      <c r="BU2394" s="213"/>
      <c r="BV2394" s="213"/>
      <c r="BW2394" s="291"/>
    </row>
    <row r="2395" spans="1:75" x14ac:dyDescent="0.2">
      <c r="A2395" s="210"/>
      <c r="B2395" s="211"/>
      <c r="C2395" s="848" t="str">
        <f ca="1">IF(ISERR(AVERAGE(INDIRECT("B"&amp;(ROW()-INT($B$1/2))):INDIRECT("B"&amp;(ROW()+INT($B$1/2))))),"",AVERAGE(INDIRECT("B"&amp;(ROW()-INT($B$1/2))):INDIRECT("B"&amp;(ROW()+INT($B$1/2)))))</f>
        <v/>
      </c>
      <c r="D2395" s="848">
        <f t="shared" si="795"/>
        <v>0</v>
      </c>
      <c r="E2395" s="275"/>
      <c r="F2395" s="15"/>
      <c r="G2395" s="3"/>
      <c r="H2395" s="3"/>
      <c r="I2395" s="3"/>
      <c r="J2395" s="3"/>
      <c r="K2395" s="3"/>
      <c r="L2395" s="554"/>
      <c r="M2395" s="545"/>
      <c r="N2395" s="546"/>
      <c r="O2395" s="5"/>
      <c r="P2395" s="216"/>
      <c r="Q2395" s="217"/>
      <c r="R2395" s="218"/>
      <c r="S2395" s="219">
        <f t="shared" si="812"/>
        <v>0</v>
      </c>
      <c r="T2395" s="220">
        <f t="shared" si="813"/>
        <v>0</v>
      </c>
      <c r="U2395" s="214">
        <f t="shared" si="810"/>
        <v>0</v>
      </c>
      <c r="W2395" s="221"/>
      <c r="X2395" s="222"/>
      <c r="Y2395" s="222"/>
      <c r="Z2395" s="223"/>
      <c r="AA2395" s="222"/>
      <c r="AB2395" s="224"/>
      <c r="AC2395" s="225"/>
      <c r="AD2395" s="2">
        <f t="shared" si="797"/>
        <v>0</v>
      </c>
      <c r="AE2395" s="2">
        <f t="shared" si="798"/>
        <v>0</v>
      </c>
      <c r="AF2395" s="226"/>
      <c r="AG2395" s="219">
        <f t="shared" si="802"/>
        <v>0</v>
      </c>
      <c r="AH2395" s="234">
        <f t="shared" si="803"/>
        <v>0</v>
      </c>
      <c r="AI2395" s="214">
        <f t="shared" si="811"/>
        <v>0</v>
      </c>
      <c r="AK2395" s="229">
        <f t="shared" si="804"/>
        <v>0</v>
      </c>
      <c r="AL2395" s="226"/>
      <c r="AM2395" s="15"/>
      <c r="AN2395" s="232" t="e">
        <f t="shared" si="805"/>
        <v>#DIV/0!</v>
      </c>
      <c r="AO2395" s="214">
        <f t="shared" si="799"/>
        <v>0</v>
      </c>
      <c r="AQ2395" s="210"/>
      <c r="AR2395" s="231"/>
      <c r="AS2395" s="15"/>
      <c r="AT2395" s="232">
        <f t="shared" si="806"/>
        <v>0</v>
      </c>
      <c r="AU2395" s="235">
        <f t="shared" si="807"/>
        <v>0</v>
      </c>
      <c r="AY2395" s="210"/>
      <c r="AZ2395" s="231"/>
      <c r="BA2395" s="15"/>
      <c r="BB2395" s="232">
        <f t="shared" si="796"/>
        <v>0</v>
      </c>
      <c r="BC2395" s="235">
        <f t="shared" si="808"/>
        <v>0</v>
      </c>
      <c r="BG2395" s="210"/>
      <c r="BH2395" s="231"/>
      <c r="BI2395" s="15"/>
      <c r="BJ2395" s="232">
        <f t="shared" si="800"/>
        <v>0</v>
      </c>
      <c r="BK2395" s="235">
        <f t="shared" si="809"/>
        <v>0</v>
      </c>
      <c r="BM2395" s="109">
        <f t="shared" si="801"/>
        <v>-3.1673094332789558</v>
      </c>
      <c r="BN2395" s="213"/>
      <c r="BR2395" s="228"/>
      <c r="BS2395" s="311"/>
      <c r="BT2395" s="3"/>
      <c r="BU2395" s="213"/>
      <c r="BV2395" s="213"/>
      <c r="BW2395" s="291"/>
    </row>
    <row r="2396" spans="1:75" x14ac:dyDescent="0.2">
      <c r="A2396" s="210"/>
      <c r="B2396" s="211"/>
      <c r="C2396" s="848" t="str">
        <f ca="1">IF(ISERR(AVERAGE(INDIRECT("B"&amp;(ROW()-INT($B$1/2))):INDIRECT("B"&amp;(ROW()+INT($B$1/2))))),"",AVERAGE(INDIRECT("B"&amp;(ROW()-INT($B$1/2))):INDIRECT("B"&amp;(ROW()+INT($B$1/2)))))</f>
        <v/>
      </c>
      <c r="D2396" s="848">
        <f t="shared" si="795"/>
        <v>0</v>
      </c>
      <c r="E2396" s="275"/>
      <c r="F2396" s="15"/>
      <c r="G2396" s="3"/>
      <c r="H2396" s="3"/>
      <c r="I2396" s="3"/>
      <c r="J2396" s="3"/>
      <c r="K2396" s="3"/>
      <c r="L2396" s="554"/>
      <c r="M2396" s="545"/>
      <c r="N2396" s="546"/>
      <c r="O2396" s="5"/>
      <c r="P2396" s="216"/>
      <c r="Q2396" s="217"/>
      <c r="R2396" s="218"/>
      <c r="S2396" s="219">
        <f t="shared" si="812"/>
        <v>0</v>
      </c>
      <c r="T2396" s="220">
        <f t="shared" si="813"/>
        <v>0</v>
      </c>
      <c r="U2396" s="214">
        <f t="shared" si="810"/>
        <v>0</v>
      </c>
      <c r="W2396" s="221"/>
      <c r="X2396" s="222"/>
      <c r="Y2396" s="222"/>
      <c r="Z2396" s="223"/>
      <c r="AA2396" s="222"/>
      <c r="AB2396" s="224"/>
      <c r="AC2396" s="225"/>
      <c r="AD2396" s="2">
        <f t="shared" si="797"/>
        <v>0</v>
      </c>
      <c r="AE2396" s="2">
        <f t="shared" si="798"/>
        <v>0</v>
      </c>
      <c r="AF2396" s="226"/>
      <c r="AG2396" s="219">
        <f t="shared" si="802"/>
        <v>0</v>
      </c>
      <c r="AH2396" s="234">
        <f t="shared" si="803"/>
        <v>0</v>
      </c>
      <c r="AI2396" s="214">
        <f t="shared" si="811"/>
        <v>0</v>
      </c>
      <c r="AK2396" s="229">
        <f t="shared" si="804"/>
        <v>0</v>
      </c>
      <c r="AL2396" s="226"/>
      <c r="AM2396" s="15"/>
      <c r="AN2396" s="232" t="e">
        <f t="shared" si="805"/>
        <v>#DIV/0!</v>
      </c>
      <c r="AO2396" s="214">
        <f t="shared" si="799"/>
        <v>0</v>
      </c>
      <c r="AQ2396" s="210"/>
      <c r="AR2396" s="231"/>
      <c r="AS2396" s="15"/>
      <c r="AT2396" s="232">
        <f t="shared" si="806"/>
        <v>0</v>
      </c>
      <c r="AU2396" s="235">
        <f t="shared" si="807"/>
        <v>0</v>
      </c>
      <c r="AY2396" s="210"/>
      <c r="AZ2396" s="231"/>
      <c r="BA2396" s="15"/>
      <c r="BB2396" s="232">
        <f t="shared" si="796"/>
        <v>0</v>
      </c>
      <c r="BC2396" s="235">
        <f t="shared" si="808"/>
        <v>0</v>
      </c>
      <c r="BG2396" s="210"/>
      <c r="BH2396" s="231"/>
      <c r="BI2396" s="15"/>
      <c r="BJ2396" s="232">
        <f t="shared" si="800"/>
        <v>0</v>
      </c>
      <c r="BK2396" s="235">
        <f t="shared" si="809"/>
        <v>0</v>
      </c>
      <c r="BM2396" s="109">
        <f t="shared" si="801"/>
        <v>-3.1691417707766925</v>
      </c>
      <c r="BN2396" s="213"/>
      <c r="BR2396" s="228"/>
      <c r="BS2396" s="311"/>
      <c r="BT2396" s="3"/>
      <c r="BU2396" s="213"/>
      <c r="BV2396" s="213"/>
      <c r="BW2396" s="291"/>
    </row>
    <row r="2397" spans="1:75" x14ac:dyDescent="0.2">
      <c r="A2397" s="210"/>
      <c r="B2397" s="211"/>
      <c r="C2397" s="848" t="str">
        <f ca="1">IF(ISERR(AVERAGE(INDIRECT("B"&amp;(ROW()-INT($B$1/2))):INDIRECT("B"&amp;(ROW()+INT($B$1/2))))),"",AVERAGE(INDIRECT("B"&amp;(ROW()-INT($B$1/2))):INDIRECT("B"&amp;(ROW()+INT($B$1/2)))))</f>
        <v/>
      </c>
      <c r="D2397" s="848">
        <f t="shared" si="795"/>
        <v>0</v>
      </c>
      <c r="E2397" s="275"/>
      <c r="F2397" s="15"/>
      <c r="G2397" s="3"/>
      <c r="H2397" s="3"/>
      <c r="I2397" s="3"/>
      <c r="J2397" s="3"/>
      <c r="K2397" s="3"/>
      <c r="L2397" s="554"/>
      <c r="M2397" s="545"/>
      <c r="N2397" s="546"/>
      <c r="O2397" s="5"/>
      <c r="P2397" s="216"/>
      <c r="Q2397" s="217"/>
      <c r="R2397" s="218"/>
      <c r="S2397" s="219">
        <f t="shared" si="812"/>
        <v>0</v>
      </c>
      <c r="T2397" s="220">
        <f t="shared" si="813"/>
        <v>0</v>
      </c>
      <c r="U2397" s="214">
        <f t="shared" si="810"/>
        <v>0</v>
      </c>
      <c r="W2397" s="221"/>
      <c r="X2397" s="222"/>
      <c r="Y2397" s="222"/>
      <c r="Z2397" s="223"/>
      <c r="AA2397" s="222"/>
      <c r="AB2397" s="224"/>
      <c r="AC2397" s="225"/>
      <c r="AD2397" s="2">
        <f t="shared" si="797"/>
        <v>0</v>
      </c>
      <c r="AE2397" s="2">
        <f t="shared" si="798"/>
        <v>0</v>
      </c>
      <c r="AF2397" s="226"/>
      <c r="AG2397" s="219">
        <f t="shared" si="802"/>
        <v>0</v>
      </c>
      <c r="AH2397" s="234">
        <f t="shared" si="803"/>
        <v>0</v>
      </c>
      <c r="AI2397" s="214">
        <f t="shared" si="811"/>
        <v>0</v>
      </c>
      <c r="AK2397" s="229">
        <f t="shared" si="804"/>
        <v>0</v>
      </c>
      <c r="AL2397" s="226"/>
      <c r="AM2397" s="15"/>
      <c r="AN2397" s="232" t="e">
        <f t="shared" si="805"/>
        <v>#DIV/0!</v>
      </c>
      <c r="AO2397" s="214">
        <f t="shared" si="799"/>
        <v>0</v>
      </c>
      <c r="AQ2397" s="210"/>
      <c r="AR2397" s="231"/>
      <c r="AS2397" s="15"/>
      <c r="AT2397" s="232">
        <f t="shared" si="806"/>
        <v>0</v>
      </c>
      <c r="AU2397" s="235">
        <f t="shared" si="807"/>
        <v>0</v>
      </c>
      <c r="AY2397" s="210"/>
      <c r="AZ2397" s="231"/>
      <c r="BA2397" s="15"/>
      <c r="BB2397" s="232">
        <f t="shared" si="796"/>
        <v>0</v>
      </c>
      <c r="BC2397" s="235">
        <f t="shared" si="808"/>
        <v>0</v>
      </c>
      <c r="BG2397" s="210"/>
      <c r="BH2397" s="231"/>
      <c r="BI2397" s="15"/>
      <c r="BJ2397" s="232">
        <f t="shared" si="800"/>
        <v>0</v>
      </c>
      <c r="BK2397" s="235">
        <f t="shared" si="809"/>
        <v>0</v>
      </c>
      <c r="BM2397" s="109">
        <f t="shared" si="801"/>
        <v>-3.1709741082744292</v>
      </c>
      <c r="BN2397" s="213"/>
      <c r="BR2397" s="228"/>
      <c r="BS2397" s="311"/>
      <c r="BT2397" s="3"/>
      <c r="BU2397" s="213"/>
      <c r="BV2397" s="213"/>
      <c r="BW2397" s="291"/>
    </row>
    <row r="2398" spans="1:75" x14ac:dyDescent="0.2">
      <c r="A2398" s="210"/>
      <c r="B2398" s="211"/>
      <c r="C2398" s="848" t="str">
        <f ca="1">IF(ISERR(AVERAGE(INDIRECT("B"&amp;(ROW()-INT($B$1/2))):INDIRECT("B"&amp;(ROW()+INT($B$1/2))))),"",AVERAGE(INDIRECT("B"&amp;(ROW()-INT($B$1/2))):INDIRECT("B"&amp;(ROW()+INT($B$1/2)))))</f>
        <v/>
      </c>
      <c r="D2398" s="848">
        <f t="shared" si="795"/>
        <v>0</v>
      </c>
      <c r="E2398" s="275"/>
      <c r="F2398" s="15"/>
      <c r="G2398" s="3"/>
      <c r="H2398" s="3"/>
      <c r="I2398" s="3"/>
      <c r="J2398" s="3"/>
      <c r="K2398" s="3"/>
      <c r="L2398" s="554"/>
      <c r="M2398" s="545"/>
      <c r="N2398" s="546"/>
      <c r="O2398" s="5"/>
      <c r="P2398" s="216"/>
      <c r="Q2398" s="217"/>
      <c r="R2398" s="218"/>
      <c r="S2398" s="219">
        <f t="shared" si="812"/>
        <v>0</v>
      </c>
      <c r="T2398" s="220">
        <f t="shared" si="813"/>
        <v>0</v>
      </c>
      <c r="U2398" s="214">
        <f t="shared" si="810"/>
        <v>0</v>
      </c>
      <c r="W2398" s="221"/>
      <c r="X2398" s="222"/>
      <c r="Y2398" s="222"/>
      <c r="Z2398" s="223"/>
      <c r="AA2398" s="222"/>
      <c r="AB2398" s="224"/>
      <c r="AC2398" s="225"/>
      <c r="AD2398" s="2">
        <f t="shared" si="797"/>
        <v>0</v>
      </c>
      <c r="AE2398" s="2">
        <f t="shared" si="798"/>
        <v>0</v>
      </c>
      <c r="AF2398" s="226"/>
      <c r="AG2398" s="219">
        <f t="shared" si="802"/>
        <v>0</v>
      </c>
      <c r="AH2398" s="234">
        <f t="shared" si="803"/>
        <v>0</v>
      </c>
      <c r="AI2398" s="214">
        <f t="shared" si="811"/>
        <v>0</v>
      </c>
      <c r="AK2398" s="229">
        <f t="shared" si="804"/>
        <v>0</v>
      </c>
      <c r="AL2398" s="226"/>
      <c r="AM2398" s="15"/>
      <c r="AN2398" s="232" t="e">
        <f t="shared" si="805"/>
        <v>#DIV/0!</v>
      </c>
      <c r="AO2398" s="214">
        <f t="shared" si="799"/>
        <v>0</v>
      </c>
      <c r="AQ2398" s="210"/>
      <c r="AR2398" s="231"/>
      <c r="AS2398" s="15"/>
      <c r="AT2398" s="232">
        <f t="shared" si="806"/>
        <v>0</v>
      </c>
      <c r="AU2398" s="235">
        <f t="shared" si="807"/>
        <v>0</v>
      </c>
      <c r="AY2398" s="210"/>
      <c r="AZ2398" s="231"/>
      <c r="BA2398" s="15"/>
      <c r="BB2398" s="232">
        <f t="shared" si="796"/>
        <v>0</v>
      </c>
      <c r="BC2398" s="235">
        <f t="shared" si="808"/>
        <v>0</v>
      </c>
      <c r="BG2398" s="210"/>
      <c r="BH2398" s="231"/>
      <c r="BI2398" s="15"/>
      <c r="BJ2398" s="232">
        <f t="shared" si="800"/>
        <v>0</v>
      </c>
      <c r="BK2398" s="235">
        <f t="shared" si="809"/>
        <v>0</v>
      </c>
      <c r="BM2398" s="109">
        <f t="shared" si="801"/>
        <v>-3.1728064457721659</v>
      </c>
      <c r="BN2398" s="213"/>
      <c r="BR2398" s="228"/>
      <c r="BS2398" s="311"/>
      <c r="BT2398" s="3"/>
      <c r="BU2398" s="213"/>
      <c r="BV2398" s="213"/>
      <c r="BW2398" s="291"/>
    </row>
    <row r="2399" spans="1:75" x14ac:dyDescent="0.2">
      <c r="A2399" s="210"/>
      <c r="B2399" s="211"/>
      <c r="C2399" s="848" t="str">
        <f ca="1">IF(ISERR(AVERAGE(INDIRECT("B"&amp;(ROW()-INT($B$1/2))):INDIRECT("B"&amp;(ROW()+INT($B$1/2))))),"",AVERAGE(INDIRECT("B"&amp;(ROW()-INT($B$1/2))):INDIRECT("B"&amp;(ROW()+INT($B$1/2)))))</f>
        <v/>
      </c>
      <c r="D2399" s="848">
        <f t="shared" si="795"/>
        <v>0</v>
      </c>
      <c r="E2399" s="275"/>
      <c r="F2399" s="15"/>
      <c r="G2399" s="3"/>
      <c r="H2399" s="3"/>
      <c r="I2399" s="3"/>
      <c r="J2399" s="3"/>
      <c r="K2399" s="3"/>
      <c r="L2399" s="554"/>
      <c r="M2399" s="545"/>
      <c r="N2399" s="546"/>
      <c r="O2399" s="5"/>
      <c r="P2399" s="216"/>
      <c r="Q2399" s="217"/>
      <c r="R2399" s="218"/>
      <c r="S2399" s="219">
        <f t="shared" si="812"/>
        <v>0</v>
      </c>
      <c r="T2399" s="220">
        <f t="shared" si="813"/>
        <v>0</v>
      </c>
      <c r="U2399" s="214">
        <f t="shared" si="810"/>
        <v>0</v>
      </c>
      <c r="W2399" s="221"/>
      <c r="X2399" s="222"/>
      <c r="Y2399" s="222"/>
      <c r="Z2399" s="223"/>
      <c r="AA2399" s="222"/>
      <c r="AB2399" s="224"/>
      <c r="AC2399" s="225"/>
      <c r="AD2399" s="2">
        <f t="shared" si="797"/>
        <v>0</v>
      </c>
      <c r="AE2399" s="2">
        <f t="shared" si="798"/>
        <v>0</v>
      </c>
      <c r="AF2399" s="226"/>
      <c r="AG2399" s="219">
        <f t="shared" si="802"/>
        <v>0</v>
      </c>
      <c r="AH2399" s="234">
        <f t="shared" si="803"/>
        <v>0</v>
      </c>
      <c r="AI2399" s="214">
        <f t="shared" si="811"/>
        <v>0</v>
      </c>
      <c r="AK2399" s="229">
        <f t="shared" si="804"/>
        <v>0</v>
      </c>
      <c r="AL2399" s="226"/>
      <c r="AM2399" s="15"/>
      <c r="AN2399" s="232" t="e">
        <f t="shared" si="805"/>
        <v>#DIV/0!</v>
      </c>
      <c r="AO2399" s="214">
        <f t="shared" si="799"/>
        <v>0</v>
      </c>
      <c r="AQ2399" s="210"/>
      <c r="AR2399" s="231"/>
      <c r="AS2399" s="15"/>
      <c r="AT2399" s="232">
        <f t="shared" si="806"/>
        <v>0</v>
      </c>
      <c r="AU2399" s="235">
        <f t="shared" si="807"/>
        <v>0</v>
      </c>
      <c r="AY2399" s="210"/>
      <c r="AZ2399" s="231"/>
      <c r="BA2399" s="15"/>
      <c r="BB2399" s="232">
        <f t="shared" si="796"/>
        <v>0</v>
      </c>
      <c r="BC2399" s="235">
        <f t="shared" si="808"/>
        <v>0</v>
      </c>
      <c r="BG2399" s="210"/>
      <c r="BH2399" s="231"/>
      <c r="BI2399" s="15"/>
      <c r="BJ2399" s="232">
        <f t="shared" si="800"/>
        <v>0</v>
      </c>
      <c r="BK2399" s="235">
        <f t="shared" si="809"/>
        <v>0</v>
      </c>
      <c r="BM2399" s="109">
        <f t="shared" si="801"/>
        <v>-3.1746387832699026</v>
      </c>
      <c r="BN2399" s="213"/>
      <c r="BR2399" s="228"/>
      <c r="BS2399" s="311"/>
      <c r="BT2399" s="3"/>
      <c r="BU2399" s="213"/>
      <c r="BV2399" s="213"/>
      <c r="BW2399" s="291"/>
    </row>
    <row r="2400" spans="1:75" x14ac:dyDescent="0.2">
      <c r="A2400" s="210"/>
      <c r="B2400" s="211"/>
      <c r="C2400" s="848" t="str">
        <f ca="1">IF(ISERR(AVERAGE(INDIRECT("B"&amp;(ROW()-INT($B$1/2))):INDIRECT("B"&amp;(ROW()+INT($B$1/2))))),"",AVERAGE(INDIRECT("B"&amp;(ROW()-INT($B$1/2))):INDIRECT("B"&amp;(ROW()+INT($B$1/2)))))</f>
        <v/>
      </c>
      <c r="D2400" s="848">
        <f t="shared" si="795"/>
        <v>0</v>
      </c>
      <c r="E2400" s="275"/>
      <c r="F2400" s="15"/>
      <c r="G2400" s="3"/>
      <c r="H2400" s="3"/>
      <c r="I2400" s="3"/>
      <c r="J2400" s="3"/>
      <c r="K2400" s="3"/>
      <c r="L2400" s="554"/>
      <c r="M2400" s="545"/>
      <c r="N2400" s="546"/>
      <c r="O2400" s="5"/>
      <c r="P2400" s="216"/>
      <c r="Q2400" s="217"/>
      <c r="R2400" s="218"/>
      <c r="S2400" s="219">
        <f t="shared" si="812"/>
        <v>0</v>
      </c>
      <c r="T2400" s="220">
        <f t="shared" si="813"/>
        <v>0</v>
      </c>
      <c r="U2400" s="214">
        <f t="shared" si="810"/>
        <v>0</v>
      </c>
      <c r="W2400" s="221"/>
      <c r="X2400" s="222"/>
      <c r="Y2400" s="222"/>
      <c r="Z2400" s="223"/>
      <c r="AA2400" s="222"/>
      <c r="AB2400" s="224"/>
      <c r="AC2400" s="225"/>
      <c r="AD2400" s="2">
        <f t="shared" si="797"/>
        <v>0</v>
      </c>
      <c r="AE2400" s="2">
        <f t="shared" si="798"/>
        <v>0</v>
      </c>
      <c r="AF2400" s="226"/>
      <c r="AG2400" s="219">
        <f t="shared" si="802"/>
        <v>0</v>
      </c>
      <c r="AH2400" s="234">
        <f t="shared" si="803"/>
        <v>0</v>
      </c>
      <c r="AI2400" s="214">
        <f t="shared" si="811"/>
        <v>0</v>
      </c>
      <c r="AK2400" s="229">
        <f t="shared" si="804"/>
        <v>0</v>
      </c>
      <c r="AL2400" s="226"/>
      <c r="AM2400" s="15"/>
      <c r="AN2400" s="232" t="e">
        <f t="shared" si="805"/>
        <v>#DIV/0!</v>
      </c>
      <c r="AO2400" s="214">
        <f t="shared" si="799"/>
        <v>0</v>
      </c>
      <c r="AQ2400" s="210"/>
      <c r="AR2400" s="231"/>
      <c r="AS2400" s="15"/>
      <c r="AT2400" s="232">
        <f t="shared" si="806"/>
        <v>0</v>
      </c>
      <c r="AU2400" s="235">
        <f t="shared" si="807"/>
        <v>0</v>
      </c>
      <c r="AY2400" s="210"/>
      <c r="AZ2400" s="231"/>
      <c r="BA2400" s="15"/>
      <c r="BB2400" s="232">
        <f t="shared" si="796"/>
        <v>0</v>
      </c>
      <c r="BC2400" s="235">
        <f t="shared" si="808"/>
        <v>0</v>
      </c>
      <c r="BG2400" s="210"/>
      <c r="BH2400" s="231"/>
      <c r="BI2400" s="15"/>
      <c r="BJ2400" s="232">
        <f t="shared" si="800"/>
        <v>0</v>
      </c>
      <c r="BK2400" s="235">
        <f t="shared" si="809"/>
        <v>0</v>
      </c>
      <c r="BM2400" s="109">
        <f t="shared" si="801"/>
        <v>-3.1764711207676393</v>
      </c>
      <c r="BN2400" s="213"/>
      <c r="BR2400" s="228"/>
      <c r="BS2400" s="311"/>
      <c r="BT2400" s="3"/>
      <c r="BU2400" s="213"/>
      <c r="BV2400" s="213"/>
      <c r="BW2400" s="291"/>
    </row>
    <row r="2401" spans="1:75" x14ac:dyDescent="0.2">
      <c r="A2401" s="210"/>
      <c r="B2401" s="211"/>
      <c r="C2401" s="848" t="str">
        <f ca="1">IF(ISERR(AVERAGE(INDIRECT("B"&amp;(ROW()-INT($B$1/2))):INDIRECT("B"&amp;(ROW()+INT($B$1/2))))),"",AVERAGE(INDIRECT("B"&amp;(ROW()-INT($B$1/2))):INDIRECT("B"&amp;(ROW()+INT($B$1/2)))))</f>
        <v/>
      </c>
      <c r="D2401" s="848">
        <f t="shared" si="795"/>
        <v>0</v>
      </c>
      <c r="E2401" s="275"/>
      <c r="F2401" s="15"/>
      <c r="G2401" s="3"/>
      <c r="H2401" s="3"/>
      <c r="I2401" s="3"/>
      <c r="J2401" s="3"/>
      <c r="K2401" s="3"/>
      <c r="L2401" s="554"/>
      <c r="M2401" s="545"/>
      <c r="N2401" s="546"/>
      <c r="O2401" s="5"/>
      <c r="P2401" s="216"/>
      <c r="Q2401" s="217"/>
      <c r="R2401" s="218"/>
      <c r="S2401" s="219">
        <f t="shared" si="812"/>
        <v>0</v>
      </c>
      <c r="T2401" s="220">
        <f t="shared" si="813"/>
        <v>0</v>
      </c>
      <c r="U2401" s="214">
        <f t="shared" si="810"/>
        <v>0</v>
      </c>
      <c r="W2401" s="221"/>
      <c r="X2401" s="222"/>
      <c r="Y2401" s="222"/>
      <c r="Z2401" s="223"/>
      <c r="AA2401" s="222"/>
      <c r="AB2401" s="224"/>
      <c r="AC2401" s="225"/>
      <c r="AD2401" s="2">
        <f t="shared" si="797"/>
        <v>0</v>
      </c>
      <c r="AE2401" s="2">
        <f t="shared" si="798"/>
        <v>0</v>
      </c>
      <c r="AF2401" s="226"/>
      <c r="AG2401" s="219">
        <f t="shared" si="802"/>
        <v>0</v>
      </c>
      <c r="AH2401" s="234">
        <f t="shared" si="803"/>
        <v>0</v>
      </c>
      <c r="AI2401" s="214">
        <f t="shared" si="811"/>
        <v>0</v>
      </c>
      <c r="AK2401" s="229">
        <f t="shared" si="804"/>
        <v>0</v>
      </c>
      <c r="AL2401" s="226"/>
      <c r="AM2401" s="15"/>
      <c r="AN2401" s="232" t="e">
        <f t="shared" si="805"/>
        <v>#DIV/0!</v>
      </c>
      <c r="AO2401" s="214">
        <f t="shared" si="799"/>
        <v>0</v>
      </c>
      <c r="AQ2401" s="210"/>
      <c r="AR2401" s="231"/>
      <c r="AS2401" s="15"/>
      <c r="AT2401" s="232">
        <f t="shared" si="806"/>
        <v>0</v>
      </c>
      <c r="AU2401" s="235">
        <f t="shared" si="807"/>
        <v>0</v>
      </c>
      <c r="AY2401" s="210"/>
      <c r="AZ2401" s="231"/>
      <c r="BA2401" s="15"/>
      <c r="BB2401" s="232">
        <f t="shared" si="796"/>
        <v>0</v>
      </c>
      <c r="BC2401" s="235">
        <f t="shared" si="808"/>
        <v>0</v>
      </c>
      <c r="BG2401" s="210"/>
      <c r="BH2401" s="231"/>
      <c r="BI2401" s="15"/>
      <c r="BJ2401" s="232">
        <f t="shared" si="800"/>
        <v>0</v>
      </c>
      <c r="BK2401" s="235">
        <f t="shared" si="809"/>
        <v>0</v>
      </c>
      <c r="BM2401" s="109">
        <f t="shared" si="801"/>
        <v>-3.178303458265376</v>
      </c>
      <c r="BN2401" s="213"/>
      <c r="BR2401" s="228"/>
      <c r="BS2401" s="311"/>
      <c r="BT2401" s="3"/>
      <c r="BU2401" s="213"/>
      <c r="BV2401" s="213"/>
      <c r="BW2401" s="291"/>
    </row>
    <row r="2402" spans="1:75" x14ac:dyDescent="0.2">
      <c r="A2402" s="210"/>
      <c r="B2402" s="211"/>
      <c r="C2402" s="848" t="str">
        <f ca="1">IF(ISERR(AVERAGE(INDIRECT("B"&amp;(ROW()-INT($B$1/2))):INDIRECT("B"&amp;(ROW()+INT($B$1/2))))),"",AVERAGE(INDIRECT("B"&amp;(ROW()-INT($B$1/2))):INDIRECT("B"&amp;(ROW()+INT($B$1/2)))))</f>
        <v/>
      </c>
      <c r="D2402" s="848">
        <f t="shared" si="795"/>
        <v>0</v>
      </c>
      <c r="E2402" s="275"/>
      <c r="F2402" s="15"/>
      <c r="G2402" s="3"/>
      <c r="H2402" s="3"/>
      <c r="I2402" s="3"/>
      <c r="J2402" s="3"/>
      <c r="K2402" s="3"/>
      <c r="L2402" s="554"/>
      <c r="M2402" s="545"/>
      <c r="N2402" s="546"/>
      <c r="O2402" s="5"/>
      <c r="P2402" s="216"/>
      <c r="Q2402" s="217"/>
      <c r="R2402" s="218"/>
      <c r="S2402" s="219">
        <f t="shared" si="812"/>
        <v>0</v>
      </c>
      <c r="T2402" s="220">
        <f t="shared" si="813"/>
        <v>0</v>
      </c>
      <c r="U2402" s="214">
        <f t="shared" si="810"/>
        <v>0</v>
      </c>
      <c r="W2402" s="221"/>
      <c r="X2402" s="222"/>
      <c r="Y2402" s="222"/>
      <c r="Z2402" s="223"/>
      <c r="AA2402" s="222"/>
      <c r="AB2402" s="224"/>
      <c r="AC2402" s="225"/>
      <c r="AD2402" s="2">
        <f t="shared" si="797"/>
        <v>0</v>
      </c>
      <c r="AE2402" s="2">
        <f t="shared" si="798"/>
        <v>0</v>
      </c>
      <c r="AF2402" s="226"/>
      <c r="AG2402" s="219">
        <f t="shared" si="802"/>
        <v>0</v>
      </c>
      <c r="AH2402" s="234">
        <f t="shared" si="803"/>
        <v>0</v>
      </c>
      <c r="AI2402" s="214">
        <f t="shared" si="811"/>
        <v>0</v>
      </c>
      <c r="AK2402" s="229">
        <f t="shared" si="804"/>
        <v>0</v>
      </c>
      <c r="AL2402" s="226"/>
      <c r="AM2402" s="15"/>
      <c r="AN2402" s="232" t="e">
        <f t="shared" si="805"/>
        <v>#DIV/0!</v>
      </c>
      <c r="AO2402" s="214">
        <f t="shared" si="799"/>
        <v>0</v>
      </c>
      <c r="AQ2402" s="210"/>
      <c r="AR2402" s="231"/>
      <c r="AS2402" s="15"/>
      <c r="AT2402" s="232">
        <f t="shared" si="806"/>
        <v>0</v>
      </c>
      <c r="AU2402" s="235">
        <f t="shared" si="807"/>
        <v>0</v>
      </c>
      <c r="AY2402" s="210"/>
      <c r="AZ2402" s="231"/>
      <c r="BA2402" s="15"/>
      <c r="BB2402" s="232">
        <f t="shared" si="796"/>
        <v>0</v>
      </c>
      <c r="BC2402" s="235">
        <f t="shared" si="808"/>
        <v>0</v>
      </c>
      <c r="BG2402" s="210"/>
      <c r="BH2402" s="231"/>
      <c r="BI2402" s="15"/>
      <c r="BJ2402" s="232">
        <f t="shared" si="800"/>
        <v>0</v>
      </c>
      <c r="BK2402" s="235">
        <f t="shared" si="809"/>
        <v>0</v>
      </c>
      <c r="BM2402" s="109">
        <f t="shared" si="801"/>
        <v>-3.1801357957631127</v>
      </c>
      <c r="BN2402" s="213"/>
      <c r="BR2402" s="228"/>
      <c r="BS2402" s="311"/>
      <c r="BT2402" s="3"/>
      <c r="BU2402" s="213"/>
      <c r="BV2402" s="213"/>
      <c r="BW2402" s="291"/>
    </row>
    <row r="2403" spans="1:75" x14ac:dyDescent="0.2">
      <c r="A2403" s="210"/>
      <c r="B2403" s="211"/>
      <c r="C2403" s="848" t="str">
        <f ca="1">IF(ISERR(AVERAGE(INDIRECT("B"&amp;(ROW()-INT($B$1/2))):INDIRECT("B"&amp;(ROW()+INT($B$1/2))))),"",AVERAGE(INDIRECT("B"&amp;(ROW()-INT($B$1/2))):INDIRECT("B"&amp;(ROW()+INT($B$1/2)))))</f>
        <v/>
      </c>
      <c r="D2403" s="848">
        <f t="shared" si="795"/>
        <v>0</v>
      </c>
      <c r="E2403" s="275"/>
      <c r="F2403" s="15"/>
      <c r="G2403" s="3"/>
      <c r="H2403" s="3"/>
      <c r="I2403" s="3"/>
      <c r="J2403" s="3"/>
      <c r="K2403" s="3"/>
      <c r="L2403" s="554"/>
      <c r="M2403" s="545"/>
      <c r="N2403" s="546"/>
      <c r="O2403" s="5"/>
      <c r="P2403" s="216"/>
      <c r="Q2403" s="217"/>
      <c r="R2403" s="218"/>
      <c r="S2403" s="219">
        <f t="shared" si="812"/>
        <v>0</v>
      </c>
      <c r="T2403" s="220">
        <f t="shared" si="813"/>
        <v>0</v>
      </c>
      <c r="U2403" s="214">
        <f t="shared" si="810"/>
        <v>0</v>
      </c>
      <c r="W2403" s="221"/>
      <c r="X2403" s="222"/>
      <c r="Y2403" s="222"/>
      <c r="Z2403" s="223"/>
      <c r="AA2403" s="222"/>
      <c r="AB2403" s="224"/>
      <c r="AC2403" s="225"/>
      <c r="AD2403" s="2">
        <f t="shared" si="797"/>
        <v>0</v>
      </c>
      <c r="AE2403" s="2">
        <f t="shared" si="798"/>
        <v>0</v>
      </c>
      <c r="AF2403" s="226"/>
      <c r="AG2403" s="219">
        <f t="shared" si="802"/>
        <v>0</v>
      </c>
      <c r="AH2403" s="234">
        <f t="shared" si="803"/>
        <v>0</v>
      </c>
      <c r="AI2403" s="214">
        <f t="shared" si="811"/>
        <v>0</v>
      </c>
      <c r="AK2403" s="229">
        <f t="shared" si="804"/>
        <v>0</v>
      </c>
      <c r="AL2403" s="226"/>
      <c r="AM2403" s="15"/>
      <c r="AN2403" s="232" t="e">
        <f t="shared" si="805"/>
        <v>#DIV/0!</v>
      </c>
      <c r="AO2403" s="214">
        <f t="shared" si="799"/>
        <v>0</v>
      </c>
      <c r="AQ2403" s="210"/>
      <c r="AR2403" s="231"/>
      <c r="AS2403" s="15"/>
      <c r="AT2403" s="232">
        <f t="shared" si="806"/>
        <v>0</v>
      </c>
      <c r="AU2403" s="235">
        <f t="shared" si="807"/>
        <v>0</v>
      </c>
      <c r="AY2403" s="210"/>
      <c r="AZ2403" s="231"/>
      <c r="BA2403" s="15"/>
      <c r="BB2403" s="232">
        <f t="shared" si="796"/>
        <v>0</v>
      </c>
      <c r="BC2403" s="235">
        <f t="shared" si="808"/>
        <v>0</v>
      </c>
      <c r="BG2403" s="210"/>
      <c r="BH2403" s="231"/>
      <c r="BI2403" s="15"/>
      <c r="BJ2403" s="232">
        <f t="shared" si="800"/>
        <v>0</v>
      </c>
      <c r="BK2403" s="235">
        <f t="shared" si="809"/>
        <v>0</v>
      </c>
      <c r="BM2403" s="109">
        <f t="shared" si="801"/>
        <v>-3.1819681332608494</v>
      </c>
      <c r="BN2403" s="213"/>
      <c r="BR2403" s="228"/>
      <c r="BS2403" s="311"/>
      <c r="BT2403" s="3"/>
      <c r="BU2403" s="213"/>
      <c r="BV2403" s="213"/>
      <c r="BW2403" s="291"/>
    </row>
    <row r="2404" spans="1:75" x14ac:dyDescent="0.2">
      <c r="A2404" s="210"/>
      <c r="B2404" s="211"/>
      <c r="C2404" s="848" t="str">
        <f ca="1">IF(ISERR(AVERAGE(INDIRECT("B"&amp;(ROW()-INT($B$1/2))):INDIRECT("B"&amp;(ROW()+INT($B$1/2))))),"",AVERAGE(INDIRECT("B"&amp;(ROW()-INT($B$1/2))):INDIRECT("B"&amp;(ROW()+INT($B$1/2)))))</f>
        <v/>
      </c>
      <c r="D2404" s="848">
        <f t="shared" si="795"/>
        <v>0</v>
      </c>
      <c r="E2404" s="275"/>
      <c r="F2404" s="15"/>
      <c r="G2404" s="3"/>
      <c r="H2404" s="3"/>
      <c r="I2404" s="3"/>
      <c r="J2404" s="3"/>
      <c r="K2404" s="3"/>
      <c r="L2404" s="554"/>
      <c r="M2404" s="545"/>
      <c r="N2404" s="546"/>
      <c r="O2404" s="5"/>
      <c r="P2404" s="216"/>
      <c r="Q2404" s="217"/>
      <c r="R2404" s="218"/>
      <c r="S2404" s="219">
        <f t="shared" si="812"/>
        <v>0</v>
      </c>
      <c r="T2404" s="220">
        <f t="shared" si="813"/>
        <v>0</v>
      </c>
      <c r="U2404" s="214">
        <f t="shared" si="810"/>
        <v>0</v>
      </c>
      <c r="W2404" s="221"/>
      <c r="X2404" s="222"/>
      <c r="Y2404" s="222"/>
      <c r="Z2404" s="223"/>
      <c r="AA2404" s="222"/>
      <c r="AB2404" s="224"/>
      <c r="AC2404" s="225"/>
      <c r="AD2404" s="2">
        <f t="shared" si="797"/>
        <v>0</v>
      </c>
      <c r="AE2404" s="2">
        <f t="shared" si="798"/>
        <v>0</v>
      </c>
      <c r="AF2404" s="226"/>
      <c r="AG2404" s="219">
        <f t="shared" si="802"/>
        <v>0</v>
      </c>
      <c r="AH2404" s="234">
        <f t="shared" si="803"/>
        <v>0</v>
      </c>
      <c r="AI2404" s="214">
        <f t="shared" si="811"/>
        <v>0</v>
      </c>
      <c r="AK2404" s="229">
        <f t="shared" si="804"/>
        <v>0</v>
      </c>
      <c r="AL2404" s="226"/>
      <c r="AM2404" s="15"/>
      <c r="AN2404" s="232" t="e">
        <f t="shared" si="805"/>
        <v>#DIV/0!</v>
      </c>
      <c r="AO2404" s="214">
        <f t="shared" si="799"/>
        <v>0</v>
      </c>
      <c r="AQ2404" s="210"/>
      <c r="AR2404" s="231"/>
      <c r="AS2404" s="15"/>
      <c r="AT2404" s="232">
        <f t="shared" si="806"/>
        <v>0</v>
      </c>
      <c r="AU2404" s="235">
        <f t="shared" si="807"/>
        <v>0</v>
      </c>
      <c r="AY2404" s="210"/>
      <c r="AZ2404" s="231"/>
      <c r="BA2404" s="15"/>
      <c r="BB2404" s="232">
        <f t="shared" si="796"/>
        <v>0</v>
      </c>
      <c r="BC2404" s="235">
        <f t="shared" si="808"/>
        <v>0</v>
      </c>
      <c r="BG2404" s="210"/>
      <c r="BH2404" s="231"/>
      <c r="BI2404" s="15"/>
      <c r="BJ2404" s="232">
        <f t="shared" si="800"/>
        <v>0</v>
      </c>
      <c r="BK2404" s="235">
        <f t="shared" si="809"/>
        <v>0</v>
      </c>
      <c r="BM2404" s="109">
        <f t="shared" si="801"/>
        <v>-3.1838004707585861</v>
      </c>
      <c r="BN2404" s="213"/>
      <c r="BR2404" s="228"/>
      <c r="BS2404" s="311"/>
      <c r="BT2404" s="3"/>
      <c r="BU2404" s="213"/>
      <c r="BV2404" s="213"/>
      <c r="BW2404" s="291"/>
    </row>
    <row r="2405" spans="1:75" x14ac:dyDescent="0.2">
      <c r="A2405" s="210"/>
      <c r="B2405" s="211"/>
      <c r="C2405" s="848" t="str">
        <f ca="1">IF(ISERR(AVERAGE(INDIRECT("B"&amp;(ROW()-INT($B$1/2))):INDIRECT("B"&amp;(ROW()+INT($B$1/2))))),"",AVERAGE(INDIRECT("B"&amp;(ROW()-INT($B$1/2))):INDIRECT("B"&amp;(ROW()+INT($B$1/2)))))</f>
        <v/>
      </c>
      <c r="D2405" s="848">
        <f t="shared" si="795"/>
        <v>0</v>
      </c>
      <c r="E2405" s="275"/>
      <c r="F2405" s="15"/>
      <c r="G2405" s="3"/>
      <c r="H2405" s="3"/>
      <c r="I2405" s="3"/>
      <c r="J2405" s="3"/>
      <c r="K2405" s="3"/>
      <c r="L2405" s="554"/>
      <c r="M2405" s="545"/>
      <c r="N2405" s="546"/>
      <c r="O2405" s="5"/>
      <c r="P2405" s="216"/>
      <c r="Q2405" s="217"/>
      <c r="R2405" s="218"/>
      <c r="S2405" s="219">
        <f t="shared" si="812"/>
        <v>0</v>
      </c>
      <c r="T2405" s="220">
        <f t="shared" si="813"/>
        <v>0</v>
      </c>
      <c r="U2405" s="214">
        <f t="shared" si="810"/>
        <v>0</v>
      </c>
      <c r="W2405" s="221"/>
      <c r="X2405" s="222"/>
      <c r="Y2405" s="222"/>
      <c r="Z2405" s="223"/>
      <c r="AA2405" s="222"/>
      <c r="AB2405" s="224"/>
      <c r="AC2405" s="225"/>
      <c r="AD2405" s="2">
        <f t="shared" si="797"/>
        <v>0</v>
      </c>
      <c r="AE2405" s="2">
        <f t="shared" si="798"/>
        <v>0</v>
      </c>
      <c r="AF2405" s="226"/>
      <c r="AG2405" s="219">
        <f t="shared" si="802"/>
        <v>0</v>
      </c>
      <c r="AH2405" s="234">
        <f t="shared" si="803"/>
        <v>0</v>
      </c>
      <c r="AI2405" s="214">
        <f t="shared" si="811"/>
        <v>0</v>
      </c>
      <c r="AK2405" s="229">
        <f t="shared" si="804"/>
        <v>0</v>
      </c>
      <c r="AL2405" s="226"/>
      <c r="AM2405" s="15"/>
      <c r="AN2405" s="232" t="e">
        <f t="shared" si="805"/>
        <v>#DIV/0!</v>
      </c>
      <c r="AO2405" s="214">
        <f t="shared" si="799"/>
        <v>0</v>
      </c>
      <c r="AQ2405" s="210"/>
      <c r="AR2405" s="231"/>
      <c r="AS2405" s="15"/>
      <c r="AT2405" s="232">
        <f t="shared" si="806"/>
        <v>0</v>
      </c>
      <c r="AU2405" s="235">
        <f t="shared" si="807"/>
        <v>0</v>
      </c>
      <c r="AY2405" s="210"/>
      <c r="AZ2405" s="231"/>
      <c r="BA2405" s="15"/>
      <c r="BB2405" s="232">
        <f t="shared" si="796"/>
        <v>0</v>
      </c>
      <c r="BC2405" s="235">
        <f t="shared" si="808"/>
        <v>0</v>
      </c>
      <c r="BG2405" s="210"/>
      <c r="BH2405" s="231"/>
      <c r="BI2405" s="15"/>
      <c r="BJ2405" s="232">
        <f t="shared" si="800"/>
        <v>0</v>
      </c>
      <c r="BK2405" s="235">
        <f t="shared" si="809"/>
        <v>0</v>
      </c>
      <c r="BM2405" s="109">
        <f t="shared" si="801"/>
        <v>-3.1856328082563228</v>
      </c>
      <c r="BN2405" s="213"/>
      <c r="BR2405" s="228"/>
      <c r="BS2405" s="311"/>
      <c r="BT2405" s="3"/>
      <c r="BU2405" s="213"/>
      <c r="BV2405" s="213"/>
      <c r="BW2405" s="291"/>
    </row>
    <row r="2406" spans="1:75" x14ac:dyDescent="0.2">
      <c r="A2406" s="210"/>
      <c r="B2406" s="211"/>
      <c r="C2406" s="848" t="str">
        <f ca="1">IF(ISERR(AVERAGE(INDIRECT("B"&amp;(ROW()-INT($B$1/2))):INDIRECT("B"&amp;(ROW()+INT($B$1/2))))),"",AVERAGE(INDIRECT("B"&amp;(ROW()-INT($B$1/2))):INDIRECT("B"&amp;(ROW()+INT($B$1/2)))))</f>
        <v/>
      </c>
      <c r="D2406" s="848">
        <f t="shared" si="795"/>
        <v>0</v>
      </c>
      <c r="E2406" s="275"/>
      <c r="F2406" s="15"/>
      <c r="G2406" s="3"/>
      <c r="H2406" s="3"/>
      <c r="I2406" s="3"/>
      <c r="J2406" s="3"/>
      <c r="K2406" s="3"/>
      <c r="L2406" s="554"/>
      <c r="M2406" s="545"/>
      <c r="N2406" s="546"/>
      <c r="O2406" s="5"/>
      <c r="P2406" s="216"/>
      <c r="Q2406" s="217"/>
      <c r="R2406" s="218"/>
      <c r="S2406" s="219">
        <f t="shared" si="812"/>
        <v>0</v>
      </c>
      <c r="T2406" s="220">
        <f t="shared" si="813"/>
        <v>0</v>
      </c>
      <c r="U2406" s="214">
        <f t="shared" si="810"/>
        <v>0</v>
      </c>
      <c r="W2406" s="221"/>
      <c r="X2406" s="222"/>
      <c r="Y2406" s="222"/>
      <c r="Z2406" s="223"/>
      <c r="AA2406" s="222"/>
      <c r="AB2406" s="224"/>
      <c r="AC2406" s="225"/>
      <c r="AD2406" s="2">
        <f t="shared" si="797"/>
        <v>0</v>
      </c>
      <c r="AE2406" s="2">
        <f t="shared" si="798"/>
        <v>0</v>
      </c>
      <c r="AF2406" s="226"/>
      <c r="AG2406" s="219">
        <f t="shared" si="802"/>
        <v>0</v>
      </c>
      <c r="AH2406" s="234">
        <f t="shared" si="803"/>
        <v>0</v>
      </c>
      <c r="AI2406" s="214">
        <f t="shared" si="811"/>
        <v>0</v>
      </c>
      <c r="AK2406" s="229">
        <f t="shared" si="804"/>
        <v>0</v>
      </c>
      <c r="AL2406" s="226"/>
      <c r="AM2406" s="15"/>
      <c r="AN2406" s="232" t="e">
        <f t="shared" si="805"/>
        <v>#DIV/0!</v>
      </c>
      <c r="AO2406" s="214">
        <f t="shared" si="799"/>
        <v>0</v>
      </c>
      <c r="AQ2406" s="210"/>
      <c r="AR2406" s="231"/>
      <c r="AS2406" s="15"/>
      <c r="AT2406" s="232">
        <f t="shared" si="806"/>
        <v>0</v>
      </c>
      <c r="AU2406" s="235">
        <f t="shared" si="807"/>
        <v>0</v>
      </c>
      <c r="AY2406" s="210"/>
      <c r="AZ2406" s="231"/>
      <c r="BA2406" s="15"/>
      <c r="BB2406" s="232">
        <f t="shared" si="796"/>
        <v>0</v>
      </c>
      <c r="BC2406" s="235">
        <f t="shared" si="808"/>
        <v>0</v>
      </c>
      <c r="BG2406" s="210"/>
      <c r="BH2406" s="231"/>
      <c r="BI2406" s="15"/>
      <c r="BJ2406" s="232">
        <f t="shared" si="800"/>
        <v>0</v>
      </c>
      <c r="BK2406" s="235">
        <f t="shared" si="809"/>
        <v>0</v>
      </c>
      <c r="BM2406" s="109">
        <f t="shared" si="801"/>
        <v>-3.1874651457540595</v>
      </c>
      <c r="BN2406" s="213"/>
      <c r="BR2406" s="228"/>
      <c r="BS2406" s="311"/>
      <c r="BT2406" s="3"/>
      <c r="BU2406" s="213"/>
      <c r="BV2406" s="213"/>
      <c r="BW2406" s="291"/>
    </row>
    <row r="2407" spans="1:75" x14ac:dyDescent="0.2">
      <c r="A2407" s="210"/>
      <c r="B2407" s="211"/>
      <c r="C2407" s="848" t="str">
        <f ca="1">IF(ISERR(AVERAGE(INDIRECT("B"&amp;(ROW()-INT($B$1/2))):INDIRECT("B"&amp;(ROW()+INT($B$1/2))))),"",AVERAGE(INDIRECT("B"&amp;(ROW()-INT($B$1/2))):INDIRECT("B"&amp;(ROW()+INT($B$1/2)))))</f>
        <v/>
      </c>
      <c r="D2407" s="848">
        <f t="shared" si="795"/>
        <v>0</v>
      </c>
      <c r="E2407" s="275"/>
      <c r="F2407" s="15"/>
      <c r="G2407" s="3"/>
      <c r="H2407" s="3"/>
      <c r="I2407" s="3"/>
      <c r="J2407" s="3"/>
      <c r="K2407" s="3"/>
      <c r="L2407" s="554"/>
      <c r="M2407" s="545"/>
      <c r="N2407" s="546"/>
      <c r="O2407" s="5"/>
      <c r="P2407" s="216"/>
      <c r="Q2407" s="217"/>
      <c r="R2407" s="218"/>
      <c r="S2407" s="219">
        <f t="shared" si="812"/>
        <v>0</v>
      </c>
      <c r="T2407" s="220">
        <f t="shared" si="813"/>
        <v>0</v>
      </c>
      <c r="U2407" s="214">
        <f t="shared" si="810"/>
        <v>0</v>
      </c>
      <c r="W2407" s="221"/>
      <c r="X2407" s="222"/>
      <c r="Y2407" s="222"/>
      <c r="Z2407" s="223"/>
      <c r="AA2407" s="222"/>
      <c r="AB2407" s="224"/>
      <c r="AC2407" s="225"/>
      <c r="AD2407" s="2">
        <f t="shared" si="797"/>
        <v>0</v>
      </c>
      <c r="AE2407" s="2">
        <f t="shared" si="798"/>
        <v>0</v>
      </c>
      <c r="AF2407" s="226"/>
      <c r="AG2407" s="219">
        <f t="shared" si="802"/>
        <v>0</v>
      </c>
      <c r="AH2407" s="234">
        <f t="shared" si="803"/>
        <v>0</v>
      </c>
      <c r="AI2407" s="214">
        <f t="shared" si="811"/>
        <v>0</v>
      </c>
      <c r="AK2407" s="229">
        <f t="shared" si="804"/>
        <v>0</v>
      </c>
      <c r="AL2407" s="226"/>
      <c r="AM2407" s="15"/>
      <c r="AN2407" s="232" t="e">
        <f t="shared" si="805"/>
        <v>#DIV/0!</v>
      </c>
      <c r="AO2407" s="214">
        <f t="shared" si="799"/>
        <v>0</v>
      </c>
      <c r="AQ2407" s="210"/>
      <c r="AR2407" s="231"/>
      <c r="AS2407" s="15"/>
      <c r="AT2407" s="232">
        <f t="shared" si="806"/>
        <v>0</v>
      </c>
      <c r="AU2407" s="235">
        <f t="shared" si="807"/>
        <v>0</v>
      </c>
      <c r="AY2407" s="210"/>
      <c r="AZ2407" s="231"/>
      <c r="BA2407" s="15"/>
      <c r="BB2407" s="232">
        <f t="shared" si="796"/>
        <v>0</v>
      </c>
      <c r="BC2407" s="235">
        <f t="shared" si="808"/>
        <v>0</v>
      </c>
      <c r="BG2407" s="210"/>
      <c r="BH2407" s="231"/>
      <c r="BI2407" s="15"/>
      <c r="BJ2407" s="232">
        <f t="shared" si="800"/>
        <v>0</v>
      </c>
      <c r="BK2407" s="235">
        <f t="shared" si="809"/>
        <v>0</v>
      </c>
      <c r="BM2407" s="109">
        <f t="shared" si="801"/>
        <v>-3.1892974832517962</v>
      </c>
      <c r="BN2407" s="213"/>
      <c r="BR2407" s="228"/>
      <c r="BS2407" s="311"/>
      <c r="BT2407" s="3"/>
      <c r="BU2407" s="213"/>
      <c r="BV2407" s="213"/>
      <c r="BW2407" s="291"/>
    </row>
    <row r="2408" spans="1:75" x14ac:dyDescent="0.2">
      <c r="A2408" s="210"/>
      <c r="B2408" s="211"/>
      <c r="C2408" s="848" t="str">
        <f ca="1">IF(ISERR(AVERAGE(INDIRECT("B"&amp;(ROW()-INT($B$1/2))):INDIRECT("B"&amp;(ROW()+INT($B$1/2))))),"",AVERAGE(INDIRECT("B"&amp;(ROW()-INT($B$1/2))):INDIRECT("B"&amp;(ROW()+INT($B$1/2)))))</f>
        <v/>
      </c>
      <c r="D2408" s="848">
        <f t="shared" si="795"/>
        <v>0</v>
      </c>
      <c r="E2408" s="275"/>
      <c r="F2408" s="15"/>
      <c r="G2408" s="3"/>
      <c r="H2408" s="3"/>
      <c r="I2408" s="3"/>
      <c r="J2408" s="3"/>
      <c r="K2408" s="3"/>
      <c r="L2408" s="554"/>
      <c r="M2408" s="545"/>
      <c r="N2408" s="546"/>
      <c r="O2408" s="5"/>
      <c r="P2408" s="216"/>
      <c r="Q2408" s="217"/>
      <c r="R2408" s="218"/>
      <c r="S2408" s="219">
        <f t="shared" si="812"/>
        <v>0</v>
      </c>
      <c r="T2408" s="220">
        <f t="shared" si="813"/>
        <v>0</v>
      </c>
      <c r="U2408" s="214">
        <f t="shared" si="810"/>
        <v>0</v>
      </c>
      <c r="W2408" s="221"/>
      <c r="X2408" s="222"/>
      <c r="Y2408" s="222"/>
      <c r="Z2408" s="223"/>
      <c r="AA2408" s="222"/>
      <c r="AB2408" s="224"/>
      <c r="AC2408" s="225"/>
      <c r="AD2408" s="2">
        <f t="shared" si="797"/>
        <v>0</v>
      </c>
      <c r="AE2408" s="2">
        <f t="shared" si="798"/>
        <v>0</v>
      </c>
      <c r="AF2408" s="226"/>
      <c r="AG2408" s="219">
        <f t="shared" si="802"/>
        <v>0</v>
      </c>
      <c r="AH2408" s="234">
        <f t="shared" si="803"/>
        <v>0</v>
      </c>
      <c r="AI2408" s="214">
        <f t="shared" si="811"/>
        <v>0</v>
      </c>
      <c r="AK2408" s="229">
        <f t="shared" si="804"/>
        <v>0</v>
      </c>
      <c r="AL2408" s="226"/>
      <c r="AM2408" s="15"/>
      <c r="AN2408" s="232" t="e">
        <f t="shared" si="805"/>
        <v>#DIV/0!</v>
      </c>
      <c r="AO2408" s="214">
        <f t="shared" si="799"/>
        <v>0</v>
      </c>
      <c r="AQ2408" s="210"/>
      <c r="AR2408" s="231"/>
      <c r="AS2408" s="15"/>
      <c r="AT2408" s="232">
        <f t="shared" si="806"/>
        <v>0</v>
      </c>
      <c r="AU2408" s="235">
        <f t="shared" si="807"/>
        <v>0</v>
      </c>
      <c r="AY2408" s="210"/>
      <c r="AZ2408" s="231"/>
      <c r="BA2408" s="15"/>
      <c r="BB2408" s="232">
        <f t="shared" si="796"/>
        <v>0</v>
      </c>
      <c r="BC2408" s="235">
        <f t="shared" si="808"/>
        <v>0</v>
      </c>
      <c r="BG2408" s="210"/>
      <c r="BH2408" s="231"/>
      <c r="BI2408" s="15"/>
      <c r="BJ2408" s="232">
        <f t="shared" si="800"/>
        <v>0</v>
      </c>
      <c r="BK2408" s="235">
        <f t="shared" si="809"/>
        <v>0</v>
      </c>
      <c r="BM2408" s="109">
        <f t="shared" si="801"/>
        <v>-3.1911298207495329</v>
      </c>
      <c r="BN2408" s="213"/>
      <c r="BR2408" s="228"/>
      <c r="BS2408" s="311"/>
      <c r="BT2408" s="3"/>
      <c r="BU2408" s="213"/>
      <c r="BV2408" s="213"/>
      <c r="BW2408" s="291"/>
    </row>
    <row r="2409" spans="1:75" x14ac:dyDescent="0.2">
      <c r="A2409" s="210"/>
      <c r="B2409" s="211"/>
      <c r="C2409" s="848" t="str">
        <f ca="1">IF(ISERR(AVERAGE(INDIRECT("B"&amp;(ROW()-INT($B$1/2))):INDIRECT("B"&amp;(ROW()+INT($B$1/2))))),"",AVERAGE(INDIRECT("B"&amp;(ROW()-INT($B$1/2))):INDIRECT("B"&amp;(ROW()+INT($B$1/2)))))</f>
        <v/>
      </c>
      <c r="D2409" s="848">
        <f t="shared" si="795"/>
        <v>0</v>
      </c>
      <c r="E2409" s="275"/>
      <c r="F2409" s="15"/>
      <c r="G2409" s="3"/>
      <c r="H2409" s="3"/>
      <c r="I2409" s="3"/>
      <c r="J2409" s="3"/>
      <c r="K2409" s="3"/>
      <c r="L2409" s="554"/>
      <c r="M2409" s="545"/>
      <c r="N2409" s="546"/>
      <c r="O2409" s="5"/>
      <c r="P2409" s="216"/>
      <c r="Q2409" s="217"/>
      <c r="R2409" s="218"/>
      <c r="S2409" s="219">
        <f t="shared" si="812"/>
        <v>0</v>
      </c>
      <c r="T2409" s="220">
        <f t="shared" si="813"/>
        <v>0</v>
      </c>
      <c r="U2409" s="214">
        <f t="shared" si="810"/>
        <v>0</v>
      </c>
      <c r="W2409" s="221"/>
      <c r="X2409" s="222"/>
      <c r="Y2409" s="222"/>
      <c r="Z2409" s="223"/>
      <c r="AA2409" s="222"/>
      <c r="AB2409" s="224"/>
      <c r="AC2409" s="225"/>
      <c r="AD2409" s="2">
        <f t="shared" si="797"/>
        <v>0</v>
      </c>
      <c r="AE2409" s="2">
        <f t="shared" si="798"/>
        <v>0</v>
      </c>
      <c r="AF2409" s="226"/>
      <c r="AG2409" s="219">
        <f t="shared" si="802"/>
        <v>0</v>
      </c>
      <c r="AH2409" s="234">
        <f t="shared" si="803"/>
        <v>0</v>
      </c>
      <c r="AI2409" s="214">
        <f t="shared" si="811"/>
        <v>0</v>
      </c>
      <c r="AK2409" s="229">
        <f t="shared" si="804"/>
        <v>0</v>
      </c>
      <c r="AL2409" s="226"/>
      <c r="AM2409" s="15"/>
      <c r="AN2409" s="232" t="e">
        <f t="shared" si="805"/>
        <v>#DIV/0!</v>
      </c>
      <c r="AO2409" s="214">
        <f t="shared" si="799"/>
        <v>0</v>
      </c>
      <c r="AQ2409" s="210"/>
      <c r="AR2409" s="231"/>
      <c r="AS2409" s="15"/>
      <c r="AT2409" s="232">
        <f t="shared" si="806"/>
        <v>0</v>
      </c>
      <c r="AU2409" s="235">
        <f t="shared" si="807"/>
        <v>0</v>
      </c>
      <c r="AY2409" s="210"/>
      <c r="AZ2409" s="231"/>
      <c r="BA2409" s="15"/>
      <c r="BB2409" s="232">
        <f t="shared" si="796"/>
        <v>0</v>
      </c>
      <c r="BC2409" s="235">
        <f t="shared" si="808"/>
        <v>0</v>
      </c>
      <c r="BG2409" s="210"/>
      <c r="BH2409" s="231"/>
      <c r="BI2409" s="15"/>
      <c r="BJ2409" s="232">
        <f t="shared" si="800"/>
        <v>0</v>
      </c>
      <c r="BK2409" s="235">
        <f t="shared" si="809"/>
        <v>0</v>
      </c>
      <c r="BM2409" s="109">
        <f t="shared" si="801"/>
        <v>-3.1929621582472696</v>
      </c>
      <c r="BN2409" s="213"/>
      <c r="BR2409" s="228"/>
      <c r="BS2409" s="311"/>
      <c r="BT2409" s="3"/>
      <c r="BU2409" s="213"/>
      <c r="BV2409" s="213"/>
      <c r="BW2409" s="291"/>
    </row>
    <row r="2410" spans="1:75" x14ac:dyDescent="0.2">
      <c r="A2410" s="210"/>
      <c r="B2410" s="211"/>
      <c r="C2410" s="848" t="str">
        <f ca="1">IF(ISERR(AVERAGE(INDIRECT("B"&amp;(ROW()-INT($B$1/2))):INDIRECT("B"&amp;(ROW()+INT($B$1/2))))),"",AVERAGE(INDIRECT("B"&amp;(ROW()-INT($B$1/2))):INDIRECT("B"&amp;(ROW()+INT($B$1/2)))))</f>
        <v/>
      </c>
      <c r="D2410" s="848">
        <f t="shared" si="795"/>
        <v>0</v>
      </c>
      <c r="E2410" s="275"/>
      <c r="F2410" s="15"/>
      <c r="G2410" s="3"/>
      <c r="H2410" s="3"/>
      <c r="I2410" s="3"/>
      <c r="J2410" s="3"/>
      <c r="K2410" s="3"/>
      <c r="L2410" s="554"/>
      <c r="M2410" s="545"/>
      <c r="N2410" s="546"/>
      <c r="O2410" s="5"/>
      <c r="P2410" s="216"/>
      <c r="Q2410" s="217"/>
      <c r="R2410" s="218"/>
      <c r="S2410" s="219">
        <f t="shared" si="812"/>
        <v>0</v>
      </c>
      <c r="T2410" s="220">
        <f t="shared" si="813"/>
        <v>0</v>
      </c>
      <c r="U2410" s="214">
        <f t="shared" si="810"/>
        <v>0</v>
      </c>
      <c r="W2410" s="221"/>
      <c r="X2410" s="222"/>
      <c r="Y2410" s="222"/>
      <c r="Z2410" s="223"/>
      <c r="AA2410" s="222"/>
      <c r="AB2410" s="224"/>
      <c r="AC2410" s="225"/>
      <c r="AD2410" s="2">
        <f t="shared" si="797"/>
        <v>0</v>
      </c>
      <c r="AE2410" s="2">
        <f t="shared" si="798"/>
        <v>0</v>
      </c>
      <c r="AF2410" s="226"/>
      <c r="AG2410" s="219">
        <f t="shared" si="802"/>
        <v>0</v>
      </c>
      <c r="AH2410" s="234">
        <f t="shared" si="803"/>
        <v>0</v>
      </c>
      <c r="AI2410" s="214">
        <f t="shared" si="811"/>
        <v>0</v>
      </c>
      <c r="AK2410" s="229">
        <f t="shared" si="804"/>
        <v>0</v>
      </c>
      <c r="AL2410" s="226"/>
      <c r="AM2410" s="15"/>
      <c r="AN2410" s="232" t="e">
        <f t="shared" si="805"/>
        <v>#DIV/0!</v>
      </c>
      <c r="AO2410" s="214">
        <f t="shared" si="799"/>
        <v>0</v>
      </c>
      <c r="AQ2410" s="210"/>
      <c r="AR2410" s="231"/>
      <c r="AS2410" s="15"/>
      <c r="AT2410" s="232">
        <f t="shared" si="806"/>
        <v>0</v>
      </c>
      <c r="AU2410" s="235">
        <f t="shared" si="807"/>
        <v>0</v>
      </c>
      <c r="AY2410" s="210"/>
      <c r="AZ2410" s="231"/>
      <c r="BA2410" s="15"/>
      <c r="BB2410" s="232">
        <f t="shared" si="796"/>
        <v>0</v>
      </c>
      <c r="BC2410" s="235">
        <f t="shared" si="808"/>
        <v>0</v>
      </c>
      <c r="BG2410" s="210"/>
      <c r="BH2410" s="231"/>
      <c r="BI2410" s="15"/>
      <c r="BJ2410" s="232">
        <f t="shared" si="800"/>
        <v>0</v>
      </c>
      <c r="BK2410" s="235">
        <f t="shared" si="809"/>
        <v>0</v>
      </c>
      <c r="BM2410" s="109">
        <f t="shared" si="801"/>
        <v>-3.1947944957450063</v>
      </c>
      <c r="BN2410" s="213"/>
      <c r="BR2410" s="228"/>
      <c r="BS2410" s="311"/>
      <c r="BT2410" s="3"/>
      <c r="BU2410" s="213"/>
      <c r="BV2410" s="213"/>
      <c r="BW2410" s="291"/>
    </row>
    <row r="2411" spans="1:75" x14ac:dyDescent="0.2">
      <c r="A2411" s="210"/>
      <c r="B2411" s="211"/>
      <c r="C2411" s="848" t="str">
        <f ca="1">IF(ISERR(AVERAGE(INDIRECT("B"&amp;(ROW()-INT($B$1/2))):INDIRECT("B"&amp;(ROW()+INT($B$1/2))))),"",AVERAGE(INDIRECT("B"&amp;(ROW()-INT($B$1/2))):INDIRECT("B"&amp;(ROW()+INT($B$1/2)))))</f>
        <v/>
      </c>
      <c r="D2411" s="848">
        <f t="shared" si="795"/>
        <v>0</v>
      </c>
      <c r="E2411" s="275"/>
      <c r="F2411" s="15"/>
      <c r="G2411" s="3"/>
      <c r="H2411" s="3"/>
      <c r="I2411" s="3"/>
      <c r="J2411" s="3"/>
      <c r="K2411" s="3"/>
      <c r="L2411" s="554"/>
      <c r="M2411" s="545"/>
      <c r="N2411" s="546"/>
      <c r="O2411" s="5"/>
      <c r="P2411" s="216"/>
      <c r="Q2411" s="217"/>
      <c r="R2411" s="218"/>
      <c r="S2411" s="219">
        <f t="shared" si="812"/>
        <v>0</v>
      </c>
      <c r="T2411" s="220">
        <f t="shared" si="813"/>
        <v>0</v>
      </c>
      <c r="U2411" s="214">
        <f t="shared" si="810"/>
        <v>0</v>
      </c>
      <c r="W2411" s="221"/>
      <c r="X2411" s="222"/>
      <c r="Y2411" s="222"/>
      <c r="Z2411" s="223"/>
      <c r="AA2411" s="222"/>
      <c r="AB2411" s="224"/>
      <c r="AC2411" s="225"/>
      <c r="AD2411" s="2">
        <f t="shared" si="797"/>
        <v>0</v>
      </c>
      <c r="AE2411" s="2">
        <f t="shared" si="798"/>
        <v>0</v>
      </c>
      <c r="AF2411" s="226"/>
      <c r="AG2411" s="219">
        <f t="shared" si="802"/>
        <v>0</v>
      </c>
      <c r="AH2411" s="234">
        <f t="shared" si="803"/>
        <v>0</v>
      </c>
      <c r="AI2411" s="214">
        <f t="shared" si="811"/>
        <v>0</v>
      </c>
      <c r="AK2411" s="229">
        <f t="shared" si="804"/>
        <v>0</v>
      </c>
      <c r="AL2411" s="226"/>
      <c r="AM2411" s="15"/>
      <c r="AN2411" s="232" t="e">
        <f t="shared" si="805"/>
        <v>#DIV/0!</v>
      </c>
      <c r="AO2411" s="214">
        <f t="shared" si="799"/>
        <v>0</v>
      </c>
      <c r="AQ2411" s="210"/>
      <c r="AR2411" s="231"/>
      <c r="AS2411" s="15"/>
      <c r="AT2411" s="232">
        <f t="shared" si="806"/>
        <v>0</v>
      </c>
      <c r="AU2411" s="235">
        <f t="shared" si="807"/>
        <v>0</v>
      </c>
      <c r="AY2411" s="210"/>
      <c r="AZ2411" s="231"/>
      <c r="BA2411" s="15"/>
      <c r="BB2411" s="232">
        <f t="shared" si="796"/>
        <v>0</v>
      </c>
      <c r="BC2411" s="235">
        <f t="shared" si="808"/>
        <v>0</v>
      </c>
      <c r="BG2411" s="210"/>
      <c r="BH2411" s="231"/>
      <c r="BI2411" s="15"/>
      <c r="BJ2411" s="232">
        <f t="shared" si="800"/>
        <v>0</v>
      </c>
      <c r="BK2411" s="235">
        <f t="shared" si="809"/>
        <v>0</v>
      </c>
      <c r="BM2411" s="109">
        <f t="shared" si="801"/>
        <v>-3.196626833242743</v>
      </c>
      <c r="BN2411" s="213"/>
      <c r="BR2411" s="228"/>
      <c r="BS2411" s="311"/>
      <c r="BT2411" s="3"/>
      <c r="BU2411" s="213"/>
      <c r="BV2411" s="213"/>
      <c r="BW2411" s="291"/>
    </row>
    <row r="2412" spans="1:75" x14ac:dyDescent="0.2">
      <c r="A2412" s="210"/>
      <c r="B2412" s="211"/>
      <c r="C2412" s="848" t="str">
        <f ca="1">IF(ISERR(AVERAGE(INDIRECT("B"&amp;(ROW()-INT($B$1/2))):INDIRECT("B"&amp;(ROW()+INT($B$1/2))))),"",AVERAGE(INDIRECT("B"&amp;(ROW()-INT($B$1/2))):INDIRECT("B"&amp;(ROW()+INT($B$1/2)))))</f>
        <v/>
      </c>
      <c r="D2412" s="848">
        <f t="shared" si="795"/>
        <v>0</v>
      </c>
      <c r="E2412" s="275"/>
      <c r="F2412" s="15"/>
      <c r="G2412" s="3"/>
      <c r="H2412" s="3"/>
      <c r="I2412" s="3"/>
      <c r="J2412" s="3"/>
      <c r="K2412" s="3"/>
      <c r="L2412" s="554"/>
      <c r="M2412" s="545"/>
      <c r="N2412" s="546"/>
      <c r="O2412" s="5"/>
      <c r="P2412" s="216"/>
      <c r="Q2412" s="217"/>
      <c r="R2412" s="218"/>
      <c r="S2412" s="219">
        <f t="shared" si="812"/>
        <v>0</v>
      </c>
      <c r="T2412" s="220">
        <f t="shared" si="813"/>
        <v>0</v>
      </c>
      <c r="U2412" s="214">
        <f t="shared" si="810"/>
        <v>0</v>
      </c>
      <c r="W2412" s="221"/>
      <c r="X2412" s="222"/>
      <c r="Y2412" s="222"/>
      <c r="Z2412" s="223"/>
      <c r="AA2412" s="222"/>
      <c r="AB2412" s="224"/>
      <c r="AC2412" s="225"/>
      <c r="AD2412" s="2">
        <f t="shared" si="797"/>
        <v>0</v>
      </c>
      <c r="AE2412" s="2">
        <f t="shared" si="798"/>
        <v>0</v>
      </c>
      <c r="AF2412" s="226"/>
      <c r="AG2412" s="219">
        <f t="shared" si="802"/>
        <v>0</v>
      </c>
      <c r="AH2412" s="234">
        <f t="shared" si="803"/>
        <v>0</v>
      </c>
      <c r="AI2412" s="214">
        <f t="shared" si="811"/>
        <v>0</v>
      </c>
      <c r="AK2412" s="229">
        <f t="shared" si="804"/>
        <v>0</v>
      </c>
      <c r="AL2412" s="226"/>
      <c r="AM2412" s="15"/>
      <c r="AN2412" s="232" t="e">
        <f t="shared" si="805"/>
        <v>#DIV/0!</v>
      </c>
      <c r="AO2412" s="214">
        <f t="shared" si="799"/>
        <v>0</v>
      </c>
      <c r="AQ2412" s="210"/>
      <c r="AR2412" s="231"/>
      <c r="AS2412" s="15"/>
      <c r="AT2412" s="232">
        <f t="shared" si="806"/>
        <v>0</v>
      </c>
      <c r="AU2412" s="235">
        <f t="shared" si="807"/>
        <v>0</v>
      </c>
      <c r="AY2412" s="210"/>
      <c r="AZ2412" s="231"/>
      <c r="BA2412" s="15"/>
      <c r="BB2412" s="232">
        <f t="shared" si="796"/>
        <v>0</v>
      </c>
      <c r="BC2412" s="235">
        <f t="shared" si="808"/>
        <v>0</v>
      </c>
      <c r="BG2412" s="210"/>
      <c r="BH2412" s="231"/>
      <c r="BI2412" s="15"/>
      <c r="BJ2412" s="232">
        <f t="shared" si="800"/>
        <v>0</v>
      </c>
      <c r="BK2412" s="235">
        <f t="shared" si="809"/>
        <v>0</v>
      </c>
      <c r="BM2412" s="109">
        <f t="shared" si="801"/>
        <v>-3.1984591707404797</v>
      </c>
      <c r="BN2412" s="213"/>
      <c r="BR2412" s="228"/>
      <c r="BS2412" s="311"/>
      <c r="BT2412" s="3"/>
      <c r="BU2412" s="213"/>
      <c r="BV2412" s="213"/>
      <c r="BW2412" s="291"/>
    </row>
    <row r="2413" spans="1:75" x14ac:dyDescent="0.2">
      <c r="A2413" s="210"/>
      <c r="B2413" s="211"/>
      <c r="C2413" s="848" t="str">
        <f ca="1">IF(ISERR(AVERAGE(INDIRECT("B"&amp;(ROW()-INT($B$1/2))):INDIRECT("B"&amp;(ROW()+INT($B$1/2))))),"",AVERAGE(INDIRECT("B"&amp;(ROW()-INT($B$1/2))):INDIRECT("B"&amp;(ROW()+INT($B$1/2)))))</f>
        <v/>
      </c>
      <c r="D2413" s="848">
        <f t="shared" si="795"/>
        <v>0</v>
      </c>
      <c r="E2413" s="275"/>
      <c r="F2413" s="15"/>
      <c r="G2413" s="3"/>
      <c r="H2413" s="3"/>
      <c r="I2413" s="3"/>
      <c r="J2413" s="3"/>
      <c r="K2413" s="3"/>
      <c r="L2413" s="554"/>
      <c r="M2413" s="545"/>
      <c r="N2413" s="546"/>
      <c r="O2413" s="5"/>
      <c r="P2413" s="216"/>
      <c r="Q2413" s="217"/>
      <c r="R2413" s="218"/>
      <c r="S2413" s="219">
        <f t="shared" si="812"/>
        <v>0</v>
      </c>
      <c r="T2413" s="220">
        <f t="shared" si="813"/>
        <v>0</v>
      </c>
      <c r="U2413" s="214">
        <f t="shared" si="810"/>
        <v>0</v>
      </c>
      <c r="W2413" s="221"/>
      <c r="X2413" s="222"/>
      <c r="Y2413" s="222"/>
      <c r="Z2413" s="223"/>
      <c r="AA2413" s="222"/>
      <c r="AB2413" s="224"/>
      <c r="AC2413" s="225"/>
      <c r="AD2413" s="2">
        <f t="shared" si="797"/>
        <v>0</v>
      </c>
      <c r="AE2413" s="2">
        <f t="shared" si="798"/>
        <v>0</v>
      </c>
      <c r="AF2413" s="226"/>
      <c r="AG2413" s="219">
        <f t="shared" si="802"/>
        <v>0</v>
      </c>
      <c r="AH2413" s="234">
        <f t="shared" si="803"/>
        <v>0</v>
      </c>
      <c r="AI2413" s="214">
        <f t="shared" si="811"/>
        <v>0</v>
      </c>
      <c r="AK2413" s="229">
        <f t="shared" si="804"/>
        <v>0</v>
      </c>
      <c r="AL2413" s="226"/>
      <c r="AM2413" s="15"/>
      <c r="AN2413" s="232" t="e">
        <f t="shared" si="805"/>
        <v>#DIV/0!</v>
      </c>
      <c r="AO2413" s="214">
        <f t="shared" si="799"/>
        <v>0</v>
      </c>
      <c r="AQ2413" s="210"/>
      <c r="AR2413" s="231"/>
      <c r="AS2413" s="15"/>
      <c r="AT2413" s="232">
        <f t="shared" si="806"/>
        <v>0</v>
      </c>
      <c r="AU2413" s="235">
        <f t="shared" si="807"/>
        <v>0</v>
      </c>
      <c r="AY2413" s="210"/>
      <c r="AZ2413" s="231"/>
      <c r="BA2413" s="15"/>
      <c r="BB2413" s="232">
        <f t="shared" si="796"/>
        <v>0</v>
      </c>
      <c r="BC2413" s="235">
        <f t="shared" si="808"/>
        <v>0</v>
      </c>
      <c r="BG2413" s="210"/>
      <c r="BH2413" s="231"/>
      <c r="BI2413" s="15"/>
      <c r="BJ2413" s="232">
        <f t="shared" si="800"/>
        <v>0</v>
      </c>
      <c r="BK2413" s="235">
        <f t="shared" si="809"/>
        <v>0</v>
      </c>
      <c r="BM2413" s="109">
        <f t="shared" si="801"/>
        <v>-3.2002915082382164</v>
      </c>
      <c r="BN2413" s="213"/>
      <c r="BR2413" s="228"/>
      <c r="BS2413" s="311"/>
      <c r="BT2413" s="3"/>
      <c r="BU2413" s="213"/>
      <c r="BV2413" s="213"/>
      <c r="BW2413" s="291"/>
    </row>
    <row r="2414" spans="1:75" x14ac:dyDescent="0.2">
      <c r="A2414" s="210"/>
      <c r="B2414" s="211"/>
      <c r="C2414" s="848" t="str">
        <f ca="1">IF(ISERR(AVERAGE(INDIRECT("B"&amp;(ROW()-INT($B$1/2))):INDIRECT("B"&amp;(ROW()+INT($B$1/2))))),"",AVERAGE(INDIRECT("B"&amp;(ROW()-INT($B$1/2))):INDIRECT("B"&amp;(ROW()+INT($B$1/2)))))</f>
        <v/>
      </c>
      <c r="D2414" s="848">
        <f t="shared" si="795"/>
        <v>0</v>
      </c>
      <c r="E2414" s="275"/>
      <c r="F2414" s="15"/>
      <c r="G2414" s="3"/>
      <c r="H2414" s="3"/>
      <c r="I2414" s="3"/>
      <c r="J2414" s="3"/>
      <c r="K2414" s="3"/>
      <c r="L2414" s="554"/>
      <c r="M2414" s="545"/>
      <c r="N2414" s="546"/>
      <c r="O2414" s="5"/>
      <c r="P2414" s="216"/>
      <c r="Q2414" s="217"/>
      <c r="R2414" s="218"/>
      <c r="S2414" s="219">
        <f t="shared" si="812"/>
        <v>0</v>
      </c>
      <c r="T2414" s="220">
        <f t="shared" si="813"/>
        <v>0</v>
      </c>
      <c r="U2414" s="214">
        <f t="shared" si="810"/>
        <v>0</v>
      </c>
      <c r="W2414" s="221"/>
      <c r="X2414" s="222"/>
      <c r="Y2414" s="222"/>
      <c r="Z2414" s="223"/>
      <c r="AA2414" s="222"/>
      <c r="AB2414" s="224"/>
      <c r="AC2414" s="225"/>
      <c r="AD2414" s="2">
        <f t="shared" si="797"/>
        <v>0</v>
      </c>
      <c r="AE2414" s="2">
        <f t="shared" si="798"/>
        <v>0</v>
      </c>
      <c r="AF2414" s="226"/>
      <c r="AG2414" s="219">
        <f t="shared" si="802"/>
        <v>0</v>
      </c>
      <c r="AH2414" s="234">
        <f t="shared" si="803"/>
        <v>0</v>
      </c>
      <c r="AI2414" s="214">
        <f t="shared" si="811"/>
        <v>0</v>
      </c>
      <c r="AK2414" s="229">
        <f t="shared" si="804"/>
        <v>0</v>
      </c>
      <c r="AL2414" s="226"/>
      <c r="AM2414" s="15"/>
      <c r="AN2414" s="232" t="e">
        <f t="shared" si="805"/>
        <v>#DIV/0!</v>
      </c>
      <c r="AO2414" s="214">
        <f t="shared" si="799"/>
        <v>0</v>
      </c>
      <c r="AQ2414" s="210"/>
      <c r="AR2414" s="231"/>
      <c r="AS2414" s="15"/>
      <c r="AT2414" s="232">
        <f t="shared" si="806"/>
        <v>0</v>
      </c>
      <c r="AU2414" s="235">
        <f t="shared" si="807"/>
        <v>0</v>
      </c>
      <c r="AY2414" s="210"/>
      <c r="AZ2414" s="231"/>
      <c r="BA2414" s="15"/>
      <c r="BB2414" s="232">
        <f t="shared" si="796"/>
        <v>0</v>
      </c>
      <c r="BC2414" s="235">
        <f t="shared" si="808"/>
        <v>0</v>
      </c>
      <c r="BG2414" s="210"/>
      <c r="BH2414" s="231"/>
      <c r="BI2414" s="15"/>
      <c r="BJ2414" s="232">
        <f t="shared" si="800"/>
        <v>0</v>
      </c>
      <c r="BK2414" s="235">
        <f t="shared" si="809"/>
        <v>0</v>
      </c>
      <c r="BM2414" s="109">
        <f t="shared" si="801"/>
        <v>-3.2021238457359531</v>
      </c>
      <c r="BN2414" s="213"/>
      <c r="BR2414" s="228"/>
      <c r="BS2414" s="311"/>
      <c r="BT2414" s="3"/>
      <c r="BU2414" s="213"/>
      <c r="BV2414" s="213"/>
      <c r="BW2414" s="291"/>
    </row>
    <row r="2415" spans="1:75" x14ac:dyDescent="0.2">
      <c r="A2415" s="210"/>
      <c r="B2415" s="211"/>
      <c r="C2415" s="848" t="str">
        <f ca="1">IF(ISERR(AVERAGE(INDIRECT("B"&amp;(ROW()-INT($B$1/2))):INDIRECT("B"&amp;(ROW()+INT($B$1/2))))),"",AVERAGE(INDIRECT("B"&amp;(ROW()-INT($B$1/2))):INDIRECT("B"&amp;(ROW()+INT($B$1/2)))))</f>
        <v/>
      </c>
      <c r="D2415" s="848">
        <f t="shared" si="795"/>
        <v>0</v>
      </c>
      <c r="E2415" s="275"/>
      <c r="F2415" s="15"/>
      <c r="G2415" s="3"/>
      <c r="H2415" s="3"/>
      <c r="I2415" s="3"/>
      <c r="J2415" s="3"/>
      <c r="K2415" s="3"/>
      <c r="L2415" s="554"/>
      <c r="M2415" s="545"/>
      <c r="N2415" s="546"/>
      <c r="O2415" s="5"/>
      <c r="P2415" s="216"/>
      <c r="Q2415" s="217"/>
      <c r="R2415" s="218"/>
      <c r="S2415" s="219">
        <f t="shared" si="812"/>
        <v>0</v>
      </c>
      <c r="T2415" s="220">
        <f t="shared" si="813"/>
        <v>0</v>
      </c>
      <c r="U2415" s="214">
        <f t="shared" si="810"/>
        <v>0</v>
      </c>
      <c r="W2415" s="221"/>
      <c r="X2415" s="222"/>
      <c r="Y2415" s="222"/>
      <c r="Z2415" s="223"/>
      <c r="AA2415" s="222"/>
      <c r="AB2415" s="224"/>
      <c r="AC2415" s="225"/>
      <c r="AD2415" s="2">
        <f t="shared" si="797"/>
        <v>0</v>
      </c>
      <c r="AE2415" s="2">
        <f t="shared" si="798"/>
        <v>0</v>
      </c>
      <c r="AF2415" s="226"/>
      <c r="AG2415" s="219">
        <f t="shared" si="802"/>
        <v>0</v>
      </c>
      <c r="AH2415" s="234">
        <f t="shared" si="803"/>
        <v>0</v>
      </c>
      <c r="AI2415" s="214">
        <f t="shared" si="811"/>
        <v>0</v>
      </c>
      <c r="AK2415" s="229">
        <f t="shared" si="804"/>
        <v>0</v>
      </c>
      <c r="AL2415" s="226"/>
      <c r="AM2415" s="15"/>
      <c r="AN2415" s="232" t="e">
        <f t="shared" si="805"/>
        <v>#DIV/0!</v>
      </c>
      <c r="AO2415" s="214">
        <f t="shared" si="799"/>
        <v>0</v>
      </c>
      <c r="AQ2415" s="210"/>
      <c r="AR2415" s="231"/>
      <c r="AS2415" s="15"/>
      <c r="AT2415" s="232">
        <f t="shared" si="806"/>
        <v>0</v>
      </c>
      <c r="AU2415" s="235">
        <f t="shared" si="807"/>
        <v>0</v>
      </c>
      <c r="AY2415" s="210"/>
      <c r="AZ2415" s="231"/>
      <c r="BA2415" s="15"/>
      <c r="BB2415" s="232">
        <f t="shared" si="796"/>
        <v>0</v>
      </c>
      <c r="BC2415" s="235">
        <f t="shared" si="808"/>
        <v>0</v>
      </c>
      <c r="BG2415" s="210"/>
      <c r="BH2415" s="231"/>
      <c r="BI2415" s="15"/>
      <c r="BJ2415" s="232">
        <f t="shared" si="800"/>
        <v>0</v>
      </c>
      <c r="BK2415" s="235">
        <f t="shared" si="809"/>
        <v>0</v>
      </c>
      <c r="BM2415" s="109">
        <f t="shared" si="801"/>
        <v>-3.2039561832336898</v>
      </c>
      <c r="BN2415" s="213"/>
      <c r="BR2415" s="228"/>
      <c r="BS2415" s="311"/>
      <c r="BT2415" s="3"/>
      <c r="BU2415" s="213"/>
      <c r="BV2415" s="213"/>
      <c r="BW2415" s="291"/>
    </row>
    <row r="2416" spans="1:75" x14ac:dyDescent="0.2">
      <c r="A2416" s="210"/>
      <c r="B2416" s="211"/>
      <c r="C2416" s="848" t="str">
        <f ca="1">IF(ISERR(AVERAGE(INDIRECT("B"&amp;(ROW()-INT($B$1/2))):INDIRECT("B"&amp;(ROW()+INT($B$1/2))))),"",AVERAGE(INDIRECT("B"&amp;(ROW()-INT($B$1/2))):INDIRECT("B"&amp;(ROW()+INT($B$1/2)))))</f>
        <v/>
      </c>
      <c r="D2416" s="848">
        <f t="shared" si="795"/>
        <v>0</v>
      </c>
      <c r="E2416" s="275"/>
      <c r="F2416" s="15"/>
      <c r="G2416" s="3"/>
      <c r="H2416" s="3"/>
      <c r="I2416" s="3"/>
      <c r="J2416" s="3"/>
      <c r="K2416" s="3"/>
      <c r="L2416" s="554"/>
      <c r="M2416" s="545"/>
      <c r="N2416" s="546"/>
      <c r="O2416" s="5"/>
      <c r="P2416" s="216"/>
      <c r="Q2416" s="217"/>
      <c r="R2416" s="218"/>
      <c r="S2416" s="219">
        <f t="shared" si="812"/>
        <v>0</v>
      </c>
      <c r="T2416" s="220">
        <f t="shared" si="813"/>
        <v>0</v>
      </c>
      <c r="U2416" s="214">
        <f t="shared" si="810"/>
        <v>0</v>
      </c>
      <c r="W2416" s="221"/>
      <c r="X2416" s="222"/>
      <c r="Y2416" s="222"/>
      <c r="Z2416" s="223"/>
      <c r="AA2416" s="222"/>
      <c r="AB2416" s="224"/>
      <c r="AC2416" s="225"/>
      <c r="AD2416" s="2">
        <f t="shared" si="797"/>
        <v>0</v>
      </c>
      <c r="AE2416" s="2">
        <f t="shared" si="798"/>
        <v>0</v>
      </c>
      <c r="AF2416" s="226"/>
      <c r="AG2416" s="219">
        <f t="shared" si="802"/>
        <v>0</v>
      </c>
      <c r="AH2416" s="234">
        <f t="shared" si="803"/>
        <v>0</v>
      </c>
      <c r="AI2416" s="214">
        <f t="shared" si="811"/>
        <v>0</v>
      </c>
      <c r="AK2416" s="229">
        <f t="shared" si="804"/>
        <v>0</v>
      </c>
      <c r="AL2416" s="226"/>
      <c r="AM2416" s="15"/>
      <c r="AN2416" s="232" t="e">
        <f t="shared" si="805"/>
        <v>#DIV/0!</v>
      </c>
      <c r="AO2416" s="214">
        <f t="shared" si="799"/>
        <v>0</v>
      </c>
      <c r="AQ2416" s="210"/>
      <c r="AR2416" s="231"/>
      <c r="AS2416" s="15"/>
      <c r="AT2416" s="232">
        <f t="shared" si="806"/>
        <v>0</v>
      </c>
      <c r="AU2416" s="235">
        <f t="shared" si="807"/>
        <v>0</v>
      </c>
      <c r="AY2416" s="210"/>
      <c r="AZ2416" s="231"/>
      <c r="BA2416" s="15"/>
      <c r="BB2416" s="232">
        <f t="shared" si="796"/>
        <v>0</v>
      </c>
      <c r="BC2416" s="235">
        <f t="shared" si="808"/>
        <v>0</v>
      </c>
      <c r="BG2416" s="210"/>
      <c r="BH2416" s="231"/>
      <c r="BI2416" s="15"/>
      <c r="BJ2416" s="232">
        <f t="shared" si="800"/>
        <v>0</v>
      </c>
      <c r="BK2416" s="235">
        <f t="shared" si="809"/>
        <v>0</v>
      </c>
      <c r="BM2416" s="109">
        <f t="shared" si="801"/>
        <v>-3.2057885207314265</v>
      </c>
      <c r="BN2416" s="213"/>
      <c r="BR2416" s="228"/>
      <c r="BS2416" s="311"/>
      <c r="BT2416" s="3"/>
      <c r="BU2416" s="213"/>
      <c r="BV2416" s="213"/>
      <c r="BW2416" s="291"/>
    </row>
    <row r="2417" spans="1:75" x14ac:dyDescent="0.2">
      <c r="A2417" s="210"/>
      <c r="B2417" s="211"/>
      <c r="C2417" s="848" t="str">
        <f ca="1">IF(ISERR(AVERAGE(INDIRECT("B"&amp;(ROW()-INT($B$1/2))):INDIRECT("B"&amp;(ROW()+INT($B$1/2))))),"",AVERAGE(INDIRECT("B"&amp;(ROW()-INT($B$1/2))):INDIRECT("B"&amp;(ROW()+INT($B$1/2)))))</f>
        <v/>
      </c>
      <c r="D2417" s="848">
        <f t="shared" si="795"/>
        <v>0</v>
      </c>
      <c r="E2417" s="275"/>
      <c r="F2417" s="15"/>
      <c r="G2417" s="3"/>
      <c r="H2417" s="3"/>
      <c r="I2417" s="3"/>
      <c r="J2417" s="3"/>
      <c r="K2417" s="3"/>
      <c r="L2417" s="554"/>
      <c r="M2417" s="545"/>
      <c r="N2417" s="546"/>
      <c r="O2417" s="5"/>
      <c r="P2417" s="216"/>
      <c r="Q2417" s="217"/>
      <c r="R2417" s="218"/>
      <c r="S2417" s="219">
        <f t="shared" si="812"/>
        <v>0</v>
      </c>
      <c r="T2417" s="220">
        <f t="shared" si="813"/>
        <v>0</v>
      </c>
      <c r="U2417" s="214">
        <f t="shared" si="810"/>
        <v>0</v>
      </c>
      <c r="W2417" s="221"/>
      <c r="X2417" s="222"/>
      <c r="Y2417" s="222"/>
      <c r="Z2417" s="223"/>
      <c r="AA2417" s="222"/>
      <c r="AB2417" s="224"/>
      <c r="AC2417" s="225"/>
      <c r="AD2417" s="2">
        <f t="shared" si="797"/>
        <v>0</v>
      </c>
      <c r="AE2417" s="2">
        <f t="shared" si="798"/>
        <v>0</v>
      </c>
      <c r="AF2417" s="226"/>
      <c r="AG2417" s="219">
        <f t="shared" si="802"/>
        <v>0</v>
      </c>
      <c r="AH2417" s="234">
        <f t="shared" si="803"/>
        <v>0</v>
      </c>
      <c r="AI2417" s="214">
        <f t="shared" si="811"/>
        <v>0</v>
      </c>
      <c r="AK2417" s="229">
        <f t="shared" si="804"/>
        <v>0</v>
      </c>
      <c r="AL2417" s="226"/>
      <c r="AM2417" s="15"/>
      <c r="AN2417" s="232" t="e">
        <f t="shared" si="805"/>
        <v>#DIV/0!</v>
      </c>
      <c r="AO2417" s="214">
        <f t="shared" si="799"/>
        <v>0</v>
      </c>
      <c r="AQ2417" s="210"/>
      <c r="AR2417" s="231"/>
      <c r="AS2417" s="15"/>
      <c r="AT2417" s="232">
        <f t="shared" si="806"/>
        <v>0</v>
      </c>
      <c r="AU2417" s="235">
        <f t="shared" si="807"/>
        <v>0</v>
      </c>
      <c r="AY2417" s="210"/>
      <c r="AZ2417" s="231"/>
      <c r="BA2417" s="15"/>
      <c r="BB2417" s="232">
        <f t="shared" si="796"/>
        <v>0</v>
      </c>
      <c r="BC2417" s="235">
        <f t="shared" si="808"/>
        <v>0</v>
      </c>
      <c r="BG2417" s="210"/>
      <c r="BH2417" s="231"/>
      <c r="BI2417" s="15"/>
      <c r="BJ2417" s="232">
        <f t="shared" si="800"/>
        <v>0</v>
      </c>
      <c r="BK2417" s="235">
        <f t="shared" si="809"/>
        <v>0</v>
      </c>
      <c r="BM2417" s="109">
        <f t="shared" si="801"/>
        <v>-3.2076208582291632</v>
      </c>
      <c r="BN2417" s="213"/>
      <c r="BR2417" s="228"/>
      <c r="BS2417" s="311"/>
      <c r="BT2417" s="3"/>
      <c r="BU2417" s="213"/>
      <c r="BV2417" s="213"/>
      <c r="BW2417" s="291"/>
    </row>
    <row r="2418" spans="1:75" x14ac:dyDescent="0.2">
      <c r="A2418" s="210"/>
      <c r="B2418" s="211"/>
      <c r="C2418" s="848" t="str">
        <f ca="1">IF(ISERR(AVERAGE(INDIRECT("B"&amp;(ROW()-INT($B$1/2))):INDIRECT("B"&amp;(ROW()+INT($B$1/2))))),"",AVERAGE(INDIRECT("B"&amp;(ROW()-INT($B$1/2))):INDIRECT("B"&amp;(ROW()+INT($B$1/2)))))</f>
        <v/>
      </c>
      <c r="D2418" s="848">
        <f t="shared" si="795"/>
        <v>0</v>
      </c>
      <c r="E2418" s="275"/>
      <c r="F2418" s="15"/>
      <c r="G2418" s="3"/>
      <c r="H2418" s="3"/>
      <c r="I2418" s="3"/>
      <c r="J2418" s="3"/>
      <c r="K2418" s="3"/>
      <c r="L2418" s="554"/>
      <c r="M2418" s="545"/>
      <c r="N2418" s="546"/>
      <c r="O2418" s="5"/>
      <c r="P2418" s="216"/>
      <c r="Q2418" s="217"/>
      <c r="R2418" s="218"/>
      <c r="S2418" s="219">
        <f t="shared" si="812"/>
        <v>0</v>
      </c>
      <c r="T2418" s="220">
        <f t="shared" si="813"/>
        <v>0</v>
      </c>
      <c r="U2418" s="214">
        <f t="shared" si="810"/>
        <v>0</v>
      </c>
      <c r="W2418" s="221"/>
      <c r="X2418" s="222"/>
      <c r="Y2418" s="222"/>
      <c r="Z2418" s="223"/>
      <c r="AA2418" s="222"/>
      <c r="AB2418" s="224"/>
      <c r="AC2418" s="225"/>
      <c r="AD2418" s="2">
        <f t="shared" si="797"/>
        <v>0</v>
      </c>
      <c r="AE2418" s="2">
        <f t="shared" si="798"/>
        <v>0</v>
      </c>
      <c r="AF2418" s="226"/>
      <c r="AG2418" s="219">
        <f t="shared" si="802"/>
        <v>0</v>
      </c>
      <c r="AH2418" s="234">
        <f t="shared" si="803"/>
        <v>0</v>
      </c>
      <c r="AI2418" s="214">
        <f t="shared" si="811"/>
        <v>0</v>
      </c>
      <c r="AK2418" s="229">
        <f t="shared" si="804"/>
        <v>0</v>
      </c>
      <c r="AL2418" s="226"/>
      <c r="AM2418" s="15"/>
      <c r="AN2418" s="232" t="e">
        <f t="shared" si="805"/>
        <v>#DIV/0!</v>
      </c>
      <c r="AO2418" s="214">
        <f t="shared" si="799"/>
        <v>0</v>
      </c>
      <c r="AQ2418" s="210"/>
      <c r="AR2418" s="231"/>
      <c r="AS2418" s="15"/>
      <c r="AT2418" s="232">
        <f t="shared" si="806"/>
        <v>0</v>
      </c>
      <c r="AU2418" s="235">
        <f t="shared" si="807"/>
        <v>0</v>
      </c>
      <c r="AY2418" s="210"/>
      <c r="AZ2418" s="231"/>
      <c r="BA2418" s="15"/>
      <c r="BB2418" s="232">
        <f t="shared" si="796"/>
        <v>0</v>
      </c>
      <c r="BC2418" s="235">
        <f t="shared" si="808"/>
        <v>0</v>
      </c>
      <c r="BG2418" s="210"/>
      <c r="BH2418" s="231"/>
      <c r="BI2418" s="15"/>
      <c r="BJ2418" s="232">
        <f t="shared" si="800"/>
        <v>0</v>
      </c>
      <c r="BK2418" s="235">
        <f t="shared" si="809"/>
        <v>0</v>
      </c>
      <c r="BM2418" s="109">
        <f t="shared" si="801"/>
        <v>-3.2094531957268999</v>
      </c>
      <c r="BN2418" s="213"/>
      <c r="BR2418" s="228"/>
      <c r="BS2418" s="311"/>
      <c r="BT2418" s="3"/>
      <c r="BU2418" s="213"/>
      <c r="BV2418" s="213"/>
      <c r="BW2418" s="291"/>
    </row>
    <row r="2419" spans="1:75" x14ac:dyDescent="0.2">
      <c r="A2419" s="210"/>
      <c r="B2419" s="211"/>
      <c r="C2419" s="848" t="str">
        <f ca="1">IF(ISERR(AVERAGE(INDIRECT("B"&amp;(ROW()-INT($B$1/2))):INDIRECT("B"&amp;(ROW()+INT($B$1/2))))),"",AVERAGE(INDIRECT("B"&amp;(ROW()-INT($B$1/2))):INDIRECT("B"&amp;(ROW()+INT($B$1/2)))))</f>
        <v/>
      </c>
      <c r="D2419" s="848">
        <f t="shared" si="795"/>
        <v>0</v>
      </c>
      <c r="E2419" s="275"/>
      <c r="F2419" s="15"/>
      <c r="G2419" s="3"/>
      <c r="H2419" s="3"/>
      <c r="I2419" s="3"/>
      <c r="J2419" s="3"/>
      <c r="K2419" s="3"/>
      <c r="L2419" s="554"/>
      <c r="M2419" s="545"/>
      <c r="N2419" s="546"/>
      <c r="O2419" s="5"/>
      <c r="P2419" s="216"/>
      <c r="Q2419" s="217"/>
      <c r="R2419" s="218"/>
      <c r="S2419" s="219">
        <f t="shared" si="812"/>
        <v>0</v>
      </c>
      <c r="T2419" s="220">
        <f t="shared" si="813"/>
        <v>0</v>
      </c>
      <c r="U2419" s="214">
        <f t="shared" si="810"/>
        <v>0</v>
      </c>
      <c r="W2419" s="221"/>
      <c r="X2419" s="222"/>
      <c r="Y2419" s="222"/>
      <c r="Z2419" s="223"/>
      <c r="AA2419" s="222"/>
      <c r="AB2419" s="224"/>
      <c r="AC2419" s="225"/>
      <c r="AD2419" s="2">
        <f t="shared" si="797"/>
        <v>0</v>
      </c>
      <c r="AE2419" s="2">
        <f t="shared" si="798"/>
        <v>0</v>
      </c>
      <c r="AF2419" s="226"/>
      <c r="AG2419" s="219">
        <f t="shared" si="802"/>
        <v>0</v>
      </c>
      <c r="AH2419" s="234">
        <f t="shared" si="803"/>
        <v>0</v>
      </c>
      <c r="AI2419" s="214">
        <f t="shared" si="811"/>
        <v>0</v>
      </c>
      <c r="AK2419" s="229">
        <f t="shared" si="804"/>
        <v>0</v>
      </c>
      <c r="AL2419" s="226"/>
      <c r="AM2419" s="15"/>
      <c r="AN2419" s="232" t="e">
        <f t="shared" si="805"/>
        <v>#DIV/0!</v>
      </c>
      <c r="AO2419" s="214">
        <f t="shared" si="799"/>
        <v>0</v>
      </c>
      <c r="AQ2419" s="210"/>
      <c r="AR2419" s="231"/>
      <c r="AS2419" s="15"/>
      <c r="AT2419" s="232">
        <f t="shared" si="806"/>
        <v>0</v>
      </c>
      <c r="AU2419" s="235">
        <f t="shared" si="807"/>
        <v>0</v>
      </c>
      <c r="AY2419" s="210"/>
      <c r="AZ2419" s="231"/>
      <c r="BA2419" s="15"/>
      <c r="BB2419" s="232">
        <f t="shared" si="796"/>
        <v>0</v>
      </c>
      <c r="BC2419" s="235">
        <f t="shared" si="808"/>
        <v>0</v>
      </c>
      <c r="BG2419" s="210"/>
      <c r="BH2419" s="231"/>
      <c r="BI2419" s="15"/>
      <c r="BJ2419" s="232">
        <f t="shared" si="800"/>
        <v>0</v>
      </c>
      <c r="BK2419" s="235">
        <f t="shared" si="809"/>
        <v>0</v>
      </c>
      <c r="BM2419" s="109">
        <f t="shared" si="801"/>
        <v>-3.2112855332246366</v>
      </c>
      <c r="BN2419" s="213"/>
      <c r="BR2419" s="228"/>
      <c r="BS2419" s="311"/>
      <c r="BT2419" s="3"/>
      <c r="BU2419" s="213"/>
      <c r="BV2419" s="213"/>
      <c r="BW2419" s="291"/>
    </row>
    <row r="2420" spans="1:75" x14ac:dyDescent="0.2">
      <c r="A2420" s="210"/>
      <c r="B2420" s="211"/>
      <c r="C2420" s="848" t="str">
        <f ca="1">IF(ISERR(AVERAGE(INDIRECT("B"&amp;(ROW()-INT($B$1/2))):INDIRECT("B"&amp;(ROW()+INT($B$1/2))))),"",AVERAGE(INDIRECT("B"&amp;(ROW()-INT($B$1/2))):INDIRECT("B"&amp;(ROW()+INT($B$1/2)))))</f>
        <v/>
      </c>
      <c r="D2420" s="848">
        <f t="shared" si="795"/>
        <v>0</v>
      </c>
      <c r="E2420" s="275"/>
      <c r="F2420" s="15"/>
      <c r="G2420" s="3"/>
      <c r="H2420" s="3"/>
      <c r="I2420" s="3"/>
      <c r="J2420" s="3"/>
      <c r="K2420" s="3"/>
      <c r="L2420" s="554"/>
      <c r="M2420" s="545"/>
      <c r="N2420" s="546"/>
      <c r="O2420" s="5"/>
      <c r="P2420" s="216"/>
      <c r="Q2420" s="217"/>
      <c r="R2420" s="218"/>
      <c r="S2420" s="219">
        <f t="shared" si="812"/>
        <v>0</v>
      </c>
      <c r="T2420" s="220">
        <f t="shared" si="813"/>
        <v>0</v>
      </c>
      <c r="U2420" s="214">
        <f t="shared" si="810"/>
        <v>0</v>
      </c>
      <c r="W2420" s="221"/>
      <c r="X2420" s="222"/>
      <c r="Y2420" s="222"/>
      <c r="Z2420" s="223"/>
      <c r="AA2420" s="222"/>
      <c r="AB2420" s="224"/>
      <c r="AC2420" s="225"/>
      <c r="AD2420" s="2">
        <f t="shared" si="797"/>
        <v>0</v>
      </c>
      <c r="AE2420" s="2">
        <f t="shared" si="798"/>
        <v>0</v>
      </c>
      <c r="AF2420" s="226"/>
      <c r="AG2420" s="219">
        <f t="shared" si="802"/>
        <v>0</v>
      </c>
      <c r="AH2420" s="234">
        <f t="shared" si="803"/>
        <v>0</v>
      </c>
      <c r="AI2420" s="214">
        <f t="shared" si="811"/>
        <v>0</v>
      </c>
      <c r="AK2420" s="229">
        <f t="shared" si="804"/>
        <v>0</v>
      </c>
      <c r="AL2420" s="226"/>
      <c r="AM2420" s="15"/>
      <c r="AN2420" s="232" t="e">
        <f t="shared" si="805"/>
        <v>#DIV/0!</v>
      </c>
      <c r="AO2420" s="214">
        <f t="shared" si="799"/>
        <v>0</v>
      </c>
      <c r="AQ2420" s="210"/>
      <c r="AR2420" s="231"/>
      <c r="AS2420" s="15"/>
      <c r="AT2420" s="232">
        <f t="shared" si="806"/>
        <v>0</v>
      </c>
      <c r="AU2420" s="235">
        <f t="shared" si="807"/>
        <v>0</v>
      </c>
      <c r="AY2420" s="210"/>
      <c r="AZ2420" s="231"/>
      <c r="BA2420" s="15"/>
      <c r="BB2420" s="232">
        <f t="shared" si="796"/>
        <v>0</v>
      </c>
      <c r="BC2420" s="235">
        <f t="shared" si="808"/>
        <v>0</v>
      </c>
      <c r="BG2420" s="210"/>
      <c r="BH2420" s="231"/>
      <c r="BI2420" s="15"/>
      <c r="BJ2420" s="232">
        <f t="shared" si="800"/>
        <v>0</v>
      </c>
      <c r="BK2420" s="235">
        <f t="shared" si="809"/>
        <v>0</v>
      </c>
      <c r="BM2420" s="109">
        <f t="shared" si="801"/>
        <v>-3.2131178707223733</v>
      </c>
      <c r="BN2420" s="213"/>
      <c r="BR2420" s="228"/>
      <c r="BS2420" s="311"/>
      <c r="BT2420" s="3"/>
      <c r="BU2420" s="213"/>
      <c r="BV2420" s="213"/>
      <c r="BW2420" s="291"/>
    </row>
    <row r="2421" spans="1:75" x14ac:dyDescent="0.2">
      <c r="A2421" s="210"/>
      <c r="B2421" s="211"/>
      <c r="C2421" s="848" t="str">
        <f ca="1">IF(ISERR(AVERAGE(INDIRECT("B"&amp;(ROW()-INT($B$1/2))):INDIRECT("B"&amp;(ROW()+INT($B$1/2))))),"",AVERAGE(INDIRECT("B"&amp;(ROW()-INT($B$1/2))):INDIRECT("B"&amp;(ROW()+INT($B$1/2)))))</f>
        <v/>
      </c>
      <c r="D2421" s="848">
        <f t="shared" si="795"/>
        <v>0</v>
      </c>
      <c r="E2421" s="275"/>
      <c r="F2421" s="15"/>
      <c r="G2421" s="3"/>
      <c r="H2421" s="3"/>
      <c r="I2421" s="3"/>
      <c r="J2421" s="3"/>
      <c r="K2421" s="3"/>
      <c r="L2421" s="554"/>
      <c r="M2421" s="545"/>
      <c r="N2421" s="546"/>
      <c r="O2421" s="5"/>
      <c r="P2421" s="216"/>
      <c r="Q2421" s="217"/>
      <c r="R2421" s="218"/>
      <c r="S2421" s="219">
        <f t="shared" si="812"/>
        <v>0</v>
      </c>
      <c r="T2421" s="220">
        <f t="shared" si="813"/>
        <v>0</v>
      </c>
      <c r="U2421" s="214">
        <f t="shared" si="810"/>
        <v>0</v>
      </c>
      <c r="W2421" s="221"/>
      <c r="X2421" s="222"/>
      <c r="Y2421" s="222"/>
      <c r="Z2421" s="223"/>
      <c r="AA2421" s="222"/>
      <c r="AB2421" s="224"/>
      <c r="AC2421" s="225"/>
      <c r="AD2421" s="2">
        <f t="shared" si="797"/>
        <v>0</v>
      </c>
      <c r="AE2421" s="2">
        <f t="shared" si="798"/>
        <v>0</v>
      </c>
      <c r="AF2421" s="226"/>
      <c r="AG2421" s="219">
        <f t="shared" si="802"/>
        <v>0</v>
      </c>
      <c r="AH2421" s="234">
        <f t="shared" si="803"/>
        <v>0</v>
      </c>
      <c r="AI2421" s="214">
        <f t="shared" si="811"/>
        <v>0</v>
      </c>
      <c r="AK2421" s="229">
        <f t="shared" si="804"/>
        <v>0</v>
      </c>
      <c r="AL2421" s="226"/>
      <c r="AM2421" s="15"/>
      <c r="AN2421" s="232" t="e">
        <f t="shared" si="805"/>
        <v>#DIV/0!</v>
      </c>
      <c r="AO2421" s="214">
        <f t="shared" si="799"/>
        <v>0</v>
      </c>
      <c r="AQ2421" s="210"/>
      <c r="AR2421" s="231"/>
      <c r="AS2421" s="15"/>
      <c r="AT2421" s="232">
        <f t="shared" si="806"/>
        <v>0</v>
      </c>
      <c r="AU2421" s="235">
        <f t="shared" si="807"/>
        <v>0</v>
      </c>
      <c r="AY2421" s="210"/>
      <c r="AZ2421" s="231"/>
      <c r="BA2421" s="15"/>
      <c r="BB2421" s="232">
        <f t="shared" si="796"/>
        <v>0</v>
      </c>
      <c r="BC2421" s="235">
        <f t="shared" si="808"/>
        <v>0</v>
      </c>
      <c r="BG2421" s="210"/>
      <c r="BH2421" s="231"/>
      <c r="BI2421" s="15"/>
      <c r="BJ2421" s="232">
        <f t="shared" si="800"/>
        <v>0</v>
      </c>
      <c r="BK2421" s="235">
        <f t="shared" si="809"/>
        <v>0</v>
      </c>
      <c r="BM2421" s="109">
        <f t="shared" si="801"/>
        <v>-3.21495020822011</v>
      </c>
      <c r="BN2421" s="213"/>
      <c r="BR2421" s="228"/>
      <c r="BS2421" s="311"/>
      <c r="BT2421" s="3"/>
      <c r="BU2421" s="213"/>
      <c r="BV2421" s="213"/>
      <c r="BW2421" s="291"/>
    </row>
    <row r="2422" spans="1:75" x14ac:dyDescent="0.2">
      <c r="A2422" s="210"/>
      <c r="B2422" s="211"/>
      <c r="C2422" s="848" t="str">
        <f ca="1">IF(ISERR(AVERAGE(INDIRECT("B"&amp;(ROW()-INT($B$1/2))):INDIRECT("B"&amp;(ROW()+INT($B$1/2))))),"",AVERAGE(INDIRECT("B"&amp;(ROW()-INT($B$1/2))):INDIRECT("B"&amp;(ROW()+INT($B$1/2)))))</f>
        <v/>
      </c>
      <c r="D2422" s="848">
        <f t="shared" si="795"/>
        <v>0</v>
      </c>
      <c r="E2422" s="275"/>
      <c r="F2422" s="15"/>
      <c r="G2422" s="3"/>
      <c r="H2422" s="3"/>
      <c r="I2422" s="3"/>
      <c r="J2422" s="3"/>
      <c r="K2422" s="3"/>
      <c r="L2422" s="554"/>
      <c r="M2422" s="545"/>
      <c r="N2422" s="546"/>
      <c r="O2422" s="5"/>
      <c r="P2422" s="216"/>
      <c r="Q2422" s="217"/>
      <c r="R2422" s="218"/>
      <c r="S2422" s="219">
        <f t="shared" si="812"/>
        <v>0</v>
      </c>
      <c r="T2422" s="220">
        <f t="shared" si="813"/>
        <v>0</v>
      </c>
      <c r="U2422" s="214">
        <f t="shared" si="810"/>
        <v>0</v>
      </c>
      <c r="W2422" s="221"/>
      <c r="X2422" s="222"/>
      <c r="Y2422" s="222"/>
      <c r="Z2422" s="223"/>
      <c r="AA2422" s="222"/>
      <c r="AB2422" s="224"/>
      <c r="AC2422" s="225"/>
      <c r="AD2422" s="2">
        <f t="shared" si="797"/>
        <v>0</v>
      </c>
      <c r="AE2422" s="2">
        <f t="shared" si="798"/>
        <v>0</v>
      </c>
      <c r="AF2422" s="226"/>
      <c r="AG2422" s="219">
        <f t="shared" si="802"/>
        <v>0</v>
      </c>
      <c r="AH2422" s="234">
        <f t="shared" si="803"/>
        <v>0</v>
      </c>
      <c r="AI2422" s="214">
        <f t="shared" si="811"/>
        <v>0</v>
      </c>
      <c r="AK2422" s="229">
        <f t="shared" si="804"/>
        <v>0</v>
      </c>
      <c r="AL2422" s="226"/>
      <c r="AM2422" s="15"/>
      <c r="AN2422" s="232" t="e">
        <f t="shared" si="805"/>
        <v>#DIV/0!</v>
      </c>
      <c r="AO2422" s="214">
        <f t="shared" si="799"/>
        <v>0</v>
      </c>
      <c r="AQ2422" s="210"/>
      <c r="AR2422" s="231"/>
      <c r="AS2422" s="15"/>
      <c r="AT2422" s="232">
        <f t="shared" si="806"/>
        <v>0</v>
      </c>
      <c r="AU2422" s="235">
        <f t="shared" si="807"/>
        <v>0</v>
      </c>
      <c r="AY2422" s="210"/>
      <c r="AZ2422" s="231"/>
      <c r="BA2422" s="15"/>
      <c r="BB2422" s="232">
        <f t="shared" si="796"/>
        <v>0</v>
      </c>
      <c r="BC2422" s="235">
        <f t="shared" si="808"/>
        <v>0</v>
      </c>
      <c r="BG2422" s="210"/>
      <c r="BH2422" s="231"/>
      <c r="BI2422" s="15"/>
      <c r="BJ2422" s="232">
        <f t="shared" si="800"/>
        <v>0</v>
      </c>
      <c r="BK2422" s="235">
        <f t="shared" si="809"/>
        <v>0</v>
      </c>
      <c r="BM2422" s="109">
        <f t="shared" si="801"/>
        <v>-3.2167825457178467</v>
      </c>
      <c r="BN2422" s="213"/>
      <c r="BR2422" s="228"/>
      <c r="BS2422" s="311"/>
      <c r="BT2422" s="3"/>
      <c r="BU2422" s="213"/>
      <c r="BV2422" s="213"/>
      <c r="BW2422" s="291"/>
    </row>
    <row r="2423" spans="1:75" x14ac:dyDescent="0.2">
      <c r="A2423" s="210"/>
      <c r="B2423" s="211"/>
      <c r="C2423" s="848" t="str">
        <f ca="1">IF(ISERR(AVERAGE(INDIRECT("B"&amp;(ROW()-INT($B$1/2))):INDIRECT("B"&amp;(ROW()+INT($B$1/2))))),"",AVERAGE(INDIRECT("B"&amp;(ROW()-INT($B$1/2))):INDIRECT("B"&amp;(ROW()+INT($B$1/2)))))</f>
        <v/>
      </c>
      <c r="D2423" s="848">
        <f t="shared" si="795"/>
        <v>0</v>
      </c>
      <c r="E2423" s="275"/>
      <c r="F2423" s="15"/>
      <c r="G2423" s="3"/>
      <c r="H2423" s="3"/>
      <c r="I2423" s="3"/>
      <c r="J2423" s="3"/>
      <c r="K2423" s="3"/>
      <c r="L2423" s="554"/>
      <c r="M2423" s="545"/>
      <c r="N2423" s="546"/>
      <c r="O2423" s="5"/>
      <c r="P2423" s="216"/>
      <c r="Q2423" s="217"/>
      <c r="R2423" s="218"/>
      <c r="S2423" s="219">
        <f t="shared" si="812"/>
        <v>0</v>
      </c>
      <c r="T2423" s="220">
        <f t="shared" si="813"/>
        <v>0</v>
      </c>
      <c r="U2423" s="214">
        <f t="shared" si="810"/>
        <v>0</v>
      </c>
      <c r="W2423" s="221"/>
      <c r="X2423" s="222"/>
      <c r="Y2423" s="222"/>
      <c r="Z2423" s="223"/>
      <c r="AA2423" s="222"/>
      <c r="AB2423" s="224"/>
      <c r="AC2423" s="225"/>
      <c r="AD2423" s="2">
        <f t="shared" si="797"/>
        <v>0</v>
      </c>
      <c r="AE2423" s="2">
        <f t="shared" si="798"/>
        <v>0</v>
      </c>
      <c r="AF2423" s="226"/>
      <c r="AG2423" s="219">
        <f t="shared" si="802"/>
        <v>0</v>
      </c>
      <c r="AH2423" s="234">
        <f t="shared" si="803"/>
        <v>0</v>
      </c>
      <c r="AI2423" s="214">
        <f t="shared" si="811"/>
        <v>0</v>
      </c>
      <c r="AK2423" s="229">
        <f t="shared" si="804"/>
        <v>0</v>
      </c>
      <c r="AL2423" s="226"/>
      <c r="AM2423" s="15"/>
      <c r="AN2423" s="232" t="e">
        <f t="shared" si="805"/>
        <v>#DIV/0!</v>
      </c>
      <c r="AO2423" s="214">
        <f t="shared" si="799"/>
        <v>0</v>
      </c>
      <c r="AQ2423" s="210"/>
      <c r="AR2423" s="231"/>
      <c r="AS2423" s="15"/>
      <c r="AT2423" s="232">
        <f t="shared" si="806"/>
        <v>0</v>
      </c>
      <c r="AU2423" s="235">
        <f t="shared" si="807"/>
        <v>0</v>
      </c>
      <c r="AY2423" s="210"/>
      <c r="AZ2423" s="231"/>
      <c r="BA2423" s="15"/>
      <c r="BB2423" s="232">
        <f t="shared" si="796"/>
        <v>0</v>
      </c>
      <c r="BC2423" s="235">
        <f t="shared" si="808"/>
        <v>0</v>
      </c>
      <c r="BG2423" s="210"/>
      <c r="BH2423" s="231"/>
      <c r="BI2423" s="15"/>
      <c r="BJ2423" s="232">
        <f t="shared" si="800"/>
        <v>0</v>
      </c>
      <c r="BK2423" s="235">
        <f t="shared" si="809"/>
        <v>0</v>
      </c>
      <c r="BM2423" s="109">
        <f t="shared" si="801"/>
        <v>-3.2186148832155834</v>
      </c>
      <c r="BN2423" s="213"/>
      <c r="BR2423" s="228"/>
      <c r="BS2423" s="311"/>
      <c r="BT2423" s="3"/>
      <c r="BU2423" s="213"/>
      <c r="BV2423" s="213"/>
      <c r="BW2423" s="291"/>
    </row>
    <row r="2424" spans="1:75" x14ac:dyDescent="0.2">
      <c r="A2424" s="210"/>
      <c r="B2424" s="211"/>
      <c r="C2424" s="848" t="str">
        <f ca="1">IF(ISERR(AVERAGE(INDIRECT("B"&amp;(ROW()-INT($B$1/2))):INDIRECT("B"&amp;(ROW()+INT($B$1/2))))),"",AVERAGE(INDIRECT("B"&amp;(ROW()-INT($B$1/2))):INDIRECT("B"&amp;(ROW()+INT($B$1/2)))))</f>
        <v/>
      </c>
      <c r="D2424" s="848">
        <f t="shared" si="795"/>
        <v>0</v>
      </c>
      <c r="E2424" s="275"/>
      <c r="F2424" s="15"/>
      <c r="G2424" s="3"/>
      <c r="H2424" s="3"/>
      <c r="I2424" s="3"/>
      <c r="J2424" s="3"/>
      <c r="K2424" s="3"/>
      <c r="L2424" s="554"/>
      <c r="M2424" s="545"/>
      <c r="N2424" s="546"/>
      <c r="O2424" s="5"/>
      <c r="P2424" s="216"/>
      <c r="Q2424" s="217"/>
      <c r="R2424" s="218"/>
      <c r="S2424" s="219">
        <f t="shared" si="812"/>
        <v>0</v>
      </c>
      <c r="T2424" s="220">
        <f t="shared" si="813"/>
        <v>0</v>
      </c>
      <c r="U2424" s="214">
        <f t="shared" si="810"/>
        <v>0</v>
      </c>
      <c r="W2424" s="221"/>
      <c r="X2424" s="222"/>
      <c r="Y2424" s="222"/>
      <c r="Z2424" s="223"/>
      <c r="AA2424" s="222"/>
      <c r="AB2424" s="224"/>
      <c r="AC2424" s="225"/>
      <c r="AD2424" s="2">
        <f t="shared" si="797"/>
        <v>0</v>
      </c>
      <c r="AE2424" s="2">
        <f t="shared" si="798"/>
        <v>0</v>
      </c>
      <c r="AF2424" s="226"/>
      <c r="AG2424" s="219">
        <f t="shared" si="802"/>
        <v>0</v>
      </c>
      <c r="AH2424" s="234">
        <f t="shared" si="803"/>
        <v>0</v>
      </c>
      <c r="AI2424" s="214">
        <f t="shared" si="811"/>
        <v>0</v>
      </c>
      <c r="AK2424" s="229">
        <f t="shared" si="804"/>
        <v>0</v>
      </c>
      <c r="AL2424" s="226"/>
      <c r="AM2424" s="15"/>
      <c r="AN2424" s="232" t="e">
        <f t="shared" si="805"/>
        <v>#DIV/0!</v>
      </c>
      <c r="AO2424" s="214">
        <f t="shared" si="799"/>
        <v>0</v>
      </c>
      <c r="AQ2424" s="210"/>
      <c r="AR2424" s="231"/>
      <c r="AS2424" s="15"/>
      <c r="AT2424" s="232">
        <f t="shared" si="806"/>
        <v>0</v>
      </c>
      <c r="AU2424" s="235">
        <f t="shared" si="807"/>
        <v>0</v>
      </c>
      <c r="AY2424" s="210"/>
      <c r="AZ2424" s="231"/>
      <c r="BA2424" s="15"/>
      <c r="BB2424" s="232">
        <f t="shared" si="796"/>
        <v>0</v>
      </c>
      <c r="BC2424" s="235">
        <f t="shared" si="808"/>
        <v>0</v>
      </c>
      <c r="BG2424" s="210"/>
      <c r="BH2424" s="231"/>
      <c r="BI2424" s="15"/>
      <c r="BJ2424" s="232">
        <f t="shared" si="800"/>
        <v>0</v>
      </c>
      <c r="BK2424" s="235">
        <f t="shared" si="809"/>
        <v>0</v>
      </c>
      <c r="BM2424" s="109">
        <f t="shared" si="801"/>
        <v>-3.2204472207133201</v>
      </c>
      <c r="BN2424" s="213"/>
      <c r="BR2424" s="228"/>
      <c r="BS2424" s="311"/>
      <c r="BT2424" s="3"/>
      <c r="BU2424" s="213"/>
      <c r="BV2424" s="213"/>
      <c r="BW2424" s="291"/>
    </row>
    <row r="2425" spans="1:75" x14ac:dyDescent="0.2">
      <c r="A2425" s="210"/>
      <c r="B2425" s="211"/>
      <c r="C2425" s="848" t="str">
        <f ca="1">IF(ISERR(AVERAGE(INDIRECT("B"&amp;(ROW()-INT($B$1/2))):INDIRECT("B"&amp;(ROW()+INT($B$1/2))))),"",AVERAGE(INDIRECT("B"&amp;(ROW()-INT($B$1/2))):INDIRECT("B"&amp;(ROW()+INT($B$1/2)))))</f>
        <v/>
      </c>
      <c r="D2425" s="848">
        <f t="shared" si="795"/>
        <v>0</v>
      </c>
      <c r="E2425" s="275"/>
      <c r="F2425" s="15"/>
      <c r="G2425" s="3"/>
      <c r="H2425" s="3"/>
      <c r="I2425" s="3"/>
      <c r="J2425" s="3"/>
      <c r="K2425" s="3"/>
      <c r="L2425" s="554"/>
      <c r="M2425" s="545"/>
      <c r="N2425" s="546"/>
      <c r="O2425" s="5"/>
      <c r="P2425" s="216"/>
      <c r="Q2425" s="217"/>
      <c r="R2425" s="218"/>
      <c r="S2425" s="219">
        <f t="shared" si="812"/>
        <v>0</v>
      </c>
      <c r="T2425" s="220">
        <f t="shared" si="813"/>
        <v>0</v>
      </c>
      <c r="U2425" s="214">
        <f t="shared" si="810"/>
        <v>0</v>
      </c>
      <c r="W2425" s="221"/>
      <c r="X2425" s="222"/>
      <c r="Y2425" s="222"/>
      <c r="Z2425" s="223"/>
      <c r="AA2425" s="222"/>
      <c r="AB2425" s="224"/>
      <c r="AC2425" s="225"/>
      <c r="AD2425" s="2">
        <f t="shared" si="797"/>
        <v>0</v>
      </c>
      <c r="AE2425" s="2">
        <f t="shared" si="798"/>
        <v>0</v>
      </c>
      <c r="AF2425" s="226"/>
      <c r="AG2425" s="219">
        <f t="shared" si="802"/>
        <v>0</v>
      </c>
      <c r="AH2425" s="234">
        <f t="shared" si="803"/>
        <v>0</v>
      </c>
      <c r="AI2425" s="214">
        <f t="shared" si="811"/>
        <v>0</v>
      </c>
      <c r="AK2425" s="229">
        <f t="shared" si="804"/>
        <v>0</v>
      </c>
      <c r="AL2425" s="226"/>
      <c r="AM2425" s="15"/>
      <c r="AN2425" s="232" t="e">
        <f t="shared" si="805"/>
        <v>#DIV/0!</v>
      </c>
      <c r="AO2425" s="214">
        <f t="shared" si="799"/>
        <v>0</v>
      </c>
      <c r="AQ2425" s="210"/>
      <c r="AR2425" s="231"/>
      <c r="AS2425" s="15"/>
      <c r="AT2425" s="232">
        <f t="shared" si="806"/>
        <v>0</v>
      </c>
      <c r="AU2425" s="235">
        <f t="shared" si="807"/>
        <v>0</v>
      </c>
      <c r="AY2425" s="210"/>
      <c r="AZ2425" s="231"/>
      <c r="BA2425" s="15"/>
      <c r="BB2425" s="232">
        <f t="shared" si="796"/>
        <v>0</v>
      </c>
      <c r="BC2425" s="235">
        <f t="shared" si="808"/>
        <v>0</v>
      </c>
      <c r="BG2425" s="210"/>
      <c r="BH2425" s="231"/>
      <c r="BI2425" s="15"/>
      <c r="BJ2425" s="232">
        <f t="shared" si="800"/>
        <v>0</v>
      </c>
      <c r="BK2425" s="235">
        <f t="shared" si="809"/>
        <v>0</v>
      </c>
      <c r="BM2425" s="109">
        <f t="shared" si="801"/>
        <v>-3.2222795582110568</v>
      </c>
      <c r="BN2425" s="213"/>
      <c r="BR2425" s="228"/>
      <c r="BS2425" s="311"/>
      <c r="BT2425" s="3"/>
      <c r="BU2425" s="213"/>
      <c r="BV2425" s="213"/>
      <c r="BW2425" s="291"/>
    </row>
    <row r="2426" spans="1:75" x14ac:dyDescent="0.2">
      <c r="A2426" s="210"/>
      <c r="B2426" s="211"/>
      <c r="C2426" s="848" t="str">
        <f ca="1">IF(ISERR(AVERAGE(INDIRECT("B"&amp;(ROW()-INT($B$1/2))):INDIRECT("B"&amp;(ROW()+INT($B$1/2))))),"",AVERAGE(INDIRECT("B"&amp;(ROW()-INT($B$1/2))):INDIRECT("B"&amp;(ROW()+INT($B$1/2)))))</f>
        <v/>
      </c>
      <c r="D2426" s="848">
        <f t="shared" si="795"/>
        <v>0</v>
      </c>
      <c r="E2426" s="275"/>
      <c r="F2426" s="15"/>
      <c r="G2426" s="3"/>
      <c r="H2426" s="3"/>
      <c r="I2426" s="3"/>
      <c r="J2426" s="3"/>
      <c r="K2426" s="3"/>
      <c r="L2426" s="554"/>
      <c r="M2426" s="545"/>
      <c r="N2426" s="546"/>
      <c r="O2426" s="5"/>
      <c r="P2426" s="216"/>
      <c r="Q2426" s="217"/>
      <c r="R2426" s="218"/>
      <c r="S2426" s="219">
        <f t="shared" si="812"/>
        <v>0</v>
      </c>
      <c r="T2426" s="220">
        <f t="shared" si="813"/>
        <v>0</v>
      </c>
      <c r="U2426" s="214">
        <f t="shared" si="810"/>
        <v>0</v>
      </c>
      <c r="W2426" s="221"/>
      <c r="X2426" s="222"/>
      <c r="Y2426" s="222"/>
      <c r="Z2426" s="223"/>
      <c r="AA2426" s="222"/>
      <c r="AB2426" s="224"/>
      <c r="AC2426" s="225"/>
      <c r="AD2426" s="2">
        <f t="shared" si="797"/>
        <v>0</v>
      </c>
      <c r="AE2426" s="2">
        <f t="shared" si="798"/>
        <v>0</v>
      </c>
      <c r="AF2426" s="226"/>
      <c r="AG2426" s="219">
        <f t="shared" si="802"/>
        <v>0</v>
      </c>
      <c r="AH2426" s="234">
        <f t="shared" si="803"/>
        <v>0</v>
      </c>
      <c r="AI2426" s="214">
        <f t="shared" si="811"/>
        <v>0</v>
      </c>
      <c r="AK2426" s="229">
        <f t="shared" si="804"/>
        <v>0</v>
      </c>
      <c r="AL2426" s="226"/>
      <c r="AM2426" s="15"/>
      <c r="AN2426" s="232" t="e">
        <f t="shared" si="805"/>
        <v>#DIV/0!</v>
      </c>
      <c r="AO2426" s="214">
        <f t="shared" si="799"/>
        <v>0</v>
      </c>
      <c r="AQ2426" s="210"/>
      <c r="AR2426" s="231"/>
      <c r="AS2426" s="15"/>
      <c r="AT2426" s="232">
        <f t="shared" si="806"/>
        <v>0</v>
      </c>
      <c r="AU2426" s="235">
        <f t="shared" si="807"/>
        <v>0</v>
      </c>
      <c r="AY2426" s="210"/>
      <c r="AZ2426" s="231"/>
      <c r="BA2426" s="15"/>
      <c r="BB2426" s="232">
        <f t="shared" si="796"/>
        <v>0</v>
      </c>
      <c r="BC2426" s="235">
        <f t="shared" si="808"/>
        <v>0</v>
      </c>
      <c r="BG2426" s="210"/>
      <c r="BH2426" s="231"/>
      <c r="BI2426" s="15"/>
      <c r="BJ2426" s="232">
        <f t="shared" si="800"/>
        <v>0</v>
      </c>
      <c r="BK2426" s="235">
        <f t="shared" si="809"/>
        <v>0</v>
      </c>
      <c r="BM2426" s="109">
        <f t="shared" si="801"/>
        <v>-3.2241118957087935</v>
      </c>
      <c r="BN2426" s="213"/>
      <c r="BR2426" s="228"/>
      <c r="BS2426" s="311"/>
      <c r="BT2426" s="3"/>
      <c r="BU2426" s="213"/>
      <c r="BV2426" s="213"/>
      <c r="BW2426" s="291"/>
    </row>
    <row r="2427" spans="1:75" x14ac:dyDescent="0.2">
      <c r="A2427" s="210"/>
      <c r="B2427" s="211"/>
      <c r="C2427" s="848" t="str">
        <f ca="1">IF(ISERR(AVERAGE(INDIRECT("B"&amp;(ROW()-INT($B$1/2))):INDIRECT("B"&amp;(ROW()+INT($B$1/2))))),"",AVERAGE(INDIRECT("B"&amp;(ROW()-INT($B$1/2))):INDIRECT("B"&amp;(ROW()+INT($B$1/2)))))</f>
        <v/>
      </c>
      <c r="D2427" s="848">
        <f t="shared" si="795"/>
        <v>0</v>
      </c>
      <c r="E2427" s="275"/>
      <c r="F2427" s="15"/>
      <c r="G2427" s="3"/>
      <c r="H2427" s="3"/>
      <c r="I2427" s="3"/>
      <c r="J2427" s="3"/>
      <c r="K2427" s="3"/>
      <c r="L2427" s="554"/>
      <c r="M2427" s="545"/>
      <c r="N2427" s="546"/>
      <c r="O2427" s="5"/>
      <c r="P2427" s="216"/>
      <c r="Q2427" s="217"/>
      <c r="R2427" s="218"/>
      <c r="S2427" s="219">
        <f t="shared" si="812"/>
        <v>0</v>
      </c>
      <c r="T2427" s="220">
        <f t="shared" si="813"/>
        <v>0</v>
      </c>
      <c r="U2427" s="214">
        <f t="shared" si="810"/>
        <v>0</v>
      </c>
      <c r="W2427" s="221"/>
      <c r="X2427" s="222"/>
      <c r="Y2427" s="222"/>
      <c r="Z2427" s="223"/>
      <c r="AA2427" s="222"/>
      <c r="AB2427" s="224"/>
      <c r="AC2427" s="225"/>
      <c r="AD2427" s="2">
        <f t="shared" si="797"/>
        <v>0</v>
      </c>
      <c r="AE2427" s="2">
        <f t="shared" si="798"/>
        <v>0</v>
      </c>
      <c r="AF2427" s="226"/>
      <c r="AG2427" s="219">
        <f t="shared" si="802"/>
        <v>0</v>
      </c>
      <c r="AH2427" s="234">
        <f t="shared" si="803"/>
        <v>0</v>
      </c>
      <c r="AI2427" s="214">
        <f t="shared" si="811"/>
        <v>0</v>
      </c>
      <c r="AK2427" s="229">
        <f t="shared" si="804"/>
        <v>0</v>
      </c>
      <c r="AL2427" s="226"/>
      <c r="AM2427" s="15"/>
      <c r="AN2427" s="232" t="e">
        <f t="shared" si="805"/>
        <v>#DIV/0!</v>
      </c>
      <c r="AO2427" s="214">
        <f t="shared" si="799"/>
        <v>0</v>
      </c>
      <c r="AQ2427" s="210"/>
      <c r="AR2427" s="231"/>
      <c r="AS2427" s="15"/>
      <c r="AT2427" s="232">
        <f t="shared" si="806"/>
        <v>0</v>
      </c>
      <c r="AU2427" s="235">
        <f t="shared" si="807"/>
        <v>0</v>
      </c>
      <c r="AY2427" s="210"/>
      <c r="AZ2427" s="231"/>
      <c r="BA2427" s="15"/>
      <c r="BB2427" s="232">
        <f t="shared" si="796"/>
        <v>0</v>
      </c>
      <c r="BC2427" s="235">
        <f t="shared" si="808"/>
        <v>0</v>
      </c>
      <c r="BG2427" s="210"/>
      <c r="BH2427" s="231"/>
      <c r="BI2427" s="15"/>
      <c r="BJ2427" s="232">
        <f t="shared" si="800"/>
        <v>0</v>
      </c>
      <c r="BK2427" s="235">
        <f t="shared" si="809"/>
        <v>0</v>
      </c>
      <c r="BM2427" s="109">
        <f t="shared" si="801"/>
        <v>-3.2259442332065302</v>
      </c>
      <c r="BN2427" s="213"/>
      <c r="BR2427" s="228"/>
      <c r="BS2427" s="311"/>
      <c r="BT2427" s="3"/>
      <c r="BU2427" s="213"/>
      <c r="BV2427" s="213"/>
      <c r="BW2427" s="291"/>
    </row>
    <row r="2428" spans="1:75" x14ac:dyDescent="0.2">
      <c r="A2428" s="210"/>
      <c r="B2428" s="211"/>
      <c r="C2428" s="848" t="str">
        <f ca="1">IF(ISERR(AVERAGE(INDIRECT("B"&amp;(ROW()-INT($B$1/2))):INDIRECT("B"&amp;(ROW()+INT($B$1/2))))),"",AVERAGE(INDIRECT("B"&amp;(ROW()-INT($B$1/2))):INDIRECT("B"&amp;(ROW()+INT($B$1/2)))))</f>
        <v/>
      </c>
      <c r="D2428" s="848">
        <f t="shared" si="795"/>
        <v>0</v>
      </c>
      <c r="E2428" s="275"/>
      <c r="F2428" s="15"/>
      <c r="G2428" s="3"/>
      <c r="H2428" s="3"/>
      <c r="I2428" s="3"/>
      <c r="J2428" s="3"/>
      <c r="K2428" s="3"/>
      <c r="L2428" s="554"/>
      <c r="M2428" s="545"/>
      <c r="N2428" s="546"/>
      <c r="O2428" s="5"/>
      <c r="P2428" s="216"/>
      <c r="Q2428" s="217"/>
      <c r="R2428" s="218"/>
      <c r="S2428" s="219">
        <f t="shared" si="812"/>
        <v>0</v>
      </c>
      <c r="T2428" s="220">
        <f t="shared" si="813"/>
        <v>0</v>
      </c>
      <c r="U2428" s="214">
        <f t="shared" si="810"/>
        <v>0</v>
      </c>
      <c r="W2428" s="221"/>
      <c r="X2428" s="222"/>
      <c r="Y2428" s="222"/>
      <c r="Z2428" s="223"/>
      <c r="AA2428" s="222"/>
      <c r="AB2428" s="224"/>
      <c r="AC2428" s="225"/>
      <c r="AD2428" s="2">
        <f t="shared" si="797"/>
        <v>0</v>
      </c>
      <c r="AE2428" s="2">
        <f t="shared" si="798"/>
        <v>0</v>
      </c>
      <c r="AF2428" s="226"/>
      <c r="AG2428" s="219">
        <f t="shared" si="802"/>
        <v>0</v>
      </c>
      <c r="AH2428" s="234">
        <f t="shared" si="803"/>
        <v>0</v>
      </c>
      <c r="AI2428" s="214">
        <f t="shared" si="811"/>
        <v>0</v>
      </c>
      <c r="AK2428" s="229">
        <f t="shared" si="804"/>
        <v>0</v>
      </c>
      <c r="AL2428" s="226"/>
      <c r="AM2428" s="15"/>
      <c r="AN2428" s="232" t="e">
        <f t="shared" si="805"/>
        <v>#DIV/0!</v>
      </c>
      <c r="AO2428" s="214">
        <f t="shared" si="799"/>
        <v>0</v>
      </c>
      <c r="AQ2428" s="210"/>
      <c r="AR2428" s="231"/>
      <c r="AS2428" s="15"/>
      <c r="AT2428" s="232">
        <f t="shared" si="806"/>
        <v>0</v>
      </c>
      <c r="AU2428" s="235">
        <f t="shared" si="807"/>
        <v>0</v>
      </c>
      <c r="AY2428" s="210"/>
      <c r="AZ2428" s="231"/>
      <c r="BA2428" s="15"/>
      <c r="BB2428" s="232">
        <f t="shared" si="796"/>
        <v>0</v>
      </c>
      <c r="BC2428" s="235">
        <f t="shared" si="808"/>
        <v>0</v>
      </c>
      <c r="BG2428" s="210"/>
      <c r="BH2428" s="231"/>
      <c r="BI2428" s="15"/>
      <c r="BJ2428" s="232">
        <f t="shared" si="800"/>
        <v>0</v>
      </c>
      <c r="BK2428" s="235">
        <f t="shared" si="809"/>
        <v>0</v>
      </c>
      <c r="BM2428" s="109">
        <f t="shared" si="801"/>
        <v>-3.2277765707042669</v>
      </c>
      <c r="BN2428" s="213"/>
      <c r="BR2428" s="228"/>
      <c r="BS2428" s="311"/>
      <c r="BT2428" s="3"/>
      <c r="BU2428" s="213"/>
      <c r="BV2428" s="213"/>
      <c r="BW2428" s="291"/>
    </row>
    <row r="2429" spans="1:75" x14ac:dyDescent="0.2">
      <c r="A2429" s="210"/>
      <c r="B2429" s="211"/>
      <c r="C2429" s="848" t="str">
        <f ca="1">IF(ISERR(AVERAGE(INDIRECT("B"&amp;(ROW()-INT($B$1/2))):INDIRECT("B"&amp;(ROW()+INT($B$1/2))))),"",AVERAGE(INDIRECT("B"&amp;(ROW()-INT($B$1/2))):INDIRECT("B"&amp;(ROW()+INT($B$1/2)))))</f>
        <v/>
      </c>
      <c r="D2429" s="848">
        <f t="shared" si="795"/>
        <v>0</v>
      </c>
      <c r="E2429" s="275"/>
      <c r="F2429" s="15"/>
      <c r="G2429" s="3"/>
      <c r="H2429" s="3"/>
      <c r="I2429" s="3"/>
      <c r="J2429" s="3"/>
      <c r="K2429" s="3"/>
      <c r="L2429" s="554"/>
      <c r="M2429" s="545"/>
      <c r="N2429" s="546"/>
      <c r="O2429" s="5"/>
      <c r="P2429" s="216"/>
      <c r="Q2429" s="217"/>
      <c r="R2429" s="218"/>
      <c r="S2429" s="219">
        <f t="shared" si="812"/>
        <v>0</v>
      </c>
      <c r="T2429" s="220">
        <f t="shared" si="813"/>
        <v>0</v>
      </c>
      <c r="U2429" s="214">
        <f t="shared" si="810"/>
        <v>0</v>
      </c>
      <c r="W2429" s="221"/>
      <c r="X2429" s="222"/>
      <c r="Y2429" s="222"/>
      <c r="Z2429" s="223"/>
      <c r="AA2429" s="222"/>
      <c r="AB2429" s="224"/>
      <c r="AC2429" s="225"/>
      <c r="AD2429" s="2">
        <f t="shared" si="797"/>
        <v>0</v>
      </c>
      <c r="AE2429" s="2">
        <f t="shared" si="798"/>
        <v>0</v>
      </c>
      <c r="AF2429" s="226"/>
      <c r="AG2429" s="219">
        <f t="shared" si="802"/>
        <v>0</v>
      </c>
      <c r="AH2429" s="234">
        <f t="shared" si="803"/>
        <v>0</v>
      </c>
      <c r="AI2429" s="214">
        <f t="shared" si="811"/>
        <v>0</v>
      </c>
      <c r="AK2429" s="229">
        <f t="shared" si="804"/>
        <v>0</v>
      </c>
      <c r="AL2429" s="226"/>
      <c r="AM2429" s="15"/>
      <c r="AN2429" s="232" t="e">
        <f t="shared" si="805"/>
        <v>#DIV/0!</v>
      </c>
      <c r="AO2429" s="214">
        <f t="shared" si="799"/>
        <v>0</v>
      </c>
      <c r="AQ2429" s="210"/>
      <c r="AR2429" s="231"/>
      <c r="AS2429" s="15"/>
      <c r="AT2429" s="232">
        <f t="shared" si="806"/>
        <v>0</v>
      </c>
      <c r="AU2429" s="235">
        <f t="shared" si="807"/>
        <v>0</v>
      </c>
      <c r="AY2429" s="210"/>
      <c r="AZ2429" s="231"/>
      <c r="BA2429" s="15"/>
      <c r="BB2429" s="232">
        <f t="shared" si="796"/>
        <v>0</v>
      </c>
      <c r="BC2429" s="235">
        <f t="shared" si="808"/>
        <v>0</v>
      </c>
      <c r="BG2429" s="210"/>
      <c r="BH2429" s="231"/>
      <c r="BI2429" s="15"/>
      <c r="BJ2429" s="232">
        <f t="shared" si="800"/>
        <v>0</v>
      </c>
      <c r="BK2429" s="235">
        <f t="shared" si="809"/>
        <v>0</v>
      </c>
      <c r="BM2429" s="109">
        <f t="shared" si="801"/>
        <v>-3.2296089082020036</v>
      </c>
      <c r="BN2429" s="213"/>
      <c r="BR2429" s="228"/>
      <c r="BS2429" s="311"/>
      <c r="BT2429" s="3"/>
      <c r="BU2429" s="213"/>
      <c r="BV2429" s="213"/>
      <c r="BW2429" s="291"/>
    </row>
    <row r="2430" spans="1:75" x14ac:dyDescent="0.2">
      <c r="A2430" s="210"/>
      <c r="B2430" s="211"/>
      <c r="C2430" s="848" t="str">
        <f ca="1">IF(ISERR(AVERAGE(INDIRECT("B"&amp;(ROW()-INT($B$1/2))):INDIRECT("B"&amp;(ROW()+INT($B$1/2))))),"",AVERAGE(INDIRECT("B"&amp;(ROW()-INT($B$1/2))):INDIRECT("B"&amp;(ROW()+INT($B$1/2)))))</f>
        <v/>
      </c>
      <c r="D2430" s="848">
        <f t="shared" si="795"/>
        <v>0</v>
      </c>
      <c r="E2430" s="275"/>
      <c r="F2430" s="15"/>
      <c r="G2430" s="3"/>
      <c r="H2430" s="3"/>
      <c r="I2430" s="3"/>
      <c r="J2430" s="3"/>
      <c r="K2430" s="3"/>
      <c r="L2430" s="554"/>
      <c r="M2430" s="545"/>
      <c r="N2430" s="546"/>
      <c r="O2430" s="5"/>
      <c r="P2430" s="216"/>
      <c r="Q2430" s="217"/>
      <c r="R2430" s="218"/>
      <c r="S2430" s="219">
        <f t="shared" si="812"/>
        <v>0</v>
      </c>
      <c r="T2430" s="220">
        <f t="shared" si="813"/>
        <v>0</v>
      </c>
      <c r="U2430" s="214">
        <f t="shared" si="810"/>
        <v>0</v>
      </c>
      <c r="W2430" s="221"/>
      <c r="X2430" s="222"/>
      <c r="Y2430" s="222"/>
      <c r="Z2430" s="223"/>
      <c r="AA2430" s="222"/>
      <c r="AB2430" s="224"/>
      <c r="AC2430" s="225"/>
      <c r="AD2430" s="2">
        <f t="shared" si="797"/>
        <v>0</v>
      </c>
      <c r="AE2430" s="2">
        <f t="shared" si="798"/>
        <v>0</v>
      </c>
      <c r="AF2430" s="226"/>
      <c r="AG2430" s="219">
        <f t="shared" si="802"/>
        <v>0</v>
      </c>
      <c r="AH2430" s="234">
        <f t="shared" si="803"/>
        <v>0</v>
      </c>
      <c r="AI2430" s="214">
        <f t="shared" si="811"/>
        <v>0</v>
      </c>
      <c r="AK2430" s="229">
        <f t="shared" si="804"/>
        <v>0</v>
      </c>
      <c r="AL2430" s="226"/>
      <c r="AM2430" s="15"/>
      <c r="AN2430" s="232" t="e">
        <f t="shared" si="805"/>
        <v>#DIV/0!</v>
      </c>
      <c r="AO2430" s="214">
        <f t="shared" si="799"/>
        <v>0</v>
      </c>
      <c r="AQ2430" s="210"/>
      <c r="AR2430" s="231"/>
      <c r="AS2430" s="15"/>
      <c r="AT2430" s="232">
        <f t="shared" si="806"/>
        <v>0</v>
      </c>
      <c r="AU2430" s="235">
        <f t="shared" si="807"/>
        <v>0</v>
      </c>
      <c r="AY2430" s="210"/>
      <c r="AZ2430" s="231"/>
      <c r="BA2430" s="15"/>
      <c r="BB2430" s="232">
        <f t="shared" si="796"/>
        <v>0</v>
      </c>
      <c r="BC2430" s="235">
        <f t="shared" si="808"/>
        <v>0</v>
      </c>
      <c r="BG2430" s="210"/>
      <c r="BH2430" s="231"/>
      <c r="BI2430" s="15"/>
      <c r="BJ2430" s="232">
        <f t="shared" si="800"/>
        <v>0</v>
      </c>
      <c r="BK2430" s="235">
        <f t="shared" si="809"/>
        <v>0</v>
      </c>
      <c r="BM2430" s="109">
        <f t="shared" si="801"/>
        <v>-3.2314412456997403</v>
      </c>
      <c r="BN2430" s="213"/>
      <c r="BR2430" s="228"/>
      <c r="BS2430" s="311"/>
      <c r="BT2430" s="3"/>
      <c r="BU2430" s="213"/>
      <c r="BV2430" s="213"/>
      <c r="BW2430" s="291"/>
    </row>
    <row r="2431" spans="1:75" x14ac:dyDescent="0.2">
      <c r="A2431" s="210"/>
      <c r="B2431" s="211"/>
      <c r="C2431" s="848" t="str">
        <f ca="1">IF(ISERR(AVERAGE(INDIRECT("B"&amp;(ROW()-INT($B$1/2))):INDIRECT("B"&amp;(ROW()+INT($B$1/2))))),"",AVERAGE(INDIRECT("B"&amp;(ROW()-INT($B$1/2))):INDIRECT("B"&amp;(ROW()+INT($B$1/2)))))</f>
        <v/>
      </c>
      <c r="D2431" s="848">
        <f t="shared" si="795"/>
        <v>0</v>
      </c>
      <c r="E2431" s="275"/>
      <c r="F2431" s="15"/>
      <c r="G2431" s="3"/>
      <c r="H2431" s="3"/>
      <c r="I2431" s="3"/>
      <c r="J2431" s="3"/>
      <c r="K2431" s="3"/>
      <c r="L2431" s="554"/>
      <c r="M2431" s="545"/>
      <c r="N2431" s="546"/>
      <c r="O2431" s="5"/>
      <c r="P2431" s="216"/>
      <c r="Q2431" s="217"/>
      <c r="R2431" s="218"/>
      <c r="S2431" s="219">
        <f t="shared" si="812"/>
        <v>0</v>
      </c>
      <c r="T2431" s="220">
        <f t="shared" si="813"/>
        <v>0</v>
      </c>
      <c r="U2431" s="214">
        <f t="shared" si="810"/>
        <v>0</v>
      </c>
      <c r="W2431" s="221"/>
      <c r="X2431" s="222"/>
      <c r="Y2431" s="222"/>
      <c r="Z2431" s="223"/>
      <c r="AA2431" s="222"/>
      <c r="AB2431" s="224"/>
      <c r="AC2431" s="225"/>
      <c r="AD2431" s="2">
        <f t="shared" si="797"/>
        <v>0</v>
      </c>
      <c r="AE2431" s="2">
        <f t="shared" si="798"/>
        <v>0</v>
      </c>
      <c r="AF2431" s="226"/>
      <c r="AG2431" s="219">
        <f t="shared" si="802"/>
        <v>0</v>
      </c>
      <c r="AH2431" s="234">
        <f t="shared" si="803"/>
        <v>0</v>
      </c>
      <c r="AI2431" s="214">
        <f t="shared" si="811"/>
        <v>0</v>
      </c>
      <c r="AK2431" s="229">
        <f t="shared" si="804"/>
        <v>0</v>
      </c>
      <c r="AL2431" s="226"/>
      <c r="AM2431" s="15"/>
      <c r="AN2431" s="232" t="e">
        <f t="shared" si="805"/>
        <v>#DIV/0!</v>
      </c>
      <c r="AO2431" s="214">
        <f t="shared" si="799"/>
        <v>0</v>
      </c>
      <c r="AQ2431" s="210"/>
      <c r="AR2431" s="231"/>
      <c r="AS2431" s="15"/>
      <c r="AT2431" s="232">
        <f t="shared" si="806"/>
        <v>0</v>
      </c>
      <c r="AU2431" s="235">
        <f t="shared" si="807"/>
        <v>0</v>
      </c>
      <c r="AY2431" s="210"/>
      <c r="AZ2431" s="231"/>
      <c r="BA2431" s="15"/>
      <c r="BB2431" s="232">
        <f t="shared" si="796"/>
        <v>0</v>
      </c>
      <c r="BC2431" s="235">
        <f t="shared" si="808"/>
        <v>0</v>
      </c>
      <c r="BG2431" s="210"/>
      <c r="BH2431" s="231"/>
      <c r="BI2431" s="15"/>
      <c r="BJ2431" s="232">
        <f t="shared" si="800"/>
        <v>0</v>
      </c>
      <c r="BK2431" s="235">
        <f t="shared" si="809"/>
        <v>0</v>
      </c>
      <c r="BM2431" s="109">
        <f t="shared" si="801"/>
        <v>-3.233273583197477</v>
      </c>
      <c r="BN2431" s="213"/>
      <c r="BR2431" s="228"/>
      <c r="BS2431" s="311"/>
      <c r="BT2431" s="3"/>
      <c r="BU2431" s="213"/>
      <c r="BV2431" s="213"/>
      <c r="BW2431" s="291"/>
    </row>
    <row r="2432" spans="1:75" x14ac:dyDescent="0.2">
      <c r="A2432" s="210"/>
      <c r="B2432" s="211"/>
      <c r="C2432" s="848" t="str">
        <f ca="1">IF(ISERR(AVERAGE(INDIRECT("B"&amp;(ROW()-INT($B$1/2))):INDIRECT("B"&amp;(ROW()+INT($B$1/2))))),"",AVERAGE(INDIRECT("B"&amp;(ROW()-INT($B$1/2))):INDIRECT("B"&amp;(ROW()+INT($B$1/2)))))</f>
        <v/>
      </c>
      <c r="D2432" s="848">
        <f t="shared" si="795"/>
        <v>0</v>
      </c>
      <c r="E2432" s="275"/>
      <c r="F2432" s="15"/>
      <c r="G2432" s="3"/>
      <c r="H2432" s="3"/>
      <c r="I2432" s="3"/>
      <c r="J2432" s="3"/>
      <c r="K2432" s="3"/>
      <c r="L2432" s="554"/>
      <c r="M2432" s="545"/>
      <c r="N2432" s="546"/>
      <c r="O2432" s="5"/>
      <c r="P2432" s="216"/>
      <c r="Q2432" s="217"/>
      <c r="R2432" s="218"/>
      <c r="S2432" s="219">
        <f t="shared" si="812"/>
        <v>0</v>
      </c>
      <c r="T2432" s="220">
        <f t="shared" si="813"/>
        <v>0</v>
      </c>
      <c r="U2432" s="214">
        <f t="shared" si="810"/>
        <v>0</v>
      </c>
      <c r="W2432" s="221"/>
      <c r="X2432" s="222"/>
      <c r="Y2432" s="222"/>
      <c r="Z2432" s="223"/>
      <c r="AA2432" s="222"/>
      <c r="AB2432" s="224"/>
      <c r="AC2432" s="225"/>
      <c r="AD2432" s="2">
        <f t="shared" si="797"/>
        <v>0</v>
      </c>
      <c r="AE2432" s="2">
        <f t="shared" si="798"/>
        <v>0</v>
      </c>
      <c r="AF2432" s="226"/>
      <c r="AG2432" s="219">
        <f t="shared" si="802"/>
        <v>0</v>
      </c>
      <c r="AH2432" s="234">
        <f t="shared" si="803"/>
        <v>0</v>
      </c>
      <c r="AI2432" s="214">
        <f t="shared" si="811"/>
        <v>0</v>
      </c>
      <c r="AK2432" s="229">
        <f t="shared" si="804"/>
        <v>0</v>
      </c>
      <c r="AL2432" s="226"/>
      <c r="AM2432" s="15"/>
      <c r="AN2432" s="232" t="e">
        <f t="shared" si="805"/>
        <v>#DIV/0!</v>
      </c>
      <c r="AO2432" s="214">
        <f t="shared" si="799"/>
        <v>0</v>
      </c>
      <c r="AQ2432" s="210"/>
      <c r="AR2432" s="231"/>
      <c r="AS2432" s="15"/>
      <c r="AT2432" s="232">
        <f t="shared" si="806"/>
        <v>0</v>
      </c>
      <c r="AU2432" s="235">
        <f t="shared" si="807"/>
        <v>0</v>
      </c>
      <c r="AY2432" s="210"/>
      <c r="AZ2432" s="231"/>
      <c r="BA2432" s="15"/>
      <c r="BB2432" s="232">
        <f t="shared" si="796"/>
        <v>0</v>
      </c>
      <c r="BC2432" s="235">
        <f t="shared" si="808"/>
        <v>0</v>
      </c>
      <c r="BG2432" s="210"/>
      <c r="BH2432" s="231"/>
      <c r="BI2432" s="15"/>
      <c r="BJ2432" s="232">
        <f t="shared" si="800"/>
        <v>0</v>
      </c>
      <c r="BK2432" s="235">
        <f t="shared" si="809"/>
        <v>0</v>
      </c>
      <c r="BM2432" s="109">
        <f t="shared" si="801"/>
        <v>-3.2351059206952137</v>
      </c>
      <c r="BN2432" s="213"/>
      <c r="BR2432" s="228"/>
      <c r="BS2432" s="311"/>
      <c r="BT2432" s="3"/>
      <c r="BU2432" s="213"/>
      <c r="BV2432" s="213"/>
      <c r="BW2432" s="291"/>
    </row>
    <row r="2433" spans="1:75" x14ac:dyDescent="0.2">
      <c r="A2433" s="210"/>
      <c r="B2433" s="211"/>
      <c r="C2433" s="848" t="str">
        <f ca="1">IF(ISERR(AVERAGE(INDIRECT("B"&amp;(ROW()-INT($B$1/2))):INDIRECT("B"&amp;(ROW()+INT($B$1/2))))),"",AVERAGE(INDIRECT("B"&amp;(ROW()-INT($B$1/2))):INDIRECT("B"&amp;(ROW()+INT($B$1/2)))))</f>
        <v/>
      </c>
      <c r="D2433" s="848">
        <f t="shared" ref="D2433:D2496" si="814">A2433-A2432</f>
        <v>0</v>
      </c>
      <c r="E2433" s="275"/>
      <c r="F2433" s="15"/>
      <c r="G2433" s="3"/>
      <c r="H2433" s="3"/>
      <c r="I2433" s="3"/>
      <c r="J2433" s="3"/>
      <c r="K2433" s="3"/>
      <c r="L2433" s="554"/>
      <c r="M2433" s="545"/>
      <c r="N2433" s="546"/>
      <c r="O2433" s="5"/>
      <c r="P2433" s="216"/>
      <c r="Q2433" s="217"/>
      <c r="R2433" s="218"/>
      <c r="S2433" s="219">
        <f t="shared" si="812"/>
        <v>0</v>
      </c>
      <c r="T2433" s="220">
        <f t="shared" si="813"/>
        <v>0</v>
      </c>
      <c r="U2433" s="214">
        <f t="shared" si="810"/>
        <v>0</v>
      </c>
      <c r="W2433" s="221"/>
      <c r="X2433" s="222"/>
      <c r="Y2433" s="222"/>
      <c r="Z2433" s="223"/>
      <c r="AA2433" s="222"/>
      <c r="AB2433" s="224"/>
      <c r="AC2433" s="225"/>
      <c r="AD2433" s="2">
        <f t="shared" si="797"/>
        <v>0</v>
      </c>
      <c r="AE2433" s="2">
        <f t="shared" si="798"/>
        <v>0</v>
      </c>
      <c r="AF2433" s="226"/>
      <c r="AG2433" s="219">
        <f t="shared" si="802"/>
        <v>0</v>
      </c>
      <c r="AH2433" s="234">
        <f t="shared" si="803"/>
        <v>0</v>
      </c>
      <c r="AI2433" s="214">
        <f t="shared" si="811"/>
        <v>0</v>
      </c>
      <c r="AK2433" s="229">
        <f t="shared" si="804"/>
        <v>0</v>
      </c>
      <c r="AL2433" s="226"/>
      <c r="AM2433" s="15"/>
      <c r="AN2433" s="232" t="e">
        <f t="shared" si="805"/>
        <v>#DIV/0!</v>
      </c>
      <c r="AO2433" s="214">
        <f t="shared" si="799"/>
        <v>0</v>
      </c>
      <c r="AQ2433" s="210"/>
      <c r="AR2433" s="231"/>
      <c r="AS2433" s="15"/>
      <c r="AT2433" s="232">
        <f t="shared" si="806"/>
        <v>0</v>
      </c>
      <c r="AU2433" s="235">
        <f t="shared" si="807"/>
        <v>0</v>
      </c>
      <c r="AY2433" s="210"/>
      <c r="AZ2433" s="231"/>
      <c r="BA2433" s="15"/>
      <c r="BB2433" s="232">
        <f t="shared" si="796"/>
        <v>0</v>
      </c>
      <c r="BC2433" s="235">
        <f t="shared" si="808"/>
        <v>0</v>
      </c>
      <c r="BG2433" s="210"/>
      <c r="BH2433" s="231"/>
      <c r="BI2433" s="15"/>
      <c r="BJ2433" s="232">
        <f t="shared" si="800"/>
        <v>0</v>
      </c>
      <c r="BK2433" s="235">
        <f t="shared" si="809"/>
        <v>0</v>
      </c>
      <c r="BM2433" s="109">
        <f t="shared" si="801"/>
        <v>-3.2369382581929504</v>
      </c>
      <c r="BN2433" s="213"/>
      <c r="BR2433" s="228"/>
      <c r="BS2433" s="311"/>
      <c r="BT2433" s="3"/>
      <c r="BU2433" s="213"/>
      <c r="BV2433" s="213"/>
      <c r="BW2433" s="291"/>
    </row>
    <row r="2434" spans="1:75" x14ac:dyDescent="0.2">
      <c r="A2434" s="210"/>
      <c r="B2434" s="211"/>
      <c r="C2434" s="848" t="str">
        <f ca="1">IF(ISERR(AVERAGE(INDIRECT("B"&amp;(ROW()-INT($B$1/2))):INDIRECT("B"&amp;(ROW()+INT($B$1/2))))),"",AVERAGE(INDIRECT("B"&amp;(ROW()-INT($B$1/2))):INDIRECT("B"&amp;(ROW()+INT($B$1/2)))))</f>
        <v/>
      </c>
      <c r="D2434" s="848">
        <f t="shared" si="814"/>
        <v>0</v>
      </c>
      <c r="E2434" s="275"/>
      <c r="F2434" s="15"/>
      <c r="G2434" s="3"/>
      <c r="H2434" s="3"/>
      <c r="I2434" s="3"/>
      <c r="J2434" s="3"/>
      <c r="K2434" s="3"/>
      <c r="L2434" s="554"/>
      <c r="M2434" s="545"/>
      <c r="N2434" s="546"/>
      <c r="O2434" s="5"/>
      <c r="P2434" s="216"/>
      <c r="Q2434" s="217"/>
      <c r="R2434" s="218"/>
      <c r="S2434" s="219">
        <f t="shared" si="812"/>
        <v>0</v>
      </c>
      <c r="T2434" s="220">
        <f t="shared" si="813"/>
        <v>0</v>
      </c>
      <c r="U2434" s="214">
        <f t="shared" si="810"/>
        <v>0</v>
      </c>
      <c r="W2434" s="221"/>
      <c r="X2434" s="222"/>
      <c r="Y2434" s="222"/>
      <c r="Z2434" s="223"/>
      <c r="AA2434" s="222"/>
      <c r="AB2434" s="224"/>
      <c r="AC2434" s="225"/>
      <c r="AD2434" s="2">
        <f t="shared" si="797"/>
        <v>0</v>
      </c>
      <c r="AE2434" s="2">
        <f t="shared" si="798"/>
        <v>0</v>
      </c>
      <c r="AF2434" s="226"/>
      <c r="AG2434" s="219">
        <f t="shared" si="802"/>
        <v>0</v>
      </c>
      <c r="AH2434" s="234">
        <f t="shared" si="803"/>
        <v>0</v>
      </c>
      <c r="AI2434" s="214">
        <f t="shared" si="811"/>
        <v>0</v>
      </c>
      <c r="AK2434" s="229">
        <f t="shared" si="804"/>
        <v>0</v>
      </c>
      <c r="AL2434" s="226"/>
      <c r="AM2434" s="15"/>
      <c r="AN2434" s="232" t="e">
        <f t="shared" si="805"/>
        <v>#DIV/0!</v>
      </c>
      <c r="AO2434" s="214">
        <f t="shared" si="799"/>
        <v>0</v>
      </c>
      <c r="AQ2434" s="210"/>
      <c r="AR2434" s="231"/>
      <c r="AS2434" s="15"/>
      <c r="AT2434" s="232">
        <f t="shared" si="806"/>
        <v>0</v>
      </c>
      <c r="AU2434" s="235">
        <f t="shared" si="807"/>
        <v>0</v>
      </c>
      <c r="AY2434" s="210"/>
      <c r="AZ2434" s="231"/>
      <c r="BA2434" s="15"/>
      <c r="BB2434" s="232">
        <f t="shared" si="796"/>
        <v>0</v>
      </c>
      <c r="BC2434" s="235">
        <f t="shared" si="808"/>
        <v>0</v>
      </c>
      <c r="BG2434" s="210"/>
      <c r="BH2434" s="231"/>
      <c r="BI2434" s="15"/>
      <c r="BJ2434" s="232">
        <f t="shared" si="800"/>
        <v>0</v>
      </c>
      <c r="BK2434" s="235">
        <f t="shared" si="809"/>
        <v>0</v>
      </c>
      <c r="BM2434" s="109">
        <f t="shared" si="801"/>
        <v>-3.2387705956906871</v>
      </c>
      <c r="BN2434" s="213"/>
      <c r="BR2434" s="228"/>
      <c r="BS2434" s="311"/>
      <c r="BT2434" s="3"/>
      <c r="BU2434" s="213"/>
      <c r="BV2434" s="213"/>
      <c r="BW2434" s="291"/>
    </row>
    <row r="2435" spans="1:75" x14ac:dyDescent="0.2">
      <c r="A2435" s="210"/>
      <c r="B2435" s="211"/>
      <c r="C2435" s="848" t="str">
        <f ca="1">IF(ISERR(AVERAGE(INDIRECT("B"&amp;(ROW()-INT($B$1/2))):INDIRECT("B"&amp;(ROW()+INT($B$1/2))))),"",AVERAGE(INDIRECT("B"&amp;(ROW()-INT($B$1/2))):INDIRECT("B"&amp;(ROW()+INT($B$1/2)))))</f>
        <v/>
      </c>
      <c r="D2435" s="848">
        <f t="shared" si="814"/>
        <v>0</v>
      </c>
      <c r="E2435" s="275"/>
      <c r="F2435" s="15"/>
      <c r="G2435" s="3"/>
      <c r="H2435" s="3"/>
      <c r="I2435" s="3"/>
      <c r="J2435" s="3"/>
      <c r="K2435" s="3"/>
      <c r="L2435" s="554"/>
      <c r="M2435" s="545"/>
      <c r="N2435" s="546"/>
      <c r="O2435" s="5"/>
      <c r="P2435" s="216"/>
      <c r="Q2435" s="217"/>
      <c r="R2435" s="218"/>
      <c r="S2435" s="219">
        <f t="shared" si="812"/>
        <v>0</v>
      </c>
      <c r="T2435" s="220">
        <f t="shared" si="813"/>
        <v>0</v>
      </c>
      <c r="U2435" s="214">
        <f t="shared" si="810"/>
        <v>0</v>
      </c>
      <c r="W2435" s="221"/>
      <c r="X2435" s="222"/>
      <c r="Y2435" s="222"/>
      <c r="Z2435" s="223"/>
      <c r="AA2435" s="222"/>
      <c r="AB2435" s="224"/>
      <c r="AC2435" s="225"/>
      <c r="AD2435" s="2">
        <f t="shared" si="797"/>
        <v>0</v>
      </c>
      <c r="AE2435" s="2">
        <f t="shared" si="798"/>
        <v>0</v>
      </c>
      <c r="AF2435" s="226"/>
      <c r="AG2435" s="219">
        <f t="shared" si="802"/>
        <v>0</v>
      </c>
      <c r="AH2435" s="234">
        <f t="shared" si="803"/>
        <v>0</v>
      </c>
      <c r="AI2435" s="214">
        <f t="shared" si="811"/>
        <v>0</v>
      </c>
      <c r="AK2435" s="229">
        <f t="shared" si="804"/>
        <v>0</v>
      </c>
      <c r="AL2435" s="226"/>
      <c r="AM2435" s="15"/>
      <c r="AN2435" s="232" t="e">
        <f t="shared" si="805"/>
        <v>#DIV/0!</v>
      </c>
      <c r="AO2435" s="214">
        <f t="shared" si="799"/>
        <v>0</v>
      </c>
      <c r="AQ2435" s="210"/>
      <c r="AR2435" s="231"/>
      <c r="AS2435" s="15"/>
      <c r="AT2435" s="232">
        <f t="shared" si="806"/>
        <v>0</v>
      </c>
      <c r="AU2435" s="235">
        <f t="shared" si="807"/>
        <v>0</v>
      </c>
      <c r="AY2435" s="210"/>
      <c r="AZ2435" s="231"/>
      <c r="BA2435" s="15"/>
      <c r="BB2435" s="232">
        <f t="shared" si="796"/>
        <v>0</v>
      </c>
      <c r="BC2435" s="235">
        <f t="shared" si="808"/>
        <v>0</v>
      </c>
      <c r="BG2435" s="210"/>
      <c r="BH2435" s="231"/>
      <c r="BI2435" s="15"/>
      <c r="BJ2435" s="232">
        <f t="shared" si="800"/>
        <v>0</v>
      </c>
      <c r="BK2435" s="235">
        <f t="shared" si="809"/>
        <v>0</v>
      </c>
      <c r="BM2435" s="109">
        <f t="shared" si="801"/>
        <v>-3.2406029331884239</v>
      </c>
      <c r="BN2435" s="213"/>
      <c r="BR2435" s="228"/>
      <c r="BS2435" s="311"/>
      <c r="BT2435" s="3"/>
      <c r="BU2435" s="213"/>
      <c r="BV2435" s="213"/>
      <c r="BW2435" s="291"/>
    </row>
    <row r="2436" spans="1:75" x14ac:dyDescent="0.2">
      <c r="A2436" s="210"/>
      <c r="B2436" s="211"/>
      <c r="C2436" s="848" t="str">
        <f ca="1">IF(ISERR(AVERAGE(INDIRECT("B"&amp;(ROW()-INT($B$1/2))):INDIRECT("B"&amp;(ROW()+INT($B$1/2))))),"",AVERAGE(INDIRECT("B"&amp;(ROW()-INT($B$1/2))):INDIRECT("B"&amp;(ROW()+INT($B$1/2)))))</f>
        <v/>
      </c>
      <c r="D2436" s="848">
        <f t="shared" si="814"/>
        <v>0</v>
      </c>
      <c r="E2436" s="275"/>
      <c r="F2436" s="15"/>
      <c r="G2436" s="3"/>
      <c r="H2436" s="3"/>
      <c r="I2436" s="3"/>
      <c r="J2436" s="3"/>
      <c r="K2436" s="3"/>
      <c r="L2436" s="554"/>
      <c r="M2436" s="545"/>
      <c r="N2436" s="546"/>
      <c r="O2436" s="5"/>
      <c r="P2436" s="216"/>
      <c r="Q2436" s="217"/>
      <c r="R2436" s="218"/>
      <c r="S2436" s="219">
        <f t="shared" si="812"/>
        <v>0</v>
      </c>
      <c r="T2436" s="220">
        <f t="shared" si="813"/>
        <v>0</v>
      </c>
      <c r="U2436" s="214">
        <f t="shared" si="810"/>
        <v>0</v>
      </c>
      <c r="W2436" s="221"/>
      <c r="X2436" s="222"/>
      <c r="Y2436" s="222"/>
      <c r="Z2436" s="223"/>
      <c r="AA2436" s="222"/>
      <c r="AB2436" s="224"/>
      <c r="AC2436" s="225"/>
      <c r="AD2436" s="2">
        <f t="shared" si="797"/>
        <v>0</v>
      </c>
      <c r="AE2436" s="2">
        <f t="shared" si="798"/>
        <v>0</v>
      </c>
      <c r="AF2436" s="226"/>
      <c r="AG2436" s="219">
        <f t="shared" si="802"/>
        <v>0</v>
      </c>
      <c r="AH2436" s="234">
        <f t="shared" si="803"/>
        <v>0</v>
      </c>
      <c r="AI2436" s="214">
        <f t="shared" si="811"/>
        <v>0</v>
      </c>
      <c r="AK2436" s="229">
        <f t="shared" si="804"/>
        <v>0</v>
      </c>
      <c r="AL2436" s="226"/>
      <c r="AM2436" s="15"/>
      <c r="AN2436" s="232" t="e">
        <f t="shared" si="805"/>
        <v>#DIV/0!</v>
      </c>
      <c r="AO2436" s="214">
        <f t="shared" si="799"/>
        <v>0</v>
      </c>
      <c r="AQ2436" s="210"/>
      <c r="AR2436" s="231"/>
      <c r="AS2436" s="15"/>
      <c r="AT2436" s="232">
        <f t="shared" si="806"/>
        <v>0</v>
      </c>
      <c r="AU2436" s="235">
        <f t="shared" si="807"/>
        <v>0</v>
      </c>
      <c r="AY2436" s="210"/>
      <c r="AZ2436" s="231"/>
      <c r="BA2436" s="15"/>
      <c r="BB2436" s="232">
        <f t="shared" ref="BB2436:BB2499" si="815">IF(AY2436&gt;0,(26.3/MAX($AY$4:$AY$4600))*AY2436,0)</f>
        <v>0</v>
      </c>
      <c r="BC2436" s="235">
        <f t="shared" si="808"/>
        <v>0</v>
      </c>
      <c r="BG2436" s="210"/>
      <c r="BH2436" s="231"/>
      <c r="BI2436" s="15"/>
      <c r="BJ2436" s="232">
        <f t="shared" si="800"/>
        <v>0</v>
      </c>
      <c r="BK2436" s="235">
        <f t="shared" si="809"/>
        <v>0</v>
      </c>
      <c r="BM2436" s="109">
        <f t="shared" si="801"/>
        <v>-3.2424352706861606</v>
      </c>
      <c r="BN2436" s="213"/>
      <c r="BR2436" s="228"/>
      <c r="BS2436" s="311"/>
      <c r="BT2436" s="3"/>
      <c r="BU2436" s="213"/>
      <c r="BV2436" s="213"/>
      <c r="BW2436" s="291"/>
    </row>
    <row r="2437" spans="1:75" x14ac:dyDescent="0.2">
      <c r="A2437" s="210"/>
      <c r="B2437" s="211"/>
      <c r="C2437" s="848" t="str">
        <f ca="1">IF(ISERR(AVERAGE(INDIRECT("B"&amp;(ROW()-INT($B$1/2))):INDIRECT("B"&amp;(ROW()+INT($B$1/2))))),"",AVERAGE(INDIRECT("B"&amp;(ROW()-INT($B$1/2))):INDIRECT("B"&amp;(ROW()+INT($B$1/2)))))</f>
        <v/>
      </c>
      <c r="D2437" s="848">
        <f t="shared" si="814"/>
        <v>0</v>
      </c>
      <c r="E2437" s="275"/>
      <c r="F2437" s="15"/>
      <c r="G2437" s="3"/>
      <c r="H2437" s="3"/>
      <c r="I2437" s="3"/>
      <c r="J2437" s="3"/>
      <c r="K2437" s="3"/>
      <c r="L2437" s="554"/>
      <c r="M2437" s="545"/>
      <c r="N2437" s="546"/>
      <c r="O2437" s="5"/>
      <c r="P2437" s="216"/>
      <c r="Q2437" s="217"/>
      <c r="R2437" s="218"/>
      <c r="S2437" s="219">
        <f t="shared" si="812"/>
        <v>0</v>
      </c>
      <c r="T2437" s="220">
        <f t="shared" si="813"/>
        <v>0</v>
      </c>
      <c r="U2437" s="214">
        <f t="shared" si="810"/>
        <v>0</v>
      </c>
      <c r="W2437" s="221"/>
      <c r="X2437" s="222"/>
      <c r="Y2437" s="222"/>
      <c r="Z2437" s="223"/>
      <c r="AA2437" s="222"/>
      <c r="AB2437" s="224"/>
      <c r="AC2437" s="225"/>
      <c r="AD2437" s="2">
        <f t="shared" ref="AD2437:AD2500" si="816">IF(W2437&lt;0,W2437-X2437/60-Y2437/3600,W2437+X2437/60+Y2437/3600)</f>
        <v>0</v>
      </c>
      <c r="AE2437" s="2">
        <f t="shared" ref="AE2437:AE2500" si="817">IF(Z2437&lt;0,Z2437-AA2437/60-AB2437/3600,Z2437+AA2437/60+AB2437/3600)</f>
        <v>0</v>
      </c>
      <c r="AF2437" s="226"/>
      <c r="AG2437" s="219">
        <f t="shared" si="802"/>
        <v>0</v>
      </c>
      <c r="AH2437" s="234">
        <f t="shared" si="803"/>
        <v>0</v>
      </c>
      <c r="AI2437" s="214">
        <f t="shared" si="811"/>
        <v>0</v>
      </c>
      <c r="AK2437" s="229">
        <f t="shared" si="804"/>
        <v>0</v>
      </c>
      <c r="AL2437" s="226"/>
      <c r="AM2437" s="15"/>
      <c r="AN2437" s="232" t="e">
        <f t="shared" si="805"/>
        <v>#DIV/0!</v>
      </c>
      <c r="AO2437" s="214">
        <f t="shared" ref="AO2437:AO2500" si="818">AL2437*3.28084</f>
        <v>0</v>
      </c>
      <c r="AQ2437" s="210"/>
      <c r="AR2437" s="231"/>
      <c r="AS2437" s="15"/>
      <c r="AT2437" s="232">
        <f t="shared" si="806"/>
        <v>0</v>
      </c>
      <c r="AU2437" s="235">
        <f t="shared" si="807"/>
        <v>0</v>
      </c>
      <c r="AY2437" s="210"/>
      <c r="AZ2437" s="231"/>
      <c r="BA2437" s="15"/>
      <c r="BB2437" s="232">
        <f t="shared" si="815"/>
        <v>0</v>
      </c>
      <c r="BC2437" s="235">
        <f t="shared" si="808"/>
        <v>0</v>
      </c>
      <c r="BG2437" s="210"/>
      <c r="BH2437" s="231"/>
      <c r="BI2437" s="15"/>
      <c r="BJ2437" s="232">
        <f t="shared" ref="BJ2437:BJ2500" si="819">BG2437</f>
        <v>0</v>
      </c>
      <c r="BK2437" s="235">
        <f t="shared" si="809"/>
        <v>0</v>
      </c>
      <c r="BM2437" s="109">
        <f t="shared" ref="BM2437:BM2500" si="820">BM2436+$BQ$14</f>
        <v>-3.2442676081838973</v>
      </c>
      <c r="BN2437" s="213"/>
      <c r="BR2437" s="228"/>
      <c r="BS2437" s="311"/>
      <c r="BT2437" s="3"/>
      <c r="BU2437" s="213"/>
      <c r="BV2437" s="213"/>
      <c r="BW2437" s="291"/>
    </row>
    <row r="2438" spans="1:75" x14ac:dyDescent="0.2">
      <c r="A2438" s="210"/>
      <c r="B2438" s="211"/>
      <c r="C2438" s="848" t="str">
        <f ca="1">IF(ISERR(AVERAGE(INDIRECT("B"&amp;(ROW()-INT($B$1/2))):INDIRECT("B"&amp;(ROW()+INT($B$1/2))))),"",AVERAGE(INDIRECT("B"&amp;(ROW()-INT($B$1/2))):INDIRECT("B"&amp;(ROW()+INT($B$1/2)))))</f>
        <v/>
      </c>
      <c r="D2438" s="848">
        <f t="shared" si="814"/>
        <v>0</v>
      </c>
      <c r="E2438" s="275"/>
      <c r="F2438" s="15"/>
      <c r="G2438" s="3"/>
      <c r="H2438" s="3"/>
      <c r="I2438" s="3"/>
      <c r="J2438" s="3"/>
      <c r="K2438" s="3"/>
      <c r="L2438" s="554"/>
      <c r="M2438" s="545"/>
      <c r="N2438" s="546"/>
      <c r="O2438" s="5"/>
      <c r="P2438" s="216"/>
      <c r="Q2438" s="217"/>
      <c r="R2438" s="218"/>
      <c r="S2438" s="219">
        <f t="shared" si="812"/>
        <v>0</v>
      </c>
      <c r="T2438" s="220">
        <f t="shared" si="813"/>
        <v>0</v>
      </c>
      <c r="U2438" s="214">
        <f t="shared" si="810"/>
        <v>0</v>
      </c>
      <c r="W2438" s="221"/>
      <c r="X2438" s="222"/>
      <c r="Y2438" s="222"/>
      <c r="Z2438" s="223"/>
      <c r="AA2438" s="222"/>
      <c r="AB2438" s="224"/>
      <c r="AC2438" s="225"/>
      <c r="AD2438" s="2">
        <f t="shared" si="816"/>
        <v>0</v>
      </c>
      <c r="AE2438" s="2">
        <f t="shared" si="817"/>
        <v>0</v>
      </c>
      <c r="AF2438" s="226"/>
      <c r="AG2438" s="219">
        <f t="shared" ref="AG2438:AG2501" si="821">AG2437+IF(AD2438&lt;&gt;0,1.852*60*1000*((ACOS((SIN((AD2437/180)*PI()))*(SIN((AD2438/180)*PI()))+(COS((AD2437/180)*PI()))*(COS((AD2438/180)*PI()))*(COS((AE2438/180)*PI()-(AE2437/180)*PI())))/PI())*180),0)</f>
        <v>0</v>
      </c>
      <c r="AH2438" s="234">
        <f t="shared" ref="AH2438:AH2501" si="822">AH2437+IF(AD2438&lt;&gt;0,1.852*60*0.6213712*((ACOS((SIN((AD2437/180)*PI()))*(SIN((AD2438/180)*PI()))+(COS((AD2437/180)*PI()))*(COS((AD2438/180)*PI()))*(COS((AE2438/180)*PI()-(AE2437/180)*PI())))/PI())*180),0)</f>
        <v>0</v>
      </c>
      <c r="AI2438" s="214">
        <f t="shared" si="811"/>
        <v>0</v>
      </c>
      <c r="AK2438" s="229">
        <f t="shared" ref="AK2438:AK2501" si="823">IF(AL2438&gt;0,AK2437+$AO$1,0)</f>
        <v>0</v>
      </c>
      <c r="AL2438" s="226"/>
      <c r="AM2438" s="15"/>
      <c r="AN2438" s="232" t="e">
        <f t="shared" ref="AN2438:AN2501" si="824">(42341.84/MAX(AK2438:AK7034))*AK2438*0.0006213712</f>
        <v>#DIV/0!</v>
      </c>
      <c r="AO2438" s="214">
        <f t="shared" si="818"/>
        <v>0</v>
      </c>
      <c r="AQ2438" s="210"/>
      <c r="AR2438" s="231"/>
      <c r="AS2438" s="15"/>
      <c r="AT2438" s="232">
        <f t="shared" ref="AT2438:AT2501" si="825">IF(AQ2438&gt;0,(26.3/(MAX($AQ$4:$AQ$4600)*0.0006213712))*AQ2438*0.0006213712,0)</f>
        <v>0</v>
      </c>
      <c r="AU2438" s="235">
        <f t="shared" ref="AU2438:AU2501" si="826">(AR2438*3.28084)+(AW$4)</f>
        <v>0</v>
      </c>
      <c r="AY2438" s="210"/>
      <c r="AZ2438" s="231"/>
      <c r="BA2438" s="15"/>
      <c r="BB2438" s="232">
        <f t="shared" si="815"/>
        <v>0</v>
      </c>
      <c r="BC2438" s="235">
        <f t="shared" ref="BC2438:BC2501" si="827">AZ2438+BE$4</f>
        <v>0</v>
      </c>
      <c r="BG2438" s="210"/>
      <c r="BH2438" s="231"/>
      <c r="BI2438" s="15"/>
      <c r="BJ2438" s="232">
        <f t="shared" si="819"/>
        <v>0</v>
      </c>
      <c r="BK2438" s="235">
        <f t="shared" ref="BK2438:BK2501" si="828">BH2438*BM2438</f>
        <v>0</v>
      </c>
      <c r="BM2438" s="109">
        <f t="shared" si="820"/>
        <v>-3.246099945681634</v>
      </c>
      <c r="BN2438" s="213"/>
      <c r="BR2438" s="228"/>
      <c r="BS2438" s="311"/>
      <c r="BT2438" s="3"/>
      <c r="BU2438" s="213"/>
      <c r="BV2438" s="213"/>
      <c r="BW2438" s="291"/>
    </row>
    <row r="2439" spans="1:75" x14ac:dyDescent="0.2">
      <c r="A2439" s="210"/>
      <c r="B2439" s="211"/>
      <c r="C2439" s="848" t="str">
        <f ca="1">IF(ISERR(AVERAGE(INDIRECT("B"&amp;(ROW()-INT($B$1/2))):INDIRECT("B"&amp;(ROW()+INT($B$1/2))))),"",AVERAGE(INDIRECT("B"&amp;(ROW()-INT($B$1/2))):INDIRECT("B"&amp;(ROW()+INT($B$1/2)))))</f>
        <v/>
      </c>
      <c r="D2439" s="848">
        <f t="shared" si="814"/>
        <v>0</v>
      </c>
      <c r="E2439" s="275"/>
      <c r="F2439" s="15"/>
      <c r="G2439" s="3"/>
      <c r="H2439" s="3"/>
      <c r="I2439" s="3"/>
      <c r="J2439" s="3"/>
      <c r="K2439" s="3"/>
      <c r="L2439" s="554"/>
      <c r="M2439" s="545"/>
      <c r="N2439" s="546"/>
      <c r="O2439" s="5"/>
      <c r="P2439" s="216"/>
      <c r="Q2439" s="217"/>
      <c r="R2439" s="218"/>
      <c r="S2439" s="219">
        <f t="shared" si="812"/>
        <v>0</v>
      </c>
      <c r="T2439" s="220">
        <f t="shared" si="813"/>
        <v>0</v>
      </c>
      <c r="U2439" s="214">
        <f t="shared" ref="U2439:U2502" si="829">R2439*3.28084</f>
        <v>0</v>
      </c>
      <c r="W2439" s="221"/>
      <c r="X2439" s="222"/>
      <c r="Y2439" s="222"/>
      <c r="Z2439" s="223"/>
      <c r="AA2439" s="222"/>
      <c r="AB2439" s="224"/>
      <c r="AC2439" s="225"/>
      <c r="AD2439" s="2">
        <f t="shared" si="816"/>
        <v>0</v>
      </c>
      <c r="AE2439" s="2">
        <f t="shared" si="817"/>
        <v>0</v>
      </c>
      <c r="AF2439" s="226"/>
      <c r="AG2439" s="219">
        <f t="shared" si="821"/>
        <v>0</v>
      </c>
      <c r="AH2439" s="234">
        <f t="shared" si="822"/>
        <v>0</v>
      </c>
      <c r="AI2439" s="214">
        <f t="shared" ref="AI2439:AI2502" si="830">AF2439*3.28084</f>
        <v>0</v>
      </c>
      <c r="AK2439" s="229">
        <f t="shared" si="823"/>
        <v>0</v>
      </c>
      <c r="AL2439" s="226"/>
      <c r="AM2439" s="15"/>
      <c r="AN2439" s="232" t="e">
        <f t="shared" si="824"/>
        <v>#DIV/0!</v>
      </c>
      <c r="AO2439" s="214">
        <f t="shared" si="818"/>
        <v>0</v>
      </c>
      <c r="AQ2439" s="210"/>
      <c r="AR2439" s="231"/>
      <c r="AS2439" s="15"/>
      <c r="AT2439" s="232">
        <f t="shared" si="825"/>
        <v>0</v>
      </c>
      <c r="AU2439" s="235">
        <f t="shared" si="826"/>
        <v>0</v>
      </c>
      <c r="AY2439" s="210"/>
      <c r="AZ2439" s="231"/>
      <c r="BA2439" s="15"/>
      <c r="BB2439" s="232">
        <f t="shared" si="815"/>
        <v>0</v>
      </c>
      <c r="BC2439" s="235">
        <f t="shared" si="827"/>
        <v>0</v>
      </c>
      <c r="BG2439" s="210"/>
      <c r="BH2439" s="231"/>
      <c r="BI2439" s="15"/>
      <c r="BJ2439" s="232">
        <f t="shared" si="819"/>
        <v>0</v>
      </c>
      <c r="BK2439" s="235">
        <f t="shared" si="828"/>
        <v>0</v>
      </c>
      <c r="BM2439" s="109">
        <f t="shared" si="820"/>
        <v>-3.2479322831793707</v>
      </c>
      <c r="BN2439" s="213"/>
      <c r="BR2439" s="228"/>
      <c r="BS2439" s="311"/>
      <c r="BT2439" s="3"/>
      <c r="BU2439" s="213"/>
      <c r="BV2439" s="213"/>
      <c r="BW2439" s="291"/>
    </row>
    <row r="2440" spans="1:75" x14ac:dyDescent="0.2">
      <c r="A2440" s="210"/>
      <c r="B2440" s="211"/>
      <c r="C2440" s="848" t="str">
        <f ca="1">IF(ISERR(AVERAGE(INDIRECT("B"&amp;(ROW()-INT($B$1/2))):INDIRECT("B"&amp;(ROW()+INT($B$1/2))))),"",AVERAGE(INDIRECT("B"&amp;(ROW()-INT($B$1/2))):INDIRECT("B"&amp;(ROW()+INT($B$1/2)))))</f>
        <v/>
      </c>
      <c r="D2440" s="848">
        <f t="shared" si="814"/>
        <v>0</v>
      </c>
      <c r="E2440" s="275"/>
      <c r="F2440" s="15"/>
      <c r="G2440" s="3"/>
      <c r="H2440" s="3"/>
      <c r="I2440" s="3"/>
      <c r="J2440" s="3"/>
      <c r="K2440" s="3"/>
      <c r="L2440" s="554"/>
      <c r="M2440" s="545"/>
      <c r="N2440" s="546"/>
      <c r="O2440" s="5"/>
      <c r="P2440" s="216"/>
      <c r="Q2440" s="217"/>
      <c r="R2440" s="218"/>
      <c r="S2440" s="219">
        <f t="shared" si="812"/>
        <v>0</v>
      </c>
      <c r="T2440" s="220">
        <f t="shared" si="813"/>
        <v>0</v>
      </c>
      <c r="U2440" s="214">
        <f t="shared" si="829"/>
        <v>0</v>
      </c>
      <c r="W2440" s="221"/>
      <c r="X2440" s="222"/>
      <c r="Y2440" s="222"/>
      <c r="Z2440" s="223"/>
      <c r="AA2440" s="222"/>
      <c r="AB2440" s="224"/>
      <c r="AC2440" s="225"/>
      <c r="AD2440" s="2">
        <f t="shared" si="816"/>
        <v>0</v>
      </c>
      <c r="AE2440" s="2">
        <f t="shared" si="817"/>
        <v>0</v>
      </c>
      <c r="AF2440" s="226"/>
      <c r="AG2440" s="219">
        <f t="shared" si="821"/>
        <v>0</v>
      </c>
      <c r="AH2440" s="234">
        <f t="shared" si="822"/>
        <v>0</v>
      </c>
      <c r="AI2440" s="214">
        <f t="shared" si="830"/>
        <v>0</v>
      </c>
      <c r="AK2440" s="229">
        <f t="shared" si="823"/>
        <v>0</v>
      </c>
      <c r="AL2440" s="226"/>
      <c r="AM2440" s="15"/>
      <c r="AN2440" s="232" t="e">
        <f t="shared" si="824"/>
        <v>#DIV/0!</v>
      </c>
      <c r="AO2440" s="214">
        <f t="shared" si="818"/>
        <v>0</v>
      </c>
      <c r="AQ2440" s="210"/>
      <c r="AR2440" s="231"/>
      <c r="AS2440" s="15"/>
      <c r="AT2440" s="232">
        <f t="shared" si="825"/>
        <v>0</v>
      </c>
      <c r="AU2440" s="235">
        <f t="shared" si="826"/>
        <v>0</v>
      </c>
      <c r="AY2440" s="210"/>
      <c r="AZ2440" s="231"/>
      <c r="BA2440" s="15"/>
      <c r="BB2440" s="232">
        <f t="shared" si="815"/>
        <v>0</v>
      </c>
      <c r="BC2440" s="235">
        <f t="shared" si="827"/>
        <v>0</v>
      </c>
      <c r="BG2440" s="210"/>
      <c r="BH2440" s="231"/>
      <c r="BI2440" s="15"/>
      <c r="BJ2440" s="232">
        <f t="shared" si="819"/>
        <v>0</v>
      </c>
      <c r="BK2440" s="235">
        <f t="shared" si="828"/>
        <v>0</v>
      </c>
      <c r="BM2440" s="109">
        <f t="shared" si="820"/>
        <v>-3.2497646206771074</v>
      </c>
      <c r="BN2440" s="213"/>
      <c r="BR2440" s="228"/>
      <c r="BS2440" s="311"/>
      <c r="BT2440" s="3"/>
      <c r="BU2440" s="213"/>
      <c r="BV2440" s="213"/>
      <c r="BW2440" s="291"/>
    </row>
    <row r="2441" spans="1:75" x14ac:dyDescent="0.2">
      <c r="A2441" s="210"/>
      <c r="B2441" s="211"/>
      <c r="C2441" s="848" t="str">
        <f ca="1">IF(ISERR(AVERAGE(INDIRECT("B"&amp;(ROW()-INT($B$1/2))):INDIRECT("B"&amp;(ROW()+INT($B$1/2))))),"",AVERAGE(INDIRECT("B"&amp;(ROW()-INT($B$1/2))):INDIRECT("B"&amp;(ROW()+INT($B$1/2)))))</f>
        <v/>
      </c>
      <c r="D2441" s="848">
        <f t="shared" si="814"/>
        <v>0</v>
      </c>
      <c r="E2441" s="275"/>
      <c r="F2441" s="15"/>
      <c r="G2441" s="3"/>
      <c r="H2441" s="3"/>
      <c r="I2441" s="3"/>
      <c r="J2441" s="3"/>
      <c r="K2441" s="3"/>
      <c r="L2441" s="554"/>
      <c r="M2441" s="545"/>
      <c r="N2441" s="546"/>
      <c r="O2441" s="5"/>
      <c r="P2441" s="216"/>
      <c r="Q2441" s="217"/>
      <c r="R2441" s="218"/>
      <c r="S2441" s="219">
        <f t="shared" ref="S2441:S2504" si="831">S2440+IF(P2441&lt;&gt;0,1.852*60*1000*((ACOS((SIN((P2440/180)*PI()))*(SIN((P2441/180)*PI()))+(COS((P2440/180)*PI()))*(COS((P2441/180)*PI()))*(COS((Q2441/180)*PI()-(Q2440/180)*PI())))/PI())*180),0)</f>
        <v>0</v>
      </c>
      <c r="T2441" s="220">
        <f t="shared" ref="T2441:T2504" si="832">T2440+IF(P2441&lt;&gt;0,1.852*60*0.6213712*((ACOS((SIN((P2440/180)*PI()))*(SIN((P2441/180)*PI()))+(COS((P2440/180)*PI()))*(COS((P2441/180)*PI()))*(COS((Q2441/180)*PI()-(Q2440/180)*PI())))/PI())*180),0)</f>
        <v>0</v>
      </c>
      <c r="U2441" s="214">
        <f t="shared" si="829"/>
        <v>0</v>
      </c>
      <c r="W2441" s="221"/>
      <c r="X2441" s="222"/>
      <c r="Y2441" s="222"/>
      <c r="Z2441" s="223"/>
      <c r="AA2441" s="222"/>
      <c r="AB2441" s="224"/>
      <c r="AC2441" s="225"/>
      <c r="AD2441" s="2">
        <f t="shared" si="816"/>
        <v>0</v>
      </c>
      <c r="AE2441" s="2">
        <f t="shared" si="817"/>
        <v>0</v>
      </c>
      <c r="AF2441" s="226"/>
      <c r="AG2441" s="219">
        <f t="shared" si="821"/>
        <v>0</v>
      </c>
      <c r="AH2441" s="234">
        <f t="shared" si="822"/>
        <v>0</v>
      </c>
      <c r="AI2441" s="214">
        <f t="shared" si="830"/>
        <v>0</v>
      </c>
      <c r="AK2441" s="229">
        <f t="shared" si="823"/>
        <v>0</v>
      </c>
      <c r="AL2441" s="226"/>
      <c r="AM2441" s="15"/>
      <c r="AN2441" s="232" t="e">
        <f t="shared" si="824"/>
        <v>#DIV/0!</v>
      </c>
      <c r="AO2441" s="214">
        <f t="shared" si="818"/>
        <v>0</v>
      </c>
      <c r="AQ2441" s="210"/>
      <c r="AR2441" s="231"/>
      <c r="AS2441" s="15"/>
      <c r="AT2441" s="232">
        <f t="shared" si="825"/>
        <v>0</v>
      </c>
      <c r="AU2441" s="235">
        <f t="shared" si="826"/>
        <v>0</v>
      </c>
      <c r="AY2441" s="210"/>
      <c r="AZ2441" s="231"/>
      <c r="BA2441" s="15"/>
      <c r="BB2441" s="232">
        <f t="shared" si="815"/>
        <v>0</v>
      </c>
      <c r="BC2441" s="235">
        <f t="shared" si="827"/>
        <v>0</v>
      </c>
      <c r="BG2441" s="210"/>
      <c r="BH2441" s="231"/>
      <c r="BI2441" s="15"/>
      <c r="BJ2441" s="232">
        <f t="shared" si="819"/>
        <v>0</v>
      </c>
      <c r="BK2441" s="235">
        <f t="shared" si="828"/>
        <v>0</v>
      </c>
      <c r="BM2441" s="109">
        <f t="shared" si="820"/>
        <v>-3.2515969581748441</v>
      </c>
      <c r="BN2441" s="213"/>
      <c r="BR2441" s="228"/>
      <c r="BS2441" s="311"/>
      <c r="BT2441" s="3"/>
      <c r="BU2441" s="213"/>
      <c r="BV2441" s="213"/>
      <c r="BW2441" s="291"/>
    </row>
    <row r="2442" spans="1:75" x14ac:dyDescent="0.2">
      <c r="A2442" s="210"/>
      <c r="B2442" s="211"/>
      <c r="C2442" s="848" t="str">
        <f ca="1">IF(ISERR(AVERAGE(INDIRECT("B"&amp;(ROW()-INT($B$1/2))):INDIRECT("B"&amp;(ROW()+INT($B$1/2))))),"",AVERAGE(INDIRECT("B"&amp;(ROW()-INT($B$1/2))):INDIRECT("B"&amp;(ROW()+INT($B$1/2)))))</f>
        <v/>
      </c>
      <c r="D2442" s="848">
        <f t="shared" si="814"/>
        <v>0</v>
      </c>
      <c r="E2442" s="275"/>
      <c r="F2442" s="15"/>
      <c r="G2442" s="3"/>
      <c r="H2442" s="3"/>
      <c r="I2442" s="3"/>
      <c r="J2442" s="3"/>
      <c r="K2442" s="3"/>
      <c r="L2442" s="554"/>
      <c r="M2442" s="545"/>
      <c r="N2442" s="546"/>
      <c r="O2442" s="5"/>
      <c r="P2442" s="216"/>
      <c r="Q2442" s="217"/>
      <c r="R2442" s="218"/>
      <c r="S2442" s="219">
        <f t="shared" si="831"/>
        <v>0</v>
      </c>
      <c r="T2442" s="220">
        <f t="shared" si="832"/>
        <v>0</v>
      </c>
      <c r="U2442" s="214">
        <f t="shared" si="829"/>
        <v>0</v>
      </c>
      <c r="W2442" s="221"/>
      <c r="X2442" s="222"/>
      <c r="Y2442" s="222"/>
      <c r="Z2442" s="223"/>
      <c r="AA2442" s="222"/>
      <c r="AB2442" s="224"/>
      <c r="AC2442" s="225"/>
      <c r="AD2442" s="2">
        <f t="shared" si="816"/>
        <v>0</v>
      </c>
      <c r="AE2442" s="2">
        <f t="shared" si="817"/>
        <v>0</v>
      </c>
      <c r="AF2442" s="226"/>
      <c r="AG2442" s="219">
        <f t="shared" si="821"/>
        <v>0</v>
      </c>
      <c r="AH2442" s="234">
        <f t="shared" si="822"/>
        <v>0</v>
      </c>
      <c r="AI2442" s="214">
        <f t="shared" si="830"/>
        <v>0</v>
      </c>
      <c r="AK2442" s="229">
        <f t="shared" si="823"/>
        <v>0</v>
      </c>
      <c r="AL2442" s="226"/>
      <c r="AM2442" s="15"/>
      <c r="AN2442" s="232" t="e">
        <f t="shared" si="824"/>
        <v>#DIV/0!</v>
      </c>
      <c r="AO2442" s="214">
        <f t="shared" si="818"/>
        <v>0</v>
      </c>
      <c r="AQ2442" s="210"/>
      <c r="AR2442" s="231"/>
      <c r="AS2442" s="15"/>
      <c r="AT2442" s="232">
        <f t="shared" si="825"/>
        <v>0</v>
      </c>
      <c r="AU2442" s="235">
        <f t="shared" si="826"/>
        <v>0</v>
      </c>
      <c r="AY2442" s="210"/>
      <c r="AZ2442" s="231"/>
      <c r="BA2442" s="15"/>
      <c r="BB2442" s="232">
        <f t="shared" si="815"/>
        <v>0</v>
      </c>
      <c r="BC2442" s="235">
        <f t="shared" si="827"/>
        <v>0</v>
      </c>
      <c r="BG2442" s="210"/>
      <c r="BH2442" s="231"/>
      <c r="BI2442" s="15"/>
      <c r="BJ2442" s="232">
        <f t="shared" si="819"/>
        <v>0</v>
      </c>
      <c r="BK2442" s="235">
        <f t="shared" si="828"/>
        <v>0</v>
      </c>
      <c r="BM2442" s="109">
        <f t="shared" si="820"/>
        <v>-3.2534292956725808</v>
      </c>
      <c r="BN2442" s="213"/>
      <c r="BR2442" s="228"/>
      <c r="BS2442" s="311"/>
      <c r="BT2442" s="3"/>
      <c r="BU2442" s="213"/>
      <c r="BV2442" s="213"/>
      <c r="BW2442" s="291"/>
    </row>
    <row r="2443" spans="1:75" x14ac:dyDescent="0.2">
      <c r="A2443" s="210"/>
      <c r="B2443" s="211"/>
      <c r="C2443" s="848" t="str">
        <f ca="1">IF(ISERR(AVERAGE(INDIRECT("B"&amp;(ROW()-INT($B$1/2))):INDIRECT("B"&amp;(ROW()+INT($B$1/2))))),"",AVERAGE(INDIRECT("B"&amp;(ROW()-INT($B$1/2))):INDIRECT("B"&amp;(ROW()+INT($B$1/2)))))</f>
        <v/>
      </c>
      <c r="D2443" s="848">
        <f t="shared" si="814"/>
        <v>0</v>
      </c>
      <c r="E2443" s="275"/>
      <c r="F2443" s="15"/>
      <c r="G2443" s="3"/>
      <c r="H2443" s="3"/>
      <c r="I2443" s="3"/>
      <c r="J2443" s="3"/>
      <c r="K2443" s="3"/>
      <c r="L2443" s="554"/>
      <c r="M2443" s="545"/>
      <c r="N2443" s="546"/>
      <c r="O2443" s="5"/>
      <c r="P2443" s="216"/>
      <c r="Q2443" s="217"/>
      <c r="R2443" s="218"/>
      <c r="S2443" s="219">
        <f t="shared" si="831"/>
        <v>0</v>
      </c>
      <c r="T2443" s="220">
        <f t="shared" si="832"/>
        <v>0</v>
      </c>
      <c r="U2443" s="214">
        <f t="shared" si="829"/>
        <v>0</v>
      </c>
      <c r="W2443" s="221"/>
      <c r="X2443" s="222"/>
      <c r="Y2443" s="222"/>
      <c r="Z2443" s="223"/>
      <c r="AA2443" s="222"/>
      <c r="AB2443" s="224"/>
      <c r="AC2443" s="225"/>
      <c r="AD2443" s="2">
        <f t="shared" si="816"/>
        <v>0</v>
      </c>
      <c r="AE2443" s="2">
        <f t="shared" si="817"/>
        <v>0</v>
      </c>
      <c r="AF2443" s="226"/>
      <c r="AG2443" s="219">
        <f t="shared" si="821"/>
        <v>0</v>
      </c>
      <c r="AH2443" s="234">
        <f t="shared" si="822"/>
        <v>0</v>
      </c>
      <c r="AI2443" s="214">
        <f t="shared" si="830"/>
        <v>0</v>
      </c>
      <c r="AK2443" s="229">
        <f t="shared" si="823"/>
        <v>0</v>
      </c>
      <c r="AL2443" s="226"/>
      <c r="AM2443" s="15"/>
      <c r="AN2443" s="232" t="e">
        <f t="shared" si="824"/>
        <v>#DIV/0!</v>
      </c>
      <c r="AO2443" s="214">
        <f t="shared" si="818"/>
        <v>0</v>
      </c>
      <c r="AQ2443" s="210"/>
      <c r="AR2443" s="231"/>
      <c r="AS2443" s="15"/>
      <c r="AT2443" s="232">
        <f t="shared" si="825"/>
        <v>0</v>
      </c>
      <c r="AU2443" s="235">
        <f t="shared" si="826"/>
        <v>0</v>
      </c>
      <c r="AY2443" s="210"/>
      <c r="AZ2443" s="231"/>
      <c r="BA2443" s="15"/>
      <c r="BB2443" s="232">
        <f t="shared" si="815"/>
        <v>0</v>
      </c>
      <c r="BC2443" s="235">
        <f t="shared" si="827"/>
        <v>0</v>
      </c>
      <c r="BG2443" s="210"/>
      <c r="BH2443" s="231"/>
      <c r="BI2443" s="15"/>
      <c r="BJ2443" s="232">
        <f t="shared" si="819"/>
        <v>0</v>
      </c>
      <c r="BK2443" s="235">
        <f t="shared" si="828"/>
        <v>0</v>
      </c>
      <c r="BM2443" s="109">
        <f t="shared" si="820"/>
        <v>-3.2552616331703175</v>
      </c>
      <c r="BN2443" s="213"/>
      <c r="BR2443" s="228"/>
      <c r="BS2443" s="311"/>
      <c r="BT2443" s="3"/>
      <c r="BU2443" s="213"/>
      <c r="BV2443" s="213"/>
      <c r="BW2443" s="291"/>
    </row>
    <row r="2444" spans="1:75" x14ac:dyDescent="0.2">
      <c r="A2444" s="210"/>
      <c r="B2444" s="211"/>
      <c r="C2444" s="848" t="str">
        <f ca="1">IF(ISERR(AVERAGE(INDIRECT("B"&amp;(ROW()-INT($B$1/2))):INDIRECT("B"&amp;(ROW()+INT($B$1/2))))),"",AVERAGE(INDIRECT("B"&amp;(ROW()-INT($B$1/2))):INDIRECT("B"&amp;(ROW()+INT($B$1/2)))))</f>
        <v/>
      </c>
      <c r="D2444" s="848">
        <f t="shared" si="814"/>
        <v>0</v>
      </c>
      <c r="E2444" s="275"/>
      <c r="F2444" s="15"/>
      <c r="G2444" s="3"/>
      <c r="H2444" s="3"/>
      <c r="I2444" s="3"/>
      <c r="J2444" s="3"/>
      <c r="K2444" s="3"/>
      <c r="L2444" s="554"/>
      <c r="M2444" s="545"/>
      <c r="N2444" s="546"/>
      <c r="O2444" s="5"/>
      <c r="P2444" s="216"/>
      <c r="Q2444" s="217"/>
      <c r="R2444" s="218"/>
      <c r="S2444" s="219">
        <f t="shared" si="831"/>
        <v>0</v>
      </c>
      <c r="T2444" s="220">
        <f t="shared" si="832"/>
        <v>0</v>
      </c>
      <c r="U2444" s="214">
        <f t="shared" si="829"/>
        <v>0</v>
      </c>
      <c r="W2444" s="221"/>
      <c r="X2444" s="222"/>
      <c r="Y2444" s="222"/>
      <c r="Z2444" s="223"/>
      <c r="AA2444" s="222"/>
      <c r="AB2444" s="224"/>
      <c r="AC2444" s="225"/>
      <c r="AD2444" s="2">
        <f t="shared" si="816"/>
        <v>0</v>
      </c>
      <c r="AE2444" s="2">
        <f t="shared" si="817"/>
        <v>0</v>
      </c>
      <c r="AF2444" s="226"/>
      <c r="AG2444" s="219">
        <f t="shared" si="821"/>
        <v>0</v>
      </c>
      <c r="AH2444" s="234">
        <f t="shared" si="822"/>
        <v>0</v>
      </c>
      <c r="AI2444" s="214">
        <f t="shared" si="830"/>
        <v>0</v>
      </c>
      <c r="AK2444" s="229">
        <f t="shared" si="823"/>
        <v>0</v>
      </c>
      <c r="AL2444" s="226"/>
      <c r="AM2444" s="15"/>
      <c r="AN2444" s="232" t="e">
        <f t="shared" si="824"/>
        <v>#DIV/0!</v>
      </c>
      <c r="AO2444" s="214">
        <f t="shared" si="818"/>
        <v>0</v>
      </c>
      <c r="AQ2444" s="210"/>
      <c r="AR2444" s="231"/>
      <c r="AS2444" s="15"/>
      <c r="AT2444" s="232">
        <f t="shared" si="825"/>
        <v>0</v>
      </c>
      <c r="AU2444" s="235">
        <f t="shared" si="826"/>
        <v>0</v>
      </c>
      <c r="AY2444" s="210"/>
      <c r="AZ2444" s="231"/>
      <c r="BA2444" s="15"/>
      <c r="BB2444" s="232">
        <f t="shared" si="815"/>
        <v>0</v>
      </c>
      <c r="BC2444" s="235">
        <f t="shared" si="827"/>
        <v>0</v>
      </c>
      <c r="BG2444" s="210"/>
      <c r="BH2444" s="231"/>
      <c r="BI2444" s="15"/>
      <c r="BJ2444" s="232">
        <f t="shared" si="819"/>
        <v>0</v>
      </c>
      <c r="BK2444" s="235">
        <f t="shared" si="828"/>
        <v>0</v>
      </c>
      <c r="BM2444" s="109">
        <f t="shared" si="820"/>
        <v>-3.2570939706680542</v>
      </c>
      <c r="BN2444" s="213"/>
      <c r="BR2444" s="228"/>
      <c r="BS2444" s="311"/>
      <c r="BT2444" s="3"/>
      <c r="BU2444" s="213"/>
      <c r="BV2444" s="213"/>
      <c r="BW2444" s="291"/>
    </row>
    <row r="2445" spans="1:75" x14ac:dyDescent="0.2">
      <c r="A2445" s="210"/>
      <c r="B2445" s="211"/>
      <c r="C2445" s="848" t="str">
        <f ca="1">IF(ISERR(AVERAGE(INDIRECT("B"&amp;(ROW()-INT($B$1/2))):INDIRECT("B"&amp;(ROW()+INT($B$1/2))))),"",AVERAGE(INDIRECT("B"&amp;(ROW()-INT($B$1/2))):INDIRECT("B"&amp;(ROW()+INT($B$1/2)))))</f>
        <v/>
      </c>
      <c r="D2445" s="848">
        <f t="shared" si="814"/>
        <v>0</v>
      </c>
      <c r="E2445" s="275"/>
      <c r="F2445" s="15"/>
      <c r="G2445" s="3"/>
      <c r="H2445" s="3"/>
      <c r="I2445" s="3"/>
      <c r="J2445" s="3"/>
      <c r="K2445" s="3"/>
      <c r="L2445" s="554"/>
      <c r="M2445" s="545"/>
      <c r="N2445" s="546"/>
      <c r="O2445" s="5"/>
      <c r="P2445" s="216"/>
      <c r="Q2445" s="217"/>
      <c r="R2445" s="218"/>
      <c r="S2445" s="219">
        <f t="shared" si="831"/>
        <v>0</v>
      </c>
      <c r="T2445" s="220">
        <f t="shared" si="832"/>
        <v>0</v>
      </c>
      <c r="U2445" s="214">
        <f t="shared" si="829"/>
        <v>0</v>
      </c>
      <c r="W2445" s="221"/>
      <c r="X2445" s="222"/>
      <c r="Y2445" s="222"/>
      <c r="Z2445" s="223"/>
      <c r="AA2445" s="222"/>
      <c r="AB2445" s="224"/>
      <c r="AC2445" s="225"/>
      <c r="AD2445" s="2">
        <f t="shared" si="816"/>
        <v>0</v>
      </c>
      <c r="AE2445" s="2">
        <f t="shared" si="817"/>
        <v>0</v>
      </c>
      <c r="AF2445" s="226"/>
      <c r="AG2445" s="219">
        <f t="shared" si="821"/>
        <v>0</v>
      </c>
      <c r="AH2445" s="234">
        <f t="shared" si="822"/>
        <v>0</v>
      </c>
      <c r="AI2445" s="214">
        <f t="shared" si="830"/>
        <v>0</v>
      </c>
      <c r="AK2445" s="229">
        <f t="shared" si="823"/>
        <v>0</v>
      </c>
      <c r="AL2445" s="226"/>
      <c r="AM2445" s="15"/>
      <c r="AN2445" s="232" t="e">
        <f t="shared" si="824"/>
        <v>#DIV/0!</v>
      </c>
      <c r="AO2445" s="214">
        <f t="shared" si="818"/>
        <v>0</v>
      </c>
      <c r="AQ2445" s="210"/>
      <c r="AR2445" s="231"/>
      <c r="AS2445" s="15"/>
      <c r="AT2445" s="232">
        <f t="shared" si="825"/>
        <v>0</v>
      </c>
      <c r="AU2445" s="235">
        <f t="shared" si="826"/>
        <v>0</v>
      </c>
      <c r="AY2445" s="210"/>
      <c r="AZ2445" s="231"/>
      <c r="BA2445" s="15"/>
      <c r="BB2445" s="232">
        <f t="shared" si="815"/>
        <v>0</v>
      </c>
      <c r="BC2445" s="235">
        <f t="shared" si="827"/>
        <v>0</v>
      </c>
      <c r="BG2445" s="210"/>
      <c r="BH2445" s="231"/>
      <c r="BI2445" s="15"/>
      <c r="BJ2445" s="232">
        <f t="shared" si="819"/>
        <v>0</v>
      </c>
      <c r="BK2445" s="235">
        <f t="shared" si="828"/>
        <v>0</v>
      </c>
      <c r="BM2445" s="109">
        <f t="shared" si="820"/>
        <v>-3.2589263081657909</v>
      </c>
      <c r="BN2445" s="213"/>
      <c r="BR2445" s="228"/>
      <c r="BS2445" s="311"/>
      <c r="BT2445" s="3"/>
      <c r="BU2445" s="213"/>
      <c r="BV2445" s="213"/>
      <c r="BW2445" s="291"/>
    </row>
    <row r="2446" spans="1:75" x14ac:dyDescent="0.2">
      <c r="A2446" s="210"/>
      <c r="B2446" s="211"/>
      <c r="C2446" s="848" t="str">
        <f ca="1">IF(ISERR(AVERAGE(INDIRECT("B"&amp;(ROW()-INT($B$1/2))):INDIRECT("B"&amp;(ROW()+INT($B$1/2))))),"",AVERAGE(INDIRECT("B"&amp;(ROW()-INT($B$1/2))):INDIRECT("B"&amp;(ROW()+INT($B$1/2)))))</f>
        <v/>
      </c>
      <c r="D2446" s="848">
        <f t="shared" si="814"/>
        <v>0</v>
      </c>
      <c r="E2446" s="275"/>
      <c r="F2446" s="15"/>
      <c r="G2446" s="3"/>
      <c r="H2446" s="3"/>
      <c r="I2446" s="3"/>
      <c r="J2446" s="3"/>
      <c r="K2446" s="3"/>
      <c r="L2446" s="554"/>
      <c r="M2446" s="545"/>
      <c r="N2446" s="546"/>
      <c r="O2446" s="5"/>
      <c r="P2446" s="216"/>
      <c r="Q2446" s="217"/>
      <c r="R2446" s="218"/>
      <c r="S2446" s="219">
        <f t="shared" si="831"/>
        <v>0</v>
      </c>
      <c r="T2446" s="220">
        <f t="shared" si="832"/>
        <v>0</v>
      </c>
      <c r="U2446" s="214">
        <f t="shared" si="829"/>
        <v>0</v>
      </c>
      <c r="W2446" s="221"/>
      <c r="X2446" s="222"/>
      <c r="Y2446" s="222"/>
      <c r="Z2446" s="223"/>
      <c r="AA2446" s="222"/>
      <c r="AB2446" s="224"/>
      <c r="AC2446" s="225"/>
      <c r="AD2446" s="2">
        <f t="shared" si="816"/>
        <v>0</v>
      </c>
      <c r="AE2446" s="2">
        <f t="shared" si="817"/>
        <v>0</v>
      </c>
      <c r="AF2446" s="226"/>
      <c r="AG2446" s="219">
        <f t="shared" si="821"/>
        <v>0</v>
      </c>
      <c r="AH2446" s="234">
        <f t="shared" si="822"/>
        <v>0</v>
      </c>
      <c r="AI2446" s="214">
        <f t="shared" si="830"/>
        <v>0</v>
      </c>
      <c r="AK2446" s="229">
        <f t="shared" si="823"/>
        <v>0</v>
      </c>
      <c r="AL2446" s="226"/>
      <c r="AM2446" s="15"/>
      <c r="AN2446" s="232" t="e">
        <f t="shared" si="824"/>
        <v>#DIV/0!</v>
      </c>
      <c r="AO2446" s="214">
        <f t="shared" si="818"/>
        <v>0</v>
      </c>
      <c r="AQ2446" s="210"/>
      <c r="AR2446" s="231"/>
      <c r="AS2446" s="15"/>
      <c r="AT2446" s="232">
        <f t="shared" si="825"/>
        <v>0</v>
      </c>
      <c r="AU2446" s="235">
        <f t="shared" si="826"/>
        <v>0</v>
      </c>
      <c r="AY2446" s="210"/>
      <c r="AZ2446" s="231"/>
      <c r="BA2446" s="15"/>
      <c r="BB2446" s="232">
        <f t="shared" si="815"/>
        <v>0</v>
      </c>
      <c r="BC2446" s="235">
        <f t="shared" si="827"/>
        <v>0</v>
      </c>
      <c r="BG2446" s="210"/>
      <c r="BH2446" s="231"/>
      <c r="BI2446" s="15"/>
      <c r="BJ2446" s="232">
        <f t="shared" si="819"/>
        <v>0</v>
      </c>
      <c r="BK2446" s="235">
        <f t="shared" si="828"/>
        <v>0</v>
      </c>
      <c r="BM2446" s="109">
        <f t="shared" si="820"/>
        <v>-3.2607586456635276</v>
      </c>
      <c r="BN2446" s="213"/>
      <c r="BR2446" s="228"/>
      <c r="BS2446" s="311"/>
      <c r="BT2446" s="3"/>
      <c r="BU2446" s="213"/>
      <c r="BV2446" s="213"/>
      <c r="BW2446" s="291"/>
    </row>
    <row r="2447" spans="1:75" x14ac:dyDescent="0.2">
      <c r="A2447" s="210"/>
      <c r="B2447" s="211"/>
      <c r="C2447" s="848" t="str">
        <f ca="1">IF(ISERR(AVERAGE(INDIRECT("B"&amp;(ROW()-INT($B$1/2))):INDIRECT("B"&amp;(ROW()+INT($B$1/2))))),"",AVERAGE(INDIRECT("B"&amp;(ROW()-INT($B$1/2))):INDIRECT("B"&amp;(ROW()+INT($B$1/2)))))</f>
        <v/>
      </c>
      <c r="D2447" s="848">
        <f t="shared" si="814"/>
        <v>0</v>
      </c>
      <c r="E2447" s="275"/>
      <c r="F2447" s="15"/>
      <c r="G2447" s="3"/>
      <c r="H2447" s="3"/>
      <c r="I2447" s="3"/>
      <c r="J2447" s="3"/>
      <c r="K2447" s="3"/>
      <c r="L2447" s="554"/>
      <c r="M2447" s="545"/>
      <c r="N2447" s="546"/>
      <c r="O2447" s="5"/>
      <c r="P2447" s="216"/>
      <c r="Q2447" s="217"/>
      <c r="R2447" s="218"/>
      <c r="S2447" s="219">
        <f t="shared" si="831"/>
        <v>0</v>
      </c>
      <c r="T2447" s="220">
        <f t="shared" si="832"/>
        <v>0</v>
      </c>
      <c r="U2447" s="214">
        <f t="shared" si="829"/>
        <v>0</v>
      </c>
      <c r="W2447" s="221"/>
      <c r="X2447" s="222"/>
      <c r="Y2447" s="222"/>
      <c r="Z2447" s="223"/>
      <c r="AA2447" s="222"/>
      <c r="AB2447" s="224"/>
      <c r="AC2447" s="225"/>
      <c r="AD2447" s="2">
        <f t="shared" si="816"/>
        <v>0</v>
      </c>
      <c r="AE2447" s="2">
        <f t="shared" si="817"/>
        <v>0</v>
      </c>
      <c r="AF2447" s="226"/>
      <c r="AG2447" s="219">
        <f t="shared" si="821"/>
        <v>0</v>
      </c>
      <c r="AH2447" s="234">
        <f t="shared" si="822"/>
        <v>0</v>
      </c>
      <c r="AI2447" s="214">
        <f t="shared" si="830"/>
        <v>0</v>
      </c>
      <c r="AK2447" s="229">
        <f t="shared" si="823"/>
        <v>0</v>
      </c>
      <c r="AL2447" s="226"/>
      <c r="AM2447" s="15"/>
      <c r="AN2447" s="232" t="e">
        <f t="shared" si="824"/>
        <v>#DIV/0!</v>
      </c>
      <c r="AO2447" s="214">
        <f t="shared" si="818"/>
        <v>0</v>
      </c>
      <c r="AQ2447" s="210"/>
      <c r="AR2447" s="231"/>
      <c r="AS2447" s="15"/>
      <c r="AT2447" s="232">
        <f t="shared" si="825"/>
        <v>0</v>
      </c>
      <c r="AU2447" s="235">
        <f t="shared" si="826"/>
        <v>0</v>
      </c>
      <c r="AY2447" s="210"/>
      <c r="AZ2447" s="231"/>
      <c r="BA2447" s="15"/>
      <c r="BB2447" s="232">
        <f t="shared" si="815"/>
        <v>0</v>
      </c>
      <c r="BC2447" s="235">
        <f t="shared" si="827"/>
        <v>0</v>
      </c>
      <c r="BG2447" s="210"/>
      <c r="BH2447" s="231"/>
      <c r="BI2447" s="15"/>
      <c r="BJ2447" s="232">
        <f t="shared" si="819"/>
        <v>0</v>
      </c>
      <c r="BK2447" s="235">
        <f t="shared" si="828"/>
        <v>0</v>
      </c>
      <c r="BM2447" s="109">
        <f t="shared" si="820"/>
        <v>-3.2625909831612643</v>
      </c>
      <c r="BN2447" s="213"/>
      <c r="BR2447" s="228"/>
      <c r="BS2447" s="311"/>
      <c r="BT2447" s="3"/>
      <c r="BU2447" s="213"/>
      <c r="BV2447" s="213"/>
      <c r="BW2447" s="291"/>
    </row>
    <row r="2448" spans="1:75" x14ac:dyDescent="0.2">
      <c r="A2448" s="210"/>
      <c r="B2448" s="211"/>
      <c r="C2448" s="848" t="str">
        <f ca="1">IF(ISERR(AVERAGE(INDIRECT("B"&amp;(ROW()-INT($B$1/2))):INDIRECT("B"&amp;(ROW()+INT($B$1/2))))),"",AVERAGE(INDIRECT("B"&amp;(ROW()-INT($B$1/2))):INDIRECT("B"&amp;(ROW()+INT($B$1/2)))))</f>
        <v/>
      </c>
      <c r="D2448" s="848">
        <f t="shared" si="814"/>
        <v>0</v>
      </c>
      <c r="E2448" s="275"/>
      <c r="F2448" s="15"/>
      <c r="G2448" s="3"/>
      <c r="H2448" s="3"/>
      <c r="I2448" s="3"/>
      <c r="J2448" s="3"/>
      <c r="K2448" s="3"/>
      <c r="L2448" s="554"/>
      <c r="M2448" s="545"/>
      <c r="N2448" s="546"/>
      <c r="O2448" s="5"/>
      <c r="P2448" s="216"/>
      <c r="Q2448" s="217"/>
      <c r="R2448" s="218"/>
      <c r="S2448" s="219">
        <f t="shared" si="831"/>
        <v>0</v>
      </c>
      <c r="T2448" s="220">
        <f t="shared" si="832"/>
        <v>0</v>
      </c>
      <c r="U2448" s="214">
        <f t="shared" si="829"/>
        <v>0</v>
      </c>
      <c r="W2448" s="221"/>
      <c r="X2448" s="222"/>
      <c r="Y2448" s="222"/>
      <c r="Z2448" s="223"/>
      <c r="AA2448" s="222"/>
      <c r="AB2448" s="224"/>
      <c r="AC2448" s="225"/>
      <c r="AD2448" s="2">
        <f t="shared" si="816"/>
        <v>0</v>
      </c>
      <c r="AE2448" s="2">
        <f t="shared" si="817"/>
        <v>0</v>
      </c>
      <c r="AF2448" s="226"/>
      <c r="AG2448" s="219">
        <f t="shared" si="821"/>
        <v>0</v>
      </c>
      <c r="AH2448" s="234">
        <f t="shared" si="822"/>
        <v>0</v>
      </c>
      <c r="AI2448" s="214">
        <f t="shared" si="830"/>
        <v>0</v>
      </c>
      <c r="AK2448" s="229">
        <f t="shared" si="823"/>
        <v>0</v>
      </c>
      <c r="AL2448" s="226"/>
      <c r="AM2448" s="15"/>
      <c r="AN2448" s="232" t="e">
        <f t="shared" si="824"/>
        <v>#DIV/0!</v>
      </c>
      <c r="AO2448" s="214">
        <f t="shared" si="818"/>
        <v>0</v>
      </c>
      <c r="AQ2448" s="210"/>
      <c r="AR2448" s="231"/>
      <c r="AS2448" s="15"/>
      <c r="AT2448" s="232">
        <f t="shared" si="825"/>
        <v>0</v>
      </c>
      <c r="AU2448" s="235">
        <f t="shared" si="826"/>
        <v>0</v>
      </c>
      <c r="AY2448" s="210"/>
      <c r="AZ2448" s="231"/>
      <c r="BA2448" s="15"/>
      <c r="BB2448" s="232">
        <f t="shared" si="815"/>
        <v>0</v>
      </c>
      <c r="BC2448" s="235">
        <f t="shared" si="827"/>
        <v>0</v>
      </c>
      <c r="BG2448" s="210"/>
      <c r="BH2448" s="231"/>
      <c r="BI2448" s="15"/>
      <c r="BJ2448" s="232">
        <f t="shared" si="819"/>
        <v>0</v>
      </c>
      <c r="BK2448" s="235">
        <f t="shared" si="828"/>
        <v>0</v>
      </c>
      <c r="BM2448" s="109">
        <f t="shared" si="820"/>
        <v>-3.264423320659001</v>
      </c>
      <c r="BN2448" s="213"/>
      <c r="BR2448" s="228"/>
      <c r="BS2448" s="311"/>
      <c r="BT2448" s="3"/>
      <c r="BU2448" s="213"/>
      <c r="BV2448" s="213"/>
      <c r="BW2448" s="291"/>
    </row>
    <row r="2449" spans="1:75" x14ac:dyDescent="0.2">
      <c r="A2449" s="210"/>
      <c r="B2449" s="211"/>
      <c r="C2449" s="848" t="str">
        <f ca="1">IF(ISERR(AVERAGE(INDIRECT("B"&amp;(ROW()-INT($B$1/2))):INDIRECT("B"&amp;(ROW()+INT($B$1/2))))),"",AVERAGE(INDIRECT("B"&amp;(ROW()-INT($B$1/2))):INDIRECT("B"&amp;(ROW()+INT($B$1/2)))))</f>
        <v/>
      </c>
      <c r="D2449" s="848">
        <f t="shared" si="814"/>
        <v>0</v>
      </c>
      <c r="E2449" s="275"/>
      <c r="F2449" s="15"/>
      <c r="G2449" s="3"/>
      <c r="H2449" s="3"/>
      <c r="I2449" s="3"/>
      <c r="J2449" s="3"/>
      <c r="K2449" s="3"/>
      <c r="L2449" s="554"/>
      <c r="M2449" s="545"/>
      <c r="N2449" s="546"/>
      <c r="O2449" s="5"/>
      <c r="P2449" s="216"/>
      <c r="Q2449" s="217"/>
      <c r="R2449" s="218"/>
      <c r="S2449" s="219">
        <f t="shared" si="831"/>
        <v>0</v>
      </c>
      <c r="T2449" s="220">
        <f t="shared" si="832"/>
        <v>0</v>
      </c>
      <c r="U2449" s="214">
        <f t="shared" si="829"/>
        <v>0</v>
      </c>
      <c r="W2449" s="221"/>
      <c r="X2449" s="222"/>
      <c r="Y2449" s="222"/>
      <c r="Z2449" s="223"/>
      <c r="AA2449" s="222"/>
      <c r="AB2449" s="224"/>
      <c r="AC2449" s="225"/>
      <c r="AD2449" s="2">
        <f t="shared" si="816"/>
        <v>0</v>
      </c>
      <c r="AE2449" s="2">
        <f t="shared" si="817"/>
        <v>0</v>
      </c>
      <c r="AF2449" s="226"/>
      <c r="AG2449" s="219">
        <f t="shared" si="821"/>
        <v>0</v>
      </c>
      <c r="AH2449" s="234">
        <f t="shared" si="822"/>
        <v>0</v>
      </c>
      <c r="AI2449" s="214">
        <f t="shared" si="830"/>
        <v>0</v>
      </c>
      <c r="AK2449" s="229">
        <f t="shared" si="823"/>
        <v>0</v>
      </c>
      <c r="AL2449" s="226"/>
      <c r="AM2449" s="15"/>
      <c r="AN2449" s="232" t="e">
        <f t="shared" si="824"/>
        <v>#DIV/0!</v>
      </c>
      <c r="AO2449" s="214">
        <f t="shared" si="818"/>
        <v>0</v>
      </c>
      <c r="AQ2449" s="210"/>
      <c r="AR2449" s="231"/>
      <c r="AS2449" s="15"/>
      <c r="AT2449" s="232">
        <f t="shared" si="825"/>
        <v>0</v>
      </c>
      <c r="AU2449" s="235">
        <f t="shared" si="826"/>
        <v>0</v>
      </c>
      <c r="AY2449" s="210"/>
      <c r="AZ2449" s="231"/>
      <c r="BA2449" s="15"/>
      <c r="BB2449" s="232">
        <f t="shared" si="815"/>
        <v>0</v>
      </c>
      <c r="BC2449" s="235">
        <f t="shared" si="827"/>
        <v>0</v>
      </c>
      <c r="BG2449" s="210"/>
      <c r="BH2449" s="231"/>
      <c r="BI2449" s="15"/>
      <c r="BJ2449" s="232">
        <f t="shared" si="819"/>
        <v>0</v>
      </c>
      <c r="BK2449" s="235">
        <f t="shared" si="828"/>
        <v>0</v>
      </c>
      <c r="BM2449" s="109">
        <f t="shared" si="820"/>
        <v>-3.2662556581567377</v>
      </c>
      <c r="BN2449" s="213"/>
      <c r="BR2449" s="228"/>
      <c r="BS2449" s="311"/>
      <c r="BT2449" s="3"/>
      <c r="BU2449" s="213"/>
      <c r="BV2449" s="213"/>
      <c r="BW2449" s="291"/>
    </row>
    <row r="2450" spans="1:75" x14ac:dyDescent="0.2">
      <c r="A2450" s="210"/>
      <c r="B2450" s="211"/>
      <c r="C2450" s="848" t="str">
        <f ca="1">IF(ISERR(AVERAGE(INDIRECT("B"&amp;(ROW()-INT($B$1/2))):INDIRECT("B"&amp;(ROW()+INT($B$1/2))))),"",AVERAGE(INDIRECT("B"&amp;(ROW()-INT($B$1/2))):INDIRECT("B"&amp;(ROW()+INT($B$1/2)))))</f>
        <v/>
      </c>
      <c r="D2450" s="848">
        <f t="shared" si="814"/>
        <v>0</v>
      </c>
      <c r="E2450" s="275"/>
      <c r="F2450" s="15"/>
      <c r="G2450" s="3"/>
      <c r="H2450" s="3"/>
      <c r="I2450" s="3"/>
      <c r="J2450" s="3"/>
      <c r="K2450" s="3"/>
      <c r="L2450" s="554"/>
      <c r="M2450" s="545"/>
      <c r="N2450" s="546"/>
      <c r="O2450" s="5"/>
      <c r="P2450" s="216"/>
      <c r="Q2450" s="217"/>
      <c r="R2450" s="218"/>
      <c r="S2450" s="219">
        <f t="shared" si="831"/>
        <v>0</v>
      </c>
      <c r="T2450" s="220">
        <f t="shared" si="832"/>
        <v>0</v>
      </c>
      <c r="U2450" s="214">
        <f t="shared" si="829"/>
        <v>0</v>
      </c>
      <c r="W2450" s="221"/>
      <c r="X2450" s="222"/>
      <c r="Y2450" s="222"/>
      <c r="Z2450" s="223"/>
      <c r="AA2450" s="222"/>
      <c r="AB2450" s="224"/>
      <c r="AC2450" s="225"/>
      <c r="AD2450" s="2">
        <f t="shared" si="816"/>
        <v>0</v>
      </c>
      <c r="AE2450" s="2">
        <f t="shared" si="817"/>
        <v>0</v>
      </c>
      <c r="AF2450" s="226"/>
      <c r="AG2450" s="219">
        <f t="shared" si="821"/>
        <v>0</v>
      </c>
      <c r="AH2450" s="234">
        <f t="shared" si="822"/>
        <v>0</v>
      </c>
      <c r="AI2450" s="214">
        <f t="shared" si="830"/>
        <v>0</v>
      </c>
      <c r="AK2450" s="229">
        <f t="shared" si="823"/>
        <v>0</v>
      </c>
      <c r="AL2450" s="226"/>
      <c r="AM2450" s="15"/>
      <c r="AN2450" s="232" t="e">
        <f t="shared" si="824"/>
        <v>#DIV/0!</v>
      </c>
      <c r="AO2450" s="214">
        <f t="shared" si="818"/>
        <v>0</v>
      </c>
      <c r="AQ2450" s="210"/>
      <c r="AR2450" s="231"/>
      <c r="AS2450" s="15"/>
      <c r="AT2450" s="232">
        <f t="shared" si="825"/>
        <v>0</v>
      </c>
      <c r="AU2450" s="235">
        <f t="shared" si="826"/>
        <v>0</v>
      </c>
      <c r="AY2450" s="210"/>
      <c r="AZ2450" s="231"/>
      <c r="BA2450" s="15"/>
      <c r="BB2450" s="232">
        <f t="shared" si="815"/>
        <v>0</v>
      </c>
      <c r="BC2450" s="235">
        <f t="shared" si="827"/>
        <v>0</v>
      </c>
      <c r="BG2450" s="210"/>
      <c r="BH2450" s="231"/>
      <c r="BI2450" s="15"/>
      <c r="BJ2450" s="232">
        <f t="shared" si="819"/>
        <v>0</v>
      </c>
      <c r="BK2450" s="235">
        <f t="shared" si="828"/>
        <v>0</v>
      </c>
      <c r="BM2450" s="109">
        <f t="shared" si="820"/>
        <v>-3.2680879956544744</v>
      </c>
      <c r="BN2450" s="213"/>
      <c r="BR2450" s="228"/>
      <c r="BS2450" s="311"/>
      <c r="BT2450" s="3"/>
      <c r="BU2450" s="213"/>
      <c r="BV2450" s="213"/>
      <c r="BW2450" s="291"/>
    </row>
    <row r="2451" spans="1:75" x14ac:dyDescent="0.2">
      <c r="A2451" s="210"/>
      <c r="B2451" s="211"/>
      <c r="C2451" s="848" t="str">
        <f ca="1">IF(ISERR(AVERAGE(INDIRECT("B"&amp;(ROW()-INT($B$1/2))):INDIRECT("B"&amp;(ROW()+INT($B$1/2))))),"",AVERAGE(INDIRECT("B"&amp;(ROW()-INT($B$1/2))):INDIRECT("B"&amp;(ROW()+INT($B$1/2)))))</f>
        <v/>
      </c>
      <c r="D2451" s="848">
        <f t="shared" si="814"/>
        <v>0</v>
      </c>
      <c r="E2451" s="275"/>
      <c r="F2451" s="15"/>
      <c r="G2451" s="3"/>
      <c r="H2451" s="3"/>
      <c r="I2451" s="3"/>
      <c r="J2451" s="3"/>
      <c r="K2451" s="3"/>
      <c r="L2451" s="554"/>
      <c r="M2451" s="545"/>
      <c r="N2451" s="546"/>
      <c r="O2451" s="5"/>
      <c r="P2451" s="216"/>
      <c r="Q2451" s="217"/>
      <c r="R2451" s="218"/>
      <c r="S2451" s="219">
        <f t="shared" si="831"/>
        <v>0</v>
      </c>
      <c r="T2451" s="220">
        <f t="shared" si="832"/>
        <v>0</v>
      </c>
      <c r="U2451" s="214">
        <f t="shared" si="829"/>
        <v>0</v>
      </c>
      <c r="W2451" s="221"/>
      <c r="X2451" s="222"/>
      <c r="Y2451" s="222"/>
      <c r="Z2451" s="223"/>
      <c r="AA2451" s="222"/>
      <c r="AB2451" s="224"/>
      <c r="AC2451" s="225"/>
      <c r="AD2451" s="2">
        <f t="shared" si="816"/>
        <v>0</v>
      </c>
      <c r="AE2451" s="2">
        <f t="shared" si="817"/>
        <v>0</v>
      </c>
      <c r="AF2451" s="226"/>
      <c r="AG2451" s="219">
        <f t="shared" si="821"/>
        <v>0</v>
      </c>
      <c r="AH2451" s="234">
        <f t="shared" si="822"/>
        <v>0</v>
      </c>
      <c r="AI2451" s="214">
        <f t="shared" si="830"/>
        <v>0</v>
      </c>
      <c r="AK2451" s="229">
        <f t="shared" si="823"/>
        <v>0</v>
      </c>
      <c r="AL2451" s="226"/>
      <c r="AM2451" s="15"/>
      <c r="AN2451" s="232" t="e">
        <f t="shared" si="824"/>
        <v>#DIV/0!</v>
      </c>
      <c r="AO2451" s="214">
        <f t="shared" si="818"/>
        <v>0</v>
      </c>
      <c r="AQ2451" s="210"/>
      <c r="AR2451" s="231"/>
      <c r="AS2451" s="15"/>
      <c r="AT2451" s="232">
        <f t="shared" si="825"/>
        <v>0</v>
      </c>
      <c r="AU2451" s="235">
        <f t="shared" si="826"/>
        <v>0</v>
      </c>
      <c r="AY2451" s="210"/>
      <c r="AZ2451" s="231"/>
      <c r="BA2451" s="15"/>
      <c r="BB2451" s="232">
        <f t="shared" si="815"/>
        <v>0</v>
      </c>
      <c r="BC2451" s="235">
        <f t="shared" si="827"/>
        <v>0</v>
      </c>
      <c r="BG2451" s="210"/>
      <c r="BH2451" s="231"/>
      <c r="BI2451" s="15"/>
      <c r="BJ2451" s="232">
        <f t="shared" si="819"/>
        <v>0</v>
      </c>
      <c r="BK2451" s="235">
        <f t="shared" si="828"/>
        <v>0</v>
      </c>
      <c r="BM2451" s="109">
        <f t="shared" si="820"/>
        <v>-3.2699203331522111</v>
      </c>
      <c r="BN2451" s="213"/>
      <c r="BR2451" s="228"/>
      <c r="BS2451" s="311"/>
      <c r="BT2451" s="3"/>
      <c r="BU2451" s="213"/>
      <c r="BV2451" s="213"/>
      <c r="BW2451" s="291"/>
    </row>
    <row r="2452" spans="1:75" x14ac:dyDescent="0.2">
      <c r="A2452" s="210"/>
      <c r="B2452" s="211"/>
      <c r="C2452" s="848" t="str">
        <f ca="1">IF(ISERR(AVERAGE(INDIRECT("B"&amp;(ROW()-INT($B$1/2))):INDIRECT("B"&amp;(ROW()+INT($B$1/2))))),"",AVERAGE(INDIRECT("B"&amp;(ROW()-INT($B$1/2))):INDIRECT("B"&amp;(ROW()+INT($B$1/2)))))</f>
        <v/>
      </c>
      <c r="D2452" s="848">
        <f t="shared" si="814"/>
        <v>0</v>
      </c>
      <c r="E2452" s="275"/>
      <c r="F2452" s="15"/>
      <c r="G2452" s="3"/>
      <c r="H2452" s="3"/>
      <c r="I2452" s="3"/>
      <c r="J2452" s="3"/>
      <c r="K2452" s="3"/>
      <c r="L2452" s="554"/>
      <c r="M2452" s="545"/>
      <c r="N2452" s="546"/>
      <c r="O2452" s="5"/>
      <c r="P2452" s="216"/>
      <c r="Q2452" s="217"/>
      <c r="R2452" s="218"/>
      <c r="S2452" s="219">
        <f t="shared" si="831"/>
        <v>0</v>
      </c>
      <c r="T2452" s="220">
        <f t="shared" si="832"/>
        <v>0</v>
      </c>
      <c r="U2452" s="214">
        <f t="shared" si="829"/>
        <v>0</v>
      </c>
      <c r="W2452" s="221"/>
      <c r="X2452" s="222"/>
      <c r="Y2452" s="222"/>
      <c r="Z2452" s="223"/>
      <c r="AA2452" s="222"/>
      <c r="AB2452" s="224"/>
      <c r="AC2452" s="225"/>
      <c r="AD2452" s="2">
        <f t="shared" si="816"/>
        <v>0</v>
      </c>
      <c r="AE2452" s="2">
        <f t="shared" si="817"/>
        <v>0</v>
      </c>
      <c r="AF2452" s="226"/>
      <c r="AG2452" s="219">
        <f t="shared" si="821"/>
        <v>0</v>
      </c>
      <c r="AH2452" s="234">
        <f t="shared" si="822"/>
        <v>0</v>
      </c>
      <c r="AI2452" s="214">
        <f t="shared" si="830"/>
        <v>0</v>
      </c>
      <c r="AK2452" s="229">
        <f t="shared" si="823"/>
        <v>0</v>
      </c>
      <c r="AL2452" s="226"/>
      <c r="AM2452" s="15"/>
      <c r="AN2452" s="232" t="e">
        <f t="shared" si="824"/>
        <v>#DIV/0!</v>
      </c>
      <c r="AO2452" s="214">
        <f t="shared" si="818"/>
        <v>0</v>
      </c>
      <c r="AQ2452" s="210"/>
      <c r="AR2452" s="231"/>
      <c r="AS2452" s="15"/>
      <c r="AT2452" s="232">
        <f t="shared" si="825"/>
        <v>0</v>
      </c>
      <c r="AU2452" s="235">
        <f t="shared" si="826"/>
        <v>0</v>
      </c>
      <c r="AY2452" s="210"/>
      <c r="AZ2452" s="231"/>
      <c r="BA2452" s="15"/>
      <c r="BB2452" s="232">
        <f t="shared" si="815"/>
        <v>0</v>
      </c>
      <c r="BC2452" s="235">
        <f t="shared" si="827"/>
        <v>0</v>
      </c>
      <c r="BG2452" s="210"/>
      <c r="BH2452" s="231"/>
      <c r="BI2452" s="15"/>
      <c r="BJ2452" s="232">
        <f t="shared" si="819"/>
        <v>0</v>
      </c>
      <c r="BK2452" s="235">
        <f t="shared" si="828"/>
        <v>0</v>
      </c>
      <c r="BM2452" s="109">
        <f t="shared" si="820"/>
        <v>-3.2717526706499478</v>
      </c>
      <c r="BN2452" s="213"/>
      <c r="BR2452" s="228"/>
      <c r="BS2452" s="311"/>
      <c r="BT2452" s="3"/>
      <c r="BU2452" s="213"/>
      <c r="BV2452" s="213"/>
      <c r="BW2452" s="291"/>
    </row>
    <row r="2453" spans="1:75" x14ac:dyDescent="0.2">
      <c r="A2453" s="210"/>
      <c r="B2453" s="211"/>
      <c r="C2453" s="848" t="str">
        <f ca="1">IF(ISERR(AVERAGE(INDIRECT("B"&amp;(ROW()-INT($B$1/2))):INDIRECT("B"&amp;(ROW()+INT($B$1/2))))),"",AVERAGE(INDIRECT("B"&amp;(ROW()-INT($B$1/2))):INDIRECT("B"&amp;(ROW()+INT($B$1/2)))))</f>
        <v/>
      </c>
      <c r="D2453" s="848">
        <f t="shared" si="814"/>
        <v>0</v>
      </c>
      <c r="E2453" s="275"/>
      <c r="F2453" s="15"/>
      <c r="G2453" s="3"/>
      <c r="H2453" s="3"/>
      <c r="I2453" s="3"/>
      <c r="J2453" s="3"/>
      <c r="K2453" s="3"/>
      <c r="L2453" s="554"/>
      <c r="M2453" s="545"/>
      <c r="N2453" s="546"/>
      <c r="O2453" s="5"/>
      <c r="P2453" s="216"/>
      <c r="Q2453" s="217"/>
      <c r="R2453" s="218"/>
      <c r="S2453" s="219">
        <f t="shared" si="831"/>
        <v>0</v>
      </c>
      <c r="T2453" s="220">
        <f t="shared" si="832"/>
        <v>0</v>
      </c>
      <c r="U2453" s="214">
        <f t="shared" si="829"/>
        <v>0</v>
      </c>
      <c r="W2453" s="221"/>
      <c r="X2453" s="222"/>
      <c r="Y2453" s="222"/>
      <c r="Z2453" s="223"/>
      <c r="AA2453" s="222"/>
      <c r="AB2453" s="224"/>
      <c r="AC2453" s="225"/>
      <c r="AD2453" s="2">
        <f t="shared" si="816"/>
        <v>0</v>
      </c>
      <c r="AE2453" s="2">
        <f t="shared" si="817"/>
        <v>0</v>
      </c>
      <c r="AF2453" s="226"/>
      <c r="AG2453" s="219">
        <f t="shared" si="821"/>
        <v>0</v>
      </c>
      <c r="AH2453" s="234">
        <f t="shared" si="822"/>
        <v>0</v>
      </c>
      <c r="AI2453" s="214">
        <f t="shared" si="830"/>
        <v>0</v>
      </c>
      <c r="AK2453" s="229">
        <f t="shared" si="823"/>
        <v>0</v>
      </c>
      <c r="AL2453" s="226"/>
      <c r="AM2453" s="15"/>
      <c r="AN2453" s="232" t="e">
        <f t="shared" si="824"/>
        <v>#DIV/0!</v>
      </c>
      <c r="AO2453" s="214">
        <f t="shared" si="818"/>
        <v>0</v>
      </c>
      <c r="AQ2453" s="210"/>
      <c r="AR2453" s="231"/>
      <c r="AS2453" s="15"/>
      <c r="AT2453" s="232">
        <f t="shared" si="825"/>
        <v>0</v>
      </c>
      <c r="AU2453" s="235">
        <f t="shared" si="826"/>
        <v>0</v>
      </c>
      <c r="AY2453" s="210"/>
      <c r="AZ2453" s="231"/>
      <c r="BA2453" s="15"/>
      <c r="BB2453" s="232">
        <f t="shared" si="815"/>
        <v>0</v>
      </c>
      <c r="BC2453" s="235">
        <f t="shared" si="827"/>
        <v>0</v>
      </c>
      <c r="BG2453" s="210"/>
      <c r="BH2453" s="231"/>
      <c r="BI2453" s="15"/>
      <c r="BJ2453" s="232">
        <f t="shared" si="819"/>
        <v>0</v>
      </c>
      <c r="BK2453" s="235">
        <f t="shared" si="828"/>
        <v>0</v>
      </c>
      <c r="BM2453" s="109">
        <f t="shared" si="820"/>
        <v>-3.2735850081476845</v>
      </c>
      <c r="BN2453" s="213"/>
      <c r="BR2453" s="228"/>
      <c r="BS2453" s="311"/>
      <c r="BT2453" s="3"/>
      <c r="BU2453" s="213"/>
      <c r="BV2453" s="213"/>
      <c r="BW2453" s="291"/>
    </row>
    <row r="2454" spans="1:75" x14ac:dyDescent="0.2">
      <c r="A2454" s="210"/>
      <c r="B2454" s="211"/>
      <c r="C2454" s="848" t="str">
        <f ca="1">IF(ISERR(AVERAGE(INDIRECT("B"&amp;(ROW()-INT($B$1/2))):INDIRECT("B"&amp;(ROW()+INT($B$1/2))))),"",AVERAGE(INDIRECT("B"&amp;(ROW()-INT($B$1/2))):INDIRECT("B"&amp;(ROW()+INT($B$1/2)))))</f>
        <v/>
      </c>
      <c r="D2454" s="848">
        <f t="shared" si="814"/>
        <v>0</v>
      </c>
      <c r="E2454" s="275"/>
      <c r="F2454" s="15"/>
      <c r="G2454" s="3"/>
      <c r="H2454" s="3"/>
      <c r="I2454" s="3"/>
      <c r="J2454" s="3"/>
      <c r="K2454" s="3"/>
      <c r="L2454" s="554"/>
      <c r="M2454" s="545"/>
      <c r="N2454" s="546"/>
      <c r="O2454" s="5"/>
      <c r="P2454" s="216"/>
      <c r="Q2454" s="217"/>
      <c r="R2454" s="218"/>
      <c r="S2454" s="219">
        <f t="shared" si="831"/>
        <v>0</v>
      </c>
      <c r="T2454" s="220">
        <f t="shared" si="832"/>
        <v>0</v>
      </c>
      <c r="U2454" s="214">
        <f t="shared" si="829"/>
        <v>0</v>
      </c>
      <c r="W2454" s="221"/>
      <c r="X2454" s="222"/>
      <c r="Y2454" s="222"/>
      <c r="Z2454" s="223"/>
      <c r="AA2454" s="222"/>
      <c r="AB2454" s="224"/>
      <c r="AC2454" s="225"/>
      <c r="AD2454" s="2">
        <f t="shared" si="816"/>
        <v>0</v>
      </c>
      <c r="AE2454" s="2">
        <f t="shared" si="817"/>
        <v>0</v>
      </c>
      <c r="AF2454" s="226"/>
      <c r="AG2454" s="219">
        <f t="shared" si="821"/>
        <v>0</v>
      </c>
      <c r="AH2454" s="234">
        <f t="shared" si="822"/>
        <v>0</v>
      </c>
      <c r="AI2454" s="214">
        <f t="shared" si="830"/>
        <v>0</v>
      </c>
      <c r="AK2454" s="229">
        <f t="shared" si="823"/>
        <v>0</v>
      </c>
      <c r="AL2454" s="226"/>
      <c r="AM2454" s="15"/>
      <c r="AN2454" s="232" t="e">
        <f t="shared" si="824"/>
        <v>#DIV/0!</v>
      </c>
      <c r="AO2454" s="214">
        <f t="shared" si="818"/>
        <v>0</v>
      </c>
      <c r="AQ2454" s="210"/>
      <c r="AR2454" s="231"/>
      <c r="AS2454" s="15"/>
      <c r="AT2454" s="232">
        <f t="shared" si="825"/>
        <v>0</v>
      </c>
      <c r="AU2454" s="235">
        <f t="shared" si="826"/>
        <v>0</v>
      </c>
      <c r="AY2454" s="210"/>
      <c r="AZ2454" s="231"/>
      <c r="BA2454" s="15"/>
      <c r="BB2454" s="232">
        <f t="shared" si="815"/>
        <v>0</v>
      </c>
      <c r="BC2454" s="235">
        <f t="shared" si="827"/>
        <v>0</v>
      </c>
      <c r="BG2454" s="210"/>
      <c r="BH2454" s="231"/>
      <c r="BI2454" s="15"/>
      <c r="BJ2454" s="232">
        <f t="shared" si="819"/>
        <v>0</v>
      </c>
      <c r="BK2454" s="235">
        <f t="shared" si="828"/>
        <v>0</v>
      </c>
      <c r="BM2454" s="109">
        <f t="shared" si="820"/>
        <v>-3.2754173456454212</v>
      </c>
      <c r="BN2454" s="213"/>
      <c r="BR2454" s="228"/>
      <c r="BS2454" s="311"/>
      <c r="BT2454" s="3"/>
      <c r="BU2454" s="213"/>
      <c r="BV2454" s="213"/>
      <c r="BW2454" s="291"/>
    </row>
    <row r="2455" spans="1:75" x14ac:dyDescent="0.2">
      <c r="A2455" s="210"/>
      <c r="B2455" s="211"/>
      <c r="C2455" s="848" t="str">
        <f ca="1">IF(ISERR(AVERAGE(INDIRECT("B"&amp;(ROW()-INT($B$1/2))):INDIRECT("B"&amp;(ROW()+INT($B$1/2))))),"",AVERAGE(INDIRECT("B"&amp;(ROW()-INT($B$1/2))):INDIRECT("B"&amp;(ROW()+INT($B$1/2)))))</f>
        <v/>
      </c>
      <c r="D2455" s="848">
        <f t="shared" si="814"/>
        <v>0</v>
      </c>
      <c r="E2455" s="275"/>
      <c r="F2455" s="15"/>
      <c r="G2455" s="3"/>
      <c r="H2455" s="3"/>
      <c r="I2455" s="3"/>
      <c r="J2455" s="3"/>
      <c r="K2455" s="3"/>
      <c r="L2455" s="554"/>
      <c r="M2455" s="545"/>
      <c r="N2455" s="546"/>
      <c r="O2455" s="5"/>
      <c r="P2455" s="216"/>
      <c r="Q2455" s="217"/>
      <c r="R2455" s="218"/>
      <c r="S2455" s="219">
        <f t="shared" si="831"/>
        <v>0</v>
      </c>
      <c r="T2455" s="220">
        <f t="shared" si="832"/>
        <v>0</v>
      </c>
      <c r="U2455" s="214">
        <f t="shared" si="829"/>
        <v>0</v>
      </c>
      <c r="W2455" s="221"/>
      <c r="X2455" s="222"/>
      <c r="Y2455" s="222"/>
      <c r="Z2455" s="223"/>
      <c r="AA2455" s="222"/>
      <c r="AB2455" s="224"/>
      <c r="AC2455" s="225"/>
      <c r="AD2455" s="2">
        <f t="shared" si="816"/>
        <v>0</v>
      </c>
      <c r="AE2455" s="2">
        <f t="shared" si="817"/>
        <v>0</v>
      </c>
      <c r="AF2455" s="226"/>
      <c r="AG2455" s="219">
        <f t="shared" si="821"/>
        <v>0</v>
      </c>
      <c r="AH2455" s="234">
        <f t="shared" si="822"/>
        <v>0</v>
      </c>
      <c r="AI2455" s="214">
        <f t="shared" si="830"/>
        <v>0</v>
      </c>
      <c r="AK2455" s="229">
        <f t="shared" si="823"/>
        <v>0</v>
      </c>
      <c r="AL2455" s="226"/>
      <c r="AM2455" s="15"/>
      <c r="AN2455" s="232" t="e">
        <f t="shared" si="824"/>
        <v>#DIV/0!</v>
      </c>
      <c r="AO2455" s="214">
        <f t="shared" si="818"/>
        <v>0</v>
      </c>
      <c r="AQ2455" s="210"/>
      <c r="AR2455" s="231"/>
      <c r="AS2455" s="15"/>
      <c r="AT2455" s="232">
        <f t="shared" si="825"/>
        <v>0</v>
      </c>
      <c r="AU2455" s="235">
        <f t="shared" si="826"/>
        <v>0</v>
      </c>
      <c r="AY2455" s="210"/>
      <c r="AZ2455" s="231"/>
      <c r="BA2455" s="15"/>
      <c r="BB2455" s="232">
        <f t="shared" si="815"/>
        <v>0</v>
      </c>
      <c r="BC2455" s="235">
        <f t="shared" si="827"/>
        <v>0</v>
      </c>
      <c r="BG2455" s="210"/>
      <c r="BH2455" s="231"/>
      <c r="BI2455" s="15"/>
      <c r="BJ2455" s="232">
        <f t="shared" si="819"/>
        <v>0</v>
      </c>
      <c r="BK2455" s="235">
        <f t="shared" si="828"/>
        <v>0</v>
      </c>
      <c r="BM2455" s="109">
        <f t="shared" si="820"/>
        <v>-3.2772496831431579</v>
      </c>
      <c r="BN2455" s="213"/>
      <c r="BR2455" s="228"/>
      <c r="BS2455" s="311"/>
      <c r="BT2455" s="3"/>
      <c r="BU2455" s="213"/>
      <c r="BV2455" s="213"/>
      <c r="BW2455" s="291"/>
    </row>
    <row r="2456" spans="1:75" x14ac:dyDescent="0.2">
      <c r="A2456" s="210"/>
      <c r="B2456" s="211"/>
      <c r="C2456" s="848" t="str">
        <f ca="1">IF(ISERR(AVERAGE(INDIRECT("B"&amp;(ROW()-INT($B$1/2))):INDIRECT("B"&amp;(ROW()+INT($B$1/2))))),"",AVERAGE(INDIRECT("B"&amp;(ROW()-INT($B$1/2))):INDIRECT("B"&amp;(ROW()+INT($B$1/2)))))</f>
        <v/>
      </c>
      <c r="D2456" s="848">
        <f t="shared" si="814"/>
        <v>0</v>
      </c>
      <c r="E2456" s="275"/>
      <c r="F2456" s="15"/>
      <c r="G2456" s="3"/>
      <c r="H2456" s="3"/>
      <c r="I2456" s="3"/>
      <c r="J2456" s="3"/>
      <c r="K2456" s="3"/>
      <c r="L2456" s="554"/>
      <c r="M2456" s="545"/>
      <c r="N2456" s="546"/>
      <c r="O2456" s="5"/>
      <c r="P2456" s="216"/>
      <c r="Q2456" s="217"/>
      <c r="R2456" s="218"/>
      <c r="S2456" s="219">
        <f t="shared" si="831"/>
        <v>0</v>
      </c>
      <c r="T2456" s="220">
        <f t="shared" si="832"/>
        <v>0</v>
      </c>
      <c r="U2456" s="214">
        <f t="shared" si="829"/>
        <v>0</v>
      </c>
      <c r="W2456" s="221"/>
      <c r="X2456" s="222"/>
      <c r="Y2456" s="222"/>
      <c r="Z2456" s="223"/>
      <c r="AA2456" s="222"/>
      <c r="AB2456" s="224"/>
      <c r="AC2456" s="225"/>
      <c r="AD2456" s="2">
        <f t="shared" si="816"/>
        <v>0</v>
      </c>
      <c r="AE2456" s="2">
        <f t="shared" si="817"/>
        <v>0</v>
      </c>
      <c r="AF2456" s="226"/>
      <c r="AG2456" s="219">
        <f t="shared" si="821"/>
        <v>0</v>
      </c>
      <c r="AH2456" s="234">
        <f t="shared" si="822"/>
        <v>0</v>
      </c>
      <c r="AI2456" s="214">
        <f t="shared" si="830"/>
        <v>0</v>
      </c>
      <c r="AK2456" s="229">
        <f t="shared" si="823"/>
        <v>0</v>
      </c>
      <c r="AL2456" s="226"/>
      <c r="AM2456" s="15"/>
      <c r="AN2456" s="232" t="e">
        <f t="shared" si="824"/>
        <v>#DIV/0!</v>
      </c>
      <c r="AO2456" s="214">
        <f t="shared" si="818"/>
        <v>0</v>
      </c>
      <c r="AQ2456" s="210"/>
      <c r="AR2456" s="231"/>
      <c r="AS2456" s="15"/>
      <c r="AT2456" s="232">
        <f t="shared" si="825"/>
        <v>0</v>
      </c>
      <c r="AU2456" s="235">
        <f t="shared" si="826"/>
        <v>0</v>
      </c>
      <c r="AY2456" s="210"/>
      <c r="AZ2456" s="231"/>
      <c r="BA2456" s="15"/>
      <c r="BB2456" s="232">
        <f t="shared" si="815"/>
        <v>0</v>
      </c>
      <c r="BC2456" s="235">
        <f t="shared" si="827"/>
        <v>0</v>
      </c>
      <c r="BG2456" s="210"/>
      <c r="BH2456" s="231"/>
      <c r="BI2456" s="15"/>
      <c r="BJ2456" s="232">
        <f t="shared" si="819"/>
        <v>0</v>
      </c>
      <c r="BK2456" s="235">
        <f t="shared" si="828"/>
        <v>0</v>
      </c>
      <c r="BM2456" s="109">
        <f t="shared" si="820"/>
        <v>-3.2790820206408946</v>
      </c>
      <c r="BN2456" s="213"/>
      <c r="BR2456" s="228"/>
      <c r="BS2456" s="311"/>
      <c r="BT2456" s="3"/>
      <c r="BU2456" s="213"/>
      <c r="BV2456" s="213"/>
      <c r="BW2456" s="291"/>
    </row>
    <row r="2457" spans="1:75" x14ac:dyDescent="0.2">
      <c r="A2457" s="210"/>
      <c r="B2457" s="211"/>
      <c r="C2457" s="848" t="str">
        <f ca="1">IF(ISERR(AVERAGE(INDIRECT("B"&amp;(ROW()-INT($B$1/2))):INDIRECT("B"&amp;(ROW()+INT($B$1/2))))),"",AVERAGE(INDIRECT("B"&amp;(ROW()-INT($B$1/2))):INDIRECT("B"&amp;(ROW()+INT($B$1/2)))))</f>
        <v/>
      </c>
      <c r="D2457" s="848">
        <f t="shared" si="814"/>
        <v>0</v>
      </c>
      <c r="E2457" s="275"/>
      <c r="F2457" s="15"/>
      <c r="G2457" s="3"/>
      <c r="H2457" s="3"/>
      <c r="I2457" s="3"/>
      <c r="J2457" s="3"/>
      <c r="K2457" s="3"/>
      <c r="L2457" s="554"/>
      <c r="M2457" s="545"/>
      <c r="N2457" s="546"/>
      <c r="O2457" s="5"/>
      <c r="P2457" s="216"/>
      <c r="Q2457" s="217"/>
      <c r="R2457" s="218"/>
      <c r="S2457" s="219">
        <f t="shared" si="831"/>
        <v>0</v>
      </c>
      <c r="T2457" s="220">
        <f t="shared" si="832"/>
        <v>0</v>
      </c>
      <c r="U2457" s="214">
        <f t="shared" si="829"/>
        <v>0</v>
      </c>
      <c r="W2457" s="221"/>
      <c r="X2457" s="222"/>
      <c r="Y2457" s="222"/>
      <c r="Z2457" s="223"/>
      <c r="AA2457" s="222"/>
      <c r="AB2457" s="224"/>
      <c r="AC2457" s="225"/>
      <c r="AD2457" s="2">
        <f t="shared" si="816"/>
        <v>0</v>
      </c>
      <c r="AE2457" s="2">
        <f t="shared" si="817"/>
        <v>0</v>
      </c>
      <c r="AF2457" s="226"/>
      <c r="AG2457" s="219">
        <f t="shared" si="821"/>
        <v>0</v>
      </c>
      <c r="AH2457" s="234">
        <f t="shared" si="822"/>
        <v>0</v>
      </c>
      <c r="AI2457" s="214">
        <f t="shared" si="830"/>
        <v>0</v>
      </c>
      <c r="AK2457" s="229">
        <f t="shared" si="823"/>
        <v>0</v>
      </c>
      <c r="AL2457" s="226"/>
      <c r="AM2457" s="15"/>
      <c r="AN2457" s="232" t="e">
        <f t="shared" si="824"/>
        <v>#DIV/0!</v>
      </c>
      <c r="AO2457" s="214">
        <f t="shared" si="818"/>
        <v>0</v>
      </c>
      <c r="AQ2457" s="210"/>
      <c r="AR2457" s="231"/>
      <c r="AS2457" s="15"/>
      <c r="AT2457" s="232">
        <f t="shared" si="825"/>
        <v>0</v>
      </c>
      <c r="AU2457" s="235">
        <f t="shared" si="826"/>
        <v>0</v>
      </c>
      <c r="AY2457" s="210"/>
      <c r="AZ2457" s="231"/>
      <c r="BA2457" s="15"/>
      <c r="BB2457" s="232">
        <f t="shared" si="815"/>
        <v>0</v>
      </c>
      <c r="BC2457" s="235">
        <f t="shared" si="827"/>
        <v>0</v>
      </c>
      <c r="BG2457" s="210"/>
      <c r="BH2457" s="231"/>
      <c r="BI2457" s="15"/>
      <c r="BJ2457" s="232">
        <f t="shared" si="819"/>
        <v>0</v>
      </c>
      <c r="BK2457" s="235">
        <f t="shared" si="828"/>
        <v>0</v>
      </c>
      <c r="BM2457" s="109">
        <f t="shared" si="820"/>
        <v>-3.2809143581386313</v>
      </c>
      <c r="BN2457" s="213"/>
      <c r="BR2457" s="228"/>
      <c r="BS2457" s="311"/>
      <c r="BT2457" s="3"/>
      <c r="BU2457" s="213"/>
      <c r="BV2457" s="213"/>
      <c r="BW2457" s="291"/>
    </row>
    <row r="2458" spans="1:75" x14ac:dyDescent="0.2">
      <c r="A2458" s="210"/>
      <c r="B2458" s="211"/>
      <c r="C2458" s="848" t="str">
        <f ca="1">IF(ISERR(AVERAGE(INDIRECT("B"&amp;(ROW()-INT($B$1/2))):INDIRECT("B"&amp;(ROW()+INT($B$1/2))))),"",AVERAGE(INDIRECT("B"&amp;(ROW()-INT($B$1/2))):INDIRECT("B"&amp;(ROW()+INT($B$1/2)))))</f>
        <v/>
      </c>
      <c r="D2458" s="848">
        <f t="shared" si="814"/>
        <v>0</v>
      </c>
      <c r="E2458" s="275"/>
      <c r="F2458" s="15"/>
      <c r="G2458" s="3"/>
      <c r="H2458" s="3"/>
      <c r="I2458" s="3"/>
      <c r="J2458" s="3"/>
      <c r="K2458" s="3"/>
      <c r="L2458" s="554"/>
      <c r="M2458" s="545"/>
      <c r="N2458" s="546"/>
      <c r="O2458" s="5"/>
      <c r="P2458" s="216"/>
      <c r="Q2458" s="217"/>
      <c r="R2458" s="218"/>
      <c r="S2458" s="219">
        <f t="shared" si="831"/>
        <v>0</v>
      </c>
      <c r="T2458" s="220">
        <f t="shared" si="832"/>
        <v>0</v>
      </c>
      <c r="U2458" s="214">
        <f t="shared" si="829"/>
        <v>0</v>
      </c>
      <c r="W2458" s="221"/>
      <c r="X2458" s="222"/>
      <c r="Y2458" s="222"/>
      <c r="Z2458" s="223"/>
      <c r="AA2458" s="222"/>
      <c r="AB2458" s="224"/>
      <c r="AC2458" s="225"/>
      <c r="AD2458" s="2">
        <f t="shared" si="816"/>
        <v>0</v>
      </c>
      <c r="AE2458" s="2">
        <f t="shared" si="817"/>
        <v>0</v>
      </c>
      <c r="AF2458" s="226"/>
      <c r="AG2458" s="219">
        <f t="shared" si="821"/>
        <v>0</v>
      </c>
      <c r="AH2458" s="234">
        <f t="shared" si="822"/>
        <v>0</v>
      </c>
      <c r="AI2458" s="214">
        <f t="shared" si="830"/>
        <v>0</v>
      </c>
      <c r="AK2458" s="229">
        <f t="shared" si="823"/>
        <v>0</v>
      </c>
      <c r="AL2458" s="226"/>
      <c r="AM2458" s="15"/>
      <c r="AN2458" s="232" t="e">
        <f t="shared" si="824"/>
        <v>#DIV/0!</v>
      </c>
      <c r="AO2458" s="214">
        <f t="shared" si="818"/>
        <v>0</v>
      </c>
      <c r="AQ2458" s="210"/>
      <c r="AR2458" s="231"/>
      <c r="AS2458" s="15"/>
      <c r="AT2458" s="232">
        <f t="shared" si="825"/>
        <v>0</v>
      </c>
      <c r="AU2458" s="235">
        <f t="shared" si="826"/>
        <v>0</v>
      </c>
      <c r="AY2458" s="210"/>
      <c r="AZ2458" s="231"/>
      <c r="BA2458" s="15"/>
      <c r="BB2458" s="232">
        <f t="shared" si="815"/>
        <v>0</v>
      </c>
      <c r="BC2458" s="235">
        <f t="shared" si="827"/>
        <v>0</v>
      </c>
      <c r="BG2458" s="210"/>
      <c r="BH2458" s="231"/>
      <c r="BI2458" s="15"/>
      <c r="BJ2458" s="232">
        <f t="shared" si="819"/>
        <v>0</v>
      </c>
      <c r="BK2458" s="235">
        <f t="shared" si="828"/>
        <v>0</v>
      </c>
      <c r="BM2458" s="109">
        <f t="shared" si="820"/>
        <v>-3.282746695636368</v>
      </c>
      <c r="BN2458" s="213"/>
      <c r="BR2458" s="228"/>
      <c r="BS2458" s="311"/>
      <c r="BT2458" s="3"/>
      <c r="BU2458" s="213"/>
      <c r="BV2458" s="213"/>
      <c r="BW2458" s="291"/>
    </row>
    <row r="2459" spans="1:75" x14ac:dyDescent="0.2">
      <c r="A2459" s="210"/>
      <c r="B2459" s="211"/>
      <c r="C2459" s="848" t="str">
        <f ca="1">IF(ISERR(AVERAGE(INDIRECT("B"&amp;(ROW()-INT($B$1/2))):INDIRECT("B"&amp;(ROW()+INT($B$1/2))))),"",AVERAGE(INDIRECT("B"&amp;(ROW()-INT($B$1/2))):INDIRECT("B"&amp;(ROW()+INT($B$1/2)))))</f>
        <v/>
      </c>
      <c r="D2459" s="848">
        <f t="shared" si="814"/>
        <v>0</v>
      </c>
      <c r="E2459" s="275"/>
      <c r="F2459" s="15"/>
      <c r="G2459" s="3"/>
      <c r="H2459" s="3"/>
      <c r="I2459" s="3"/>
      <c r="J2459" s="3"/>
      <c r="K2459" s="3"/>
      <c r="L2459" s="554"/>
      <c r="M2459" s="545"/>
      <c r="N2459" s="546"/>
      <c r="O2459" s="5"/>
      <c r="P2459" s="216"/>
      <c r="Q2459" s="217"/>
      <c r="R2459" s="218"/>
      <c r="S2459" s="219">
        <f t="shared" si="831"/>
        <v>0</v>
      </c>
      <c r="T2459" s="220">
        <f t="shared" si="832"/>
        <v>0</v>
      </c>
      <c r="U2459" s="214">
        <f t="shared" si="829"/>
        <v>0</v>
      </c>
      <c r="W2459" s="221"/>
      <c r="X2459" s="222"/>
      <c r="Y2459" s="222"/>
      <c r="Z2459" s="223"/>
      <c r="AA2459" s="222"/>
      <c r="AB2459" s="224"/>
      <c r="AC2459" s="225"/>
      <c r="AD2459" s="2">
        <f t="shared" si="816"/>
        <v>0</v>
      </c>
      <c r="AE2459" s="2">
        <f t="shared" si="817"/>
        <v>0</v>
      </c>
      <c r="AF2459" s="226"/>
      <c r="AG2459" s="219">
        <f t="shared" si="821"/>
        <v>0</v>
      </c>
      <c r="AH2459" s="234">
        <f t="shared" si="822"/>
        <v>0</v>
      </c>
      <c r="AI2459" s="214">
        <f t="shared" si="830"/>
        <v>0</v>
      </c>
      <c r="AK2459" s="229">
        <f t="shared" si="823"/>
        <v>0</v>
      </c>
      <c r="AL2459" s="226"/>
      <c r="AM2459" s="15"/>
      <c r="AN2459" s="232" t="e">
        <f t="shared" si="824"/>
        <v>#DIV/0!</v>
      </c>
      <c r="AO2459" s="214">
        <f t="shared" si="818"/>
        <v>0</v>
      </c>
      <c r="AQ2459" s="210"/>
      <c r="AR2459" s="231"/>
      <c r="AS2459" s="15"/>
      <c r="AT2459" s="232">
        <f t="shared" si="825"/>
        <v>0</v>
      </c>
      <c r="AU2459" s="235">
        <f t="shared" si="826"/>
        <v>0</v>
      </c>
      <c r="AY2459" s="210"/>
      <c r="AZ2459" s="231"/>
      <c r="BA2459" s="15"/>
      <c r="BB2459" s="232">
        <f t="shared" si="815"/>
        <v>0</v>
      </c>
      <c r="BC2459" s="235">
        <f t="shared" si="827"/>
        <v>0</v>
      </c>
      <c r="BG2459" s="210"/>
      <c r="BH2459" s="231"/>
      <c r="BI2459" s="15"/>
      <c r="BJ2459" s="232">
        <f t="shared" si="819"/>
        <v>0</v>
      </c>
      <c r="BK2459" s="235">
        <f t="shared" si="828"/>
        <v>0</v>
      </c>
      <c r="BM2459" s="109">
        <f t="shared" si="820"/>
        <v>-3.2845790331341047</v>
      </c>
      <c r="BN2459" s="213"/>
      <c r="BR2459" s="228"/>
      <c r="BS2459" s="311"/>
      <c r="BT2459" s="3"/>
      <c r="BU2459" s="213"/>
      <c r="BV2459" s="213"/>
      <c r="BW2459" s="291"/>
    </row>
    <row r="2460" spans="1:75" x14ac:dyDescent="0.2">
      <c r="A2460" s="210"/>
      <c r="B2460" s="211"/>
      <c r="C2460" s="848" t="str">
        <f ca="1">IF(ISERR(AVERAGE(INDIRECT("B"&amp;(ROW()-INT($B$1/2))):INDIRECT("B"&amp;(ROW()+INT($B$1/2))))),"",AVERAGE(INDIRECT("B"&amp;(ROW()-INT($B$1/2))):INDIRECT("B"&amp;(ROW()+INT($B$1/2)))))</f>
        <v/>
      </c>
      <c r="D2460" s="848">
        <f t="shared" si="814"/>
        <v>0</v>
      </c>
      <c r="E2460" s="275"/>
      <c r="F2460" s="15"/>
      <c r="G2460" s="3"/>
      <c r="H2460" s="3"/>
      <c r="I2460" s="3"/>
      <c r="J2460" s="3"/>
      <c r="K2460" s="3"/>
      <c r="L2460" s="554"/>
      <c r="M2460" s="545"/>
      <c r="N2460" s="546"/>
      <c r="O2460" s="5"/>
      <c r="P2460" s="216"/>
      <c r="Q2460" s="217"/>
      <c r="R2460" s="218"/>
      <c r="S2460" s="219">
        <f t="shared" si="831"/>
        <v>0</v>
      </c>
      <c r="T2460" s="220">
        <f t="shared" si="832"/>
        <v>0</v>
      </c>
      <c r="U2460" s="214">
        <f t="shared" si="829"/>
        <v>0</v>
      </c>
      <c r="W2460" s="221"/>
      <c r="X2460" s="222"/>
      <c r="Y2460" s="222"/>
      <c r="Z2460" s="223"/>
      <c r="AA2460" s="222"/>
      <c r="AB2460" s="224"/>
      <c r="AC2460" s="225"/>
      <c r="AD2460" s="2">
        <f t="shared" si="816"/>
        <v>0</v>
      </c>
      <c r="AE2460" s="2">
        <f t="shared" si="817"/>
        <v>0</v>
      </c>
      <c r="AF2460" s="226"/>
      <c r="AG2460" s="219">
        <f t="shared" si="821"/>
        <v>0</v>
      </c>
      <c r="AH2460" s="234">
        <f t="shared" si="822"/>
        <v>0</v>
      </c>
      <c r="AI2460" s="214">
        <f t="shared" si="830"/>
        <v>0</v>
      </c>
      <c r="AK2460" s="229">
        <f t="shared" si="823"/>
        <v>0</v>
      </c>
      <c r="AL2460" s="226"/>
      <c r="AM2460" s="15"/>
      <c r="AN2460" s="232" t="e">
        <f t="shared" si="824"/>
        <v>#DIV/0!</v>
      </c>
      <c r="AO2460" s="214">
        <f t="shared" si="818"/>
        <v>0</v>
      </c>
      <c r="AQ2460" s="210"/>
      <c r="AR2460" s="231"/>
      <c r="AS2460" s="15"/>
      <c r="AT2460" s="232">
        <f t="shared" si="825"/>
        <v>0</v>
      </c>
      <c r="AU2460" s="235">
        <f t="shared" si="826"/>
        <v>0</v>
      </c>
      <c r="AY2460" s="210"/>
      <c r="AZ2460" s="231"/>
      <c r="BA2460" s="15"/>
      <c r="BB2460" s="232">
        <f t="shared" si="815"/>
        <v>0</v>
      </c>
      <c r="BC2460" s="235">
        <f t="shared" si="827"/>
        <v>0</v>
      </c>
      <c r="BG2460" s="210"/>
      <c r="BH2460" s="231"/>
      <c r="BI2460" s="15"/>
      <c r="BJ2460" s="232">
        <f t="shared" si="819"/>
        <v>0</v>
      </c>
      <c r="BK2460" s="235">
        <f t="shared" si="828"/>
        <v>0</v>
      </c>
      <c r="BM2460" s="109">
        <f t="shared" si="820"/>
        <v>-3.2864113706318414</v>
      </c>
      <c r="BN2460" s="213"/>
      <c r="BR2460" s="228"/>
      <c r="BS2460" s="311"/>
      <c r="BT2460" s="3"/>
      <c r="BU2460" s="213"/>
      <c r="BV2460" s="213"/>
      <c r="BW2460" s="291"/>
    </row>
    <row r="2461" spans="1:75" x14ac:dyDescent="0.2">
      <c r="A2461" s="210"/>
      <c r="B2461" s="211"/>
      <c r="C2461" s="848" t="str">
        <f ca="1">IF(ISERR(AVERAGE(INDIRECT("B"&amp;(ROW()-INT($B$1/2))):INDIRECT("B"&amp;(ROW()+INT($B$1/2))))),"",AVERAGE(INDIRECT("B"&amp;(ROW()-INT($B$1/2))):INDIRECT("B"&amp;(ROW()+INT($B$1/2)))))</f>
        <v/>
      </c>
      <c r="D2461" s="848">
        <f t="shared" si="814"/>
        <v>0</v>
      </c>
      <c r="E2461" s="275"/>
      <c r="F2461" s="15"/>
      <c r="G2461" s="3"/>
      <c r="H2461" s="3"/>
      <c r="I2461" s="3"/>
      <c r="J2461" s="3"/>
      <c r="K2461" s="3"/>
      <c r="L2461" s="554"/>
      <c r="M2461" s="545"/>
      <c r="N2461" s="546"/>
      <c r="O2461" s="5"/>
      <c r="P2461" s="216"/>
      <c r="Q2461" s="217"/>
      <c r="R2461" s="218"/>
      <c r="S2461" s="219">
        <f t="shared" si="831"/>
        <v>0</v>
      </c>
      <c r="T2461" s="220">
        <f t="shared" si="832"/>
        <v>0</v>
      </c>
      <c r="U2461" s="214">
        <f t="shared" si="829"/>
        <v>0</v>
      </c>
      <c r="W2461" s="221"/>
      <c r="X2461" s="222"/>
      <c r="Y2461" s="222"/>
      <c r="Z2461" s="223"/>
      <c r="AA2461" s="222"/>
      <c r="AB2461" s="224"/>
      <c r="AC2461" s="225"/>
      <c r="AD2461" s="2">
        <f t="shared" si="816"/>
        <v>0</v>
      </c>
      <c r="AE2461" s="2">
        <f t="shared" si="817"/>
        <v>0</v>
      </c>
      <c r="AF2461" s="226"/>
      <c r="AG2461" s="219">
        <f t="shared" si="821"/>
        <v>0</v>
      </c>
      <c r="AH2461" s="234">
        <f t="shared" si="822"/>
        <v>0</v>
      </c>
      <c r="AI2461" s="214">
        <f t="shared" si="830"/>
        <v>0</v>
      </c>
      <c r="AK2461" s="229">
        <f t="shared" si="823"/>
        <v>0</v>
      </c>
      <c r="AL2461" s="226"/>
      <c r="AM2461" s="15"/>
      <c r="AN2461" s="232" t="e">
        <f t="shared" si="824"/>
        <v>#DIV/0!</v>
      </c>
      <c r="AO2461" s="214">
        <f t="shared" si="818"/>
        <v>0</v>
      </c>
      <c r="AQ2461" s="210"/>
      <c r="AR2461" s="231"/>
      <c r="AS2461" s="15"/>
      <c r="AT2461" s="232">
        <f t="shared" si="825"/>
        <v>0</v>
      </c>
      <c r="AU2461" s="235">
        <f t="shared" si="826"/>
        <v>0</v>
      </c>
      <c r="AY2461" s="210"/>
      <c r="AZ2461" s="231"/>
      <c r="BA2461" s="15"/>
      <c r="BB2461" s="232">
        <f t="shared" si="815"/>
        <v>0</v>
      </c>
      <c r="BC2461" s="235">
        <f t="shared" si="827"/>
        <v>0</v>
      </c>
      <c r="BG2461" s="210"/>
      <c r="BH2461" s="231"/>
      <c r="BI2461" s="15"/>
      <c r="BJ2461" s="232">
        <f t="shared" si="819"/>
        <v>0</v>
      </c>
      <c r="BK2461" s="235">
        <f t="shared" si="828"/>
        <v>0</v>
      </c>
      <c r="BM2461" s="109">
        <f t="shared" si="820"/>
        <v>-3.2882437081295781</v>
      </c>
      <c r="BN2461" s="213"/>
      <c r="BR2461" s="228"/>
      <c r="BS2461" s="311"/>
      <c r="BT2461" s="3"/>
      <c r="BU2461" s="213"/>
      <c r="BV2461" s="213"/>
      <c r="BW2461" s="291"/>
    </row>
    <row r="2462" spans="1:75" x14ac:dyDescent="0.2">
      <c r="A2462" s="210"/>
      <c r="B2462" s="211"/>
      <c r="C2462" s="848" t="str">
        <f ca="1">IF(ISERR(AVERAGE(INDIRECT("B"&amp;(ROW()-INT($B$1/2))):INDIRECT("B"&amp;(ROW()+INT($B$1/2))))),"",AVERAGE(INDIRECT("B"&amp;(ROW()-INT($B$1/2))):INDIRECT("B"&amp;(ROW()+INT($B$1/2)))))</f>
        <v/>
      </c>
      <c r="D2462" s="848">
        <f t="shared" si="814"/>
        <v>0</v>
      </c>
      <c r="E2462" s="275"/>
      <c r="F2462" s="15"/>
      <c r="G2462" s="3"/>
      <c r="H2462" s="3"/>
      <c r="I2462" s="3"/>
      <c r="J2462" s="3"/>
      <c r="K2462" s="3"/>
      <c r="L2462" s="554"/>
      <c r="M2462" s="545"/>
      <c r="N2462" s="546"/>
      <c r="O2462" s="5"/>
      <c r="P2462" s="216"/>
      <c r="Q2462" s="217"/>
      <c r="R2462" s="218"/>
      <c r="S2462" s="219">
        <f t="shared" si="831"/>
        <v>0</v>
      </c>
      <c r="T2462" s="220">
        <f t="shared" si="832"/>
        <v>0</v>
      </c>
      <c r="U2462" s="214">
        <f t="shared" si="829"/>
        <v>0</v>
      </c>
      <c r="W2462" s="221"/>
      <c r="X2462" s="222"/>
      <c r="Y2462" s="222"/>
      <c r="Z2462" s="223"/>
      <c r="AA2462" s="222"/>
      <c r="AB2462" s="224"/>
      <c r="AC2462" s="225"/>
      <c r="AD2462" s="2">
        <f t="shared" si="816"/>
        <v>0</v>
      </c>
      <c r="AE2462" s="2">
        <f t="shared" si="817"/>
        <v>0</v>
      </c>
      <c r="AF2462" s="226"/>
      <c r="AG2462" s="219">
        <f t="shared" si="821"/>
        <v>0</v>
      </c>
      <c r="AH2462" s="234">
        <f t="shared" si="822"/>
        <v>0</v>
      </c>
      <c r="AI2462" s="214">
        <f t="shared" si="830"/>
        <v>0</v>
      </c>
      <c r="AK2462" s="229">
        <f t="shared" si="823"/>
        <v>0</v>
      </c>
      <c r="AL2462" s="226"/>
      <c r="AM2462" s="15"/>
      <c r="AN2462" s="232" t="e">
        <f t="shared" si="824"/>
        <v>#DIV/0!</v>
      </c>
      <c r="AO2462" s="214">
        <f t="shared" si="818"/>
        <v>0</v>
      </c>
      <c r="AQ2462" s="210"/>
      <c r="AR2462" s="231"/>
      <c r="AS2462" s="15"/>
      <c r="AT2462" s="232">
        <f t="shared" si="825"/>
        <v>0</v>
      </c>
      <c r="AU2462" s="235">
        <f t="shared" si="826"/>
        <v>0</v>
      </c>
      <c r="AY2462" s="210"/>
      <c r="AZ2462" s="231"/>
      <c r="BA2462" s="15"/>
      <c r="BB2462" s="232">
        <f t="shared" si="815"/>
        <v>0</v>
      </c>
      <c r="BC2462" s="235">
        <f t="shared" si="827"/>
        <v>0</v>
      </c>
      <c r="BG2462" s="210"/>
      <c r="BH2462" s="231"/>
      <c r="BI2462" s="15"/>
      <c r="BJ2462" s="232">
        <f t="shared" si="819"/>
        <v>0</v>
      </c>
      <c r="BK2462" s="235">
        <f t="shared" si="828"/>
        <v>0</v>
      </c>
      <c r="BM2462" s="109">
        <f t="shared" si="820"/>
        <v>-3.2900760456273148</v>
      </c>
      <c r="BN2462" s="213"/>
      <c r="BR2462" s="228"/>
      <c r="BS2462" s="311"/>
      <c r="BT2462" s="3"/>
      <c r="BU2462" s="213"/>
      <c r="BV2462" s="213"/>
      <c r="BW2462" s="291"/>
    </row>
    <row r="2463" spans="1:75" x14ac:dyDescent="0.2">
      <c r="A2463" s="210"/>
      <c r="B2463" s="211"/>
      <c r="C2463" s="848" t="str">
        <f ca="1">IF(ISERR(AVERAGE(INDIRECT("B"&amp;(ROW()-INT($B$1/2))):INDIRECT("B"&amp;(ROW()+INT($B$1/2))))),"",AVERAGE(INDIRECT("B"&amp;(ROW()-INT($B$1/2))):INDIRECT("B"&amp;(ROW()+INT($B$1/2)))))</f>
        <v/>
      </c>
      <c r="D2463" s="848">
        <f t="shared" si="814"/>
        <v>0</v>
      </c>
      <c r="E2463" s="275"/>
      <c r="F2463" s="15"/>
      <c r="G2463" s="3"/>
      <c r="H2463" s="3"/>
      <c r="I2463" s="3"/>
      <c r="J2463" s="3"/>
      <c r="K2463" s="3"/>
      <c r="L2463" s="554"/>
      <c r="M2463" s="545"/>
      <c r="N2463" s="546"/>
      <c r="O2463" s="5"/>
      <c r="P2463" s="216"/>
      <c r="Q2463" s="217"/>
      <c r="R2463" s="218"/>
      <c r="S2463" s="219">
        <f t="shared" si="831"/>
        <v>0</v>
      </c>
      <c r="T2463" s="220">
        <f t="shared" si="832"/>
        <v>0</v>
      </c>
      <c r="U2463" s="214">
        <f t="shared" si="829"/>
        <v>0</v>
      </c>
      <c r="W2463" s="221"/>
      <c r="X2463" s="222"/>
      <c r="Y2463" s="222"/>
      <c r="Z2463" s="223"/>
      <c r="AA2463" s="222"/>
      <c r="AB2463" s="224"/>
      <c r="AC2463" s="225"/>
      <c r="AD2463" s="2">
        <f t="shared" si="816"/>
        <v>0</v>
      </c>
      <c r="AE2463" s="2">
        <f t="shared" si="817"/>
        <v>0</v>
      </c>
      <c r="AF2463" s="226"/>
      <c r="AG2463" s="219">
        <f t="shared" si="821"/>
        <v>0</v>
      </c>
      <c r="AH2463" s="234">
        <f t="shared" si="822"/>
        <v>0</v>
      </c>
      <c r="AI2463" s="214">
        <f t="shared" si="830"/>
        <v>0</v>
      </c>
      <c r="AK2463" s="229">
        <f t="shared" si="823"/>
        <v>0</v>
      </c>
      <c r="AL2463" s="226"/>
      <c r="AM2463" s="15"/>
      <c r="AN2463" s="232" t="e">
        <f t="shared" si="824"/>
        <v>#DIV/0!</v>
      </c>
      <c r="AO2463" s="214">
        <f t="shared" si="818"/>
        <v>0</v>
      </c>
      <c r="AQ2463" s="210"/>
      <c r="AR2463" s="231"/>
      <c r="AS2463" s="15"/>
      <c r="AT2463" s="232">
        <f t="shared" si="825"/>
        <v>0</v>
      </c>
      <c r="AU2463" s="235">
        <f t="shared" si="826"/>
        <v>0</v>
      </c>
      <c r="AY2463" s="210"/>
      <c r="AZ2463" s="231"/>
      <c r="BA2463" s="15"/>
      <c r="BB2463" s="232">
        <f t="shared" si="815"/>
        <v>0</v>
      </c>
      <c r="BC2463" s="235">
        <f t="shared" si="827"/>
        <v>0</v>
      </c>
      <c r="BG2463" s="210"/>
      <c r="BH2463" s="231"/>
      <c r="BI2463" s="15"/>
      <c r="BJ2463" s="232">
        <f t="shared" si="819"/>
        <v>0</v>
      </c>
      <c r="BK2463" s="235">
        <f t="shared" si="828"/>
        <v>0</v>
      </c>
      <c r="BM2463" s="109">
        <f t="shared" si="820"/>
        <v>-3.2919083831250515</v>
      </c>
      <c r="BN2463" s="213"/>
      <c r="BR2463" s="228"/>
      <c r="BS2463" s="311"/>
      <c r="BT2463" s="3"/>
      <c r="BU2463" s="213"/>
      <c r="BV2463" s="213"/>
      <c r="BW2463" s="291"/>
    </row>
    <row r="2464" spans="1:75" x14ac:dyDescent="0.2">
      <c r="A2464" s="210"/>
      <c r="B2464" s="211"/>
      <c r="C2464" s="848" t="str">
        <f ca="1">IF(ISERR(AVERAGE(INDIRECT("B"&amp;(ROW()-INT($B$1/2))):INDIRECT("B"&amp;(ROW()+INT($B$1/2))))),"",AVERAGE(INDIRECT("B"&amp;(ROW()-INT($B$1/2))):INDIRECT("B"&amp;(ROW()+INT($B$1/2)))))</f>
        <v/>
      </c>
      <c r="D2464" s="848">
        <f t="shared" si="814"/>
        <v>0</v>
      </c>
      <c r="E2464" s="275"/>
      <c r="F2464" s="15"/>
      <c r="G2464" s="3"/>
      <c r="H2464" s="3"/>
      <c r="I2464" s="3"/>
      <c r="J2464" s="3"/>
      <c r="K2464" s="3"/>
      <c r="L2464" s="554"/>
      <c r="M2464" s="545"/>
      <c r="N2464" s="546"/>
      <c r="O2464" s="5"/>
      <c r="P2464" s="216"/>
      <c r="Q2464" s="217"/>
      <c r="R2464" s="218"/>
      <c r="S2464" s="219">
        <f t="shared" si="831"/>
        <v>0</v>
      </c>
      <c r="T2464" s="220">
        <f t="shared" si="832"/>
        <v>0</v>
      </c>
      <c r="U2464" s="214">
        <f t="shared" si="829"/>
        <v>0</v>
      </c>
      <c r="W2464" s="221"/>
      <c r="X2464" s="222"/>
      <c r="Y2464" s="222"/>
      <c r="Z2464" s="223"/>
      <c r="AA2464" s="222"/>
      <c r="AB2464" s="224"/>
      <c r="AC2464" s="225"/>
      <c r="AD2464" s="2">
        <f t="shared" si="816"/>
        <v>0</v>
      </c>
      <c r="AE2464" s="2">
        <f t="shared" si="817"/>
        <v>0</v>
      </c>
      <c r="AF2464" s="226"/>
      <c r="AG2464" s="219">
        <f t="shared" si="821"/>
        <v>0</v>
      </c>
      <c r="AH2464" s="234">
        <f t="shared" si="822"/>
        <v>0</v>
      </c>
      <c r="AI2464" s="214">
        <f t="shared" si="830"/>
        <v>0</v>
      </c>
      <c r="AK2464" s="229">
        <f t="shared" si="823"/>
        <v>0</v>
      </c>
      <c r="AL2464" s="226"/>
      <c r="AM2464" s="15"/>
      <c r="AN2464" s="232" t="e">
        <f t="shared" si="824"/>
        <v>#DIV/0!</v>
      </c>
      <c r="AO2464" s="214">
        <f t="shared" si="818"/>
        <v>0</v>
      </c>
      <c r="AQ2464" s="210"/>
      <c r="AR2464" s="231"/>
      <c r="AS2464" s="15"/>
      <c r="AT2464" s="232">
        <f t="shared" si="825"/>
        <v>0</v>
      </c>
      <c r="AU2464" s="235">
        <f t="shared" si="826"/>
        <v>0</v>
      </c>
      <c r="AY2464" s="210"/>
      <c r="AZ2464" s="231"/>
      <c r="BA2464" s="15"/>
      <c r="BB2464" s="232">
        <f t="shared" si="815"/>
        <v>0</v>
      </c>
      <c r="BC2464" s="235">
        <f t="shared" si="827"/>
        <v>0</v>
      </c>
      <c r="BG2464" s="210"/>
      <c r="BH2464" s="231"/>
      <c r="BI2464" s="15"/>
      <c r="BJ2464" s="232">
        <f t="shared" si="819"/>
        <v>0</v>
      </c>
      <c r="BK2464" s="235">
        <f t="shared" si="828"/>
        <v>0</v>
      </c>
      <c r="BM2464" s="109">
        <f t="shared" si="820"/>
        <v>-3.2937407206227882</v>
      </c>
      <c r="BN2464" s="213"/>
      <c r="BR2464" s="228"/>
      <c r="BS2464" s="311"/>
      <c r="BT2464" s="3"/>
      <c r="BU2464" s="213"/>
      <c r="BV2464" s="213"/>
      <c r="BW2464" s="291"/>
    </row>
    <row r="2465" spans="1:75" x14ac:dyDescent="0.2">
      <c r="A2465" s="210"/>
      <c r="B2465" s="211"/>
      <c r="C2465" s="848" t="str">
        <f ca="1">IF(ISERR(AVERAGE(INDIRECT("B"&amp;(ROW()-INT($B$1/2))):INDIRECT("B"&amp;(ROW()+INT($B$1/2))))),"",AVERAGE(INDIRECT("B"&amp;(ROW()-INT($B$1/2))):INDIRECT("B"&amp;(ROW()+INT($B$1/2)))))</f>
        <v/>
      </c>
      <c r="D2465" s="848">
        <f t="shared" si="814"/>
        <v>0</v>
      </c>
      <c r="E2465" s="275"/>
      <c r="F2465" s="15"/>
      <c r="G2465" s="3"/>
      <c r="H2465" s="3"/>
      <c r="I2465" s="3"/>
      <c r="J2465" s="3"/>
      <c r="K2465" s="3"/>
      <c r="L2465" s="554"/>
      <c r="M2465" s="545"/>
      <c r="N2465" s="546"/>
      <c r="O2465" s="5"/>
      <c r="P2465" s="216"/>
      <c r="Q2465" s="217"/>
      <c r="R2465" s="218"/>
      <c r="S2465" s="219">
        <f t="shared" si="831"/>
        <v>0</v>
      </c>
      <c r="T2465" s="220">
        <f t="shared" si="832"/>
        <v>0</v>
      </c>
      <c r="U2465" s="214">
        <f t="shared" si="829"/>
        <v>0</v>
      </c>
      <c r="W2465" s="221"/>
      <c r="X2465" s="222"/>
      <c r="Y2465" s="222"/>
      <c r="Z2465" s="223"/>
      <c r="AA2465" s="222"/>
      <c r="AB2465" s="224"/>
      <c r="AC2465" s="225"/>
      <c r="AD2465" s="2">
        <f t="shared" si="816"/>
        <v>0</v>
      </c>
      <c r="AE2465" s="2">
        <f t="shared" si="817"/>
        <v>0</v>
      </c>
      <c r="AF2465" s="226"/>
      <c r="AG2465" s="219">
        <f t="shared" si="821"/>
        <v>0</v>
      </c>
      <c r="AH2465" s="234">
        <f t="shared" si="822"/>
        <v>0</v>
      </c>
      <c r="AI2465" s="214">
        <f t="shared" si="830"/>
        <v>0</v>
      </c>
      <c r="AK2465" s="229">
        <f t="shared" si="823"/>
        <v>0</v>
      </c>
      <c r="AL2465" s="226"/>
      <c r="AM2465" s="15"/>
      <c r="AN2465" s="232" t="e">
        <f t="shared" si="824"/>
        <v>#DIV/0!</v>
      </c>
      <c r="AO2465" s="214">
        <f t="shared" si="818"/>
        <v>0</v>
      </c>
      <c r="AQ2465" s="210"/>
      <c r="AR2465" s="231"/>
      <c r="AS2465" s="15"/>
      <c r="AT2465" s="232">
        <f t="shared" si="825"/>
        <v>0</v>
      </c>
      <c r="AU2465" s="235">
        <f t="shared" si="826"/>
        <v>0</v>
      </c>
      <c r="AY2465" s="210"/>
      <c r="AZ2465" s="231"/>
      <c r="BA2465" s="15"/>
      <c r="BB2465" s="232">
        <f t="shared" si="815"/>
        <v>0</v>
      </c>
      <c r="BC2465" s="235">
        <f t="shared" si="827"/>
        <v>0</v>
      </c>
      <c r="BG2465" s="210"/>
      <c r="BH2465" s="231"/>
      <c r="BI2465" s="15"/>
      <c r="BJ2465" s="232">
        <f t="shared" si="819"/>
        <v>0</v>
      </c>
      <c r="BK2465" s="235">
        <f t="shared" si="828"/>
        <v>0</v>
      </c>
      <c r="BM2465" s="109">
        <f t="shared" si="820"/>
        <v>-3.2955730581205249</v>
      </c>
      <c r="BN2465" s="213"/>
      <c r="BR2465" s="228"/>
      <c r="BS2465" s="311"/>
      <c r="BT2465" s="3"/>
      <c r="BU2465" s="213"/>
      <c r="BV2465" s="213"/>
      <c r="BW2465" s="291"/>
    </row>
    <row r="2466" spans="1:75" x14ac:dyDescent="0.2">
      <c r="A2466" s="210"/>
      <c r="B2466" s="211"/>
      <c r="C2466" s="848" t="str">
        <f ca="1">IF(ISERR(AVERAGE(INDIRECT("B"&amp;(ROW()-INT($B$1/2))):INDIRECT("B"&amp;(ROW()+INT($B$1/2))))),"",AVERAGE(INDIRECT("B"&amp;(ROW()-INT($B$1/2))):INDIRECT("B"&amp;(ROW()+INT($B$1/2)))))</f>
        <v/>
      </c>
      <c r="D2466" s="848">
        <f t="shared" si="814"/>
        <v>0</v>
      </c>
      <c r="E2466" s="275"/>
      <c r="F2466" s="15"/>
      <c r="G2466" s="3"/>
      <c r="H2466" s="3"/>
      <c r="I2466" s="3"/>
      <c r="J2466" s="3"/>
      <c r="K2466" s="3"/>
      <c r="L2466" s="554"/>
      <c r="M2466" s="545"/>
      <c r="N2466" s="546"/>
      <c r="O2466" s="5"/>
      <c r="P2466" s="216"/>
      <c r="Q2466" s="217"/>
      <c r="R2466" s="218"/>
      <c r="S2466" s="219">
        <f t="shared" si="831"/>
        <v>0</v>
      </c>
      <c r="T2466" s="220">
        <f t="shared" si="832"/>
        <v>0</v>
      </c>
      <c r="U2466" s="214">
        <f t="shared" si="829"/>
        <v>0</v>
      </c>
      <c r="W2466" s="221"/>
      <c r="X2466" s="222"/>
      <c r="Y2466" s="222"/>
      <c r="Z2466" s="223"/>
      <c r="AA2466" s="222"/>
      <c r="AB2466" s="224"/>
      <c r="AC2466" s="225"/>
      <c r="AD2466" s="2">
        <f t="shared" si="816"/>
        <v>0</v>
      </c>
      <c r="AE2466" s="2">
        <f t="shared" si="817"/>
        <v>0</v>
      </c>
      <c r="AF2466" s="226"/>
      <c r="AG2466" s="219">
        <f t="shared" si="821"/>
        <v>0</v>
      </c>
      <c r="AH2466" s="234">
        <f t="shared" si="822"/>
        <v>0</v>
      </c>
      <c r="AI2466" s="214">
        <f t="shared" si="830"/>
        <v>0</v>
      </c>
      <c r="AK2466" s="229">
        <f t="shared" si="823"/>
        <v>0</v>
      </c>
      <c r="AL2466" s="226"/>
      <c r="AM2466" s="15"/>
      <c r="AN2466" s="232" t="e">
        <f t="shared" si="824"/>
        <v>#DIV/0!</v>
      </c>
      <c r="AO2466" s="214">
        <f t="shared" si="818"/>
        <v>0</v>
      </c>
      <c r="AQ2466" s="210"/>
      <c r="AR2466" s="231"/>
      <c r="AS2466" s="15"/>
      <c r="AT2466" s="232">
        <f t="shared" si="825"/>
        <v>0</v>
      </c>
      <c r="AU2466" s="235">
        <f t="shared" si="826"/>
        <v>0</v>
      </c>
      <c r="AY2466" s="210"/>
      <c r="AZ2466" s="231"/>
      <c r="BA2466" s="15"/>
      <c r="BB2466" s="232">
        <f t="shared" si="815"/>
        <v>0</v>
      </c>
      <c r="BC2466" s="235">
        <f t="shared" si="827"/>
        <v>0</v>
      </c>
      <c r="BG2466" s="210"/>
      <c r="BH2466" s="231"/>
      <c r="BI2466" s="15"/>
      <c r="BJ2466" s="232">
        <f t="shared" si="819"/>
        <v>0</v>
      </c>
      <c r="BK2466" s="235">
        <f t="shared" si="828"/>
        <v>0</v>
      </c>
      <c r="BM2466" s="109">
        <f t="shared" si="820"/>
        <v>-3.2974053956182616</v>
      </c>
      <c r="BN2466" s="213"/>
      <c r="BR2466" s="228"/>
      <c r="BS2466" s="311"/>
      <c r="BT2466" s="3"/>
      <c r="BU2466" s="213"/>
      <c r="BV2466" s="213"/>
      <c r="BW2466" s="291"/>
    </row>
    <row r="2467" spans="1:75" x14ac:dyDescent="0.2">
      <c r="A2467" s="210"/>
      <c r="B2467" s="211"/>
      <c r="C2467" s="848" t="str">
        <f ca="1">IF(ISERR(AVERAGE(INDIRECT("B"&amp;(ROW()-INT($B$1/2))):INDIRECT("B"&amp;(ROW()+INT($B$1/2))))),"",AVERAGE(INDIRECT("B"&amp;(ROW()-INT($B$1/2))):INDIRECT("B"&amp;(ROW()+INT($B$1/2)))))</f>
        <v/>
      </c>
      <c r="D2467" s="848">
        <f t="shared" si="814"/>
        <v>0</v>
      </c>
      <c r="E2467" s="275"/>
      <c r="F2467" s="15"/>
      <c r="G2467" s="3"/>
      <c r="H2467" s="3"/>
      <c r="I2467" s="3"/>
      <c r="J2467" s="3"/>
      <c r="K2467" s="3"/>
      <c r="L2467" s="554"/>
      <c r="M2467" s="545"/>
      <c r="N2467" s="546"/>
      <c r="O2467" s="5"/>
      <c r="P2467" s="216"/>
      <c r="Q2467" s="217"/>
      <c r="R2467" s="218"/>
      <c r="S2467" s="219">
        <f t="shared" si="831"/>
        <v>0</v>
      </c>
      <c r="T2467" s="220">
        <f t="shared" si="832"/>
        <v>0</v>
      </c>
      <c r="U2467" s="214">
        <f t="shared" si="829"/>
        <v>0</v>
      </c>
      <c r="W2467" s="221"/>
      <c r="X2467" s="222"/>
      <c r="Y2467" s="222"/>
      <c r="Z2467" s="223"/>
      <c r="AA2467" s="222"/>
      <c r="AB2467" s="224"/>
      <c r="AC2467" s="225"/>
      <c r="AD2467" s="2">
        <f t="shared" si="816"/>
        <v>0</v>
      </c>
      <c r="AE2467" s="2">
        <f t="shared" si="817"/>
        <v>0</v>
      </c>
      <c r="AF2467" s="226"/>
      <c r="AG2467" s="219">
        <f t="shared" si="821"/>
        <v>0</v>
      </c>
      <c r="AH2467" s="234">
        <f t="shared" si="822"/>
        <v>0</v>
      </c>
      <c r="AI2467" s="214">
        <f t="shared" si="830"/>
        <v>0</v>
      </c>
      <c r="AK2467" s="229">
        <f t="shared" si="823"/>
        <v>0</v>
      </c>
      <c r="AL2467" s="226"/>
      <c r="AM2467" s="15"/>
      <c r="AN2467" s="232" t="e">
        <f t="shared" si="824"/>
        <v>#DIV/0!</v>
      </c>
      <c r="AO2467" s="214">
        <f t="shared" si="818"/>
        <v>0</v>
      </c>
      <c r="AQ2467" s="210"/>
      <c r="AR2467" s="231"/>
      <c r="AS2467" s="15"/>
      <c r="AT2467" s="232">
        <f t="shared" si="825"/>
        <v>0</v>
      </c>
      <c r="AU2467" s="235">
        <f t="shared" si="826"/>
        <v>0</v>
      </c>
      <c r="AY2467" s="210"/>
      <c r="AZ2467" s="231"/>
      <c r="BA2467" s="15"/>
      <c r="BB2467" s="232">
        <f t="shared" si="815"/>
        <v>0</v>
      </c>
      <c r="BC2467" s="235">
        <f t="shared" si="827"/>
        <v>0</v>
      </c>
      <c r="BG2467" s="210"/>
      <c r="BH2467" s="231"/>
      <c r="BI2467" s="15"/>
      <c r="BJ2467" s="232">
        <f t="shared" si="819"/>
        <v>0</v>
      </c>
      <c r="BK2467" s="235">
        <f t="shared" si="828"/>
        <v>0</v>
      </c>
      <c r="BM2467" s="109">
        <f t="shared" si="820"/>
        <v>-3.2992377331159983</v>
      </c>
      <c r="BN2467" s="213"/>
      <c r="BR2467" s="228"/>
      <c r="BS2467" s="311"/>
      <c r="BT2467" s="3"/>
      <c r="BU2467" s="213"/>
      <c r="BV2467" s="213"/>
      <c r="BW2467" s="291"/>
    </row>
    <row r="2468" spans="1:75" x14ac:dyDescent="0.2">
      <c r="A2468" s="210"/>
      <c r="B2468" s="211"/>
      <c r="C2468" s="848" t="str">
        <f ca="1">IF(ISERR(AVERAGE(INDIRECT("B"&amp;(ROW()-INT($B$1/2))):INDIRECT("B"&amp;(ROW()+INT($B$1/2))))),"",AVERAGE(INDIRECT("B"&amp;(ROW()-INT($B$1/2))):INDIRECT("B"&amp;(ROW()+INT($B$1/2)))))</f>
        <v/>
      </c>
      <c r="D2468" s="848">
        <f t="shared" si="814"/>
        <v>0</v>
      </c>
      <c r="E2468" s="275"/>
      <c r="F2468" s="15"/>
      <c r="G2468" s="3"/>
      <c r="H2468" s="3"/>
      <c r="I2468" s="3"/>
      <c r="J2468" s="3"/>
      <c r="K2468" s="3"/>
      <c r="L2468" s="554"/>
      <c r="M2468" s="545"/>
      <c r="N2468" s="546"/>
      <c r="O2468" s="5"/>
      <c r="P2468" s="216"/>
      <c r="Q2468" s="217"/>
      <c r="R2468" s="218"/>
      <c r="S2468" s="219">
        <f t="shared" si="831"/>
        <v>0</v>
      </c>
      <c r="T2468" s="220">
        <f t="shared" si="832"/>
        <v>0</v>
      </c>
      <c r="U2468" s="214">
        <f t="shared" si="829"/>
        <v>0</v>
      </c>
      <c r="W2468" s="221"/>
      <c r="X2468" s="222"/>
      <c r="Y2468" s="222"/>
      <c r="Z2468" s="223"/>
      <c r="AA2468" s="222"/>
      <c r="AB2468" s="224"/>
      <c r="AC2468" s="225"/>
      <c r="AD2468" s="2">
        <f t="shared" si="816"/>
        <v>0</v>
      </c>
      <c r="AE2468" s="2">
        <f t="shared" si="817"/>
        <v>0</v>
      </c>
      <c r="AF2468" s="226"/>
      <c r="AG2468" s="219">
        <f t="shared" si="821"/>
        <v>0</v>
      </c>
      <c r="AH2468" s="234">
        <f t="shared" si="822"/>
        <v>0</v>
      </c>
      <c r="AI2468" s="214">
        <f t="shared" si="830"/>
        <v>0</v>
      </c>
      <c r="AK2468" s="229">
        <f t="shared" si="823"/>
        <v>0</v>
      </c>
      <c r="AL2468" s="226"/>
      <c r="AM2468" s="15"/>
      <c r="AN2468" s="232" t="e">
        <f t="shared" si="824"/>
        <v>#DIV/0!</v>
      </c>
      <c r="AO2468" s="214">
        <f t="shared" si="818"/>
        <v>0</v>
      </c>
      <c r="AQ2468" s="210"/>
      <c r="AR2468" s="231"/>
      <c r="AS2468" s="15"/>
      <c r="AT2468" s="232">
        <f t="shared" si="825"/>
        <v>0</v>
      </c>
      <c r="AU2468" s="235">
        <f t="shared" si="826"/>
        <v>0</v>
      </c>
      <c r="AY2468" s="210"/>
      <c r="AZ2468" s="231"/>
      <c r="BA2468" s="15"/>
      <c r="BB2468" s="232">
        <f t="shared" si="815"/>
        <v>0</v>
      </c>
      <c r="BC2468" s="235">
        <f t="shared" si="827"/>
        <v>0</v>
      </c>
      <c r="BG2468" s="210"/>
      <c r="BH2468" s="231"/>
      <c r="BI2468" s="15"/>
      <c r="BJ2468" s="232">
        <f t="shared" si="819"/>
        <v>0</v>
      </c>
      <c r="BK2468" s="235">
        <f t="shared" si="828"/>
        <v>0</v>
      </c>
      <c r="BM2468" s="109">
        <f t="shared" si="820"/>
        <v>-3.301070070613735</v>
      </c>
      <c r="BN2468" s="213"/>
      <c r="BR2468" s="228"/>
      <c r="BS2468" s="311"/>
      <c r="BT2468" s="3"/>
      <c r="BU2468" s="213"/>
      <c r="BV2468" s="213"/>
      <c r="BW2468" s="291"/>
    </row>
    <row r="2469" spans="1:75" x14ac:dyDescent="0.2">
      <c r="A2469" s="210"/>
      <c r="B2469" s="211"/>
      <c r="C2469" s="848" t="str">
        <f ca="1">IF(ISERR(AVERAGE(INDIRECT("B"&amp;(ROW()-INT($B$1/2))):INDIRECT("B"&amp;(ROW()+INT($B$1/2))))),"",AVERAGE(INDIRECT("B"&amp;(ROW()-INT($B$1/2))):INDIRECT("B"&amp;(ROW()+INT($B$1/2)))))</f>
        <v/>
      </c>
      <c r="D2469" s="848">
        <f t="shared" si="814"/>
        <v>0</v>
      </c>
      <c r="E2469" s="275"/>
      <c r="F2469" s="15"/>
      <c r="G2469" s="3"/>
      <c r="H2469" s="3"/>
      <c r="I2469" s="3"/>
      <c r="J2469" s="3"/>
      <c r="K2469" s="3"/>
      <c r="L2469" s="554"/>
      <c r="M2469" s="545"/>
      <c r="N2469" s="546"/>
      <c r="O2469" s="5"/>
      <c r="P2469" s="216"/>
      <c r="Q2469" s="217"/>
      <c r="R2469" s="218"/>
      <c r="S2469" s="219">
        <f t="shared" si="831"/>
        <v>0</v>
      </c>
      <c r="T2469" s="220">
        <f t="shared" si="832"/>
        <v>0</v>
      </c>
      <c r="U2469" s="214">
        <f t="shared" si="829"/>
        <v>0</v>
      </c>
      <c r="W2469" s="221"/>
      <c r="X2469" s="222"/>
      <c r="Y2469" s="222"/>
      <c r="Z2469" s="223"/>
      <c r="AA2469" s="222"/>
      <c r="AB2469" s="224"/>
      <c r="AC2469" s="225"/>
      <c r="AD2469" s="2">
        <f t="shared" si="816"/>
        <v>0</v>
      </c>
      <c r="AE2469" s="2">
        <f t="shared" si="817"/>
        <v>0</v>
      </c>
      <c r="AF2469" s="226"/>
      <c r="AG2469" s="219">
        <f t="shared" si="821"/>
        <v>0</v>
      </c>
      <c r="AH2469" s="234">
        <f t="shared" si="822"/>
        <v>0</v>
      </c>
      <c r="AI2469" s="214">
        <f t="shared" si="830"/>
        <v>0</v>
      </c>
      <c r="AK2469" s="229">
        <f t="shared" si="823"/>
        <v>0</v>
      </c>
      <c r="AL2469" s="226"/>
      <c r="AM2469" s="15"/>
      <c r="AN2469" s="232" t="e">
        <f t="shared" si="824"/>
        <v>#DIV/0!</v>
      </c>
      <c r="AO2469" s="214">
        <f t="shared" si="818"/>
        <v>0</v>
      </c>
      <c r="AQ2469" s="210"/>
      <c r="AR2469" s="231"/>
      <c r="AS2469" s="15"/>
      <c r="AT2469" s="232">
        <f t="shared" si="825"/>
        <v>0</v>
      </c>
      <c r="AU2469" s="235">
        <f t="shared" si="826"/>
        <v>0</v>
      </c>
      <c r="AY2469" s="210"/>
      <c r="AZ2469" s="231"/>
      <c r="BA2469" s="15"/>
      <c r="BB2469" s="232">
        <f t="shared" si="815"/>
        <v>0</v>
      </c>
      <c r="BC2469" s="235">
        <f t="shared" si="827"/>
        <v>0</v>
      </c>
      <c r="BG2469" s="210"/>
      <c r="BH2469" s="231"/>
      <c r="BI2469" s="15"/>
      <c r="BJ2469" s="232">
        <f t="shared" si="819"/>
        <v>0</v>
      </c>
      <c r="BK2469" s="235">
        <f t="shared" si="828"/>
        <v>0</v>
      </c>
      <c r="BM2469" s="109">
        <f t="shared" si="820"/>
        <v>-3.3029024081114717</v>
      </c>
      <c r="BN2469" s="213"/>
      <c r="BR2469" s="228"/>
      <c r="BS2469" s="311"/>
      <c r="BT2469" s="3"/>
      <c r="BU2469" s="213"/>
      <c r="BV2469" s="213"/>
      <c r="BW2469" s="291"/>
    </row>
    <row r="2470" spans="1:75" x14ac:dyDescent="0.2">
      <c r="A2470" s="210"/>
      <c r="B2470" s="211"/>
      <c r="C2470" s="848" t="str">
        <f ca="1">IF(ISERR(AVERAGE(INDIRECT("B"&amp;(ROW()-INT($B$1/2))):INDIRECT("B"&amp;(ROW()+INT($B$1/2))))),"",AVERAGE(INDIRECT("B"&amp;(ROW()-INT($B$1/2))):INDIRECT("B"&amp;(ROW()+INT($B$1/2)))))</f>
        <v/>
      </c>
      <c r="D2470" s="848">
        <f t="shared" si="814"/>
        <v>0</v>
      </c>
      <c r="E2470" s="275"/>
      <c r="F2470" s="15"/>
      <c r="G2470" s="3"/>
      <c r="H2470" s="3"/>
      <c r="I2470" s="3"/>
      <c r="J2470" s="3"/>
      <c r="K2470" s="3"/>
      <c r="L2470" s="554"/>
      <c r="M2470" s="545"/>
      <c r="N2470" s="546"/>
      <c r="O2470" s="5"/>
      <c r="P2470" s="216"/>
      <c r="Q2470" s="217"/>
      <c r="R2470" s="218"/>
      <c r="S2470" s="219">
        <f t="shared" si="831"/>
        <v>0</v>
      </c>
      <c r="T2470" s="220">
        <f t="shared" si="832"/>
        <v>0</v>
      </c>
      <c r="U2470" s="214">
        <f t="shared" si="829"/>
        <v>0</v>
      </c>
      <c r="W2470" s="221"/>
      <c r="X2470" s="222"/>
      <c r="Y2470" s="222"/>
      <c r="Z2470" s="223"/>
      <c r="AA2470" s="222"/>
      <c r="AB2470" s="224"/>
      <c r="AC2470" s="225"/>
      <c r="AD2470" s="2">
        <f t="shared" si="816"/>
        <v>0</v>
      </c>
      <c r="AE2470" s="2">
        <f t="shared" si="817"/>
        <v>0</v>
      </c>
      <c r="AF2470" s="226"/>
      <c r="AG2470" s="219">
        <f t="shared" si="821"/>
        <v>0</v>
      </c>
      <c r="AH2470" s="234">
        <f t="shared" si="822"/>
        <v>0</v>
      </c>
      <c r="AI2470" s="214">
        <f t="shared" si="830"/>
        <v>0</v>
      </c>
      <c r="AK2470" s="229">
        <f t="shared" si="823"/>
        <v>0</v>
      </c>
      <c r="AL2470" s="226"/>
      <c r="AM2470" s="15"/>
      <c r="AN2470" s="232" t="e">
        <f t="shared" si="824"/>
        <v>#DIV/0!</v>
      </c>
      <c r="AO2470" s="214">
        <f t="shared" si="818"/>
        <v>0</v>
      </c>
      <c r="AQ2470" s="210"/>
      <c r="AR2470" s="231"/>
      <c r="AS2470" s="15"/>
      <c r="AT2470" s="232">
        <f t="shared" si="825"/>
        <v>0</v>
      </c>
      <c r="AU2470" s="235">
        <f t="shared" si="826"/>
        <v>0</v>
      </c>
      <c r="AY2470" s="210"/>
      <c r="AZ2470" s="231"/>
      <c r="BA2470" s="15"/>
      <c r="BB2470" s="232">
        <f t="shared" si="815"/>
        <v>0</v>
      </c>
      <c r="BC2470" s="235">
        <f t="shared" si="827"/>
        <v>0</v>
      </c>
      <c r="BG2470" s="210"/>
      <c r="BH2470" s="231"/>
      <c r="BI2470" s="15"/>
      <c r="BJ2470" s="232">
        <f t="shared" si="819"/>
        <v>0</v>
      </c>
      <c r="BK2470" s="235">
        <f t="shared" si="828"/>
        <v>0</v>
      </c>
      <c r="BM2470" s="109">
        <f t="shared" si="820"/>
        <v>-3.3047347456092084</v>
      </c>
      <c r="BN2470" s="213"/>
      <c r="BR2470" s="228"/>
      <c r="BS2470" s="311"/>
      <c r="BT2470" s="3"/>
      <c r="BU2470" s="213"/>
      <c r="BV2470" s="213"/>
      <c r="BW2470" s="291"/>
    </row>
    <row r="2471" spans="1:75" x14ac:dyDescent="0.2">
      <c r="A2471" s="210"/>
      <c r="B2471" s="211"/>
      <c r="C2471" s="848" t="str">
        <f ca="1">IF(ISERR(AVERAGE(INDIRECT("B"&amp;(ROW()-INT($B$1/2))):INDIRECT("B"&amp;(ROW()+INT($B$1/2))))),"",AVERAGE(INDIRECT("B"&amp;(ROW()-INT($B$1/2))):INDIRECT("B"&amp;(ROW()+INT($B$1/2)))))</f>
        <v/>
      </c>
      <c r="D2471" s="848">
        <f t="shared" si="814"/>
        <v>0</v>
      </c>
      <c r="E2471" s="275"/>
      <c r="F2471" s="15"/>
      <c r="G2471" s="3"/>
      <c r="H2471" s="3"/>
      <c r="I2471" s="3"/>
      <c r="J2471" s="3"/>
      <c r="K2471" s="3"/>
      <c r="L2471" s="554"/>
      <c r="M2471" s="545"/>
      <c r="N2471" s="546"/>
      <c r="O2471" s="5"/>
      <c r="P2471" s="216"/>
      <c r="Q2471" s="217"/>
      <c r="R2471" s="218"/>
      <c r="S2471" s="219">
        <f t="shared" si="831"/>
        <v>0</v>
      </c>
      <c r="T2471" s="220">
        <f t="shared" si="832"/>
        <v>0</v>
      </c>
      <c r="U2471" s="214">
        <f t="shared" si="829"/>
        <v>0</v>
      </c>
      <c r="W2471" s="221"/>
      <c r="X2471" s="222"/>
      <c r="Y2471" s="222"/>
      <c r="Z2471" s="223"/>
      <c r="AA2471" s="222"/>
      <c r="AB2471" s="224"/>
      <c r="AC2471" s="225"/>
      <c r="AD2471" s="2">
        <f t="shared" si="816"/>
        <v>0</v>
      </c>
      <c r="AE2471" s="2">
        <f t="shared" si="817"/>
        <v>0</v>
      </c>
      <c r="AF2471" s="226"/>
      <c r="AG2471" s="219">
        <f t="shared" si="821"/>
        <v>0</v>
      </c>
      <c r="AH2471" s="234">
        <f t="shared" si="822"/>
        <v>0</v>
      </c>
      <c r="AI2471" s="214">
        <f t="shared" si="830"/>
        <v>0</v>
      </c>
      <c r="AK2471" s="229">
        <f t="shared" si="823"/>
        <v>0</v>
      </c>
      <c r="AL2471" s="226"/>
      <c r="AM2471" s="15"/>
      <c r="AN2471" s="232" t="e">
        <f t="shared" si="824"/>
        <v>#DIV/0!</v>
      </c>
      <c r="AO2471" s="214">
        <f t="shared" si="818"/>
        <v>0</v>
      </c>
      <c r="AQ2471" s="210"/>
      <c r="AR2471" s="231"/>
      <c r="AS2471" s="15"/>
      <c r="AT2471" s="232">
        <f t="shared" si="825"/>
        <v>0</v>
      </c>
      <c r="AU2471" s="235">
        <f t="shared" si="826"/>
        <v>0</v>
      </c>
      <c r="AY2471" s="210"/>
      <c r="AZ2471" s="231"/>
      <c r="BA2471" s="15"/>
      <c r="BB2471" s="232">
        <f t="shared" si="815"/>
        <v>0</v>
      </c>
      <c r="BC2471" s="235">
        <f t="shared" si="827"/>
        <v>0</v>
      </c>
      <c r="BG2471" s="210"/>
      <c r="BH2471" s="231"/>
      <c r="BI2471" s="15"/>
      <c r="BJ2471" s="232">
        <f t="shared" si="819"/>
        <v>0</v>
      </c>
      <c r="BK2471" s="235">
        <f t="shared" si="828"/>
        <v>0</v>
      </c>
      <c r="BM2471" s="109">
        <f t="shared" si="820"/>
        <v>-3.3065670831069451</v>
      </c>
      <c r="BN2471" s="213"/>
      <c r="BR2471" s="228"/>
      <c r="BS2471" s="311"/>
      <c r="BT2471" s="3"/>
      <c r="BU2471" s="213"/>
      <c r="BV2471" s="213"/>
      <c r="BW2471" s="291"/>
    </row>
    <row r="2472" spans="1:75" x14ac:dyDescent="0.2">
      <c r="A2472" s="210"/>
      <c r="B2472" s="211"/>
      <c r="C2472" s="848" t="str">
        <f ca="1">IF(ISERR(AVERAGE(INDIRECT("B"&amp;(ROW()-INT($B$1/2))):INDIRECT("B"&amp;(ROW()+INT($B$1/2))))),"",AVERAGE(INDIRECT("B"&amp;(ROW()-INT($B$1/2))):INDIRECT("B"&amp;(ROW()+INT($B$1/2)))))</f>
        <v/>
      </c>
      <c r="D2472" s="848">
        <f t="shared" si="814"/>
        <v>0</v>
      </c>
      <c r="E2472" s="275"/>
      <c r="F2472" s="15"/>
      <c r="G2472" s="3"/>
      <c r="H2472" s="3"/>
      <c r="I2472" s="3"/>
      <c r="J2472" s="3"/>
      <c r="K2472" s="3"/>
      <c r="L2472" s="554"/>
      <c r="M2472" s="545"/>
      <c r="N2472" s="546"/>
      <c r="O2472" s="5"/>
      <c r="P2472" s="216"/>
      <c r="Q2472" s="217"/>
      <c r="R2472" s="218"/>
      <c r="S2472" s="219">
        <f t="shared" si="831"/>
        <v>0</v>
      </c>
      <c r="T2472" s="220">
        <f t="shared" si="832"/>
        <v>0</v>
      </c>
      <c r="U2472" s="214">
        <f t="shared" si="829"/>
        <v>0</v>
      </c>
      <c r="W2472" s="221"/>
      <c r="X2472" s="222"/>
      <c r="Y2472" s="222"/>
      <c r="Z2472" s="223"/>
      <c r="AA2472" s="222"/>
      <c r="AB2472" s="224"/>
      <c r="AC2472" s="225"/>
      <c r="AD2472" s="2">
        <f t="shared" si="816"/>
        <v>0</v>
      </c>
      <c r="AE2472" s="2">
        <f t="shared" si="817"/>
        <v>0</v>
      </c>
      <c r="AF2472" s="226"/>
      <c r="AG2472" s="219">
        <f t="shared" si="821"/>
        <v>0</v>
      </c>
      <c r="AH2472" s="234">
        <f t="shared" si="822"/>
        <v>0</v>
      </c>
      <c r="AI2472" s="214">
        <f t="shared" si="830"/>
        <v>0</v>
      </c>
      <c r="AK2472" s="229">
        <f t="shared" si="823"/>
        <v>0</v>
      </c>
      <c r="AL2472" s="226"/>
      <c r="AM2472" s="15"/>
      <c r="AN2472" s="232" t="e">
        <f t="shared" si="824"/>
        <v>#DIV/0!</v>
      </c>
      <c r="AO2472" s="214">
        <f t="shared" si="818"/>
        <v>0</v>
      </c>
      <c r="AQ2472" s="210"/>
      <c r="AR2472" s="231"/>
      <c r="AS2472" s="15"/>
      <c r="AT2472" s="232">
        <f t="shared" si="825"/>
        <v>0</v>
      </c>
      <c r="AU2472" s="235">
        <f t="shared" si="826"/>
        <v>0</v>
      </c>
      <c r="AY2472" s="210"/>
      <c r="AZ2472" s="231"/>
      <c r="BA2472" s="15"/>
      <c r="BB2472" s="232">
        <f t="shared" si="815"/>
        <v>0</v>
      </c>
      <c r="BC2472" s="235">
        <f t="shared" si="827"/>
        <v>0</v>
      </c>
      <c r="BG2472" s="210"/>
      <c r="BH2472" s="231"/>
      <c r="BI2472" s="15"/>
      <c r="BJ2472" s="232">
        <f t="shared" si="819"/>
        <v>0</v>
      </c>
      <c r="BK2472" s="235">
        <f t="shared" si="828"/>
        <v>0</v>
      </c>
      <c r="BM2472" s="109">
        <f t="shared" si="820"/>
        <v>-3.3083994206046818</v>
      </c>
      <c r="BN2472" s="213"/>
      <c r="BR2472" s="228"/>
      <c r="BS2472" s="311"/>
      <c r="BT2472" s="3"/>
      <c r="BU2472" s="213"/>
      <c r="BV2472" s="213"/>
      <c r="BW2472" s="291"/>
    </row>
    <row r="2473" spans="1:75" x14ac:dyDescent="0.2">
      <c r="A2473" s="210"/>
      <c r="B2473" s="211"/>
      <c r="C2473" s="848" t="str">
        <f ca="1">IF(ISERR(AVERAGE(INDIRECT("B"&amp;(ROW()-INT($B$1/2))):INDIRECT("B"&amp;(ROW()+INT($B$1/2))))),"",AVERAGE(INDIRECT("B"&amp;(ROW()-INT($B$1/2))):INDIRECT("B"&amp;(ROW()+INT($B$1/2)))))</f>
        <v/>
      </c>
      <c r="D2473" s="848">
        <f t="shared" si="814"/>
        <v>0</v>
      </c>
      <c r="E2473" s="275"/>
      <c r="F2473" s="15"/>
      <c r="G2473" s="3"/>
      <c r="H2473" s="3"/>
      <c r="I2473" s="3"/>
      <c r="J2473" s="3"/>
      <c r="K2473" s="3"/>
      <c r="L2473" s="554"/>
      <c r="M2473" s="545"/>
      <c r="N2473" s="546"/>
      <c r="O2473" s="5"/>
      <c r="P2473" s="216"/>
      <c r="Q2473" s="217"/>
      <c r="R2473" s="218"/>
      <c r="S2473" s="219">
        <f t="shared" si="831"/>
        <v>0</v>
      </c>
      <c r="T2473" s="220">
        <f t="shared" si="832"/>
        <v>0</v>
      </c>
      <c r="U2473" s="214">
        <f t="shared" si="829"/>
        <v>0</v>
      </c>
      <c r="W2473" s="221"/>
      <c r="X2473" s="222"/>
      <c r="Y2473" s="222"/>
      <c r="Z2473" s="223"/>
      <c r="AA2473" s="222"/>
      <c r="AB2473" s="224"/>
      <c r="AC2473" s="225"/>
      <c r="AD2473" s="2">
        <f t="shared" si="816"/>
        <v>0</v>
      </c>
      <c r="AE2473" s="2">
        <f t="shared" si="817"/>
        <v>0</v>
      </c>
      <c r="AF2473" s="226"/>
      <c r="AG2473" s="219">
        <f t="shared" si="821"/>
        <v>0</v>
      </c>
      <c r="AH2473" s="234">
        <f t="shared" si="822"/>
        <v>0</v>
      </c>
      <c r="AI2473" s="214">
        <f t="shared" si="830"/>
        <v>0</v>
      </c>
      <c r="AK2473" s="229">
        <f t="shared" si="823"/>
        <v>0</v>
      </c>
      <c r="AL2473" s="226"/>
      <c r="AM2473" s="15"/>
      <c r="AN2473" s="232" t="e">
        <f t="shared" si="824"/>
        <v>#DIV/0!</v>
      </c>
      <c r="AO2473" s="214">
        <f t="shared" si="818"/>
        <v>0</v>
      </c>
      <c r="AQ2473" s="210"/>
      <c r="AR2473" s="231"/>
      <c r="AS2473" s="15"/>
      <c r="AT2473" s="232">
        <f t="shared" si="825"/>
        <v>0</v>
      </c>
      <c r="AU2473" s="235">
        <f t="shared" si="826"/>
        <v>0</v>
      </c>
      <c r="AY2473" s="210"/>
      <c r="AZ2473" s="231"/>
      <c r="BA2473" s="15"/>
      <c r="BB2473" s="232">
        <f t="shared" si="815"/>
        <v>0</v>
      </c>
      <c r="BC2473" s="235">
        <f t="shared" si="827"/>
        <v>0</v>
      </c>
      <c r="BG2473" s="210"/>
      <c r="BH2473" s="231"/>
      <c r="BI2473" s="15"/>
      <c r="BJ2473" s="232">
        <f t="shared" si="819"/>
        <v>0</v>
      </c>
      <c r="BK2473" s="235">
        <f t="shared" si="828"/>
        <v>0</v>
      </c>
      <c r="BM2473" s="109">
        <f t="shared" si="820"/>
        <v>-3.3102317581024185</v>
      </c>
      <c r="BN2473" s="213"/>
      <c r="BR2473" s="228"/>
      <c r="BS2473" s="311"/>
      <c r="BT2473" s="3"/>
      <c r="BU2473" s="213"/>
      <c r="BV2473" s="213"/>
      <c r="BW2473" s="291"/>
    </row>
    <row r="2474" spans="1:75" x14ac:dyDescent="0.2">
      <c r="A2474" s="210"/>
      <c r="B2474" s="211"/>
      <c r="C2474" s="848" t="str">
        <f ca="1">IF(ISERR(AVERAGE(INDIRECT("B"&amp;(ROW()-INT($B$1/2))):INDIRECT("B"&amp;(ROW()+INT($B$1/2))))),"",AVERAGE(INDIRECT("B"&amp;(ROW()-INT($B$1/2))):INDIRECT("B"&amp;(ROW()+INT($B$1/2)))))</f>
        <v/>
      </c>
      <c r="D2474" s="848">
        <f t="shared" si="814"/>
        <v>0</v>
      </c>
      <c r="E2474" s="275"/>
      <c r="F2474" s="15"/>
      <c r="G2474" s="3"/>
      <c r="H2474" s="3"/>
      <c r="I2474" s="3"/>
      <c r="J2474" s="3"/>
      <c r="K2474" s="3"/>
      <c r="L2474" s="554"/>
      <c r="M2474" s="545"/>
      <c r="N2474" s="546"/>
      <c r="O2474" s="5"/>
      <c r="P2474" s="216"/>
      <c r="Q2474" s="217"/>
      <c r="R2474" s="218"/>
      <c r="S2474" s="219">
        <f t="shared" si="831"/>
        <v>0</v>
      </c>
      <c r="T2474" s="220">
        <f t="shared" si="832"/>
        <v>0</v>
      </c>
      <c r="U2474" s="214">
        <f t="shared" si="829"/>
        <v>0</v>
      </c>
      <c r="W2474" s="221"/>
      <c r="X2474" s="222"/>
      <c r="Y2474" s="222"/>
      <c r="Z2474" s="223"/>
      <c r="AA2474" s="222"/>
      <c r="AB2474" s="224"/>
      <c r="AC2474" s="225"/>
      <c r="AD2474" s="2">
        <f t="shared" si="816"/>
        <v>0</v>
      </c>
      <c r="AE2474" s="2">
        <f t="shared" si="817"/>
        <v>0</v>
      </c>
      <c r="AF2474" s="226"/>
      <c r="AG2474" s="219">
        <f t="shared" si="821"/>
        <v>0</v>
      </c>
      <c r="AH2474" s="234">
        <f t="shared" si="822"/>
        <v>0</v>
      </c>
      <c r="AI2474" s="214">
        <f t="shared" si="830"/>
        <v>0</v>
      </c>
      <c r="AK2474" s="229">
        <f t="shared" si="823"/>
        <v>0</v>
      </c>
      <c r="AL2474" s="226"/>
      <c r="AM2474" s="15"/>
      <c r="AN2474" s="232" t="e">
        <f t="shared" si="824"/>
        <v>#DIV/0!</v>
      </c>
      <c r="AO2474" s="214">
        <f t="shared" si="818"/>
        <v>0</v>
      </c>
      <c r="AQ2474" s="210"/>
      <c r="AR2474" s="231"/>
      <c r="AS2474" s="15"/>
      <c r="AT2474" s="232">
        <f t="shared" si="825"/>
        <v>0</v>
      </c>
      <c r="AU2474" s="235">
        <f t="shared" si="826"/>
        <v>0</v>
      </c>
      <c r="AY2474" s="210"/>
      <c r="AZ2474" s="231"/>
      <c r="BA2474" s="15"/>
      <c r="BB2474" s="232">
        <f t="shared" si="815"/>
        <v>0</v>
      </c>
      <c r="BC2474" s="235">
        <f t="shared" si="827"/>
        <v>0</v>
      </c>
      <c r="BG2474" s="210"/>
      <c r="BH2474" s="231"/>
      <c r="BI2474" s="15"/>
      <c r="BJ2474" s="232">
        <f t="shared" si="819"/>
        <v>0</v>
      </c>
      <c r="BK2474" s="235">
        <f t="shared" si="828"/>
        <v>0</v>
      </c>
      <c r="BM2474" s="109">
        <f t="shared" si="820"/>
        <v>-3.3120640956001552</v>
      </c>
      <c r="BN2474" s="213"/>
      <c r="BR2474" s="228"/>
      <c r="BS2474" s="311"/>
      <c r="BT2474" s="3"/>
      <c r="BU2474" s="213"/>
      <c r="BV2474" s="213"/>
      <c r="BW2474" s="291"/>
    </row>
    <row r="2475" spans="1:75" x14ac:dyDescent="0.2">
      <c r="A2475" s="210"/>
      <c r="B2475" s="211"/>
      <c r="C2475" s="848" t="str">
        <f ca="1">IF(ISERR(AVERAGE(INDIRECT("B"&amp;(ROW()-INT($B$1/2))):INDIRECT("B"&amp;(ROW()+INT($B$1/2))))),"",AVERAGE(INDIRECT("B"&amp;(ROW()-INT($B$1/2))):INDIRECT("B"&amp;(ROW()+INT($B$1/2)))))</f>
        <v/>
      </c>
      <c r="D2475" s="848">
        <f t="shared" si="814"/>
        <v>0</v>
      </c>
      <c r="E2475" s="275"/>
      <c r="F2475" s="15"/>
      <c r="G2475" s="3"/>
      <c r="H2475" s="3"/>
      <c r="I2475" s="3"/>
      <c r="J2475" s="3"/>
      <c r="K2475" s="3"/>
      <c r="L2475" s="554"/>
      <c r="M2475" s="545"/>
      <c r="N2475" s="546"/>
      <c r="O2475" s="5"/>
      <c r="P2475" s="216"/>
      <c r="Q2475" s="217"/>
      <c r="R2475" s="218"/>
      <c r="S2475" s="219">
        <f t="shared" si="831"/>
        <v>0</v>
      </c>
      <c r="T2475" s="220">
        <f t="shared" si="832"/>
        <v>0</v>
      </c>
      <c r="U2475" s="214">
        <f t="shared" si="829"/>
        <v>0</v>
      </c>
      <c r="W2475" s="221"/>
      <c r="X2475" s="222"/>
      <c r="Y2475" s="222"/>
      <c r="Z2475" s="223"/>
      <c r="AA2475" s="222"/>
      <c r="AB2475" s="224"/>
      <c r="AC2475" s="225"/>
      <c r="AD2475" s="2">
        <f t="shared" si="816"/>
        <v>0</v>
      </c>
      <c r="AE2475" s="2">
        <f t="shared" si="817"/>
        <v>0</v>
      </c>
      <c r="AF2475" s="226"/>
      <c r="AG2475" s="219">
        <f t="shared" si="821"/>
        <v>0</v>
      </c>
      <c r="AH2475" s="234">
        <f t="shared" si="822"/>
        <v>0</v>
      </c>
      <c r="AI2475" s="214">
        <f t="shared" si="830"/>
        <v>0</v>
      </c>
      <c r="AK2475" s="229">
        <f t="shared" si="823"/>
        <v>0</v>
      </c>
      <c r="AL2475" s="226"/>
      <c r="AM2475" s="15"/>
      <c r="AN2475" s="232" t="e">
        <f t="shared" si="824"/>
        <v>#DIV/0!</v>
      </c>
      <c r="AO2475" s="214">
        <f t="shared" si="818"/>
        <v>0</v>
      </c>
      <c r="AQ2475" s="210"/>
      <c r="AR2475" s="231"/>
      <c r="AS2475" s="15"/>
      <c r="AT2475" s="232">
        <f t="shared" si="825"/>
        <v>0</v>
      </c>
      <c r="AU2475" s="235">
        <f t="shared" si="826"/>
        <v>0</v>
      </c>
      <c r="AY2475" s="210"/>
      <c r="AZ2475" s="231"/>
      <c r="BA2475" s="15"/>
      <c r="BB2475" s="232">
        <f t="shared" si="815"/>
        <v>0</v>
      </c>
      <c r="BC2475" s="235">
        <f t="shared" si="827"/>
        <v>0</v>
      </c>
      <c r="BG2475" s="210"/>
      <c r="BH2475" s="231"/>
      <c r="BI2475" s="15"/>
      <c r="BJ2475" s="232">
        <f t="shared" si="819"/>
        <v>0</v>
      </c>
      <c r="BK2475" s="235">
        <f t="shared" si="828"/>
        <v>0</v>
      </c>
      <c r="BM2475" s="109">
        <f t="shared" si="820"/>
        <v>-3.3138964330978919</v>
      </c>
      <c r="BN2475" s="213"/>
      <c r="BR2475" s="228"/>
      <c r="BS2475" s="311"/>
      <c r="BT2475" s="3"/>
      <c r="BU2475" s="213"/>
      <c r="BV2475" s="213"/>
      <c r="BW2475" s="291"/>
    </row>
    <row r="2476" spans="1:75" x14ac:dyDescent="0.2">
      <c r="A2476" s="210"/>
      <c r="B2476" s="211"/>
      <c r="C2476" s="848" t="str">
        <f ca="1">IF(ISERR(AVERAGE(INDIRECT("B"&amp;(ROW()-INT($B$1/2))):INDIRECT("B"&amp;(ROW()+INT($B$1/2))))),"",AVERAGE(INDIRECT("B"&amp;(ROW()-INT($B$1/2))):INDIRECT("B"&amp;(ROW()+INT($B$1/2)))))</f>
        <v/>
      </c>
      <c r="D2476" s="848">
        <f t="shared" si="814"/>
        <v>0</v>
      </c>
      <c r="E2476" s="275"/>
      <c r="F2476" s="15"/>
      <c r="G2476" s="3"/>
      <c r="H2476" s="3"/>
      <c r="I2476" s="3"/>
      <c r="J2476" s="3"/>
      <c r="K2476" s="3"/>
      <c r="L2476" s="554"/>
      <c r="M2476" s="545"/>
      <c r="N2476" s="546"/>
      <c r="O2476" s="5"/>
      <c r="P2476" s="216"/>
      <c r="Q2476" s="217"/>
      <c r="R2476" s="218"/>
      <c r="S2476" s="219">
        <f t="shared" si="831"/>
        <v>0</v>
      </c>
      <c r="T2476" s="220">
        <f t="shared" si="832"/>
        <v>0</v>
      </c>
      <c r="U2476" s="214">
        <f t="shared" si="829"/>
        <v>0</v>
      </c>
      <c r="W2476" s="221"/>
      <c r="X2476" s="222"/>
      <c r="Y2476" s="222"/>
      <c r="Z2476" s="223"/>
      <c r="AA2476" s="222"/>
      <c r="AB2476" s="224"/>
      <c r="AC2476" s="225"/>
      <c r="AD2476" s="2">
        <f t="shared" si="816"/>
        <v>0</v>
      </c>
      <c r="AE2476" s="2">
        <f t="shared" si="817"/>
        <v>0</v>
      </c>
      <c r="AF2476" s="226"/>
      <c r="AG2476" s="219">
        <f t="shared" si="821"/>
        <v>0</v>
      </c>
      <c r="AH2476" s="234">
        <f t="shared" si="822"/>
        <v>0</v>
      </c>
      <c r="AI2476" s="214">
        <f t="shared" si="830"/>
        <v>0</v>
      </c>
      <c r="AK2476" s="229">
        <f t="shared" si="823"/>
        <v>0</v>
      </c>
      <c r="AL2476" s="226"/>
      <c r="AM2476" s="15"/>
      <c r="AN2476" s="232" t="e">
        <f t="shared" si="824"/>
        <v>#DIV/0!</v>
      </c>
      <c r="AO2476" s="214">
        <f t="shared" si="818"/>
        <v>0</v>
      </c>
      <c r="AQ2476" s="210"/>
      <c r="AR2476" s="231"/>
      <c r="AS2476" s="15"/>
      <c r="AT2476" s="232">
        <f t="shared" si="825"/>
        <v>0</v>
      </c>
      <c r="AU2476" s="235">
        <f t="shared" si="826"/>
        <v>0</v>
      </c>
      <c r="AY2476" s="210"/>
      <c r="AZ2476" s="231"/>
      <c r="BA2476" s="15"/>
      <c r="BB2476" s="232">
        <f t="shared" si="815"/>
        <v>0</v>
      </c>
      <c r="BC2476" s="235">
        <f t="shared" si="827"/>
        <v>0</v>
      </c>
      <c r="BG2476" s="210"/>
      <c r="BH2476" s="231"/>
      <c r="BI2476" s="15"/>
      <c r="BJ2476" s="232">
        <f t="shared" si="819"/>
        <v>0</v>
      </c>
      <c r="BK2476" s="235">
        <f t="shared" si="828"/>
        <v>0</v>
      </c>
      <c r="BM2476" s="109">
        <f t="shared" si="820"/>
        <v>-3.3157287705956286</v>
      </c>
      <c r="BN2476" s="213"/>
      <c r="BR2476" s="228"/>
      <c r="BS2476" s="311"/>
      <c r="BT2476" s="3"/>
      <c r="BU2476" s="213"/>
      <c r="BV2476" s="213"/>
      <c r="BW2476" s="291"/>
    </row>
    <row r="2477" spans="1:75" x14ac:dyDescent="0.2">
      <c r="A2477" s="210"/>
      <c r="B2477" s="211"/>
      <c r="C2477" s="848" t="str">
        <f ca="1">IF(ISERR(AVERAGE(INDIRECT("B"&amp;(ROW()-INT($B$1/2))):INDIRECT("B"&amp;(ROW()+INT($B$1/2))))),"",AVERAGE(INDIRECT("B"&amp;(ROW()-INT($B$1/2))):INDIRECT("B"&amp;(ROW()+INT($B$1/2)))))</f>
        <v/>
      </c>
      <c r="D2477" s="848">
        <f t="shared" si="814"/>
        <v>0</v>
      </c>
      <c r="E2477" s="275"/>
      <c r="F2477" s="15"/>
      <c r="G2477" s="3"/>
      <c r="H2477" s="3"/>
      <c r="I2477" s="3"/>
      <c r="J2477" s="3"/>
      <c r="K2477" s="3"/>
      <c r="L2477" s="554"/>
      <c r="M2477" s="545"/>
      <c r="N2477" s="546"/>
      <c r="O2477" s="5"/>
      <c r="P2477" s="216"/>
      <c r="Q2477" s="217"/>
      <c r="R2477" s="218"/>
      <c r="S2477" s="219">
        <f t="shared" si="831"/>
        <v>0</v>
      </c>
      <c r="T2477" s="220">
        <f t="shared" si="832"/>
        <v>0</v>
      </c>
      <c r="U2477" s="214">
        <f t="shared" si="829"/>
        <v>0</v>
      </c>
      <c r="W2477" s="221"/>
      <c r="X2477" s="222"/>
      <c r="Y2477" s="222"/>
      <c r="Z2477" s="223"/>
      <c r="AA2477" s="222"/>
      <c r="AB2477" s="224"/>
      <c r="AC2477" s="225"/>
      <c r="AD2477" s="2">
        <f t="shared" si="816"/>
        <v>0</v>
      </c>
      <c r="AE2477" s="2">
        <f t="shared" si="817"/>
        <v>0</v>
      </c>
      <c r="AF2477" s="226"/>
      <c r="AG2477" s="219">
        <f t="shared" si="821"/>
        <v>0</v>
      </c>
      <c r="AH2477" s="234">
        <f t="shared" si="822"/>
        <v>0</v>
      </c>
      <c r="AI2477" s="214">
        <f t="shared" si="830"/>
        <v>0</v>
      </c>
      <c r="AK2477" s="229">
        <f t="shared" si="823"/>
        <v>0</v>
      </c>
      <c r="AL2477" s="226"/>
      <c r="AM2477" s="15"/>
      <c r="AN2477" s="232" t="e">
        <f t="shared" si="824"/>
        <v>#DIV/0!</v>
      </c>
      <c r="AO2477" s="214">
        <f t="shared" si="818"/>
        <v>0</v>
      </c>
      <c r="AQ2477" s="210"/>
      <c r="AR2477" s="231"/>
      <c r="AS2477" s="15"/>
      <c r="AT2477" s="232">
        <f t="shared" si="825"/>
        <v>0</v>
      </c>
      <c r="AU2477" s="235">
        <f t="shared" si="826"/>
        <v>0</v>
      </c>
      <c r="AY2477" s="210"/>
      <c r="AZ2477" s="231"/>
      <c r="BA2477" s="15"/>
      <c r="BB2477" s="232">
        <f t="shared" si="815"/>
        <v>0</v>
      </c>
      <c r="BC2477" s="235">
        <f t="shared" si="827"/>
        <v>0</v>
      </c>
      <c r="BG2477" s="210"/>
      <c r="BH2477" s="231"/>
      <c r="BI2477" s="15"/>
      <c r="BJ2477" s="232">
        <f t="shared" si="819"/>
        <v>0</v>
      </c>
      <c r="BK2477" s="235">
        <f t="shared" si="828"/>
        <v>0</v>
      </c>
      <c r="BM2477" s="109">
        <f t="shared" si="820"/>
        <v>-3.3175611080933654</v>
      </c>
      <c r="BN2477" s="213"/>
      <c r="BR2477" s="228"/>
      <c r="BS2477" s="311"/>
      <c r="BT2477" s="3"/>
      <c r="BU2477" s="213"/>
      <c r="BV2477" s="213"/>
      <c r="BW2477" s="291"/>
    </row>
    <row r="2478" spans="1:75" x14ac:dyDescent="0.2">
      <c r="A2478" s="210"/>
      <c r="B2478" s="211"/>
      <c r="C2478" s="848" t="str">
        <f ca="1">IF(ISERR(AVERAGE(INDIRECT("B"&amp;(ROW()-INT($B$1/2))):INDIRECT("B"&amp;(ROW()+INT($B$1/2))))),"",AVERAGE(INDIRECT("B"&amp;(ROW()-INT($B$1/2))):INDIRECT("B"&amp;(ROW()+INT($B$1/2)))))</f>
        <v/>
      </c>
      <c r="D2478" s="848">
        <f t="shared" si="814"/>
        <v>0</v>
      </c>
      <c r="E2478" s="275"/>
      <c r="F2478" s="15"/>
      <c r="G2478" s="3"/>
      <c r="H2478" s="3"/>
      <c r="I2478" s="3"/>
      <c r="J2478" s="3"/>
      <c r="K2478" s="3"/>
      <c r="L2478" s="554"/>
      <c r="M2478" s="545"/>
      <c r="N2478" s="546"/>
      <c r="O2478" s="5"/>
      <c r="P2478" s="216"/>
      <c r="Q2478" s="217"/>
      <c r="R2478" s="218"/>
      <c r="S2478" s="219">
        <f t="shared" si="831"/>
        <v>0</v>
      </c>
      <c r="T2478" s="220">
        <f t="shared" si="832"/>
        <v>0</v>
      </c>
      <c r="U2478" s="214">
        <f t="shared" si="829"/>
        <v>0</v>
      </c>
      <c r="W2478" s="221"/>
      <c r="X2478" s="222"/>
      <c r="Y2478" s="222"/>
      <c r="Z2478" s="223"/>
      <c r="AA2478" s="222"/>
      <c r="AB2478" s="224"/>
      <c r="AC2478" s="225"/>
      <c r="AD2478" s="2">
        <f t="shared" si="816"/>
        <v>0</v>
      </c>
      <c r="AE2478" s="2">
        <f t="shared" si="817"/>
        <v>0</v>
      </c>
      <c r="AF2478" s="226"/>
      <c r="AG2478" s="219">
        <f t="shared" si="821"/>
        <v>0</v>
      </c>
      <c r="AH2478" s="234">
        <f t="shared" si="822"/>
        <v>0</v>
      </c>
      <c r="AI2478" s="214">
        <f t="shared" si="830"/>
        <v>0</v>
      </c>
      <c r="AK2478" s="229">
        <f t="shared" si="823"/>
        <v>0</v>
      </c>
      <c r="AL2478" s="226"/>
      <c r="AM2478" s="15"/>
      <c r="AN2478" s="232" t="e">
        <f t="shared" si="824"/>
        <v>#DIV/0!</v>
      </c>
      <c r="AO2478" s="214">
        <f t="shared" si="818"/>
        <v>0</v>
      </c>
      <c r="AQ2478" s="210"/>
      <c r="AR2478" s="231"/>
      <c r="AS2478" s="15"/>
      <c r="AT2478" s="232">
        <f t="shared" si="825"/>
        <v>0</v>
      </c>
      <c r="AU2478" s="235">
        <f t="shared" si="826"/>
        <v>0</v>
      </c>
      <c r="AY2478" s="210"/>
      <c r="AZ2478" s="231"/>
      <c r="BA2478" s="15"/>
      <c r="BB2478" s="232">
        <f t="shared" si="815"/>
        <v>0</v>
      </c>
      <c r="BC2478" s="235">
        <f t="shared" si="827"/>
        <v>0</v>
      </c>
      <c r="BG2478" s="210"/>
      <c r="BH2478" s="231"/>
      <c r="BI2478" s="15"/>
      <c r="BJ2478" s="232">
        <f t="shared" si="819"/>
        <v>0</v>
      </c>
      <c r="BK2478" s="235">
        <f t="shared" si="828"/>
        <v>0</v>
      </c>
      <c r="BM2478" s="109">
        <f t="shared" si="820"/>
        <v>-3.3193934455911021</v>
      </c>
      <c r="BN2478" s="213"/>
      <c r="BR2478" s="228"/>
      <c r="BS2478" s="311"/>
      <c r="BT2478" s="3"/>
      <c r="BU2478" s="213"/>
      <c r="BV2478" s="213"/>
      <c r="BW2478" s="291"/>
    </row>
    <row r="2479" spans="1:75" x14ac:dyDescent="0.2">
      <c r="A2479" s="210"/>
      <c r="B2479" s="211"/>
      <c r="C2479" s="848" t="str">
        <f ca="1">IF(ISERR(AVERAGE(INDIRECT("B"&amp;(ROW()-INT($B$1/2))):INDIRECT("B"&amp;(ROW()+INT($B$1/2))))),"",AVERAGE(INDIRECT("B"&amp;(ROW()-INT($B$1/2))):INDIRECT("B"&amp;(ROW()+INT($B$1/2)))))</f>
        <v/>
      </c>
      <c r="D2479" s="848">
        <f t="shared" si="814"/>
        <v>0</v>
      </c>
      <c r="E2479" s="275"/>
      <c r="F2479" s="15"/>
      <c r="G2479" s="3"/>
      <c r="H2479" s="3"/>
      <c r="I2479" s="3"/>
      <c r="J2479" s="3"/>
      <c r="K2479" s="3"/>
      <c r="L2479" s="554"/>
      <c r="M2479" s="545"/>
      <c r="N2479" s="546"/>
      <c r="O2479" s="5"/>
      <c r="P2479" s="216"/>
      <c r="Q2479" s="217"/>
      <c r="R2479" s="218"/>
      <c r="S2479" s="219">
        <f t="shared" si="831"/>
        <v>0</v>
      </c>
      <c r="T2479" s="220">
        <f t="shared" si="832"/>
        <v>0</v>
      </c>
      <c r="U2479" s="214">
        <f t="shared" si="829"/>
        <v>0</v>
      </c>
      <c r="W2479" s="221"/>
      <c r="X2479" s="222"/>
      <c r="Y2479" s="222"/>
      <c r="Z2479" s="223"/>
      <c r="AA2479" s="222"/>
      <c r="AB2479" s="224"/>
      <c r="AC2479" s="225"/>
      <c r="AD2479" s="2">
        <f t="shared" si="816"/>
        <v>0</v>
      </c>
      <c r="AE2479" s="2">
        <f t="shared" si="817"/>
        <v>0</v>
      </c>
      <c r="AF2479" s="226"/>
      <c r="AG2479" s="219">
        <f t="shared" si="821"/>
        <v>0</v>
      </c>
      <c r="AH2479" s="234">
        <f t="shared" si="822"/>
        <v>0</v>
      </c>
      <c r="AI2479" s="214">
        <f t="shared" si="830"/>
        <v>0</v>
      </c>
      <c r="AK2479" s="229">
        <f t="shared" si="823"/>
        <v>0</v>
      </c>
      <c r="AL2479" s="226"/>
      <c r="AM2479" s="15"/>
      <c r="AN2479" s="232" t="e">
        <f t="shared" si="824"/>
        <v>#DIV/0!</v>
      </c>
      <c r="AO2479" s="214">
        <f t="shared" si="818"/>
        <v>0</v>
      </c>
      <c r="AQ2479" s="210"/>
      <c r="AR2479" s="231"/>
      <c r="AS2479" s="15"/>
      <c r="AT2479" s="232">
        <f t="shared" si="825"/>
        <v>0</v>
      </c>
      <c r="AU2479" s="235">
        <f t="shared" si="826"/>
        <v>0</v>
      </c>
      <c r="AY2479" s="210"/>
      <c r="AZ2479" s="231"/>
      <c r="BA2479" s="15"/>
      <c r="BB2479" s="232">
        <f t="shared" si="815"/>
        <v>0</v>
      </c>
      <c r="BC2479" s="235">
        <f t="shared" si="827"/>
        <v>0</v>
      </c>
      <c r="BG2479" s="210"/>
      <c r="BH2479" s="231"/>
      <c r="BI2479" s="15"/>
      <c r="BJ2479" s="232">
        <f t="shared" si="819"/>
        <v>0</v>
      </c>
      <c r="BK2479" s="235">
        <f t="shared" si="828"/>
        <v>0</v>
      </c>
      <c r="BM2479" s="109">
        <f t="shared" si="820"/>
        <v>-3.3212257830888388</v>
      </c>
      <c r="BN2479" s="213"/>
      <c r="BR2479" s="228"/>
      <c r="BS2479" s="311"/>
      <c r="BT2479" s="3"/>
      <c r="BU2479" s="213"/>
      <c r="BV2479" s="213"/>
      <c r="BW2479" s="291"/>
    </row>
    <row r="2480" spans="1:75" x14ac:dyDescent="0.2">
      <c r="A2480" s="210"/>
      <c r="B2480" s="211"/>
      <c r="C2480" s="848" t="str">
        <f ca="1">IF(ISERR(AVERAGE(INDIRECT("B"&amp;(ROW()-INT($B$1/2))):INDIRECT("B"&amp;(ROW()+INT($B$1/2))))),"",AVERAGE(INDIRECT("B"&amp;(ROW()-INT($B$1/2))):INDIRECT("B"&amp;(ROW()+INT($B$1/2)))))</f>
        <v/>
      </c>
      <c r="D2480" s="848">
        <f t="shared" si="814"/>
        <v>0</v>
      </c>
      <c r="E2480" s="275"/>
      <c r="F2480" s="15"/>
      <c r="G2480" s="3"/>
      <c r="H2480" s="3"/>
      <c r="I2480" s="3"/>
      <c r="J2480" s="3"/>
      <c r="K2480" s="3"/>
      <c r="L2480" s="554"/>
      <c r="M2480" s="545"/>
      <c r="N2480" s="546"/>
      <c r="O2480" s="5"/>
      <c r="P2480" s="216"/>
      <c r="Q2480" s="217"/>
      <c r="R2480" s="218"/>
      <c r="S2480" s="219">
        <f t="shared" si="831"/>
        <v>0</v>
      </c>
      <c r="T2480" s="220">
        <f t="shared" si="832"/>
        <v>0</v>
      </c>
      <c r="U2480" s="214">
        <f t="shared" si="829"/>
        <v>0</v>
      </c>
      <c r="W2480" s="221"/>
      <c r="X2480" s="222"/>
      <c r="Y2480" s="222"/>
      <c r="Z2480" s="223"/>
      <c r="AA2480" s="222"/>
      <c r="AB2480" s="224"/>
      <c r="AC2480" s="225"/>
      <c r="AD2480" s="2">
        <f t="shared" si="816"/>
        <v>0</v>
      </c>
      <c r="AE2480" s="2">
        <f t="shared" si="817"/>
        <v>0</v>
      </c>
      <c r="AF2480" s="226"/>
      <c r="AG2480" s="219">
        <f t="shared" si="821"/>
        <v>0</v>
      </c>
      <c r="AH2480" s="234">
        <f t="shared" si="822"/>
        <v>0</v>
      </c>
      <c r="AI2480" s="214">
        <f t="shared" si="830"/>
        <v>0</v>
      </c>
      <c r="AK2480" s="229">
        <f t="shared" si="823"/>
        <v>0</v>
      </c>
      <c r="AL2480" s="226"/>
      <c r="AM2480" s="15"/>
      <c r="AN2480" s="232" t="e">
        <f t="shared" si="824"/>
        <v>#DIV/0!</v>
      </c>
      <c r="AO2480" s="214">
        <f t="shared" si="818"/>
        <v>0</v>
      </c>
      <c r="AQ2480" s="210"/>
      <c r="AR2480" s="231"/>
      <c r="AS2480" s="15"/>
      <c r="AT2480" s="232">
        <f t="shared" si="825"/>
        <v>0</v>
      </c>
      <c r="AU2480" s="235">
        <f t="shared" si="826"/>
        <v>0</v>
      </c>
      <c r="AY2480" s="210"/>
      <c r="AZ2480" s="231"/>
      <c r="BA2480" s="15"/>
      <c r="BB2480" s="232">
        <f t="shared" si="815"/>
        <v>0</v>
      </c>
      <c r="BC2480" s="235">
        <f t="shared" si="827"/>
        <v>0</v>
      </c>
      <c r="BG2480" s="210"/>
      <c r="BH2480" s="231"/>
      <c r="BI2480" s="15"/>
      <c r="BJ2480" s="232">
        <f t="shared" si="819"/>
        <v>0</v>
      </c>
      <c r="BK2480" s="235">
        <f t="shared" si="828"/>
        <v>0</v>
      </c>
      <c r="BM2480" s="109">
        <f t="shared" si="820"/>
        <v>-3.3230581205865755</v>
      </c>
      <c r="BN2480" s="213"/>
      <c r="BR2480" s="228"/>
      <c r="BS2480" s="311"/>
      <c r="BT2480" s="3"/>
      <c r="BU2480" s="213"/>
      <c r="BV2480" s="213"/>
      <c r="BW2480" s="291"/>
    </row>
    <row r="2481" spans="1:75" x14ac:dyDescent="0.2">
      <c r="A2481" s="210"/>
      <c r="B2481" s="211"/>
      <c r="C2481" s="848" t="str">
        <f ca="1">IF(ISERR(AVERAGE(INDIRECT("B"&amp;(ROW()-INT($B$1/2))):INDIRECT("B"&amp;(ROW()+INT($B$1/2))))),"",AVERAGE(INDIRECT("B"&amp;(ROW()-INT($B$1/2))):INDIRECT("B"&amp;(ROW()+INT($B$1/2)))))</f>
        <v/>
      </c>
      <c r="D2481" s="848">
        <f t="shared" si="814"/>
        <v>0</v>
      </c>
      <c r="E2481" s="275"/>
      <c r="F2481" s="15"/>
      <c r="G2481" s="3"/>
      <c r="H2481" s="3"/>
      <c r="I2481" s="3"/>
      <c r="J2481" s="3"/>
      <c r="K2481" s="3"/>
      <c r="L2481" s="554"/>
      <c r="M2481" s="545"/>
      <c r="N2481" s="546"/>
      <c r="O2481" s="5"/>
      <c r="P2481" s="216"/>
      <c r="Q2481" s="217"/>
      <c r="R2481" s="218"/>
      <c r="S2481" s="219">
        <f t="shared" si="831"/>
        <v>0</v>
      </c>
      <c r="T2481" s="220">
        <f t="shared" si="832"/>
        <v>0</v>
      </c>
      <c r="U2481" s="214">
        <f t="shared" si="829"/>
        <v>0</v>
      </c>
      <c r="W2481" s="221"/>
      <c r="X2481" s="222"/>
      <c r="Y2481" s="222"/>
      <c r="Z2481" s="223"/>
      <c r="AA2481" s="222"/>
      <c r="AB2481" s="224"/>
      <c r="AC2481" s="225"/>
      <c r="AD2481" s="2">
        <f t="shared" si="816"/>
        <v>0</v>
      </c>
      <c r="AE2481" s="2">
        <f t="shared" si="817"/>
        <v>0</v>
      </c>
      <c r="AF2481" s="226"/>
      <c r="AG2481" s="219">
        <f t="shared" si="821"/>
        <v>0</v>
      </c>
      <c r="AH2481" s="234">
        <f t="shared" si="822"/>
        <v>0</v>
      </c>
      <c r="AI2481" s="214">
        <f t="shared" si="830"/>
        <v>0</v>
      </c>
      <c r="AK2481" s="229">
        <f t="shared" si="823"/>
        <v>0</v>
      </c>
      <c r="AL2481" s="226"/>
      <c r="AM2481" s="15"/>
      <c r="AN2481" s="232" t="e">
        <f t="shared" si="824"/>
        <v>#DIV/0!</v>
      </c>
      <c r="AO2481" s="214">
        <f t="shared" si="818"/>
        <v>0</v>
      </c>
      <c r="AQ2481" s="210"/>
      <c r="AR2481" s="231"/>
      <c r="AS2481" s="15"/>
      <c r="AT2481" s="232">
        <f t="shared" si="825"/>
        <v>0</v>
      </c>
      <c r="AU2481" s="235">
        <f t="shared" si="826"/>
        <v>0</v>
      </c>
      <c r="AY2481" s="210"/>
      <c r="AZ2481" s="231"/>
      <c r="BA2481" s="15"/>
      <c r="BB2481" s="232">
        <f t="shared" si="815"/>
        <v>0</v>
      </c>
      <c r="BC2481" s="235">
        <f t="shared" si="827"/>
        <v>0</v>
      </c>
      <c r="BG2481" s="210"/>
      <c r="BH2481" s="231"/>
      <c r="BI2481" s="15"/>
      <c r="BJ2481" s="232">
        <f t="shared" si="819"/>
        <v>0</v>
      </c>
      <c r="BK2481" s="235">
        <f t="shared" si="828"/>
        <v>0</v>
      </c>
      <c r="BM2481" s="109">
        <f t="shared" si="820"/>
        <v>-3.3248904580843122</v>
      </c>
      <c r="BN2481" s="213"/>
      <c r="BR2481" s="228"/>
      <c r="BS2481" s="311"/>
      <c r="BT2481" s="3"/>
      <c r="BU2481" s="213"/>
      <c r="BV2481" s="213"/>
      <c r="BW2481" s="291"/>
    </row>
    <row r="2482" spans="1:75" x14ac:dyDescent="0.2">
      <c r="A2482" s="210"/>
      <c r="B2482" s="211"/>
      <c r="C2482" s="848" t="str">
        <f ca="1">IF(ISERR(AVERAGE(INDIRECT("B"&amp;(ROW()-INT($B$1/2))):INDIRECT("B"&amp;(ROW()+INT($B$1/2))))),"",AVERAGE(INDIRECT("B"&amp;(ROW()-INT($B$1/2))):INDIRECT("B"&amp;(ROW()+INT($B$1/2)))))</f>
        <v/>
      </c>
      <c r="D2482" s="848">
        <f t="shared" si="814"/>
        <v>0</v>
      </c>
      <c r="E2482" s="275"/>
      <c r="F2482" s="15"/>
      <c r="G2482" s="3"/>
      <c r="H2482" s="3"/>
      <c r="I2482" s="3"/>
      <c r="J2482" s="3"/>
      <c r="K2482" s="3"/>
      <c r="L2482" s="554"/>
      <c r="M2482" s="545"/>
      <c r="N2482" s="546"/>
      <c r="O2482" s="5"/>
      <c r="P2482" s="216"/>
      <c r="Q2482" s="217"/>
      <c r="R2482" s="218"/>
      <c r="S2482" s="219">
        <f t="shared" si="831"/>
        <v>0</v>
      </c>
      <c r="T2482" s="220">
        <f t="shared" si="832"/>
        <v>0</v>
      </c>
      <c r="U2482" s="214">
        <f t="shared" si="829"/>
        <v>0</v>
      </c>
      <c r="W2482" s="221"/>
      <c r="X2482" s="222"/>
      <c r="Y2482" s="222"/>
      <c r="Z2482" s="223"/>
      <c r="AA2482" s="222"/>
      <c r="AB2482" s="224"/>
      <c r="AC2482" s="225"/>
      <c r="AD2482" s="2">
        <f t="shared" si="816"/>
        <v>0</v>
      </c>
      <c r="AE2482" s="2">
        <f t="shared" si="817"/>
        <v>0</v>
      </c>
      <c r="AF2482" s="226"/>
      <c r="AG2482" s="219">
        <f t="shared" si="821"/>
        <v>0</v>
      </c>
      <c r="AH2482" s="234">
        <f t="shared" si="822"/>
        <v>0</v>
      </c>
      <c r="AI2482" s="214">
        <f t="shared" si="830"/>
        <v>0</v>
      </c>
      <c r="AK2482" s="229">
        <f t="shared" si="823"/>
        <v>0</v>
      </c>
      <c r="AL2482" s="226"/>
      <c r="AM2482" s="15"/>
      <c r="AN2482" s="232" t="e">
        <f t="shared" si="824"/>
        <v>#DIV/0!</v>
      </c>
      <c r="AO2482" s="214">
        <f t="shared" si="818"/>
        <v>0</v>
      </c>
      <c r="AQ2482" s="210"/>
      <c r="AR2482" s="231"/>
      <c r="AS2482" s="15"/>
      <c r="AT2482" s="232">
        <f t="shared" si="825"/>
        <v>0</v>
      </c>
      <c r="AU2482" s="235">
        <f t="shared" si="826"/>
        <v>0</v>
      </c>
      <c r="AY2482" s="210"/>
      <c r="AZ2482" s="231"/>
      <c r="BA2482" s="15"/>
      <c r="BB2482" s="232">
        <f t="shared" si="815"/>
        <v>0</v>
      </c>
      <c r="BC2482" s="235">
        <f t="shared" si="827"/>
        <v>0</v>
      </c>
      <c r="BG2482" s="210"/>
      <c r="BH2482" s="231"/>
      <c r="BI2482" s="15"/>
      <c r="BJ2482" s="232">
        <f t="shared" si="819"/>
        <v>0</v>
      </c>
      <c r="BK2482" s="235">
        <f t="shared" si="828"/>
        <v>0</v>
      </c>
      <c r="BM2482" s="109">
        <f t="shared" si="820"/>
        <v>-3.3267227955820489</v>
      </c>
      <c r="BN2482" s="213"/>
      <c r="BR2482" s="228"/>
      <c r="BS2482" s="311"/>
      <c r="BT2482" s="3"/>
      <c r="BU2482" s="213"/>
      <c r="BV2482" s="213"/>
      <c r="BW2482" s="291"/>
    </row>
    <row r="2483" spans="1:75" x14ac:dyDescent="0.2">
      <c r="A2483" s="210"/>
      <c r="B2483" s="211"/>
      <c r="C2483" s="848" t="str">
        <f ca="1">IF(ISERR(AVERAGE(INDIRECT("B"&amp;(ROW()-INT($B$1/2))):INDIRECT("B"&amp;(ROW()+INT($B$1/2))))),"",AVERAGE(INDIRECT("B"&amp;(ROW()-INT($B$1/2))):INDIRECT("B"&amp;(ROW()+INT($B$1/2)))))</f>
        <v/>
      </c>
      <c r="D2483" s="848">
        <f t="shared" si="814"/>
        <v>0</v>
      </c>
      <c r="E2483" s="275"/>
      <c r="F2483" s="15"/>
      <c r="G2483" s="3"/>
      <c r="H2483" s="3"/>
      <c r="I2483" s="3"/>
      <c r="J2483" s="3"/>
      <c r="K2483" s="3"/>
      <c r="L2483" s="554"/>
      <c r="M2483" s="545"/>
      <c r="N2483" s="546"/>
      <c r="O2483" s="5"/>
      <c r="P2483" s="216"/>
      <c r="Q2483" s="217"/>
      <c r="R2483" s="218"/>
      <c r="S2483" s="219">
        <f t="shared" si="831"/>
        <v>0</v>
      </c>
      <c r="T2483" s="220">
        <f t="shared" si="832"/>
        <v>0</v>
      </c>
      <c r="U2483" s="214">
        <f t="shared" si="829"/>
        <v>0</v>
      </c>
      <c r="W2483" s="221"/>
      <c r="X2483" s="222"/>
      <c r="Y2483" s="222"/>
      <c r="Z2483" s="223"/>
      <c r="AA2483" s="222"/>
      <c r="AB2483" s="224"/>
      <c r="AC2483" s="225"/>
      <c r="AD2483" s="2">
        <f t="shared" si="816"/>
        <v>0</v>
      </c>
      <c r="AE2483" s="2">
        <f t="shared" si="817"/>
        <v>0</v>
      </c>
      <c r="AF2483" s="226"/>
      <c r="AG2483" s="219">
        <f t="shared" si="821"/>
        <v>0</v>
      </c>
      <c r="AH2483" s="234">
        <f t="shared" si="822"/>
        <v>0</v>
      </c>
      <c r="AI2483" s="214">
        <f t="shared" si="830"/>
        <v>0</v>
      </c>
      <c r="AK2483" s="229">
        <f t="shared" si="823"/>
        <v>0</v>
      </c>
      <c r="AL2483" s="226"/>
      <c r="AM2483" s="15"/>
      <c r="AN2483" s="232" t="e">
        <f t="shared" si="824"/>
        <v>#DIV/0!</v>
      </c>
      <c r="AO2483" s="214">
        <f t="shared" si="818"/>
        <v>0</v>
      </c>
      <c r="AQ2483" s="210"/>
      <c r="AR2483" s="231"/>
      <c r="AS2483" s="15"/>
      <c r="AT2483" s="232">
        <f t="shared" si="825"/>
        <v>0</v>
      </c>
      <c r="AU2483" s="235">
        <f t="shared" si="826"/>
        <v>0</v>
      </c>
      <c r="AY2483" s="210"/>
      <c r="AZ2483" s="231"/>
      <c r="BA2483" s="15"/>
      <c r="BB2483" s="232">
        <f t="shared" si="815"/>
        <v>0</v>
      </c>
      <c r="BC2483" s="235">
        <f t="shared" si="827"/>
        <v>0</v>
      </c>
      <c r="BG2483" s="210"/>
      <c r="BH2483" s="231"/>
      <c r="BI2483" s="15"/>
      <c r="BJ2483" s="232">
        <f t="shared" si="819"/>
        <v>0</v>
      </c>
      <c r="BK2483" s="235">
        <f t="shared" si="828"/>
        <v>0</v>
      </c>
      <c r="BM2483" s="109">
        <f t="shared" si="820"/>
        <v>-3.3285551330797856</v>
      </c>
      <c r="BN2483" s="213"/>
      <c r="BR2483" s="228"/>
      <c r="BS2483" s="311"/>
      <c r="BT2483" s="3"/>
      <c r="BU2483" s="213"/>
      <c r="BV2483" s="213"/>
      <c r="BW2483" s="291"/>
    </row>
    <row r="2484" spans="1:75" x14ac:dyDescent="0.2">
      <c r="A2484" s="210"/>
      <c r="B2484" s="211"/>
      <c r="C2484" s="848" t="str">
        <f ca="1">IF(ISERR(AVERAGE(INDIRECT("B"&amp;(ROW()-INT($B$1/2))):INDIRECT("B"&amp;(ROW()+INT($B$1/2))))),"",AVERAGE(INDIRECT("B"&amp;(ROW()-INT($B$1/2))):INDIRECT("B"&amp;(ROW()+INT($B$1/2)))))</f>
        <v/>
      </c>
      <c r="D2484" s="848">
        <f t="shared" si="814"/>
        <v>0</v>
      </c>
      <c r="E2484" s="275"/>
      <c r="F2484" s="15"/>
      <c r="G2484" s="3"/>
      <c r="H2484" s="3"/>
      <c r="I2484" s="3"/>
      <c r="J2484" s="3"/>
      <c r="K2484" s="3"/>
      <c r="L2484" s="554"/>
      <c r="M2484" s="545"/>
      <c r="N2484" s="546"/>
      <c r="O2484" s="5"/>
      <c r="P2484" s="216"/>
      <c r="Q2484" s="217"/>
      <c r="R2484" s="218"/>
      <c r="S2484" s="219">
        <f t="shared" si="831"/>
        <v>0</v>
      </c>
      <c r="T2484" s="220">
        <f t="shared" si="832"/>
        <v>0</v>
      </c>
      <c r="U2484" s="214">
        <f t="shared" si="829"/>
        <v>0</v>
      </c>
      <c r="W2484" s="221"/>
      <c r="X2484" s="222"/>
      <c r="Y2484" s="222"/>
      <c r="Z2484" s="223"/>
      <c r="AA2484" s="222"/>
      <c r="AB2484" s="224"/>
      <c r="AC2484" s="225"/>
      <c r="AD2484" s="2">
        <f t="shared" si="816"/>
        <v>0</v>
      </c>
      <c r="AE2484" s="2">
        <f t="shared" si="817"/>
        <v>0</v>
      </c>
      <c r="AF2484" s="226"/>
      <c r="AG2484" s="219">
        <f t="shared" si="821"/>
        <v>0</v>
      </c>
      <c r="AH2484" s="234">
        <f t="shared" si="822"/>
        <v>0</v>
      </c>
      <c r="AI2484" s="214">
        <f t="shared" si="830"/>
        <v>0</v>
      </c>
      <c r="AK2484" s="229">
        <f t="shared" si="823"/>
        <v>0</v>
      </c>
      <c r="AL2484" s="226"/>
      <c r="AM2484" s="15"/>
      <c r="AN2484" s="232" t="e">
        <f t="shared" si="824"/>
        <v>#DIV/0!</v>
      </c>
      <c r="AO2484" s="214">
        <f t="shared" si="818"/>
        <v>0</v>
      </c>
      <c r="AQ2484" s="210"/>
      <c r="AR2484" s="231"/>
      <c r="AS2484" s="15"/>
      <c r="AT2484" s="232">
        <f t="shared" si="825"/>
        <v>0</v>
      </c>
      <c r="AU2484" s="235">
        <f t="shared" si="826"/>
        <v>0</v>
      </c>
      <c r="AY2484" s="210"/>
      <c r="AZ2484" s="231"/>
      <c r="BA2484" s="15"/>
      <c r="BB2484" s="232">
        <f t="shared" si="815"/>
        <v>0</v>
      </c>
      <c r="BC2484" s="235">
        <f t="shared" si="827"/>
        <v>0</v>
      </c>
      <c r="BG2484" s="210"/>
      <c r="BH2484" s="231"/>
      <c r="BI2484" s="15"/>
      <c r="BJ2484" s="232">
        <f t="shared" si="819"/>
        <v>0</v>
      </c>
      <c r="BK2484" s="235">
        <f t="shared" si="828"/>
        <v>0</v>
      </c>
      <c r="BM2484" s="109">
        <f t="shared" si="820"/>
        <v>-3.3303874705775223</v>
      </c>
      <c r="BN2484" s="213"/>
      <c r="BR2484" s="228"/>
      <c r="BS2484" s="311"/>
      <c r="BT2484" s="3"/>
      <c r="BU2484" s="213"/>
      <c r="BV2484" s="213"/>
      <c r="BW2484" s="291"/>
    </row>
    <row r="2485" spans="1:75" x14ac:dyDescent="0.2">
      <c r="A2485" s="210"/>
      <c r="B2485" s="211"/>
      <c r="C2485" s="848" t="str">
        <f ca="1">IF(ISERR(AVERAGE(INDIRECT("B"&amp;(ROW()-INT($B$1/2))):INDIRECT("B"&amp;(ROW()+INT($B$1/2))))),"",AVERAGE(INDIRECT("B"&amp;(ROW()-INT($B$1/2))):INDIRECT("B"&amp;(ROW()+INT($B$1/2)))))</f>
        <v/>
      </c>
      <c r="D2485" s="848">
        <f t="shared" si="814"/>
        <v>0</v>
      </c>
      <c r="E2485" s="275"/>
      <c r="F2485" s="15"/>
      <c r="G2485" s="3"/>
      <c r="H2485" s="3"/>
      <c r="I2485" s="3"/>
      <c r="J2485" s="3"/>
      <c r="K2485" s="3"/>
      <c r="L2485" s="554"/>
      <c r="M2485" s="545"/>
      <c r="N2485" s="546"/>
      <c r="O2485" s="5"/>
      <c r="P2485" s="216"/>
      <c r="Q2485" s="217"/>
      <c r="R2485" s="218"/>
      <c r="S2485" s="219">
        <f t="shared" si="831"/>
        <v>0</v>
      </c>
      <c r="T2485" s="220">
        <f t="shared" si="832"/>
        <v>0</v>
      </c>
      <c r="U2485" s="214">
        <f t="shared" si="829"/>
        <v>0</v>
      </c>
      <c r="W2485" s="221"/>
      <c r="X2485" s="222"/>
      <c r="Y2485" s="222"/>
      <c r="Z2485" s="223"/>
      <c r="AA2485" s="222"/>
      <c r="AB2485" s="224"/>
      <c r="AC2485" s="225"/>
      <c r="AD2485" s="2">
        <f t="shared" si="816"/>
        <v>0</v>
      </c>
      <c r="AE2485" s="2">
        <f t="shared" si="817"/>
        <v>0</v>
      </c>
      <c r="AF2485" s="226"/>
      <c r="AG2485" s="219">
        <f t="shared" si="821"/>
        <v>0</v>
      </c>
      <c r="AH2485" s="234">
        <f t="shared" si="822"/>
        <v>0</v>
      </c>
      <c r="AI2485" s="214">
        <f t="shared" si="830"/>
        <v>0</v>
      </c>
      <c r="AK2485" s="229">
        <f t="shared" si="823"/>
        <v>0</v>
      </c>
      <c r="AL2485" s="226"/>
      <c r="AM2485" s="15"/>
      <c r="AN2485" s="232" t="e">
        <f t="shared" si="824"/>
        <v>#DIV/0!</v>
      </c>
      <c r="AO2485" s="214">
        <f t="shared" si="818"/>
        <v>0</v>
      </c>
      <c r="AQ2485" s="210"/>
      <c r="AR2485" s="231"/>
      <c r="AS2485" s="15"/>
      <c r="AT2485" s="232">
        <f t="shared" si="825"/>
        <v>0</v>
      </c>
      <c r="AU2485" s="235">
        <f t="shared" si="826"/>
        <v>0</v>
      </c>
      <c r="AY2485" s="210"/>
      <c r="AZ2485" s="231"/>
      <c r="BA2485" s="15"/>
      <c r="BB2485" s="232">
        <f t="shared" si="815"/>
        <v>0</v>
      </c>
      <c r="BC2485" s="235">
        <f t="shared" si="827"/>
        <v>0</v>
      </c>
      <c r="BG2485" s="210"/>
      <c r="BH2485" s="231"/>
      <c r="BI2485" s="15"/>
      <c r="BJ2485" s="232">
        <f t="shared" si="819"/>
        <v>0</v>
      </c>
      <c r="BK2485" s="235">
        <f t="shared" si="828"/>
        <v>0</v>
      </c>
      <c r="BM2485" s="109">
        <f t="shared" si="820"/>
        <v>-3.332219808075259</v>
      </c>
      <c r="BN2485" s="213"/>
      <c r="BR2485" s="228"/>
      <c r="BS2485" s="311"/>
      <c r="BT2485" s="3"/>
      <c r="BU2485" s="213"/>
      <c r="BV2485" s="213"/>
      <c r="BW2485" s="291"/>
    </row>
    <row r="2486" spans="1:75" x14ac:dyDescent="0.2">
      <c r="A2486" s="210"/>
      <c r="B2486" s="211"/>
      <c r="C2486" s="848" t="str">
        <f ca="1">IF(ISERR(AVERAGE(INDIRECT("B"&amp;(ROW()-INT($B$1/2))):INDIRECT("B"&amp;(ROW()+INT($B$1/2))))),"",AVERAGE(INDIRECT("B"&amp;(ROW()-INT($B$1/2))):INDIRECT("B"&amp;(ROW()+INT($B$1/2)))))</f>
        <v/>
      </c>
      <c r="D2486" s="848">
        <f t="shared" si="814"/>
        <v>0</v>
      </c>
      <c r="E2486" s="275"/>
      <c r="F2486" s="15"/>
      <c r="G2486" s="3"/>
      <c r="H2486" s="3"/>
      <c r="I2486" s="3"/>
      <c r="J2486" s="3"/>
      <c r="K2486" s="3"/>
      <c r="L2486" s="554"/>
      <c r="M2486" s="545"/>
      <c r="N2486" s="546"/>
      <c r="O2486" s="5"/>
      <c r="P2486" s="216"/>
      <c r="Q2486" s="217"/>
      <c r="R2486" s="218"/>
      <c r="S2486" s="219">
        <f t="shared" si="831"/>
        <v>0</v>
      </c>
      <c r="T2486" s="220">
        <f t="shared" si="832"/>
        <v>0</v>
      </c>
      <c r="U2486" s="214">
        <f t="shared" si="829"/>
        <v>0</v>
      </c>
      <c r="W2486" s="221"/>
      <c r="X2486" s="222"/>
      <c r="Y2486" s="222"/>
      <c r="Z2486" s="223"/>
      <c r="AA2486" s="222"/>
      <c r="AB2486" s="224"/>
      <c r="AC2486" s="225"/>
      <c r="AD2486" s="2">
        <f t="shared" si="816"/>
        <v>0</v>
      </c>
      <c r="AE2486" s="2">
        <f t="shared" si="817"/>
        <v>0</v>
      </c>
      <c r="AF2486" s="226"/>
      <c r="AG2486" s="219">
        <f t="shared" si="821"/>
        <v>0</v>
      </c>
      <c r="AH2486" s="234">
        <f t="shared" si="822"/>
        <v>0</v>
      </c>
      <c r="AI2486" s="214">
        <f t="shared" si="830"/>
        <v>0</v>
      </c>
      <c r="AK2486" s="229">
        <f t="shared" si="823"/>
        <v>0</v>
      </c>
      <c r="AL2486" s="226"/>
      <c r="AM2486" s="15"/>
      <c r="AN2486" s="232" t="e">
        <f t="shared" si="824"/>
        <v>#DIV/0!</v>
      </c>
      <c r="AO2486" s="214">
        <f t="shared" si="818"/>
        <v>0</v>
      </c>
      <c r="AQ2486" s="210"/>
      <c r="AR2486" s="231"/>
      <c r="AS2486" s="15"/>
      <c r="AT2486" s="232">
        <f t="shared" si="825"/>
        <v>0</v>
      </c>
      <c r="AU2486" s="235">
        <f t="shared" si="826"/>
        <v>0</v>
      </c>
      <c r="AY2486" s="210"/>
      <c r="AZ2486" s="231"/>
      <c r="BA2486" s="15"/>
      <c r="BB2486" s="232">
        <f t="shared" si="815"/>
        <v>0</v>
      </c>
      <c r="BC2486" s="235">
        <f t="shared" si="827"/>
        <v>0</v>
      </c>
      <c r="BG2486" s="210"/>
      <c r="BH2486" s="231"/>
      <c r="BI2486" s="15"/>
      <c r="BJ2486" s="232">
        <f t="shared" si="819"/>
        <v>0</v>
      </c>
      <c r="BK2486" s="235">
        <f t="shared" si="828"/>
        <v>0</v>
      </c>
      <c r="BM2486" s="109">
        <f t="shared" si="820"/>
        <v>-3.3340521455729957</v>
      </c>
      <c r="BN2486" s="213"/>
      <c r="BR2486" s="228"/>
      <c r="BS2486" s="311"/>
      <c r="BT2486" s="3"/>
      <c r="BU2486" s="213"/>
      <c r="BV2486" s="213"/>
      <c r="BW2486" s="291"/>
    </row>
    <row r="2487" spans="1:75" x14ac:dyDescent="0.2">
      <c r="A2487" s="210"/>
      <c r="B2487" s="211"/>
      <c r="C2487" s="848" t="str">
        <f ca="1">IF(ISERR(AVERAGE(INDIRECT("B"&amp;(ROW()-INT($B$1/2))):INDIRECT("B"&amp;(ROW()+INT($B$1/2))))),"",AVERAGE(INDIRECT("B"&amp;(ROW()-INT($B$1/2))):INDIRECT("B"&amp;(ROW()+INT($B$1/2)))))</f>
        <v/>
      </c>
      <c r="D2487" s="848">
        <f t="shared" si="814"/>
        <v>0</v>
      </c>
      <c r="E2487" s="275"/>
      <c r="F2487" s="15"/>
      <c r="G2487" s="3"/>
      <c r="H2487" s="3"/>
      <c r="I2487" s="3"/>
      <c r="J2487" s="3"/>
      <c r="K2487" s="3"/>
      <c r="L2487" s="554"/>
      <c r="M2487" s="545"/>
      <c r="N2487" s="546"/>
      <c r="O2487" s="5"/>
      <c r="P2487" s="216"/>
      <c r="Q2487" s="217"/>
      <c r="R2487" s="218"/>
      <c r="S2487" s="219">
        <f t="shared" si="831"/>
        <v>0</v>
      </c>
      <c r="T2487" s="220">
        <f t="shared" si="832"/>
        <v>0</v>
      </c>
      <c r="U2487" s="214">
        <f t="shared" si="829"/>
        <v>0</v>
      </c>
      <c r="W2487" s="221"/>
      <c r="X2487" s="222"/>
      <c r="Y2487" s="222"/>
      <c r="Z2487" s="223"/>
      <c r="AA2487" s="222"/>
      <c r="AB2487" s="224"/>
      <c r="AC2487" s="225"/>
      <c r="AD2487" s="2">
        <f t="shared" si="816"/>
        <v>0</v>
      </c>
      <c r="AE2487" s="2">
        <f t="shared" si="817"/>
        <v>0</v>
      </c>
      <c r="AF2487" s="226"/>
      <c r="AG2487" s="219">
        <f t="shared" si="821"/>
        <v>0</v>
      </c>
      <c r="AH2487" s="234">
        <f t="shared" si="822"/>
        <v>0</v>
      </c>
      <c r="AI2487" s="214">
        <f t="shared" si="830"/>
        <v>0</v>
      </c>
      <c r="AK2487" s="229">
        <f t="shared" si="823"/>
        <v>0</v>
      </c>
      <c r="AL2487" s="226"/>
      <c r="AM2487" s="15"/>
      <c r="AN2487" s="232" t="e">
        <f t="shared" si="824"/>
        <v>#DIV/0!</v>
      </c>
      <c r="AO2487" s="214">
        <f t="shared" si="818"/>
        <v>0</v>
      </c>
      <c r="AQ2487" s="210"/>
      <c r="AR2487" s="231"/>
      <c r="AS2487" s="15"/>
      <c r="AT2487" s="232">
        <f t="shared" si="825"/>
        <v>0</v>
      </c>
      <c r="AU2487" s="235">
        <f t="shared" si="826"/>
        <v>0</v>
      </c>
      <c r="AY2487" s="210"/>
      <c r="AZ2487" s="231"/>
      <c r="BA2487" s="15"/>
      <c r="BB2487" s="232">
        <f t="shared" si="815"/>
        <v>0</v>
      </c>
      <c r="BC2487" s="235">
        <f t="shared" si="827"/>
        <v>0</v>
      </c>
      <c r="BG2487" s="210"/>
      <c r="BH2487" s="231"/>
      <c r="BI2487" s="15"/>
      <c r="BJ2487" s="232">
        <f t="shared" si="819"/>
        <v>0</v>
      </c>
      <c r="BK2487" s="235">
        <f t="shared" si="828"/>
        <v>0</v>
      </c>
      <c r="BM2487" s="109">
        <f t="shared" si="820"/>
        <v>-3.3358844830707324</v>
      </c>
      <c r="BN2487" s="213"/>
      <c r="BR2487" s="228"/>
      <c r="BS2487" s="311"/>
      <c r="BT2487" s="3"/>
      <c r="BU2487" s="213"/>
      <c r="BV2487" s="213"/>
      <c r="BW2487" s="291"/>
    </row>
    <row r="2488" spans="1:75" x14ac:dyDescent="0.2">
      <c r="A2488" s="210"/>
      <c r="B2488" s="211"/>
      <c r="C2488" s="848" t="str">
        <f ca="1">IF(ISERR(AVERAGE(INDIRECT("B"&amp;(ROW()-INT($B$1/2))):INDIRECT("B"&amp;(ROW()+INT($B$1/2))))),"",AVERAGE(INDIRECT("B"&amp;(ROW()-INT($B$1/2))):INDIRECT("B"&amp;(ROW()+INT($B$1/2)))))</f>
        <v/>
      </c>
      <c r="D2488" s="848">
        <f t="shared" si="814"/>
        <v>0</v>
      </c>
      <c r="E2488" s="275"/>
      <c r="F2488" s="15"/>
      <c r="G2488" s="3"/>
      <c r="H2488" s="3"/>
      <c r="I2488" s="3"/>
      <c r="J2488" s="3"/>
      <c r="K2488" s="3"/>
      <c r="L2488" s="554"/>
      <c r="M2488" s="545"/>
      <c r="N2488" s="546"/>
      <c r="O2488" s="5"/>
      <c r="P2488" s="216"/>
      <c r="Q2488" s="217"/>
      <c r="R2488" s="218"/>
      <c r="S2488" s="219">
        <f t="shared" si="831"/>
        <v>0</v>
      </c>
      <c r="T2488" s="220">
        <f t="shared" si="832"/>
        <v>0</v>
      </c>
      <c r="U2488" s="214">
        <f t="shared" si="829"/>
        <v>0</v>
      </c>
      <c r="W2488" s="221"/>
      <c r="X2488" s="222"/>
      <c r="Y2488" s="222"/>
      <c r="Z2488" s="223"/>
      <c r="AA2488" s="222"/>
      <c r="AB2488" s="224"/>
      <c r="AC2488" s="225"/>
      <c r="AD2488" s="2">
        <f t="shared" si="816"/>
        <v>0</v>
      </c>
      <c r="AE2488" s="2">
        <f t="shared" si="817"/>
        <v>0</v>
      </c>
      <c r="AF2488" s="226"/>
      <c r="AG2488" s="219">
        <f t="shared" si="821"/>
        <v>0</v>
      </c>
      <c r="AH2488" s="234">
        <f t="shared" si="822"/>
        <v>0</v>
      </c>
      <c r="AI2488" s="214">
        <f t="shared" si="830"/>
        <v>0</v>
      </c>
      <c r="AK2488" s="229">
        <f t="shared" si="823"/>
        <v>0</v>
      </c>
      <c r="AL2488" s="226"/>
      <c r="AM2488" s="15"/>
      <c r="AN2488" s="232" t="e">
        <f t="shared" si="824"/>
        <v>#DIV/0!</v>
      </c>
      <c r="AO2488" s="214">
        <f t="shared" si="818"/>
        <v>0</v>
      </c>
      <c r="AQ2488" s="210"/>
      <c r="AR2488" s="231"/>
      <c r="AS2488" s="15"/>
      <c r="AT2488" s="232">
        <f t="shared" si="825"/>
        <v>0</v>
      </c>
      <c r="AU2488" s="235">
        <f t="shared" si="826"/>
        <v>0</v>
      </c>
      <c r="AY2488" s="210"/>
      <c r="AZ2488" s="231"/>
      <c r="BA2488" s="15"/>
      <c r="BB2488" s="232">
        <f t="shared" si="815"/>
        <v>0</v>
      </c>
      <c r="BC2488" s="235">
        <f t="shared" si="827"/>
        <v>0</v>
      </c>
      <c r="BG2488" s="210"/>
      <c r="BH2488" s="231"/>
      <c r="BI2488" s="15"/>
      <c r="BJ2488" s="232">
        <f t="shared" si="819"/>
        <v>0</v>
      </c>
      <c r="BK2488" s="235">
        <f t="shared" si="828"/>
        <v>0</v>
      </c>
      <c r="BM2488" s="109">
        <f t="shared" si="820"/>
        <v>-3.3377168205684691</v>
      </c>
      <c r="BN2488" s="213"/>
      <c r="BR2488" s="228"/>
      <c r="BS2488" s="311"/>
      <c r="BT2488" s="3"/>
      <c r="BU2488" s="213"/>
      <c r="BV2488" s="213"/>
      <c r="BW2488" s="291"/>
    </row>
    <row r="2489" spans="1:75" x14ac:dyDescent="0.2">
      <c r="A2489" s="210"/>
      <c r="B2489" s="211"/>
      <c r="C2489" s="848" t="str">
        <f ca="1">IF(ISERR(AVERAGE(INDIRECT("B"&amp;(ROW()-INT($B$1/2))):INDIRECT("B"&amp;(ROW()+INT($B$1/2))))),"",AVERAGE(INDIRECT("B"&amp;(ROW()-INT($B$1/2))):INDIRECT("B"&amp;(ROW()+INT($B$1/2)))))</f>
        <v/>
      </c>
      <c r="D2489" s="848">
        <f t="shared" si="814"/>
        <v>0</v>
      </c>
      <c r="E2489" s="275"/>
      <c r="F2489" s="15"/>
      <c r="G2489" s="3"/>
      <c r="H2489" s="3"/>
      <c r="I2489" s="3"/>
      <c r="J2489" s="3"/>
      <c r="K2489" s="3"/>
      <c r="L2489" s="554"/>
      <c r="M2489" s="545"/>
      <c r="N2489" s="546"/>
      <c r="O2489" s="5"/>
      <c r="P2489" s="216"/>
      <c r="Q2489" s="217"/>
      <c r="R2489" s="218"/>
      <c r="S2489" s="219">
        <f t="shared" si="831"/>
        <v>0</v>
      </c>
      <c r="T2489" s="220">
        <f t="shared" si="832"/>
        <v>0</v>
      </c>
      <c r="U2489" s="214">
        <f t="shared" si="829"/>
        <v>0</v>
      </c>
      <c r="W2489" s="221"/>
      <c r="X2489" s="222"/>
      <c r="Y2489" s="222"/>
      <c r="Z2489" s="223"/>
      <c r="AA2489" s="222"/>
      <c r="AB2489" s="224"/>
      <c r="AC2489" s="225"/>
      <c r="AD2489" s="2">
        <f t="shared" si="816"/>
        <v>0</v>
      </c>
      <c r="AE2489" s="2">
        <f t="shared" si="817"/>
        <v>0</v>
      </c>
      <c r="AF2489" s="226"/>
      <c r="AG2489" s="219">
        <f t="shared" si="821"/>
        <v>0</v>
      </c>
      <c r="AH2489" s="234">
        <f t="shared" si="822"/>
        <v>0</v>
      </c>
      <c r="AI2489" s="214">
        <f t="shared" si="830"/>
        <v>0</v>
      </c>
      <c r="AK2489" s="229">
        <f t="shared" si="823"/>
        <v>0</v>
      </c>
      <c r="AL2489" s="226"/>
      <c r="AM2489" s="15"/>
      <c r="AN2489" s="232" t="e">
        <f t="shared" si="824"/>
        <v>#DIV/0!</v>
      </c>
      <c r="AO2489" s="214">
        <f t="shared" si="818"/>
        <v>0</v>
      </c>
      <c r="AQ2489" s="210"/>
      <c r="AR2489" s="231"/>
      <c r="AS2489" s="15"/>
      <c r="AT2489" s="232">
        <f t="shared" si="825"/>
        <v>0</v>
      </c>
      <c r="AU2489" s="235">
        <f t="shared" si="826"/>
        <v>0</v>
      </c>
      <c r="AY2489" s="210"/>
      <c r="AZ2489" s="231"/>
      <c r="BA2489" s="15"/>
      <c r="BB2489" s="232">
        <f t="shared" si="815"/>
        <v>0</v>
      </c>
      <c r="BC2489" s="235">
        <f t="shared" si="827"/>
        <v>0</v>
      </c>
      <c r="BG2489" s="210"/>
      <c r="BH2489" s="231"/>
      <c r="BI2489" s="15"/>
      <c r="BJ2489" s="232">
        <f t="shared" si="819"/>
        <v>0</v>
      </c>
      <c r="BK2489" s="235">
        <f t="shared" si="828"/>
        <v>0</v>
      </c>
      <c r="BM2489" s="109">
        <f t="shared" si="820"/>
        <v>-3.3395491580662058</v>
      </c>
      <c r="BN2489" s="213"/>
      <c r="BR2489" s="228"/>
      <c r="BS2489" s="311"/>
      <c r="BT2489" s="3"/>
      <c r="BU2489" s="213"/>
      <c r="BV2489" s="213"/>
      <c r="BW2489" s="291"/>
    </row>
    <row r="2490" spans="1:75" x14ac:dyDescent="0.2">
      <c r="A2490" s="210"/>
      <c r="B2490" s="211"/>
      <c r="C2490" s="848" t="str">
        <f ca="1">IF(ISERR(AVERAGE(INDIRECT("B"&amp;(ROW()-INT($B$1/2))):INDIRECT("B"&amp;(ROW()+INT($B$1/2))))),"",AVERAGE(INDIRECT("B"&amp;(ROW()-INT($B$1/2))):INDIRECT("B"&amp;(ROW()+INT($B$1/2)))))</f>
        <v/>
      </c>
      <c r="D2490" s="848">
        <f t="shared" si="814"/>
        <v>0</v>
      </c>
      <c r="E2490" s="275"/>
      <c r="F2490" s="15"/>
      <c r="G2490" s="3"/>
      <c r="H2490" s="3"/>
      <c r="I2490" s="3"/>
      <c r="J2490" s="3"/>
      <c r="K2490" s="3"/>
      <c r="L2490" s="554"/>
      <c r="M2490" s="545"/>
      <c r="N2490" s="546"/>
      <c r="O2490" s="5"/>
      <c r="P2490" s="216"/>
      <c r="Q2490" s="217"/>
      <c r="R2490" s="218"/>
      <c r="S2490" s="219">
        <f t="shared" si="831"/>
        <v>0</v>
      </c>
      <c r="T2490" s="220">
        <f t="shared" si="832"/>
        <v>0</v>
      </c>
      <c r="U2490" s="214">
        <f t="shared" si="829"/>
        <v>0</v>
      </c>
      <c r="W2490" s="221"/>
      <c r="X2490" s="222"/>
      <c r="Y2490" s="222"/>
      <c r="Z2490" s="223"/>
      <c r="AA2490" s="222"/>
      <c r="AB2490" s="224"/>
      <c r="AC2490" s="225"/>
      <c r="AD2490" s="2">
        <f t="shared" si="816"/>
        <v>0</v>
      </c>
      <c r="AE2490" s="2">
        <f t="shared" si="817"/>
        <v>0</v>
      </c>
      <c r="AF2490" s="226"/>
      <c r="AG2490" s="219">
        <f t="shared" si="821"/>
        <v>0</v>
      </c>
      <c r="AH2490" s="234">
        <f t="shared" si="822"/>
        <v>0</v>
      </c>
      <c r="AI2490" s="214">
        <f t="shared" si="830"/>
        <v>0</v>
      </c>
      <c r="AK2490" s="229">
        <f t="shared" si="823"/>
        <v>0</v>
      </c>
      <c r="AL2490" s="226"/>
      <c r="AM2490" s="15"/>
      <c r="AN2490" s="232" t="e">
        <f t="shared" si="824"/>
        <v>#DIV/0!</v>
      </c>
      <c r="AO2490" s="214">
        <f t="shared" si="818"/>
        <v>0</v>
      </c>
      <c r="AQ2490" s="210"/>
      <c r="AR2490" s="231"/>
      <c r="AS2490" s="15"/>
      <c r="AT2490" s="232">
        <f t="shared" si="825"/>
        <v>0</v>
      </c>
      <c r="AU2490" s="235">
        <f t="shared" si="826"/>
        <v>0</v>
      </c>
      <c r="AY2490" s="210"/>
      <c r="AZ2490" s="231"/>
      <c r="BA2490" s="15"/>
      <c r="BB2490" s="232">
        <f t="shared" si="815"/>
        <v>0</v>
      </c>
      <c r="BC2490" s="235">
        <f t="shared" si="827"/>
        <v>0</v>
      </c>
      <c r="BG2490" s="210"/>
      <c r="BH2490" s="231"/>
      <c r="BI2490" s="15"/>
      <c r="BJ2490" s="232">
        <f t="shared" si="819"/>
        <v>0</v>
      </c>
      <c r="BK2490" s="235">
        <f t="shared" si="828"/>
        <v>0</v>
      </c>
      <c r="BM2490" s="109">
        <f t="shared" si="820"/>
        <v>-3.3413814955639425</v>
      </c>
      <c r="BN2490" s="213"/>
      <c r="BR2490" s="228"/>
      <c r="BS2490" s="311"/>
      <c r="BT2490" s="3"/>
      <c r="BU2490" s="213"/>
      <c r="BV2490" s="213"/>
      <c r="BW2490" s="291"/>
    </row>
    <row r="2491" spans="1:75" x14ac:dyDescent="0.2">
      <c r="A2491" s="210"/>
      <c r="B2491" s="211"/>
      <c r="C2491" s="848" t="str">
        <f ca="1">IF(ISERR(AVERAGE(INDIRECT("B"&amp;(ROW()-INT($B$1/2))):INDIRECT("B"&amp;(ROW()+INT($B$1/2))))),"",AVERAGE(INDIRECT("B"&amp;(ROW()-INT($B$1/2))):INDIRECT("B"&amp;(ROW()+INT($B$1/2)))))</f>
        <v/>
      </c>
      <c r="D2491" s="848">
        <f t="shared" si="814"/>
        <v>0</v>
      </c>
      <c r="E2491" s="275"/>
      <c r="F2491" s="15"/>
      <c r="G2491" s="3"/>
      <c r="H2491" s="3"/>
      <c r="I2491" s="3"/>
      <c r="J2491" s="3"/>
      <c r="K2491" s="3"/>
      <c r="L2491" s="554"/>
      <c r="M2491" s="545"/>
      <c r="N2491" s="546"/>
      <c r="O2491" s="5"/>
      <c r="P2491" s="216"/>
      <c r="Q2491" s="217"/>
      <c r="R2491" s="218"/>
      <c r="S2491" s="219">
        <f t="shared" si="831"/>
        <v>0</v>
      </c>
      <c r="T2491" s="220">
        <f t="shared" si="832"/>
        <v>0</v>
      </c>
      <c r="U2491" s="214">
        <f t="shared" si="829"/>
        <v>0</v>
      </c>
      <c r="W2491" s="221"/>
      <c r="X2491" s="222"/>
      <c r="Y2491" s="222"/>
      <c r="Z2491" s="223"/>
      <c r="AA2491" s="222"/>
      <c r="AB2491" s="224"/>
      <c r="AC2491" s="225"/>
      <c r="AD2491" s="2">
        <f t="shared" si="816"/>
        <v>0</v>
      </c>
      <c r="AE2491" s="2">
        <f t="shared" si="817"/>
        <v>0</v>
      </c>
      <c r="AF2491" s="226"/>
      <c r="AG2491" s="219">
        <f t="shared" si="821"/>
        <v>0</v>
      </c>
      <c r="AH2491" s="234">
        <f t="shared" si="822"/>
        <v>0</v>
      </c>
      <c r="AI2491" s="214">
        <f t="shared" si="830"/>
        <v>0</v>
      </c>
      <c r="AK2491" s="229">
        <f t="shared" si="823"/>
        <v>0</v>
      </c>
      <c r="AL2491" s="226"/>
      <c r="AM2491" s="15"/>
      <c r="AN2491" s="232" t="e">
        <f t="shared" si="824"/>
        <v>#DIV/0!</v>
      </c>
      <c r="AO2491" s="214">
        <f t="shared" si="818"/>
        <v>0</v>
      </c>
      <c r="AQ2491" s="210"/>
      <c r="AR2491" s="231"/>
      <c r="AS2491" s="15"/>
      <c r="AT2491" s="232">
        <f t="shared" si="825"/>
        <v>0</v>
      </c>
      <c r="AU2491" s="235">
        <f t="shared" si="826"/>
        <v>0</v>
      </c>
      <c r="AY2491" s="210"/>
      <c r="AZ2491" s="231"/>
      <c r="BA2491" s="15"/>
      <c r="BB2491" s="232">
        <f t="shared" si="815"/>
        <v>0</v>
      </c>
      <c r="BC2491" s="235">
        <f t="shared" si="827"/>
        <v>0</v>
      </c>
      <c r="BG2491" s="210"/>
      <c r="BH2491" s="231"/>
      <c r="BI2491" s="15"/>
      <c r="BJ2491" s="232">
        <f t="shared" si="819"/>
        <v>0</v>
      </c>
      <c r="BK2491" s="235">
        <f t="shared" si="828"/>
        <v>0</v>
      </c>
      <c r="BM2491" s="109">
        <f t="shared" si="820"/>
        <v>-3.3432138330616792</v>
      </c>
      <c r="BN2491" s="213"/>
      <c r="BR2491" s="228"/>
      <c r="BS2491" s="311"/>
      <c r="BT2491" s="3"/>
      <c r="BU2491" s="213"/>
      <c r="BV2491" s="213"/>
      <c r="BW2491" s="291"/>
    </row>
    <row r="2492" spans="1:75" x14ac:dyDescent="0.2">
      <c r="A2492" s="210"/>
      <c r="B2492" s="211"/>
      <c r="C2492" s="848" t="str">
        <f ca="1">IF(ISERR(AVERAGE(INDIRECT("B"&amp;(ROW()-INT($B$1/2))):INDIRECT("B"&amp;(ROW()+INT($B$1/2))))),"",AVERAGE(INDIRECT("B"&amp;(ROW()-INT($B$1/2))):INDIRECT("B"&amp;(ROW()+INT($B$1/2)))))</f>
        <v/>
      </c>
      <c r="D2492" s="848">
        <f t="shared" si="814"/>
        <v>0</v>
      </c>
      <c r="E2492" s="275"/>
      <c r="F2492" s="15"/>
      <c r="G2492" s="3"/>
      <c r="H2492" s="3"/>
      <c r="I2492" s="3"/>
      <c r="J2492" s="3"/>
      <c r="K2492" s="3"/>
      <c r="L2492" s="554"/>
      <c r="M2492" s="545"/>
      <c r="N2492" s="546"/>
      <c r="O2492" s="5"/>
      <c r="P2492" s="216"/>
      <c r="Q2492" s="217"/>
      <c r="R2492" s="218"/>
      <c r="S2492" s="219">
        <f t="shared" si="831"/>
        <v>0</v>
      </c>
      <c r="T2492" s="220">
        <f t="shared" si="832"/>
        <v>0</v>
      </c>
      <c r="U2492" s="214">
        <f t="shared" si="829"/>
        <v>0</v>
      </c>
      <c r="W2492" s="221"/>
      <c r="X2492" s="222"/>
      <c r="Y2492" s="222"/>
      <c r="Z2492" s="223"/>
      <c r="AA2492" s="222"/>
      <c r="AB2492" s="224"/>
      <c r="AC2492" s="225"/>
      <c r="AD2492" s="2">
        <f t="shared" si="816"/>
        <v>0</v>
      </c>
      <c r="AE2492" s="2">
        <f t="shared" si="817"/>
        <v>0</v>
      </c>
      <c r="AF2492" s="226"/>
      <c r="AG2492" s="219">
        <f t="shared" si="821"/>
        <v>0</v>
      </c>
      <c r="AH2492" s="234">
        <f t="shared" si="822"/>
        <v>0</v>
      </c>
      <c r="AI2492" s="214">
        <f t="shared" si="830"/>
        <v>0</v>
      </c>
      <c r="AK2492" s="229">
        <f t="shared" si="823"/>
        <v>0</v>
      </c>
      <c r="AL2492" s="226"/>
      <c r="AM2492" s="15"/>
      <c r="AN2492" s="232" t="e">
        <f t="shared" si="824"/>
        <v>#DIV/0!</v>
      </c>
      <c r="AO2492" s="214">
        <f t="shared" si="818"/>
        <v>0</v>
      </c>
      <c r="AQ2492" s="210"/>
      <c r="AR2492" s="231"/>
      <c r="AS2492" s="15"/>
      <c r="AT2492" s="232">
        <f t="shared" si="825"/>
        <v>0</v>
      </c>
      <c r="AU2492" s="235">
        <f t="shared" si="826"/>
        <v>0</v>
      </c>
      <c r="AY2492" s="210"/>
      <c r="AZ2492" s="231"/>
      <c r="BA2492" s="15"/>
      <c r="BB2492" s="232">
        <f t="shared" si="815"/>
        <v>0</v>
      </c>
      <c r="BC2492" s="235">
        <f t="shared" si="827"/>
        <v>0</v>
      </c>
      <c r="BG2492" s="210"/>
      <c r="BH2492" s="231"/>
      <c r="BI2492" s="15"/>
      <c r="BJ2492" s="232">
        <f t="shared" si="819"/>
        <v>0</v>
      </c>
      <c r="BK2492" s="235">
        <f t="shared" si="828"/>
        <v>0</v>
      </c>
      <c r="BM2492" s="109">
        <f t="shared" si="820"/>
        <v>-3.3450461705594159</v>
      </c>
      <c r="BN2492" s="213"/>
      <c r="BR2492" s="228"/>
      <c r="BS2492" s="311"/>
      <c r="BT2492" s="3"/>
      <c r="BU2492" s="213"/>
      <c r="BV2492" s="213"/>
      <c r="BW2492" s="291"/>
    </row>
    <row r="2493" spans="1:75" x14ac:dyDescent="0.2">
      <c r="A2493" s="210"/>
      <c r="B2493" s="211"/>
      <c r="C2493" s="848" t="str">
        <f ca="1">IF(ISERR(AVERAGE(INDIRECT("B"&amp;(ROW()-INT($B$1/2))):INDIRECT("B"&amp;(ROW()+INT($B$1/2))))),"",AVERAGE(INDIRECT("B"&amp;(ROW()-INT($B$1/2))):INDIRECT("B"&amp;(ROW()+INT($B$1/2)))))</f>
        <v/>
      </c>
      <c r="D2493" s="848">
        <f t="shared" si="814"/>
        <v>0</v>
      </c>
      <c r="E2493" s="275"/>
      <c r="F2493" s="15"/>
      <c r="G2493" s="3"/>
      <c r="H2493" s="3"/>
      <c r="I2493" s="3"/>
      <c r="J2493" s="3"/>
      <c r="K2493" s="3"/>
      <c r="L2493" s="554"/>
      <c r="M2493" s="545"/>
      <c r="N2493" s="546"/>
      <c r="O2493" s="5"/>
      <c r="P2493" s="216"/>
      <c r="Q2493" s="217"/>
      <c r="R2493" s="218"/>
      <c r="S2493" s="219">
        <f t="shared" si="831"/>
        <v>0</v>
      </c>
      <c r="T2493" s="220">
        <f t="shared" si="832"/>
        <v>0</v>
      </c>
      <c r="U2493" s="214">
        <f t="shared" si="829"/>
        <v>0</v>
      </c>
      <c r="W2493" s="221"/>
      <c r="X2493" s="222"/>
      <c r="Y2493" s="222"/>
      <c r="Z2493" s="223"/>
      <c r="AA2493" s="222"/>
      <c r="AB2493" s="224"/>
      <c r="AC2493" s="225"/>
      <c r="AD2493" s="2">
        <f t="shared" si="816"/>
        <v>0</v>
      </c>
      <c r="AE2493" s="2">
        <f t="shared" si="817"/>
        <v>0</v>
      </c>
      <c r="AF2493" s="226"/>
      <c r="AG2493" s="219">
        <f t="shared" si="821"/>
        <v>0</v>
      </c>
      <c r="AH2493" s="234">
        <f t="shared" si="822"/>
        <v>0</v>
      </c>
      <c r="AI2493" s="214">
        <f t="shared" si="830"/>
        <v>0</v>
      </c>
      <c r="AK2493" s="229">
        <f t="shared" si="823"/>
        <v>0</v>
      </c>
      <c r="AL2493" s="226"/>
      <c r="AM2493" s="15"/>
      <c r="AN2493" s="232" t="e">
        <f t="shared" si="824"/>
        <v>#DIV/0!</v>
      </c>
      <c r="AO2493" s="214">
        <f t="shared" si="818"/>
        <v>0</v>
      </c>
      <c r="AQ2493" s="210"/>
      <c r="AR2493" s="231"/>
      <c r="AS2493" s="15"/>
      <c r="AT2493" s="232">
        <f t="shared" si="825"/>
        <v>0</v>
      </c>
      <c r="AU2493" s="235">
        <f t="shared" si="826"/>
        <v>0</v>
      </c>
      <c r="AY2493" s="210"/>
      <c r="AZ2493" s="231"/>
      <c r="BA2493" s="15"/>
      <c r="BB2493" s="232">
        <f t="shared" si="815"/>
        <v>0</v>
      </c>
      <c r="BC2493" s="235">
        <f t="shared" si="827"/>
        <v>0</v>
      </c>
      <c r="BG2493" s="210"/>
      <c r="BH2493" s="231"/>
      <c r="BI2493" s="15"/>
      <c r="BJ2493" s="232">
        <f t="shared" si="819"/>
        <v>0</v>
      </c>
      <c r="BK2493" s="235">
        <f t="shared" si="828"/>
        <v>0</v>
      </c>
      <c r="BM2493" s="109">
        <f t="shared" si="820"/>
        <v>-3.3468785080571526</v>
      </c>
      <c r="BN2493" s="213"/>
      <c r="BR2493" s="228"/>
      <c r="BS2493" s="311"/>
      <c r="BT2493" s="3"/>
      <c r="BU2493" s="213"/>
      <c r="BV2493" s="213"/>
      <c r="BW2493" s="291"/>
    </row>
    <row r="2494" spans="1:75" x14ac:dyDescent="0.2">
      <c r="A2494" s="210"/>
      <c r="B2494" s="211"/>
      <c r="C2494" s="848" t="str">
        <f ca="1">IF(ISERR(AVERAGE(INDIRECT("B"&amp;(ROW()-INT($B$1/2))):INDIRECT("B"&amp;(ROW()+INT($B$1/2))))),"",AVERAGE(INDIRECT("B"&amp;(ROW()-INT($B$1/2))):INDIRECT("B"&amp;(ROW()+INT($B$1/2)))))</f>
        <v/>
      </c>
      <c r="D2494" s="848">
        <f t="shared" si="814"/>
        <v>0</v>
      </c>
      <c r="E2494" s="275"/>
      <c r="F2494" s="15"/>
      <c r="G2494" s="3"/>
      <c r="H2494" s="3"/>
      <c r="I2494" s="3"/>
      <c r="J2494" s="3"/>
      <c r="K2494" s="3"/>
      <c r="L2494" s="554"/>
      <c r="M2494" s="545"/>
      <c r="N2494" s="546"/>
      <c r="O2494" s="5"/>
      <c r="P2494" s="216"/>
      <c r="Q2494" s="217"/>
      <c r="R2494" s="218"/>
      <c r="S2494" s="219">
        <f t="shared" si="831"/>
        <v>0</v>
      </c>
      <c r="T2494" s="220">
        <f t="shared" si="832"/>
        <v>0</v>
      </c>
      <c r="U2494" s="214">
        <f t="shared" si="829"/>
        <v>0</v>
      </c>
      <c r="W2494" s="221"/>
      <c r="X2494" s="222"/>
      <c r="Y2494" s="222"/>
      <c r="Z2494" s="223"/>
      <c r="AA2494" s="222"/>
      <c r="AB2494" s="224"/>
      <c r="AC2494" s="225"/>
      <c r="AD2494" s="2">
        <f t="shared" si="816"/>
        <v>0</v>
      </c>
      <c r="AE2494" s="2">
        <f t="shared" si="817"/>
        <v>0</v>
      </c>
      <c r="AF2494" s="226"/>
      <c r="AG2494" s="219">
        <f t="shared" si="821"/>
        <v>0</v>
      </c>
      <c r="AH2494" s="234">
        <f t="shared" si="822"/>
        <v>0</v>
      </c>
      <c r="AI2494" s="214">
        <f t="shared" si="830"/>
        <v>0</v>
      </c>
      <c r="AK2494" s="229">
        <f t="shared" si="823"/>
        <v>0</v>
      </c>
      <c r="AL2494" s="226"/>
      <c r="AM2494" s="15"/>
      <c r="AN2494" s="232" t="e">
        <f t="shared" si="824"/>
        <v>#DIV/0!</v>
      </c>
      <c r="AO2494" s="214">
        <f t="shared" si="818"/>
        <v>0</v>
      </c>
      <c r="AQ2494" s="210"/>
      <c r="AR2494" s="231"/>
      <c r="AS2494" s="15"/>
      <c r="AT2494" s="232">
        <f t="shared" si="825"/>
        <v>0</v>
      </c>
      <c r="AU2494" s="235">
        <f t="shared" si="826"/>
        <v>0</v>
      </c>
      <c r="AY2494" s="210"/>
      <c r="AZ2494" s="231"/>
      <c r="BA2494" s="15"/>
      <c r="BB2494" s="232">
        <f t="shared" si="815"/>
        <v>0</v>
      </c>
      <c r="BC2494" s="235">
        <f t="shared" si="827"/>
        <v>0</v>
      </c>
      <c r="BG2494" s="210"/>
      <c r="BH2494" s="231"/>
      <c r="BI2494" s="15"/>
      <c r="BJ2494" s="232">
        <f t="shared" si="819"/>
        <v>0</v>
      </c>
      <c r="BK2494" s="235">
        <f t="shared" si="828"/>
        <v>0</v>
      </c>
      <c r="BM2494" s="109">
        <f t="shared" si="820"/>
        <v>-3.3487108455548893</v>
      </c>
      <c r="BN2494" s="213"/>
      <c r="BR2494" s="228"/>
      <c r="BS2494" s="311"/>
      <c r="BT2494" s="3"/>
      <c r="BU2494" s="213"/>
      <c r="BV2494" s="213"/>
      <c r="BW2494" s="291"/>
    </row>
    <row r="2495" spans="1:75" x14ac:dyDescent="0.2">
      <c r="A2495" s="210"/>
      <c r="B2495" s="211"/>
      <c r="C2495" s="848" t="str">
        <f ca="1">IF(ISERR(AVERAGE(INDIRECT("B"&amp;(ROW()-INT($B$1/2))):INDIRECT("B"&amp;(ROW()+INT($B$1/2))))),"",AVERAGE(INDIRECT("B"&amp;(ROW()-INT($B$1/2))):INDIRECT("B"&amp;(ROW()+INT($B$1/2)))))</f>
        <v/>
      </c>
      <c r="D2495" s="848">
        <f t="shared" si="814"/>
        <v>0</v>
      </c>
      <c r="E2495" s="275"/>
      <c r="F2495" s="15"/>
      <c r="G2495" s="3"/>
      <c r="H2495" s="3"/>
      <c r="I2495" s="3"/>
      <c r="J2495" s="3"/>
      <c r="K2495" s="3"/>
      <c r="L2495" s="554"/>
      <c r="M2495" s="545"/>
      <c r="N2495" s="546"/>
      <c r="O2495" s="5"/>
      <c r="P2495" s="216"/>
      <c r="Q2495" s="217"/>
      <c r="R2495" s="218"/>
      <c r="S2495" s="219">
        <f t="shared" si="831"/>
        <v>0</v>
      </c>
      <c r="T2495" s="220">
        <f t="shared" si="832"/>
        <v>0</v>
      </c>
      <c r="U2495" s="214">
        <f t="shared" si="829"/>
        <v>0</v>
      </c>
      <c r="W2495" s="221"/>
      <c r="X2495" s="222"/>
      <c r="Y2495" s="222"/>
      <c r="Z2495" s="223"/>
      <c r="AA2495" s="222"/>
      <c r="AB2495" s="224"/>
      <c r="AC2495" s="225"/>
      <c r="AD2495" s="2">
        <f t="shared" si="816"/>
        <v>0</v>
      </c>
      <c r="AE2495" s="2">
        <f t="shared" si="817"/>
        <v>0</v>
      </c>
      <c r="AF2495" s="226"/>
      <c r="AG2495" s="219">
        <f t="shared" si="821"/>
        <v>0</v>
      </c>
      <c r="AH2495" s="234">
        <f t="shared" si="822"/>
        <v>0</v>
      </c>
      <c r="AI2495" s="214">
        <f t="shared" si="830"/>
        <v>0</v>
      </c>
      <c r="AK2495" s="229">
        <f t="shared" si="823"/>
        <v>0</v>
      </c>
      <c r="AL2495" s="226"/>
      <c r="AM2495" s="15"/>
      <c r="AN2495" s="232" t="e">
        <f t="shared" si="824"/>
        <v>#DIV/0!</v>
      </c>
      <c r="AO2495" s="214">
        <f t="shared" si="818"/>
        <v>0</v>
      </c>
      <c r="AQ2495" s="210"/>
      <c r="AR2495" s="231"/>
      <c r="AS2495" s="15"/>
      <c r="AT2495" s="232">
        <f t="shared" si="825"/>
        <v>0</v>
      </c>
      <c r="AU2495" s="235">
        <f t="shared" si="826"/>
        <v>0</v>
      </c>
      <c r="AY2495" s="210"/>
      <c r="AZ2495" s="231"/>
      <c r="BA2495" s="15"/>
      <c r="BB2495" s="232">
        <f t="shared" si="815"/>
        <v>0</v>
      </c>
      <c r="BC2495" s="235">
        <f t="shared" si="827"/>
        <v>0</v>
      </c>
      <c r="BG2495" s="210"/>
      <c r="BH2495" s="231"/>
      <c r="BI2495" s="15"/>
      <c r="BJ2495" s="232">
        <f t="shared" si="819"/>
        <v>0</v>
      </c>
      <c r="BK2495" s="235">
        <f t="shared" si="828"/>
        <v>0</v>
      </c>
      <c r="BM2495" s="109">
        <f t="shared" si="820"/>
        <v>-3.350543183052626</v>
      </c>
      <c r="BN2495" s="213"/>
      <c r="BR2495" s="228"/>
      <c r="BS2495" s="311"/>
      <c r="BT2495" s="3"/>
      <c r="BU2495" s="213"/>
      <c r="BV2495" s="213"/>
      <c r="BW2495" s="291"/>
    </row>
    <row r="2496" spans="1:75" x14ac:dyDescent="0.2">
      <c r="A2496" s="210"/>
      <c r="B2496" s="211"/>
      <c r="C2496" s="848" t="str">
        <f ca="1">IF(ISERR(AVERAGE(INDIRECT("B"&amp;(ROW()-INT($B$1/2))):INDIRECT("B"&amp;(ROW()+INT($B$1/2))))),"",AVERAGE(INDIRECT("B"&amp;(ROW()-INT($B$1/2))):INDIRECT("B"&amp;(ROW()+INT($B$1/2)))))</f>
        <v/>
      </c>
      <c r="D2496" s="848">
        <f t="shared" si="814"/>
        <v>0</v>
      </c>
      <c r="E2496" s="275"/>
      <c r="F2496" s="15"/>
      <c r="G2496" s="3"/>
      <c r="H2496" s="3"/>
      <c r="I2496" s="3"/>
      <c r="J2496" s="3"/>
      <c r="K2496" s="3"/>
      <c r="L2496" s="554"/>
      <c r="M2496" s="545"/>
      <c r="N2496" s="546"/>
      <c r="O2496" s="5"/>
      <c r="P2496" s="216"/>
      <c r="Q2496" s="217"/>
      <c r="R2496" s="218"/>
      <c r="S2496" s="219">
        <f t="shared" si="831"/>
        <v>0</v>
      </c>
      <c r="T2496" s="220">
        <f t="shared" si="832"/>
        <v>0</v>
      </c>
      <c r="U2496" s="214">
        <f t="shared" si="829"/>
        <v>0</v>
      </c>
      <c r="W2496" s="221"/>
      <c r="X2496" s="222"/>
      <c r="Y2496" s="222"/>
      <c r="Z2496" s="223"/>
      <c r="AA2496" s="222"/>
      <c r="AB2496" s="224"/>
      <c r="AC2496" s="225"/>
      <c r="AD2496" s="2">
        <f t="shared" si="816"/>
        <v>0</v>
      </c>
      <c r="AE2496" s="2">
        <f t="shared" si="817"/>
        <v>0</v>
      </c>
      <c r="AF2496" s="226"/>
      <c r="AG2496" s="219">
        <f t="shared" si="821"/>
        <v>0</v>
      </c>
      <c r="AH2496" s="234">
        <f t="shared" si="822"/>
        <v>0</v>
      </c>
      <c r="AI2496" s="214">
        <f t="shared" si="830"/>
        <v>0</v>
      </c>
      <c r="AK2496" s="229">
        <f t="shared" si="823"/>
        <v>0</v>
      </c>
      <c r="AL2496" s="226"/>
      <c r="AM2496" s="15"/>
      <c r="AN2496" s="232" t="e">
        <f t="shared" si="824"/>
        <v>#DIV/0!</v>
      </c>
      <c r="AO2496" s="214">
        <f t="shared" si="818"/>
        <v>0</v>
      </c>
      <c r="AQ2496" s="210"/>
      <c r="AR2496" s="231"/>
      <c r="AS2496" s="15"/>
      <c r="AT2496" s="232">
        <f t="shared" si="825"/>
        <v>0</v>
      </c>
      <c r="AU2496" s="235">
        <f t="shared" si="826"/>
        <v>0</v>
      </c>
      <c r="AY2496" s="210"/>
      <c r="AZ2496" s="231"/>
      <c r="BA2496" s="15"/>
      <c r="BB2496" s="232">
        <f t="shared" si="815"/>
        <v>0</v>
      </c>
      <c r="BC2496" s="235">
        <f t="shared" si="827"/>
        <v>0</v>
      </c>
      <c r="BG2496" s="210"/>
      <c r="BH2496" s="231"/>
      <c r="BI2496" s="15"/>
      <c r="BJ2496" s="232">
        <f t="shared" si="819"/>
        <v>0</v>
      </c>
      <c r="BK2496" s="235">
        <f t="shared" si="828"/>
        <v>0</v>
      </c>
      <c r="BM2496" s="109">
        <f t="shared" si="820"/>
        <v>-3.3523755205503627</v>
      </c>
      <c r="BN2496" s="213"/>
      <c r="BR2496" s="228"/>
      <c r="BS2496" s="311"/>
      <c r="BT2496" s="3"/>
      <c r="BU2496" s="213"/>
      <c r="BV2496" s="213"/>
      <c r="BW2496" s="291"/>
    </row>
    <row r="2497" spans="1:75" x14ac:dyDescent="0.2">
      <c r="A2497" s="210"/>
      <c r="B2497" s="211"/>
      <c r="C2497" s="848" t="str">
        <f ca="1">IF(ISERR(AVERAGE(INDIRECT("B"&amp;(ROW()-INT($B$1/2))):INDIRECT("B"&amp;(ROW()+INT($B$1/2))))),"",AVERAGE(INDIRECT("B"&amp;(ROW()-INT($B$1/2))):INDIRECT("B"&amp;(ROW()+INT($B$1/2)))))</f>
        <v/>
      </c>
      <c r="D2497" s="848">
        <f t="shared" ref="D2497:D2560" si="833">A2497-A2496</f>
        <v>0</v>
      </c>
      <c r="E2497" s="275"/>
      <c r="F2497" s="15"/>
      <c r="G2497" s="3"/>
      <c r="H2497" s="3"/>
      <c r="I2497" s="3"/>
      <c r="J2497" s="3"/>
      <c r="K2497" s="3"/>
      <c r="L2497" s="554"/>
      <c r="M2497" s="545"/>
      <c r="N2497" s="546"/>
      <c r="O2497" s="5"/>
      <c r="P2497" s="216"/>
      <c r="Q2497" s="217"/>
      <c r="R2497" s="218"/>
      <c r="S2497" s="219">
        <f t="shared" si="831"/>
        <v>0</v>
      </c>
      <c r="T2497" s="220">
        <f t="shared" si="832"/>
        <v>0</v>
      </c>
      <c r="U2497" s="214">
        <f t="shared" si="829"/>
        <v>0</v>
      </c>
      <c r="W2497" s="221"/>
      <c r="X2497" s="222"/>
      <c r="Y2497" s="222"/>
      <c r="Z2497" s="223"/>
      <c r="AA2497" s="222"/>
      <c r="AB2497" s="224"/>
      <c r="AC2497" s="225"/>
      <c r="AD2497" s="2">
        <f t="shared" si="816"/>
        <v>0</v>
      </c>
      <c r="AE2497" s="2">
        <f t="shared" si="817"/>
        <v>0</v>
      </c>
      <c r="AF2497" s="226"/>
      <c r="AG2497" s="219">
        <f t="shared" si="821"/>
        <v>0</v>
      </c>
      <c r="AH2497" s="234">
        <f t="shared" si="822"/>
        <v>0</v>
      </c>
      <c r="AI2497" s="214">
        <f t="shared" si="830"/>
        <v>0</v>
      </c>
      <c r="AK2497" s="229">
        <f t="shared" si="823"/>
        <v>0</v>
      </c>
      <c r="AL2497" s="226"/>
      <c r="AM2497" s="15"/>
      <c r="AN2497" s="232" t="e">
        <f t="shared" si="824"/>
        <v>#DIV/0!</v>
      </c>
      <c r="AO2497" s="214">
        <f t="shared" si="818"/>
        <v>0</v>
      </c>
      <c r="AQ2497" s="210"/>
      <c r="AR2497" s="231"/>
      <c r="AS2497" s="15"/>
      <c r="AT2497" s="232">
        <f t="shared" si="825"/>
        <v>0</v>
      </c>
      <c r="AU2497" s="235">
        <f t="shared" si="826"/>
        <v>0</v>
      </c>
      <c r="AY2497" s="210"/>
      <c r="AZ2497" s="231"/>
      <c r="BA2497" s="15"/>
      <c r="BB2497" s="232">
        <f t="shared" si="815"/>
        <v>0</v>
      </c>
      <c r="BC2497" s="235">
        <f t="shared" si="827"/>
        <v>0</v>
      </c>
      <c r="BG2497" s="210"/>
      <c r="BH2497" s="231"/>
      <c r="BI2497" s="15"/>
      <c r="BJ2497" s="232">
        <f t="shared" si="819"/>
        <v>0</v>
      </c>
      <c r="BK2497" s="235">
        <f t="shared" si="828"/>
        <v>0</v>
      </c>
      <c r="BM2497" s="109">
        <f t="shared" si="820"/>
        <v>-3.3542078580480994</v>
      </c>
      <c r="BN2497" s="213"/>
      <c r="BR2497" s="228"/>
      <c r="BS2497" s="311"/>
      <c r="BT2497" s="3"/>
      <c r="BU2497" s="213"/>
      <c r="BV2497" s="213"/>
      <c r="BW2497" s="291"/>
    </row>
    <row r="2498" spans="1:75" x14ac:dyDescent="0.2">
      <c r="A2498" s="210"/>
      <c r="B2498" s="211"/>
      <c r="C2498" s="848" t="str">
        <f ca="1">IF(ISERR(AVERAGE(INDIRECT("B"&amp;(ROW()-INT($B$1/2))):INDIRECT("B"&amp;(ROW()+INT($B$1/2))))),"",AVERAGE(INDIRECT("B"&amp;(ROW()-INT($B$1/2))):INDIRECT("B"&amp;(ROW()+INT($B$1/2)))))</f>
        <v/>
      </c>
      <c r="D2498" s="848">
        <f t="shared" si="833"/>
        <v>0</v>
      </c>
      <c r="E2498" s="275"/>
      <c r="F2498" s="15"/>
      <c r="G2498" s="3"/>
      <c r="H2498" s="3"/>
      <c r="I2498" s="3"/>
      <c r="J2498" s="3"/>
      <c r="K2498" s="3"/>
      <c r="L2498" s="554"/>
      <c r="M2498" s="545"/>
      <c r="N2498" s="546"/>
      <c r="O2498" s="5"/>
      <c r="P2498" s="216"/>
      <c r="Q2498" s="217"/>
      <c r="R2498" s="218"/>
      <c r="S2498" s="219">
        <f t="shared" si="831"/>
        <v>0</v>
      </c>
      <c r="T2498" s="220">
        <f t="shared" si="832"/>
        <v>0</v>
      </c>
      <c r="U2498" s="214">
        <f t="shared" si="829"/>
        <v>0</v>
      </c>
      <c r="W2498" s="221"/>
      <c r="X2498" s="222"/>
      <c r="Y2498" s="222"/>
      <c r="Z2498" s="223"/>
      <c r="AA2498" s="222"/>
      <c r="AB2498" s="224"/>
      <c r="AC2498" s="225"/>
      <c r="AD2498" s="2">
        <f t="shared" si="816"/>
        <v>0</v>
      </c>
      <c r="AE2498" s="2">
        <f t="shared" si="817"/>
        <v>0</v>
      </c>
      <c r="AF2498" s="226"/>
      <c r="AG2498" s="219">
        <f t="shared" si="821"/>
        <v>0</v>
      </c>
      <c r="AH2498" s="234">
        <f t="shared" si="822"/>
        <v>0</v>
      </c>
      <c r="AI2498" s="214">
        <f t="shared" si="830"/>
        <v>0</v>
      </c>
      <c r="AK2498" s="229">
        <f t="shared" si="823"/>
        <v>0</v>
      </c>
      <c r="AL2498" s="226"/>
      <c r="AM2498" s="15"/>
      <c r="AN2498" s="232" t="e">
        <f t="shared" si="824"/>
        <v>#DIV/0!</v>
      </c>
      <c r="AO2498" s="214">
        <f t="shared" si="818"/>
        <v>0</v>
      </c>
      <c r="AQ2498" s="210"/>
      <c r="AR2498" s="231"/>
      <c r="AS2498" s="15"/>
      <c r="AT2498" s="232">
        <f t="shared" si="825"/>
        <v>0</v>
      </c>
      <c r="AU2498" s="235">
        <f t="shared" si="826"/>
        <v>0</v>
      </c>
      <c r="AY2498" s="210"/>
      <c r="AZ2498" s="231"/>
      <c r="BA2498" s="15"/>
      <c r="BB2498" s="232">
        <f t="shared" si="815"/>
        <v>0</v>
      </c>
      <c r="BC2498" s="235">
        <f t="shared" si="827"/>
        <v>0</v>
      </c>
      <c r="BG2498" s="210"/>
      <c r="BH2498" s="231"/>
      <c r="BI2498" s="15"/>
      <c r="BJ2498" s="232">
        <f t="shared" si="819"/>
        <v>0</v>
      </c>
      <c r="BK2498" s="235">
        <f t="shared" si="828"/>
        <v>0</v>
      </c>
      <c r="BM2498" s="109">
        <f t="shared" si="820"/>
        <v>-3.3560401955458361</v>
      </c>
      <c r="BN2498" s="213"/>
      <c r="BR2498" s="228"/>
      <c r="BS2498" s="311"/>
      <c r="BT2498" s="3"/>
      <c r="BU2498" s="213"/>
      <c r="BV2498" s="213"/>
      <c r="BW2498" s="291"/>
    </row>
    <row r="2499" spans="1:75" x14ac:dyDescent="0.2">
      <c r="A2499" s="210"/>
      <c r="B2499" s="211"/>
      <c r="C2499" s="848" t="str">
        <f ca="1">IF(ISERR(AVERAGE(INDIRECT("B"&amp;(ROW()-INT($B$1/2))):INDIRECT("B"&amp;(ROW()+INT($B$1/2))))),"",AVERAGE(INDIRECT("B"&amp;(ROW()-INT($B$1/2))):INDIRECT("B"&amp;(ROW()+INT($B$1/2)))))</f>
        <v/>
      </c>
      <c r="D2499" s="848">
        <f t="shared" si="833"/>
        <v>0</v>
      </c>
      <c r="E2499" s="275"/>
      <c r="F2499" s="15"/>
      <c r="G2499" s="3"/>
      <c r="H2499" s="3"/>
      <c r="I2499" s="3"/>
      <c r="J2499" s="3"/>
      <c r="K2499" s="3"/>
      <c r="L2499" s="554"/>
      <c r="M2499" s="545"/>
      <c r="N2499" s="546"/>
      <c r="O2499" s="5"/>
      <c r="P2499" s="216"/>
      <c r="Q2499" s="217"/>
      <c r="R2499" s="218"/>
      <c r="S2499" s="219">
        <f t="shared" si="831"/>
        <v>0</v>
      </c>
      <c r="T2499" s="220">
        <f t="shared" si="832"/>
        <v>0</v>
      </c>
      <c r="U2499" s="214">
        <f t="shared" si="829"/>
        <v>0</v>
      </c>
      <c r="W2499" s="221"/>
      <c r="X2499" s="222"/>
      <c r="Y2499" s="222"/>
      <c r="Z2499" s="223"/>
      <c r="AA2499" s="222"/>
      <c r="AB2499" s="224"/>
      <c r="AC2499" s="225"/>
      <c r="AD2499" s="2">
        <f t="shared" si="816"/>
        <v>0</v>
      </c>
      <c r="AE2499" s="2">
        <f t="shared" si="817"/>
        <v>0</v>
      </c>
      <c r="AF2499" s="226"/>
      <c r="AG2499" s="219">
        <f t="shared" si="821"/>
        <v>0</v>
      </c>
      <c r="AH2499" s="234">
        <f t="shared" si="822"/>
        <v>0</v>
      </c>
      <c r="AI2499" s="214">
        <f t="shared" si="830"/>
        <v>0</v>
      </c>
      <c r="AK2499" s="229">
        <f t="shared" si="823"/>
        <v>0</v>
      </c>
      <c r="AL2499" s="226"/>
      <c r="AM2499" s="15"/>
      <c r="AN2499" s="232" t="e">
        <f t="shared" si="824"/>
        <v>#DIV/0!</v>
      </c>
      <c r="AO2499" s="214">
        <f t="shared" si="818"/>
        <v>0</v>
      </c>
      <c r="AQ2499" s="210"/>
      <c r="AR2499" s="231"/>
      <c r="AS2499" s="15"/>
      <c r="AT2499" s="232">
        <f t="shared" si="825"/>
        <v>0</v>
      </c>
      <c r="AU2499" s="235">
        <f t="shared" si="826"/>
        <v>0</v>
      </c>
      <c r="AY2499" s="210"/>
      <c r="AZ2499" s="231"/>
      <c r="BA2499" s="15"/>
      <c r="BB2499" s="232">
        <f t="shared" si="815"/>
        <v>0</v>
      </c>
      <c r="BC2499" s="235">
        <f t="shared" si="827"/>
        <v>0</v>
      </c>
      <c r="BG2499" s="210"/>
      <c r="BH2499" s="231"/>
      <c r="BI2499" s="15"/>
      <c r="BJ2499" s="232">
        <f t="shared" si="819"/>
        <v>0</v>
      </c>
      <c r="BK2499" s="235">
        <f t="shared" si="828"/>
        <v>0</v>
      </c>
      <c r="BM2499" s="109">
        <f t="shared" si="820"/>
        <v>-3.3578725330435728</v>
      </c>
      <c r="BN2499" s="213"/>
      <c r="BR2499" s="228"/>
      <c r="BS2499" s="311"/>
      <c r="BT2499" s="3"/>
      <c r="BU2499" s="213"/>
      <c r="BV2499" s="213"/>
      <c r="BW2499" s="291"/>
    </row>
    <row r="2500" spans="1:75" x14ac:dyDescent="0.2">
      <c r="A2500" s="210"/>
      <c r="B2500" s="211"/>
      <c r="C2500" s="848" t="str">
        <f ca="1">IF(ISERR(AVERAGE(INDIRECT("B"&amp;(ROW()-INT($B$1/2))):INDIRECT("B"&amp;(ROW()+INT($B$1/2))))),"",AVERAGE(INDIRECT("B"&amp;(ROW()-INT($B$1/2))):INDIRECT("B"&amp;(ROW()+INT($B$1/2)))))</f>
        <v/>
      </c>
      <c r="D2500" s="848">
        <f t="shared" si="833"/>
        <v>0</v>
      </c>
      <c r="E2500" s="275"/>
      <c r="F2500" s="15"/>
      <c r="G2500" s="3"/>
      <c r="H2500" s="3"/>
      <c r="I2500" s="3"/>
      <c r="J2500" s="3"/>
      <c r="K2500" s="3"/>
      <c r="L2500" s="554"/>
      <c r="M2500" s="545"/>
      <c r="N2500" s="546"/>
      <c r="O2500" s="5"/>
      <c r="P2500" s="216"/>
      <c r="Q2500" s="217"/>
      <c r="R2500" s="218"/>
      <c r="S2500" s="219">
        <f t="shared" si="831"/>
        <v>0</v>
      </c>
      <c r="T2500" s="220">
        <f t="shared" si="832"/>
        <v>0</v>
      </c>
      <c r="U2500" s="214">
        <f t="shared" si="829"/>
        <v>0</v>
      </c>
      <c r="W2500" s="221"/>
      <c r="X2500" s="222"/>
      <c r="Y2500" s="222"/>
      <c r="Z2500" s="223"/>
      <c r="AA2500" s="222"/>
      <c r="AB2500" s="224"/>
      <c r="AC2500" s="225"/>
      <c r="AD2500" s="2">
        <f t="shared" si="816"/>
        <v>0</v>
      </c>
      <c r="AE2500" s="2">
        <f t="shared" si="817"/>
        <v>0</v>
      </c>
      <c r="AF2500" s="226"/>
      <c r="AG2500" s="219">
        <f t="shared" si="821"/>
        <v>0</v>
      </c>
      <c r="AH2500" s="234">
        <f t="shared" si="822"/>
        <v>0</v>
      </c>
      <c r="AI2500" s="214">
        <f t="shared" si="830"/>
        <v>0</v>
      </c>
      <c r="AK2500" s="229">
        <f t="shared" si="823"/>
        <v>0</v>
      </c>
      <c r="AL2500" s="226"/>
      <c r="AM2500" s="15"/>
      <c r="AN2500" s="232" t="e">
        <f t="shared" si="824"/>
        <v>#DIV/0!</v>
      </c>
      <c r="AO2500" s="214">
        <f t="shared" si="818"/>
        <v>0</v>
      </c>
      <c r="AQ2500" s="210"/>
      <c r="AR2500" s="231"/>
      <c r="AS2500" s="15"/>
      <c r="AT2500" s="232">
        <f t="shared" si="825"/>
        <v>0</v>
      </c>
      <c r="AU2500" s="235">
        <f t="shared" si="826"/>
        <v>0</v>
      </c>
      <c r="AY2500" s="210"/>
      <c r="AZ2500" s="231"/>
      <c r="BA2500" s="15"/>
      <c r="BB2500" s="232">
        <f t="shared" ref="BB2500:BB2563" si="834">IF(AY2500&gt;0,(26.3/MAX($AY$4:$AY$4600))*AY2500,0)</f>
        <v>0</v>
      </c>
      <c r="BC2500" s="235">
        <f t="shared" si="827"/>
        <v>0</v>
      </c>
      <c r="BG2500" s="210"/>
      <c r="BH2500" s="231"/>
      <c r="BI2500" s="15"/>
      <c r="BJ2500" s="232">
        <f t="shared" si="819"/>
        <v>0</v>
      </c>
      <c r="BK2500" s="235">
        <f t="shared" si="828"/>
        <v>0</v>
      </c>
      <c r="BM2500" s="109">
        <f t="shared" si="820"/>
        <v>-3.3597048705413095</v>
      </c>
      <c r="BN2500" s="213"/>
      <c r="BR2500" s="228"/>
      <c r="BS2500" s="311"/>
      <c r="BT2500" s="3"/>
      <c r="BU2500" s="213"/>
      <c r="BV2500" s="213"/>
      <c r="BW2500" s="291"/>
    </row>
    <row r="2501" spans="1:75" x14ac:dyDescent="0.2">
      <c r="A2501" s="210"/>
      <c r="B2501" s="211"/>
      <c r="C2501" s="848" t="str">
        <f ca="1">IF(ISERR(AVERAGE(INDIRECT("B"&amp;(ROW()-INT($B$1/2))):INDIRECT("B"&amp;(ROW()+INT($B$1/2))))),"",AVERAGE(INDIRECT("B"&amp;(ROW()-INT($B$1/2))):INDIRECT("B"&amp;(ROW()+INT($B$1/2)))))</f>
        <v/>
      </c>
      <c r="D2501" s="848">
        <f t="shared" si="833"/>
        <v>0</v>
      </c>
      <c r="E2501" s="275"/>
      <c r="F2501" s="15"/>
      <c r="G2501" s="3"/>
      <c r="H2501" s="3"/>
      <c r="I2501" s="3"/>
      <c r="J2501" s="3"/>
      <c r="K2501" s="3"/>
      <c r="L2501" s="554"/>
      <c r="M2501" s="545"/>
      <c r="N2501" s="546"/>
      <c r="O2501" s="5"/>
      <c r="P2501" s="216"/>
      <c r="Q2501" s="217"/>
      <c r="R2501" s="218"/>
      <c r="S2501" s="219">
        <f t="shared" si="831"/>
        <v>0</v>
      </c>
      <c r="T2501" s="220">
        <f t="shared" si="832"/>
        <v>0</v>
      </c>
      <c r="U2501" s="214">
        <f t="shared" si="829"/>
        <v>0</v>
      </c>
      <c r="W2501" s="221"/>
      <c r="X2501" s="222"/>
      <c r="Y2501" s="222"/>
      <c r="Z2501" s="223"/>
      <c r="AA2501" s="222"/>
      <c r="AB2501" s="224"/>
      <c r="AC2501" s="225"/>
      <c r="AD2501" s="2">
        <f t="shared" ref="AD2501:AD2564" si="835">IF(W2501&lt;0,W2501-X2501/60-Y2501/3600,W2501+X2501/60+Y2501/3600)</f>
        <v>0</v>
      </c>
      <c r="AE2501" s="2">
        <f t="shared" ref="AE2501:AE2564" si="836">IF(Z2501&lt;0,Z2501-AA2501/60-AB2501/3600,Z2501+AA2501/60+AB2501/3600)</f>
        <v>0</v>
      </c>
      <c r="AF2501" s="226"/>
      <c r="AG2501" s="219">
        <f t="shared" si="821"/>
        <v>0</v>
      </c>
      <c r="AH2501" s="234">
        <f t="shared" si="822"/>
        <v>0</v>
      </c>
      <c r="AI2501" s="214">
        <f t="shared" si="830"/>
        <v>0</v>
      </c>
      <c r="AK2501" s="229">
        <f t="shared" si="823"/>
        <v>0</v>
      </c>
      <c r="AL2501" s="226"/>
      <c r="AM2501" s="15"/>
      <c r="AN2501" s="232" t="e">
        <f t="shared" si="824"/>
        <v>#DIV/0!</v>
      </c>
      <c r="AO2501" s="214">
        <f t="shared" ref="AO2501:AO2564" si="837">AL2501*3.28084</f>
        <v>0</v>
      </c>
      <c r="AQ2501" s="210"/>
      <c r="AR2501" s="231"/>
      <c r="AS2501" s="15"/>
      <c r="AT2501" s="232">
        <f t="shared" si="825"/>
        <v>0</v>
      </c>
      <c r="AU2501" s="235">
        <f t="shared" si="826"/>
        <v>0</v>
      </c>
      <c r="AY2501" s="210"/>
      <c r="AZ2501" s="231"/>
      <c r="BA2501" s="15"/>
      <c r="BB2501" s="232">
        <f t="shared" si="834"/>
        <v>0</v>
      </c>
      <c r="BC2501" s="235">
        <f t="shared" si="827"/>
        <v>0</v>
      </c>
      <c r="BG2501" s="210"/>
      <c r="BH2501" s="231"/>
      <c r="BI2501" s="15"/>
      <c r="BJ2501" s="232">
        <f t="shared" ref="BJ2501:BJ2564" si="838">BG2501</f>
        <v>0</v>
      </c>
      <c r="BK2501" s="235">
        <f t="shared" si="828"/>
        <v>0</v>
      </c>
      <c r="BM2501" s="109">
        <f t="shared" ref="BM2501:BM2564" si="839">BM2500+$BQ$14</f>
        <v>-3.3615372080390462</v>
      </c>
      <c r="BN2501" s="213"/>
      <c r="BR2501" s="228"/>
      <c r="BS2501" s="311"/>
      <c r="BT2501" s="3"/>
      <c r="BU2501" s="213"/>
      <c r="BV2501" s="213"/>
      <c r="BW2501" s="291"/>
    </row>
    <row r="2502" spans="1:75" x14ac:dyDescent="0.2">
      <c r="A2502" s="210"/>
      <c r="B2502" s="211"/>
      <c r="C2502" s="848" t="str">
        <f ca="1">IF(ISERR(AVERAGE(INDIRECT("B"&amp;(ROW()-INT($B$1/2))):INDIRECT("B"&amp;(ROW()+INT($B$1/2))))),"",AVERAGE(INDIRECT("B"&amp;(ROW()-INT($B$1/2))):INDIRECT("B"&amp;(ROW()+INT($B$1/2)))))</f>
        <v/>
      </c>
      <c r="D2502" s="848">
        <f t="shared" si="833"/>
        <v>0</v>
      </c>
      <c r="E2502" s="275"/>
      <c r="F2502" s="15"/>
      <c r="G2502" s="3"/>
      <c r="H2502" s="3"/>
      <c r="I2502" s="3"/>
      <c r="J2502" s="3"/>
      <c r="K2502" s="3"/>
      <c r="L2502" s="554"/>
      <c r="M2502" s="545"/>
      <c r="N2502" s="546"/>
      <c r="O2502" s="5"/>
      <c r="P2502" s="216"/>
      <c r="Q2502" s="217"/>
      <c r="R2502" s="218"/>
      <c r="S2502" s="219">
        <f t="shared" si="831"/>
        <v>0</v>
      </c>
      <c r="T2502" s="220">
        <f t="shared" si="832"/>
        <v>0</v>
      </c>
      <c r="U2502" s="214">
        <f t="shared" si="829"/>
        <v>0</v>
      </c>
      <c r="W2502" s="221"/>
      <c r="X2502" s="222"/>
      <c r="Y2502" s="222"/>
      <c r="Z2502" s="223"/>
      <c r="AA2502" s="222"/>
      <c r="AB2502" s="224"/>
      <c r="AC2502" s="225"/>
      <c r="AD2502" s="2">
        <f t="shared" si="835"/>
        <v>0</v>
      </c>
      <c r="AE2502" s="2">
        <f t="shared" si="836"/>
        <v>0</v>
      </c>
      <c r="AF2502" s="226"/>
      <c r="AG2502" s="219">
        <f t="shared" ref="AG2502:AG2565" si="840">AG2501+IF(AD2502&lt;&gt;0,1.852*60*1000*((ACOS((SIN((AD2501/180)*PI()))*(SIN((AD2502/180)*PI()))+(COS((AD2501/180)*PI()))*(COS((AD2502/180)*PI()))*(COS((AE2502/180)*PI()-(AE2501/180)*PI())))/PI())*180),0)</f>
        <v>0</v>
      </c>
      <c r="AH2502" s="234">
        <f t="shared" ref="AH2502:AH2565" si="841">AH2501+IF(AD2502&lt;&gt;0,1.852*60*0.6213712*((ACOS((SIN((AD2501/180)*PI()))*(SIN((AD2502/180)*PI()))+(COS((AD2501/180)*PI()))*(COS((AD2502/180)*PI()))*(COS((AE2502/180)*PI()-(AE2501/180)*PI())))/PI())*180),0)</f>
        <v>0</v>
      </c>
      <c r="AI2502" s="214">
        <f t="shared" si="830"/>
        <v>0</v>
      </c>
      <c r="AK2502" s="229">
        <f t="shared" ref="AK2502:AK2565" si="842">IF(AL2502&gt;0,AK2501+$AO$1,0)</f>
        <v>0</v>
      </c>
      <c r="AL2502" s="226"/>
      <c r="AM2502" s="15"/>
      <c r="AN2502" s="232" t="e">
        <f t="shared" ref="AN2502:AN2565" si="843">(42341.84/MAX(AK2502:AK7098))*AK2502*0.0006213712</f>
        <v>#DIV/0!</v>
      </c>
      <c r="AO2502" s="214">
        <f t="shared" si="837"/>
        <v>0</v>
      </c>
      <c r="AQ2502" s="210"/>
      <c r="AR2502" s="231"/>
      <c r="AS2502" s="15"/>
      <c r="AT2502" s="232">
        <f t="shared" ref="AT2502:AT2565" si="844">IF(AQ2502&gt;0,(26.3/(MAX($AQ$4:$AQ$4600)*0.0006213712))*AQ2502*0.0006213712,0)</f>
        <v>0</v>
      </c>
      <c r="AU2502" s="235">
        <f t="shared" ref="AU2502:AU2565" si="845">(AR2502*3.28084)+(AW$4)</f>
        <v>0</v>
      </c>
      <c r="AY2502" s="210"/>
      <c r="AZ2502" s="231"/>
      <c r="BA2502" s="15"/>
      <c r="BB2502" s="232">
        <f t="shared" si="834"/>
        <v>0</v>
      </c>
      <c r="BC2502" s="235">
        <f t="shared" ref="BC2502:BC2565" si="846">AZ2502+BE$4</f>
        <v>0</v>
      </c>
      <c r="BG2502" s="210"/>
      <c r="BH2502" s="231"/>
      <c r="BI2502" s="15"/>
      <c r="BJ2502" s="232">
        <f t="shared" si="838"/>
        <v>0</v>
      </c>
      <c r="BK2502" s="235">
        <f t="shared" ref="BK2502:BK2565" si="847">BH2502*BM2502</f>
        <v>0</v>
      </c>
      <c r="BM2502" s="109">
        <f t="shared" si="839"/>
        <v>-3.3633695455367829</v>
      </c>
      <c r="BN2502" s="213"/>
      <c r="BR2502" s="228"/>
      <c r="BS2502" s="311"/>
      <c r="BT2502" s="3"/>
      <c r="BU2502" s="213"/>
      <c r="BV2502" s="213"/>
      <c r="BW2502" s="291"/>
    </row>
    <row r="2503" spans="1:75" x14ac:dyDescent="0.2">
      <c r="A2503" s="210"/>
      <c r="B2503" s="211"/>
      <c r="C2503" s="848" t="str">
        <f ca="1">IF(ISERR(AVERAGE(INDIRECT("B"&amp;(ROW()-INT($B$1/2))):INDIRECT("B"&amp;(ROW()+INT($B$1/2))))),"",AVERAGE(INDIRECT("B"&amp;(ROW()-INT($B$1/2))):INDIRECT("B"&amp;(ROW()+INT($B$1/2)))))</f>
        <v/>
      </c>
      <c r="D2503" s="848">
        <f t="shared" si="833"/>
        <v>0</v>
      </c>
      <c r="E2503" s="275"/>
      <c r="F2503" s="15"/>
      <c r="G2503" s="3"/>
      <c r="H2503" s="3"/>
      <c r="I2503" s="3"/>
      <c r="J2503" s="3"/>
      <c r="K2503" s="3"/>
      <c r="L2503" s="554"/>
      <c r="M2503" s="545"/>
      <c r="N2503" s="546"/>
      <c r="O2503" s="5"/>
      <c r="P2503" s="216"/>
      <c r="Q2503" s="217"/>
      <c r="R2503" s="218"/>
      <c r="S2503" s="219">
        <f t="shared" si="831"/>
        <v>0</v>
      </c>
      <c r="T2503" s="220">
        <f t="shared" si="832"/>
        <v>0</v>
      </c>
      <c r="U2503" s="214">
        <f t="shared" ref="U2503:U2566" si="848">R2503*3.28084</f>
        <v>0</v>
      </c>
      <c r="W2503" s="221"/>
      <c r="X2503" s="222"/>
      <c r="Y2503" s="222"/>
      <c r="Z2503" s="223"/>
      <c r="AA2503" s="222"/>
      <c r="AB2503" s="224"/>
      <c r="AC2503" s="225"/>
      <c r="AD2503" s="2">
        <f t="shared" si="835"/>
        <v>0</v>
      </c>
      <c r="AE2503" s="2">
        <f t="shared" si="836"/>
        <v>0</v>
      </c>
      <c r="AF2503" s="226"/>
      <c r="AG2503" s="219">
        <f t="shared" si="840"/>
        <v>0</v>
      </c>
      <c r="AH2503" s="234">
        <f t="shared" si="841"/>
        <v>0</v>
      </c>
      <c r="AI2503" s="214">
        <f t="shared" ref="AI2503:AI2566" si="849">AF2503*3.28084</f>
        <v>0</v>
      </c>
      <c r="AK2503" s="229">
        <f t="shared" si="842"/>
        <v>0</v>
      </c>
      <c r="AL2503" s="226"/>
      <c r="AM2503" s="15"/>
      <c r="AN2503" s="232" t="e">
        <f t="shared" si="843"/>
        <v>#DIV/0!</v>
      </c>
      <c r="AO2503" s="214">
        <f t="shared" si="837"/>
        <v>0</v>
      </c>
      <c r="AQ2503" s="210"/>
      <c r="AR2503" s="231"/>
      <c r="AS2503" s="15"/>
      <c r="AT2503" s="232">
        <f t="shared" si="844"/>
        <v>0</v>
      </c>
      <c r="AU2503" s="235">
        <f t="shared" si="845"/>
        <v>0</v>
      </c>
      <c r="AY2503" s="210"/>
      <c r="AZ2503" s="231"/>
      <c r="BA2503" s="15"/>
      <c r="BB2503" s="232">
        <f t="shared" si="834"/>
        <v>0</v>
      </c>
      <c r="BC2503" s="235">
        <f t="shared" si="846"/>
        <v>0</v>
      </c>
      <c r="BG2503" s="210"/>
      <c r="BH2503" s="231"/>
      <c r="BI2503" s="15"/>
      <c r="BJ2503" s="232">
        <f t="shared" si="838"/>
        <v>0</v>
      </c>
      <c r="BK2503" s="235">
        <f t="shared" si="847"/>
        <v>0</v>
      </c>
      <c r="BM2503" s="109">
        <f t="shared" si="839"/>
        <v>-3.3652018830345196</v>
      </c>
      <c r="BN2503" s="213"/>
      <c r="BR2503" s="228"/>
      <c r="BS2503" s="311"/>
      <c r="BT2503" s="3"/>
      <c r="BU2503" s="213"/>
      <c r="BV2503" s="213"/>
      <c r="BW2503" s="291"/>
    </row>
    <row r="2504" spans="1:75" x14ac:dyDescent="0.2">
      <c r="A2504" s="210"/>
      <c r="B2504" s="211"/>
      <c r="C2504" s="848" t="str">
        <f ca="1">IF(ISERR(AVERAGE(INDIRECT("B"&amp;(ROW()-INT($B$1/2))):INDIRECT("B"&amp;(ROW()+INT($B$1/2))))),"",AVERAGE(INDIRECT("B"&amp;(ROW()-INT($B$1/2))):INDIRECT("B"&amp;(ROW()+INT($B$1/2)))))</f>
        <v/>
      </c>
      <c r="D2504" s="848">
        <f t="shared" si="833"/>
        <v>0</v>
      </c>
      <c r="E2504" s="275"/>
      <c r="F2504" s="15"/>
      <c r="G2504" s="3"/>
      <c r="H2504" s="3"/>
      <c r="I2504" s="3"/>
      <c r="J2504" s="3"/>
      <c r="K2504" s="3"/>
      <c r="L2504" s="554"/>
      <c r="M2504" s="545"/>
      <c r="N2504" s="546"/>
      <c r="O2504" s="5"/>
      <c r="P2504" s="216"/>
      <c r="Q2504" s="217"/>
      <c r="R2504" s="218"/>
      <c r="S2504" s="219">
        <f t="shared" si="831"/>
        <v>0</v>
      </c>
      <c r="T2504" s="220">
        <f t="shared" si="832"/>
        <v>0</v>
      </c>
      <c r="U2504" s="214">
        <f t="shared" si="848"/>
        <v>0</v>
      </c>
      <c r="W2504" s="221"/>
      <c r="X2504" s="222"/>
      <c r="Y2504" s="222"/>
      <c r="Z2504" s="223"/>
      <c r="AA2504" s="222"/>
      <c r="AB2504" s="224"/>
      <c r="AC2504" s="225"/>
      <c r="AD2504" s="2">
        <f t="shared" si="835"/>
        <v>0</v>
      </c>
      <c r="AE2504" s="2">
        <f t="shared" si="836"/>
        <v>0</v>
      </c>
      <c r="AF2504" s="226"/>
      <c r="AG2504" s="219">
        <f t="shared" si="840"/>
        <v>0</v>
      </c>
      <c r="AH2504" s="234">
        <f t="shared" si="841"/>
        <v>0</v>
      </c>
      <c r="AI2504" s="214">
        <f t="shared" si="849"/>
        <v>0</v>
      </c>
      <c r="AK2504" s="229">
        <f t="shared" si="842"/>
        <v>0</v>
      </c>
      <c r="AL2504" s="226"/>
      <c r="AM2504" s="15"/>
      <c r="AN2504" s="232" t="e">
        <f t="shared" si="843"/>
        <v>#DIV/0!</v>
      </c>
      <c r="AO2504" s="214">
        <f t="shared" si="837"/>
        <v>0</v>
      </c>
      <c r="AQ2504" s="210"/>
      <c r="AR2504" s="231"/>
      <c r="AS2504" s="15"/>
      <c r="AT2504" s="232">
        <f t="shared" si="844"/>
        <v>0</v>
      </c>
      <c r="AU2504" s="235">
        <f t="shared" si="845"/>
        <v>0</v>
      </c>
      <c r="AY2504" s="210"/>
      <c r="AZ2504" s="231"/>
      <c r="BA2504" s="15"/>
      <c r="BB2504" s="232">
        <f t="shared" si="834"/>
        <v>0</v>
      </c>
      <c r="BC2504" s="235">
        <f t="shared" si="846"/>
        <v>0</v>
      </c>
      <c r="BG2504" s="210"/>
      <c r="BH2504" s="231"/>
      <c r="BI2504" s="15"/>
      <c r="BJ2504" s="232">
        <f t="shared" si="838"/>
        <v>0</v>
      </c>
      <c r="BK2504" s="235">
        <f t="shared" si="847"/>
        <v>0</v>
      </c>
      <c r="BM2504" s="109">
        <f t="shared" si="839"/>
        <v>-3.3670342205322563</v>
      </c>
      <c r="BN2504" s="213"/>
      <c r="BR2504" s="228"/>
      <c r="BS2504" s="311"/>
      <c r="BT2504" s="3"/>
      <c r="BU2504" s="213"/>
      <c r="BV2504" s="213"/>
      <c r="BW2504" s="291"/>
    </row>
    <row r="2505" spans="1:75" x14ac:dyDescent="0.2">
      <c r="A2505" s="210"/>
      <c r="B2505" s="211"/>
      <c r="C2505" s="848" t="str">
        <f ca="1">IF(ISERR(AVERAGE(INDIRECT("B"&amp;(ROW()-INT($B$1/2))):INDIRECT("B"&amp;(ROW()+INT($B$1/2))))),"",AVERAGE(INDIRECT("B"&amp;(ROW()-INT($B$1/2))):INDIRECT("B"&amp;(ROW()+INT($B$1/2)))))</f>
        <v/>
      </c>
      <c r="D2505" s="848">
        <f t="shared" si="833"/>
        <v>0</v>
      </c>
      <c r="E2505" s="275"/>
      <c r="F2505" s="15"/>
      <c r="G2505" s="3"/>
      <c r="H2505" s="3"/>
      <c r="I2505" s="3"/>
      <c r="J2505" s="3"/>
      <c r="K2505" s="3"/>
      <c r="L2505" s="554"/>
      <c r="M2505" s="545"/>
      <c r="N2505" s="546"/>
      <c r="O2505" s="5"/>
      <c r="P2505" s="216"/>
      <c r="Q2505" s="217"/>
      <c r="R2505" s="218"/>
      <c r="S2505" s="219">
        <f t="shared" ref="S2505:S2568" si="850">S2504+IF(P2505&lt;&gt;0,1.852*60*1000*((ACOS((SIN((P2504/180)*PI()))*(SIN((P2505/180)*PI()))+(COS((P2504/180)*PI()))*(COS((P2505/180)*PI()))*(COS((Q2505/180)*PI()-(Q2504/180)*PI())))/PI())*180),0)</f>
        <v>0</v>
      </c>
      <c r="T2505" s="220">
        <f t="shared" ref="T2505:T2568" si="851">T2504+IF(P2505&lt;&gt;0,1.852*60*0.6213712*((ACOS((SIN((P2504/180)*PI()))*(SIN((P2505/180)*PI()))+(COS((P2504/180)*PI()))*(COS((P2505/180)*PI()))*(COS((Q2505/180)*PI()-(Q2504/180)*PI())))/PI())*180),0)</f>
        <v>0</v>
      </c>
      <c r="U2505" s="214">
        <f t="shared" si="848"/>
        <v>0</v>
      </c>
      <c r="W2505" s="221"/>
      <c r="X2505" s="222"/>
      <c r="Y2505" s="222"/>
      <c r="Z2505" s="223"/>
      <c r="AA2505" s="222"/>
      <c r="AB2505" s="224"/>
      <c r="AC2505" s="225"/>
      <c r="AD2505" s="2">
        <f t="shared" si="835"/>
        <v>0</v>
      </c>
      <c r="AE2505" s="2">
        <f t="shared" si="836"/>
        <v>0</v>
      </c>
      <c r="AF2505" s="226"/>
      <c r="AG2505" s="219">
        <f t="shared" si="840"/>
        <v>0</v>
      </c>
      <c r="AH2505" s="234">
        <f t="shared" si="841"/>
        <v>0</v>
      </c>
      <c r="AI2505" s="214">
        <f t="shared" si="849"/>
        <v>0</v>
      </c>
      <c r="AK2505" s="229">
        <f t="shared" si="842"/>
        <v>0</v>
      </c>
      <c r="AL2505" s="226"/>
      <c r="AM2505" s="15"/>
      <c r="AN2505" s="232" t="e">
        <f t="shared" si="843"/>
        <v>#DIV/0!</v>
      </c>
      <c r="AO2505" s="214">
        <f t="shared" si="837"/>
        <v>0</v>
      </c>
      <c r="AQ2505" s="210"/>
      <c r="AR2505" s="231"/>
      <c r="AS2505" s="15"/>
      <c r="AT2505" s="232">
        <f t="shared" si="844"/>
        <v>0</v>
      </c>
      <c r="AU2505" s="235">
        <f t="shared" si="845"/>
        <v>0</v>
      </c>
      <c r="AY2505" s="210"/>
      <c r="AZ2505" s="231"/>
      <c r="BA2505" s="15"/>
      <c r="BB2505" s="232">
        <f t="shared" si="834"/>
        <v>0</v>
      </c>
      <c r="BC2505" s="235">
        <f t="shared" si="846"/>
        <v>0</v>
      </c>
      <c r="BG2505" s="210"/>
      <c r="BH2505" s="231"/>
      <c r="BI2505" s="15"/>
      <c r="BJ2505" s="232">
        <f t="shared" si="838"/>
        <v>0</v>
      </c>
      <c r="BK2505" s="235">
        <f t="shared" si="847"/>
        <v>0</v>
      </c>
      <c r="BM2505" s="109">
        <f t="shared" si="839"/>
        <v>-3.368866558029993</v>
      </c>
      <c r="BN2505" s="213"/>
      <c r="BR2505" s="228"/>
      <c r="BS2505" s="311"/>
      <c r="BT2505" s="3"/>
      <c r="BU2505" s="213"/>
      <c r="BV2505" s="213"/>
      <c r="BW2505" s="291"/>
    </row>
    <row r="2506" spans="1:75" x14ac:dyDescent="0.2">
      <c r="A2506" s="210"/>
      <c r="B2506" s="211"/>
      <c r="C2506" s="848" t="str">
        <f ca="1">IF(ISERR(AVERAGE(INDIRECT("B"&amp;(ROW()-INT($B$1/2))):INDIRECT("B"&amp;(ROW()+INT($B$1/2))))),"",AVERAGE(INDIRECT("B"&amp;(ROW()-INT($B$1/2))):INDIRECT("B"&amp;(ROW()+INT($B$1/2)))))</f>
        <v/>
      </c>
      <c r="D2506" s="848">
        <f t="shared" si="833"/>
        <v>0</v>
      </c>
      <c r="E2506" s="275"/>
      <c r="F2506" s="15"/>
      <c r="G2506" s="3"/>
      <c r="H2506" s="3"/>
      <c r="I2506" s="3"/>
      <c r="J2506" s="3"/>
      <c r="K2506" s="3"/>
      <c r="L2506" s="554"/>
      <c r="M2506" s="545"/>
      <c r="N2506" s="546"/>
      <c r="O2506" s="5"/>
      <c r="P2506" s="216"/>
      <c r="Q2506" s="217"/>
      <c r="R2506" s="218"/>
      <c r="S2506" s="219">
        <f t="shared" si="850"/>
        <v>0</v>
      </c>
      <c r="T2506" s="220">
        <f t="shared" si="851"/>
        <v>0</v>
      </c>
      <c r="U2506" s="214">
        <f t="shared" si="848"/>
        <v>0</v>
      </c>
      <c r="W2506" s="221"/>
      <c r="X2506" s="222"/>
      <c r="Y2506" s="222"/>
      <c r="Z2506" s="223"/>
      <c r="AA2506" s="222"/>
      <c r="AB2506" s="224"/>
      <c r="AC2506" s="225"/>
      <c r="AD2506" s="2">
        <f t="shared" si="835"/>
        <v>0</v>
      </c>
      <c r="AE2506" s="2">
        <f t="shared" si="836"/>
        <v>0</v>
      </c>
      <c r="AF2506" s="226"/>
      <c r="AG2506" s="219">
        <f t="shared" si="840"/>
        <v>0</v>
      </c>
      <c r="AH2506" s="234">
        <f t="shared" si="841"/>
        <v>0</v>
      </c>
      <c r="AI2506" s="214">
        <f t="shared" si="849"/>
        <v>0</v>
      </c>
      <c r="AK2506" s="229">
        <f t="shared" si="842"/>
        <v>0</v>
      </c>
      <c r="AL2506" s="226"/>
      <c r="AM2506" s="15"/>
      <c r="AN2506" s="232" t="e">
        <f t="shared" si="843"/>
        <v>#DIV/0!</v>
      </c>
      <c r="AO2506" s="214">
        <f t="shared" si="837"/>
        <v>0</v>
      </c>
      <c r="AQ2506" s="210"/>
      <c r="AR2506" s="231"/>
      <c r="AS2506" s="15"/>
      <c r="AT2506" s="232">
        <f t="shared" si="844"/>
        <v>0</v>
      </c>
      <c r="AU2506" s="235">
        <f t="shared" si="845"/>
        <v>0</v>
      </c>
      <c r="AY2506" s="210"/>
      <c r="AZ2506" s="231"/>
      <c r="BA2506" s="15"/>
      <c r="BB2506" s="232">
        <f t="shared" si="834"/>
        <v>0</v>
      </c>
      <c r="BC2506" s="235">
        <f t="shared" si="846"/>
        <v>0</v>
      </c>
      <c r="BG2506" s="210"/>
      <c r="BH2506" s="231"/>
      <c r="BI2506" s="15"/>
      <c r="BJ2506" s="232">
        <f t="shared" si="838"/>
        <v>0</v>
      </c>
      <c r="BK2506" s="235">
        <f t="shared" si="847"/>
        <v>0</v>
      </c>
      <c r="BM2506" s="109">
        <f t="shared" si="839"/>
        <v>-3.3706988955277297</v>
      </c>
      <c r="BN2506" s="213"/>
      <c r="BR2506" s="228"/>
      <c r="BS2506" s="311"/>
      <c r="BT2506" s="3"/>
      <c r="BU2506" s="213"/>
      <c r="BV2506" s="213"/>
      <c r="BW2506" s="291"/>
    </row>
    <row r="2507" spans="1:75" x14ac:dyDescent="0.2">
      <c r="A2507" s="210"/>
      <c r="B2507" s="211"/>
      <c r="C2507" s="848" t="str">
        <f ca="1">IF(ISERR(AVERAGE(INDIRECT("B"&amp;(ROW()-INT($B$1/2))):INDIRECT("B"&amp;(ROW()+INT($B$1/2))))),"",AVERAGE(INDIRECT("B"&amp;(ROW()-INT($B$1/2))):INDIRECT("B"&amp;(ROW()+INT($B$1/2)))))</f>
        <v/>
      </c>
      <c r="D2507" s="848">
        <f t="shared" si="833"/>
        <v>0</v>
      </c>
      <c r="E2507" s="275"/>
      <c r="F2507" s="15"/>
      <c r="G2507" s="3"/>
      <c r="H2507" s="3"/>
      <c r="I2507" s="3"/>
      <c r="J2507" s="3"/>
      <c r="K2507" s="3"/>
      <c r="L2507" s="554"/>
      <c r="M2507" s="545"/>
      <c r="N2507" s="546"/>
      <c r="O2507" s="5"/>
      <c r="P2507" s="216"/>
      <c r="Q2507" s="217"/>
      <c r="R2507" s="218"/>
      <c r="S2507" s="219">
        <f t="shared" si="850"/>
        <v>0</v>
      </c>
      <c r="T2507" s="220">
        <f t="shared" si="851"/>
        <v>0</v>
      </c>
      <c r="U2507" s="214">
        <f t="shared" si="848"/>
        <v>0</v>
      </c>
      <c r="W2507" s="221"/>
      <c r="X2507" s="222"/>
      <c r="Y2507" s="222"/>
      <c r="Z2507" s="223"/>
      <c r="AA2507" s="222"/>
      <c r="AB2507" s="224"/>
      <c r="AC2507" s="225"/>
      <c r="AD2507" s="2">
        <f t="shared" si="835"/>
        <v>0</v>
      </c>
      <c r="AE2507" s="2">
        <f t="shared" si="836"/>
        <v>0</v>
      </c>
      <c r="AF2507" s="226"/>
      <c r="AG2507" s="219">
        <f t="shared" si="840"/>
        <v>0</v>
      </c>
      <c r="AH2507" s="234">
        <f t="shared" si="841"/>
        <v>0</v>
      </c>
      <c r="AI2507" s="214">
        <f t="shared" si="849"/>
        <v>0</v>
      </c>
      <c r="AK2507" s="229">
        <f t="shared" si="842"/>
        <v>0</v>
      </c>
      <c r="AL2507" s="226"/>
      <c r="AM2507" s="15"/>
      <c r="AN2507" s="232" t="e">
        <f t="shared" si="843"/>
        <v>#DIV/0!</v>
      </c>
      <c r="AO2507" s="214">
        <f t="shared" si="837"/>
        <v>0</v>
      </c>
      <c r="AQ2507" s="210"/>
      <c r="AR2507" s="231"/>
      <c r="AS2507" s="15"/>
      <c r="AT2507" s="232">
        <f t="shared" si="844"/>
        <v>0</v>
      </c>
      <c r="AU2507" s="235">
        <f t="shared" si="845"/>
        <v>0</v>
      </c>
      <c r="AY2507" s="210"/>
      <c r="AZ2507" s="231"/>
      <c r="BA2507" s="15"/>
      <c r="BB2507" s="232">
        <f t="shared" si="834"/>
        <v>0</v>
      </c>
      <c r="BC2507" s="235">
        <f t="shared" si="846"/>
        <v>0</v>
      </c>
      <c r="BG2507" s="210"/>
      <c r="BH2507" s="231"/>
      <c r="BI2507" s="15"/>
      <c r="BJ2507" s="232">
        <f t="shared" si="838"/>
        <v>0</v>
      </c>
      <c r="BK2507" s="235">
        <f t="shared" si="847"/>
        <v>0</v>
      </c>
      <c r="BM2507" s="109">
        <f t="shared" si="839"/>
        <v>-3.3725312330254664</v>
      </c>
      <c r="BN2507" s="213"/>
      <c r="BR2507" s="228"/>
      <c r="BS2507" s="311"/>
      <c r="BT2507" s="3"/>
      <c r="BU2507" s="213"/>
      <c r="BV2507" s="213"/>
      <c r="BW2507" s="291"/>
    </row>
    <row r="2508" spans="1:75" x14ac:dyDescent="0.2">
      <c r="A2508" s="210"/>
      <c r="B2508" s="211"/>
      <c r="C2508" s="848" t="str">
        <f ca="1">IF(ISERR(AVERAGE(INDIRECT("B"&amp;(ROW()-INT($B$1/2))):INDIRECT("B"&amp;(ROW()+INT($B$1/2))))),"",AVERAGE(INDIRECT("B"&amp;(ROW()-INT($B$1/2))):INDIRECT("B"&amp;(ROW()+INT($B$1/2)))))</f>
        <v/>
      </c>
      <c r="D2508" s="848">
        <f t="shared" si="833"/>
        <v>0</v>
      </c>
      <c r="E2508" s="275"/>
      <c r="F2508" s="15"/>
      <c r="G2508" s="3"/>
      <c r="H2508" s="3"/>
      <c r="I2508" s="3"/>
      <c r="J2508" s="3"/>
      <c r="K2508" s="3"/>
      <c r="L2508" s="554"/>
      <c r="M2508" s="545"/>
      <c r="N2508" s="546"/>
      <c r="O2508" s="5"/>
      <c r="P2508" s="216"/>
      <c r="Q2508" s="217"/>
      <c r="R2508" s="218"/>
      <c r="S2508" s="219">
        <f t="shared" si="850"/>
        <v>0</v>
      </c>
      <c r="T2508" s="220">
        <f t="shared" si="851"/>
        <v>0</v>
      </c>
      <c r="U2508" s="214">
        <f t="shared" si="848"/>
        <v>0</v>
      </c>
      <c r="W2508" s="221"/>
      <c r="X2508" s="222"/>
      <c r="Y2508" s="222"/>
      <c r="Z2508" s="223"/>
      <c r="AA2508" s="222"/>
      <c r="AB2508" s="224"/>
      <c r="AC2508" s="225"/>
      <c r="AD2508" s="2">
        <f t="shared" si="835"/>
        <v>0</v>
      </c>
      <c r="AE2508" s="2">
        <f t="shared" si="836"/>
        <v>0</v>
      </c>
      <c r="AF2508" s="226"/>
      <c r="AG2508" s="219">
        <f t="shared" si="840"/>
        <v>0</v>
      </c>
      <c r="AH2508" s="234">
        <f t="shared" si="841"/>
        <v>0</v>
      </c>
      <c r="AI2508" s="214">
        <f t="shared" si="849"/>
        <v>0</v>
      </c>
      <c r="AK2508" s="229">
        <f t="shared" si="842"/>
        <v>0</v>
      </c>
      <c r="AL2508" s="226"/>
      <c r="AM2508" s="15"/>
      <c r="AN2508" s="232" t="e">
        <f t="shared" si="843"/>
        <v>#DIV/0!</v>
      </c>
      <c r="AO2508" s="214">
        <f t="shared" si="837"/>
        <v>0</v>
      </c>
      <c r="AQ2508" s="210"/>
      <c r="AR2508" s="231"/>
      <c r="AS2508" s="15"/>
      <c r="AT2508" s="232">
        <f t="shared" si="844"/>
        <v>0</v>
      </c>
      <c r="AU2508" s="235">
        <f t="shared" si="845"/>
        <v>0</v>
      </c>
      <c r="AY2508" s="210"/>
      <c r="AZ2508" s="231"/>
      <c r="BA2508" s="15"/>
      <c r="BB2508" s="232">
        <f t="shared" si="834"/>
        <v>0</v>
      </c>
      <c r="BC2508" s="235">
        <f t="shared" si="846"/>
        <v>0</v>
      </c>
      <c r="BG2508" s="210"/>
      <c r="BH2508" s="231"/>
      <c r="BI2508" s="15"/>
      <c r="BJ2508" s="232">
        <f t="shared" si="838"/>
        <v>0</v>
      </c>
      <c r="BK2508" s="235">
        <f t="shared" si="847"/>
        <v>0</v>
      </c>
      <c r="BM2508" s="109">
        <f t="shared" si="839"/>
        <v>-3.3743635705232031</v>
      </c>
      <c r="BN2508" s="213"/>
      <c r="BR2508" s="228"/>
      <c r="BS2508" s="311"/>
      <c r="BT2508" s="3"/>
      <c r="BU2508" s="213"/>
      <c r="BV2508" s="213"/>
      <c r="BW2508" s="291"/>
    </row>
    <row r="2509" spans="1:75" x14ac:dyDescent="0.2">
      <c r="A2509" s="210"/>
      <c r="B2509" s="211"/>
      <c r="C2509" s="848" t="str">
        <f ca="1">IF(ISERR(AVERAGE(INDIRECT("B"&amp;(ROW()-INT($B$1/2))):INDIRECT("B"&amp;(ROW()+INT($B$1/2))))),"",AVERAGE(INDIRECT("B"&amp;(ROW()-INT($B$1/2))):INDIRECT("B"&amp;(ROW()+INT($B$1/2)))))</f>
        <v/>
      </c>
      <c r="D2509" s="848">
        <f t="shared" si="833"/>
        <v>0</v>
      </c>
      <c r="E2509" s="275"/>
      <c r="F2509" s="15"/>
      <c r="G2509" s="3"/>
      <c r="H2509" s="3"/>
      <c r="I2509" s="3"/>
      <c r="J2509" s="3"/>
      <c r="K2509" s="3"/>
      <c r="L2509" s="554"/>
      <c r="M2509" s="545"/>
      <c r="N2509" s="546"/>
      <c r="O2509" s="5"/>
      <c r="P2509" s="216"/>
      <c r="Q2509" s="217"/>
      <c r="R2509" s="218"/>
      <c r="S2509" s="219">
        <f t="shared" si="850"/>
        <v>0</v>
      </c>
      <c r="T2509" s="220">
        <f t="shared" si="851"/>
        <v>0</v>
      </c>
      <c r="U2509" s="214">
        <f t="shared" si="848"/>
        <v>0</v>
      </c>
      <c r="W2509" s="221"/>
      <c r="X2509" s="222"/>
      <c r="Y2509" s="222"/>
      <c r="Z2509" s="223"/>
      <c r="AA2509" s="222"/>
      <c r="AB2509" s="224"/>
      <c r="AC2509" s="225"/>
      <c r="AD2509" s="2">
        <f t="shared" si="835"/>
        <v>0</v>
      </c>
      <c r="AE2509" s="2">
        <f t="shared" si="836"/>
        <v>0</v>
      </c>
      <c r="AF2509" s="226"/>
      <c r="AG2509" s="219">
        <f t="shared" si="840"/>
        <v>0</v>
      </c>
      <c r="AH2509" s="234">
        <f t="shared" si="841"/>
        <v>0</v>
      </c>
      <c r="AI2509" s="214">
        <f t="shared" si="849"/>
        <v>0</v>
      </c>
      <c r="AK2509" s="229">
        <f t="shared" si="842"/>
        <v>0</v>
      </c>
      <c r="AL2509" s="226"/>
      <c r="AM2509" s="15"/>
      <c r="AN2509" s="232" t="e">
        <f t="shared" si="843"/>
        <v>#DIV/0!</v>
      </c>
      <c r="AO2509" s="214">
        <f t="shared" si="837"/>
        <v>0</v>
      </c>
      <c r="AQ2509" s="210"/>
      <c r="AR2509" s="231"/>
      <c r="AS2509" s="15"/>
      <c r="AT2509" s="232">
        <f t="shared" si="844"/>
        <v>0</v>
      </c>
      <c r="AU2509" s="235">
        <f t="shared" si="845"/>
        <v>0</v>
      </c>
      <c r="AY2509" s="210"/>
      <c r="AZ2509" s="231"/>
      <c r="BA2509" s="15"/>
      <c r="BB2509" s="232">
        <f t="shared" si="834"/>
        <v>0</v>
      </c>
      <c r="BC2509" s="235">
        <f t="shared" si="846"/>
        <v>0</v>
      </c>
      <c r="BG2509" s="210"/>
      <c r="BH2509" s="231"/>
      <c r="BI2509" s="15"/>
      <c r="BJ2509" s="232">
        <f t="shared" si="838"/>
        <v>0</v>
      </c>
      <c r="BK2509" s="235">
        <f t="shared" si="847"/>
        <v>0</v>
      </c>
      <c r="BM2509" s="109">
        <f t="shared" si="839"/>
        <v>-3.3761959080209398</v>
      </c>
      <c r="BN2509" s="213"/>
      <c r="BR2509" s="228"/>
      <c r="BS2509" s="311"/>
      <c r="BT2509" s="3"/>
      <c r="BU2509" s="213"/>
      <c r="BV2509" s="213"/>
      <c r="BW2509" s="291"/>
    </row>
    <row r="2510" spans="1:75" x14ac:dyDescent="0.2">
      <c r="A2510" s="210"/>
      <c r="B2510" s="211"/>
      <c r="C2510" s="848" t="str">
        <f ca="1">IF(ISERR(AVERAGE(INDIRECT("B"&amp;(ROW()-INT($B$1/2))):INDIRECT("B"&amp;(ROW()+INT($B$1/2))))),"",AVERAGE(INDIRECT("B"&amp;(ROW()-INT($B$1/2))):INDIRECT("B"&amp;(ROW()+INT($B$1/2)))))</f>
        <v/>
      </c>
      <c r="D2510" s="848">
        <f t="shared" si="833"/>
        <v>0</v>
      </c>
      <c r="E2510" s="275"/>
      <c r="F2510" s="15"/>
      <c r="G2510" s="3"/>
      <c r="H2510" s="3"/>
      <c r="I2510" s="3"/>
      <c r="J2510" s="3"/>
      <c r="K2510" s="3"/>
      <c r="L2510" s="554"/>
      <c r="M2510" s="545"/>
      <c r="N2510" s="546"/>
      <c r="O2510" s="5"/>
      <c r="P2510" s="216"/>
      <c r="Q2510" s="217"/>
      <c r="R2510" s="218"/>
      <c r="S2510" s="219">
        <f t="shared" si="850"/>
        <v>0</v>
      </c>
      <c r="T2510" s="220">
        <f t="shared" si="851"/>
        <v>0</v>
      </c>
      <c r="U2510" s="214">
        <f t="shared" si="848"/>
        <v>0</v>
      </c>
      <c r="W2510" s="221"/>
      <c r="X2510" s="222"/>
      <c r="Y2510" s="222"/>
      <c r="Z2510" s="223"/>
      <c r="AA2510" s="222"/>
      <c r="AB2510" s="224"/>
      <c r="AC2510" s="225"/>
      <c r="AD2510" s="2">
        <f t="shared" si="835"/>
        <v>0</v>
      </c>
      <c r="AE2510" s="2">
        <f t="shared" si="836"/>
        <v>0</v>
      </c>
      <c r="AF2510" s="226"/>
      <c r="AG2510" s="219">
        <f t="shared" si="840"/>
        <v>0</v>
      </c>
      <c r="AH2510" s="234">
        <f t="shared" si="841"/>
        <v>0</v>
      </c>
      <c r="AI2510" s="214">
        <f t="shared" si="849"/>
        <v>0</v>
      </c>
      <c r="AK2510" s="229">
        <f t="shared" si="842"/>
        <v>0</v>
      </c>
      <c r="AL2510" s="226"/>
      <c r="AM2510" s="15"/>
      <c r="AN2510" s="232" t="e">
        <f t="shared" si="843"/>
        <v>#DIV/0!</v>
      </c>
      <c r="AO2510" s="214">
        <f t="shared" si="837"/>
        <v>0</v>
      </c>
      <c r="AQ2510" s="210"/>
      <c r="AR2510" s="231"/>
      <c r="AS2510" s="15"/>
      <c r="AT2510" s="232">
        <f t="shared" si="844"/>
        <v>0</v>
      </c>
      <c r="AU2510" s="235">
        <f t="shared" si="845"/>
        <v>0</v>
      </c>
      <c r="AY2510" s="210"/>
      <c r="AZ2510" s="231"/>
      <c r="BA2510" s="15"/>
      <c r="BB2510" s="232">
        <f t="shared" si="834"/>
        <v>0</v>
      </c>
      <c r="BC2510" s="235">
        <f t="shared" si="846"/>
        <v>0</v>
      </c>
      <c r="BG2510" s="210"/>
      <c r="BH2510" s="231"/>
      <c r="BI2510" s="15"/>
      <c r="BJ2510" s="232">
        <f t="shared" si="838"/>
        <v>0</v>
      </c>
      <c r="BK2510" s="235">
        <f t="shared" si="847"/>
        <v>0</v>
      </c>
      <c r="BM2510" s="109">
        <f t="shared" si="839"/>
        <v>-3.3780282455186765</v>
      </c>
      <c r="BN2510" s="213"/>
      <c r="BR2510" s="228"/>
      <c r="BS2510" s="311"/>
      <c r="BT2510" s="3"/>
      <c r="BU2510" s="213"/>
      <c r="BV2510" s="213"/>
      <c r="BW2510" s="291"/>
    </row>
    <row r="2511" spans="1:75" x14ac:dyDescent="0.2">
      <c r="A2511" s="210"/>
      <c r="B2511" s="211"/>
      <c r="C2511" s="848" t="str">
        <f ca="1">IF(ISERR(AVERAGE(INDIRECT("B"&amp;(ROW()-INT($B$1/2))):INDIRECT("B"&amp;(ROW()+INT($B$1/2))))),"",AVERAGE(INDIRECT("B"&amp;(ROW()-INT($B$1/2))):INDIRECT("B"&amp;(ROW()+INT($B$1/2)))))</f>
        <v/>
      </c>
      <c r="D2511" s="848">
        <f t="shared" si="833"/>
        <v>0</v>
      </c>
      <c r="E2511" s="275"/>
      <c r="F2511" s="15"/>
      <c r="G2511" s="3"/>
      <c r="H2511" s="3"/>
      <c r="I2511" s="3"/>
      <c r="J2511" s="3"/>
      <c r="K2511" s="3"/>
      <c r="L2511" s="554"/>
      <c r="M2511" s="545"/>
      <c r="N2511" s="546"/>
      <c r="O2511" s="5"/>
      <c r="P2511" s="216"/>
      <c r="Q2511" s="217"/>
      <c r="R2511" s="218"/>
      <c r="S2511" s="219">
        <f t="shared" si="850"/>
        <v>0</v>
      </c>
      <c r="T2511" s="220">
        <f t="shared" si="851"/>
        <v>0</v>
      </c>
      <c r="U2511" s="214">
        <f t="shared" si="848"/>
        <v>0</v>
      </c>
      <c r="W2511" s="221"/>
      <c r="X2511" s="222"/>
      <c r="Y2511" s="222"/>
      <c r="Z2511" s="223"/>
      <c r="AA2511" s="222"/>
      <c r="AB2511" s="224"/>
      <c r="AC2511" s="225"/>
      <c r="AD2511" s="2">
        <f t="shared" si="835"/>
        <v>0</v>
      </c>
      <c r="AE2511" s="2">
        <f t="shared" si="836"/>
        <v>0</v>
      </c>
      <c r="AF2511" s="226"/>
      <c r="AG2511" s="219">
        <f t="shared" si="840"/>
        <v>0</v>
      </c>
      <c r="AH2511" s="234">
        <f t="shared" si="841"/>
        <v>0</v>
      </c>
      <c r="AI2511" s="214">
        <f t="shared" si="849"/>
        <v>0</v>
      </c>
      <c r="AK2511" s="229">
        <f t="shared" si="842"/>
        <v>0</v>
      </c>
      <c r="AL2511" s="226"/>
      <c r="AM2511" s="15"/>
      <c r="AN2511" s="232" t="e">
        <f t="shared" si="843"/>
        <v>#DIV/0!</v>
      </c>
      <c r="AO2511" s="214">
        <f t="shared" si="837"/>
        <v>0</v>
      </c>
      <c r="AQ2511" s="210"/>
      <c r="AR2511" s="231"/>
      <c r="AS2511" s="15"/>
      <c r="AT2511" s="232">
        <f t="shared" si="844"/>
        <v>0</v>
      </c>
      <c r="AU2511" s="235">
        <f t="shared" si="845"/>
        <v>0</v>
      </c>
      <c r="AY2511" s="210"/>
      <c r="AZ2511" s="231"/>
      <c r="BA2511" s="15"/>
      <c r="BB2511" s="232">
        <f t="shared" si="834"/>
        <v>0</v>
      </c>
      <c r="BC2511" s="235">
        <f t="shared" si="846"/>
        <v>0</v>
      </c>
      <c r="BG2511" s="210"/>
      <c r="BH2511" s="231"/>
      <c r="BI2511" s="15"/>
      <c r="BJ2511" s="232">
        <f t="shared" si="838"/>
        <v>0</v>
      </c>
      <c r="BK2511" s="235">
        <f t="shared" si="847"/>
        <v>0</v>
      </c>
      <c r="BM2511" s="109">
        <f t="shared" si="839"/>
        <v>-3.3798605830164132</v>
      </c>
      <c r="BN2511" s="213"/>
      <c r="BR2511" s="228"/>
      <c r="BS2511" s="311"/>
      <c r="BT2511" s="3"/>
      <c r="BU2511" s="213"/>
      <c r="BV2511" s="213"/>
      <c r="BW2511" s="291"/>
    </row>
    <row r="2512" spans="1:75" x14ac:dyDescent="0.2">
      <c r="A2512" s="210"/>
      <c r="B2512" s="211"/>
      <c r="C2512" s="848" t="str">
        <f ca="1">IF(ISERR(AVERAGE(INDIRECT("B"&amp;(ROW()-INT($B$1/2))):INDIRECT("B"&amp;(ROW()+INT($B$1/2))))),"",AVERAGE(INDIRECT("B"&amp;(ROW()-INT($B$1/2))):INDIRECT("B"&amp;(ROW()+INT($B$1/2)))))</f>
        <v/>
      </c>
      <c r="D2512" s="848">
        <f t="shared" si="833"/>
        <v>0</v>
      </c>
      <c r="E2512" s="275"/>
      <c r="F2512" s="15"/>
      <c r="G2512" s="3"/>
      <c r="H2512" s="3"/>
      <c r="I2512" s="3"/>
      <c r="J2512" s="3"/>
      <c r="K2512" s="3"/>
      <c r="L2512" s="554"/>
      <c r="M2512" s="545"/>
      <c r="N2512" s="546"/>
      <c r="O2512" s="5"/>
      <c r="P2512" s="216"/>
      <c r="Q2512" s="217"/>
      <c r="R2512" s="218"/>
      <c r="S2512" s="219">
        <f t="shared" si="850"/>
        <v>0</v>
      </c>
      <c r="T2512" s="220">
        <f t="shared" si="851"/>
        <v>0</v>
      </c>
      <c r="U2512" s="214">
        <f t="shared" si="848"/>
        <v>0</v>
      </c>
      <c r="W2512" s="221"/>
      <c r="X2512" s="222"/>
      <c r="Y2512" s="222"/>
      <c r="Z2512" s="223"/>
      <c r="AA2512" s="222"/>
      <c r="AB2512" s="224"/>
      <c r="AC2512" s="225"/>
      <c r="AD2512" s="2">
        <f t="shared" si="835"/>
        <v>0</v>
      </c>
      <c r="AE2512" s="2">
        <f t="shared" si="836"/>
        <v>0</v>
      </c>
      <c r="AF2512" s="226"/>
      <c r="AG2512" s="219">
        <f t="shared" si="840"/>
        <v>0</v>
      </c>
      <c r="AH2512" s="234">
        <f t="shared" si="841"/>
        <v>0</v>
      </c>
      <c r="AI2512" s="214">
        <f t="shared" si="849"/>
        <v>0</v>
      </c>
      <c r="AK2512" s="229">
        <f t="shared" si="842"/>
        <v>0</v>
      </c>
      <c r="AL2512" s="226"/>
      <c r="AM2512" s="15"/>
      <c r="AN2512" s="232" t="e">
        <f t="shared" si="843"/>
        <v>#DIV/0!</v>
      </c>
      <c r="AO2512" s="214">
        <f t="shared" si="837"/>
        <v>0</v>
      </c>
      <c r="AQ2512" s="210"/>
      <c r="AR2512" s="231"/>
      <c r="AS2512" s="15"/>
      <c r="AT2512" s="232">
        <f t="shared" si="844"/>
        <v>0</v>
      </c>
      <c r="AU2512" s="235">
        <f t="shared" si="845"/>
        <v>0</v>
      </c>
      <c r="AY2512" s="210"/>
      <c r="AZ2512" s="231"/>
      <c r="BA2512" s="15"/>
      <c r="BB2512" s="232">
        <f t="shared" si="834"/>
        <v>0</v>
      </c>
      <c r="BC2512" s="235">
        <f t="shared" si="846"/>
        <v>0</v>
      </c>
      <c r="BG2512" s="210"/>
      <c r="BH2512" s="231"/>
      <c r="BI2512" s="15"/>
      <c r="BJ2512" s="232">
        <f t="shared" si="838"/>
        <v>0</v>
      </c>
      <c r="BK2512" s="235">
        <f t="shared" si="847"/>
        <v>0</v>
      </c>
      <c r="BM2512" s="109">
        <f t="shared" si="839"/>
        <v>-3.3816929205141499</v>
      </c>
      <c r="BN2512" s="213"/>
      <c r="BR2512" s="228"/>
      <c r="BS2512" s="311"/>
      <c r="BT2512" s="3"/>
      <c r="BU2512" s="213"/>
      <c r="BV2512" s="213"/>
      <c r="BW2512" s="291"/>
    </row>
    <row r="2513" spans="1:75" x14ac:dyDescent="0.2">
      <c r="A2513" s="210"/>
      <c r="B2513" s="211"/>
      <c r="C2513" s="848" t="str">
        <f ca="1">IF(ISERR(AVERAGE(INDIRECT("B"&amp;(ROW()-INT($B$1/2))):INDIRECT("B"&amp;(ROW()+INT($B$1/2))))),"",AVERAGE(INDIRECT("B"&amp;(ROW()-INT($B$1/2))):INDIRECT("B"&amp;(ROW()+INT($B$1/2)))))</f>
        <v/>
      </c>
      <c r="D2513" s="848">
        <f t="shared" si="833"/>
        <v>0</v>
      </c>
      <c r="E2513" s="275"/>
      <c r="F2513" s="15"/>
      <c r="G2513" s="3"/>
      <c r="H2513" s="3"/>
      <c r="I2513" s="3"/>
      <c r="J2513" s="3"/>
      <c r="K2513" s="3"/>
      <c r="L2513" s="554"/>
      <c r="M2513" s="545"/>
      <c r="N2513" s="546"/>
      <c r="O2513" s="5"/>
      <c r="P2513" s="216"/>
      <c r="Q2513" s="217"/>
      <c r="R2513" s="218"/>
      <c r="S2513" s="219">
        <f t="shared" si="850"/>
        <v>0</v>
      </c>
      <c r="T2513" s="220">
        <f t="shared" si="851"/>
        <v>0</v>
      </c>
      <c r="U2513" s="214">
        <f t="shared" si="848"/>
        <v>0</v>
      </c>
      <c r="W2513" s="221"/>
      <c r="X2513" s="222"/>
      <c r="Y2513" s="222"/>
      <c r="Z2513" s="223"/>
      <c r="AA2513" s="222"/>
      <c r="AB2513" s="224"/>
      <c r="AC2513" s="225"/>
      <c r="AD2513" s="2">
        <f t="shared" si="835"/>
        <v>0</v>
      </c>
      <c r="AE2513" s="2">
        <f t="shared" si="836"/>
        <v>0</v>
      </c>
      <c r="AF2513" s="226"/>
      <c r="AG2513" s="219">
        <f t="shared" si="840"/>
        <v>0</v>
      </c>
      <c r="AH2513" s="234">
        <f t="shared" si="841"/>
        <v>0</v>
      </c>
      <c r="AI2513" s="214">
        <f t="shared" si="849"/>
        <v>0</v>
      </c>
      <c r="AK2513" s="229">
        <f t="shared" si="842"/>
        <v>0</v>
      </c>
      <c r="AL2513" s="226"/>
      <c r="AM2513" s="15"/>
      <c r="AN2513" s="232" t="e">
        <f t="shared" si="843"/>
        <v>#DIV/0!</v>
      </c>
      <c r="AO2513" s="214">
        <f t="shared" si="837"/>
        <v>0</v>
      </c>
      <c r="AQ2513" s="210"/>
      <c r="AR2513" s="231"/>
      <c r="AS2513" s="15"/>
      <c r="AT2513" s="232">
        <f t="shared" si="844"/>
        <v>0</v>
      </c>
      <c r="AU2513" s="235">
        <f t="shared" si="845"/>
        <v>0</v>
      </c>
      <c r="AY2513" s="210"/>
      <c r="AZ2513" s="231"/>
      <c r="BA2513" s="15"/>
      <c r="BB2513" s="232">
        <f t="shared" si="834"/>
        <v>0</v>
      </c>
      <c r="BC2513" s="235">
        <f t="shared" si="846"/>
        <v>0</v>
      </c>
      <c r="BG2513" s="210"/>
      <c r="BH2513" s="231"/>
      <c r="BI2513" s="15"/>
      <c r="BJ2513" s="232">
        <f t="shared" si="838"/>
        <v>0</v>
      </c>
      <c r="BK2513" s="235">
        <f t="shared" si="847"/>
        <v>0</v>
      </c>
      <c r="BM2513" s="109">
        <f t="shared" si="839"/>
        <v>-3.3835252580118866</v>
      </c>
      <c r="BN2513" s="213"/>
      <c r="BR2513" s="228"/>
      <c r="BS2513" s="311"/>
      <c r="BT2513" s="3"/>
      <c r="BU2513" s="213"/>
      <c r="BV2513" s="213"/>
      <c r="BW2513" s="291"/>
    </row>
    <row r="2514" spans="1:75" x14ac:dyDescent="0.2">
      <c r="A2514" s="210"/>
      <c r="B2514" s="211"/>
      <c r="C2514" s="848" t="str">
        <f ca="1">IF(ISERR(AVERAGE(INDIRECT("B"&amp;(ROW()-INT($B$1/2))):INDIRECT("B"&amp;(ROW()+INT($B$1/2))))),"",AVERAGE(INDIRECT("B"&amp;(ROW()-INT($B$1/2))):INDIRECT("B"&amp;(ROW()+INT($B$1/2)))))</f>
        <v/>
      </c>
      <c r="D2514" s="848">
        <f t="shared" si="833"/>
        <v>0</v>
      </c>
      <c r="E2514" s="275"/>
      <c r="F2514" s="15"/>
      <c r="G2514" s="3"/>
      <c r="H2514" s="3"/>
      <c r="I2514" s="3"/>
      <c r="J2514" s="3"/>
      <c r="K2514" s="3"/>
      <c r="L2514" s="554"/>
      <c r="M2514" s="545"/>
      <c r="N2514" s="546"/>
      <c r="O2514" s="5"/>
      <c r="P2514" s="216"/>
      <c r="Q2514" s="217"/>
      <c r="R2514" s="218"/>
      <c r="S2514" s="219">
        <f t="shared" si="850"/>
        <v>0</v>
      </c>
      <c r="T2514" s="220">
        <f t="shared" si="851"/>
        <v>0</v>
      </c>
      <c r="U2514" s="214">
        <f t="shared" si="848"/>
        <v>0</v>
      </c>
      <c r="W2514" s="221"/>
      <c r="X2514" s="222"/>
      <c r="Y2514" s="222"/>
      <c r="Z2514" s="223"/>
      <c r="AA2514" s="222"/>
      <c r="AB2514" s="224"/>
      <c r="AC2514" s="225"/>
      <c r="AD2514" s="2">
        <f t="shared" si="835"/>
        <v>0</v>
      </c>
      <c r="AE2514" s="2">
        <f t="shared" si="836"/>
        <v>0</v>
      </c>
      <c r="AF2514" s="226"/>
      <c r="AG2514" s="219">
        <f t="shared" si="840"/>
        <v>0</v>
      </c>
      <c r="AH2514" s="234">
        <f t="shared" si="841"/>
        <v>0</v>
      </c>
      <c r="AI2514" s="214">
        <f t="shared" si="849"/>
        <v>0</v>
      </c>
      <c r="AK2514" s="229">
        <f t="shared" si="842"/>
        <v>0</v>
      </c>
      <c r="AL2514" s="226"/>
      <c r="AM2514" s="15"/>
      <c r="AN2514" s="232" t="e">
        <f t="shared" si="843"/>
        <v>#DIV/0!</v>
      </c>
      <c r="AO2514" s="214">
        <f t="shared" si="837"/>
        <v>0</v>
      </c>
      <c r="AQ2514" s="210"/>
      <c r="AR2514" s="231"/>
      <c r="AS2514" s="15"/>
      <c r="AT2514" s="232">
        <f t="shared" si="844"/>
        <v>0</v>
      </c>
      <c r="AU2514" s="235">
        <f t="shared" si="845"/>
        <v>0</v>
      </c>
      <c r="AY2514" s="210"/>
      <c r="AZ2514" s="231"/>
      <c r="BA2514" s="15"/>
      <c r="BB2514" s="232">
        <f t="shared" si="834"/>
        <v>0</v>
      </c>
      <c r="BC2514" s="235">
        <f t="shared" si="846"/>
        <v>0</v>
      </c>
      <c r="BG2514" s="210"/>
      <c r="BH2514" s="231"/>
      <c r="BI2514" s="15"/>
      <c r="BJ2514" s="232">
        <f t="shared" si="838"/>
        <v>0</v>
      </c>
      <c r="BK2514" s="235">
        <f t="shared" si="847"/>
        <v>0</v>
      </c>
      <c r="BM2514" s="109">
        <f t="shared" si="839"/>
        <v>-3.3853575955096233</v>
      </c>
      <c r="BN2514" s="213"/>
      <c r="BR2514" s="228"/>
      <c r="BS2514" s="311"/>
      <c r="BT2514" s="3"/>
      <c r="BU2514" s="213"/>
      <c r="BV2514" s="213"/>
      <c r="BW2514" s="291"/>
    </row>
    <row r="2515" spans="1:75" x14ac:dyDescent="0.2">
      <c r="A2515" s="210"/>
      <c r="B2515" s="211"/>
      <c r="C2515" s="848" t="str">
        <f ca="1">IF(ISERR(AVERAGE(INDIRECT("B"&amp;(ROW()-INT($B$1/2))):INDIRECT("B"&amp;(ROW()+INT($B$1/2))))),"",AVERAGE(INDIRECT("B"&amp;(ROW()-INT($B$1/2))):INDIRECT("B"&amp;(ROW()+INT($B$1/2)))))</f>
        <v/>
      </c>
      <c r="D2515" s="848">
        <f t="shared" si="833"/>
        <v>0</v>
      </c>
      <c r="E2515" s="275"/>
      <c r="F2515" s="15"/>
      <c r="G2515" s="3"/>
      <c r="H2515" s="3"/>
      <c r="I2515" s="3"/>
      <c r="J2515" s="3"/>
      <c r="K2515" s="3"/>
      <c r="L2515" s="554"/>
      <c r="M2515" s="545"/>
      <c r="N2515" s="546"/>
      <c r="O2515" s="5"/>
      <c r="P2515" s="216"/>
      <c r="Q2515" s="217"/>
      <c r="R2515" s="218"/>
      <c r="S2515" s="219">
        <f t="shared" si="850"/>
        <v>0</v>
      </c>
      <c r="T2515" s="220">
        <f t="shared" si="851"/>
        <v>0</v>
      </c>
      <c r="U2515" s="214">
        <f t="shared" si="848"/>
        <v>0</v>
      </c>
      <c r="W2515" s="221"/>
      <c r="X2515" s="222"/>
      <c r="Y2515" s="222"/>
      <c r="Z2515" s="223"/>
      <c r="AA2515" s="222"/>
      <c r="AB2515" s="224"/>
      <c r="AC2515" s="225"/>
      <c r="AD2515" s="2">
        <f t="shared" si="835"/>
        <v>0</v>
      </c>
      <c r="AE2515" s="2">
        <f t="shared" si="836"/>
        <v>0</v>
      </c>
      <c r="AF2515" s="226"/>
      <c r="AG2515" s="219">
        <f t="shared" si="840"/>
        <v>0</v>
      </c>
      <c r="AH2515" s="234">
        <f t="shared" si="841"/>
        <v>0</v>
      </c>
      <c r="AI2515" s="214">
        <f t="shared" si="849"/>
        <v>0</v>
      </c>
      <c r="AK2515" s="229">
        <f t="shared" si="842"/>
        <v>0</v>
      </c>
      <c r="AL2515" s="226"/>
      <c r="AM2515" s="15"/>
      <c r="AN2515" s="232" t="e">
        <f t="shared" si="843"/>
        <v>#DIV/0!</v>
      </c>
      <c r="AO2515" s="214">
        <f t="shared" si="837"/>
        <v>0</v>
      </c>
      <c r="AQ2515" s="210"/>
      <c r="AR2515" s="231"/>
      <c r="AS2515" s="15"/>
      <c r="AT2515" s="232">
        <f t="shared" si="844"/>
        <v>0</v>
      </c>
      <c r="AU2515" s="235">
        <f t="shared" si="845"/>
        <v>0</v>
      </c>
      <c r="AY2515" s="210"/>
      <c r="AZ2515" s="231"/>
      <c r="BA2515" s="15"/>
      <c r="BB2515" s="232">
        <f t="shared" si="834"/>
        <v>0</v>
      </c>
      <c r="BC2515" s="235">
        <f t="shared" si="846"/>
        <v>0</v>
      </c>
      <c r="BG2515" s="210"/>
      <c r="BH2515" s="231"/>
      <c r="BI2515" s="15"/>
      <c r="BJ2515" s="232">
        <f t="shared" si="838"/>
        <v>0</v>
      </c>
      <c r="BK2515" s="235">
        <f t="shared" si="847"/>
        <v>0</v>
      </c>
      <c r="BM2515" s="109">
        <f t="shared" si="839"/>
        <v>-3.38718993300736</v>
      </c>
      <c r="BN2515" s="213"/>
      <c r="BR2515" s="228"/>
      <c r="BS2515" s="311"/>
      <c r="BT2515" s="3"/>
      <c r="BU2515" s="213"/>
      <c r="BV2515" s="213"/>
      <c r="BW2515" s="291"/>
    </row>
    <row r="2516" spans="1:75" x14ac:dyDescent="0.2">
      <c r="A2516" s="210"/>
      <c r="B2516" s="211"/>
      <c r="C2516" s="848" t="str">
        <f ca="1">IF(ISERR(AVERAGE(INDIRECT("B"&amp;(ROW()-INT($B$1/2))):INDIRECT("B"&amp;(ROW()+INT($B$1/2))))),"",AVERAGE(INDIRECT("B"&amp;(ROW()-INT($B$1/2))):INDIRECT("B"&amp;(ROW()+INT($B$1/2)))))</f>
        <v/>
      </c>
      <c r="D2516" s="848">
        <f t="shared" si="833"/>
        <v>0</v>
      </c>
      <c r="E2516" s="275"/>
      <c r="F2516" s="15"/>
      <c r="G2516" s="3"/>
      <c r="H2516" s="3"/>
      <c r="I2516" s="3"/>
      <c r="J2516" s="3"/>
      <c r="K2516" s="3"/>
      <c r="L2516" s="554"/>
      <c r="M2516" s="545"/>
      <c r="N2516" s="546"/>
      <c r="O2516" s="5"/>
      <c r="P2516" s="216"/>
      <c r="Q2516" s="217"/>
      <c r="R2516" s="218"/>
      <c r="S2516" s="219">
        <f t="shared" si="850"/>
        <v>0</v>
      </c>
      <c r="T2516" s="220">
        <f t="shared" si="851"/>
        <v>0</v>
      </c>
      <c r="U2516" s="214">
        <f t="shared" si="848"/>
        <v>0</v>
      </c>
      <c r="W2516" s="221"/>
      <c r="X2516" s="222"/>
      <c r="Y2516" s="222"/>
      <c r="Z2516" s="223"/>
      <c r="AA2516" s="222"/>
      <c r="AB2516" s="224"/>
      <c r="AC2516" s="225"/>
      <c r="AD2516" s="2">
        <f t="shared" si="835"/>
        <v>0</v>
      </c>
      <c r="AE2516" s="2">
        <f t="shared" si="836"/>
        <v>0</v>
      </c>
      <c r="AF2516" s="226"/>
      <c r="AG2516" s="219">
        <f t="shared" si="840"/>
        <v>0</v>
      </c>
      <c r="AH2516" s="234">
        <f t="shared" si="841"/>
        <v>0</v>
      </c>
      <c r="AI2516" s="214">
        <f t="shared" si="849"/>
        <v>0</v>
      </c>
      <c r="AK2516" s="229">
        <f t="shared" si="842"/>
        <v>0</v>
      </c>
      <c r="AL2516" s="226"/>
      <c r="AM2516" s="15"/>
      <c r="AN2516" s="232" t="e">
        <f t="shared" si="843"/>
        <v>#DIV/0!</v>
      </c>
      <c r="AO2516" s="214">
        <f t="shared" si="837"/>
        <v>0</v>
      </c>
      <c r="AQ2516" s="210"/>
      <c r="AR2516" s="231"/>
      <c r="AS2516" s="15"/>
      <c r="AT2516" s="232">
        <f t="shared" si="844"/>
        <v>0</v>
      </c>
      <c r="AU2516" s="235">
        <f t="shared" si="845"/>
        <v>0</v>
      </c>
      <c r="AY2516" s="210"/>
      <c r="AZ2516" s="231"/>
      <c r="BA2516" s="15"/>
      <c r="BB2516" s="232">
        <f t="shared" si="834"/>
        <v>0</v>
      </c>
      <c r="BC2516" s="235">
        <f t="shared" si="846"/>
        <v>0</v>
      </c>
      <c r="BG2516" s="210"/>
      <c r="BH2516" s="231"/>
      <c r="BI2516" s="15"/>
      <c r="BJ2516" s="232">
        <f t="shared" si="838"/>
        <v>0</v>
      </c>
      <c r="BK2516" s="235">
        <f t="shared" si="847"/>
        <v>0</v>
      </c>
      <c r="BM2516" s="109">
        <f t="shared" si="839"/>
        <v>-3.3890222705050967</v>
      </c>
      <c r="BN2516" s="213"/>
      <c r="BR2516" s="228"/>
      <c r="BS2516" s="311"/>
      <c r="BT2516" s="3"/>
      <c r="BU2516" s="213"/>
      <c r="BV2516" s="213"/>
      <c r="BW2516" s="291"/>
    </row>
    <row r="2517" spans="1:75" x14ac:dyDescent="0.2">
      <c r="A2517" s="210"/>
      <c r="B2517" s="211"/>
      <c r="C2517" s="848" t="str">
        <f ca="1">IF(ISERR(AVERAGE(INDIRECT("B"&amp;(ROW()-INT($B$1/2))):INDIRECT("B"&amp;(ROW()+INT($B$1/2))))),"",AVERAGE(INDIRECT("B"&amp;(ROW()-INT($B$1/2))):INDIRECT("B"&amp;(ROW()+INT($B$1/2)))))</f>
        <v/>
      </c>
      <c r="D2517" s="848">
        <f t="shared" si="833"/>
        <v>0</v>
      </c>
      <c r="E2517" s="275"/>
      <c r="F2517" s="15"/>
      <c r="G2517" s="3"/>
      <c r="H2517" s="3"/>
      <c r="I2517" s="3"/>
      <c r="J2517" s="3"/>
      <c r="K2517" s="3"/>
      <c r="L2517" s="554"/>
      <c r="M2517" s="545"/>
      <c r="N2517" s="546"/>
      <c r="O2517" s="5"/>
      <c r="P2517" s="216"/>
      <c r="Q2517" s="217"/>
      <c r="R2517" s="218"/>
      <c r="S2517" s="219">
        <f t="shared" si="850"/>
        <v>0</v>
      </c>
      <c r="T2517" s="220">
        <f t="shared" si="851"/>
        <v>0</v>
      </c>
      <c r="U2517" s="214">
        <f t="shared" si="848"/>
        <v>0</v>
      </c>
      <c r="W2517" s="221"/>
      <c r="X2517" s="222"/>
      <c r="Y2517" s="222"/>
      <c r="Z2517" s="223"/>
      <c r="AA2517" s="222"/>
      <c r="AB2517" s="224"/>
      <c r="AC2517" s="225"/>
      <c r="AD2517" s="2">
        <f t="shared" si="835"/>
        <v>0</v>
      </c>
      <c r="AE2517" s="2">
        <f t="shared" si="836"/>
        <v>0</v>
      </c>
      <c r="AF2517" s="226"/>
      <c r="AG2517" s="219">
        <f t="shared" si="840"/>
        <v>0</v>
      </c>
      <c r="AH2517" s="234">
        <f t="shared" si="841"/>
        <v>0</v>
      </c>
      <c r="AI2517" s="214">
        <f t="shared" si="849"/>
        <v>0</v>
      </c>
      <c r="AK2517" s="229">
        <f t="shared" si="842"/>
        <v>0</v>
      </c>
      <c r="AL2517" s="226"/>
      <c r="AM2517" s="15"/>
      <c r="AN2517" s="232" t="e">
        <f t="shared" si="843"/>
        <v>#DIV/0!</v>
      </c>
      <c r="AO2517" s="214">
        <f t="shared" si="837"/>
        <v>0</v>
      </c>
      <c r="AQ2517" s="210"/>
      <c r="AR2517" s="231"/>
      <c r="AS2517" s="15"/>
      <c r="AT2517" s="232">
        <f t="shared" si="844"/>
        <v>0</v>
      </c>
      <c r="AU2517" s="235">
        <f t="shared" si="845"/>
        <v>0</v>
      </c>
      <c r="AY2517" s="210"/>
      <c r="AZ2517" s="231"/>
      <c r="BA2517" s="15"/>
      <c r="BB2517" s="232">
        <f t="shared" si="834"/>
        <v>0</v>
      </c>
      <c r="BC2517" s="235">
        <f t="shared" si="846"/>
        <v>0</v>
      </c>
      <c r="BG2517" s="210"/>
      <c r="BH2517" s="231"/>
      <c r="BI2517" s="15"/>
      <c r="BJ2517" s="232">
        <f t="shared" si="838"/>
        <v>0</v>
      </c>
      <c r="BK2517" s="235">
        <f t="shared" si="847"/>
        <v>0</v>
      </c>
      <c r="BM2517" s="109">
        <f t="shared" si="839"/>
        <v>-3.3908546080028334</v>
      </c>
      <c r="BN2517" s="213"/>
      <c r="BR2517" s="228"/>
      <c r="BS2517" s="311"/>
      <c r="BT2517" s="3"/>
      <c r="BU2517" s="213"/>
      <c r="BV2517" s="213"/>
      <c r="BW2517" s="291"/>
    </row>
    <row r="2518" spans="1:75" x14ac:dyDescent="0.2">
      <c r="A2518" s="210"/>
      <c r="B2518" s="211"/>
      <c r="C2518" s="848" t="str">
        <f ca="1">IF(ISERR(AVERAGE(INDIRECT("B"&amp;(ROW()-INT($B$1/2))):INDIRECT("B"&amp;(ROW()+INT($B$1/2))))),"",AVERAGE(INDIRECT("B"&amp;(ROW()-INT($B$1/2))):INDIRECT("B"&amp;(ROW()+INT($B$1/2)))))</f>
        <v/>
      </c>
      <c r="D2518" s="848">
        <f t="shared" si="833"/>
        <v>0</v>
      </c>
      <c r="E2518" s="275"/>
      <c r="F2518" s="15"/>
      <c r="G2518" s="3"/>
      <c r="H2518" s="3"/>
      <c r="I2518" s="3"/>
      <c r="J2518" s="3"/>
      <c r="K2518" s="3"/>
      <c r="L2518" s="554"/>
      <c r="M2518" s="545"/>
      <c r="N2518" s="546"/>
      <c r="O2518" s="5"/>
      <c r="P2518" s="216"/>
      <c r="Q2518" s="217"/>
      <c r="R2518" s="218"/>
      <c r="S2518" s="219">
        <f t="shared" si="850"/>
        <v>0</v>
      </c>
      <c r="T2518" s="220">
        <f t="shared" si="851"/>
        <v>0</v>
      </c>
      <c r="U2518" s="214">
        <f t="shared" si="848"/>
        <v>0</v>
      </c>
      <c r="W2518" s="221"/>
      <c r="X2518" s="222"/>
      <c r="Y2518" s="222"/>
      <c r="Z2518" s="223"/>
      <c r="AA2518" s="222"/>
      <c r="AB2518" s="224"/>
      <c r="AC2518" s="225"/>
      <c r="AD2518" s="2">
        <f t="shared" si="835"/>
        <v>0</v>
      </c>
      <c r="AE2518" s="2">
        <f t="shared" si="836"/>
        <v>0</v>
      </c>
      <c r="AF2518" s="226"/>
      <c r="AG2518" s="219">
        <f t="shared" si="840"/>
        <v>0</v>
      </c>
      <c r="AH2518" s="234">
        <f t="shared" si="841"/>
        <v>0</v>
      </c>
      <c r="AI2518" s="214">
        <f t="shared" si="849"/>
        <v>0</v>
      </c>
      <c r="AK2518" s="229">
        <f t="shared" si="842"/>
        <v>0</v>
      </c>
      <c r="AL2518" s="226"/>
      <c r="AM2518" s="15"/>
      <c r="AN2518" s="232" t="e">
        <f t="shared" si="843"/>
        <v>#DIV/0!</v>
      </c>
      <c r="AO2518" s="214">
        <f t="shared" si="837"/>
        <v>0</v>
      </c>
      <c r="AQ2518" s="210"/>
      <c r="AR2518" s="231"/>
      <c r="AS2518" s="15"/>
      <c r="AT2518" s="232">
        <f t="shared" si="844"/>
        <v>0</v>
      </c>
      <c r="AU2518" s="235">
        <f t="shared" si="845"/>
        <v>0</v>
      </c>
      <c r="AY2518" s="210"/>
      <c r="AZ2518" s="231"/>
      <c r="BA2518" s="15"/>
      <c r="BB2518" s="232">
        <f t="shared" si="834"/>
        <v>0</v>
      </c>
      <c r="BC2518" s="235">
        <f t="shared" si="846"/>
        <v>0</v>
      </c>
      <c r="BG2518" s="210"/>
      <c r="BH2518" s="231"/>
      <c r="BI2518" s="15"/>
      <c r="BJ2518" s="232">
        <f t="shared" si="838"/>
        <v>0</v>
      </c>
      <c r="BK2518" s="235">
        <f t="shared" si="847"/>
        <v>0</v>
      </c>
      <c r="BM2518" s="109">
        <f t="shared" si="839"/>
        <v>-3.3926869455005702</v>
      </c>
      <c r="BN2518" s="213"/>
      <c r="BR2518" s="228"/>
      <c r="BS2518" s="311"/>
      <c r="BT2518" s="3"/>
      <c r="BU2518" s="213"/>
      <c r="BV2518" s="213"/>
      <c r="BW2518" s="291"/>
    </row>
    <row r="2519" spans="1:75" x14ac:dyDescent="0.2">
      <c r="A2519" s="210"/>
      <c r="B2519" s="211"/>
      <c r="C2519" s="848" t="str">
        <f ca="1">IF(ISERR(AVERAGE(INDIRECT("B"&amp;(ROW()-INT($B$1/2))):INDIRECT("B"&amp;(ROW()+INT($B$1/2))))),"",AVERAGE(INDIRECT("B"&amp;(ROW()-INT($B$1/2))):INDIRECT("B"&amp;(ROW()+INT($B$1/2)))))</f>
        <v/>
      </c>
      <c r="D2519" s="848">
        <f t="shared" si="833"/>
        <v>0</v>
      </c>
      <c r="E2519" s="275"/>
      <c r="F2519" s="15"/>
      <c r="G2519" s="3"/>
      <c r="H2519" s="3"/>
      <c r="I2519" s="3"/>
      <c r="J2519" s="3"/>
      <c r="K2519" s="3"/>
      <c r="L2519" s="554"/>
      <c r="M2519" s="545"/>
      <c r="N2519" s="546"/>
      <c r="O2519" s="5"/>
      <c r="P2519" s="216"/>
      <c r="Q2519" s="217"/>
      <c r="R2519" s="218"/>
      <c r="S2519" s="219">
        <f t="shared" si="850"/>
        <v>0</v>
      </c>
      <c r="T2519" s="220">
        <f t="shared" si="851"/>
        <v>0</v>
      </c>
      <c r="U2519" s="214">
        <f t="shared" si="848"/>
        <v>0</v>
      </c>
      <c r="W2519" s="221"/>
      <c r="X2519" s="222"/>
      <c r="Y2519" s="222"/>
      <c r="Z2519" s="223"/>
      <c r="AA2519" s="222"/>
      <c r="AB2519" s="224"/>
      <c r="AC2519" s="225"/>
      <c r="AD2519" s="2">
        <f t="shared" si="835"/>
        <v>0</v>
      </c>
      <c r="AE2519" s="2">
        <f t="shared" si="836"/>
        <v>0</v>
      </c>
      <c r="AF2519" s="226"/>
      <c r="AG2519" s="219">
        <f t="shared" si="840"/>
        <v>0</v>
      </c>
      <c r="AH2519" s="234">
        <f t="shared" si="841"/>
        <v>0</v>
      </c>
      <c r="AI2519" s="214">
        <f t="shared" si="849"/>
        <v>0</v>
      </c>
      <c r="AK2519" s="229">
        <f t="shared" si="842"/>
        <v>0</v>
      </c>
      <c r="AL2519" s="226"/>
      <c r="AM2519" s="15"/>
      <c r="AN2519" s="232" t="e">
        <f t="shared" si="843"/>
        <v>#DIV/0!</v>
      </c>
      <c r="AO2519" s="214">
        <f t="shared" si="837"/>
        <v>0</v>
      </c>
      <c r="AQ2519" s="210"/>
      <c r="AR2519" s="231"/>
      <c r="AS2519" s="15"/>
      <c r="AT2519" s="232">
        <f t="shared" si="844"/>
        <v>0</v>
      </c>
      <c r="AU2519" s="235">
        <f t="shared" si="845"/>
        <v>0</v>
      </c>
      <c r="AY2519" s="210"/>
      <c r="AZ2519" s="231"/>
      <c r="BA2519" s="15"/>
      <c r="BB2519" s="232">
        <f t="shared" si="834"/>
        <v>0</v>
      </c>
      <c r="BC2519" s="235">
        <f t="shared" si="846"/>
        <v>0</v>
      </c>
      <c r="BG2519" s="210"/>
      <c r="BH2519" s="231"/>
      <c r="BI2519" s="15"/>
      <c r="BJ2519" s="232">
        <f t="shared" si="838"/>
        <v>0</v>
      </c>
      <c r="BK2519" s="235">
        <f t="shared" si="847"/>
        <v>0</v>
      </c>
      <c r="BM2519" s="109">
        <f t="shared" si="839"/>
        <v>-3.3945192829983069</v>
      </c>
      <c r="BN2519" s="213"/>
      <c r="BR2519" s="228"/>
      <c r="BS2519" s="311"/>
      <c r="BT2519" s="3"/>
      <c r="BU2519" s="213"/>
      <c r="BV2519" s="213"/>
      <c r="BW2519" s="291"/>
    </row>
    <row r="2520" spans="1:75" x14ac:dyDescent="0.2">
      <c r="A2520" s="210"/>
      <c r="B2520" s="211"/>
      <c r="C2520" s="848" t="str">
        <f ca="1">IF(ISERR(AVERAGE(INDIRECT("B"&amp;(ROW()-INT($B$1/2))):INDIRECT("B"&amp;(ROW()+INT($B$1/2))))),"",AVERAGE(INDIRECT("B"&amp;(ROW()-INT($B$1/2))):INDIRECT("B"&amp;(ROW()+INT($B$1/2)))))</f>
        <v/>
      </c>
      <c r="D2520" s="848">
        <f t="shared" si="833"/>
        <v>0</v>
      </c>
      <c r="E2520" s="275"/>
      <c r="F2520" s="15"/>
      <c r="G2520" s="3"/>
      <c r="H2520" s="3"/>
      <c r="I2520" s="3"/>
      <c r="J2520" s="3"/>
      <c r="K2520" s="3"/>
      <c r="L2520" s="554"/>
      <c r="M2520" s="545"/>
      <c r="N2520" s="546"/>
      <c r="O2520" s="5"/>
      <c r="P2520" s="216"/>
      <c r="Q2520" s="217"/>
      <c r="R2520" s="218"/>
      <c r="S2520" s="219">
        <f t="shared" si="850"/>
        <v>0</v>
      </c>
      <c r="T2520" s="220">
        <f t="shared" si="851"/>
        <v>0</v>
      </c>
      <c r="U2520" s="214">
        <f t="shared" si="848"/>
        <v>0</v>
      </c>
      <c r="W2520" s="221"/>
      <c r="X2520" s="222"/>
      <c r="Y2520" s="222"/>
      <c r="Z2520" s="223"/>
      <c r="AA2520" s="222"/>
      <c r="AB2520" s="224"/>
      <c r="AC2520" s="225"/>
      <c r="AD2520" s="2">
        <f t="shared" si="835"/>
        <v>0</v>
      </c>
      <c r="AE2520" s="2">
        <f t="shared" si="836"/>
        <v>0</v>
      </c>
      <c r="AF2520" s="226"/>
      <c r="AG2520" s="219">
        <f t="shared" si="840"/>
        <v>0</v>
      </c>
      <c r="AH2520" s="234">
        <f t="shared" si="841"/>
        <v>0</v>
      </c>
      <c r="AI2520" s="214">
        <f t="shared" si="849"/>
        <v>0</v>
      </c>
      <c r="AK2520" s="229">
        <f t="shared" si="842"/>
        <v>0</v>
      </c>
      <c r="AL2520" s="226"/>
      <c r="AM2520" s="15"/>
      <c r="AN2520" s="232" t="e">
        <f t="shared" si="843"/>
        <v>#DIV/0!</v>
      </c>
      <c r="AO2520" s="214">
        <f t="shared" si="837"/>
        <v>0</v>
      </c>
      <c r="AQ2520" s="210"/>
      <c r="AR2520" s="231"/>
      <c r="AS2520" s="15"/>
      <c r="AT2520" s="232">
        <f t="shared" si="844"/>
        <v>0</v>
      </c>
      <c r="AU2520" s="235">
        <f t="shared" si="845"/>
        <v>0</v>
      </c>
      <c r="AY2520" s="210"/>
      <c r="AZ2520" s="231"/>
      <c r="BA2520" s="15"/>
      <c r="BB2520" s="232">
        <f t="shared" si="834"/>
        <v>0</v>
      </c>
      <c r="BC2520" s="235">
        <f t="shared" si="846"/>
        <v>0</v>
      </c>
      <c r="BG2520" s="210"/>
      <c r="BH2520" s="231"/>
      <c r="BI2520" s="15"/>
      <c r="BJ2520" s="232">
        <f t="shared" si="838"/>
        <v>0</v>
      </c>
      <c r="BK2520" s="235">
        <f t="shared" si="847"/>
        <v>0</v>
      </c>
      <c r="BM2520" s="109">
        <f t="shared" si="839"/>
        <v>-3.3963516204960436</v>
      </c>
      <c r="BN2520" s="213"/>
      <c r="BR2520" s="228"/>
      <c r="BS2520" s="311"/>
      <c r="BT2520" s="3"/>
      <c r="BU2520" s="213"/>
      <c r="BV2520" s="213"/>
      <c r="BW2520" s="291"/>
    </row>
    <row r="2521" spans="1:75" x14ac:dyDescent="0.2">
      <c r="A2521" s="210"/>
      <c r="B2521" s="211"/>
      <c r="C2521" s="848" t="str">
        <f ca="1">IF(ISERR(AVERAGE(INDIRECT("B"&amp;(ROW()-INT($B$1/2))):INDIRECT("B"&amp;(ROW()+INT($B$1/2))))),"",AVERAGE(INDIRECT("B"&amp;(ROW()-INT($B$1/2))):INDIRECT("B"&amp;(ROW()+INT($B$1/2)))))</f>
        <v/>
      </c>
      <c r="D2521" s="848">
        <f t="shared" si="833"/>
        <v>0</v>
      </c>
      <c r="E2521" s="275"/>
      <c r="F2521" s="15"/>
      <c r="G2521" s="3"/>
      <c r="H2521" s="3"/>
      <c r="I2521" s="3"/>
      <c r="J2521" s="3"/>
      <c r="K2521" s="3"/>
      <c r="L2521" s="554"/>
      <c r="M2521" s="545"/>
      <c r="N2521" s="546"/>
      <c r="O2521" s="5"/>
      <c r="P2521" s="216"/>
      <c r="Q2521" s="217"/>
      <c r="R2521" s="218"/>
      <c r="S2521" s="219">
        <f t="shared" si="850"/>
        <v>0</v>
      </c>
      <c r="T2521" s="220">
        <f t="shared" si="851"/>
        <v>0</v>
      </c>
      <c r="U2521" s="214">
        <f t="shared" si="848"/>
        <v>0</v>
      </c>
      <c r="W2521" s="221"/>
      <c r="X2521" s="222"/>
      <c r="Y2521" s="222"/>
      <c r="Z2521" s="223"/>
      <c r="AA2521" s="222"/>
      <c r="AB2521" s="224"/>
      <c r="AC2521" s="225"/>
      <c r="AD2521" s="2">
        <f t="shared" si="835"/>
        <v>0</v>
      </c>
      <c r="AE2521" s="2">
        <f t="shared" si="836"/>
        <v>0</v>
      </c>
      <c r="AF2521" s="226"/>
      <c r="AG2521" s="219">
        <f t="shared" si="840"/>
        <v>0</v>
      </c>
      <c r="AH2521" s="234">
        <f t="shared" si="841"/>
        <v>0</v>
      </c>
      <c r="AI2521" s="214">
        <f t="shared" si="849"/>
        <v>0</v>
      </c>
      <c r="AK2521" s="229">
        <f t="shared" si="842"/>
        <v>0</v>
      </c>
      <c r="AL2521" s="226"/>
      <c r="AM2521" s="15"/>
      <c r="AN2521" s="232" t="e">
        <f t="shared" si="843"/>
        <v>#DIV/0!</v>
      </c>
      <c r="AO2521" s="214">
        <f t="shared" si="837"/>
        <v>0</v>
      </c>
      <c r="AQ2521" s="210"/>
      <c r="AR2521" s="231"/>
      <c r="AS2521" s="15"/>
      <c r="AT2521" s="232">
        <f t="shared" si="844"/>
        <v>0</v>
      </c>
      <c r="AU2521" s="235">
        <f t="shared" si="845"/>
        <v>0</v>
      </c>
      <c r="AY2521" s="210"/>
      <c r="AZ2521" s="231"/>
      <c r="BA2521" s="15"/>
      <c r="BB2521" s="232">
        <f t="shared" si="834"/>
        <v>0</v>
      </c>
      <c r="BC2521" s="235">
        <f t="shared" si="846"/>
        <v>0</v>
      </c>
      <c r="BG2521" s="210"/>
      <c r="BH2521" s="231"/>
      <c r="BI2521" s="15"/>
      <c r="BJ2521" s="232">
        <f t="shared" si="838"/>
        <v>0</v>
      </c>
      <c r="BK2521" s="235">
        <f t="shared" si="847"/>
        <v>0</v>
      </c>
      <c r="BM2521" s="109">
        <f t="shared" si="839"/>
        <v>-3.3981839579937803</v>
      </c>
      <c r="BN2521" s="213"/>
      <c r="BR2521" s="228"/>
      <c r="BS2521" s="311"/>
      <c r="BT2521" s="3"/>
      <c r="BU2521" s="213"/>
      <c r="BV2521" s="213"/>
      <c r="BW2521" s="291"/>
    </row>
    <row r="2522" spans="1:75" x14ac:dyDescent="0.2">
      <c r="A2522" s="210"/>
      <c r="B2522" s="211"/>
      <c r="C2522" s="848" t="str">
        <f ca="1">IF(ISERR(AVERAGE(INDIRECT("B"&amp;(ROW()-INT($B$1/2))):INDIRECT("B"&amp;(ROW()+INT($B$1/2))))),"",AVERAGE(INDIRECT("B"&amp;(ROW()-INT($B$1/2))):INDIRECT("B"&amp;(ROW()+INT($B$1/2)))))</f>
        <v/>
      </c>
      <c r="D2522" s="848">
        <f t="shared" si="833"/>
        <v>0</v>
      </c>
      <c r="E2522" s="275"/>
      <c r="F2522" s="15"/>
      <c r="G2522" s="3"/>
      <c r="H2522" s="3"/>
      <c r="I2522" s="3"/>
      <c r="J2522" s="3"/>
      <c r="K2522" s="3"/>
      <c r="L2522" s="554"/>
      <c r="M2522" s="545"/>
      <c r="N2522" s="546"/>
      <c r="O2522" s="5"/>
      <c r="P2522" s="216"/>
      <c r="Q2522" s="217"/>
      <c r="R2522" s="218"/>
      <c r="S2522" s="219">
        <f t="shared" si="850"/>
        <v>0</v>
      </c>
      <c r="T2522" s="220">
        <f t="shared" si="851"/>
        <v>0</v>
      </c>
      <c r="U2522" s="214">
        <f t="shared" si="848"/>
        <v>0</v>
      </c>
      <c r="W2522" s="221"/>
      <c r="X2522" s="222"/>
      <c r="Y2522" s="222"/>
      <c r="Z2522" s="223"/>
      <c r="AA2522" s="222"/>
      <c r="AB2522" s="224"/>
      <c r="AC2522" s="225"/>
      <c r="AD2522" s="2">
        <f t="shared" si="835"/>
        <v>0</v>
      </c>
      <c r="AE2522" s="2">
        <f t="shared" si="836"/>
        <v>0</v>
      </c>
      <c r="AF2522" s="226"/>
      <c r="AG2522" s="219">
        <f t="shared" si="840"/>
        <v>0</v>
      </c>
      <c r="AH2522" s="234">
        <f t="shared" si="841"/>
        <v>0</v>
      </c>
      <c r="AI2522" s="214">
        <f t="shared" si="849"/>
        <v>0</v>
      </c>
      <c r="AK2522" s="229">
        <f t="shared" si="842"/>
        <v>0</v>
      </c>
      <c r="AL2522" s="226"/>
      <c r="AM2522" s="15"/>
      <c r="AN2522" s="232" t="e">
        <f t="shared" si="843"/>
        <v>#DIV/0!</v>
      </c>
      <c r="AO2522" s="214">
        <f t="shared" si="837"/>
        <v>0</v>
      </c>
      <c r="AQ2522" s="210"/>
      <c r="AR2522" s="231"/>
      <c r="AS2522" s="15"/>
      <c r="AT2522" s="232">
        <f t="shared" si="844"/>
        <v>0</v>
      </c>
      <c r="AU2522" s="235">
        <f t="shared" si="845"/>
        <v>0</v>
      </c>
      <c r="AY2522" s="210"/>
      <c r="AZ2522" s="231"/>
      <c r="BA2522" s="15"/>
      <c r="BB2522" s="232">
        <f t="shared" si="834"/>
        <v>0</v>
      </c>
      <c r="BC2522" s="235">
        <f t="shared" si="846"/>
        <v>0</v>
      </c>
      <c r="BG2522" s="210"/>
      <c r="BH2522" s="231"/>
      <c r="BI2522" s="15"/>
      <c r="BJ2522" s="232">
        <f t="shared" si="838"/>
        <v>0</v>
      </c>
      <c r="BK2522" s="235">
        <f t="shared" si="847"/>
        <v>0</v>
      </c>
      <c r="BM2522" s="109">
        <f t="shared" si="839"/>
        <v>-3.400016295491517</v>
      </c>
      <c r="BN2522" s="213"/>
      <c r="BR2522" s="228"/>
      <c r="BS2522" s="311"/>
      <c r="BT2522" s="3"/>
      <c r="BU2522" s="213"/>
      <c r="BV2522" s="213"/>
      <c r="BW2522" s="291"/>
    </row>
    <row r="2523" spans="1:75" x14ac:dyDescent="0.2">
      <c r="A2523" s="210"/>
      <c r="B2523" s="211"/>
      <c r="C2523" s="848" t="str">
        <f ca="1">IF(ISERR(AVERAGE(INDIRECT("B"&amp;(ROW()-INT($B$1/2))):INDIRECT("B"&amp;(ROW()+INT($B$1/2))))),"",AVERAGE(INDIRECT("B"&amp;(ROW()-INT($B$1/2))):INDIRECT("B"&amp;(ROW()+INT($B$1/2)))))</f>
        <v/>
      </c>
      <c r="D2523" s="848">
        <f t="shared" si="833"/>
        <v>0</v>
      </c>
      <c r="E2523" s="275"/>
      <c r="F2523" s="15"/>
      <c r="G2523" s="3"/>
      <c r="H2523" s="3"/>
      <c r="I2523" s="3"/>
      <c r="J2523" s="3"/>
      <c r="K2523" s="3"/>
      <c r="L2523" s="554"/>
      <c r="M2523" s="545"/>
      <c r="N2523" s="546"/>
      <c r="O2523" s="5"/>
      <c r="P2523" s="216"/>
      <c r="Q2523" s="217"/>
      <c r="R2523" s="218"/>
      <c r="S2523" s="219">
        <f t="shared" si="850"/>
        <v>0</v>
      </c>
      <c r="T2523" s="220">
        <f t="shared" si="851"/>
        <v>0</v>
      </c>
      <c r="U2523" s="214">
        <f t="shared" si="848"/>
        <v>0</v>
      </c>
      <c r="W2523" s="221"/>
      <c r="X2523" s="222"/>
      <c r="Y2523" s="222"/>
      <c r="Z2523" s="223"/>
      <c r="AA2523" s="222"/>
      <c r="AB2523" s="224"/>
      <c r="AC2523" s="225"/>
      <c r="AD2523" s="2">
        <f t="shared" si="835"/>
        <v>0</v>
      </c>
      <c r="AE2523" s="2">
        <f t="shared" si="836"/>
        <v>0</v>
      </c>
      <c r="AF2523" s="226"/>
      <c r="AG2523" s="219">
        <f t="shared" si="840"/>
        <v>0</v>
      </c>
      <c r="AH2523" s="234">
        <f t="shared" si="841"/>
        <v>0</v>
      </c>
      <c r="AI2523" s="214">
        <f t="shared" si="849"/>
        <v>0</v>
      </c>
      <c r="AK2523" s="229">
        <f t="shared" si="842"/>
        <v>0</v>
      </c>
      <c r="AL2523" s="226"/>
      <c r="AM2523" s="15"/>
      <c r="AN2523" s="232" t="e">
        <f t="shared" si="843"/>
        <v>#DIV/0!</v>
      </c>
      <c r="AO2523" s="214">
        <f t="shared" si="837"/>
        <v>0</v>
      </c>
      <c r="AQ2523" s="210"/>
      <c r="AR2523" s="231"/>
      <c r="AS2523" s="15"/>
      <c r="AT2523" s="232">
        <f t="shared" si="844"/>
        <v>0</v>
      </c>
      <c r="AU2523" s="235">
        <f t="shared" si="845"/>
        <v>0</v>
      </c>
      <c r="AY2523" s="210"/>
      <c r="AZ2523" s="231"/>
      <c r="BA2523" s="15"/>
      <c r="BB2523" s="232">
        <f t="shared" si="834"/>
        <v>0</v>
      </c>
      <c r="BC2523" s="235">
        <f t="shared" si="846"/>
        <v>0</v>
      </c>
      <c r="BG2523" s="210"/>
      <c r="BH2523" s="231"/>
      <c r="BI2523" s="15"/>
      <c r="BJ2523" s="232">
        <f t="shared" si="838"/>
        <v>0</v>
      </c>
      <c r="BK2523" s="235">
        <f t="shared" si="847"/>
        <v>0</v>
      </c>
      <c r="BM2523" s="109">
        <f t="shared" si="839"/>
        <v>-3.4018486329892537</v>
      </c>
      <c r="BN2523" s="213"/>
      <c r="BR2523" s="228"/>
      <c r="BS2523" s="311"/>
      <c r="BT2523" s="3"/>
      <c r="BU2523" s="213"/>
      <c r="BV2523" s="213"/>
      <c r="BW2523" s="291"/>
    </row>
    <row r="2524" spans="1:75" x14ac:dyDescent="0.2">
      <c r="A2524" s="210"/>
      <c r="B2524" s="211"/>
      <c r="C2524" s="848" t="str">
        <f ca="1">IF(ISERR(AVERAGE(INDIRECT("B"&amp;(ROW()-INT($B$1/2))):INDIRECT("B"&amp;(ROW()+INT($B$1/2))))),"",AVERAGE(INDIRECT("B"&amp;(ROW()-INT($B$1/2))):INDIRECT("B"&amp;(ROW()+INT($B$1/2)))))</f>
        <v/>
      </c>
      <c r="D2524" s="848">
        <f t="shared" si="833"/>
        <v>0</v>
      </c>
      <c r="E2524" s="275"/>
      <c r="F2524" s="15"/>
      <c r="G2524" s="3"/>
      <c r="H2524" s="3"/>
      <c r="I2524" s="3"/>
      <c r="J2524" s="3"/>
      <c r="K2524" s="3"/>
      <c r="L2524" s="554"/>
      <c r="M2524" s="545"/>
      <c r="N2524" s="546"/>
      <c r="O2524" s="5"/>
      <c r="P2524" s="216"/>
      <c r="Q2524" s="217"/>
      <c r="R2524" s="218"/>
      <c r="S2524" s="219">
        <f t="shared" si="850"/>
        <v>0</v>
      </c>
      <c r="T2524" s="220">
        <f t="shared" si="851"/>
        <v>0</v>
      </c>
      <c r="U2524" s="214">
        <f t="shared" si="848"/>
        <v>0</v>
      </c>
      <c r="W2524" s="221"/>
      <c r="X2524" s="222"/>
      <c r="Y2524" s="222"/>
      <c r="Z2524" s="223"/>
      <c r="AA2524" s="222"/>
      <c r="AB2524" s="224"/>
      <c r="AC2524" s="225"/>
      <c r="AD2524" s="2">
        <f t="shared" si="835"/>
        <v>0</v>
      </c>
      <c r="AE2524" s="2">
        <f t="shared" si="836"/>
        <v>0</v>
      </c>
      <c r="AF2524" s="226"/>
      <c r="AG2524" s="219">
        <f t="shared" si="840"/>
        <v>0</v>
      </c>
      <c r="AH2524" s="234">
        <f t="shared" si="841"/>
        <v>0</v>
      </c>
      <c r="AI2524" s="214">
        <f t="shared" si="849"/>
        <v>0</v>
      </c>
      <c r="AK2524" s="229">
        <f t="shared" si="842"/>
        <v>0</v>
      </c>
      <c r="AL2524" s="226"/>
      <c r="AM2524" s="15"/>
      <c r="AN2524" s="232" t="e">
        <f t="shared" si="843"/>
        <v>#DIV/0!</v>
      </c>
      <c r="AO2524" s="214">
        <f t="shared" si="837"/>
        <v>0</v>
      </c>
      <c r="AQ2524" s="210"/>
      <c r="AR2524" s="231"/>
      <c r="AS2524" s="15"/>
      <c r="AT2524" s="232">
        <f t="shared" si="844"/>
        <v>0</v>
      </c>
      <c r="AU2524" s="235">
        <f t="shared" si="845"/>
        <v>0</v>
      </c>
      <c r="AY2524" s="210"/>
      <c r="AZ2524" s="231"/>
      <c r="BA2524" s="15"/>
      <c r="BB2524" s="232">
        <f t="shared" si="834"/>
        <v>0</v>
      </c>
      <c r="BC2524" s="235">
        <f t="shared" si="846"/>
        <v>0</v>
      </c>
      <c r="BG2524" s="210"/>
      <c r="BH2524" s="231"/>
      <c r="BI2524" s="15"/>
      <c r="BJ2524" s="232">
        <f t="shared" si="838"/>
        <v>0</v>
      </c>
      <c r="BK2524" s="235">
        <f t="shared" si="847"/>
        <v>0</v>
      </c>
      <c r="BM2524" s="109">
        <f t="shared" si="839"/>
        <v>-3.4036809704869904</v>
      </c>
      <c r="BN2524" s="213"/>
      <c r="BR2524" s="228"/>
      <c r="BS2524" s="311"/>
      <c r="BT2524" s="3"/>
      <c r="BU2524" s="213"/>
      <c r="BV2524" s="213"/>
      <c r="BW2524" s="291"/>
    </row>
    <row r="2525" spans="1:75" x14ac:dyDescent="0.2">
      <c r="A2525" s="210"/>
      <c r="B2525" s="211"/>
      <c r="C2525" s="848" t="str">
        <f ca="1">IF(ISERR(AVERAGE(INDIRECT("B"&amp;(ROW()-INT($B$1/2))):INDIRECT("B"&amp;(ROW()+INT($B$1/2))))),"",AVERAGE(INDIRECT("B"&amp;(ROW()-INT($B$1/2))):INDIRECT("B"&amp;(ROW()+INT($B$1/2)))))</f>
        <v/>
      </c>
      <c r="D2525" s="848">
        <f t="shared" si="833"/>
        <v>0</v>
      </c>
      <c r="E2525" s="275"/>
      <c r="F2525" s="15"/>
      <c r="G2525" s="3"/>
      <c r="H2525" s="3"/>
      <c r="I2525" s="3"/>
      <c r="J2525" s="3"/>
      <c r="K2525" s="3"/>
      <c r="L2525" s="554"/>
      <c r="M2525" s="545"/>
      <c r="N2525" s="546"/>
      <c r="O2525" s="5"/>
      <c r="P2525" s="216"/>
      <c r="Q2525" s="217"/>
      <c r="R2525" s="218"/>
      <c r="S2525" s="219">
        <f t="shared" si="850"/>
        <v>0</v>
      </c>
      <c r="T2525" s="220">
        <f t="shared" si="851"/>
        <v>0</v>
      </c>
      <c r="U2525" s="214">
        <f t="shared" si="848"/>
        <v>0</v>
      </c>
      <c r="W2525" s="221"/>
      <c r="X2525" s="222"/>
      <c r="Y2525" s="222"/>
      <c r="Z2525" s="223"/>
      <c r="AA2525" s="222"/>
      <c r="AB2525" s="224"/>
      <c r="AC2525" s="225"/>
      <c r="AD2525" s="2">
        <f t="shared" si="835"/>
        <v>0</v>
      </c>
      <c r="AE2525" s="2">
        <f t="shared" si="836"/>
        <v>0</v>
      </c>
      <c r="AF2525" s="226"/>
      <c r="AG2525" s="219">
        <f t="shared" si="840"/>
        <v>0</v>
      </c>
      <c r="AH2525" s="234">
        <f t="shared" si="841"/>
        <v>0</v>
      </c>
      <c r="AI2525" s="214">
        <f t="shared" si="849"/>
        <v>0</v>
      </c>
      <c r="AK2525" s="229">
        <f t="shared" si="842"/>
        <v>0</v>
      </c>
      <c r="AL2525" s="226"/>
      <c r="AM2525" s="15"/>
      <c r="AN2525" s="232" t="e">
        <f t="shared" si="843"/>
        <v>#DIV/0!</v>
      </c>
      <c r="AO2525" s="214">
        <f t="shared" si="837"/>
        <v>0</v>
      </c>
      <c r="AQ2525" s="210"/>
      <c r="AR2525" s="231"/>
      <c r="AS2525" s="15"/>
      <c r="AT2525" s="232">
        <f t="shared" si="844"/>
        <v>0</v>
      </c>
      <c r="AU2525" s="235">
        <f t="shared" si="845"/>
        <v>0</v>
      </c>
      <c r="AY2525" s="210"/>
      <c r="AZ2525" s="231"/>
      <c r="BA2525" s="15"/>
      <c r="BB2525" s="232">
        <f t="shared" si="834"/>
        <v>0</v>
      </c>
      <c r="BC2525" s="235">
        <f t="shared" si="846"/>
        <v>0</v>
      </c>
      <c r="BG2525" s="210"/>
      <c r="BH2525" s="231"/>
      <c r="BI2525" s="15"/>
      <c r="BJ2525" s="232">
        <f t="shared" si="838"/>
        <v>0</v>
      </c>
      <c r="BK2525" s="235">
        <f t="shared" si="847"/>
        <v>0</v>
      </c>
      <c r="BM2525" s="109">
        <f t="shared" si="839"/>
        <v>-3.4055133079847271</v>
      </c>
      <c r="BN2525" s="213"/>
      <c r="BR2525" s="228"/>
      <c r="BS2525" s="311"/>
      <c r="BT2525" s="3"/>
      <c r="BU2525" s="213"/>
      <c r="BV2525" s="213"/>
      <c r="BW2525" s="291"/>
    </row>
    <row r="2526" spans="1:75" x14ac:dyDescent="0.2">
      <c r="A2526" s="210"/>
      <c r="B2526" s="211"/>
      <c r="C2526" s="848" t="str">
        <f ca="1">IF(ISERR(AVERAGE(INDIRECT("B"&amp;(ROW()-INT($B$1/2))):INDIRECT("B"&amp;(ROW()+INT($B$1/2))))),"",AVERAGE(INDIRECT("B"&amp;(ROW()-INT($B$1/2))):INDIRECT("B"&amp;(ROW()+INT($B$1/2)))))</f>
        <v/>
      </c>
      <c r="D2526" s="848">
        <f t="shared" si="833"/>
        <v>0</v>
      </c>
      <c r="E2526" s="275"/>
      <c r="F2526" s="15"/>
      <c r="G2526" s="3"/>
      <c r="H2526" s="3"/>
      <c r="I2526" s="3"/>
      <c r="J2526" s="3"/>
      <c r="K2526" s="3"/>
      <c r="L2526" s="554"/>
      <c r="M2526" s="545"/>
      <c r="N2526" s="546"/>
      <c r="O2526" s="5"/>
      <c r="P2526" s="216"/>
      <c r="Q2526" s="217"/>
      <c r="R2526" s="218"/>
      <c r="S2526" s="219">
        <f t="shared" si="850"/>
        <v>0</v>
      </c>
      <c r="T2526" s="220">
        <f t="shared" si="851"/>
        <v>0</v>
      </c>
      <c r="U2526" s="214">
        <f t="shared" si="848"/>
        <v>0</v>
      </c>
      <c r="W2526" s="221"/>
      <c r="X2526" s="222"/>
      <c r="Y2526" s="222"/>
      <c r="Z2526" s="223"/>
      <c r="AA2526" s="222"/>
      <c r="AB2526" s="224"/>
      <c r="AC2526" s="225"/>
      <c r="AD2526" s="2">
        <f t="shared" si="835"/>
        <v>0</v>
      </c>
      <c r="AE2526" s="2">
        <f t="shared" si="836"/>
        <v>0</v>
      </c>
      <c r="AF2526" s="226"/>
      <c r="AG2526" s="219">
        <f t="shared" si="840"/>
        <v>0</v>
      </c>
      <c r="AH2526" s="234">
        <f t="shared" si="841"/>
        <v>0</v>
      </c>
      <c r="AI2526" s="214">
        <f t="shared" si="849"/>
        <v>0</v>
      </c>
      <c r="AK2526" s="229">
        <f t="shared" si="842"/>
        <v>0</v>
      </c>
      <c r="AL2526" s="226"/>
      <c r="AM2526" s="15"/>
      <c r="AN2526" s="232" t="e">
        <f t="shared" si="843"/>
        <v>#DIV/0!</v>
      </c>
      <c r="AO2526" s="214">
        <f t="shared" si="837"/>
        <v>0</v>
      </c>
      <c r="AQ2526" s="210"/>
      <c r="AR2526" s="231"/>
      <c r="AS2526" s="15"/>
      <c r="AT2526" s="232">
        <f t="shared" si="844"/>
        <v>0</v>
      </c>
      <c r="AU2526" s="235">
        <f t="shared" si="845"/>
        <v>0</v>
      </c>
      <c r="AY2526" s="210"/>
      <c r="AZ2526" s="231"/>
      <c r="BA2526" s="15"/>
      <c r="BB2526" s="232">
        <f t="shared" si="834"/>
        <v>0</v>
      </c>
      <c r="BC2526" s="235">
        <f t="shared" si="846"/>
        <v>0</v>
      </c>
      <c r="BG2526" s="210"/>
      <c r="BH2526" s="231"/>
      <c r="BI2526" s="15"/>
      <c r="BJ2526" s="232">
        <f t="shared" si="838"/>
        <v>0</v>
      </c>
      <c r="BK2526" s="235">
        <f t="shared" si="847"/>
        <v>0</v>
      </c>
      <c r="BM2526" s="109">
        <f t="shared" si="839"/>
        <v>-3.4073456454824638</v>
      </c>
      <c r="BN2526" s="213"/>
      <c r="BR2526" s="228"/>
      <c r="BS2526" s="311"/>
      <c r="BT2526" s="3"/>
      <c r="BU2526" s="213"/>
      <c r="BV2526" s="213"/>
      <c r="BW2526" s="291"/>
    </row>
    <row r="2527" spans="1:75" x14ac:dyDescent="0.2">
      <c r="A2527" s="210"/>
      <c r="B2527" s="211"/>
      <c r="C2527" s="848" t="str">
        <f ca="1">IF(ISERR(AVERAGE(INDIRECT("B"&amp;(ROW()-INT($B$1/2))):INDIRECT("B"&amp;(ROW()+INT($B$1/2))))),"",AVERAGE(INDIRECT("B"&amp;(ROW()-INT($B$1/2))):INDIRECT("B"&amp;(ROW()+INT($B$1/2)))))</f>
        <v/>
      </c>
      <c r="D2527" s="848">
        <f t="shared" si="833"/>
        <v>0</v>
      </c>
      <c r="E2527" s="275"/>
      <c r="F2527" s="15"/>
      <c r="G2527" s="3"/>
      <c r="H2527" s="3"/>
      <c r="I2527" s="3"/>
      <c r="J2527" s="3"/>
      <c r="K2527" s="3"/>
      <c r="L2527" s="554"/>
      <c r="M2527" s="545"/>
      <c r="N2527" s="546"/>
      <c r="O2527" s="5"/>
      <c r="P2527" s="216"/>
      <c r="Q2527" s="217"/>
      <c r="R2527" s="218"/>
      <c r="S2527" s="219">
        <f t="shared" si="850"/>
        <v>0</v>
      </c>
      <c r="T2527" s="220">
        <f t="shared" si="851"/>
        <v>0</v>
      </c>
      <c r="U2527" s="214">
        <f t="shared" si="848"/>
        <v>0</v>
      </c>
      <c r="W2527" s="221"/>
      <c r="X2527" s="222"/>
      <c r="Y2527" s="222"/>
      <c r="Z2527" s="223"/>
      <c r="AA2527" s="222"/>
      <c r="AB2527" s="224"/>
      <c r="AC2527" s="225"/>
      <c r="AD2527" s="2">
        <f t="shared" si="835"/>
        <v>0</v>
      </c>
      <c r="AE2527" s="2">
        <f t="shared" si="836"/>
        <v>0</v>
      </c>
      <c r="AF2527" s="226"/>
      <c r="AG2527" s="219">
        <f t="shared" si="840"/>
        <v>0</v>
      </c>
      <c r="AH2527" s="234">
        <f t="shared" si="841"/>
        <v>0</v>
      </c>
      <c r="AI2527" s="214">
        <f t="shared" si="849"/>
        <v>0</v>
      </c>
      <c r="AK2527" s="229">
        <f t="shared" si="842"/>
        <v>0</v>
      </c>
      <c r="AL2527" s="226"/>
      <c r="AM2527" s="15"/>
      <c r="AN2527" s="232" t="e">
        <f t="shared" si="843"/>
        <v>#DIV/0!</v>
      </c>
      <c r="AO2527" s="214">
        <f t="shared" si="837"/>
        <v>0</v>
      </c>
      <c r="AQ2527" s="210"/>
      <c r="AR2527" s="231"/>
      <c r="AS2527" s="15"/>
      <c r="AT2527" s="232">
        <f t="shared" si="844"/>
        <v>0</v>
      </c>
      <c r="AU2527" s="235">
        <f t="shared" si="845"/>
        <v>0</v>
      </c>
      <c r="AY2527" s="210"/>
      <c r="AZ2527" s="231"/>
      <c r="BA2527" s="15"/>
      <c r="BB2527" s="232">
        <f t="shared" si="834"/>
        <v>0</v>
      </c>
      <c r="BC2527" s="235">
        <f t="shared" si="846"/>
        <v>0</v>
      </c>
      <c r="BG2527" s="210"/>
      <c r="BH2527" s="231"/>
      <c r="BI2527" s="15"/>
      <c r="BJ2527" s="232">
        <f t="shared" si="838"/>
        <v>0</v>
      </c>
      <c r="BK2527" s="235">
        <f t="shared" si="847"/>
        <v>0</v>
      </c>
      <c r="BM2527" s="109">
        <f t="shared" si="839"/>
        <v>-3.4091779829802005</v>
      </c>
      <c r="BN2527" s="213"/>
      <c r="BR2527" s="228"/>
      <c r="BS2527" s="311"/>
      <c r="BT2527" s="3"/>
      <c r="BU2527" s="213"/>
      <c r="BV2527" s="213"/>
      <c r="BW2527" s="291"/>
    </row>
    <row r="2528" spans="1:75" x14ac:dyDescent="0.2">
      <c r="A2528" s="210"/>
      <c r="B2528" s="211"/>
      <c r="C2528" s="848" t="str">
        <f ca="1">IF(ISERR(AVERAGE(INDIRECT("B"&amp;(ROW()-INT($B$1/2))):INDIRECT("B"&amp;(ROW()+INT($B$1/2))))),"",AVERAGE(INDIRECT("B"&amp;(ROW()-INT($B$1/2))):INDIRECT("B"&amp;(ROW()+INT($B$1/2)))))</f>
        <v/>
      </c>
      <c r="D2528" s="848">
        <f t="shared" si="833"/>
        <v>0</v>
      </c>
      <c r="E2528" s="275"/>
      <c r="F2528" s="15"/>
      <c r="G2528" s="3"/>
      <c r="H2528" s="3"/>
      <c r="I2528" s="3"/>
      <c r="J2528" s="3"/>
      <c r="K2528" s="3"/>
      <c r="L2528" s="554"/>
      <c r="M2528" s="545"/>
      <c r="N2528" s="546"/>
      <c r="O2528" s="5"/>
      <c r="P2528" s="216"/>
      <c r="Q2528" s="217"/>
      <c r="R2528" s="218"/>
      <c r="S2528" s="219">
        <f t="shared" si="850"/>
        <v>0</v>
      </c>
      <c r="T2528" s="220">
        <f t="shared" si="851"/>
        <v>0</v>
      </c>
      <c r="U2528" s="214">
        <f t="shared" si="848"/>
        <v>0</v>
      </c>
      <c r="W2528" s="221"/>
      <c r="X2528" s="222"/>
      <c r="Y2528" s="222"/>
      <c r="Z2528" s="223"/>
      <c r="AA2528" s="222"/>
      <c r="AB2528" s="224"/>
      <c r="AC2528" s="225"/>
      <c r="AD2528" s="2">
        <f t="shared" si="835"/>
        <v>0</v>
      </c>
      <c r="AE2528" s="2">
        <f t="shared" si="836"/>
        <v>0</v>
      </c>
      <c r="AF2528" s="226"/>
      <c r="AG2528" s="219">
        <f t="shared" si="840"/>
        <v>0</v>
      </c>
      <c r="AH2528" s="234">
        <f t="shared" si="841"/>
        <v>0</v>
      </c>
      <c r="AI2528" s="214">
        <f t="shared" si="849"/>
        <v>0</v>
      </c>
      <c r="AK2528" s="229">
        <f t="shared" si="842"/>
        <v>0</v>
      </c>
      <c r="AL2528" s="226"/>
      <c r="AM2528" s="15"/>
      <c r="AN2528" s="232" t="e">
        <f t="shared" si="843"/>
        <v>#DIV/0!</v>
      </c>
      <c r="AO2528" s="214">
        <f t="shared" si="837"/>
        <v>0</v>
      </c>
      <c r="AQ2528" s="210"/>
      <c r="AR2528" s="231"/>
      <c r="AS2528" s="15"/>
      <c r="AT2528" s="232">
        <f t="shared" si="844"/>
        <v>0</v>
      </c>
      <c r="AU2528" s="235">
        <f t="shared" si="845"/>
        <v>0</v>
      </c>
      <c r="AY2528" s="210"/>
      <c r="AZ2528" s="231"/>
      <c r="BA2528" s="15"/>
      <c r="BB2528" s="232">
        <f t="shared" si="834"/>
        <v>0</v>
      </c>
      <c r="BC2528" s="235">
        <f t="shared" si="846"/>
        <v>0</v>
      </c>
      <c r="BG2528" s="210"/>
      <c r="BH2528" s="231"/>
      <c r="BI2528" s="15"/>
      <c r="BJ2528" s="232">
        <f t="shared" si="838"/>
        <v>0</v>
      </c>
      <c r="BK2528" s="235">
        <f t="shared" si="847"/>
        <v>0</v>
      </c>
      <c r="BM2528" s="109">
        <f t="shared" si="839"/>
        <v>-3.4110103204779372</v>
      </c>
      <c r="BN2528" s="213"/>
      <c r="BR2528" s="228"/>
      <c r="BS2528" s="311"/>
      <c r="BT2528" s="3"/>
      <c r="BU2528" s="213"/>
      <c r="BV2528" s="213"/>
      <c r="BW2528" s="291"/>
    </row>
    <row r="2529" spans="1:75" x14ac:dyDescent="0.2">
      <c r="A2529" s="210"/>
      <c r="B2529" s="211"/>
      <c r="C2529" s="848" t="str">
        <f ca="1">IF(ISERR(AVERAGE(INDIRECT("B"&amp;(ROW()-INT($B$1/2))):INDIRECT("B"&amp;(ROW()+INT($B$1/2))))),"",AVERAGE(INDIRECT("B"&amp;(ROW()-INT($B$1/2))):INDIRECT("B"&amp;(ROW()+INT($B$1/2)))))</f>
        <v/>
      </c>
      <c r="D2529" s="848">
        <f t="shared" si="833"/>
        <v>0</v>
      </c>
      <c r="E2529" s="275"/>
      <c r="F2529" s="15"/>
      <c r="G2529" s="3"/>
      <c r="H2529" s="3"/>
      <c r="I2529" s="3"/>
      <c r="J2529" s="3"/>
      <c r="K2529" s="3"/>
      <c r="L2529" s="554"/>
      <c r="M2529" s="545"/>
      <c r="N2529" s="546"/>
      <c r="O2529" s="5"/>
      <c r="P2529" s="216"/>
      <c r="Q2529" s="217"/>
      <c r="R2529" s="218"/>
      <c r="S2529" s="219">
        <f t="shared" si="850"/>
        <v>0</v>
      </c>
      <c r="T2529" s="220">
        <f t="shared" si="851"/>
        <v>0</v>
      </c>
      <c r="U2529" s="214">
        <f t="shared" si="848"/>
        <v>0</v>
      </c>
      <c r="W2529" s="221"/>
      <c r="X2529" s="222"/>
      <c r="Y2529" s="222"/>
      <c r="Z2529" s="223"/>
      <c r="AA2529" s="222"/>
      <c r="AB2529" s="224"/>
      <c r="AC2529" s="225"/>
      <c r="AD2529" s="2">
        <f t="shared" si="835"/>
        <v>0</v>
      </c>
      <c r="AE2529" s="2">
        <f t="shared" si="836"/>
        <v>0</v>
      </c>
      <c r="AF2529" s="226"/>
      <c r="AG2529" s="219">
        <f t="shared" si="840"/>
        <v>0</v>
      </c>
      <c r="AH2529" s="234">
        <f t="shared" si="841"/>
        <v>0</v>
      </c>
      <c r="AI2529" s="214">
        <f t="shared" si="849"/>
        <v>0</v>
      </c>
      <c r="AK2529" s="229">
        <f t="shared" si="842"/>
        <v>0</v>
      </c>
      <c r="AL2529" s="226"/>
      <c r="AM2529" s="15"/>
      <c r="AN2529" s="232" t="e">
        <f t="shared" si="843"/>
        <v>#DIV/0!</v>
      </c>
      <c r="AO2529" s="214">
        <f t="shared" si="837"/>
        <v>0</v>
      </c>
      <c r="AQ2529" s="210"/>
      <c r="AR2529" s="231"/>
      <c r="AS2529" s="15"/>
      <c r="AT2529" s="232">
        <f t="shared" si="844"/>
        <v>0</v>
      </c>
      <c r="AU2529" s="235">
        <f t="shared" si="845"/>
        <v>0</v>
      </c>
      <c r="AY2529" s="210"/>
      <c r="AZ2529" s="231"/>
      <c r="BA2529" s="15"/>
      <c r="BB2529" s="232">
        <f t="shared" si="834"/>
        <v>0</v>
      </c>
      <c r="BC2529" s="235">
        <f t="shared" si="846"/>
        <v>0</v>
      </c>
      <c r="BG2529" s="210"/>
      <c r="BH2529" s="231"/>
      <c r="BI2529" s="15"/>
      <c r="BJ2529" s="232">
        <f t="shared" si="838"/>
        <v>0</v>
      </c>
      <c r="BK2529" s="235">
        <f t="shared" si="847"/>
        <v>0</v>
      </c>
      <c r="BM2529" s="109">
        <f t="shared" si="839"/>
        <v>-3.4128426579756739</v>
      </c>
      <c r="BN2529" s="213"/>
      <c r="BR2529" s="228"/>
      <c r="BS2529" s="311"/>
      <c r="BT2529" s="3"/>
      <c r="BU2529" s="213"/>
      <c r="BV2529" s="213"/>
      <c r="BW2529" s="291"/>
    </row>
    <row r="2530" spans="1:75" x14ac:dyDescent="0.2">
      <c r="A2530" s="210"/>
      <c r="B2530" s="211"/>
      <c r="C2530" s="848" t="str">
        <f ca="1">IF(ISERR(AVERAGE(INDIRECT("B"&amp;(ROW()-INT($B$1/2))):INDIRECT("B"&amp;(ROW()+INT($B$1/2))))),"",AVERAGE(INDIRECT("B"&amp;(ROW()-INT($B$1/2))):INDIRECT("B"&amp;(ROW()+INT($B$1/2)))))</f>
        <v/>
      </c>
      <c r="D2530" s="848">
        <f t="shared" si="833"/>
        <v>0</v>
      </c>
      <c r="E2530" s="275"/>
      <c r="F2530" s="15"/>
      <c r="G2530" s="3"/>
      <c r="H2530" s="3"/>
      <c r="I2530" s="3"/>
      <c r="J2530" s="3"/>
      <c r="K2530" s="3"/>
      <c r="L2530" s="554"/>
      <c r="M2530" s="545"/>
      <c r="N2530" s="546"/>
      <c r="O2530" s="5"/>
      <c r="P2530" s="216"/>
      <c r="Q2530" s="217"/>
      <c r="R2530" s="218"/>
      <c r="S2530" s="219">
        <f t="shared" si="850"/>
        <v>0</v>
      </c>
      <c r="T2530" s="220">
        <f t="shared" si="851"/>
        <v>0</v>
      </c>
      <c r="U2530" s="214">
        <f t="shared" si="848"/>
        <v>0</v>
      </c>
      <c r="W2530" s="221"/>
      <c r="X2530" s="222"/>
      <c r="Y2530" s="222"/>
      <c r="Z2530" s="223"/>
      <c r="AA2530" s="222"/>
      <c r="AB2530" s="224"/>
      <c r="AC2530" s="225"/>
      <c r="AD2530" s="2">
        <f t="shared" si="835"/>
        <v>0</v>
      </c>
      <c r="AE2530" s="2">
        <f t="shared" si="836"/>
        <v>0</v>
      </c>
      <c r="AF2530" s="226"/>
      <c r="AG2530" s="219">
        <f t="shared" si="840"/>
        <v>0</v>
      </c>
      <c r="AH2530" s="234">
        <f t="shared" si="841"/>
        <v>0</v>
      </c>
      <c r="AI2530" s="214">
        <f t="shared" si="849"/>
        <v>0</v>
      </c>
      <c r="AK2530" s="229">
        <f t="shared" si="842"/>
        <v>0</v>
      </c>
      <c r="AL2530" s="226"/>
      <c r="AM2530" s="15"/>
      <c r="AN2530" s="232" t="e">
        <f t="shared" si="843"/>
        <v>#DIV/0!</v>
      </c>
      <c r="AO2530" s="214">
        <f t="shared" si="837"/>
        <v>0</v>
      </c>
      <c r="AQ2530" s="210"/>
      <c r="AR2530" s="231"/>
      <c r="AS2530" s="15"/>
      <c r="AT2530" s="232">
        <f t="shared" si="844"/>
        <v>0</v>
      </c>
      <c r="AU2530" s="235">
        <f t="shared" si="845"/>
        <v>0</v>
      </c>
      <c r="AY2530" s="210"/>
      <c r="AZ2530" s="231"/>
      <c r="BA2530" s="15"/>
      <c r="BB2530" s="232">
        <f t="shared" si="834"/>
        <v>0</v>
      </c>
      <c r="BC2530" s="235">
        <f t="shared" si="846"/>
        <v>0</v>
      </c>
      <c r="BG2530" s="210"/>
      <c r="BH2530" s="231"/>
      <c r="BI2530" s="15"/>
      <c r="BJ2530" s="232">
        <f t="shared" si="838"/>
        <v>0</v>
      </c>
      <c r="BK2530" s="235">
        <f t="shared" si="847"/>
        <v>0</v>
      </c>
      <c r="BM2530" s="109">
        <f t="shared" si="839"/>
        <v>-3.4146749954734106</v>
      </c>
      <c r="BN2530" s="213"/>
      <c r="BR2530" s="228"/>
      <c r="BS2530" s="311"/>
      <c r="BT2530" s="3"/>
      <c r="BU2530" s="213"/>
      <c r="BV2530" s="213"/>
      <c r="BW2530" s="291"/>
    </row>
    <row r="2531" spans="1:75" x14ac:dyDescent="0.2">
      <c r="A2531" s="210"/>
      <c r="B2531" s="211"/>
      <c r="C2531" s="848" t="str">
        <f ca="1">IF(ISERR(AVERAGE(INDIRECT("B"&amp;(ROW()-INT($B$1/2))):INDIRECT("B"&amp;(ROW()+INT($B$1/2))))),"",AVERAGE(INDIRECT("B"&amp;(ROW()-INT($B$1/2))):INDIRECT("B"&amp;(ROW()+INT($B$1/2)))))</f>
        <v/>
      </c>
      <c r="D2531" s="848">
        <f t="shared" si="833"/>
        <v>0</v>
      </c>
      <c r="E2531" s="275"/>
      <c r="F2531" s="15"/>
      <c r="G2531" s="3"/>
      <c r="H2531" s="3"/>
      <c r="I2531" s="3"/>
      <c r="J2531" s="3"/>
      <c r="K2531" s="3"/>
      <c r="L2531" s="554"/>
      <c r="M2531" s="545"/>
      <c r="N2531" s="546"/>
      <c r="O2531" s="5"/>
      <c r="P2531" s="216"/>
      <c r="Q2531" s="217"/>
      <c r="R2531" s="218"/>
      <c r="S2531" s="219">
        <f t="shared" si="850"/>
        <v>0</v>
      </c>
      <c r="T2531" s="220">
        <f t="shared" si="851"/>
        <v>0</v>
      </c>
      <c r="U2531" s="214">
        <f t="shared" si="848"/>
        <v>0</v>
      </c>
      <c r="W2531" s="221"/>
      <c r="X2531" s="222"/>
      <c r="Y2531" s="222"/>
      <c r="Z2531" s="223"/>
      <c r="AA2531" s="222"/>
      <c r="AB2531" s="224"/>
      <c r="AC2531" s="225"/>
      <c r="AD2531" s="2">
        <f t="shared" si="835"/>
        <v>0</v>
      </c>
      <c r="AE2531" s="2">
        <f t="shared" si="836"/>
        <v>0</v>
      </c>
      <c r="AF2531" s="226"/>
      <c r="AG2531" s="219">
        <f t="shared" si="840"/>
        <v>0</v>
      </c>
      <c r="AH2531" s="234">
        <f t="shared" si="841"/>
        <v>0</v>
      </c>
      <c r="AI2531" s="214">
        <f t="shared" si="849"/>
        <v>0</v>
      </c>
      <c r="AK2531" s="229">
        <f t="shared" si="842"/>
        <v>0</v>
      </c>
      <c r="AL2531" s="226"/>
      <c r="AM2531" s="15"/>
      <c r="AN2531" s="232" t="e">
        <f t="shared" si="843"/>
        <v>#DIV/0!</v>
      </c>
      <c r="AO2531" s="214">
        <f t="shared" si="837"/>
        <v>0</v>
      </c>
      <c r="AQ2531" s="210"/>
      <c r="AR2531" s="231"/>
      <c r="AS2531" s="15"/>
      <c r="AT2531" s="232">
        <f t="shared" si="844"/>
        <v>0</v>
      </c>
      <c r="AU2531" s="235">
        <f t="shared" si="845"/>
        <v>0</v>
      </c>
      <c r="AY2531" s="210"/>
      <c r="AZ2531" s="231"/>
      <c r="BA2531" s="15"/>
      <c r="BB2531" s="232">
        <f t="shared" si="834"/>
        <v>0</v>
      </c>
      <c r="BC2531" s="235">
        <f t="shared" si="846"/>
        <v>0</v>
      </c>
      <c r="BG2531" s="210"/>
      <c r="BH2531" s="231"/>
      <c r="BI2531" s="15"/>
      <c r="BJ2531" s="232">
        <f t="shared" si="838"/>
        <v>0</v>
      </c>
      <c r="BK2531" s="235">
        <f t="shared" si="847"/>
        <v>0</v>
      </c>
      <c r="BM2531" s="109">
        <f t="shared" si="839"/>
        <v>-3.4165073329711473</v>
      </c>
      <c r="BN2531" s="213"/>
      <c r="BR2531" s="228"/>
      <c r="BS2531" s="311"/>
      <c r="BT2531" s="3"/>
      <c r="BU2531" s="213"/>
      <c r="BV2531" s="213"/>
      <c r="BW2531" s="291"/>
    </row>
    <row r="2532" spans="1:75" x14ac:dyDescent="0.2">
      <c r="A2532" s="210"/>
      <c r="B2532" s="211"/>
      <c r="C2532" s="848" t="str">
        <f ca="1">IF(ISERR(AVERAGE(INDIRECT("B"&amp;(ROW()-INT($B$1/2))):INDIRECT("B"&amp;(ROW()+INT($B$1/2))))),"",AVERAGE(INDIRECT("B"&amp;(ROW()-INT($B$1/2))):INDIRECT("B"&amp;(ROW()+INT($B$1/2)))))</f>
        <v/>
      </c>
      <c r="D2532" s="848">
        <f t="shared" si="833"/>
        <v>0</v>
      </c>
      <c r="E2532" s="275"/>
      <c r="F2532" s="15"/>
      <c r="G2532" s="3"/>
      <c r="H2532" s="3"/>
      <c r="I2532" s="3"/>
      <c r="J2532" s="3"/>
      <c r="K2532" s="3"/>
      <c r="L2532" s="554"/>
      <c r="M2532" s="545"/>
      <c r="N2532" s="546"/>
      <c r="O2532" s="5"/>
      <c r="P2532" s="216"/>
      <c r="Q2532" s="217"/>
      <c r="R2532" s="218"/>
      <c r="S2532" s="219">
        <f t="shared" si="850"/>
        <v>0</v>
      </c>
      <c r="T2532" s="220">
        <f t="shared" si="851"/>
        <v>0</v>
      </c>
      <c r="U2532" s="214">
        <f t="shared" si="848"/>
        <v>0</v>
      </c>
      <c r="W2532" s="221"/>
      <c r="X2532" s="222"/>
      <c r="Y2532" s="222"/>
      <c r="Z2532" s="223"/>
      <c r="AA2532" s="222"/>
      <c r="AB2532" s="224"/>
      <c r="AC2532" s="225"/>
      <c r="AD2532" s="2">
        <f t="shared" si="835"/>
        <v>0</v>
      </c>
      <c r="AE2532" s="2">
        <f t="shared" si="836"/>
        <v>0</v>
      </c>
      <c r="AF2532" s="226"/>
      <c r="AG2532" s="219">
        <f t="shared" si="840"/>
        <v>0</v>
      </c>
      <c r="AH2532" s="234">
        <f t="shared" si="841"/>
        <v>0</v>
      </c>
      <c r="AI2532" s="214">
        <f t="shared" si="849"/>
        <v>0</v>
      </c>
      <c r="AK2532" s="229">
        <f t="shared" si="842"/>
        <v>0</v>
      </c>
      <c r="AL2532" s="226"/>
      <c r="AM2532" s="15"/>
      <c r="AN2532" s="232" t="e">
        <f t="shared" si="843"/>
        <v>#DIV/0!</v>
      </c>
      <c r="AO2532" s="214">
        <f t="shared" si="837"/>
        <v>0</v>
      </c>
      <c r="AQ2532" s="210"/>
      <c r="AR2532" s="231"/>
      <c r="AS2532" s="15"/>
      <c r="AT2532" s="232">
        <f t="shared" si="844"/>
        <v>0</v>
      </c>
      <c r="AU2532" s="235">
        <f t="shared" si="845"/>
        <v>0</v>
      </c>
      <c r="AY2532" s="210"/>
      <c r="AZ2532" s="231"/>
      <c r="BA2532" s="15"/>
      <c r="BB2532" s="232">
        <f t="shared" si="834"/>
        <v>0</v>
      </c>
      <c r="BC2532" s="235">
        <f t="shared" si="846"/>
        <v>0</v>
      </c>
      <c r="BG2532" s="210"/>
      <c r="BH2532" s="231"/>
      <c r="BI2532" s="15"/>
      <c r="BJ2532" s="232">
        <f t="shared" si="838"/>
        <v>0</v>
      </c>
      <c r="BK2532" s="235">
        <f t="shared" si="847"/>
        <v>0</v>
      </c>
      <c r="BM2532" s="109">
        <f t="shared" si="839"/>
        <v>-3.418339670468884</v>
      </c>
      <c r="BN2532" s="213"/>
      <c r="BR2532" s="228"/>
      <c r="BS2532" s="311"/>
      <c r="BT2532" s="3"/>
      <c r="BU2532" s="213"/>
      <c r="BV2532" s="213"/>
      <c r="BW2532" s="291"/>
    </row>
    <row r="2533" spans="1:75" x14ac:dyDescent="0.2">
      <c r="A2533" s="210"/>
      <c r="B2533" s="211"/>
      <c r="C2533" s="848" t="str">
        <f ca="1">IF(ISERR(AVERAGE(INDIRECT("B"&amp;(ROW()-INT($B$1/2))):INDIRECT("B"&amp;(ROW()+INT($B$1/2))))),"",AVERAGE(INDIRECT("B"&amp;(ROW()-INT($B$1/2))):INDIRECT("B"&amp;(ROW()+INT($B$1/2)))))</f>
        <v/>
      </c>
      <c r="D2533" s="848">
        <f t="shared" si="833"/>
        <v>0</v>
      </c>
      <c r="E2533" s="275"/>
      <c r="F2533" s="15"/>
      <c r="G2533" s="3"/>
      <c r="H2533" s="3"/>
      <c r="I2533" s="3"/>
      <c r="J2533" s="3"/>
      <c r="K2533" s="3"/>
      <c r="L2533" s="554"/>
      <c r="M2533" s="545"/>
      <c r="N2533" s="546"/>
      <c r="O2533" s="5"/>
      <c r="P2533" s="216"/>
      <c r="Q2533" s="217"/>
      <c r="R2533" s="218"/>
      <c r="S2533" s="219">
        <f t="shared" si="850"/>
        <v>0</v>
      </c>
      <c r="T2533" s="220">
        <f t="shared" si="851"/>
        <v>0</v>
      </c>
      <c r="U2533" s="214">
        <f t="shared" si="848"/>
        <v>0</v>
      </c>
      <c r="W2533" s="221"/>
      <c r="X2533" s="222"/>
      <c r="Y2533" s="222"/>
      <c r="Z2533" s="223"/>
      <c r="AA2533" s="222"/>
      <c r="AB2533" s="224"/>
      <c r="AC2533" s="225"/>
      <c r="AD2533" s="2">
        <f t="shared" si="835"/>
        <v>0</v>
      </c>
      <c r="AE2533" s="2">
        <f t="shared" si="836"/>
        <v>0</v>
      </c>
      <c r="AF2533" s="226"/>
      <c r="AG2533" s="219">
        <f t="shared" si="840"/>
        <v>0</v>
      </c>
      <c r="AH2533" s="234">
        <f t="shared" si="841"/>
        <v>0</v>
      </c>
      <c r="AI2533" s="214">
        <f t="shared" si="849"/>
        <v>0</v>
      </c>
      <c r="AK2533" s="229">
        <f t="shared" si="842"/>
        <v>0</v>
      </c>
      <c r="AL2533" s="226"/>
      <c r="AM2533" s="15"/>
      <c r="AN2533" s="232" t="e">
        <f t="shared" si="843"/>
        <v>#DIV/0!</v>
      </c>
      <c r="AO2533" s="214">
        <f t="shared" si="837"/>
        <v>0</v>
      </c>
      <c r="AQ2533" s="210"/>
      <c r="AR2533" s="231"/>
      <c r="AS2533" s="15"/>
      <c r="AT2533" s="232">
        <f t="shared" si="844"/>
        <v>0</v>
      </c>
      <c r="AU2533" s="235">
        <f t="shared" si="845"/>
        <v>0</v>
      </c>
      <c r="AY2533" s="210"/>
      <c r="AZ2533" s="231"/>
      <c r="BA2533" s="15"/>
      <c r="BB2533" s="232">
        <f t="shared" si="834"/>
        <v>0</v>
      </c>
      <c r="BC2533" s="235">
        <f t="shared" si="846"/>
        <v>0</v>
      </c>
      <c r="BG2533" s="210"/>
      <c r="BH2533" s="231"/>
      <c r="BI2533" s="15"/>
      <c r="BJ2533" s="232">
        <f t="shared" si="838"/>
        <v>0</v>
      </c>
      <c r="BK2533" s="235">
        <f t="shared" si="847"/>
        <v>0</v>
      </c>
      <c r="BM2533" s="109">
        <f t="shared" si="839"/>
        <v>-3.4201720079666207</v>
      </c>
      <c r="BN2533" s="213"/>
      <c r="BR2533" s="228"/>
      <c r="BS2533" s="311"/>
      <c r="BT2533" s="3"/>
      <c r="BU2533" s="213"/>
      <c r="BV2533" s="213"/>
      <c r="BW2533" s="291"/>
    </row>
    <row r="2534" spans="1:75" x14ac:dyDescent="0.2">
      <c r="A2534" s="210"/>
      <c r="B2534" s="211"/>
      <c r="C2534" s="848" t="str">
        <f ca="1">IF(ISERR(AVERAGE(INDIRECT("B"&amp;(ROW()-INT($B$1/2))):INDIRECT("B"&amp;(ROW()+INT($B$1/2))))),"",AVERAGE(INDIRECT("B"&amp;(ROW()-INT($B$1/2))):INDIRECT("B"&amp;(ROW()+INT($B$1/2)))))</f>
        <v/>
      </c>
      <c r="D2534" s="848">
        <f t="shared" si="833"/>
        <v>0</v>
      </c>
      <c r="E2534" s="275"/>
      <c r="F2534" s="15"/>
      <c r="G2534" s="3"/>
      <c r="H2534" s="3"/>
      <c r="I2534" s="3"/>
      <c r="J2534" s="3"/>
      <c r="K2534" s="3"/>
      <c r="L2534" s="554"/>
      <c r="M2534" s="545"/>
      <c r="N2534" s="546"/>
      <c r="O2534" s="5"/>
      <c r="P2534" s="216"/>
      <c r="Q2534" s="217"/>
      <c r="R2534" s="218"/>
      <c r="S2534" s="219">
        <f t="shared" si="850"/>
        <v>0</v>
      </c>
      <c r="T2534" s="220">
        <f t="shared" si="851"/>
        <v>0</v>
      </c>
      <c r="U2534" s="214">
        <f t="shared" si="848"/>
        <v>0</v>
      </c>
      <c r="W2534" s="221"/>
      <c r="X2534" s="222"/>
      <c r="Y2534" s="222"/>
      <c r="Z2534" s="223"/>
      <c r="AA2534" s="222"/>
      <c r="AB2534" s="224"/>
      <c r="AC2534" s="225"/>
      <c r="AD2534" s="2">
        <f t="shared" si="835"/>
        <v>0</v>
      </c>
      <c r="AE2534" s="2">
        <f t="shared" si="836"/>
        <v>0</v>
      </c>
      <c r="AF2534" s="226"/>
      <c r="AG2534" s="219">
        <f t="shared" si="840"/>
        <v>0</v>
      </c>
      <c r="AH2534" s="234">
        <f t="shared" si="841"/>
        <v>0</v>
      </c>
      <c r="AI2534" s="214">
        <f t="shared" si="849"/>
        <v>0</v>
      </c>
      <c r="AK2534" s="229">
        <f t="shared" si="842"/>
        <v>0</v>
      </c>
      <c r="AL2534" s="226"/>
      <c r="AM2534" s="15"/>
      <c r="AN2534" s="232" t="e">
        <f t="shared" si="843"/>
        <v>#DIV/0!</v>
      </c>
      <c r="AO2534" s="214">
        <f t="shared" si="837"/>
        <v>0</v>
      </c>
      <c r="AQ2534" s="210"/>
      <c r="AR2534" s="231"/>
      <c r="AS2534" s="15"/>
      <c r="AT2534" s="232">
        <f t="shared" si="844"/>
        <v>0</v>
      </c>
      <c r="AU2534" s="235">
        <f t="shared" si="845"/>
        <v>0</v>
      </c>
      <c r="AY2534" s="210"/>
      <c r="AZ2534" s="231"/>
      <c r="BA2534" s="15"/>
      <c r="BB2534" s="232">
        <f t="shared" si="834"/>
        <v>0</v>
      </c>
      <c r="BC2534" s="235">
        <f t="shared" si="846"/>
        <v>0</v>
      </c>
      <c r="BG2534" s="210"/>
      <c r="BH2534" s="231"/>
      <c r="BI2534" s="15"/>
      <c r="BJ2534" s="232">
        <f t="shared" si="838"/>
        <v>0</v>
      </c>
      <c r="BK2534" s="235">
        <f t="shared" si="847"/>
        <v>0</v>
      </c>
      <c r="BM2534" s="109">
        <f t="shared" si="839"/>
        <v>-3.4220043454643574</v>
      </c>
      <c r="BN2534" s="213"/>
      <c r="BR2534" s="228"/>
      <c r="BS2534" s="311"/>
      <c r="BT2534" s="3"/>
      <c r="BU2534" s="213"/>
      <c r="BV2534" s="213"/>
      <c r="BW2534" s="291"/>
    </row>
    <row r="2535" spans="1:75" x14ac:dyDescent="0.2">
      <c r="A2535" s="210"/>
      <c r="B2535" s="211"/>
      <c r="C2535" s="848" t="str">
        <f ca="1">IF(ISERR(AVERAGE(INDIRECT("B"&amp;(ROW()-INT($B$1/2))):INDIRECT("B"&amp;(ROW()+INT($B$1/2))))),"",AVERAGE(INDIRECT("B"&amp;(ROW()-INT($B$1/2))):INDIRECT("B"&amp;(ROW()+INT($B$1/2)))))</f>
        <v/>
      </c>
      <c r="D2535" s="848">
        <f t="shared" si="833"/>
        <v>0</v>
      </c>
      <c r="E2535" s="275"/>
      <c r="F2535" s="15"/>
      <c r="G2535" s="3"/>
      <c r="H2535" s="3"/>
      <c r="I2535" s="3"/>
      <c r="J2535" s="3"/>
      <c r="K2535" s="3"/>
      <c r="L2535" s="554"/>
      <c r="M2535" s="545"/>
      <c r="N2535" s="546"/>
      <c r="O2535" s="5"/>
      <c r="P2535" s="216"/>
      <c r="Q2535" s="217"/>
      <c r="R2535" s="218"/>
      <c r="S2535" s="219">
        <f t="shared" si="850"/>
        <v>0</v>
      </c>
      <c r="T2535" s="220">
        <f t="shared" si="851"/>
        <v>0</v>
      </c>
      <c r="U2535" s="214">
        <f t="shared" si="848"/>
        <v>0</v>
      </c>
      <c r="W2535" s="221"/>
      <c r="X2535" s="222"/>
      <c r="Y2535" s="222"/>
      <c r="Z2535" s="223"/>
      <c r="AA2535" s="222"/>
      <c r="AB2535" s="224"/>
      <c r="AC2535" s="225"/>
      <c r="AD2535" s="2">
        <f t="shared" si="835"/>
        <v>0</v>
      </c>
      <c r="AE2535" s="2">
        <f t="shared" si="836"/>
        <v>0</v>
      </c>
      <c r="AF2535" s="226"/>
      <c r="AG2535" s="219">
        <f t="shared" si="840"/>
        <v>0</v>
      </c>
      <c r="AH2535" s="234">
        <f t="shared" si="841"/>
        <v>0</v>
      </c>
      <c r="AI2535" s="214">
        <f t="shared" si="849"/>
        <v>0</v>
      </c>
      <c r="AK2535" s="229">
        <f t="shared" si="842"/>
        <v>0</v>
      </c>
      <c r="AL2535" s="226"/>
      <c r="AM2535" s="15"/>
      <c r="AN2535" s="232" t="e">
        <f t="shared" si="843"/>
        <v>#DIV/0!</v>
      </c>
      <c r="AO2535" s="214">
        <f t="shared" si="837"/>
        <v>0</v>
      </c>
      <c r="AQ2535" s="210"/>
      <c r="AR2535" s="231"/>
      <c r="AS2535" s="15"/>
      <c r="AT2535" s="232">
        <f t="shared" si="844"/>
        <v>0</v>
      </c>
      <c r="AU2535" s="235">
        <f t="shared" si="845"/>
        <v>0</v>
      </c>
      <c r="AY2535" s="210"/>
      <c r="AZ2535" s="231"/>
      <c r="BA2535" s="15"/>
      <c r="BB2535" s="232">
        <f t="shared" si="834"/>
        <v>0</v>
      </c>
      <c r="BC2535" s="235">
        <f t="shared" si="846"/>
        <v>0</v>
      </c>
      <c r="BG2535" s="210"/>
      <c r="BH2535" s="231"/>
      <c r="BI2535" s="15"/>
      <c r="BJ2535" s="232">
        <f t="shared" si="838"/>
        <v>0</v>
      </c>
      <c r="BK2535" s="235">
        <f t="shared" si="847"/>
        <v>0</v>
      </c>
      <c r="BM2535" s="109">
        <f t="shared" si="839"/>
        <v>-3.4238366829620941</v>
      </c>
      <c r="BN2535" s="213"/>
      <c r="BR2535" s="228"/>
      <c r="BS2535" s="311"/>
      <c r="BT2535" s="3"/>
      <c r="BU2535" s="213"/>
      <c r="BV2535" s="213"/>
      <c r="BW2535" s="291"/>
    </row>
    <row r="2536" spans="1:75" x14ac:dyDescent="0.2">
      <c r="A2536" s="210"/>
      <c r="B2536" s="211"/>
      <c r="C2536" s="848" t="str">
        <f ca="1">IF(ISERR(AVERAGE(INDIRECT("B"&amp;(ROW()-INT($B$1/2))):INDIRECT("B"&amp;(ROW()+INT($B$1/2))))),"",AVERAGE(INDIRECT("B"&amp;(ROW()-INT($B$1/2))):INDIRECT("B"&amp;(ROW()+INT($B$1/2)))))</f>
        <v/>
      </c>
      <c r="D2536" s="848">
        <f t="shared" si="833"/>
        <v>0</v>
      </c>
      <c r="E2536" s="275"/>
      <c r="F2536" s="15"/>
      <c r="G2536" s="3"/>
      <c r="H2536" s="3"/>
      <c r="I2536" s="3"/>
      <c r="J2536" s="3"/>
      <c r="K2536" s="3"/>
      <c r="L2536" s="554"/>
      <c r="M2536" s="545"/>
      <c r="N2536" s="546"/>
      <c r="O2536" s="5"/>
      <c r="P2536" s="216"/>
      <c r="Q2536" s="217"/>
      <c r="R2536" s="218"/>
      <c r="S2536" s="219">
        <f t="shared" si="850"/>
        <v>0</v>
      </c>
      <c r="T2536" s="220">
        <f t="shared" si="851"/>
        <v>0</v>
      </c>
      <c r="U2536" s="214">
        <f t="shared" si="848"/>
        <v>0</v>
      </c>
      <c r="W2536" s="221"/>
      <c r="X2536" s="222"/>
      <c r="Y2536" s="222"/>
      <c r="Z2536" s="223"/>
      <c r="AA2536" s="222"/>
      <c r="AB2536" s="224"/>
      <c r="AC2536" s="225"/>
      <c r="AD2536" s="2">
        <f t="shared" si="835"/>
        <v>0</v>
      </c>
      <c r="AE2536" s="2">
        <f t="shared" si="836"/>
        <v>0</v>
      </c>
      <c r="AF2536" s="226"/>
      <c r="AG2536" s="219">
        <f t="shared" si="840"/>
        <v>0</v>
      </c>
      <c r="AH2536" s="234">
        <f t="shared" si="841"/>
        <v>0</v>
      </c>
      <c r="AI2536" s="214">
        <f t="shared" si="849"/>
        <v>0</v>
      </c>
      <c r="AK2536" s="229">
        <f t="shared" si="842"/>
        <v>0</v>
      </c>
      <c r="AL2536" s="226"/>
      <c r="AM2536" s="15"/>
      <c r="AN2536" s="232" t="e">
        <f t="shared" si="843"/>
        <v>#DIV/0!</v>
      </c>
      <c r="AO2536" s="214">
        <f t="shared" si="837"/>
        <v>0</v>
      </c>
      <c r="AQ2536" s="210"/>
      <c r="AR2536" s="231"/>
      <c r="AS2536" s="15"/>
      <c r="AT2536" s="232">
        <f t="shared" si="844"/>
        <v>0</v>
      </c>
      <c r="AU2536" s="235">
        <f t="shared" si="845"/>
        <v>0</v>
      </c>
      <c r="AY2536" s="210"/>
      <c r="AZ2536" s="231"/>
      <c r="BA2536" s="15"/>
      <c r="BB2536" s="232">
        <f t="shared" si="834"/>
        <v>0</v>
      </c>
      <c r="BC2536" s="235">
        <f t="shared" si="846"/>
        <v>0</v>
      </c>
      <c r="BG2536" s="210"/>
      <c r="BH2536" s="231"/>
      <c r="BI2536" s="15"/>
      <c r="BJ2536" s="232">
        <f t="shared" si="838"/>
        <v>0</v>
      </c>
      <c r="BK2536" s="235">
        <f t="shared" si="847"/>
        <v>0</v>
      </c>
      <c r="BM2536" s="109">
        <f t="shared" si="839"/>
        <v>-3.4256690204598308</v>
      </c>
      <c r="BN2536" s="213"/>
      <c r="BR2536" s="228"/>
      <c r="BS2536" s="311"/>
      <c r="BT2536" s="3"/>
      <c r="BU2536" s="213"/>
      <c r="BV2536" s="213"/>
      <c r="BW2536" s="291"/>
    </row>
    <row r="2537" spans="1:75" x14ac:dyDescent="0.2">
      <c r="A2537" s="210"/>
      <c r="B2537" s="211"/>
      <c r="C2537" s="848" t="str">
        <f ca="1">IF(ISERR(AVERAGE(INDIRECT("B"&amp;(ROW()-INT($B$1/2))):INDIRECT("B"&amp;(ROW()+INT($B$1/2))))),"",AVERAGE(INDIRECT("B"&amp;(ROW()-INT($B$1/2))):INDIRECT("B"&amp;(ROW()+INT($B$1/2)))))</f>
        <v/>
      </c>
      <c r="D2537" s="848">
        <f t="shared" si="833"/>
        <v>0</v>
      </c>
      <c r="E2537" s="275"/>
      <c r="F2537" s="15"/>
      <c r="G2537" s="3"/>
      <c r="H2537" s="3"/>
      <c r="I2537" s="3"/>
      <c r="J2537" s="3"/>
      <c r="K2537" s="3"/>
      <c r="L2537" s="554"/>
      <c r="M2537" s="545"/>
      <c r="N2537" s="546"/>
      <c r="O2537" s="5"/>
      <c r="P2537" s="216"/>
      <c r="Q2537" s="217"/>
      <c r="R2537" s="218"/>
      <c r="S2537" s="219">
        <f t="shared" si="850"/>
        <v>0</v>
      </c>
      <c r="T2537" s="220">
        <f t="shared" si="851"/>
        <v>0</v>
      </c>
      <c r="U2537" s="214">
        <f t="shared" si="848"/>
        <v>0</v>
      </c>
      <c r="W2537" s="221"/>
      <c r="X2537" s="222"/>
      <c r="Y2537" s="222"/>
      <c r="Z2537" s="223"/>
      <c r="AA2537" s="222"/>
      <c r="AB2537" s="224"/>
      <c r="AC2537" s="225"/>
      <c r="AD2537" s="2">
        <f t="shared" si="835"/>
        <v>0</v>
      </c>
      <c r="AE2537" s="2">
        <f t="shared" si="836"/>
        <v>0</v>
      </c>
      <c r="AF2537" s="226"/>
      <c r="AG2537" s="219">
        <f t="shared" si="840"/>
        <v>0</v>
      </c>
      <c r="AH2537" s="234">
        <f t="shared" si="841"/>
        <v>0</v>
      </c>
      <c r="AI2537" s="214">
        <f t="shared" si="849"/>
        <v>0</v>
      </c>
      <c r="AK2537" s="229">
        <f t="shared" si="842"/>
        <v>0</v>
      </c>
      <c r="AL2537" s="226"/>
      <c r="AM2537" s="15"/>
      <c r="AN2537" s="232" t="e">
        <f t="shared" si="843"/>
        <v>#DIV/0!</v>
      </c>
      <c r="AO2537" s="214">
        <f t="shared" si="837"/>
        <v>0</v>
      </c>
      <c r="AQ2537" s="210"/>
      <c r="AR2537" s="231"/>
      <c r="AS2537" s="15"/>
      <c r="AT2537" s="232">
        <f t="shared" si="844"/>
        <v>0</v>
      </c>
      <c r="AU2537" s="235">
        <f t="shared" si="845"/>
        <v>0</v>
      </c>
      <c r="AY2537" s="210"/>
      <c r="AZ2537" s="231"/>
      <c r="BA2537" s="15"/>
      <c r="BB2537" s="232">
        <f t="shared" si="834"/>
        <v>0</v>
      </c>
      <c r="BC2537" s="235">
        <f t="shared" si="846"/>
        <v>0</v>
      </c>
      <c r="BG2537" s="210"/>
      <c r="BH2537" s="231"/>
      <c r="BI2537" s="15"/>
      <c r="BJ2537" s="232">
        <f t="shared" si="838"/>
        <v>0</v>
      </c>
      <c r="BK2537" s="235">
        <f t="shared" si="847"/>
        <v>0</v>
      </c>
      <c r="BM2537" s="109">
        <f t="shared" si="839"/>
        <v>-3.4275013579575675</v>
      </c>
      <c r="BN2537" s="213"/>
      <c r="BR2537" s="228"/>
      <c r="BS2537" s="311"/>
      <c r="BT2537" s="3"/>
      <c r="BU2537" s="213"/>
      <c r="BV2537" s="213"/>
      <c r="BW2537" s="291"/>
    </row>
    <row r="2538" spans="1:75" x14ac:dyDescent="0.2">
      <c r="A2538" s="210"/>
      <c r="B2538" s="211"/>
      <c r="C2538" s="848" t="str">
        <f ca="1">IF(ISERR(AVERAGE(INDIRECT("B"&amp;(ROW()-INT($B$1/2))):INDIRECT("B"&amp;(ROW()+INT($B$1/2))))),"",AVERAGE(INDIRECT("B"&amp;(ROW()-INT($B$1/2))):INDIRECT("B"&amp;(ROW()+INT($B$1/2)))))</f>
        <v/>
      </c>
      <c r="D2538" s="848">
        <f t="shared" si="833"/>
        <v>0</v>
      </c>
      <c r="E2538" s="275"/>
      <c r="F2538" s="15"/>
      <c r="G2538" s="3"/>
      <c r="H2538" s="3"/>
      <c r="I2538" s="3"/>
      <c r="J2538" s="3"/>
      <c r="K2538" s="3"/>
      <c r="L2538" s="554"/>
      <c r="M2538" s="545"/>
      <c r="N2538" s="546"/>
      <c r="O2538" s="5"/>
      <c r="P2538" s="216"/>
      <c r="Q2538" s="217"/>
      <c r="R2538" s="218"/>
      <c r="S2538" s="219">
        <f t="shared" si="850"/>
        <v>0</v>
      </c>
      <c r="T2538" s="220">
        <f t="shared" si="851"/>
        <v>0</v>
      </c>
      <c r="U2538" s="214">
        <f t="shared" si="848"/>
        <v>0</v>
      </c>
      <c r="W2538" s="221"/>
      <c r="X2538" s="222"/>
      <c r="Y2538" s="222"/>
      <c r="Z2538" s="223"/>
      <c r="AA2538" s="222"/>
      <c r="AB2538" s="224"/>
      <c r="AC2538" s="225"/>
      <c r="AD2538" s="2">
        <f t="shared" si="835"/>
        <v>0</v>
      </c>
      <c r="AE2538" s="2">
        <f t="shared" si="836"/>
        <v>0</v>
      </c>
      <c r="AF2538" s="226"/>
      <c r="AG2538" s="219">
        <f t="shared" si="840"/>
        <v>0</v>
      </c>
      <c r="AH2538" s="234">
        <f t="shared" si="841"/>
        <v>0</v>
      </c>
      <c r="AI2538" s="214">
        <f t="shared" si="849"/>
        <v>0</v>
      </c>
      <c r="AK2538" s="229">
        <f t="shared" si="842"/>
        <v>0</v>
      </c>
      <c r="AL2538" s="226"/>
      <c r="AM2538" s="15"/>
      <c r="AN2538" s="232" t="e">
        <f t="shared" si="843"/>
        <v>#DIV/0!</v>
      </c>
      <c r="AO2538" s="214">
        <f t="shared" si="837"/>
        <v>0</v>
      </c>
      <c r="AQ2538" s="210"/>
      <c r="AR2538" s="231"/>
      <c r="AS2538" s="15"/>
      <c r="AT2538" s="232">
        <f t="shared" si="844"/>
        <v>0</v>
      </c>
      <c r="AU2538" s="235">
        <f t="shared" si="845"/>
        <v>0</v>
      </c>
      <c r="AY2538" s="210"/>
      <c r="AZ2538" s="231"/>
      <c r="BA2538" s="15"/>
      <c r="BB2538" s="232">
        <f t="shared" si="834"/>
        <v>0</v>
      </c>
      <c r="BC2538" s="235">
        <f t="shared" si="846"/>
        <v>0</v>
      </c>
      <c r="BG2538" s="210"/>
      <c r="BH2538" s="231"/>
      <c r="BI2538" s="15"/>
      <c r="BJ2538" s="232">
        <f t="shared" si="838"/>
        <v>0</v>
      </c>
      <c r="BK2538" s="235">
        <f t="shared" si="847"/>
        <v>0</v>
      </c>
      <c r="BM2538" s="109">
        <f t="shared" si="839"/>
        <v>-3.4293336954553042</v>
      </c>
      <c r="BN2538" s="213"/>
      <c r="BR2538" s="228"/>
      <c r="BS2538" s="311"/>
      <c r="BT2538" s="3"/>
      <c r="BU2538" s="213"/>
      <c r="BV2538" s="213"/>
      <c r="BW2538" s="291"/>
    </row>
    <row r="2539" spans="1:75" x14ac:dyDescent="0.2">
      <c r="A2539" s="210"/>
      <c r="B2539" s="211"/>
      <c r="C2539" s="848" t="str">
        <f ca="1">IF(ISERR(AVERAGE(INDIRECT("B"&amp;(ROW()-INT($B$1/2))):INDIRECT("B"&amp;(ROW()+INT($B$1/2))))),"",AVERAGE(INDIRECT("B"&amp;(ROW()-INT($B$1/2))):INDIRECT("B"&amp;(ROW()+INT($B$1/2)))))</f>
        <v/>
      </c>
      <c r="D2539" s="848">
        <f t="shared" si="833"/>
        <v>0</v>
      </c>
      <c r="E2539" s="275"/>
      <c r="F2539" s="15"/>
      <c r="G2539" s="3"/>
      <c r="H2539" s="3"/>
      <c r="I2539" s="3"/>
      <c r="J2539" s="3"/>
      <c r="K2539" s="3"/>
      <c r="L2539" s="554"/>
      <c r="M2539" s="545"/>
      <c r="N2539" s="546"/>
      <c r="O2539" s="5"/>
      <c r="P2539" s="216"/>
      <c r="Q2539" s="217"/>
      <c r="R2539" s="218"/>
      <c r="S2539" s="219">
        <f t="shared" si="850"/>
        <v>0</v>
      </c>
      <c r="T2539" s="220">
        <f t="shared" si="851"/>
        <v>0</v>
      </c>
      <c r="U2539" s="214">
        <f t="shared" si="848"/>
        <v>0</v>
      </c>
      <c r="W2539" s="221"/>
      <c r="X2539" s="222"/>
      <c r="Y2539" s="222"/>
      <c r="Z2539" s="223"/>
      <c r="AA2539" s="222"/>
      <c r="AB2539" s="224"/>
      <c r="AC2539" s="225"/>
      <c r="AD2539" s="2">
        <f t="shared" si="835"/>
        <v>0</v>
      </c>
      <c r="AE2539" s="2">
        <f t="shared" si="836"/>
        <v>0</v>
      </c>
      <c r="AF2539" s="226"/>
      <c r="AG2539" s="219">
        <f t="shared" si="840"/>
        <v>0</v>
      </c>
      <c r="AH2539" s="234">
        <f t="shared" si="841"/>
        <v>0</v>
      </c>
      <c r="AI2539" s="214">
        <f t="shared" si="849"/>
        <v>0</v>
      </c>
      <c r="AK2539" s="229">
        <f t="shared" si="842"/>
        <v>0</v>
      </c>
      <c r="AL2539" s="226"/>
      <c r="AM2539" s="15"/>
      <c r="AN2539" s="232" t="e">
        <f t="shared" si="843"/>
        <v>#DIV/0!</v>
      </c>
      <c r="AO2539" s="214">
        <f t="shared" si="837"/>
        <v>0</v>
      </c>
      <c r="AQ2539" s="210"/>
      <c r="AR2539" s="231"/>
      <c r="AS2539" s="15"/>
      <c r="AT2539" s="232">
        <f t="shared" si="844"/>
        <v>0</v>
      </c>
      <c r="AU2539" s="235">
        <f t="shared" si="845"/>
        <v>0</v>
      </c>
      <c r="AY2539" s="210"/>
      <c r="AZ2539" s="231"/>
      <c r="BA2539" s="15"/>
      <c r="BB2539" s="232">
        <f t="shared" si="834"/>
        <v>0</v>
      </c>
      <c r="BC2539" s="235">
        <f t="shared" si="846"/>
        <v>0</v>
      </c>
      <c r="BG2539" s="210"/>
      <c r="BH2539" s="231"/>
      <c r="BI2539" s="15"/>
      <c r="BJ2539" s="232">
        <f t="shared" si="838"/>
        <v>0</v>
      </c>
      <c r="BK2539" s="235">
        <f t="shared" si="847"/>
        <v>0</v>
      </c>
      <c r="BM2539" s="109">
        <f t="shared" si="839"/>
        <v>-3.4311660329530409</v>
      </c>
      <c r="BN2539" s="213"/>
      <c r="BR2539" s="228"/>
      <c r="BS2539" s="311"/>
      <c r="BT2539" s="3"/>
      <c r="BU2539" s="213"/>
      <c r="BV2539" s="213"/>
      <c r="BW2539" s="291"/>
    </row>
    <row r="2540" spans="1:75" x14ac:dyDescent="0.2">
      <c r="A2540" s="210"/>
      <c r="B2540" s="211"/>
      <c r="C2540" s="848" t="str">
        <f ca="1">IF(ISERR(AVERAGE(INDIRECT("B"&amp;(ROW()-INT($B$1/2))):INDIRECT("B"&amp;(ROW()+INT($B$1/2))))),"",AVERAGE(INDIRECT("B"&amp;(ROW()-INT($B$1/2))):INDIRECT("B"&amp;(ROW()+INT($B$1/2)))))</f>
        <v/>
      </c>
      <c r="D2540" s="848">
        <f t="shared" si="833"/>
        <v>0</v>
      </c>
      <c r="E2540" s="275"/>
      <c r="F2540" s="15"/>
      <c r="G2540" s="3"/>
      <c r="H2540" s="3"/>
      <c r="I2540" s="3"/>
      <c r="J2540" s="3"/>
      <c r="K2540" s="3"/>
      <c r="L2540" s="554"/>
      <c r="M2540" s="545"/>
      <c r="N2540" s="546"/>
      <c r="O2540" s="5"/>
      <c r="P2540" s="216"/>
      <c r="Q2540" s="217"/>
      <c r="R2540" s="218"/>
      <c r="S2540" s="219">
        <f t="shared" si="850"/>
        <v>0</v>
      </c>
      <c r="T2540" s="220">
        <f t="shared" si="851"/>
        <v>0</v>
      </c>
      <c r="U2540" s="214">
        <f t="shared" si="848"/>
        <v>0</v>
      </c>
      <c r="W2540" s="221"/>
      <c r="X2540" s="222"/>
      <c r="Y2540" s="222"/>
      <c r="Z2540" s="223"/>
      <c r="AA2540" s="222"/>
      <c r="AB2540" s="224"/>
      <c r="AC2540" s="225"/>
      <c r="AD2540" s="2">
        <f t="shared" si="835"/>
        <v>0</v>
      </c>
      <c r="AE2540" s="2">
        <f t="shared" si="836"/>
        <v>0</v>
      </c>
      <c r="AF2540" s="226"/>
      <c r="AG2540" s="219">
        <f t="shared" si="840"/>
        <v>0</v>
      </c>
      <c r="AH2540" s="234">
        <f t="shared" si="841"/>
        <v>0</v>
      </c>
      <c r="AI2540" s="214">
        <f t="shared" si="849"/>
        <v>0</v>
      </c>
      <c r="AK2540" s="229">
        <f t="shared" si="842"/>
        <v>0</v>
      </c>
      <c r="AL2540" s="226"/>
      <c r="AM2540" s="15"/>
      <c r="AN2540" s="232" t="e">
        <f t="shared" si="843"/>
        <v>#DIV/0!</v>
      </c>
      <c r="AO2540" s="214">
        <f t="shared" si="837"/>
        <v>0</v>
      </c>
      <c r="AQ2540" s="210"/>
      <c r="AR2540" s="231"/>
      <c r="AS2540" s="15"/>
      <c r="AT2540" s="232">
        <f t="shared" si="844"/>
        <v>0</v>
      </c>
      <c r="AU2540" s="235">
        <f t="shared" si="845"/>
        <v>0</v>
      </c>
      <c r="AY2540" s="210"/>
      <c r="AZ2540" s="231"/>
      <c r="BA2540" s="15"/>
      <c r="BB2540" s="232">
        <f t="shared" si="834"/>
        <v>0</v>
      </c>
      <c r="BC2540" s="235">
        <f t="shared" si="846"/>
        <v>0</v>
      </c>
      <c r="BG2540" s="210"/>
      <c r="BH2540" s="231"/>
      <c r="BI2540" s="15"/>
      <c r="BJ2540" s="232">
        <f t="shared" si="838"/>
        <v>0</v>
      </c>
      <c r="BK2540" s="235">
        <f t="shared" si="847"/>
        <v>0</v>
      </c>
      <c r="BM2540" s="109">
        <f t="shared" si="839"/>
        <v>-3.4329983704507776</v>
      </c>
      <c r="BN2540" s="213"/>
      <c r="BR2540" s="228"/>
      <c r="BS2540" s="311"/>
      <c r="BT2540" s="3"/>
      <c r="BU2540" s="213"/>
      <c r="BV2540" s="213"/>
      <c r="BW2540" s="291"/>
    </row>
    <row r="2541" spans="1:75" x14ac:dyDescent="0.2">
      <c r="A2541" s="210"/>
      <c r="B2541" s="211"/>
      <c r="C2541" s="848" t="str">
        <f ca="1">IF(ISERR(AVERAGE(INDIRECT("B"&amp;(ROW()-INT($B$1/2))):INDIRECT("B"&amp;(ROW()+INT($B$1/2))))),"",AVERAGE(INDIRECT("B"&amp;(ROW()-INT($B$1/2))):INDIRECT("B"&amp;(ROW()+INT($B$1/2)))))</f>
        <v/>
      </c>
      <c r="D2541" s="848">
        <f t="shared" si="833"/>
        <v>0</v>
      </c>
      <c r="E2541" s="275"/>
      <c r="F2541" s="15"/>
      <c r="G2541" s="3"/>
      <c r="H2541" s="3"/>
      <c r="I2541" s="3"/>
      <c r="J2541" s="3"/>
      <c r="K2541" s="3"/>
      <c r="L2541" s="554"/>
      <c r="M2541" s="545"/>
      <c r="N2541" s="546"/>
      <c r="O2541" s="5"/>
      <c r="P2541" s="216"/>
      <c r="Q2541" s="217"/>
      <c r="R2541" s="218"/>
      <c r="S2541" s="219">
        <f t="shared" si="850"/>
        <v>0</v>
      </c>
      <c r="T2541" s="220">
        <f t="shared" si="851"/>
        <v>0</v>
      </c>
      <c r="U2541" s="214">
        <f t="shared" si="848"/>
        <v>0</v>
      </c>
      <c r="W2541" s="221"/>
      <c r="X2541" s="222"/>
      <c r="Y2541" s="222"/>
      <c r="Z2541" s="223"/>
      <c r="AA2541" s="222"/>
      <c r="AB2541" s="224"/>
      <c r="AC2541" s="225"/>
      <c r="AD2541" s="2">
        <f t="shared" si="835"/>
        <v>0</v>
      </c>
      <c r="AE2541" s="2">
        <f t="shared" si="836"/>
        <v>0</v>
      </c>
      <c r="AF2541" s="226"/>
      <c r="AG2541" s="219">
        <f t="shared" si="840"/>
        <v>0</v>
      </c>
      <c r="AH2541" s="234">
        <f t="shared" si="841"/>
        <v>0</v>
      </c>
      <c r="AI2541" s="214">
        <f t="shared" si="849"/>
        <v>0</v>
      </c>
      <c r="AK2541" s="229">
        <f t="shared" si="842"/>
        <v>0</v>
      </c>
      <c r="AL2541" s="226"/>
      <c r="AM2541" s="15"/>
      <c r="AN2541" s="232" t="e">
        <f t="shared" si="843"/>
        <v>#DIV/0!</v>
      </c>
      <c r="AO2541" s="214">
        <f t="shared" si="837"/>
        <v>0</v>
      </c>
      <c r="AQ2541" s="210"/>
      <c r="AR2541" s="231"/>
      <c r="AS2541" s="15"/>
      <c r="AT2541" s="232">
        <f t="shared" si="844"/>
        <v>0</v>
      </c>
      <c r="AU2541" s="235">
        <f t="shared" si="845"/>
        <v>0</v>
      </c>
      <c r="AY2541" s="210"/>
      <c r="AZ2541" s="231"/>
      <c r="BA2541" s="15"/>
      <c r="BB2541" s="232">
        <f t="shared" si="834"/>
        <v>0</v>
      </c>
      <c r="BC2541" s="235">
        <f t="shared" si="846"/>
        <v>0</v>
      </c>
      <c r="BG2541" s="210"/>
      <c r="BH2541" s="231"/>
      <c r="BI2541" s="15"/>
      <c r="BJ2541" s="232">
        <f t="shared" si="838"/>
        <v>0</v>
      </c>
      <c r="BK2541" s="235">
        <f t="shared" si="847"/>
        <v>0</v>
      </c>
      <c r="BM2541" s="109">
        <f t="shared" si="839"/>
        <v>-3.4348307079485143</v>
      </c>
      <c r="BN2541" s="213"/>
      <c r="BR2541" s="228"/>
      <c r="BS2541" s="311"/>
      <c r="BT2541" s="3"/>
      <c r="BU2541" s="213"/>
      <c r="BV2541" s="213"/>
      <c r="BW2541" s="291"/>
    </row>
    <row r="2542" spans="1:75" x14ac:dyDescent="0.2">
      <c r="A2542" s="210"/>
      <c r="B2542" s="211"/>
      <c r="C2542" s="848" t="str">
        <f ca="1">IF(ISERR(AVERAGE(INDIRECT("B"&amp;(ROW()-INT($B$1/2))):INDIRECT("B"&amp;(ROW()+INT($B$1/2))))),"",AVERAGE(INDIRECT("B"&amp;(ROW()-INT($B$1/2))):INDIRECT("B"&amp;(ROW()+INT($B$1/2)))))</f>
        <v/>
      </c>
      <c r="D2542" s="848">
        <f t="shared" si="833"/>
        <v>0</v>
      </c>
      <c r="E2542" s="275"/>
      <c r="F2542" s="15"/>
      <c r="G2542" s="3"/>
      <c r="H2542" s="3"/>
      <c r="I2542" s="3"/>
      <c r="J2542" s="3"/>
      <c r="K2542" s="3"/>
      <c r="L2542" s="554"/>
      <c r="M2542" s="545"/>
      <c r="N2542" s="546"/>
      <c r="O2542" s="5"/>
      <c r="P2542" s="216"/>
      <c r="Q2542" s="217"/>
      <c r="R2542" s="218"/>
      <c r="S2542" s="219">
        <f t="shared" si="850"/>
        <v>0</v>
      </c>
      <c r="T2542" s="220">
        <f t="shared" si="851"/>
        <v>0</v>
      </c>
      <c r="U2542" s="214">
        <f t="shared" si="848"/>
        <v>0</v>
      </c>
      <c r="W2542" s="221"/>
      <c r="X2542" s="222"/>
      <c r="Y2542" s="222"/>
      <c r="Z2542" s="223"/>
      <c r="AA2542" s="222"/>
      <c r="AB2542" s="224"/>
      <c r="AC2542" s="225"/>
      <c r="AD2542" s="2">
        <f t="shared" si="835"/>
        <v>0</v>
      </c>
      <c r="AE2542" s="2">
        <f t="shared" si="836"/>
        <v>0</v>
      </c>
      <c r="AF2542" s="226"/>
      <c r="AG2542" s="219">
        <f t="shared" si="840"/>
        <v>0</v>
      </c>
      <c r="AH2542" s="234">
        <f t="shared" si="841"/>
        <v>0</v>
      </c>
      <c r="AI2542" s="214">
        <f t="shared" si="849"/>
        <v>0</v>
      </c>
      <c r="AK2542" s="229">
        <f t="shared" si="842"/>
        <v>0</v>
      </c>
      <c r="AL2542" s="226"/>
      <c r="AM2542" s="15"/>
      <c r="AN2542" s="232" t="e">
        <f t="shared" si="843"/>
        <v>#DIV/0!</v>
      </c>
      <c r="AO2542" s="214">
        <f t="shared" si="837"/>
        <v>0</v>
      </c>
      <c r="AQ2542" s="210"/>
      <c r="AR2542" s="231"/>
      <c r="AS2542" s="15"/>
      <c r="AT2542" s="232">
        <f t="shared" si="844"/>
        <v>0</v>
      </c>
      <c r="AU2542" s="235">
        <f t="shared" si="845"/>
        <v>0</v>
      </c>
      <c r="AY2542" s="210"/>
      <c r="AZ2542" s="231"/>
      <c r="BA2542" s="15"/>
      <c r="BB2542" s="232">
        <f t="shared" si="834"/>
        <v>0</v>
      </c>
      <c r="BC2542" s="235">
        <f t="shared" si="846"/>
        <v>0</v>
      </c>
      <c r="BG2542" s="210"/>
      <c r="BH2542" s="231"/>
      <c r="BI2542" s="15"/>
      <c r="BJ2542" s="232">
        <f t="shared" si="838"/>
        <v>0</v>
      </c>
      <c r="BK2542" s="235">
        <f t="shared" si="847"/>
        <v>0</v>
      </c>
      <c r="BM2542" s="109">
        <f t="shared" si="839"/>
        <v>-3.436663045446251</v>
      </c>
      <c r="BN2542" s="213"/>
      <c r="BR2542" s="228"/>
      <c r="BS2542" s="311"/>
      <c r="BT2542" s="3"/>
      <c r="BU2542" s="213"/>
      <c r="BV2542" s="213"/>
      <c r="BW2542" s="291"/>
    </row>
    <row r="2543" spans="1:75" x14ac:dyDescent="0.2">
      <c r="A2543" s="210"/>
      <c r="B2543" s="211"/>
      <c r="C2543" s="848" t="str">
        <f ca="1">IF(ISERR(AVERAGE(INDIRECT("B"&amp;(ROW()-INT($B$1/2))):INDIRECT("B"&amp;(ROW()+INT($B$1/2))))),"",AVERAGE(INDIRECT("B"&amp;(ROW()-INT($B$1/2))):INDIRECT("B"&amp;(ROW()+INT($B$1/2)))))</f>
        <v/>
      </c>
      <c r="D2543" s="848">
        <f t="shared" si="833"/>
        <v>0</v>
      </c>
      <c r="E2543" s="275"/>
      <c r="F2543" s="15"/>
      <c r="G2543" s="3"/>
      <c r="H2543" s="3"/>
      <c r="I2543" s="3"/>
      <c r="J2543" s="3"/>
      <c r="K2543" s="3"/>
      <c r="L2543" s="554"/>
      <c r="M2543" s="545"/>
      <c r="N2543" s="546"/>
      <c r="O2543" s="5"/>
      <c r="P2543" s="216"/>
      <c r="Q2543" s="217"/>
      <c r="R2543" s="218"/>
      <c r="S2543" s="219">
        <f t="shared" si="850"/>
        <v>0</v>
      </c>
      <c r="T2543" s="220">
        <f t="shared" si="851"/>
        <v>0</v>
      </c>
      <c r="U2543" s="214">
        <f t="shared" si="848"/>
        <v>0</v>
      </c>
      <c r="W2543" s="221"/>
      <c r="X2543" s="222"/>
      <c r="Y2543" s="222"/>
      <c r="Z2543" s="223"/>
      <c r="AA2543" s="222"/>
      <c r="AB2543" s="224"/>
      <c r="AC2543" s="225"/>
      <c r="AD2543" s="2">
        <f t="shared" si="835"/>
        <v>0</v>
      </c>
      <c r="AE2543" s="2">
        <f t="shared" si="836"/>
        <v>0</v>
      </c>
      <c r="AF2543" s="226"/>
      <c r="AG2543" s="219">
        <f t="shared" si="840"/>
        <v>0</v>
      </c>
      <c r="AH2543" s="234">
        <f t="shared" si="841"/>
        <v>0</v>
      </c>
      <c r="AI2543" s="214">
        <f t="shared" si="849"/>
        <v>0</v>
      </c>
      <c r="AK2543" s="229">
        <f t="shared" si="842"/>
        <v>0</v>
      </c>
      <c r="AL2543" s="226"/>
      <c r="AM2543" s="15"/>
      <c r="AN2543" s="232" t="e">
        <f t="shared" si="843"/>
        <v>#DIV/0!</v>
      </c>
      <c r="AO2543" s="214">
        <f t="shared" si="837"/>
        <v>0</v>
      </c>
      <c r="AQ2543" s="210"/>
      <c r="AR2543" s="231"/>
      <c r="AS2543" s="15"/>
      <c r="AT2543" s="232">
        <f t="shared" si="844"/>
        <v>0</v>
      </c>
      <c r="AU2543" s="235">
        <f t="shared" si="845"/>
        <v>0</v>
      </c>
      <c r="AY2543" s="210"/>
      <c r="AZ2543" s="231"/>
      <c r="BA2543" s="15"/>
      <c r="BB2543" s="232">
        <f t="shared" si="834"/>
        <v>0</v>
      </c>
      <c r="BC2543" s="235">
        <f t="shared" si="846"/>
        <v>0</v>
      </c>
      <c r="BG2543" s="210"/>
      <c r="BH2543" s="231"/>
      <c r="BI2543" s="15"/>
      <c r="BJ2543" s="232">
        <f t="shared" si="838"/>
        <v>0</v>
      </c>
      <c r="BK2543" s="235">
        <f t="shared" si="847"/>
        <v>0</v>
      </c>
      <c r="BM2543" s="109">
        <f t="shared" si="839"/>
        <v>-3.4384953829439877</v>
      </c>
      <c r="BN2543" s="213"/>
      <c r="BR2543" s="228"/>
      <c r="BS2543" s="311"/>
      <c r="BT2543" s="3"/>
      <c r="BU2543" s="213"/>
      <c r="BV2543" s="213"/>
      <c r="BW2543" s="291"/>
    </row>
    <row r="2544" spans="1:75" x14ac:dyDescent="0.2">
      <c r="A2544" s="210"/>
      <c r="B2544" s="211"/>
      <c r="C2544" s="848" t="str">
        <f ca="1">IF(ISERR(AVERAGE(INDIRECT("B"&amp;(ROW()-INT($B$1/2))):INDIRECT("B"&amp;(ROW()+INT($B$1/2))))),"",AVERAGE(INDIRECT("B"&amp;(ROW()-INT($B$1/2))):INDIRECT("B"&amp;(ROW()+INT($B$1/2)))))</f>
        <v/>
      </c>
      <c r="D2544" s="848">
        <f t="shared" si="833"/>
        <v>0</v>
      </c>
      <c r="E2544" s="275"/>
      <c r="F2544" s="15"/>
      <c r="G2544" s="3"/>
      <c r="H2544" s="3"/>
      <c r="I2544" s="3"/>
      <c r="J2544" s="3"/>
      <c r="K2544" s="3"/>
      <c r="L2544" s="554"/>
      <c r="M2544" s="545"/>
      <c r="N2544" s="546"/>
      <c r="O2544" s="5"/>
      <c r="P2544" s="216"/>
      <c r="Q2544" s="217"/>
      <c r="R2544" s="218"/>
      <c r="S2544" s="219">
        <f t="shared" si="850"/>
        <v>0</v>
      </c>
      <c r="T2544" s="220">
        <f t="shared" si="851"/>
        <v>0</v>
      </c>
      <c r="U2544" s="214">
        <f t="shared" si="848"/>
        <v>0</v>
      </c>
      <c r="W2544" s="221"/>
      <c r="X2544" s="222"/>
      <c r="Y2544" s="222"/>
      <c r="Z2544" s="223"/>
      <c r="AA2544" s="222"/>
      <c r="AB2544" s="224"/>
      <c r="AC2544" s="225"/>
      <c r="AD2544" s="2">
        <f t="shared" si="835"/>
        <v>0</v>
      </c>
      <c r="AE2544" s="2">
        <f t="shared" si="836"/>
        <v>0</v>
      </c>
      <c r="AF2544" s="226"/>
      <c r="AG2544" s="219">
        <f t="shared" si="840"/>
        <v>0</v>
      </c>
      <c r="AH2544" s="234">
        <f t="shared" si="841"/>
        <v>0</v>
      </c>
      <c r="AI2544" s="214">
        <f t="shared" si="849"/>
        <v>0</v>
      </c>
      <c r="AK2544" s="229">
        <f t="shared" si="842"/>
        <v>0</v>
      </c>
      <c r="AL2544" s="226"/>
      <c r="AM2544" s="15"/>
      <c r="AN2544" s="232" t="e">
        <f t="shared" si="843"/>
        <v>#DIV/0!</v>
      </c>
      <c r="AO2544" s="214">
        <f t="shared" si="837"/>
        <v>0</v>
      </c>
      <c r="AQ2544" s="210"/>
      <c r="AR2544" s="231"/>
      <c r="AS2544" s="15"/>
      <c r="AT2544" s="232">
        <f t="shared" si="844"/>
        <v>0</v>
      </c>
      <c r="AU2544" s="235">
        <f t="shared" si="845"/>
        <v>0</v>
      </c>
      <c r="AY2544" s="210"/>
      <c r="AZ2544" s="231"/>
      <c r="BA2544" s="15"/>
      <c r="BB2544" s="232">
        <f t="shared" si="834"/>
        <v>0</v>
      </c>
      <c r="BC2544" s="235">
        <f t="shared" si="846"/>
        <v>0</v>
      </c>
      <c r="BG2544" s="210"/>
      <c r="BH2544" s="231"/>
      <c r="BI2544" s="15"/>
      <c r="BJ2544" s="232">
        <f t="shared" si="838"/>
        <v>0</v>
      </c>
      <c r="BK2544" s="235">
        <f t="shared" si="847"/>
        <v>0</v>
      </c>
      <c r="BM2544" s="109">
        <f t="shared" si="839"/>
        <v>-3.4403277204417244</v>
      </c>
      <c r="BN2544" s="213"/>
      <c r="BR2544" s="228"/>
      <c r="BS2544" s="311"/>
      <c r="BT2544" s="3"/>
      <c r="BU2544" s="213"/>
      <c r="BV2544" s="213"/>
      <c r="BW2544" s="291"/>
    </row>
    <row r="2545" spans="1:75" x14ac:dyDescent="0.2">
      <c r="A2545" s="210"/>
      <c r="B2545" s="211"/>
      <c r="C2545" s="848" t="str">
        <f ca="1">IF(ISERR(AVERAGE(INDIRECT("B"&amp;(ROW()-INT($B$1/2))):INDIRECT("B"&amp;(ROW()+INT($B$1/2))))),"",AVERAGE(INDIRECT("B"&amp;(ROW()-INT($B$1/2))):INDIRECT("B"&amp;(ROW()+INT($B$1/2)))))</f>
        <v/>
      </c>
      <c r="D2545" s="848">
        <f t="shared" si="833"/>
        <v>0</v>
      </c>
      <c r="E2545" s="275"/>
      <c r="F2545" s="15"/>
      <c r="G2545" s="3"/>
      <c r="H2545" s="3"/>
      <c r="I2545" s="3"/>
      <c r="J2545" s="3"/>
      <c r="K2545" s="3"/>
      <c r="L2545" s="554"/>
      <c r="M2545" s="545"/>
      <c r="N2545" s="546"/>
      <c r="O2545" s="5"/>
      <c r="P2545" s="216"/>
      <c r="Q2545" s="217"/>
      <c r="R2545" s="218"/>
      <c r="S2545" s="219">
        <f t="shared" si="850"/>
        <v>0</v>
      </c>
      <c r="T2545" s="220">
        <f t="shared" si="851"/>
        <v>0</v>
      </c>
      <c r="U2545" s="214">
        <f t="shared" si="848"/>
        <v>0</v>
      </c>
      <c r="W2545" s="221"/>
      <c r="X2545" s="222"/>
      <c r="Y2545" s="222"/>
      <c r="Z2545" s="223"/>
      <c r="AA2545" s="222"/>
      <c r="AB2545" s="224"/>
      <c r="AC2545" s="225"/>
      <c r="AD2545" s="2">
        <f t="shared" si="835"/>
        <v>0</v>
      </c>
      <c r="AE2545" s="2">
        <f t="shared" si="836"/>
        <v>0</v>
      </c>
      <c r="AF2545" s="226"/>
      <c r="AG2545" s="219">
        <f t="shared" si="840"/>
        <v>0</v>
      </c>
      <c r="AH2545" s="234">
        <f t="shared" si="841"/>
        <v>0</v>
      </c>
      <c r="AI2545" s="214">
        <f t="shared" si="849"/>
        <v>0</v>
      </c>
      <c r="AK2545" s="229">
        <f t="shared" si="842"/>
        <v>0</v>
      </c>
      <c r="AL2545" s="226"/>
      <c r="AM2545" s="15"/>
      <c r="AN2545" s="232" t="e">
        <f t="shared" si="843"/>
        <v>#DIV/0!</v>
      </c>
      <c r="AO2545" s="214">
        <f t="shared" si="837"/>
        <v>0</v>
      </c>
      <c r="AQ2545" s="210"/>
      <c r="AR2545" s="231"/>
      <c r="AS2545" s="15"/>
      <c r="AT2545" s="232">
        <f t="shared" si="844"/>
        <v>0</v>
      </c>
      <c r="AU2545" s="235">
        <f t="shared" si="845"/>
        <v>0</v>
      </c>
      <c r="AY2545" s="210"/>
      <c r="AZ2545" s="231"/>
      <c r="BA2545" s="15"/>
      <c r="BB2545" s="232">
        <f t="shared" si="834"/>
        <v>0</v>
      </c>
      <c r="BC2545" s="235">
        <f t="shared" si="846"/>
        <v>0</v>
      </c>
      <c r="BG2545" s="210"/>
      <c r="BH2545" s="231"/>
      <c r="BI2545" s="15"/>
      <c r="BJ2545" s="232">
        <f t="shared" si="838"/>
        <v>0</v>
      </c>
      <c r="BK2545" s="235">
        <f t="shared" si="847"/>
        <v>0</v>
      </c>
      <c r="BM2545" s="109">
        <f t="shared" si="839"/>
        <v>-3.4421600579394611</v>
      </c>
      <c r="BN2545" s="213"/>
      <c r="BR2545" s="228"/>
      <c r="BS2545" s="311"/>
      <c r="BT2545" s="3"/>
      <c r="BU2545" s="213"/>
      <c r="BV2545" s="213"/>
      <c r="BW2545" s="291"/>
    </row>
    <row r="2546" spans="1:75" x14ac:dyDescent="0.2">
      <c r="A2546" s="210"/>
      <c r="B2546" s="211"/>
      <c r="C2546" s="848" t="str">
        <f ca="1">IF(ISERR(AVERAGE(INDIRECT("B"&amp;(ROW()-INT($B$1/2))):INDIRECT("B"&amp;(ROW()+INT($B$1/2))))),"",AVERAGE(INDIRECT("B"&amp;(ROW()-INT($B$1/2))):INDIRECT("B"&amp;(ROW()+INT($B$1/2)))))</f>
        <v/>
      </c>
      <c r="D2546" s="848">
        <f t="shared" si="833"/>
        <v>0</v>
      </c>
      <c r="E2546" s="275"/>
      <c r="F2546" s="15"/>
      <c r="G2546" s="3"/>
      <c r="H2546" s="3"/>
      <c r="I2546" s="3"/>
      <c r="J2546" s="3"/>
      <c r="K2546" s="3"/>
      <c r="L2546" s="554"/>
      <c r="M2546" s="545"/>
      <c r="N2546" s="546"/>
      <c r="O2546" s="5"/>
      <c r="P2546" s="216"/>
      <c r="Q2546" s="217"/>
      <c r="R2546" s="218"/>
      <c r="S2546" s="219">
        <f t="shared" si="850"/>
        <v>0</v>
      </c>
      <c r="T2546" s="220">
        <f t="shared" si="851"/>
        <v>0</v>
      </c>
      <c r="U2546" s="214">
        <f t="shared" si="848"/>
        <v>0</v>
      </c>
      <c r="W2546" s="221"/>
      <c r="X2546" s="222"/>
      <c r="Y2546" s="222"/>
      <c r="Z2546" s="223"/>
      <c r="AA2546" s="222"/>
      <c r="AB2546" s="224"/>
      <c r="AC2546" s="225"/>
      <c r="AD2546" s="2">
        <f t="shared" si="835"/>
        <v>0</v>
      </c>
      <c r="AE2546" s="2">
        <f t="shared" si="836"/>
        <v>0</v>
      </c>
      <c r="AF2546" s="226"/>
      <c r="AG2546" s="219">
        <f t="shared" si="840"/>
        <v>0</v>
      </c>
      <c r="AH2546" s="234">
        <f t="shared" si="841"/>
        <v>0</v>
      </c>
      <c r="AI2546" s="214">
        <f t="shared" si="849"/>
        <v>0</v>
      </c>
      <c r="AK2546" s="229">
        <f t="shared" si="842"/>
        <v>0</v>
      </c>
      <c r="AL2546" s="226"/>
      <c r="AM2546" s="15"/>
      <c r="AN2546" s="232" t="e">
        <f t="shared" si="843"/>
        <v>#DIV/0!</v>
      </c>
      <c r="AO2546" s="214">
        <f t="shared" si="837"/>
        <v>0</v>
      </c>
      <c r="AQ2546" s="210"/>
      <c r="AR2546" s="231"/>
      <c r="AS2546" s="15"/>
      <c r="AT2546" s="232">
        <f t="shared" si="844"/>
        <v>0</v>
      </c>
      <c r="AU2546" s="235">
        <f t="shared" si="845"/>
        <v>0</v>
      </c>
      <c r="AY2546" s="210"/>
      <c r="AZ2546" s="231"/>
      <c r="BA2546" s="15"/>
      <c r="BB2546" s="232">
        <f t="shared" si="834"/>
        <v>0</v>
      </c>
      <c r="BC2546" s="235">
        <f t="shared" si="846"/>
        <v>0</v>
      </c>
      <c r="BG2546" s="210"/>
      <c r="BH2546" s="231"/>
      <c r="BI2546" s="15"/>
      <c r="BJ2546" s="232">
        <f t="shared" si="838"/>
        <v>0</v>
      </c>
      <c r="BK2546" s="235">
        <f t="shared" si="847"/>
        <v>0</v>
      </c>
      <c r="BM2546" s="109">
        <f t="shared" si="839"/>
        <v>-3.4439923954371978</v>
      </c>
      <c r="BN2546" s="213"/>
      <c r="BR2546" s="228"/>
      <c r="BS2546" s="311"/>
      <c r="BT2546" s="3"/>
      <c r="BU2546" s="213"/>
      <c r="BV2546" s="213"/>
      <c r="BW2546" s="291"/>
    </row>
    <row r="2547" spans="1:75" x14ac:dyDescent="0.2">
      <c r="A2547" s="210"/>
      <c r="B2547" s="211"/>
      <c r="C2547" s="848" t="str">
        <f ca="1">IF(ISERR(AVERAGE(INDIRECT("B"&amp;(ROW()-INT($B$1/2))):INDIRECT("B"&amp;(ROW()+INT($B$1/2))))),"",AVERAGE(INDIRECT("B"&amp;(ROW()-INT($B$1/2))):INDIRECT("B"&amp;(ROW()+INT($B$1/2)))))</f>
        <v/>
      </c>
      <c r="D2547" s="848">
        <f t="shared" si="833"/>
        <v>0</v>
      </c>
      <c r="E2547" s="275"/>
      <c r="F2547" s="15"/>
      <c r="G2547" s="3"/>
      <c r="H2547" s="3"/>
      <c r="I2547" s="3"/>
      <c r="J2547" s="3"/>
      <c r="K2547" s="3"/>
      <c r="L2547" s="554"/>
      <c r="M2547" s="545"/>
      <c r="N2547" s="546"/>
      <c r="O2547" s="5"/>
      <c r="P2547" s="216"/>
      <c r="Q2547" s="217"/>
      <c r="R2547" s="218"/>
      <c r="S2547" s="219">
        <f t="shared" si="850"/>
        <v>0</v>
      </c>
      <c r="T2547" s="220">
        <f t="shared" si="851"/>
        <v>0</v>
      </c>
      <c r="U2547" s="214">
        <f t="shared" si="848"/>
        <v>0</v>
      </c>
      <c r="W2547" s="221"/>
      <c r="X2547" s="222"/>
      <c r="Y2547" s="222"/>
      <c r="Z2547" s="223"/>
      <c r="AA2547" s="222"/>
      <c r="AB2547" s="224"/>
      <c r="AC2547" s="225"/>
      <c r="AD2547" s="2">
        <f t="shared" si="835"/>
        <v>0</v>
      </c>
      <c r="AE2547" s="2">
        <f t="shared" si="836"/>
        <v>0</v>
      </c>
      <c r="AF2547" s="226"/>
      <c r="AG2547" s="219">
        <f t="shared" si="840"/>
        <v>0</v>
      </c>
      <c r="AH2547" s="234">
        <f t="shared" si="841"/>
        <v>0</v>
      </c>
      <c r="AI2547" s="214">
        <f t="shared" si="849"/>
        <v>0</v>
      </c>
      <c r="AK2547" s="229">
        <f t="shared" si="842"/>
        <v>0</v>
      </c>
      <c r="AL2547" s="226"/>
      <c r="AM2547" s="15"/>
      <c r="AN2547" s="232" t="e">
        <f t="shared" si="843"/>
        <v>#DIV/0!</v>
      </c>
      <c r="AO2547" s="214">
        <f t="shared" si="837"/>
        <v>0</v>
      </c>
      <c r="AQ2547" s="210"/>
      <c r="AR2547" s="231"/>
      <c r="AS2547" s="15"/>
      <c r="AT2547" s="232">
        <f t="shared" si="844"/>
        <v>0</v>
      </c>
      <c r="AU2547" s="235">
        <f t="shared" si="845"/>
        <v>0</v>
      </c>
      <c r="AY2547" s="210"/>
      <c r="AZ2547" s="231"/>
      <c r="BA2547" s="15"/>
      <c r="BB2547" s="232">
        <f t="shared" si="834"/>
        <v>0</v>
      </c>
      <c r="BC2547" s="235">
        <f t="shared" si="846"/>
        <v>0</v>
      </c>
      <c r="BG2547" s="210"/>
      <c r="BH2547" s="231"/>
      <c r="BI2547" s="15"/>
      <c r="BJ2547" s="232">
        <f t="shared" si="838"/>
        <v>0</v>
      </c>
      <c r="BK2547" s="235">
        <f t="shared" si="847"/>
        <v>0</v>
      </c>
      <c r="BM2547" s="109">
        <f t="shared" si="839"/>
        <v>-3.4458247329349345</v>
      </c>
      <c r="BN2547" s="213"/>
      <c r="BR2547" s="228"/>
      <c r="BS2547" s="311"/>
      <c r="BT2547" s="3"/>
      <c r="BU2547" s="213"/>
      <c r="BV2547" s="213"/>
      <c r="BW2547" s="291"/>
    </row>
    <row r="2548" spans="1:75" x14ac:dyDescent="0.2">
      <c r="A2548" s="210"/>
      <c r="B2548" s="211"/>
      <c r="C2548" s="848" t="str">
        <f ca="1">IF(ISERR(AVERAGE(INDIRECT("B"&amp;(ROW()-INT($B$1/2))):INDIRECT("B"&amp;(ROW()+INT($B$1/2))))),"",AVERAGE(INDIRECT("B"&amp;(ROW()-INT($B$1/2))):INDIRECT("B"&amp;(ROW()+INT($B$1/2)))))</f>
        <v/>
      </c>
      <c r="D2548" s="848">
        <f t="shared" si="833"/>
        <v>0</v>
      </c>
      <c r="E2548" s="275"/>
      <c r="F2548" s="15"/>
      <c r="G2548" s="3"/>
      <c r="H2548" s="3"/>
      <c r="I2548" s="3"/>
      <c r="J2548" s="3"/>
      <c r="K2548" s="3"/>
      <c r="L2548" s="554"/>
      <c r="M2548" s="545"/>
      <c r="N2548" s="546"/>
      <c r="O2548" s="5"/>
      <c r="P2548" s="216"/>
      <c r="Q2548" s="217"/>
      <c r="R2548" s="218"/>
      <c r="S2548" s="219">
        <f t="shared" si="850"/>
        <v>0</v>
      </c>
      <c r="T2548" s="220">
        <f t="shared" si="851"/>
        <v>0</v>
      </c>
      <c r="U2548" s="214">
        <f t="shared" si="848"/>
        <v>0</v>
      </c>
      <c r="W2548" s="221"/>
      <c r="X2548" s="222"/>
      <c r="Y2548" s="222"/>
      <c r="Z2548" s="223"/>
      <c r="AA2548" s="222"/>
      <c r="AB2548" s="224"/>
      <c r="AC2548" s="225"/>
      <c r="AD2548" s="2">
        <f t="shared" si="835"/>
        <v>0</v>
      </c>
      <c r="AE2548" s="2">
        <f t="shared" si="836"/>
        <v>0</v>
      </c>
      <c r="AF2548" s="226"/>
      <c r="AG2548" s="219">
        <f t="shared" si="840"/>
        <v>0</v>
      </c>
      <c r="AH2548" s="234">
        <f t="shared" si="841"/>
        <v>0</v>
      </c>
      <c r="AI2548" s="214">
        <f t="shared" si="849"/>
        <v>0</v>
      </c>
      <c r="AK2548" s="229">
        <f t="shared" si="842"/>
        <v>0</v>
      </c>
      <c r="AL2548" s="226"/>
      <c r="AM2548" s="15"/>
      <c r="AN2548" s="232" t="e">
        <f t="shared" si="843"/>
        <v>#DIV/0!</v>
      </c>
      <c r="AO2548" s="214">
        <f t="shared" si="837"/>
        <v>0</v>
      </c>
      <c r="AQ2548" s="210"/>
      <c r="AR2548" s="231"/>
      <c r="AS2548" s="15"/>
      <c r="AT2548" s="232">
        <f t="shared" si="844"/>
        <v>0</v>
      </c>
      <c r="AU2548" s="235">
        <f t="shared" si="845"/>
        <v>0</v>
      </c>
      <c r="AY2548" s="210"/>
      <c r="AZ2548" s="231"/>
      <c r="BA2548" s="15"/>
      <c r="BB2548" s="232">
        <f t="shared" si="834"/>
        <v>0</v>
      </c>
      <c r="BC2548" s="235">
        <f t="shared" si="846"/>
        <v>0</v>
      </c>
      <c r="BG2548" s="210"/>
      <c r="BH2548" s="231"/>
      <c r="BI2548" s="15"/>
      <c r="BJ2548" s="232">
        <f t="shared" si="838"/>
        <v>0</v>
      </c>
      <c r="BK2548" s="235">
        <f t="shared" si="847"/>
        <v>0</v>
      </c>
      <c r="BM2548" s="109">
        <f t="shared" si="839"/>
        <v>-3.4476570704326712</v>
      </c>
      <c r="BN2548" s="213"/>
      <c r="BR2548" s="228"/>
      <c r="BS2548" s="311"/>
      <c r="BT2548" s="3"/>
      <c r="BU2548" s="213"/>
      <c r="BV2548" s="213"/>
      <c r="BW2548" s="291"/>
    </row>
    <row r="2549" spans="1:75" x14ac:dyDescent="0.2">
      <c r="A2549" s="210"/>
      <c r="B2549" s="211"/>
      <c r="C2549" s="848" t="str">
        <f ca="1">IF(ISERR(AVERAGE(INDIRECT("B"&amp;(ROW()-INT($B$1/2))):INDIRECT("B"&amp;(ROW()+INT($B$1/2))))),"",AVERAGE(INDIRECT("B"&amp;(ROW()-INT($B$1/2))):INDIRECT("B"&amp;(ROW()+INT($B$1/2)))))</f>
        <v/>
      </c>
      <c r="D2549" s="848">
        <f t="shared" si="833"/>
        <v>0</v>
      </c>
      <c r="E2549" s="275"/>
      <c r="F2549" s="15"/>
      <c r="G2549" s="3"/>
      <c r="H2549" s="3"/>
      <c r="I2549" s="3"/>
      <c r="J2549" s="3"/>
      <c r="K2549" s="3"/>
      <c r="L2549" s="554"/>
      <c r="M2549" s="545"/>
      <c r="N2549" s="546"/>
      <c r="O2549" s="5"/>
      <c r="P2549" s="216"/>
      <c r="Q2549" s="217"/>
      <c r="R2549" s="218"/>
      <c r="S2549" s="219">
        <f t="shared" si="850"/>
        <v>0</v>
      </c>
      <c r="T2549" s="220">
        <f t="shared" si="851"/>
        <v>0</v>
      </c>
      <c r="U2549" s="214">
        <f t="shared" si="848"/>
        <v>0</v>
      </c>
      <c r="W2549" s="221"/>
      <c r="X2549" s="222"/>
      <c r="Y2549" s="222"/>
      <c r="Z2549" s="223"/>
      <c r="AA2549" s="222"/>
      <c r="AB2549" s="224"/>
      <c r="AC2549" s="225"/>
      <c r="AD2549" s="2">
        <f t="shared" si="835"/>
        <v>0</v>
      </c>
      <c r="AE2549" s="2">
        <f t="shared" si="836"/>
        <v>0</v>
      </c>
      <c r="AF2549" s="226"/>
      <c r="AG2549" s="219">
        <f t="shared" si="840"/>
        <v>0</v>
      </c>
      <c r="AH2549" s="234">
        <f t="shared" si="841"/>
        <v>0</v>
      </c>
      <c r="AI2549" s="214">
        <f t="shared" si="849"/>
        <v>0</v>
      </c>
      <c r="AK2549" s="229">
        <f t="shared" si="842"/>
        <v>0</v>
      </c>
      <c r="AL2549" s="226"/>
      <c r="AM2549" s="15"/>
      <c r="AN2549" s="232" t="e">
        <f t="shared" si="843"/>
        <v>#DIV/0!</v>
      </c>
      <c r="AO2549" s="214">
        <f t="shared" si="837"/>
        <v>0</v>
      </c>
      <c r="AQ2549" s="210"/>
      <c r="AR2549" s="231"/>
      <c r="AS2549" s="15"/>
      <c r="AT2549" s="232">
        <f t="shared" si="844"/>
        <v>0</v>
      </c>
      <c r="AU2549" s="235">
        <f t="shared" si="845"/>
        <v>0</v>
      </c>
      <c r="AY2549" s="210"/>
      <c r="AZ2549" s="231"/>
      <c r="BA2549" s="15"/>
      <c r="BB2549" s="232">
        <f t="shared" si="834"/>
        <v>0</v>
      </c>
      <c r="BC2549" s="235">
        <f t="shared" si="846"/>
        <v>0</v>
      </c>
      <c r="BG2549" s="210"/>
      <c r="BH2549" s="231"/>
      <c r="BI2549" s="15"/>
      <c r="BJ2549" s="232">
        <f t="shared" si="838"/>
        <v>0</v>
      </c>
      <c r="BK2549" s="235">
        <f t="shared" si="847"/>
        <v>0</v>
      </c>
      <c r="BM2549" s="109">
        <f t="shared" si="839"/>
        <v>-3.4494894079304079</v>
      </c>
      <c r="BN2549" s="213"/>
      <c r="BR2549" s="228"/>
      <c r="BS2549" s="311"/>
      <c r="BT2549" s="3"/>
      <c r="BU2549" s="213"/>
      <c r="BV2549" s="213"/>
      <c r="BW2549" s="291"/>
    </row>
    <row r="2550" spans="1:75" x14ac:dyDescent="0.2">
      <c r="A2550" s="210"/>
      <c r="B2550" s="211"/>
      <c r="C2550" s="848" t="str">
        <f ca="1">IF(ISERR(AVERAGE(INDIRECT("B"&amp;(ROW()-INT($B$1/2))):INDIRECT("B"&amp;(ROW()+INT($B$1/2))))),"",AVERAGE(INDIRECT("B"&amp;(ROW()-INT($B$1/2))):INDIRECT("B"&amp;(ROW()+INT($B$1/2)))))</f>
        <v/>
      </c>
      <c r="D2550" s="848">
        <f t="shared" si="833"/>
        <v>0</v>
      </c>
      <c r="E2550" s="275"/>
      <c r="F2550" s="15"/>
      <c r="G2550" s="3"/>
      <c r="H2550" s="3"/>
      <c r="I2550" s="3"/>
      <c r="J2550" s="3"/>
      <c r="K2550" s="3"/>
      <c r="L2550" s="554"/>
      <c r="M2550" s="545"/>
      <c r="N2550" s="546"/>
      <c r="O2550" s="5"/>
      <c r="P2550" s="216"/>
      <c r="Q2550" s="217"/>
      <c r="R2550" s="218"/>
      <c r="S2550" s="219">
        <f t="shared" si="850"/>
        <v>0</v>
      </c>
      <c r="T2550" s="220">
        <f t="shared" si="851"/>
        <v>0</v>
      </c>
      <c r="U2550" s="214">
        <f t="shared" si="848"/>
        <v>0</v>
      </c>
      <c r="W2550" s="221"/>
      <c r="X2550" s="222"/>
      <c r="Y2550" s="222"/>
      <c r="Z2550" s="223"/>
      <c r="AA2550" s="222"/>
      <c r="AB2550" s="224"/>
      <c r="AC2550" s="225"/>
      <c r="AD2550" s="2">
        <f t="shared" si="835"/>
        <v>0</v>
      </c>
      <c r="AE2550" s="2">
        <f t="shared" si="836"/>
        <v>0</v>
      </c>
      <c r="AF2550" s="226"/>
      <c r="AG2550" s="219">
        <f t="shared" si="840"/>
        <v>0</v>
      </c>
      <c r="AH2550" s="234">
        <f t="shared" si="841"/>
        <v>0</v>
      </c>
      <c r="AI2550" s="214">
        <f t="shared" si="849"/>
        <v>0</v>
      </c>
      <c r="AK2550" s="229">
        <f t="shared" si="842"/>
        <v>0</v>
      </c>
      <c r="AL2550" s="226"/>
      <c r="AM2550" s="15"/>
      <c r="AN2550" s="232" t="e">
        <f t="shared" si="843"/>
        <v>#DIV/0!</v>
      </c>
      <c r="AO2550" s="214">
        <f t="shared" si="837"/>
        <v>0</v>
      </c>
      <c r="AQ2550" s="210"/>
      <c r="AR2550" s="231"/>
      <c r="AS2550" s="15"/>
      <c r="AT2550" s="232">
        <f t="shared" si="844"/>
        <v>0</v>
      </c>
      <c r="AU2550" s="235">
        <f t="shared" si="845"/>
        <v>0</v>
      </c>
      <c r="AY2550" s="210"/>
      <c r="AZ2550" s="231"/>
      <c r="BA2550" s="15"/>
      <c r="BB2550" s="232">
        <f t="shared" si="834"/>
        <v>0</v>
      </c>
      <c r="BC2550" s="235">
        <f t="shared" si="846"/>
        <v>0</v>
      </c>
      <c r="BG2550" s="210"/>
      <c r="BH2550" s="231"/>
      <c r="BI2550" s="15"/>
      <c r="BJ2550" s="232">
        <f t="shared" si="838"/>
        <v>0</v>
      </c>
      <c r="BK2550" s="235">
        <f t="shared" si="847"/>
        <v>0</v>
      </c>
      <c r="BM2550" s="109">
        <f t="shared" si="839"/>
        <v>-3.4513217454281446</v>
      </c>
      <c r="BN2550" s="213"/>
      <c r="BR2550" s="228"/>
      <c r="BS2550" s="311"/>
      <c r="BT2550" s="3"/>
      <c r="BU2550" s="213"/>
      <c r="BV2550" s="213"/>
      <c r="BW2550" s="291"/>
    </row>
    <row r="2551" spans="1:75" x14ac:dyDescent="0.2">
      <c r="A2551" s="210"/>
      <c r="B2551" s="211"/>
      <c r="C2551" s="848" t="str">
        <f ca="1">IF(ISERR(AVERAGE(INDIRECT("B"&amp;(ROW()-INT($B$1/2))):INDIRECT("B"&amp;(ROW()+INT($B$1/2))))),"",AVERAGE(INDIRECT("B"&amp;(ROW()-INT($B$1/2))):INDIRECT("B"&amp;(ROW()+INT($B$1/2)))))</f>
        <v/>
      </c>
      <c r="D2551" s="848">
        <f t="shared" si="833"/>
        <v>0</v>
      </c>
      <c r="E2551" s="275"/>
      <c r="F2551" s="15"/>
      <c r="G2551" s="3"/>
      <c r="H2551" s="3"/>
      <c r="I2551" s="3"/>
      <c r="J2551" s="3"/>
      <c r="K2551" s="3"/>
      <c r="L2551" s="554"/>
      <c r="M2551" s="545"/>
      <c r="N2551" s="546"/>
      <c r="O2551" s="5"/>
      <c r="P2551" s="216"/>
      <c r="Q2551" s="217"/>
      <c r="R2551" s="218"/>
      <c r="S2551" s="219">
        <f t="shared" si="850"/>
        <v>0</v>
      </c>
      <c r="T2551" s="220">
        <f t="shared" si="851"/>
        <v>0</v>
      </c>
      <c r="U2551" s="214">
        <f t="shared" si="848"/>
        <v>0</v>
      </c>
      <c r="W2551" s="221"/>
      <c r="X2551" s="222"/>
      <c r="Y2551" s="222"/>
      <c r="Z2551" s="223"/>
      <c r="AA2551" s="222"/>
      <c r="AB2551" s="224"/>
      <c r="AC2551" s="225"/>
      <c r="AD2551" s="2">
        <f t="shared" si="835"/>
        <v>0</v>
      </c>
      <c r="AE2551" s="2">
        <f t="shared" si="836"/>
        <v>0</v>
      </c>
      <c r="AF2551" s="226"/>
      <c r="AG2551" s="219">
        <f t="shared" si="840"/>
        <v>0</v>
      </c>
      <c r="AH2551" s="234">
        <f t="shared" si="841"/>
        <v>0</v>
      </c>
      <c r="AI2551" s="214">
        <f t="shared" si="849"/>
        <v>0</v>
      </c>
      <c r="AK2551" s="229">
        <f t="shared" si="842"/>
        <v>0</v>
      </c>
      <c r="AL2551" s="226"/>
      <c r="AM2551" s="15"/>
      <c r="AN2551" s="232" t="e">
        <f t="shared" si="843"/>
        <v>#DIV/0!</v>
      </c>
      <c r="AO2551" s="214">
        <f t="shared" si="837"/>
        <v>0</v>
      </c>
      <c r="AQ2551" s="210"/>
      <c r="AR2551" s="231"/>
      <c r="AS2551" s="15"/>
      <c r="AT2551" s="232">
        <f t="shared" si="844"/>
        <v>0</v>
      </c>
      <c r="AU2551" s="235">
        <f t="shared" si="845"/>
        <v>0</v>
      </c>
      <c r="AY2551" s="210"/>
      <c r="AZ2551" s="231"/>
      <c r="BA2551" s="15"/>
      <c r="BB2551" s="232">
        <f t="shared" si="834"/>
        <v>0</v>
      </c>
      <c r="BC2551" s="235">
        <f t="shared" si="846"/>
        <v>0</v>
      </c>
      <c r="BG2551" s="210"/>
      <c r="BH2551" s="231"/>
      <c r="BI2551" s="15"/>
      <c r="BJ2551" s="232">
        <f t="shared" si="838"/>
        <v>0</v>
      </c>
      <c r="BK2551" s="235">
        <f t="shared" si="847"/>
        <v>0</v>
      </c>
      <c r="BM2551" s="109">
        <f t="shared" si="839"/>
        <v>-3.4531540829258813</v>
      </c>
      <c r="BN2551" s="213"/>
      <c r="BR2551" s="228"/>
      <c r="BS2551" s="311"/>
      <c r="BT2551" s="3"/>
      <c r="BU2551" s="213"/>
      <c r="BV2551" s="213"/>
      <c r="BW2551" s="291"/>
    </row>
    <row r="2552" spans="1:75" x14ac:dyDescent="0.2">
      <c r="A2552" s="210"/>
      <c r="B2552" s="211"/>
      <c r="C2552" s="848" t="str">
        <f ca="1">IF(ISERR(AVERAGE(INDIRECT("B"&amp;(ROW()-INT($B$1/2))):INDIRECT("B"&amp;(ROW()+INT($B$1/2))))),"",AVERAGE(INDIRECT("B"&amp;(ROW()-INT($B$1/2))):INDIRECT("B"&amp;(ROW()+INT($B$1/2)))))</f>
        <v/>
      </c>
      <c r="D2552" s="848">
        <f t="shared" si="833"/>
        <v>0</v>
      </c>
      <c r="E2552" s="275"/>
      <c r="F2552" s="15"/>
      <c r="G2552" s="3"/>
      <c r="H2552" s="3"/>
      <c r="I2552" s="3"/>
      <c r="J2552" s="3"/>
      <c r="K2552" s="3"/>
      <c r="L2552" s="554"/>
      <c r="M2552" s="545"/>
      <c r="N2552" s="546"/>
      <c r="O2552" s="5"/>
      <c r="P2552" s="216"/>
      <c r="Q2552" s="217"/>
      <c r="R2552" s="218"/>
      <c r="S2552" s="219">
        <f t="shared" si="850"/>
        <v>0</v>
      </c>
      <c r="T2552" s="220">
        <f t="shared" si="851"/>
        <v>0</v>
      </c>
      <c r="U2552" s="214">
        <f t="shared" si="848"/>
        <v>0</v>
      </c>
      <c r="W2552" s="221"/>
      <c r="X2552" s="222"/>
      <c r="Y2552" s="222"/>
      <c r="Z2552" s="223"/>
      <c r="AA2552" s="222"/>
      <c r="AB2552" s="224"/>
      <c r="AC2552" s="225"/>
      <c r="AD2552" s="2">
        <f t="shared" si="835"/>
        <v>0</v>
      </c>
      <c r="AE2552" s="2">
        <f t="shared" si="836"/>
        <v>0</v>
      </c>
      <c r="AF2552" s="226"/>
      <c r="AG2552" s="219">
        <f t="shared" si="840"/>
        <v>0</v>
      </c>
      <c r="AH2552" s="234">
        <f t="shared" si="841"/>
        <v>0</v>
      </c>
      <c r="AI2552" s="214">
        <f t="shared" si="849"/>
        <v>0</v>
      </c>
      <c r="AK2552" s="229">
        <f t="shared" si="842"/>
        <v>0</v>
      </c>
      <c r="AL2552" s="226"/>
      <c r="AM2552" s="15"/>
      <c r="AN2552" s="232" t="e">
        <f t="shared" si="843"/>
        <v>#DIV/0!</v>
      </c>
      <c r="AO2552" s="214">
        <f t="shared" si="837"/>
        <v>0</v>
      </c>
      <c r="AQ2552" s="210"/>
      <c r="AR2552" s="231"/>
      <c r="AS2552" s="15"/>
      <c r="AT2552" s="232">
        <f t="shared" si="844"/>
        <v>0</v>
      </c>
      <c r="AU2552" s="235">
        <f t="shared" si="845"/>
        <v>0</v>
      </c>
      <c r="AY2552" s="210"/>
      <c r="AZ2552" s="231"/>
      <c r="BA2552" s="15"/>
      <c r="BB2552" s="232">
        <f t="shared" si="834"/>
        <v>0</v>
      </c>
      <c r="BC2552" s="235">
        <f t="shared" si="846"/>
        <v>0</v>
      </c>
      <c r="BG2552" s="210"/>
      <c r="BH2552" s="231"/>
      <c r="BI2552" s="15"/>
      <c r="BJ2552" s="232">
        <f t="shared" si="838"/>
        <v>0</v>
      </c>
      <c r="BK2552" s="235">
        <f t="shared" si="847"/>
        <v>0</v>
      </c>
      <c r="BM2552" s="109">
        <f t="shared" si="839"/>
        <v>-3.454986420423618</v>
      </c>
      <c r="BN2552" s="213"/>
      <c r="BR2552" s="228"/>
      <c r="BS2552" s="311"/>
      <c r="BT2552" s="3"/>
      <c r="BU2552" s="213"/>
      <c r="BV2552" s="213"/>
      <c r="BW2552" s="291"/>
    </row>
    <row r="2553" spans="1:75" x14ac:dyDescent="0.2">
      <c r="A2553" s="210"/>
      <c r="B2553" s="211"/>
      <c r="C2553" s="848" t="str">
        <f ca="1">IF(ISERR(AVERAGE(INDIRECT("B"&amp;(ROW()-INT($B$1/2))):INDIRECT("B"&amp;(ROW()+INT($B$1/2))))),"",AVERAGE(INDIRECT("B"&amp;(ROW()-INT($B$1/2))):INDIRECT("B"&amp;(ROW()+INT($B$1/2)))))</f>
        <v/>
      </c>
      <c r="D2553" s="848">
        <f t="shared" si="833"/>
        <v>0</v>
      </c>
      <c r="E2553" s="275"/>
      <c r="F2553" s="15"/>
      <c r="G2553" s="3"/>
      <c r="H2553" s="3"/>
      <c r="I2553" s="3"/>
      <c r="J2553" s="3"/>
      <c r="K2553" s="3"/>
      <c r="L2553" s="554"/>
      <c r="M2553" s="545"/>
      <c r="N2553" s="546"/>
      <c r="O2553" s="5"/>
      <c r="P2553" s="216"/>
      <c r="Q2553" s="217"/>
      <c r="R2553" s="218"/>
      <c r="S2553" s="219">
        <f t="shared" si="850"/>
        <v>0</v>
      </c>
      <c r="T2553" s="220">
        <f t="shared" si="851"/>
        <v>0</v>
      </c>
      <c r="U2553" s="214">
        <f t="shared" si="848"/>
        <v>0</v>
      </c>
      <c r="W2553" s="221"/>
      <c r="X2553" s="222"/>
      <c r="Y2553" s="222"/>
      <c r="Z2553" s="223"/>
      <c r="AA2553" s="222"/>
      <c r="AB2553" s="224"/>
      <c r="AC2553" s="225"/>
      <c r="AD2553" s="2">
        <f t="shared" si="835"/>
        <v>0</v>
      </c>
      <c r="AE2553" s="2">
        <f t="shared" si="836"/>
        <v>0</v>
      </c>
      <c r="AF2553" s="226"/>
      <c r="AG2553" s="219">
        <f t="shared" si="840"/>
        <v>0</v>
      </c>
      <c r="AH2553" s="234">
        <f t="shared" si="841"/>
        <v>0</v>
      </c>
      <c r="AI2553" s="214">
        <f t="shared" si="849"/>
        <v>0</v>
      </c>
      <c r="AK2553" s="229">
        <f t="shared" si="842"/>
        <v>0</v>
      </c>
      <c r="AL2553" s="226"/>
      <c r="AM2553" s="15"/>
      <c r="AN2553" s="232" t="e">
        <f t="shared" si="843"/>
        <v>#DIV/0!</v>
      </c>
      <c r="AO2553" s="214">
        <f t="shared" si="837"/>
        <v>0</v>
      </c>
      <c r="AQ2553" s="210"/>
      <c r="AR2553" s="231"/>
      <c r="AS2553" s="15"/>
      <c r="AT2553" s="232">
        <f t="shared" si="844"/>
        <v>0</v>
      </c>
      <c r="AU2553" s="235">
        <f t="shared" si="845"/>
        <v>0</v>
      </c>
      <c r="AY2553" s="210"/>
      <c r="AZ2553" s="231"/>
      <c r="BA2553" s="15"/>
      <c r="BB2553" s="232">
        <f t="shared" si="834"/>
        <v>0</v>
      </c>
      <c r="BC2553" s="235">
        <f t="shared" si="846"/>
        <v>0</v>
      </c>
      <c r="BG2553" s="210"/>
      <c r="BH2553" s="231"/>
      <c r="BI2553" s="15"/>
      <c r="BJ2553" s="232">
        <f t="shared" si="838"/>
        <v>0</v>
      </c>
      <c r="BK2553" s="235">
        <f t="shared" si="847"/>
        <v>0</v>
      </c>
      <c r="BM2553" s="109">
        <f t="shared" si="839"/>
        <v>-3.4568187579213547</v>
      </c>
      <c r="BN2553" s="213"/>
      <c r="BR2553" s="228"/>
      <c r="BS2553" s="311"/>
      <c r="BT2553" s="3"/>
      <c r="BU2553" s="213"/>
      <c r="BV2553" s="213"/>
      <c r="BW2553" s="291"/>
    </row>
    <row r="2554" spans="1:75" x14ac:dyDescent="0.2">
      <c r="A2554" s="210"/>
      <c r="B2554" s="211"/>
      <c r="C2554" s="848" t="str">
        <f ca="1">IF(ISERR(AVERAGE(INDIRECT("B"&amp;(ROW()-INT($B$1/2))):INDIRECT("B"&amp;(ROW()+INT($B$1/2))))),"",AVERAGE(INDIRECT("B"&amp;(ROW()-INT($B$1/2))):INDIRECT("B"&amp;(ROW()+INT($B$1/2)))))</f>
        <v/>
      </c>
      <c r="D2554" s="848">
        <f t="shared" si="833"/>
        <v>0</v>
      </c>
      <c r="E2554" s="275"/>
      <c r="F2554" s="15"/>
      <c r="G2554" s="3"/>
      <c r="H2554" s="3"/>
      <c r="I2554" s="3"/>
      <c r="J2554" s="3"/>
      <c r="K2554" s="3"/>
      <c r="L2554" s="554"/>
      <c r="M2554" s="545"/>
      <c r="N2554" s="546"/>
      <c r="O2554" s="5"/>
      <c r="P2554" s="216"/>
      <c r="Q2554" s="217"/>
      <c r="R2554" s="218"/>
      <c r="S2554" s="219">
        <f t="shared" si="850"/>
        <v>0</v>
      </c>
      <c r="T2554" s="220">
        <f t="shared" si="851"/>
        <v>0</v>
      </c>
      <c r="U2554" s="214">
        <f t="shared" si="848"/>
        <v>0</v>
      </c>
      <c r="W2554" s="221"/>
      <c r="X2554" s="222"/>
      <c r="Y2554" s="222"/>
      <c r="Z2554" s="223"/>
      <c r="AA2554" s="222"/>
      <c r="AB2554" s="224"/>
      <c r="AC2554" s="225"/>
      <c r="AD2554" s="2">
        <f t="shared" si="835"/>
        <v>0</v>
      </c>
      <c r="AE2554" s="2">
        <f t="shared" si="836"/>
        <v>0</v>
      </c>
      <c r="AF2554" s="226"/>
      <c r="AG2554" s="219">
        <f t="shared" si="840"/>
        <v>0</v>
      </c>
      <c r="AH2554" s="234">
        <f t="shared" si="841"/>
        <v>0</v>
      </c>
      <c r="AI2554" s="214">
        <f t="shared" si="849"/>
        <v>0</v>
      </c>
      <c r="AK2554" s="229">
        <f t="shared" si="842"/>
        <v>0</v>
      </c>
      <c r="AL2554" s="226"/>
      <c r="AM2554" s="15"/>
      <c r="AN2554" s="232" t="e">
        <f t="shared" si="843"/>
        <v>#DIV/0!</v>
      </c>
      <c r="AO2554" s="214">
        <f t="shared" si="837"/>
        <v>0</v>
      </c>
      <c r="AQ2554" s="210"/>
      <c r="AR2554" s="231"/>
      <c r="AS2554" s="15"/>
      <c r="AT2554" s="232">
        <f t="shared" si="844"/>
        <v>0</v>
      </c>
      <c r="AU2554" s="235">
        <f t="shared" si="845"/>
        <v>0</v>
      </c>
      <c r="AY2554" s="210"/>
      <c r="AZ2554" s="231"/>
      <c r="BA2554" s="15"/>
      <c r="BB2554" s="232">
        <f t="shared" si="834"/>
        <v>0</v>
      </c>
      <c r="BC2554" s="235">
        <f t="shared" si="846"/>
        <v>0</v>
      </c>
      <c r="BG2554" s="210"/>
      <c r="BH2554" s="231"/>
      <c r="BI2554" s="15"/>
      <c r="BJ2554" s="232">
        <f t="shared" si="838"/>
        <v>0</v>
      </c>
      <c r="BK2554" s="235">
        <f t="shared" si="847"/>
        <v>0</v>
      </c>
      <c r="BM2554" s="109">
        <f t="shared" si="839"/>
        <v>-3.4586510954190914</v>
      </c>
      <c r="BN2554" s="213"/>
      <c r="BR2554" s="228"/>
      <c r="BS2554" s="311"/>
      <c r="BT2554" s="3"/>
      <c r="BU2554" s="213"/>
      <c r="BV2554" s="213"/>
      <c r="BW2554" s="291"/>
    </row>
    <row r="2555" spans="1:75" x14ac:dyDescent="0.2">
      <c r="A2555" s="210"/>
      <c r="B2555" s="211"/>
      <c r="C2555" s="848" t="str">
        <f ca="1">IF(ISERR(AVERAGE(INDIRECT("B"&amp;(ROW()-INT($B$1/2))):INDIRECT("B"&amp;(ROW()+INT($B$1/2))))),"",AVERAGE(INDIRECT("B"&amp;(ROW()-INT($B$1/2))):INDIRECT("B"&amp;(ROW()+INT($B$1/2)))))</f>
        <v/>
      </c>
      <c r="D2555" s="848">
        <f t="shared" si="833"/>
        <v>0</v>
      </c>
      <c r="E2555" s="275"/>
      <c r="F2555" s="15"/>
      <c r="G2555" s="3"/>
      <c r="H2555" s="3"/>
      <c r="I2555" s="3"/>
      <c r="J2555" s="3"/>
      <c r="K2555" s="3"/>
      <c r="L2555" s="554"/>
      <c r="M2555" s="545"/>
      <c r="N2555" s="546"/>
      <c r="O2555" s="5"/>
      <c r="P2555" s="216"/>
      <c r="Q2555" s="217"/>
      <c r="R2555" s="218"/>
      <c r="S2555" s="219">
        <f t="shared" si="850"/>
        <v>0</v>
      </c>
      <c r="T2555" s="220">
        <f t="shared" si="851"/>
        <v>0</v>
      </c>
      <c r="U2555" s="214">
        <f t="shared" si="848"/>
        <v>0</v>
      </c>
      <c r="W2555" s="221"/>
      <c r="X2555" s="222"/>
      <c r="Y2555" s="222"/>
      <c r="Z2555" s="223"/>
      <c r="AA2555" s="222"/>
      <c r="AB2555" s="224"/>
      <c r="AC2555" s="225"/>
      <c r="AD2555" s="2">
        <f t="shared" si="835"/>
        <v>0</v>
      </c>
      <c r="AE2555" s="2">
        <f t="shared" si="836"/>
        <v>0</v>
      </c>
      <c r="AF2555" s="226"/>
      <c r="AG2555" s="219">
        <f t="shared" si="840"/>
        <v>0</v>
      </c>
      <c r="AH2555" s="234">
        <f t="shared" si="841"/>
        <v>0</v>
      </c>
      <c r="AI2555" s="214">
        <f t="shared" si="849"/>
        <v>0</v>
      </c>
      <c r="AK2555" s="229">
        <f t="shared" si="842"/>
        <v>0</v>
      </c>
      <c r="AL2555" s="226"/>
      <c r="AM2555" s="15"/>
      <c r="AN2555" s="232" t="e">
        <f t="shared" si="843"/>
        <v>#DIV/0!</v>
      </c>
      <c r="AO2555" s="214">
        <f t="shared" si="837"/>
        <v>0</v>
      </c>
      <c r="AQ2555" s="210"/>
      <c r="AR2555" s="231"/>
      <c r="AS2555" s="15"/>
      <c r="AT2555" s="232">
        <f t="shared" si="844"/>
        <v>0</v>
      </c>
      <c r="AU2555" s="235">
        <f t="shared" si="845"/>
        <v>0</v>
      </c>
      <c r="AY2555" s="210"/>
      <c r="AZ2555" s="231"/>
      <c r="BA2555" s="15"/>
      <c r="BB2555" s="232">
        <f t="shared" si="834"/>
        <v>0</v>
      </c>
      <c r="BC2555" s="235">
        <f t="shared" si="846"/>
        <v>0</v>
      </c>
      <c r="BG2555" s="210"/>
      <c r="BH2555" s="231"/>
      <c r="BI2555" s="15"/>
      <c r="BJ2555" s="232">
        <f t="shared" si="838"/>
        <v>0</v>
      </c>
      <c r="BK2555" s="235">
        <f t="shared" si="847"/>
        <v>0</v>
      </c>
      <c r="BM2555" s="109">
        <f t="shared" si="839"/>
        <v>-3.4604834329168281</v>
      </c>
      <c r="BN2555" s="213"/>
      <c r="BR2555" s="228"/>
      <c r="BS2555" s="311"/>
      <c r="BT2555" s="3"/>
      <c r="BU2555" s="213"/>
      <c r="BV2555" s="213"/>
      <c r="BW2555" s="291"/>
    </row>
    <row r="2556" spans="1:75" x14ac:dyDescent="0.2">
      <c r="A2556" s="210"/>
      <c r="B2556" s="211"/>
      <c r="C2556" s="848" t="str">
        <f ca="1">IF(ISERR(AVERAGE(INDIRECT("B"&amp;(ROW()-INT($B$1/2))):INDIRECT("B"&amp;(ROW()+INT($B$1/2))))),"",AVERAGE(INDIRECT("B"&amp;(ROW()-INT($B$1/2))):INDIRECT("B"&amp;(ROW()+INT($B$1/2)))))</f>
        <v/>
      </c>
      <c r="D2556" s="848">
        <f t="shared" si="833"/>
        <v>0</v>
      </c>
      <c r="E2556" s="275"/>
      <c r="F2556" s="15"/>
      <c r="G2556" s="3"/>
      <c r="H2556" s="3"/>
      <c r="I2556" s="3"/>
      <c r="J2556" s="3"/>
      <c r="K2556" s="3"/>
      <c r="L2556" s="554"/>
      <c r="M2556" s="545"/>
      <c r="N2556" s="546"/>
      <c r="O2556" s="5"/>
      <c r="P2556" s="216"/>
      <c r="Q2556" s="217"/>
      <c r="R2556" s="218"/>
      <c r="S2556" s="219">
        <f t="shared" si="850"/>
        <v>0</v>
      </c>
      <c r="T2556" s="220">
        <f t="shared" si="851"/>
        <v>0</v>
      </c>
      <c r="U2556" s="214">
        <f t="shared" si="848"/>
        <v>0</v>
      </c>
      <c r="W2556" s="221"/>
      <c r="X2556" s="222"/>
      <c r="Y2556" s="222"/>
      <c r="Z2556" s="223"/>
      <c r="AA2556" s="222"/>
      <c r="AB2556" s="224"/>
      <c r="AC2556" s="225"/>
      <c r="AD2556" s="2">
        <f t="shared" si="835"/>
        <v>0</v>
      </c>
      <c r="AE2556" s="2">
        <f t="shared" si="836"/>
        <v>0</v>
      </c>
      <c r="AF2556" s="226"/>
      <c r="AG2556" s="219">
        <f t="shared" si="840"/>
        <v>0</v>
      </c>
      <c r="AH2556" s="234">
        <f t="shared" si="841"/>
        <v>0</v>
      </c>
      <c r="AI2556" s="214">
        <f t="shared" si="849"/>
        <v>0</v>
      </c>
      <c r="AK2556" s="229">
        <f t="shared" si="842"/>
        <v>0</v>
      </c>
      <c r="AL2556" s="226"/>
      <c r="AM2556" s="15"/>
      <c r="AN2556" s="232" t="e">
        <f t="shared" si="843"/>
        <v>#DIV/0!</v>
      </c>
      <c r="AO2556" s="214">
        <f t="shared" si="837"/>
        <v>0</v>
      </c>
      <c r="AQ2556" s="210"/>
      <c r="AR2556" s="231"/>
      <c r="AS2556" s="15"/>
      <c r="AT2556" s="232">
        <f t="shared" si="844"/>
        <v>0</v>
      </c>
      <c r="AU2556" s="235">
        <f t="shared" si="845"/>
        <v>0</v>
      </c>
      <c r="AY2556" s="210"/>
      <c r="AZ2556" s="231"/>
      <c r="BA2556" s="15"/>
      <c r="BB2556" s="232">
        <f t="shared" si="834"/>
        <v>0</v>
      </c>
      <c r="BC2556" s="235">
        <f t="shared" si="846"/>
        <v>0</v>
      </c>
      <c r="BG2556" s="210"/>
      <c r="BH2556" s="231"/>
      <c r="BI2556" s="15"/>
      <c r="BJ2556" s="232">
        <f t="shared" si="838"/>
        <v>0</v>
      </c>
      <c r="BK2556" s="235">
        <f t="shared" si="847"/>
        <v>0</v>
      </c>
      <c r="BM2556" s="109">
        <f t="shared" si="839"/>
        <v>-3.4623157704145648</v>
      </c>
      <c r="BN2556" s="213"/>
      <c r="BR2556" s="228"/>
      <c r="BS2556" s="311"/>
      <c r="BT2556" s="3"/>
      <c r="BU2556" s="213"/>
      <c r="BV2556" s="213"/>
      <c r="BW2556" s="291"/>
    </row>
    <row r="2557" spans="1:75" x14ac:dyDescent="0.2">
      <c r="A2557" s="210"/>
      <c r="B2557" s="211"/>
      <c r="C2557" s="848" t="str">
        <f ca="1">IF(ISERR(AVERAGE(INDIRECT("B"&amp;(ROW()-INT($B$1/2))):INDIRECT("B"&amp;(ROW()+INT($B$1/2))))),"",AVERAGE(INDIRECT("B"&amp;(ROW()-INT($B$1/2))):INDIRECT("B"&amp;(ROW()+INT($B$1/2)))))</f>
        <v/>
      </c>
      <c r="D2557" s="848">
        <f t="shared" si="833"/>
        <v>0</v>
      </c>
      <c r="E2557" s="275"/>
      <c r="F2557" s="15"/>
      <c r="G2557" s="3"/>
      <c r="H2557" s="3"/>
      <c r="I2557" s="3"/>
      <c r="J2557" s="3"/>
      <c r="K2557" s="3"/>
      <c r="L2557" s="554"/>
      <c r="M2557" s="545"/>
      <c r="N2557" s="546"/>
      <c r="O2557" s="5"/>
      <c r="P2557" s="216"/>
      <c r="Q2557" s="217"/>
      <c r="R2557" s="218"/>
      <c r="S2557" s="219">
        <f t="shared" si="850"/>
        <v>0</v>
      </c>
      <c r="T2557" s="220">
        <f t="shared" si="851"/>
        <v>0</v>
      </c>
      <c r="U2557" s="214">
        <f t="shared" si="848"/>
        <v>0</v>
      </c>
      <c r="W2557" s="221"/>
      <c r="X2557" s="222"/>
      <c r="Y2557" s="222"/>
      <c r="Z2557" s="223"/>
      <c r="AA2557" s="222"/>
      <c r="AB2557" s="224"/>
      <c r="AC2557" s="225"/>
      <c r="AD2557" s="2">
        <f t="shared" si="835"/>
        <v>0</v>
      </c>
      <c r="AE2557" s="2">
        <f t="shared" si="836"/>
        <v>0</v>
      </c>
      <c r="AF2557" s="226"/>
      <c r="AG2557" s="219">
        <f t="shared" si="840"/>
        <v>0</v>
      </c>
      <c r="AH2557" s="234">
        <f t="shared" si="841"/>
        <v>0</v>
      </c>
      <c r="AI2557" s="214">
        <f t="shared" si="849"/>
        <v>0</v>
      </c>
      <c r="AK2557" s="229">
        <f t="shared" si="842"/>
        <v>0</v>
      </c>
      <c r="AL2557" s="226"/>
      <c r="AM2557" s="15"/>
      <c r="AN2557" s="232" t="e">
        <f t="shared" si="843"/>
        <v>#DIV/0!</v>
      </c>
      <c r="AO2557" s="214">
        <f t="shared" si="837"/>
        <v>0</v>
      </c>
      <c r="AQ2557" s="210"/>
      <c r="AR2557" s="231"/>
      <c r="AS2557" s="15"/>
      <c r="AT2557" s="232">
        <f t="shared" si="844"/>
        <v>0</v>
      </c>
      <c r="AU2557" s="235">
        <f t="shared" si="845"/>
        <v>0</v>
      </c>
      <c r="AY2557" s="210"/>
      <c r="AZ2557" s="231"/>
      <c r="BA2557" s="15"/>
      <c r="BB2557" s="232">
        <f t="shared" si="834"/>
        <v>0</v>
      </c>
      <c r="BC2557" s="235">
        <f t="shared" si="846"/>
        <v>0</v>
      </c>
      <c r="BG2557" s="210"/>
      <c r="BH2557" s="231"/>
      <c r="BI2557" s="15"/>
      <c r="BJ2557" s="232">
        <f t="shared" si="838"/>
        <v>0</v>
      </c>
      <c r="BK2557" s="235">
        <f t="shared" si="847"/>
        <v>0</v>
      </c>
      <c r="BM2557" s="109">
        <f t="shared" si="839"/>
        <v>-3.4641481079123015</v>
      </c>
      <c r="BN2557" s="213"/>
      <c r="BR2557" s="228"/>
      <c r="BS2557" s="311"/>
      <c r="BT2557" s="3"/>
      <c r="BU2557" s="213"/>
      <c r="BV2557" s="213"/>
      <c r="BW2557" s="291"/>
    </row>
    <row r="2558" spans="1:75" x14ac:dyDescent="0.2">
      <c r="A2558" s="210"/>
      <c r="B2558" s="211"/>
      <c r="C2558" s="848" t="str">
        <f ca="1">IF(ISERR(AVERAGE(INDIRECT("B"&amp;(ROW()-INT($B$1/2))):INDIRECT("B"&amp;(ROW()+INT($B$1/2))))),"",AVERAGE(INDIRECT("B"&amp;(ROW()-INT($B$1/2))):INDIRECT("B"&amp;(ROW()+INT($B$1/2)))))</f>
        <v/>
      </c>
      <c r="D2558" s="848">
        <f t="shared" si="833"/>
        <v>0</v>
      </c>
      <c r="E2558" s="275"/>
      <c r="F2558" s="15"/>
      <c r="G2558" s="3"/>
      <c r="H2558" s="3"/>
      <c r="I2558" s="3"/>
      <c r="J2558" s="3"/>
      <c r="K2558" s="3"/>
      <c r="L2558" s="554"/>
      <c r="M2558" s="545"/>
      <c r="N2558" s="546"/>
      <c r="O2558" s="5"/>
      <c r="P2558" s="216"/>
      <c r="Q2558" s="217"/>
      <c r="R2558" s="218"/>
      <c r="S2558" s="219">
        <f t="shared" si="850"/>
        <v>0</v>
      </c>
      <c r="T2558" s="220">
        <f t="shared" si="851"/>
        <v>0</v>
      </c>
      <c r="U2558" s="214">
        <f t="shared" si="848"/>
        <v>0</v>
      </c>
      <c r="W2558" s="221"/>
      <c r="X2558" s="222"/>
      <c r="Y2558" s="222"/>
      <c r="Z2558" s="223"/>
      <c r="AA2558" s="222"/>
      <c r="AB2558" s="224"/>
      <c r="AC2558" s="225"/>
      <c r="AD2558" s="2">
        <f t="shared" si="835"/>
        <v>0</v>
      </c>
      <c r="AE2558" s="2">
        <f t="shared" si="836"/>
        <v>0</v>
      </c>
      <c r="AF2558" s="226"/>
      <c r="AG2558" s="219">
        <f t="shared" si="840"/>
        <v>0</v>
      </c>
      <c r="AH2558" s="234">
        <f t="shared" si="841"/>
        <v>0</v>
      </c>
      <c r="AI2558" s="214">
        <f t="shared" si="849"/>
        <v>0</v>
      </c>
      <c r="AK2558" s="229">
        <f t="shared" si="842"/>
        <v>0</v>
      </c>
      <c r="AL2558" s="226"/>
      <c r="AM2558" s="15"/>
      <c r="AN2558" s="232" t="e">
        <f t="shared" si="843"/>
        <v>#DIV/0!</v>
      </c>
      <c r="AO2558" s="214">
        <f t="shared" si="837"/>
        <v>0</v>
      </c>
      <c r="AQ2558" s="210"/>
      <c r="AR2558" s="231"/>
      <c r="AS2558" s="15"/>
      <c r="AT2558" s="232">
        <f t="shared" si="844"/>
        <v>0</v>
      </c>
      <c r="AU2558" s="235">
        <f t="shared" si="845"/>
        <v>0</v>
      </c>
      <c r="AY2558" s="210"/>
      <c r="AZ2558" s="231"/>
      <c r="BA2558" s="15"/>
      <c r="BB2558" s="232">
        <f t="shared" si="834"/>
        <v>0</v>
      </c>
      <c r="BC2558" s="235">
        <f t="shared" si="846"/>
        <v>0</v>
      </c>
      <c r="BG2558" s="210"/>
      <c r="BH2558" s="231"/>
      <c r="BI2558" s="15"/>
      <c r="BJ2558" s="232">
        <f t="shared" si="838"/>
        <v>0</v>
      </c>
      <c r="BK2558" s="235">
        <f t="shared" si="847"/>
        <v>0</v>
      </c>
      <c r="BM2558" s="109">
        <f t="shared" si="839"/>
        <v>-3.4659804454100382</v>
      </c>
      <c r="BN2558" s="213"/>
      <c r="BR2558" s="228"/>
      <c r="BS2558" s="311"/>
      <c r="BT2558" s="3"/>
      <c r="BU2558" s="213"/>
      <c r="BV2558" s="213"/>
      <c r="BW2558" s="291"/>
    </row>
    <row r="2559" spans="1:75" x14ac:dyDescent="0.2">
      <c r="A2559" s="210"/>
      <c r="B2559" s="211"/>
      <c r="C2559" s="848" t="str">
        <f ca="1">IF(ISERR(AVERAGE(INDIRECT("B"&amp;(ROW()-INT($B$1/2))):INDIRECT("B"&amp;(ROW()+INT($B$1/2))))),"",AVERAGE(INDIRECT("B"&amp;(ROW()-INT($B$1/2))):INDIRECT("B"&amp;(ROW()+INT($B$1/2)))))</f>
        <v/>
      </c>
      <c r="D2559" s="848">
        <f t="shared" si="833"/>
        <v>0</v>
      </c>
      <c r="E2559" s="275"/>
      <c r="F2559" s="15"/>
      <c r="G2559" s="3"/>
      <c r="H2559" s="3"/>
      <c r="I2559" s="3"/>
      <c r="J2559" s="3"/>
      <c r="K2559" s="3"/>
      <c r="L2559" s="554"/>
      <c r="M2559" s="545"/>
      <c r="N2559" s="546"/>
      <c r="O2559" s="5"/>
      <c r="P2559" s="216"/>
      <c r="Q2559" s="217"/>
      <c r="R2559" s="218"/>
      <c r="S2559" s="219">
        <f t="shared" si="850"/>
        <v>0</v>
      </c>
      <c r="T2559" s="220">
        <f t="shared" si="851"/>
        <v>0</v>
      </c>
      <c r="U2559" s="214">
        <f t="shared" si="848"/>
        <v>0</v>
      </c>
      <c r="W2559" s="221"/>
      <c r="X2559" s="222"/>
      <c r="Y2559" s="222"/>
      <c r="Z2559" s="223"/>
      <c r="AA2559" s="222"/>
      <c r="AB2559" s="224"/>
      <c r="AC2559" s="225"/>
      <c r="AD2559" s="2">
        <f t="shared" si="835"/>
        <v>0</v>
      </c>
      <c r="AE2559" s="2">
        <f t="shared" si="836"/>
        <v>0</v>
      </c>
      <c r="AF2559" s="226"/>
      <c r="AG2559" s="219">
        <f t="shared" si="840"/>
        <v>0</v>
      </c>
      <c r="AH2559" s="234">
        <f t="shared" si="841"/>
        <v>0</v>
      </c>
      <c r="AI2559" s="214">
        <f t="shared" si="849"/>
        <v>0</v>
      </c>
      <c r="AK2559" s="229">
        <f t="shared" si="842"/>
        <v>0</v>
      </c>
      <c r="AL2559" s="226"/>
      <c r="AM2559" s="15"/>
      <c r="AN2559" s="232" t="e">
        <f t="shared" si="843"/>
        <v>#DIV/0!</v>
      </c>
      <c r="AO2559" s="214">
        <f t="shared" si="837"/>
        <v>0</v>
      </c>
      <c r="AQ2559" s="210"/>
      <c r="AR2559" s="231"/>
      <c r="AS2559" s="15"/>
      <c r="AT2559" s="232">
        <f t="shared" si="844"/>
        <v>0</v>
      </c>
      <c r="AU2559" s="235">
        <f t="shared" si="845"/>
        <v>0</v>
      </c>
      <c r="AY2559" s="210"/>
      <c r="AZ2559" s="231"/>
      <c r="BA2559" s="15"/>
      <c r="BB2559" s="232">
        <f t="shared" si="834"/>
        <v>0</v>
      </c>
      <c r="BC2559" s="235">
        <f t="shared" si="846"/>
        <v>0</v>
      </c>
      <c r="BG2559" s="210"/>
      <c r="BH2559" s="231"/>
      <c r="BI2559" s="15"/>
      <c r="BJ2559" s="232">
        <f t="shared" si="838"/>
        <v>0</v>
      </c>
      <c r="BK2559" s="235">
        <f t="shared" si="847"/>
        <v>0</v>
      </c>
      <c r="BM2559" s="109">
        <f t="shared" si="839"/>
        <v>-3.4678127829077749</v>
      </c>
      <c r="BN2559" s="213"/>
      <c r="BR2559" s="228"/>
      <c r="BS2559" s="311"/>
      <c r="BT2559" s="3"/>
      <c r="BU2559" s="213"/>
      <c r="BV2559" s="213"/>
      <c r="BW2559" s="291"/>
    </row>
    <row r="2560" spans="1:75" x14ac:dyDescent="0.2">
      <c r="A2560" s="210"/>
      <c r="B2560" s="211"/>
      <c r="C2560" s="848" t="str">
        <f ca="1">IF(ISERR(AVERAGE(INDIRECT("B"&amp;(ROW()-INT($B$1/2))):INDIRECT("B"&amp;(ROW()+INT($B$1/2))))),"",AVERAGE(INDIRECT("B"&amp;(ROW()-INT($B$1/2))):INDIRECT("B"&amp;(ROW()+INT($B$1/2)))))</f>
        <v/>
      </c>
      <c r="D2560" s="848">
        <f t="shared" si="833"/>
        <v>0</v>
      </c>
      <c r="E2560" s="275"/>
      <c r="F2560" s="15"/>
      <c r="G2560" s="3"/>
      <c r="H2560" s="3"/>
      <c r="I2560" s="3"/>
      <c r="J2560" s="3"/>
      <c r="K2560" s="3"/>
      <c r="L2560" s="554"/>
      <c r="M2560" s="545"/>
      <c r="N2560" s="546"/>
      <c r="O2560" s="5"/>
      <c r="P2560" s="216"/>
      <c r="Q2560" s="217"/>
      <c r="R2560" s="218"/>
      <c r="S2560" s="219">
        <f t="shared" si="850"/>
        <v>0</v>
      </c>
      <c r="T2560" s="220">
        <f t="shared" si="851"/>
        <v>0</v>
      </c>
      <c r="U2560" s="214">
        <f t="shared" si="848"/>
        <v>0</v>
      </c>
      <c r="W2560" s="221"/>
      <c r="X2560" s="222"/>
      <c r="Y2560" s="222"/>
      <c r="Z2560" s="223"/>
      <c r="AA2560" s="222"/>
      <c r="AB2560" s="224"/>
      <c r="AC2560" s="225"/>
      <c r="AD2560" s="2">
        <f t="shared" si="835"/>
        <v>0</v>
      </c>
      <c r="AE2560" s="2">
        <f t="shared" si="836"/>
        <v>0</v>
      </c>
      <c r="AF2560" s="226"/>
      <c r="AG2560" s="219">
        <f t="shared" si="840"/>
        <v>0</v>
      </c>
      <c r="AH2560" s="234">
        <f t="shared" si="841"/>
        <v>0</v>
      </c>
      <c r="AI2560" s="214">
        <f t="shared" si="849"/>
        <v>0</v>
      </c>
      <c r="AK2560" s="229">
        <f t="shared" si="842"/>
        <v>0</v>
      </c>
      <c r="AL2560" s="226"/>
      <c r="AM2560" s="15"/>
      <c r="AN2560" s="232" t="e">
        <f t="shared" si="843"/>
        <v>#DIV/0!</v>
      </c>
      <c r="AO2560" s="214">
        <f t="shared" si="837"/>
        <v>0</v>
      </c>
      <c r="AQ2560" s="210"/>
      <c r="AR2560" s="231"/>
      <c r="AS2560" s="15"/>
      <c r="AT2560" s="232">
        <f t="shared" si="844"/>
        <v>0</v>
      </c>
      <c r="AU2560" s="235">
        <f t="shared" si="845"/>
        <v>0</v>
      </c>
      <c r="AY2560" s="210"/>
      <c r="AZ2560" s="231"/>
      <c r="BA2560" s="15"/>
      <c r="BB2560" s="232">
        <f t="shared" si="834"/>
        <v>0</v>
      </c>
      <c r="BC2560" s="235">
        <f t="shared" si="846"/>
        <v>0</v>
      </c>
      <c r="BG2560" s="210"/>
      <c r="BH2560" s="231"/>
      <c r="BI2560" s="15"/>
      <c r="BJ2560" s="232">
        <f t="shared" si="838"/>
        <v>0</v>
      </c>
      <c r="BK2560" s="235">
        <f t="shared" si="847"/>
        <v>0</v>
      </c>
      <c r="BM2560" s="109">
        <f t="shared" si="839"/>
        <v>-3.4696451204055117</v>
      </c>
      <c r="BN2560" s="213"/>
      <c r="BR2560" s="228"/>
      <c r="BS2560" s="311"/>
      <c r="BT2560" s="3"/>
      <c r="BU2560" s="213"/>
      <c r="BV2560" s="213"/>
      <c r="BW2560" s="291"/>
    </row>
    <row r="2561" spans="1:75" x14ac:dyDescent="0.2">
      <c r="A2561" s="210"/>
      <c r="B2561" s="211"/>
      <c r="C2561" s="848" t="str">
        <f ca="1">IF(ISERR(AVERAGE(INDIRECT("B"&amp;(ROW()-INT($B$1/2))):INDIRECT("B"&amp;(ROW()+INT($B$1/2))))),"",AVERAGE(INDIRECT("B"&amp;(ROW()-INT($B$1/2))):INDIRECT("B"&amp;(ROW()+INT($B$1/2)))))</f>
        <v/>
      </c>
      <c r="D2561" s="848">
        <f t="shared" ref="D2561:D2624" si="852">A2561-A2560</f>
        <v>0</v>
      </c>
      <c r="E2561" s="275"/>
      <c r="F2561" s="15"/>
      <c r="G2561" s="3"/>
      <c r="H2561" s="3"/>
      <c r="I2561" s="3"/>
      <c r="J2561" s="3"/>
      <c r="K2561" s="3"/>
      <c r="L2561" s="554"/>
      <c r="M2561" s="545"/>
      <c r="N2561" s="546"/>
      <c r="O2561" s="5"/>
      <c r="P2561" s="216"/>
      <c r="Q2561" s="217"/>
      <c r="R2561" s="218"/>
      <c r="S2561" s="219">
        <f t="shared" si="850"/>
        <v>0</v>
      </c>
      <c r="T2561" s="220">
        <f t="shared" si="851"/>
        <v>0</v>
      </c>
      <c r="U2561" s="214">
        <f t="shared" si="848"/>
        <v>0</v>
      </c>
      <c r="W2561" s="221"/>
      <c r="X2561" s="222"/>
      <c r="Y2561" s="222"/>
      <c r="Z2561" s="223"/>
      <c r="AA2561" s="222"/>
      <c r="AB2561" s="224"/>
      <c r="AC2561" s="225"/>
      <c r="AD2561" s="2">
        <f t="shared" si="835"/>
        <v>0</v>
      </c>
      <c r="AE2561" s="2">
        <f t="shared" si="836"/>
        <v>0</v>
      </c>
      <c r="AF2561" s="226"/>
      <c r="AG2561" s="219">
        <f t="shared" si="840"/>
        <v>0</v>
      </c>
      <c r="AH2561" s="234">
        <f t="shared" si="841"/>
        <v>0</v>
      </c>
      <c r="AI2561" s="214">
        <f t="shared" si="849"/>
        <v>0</v>
      </c>
      <c r="AK2561" s="229">
        <f t="shared" si="842"/>
        <v>0</v>
      </c>
      <c r="AL2561" s="226"/>
      <c r="AM2561" s="15"/>
      <c r="AN2561" s="232" t="e">
        <f t="shared" si="843"/>
        <v>#DIV/0!</v>
      </c>
      <c r="AO2561" s="214">
        <f t="shared" si="837"/>
        <v>0</v>
      </c>
      <c r="AQ2561" s="210"/>
      <c r="AR2561" s="231"/>
      <c r="AS2561" s="15"/>
      <c r="AT2561" s="232">
        <f t="shared" si="844"/>
        <v>0</v>
      </c>
      <c r="AU2561" s="235">
        <f t="shared" si="845"/>
        <v>0</v>
      </c>
      <c r="AY2561" s="210"/>
      <c r="AZ2561" s="231"/>
      <c r="BA2561" s="15"/>
      <c r="BB2561" s="232">
        <f t="shared" si="834"/>
        <v>0</v>
      </c>
      <c r="BC2561" s="235">
        <f t="shared" si="846"/>
        <v>0</v>
      </c>
      <c r="BG2561" s="210"/>
      <c r="BH2561" s="231"/>
      <c r="BI2561" s="15"/>
      <c r="BJ2561" s="232">
        <f t="shared" si="838"/>
        <v>0</v>
      </c>
      <c r="BK2561" s="235">
        <f t="shared" si="847"/>
        <v>0</v>
      </c>
      <c r="BM2561" s="109">
        <f t="shared" si="839"/>
        <v>-3.4714774579032484</v>
      </c>
      <c r="BN2561" s="213"/>
      <c r="BR2561" s="228"/>
      <c r="BS2561" s="311"/>
      <c r="BT2561" s="3"/>
      <c r="BU2561" s="213"/>
      <c r="BV2561" s="213"/>
      <c r="BW2561" s="291"/>
    </row>
    <row r="2562" spans="1:75" x14ac:dyDescent="0.2">
      <c r="A2562" s="210"/>
      <c r="B2562" s="211"/>
      <c r="C2562" s="848" t="str">
        <f ca="1">IF(ISERR(AVERAGE(INDIRECT("B"&amp;(ROW()-INT($B$1/2))):INDIRECT("B"&amp;(ROW()+INT($B$1/2))))),"",AVERAGE(INDIRECT("B"&amp;(ROW()-INT($B$1/2))):INDIRECT("B"&amp;(ROW()+INT($B$1/2)))))</f>
        <v/>
      </c>
      <c r="D2562" s="848">
        <f t="shared" si="852"/>
        <v>0</v>
      </c>
      <c r="E2562" s="275"/>
      <c r="F2562" s="15"/>
      <c r="G2562" s="3"/>
      <c r="H2562" s="3"/>
      <c r="I2562" s="3"/>
      <c r="J2562" s="3"/>
      <c r="K2562" s="3"/>
      <c r="L2562" s="554"/>
      <c r="M2562" s="545"/>
      <c r="N2562" s="546"/>
      <c r="O2562" s="5"/>
      <c r="P2562" s="216"/>
      <c r="Q2562" s="217"/>
      <c r="R2562" s="218"/>
      <c r="S2562" s="219">
        <f t="shared" si="850"/>
        <v>0</v>
      </c>
      <c r="T2562" s="220">
        <f t="shared" si="851"/>
        <v>0</v>
      </c>
      <c r="U2562" s="214">
        <f t="shared" si="848"/>
        <v>0</v>
      </c>
      <c r="W2562" s="221"/>
      <c r="X2562" s="222"/>
      <c r="Y2562" s="222"/>
      <c r="Z2562" s="223"/>
      <c r="AA2562" s="222"/>
      <c r="AB2562" s="224"/>
      <c r="AC2562" s="225"/>
      <c r="AD2562" s="2">
        <f t="shared" si="835"/>
        <v>0</v>
      </c>
      <c r="AE2562" s="2">
        <f t="shared" si="836"/>
        <v>0</v>
      </c>
      <c r="AF2562" s="226"/>
      <c r="AG2562" s="219">
        <f t="shared" si="840"/>
        <v>0</v>
      </c>
      <c r="AH2562" s="234">
        <f t="shared" si="841"/>
        <v>0</v>
      </c>
      <c r="AI2562" s="214">
        <f t="shared" si="849"/>
        <v>0</v>
      </c>
      <c r="AK2562" s="229">
        <f t="shared" si="842"/>
        <v>0</v>
      </c>
      <c r="AL2562" s="226"/>
      <c r="AM2562" s="15"/>
      <c r="AN2562" s="232" t="e">
        <f t="shared" si="843"/>
        <v>#DIV/0!</v>
      </c>
      <c r="AO2562" s="214">
        <f t="shared" si="837"/>
        <v>0</v>
      </c>
      <c r="AQ2562" s="210"/>
      <c r="AR2562" s="231"/>
      <c r="AS2562" s="15"/>
      <c r="AT2562" s="232">
        <f t="shared" si="844"/>
        <v>0</v>
      </c>
      <c r="AU2562" s="235">
        <f t="shared" si="845"/>
        <v>0</v>
      </c>
      <c r="AY2562" s="210"/>
      <c r="AZ2562" s="231"/>
      <c r="BA2562" s="15"/>
      <c r="BB2562" s="232">
        <f t="shared" si="834"/>
        <v>0</v>
      </c>
      <c r="BC2562" s="235">
        <f t="shared" si="846"/>
        <v>0</v>
      </c>
      <c r="BG2562" s="210"/>
      <c r="BH2562" s="231"/>
      <c r="BI2562" s="15"/>
      <c r="BJ2562" s="232">
        <f t="shared" si="838"/>
        <v>0</v>
      </c>
      <c r="BK2562" s="235">
        <f t="shared" si="847"/>
        <v>0</v>
      </c>
      <c r="BM2562" s="109">
        <f t="shared" si="839"/>
        <v>-3.4733097954009851</v>
      </c>
      <c r="BN2562" s="213"/>
      <c r="BR2562" s="228"/>
      <c r="BS2562" s="311"/>
      <c r="BT2562" s="3"/>
      <c r="BU2562" s="213"/>
      <c r="BV2562" s="213"/>
      <c r="BW2562" s="291"/>
    </row>
    <row r="2563" spans="1:75" x14ac:dyDescent="0.2">
      <c r="A2563" s="210"/>
      <c r="B2563" s="211"/>
      <c r="C2563" s="848" t="str">
        <f ca="1">IF(ISERR(AVERAGE(INDIRECT("B"&amp;(ROW()-INT($B$1/2))):INDIRECT("B"&amp;(ROW()+INT($B$1/2))))),"",AVERAGE(INDIRECT("B"&amp;(ROW()-INT($B$1/2))):INDIRECT("B"&amp;(ROW()+INT($B$1/2)))))</f>
        <v/>
      </c>
      <c r="D2563" s="848">
        <f t="shared" si="852"/>
        <v>0</v>
      </c>
      <c r="E2563" s="275"/>
      <c r="F2563" s="15"/>
      <c r="G2563" s="3"/>
      <c r="H2563" s="3"/>
      <c r="I2563" s="3"/>
      <c r="J2563" s="3"/>
      <c r="K2563" s="3"/>
      <c r="L2563" s="554"/>
      <c r="M2563" s="545"/>
      <c r="N2563" s="546"/>
      <c r="O2563" s="5"/>
      <c r="P2563" s="216"/>
      <c r="Q2563" s="217"/>
      <c r="R2563" s="218"/>
      <c r="S2563" s="219">
        <f t="shared" si="850"/>
        <v>0</v>
      </c>
      <c r="T2563" s="220">
        <f t="shared" si="851"/>
        <v>0</v>
      </c>
      <c r="U2563" s="214">
        <f t="shared" si="848"/>
        <v>0</v>
      </c>
      <c r="W2563" s="221"/>
      <c r="X2563" s="222"/>
      <c r="Y2563" s="222"/>
      <c r="Z2563" s="223"/>
      <c r="AA2563" s="222"/>
      <c r="AB2563" s="224"/>
      <c r="AC2563" s="225"/>
      <c r="AD2563" s="2">
        <f t="shared" si="835"/>
        <v>0</v>
      </c>
      <c r="AE2563" s="2">
        <f t="shared" si="836"/>
        <v>0</v>
      </c>
      <c r="AF2563" s="226"/>
      <c r="AG2563" s="219">
        <f t="shared" si="840"/>
        <v>0</v>
      </c>
      <c r="AH2563" s="234">
        <f t="shared" si="841"/>
        <v>0</v>
      </c>
      <c r="AI2563" s="214">
        <f t="shared" si="849"/>
        <v>0</v>
      </c>
      <c r="AK2563" s="229">
        <f t="shared" si="842"/>
        <v>0</v>
      </c>
      <c r="AL2563" s="226"/>
      <c r="AM2563" s="15"/>
      <c r="AN2563" s="232" t="e">
        <f t="shared" si="843"/>
        <v>#DIV/0!</v>
      </c>
      <c r="AO2563" s="214">
        <f t="shared" si="837"/>
        <v>0</v>
      </c>
      <c r="AQ2563" s="210"/>
      <c r="AR2563" s="231"/>
      <c r="AS2563" s="15"/>
      <c r="AT2563" s="232">
        <f t="shared" si="844"/>
        <v>0</v>
      </c>
      <c r="AU2563" s="235">
        <f t="shared" si="845"/>
        <v>0</v>
      </c>
      <c r="AY2563" s="210"/>
      <c r="AZ2563" s="231"/>
      <c r="BA2563" s="15"/>
      <c r="BB2563" s="232">
        <f t="shared" si="834"/>
        <v>0</v>
      </c>
      <c r="BC2563" s="235">
        <f t="shared" si="846"/>
        <v>0</v>
      </c>
      <c r="BG2563" s="210"/>
      <c r="BH2563" s="231"/>
      <c r="BI2563" s="15"/>
      <c r="BJ2563" s="232">
        <f t="shared" si="838"/>
        <v>0</v>
      </c>
      <c r="BK2563" s="235">
        <f t="shared" si="847"/>
        <v>0</v>
      </c>
      <c r="BM2563" s="109">
        <f t="shared" si="839"/>
        <v>-3.4751421328987218</v>
      </c>
      <c r="BN2563" s="213"/>
      <c r="BR2563" s="228"/>
      <c r="BS2563" s="311"/>
      <c r="BT2563" s="3"/>
      <c r="BU2563" s="213"/>
      <c r="BV2563" s="213"/>
      <c r="BW2563" s="291"/>
    </row>
    <row r="2564" spans="1:75" x14ac:dyDescent="0.2">
      <c r="A2564" s="210"/>
      <c r="B2564" s="211"/>
      <c r="C2564" s="848" t="str">
        <f ca="1">IF(ISERR(AVERAGE(INDIRECT("B"&amp;(ROW()-INT($B$1/2))):INDIRECT("B"&amp;(ROW()+INT($B$1/2))))),"",AVERAGE(INDIRECT("B"&amp;(ROW()-INT($B$1/2))):INDIRECT("B"&amp;(ROW()+INT($B$1/2)))))</f>
        <v/>
      </c>
      <c r="D2564" s="848">
        <f t="shared" si="852"/>
        <v>0</v>
      </c>
      <c r="E2564" s="275"/>
      <c r="F2564" s="15"/>
      <c r="G2564" s="3"/>
      <c r="H2564" s="3"/>
      <c r="I2564" s="3"/>
      <c r="J2564" s="3"/>
      <c r="K2564" s="3"/>
      <c r="L2564" s="554"/>
      <c r="M2564" s="545"/>
      <c r="N2564" s="546"/>
      <c r="O2564" s="5"/>
      <c r="P2564" s="216"/>
      <c r="Q2564" s="217"/>
      <c r="R2564" s="218"/>
      <c r="S2564" s="219">
        <f t="shared" si="850"/>
        <v>0</v>
      </c>
      <c r="T2564" s="220">
        <f t="shared" si="851"/>
        <v>0</v>
      </c>
      <c r="U2564" s="214">
        <f t="shared" si="848"/>
        <v>0</v>
      </c>
      <c r="W2564" s="221"/>
      <c r="X2564" s="222"/>
      <c r="Y2564" s="222"/>
      <c r="Z2564" s="223"/>
      <c r="AA2564" s="222"/>
      <c r="AB2564" s="224"/>
      <c r="AC2564" s="225"/>
      <c r="AD2564" s="2">
        <f t="shared" si="835"/>
        <v>0</v>
      </c>
      <c r="AE2564" s="2">
        <f t="shared" si="836"/>
        <v>0</v>
      </c>
      <c r="AF2564" s="226"/>
      <c r="AG2564" s="219">
        <f t="shared" si="840"/>
        <v>0</v>
      </c>
      <c r="AH2564" s="234">
        <f t="shared" si="841"/>
        <v>0</v>
      </c>
      <c r="AI2564" s="214">
        <f t="shared" si="849"/>
        <v>0</v>
      </c>
      <c r="AK2564" s="229">
        <f t="shared" si="842"/>
        <v>0</v>
      </c>
      <c r="AL2564" s="226"/>
      <c r="AM2564" s="15"/>
      <c r="AN2564" s="232" t="e">
        <f t="shared" si="843"/>
        <v>#DIV/0!</v>
      </c>
      <c r="AO2564" s="214">
        <f t="shared" si="837"/>
        <v>0</v>
      </c>
      <c r="AQ2564" s="210"/>
      <c r="AR2564" s="231"/>
      <c r="AS2564" s="15"/>
      <c r="AT2564" s="232">
        <f t="shared" si="844"/>
        <v>0</v>
      </c>
      <c r="AU2564" s="235">
        <f t="shared" si="845"/>
        <v>0</v>
      </c>
      <c r="AY2564" s="210"/>
      <c r="AZ2564" s="231"/>
      <c r="BA2564" s="15"/>
      <c r="BB2564" s="232">
        <f t="shared" ref="BB2564:BB2627" si="853">IF(AY2564&gt;0,(26.3/MAX($AY$4:$AY$4600))*AY2564,0)</f>
        <v>0</v>
      </c>
      <c r="BC2564" s="235">
        <f t="shared" si="846"/>
        <v>0</v>
      </c>
      <c r="BG2564" s="210"/>
      <c r="BH2564" s="231"/>
      <c r="BI2564" s="15"/>
      <c r="BJ2564" s="232">
        <f t="shared" si="838"/>
        <v>0</v>
      </c>
      <c r="BK2564" s="235">
        <f t="shared" si="847"/>
        <v>0</v>
      </c>
      <c r="BM2564" s="109">
        <f t="shared" si="839"/>
        <v>-3.4769744703964585</v>
      </c>
      <c r="BN2564" s="213"/>
      <c r="BR2564" s="228"/>
      <c r="BS2564" s="311"/>
      <c r="BT2564" s="3"/>
      <c r="BU2564" s="213"/>
      <c r="BV2564" s="213"/>
      <c r="BW2564" s="291"/>
    </row>
    <row r="2565" spans="1:75" x14ac:dyDescent="0.2">
      <c r="A2565" s="210"/>
      <c r="B2565" s="211"/>
      <c r="C2565" s="848" t="str">
        <f ca="1">IF(ISERR(AVERAGE(INDIRECT("B"&amp;(ROW()-INT($B$1/2))):INDIRECT("B"&amp;(ROW()+INT($B$1/2))))),"",AVERAGE(INDIRECT("B"&amp;(ROW()-INT($B$1/2))):INDIRECT("B"&amp;(ROW()+INT($B$1/2)))))</f>
        <v/>
      </c>
      <c r="D2565" s="848">
        <f t="shared" si="852"/>
        <v>0</v>
      </c>
      <c r="E2565" s="275"/>
      <c r="F2565" s="15"/>
      <c r="G2565" s="3"/>
      <c r="H2565" s="3"/>
      <c r="I2565" s="3"/>
      <c r="J2565" s="3"/>
      <c r="K2565" s="3"/>
      <c r="L2565" s="554"/>
      <c r="M2565" s="545"/>
      <c r="N2565" s="546"/>
      <c r="O2565" s="5"/>
      <c r="P2565" s="216"/>
      <c r="Q2565" s="217"/>
      <c r="R2565" s="218"/>
      <c r="S2565" s="219">
        <f t="shared" si="850"/>
        <v>0</v>
      </c>
      <c r="T2565" s="220">
        <f t="shared" si="851"/>
        <v>0</v>
      </c>
      <c r="U2565" s="214">
        <f t="shared" si="848"/>
        <v>0</v>
      </c>
      <c r="W2565" s="221"/>
      <c r="X2565" s="222"/>
      <c r="Y2565" s="222"/>
      <c r="Z2565" s="223"/>
      <c r="AA2565" s="222"/>
      <c r="AB2565" s="224"/>
      <c r="AC2565" s="225"/>
      <c r="AD2565" s="2">
        <f t="shared" ref="AD2565:AD2628" si="854">IF(W2565&lt;0,W2565-X2565/60-Y2565/3600,W2565+X2565/60+Y2565/3600)</f>
        <v>0</v>
      </c>
      <c r="AE2565" s="2">
        <f t="shared" ref="AE2565:AE2628" si="855">IF(Z2565&lt;0,Z2565-AA2565/60-AB2565/3600,Z2565+AA2565/60+AB2565/3600)</f>
        <v>0</v>
      </c>
      <c r="AF2565" s="226"/>
      <c r="AG2565" s="219">
        <f t="shared" si="840"/>
        <v>0</v>
      </c>
      <c r="AH2565" s="234">
        <f t="shared" si="841"/>
        <v>0</v>
      </c>
      <c r="AI2565" s="214">
        <f t="shared" si="849"/>
        <v>0</v>
      </c>
      <c r="AK2565" s="229">
        <f t="shared" si="842"/>
        <v>0</v>
      </c>
      <c r="AL2565" s="226"/>
      <c r="AM2565" s="15"/>
      <c r="AN2565" s="232" t="e">
        <f t="shared" si="843"/>
        <v>#DIV/0!</v>
      </c>
      <c r="AO2565" s="214">
        <f t="shared" ref="AO2565:AO2628" si="856">AL2565*3.28084</f>
        <v>0</v>
      </c>
      <c r="AQ2565" s="210"/>
      <c r="AR2565" s="231"/>
      <c r="AS2565" s="15"/>
      <c r="AT2565" s="232">
        <f t="shared" si="844"/>
        <v>0</v>
      </c>
      <c r="AU2565" s="235">
        <f t="shared" si="845"/>
        <v>0</v>
      </c>
      <c r="AY2565" s="210"/>
      <c r="AZ2565" s="231"/>
      <c r="BA2565" s="15"/>
      <c r="BB2565" s="232">
        <f t="shared" si="853"/>
        <v>0</v>
      </c>
      <c r="BC2565" s="235">
        <f t="shared" si="846"/>
        <v>0</v>
      </c>
      <c r="BG2565" s="210"/>
      <c r="BH2565" s="231"/>
      <c r="BI2565" s="15"/>
      <c r="BJ2565" s="232">
        <f t="shared" ref="BJ2565:BJ2628" si="857">BG2565</f>
        <v>0</v>
      </c>
      <c r="BK2565" s="235">
        <f t="shared" si="847"/>
        <v>0</v>
      </c>
      <c r="BM2565" s="109">
        <f t="shared" ref="BM2565:BM2628" si="858">BM2564+$BQ$14</f>
        <v>-3.4788068078941952</v>
      </c>
      <c r="BN2565" s="213"/>
      <c r="BR2565" s="228"/>
      <c r="BS2565" s="311"/>
      <c r="BT2565" s="3"/>
      <c r="BU2565" s="213"/>
      <c r="BV2565" s="213"/>
      <c r="BW2565" s="291"/>
    </row>
    <row r="2566" spans="1:75" x14ac:dyDescent="0.2">
      <c r="A2566" s="210"/>
      <c r="B2566" s="211"/>
      <c r="C2566" s="848" t="str">
        <f ca="1">IF(ISERR(AVERAGE(INDIRECT("B"&amp;(ROW()-INT($B$1/2))):INDIRECT("B"&amp;(ROW()+INT($B$1/2))))),"",AVERAGE(INDIRECT("B"&amp;(ROW()-INT($B$1/2))):INDIRECT("B"&amp;(ROW()+INT($B$1/2)))))</f>
        <v/>
      </c>
      <c r="D2566" s="848">
        <f t="shared" si="852"/>
        <v>0</v>
      </c>
      <c r="E2566" s="275"/>
      <c r="F2566" s="15"/>
      <c r="G2566" s="3"/>
      <c r="H2566" s="3"/>
      <c r="I2566" s="3"/>
      <c r="J2566" s="3"/>
      <c r="K2566" s="3"/>
      <c r="L2566" s="554"/>
      <c r="M2566" s="545"/>
      <c r="N2566" s="546"/>
      <c r="O2566" s="5"/>
      <c r="P2566" s="216"/>
      <c r="Q2566" s="217"/>
      <c r="R2566" s="218"/>
      <c r="S2566" s="219">
        <f t="shared" si="850"/>
        <v>0</v>
      </c>
      <c r="T2566" s="220">
        <f t="shared" si="851"/>
        <v>0</v>
      </c>
      <c r="U2566" s="214">
        <f t="shared" si="848"/>
        <v>0</v>
      </c>
      <c r="W2566" s="221"/>
      <c r="X2566" s="222"/>
      <c r="Y2566" s="222"/>
      <c r="Z2566" s="223"/>
      <c r="AA2566" s="222"/>
      <c r="AB2566" s="224"/>
      <c r="AC2566" s="225"/>
      <c r="AD2566" s="2">
        <f t="shared" si="854"/>
        <v>0</v>
      </c>
      <c r="AE2566" s="2">
        <f t="shared" si="855"/>
        <v>0</v>
      </c>
      <c r="AF2566" s="226"/>
      <c r="AG2566" s="219">
        <f t="shared" ref="AG2566:AG2629" si="859">AG2565+IF(AD2566&lt;&gt;0,1.852*60*1000*((ACOS((SIN((AD2565/180)*PI()))*(SIN((AD2566/180)*PI()))+(COS((AD2565/180)*PI()))*(COS((AD2566/180)*PI()))*(COS((AE2566/180)*PI()-(AE2565/180)*PI())))/PI())*180),0)</f>
        <v>0</v>
      </c>
      <c r="AH2566" s="234">
        <f t="shared" ref="AH2566:AH2629" si="860">AH2565+IF(AD2566&lt;&gt;0,1.852*60*0.6213712*((ACOS((SIN((AD2565/180)*PI()))*(SIN((AD2566/180)*PI()))+(COS((AD2565/180)*PI()))*(COS((AD2566/180)*PI()))*(COS((AE2566/180)*PI()-(AE2565/180)*PI())))/PI())*180),0)</f>
        <v>0</v>
      </c>
      <c r="AI2566" s="214">
        <f t="shared" si="849"/>
        <v>0</v>
      </c>
      <c r="AK2566" s="229">
        <f t="shared" ref="AK2566:AK2629" si="861">IF(AL2566&gt;0,AK2565+$AO$1,0)</f>
        <v>0</v>
      </c>
      <c r="AL2566" s="226"/>
      <c r="AM2566" s="15"/>
      <c r="AN2566" s="232" t="e">
        <f t="shared" ref="AN2566:AN2629" si="862">(42341.84/MAX(AK2566:AK7162))*AK2566*0.0006213712</f>
        <v>#DIV/0!</v>
      </c>
      <c r="AO2566" s="214">
        <f t="shared" si="856"/>
        <v>0</v>
      </c>
      <c r="AQ2566" s="210"/>
      <c r="AR2566" s="231"/>
      <c r="AS2566" s="15"/>
      <c r="AT2566" s="232">
        <f t="shared" ref="AT2566:AT2629" si="863">IF(AQ2566&gt;0,(26.3/(MAX($AQ$4:$AQ$4600)*0.0006213712))*AQ2566*0.0006213712,0)</f>
        <v>0</v>
      </c>
      <c r="AU2566" s="235">
        <f t="shared" ref="AU2566:AU2629" si="864">(AR2566*3.28084)+(AW$4)</f>
        <v>0</v>
      </c>
      <c r="AY2566" s="210"/>
      <c r="AZ2566" s="231"/>
      <c r="BA2566" s="15"/>
      <c r="BB2566" s="232">
        <f t="shared" si="853"/>
        <v>0</v>
      </c>
      <c r="BC2566" s="235">
        <f t="shared" ref="BC2566:BC2629" si="865">AZ2566+BE$4</f>
        <v>0</v>
      </c>
      <c r="BG2566" s="210"/>
      <c r="BH2566" s="231"/>
      <c r="BI2566" s="15"/>
      <c r="BJ2566" s="232">
        <f t="shared" si="857"/>
        <v>0</v>
      </c>
      <c r="BK2566" s="235">
        <f t="shared" ref="BK2566:BK2629" si="866">BH2566*BM2566</f>
        <v>0</v>
      </c>
      <c r="BM2566" s="109">
        <f t="shared" si="858"/>
        <v>-3.4806391453919319</v>
      </c>
      <c r="BN2566" s="213"/>
      <c r="BR2566" s="228"/>
      <c r="BS2566" s="311"/>
      <c r="BT2566" s="3"/>
      <c r="BU2566" s="213"/>
      <c r="BV2566" s="213"/>
      <c r="BW2566" s="291"/>
    </row>
    <row r="2567" spans="1:75" x14ac:dyDescent="0.2">
      <c r="A2567" s="210"/>
      <c r="B2567" s="211"/>
      <c r="C2567" s="848" t="str">
        <f ca="1">IF(ISERR(AVERAGE(INDIRECT("B"&amp;(ROW()-INT($B$1/2))):INDIRECT("B"&amp;(ROW()+INT($B$1/2))))),"",AVERAGE(INDIRECT("B"&amp;(ROW()-INT($B$1/2))):INDIRECT("B"&amp;(ROW()+INT($B$1/2)))))</f>
        <v/>
      </c>
      <c r="D2567" s="848">
        <f t="shared" si="852"/>
        <v>0</v>
      </c>
      <c r="E2567" s="275"/>
      <c r="F2567" s="15"/>
      <c r="G2567" s="3"/>
      <c r="H2567" s="3"/>
      <c r="I2567" s="3"/>
      <c r="J2567" s="3"/>
      <c r="K2567" s="3"/>
      <c r="L2567" s="554"/>
      <c r="M2567" s="545"/>
      <c r="N2567" s="546"/>
      <c r="O2567" s="5"/>
      <c r="P2567" s="216"/>
      <c r="Q2567" s="217"/>
      <c r="R2567" s="218"/>
      <c r="S2567" s="219">
        <f t="shared" si="850"/>
        <v>0</v>
      </c>
      <c r="T2567" s="220">
        <f t="shared" si="851"/>
        <v>0</v>
      </c>
      <c r="U2567" s="214">
        <f t="shared" ref="U2567:U2630" si="867">R2567*3.28084</f>
        <v>0</v>
      </c>
      <c r="W2567" s="221"/>
      <c r="X2567" s="222"/>
      <c r="Y2567" s="222"/>
      <c r="Z2567" s="223"/>
      <c r="AA2567" s="222"/>
      <c r="AB2567" s="224"/>
      <c r="AC2567" s="225"/>
      <c r="AD2567" s="2">
        <f t="shared" si="854"/>
        <v>0</v>
      </c>
      <c r="AE2567" s="2">
        <f t="shared" si="855"/>
        <v>0</v>
      </c>
      <c r="AF2567" s="226"/>
      <c r="AG2567" s="219">
        <f t="shared" si="859"/>
        <v>0</v>
      </c>
      <c r="AH2567" s="234">
        <f t="shared" si="860"/>
        <v>0</v>
      </c>
      <c r="AI2567" s="214">
        <f t="shared" ref="AI2567:AI2630" si="868">AF2567*3.28084</f>
        <v>0</v>
      </c>
      <c r="AK2567" s="229">
        <f t="shared" si="861"/>
        <v>0</v>
      </c>
      <c r="AL2567" s="226"/>
      <c r="AM2567" s="15"/>
      <c r="AN2567" s="232" t="e">
        <f t="shared" si="862"/>
        <v>#DIV/0!</v>
      </c>
      <c r="AO2567" s="214">
        <f t="shared" si="856"/>
        <v>0</v>
      </c>
      <c r="AQ2567" s="210"/>
      <c r="AR2567" s="231"/>
      <c r="AS2567" s="15"/>
      <c r="AT2567" s="232">
        <f t="shared" si="863"/>
        <v>0</v>
      </c>
      <c r="AU2567" s="235">
        <f t="shared" si="864"/>
        <v>0</v>
      </c>
      <c r="AY2567" s="210"/>
      <c r="AZ2567" s="231"/>
      <c r="BA2567" s="15"/>
      <c r="BB2567" s="232">
        <f t="shared" si="853"/>
        <v>0</v>
      </c>
      <c r="BC2567" s="235">
        <f t="shared" si="865"/>
        <v>0</v>
      </c>
      <c r="BG2567" s="210"/>
      <c r="BH2567" s="231"/>
      <c r="BI2567" s="15"/>
      <c r="BJ2567" s="232">
        <f t="shared" si="857"/>
        <v>0</v>
      </c>
      <c r="BK2567" s="235">
        <f t="shared" si="866"/>
        <v>0</v>
      </c>
      <c r="BM2567" s="109">
        <f t="shared" si="858"/>
        <v>-3.4824714828896686</v>
      </c>
      <c r="BN2567" s="213"/>
      <c r="BR2567" s="228"/>
      <c r="BS2567" s="311"/>
      <c r="BT2567" s="3"/>
      <c r="BU2567" s="213"/>
      <c r="BV2567" s="213"/>
      <c r="BW2567" s="291"/>
    </row>
    <row r="2568" spans="1:75" x14ac:dyDescent="0.2">
      <c r="A2568" s="210"/>
      <c r="B2568" s="211"/>
      <c r="C2568" s="848" t="str">
        <f ca="1">IF(ISERR(AVERAGE(INDIRECT("B"&amp;(ROW()-INT($B$1/2))):INDIRECT("B"&amp;(ROW()+INT($B$1/2))))),"",AVERAGE(INDIRECT("B"&amp;(ROW()-INT($B$1/2))):INDIRECT("B"&amp;(ROW()+INT($B$1/2)))))</f>
        <v/>
      </c>
      <c r="D2568" s="848">
        <f t="shared" si="852"/>
        <v>0</v>
      </c>
      <c r="E2568" s="275"/>
      <c r="F2568" s="15"/>
      <c r="G2568" s="3"/>
      <c r="H2568" s="3"/>
      <c r="I2568" s="3"/>
      <c r="J2568" s="3"/>
      <c r="K2568" s="3"/>
      <c r="L2568" s="554"/>
      <c r="M2568" s="545"/>
      <c r="N2568" s="546"/>
      <c r="O2568" s="5"/>
      <c r="P2568" s="216"/>
      <c r="Q2568" s="217"/>
      <c r="R2568" s="218"/>
      <c r="S2568" s="219">
        <f t="shared" si="850"/>
        <v>0</v>
      </c>
      <c r="T2568" s="220">
        <f t="shared" si="851"/>
        <v>0</v>
      </c>
      <c r="U2568" s="214">
        <f t="shared" si="867"/>
        <v>0</v>
      </c>
      <c r="W2568" s="221"/>
      <c r="X2568" s="222"/>
      <c r="Y2568" s="222"/>
      <c r="Z2568" s="223"/>
      <c r="AA2568" s="222"/>
      <c r="AB2568" s="224"/>
      <c r="AC2568" s="225"/>
      <c r="AD2568" s="2">
        <f t="shared" si="854"/>
        <v>0</v>
      </c>
      <c r="AE2568" s="2">
        <f t="shared" si="855"/>
        <v>0</v>
      </c>
      <c r="AF2568" s="226"/>
      <c r="AG2568" s="219">
        <f t="shared" si="859"/>
        <v>0</v>
      </c>
      <c r="AH2568" s="234">
        <f t="shared" si="860"/>
        <v>0</v>
      </c>
      <c r="AI2568" s="214">
        <f t="shared" si="868"/>
        <v>0</v>
      </c>
      <c r="AK2568" s="229">
        <f t="shared" si="861"/>
        <v>0</v>
      </c>
      <c r="AL2568" s="226"/>
      <c r="AM2568" s="15"/>
      <c r="AN2568" s="232" t="e">
        <f t="shared" si="862"/>
        <v>#DIV/0!</v>
      </c>
      <c r="AO2568" s="214">
        <f t="shared" si="856"/>
        <v>0</v>
      </c>
      <c r="AQ2568" s="210"/>
      <c r="AR2568" s="231"/>
      <c r="AS2568" s="15"/>
      <c r="AT2568" s="232">
        <f t="shared" si="863"/>
        <v>0</v>
      </c>
      <c r="AU2568" s="235">
        <f t="shared" si="864"/>
        <v>0</v>
      </c>
      <c r="AY2568" s="210"/>
      <c r="AZ2568" s="231"/>
      <c r="BA2568" s="15"/>
      <c r="BB2568" s="232">
        <f t="shared" si="853"/>
        <v>0</v>
      </c>
      <c r="BC2568" s="235">
        <f t="shared" si="865"/>
        <v>0</v>
      </c>
      <c r="BG2568" s="210"/>
      <c r="BH2568" s="231"/>
      <c r="BI2568" s="15"/>
      <c r="BJ2568" s="232">
        <f t="shared" si="857"/>
        <v>0</v>
      </c>
      <c r="BK2568" s="235">
        <f t="shared" si="866"/>
        <v>0</v>
      </c>
      <c r="BM2568" s="109">
        <f t="shared" si="858"/>
        <v>-3.4843038203874053</v>
      </c>
      <c r="BN2568" s="213"/>
      <c r="BR2568" s="228"/>
      <c r="BS2568" s="311"/>
      <c r="BT2568" s="3"/>
      <c r="BU2568" s="213"/>
      <c r="BV2568" s="213"/>
      <c r="BW2568" s="291"/>
    </row>
    <row r="2569" spans="1:75" x14ac:dyDescent="0.2">
      <c r="A2569" s="210"/>
      <c r="B2569" s="211"/>
      <c r="C2569" s="848" t="str">
        <f ca="1">IF(ISERR(AVERAGE(INDIRECT("B"&amp;(ROW()-INT($B$1/2))):INDIRECT("B"&amp;(ROW()+INT($B$1/2))))),"",AVERAGE(INDIRECT("B"&amp;(ROW()-INT($B$1/2))):INDIRECT("B"&amp;(ROW()+INT($B$1/2)))))</f>
        <v/>
      </c>
      <c r="D2569" s="848">
        <f t="shared" si="852"/>
        <v>0</v>
      </c>
      <c r="E2569" s="275"/>
      <c r="F2569" s="15"/>
      <c r="G2569" s="3"/>
      <c r="H2569" s="3"/>
      <c r="I2569" s="3"/>
      <c r="J2569" s="3"/>
      <c r="K2569" s="3"/>
      <c r="L2569" s="554"/>
      <c r="M2569" s="545"/>
      <c r="N2569" s="546"/>
      <c r="O2569" s="5"/>
      <c r="P2569" s="216"/>
      <c r="Q2569" s="217"/>
      <c r="R2569" s="218"/>
      <c r="S2569" s="219">
        <f t="shared" ref="S2569:S2632" si="869">S2568+IF(P2569&lt;&gt;0,1.852*60*1000*((ACOS((SIN((P2568/180)*PI()))*(SIN((P2569/180)*PI()))+(COS((P2568/180)*PI()))*(COS((P2569/180)*PI()))*(COS((Q2569/180)*PI()-(Q2568/180)*PI())))/PI())*180),0)</f>
        <v>0</v>
      </c>
      <c r="T2569" s="220">
        <f t="shared" ref="T2569:T2632" si="870">T2568+IF(P2569&lt;&gt;0,1.852*60*0.6213712*((ACOS((SIN((P2568/180)*PI()))*(SIN((P2569/180)*PI()))+(COS((P2568/180)*PI()))*(COS((P2569/180)*PI()))*(COS((Q2569/180)*PI()-(Q2568/180)*PI())))/PI())*180),0)</f>
        <v>0</v>
      </c>
      <c r="U2569" s="214">
        <f t="shared" si="867"/>
        <v>0</v>
      </c>
      <c r="W2569" s="221"/>
      <c r="X2569" s="222"/>
      <c r="Y2569" s="222"/>
      <c r="Z2569" s="223"/>
      <c r="AA2569" s="222"/>
      <c r="AB2569" s="224"/>
      <c r="AC2569" s="225"/>
      <c r="AD2569" s="2">
        <f t="shared" si="854"/>
        <v>0</v>
      </c>
      <c r="AE2569" s="2">
        <f t="shared" si="855"/>
        <v>0</v>
      </c>
      <c r="AF2569" s="226"/>
      <c r="AG2569" s="219">
        <f t="shared" si="859"/>
        <v>0</v>
      </c>
      <c r="AH2569" s="234">
        <f t="shared" si="860"/>
        <v>0</v>
      </c>
      <c r="AI2569" s="214">
        <f t="shared" si="868"/>
        <v>0</v>
      </c>
      <c r="AK2569" s="229">
        <f t="shared" si="861"/>
        <v>0</v>
      </c>
      <c r="AL2569" s="226"/>
      <c r="AM2569" s="15"/>
      <c r="AN2569" s="232" t="e">
        <f t="shared" si="862"/>
        <v>#DIV/0!</v>
      </c>
      <c r="AO2569" s="214">
        <f t="shared" si="856"/>
        <v>0</v>
      </c>
      <c r="AQ2569" s="210"/>
      <c r="AR2569" s="231"/>
      <c r="AS2569" s="15"/>
      <c r="AT2569" s="232">
        <f t="shared" si="863"/>
        <v>0</v>
      </c>
      <c r="AU2569" s="235">
        <f t="shared" si="864"/>
        <v>0</v>
      </c>
      <c r="AY2569" s="210"/>
      <c r="AZ2569" s="231"/>
      <c r="BA2569" s="15"/>
      <c r="BB2569" s="232">
        <f t="shared" si="853"/>
        <v>0</v>
      </c>
      <c r="BC2569" s="235">
        <f t="shared" si="865"/>
        <v>0</v>
      </c>
      <c r="BG2569" s="210"/>
      <c r="BH2569" s="231"/>
      <c r="BI2569" s="15"/>
      <c r="BJ2569" s="232">
        <f t="shared" si="857"/>
        <v>0</v>
      </c>
      <c r="BK2569" s="235">
        <f t="shared" si="866"/>
        <v>0</v>
      </c>
      <c r="BM2569" s="109">
        <f t="shared" si="858"/>
        <v>-3.486136157885142</v>
      </c>
      <c r="BN2569" s="213"/>
      <c r="BR2569" s="228"/>
      <c r="BS2569" s="311"/>
      <c r="BT2569" s="3"/>
      <c r="BU2569" s="213"/>
      <c r="BV2569" s="213"/>
      <c r="BW2569" s="291"/>
    </row>
    <row r="2570" spans="1:75" x14ac:dyDescent="0.2">
      <c r="A2570" s="210"/>
      <c r="B2570" s="211"/>
      <c r="C2570" s="848" t="str">
        <f ca="1">IF(ISERR(AVERAGE(INDIRECT("B"&amp;(ROW()-INT($B$1/2))):INDIRECT("B"&amp;(ROW()+INT($B$1/2))))),"",AVERAGE(INDIRECT("B"&amp;(ROW()-INT($B$1/2))):INDIRECT("B"&amp;(ROW()+INT($B$1/2)))))</f>
        <v/>
      </c>
      <c r="D2570" s="848">
        <f t="shared" si="852"/>
        <v>0</v>
      </c>
      <c r="E2570" s="275"/>
      <c r="F2570" s="15"/>
      <c r="G2570" s="3"/>
      <c r="H2570" s="3"/>
      <c r="I2570" s="3"/>
      <c r="J2570" s="3"/>
      <c r="K2570" s="3"/>
      <c r="L2570" s="554"/>
      <c r="M2570" s="545"/>
      <c r="N2570" s="546"/>
      <c r="O2570" s="5"/>
      <c r="P2570" s="216"/>
      <c r="Q2570" s="217"/>
      <c r="R2570" s="218"/>
      <c r="S2570" s="219">
        <f t="shared" si="869"/>
        <v>0</v>
      </c>
      <c r="T2570" s="220">
        <f t="shared" si="870"/>
        <v>0</v>
      </c>
      <c r="U2570" s="214">
        <f t="shared" si="867"/>
        <v>0</v>
      </c>
      <c r="W2570" s="221"/>
      <c r="X2570" s="222"/>
      <c r="Y2570" s="222"/>
      <c r="Z2570" s="223"/>
      <c r="AA2570" s="222"/>
      <c r="AB2570" s="224"/>
      <c r="AC2570" s="225"/>
      <c r="AD2570" s="2">
        <f t="shared" si="854"/>
        <v>0</v>
      </c>
      <c r="AE2570" s="2">
        <f t="shared" si="855"/>
        <v>0</v>
      </c>
      <c r="AF2570" s="226"/>
      <c r="AG2570" s="219">
        <f t="shared" si="859"/>
        <v>0</v>
      </c>
      <c r="AH2570" s="234">
        <f t="shared" si="860"/>
        <v>0</v>
      </c>
      <c r="AI2570" s="214">
        <f t="shared" si="868"/>
        <v>0</v>
      </c>
      <c r="AK2570" s="229">
        <f t="shared" si="861"/>
        <v>0</v>
      </c>
      <c r="AL2570" s="226"/>
      <c r="AM2570" s="15"/>
      <c r="AN2570" s="232" t="e">
        <f t="shared" si="862"/>
        <v>#DIV/0!</v>
      </c>
      <c r="AO2570" s="214">
        <f t="shared" si="856"/>
        <v>0</v>
      </c>
      <c r="AQ2570" s="210"/>
      <c r="AR2570" s="231"/>
      <c r="AS2570" s="15"/>
      <c r="AT2570" s="232">
        <f t="shared" si="863"/>
        <v>0</v>
      </c>
      <c r="AU2570" s="235">
        <f t="shared" si="864"/>
        <v>0</v>
      </c>
      <c r="AY2570" s="210"/>
      <c r="AZ2570" s="231"/>
      <c r="BA2570" s="15"/>
      <c r="BB2570" s="232">
        <f t="shared" si="853"/>
        <v>0</v>
      </c>
      <c r="BC2570" s="235">
        <f t="shared" si="865"/>
        <v>0</v>
      </c>
      <c r="BG2570" s="210"/>
      <c r="BH2570" s="231"/>
      <c r="BI2570" s="15"/>
      <c r="BJ2570" s="232">
        <f t="shared" si="857"/>
        <v>0</v>
      </c>
      <c r="BK2570" s="235">
        <f t="shared" si="866"/>
        <v>0</v>
      </c>
      <c r="BM2570" s="109">
        <f t="shared" si="858"/>
        <v>-3.4879684953828787</v>
      </c>
      <c r="BN2570" s="213"/>
      <c r="BR2570" s="228"/>
      <c r="BS2570" s="311"/>
      <c r="BT2570" s="3"/>
      <c r="BU2570" s="213"/>
      <c r="BV2570" s="213"/>
      <c r="BW2570" s="291"/>
    </row>
    <row r="2571" spans="1:75" x14ac:dyDescent="0.2">
      <c r="A2571" s="210"/>
      <c r="B2571" s="211"/>
      <c r="C2571" s="848" t="str">
        <f ca="1">IF(ISERR(AVERAGE(INDIRECT("B"&amp;(ROW()-INT($B$1/2))):INDIRECT("B"&amp;(ROW()+INT($B$1/2))))),"",AVERAGE(INDIRECT("B"&amp;(ROW()-INT($B$1/2))):INDIRECT("B"&amp;(ROW()+INT($B$1/2)))))</f>
        <v/>
      </c>
      <c r="D2571" s="848">
        <f t="shared" si="852"/>
        <v>0</v>
      </c>
      <c r="E2571" s="275"/>
      <c r="F2571" s="15"/>
      <c r="G2571" s="3"/>
      <c r="H2571" s="3"/>
      <c r="I2571" s="3"/>
      <c r="J2571" s="3"/>
      <c r="K2571" s="3"/>
      <c r="L2571" s="554"/>
      <c r="M2571" s="545"/>
      <c r="N2571" s="546"/>
      <c r="O2571" s="5"/>
      <c r="P2571" s="216"/>
      <c r="Q2571" s="217"/>
      <c r="R2571" s="218"/>
      <c r="S2571" s="219">
        <f t="shared" si="869"/>
        <v>0</v>
      </c>
      <c r="T2571" s="220">
        <f t="shared" si="870"/>
        <v>0</v>
      </c>
      <c r="U2571" s="214">
        <f t="shared" si="867"/>
        <v>0</v>
      </c>
      <c r="W2571" s="221"/>
      <c r="X2571" s="222"/>
      <c r="Y2571" s="222"/>
      <c r="Z2571" s="223"/>
      <c r="AA2571" s="222"/>
      <c r="AB2571" s="224"/>
      <c r="AC2571" s="225"/>
      <c r="AD2571" s="2">
        <f t="shared" si="854"/>
        <v>0</v>
      </c>
      <c r="AE2571" s="2">
        <f t="shared" si="855"/>
        <v>0</v>
      </c>
      <c r="AF2571" s="226"/>
      <c r="AG2571" s="219">
        <f t="shared" si="859"/>
        <v>0</v>
      </c>
      <c r="AH2571" s="234">
        <f t="shared" si="860"/>
        <v>0</v>
      </c>
      <c r="AI2571" s="214">
        <f t="shared" si="868"/>
        <v>0</v>
      </c>
      <c r="AK2571" s="229">
        <f t="shared" si="861"/>
        <v>0</v>
      </c>
      <c r="AL2571" s="226"/>
      <c r="AM2571" s="15"/>
      <c r="AN2571" s="232" t="e">
        <f t="shared" si="862"/>
        <v>#DIV/0!</v>
      </c>
      <c r="AO2571" s="214">
        <f t="shared" si="856"/>
        <v>0</v>
      </c>
      <c r="AQ2571" s="210"/>
      <c r="AR2571" s="231"/>
      <c r="AS2571" s="15"/>
      <c r="AT2571" s="232">
        <f t="shared" si="863"/>
        <v>0</v>
      </c>
      <c r="AU2571" s="235">
        <f t="shared" si="864"/>
        <v>0</v>
      </c>
      <c r="AY2571" s="210"/>
      <c r="AZ2571" s="231"/>
      <c r="BA2571" s="15"/>
      <c r="BB2571" s="232">
        <f t="shared" si="853"/>
        <v>0</v>
      </c>
      <c r="BC2571" s="235">
        <f t="shared" si="865"/>
        <v>0</v>
      </c>
      <c r="BG2571" s="210"/>
      <c r="BH2571" s="231"/>
      <c r="BI2571" s="15"/>
      <c r="BJ2571" s="232">
        <f t="shared" si="857"/>
        <v>0</v>
      </c>
      <c r="BK2571" s="235">
        <f t="shared" si="866"/>
        <v>0</v>
      </c>
      <c r="BM2571" s="109">
        <f t="shared" si="858"/>
        <v>-3.4898008328806154</v>
      </c>
      <c r="BN2571" s="213"/>
      <c r="BR2571" s="228"/>
      <c r="BS2571" s="311"/>
      <c r="BT2571" s="3"/>
      <c r="BU2571" s="213"/>
      <c r="BV2571" s="213"/>
      <c r="BW2571" s="291"/>
    </row>
    <row r="2572" spans="1:75" x14ac:dyDescent="0.2">
      <c r="A2572" s="210"/>
      <c r="B2572" s="211"/>
      <c r="C2572" s="848" t="str">
        <f ca="1">IF(ISERR(AVERAGE(INDIRECT("B"&amp;(ROW()-INT($B$1/2))):INDIRECT("B"&amp;(ROW()+INT($B$1/2))))),"",AVERAGE(INDIRECT("B"&amp;(ROW()-INT($B$1/2))):INDIRECT("B"&amp;(ROW()+INT($B$1/2)))))</f>
        <v/>
      </c>
      <c r="D2572" s="848">
        <f t="shared" si="852"/>
        <v>0</v>
      </c>
      <c r="E2572" s="275"/>
      <c r="F2572" s="15"/>
      <c r="G2572" s="3"/>
      <c r="H2572" s="3"/>
      <c r="I2572" s="3"/>
      <c r="J2572" s="3"/>
      <c r="K2572" s="3"/>
      <c r="L2572" s="554"/>
      <c r="M2572" s="545"/>
      <c r="N2572" s="546"/>
      <c r="O2572" s="5"/>
      <c r="P2572" s="216"/>
      <c r="Q2572" s="217"/>
      <c r="R2572" s="218"/>
      <c r="S2572" s="219">
        <f t="shared" si="869"/>
        <v>0</v>
      </c>
      <c r="T2572" s="220">
        <f t="shared" si="870"/>
        <v>0</v>
      </c>
      <c r="U2572" s="214">
        <f t="shared" si="867"/>
        <v>0</v>
      </c>
      <c r="W2572" s="221"/>
      <c r="X2572" s="222"/>
      <c r="Y2572" s="222"/>
      <c r="Z2572" s="223"/>
      <c r="AA2572" s="222"/>
      <c r="AB2572" s="224"/>
      <c r="AC2572" s="225"/>
      <c r="AD2572" s="2">
        <f t="shared" si="854"/>
        <v>0</v>
      </c>
      <c r="AE2572" s="2">
        <f t="shared" si="855"/>
        <v>0</v>
      </c>
      <c r="AF2572" s="226"/>
      <c r="AG2572" s="219">
        <f t="shared" si="859"/>
        <v>0</v>
      </c>
      <c r="AH2572" s="234">
        <f t="shared" si="860"/>
        <v>0</v>
      </c>
      <c r="AI2572" s="214">
        <f t="shared" si="868"/>
        <v>0</v>
      </c>
      <c r="AK2572" s="229">
        <f t="shared" si="861"/>
        <v>0</v>
      </c>
      <c r="AL2572" s="226"/>
      <c r="AM2572" s="15"/>
      <c r="AN2572" s="232" t="e">
        <f t="shared" si="862"/>
        <v>#DIV/0!</v>
      </c>
      <c r="AO2572" s="214">
        <f t="shared" si="856"/>
        <v>0</v>
      </c>
      <c r="AQ2572" s="210"/>
      <c r="AR2572" s="231"/>
      <c r="AS2572" s="15"/>
      <c r="AT2572" s="232">
        <f t="shared" si="863"/>
        <v>0</v>
      </c>
      <c r="AU2572" s="235">
        <f t="shared" si="864"/>
        <v>0</v>
      </c>
      <c r="AY2572" s="210"/>
      <c r="AZ2572" s="231"/>
      <c r="BA2572" s="15"/>
      <c r="BB2572" s="232">
        <f t="shared" si="853"/>
        <v>0</v>
      </c>
      <c r="BC2572" s="235">
        <f t="shared" si="865"/>
        <v>0</v>
      </c>
      <c r="BG2572" s="210"/>
      <c r="BH2572" s="231"/>
      <c r="BI2572" s="15"/>
      <c r="BJ2572" s="232">
        <f t="shared" si="857"/>
        <v>0</v>
      </c>
      <c r="BK2572" s="235">
        <f t="shared" si="866"/>
        <v>0</v>
      </c>
      <c r="BM2572" s="109">
        <f t="shared" si="858"/>
        <v>-3.4916331703783521</v>
      </c>
      <c r="BN2572" s="213"/>
      <c r="BR2572" s="228"/>
      <c r="BS2572" s="311"/>
      <c r="BT2572" s="3"/>
      <c r="BU2572" s="213"/>
      <c r="BV2572" s="213"/>
      <c r="BW2572" s="291"/>
    </row>
    <row r="2573" spans="1:75" x14ac:dyDescent="0.2">
      <c r="A2573" s="210"/>
      <c r="B2573" s="211"/>
      <c r="C2573" s="848" t="str">
        <f ca="1">IF(ISERR(AVERAGE(INDIRECT("B"&amp;(ROW()-INT($B$1/2))):INDIRECT("B"&amp;(ROW()+INT($B$1/2))))),"",AVERAGE(INDIRECT("B"&amp;(ROW()-INT($B$1/2))):INDIRECT("B"&amp;(ROW()+INT($B$1/2)))))</f>
        <v/>
      </c>
      <c r="D2573" s="848">
        <f t="shared" si="852"/>
        <v>0</v>
      </c>
      <c r="E2573" s="275"/>
      <c r="F2573" s="15"/>
      <c r="G2573" s="3"/>
      <c r="H2573" s="3"/>
      <c r="I2573" s="3"/>
      <c r="J2573" s="3"/>
      <c r="K2573" s="3"/>
      <c r="L2573" s="554"/>
      <c r="M2573" s="545"/>
      <c r="N2573" s="546"/>
      <c r="O2573" s="5"/>
      <c r="P2573" s="216"/>
      <c r="Q2573" s="217"/>
      <c r="R2573" s="218"/>
      <c r="S2573" s="219">
        <f t="shared" si="869"/>
        <v>0</v>
      </c>
      <c r="T2573" s="220">
        <f t="shared" si="870"/>
        <v>0</v>
      </c>
      <c r="U2573" s="214">
        <f t="shared" si="867"/>
        <v>0</v>
      </c>
      <c r="W2573" s="221"/>
      <c r="X2573" s="222"/>
      <c r="Y2573" s="222"/>
      <c r="Z2573" s="223"/>
      <c r="AA2573" s="222"/>
      <c r="AB2573" s="224"/>
      <c r="AC2573" s="225"/>
      <c r="AD2573" s="2">
        <f t="shared" si="854"/>
        <v>0</v>
      </c>
      <c r="AE2573" s="2">
        <f t="shared" si="855"/>
        <v>0</v>
      </c>
      <c r="AF2573" s="226"/>
      <c r="AG2573" s="219">
        <f t="shared" si="859"/>
        <v>0</v>
      </c>
      <c r="AH2573" s="234">
        <f t="shared" si="860"/>
        <v>0</v>
      </c>
      <c r="AI2573" s="214">
        <f t="shared" si="868"/>
        <v>0</v>
      </c>
      <c r="AK2573" s="229">
        <f t="shared" si="861"/>
        <v>0</v>
      </c>
      <c r="AL2573" s="226"/>
      <c r="AM2573" s="15"/>
      <c r="AN2573" s="232" t="e">
        <f t="shared" si="862"/>
        <v>#DIV/0!</v>
      </c>
      <c r="AO2573" s="214">
        <f t="shared" si="856"/>
        <v>0</v>
      </c>
      <c r="AQ2573" s="210"/>
      <c r="AR2573" s="231"/>
      <c r="AS2573" s="15"/>
      <c r="AT2573" s="232">
        <f t="shared" si="863"/>
        <v>0</v>
      </c>
      <c r="AU2573" s="235">
        <f t="shared" si="864"/>
        <v>0</v>
      </c>
      <c r="AY2573" s="210"/>
      <c r="AZ2573" s="231"/>
      <c r="BA2573" s="15"/>
      <c r="BB2573" s="232">
        <f t="shared" si="853"/>
        <v>0</v>
      </c>
      <c r="BC2573" s="235">
        <f t="shared" si="865"/>
        <v>0</v>
      </c>
      <c r="BG2573" s="210"/>
      <c r="BH2573" s="231"/>
      <c r="BI2573" s="15"/>
      <c r="BJ2573" s="232">
        <f t="shared" si="857"/>
        <v>0</v>
      </c>
      <c r="BK2573" s="235">
        <f t="shared" si="866"/>
        <v>0</v>
      </c>
      <c r="BM2573" s="109">
        <f t="shared" si="858"/>
        <v>-3.4934655078760888</v>
      </c>
      <c r="BN2573" s="213"/>
      <c r="BR2573" s="228"/>
      <c r="BS2573" s="311"/>
      <c r="BT2573" s="3"/>
      <c r="BU2573" s="213"/>
      <c r="BV2573" s="213"/>
      <c r="BW2573" s="291"/>
    </row>
    <row r="2574" spans="1:75" x14ac:dyDescent="0.2">
      <c r="A2574" s="210"/>
      <c r="B2574" s="211"/>
      <c r="C2574" s="848" t="str">
        <f ca="1">IF(ISERR(AVERAGE(INDIRECT("B"&amp;(ROW()-INT($B$1/2))):INDIRECT("B"&amp;(ROW()+INT($B$1/2))))),"",AVERAGE(INDIRECT("B"&amp;(ROW()-INT($B$1/2))):INDIRECT("B"&amp;(ROW()+INT($B$1/2)))))</f>
        <v/>
      </c>
      <c r="D2574" s="848">
        <f t="shared" si="852"/>
        <v>0</v>
      </c>
      <c r="E2574" s="275"/>
      <c r="F2574" s="15"/>
      <c r="G2574" s="3"/>
      <c r="H2574" s="3"/>
      <c r="I2574" s="3"/>
      <c r="J2574" s="3"/>
      <c r="K2574" s="3"/>
      <c r="L2574" s="554"/>
      <c r="M2574" s="545"/>
      <c r="N2574" s="546"/>
      <c r="O2574" s="5"/>
      <c r="P2574" s="216"/>
      <c r="Q2574" s="217"/>
      <c r="R2574" s="218"/>
      <c r="S2574" s="219">
        <f t="shared" si="869"/>
        <v>0</v>
      </c>
      <c r="T2574" s="220">
        <f t="shared" si="870"/>
        <v>0</v>
      </c>
      <c r="U2574" s="214">
        <f t="shared" si="867"/>
        <v>0</v>
      </c>
      <c r="W2574" s="221"/>
      <c r="X2574" s="222"/>
      <c r="Y2574" s="222"/>
      <c r="Z2574" s="223"/>
      <c r="AA2574" s="222"/>
      <c r="AB2574" s="224"/>
      <c r="AC2574" s="225"/>
      <c r="AD2574" s="2">
        <f t="shared" si="854"/>
        <v>0</v>
      </c>
      <c r="AE2574" s="2">
        <f t="shared" si="855"/>
        <v>0</v>
      </c>
      <c r="AF2574" s="226"/>
      <c r="AG2574" s="219">
        <f t="shared" si="859"/>
        <v>0</v>
      </c>
      <c r="AH2574" s="234">
        <f t="shared" si="860"/>
        <v>0</v>
      </c>
      <c r="AI2574" s="214">
        <f t="shared" si="868"/>
        <v>0</v>
      </c>
      <c r="AK2574" s="229">
        <f t="shared" si="861"/>
        <v>0</v>
      </c>
      <c r="AL2574" s="226"/>
      <c r="AM2574" s="15"/>
      <c r="AN2574" s="232" t="e">
        <f t="shared" si="862"/>
        <v>#DIV/0!</v>
      </c>
      <c r="AO2574" s="214">
        <f t="shared" si="856"/>
        <v>0</v>
      </c>
      <c r="AQ2574" s="210"/>
      <c r="AR2574" s="231"/>
      <c r="AS2574" s="15"/>
      <c r="AT2574" s="232">
        <f t="shared" si="863"/>
        <v>0</v>
      </c>
      <c r="AU2574" s="235">
        <f t="shared" si="864"/>
        <v>0</v>
      </c>
      <c r="AY2574" s="210"/>
      <c r="AZ2574" s="231"/>
      <c r="BA2574" s="15"/>
      <c r="BB2574" s="232">
        <f t="shared" si="853"/>
        <v>0</v>
      </c>
      <c r="BC2574" s="235">
        <f t="shared" si="865"/>
        <v>0</v>
      </c>
      <c r="BG2574" s="210"/>
      <c r="BH2574" s="231"/>
      <c r="BI2574" s="15"/>
      <c r="BJ2574" s="232">
        <f t="shared" si="857"/>
        <v>0</v>
      </c>
      <c r="BK2574" s="235">
        <f t="shared" si="866"/>
        <v>0</v>
      </c>
      <c r="BM2574" s="109">
        <f t="shared" si="858"/>
        <v>-3.4952978453738255</v>
      </c>
      <c r="BN2574" s="213"/>
      <c r="BR2574" s="228"/>
      <c r="BS2574" s="311"/>
      <c r="BT2574" s="3"/>
      <c r="BU2574" s="213"/>
      <c r="BV2574" s="213"/>
      <c r="BW2574" s="291"/>
    </row>
    <row r="2575" spans="1:75" x14ac:dyDescent="0.2">
      <c r="A2575" s="210"/>
      <c r="B2575" s="211"/>
      <c r="C2575" s="848" t="str">
        <f ca="1">IF(ISERR(AVERAGE(INDIRECT("B"&amp;(ROW()-INT($B$1/2))):INDIRECT("B"&amp;(ROW()+INT($B$1/2))))),"",AVERAGE(INDIRECT("B"&amp;(ROW()-INT($B$1/2))):INDIRECT("B"&amp;(ROW()+INT($B$1/2)))))</f>
        <v/>
      </c>
      <c r="D2575" s="848">
        <f t="shared" si="852"/>
        <v>0</v>
      </c>
      <c r="E2575" s="275"/>
      <c r="F2575" s="15"/>
      <c r="G2575" s="3"/>
      <c r="H2575" s="3"/>
      <c r="I2575" s="3"/>
      <c r="J2575" s="3"/>
      <c r="K2575" s="3"/>
      <c r="L2575" s="554"/>
      <c r="M2575" s="545"/>
      <c r="N2575" s="546"/>
      <c r="O2575" s="5"/>
      <c r="P2575" s="216"/>
      <c r="Q2575" s="217"/>
      <c r="R2575" s="218"/>
      <c r="S2575" s="219">
        <f t="shared" si="869"/>
        <v>0</v>
      </c>
      <c r="T2575" s="220">
        <f t="shared" si="870"/>
        <v>0</v>
      </c>
      <c r="U2575" s="214">
        <f t="shared" si="867"/>
        <v>0</v>
      </c>
      <c r="W2575" s="221"/>
      <c r="X2575" s="222"/>
      <c r="Y2575" s="222"/>
      <c r="Z2575" s="223"/>
      <c r="AA2575" s="222"/>
      <c r="AB2575" s="224"/>
      <c r="AC2575" s="225"/>
      <c r="AD2575" s="2">
        <f t="shared" si="854"/>
        <v>0</v>
      </c>
      <c r="AE2575" s="2">
        <f t="shared" si="855"/>
        <v>0</v>
      </c>
      <c r="AF2575" s="226"/>
      <c r="AG2575" s="219">
        <f t="shared" si="859"/>
        <v>0</v>
      </c>
      <c r="AH2575" s="234">
        <f t="shared" si="860"/>
        <v>0</v>
      </c>
      <c r="AI2575" s="214">
        <f t="shared" si="868"/>
        <v>0</v>
      </c>
      <c r="AK2575" s="229">
        <f t="shared" si="861"/>
        <v>0</v>
      </c>
      <c r="AL2575" s="226"/>
      <c r="AM2575" s="15"/>
      <c r="AN2575" s="232" t="e">
        <f t="shared" si="862"/>
        <v>#DIV/0!</v>
      </c>
      <c r="AO2575" s="214">
        <f t="shared" si="856"/>
        <v>0</v>
      </c>
      <c r="AQ2575" s="210"/>
      <c r="AR2575" s="231"/>
      <c r="AS2575" s="15"/>
      <c r="AT2575" s="232">
        <f t="shared" si="863"/>
        <v>0</v>
      </c>
      <c r="AU2575" s="235">
        <f t="shared" si="864"/>
        <v>0</v>
      </c>
      <c r="AY2575" s="210"/>
      <c r="AZ2575" s="231"/>
      <c r="BA2575" s="15"/>
      <c r="BB2575" s="232">
        <f t="shared" si="853"/>
        <v>0</v>
      </c>
      <c r="BC2575" s="235">
        <f t="shared" si="865"/>
        <v>0</v>
      </c>
      <c r="BG2575" s="210"/>
      <c r="BH2575" s="231"/>
      <c r="BI2575" s="15"/>
      <c r="BJ2575" s="232">
        <f t="shared" si="857"/>
        <v>0</v>
      </c>
      <c r="BK2575" s="235">
        <f t="shared" si="866"/>
        <v>0</v>
      </c>
      <c r="BM2575" s="109">
        <f t="shared" si="858"/>
        <v>-3.4971301828715622</v>
      </c>
      <c r="BN2575" s="213"/>
      <c r="BR2575" s="228"/>
      <c r="BS2575" s="311"/>
      <c r="BT2575" s="3"/>
      <c r="BU2575" s="213"/>
      <c r="BV2575" s="213"/>
      <c r="BW2575" s="291"/>
    </row>
    <row r="2576" spans="1:75" x14ac:dyDescent="0.2">
      <c r="A2576" s="210"/>
      <c r="B2576" s="211"/>
      <c r="C2576" s="848" t="str">
        <f ca="1">IF(ISERR(AVERAGE(INDIRECT("B"&amp;(ROW()-INT($B$1/2))):INDIRECT("B"&amp;(ROW()+INT($B$1/2))))),"",AVERAGE(INDIRECT("B"&amp;(ROW()-INT($B$1/2))):INDIRECT("B"&amp;(ROW()+INT($B$1/2)))))</f>
        <v/>
      </c>
      <c r="D2576" s="848">
        <f t="shared" si="852"/>
        <v>0</v>
      </c>
      <c r="E2576" s="275"/>
      <c r="F2576" s="15"/>
      <c r="G2576" s="3"/>
      <c r="H2576" s="3"/>
      <c r="I2576" s="3"/>
      <c r="J2576" s="3"/>
      <c r="K2576" s="3"/>
      <c r="L2576" s="554"/>
      <c r="M2576" s="545"/>
      <c r="N2576" s="546"/>
      <c r="O2576" s="5"/>
      <c r="P2576" s="216"/>
      <c r="Q2576" s="217"/>
      <c r="R2576" s="218"/>
      <c r="S2576" s="219">
        <f t="shared" si="869"/>
        <v>0</v>
      </c>
      <c r="T2576" s="220">
        <f t="shared" si="870"/>
        <v>0</v>
      </c>
      <c r="U2576" s="214">
        <f t="shared" si="867"/>
        <v>0</v>
      </c>
      <c r="W2576" s="221"/>
      <c r="X2576" s="222"/>
      <c r="Y2576" s="222"/>
      <c r="Z2576" s="223"/>
      <c r="AA2576" s="222"/>
      <c r="AB2576" s="224"/>
      <c r="AC2576" s="225"/>
      <c r="AD2576" s="2">
        <f t="shared" si="854"/>
        <v>0</v>
      </c>
      <c r="AE2576" s="2">
        <f t="shared" si="855"/>
        <v>0</v>
      </c>
      <c r="AF2576" s="226"/>
      <c r="AG2576" s="219">
        <f t="shared" si="859"/>
        <v>0</v>
      </c>
      <c r="AH2576" s="234">
        <f t="shared" si="860"/>
        <v>0</v>
      </c>
      <c r="AI2576" s="214">
        <f t="shared" si="868"/>
        <v>0</v>
      </c>
      <c r="AK2576" s="229">
        <f t="shared" si="861"/>
        <v>0</v>
      </c>
      <c r="AL2576" s="226"/>
      <c r="AM2576" s="15"/>
      <c r="AN2576" s="232" t="e">
        <f t="shared" si="862"/>
        <v>#DIV/0!</v>
      </c>
      <c r="AO2576" s="214">
        <f t="shared" si="856"/>
        <v>0</v>
      </c>
      <c r="AQ2576" s="210"/>
      <c r="AR2576" s="231"/>
      <c r="AS2576" s="15"/>
      <c r="AT2576" s="232">
        <f t="shared" si="863"/>
        <v>0</v>
      </c>
      <c r="AU2576" s="235">
        <f t="shared" si="864"/>
        <v>0</v>
      </c>
      <c r="AY2576" s="210"/>
      <c r="AZ2576" s="231"/>
      <c r="BA2576" s="15"/>
      <c r="BB2576" s="232">
        <f t="shared" si="853"/>
        <v>0</v>
      </c>
      <c r="BC2576" s="235">
        <f t="shared" si="865"/>
        <v>0</v>
      </c>
      <c r="BG2576" s="210"/>
      <c r="BH2576" s="231"/>
      <c r="BI2576" s="15"/>
      <c r="BJ2576" s="232">
        <f t="shared" si="857"/>
        <v>0</v>
      </c>
      <c r="BK2576" s="235">
        <f t="shared" si="866"/>
        <v>0</v>
      </c>
      <c r="BM2576" s="109">
        <f t="shared" si="858"/>
        <v>-3.4989625203692989</v>
      </c>
      <c r="BN2576" s="213"/>
      <c r="BR2576" s="228"/>
      <c r="BS2576" s="311"/>
      <c r="BT2576" s="3"/>
      <c r="BU2576" s="213"/>
      <c r="BV2576" s="213"/>
      <c r="BW2576" s="291"/>
    </row>
    <row r="2577" spans="1:75" x14ac:dyDescent="0.2">
      <c r="A2577" s="210"/>
      <c r="B2577" s="211"/>
      <c r="C2577" s="848" t="str">
        <f ca="1">IF(ISERR(AVERAGE(INDIRECT("B"&amp;(ROW()-INT($B$1/2))):INDIRECT("B"&amp;(ROW()+INT($B$1/2))))),"",AVERAGE(INDIRECT("B"&amp;(ROW()-INT($B$1/2))):INDIRECT("B"&amp;(ROW()+INT($B$1/2)))))</f>
        <v/>
      </c>
      <c r="D2577" s="848">
        <f t="shared" si="852"/>
        <v>0</v>
      </c>
      <c r="E2577" s="275"/>
      <c r="F2577" s="15"/>
      <c r="G2577" s="3"/>
      <c r="H2577" s="3"/>
      <c r="I2577" s="3"/>
      <c r="J2577" s="3"/>
      <c r="K2577" s="3"/>
      <c r="L2577" s="554"/>
      <c r="M2577" s="545"/>
      <c r="N2577" s="546"/>
      <c r="O2577" s="5"/>
      <c r="P2577" s="216"/>
      <c r="Q2577" s="217"/>
      <c r="R2577" s="218"/>
      <c r="S2577" s="219">
        <f t="shared" si="869"/>
        <v>0</v>
      </c>
      <c r="T2577" s="220">
        <f t="shared" si="870"/>
        <v>0</v>
      </c>
      <c r="U2577" s="214">
        <f t="shared" si="867"/>
        <v>0</v>
      </c>
      <c r="W2577" s="221"/>
      <c r="X2577" s="222"/>
      <c r="Y2577" s="222"/>
      <c r="Z2577" s="223"/>
      <c r="AA2577" s="222"/>
      <c r="AB2577" s="224"/>
      <c r="AC2577" s="225"/>
      <c r="AD2577" s="2">
        <f t="shared" si="854"/>
        <v>0</v>
      </c>
      <c r="AE2577" s="2">
        <f t="shared" si="855"/>
        <v>0</v>
      </c>
      <c r="AF2577" s="226"/>
      <c r="AG2577" s="219">
        <f t="shared" si="859"/>
        <v>0</v>
      </c>
      <c r="AH2577" s="234">
        <f t="shared" si="860"/>
        <v>0</v>
      </c>
      <c r="AI2577" s="214">
        <f t="shared" si="868"/>
        <v>0</v>
      </c>
      <c r="AK2577" s="229">
        <f t="shared" si="861"/>
        <v>0</v>
      </c>
      <c r="AL2577" s="226"/>
      <c r="AM2577" s="15"/>
      <c r="AN2577" s="232" t="e">
        <f t="shared" si="862"/>
        <v>#DIV/0!</v>
      </c>
      <c r="AO2577" s="214">
        <f t="shared" si="856"/>
        <v>0</v>
      </c>
      <c r="AQ2577" s="210"/>
      <c r="AR2577" s="231"/>
      <c r="AS2577" s="15"/>
      <c r="AT2577" s="232">
        <f t="shared" si="863"/>
        <v>0</v>
      </c>
      <c r="AU2577" s="235">
        <f t="shared" si="864"/>
        <v>0</v>
      </c>
      <c r="AY2577" s="210"/>
      <c r="AZ2577" s="231"/>
      <c r="BA2577" s="15"/>
      <c r="BB2577" s="232">
        <f t="shared" si="853"/>
        <v>0</v>
      </c>
      <c r="BC2577" s="235">
        <f t="shared" si="865"/>
        <v>0</v>
      </c>
      <c r="BG2577" s="210"/>
      <c r="BH2577" s="231"/>
      <c r="BI2577" s="15"/>
      <c r="BJ2577" s="232">
        <f t="shared" si="857"/>
        <v>0</v>
      </c>
      <c r="BK2577" s="235">
        <f t="shared" si="866"/>
        <v>0</v>
      </c>
      <c r="BM2577" s="109">
        <f t="shared" si="858"/>
        <v>-3.5007948578670356</v>
      </c>
      <c r="BN2577" s="213"/>
      <c r="BR2577" s="228"/>
      <c r="BS2577" s="311"/>
      <c r="BT2577" s="3"/>
      <c r="BU2577" s="213"/>
      <c r="BV2577" s="213"/>
      <c r="BW2577" s="291"/>
    </row>
    <row r="2578" spans="1:75" x14ac:dyDescent="0.2">
      <c r="A2578" s="210"/>
      <c r="B2578" s="211"/>
      <c r="C2578" s="848" t="str">
        <f ca="1">IF(ISERR(AVERAGE(INDIRECT("B"&amp;(ROW()-INT($B$1/2))):INDIRECT("B"&amp;(ROW()+INT($B$1/2))))),"",AVERAGE(INDIRECT("B"&amp;(ROW()-INT($B$1/2))):INDIRECT("B"&amp;(ROW()+INT($B$1/2)))))</f>
        <v/>
      </c>
      <c r="D2578" s="848">
        <f t="shared" si="852"/>
        <v>0</v>
      </c>
      <c r="E2578" s="275"/>
      <c r="F2578" s="15"/>
      <c r="G2578" s="3"/>
      <c r="H2578" s="3"/>
      <c r="I2578" s="3"/>
      <c r="J2578" s="3"/>
      <c r="K2578" s="3"/>
      <c r="L2578" s="554"/>
      <c r="M2578" s="545"/>
      <c r="N2578" s="546"/>
      <c r="O2578" s="5"/>
      <c r="P2578" s="216"/>
      <c r="Q2578" s="217"/>
      <c r="R2578" s="218"/>
      <c r="S2578" s="219">
        <f t="shared" si="869"/>
        <v>0</v>
      </c>
      <c r="T2578" s="220">
        <f t="shared" si="870"/>
        <v>0</v>
      </c>
      <c r="U2578" s="214">
        <f t="shared" si="867"/>
        <v>0</v>
      </c>
      <c r="W2578" s="221"/>
      <c r="X2578" s="222"/>
      <c r="Y2578" s="222"/>
      <c r="Z2578" s="223"/>
      <c r="AA2578" s="222"/>
      <c r="AB2578" s="224"/>
      <c r="AC2578" s="225"/>
      <c r="AD2578" s="2">
        <f t="shared" si="854"/>
        <v>0</v>
      </c>
      <c r="AE2578" s="2">
        <f t="shared" si="855"/>
        <v>0</v>
      </c>
      <c r="AF2578" s="226"/>
      <c r="AG2578" s="219">
        <f t="shared" si="859"/>
        <v>0</v>
      </c>
      <c r="AH2578" s="234">
        <f t="shared" si="860"/>
        <v>0</v>
      </c>
      <c r="AI2578" s="214">
        <f t="shared" si="868"/>
        <v>0</v>
      </c>
      <c r="AK2578" s="229">
        <f t="shared" si="861"/>
        <v>0</v>
      </c>
      <c r="AL2578" s="226"/>
      <c r="AM2578" s="15"/>
      <c r="AN2578" s="232" t="e">
        <f t="shared" si="862"/>
        <v>#DIV/0!</v>
      </c>
      <c r="AO2578" s="214">
        <f t="shared" si="856"/>
        <v>0</v>
      </c>
      <c r="AQ2578" s="210"/>
      <c r="AR2578" s="231"/>
      <c r="AS2578" s="15"/>
      <c r="AT2578" s="232">
        <f t="shared" si="863"/>
        <v>0</v>
      </c>
      <c r="AU2578" s="235">
        <f t="shared" si="864"/>
        <v>0</v>
      </c>
      <c r="AY2578" s="210"/>
      <c r="AZ2578" s="231"/>
      <c r="BA2578" s="15"/>
      <c r="BB2578" s="232">
        <f t="shared" si="853"/>
        <v>0</v>
      </c>
      <c r="BC2578" s="235">
        <f t="shared" si="865"/>
        <v>0</v>
      </c>
      <c r="BG2578" s="210"/>
      <c r="BH2578" s="231"/>
      <c r="BI2578" s="15"/>
      <c r="BJ2578" s="232">
        <f t="shared" si="857"/>
        <v>0</v>
      </c>
      <c r="BK2578" s="235">
        <f t="shared" si="866"/>
        <v>0</v>
      </c>
      <c r="BM2578" s="109">
        <f t="shared" si="858"/>
        <v>-3.5026271953647723</v>
      </c>
      <c r="BN2578" s="213"/>
      <c r="BR2578" s="228"/>
      <c r="BS2578" s="311"/>
      <c r="BT2578" s="3"/>
      <c r="BU2578" s="213"/>
      <c r="BV2578" s="213"/>
      <c r="BW2578" s="291"/>
    </row>
    <row r="2579" spans="1:75" x14ac:dyDescent="0.2">
      <c r="A2579" s="210"/>
      <c r="B2579" s="211"/>
      <c r="C2579" s="848" t="str">
        <f ca="1">IF(ISERR(AVERAGE(INDIRECT("B"&amp;(ROW()-INT($B$1/2))):INDIRECT("B"&amp;(ROW()+INT($B$1/2))))),"",AVERAGE(INDIRECT("B"&amp;(ROW()-INT($B$1/2))):INDIRECT("B"&amp;(ROW()+INT($B$1/2)))))</f>
        <v/>
      </c>
      <c r="D2579" s="848">
        <f t="shared" si="852"/>
        <v>0</v>
      </c>
      <c r="E2579" s="275"/>
      <c r="F2579" s="15"/>
      <c r="G2579" s="3"/>
      <c r="H2579" s="3"/>
      <c r="I2579" s="3"/>
      <c r="J2579" s="3"/>
      <c r="K2579" s="3"/>
      <c r="L2579" s="554"/>
      <c r="M2579" s="545"/>
      <c r="N2579" s="546"/>
      <c r="O2579" s="5"/>
      <c r="P2579" s="216"/>
      <c r="Q2579" s="217"/>
      <c r="R2579" s="218"/>
      <c r="S2579" s="219">
        <f t="shared" si="869"/>
        <v>0</v>
      </c>
      <c r="T2579" s="220">
        <f t="shared" si="870"/>
        <v>0</v>
      </c>
      <c r="U2579" s="214">
        <f t="shared" si="867"/>
        <v>0</v>
      </c>
      <c r="W2579" s="221"/>
      <c r="X2579" s="222"/>
      <c r="Y2579" s="222"/>
      <c r="Z2579" s="223"/>
      <c r="AA2579" s="222"/>
      <c r="AB2579" s="224"/>
      <c r="AC2579" s="225"/>
      <c r="AD2579" s="2">
        <f t="shared" si="854"/>
        <v>0</v>
      </c>
      <c r="AE2579" s="2">
        <f t="shared" si="855"/>
        <v>0</v>
      </c>
      <c r="AF2579" s="226"/>
      <c r="AG2579" s="219">
        <f t="shared" si="859"/>
        <v>0</v>
      </c>
      <c r="AH2579" s="234">
        <f t="shared" si="860"/>
        <v>0</v>
      </c>
      <c r="AI2579" s="214">
        <f t="shared" si="868"/>
        <v>0</v>
      </c>
      <c r="AK2579" s="229">
        <f t="shared" si="861"/>
        <v>0</v>
      </c>
      <c r="AL2579" s="226"/>
      <c r="AM2579" s="15"/>
      <c r="AN2579" s="232" t="e">
        <f t="shared" si="862"/>
        <v>#DIV/0!</v>
      </c>
      <c r="AO2579" s="214">
        <f t="shared" si="856"/>
        <v>0</v>
      </c>
      <c r="AQ2579" s="210"/>
      <c r="AR2579" s="231"/>
      <c r="AS2579" s="15"/>
      <c r="AT2579" s="232">
        <f t="shared" si="863"/>
        <v>0</v>
      </c>
      <c r="AU2579" s="235">
        <f t="shared" si="864"/>
        <v>0</v>
      </c>
      <c r="AY2579" s="210"/>
      <c r="AZ2579" s="231"/>
      <c r="BA2579" s="15"/>
      <c r="BB2579" s="232">
        <f t="shared" si="853"/>
        <v>0</v>
      </c>
      <c r="BC2579" s="235">
        <f t="shared" si="865"/>
        <v>0</v>
      </c>
      <c r="BG2579" s="210"/>
      <c r="BH2579" s="231"/>
      <c r="BI2579" s="15"/>
      <c r="BJ2579" s="232">
        <f t="shared" si="857"/>
        <v>0</v>
      </c>
      <c r="BK2579" s="235">
        <f t="shared" si="866"/>
        <v>0</v>
      </c>
      <c r="BM2579" s="109">
        <f t="shared" si="858"/>
        <v>-3.504459532862509</v>
      </c>
      <c r="BN2579" s="213"/>
      <c r="BR2579" s="228"/>
      <c r="BS2579" s="311"/>
      <c r="BT2579" s="3"/>
      <c r="BU2579" s="213"/>
      <c r="BV2579" s="213"/>
      <c r="BW2579" s="291"/>
    </row>
    <row r="2580" spans="1:75" x14ac:dyDescent="0.2">
      <c r="A2580" s="210"/>
      <c r="B2580" s="211"/>
      <c r="C2580" s="848" t="str">
        <f ca="1">IF(ISERR(AVERAGE(INDIRECT("B"&amp;(ROW()-INT($B$1/2))):INDIRECT("B"&amp;(ROW()+INT($B$1/2))))),"",AVERAGE(INDIRECT("B"&amp;(ROW()-INT($B$1/2))):INDIRECT("B"&amp;(ROW()+INT($B$1/2)))))</f>
        <v/>
      </c>
      <c r="D2580" s="848">
        <f t="shared" si="852"/>
        <v>0</v>
      </c>
      <c r="E2580" s="275"/>
      <c r="F2580" s="15"/>
      <c r="G2580" s="3"/>
      <c r="H2580" s="3"/>
      <c r="I2580" s="3"/>
      <c r="J2580" s="3"/>
      <c r="K2580" s="3"/>
      <c r="L2580" s="554"/>
      <c r="M2580" s="545"/>
      <c r="N2580" s="546"/>
      <c r="O2580" s="5"/>
      <c r="P2580" s="216"/>
      <c r="Q2580" s="217"/>
      <c r="R2580" s="218"/>
      <c r="S2580" s="219">
        <f t="shared" si="869"/>
        <v>0</v>
      </c>
      <c r="T2580" s="220">
        <f t="shared" si="870"/>
        <v>0</v>
      </c>
      <c r="U2580" s="214">
        <f t="shared" si="867"/>
        <v>0</v>
      </c>
      <c r="W2580" s="221"/>
      <c r="X2580" s="222"/>
      <c r="Y2580" s="222"/>
      <c r="Z2580" s="223"/>
      <c r="AA2580" s="222"/>
      <c r="AB2580" s="224"/>
      <c r="AC2580" s="225"/>
      <c r="AD2580" s="2">
        <f t="shared" si="854"/>
        <v>0</v>
      </c>
      <c r="AE2580" s="2">
        <f t="shared" si="855"/>
        <v>0</v>
      </c>
      <c r="AF2580" s="226"/>
      <c r="AG2580" s="219">
        <f t="shared" si="859"/>
        <v>0</v>
      </c>
      <c r="AH2580" s="234">
        <f t="shared" si="860"/>
        <v>0</v>
      </c>
      <c r="AI2580" s="214">
        <f t="shared" si="868"/>
        <v>0</v>
      </c>
      <c r="AK2580" s="229">
        <f t="shared" si="861"/>
        <v>0</v>
      </c>
      <c r="AL2580" s="226"/>
      <c r="AM2580" s="15"/>
      <c r="AN2580" s="232" t="e">
        <f t="shared" si="862"/>
        <v>#DIV/0!</v>
      </c>
      <c r="AO2580" s="214">
        <f t="shared" si="856"/>
        <v>0</v>
      </c>
      <c r="AQ2580" s="210"/>
      <c r="AR2580" s="231"/>
      <c r="AS2580" s="15"/>
      <c r="AT2580" s="232">
        <f t="shared" si="863"/>
        <v>0</v>
      </c>
      <c r="AU2580" s="235">
        <f t="shared" si="864"/>
        <v>0</v>
      </c>
      <c r="AY2580" s="210"/>
      <c r="AZ2580" s="231"/>
      <c r="BA2580" s="15"/>
      <c r="BB2580" s="232">
        <f t="shared" si="853"/>
        <v>0</v>
      </c>
      <c r="BC2580" s="235">
        <f t="shared" si="865"/>
        <v>0</v>
      </c>
      <c r="BG2580" s="210"/>
      <c r="BH2580" s="231"/>
      <c r="BI2580" s="15"/>
      <c r="BJ2580" s="232">
        <f t="shared" si="857"/>
        <v>0</v>
      </c>
      <c r="BK2580" s="235">
        <f t="shared" si="866"/>
        <v>0</v>
      </c>
      <c r="BM2580" s="109">
        <f t="shared" si="858"/>
        <v>-3.5062918703602457</v>
      </c>
      <c r="BN2580" s="213"/>
      <c r="BR2580" s="228"/>
      <c r="BS2580" s="311"/>
      <c r="BT2580" s="3"/>
      <c r="BU2580" s="213"/>
      <c r="BV2580" s="213"/>
      <c r="BW2580" s="291"/>
    </row>
    <row r="2581" spans="1:75" x14ac:dyDescent="0.2">
      <c r="A2581" s="210"/>
      <c r="B2581" s="211"/>
      <c r="C2581" s="848" t="str">
        <f ca="1">IF(ISERR(AVERAGE(INDIRECT("B"&amp;(ROW()-INT($B$1/2))):INDIRECT("B"&amp;(ROW()+INT($B$1/2))))),"",AVERAGE(INDIRECT("B"&amp;(ROW()-INT($B$1/2))):INDIRECT("B"&amp;(ROW()+INT($B$1/2)))))</f>
        <v/>
      </c>
      <c r="D2581" s="848">
        <f t="shared" si="852"/>
        <v>0</v>
      </c>
      <c r="E2581" s="275"/>
      <c r="F2581" s="15"/>
      <c r="G2581" s="3"/>
      <c r="H2581" s="3"/>
      <c r="I2581" s="3"/>
      <c r="J2581" s="3"/>
      <c r="K2581" s="3"/>
      <c r="L2581" s="554"/>
      <c r="M2581" s="545"/>
      <c r="N2581" s="546"/>
      <c r="O2581" s="5"/>
      <c r="P2581" s="216"/>
      <c r="Q2581" s="217"/>
      <c r="R2581" s="218"/>
      <c r="S2581" s="219">
        <f t="shared" si="869"/>
        <v>0</v>
      </c>
      <c r="T2581" s="220">
        <f t="shared" si="870"/>
        <v>0</v>
      </c>
      <c r="U2581" s="214">
        <f t="shared" si="867"/>
        <v>0</v>
      </c>
      <c r="W2581" s="221"/>
      <c r="X2581" s="222"/>
      <c r="Y2581" s="222"/>
      <c r="Z2581" s="223"/>
      <c r="AA2581" s="222"/>
      <c r="AB2581" s="224"/>
      <c r="AC2581" s="225"/>
      <c r="AD2581" s="2">
        <f t="shared" si="854"/>
        <v>0</v>
      </c>
      <c r="AE2581" s="2">
        <f t="shared" si="855"/>
        <v>0</v>
      </c>
      <c r="AF2581" s="226"/>
      <c r="AG2581" s="219">
        <f t="shared" si="859"/>
        <v>0</v>
      </c>
      <c r="AH2581" s="234">
        <f t="shared" si="860"/>
        <v>0</v>
      </c>
      <c r="AI2581" s="214">
        <f t="shared" si="868"/>
        <v>0</v>
      </c>
      <c r="AK2581" s="229">
        <f t="shared" si="861"/>
        <v>0</v>
      </c>
      <c r="AL2581" s="226"/>
      <c r="AM2581" s="15"/>
      <c r="AN2581" s="232" t="e">
        <f t="shared" si="862"/>
        <v>#DIV/0!</v>
      </c>
      <c r="AO2581" s="214">
        <f t="shared" si="856"/>
        <v>0</v>
      </c>
      <c r="AQ2581" s="210"/>
      <c r="AR2581" s="231"/>
      <c r="AS2581" s="15"/>
      <c r="AT2581" s="232">
        <f t="shared" si="863"/>
        <v>0</v>
      </c>
      <c r="AU2581" s="235">
        <f t="shared" si="864"/>
        <v>0</v>
      </c>
      <c r="AY2581" s="210"/>
      <c r="AZ2581" s="231"/>
      <c r="BA2581" s="15"/>
      <c r="BB2581" s="232">
        <f t="shared" si="853"/>
        <v>0</v>
      </c>
      <c r="BC2581" s="235">
        <f t="shared" si="865"/>
        <v>0</v>
      </c>
      <c r="BG2581" s="210"/>
      <c r="BH2581" s="231"/>
      <c r="BI2581" s="15"/>
      <c r="BJ2581" s="232">
        <f t="shared" si="857"/>
        <v>0</v>
      </c>
      <c r="BK2581" s="235">
        <f t="shared" si="866"/>
        <v>0</v>
      </c>
      <c r="BM2581" s="109">
        <f t="shared" si="858"/>
        <v>-3.5081242078579824</v>
      </c>
      <c r="BN2581" s="213"/>
      <c r="BR2581" s="228"/>
      <c r="BS2581" s="311"/>
      <c r="BT2581" s="3"/>
      <c r="BU2581" s="213"/>
      <c r="BV2581" s="213"/>
      <c r="BW2581" s="291"/>
    </row>
    <row r="2582" spans="1:75" x14ac:dyDescent="0.2">
      <c r="A2582" s="210"/>
      <c r="B2582" s="211"/>
      <c r="C2582" s="848" t="str">
        <f ca="1">IF(ISERR(AVERAGE(INDIRECT("B"&amp;(ROW()-INT($B$1/2))):INDIRECT("B"&amp;(ROW()+INT($B$1/2))))),"",AVERAGE(INDIRECT("B"&amp;(ROW()-INT($B$1/2))):INDIRECT("B"&amp;(ROW()+INT($B$1/2)))))</f>
        <v/>
      </c>
      <c r="D2582" s="848">
        <f t="shared" si="852"/>
        <v>0</v>
      </c>
      <c r="E2582" s="275"/>
      <c r="F2582" s="15"/>
      <c r="G2582" s="3"/>
      <c r="H2582" s="3"/>
      <c r="I2582" s="3"/>
      <c r="J2582" s="3"/>
      <c r="K2582" s="3"/>
      <c r="L2582" s="554"/>
      <c r="M2582" s="545"/>
      <c r="N2582" s="546"/>
      <c r="O2582" s="5"/>
      <c r="P2582" s="216"/>
      <c r="Q2582" s="217"/>
      <c r="R2582" s="218"/>
      <c r="S2582" s="219">
        <f t="shared" si="869"/>
        <v>0</v>
      </c>
      <c r="T2582" s="220">
        <f t="shared" si="870"/>
        <v>0</v>
      </c>
      <c r="U2582" s="214">
        <f t="shared" si="867"/>
        <v>0</v>
      </c>
      <c r="W2582" s="221"/>
      <c r="X2582" s="222"/>
      <c r="Y2582" s="222"/>
      <c r="Z2582" s="223"/>
      <c r="AA2582" s="222"/>
      <c r="AB2582" s="224"/>
      <c r="AC2582" s="225"/>
      <c r="AD2582" s="2">
        <f t="shared" si="854"/>
        <v>0</v>
      </c>
      <c r="AE2582" s="2">
        <f t="shared" si="855"/>
        <v>0</v>
      </c>
      <c r="AF2582" s="226"/>
      <c r="AG2582" s="219">
        <f t="shared" si="859"/>
        <v>0</v>
      </c>
      <c r="AH2582" s="234">
        <f t="shared" si="860"/>
        <v>0</v>
      </c>
      <c r="AI2582" s="214">
        <f t="shared" si="868"/>
        <v>0</v>
      </c>
      <c r="AK2582" s="229">
        <f t="shared" si="861"/>
        <v>0</v>
      </c>
      <c r="AL2582" s="226"/>
      <c r="AM2582" s="15"/>
      <c r="AN2582" s="232" t="e">
        <f t="shared" si="862"/>
        <v>#DIV/0!</v>
      </c>
      <c r="AO2582" s="214">
        <f t="shared" si="856"/>
        <v>0</v>
      </c>
      <c r="AQ2582" s="210"/>
      <c r="AR2582" s="231"/>
      <c r="AS2582" s="15"/>
      <c r="AT2582" s="232">
        <f t="shared" si="863"/>
        <v>0</v>
      </c>
      <c r="AU2582" s="235">
        <f t="shared" si="864"/>
        <v>0</v>
      </c>
      <c r="AY2582" s="210"/>
      <c r="AZ2582" s="231"/>
      <c r="BA2582" s="15"/>
      <c r="BB2582" s="232">
        <f t="shared" si="853"/>
        <v>0</v>
      </c>
      <c r="BC2582" s="235">
        <f t="shared" si="865"/>
        <v>0</v>
      </c>
      <c r="BG2582" s="210"/>
      <c r="BH2582" s="231"/>
      <c r="BI2582" s="15"/>
      <c r="BJ2582" s="232">
        <f t="shared" si="857"/>
        <v>0</v>
      </c>
      <c r="BK2582" s="235">
        <f t="shared" si="866"/>
        <v>0</v>
      </c>
      <c r="BM2582" s="109">
        <f t="shared" si="858"/>
        <v>-3.5099565453557191</v>
      </c>
      <c r="BN2582" s="213"/>
      <c r="BR2582" s="228"/>
      <c r="BS2582" s="311"/>
      <c r="BT2582" s="3"/>
      <c r="BU2582" s="213"/>
      <c r="BV2582" s="213"/>
      <c r="BW2582" s="291"/>
    </row>
    <row r="2583" spans="1:75" x14ac:dyDescent="0.2">
      <c r="A2583" s="210"/>
      <c r="B2583" s="211"/>
      <c r="C2583" s="848" t="str">
        <f ca="1">IF(ISERR(AVERAGE(INDIRECT("B"&amp;(ROW()-INT($B$1/2))):INDIRECT("B"&amp;(ROW()+INT($B$1/2))))),"",AVERAGE(INDIRECT("B"&amp;(ROW()-INT($B$1/2))):INDIRECT("B"&amp;(ROW()+INT($B$1/2)))))</f>
        <v/>
      </c>
      <c r="D2583" s="848">
        <f t="shared" si="852"/>
        <v>0</v>
      </c>
      <c r="E2583" s="275"/>
      <c r="F2583" s="15"/>
      <c r="G2583" s="3"/>
      <c r="H2583" s="3"/>
      <c r="I2583" s="3"/>
      <c r="J2583" s="3"/>
      <c r="K2583" s="3"/>
      <c r="L2583" s="554"/>
      <c r="M2583" s="545"/>
      <c r="N2583" s="546"/>
      <c r="O2583" s="5"/>
      <c r="P2583" s="216"/>
      <c r="Q2583" s="217"/>
      <c r="R2583" s="218"/>
      <c r="S2583" s="219">
        <f t="shared" si="869"/>
        <v>0</v>
      </c>
      <c r="T2583" s="220">
        <f t="shared" si="870"/>
        <v>0</v>
      </c>
      <c r="U2583" s="214">
        <f t="shared" si="867"/>
        <v>0</v>
      </c>
      <c r="W2583" s="221"/>
      <c r="X2583" s="222"/>
      <c r="Y2583" s="222"/>
      <c r="Z2583" s="223"/>
      <c r="AA2583" s="222"/>
      <c r="AB2583" s="224"/>
      <c r="AC2583" s="225"/>
      <c r="AD2583" s="2">
        <f t="shared" si="854"/>
        <v>0</v>
      </c>
      <c r="AE2583" s="2">
        <f t="shared" si="855"/>
        <v>0</v>
      </c>
      <c r="AF2583" s="226"/>
      <c r="AG2583" s="219">
        <f t="shared" si="859"/>
        <v>0</v>
      </c>
      <c r="AH2583" s="234">
        <f t="shared" si="860"/>
        <v>0</v>
      </c>
      <c r="AI2583" s="214">
        <f t="shared" si="868"/>
        <v>0</v>
      </c>
      <c r="AK2583" s="229">
        <f t="shared" si="861"/>
        <v>0</v>
      </c>
      <c r="AL2583" s="226"/>
      <c r="AM2583" s="15"/>
      <c r="AN2583" s="232" t="e">
        <f t="shared" si="862"/>
        <v>#DIV/0!</v>
      </c>
      <c r="AO2583" s="214">
        <f t="shared" si="856"/>
        <v>0</v>
      </c>
      <c r="AQ2583" s="210"/>
      <c r="AR2583" s="231"/>
      <c r="AS2583" s="15"/>
      <c r="AT2583" s="232">
        <f t="shared" si="863"/>
        <v>0</v>
      </c>
      <c r="AU2583" s="235">
        <f t="shared" si="864"/>
        <v>0</v>
      </c>
      <c r="AY2583" s="210"/>
      <c r="AZ2583" s="231"/>
      <c r="BA2583" s="15"/>
      <c r="BB2583" s="232">
        <f t="shared" si="853"/>
        <v>0</v>
      </c>
      <c r="BC2583" s="235">
        <f t="shared" si="865"/>
        <v>0</v>
      </c>
      <c r="BG2583" s="210"/>
      <c r="BH2583" s="231"/>
      <c r="BI2583" s="15"/>
      <c r="BJ2583" s="232">
        <f t="shared" si="857"/>
        <v>0</v>
      </c>
      <c r="BK2583" s="235">
        <f t="shared" si="866"/>
        <v>0</v>
      </c>
      <c r="BM2583" s="109">
        <f t="shared" si="858"/>
        <v>-3.5117888828534558</v>
      </c>
      <c r="BN2583" s="213"/>
      <c r="BR2583" s="228"/>
      <c r="BS2583" s="311"/>
      <c r="BT2583" s="3"/>
      <c r="BU2583" s="213"/>
      <c r="BV2583" s="213"/>
      <c r="BW2583" s="291"/>
    </row>
    <row r="2584" spans="1:75" x14ac:dyDescent="0.2">
      <c r="A2584" s="210"/>
      <c r="B2584" s="211"/>
      <c r="C2584" s="848" t="str">
        <f ca="1">IF(ISERR(AVERAGE(INDIRECT("B"&amp;(ROW()-INT($B$1/2))):INDIRECT("B"&amp;(ROW()+INT($B$1/2))))),"",AVERAGE(INDIRECT("B"&amp;(ROW()-INT($B$1/2))):INDIRECT("B"&amp;(ROW()+INT($B$1/2)))))</f>
        <v/>
      </c>
      <c r="D2584" s="848">
        <f t="shared" si="852"/>
        <v>0</v>
      </c>
      <c r="E2584" s="275"/>
      <c r="F2584" s="15"/>
      <c r="G2584" s="3"/>
      <c r="H2584" s="3"/>
      <c r="I2584" s="3"/>
      <c r="J2584" s="3"/>
      <c r="K2584" s="3"/>
      <c r="L2584" s="554"/>
      <c r="M2584" s="545"/>
      <c r="N2584" s="546"/>
      <c r="O2584" s="5"/>
      <c r="P2584" s="216"/>
      <c r="Q2584" s="217"/>
      <c r="R2584" s="218"/>
      <c r="S2584" s="219">
        <f t="shared" si="869"/>
        <v>0</v>
      </c>
      <c r="T2584" s="220">
        <f t="shared" si="870"/>
        <v>0</v>
      </c>
      <c r="U2584" s="214">
        <f t="shared" si="867"/>
        <v>0</v>
      </c>
      <c r="W2584" s="221"/>
      <c r="X2584" s="222"/>
      <c r="Y2584" s="222"/>
      <c r="Z2584" s="223"/>
      <c r="AA2584" s="222"/>
      <c r="AB2584" s="224"/>
      <c r="AC2584" s="225"/>
      <c r="AD2584" s="2">
        <f t="shared" si="854"/>
        <v>0</v>
      </c>
      <c r="AE2584" s="2">
        <f t="shared" si="855"/>
        <v>0</v>
      </c>
      <c r="AF2584" s="226"/>
      <c r="AG2584" s="219">
        <f t="shared" si="859"/>
        <v>0</v>
      </c>
      <c r="AH2584" s="234">
        <f t="shared" si="860"/>
        <v>0</v>
      </c>
      <c r="AI2584" s="214">
        <f t="shared" si="868"/>
        <v>0</v>
      </c>
      <c r="AK2584" s="229">
        <f t="shared" si="861"/>
        <v>0</v>
      </c>
      <c r="AL2584" s="226"/>
      <c r="AM2584" s="15"/>
      <c r="AN2584" s="232" t="e">
        <f t="shared" si="862"/>
        <v>#DIV/0!</v>
      </c>
      <c r="AO2584" s="214">
        <f t="shared" si="856"/>
        <v>0</v>
      </c>
      <c r="AQ2584" s="210"/>
      <c r="AR2584" s="231"/>
      <c r="AS2584" s="15"/>
      <c r="AT2584" s="232">
        <f t="shared" si="863"/>
        <v>0</v>
      </c>
      <c r="AU2584" s="235">
        <f t="shared" si="864"/>
        <v>0</v>
      </c>
      <c r="AY2584" s="210"/>
      <c r="AZ2584" s="231"/>
      <c r="BA2584" s="15"/>
      <c r="BB2584" s="232">
        <f t="shared" si="853"/>
        <v>0</v>
      </c>
      <c r="BC2584" s="235">
        <f t="shared" si="865"/>
        <v>0</v>
      </c>
      <c r="BG2584" s="210"/>
      <c r="BH2584" s="231"/>
      <c r="BI2584" s="15"/>
      <c r="BJ2584" s="232">
        <f t="shared" si="857"/>
        <v>0</v>
      </c>
      <c r="BK2584" s="235">
        <f t="shared" si="866"/>
        <v>0</v>
      </c>
      <c r="BM2584" s="109">
        <f t="shared" si="858"/>
        <v>-3.5136212203511925</v>
      </c>
      <c r="BN2584" s="213"/>
      <c r="BR2584" s="228"/>
      <c r="BS2584" s="311"/>
      <c r="BT2584" s="3"/>
      <c r="BU2584" s="213"/>
      <c r="BV2584" s="213"/>
      <c r="BW2584" s="291"/>
    </row>
    <row r="2585" spans="1:75" x14ac:dyDescent="0.2">
      <c r="A2585" s="210"/>
      <c r="B2585" s="211"/>
      <c r="C2585" s="848" t="str">
        <f ca="1">IF(ISERR(AVERAGE(INDIRECT("B"&amp;(ROW()-INT($B$1/2))):INDIRECT("B"&amp;(ROW()+INT($B$1/2))))),"",AVERAGE(INDIRECT("B"&amp;(ROW()-INT($B$1/2))):INDIRECT("B"&amp;(ROW()+INT($B$1/2)))))</f>
        <v/>
      </c>
      <c r="D2585" s="848">
        <f t="shared" si="852"/>
        <v>0</v>
      </c>
      <c r="E2585" s="275"/>
      <c r="F2585" s="15"/>
      <c r="G2585" s="3"/>
      <c r="H2585" s="3"/>
      <c r="I2585" s="3"/>
      <c r="J2585" s="3"/>
      <c r="K2585" s="3"/>
      <c r="L2585" s="554"/>
      <c r="M2585" s="545"/>
      <c r="N2585" s="546"/>
      <c r="O2585" s="5"/>
      <c r="P2585" s="216"/>
      <c r="Q2585" s="217"/>
      <c r="R2585" s="218"/>
      <c r="S2585" s="219">
        <f t="shared" si="869"/>
        <v>0</v>
      </c>
      <c r="T2585" s="220">
        <f t="shared" si="870"/>
        <v>0</v>
      </c>
      <c r="U2585" s="214">
        <f t="shared" si="867"/>
        <v>0</v>
      </c>
      <c r="W2585" s="221"/>
      <c r="X2585" s="222"/>
      <c r="Y2585" s="222"/>
      <c r="Z2585" s="223"/>
      <c r="AA2585" s="222"/>
      <c r="AB2585" s="224"/>
      <c r="AC2585" s="225"/>
      <c r="AD2585" s="2">
        <f t="shared" si="854"/>
        <v>0</v>
      </c>
      <c r="AE2585" s="2">
        <f t="shared" si="855"/>
        <v>0</v>
      </c>
      <c r="AF2585" s="226"/>
      <c r="AG2585" s="219">
        <f t="shared" si="859"/>
        <v>0</v>
      </c>
      <c r="AH2585" s="234">
        <f t="shared" si="860"/>
        <v>0</v>
      </c>
      <c r="AI2585" s="214">
        <f t="shared" si="868"/>
        <v>0</v>
      </c>
      <c r="AK2585" s="229">
        <f t="shared" si="861"/>
        <v>0</v>
      </c>
      <c r="AL2585" s="226"/>
      <c r="AM2585" s="15"/>
      <c r="AN2585" s="232" t="e">
        <f t="shared" si="862"/>
        <v>#DIV/0!</v>
      </c>
      <c r="AO2585" s="214">
        <f t="shared" si="856"/>
        <v>0</v>
      </c>
      <c r="AQ2585" s="210"/>
      <c r="AR2585" s="231"/>
      <c r="AS2585" s="15"/>
      <c r="AT2585" s="232">
        <f t="shared" si="863"/>
        <v>0</v>
      </c>
      <c r="AU2585" s="235">
        <f t="shared" si="864"/>
        <v>0</v>
      </c>
      <c r="AY2585" s="210"/>
      <c r="AZ2585" s="231"/>
      <c r="BA2585" s="15"/>
      <c r="BB2585" s="232">
        <f t="shared" si="853"/>
        <v>0</v>
      </c>
      <c r="BC2585" s="235">
        <f t="shared" si="865"/>
        <v>0</v>
      </c>
      <c r="BG2585" s="210"/>
      <c r="BH2585" s="231"/>
      <c r="BI2585" s="15"/>
      <c r="BJ2585" s="232">
        <f t="shared" si="857"/>
        <v>0</v>
      </c>
      <c r="BK2585" s="235">
        <f t="shared" si="866"/>
        <v>0</v>
      </c>
      <c r="BM2585" s="109">
        <f t="shared" si="858"/>
        <v>-3.5154535578489292</v>
      </c>
      <c r="BN2585" s="213"/>
      <c r="BR2585" s="228"/>
      <c r="BS2585" s="311"/>
      <c r="BT2585" s="3"/>
      <c r="BU2585" s="213"/>
      <c r="BV2585" s="213"/>
      <c r="BW2585" s="291"/>
    </row>
    <row r="2586" spans="1:75" x14ac:dyDescent="0.2">
      <c r="A2586" s="210"/>
      <c r="B2586" s="211"/>
      <c r="C2586" s="848" t="str">
        <f ca="1">IF(ISERR(AVERAGE(INDIRECT("B"&amp;(ROW()-INT($B$1/2))):INDIRECT("B"&amp;(ROW()+INT($B$1/2))))),"",AVERAGE(INDIRECT("B"&amp;(ROW()-INT($B$1/2))):INDIRECT("B"&amp;(ROW()+INT($B$1/2)))))</f>
        <v/>
      </c>
      <c r="D2586" s="848">
        <f t="shared" si="852"/>
        <v>0</v>
      </c>
      <c r="E2586" s="275"/>
      <c r="F2586" s="15"/>
      <c r="G2586" s="3"/>
      <c r="H2586" s="3"/>
      <c r="I2586" s="3"/>
      <c r="J2586" s="3"/>
      <c r="K2586" s="3"/>
      <c r="L2586" s="554"/>
      <c r="M2586" s="545"/>
      <c r="N2586" s="546"/>
      <c r="O2586" s="5"/>
      <c r="P2586" s="216"/>
      <c r="Q2586" s="217"/>
      <c r="R2586" s="218"/>
      <c r="S2586" s="219">
        <f t="shared" si="869"/>
        <v>0</v>
      </c>
      <c r="T2586" s="220">
        <f t="shared" si="870"/>
        <v>0</v>
      </c>
      <c r="U2586" s="214">
        <f t="shared" si="867"/>
        <v>0</v>
      </c>
      <c r="W2586" s="221"/>
      <c r="X2586" s="222"/>
      <c r="Y2586" s="222"/>
      <c r="Z2586" s="223"/>
      <c r="AA2586" s="222"/>
      <c r="AB2586" s="224"/>
      <c r="AC2586" s="225"/>
      <c r="AD2586" s="2">
        <f t="shared" si="854"/>
        <v>0</v>
      </c>
      <c r="AE2586" s="2">
        <f t="shared" si="855"/>
        <v>0</v>
      </c>
      <c r="AF2586" s="226"/>
      <c r="AG2586" s="219">
        <f t="shared" si="859"/>
        <v>0</v>
      </c>
      <c r="AH2586" s="234">
        <f t="shared" si="860"/>
        <v>0</v>
      </c>
      <c r="AI2586" s="214">
        <f t="shared" si="868"/>
        <v>0</v>
      </c>
      <c r="AK2586" s="229">
        <f t="shared" si="861"/>
        <v>0</v>
      </c>
      <c r="AL2586" s="226"/>
      <c r="AM2586" s="15"/>
      <c r="AN2586" s="232" t="e">
        <f t="shared" si="862"/>
        <v>#DIV/0!</v>
      </c>
      <c r="AO2586" s="214">
        <f t="shared" si="856"/>
        <v>0</v>
      </c>
      <c r="AQ2586" s="210"/>
      <c r="AR2586" s="231"/>
      <c r="AS2586" s="15"/>
      <c r="AT2586" s="232">
        <f t="shared" si="863"/>
        <v>0</v>
      </c>
      <c r="AU2586" s="235">
        <f t="shared" si="864"/>
        <v>0</v>
      </c>
      <c r="AY2586" s="210"/>
      <c r="AZ2586" s="231"/>
      <c r="BA2586" s="15"/>
      <c r="BB2586" s="232">
        <f t="shared" si="853"/>
        <v>0</v>
      </c>
      <c r="BC2586" s="235">
        <f t="shared" si="865"/>
        <v>0</v>
      </c>
      <c r="BG2586" s="210"/>
      <c r="BH2586" s="231"/>
      <c r="BI2586" s="15"/>
      <c r="BJ2586" s="232">
        <f t="shared" si="857"/>
        <v>0</v>
      </c>
      <c r="BK2586" s="235">
        <f t="shared" si="866"/>
        <v>0</v>
      </c>
      <c r="BM2586" s="109">
        <f t="shared" si="858"/>
        <v>-3.5172858953466659</v>
      </c>
      <c r="BN2586" s="213"/>
      <c r="BR2586" s="228"/>
      <c r="BS2586" s="311"/>
      <c r="BT2586" s="3"/>
      <c r="BU2586" s="213"/>
      <c r="BV2586" s="213"/>
      <c r="BW2586" s="291"/>
    </row>
    <row r="2587" spans="1:75" x14ac:dyDescent="0.2">
      <c r="A2587" s="210"/>
      <c r="B2587" s="211"/>
      <c r="C2587" s="848" t="str">
        <f ca="1">IF(ISERR(AVERAGE(INDIRECT("B"&amp;(ROW()-INT($B$1/2))):INDIRECT("B"&amp;(ROW()+INT($B$1/2))))),"",AVERAGE(INDIRECT("B"&amp;(ROW()-INT($B$1/2))):INDIRECT("B"&amp;(ROW()+INT($B$1/2)))))</f>
        <v/>
      </c>
      <c r="D2587" s="848">
        <f t="shared" si="852"/>
        <v>0</v>
      </c>
      <c r="E2587" s="275"/>
      <c r="F2587" s="15"/>
      <c r="G2587" s="3"/>
      <c r="H2587" s="3"/>
      <c r="I2587" s="3"/>
      <c r="J2587" s="3"/>
      <c r="K2587" s="3"/>
      <c r="L2587" s="554"/>
      <c r="M2587" s="545"/>
      <c r="N2587" s="546"/>
      <c r="O2587" s="5"/>
      <c r="P2587" s="216"/>
      <c r="Q2587" s="217"/>
      <c r="R2587" s="218"/>
      <c r="S2587" s="219">
        <f t="shared" si="869"/>
        <v>0</v>
      </c>
      <c r="T2587" s="220">
        <f t="shared" si="870"/>
        <v>0</v>
      </c>
      <c r="U2587" s="214">
        <f t="shared" si="867"/>
        <v>0</v>
      </c>
      <c r="W2587" s="221"/>
      <c r="X2587" s="222"/>
      <c r="Y2587" s="222"/>
      <c r="Z2587" s="223"/>
      <c r="AA2587" s="222"/>
      <c r="AB2587" s="224"/>
      <c r="AC2587" s="225"/>
      <c r="AD2587" s="2">
        <f t="shared" si="854"/>
        <v>0</v>
      </c>
      <c r="AE2587" s="2">
        <f t="shared" si="855"/>
        <v>0</v>
      </c>
      <c r="AF2587" s="226"/>
      <c r="AG2587" s="219">
        <f t="shared" si="859"/>
        <v>0</v>
      </c>
      <c r="AH2587" s="234">
        <f t="shared" si="860"/>
        <v>0</v>
      </c>
      <c r="AI2587" s="214">
        <f t="shared" si="868"/>
        <v>0</v>
      </c>
      <c r="AK2587" s="229">
        <f t="shared" si="861"/>
        <v>0</v>
      </c>
      <c r="AL2587" s="226"/>
      <c r="AM2587" s="15"/>
      <c r="AN2587" s="232" t="e">
        <f t="shared" si="862"/>
        <v>#DIV/0!</v>
      </c>
      <c r="AO2587" s="214">
        <f t="shared" si="856"/>
        <v>0</v>
      </c>
      <c r="AQ2587" s="210"/>
      <c r="AR2587" s="231"/>
      <c r="AS2587" s="15"/>
      <c r="AT2587" s="232">
        <f t="shared" si="863"/>
        <v>0</v>
      </c>
      <c r="AU2587" s="235">
        <f t="shared" si="864"/>
        <v>0</v>
      </c>
      <c r="AY2587" s="210"/>
      <c r="AZ2587" s="231"/>
      <c r="BA2587" s="15"/>
      <c r="BB2587" s="232">
        <f t="shared" si="853"/>
        <v>0</v>
      </c>
      <c r="BC2587" s="235">
        <f t="shared" si="865"/>
        <v>0</v>
      </c>
      <c r="BG2587" s="210"/>
      <c r="BH2587" s="231"/>
      <c r="BI2587" s="15"/>
      <c r="BJ2587" s="232">
        <f t="shared" si="857"/>
        <v>0</v>
      </c>
      <c r="BK2587" s="235">
        <f t="shared" si="866"/>
        <v>0</v>
      </c>
      <c r="BM2587" s="109">
        <f t="shared" si="858"/>
        <v>-3.5191182328444026</v>
      </c>
      <c r="BN2587" s="213"/>
      <c r="BR2587" s="228"/>
      <c r="BS2587" s="311"/>
      <c r="BT2587" s="3"/>
      <c r="BU2587" s="213"/>
      <c r="BV2587" s="213"/>
      <c r="BW2587" s="291"/>
    </row>
    <row r="2588" spans="1:75" x14ac:dyDescent="0.2">
      <c r="A2588" s="210"/>
      <c r="B2588" s="211"/>
      <c r="C2588" s="848" t="str">
        <f ca="1">IF(ISERR(AVERAGE(INDIRECT("B"&amp;(ROW()-INT($B$1/2))):INDIRECT("B"&amp;(ROW()+INT($B$1/2))))),"",AVERAGE(INDIRECT("B"&amp;(ROW()-INT($B$1/2))):INDIRECT("B"&amp;(ROW()+INT($B$1/2)))))</f>
        <v/>
      </c>
      <c r="D2588" s="848">
        <f t="shared" si="852"/>
        <v>0</v>
      </c>
      <c r="E2588" s="275"/>
      <c r="F2588" s="15"/>
      <c r="G2588" s="3"/>
      <c r="H2588" s="3"/>
      <c r="I2588" s="3"/>
      <c r="J2588" s="3"/>
      <c r="K2588" s="3"/>
      <c r="L2588" s="554"/>
      <c r="M2588" s="545"/>
      <c r="N2588" s="546"/>
      <c r="O2588" s="5"/>
      <c r="P2588" s="216"/>
      <c r="Q2588" s="217"/>
      <c r="R2588" s="218"/>
      <c r="S2588" s="219">
        <f t="shared" si="869"/>
        <v>0</v>
      </c>
      <c r="T2588" s="220">
        <f t="shared" si="870"/>
        <v>0</v>
      </c>
      <c r="U2588" s="214">
        <f t="shared" si="867"/>
        <v>0</v>
      </c>
      <c r="W2588" s="221"/>
      <c r="X2588" s="222"/>
      <c r="Y2588" s="222"/>
      <c r="Z2588" s="223"/>
      <c r="AA2588" s="222"/>
      <c r="AB2588" s="224"/>
      <c r="AC2588" s="225"/>
      <c r="AD2588" s="2">
        <f t="shared" si="854"/>
        <v>0</v>
      </c>
      <c r="AE2588" s="2">
        <f t="shared" si="855"/>
        <v>0</v>
      </c>
      <c r="AF2588" s="226"/>
      <c r="AG2588" s="219">
        <f t="shared" si="859"/>
        <v>0</v>
      </c>
      <c r="AH2588" s="234">
        <f t="shared" si="860"/>
        <v>0</v>
      </c>
      <c r="AI2588" s="214">
        <f t="shared" si="868"/>
        <v>0</v>
      </c>
      <c r="AK2588" s="229">
        <f t="shared" si="861"/>
        <v>0</v>
      </c>
      <c r="AL2588" s="226"/>
      <c r="AM2588" s="15"/>
      <c r="AN2588" s="232" t="e">
        <f t="shared" si="862"/>
        <v>#DIV/0!</v>
      </c>
      <c r="AO2588" s="214">
        <f t="shared" si="856"/>
        <v>0</v>
      </c>
      <c r="AQ2588" s="210"/>
      <c r="AR2588" s="231"/>
      <c r="AS2588" s="15"/>
      <c r="AT2588" s="232">
        <f t="shared" si="863"/>
        <v>0</v>
      </c>
      <c r="AU2588" s="235">
        <f t="shared" si="864"/>
        <v>0</v>
      </c>
      <c r="AY2588" s="210"/>
      <c r="AZ2588" s="231"/>
      <c r="BA2588" s="15"/>
      <c r="BB2588" s="232">
        <f t="shared" si="853"/>
        <v>0</v>
      </c>
      <c r="BC2588" s="235">
        <f t="shared" si="865"/>
        <v>0</v>
      </c>
      <c r="BG2588" s="210"/>
      <c r="BH2588" s="231"/>
      <c r="BI2588" s="15"/>
      <c r="BJ2588" s="232">
        <f t="shared" si="857"/>
        <v>0</v>
      </c>
      <c r="BK2588" s="235">
        <f t="shared" si="866"/>
        <v>0</v>
      </c>
      <c r="BM2588" s="109">
        <f t="shared" si="858"/>
        <v>-3.5209505703421393</v>
      </c>
      <c r="BN2588" s="213"/>
      <c r="BR2588" s="228"/>
      <c r="BS2588" s="311"/>
      <c r="BT2588" s="3"/>
      <c r="BU2588" s="213"/>
      <c r="BV2588" s="213"/>
      <c r="BW2588" s="291"/>
    </row>
    <row r="2589" spans="1:75" x14ac:dyDescent="0.2">
      <c r="A2589" s="210"/>
      <c r="B2589" s="211"/>
      <c r="C2589" s="848" t="str">
        <f ca="1">IF(ISERR(AVERAGE(INDIRECT("B"&amp;(ROW()-INT($B$1/2))):INDIRECT("B"&amp;(ROW()+INT($B$1/2))))),"",AVERAGE(INDIRECT("B"&amp;(ROW()-INT($B$1/2))):INDIRECT("B"&amp;(ROW()+INT($B$1/2)))))</f>
        <v/>
      </c>
      <c r="D2589" s="848">
        <f t="shared" si="852"/>
        <v>0</v>
      </c>
      <c r="E2589" s="275"/>
      <c r="F2589" s="15"/>
      <c r="G2589" s="3"/>
      <c r="H2589" s="3"/>
      <c r="I2589" s="3"/>
      <c r="J2589" s="3"/>
      <c r="K2589" s="3"/>
      <c r="L2589" s="554"/>
      <c r="M2589" s="545"/>
      <c r="N2589" s="546"/>
      <c r="O2589" s="5"/>
      <c r="P2589" s="216"/>
      <c r="Q2589" s="217"/>
      <c r="R2589" s="218"/>
      <c r="S2589" s="219">
        <f t="shared" si="869"/>
        <v>0</v>
      </c>
      <c r="T2589" s="220">
        <f t="shared" si="870"/>
        <v>0</v>
      </c>
      <c r="U2589" s="214">
        <f t="shared" si="867"/>
        <v>0</v>
      </c>
      <c r="W2589" s="221"/>
      <c r="X2589" s="222"/>
      <c r="Y2589" s="222"/>
      <c r="Z2589" s="223"/>
      <c r="AA2589" s="222"/>
      <c r="AB2589" s="224"/>
      <c r="AC2589" s="225"/>
      <c r="AD2589" s="2">
        <f t="shared" si="854"/>
        <v>0</v>
      </c>
      <c r="AE2589" s="2">
        <f t="shared" si="855"/>
        <v>0</v>
      </c>
      <c r="AF2589" s="226"/>
      <c r="AG2589" s="219">
        <f t="shared" si="859"/>
        <v>0</v>
      </c>
      <c r="AH2589" s="234">
        <f t="shared" si="860"/>
        <v>0</v>
      </c>
      <c r="AI2589" s="214">
        <f t="shared" si="868"/>
        <v>0</v>
      </c>
      <c r="AK2589" s="229">
        <f t="shared" si="861"/>
        <v>0</v>
      </c>
      <c r="AL2589" s="226"/>
      <c r="AM2589" s="15"/>
      <c r="AN2589" s="232" t="e">
        <f t="shared" si="862"/>
        <v>#DIV/0!</v>
      </c>
      <c r="AO2589" s="214">
        <f t="shared" si="856"/>
        <v>0</v>
      </c>
      <c r="AQ2589" s="210"/>
      <c r="AR2589" s="231"/>
      <c r="AS2589" s="15"/>
      <c r="AT2589" s="232">
        <f t="shared" si="863"/>
        <v>0</v>
      </c>
      <c r="AU2589" s="235">
        <f t="shared" si="864"/>
        <v>0</v>
      </c>
      <c r="AY2589" s="210"/>
      <c r="AZ2589" s="231"/>
      <c r="BA2589" s="15"/>
      <c r="BB2589" s="232">
        <f t="shared" si="853"/>
        <v>0</v>
      </c>
      <c r="BC2589" s="235">
        <f t="shared" si="865"/>
        <v>0</v>
      </c>
      <c r="BG2589" s="210"/>
      <c r="BH2589" s="231"/>
      <c r="BI2589" s="15"/>
      <c r="BJ2589" s="232">
        <f t="shared" si="857"/>
        <v>0</v>
      </c>
      <c r="BK2589" s="235">
        <f t="shared" si="866"/>
        <v>0</v>
      </c>
      <c r="BM2589" s="109">
        <f t="shared" si="858"/>
        <v>-3.522782907839876</v>
      </c>
      <c r="BN2589" s="213"/>
      <c r="BR2589" s="228"/>
      <c r="BS2589" s="311"/>
      <c r="BT2589" s="3"/>
      <c r="BU2589" s="213"/>
      <c r="BV2589" s="213"/>
      <c r="BW2589" s="291"/>
    </row>
    <row r="2590" spans="1:75" x14ac:dyDescent="0.2">
      <c r="A2590" s="210"/>
      <c r="B2590" s="211"/>
      <c r="C2590" s="848" t="str">
        <f ca="1">IF(ISERR(AVERAGE(INDIRECT("B"&amp;(ROW()-INT($B$1/2))):INDIRECT("B"&amp;(ROW()+INT($B$1/2))))),"",AVERAGE(INDIRECT("B"&amp;(ROW()-INT($B$1/2))):INDIRECT("B"&amp;(ROW()+INT($B$1/2)))))</f>
        <v/>
      </c>
      <c r="D2590" s="848">
        <f t="shared" si="852"/>
        <v>0</v>
      </c>
      <c r="E2590" s="275"/>
      <c r="F2590" s="15"/>
      <c r="G2590" s="3"/>
      <c r="H2590" s="3"/>
      <c r="I2590" s="3"/>
      <c r="J2590" s="3"/>
      <c r="K2590" s="3"/>
      <c r="L2590" s="554"/>
      <c r="M2590" s="545"/>
      <c r="N2590" s="546"/>
      <c r="O2590" s="5"/>
      <c r="P2590" s="216"/>
      <c r="Q2590" s="217"/>
      <c r="R2590" s="218"/>
      <c r="S2590" s="219">
        <f t="shared" si="869"/>
        <v>0</v>
      </c>
      <c r="T2590" s="220">
        <f t="shared" si="870"/>
        <v>0</v>
      </c>
      <c r="U2590" s="214">
        <f t="shared" si="867"/>
        <v>0</v>
      </c>
      <c r="W2590" s="221"/>
      <c r="X2590" s="222"/>
      <c r="Y2590" s="222"/>
      <c r="Z2590" s="223"/>
      <c r="AA2590" s="222"/>
      <c r="AB2590" s="224"/>
      <c r="AC2590" s="225"/>
      <c r="AD2590" s="2">
        <f t="shared" si="854"/>
        <v>0</v>
      </c>
      <c r="AE2590" s="2">
        <f t="shared" si="855"/>
        <v>0</v>
      </c>
      <c r="AF2590" s="226"/>
      <c r="AG2590" s="219">
        <f t="shared" si="859"/>
        <v>0</v>
      </c>
      <c r="AH2590" s="234">
        <f t="shared" si="860"/>
        <v>0</v>
      </c>
      <c r="AI2590" s="214">
        <f t="shared" si="868"/>
        <v>0</v>
      </c>
      <c r="AK2590" s="229">
        <f t="shared" si="861"/>
        <v>0</v>
      </c>
      <c r="AL2590" s="226"/>
      <c r="AM2590" s="15"/>
      <c r="AN2590" s="232" t="e">
        <f t="shared" si="862"/>
        <v>#DIV/0!</v>
      </c>
      <c r="AO2590" s="214">
        <f t="shared" si="856"/>
        <v>0</v>
      </c>
      <c r="AQ2590" s="210"/>
      <c r="AR2590" s="231"/>
      <c r="AS2590" s="15"/>
      <c r="AT2590" s="232">
        <f t="shared" si="863"/>
        <v>0</v>
      </c>
      <c r="AU2590" s="235">
        <f t="shared" si="864"/>
        <v>0</v>
      </c>
      <c r="AY2590" s="210"/>
      <c r="AZ2590" s="231"/>
      <c r="BA2590" s="15"/>
      <c r="BB2590" s="232">
        <f t="shared" si="853"/>
        <v>0</v>
      </c>
      <c r="BC2590" s="235">
        <f t="shared" si="865"/>
        <v>0</v>
      </c>
      <c r="BG2590" s="210"/>
      <c r="BH2590" s="231"/>
      <c r="BI2590" s="15"/>
      <c r="BJ2590" s="232">
        <f t="shared" si="857"/>
        <v>0</v>
      </c>
      <c r="BK2590" s="235">
        <f t="shared" si="866"/>
        <v>0</v>
      </c>
      <c r="BM2590" s="109">
        <f t="shared" si="858"/>
        <v>-3.5246152453376127</v>
      </c>
      <c r="BN2590" s="213"/>
      <c r="BR2590" s="228"/>
      <c r="BS2590" s="311"/>
      <c r="BT2590" s="3"/>
      <c r="BU2590" s="213"/>
      <c r="BV2590" s="213"/>
      <c r="BW2590" s="291"/>
    </row>
    <row r="2591" spans="1:75" x14ac:dyDescent="0.2">
      <c r="A2591" s="210"/>
      <c r="B2591" s="211"/>
      <c r="C2591" s="848" t="str">
        <f ca="1">IF(ISERR(AVERAGE(INDIRECT("B"&amp;(ROW()-INT($B$1/2))):INDIRECT("B"&amp;(ROW()+INT($B$1/2))))),"",AVERAGE(INDIRECT("B"&amp;(ROW()-INT($B$1/2))):INDIRECT("B"&amp;(ROW()+INT($B$1/2)))))</f>
        <v/>
      </c>
      <c r="D2591" s="848">
        <f t="shared" si="852"/>
        <v>0</v>
      </c>
      <c r="E2591" s="275"/>
      <c r="F2591" s="15"/>
      <c r="G2591" s="3"/>
      <c r="H2591" s="3"/>
      <c r="I2591" s="3"/>
      <c r="J2591" s="3"/>
      <c r="K2591" s="3"/>
      <c r="L2591" s="554"/>
      <c r="M2591" s="545"/>
      <c r="N2591" s="546"/>
      <c r="O2591" s="5"/>
      <c r="P2591" s="216"/>
      <c r="Q2591" s="217"/>
      <c r="R2591" s="218"/>
      <c r="S2591" s="219">
        <f t="shared" si="869"/>
        <v>0</v>
      </c>
      <c r="T2591" s="220">
        <f t="shared" si="870"/>
        <v>0</v>
      </c>
      <c r="U2591" s="214">
        <f t="shared" si="867"/>
        <v>0</v>
      </c>
      <c r="W2591" s="221"/>
      <c r="X2591" s="222"/>
      <c r="Y2591" s="222"/>
      <c r="Z2591" s="223"/>
      <c r="AA2591" s="222"/>
      <c r="AB2591" s="224"/>
      <c r="AC2591" s="225"/>
      <c r="AD2591" s="2">
        <f t="shared" si="854"/>
        <v>0</v>
      </c>
      <c r="AE2591" s="2">
        <f t="shared" si="855"/>
        <v>0</v>
      </c>
      <c r="AF2591" s="226"/>
      <c r="AG2591" s="219">
        <f t="shared" si="859"/>
        <v>0</v>
      </c>
      <c r="AH2591" s="234">
        <f t="shared" si="860"/>
        <v>0</v>
      </c>
      <c r="AI2591" s="214">
        <f t="shared" si="868"/>
        <v>0</v>
      </c>
      <c r="AK2591" s="229">
        <f t="shared" si="861"/>
        <v>0</v>
      </c>
      <c r="AL2591" s="226"/>
      <c r="AM2591" s="15"/>
      <c r="AN2591" s="232" t="e">
        <f t="shared" si="862"/>
        <v>#DIV/0!</v>
      </c>
      <c r="AO2591" s="214">
        <f t="shared" si="856"/>
        <v>0</v>
      </c>
      <c r="AQ2591" s="210"/>
      <c r="AR2591" s="231"/>
      <c r="AS2591" s="15"/>
      <c r="AT2591" s="232">
        <f t="shared" si="863"/>
        <v>0</v>
      </c>
      <c r="AU2591" s="235">
        <f t="shared" si="864"/>
        <v>0</v>
      </c>
      <c r="AY2591" s="210"/>
      <c r="AZ2591" s="231"/>
      <c r="BA2591" s="15"/>
      <c r="BB2591" s="232">
        <f t="shared" si="853"/>
        <v>0</v>
      </c>
      <c r="BC2591" s="235">
        <f t="shared" si="865"/>
        <v>0</v>
      </c>
      <c r="BG2591" s="210"/>
      <c r="BH2591" s="231"/>
      <c r="BI2591" s="15"/>
      <c r="BJ2591" s="232">
        <f t="shared" si="857"/>
        <v>0</v>
      </c>
      <c r="BK2591" s="235">
        <f t="shared" si="866"/>
        <v>0</v>
      </c>
      <c r="BM2591" s="109">
        <f t="shared" si="858"/>
        <v>-3.5264475828353494</v>
      </c>
      <c r="BN2591" s="213"/>
      <c r="BR2591" s="228"/>
      <c r="BS2591" s="311"/>
      <c r="BT2591" s="3"/>
      <c r="BU2591" s="213"/>
      <c r="BV2591" s="213"/>
      <c r="BW2591" s="291"/>
    </row>
    <row r="2592" spans="1:75" x14ac:dyDescent="0.2">
      <c r="A2592" s="210"/>
      <c r="B2592" s="211"/>
      <c r="C2592" s="848" t="str">
        <f ca="1">IF(ISERR(AVERAGE(INDIRECT("B"&amp;(ROW()-INT($B$1/2))):INDIRECT("B"&amp;(ROW()+INT($B$1/2))))),"",AVERAGE(INDIRECT("B"&amp;(ROW()-INT($B$1/2))):INDIRECT("B"&amp;(ROW()+INT($B$1/2)))))</f>
        <v/>
      </c>
      <c r="D2592" s="848">
        <f t="shared" si="852"/>
        <v>0</v>
      </c>
      <c r="E2592" s="275"/>
      <c r="F2592" s="15"/>
      <c r="G2592" s="3"/>
      <c r="H2592" s="3"/>
      <c r="I2592" s="3"/>
      <c r="J2592" s="3"/>
      <c r="K2592" s="3"/>
      <c r="L2592" s="554"/>
      <c r="M2592" s="545"/>
      <c r="N2592" s="546"/>
      <c r="O2592" s="5"/>
      <c r="P2592" s="216"/>
      <c r="Q2592" s="217"/>
      <c r="R2592" s="218"/>
      <c r="S2592" s="219">
        <f t="shared" si="869"/>
        <v>0</v>
      </c>
      <c r="T2592" s="220">
        <f t="shared" si="870"/>
        <v>0</v>
      </c>
      <c r="U2592" s="214">
        <f t="shared" si="867"/>
        <v>0</v>
      </c>
      <c r="W2592" s="221"/>
      <c r="X2592" s="222"/>
      <c r="Y2592" s="222"/>
      <c r="Z2592" s="223"/>
      <c r="AA2592" s="222"/>
      <c r="AB2592" s="224"/>
      <c r="AC2592" s="225"/>
      <c r="AD2592" s="2">
        <f t="shared" si="854"/>
        <v>0</v>
      </c>
      <c r="AE2592" s="2">
        <f t="shared" si="855"/>
        <v>0</v>
      </c>
      <c r="AF2592" s="226"/>
      <c r="AG2592" s="219">
        <f t="shared" si="859"/>
        <v>0</v>
      </c>
      <c r="AH2592" s="234">
        <f t="shared" si="860"/>
        <v>0</v>
      </c>
      <c r="AI2592" s="214">
        <f t="shared" si="868"/>
        <v>0</v>
      </c>
      <c r="AK2592" s="229">
        <f t="shared" si="861"/>
        <v>0</v>
      </c>
      <c r="AL2592" s="226"/>
      <c r="AM2592" s="15"/>
      <c r="AN2592" s="232" t="e">
        <f t="shared" si="862"/>
        <v>#DIV/0!</v>
      </c>
      <c r="AO2592" s="214">
        <f t="shared" si="856"/>
        <v>0</v>
      </c>
      <c r="AQ2592" s="210"/>
      <c r="AR2592" s="231"/>
      <c r="AS2592" s="15"/>
      <c r="AT2592" s="232">
        <f t="shared" si="863"/>
        <v>0</v>
      </c>
      <c r="AU2592" s="235">
        <f t="shared" si="864"/>
        <v>0</v>
      </c>
      <c r="AY2592" s="210"/>
      <c r="AZ2592" s="231"/>
      <c r="BA2592" s="15"/>
      <c r="BB2592" s="232">
        <f t="shared" si="853"/>
        <v>0</v>
      </c>
      <c r="BC2592" s="235">
        <f t="shared" si="865"/>
        <v>0</v>
      </c>
      <c r="BG2592" s="210"/>
      <c r="BH2592" s="231"/>
      <c r="BI2592" s="15"/>
      <c r="BJ2592" s="232">
        <f t="shared" si="857"/>
        <v>0</v>
      </c>
      <c r="BK2592" s="235">
        <f t="shared" si="866"/>
        <v>0</v>
      </c>
      <c r="BM2592" s="109">
        <f t="shared" si="858"/>
        <v>-3.5282799203330861</v>
      </c>
      <c r="BN2592" s="213"/>
      <c r="BR2592" s="228"/>
      <c r="BS2592" s="311"/>
      <c r="BT2592" s="3"/>
      <c r="BU2592" s="213"/>
      <c r="BV2592" s="213"/>
      <c r="BW2592" s="291"/>
    </row>
    <row r="2593" spans="1:75" x14ac:dyDescent="0.2">
      <c r="A2593" s="210"/>
      <c r="B2593" s="211"/>
      <c r="C2593" s="848" t="str">
        <f ca="1">IF(ISERR(AVERAGE(INDIRECT("B"&amp;(ROW()-INT($B$1/2))):INDIRECT("B"&amp;(ROW()+INT($B$1/2))))),"",AVERAGE(INDIRECT("B"&amp;(ROW()-INT($B$1/2))):INDIRECT("B"&amp;(ROW()+INT($B$1/2)))))</f>
        <v/>
      </c>
      <c r="D2593" s="848">
        <f t="shared" si="852"/>
        <v>0</v>
      </c>
      <c r="E2593" s="275"/>
      <c r="F2593" s="15"/>
      <c r="G2593" s="3"/>
      <c r="H2593" s="3"/>
      <c r="I2593" s="3"/>
      <c r="J2593" s="3"/>
      <c r="K2593" s="3"/>
      <c r="L2593" s="554"/>
      <c r="M2593" s="545"/>
      <c r="N2593" s="546"/>
      <c r="O2593" s="5"/>
      <c r="P2593" s="216"/>
      <c r="Q2593" s="217"/>
      <c r="R2593" s="218"/>
      <c r="S2593" s="219">
        <f t="shared" si="869"/>
        <v>0</v>
      </c>
      <c r="T2593" s="220">
        <f t="shared" si="870"/>
        <v>0</v>
      </c>
      <c r="U2593" s="214">
        <f t="shared" si="867"/>
        <v>0</v>
      </c>
      <c r="W2593" s="221"/>
      <c r="X2593" s="222"/>
      <c r="Y2593" s="222"/>
      <c r="Z2593" s="223"/>
      <c r="AA2593" s="222"/>
      <c r="AB2593" s="224"/>
      <c r="AC2593" s="225"/>
      <c r="AD2593" s="2">
        <f t="shared" si="854"/>
        <v>0</v>
      </c>
      <c r="AE2593" s="2">
        <f t="shared" si="855"/>
        <v>0</v>
      </c>
      <c r="AF2593" s="226"/>
      <c r="AG2593" s="219">
        <f t="shared" si="859"/>
        <v>0</v>
      </c>
      <c r="AH2593" s="234">
        <f t="shared" si="860"/>
        <v>0</v>
      </c>
      <c r="AI2593" s="214">
        <f t="shared" si="868"/>
        <v>0</v>
      </c>
      <c r="AK2593" s="229">
        <f t="shared" si="861"/>
        <v>0</v>
      </c>
      <c r="AL2593" s="226"/>
      <c r="AM2593" s="15"/>
      <c r="AN2593" s="232" t="e">
        <f t="shared" si="862"/>
        <v>#DIV/0!</v>
      </c>
      <c r="AO2593" s="214">
        <f t="shared" si="856"/>
        <v>0</v>
      </c>
      <c r="AQ2593" s="210"/>
      <c r="AR2593" s="231"/>
      <c r="AS2593" s="15"/>
      <c r="AT2593" s="232">
        <f t="shared" si="863"/>
        <v>0</v>
      </c>
      <c r="AU2593" s="235">
        <f t="shared" si="864"/>
        <v>0</v>
      </c>
      <c r="AY2593" s="210"/>
      <c r="AZ2593" s="231"/>
      <c r="BA2593" s="15"/>
      <c r="BB2593" s="232">
        <f t="shared" si="853"/>
        <v>0</v>
      </c>
      <c r="BC2593" s="235">
        <f t="shared" si="865"/>
        <v>0</v>
      </c>
      <c r="BG2593" s="210"/>
      <c r="BH2593" s="231"/>
      <c r="BI2593" s="15"/>
      <c r="BJ2593" s="232">
        <f t="shared" si="857"/>
        <v>0</v>
      </c>
      <c r="BK2593" s="235">
        <f t="shared" si="866"/>
        <v>0</v>
      </c>
      <c r="BM2593" s="109">
        <f t="shared" si="858"/>
        <v>-3.5301122578308228</v>
      </c>
      <c r="BN2593" s="213"/>
      <c r="BR2593" s="228"/>
      <c r="BS2593" s="311"/>
      <c r="BT2593" s="3"/>
      <c r="BU2593" s="213"/>
      <c r="BV2593" s="213"/>
      <c r="BW2593" s="291"/>
    </row>
    <row r="2594" spans="1:75" x14ac:dyDescent="0.2">
      <c r="A2594" s="210"/>
      <c r="B2594" s="211"/>
      <c r="C2594" s="848" t="str">
        <f ca="1">IF(ISERR(AVERAGE(INDIRECT("B"&amp;(ROW()-INT($B$1/2))):INDIRECT("B"&amp;(ROW()+INT($B$1/2))))),"",AVERAGE(INDIRECT("B"&amp;(ROW()-INT($B$1/2))):INDIRECT("B"&amp;(ROW()+INT($B$1/2)))))</f>
        <v/>
      </c>
      <c r="D2594" s="848">
        <f t="shared" si="852"/>
        <v>0</v>
      </c>
      <c r="E2594" s="275"/>
      <c r="F2594" s="15"/>
      <c r="G2594" s="3"/>
      <c r="H2594" s="3"/>
      <c r="I2594" s="3"/>
      <c r="J2594" s="3"/>
      <c r="K2594" s="3"/>
      <c r="L2594" s="554"/>
      <c r="M2594" s="545"/>
      <c r="N2594" s="546"/>
      <c r="O2594" s="5"/>
      <c r="P2594" s="216"/>
      <c r="Q2594" s="217"/>
      <c r="R2594" s="218"/>
      <c r="S2594" s="219">
        <f t="shared" si="869"/>
        <v>0</v>
      </c>
      <c r="T2594" s="220">
        <f t="shared" si="870"/>
        <v>0</v>
      </c>
      <c r="U2594" s="214">
        <f t="shared" si="867"/>
        <v>0</v>
      </c>
      <c r="W2594" s="221"/>
      <c r="X2594" s="222"/>
      <c r="Y2594" s="222"/>
      <c r="Z2594" s="223"/>
      <c r="AA2594" s="222"/>
      <c r="AB2594" s="224"/>
      <c r="AC2594" s="225"/>
      <c r="AD2594" s="2">
        <f t="shared" si="854"/>
        <v>0</v>
      </c>
      <c r="AE2594" s="2">
        <f t="shared" si="855"/>
        <v>0</v>
      </c>
      <c r="AF2594" s="226"/>
      <c r="AG2594" s="219">
        <f t="shared" si="859"/>
        <v>0</v>
      </c>
      <c r="AH2594" s="234">
        <f t="shared" si="860"/>
        <v>0</v>
      </c>
      <c r="AI2594" s="214">
        <f t="shared" si="868"/>
        <v>0</v>
      </c>
      <c r="AK2594" s="229">
        <f t="shared" si="861"/>
        <v>0</v>
      </c>
      <c r="AL2594" s="226"/>
      <c r="AM2594" s="15"/>
      <c r="AN2594" s="232" t="e">
        <f t="shared" si="862"/>
        <v>#DIV/0!</v>
      </c>
      <c r="AO2594" s="214">
        <f t="shared" si="856"/>
        <v>0</v>
      </c>
      <c r="AQ2594" s="210"/>
      <c r="AR2594" s="231"/>
      <c r="AS2594" s="15"/>
      <c r="AT2594" s="232">
        <f t="shared" si="863"/>
        <v>0</v>
      </c>
      <c r="AU2594" s="235">
        <f t="shared" si="864"/>
        <v>0</v>
      </c>
      <c r="AY2594" s="210"/>
      <c r="AZ2594" s="231"/>
      <c r="BA2594" s="15"/>
      <c r="BB2594" s="232">
        <f t="shared" si="853"/>
        <v>0</v>
      </c>
      <c r="BC2594" s="235">
        <f t="shared" si="865"/>
        <v>0</v>
      </c>
      <c r="BG2594" s="210"/>
      <c r="BH2594" s="231"/>
      <c r="BI2594" s="15"/>
      <c r="BJ2594" s="232">
        <f t="shared" si="857"/>
        <v>0</v>
      </c>
      <c r="BK2594" s="235">
        <f t="shared" si="866"/>
        <v>0</v>
      </c>
      <c r="BM2594" s="109">
        <f t="shared" si="858"/>
        <v>-3.5319445953285595</v>
      </c>
      <c r="BN2594" s="213"/>
      <c r="BR2594" s="228"/>
      <c r="BS2594" s="311"/>
      <c r="BT2594" s="3"/>
      <c r="BU2594" s="213"/>
      <c r="BV2594" s="213"/>
      <c r="BW2594" s="291"/>
    </row>
    <row r="2595" spans="1:75" x14ac:dyDescent="0.2">
      <c r="A2595" s="210"/>
      <c r="B2595" s="211"/>
      <c r="C2595" s="848" t="str">
        <f ca="1">IF(ISERR(AVERAGE(INDIRECT("B"&amp;(ROW()-INT($B$1/2))):INDIRECT("B"&amp;(ROW()+INT($B$1/2))))),"",AVERAGE(INDIRECT("B"&amp;(ROW()-INT($B$1/2))):INDIRECT("B"&amp;(ROW()+INT($B$1/2)))))</f>
        <v/>
      </c>
      <c r="D2595" s="848">
        <f t="shared" si="852"/>
        <v>0</v>
      </c>
      <c r="E2595" s="275"/>
      <c r="F2595" s="15"/>
      <c r="G2595" s="3"/>
      <c r="H2595" s="3"/>
      <c r="I2595" s="3"/>
      <c r="J2595" s="3"/>
      <c r="K2595" s="3"/>
      <c r="L2595" s="554"/>
      <c r="M2595" s="545"/>
      <c r="N2595" s="546"/>
      <c r="O2595" s="5"/>
      <c r="P2595" s="216"/>
      <c r="Q2595" s="217"/>
      <c r="R2595" s="218"/>
      <c r="S2595" s="219">
        <f t="shared" si="869"/>
        <v>0</v>
      </c>
      <c r="T2595" s="220">
        <f t="shared" si="870"/>
        <v>0</v>
      </c>
      <c r="U2595" s="214">
        <f t="shared" si="867"/>
        <v>0</v>
      </c>
      <c r="W2595" s="221"/>
      <c r="X2595" s="222"/>
      <c r="Y2595" s="222"/>
      <c r="Z2595" s="223"/>
      <c r="AA2595" s="222"/>
      <c r="AB2595" s="224"/>
      <c r="AC2595" s="225"/>
      <c r="AD2595" s="2">
        <f t="shared" si="854"/>
        <v>0</v>
      </c>
      <c r="AE2595" s="2">
        <f t="shared" si="855"/>
        <v>0</v>
      </c>
      <c r="AF2595" s="226"/>
      <c r="AG2595" s="219">
        <f t="shared" si="859"/>
        <v>0</v>
      </c>
      <c r="AH2595" s="234">
        <f t="shared" si="860"/>
        <v>0</v>
      </c>
      <c r="AI2595" s="214">
        <f t="shared" si="868"/>
        <v>0</v>
      </c>
      <c r="AK2595" s="229">
        <f t="shared" si="861"/>
        <v>0</v>
      </c>
      <c r="AL2595" s="226"/>
      <c r="AM2595" s="15"/>
      <c r="AN2595" s="232" t="e">
        <f t="shared" si="862"/>
        <v>#DIV/0!</v>
      </c>
      <c r="AO2595" s="214">
        <f t="shared" si="856"/>
        <v>0</v>
      </c>
      <c r="AQ2595" s="210"/>
      <c r="AR2595" s="231"/>
      <c r="AS2595" s="15"/>
      <c r="AT2595" s="232">
        <f t="shared" si="863"/>
        <v>0</v>
      </c>
      <c r="AU2595" s="235">
        <f t="shared" si="864"/>
        <v>0</v>
      </c>
      <c r="AY2595" s="210"/>
      <c r="AZ2595" s="231"/>
      <c r="BA2595" s="15"/>
      <c r="BB2595" s="232">
        <f t="shared" si="853"/>
        <v>0</v>
      </c>
      <c r="BC2595" s="235">
        <f t="shared" si="865"/>
        <v>0</v>
      </c>
      <c r="BG2595" s="210"/>
      <c r="BH2595" s="231"/>
      <c r="BI2595" s="15"/>
      <c r="BJ2595" s="232">
        <f t="shared" si="857"/>
        <v>0</v>
      </c>
      <c r="BK2595" s="235">
        <f t="shared" si="866"/>
        <v>0</v>
      </c>
      <c r="BM2595" s="109">
        <f t="shared" si="858"/>
        <v>-3.5337769328262962</v>
      </c>
      <c r="BN2595" s="213"/>
      <c r="BR2595" s="228"/>
      <c r="BS2595" s="311"/>
      <c r="BT2595" s="3"/>
      <c r="BU2595" s="213"/>
      <c r="BV2595" s="213"/>
      <c r="BW2595" s="291"/>
    </row>
    <row r="2596" spans="1:75" x14ac:dyDescent="0.2">
      <c r="A2596" s="210"/>
      <c r="B2596" s="211"/>
      <c r="C2596" s="848" t="str">
        <f ca="1">IF(ISERR(AVERAGE(INDIRECT("B"&amp;(ROW()-INT($B$1/2))):INDIRECT("B"&amp;(ROW()+INT($B$1/2))))),"",AVERAGE(INDIRECT("B"&amp;(ROW()-INT($B$1/2))):INDIRECT("B"&amp;(ROW()+INT($B$1/2)))))</f>
        <v/>
      </c>
      <c r="D2596" s="848">
        <f t="shared" si="852"/>
        <v>0</v>
      </c>
      <c r="E2596" s="275"/>
      <c r="F2596" s="15"/>
      <c r="G2596" s="3"/>
      <c r="H2596" s="3"/>
      <c r="I2596" s="3"/>
      <c r="J2596" s="3"/>
      <c r="K2596" s="3"/>
      <c r="L2596" s="554"/>
      <c r="M2596" s="545"/>
      <c r="N2596" s="546"/>
      <c r="O2596" s="5"/>
      <c r="P2596" s="216"/>
      <c r="Q2596" s="217"/>
      <c r="R2596" s="218"/>
      <c r="S2596" s="219">
        <f t="shared" si="869"/>
        <v>0</v>
      </c>
      <c r="T2596" s="220">
        <f t="shared" si="870"/>
        <v>0</v>
      </c>
      <c r="U2596" s="214">
        <f t="shared" si="867"/>
        <v>0</v>
      </c>
      <c r="W2596" s="221"/>
      <c r="X2596" s="222"/>
      <c r="Y2596" s="222"/>
      <c r="Z2596" s="223"/>
      <c r="AA2596" s="222"/>
      <c r="AB2596" s="224"/>
      <c r="AC2596" s="225"/>
      <c r="AD2596" s="2">
        <f t="shared" si="854"/>
        <v>0</v>
      </c>
      <c r="AE2596" s="2">
        <f t="shared" si="855"/>
        <v>0</v>
      </c>
      <c r="AF2596" s="226"/>
      <c r="AG2596" s="219">
        <f t="shared" si="859"/>
        <v>0</v>
      </c>
      <c r="AH2596" s="234">
        <f t="shared" si="860"/>
        <v>0</v>
      </c>
      <c r="AI2596" s="214">
        <f t="shared" si="868"/>
        <v>0</v>
      </c>
      <c r="AK2596" s="229">
        <f t="shared" si="861"/>
        <v>0</v>
      </c>
      <c r="AL2596" s="226"/>
      <c r="AM2596" s="15"/>
      <c r="AN2596" s="232" t="e">
        <f t="shared" si="862"/>
        <v>#DIV/0!</v>
      </c>
      <c r="AO2596" s="214">
        <f t="shared" si="856"/>
        <v>0</v>
      </c>
      <c r="AQ2596" s="210"/>
      <c r="AR2596" s="231"/>
      <c r="AS2596" s="15"/>
      <c r="AT2596" s="232">
        <f t="shared" si="863"/>
        <v>0</v>
      </c>
      <c r="AU2596" s="235">
        <f t="shared" si="864"/>
        <v>0</v>
      </c>
      <c r="AY2596" s="210"/>
      <c r="AZ2596" s="231"/>
      <c r="BA2596" s="15"/>
      <c r="BB2596" s="232">
        <f t="shared" si="853"/>
        <v>0</v>
      </c>
      <c r="BC2596" s="235">
        <f t="shared" si="865"/>
        <v>0</v>
      </c>
      <c r="BG2596" s="210"/>
      <c r="BH2596" s="231"/>
      <c r="BI2596" s="15"/>
      <c r="BJ2596" s="232">
        <f t="shared" si="857"/>
        <v>0</v>
      </c>
      <c r="BK2596" s="235">
        <f t="shared" si="866"/>
        <v>0</v>
      </c>
      <c r="BM2596" s="109">
        <f t="shared" si="858"/>
        <v>-3.5356092703240329</v>
      </c>
      <c r="BN2596" s="213"/>
      <c r="BR2596" s="228"/>
      <c r="BS2596" s="311"/>
      <c r="BT2596" s="3"/>
      <c r="BU2596" s="213"/>
      <c r="BV2596" s="213"/>
      <c r="BW2596" s="291"/>
    </row>
    <row r="2597" spans="1:75" x14ac:dyDescent="0.2">
      <c r="A2597" s="210"/>
      <c r="B2597" s="211"/>
      <c r="C2597" s="848" t="str">
        <f ca="1">IF(ISERR(AVERAGE(INDIRECT("B"&amp;(ROW()-INT($B$1/2))):INDIRECT("B"&amp;(ROW()+INT($B$1/2))))),"",AVERAGE(INDIRECT("B"&amp;(ROW()-INT($B$1/2))):INDIRECT("B"&amp;(ROW()+INT($B$1/2)))))</f>
        <v/>
      </c>
      <c r="D2597" s="848">
        <f t="shared" si="852"/>
        <v>0</v>
      </c>
      <c r="E2597" s="275"/>
      <c r="F2597" s="15"/>
      <c r="G2597" s="3"/>
      <c r="H2597" s="3"/>
      <c r="I2597" s="3"/>
      <c r="J2597" s="3"/>
      <c r="K2597" s="3"/>
      <c r="L2597" s="554"/>
      <c r="M2597" s="545"/>
      <c r="N2597" s="546"/>
      <c r="O2597" s="5"/>
      <c r="P2597" s="216"/>
      <c r="Q2597" s="217"/>
      <c r="R2597" s="218"/>
      <c r="S2597" s="219">
        <f t="shared" si="869"/>
        <v>0</v>
      </c>
      <c r="T2597" s="220">
        <f t="shared" si="870"/>
        <v>0</v>
      </c>
      <c r="U2597" s="214">
        <f t="shared" si="867"/>
        <v>0</v>
      </c>
      <c r="W2597" s="221"/>
      <c r="X2597" s="222"/>
      <c r="Y2597" s="222"/>
      <c r="Z2597" s="223"/>
      <c r="AA2597" s="222"/>
      <c r="AB2597" s="224"/>
      <c r="AC2597" s="225"/>
      <c r="AD2597" s="2">
        <f t="shared" si="854"/>
        <v>0</v>
      </c>
      <c r="AE2597" s="2">
        <f t="shared" si="855"/>
        <v>0</v>
      </c>
      <c r="AF2597" s="226"/>
      <c r="AG2597" s="219">
        <f t="shared" si="859"/>
        <v>0</v>
      </c>
      <c r="AH2597" s="234">
        <f t="shared" si="860"/>
        <v>0</v>
      </c>
      <c r="AI2597" s="214">
        <f t="shared" si="868"/>
        <v>0</v>
      </c>
      <c r="AK2597" s="229">
        <f t="shared" si="861"/>
        <v>0</v>
      </c>
      <c r="AL2597" s="226"/>
      <c r="AM2597" s="15"/>
      <c r="AN2597" s="232" t="e">
        <f t="shared" si="862"/>
        <v>#DIV/0!</v>
      </c>
      <c r="AO2597" s="214">
        <f t="shared" si="856"/>
        <v>0</v>
      </c>
      <c r="AQ2597" s="210"/>
      <c r="AR2597" s="231"/>
      <c r="AS2597" s="15"/>
      <c r="AT2597" s="232">
        <f t="shared" si="863"/>
        <v>0</v>
      </c>
      <c r="AU2597" s="235">
        <f t="shared" si="864"/>
        <v>0</v>
      </c>
      <c r="AY2597" s="210"/>
      <c r="AZ2597" s="231"/>
      <c r="BA2597" s="15"/>
      <c r="BB2597" s="232">
        <f t="shared" si="853"/>
        <v>0</v>
      </c>
      <c r="BC2597" s="235">
        <f t="shared" si="865"/>
        <v>0</v>
      </c>
      <c r="BG2597" s="210"/>
      <c r="BH2597" s="231"/>
      <c r="BI2597" s="15"/>
      <c r="BJ2597" s="232">
        <f t="shared" si="857"/>
        <v>0</v>
      </c>
      <c r="BK2597" s="235">
        <f t="shared" si="866"/>
        <v>0</v>
      </c>
      <c r="BM2597" s="109">
        <f t="shared" si="858"/>
        <v>-3.5374416078217696</v>
      </c>
      <c r="BN2597" s="213"/>
      <c r="BR2597" s="228"/>
      <c r="BS2597" s="311"/>
      <c r="BT2597" s="3"/>
      <c r="BU2597" s="213"/>
      <c r="BV2597" s="213"/>
      <c r="BW2597" s="291"/>
    </row>
    <row r="2598" spans="1:75" x14ac:dyDescent="0.2">
      <c r="A2598" s="210"/>
      <c r="B2598" s="211"/>
      <c r="C2598" s="848" t="str">
        <f ca="1">IF(ISERR(AVERAGE(INDIRECT("B"&amp;(ROW()-INT($B$1/2))):INDIRECT("B"&amp;(ROW()+INT($B$1/2))))),"",AVERAGE(INDIRECT("B"&amp;(ROW()-INT($B$1/2))):INDIRECT("B"&amp;(ROW()+INT($B$1/2)))))</f>
        <v/>
      </c>
      <c r="D2598" s="848">
        <f t="shared" si="852"/>
        <v>0</v>
      </c>
      <c r="E2598" s="275"/>
      <c r="F2598" s="15"/>
      <c r="G2598" s="3"/>
      <c r="H2598" s="3"/>
      <c r="I2598" s="3"/>
      <c r="J2598" s="3"/>
      <c r="K2598" s="3"/>
      <c r="L2598" s="554"/>
      <c r="M2598" s="545"/>
      <c r="N2598" s="546"/>
      <c r="O2598" s="5"/>
      <c r="P2598" s="216"/>
      <c r="Q2598" s="217"/>
      <c r="R2598" s="218"/>
      <c r="S2598" s="219">
        <f t="shared" si="869"/>
        <v>0</v>
      </c>
      <c r="T2598" s="220">
        <f t="shared" si="870"/>
        <v>0</v>
      </c>
      <c r="U2598" s="214">
        <f t="shared" si="867"/>
        <v>0</v>
      </c>
      <c r="W2598" s="221"/>
      <c r="X2598" s="222"/>
      <c r="Y2598" s="222"/>
      <c r="Z2598" s="223"/>
      <c r="AA2598" s="222"/>
      <c r="AB2598" s="224"/>
      <c r="AC2598" s="225"/>
      <c r="AD2598" s="2">
        <f t="shared" si="854"/>
        <v>0</v>
      </c>
      <c r="AE2598" s="2">
        <f t="shared" si="855"/>
        <v>0</v>
      </c>
      <c r="AF2598" s="226"/>
      <c r="AG2598" s="219">
        <f t="shared" si="859"/>
        <v>0</v>
      </c>
      <c r="AH2598" s="234">
        <f t="shared" si="860"/>
        <v>0</v>
      </c>
      <c r="AI2598" s="214">
        <f t="shared" si="868"/>
        <v>0</v>
      </c>
      <c r="AK2598" s="229">
        <f t="shared" si="861"/>
        <v>0</v>
      </c>
      <c r="AL2598" s="226"/>
      <c r="AM2598" s="15"/>
      <c r="AN2598" s="232" t="e">
        <f t="shared" si="862"/>
        <v>#DIV/0!</v>
      </c>
      <c r="AO2598" s="214">
        <f t="shared" si="856"/>
        <v>0</v>
      </c>
      <c r="AQ2598" s="210"/>
      <c r="AR2598" s="231"/>
      <c r="AS2598" s="15"/>
      <c r="AT2598" s="232">
        <f t="shared" si="863"/>
        <v>0</v>
      </c>
      <c r="AU2598" s="235">
        <f t="shared" si="864"/>
        <v>0</v>
      </c>
      <c r="AY2598" s="210"/>
      <c r="AZ2598" s="231"/>
      <c r="BA2598" s="15"/>
      <c r="BB2598" s="232">
        <f t="shared" si="853"/>
        <v>0</v>
      </c>
      <c r="BC2598" s="235">
        <f t="shared" si="865"/>
        <v>0</v>
      </c>
      <c r="BG2598" s="210"/>
      <c r="BH2598" s="231"/>
      <c r="BI2598" s="15"/>
      <c r="BJ2598" s="232">
        <f t="shared" si="857"/>
        <v>0</v>
      </c>
      <c r="BK2598" s="235">
        <f t="shared" si="866"/>
        <v>0</v>
      </c>
      <c r="BM2598" s="109">
        <f t="shared" si="858"/>
        <v>-3.5392739453195063</v>
      </c>
      <c r="BN2598" s="213"/>
      <c r="BR2598" s="228"/>
      <c r="BS2598" s="311"/>
      <c r="BT2598" s="3"/>
      <c r="BU2598" s="213"/>
      <c r="BV2598" s="213"/>
      <c r="BW2598" s="291"/>
    </row>
    <row r="2599" spans="1:75" x14ac:dyDescent="0.2">
      <c r="A2599" s="210"/>
      <c r="B2599" s="211"/>
      <c r="C2599" s="848" t="str">
        <f ca="1">IF(ISERR(AVERAGE(INDIRECT("B"&amp;(ROW()-INT($B$1/2))):INDIRECT("B"&amp;(ROW()+INT($B$1/2))))),"",AVERAGE(INDIRECT("B"&amp;(ROW()-INT($B$1/2))):INDIRECT("B"&amp;(ROW()+INT($B$1/2)))))</f>
        <v/>
      </c>
      <c r="D2599" s="848">
        <f t="shared" si="852"/>
        <v>0</v>
      </c>
      <c r="E2599" s="275"/>
      <c r="F2599" s="15"/>
      <c r="G2599" s="3"/>
      <c r="H2599" s="3"/>
      <c r="I2599" s="3"/>
      <c r="J2599" s="3"/>
      <c r="K2599" s="3"/>
      <c r="L2599" s="554"/>
      <c r="M2599" s="545"/>
      <c r="N2599" s="546"/>
      <c r="O2599" s="5"/>
      <c r="P2599" s="216"/>
      <c r="Q2599" s="217"/>
      <c r="R2599" s="218"/>
      <c r="S2599" s="219">
        <f t="shared" si="869"/>
        <v>0</v>
      </c>
      <c r="T2599" s="220">
        <f t="shared" si="870"/>
        <v>0</v>
      </c>
      <c r="U2599" s="214">
        <f t="shared" si="867"/>
        <v>0</v>
      </c>
      <c r="W2599" s="221"/>
      <c r="X2599" s="222"/>
      <c r="Y2599" s="222"/>
      <c r="Z2599" s="223"/>
      <c r="AA2599" s="222"/>
      <c r="AB2599" s="224"/>
      <c r="AC2599" s="225"/>
      <c r="AD2599" s="2">
        <f t="shared" si="854"/>
        <v>0</v>
      </c>
      <c r="AE2599" s="2">
        <f t="shared" si="855"/>
        <v>0</v>
      </c>
      <c r="AF2599" s="226"/>
      <c r="AG2599" s="219">
        <f t="shared" si="859"/>
        <v>0</v>
      </c>
      <c r="AH2599" s="234">
        <f t="shared" si="860"/>
        <v>0</v>
      </c>
      <c r="AI2599" s="214">
        <f t="shared" si="868"/>
        <v>0</v>
      </c>
      <c r="AK2599" s="229">
        <f t="shared" si="861"/>
        <v>0</v>
      </c>
      <c r="AL2599" s="226"/>
      <c r="AM2599" s="15"/>
      <c r="AN2599" s="232" t="e">
        <f t="shared" si="862"/>
        <v>#DIV/0!</v>
      </c>
      <c r="AO2599" s="214">
        <f t="shared" si="856"/>
        <v>0</v>
      </c>
      <c r="AQ2599" s="210"/>
      <c r="AR2599" s="231"/>
      <c r="AS2599" s="15"/>
      <c r="AT2599" s="232">
        <f t="shared" si="863"/>
        <v>0</v>
      </c>
      <c r="AU2599" s="235">
        <f t="shared" si="864"/>
        <v>0</v>
      </c>
      <c r="AY2599" s="210"/>
      <c r="AZ2599" s="231"/>
      <c r="BA2599" s="15"/>
      <c r="BB2599" s="232">
        <f t="shared" si="853"/>
        <v>0</v>
      </c>
      <c r="BC2599" s="235">
        <f t="shared" si="865"/>
        <v>0</v>
      </c>
      <c r="BG2599" s="210"/>
      <c r="BH2599" s="231"/>
      <c r="BI2599" s="15"/>
      <c r="BJ2599" s="232">
        <f t="shared" si="857"/>
        <v>0</v>
      </c>
      <c r="BK2599" s="235">
        <f t="shared" si="866"/>
        <v>0</v>
      </c>
      <c r="BM2599" s="109">
        <f t="shared" si="858"/>
        <v>-3.541106282817243</v>
      </c>
      <c r="BN2599" s="213"/>
      <c r="BR2599" s="228"/>
      <c r="BS2599" s="311"/>
      <c r="BT2599" s="3"/>
      <c r="BU2599" s="213"/>
      <c r="BV2599" s="213"/>
      <c r="BW2599" s="291"/>
    </row>
    <row r="2600" spans="1:75" x14ac:dyDescent="0.2">
      <c r="A2600" s="210"/>
      <c r="B2600" s="211"/>
      <c r="C2600" s="848" t="str">
        <f ca="1">IF(ISERR(AVERAGE(INDIRECT("B"&amp;(ROW()-INT($B$1/2))):INDIRECT("B"&amp;(ROW()+INT($B$1/2))))),"",AVERAGE(INDIRECT("B"&amp;(ROW()-INT($B$1/2))):INDIRECT("B"&amp;(ROW()+INT($B$1/2)))))</f>
        <v/>
      </c>
      <c r="D2600" s="848">
        <f t="shared" si="852"/>
        <v>0</v>
      </c>
      <c r="E2600" s="275"/>
      <c r="F2600" s="15"/>
      <c r="G2600" s="3"/>
      <c r="H2600" s="3"/>
      <c r="I2600" s="3"/>
      <c r="J2600" s="3"/>
      <c r="K2600" s="3"/>
      <c r="L2600" s="554"/>
      <c r="M2600" s="545"/>
      <c r="N2600" s="546"/>
      <c r="O2600" s="5"/>
      <c r="P2600" s="216"/>
      <c r="Q2600" s="217"/>
      <c r="R2600" s="218"/>
      <c r="S2600" s="219">
        <f t="shared" si="869"/>
        <v>0</v>
      </c>
      <c r="T2600" s="220">
        <f t="shared" si="870"/>
        <v>0</v>
      </c>
      <c r="U2600" s="214">
        <f t="shared" si="867"/>
        <v>0</v>
      </c>
      <c r="W2600" s="221"/>
      <c r="X2600" s="222"/>
      <c r="Y2600" s="222"/>
      <c r="Z2600" s="223"/>
      <c r="AA2600" s="222"/>
      <c r="AB2600" s="224"/>
      <c r="AC2600" s="225"/>
      <c r="AD2600" s="2">
        <f t="shared" si="854"/>
        <v>0</v>
      </c>
      <c r="AE2600" s="2">
        <f t="shared" si="855"/>
        <v>0</v>
      </c>
      <c r="AF2600" s="226"/>
      <c r="AG2600" s="219">
        <f t="shared" si="859"/>
        <v>0</v>
      </c>
      <c r="AH2600" s="234">
        <f t="shared" si="860"/>
        <v>0</v>
      </c>
      <c r="AI2600" s="214">
        <f t="shared" si="868"/>
        <v>0</v>
      </c>
      <c r="AK2600" s="229">
        <f t="shared" si="861"/>
        <v>0</v>
      </c>
      <c r="AL2600" s="226"/>
      <c r="AM2600" s="15"/>
      <c r="AN2600" s="232" t="e">
        <f t="shared" si="862"/>
        <v>#DIV/0!</v>
      </c>
      <c r="AO2600" s="214">
        <f t="shared" si="856"/>
        <v>0</v>
      </c>
      <c r="AQ2600" s="210"/>
      <c r="AR2600" s="231"/>
      <c r="AS2600" s="15"/>
      <c r="AT2600" s="232">
        <f t="shared" si="863"/>
        <v>0</v>
      </c>
      <c r="AU2600" s="235">
        <f t="shared" si="864"/>
        <v>0</v>
      </c>
      <c r="AY2600" s="210"/>
      <c r="AZ2600" s="231"/>
      <c r="BA2600" s="15"/>
      <c r="BB2600" s="232">
        <f t="shared" si="853"/>
        <v>0</v>
      </c>
      <c r="BC2600" s="235">
        <f t="shared" si="865"/>
        <v>0</v>
      </c>
      <c r="BG2600" s="210"/>
      <c r="BH2600" s="231"/>
      <c r="BI2600" s="15"/>
      <c r="BJ2600" s="232">
        <f t="shared" si="857"/>
        <v>0</v>
      </c>
      <c r="BK2600" s="235">
        <f t="shared" si="866"/>
        <v>0</v>
      </c>
      <c r="BM2600" s="109">
        <f t="shared" si="858"/>
        <v>-3.5429386203149797</v>
      </c>
      <c r="BN2600" s="213"/>
      <c r="BR2600" s="228"/>
      <c r="BS2600" s="311"/>
      <c r="BT2600" s="3"/>
      <c r="BU2600" s="213"/>
      <c r="BV2600" s="213"/>
      <c r="BW2600" s="291"/>
    </row>
    <row r="2601" spans="1:75" x14ac:dyDescent="0.2">
      <c r="A2601" s="210"/>
      <c r="B2601" s="211"/>
      <c r="C2601" s="848" t="str">
        <f ca="1">IF(ISERR(AVERAGE(INDIRECT("B"&amp;(ROW()-INT($B$1/2))):INDIRECT("B"&amp;(ROW()+INT($B$1/2))))),"",AVERAGE(INDIRECT("B"&amp;(ROW()-INT($B$1/2))):INDIRECT("B"&amp;(ROW()+INT($B$1/2)))))</f>
        <v/>
      </c>
      <c r="D2601" s="848">
        <f t="shared" si="852"/>
        <v>0</v>
      </c>
      <c r="E2601" s="275"/>
      <c r="F2601" s="15"/>
      <c r="G2601" s="3"/>
      <c r="H2601" s="3"/>
      <c r="I2601" s="3"/>
      <c r="J2601" s="3"/>
      <c r="K2601" s="3"/>
      <c r="L2601" s="554"/>
      <c r="M2601" s="545"/>
      <c r="N2601" s="546"/>
      <c r="O2601" s="5"/>
      <c r="P2601" s="216"/>
      <c r="Q2601" s="217"/>
      <c r="R2601" s="218"/>
      <c r="S2601" s="219">
        <f t="shared" si="869"/>
        <v>0</v>
      </c>
      <c r="T2601" s="220">
        <f t="shared" si="870"/>
        <v>0</v>
      </c>
      <c r="U2601" s="214">
        <f t="shared" si="867"/>
        <v>0</v>
      </c>
      <c r="W2601" s="221"/>
      <c r="X2601" s="222"/>
      <c r="Y2601" s="222"/>
      <c r="Z2601" s="223"/>
      <c r="AA2601" s="222"/>
      <c r="AB2601" s="224"/>
      <c r="AC2601" s="225"/>
      <c r="AD2601" s="2">
        <f t="shared" si="854"/>
        <v>0</v>
      </c>
      <c r="AE2601" s="2">
        <f t="shared" si="855"/>
        <v>0</v>
      </c>
      <c r="AF2601" s="226"/>
      <c r="AG2601" s="219">
        <f t="shared" si="859"/>
        <v>0</v>
      </c>
      <c r="AH2601" s="234">
        <f t="shared" si="860"/>
        <v>0</v>
      </c>
      <c r="AI2601" s="214">
        <f t="shared" si="868"/>
        <v>0</v>
      </c>
      <c r="AK2601" s="229">
        <f t="shared" si="861"/>
        <v>0</v>
      </c>
      <c r="AL2601" s="226"/>
      <c r="AM2601" s="15"/>
      <c r="AN2601" s="232" t="e">
        <f t="shared" si="862"/>
        <v>#DIV/0!</v>
      </c>
      <c r="AO2601" s="214">
        <f t="shared" si="856"/>
        <v>0</v>
      </c>
      <c r="AQ2601" s="210"/>
      <c r="AR2601" s="231"/>
      <c r="AS2601" s="15"/>
      <c r="AT2601" s="232">
        <f t="shared" si="863"/>
        <v>0</v>
      </c>
      <c r="AU2601" s="235">
        <f t="shared" si="864"/>
        <v>0</v>
      </c>
      <c r="AY2601" s="210"/>
      <c r="AZ2601" s="231"/>
      <c r="BA2601" s="15"/>
      <c r="BB2601" s="232">
        <f t="shared" si="853"/>
        <v>0</v>
      </c>
      <c r="BC2601" s="235">
        <f t="shared" si="865"/>
        <v>0</v>
      </c>
      <c r="BG2601" s="210"/>
      <c r="BH2601" s="231"/>
      <c r="BI2601" s="15"/>
      <c r="BJ2601" s="232">
        <f t="shared" si="857"/>
        <v>0</v>
      </c>
      <c r="BK2601" s="235">
        <f t="shared" si="866"/>
        <v>0</v>
      </c>
      <c r="BM2601" s="109">
        <f t="shared" si="858"/>
        <v>-3.5447709578127164</v>
      </c>
      <c r="BN2601" s="213"/>
      <c r="BR2601" s="228"/>
      <c r="BS2601" s="311"/>
      <c r="BT2601" s="3"/>
      <c r="BU2601" s="213"/>
      <c r="BV2601" s="213"/>
      <c r="BW2601" s="291"/>
    </row>
    <row r="2602" spans="1:75" x14ac:dyDescent="0.2">
      <c r="A2602" s="210"/>
      <c r="B2602" s="211"/>
      <c r="C2602" s="848" t="str">
        <f ca="1">IF(ISERR(AVERAGE(INDIRECT("B"&amp;(ROW()-INT($B$1/2))):INDIRECT("B"&amp;(ROW()+INT($B$1/2))))),"",AVERAGE(INDIRECT("B"&amp;(ROW()-INT($B$1/2))):INDIRECT("B"&amp;(ROW()+INT($B$1/2)))))</f>
        <v/>
      </c>
      <c r="D2602" s="848">
        <f t="shared" si="852"/>
        <v>0</v>
      </c>
      <c r="E2602" s="275"/>
      <c r="F2602" s="15"/>
      <c r="G2602" s="3"/>
      <c r="H2602" s="3"/>
      <c r="I2602" s="3"/>
      <c r="J2602" s="3"/>
      <c r="K2602" s="3"/>
      <c r="L2602" s="554"/>
      <c r="M2602" s="545"/>
      <c r="N2602" s="546"/>
      <c r="O2602" s="5"/>
      <c r="P2602" s="216"/>
      <c r="Q2602" s="217"/>
      <c r="R2602" s="218"/>
      <c r="S2602" s="219">
        <f t="shared" si="869"/>
        <v>0</v>
      </c>
      <c r="T2602" s="220">
        <f t="shared" si="870"/>
        <v>0</v>
      </c>
      <c r="U2602" s="214">
        <f t="shared" si="867"/>
        <v>0</v>
      </c>
      <c r="W2602" s="221"/>
      <c r="X2602" s="222"/>
      <c r="Y2602" s="222"/>
      <c r="Z2602" s="223"/>
      <c r="AA2602" s="222"/>
      <c r="AB2602" s="224"/>
      <c r="AC2602" s="225"/>
      <c r="AD2602" s="2">
        <f t="shared" si="854"/>
        <v>0</v>
      </c>
      <c r="AE2602" s="2">
        <f t="shared" si="855"/>
        <v>0</v>
      </c>
      <c r="AF2602" s="226"/>
      <c r="AG2602" s="219">
        <f t="shared" si="859"/>
        <v>0</v>
      </c>
      <c r="AH2602" s="234">
        <f t="shared" si="860"/>
        <v>0</v>
      </c>
      <c r="AI2602" s="214">
        <f t="shared" si="868"/>
        <v>0</v>
      </c>
      <c r="AK2602" s="229">
        <f t="shared" si="861"/>
        <v>0</v>
      </c>
      <c r="AL2602" s="226"/>
      <c r="AM2602" s="15"/>
      <c r="AN2602" s="232" t="e">
        <f t="shared" si="862"/>
        <v>#DIV/0!</v>
      </c>
      <c r="AO2602" s="214">
        <f t="shared" si="856"/>
        <v>0</v>
      </c>
      <c r="AQ2602" s="210"/>
      <c r="AR2602" s="231"/>
      <c r="AS2602" s="15"/>
      <c r="AT2602" s="232">
        <f t="shared" si="863"/>
        <v>0</v>
      </c>
      <c r="AU2602" s="235">
        <f t="shared" si="864"/>
        <v>0</v>
      </c>
      <c r="AY2602" s="210"/>
      <c r="AZ2602" s="231"/>
      <c r="BA2602" s="15"/>
      <c r="BB2602" s="232">
        <f t="shared" si="853"/>
        <v>0</v>
      </c>
      <c r="BC2602" s="235">
        <f t="shared" si="865"/>
        <v>0</v>
      </c>
      <c r="BG2602" s="210"/>
      <c r="BH2602" s="231"/>
      <c r="BI2602" s="15"/>
      <c r="BJ2602" s="232">
        <f t="shared" si="857"/>
        <v>0</v>
      </c>
      <c r="BK2602" s="235">
        <f t="shared" si="866"/>
        <v>0</v>
      </c>
      <c r="BM2602" s="109">
        <f t="shared" si="858"/>
        <v>-3.5466032953104532</v>
      </c>
      <c r="BN2602" s="213"/>
      <c r="BR2602" s="228"/>
      <c r="BS2602" s="311"/>
      <c r="BT2602" s="3"/>
      <c r="BU2602" s="213"/>
      <c r="BV2602" s="213"/>
      <c r="BW2602" s="291"/>
    </row>
    <row r="2603" spans="1:75" x14ac:dyDescent="0.2">
      <c r="A2603" s="210"/>
      <c r="B2603" s="211"/>
      <c r="C2603" s="848" t="str">
        <f ca="1">IF(ISERR(AVERAGE(INDIRECT("B"&amp;(ROW()-INT($B$1/2))):INDIRECT("B"&amp;(ROW()+INT($B$1/2))))),"",AVERAGE(INDIRECT("B"&amp;(ROW()-INT($B$1/2))):INDIRECT("B"&amp;(ROW()+INT($B$1/2)))))</f>
        <v/>
      </c>
      <c r="D2603" s="848">
        <f t="shared" si="852"/>
        <v>0</v>
      </c>
      <c r="E2603" s="275"/>
      <c r="F2603" s="15"/>
      <c r="G2603" s="3"/>
      <c r="H2603" s="3"/>
      <c r="I2603" s="3"/>
      <c r="J2603" s="3"/>
      <c r="K2603" s="3"/>
      <c r="L2603" s="554"/>
      <c r="M2603" s="545"/>
      <c r="N2603" s="546"/>
      <c r="O2603" s="5"/>
      <c r="P2603" s="216"/>
      <c r="Q2603" s="217"/>
      <c r="R2603" s="218"/>
      <c r="S2603" s="219">
        <f t="shared" si="869"/>
        <v>0</v>
      </c>
      <c r="T2603" s="220">
        <f t="shared" si="870"/>
        <v>0</v>
      </c>
      <c r="U2603" s="214">
        <f t="shared" si="867"/>
        <v>0</v>
      </c>
      <c r="W2603" s="221"/>
      <c r="X2603" s="222"/>
      <c r="Y2603" s="222"/>
      <c r="Z2603" s="223"/>
      <c r="AA2603" s="222"/>
      <c r="AB2603" s="224"/>
      <c r="AC2603" s="225"/>
      <c r="AD2603" s="2">
        <f t="shared" si="854"/>
        <v>0</v>
      </c>
      <c r="AE2603" s="2">
        <f t="shared" si="855"/>
        <v>0</v>
      </c>
      <c r="AF2603" s="226"/>
      <c r="AG2603" s="219">
        <f t="shared" si="859"/>
        <v>0</v>
      </c>
      <c r="AH2603" s="234">
        <f t="shared" si="860"/>
        <v>0</v>
      </c>
      <c r="AI2603" s="214">
        <f t="shared" si="868"/>
        <v>0</v>
      </c>
      <c r="AK2603" s="229">
        <f t="shared" si="861"/>
        <v>0</v>
      </c>
      <c r="AL2603" s="226"/>
      <c r="AM2603" s="15"/>
      <c r="AN2603" s="232" t="e">
        <f t="shared" si="862"/>
        <v>#DIV/0!</v>
      </c>
      <c r="AO2603" s="214">
        <f t="shared" si="856"/>
        <v>0</v>
      </c>
      <c r="AQ2603" s="210"/>
      <c r="AR2603" s="231"/>
      <c r="AS2603" s="15"/>
      <c r="AT2603" s="232">
        <f t="shared" si="863"/>
        <v>0</v>
      </c>
      <c r="AU2603" s="235">
        <f t="shared" si="864"/>
        <v>0</v>
      </c>
      <c r="AY2603" s="210"/>
      <c r="AZ2603" s="231"/>
      <c r="BA2603" s="15"/>
      <c r="BB2603" s="232">
        <f t="shared" si="853"/>
        <v>0</v>
      </c>
      <c r="BC2603" s="235">
        <f t="shared" si="865"/>
        <v>0</v>
      </c>
      <c r="BG2603" s="210"/>
      <c r="BH2603" s="231"/>
      <c r="BI2603" s="15"/>
      <c r="BJ2603" s="232">
        <f t="shared" si="857"/>
        <v>0</v>
      </c>
      <c r="BK2603" s="235">
        <f t="shared" si="866"/>
        <v>0</v>
      </c>
      <c r="BM2603" s="109">
        <f t="shared" si="858"/>
        <v>-3.5484356328081899</v>
      </c>
      <c r="BN2603" s="213"/>
      <c r="BR2603" s="228"/>
      <c r="BS2603" s="311"/>
      <c r="BT2603" s="3"/>
      <c r="BU2603" s="213"/>
      <c r="BV2603" s="213"/>
      <c r="BW2603" s="291"/>
    </row>
    <row r="2604" spans="1:75" x14ac:dyDescent="0.2">
      <c r="A2604" s="210"/>
      <c r="B2604" s="211"/>
      <c r="C2604" s="848" t="str">
        <f ca="1">IF(ISERR(AVERAGE(INDIRECT("B"&amp;(ROW()-INT($B$1/2))):INDIRECT("B"&amp;(ROW()+INT($B$1/2))))),"",AVERAGE(INDIRECT("B"&amp;(ROW()-INT($B$1/2))):INDIRECT("B"&amp;(ROW()+INT($B$1/2)))))</f>
        <v/>
      </c>
      <c r="D2604" s="848">
        <f t="shared" si="852"/>
        <v>0</v>
      </c>
      <c r="E2604" s="275"/>
      <c r="F2604" s="15"/>
      <c r="G2604" s="3"/>
      <c r="H2604" s="3"/>
      <c r="I2604" s="3"/>
      <c r="J2604" s="3"/>
      <c r="K2604" s="3"/>
      <c r="L2604" s="554"/>
      <c r="M2604" s="545"/>
      <c r="N2604" s="546"/>
      <c r="O2604" s="5"/>
      <c r="P2604" s="216"/>
      <c r="Q2604" s="217"/>
      <c r="R2604" s="218"/>
      <c r="S2604" s="219">
        <f t="shared" si="869"/>
        <v>0</v>
      </c>
      <c r="T2604" s="220">
        <f t="shared" si="870"/>
        <v>0</v>
      </c>
      <c r="U2604" s="214">
        <f t="shared" si="867"/>
        <v>0</v>
      </c>
      <c r="W2604" s="221"/>
      <c r="X2604" s="222"/>
      <c r="Y2604" s="222"/>
      <c r="Z2604" s="223"/>
      <c r="AA2604" s="222"/>
      <c r="AB2604" s="224"/>
      <c r="AC2604" s="225"/>
      <c r="AD2604" s="2">
        <f t="shared" si="854"/>
        <v>0</v>
      </c>
      <c r="AE2604" s="2">
        <f t="shared" si="855"/>
        <v>0</v>
      </c>
      <c r="AF2604" s="226"/>
      <c r="AG2604" s="219">
        <f t="shared" si="859"/>
        <v>0</v>
      </c>
      <c r="AH2604" s="234">
        <f t="shared" si="860"/>
        <v>0</v>
      </c>
      <c r="AI2604" s="214">
        <f t="shared" si="868"/>
        <v>0</v>
      </c>
      <c r="AK2604" s="229">
        <f t="shared" si="861"/>
        <v>0</v>
      </c>
      <c r="AL2604" s="226"/>
      <c r="AM2604" s="15"/>
      <c r="AN2604" s="232" t="e">
        <f t="shared" si="862"/>
        <v>#DIV/0!</v>
      </c>
      <c r="AO2604" s="214">
        <f t="shared" si="856"/>
        <v>0</v>
      </c>
      <c r="AQ2604" s="210"/>
      <c r="AR2604" s="231"/>
      <c r="AS2604" s="15"/>
      <c r="AT2604" s="232">
        <f t="shared" si="863"/>
        <v>0</v>
      </c>
      <c r="AU2604" s="235">
        <f t="shared" si="864"/>
        <v>0</v>
      </c>
      <c r="AY2604" s="210"/>
      <c r="AZ2604" s="231"/>
      <c r="BA2604" s="15"/>
      <c r="BB2604" s="232">
        <f t="shared" si="853"/>
        <v>0</v>
      </c>
      <c r="BC2604" s="235">
        <f t="shared" si="865"/>
        <v>0</v>
      </c>
      <c r="BG2604" s="210"/>
      <c r="BH2604" s="231"/>
      <c r="BI2604" s="15"/>
      <c r="BJ2604" s="232">
        <f t="shared" si="857"/>
        <v>0</v>
      </c>
      <c r="BK2604" s="235">
        <f t="shared" si="866"/>
        <v>0</v>
      </c>
      <c r="BM2604" s="109">
        <f t="shared" si="858"/>
        <v>-3.5502679703059266</v>
      </c>
      <c r="BN2604" s="213"/>
      <c r="BR2604" s="228"/>
      <c r="BS2604" s="311"/>
      <c r="BT2604" s="3"/>
      <c r="BU2604" s="213"/>
      <c r="BV2604" s="213"/>
      <c r="BW2604" s="291"/>
    </row>
    <row r="2605" spans="1:75" x14ac:dyDescent="0.2">
      <c r="A2605" s="210"/>
      <c r="B2605" s="211"/>
      <c r="C2605" s="848" t="str">
        <f ca="1">IF(ISERR(AVERAGE(INDIRECT("B"&amp;(ROW()-INT($B$1/2))):INDIRECT("B"&amp;(ROW()+INT($B$1/2))))),"",AVERAGE(INDIRECT("B"&amp;(ROW()-INT($B$1/2))):INDIRECT("B"&amp;(ROW()+INT($B$1/2)))))</f>
        <v/>
      </c>
      <c r="D2605" s="848">
        <f t="shared" si="852"/>
        <v>0</v>
      </c>
      <c r="E2605" s="275"/>
      <c r="F2605" s="15"/>
      <c r="G2605" s="3"/>
      <c r="H2605" s="3"/>
      <c r="I2605" s="3"/>
      <c r="J2605" s="3"/>
      <c r="K2605" s="3"/>
      <c r="L2605" s="554"/>
      <c r="M2605" s="545"/>
      <c r="N2605" s="546"/>
      <c r="O2605" s="5"/>
      <c r="P2605" s="216"/>
      <c r="Q2605" s="217"/>
      <c r="R2605" s="218"/>
      <c r="S2605" s="219">
        <f t="shared" si="869"/>
        <v>0</v>
      </c>
      <c r="T2605" s="220">
        <f t="shared" si="870"/>
        <v>0</v>
      </c>
      <c r="U2605" s="214">
        <f t="shared" si="867"/>
        <v>0</v>
      </c>
      <c r="W2605" s="221"/>
      <c r="X2605" s="222"/>
      <c r="Y2605" s="222"/>
      <c r="Z2605" s="223"/>
      <c r="AA2605" s="222"/>
      <c r="AB2605" s="224"/>
      <c r="AC2605" s="225"/>
      <c r="AD2605" s="2">
        <f t="shared" si="854"/>
        <v>0</v>
      </c>
      <c r="AE2605" s="2">
        <f t="shared" si="855"/>
        <v>0</v>
      </c>
      <c r="AF2605" s="226"/>
      <c r="AG2605" s="219">
        <f t="shared" si="859"/>
        <v>0</v>
      </c>
      <c r="AH2605" s="234">
        <f t="shared" si="860"/>
        <v>0</v>
      </c>
      <c r="AI2605" s="214">
        <f t="shared" si="868"/>
        <v>0</v>
      </c>
      <c r="AK2605" s="229">
        <f t="shared" si="861"/>
        <v>0</v>
      </c>
      <c r="AL2605" s="226"/>
      <c r="AM2605" s="15"/>
      <c r="AN2605" s="232" t="e">
        <f t="shared" si="862"/>
        <v>#DIV/0!</v>
      </c>
      <c r="AO2605" s="214">
        <f t="shared" si="856"/>
        <v>0</v>
      </c>
      <c r="AQ2605" s="210"/>
      <c r="AR2605" s="231"/>
      <c r="AS2605" s="15"/>
      <c r="AT2605" s="232">
        <f t="shared" si="863"/>
        <v>0</v>
      </c>
      <c r="AU2605" s="235">
        <f t="shared" si="864"/>
        <v>0</v>
      </c>
      <c r="AY2605" s="210"/>
      <c r="AZ2605" s="231"/>
      <c r="BA2605" s="15"/>
      <c r="BB2605" s="232">
        <f t="shared" si="853"/>
        <v>0</v>
      </c>
      <c r="BC2605" s="235">
        <f t="shared" si="865"/>
        <v>0</v>
      </c>
      <c r="BG2605" s="210"/>
      <c r="BH2605" s="231"/>
      <c r="BI2605" s="15"/>
      <c r="BJ2605" s="232">
        <f t="shared" si="857"/>
        <v>0</v>
      </c>
      <c r="BK2605" s="235">
        <f t="shared" si="866"/>
        <v>0</v>
      </c>
      <c r="BM2605" s="109">
        <f t="shared" si="858"/>
        <v>-3.5521003078036633</v>
      </c>
      <c r="BN2605" s="213"/>
      <c r="BR2605" s="228"/>
      <c r="BS2605" s="311"/>
      <c r="BT2605" s="3"/>
      <c r="BU2605" s="213"/>
      <c r="BV2605" s="213"/>
      <c r="BW2605" s="291"/>
    </row>
    <row r="2606" spans="1:75" x14ac:dyDescent="0.2">
      <c r="A2606" s="210"/>
      <c r="B2606" s="211"/>
      <c r="C2606" s="848" t="str">
        <f ca="1">IF(ISERR(AVERAGE(INDIRECT("B"&amp;(ROW()-INT($B$1/2))):INDIRECT("B"&amp;(ROW()+INT($B$1/2))))),"",AVERAGE(INDIRECT("B"&amp;(ROW()-INT($B$1/2))):INDIRECT("B"&amp;(ROW()+INT($B$1/2)))))</f>
        <v/>
      </c>
      <c r="D2606" s="848">
        <f t="shared" si="852"/>
        <v>0</v>
      </c>
      <c r="E2606" s="275"/>
      <c r="F2606" s="15"/>
      <c r="G2606" s="3"/>
      <c r="H2606" s="3"/>
      <c r="I2606" s="3"/>
      <c r="J2606" s="3"/>
      <c r="K2606" s="3"/>
      <c r="L2606" s="554"/>
      <c r="M2606" s="545"/>
      <c r="N2606" s="546"/>
      <c r="O2606" s="5"/>
      <c r="P2606" s="216"/>
      <c r="Q2606" s="217"/>
      <c r="R2606" s="218"/>
      <c r="S2606" s="219">
        <f t="shared" si="869"/>
        <v>0</v>
      </c>
      <c r="T2606" s="220">
        <f t="shared" si="870"/>
        <v>0</v>
      </c>
      <c r="U2606" s="214">
        <f t="shared" si="867"/>
        <v>0</v>
      </c>
      <c r="W2606" s="221"/>
      <c r="X2606" s="222"/>
      <c r="Y2606" s="222"/>
      <c r="Z2606" s="223"/>
      <c r="AA2606" s="222"/>
      <c r="AB2606" s="224"/>
      <c r="AC2606" s="225"/>
      <c r="AD2606" s="2">
        <f t="shared" si="854"/>
        <v>0</v>
      </c>
      <c r="AE2606" s="2">
        <f t="shared" si="855"/>
        <v>0</v>
      </c>
      <c r="AF2606" s="226"/>
      <c r="AG2606" s="219">
        <f t="shared" si="859"/>
        <v>0</v>
      </c>
      <c r="AH2606" s="234">
        <f t="shared" si="860"/>
        <v>0</v>
      </c>
      <c r="AI2606" s="214">
        <f t="shared" si="868"/>
        <v>0</v>
      </c>
      <c r="AK2606" s="229">
        <f t="shared" si="861"/>
        <v>0</v>
      </c>
      <c r="AL2606" s="226"/>
      <c r="AM2606" s="15"/>
      <c r="AN2606" s="232" t="e">
        <f t="shared" si="862"/>
        <v>#DIV/0!</v>
      </c>
      <c r="AO2606" s="214">
        <f t="shared" si="856"/>
        <v>0</v>
      </c>
      <c r="AQ2606" s="210"/>
      <c r="AR2606" s="231"/>
      <c r="AS2606" s="15"/>
      <c r="AT2606" s="232">
        <f t="shared" si="863"/>
        <v>0</v>
      </c>
      <c r="AU2606" s="235">
        <f t="shared" si="864"/>
        <v>0</v>
      </c>
      <c r="AY2606" s="210"/>
      <c r="AZ2606" s="231"/>
      <c r="BA2606" s="15"/>
      <c r="BB2606" s="232">
        <f t="shared" si="853"/>
        <v>0</v>
      </c>
      <c r="BC2606" s="235">
        <f t="shared" si="865"/>
        <v>0</v>
      </c>
      <c r="BG2606" s="210"/>
      <c r="BH2606" s="231"/>
      <c r="BI2606" s="15"/>
      <c r="BJ2606" s="232">
        <f t="shared" si="857"/>
        <v>0</v>
      </c>
      <c r="BK2606" s="235">
        <f t="shared" si="866"/>
        <v>0</v>
      </c>
      <c r="BM2606" s="109">
        <f t="shared" si="858"/>
        <v>-3.5539326453014</v>
      </c>
      <c r="BN2606" s="213"/>
      <c r="BR2606" s="228"/>
      <c r="BS2606" s="311"/>
      <c r="BT2606" s="3"/>
      <c r="BU2606" s="213"/>
      <c r="BV2606" s="213"/>
      <c r="BW2606" s="291"/>
    </row>
    <row r="2607" spans="1:75" x14ac:dyDescent="0.2">
      <c r="A2607" s="210"/>
      <c r="B2607" s="211"/>
      <c r="C2607" s="848" t="str">
        <f ca="1">IF(ISERR(AVERAGE(INDIRECT("B"&amp;(ROW()-INT($B$1/2))):INDIRECT("B"&amp;(ROW()+INT($B$1/2))))),"",AVERAGE(INDIRECT("B"&amp;(ROW()-INT($B$1/2))):INDIRECT("B"&amp;(ROW()+INT($B$1/2)))))</f>
        <v/>
      </c>
      <c r="D2607" s="848">
        <f t="shared" si="852"/>
        <v>0</v>
      </c>
      <c r="E2607" s="275"/>
      <c r="F2607" s="15"/>
      <c r="G2607" s="3"/>
      <c r="H2607" s="3"/>
      <c r="I2607" s="3"/>
      <c r="J2607" s="3"/>
      <c r="K2607" s="3"/>
      <c r="L2607" s="554"/>
      <c r="M2607" s="545"/>
      <c r="N2607" s="546"/>
      <c r="O2607" s="5"/>
      <c r="P2607" s="216"/>
      <c r="Q2607" s="217"/>
      <c r="R2607" s="218"/>
      <c r="S2607" s="219">
        <f t="shared" si="869"/>
        <v>0</v>
      </c>
      <c r="T2607" s="220">
        <f t="shared" si="870"/>
        <v>0</v>
      </c>
      <c r="U2607" s="214">
        <f t="shared" si="867"/>
        <v>0</v>
      </c>
      <c r="W2607" s="221"/>
      <c r="X2607" s="222"/>
      <c r="Y2607" s="222"/>
      <c r="Z2607" s="223"/>
      <c r="AA2607" s="222"/>
      <c r="AB2607" s="224"/>
      <c r="AC2607" s="225"/>
      <c r="AD2607" s="2">
        <f t="shared" si="854"/>
        <v>0</v>
      </c>
      <c r="AE2607" s="2">
        <f t="shared" si="855"/>
        <v>0</v>
      </c>
      <c r="AF2607" s="226"/>
      <c r="AG2607" s="219">
        <f t="shared" si="859"/>
        <v>0</v>
      </c>
      <c r="AH2607" s="234">
        <f t="shared" si="860"/>
        <v>0</v>
      </c>
      <c r="AI2607" s="214">
        <f t="shared" si="868"/>
        <v>0</v>
      </c>
      <c r="AK2607" s="229">
        <f t="shared" si="861"/>
        <v>0</v>
      </c>
      <c r="AL2607" s="226"/>
      <c r="AM2607" s="15"/>
      <c r="AN2607" s="232" t="e">
        <f t="shared" si="862"/>
        <v>#DIV/0!</v>
      </c>
      <c r="AO2607" s="214">
        <f t="shared" si="856"/>
        <v>0</v>
      </c>
      <c r="AQ2607" s="210"/>
      <c r="AR2607" s="231"/>
      <c r="AS2607" s="15"/>
      <c r="AT2607" s="232">
        <f t="shared" si="863"/>
        <v>0</v>
      </c>
      <c r="AU2607" s="235">
        <f t="shared" si="864"/>
        <v>0</v>
      </c>
      <c r="AY2607" s="210"/>
      <c r="AZ2607" s="231"/>
      <c r="BA2607" s="15"/>
      <c r="BB2607" s="232">
        <f t="shared" si="853"/>
        <v>0</v>
      </c>
      <c r="BC2607" s="235">
        <f t="shared" si="865"/>
        <v>0</v>
      </c>
      <c r="BG2607" s="210"/>
      <c r="BH2607" s="231"/>
      <c r="BI2607" s="15"/>
      <c r="BJ2607" s="232">
        <f t="shared" si="857"/>
        <v>0</v>
      </c>
      <c r="BK2607" s="235">
        <f t="shared" si="866"/>
        <v>0</v>
      </c>
      <c r="BM2607" s="109">
        <f t="shared" si="858"/>
        <v>-3.5557649827991367</v>
      </c>
      <c r="BN2607" s="213"/>
      <c r="BR2607" s="228"/>
      <c r="BS2607" s="311"/>
      <c r="BT2607" s="3"/>
      <c r="BU2607" s="213"/>
      <c r="BV2607" s="213"/>
      <c r="BW2607" s="291"/>
    </row>
    <row r="2608" spans="1:75" x14ac:dyDescent="0.2">
      <c r="A2608" s="210"/>
      <c r="B2608" s="211"/>
      <c r="C2608" s="848" t="str">
        <f ca="1">IF(ISERR(AVERAGE(INDIRECT("B"&amp;(ROW()-INT($B$1/2))):INDIRECT("B"&amp;(ROW()+INT($B$1/2))))),"",AVERAGE(INDIRECT("B"&amp;(ROW()-INT($B$1/2))):INDIRECT("B"&amp;(ROW()+INT($B$1/2)))))</f>
        <v/>
      </c>
      <c r="D2608" s="848">
        <f t="shared" si="852"/>
        <v>0</v>
      </c>
      <c r="E2608" s="275"/>
      <c r="F2608" s="15"/>
      <c r="G2608" s="3"/>
      <c r="H2608" s="3"/>
      <c r="I2608" s="3"/>
      <c r="J2608" s="3"/>
      <c r="K2608" s="3"/>
      <c r="L2608" s="554"/>
      <c r="M2608" s="545"/>
      <c r="N2608" s="546"/>
      <c r="O2608" s="5"/>
      <c r="P2608" s="216"/>
      <c r="Q2608" s="217"/>
      <c r="R2608" s="218"/>
      <c r="S2608" s="219">
        <f t="shared" si="869"/>
        <v>0</v>
      </c>
      <c r="T2608" s="220">
        <f t="shared" si="870"/>
        <v>0</v>
      </c>
      <c r="U2608" s="214">
        <f t="shared" si="867"/>
        <v>0</v>
      </c>
      <c r="W2608" s="221"/>
      <c r="X2608" s="222"/>
      <c r="Y2608" s="222"/>
      <c r="Z2608" s="223"/>
      <c r="AA2608" s="222"/>
      <c r="AB2608" s="224"/>
      <c r="AC2608" s="225"/>
      <c r="AD2608" s="2">
        <f t="shared" si="854"/>
        <v>0</v>
      </c>
      <c r="AE2608" s="2">
        <f t="shared" si="855"/>
        <v>0</v>
      </c>
      <c r="AF2608" s="226"/>
      <c r="AG2608" s="219">
        <f t="shared" si="859"/>
        <v>0</v>
      </c>
      <c r="AH2608" s="234">
        <f t="shared" si="860"/>
        <v>0</v>
      </c>
      <c r="AI2608" s="214">
        <f t="shared" si="868"/>
        <v>0</v>
      </c>
      <c r="AK2608" s="229">
        <f t="shared" si="861"/>
        <v>0</v>
      </c>
      <c r="AL2608" s="226"/>
      <c r="AM2608" s="15"/>
      <c r="AN2608" s="232" t="e">
        <f t="shared" si="862"/>
        <v>#DIV/0!</v>
      </c>
      <c r="AO2608" s="214">
        <f t="shared" si="856"/>
        <v>0</v>
      </c>
      <c r="AQ2608" s="210"/>
      <c r="AR2608" s="231"/>
      <c r="AS2608" s="15"/>
      <c r="AT2608" s="232">
        <f t="shared" si="863"/>
        <v>0</v>
      </c>
      <c r="AU2608" s="235">
        <f t="shared" si="864"/>
        <v>0</v>
      </c>
      <c r="AY2608" s="210"/>
      <c r="AZ2608" s="231"/>
      <c r="BA2608" s="15"/>
      <c r="BB2608" s="232">
        <f t="shared" si="853"/>
        <v>0</v>
      </c>
      <c r="BC2608" s="235">
        <f t="shared" si="865"/>
        <v>0</v>
      </c>
      <c r="BG2608" s="210"/>
      <c r="BH2608" s="231"/>
      <c r="BI2608" s="15"/>
      <c r="BJ2608" s="232">
        <f t="shared" si="857"/>
        <v>0</v>
      </c>
      <c r="BK2608" s="235">
        <f t="shared" si="866"/>
        <v>0</v>
      </c>
      <c r="BM2608" s="109">
        <f t="shared" si="858"/>
        <v>-3.5575973202968734</v>
      </c>
      <c r="BN2608" s="213"/>
      <c r="BR2608" s="228"/>
      <c r="BS2608" s="311"/>
      <c r="BT2608" s="3"/>
      <c r="BU2608" s="213"/>
      <c r="BV2608" s="213"/>
      <c r="BW2608" s="291"/>
    </row>
    <row r="2609" spans="1:75" x14ac:dyDescent="0.2">
      <c r="A2609" s="210"/>
      <c r="B2609" s="211"/>
      <c r="C2609" s="848" t="str">
        <f ca="1">IF(ISERR(AVERAGE(INDIRECT("B"&amp;(ROW()-INT($B$1/2))):INDIRECT("B"&amp;(ROW()+INT($B$1/2))))),"",AVERAGE(INDIRECT("B"&amp;(ROW()-INT($B$1/2))):INDIRECT("B"&amp;(ROW()+INT($B$1/2)))))</f>
        <v/>
      </c>
      <c r="D2609" s="848">
        <f t="shared" si="852"/>
        <v>0</v>
      </c>
      <c r="E2609" s="275"/>
      <c r="F2609" s="15"/>
      <c r="G2609" s="3"/>
      <c r="H2609" s="3"/>
      <c r="I2609" s="3"/>
      <c r="J2609" s="3"/>
      <c r="K2609" s="3"/>
      <c r="L2609" s="554"/>
      <c r="M2609" s="545"/>
      <c r="N2609" s="546"/>
      <c r="O2609" s="5"/>
      <c r="P2609" s="216"/>
      <c r="Q2609" s="217"/>
      <c r="R2609" s="218"/>
      <c r="S2609" s="219">
        <f t="shared" si="869"/>
        <v>0</v>
      </c>
      <c r="T2609" s="220">
        <f t="shared" si="870"/>
        <v>0</v>
      </c>
      <c r="U2609" s="214">
        <f t="shared" si="867"/>
        <v>0</v>
      </c>
      <c r="W2609" s="221"/>
      <c r="X2609" s="222"/>
      <c r="Y2609" s="222"/>
      <c r="Z2609" s="223"/>
      <c r="AA2609" s="222"/>
      <c r="AB2609" s="224"/>
      <c r="AC2609" s="225"/>
      <c r="AD2609" s="2">
        <f t="shared" si="854"/>
        <v>0</v>
      </c>
      <c r="AE2609" s="2">
        <f t="shared" si="855"/>
        <v>0</v>
      </c>
      <c r="AF2609" s="226"/>
      <c r="AG2609" s="219">
        <f t="shared" si="859"/>
        <v>0</v>
      </c>
      <c r="AH2609" s="234">
        <f t="shared" si="860"/>
        <v>0</v>
      </c>
      <c r="AI2609" s="214">
        <f t="shared" si="868"/>
        <v>0</v>
      </c>
      <c r="AK2609" s="229">
        <f t="shared" si="861"/>
        <v>0</v>
      </c>
      <c r="AL2609" s="226"/>
      <c r="AM2609" s="15"/>
      <c r="AN2609" s="232" t="e">
        <f t="shared" si="862"/>
        <v>#DIV/0!</v>
      </c>
      <c r="AO2609" s="214">
        <f t="shared" si="856"/>
        <v>0</v>
      </c>
      <c r="AQ2609" s="210"/>
      <c r="AR2609" s="231"/>
      <c r="AS2609" s="15"/>
      <c r="AT2609" s="232">
        <f t="shared" si="863"/>
        <v>0</v>
      </c>
      <c r="AU2609" s="235">
        <f t="shared" si="864"/>
        <v>0</v>
      </c>
      <c r="AY2609" s="210"/>
      <c r="AZ2609" s="231"/>
      <c r="BA2609" s="15"/>
      <c r="BB2609" s="232">
        <f t="shared" si="853"/>
        <v>0</v>
      </c>
      <c r="BC2609" s="235">
        <f t="shared" si="865"/>
        <v>0</v>
      </c>
      <c r="BG2609" s="210"/>
      <c r="BH2609" s="231"/>
      <c r="BI2609" s="15"/>
      <c r="BJ2609" s="232">
        <f t="shared" si="857"/>
        <v>0</v>
      </c>
      <c r="BK2609" s="235">
        <f t="shared" si="866"/>
        <v>0</v>
      </c>
      <c r="BM2609" s="109">
        <f t="shared" si="858"/>
        <v>-3.5594296577946101</v>
      </c>
      <c r="BN2609" s="213"/>
      <c r="BR2609" s="228"/>
      <c r="BS2609" s="311"/>
      <c r="BT2609" s="3"/>
      <c r="BU2609" s="213"/>
      <c r="BV2609" s="213"/>
      <c r="BW2609" s="291"/>
    </row>
    <row r="2610" spans="1:75" x14ac:dyDescent="0.2">
      <c r="A2610" s="210"/>
      <c r="B2610" s="211"/>
      <c r="C2610" s="848" t="str">
        <f ca="1">IF(ISERR(AVERAGE(INDIRECT("B"&amp;(ROW()-INT($B$1/2))):INDIRECT("B"&amp;(ROW()+INT($B$1/2))))),"",AVERAGE(INDIRECT("B"&amp;(ROW()-INT($B$1/2))):INDIRECT("B"&amp;(ROW()+INT($B$1/2)))))</f>
        <v/>
      </c>
      <c r="D2610" s="848">
        <f t="shared" si="852"/>
        <v>0</v>
      </c>
      <c r="E2610" s="275"/>
      <c r="F2610" s="15"/>
      <c r="G2610" s="3"/>
      <c r="H2610" s="3"/>
      <c r="I2610" s="3"/>
      <c r="J2610" s="3"/>
      <c r="K2610" s="3"/>
      <c r="L2610" s="554"/>
      <c r="M2610" s="545"/>
      <c r="N2610" s="546"/>
      <c r="O2610" s="5"/>
      <c r="P2610" s="216"/>
      <c r="Q2610" s="217"/>
      <c r="R2610" s="218"/>
      <c r="S2610" s="219">
        <f t="shared" si="869"/>
        <v>0</v>
      </c>
      <c r="T2610" s="220">
        <f t="shared" si="870"/>
        <v>0</v>
      </c>
      <c r="U2610" s="214">
        <f t="shared" si="867"/>
        <v>0</v>
      </c>
      <c r="W2610" s="221"/>
      <c r="X2610" s="222"/>
      <c r="Y2610" s="222"/>
      <c r="Z2610" s="223"/>
      <c r="AA2610" s="222"/>
      <c r="AB2610" s="224"/>
      <c r="AC2610" s="225"/>
      <c r="AD2610" s="2">
        <f t="shared" si="854"/>
        <v>0</v>
      </c>
      <c r="AE2610" s="2">
        <f t="shared" si="855"/>
        <v>0</v>
      </c>
      <c r="AF2610" s="226"/>
      <c r="AG2610" s="219">
        <f t="shared" si="859"/>
        <v>0</v>
      </c>
      <c r="AH2610" s="234">
        <f t="shared" si="860"/>
        <v>0</v>
      </c>
      <c r="AI2610" s="214">
        <f t="shared" si="868"/>
        <v>0</v>
      </c>
      <c r="AK2610" s="229">
        <f t="shared" si="861"/>
        <v>0</v>
      </c>
      <c r="AL2610" s="226"/>
      <c r="AM2610" s="15"/>
      <c r="AN2610" s="232" t="e">
        <f t="shared" si="862"/>
        <v>#DIV/0!</v>
      </c>
      <c r="AO2610" s="214">
        <f t="shared" si="856"/>
        <v>0</v>
      </c>
      <c r="AQ2610" s="210"/>
      <c r="AR2610" s="231"/>
      <c r="AS2610" s="15"/>
      <c r="AT2610" s="232">
        <f t="shared" si="863"/>
        <v>0</v>
      </c>
      <c r="AU2610" s="235">
        <f t="shared" si="864"/>
        <v>0</v>
      </c>
      <c r="AY2610" s="210"/>
      <c r="AZ2610" s="231"/>
      <c r="BA2610" s="15"/>
      <c r="BB2610" s="232">
        <f t="shared" si="853"/>
        <v>0</v>
      </c>
      <c r="BC2610" s="235">
        <f t="shared" si="865"/>
        <v>0</v>
      </c>
      <c r="BG2610" s="210"/>
      <c r="BH2610" s="231"/>
      <c r="BI2610" s="15"/>
      <c r="BJ2610" s="232">
        <f t="shared" si="857"/>
        <v>0</v>
      </c>
      <c r="BK2610" s="235">
        <f t="shared" si="866"/>
        <v>0</v>
      </c>
      <c r="BM2610" s="109">
        <f t="shared" si="858"/>
        <v>-3.5612619952923468</v>
      </c>
      <c r="BN2610" s="213"/>
      <c r="BR2610" s="228"/>
      <c r="BS2610" s="311"/>
      <c r="BT2610" s="3"/>
      <c r="BU2610" s="213"/>
      <c r="BV2610" s="213"/>
      <c r="BW2610" s="291"/>
    </row>
    <row r="2611" spans="1:75" x14ac:dyDescent="0.2">
      <c r="A2611" s="210"/>
      <c r="B2611" s="211"/>
      <c r="C2611" s="848" t="str">
        <f ca="1">IF(ISERR(AVERAGE(INDIRECT("B"&amp;(ROW()-INT($B$1/2))):INDIRECT("B"&amp;(ROW()+INT($B$1/2))))),"",AVERAGE(INDIRECT("B"&amp;(ROW()-INT($B$1/2))):INDIRECT("B"&amp;(ROW()+INT($B$1/2)))))</f>
        <v/>
      </c>
      <c r="D2611" s="848">
        <f t="shared" si="852"/>
        <v>0</v>
      </c>
      <c r="E2611" s="275"/>
      <c r="F2611" s="15"/>
      <c r="G2611" s="3"/>
      <c r="H2611" s="3"/>
      <c r="I2611" s="3"/>
      <c r="J2611" s="3"/>
      <c r="K2611" s="3"/>
      <c r="L2611" s="554"/>
      <c r="M2611" s="545"/>
      <c r="N2611" s="546"/>
      <c r="O2611" s="5"/>
      <c r="P2611" s="216"/>
      <c r="Q2611" s="217"/>
      <c r="R2611" s="218"/>
      <c r="S2611" s="219">
        <f t="shared" si="869"/>
        <v>0</v>
      </c>
      <c r="T2611" s="220">
        <f t="shared" si="870"/>
        <v>0</v>
      </c>
      <c r="U2611" s="214">
        <f t="shared" si="867"/>
        <v>0</v>
      </c>
      <c r="W2611" s="221"/>
      <c r="X2611" s="222"/>
      <c r="Y2611" s="222"/>
      <c r="Z2611" s="223"/>
      <c r="AA2611" s="222"/>
      <c r="AB2611" s="224"/>
      <c r="AC2611" s="225"/>
      <c r="AD2611" s="2">
        <f t="shared" si="854"/>
        <v>0</v>
      </c>
      <c r="AE2611" s="2">
        <f t="shared" si="855"/>
        <v>0</v>
      </c>
      <c r="AF2611" s="226"/>
      <c r="AG2611" s="219">
        <f t="shared" si="859"/>
        <v>0</v>
      </c>
      <c r="AH2611" s="234">
        <f t="shared" si="860"/>
        <v>0</v>
      </c>
      <c r="AI2611" s="214">
        <f t="shared" si="868"/>
        <v>0</v>
      </c>
      <c r="AK2611" s="229">
        <f t="shared" si="861"/>
        <v>0</v>
      </c>
      <c r="AL2611" s="226"/>
      <c r="AM2611" s="15"/>
      <c r="AN2611" s="232" t="e">
        <f t="shared" si="862"/>
        <v>#DIV/0!</v>
      </c>
      <c r="AO2611" s="214">
        <f t="shared" si="856"/>
        <v>0</v>
      </c>
      <c r="AQ2611" s="210"/>
      <c r="AR2611" s="231"/>
      <c r="AS2611" s="15"/>
      <c r="AT2611" s="232">
        <f t="shared" si="863"/>
        <v>0</v>
      </c>
      <c r="AU2611" s="235">
        <f t="shared" si="864"/>
        <v>0</v>
      </c>
      <c r="AY2611" s="210"/>
      <c r="AZ2611" s="231"/>
      <c r="BA2611" s="15"/>
      <c r="BB2611" s="232">
        <f t="shared" si="853"/>
        <v>0</v>
      </c>
      <c r="BC2611" s="235">
        <f t="shared" si="865"/>
        <v>0</v>
      </c>
      <c r="BG2611" s="210"/>
      <c r="BH2611" s="231"/>
      <c r="BI2611" s="15"/>
      <c r="BJ2611" s="232">
        <f t="shared" si="857"/>
        <v>0</v>
      </c>
      <c r="BK2611" s="235">
        <f t="shared" si="866"/>
        <v>0</v>
      </c>
      <c r="BM2611" s="109">
        <f t="shared" si="858"/>
        <v>-3.5630943327900835</v>
      </c>
      <c r="BN2611" s="213"/>
      <c r="BR2611" s="228"/>
      <c r="BS2611" s="311"/>
      <c r="BT2611" s="3"/>
      <c r="BU2611" s="213"/>
      <c r="BV2611" s="213"/>
      <c r="BW2611" s="291"/>
    </row>
    <row r="2612" spans="1:75" x14ac:dyDescent="0.2">
      <c r="A2612" s="210"/>
      <c r="B2612" s="211"/>
      <c r="C2612" s="848" t="str">
        <f ca="1">IF(ISERR(AVERAGE(INDIRECT("B"&amp;(ROW()-INT($B$1/2))):INDIRECT("B"&amp;(ROW()+INT($B$1/2))))),"",AVERAGE(INDIRECT("B"&amp;(ROW()-INT($B$1/2))):INDIRECT("B"&amp;(ROW()+INT($B$1/2)))))</f>
        <v/>
      </c>
      <c r="D2612" s="848">
        <f t="shared" si="852"/>
        <v>0</v>
      </c>
      <c r="E2612" s="275"/>
      <c r="F2612" s="15"/>
      <c r="G2612" s="3"/>
      <c r="H2612" s="3"/>
      <c r="I2612" s="3"/>
      <c r="J2612" s="3"/>
      <c r="K2612" s="3"/>
      <c r="L2612" s="554"/>
      <c r="M2612" s="545"/>
      <c r="N2612" s="546"/>
      <c r="O2612" s="5"/>
      <c r="P2612" s="216"/>
      <c r="Q2612" s="217"/>
      <c r="R2612" s="218"/>
      <c r="S2612" s="219">
        <f t="shared" si="869"/>
        <v>0</v>
      </c>
      <c r="T2612" s="220">
        <f t="shared" si="870"/>
        <v>0</v>
      </c>
      <c r="U2612" s="214">
        <f t="shared" si="867"/>
        <v>0</v>
      </c>
      <c r="W2612" s="221"/>
      <c r="X2612" s="222"/>
      <c r="Y2612" s="222"/>
      <c r="Z2612" s="223"/>
      <c r="AA2612" s="222"/>
      <c r="AB2612" s="224"/>
      <c r="AC2612" s="225"/>
      <c r="AD2612" s="2">
        <f t="shared" si="854"/>
        <v>0</v>
      </c>
      <c r="AE2612" s="2">
        <f t="shared" si="855"/>
        <v>0</v>
      </c>
      <c r="AF2612" s="226"/>
      <c r="AG2612" s="219">
        <f t="shared" si="859"/>
        <v>0</v>
      </c>
      <c r="AH2612" s="234">
        <f t="shared" si="860"/>
        <v>0</v>
      </c>
      <c r="AI2612" s="214">
        <f t="shared" si="868"/>
        <v>0</v>
      </c>
      <c r="AK2612" s="229">
        <f t="shared" si="861"/>
        <v>0</v>
      </c>
      <c r="AL2612" s="226"/>
      <c r="AM2612" s="15"/>
      <c r="AN2612" s="232" t="e">
        <f t="shared" si="862"/>
        <v>#DIV/0!</v>
      </c>
      <c r="AO2612" s="214">
        <f t="shared" si="856"/>
        <v>0</v>
      </c>
      <c r="AQ2612" s="210"/>
      <c r="AR2612" s="231"/>
      <c r="AS2612" s="15"/>
      <c r="AT2612" s="232">
        <f t="shared" si="863"/>
        <v>0</v>
      </c>
      <c r="AU2612" s="235">
        <f t="shared" si="864"/>
        <v>0</v>
      </c>
      <c r="AY2612" s="210"/>
      <c r="AZ2612" s="231"/>
      <c r="BA2612" s="15"/>
      <c r="BB2612" s="232">
        <f t="shared" si="853"/>
        <v>0</v>
      </c>
      <c r="BC2612" s="235">
        <f t="shared" si="865"/>
        <v>0</v>
      </c>
      <c r="BG2612" s="210"/>
      <c r="BH2612" s="231"/>
      <c r="BI2612" s="15"/>
      <c r="BJ2612" s="232">
        <f t="shared" si="857"/>
        <v>0</v>
      </c>
      <c r="BK2612" s="235">
        <f t="shared" si="866"/>
        <v>0</v>
      </c>
      <c r="BM2612" s="109">
        <f t="shared" si="858"/>
        <v>-3.5649266702878202</v>
      </c>
      <c r="BN2612" s="213"/>
      <c r="BR2612" s="228"/>
      <c r="BS2612" s="311"/>
      <c r="BT2612" s="3"/>
      <c r="BU2612" s="213"/>
      <c r="BV2612" s="213"/>
      <c r="BW2612" s="291"/>
    </row>
    <row r="2613" spans="1:75" x14ac:dyDescent="0.2">
      <c r="A2613" s="210"/>
      <c r="B2613" s="211"/>
      <c r="C2613" s="848" t="str">
        <f ca="1">IF(ISERR(AVERAGE(INDIRECT("B"&amp;(ROW()-INT($B$1/2))):INDIRECT("B"&amp;(ROW()+INT($B$1/2))))),"",AVERAGE(INDIRECT("B"&amp;(ROW()-INT($B$1/2))):INDIRECT("B"&amp;(ROW()+INT($B$1/2)))))</f>
        <v/>
      </c>
      <c r="D2613" s="848">
        <f t="shared" si="852"/>
        <v>0</v>
      </c>
      <c r="E2613" s="275"/>
      <c r="F2613" s="15"/>
      <c r="G2613" s="3"/>
      <c r="H2613" s="3"/>
      <c r="I2613" s="3"/>
      <c r="J2613" s="3"/>
      <c r="K2613" s="3"/>
      <c r="L2613" s="554"/>
      <c r="M2613" s="545"/>
      <c r="N2613" s="546"/>
      <c r="O2613" s="5"/>
      <c r="P2613" s="216"/>
      <c r="Q2613" s="217"/>
      <c r="R2613" s="218"/>
      <c r="S2613" s="219">
        <f t="shared" si="869"/>
        <v>0</v>
      </c>
      <c r="T2613" s="220">
        <f t="shared" si="870"/>
        <v>0</v>
      </c>
      <c r="U2613" s="214">
        <f t="shared" si="867"/>
        <v>0</v>
      </c>
      <c r="W2613" s="221"/>
      <c r="X2613" s="222"/>
      <c r="Y2613" s="222"/>
      <c r="Z2613" s="223"/>
      <c r="AA2613" s="222"/>
      <c r="AB2613" s="224"/>
      <c r="AC2613" s="225"/>
      <c r="AD2613" s="2">
        <f t="shared" si="854"/>
        <v>0</v>
      </c>
      <c r="AE2613" s="2">
        <f t="shared" si="855"/>
        <v>0</v>
      </c>
      <c r="AF2613" s="226"/>
      <c r="AG2613" s="219">
        <f t="shared" si="859"/>
        <v>0</v>
      </c>
      <c r="AH2613" s="234">
        <f t="shared" si="860"/>
        <v>0</v>
      </c>
      <c r="AI2613" s="214">
        <f t="shared" si="868"/>
        <v>0</v>
      </c>
      <c r="AK2613" s="229">
        <f t="shared" si="861"/>
        <v>0</v>
      </c>
      <c r="AL2613" s="226"/>
      <c r="AM2613" s="15"/>
      <c r="AN2613" s="232" t="e">
        <f t="shared" si="862"/>
        <v>#DIV/0!</v>
      </c>
      <c r="AO2613" s="214">
        <f t="shared" si="856"/>
        <v>0</v>
      </c>
      <c r="AQ2613" s="210"/>
      <c r="AR2613" s="231"/>
      <c r="AS2613" s="15"/>
      <c r="AT2613" s="232">
        <f t="shared" si="863"/>
        <v>0</v>
      </c>
      <c r="AU2613" s="235">
        <f t="shared" si="864"/>
        <v>0</v>
      </c>
      <c r="AY2613" s="210"/>
      <c r="AZ2613" s="231"/>
      <c r="BA2613" s="15"/>
      <c r="BB2613" s="232">
        <f t="shared" si="853"/>
        <v>0</v>
      </c>
      <c r="BC2613" s="235">
        <f t="shared" si="865"/>
        <v>0</v>
      </c>
      <c r="BG2613" s="210"/>
      <c r="BH2613" s="231"/>
      <c r="BI2613" s="15"/>
      <c r="BJ2613" s="232">
        <f t="shared" si="857"/>
        <v>0</v>
      </c>
      <c r="BK2613" s="235">
        <f t="shared" si="866"/>
        <v>0</v>
      </c>
      <c r="BM2613" s="109">
        <f t="shared" si="858"/>
        <v>-3.5667590077855569</v>
      </c>
      <c r="BN2613" s="213"/>
      <c r="BR2613" s="228"/>
      <c r="BS2613" s="311"/>
      <c r="BT2613" s="3"/>
      <c r="BU2613" s="213"/>
      <c r="BV2613" s="213"/>
      <c r="BW2613" s="291"/>
    </row>
    <row r="2614" spans="1:75" x14ac:dyDescent="0.2">
      <c r="A2614" s="210"/>
      <c r="B2614" s="211"/>
      <c r="C2614" s="848" t="str">
        <f ca="1">IF(ISERR(AVERAGE(INDIRECT("B"&amp;(ROW()-INT($B$1/2))):INDIRECT("B"&amp;(ROW()+INT($B$1/2))))),"",AVERAGE(INDIRECT("B"&amp;(ROW()-INT($B$1/2))):INDIRECT("B"&amp;(ROW()+INT($B$1/2)))))</f>
        <v/>
      </c>
      <c r="D2614" s="848">
        <f t="shared" si="852"/>
        <v>0</v>
      </c>
      <c r="E2614" s="275"/>
      <c r="F2614" s="15"/>
      <c r="G2614" s="3"/>
      <c r="H2614" s="3"/>
      <c r="I2614" s="3"/>
      <c r="J2614" s="3"/>
      <c r="K2614" s="3"/>
      <c r="L2614" s="554"/>
      <c r="M2614" s="545"/>
      <c r="N2614" s="546"/>
      <c r="O2614" s="5"/>
      <c r="P2614" s="216"/>
      <c r="Q2614" s="217"/>
      <c r="R2614" s="218"/>
      <c r="S2614" s="219">
        <f t="shared" si="869"/>
        <v>0</v>
      </c>
      <c r="T2614" s="220">
        <f t="shared" si="870"/>
        <v>0</v>
      </c>
      <c r="U2614" s="214">
        <f t="shared" si="867"/>
        <v>0</v>
      </c>
      <c r="W2614" s="221"/>
      <c r="X2614" s="222"/>
      <c r="Y2614" s="222"/>
      <c r="Z2614" s="223"/>
      <c r="AA2614" s="222"/>
      <c r="AB2614" s="224"/>
      <c r="AC2614" s="225"/>
      <c r="AD2614" s="2">
        <f t="shared" si="854"/>
        <v>0</v>
      </c>
      <c r="AE2614" s="2">
        <f t="shared" si="855"/>
        <v>0</v>
      </c>
      <c r="AF2614" s="226"/>
      <c r="AG2614" s="219">
        <f t="shared" si="859"/>
        <v>0</v>
      </c>
      <c r="AH2614" s="234">
        <f t="shared" si="860"/>
        <v>0</v>
      </c>
      <c r="AI2614" s="214">
        <f t="shared" si="868"/>
        <v>0</v>
      </c>
      <c r="AK2614" s="229">
        <f t="shared" si="861"/>
        <v>0</v>
      </c>
      <c r="AL2614" s="226"/>
      <c r="AM2614" s="15"/>
      <c r="AN2614" s="232" t="e">
        <f t="shared" si="862"/>
        <v>#DIV/0!</v>
      </c>
      <c r="AO2614" s="214">
        <f t="shared" si="856"/>
        <v>0</v>
      </c>
      <c r="AQ2614" s="210"/>
      <c r="AR2614" s="231"/>
      <c r="AS2614" s="15"/>
      <c r="AT2614" s="232">
        <f t="shared" si="863"/>
        <v>0</v>
      </c>
      <c r="AU2614" s="235">
        <f t="shared" si="864"/>
        <v>0</v>
      </c>
      <c r="AY2614" s="210"/>
      <c r="AZ2614" s="231"/>
      <c r="BA2614" s="15"/>
      <c r="BB2614" s="232">
        <f t="shared" si="853"/>
        <v>0</v>
      </c>
      <c r="BC2614" s="235">
        <f t="shared" si="865"/>
        <v>0</v>
      </c>
      <c r="BG2614" s="210"/>
      <c r="BH2614" s="231"/>
      <c r="BI2614" s="15"/>
      <c r="BJ2614" s="232">
        <f t="shared" si="857"/>
        <v>0</v>
      </c>
      <c r="BK2614" s="235">
        <f t="shared" si="866"/>
        <v>0</v>
      </c>
      <c r="BM2614" s="109">
        <f t="shared" si="858"/>
        <v>-3.5685913452832936</v>
      </c>
      <c r="BN2614" s="213"/>
      <c r="BR2614" s="228"/>
      <c r="BS2614" s="311"/>
      <c r="BT2614" s="3"/>
      <c r="BU2614" s="213"/>
      <c r="BV2614" s="213"/>
      <c r="BW2614" s="291"/>
    </row>
    <row r="2615" spans="1:75" x14ac:dyDescent="0.2">
      <c r="A2615" s="210"/>
      <c r="B2615" s="211"/>
      <c r="C2615" s="848" t="str">
        <f ca="1">IF(ISERR(AVERAGE(INDIRECT("B"&amp;(ROW()-INT($B$1/2))):INDIRECT("B"&amp;(ROW()+INT($B$1/2))))),"",AVERAGE(INDIRECT("B"&amp;(ROW()-INT($B$1/2))):INDIRECT("B"&amp;(ROW()+INT($B$1/2)))))</f>
        <v/>
      </c>
      <c r="D2615" s="848">
        <f t="shared" si="852"/>
        <v>0</v>
      </c>
      <c r="E2615" s="275"/>
      <c r="F2615" s="15"/>
      <c r="G2615" s="3"/>
      <c r="H2615" s="3"/>
      <c r="I2615" s="3"/>
      <c r="J2615" s="3"/>
      <c r="K2615" s="3"/>
      <c r="L2615" s="554"/>
      <c r="M2615" s="545"/>
      <c r="N2615" s="546"/>
      <c r="O2615" s="5"/>
      <c r="P2615" s="216"/>
      <c r="Q2615" s="217"/>
      <c r="R2615" s="218"/>
      <c r="S2615" s="219">
        <f t="shared" si="869"/>
        <v>0</v>
      </c>
      <c r="T2615" s="220">
        <f t="shared" si="870"/>
        <v>0</v>
      </c>
      <c r="U2615" s="214">
        <f t="shared" si="867"/>
        <v>0</v>
      </c>
      <c r="W2615" s="221"/>
      <c r="X2615" s="222"/>
      <c r="Y2615" s="222"/>
      <c r="Z2615" s="223"/>
      <c r="AA2615" s="222"/>
      <c r="AB2615" s="224"/>
      <c r="AC2615" s="225"/>
      <c r="AD2615" s="2">
        <f t="shared" si="854"/>
        <v>0</v>
      </c>
      <c r="AE2615" s="2">
        <f t="shared" si="855"/>
        <v>0</v>
      </c>
      <c r="AF2615" s="226"/>
      <c r="AG2615" s="219">
        <f t="shared" si="859"/>
        <v>0</v>
      </c>
      <c r="AH2615" s="234">
        <f t="shared" si="860"/>
        <v>0</v>
      </c>
      <c r="AI2615" s="214">
        <f t="shared" si="868"/>
        <v>0</v>
      </c>
      <c r="AK2615" s="229">
        <f t="shared" si="861"/>
        <v>0</v>
      </c>
      <c r="AL2615" s="226"/>
      <c r="AM2615" s="15"/>
      <c r="AN2615" s="232" t="e">
        <f t="shared" si="862"/>
        <v>#DIV/0!</v>
      </c>
      <c r="AO2615" s="214">
        <f t="shared" si="856"/>
        <v>0</v>
      </c>
      <c r="AQ2615" s="210"/>
      <c r="AR2615" s="231"/>
      <c r="AS2615" s="15"/>
      <c r="AT2615" s="232">
        <f t="shared" si="863"/>
        <v>0</v>
      </c>
      <c r="AU2615" s="235">
        <f t="shared" si="864"/>
        <v>0</v>
      </c>
      <c r="AY2615" s="210"/>
      <c r="AZ2615" s="231"/>
      <c r="BA2615" s="15"/>
      <c r="BB2615" s="232">
        <f t="shared" si="853"/>
        <v>0</v>
      </c>
      <c r="BC2615" s="235">
        <f t="shared" si="865"/>
        <v>0</v>
      </c>
      <c r="BG2615" s="210"/>
      <c r="BH2615" s="231"/>
      <c r="BI2615" s="15"/>
      <c r="BJ2615" s="232">
        <f t="shared" si="857"/>
        <v>0</v>
      </c>
      <c r="BK2615" s="235">
        <f t="shared" si="866"/>
        <v>0</v>
      </c>
      <c r="BM2615" s="109">
        <f t="shared" si="858"/>
        <v>-3.5704236827810303</v>
      </c>
      <c r="BN2615" s="213"/>
      <c r="BR2615" s="228"/>
      <c r="BS2615" s="311"/>
      <c r="BT2615" s="3"/>
      <c r="BU2615" s="213"/>
      <c r="BV2615" s="213"/>
      <c r="BW2615" s="291"/>
    </row>
    <row r="2616" spans="1:75" x14ac:dyDescent="0.2">
      <c r="A2616" s="210"/>
      <c r="B2616" s="211"/>
      <c r="C2616" s="848" t="str">
        <f ca="1">IF(ISERR(AVERAGE(INDIRECT("B"&amp;(ROW()-INT($B$1/2))):INDIRECT("B"&amp;(ROW()+INT($B$1/2))))),"",AVERAGE(INDIRECT("B"&amp;(ROW()-INT($B$1/2))):INDIRECT("B"&amp;(ROW()+INT($B$1/2)))))</f>
        <v/>
      </c>
      <c r="D2616" s="848">
        <f t="shared" si="852"/>
        <v>0</v>
      </c>
      <c r="E2616" s="275"/>
      <c r="F2616" s="15"/>
      <c r="G2616" s="3"/>
      <c r="H2616" s="3"/>
      <c r="I2616" s="3"/>
      <c r="J2616" s="3"/>
      <c r="K2616" s="3"/>
      <c r="L2616" s="554"/>
      <c r="M2616" s="545"/>
      <c r="N2616" s="546"/>
      <c r="O2616" s="5"/>
      <c r="P2616" s="216"/>
      <c r="Q2616" s="217"/>
      <c r="R2616" s="218"/>
      <c r="S2616" s="219">
        <f t="shared" si="869"/>
        <v>0</v>
      </c>
      <c r="T2616" s="220">
        <f t="shared" si="870"/>
        <v>0</v>
      </c>
      <c r="U2616" s="214">
        <f t="shared" si="867"/>
        <v>0</v>
      </c>
      <c r="W2616" s="221"/>
      <c r="X2616" s="222"/>
      <c r="Y2616" s="222"/>
      <c r="Z2616" s="223"/>
      <c r="AA2616" s="222"/>
      <c r="AB2616" s="224"/>
      <c r="AC2616" s="225"/>
      <c r="AD2616" s="2">
        <f t="shared" si="854"/>
        <v>0</v>
      </c>
      <c r="AE2616" s="2">
        <f t="shared" si="855"/>
        <v>0</v>
      </c>
      <c r="AF2616" s="226"/>
      <c r="AG2616" s="219">
        <f t="shared" si="859"/>
        <v>0</v>
      </c>
      <c r="AH2616" s="234">
        <f t="shared" si="860"/>
        <v>0</v>
      </c>
      <c r="AI2616" s="214">
        <f t="shared" si="868"/>
        <v>0</v>
      </c>
      <c r="AK2616" s="229">
        <f t="shared" si="861"/>
        <v>0</v>
      </c>
      <c r="AL2616" s="226"/>
      <c r="AM2616" s="15"/>
      <c r="AN2616" s="232" t="e">
        <f t="shared" si="862"/>
        <v>#DIV/0!</v>
      </c>
      <c r="AO2616" s="214">
        <f t="shared" si="856"/>
        <v>0</v>
      </c>
      <c r="AQ2616" s="210"/>
      <c r="AR2616" s="231"/>
      <c r="AS2616" s="15"/>
      <c r="AT2616" s="232">
        <f t="shared" si="863"/>
        <v>0</v>
      </c>
      <c r="AU2616" s="235">
        <f t="shared" si="864"/>
        <v>0</v>
      </c>
      <c r="AY2616" s="210"/>
      <c r="AZ2616" s="231"/>
      <c r="BA2616" s="15"/>
      <c r="BB2616" s="232">
        <f t="shared" si="853"/>
        <v>0</v>
      </c>
      <c r="BC2616" s="235">
        <f t="shared" si="865"/>
        <v>0</v>
      </c>
      <c r="BG2616" s="210"/>
      <c r="BH2616" s="231"/>
      <c r="BI2616" s="15"/>
      <c r="BJ2616" s="232">
        <f t="shared" si="857"/>
        <v>0</v>
      </c>
      <c r="BK2616" s="235">
        <f t="shared" si="866"/>
        <v>0</v>
      </c>
      <c r="BM2616" s="109">
        <f t="shared" si="858"/>
        <v>-3.572256020278767</v>
      </c>
      <c r="BN2616" s="213"/>
      <c r="BR2616" s="228"/>
      <c r="BS2616" s="311"/>
      <c r="BT2616" s="3"/>
      <c r="BU2616" s="213"/>
      <c r="BV2616" s="213"/>
      <c r="BW2616" s="291"/>
    </row>
    <row r="2617" spans="1:75" x14ac:dyDescent="0.2">
      <c r="A2617" s="210"/>
      <c r="B2617" s="211"/>
      <c r="C2617" s="848" t="str">
        <f ca="1">IF(ISERR(AVERAGE(INDIRECT("B"&amp;(ROW()-INT($B$1/2))):INDIRECT("B"&amp;(ROW()+INT($B$1/2))))),"",AVERAGE(INDIRECT("B"&amp;(ROW()-INT($B$1/2))):INDIRECT("B"&amp;(ROW()+INT($B$1/2)))))</f>
        <v/>
      </c>
      <c r="D2617" s="848">
        <f t="shared" si="852"/>
        <v>0</v>
      </c>
      <c r="E2617" s="275"/>
      <c r="F2617" s="15"/>
      <c r="G2617" s="3"/>
      <c r="H2617" s="3"/>
      <c r="I2617" s="3"/>
      <c r="J2617" s="3"/>
      <c r="K2617" s="3"/>
      <c r="L2617" s="554"/>
      <c r="M2617" s="545"/>
      <c r="N2617" s="546"/>
      <c r="O2617" s="5"/>
      <c r="P2617" s="216"/>
      <c r="Q2617" s="217"/>
      <c r="R2617" s="218"/>
      <c r="S2617" s="219">
        <f t="shared" si="869"/>
        <v>0</v>
      </c>
      <c r="T2617" s="220">
        <f t="shared" si="870"/>
        <v>0</v>
      </c>
      <c r="U2617" s="214">
        <f t="shared" si="867"/>
        <v>0</v>
      </c>
      <c r="W2617" s="221"/>
      <c r="X2617" s="222"/>
      <c r="Y2617" s="222"/>
      <c r="Z2617" s="223"/>
      <c r="AA2617" s="222"/>
      <c r="AB2617" s="224"/>
      <c r="AC2617" s="225"/>
      <c r="AD2617" s="2">
        <f t="shared" si="854"/>
        <v>0</v>
      </c>
      <c r="AE2617" s="2">
        <f t="shared" si="855"/>
        <v>0</v>
      </c>
      <c r="AF2617" s="226"/>
      <c r="AG2617" s="219">
        <f t="shared" si="859"/>
        <v>0</v>
      </c>
      <c r="AH2617" s="234">
        <f t="shared" si="860"/>
        <v>0</v>
      </c>
      <c r="AI2617" s="214">
        <f t="shared" si="868"/>
        <v>0</v>
      </c>
      <c r="AK2617" s="229">
        <f t="shared" si="861"/>
        <v>0</v>
      </c>
      <c r="AL2617" s="226"/>
      <c r="AM2617" s="15"/>
      <c r="AN2617" s="232" t="e">
        <f t="shared" si="862"/>
        <v>#DIV/0!</v>
      </c>
      <c r="AO2617" s="214">
        <f t="shared" si="856"/>
        <v>0</v>
      </c>
      <c r="AQ2617" s="210"/>
      <c r="AR2617" s="231"/>
      <c r="AS2617" s="15"/>
      <c r="AT2617" s="232">
        <f t="shared" si="863"/>
        <v>0</v>
      </c>
      <c r="AU2617" s="235">
        <f t="shared" si="864"/>
        <v>0</v>
      </c>
      <c r="AY2617" s="210"/>
      <c r="AZ2617" s="231"/>
      <c r="BA2617" s="15"/>
      <c r="BB2617" s="232">
        <f t="shared" si="853"/>
        <v>0</v>
      </c>
      <c r="BC2617" s="235">
        <f t="shared" si="865"/>
        <v>0</v>
      </c>
      <c r="BG2617" s="210"/>
      <c r="BH2617" s="231"/>
      <c r="BI2617" s="15"/>
      <c r="BJ2617" s="232">
        <f t="shared" si="857"/>
        <v>0</v>
      </c>
      <c r="BK2617" s="235">
        <f t="shared" si="866"/>
        <v>0</v>
      </c>
      <c r="BM2617" s="109">
        <f t="shared" si="858"/>
        <v>-3.5740883577765037</v>
      </c>
      <c r="BN2617" s="213"/>
      <c r="BR2617" s="228"/>
      <c r="BS2617" s="311"/>
      <c r="BT2617" s="3"/>
      <c r="BU2617" s="213"/>
      <c r="BV2617" s="213"/>
      <c r="BW2617" s="291"/>
    </row>
    <row r="2618" spans="1:75" x14ac:dyDescent="0.2">
      <c r="A2618" s="210"/>
      <c r="B2618" s="211"/>
      <c r="C2618" s="848" t="str">
        <f ca="1">IF(ISERR(AVERAGE(INDIRECT("B"&amp;(ROW()-INT($B$1/2))):INDIRECT("B"&amp;(ROW()+INT($B$1/2))))),"",AVERAGE(INDIRECT("B"&amp;(ROW()-INT($B$1/2))):INDIRECT("B"&amp;(ROW()+INT($B$1/2)))))</f>
        <v/>
      </c>
      <c r="D2618" s="848">
        <f t="shared" si="852"/>
        <v>0</v>
      </c>
      <c r="E2618" s="275"/>
      <c r="F2618" s="15"/>
      <c r="G2618" s="3"/>
      <c r="H2618" s="3"/>
      <c r="I2618" s="3"/>
      <c r="J2618" s="3"/>
      <c r="K2618" s="3"/>
      <c r="L2618" s="554"/>
      <c r="M2618" s="545"/>
      <c r="N2618" s="546"/>
      <c r="O2618" s="5"/>
      <c r="P2618" s="216"/>
      <c r="Q2618" s="217"/>
      <c r="R2618" s="218"/>
      <c r="S2618" s="219">
        <f t="shared" si="869"/>
        <v>0</v>
      </c>
      <c r="T2618" s="220">
        <f t="shared" si="870"/>
        <v>0</v>
      </c>
      <c r="U2618" s="214">
        <f t="shared" si="867"/>
        <v>0</v>
      </c>
      <c r="W2618" s="221"/>
      <c r="X2618" s="222"/>
      <c r="Y2618" s="222"/>
      <c r="Z2618" s="223"/>
      <c r="AA2618" s="222"/>
      <c r="AB2618" s="224"/>
      <c r="AC2618" s="225"/>
      <c r="AD2618" s="2">
        <f t="shared" si="854"/>
        <v>0</v>
      </c>
      <c r="AE2618" s="2">
        <f t="shared" si="855"/>
        <v>0</v>
      </c>
      <c r="AF2618" s="226"/>
      <c r="AG2618" s="219">
        <f t="shared" si="859"/>
        <v>0</v>
      </c>
      <c r="AH2618" s="234">
        <f t="shared" si="860"/>
        <v>0</v>
      </c>
      <c r="AI2618" s="214">
        <f t="shared" si="868"/>
        <v>0</v>
      </c>
      <c r="AK2618" s="229">
        <f t="shared" si="861"/>
        <v>0</v>
      </c>
      <c r="AL2618" s="226"/>
      <c r="AM2618" s="15"/>
      <c r="AN2618" s="232" t="e">
        <f t="shared" si="862"/>
        <v>#DIV/0!</v>
      </c>
      <c r="AO2618" s="214">
        <f t="shared" si="856"/>
        <v>0</v>
      </c>
      <c r="AQ2618" s="210"/>
      <c r="AR2618" s="231"/>
      <c r="AS2618" s="15"/>
      <c r="AT2618" s="232">
        <f t="shared" si="863"/>
        <v>0</v>
      </c>
      <c r="AU2618" s="235">
        <f t="shared" si="864"/>
        <v>0</v>
      </c>
      <c r="AY2618" s="210"/>
      <c r="AZ2618" s="231"/>
      <c r="BA2618" s="15"/>
      <c r="BB2618" s="232">
        <f t="shared" si="853"/>
        <v>0</v>
      </c>
      <c r="BC2618" s="235">
        <f t="shared" si="865"/>
        <v>0</v>
      </c>
      <c r="BG2618" s="210"/>
      <c r="BH2618" s="231"/>
      <c r="BI2618" s="15"/>
      <c r="BJ2618" s="232">
        <f t="shared" si="857"/>
        <v>0</v>
      </c>
      <c r="BK2618" s="235">
        <f t="shared" si="866"/>
        <v>0</v>
      </c>
      <c r="BM2618" s="109">
        <f t="shared" si="858"/>
        <v>-3.5759206952742404</v>
      </c>
      <c r="BN2618" s="213"/>
      <c r="BR2618" s="228"/>
      <c r="BS2618" s="311"/>
      <c r="BT2618" s="3"/>
      <c r="BU2618" s="213"/>
      <c r="BV2618" s="213"/>
      <c r="BW2618" s="291"/>
    </row>
    <row r="2619" spans="1:75" x14ac:dyDescent="0.2">
      <c r="A2619" s="210"/>
      <c r="B2619" s="211"/>
      <c r="C2619" s="848" t="str">
        <f ca="1">IF(ISERR(AVERAGE(INDIRECT("B"&amp;(ROW()-INT($B$1/2))):INDIRECT("B"&amp;(ROW()+INT($B$1/2))))),"",AVERAGE(INDIRECT("B"&amp;(ROW()-INT($B$1/2))):INDIRECT("B"&amp;(ROW()+INT($B$1/2)))))</f>
        <v/>
      </c>
      <c r="D2619" s="848">
        <f t="shared" si="852"/>
        <v>0</v>
      </c>
      <c r="E2619" s="275"/>
      <c r="F2619" s="15"/>
      <c r="G2619" s="3"/>
      <c r="H2619" s="3"/>
      <c r="I2619" s="3"/>
      <c r="J2619" s="3"/>
      <c r="K2619" s="3"/>
      <c r="L2619" s="554"/>
      <c r="M2619" s="545"/>
      <c r="N2619" s="546"/>
      <c r="O2619" s="5"/>
      <c r="P2619" s="216"/>
      <c r="Q2619" s="217"/>
      <c r="R2619" s="218"/>
      <c r="S2619" s="219">
        <f t="shared" si="869"/>
        <v>0</v>
      </c>
      <c r="T2619" s="220">
        <f t="shared" si="870"/>
        <v>0</v>
      </c>
      <c r="U2619" s="214">
        <f t="shared" si="867"/>
        <v>0</v>
      </c>
      <c r="W2619" s="221"/>
      <c r="X2619" s="222"/>
      <c r="Y2619" s="222"/>
      <c r="Z2619" s="223"/>
      <c r="AA2619" s="222"/>
      <c r="AB2619" s="224"/>
      <c r="AC2619" s="225"/>
      <c r="AD2619" s="2">
        <f t="shared" si="854"/>
        <v>0</v>
      </c>
      <c r="AE2619" s="2">
        <f t="shared" si="855"/>
        <v>0</v>
      </c>
      <c r="AF2619" s="226"/>
      <c r="AG2619" s="219">
        <f t="shared" si="859"/>
        <v>0</v>
      </c>
      <c r="AH2619" s="234">
        <f t="shared" si="860"/>
        <v>0</v>
      </c>
      <c r="AI2619" s="214">
        <f t="shared" si="868"/>
        <v>0</v>
      </c>
      <c r="AK2619" s="229">
        <f t="shared" si="861"/>
        <v>0</v>
      </c>
      <c r="AL2619" s="226"/>
      <c r="AM2619" s="15"/>
      <c r="AN2619" s="232" t="e">
        <f t="shared" si="862"/>
        <v>#DIV/0!</v>
      </c>
      <c r="AO2619" s="214">
        <f t="shared" si="856"/>
        <v>0</v>
      </c>
      <c r="AQ2619" s="210"/>
      <c r="AR2619" s="231"/>
      <c r="AS2619" s="15"/>
      <c r="AT2619" s="232">
        <f t="shared" si="863"/>
        <v>0</v>
      </c>
      <c r="AU2619" s="235">
        <f t="shared" si="864"/>
        <v>0</v>
      </c>
      <c r="AY2619" s="210"/>
      <c r="AZ2619" s="231"/>
      <c r="BA2619" s="15"/>
      <c r="BB2619" s="232">
        <f t="shared" si="853"/>
        <v>0</v>
      </c>
      <c r="BC2619" s="235">
        <f t="shared" si="865"/>
        <v>0</v>
      </c>
      <c r="BG2619" s="210"/>
      <c r="BH2619" s="231"/>
      <c r="BI2619" s="15"/>
      <c r="BJ2619" s="232">
        <f t="shared" si="857"/>
        <v>0</v>
      </c>
      <c r="BK2619" s="235">
        <f t="shared" si="866"/>
        <v>0</v>
      </c>
      <c r="BM2619" s="109">
        <f t="shared" si="858"/>
        <v>-3.5777530327719771</v>
      </c>
      <c r="BN2619" s="213"/>
      <c r="BR2619" s="228"/>
      <c r="BS2619" s="311"/>
      <c r="BT2619" s="3"/>
      <c r="BU2619" s="213"/>
      <c r="BV2619" s="213"/>
      <c r="BW2619" s="291"/>
    </row>
    <row r="2620" spans="1:75" x14ac:dyDescent="0.2">
      <c r="A2620" s="210"/>
      <c r="B2620" s="211"/>
      <c r="C2620" s="848" t="str">
        <f ca="1">IF(ISERR(AVERAGE(INDIRECT("B"&amp;(ROW()-INT($B$1/2))):INDIRECT("B"&amp;(ROW()+INT($B$1/2))))),"",AVERAGE(INDIRECT("B"&amp;(ROW()-INT($B$1/2))):INDIRECT("B"&amp;(ROW()+INT($B$1/2)))))</f>
        <v/>
      </c>
      <c r="D2620" s="848">
        <f t="shared" si="852"/>
        <v>0</v>
      </c>
      <c r="E2620" s="275"/>
      <c r="F2620" s="15"/>
      <c r="G2620" s="3"/>
      <c r="H2620" s="3"/>
      <c r="I2620" s="3"/>
      <c r="J2620" s="3"/>
      <c r="K2620" s="3"/>
      <c r="L2620" s="554"/>
      <c r="M2620" s="545"/>
      <c r="N2620" s="546"/>
      <c r="O2620" s="5"/>
      <c r="P2620" s="216"/>
      <c r="Q2620" s="217"/>
      <c r="R2620" s="218"/>
      <c r="S2620" s="219">
        <f t="shared" si="869"/>
        <v>0</v>
      </c>
      <c r="T2620" s="220">
        <f t="shared" si="870"/>
        <v>0</v>
      </c>
      <c r="U2620" s="214">
        <f t="shared" si="867"/>
        <v>0</v>
      </c>
      <c r="W2620" s="221"/>
      <c r="X2620" s="222"/>
      <c r="Y2620" s="222"/>
      <c r="Z2620" s="223"/>
      <c r="AA2620" s="222"/>
      <c r="AB2620" s="224"/>
      <c r="AC2620" s="225"/>
      <c r="AD2620" s="2">
        <f t="shared" si="854"/>
        <v>0</v>
      </c>
      <c r="AE2620" s="2">
        <f t="shared" si="855"/>
        <v>0</v>
      </c>
      <c r="AF2620" s="226"/>
      <c r="AG2620" s="219">
        <f t="shared" si="859"/>
        <v>0</v>
      </c>
      <c r="AH2620" s="234">
        <f t="shared" si="860"/>
        <v>0</v>
      </c>
      <c r="AI2620" s="214">
        <f t="shared" si="868"/>
        <v>0</v>
      </c>
      <c r="AK2620" s="229">
        <f t="shared" si="861"/>
        <v>0</v>
      </c>
      <c r="AL2620" s="226"/>
      <c r="AM2620" s="15"/>
      <c r="AN2620" s="232" t="e">
        <f t="shared" si="862"/>
        <v>#DIV/0!</v>
      </c>
      <c r="AO2620" s="214">
        <f t="shared" si="856"/>
        <v>0</v>
      </c>
      <c r="AQ2620" s="210"/>
      <c r="AR2620" s="231"/>
      <c r="AS2620" s="15"/>
      <c r="AT2620" s="232">
        <f t="shared" si="863"/>
        <v>0</v>
      </c>
      <c r="AU2620" s="235">
        <f t="shared" si="864"/>
        <v>0</v>
      </c>
      <c r="AY2620" s="210"/>
      <c r="AZ2620" s="231"/>
      <c r="BA2620" s="15"/>
      <c r="BB2620" s="232">
        <f t="shared" si="853"/>
        <v>0</v>
      </c>
      <c r="BC2620" s="235">
        <f t="shared" si="865"/>
        <v>0</v>
      </c>
      <c r="BG2620" s="210"/>
      <c r="BH2620" s="231"/>
      <c r="BI2620" s="15"/>
      <c r="BJ2620" s="232">
        <f t="shared" si="857"/>
        <v>0</v>
      </c>
      <c r="BK2620" s="235">
        <f t="shared" si="866"/>
        <v>0</v>
      </c>
      <c r="BM2620" s="109">
        <f t="shared" si="858"/>
        <v>-3.5795853702697138</v>
      </c>
      <c r="BN2620" s="213"/>
      <c r="BR2620" s="228"/>
      <c r="BS2620" s="311"/>
      <c r="BT2620" s="3"/>
      <c r="BU2620" s="213"/>
      <c r="BV2620" s="213"/>
      <c r="BW2620" s="291"/>
    </row>
    <row r="2621" spans="1:75" x14ac:dyDescent="0.2">
      <c r="A2621" s="210"/>
      <c r="B2621" s="211"/>
      <c r="C2621" s="848" t="str">
        <f ca="1">IF(ISERR(AVERAGE(INDIRECT("B"&amp;(ROW()-INT($B$1/2))):INDIRECT("B"&amp;(ROW()+INT($B$1/2))))),"",AVERAGE(INDIRECT("B"&amp;(ROW()-INT($B$1/2))):INDIRECT("B"&amp;(ROW()+INT($B$1/2)))))</f>
        <v/>
      </c>
      <c r="D2621" s="848">
        <f t="shared" si="852"/>
        <v>0</v>
      </c>
      <c r="E2621" s="275"/>
      <c r="F2621" s="15"/>
      <c r="G2621" s="3"/>
      <c r="H2621" s="3"/>
      <c r="I2621" s="3"/>
      <c r="J2621" s="3"/>
      <c r="K2621" s="3"/>
      <c r="L2621" s="554"/>
      <c r="M2621" s="545"/>
      <c r="N2621" s="546"/>
      <c r="O2621" s="5"/>
      <c r="P2621" s="216"/>
      <c r="Q2621" s="217"/>
      <c r="R2621" s="218"/>
      <c r="S2621" s="219">
        <f t="shared" si="869"/>
        <v>0</v>
      </c>
      <c r="T2621" s="220">
        <f t="shared" si="870"/>
        <v>0</v>
      </c>
      <c r="U2621" s="214">
        <f t="shared" si="867"/>
        <v>0</v>
      </c>
      <c r="W2621" s="221"/>
      <c r="X2621" s="222"/>
      <c r="Y2621" s="222"/>
      <c r="Z2621" s="223"/>
      <c r="AA2621" s="222"/>
      <c r="AB2621" s="224"/>
      <c r="AC2621" s="225"/>
      <c r="AD2621" s="2">
        <f t="shared" si="854"/>
        <v>0</v>
      </c>
      <c r="AE2621" s="2">
        <f t="shared" si="855"/>
        <v>0</v>
      </c>
      <c r="AF2621" s="226"/>
      <c r="AG2621" s="219">
        <f t="shared" si="859"/>
        <v>0</v>
      </c>
      <c r="AH2621" s="234">
        <f t="shared" si="860"/>
        <v>0</v>
      </c>
      <c r="AI2621" s="214">
        <f t="shared" si="868"/>
        <v>0</v>
      </c>
      <c r="AK2621" s="229">
        <f t="shared" si="861"/>
        <v>0</v>
      </c>
      <c r="AL2621" s="226"/>
      <c r="AM2621" s="15"/>
      <c r="AN2621" s="232" t="e">
        <f t="shared" si="862"/>
        <v>#DIV/0!</v>
      </c>
      <c r="AO2621" s="214">
        <f t="shared" si="856"/>
        <v>0</v>
      </c>
      <c r="AQ2621" s="210"/>
      <c r="AR2621" s="231"/>
      <c r="AS2621" s="15"/>
      <c r="AT2621" s="232">
        <f t="shared" si="863"/>
        <v>0</v>
      </c>
      <c r="AU2621" s="235">
        <f t="shared" si="864"/>
        <v>0</v>
      </c>
      <c r="AY2621" s="210"/>
      <c r="AZ2621" s="231"/>
      <c r="BA2621" s="15"/>
      <c r="BB2621" s="232">
        <f t="shared" si="853"/>
        <v>0</v>
      </c>
      <c r="BC2621" s="235">
        <f t="shared" si="865"/>
        <v>0</v>
      </c>
      <c r="BG2621" s="210"/>
      <c r="BH2621" s="231"/>
      <c r="BI2621" s="15"/>
      <c r="BJ2621" s="232">
        <f t="shared" si="857"/>
        <v>0</v>
      </c>
      <c r="BK2621" s="235">
        <f t="shared" si="866"/>
        <v>0</v>
      </c>
      <c r="BM2621" s="109">
        <f t="shared" si="858"/>
        <v>-3.5814177077674505</v>
      </c>
      <c r="BN2621" s="213"/>
      <c r="BR2621" s="228"/>
      <c r="BS2621" s="311"/>
      <c r="BT2621" s="3"/>
      <c r="BU2621" s="213"/>
      <c r="BV2621" s="213"/>
      <c r="BW2621" s="291"/>
    </row>
    <row r="2622" spans="1:75" x14ac:dyDescent="0.2">
      <c r="A2622" s="210"/>
      <c r="B2622" s="211"/>
      <c r="C2622" s="848" t="str">
        <f ca="1">IF(ISERR(AVERAGE(INDIRECT("B"&amp;(ROW()-INT($B$1/2))):INDIRECT("B"&amp;(ROW()+INT($B$1/2))))),"",AVERAGE(INDIRECT("B"&amp;(ROW()-INT($B$1/2))):INDIRECT("B"&amp;(ROW()+INT($B$1/2)))))</f>
        <v/>
      </c>
      <c r="D2622" s="848">
        <f t="shared" si="852"/>
        <v>0</v>
      </c>
      <c r="E2622" s="275"/>
      <c r="F2622" s="15"/>
      <c r="G2622" s="3"/>
      <c r="H2622" s="3"/>
      <c r="I2622" s="3"/>
      <c r="J2622" s="3"/>
      <c r="K2622" s="3"/>
      <c r="L2622" s="554"/>
      <c r="M2622" s="545"/>
      <c r="N2622" s="546"/>
      <c r="O2622" s="5"/>
      <c r="P2622" s="216"/>
      <c r="Q2622" s="217"/>
      <c r="R2622" s="218"/>
      <c r="S2622" s="219">
        <f t="shared" si="869"/>
        <v>0</v>
      </c>
      <c r="T2622" s="220">
        <f t="shared" si="870"/>
        <v>0</v>
      </c>
      <c r="U2622" s="214">
        <f t="shared" si="867"/>
        <v>0</v>
      </c>
      <c r="W2622" s="221"/>
      <c r="X2622" s="222"/>
      <c r="Y2622" s="222"/>
      <c r="Z2622" s="223"/>
      <c r="AA2622" s="222"/>
      <c r="AB2622" s="224"/>
      <c r="AC2622" s="225"/>
      <c r="AD2622" s="2">
        <f t="shared" si="854"/>
        <v>0</v>
      </c>
      <c r="AE2622" s="2">
        <f t="shared" si="855"/>
        <v>0</v>
      </c>
      <c r="AF2622" s="226"/>
      <c r="AG2622" s="219">
        <f t="shared" si="859"/>
        <v>0</v>
      </c>
      <c r="AH2622" s="234">
        <f t="shared" si="860"/>
        <v>0</v>
      </c>
      <c r="AI2622" s="214">
        <f t="shared" si="868"/>
        <v>0</v>
      </c>
      <c r="AK2622" s="229">
        <f t="shared" si="861"/>
        <v>0</v>
      </c>
      <c r="AL2622" s="226"/>
      <c r="AM2622" s="15"/>
      <c r="AN2622" s="232" t="e">
        <f t="shared" si="862"/>
        <v>#DIV/0!</v>
      </c>
      <c r="AO2622" s="214">
        <f t="shared" si="856"/>
        <v>0</v>
      </c>
      <c r="AQ2622" s="210"/>
      <c r="AR2622" s="231"/>
      <c r="AS2622" s="15"/>
      <c r="AT2622" s="232">
        <f t="shared" si="863"/>
        <v>0</v>
      </c>
      <c r="AU2622" s="235">
        <f t="shared" si="864"/>
        <v>0</v>
      </c>
      <c r="AY2622" s="210"/>
      <c r="AZ2622" s="231"/>
      <c r="BA2622" s="15"/>
      <c r="BB2622" s="232">
        <f t="shared" si="853"/>
        <v>0</v>
      </c>
      <c r="BC2622" s="235">
        <f t="shared" si="865"/>
        <v>0</v>
      </c>
      <c r="BG2622" s="210"/>
      <c r="BH2622" s="231"/>
      <c r="BI2622" s="15"/>
      <c r="BJ2622" s="232">
        <f t="shared" si="857"/>
        <v>0</v>
      </c>
      <c r="BK2622" s="235">
        <f t="shared" si="866"/>
        <v>0</v>
      </c>
      <c r="BM2622" s="109">
        <f t="shared" si="858"/>
        <v>-3.5832500452651872</v>
      </c>
      <c r="BN2622" s="213"/>
      <c r="BR2622" s="228"/>
      <c r="BS2622" s="311"/>
      <c r="BT2622" s="3"/>
      <c r="BU2622" s="213"/>
      <c r="BV2622" s="213"/>
      <c r="BW2622" s="291"/>
    </row>
    <row r="2623" spans="1:75" x14ac:dyDescent="0.2">
      <c r="A2623" s="210"/>
      <c r="B2623" s="211"/>
      <c r="C2623" s="848" t="str">
        <f ca="1">IF(ISERR(AVERAGE(INDIRECT("B"&amp;(ROW()-INT($B$1/2))):INDIRECT("B"&amp;(ROW()+INT($B$1/2))))),"",AVERAGE(INDIRECT("B"&amp;(ROW()-INT($B$1/2))):INDIRECT("B"&amp;(ROW()+INT($B$1/2)))))</f>
        <v/>
      </c>
      <c r="D2623" s="848">
        <f t="shared" si="852"/>
        <v>0</v>
      </c>
      <c r="E2623" s="275"/>
      <c r="F2623" s="15"/>
      <c r="G2623" s="3"/>
      <c r="H2623" s="3"/>
      <c r="I2623" s="3"/>
      <c r="J2623" s="3"/>
      <c r="K2623" s="3"/>
      <c r="L2623" s="554"/>
      <c r="M2623" s="545"/>
      <c r="N2623" s="546"/>
      <c r="O2623" s="5"/>
      <c r="P2623" s="216"/>
      <c r="Q2623" s="217"/>
      <c r="R2623" s="218"/>
      <c r="S2623" s="219">
        <f t="shared" si="869"/>
        <v>0</v>
      </c>
      <c r="T2623" s="220">
        <f t="shared" si="870"/>
        <v>0</v>
      </c>
      <c r="U2623" s="214">
        <f t="shared" si="867"/>
        <v>0</v>
      </c>
      <c r="W2623" s="221"/>
      <c r="X2623" s="222"/>
      <c r="Y2623" s="222"/>
      <c r="Z2623" s="223"/>
      <c r="AA2623" s="222"/>
      <c r="AB2623" s="224"/>
      <c r="AC2623" s="225"/>
      <c r="AD2623" s="2">
        <f t="shared" si="854"/>
        <v>0</v>
      </c>
      <c r="AE2623" s="2">
        <f t="shared" si="855"/>
        <v>0</v>
      </c>
      <c r="AF2623" s="226"/>
      <c r="AG2623" s="219">
        <f t="shared" si="859"/>
        <v>0</v>
      </c>
      <c r="AH2623" s="234">
        <f t="shared" si="860"/>
        <v>0</v>
      </c>
      <c r="AI2623" s="214">
        <f t="shared" si="868"/>
        <v>0</v>
      </c>
      <c r="AK2623" s="229">
        <f t="shared" si="861"/>
        <v>0</v>
      </c>
      <c r="AL2623" s="226"/>
      <c r="AM2623" s="15"/>
      <c r="AN2623" s="232" t="e">
        <f t="shared" si="862"/>
        <v>#DIV/0!</v>
      </c>
      <c r="AO2623" s="214">
        <f t="shared" si="856"/>
        <v>0</v>
      </c>
      <c r="AQ2623" s="210"/>
      <c r="AR2623" s="231"/>
      <c r="AS2623" s="15"/>
      <c r="AT2623" s="232">
        <f t="shared" si="863"/>
        <v>0</v>
      </c>
      <c r="AU2623" s="235">
        <f t="shared" si="864"/>
        <v>0</v>
      </c>
      <c r="AY2623" s="210"/>
      <c r="AZ2623" s="231"/>
      <c r="BA2623" s="15"/>
      <c r="BB2623" s="232">
        <f t="shared" si="853"/>
        <v>0</v>
      </c>
      <c r="BC2623" s="235">
        <f t="shared" si="865"/>
        <v>0</v>
      </c>
      <c r="BG2623" s="210"/>
      <c r="BH2623" s="231"/>
      <c r="BI2623" s="15"/>
      <c r="BJ2623" s="232">
        <f t="shared" si="857"/>
        <v>0</v>
      </c>
      <c r="BK2623" s="235">
        <f t="shared" si="866"/>
        <v>0</v>
      </c>
      <c r="BM2623" s="109">
        <f t="shared" si="858"/>
        <v>-3.5850823827629239</v>
      </c>
      <c r="BN2623" s="213"/>
      <c r="BR2623" s="228"/>
      <c r="BS2623" s="311"/>
      <c r="BT2623" s="3"/>
      <c r="BU2623" s="213"/>
      <c r="BV2623" s="213"/>
      <c r="BW2623" s="291"/>
    </row>
    <row r="2624" spans="1:75" x14ac:dyDescent="0.2">
      <c r="A2624" s="210"/>
      <c r="B2624" s="211"/>
      <c r="C2624" s="848" t="str">
        <f ca="1">IF(ISERR(AVERAGE(INDIRECT("B"&amp;(ROW()-INT($B$1/2))):INDIRECT("B"&amp;(ROW()+INT($B$1/2))))),"",AVERAGE(INDIRECT("B"&amp;(ROW()-INT($B$1/2))):INDIRECT("B"&amp;(ROW()+INT($B$1/2)))))</f>
        <v/>
      </c>
      <c r="D2624" s="848">
        <f t="shared" si="852"/>
        <v>0</v>
      </c>
      <c r="E2624" s="275"/>
      <c r="F2624" s="15"/>
      <c r="G2624" s="3"/>
      <c r="H2624" s="3"/>
      <c r="I2624" s="3"/>
      <c r="J2624" s="3"/>
      <c r="K2624" s="3"/>
      <c r="L2624" s="554"/>
      <c r="M2624" s="545"/>
      <c r="N2624" s="546"/>
      <c r="O2624" s="5"/>
      <c r="P2624" s="216"/>
      <c r="Q2624" s="217"/>
      <c r="R2624" s="218"/>
      <c r="S2624" s="219">
        <f t="shared" si="869"/>
        <v>0</v>
      </c>
      <c r="T2624" s="220">
        <f t="shared" si="870"/>
        <v>0</v>
      </c>
      <c r="U2624" s="214">
        <f t="shared" si="867"/>
        <v>0</v>
      </c>
      <c r="W2624" s="221"/>
      <c r="X2624" s="222"/>
      <c r="Y2624" s="222"/>
      <c r="Z2624" s="223"/>
      <c r="AA2624" s="222"/>
      <c r="AB2624" s="224"/>
      <c r="AC2624" s="225"/>
      <c r="AD2624" s="2">
        <f t="shared" si="854"/>
        <v>0</v>
      </c>
      <c r="AE2624" s="2">
        <f t="shared" si="855"/>
        <v>0</v>
      </c>
      <c r="AF2624" s="226"/>
      <c r="AG2624" s="219">
        <f t="shared" si="859"/>
        <v>0</v>
      </c>
      <c r="AH2624" s="234">
        <f t="shared" si="860"/>
        <v>0</v>
      </c>
      <c r="AI2624" s="214">
        <f t="shared" si="868"/>
        <v>0</v>
      </c>
      <c r="AK2624" s="229">
        <f t="shared" si="861"/>
        <v>0</v>
      </c>
      <c r="AL2624" s="226"/>
      <c r="AM2624" s="15"/>
      <c r="AN2624" s="232" t="e">
        <f t="shared" si="862"/>
        <v>#DIV/0!</v>
      </c>
      <c r="AO2624" s="214">
        <f t="shared" si="856"/>
        <v>0</v>
      </c>
      <c r="AQ2624" s="210"/>
      <c r="AR2624" s="231"/>
      <c r="AS2624" s="15"/>
      <c r="AT2624" s="232">
        <f t="shared" si="863"/>
        <v>0</v>
      </c>
      <c r="AU2624" s="235">
        <f t="shared" si="864"/>
        <v>0</v>
      </c>
      <c r="AY2624" s="210"/>
      <c r="AZ2624" s="231"/>
      <c r="BA2624" s="15"/>
      <c r="BB2624" s="232">
        <f t="shared" si="853"/>
        <v>0</v>
      </c>
      <c r="BC2624" s="235">
        <f t="shared" si="865"/>
        <v>0</v>
      </c>
      <c r="BG2624" s="210"/>
      <c r="BH2624" s="231"/>
      <c r="BI2624" s="15"/>
      <c r="BJ2624" s="232">
        <f t="shared" si="857"/>
        <v>0</v>
      </c>
      <c r="BK2624" s="235">
        <f t="shared" si="866"/>
        <v>0</v>
      </c>
      <c r="BM2624" s="109">
        <f t="shared" si="858"/>
        <v>-3.5869147202606606</v>
      </c>
      <c r="BN2624" s="213"/>
      <c r="BR2624" s="228"/>
      <c r="BS2624" s="311"/>
      <c r="BT2624" s="3"/>
      <c r="BU2624" s="213"/>
      <c r="BV2624" s="213"/>
      <c r="BW2624" s="291"/>
    </row>
    <row r="2625" spans="1:75" x14ac:dyDescent="0.2">
      <c r="A2625" s="210"/>
      <c r="B2625" s="211"/>
      <c r="C2625" s="848" t="str">
        <f ca="1">IF(ISERR(AVERAGE(INDIRECT("B"&amp;(ROW()-INT($B$1/2))):INDIRECT("B"&amp;(ROW()+INT($B$1/2))))),"",AVERAGE(INDIRECT("B"&amp;(ROW()-INT($B$1/2))):INDIRECT("B"&amp;(ROW()+INT($B$1/2)))))</f>
        <v/>
      </c>
      <c r="D2625" s="848">
        <f t="shared" ref="D2625:D2688" si="871">A2625-A2624</f>
        <v>0</v>
      </c>
      <c r="E2625" s="275"/>
      <c r="F2625" s="15"/>
      <c r="G2625" s="3"/>
      <c r="H2625" s="3"/>
      <c r="I2625" s="3"/>
      <c r="J2625" s="3"/>
      <c r="K2625" s="3"/>
      <c r="L2625" s="554"/>
      <c r="M2625" s="545"/>
      <c r="N2625" s="546"/>
      <c r="O2625" s="5"/>
      <c r="P2625" s="216"/>
      <c r="Q2625" s="217"/>
      <c r="R2625" s="218"/>
      <c r="S2625" s="219">
        <f t="shared" si="869"/>
        <v>0</v>
      </c>
      <c r="T2625" s="220">
        <f t="shared" si="870"/>
        <v>0</v>
      </c>
      <c r="U2625" s="214">
        <f t="shared" si="867"/>
        <v>0</v>
      </c>
      <c r="W2625" s="221"/>
      <c r="X2625" s="222"/>
      <c r="Y2625" s="222"/>
      <c r="Z2625" s="223"/>
      <c r="AA2625" s="222"/>
      <c r="AB2625" s="224"/>
      <c r="AC2625" s="225"/>
      <c r="AD2625" s="2">
        <f t="shared" si="854"/>
        <v>0</v>
      </c>
      <c r="AE2625" s="2">
        <f t="shared" si="855"/>
        <v>0</v>
      </c>
      <c r="AF2625" s="226"/>
      <c r="AG2625" s="219">
        <f t="shared" si="859"/>
        <v>0</v>
      </c>
      <c r="AH2625" s="234">
        <f t="shared" si="860"/>
        <v>0</v>
      </c>
      <c r="AI2625" s="214">
        <f t="shared" si="868"/>
        <v>0</v>
      </c>
      <c r="AK2625" s="229">
        <f t="shared" si="861"/>
        <v>0</v>
      </c>
      <c r="AL2625" s="226"/>
      <c r="AM2625" s="15"/>
      <c r="AN2625" s="232" t="e">
        <f t="shared" si="862"/>
        <v>#DIV/0!</v>
      </c>
      <c r="AO2625" s="214">
        <f t="shared" si="856"/>
        <v>0</v>
      </c>
      <c r="AQ2625" s="210"/>
      <c r="AR2625" s="231"/>
      <c r="AS2625" s="15"/>
      <c r="AT2625" s="232">
        <f t="shared" si="863"/>
        <v>0</v>
      </c>
      <c r="AU2625" s="235">
        <f t="shared" si="864"/>
        <v>0</v>
      </c>
      <c r="AY2625" s="210"/>
      <c r="AZ2625" s="231"/>
      <c r="BA2625" s="15"/>
      <c r="BB2625" s="232">
        <f t="shared" si="853"/>
        <v>0</v>
      </c>
      <c r="BC2625" s="235">
        <f t="shared" si="865"/>
        <v>0</v>
      </c>
      <c r="BG2625" s="210"/>
      <c r="BH2625" s="231"/>
      <c r="BI2625" s="15"/>
      <c r="BJ2625" s="232">
        <f t="shared" si="857"/>
        <v>0</v>
      </c>
      <c r="BK2625" s="235">
        <f t="shared" si="866"/>
        <v>0</v>
      </c>
      <c r="BM2625" s="109">
        <f t="shared" si="858"/>
        <v>-3.5887470577583973</v>
      </c>
      <c r="BN2625" s="213"/>
      <c r="BR2625" s="228"/>
      <c r="BS2625" s="311"/>
      <c r="BT2625" s="3"/>
      <c r="BU2625" s="213"/>
      <c r="BV2625" s="213"/>
      <c r="BW2625" s="291"/>
    </row>
    <row r="2626" spans="1:75" x14ac:dyDescent="0.2">
      <c r="A2626" s="210"/>
      <c r="B2626" s="211"/>
      <c r="C2626" s="848" t="str">
        <f ca="1">IF(ISERR(AVERAGE(INDIRECT("B"&amp;(ROW()-INT($B$1/2))):INDIRECT("B"&amp;(ROW()+INT($B$1/2))))),"",AVERAGE(INDIRECT("B"&amp;(ROW()-INT($B$1/2))):INDIRECT("B"&amp;(ROW()+INT($B$1/2)))))</f>
        <v/>
      </c>
      <c r="D2626" s="848">
        <f t="shared" si="871"/>
        <v>0</v>
      </c>
      <c r="E2626" s="275"/>
      <c r="F2626" s="15"/>
      <c r="G2626" s="3"/>
      <c r="H2626" s="3"/>
      <c r="I2626" s="3"/>
      <c r="J2626" s="3"/>
      <c r="K2626" s="3"/>
      <c r="L2626" s="554"/>
      <c r="M2626" s="545"/>
      <c r="N2626" s="546"/>
      <c r="O2626" s="5"/>
      <c r="P2626" s="216"/>
      <c r="Q2626" s="217"/>
      <c r="R2626" s="218"/>
      <c r="S2626" s="219">
        <f t="shared" si="869"/>
        <v>0</v>
      </c>
      <c r="T2626" s="220">
        <f t="shared" si="870"/>
        <v>0</v>
      </c>
      <c r="U2626" s="214">
        <f t="shared" si="867"/>
        <v>0</v>
      </c>
      <c r="W2626" s="221"/>
      <c r="X2626" s="222"/>
      <c r="Y2626" s="222"/>
      <c r="Z2626" s="223"/>
      <c r="AA2626" s="222"/>
      <c r="AB2626" s="224"/>
      <c r="AC2626" s="225"/>
      <c r="AD2626" s="2">
        <f t="shared" si="854"/>
        <v>0</v>
      </c>
      <c r="AE2626" s="2">
        <f t="shared" si="855"/>
        <v>0</v>
      </c>
      <c r="AF2626" s="226"/>
      <c r="AG2626" s="219">
        <f t="shared" si="859"/>
        <v>0</v>
      </c>
      <c r="AH2626" s="234">
        <f t="shared" si="860"/>
        <v>0</v>
      </c>
      <c r="AI2626" s="214">
        <f t="shared" si="868"/>
        <v>0</v>
      </c>
      <c r="AK2626" s="229">
        <f t="shared" si="861"/>
        <v>0</v>
      </c>
      <c r="AL2626" s="226"/>
      <c r="AM2626" s="15"/>
      <c r="AN2626" s="232" t="e">
        <f t="shared" si="862"/>
        <v>#DIV/0!</v>
      </c>
      <c r="AO2626" s="214">
        <f t="shared" si="856"/>
        <v>0</v>
      </c>
      <c r="AQ2626" s="210"/>
      <c r="AR2626" s="231"/>
      <c r="AS2626" s="15"/>
      <c r="AT2626" s="232">
        <f t="shared" si="863"/>
        <v>0</v>
      </c>
      <c r="AU2626" s="235">
        <f t="shared" si="864"/>
        <v>0</v>
      </c>
      <c r="AY2626" s="210"/>
      <c r="AZ2626" s="231"/>
      <c r="BA2626" s="15"/>
      <c r="BB2626" s="232">
        <f t="shared" si="853"/>
        <v>0</v>
      </c>
      <c r="BC2626" s="235">
        <f t="shared" si="865"/>
        <v>0</v>
      </c>
      <c r="BG2626" s="210"/>
      <c r="BH2626" s="231"/>
      <c r="BI2626" s="15"/>
      <c r="BJ2626" s="232">
        <f t="shared" si="857"/>
        <v>0</v>
      </c>
      <c r="BK2626" s="235">
        <f t="shared" si="866"/>
        <v>0</v>
      </c>
      <c r="BM2626" s="109">
        <f t="shared" si="858"/>
        <v>-3.590579395256134</v>
      </c>
      <c r="BN2626" s="213"/>
      <c r="BR2626" s="228"/>
      <c r="BS2626" s="311"/>
      <c r="BT2626" s="3"/>
      <c r="BU2626" s="213"/>
      <c r="BV2626" s="213"/>
      <c r="BW2626" s="291"/>
    </row>
    <row r="2627" spans="1:75" x14ac:dyDescent="0.2">
      <c r="A2627" s="210"/>
      <c r="B2627" s="211"/>
      <c r="C2627" s="848" t="str">
        <f ca="1">IF(ISERR(AVERAGE(INDIRECT("B"&amp;(ROW()-INT($B$1/2))):INDIRECT("B"&amp;(ROW()+INT($B$1/2))))),"",AVERAGE(INDIRECT("B"&amp;(ROW()-INT($B$1/2))):INDIRECT("B"&amp;(ROW()+INT($B$1/2)))))</f>
        <v/>
      </c>
      <c r="D2627" s="848">
        <f t="shared" si="871"/>
        <v>0</v>
      </c>
      <c r="E2627" s="275"/>
      <c r="F2627" s="15"/>
      <c r="G2627" s="3"/>
      <c r="H2627" s="3"/>
      <c r="I2627" s="3"/>
      <c r="J2627" s="3"/>
      <c r="K2627" s="3"/>
      <c r="L2627" s="554"/>
      <c r="M2627" s="545"/>
      <c r="N2627" s="546"/>
      <c r="O2627" s="5"/>
      <c r="P2627" s="216"/>
      <c r="Q2627" s="217"/>
      <c r="R2627" s="218"/>
      <c r="S2627" s="219">
        <f t="shared" si="869"/>
        <v>0</v>
      </c>
      <c r="T2627" s="220">
        <f t="shared" si="870"/>
        <v>0</v>
      </c>
      <c r="U2627" s="214">
        <f t="shared" si="867"/>
        <v>0</v>
      </c>
      <c r="W2627" s="221"/>
      <c r="X2627" s="222"/>
      <c r="Y2627" s="222"/>
      <c r="Z2627" s="223"/>
      <c r="AA2627" s="222"/>
      <c r="AB2627" s="224"/>
      <c r="AC2627" s="225"/>
      <c r="AD2627" s="2">
        <f t="shared" si="854"/>
        <v>0</v>
      </c>
      <c r="AE2627" s="2">
        <f t="shared" si="855"/>
        <v>0</v>
      </c>
      <c r="AF2627" s="226"/>
      <c r="AG2627" s="219">
        <f t="shared" si="859"/>
        <v>0</v>
      </c>
      <c r="AH2627" s="234">
        <f t="shared" si="860"/>
        <v>0</v>
      </c>
      <c r="AI2627" s="214">
        <f t="shared" si="868"/>
        <v>0</v>
      </c>
      <c r="AK2627" s="229">
        <f t="shared" si="861"/>
        <v>0</v>
      </c>
      <c r="AL2627" s="226"/>
      <c r="AM2627" s="15"/>
      <c r="AN2627" s="232" t="e">
        <f t="shared" si="862"/>
        <v>#DIV/0!</v>
      </c>
      <c r="AO2627" s="214">
        <f t="shared" si="856"/>
        <v>0</v>
      </c>
      <c r="AQ2627" s="210"/>
      <c r="AR2627" s="231"/>
      <c r="AS2627" s="15"/>
      <c r="AT2627" s="232">
        <f t="shared" si="863"/>
        <v>0</v>
      </c>
      <c r="AU2627" s="235">
        <f t="shared" si="864"/>
        <v>0</v>
      </c>
      <c r="AY2627" s="210"/>
      <c r="AZ2627" s="231"/>
      <c r="BA2627" s="15"/>
      <c r="BB2627" s="232">
        <f t="shared" si="853"/>
        <v>0</v>
      </c>
      <c r="BC2627" s="235">
        <f t="shared" si="865"/>
        <v>0</v>
      </c>
      <c r="BG2627" s="210"/>
      <c r="BH2627" s="231"/>
      <c r="BI2627" s="15"/>
      <c r="BJ2627" s="232">
        <f t="shared" si="857"/>
        <v>0</v>
      </c>
      <c r="BK2627" s="235">
        <f t="shared" si="866"/>
        <v>0</v>
      </c>
      <c r="BM2627" s="109">
        <f t="shared" si="858"/>
        <v>-3.5924117327538707</v>
      </c>
      <c r="BN2627" s="213"/>
      <c r="BR2627" s="228"/>
      <c r="BS2627" s="311"/>
      <c r="BT2627" s="3"/>
      <c r="BU2627" s="213"/>
      <c r="BV2627" s="213"/>
      <c r="BW2627" s="291"/>
    </row>
    <row r="2628" spans="1:75" x14ac:dyDescent="0.2">
      <c r="A2628" s="210"/>
      <c r="B2628" s="211"/>
      <c r="C2628" s="848" t="str">
        <f ca="1">IF(ISERR(AVERAGE(INDIRECT("B"&amp;(ROW()-INT($B$1/2))):INDIRECT("B"&amp;(ROW()+INT($B$1/2))))),"",AVERAGE(INDIRECT("B"&amp;(ROW()-INT($B$1/2))):INDIRECT("B"&amp;(ROW()+INT($B$1/2)))))</f>
        <v/>
      </c>
      <c r="D2628" s="848">
        <f t="shared" si="871"/>
        <v>0</v>
      </c>
      <c r="E2628" s="275"/>
      <c r="F2628" s="15"/>
      <c r="G2628" s="3"/>
      <c r="H2628" s="3"/>
      <c r="I2628" s="3"/>
      <c r="J2628" s="3"/>
      <c r="K2628" s="3"/>
      <c r="L2628" s="554"/>
      <c r="M2628" s="545"/>
      <c r="N2628" s="546"/>
      <c r="O2628" s="5"/>
      <c r="P2628" s="216"/>
      <c r="Q2628" s="217"/>
      <c r="R2628" s="218"/>
      <c r="S2628" s="219">
        <f t="shared" si="869"/>
        <v>0</v>
      </c>
      <c r="T2628" s="220">
        <f t="shared" si="870"/>
        <v>0</v>
      </c>
      <c r="U2628" s="214">
        <f t="shared" si="867"/>
        <v>0</v>
      </c>
      <c r="W2628" s="221"/>
      <c r="X2628" s="222"/>
      <c r="Y2628" s="222"/>
      <c r="Z2628" s="223"/>
      <c r="AA2628" s="222"/>
      <c r="AB2628" s="224"/>
      <c r="AC2628" s="225"/>
      <c r="AD2628" s="2">
        <f t="shared" si="854"/>
        <v>0</v>
      </c>
      <c r="AE2628" s="2">
        <f t="shared" si="855"/>
        <v>0</v>
      </c>
      <c r="AF2628" s="226"/>
      <c r="AG2628" s="219">
        <f t="shared" si="859"/>
        <v>0</v>
      </c>
      <c r="AH2628" s="234">
        <f t="shared" si="860"/>
        <v>0</v>
      </c>
      <c r="AI2628" s="214">
        <f t="shared" si="868"/>
        <v>0</v>
      </c>
      <c r="AK2628" s="229">
        <f t="shared" si="861"/>
        <v>0</v>
      </c>
      <c r="AL2628" s="226"/>
      <c r="AM2628" s="15"/>
      <c r="AN2628" s="232" t="e">
        <f t="shared" si="862"/>
        <v>#DIV/0!</v>
      </c>
      <c r="AO2628" s="214">
        <f t="shared" si="856"/>
        <v>0</v>
      </c>
      <c r="AQ2628" s="210"/>
      <c r="AR2628" s="231"/>
      <c r="AS2628" s="15"/>
      <c r="AT2628" s="232">
        <f t="shared" si="863"/>
        <v>0</v>
      </c>
      <c r="AU2628" s="235">
        <f t="shared" si="864"/>
        <v>0</v>
      </c>
      <c r="AY2628" s="210"/>
      <c r="AZ2628" s="231"/>
      <c r="BA2628" s="15"/>
      <c r="BB2628" s="232">
        <f t="shared" ref="BB2628:BB2691" si="872">IF(AY2628&gt;0,(26.3/MAX($AY$4:$AY$4600))*AY2628,0)</f>
        <v>0</v>
      </c>
      <c r="BC2628" s="235">
        <f t="shared" si="865"/>
        <v>0</v>
      </c>
      <c r="BG2628" s="210"/>
      <c r="BH2628" s="231"/>
      <c r="BI2628" s="15"/>
      <c r="BJ2628" s="232">
        <f t="shared" si="857"/>
        <v>0</v>
      </c>
      <c r="BK2628" s="235">
        <f t="shared" si="866"/>
        <v>0</v>
      </c>
      <c r="BM2628" s="109">
        <f t="shared" si="858"/>
        <v>-3.5942440702516074</v>
      </c>
      <c r="BN2628" s="213"/>
      <c r="BR2628" s="228"/>
      <c r="BS2628" s="311"/>
      <c r="BT2628" s="3"/>
      <c r="BU2628" s="213"/>
      <c r="BV2628" s="213"/>
      <c r="BW2628" s="291"/>
    </row>
    <row r="2629" spans="1:75" x14ac:dyDescent="0.2">
      <c r="A2629" s="210"/>
      <c r="B2629" s="211"/>
      <c r="C2629" s="848" t="str">
        <f ca="1">IF(ISERR(AVERAGE(INDIRECT("B"&amp;(ROW()-INT($B$1/2))):INDIRECT("B"&amp;(ROW()+INT($B$1/2))))),"",AVERAGE(INDIRECT("B"&amp;(ROW()-INT($B$1/2))):INDIRECT("B"&amp;(ROW()+INT($B$1/2)))))</f>
        <v/>
      </c>
      <c r="D2629" s="848">
        <f t="shared" si="871"/>
        <v>0</v>
      </c>
      <c r="E2629" s="275"/>
      <c r="F2629" s="15"/>
      <c r="G2629" s="3"/>
      <c r="H2629" s="3"/>
      <c r="I2629" s="3"/>
      <c r="J2629" s="3"/>
      <c r="K2629" s="3"/>
      <c r="L2629" s="554"/>
      <c r="M2629" s="545"/>
      <c r="N2629" s="546"/>
      <c r="O2629" s="5"/>
      <c r="P2629" s="216"/>
      <c r="Q2629" s="217"/>
      <c r="R2629" s="218"/>
      <c r="S2629" s="219">
        <f t="shared" si="869"/>
        <v>0</v>
      </c>
      <c r="T2629" s="220">
        <f t="shared" si="870"/>
        <v>0</v>
      </c>
      <c r="U2629" s="214">
        <f t="shared" si="867"/>
        <v>0</v>
      </c>
      <c r="W2629" s="221"/>
      <c r="X2629" s="222"/>
      <c r="Y2629" s="222"/>
      <c r="Z2629" s="223"/>
      <c r="AA2629" s="222"/>
      <c r="AB2629" s="224"/>
      <c r="AC2629" s="225"/>
      <c r="AD2629" s="2">
        <f t="shared" ref="AD2629:AD2692" si="873">IF(W2629&lt;0,W2629-X2629/60-Y2629/3600,W2629+X2629/60+Y2629/3600)</f>
        <v>0</v>
      </c>
      <c r="AE2629" s="2">
        <f t="shared" ref="AE2629:AE2692" si="874">IF(Z2629&lt;0,Z2629-AA2629/60-AB2629/3600,Z2629+AA2629/60+AB2629/3600)</f>
        <v>0</v>
      </c>
      <c r="AF2629" s="226"/>
      <c r="AG2629" s="219">
        <f t="shared" si="859"/>
        <v>0</v>
      </c>
      <c r="AH2629" s="234">
        <f t="shared" si="860"/>
        <v>0</v>
      </c>
      <c r="AI2629" s="214">
        <f t="shared" si="868"/>
        <v>0</v>
      </c>
      <c r="AK2629" s="229">
        <f t="shared" si="861"/>
        <v>0</v>
      </c>
      <c r="AL2629" s="226"/>
      <c r="AM2629" s="15"/>
      <c r="AN2629" s="232" t="e">
        <f t="shared" si="862"/>
        <v>#DIV/0!</v>
      </c>
      <c r="AO2629" s="214">
        <f t="shared" ref="AO2629:AO2692" si="875">AL2629*3.28084</f>
        <v>0</v>
      </c>
      <c r="AQ2629" s="210"/>
      <c r="AR2629" s="231"/>
      <c r="AS2629" s="15"/>
      <c r="AT2629" s="232">
        <f t="shared" si="863"/>
        <v>0</v>
      </c>
      <c r="AU2629" s="235">
        <f t="shared" si="864"/>
        <v>0</v>
      </c>
      <c r="AY2629" s="210"/>
      <c r="AZ2629" s="231"/>
      <c r="BA2629" s="15"/>
      <c r="BB2629" s="232">
        <f t="shared" si="872"/>
        <v>0</v>
      </c>
      <c r="BC2629" s="235">
        <f t="shared" si="865"/>
        <v>0</v>
      </c>
      <c r="BG2629" s="210"/>
      <c r="BH2629" s="231"/>
      <c r="BI2629" s="15"/>
      <c r="BJ2629" s="232">
        <f t="shared" ref="BJ2629:BJ2692" si="876">BG2629</f>
        <v>0</v>
      </c>
      <c r="BK2629" s="235">
        <f t="shared" si="866"/>
        <v>0</v>
      </c>
      <c r="BM2629" s="109">
        <f t="shared" ref="BM2629:BM2692" si="877">BM2628+$BQ$14</f>
        <v>-3.5960764077493441</v>
      </c>
      <c r="BN2629" s="213"/>
      <c r="BR2629" s="228"/>
      <c r="BS2629" s="311"/>
      <c r="BT2629" s="3"/>
      <c r="BU2629" s="213"/>
      <c r="BV2629" s="213"/>
      <c r="BW2629" s="291"/>
    </row>
    <row r="2630" spans="1:75" x14ac:dyDescent="0.2">
      <c r="A2630" s="210"/>
      <c r="B2630" s="211"/>
      <c r="C2630" s="848" t="str">
        <f ca="1">IF(ISERR(AVERAGE(INDIRECT("B"&amp;(ROW()-INT($B$1/2))):INDIRECT("B"&amp;(ROW()+INT($B$1/2))))),"",AVERAGE(INDIRECT("B"&amp;(ROW()-INT($B$1/2))):INDIRECT("B"&amp;(ROW()+INT($B$1/2)))))</f>
        <v/>
      </c>
      <c r="D2630" s="848">
        <f t="shared" si="871"/>
        <v>0</v>
      </c>
      <c r="E2630" s="275"/>
      <c r="F2630" s="15"/>
      <c r="G2630" s="3"/>
      <c r="H2630" s="3"/>
      <c r="I2630" s="3"/>
      <c r="J2630" s="3"/>
      <c r="K2630" s="3"/>
      <c r="L2630" s="554"/>
      <c r="M2630" s="545"/>
      <c r="N2630" s="546"/>
      <c r="O2630" s="5"/>
      <c r="P2630" s="216"/>
      <c r="Q2630" s="217"/>
      <c r="R2630" s="218"/>
      <c r="S2630" s="219">
        <f t="shared" si="869"/>
        <v>0</v>
      </c>
      <c r="T2630" s="220">
        <f t="shared" si="870"/>
        <v>0</v>
      </c>
      <c r="U2630" s="214">
        <f t="shared" si="867"/>
        <v>0</v>
      </c>
      <c r="W2630" s="221"/>
      <c r="X2630" s="222"/>
      <c r="Y2630" s="222"/>
      <c r="Z2630" s="223"/>
      <c r="AA2630" s="222"/>
      <c r="AB2630" s="224"/>
      <c r="AC2630" s="225"/>
      <c r="AD2630" s="2">
        <f t="shared" si="873"/>
        <v>0</v>
      </c>
      <c r="AE2630" s="2">
        <f t="shared" si="874"/>
        <v>0</v>
      </c>
      <c r="AF2630" s="226"/>
      <c r="AG2630" s="219">
        <f t="shared" ref="AG2630:AG2693" si="878">AG2629+IF(AD2630&lt;&gt;0,1.852*60*1000*((ACOS((SIN((AD2629/180)*PI()))*(SIN((AD2630/180)*PI()))+(COS((AD2629/180)*PI()))*(COS((AD2630/180)*PI()))*(COS((AE2630/180)*PI()-(AE2629/180)*PI())))/PI())*180),0)</f>
        <v>0</v>
      </c>
      <c r="AH2630" s="234">
        <f t="shared" ref="AH2630:AH2693" si="879">AH2629+IF(AD2630&lt;&gt;0,1.852*60*0.6213712*((ACOS((SIN((AD2629/180)*PI()))*(SIN((AD2630/180)*PI()))+(COS((AD2629/180)*PI()))*(COS((AD2630/180)*PI()))*(COS((AE2630/180)*PI()-(AE2629/180)*PI())))/PI())*180),0)</f>
        <v>0</v>
      </c>
      <c r="AI2630" s="214">
        <f t="shared" si="868"/>
        <v>0</v>
      </c>
      <c r="AK2630" s="229">
        <f t="shared" ref="AK2630:AK2693" si="880">IF(AL2630&gt;0,AK2629+$AO$1,0)</f>
        <v>0</v>
      </c>
      <c r="AL2630" s="226"/>
      <c r="AM2630" s="15"/>
      <c r="AN2630" s="232" t="e">
        <f t="shared" ref="AN2630:AN2693" si="881">(42341.84/MAX(AK2630:AK7226))*AK2630*0.0006213712</f>
        <v>#DIV/0!</v>
      </c>
      <c r="AO2630" s="214">
        <f t="shared" si="875"/>
        <v>0</v>
      </c>
      <c r="AQ2630" s="210"/>
      <c r="AR2630" s="231"/>
      <c r="AS2630" s="15"/>
      <c r="AT2630" s="232">
        <f t="shared" ref="AT2630:AT2693" si="882">IF(AQ2630&gt;0,(26.3/(MAX($AQ$4:$AQ$4600)*0.0006213712))*AQ2630*0.0006213712,0)</f>
        <v>0</v>
      </c>
      <c r="AU2630" s="235">
        <f t="shared" ref="AU2630:AU2693" si="883">(AR2630*3.28084)+(AW$4)</f>
        <v>0</v>
      </c>
      <c r="AY2630" s="210"/>
      <c r="AZ2630" s="231"/>
      <c r="BA2630" s="15"/>
      <c r="BB2630" s="232">
        <f t="shared" si="872"/>
        <v>0</v>
      </c>
      <c r="BC2630" s="235">
        <f t="shared" ref="BC2630:BC2693" si="884">AZ2630+BE$4</f>
        <v>0</v>
      </c>
      <c r="BG2630" s="210"/>
      <c r="BH2630" s="231"/>
      <c r="BI2630" s="15"/>
      <c r="BJ2630" s="232">
        <f t="shared" si="876"/>
        <v>0</v>
      </c>
      <c r="BK2630" s="235">
        <f t="shared" ref="BK2630:BK2693" si="885">BH2630*BM2630</f>
        <v>0</v>
      </c>
      <c r="BM2630" s="109">
        <f t="shared" si="877"/>
        <v>-3.5979087452470808</v>
      </c>
      <c r="BN2630" s="213"/>
      <c r="BR2630" s="228"/>
      <c r="BS2630" s="311"/>
      <c r="BT2630" s="3"/>
      <c r="BU2630" s="213"/>
      <c r="BV2630" s="213"/>
      <c r="BW2630" s="291"/>
    </row>
    <row r="2631" spans="1:75" x14ac:dyDescent="0.2">
      <c r="A2631" s="210"/>
      <c r="B2631" s="211"/>
      <c r="C2631" s="848" t="str">
        <f ca="1">IF(ISERR(AVERAGE(INDIRECT("B"&amp;(ROW()-INT($B$1/2))):INDIRECT("B"&amp;(ROW()+INT($B$1/2))))),"",AVERAGE(INDIRECT("B"&amp;(ROW()-INT($B$1/2))):INDIRECT("B"&amp;(ROW()+INT($B$1/2)))))</f>
        <v/>
      </c>
      <c r="D2631" s="848">
        <f t="shared" si="871"/>
        <v>0</v>
      </c>
      <c r="E2631" s="275"/>
      <c r="F2631" s="15"/>
      <c r="G2631" s="3"/>
      <c r="H2631" s="3"/>
      <c r="I2631" s="3"/>
      <c r="J2631" s="3"/>
      <c r="K2631" s="3"/>
      <c r="L2631" s="554"/>
      <c r="M2631" s="545"/>
      <c r="N2631" s="546"/>
      <c r="O2631" s="5"/>
      <c r="P2631" s="216"/>
      <c r="Q2631" s="217"/>
      <c r="R2631" s="218"/>
      <c r="S2631" s="219">
        <f t="shared" si="869"/>
        <v>0</v>
      </c>
      <c r="T2631" s="220">
        <f t="shared" si="870"/>
        <v>0</v>
      </c>
      <c r="U2631" s="214">
        <f t="shared" ref="U2631:U2694" si="886">R2631*3.28084</f>
        <v>0</v>
      </c>
      <c r="W2631" s="221"/>
      <c r="X2631" s="222"/>
      <c r="Y2631" s="222"/>
      <c r="Z2631" s="223"/>
      <c r="AA2631" s="222"/>
      <c r="AB2631" s="224"/>
      <c r="AC2631" s="225"/>
      <c r="AD2631" s="2">
        <f t="shared" si="873"/>
        <v>0</v>
      </c>
      <c r="AE2631" s="2">
        <f t="shared" si="874"/>
        <v>0</v>
      </c>
      <c r="AF2631" s="226"/>
      <c r="AG2631" s="219">
        <f t="shared" si="878"/>
        <v>0</v>
      </c>
      <c r="AH2631" s="234">
        <f t="shared" si="879"/>
        <v>0</v>
      </c>
      <c r="AI2631" s="214">
        <f t="shared" ref="AI2631:AI2694" si="887">AF2631*3.28084</f>
        <v>0</v>
      </c>
      <c r="AK2631" s="229">
        <f t="shared" si="880"/>
        <v>0</v>
      </c>
      <c r="AL2631" s="226"/>
      <c r="AM2631" s="15"/>
      <c r="AN2631" s="232" t="e">
        <f t="shared" si="881"/>
        <v>#DIV/0!</v>
      </c>
      <c r="AO2631" s="214">
        <f t="shared" si="875"/>
        <v>0</v>
      </c>
      <c r="AQ2631" s="210"/>
      <c r="AR2631" s="231"/>
      <c r="AS2631" s="15"/>
      <c r="AT2631" s="232">
        <f t="shared" si="882"/>
        <v>0</v>
      </c>
      <c r="AU2631" s="235">
        <f t="shared" si="883"/>
        <v>0</v>
      </c>
      <c r="AY2631" s="210"/>
      <c r="AZ2631" s="231"/>
      <c r="BA2631" s="15"/>
      <c r="BB2631" s="232">
        <f t="shared" si="872"/>
        <v>0</v>
      </c>
      <c r="BC2631" s="235">
        <f t="shared" si="884"/>
        <v>0</v>
      </c>
      <c r="BG2631" s="210"/>
      <c r="BH2631" s="231"/>
      <c r="BI2631" s="15"/>
      <c r="BJ2631" s="232">
        <f t="shared" si="876"/>
        <v>0</v>
      </c>
      <c r="BK2631" s="235">
        <f t="shared" si="885"/>
        <v>0</v>
      </c>
      <c r="BM2631" s="109">
        <f t="shared" si="877"/>
        <v>-3.5997410827448175</v>
      </c>
      <c r="BN2631" s="213"/>
      <c r="BR2631" s="228"/>
      <c r="BS2631" s="311"/>
      <c r="BT2631" s="3"/>
      <c r="BU2631" s="213"/>
      <c r="BV2631" s="213"/>
      <c r="BW2631" s="291"/>
    </row>
    <row r="2632" spans="1:75" x14ac:dyDescent="0.2">
      <c r="A2632" s="210"/>
      <c r="B2632" s="211"/>
      <c r="C2632" s="848" t="str">
        <f ca="1">IF(ISERR(AVERAGE(INDIRECT("B"&amp;(ROW()-INT($B$1/2))):INDIRECT("B"&amp;(ROW()+INT($B$1/2))))),"",AVERAGE(INDIRECT("B"&amp;(ROW()-INT($B$1/2))):INDIRECT("B"&amp;(ROW()+INT($B$1/2)))))</f>
        <v/>
      </c>
      <c r="D2632" s="848">
        <f t="shared" si="871"/>
        <v>0</v>
      </c>
      <c r="E2632" s="275"/>
      <c r="F2632" s="15"/>
      <c r="G2632" s="3"/>
      <c r="H2632" s="3"/>
      <c r="I2632" s="3"/>
      <c r="J2632" s="3"/>
      <c r="K2632" s="3"/>
      <c r="L2632" s="554"/>
      <c r="M2632" s="545"/>
      <c r="N2632" s="546"/>
      <c r="O2632" s="5"/>
      <c r="P2632" s="216"/>
      <c r="Q2632" s="217"/>
      <c r="R2632" s="218"/>
      <c r="S2632" s="219">
        <f t="shared" si="869"/>
        <v>0</v>
      </c>
      <c r="T2632" s="220">
        <f t="shared" si="870"/>
        <v>0</v>
      </c>
      <c r="U2632" s="214">
        <f t="shared" si="886"/>
        <v>0</v>
      </c>
      <c r="W2632" s="221"/>
      <c r="X2632" s="222"/>
      <c r="Y2632" s="222"/>
      <c r="Z2632" s="223"/>
      <c r="AA2632" s="222"/>
      <c r="AB2632" s="224"/>
      <c r="AC2632" s="225"/>
      <c r="AD2632" s="2">
        <f t="shared" si="873"/>
        <v>0</v>
      </c>
      <c r="AE2632" s="2">
        <f t="shared" si="874"/>
        <v>0</v>
      </c>
      <c r="AF2632" s="226"/>
      <c r="AG2632" s="219">
        <f t="shared" si="878"/>
        <v>0</v>
      </c>
      <c r="AH2632" s="234">
        <f t="shared" si="879"/>
        <v>0</v>
      </c>
      <c r="AI2632" s="214">
        <f t="shared" si="887"/>
        <v>0</v>
      </c>
      <c r="AK2632" s="229">
        <f t="shared" si="880"/>
        <v>0</v>
      </c>
      <c r="AL2632" s="226"/>
      <c r="AM2632" s="15"/>
      <c r="AN2632" s="232" t="e">
        <f t="shared" si="881"/>
        <v>#DIV/0!</v>
      </c>
      <c r="AO2632" s="214">
        <f t="shared" si="875"/>
        <v>0</v>
      </c>
      <c r="AQ2632" s="210"/>
      <c r="AR2632" s="231"/>
      <c r="AS2632" s="15"/>
      <c r="AT2632" s="232">
        <f t="shared" si="882"/>
        <v>0</v>
      </c>
      <c r="AU2632" s="235">
        <f t="shared" si="883"/>
        <v>0</v>
      </c>
      <c r="AY2632" s="210"/>
      <c r="AZ2632" s="231"/>
      <c r="BA2632" s="15"/>
      <c r="BB2632" s="232">
        <f t="shared" si="872"/>
        <v>0</v>
      </c>
      <c r="BC2632" s="235">
        <f t="shared" si="884"/>
        <v>0</v>
      </c>
      <c r="BG2632" s="210"/>
      <c r="BH2632" s="231"/>
      <c r="BI2632" s="15"/>
      <c r="BJ2632" s="232">
        <f t="shared" si="876"/>
        <v>0</v>
      </c>
      <c r="BK2632" s="235">
        <f t="shared" si="885"/>
        <v>0</v>
      </c>
      <c r="BM2632" s="109">
        <f t="shared" si="877"/>
        <v>-3.6015734202425542</v>
      </c>
      <c r="BN2632" s="213"/>
      <c r="BR2632" s="228"/>
      <c r="BS2632" s="311"/>
      <c r="BT2632" s="3"/>
      <c r="BU2632" s="213"/>
      <c r="BV2632" s="213"/>
      <c r="BW2632" s="291"/>
    </row>
    <row r="2633" spans="1:75" x14ac:dyDescent="0.2">
      <c r="A2633" s="210"/>
      <c r="B2633" s="211"/>
      <c r="C2633" s="848" t="str">
        <f ca="1">IF(ISERR(AVERAGE(INDIRECT("B"&amp;(ROW()-INT($B$1/2))):INDIRECT("B"&amp;(ROW()+INT($B$1/2))))),"",AVERAGE(INDIRECT("B"&amp;(ROW()-INT($B$1/2))):INDIRECT("B"&amp;(ROW()+INT($B$1/2)))))</f>
        <v/>
      </c>
      <c r="D2633" s="848">
        <f t="shared" si="871"/>
        <v>0</v>
      </c>
      <c r="E2633" s="275"/>
      <c r="F2633" s="15"/>
      <c r="G2633" s="3"/>
      <c r="H2633" s="3"/>
      <c r="I2633" s="3"/>
      <c r="J2633" s="3"/>
      <c r="K2633" s="3"/>
      <c r="L2633" s="554"/>
      <c r="M2633" s="545"/>
      <c r="N2633" s="546"/>
      <c r="O2633" s="5"/>
      <c r="P2633" s="216"/>
      <c r="Q2633" s="217"/>
      <c r="R2633" s="218"/>
      <c r="S2633" s="219">
        <f t="shared" ref="S2633:S2696" si="888">S2632+IF(P2633&lt;&gt;0,1.852*60*1000*((ACOS((SIN((P2632/180)*PI()))*(SIN((P2633/180)*PI()))+(COS((P2632/180)*PI()))*(COS((P2633/180)*PI()))*(COS((Q2633/180)*PI()-(Q2632/180)*PI())))/PI())*180),0)</f>
        <v>0</v>
      </c>
      <c r="T2633" s="220">
        <f t="shared" ref="T2633:T2696" si="889">T2632+IF(P2633&lt;&gt;0,1.852*60*0.6213712*((ACOS((SIN((P2632/180)*PI()))*(SIN((P2633/180)*PI()))+(COS((P2632/180)*PI()))*(COS((P2633/180)*PI()))*(COS((Q2633/180)*PI()-(Q2632/180)*PI())))/PI())*180),0)</f>
        <v>0</v>
      </c>
      <c r="U2633" s="214">
        <f t="shared" si="886"/>
        <v>0</v>
      </c>
      <c r="W2633" s="221"/>
      <c r="X2633" s="222"/>
      <c r="Y2633" s="222"/>
      <c r="Z2633" s="223"/>
      <c r="AA2633" s="222"/>
      <c r="AB2633" s="224"/>
      <c r="AC2633" s="225"/>
      <c r="AD2633" s="2">
        <f t="shared" si="873"/>
        <v>0</v>
      </c>
      <c r="AE2633" s="2">
        <f t="shared" si="874"/>
        <v>0</v>
      </c>
      <c r="AF2633" s="226"/>
      <c r="AG2633" s="219">
        <f t="shared" si="878"/>
        <v>0</v>
      </c>
      <c r="AH2633" s="234">
        <f t="shared" si="879"/>
        <v>0</v>
      </c>
      <c r="AI2633" s="214">
        <f t="shared" si="887"/>
        <v>0</v>
      </c>
      <c r="AK2633" s="229">
        <f t="shared" si="880"/>
        <v>0</v>
      </c>
      <c r="AL2633" s="226"/>
      <c r="AM2633" s="15"/>
      <c r="AN2633" s="232" t="e">
        <f t="shared" si="881"/>
        <v>#DIV/0!</v>
      </c>
      <c r="AO2633" s="214">
        <f t="shared" si="875"/>
        <v>0</v>
      </c>
      <c r="AQ2633" s="210"/>
      <c r="AR2633" s="231"/>
      <c r="AS2633" s="15"/>
      <c r="AT2633" s="232">
        <f t="shared" si="882"/>
        <v>0</v>
      </c>
      <c r="AU2633" s="235">
        <f t="shared" si="883"/>
        <v>0</v>
      </c>
      <c r="AY2633" s="210"/>
      <c r="AZ2633" s="231"/>
      <c r="BA2633" s="15"/>
      <c r="BB2633" s="232">
        <f t="shared" si="872"/>
        <v>0</v>
      </c>
      <c r="BC2633" s="235">
        <f t="shared" si="884"/>
        <v>0</v>
      </c>
      <c r="BG2633" s="210"/>
      <c r="BH2633" s="231"/>
      <c r="BI2633" s="15"/>
      <c r="BJ2633" s="232">
        <f t="shared" si="876"/>
        <v>0</v>
      </c>
      <c r="BK2633" s="235">
        <f t="shared" si="885"/>
        <v>0</v>
      </c>
      <c r="BM2633" s="109">
        <f t="shared" si="877"/>
        <v>-3.6034057577402909</v>
      </c>
      <c r="BN2633" s="213"/>
      <c r="BR2633" s="228"/>
      <c r="BS2633" s="311"/>
      <c r="BT2633" s="3"/>
      <c r="BU2633" s="213"/>
      <c r="BV2633" s="213"/>
      <c r="BW2633" s="291"/>
    </row>
    <row r="2634" spans="1:75" x14ac:dyDescent="0.2">
      <c r="A2634" s="210"/>
      <c r="B2634" s="211"/>
      <c r="C2634" s="848" t="str">
        <f ca="1">IF(ISERR(AVERAGE(INDIRECT("B"&amp;(ROW()-INT($B$1/2))):INDIRECT("B"&amp;(ROW()+INT($B$1/2))))),"",AVERAGE(INDIRECT("B"&amp;(ROW()-INT($B$1/2))):INDIRECT("B"&amp;(ROW()+INT($B$1/2)))))</f>
        <v/>
      </c>
      <c r="D2634" s="848">
        <f t="shared" si="871"/>
        <v>0</v>
      </c>
      <c r="E2634" s="275"/>
      <c r="F2634" s="15"/>
      <c r="G2634" s="3"/>
      <c r="H2634" s="3"/>
      <c r="I2634" s="3"/>
      <c r="J2634" s="3"/>
      <c r="K2634" s="3"/>
      <c r="L2634" s="554"/>
      <c r="M2634" s="545"/>
      <c r="N2634" s="546"/>
      <c r="O2634" s="5"/>
      <c r="P2634" s="216"/>
      <c r="Q2634" s="217"/>
      <c r="R2634" s="218"/>
      <c r="S2634" s="219">
        <f t="shared" si="888"/>
        <v>0</v>
      </c>
      <c r="T2634" s="220">
        <f t="shared" si="889"/>
        <v>0</v>
      </c>
      <c r="U2634" s="214">
        <f t="shared" si="886"/>
        <v>0</v>
      </c>
      <c r="W2634" s="221"/>
      <c r="X2634" s="222"/>
      <c r="Y2634" s="222"/>
      <c r="Z2634" s="223"/>
      <c r="AA2634" s="222"/>
      <c r="AB2634" s="224"/>
      <c r="AC2634" s="225"/>
      <c r="AD2634" s="2">
        <f t="shared" si="873"/>
        <v>0</v>
      </c>
      <c r="AE2634" s="2">
        <f t="shared" si="874"/>
        <v>0</v>
      </c>
      <c r="AF2634" s="226"/>
      <c r="AG2634" s="219">
        <f t="shared" si="878"/>
        <v>0</v>
      </c>
      <c r="AH2634" s="234">
        <f t="shared" si="879"/>
        <v>0</v>
      </c>
      <c r="AI2634" s="214">
        <f t="shared" si="887"/>
        <v>0</v>
      </c>
      <c r="AK2634" s="229">
        <f t="shared" si="880"/>
        <v>0</v>
      </c>
      <c r="AL2634" s="226"/>
      <c r="AM2634" s="15"/>
      <c r="AN2634" s="232" t="e">
        <f t="shared" si="881"/>
        <v>#DIV/0!</v>
      </c>
      <c r="AO2634" s="214">
        <f t="shared" si="875"/>
        <v>0</v>
      </c>
      <c r="AQ2634" s="210"/>
      <c r="AR2634" s="231"/>
      <c r="AS2634" s="15"/>
      <c r="AT2634" s="232">
        <f t="shared" si="882"/>
        <v>0</v>
      </c>
      <c r="AU2634" s="235">
        <f t="shared" si="883"/>
        <v>0</v>
      </c>
      <c r="AY2634" s="210"/>
      <c r="AZ2634" s="231"/>
      <c r="BA2634" s="15"/>
      <c r="BB2634" s="232">
        <f t="shared" si="872"/>
        <v>0</v>
      </c>
      <c r="BC2634" s="235">
        <f t="shared" si="884"/>
        <v>0</v>
      </c>
      <c r="BG2634" s="210"/>
      <c r="BH2634" s="231"/>
      <c r="BI2634" s="15"/>
      <c r="BJ2634" s="232">
        <f t="shared" si="876"/>
        <v>0</v>
      </c>
      <c r="BK2634" s="235">
        <f t="shared" si="885"/>
        <v>0</v>
      </c>
      <c r="BM2634" s="109">
        <f t="shared" si="877"/>
        <v>-3.6052380952380276</v>
      </c>
      <c r="BN2634" s="213"/>
      <c r="BR2634" s="228"/>
      <c r="BS2634" s="311"/>
      <c r="BT2634" s="3"/>
      <c r="BU2634" s="213"/>
      <c r="BV2634" s="213"/>
      <c r="BW2634" s="291"/>
    </row>
    <row r="2635" spans="1:75" x14ac:dyDescent="0.2">
      <c r="A2635" s="210"/>
      <c r="B2635" s="211"/>
      <c r="C2635" s="848" t="str">
        <f ca="1">IF(ISERR(AVERAGE(INDIRECT("B"&amp;(ROW()-INT($B$1/2))):INDIRECT("B"&amp;(ROW()+INT($B$1/2))))),"",AVERAGE(INDIRECT("B"&amp;(ROW()-INT($B$1/2))):INDIRECT("B"&amp;(ROW()+INT($B$1/2)))))</f>
        <v/>
      </c>
      <c r="D2635" s="848">
        <f t="shared" si="871"/>
        <v>0</v>
      </c>
      <c r="E2635" s="275"/>
      <c r="F2635" s="15"/>
      <c r="G2635" s="3"/>
      <c r="H2635" s="3"/>
      <c r="I2635" s="3"/>
      <c r="J2635" s="3"/>
      <c r="K2635" s="3"/>
      <c r="L2635" s="554"/>
      <c r="M2635" s="545"/>
      <c r="N2635" s="546"/>
      <c r="O2635" s="5"/>
      <c r="P2635" s="216"/>
      <c r="Q2635" s="217"/>
      <c r="R2635" s="218"/>
      <c r="S2635" s="219">
        <f t="shared" si="888"/>
        <v>0</v>
      </c>
      <c r="T2635" s="220">
        <f t="shared" si="889"/>
        <v>0</v>
      </c>
      <c r="U2635" s="214">
        <f t="shared" si="886"/>
        <v>0</v>
      </c>
      <c r="W2635" s="221"/>
      <c r="X2635" s="222"/>
      <c r="Y2635" s="222"/>
      <c r="Z2635" s="223"/>
      <c r="AA2635" s="222"/>
      <c r="AB2635" s="224"/>
      <c r="AC2635" s="225"/>
      <c r="AD2635" s="2">
        <f t="shared" si="873"/>
        <v>0</v>
      </c>
      <c r="AE2635" s="2">
        <f t="shared" si="874"/>
        <v>0</v>
      </c>
      <c r="AF2635" s="226"/>
      <c r="AG2635" s="219">
        <f t="shared" si="878"/>
        <v>0</v>
      </c>
      <c r="AH2635" s="234">
        <f t="shared" si="879"/>
        <v>0</v>
      </c>
      <c r="AI2635" s="214">
        <f t="shared" si="887"/>
        <v>0</v>
      </c>
      <c r="AK2635" s="229">
        <f t="shared" si="880"/>
        <v>0</v>
      </c>
      <c r="AL2635" s="226"/>
      <c r="AM2635" s="15"/>
      <c r="AN2635" s="232" t="e">
        <f t="shared" si="881"/>
        <v>#DIV/0!</v>
      </c>
      <c r="AO2635" s="214">
        <f t="shared" si="875"/>
        <v>0</v>
      </c>
      <c r="AQ2635" s="210"/>
      <c r="AR2635" s="231"/>
      <c r="AS2635" s="15"/>
      <c r="AT2635" s="232">
        <f t="shared" si="882"/>
        <v>0</v>
      </c>
      <c r="AU2635" s="235">
        <f t="shared" si="883"/>
        <v>0</v>
      </c>
      <c r="AY2635" s="210"/>
      <c r="AZ2635" s="231"/>
      <c r="BA2635" s="15"/>
      <c r="BB2635" s="232">
        <f t="shared" si="872"/>
        <v>0</v>
      </c>
      <c r="BC2635" s="235">
        <f t="shared" si="884"/>
        <v>0</v>
      </c>
      <c r="BG2635" s="210"/>
      <c r="BH2635" s="231"/>
      <c r="BI2635" s="15"/>
      <c r="BJ2635" s="232">
        <f t="shared" si="876"/>
        <v>0</v>
      </c>
      <c r="BK2635" s="235">
        <f t="shared" si="885"/>
        <v>0</v>
      </c>
      <c r="BM2635" s="109">
        <f t="shared" si="877"/>
        <v>-3.6070704327357643</v>
      </c>
      <c r="BN2635" s="213"/>
      <c r="BR2635" s="228"/>
      <c r="BS2635" s="311"/>
      <c r="BT2635" s="3"/>
      <c r="BU2635" s="213"/>
      <c r="BV2635" s="213"/>
      <c r="BW2635" s="291"/>
    </row>
    <row r="2636" spans="1:75" x14ac:dyDescent="0.2">
      <c r="A2636" s="210"/>
      <c r="B2636" s="211"/>
      <c r="C2636" s="848" t="str">
        <f ca="1">IF(ISERR(AVERAGE(INDIRECT("B"&amp;(ROW()-INT($B$1/2))):INDIRECT("B"&amp;(ROW()+INT($B$1/2))))),"",AVERAGE(INDIRECT("B"&amp;(ROW()-INT($B$1/2))):INDIRECT("B"&amp;(ROW()+INT($B$1/2)))))</f>
        <v/>
      </c>
      <c r="D2636" s="848">
        <f t="shared" si="871"/>
        <v>0</v>
      </c>
      <c r="E2636" s="275"/>
      <c r="F2636" s="15"/>
      <c r="G2636" s="3"/>
      <c r="H2636" s="3"/>
      <c r="I2636" s="3"/>
      <c r="J2636" s="3"/>
      <c r="K2636" s="3"/>
      <c r="L2636" s="554"/>
      <c r="M2636" s="545"/>
      <c r="N2636" s="546"/>
      <c r="O2636" s="5"/>
      <c r="P2636" s="216"/>
      <c r="Q2636" s="217"/>
      <c r="R2636" s="218"/>
      <c r="S2636" s="219">
        <f t="shared" si="888"/>
        <v>0</v>
      </c>
      <c r="T2636" s="220">
        <f t="shared" si="889"/>
        <v>0</v>
      </c>
      <c r="U2636" s="214">
        <f t="shared" si="886"/>
        <v>0</v>
      </c>
      <c r="W2636" s="221"/>
      <c r="X2636" s="222"/>
      <c r="Y2636" s="222"/>
      <c r="Z2636" s="223"/>
      <c r="AA2636" s="222"/>
      <c r="AB2636" s="224"/>
      <c r="AC2636" s="225"/>
      <c r="AD2636" s="2">
        <f t="shared" si="873"/>
        <v>0</v>
      </c>
      <c r="AE2636" s="2">
        <f t="shared" si="874"/>
        <v>0</v>
      </c>
      <c r="AF2636" s="226"/>
      <c r="AG2636" s="219">
        <f t="shared" si="878"/>
        <v>0</v>
      </c>
      <c r="AH2636" s="234">
        <f t="shared" si="879"/>
        <v>0</v>
      </c>
      <c r="AI2636" s="214">
        <f t="shared" si="887"/>
        <v>0</v>
      </c>
      <c r="AK2636" s="229">
        <f t="shared" si="880"/>
        <v>0</v>
      </c>
      <c r="AL2636" s="226"/>
      <c r="AM2636" s="15"/>
      <c r="AN2636" s="232" t="e">
        <f t="shared" si="881"/>
        <v>#DIV/0!</v>
      </c>
      <c r="AO2636" s="214">
        <f t="shared" si="875"/>
        <v>0</v>
      </c>
      <c r="AQ2636" s="210"/>
      <c r="AR2636" s="231"/>
      <c r="AS2636" s="15"/>
      <c r="AT2636" s="232">
        <f t="shared" si="882"/>
        <v>0</v>
      </c>
      <c r="AU2636" s="235">
        <f t="shared" si="883"/>
        <v>0</v>
      </c>
      <c r="AY2636" s="210"/>
      <c r="AZ2636" s="231"/>
      <c r="BA2636" s="15"/>
      <c r="BB2636" s="232">
        <f t="shared" si="872"/>
        <v>0</v>
      </c>
      <c r="BC2636" s="235">
        <f t="shared" si="884"/>
        <v>0</v>
      </c>
      <c r="BG2636" s="210"/>
      <c r="BH2636" s="231"/>
      <c r="BI2636" s="15"/>
      <c r="BJ2636" s="232">
        <f t="shared" si="876"/>
        <v>0</v>
      </c>
      <c r="BK2636" s="235">
        <f t="shared" si="885"/>
        <v>0</v>
      </c>
      <c r="BM2636" s="109">
        <f t="shared" si="877"/>
        <v>-3.608902770233501</v>
      </c>
      <c r="BN2636" s="213"/>
      <c r="BR2636" s="228"/>
      <c r="BS2636" s="311"/>
      <c r="BT2636" s="3"/>
      <c r="BU2636" s="213"/>
      <c r="BV2636" s="213"/>
      <c r="BW2636" s="291"/>
    </row>
    <row r="2637" spans="1:75" x14ac:dyDescent="0.2">
      <c r="A2637" s="210"/>
      <c r="B2637" s="211"/>
      <c r="C2637" s="848" t="str">
        <f ca="1">IF(ISERR(AVERAGE(INDIRECT("B"&amp;(ROW()-INT($B$1/2))):INDIRECT("B"&amp;(ROW()+INT($B$1/2))))),"",AVERAGE(INDIRECT("B"&amp;(ROW()-INT($B$1/2))):INDIRECT("B"&amp;(ROW()+INT($B$1/2)))))</f>
        <v/>
      </c>
      <c r="D2637" s="848">
        <f t="shared" si="871"/>
        <v>0</v>
      </c>
      <c r="E2637" s="275"/>
      <c r="F2637" s="15"/>
      <c r="G2637" s="3"/>
      <c r="H2637" s="3"/>
      <c r="I2637" s="3"/>
      <c r="J2637" s="3"/>
      <c r="K2637" s="3"/>
      <c r="L2637" s="554"/>
      <c r="M2637" s="545"/>
      <c r="N2637" s="546"/>
      <c r="O2637" s="5"/>
      <c r="P2637" s="216"/>
      <c r="Q2637" s="217"/>
      <c r="R2637" s="218"/>
      <c r="S2637" s="219">
        <f t="shared" si="888"/>
        <v>0</v>
      </c>
      <c r="T2637" s="220">
        <f t="shared" si="889"/>
        <v>0</v>
      </c>
      <c r="U2637" s="214">
        <f t="shared" si="886"/>
        <v>0</v>
      </c>
      <c r="W2637" s="221"/>
      <c r="X2637" s="222"/>
      <c r="Y2637" s="222"/>
      <c r="Z2637" s="223"/>
      <c r="AA2637" s="222"/>
      <c r="AB2637" s="224"/>
      <c r="AC2637" s="225"/>
      <c r="AD2637" s="2">
        <f t="shared" si="873"/>
        <v>0</v>
      </c>
      <c r="AE2637" s="2">
        <f t="shared" si="874"/>
        <v>0</v>
      </c>
      <c r="AF2637" s="226"/>
      <c r="AG2637" s="219">
        <f t="shared" si="878"/>
        <v>0</v>
      </c>
      <c r="AH2637" s="234">
        <f t="shared" si="879"/>
        <v>0</v>
      </c>
      <c r="AI2637" s="214">
        <f t="shared" si="887"/>
        <v>0</v>
      </c>
      <c r="AK2637" s="229">
        <f t="shared" si="880"/>
        <v>0</v>
      </c>
      <c r="AL2637" s="226"/>
      <c r="AM2637" s="15"/>
      <c r="AN2637" s="232" t="e">
        <f t="shared" si="881"/>
        <v>#DIV/0!</v>
      </c>
      <c r="AO2637" s="214">
        <f t="shared" si="875"/>
        <v>0</v>
      </c>
      <c r="AQ2637" s="210"/>
      <c r="AR2637" s="231"/>
      <c r="AS2637" s="15"/>
      <c r="AT2637" s="232">
        <f t="shared" si="882"/>
        <v>0</v>
      </c>
      <c r="AU2637" s="235">
        <f t="shared" si="883"/>
        <v>0</v>
      </c>
      <c r="AY2637" s="210"/>
      <c r="AZ2637" s="231"/>
      <c r="BA2637" s="15"/>
      <c r="BB2637" s="232">
        <f t="shared" si="872"/>
        <v>0</v>
      </c>
      <c r="BC2637" s="235">
        <f t="shared" si="884"/>
        <v>0</v>
      </c>
      <c r="BG2637" s="210"/>
      <c r="BH2637" s="231"/>
      <c r="BI2637" s="15"/>
      <c r="BJ2637" s="232">
        <f t="shared" si="876"/>
        <v>0</v>
      </c>
      <c r="BK2637" s="235">
        <f t="shared" si="885"/>
        <v>0</v>
      </c>
      <c r="BM2637" s="109">
        <f t="shared" si="877"/>
        <v>-3.6107351077312377</v>
      </c>
      <c r="BN2637" s="213"/>
      <c r="BR2637" s="228"/>
      <c r="BS2637" s="311"/>
      <c r="BT2637" s="3"/>
      <c r="BU2637" s="213"/>
      <c r="BV2637" s="213"/>
      <c r="BW2637" s="291"/>
    </row>
    <row r="2638" spans="1:75" x14ac:dyDescent="0.2">
      <c r="A2638" s="210"/>
      <c r="B2638" s="211"/>
      <c r="C2638" s="848" t="str">
        <f ca="1">IF(ISERR(AVERAGE(INDIRECT("B"&amp;(ROW()-INT($B$1/2))):INDIRECT("B"&amp;(ROW()+INT($B$1/2))))),"",AVERAGE(INDIRECT("B"&amp;(ROW()-INT($B$1/2))):INDIRECT("B"&amp;(ROW()+INT($B$1/2)))))</f>
        <v/>
      </c>
      <c r="D2638" s="848">
        <f t="shared" si="871"/>
        <v>0</v>
      </c>
      <c r="E2638" s="275"/>
      <c r="F2638" s="15"/>
      <c r="G2638" s="3"/>
      <c r="H2638" s="3"/>
      <c r="I2638" s="3"/>
      <c r="J2638" s="3"/>
      <c r="K2638" s="3"/>
      <c r="L2638" s="554"/>
      <c r="M2638" s="545"/>
      <c r="N2638" s="546"/>
      <c r="O2638" s="5"/>
      <c r="P2638" s="216"/>
      <c r="Q2638" s="217"/>
      <c r="R2638" s="218"/>
      <c r="S2638" s="219">
        <f t="shared" si="888"/>
        <v>0</v>
      </c>
      <c r="T2638" s="220">
        <f t="shared" si="889"/>
        <v>0</v>
      </c>
      <c r="U2638" s="214">
        <f t="shared" si="886"/>
        <v>0</v>
      </c>
      <c r="W2638" s="221"/>
      <c r="X2638" s="222"/>
      <c r="Y2638" s="222"/>
      <c r="Z2638" s="223"/>
      <c r="AA2638" s="222"/>
      <c r="AB2638" s="224"/>
      <c r="AC2638" s="225"/>
      <c r="AD2638" s="2">
        <f t="shared" si="873"/>
        <v>0</v>
      </c>
      <c r="AE2638" s="2">
        <f t="shared" si="874"/>
        <v>0</v>
      </c>
      <c r="AF2638" s="226"/>
      <c r="AG2638" s="219">
        <f t="shared" si="878"/>
        <v>0</v>
      </c>
      <c r="AH2638" s="234">
        <f t="shared" si="879"/>
        <v>0</v>
      </c>
      <c r="AI2638" s="214">
        <f t="shared" si="887"/>
        <v>0</v>
      </c>
      <c r="AK2638" s="229">
        <f t="shared" si="880"/>
        <v>0</v>
      </c>
      <c r="AL2638" s="226"/>
      <c r="AM2638" s="15"/>
      <c r="AN2638" s="232" t="e">
        <f t="shared" si="881"/>
        <v>#DIV/0!</v>
      </c>
      <c r="AO2638" s="214">
        <f t="shared" si="875"/>
        <v>0</v>
      </c>
      <c r="AQ2638" s="210"/>
      <c r="AR2638" s="231"/>
      <c r="AS2638" s="15"/>
      <c r="AT2638" s="232">
        <f t="shared" si="882"/>
        <v>0</v>
      </c>
      <c r="AU2638" s="235">
        <f t="shared" si="883"/>
        <v>0</v>
      </c>
      <c r="AY2638" s="210"/>
      <c r="AZ2638" s="231"/>
      <c r="BA2638" s="15"/>
      <c r="BB2638" s="232">
        <f t="shared" si="872"/>
        <v>0</v>
      </c>
      <c r="BC2638" s="235">
        <f t="shared" si="884"/>
        <v>0</v>
      </c>
      <c r="BG2638" s="210"/>
      <c r="BH2638" s="231"/>
      <c r="BI2638" s="15"/>
      <c r="BJ2638" s="232">
        <f t="shared" si="876"/>
        <v>0</v>
      </c>
      <c r="BK2638" s="235">
        <f t="shared" si="885"/>
        <v>0</v>
      </c>
      <c r="BM2638" s="109">
        <f t="shared" si="877"/>
        <v>-3.6125674452289744</v>
      </c>
      <c r="BN2638" s="213"/>
      <c r="BR2638" s="228"/>
      <c r="BS2638" s="311"/>
      <c r="BT2638" s="3"/>
      <c r="BU2638" s="213"/>
      <c r="BV2638" s="213"/>
      <c r="BW2638" s="291"/>
    </row>
    <row r="2639" spans="1:75" x14ac:dyDescent="0.2">
      <c r="A2639" s="210"/>
      <c r="B2639" s="211"/>
      <c r="C2639" s="848" t="str">
        <f ca="1">IF(ISERR(AVERAGE(INDIRECT("B"&amp;(ROW()-INT($B$1/2))):INDIRECT("B"&amp;(ROW()+INT($B$1/2))))),"",AVERAGE(INDIRECT("B"&amp;(ROW()-INT($B$1/2))):INDIRECT("B"&amp;(ROW()+INT($B$1/2)))))</f>
        <v/>
      </c>
      <c r="D2639" s="848">
        <f t="shared" si="871"/>
        <v>0</v>
      </c>
      <c r="E2639" s="275"/>
      <c r="F2639" s="15"/>
      <c r="G2639" s="3"/>
      <c r="H2639" s="3"/>
      <c r="I2639" s="3"/>
      <c r="J2639" s="3"/>
      <c r="K2639" s="3"/>
      <c r="L2639" s="554"/>
      <c r="M2639" s="545"/>
      <c r="N2639" s="546"/>
      <c r="O2639" s="5"/>
      <c r="P2639" s="216"/>
      <c r="Q2639" s="217"/>
      <c r="R2639" s="218"/>
      <c r="S2639" s="219">
        <f t="shared" si="888"/>
        <v>0</v>
      </c>
      <c r="T2639" s="220">
        <f t="shared" si="889"/>
        <v>0</v>
      </c>
      <c r="U2639" s="214">
        <f t="shared" si="886"/>
        <v>0</v>
      </c>
      <c r="W2639" s="221"/>
      <c r="X2639" s="222"/>
      <c r="Y2639" s="222"/>
      <c r="Z2639" s="223"/>
      <c r="AA2639" s="222"/>
      <c r="AB2639" s="224"/>
      <c r="AC2639" s="225"/>
      <c r="AD2639" s="2">
        <f t="shared" si="873"/>
        <v>0</v>
      </c>
      <c r="AE2639" s="2">
        <f t="shared" si="874"/>
        <v>0</v>
      </c>
      <c r="AF2639" s="226"/>
      <c r="AG2639" s="219">
        <f t="shared" si="878"/>
        <v>0</v>
      </c>
      <c r="AH2639" s="234">
        <f t="shared" si="879"/>
        <v>0</v>
      </c>
      <c r="AI2639" s="214">
        <f t="shared" si="887"/>
        <v>0</v>
      </c>
      <c r="AK2639" s="229">
        <f t="shared" si="880"/>
        <v>0</v>
      </c>
      <c r="AL2639" s="226"/>
      <c r="AM2639" s="15"/>
      <c r="AN2639" s="232" t="e">
        <f t="shared" si="881"/>
        <v>#DIV/0!</v>
      </c>
      <c r="AO2639" s="214">
        <f t="shared" si="875"/>
        <v>0</v>
      </c>
      <c r="AQ2639" s="210"/>
      <c r="AR2639" s="231"/>
      <c r="AS2639" s="15"/>
      <c r="AT2639" s="232">
        <f t="shared" si="882"/>
        <v>0</v>
      </c>
      <c r="AU2639" s="235">
        <f t="shared" si="883"/>
        <v>0</v>
      </c>
      <c r="AY2639" s="210"/>
      <c r="AZ2639" s="231"/>
      <c r="BA2639" s="15"/>
      <c r="BB2639" s="232">
        <f t="shared" si="872"/>
        <v>0</v>
      </c>
      <c r="BC2639" s="235">
        <f t="shared" si="884"/>
        <v>0</v>
      </c>
      <c r="BG2639" s="210"/>
      <c r="BH2639" s="231"/>
      <c r="BI2639" s="15"/>
      <c r="BJ2639" s="232">
        <f t="shared" si="876"/>
        <v>0</v>
      </c>
      <c r="BK2639" s="235">
        <f t="shared" si="885"/>
        <v>0</v>
      </c>
      <c r="BM2639" s="109">
        <f t="shared" si="877"/>
        <v>-3.6143997827267111</v>
      </c>
      <c r="BN2639" s="213"/>
      <c r="BR2639" s="228"/>
      <c r="BS2639" s="311"/>
      <c r="BT2639" s="3"/>
      <c r="BU2639" s="213"/>
      <c r="BV2639" s="213"/>
      <c r="BW2639" s="291"/>
    </row>
    <row r="2640" spans="1:75" x14ac:dyDescent="0.2">
      <c r="A2640" s="210"/>
      <c r="B2640" s="211"/>
      <c r="C2640" s="848" t="str">
        <f ca="1">IF(ISERR(AVERAGE(INDIRECT("B"&amp;(ROW()-INT($B$1/2))):INDIRECT("B"&amp;(ROW()+INT($B$1/2))))),"",AVERAGE(INDIRECT("B"&amp;(ROW()-INT($B$1/2))):INDIRECT("B"&amp;(ROW()+INT($B$1/2)))))</f>
        <v/>
      </c>
      <c r="D2640" s="848">
        <f t="shared" si="871"/>
        <v>0</v>
      </c>
      <c r="E2640" s="275"/>
      <c r="F2640" s="15"/>
      <c r="G2640" s="3"/>
      <c r="H2640" s="3"/>
      <c r="I2640" s="3"/>
      <c r="J2640" s="3"/>
      <c r="K2640" s="3"/>
      <c r="L2640" s="554"/>
      <c r="M2640" s="545"/>
      <c r="N2640" s="546"/>
      <c r="O2640" s="5"/>
      <c r="P2640" s="216"/>
      <c r="Q2640" s="217"/>
      <c r="R2640" s="218"/>
      <c r="S2640" s="219">
        <f t="shared" si="888"/>
        <v>0</v>
      </c>
      <c r="T2640" s="220">
        <f t="shared" si="889"/>
        <v>0</v>
      </c>
      <c r="U2640" s="214">
        <f t="shared" si="886"/>
        <v>0</v>
      </c>
      <c r="W2640" s="221"/>
      <c r="X2640" s="222"/>
      <c r="Y2640" s="222"/>
      <c r="Z2640" s="223"/>
      <c r="AA2640" s="222"/>
      <c r="AB2640" s="224"/>
      <c r="AC2640" s="225"/>
      <c r="AD2640" s="2">
        <f t="shared" si="873"/>
        <v>0</v>
      </c>
      <c r="AE2640" s="2">
        <f t="shared" si="874"/>
        <v>0</v>
      </c>
      <c r="AF2640" s="226"/>
      <c r="AG2640" s="219">
        <f t="shared" si="878"/>
        <v>0</v>
      </c>
      <c r="AH2640" s="234">
        <f t="shared" si="879"/>
        <v>0</v>
      </c>
      <c r="AI2640" s="214">
        <f t="shared" si="887"/>
        <v>0</v>
      </c>
      <c r="AK2640" s="229">
        <f t="shared" si="880"/>
        <v>0</v>
      </c>
      <c r="AL2640" s="226"/>
      <c r="AM2640" s="15"/>
      <c r="AN2640" s="232" t="e">
        <f t="shared" si="881"/>
        <v>#DIV/0!</v>
      </c>
      <c r="AO2640" s="214">
        <f t="shared" si="875"/>
        <v>0</v>
      </c>
      <c r="AQ2640" s="210"/>
      <c r="AR2640" s="231"/>
      <c r="AS2640" s="15"/>
      <c r="AT2640" s="232">
        <f t="shared" si="882"/>
        <v>0</v>
      </c>
      <c r="AU2640" s="235">
        <f t="shared" si="883"/>
        <v>0</v>
      </c>
      <c r="AY2640" s="210"/>
      <c r="AZ2640" s="231"/>
      <c r="BA2640" s="15"/>
      <c r="BB2640" s="232">
        <f t="shared" si="872"/>
        <v>0</v>
      </c>
      <c r="BC2640" s="235">
        <f t="shared" si="884"/>
        <v>0</v>
      </c>
      <c r="BG2640" s="210"/>
      <c r="BH2640" s="231"/>
      <c r="BI2640" s="15"/>
      <c r="BJ2640" s="232">
        <f t="shared" si="876"/>
        <v>0</v>
      </c>
      <c r="BK2640" s="235">
        <f t="shared" si="885"/>
        <v>0</v>
      </c>
      <c r="BM2640" s="109">
        <f t="shared" si="877"/>
        <v>-3.6162321202244478</v>
      </c>
      <c r="BN2640" s="213"/>
      <c r="BR2640" s="228"/>
      <c r="BS2640" s="311"/>
      <c r="BT2640" s="3"/>
      <c r="BU2640" s="213"/>
      <c r="BV2640" s="213"/>
      <c r="BW2640" s="291"/>
    </row>
    <row r="2641" spans="1:75" x14ac:dyDescent="0.2">
      <c r="A2641" s="210"/>
      <c r="B2641" s="211"/>
      <c r="C2641" s="848" t="str">
        <f ca="1">IF(ISERR(AVERAGE(INDIRECT("B"&amp;(ROW()-INT($B$1/2))):INDIRECT("B"&amp;(ROW()+INT($B$1/2))))),"",AVERAGE(INDIRECT("B"&amp;(ROW()-INT($B$1/2))):INDIRECT("B"&amp;(ROW()+INT($B$1/2)))))</f>
        <v/>
      </c>
      <c r="D2641" s="848">
        <f t="shared" si="871"/>
        <v>0</v>
      </c>
      <c r="E2641" s="275"/>
      <c r="F2641" s="15"/>
      <c r="G2641" s="3"/>
      <c r="H2641" s="3"/>
      <c r="I2641" s="3"/>
      <c r="J2641" s="3"/>
      <c r="K2641" s="3"/>
      <c r="L2641" s="554"/>
      <c r="M2641" s="545"/>
      <c r="N2641" s="546"/>
      <c r="O2641" s="5"/>
      <c r="P2641" s="216"/>
      <c r="Q2641" s="217"/>
      <c r="R2641" s="218"/>
      <c r="S2641" s="219">
        <f t="shared" si="888"/>
        <v>0</v>
      </c>
      <c r="T2641" s="220">
        <f t="shared" si="889"/>
        <v>0</v>
      </c>
      <c r="U2641" s="214">
        <f t="shared" si="886"/>
        <v>0</v>
      </c>
      <c r="W2641" s="221"/>
      <c r="X2641" s="222"/>
      <c r="Y2641" s="222"/>
      <c r="Z2641" s="223"/>
      <c r="AA2641" s="222"/>
      <c r="AB2641" s="224"/>
      <c r="AC2641" s="225"/>
      <c r="AD2641" s="2">
        <f t="shared" si="873"/>
        <v>0</v>
      </c>
      <c r="AE2641" s="2">
        <f t="shared" si="874"/>
        <v>0</v>
      </c>
      <c r="AF2641" s="226"/>
      <c r="AG2641" s="219">
        <f t="shared" si="878"/>
        <v>0</v>
      </c>
      <c r="AH2641" s="234">
        <f t="shared" si="879"/>
        <v>0</v>
      </c>
      <c r="AI2641" s="214">
        <f t="shared" si="887"/>
        <v>0</v>
      </c>
      <c r="AK2641" s="229">
        <f t="shared" si="880"/>
        <v>0</v>
      </c>
      <c r="AL2641" s="226"/>
      <c r="AM2641" s="15"/>
      <c r="AN2641" s="232" t="e">
        <f t="shared" si="881"/>
        <v>#DIV/0!</v>
      </c>
      <c r="AO2641" s="214">
        <f t="shared" si="875"/>
        <v>0</v>
      </c>
      <c r="AQ2641" s="210"/>
      <c r="AR2641" s="231"/>
      <c r="AS2641" s="15"/>
      <c r="AT2641" s="232">
        <f t="shared" si="882"/>
        <v>0</v>
      </c>
      <c r="AU2641" s="235">
        <f t="shared" si="883"/>
        <v>0</v>
      </c>
      <c r="AY2641" s="210"/>
      <c r="AZ2641" s="231"/>
      <c r="BA2641" s="15"/>
      <c r="BB2641" s="232">
        <f t="shared" si="872"/>
        <v>0</v>
      </c>
      <c r="BC2641" s="235">
        <f t="shared" si="884"/>
        <v>0</v>
      </c>
      <c r="BG2641" s="210"/>
      <c r="BH2641" s="231"/>
      <c r="BI2641" s="15"/>
      <c r="BJ2641" s="232">
        <f t="shared" si="876"/>
        <v>0</v>
      </c>
      <c r="BK2641" s="235">
        <f t="shared" si="885"/>
        <v>0</v>
      </c>
      <c r="BM2641" s="109">
        <f t="shared" si="877"/>
        <v>-3.6180644577221845</v>
      </c>
      <c r="BN2641" s="213"/>
      <c r="BR2641" s="228"/>
      <c r="BS2641" s="311"/>
      <c r="BT2641" s="3"/>
      <c r="BU2641" s="213"/>
      <c r="BV2641" s="213"/>
      <c r="BW2641" s="291"/>
    </row>
    <row r="2642" spans="1:75" x14ac:dyDescent="0.2">
      <c r="A2642" s="210"/>
      <c r="B2642" s="211"/>
      <c r="C2642" s="848" t="str">
        <f ca="1">IF(ISERR(AVERAGE(INDIRECT("B"&amp;(ROW()-INT($B$1/2))):INDIRECT("B"&amp;(ROW()+INT($B$1/2))))),"",AVERAGE(INDIRECT("B"&amp;(ROW()-INT($B$1/2))):INDIRECT("B"&amp;(ROW()+INT($B$1/2)))))</f>
        <v/>
      </c>
      <c r="D2642" s="848">
        <f t="shared" si="871"/>
        <v>0</v>
      </c>
      <c r="E2642" s="275"/>
      <c r="F2642" s="15"/>
      <c r="G2642" s="3"/>
      <c r="H2642" s="3"/>
      <c r="I2642" s="3"/>
      <c r="J2642" s="3"/>
      <c r="K2642" s="3"/>
      <c r="L2642" s="554"/>
      <c r="M2642" s="545"/>
      <c r="N2642" s="546"/>
      <c r="O2642" s="5"/>
      <c r="P2642" s="216"/>
      <c r="Q2642" s="217"/>
      <c r="R2642" s="218"/>
      <c r="S2642" s="219">
        <f t="shared" si="888"/>
        <v>0</v>
      </c>
      <c r="T2642" s="220">
        <f t="shared" si="889"/>
        <v>0</v>
      </c>
      <c r="U2642" s="214">
        <f t="shared" si="886"/>
        <v>0</v>
      </c>
      <c r="W2642" s="221"/>
      <c r="X2642" s="222"/>
      <c r="Y2642" s="222"/>
      <c r="Z2642" s="223"/>
      <c r="AA2642" s="222"/>
      <c r="AB2642" s="224"/>
      <c r="AC2642" s="225"/>
      <c r="AD2642" s="2">
        <f t="shared" si="873"/>
        <v>0</v>
      </c>
      <c r="AE2642" s="2">
        <f t="shared" si="874"/>
        <v>0</v>
      </c>
      <c r="AF2642" s="226"/>
      <c r="AG2642" s="219">
        <f t="shared" si="878"/>
        <v>0</v>
      </c>
      <c r="AH2642" s="234">
        <f t="shared" si="879"/>
        <v>0</v>
      </c>
      <c r="AI2642" s="214">
        <f t="shared" si="887"/>
        <v>0</v>
      </c>
      <c r="AK2642" s="229">
        <f t="shared" si="880"/>
        <v>0</v>
      </c>
      <c r="AL2642" s="226"/>
      <c r="AM2642" s="15"/>
      <c r="AN2642" s="232" t="e">
        <f t="shared" si="881"/>
        <v>#DIV/0!</v>
      </c>
      <c r="AO2642" s="214">
        <f t="shared" si="875"/>
        <v>0</v>
      </c>
      <c r="AQ2642" s="210"/>
      <c r="AR2642" s="231"/>
      <c r="AS2642" s="15"/>
      <c r="AT2642" s="232">
        <f t="shared" si="882"/>
        <v>0</v>
      </c>
      <c r="AU2642" s="235">
        <f t="shared" si="883"/>
        <v>0</v>
      </c>
      <c r="AY2642" s="210"/>
      <c r="AZ2642" s="231"/>
      <c r="BA2642" s="15"/>
      <c r="BB2642" s="232">
        <f t="shared" si="872"/>
        <v>0</v>
      </c>
      <c r="BC2642" s="235">
        <f t="shared" si="884"/>
        <v>0</v>
      </c>
      <c r="BG2642" s="210"/>
      <c r="BH2642" s="231"/>
      <c r="BI2642" s="15"/>
      <c r="BJ2642" s="232">
        <f t="shared" si="876"/>
        <v>0</v>
      </c>
      <c r="BK2642" s="235">
        <f t="shared" si="885"/>
        <v>0</v>
      </c>
      <c r="BM2642" s="109">
        <f t="shared" si="877"/>
        <v>-3.6198967952199212</v>
      </c>
      <c r="BN2642" s="213"/>
      <c r="BR2642" s="228"/>
      <c r="BS2642" s="311"/>
      <c r="BT2642" s="3"/>
      <c r="BU2642" s="213"/>
      <c r="BV2642" s="213"/>
      <c r="BW2642" s="291"/>
    </row>
    <row r="2643" spans="1:75" x14ac:dyDescent="0.2">
      <c r="A2643" s="210"/>
      <c r="B2643" s="211"/>
      <c r="C2643" s="848" t="str">
        <f ca="1">IF(ISERR(AVERAGE(INDIRECT("B"&amp;(ROW()-INT($B$1/2))):INDIRECT("B"&amp;(ROW()+INT($B$1/2))))),"",AVERAGE(INDIRECT("B"&amp;(ROW()-INT($B$1/2))):INDIRECT("B"&amp;(ROW()+INT($B$1/2)))))</f>
        <v/>
      </c>
      <c r="D2643" s="848">
        <f t="shared" si="871"/>
        <v>0</v>
      </c>
      <c r="E2643" s="275"/>
      <c r="F2643" s="15"/>
      <c r="G2643" s="3"/>
      <c r="H2643" s="3"/>
      <c r="I2643" s="3"/>
      <c r="J2643" s="3"/>
      <c r="K2643" s="3"/>
      <c r="L2643" s="554"/>
      <c r="M2643" s="545"/>
      <c r="N2643" s="546"/>
      <c r="O2643" s="5"/>
      <c r="P2643" s="216"/>
      <c r="Q2643" s="217"/>
      <c r="R2643" s="218"/>
      <c r="S2643" s="219">
        <f t="shared" si="888"/>
        <v>0</v>
      </c>
      <c r="T2643" s="220">
        <f t="shared" si="889"/>
        <v>0</v>
      </c>
      <c r="U2643" s="214">
        <f t="shared" si="886"/>
        <v>0</v>
      </c>
      <c r="W2643" s="221"/>
      <c r="X2643" s="222"/>
      <c r="Y2643" s="222"/>
      <c r="Z2643" s="223"/>
      <c r="AA2643" s="222"/>
      <c r="AB2643" s="224"/>
      <c r="AC2643" s="225"/>
      <c r="AD2643" s="2">
        <f t="shared" si="873"/>
        <v>0</v>
      </c>
      <c r="AE2643" s="2">
        <f t="shared" si="874"/>
        <v>0</v>
      </c>
      <c r="AF2643" s="226"/>
      <c r="AG2643" s="219">
        <f t="shared" si="878"/>
        <v>0</v>
      </c>
      <c r="AH2643" s="234">
        <f t="shared" si="879"/>
        <v>0</v>
      </c>
      <c r="AI2643" s="214">
        <f t="shared" si="887"/>
        <v>0</v>
      </c>
      <c r="AK2643" s="229">
        <f t="shared" si="880"/>
        <v>0</v>
      </c>
      <c r="AL2643" s="226"/>
      <c r="AM2643" s="15"/>
      <c r="AN2643" s="232" t="e">
        <f t="shared" si="881"/>
        <v>#DIV/0!</v>
      </c>
      <c r="AO2643" s="214">
        <f t="shared" si="875"/>
        <v>0</v>
      </c>
      <c r="AQ2643" s="210"/>
      <c r="AR2643" s="231"/>
      <c r="AS2643" s="15"/>
      <c r="AT2643" s="232">
        <f t="shared" si="882"/>
        <v>0</v>
      </c>
      <c r="AU2643" s="235">
        <f t="shared" si="883"/>
        <v>0</v>
      </c>
      <c r="AY2643" s="210"/>
      <c r="AZ2643" s="231"/>
      <c r="BA2643" s="15"/>
      <c r="BB2643" s="232">
        <f t="shared" si="872"/>
        <v>0</v>
      </c>
      <c r="BC2643" s="235">
        <f t="shared" si="884"/>
        <v>0</v>
      </c>
      <c r="BG2643" s="210"/>
      <c r="BH2643" s="231"/>
      <c r="BI2643" s="15"/>
      <c r="BJ2643" s="232">
        <f t="shared" si="876"/>
        <v>0</v>
      </c>
      <c r="BK2643" s="235">
        <f t="shared" si="885"/>
        <v>0</v>
      </c>
      <c r="BM2643" s="109">
        <f t="shared" si="877"/>
        <v>-3.621729132717658</v>
      </c>
      <c r="BN2643" s="213"/>
      <c r="BR2643" s="228"/>
      <c r="BS2643" s="311"/>
      <c r="BT2643" s="3"/>
      <c r="BU2643" s="213"/>
      <c r="BV2643" s="213"/>
      <c r="BW2643" s="291"/>
    </row>
    <row r="2644" spans="1:75" x14ac:dyDescent="0.2">
      <c r="A2644" s="210"/>
      <c r="B2644" s="211"/>
      <c r="C2644" s="848" t="str">
        <f ca="1">IF(ISERR(AVERAGE(INDIRECT("B"&amp;(ROW()-INT($B$1/2))):INDIRECT("B"&amp;(ROW()+INT($B$1/2))))),"",AVERAGE(INDIRECT("B"&amp;(ROW()-INT($B$1/2))):INDIRECT("B"&amp;(ROW()+INT($B$1/2)))))</f>
        <v/>
      </c>
      <c r="D2644" s="848">
        <f t="shared" si="871"/>
        <v>0</v>
      </c>
      <c r="E2644" s="275"/>
      <c r="F2644" s="15"/>
      <c r="G2644" s="3"/>
      <c r="H2644" s="3"/>
      <c r="I2644" s="3"/>
      <c r="J2644" s="3"/>
      <c r="K2644" s="3"/>
      <c r="L2644" s="554"/>
      <c r="M2644" s="545"/>
      <c r="N2644" s="546"/>
      <c r="O2644" s="5"/>
      <c r="P2644" s="216"/>
      <c r="Q2644" s="217"/>
      <c r="R2644" s="218"/>
      <c r="S2644" s="219">
        <f t="shared" si="888"/>
        <v>0</v>
      </c>
      <c r="T2644" s="220">
        <f t="shared" si="889"/>
        <v>0</v>
      </c>
      <c r="U2644" s="214">
        <f t="shared" si="886"/>
        <v>0</v>
      </c>
      <c r="W2644" s="221"/>
      <c r="X2644" s="222"/>
      <c r="Y2644" s="222"/>
      <c r="Z2644" s="223"/>
      <c r="AA2644" s="222"/>
      <c r="AB2644" s="224"/>
      <c r="AC2644" s="225"/>
      <c r="AD2644" s="2">
        <f t="shared" si="873"/>
        <v>0</v>
      </c>
      <c r="AE2644" s="2">
        <f t="shared" si="874"/>
        <v>0</v>
      </c>
      <c r="AF2644" s="226"/>
      <c r="AG2644" s="219">
        <f t="shared" si="878"/>
        <v>0</v>
      </c>
      <c r="AH2644" s="234">
        <f t="shared" si="879"/>
        <v>0</v>
      </c>
      <c r="AI2644" s="214">
        <f t="shared" si="887"/>
        <v>0</v>
      </c>
      <c r="AK2644" s="229">
        <f t="shared" si="880"/>
        <v>0</v>
      </c>
      <c r="AL2644" s="226"/>
      <c r="AM2644" s="15"/>
      <c r="AN2644" s="232" t="e">
        <f t="shared" si="881"/>
        <v>#DIV/0!</v>
      </c>
      <c r="AO2644" s="214">
        <f t="shared" si="875"/>
        <v>0</v>
      </c>
      <c r="AQ2644" s="210"/>
      <c r="AR2644" s="231"/>
      <c r="AS2644" s="15"/>
      <c r="AT2644" s="232">
        <f t="shared" si="882"/>
        <v>0</v>
      </c>
      <c r="AU2644" s="235">
        <f t="shared" si="883"/>
        <v>0</v>
      </c>
      <c r="AY2644" s="210"/>
      <c r="AZ2644" s="231"/>
      <c r="BA2644" s="15"/>
      <c r="BB2644" s="232">
        <f t="shared" si="872"/>
        <v>0</v>
      </c>
      <c r="BC2644" s="235">
        <f t="shared" si="884"/>
        <v>0</v>
      </c>
      <c r="BG2644" s="210"/>
      <c r="BH2644" s="231"/>
      <c r="BI2644" s="15"/>
      <c r="BJ2644" s="232">
        <f t="shared" si="876"/>
        <v>0</v>
      </c>
      <c r="BK2644" s="235">
        <f t="shared" si="885"/>
        <v>0</v>
      </c>
      <c r="BM2644" s="109">
        <f t="shared" si="877"/>
        <v>-3.6235614702153947</v>
      </c>
      <c r="BN2644" s="213"/>
      <c r="BR2644" s="228"/>
      <c r="BS2644" s="311"/>
      <c r="BT2644" s="3"/>
      <c r="BU2644" s="213"/>
      <c r="BV2644" s="213"/>
      <c r="BW2644" s="291"/>
    </row>
    <row r="2645" spans="1:75" x14ac:dyDescent="0.2">
      <c r="A2645" s="210"/>
      <c r="B2645" s="211"/>
      <c r="C2645" s="848" t="str">
        <f ca="1">IF(ISERR(AVERAGE(INDIRECT("B"&amp;(ROW()-INT($B$1/2))):INDIRECT("B"&amp;(ROW()+INT($B$1/2))))),"",AVERAGE(INDIRECT("B"&amp;(ROW()-INT($B$1/2))):INDIRECT("B"&amp;(ROW()+INT($B$1/2)))))</f>
        <v/>
      </c>
      <c r="D2645" s="848">
        <f t="shared" si="871"/>
        <v>0</v>
      </c>
      <c r="E2645" s="275"/>
      <c r="F2645" s="15"/>
      <c r="G2645" s="3"/>
      <c r="H2645" s="3"/>
      <c r="I2645" s="3"/>
      <c r="J2645" s="3"/>
      <c r="K2645" s="3"/>
      <c r="L2645" s="554"/>
      <c r="M2645" s="545"/>
      <c r="N2645" s="546"/>
      <c r="O2645" s="5"/>
      <c r="P2645" s="216"/>
      <c r="Q2645" s="217"/>
      <c r="R2645" s="218"/>
      <c r="S2645" s="219">
        <f t="shared" si="888"/>
        <v>0</v>
      </c>
      <c r="T2645" s="220">
        <f t="shared" si="889"/>
        <v>0</v>
      </c>
      <c r="U2645" s="214">
        <f t="shared" si="886"/>
        <v>0</v>
      </c>
      <c r="W2645" s="221"/>
      <c r="X2645" s="222"/>
      <c r="Y2645" s="222"/>
      <c r="Z2645" s="223"/>
      <c r="AA2645" s="222"/>
      <c r="AB2645" s="224"/>
      <c r="AC2645" s="225"/>
      <c r="AD2645" s="2">
        <f t="shared" si="873"/>
        <v>0</v>
      </c>
      <c r="AE2645" s="2">
        <f t="shared" si="874"/>
        <v>0</v>
      </c>
      <c r="AF2645" s="226"/>
      <c r="AG2645" s="219">
        <f t="shared" si="878"/>
        <v>0</v>
      </c>
      <c r="AH2645" s="234">
        <f t="shared" si="879"/>
        <v>0</v>
      </c>
      <c r="AI2645" s="214">
        <f t="shared" si="887"/>
        <v>0</v>
      </c>
      <c r="AK2645" s="229">
        <f t="shared" si="880"/>
        <v>0</v>
      </c>
      <c r="AL2645" s="226"/>
      <c r="AM2645" s="15"/>
      <c r="AN2645" s="232" t="e">
        <f t="shared" si="881"/>
        <v>#DIV/0!</v>
      </c>
      <c r="AO2645" s="214">
        <f t="shared" si="875"/>
        <v>0</v>
      </c>
      <c r="AQ2645" s="210"/>
      <c r="AR2645" s="231"/>
      <c r="AS2645" s="15"/>
      <c r="AT2645" s="232">
        <f t="shared" si="882"/>
        <v>0</v>
      </c>
      <c r="AU2645" s="235">
        <f t="shared" si="883"/>
        <v>0</v>
      </c>
      <c r="AY2645" s="210"/>
      <c r="AZ2645" s="231"/>
      <c r="BA2645" s="15"/>
      <c r="BB2645" s="232">
        <f t="shared" si="872"/>
        <v>0</v>
      </c>
      <c r="BC2645" s="235">
        <f t="shared" si="884"/>
        <v>0</v>
      </c>
      <c r="BG2645" s="210"/>
      <c r="BH2645" s="231"/>
      <c r="BI2645" s="15"/>
      <c r="BJ2645" s="232">
        <f t="shared" si="876"/>
        <v>0</v>
      </c>
      <c r="BK2645" s="235">
        <f t="shared" si="885"/>
        <v>0</v>
      </c>
      <c r="BM2645" s="109">
        <f t="shared" si="877"/>
        <v>-3.6253938077131314</v>
      </c>
      <c r="BN2645" s="213"/>
      <c r="BR2645" s="228"/>
      <c r="BS2645" s="311"/>
      <c r="BT2645" s="3"/>
      <c r="BU2645" s="213"/>
      <c r="BV2645" s="213"/>
      <c r="BW2645" s="291"/>
    </row>
    <row r="2646" spans="1:75" x14ac:dyDescent="0.2">
      <c r="A2646" s="210"/>
      <c r="B2646" s="211"/>
      <c r="C2646" s="848" t="str">
        <f ca="1">IF(ISERR(AVERAGE(INDIRECT("B"&amp;(ROW()-INT($B$1/2))):INDIRECT("B"&amp;(ROW()+INT($B$1/2))))),"",AVERAGE(INDIRECT("B"&amp;(ROW()-INT($B$1/2))):INDIRECT("B"&amp;(ROW()+INT($B$1/2)))))</f>
        <v/>
      </c>
      <c r="D2646" s="848">
        <f t="shared" si="871"/>
        <v>0</v>
      </c>
      <c r="E2646" s="275"/>
      <c r="F2646" s="15"/>
      <c r="G2646" s="3"/>
      <c r="H2646" s="3"/>
      <c r="I2646" s="3"/>
      <c r="J2646" s="3"/>
      <c r="K2646" s="3"/>
      <c r="L2646" s="554"/>
      <c r="M2646" s="545"/>
      <c r="N2646" s="546"/>
      <c r="O2646" s="5"/>
      <c r="P2646" s="216"/>
      <c r="Q2646" s="217"/>
      <c r="R2646" s="218"/>
      <c r="S2646" s="219">
        <f t="shared" si="888"/>
        <v>0</v>
      </c>
      <c r="T2646" s="220">
        <f t="shared" si="889"/>
        <v>0</v>
      </c>
      <c r="U2646" s="214">
        <f t="shared" si="886"/>
        <v>0</v>
      </c>
      <c r="W2646" s="221"/>
      <c r="X2646" s="222"/>
      <c r="Y2646" s="222"/>
      <c r="Z2646" s="223"/>
      <c r="AA2646" s="222"/>
      <c r="AB2646" s="224"/>
      <c r="AC2646" s="225"/>
      <c r="AD2646" s="2">
        <f t="shared" si="873"/>
        <v>0</v>
      </c>
      <c r="AE2646" s="2">
        <f t="shared" si="874"/>
        <v>0</v>
      </c>
      <c r="AF2646" s="226"/>
      <c r="AG2646" s="219">
        <f t="shared" si="878"/>
        <v>0</v>
      </c>
      <c r="AH2646" s="234">
        <f t="shared" si="879"/>
        <v>0</v>
      </c>
      <c r="AI2646" s="214">
        <f t="shared" si="887"/>
        <v>0</v>
      </c>
      <c r="AK2646" s="229">
        <f t="shared" si="880"/>
        <v>0</v>
      </c>
      <c r="AL2646" s="226"/>
      <c r="AM2646" s="15"/>
      <c r="AN2646" s="232" t="e">
        <f t="shared" si="881"/>
        <v>#DIV/0!</v>
      </c>
      <c r="AO2646" s="214">
        <f t="shared" si="875"/>
        <v>0</v>
      </c>
      <c r="AQ2646" s="210"/>
      <c r="AR2646" s="231"/>
      <c r="AS2646" s="15"/>
      <c r="AT2646" s="232">
        <f t="shared" si="882"/>
        <v>0</v>
      </c>
      <c r="AU2646" s="235">
        <f t="shared" si="883"/>
        <v>0</v>
      </c>
      <c r="AY2646" s="210"/>
      <c r="AZ2646" s="231"/>
      <c r="BA2646" s="15"/>
      <c r="BB2646" s="232">
        <f t="shared" si="872"/>
        <v>0</v>
      </c>
      <c r="BC2646" s="235">
        <f t="shared" si="884"/>
        <v>0</v>
      </c>
      <c r="BG2646" s="210"/>
      <c r="BH2646" s="231"/>
      <c r="BI2646" s="15"/>
      <c r="BJ2646" s="232">
        <f t="shared" si="876"/>
        <v>0</v>
      </c>
      <c r="BK2646" s="235">
        <f t="shared" si="885"/>
        <v>0</v>
      </c>
      <c r="BM2646" s="109">
        <f t="shared" si="877"/>
        <v>-3.6272261452108681</v>
      </c>
      <c r="BN2646" s="213"/>
      <c r="BR2646" s="228"/>
      <c r="BS2646" s="311"/>
      <c r="BT2646" s="3"/>
      <c r="BU2646" s="213"/>
      <c r="BV2646" s="213"/>
      <c r="BW2646" s="291"/>
    </row>
    <row r="2647" spans="1:75" x14ac:dyDescent="0.2">
      <c r="A2647" s="210"/>
      <c r="B2647" s="211"/>
      <c r="C2647" s="848" t="str">
        <f ca="1">IF(ISERR(AVERAGE(INDIRECT("B"&amp;(ROW()-INT($B$1/2))):INDIRECT("B"&amp;(ROW()+INT($B$1/2))))),"",AVERAGE(INDIRECT("B"&amp;(ROW()-INT($B$1/2))):INDIRECT("B"&amp;(ROW()+INT($B$1/2)))))</f>
        <v/>
      </c>
      <c r="D2647" s="848">
        <f t="shared" si="871"/>
        <v>0</v>
      </c>
      <c r="E2647" s="275"/>
      <c r="F2647" s="15"/>
      <c r="G2647" s="3"/>
      <c r="H2647" s="3"/>
      <c r="I2647" s="3"/>
      <c r="J2647" s="3"/>
      <c r="K2647" s="3"/>
      <c r="L2647" s="554"/>
      <c r="M2647" s="545"/>
      <c r="N2647" s="546"/>
      <c r="O2647" s="5"/>
      <c r="P2647" s="216"/>
      <c r="Q2647" s="217"/>
      <c r="R2647" s="218"/>
      <c r="S2647" s="219">
        <f t="shared" si="888"/>
        <v>0</v>
      </c>
      <c r="T2647" s="220">
        <f t="shared" si="889"/>
        <v>0</v>
      </c>
      <c r="U2647" s="214">
        <f t="shared" si="886"/>
        <v>0</v>
      </c>
      <c r="W2647" s="221"/>
      <c r="X2647" s="222"/>
      <c r="Y2647" s="222"/>
      <c r="Z2647" s="223"/>
      <c r="AA2647" s="222"/>
      <c r="AB2647" s="224"/>
      <c r="AC2647" s="225"/>
      <c r="AD2647" s="2">
        <f t="shared" si="873"/>
        <v>0</v>
      </c>
      <c r="AE2647" s="2">
        <f t="shared" si="874"/>
        <v>0</v>
      </c>
      <c r="AF2647" s="226"/>
      <c r="AG2647" s="219">
        <f t="shared" si="878"/>
        <v>0</v>
      </c>
      <c r="AH2647" s="234">
        <f t="shared" si="879"/>
        <v>0</v>
      </c>
      <c r="AI2647" s="214">
        <f t="shared" si="887"/>
        <v>0</v>
      </c>
      <c r="AK2647" s="229">
        <f t="shared" si="880"/>
        <v>0</v>
      </c>
      <c r="AL2647" s="226"/>
      <c r="AM2647" s="15"/>
      <c r="AN2647" s="232" t="e">
        <f t="shared" si="881"/>
        <v>#DIV/0!</v>
      </c>
      <c r="AO2647" s="214">
        <f t="shared" si="875"/>
        <v>0</v>
      </c>
      <c r="AQ2647" s="210"/>
      <c r="AR2647" s="231"/>
      <c r="AS2647" s="15"/>
      <c r="AT2647" s="232">
        <f t="shared" si="882"/>
        <v>0</v>
      </c>
      <c r="AU2647" s="235">
        <f t="shared" si="883"/>
        <v>0</v>
      </c>
      <c r="AY2647" s="210"/>
      <c r="AZ2647" s="231"/>
      <c r="BA2647" s="15"/>
      <c r="BB2647" s="232">
        <f t="shared" si="872"/>
        <v>0</v>
      </c>
      <c r="BC2647" s="235">
        <f t="shared" si="884"/>
        <v>0</v>
      </c>
      <c r="BG2647" s="210"/>
      <c r="BH2647" s="231"/>
      <c r="BI2647" s="15"/>
      <c r="BJ2647" s="232">
        <f t="shared" si="876"/>
        <v>0</v>
      </c>
      <c r="BK2647" s="235">
        <f t="shared" si="885"/>
        <v>0</v>
      </c>
      <c r="BM2647" s="109">
        <f t="shared" si="877"/>
        <v>-3.6290584827086048</v>
      </c>
      <c r="BN2647" s="213"/>
      <c r="BR2647" s="228"/>
      <c r="BS2647" s="311"/>
      <c r="BT2647" s="3"/>
      <c r="BU2647" s="213"/>
      <c r="BV2647" s="213"/>
      <c r="BW2647" s="291"/>
    </row>
    <row r="2648" spans="1:75" x14ac:dyDescent="0.2">
      <c r="A2648" s="210"/>
      <c r="B2648" s="211"/>
      <c r="C2648" s="848" t="str">
        <f ca="1">IF(ISERR(AVERAGE(INDIRECT("B"&amp;(ROW()-INT($B$1/2))):INDIRECT("B"&amp;(ROW()+INT($B$1/2))))),"",AVERAGE(INDIRECT("B"&amp;(ROW()-INT($B$1/2))):INDIRECT("B"&amp;(ROW()+INT($B$1/2)))))</f>
        <v/>
      </c>
      <c r="D2648" s="848">
        <f t="shared" si="871"/>
        <v>0</v>
      </c>
      <c r="E2648" s="275"/>
      <c r="F2648" s="15"/>
      <c r="G2648" s="3"/>
      <c r="H2648" s="3"/>
      <c r="I2648" s="3"/>
      <c r="J2648" s="3"/>
      <c r="K2648" s="3"/>
      <c r="L2648" s="554"/>
      <c r="M2648" s="545"/>
      <c r="N2648" s="546"/>
      <c r="O2648" s="5"/>
      <c r="P2648" s="216"/>
      <c r="Q2648" s="217"/>
      <c r="R2648" s="218"/>
      <c r="S2648" s="219">
        <f t="shared" si="888"/>
        <v>0</v>
      </c>
      <c r="T2648" s="220">
        <f t="shared" si="889"/>
        <v>0</v>
      </c>
      <c r="U2648" s="214">
        <f t="shared" si="886"/>
        <v>0</v>
      </c>
      <c r="W2648" s="221"/>
      <c r="X2648" s="222"/>
      <c r="Y2648" s="222"/>
      <c r="Z2648" s="223"/>
      <c r="AA2648" s="222"/>
      <c r="AB2648" s="224"/>
      <c r="AC2648" s="225"/>
      <c r="AD2648" s="2">
        <f t="shared" si="873"/>
        <v>0</v>
      </c>
      <c r="AE2648" s="2">
        <f t="shared" si="874"/>
        <v>0</v>
      </c>
      <c r="AF2648" s="226"/>
      <c r="AG2648" s="219">
        <f t="shared" si="878"/>
        <v>0</v>
      </c>
      <c r="AH2648" s="234">
        <f t="shared" si="879"/>
        <v>0</v>
      </c>
      <c r="AI2648" s="214">
        <f t="shared" si="887"/>
        <v>0</v>
      </c>
      <c r="AK2648" s="229">
        <f t="shared" si="880"/>
        <v>0</v>
      </c>
      <c r="AL2648" s="226"/>
      <c r="AM2648" s="15"/>
      <c r="AN2648" s="232" t="e">
        <f t="shared" si="881"/>
        <v>#DIV/0!</v>
      </c>
      <c r="AO2648" s="214">
        <f t="shared" si="875"/>
        <v>0</v>
      </c>
      <c r="AQ2648" s="210"/>
      <c r="AR2648" s="231"/>
      <c r="AS2648" s="15"/>
      <c r="AT2648" s="232">
        <f t="shared" si="882"/>
        <v>0</v>
      </c>
      <c r="AU2648" s="235">
        <f t="shared" si="883"/>
        <v>0</v>
      </c>
      <c r="AY2648" s="210"/>
      <c r="AZ2648" s="231"/>
      <c r="BA2648" s="15"/>
      <c r="BB2648" s="232">
        <f t="shared" si="872"/>
        <v>0</v>
      </c>
      <c r="BC2648" s="235">
        <f t="shared" si="884"/>
        <v>0</v>
      </c>
      <c r="BG2648" s="210"/>
      <c r="BH2648" s="231"/>
      <c r="BI2648" s="15"/>
      <c r="BJ2648" s="232">
        <f t="shared" si="876"/>
        <v>0</v>
      </c>
      <c r="BK2648" s="235">
        <f t="shared" si="885"/>
        <v>0</v>
      </c>
      <c r="BM2648" s="109">
        <f t="shared" si="877"/>
        <v>-3.6308908202063415</v>
      </c>
      <c r="BN2648" s="213"/>
      <c r="BR2648" s="228"/>
      <c r="BS2648" s="311"/>
      <c r="BT2648" s="3"/>
      <c r="BU2648" s="213"/>
      <c r="BV2648" s="213"/>
      <c r="BW2648" s="291"/>
    </row>
    <row r="2649" spans="1:75" x14ac:dyDescent="0.2">
      <c r="A2649" s="210"/>
      <c r="B2649" s="211"/>
      <c r="C2649" s="848" t="str">
        <f ca="1">IF(ISERR(AVERAGE(INDIRECT("B"&amp;(ROW()-INT($B$1/2))):INDIRECT("B"&amp;(ROW()+INT($B$1/2))))),"",AVERAGE(INDIRECT("B"&amp;(ROW()-INT($B$1/2))):INDIRECT("B"&amp;(ROW()+INT($B$1/2)))))</f>
        <v/>
      </c>
      <c r="D2649" s="848">
        <f t="shared" si="871"/>
        <v>0</v>
      </c>
      <c r="E2649" s="275"/>
      <c r="F2649" s="15"/>
      <c r="G2649" s="3"/>
      <c r="H2649" s="3"/>
      <c r="I2649" s="3"/>
      <c r="J2649" s="3"/>
      <c r="K2649" s="3"/>
      <c r="L2649" s="554"/>
      <c r="M2649" s="545"/>
      <c r="N2649" s="546"/>
      <c r="O2649" s="5"/>
      <c r="P2649" s="216"/>
      <c r="Q2649" s="217"/>
      <c r="R2649" s="218"/>
      <c r="S2649" s="219">
        <f t="shared" si="888"/>
        <v>0</v>
      </c>
      <c r="T2649" s="220">
        <f t="shared" si="889"/>
        <v>0</v>
      </c>
      <c r="U2649" s="214">
        <f t="shared" si="886"/>
        <v>0</v>
      </c>
      <c r="W2649" s="221"/>
      <c r="X2649" s="222"/>
      <c r="Y2649" s="222"/>
      <c r="Z2649" s="223"/>
      <c r="AA2649" s="222"/>
      <c r="AB2649" s="224"/>
      <c r="AC2649" s="225"/>
      <c r="AD2649" s="2">
        <f t="shared" si="873"/>
        <v>0</v>
      </c>
      <c r="AE2649" s="2">
        <f t="shared" si="874"/>
        <v>0</v>
      </c>
      <c r="AF2649" s="226"/>
      <c r="AG2649" s="219">
        <f t="shared" si="878"/>
        <v>0</v>
      </c>
      <c r="AH2649" s="234">
        <f t="shared" si="879"/>
        <v>0</v>
      </c>
      <c r="AI2649" s="214">
        <f t="shared" si="887"/>
        <v>0</v>
      </c>
      <c r="AK2649" s="229">
        <f t="shared" si="880"/>
        <v>0</v>
      </c>
      <c r="AL2649" s="226"/>
      <c r="AM2649" s="15"/>
      <c r="AN2649" s="232" t="e">
        <f t="shared" si="881"/>
        <v>#DIV/0!</v>
      </c>
      <c r="AO2649" s="214">
        <f t="shared" si="875"/>
        <v>0</v>
      </c>
      <c r="AQ2649" s="210"/>
      <c r="AR2649" s="231"/>
      <c r="AS2649" s="15"/>
      <c r="AT2649" s="232">
        <f t="shared" si="882"/>
        <v>0</v>
      </c>
      <c r="AU2649" s="235">
        <f t="shared" si="883"/>
        <v>0</v>
      </c>
      <c r="AY2649" s="210"/>
      <c r="AZ2649" s="231"/>
      <c r="BA2649" s="15"/>
      <c r="BB2649" s="232">
        <f t="shared" si="872"/>
        <v>0</v>
      </c>
      <c r="BC2649" s="235">
        <f t="shared" si="884"/>
        <v>0</v>
      </c>
      <c r="BG2649" s="210"/>
      <c r="BH2649" s="231"/>
      <c r="BI2649" s="15"/>
      <c r="BJ2649" s="232">
        <f t="shared" si="876"/>
        <v>0</v>
      </c>
      <c r="BK2649" s="235">
        <f t="shared" si="885"/>
        <v>0</v>
      </c>
      <c r="BM2649" s="109">
        <f t="shared" si="877"/>
        <v>-3.6327231577040782</v>
      </c>
      <c r="BN2649" s="213"/>
      <c r="BR2649" s="228"/>
      <c r="BS2649" s="311"/>
      <c r="BT2649" s="3"/>
      <c r="BU2649" s="213"/>
      <c r="BV2649" s="213"/>
      <c r="BW2649" s="291"/>
    </row>
    <row r="2650" spans="1:75" x14ac:dyDescent="0.2">
      <c r="A2650" s="210"/>
      <c r="B2650" s="211"/>
      <c r="C2650" s="848" t="str">
        <f ca="1">IF(ISERR(AVERAGE(INDIRECT("B"&amp;(ROW()-INT($B$1/2))):INDIRECT("B"&amp;(ROW()+INT($B$1/2))))),"",AVERAGE(INDIRECT("B"&amp;(ROW()-INT($B$1/2))):INDIRECT("B"&amp;(ROW()+INT($B$1/2)))))</f>
        <v/>
      </c>
      <c r="D2650" s="848">
        <f t="shared" si="871"/>
        <v>0</v>
      </c>
      <c r="E2650" s="275"/>
      <c r="F2650" s="15"/>
      <c r="G2650" s="3"/>
      <c r="H2650" s="3"/>
      <c r="I2650" s="3"/>
      <c r="J2650" s="3"/>
      <c r="K2650" s="3"/>
      <c r="L2650" s="554"/>
      <c r="M2650" s="545"/>
      <c r="N2650" s="546"/>
      <c r="O2650" s="5"/>
      <c r="P2650" s="216"/>
      <c r="Q2650" s="217"/>
      <c r="R2650" s="218"/>
      <c r="S2650" s="219">
        <f t="shared" si="888"/>
        <v>0</v>
      </c>
      <c r="T2650" s="220">
        <f t="shared" si="889"/>
        <v>0</v>
      </c>
      <c r="U2650" s="214">
        <f t="shared" si="886"/>
        <v>0</v>
      </c>
      <c r="W2650" s="221"/>
      <c r="X2650" s="222"/>
      <c r="Y2650" s="222"/>
      <c r="Z2650" s="223"/>
      <c r="AA2650" s="222"/>
      <c r="AB2650" s="224"/>
      <c r="AC2650" s="225"/>
      <c r="AD2650" s="2">
        <f t="shared" si="873"/>
        <v>0</v>
      </c>
      <c r="AE2650" s="2">
        <f t="shared" si="874"/>
        <v>0</v>
      </c>
      <c r="AF2650" s="226"/>
      <c r="AG2650" s="219">
        <f t="shared" si="878"/>
        <v>0</v>
      </c>
      <c r="AH2650" s="234">
        <f t="shared" si="879"/>
        <v>0</v>
      </c>
      <c r="AI2650" s="214">
        <f t="shared" si="887"/>
        <v>0</v>
      </c>
      <c r="AK2650" s="229">
        <f t="shared" si="880"/>
        <v>0</v>
      </c>
      <c r="AL2650" s="226"/>
      <c r="AM2650" s="15"/>
      <c r="AN2650" s="232" t="e">
        <f t="shared" si="881"/>
        <v>#DIV/0!</v>
      </c>
      <c r="AO2650" s="214">
        <f t="shared" si="875"/>
        <v>0</v>
      </c>
      <c r="AQ2650" s="210"/>
      <c r="AR2650" s="231"/>
      <c r="AS2650" s="15"/>
      <c r="AT2650" s="232">
        <f t="shared" si="882"/>
        <v>0</v>
      </c>
      <c r="AU2650" s="235">
        <f t="shared" si="883"/>
        <v>0</v>
      </c>
      <c r="AY2650" s="210"/>
      <c r="AZ2650" s="231"/>
      <c r="BA2650" s="15"/>
      <c r="BB2650" s="232">
        <f t="shared" si="872"/>
        <v>0</v>
      </c>
      <c r="BC2650" s="235">
        <f t="shared" si="884"/>
        <v>0</v>
      </c>
      <c r="BG2650" s="210"/>
      <c r="BH2650" s="231"/>
      <c r="BI2650" s="15"/>
      <c r="BJ2650" s="232">
        <f t="shared" si="876"/>
        <v>0</v>
      </c>
      <c r="BK2650" s="235">
        <f t="shared" si="885"/>
        <v>0</v>
      </c>
      <c r="BM2650" s="109">
        <f t="shared" si="877"/>
        <v>-3.6345554952018149</v>
      </c>
      <c r="BN2650" s="213"/>
      <c r="BR2650" s="228"/>
      <c r="BS2650" s="311"/>
      <c r="BT2650" s="3"/>
      <c r="BU2650" s="213"/>
      <c r="BV2650" s="213"/>
      <c r="BW2650" s="291"/>
    </row>
    <row r="2651" spans="1:75" x14ac:dyDescent="0.2">
      <c r="A2651" s="210"/>
      <c r="B2651" s="211"/>
      <c r="C2651" s="848" t="str">
        <f ca="1">IF(ISERR(AVERAGE(INDIRECT("B"&amp;(ROW()-INT($B$1/2))):INDIRECT("B"&amp;(ROW()+INT($B$1/2))))),"",AVERAGE(INDIRECT("B"&amp;(ROW()-INT($B$1/2))):INDIRECT("B"&amp;(ROW()+INT($B$1/2)))))</f>
        <v/>
      </c>
      <c r="D2651" s="848">
        <f t="shared" si="871"/>
        <v>0</v>
      </c>
      <c r="E2651" s="275"/>
      <c r="F2651" s="15"/>
      <c r="G2651" s="3"/>
      <c r="H2651" s="3"/>
      <c r="I2651" s="3"/>
      <c r="J2651" s="3"/>
      <c r="K2651" s="3"/>
      <c r="L2651" s="554"/>
      <c r="M2651" s="545"/>
      <c r="N2651" s="546"/>
      <c r="O2651" s="5"/>
      <c r="P2651" s="216"/>
      <c r="Q2651" s="217"/>
      <c r="R2651" s="218"/>
      <c r="S2651" s="219">
        <f t="shared" si="888"/>
        <v>0</v>
      </c>
      <c r="T2651" s="220">
        <f t="shared" si="889"/>
        <v>0</v>
      </c>
      <c r="U2651" s="214">
        <f t="shared" si="886"/>
        <v>0</v>
      </c>
      <c r="W2651" s="221"/>
      <c r="X2651" s="222"/>
      <c r="Y2651" s="222"/>
      <c r="Z2651" s="223"/>
      <c r="AA2651" s="222"/>
      <c r="AB2651" s="224"/>
      <c r="AC2651" s="225"/>
      <c r="AD2651" s="2">
        <f t="shared" si="873"/>
        <v>0</v>
      </c>
      <c r="AE2651" s="2">
        <f t="shared" si="874"/>
        <v>0</v>
      </c>
      <c r="AF2651" s="226"/>
      <c r="AG2651" s="219">
        <f t="shared" si="878"/>
        <v>0</v>
      </c>
      <c r="AH2651" s="234">
        <f t="shared" si="879"/>
        <v>0</v>
      </c>
      <c r="AI2651" s="214">
        <f t="shared" si="887"/>
        <v>0</v>
      </c>
      <c r="AK2651" s="229">
        <f t="shared" si="880"/>
        <v>0</v>
      </c>
      <c r="AL2651" s="226"/>
      <c r="AM2651" s="15"/>
      <c r="AN2651" s="232" t="e">
        <f t="shared" si="881"/>
        <v>#DIV/0!</v>
      </c>
      <c r="AO2651" s="214">
        <f t="shared" si="875"/>
        <v>0</v>
      </c>
      <c r="AQ2651" s="210"/>
      <c r="AR2651" s="231"/>
      <c r="AS2651" s="15"/>
      <c r="AT2651" s="232">
        <f t="shared" si="882"/>
        <v>0</v>
      </c>
      <c r="AU2651" s="235">
        <f t="shared" si="883"/>
        <v>0</v>
      </c>
      <c r="AY2651" s="210"/>
      <c r="AZ2651" s="231"/>
      <c r="BA2651" s="15"/>
      <c r="BB2651" s="232">
        <f t="shared" si="872"/>
        <v>0</v>
      </c>
      <c r="BC2651" s="235">
        <f t="shared" si="884"/>
        <v>0</v>
      </c>
      <c r="BG2651" s="210"/>
      <c r="BH2651" s="231"/>
      <c r="BI2651" s="15"/>
      <c r="BJ2651" s="232">
        <f t="shared" si="876"/>
        <v>0</v>
      </c>
      <c r="BK2651" s="235">
        <f t="shared" si="885"/>
        <v>0</v>
      </c>
      <c r="BM2651" s="109">
        <f t="shared" si="877"/>
        <v>-3.6363878326995516</v>
      </c>
      <c r="BN2651" s="213"/>
      <c r="BR2651" s="228"/>
      <c r="BS2651" s="311"/>
      <c r="BT2651" s="3"/>
      <c r="BU2651" s="213"/>
      <c r="BV2651" s="213"/>
      <c r="BW2651" s="291"/>
    </row>
    <row r="2652" spans="1:75" x14ac:dyDescent="0.2">
      <c r="A2652" s="210"/>
      <c r="B2652" s="211"/>
      <c r="C2652" s="848" t="str">
        <f ca="1">IF(ISERR(AVERAGE(INDIRECT("B"&amp;(ROW()-INT($B$1/2))):INDIRECT("B"&amp;(ROW()+INT($B$1/2))))),"",AVERAGE(INDIRECT("B"&amp;(ROW()-INT($B$1/2))):INDIRECT("B"&amp;(ROW()+INT($B$1/2)))))</f>
        <v/>
      </c>
      <c r="D2652" s="848">
        <f t="shared" si="871"/>
        <v>0</v>
      </c>
      <c r="E2652" s="275"/>
      <c r="F2652" s="15"/>
      <c r="G2652" s="3"/>
      <c r="H2652" s="3"/>
      <c r="I2652" s="3"/>
      <c r="J2652" s="3"/>
      <c r="K2652" s="3"/>
      <c r="L2652" s="554"/>
      <c r="M2652" s="545"/>
      <c r="N2652" s="546"/>
      <c r="O2652" s="5"/>
      <c r="P2652" s="216"/>
      <c r="Q2652" s="217"/>
      <c r="R2652" s="218"/>
      <c r="S2652" s="219">
        <f t="shared" si="888"/>
        <v>0</v>
      </c>
      <c r="T2652" s="220">
        <f t="shared" si="889"/>
        <v>0</v>
      </c>
      <c r="U2652" s="214">
        <f t="shared" si="886"/>
        <v>0</v>
      </c>
      <c r="W2652" s="221"/>
      <c r="X2652" s="222"/>
      <c r="Y2652" s="222"/>
      <c r="Z2652" s="223"/>
      <c r="AA2652" s="222"/>
      <c r="AB2652" s="224"/>
      <c r="AC2652" s="225"/>
      <c r="AD2652" s="2">
        <f t="shared" si="873"/>
        <v>0</v>
      </c>
      <c r="AE2652" s="2">
        <f t="shared" si="874"/>
        <v>0</v>
      </c>
      <c r="AF2652" s="226"/>
      <c r="AG2652" s="219">
        <f t="shared" si="878"/>
        <v>0</v>
      </c>
      <c r="AH2652" s="234">
        <f t="shared" si="879"/>
        <v>0</v>
      </c>
      <c r="AI2652" s="214">
        <f t="shared" si="887"/>
        <v>0</v>
      </c>
      <c r="AK2652" s="229">
        <f t="shared" si="880"/>
        <v>0</v>
      </c>
      <c r="AL2652" s="226"/>
      <c r="AM2652" s="15"/>
      <c r="AN2652" s="232" t="e">
        <f t="shared" si="881"/>
        <v>#DIV/0!</v>
      </c>
      <c r="AO2652" s="214">
        <f t="shared" si="875"/>
        <v>0</v>
      </c>
      <c r="AQ2652" s="210"/>
      <c r="AR2652" s="231"/>
      <c r="AS2652" s="15"/>
      <c r="AT2652" s="232">
        <f t="shared" si="882"/>
        <v>0</v>
      </c>
      <c r="AU2652" s="235">
        <f t="shared" si="883"/>
        <v>0</v>
      </c>
      <c r="AY2652" s="210"/>
      <c r="AZ2652" s="231"/>
      <c r="BA2652" s="15"/>
      <c r="BB2652" s="232">
        <f t="shared" si="872"/>
        <v>0</v>
      </c>
      <c r="BC2652" s="235">
        <f t="shared" si="884"/>
        <v>0</v>
      </c>
      <c r="BG2652" s="210"/>
      <c r="BH2652" s="231"/>
      <c r="BI2652" s="15"/>
      <c r="BJ2652" s="232">
        <f t="shared" si="876"/>
        <v>0</v>
      </c>
      <c r="BK2652" s="235">
        <f t="shared" si="885"/>
        <v>0</v>
      </c>
      <c r="BM2652" s="109">
        <f t="shared" si="877"/>
        <v>-3.6382201701972883</v>
      </c>
      <c r="BN2652" s="213"/>
      <c r="BR2652" s="228"/>
      <c r="BS2652" s="311"/>
      <c r="BT2652" s="3"/>
      <c r="BU2652" s="213"/>
      <c r="BV2652" s="213"/>
      <c r="BW2652" s="291"/>
    </row>
    <row r="2653" spans="1:75" x14ac:dyDescent="0.2">
      <c r="A2653" s="210"/>
      <c r="B2653" s="211"/>
      <c r="C2653" s="848" t="str">
        <f ca="1">IF(ISERR(AVERAGE(INDIRECT("B"&amp;(ROW()-INT($B$1/2))):INDIRECT("B"&amp;(ROW()+INT($B$1/2))))),"",AVERAGE(INDIRECT("B"&amp;(ROW()-INT($B$1/2))):INDIRECT("B"&amp;(ROW()+INT($B$1/2)))))</f>
        <v/>
      </c>
      <c r="D2653" s="848">
        <f t="shared" si="871"/>
        <v>0</v>
      </c>
      <c r="E2653" s="275"/>
      <c r="F2653" s="15"/>
      <c r="G2653" s="3"/>
      <c r="H2653" s="3"/>
      <c r="I2653" s="3"/>
      <c r="J2653" s="3"/>
      <c r="K2653" s="3"/>
      <c r="L2653" s="554"/>
      <c r="M2653" s="545"/>
      <c r="N2653" s="546"/>
      <c r="O2653" s="5"/>
      <c r="P2653" s="216"/>
      <c r="Q2653" s="217"/>
      <c r="R2653" s="218"/>
      <c r="S2653" s="219">
        <f t="shared" si="888"/>
        <v>0</v>
      </c>
      <c r="T2653" s="220">
        <f t="shared" si="889"/>
        <v>0</v>
      </c>
      <c r="U2653" s="214">
        <f t="shared" si="886"/>
        <v>0</v>
      </c>
      <c r="W2653" s="221"/>
      <c r="X2653" s="222"/>
      <c r="Y2653" s="222"/>
      <c r="Z2653" s="223"/>
      <c r="AA2653" s="222"/>
      <c r="AB2653" s="224"/>
      <c r="AC2653" s="225"/>
      <c r="AD2653" s="2">
        <f t="shared" si="873"/>
        <v>0</v>
      </c>
      <c r="AE2653" s="2">
        <f t="shared" si="874"/>
        <v>0</v>
      </c>
      <c r="AF2653" s="226"/>
      <c r="AG2653" s="219">
        <f t="shared" si="878"/>
        <v>0</v>
      </c>
      <c r="AH2653" s="234">
        <f t="shared" si="879"/>
        <v>0</v>
      </c>
      <c r="AI2653" s="214">
        <f t="shared" si="887"/>
        <v>0</v>
      </c>
      <c r="AK2653" s="229">
        <f t="shared" si="880"/>
        <v>0</v>
      </c>
      <c r="AL2653" s="226"/>
      <c r="AM2653" s="15"/>
      <c r="AN2653" s="232" t="e">
        <f t="shared" si="881"/>
        <v>#DIV/0!</v>
      </c>
      <c r="AO2653" s="214">
        <f t="shared" si="875"/>
        <v>0</v>
      </c>
      <c r="AQ2653" s="210"/>
      <c r="AR2653" s="231"/>
      <c r="AS2653" s="15"/>
      <c r="AT2653" s="232">
        <f t="shared" si="882"/>
        <v>0</v>
      </c>
      <c r="AU2653" s="235">
        <f t="shared" si="883"/>
        <v>0</v>
      </c>
      <c r="AY2653" s="210"/>
      <c r="AZ2653" s="231"/>
      <c r="BA2653" s="15"/>
      <c r="BB2653" s="232">
        <f t="shared" si="872"/>
        <v>0</v>
      </c>
      <c r="BC2653" s="235">
        <f t="shared" si="884"/>
        <v>0</v>
      </c>
      <c r="BG2653" s="210"/>
      <c r="BH2653" s="231"/>
      <c r="BI2653" s="15"/>
      <c r="BJ2653" s="232">
        <f t="shared" si="876"/>
        <v>0</v>
      </c>
      <c r="BK2653" s="235">
        <f t="shared" si="885"/>
        <v>0</v>
      </c>
      <c r="BM2653" s="109">
        <f t="shared" si="877"/>
        <v>-3.640052507695025</v>
      </c>
      <c r="BN2653" s="213"/>
      <c r="BR2653" s="228"/>
      <c r="BS2653" s="311"/>
      <c r="BT2653" s="3"/>
      <c r="BU2653" s="213"/>
      <c r="BV2653" s="213"/>
      <c r="BW2653" s="291"/>
    </row>
    <row r="2654" spans="1:75" x14ac:dyDescent="0.2">
      <c r="A2654" s="210"/>
      <c r="B2654" s="211"/>
      <c r="C2654" s="848" t="str">
        <f ca="1">IF(ISERR(AVERAGE(INDIRECT("B"&amp;(ROW()-INT($B$1/2))):INDIRECT("B"&amp;(ROW()+INT($B$1/2))))),"",AVERAGE(INDIRECT("B"&amp;(ROW()-INT($B$1/2))):INDIRECT("B"&amp;(ROW()+INT($B$1/2)))))</f>
        <v/>
      </c>
      <c r="D2654" s="848">
        <f t="shared" si="871"/>
        <v>0</v>
      </c>
      <c r="E2654" s="275"/>
      <c r="F2654" s="15"/>
      <c r="G2654" s="3"/>
      <c r="H2654" s="3"/>
      <c r="I2654" s="3"/>
      <c r="J2654" s="3"/>
      <c r="K2654" s="3"/>
      <c r="L2654" s="554"/>
      <c r="M2654" s="545"/>
      <c r="N2654" s="546"/>
      <c r="O2654" s="5"/>
      <c r="P2654" s="216"/>
      <c r="Q2654" s="217"/>
      <c r="R2654" s="218"/>
      <c r="S2654" s="219">
        <f t="shared" si="888"/>
        <v>0</v>
      </c>
      <c r="T2654" s="220">
        <f t="shared" si="889"/>
        <v>0</v>
      </c>
      <c r="U2654" s="214">
        <f t="shared" si="886"/>
        <v>0</v>
      </c>
      <c r="W2654" s="221"/>
      <c r="X2654" s="222"/>
      <c r="Y2654" s="222"/>
      <c r="Z2654" s="223"/>
      <c r="AA2654" s="222"/>
      <c r="AB2654" s="224"/>
      <c r="AC2654" s="225"/>
      <c r="AD2654" s="2">
        <f t="shared" si="873"/>
        <v>0</v>
      </c>
      <c r="AE2654" s="2">
        <f t="shared" si="874"/>
        <v>0</v>
      </c>
      <c r="AF2654" s="226"/>
      <c r="AG2654" s="219">
        <f t="shared" si="878"/>
        <v>0</v>
      </c>
      <c r="AH2654" s="234">
        <f t="shared" si="879"/>
        <v>0</v>
      </c>
      <c r="AI2654" s="214">
        <f t="shared" si="887"/>
        <v>0</v>
      </c>
      <c r="AK2654" s="229">
        <f t="shared" si="880"/>
        <v>0</v>
      </c>
      <c r="AL2654" s="226"/>
      <c r="AM2654" s="15"/>
      <c r="AN2654" s="232" t="e">
        <f t="shared" si="881"/>
        <v>#DIV/0!</v>
      </c>
      <c r="AO2654" s="214">
        <f t="shared" si="875"/>
        <v>0</v>
      </c>
      <c r="AQ2654" s="210"/>
      <c r="AR2654" s="231"/>
      <c r="AS2654" s="15"/>
      <c r="AT2654" s="232">
        <f t="shared" si="882"/>
        <v>0</v>
      </c>
      <c r="AU2654" s="235">
        <f t="shared" si="883"/>
        <v>0</v>
      </c>
      <c r="AY2654" s="210"/>
      <c r="AZ2654" s="231"/>
      <c r="BA2654" s="15"/>
      <c r="BB2654" s="232">
        <f t="shared" si="872"/>
        <v>0</v>
      </c>
      <c r="BC2654" s="235">
        <f t="shared" si="884"/>
        <v>0</v>
      </c>
      <c r="BG2654" s="210"/>
      <c r="BH2654" s="231"/>
      <c r="BI2654" s="15"/>
      <c r="BJ2654" s="232">
        <f t="shared" si="876"/>
        <v>0</v>
      </c>
      <c r="BK2654" s="235">
        <f t="shared" si="885"/>
        <v>0</v>
      </c>
      <c r="BM2654" s="109">
        <f t="shared" si="877"/>
        <v>-3.6418848451927617</v>
      </c>
      <c r="BN2654" s="213"/>
      <c r="BR2654" s="228"/>
      <c r="BS2654" s="311"/>
      <c r="BT2654" s="3"/>
      <c r="BU2654" s="213"/>
      <c r="BV2654" s="213"/>
      <c r="BW2654" s="291"/>
    </row>
    <row r="2655" spans="1:75" x14ac:dyDescent="0.2">
      <c r="A2655" s="210"/>
      <c r="B2655" s="211"/>
      <c r="C2655" s="848" t="str">
        <f ca="1">IF(ISERR(AVERAGE(INDIRECT("B"&amp;(ROW()-INT($B$1/2))):INDIRECT("B"&amp;(ROW()+INT($B$1/2))))),"",AVERAGE(INDIRECT("B"&amp;(ROW()-INT($B$1/2))):INDIRECT("B"&amp;(ROW()+INT($B$1/2)))))</f>
        <v/>
      </c>
      <c r="D2655" s="848">
        <f t="shared" si="871"/>
        <v>0</v>
      </c>
      <c r="E2655" s="275"/>
      <c r="F2655" s="15"/>
      <c r="G2655" s="3"/>
      <c r="H2655" s="3"/>
      <c r="I2655" s="3"/>
      <c r="J2655" s="3"/>
      <c r="K2655" s="3"/>
      <c r="L2655" s="554"/>
      <c r="M2655" s="545"/>
      <c r="N2655" s="546"/>
      <c r="O2655" s="5"/>
      <c r="P2655" s="216"/>
      <c r="Q2655" s="217"/>
      <c r="R2655" s="218"/>
      <c r="S2655" s="219">
        <f t="shared" si="888"/>
        <v>0</v>
      </c>
      <c r="T2655" s="220">
        <f t="shared" si="889"/>
        <v>0</v>
      </c>
      <c r="U2655" s="214">
        <f t="shared" si="886"/>
        <v>0</v>
      </c>
      <c r="W2655" s="221"/>
      <c r="X2655" s="222"/>
      <c r="Y2655" s="222"/>
      <c r="Z2655" s="223"/>
      <c r="AA2655" s="222"/>
      <c r="AB2655" s="224"/>
      <c r="AC2655" s="225"/>
      <c r="AD2655" s="2">
        <f t="shared" si="873"/>
        <v>0</v>
      </c>
      <c r="AE2655" s="2">
        <f t="shared" si="874"/>
        <v>0</v>
      </c>
      <c r="AF2655" s="226"/>
      <c r="AG2655" s="219">
        <f t="shared" si="878"/>
        <v>0</v>
      </c>
      <c r="AH2655" s="234">
        <f t="shared" si="879"/>
        <v>0</v>
      </c>
      <c r="AI2655" s="214">
        <f t="shared" si="887"/>
        <v>0</v>
      </c>
      <c r="AK2655" s="229">
        <f t="shared" si="880"/>
        <v>0</v>
      </c>
      <c r="AL2655" s="226"/>
      <c r="AM2655" s="15"/>
      <c r="AN2655" s="232" t="e">
        <f t="shared" si="881"/>
        <v>#DIV/0!</v>
      </c>
      <c r="AO2655" s="214">
        <f t="shared" si="875"/>
        <v>0</v>
      </c>
      <c r="AQ2655" s="210"/>
      <c r="AR2655" s="231"/>
      <c r="AS2655" s="15"/>
      <c r="AT2655" s="232">
        <f t="shared" si="882"/>
        <v>0</v>
      </c>
      <c r="AU2655" s="235">
        <f t="shared" si="883"/>
        <v>0</v>
      </c>
      <c r="AY2655" s="210"/>
      <c r="AZ2655" s="231"/>
      <c r="BA2655" s="15"/>
      <c r="BB2655" s="232">
        <f t="shared" si="872"/>
        <v>0</v>
      </c>
      <c r="BC2655" s="235">
        <f t="shared" si="884"/>
        <v>0</v>
      </c>
      <c r="BG2655" s="210"/>
      <c r="BH2655" s="231"/>
      <c r="BI2655" s="15"/>
      <c r="BJ2655" s="232">
        <f t="shared" si="876"/>
        <v>0</v>
      </c>
      <c r="BK2655" s="235">
        <f t="shared" si="885"/>
        <v>0</v>
      </c>
      <c r="BM2655" s="109">
        <f t="shared" si="877"/>
        <v>-3.6437171826904984</v>
      </c>
      <c r="BN2655" s="213"/>
      <c r="BR2655" s="228"/>
      <c r="BS2655" s="311"/>
      <c r="BT2655" s="3"/>
      <c r="BU2655" s="213"/>
      <c r="BV2655" s="213"/>
      <c r="BW2655" s="291"/>
    </row>
    <row r="2656" spans="1:75" x14ac:dyDescent="0.2">
      <c r="A2656" s="210"/>
      <c r="B2656" s="211"/>
      <c r="C2656" s="848" t="str">
        <f ca="1">IF(ISERR(AVERAGE(INDIRECT("B"&amp;(ROW()-INT($B$1/2))):INDIRECT("B"&amp;(ROW()+INT($B$1/2))))),"",AVERAGE(INDIRECT("B"&amp;(ROW()-INT($B$1/2))):INDIRECT("B"&amp;(ROW()+INT($B$1/2)))))</f>
        <v/>
      </c>
      <c r="D2656" s="848">
        <f t="shared" si="871"/>
        <v>0</v>
      </c>
      <c r="E2656" s="275"/>
      <c r="F2656" s="15"/>
      <c r="G2656" s="3"/>
      <c r="H2656" s="3"/>
      <c r="I2656" s="3"/>
      <c r="J2656" s="3"/>
      <c r="K2656" s="3"/>
      <c r="L2656" s="554"/>
      <c r="M2656" s="545"/>
      <c r="N2656" s="546"/>
      <c r="O2656" s="5"/>
      <c r="P2656" s="216"/>
      <c r="Q2656" s="217"/>
      <c r="R2656" s="218"/>
      <c r="S2656" s="219">
        <f t="shared" si="888"/>
        <v>0</v>
      </c>
      <c r="T2656" s="220">
        <f t="shared" si="889"/>
        <v>0</v>
      </c>
      <c r="U2656" s="214">
        <f t="shared" si="886"/>
        <v>0</v>
      </c>
      <c r="W2656" s="221"/>
      <c r="X2656" s="222"/>
      <c r="Y2656" s="222"/>
      <c r="Z2656" s="223"/>
      <c r="AA2656" s="222"/>
      <c r="AB2656" s="224"/>
      <c r="AC2656" s="225"/>
      <c r="AD2656" s="2">
        <f t="shared" si="873"/>
        <v>0</v>
      </c>
      <c r="AE2656" s="2">
        <f t="shared" si="874"/>
        <v>0</v>
      </c>
      <c r="AF2656" s="226"/>
      <c r="AG2656" s="219">
        <f t="shared" si="878"/>
        <v>0</v>
      </c>
      <c r="AH2656" s="234">
        <f t="shared" si="879"/>
        <v>0</v>
      </c>
      <c r="AI2656" s="214">
        <f t="shared" si="887"/>
        <v>0</v>
      </c>
      <c r="AK2656" s="229">
        <f t="shared" si="880"/>
        <v>0</v>
      </c>
      <c r="AL2656" s="226"/>
      <c r="AM2656" s="15"/>
      <c r="AN2656" s="232" t="e">
        <f t="shared" si="881"/>
        <v>#DIV/0!</v>
      </c>
      <c r="AO2656" s="214">
        <f t="shared" si="875"/>
        <v>0</v>
      </c>
      <c r="AQ2656" s="210"/>
      <c r="AR2656" s="231"/>
      <c r="AS2656" s="15"/>
      <c r="AT2656" s="232">
        <f t="shared" si="882"/>
        <v>0</v>
      </c>
      <c r="AU2656" s="235">
        <f t="shared" si="883"/>
        <v>0</v>
      </c>
      <c r="AY2656" s="210"/>
      <c r="AZ2656" s="231"/>
      <c r="BA2656" s="15"/>
      <c r="BB2656" s="232">
        <f t="shared" si="872"/>
        <v>0</v>
      </c>
      <c r="BC2656" s="235">
        <f t="shared" si="884"/>
        <v>0</v>
      </c>
      <c r="BG2656" s="210"/>
      <c r="BH2656" s="231"/>
      <c r="BI2656" s="15"/>
      <c r="BJ2656" s="232">
        <f t="shared" si="876"/>
        <v>0</v>
      </c>
      <c r="BK2656" s="235">
        <f t="shared" si="885"/>
        <v>0</v>
      </c>
      <c r="BM2656" s="109">
        <f t="shared" si="877"/>
        <v>-3.6455495201882351</v>
      </c>
      <c r="BN2656" s="213"/>
      <c r="BR2656" s="228"/>
      <c r="BS2656" s="311"/>
      <c r="BT2656" s="3"/>
      <c r="BU2656" s="213"/>
      <c r="BV2656" s="213"/>
      <c r="BW2656" s="291"/>
    </row>
    <row r="2657" spans="1:75" x14ac:dyDescent="0.2">
      <c r="A2657" s="210"/>
      <c r="B2657" s="211"/>
      <c r="C2657" s="848" t="str">
        <f ca="1">IF(ISERR(AVERAGE(INDIRECT("B"&amp;(ROW()-INT($B$1/2))):INDIRECT("B"&amp;(ROW()+INT($B$1/2))))),"",AVERAGE(INDIRECT("B"&amp;(ROW()-INT($B$1/2))):INDIRECT("B"&amp;(ROW()+INT($B$1/2)))))</f>
        <v/>
      </c>
      <c r="D2657" s="848">
        <f t="shared" si="871"/>
        <v>0</v>
      </c>
      <c r="E2657" s="275"/>
      <c r="F2657" s="15"/>
      <c r="G2657" s="3"/>
      <c r="H2657" s="3"/>
      <c r="I2657" s="3"/>
      <c r="J2657" s="3"/>
      <c r="K2657" s="3"/>
      <c r="L2657" s="554"/>
      <c r="M2657" s="545"/>
      <c r="N2657" s="546"/>
      <c r="O2657" s="5"/>
      <c r="P2657" s="216"/>
      <c r="Q2657" s="217"/>
      <c r="R2657" s="218"/>
      <c r="S2657" s="219">
        <f t="shared" si="888"/>
        <v>0</v>
      </c>
      <c r="T2657" s="220">
        <f t="shared" si="889"/>
        <v>0</v>
      </c>
      <c r="U2657" s="214">
        <f t="shared" si="886"/>
        <v>0</v>
      </c>
      <c r="W2657" s="221"/>
      <c r="X2657" s="222"/>
      <c r="Y2657" s="222"/>
      <c r="Z2657" s="223"/>
      <c r="AA2657" s="222"/>
      <c r="AB2657" s="224"/>
      <c r="AC2657" s="225"/>
      <c r="AD2657" s="2">
        <f t="shared" si="873"/>
        <v>0</v>
      </c>
      <c r="AE2657" s="2">
        <f t="shared" si="874"/>
        <v>0</v>
      </c>
      <c r="AF2657" s="226"/>
      <c r="AG2657" s="219">
        <f t="shared" si="878"/>
        <v>0</v>
      </c>
      <c r="AH2657" s="234">
        <f t="shared" si="879"/>
        <v>0</v>
      </c>
      <c r="AI2657" s="214">
        <f t="shared" si="887"/>
        <v>0</v>
      </c>
      <c r="AK2657" s="229">
        <f t="shared" si="880"/>
        <v>0</v>
      </c>
      <c r="AL2657" s="226"/>
      <c r="AM2657" s="15"/>
      <c r="AN2657" s="232" t="e">
        <f t="shared" si="881"/>
        <v>#DIV/0!</v>
      </c>
      <c r="AO2657" s="214">
        <f t="shared" si="875"/>
        <v>0</v>
      </c>
      <c r="AQ2657" s="210"/>
      <c r="AR2657" s="231"/>
      <c r="AS2657" s="15"/>
      <c r="AT2657" s="232">
        <f t="shared" si="882"/>
        <v>0</v>
      </c>
      <c r="AU2657" s="235">
        <f t="shared" si="883"/>
        <v>0</v>
      </c>
      <c r="AY2657" s="210"/>
      <c r="AZ2657" s="231"/>
      <c r="BA2657" s="15"/>
      <c r="BB2657" s="232">
        <f t="shared" si="872"/>
        <v>0</v>
      </c>
      <c r="BC2657" s="235">
        <f t="shared" si="884"/>
        <v>0</v>
      </c>
      <c r="BG2657" s="210"/>
      <c r="BH2657" s="231"/>
      <c r="BI2657" s="15"/>
      <c r="BJ2657" s="232">
        <f t="shared" si="876"/>
        <v>0</v>
      </c>
      <c r="BK2657" s="235">
        <f t="shared" si="885"/>
        <v>0</v>
      </c>
      <c r="BM2657" s="109">
        <f t="shared" si="877"/>
        <v>-3.6473818576859718</v>
      </c>
      <c r="BN2657" s="213"/>
      <c r="BR2657" s="228"/>
      <c r="BS2657" s="311"/>
      <c r="BT2657" s="3"/>
      <c r="BU2657" s="213"/>
      <c r="BV2657" s="213"/>
      <c r="BW2657" s="291"/>
    </row>
    <row r="2658" spans="1:75" x14ac:dyDescent="0.2">
      <c r="A2658" s="210"/>
      <c r="B2658" s="211"/>
      <c r="C2658" s="848" t="str">
        <f ca="1">IF(ISERR(AVERAGE(INDIRECT("B"&amp;(ROW()-INT($B$1/2))):INDIRECT("B"&amp;(ROW()+INT($B$1/2))))),"",AVERAGE(INDIRECT("B"&amp;(ROW()-INT($B$1/2))):INDIRECT("B"&amp;(ROW()+INT($B$1/2)))))</f>
        <v/>
      </c>
      <c r="D2658" s="848">
        <f t="shared" si="871"/>
        <v>0</v>
      </c>
      <c r="E2658" s="275"/>
      <c r="F2658" s="15"/>
      <c r="G2658" s="3"/>
      <c r="H2658" s="3"/>
      <c r="I2658" s="3"/>
      <c r="J2658" s="3"/>
      <c r="K2658" s="3"/>
      <c r="L2658" s="554"/>
      <c r="M2658" s="545"/>
      <c r="N2658" s="546"/>
      <c r="O2658" s="5"/>
      <c r="P2658" s="216"/>
      <c r="Q2658" s="217"/>
      <c r="R2658" s="218"/>
      <c r="S2658" s="219">
        <f t="shared" si="888"/>
        <v>0</v>
      </c>
      <c r="T2658" s="220">
        <f t="shared" si="889"/>
        <v>0</v>
      </c>
      <c r="U2658" s="214">
        <f t="shared" si="886"/>
        <v>0</v>
      </c>
      <c r="W2658" s="221"/>
      <c r="X2658" s="222"/>
      <c r="Y2658" s="222"/>
      <c r="Z2658" s="223"/>
      <c r="AA2658" s="222"/>
      <c r="AB2658" s="224"/>
      <c r="AC2658" s="225"/>
      <c r="AD2658" s="2">
        <f t="shared" si="873"/>
        <v>0</v>
      </c>
      <c r="AE2658" s="2">
        <f t="shared" si="874"/>
        <v>0</v>
      </c>
      <c r="AF2658" s="226"/>
      <c r="AG2658" s="219">
        <f t="shared" si="878"/>
        <v>0</v>
      </c>
      <c r="AH2658" s="234">
        <f t="shared" si="879"/>
        <v>0</v>
      </c>
      <c r="AI2658" s="214">
        <f t="shared" si="887"/>
        <v>0</v>
      </c>
      <c r="AK2658" s="229">
        <f t="shared" si="880"/>
        <v>0</v>
      </c>
      <c r="AL2658" s="226"/>
      <c r="AM2658" s="15"/>
      <c r="AN2658" s="232" t="e">
        <f t="shared" si="881"/>
        <v>#DIV/0!</v>
      </c>
      <c r="AO2658" s="214">
        <f t="shared" si="875"/>
        <v>0</v>
      </c>
      <c r="AQ2658" s="210"/>
      <c r="AR2658" s="231"/>
      <c r="AS2658" s="15"/>
      <c r="AT2658" s="232">
        <f t="shared" si="882"/>
        <v>0</v>
      </c>
      <c r="AU2658" s="235">
        <f t="shared" si="883"/>
        <v>0</v>
      </c>
      <c r="AY2658" s="210"/>
      <c r="AZ2658" s="231"/>
      <c r="BA2658" s="15"/>
      <c r="BB2658" s="232">
        <f t="shared" si="872"/>
        <v>0</v>
      </c>
      <c r="BC2658" s="235">
        <f t="shared" si="884"/>
        <v>0</v>
      </c>
      <c r="BG2658" s="210"/>
      <c r="BH2658" s="231"/>
      <c r="BI2658" s="15"/>
      <c r="BJ2658" s="232">
        <f t="shared" si="876"/>
        <v>0</v>
      </c>
      <c r="BK2658" s="235">
        <f t="shared" si="885"/>
        <v>0</v>
      </c>
      <c r="BM2658" s="109">
        <f t="shared" si="877"/>
        <v>-3.6492141951837085</v>
      </c>
      <c r="BN2658" s="213"/>
      <c r="BR2658" s="228"/>
      <c r="BS2658" s="311"/>
      <c r="BT2658" s="3"/>
      <c r="BU2658" s="213"/>
      <c r="BV2658" s="213"/>
      <c r="BW2658" s="291"/>
    </row>
    <row r="2659" spans="1:75" x14ac:dyDescent="0.2">
      <c r="A2659" s="210"/>
      <c r="B2659" s="211"/>
      <c r="C2659" s="848" t="str">
        <f ca="1">IF(ISERR(AVERAGE(INDIRECT("B"&amp;(ROW()-INT($B$1/2))):INDIRECT("B"&amp;(ROW()+INT($B$1/2))))),"",AVERAGE(INDIRECT("B"&amp;(ROW()-INT($B$1/2))):INDIRECT("B"&amp;(ROW()+INT($B$1/2)))))</f>
        <v/>
      </c>
      <c r="D2659" s="848">
        <f t="shared" si="871"/>
        <v>0</v>
      </c>
      <c r="E2659" s="275"/>
      <c r="F2659" s="15"/>
      <c r="G2659" s="3"/>
      <c r="H2659" s="3"/>
      <c r="I2659" s="3"/>
      <c r="J2659" s="3"/>
      <c r="K2659" s="3"/>
      <c r="L2659" s="554"/>
      <c r="M2659" s="545"/>
      <c r="N2659" s="546"/>
      <c r="O2659" s="5"/>
      <c r="P2659" s="216"/>
      <c r="Q2659" s="217"/>
      <c r="R2659" s="218"/>
      <c r="S2659" s="219">
        <f t="shared" si="888"/>
        <v>0</v>
      </c>
      <c r="T2659" s="220">
        <f t="shared" si="889"/>
        <v>0</v>
      </c>
      <c r="U2659" s="214">
        <f t="shared" si="886"/>
        <v>0</v>
      </c>
      <c r="W2659" s="221"/>
      <c r="X2659" s="222"/>
      <c r="Y2659" s="222"/>
      <c r="Z2659" s="223"/>
      <c r="AA2659" s="222"/>
      <c r="AB2659" s="224"/>
      <c r="AC2659" s="225"/>
      <c r="AD2659" s="2">
        <f t="shared" si="873"/>
        <v>0</v>
      </c>
      <c r="AE2659" s="2">
        <f t="shared" si="874"/>
        <v>0</v>
      </c>
      <c r="AF2659" s="226"/>
      <c r="AG2659" s="219">
        <f t="shared" si="878"/>
        <v>0</v>
      </c>
      <c r="AH2659" s="234">
        <f t="shared" si="879"/>
        <v>0</v>
      </c>
      <c r="AI2659" s="214">
        <f t="shared" si="887"/>
        <v>0</v>
      </c>
      <c r="AK2659" s="229">
        <f t="shared" si="880"/>
        <v>0</v>
      </c>
      <c r="AL2659" s="226"/>
      <c r="AM2659" s="15"/>
      <c r="AN2659" s="232" t="e">
        <f t="shared" si="881"/>
        <v>#DIV/0!</v>
      </c>
      <c r="AO2659" s="214">
        <f t="shared" si="875"/>
        <v>0</v>
      </c>
      <c r="AQ2659" s="210"/>
      <c r="AR2659" s="231"/>
      <c r="AS2659" s="15"/>
      <c r="AT2659" s="232">
        <f t="shared" si="882"/>
        <v>0</v>
      </c>
      <c r="AU2659" s="235">
        <f t="shared" si="883"/>
        <v>0</v>
      </c>
      <c r="AY2659" s="210"/>
      <c r="AZ2659" s="231"/>
      <c r="BA2659" s="15"/>
      <c r="BB2659" s="232">
        <f t="shared" si="872"/>
        <v>0</v>
      </c>
      <c r="BC2659" s="235">
        <f t="shared" si="884"/>
        <v>0</v>
      </c>
      <c r="BG2659" s="210"/>
      <c r="BH2659" s="231"/>
      <c r="BI2659" s="15"/>
      <c r="BJ2659" s="232">
        <f t="shared" si="876"/>
        <v>0</v>
      </c>
      <c r="BK2659" s="235">
        <f t="shared" si="885"/>
        <v>0</v>
      </c>
      <c r="BM2659" s="109">
        <f t="shared" si="877"/>
        <v>-3.6510465326814452</v>
      </c>
      <c r="BN2659" s="213"/>
      <c r="BR2659" s="228"/>
      <c r="BS2659" s="311"/>
      <c r="BT2659" s="3"/>
      <c r="BU2659" s="213"/>
      <c r="BV2659" s="213"/>
      <c r="BW2659" s="291"/>
    </row>
    <row r="2660" spans="1:75" x14ac:dyDescent="0.2">
      <c r="A2660" s="210"/>
      <c r="B2660" s="211"/>
      <c r="C2660" s="848" t="str">
        <f ca="1">IF(ISERR(AVERAGE(INDIRECT("B"&amp;(ROW()-INT($B$1/2))):INDIRECT("B"&amp;(ROW()+INT($B$1/2))))),"",AVERAGE(INDIRECT("B"&amp;(ROW()-INT($B$1/2))):INDIRECT("B"&amp;(ROW()+INT($B$1/2)))))</f>
        <v/>
      </c>
      <c r="D2660" s="848">
        <f t="shared" si="871"/>
        <v>0</v>
      </c>
      <c r="E2660" s="275"/>
      <c r="F2660" s="15"/>
      <c r="G2660" s="3"/>
      <c r="H2660" s="3"/>
      <c r="I2660" s="3"/>
      <c r="J2660" s="3"/>
      <c r="K2660" s="3"/>
      <c r="L2660" s="554"/>
      <c r="M2660" s="545"/>
      <c r="N2660" s="546"/>
      <c r="O2660" s="5"/>
      <c r="P2660" s="216"/>
      <c r="Q2660" s="217"/>
      <c r="R2660" s="218"/>
      <c r="S2660" s="219">
        <f t="shared" si="888"/>
        <v>0</v>
      </c>
      <c r="T2660" s="220">
        <f t="shared" si="889"/>
        <v>0</v>
      </c>
      <c r="U2660" s="214">
        <f t="shared" si="886"/>
        <v>0</v>
      </c>
      <c r="W2660" s="221"/>
      <c r="X2660" s="222"/>
      <c r="Y2660" s="222"/>
      <c r="Z2660" s="223"/>
      <c r="AA2660" s="222"/>
      <c r="AB2660" s="224"/>
      <c r="AC2660" s="225"/>
      <c r="AD2660" s="2">
        <f t="shared" si="873"/>
        <v>0</v>
      </c>
      <c r="AE2660" s="2">
        <f t="shared" si="874"/>
        <v>0</v>
      </c>
      <c r="AF2660" s="226"/>
      <c r="AG2660" s="219">
        <f t="shared" si="878"/>
        <v>0</v>
      </c>
      <c r="AH2660" s="234">
        <f t="shared" si="879"/>
        <v>0</v>
      </c>
      <c r="AI2660" s="214">
        <f t="shared" si="887"/>
        <v>0</v>
      </c>
      <c r="AK2660" s="229">
        <f t="shared" si="880"/>
        <v>0</v>
      </c>
      <c r="AL2660" s="226"/>
      <c r="AM2660" s="15"/>
      <c r="AN2660" s="232" t="e">
        <f t="shared" si="881"/>
        <v>#DIV/0!</v>
      </c>
      <c r="AO2660" s="214">
        <f t="shared" si="875"/>
        <v>0</v>
      </c>
      <c r="AQ2660" s="210"/>
      <c r="AR2660" s="231"/>
      <c r="AS2660" s="15"/>
      <c r="AT2660" s="232">
        <f t="shared" si="882"/>
        <v>0</v>
      </c>
      <c r="AU2660" s="235">
        <f t="shared" si="883"/>
        <v>0</v>
      </c>
      <c r="AY2660" s="210"/>
      <c r="AZ2660" s="231"/>
      <c r="BA2660" s="15"/>
      <c r="BB2660" s="232">
        <f t="shared" si="872"/>
        <v>0</v>
      </c>
      <c r="BC2660" s="235">
        <f t="shared" si="884"/>
        <v>0</v>
      </c>
      <c r="BG2660" s="210"/>
      <c r="BH2660" s="231"/>
      <c r="BI2660" s="15"/>
      <c r="BJ2660" s="232">
        <f t="shared" si="876"/>
        <v>0</v>
      </c>
      <c r="BK2660" s="235">
        <f t="shared" si="885"/>
        <v>0</v>
      </c>
      <c r="BM2660" s="109">
        <f t="shared" si="877"/>
        <v>-3.6528788701791819</v>
      </c>
      <c r="BN2660" s="213"/>
      <c r="BR2660" s="228"/>
      <c r="BS2660" s="311"/>
      <c r="BT2660" s="3"/>
      <c r="BU2660" s="213"/>
      <c r="BV2660" s="213"/>
      <c r="BW2660" s="291"/>
    </row>
    <row r="2661" spans="1:75" x14ac:dyDescent="0.2">
      <c r="A2661" s="210"/>
      <c r="B2661" s="211"/>
      <c r="C2661" s="848" t="str">
        <f ca="1">IF(ISERR(AVERAGE(INDIRECT("B"&amp;(ROW()-INT($B$1/2))):INDIRECT("B"&amp;(ROW()+INT($B$1/2))))),"",AVERAGE(INDIRECT("B"&amp;(ROW()-INT($B$1/2))):INDIRECT("B"&amp;(ROW()+INT($B$1/2)))))</f>
        <v/>
      </c>
      <c r="D2661" s="848">
        <f t="shared" si="871"/>
        <v>0</v>
      </c>
      <c r="E2661" s="275"/>
      <c r="F2661" s="15"/>
      <c r="G2661" s="3"/>
      <c r="H2661" s="3"/>
      <c r="I2661" s="3"/>
      <c r="J2661" s="3"/>
      <c r="K2661" s="3"/>
      <c r="L2661" s="554"/>
      <c r="M2661" s="545"/>
      <c r="N2661" s="546"/>
      <c r="O2661" s="5"/>
      <c r="P2661" s="216"/>
      <c r="Q2661" s="217"/>
      <c r="R2661" s="218"/>
      <c r="S2661" s="219">
        <f t="shared" si="888"/>
        <v>0</v>
      </c>
      <c r="T2661" s="220">
        <f t="shared" si="889"/>
        <v>0</v>
      </c>
      <c r="U2661" s="214">
        <f t="shared" si="886"/>
        <v>0</v>
      </c>
      <c r="W2661" s="221"/>
      <c r="X2661" s="222"/>
      <c r="Y2661" s="222"/>
      <c r="Z2661" s="223"/>
      <c r="AA2661" s="222"/>
      <c r="AB2661" s="224"/>
      <c r="AC2661" s="225"/>
      <c r="AD2661" s="2">
        <f t="shared" si="873"/>
        <v>0</v>
      </c>
      <c r="AE2661" s="2">
        <f t="shared" si="874"/>
        <v>0</v>
      </c>
      <c r="AF2661" s="226"/>
      <c r="AG2661" s="219">
        <f t="shared" si="878"/>
        <v>0</v>
      </c>
      <c r="AH2661" s="234">
        <f t="shared" si="879"/>
        <v>0</v>
      </c>
      <c r="AI2661" s="214">
        <f t="shared" si="887"/>
        <v>0</v>
      </c>
      <c r="AK2661" s="229">
        <f t="shared" si="880"/>
        <v>0</v>
      </c>
      <c r="AL2661" s="226"/>
      <c r="AM2661" s="15"/>
      <c r="AN2661" s="232" t="e">
        <f t="shared" si="881"/>
        <v>#DIV/0!</v>
      </c>
      <c r="AO2661" s="214">
        <f t="shared" si="875"/>
        <v>0</v>
      </c>
      <c r="AQ2661" s="210"/>
      <c r="AR2661" s="231"/>
      <c r="AS2661" s="15"/>
      <c r="AT2661" s="232">
        <f t="shared" si="882"/>
        <v>0</v>
      </c>
      <c r="AU2661" s="235">
        <f t="shared" si="883"/>
        <v>0</v>
      </c>
      <c r="AY2661" s="210"/>
      <c r="AZ2661" s="231"/>
      <c r="BA2661" s="15"/>
      <c r="BB2661" s="232">
        <f t="shared" si="872"/>
        <v>0</v>
      </c>
      <c r="BC2661" s="235">
        <f t="shared" si="884"/>
        <v>0</v>
      </c>
      <c r="BG2661" s="210"/>
      <c r="BH2661" s="231"/>
      <c r="BI2661" s="15"/>
      <c r="BJ2661" s="232">
        <f t="shared" si="876"/>
        <v>0</v>
      </c>
      <c r="BK2661" s="235">
        <f t="shared" si="885"/>
        <v>0</v>
      </c>
      <c r="BM2661" s="109">
        <f t="shared" si="877"/>
        <v>-3.6547112076769186</v>
      </c>
      <c r="BN2661" s="213"/>
      <c r="BR2661" s="228"/>
      <c r="BS2661" s="311"/>
      <c r="BT2661" s="3"/>
      <c r="BU2661" s="213"/>
      <c r="BV2661" s="213"/>
      <c r="BW2661" s="291"/>
    </row>
    <row r="2662" spans="1:75" x14ac:dyDescent="0.2">
      <c r="A2662" s="210"/>
      <c r="B2662" s="211"/>
      <c r="C2662" s="848" t="str">
        <f ca="1">IF(ISERR(AVERAGE(INDIRECT("B"&amp;(ROW()-INT($B$1/2))):INDIRECT("B"&amp;(ROW()+INT($B$1/2))))),"",AVERAGE(INDIRECT("B"&amp;(ROW()-INT($B$1/2))):INDIRECT("B"&amp;(ROW()+INT($B$1/2)))))</f>
        <v/>
      </c>
      <c r="D2662" s="848">
        <f t="shared" si="871"/>
        <v>0</v>
      </c>
      <c r="E2662" s="275"/>
      <c r="F2662" s="15"/>
      <c r="G2662" s="3"/>
      <c r="H2662" s="3"/>
      <c r="I2662" s="3"/>
      <c r="J2662" s="3"/>
      <c r="K2662" s="3"/>
      <c r="L2662" s="554"/>
      <c r="M2662" s="545"/>
      <c r="N2662" s="546"/>
      <c r="O2662" s="5"/>
      <c r="P2662" s="216"/>
      <c r="Q2662" s="217"/>
      <c r="R2662" s="218"/>
      <c r="S2662" s="219">
        <f t="shared" si="888"/>
        <v>0</v>
      </c>
      <c r="T2662" s="220">
        <f t="shared" si="889"/>
        <v>0</v>
      </c>
      <c r="U2662" s="214">
        <f t="shared" si="886"/>
        <v>0</v>
      </c>
      <c r="W2662" s="221"/>
      <c r="X2662" s="222"/>
      <c r="Y2662" s="222"/>
      <c r="Z2662" s="223"/>
      <c r="AA2662" s="222"/>
      <c r="AB2662" s="224"/>
      <c r="AC2662" s="225"/>
      <c r="AD2662" s="2">
        <f t="shared" si="873"/>
        <v>0</v>
      </c>
      <c r="AE2662" s="2">
        <f t="shared" si="874"/>
        <v>0</v>
      </c>
      <c r="AF2662" s="226"/>
      <c r="AG2662" s="219">
        <f t="shared" si="878"/>
        <v>0</v>
      </c>
      <c r="AH2662" s="234">
        <f t="shared" si="879"/>
        <v>0</v>
      </c>
      <c r="AI2662" s="214">
        <f t="shared" si="887"/>
        <v>0</v>
      </c>
      <c r="AK2662" s="229">
        <f t="shared" si="880"/>
        <v>0</v>
      </c>
      <c r="AL2662" s="226"/>
      <c r="AM2662" s="15"/>
      <c r="AN2662" s="232" t="e">
        <f t="shared" si="881"/>
        <v>#DIV/0!</v>
      </c>
      <c r="AO2662" s="214">
        <f t="shared" si="875"/>
        <v>0</v>
      </c>
      <c r="AQ2662" s="210"/>
      <c r="AR2662" s="231"/>
      <c r="AS2662" s="15"/>
      <c r="AT2662" s="232">
        <f t="shared" si="882"/>
        <v>0</v>
      </c>
      <c r="AU2662" s="235">
        <f t="shared" si="883"/>
        <v>0</v>
      </c>
      <c r="AY2662" s="210"/>
      <c r="AZ2662" s="231"/>
      <c r="BA2662" s="15"/>
      <c r="BB2662" s="232">
        <f t="shared" si="872"/>
        <v>0</v>
      </c>
      <c r="BC2662" s="235">
        <f t="shared" si="884"/>
        <v>0</v>
      </c>
      <c r="BG2662" s="210"/>
      <c r="BH2662" s="231"/>
      <c r="BI2662" s="15"/>
      <c r="BJ2662" s="232">
        <f t="shared" si="876"/>
        <v>0</v>
      </c>
      <c r="BK2662" s="235">
        <f t="shared" si="885"/>
        <v>0</v>
      </c>
      <c r="BM2662" s="109">
        <f t="shared" si="877"/>
        <v>-3.6565435451746553</v>
      </c>
      <c r="BN2662" s="213"/>
      <c r="BR2662" s="228"/>
      <c r="BS2662" s="311"/>
      <c r="BT2662" s="3"/>
      <c r="BU2662" s="213"/>
      <c r="BV2662" s="213"/>
      <c r="BW2662" s="291"/>
    </row>
    <row r="2663" spans="1:75" x14ac:dyDescent="0.2">
      <c r="A2663" s="210"/>
      <c r="B2663" s="211"/>
      <c r="C2663" s="848" t="str">
        <f ca="1">IF(ISERR(AVERAGE(INDIRECT("B"&amp;(ROW()-INT($B$1/2))):INDIRECT("B"&amp;(ROW()+INT($B$1/2))))),"",AVERAGE(INDIRECT("B"&amp;(ROW()-INT($B$1/2))):INDIRECT("B"&amp;(ROW()+INT($B$1/2)))))</f>
        <v/>
      </c>
      <c r="D2663" s="848">
        <f t="shared" si="871"/>
        <v>0</v>
      </c>
      <c r="E2663" s="275"/>
      <c r="F2663" s="15"/>
      <c r="G2663" s="3"/>
      <c r="H2663" s="3"/>
      <c r="I2663" s="3"/>
      <c r="J2663" s="3"/>
      <c r="K2663" s="3"/>
      <c r="L2663" s="554"/>
      <c r="M2663" s="545"/>
      <c r="N2663" s="546"/>
      <c r="O2663" s="5"/>
      <c r="P2663" s="216"/>
      <c r="Q2663" s="217"/>
      <c r="R2663" s="218"/>
      <c r="S2663" s="219">
        <f t="shared" si="888"/>
        <v>0</v>
      </c>
      <c r="T2663" s="220">
        <f t="shared" si="889"/>
        <v>0</v>
      </c>
      <c r="U2663" s="214">
        <f t="shared" si="886"/>
        <v>0</v>
      </c>
      <c r="W2663" s="221"/>
      <c r="X2663" s="222"/>
      <c r="Y2663" s="222"/>
      <c r="Z2663" s="223"/>
      <c r="AA2663" s="222"/>
      <c r="AB2663" s="224"/>
      <c r="AC2663" s="225"/>
      <c r="AD2663" s="2">
        <f t="shared" si="873"/>
        <v>0</v>
      </c>
      <c r="AE2663" s="2">
        <f t="shared" si="874"/>
        <v>0</v>
      </c>
      <c r="AF2663" s="226"/>
      <c r="AG2663" s="219">
        <f t="shared" si="878"/>
        <v>0</v>
      </c>
      <c r="AH2663" s="234">
        <f t="shared" si="879"/>
        <v>0</v>
      </c>
      <c r="AI2663" s="214">
        <f t="shared" si="887"/>
        <v>0</v>
      </c>
      <c r="AK2663" s="229">
        <f t="shared" si="880"/>
        <v>0</v>
      </c>
      <c r="AL2663" s="226"/>
      <c r="AM2663" s="15"/>
      <c r="AN2663" s="232" t="e">
        <f t="shared" si="881"/>
        <v>#DIV/0!</v>
      </c>
      <c r="AO2663" s="214">
        <f t="shared" si="875"/>
        <v>0</v>
      </c>
      <c r="AQ2663" s="210"/>
      <c r="AR2663" s="231"/>
      <c r="AS2663" s="15"/>
      <c r="AT2663" s="232">
        <f t="shared" si="882"/>
        <v>0</v>
      </c>
      <c r="AU2663" s="235">
        <f t="shared" si="883"/>
        <v>0</v>
      </c>
      <c r="AY2663" s="210"/>
      <c r="AZ2663" s="231"/>
      <c r="BA2663" s="15"/>
      <c r="BB2663" s="232">
        <f t="shared" si="872"/>
        <v>0</v>
      </c>
      <c r="BC2663" s="235">
        <f t="shared" si="884"/>
        <v>0</v>
      </c>
      <c r="BG2663" s="210"/>
      <c r="BH2663" s="231"/>
      <c r="BI2663" s="15"/>
      <c r="BJ2663" s="232">
        <f t="shared" si="876"/>
        <v>0</v>
      </c>
      <c r="BK2663" s="235">
        <f t="shared" si="885"/>
        <v>0</v>
      </c>
      <c r="BM2663" s="109">
        <f t="shared" si="877"/>
        <v>-3.658375882672392</v>
      </c>
      <c r="BN2663" s="213"/>
      <c r="BR2663" s="228"/>
      <c r="BS2663" s="311"/>
      <c r="BT2663" s="3"/>
      <c r="BU2663" s="213"/>
      <c r="BV2663" s="213"/>
      <c r="BW2663" s="291"/>
    </row>
    <row r="2664" spans="1:75" x14ac:dyDescent="0.2">
      <c r="A2664" s="210"/>
      <c r="B2664" s="211"/>
      <c r="C2664" s="848" t="str">
        <f ca="1">IF(ISERR(AVERAGE(INDIRECT("B"&amp;(ROW()-INT($B$1/2))):INDIRECT("B"&amp;(ROW()+INT($B$1/2))))),"",AVERAGE(INDIRECT("B"&amp;(ROW()-INT($B$1/2))):INDIRECT("B"&amp;(ROW()+INT($B$1/2)))))</f>
        <v/>
      </c>
      <c r="D2664" s="848">
        <f t="shared" si="871"/>
        <v>0</v>
      </c>
      <c r="E2664" s="275"/>
      <c r="F2664" s="15"/>
      <c r="G2664" s="3"/>
      <c r="H2664" s="3"/>
      <c r="I2664" s="3"/>
      <c r="J2664" s="3"/>
      <c r="K2664" s="3"/>
      <c r="L2664" s="554"/>
      <c r="M2664" s="545"/>
      <c r="N2664" s="546"/>
      <c r="O2664" s="5"/>
      <c r="P2664" s="216"/>
      <c r="Q2664" s="217"/>
      <c r="R2664" s="218"/>
      <c r="S2664" s="219">
        <f t="shared" si="888"/>
        <v>0</v>
      </c>
      <c r="T2664" s="220">
        <f t="shared" si="889"/>
        <v>0</v>
      </c>
      <c r="U2664" s="214">
        <f t="shared" si="886"/>
        <v>0</v>
      </c>
      <c r="W2664" s="221"/>
      <c r="X2664" s="222"/>
      <c r="Y2664" s="222"/>
      <c r="Z2664" s="223"/>
      <c r="AA2664" s="222"/>
      <c r="AB2664" s="224"/>
      <c r="AC2664" s="225"/>
      <c r="AD2664" s="2">
        <f t="shared" si="873"/>
        <v>0</v>
      </c>
      <c r="AE2664" s="2">
        <f t="shared" si="874"/>
        <v>0</v>
      </c>
      <c r="AF2664" s="226"/>
      <c r="AG2664" s="219">
        <f t="shared" si="878"/>
        <v>0</v>
      </c>
      <c r="AH2664" s="234">
        <f t="shared" si="879"/>
        <v>0</v>
      </c>
      <c r="AI2664" s="214">
        <f t="shared" si="887"/>
        <v>0</v>
      </c>
      <c r="AK2664" s="229">
        <f t="shared" si="880"/>
        <v>0</v>
      </c>
      <c r="AL2664" s="226"/>
      <c r="AM2664" s="15"/>
      <c r="AN2664" s="232" t="e">
        <f t="shared" si="881"/>
        <v>#DIV/0!</v>
      </c>
      <c r="AO2664" s="214">
        <f t="shared" si="875"/>
        <v>0</v>
      </c>
      <c r="AQ2664" s="210"/>
      <c r="AR2664" s="231"/>
      <c r="AS2664" s="15"/>
      <c r="AT2664" s="232">
        <f t="shared" si="882"/>
        <v>0</v>
      </c>
      <c r="AU2664" s="235">
        <f t="shared" si="883"/>
        <v>0</v>
      </c>
      <c r="AY2664" s="210"/>
      <c r="AZ2664" s="231"/>
      <c r="BA2664" s="15"/>
      <c r="BB2664" s="232">
        <f t="shared" si="872"/>
        <v>0</v>
      </c>
      <c r="BC2664" s="235">
        <f t="shared" si="884"/>
        <v>0</v>
      </c>
      <c r="BG2664" s="210"/>
      <c r="BH2664" s="231"/>
      <c r="BI2664" s="15"/>
      <c r="BJ2664" s="232">
        <f t="shared" si="876"/>
        <v>0</v>
      </c>
      <c r="BK2664" s="235">
        <f t="shared" si="885"/>
        <v>0</v>
      </c>
      <c r="BM2664" s="109">
        <f t="shared" si="877"/>
        <v>-3.6602082201701287</v>
      </c>
      <c r="BN2664" s="213"/>
      <c r="BR2664" s="228"/>
      <c r="BS2664" s="311"/>
      <c r="BT2664" s="3"/>
      <c r="BU2664" s="213"/>
      <c r="BV2664" s="213"/>
      <c r="BW2664" s="291"/>
    </row>
    <row r="2665" spans="1:75" x14ac:dyDescent="0.2">
      <c r="A2665" s="210"/>
      <c r="B2665" s="211"/>
      <c r="C2665" s="848" t="str">
        <f ca="1">IF(ISERR(AVERAGE(INDIRECT("B"&amp;(ROW()-INT($B$1/2))):INDIRECT("B"&amp;(ROW()+INT($B$1/2))))),"",AVERAGE(INDIRECT("B"&amp;(ROW()-INT($B$1/2))):INDIRECT("B"&amp;(ROW()+INT($B$1/2)))))</f>
        <v/>
      </c>
      <c r="D2665" s="848">
        <f t="shared" si="871"/>
        <v>0</v>
      </c>
      <c r="E2665" s="275"/>
      <c r="F2665" s="15"/>
      <c r="G2665" s="3"/>
      <c r="H2665" s="3"/>
      <c r="I2665" s="3"/>
      <c r="J2665" s="3"/>
      <c r="K2665" s="3"/>
      <c r="L2665" s="554"/>
      <c r="M2665" s="545"/>
      <c r="N2665" s="546"/>
      <c r="O2665" s="5"/>
      <c r="P2665" s="216"/>
      <c r="Q2665" s="217"/>
      <c r="R2665" s="218"/>
      <c r="S2665" s="219">
        <f t="shared" si="888"/>
        <v>0</v>
      </c>
      <c r="T2665" s="220">
        <f t="shared" si="889"/>
        <v>0</v>
      </c>
      <c r="U2665" s="214">
        <f t="shared" si="886"/>
        <v>0</v>
      </c>
      <c r="W2665" s="221"/>
      <c r="X2665" s="222"/>
      <c r="Y2665" s="222"/>
      <c r="Z2665" s="223"/>
      <c r="AA2665" s="222"/>
      <c r="AB2665" s="224"/>
      <c r="AC2665" s="225"/>
      <c r="AD2665" s="2">
        <f t="shared" si="873"/>
        <v>0</v>
      </c>
      <c r="AE2665" s="2">
        <f t="shared" si="874"/>
        <v>0</v>
      </c>
      <c r="AF2665" s="226"/>
      <c r="AG2665" s="219">
        <f t="shared" si="878"/>
        <v>0</v>
      </c>
      <c r="AH2665" s="234">
        <f t="shared" si="879"/>
        <v>0</v>
      </c>
      <c r="AI2665" s="214">
        <f t="shared" si="887"/>
        <v>0</v>
      </c>
      <c r="AK2665" s="229">
        <f t="shared" si="880"/>
        <v>0</v>
      </c>
      <c r="AL2665" s="226"/>
      <c r="AM2665" s="15"/>
      <c r="AN2665" s="232" t="e">
        <f t="shared" si="881"/>
        <v>#DIV/0!</v>
      </c>
      <c r="AO2665" s="214">
        <f t="shared" si="875"/>
        <v>0</v>
      </c>
      <c r="AQ2665" s="210"/>
      <c r="AR2665" s="231"/>
      <c r="AS2665" s="15"/>
      <c r="AT2665" s="232">
        <f t="shared" si="882"/>
        <v>0</v>
      </c>
      <c r="AU2665" s="235">
        <f t="shared" si="883"/>
        <v>0</v>
      </c>
      <c r="AY2665" s="210"/>
      <c r="AZ2665" s="231"/>
      <c r="BA2665" s="15"/>
      <c r="BB2665" s="232">
        <f t="shared" si="872"/>
        <v>0</v>
      </c>
      <c r="BC2665" s="235">
        <f t="shared" si="884"/>
        <v>0</v>
      </c>
      <c r="BG2665" s="210"/>
      <c r="BH2665" s="231"/>
      <c r="BI2665" s="15"/>
      <c r="BJ2665" s="232">
        <f t="shared" si="876"/>
        <v>0</v>
      </c>
      <c r="BK2665" s="235">
        <f t="shared" si="885"/>
        <v>0</v>
      </c>
      <c r="BM2665" s="109">
        <f t="shared" si="877"/>
        <v>-3.6620405576678654</v>
      </c>
      <c r="BN2665" s="213"/>
      <c r="BR2665" s="228"/>
      <c r="BS2665" s="311"/>
      <c r="BT2665" s="3"/>
      <c r="BU2665" s="213"/>
      <c r="BV2665" s="213"/>
      <c r="BW2665" s="291"/>
    </row>
    <row r="2666" spans="1:75" x14ac:dyDescent="0.2">
      <c r="A2666" s="210"/>
      <c r="B2666" s="211"/>
      <c r="C2666" s="848" t="str">
        <f ca="1">IF(ISERR(AVERAGE(INDIRECT("B"&amp;(ROW()-INT($B$1/2))):INDIRECT("B"&amp;(ROW()+INT($B$1/2))))),"",AVERAGE(INDIRECT("B"&amp;(ROW()-INT($B$1/2))):INDIRECT("B"&amp;(ROW()+INT($B$1/2)))))</f>
        <v/>
      </c>
      <c r="D2666" s="848">
        <f t="shared" si="871"/>
        <v>0</v>
      </c>
      <c r="E2666" s="275"/>
      <c r="F2666" s="15"/>
      <c r="G2666" s="3"/>
      <c r="H2666" s="3"/>
      <c r="I2666" s="3"/>
      <c r="J2666" s="3"/>
      <c r="K2666" s="3"/>
      <c r="L2666" s="554"/>
      <c r="M2666" s="545"/>
      <c r="N2666" s="546"/>
      <c r="O2666" s="5"/>
      <c r="P2666" s="216"/>
      <c r="Q2666" s="217"/>
      <c r="R2666" s="218"/>
      <c r="S2666" s="219">
        <f t="shared" si="888"/>
        <v>0</v>
      </c>
      <c r="T2666" s="220">
        <f t="shared" si="889"/>
        <v>0</v>
      </c>
      <c r="U2666" s="214">
        <f t="shared" si="886"/>
        <v>0</v>
      </c>
      <c r="W2666" s="221"/>
      <c r="X2666" s="222"/>
      <c r="Y2666" s="222"/>
      <c r="Z2666" s="223"/>
      <c r="AA2666" s="222"/>
      <c r="AB2666" s="224"/>
      <c r="AC2666" s="225"/>
      <c r="AD2666" s="2">
        <f t="shared" si="873"/>
        <v>0</v>
      </c>
      <c r="AE2666" s="2">
        <f t="shared" si="874"/>
        <v>0</v>
      </c>
      <c r="AF2666" s="226"/>
      <c r="AG2666" s="219">
        <f t="shared" si="878"/>
        <v>0</v>
      </c>
      <c r="AH2666" s="234">
        <f t="shared" si="879"/>
        <v>0</v>
      </c>
      <c r="AI2666" s="214">
        <f t="shared" si="887"/>
        <v>0</v>
      </c>
      <c r="AK2666" s="229">
        <f t="shared" si="880"/>
        <v>0</v>
      </c>
      <c r="AL2666" s="226"/>
      <c r="AM2666" s="15"/>
      <c r="AN2666" s="232" t="e">
        <f t="shared" si="881"/>
        <v>#DIV/0!</v>
      </c>
      <c r="AO2666" s="214">
        <f t="shared" si="875"/>
        <v>0</v>
      </c>
      <c r="AQ2666" s="210"/>
      <c r="AR2666" s="231"/>
      <c r="AS2666" s="15"/>
      <c r="AT2666" s="232">
        <f t="shared" si="882"/>
        <v>0</v>
      </c>
      <c r="AU2666" s="235">
        <f t="shared" si="883"/>
        <v>0</v>
      </c>
      <c r="AY2666" s="210"/>
      <c r="AZ2666" s="231"/>
      <c r="BA2666" s="15"/>
      <c r="BB2666" s="232">
        <f t="shared" si="872"/>
        <v>0</v>
      </c>
      <c r="BC2666" s="235">
        <f t="shared" si="884"/>
        <v>0</v>
      </c>
      <c r="BG2666" s="210"/>
      <c r="BH2666" s="231"/>
      <c r="BI2666" s="15"/>
      <c r="BJ2666" s="232">
        <f t="shared" si="876"/>
        <v>0</v>
      </c>
      <c r="BK2666" s="235">
        <f t="shared" si="885"/>
        <v>0</v>
      </c>
      <c r="BM2666" s="109">
        <f t="shared" si="877"/>
        <v>-3.6638728951656021</v>
      </c>
      <c r="BN2666" s="213"/>
      <c r="BR2666" s="228"/>
      <c r="BS2666" s="311"/>
      <c r="BT2666" s="3"/>
      <c r="BU2666" s="213"/>
      <c r="BV2666" s="213"/>
      <c r="BW2666" s="291"/>
    </row>
    <row r="2667" spans="1:75" x14ac:dyDescent="0.2">
      <c r="A2667" s="210"/>
      <c r="B2667" s="211"/>
      <c r="C2667" s="848" t="str">
        <f ca="1">IF(ISERR(AVERAGE(INDIRECT("B"&amp;(ROW()-INT($B$1/2))):INDIRECT("B"&amp;(ROW()+INT($B$1/2))))),"",AVERAGE(INDIRECT("B"&amp;(ROW()-INT($B$1/2))):INDIRECT("B"&amp;(ROW()+INT($B$1/2)))))</f>
        <v/>
      </c>
      <c r="D2667" s="848">
        <f t="shared" si="871"/>
        <v>0</v>
      </c>
      <c r="E2667" s="275"/>
      <c r="F2667" s="15"/>
      <c r="G2667" s="3"/>
      <c r="H2667" s="3"/>
      <c r="I2667" s="3"/>
      <c r="J2667" s="3"/>
      <c r="K2667" s="3"/>
      <c r="L2667" s="554"/>
      <c r="M2667" s="545"/>
      <c r="N2667" s="546"/>
      <c r="O2667" s="5"/>
      <c r="P2667" s="216"/>
      <c r="Q2667" s="217"/>
      <c r="R2667" s="218"/>
      <c r="S2667" s="219">
        <f t="shared" si="888"/>
        <v>0</v>
      </c>
      <c r="T2667" s="220">
        <f t="shared" si="889"/>
        <v>0</v>
      </c>
      <c r="U2667" s="214">
        <f t="shared" si="886"/>
        <v>0</v>
      </c>
      <c r="W2667" s="221"/>
      <c r="X2667" s="222"/>
      <c r="Y2667" s="222"/>
      <c r="Z2667" s="223"/>
      <c r="AA2667" s="222"/>
      <c r="AB2667" s="224"/>
      <c r="AC2667" s="225"/>
      <c r="AD2667" s="2">
        <f t="shared" si="873"/>
        <v>0</v>
      </c>
      <c r="AE2667" s="2">
        <f t="shared" si="874"/>
        <v>0</v>
      </c>
      <c r="AF2667" s="226"/>
      <c r="AG2667" s="219">
        <f t="shared" si="878"/>
        <v>0</v>
      </c>
      <c r="AH2667" s="234">
        <f t="shared" si="879"/>
        <v>0</v>
      </c>
      <c r="AI2667" s="214">
        <f t="shared" si="887"/>
        <v>0</v>
      </c>
      <c r="AK2667" s="229">
        <f t="shared" si="880"/>
        <v>0</v>
      </c>
      <c r="AL2667" s="226"/>
      <c r="AM2667" s="15"/>
      <c r="AN2667" s="232" t="e">
        <f t="shared" si="881"/>
        <v>#DIV/0!</v>
      </c>
      <c r="AO2667" s="214">
        <f t="shared" si="875"/>
        <v>0</v>
      </c>
      <c r="AQ2667" s="210"/>
      <c r="AR2667" s="231"/>
      <c r="AS2667" s="15"/>
      <c r="AT2667" s="232">
        <f t="shared" si="882"/>
        <v>0</v>
      </c>
      <c r="AU2667" s="235">
        <f t="shared" si="883"/>
        <v>0</v>
      </c>
      <c r="AY2667" s="210"/>
      <c r="AZ2667" s="231"/>
      <c r="BA2667" s="15"/>
      <c r="BB2667" s="232">
        <f t="shared" si="872"/>
        <v>0</v>
      </c>
      <c r="BC2667" s="235">
        <f t="shared" si="884"/>
        <v>0</v>
      </c>
      <c r="BG2667" s="210"/>
      <c r="BH2667" s="231"/>
      <c r="BI2667" s="15"/>
      <c r="BJ2667" s="232">
        <f t="shared" si="876"/>
        <v>0</v>
      </c>
      <c r="BK2667" s="235">
        <f t="shared" si="885"/>
        <v>0</v>
      </c>
      <c r="BM2667" s="109">
        <f t="shared" si="877"/>
        <v>-3.6657052326633388</v>
      </c>
      <c r="BN2667" s="213"/>
      <c r="BR2667" s="228"/>
      <c r="BS2667" s="311"/>
      <c r="BT2667" s="3"/>
      <c r="BU2667" s="213"/>
      <c r="BV2667" s="213"/>
      <c r="BW2667" s="291"/>
    </row>
    <row r="2668" spans="1:75" x14ac:dyDescent="0.2">
      <c r="A2668" s="210"/>
      <c r="B2668" s="211"/>
      <c r="C2668" s="848" t="str">
        <f ca="1">IF(ISERR(AVERAGE(INDIRECT("B"&amp;(ROW()-INT($B$1/2))):INDIRECT("B"&amp;(ROW()+INT($B$1/2))))),"",AVERAGE(INDIRECT("B"&amp;(ROW()-INT($B$1/2))):INDIRECT("B"&amp;(ROW()+INT($B$1/2)))))</f>
        <v/>
      </c>
      <c r="D2668" s="848">
        <f t="shared" si="871"/>
        <v>0</v>
      </c>
      <c r="E2668" s="275"/>
      <c r="F2668" s="15"/>
      <c r="G2668" s="3"/>
      <c r="H2668" s="3"/>
      <c r="I2668" s="3"/>
      <c r="J2668" s="3"/>
      <c r="K2668" s="3"/>
      <c r="L2668" s="554"/>
      <c r="M2668" s="545"/>
      <c r="N2668" s="546"/>
      <c r="O2668" s="5"/>
      <c r="P2668" s="216"/>
      <c r="Q2668" s="217"/>
      <c r="R2668" s="218"/>
      <c r="S2668" s="219">
        <f t="shared" si="888"/>
        <v>0</v>
      </c>
      <c r="T2668" s="220">
        <f t="shared" si="889"/>
        <v>0</v>
      </c>
      <c r="U2668" s="214">
        <f t="shared" si="886"/>
        <v>0</v>
      </c>
      <c r="W2668" s="221"/>
      <c r="X2668" s="222"/>
      <c r="Y2668" s="222"/>
      <c r="Z2668" s="223"/>
      <c r="AA2668" s="222"/>
      <c r="AB2668" s="224"/>
      <c r="AC2668" s="225"/>
      <c r="AD2668" s="2">
        <f t="shared" si="873"/>
        <v>0</v>
      </c>
      <c r="AE2668" s="2">
        <f t="shared" si="874"/>
        <v>0</v>
      </c>
      <c r="AF2668" s="226"/>
      <c r="AG2668" s="219">
        <f t="shared" si="878"/>
        <v>0</v>
      </c>
      <c r="AH2668" s="234">
        <f t="shared" si="879"/>
        <v>0</v>
      </c>
      <c r="AI2668" s="214">
        <f t="shared" si="887"/>
        <v>0</v>
      </c>
      <c r="AK2668" s="229">
        <f t="shared" si="880"/>
        <v>0</v>
      </c>
      <c r="AL2668" s="226"/>
      <c r="AM2668" s="15"/>
      <c r="AN2668" s="232" t="e">
        <f t="shared" si="881"/>
        <v>#DIV/0!</v>
      </c>
      <c r="AO2668" s="214">
        <f t="shared" si="875"/>
        <v>0</v>
      </c>
      <c r="AQ2668" s="210"/>
      <c r="AR2668" s="231"/>
      <c r="AS2668" s="15"/>
      <c r="AT2668" s="232">
        <f t="shared" si="882"/>
        <v>0</v>
      </c>
      <c r="AU2668" s="235">
        <f t="shared" si="883"/>
        <v>0</v>
      </c>
      <c r="AY2668" s="210"/>
      <c r="AZ2668" s="231"/>
      <c r="BA2668" s="15"/>
      <c r="BB2668" s="232">
        <f t="shared" si="872"/>
        <v>0</v>
      </c>
      <c r="BC2668" s="235">
        <f t="shared" si="884"/>
        <v>0</v>
      </c>
      <c r="BG2668" s="210"/>
      <c r="BH2668" s="231"/>
      <c r="BI2668" s="15"/>
      <c r="BJ2668" s="232">
        <f t="shared" si="876"/>
        <v>0</v>
      </c>
      <c r="BK2668" s="235">
        <f t="shared" si="885"/>
        <v>0</v>
      </c>
      <c r="BM2668" s="109">
        <f t="shared" si="877"/>
        <v>-3.6675375701610755</v>
      </c>
      <c r="BN2668" s="213"/>
      <c r="BR2668" s="228"/>
      <c r="BS2668" s="311"/>
      <c r="BT2668" s="3"/>
      <c r="BU2668" s="213"/>
      <c r="BV2668" s="213"/>
      <c r="BW2668" s="291"/>
    </row>
    <row r="2669" spans="1:75" x14ac:dyDescent="0.2">
      <c r="A2669" s="210"/>
      <c r="B2669" s="211"/>
      <c r="C2669" s="848" t="str">
        <f ca="1">IF(ISERR(AVERAGE(INDIRECT("B"&amp;(ROW()-INT($B$1/2))):INDIRECT("B"&amp;(ROW()+INT($B$1/2))))),"",AVERAGE(INDIRECT("B"&amp;(ROW()-INT($B$1/2))):INDIRECT("B"&amp;(ROW()+INT($B$1/2)))))</f>
        <v/>
      </c>
      <c r="D2669" s="848">
        <f t="shared" si="871"/>
        <v>0</v>
      </c>
      <c r="E2669" s="275"/>
      <c r="F2669" s="15"/>
      <c r="G2669" s="3"/>
      <c r="H2669" s="3"/>
      <c r="I2669" s="3"/>
      <c r="J2669" s="3"/>
      <c r="K2669" s="3"/>
      <c r="L2669" s="554"/>
      <c r="M2669" s="545"/>
      <c r="N2669" s="546"/>
      <c r="O2669" s="5"/>
      <c r="P2669" s="216"/>
      <c r="Q2669" s="217"/>
      <c r="R2669" s="218"/>
      <c r="S2669" s="219">
        <f t="shared" si="888"/>
        <v>0</v>
      </c>
      <c r="T2669" s="220">
        <f t="shared" si="889"/>
        <v>0</v>
      </c>
      <c r="U2669" s="214">
        <f t="shared" si="886"/>
        <v>0</v>
      </c>
      <c r="W2669" s="221"/>
      <c r="X2669" s="222"/>
      <c r="Y2669" s="222"/>
      <c r="Z2669" s="223"/>
      <c r="AA2669" s="222"/>
      <c r="AB2669" s="224"/>
      <c r="AC2669" s="225"/>
      <c r="AD2669" s="2">
        <f t="shared" si="873"/>
        <v>0</v>
      </c>
      <c r="AE2669" s="2">
        <f t="shared" si="874"/>
        <v>0</v>
      </c>
      <c r="AF2669" s="226"/>
      <c r="AG2669" s="219">
        <f t="shared" si="878"/>
        <v>0</v>
      </c>
      <c r="AH2669" s="234">
        <f t="shared" si="879"/>
        <v>0</v>
      </c>
      <c r="AI2669" s="214">
        <f t="shared" si="887"/>
        <v>0</v>
      </c>
      <c r="AK2669" s="229">
        <f t="shared" si="880"/>
        <v>0</v>
      </c>
      <c r="AL2669" s="226"/>
      <c r="AM2669" s="15"/>
      <c r="AN2669" s="232" t="e">
        <f t="shared" si="881"/>
        <v>#DIV/0!</v>
      </c>
      <c r="AO2669" s="214">
        <f t="shared" si="875"/>
        <v>0</v>
      </c>
      <c r="AQ2669" s="210"/>
      <c r="AR2669" s="231"/>
      <c r="AS2669" s="15"/>
      <c r="AT2669" s="232">
        <f t="shared" si="882"/>
        <v>0</v>
      </c>
      <c r="AU2669" s="235">
        <f t="shared" si="883"/>
        <v>0</v>
      </c>
      <c r="AY2669" s="210"/>
      <c r="AZ2669" s="231"/>
      <c r="BA2669" s="15"/>
      <c r="BB2669" s="232">
        <f t="shared" si="872"/>
        <v>0</v>
      </c>
      <c r="BC2669" s="235">
        <f t="shared" si="884"/>
        <v>0</v>
      </c>
      <c r="BG2669" s="210"/>
      <c r="BH2669" s="231"/>
      <c r="BI2669" s="15"/>
      <c r="BJ2669" s="232">
        <f t="shared" si="876"/>
        <v>0</v>
      </c>
      <c r="BK2669" s="235">
        <f t="shared" si="885"/>
        <v>0</v>
      </c>
      <c r="BM2669" s="109">
        <f t="shared" si="877"/>
        <v>-3.6693699076588122</v>
      </c>
      <c r="BN2669" s="213"/>
      <c r="BR2669" s="228"/>
      <c r="BS2669" s="311"/>
      <c r="BT2669" s="3"/>
      <c r="BU2669" s="213"/>
      <c r="BV2669" s="213"/>
      <c r="BW2669" s="291"/>
    </row>
    <row r="2670" spans="1:75" x14ac:dyDescent="0.2">
      <c r="A2670" s="210"/>
      <c r="B2670" s="211"/>
      <c r="C2670" s="848" t="str">
        <f ca="1">IF(ISERR(AVERAGE(INDIRECT("B"&amp;(ROW()-INT($B$1/2))):INDIRECT("B"&amp;(ROW()+INT($B$1/2))))),"",AVERAGE(INDIRECT("B"&amp;(ROW()-INT($B$1/2))):INDIRECT("B"&amp;(ROW()+INT($B$1/2)))))</f>
        <v/>
      </c>
      <c r="D2670" s="848">
        <f t="shared" si="871"/>
        <v>0</v>
      </c>
      <c r="E2670" s="275"/>
      <c r="F2670" s="15"/>
      <c r="G2670" s="3"/>
      <c r="H2670" s="3"/>
      <c r="I2670" s="3"/>
      <c r="J2670" s="3"/>
      <c r="K2670" s="3"/>
      <c r="L2670" s="554"/>
      <c r="M2670" s="545"/>
      <c r="N2670" s="546"/>
      <c r="O2670" s="5"/>
      <c r="P2670" s="216"/>
      <c r="Q2670" s="217"/>
      <c r="R2670" s="218"/>
      <c r="S2670" s="219">
        <f t="shared" si="888"/>
        <v>0</v>
      </c>
      <c r="T2670" s="220">
        <f t="shared" si="889"/>
        <v>0</v>
      </c>
      <c r="U2670" s="214">
        <f t="shared" si="886"/>
        <v>0</v>
      </c>
      <c r="W2670" s="221"/>
      <c r="X2670" s="222"/>
      <c r="Y2670" s="222"/>
      <c r="Z2670" s="223"/>
      <c r="AA2670" s="222"/>
      <c r="AB2670" s="224"/>
      <c r="AC2670" s="225"/>
      <c r="AD2670" s="2">
        <f t="shared" si="873"/>
        <v>0</v>
      </c>
      <c r="AE2670" s="2">
        <f t="shared" si="874"/>
        <v>0</v>
      </c>
      <c r="AF2670" s="226"/>
      <c r="AG2670" s="219">
        <f t="shared" si="878"/>
        <v>0</v>
      </c>
      <c r="AH2670" s="234">
        <f t="shared" si="879"/>
        <v>0</v>
      </c>
      <c r="AI2670" s="214">
        <f t="shared" si="887"/>
        <v>0</v>
      </c>
      <c r="AK2670" s="229">
        <f t="shared" si="880"/>
        <v>0</v>
      </c>
      <c r="AL2670" s="226"/>
      <c r="AM2670" s="15"/>
      <c r="AN2670" s="232" t="e">
        <f t="shared" si="881"/>
        <v>#DIV/0!</v>
      </c>
      <c r="AO2670" s="214">
        <f t="shared" si="875"/>
        <v>0</v>
      </c>
      <c r="AQ2670" s="210"/>
      <c r="AR2670" s="231"/>
      <c r="AS2670" s="15"/>
      <c r="AT2670" s="232">
        <f t="shared" si="882"/>
        <v>0</v>
      </c>
      <c r="AU2670" s="235">
        <f t="shared" si="883"/>
        <v>0</v>
      </c>
      <c r="AY2670" s="210"/>
      <c r="AZ2670" s="231"/>
      <c r="BA2670" s="15"/>
      <c r="BB2670" s="232">
        <f t="shared" si="872"/>
        <v>0</v>
      </c>
      <c r="BC2670" s="235">
        <f t="shared" si="884"/>
        <v>0</v>
      </c>
      <c r="BG2670" s="210"/>
      <c r="BH2670" s="231"/>
      <c r="BI2670" s="15"/>
      <c r="BJ2670" s="232">
        <f t="shared" si="876"/>
        <v>0</v>
      </c>
      <c r="BK2670" s="235">
        <f t="shared" si="885"/>
        <v>0</v>
      </c>
      <c r="BM2670" s="109">
        <f t="shared" si="877"/>
        <v>-3.6712022451565489</v>
      </c>
      <c r="BN2670" s="213"/>
      <c r="BR2670" s="228"/>
      <c r="BS2670" s="311"/>
      <c r="BT2670" s="3"/>
      <c r="BU2670" s="213"/>
      <c r="BV2670" s="213"/>
      <c r="BW2670" s="291"/>
    </row>
    <row r="2671" spans="1:75" x14ac:dyDescent="0.2">
      <c r="A2671" s="210"/>
      <c r="B2671" s="211"/>
      <c r="C2671" s="848" t="str">
        <f ca="1">IF(ISERR(AVERAGE(INDIRECT("B"&amp;(ROW()-INT($B$1/2))):INDIRECT("B"&amp;(ROW()+INT($B$1/2))))),"",AVERAGE(INDIRECT("B"&amp;(ROW()-INT($B$1/2))):INDIRECT("B"&amp;(ROW()+INT($B$1/2)))))</f>
        <v/>
      </c>
      <c r="D2671" s="848">
        <f t="shared" si="871"/>
        <v>0</v>
      </c>
      <c r="E2671" s="275"/>
      <c r="F2671" s="15"/>
      <c r="G2671" s="3"/>
      <c r="H2671" s="3"/>
      <c r="I2671" s="3"/>
      <c r="J2671" s="3"/>
      <c r="K2671" s="3"/>
      <c r="L2671" s="554"/>
      <c r="M2671" s="545"/>
      <c r="N2671" s="546"/>
      <c r="O2671" s="5"/>
      <c r="P2671" s="216"/>
      <c r="Q2671" s="217"/>
      <c r="R2671" s="218"/>
      <c r="S2671" s="219">
        <f t="shared" si="888"/>
        <v>0</v>
      </c>
      <c r="T2671" s="220">
        <f t="shared" si="889"/>
        <v>0</v>
      </c>
      <c r="U2671" s="214">
        <f t="shared" si="886"/>
        <v>0</v>
      </c>
      <c r="W2671" s="221"/>
      <c r="X2671" s="222"/>
      <c r="Y2671" s="222"/>
      <c r="Z2671" s="223"/>
      <c r="AA2671" s="222"/>
      <c r="AB2671" s="224"/>
      <c r="AC2671" s="225"/>
      <c r="AD2671" s="2">
        <f t="shared" si="873"/>
        <v>0</v>
      </c>
      <c r="AE2671" s="2">
        <f t="shared" si="874"/>
        <v>0</v>
      </c>
      <c r="AF2671" s="226"/>
      <c r="AG2671" s="219">
        <f t="shared" si="878"/>
        <v>0</v>
      </c>
      <c r="AH2671" s="234">
        <f t="shared" si="879"/>
        <v>0</v>
      </c>
      <c r="AI2671" s="214">
        <f t="shared" si="887"/>
        <v>0</v>
      </c>
      <c r="AK2671" s="229">
        <f t="shared" si="880"/>
        <v>0</v>
      </c>
      <c r="AL2671" s="226"/>
      <c r="AM2671" s="15"/>
      <c r="AN2671" s="232" t="e">
        <f t="shared" si="881"/>
        <v>#DIV/0!</v>
      </c>
      <c r="AO2671" s="214">
        <f t="shared" si="875"/>
        <v>0</v>
      </c>
      <c r="AQ2671" s="210"/>
      <c r="AR2671" s="231"/>
      <c r="AS2671" s="15"/>
      <c r="AT2671" s="232">
        <f t="shared" si="882"/>
        <v>0</v>
      </c>
      <c r="AU2671" s="235">
        <f t="shared" si="883"/>
        <v>0</v>
      </c>
      <c r="AY2671" s="210"/>
      <c r="AZ2671" s="231"/>
      <c r="BA2671" s="15"/>
      <c r="BB2671" s="232">
        <f t="shared" si="872"/>
        <v>0</v>
      </c>
      <c r="BC2671" s="235">
        <f t="shared" si="884"/>
        <v>0</v>
      </c>
      <c r="BG2671" s="210"/>
      <c r="BH2671" s="231"/>
      <c r="BI2671" s="15"/>
      <c r="BJ2671" s="232">
        <f t="shared" si="876"/>
        <v>0</v>
      </c>
      <c r="BK2671" s="235">
        <f t="shared" si="885"/>
        <v>0</v>
      </c>
      <c r="BM2671" s="109">
        <f t="shared" si="877"/>
        <v>-3.6730345826542856</v>
      </c>
      <c r="BN2671" s="213"/>
      <c r="BR2671" s="228"/>
      <c r="BS2671" s="311"/>
      <c r="BT2671" s="3"/>
      <c r="BU2671" s="213"/>
      <c r="BV2671" s="213"/>
      <c r="BW2671" s="291"/>
    </row>
    <row r="2672" spans="1:75" x14ac:dyDescent="0.2">
      <c r="A2672" s="210"/>
      <c r="B2672" s="211"/>
      <c r="C2672" s="848" t="str">
        <f ca="1">IF(ISERR(AVERAGE(INDIRECT("B"&amp;(ROW()-INT($B$1/2))):INDIRECT("B"&amp;(ROW()+INT($B$1/2))))),"",AVERAGE(INDIRECT("B"&amp;(ROW()-INT($B$1/2))):INDIRECT("B"&amp;(ROW()+INT($B$1/2)))))</f>
        <v/>
      </c>
      <c r="D2672" s="848">
        <f t="shared" si="871"/>
        <v>0</v>
      </c>
      <c r="E2672" s="275"/>
      <c r="F2672" s="15"/>
      <c r="G2672" s="3"/>
      <c r="H2672" s="3"/>
      <c r="I2672" s="3"/>
      <c r="J2672" s="3"/>
      <c r="K2672" s="3"/>
      <c r="L2672" s="554"/>
      <c r="M2672" s="545"/>
      <c r="N2672" s="546"/>
      <c r="O2672" s="5"/>
      <c r="P2672" s="216"/>
      <c r="Q2672" s="217"/>
      <c r="R2672" s="218"/>
      <c r="S2672" s="219">
        <f t="shared" si="888"/>
        <v>0</v>
      </c>
      <c r="T2672" s="220">
        <f t="shared" si="889"/>
        <v>0</v>
      </c>
      <c r="U2672" s="214">
        <f t="shared" si="886"/>
        <v>0</v>
      </c>
      <c r="W2672" s="221"/>
      <c r="X2672" s="222"/>
      <c r="Y2672" s="222"/>
      <c r="Z2672" s="223"/>
      <c r="AA2672" s="222"/>
      <c r="AB2672" s="224"/>
      <c r="AC2672" s="225"/>
      <c r="AD2672" s="2">
        <f t="shared" si="873"/>
        <v>0</v>
      </c>
      <c r="AE2672" s="2">
        <f t="shared" si="874"/>
        <v>0</v>
      </c>
      <c r="AF2672" s="226"/>
      <c r="AG2672" s="219">
        <f t="shared" si="878"/>
        <v>0</v>
      </c>
      <c r="AH2672" s="234">
        <f t="shared" si="879"/>
        <v>0</v>
      </c>
      <c r="AI2672" s="214">
        <f t="shared" si="887"/>
        <v>0</v>
      </c>
      <c r="AK2672" s="229">
        <f t="shared" si="880"/>
        <v>0</v>
      </c>
      <c r="AL2672" s="226"/>
      <c r="AM2672" s="15"/>
      <c r="AN2672" s="232" t="e">
        <f t="shared" si="881"/>
        <v>#DIV/0!</v>
      </c>
      <c r="AO2672" s="214">
        <f t="shared" si="875"/>
        <v>0</v>
      </c>
      <c r="AQ2672" s="210"/>
      <c r="AR2672" s="231"/>
      <c r="AS2672" s="15"/>
      <c r="AT2672" s="232">
        <f t="shared" si="882"/>
        <v>0</v>
      </c>
      <c r="AU2672" s="235">
        <f t="shared" si="883"/>
        <v>0</v>
      </c>
      <c r="AY2672" s="210"/>
      <c r="AZ2672" s="231"/>
      <c r="BA2672" s="15"/>
      <c r="BB2672" s="232">
        <f t="shared" si="872"/>
        <v>0</v>
      </c>
      <c r="BC2672" s="235">
        <f t="shared" si="884"/>
        <v>0</v>
      </c>
      <c r="BG2672" s="210"/>
      <c r="BH2672" s="231"/>
      <c r="BI2672" s="15"/>
      <c r="BJ2672" s="232">
        <f t="shared" si="876"/>
        <v>0</v>
      </c>
      <c r="BK2672" s="235">
        <f t="shared" si="885"/>
        <v>0</v>
      </c>
      <c r="BM2672" s="109">
        <f t="shared" si="877"/>
        <v>-3.6748669201520223</v>
      </c>
      <c r="BN2672" s="213"/>
      <c r="BR2672" s="228"/>
      <c r="BS2672" s="311"/>
      <c r="BT2672" s="3"/>
      <c r="BU2672" s="213"/>
      <c r="BV2672" s="213"/>
      <c r="BW2672" s="291"/>
    </row>
    <row r="2673" spans="1:75" x14ac:dyDescent="0.2">
      <c r="A2673" s="210"/>
      <c r="B2673" s="211"/>
      <c r="C2673" s="848" t="str">
        <f ca="1">IF(ISERR(AVERAGE(INDIRECT("B"&amp;(ROW()-INT($B$1/2))):INDIRECT("B"&amp;(ROW()+INT($B$1/2))))),"",AVERAGE(INDIRECT("B"&amp;(ROW()-INT($B$1/2))):INDIRECT("B"&amp;(ROW()+INT($B$1/2)))))</f>
        <v/>
      </c>
      <c r="D2673" s="848">
        <f t="shared" si="871"/>
        <v>0</v>
      </c>
      <c r="E2673" s="275"/>
      <c r="F2673" s="15"/>
      <c r="G2673" s="3"/>
      <c r="H2673" s="3"/>
      <c r="I2673" s="3"/>
      <c r="J2673" s="3"/>
      <c r="K2673" s="3"/>
      <c r="L2673" s="554"/>
      <c r="M2673" s="545"/>
      <c r="N2673" s="546"/>
      <c r="O2673" s="5"/>
      <c r="P2673" s="216"/>
      <c r="Q2673" s="217"/>
      <c r="R2673" s="218"/>
      <c r="S2673" s="219">
        <f t="shared" si="888"/>
        <v>0</v>
      </c>
      <c r="T2673" s="220">
        <f t="shared" si="889"/>
        <v>0</v>
      </c>
      <c r="U2673" s="214">
        <f t="shared" si="886"/>
        <v>0</v>
      </c>
      <c r="W2673" s="221"/>
      <c r="X2673" s="222"/>
      <c r="Y2673" s="222"/>
      <c r="Z2673" s="223"/>
      <c r="AA2673" s="222"/>
      <c r="AB2673" s="224"/>
      <c r="AC2673" s="225"/>
      <c r="AD2673" s="2">
        <f t="shared" si="873"/>
        <v>0</v>
      </c>
      <c r="AE2673" s="2">
        <f t="shared" si="874"/>
        <v>0</v>
      </c>
      <c r="AF2673" s="226"/>
      <c r="AG2673" s="219">
        <f t="shared" si="878"/>
        <v>0</v>
      </c>
      <c r="AH2673" s="234">
        <f t="shared" si="879"/>
        <v>0</v>
      </c>
      <c r="AI2673" s="214">
        <f t="shared" si="887"/>
        <v>0</v>
      </c>
      <c r="AK2673" s="229">
        <f t="shared" si="880"/>
        <v>0</v>
      </c>
      <c r="AL2673" s="226"/>
      <c r="AM2673" s="15"/>
      <c r="AN2673" s="232" t="e">
        <f t="shared" si="881"/>
        <v>#DIV/0!</v>
      </c>
      <c r="AO2673" s="214">
        <f t="shared" si="875"/>
        <v>0</v>
      </c>
      <c r="AQ2673" s="210"/>
      <c r="AR2673" s="231"/>
      <c r="AS2673" s="15"/>
      <c r="AT2673" s="232">
        <f t="shared" si="882"/>
        <v>0</v>
      </c>
      <c r="AU2673" s="235">
        <f t="shared" si="883"/>
        <v>0</v>
      </c>
      <c r="AY2673" s="210"/>
      <c r="AZ2673" s="231"/>
      <c r="BA2673" s="15"/>
      <c r="BB2673" s="232">
        <f t="shared" si="872"/>
        <v>0</v>
      </c>
      <c r="BC2673" s="235">
        <f t="shared" si="884"/>
        <v>0</v>
      </c>
      <c r="BG2673" s="210"/>
      <c r="BH2673" s="231"/>
      <c r="BI2673" s="15"/>
      <c r="BJ2673" s="232">
        <f t="shared" si="876"/>
        <v>0</v>
      </c>
      <c r="BK2673" s="235">
        <f t="shared" si="885"/>
        <v>0</v>
      </c>
      <c r="BM2673" s="109">
        <f t="shared" si="877"/>
        <v>-3.676699257649759</v>
      </c>
      <c r="BN2673" s="213"/>
      <c r="BR2673" s="228"/>
      <c r="BS2673" s="311"/>
      <c r="BT2673" s="3"/>
      <c r="BU2673" s="213"/>
      <c r="BV2673" s="213"/>
      <c r="BW2673" s="291"/>
    </row>
    <row r="2674" spans="1:75" x14ac:dyDescent="0.2">
      <c r="A2674" s="210"/>
      <c r="B2674" s="211"/>
      <c r="C2674" s="848" t="str">
        <f ca="1">IF(ISERR(AVERAGE(INDIRECT("B"&amp;(ROW()-INT($B$1/2))):INDIRECT("B"&amp;(ROW()+INT($B$1/2))))),"",AVERAGE(INDIRECT("B"&amp;(ROW()-INT($B$1/2))):INDIRECT("B"&amp;(ROW()+INT($B$1/2)))))</f>
        <v/>
      </c>
      <c r="D2674" s="848">
        <f t="shared" si="871"/>
        <v>0</v>
      </c>
      <c r="E2674" s="275"/>
      <c r="F2674" s="15"/>
      <c r="G2674" s="3"/>
      <c r="H2674" s="3"/>
      <c r="I2674" s="3"/>
      <c r="J2674" s="3"/>
      <c r="K2674" s="3"/>
      <c r="L2674" s="554"/>
      <c r="M2674" s="545"/>
      <c r="N2674" s="546"/>
      <c r="O2674" s="5"/>
      <c r="P2674" s="216"/>
      <c r="Q2674" s="217"/>
      <c r="R2674" s="218"/>
      <c r="S2674" s="219">
        <f t="shared" si="888"/>
        <v>0</v>
      </c>
      <c r="T2674" s="220">
        <f t="shared" si="889"/>
        <v>0</v>
      </c>
      <c r="U2674" s="214">
        <f t="shared" si="886"/>
        <v>0</v>
      </c>
      <c r="W2674" s="221"/>
      <c r="X2674" s="222"/>
      <c r="Y2674" s="222"/>
      <c r="Z2674" s="223"/>
      <c r="AA2674" s="222"/>
      <c r="AB2674" s="224"/>
      <c r="AC2674" s="225"/>
      <c r="AD2674" s="2">
        <f t="shared" si="873"/>
        <v>0</v>
      </c>
      <c r="AE2674" s="2">
        <f t="shared" si="874"/>
        <v>0</v>
      </c>
      <c r="AF2674" s="226"/>
      <c r="AG2674" s="219">
        <f t="shared" si="878"/>
        <v>0</v>
      </c>
      <c r="AH2674" s="234">
        <f t="shared" si="879"/>
        <v>0</v>
      </c>
      <c r="AI2674" s="214">
        <f t="shared" si="887"/>
        <v>0</v>
      </c>
      <c r="AK2674" s="229">
        <f t="shared" si="880"/>
        <v>0</v>
      </c>
      <c r="AL2674" s="226"/>
      <c r="AM2674" s="15"/>
      <c r="AN2674" s="232" t="e">
        <f t="shared" si="881"/>
        <v>#DIV/0!</v>
      </c>
      <c r="AO2674" s="214">
        <f t="shared" si="875"/>
        <v>0</v>
      </c>
      <c r="AQ2674" s="210"/>
      <c r="AR2674" s="231"/>
      <c r="AS2674" s="15"/>
      <c r="AT2674" s="232">
        <f t="shared" si="882"/>
        <v>0</v>
      </c>
      <c r="AU2674" s="235">
        <f t="shared" si="883"/>
        <v>0</v>
      </c>
      <c r="AY2674" s="210"/>
      <c r="AZ2674" s="231"/>
      <c r="BA2674" s="15"/>
      <c r="BB2674" s="232">
        <f t="shared" si="872"/>
        <v>0</v>
      </c>
      <c r="BC2674" s="235">
        <f t="shared" si="884"/>
        <v>0</v>
      </c>
      <c r="BG2674" s="210"/>
      <c r="BH2674" s="231"/>
      <c r="BI2674" s="15"/>
      <c r="BJ2674" s="232">
        <f t="shared" si="876"/>
        <v>0</v>
      </c>
      <c r="BK2674" s="235">
        <f t="shared" si="885"/>
        <v>0</v>
      </c>
      <c r="BM2674" s="109">
        <f t="shared" si="877"/>
        <v>-3.6785315951474957</v>
      </c>
      <c r="BN2674" s="213"/>
      <c r="BR2674" s="228"/>
      <c r="BS2674" s="311"/>
      <c r="BT2674" s="3"/>
      <c r="BU2674" s="213"/>
      <c r="BV2674" s="213"/>
      <c r="BW2674" s="291"/>
    </row>
    <row r="2675" spans="1:75" x14ac:dyDescent="0.2">
      <c r="A2675" s="210"/>
      <c r="B2675" s="211"/>
      <c r="C2675" s="848" t="str">
        <f ca="1">IF(ISERR(AVERAGE(INDIRECT("B"&amp;(ROW()-INT($B$1/2))):INDIRECT("B"&amp;(ROW()+INT($B$1/2))))),"",AVERAGE(INDIRECT("B"&amp;(ROW()-INT($B$1/2))):INDIRECT("B"&amp;(ROW()+INT($B$1/2)))))</f>
        <v/>
      </c>
      <c r="D2675" s="848">
        <f t="shared" si="871"/>
        <v>0</v>
      </c>
      <c r="E2675" s="275"/>
      <c r="F2675" s="15"/>
      <c r="G2675" s="3"/>
      <c r="H2675" s="3"/>
      <c r="I2675" s="3"/>
      <c r="J2675" s="3"/>
      <c r="K2675" s="3"/>
      <c r="L2675" s="554"/>
      <c r="M2675" s="545"/>
      <c r="N2675" s="546"/>
      <c r="O2675" s="5"/>
      <c r="P2675" s="216"/>
      <c r="Q2675" s="217"/>
      <c r="R2675" s="218"/>
      <c r="S2675" s="219">
        <f t="shared" si="888"/>
        <v>0</v>
      </c>
      <c r="T2675" s="220">
        <f t="shared" si="889"/>
        <v>0</v>
      </c>
      <c r="U2675" s="214">
        <f t="shared" si="886"/>
        <v>0</v>
      </c>
      <c r="W2675" s="221"/>
      <c r="X2675" s="222"/>
      <c r="Y2675" s="222"/>
      <c r="Z2675" s="223"/>
      <c r="AA2675" s="222"/>
      <c r="AB2675" s="224"/>
      <c r="AC2675" s="225"/>
      <c r="AD2675" s="2">
        <f t="shared" si="873"/>
        <v>0</v>
      </c>
      <c r="AE2675" s="2">
        <f t="shared" si="874"/>
        <v>0</v>
      </c>
      <c r="AF2675" s="226"/>
      <c r="AG2675" s="219">
        <f t="shared" si="878"/>
        <v>0</v>
      </c>
      <c r="AH2675" s="234">
        <f t="shared" si="879"/>
        <v>0</v>
      </c>
      <c r="AI2675" s="214">
        <f t="shared" si="887"/>
        <v>0</v>
      </c>
      <c r="AK2675" s="229">
        <f t="shared" si="880"/>
        <v>0</v>
      </c>
      <c r="AL2675" s="226"/>
      <c r="AM2675" s="15"/>
      <c r="AN2675" s="232" t="e">
        <f t="shared" si="881"/>
        <v>#DIV/0!</v>
      </c>
      <c r="AO2675" s="214">
        <f t="shared" si="875"/>
        <v>0</v>
      </c>
      <c r="AQ2675" s="210"/>
      <c r="AR2675" s="231"/>
      <c r="AS2675" s="15"/>
      <c r="AT2675" s="232">
        <f t="shared" si="882"/>
        <v>0</v>
      </c>
      <c r="AU2675" s="235">
        <f t="shared" si="883"/>
        <v>0</v>
      </c>
      <c r="AY2675" s="210"/>
      <c r="AZ2675" s="231"/>
      <c r="BA2675" s="15"/>
      <c r="BB2675" s="232">
        <f t="shared" si="872"/>
        <v>0</v>
      </c>
      <c r="BC2675" s="235">
        <f t="shared" si="884"/>
        <v>0</v>
      </c>
      <c r="BG2675" s="210"/>
      <c r="BH2675" s="231"/>
      <c r="BI2675" s="15"/>
      <c r="BJ2675" s="232">
        <f t="shared" si="876"/>
        <v>0</v>
      </c>
      <c r="BK2675" s="235">
        <f t="shared" si="885"/>
        <v>0</v>
      </c>
      <c r="BM2675" s="109">
        <f t="shared" si="877"/>
        <v>-3.6803639326452324</v>
      </c>
      <c r="BN2675" s="213"/>
      <c r="BR2675" s="228"/>
      <c r="BS2675" s="311"/>
      <c r="BT2675" s="3"/>
      <c r="BU2675" s="213"/>
      <c r="BV2675" s="213"/>
      <c r="BW2675" s="291"/>
    </row>
    <row r="2676" spans="1:75" x14ac:dyDescent="0.2">
      <c r="A2676" s="210"/>
      <c r="B2676" s="211"/>
      <c r="C2676" s="848" t="str">
        <f ca="1">IF(ISERR(AVERAGE(INDIRECT("B"&amp;(ROW()-INT($B$1/2))):INDIRECT("B"&amp;(ROW()+INT($B$1/2))))),"",AVERAGE(INDIRECT("B"&amp;(ROW()-INT($B$1/2))):INDIRECT("B"&amp;(ROW()+INT($B$1/2)))))</f>
        <v/>
      </c>
      <c r="D2676" s="848">
        <f t="shared" si="871"/>
        <v>0</v>
      </c>
      <c r="E2676" s="275"/>
      <c r="F2676" s="15"/>
      <c r="G2676" s="3"/>
      <c r="H2676" s="3"/>
      <c r="I2676" s="3"/>
      <c r="J2676" s="3"/>
      <c r="K2676" s="3"/>
      <c r="L2676" s="554"/>
      <c r="M2676" s="545"/>
      <c r="N2676" s="546"/>
      <c r="O2676" s="5"/>
      <c r="P2676" s="216"/>
      <c r="Q2676" s="217"/>
      <c r="R2676" s="218"/>
      <c r="S2676" s="219">
        <f t="shared" si="888"/>
        <v>0</v>
      </c>
      <c r="T2676" s="220">
        <f t="shared" si="889"/>
        <v>0</v>
      </c>
      <c r="U2676" s="214">
        <f t="shared" si="886"/>
        <v>0</v>
      </c>
      <c r="W2676" s="221"/>
      <c r="X2676" s="222"/>
      <c r="Y2676" s="222"/>
      <c r="Z2676" s="223"/>
      <c r="AA2676" s="222"/>
      <c r="AB2676" s="224"/>
      <c r="AC2676" s="225"/>
      <c r="AD2676" s="2">
        <f t="shared" si="873"/>
        <v>0</v>
      </c>
      <c r="AE2676" s="2">
        <f t="shared" si="874"/>
        <v>0</v>
      </c>
      <c r="AF2676" s="226"/>
      <c r="AG2676" s="219">
        <f t="shared" si="878"/>
        <v>0</v>
      </c>
      <c r="AH2676" s="234">
        <f t="shared" si="879"/>
        <v>0</v>
      </c>
      <c r="AI2676" s="214">
        <f t="shared" si="887"/>
        <v>0</v>
      </c>
      <c r="AK2676" s="229">
        <f t="shared" si="880"/>
        <v>0</v>
      </c>
      <c r="AL2676" s="226"/>
      <c r="AM2676" s="15"/>
      <c r="AN2676" s="232" t="e">
        <f t="shared" si="881"/>
        <v>#DIV/0!</v>
      </c>
      <c r="AO2676" s="214">
        <f t="shared" si="875"/>
        <v>0</v>
      </c>
      <c r="AQ2676" s="210"/>
      <c r="AR2676" s="231"/>
      <c r="AS2676" s="15"/>
      <c r="AT2676" s="232">
        <f t="shared" si="882"/>
        <v>0</v>
      </c>
      <c r="AU2676" s="235">
        <f t="shared" si="883"/>
        <v>0</v>
      </c>
      <c r="AY2676" s="210"/>
      <c r="AZ2676" s="231"/>
      <c r="BA2676" s="15"/>
      <c r="BB2676" s="232">
        <f t="shared" si="872"/>
        <v>0</v>
      </c>
      <c r="BC2676" s="235">
        <f t="shared" si="884"/>
        <v>0</v>
      </c>
      <c r="BG2676" s="210"/>
      <c r="BH2676" s="231"/>
      <c r="BI2676" s="15"/>
      <c r="BJ2676" s="232">
        <f t="shared" si="876"/>
        <v>0</v>
      </c>
      <c r="BK2676" s="235">
        <f t="shared" si="885"/>
        <v>0</v>
      </c>
      <c r="BM2676" s="109">
        <f t="shared" si="877"/>
        <v>-3.6821962701429691</v>
      </c>
      <c r="BN2676" s="213"/>
      <c r="BR2676" s="228"/>
      <c r="BS2676" s="311"/>
      <c r="BT2676" s="3"/>
      <c r="BU2676" s="213"/>
      <c r="BV2676" s="213"/>
      <c r="BW2676" s="291"/>
    </row>
    <row r="2677" spans="1:75" x14ac:dyDescent="0.2">
      <c r="A2677" s="210"/>
      <c r="B2677" s="211"/>
      <c r="C2677" s="848" t="str">
        <f ca="1">IF(ISERR(AVERAGE(INDIRECT("B"&amp;(ROW()-INT($B$1/2))):INDIRECT("B"&amp;(ROW()+INT($B$1/2))))),"",AVERAGE(INDIRECT("B"&amp;(ROW()-INT($B$1/2))):INDIRECT("B"&amp;(ROW()+INT($B$1/2)))))</f>
        <v/>
      </c>
      <c r="D2677" s="848">
        <f t="shared" si="871"/>
        <v>0</v>
      </c>
      <c r="E2677" s="275"/>
      <c r="F2677" s="15"/>
      <c r="G2677" s="3"/>
      <c r="H2677" s="3"/>
      <c r="I2677" s="3"/>
      <c r="J2677" s="3"/>
      <c r="K2677" s="3"/>
      <c r="L2677" s="554"/>
      <c r="M2677" s="545"/>
      <c r="N2677" s="546"/>
      <c r="O2677" s="5"/>
      <c r="P2677" s="216"/>
      <c r="Q2677" s="217"/>
      <c r="R2677" s="218"/>
      <c r="S2677" s="219">
        <f t="shared" si="888"/>
        <v>0</v>
      </c>
      <c r="T2677" s="220">
        <f t="shared" si="889"/>
        <v>0</v>
      </c>
      <c r="U2677" s="214">
        <f t="shared" si="886"/>
        <v>0</v>
      </c>
      <c r="W2677" s="221"/>
      <c r="X2677" s="222"/>
      <c r="Y2677" s="222"/>
      <c r="Z2677" s="223"/>
      <c r="AA2677" s="222"/>
      <c r="AB2677" s="224"/>
      <c r="AC2677" s="225"/>
      <c r="AD2677" s="2">
        <f t="shared" si="873"/>
        <v>0</v>
      </c>
      <c r="AE2677" s="2">
        <f t="shared" si="874"/>
        <v>0</v>
      </c>
      <c r="AF2677" s="226"/>
      <c r="AG2677" s="219">
        <f t="shared" si="878"/>
        <v>0</v>
      </c>
      <c r="AH2677" s="234">
        <f t="shared" si="879"/>
        <v>0</v>
      </c>
      <c r="AI2677" s="214">
        <f t="shared" si="887"/>
        <v>0</v>
      </c>
      <c r="AK2677" s="229">
        <f t="shared" si="880"/>
        <v>0</v>
      </c>
      <c r="AL2677" s="226"/>
      <c r="AM2677" s="15"/>
      <c r="AN2677" s="232" t="e">
        <f t="shared" si="881"/>
        <v>#DIV/0!</v>
      </c>
      <c r="AO2677" s="214">
        <f t="shared" si="875"/>
        <v>0</v>
      </c>
      <c r="AQ2677" s="210"/>
      <c r="AR2677" s="231"/>
      <c r="AS2677" s="15"/>
      <c r="AT2677" s="232">
        <f t="shared" si="882"/>
        <v>0</v>
      </c>
      <c r="AU2677" s="235">
        <f t="shared" si="883"/>
        <v>0</v>
      </c>
      <c r="AY2677" s="210"/>
      <c r="AZ2677" s="231"/>
      <c r="BA2677" s="15"/>
      <c r="BB2677" s="232">
        <f t="shared" si="872"/>
        <v>0</v>
      </c>
      <c r="BC2677" s="235">
        <f t="shared" si="884"/>
        <v>0</v>
      </c>
      <c r="BG2677" s="210"/>
      <c r="BH2677" s="231"/>
      <c r="BI2677" s="15"/>
      <c r="BJ2677" s="232">
        <f t="shared" si="876"/>
        <v>0</v>
      </c>
      <c r="BK2677" s="235">
        <f t="shared" si="885"/>
        <v>0</v>
      </c>
      <c r="BM2677" s="109">
        <f t="shared" si="877"/>
        <v>-3.6840286076407058</v>
      </c>
      <c r="BN2677" s="213"/>
      <c r="BR2677" s="228"/>
      <c r="BS2677" s="311"/>
      <c r="BT2677" s="3"/>
      <c r="BU2677" s="213"/>
      <c r="BV2677" s="213"/>
      <c r="BW2677" s="291"/>
    </row>
    <row r="2678" spans="1:75" x14ac:dyDescent="0.2">
      <c r="A2678" s="210"/>
      <c r="B2678" s="211"/>
      <c r="C2678" s="848" t="str">
        <f ca="1">IF(ISERR(AVERAGE(INDIRECT("B"&amp;(ROW()-INT($B$1/2))):INDIRECT("B"&amp;(ROW()+INT($B$1/2))))),"",AVERAGE(INDIRECT("B"&amp;(ROW()-INT($B$1/2))):INDIRECT("B"&amp;(ROW()+INT($B$1/2)))))</f>
        <v/>
      </c>
      <c r="D2678" s="848">
        <f t="shared" si="871"/>
        <v>0</v>
      </c>
      <c r="E2678" s="275"/>
      <c r="F2678" s="15"/>
      <c r="G2678" s="3"/>
      <c r="H2678" s="3"/>
      <c r="I2678" s="3"/>
      <c r="J2678" s="3"/>
      <c r="K2678" s="3"/>
      <c r="L2678" s="554"/>
      <c r="M2678" s="545"/>
      <c r="N2678" s="546"/>
      <c r="O2678" s="5"/>
      <c r="P2678" s="216"/>
      <c r="Q2678" s="217"/>
      <c r="R2678" s="218"/>
      <c r="S2678" s="219">
        <f t="shared" si="888"/>
        <v>0</v>
      </c>
      <c r="T2678" s="220">
        <f t="shared" si="889"/>
        <v>0</v>
      </c>
      <c r="U2678" s="214">
        <f t="shared" si="886"/>
        <v>0</v>
      </c>
      <c r="W2678" s="221"/>
      <c r="X2678" s="222"/>
      <c r="Y2678" s="222"/>
      <c r="Z2678" s="223"/>
      <c r="AA2678" s="222"/>
      <c r="AB2678" s="224"/>
      <c r="AC2678" s="225"/>
      <c r="AD2678" s="2">
        <f t="shared" si="873"/>
        <v>0</v>
      </c>
      <c r="AE2678" s="2">
        <f t="shared" si="874"/>
        <v>0</v>
      </c>
      <c r="AF2678" s="226"/>
      <c r="AG2678" s="219">
        <f t="shared" si="878"/>
        <v>0</v>
      </c>
      <c r="AH2678" s="234">
        <f t="shared" si="879"/>
        <v>0</v>
      </c>
      <c r="AI2678" s="214">
        <f t="shared" si="887"/>
        <v>0</v>
      </c>
      <c r="AK2678" s="229">
        <f t="shared" si="880"/>
        <v>0</v>
      </c>
      <c r="AL2678" s="226"/>
      <c r="AM2678" s="15"/>
      <c r="AN2678" s="232" t="e">
        <f t="shared" si="881"/>
        <v>#DIV/0!</v>
      </c>
      <c r="AO2678" s="214">
        <f t="shared" si="875"/>
        <v>0</v>
      </c>
      <c r="AQ2678" s="210"/>
      <c r="AR2678" s="231"/>
      <c r="AS2678" s="15"/>
      <c r="AT2678" s="232">
        <f t="shared" si="882"/>
        <v>0</v>
      </c>
      <c r="AU2678" s="235">
        <f t="shared" si="883"/>
        <v>0</v>
      </c>
      <c r="AY2678" s="210"/>
      <c r="AZ2678" s="231"/>
      <c r="BA2678" s="15"/>
      <c r="BB2678" s="232">
        <f t="shared" si="872"/>
        <v>0</v>
      </c>
      <c r="BC2678" s="235">
        <f t="shared" si="884"/>
        <v>0</v>
      </c>
      <c r="BG2678" s="210"/>
      <c r="BH2678" s="231"/>
      <c r="BI2678" s="15"/>
      <c r="BJ2678" s="232">
        <f t="shared" si="876"/>
        <v>0</v>
      </c>
      <c r="BK2678" s="235">
        <f t="shared" si="885"/>
        <v>0</v>
      </c>
      <c r="BM2678" s="109">
        <f t="shared" si="877"/>
        <v>-3.6858609451384425</v>
      </c>
      <c r="BN2678" s="213"/>
      <c r="BR2678" s="228"/>
      <c r="BS2678" s="311"/>
      <c r="BT2678" s="3"/>
      <c r="BU2678" s="213"/>
      <c r="BV2678" s="213"/>
      <c r="BW2678" s="291"/>
    </row>
    <row r="2679" spans="1:75" x14ac:dyDescent="0.2">
      <c r="A2679" s="210"/>
      <c r="B2679" s="211"/>
      <c r="C2679" s="848" t="str">
        <f ca="1">IF(ISERR(AVERAGE(INDIRECT("B"&amp;(ROW()-INT($B$1/2))):INDIRECT("B"&amp;(ROW()+INT($B$1/2))))),"",AVERAGE(INDIRECT("B"&amp;(ROW()-INT($B$1/2))):INDIRECT("B"&amp;(ROW()+INT($B$1/2)))))</f>
        <v/>
      </c>
      <c r="D2679" s="848">
        <f t="shared" si="871"/>
        <v>0</v>
      </c>
      <c r="E2679" s="275"/>
      <c r="F2679" s="15"/>
      <c r="G2679" s="3"/>
      <c r="H2679" s="3"/>
      <c r="I2679" s="3"/>
      <c r="J2679" s="3"/>
      <c r="K2679" s="3"/>
      <c r="L2679" s="554"/>
      <c r="M2679" s="545"/>
      <c r="N2679" s="546"/>
      <c r="O2679" s="5"/>
      <c r="P2679" s="216"/>
      <c r="Q2679" s="217"/>
      <c r="R2679" s="218"/>
      <c r="S2679" s="219">
        <f t="shared" si="888"/>
        <v>0</v>
      </c>
      <c r="T2679" s="220">
        <f t="shared" si="889"/>
        <v>0</v>
      </c>
      <c r="U2679" s="214">
        <f t="shared" si="886"/>
        <v>0</v>
      </c>
      <c r="W2679" s="221"/>
      <c r="X2679" s="222"/>
      <c r="Y2679" s="222"/>
      <c r="Z2679" s="223"/>
      <c r="AA2679" s="222"/>
      <c r="AB2679" s="224"/>
      <c r="AC2679" s="225"/>
      <c r="AD2679" s="2">
        <f t="shared" si="873"/>
        <v>0</v>
      </c>
      <c r="AE2679" s="2">
        <f t="shared" si="874"/>
        <v>0</v>
      </c>
      <c r="AF2679" s="226"/>
      <c r="AG2679" s="219">
        <f t="shared" si="878"/>
        <v>0</v>
      </c>
      <c r="AH2679" s="234">
        <f t="shared" si="879"/>
        <v>0</v>
      </c>
      <c r="AI2679" s="214">
        <f t="shared" si="887"/>
        <v>0</v>
      </c>
      <c r="AK2679" s="229">
        <f t="shared" si="880"/>
        <v>0</v>
      </c>
      <c r="AL2679" s="226"/>
      <c r="AM2679" s="15"/>
      <c r="AN2679" s="232" t="e">
        <f t="shared" si="881"/>
        <v>#DIV/0!</v>
      </c>
      <c r="AO2679" s="214">
        <f t="shared" si="875"/>
        <v>0</v>
      </c>
      <c r="AQ2679" s="210"/>
      <c r="AR2679" s="231"/>
      <c r="AS2679" s="15"/>
      <c r="AT2679" s="232">
        <f t="shared" si="882"/>
        <v>0</v>
      </c>
      <c r="AU2679" s="235">
        <f t="shared" si="883"/>
        <v>0</v>
      </c>
      <c r="AY2679" s="210"/>
      <c r="AZ2679" s="231"/>
      <c r="BA2679" s="15"/>
      <c r="BB2679" s="232">
        <f t="shared" si="872"/>
        <v>0</v>
      </c>
      <c r="BC2679" s="235">
        <f t="shared" si="884"/>
        <v>0</v>
      </c>
      <c r="BG2679" s="210"/>
      <c r="BH2679" s="231"/>
      <c r="BI2679" s="15"/>
      <c r="BJ2679" s="232">
        <f t="shared" si="876"/>
        <v>0</v>
      </c>
      <c r="BK2679" s="235">
        <f t="shared" si="885"/>
        <v>0</v>
      </c>
      <c r="BM2679" s="109">
        <f t="shared" si="877"/>
        <v>-3.6876932826361792</v>
      </c>
      <c r="BN2679" s="213"/>
      <c r="BR2679" s="228"/>
      <c r="BS2679" s="311"/>
      <c r="BT2679" s="3"/>
      <c r="BU2679" s="213"/>
      <c r="BV2679" s="213"/>
      <c r="BW2679" s="291"/>
    </row>
    <row r="2680" spans="1:75" x14ac:dyDescent="0.2">
      <c r="A2680" s="210"/>
      <c r="B2680" s="211"/>
      <c r="C2680" s="848" t="str">
        <f ca="1">IF(ISERR(AVERAGE(INDIRECT("B"&amp;(ROW()-INT($B$1/2))):INDIRECT("B"&amp;(ROW()+INT($B$1/2))))),"",AVERAGE(INDIRECT("B"&amp;(ROW()-INT($B$1/2))):INDIRECT("B"&amp;(ROW()+INT($B$1/2)))))</f>
        <v/>
      </c>
      <c r="D2680" s="848">
        <f t="shared" si="871"/>
        <v>0</v>
      </c>
      <c r="E2680" s="275"/>
      <c r="F2680" s="15"/>
      <c r="G2680" s="3"/>
      <c r="H2680" s="3"/>
      <c r="I2680" s="3"/>
      <c r="J2680" s="3"/>
      <c r="K2680" s="3"/>
      <c r="L2680" s="554"/>
      <c r="M2680" s="545"/>
      <c r="N2680" s="546"/>
      <c r="O2680" s="5"/>
      <c r="P2680" s="216"/>
      <c r="Q2680" s="217"/>
      <c r="R2680" s="218"/>
      <c r="S2680" s="219">
        <f t="shared" si="888"/>
        <v>0</v>
      </c>
      <c r="T2680" s="220">
        <f t="shared" si="889"/>
        <v>0</v>
      </c>
      <c r="U2680" s="214">
        <f t="shared" si="886"/>
        <v>0</v>
      </c>
      <c r="W2680" s="221"/>
      <c r="X2680" s="222"/>
      <c r="Y2680" s="222"/>
      <c r="Z2680" s="223"/>
      <c r="AA2680" s="222"/>
      <c r="AB2680" s="224"/>
      <c r="AC2680" s="225"/>
      <c r="AD2680" s="2">
        <f t="shared" si="873"/>
        <v>0</v>
      </c>
      <c r="AE2680" s="2">
        <f t="shared" si="874"/>
        <v>0</v>
      </c>
      <c r="AF2680" s="226"/>
      <c r="AG2680" s="219">
        <f t="shared" si="878"/>
        <v>0</v>
      </c>
      <c r="AH2680" s="234">
        <f t="shared" si="879"/>
        <v>0</v>
      </c>
      <c r="AI2680" s="214">
        <f t="shared" si="887"/>
        <v>0</v>
      </c>
      <c r="AK2680" s="229">
        <f t="shared" si="880"/>
        <v>0</v>
      </c>
      <c r="AL2680" s="226"/>
      <c r="AM2680" s="15"/>
      <c r="AN2680" s="232" t="e">
        <f t="shared" si="881"/>
        <v>#DIV/0!</v>
      </c>
      <c r="AO2680" s="214">
        <f t="shared" si="875"/>
        <v>0</v>
      </c>
      <c r="AQ2680" s="210"/>
      <c r="AR2680" s="231"/>
      <c r="AS2680" s="15"/>
      <c r="AT2680" s="232">
        <f t="shared" si="882"/>
        <v>0</v>
      </c>
      <c r="AU2680" s="235">
        <f t="shared" si="883"/>
        <v>0</v>
      </c>
      <c r="AY2680" s="210"/>
      <c r="AZ2680" s="231"/>
      <c r="BA2680" s="15"/>
      <c r="BB2680" s="232">
        <f t="shared" si="872"/>
        <v>0</v>
      </c>
      <c r="BC2680" s="235">
        <f t="shared" si="884"/>
        <v>0</v>
      </c>
      <c r="BG2680" s="210"/>
      <c r="BH2680" s="231"/>
      <c r="BI2680" s="15"/>
      <c r="BJ2680" s="232">
        <f t="shared" si="876"/>
        <v>0</v>
      </c>
      <c r="BK2680" s="235">
        <f t="shared" si="885"/>
        <v>0</v>
      </c>
      <c r="BM2680" s="109">
        <f t="shared" si="877"/>
        <v>-3.6895256201339159</v>
      </c>
      <c r="BN2680" s="213"/>
      <c r="BR2680" s="228"/>
      <c r="BS2680" s="311"/>
      <c r="BT2680" s="3"/>
      <c r="BU2680" s="213"/>
      <c r="BV2680" s="213"/>
      <c r="BW2680" s="291"/>
    </row>
    <row r="2681" spans="1:75" x14ac:dyDescent="0.2">
      <c r="A2681" s="210"/>
      <c r="B2681" s="211"/>
      <c r="C2681" s="848" t="str">
        <f ca="1">IF(ISERR(AVERAGE(INDIRECT("B"&amp;(ROW()-INT($B$1/2))):INDIRECT("B"&amp;(ROW()+INT($B$1/2))))),"",AVERAGE(INDIRECT("B"&amp;(ROW()-INT($B$1/2))):INDIRECT("B"&amp;(ROW()+INT($B$1/2)))))</f>
        <v/>
      </c>
      <c r="D2681" s="848">
        <f t="shared" si="871"/>
        <v>0</v>
      </c>
      <c r="E2681" s="275"/>
      <c r="F2681" s="15"/>
      <c r="G2681" s="3"/>
      <c r="H2681" s="3"/>
      <c r="I2681" s="3"/>
      <c r="J2681" s="3"/>
      <c r="K2681" s="3"/>
      <c r="L2681" s="554"/>
      <c r="M2681" s="545"/>
      <c r="N2681" s="546"/>
      <c r="O2681" s="5"/>
      <c r="P2681" s="216"/>
      <c r="Q2681" s="217"/>
      <c r="R2681" s="218"/>
      <c r="S2681" s="219">
        <f t="shared" si="888"/>
        <v>0</v>
      </c>
      <c r="T2681" s="220">
        <f t="shared" si="889"/>
        <v>0</v>
      </c>
      <c r="U2681" s="214">
        <f t="shared" si="886"/>
        <v>0</v>
      </c>
      <c r="W2681" s="221"/>
      <c r="X2681" s="222"/>
      <c r="Y2681" s="222"/>
      <c r="Z2681" s="223"/>
      <c r="AA2681" s="222"/>
      <c r="AB2681" s="224"/>
      <c r="AC2681" s="225"/>
      <c r="AD2681" s="2">
        <f t="shared" si="873"/>
        <v>0</v>
      </c>
      <c r="AE2681" s="2">
        <f t="shared" si="874"/>
        <v>0</v>
      </c>
      <c r="AF2681" s="226"/>
      <c r="AG2681" s="219">
        <f t="shared" si="878"/>
        <v>0</v>
      </c>
      <c r="AH2681" s="234">
        <f t="shared" si="879"/>
        <v>0</v>
      </c>
      <c r="AI2681" s="214">
        <f t="shared" si="887"/>
        <v>0</v>
      </c>
      <c r="AK2681" s="229">
        <f t="shared" si="880"/>
        <v>0</v>
      </c>
      <c r="AL2681" s="226"/>
      <c r="AM2681" s="15"/>
      <c r="AN2681" s="232" t="e">
        <f t="shared" si="881"/>
        <v>#DIV/0!</v>
      </c>
      <c r="AO2681" s="214">
        <f t="shared" si="875"/>
        <v>0</v>
      </c>
      <c r="AQ2681" s="210"/>
      <c r="AR2681" s="231"/>
      <c r="AS2681" s="15"/>
      <c r="AT2681" s="232">
        <f t="shared" si="882"/>
        <v>0</v>
      </c>
      <c r="AU2681" s="235">
        <f t="shared" si="883"/>
        <v>0</v>
      </c>
      <c r="AY2681" s="210"/>
      <c r="AZ2681" s="231"/>
      <c r="BA2681" s="15"/>
      <c r="BB2681" s="232">
        <f t="shared" si="872"/>
        <v>0</v>
      </c>
      <c r="BC2681" s="235">
        <f t="shared" si="884"/>
        <v>0</v>
      </c>
      <c r="BG2681" s="210"/>
      <c r="BH2681" s="231"/>
      <c r="BI2681" s="15"/>
      <c r="BJ2681" s="232">
        <f t="shared" si="876"/>
        <v>0</v>
      </c>
      <c r="BK2681" s="235">
        <f t="shared" si="885"/>
        <v>0</v>
      </c>
      <c r="BM2681" s="109">
        <f t="shared" si="877"/>
        <v>-3.6913579576316526</v>
      </c>
      <c r="BN2681" s="213"/>
      <c r="BR2681" s="228"/>
      <c r="BS2681" s="311"/>
      <c r="BT2681" s="3"/>
      <c r="BU2681" s="213"/>
      <c r="BV2681" s="213"/>
      <c r="BW2681" s="291"/>
    </row>
    <row r="2682" spans="1:75" x14ac:dyDescent="0.2">
      <c r="A2682" s="210"/>
      <c r="B2682" s="211"/>
      <c r="C2682" s="848" t="str">
        <f ca="1">IF(ISERR(AVERAGE(INDIRECT("B"&amp;(ROW()-INT($B$1/2))):INDIRECT("B"&amp;(ROW()+INT($B$1/2))))),"",AVERAGE(INDIRECT("B"&amp;(ROW()-INT($B$1/2))):INDIRECT("B"&amp;(ROW()+INT($B$1/2)))))</f>
        <v/>
      </c>
      <c r="D2682" s="848">
        <f t="shared" si="871"/>
        <v>0</v>
      </c>
      <c r="E2682" s="275"/>
      <c r="F2682" s="15"/>
      <c r="G2682" s="3"/>
      <c r="H2682" s="3"/>
      <c r="I2682" s="3"/>
      <c r="J2682" s="3"/>
      <c r="K2682" s="3"/>
      <c r="L2682" s="554"/>
      <c r="M2682" s="545"/>
      <c r="N2682" s="546"/>
      <c r="O2682" s="5"/>
      <c r="P2682" s="216"/>
      <c r="Q2682" s="217"/>
      <c r="R2682" s="218"/>
      <c r="S2682" s="219">
        <f t="shared" si="888"/>
        <v>0</v>
      </c>
      <c r="T2682" s="220">
        <f t="shared" si="889"/>
        <v>0</v>
      </c>
      <c r="U2682" s="214">
        <f t="shared" si="886"/>
        <v>0</v>
      </c>
      <c r="W2682" s="221"/>
      <c r="X2682" s="222"/>
      <c r="Y2682" s="222"/>
      <c r="Z2682" s="223"/>
      <c r="AA2682" s="222"/>
      <c r="AB2682" s="224"/>
      <c r="AC2682" s="225"/>
      <c r="AD2682" s="2">
        <f t="shared" si="873"/>
        <v>0</v>
      </c>
      <c r="AE2682" s="2">
        <f t="shared" si="874"/>
        <v>0</v>
      </c>
      <c r="AF2682" s="226"/>
      <c r="AG2682" s="219">
        <f t="shared" si="878"/>
        <v>0</v>
      </c>
      <c r="AH2682" s="234">
        <f t="shared" si="879"/>
        <v>0</v>
      </c>
      <c r="AI2682" s="214">
        <f t="shared" si="887"/>
        <v>0</v>
      </c>
      <c r="AK2682" s="229">
        <f t="shared" si="880"/>
        <v>0</v>
      </c>
      <c r="AL2682" s="226"/>
      <c r="AM2682" s="15"/>
      <c r="AN2682" s="232" t="e">
        <f t="shared" si="881"/>
        <v>#DIV/0!</v>
      </c>
      <c r="AO2682" s="214">
        <f t="shared" si="875"/>
        <v>0</v>
      </c>
      <c r="AQ2682" s="210"/>
      <c r="AR2682" s="231"/>
      <c r="AS2682" s="15"/>
      <c r="AT2682" s="232">
        <f t="shared" si="882"/>
        <v>0</v>
      </c>
      <c r="AU2682" s="235">
        <f t="shared" si="883"/>
        <v>0</v>
      </c>
      <c r="AY2682" s="210"/>
      <c r="AZ2682" s="231"/>
      <c r="BA2682" s="15"/>
      <c r="BB2682" s="232">
        <f t="shared" si="872"/>
        <v>0</v>
      </c>
      <c r="BC2682" s="235">
        <f t="shared" si="884"/>
        <v>0</v>
      </c>
      <c r="BG2682" s="210"/>
      <c r="BH2682" s="231"/>
      <c r="BI2682" s="15"/>
      <c r="BJ2682" s="232">
        <f t="shared" si="876"/>
        <v>0</v>
      </c>
      <c r="BK2682" s="235">
        <f t="shared" si="885"/>
        <v>0</v>
      </c>
      <c r="BM2682" s="109">
        <f t="shared" si="877"/>
        <v>-3.6931902951293893</v>
      </c>
      <c r="BN2682" s="213"/>
      <c r="BR2682" s="228"/>
      <c r="BS2682" s="311"/>
      <c r="BT2682" s="3"/>
      <c r="BU2682" s="213"/>
      <c r="BV2682" s="213"/>
      <c r="BW2682" s="291"/>
    </row>
    <row r="2683" spans="1:75" x14ac:dyDescent="0.2">
      <c r="A2683" s="210"/>
      <c r="B2683" s="211"/>
      <c r="C2683" s="848" t="str">
        <f ca="1">IF(ISERR(AVERAGE(INDIRECT("B"&amp;(ROW()-INT($B$1/2))):INDIRECT("B"&amp;(ROW()+INT($B$1/2))))),"",AVERAGE(INDIRECT("B"&amp;(ROW()-INT($B$1/2))):INDIRECT("B"&amp;(ROW()+INT($B$1/2)))))</f>
        <v/>
      </c>
      <c r="D2683" s="848">
        <f t="shared" si="871"/>
        <v>0</v>
      </c>
      <c r="E2683" s="275"/>
      <c r="F2683" s="15"/>
      <c r="G2683" s="3"/>
      <c r="H2683" s="3"/>
      <c r="I2683" s="3"/>
      <c r="J2683" s="3"/>
      <c r="K2683" s="3"/>
      <c r="L2683" s="554"/>
      <c r="M2683" s="545"/>
      <c r="N2683" s="546"/>
      <c r="O2683" s="5"/>
      <c r="P2683" s="216"/>
      <c r="Q2683" s="217"/>
      <c r="R2683" s="218"/>
      <c r="S2683" s="219">
        <f t="shared" si="888"/>
        <v>0</v>
      </c>
      <c r="T2683" s="220">
        <f t="shared" si="889"/>
        <v>0</v>
      </c>
      <c r="U2683" s="214">
        <f t="shared" si="886"/>
        <v>0</v>
      </c>
      <c r="W2683" s="221"/>
      <c r="X2683" s="222"/>
      <c r="Y2683" s="222"/>
      <c r="Z2683" s="223"/>
      <c r="AA2683" s="222"/>
      <c r="AB2683" s="224"/>
      <c r="AC2683" s="225"/>
      <c r="AD2683" s="2">
        <f t="shared" si="873"/>
        <v>0</v>
      </c>
      <c r="AE2683" s="2">
        <f t="shared" si="874"/>
        <v>0</v>
      </c>
      <c r="AF2683" s="226"/>
      <c r="AG2683" s="219">
        <f t="shared" si="878"/>
        <v>0</v>
      </c>
      <c r="AH2683" s="234">
        <f t="shared" si="879"/>
        <v>0</v>
      </c>
      <c r="AI2683" s="214">
        <f t="shared" si="887"/>
        <v>0</v>
      </c>
      <c r="AK2683" s="229">
        <f t="shared" si="880"/>
        <v>0</v>
      </c>
      <c r="AL2683" s="226"/>
      <c r="AM2683" s="15"/>
      <c r="AN2683" s="232" t="e">
        <f t="shared" si="881"/>
        <v>#DIV/0!</v>
      </c>
      <c r="AO2683" s="214">
        <f t="shared" si="875"/>
        <v>0</v>
      </c>
      <c r="AQ2683" s="210"/>
      <c r="AR2683" s="231"/>
      <c r="AS2683" s="15"/>
      <c r="AT2683" s="232">
        <f t="shared" si="882"/>
        <v>0</v>
      </c>
      <c r="AU2683" s="235">
        <f t="shared" si="883"/>
        <v>0</v>
      </c>
      <c r="AY2683" s="210"/>
      <c r="AZ2683" s="231"/>
      <c r="BA2683" s="15"/>
      <c r="BB2683" s="232">
        <f t="shared" si="872"/>
        <v>0</v>
      </c>
      <c r="BC2683" s="235">
        <f t="shared" si="884"/>
        <v>0</v>
      </c>
      <c r="BG2683" s="210"/>
      <c r="BH2683" s="231"/>
      <c r="BI2683" s="15"/>
      <c r="BJ2683" s="232">
        <f t="shared" si="876"/>
        <v>0</v>
      </c>
      <c r="BK2683" s="235">
        <f t="shared" si="885"/>
        <v>0</v>
      </c>
      <c r="BM2683" s="109">
        <f t="shared" si="877"/>
        <v>-3.695022632627126</v>
      </c>
      <c r="BN2683" s="213"/>
      <c r="BR2683" s="228"/>
      <c r="BS2683" s="311"/>
      <c r="BT2683" s="3"/>
      <c r="BU2683" s="213"/>
      <c r="BV2683" s="213"/>
      <c r="BW2683" s="291"/>
    </row>
    <row r="2684" spans="1:75" x14ac:dyDescent="0.2">
      <c r="A2684" s="210"/>
      <c r="B2684" s="211"/>
      <c r="C2684" s="848" t="str">
        <f ca="1">IF(ISERR(AVERAGE(INDIRECT("B"&amp;(ROW()-INT($B$1/2))):INDIRECT("B"&amp;(ROW()+INT($B$1/2))))),"",AVERAGE(INDIRECT("B"&amp;(ROW()-INT($B$1/2))):INDIRECT("B"&amp;(ROW()+INT($B$1/2)))))</f>
        <v/>
      </c>
      <c r="D2684" s="848">
        <f t="shared" si="871"/>
        <v>0</v>
      </c>
      <c r="E2684" s="275"/>
      <c r="F2684" s="15"/>
      <c r="G2684" s="3"/>
      <c r="H2684" s="3"/>
      <c r="I2684" s="3"/>
      <c r="J2684" s="3"/>
      <c r="K2684" s="3"/>
      <c r="L2684" s="554"/>
      <c r="M2684" s="545"/>
      <c r="N2684" s="546"/>
      <c r="O2684" s="5"/>
      <c r="P2684" s="216"/>
      <c r="Q2684" s="217"/>
      <c r="R2684" s="218"/>
      <c r="S2684" s="219">
        <f t="shared" si="888"/>
        <v>0</v>
      </c>
      <c r="T2684" s="220">
        <f t="shared" si="889"/>
        <v>0</v>
      </c>
      <c r="U2684" s="214">
        <f t="shared" si="886"/>
        <v>0</v>
      </c>
      <c r="W2684" s="221"/>
      <c r="X2684" s="222"/>
      <c r="Y2684" s="222"/>
      <c r="Z2684" s="223"/>
      <c r="AA2684" s="222"/>
      <c r="AB2684" s="224"/>
      <c r="AC2684" s="225"/>
      <c r="AD2684" s="2">
        <f t="shared" si="873"/>
        <v>0</v>
      </c>
      <c r="AE2684" s="2">
        <f t="shared" si="874"/>
        <v>0</v>
      </c>
      <c r="AF2684" s="226"/>
      <c r="AG2684" s="219">
        <f t="shared" si="878"/>
        <v>0</v>
      </c>
      <c r="AH2684" s="234">
        <f t="shared" si="879"/>
        <v>0</v>
      </c>
      <c r="AI2684" s="214">
        <f t="shared" si="887"/>
        <v>0</v>
      </c>
      <c r="AK2684" s="229">
        <f t="shared" si="880"/>
        <v>0</v>
      </c>
      <c r="AL2684" s="226"/>
      <c r="AM2684" s="15"/>
      <c r="AN2684" s="232" t="e">
        <f t="shared" si="881"/>
        <v>#DIV/0!</v>
      </c>
      <c r="AO2684" s="214">
        <f t="shared" si="875"/>
        <v>0</v>
      </c>
      <c r="AQ2684" s="210"/>
      <c r="AR2684" s="231"/>
      <c r="AS2684" s="15"/>
      <c r="AT2684" s="232">
        <f t="shared" si="882"/>
        <v>0</v>
      </c>
      <c r="AU2684" s="235">
        <f t="shared" si="883"/>
        <v>0</v>
      </c>
      <c r="AY2684" s="210"/>
      <c r="AZ2684" s="231"/>
      <c r="BA2684" s="15"/>
      <c r="BB2684" s="232">
        <f t="shared" si="872"/>
        <v>0</v>
      </c>
      <c r="BC2684" s="235">
        <f t="shared" si="884"/>
        <v>0</v>
      </c>
      <c r="BG2684" s="210"/>
      <c r="BH2684" s="231"/>
      <c r="BI2684" s="15"/>
      <c r="BJ2684" s="232">
        <f t="shared" si="876"/>
        <v>0</v>
      </c>
      <c r="BK2684" s="235">
        <f t="shared" si="885"/>
        <v>0</v>
      </c>
      <c r="BM2684" s="109">
        <f t="shared" si="877"/>
        <v>-3.6968549701248627</v>
      </c>
      <c r="BN2684" s="213"/>
      <c r="BR2684" s="228"/>
      <c r="BS2684" s="311"/>
      <c r="BT2684" s="3"/>
      <c r="BU2684" s="213"/>
      <c r="BV2684" s="213"/>
      <c r="BW2684" s="291"/>
    </row>
    <row r="2685" spans="1:75" x14ac:dyDescent="0.2">
      <c r="A2685" s="210"/>
      <c r="B2685" s="211"/>
      <c r="C2685" s="848" t="str">
        <f ca="1">IF(ISERR(AVERAGE(INDIRECT("B"&amp;(ROW()-INT($B$1/2))):INDIRECT("B"&amp;(ROW()+INT($B$1/2))))),"",AVERAGE(INDIRECT("B"&amp;(ROW()-INT($B$1/2))):INDIRECT("B"&amp;(ROW()+INT($B$1/2)))))</f>
        <v/>
      </c>
      <c r="D2685" s="848">
        <f t="shared" si="871"/>
        <v>0</v>
      </c>
      <c r="E2685" s="275"/>
      <c r="F2685" s="15"/>
      <c r="G2685" s="3"/>
      <c r="H2685" s="3"/>
      <c r="I2685" s="3"/>
      <c r="J2685" s="3"/>
      <c r="K2685" s="3"/>
      <c r="L2685" s="554"/>
      <c r="M2685" s="545"/>
      <c r="N2685" s="546"/>
      <c r="O2685" s="5"/>
      <c r="P2685" s="216"/>
      <c r="Q2685" s="217"/>
      <c r="R2685" s="218"/>
      <c r="S2685" s="219">
        <f t="shared" si="888"/>
        <v>0</v>
      </c>
      <c r="T2685" s="220">
        <f t="shared" si="889"/>
        <v>0</v>
      </c>
      <c r="U2685" s="214">
        <f t="shared" si="886"/>
        <v>0</v>
      </c>
      <c r="W2685" s="221"/>
      <c r="X2685" s="222"/>
      <c r="Y2685" s="222"/>
      <c r="Z2685" s="223"/>
      <c r="AA2685" s="222"/>
      <c r="AB2685" s="224"/>
      <c r="AC2685" s="225"/>
      <c r="AD2685" s="2">
        <f t="shared" si="873"/>
        <v>0</v>
      </c>
      <c r="AE2685" s="2">
        <f t="shared" si="874"/>
        <v>0</v>
      </c>
      <c r="AF2685" s="226"/>
      <c r="AG2685" s="219">
        <f t="shared" si="878"/>
        <v>0</v>
      </c>
      <c r="AH2685" s="234">
        <f t="shared" si="879"/>
        <v>0</v>
      </c>
      <c r="AI2685" s="214">
        <f t="shared" si="887"/>
        <v>0</v>
      </c>
      <c r="AK2685" s="229">
        <f t="shared" si="880"/>
        <v>0</v>
      </c>
      <c r="AL2685" s="226"/>
      <c r="AM2685" s="15"/>
      <c r="AN2685" s="232" t="e">
        <f t="shared" si="881"/>
        <v>#DIV/0!</v>
      </c>
      <c r="AO2685" s="214">
        <f t="shared" si="875"/>
        <v>0</v>
      </c>
      <c r="AQ2685" s="210"/>
      <c r="AR2685" s="231"/>
      <c r="AS2685" s="15"/>
      <c r="AT2685" s="232">
        <f t="shared" si="882"/>
        <v>0</v>
      </c>
      <c r="AU2685" s="235">
        <f t="shared" si="883"/>
        <v>0</v>
      </c>
      <c r="AY2685" s="210"/>
      <c r="AZ2685" s="231"/>
      <c r="BA2685" s="15"/>
      <c r="BB2685" s="232">
        <f t="shared" si="872"/>
        <v>0</v>
      </c>
      <c r="BC2685" s="235">
        <f t="shared" si="884"/>
        <v>0</v>
      </c>
      <c r="BG2685" s="210"/>
      <c r="BH2685" s="231"/>
      <c r="BI2685" s="15"/>
      <c r="BJ2685" s="232">
        <f t="shared" si="876"/>
        <v>0</v>
      </c>
      <c r="BK2685" s="235">
        <f t="shared" si="885"/>
        <v>0</v>
      </c>
      <c r="BM2685" s="109">
        <f t="shared" si="877"/>
        <v>-3.6986873076225995</v>
      </c>
      <c r="BN2685" s="213"/>
      <c r="BR2685" s="228"/>
      <c r="BS2685" s="311"/>
      <c r="BT2685" s="3"/>
      <c r="BU2685" s="213"/>
      <c r="BV2685" s="213"/>
      <c r="BW2685" s="291"/>
    </row>
    <row r="2686" spans="1:75" x14ac:dyDescent="0.2">
      <c r="A2686" s="210"/>
      <c r="B2686" s="211"/>
      <c r="C2686" s="848" t="str">
        <f ca="1">IF(ISERR(AVERAGE(INDIRECT("B"&amp;(ROW()-INT($B$1/2))):INDIRECT("B"&amp;(ROW()+INT($B$1/2))))),"",AVERAGE(INDIRECT("B"&amp;(ROW()-INT($B$1/2))):INDIRECT("B"&amp;(ROW()+INT($B$1/2)))))</f>
        <v/>
      </c>
      <c r="D2686" s="848">
        <f t="shared" si="871"/>
        <v>0</v>
      </c>
      <c r="E2686" s="275"/>
      <c r="F2686" s="15"/>
      <c r="G2686" s="3"/>
      <c r="H2686" s="3"/>
      <c r="I2686" s="3"/>
      <c r="J2686" s="3"/>
      <c r="K2686" s="3"/>
      <c r="L2686" s="554"/>
      <c r="M2686" s="545"/>
      <c r="N2686" s="546"/>
      <c r="O2686" s="5"/>
      <c r="P2686" s="216"/>
      <c r="Q2686" s="217"/>
      <c r="R2686" s="218"/>
      <c r="S2686" s="219">
        <f t="shared" si="888"/>
        <v>0</v>
      </c>
      <c r="T2686" s="220">
        <f t="shared" si="889"/>
        <v>0</v>
      </c>
      <c r="U2686" s="214">
        <f t="shared" si="886"/>
        <v>0</v>
      </c>
      <c r="W2686" s="221"/>
      <c r="X2686" s="222"/>
      <c r="Y2686" s="222"/>
      <c r="Z2686" s="223"/>
      <c r="AA2686" s="222"/>
      <c r="AB2686" s="224"/>
      <c r="AC2686" s="225"/>
      <c r="AD2686" s="2">
        <f t="shared" si="873"/>
        <v>0</v>
      </c>
      <c r="AE2686" s="2">
        <f t="shared" si="874"/>
        <v>0</v>
      </c>
      <c r="AF2686" s="226"/>
      <c r="AG2686" s="219">
        <f t="shared" si="878"/>
        <v>0</v>
      </c>
      <c r="AH2686" s="234">
        <f t="shared" si="879"/>
        <v>0</v>
      </c>
      <c r="AI2686" s="214">
        <f t="shared" si="887"/>
        <v>0</v>
      </c>
      <c r="AK2686" s="229">
        <f t="shared" si="880"/>
        <v>0</v>
      </c>
      <c r="AL2686" s="226"/>
      <c r="AM2686" s="15"/>
      <c r="AN2686" s="232" t="e">
        <f t="shared" si="881"/>
        <v>#DIV/0!</v>
      </c>
      <c r="AO2686" s="214">
        <f t="shared" si="875"/>
        <v>0</v>
      </c>
      <c r="AQ2686" s="210"/>
      <c r="AR2686" s="231"/>
      <c r="AS2686" s="15"/>
      <c r="AT2686" s="232">
        <f t="shared" si="882"/>
        <v>0</v>
      </c>
      <c r="AU2686" s="235">
        <f t="shared" si="883"/>
        <v>0</v>
      </c>
      <c r="AY2686" s="210"/>
      <c r="AZ2686" s="231"/>
      <c r="BA2686" s="15"/>
      <c r="BB2686" s="232">
        <f t="shared" si="872"/>
        <v>0</v>
      </c>
      <c r="BC2686" s="235">
        <f t="shared" si="884"/>
        <v>0</v>
      </c>
      <c r="BG2686" s="210"/>
      <c r="BH2686" s="231"/>
      <c r="BI2686" s="15"/>
      <c r="BJ2686" s="232">
        <f t="shared" si="876"/>
        <v>0</v>
      </c>
      <c r="BK2686" s="235">
        <f t="shared" si="885"/>
        <v>0</v>
      </c>
      <c r="BM2686" s="109">
        <f t="shared" si="877"/>
        <v>-3.7005196451203362</v>
      </c>
      <c r="BN2686" s="213"/>
      <c r="BR2686" s="228"/>
      <c r="BS2686" s="311"/>
      <c r="BT2686" s="3"/>
      <c r="BU2686" s="213"/>
      <c r="BV2686" s="213"/>
      <c r="BW2686" s="291"/>
    </row>
    <row r="2687" spans="1:75" x14ac:dyDescent="0.2">
      <c r="A2687" s="210"/>
      <c r="B2687" s="211"/>
      <c r="C2687" s="848" t="str">
        <f ca="1">IF(ISERR(AVERAGE(INDIRECT("B"&amp;(ROW()-INT($B$1/2))):INDIRECT("B"&amp;(ROW()+INT($B$1/2))))),"",AVERAGE(INDIRECT("B"&amp;(ROW()-INT($B$1/2))):INDIRECT("B"&amp;(ROW()+INT($B$1/2)))))</f>
        <v/>
      </c>
      <c r="D2687" s="848">
        <f t="shared" si="871"/>
        <v>0</v>
      </c>
      <c r="E2687" s="275"/>
      <c r="F2687" s="15"/>
      <c r="G2687" s="3"/>
      <c r="H2687" s="3"/>
      <c r="I2687" s="3"/>
      <c r="J2687" s="3"/>
      <c r="K2687" s="3"/>
      <c r="L2687" s="554"/>
      <c r="M2687" s="545"/>
      <c r="N2687" s="546"/>
      <c r="O2687" s="5"/>
      <c r="P2687" s="216"/>
      <c r="Q2687" s="217"/>
      <c r="R2687" s="218"/>
      <c r="S2687" s="219">
        <f t="shared" si="888"/>
        <v>0</v>
      </c>
      <c r="T2687" s="220">
        <f t="shared" si="889"/>
        <v>0</v>
      </c>
      <c r="U2687" s="214">
        <f t="shared" si="886"/>
        <v>0</v>
      </c>
      <c r="W2687" s="221"/>
      <c r="X2687" s="222"/>
      <c r="Y2687" s="222"/>
      <c r="Z2687" s="223"/>
      <c r="AA2687" s="222"/>
      <c r="AB2687" s="224"/>
      <c r="AC2687" s="225"/>
      <c r="AD2687" s="2">
        <f t="shared" si="873"/>
        <v>0</v>
      </c>
      <c r="AE2687" s="2">
        <f t="shared" si="874"/>
        <v>0</v>
      </c>
      <c r="AF2687" s="226"/>
      <c r="AG2687" s="219">
        <f t="shared" si="878"/>
        <v>0</v>
      </c>
      <c r="AH2687" s="234">
        <f t="shared" si="879"/>
        <v>0</v>
      </c>
      <c r="AI2687" s="214">
        <f t="shared" si="887"/>
        <v>0</v>
      </c>
      <c r="AK2687" s="229">
        <f t="shared" si="880"/>
        <v>0</v>
      </c>
      <c r="AL2687" s="226"/>
      <c r="AM2687" s="15"/>
      <c r="AN2687" s="232" t="e">
        <f t="shared" si="881"/>
        <v>#DIV/0!</v>
      </c>
      <c r="AO2687" s="214">
        <f t="shared" si="875"/>
        <v>0</v>
      </c>
      <c r="AQ2687" s="210"/>
      <c r="AR2687" s="231"/>
      <c r="AS2687" s="15"/>
      <c r="AT2687" s="232">
        <f t="shared" si="882"/>
        <v>0</v>
      </c>
      <c r="AU2687" s="235">
        <f t="shared" si="883"/>
        <v>0</v>
      </c>
      <c r="AY2687" s="210"/>
      <c r="AZ2687" s="231"/>
      <c r="BA2687" s="15"/>
      <c r="BB2687" s="232">
        <f t="shared" si="872"/>
        <v>0</v>
      </c>
      <c r="BC2687" s="235">
        <f t="shared" si="884"/>
        <v>0</v>
      </c>
      <c r="BG2687" s="210"/>
      <c r="BH2687" s="231"/>
      <c r="BI2687" s="15"/>
      <c r="BJ2687" s="232">
        <f t="shared" si="876"/>
        <v>0</v>
      </c>
      <c r="BK2687" s="235">
        <f t="shared" si="885"/>
        <v>0</v>
      </c>
      <c r="BM2687" s="109">
        <f t="shared" si="877"/>
        <v>-3.7023519826180729</v>
      </c>
      <c r="BN2687" s="213"/>
      <c r="BR2687" s="228"/>
      <c r="BS2687" s="311"/>
      <c r="BT2687" s="3"/>
      <c r="BU2687" s="213"/>
      <c r="BV2687" s="213"/>
      <c r="BW2687" s="291"/>
    </row>
    <row r="2688" spans="1:75" x14ac:dyDescent="0.2">
      <c r="A2688" s="210"/>
      <c r="B2688" s="211"/>
      <c r="C2688" s="848" t="str">
        <f ca="1">IF(ISERR(AVERAGE(INDIRECT("B"&amp;(ROW()-INT($B$1/2))):INDIRECT("B"&amp;(ROW()+INT($B$1/2))))),"",AVERAGE(INDIRECT("B"&amp;(ROW()-INT($B$1/2))):INDIRECT("B"&amp;(ROW()+INT($B$1/2)))))</f>
        <v/>
      </c>
      <c r="D2688" s="848">
        <f t="shared" si="871"/>
        <v>0</v>
      </c>
      <c r="E2688" s="275"/>
      <c r="F2688" s="15"/>
      <c r="G2688" s="3"/>
      <c r="H2688" s="3"/>
      <c r="I2688" s="3"/>
      <c r="J2688" s="3"/>
      <c r="K2688" s="3"/>
      <c r="L2688" s="554"/>
      <c r="M2688" s="545"/>
      <c r="N2688" s="546"/>
      <c r="O2688" s="5"/>
      <c r="P2688" s="216"/>
      <c r="Q2688" s="217"/>
      <c r="R2688" s="218"/>
      <c r="S2688" s="219">
        <f t="shared" si="888"/>
        <v>0</v>
      </c>
      <c r="T2688" s="220">
        <f t="shared" si="889"/>
        <v>0</v>
      </c>
      <c r="U2688" s="214">
        <f t="shared" si="886"/>
        <v>0</v>
      </c>
      <c r="W2688" s="221"/>
      <c r="X2688" s="222"/>
      <c r="Y2688" s="222"/>
      <c r="Z2688" s="223"/>
      <c r="AA2688" s="222"/>
      <c r="AB2688" s="224"/>
      <c r="AC2688" s="225"/>
      <c r="AD2688" s="2">
        <f t="shared" si="873"/>
        <v>0</v>
      </c>
      <c r="AE2688" s="2">
        <f t="shared" si="874"/>
        <v>0</v>
      </c>
      <c r="AF2688" s="226"/>
      <c r="AG2688" s="219">
        <f t="shared" si="878"/>
        <v>0</v>
      </c>
      <c r="AH2688" s="234">
        <f t="shared" si="879"/>
        <v>0</v>
      </c>
      <c r="AI2688" s="214">
        <f t="shared" si="887"/>
        <v>0</v>
      </c>
      <c r="AK2688" s="229">
        <f t="shared" si="880"/>
        <v>0</v>
      </c>
      <c r="AL2688" s="226"/>
      <c r="AM2688" s="15"/>
      <c r="AN2688" s="232" t="e">
        <f t="shared" si="881"/>
        <v>#DIV/0!</v>
      </c>
      <c r="AO2688" s="214">
        <f t="shared" si="875"/>
        <v>0</v>
      </c>
      <c r="AQ2688" s="210"/>
      <c r="AR2688" s="231"/>
      <c r="AS2688" s="15"/>
      <c r="AT2688" s="232">
        <f t="shared" si="882"/>
        <v>0</v>
      </c>
      <c r="AU2688" s="235">
        <f t="shared" si="883"/>
        <v>0</v>
      </c>
      <c r="AY2688" s="210"/>
      <c r="AZ2688" s="231"/>
      <c r="BA2688" s="15"/>
      <c r="BB2688" s="232">
        <f t="shared" si="872"/>
        <v>0</v>
      </c>
      <c r="BC2688" s="235">
        <f t="shared" si="884"/>
        <v>0</v>
      </c>
      <c r="BG2688" s="210"/>
      <c r="BH2688" s="231"/>
      <c r="BI2688" s="15"/>
      <c r="BJ2688" s="232">
        <f t="shared" si="876"/>
        <v>0</v>
      </c>
      <c r="BK2688" s="235">
        <f t="shared" si="885"/>
        <v>0</v>
      </c>
      <c r="BM2688" s="109">
        <f t="shared" si="877"/>
        <v>-3.7041843201158096</v>
      </c>
      <c r="BN2688" s="213"/>
      <c r="BR2688" s="228"/>
      <c r="BS2688" s="311"/>
      <c r="BT2688" s="3"/>
      <c r="BU2688" s="213"/>
      <c r="BV2688" s="213"/>
      <c r="BW2688" s="291"/>
    </row>
    <row r="2689" spans="1:75" x14ac:dyDescent="0.2">
      <c r="A2689" s="210"/>
      <c r="B2689" s="211"/>
      <c r="C2689" s="848" t="str">
        <f ca="1">IF(ISERR(AVERAGE(INDIRECT("B"&amp;(ROW()-INT($B$1/2))):INDIRECT("B"&amp;(ROW()+INT($B$1/2))))),"",AVERAGE(INDIRECT("B"&amp;(ROW()-INT($B$1/2))):INDIRECT("B"&amp;(ROW()+INT($B$1/2)))))</f>
        <v/>
      </c>
      <c r="D2689" s="848">
        <f t="shared" ref="D2689:D2752" si="890">A2689-A2688</f>
        <v>0</v>
      </c>
      <c r="E2689" s="275"/>
      <c r="F2689" s="15"/>
      <c r="G2689" s="3"/>
      <c r="H2689" s="3"/>
      <c r="I2689" s="3"/>
      <c r="J2689" s="3"/>
      <c r="K2689" s="3"/>
      <c r="L2689" s="554"/>
      <c r="M2689" s="545"/>
      <c r="N2689" s="546"/>
      <c r="O2689" s="5"/>
      <c r="P2689" s="216"/>
      <c r="Q2689" s="217"/>
      <c r="R2689" s="218"/>
      <c r="S2689" s="219">
        <f t="shared" si="888"/>
        <v>0</v>
      </c>
      <c r="T2689" s="220">
        <f t="shared" si="889"/>
        <v>0</v>
      </c>
      <c r="U2689" s="214">
        <f t="shared" si="886"/>
        <v>0</v>
      </c>
      <c r="W2689" s="221"/>
      <c r="X2689" s="222"/>
      <c r="Y2689" s="222"/>
      <c r="Z2689" s="223"/>
      <c r="AA2689" s="222"/>
      <c r="AB2689" s="224"/>
      <c r="AC2689" s="225"/>
      <c r="AD2689" s="2">
        <f t="shared" si="873"/>
        <v>0</v>
      </c>
      <c r="AE2689" s="2">
        <f t="shared" si="874"/>
        <v>0</v>
      </c>
      <c r="AF2689" s="226"/>
      <c r="AG2689" s="219">
        <f t="shared" si="878"/>
        <v>0</v>
      </c>
      <c r="AH2689" s="234">
        <f t="shared" si="879"/>
        <v>0</v>
      </c>
      <c r="AI2689" s="214">
        <f t="shared" si="887"/>
        <v>0</v>
      </c>
      <c r="AK2689" s="229">
        <f t="shared" si="880"/>
        <v>0</v>
      </c>
      <c r="AL2689" s="226"/>
      <c r="AM2689" s="15"/>
      <c r="AN2689" s="232" t="e">
        <f t="shared" si="881"/>
        <v>#DIV/0!</v>
      </c>
      <c r="AO2689" s="214">
        <f t="shared" si="875"/>
        <v>0</v>
      </c>
      <c r="AQ2689" s="210"/>
      <c r="AR2689" s="231"/>
      <c r="AS2689" s="15"/>
      <c r="AT2689" s="232">
        <f t="shared" si="882"/>
        <v>0</v>
      </c>
      <c r="AU2689" s="235">
        <f t="shared" si="883"/>
        <v>0</v>
      </c>
      <c r="AY2689" s="210"/>
      <c r="AZ2689" s="231"/>
      <c r="BA2689" s="15"/>
      <c r="BB2689" s="232">
        <f t="shared" si="872"/>
        <v>0</v>
      </c>
      <c r="BC2689" s="235">
        <f t="shared" si="884"/>
        <v>0</v>
      </c>
      <c r="BG2689" s="210"/>
      <c r="BH2689" s="231"/>
      <c r="BI2689" s="15"/>
      <c r="BJ2689" s="232">
        <f t="shared" si="876"/>
        <v>0</v>
      </c>
      <c r="BK2689" s="235">
        <f t="shared" si="885"/>
        <v>0</v>
      </c>
      <c r="BM2689" s="109">
        <f t="shared" si="877"/>
        <v>-3.7060166576135463</v>
      </c>
      <c r="BN2689" s="213"/>
      <c r="BR2689" s="228"/>
      <c r="BS2689" s="311"/>
      <c r="BT2689" s="3"/>
      <c r="BU2689" s="213"/>
      <c r="BV2689" s="213"/>
      <c r="BW2689" s="291"/>
    </row>
    <row r="2690" spans="1:75" x14ac:dyDescent="0.2">
      <c r="A2690" s="210"/>
      <c r="B2690" s="211"/>
      <c r="C2690" s="848" t="str">
        <f ca="1">IF(ISERR(AVERAGE(INDIRECT("B"&amp;(ROW()-INT($B$1/2))):INDIRECT("B"&amp;(ROW()+INT($B$1/2))))),"",AVERAGE(INDIRECT("B"&amp;(ROW()-INT($B$1/2))):INDIRECT("B"&amp;(ROW()+INT($B$1/2)))))</f>
        <v/>
      </c>
      <c r="D2690" s="848">
        <f t="shared" si="890"/>
        <v>0</v>
      </c>
      <c r="E2690" s="275"/>
      <c r="F2690" s="15"/>
      <c r="G2690" s="3"/>
      <c r="H2690" s="3"/>
      <c r="I2690" s="3"/>
      <c r="J2690" s="3"/>
      <c r="K2690" s="3"/>
      <c r="L2690" s="554"/>
      <c r="M2690" s="545"/>
      <c r="N2690" s="546"/>
      <c r="O2690" s="5"/>
      <c r="P2690" s="216"/>
      <c r="Q2690" s="217"/>
      <c r="R2690" s="218"/>
      <c r="S2690" s="219">
        <f t="shared" si="888"/>
        <v>0</v>
      </c>
      <c r="T2690" s="220">
        <f t="shared" si="889"/>
        <v>0</v>
      </c>
      <c r="U2690" s="214">
        <f t="shared" si="886"/>
        <v>0</v>
      </c>
      <c r="W2690" s="221"/>
      <c r="X2690" s="222"/>
      <c r="Y2690" s="222"/>
      <c r="Z2690" s="223"/>
      <c r="AA2690" s="222"/>
      <c r="AB2690" s="224"/>
      <c r="AC2690" s="225"/>
      <c r="AD2690" s="2">
        <f t="shared" si="873"/>
        <v>0</v>
      </c>
      <c r="AE2690" s="2">
        <f t="shared" si="874"/>
        <v>0</v>
      </c>
      <c r="AF2690" s="226"/>
      <c r="AG2690" s="219">
        <f t="shared" si="878"/>
        <v>0</v>
      </c>
      <c r="AH2690" s="234">
        <f t="shared" si="879"/>
        <v>0</v>
      </c>
      <c r="AI2690" s="214">
        <f t="shared" si="887"/>
        <v>0</v>
      </c>
      <c r="AK2690" s="229">
        <f t="shared" si="880"/>
        <v>0</v>
      </c>
      <c r="AL2690" s="226"/>
      <c r="AM2690" s="15"/>
      <c r="AN2690" s="232" t="e">
        <f t="shared" si="881"/>
        <v>#DIV/0!</v>
      </c>
      <c r="AO2690" s="214">
        <f t="shared" si="875"/>
        <v>0</v>
      </c>
      <c r="AQ2690" s="210"/>
      <c r="AR2690" s="231"/>
      <c r="AS2690" s="15"/>
      <c r="AT2690" s="232">
        <f t="shared" si="882"/>
        <v>0</v>
      </c>
      <c r="AU2690" s="235">
        <f t="shared" si="883"/>
        <v>0</v>
      </c>
      <c r="AY2690" s="210"/>
      <c r="AZ2690" s="231"/>
      <c r="BA2690" s="15"/>
      <c r="BB2690" s="232">
        <f t="shared" si="872"/>
        <v>0</v>
      </c>
      <c r="BC2690" s="235">
        <f t="shared" si="884"/>
        <v>0</v>
      </c>
      <c r="BG2690" s="210"/>
      <c r="BH2690" s="231"/>
      <c r="BI2690" s="15"/>
      <c r="BJ2690" s="232">
        <f t="shared" si="876"/>
        <v>0</v>
      </c>
      <c r="BK2690" s="235">
        <f t="shared" si="885"/>
        <v>0</v>
      </c>
      <c r="BM2690" s="109">
        <f t="shared" si="877"/>
        <v>-3.707848995111283</v>
      </c>
      <c r="BN2690" s="213"/>
      <c r="BR2690" s="228"/>
      <c r="BS2690" s="311"/>
      <c r="BT2690" s="3"/>
      <c r="BU2690" s="213"/>
      <c r="BV2690" s="213"/>
      <c r="BW2690" s="291"/>
    </row>
    <row r="2691" spans="1:75" x14ac:dyDescent="0.2">
      <c r="A2691" s="210"/>
      <c r="B2691" s="211"/>
      <c r="C2691" s="848" t="str">
        <f ca="1">IF(ISERR(AVERAGE(INDIRECT("B"&amp;(ROW()-INT($B$1/2))):INDIRECT("B"&amp;(ROW()+INT($B$1/2))))),"",AVERAGE(INDIRECT("B"&amp;(ROW()-INT($B$1/2))):INDIRECT("B"&amp;(ROW()+INT($B$1/2)))))</f>
        <v/>
      </c>
      <c r="D2691" s="848">
        <f t="shared" si="890"/>
        <v>0</v>
      </c>
      <c r="E2691" s="275"/>
      <c r="F2691" s="15"/>
      <c r="G2691" s="3"/>
      <c r="H2691" s="3"/>
      <c r="I2691" s="3"/>
      <c r="J2691" s="3"/>
      <c r="K2691" s="3"/>
      <c r="L2691" s="554"/>
      <c r="M2691" s="545"/>
      <c r="N2691" s="546"/>
      <c r="O2691" s="5"/>
      <c r="P2691" s="216"/>
      <c r="Q2691" s="217"/>
      <c r="R2691" s="218"/>
      <c r="S2691" s="219">
        <f t="shared" si="888"/>
        <v>0</v>
      </c>
      <c r="T2691" s="220">
        <f t="shared" si="889"/>
        <v>0</v>
      </c>
      <c r="U2691" s="214">
        <f t="shared" si="886"/>
        <v>0</v>
      </c>
      <c r="W2691" s="221"/>
      <c r="X2691" s="222"/>
      <c r="Y2691" s="222"/>
      <c r="Z2691" s="223"/>
      <c r="AA2691" s="222"/>
      <c r="AB2691" s="224"/>
      <c r="AC2691" s="225"/>
      <c r="AD2691" s="2">
        <f t="shared" si="873"/>
        <v>0</v>
      </c>
      <c r="AE2691" s="2">
        <f t="shared" si="874"/>
        <v>0</v>
      </c>
      <c r="AF2691" s="226"/>
      <c r="AG2691" s="219">
        <f t="shared" si="878"/>
        <v>0</v>
      </c>
      <c r="AH2691" s="234">
        <f t="shared" si="879"/>
        <v>0</v>
      </c>
      <c r="AI2691" s="214">
        <f t="shared" si="887"/>
        <v>0</v>
      </c>
      <c r="AK2691" s="229">
        <f t="shared" si="880"/>
        <v>0</v>
      </c>
      <c r="AL2691" s="226"/>
      <c r="AM2691" s="15"/>
      <c r="AN2691" s="232" t="e">
        <f t="shared" si="881"/>
        <v>#DIV/0!</v>
      </c>
      <c r="AO2691" s="214">
        <f t="shared" si="875"/>
        <v>0</v>
      </c>
      <c r="AQ2691" s="210"/>
      <c r="AR2691" s="231"/>
      <c r="AS2691" s="15"/>
      <c r="AT2691" s="232">
        <f t="shared" si="882"/>
        <v>0</v>
      </c>
      <c r="AU2691" s="235">
        <f t="shared" si="883"/>
        <v>0</v>
      </c>
      <c r="AY2691" s="210"/>
      <c r="AZ2691" s="231"/>
      <c r="BA2691" s="15"/>
      <c r="BB2691" s="232">
        <f t="shared" si="872"/>
        <v>0</v>
      </c>
      <c r="BC2691" s="235">
        <f t="shared" si="884"/>
        <v>0</v>
      </c>
      <c r="BG2691" s="210"/>
      <c r="BH2691" s="231"/>
      <c r="BI2691" s="15"/>
      <c r="BJ2691" s="232">
        <f t="shared" si="876"/>
        <v>0</v>
      </c>
      <c r="BK2691" s="235">
        <f t="shared" si="885"/>
        <v>0</v>
      </c>
      <c r="BM2691" s="109">
        <f t="shared" si="877"/>
        <v>-3.7096813326090197</v>
      </c>
      <c r="BN2691" s="213"/>
      <c r="BR2691" s="228"/>
      <c r="BS2691" s="311"/>
      <c r="BT2691" s="3"/>
      <c r="BU2691" s="213"/>
      <c r="BV2691" s="213"/>
      <c r="BW2691" s="291"/>
    </row>
    <row r="2692" spans="1:75" x14ac:dyDescent="0.2">
      <c r="A2692" s="210"/>
      <c r="B2692" s="211"/>
      <c r="C2692" s="848" t="str">
        <f ca="1">IF(ISERR(AVERAGE(INDIRECT("B"&amp;(ROW()-INT($B$1/2))):INDIRECT("B"&amp;(ROW()+INT($B$1/2))))),"",AVERAGE(INDIRECT("B"&amp;(ROW()-INT($B$1/2))):INDIRECT("B"&amp;(ROW()+INT($B$1/2)))))</f>
        <v/>
      </c>
      <c r="D2692" s="848">
        <f t="shared" si="890"/>
        <v>0</v>
      </c>
      <c r="E2692" s="275"/>
      <c r="F2692" s="15"/>
      <c r="G2692" s="3"/>
      <c r="H2692" s="3"/>
      <c r="I2692" s="3"/>
      <c r="J2692" s="3"/>
      <c r="K2692" s="3"/>
      <c r="L2692" s="554"/>
      <c r="M2692" s="545"/>
      <c r="N2692" s="546"/>
      <c r="O2692" s="5"/>
      <c r="P2692" s="216"/>
      <c r="Q2692" s="217"/>
      <c r="R2692" s="218"/>
      <c r="S2692" s="219">
        <f t="shared" si="888"/>
        <v>0</v>
      </c>
      <c r="T2692" s="220">
        <f t="shared" si="889"/>
        <v>0</v>
      </c>
      <c r="U2692" s="214">
        <f t="shared" si="886"/>
        <v>0</v>
      </c>
      <c r="W2692" s="221"/>
      <c r="X2692" s="222"/>
      <c r="Y2692" s="222"/>
      <c r="Z2692" s="223"/>
      <c r="AA2692" s="222"/>
      <c r="AB2692" s="224"/>
      <c r="AC2692" s="225"/>
      <c r="AD2692" s="2">
        <f t="shared" si="873"/>
        <v>0</v>
      </c>
      <c r="AE2692" s="2">
        <f t="shared" si="874"/>
        <v>0</v>
      </c>
      <c r="AF2692" s="226"/>
      <c r="AG2692" s="219">
        <f t="shared" si="878"/>
        <v>0</v>
      </c>
      <c r="AH2692" s="234">
        <f t="shared" si="879"/>
        <v>0</v>
      </c>
      <c r="AI2692" s="214">
        <f t="shared" si="887"/>
        <v>0</v>
      </c>
      <c r="AK2692" s="229">
        <f t="shared" si="880"/>
        <v>0</v>
      </c>
      <c r="AL2692" s="226"/>
      <c r="AM2692" s="15"/>
      <c r="AN2692" s="232" t="e">
        <f t="shared" si="881"/>
        <v>#DIV/0!</v>
      </c>
      <c r="AO2692" s="214">
        <f t="shared" si="875"/>
        <v>0</v>
      </c>
      <c r="AQ2692" s="210"/>
      <c r="AR2692" s="231"/>
      <c r="AS2692" s="15"/>
      <c r="AT2692" s="232">
        <f t="shared" si="882"/>
        <v>0</v>
      </c>
      <c r="AU2692" s="235">
        <f t="shared" si="883"/>
        <v>0</v>
      </c>
      <c r="AY2692" s="210"/>
      <c r="AZ2692" s="231"/>
      <c r="BA2692" s="15"/>
      <c r="BB2692" s="232">
        <f t="shared" ref="BB2692:BB2755" si="891">IF(AY2692&gt;0,(26.3/MAX($AY$4:$AY$4600))*AY2692,0)</f>
        <v>0</v>
      </c>
      <c r="BC2692" s="235">
        <f t="shared" si="884"/>
        <v>0</v>
      </c>
      <c r="BG2692" s="210"/>
      <c r="BH2692" s="231"/>
      <c r="BI2692" s="15"/>
      <c r="BJ2692" s="232">
        <f t="shared" si="876"/>
        <v>0</v>
      </c>
      <c r="BK2692" s="235">
        <f t="shared" si="885"/>
        <v>0</v>
      </c>
      <c r="BM2692" s="109">
        <f t="shared" si="877"/>
        <v>-3.7115136701067564</v>
      </c>
      <c r="BN2692" s="213"/>
      <c r="BR2692" s="228"/>
      <c r="BS2692" s="311"/>
      <c r="BT2692" s="3"/>
      <c r="BU2692" s="213"/>
      <c r="BV2692" s="213"/>
      <c r="BW2692" s="291"/>
    </row>
    <row r="2693" spans="1:75" x14ac:dyDescent="0.2">
      <c r="A2693" s="210"/>
      <c r="B2693" s="211"/>
      <c r="C2693" s="848" t="str">
        <f ca="1">IF(ISERR(AVERAGE(INDIRECT("B"&amp;(ROW()-INT($B$1/2))):INDIRECT("B"&amp;(ROW()+INT($B$1/2))))),"",AVERAGE(INDIRECT("B"&amp;(ROW()-INT($B$1/2))):INDIRECT("B"&amp;(ROW()+INT($B$1/2)))))</f>
        <v/>
      </c>
      <c r="D2693" s="848">
        <f t="shared" si="890"/>
        <v>0</v>
      </c>
      <c r="E2693" s="275"/>
      <c r="F2693" s="15"/>
      <c r="G2693" s="3"/>
      <c r="H2693" s="3"/>
      <c r="I2693" s="3"/>
      <c r="J2693" s="3"/>
      <c r="K2693" s="3"/>
      <c r="L2693" s="554"/>
      <c r="M2693" s="545"/>
      <c r="N2693" s="546"/>
      <c r="O2693" s="5"/>
      <c r="P2693" s="216"/>
      <c r="Q2693" s="217"/>
      <c r="R2693" s="218"/>
      <c r="S2693" s="219">
        <f t="shared" si="888"/>
        <v>0</v>
      </c>
      <c r="T2693" s="220">
        <f t="shared" si="889"/>
        <v>0</v>
      </c>
      <c r="U2693" s="214">
        <f t="shared" si="886"/>
        <v>0</v>
      </c>
      <c r="W2693" s="221"/>
      <c r="X2693" s="222"/>
      <c r="Y2693" s="222"/>
      <c r="Z2693" s="223"/>
      <c r="AA2693" s="222"/>
      <c r="AB2693" s="224"/>
      <c r="AC2693" s="225"/>
      <c r="AD2693" s="2">
        <f t="shared" ref="AD2693:AD2756" si="892">IF(W2693&lt;0,W2693-X2693/60-Y2693/3600,W2693+X2693/60+Y2693/3600)</f>
        <v>0</v>
      </c>
      <c r="AE2693" s="2">
        <f t="shared" ref="AE2693:AE2756" si="893">IF(Z2693&lt;0,Z2693-AA2693/60-AB2693/3600,Z2693+AA2693/60+AB2693/3600)</f>
        <v>0</v>
      </c>
      <c r="AF2693" s="226"/>
      <c r="AG2693" s="219">
        <f t="shared" si="878"/>
        <v>0</v>
      </c>
      <c r="AH2693" s="234">
        <f t="shared" si="879"/>
        <v>0</v>
      </c>
      <c r="AI2693" s="214">
        <f t="shared" si="887"/>
        <v>0</v>
      </c>
      <c r="AK2693" s="229">
        <f t="shared" si="880"/>
        <v>0</v>
      </c>
      <c r="AL2693" s="226"/>
      <c r="AM2693" s="15"/>
      <c r="AN2693" s="232" t="e">
        <f t="shared" si="881"/>
        <v>#DIV/0!</v>
      </c>
      <c r="AO2693" s="214">
        <f t="shared" ref="AO2693:AO2756" si="894">AL2693*3.28084</f>
        <v>0</v>
      </c>
      <c r="AQ2693" s="210"/>
      <c r="AR2693" s="231"/>
      <c r="AS2693" s="15"/>
      <c r="AT2693" s="232">
        <f t="shared" si="882"/>
        <v>0</v>
      </c>
      <c r="AU2693" s="235">
        <f t="shared" si="883"/>
        <v>0</v>
      </c>
      <c r="AY2693" s="210"/>
      <c r="AZ2693" s="231"/>
      <c r="BA2693" s="15"/>
      <c r="BB2693" s="232">
        <f t="shared" si="891"/>
        <v>0</v>
      </c>
      <c r="BC2693" s="235">
        <f t="shared" si="884"/>
        <v>0</v>
      </c>
      <c r="BG2693" s="210"/>
      <c r="BH2693" s="231"/>
      <c r="BI2693" s="15"/>
      <c r="BJ2693" s="232">
        <f t="shared" ref="BJ2693:BJ2756" si="895">BG2693</f>
        <v>0</v>
      </c>
      <c r="BK2693" s="235">
        <f t="shared" si="885"/>
        <v>0</v>
      </c>
      <c r="BM2693" s="109">
        <f t="shared" ref="BM2693:BM2756" si="896">BM2692+$BQ$14</f>
        <v>-3.7133460076044931</v>
      </c>
      <c r="BN2693" s="213"/>
      <c r="BR2693" s="228"/>
      <c r="BS2693" s="311"/>
      <c r="BT2693" s="3"/>
      <c r="BU2693" s="213"/>
      <c r="BV2693" s="213"/>
      <c r="BW2693" s="291"/>
    </row>
    <row r="2694" spans="1:75" x14ac:dyDescent="0.2">
      <c r="A2694" s="210"/>
      <c r="B2694" s="211"/>
      <c r="C2694" s="848" t="str">
        <f ca="1">IF(ISERR(AVERAGE(INDIRECT("B"&amp;(ROW()-INT($B$1/2))):INDIRECT("B"&amp;(ROW()+INT($B$1/2))))),"",AVERAGE(INDIRECT("B"&amp;(ROW()-INT($B$1/2))):INDIRECT("B"&amp;(ROW()+INT($B$1/2)))))</f>
        <v/>
      </c>
      <c r="D2694" s="848">
        <f t="shared" si="890"/>
        <v>0</v>
      </c>
      <c r="E2694" s="275"/>
      <c r="F2694" s="15"/>
      <c r="G2694" s="3"/>
      <c r="H2694" s="3"/>
      <c r="I2694" s="3"/>
      <c r="J2694" s="3"/>
      <c r="K2694" s="3"/>
      <c r="L2694" s="554"/>
      <c r="M2694" s="545"/>
      <c r="N2694" s="546"/>
      <c r="O2694" s="5"/>
      <c r="P2694" s="216"/>
      <c r="Q2694" s="217"/>
      <c r="R2694" s="218"/>
      <c r="S2694" s="219">
        <f t="shared" si="888"/>
        <v>0</v>
      </c>
      <c r="T2694" s="220">
        <f t="shared" si="889"/>
        <v>0</v>
      </c>
      <c r="U2694" s="214">
        <f t="shared" si="886"/>
        <v>0</v>
      </c>
      <c r="W2694" s="221"/>
      <c r="X2694" s="222"/>
      <c r="Y2694" s="222"/>
      <c r="Z2694" s="223"/>
      <c r="AA2694" s="222"/>
      <c r="AB2694" s="224"/>
      <c r="AC2694" s="225"/>
      <c r="AD2694" s="2">
        <f t="shared" si="892"/>
        <v>0</v>
      </c>
      <c r="AE2694" s="2">
        <f t="shared" si="893"/>
        <v>0</v>
      </c>
      <c r="AF2694" s="226"/>
      <c r="AG2694" s="219">
        <f t="shared" ref="AG2694:AG2757" si="897">AG2693+IF(AD2694&lt;&gt;0,1.852*60*1000*((ACOS((SIN((AD2693/180)*PI()))*(SIN((AD2694/180)*PI()))+(COS((AD2693/180)*PI()))*(COS((AD2694/180)*PI()))*(COS((AE2694/180)*PI()-(AE2693/180)*PI())))/PI())*180),0)</f>
        <v>0</v>
      </c>
      <c r="AH2694" s="234">
        <f t="shared" ref="AH2694:AH2757" si="898">AH2693+IF(AD2694&lt;&gt;0,1.852*60*0.6213712*((ACOS((SIN((AD2693/180)*PI()))*(SIN((AD2694/180)*PI()))+(COS((AD2693/180)*PI()))*(COS((AD2694/180)*PI()))*(COS((AE2694/180)*PI()-(AE2693/180)*PI())))/PI())*180),0)</f>
        <v>0</v>
      </c>
      <c r="AI2694" s="214">
        <f t="shared" si="887"/>
        <v>0</v>
      </c>
      <c r="AK2694" s="229">
        <f t="shared" ref="AK2694:AK2757" si="899">IF(AL2694&gt;0,AK2693+$AO$1,0)</f>
        <v>0</v>
      </c>
      <c r="AL2694" s="226"/>
      <c r="AM2694" s="15"/>
      <c r="AN2694" s="232" t="e">
        <f t="shared" ref="AN2694:AN2757" si="900">(42341.84/MAX(AK2694:AK7290))*AK2694*0.0006213712</f>
        <v>#DIV/0!</v>
      </c>
      <c r="AO2694" s="214">
        <f t="shared" si="894"/>
        <v>0</v>
      </c>
      <c r="AQ2694" s="210"/>
      <c r="AR2694" s="231"/>
      <c r="AS2694" s="15"/>
      <c r="AT2694" s="232">
        <f t="shared" ref="AT2694:AT2757" si="901">IF(AQ2694&gt;0,(26.3/(MAX($AQ$4:$AQ$4600)*0.0006213712))*AQ2694*0.0006213712,0)</f>
        <v>0</v>
      </c>
      <c r="AU2694" s="235">
        <f t="shared" ref="AU2694:AU2757" si="902">(AR2694*3.28084)+(AW$4)</f>
        <v>0</v>
      </c>
      <c r="AY2694" s="210"/>
      <c r="AZ2694" s="231"/>
      <c r="BA2694" s="15"/>
      <c r="BB2694" s="232">
        <f t="shared" si="891"/>
        <v>0</v>
      </c>
      <c r="BC2694" s="235">
        <f t="shared" ref="BC2694:BC2757" si="903">AZ2694+BE$4</f>
        <v>0</v>
      </c>
      <c r="BG2694" s="210"/>
      <c r="BH2694" s="231"/>
      <c r="BI2694" s="15"/>
      <c r="BJ2694" s="232">
        <f t="shared" si="895"/>
        <v>0</v>
      </c>
      <c r="BK2694" s="235">
        <f t="shared" ref="BK2694:BK2757" si="904">BH2694*BM2694</f>
        <v>0</v>
      </c>
      <c r="BM2694" s="109">
        <f t="shared" si="896"/>
        <v>-3.7151783451022298</v>
      </c>
      <c r="BN2694" s="213"/>
      <c r="BR2694" s="228"/>
      <c r="BS2694" s="311"/>
      <c r="BT2694" s="3"/>
      <c r="BU2694" s="213"/>
      <c r="BV2694" s="213"/>
      <c r="BW2694" s="291"/>
    </row>
    <row r="2695" spans="1:75" x14ac:dyDescent="0.2">
      <c r="A2695" s="210"/>
      <c r="B2695" s="211"/>
      <c r="C2695" s="848" t="str">
        <f ca="1">IF(ISERR(AVERAGE(INDIRECT("B"&amp;(ROW()-INT($B$1/2))):INDIRECT("B"&amp;(ROW()+INT($B$1/2))))),"",AVERAGE(INDIRECT("B"&amp;(ROW()-INT($B$1/2))):INDIRECT("B"&amp;(ROW()+INT($B$1/2)))))</f>
        <v/>
      </c>
      <c r="D2695" s="848">
        <f t="shared" si="890"/>
        <v>0</v>
      </c>
      <c r="E2695" s="275"/>
      <c r="F2695" s="15"/>
      <c r="G2695" s="3"/>
      <c r="H2695" s="3"/>
      <c r="I2695" s="3"/>
      <c r="J2695" s="3"/>
      <c r="K2695" s="3"/>
      <c r="L2695" s="554"/>
      <c r="M2695" s="545"/>
      <c r="N2695" s="546"/>
      <c r="O2695" s="5"/>
      <c r="P2695" s="216"/>
      <c r="Q2695" s="217"/>
      <c r="R2695" s="218"/>
      <c r="S2695" s="219">
        <f t="shared" si="888"/>
        <v>0</v>
      </c>
      <c r="T2695" s="220">
        <f t="shared" si="889"/>
        <v>0</v>
      </c>
      <c r="U2695" s="214">
        <f t="shared" ref="U2695:U2758" si="905">R2695*3.28084</f>
        <v>0</v>
      </c>
      <c r="W2695" s="221"/>
      <c r="X2695" s="222"/>
      <c r="Y2695" s="222"/>
      <c r="Z2695" s="223"/>
      <c r="AA2695" s="222"/>
      <c r="AB2695" s="224"/>
      <c r="AC2695" s="225"/>
      <c r="AD2695" s="2">
        <f t="shared" si="892"/>
        <v>0</v>
      </c>
      <c r="AE2695" s="2">
        <f t="shared" si="893"/>
        <v>0</v>
      </c>
      <c r="AF2695" s="226"/>
      <c r="AG2695" s="219">
        <f t="shared" si="897"/>
        <v>0</v>
      </c>
      <c r="AH2695" s="234">
        <f t="shared" si="898"/>
        <v>0</v>
      </c>
      <c r="AI2695" s="214">
        <f t="shared" ref="AI2695:AI2758" si="906">AF2695*3.28084</f>
        <v>0</v>
      </c>
      <c r="AK2695" s="229">
        <f t="shared" si="899"/>
        <v>0</v>
      </c>
      <c r="AL2695" s="226"/>
      <c r="AM2695" s="15"/>
      <c r="AN2695" s="232" t="e">
        <f t="shared" si="900"/>
        <v>#DIV/0!</v>
      </c>
      <c r="AO2695" s="214">
        <f t="shared" si="894"/>
        <v>0</v>
      </c>
      <c r="AQ2695" s="210"/>
      <c r="AR2695" s="231"/>
      <c r="AS2695" s="15"/>
      <c r="AT2695" s="232">
        <f t="shared" si="901"/>
        <v>0</v>
      </c>
      <c r="AU2695" s="235">
        <f t="shared" si="902"/>
        <v>0</v>
      </c>
      <c r="AY2695" s="210"/>
      <c r="AZ2695" s="231"/>
      <c r="BA2695" s="15"/>
      <c r="BB2695" s="232">
        <f t="shared" si="891"/>
        <v>0</v>
      </c>
      <c r="BC2695" s="235">
        <f t="shared" si="903"/>
        <v>0</v>
      </c>
      <c r="BG2695" s="210"/>
      <c r="BH2695" s="231"/>
      <c r="BI2695" s="15"/>
      <c r="BJ2695" s="232">
        <f t="shared" si="895"/>
        <v>0</v>
      </c>
      <c r="BK2695" s="235">
        <f t="shared" si="904"/>
        <v>0</v>
      </c>
      <c r="BM2695" s="109">
        <f t="shared" si="896"/>
        <v>-3.7170106825999665</v>
      </c>
      <c r="BN2695" s="213"/>
      <c r="BR2695" s="228"/>
      <c r="BS2695" s="311"/>
      <c r="BT2695" s="3"/>
      <c r="BU2695" s="213"/>
      <c r="BV2695" s="213"/>
      <c r="BW2695" s="291"/>
    </row>
    <row r="2696" spans="1:75" x14ac:dyDescent="0.2">
      <c r="A2696" s="210"/>
      <c r="B2696" s="211"/>
      <c r="C2696" s="848" t="str">
        <f ca="1">IF(ISERR(AVERAGE(INDIRECT("B"&amp;(ROW()-INT($B$1/2))):INDIRECT("B"&amp;(ROW()+INT($B$1/2))))),"",AVERAGE(INDIRECT("B"&amp;(ROW()-INT($B$1/2))):INDIRECT("B"&amp;(ROW()+INT($B$1/2)))))</f>
        <v/>
      </c>
      <c r="D2696" s="848">
        <f t="shared" si="890"/>
        <v>0</v>
      </c>
      <c r="E2696" s="275"/>
      <c r="F2696" s="15"/>
      <c r="G2696" s="3"/>
      <c r="H2696" s="3"/>
      <c r="I2696" s="3"/>
      <c r="J2696" s="3"/>
      <c r="K2696" s="3"/>
      <c r="L2696" s="554"/>
      <c r="M2696" s="545"/>
      <c r="N2696" s="546"/>
      <c r="O2696" s="5"/>
      <c r="P2696" s="216"/>
      <c r="Q2696" s="217"/>
      <c r="R2696" s="218"/>
      <c r="S2696" s="219">
        <f t="shared" si="888"/>
        <v>0</v>
      </c>
      <c r="T2696" s="220">
        <f t="shared" si="889"/>
        <v>0</v>
      </c>
      <c r="U2696" s="214">
        <f t="shared" si="905"/>
        <v>0</v>
      </c>
      <c r="W2696" s="221"/>
      <c r="X2696" s="222"/>
      <c r="Y2696" s="222"/>
      <c r="Z2696" s="223"/>
      <c r="AA2696" s="222"/>
      <c r="AB2696" s="224"/>
      <c r="AC2696" s="225"/>
      <c r="AD2696" s="2">
        <f t="shared" si="892"/>
        <v>0</v>
      </c>
      <c r="AE2696" s="2">
        <f t="shared" si="893"/>
        <v>0</v>
      </c>
      <c r="AF2696" s="226"/>
      <c r="AG2696" s="219">
        <f t="shared" si="897"/>
        <v>0</v>
      </c>
      <c r="AH2696" s="234">
        <f t="shared" si="898"/>
        <v>0</v>
      </c>
      <c r="AI2696" s="214">
        <f t="shared" si="906"/>
        <v>0</v>
      </c>
      <c r="AK2696" s="229">
        <f t="shared" si="899"/>
        <v>0</v>
      </c>
      <c r="AL2696" s="226"/>
      <c r="AM2696" s="15"/>
      <c r="AN2696" s="232" t="e">
        <f t="shared" si="900"/>
        <v>#DIV/0!</v>
      </c>
      <c r="AO2696" s="214">
        <f t="shared" si="894"/>
        <v>0</v>
      </c>
      <c r="AQ2696" s="210"/>
      <c r="AR2696" s="231"/>
      <c r="AS2696" s="15"/>
      <c r="AT2696" s="232">
        <f t="shared" si="901"/>
        <v>0</v>
      </c>
      <c r="AU2696" s="235">
        <f t="shared" si="902"/>
        <v>0</v>
      </c>
      <c r="AY2696" s="210"/>
      <c r="AZ2696" s="231"/>
      <c r="BA2696" s="15"/>
      <c r="BB2696" s="232">
        <f t="shared" si="891"/>
        <v>0</v>
      </c>
      <c r="BC2696" s="235">
        <f t="shared" si="903"/>
        <v>0</v>
      </c>
      <c r="BG2696" s="210"/>
      <c r="BH2696" s="231"/>
      <c r="BI2696" s="15"/>
      <c r="BJ2696" s="232">
        <f t="shared" si="895"/>
        <v>0</v>
      </c>
      <c r="BK2696" s="235">
        <f t="shared" si="904"/>
        <v>0</v>
      </c>
      <c r="BM2696" s="109">
        <f t="shared" si="896"/>
        <v>-3.7188430200977032</v>
      </c>
      <c r="BN2696" s="213"/>
      <c r="BR2696" s="228"/>
      <c r="BS2696" s="311"/>
      <c r="BT2696" s="3"/>
      <c r="BU2696" s="213"/>
      <c r="BV2696" s="213"/>
      <c r="BW2696" s="291"/>
    </row>
    <row r="2697" spans="1:75" x14ac:dyDescent="0.2">
      <c r="A2697" s="210"/>
      <c r="B2697" s="211"/>
      <c r="C2697" s="848" t="str">
        <f ca="1">IF(ISERR(AVERAGE(INDIRECT("B"&amp;(ROW()-INT($B$1/2))):INDIRECT("B"&amp;(ROW()+INT($B$1/2))))),"",AVERAGE(INDIRECT("B"&amp;(ROW()-INT($B$1/2))):INDIRECT("B"&amp;(ROW()+INT($B$1/2)))))</f>
        <v/>
      </c>
      <c r="D2697" s="848">
        <f t="shared" si="890"/>
        <v>0</v>
      </c>
      <c r="E2697" s="275"/>
      <c r="F2697" s="15"/>
      <c r="G2697" s="3"/>
      <c r="H2697" s="3"/>
      <c r="I2697" s="3"/>
      <c r="J2697" s="3"/>
      <c r="K2697" s="3"/>
      <c r="L2697" s="554"/>
      <c r="M2697" s="545"/>
      <c r="N2697" s="546"/>
      <c r="O2697" s="5"/>
      <c r="P2697" s="216"/>
      <c r="Q2697" s="217"/>
      <c r="R2697" s="218"/>
      <c r="S2697" s="219">
        <f t="shared" ref="S2697:S2760" si="907">S2696+IF(P2697&lt;&gt;0,1.852*60*1000*((ACOS((SIN((P2696/180)*PI()))*(SIN((P2697/180)*PI()))+(COS((P2696/180)*PI()))*(COS((P2697/180)*PI()))*(COS((Q2697/180)*PI()-(Q2696/180)*PI())))/PI())*180),0)</f>
        <v>0</v>
      </c>
      <c r="T2697" s="220">
        <f t="shared" ref="T2697:T2760" si="908">T2696+IF(P2697&lt;&gt;0,1.852*60*0.6213712*((ACOS((SIN((P2696/180)*PI()))*(SIN((P2697/180)*PI()))+(COS((P2696/180)*PI()))*(COS((P2697/180)*PI()))*(COS((Q2697/180)*PI()-(Q2696/180)*PI())))/PI())*180),0)</f>
        <v>0</v>
      </c>
      <c r="U2697" s="214">
        <f t="shared" si="905"/>
        <v>0</v>
      </c>
      <c r="W2697" s="221"/>
      <c r="X2697" s="222"/>
      <c r="Y2697" s="222"/>
      <c r="Z2697" s="223"/>
      <c r="AA2697" s="222"/>
      <c r="AB2697" s="224"/>
      <c r="AC2697" s="225"/>
      <c r="AD2697" s="2">
        <f t="shared" si="892"/>
        <v>0</v>
      </c>
      <c r="AE2697" s="2">
        <f t="shared" si="893"/>
        <v>0</v>
      </c>
      <c r="AF2697" s="226"/>
      <c r="AG2697" s="219">
        <f t="shared" si="897"/>
        <v>0</v>
      </c>
      <c r="AH2697" s="234">
        <f t="shared" si="898"/>
        <v>0</v>
      </c>
      <c r="AI2697" s="214">
        <f t="shared" si="906"/>
        <v>0</v>
      </c>
      <c r="AK2697" s="229">
        <f t="shared" si="899"/>
        <v>0</v>
      </c>
      <c r="AL2697" s="226"/>
      <c r="AM2697" s="15"/>
      <c r="AN2697" s="232" t="e">
        <f t="shared" si="900"/>
        <v>#DIV/0!</v>
      </c>
      <c r="AO2697" s="214">
        <f t="shared" si="894"/>
        <v>0</v>
      </c>
      <c r="AQ2697" s="210"/>
      <c r="AR2697" s="231"/>
      <c r="AS2697" s="15"/>
      <c r="AT2697" s="232">
        <f t="shared" si="901"/>
        <v>0</v>
      </c>
      <c r="AU2697" s="235">
        <f t="shared" si="902"/>
        <v>0</v>
      </c>
      <c r="AY2697" s="210"/>
      <c r="AZ2697" s="231"/>
      <c r="BA2697" s="15"/>
      <c r="BB2697" s="232">
        <f t="shared" si="891"/>
        <v>0</v>
      </c>
      <c r="BC2697" s="235">
        <f t="shared" si="903"/>
        <v>0</v>
      </c>
      <c r="BG2697" s="210"/>
      <c r="BH2697" s="231"/>
      <c r="BI2697" s="15"/>
      <c r="BJ2697" s="232">
        <f t="shared" si="895"/>
        <v>0</v>
      </c>
      <c r="BK2697" s="235">
        <f t="shared" si="904"/>
        <v>0</v>
      </c>
      <c r="BM2697" s="109">
        <f t="shared" si="896"/>
        <v>-3.7206753575954399</v>
      </c>
      <c r="BN2697" s="213"/>
      <c r="BR2697" s="228"/>
      <c r="BS2697" s="311"/>
      <c r="BT2697" s="3"/>
      <c r="BU2697" s="213"/>
      <c r="BV2697" s="213"/>
      <c r="BW2697" s="291"/>
    </row>
    <row r="2698" spans="1:75" x14ac:dyDescent="0.2">
      <c r="A2698" s="210"/>
      <c r="B2698" s="211"/>
      <c r="C2698" s="848" t="str">
        <f ca="1">IF(ISERR(AVERAGE(INDIRECT("B"&amp;(ROW()-INT($B$1/2))):INDIRECT("B"&amp;(ROW()+INT($B$1/2))))),"",AVERAGE(INDIRECT("B"&amp;(ROW()-INT($B$1/2))):INDIRECT("B"&amp;(ROW()+INT($B$1/2)))))</f>
        <v/>
      </c>
      <c r="D2698" s="848">
        <f t="shared" si="890"/>
        <v>0</v>
      </c>
      <c r="E2698" s="275"/>
      <c r="F2698" s="15"/>
      <c r="G2698" s="3"/>
      <c r="H2698" s="3"/>
      <c r="I2698" s="3"/>
      <c r="J2698" s="3"/>
      <c r="K2698" s="3"/>
      <c r="L2698" s="554"/>
      <c r="M2698" s="545"/>
      <c r="N2698" s="546"/>
      <c r="O2698" s="5"/>
      <c r="P2698" s="216"/>
      <c r="Q2698" s="217"/>
      <c r="R2698" s="218"/>
      <c r="S2698" s="219">
        <f t="shared" si="907"/>
        <v>0</v>
      </c>
      <c r="T2698" s="220">
        <f t="shared" si="908"/>
        <v>0</v>
      </c>
      <c r="U2698" s="214">
        <f t="shared" si="905"/>
        <v>0</v>
      </c>
      <c r="W2698" s="221"/>
      <c r="X2698" s="222"/>
      <c r="Y2698" s="222"/>
      <c r="Z2698" s="223"/>
      <c r="AA2698" s="222"/>
      <c r="AB2698" s="224"/>
      <c r="AC2698" s="225"/>
      <c r="AD2698" s="2">
        <f t="shared" si="892"/>
        <v>0</v>
      </c>
      <c r="AE2698" s="2">
        <f t="shared" si="893"/>
        <v>0</v>
      </c>
      <c r="AF2698" s="226"/>
      <c r="AG2698" s="219">
        <f t="shared" si="897"/>
        <v>0</v>
      </c>
      <c r="AH2698" s="234">
        <f t="shared" si="898"/>
        <v>0</v>
      </c>
      <c r="AI2698" s="214">
        <f t="shared" si="906"/>
        <v>0</v>
      </c>
      <c r="AK2698" s="229">
        <f t="shared" si="899"/>
        <v>0</v>
      </c>
      <c r="AL2698" s="226"/>
      <c r="AM2698" s="15"/>
      <c r="AN2698" s="232" t="e">
        <f t="shared" si="900"/>
        <v>#DIV/0!</v>
      </c>
      <c r="AO2698" s="214">
        <f t="shared" si="894"/>
        <v>0</v>
      </c>
      <c r="AQ2698" s="210"/>
      <c r="AR2698" s="231"/>
      <c r="AS2698" s="15"/>
      <c r="AT2698" s="232">
        <f t="shared" si="901"/>
        <v>0</v>
      </c>
      <c r="AU2698" s="235">
        <f t="shared" si="902"/>
        <v>0</v>
      </c>
      <c r="AY2698" s="210"/>
      <c r="AZ2698" s="231"/>
      <c r="BA2698" s="15"/>
      <c r="BB2698" s="232">
        <f t="shared" si="891"/>
        <v>0</v>
      </c>
      <c r="BC2698" s="235">
        <f t="shared" si="903"/>
        <v>0</v>
      </c>
      <c r="BG2698" s="210"/>
      <c r="BH2698" s="231"/>
      <c r="BI2698" s="15"/>
      <c r="BJ2698" s="232">
        <f t="shared" si="895"/>
        <v>0</v>
      </c>
      <c r="BK2698" s="235">
        <f t="shared" si="904"/>
        <v>0</v>
      </c>
      <c r="BM2698" s="109">
        <f t="shared" si="896"/>
        <v>-3.7225076950931766</v>
      </c>
      <c r="BN2698" s="213"/>
      <c r="BR2698" s="228"/>
      <c r="BS2698" s="311"/>
      <c r="BT2698" s="3"/>
      <c r="BU2698" s="213"/>
      <c r="BV2698" s="213"/>
      <c r="BW2698" s="291"/>
    </row>
    <row r="2699" spans="1:75" x14ac:dyDescent="0.2">
      <c r="A2699" s="210"/>
      <c r="B2699" s="211"/>
      <c r="C2699" s="848" t="str">
        <f ca="1">IF(ISERR(AVERAGE(INDIRECT("B"&amp;(ROW()-INT($B$1/2))):INDIRECT("B"&amp;(ROW()+INT($B$1/2))))),"",AVERAGE(INDIRECT("B"&amp;(ROW()-INT($B$1/2))):INDIRECT("B"&amp;(ROW()+INT($B$1/2)))))</f>
        <v/>
      </c>
      <c r="D2699" s="848">
        <f t="shared" si="890"/>
        <v>0</v>
      </c>
      <c r="E2699" s="275"/>
      <c r="F2699" s="15"/>
      <c r="G2699" s="3"/>
      <c r="H2699" s="3"/>
      <c r="I2699" s="3"/>
      <c r="J2699" s="3"/>
      <c r="K2699" s="3"/>
      <c r="L2699" s="554"/>
      <c r="M2699" s="545"/>
      <c r="N2699" s="546"/>
      <c r="O2699" s="5"/>
      <c r="P2699" s="216"/>
      <c r="Q2699" s="217"/>
      <c r="R2699" s="218"/>
      <c r="S2699" s="219">
        <f t="shared" si="907"/>
        <v>0</v>
      </c>
      <c r="T2699" s="220">
        <f t="shared" si="908"/>
        <v>0</v>
      </c>
      <c r="U2699" s="214">
        <f t="shared" si="905"/>
        <v>0</v>
      </c>
      <c r="W2699" s="221"/>
      <c r="X2699" s="222"/>
      <c r="Y2699" s="222"/>
      <c r="Z2699" s="223"/>
      <c r="AA2699" s="222"/>
      <c r="AB2699" s="224"/>
      <c r="AC2699" s="225"/>
      <c r="AD2699" s="2">
        <f t="shared" si="892"/>
        <v>0</v>
      </c>
      <c r="AE2699" s="2">
        <f t="shared" si="893"/>
        <v>0</v>
      </c>
      <c r="AF2699" s="226"/>
      <c r="AG2699" s="219">
        <f t="shared" si="897"/>
        <v>0</v>
      </c>
      <c r="AH2699" s="234">
        <f t="shared" si="898"/>
        <v>0</v>
      </c>
      <c r="AI2699" s="214">
        <f t="shared" si="906"/>
        <v>0</v>
      </c>
      <c r="AK2699" s="229">
        <f t="shared" si="899"/>
        <v>0</v>
      </c>
      <c r="AL2699" s="226"/>
      <c r="AM2699" s="15"/>
      <c r="AN2699" s="232" t="e">
        <f t="shared" si="900"/>
        <v>#DIV/0!</v>
      </c>
      <c r="AO2699" s="214">
        <f t="shared" si="894"/>
        <v>0</v>
      </c>
      <c r="AQ2699" s="210"/>
      <c r="AR2699" s="231"/>
      <c r="AS2699" s="15"/>
      <c r="AT2699" s="232">
        <f t="shared" si="901"/>
        <v>0</v>
      </c>
      <c r="AU2699" s="235">
        <f t="shared" si="902"/>
        <v>0</v>
      </c>
      <c r="AY2699" s="210"/>
      <c r="AZ2699" s="231"/>
      <c r="BA2699" s="15"/>
      <c r="BB2699" s="232">
        <f t="shared" si="891"/>
        <v>0</v>
      </c>
      <c r="BC2699" s="235">
        <f t="shared" si="903"/>
        <v>0</v>
      </c>
      <c r="BG2699" s="210"/>
      <c r="BH2699" s="231"/>
      <c r="BI2699" s="15"/>
      <c r="BJ2699" s="232">
        <f t="shared" si="895"/>
        <v>0</v>
      </c>
      <c r="BK2699" s="235">
        <f t="shared" si="904"/>
        <v>0</v>
      </c>
      <c r="BM2699" s="109">
        <f t="shared" si="896"/>
        <v>-3.7243400325909133</v>
      </c>
      <c r="BN2699" s="213"/>
      <c r="BR2699" s="228"/>
      <c r="BS2699" s="311"/>
      <c r="BT2699" s="3"/>
      <c r="BU2699" s="213"/>
      <c r="BV2699" s="213"/>
      <c r="BW2699" s="291"/>
    </row>
    <row r="2700" spans="1:75" x14ac:dyDescent="0.2">
      <c r="A2700" s="210"/>
      <c r="B2700" s="211"/>
      <c r="C2700" s="848" t="str">
        <f ca="1">IF(ISERR(AVERAGE(INDIRECT("B"&amp;(ROW()-INT($B$1/2))):INDIRECT("B"&amp;(ROW()+INT($B$1/2))))),"",AVERAGE(INDIRECT("B"&amp;(ROW()-INT($B$1/2))):INDIRECT("B"&amp;(ROW()+INT($B$1/2)))))</f>
        <v/>
      </c>
      <c r="D2700" s="848">
        <f t="shared" si="890"/>
        <v>0</v>
      </c>
      <c r="E2700" s="275"/>
      <c r="F2700" s="15"/>
      <c r="G2700" s="3"/>
      <c r="H2700" s="3"/>
      <c r="I2700" s="3"/>
      <c r="J2700" s="3"/>
      <c r="K2700" s="3"/>
      <c r="L2700" s="554"/>
      <c r="M2700" s="545"/>
      <c r="N2700" s="546"/>
      <c r="O2700" s="5"/>
      <c r="P2700" s="216"/>
      <c r="Q2700" s="217"/>
      <c r="R2700" s="218"/>
      <c r="S2700" s="219">
        <f t="shared" si="907"/>
        <v>0</v>
      </c>
      <c r="T2700" s="220">
        <f t="shared" si="908"/>
        <v>0</v>
      </c>
      <c r="U2700" s="214">
        <f t="shared" si="905"/>
        <v>0</v>
      </c>
      <c r="W2700" s="221"/>
      <c r="X2700" s="222"/>
      <c r="Y2700" s="222"/>
      <c r="Z2700" s="223"/>
      <c r="AA2700" s="222"/>
      <c r="AB2700" s="224"/>
      <c r="AC2700" s="225"/>
      <c r="AD2700" s="2">
        <f t="shared" si="892"/>
        <v>0</v>
      </c>
      <c r="AE2700" s="2">
        <f t="shared" si="893"/>
        <v>0</v>
      </c>
      <c r="AF2700" s="226"/>
      <c r="AG2700" s="219">
        <f t="shared" si="897"/>
        <v>0</v>
      </c>
      <c r="AH2700" s="234">
        <f t="shared" si="898"/>
        <v>0</v>
      </c>
      <c r="AI2700" s="214">
        <f t="shared" si="906"/>
        <v>0</v>
      </c>
      <c r="AK2700" s="229">
        <f t="shared" si="899"/>
        <v>0</v>
      </c>
      <c r="AL2700" s="226"/>
      <c r="AM2700" s="15"/>
      <c r="AN2700" s="232" t="e">
        <f t="shared" si="900"/>
        <v>#DIV/0!</v>
      </c>
      <c r="AO2700" s="214">
        <f t="shared" si="894"/>
        <v>0</v>
      </c>
      <c r="AQ2700" s="210"/>
      <c r="AR2700" s="231"/>
      <c r="AS2700" s="15"/>
      <c r="AT2700" s="232">
        <f t="shared" si="901"/>
        <v>0</v>
      </c>
      <c r="AU2700" s="235">
        <f t="shared" si="902"/>
        <v>0</v>
      </c>
      <c r="AY2700" s="210"/>
      <c r="AZ2700" s="231"/>
      <c r="BA2700" s="15"/>
      <c r="BB2700" s="232">
        <f t="shared" si="891"/>
        <v>0</v>
      </c>
      <c r="BC2700" s="235">
        <f t="shared" si="903"/>
        <v>0</v>
      </c>
      <c r="BG2700" s="210"/>
      <c r="BH2700" s="231"/>
      <c r="BI2700" s="15"/>
      <c r="BJ2700" s="232">
        <f t="shared" si="895"/>
        <v>0</v>
      </c>
      <c r="BK2700" s="235">
        <f t="shared" si="904"/>
        <v>0</v>
      </c>
      <c r="BM2700" s="109">
        <f t="shared" si="896"/>
        <v>-3.72617237008865</v>
      </c>
      <c r="BN2700" s="213"/>
      <c r="BR2700" s="228"/>
      <c r="BS2700" s="311"/>
      <c r="BT2700" s="3"/>
      <c r="BU2700" s="213"/>
      <c r="BV2700" s="213"/>
      <c r="BW2700" s="291"/>
    </row>
    <row r="2701" spans="1:75" x14ac:dyDescent="0.2">
      <c r="A2701" s="210"/>
      <c r="B2701" s="211"/>
      <c r="C2701" s="848" t="str">
        <f ca="1">IF(ISERR(AVERAGE(INDIRECT("B"&amp;(ROW()-INT($B$1/2))):INDIRECT("B"&amp;(ROW()+INT($B$1/2))))),"",AVERAGE(INDIRECT("B"&amp;(ROW()-INT($B$1/2))):INDIRECT("B"&amp;(ROW()+INT($B$1/2)))))</f>
        <v/>
      </c>
      <c r="D2701" s="848">
        <f t="shared" si="890"/>
        <v>0</v>
      </c>
      <c r="E2701" s="275"/>
      <c r="F2701" s="15"/>
      <c r="G2701" s="3"/>
      <c r="H2701" s="3"/>
      <c r="I2701" s="3"/>
      <c r="J2701" s="3"/>
      <c r="K2701" s="3"/>
      <c r="L2701" s="554"/>
      <c r="M2701" s="545"/>
      <c r="N2701" s="546"/>
      <c r="O2701" s="5"/>
      <c r="P2701" s="216"/>
      <c r="Q2701" s="217"/>
      <c r="R2701" s="218"/>
      <c r="S2701" s="219">
        <f t="shared" si="907"/>
        <v>0</v>
      </c>
      <c r="T2701" s="220">
        <f t="shared" si="908"/>
        <v>0</v>
      </c>
      <c r="U2701" s="214">
        <f t="shared" si="905"/>
        <v>0</v>
      </c>
      <c r="W2701" s="221"/>
      <c r="X2701" s="222"/>
      <c r="Y2701" s="222"/>
      <c r="Z2701" s="223"/>
      <c r="AA2701" s="222"/>
      <c r="AB2701" s="224"/>
      <c r="AC2701" s="225"/>
      <c r="AD2701" s="2">
        <f t="shared" si="892"/>
        <v>0</v>
      </c>
      <c r="AE2701" s="2">
        <f t="shared" si="893"/>
        <v>0</v>
      </c>
      <c r="AF2701" s="226"/>
      <c r="AG2701" s="219">
        <f t="shared" si="897"/>
        <v>0</v>
      </c>
      <c r="AH2701" s="234">
        <f t="shared" si="898"/>
        <v>0</v>
      </c>
      <c r="AI2701" s="214">
        <f t="shared" si="906"/>
        <v>0</v>
      </c>
      <c r="AK2701" s="229">
        <f t="shared" si="899"/>
        <v>0</v>
      </c>
      <c r="AL2701" s="226"/>
      <c r="AM2701" s="15"/>
      <c r="AN2701" s="232" t="e">
        <f t="shared" si="900"/>
        <v>#DIV/0!</v>
      </c>
      <c r="AO2701" s="214">
        <f t="shared" si="894"/>
        <v>0</v>
      </c>
      <c r="AQ2701" s="210"/>
      <c r="AR2701" s="231"/>
      <c r="AS2701" s="15"/>
      <c r="AT2701" s="232">
        <f t="shared" si="901"/>
        <v>0</v>
      </c>
      <c r="AU2701" s="235">
        <f t="shared" si="902"/>
        <v>0</v>
      </c>
      <c r="AY2701" s="210"/>
      <c r="AZ2701" s="231"/>
      <c r="BA2701" s="15"/>
      <c r="BB2701" s="232">
        <f t="shared" si="891"/>
        <v>0</v>
      </c>
      <c r="BC2701" s="235">
        <f t="shared" si="903"/>
        <v>0</v>
      </c>
      <c r="BG2701" s="210"/>
      <c r="BH2701" s="231"/>
      <c r="BI2701" s="15"/>
      <c r="BJ2701" s="232">
        <f t="shared" si="895"/>
        <v>0</v>
      </c>
      <c r="BK2701" s="235">
        <f t="shared" si="904"/>
        <v>0</v>
      </c>
      <c r="BM2701" s="109">
        <f t="shared" si="896"/>
        <v>-3.7280047075863867</v>
      </c>
      <c r="BN2701" s="213"/>
      <c r="BR2701" s="228"/>
      <c r="BS2701" s="311"/>
      <c r="BT2701" s="3"/>
      <c r="BU2701" s="213"/>
      <c r="BV2701" s="213"/>
      <c r="BW2701" s="291"/>
    </row>
    <row r="2702" spans="1:75" x14ac:dyDescent="0.2">
      <c r="A2702" s="210"/>
      <c r="B2702" s="211"/>
      <c r="C2702" s="848" t="str">
        <f ca="1">IF(ISERR(AVERAGE(INDIRECT("B"&amp;(ROW()-INT($B$1/2))):INDIRECT("B"&amp;(ROW()+INT($B$1/2))))),"",AVERAGE(INDIRECT("B"&amp;(ROW()-INT($B$1/2))):INDIRECT("B"&amp;(ROW()+INT($B$1/2)))))</f>
        <v/>
      </c>
      <c r="D2702" s="848">
        <f t="shared" si="890"/>
        <v>0</v>
      </c>
      <c r="E2702" s="275"/>
      <c r="F2702" s="15"/>
      <c r="G2702" s="3"/>
      <c r="H2702" s="3"/>
      <c r="I2702" s="3"/>
      <c r="J2702" s="3"/>
      <c r="K2702" s="3"/>
      <c r="L2702" s="554"/>
      <c r="M2702" s="545"/>
      <c r="N2702" s="546"/>
      <c r="O2702" s="5"/>
      <c r="P2702" s="216"/>
      <c r="Q2702" s="217"/>
      <c r="R2702" s="218"/>
      <c r="S2702" s="219">
        <f t="shared" si="907"/>
        <v>0</v>
      </c>
      <c r="T2702" s="220">
        <f t="shared" si="908"/>
        <v>0</v>
      </c>
      <c r="U2702" s="214">
        <f t="shared" si="905"/>
        <v>0</v>
      </c>
      <c r="W2702" s="221"/>
      <c r="X2702" s="222"/>
      <c r="Y2702" s="222"/>
      <c r="Z2702" s="223"/>
      <c r="AA2702" s="222"/>
      <c r="AB2702" s="224"/>
      <c r="AC2702" s="225"/>
      <c r="AD2702" s="2">
        <f t="shared" si="892"/>
        <v>0</v>
      </c>
      <c r="AE2702" s="2">
        <f t="shared" si="893"/>
        <v>0</v>
      </c>
      <c r="AF2702" s="226"/>
      <c r="AG2702" s="219">
        <f t="shared" si="897"/>
        <v>0</v>
      </c>
      <c r="AH2702" s="234">
        <f t="shared" si="898"/>
        <v>0</v>
      </c>
      <c r="AI2702" s="214">
        <f t="shared" si="906"/>
        <v>0</v>
      </c>
      <c r="AK2702" s="229">
        <f t="shared" si="899"/>
        <v>0</v>
      </c>
      <c r="AL2702" s="226"/>
      <c r="AM2702" s="15"/>
      <c r="AN2702" s="232" t="e">
        <f t="shared" si="900"/>
        <v>#DIV/0!</v>
      </c>
      <c r="AO2702" s="214">
        <f t="shared" si="894"/>
        <v>0</v>
      </c>
      <c r="AQ2702" s="210"/>
      <c r="AR2702" s="231"/>
      <c r="AS2702" s="15"/>
      <c r="AT2702" s="232">
        <f t="shared" si="901"/>
        <v>0</v>
      </c>
      <c r="AU2702" s="235">
        <f t="shared" si="902"/>
        <v>0</v>
      </c>
      <c r="AY2702" s="210"/>
      <c r="AZ2702" s="231"/>
      <c r="BA2702" s="15"/>
      <c r="BB2702" s="232">
        <f t="shared" si="891"/>
        <v>0</v>
      </c>
      <c r="BC2702" s="235">
        <f t="shared" si="903"/>
        <v>0</v>
      </c>
      <c r="BG2702" s="210"/>
      <c r="BH2702" s="231"/>
      <c r="BI2702" s="15"/>
      <c r="BJ2702" s="232">
        <f t="shared" si="895"/>
        <v>0</v>
      </c>
      <c r="BK2702" s="235">
        <f t="shared" si="904"/>
        <v>0</v>
      </c>
      <c r="BM2702" s="109">
        <f t="shared" si="896"/>
        <v>-3.7298370450841234</v>
      </c>
      <c r="BN2702" s="213"/>
      <c r="BR2702" s="228"/>
      <c r="BS2702" s="311"/>
      <c r="BT2702" s="3"/>
      <c r="BU2702" s="213"/>
      <c r="BV2702" s="213"/>
      <c r="BW2702" s="291"/>
    </row>
    <row r="2703" spans="1:75" x14ac:dyDescent="0.2">
      <c r="A2703" s="210"/>
      <c r="B2703" s="211"/>
      <c r="C2703" s="848" t="str">
        <f ca="1">IF(ISERR(AVERAGE(INDIRECT("B"&amp;(ROW()-INT($B$1/2))):INDIRECT("B"&amp;(ROW()+INT($B$1/2))))),"",AVERAGE(INDIRECT("B"&amp;(ROW()-INT($B$1/2))):INDIRECT("B"&amp;(ROW()+INT($B$1/2)))))</f>
        <v/>
      </c>
      <c r="D2703" s="848">
        <f t="shared" si="890"/>
        <v>0</v>
      </c>
      <c r="E2703" s="275"/>
      <c r="F2703" s="15"/>
      <c r="G2703" s="3"/>
      <c r="H2703" s="3"/>
      <c r="I2703" s="3"/>
      <c r="J2703" s="3"/>
      <c r="K2703" s="3"/>
      <c r="L2703" s="554"/>
      <c r="M2703" s="545"/>
      <c r="N2703" s="546"/>
      <c r="O2703" s="5"/>
      <c r="P2703" s="216"/>
      <c r="Q2703" s="217"/>
      <c r="R2703" s="218"/>
      <c r="S2703" s="219">
        <f t="shared" si="907"/>
        <v>0</v>
      </c>
      <c r="T2703" s="220">
        <f t="shared" si="908"/>
        <v>0</v>
      </c>
      <c r="U2703" s="214">
        <f t="shared" si="905"/>
        <v>0</v>
      </c>
      <c r="W2703" s="221"/>
      <c r="X2703" s="222"/>
      <c r="Y2703" s="222"/>
      <c r="Z2703" s="223"/>
      <c r="AA2703" s="222"/>
      <c r="AB2703" s="224"/>
      <c r="AC2703" s="225"/>
      <c r="AD2703" s="2">
        <f t="shared" si="892"/>
        <v>0</v>
      </c>
      <c r="AE2703" s="2">
        <f t="shared" si="893"/>
        <v>0</v>
      </c>
      <c r="AF2703" s="226"/>
      <c r="AG2703" s="219">
        <f t="shared" si="897"/>
        <v>0</v>
      </c>
      <c r="AH2703" s="234">
        <f t="shared" si="898"/>
        <v>0</v>
      </c>
      <c r="AI2703" s="214">
        <f t="shared" si="906"/>
        <v>0</v>
      </c>
      <c r="AK2703" s="229">
        <f t="shared" si="899"/>
        <v>0</v>
      </c>
      <c r="AL2703" s="226"/>
      <c r="AM2703" s="15"/>
      <c r="AN2703" s="232" t="e">
        <f t="shared" si="900"/>
        <v>#DIV/0!</v>
      </c>
      <c r="AO2703" s="214">
        <f t="shared" si="894"/>
        <v>0</v>
      </c>
      <c r="AQ2703" s="210"/>
      <c r="AR2703" s="231"/>
      <c r="AS2703" s="15"/>
      <c r="AT2703" s="232">
        <f t="shared" si="901"/>
        <v>0</v>
      </c>
      <c r="AU2703" s="235">
        <f t="shared" si="902"/>
        <v>0</v>
      </c>
      <c r="AY2703" s="210"/>
      <c r="AZ2703" s="231"/>
      <c r="BA2703" s="15"/>
      <c r="BB2703" s="232">
        <f t="shared" si="891"/>
        <v>0</v>
      </c>
      <c r="BC2703" s="235">
        <f t="shared" si="903"/>
        <v>0</v>
      </c>
      <c r="BG2703" s="210"/>
      <c r="BH2703" s="231"/>
      <c r="BI2703" s="15"/>
      <c r="BJ2703" s="232">
        <f t="shared" si="895"/>
        <v>0</v>
      </c>
      <c r="BK2703" s="235">
        <f t="shared" si="904"/>
        <v>0</v>
      </c>
      <c r="BM2703" s="109">
        <f t="shared" si="896"/>
        <v>-3.7316693825818601</v>
      </c>
      <c r="BN2703" s="213"/>
      <c r="BR2703" s="228"/>
      <c r="BS2703" s="311"/>
      <c r="BT2703" s="3"/>
      <c r="BU2703" s="213"/>
      <c r="BV2703" s="213"/>
      <c r="BW2703" s="291"/>
    </row>
    <row r="2704" spans="1:75" x14ac:dyDescent="0.2">
      <c r="A2704" s="210"/>
      <c r="B2704" s="211"/>
      <c r="C2704" s="848" t="str">
        <f ca="1">IF(ISERR(AVERAGE(INDIRECT("B"&amp;(ROW()-INT($B$1/2))):INDIRECT("B"&amp;(ROW()+INT($B$1/2))))),"",AVERAGE(INDIRECT("B"&amp;(ROW()-INT($B$1/2))):INDIRECT("B"&amp;(ROW()+INT($B$1/2)))))</f>
        <v/>
      </c>
      <c r="D2704" s="848">
        <f t="shared" si="890"/>
        <v>0</v>
      </c>
      <c r="E2704" s="275"/>
      <c r="F2704" s="15"/>
      <c r="G2704" s="3"/>
      <c r="H2704" s="3"/>
      <c r="I2704" s="3"/>
      <c r="J2704" s="3"/>
      <c r="K2704" s="3"/>
      <c r="L2704" s="554"/>
      <c r="M2704" s="545"/>
      <c r="N2704" s="546"/>
      <c r="O2704" s="5"/>
      <c r="P2704" s="216"/>
      <c r="Q2704" s="217"/>
      <c r="R2704" s="218"/>
      <c r="S2704" s="219">
        <f t="shared" si="907"/>
        <v>0</v>
      </c>
      <c r="T2704" s="220">
        <f t="shared" si="908"/>
        <v>0</v>
      </c>
      <c r="U2704" s="214">
        <f t="shared" si="905"/>
        <v>0</v>
      </c>
      <c r="W2704" s="221"/>
      <c r="X2704" s="222"/>
      <c r="Y2704" s="222"/>
      <c r="Z2704" s="223"/>
      <c r="AA2704" s="222"/>
      <c r="AB2704" s="224"/>
      <c r="AC2704" s="225"/>
      <c r="AD2704" s="2">
        <f t="shared" si="892"/>
        <v>0</v>
      </c>
      <c r="AE2704" s="2">
        <f t="shared" si="893"/>
        <v>0</v>
      </c>
      <c r="AF2704" s="226"/>
      <c r="AG2704" s="219">
        <f t="shared" si="897"/>
        <v>0</v>
      </c>
      <c r="AH2704" s="234">
        <f t="shared" si="898"/>
        <v>0</v>
      </c>
      <c r="AI2704" s="214">
        <f t="shared" si="906"/>
        <v>0</v>
      </c>
      <c r="AK2704" s="229">
        <f t="shared" si="899"/>
        <v>0</v>
      </c>
      <c r="AL2704" s="226"/>
      <c r="AM2704" s="15"/>
      <c r="AN2704" s="232" t="e">
        <f t="shared" si="900"/>
        <v>#DIV/0!</v>
      </c>
      <c r="AO2704" s="214">
        <f t="shared" si="894"/>
        <v>0</v>
      </c>
      <c r="AQ2704" s="210"/>
      <c r="AR2704" s="231"/>
      <c r="AS2704" s="15"/>
      <c r="AT2704" s="232">
        <f t="shared" si="901"/>
        <v>0</v>
      </c>
      <c r="AU2704" s="235">
        <f t="shared" si="902"/>
        <v>0</v>
      </c>
      <c r="AY2704" s="210"/>
      <c r="AZ2704" s="231"/>
      <c r="BA2704" s="15"/>
      <c r="BB2704" s="232">
        <f t="shared" si="891"/>
        <v>0</v>
      </c>
      <c r="BC2704" s="235">
        <f t="shared" si="903"/>
        <v>0</v>
      </c>
      <c r="BG2704" s="210"/>
      <c r="BH2704" s="231"/>
      <c r="BI2704" s="15"/>
      <c r="BJ2704" s="232">
        <f t="shared" si="895"/>
        <v>0</v>
      </c>
      <c r="BK2704" s="235">
        <f t="shared" si="904"/>
        <v>0</v>
      </c>
      <c r="BM2704" s="109">
        <f t="shared" si="896"/>
        <v>-3.7335017200795968</v>
      </c>
      <c r="BN2704" s="213"/>
      <c r="BR2704" s="228"/>
      <c r="BS2704" s="311"/>
      <c r="BT2704" s="3"/>
      <c r="BU2704" s="213"/>
      <c r="BV2704" s="213"/>
      <c r="BW2704" s="291"/>
    </row>
    <row r="2705" spans="1:75" x14ac:dyDescent="0.2">
      <c r="A2705" s="210"/>
      <c r="B2705" s="211"/>
      <c r="C2705" s="848" t="str">
        <f ca="1">IF(ISERR(AVERAGE(INDIRECT("B"&amp;(ROW()-INT($B$1/2))):INDIRECT("B"&amp;(ROW()+INT($B$1/2))))),"",AVERAGE(INDIRECT("B"&amp;(ROW()-INT($B$1/2))):INDIRECT("B"&amp;(ROW()+INT($B$1/2)))))</f>
        <v/>
      </c>
      <c r="D2705" s="848">
        <f t="shared" si="890"/>
        <v>0</v>
      </c>
      <c r="E2705" s="275"/>
      <c r="F2705" s="15"/>
      <c r="G2705" s="3"/>
      <c r="H2705" s="3"/>
      <c r="I2705" s="3"/>
      <c r="J2705" s="3"/>
      <c r="K2705" s="3"/>
      <c r="L2705" s="554"/>
      <c r="M2705" s="545"/>
      <c r="N2705" s="546"/>
      <c r="O2705" s="5"/>
      <c r="P2705" s="216"/>
      <c r="Q2705" s="217"/>
      <c r="R2705" s="218"/>
      <c r="S2705" s="219">
        <f t="shared" si="907"/>
        <v>0</v>
      </c>
      <c r="T2705" s="220">
        <f t="shared" si="908"/>
        <v>0</v>
      </c>
      <c r="U2705" s="214">
        <f t="shared" si="905"/>
        <v>0</v>
      </c>
      <c r="W2705" s="221"/>
      <c r="X2705" s="222"/>
      <c r="Y2705" s="222"/>
      <c r="Z2705" s="223"/>
      <c r="AA2705" s="222"/>
      <c r="AB2705" s="224"/>
      <c r="AC2705" s="225"/>
      <c r="AD2705" s="2">
        <f t="shared" si="892"/>
        <v>0</v>
      </c>
      <c r="AE2705" s="2">
        <f t="shared" si="893"/>
        <v>0</v>
      </c>
      <c r="AF2705" s="226"/>
      <c r="AG2705" s="219">
        <f t="shared" si="897"/>
        <v>0</v>
      </c>
      <c r="AH2705" s="234">
        <f t="shared" si="898"/>
        <v>0</v>
      </c>
      <c r="AI2705" s="214">
        <f t="shared" si="906"/>
        <v>0</v>
      </c>
      <c r="AK2705" s="229">
        <f t="shared" si="899"/>
        <v>0</v>
      </c>
      <c r="AL2705" s="226"/>
      <c r="AM2705" s="15"/>
      <c r="AN2705" s="232" t="e">
        <f t="shared" si="900"/>
        <v>#DIV/0!</v>
      </c>
      <c r="AO2705" s="214">
        <f t="shared" si="894"/>
        <v>0</v>
      </c>
      <c r="AQ2705" s="210"/>
      <c r="AR2705" s="231"/>
      <c r="AS2705" s="15"/>
      <c r="AT2705" s="232">
        <f t="shared" si="901"/>
        <v>0</v>
      </c>
      <c r="AU2705" s="235">
        <f t="shared" si="902"/>
        <v>0</v>
      </c>
      <c r="AY2705" s="210"/>
      <c r="AZ2705" s="231"/>
      <c r="BA2705" s="15"/>
      <c r="BB2705" s="232">
        <f t="shared" si="891"/>
        <v>0</v>
      </c>
      <c r="BC2705" s="235">
        <f t="shared" si="903"/>
        <v>0</v>
      </c>
      <c r="BG2705" s="210"/>
      <c r="BH2705" s="231"/>
      <c r="BI2705" s="15"/>
      <c r="BJ2705" s="232">
        <f t="shared" si="895"/>
        <v>0</v>
      </c>
      <c r="BK2705" s="235">
        <f t="shared" si="904"/>
        <v>0</v>
      </c>
      <c r="BM2705" s="109">
        <f t="shared" si="896"/>
        <v>-3.7353340575773335</v>
      </c>
      <c r="BN2705" s="213"/>
      <c r="BR2705" s="228"/>
      <c r="BS2705" s="311"/>
      <c r="BT2705" s="3"/>
      <c r="BU2705" s="213"/>
      <c r="BV2705" s="213"/>
      <c r="BW2705" s="291"/>
    </row>
    <row r="2706" spans="1:75" x14ac:dyDescent="0.2">
      <c r="A2706" s="210"/>
      <c r="B2706" s="211"/>
      <c r="C2706" s="848" t="str">
        <f ca="1">IF(ISERR(AVERAGE(INDIRECT("B"&amp;(ROW()-INT($B$1/2))):INDIRECT("B"&amp;(ROW()+INT($B$1/2))))),"",AVERAGE(INDIRECT("B"&amp;(ROW()-INT($B$1/2))):INDIRECT("B"&amp;(ROW()+INT($B$1/2)))))</f>
        <v/>
      </c>
      <c r="D2706" s="848">
        <f t="shared" si="890"/>
        <v>0</v>
      </c>
      <c r="E2706" s="275"/>
      <c r="F2706" s="15"/>
      <c r="G2706" s="3"/>
      <c r="H2706" s="3"/>
      <c r="I2706" s="3"/>
      <c r="J2706" s="3"/>
      <c r="K2706" s="3"/>
      <c r="L2706" s="554"/>
      <c r="M2706" s="545"/>
      <c r="N2706" s="546"/>
      <c r="O2706" s="5"/>
      <c r="P2706" s="216"/>
      <c r="Q2706" s="217"/>
      <c r="R2706" s="218"/>
      <c r="S2706" s="219">
        <f t="shared" si="907"/>
        <v>0</v>
      </c>
      <c r="T2706" s="220">
        <f t="shared" si="908"/>
        <v>0</v>
      </c>
      <c r="U2706" s="214">
        <f t="shared" si="905"/>
        <v>0</v>
      </c>
      <c r="W2706" s="221"/>
      <c r="X2706" s="222"/>
      <c r="Y2706" s="222"/>
      <c r="Z2706" s="223"/>
      <c r="AA2706" s="222"/>
      <c r="AB2706" s="224"/>
      <c r="AC2706" s="225"/>
      <c r="AD2706" s="2">
        <f t="shared" si="892"/>
        <v>0</v>
      </c>
      <c r="AE2706" s="2">
        <f t="shared" si="893"/>
        <v>0</v>
      </c>
      <c r="AF2706" s="226"/>
      <c r="AG2706" s="219">
        <f t="shared" si="897"/>
        <v>0</v>
      </c>
      <c r="AH2706" s="234">
        <f t="shared" si="898"/>
        <v>0</v>
      </c>
      <c r="AI2706" s="214">
        <f t="shared" si="906"/>
        <v>0</v>
      </c>
      <c r="AK2706" s="229">
        <f t="shared" si="899"/>
        <v>0</v>
      </c>
      <c r="AL2706" s="226"/>
      <c r="AM2706" s="15"/>
      <c r="AN2706" s="232" t="e">
        <f t="shared" si="900"/>
        <v>#DIV/0!</v>
      </c>
      <c r="AO2706" s="214">
        <f t="shared" si="894"/>
        <v>0</v>
      </c>
      <c r="AQ2706" s="210"/>
      <c r="AR2706" s="231"/>
      <c r="AS2706" s="15"/>
      <c r="AT2706" s="232">
        <f t="shared" si="901"/>
        <v>0</v>
      </c>
      <c r="AU2706" s="235">
        <f t="shared" si="902"/>
        <v>0</v>
      </c>
      <c r="AY2706" s="210"/>
      <c r="AZ2706" s="231"/>
      <c r="BA2706" s="15"/>
      <c r="BB2706" s="232">
        <f t="shared" si="891"/>
        <v>0</v>
      </c>
      <c r="BC2706" s="235">
        <f t="shared" si="903"/>
        <v>0</v>
      </c>
      <c r="BG2706" s="210"/>
      <c r="BH2706" s="231"/>
      <c r="BI2706" s="15"/>
      <c r="BJ2706" s="232">
        <f t="shared" si="895"/>
        <v>0</v>
      </c>
      <c r="BK2706" s="235">
        <f t="shared" si="904"/>
        <v>0</v>
      </c>
      <c r="BM2706" s="109">
        <f t="shared" si="896"/>
        <v>-3.7371663950750702</v>
      </c>
      <c r="BN2706" s="213"/>
      <c r="BR2706" s="228"/>
      <c r="BS2706" s="311"/>
      <c r="BT2706" s="3"/>
      <c r="BU2706" s="213"/>
      <c r="BV2706" s="213"/>
      <c r="BW2706" s="291"/>
    </row>
    <row r="2707" spans="1:75" x14ac:dyDescent="0.2">
      <c r="A2707" s="210"/>
      <c r="B2707" s="211"/>
      <c r="C2707" s="848" t="str">
        <f ca="1">IF(ISERR(AVERAGE(INDIRECT("B"&amp;(ROW()-INT($B$1/2))):INDIRECT("B"&amp;(ROW()+INT($B$1/2))))),"",AVERAGE(INDIRECT("B"&amp;(ROW()-INT($B$1/2))):INDIRECT("B"&amp;(ROW()+INT($B$1/2)))))</f>
        <v/>
      </c>
      <c r="D2707" s="848">
        <f t="shared" si="890"/>
        <v>0</v>
      </c>
      <c r="E2707" s="275"/>
      <c r="F2707" s="15"/>
      <c r="G2707" s="3"/>
      <c r="H2707" s="3"/>
      <c r="I2707" s="3"/>
      <c r="J2707" s="3"/>
      <c r="K2707" s="3"/>
      <c r="L2707" s="554"/>
      <c r="M2707" s="545"/>
      <c r="N2707" s="546"/>
      <c r="O2707" s="5"/>
      <c r="P2707" s="216"/>
      <c r="Q2707" s="217"/>
      <c r="R2707" s="218"/>
      <c r="S2707" s="219">
        <f t="shared" si="907"/>
        <v>0</v>
      </c>
      <c r="T2707" s="220">
        <f t="shared" si="908"/>
        <v>0</v>
      </c>
      <c r="U2707" s="214">
        <f t="shared" si="905"/>
        <v>0</v>
      </c>
      <c r="W2707" s="221"/>
      <c r="X2707" s="222"/>
      <c r="Y2707" s="222"/>
      <c r="Z2707" s="223"/>
      <c r="AA2707" s="222"/>
      <c r="AB2707" s="224"/>
      <c r="AC2707" s="225"/>
      <c r="AD2707" s="2">
        <f t="shared" si="892"/>
        <v>0</v>
      </c>
      <c r="AE2707" s="2">
        <f t="shared" si="893"/>
        <v>0</v>
      </c>
      <c r="AF2707" s="226"/>
      <c r="AG2707" s="219">
        <f t="shared" si="897"/>
        <v>0</v>
      </c>
      <c r="AH2707" s="234">
        <f t="shared" si="898"/>
        <v>0</v>
      </c>
      <c r="AI2707" s="214">
        <f t="shared" si="906"/>
        <v>0</v>
      </c>
      <c r="AK2707" s="229">
        <f t="shared" si="899"/>
        <v>0</v>
      </c>
      <c r="AL2707" s="226"/>
      <c r="AM2707" s="15"/>
      <c r="AN2707" s="232" t="e">
        <f t="shared" si="900"/>
        <v>#DIV/0!</v>
      </c>
      <c r="AO2707" s="214">
        <f t="shared" si="894"/>
        <v>0</v>
      </c>
      <c r="AQ2707" s="210"/>
      <c r="AR2707" s="231"/>
      <c r="AS2707" s="15"/>
      <c r="AT2707" s="232">
        <f t="shared" si="901"/>
        <v>0</v>
      </c>
      <c r="AU2707" s="235">
        <f t="shared" si="902"/>
        <v>0</v>
      </c>
      <c r="AY2707" s="210"/>
      <c r="AZ2707" s="231"/>
      <c r="BA2707" s="15"/>
      <c r="BB2707" s="232">
        <f t="shared" si="891"/>
        <v>0</v>
      </c>
      <c r="BC2707" s="235">
        <f t="shared" si="903"/>
        <v>0</v>
      </c>
      <c r="BG2707" s="210"/>
      <c r="BH2707" s="231"/>
      <c r="BI2707" s="15"/>
      <c r="BJ2707" s="232">
        <f t="shared" si="895"/>
        <v>0</v>
      </c>
      <c r="BK2707" s="235">
        <f t="shared" si="904"/>
        <v>0</v>
      </c>
      <c r="BM2707" s="109">
        <f t="shared" si="896"/>
        <v>-3.7389987325728069</v>
      </c>
      <c r="BN2707" s="213"/>
      <c r="BR2707" s="228"/>
      <c r="BS2707" s="311"/>
      <c r="BT2707" s="3"/>
      <c r="BU2707" s="213"/>
      <c r="BV2707" s="213"/>
      <c r="BW2707" s="291"/>
    </row>
    <row r="2708" spans="1:75" x14ac:dyDescent="0.2">
      <c r="A2708" s="210"/>
      <c r="B2708" s="211"/>
      <c r="C2708" s="848" t="str">
        <f ca="1">IF(ISERR(AVERAGE(INDIRECT("B"&amp;(ROW()-INT($B$1/2))):INDIRECT("B"&amp;(ROW()+INT($B$1/2))))),"",AVERAGE(INDIRECT("B"&amp;(ROW()-INT($B$1/2))):INDIRECT("B"&amp;(ROW()+INT($B$1/2)))))</f>
        <v/>
      </c>
      <c r="D2708" s="848">
        <f t="shared" si="890"/>
        <v>0</v>
      </c>
      <c r="E2708" s="275"/>
      <c r="F2708" s="15"/>
      <c r="G2708" s="3"/>
      <c r="H2708" s="3"/>
      <c r="I2708" s="3"/>
      <c r="J2708" s="3"/>
      <c r="K2708" s="3"/>
      <c r="L2708" s="554"/>
      <c r="M2708" s="545"/>
      <c r="N2708" s="546"/>
      <c r="O2708" s="5"/>
      <c r="P2708" s="216"/>
      <c r="Q2708" s="217"/>
      <c r="R2708" s="218"/>
      <c r="S2708" s="219">
        <f t="shared" si="907"/>
        <v>0</v>
      </c>
      <c r="T2708" s="220">
        <f t="shared" si="908"/>
        <v>0</v>
      </c>
      <c r="U2708" s="214">
        <f t="shared" si="905"/>
        <v>0</v>
      </c>
      <c r="W2708" s="221"/>
      <c r="X2708" s="222"/>
      <c r="Y2708" s="222"/>
      <c r="Z2708" s="223"/>
      <c r="AA2708" s="222"/>
      <c r="AB2708" s="224"/>
      <c r="AC2708" s="225"/>
      <c r="AD2708" s="2">
        <f t="shared" si="892"/>
        <v>0</v>
      </c>
      <c r="AE2708" s="2">
        <f t="shared" si="893"/>
        <v>0</v>
      </c>
      <c r="AF2708" s="226"/>
      <c r="AG2708" s="219">
        <f t="shared" si="897"/>
        <v>0</v>
      </c>
      <c r="AH2708" s="234">
        <f t="shared" si="898"/>
        <v>0</v>
      </c>
      <c r="AI2708" s="214">
        <f t="shared" si="906"/>
        <v>0</v>
      </c>
      <c r="AK2708" s="229">
        <f t="shared" si="899"/>
        <v>0</v>
      </c>
      <c r="AL2708" s="226"/>
      <c r="AM2708" s="15"/>
      <c r="AN2708" s="232" t="e">
        <f t="shared" si="900"/>
        <v>#DIV/0!</v>
      </c>
      <c r="AO2708" s="214">
        <f t="shared" si="894"/>
        <v>0</v>
      </c>
      <c r="AQ2708" s="210"/>
      <c r="AR2708" s="231"/>
      <c r="AS2708" s="15"/>
      <c r="AT2708" s="232">
        <f t="shared" si="901"/>
        <v>0</v>
      </c>
      <c r="AU2708" s="235">
        <f t="shared" si="902"/>
        <v>0</v>
      </c>
      <c r="AY2708" s="210"/>
      <c r="AZ2708" s="231"/>
      <c r="BA2708" s="15"/>
      <c r="BB2708" s="232">
        <f t="shared" si="891"/>
        <v>0</v>
      </c>
      <c r="BC2708" s="235">
        <f t="shared" si="903"/>
        <v>0</v>
      </c>
      <c r="BG2708" s="210"/>
      <c r="BH2708" s="231"/>
      <c r="BI2708" s="15"/>
      <c r="BJ2708" s="232">
        <f t="shared" si="895"/>
        <v>0</v>
      </c>
      <c r="BK2708" s="235">
        <f t="shared" si="904"/>
        <v>0</v>
      </c>
      <c r="BM2708" s="109">
        <f t="shared" si="896"/>
        <v>-3.7408310700705436</v>
      </c>
      <c r="BN2708" s="213"/>
      <c r="BR2708" s="228"/>
      <c r="BS2708" s="311"/>
      <c r="BT2708" s="3"/>
      <c r="BU2708" s="213"/>
      <c r="BV2708" s="213"/>
      <c r="BW2708" s="291"/>
    </row>
    <row r="2709" spans="1:75" x14ac:dyDescent="0.2">
      <c r="A2709" s="210"/>
      <c r="B2709" s="211"/>
      <c r="C2709" s="848" t="str">
        <f ca="1">IF(ISERR(AVERAGE(INDIRECT("B"&amp;(ROW()-INT($B$1/2))):INDIRECT("B"&amp;(ROW()+INT($B$1/2))))),"",AVERAGE(INDIRECT("B"&amp;(ROW()-INT($B$1/2))):INDIRECT("B"&amp;(ROW()+INT($B$1/2)))))</f>
        <v/>
      </c>
      <c r="D2709" s="848">
        <f t="shared" si="890"/>
        <v>0</v>
      </c>
      <c r="E2709" s="275"/>
      <c r="F2709" s="15"/>
      <c r="G2709" s="3"/>
      <c r="H2709" s="3"/>
      <c r="I2709" s="3"/>
      <c r="J2709" s="3"/>
      <c r="K2709" s="3"/>
      <c r="L2709" s="554"/>
      <c r="M2709" s="545"/>
      <c r="N2709" s="546"/>
      <c r="O2709" s="5"/>
      <c r="P2709" s="216"/>
      <c r="Q2709" s="217"/>
      <c r="R2709" s="218"/>
      <c r="S2709" s="219">
        <f t="shared" si="907"/>
        <v>0</v>
      </c>
      <c r="T2709" s="220">
        <f t="shared" si="908"/>
        <v>0</v>
      </c>
      <c r="U2709" s="214">
        <f t="shared" si="905"/>
        <v>0</v>
      </c>
      <c r="W2709" s="221"/>
      <c r="X2709" s="222"/>
      <c r="Y2709" s="222"/>
      <c r="Z2709" s="223"/>
      <c r="AA2709" s="222"/>
      <c r="AB2709" s="224"/>
      <c r="AC2709" s="225"/>
      <c r="AD2709" s="2">
        <f t="shared" si="892"/>
        <v>0</v>
      </c>
      <c r="AE2709" s="2">
        <f t="shared" si="893"/>
        <v>0</v>
      </c>
      <c r="AF2709" s="226"/>
      <c r="AG2709" s="219">
        <f t="shared" si="897"/>
        <v>0</v>
      </c>
      <c r="AH2709" s="234">
        <f t="shared" si="898"/>
        <v>0</v>
      </c>
      <c r="AI2709" s="214">
        <f t="shared" si="906"/>
        <v>0</v>
      </c>
      <c r="AK2709" s="229">
        <f t="shared" si="899"/>
        <v>0</v>
      </c>
      <c r="AL2709" s="226"/>
      <c r="AM2709" s="15"/>
      <c r="AN2709" s="232" t="e">
        <f t="shared" si="900"/>
        <v>#DIV/0!</v>
      </c>
      <c r="AO2709" s="214">
        <f t="shared" si="894"/>
        <v>0</v>
      </c>
      <c r="AQ2709" s="210"/>
      <c r="AR2709" s="231"/>
      <c r="AS2709" s="15"/>
      <c r="AT2709" s="232">
        <f t="shared" si="901"/>
        <v>0</v>
      </c>
      <c r="AU2709" s="235">
        <f t="shared" si="902"/>
        <v>0</v>
      </c>
      <c r="AY2709" s="210"/>
      <c r="AZ2709" s="231"/>
      <c r="BA2709" s="15"/>
      <c r="BB2709" s="232">
        <f t="shared" si="891"/>
        <v>0</v>
      </c>
      <c r="BC2709" s="235">
        <f t="shared" si="903"/>
        <v>0</v>
      </c>
      <c r="BG2709" s="210"/>
      <c r="BH2709" s="231"/>
      <c r="BI2709" s="15"/>
      <c r="BJ2709" s="232">
        <f t="shared" si="895"/>
        <v>0</v>
      </c>
      <c r="BK2709" s="235">
        <f t="shared" si="904"/>
        <v>0</v>
      </c>
      <c r="BM2709" s="109">
        <f t="shared" si="896"/>
        <v>-3.7426634075682803</v>
      </c>
      <c r="BN2709" s="213"/>
      <c r="BR2709" s="228"/>
      <c r="BS2709" s="311"/>
      <c r="BT2709" s="3"/>
      <c r="BU2709" s="213"/>
      <c r="BV2709" s="213"/>
      <c r="BW2709" s="291"/>
    </row>
    <row r="2710" spans="1:75" x14ac:dyDescent="0.2">
      <c r="A2710" s="210"/>
      <c r="B2710" s="211"/>
      <c r="C2710" s="848" t="str">
        <f ca="1">IF(ISERR(AVERAGE(INDIRECT("B"&amp;(ROW()-INT($B$1/2))):INDIRECT("B"&amp;(ROW()+INT($B$1/2))))),"",AVERAGE(INDIRECT("B"&amp;(ROW()-INT($B$1/2))):INDIRECT("B"&amp;(ROW()+INT($B$1/2)))))</f>
        <v/>
      </c>
      <c r="D2710" s="848">
        <f t="shared" si="890"/>
        <v>0</v>
      </c>
      <c r="E2710" s="275"/>
      <c r="F2710" s="15"/>
      <c r="G2710" s="3"/>
      <c r="H2710" s="3"/>
      <c r="I2710" s="3"/>
      <c r="J2710" s="3"/>
      <c r="K2710" s="3"/>
      <c r="L2710" s="554"/>
      <c r="M2710" s="545"/>
      <c r="N2710" s="546"/>
      <c r="O2710" s="5"/>
      <c r="P2710" s="216"/>
      <c r="Q2710" s="217"/>
      <c r="R2710" s="218"/>
      <c r="S2710" s="219">
        <f t="shared" si="907"/>
        <v>0</v>
      </c>
      <c r="T2710" s="220">
        <f t="shared" si="908"/>
        <v>0</v>
      </c>
      <c r="U2710" s="214">
        <f t="shared" si="905"/>
        <v>0</v>
      </c>
      <c r="W2710" s="221"/>
      <c r="X2710" s="222"/>
      <c r="Y2710" s="222"/>
      <c r="Z2710" s="223"/>
      <c r="AA2710" s="222"/>
      <c r="AB2710" s="224"/>
      <c r="AC2710" s="225"/>
      <c r="AD2710" s="2">
        <f t="shared" si="892"/>
        <v>0</v>
      </c>
      <c r="AE2710" s="2">
        <f t="shared" si="893"/>
        <v>0</v>
      </c>
      <c r="AF2710" s="226"/>
      <c r="AG2710" s="219">
        <f t="shared" si="897"/>
        <v>0</v>
      </c>
      <c r="AH2710" s="234">
        <f t="shared" si="898"/>
        <v>0</v>
      </c>
      <c r="AI2710" s="214">
        <f t="shared" si="906"/>
        <v>0</v>
      </c>
      <c r="AK2710" s="229">
        <f t="shared" si="899"/>
        <v>0</v>
      </c>
      <c r="AL2710" s="226"/>
      <c r="AM2710" s="15"/>
      <c r="AN2710" s="232" t="e">
        <f t="shared" si="900"/>
        <v>#DIV/0!</v>
      </c>
      <c r="AO2710" s="214">
        <f t="shared" si="894"/>
        <v>0</v>
      </c>
      <c r="AQ2710" s="210"/>
      <c r="AR2710" s="231"/>
      <c r="AS2710" s="15"/>
      <c r="AT2710" s="232">
        <f t="shared" si="901"/>
        <v>0</v>
      </c>
      <c r="AU2710" s="235">
        <f t="shared" si="902"/>
        <v>0</v>
      </c>
      <c r="AY2710" s="210"/>
      <c r="AZ2710" s="231"/>
      <c r="BA2710" s="15"/>
      <c r="BB2710" s="232">
        <f t="shared" si="891"/>
        <v>0</v>
      </c>
      <c r="BC2710" s="235">
        <f t="shared" si="903"/>
        <v>0</v>
      </c>
      <c r="BG2710" s="210"/>
      <c r="BH2710" s="231"/>
      <c r="BI2710" s="15"/>
      <c r="BJ2710" s="232">
        <f t="shared" si="895"/>
        <v>0</v>
      </c>
      <c r="BK2710" s="235">
        <f t="shared" si="904"/>
        <v>0</v>
      </c>
      <c r="BM2710" s="109">
        <f t="shared" si="896"/>
        <v>-3.744495745066017</v>
      </c>
      <c r="BN2710" s="213"/>
      <c r="BR2710" s="228"/>
      <c r="BS2710" s="311"/>
      <c r="BT2710" s="3"/>
      <c r="BU2710" s="213"/>
      <c r="BV2710" s="213"/>
      <c r="BW2710" s="291"/>
    </row>
    <row r="2711" spans="1:75" x14ac:dyDescent="0.2">
      <c r="A2711" s="210"/>
      <c r="B2711" s="211"/>
      <c r="C2711" s="848" t="str">
        <f ca="1">IF(ISERR(AVERAGE(INDIRECT("B"&amp;(ROW()-INT($B$1/2))):INDIRECT("B"&amp;(ROW()+INT($B$1/2))))),"",AVERAGE(INDIRECT("B"&amp;(ROW()-INT($B$1/2))):INDIRECT("B"&amp;(ROW()+INT($B$1/2)))))</f>
        <v/>
      </c>
      <c r="D2711" s="848">
        <f t="shared" si="890"/>
        <v>0</v>
      </c>
      <c r="E2711" s="275"/>
      <c r="F2711" s="15"/>
      <c r="G2711" s="3"/>
      <c r="H2711" s="3"/>
      <c r="I2711" s="3"/>
      <c r="J2711" s="3"/>
      <c r="K2711" s="3"/>
      <c r="L2711" s="554"/>
      <c r="M2711" s="545"/>
      <c r="N2711" s="546"/>
      <c r="O2711" s="5"/>
      <c r="P2711" s="216"/>
      <c r="Q2711" s="217"/>
      <c r="R2711" s="218"/>
      <c r="S2711" s="219">
        <f t="shared" si="907"/>
        <v>0</v>
      </c>
      <c r="T2711" s="220">
        <f t="shared" si="908"/>
        <v>0</v>
      </c>
      <c r="U2711" s="214">
        <f t="shared" si="905"/>
        <v>0</v>
      </c>
      <c r="W2711" s="221"/>
      <c r="X2711" s="222"/>
      <c r="Y2711" s="222"/>
      <c r="Z2711" s="223"/>
      <c r="AA2711" s="222"/>
      <c r="AB2711" s="224"/>
      <c r="AC2711" s="225"/>
      <c r="AD2711" s="2">
        <f t="shared" si="892"/>
        <v>0</v>
      </c>
      <c r="AE2711" s="2">
        <f t="shared" si="893"/>
        <v>0</v>
      </c>
      <c r="AF2711" s="226"/>
      <c r="AG2711" s="219">
        <f t="shared" si="897"/>
        <v>0</v>
      </c>
      <c r="AH2711" s="234">
        <f t="shared" si="898"/>
        <v>0</v>
      </c>
      <c r="AI2711" s="214">
        <f t="shared" si="906"/>
        <v>0</v>
      </c>
      <c r="AK2711" s="229">
        <f t="shared" si="899"/>
        <v>0</v>
      </c>
      <c r="AL2711" s="226"/>
      <c r="AM2711" s="15"/>
      <c r="AN2711" s="232" t="e">
        <f t="shared" si="900"/>
        <v>#DIV/0!</v>
      </c>
      <c r="AO2711" s="214">
        <f t="shared" si="894"/>
        <v>0</v>
      </c>
      <c r="AQ2711" s="210"/>
      <c r="AR2711" s="231"/>
      <c r="AS2711" s="15"/>
      <c r="AT2711" s="232">
        <f t="shared" si="901"/>
        <v>0</v>
      </c>
      <c r="AU2711" s="235">
        <f t="shared" si="902"/>
        <v>0</v>
      </c>
      <c r="AY2711" s="210"/>
      <c r="AZ2711" s="231"/>
      <c r="BA2711" s="15"/>
      <c r="BB2711" s="232">
        <f t="shared" si="891"/>
        <v>0</v>
      </c>
      <c r="BC2711" s="235">
        <f t="shared" si="903"/>
        <v>0</v>
      </c>
      <c r="BG2711" s="210"/>
      <c r="BH2711" s="231"/>
      <c r="BI2711" s="15"/>
      <c r="BJ2711" s="232">
        <f t="shared" si="895"/>
        <v>0</v>
      </c>
      <c r="BK2711" s="235">
        <f t="shared" si="904"/>
        <v>0</v>
      </c>
      <c r="BM2711" s="109">
        <f t="shared" si="896"/>
        <v>-3.7463280825637537</v>
      </c>
      <c r="BN2711" s="213"/>
      <c r="BR2711" s="228"/>
      <c r="BS2711" s="311"/>
      <c r="BT2711" s="3"/>
      <c r="BU2711" s="213"/>
      <c r="BV2711" s="213"/>
      <c r="BW2711" s="291"/>
    </row>
    <row r="2712" spans="1:75" x14ac:dyDescent="0.2">
      <c r="A2712" s="210"/>
      <c r="B2712" s="211"/>
      <c r="C2712" s="848" t="str">
        <f ca="1">IF(ISERR(AVERAGE(INDIRECT("B"&amp;(ROW()-INT($B$1/2))):INDIRECT("B"&amp;(ROW()+INT($B$1/2))))),"",AVERAGE(INDIRECT("B"&amp;(ROW()-INT($B$1/2))):INDIRECT("B"&amp;(ROW()+INT($B$1/2)))))</f>
        <v/>
      </c>
      <c r="D2712" s="848">
        <f t="shared" si="890"/>
        <v>0</v>
      </c>
      <c r="E2712" s="275"/>
      <c r="F2712" s="15"/>
      <c r="G2712" s="3"/>
      <c r="H2712" s="3"/>
      <c r="I2712" s="3"/>
      <c r="J2712" s="3"/>
      <c r="K2712" s="3"/>
      <c r="L2712" s="554"/>
      <c r="M2712" s="545"/>
      <c r="N2712" s="546"/>
      <c r="O2712" s="5"/>
      <c r="P2712" s="216"/>
      <c r="Q2712" s="217"/>
      <c r="R2712" s="218"/>
      <c r="S2712" s="219">
        <f t="shared" si="907"/>
        <v>0</v>
      </c>
      <c r="T2712" s="220">
        <f t="shared" si="908"/>
        <v>0</v>
      </c>
      <c r="U2712" s="214">
        <f t="shared" si="905"/>
        <v>0</v>
      </c>
      <c r="W2712" s="221"/>
      <c r="X2712" s="222"/>
      <c r="Y2712" s="222"/>
      <c r="Z2712" s="223"/>
      <c r="AA2712" s="222"/>
      <c r="AB2712" s="224"/>
      <c r="AC2712" s="225"/>
      <c r="AD2712" s="2">
        <f t="shared" si="892"/>
        <v>0</v>
      </c>
      <c r="AE2712" s="2">
        <f t="shared" si="893"/>
        <v>0</v>
      </c>
      <c r="AF2712" s="226"/>
      <c r="AG2712" s="219">
        <f t="shared" si="897"/>
        <v>0</v>
      </c>
      <c r="AH2712" s="234">
        <f t="shared" si="898"/>
        <v>0</v>
      </c>
      <c r="AI2712" s="214">
        <f t="shared" si="906"/>
        <v>0</v>
      </c>
      <c r="AK2712" s="229">
        <f t="shared" si="899"/>
        <v>0</v>
      </c>
      <c r="AL2712" s="226"/>
      <c r="AM2712" s="15"/>
      <c r="AN2712" s="232" t="e">
        <f t="shared" si="900"/>
        <v>#DIV/0!</v>
      </c>
      <c r="AO2712" s="214">
        <f t="shared" si="894"/>
        <v>0</v>
      </c>
      <c r="AQ2712" s="210"/>
      <c r="AR2712" s="231"/>
      <c r="AS2712" s="15"/>
      <c r="AT2712" s="232">
        <f t="shared" si="901"/>
        <v>0</v>
      </c>
      <c r="AU2712" s="235">
        <f t="shared" si="902"/>
        <v>0</v>
      </c>
      <c r="AY2712" s="210"/>
      <c r="AZ2712" s="231"/>
      <c r="BA2712" s="15"/>
      <c r="BB2712" s="232">
        <f t="shared" si="891"/>
        <v>0</v>
      </c>
      <c r="BC2712" s="235">
        <f t="shared" si="903"/>
        <v>0</v>
      </c>
      <c r="BG2712" s="210"/>
      <c r="BH2712" s="231"/>
      <c r="BI2712" s="15"/>
      <c r="BJ2712" s="232">
        <f t="shared" si="895"/>
        <v>0</v>
      </c>
      <c r="BK2712" s="235">
        <f t="shared" si="904"/>
        <v>0</v>
      </c>
      <c r="BM2712" s="109">
        <f t="shared" si="896"/>
        <v>-3.7481604200614904</v>
      </c>
      <c r="BN2712" s="213"/>
      <c r="BR2712" s="228"/>
      <c r="BS2712" s="311"/>
      <c r="BT2712" s="3"/>
      <c r="BU2712" s="213"/>
      <c r="BV2712" s="213"/>
      <c r="BW2712" s="291"/>
    </row>
    <row r="2713" spans="1:75" x14ac:dyDescent="0.2">
      <c r="A2713" s="210"/>
      <c r="B2713" s="211"/>
      <c r="C2713" s="848" t="str">
        <f ca="1">IF(ISERR(AVERAGE(INDIRECT("B"&amp;(ROW()-INT($B$1/2))):INDIRECT("B"&amp;(ROW()+INT($B$1/2))))),"",AVERAGE(INDIRECT("B"&amp;(ROW()-INT($B$1/2))):INDIRECT("B"&amp;(ROW()+INT($B$1/2)))))</f>
        <v/>
      </c>
      <c r="D2713" s="848">
        <f t="shared" si="890"/>
        <v>0</v>
      </c>
      <c r="E2713" s="275"/>
      <c r="F2713" s="15"/>
      <c r="G2713" s="3"/>
      <c r="H2713" s="3"/>
      <c r="I2713" s="3"/>
      <c r="J2713" s="3"/>
      <c r="K2713" s="3"/>
      <c r="L2713" s="554"/>
      <c r="M2713" s="545"/>
      <c r="N2713" s="546"/>
      <c r="O2713" s="5"/>
      <c r="P2713" s="216"/>
      <c r="Q2713" s="217"/>
      <c r="R2713" s="218"/>
      <c r="S2713" s="219">
        <f t="shared" si="907"/>
        <v>0</v>
      </c>
      <c r="T2713" s="220">
        <f t="shared" si="908"/>
        <v>0</v>
      </c>
      <c r="U2713" s="214">
        <f t="shared" si="905"/>
        <v>0</v>
      </c>
      <c r="W2713" s="221"/>
      <c r="X2713" s="222"/>
      <c r="Y2713" s="222"/>
      <c r="Z2713" s="223"/>
      <c r="AA2713" s="222"/>
      <c r="AB2713" s="224"/>
      <c r="AC2713" s="225"/>
      <c r="AD2713" s="2">
        <f t="shared" si="892"/>
        <v>0</v>
      </c>
      <c r="AE2713" s="2">
        <f t="shared" si="893"/>
        <v>0</v>
      </c>
      <c r="AF2713" s="226"/>
      <c r="AG2713" s="219">
        <f t="shared" si="897"/>
        <v>0</v>
      </c>
      <c r="AH2713" s="234">
        <f t="shared" si="898"/>
        <v>0</v>
      </c>
      <c r="AI2713" s="214">
        <f t="shared" si="906"/>
        <v>0</v>
      </c>
      <c r="AK2713" s="229">
        <f t="shared" si="899"/>
        <v>0</v>
      </c>
      <c r="AL2713" s="226"/>
      <c r="AM2713" s="15"/>
      <c r="AN2713" s="232" t="e">
        <f t="shared" si="900"/>
        <v>#DIV/0!</v>
      </c>
      <c r="AO2713" s="214">
        <f t="shared" si="894"/>
        <v>0</v>
      </c>
      <c r="AQ2713" s="210"/>
      <c r="AR2713" s="231"/>
      <c r="AS2713" s="15"/>
      <c r="AT2713" s="232">
        <f t="shared" si="901"/>
        <v>0</v>
      </c>
      <c r="AU2713" s="235">
        <f t="shared" si="902"/>
        <v>0</v>
      </c>
      <c r="AY2713" s="210"/>
      <c r="AZ2713" s="231"/>
      <c r="BA2713" s="15"/>
      <c r="BB2713" s="232">
        <f t="shared" si="891"/>
        <v>0</v>
      </c>
      <c r="BC2713" s="235">
        <f t="shared" si="903"/>
        <v>0</v>
      </c>
      <c r="BG2713" s="210"/>
      <c r="BH2713" s="231"/>
      <c r="BI2713" s="15"/>
      <c r="BJ2713" s="232">
        <f t="shared" si="895"/>
        <v>0</v>
      </c>
      <c r="BK2713" s="235">
        <f t="shared" si="904"/>
        <v>0</v>
      </c>
      <c r="BM2713" s="109">
        <f t="shared" si="896"/>
        <v>-3.7499927575592271</v>
      </c>
      <c r="BN2713" s="213"/>
      <c r="BR2713" s="228"/>
      <c r="BS2713" s="311"/>
      <c r="BT2713" s="3"/>
      <c r="BU2713" s="213"/>
      <c r="BV2713" s="213"/>
      <c r="BW2713" s="291"/>
    </row>
    <row r="2714" spans="1:75" x14ac:dyDescent="0.2">
      <c r="A2714" s="210"/>
      <c r="B2714" s="211"/>
      <c r="C2714" s="848" t="str">
        <f ca="1">IF(ISERR(AVERAGE(INDIRECT("B"&amp;(ROW()-INT($B$1/2))):INDIRECT("B"&amp;(ROW()+INT($B$1/2))))),"",AVERAGE(INDIRECT("B"&amp;(ROW()-INT($B$1/2))):INDIRECT("B"&amp;(ROW()+INT($B$1/2)))))</f>
        <v/>
      </c>
      <c r="D2714" s="848">
        <f t="shared" si="890"/>
        <v>0</v>
      </c>
      <c r="E2714" s="275"/>
      <c r="F2714" s="15"/>
      <c r="G2714" s="3"/>
      <c r="H2714" s="3"/>
      <c r="I2714" s="3"/>
      <c r="J2714" s="3"/>
      <c r="K2714" s="3"/>
      <c r="L2714" s="554"/>
      <c r="M2714" s="545"/>
      <c r="N2714" s="546"/>
      <c r="O2714" s="5"/>
      <c r="P2714" s="216"/>
      <c r="Q2714" s="217"/>
      <c r="R2714" s="218"/>
      <c r="S2714" s="219">
        <f t="shared" si="907"/>
        <v>0</v>
      </c>
      <c r="T2714" s="220">
        <f t="shared" si="908"/>
        <v>0</v>
      </c>
      <c r="U2714" s="214">
        <f t="shared" si="905"/>
        <v>0</v>
      </c>
      <c r="W2714" s="221"/>
      <c r="X2714" s="222"/>
      <c r="Y2714" s="222"/>
      <c r="Z2714" s="223"/>
      <c r="AA2714" s="222"/>
      <c r="AB2714" s="224"/>
      <c r="AC2714" s="225"/>
      <c r="AD2714" s="2">
        <f t="shared" si="892"/>
        <v>0</v>
      </c>
      <c r="AE2714" s="2">
        <f t="shared" si="893"/>
        <v>0</v>
      </c>
      <c r="AF2714" s="226"/>
      <c r="AG2714" s="219">
        <f t="shared" si="897"/>
        <v>0</v>
      </c>
      <c r="AH2714" s="234">
        <f t="shared" si="898"/>
        <v>0</v>
      </c>
      <c r="AI2714" s="214">
        <f t="shared" si="906"/>
        <v>0</v>
      </c>
      <c r="AK2714" s="229">
        <f t="shared" si="899"/>
        <v>0</v>
      </c>
      <c r="AL2714" s="226"/>
      <c r="AM2714" s="15"/>
      <c r="AN2714" s="232" t="e">
        <f t="shared" si="900"/>
        <v>#DIV/0!</v>
      </c>
      <c r="AO2714" s="214">
        <f t="shared" si="894"/>
        <v>0</v>
      </c>
      <c r="AQ2714" s="210"/>
      <c r="AR2714" s="231"/>
      <c r="AS2714" s="15"/>
      <c r="AT2714" s="232">
        <f t="shared" si="901"/>
        <v>0</v>
      </c>
      <c r="AU2714" s="235">
        <f t="shared" si="902"/>
        <v>0</v>
      </c>
      <c r="AY2714" s="210"/>
      <c r="AZ2714" s="231"/>
      <c r="BA2714" s="15"/>
      <c r="BB2714" s="232">
        <f t="shared" si="891"/>
        <v>0</v>
      </c>
      <c r="BC2714" s="235">
        <f t="shared" si="903"/>
        <v>0</v>
      </c>
      <c r="BG2714" s="210"/>
      <c r="BH2714" s="231"/>
      <c r="BI2714" s="15"/>
      <c r="BJ2714" s="232">
        <f t="shared" si="895"/>
        <v>0</v>
      </c>
      <c r="BK2714" s="235">
        <f t="shared" si="904"/>
        <v>0</v>
      </c>
      <c r="BM2714" s="109">
        <f t="shared" si="896"/>
        <v>-3.7518250950569638</v>
      </c>
      <c r="BN2714" s="213"/>
      <c r="BR2714" s="228"/>
      <c r="BS2714" s="311"/>
      <c r="BT2714" s="3"/>
      <c r="BU2714" s="213"/>
      <c r="BV2714" s="213"/>
      <c r="BW2714" s="291"/>
    </row>
    <row r="2715" spans="1:75" x14ac:dyDescent="0.2">
      <c r="A2715" s="210"/>
      <c r="B2715" s="211"/>
      <c r="C2715" s="848" t="str">
        <f ca="1">IF(ISERR(AVERAGE(INDIRECT("B"&amp;(ROW()-INT($B$1/2))):INDIRECT("B"&amp;(ROW()+INT($B$1/2))))),"",AVERAGE(INDIRECT("B"&amp;(ROW()-INT($B$1/2))):INDIRECT("B"&amp;(ROW()+INT($B$1/2)))))</f>
        <v/>
      </c>
      <c r="D2715" s="848">
        <f t="shared" si="890"/>
        <v>0</v>
      </c>
      <c r="E2715" s="275"/>
      <c r="F2715" s="15"/>
      <c r="G2715" s="3"/>
      <c r="H2715" s="3"/>
      <c r="I2715" s="3"/>
      <c r="J2715" s="3"/>
      <c r="K2715" s="3"/>
      <c r="L2715" s="554"/>
      <c r="M2715" s="545"/>
      <c r="N2715" s="546"/>
      <c r="O2715" s="5"/>
      <c r="P2715" s="216"/>
      <c r="Q2715" s="217"/>
      <c r="R2715" s="218"/>
      <c r="S2715" s="219">
        <f t="shared" si="907"/>
        <v>0</v>
      </c>
      <c r="T2715" s="220">
        <f t="shared" si="908"/>
        <v>0</v>
      </c>
      <c r="U2715" s="214">
        <f t="shared" si="905"/>
        <v>0</v>
      </c>
      <c r="W2715" s="221"/>
      <c r="X2715" s="222"/>
      <c r="Y2715" s="222"/>
      <c r="Z2715" s="223"/>
      <c r="AA2715" s="222"/>
      <c r="AB2715" s="224"/>
      <c r="AC2715" s="225"/>
      <c r="AD2715" s="2">
        <f t="shared" si="892"/>
        <v>0</v>
      </c>
      <c r="AE2715" s="2">
        <f t="shared" si="893"/>
        <v>0</v>
      </c>
      <c r="AF2715" s="226"/>
      <c r="AG2715" s="219">
        <f t="shared" si="897"/>
        <v>0</v>
      </c>
      <c r="AH2715" s="234">
        <f t="shared" si="898"/>
        <v>0</v>
      </c>
      <c r="AI2715" s="214">
        <f t="shared" si="906"/>
        <v>0</v>
      </c>
      <c r="AK2715" s="229">
        <f t="shared" si="899"/>
        <v>0</v>
      </c>
      <c r="AL2715" s="226"/>
      <c r="AM2715" s="15"/>
      <c r="AN2715" s="232" t="e">
        <f t="shared" si="900"/>
        <v>#DIV/0!</v>
      </c>
      <c r="AO2715" s="214">
        <f t="shared" si="894"/>
        <v>0</v>
      </c>
      <c r="AQ2715" s="210"/>
      <c r="AR2715" s="231"/>
      <c r="AS2715" s="15"/>
      <c r="AT2715" s="232">
        <f t="shared" si="901"/>
        <v>0</v>
      </c>
      <c r="AU2715" s="235">
        <f t="shared" si="902"/>
        <v>0</v>
      </c>
      <c r="AY2715" s="210"/>
      <c r="AZ2715" s="231"/>
      <c r="BA2715" s="15"/>
      <c r="BB2715" s="232">
        <f t="shared" si="891"/>
        <v>0</v>
      </c>
      <c r="BC2715" s="235">
        <f t="shared" si="903"/>
        <v>0</v>
      </c>
      <c r="BG2715" s="210"/>
      <c r="BH2715" s="231"/>
      <c r="BI2715" s="15"/>
      <c r="BJ2715" s="232">
        <f t="shared" si="895"/>
        <v>0</v>
      </c>
      <c r="BK2715" s="235">
        <f t="shared" si="904"/>
        <v>0</v>
      </c>
      <c r="BM2715" s="109">
        <f t="shared" si="896"/>
        <v>-3.7536574325547005</v>
      </c>
      <c r="BN2715" s="213"/>
      <c r="BR2715" s="228"/>
      <c r="BS2715" s="311"/>
      <c r="BT2715" s="3"/>
      <c r="BU2715" s="213"/>
      <c r="BV2715" s="213"/>
      <c r="BW2715" s="291"/>
    </row>
    <row r="2716" spans="1:75" x14ac:dyDescent="0.2">
      <c r="A2716" s="210"/>
      <c r="B2716" s="211"/>
      <c r="C2716" s="848" t="str">
        <f ca="1">IF(ISERR(AVERAGE(INDIRECT("B"&amp;(ROW()-INT($B$1/2))):INDIRECT("B"&amp;(ROW()+INT($B$1/2))))),"",AVERAGE(INDIRECT("B"&amp;(ROW()-INT($B$1/2))):INDIRECT("B"&amp;(ROW()+INT($B$1/2)))))</f>
        <v/>
      </c>
      <c r="D2716" s="848">
        <f t="shared" si="890"/>
        <v>0</v>
      </c>
      <c r="E2716" s="275"/>
      <c r="F2716" s="15"/>
      <c r="G2716" s="3"/>
      <c r="H2716" s="3"/>
      <c r="I2716" s="3"/>
      <c r="J2716" s="3"/>
      <c r="K2716" s="3"/>
      <c r="L2716" s="554"/>
      <c r="M2716" s="545"/>
      <c r="N2716" s="546"/>
      <c r="O2716" s="5"/>
      <c r="P2716" s="216"/>
      <c r="Q2716" s="217"/>
      <c r="R2716" s="218"/>
      <c r="S2716" s="219">
        <f t="shared" si="907"/>
        <v>0</v>
      </c>
      <c r="T2716" s="220">
        <f t="shared" si="908"/>
        <v>0</v>
      </c>
      <c r="U2716" s="214">
        <f t="shared" si="905"/>
        <v>0</v>
      </c>
      <c r="W2716" s="221"/>
      <c r="X2716" s="222"/>
      <c r="Y2716" s="222"/>
      <c r="Z2716" s="223"/>
      <c r="AA2716" s="222"/>
      <c r="AB2716" s="224"/>
      <c r="AC2716" s="225"/>
      <c r="AD2716" s="2">
        <f t="shared" si="892"/>
        <v>0</v>
      </c>
      <c r="AE2716" s="2">
        <f t="shared" si="893"/>
        <v>0</v>
      </c>
      <c r="AF2716" s="226"/>
      <c r="AG2716" s="219">
        <f t="shared" si="897"/>
        <v>0</v>
      </c>
      <c r="AH2716" s="234">
        <f t="shared" si="898"/>
        <v>0</v>
      </c>
      <c r="AI2716" s="214">
        <f t="shared" si="906"/>
        <v>0</v>
      </c>
      <c r="AK2716" s="229">
        <f t="shared" si="899"/>
        <v>0</v>
      </c>
      <c r="AL2716" s="226"/>
      <c r="AM2716" s="15"/>
      <c r="AN2716" s="232" t="e">
        <f t="shared" si="900"/>
        <v>#DIV/0!</v>
      </c>
      <c r="AO2716" s="214">
        <f t="shared" si="894"/>
        <v>0</v>
      </c>
      <c r="AQ2716" s="210"/>
      <c r="AR2716" s="231"/>
      <c r="AS2716" s="15"/>
      <c r="AT2716" s="232">
        <f t="shared" si="901"/>
        <v>0</v>
      </c>
      <c r="AU2716" s="235">
        <f t="shared" si="902"/>
        <v>0</v>
      </c>
      <c r="AY2716" s="210"/>
      <c r="AZ2716" s="231"/>
      <c r="BA2716" s="15"/>
      <c r="BB2716" s="232">
        <f t="shared" si="891"/>
        <v>0</v>
      </c>
      <c r="BC2716" s="235">
        <f t="shared" si="903"/>
        <v>0</v>
      </c>
      <c r="BG2716" s="210"/>
      <c r="BH2716" s="231"/>
      <c r="BI2716" s="15"/>
      <c r="BJ2716" s="232">
        <f t="shared" si="895"/>
        <v>0</v>
      </c>
      <c r="BK2716" s="235">
        <f t="shared" si="904"/>
        <v>0</v>
      </c>
      <c r="BM2716" s="109">
        <f t="shared" si="896"/>
        <v>-3.7554897700524372</v>
      </c>
      <c r="BN2716" s="213"/>
      <c r="BR2716" s="228"/>
      <c r="BS2716" s="311"/>
      <c r="BT2716" s="3"/>
      <c r="BU2716" s="213"/>
      <c r="BV2716" s="213"/>
      <c r="BW2716" s="291"/>
    </row>
    <row r="2717" spans="1:75" x14ac:dyDescent="0.2">
      <c r="A2717" s="210"/>
      <c r="B2717" s="211"/>
      <c r="C2717" s="848" t="str">
        <f ca="1">IF(ISERR(AVERAGE(INDIRECT("B"&amp;(ROW()-INT($B$1/2))):INDIRECT("B"&amp;(ROW()+INT($B$1/2))))),"",AVERAGE(INDIRECT("B"&amp;(ROW()-INT($B$1/2))):INDIRECT("B"&amp;(ROW()+INT($B$1/2)))))</f>
        <v/>
      </c>
      <c r="D2717" s="848">
        <f t="shared" si="890"/>
        <v>0</v>
      </c>
      <c r="E2717" s="275"/>
      <c r="F2717" s="15"/>
      <c r="G2717" s="3"/>
      <c r="H2717" s="3"/>
      <c r="I2717" s="3"/>
      <c r="J2717" s="3"/>
      <c r="K2717" s="3"/>
      <c r="L2717" s="554"/>
      <c r="M2717" s="545"/>
      <c r="N2717" s="546"/>
      <c r="O2717" s="5"/>
      <c r="P2717" s="216"/>
      <c r="Q2717" s="217"/>
      <c r="R2717" s="218"/>
      <c r="S2717" s="219">
        <f t="shared" si="907"/>
        <v>0</v>
      </c>
      <c r="T2717" s="220">
        <f t="shared" si="908"/>
        <v>0</v>
      </c>
      <c r="U2717" s="214">
        <f t="shared" si="905"/>
        <v>0</v>
      </c>
      <c r="W2717" s="221"/>
      <c r="X2717" s="222"/>
      <c r="Y2717" s="222"/>
      <c r="Z2717" s="223"/>
      <c r="AA2717" s="222"/>
      <c r="AB2717" s="224"/>
      <c r="AC2717" s="225"/>
      <c r="AD2717" s="2">
        <f t="shared" si="892"/>
        <v>0</v>
      </c>
      <c r="AE2717" s="2">
        <f t="shared" si="893"/>
        <v>0</v>
      </c>
      <c r="AF2717" s="226"/>
      <c r="AG2717" s="219">
        <f t="shared" si="897"/>
        <v>0</v>
      </c>
      <c r="AH2717" s="234">
        <f t="shared" si="898"/>
        <v>0</v>
      </c>
      <c r="AI2717" s="214">
        <f t="shared" si="906"/>
        <v>0</v>
      </c>
      <c r="AK2717" s="229">
        <f t="shared" si="899"/>
        <v>0</v>
      </c>
      <c r="AL2717" s="226"/>
      <c r="AM2717" s="15"/>
      <c r="AN2717" s="232" t="e">
        <f t="shared" si="900"/>
        <v>#DIV/0!</v>
      </c>
      <c r="AO2717" s="214">
        <f t="shared" si="894"/>
        <v>0</v>
      </c>
      <c r="AQ2717" s="210"/>
      <c r="AR2717" s="231"/>
      <c r="AS2717" s="15"/>
      <c r="AT2717" s="232">
        <f t="shared" si="901"/>
        <v>0</v>
      </c>
      <c r="AU2717" s="235">
        <f t="shared" si="902"/>
        <v>0</v>
      </c>
      <c r="AY2717" s="210"/>
      <c r="AZ2717" s="231"/>
      <c r="BA2717" s="15"/>
      <c r="BB2717" s="232">
        <f t="shared" si="891"/>
        <v>0</v>
      </c>
      <c r="BC2717" s="235">
        <f t="shared" si="903"/>
        <v>0</v>
      </c>
      <c r="BG2717" s="210"/>
      <c r="BH2717" s="231"/>
      <c r="BI2717" s="15"/>
      <c r="BJ2717" s="232">
        <f t="shared" si="895"/>
        <v>0</v>
      </c>
      <c r="BK2717" s="235">
        <f t="shared" si="904"/>
        <v>0</v>
      </c>
      <c r="BM2717" s="109">
        <f t="shared" si="896"/>
        <v>-3.7573221075501739</v>
      </c>
      <c r="BN2717" s="213"/>
      <c r="BR2717" s="228"/>
      <c r="BS2717" s="311"/>
      <c r="BT2717" s="3"/>
      <c r="BU2717" s="213"/>
      <c r="BV2717" s="213"/>
      <c r="BW2717" s="291"/>
    </row>
    <row r="2718" spans="1:75" x14ac:dyDescent="0.2">
      <c r="A2718" s="210"/>
      <c r="B2718" s="211"/>
      <c r="C2718" s="848" t="str">
        <f ca="1">IF(ISERR(AVERAGE(INDIRECT("B"&amp;(ROW()-INT($B$1/2))):INDIRECT("B"&amp;(ROW()+INT($B$1/2))))),"",AVERAGE(INDIRECT("B"&amp;(ROW()-INT($B$1/2))):INDIRECT("B"&amp;(ROW()+INT($B$1/2)))))</f>
        <v/>
      </c>
      <c r="D2718" s="848">
        <f t="shared" si="890"/>
        <v>0</v>
      </c>
      <c r="E2718" s="275"/>
      <c r="F2718" s="15"/>
      <c r="G2718" s="3"/>
      <c r="H2718" s="3"/>
      <c r="I2718" s="3"/>
      <c r="J2718" s="3"/>
      <c r="K2718" s="3"/>
      <c r="L2718" s="554"/>
      <c r="M2718" s="545"/>
      <c r="N2718" s="546"/>
      <c r="O2718" s="5"/>
      <c r="P2718" s="216"/>
      <c r="Q2718" s="217"/>
      <c r="R2718" s="218"/>
      <c r="S2718" s="219">
        <f t="shared" si="907"/>
        <v>0</v>
      </c>
      <c r="T2718" s="220">
        <f t="shared" si="908"/>
        <v>0</v>
      </c>
      <c r="U2718" s="214">
        <f t="shared" si="905"/>
        <v>0</v>
      </c>
      <c r="W2718" s="221"/>
      <c r="X2718" s="222"/>
      <c r="Y2718" s="222"/>
      <c r="Z2718" s="223"/>
      <c r="AA2718" s="222"/>
      <c r="AB2718" s="224"/>
      <c r="AC2718" s="225"/>
      <c r="AD2718" s="2">
        <f t="shared" si="892"/>
        <v>0</v>
      </c>
      <c r="AE2718" s="2">
        <f t="shared" si="893"/>
        <v>0</v>
      </c>
      <c r="AF2718" s="226"/>
      <c r="AG2718" s="219">
        <f t="shared" si="897"/>
        <v>0</v>
      </c>
      <c r="AH2718" s="234">
        <f t="shared" si="898"/>
        <v>0</v>
      </c>
      <c r="AI2718" s="214">
        <f t="shared" si="906"/>
        <v>0</v>
      </c>
      <c r="AK2718" s="229">
        <f t="shared" si="899"/>
        <v>0</v>
      </c>
      <c r="AL2718" s="226"/>
      <c r="AM2718" s="15"/>
      <c r="AN2718" s="232" t="e">
        <f t="shared" si="900"/>
        <v>#DIV/0!</v>
      </c>
      <c r="AO2718" s="214">
        <f t="shared" si="894"/>
        <v>0</v>
      </c>
      <c r="AQ2718" s="210"/>
      <c r="AR2718" s="231"/>
      <c r="AS2718" s="15"/>
      <c r="AT2718" s="232">
        <f t="shared" si="901"/>
        <v>0</v>
      </c>
      <c r="AU2718" s="235">
        <f t="shared" si="902"/>
        <v>0</v>
      </c>
      <c r="AY2718" s="210"/>
      <c r="AZ2718" s="231"/>
      <c r="BA2718" s="15"/>
      <c r="BB2718" s="232">
        <f t="shared" si="891"/>
        <v>0</v>
      </c>
      <c r="BC2718" s="235">
        <f t="shared" si="903"/>
        <v>0</v>
      </c>
      <c r="BG2718" s="210"/>
      <c r="BH2718" s="231"/>
      <c r="BI2718" s="15"/>
      <c r="BJ2718" s="232">
        <f t="shared" si="895"/>
        <v>0</v>
      </c>
      <c r="BK2718" s="235">
        <f t="shared" si="904"/>
        <v>0</v>
      </c>
      <c r="BM2718" s="109">
        <f t="shared" si="896"/>
        <v>-3.7591544450479106</v>
      </c>
      <c r="BN2718" s="213"/>
      <c r="BR2718" s="228"/>
      <c r="BS2718" s="311"/>
      <c r="BT2718" s="3"/>
      <c r="BU2718" s="213"/>
      <c r="BV2718" s="213"/>
      <c r="BW2718" s="291"/>
    </row>
    <row r="2719" spans="1:75" x14ac:dyDescent="0.2">
      <c r="A2719" s="210"/>
      <c r="B2719" s="211"/>
      <c r="C2719" s="848" t="str">
        <f ca="1">IF(ISERR(AVERAGE(INDIRECT("B"&amp;(ROW()-INT($B$1/2))):INDIRECT("B"&amp;(ROW()+INT($B$1/2))))),"",AVERAGE(INDIRECT("B"&amp;(ROW()-INT($B$1/2))):INDIRECT("B"&amp;(ROW()+INT($B$1/2)))))</f>
        <v/>
      </c>
      <c r="D2719" s="848">
        <f t="shared" si="890"/>
        <v>0</v>
      </c>
      <c r="E2719" s="275"/>
      <c r="F2719" s="15"/>
      <c r="G2719" s="3"/>
      <c r="H2719" s="3"/>
      <c r="I2719" s="3"/>
      <c r="J2719" s="3"/>
      <c r="K2719" s="3"/>
      <c r="L2719" s="554"/>
      <c r="M2719" s="545"/>
      <c r="N2719" s="546"/>
      <c r="O2719" s="5"/>
      <c r="P2719" s="216"/>
      <c r="Q2719" s="217"/>
      <c r="R2719" s="218"/>
      <c r="S2719" s="219">
        <f t="shared" si="907"/>
        <v>0</v>
      </c>
      <c r="T2719" s="220">
        <f t="shared" si="908"/>
        <v>0</v>
      </c>
      <c r="U2719" s="214">
        <f t="shared" si="905"/>
        <v>0</v>
      </c>
      <c r="W2719" s="221"/>
      <c r="X2719" s="222"/>
      <c r="Y2719" s="222"/>
      <c r="Z2719" s="223"/>
      <c r="AA2719" s="222"/>
      <c r="AB2719" s="224"/>
      <c r="AC2719" s="225"/>
      <c r="AD2719" s="2">
        <f t="shared" si="892"/>
        <v>0</v>
      </c>
      <c r="AE2719" s="2">
        <f t="shared" si="893"/>
        <v>0</v>
      </c>
      <c r="AF2719" s="226"/>
      <c r="AG2719" s="219">
        <f t="shared" si="897"/>
        <v>0</v>
      </c>
      <c r="AH2719" s="234">
        <f t="shared" si="898"/>
        <v>0</v>
      </c>
      <c r="AI2719" s="214">
        <f t="shared" si="906"/>
        <v>0</v>
      </c>
      <c r="AK2719" s="229">
        <f t="shared" si="899"/>
        <v>0</v>
      </c>
      <c r="AL2719" s="226"/>
      <c r="AM2719" s="15"/>
      <c r="AN2719" s="232" t="e">
        <f t="shared" si="900"/>
        <v>#DIV/0!</v>
      </c>
      <c r="AO2719" s="214">
        <f t="shared" si="894"/>
        <v>0</v>
      </c>
      <c r="AQ2719" s="210"/>
      <c r="AR2719" s="231"/>
      <c r="AS2719" s="15"/>
      <c r="AT2719" s="232">
        <f t="shared" si="901"/>
        <v>0</v>
      </c>
      <c r="AU2719" s="235">
        <f t="shared" si="902"/>
        <v>0</v>
      </c>
      <c r="AY2719" s="210"/>
      <c r="AZ2719" s="231"/>
      <c r="BA2719" s="15"/>
      <c r="BB2719" s="232">
        <f t="shared" si="891"/>
        <v>0</v>
      </c>
      <c r="BC2719" s="235">
        <f t="shared" si="903"/>
        <v>0</v>
      </c>
      <c r="BG2719" s="210"/>
      <c r="BH2719" s="231"/>
      <c r="BI2719" s="15"/>
      <c r="BJ2719" s="232">
        <f t="shared" si="895"/>
        <v>0</v>
      </c>
      <c r="BK2719" s="235">
        <f t="shared" si="904"/>
        <v>0</v>
      </c>
      <c r="BM2719" s="109">
        <f t="shared" si="896"/>
        <v>-3.7609867825456473</v>
      </c>
      <c r="BN2719" s="213"/>
      <c r="BR2719" s="228"/>
      <c r="BS2719" s="311"/>
      <c r="BT2719" s="3"/>
      <c r="BU2719" s="213"/>
      <c r="BV2719" s="213"/>
      <c r="BW2719" s="291"/>
    </row>
    <row r="2720" spans="1:75" x14ac:dyDescent="0.2">
      <c r="A2720" s="210"/>
      <c r="B2720" s="211"/>
      <c r="C2720" s="848" t="str">
        <f ca="1">IF(ISERR(AVERAGE(INDIRECT("B"&amp;(ROW()-INT($B$1/2))):INDIRECT("B"&amp;(ROW()+INT($B$1/2))))),"",AVERAGE(INDIRECT("B"&amp;(ROW()-INT($B$1/2))):INDIRECT("B"&amp;(ROW()+INT($B$1/2)))))</f>
        <v/>
      </c>
      <c r="D2720" s="848">
        <f t="shared" si="890"/>
        <v>0</v>
      </c>
      <c r="E2720" s="275"/>
      <c r="F2720" s="15"/>
      <c r="G2720" s="3"/>
      <c r="H2720" s="3"/>
      <c r="I2720" s="3"/>
      <c r="J2720" s="3"/>
      <c r="K2720" s="3"/>
      <c r="L2720" s="554"/>
      <c r="M2720" s="545"/>
      <c r="N2720" s="546"/>
      <c r="O2720" s="5"/>
      <c r="P2720" s="216"/>
      <c r="Q2720" s="217"/>
      <c r="R2720" s="218"/>
      <c r="S2720" s="219">
        <f t="shared" si="907"/>
        <v>0</v>
      </c>
      <c r="T2720" s="220">
        <f t="shared" si="908"/>
        <v>0</v>
      </c>
      <c r="U2720" s="214">
        <f t="shared" si="905"/>
        <v>0</v>
      </c>
      <c r="W2720" s="221"/>
      <c r="X2720" s="222"/>
      <c r="Y2720" s="222"/>
      <c r="Z2720" s="223"/>
      <c r="AA2720" s="222"/>
      <c r="AB2720" s="224"/>
      <c r="AC2720" s="225"/>
      <c r="AD2720" s="2">
        <f t="shared" si="892"/>
        <v>0</v>
      </c>
      <c r="AE2720" s="2">
        <f t="shared" si="893"/>
        <v>0</v>
      </c>
      <c r="AF2720" s="226"/>
      <c r="AG2720" s="219">
        <f t="shared" si="897"/>
        <v>0</v>
      </c>
      <c r="AH2720" s="234">
        <f t="shared" si="898"/>
        <v>0</v>
      </c>
      <c r="AI2720" s="214">
        <f t="shared" si="906"/>
        <v>0</v>
      </c>
      <c r="AK2720" s="229">
        <f t="shared" si="899"/>
        <v>0</v>
      </c>
      <c r="AL2720" s="226"/>
      <c r="AM2720" s="15"/>
      <c r="AN2720" s="232" t="e">
        <f t="shared" si="900"/>
        <v>#DIV/0!</v>
      </c>
      <c r="AO2720" s="214">
        <f t="shared" si="894"/>
        <v>0</v>
      </c>
      <c r="AQ2720" s="210"/>
      <c r="AR2720" s="231"/>
      <c r="AS2720" s="15"/>
      <c r="AT2720" s="232">
        <f t="shared" si="901"/>
        <v>0</v>
      </c>
      <c r="AU2720" s="235">
        <f t="shared" si="902"/>
        <v>0</v>
      </c>
      <c r="AY2720" s="210"/>
      <c r="AZ2720" s="231"/>
      <c r="BA2720" s="15"/>
      <c r="BB2720" s="232">
        <f t="shared" si="891"/>
        <v>0</v>
      </c>
      <c r="BC2720" s="235">
        <f t="shared" si="903"/>
        <v>0</v>
      </c>
      <c r="BG2720" s="210"/>
      <c r="BH2720" s="231"/>
      <c r="BI2720" s="15"/>
      <c r="BJ2720" s="232">
        <f t="shared" si="895"/>
        <v>0</v>
      </c>
      <c r="BK2720" s="235">
        <f t="shared" si="904"/>
        <v>0</v>
      </c>
      <c r="BM2720" s="109">
        <f t="shared" si="896"/>
        <v>-3.762819120043384</v>
      </c>
      <c r="BN2720" s="213"/>
      <c r="BR2720" s="228"/>
      <c r="BS2720" s="311"/>
      <c r="BT2720" s="3"/>
      <c r="BU2720" s="213"/>
      <c r="BV2720" s="213"/>
      <c r="BW2720" s="291"/>
    </row>
    <row r="2721" spans="1:75" x14ac:dyDescent="0.2">
      <c r="A2721" s="210"/>
      <c r="B2721" s="211"/>
      <c r="C2721" s="848" t="str">
        <f ca="1">IF(ISERR(AVERAGE(INDIRECT("B"&amp;(ROW()-INT($B$1/2))):INDIRECT("B"&amp;(ROW()+INT($B$1/2))))),"",AVERAGE(INDIRECT("B"&amp;(ROW()-INT($B$1/2))):INDIRECT("B"&amp;(ROW()+INT($B$1/2)))))</f>
        <v/>
      </c>
      <c r="D2721" s="848">
        <f t="shared" si="890"/>
        <v>0</v>
      </c>
      <c r="E2721" s="275"/>
      <c r="F2721" s="15"/>
      <c r="G2721" s="3"/>
      <c r="H2721" s="3"/>
      <c r="I2721" s="3"/>
      <c r="J2721" s="3"/>
      <c r="K2721" s="3"/>
      <c r="L2721" s="554"/>
      <c r="M2721" s="545"/>
      <c r="N2721" s="546"/>
      <c r="O2721" s="5"/>
      <c r="P2721" s="216"/>
      <c r="Q2721" s="217"/>
      <c r="R2721" s="218"/>
      <c r="S2721" s="219">
        <f t="shared" si="907"/>
        <v>0</v>
      </c>
      <c r="T2721" s="220">
        <f t="shared" si="908"/>
        <v>0</v>
      </c>
      <c r="U2721" s="214">
        <f t="shared" si="905"/>
        <v>0</v>
      </c>
      <c r="W2721" s="221"/>
      <c r="X2721" s="222"/>
      <c r="Y2721" s="222"/>
      <c r="Z2721" s="223"/>
      <c r="AA2721" s="222"/>
      <c r="AB2721" s="224"/>
      <c r="AC2721" s="225"/>
      <c r="AD2721" s="2">
        <f t="shared" si="892"/>
        <v>0</v>
      </c>
      <c r="AE2721" s="2">
        <f t="shared" si="893"/>
        <v>0</v>
      </c>
      <c r="AF2721" s="226"/>
      <c r="AG2721" s="219">
        <f t="shared" si="897"/>
        <v>0</v>
      </c>
      <c r="AH2721" s="234">
        <f t="shared" si="898"/>
        <v>0</v>
      </c>
      <c r="AI2721" s="214">
        <f t="shared" si="906"/>
        <v>0</v>
      </c>
      <c r="AK2721" s="229">
        <f t="shared" si="899"/>
        <v>0</v>
      </c>
      <c r="AL2721" s="226"/>
      <c r="AM2721" s="15"/>
      <c r="AN2721" s="232" t="e">
        <f t="shared" si="900"/>
        <v>#DIV/0!</v>
      </c>
      <c r="AO2721" s="214">
        <f t="shared" si="894"/>
        <v>0</v>
      </c>
      <c r="AQ2721" s="210"/>
      <c r="AR2721" s="231"/>
      <c r="AS2721" s="15"/>
      <c r="AT2721" s="232">
        <f t="shared" si="901"/>
        <v>0</v>
      </c>
      <c r="AU2721" s="235">
        <f t="shared" si="902"/>
        <v>0</v>
      </c>
      <c r="AY2721" s="210"/>
      <c r="AZ2721" s="231"/>
      <c r="BA2721" s="15"/>
      <c r="BB2721" s="232">
        <f t="shared" si="891"/>
        <v>0</v>
      </c>
      <c r="BC2721" s="235">
        <f t="shared" si="903"/>
        <v>0</v>
      </c>
      <c r="BG2721" s="210"/>
      <c r="BH2721" s="231"/>
      <c r="BI2721" s="15"/>
      <c r="BJ2721" s="232">
        <f t="shared" si="895"/>
        <v>0</v>
      </c>
      <c r="BK2721" s="235">
        <f t="shared" si="904"/>
        <v>0</v>
      </c>
      <c r="BM2721" s="109">
        <f t="shared" si="896"/>
        <v>-3.7646514575411207</v>
      </c>
      <c r="BN2721" s="213"/>
      <c r="BR2721" s="228"/>
      <c r="BS2721" s="311"/>
      <c r="BT2721" s="3"/>
      <c r="BU2721" s="213"/>
      <c r="BV2721" s="213"/>
      <c r="BW2721" s="291"/>
    </row>
    <row r="2722" spans="1:75" x14ac:dyDescent="0.2">
      <c r="A2722" s="210"/>
      <c r="B2722" s="211"/>
      <c r="C2722" s="848" t="str">
        <f ca="1">IF(ISERR(AVERAGE(INDIRECT("B"&amp;(ROW()-INT($B$1/2))):INDIRECT("B"&amp;(ROW()+INT($B$1/2))))),"",AVERAGE(INDIRECT("B"&amp;(ROW()-INT($B$1/2))):INDIRECT("B"&amp;(ROW()+INT($B$1/2)))))</f>
        <v/>
      </c>
      <c r="D2722" s="848">
        <f t="shared" si="890"/>
        <v>0</v>
      </c>
      <c r="E2722" s="275"/>
      <c r="F2722" s="15"/>
      <c r="G2722" s="3"/>
      <c r="H2722" s="3"/>
      <c r="I2722" s="3"/>
      <c r="J2722" s="3"/>
      <c r="K2722" s="3"/>
      <c r="L2722" s="554"/>
      <c r="M2722" s="545"/>
      <c r="N2722" s="546"/>
      <c r="O2722" s="5"/>
      <c r="P2722" s="216"/>
      <c r="Q2722" s="217"/>
      <c r="R2722" s="218"/>
      <c r="S2722" s="219">
        <f t="shared" si="907"/>
        <v>0</v>
      </c>
      <c r="T2722" s="220">
        <f t="shared" si="908"/>
        <v>0</v>
      </c>
      <c r="U2722" s="214">
        <f t="shared" si="905"/>
        <v>0</v>
      </c>
      <c r="W2722" s="221"/>
      <c r="X2722" s="222"/>
      <c r="Y2722" s="222"/>
      <c r="Z2722" s="223"/>
      <c r="AA2722" s="222"/>
      <c r="AB2722" s="224"/>
      <c r="AC2722" s="225"/>
      <c r="AD2722" s="2">
        <f t="shared" si="892"/>
        <v>0</v>
      </c>
      <c r="AE2722" s="2">
        <f t="shared" si="893"/>
        <v>0</v>
      </c>
      <c r="AF2722" s="226"/>
      <c r="AG2722" s="219">
        <f t="shared" si="897"/>
        <v>0</v>
      </c>
      <c r="AH2722" s="234">
        <f t="shared" si="898"/>
        <v>0</v>
      </c>
      <c r="AI2722" s="214">
        <f t="shared" si="906"/>
        <v>0</v>
      </c>
      <c r="AK2722" s="229">
        <f t="shared" si="899"/>
        <v>0</v>
      </c>
      <c r="AL2722" s="226"/>
      <c r="AM2722" s="15"/>
      <c r="AN2722" s="232" t="e">
        <f t="shared" si="900"/>
        <v>#DIV/0!</v>
      </c>
      <c r="AO2722" s="214">
        <f t="shared" si="894"/>
        <v>0</v>
      </c>
      <c r="AQ2722" s="210"/>
      <c r="AR2722" s="231"/>
      <c r="AS2722" s="15"/>
      <c r="AT2722" s="232">
        <f t="shared" si="901"/>
        <v>0</v>
      </c>
      <c r="AU2722" s="235">
        <f t="shared" si="902"/>
        <v>0</v>
      </c>
      <c r="AY2722" s="210"/>
      <c r="AZ2722" s="231"/>
      <c r="BA2722" s="15"/>
      <c r="BB2722" s="232">
        <f t="shared" si="891"/>
        <v>0</v>
      </c>
      <c r="BC2722" s="235">
        <f t="shared" si="903"/>
        <v>0</v>
      </c>
      <c r="BG2722" s="210"/>
      <c r="BH2722" s="231"/>
      <c r="BI2722" s="15"/>
      <c r="BJ2722" s="232">
        <f t="shared" si="895"/>
        <v>0</v>
      </c>
      <c r="BK2722" s="235">
        <f t="shared" si="904"/>
        <v>0</v>
      </c>
      <c r="BM2722" s="109">
        <f t="shared" si="896"/>
        <v>-3.7664837950388574</v>
      </c>
      <c r="BN2722" s="213"/>
      <c r="BR2722" s="228"/>
      <c r="BS2722" s="311"/>
      <c r="BT2722" s="3"/>
      <c r="BU2722" s="213"/>
      <c r="BV2722" s="213"/>
      <c r="BW2722" s="291"/>
    </row>
    <row r="2723" spans="1:75" x14ac:dyDescent="0.2">
      <c r="A2723" s="210"/>
      <c r="B2723" s="211"/>
      <c r="C2723" s="848" t="str">
        <f ca="1">IF(ISERR(AVERAGE(INDIRECT("B"&amp;(ROW()-INT($B$1/2))):INDIRECT("B"&amp;(ROW()+INT($B$1/2))))),"",AVERAGE(INDIRECT("B"&amp;(ROW()-INT($B$1/2))):INDIRECT("B"&amp;(ROW()+INT($B$1/2)))))</f>
        <v/>
      </c>
      <c r="D2723" s="848">
        <f t="shared" si="890"/>
        <v>0</v>
      </c>
      <c r="E2723" s="275"/>
      <c r="F2723" s="15"/>
      <c r="G2723" s="3"/>
      <c r="H2723" s="3"/>
      <c r="I2723" s="3"/>
      <c r="J2723" s="3"/>
      <c r="K2723" s="3"/>
      <c r="L2723" s="554"/>
      <c r="M2723" s="545"/>
      <c r="N2723" s="546"/>
      <c r="O2723" s="5"/>
      <c r="P2723" s="216"/>
      <c r="Q2723" s="217"/>
      <c r="R2723" s="218"/>
      <c r="S2723" s="219">
        <f t="shared" si="907"/>
        <v>0</v>
      </c>
      <c r="T2723" s="220">
        <f t="shared" si="908"/>
        <v>0</v>
      </c>
      <c r="U2723" s="214">
        <f t="shared" si="905"/>
        <v>0</v>
      </c>
      <c r="W2723" s="221"/>
      <c r="X2723" s="222"/>
      <c r="Y2723" s="222"/>
      <c r="Z2723" s="223"/>
      <c r="AA2723" s="222"/>
      <c r="AB2723" s="224"/>
      <c r="AC2723" s="225"/>
      <c r="AD2723" s="2">
        <f t="shared" si="892"/>
        <v>0</v>
      </c>
      <c r="AE2723" s="2">
        <f t="shared" si="893"/>
        <v>0</v>
      </c>
      <c r="AF2723" s="226"/>
      <c r="AG2723" s="219">
        <f t="shared" si="897"/>
        <v>0</v>
      </c>
      <c r="AH2723" s="234">
        <f t="shared" si="898"/>
        <v>0</v>
      </c>
      <c r="AI2723" s="214">
        <f t="shared" si="906"/>
        <v>0</v>
      </c>
      <c r="AK2723" s="229">
        <f t="shared" si="899"/>
        <v>0</v>
      </c>
      <c r="AL2723" s="226"/>
      <c r="AM2723" s="15"/>
      <c r="AN2723" s="232" t="e">
        <f t="shared" si="900"/>
        <v>#DIV/0!</v>
      </c>
      <c r="AO2723" s="214">
        <f t="shared" si="894"/>
        <v>0</v>
      </c>
      <c r="AQ2723" s="210"/>
      <c r="AR2723" s="231"/>
      <c r="AS2723" s="15"/>
      <c r="AT2723" s="232">
        <f t="shared" si="901"/>
        <v>0</v>
      </c>
      <c r="AU2723" s="235">
        <f t="shared" si="902"/>
        <v>0</v>
      </c>
      <c r="AY2723" s="210"/>
      <c r="AZ2723" s="231"/>
      <c r="BA2723" s="15"/>
      <c r="BB2723" s="232">
        <f t="shared" si="891"/>
        <v>0</v>
      </c>
      <c r="BC2723" s="235">
        <f t="shared" si="903"/>
        <v>0</v>
      </c>
      <c r="BG2723" s="210"/>
      <c r="BH2723" s="231"/>
      <c r="BI2723" s="15"/>
      <c r="BJ2723" s="232">
        <f t="shared" si="895"/>
        <v>0</v>
      </c>
      <c r="BK2723" s="235">
        <f t="shared" si="904"/>
        <v>0</v>
      </c>
      <c r="BM2723" s="109">
        <f t="shared" si="896"/>
        <v>-3.7683161325365941</v>
      </c>
      <c r="BN2723" s="213"/>
      <c r="BR2723" s="228"/>
      <c r="BS2723" s="311"/>
      <c r="BT2723" s="3"/>
      <c r="BU2723" s="213"/>
      <c r="BV2723" s="213"/>
      <c r="BW2723" s="291"/>
    </row>
    <row r="2724" spans="1:75" x14ac:dyDescent="0.2">
      <c r="A2724" s="210"/>
      <c r="B2724" s="211"/>
      <c r="C2724" s="848" t="str">
        <f ca="1">IF(ISERR(AVERAGE(INDIRECT("B"&amp;(ROW()-INT($B$1/2))):INDIRECT("B"&amp;(ROW()+INT($B$1/2))))),"",AVERAGE(INDIRECT("B"&amp;(ROW()-INT($B$1/2))):INDIRECT("B"&amp;(ROW()+INT($B$1/2)))))</f>
        <v/>
      </c>
      <c r="D2724" s="848">
        <f t="shared" si="890"/>
        <v>0</v>
      </c>
      <c r="E2724" s="275"/>
      <c r="F2724" s="15"/>
      <c r="G2724" s="3"/>
      <c r="H2724" s="3"/>
      <c r="I2724" s="3"/>
      <c r="J2724" s="3"/>
      <c r="K2724" s="3"/>
      <c r="L2724" s="554"/>
      <c r="M2724" s="545"/>
      <c r="N2724" s="546"/>
      <c r="O2724" s="5"/>
      <c r="P2724" s="216"/>
      <c r="Q2724" s="217"/>
      <c r="R2724" s="218"/>
      <c r="S2724" s="219">
        <f t="shared" si="907"/>
        <v>0</v>
      </c>
      <c r="T2724" s="220">
        <f t="shared" si="908"/>
        <v>0</v>
      </c>
      <c r="U2724" s="214">
        <f t="shared" si="905"/>
        <v>0</v>
      </c>
      <c r="W2724" s="221"/>
      <c r="X2724" s="222"/>
      <c r="Y2724" s="222"/>
      <c r="Z2724" s="223"/>
      <c r="AA2724" s="222"/>
      <c r="AB2724" s="224"/>
      <c r="AC2724" s="225"/>
      <c r="AD2724" s="2">
        <f t="shared" si="892"/>
        <v>0</v>
      </c>
      <c r="AE2724" s="2">
        <f t="shared" si="893"/>
        <v>0</v>
      </c>
      <c r="AF2724" s="226"/>
      <c r="AG2724" s="219">
        <f t="shared" si="897"/>
        <v>0</v>
      </c>
      <c r="AH2724" s="234">
        <f t="shared" si="898"/>
        <v>0</v>
      </c>
      <c r="AI2724" s="214">
        <f t="shared" si="906"/>
        <v>0</v>
      </c>
      <c r="AK2724" s="229">
        <f t="shared" si="899"/>
        <v>0</v>
      </c>
      <c r="AL2724" s="226"/>
      <c r="AM2724" s="15"/>
      <c r="AN2724" s="232" t="e">
        <f t="shared" si="900"/>
        <v>#DIV/0!</v>
      </c>
      <c r="AO2724" s="214">
        <f t="shared" si="894"/>
        <v>0</v>
      </c>
      <c r="AQ2724" s="210"/>
      <c r="AR2724" s="231"/>
      <c r="AS2724" s="15"/>
      <c r="AT2724" s="232">
        <f t="shared" si="901"/>
        <v>0</v>
      </c>
      <c r="AU2724" s="235">
        <f t="shared" si="902"/>
        <v>0</v>
      </c>
      <c r="AY2724" s="210"/>
      <c r="AZ2724" s="231"/>
      <c r="BA2724" s="15"/>
      <c r="BB2724" s="232">
        <f t="shared" si="891"/>
        <v>0</v>
      </c>
      <c r="BC2724" s="235">
        <f t="shared" si="903"/>
        <v>0</v>
      </c>
      <c r="BG2724" s="210"/>
      <c r="BH2724" s="231"/>
      <c r="BI2724" s="15"/>
      <c r="BJ2724" s="232">
        <f t="shared" si="895"/>
        <v>0</v>
      </c>
      <c r="BK2724" s="235">
        <f t="shared" si="904"/>
        <v>0</v>
      </c>
      <c r="BM2724" s="109">
        <f t="shared" si="896"/>
        <v>-3.7701484700343308</v>
      </c>
      <c r="BN2724" s="213"/>
      <c r="BR2724" s="228"/>
      <c r="BS2724" s="311"/>
      <c r="BT2724" s="3"/>
      <c r="BU2724" s="213"/>
      <c r="BV2724" s="213"/>
      <c r="BW2724" s="291"/>
    </row>
    <row r="2725" spans="1:75" x14ac:dyDescent="0.2">
      <c r="A2725" s="210"/>
      <c r="B2725" s="211"/>
      <c r="C2725" s="848" t="str">
        <f ca="1">IF(ISERR(AVERAGE(INDIRECT("B"&amp;(ROW()-INT($B$1/2))):INDIRECT("B"&amp;(ROW()+INT($B$1/2))))),"",AVERAGE(INDIRECT("B"&amp;(ROW()-INT($B$1/2))):INDIRECT("B"&amp;(ROW()+INT($B$1/2)))))</f>
        <v/>
      </c>
      <c r="D2725" s="848">
        <f t="shared" si="890"/>
        <v>0</v>
      </c>
      <c r="E2725" s="275"/>
      <c r="F2725" s="15"/>
      <c r="G2725" s="3"/>
      <c r="H2725" s="3"/>
      <c r="I2725" s="3"/>
      <c r="J2725" s="3"/>
      <c r="K2725" s="3"/>
      <c r="L2725" s="554"/>
      <c r="M2725" s="545"/>
      <c r="N2725" s="546"/>
      <c r="O2725" s="5"/>
      <c r="P2725" s="216"/>
      <c r="Q2725" s="217"/>
      <c r="R2725" s="218"/>
      <c r="S2725" s="219">
        <f t="shared" si="907"/>
        <v>0</v>
      </c>
      <c r="T2725" s="220">
        <f t="shared" si="908"/>
        <v>0</v>
      </c>
      <c r="U2725" s="214">
        <f t="shared" si="905"/>
        <v>0</v>
      </c>
      <c r="W2725" s="221"/>
      <c r="X2725" s="222"/>
      <c r="Y2725" s="222"/>
      <c r="Z2725" s="223"/>
      <c r="AA2725" s="222"/>
      <c r="AB2725" s="224"/>
      <c r="AC2725" s="225"/>
      <c r="AD2725" s="2">
        <f t="shared" si="892"/>
        <v>0</v>
      </c>
      <c r="AE2725" s="2">
        <f t="shared" si="893"/>
        <v>0</v>
      </c>
      <c r="AF2725" s="226"/>
      <c r="AG2725" s="219">
        <f t="shared" si="897"/>
        <v>0</v>
      </c>
      <c r="AH2725" s="234">
        <f t="shared" si="898"/>
        <v>0</v>
      </c>
      <c r="AI2725" s="214">
        <f t="shared" si="906"/>
        <v>0</v>
      </c>
      <c r="AK2725" s="229">
        <f t="shared" si="899"/>
        <v>0</v>
      </c>
      <c r="AL2725" s="226"/>
      <c r="AM2725" s="15"/>
      <c r="AN2725" s="232" t="e">
        <f t="shared" si="900"/>
        <v>#DIV/0!</v>
      </c>
      <c r="AO2725" s="214">
        <f t="shared" si="894"/>
        <v>0</v>
      </c>
      <c r="AQ2725" s="210"/>
      <c r="AR2725" s="231"/>
      <c r="AS2725" s="15"/>
      <c r="AT2725" s="232">
        <f t="shared" si="901"/>
        <v>0</v>
      </c>
      <c r="AU2725" s="235">
        <f t="shared" si="902"/>
        <v>0</v>
      </c>
      <c r="AY2725" s="210"/>
      <c r="AZ2725" s="231"/>
      <c r="BA2725" s="15"/>
      <c r="BB2725" s="232">
        <f t="shared" si="891"/>
        <v>0</v>
      </c>
      <c r="BC2725" s="235">
        <f t="shared" si="903"/>
        <v>0</v>
      </c>
      <c r="BG2725" s="210"/>
      <c r="BH2725" s="231"/>
      <c r="BI2725" s="15"/>
      <c r="BJ2725" s="232">
        <f t="shared" si="895"/>
        <v>0</v>
      </c>
      <c r="BK2725" s="235">
        <f t="shared" si="904"/>
        <v>0</v>
      </c>
      <c r="BM2725" s="109">
        <f t="shared" si="896"/>
        <v>-3.7719808075320675</v>
      </c>
      <c r="BN2725" s="213"/>
      <c r="BR2725" s="228"/>
      <c r="BS2725" s="311"/>
      <c r="BT2725" s="3"/>
      <c r="BU2725" s="213"/>
      <c r="BV2725" s="213"/>
      <c r="BW2725" s="291"/>
    </row>
    <row r="2726" spans="1:75" x14ac:dyDescent="0.2">
      <c r="A2726" s="210"/>
      <c r="B2726" s="211"/>
      <c r="C2726" s="848" t="str">
        <f ca="1">IF(ISERR(AVERAGE(INDIRECT("B"&amp;(ROW()-INT($B$1/2))):INDIRECT("B"&amp;(ROW()+INT($B$1/2))))),"",AVERAGE(INDIRECT("B"&amp;(ROW()-INT($B$1/2))):INDIRECT("B"&amp;(ROW()+INT($B$1/2)))))</f>
        <v/>
      </c>
      <c r="D2726" s="848">
        <f t="shared" si="890"/>
        <v>0</v>
      </c>
      <c r="E2726" s="275"/>
      <c r="F2726" s="15"/>
      <c r="G2726" s="3"/>
      <c r="H2726" s="3"/>
      <c r="I2726" s="3"/>
      <c r="J2726" s="3"/>
      <c r="K2726" s="3"/>
      <c r="L2726" s="554"/>
      <c r="M2726" s="545"/>
      <c r="N2726" s="546"/>
      <c r="O2726" s="5"/>
      <c r="P2726" s="216"/>
      <c r="Q2726" s="217"/>
      <c r="R2726" s="218"/>
      <c r="S2726" s="219">
        <f t="shared" si="907"/>
        <v>0</v>
      </c>
      <c r="T2726" s="220">
        <f t="shared" si="908"/>
        <v>0</v>
      </c>
      <c r="U2726" s="214">
        <f t="shared" si="905"/>
        <v>0</v>
      </c>
      <c r="W2726" s="221"/>
      <c r="X2726" s="222"/>
      <c r="Y2726" s="222"/>
      <c r="Z2726" s="223"/>
      <c r="AA2726" s="222"/>
      <c r="AB2726" s="224"/>
      <c r="AC2726" s="225"/>
      <c r="AD2726" s="2">
        <f t="shared" si="892"/>
        <v>0</v>
      </c>
      <c r="AE2726" s="2">
        <f t="shared" si="893"/>
        <v>0</v>
      </c>
      <c r="AF2726" s="226"/>
      <c r="AG2726" s="219">
        <f t="shared" si="897"/>
        <v>0</v>
      </c>
      <c r="AH2726" s="234">
        <f t="shared" si="898"/>
        <v>0</v>
      </c>
      <c r="AI2726" s="214">
        <f t="shared" si="906"/>
        <v>0</v>
      </c>
      <c r="AK2726" s="229">
        <f t="shared" si="899"/>
        <v>0</v>
      </c>
      <c r="AL2726" s="226"/>
      <c r="AM2726" s="15"/>
      <c r="AN2726" s="232" t="e">
        <f t="shared" si="900"/>
        <v>#DIV/0!</v>
      </c>
      <c r="AO2726" s="214">
        <f t="shared" si="894"/>
        <v>0</v>
      </c>
      <c r="AQ2726" s="210"/>
      <c r="AR2726" s="231"/>
      <c r="AS2726" s="15"/>
      <c r="AT2726" s="232">
        <f t="shared" si="901"/>
        <v>0</v>
      </c>
      <c r="AU2726" s="235">
        <f t="shared" si="902"/>
        <v>0</v>
      </c>
      <c r="AY2726" s="210"/>
      <c r="AZ2726" s="231"/>
      <c r="BA2726" s="15"/>
      <c r="BB2726" s="232">
        <f t="shared" si="891"/>
        <v>0</v>
      </c>
      <c r="BC2726" s="235">
        <f t="shared" si="903"/>
        <v>0</v>
      </c>
      <c r="BG2726" s="210"/>
      <c r="BH2726" s="231"/>
      <c r="BI2726" s="15"/>
      <c r="BJ2726" s="232">
        <f t="shared" si="895"/>
        <v>0</v>
      </c>
      <c r="BK2726" s="235">
        <f t="shared" si="904"/>
        <v>0</v>
      </c>
      <c r="BM2726" s="109">
        <f t="shared" si="896"/>
        <v>-3.7738131450298043</v>
      </c>
      <c r="BN2726" s="213"/>
      <c r="BR2726" s="228"/>
      <c r="BS2726" s="311"/>
      <c r="BT2726" s="3"/>
      <c r="BU2726" s="213"/>
      <c r="BV2726" s="213"/>
      <c r="BW2726" s="291"/>
    </row>
    <row r="2727" spans="1:75" x14ac:dyDescent="0.2">
      <c r="A2727" s="210"/>
      <c r="B2727" s="211"/>
      <c r="C2727" s="848" t="str">
        <f ca="1">IF(ISERR(AVERAGE(INDIRECT("B"&amp;(ROW()-INT($B$1/2))):INDIRECT("B"&amp;(ROW()+INT($B$1/2))))),"",AVERAGE(INDIRECT("B"&amp;(ROW()-INT($B$1/2))):INDIRECT("B"&amp;(ROW()+INT($B$1/2)))))</f>
        <v/>
      </c>
      <c r="D2727" s="848">
        <f t="shared" si="890"/>
        <v>0</v>
      </c>
      <c r="E2727" s="275"/>
      <c r="F2727" s="15"/>
      <c r="G2727" s="3"/>
      <c r="H2727" s="3"/>
      <c r="I2727" s="3"/>
      <c r="J2727" s="3"/>
      <c r="K2727" s="3"/>
      <c r="L2727" s="554"/>
      <c r="M2727" s="545"/>
      <c r="N2727" s="546"/>
      <c r="O2727" s="5"/>
      <c r="P2727" s="216"/>
      <c r="Q2727" s="217"/>
      <c r="R2727" s="218"/>
      <c r="S2727" s="219">
        <f t="shared" si="907"/>
        <v>0</v>
      </c>
      <c r="T2727" s="220">
        <f t="shared" si="908"/>
        <v>0</v>
      </c>
      <c r="U2727" s="214">
        <f t="shared" si="905"/>
        <v>0</v>
      </c>
      <c r="W2727" s="221"/>
      <c r="X2727" s="222"/>
      <c r="Y2727" s="222"/>
      <c r="Z2727" s="223"/>
      <c r="AA2727" s="222"/>
      <c r="AB2727" s="224"/>
      <c r="AC2727" s="225"/>
      <c r="AD2727" s="2">
        <f t="shared" si="892"/>
        <v>0</v>
      </c>
      <c r="AE2727" s="2">
        <f t="shared" si="893"/>
        <v>0</v>
      </c>
      <c r="AF2727" s="226"/>
      <c r="AG2727" s="219">
        <f t="shared" si="897"/>
        <v>0</v>
      </c>
      <c r="AH2727" s="234">
        <f t="shared" si="898"/>
        <v>0</v>
      </c>
      <c r="AI2727" s="214">
        <f t="shared" si="906"/>
        <v>0</v>
      </c>
      <c r="AK2727" s="229">
        <f t="shared" si="899"/>
        <v>0</v>
      </c>
      <c r="AL2727" s="226"/>
      <c r="AM2727" s="15"/>
      <c r="AN2727" s="232" t="e">
        <f t="shared" si="900"/>
        <v>#DIV/0!</v>
      </c>
      <c r="AO2727" s="214">
        <f t="shared" si="894"/>
        <v>0</v>
      </c>
      <c r="AQ2727" s="210"/>
      <c r="AR2727" s="231"/>
      <c r="AS2727" s="15"/>
      <c r="AT2727" s="232">
        <f t="shared" si="901"/>
        <v>0</v>
      </c>
      <c r="AU2727" s="235">
        <f t="shared" si="902"/>
        <v>0</v>
      </c>
      <c r="AY2727" s="210"/>
      <c r="AZ2727" s="231"/>
      <c r="BA2727" s="15"/>
      <c r="BB2727" s="232">
        <f t="shared" si="891"/>
        <v>0</v>
      </c>
      <c r="BC2727" s="235">
        <f t="shared" si="903"/>
        <v>0</v>
      </c>
      <c r="BG2727" s="210"/>
      <c r="BH2727" s="231"/>
      <c r="BI2727" s="15"/>
      <c r="BJ2727" s="232">
        <f t="shared" si="895"/>
        <v>0</v>
      </c>
      <c r="BK2727" s="235">
        <f t="shared" si="904"/>
        <v>0</v>
      </c>
      <c r="BM2727" s="109">
        <f t="shared" si="896"/>
        <v>-3.775645482527541</v>
      </c>
      <c r="BN2727" s="213"/>
      <c r="BR2727" s="228"/>
      <c r="BS2727" s="311"/>
      <c r="BT2727" s="3"/>
      <c r="BU2727" s="213"/>
      <c r="BV2727" s="213"/>
      <c r="BW2727" s="291"/>
    </row>
    <row r="2728" spans="1:75" x14ac:dyDescent="0.2">
      <c r="A2728" s="210"/>
      <c r="B2728" s="211"/>
      <c r="C2728" s="848" t="str">
        <f ca="1">IF(ISERR(AVERAGE(INDIRECT("B"&amp;(ROW()-INT($B$1/2))):INDIRECT("B"&amp;(ROW()+INT($B$1/2))))),"",AVERAGE(INDIRECT("B"&amp;(ROW()-INT($B$1/2))):INDIRECT("B"&amp;(ROW()+INT($B$1/2)))))</f>
        <v/>
      </c>
      <c r="D2728" s="848">
        <f t="shared" si="890"/>
        <v>0</v>
      </c>
      <c r="E2728" s="275"/>
      <c r="F2728" s="15"/>
      <c r="G2728" s="3"/>
      <c r="H2728" s="3"/>
      <c r="I2728" s="3"/>
      <c r="J2728" s="3"/>
      <c r="K2728" s="3"/>
      <c r="L2728" s="554"/>
      <c r="M2728" s="545"/>
      <c r="N2728" s="546"/>
      <c r="O2728" s="5"/>
      <c r="P2728" s="216"/>
      <c r="Q2728" s="217"/>
      <c r="R2728" s="218"/>
      <c r="S2728" s="219">
        <f t="shared" si="907"/>
        <v>0</v>
      </c>
      <c r="T2728" s="220">
        <f t="shared" si="908"/>
        <v>0</v>
      </c>
      <c r="U2728" s="214">
        <f t="shared" si="905"/>
        <v>0</v>
      </c>
      <c r="W2728" s="221"/>
      <c r="X2728" s="222"/>
      <c r="Y2728" s="222"/>
      <c r="Z2728" s="223"/>
      <c r="AA2728" s="222"/>
      <c r="AB2728" s="224"/>
      <c r="AC2728" s="225"/>
      <c r="AD2728" s="2">
        <f t="shared" si="892"/>
        <v>0</v>
      </c>
      <c r="AE2728" s="2">
        <f t="shared" si="893"/>
        <v>0</v>
      </c>
      <c r="AF2728" s="226"/>
      <c r="AG2728" s="219">
        <f t="shared" si="897"/>
        <v>0</v>
      </c>
      <c r="AH2728" s="234">
        <f t="shared" si="898"/>
        <v>0</v>
      </c>
      <c r="AI2728" s="214">
        <f t="shared" si="906"/>
        <v>0</v>
      </c>
      <c r="AK2728" s="229">
        <f t="shared" si="899"/>
        <v>0</v>
      </c>
      <c r="AL2728" s="226"/>
      <c r="AM2728" s="15"/>
      <c r="AN2728" s="232" t="e">
        <f t="shared" si="900"/>
        <v>#DIV/0!</v>
      </c>
      <c r="AO2728" s="214">
        <f t="shared" si="894"/>
        <v>0</v>
      </c>
      <c r="AQ2728" s="210"/>
      <c r="AR2728" s="231"/>
      <c r="AS2728" s="15"/>
      <c r="AT2728" s="232">
        <f t="shared" si="901"/>
        <v>0</v>
      </c>
      <c r="AU2728" s="235">
        <f t="shared" si="902"/>
        <v>0</v>
      </c>
      <c r="AY2728" s="210"/>
      <c r="AZ2728" s="231"/>
      <c r="BA2728" s="15"/>
      <c r="BB2728" s="232">
        <f t="shared" si="891"/>
        <v>0</v>
      </c>
      <c r="BC2728" s="235">
        <f t="shared" si="903"/>
        <v>0</v>
      </c>
      <c r="BG2728" s="210"/>
      <c r="BH2728" s="231"/>
      <c r="BI2728" s="15"/>
      <c r="BJ2728" s="232">
        <f t="shared" si="895"/>
        <v>0</v>
      </c>
      <c r="BK2728" s="235">
        <f t="shared" si="904"/>
        <v>0</v>
      </c>
      <c r="BM2728" s="109">
        <f t="shared" si="896"/>
        <v>-3.7774778200252777</v>
      </c>
      <c r="BN2728" s="213"/>
      <c r="BR2728" s="228"/>
      <c r="BS2728" s="311"/>
      <c r="BT2728" s="3"/>
      <c r="BU2728" s="213"/>
      <c r="BV2728" s="213"/>
      <c r="BW2728" s="291"/>
    </row>
    <row r="2729" spans="1:75" x14ac:dyDescent="0.2">
      <c r="A2729" s="210"/>
      <c r="B2729" s="211"/>
      <c r="C2729" s="848" t="str">
        <f ca="1">IF(ISERR(AVERAGE(INDIRECT("B"&amp;(ROW()-INT($B$1/2))):INDIRECT("B"&amp;(ROW()+INT($B$1/2))))),"",AVERAGE(INDIRECT("B"&amp;(ROW()-INT($B$1/2))):INDIRECT("B"&amp;(ROW()+INT($B$1/2)))))</f>
        <v/>
      </c>
      <c r="D2729" s="848">
        <f t="shared" si="890"/>
        <v>0</v>
      </c>
      <c r="E2729" s="275"/>
      <c r="F2729" s="15"/>
      <c r="G2729" s="3"/>
      <c r="H2729" s="3"/>
      <c r="I2729" s="3"/>
      <c r="J2729" s="3"/>
      <c r="K2729" s="3"/>
      <c r="L2729" s="554"/>
      <c r="M2729" s="545"/>
      <c r="N2729" s="546"/>
      <c r="O2729" s="5"/>
      <c r="P2729" s="216"/>
      <c r="Q2729" s="217"/>
      <c r="R2729" s="218"/>
      <c r="S2729" s="219">
        <f t="shared" si="907"/>
        <v>0</v>
      </c>
      <c r="T2729" s="220">
        <f t="shared" si="908"/>
        <v>0</v>
      </c>
      <c r="U2729" s="214">
        <f t="shared" si="905"/>
        <v>0</v>
      </c>
      <c r="W2729" s="221"/>
      <c r="X2729" s="222"/>
      <c r="Y2729" s="222"/>
      <c r="Z2729" s="223"/>
      <c r="AA2729" s="222"/>
      <c r="AB2729" s="224"/>
      <c r="AC2729" s="225"/>
      <c r="AD2729" s="2">
        <f t="shared" si="892"/>
        <v>0</v>
      </c>
      <c r="AE2729" s="2">
        <f t="shared" si="893"/>
        <v>0</v>
      </c>
      <c r="AF2729" s="226"/>
      <c r="AG2729" s="219">
        <f t="shared" si="897"/>
        <v>0</v>
      </c>
      <c r="AH2729" s="234">
        <f t="shared" si="898"/>
        <v>0</v>
      </c>
      <c r="AI2729" s="214">
        <f t="shared" si="906"/>
        <v>0</v>
      </c>
      <c r="AK2729" s="229">
        <f t="shared" si="899"/>
        <v>0</v>
      </c>
      <c r="AL2729" s="226"/>
      <c r="AM2729" s="15"/>
      <c r="AN2729" s="232" t="e">
        <f t="shared" si="900"/>
        <v>#DIV/0!</v>
      </c>
      <c r="AO2729" s="214">
        <f t="shared" si="894"/>
        <v>0</v>
      </c>
      <c r="AQ2729" s="210"/>
      <c r="AR2729" s="231"/>
      <c r="AS2729" s="15"/>
      <c r="AT2729" s="232">
        <f t="shared" si="901"/>
        <v>0</v>
      </c>
      <c r="AU2729" s="235">
        <f t="shared" si="902"/>
        <v>0</v>
      </c>
      <c r="AY2729" s="210"/>
      <c r="AZ2729" s="231"/>
      <c r="BA2729" s="15"/>
      <c r="BB2729" s="232">
        <f t="shared" si="891"/>
        <v>0</v>
      </c>
      <c r="BC2729" s="235">
        <f t="shared" si="903"/>
        <v>0</v>
      </c>
      <c r="BG2729" s="210"/>
      <c r="BH2729" s="231"/>
      <c r="BI2729" s="15"/>
      <c r="BJ2729" s="232">
        <f t="shared" si="895"/>
        <v>0</v>
      </c>
      <c r="BK2729" s="235">
        <f t="shared" si="904"/>
        <v>0</v>
      </c>
      <c r="BM2729" s="109">
        <f t="shared" si="896"/>
        <v>-3.7793101575230144</v>
      </c>
      <c r="BN2729" s="213"/>
      <c r="BR2729" s="228"/>
      <c r="BS2729" s="311"/>
      <c r="BT2729" s="3"/>
      <c r="BU2729" s="213"/>
      <c r="BV2729" s="213"/>
      <c r="BW2729" s="291"/>
    </row>
    <row r="2730" spans="1:75" x14ac:dyDescent="0.2">
      <c r="A2730" s="210"/>
      <c r="B2730" s="211"/>
      <c r="C2730" s="848" t="str">
        <f ca="1">IF(ISERR(AVERAGE(INDIRECT("B"&amp;(ROW()-INT($B$1/2))):INDIRECT("B"&amp;(ROW()+INT($B$1/2))))),"",AVERAGE(INDIRECT("B"&amp;(ROW()-INT($B$1/2))):INDIRECT("B"&amp;(ROW()+INT($B$1/2)))))</f>
        <v/>
      </c>
      <c r="D2730" s="848">
        <f t="shared" si="890"/>
        <v>0</v>
      </c>
      <c r="E2730" s="275"/>
      <c r="F2730" s="15"/>
      <c r="G2730" s="3"/>
      <c r="H2730" s="3"/>
      <c r="I2730" s="3"/>
      <c r="J2730" s="3"/>
      <c r="K2730" s="3"/>
      <c r="L2730" s="554"/>
      <c r="M2730" s="545"/>
      <c r="N2730" s="546"/>
      <c r="O2730" s="5"/>
      <c r="P2730" s="216"/>
      <c r="Q2730" s="217"/>
      <c r="R2730" s="218"/>
      <c r="S2730" s="219">
        <f t="shared" si="907"/>
        <v>0</v>
      </c>
      <c r="T2730" s="220">
        <f t="shared" si="908"/>
        <v>0</v>
      </c>
      <c r="U2730" s="214">
        <f t="shared" si="905"/>
        <v>0</v>
      </c>
      <c r="W2730" s="221"/>
      <c r="X2730" s="222"/>
      <c r="Y2730" s="222"/>
      <c r="Z2730" s="223"/>
      <c r="AA2730" s="222"/>
      <c r="AB2730" s="224"/>
      <c r="AC2730" s="225"/>
      <c r="AD2730" s="2">
        <f t="shared" si="892"/>
        <v>0</v>
      </c>
      <c r="AE2730" s="2">
        <f t="shared" si="893"/>
        <v>0</v>
      </c>
      <c r="AF2730" s="226"/>
      <c r="AG2730" s="219">
        <f t="shared" si="897"/>
        <v>0</v>
      </c>
      <c r="AH2730" s="234">
        <f t="shared" si="898"/>
        <v>0</v>
      </c>
      <c r="AI2730" s="214">
        <f t="shared" si="906"/>
        <v>0</v>
      </c>
      <c r="AK2730" s="229">
        <f t="shared" si="899"/>
        <v>0</v>
      </c>
      <c r="AL2730" s="226"/>
      <c r="AM2730" s="15"/>
      <c r="AN2730" s="232" t="e">
        <f t="shared" si="900"/>
        <v>#DIV/0!</v>
      </c>
      <c r="AO2730" s="214">
        <f t="shared" si="894"/>
        <v>0</v>
      </c>
      <c r="AQ2730" s="210"/>
      <c r="AR2730" s="231"/>
      <c r="AS2730" s="15"/>
      <c r="AT2730" s="232">
        <f t="shared" si="901"/>
        <v>0</v>
      </c>
      <c r="AU2730" s="235">
        <f t="shared" si="902"/>
        <v>0</v>
      </c>
      <c r="AY2730" s="210"/>
      <c r="AZ2730" s="231"/>
      <c r="BA2730" s="15"/>
      <c r="BB2730" s="232">
        <f t="shared" si="891"/>
        <v>0</v>
      </c>
      <c r="BC2730" s="235">
        <f t="shared" si="903"/>
        <v>0</v>
      </c>
      <c r="BG2730" s="210"/>
      <c r="BH2730" s="231"/>
      <c r="BI2730" s="15"/>
      <c r="BJ2730" s="232">
        <f t="shared" si="895"/>
        <v>0</v>
      </c>
      <c r="BK2730" s="235">
        <f t="shared" si="904"/>
        <v>0</v>
      </c>
      <c r="BM2730" s="109">
        <f t="shared" si="896"/>
        <v>-3.7811424950207511</v>
      </c>
      <c r="BN2730" s="213"/>
      <c r="BR2730" s="228"/>
      <c r="BS2730" s="311"/>
      <c r="BT2730" s="3"/>
      <c r="BU2730" s="213"/>
      <c r="BV2730" s="213"/>
      <c r="BW2730" s="291"/>
    </row>
    <row r="2731" spans="1:75" x14ac:dyDescent="0.2">
      <c r="A2731" s="210"/>
      <c r="B2731" s="211"/>
      <c r="C2731" s="848" t="str">
        <f ca="1">IF(ISERR(AVERAGE(INDIRECT("B"&amp;(ROW()-INT($B$1/2))):INDIRECT("B"&amp;(ROW()+INT($B$1/2))))),"",AVERAGE(INDIRECT("B"&amp;(ROW()-INT($B$1/2))):INDIRECT("B"&amp;(ROW()+INT($B$1/2)))))</f>
        <v/>
      </c>
      <c r="D2731" s="848">
        <f t="shared" si="890"/>
        <v>0</v>
      </c>
      <c r="E2731" s="275"/>
      <c r="F2731" s="15"/>
      <c r="G2731" s="3"/>
      <c r="H2731" s="3"/>
      <c r="I2731" s="3"/>
      <c r="J2731" s="3"/>
      <c r="K2731" s="3"/>
      <c r="L2731" s="554"/>
      <c r="M2731" s="545"/>
      <c r="N2731" s="546"/>
      <c r="O2731" s="5"/>
      <c r="P2731" s="216"/>
      <c r="Q2731" s="217"/>
      <c r="R2731" s="218"/>
      <c r="S2731" s="219">
        <f t="shared" si="907"/>
        <v>0</v>
      </c>
      <c r="T2731" s="220">
        <f t="shared" si="908"/>
        <v>0</v>
      </c>
      <c r="U2731" s="214">
        <f t="shared" si="905"/>
        <v>0</v>
      </c>
      <c r="W2731" s="221"/>
      <c r="X2731" s="222"/>
      <c r="Y2731" s="222"/>
      <c r="Z2731" s="223"/>
      <c r="AA2731" s="222"/>
      <c r="AB2731" s="224"/>
      <c r="AC2731" s="225"/>
      <c r="AD2731" s="2">
        <f t="shared" si="892"/>
        <v>0</v>
      </c>
      <c r="AE2731" s="2">
        <f t="shared" si="893"/>
        <v>0</v>
      </c>
      <c r="AF2731" s="226"/>
      <c r="AG2731" s="219">
        <f t="shared" si="897"/>
        <v>0</v>
      </c>
      <c r="AH2731" s="234">
        <f t="shared" si="898"/>
        <v>0</v>
      </c>
      <c r="AI2731" s="214">
        <f t="shared" si="906"/>
        <v>0</v>
      </c>
      <c r="AK2731" s="229">
        <f t="shared" si="899"/>
        <v>0</v>
      </c>
      <c r="AL2731" s="226"/>
      <c r="AM2731" s="15"/>
      <c r="AN2731" s="232" t="e">
        <f t="shared" si="900"/>
        <v>#DIV/0!</v>
      </c>
      <c r="AO2731" s="214">
        <f t="shared" si="894"/>
        <v>0</v>
      </c>
      <c r="AQ2731" s="210"/>
      <c r="AR2731" s="231"/>
      <c r="AS2731" s="15"/>
      <c r="AT2731" s="232">
        <f t="shared" si="901"/>
        <v>0</v>
      </c>
      <c r="AU2731" s="235">
        <f t="shared" si="902"/>
        <v>0</v>
      </c>
      <c r="AY2731" s="210"/>
      <c r="AZ2731" s="231"/>
      <c r="BA2731" s="15"/>
      <c r="BB2731" s="232">
        <f t="shared" si="891"/>
        <v>0</v>
      </c>
      <c r="BC2731" s="235">
        <f t="shared" si="903"/>
        <v>0</v>
      </c>
      <c r="BG2731" s="210"/>
      <c r="BH2731" s="231"/>
      <c r="BI2731" s="15"/>
      <c r="BJ2731" s="232">
        <f t="shared" si="895"/>
        <v>0</v>
      </c>
      <c r="BK2731" s="235">
        <f t="shared" si="904"/>
        <v>0</v>
      </c>
      <c r="BM2731" s="109">
        <f t="shared" si="896"/>
        <v>-3.7829748325184878</v>
      </c>
      <c r="BN2731" s="213"/>
      <c r="BR2731" s="228"/>
      <c r="BS2731" s="311"/>
      <c r="BT2731" s="3"/>
      <c r="BU2731" s="213"/>
      <c r="BV2731" s="213"/>
      <c r="BW2731" s="291"/>
    </row>
    <row r="2732" spans="1:75" x14ac:dyDescent="0.2">
      <c r="A2732" s="210"/>
      <c r="B2732" s="211"/>
      <c r="C2732" s="848" t="str">
        <f ca="1">IF(ISERR(AVERAGE(INDIRECT("B"&amp;(ROW()-INT($B$1/2))):INDIRECT("B"&amp;(ROW()+INT($B$1/2))))),"",AVERAGE(INDIRECT("B"&amp;(ROW()-INT($B$1/2))):INDIRECT("B"&amp;(ROW()+INT($B$1/2)))))</f>
        <v/>
      </c>
      <c r="D2732" s="848">
        <f t="shared" si="890"/>
        <v>0</v>
      </c>
      <c r="E2732" s="275"/>
      <c r="F2732" s="15"/>
      <c r="G2732" s="3"/>
      <c r="H2732" s="3"/>
      <c r="I2732" s="3"/>
      <c r="J2732" s="3"/>
      <c r="K2732" s="3"/>
      <c r="L2732" s="554"/>
      <c r="M2732" s="545"/>
      <c r="N2732" s="546"/>
      <c r="O2732" s="5"/>
      <c r="P2732" s="216"/>
      <c r="Q2732" s="217"/>
      <c r="R2732" s="218"/>
      <c r="S2732" s="219">
        <f t="shared" si="907"/>
        <v>0</v>
      </c>
      <c r="T2732" s="220">
        <f t="shared" si="908"/>
        <v>0</v>
      </c>
      <c r="U2732" s="214">
        <f t="shared" si="905"/>
        <v>0</v>
      </c>
      <c r="W2732" s="221"/>
      <c r="X2732" s="222"/>
      <c r="Y2732" s="222"/>
      <c r="Z2732" s="223"/>
      <c r="AA2732" s="222"/>
      <c r="AB2732" s="224"/>
      <c r="AC2732" s="225"/>
      <c r="AD2732" s="2">
        <f t="shared" si="892"/>
        <v>0</v>
      </c>
      <c r="AE2732" s="2">
        <f t="shared" si="893"/>
        <v>0</v>
      </c>
      <c r="AF2732" s="226"/>
      <c r="AG2732" s="219">
        <f t="shared" si="897"/>
        <v>0</v>
      </c>
      <c r="AH2732" s="234">
        <f t="shared" si="898"/>
        <v>0</v>
      </c>
      <c r="AI2732" s="214">
        <f t="shared" si="906"/>
        <v>0</v>
      </c>
      <c r="AK2732" s="229">
        <f t="shared" si="899"/>
        <v>0</v>
      </c>
      <c r="AL2732" s="226"/>
      <c r="AM2732" s="15"/>
      <c r="AN2732" s="232" t="e">
        <f t="shared" si="900"/>
        <v>#DIV/0!</v>
      </c>
      <c r="AO2732" s="214">
        <f t="shared" si="894"/>
        <v>0</v>
      </c>
      <c r="AQ2732" s="210"/>
      <c r="AR2732" s="231"/>
      <c r="AS2732" s="15"/>
      <c r="AT2732" s="232">
        <f t="shared" si="901"/>
        <v>0</v>
      </c>
      <c r="AU2732" s="235">
        <f t="shared" si="902"/>
        <v>0</v>
      </c>
      <c r="AY2732" s="210"/>
      <c r="AZ2732" s="231"/>
      <c r="BA2732" s="15"/>
      <c r="BB2732" s="232">
        <f t="shared" si="891"/>
        <v>0</v>
      </c>
      <c r="BC2732" s="235">
        <f t="shared" si="903"/>
        <v>0</v>
      </c>
      <c r="BG2732" s="210"/>
      <c r="BH2732" s="231"/>
      <c r="BI2732" s="15"/>
      <c r="BJ2732" s="232">
        <f t="shared" si="895"/>
        <v>0</v>
      </c>
      <c r="BK2732" s="235">
        <f t="shared" si="904"/>
        <v>0</v>
      </c>
      <c r="BM2732" s="109">
        <f t="shared" si="896"/>
        <v>-3.7848071700162245</v>
      </c>
      <c r="BN2732" s="213"/>
      <c r="BR2732" s="228"/>
      <c r="BS2732" s="311"/>
      <c r="BT2732" s="3"/>
      <c r="BU2732" s="213"/>
      <c r="BV2732" s="213"/>
      <c r="BW2732" s="291"/>
    </row>
    <row r="2733" spans="1:75" x14ac:dyDescent="0.2">
      <c r="A2733" s="210"/>
      <c r="B2733" s="211"/>
      <c r="C2733" s="848" t="str">
        <f ca="1">IF(ISERR(AVERAGE(INDIRECT("B"&amp;(ROW()-INT($B$1/2))):INDIRECT("B"&amp;(ROW()+INT($B$1/2))))),"",AVERAGE(INDIRECT("B"&amp;(ROW()-INT($B$1/2))):INDIRECT("B"&amp;(ROW()+INT($B$1/2)))))</f>
        <v/>
      </c>
      <c r="D2733" s="848">
        <f t="shared" si="890"/>
        <v>0</v>
      </c>
      <c r="E2733" s="275"/>
      <c r="F2733" s="15"/>
      <c r="G2733" s="3"/>
      <c r="H2733" s="3"/>
      <c r="I2733" s="3"/>
      <c r="J2733" s="3"/>
      <c r="K2733" s="3"/>
      <c r="L2733" s="554"/>
      <c r="M2733" s="545"/>
      <c r="N2733" s="546"/>
      <c r="O2733" s="5"/>
      <c r="P2733" s="216"/>
      <c r="Q2733" s="217"/>
      <c r="R2733" s="218"/>
      <c r="S2733" s="219">
        <f t="shared" si="907"/>
        <v>0</v>
      </c>
      <c r="T2733" s="220">
        <f t="shared" si="908"/>
        <v>0</v>
      </c>
      <c r="U2733" s="214">
        <f t="shared" si="905"/>
        <v>0</v>
      </c>
      <c r="W2733" s="221"/>
      <c r="X2733" s="222"/>
      <c r="Y2733" s="222"/>
      <c r="Z2733" s="223"/>
      <c r="AA2733" s="222"/>
      <c r="AB2733" s="224"/>
      <c r="AC2733" s="225"/>
      <c r="AD2733" s="2">
        <f t="shared" si="892"/>
        <v>0</v>
      </c>
      <c r="AE2733" s="2">
        <f t="shared" si="893"/>
        <v>0</v>
      </c>
      <c r="AF2733" s="226"/>
      <c r="AG2733" s="219">
        <f t="shared" si="897"/>
        <v>0</v>
      </c>
      <c r="AH2733" s="234">
        <f t="shared" si="898"/>
        <v>0</v>
      </c>
      <c r="AI2733" s="214">
        <f t="shared" si="906"/>
        <v>0</v>
      </c>
      <c r="AK2733" s="229">
        <f t="shared" si="899"/>
        <v>0</v>
      </c>
      <c r="AL2733" s="226"/>
      <c r="AM2733" s="15"/>
      <c r="AN2733" s="232" t="e">
        <f t="shared" si="900"/>
        <v>#DIV/0!</v>
      </c>
      <c r="AO2733" s="214">
        <f t="shared" si="894"/>
        <v>0</v>
      </c>
      <c r="AQ2733" s="210"/>
      <c r="AR2733" s="231"/>
      <c r="AS2733" s="15"/>
      <c r="AT2733" s="232">
        <f t="shared" si="901"/>
        <v>0</v>
      </c>
      <c r="AU2733" s="235">
        <f t="shared" si="902"/>
        <v>0</v>
      </c>
      <c r="AY2733" s="210"/>
      <c r="AZ2733" s="231"/>
      <c r="BA2733" s="15"/>
      <c r="BB2733" s="232">
        <f t="shared" si="891"/>
        <v>0</v>
      </c>
      <c r="BC2733" s="235">
        <f t="shared" si="903"/>
        <v>0</v>
      </c>
      <c r="BG2733" s="210"/>
      <c r="BH2733" s="231"/>
      <c r="BI2733" s="15"/>
      <c r="BJ2733" s="232">
        <f t="shared" si="895"/>
        <v>0</v>
      </c>
      <c r="BK2733" s="235">
        <f t="shared" si="904"/>
        <v>0</v>
      </c>
      <c r="BM2733" s="109">
        <f t="shared" si="896"/>
        <v>-3.7866395075139612</v>
      </c>
      <c r="BN2733" s="213"/>
      <c r="BR2733" s="228"/>
      <c r="BS2733" s="311"/>
      <c r="BT2733" s="3"/>
      <c r="BU2733" s="213"/>
      <c r="BV2733" s="213"/>
      <c r="BW2733" s="291"/>
    </row>
    <row r="2734" spans="1:75" x14ac:dyDescent="0.2">
      <c r="A2734" s="210"/>
      <c r="B2734" s="211"/>
      <c r="C2734" s="848" t="str">
        <f ca="1">IF(ISERR(AVERAGE(INDIRECT("B"&amp;(ROW()-INT($B$1/2))):INDIRECT("B"&amp;(ROW()+INT($B$1/2))))),"",AVERAGE(INDIRECT("B"&amp;(ROW()-INT($B$1/2))):INDIRECT("B"&amp;(ROW()+INT($B$1/2)))))</f>
        <v/>
      </c>
      <c r="D2734" s="848">
        <f t="shared" si="890"/>
        <v>0</v>
      </c>
      <c r="E2734" s="275"/>
      <c r="F2734" s="15"/>
      <c r="G2734" s="3"/>
      <c r="H2734" s="3"/>
      <c r="I2734" s="3"/>
      <c r="J2734" s="3"/>
      <c r="K2734" s="3"/>
      <c r="L2734" s="554"/>
      <c r="M2734" s="545"/>
      <c r="N2734" s="546"/>
      <c r="O2734" s="5"/>
      <c r="P2734" s="216"/>
      <c r="Q2734" s="217"/>
      <c r="R2734" s="218"/>
      <c r="S2734" s="219">
        <f t="shared" si="907"/>
        <v>0</v>
      </c>
      <c r="T2734" s="220">
        <f t="shared" si="908"/>
        <v>0</v>
      </c>
      <c r="U2734" s="214">
        <f t="shared" si="905"/>
        <v>0</v>
      </c>
      <c r="W2734" s="221"/>
      <c r="X2734" s="222"/>
      <c r="Y2734" s="222"/>
      <c r="Z2734" s="223"/>
      <c r="AA2734" s="222"/>
      <c r="AB2734" s="224"/>
      <c r="AC2734" s="225"/>
      <c r="AD2734" s="2">
        <f t="shared" si="892"/>
        <v>0</v>
      </c>
      <c r="AE2734" s="2">
        <f t="shared" si="893"/>
        <v>0</v>
      </c>
      <c r="AF2734" s="226"/>
      <c r="AG2734" s="219">
        <f t="shared" si="897"/>
        <v>0</v>
      </c>
      <c r="AH2734" s="234">
        <f t="shared" si="898"/>
        <v>0</v>
      </c>
      <c r="AI2734" s="214">
        <f t="shared" si="906"/>
        <v>0</v>
      </c>
      <c r="AK2734" s="229">
        <f t="shared" si="899"/>
        <v>0</v>
      </c>
      <c r="AL2734" s="226"/>
      <c r="AM2734" s="15"/>
      <c r="AN2734" s="232" t="e">
        <f t="shared" si="900"/>
        <v>#DIV/0!</v>
      </c>
      <c r="AO2734" s="214">
        <f t="shared" si="894"/>
        <v>0</v>
      </c>
      <c r="AQ2734" s="210"/>
      <c r="AR2734" s="231"/>
      <c r="AS2734" s="15"/>
      <c r="AT2734" s="232">
        <f t="shared" si="901"/>
        <v>0</v>
      </c>
      <c r="AU2734" s="235">
        <f t="shared" si="902"/>
        <v>0</v>
      </c>
      <c r="AY2734" s="210"/>
      <c r="AZ2734" s="231"/>
      <c r="BA2734" s="15"/>
      <c r="BB2734" s="232">
        <f t="shared" si="891"/>
        <v>0</v>
      </c>
      <c r="BC2734" s="235">
        <f t="shared" si="903"/>
        <v>0</v>
      </c>
      <c r="BG2734" s="210"/>
      <c r="BH2734" s="231"/>
      <c r="BI2734" s="15"/>
      <c r="BJ2734" s="232">
        <f t="shared" si="895"/>
        <v>0</v>
      </c>
      <c r="BK2734" s="235">
        <f t="shared" si="904"/>
        <v>0</v>
      </c>
      <c r="BM2734" s="109">
        <f t="shared" si="896"/>
        <v>-3.7884718450116979</v>
      </c>
      <c r="BN2734" s="213"/>
      <c r="BR2734" s="228"/>
      <c r="BS2734" s="311"/>
      <c r="BT2734" s="3"/>
      <c r="BU2734" s="213"/>
      <c r="BV2734" s="213"/>
      <c r="BW2734" s="291"/>
    </row>
    <row r="2735" spans="1:75" x14ac:dyDescent="0.2">
      <c r="A2735" s="210"/>
      <c r="B2735" s="211"/>
      <c r="C2735" s="848" t="str">
        <f ca="1">IF(ISERR(AVERAGE(INDIRECT("B"&amp;(ROW()-INT($B$1/2))):INDIRECT("B"&amp;(ROW()+INT($B$1/2))))),"",AVERAGE(INDIRECT("B"&amp;(ROW()-INT($B$1/2))):INDIRECT("B"&amp;(ROW()+INT($B$1/2)))))</f>
        <v/>
      </c>
      <c r="D2735" s="848">
        <f t="shared" si="890"/>
        <v>0</v>
      </c>
      <c r="E2735" s="275"/>
      <c r="F2735" s="15"/>
      <c r="G2735" s="3"/>
      <c r="H2735" s="3"/>
      <c r="I2735" s="3"/>
      <c r="J2735" s="3"/>
      <c r="K2735" s="3"/>
      <c r="L2735" s="554"/>
      <c r="M2735" s="545"/>
      <c r="N2735" s="546"/>
      <c r="O2735" s="5"/>
      <c r="P2735" s="216"/>
      <c r="Q2735" s="217"/>
      <c r="R2735" s="218"/>
      <c r="S2735" s="219">
        <f t="shared" si="907"/>
        <v>0</v>
      </c>
      <c r="T2735" s="220">
        <f t="shared" si="908"/>
        <v>0</v>
      </c>
      <c r="U2735" s="214">
        <f t="shared" si="905"/>
        <v>0</v>
      </c>
      <c r="W2735" s="221"/>
      <c r="X2735" s="222"/>
      <c r="Y2735" s="222"/>
      <c r="Z2735" s="223"/>
      <c r="AA2735" s="222"/>
      <c r="AB2735" s="224"/>
      <c r="AC2735" s="225"/>
      <c r="AD2735" s="2">
        <f t="shared" si="892"/>
        <v>0</v>
      </c>
      <c r="AE2735" s="2">
        <f t="shared" si="893"/>
        <v>0</v>
      </c>
      <c r="AF2735" s="226"/>
      <c r="AG2735" s="219">
        <f t="shared" si="897"/>
        <v>0</v>
      </c>
      <c r="AH2735" s="234">
        <f t="shared" si="898"/>
        <v>0</v>
      </c>
      <c r="AI2735" s="214">
        <f t="shared" si="906"/>
        <v>0</v>
      </c>
      <c r="AK2735" s="229">
        <f t="shared" si="899"/>
        <v>0</v>
      </c>
      <c r="AL2735" s="226"/>
      <c r="AM2735" s="15"/>
      <c r="AN2735" s="232" t="e">
        <f t="shared" si="900"/>
        <v>#DIV/0!</v>
      </c>
      <c r="AO2735" s="214">
        <f t="shared" si="894"/>
        <v>0</v>
      </c>
      <c r="AQ2735" s="210"/>
      <c r="AR2735" s="231"/>
      <c r="AS2735" s="15"/>
      <c r="AT2735" s="232">
        <f t="shared" si="901"/>
        <v>0</v>
      </c>
      <c r="AU2735" s="235">
        <f t="shared" si="902"/>
        <v>0</v>
      </c>
      <c r="AY2735" s="210"/>
      <c r="AZ2735" s="231"/>
      <c r="BA2735" s="15"/>
      <c r="BB2735" s="232">
        <f t="shared" si="891"/>
        <v>0</v>
      </c>
      <c r="BC2735" s="235">
        <f t="shared" si="903"/>
        <v>0</v>
      </c>
      <c r="BG2735" s="210"/>
      <c r="BH2735" s="231"/>
      <c r="BI2735" s="15"/>
      <c r="BJ2735" s="232">
        <f t="shared" si="895"/>
        <v>0</v>
      </c>
      <c r="BK2735" s="235">
        <f t="shared" si="904"/>
        <v>0</v>
      </c>
      <c r="BM2735" s="109">
        <f t="shared" si="896"/>
        <v>-3.7903041825094346</v>
      </c>
      <c r="BN2735" s="213"/>
      <c r="BR2735" s="228"/>
      <c r="BS2735" s="311"/>
      <c r="BT2735" s="3"/>
      <c r="BU2735" s="213"/>
      <c r="BV2735" s="213"/>
      <c r="BW2735" s="291"/>
    </row>
    <row r="2736" spans="1:75" x14ac:dyDescent="0.2">
      <c r="A2736" s="210"/>
      <c r="B2736" s="211"/>
      <c r="C2736" s="848" t="str">
        <f ca="1">IF(ISERR(AVERAGE(INDIRECT("B"&amp;(ROW()-INT($B$1/2))):INDIRECT("B"&amp;(ROW()+INT($B$1/2))))),"",AVERAGE(INDIRECT("B"&amp;(ROW()-INT($B$1/2))):INDIRECT("B"&amp;(ROW()+INT($B$1/2)))))</f>
        <v/>
      </c>
      <c r="D2736" s="848">
        <f t="shared" si="890"/>
        <v>0</v>
      </c>
      <c r="E2736" s="275"/>
      <c r="F2736" s="15"/>
      <c r="G2736" s="3"/>
      <c r="H2736" s="3"/>
      <c r="I2736" s="3"/>
      <c r="J2736" s="3"/>
      <c r="K2736" s="3"/>
      <c r="L2736" s="554"/>
      <c r="M2736" s="545"/>
      <c r="N2736" s="546"/>
      <c r="O2736" s="5"/>
      <c r="P2736" s="216"/>
      <c r="Q2736" s="217"/>
      <c r="R2736" s="218"/>
      <c r="S2736" s="219">
        <f t="shared" si="907"/>
        <v>0</v>
      </c>
      <c r="T2736" s="220">
        <f t="shared" si="908"/>
        <v>0</v>
      </c>
      <c r="U2736" s="214">
        <f t="shared" si="905"/>
        <v>0</v>
      </c>
      <c r="W2736" s="221"/>
      <c r="X2736" s="222"/>
      <c r="Y2736" s="222"/>
      <c r="Z2736" s="223"/>
      <c r="AA2736" s="222"/>
      <c r="AB2736" s="224"/>
      <c r="AC2736" s="225"/>
      <c r="AD2736" s="2">
        <f t="shared" si="892"/>
        <v>0</v>
      </c>
      <c r="AE2736" s="2">
        <f t="shared" si="893"/>
        <v>0</v>
      </c>
      <c r="AF2736" s="226"/>
      <c r="AG2736" s="219">
        <f t="shared" si="897"/>
        <v>0</v>
      </c>
      <c r="AH2736" s="234">
        <f t="shared" si="898"/>
        <v>0</v>
      </c>
      <c r="AI2736" s="214">
        <f t="shared" si="906"/>
        <v>0</v>
      </c>
      <c r="AK2736" s="229">
        <f t="shared" si="899"/>
        <v>0</v>
      </c>
      <c r="AL2736" s="226"/>
      <c r="AM2736" s="15"/>
      <c r="AN2736" s="232" t="e">
        <f t="shared" si="900"/>
        <v>#DIV/0!</v>
      </c>
      <c r="AO2736" s="214">
        <f t="shared" si="894"/>
        <v>0</v>
      </c>
      <c r="AQ2736" s="210"/>
      <c r="AR2736" s="231"/>
      <c r="AS2736" s="15"/>
      <c r="AT2736" s="232">
        <f t="shared" si="901"/>
        <v>0</v>
      </c>
      <c r="AU2736" s="235">
        <f t="shared" si="902"/>
        <v>0</v>
      </c>
      <c r="AY2736" s="210"/>
      <c r="AZ2736" s="231"/>
      <c r="BA2736" s="15"/>
      <c r="BB2736" s="232">
        <f t="shared" si="891"/>
        <v>0</v>
      </c>
      <c r="BC2736" s="235">
        <f t="shared" si="903"/>
        <v>0</v>
      </c>
      <c r="BG2736" s="210"/>
      <c r="BH2736" s="231"/>
      <c r="BI2736" s="15"/>
      <c r="BJ2736" s="232">
        <f t="shared" si="895"/>
        <v>0</v>
      </c>
      <c r="BK2736" s="235">
        <f t="shared" si="904"/>
        <v>0</v>
      </c>
      <c r="BM2736" s="109">
        <f t="shared" si="896"/>
        <v>-3.7921365200071713</v>
      </c>
      <c r="BN2736" s="213"/>
      <c r="BR2736" s="228"/>
      <c r="BS2736" s="311"/>
      <c r="BT2736" s="3"/>
      <c r="BU2736" s="213"/>
      <c r="BV2736" s="213"/>
      <c r="BW2736" s="291"/>
    </row>
    <row r="2737" spans="1:75" x14ac:dyDescent="0.2">
      <c r="A2737" s="210"/>
      <c r="B2737" s="211"/>
      <c r="C2737" s="848" t="str">
        <f ca="1">IF(ISERR(AVERAGE(INDIRECT("B"&amp;(ROW()-INT($B$1/2))):INDIRECT("B"&amp;(ROW()+INT($B$1/2))))),"",AVERAGE(INDIRECT("B"&amp;(ROW()-INT($B$1/2))):INDIRECT("B"&amp;(ROW()+INT($B$1/2)))))</f>
        <v/>
      </c>
      <c r="D2737" s="848">
        <f t="shared" si="890"/>
        <v>0</v>
      </c>
      <c r="E2737" s="275"/>
      <c r="F2737" s="15"/>
      <c r="G2737" s="3"/>
      <c r="H2737" s="3"/>
      <c r="I2737" s="3"/>
      <c r="J2737" s="3"/>
      <c r="K2737" s="3"/>
      <c r="L2737" s="554"/>
      <c r="M2737" s="545"/>
      <c r="N2737" s="546"/>
      <c r="O2737" s="5"/>
      <c r="P2737" s="216"/>
      <c r="Q2737" s="217"/>
      <c r="R2737" s="218"/>
      <c r="S2737" s="219">
        <f t="shared" si="907"/>
        <v>0</v>
      </c>
      <c r="T2737" s="220">
        <f t="shared" si="908"/>
        <v>0</v>
      </c>
      <c r="U2737" s="214">
        <f t="shared" si="905"/>
        <v>0</v>
      </c>
      <c r="W2737" s="221"/>
      <c r="X2737" s="222"/>
      <c r="Y2737" s="222"/>
      <c r="Z2737" s="223"/>
      <c r="AA2737" s="222"/>
      <c r="AB2737" s="224"/>
      <c r="AC2737" s="225"/>
      <c r="AD2737" s="2">
        <f t="shared" si="892"/>
        <v>0</v>
      </c>
      <c r="AE2737" s="2">
        <f t="shared" si="893"/>
        <v>0</v>
      </c>
      <c r="AF2737" s="226"/>
      <c r="AG2737" s="219">
        <f t="shared" si="897"/>
        <v>0</v>
      </c>
      <c r="AH2737" s="234">
        <f t="shared" si="898"/>
        <v>0</v>
      </c>
      <c r="AI2737" s="214">
        <f t="shared" si="906"/>
        <v>0</v>
      </c>
      <c r="AK2737" s="229">
        <f t="shared" si="899"/>
        <v>0</v>
      </c>
      <c r="AL2737" s="226"/>
      <c r="AM2737" s="15"/>
      <c r="AN2737" s="232" t="e">
        <f t="shared" si="900"/>
        <v>#DIV/0!</v>
      </c>
      <c r="AO2737" s="214">
        <f t="shared" si="894"/>
        <v>0</v>
      </c>
      <c r="AQ2737" s="210"/>
      <c r="AR2737" s="231"/>
      <c r="AS2737" s="15"/>
      <c r="AT2737" s="232">
        <f t="shared" si="901"/>
        <v>0</v>
      </c>
      <c r="AU2737" s="235">
        <f t="shared" si="902"/>
        <v>0</v>
      </c>
      <c r="AY2737" s="210"/>
      <c r="AZ2737" s="231"/>
      <c r="BA2737" s="15"/>
      <c r="BB2737" s="232">
        <f t="shared" si="891"/>
        <v>0</v>
      </c>
      <c r="BC2737" s="235">
        <f t="shared" si="903"/>
        <v>0</v>
      </c>
      <c r="BG2737" s="210"/>
      <c r="BH2737" s="231"/>
      <c r="BI2737" s="15"/>
      <c r="BJ2737" s="232">
        <f t="shared" si="895"/>
        <v>0</v>
      </c>
      <c r="BK2737" s="235">
        <f t="shared" si="904"/>
        <v>0</v>
      </c>
      <c r="BM2737" s="109">
        <f t="shared" si="896"/>
        <v>-3.793968857504908</v>
      </c>
      <c r="BN2737" s="213"/>
      <c r="BR2737" s="228"/>
      <c r="BS2737" s="311"/>
      <c r="BT2737" s="3"/>
      <c r="BU2737" s="213"/>
      <c r="BV2737" s="213"/>
      <c r="BW2737" s="291"/>
    </row>
    <row r="2738" spans="1:75" x14ac:dyDescent="0.2">
      <c r="A2738" s="210"/>
      <c r="B2738" s="211"/>
      <c r="C2738" s="848" t="str">
        <f ca="1">IF(ISERR(AVERAGE(INDIRECT("B"&amp;(ROW()-INT($B$1/2))):INDIRECT("B"&amp;(ROW()+INT($B$1/2))))),"",AVERAGE(INDIRECT("B"&amp;(ROW()-INT($B$1/2))):INDIRECT("B"&amp;(ROW()+INT($B$1/2)))))</f>
        <v/>
      </c>
      <c r="D2738" s="848">
        <f t="shared" si="890"/>
        <v>0</v>
      </c>
      <c r="E2738" s="275"/>
      <c r="F2738" s="15"/>
      <c r="G2738" s="3"/>
      <c r="H2738" s="3"/>
      <c r="I2738" s="3"/>
      <c r="J2738" s="3"/>
      <c r="K2738" s="3"/>
      <c r="L2738" s="554"/>
      <c r="M2738" s="545"/>
      <c r="N2738" s="546"/>
      <c r="O2738" s="5"/>
      <c r="P2738" s="216"/>
      <c r="Q2738" s="217"/>
      <c r="R2738" s="218"/>
      <c r="S2738" s="219">
        <f t="shared" si="907"/>
        <v>0</v>
      </c>
      <c r="T2738" s="220">
        <f t="shared" si="908"/>
        <v>0</v>
      </c>
      <c r="U2738" s="214">
        <f t="shared" si="905"/>
        <v>0</v>
      </c>
      <c r="W2738" s="221"/>
      <c r="X2738" s="222"/>
      <c r="Y2738" s="222"/>
      <c r="Z2738" s="223"/>
      <c r="AA2738" s="222"/>
      <c r="AB2738" s="224"/>
      <c r="AC2738" s="225"/>
      <c r="AD2738" s="2">
        <f t="shared" si="892"/>
        <v>0</v>
      </c>
      <c r="AE2738" s="2">
        <f t="shared" si="893"/>
        <v>0</v>
      </c>
      <c r="AF2738" s="226"/>
      <c r="AG2738" s="219">
        <f t="shared" si="897"/>
        <v>0</v>
      </c>
      <c r="AH2738" s="234">
        <f t="shared" si="898"/>
        <v>0</v>
      </c>
      <c r="AI2738" s="214">
        <f t="shared" si="906"/>
        <v>0</v>
      </c>
      <c r="AK2738" s="229">
        <f t="shared" si="899"/>
        <v>0</v>
      </c>
      <c r="AL2738" s="226"/>
      <c r="AM2738" s="15"/>
      <c r="AN2738" s="232" t="e">
        <f t="shared" si="900"/>
        <v>#DIV/0!</v>
      </c>
      <c r="AO2738" s="214">
        <f t="shared" si="894"/>
        <v>0</v>
      </c>
      <c r="AQ2738" s="210"/>
      <c r="AR2738" s="231"/>
      <c r="AS2738" s="15"/>
      <c r="AT2738" s="232">
        <f t="shared" si="901"/>
        <v>0</v>
      </c>
      <c r="AU2738" s="235">
        <f t="shared" si="902"/>
        <v>0</v>
      </c>
      <c r="AY2738" s="210"/>
      <c r="AZ2738" s="231"/>
      <c r="BA2738" s="15"/>
      <c r="BB2738" s="232">
        <f t="shared" si="891"/>
        <v>0</v>
      </c>
      <c r="BC2738" s="235">
        <f t="shared" si="903"/>
        <v>0</v>
      </c>
      <c r="BG2738" s="210"/>
      <c r="BH2738" s="231"/>
      <c r="BI2738" s="15"/>
      <c r="BJ2738" s="232">
        <f t="shared" si="895"/>
        <v>0</v>
      </c>
      <c r="BK2738" s="235">
        <f t="shared" si="904"/>
        <v>0</v>
      </c>
      <c r="BM2738" s="109">
        <f t="shared" si="896"/>
        <v>-3.7958011950026447</v>
      </c>
      <c r="BN2738" s="213"/>
      <c r="BR2738" s="228"/>
      <c r="BS2738" s="311"/>
      <c r="BT2738" s="3"/>
      <c r="BU2738" s="213"/>
      <c r="BV2738" s="213"/>
      <c r="BW2738" s="291"/>
    </row>
    <row r="2739" spans="1:75" x14ac:dyDescent="0.2">
      <c r="A2739" s="210"/>
      <c r="B2739" s="211"/>
      <c r="C2739" s="848" t="str">
        <f ca="1">IF(ISERR(AVERAGE(INDIRECT("B"&amp;(ROW()-INT($B$1/2))):INDIRECT("B"&amp;(ROW()+INT($B$1/2))))),"",AVERAGE(INDIRECT("B"&amp;(ROW()-INT($B$1/2))):INDIRECT("B"&amp;(ROW()+INT($B$1/2)))))</f>
        <v/>
      </c>
      <c r="D2739" s="848">
        <f t="shared" si="890"/>
        <v>0</v>
      </c>
      <c r="E2739" s="275"/>
      <c r="F2739" s="15"/>
      <c r="G2739" s="3"/>
      <c r="H2739" s="3"/>
      <c r="I2739" s="3"/>
      <c r="J2739" s="3"/>
      <c r="K2739" s="3"/>
      <c r="L2739" s="554"/>
      <c r="M2739" s="545"/>
      <c r="N2739" s="546"/>
      <c r="O2739" s="5"/>
      <c r="P2739" s="216"/>
      <c r="Q2739" s="217"/>
      <c r="R2739" s="218"/>
      <c r="S2739" s="219">
        <f t="shared" si="907"/>
        <v>0</v>
      </c>
      <c r="T2739" s="220">
        <f t="shared" si="908"/>
        <v>0</v>
      </c>
      <c r="U2739" s="214">
        <f t="shared" si="905"/>
        <v>0</v>
      </c>
      <c r="W2739" s="221"/>
      <c r="X2739" s="222"/>
      <c r="Y2739" s="222"/>
      <c r="Z2739" s="223"/>
      <c r="AA2739" s="222"/>
      <c r="AB2739" s="224"/>
      <c r="AC2739" s="225"/>
      <c r="AD2739" s="2">
        <f t="shared" si="892"/>
        <v>0</v>
      </c>
      <c r="AE2739" s="2">
        <f t="shared" si="893"/>
        <v>0</v>
      </c>
      <c r="AF2739" s="226"/>
      <c r="AG2739" s="219">
        <f t="shared" si="897"/>
        <v>0</v>
      </c>
      <c r="AH2739" s="234">
        <f t="shared" si="898"/>
        <v>0</v>
      </c>
      <c r="AI2739" s="214">
        <f t="shared" si="906"/>
        <v>0</v>
      </c>
      <c r="AK2739" s="229">
        <f t="shared" si="899"/>
        <v>0</v>
      </c>
      <c r="AL2739" s="226"/>
      <c r="AM2739" s="15"/>
      <c r="AN2739" s="232" t="e">
        <f t="shared" si="900"/>
        <v>#DIV/0!</v>
      </c>
      <c r="AO2739" s="214">
        <f t="shared" si="894"/>
        <v>0</v>
      </c>
      <c r="AQ2739" s="210"/>
      <c r="AR2739" s="231"/>
      <c r="AS2739" s="15"/>
      <c r="AT2739" s="232">
        <f t="shared" si="901"/>
        <v>0</v>
      </c>
      <c r="AU2739" s="235">
        <f t="shared" si="902"/>
        <v>0</v>
      </c>
      <c r="AY2739" s="210"/>
      <c r="AZ2739" s="231"/>
      <c r="BA2739" s="15"/>
      <c r="BB2739" s="232">
        <f t="shared" si="891"/>
        <v>0</v>
      </c>
      <c r="BC2739" s="235">
        <f t="shared" si="903"/>
        <v>0</v>
      </c>
      <c r="BG2739" s="210"/>
      <c r="BH2739" s="231"/>
      <c r="BI2739" s="15"/>
      <c r="BJ2739" s="232">
        <f t="shared" si="895"/>
        <v>0</v>
      </c>
      <c r="BK2739" s="235">
        <f t="shared" si="904"/>
        <v>0</v>
      </c>
      <c r="BM2739" s="109">
        <f t="shared" si="896"/>
        <v>-3.7976335325003814</v>
      </c>
      <c r="BN2739" s="213"/>
      <c r="BR2739" s="228"/>
      <c r="BS2739" s="311"/>
      <c r="BT2739" s="3"/>
      <c r="BU2739" s="213"/>
      <c r="BV2739" s="213"/>
      <c r="BW2739" s="291"/>
    </row>
    <row r="2740" spans="1:75" x14ac:dyDescent="0.2">
      <c r="A2740" s="210"/>
      <c r="B2740" s="211"/>
      <c r="C2740" s="848" t="str">
        <f ca="1">IF(ISERR(AVERAGE(INDIRECT("B"&amp;(ROW()-INT($B$1/2))):INDIRECT("B"&amp;(ROW()+INT($B$1/2))))),"",AVERAGE(INDIRECT("B"&amp;(ROW()-INT($B$1/2))):INDIRECT("B"&amp;(ROW()+INT($B$1/2)))))</f>
        <v/>
      </c>
      <c r="D2740" s="848">
        <f t="shared" si="890"/>
        <v>0</v>
      </c>
      <c r="E2740" s="275"/>
      <c r="F2740" s="15"/>
      <c r="G2740" s="3"/>
      <c r="H2740" s="3"/>
      <c r="I2740" s="3"/>
      <c r="J2740" s="3"/>
      <c r="K2740" s="3"/>
      <c r="L2740" s="554"/>
      <c r="M2740" s="545"/>
      <c r="N2740" s="546"/>
      <c r="O2740" s="5"/>
      <c r="P2740" s="216"/>
      <c r="Q2740" s="217"/>
      <c r="R2740" s="218"/>
      <c r="S2740" s="219">
        <f t="shared" si="907"/>
        <v>0</v>
      </c>
      <c r="T2740" s="220">
        <f t="shared" si="908"/>
        <v>0</v>
      </c>
      <c r="U2740" s="214">
        <f t="shared" si="905"/>
        <v>0</v>
      </c>
      <c r="W2740" s="221"/>
      <c r="X2740" s="222"/>
      <c r="Y2740" s="222"/>
      <c r="Z2740" s="223"/>
      <c r="AA2740" s="222"/>
      <c r="AB2740" s="224"/>
      <c r="AC2740" s="225"/>
      <c r="AD2740" s="2">
        <f t="shared" si="892"/>
        <v>0</v>
      </c>
      <c r="AE2740" s="2">
        <f t="shared" si="893"/>
        <v>0</v>
      </c>
      <c r="AF2740" s="226"/>
      <c r="AG2740" s="219">
        <f t="shared" si="897"/>
        <v>0</v>
      </c>
      <c r="AH2740" s="234">
        <f t="shared" si="898"/>
        <v>0</v>
      </c>
      <c r="AI2740" s="214">
        <f t="shared" si="906"/>
        <v>0</v>
      </c>
      <c r="AK2740" s="229">
        <f t="shared" si="899"/>
        <v>0</v>
      </c>
      <c r="AL2740" s="226"/>
      <c r="AM2740" s="15"/>
      <c r="AN2740" s="232" t="e">
        <f t="shared" si="900"/>
        <v>#DIV/0!</v>
      </c>
      <c r="AO2740" s="214">
        <f t="shared" si="894"/>
        <v>0</v>
      </c>
      <c r="AQ2740" s="210"/>
      <c r="AR2740" s="231"/>
      <c r="AS2740" s="15"/>
      <c r="AT2740" s="232">
        <f t="shared" si="901"/>
        <v>0</v>
      </c>
      <c r="AU2740" s="235">
        <f t="shared" si="902"/>
        <v>0</v>
      </c>
      <c r="AY2740" s="210"/>
      <c r="AZ2740" s="231"/>
      <c r="BA2740" s="15"/>
      <c r="BB2740" s="232">
        <f t="shared" si="891"/>
        <v>0</v>
      </c>
      <c r="BC2740" s="235">
        <f t="shared" si="903"/>
        <v>0</v>
      </c>
      <c r="BG2740" s="210"/>
      <c r="BH2740" s="231"/>
      <c r="BI2740" s="15"/>
      <c r="BJ2740" s="232">
        <f t="shared" si="895"/>
        <v>0</v>
      </c>
      <c r="BK2740" s="235">
        <f t="shared" si="904"/>
        <v>0</v>
      </c>
      <c r="BM2740" s="109">
        <f t="shared" si="896"/>
        <v>-3.7994658699981181</v>
      </c>
      <c r="BN2740" s="213"/>
      <c r="BR2740" s="228"/>
      <c r="BS2740" s="311"/>
      <c r="BT2740" s="3"/>
      <c r="BU2740" s="213"/>
      <c r="BV2740" s="213"/>
      <c r="BW2740" s="291"/>
    </row>
    <row r="2741" spans="1:75" x14ac:dyDescent="0.2">
      <c r="A2741" s="210"/>
      <c r="B2741" s="211"/>
      <c r="C2741" s="848" t="str">
        <f ca="1">IF(ISERR(AVERAGE(INDIRECT("B"&amp;(ROW()-INT($B$1/2))):INDIRECT("B"&amp;(ROW()+INT($B$1/2))))),"",AVERAGE(INDIRECT("B"&amp;(ROW()-INT($B$1/2))):INDIRECT("B"&amp;(ROW()+INT($B$1/2)))))</f>
        <v/>
      </c>
      <c r="D2741" s="848">
        <f t="shared" si="890"/>
        <v>0</v>
      </c>
      <c r="E2741" s="275"/>
      <c r="F2741" s="15"/>
      <c r="G2741" s="3"/>
      <c r="H2741" s="3"/>
      <c r="I2741" s="3"/>
      <c r="J2741" s="3"/>
      <c r="K2741" s="3"/>
      <c r="L2741" s="554"/>
      <c r="M2741" s="545"/>
      <c r="N2741" s="546"/>
      <c r="O2741" s="5"/>
      <c r="P2741" s="216"/>
      <c r="Q2741" s="217"/>
      <c r="R2741" s="218"/>
      <c r="S2741" s="219">
        <f t="shared" si="907"/>
        <v>0</v>
      </c>
      <c r="T2741" s="220">
        <f t="shared" si="908"/>
        <v>0</v>
      </c>
      <c r="U2741" s="214">
        <f t="shared" si="905"/>
        <v>0</v>
      </c>
      <c r="W2741" s="221"/>
      <c r="X2741" s="222"/>
      <c r="Y2741" s="222"/>
      <c r="Z2741" s="223"/>
      <c r="AA2741" s="222"/>
      <c r="AB2741" s="224"/>
      <c r="AC2741" s="225"/>
      <c r="AD2741" s="2">
        <f t="shared" si="892"/>
        <v>0</v>
      </c>
      <c r="AE2741" s="2">
        <f t="shared" si="893"/>
        <v>0</v>
      </c>
      <c r="AF2741" s="226"/>
      <c r="AG2741" s="219">
        <f t="shared" si="897"/>
        <v>0</v>
      </c>
      <c r="AH2741" s="234">
        <f t="shared" si="898"/>
        <v>0</v>
      </c>
      <c r="AI2741" s="214">
        <f t="shared" si="906"/>
        <v>0</v>
      </c>
      <c r="AK2741" s="229">
        <f t="shared" si="899"/>
        <v>0</v>
      </c>
      <c r="AL2741" s="226"/>
      <c r="AM2741" s="15"/>
      <c r="AN2741" s="232" t="e">
        <f t="shared" si="900"/>
        <v>#DIV/0!</v>
      </c>
      <c r="AO2741" s="214">
        <f t="shared" si="894"/>
        <v>0</v>
      </c>
      <c r="AQ2741" s="210"/>
      <c r="AR2741" s="231"/>
      <c r="AS2741" s="15"/>
      <c r="AT2741" s="232">
        <f t="shared" si="901"/>
        <v>0</v>
      </c>
      <c r="AU2741" s="235">
        <f t="shared" si="902"/>
        <v>0</v>
      </c>
      <c r="AY2741" s="210"/>
      <c r="AZ2741" s="231"/>
      <c r="BA2741" s="15"/>
      <c r="BB2741" s="232">
        <f t="shared" si="891"/>
        <v>0</v>
      </c>
      <c r="BC2741" s="235">
        <f t="shared" si="903"/>
        <v>0</v>
      </c>
      <c r="BG2741" s="210"/>
      <c r="BH2741" s="231"/>
      <c r="BI2741" s="15"/>
      <c r="BJ2741" s="232">
        <f t="shared" si="895"/>
        <v>0</v>
      </c>
      <c r="BK2741" s="235">
        <f t="shared" si="904"/>
        <v>0</v>
      </c>
      <c r="BM2741" s="109">
        <f t="shared" si="896"/>
        <v>-3.8012982074958548</v>
      </c>
      <c r="BN2741" s="213"/>
      <c r="BR2741" s="228"/>
      <c r="BS2741" s="311"/>
      <c r="BT2741" s="3"/>
      <c r="BU2741" s="213"/>
      <c r="BV2741" s="213"/>
      <c r="BW2741" s="291"/>
    </row>
    <row r="2742" spans="1:75" x14ac:dyDescent="0.2">
      <c r="A2742" s="210"/>
      <c r="B2742" s="211"/>
      <c r="C2742" s="848" t="str">
        <f ca="1">IF(ISERR(AVERAGE(INDIRECT("B"&amp;(ROW()-INT($B$1/2))):INDIRECT("B"&amp;(ROW()+INT($B$1/2))))),"",AVERAGE(INDIRECT("B"&amp;(ROW()-INT($B$1/2))):INDIRECT("B"&amp;(ROW()+INT($B$1/2)))))</f>
        <v/>
      </c>
      <c r="D2742" s="848">
        <f t="shared" si="890"/>
        <v>0</v>
      </c>
      <c r="E2742" s="275"/>
      <c r="F2742" s="15"/>
      <c r="G2742" s="3"/>
      <c r="H2742" s="3"/>
      <c r="I2742" s="3"/>
      <c r="J2742" s="3"/>
      <c r="K2742" s="3"/>
      <c r="L2742" s="554"/>
      <c r="M2742" s="545"/>
      <c r="N2742" s="546"/>
      <c r="O2742" s="5"/>
      <c r="P2742" s="216"/>
      <c r="Q2742" s="217"/>
      <c r="R2742" s="218"/>
      <c r="S2742" s="219">
        <f t="shared" si="907"/>
        <v>0</v>
      </c>
      <c r="T2742" s="220">
        <f t="shared" si="908"/>
        <v>0</v>
      </c>
      <c r="U2742" s="214">
        <f t="shared" si="905"/>
        <v>0</v>
      </c>
      <c r="W2742" s="221"/>
      <c r="X2742" s="222"/>
      <c r="Y2742" s="222"/>
      <c r="Z2742" s="223"/>
      <c r="AA2742" s="222"/>
      <c r="AB2742" s="224"/>
      <c r="AC2742" s="225"/>
      <c r="AD2742" s="2">
        <f t="shared" si="892"/>
        <v>0</v>
      </c>
      <c r="AE2742" s="2">
        <f t="shared" si="893"/>
        <v>0</v>
      </c>
      <c r="AF2742" s="226"/>
      <c r="AG2742" s="219">
        <f t="shared" si="897"/>
        <v>0</v>
      </c>
      <c r="AH2742" s="234">
        <f t="shared" si="898"/>
        <v>0</v>
      </c>
      <c r="AI2742" s="214">
        <f t="shared" si="906"/>
        <v>0</v>
      </c>
      <c r="AK2742" s="229">
        <f t="shared" si="899"/>
        <v>0</v>
      </c>
      <c r="AL2742" s="226"/>
      <c r="AM2742" s="15"/>
      <c r="AN2742" s="232" t="e">
        <f t="shared" si="900"/>
        <v>#DIV/0!</v>
      </c>
      <c r="AO2742" s="214">
        <f t="shared" si="894"/>
        <v>0</v>
      </c>
      <c r="AQ2742" s="210"/>
      <c r="AR2742" s="231"/>
      <c r="AS2742" s="15"/>
      <c r="AT2742" s="232">
        <f t="shared" si="901"/>
        <v>0</v>
      </c>
      <c r="AU2742" s="235">
        <f t="shared" si="902"/>
        <v>0</v>
      </c>
      <c r="AY2742" s="210"/>
      <c r="AZ2742" s="231"/>
      <c r="BA2742" s="15"/>
      <c r="BB2742" s="232">
        <f t="shared" si="891"/>
        <v>0</v>
      </c>
      <c r="BC2742" s="235">
        <f t="shared" si="903"/>
        <v>0</v>
      </c>
      <c r="BG2742" s="210"/>
      <c r="BH2742" s="231"/>
      <c r="BI2742" s="15"/>
      <c r="BJ2742" s="232">
        <f t="shared" si="895"/>
        <v>0</v>
      </c>
      <c r="BK2742" s="235">
        <f t="shared" si="904"/>
        <v>0</v>
      </c>
      <c r="BM2742" s="109">
        <f t="shared" si="896"/>
        <v>-3.8031305449935915</v>
      </c>
      <c r="BN2742" s="213"/>
      <c r="BR2742" s="228"/>
      <c r="BS2742" s="311"/>
      <c r="BT2742" s="3"/>
      <c r="BU2742" s="213"/>
      <c r="BV2742" s="213"/>
      <c r="BW2742" s="291"/>
    </row>
    <row r="2743" spans="1:75" x14ac:dyDescent="0.2">
      <c r="A2743" s="210"/>
      <c r="B2743" s="211"/>
      <c r="C2743" s="848" t="str">
        <f ca="1">IF(ISERR(AVERAGE(INDIRECT("B"&amp;(ROW()-INT($B$1/2))):INDIRECT("B"&amp;(ROW()+INT($B$1/2))))),"",AVERAGE(INDIRECT("B"&amp;(ROW()-INT($B$1/2))):INDIRECT("B"&amp;(ROW()+INT($B$1/2)))))</f>
        <v/>
      </c>
      <c r="D2743" s="848">
        <f t="shared" si="890"/>
        <v>0</v>
      </c>
      <c r="E2743" s="275"/>
      <c r="F2743" s="15"/>
      <c r="G2743" s="3"/>
      <c r="H2743" s="3"/>
      <c r="I2743" s="3"/>
      <c r="J2743" s="3"/>
      <c r="K2743" s="3"/>
      <c r="L2743" s="554"/>
      <c r="M2743" s="545"/>
      <c r="N2743" s="546"/>
      <c r="O2743" s="5"/>
      <c r="P2743" s="216"/>
      <c r="Q2743" s="217"/>
      <c r="R2743" s="218"/>
      <c r="S2743" s="219">
        <f t="shared" si="907"/>
        <v>0</v>
      </c>
      <c r="T2743" s="220">
        <f t="shared" si="908"/>
        <v>0</v>
      </c>
      <c r="U2743" s="214">
        <f t="shared" si="905"/>
        <v>0</v>
      </c>
      <c r="W2743" s="221"/>
      <c r="X2743" s="222"/>
      <c r="Y2743" s="222"/>
      <c r="Z2743" s="223"/>
      <c r="AA2743" s="222"/>
      <c r="AB2743" s="224"/>
      <c r="AC2743" s="225"/>
      <c r="AD2743" s="2">
        <f t="shared" si="892"/>
        <v>0</v>
      </c>
      <c r="AE2743" s="2">
        <f t="shared" si="893"/>
        <v>0</v>
      </c>
      <c r="AF2743" s="226"/>
      <c r="AG2743" s="219">
        <f t="shared" si="897"/>
        <v>0</v>
      </c>
      <c r="AH2743" s="234">
        <f t="shared" si="898"/>
        <v>0</v>
      </c>
      <c r="AI2743" s="214">
        <f t="shared" si="906"/>
        <v>0</v>
      </c>
      <c r="AK2743" s="229">
        <f t="shared" si="899"/>
        <v>0</v>
      </c>
      <c r="AL2743" s="226"/>
      <c r="AM2743" s="15"/>
      <c r="AN2743" s="232" t="e">
        <f t="shared" si="900"/>
        <v>#DIV/0!</v>
      </c>
      <c r="AO2743" s="214">
        <f t="shared" si="894"/>
        <v>0</v>
      </c>
      <c r="AQ2743" s="210"/>
      <c r="AR2743" s="231"/>
      <c r="AS2743" s="15"/>
      <c r="AT2743" s="232">
        <f t="shared" si="901"/>
        <v>0</v>
      </c>
      <c r="AU2743" s="235">
        <f t="shared" si="902"/>
        <v>0</v>
      </c>
      <c r="AY2743" s="210"/>
      <c r="AZ2743" s="231"/>
      <c r="BA2743" s="15"/>
      <c r="BB2743" s="232">
        <f t="shared" si="891"/>
        <v>0</v>
      </c>
      <c r="BC2743" s="235">
        <f t="shared" si="903"/>
        <v>0</v>
      </c>
      <c r="BG2743" s="210"/>
      <c r="BH2743" s="231"/>
      <c r="BI2743" s="15"/>
      <c r="BJ2743" s="232">
        <f t="shared" si="895"/>
        <v>0</v>
      </c>
      <c r="BK2743" s="235">
        <f t="shared" si="904"/>
        <v>0</v>
      </c>
      <c r="BM2743" s="109">
        <f t="shared" si="896"/>
        <v>-3.8049628824913282</v>
      </c>
      <c r="BN2743" s="213"/>
      <c r="BR2743" s="228"/>
      <c r="BS2743" s="311"/>
      <c r="BT2743" s="3"/>
      <c r="BU2743" s="213"/>
      <c r="BV2743" s="213"/>
      <c r="BW2743" s="291"/>
    </row>
    <row r="2744" spans="1:75" x14ac:dyDescent="0.2">
      <c r="A2744" s="210"/>
      <c r="B2744" s="211"/>
      <c r="C2744" s="848" t="str">
        <f ca="1">IF(ISERR(AVERAGE(INDIRECT("B"&amp;(ROW()-INT($B$1/2))):INDIRECT("B"&amp;(ROW()+INT($B$1/2))))),"",AVERAGE(INDIRECT("B"&amp;(ROW()-INT($B$1/2))):INDIRECT("B"&amp;(ROW()+INT($B$1/2)))))</f>
        <v/>
      </c>
      <c r="D2744" s="848">
        <f t="shared" si="890"/>
        <v>0</v>
      </c>
      <c r="E2744" s="275"/>
      <c r="F2744" s="15"/>
      <c r="G2744" s="3"/>
      <c r="H2744" s="3"/>
      <c r="I2744" s="3"/>
      <c r="J2744" s="3"/>
      <c r="K2744" s="3"/>
      <c r="L2744" s="554"/>
      <c r="M2744" s="545"/>
      <c r="N2744" s="546"/>
      <c r="O2744" s="5"/>
      <c r="P2744" s="216"/>
      <c r="Q2744" s="217"/>
      <c r="R2744" s="218"/>
      <c r="S2744" s="219">
        <f t="shared" si="907"/>
        <v>0</v>
      </c>
      <c r="T2744" s="220">
        <f t="shared" si="908"/>
        <v>0</v>
      </c>
      <c r="U2744" s="214">
        <f t="shared" si="905"/>
        <v>0</v>
      </c>
      <c r="W2744" s="221"/>
      <c r="X2744" s="222"/>
      <c r="Y2744" s="222"/>
      <c r="Z2744" s="223"/>
      <c r="AA2744" s="222"/>
      <c r="AB2744" s="224"/>
      <c r="AC2744" s="225"/>
      <c r="AD2744" s="2">
        <f t="shared" si="892"/>
        <v>0</v>
      </c>
      <c r="AE2744" s="2">
        <f t="shared" si="893"/>
        <v>0</v>
      </c>
      <c r="AF2744" s="226"/>
      <c r="AG2744" s="219">
        <f t="shared" si="897"/>
        <v>0</v>
      </c>
      <c r="AH2744" s="234">
        <f t="shared" si="898"/>
        <v>0</v>
      </c>
      <c r="AI2744" s="214">
        <f t="shared" si="906"/>
        <v>0</v>
      </c>
      <c r="AK2744" s="229">
        <f t="shared" si="899"/>
        <v>0</v>
      </c>
      <c r="AL2744" s="226"/>
      <c r="AM2744" s="15"/>
      <c r="AN2744" s="232" t="e">
        <f t="shared" si="900"/>
        <v>#DIV/0!</v>
      </c>
      <c r="AO2744" s="214">
        <f t="shared" si="894"/>
        <v>0</v>
      </c>
      <c r="AQ2744" s="210"/>
      <c r="AR2744" s="231"/>
      <c r="AS2744" s="15"/>
      <c r="AT2744" s="232">
        <f t="shared" si="901"/>
        <v>0</v>
      </c>
      <c r="AU2744" s="235">
        <f t="shared" si="902"/>
        <v>0</v>
      </c>
      <c r="AY2744" s="210"/>
      <c r="AZ2744" s="231"/>
      <c r="BA2744" s="15"/>
      <c r="BB2744" s="232">
        <f t="shared" si="891"/>
        <v>0</v>
      </c>
      <c r="BC2744" s="235">
        <f t="shared" si="903"/>
        <v>0</v>
      </c>
      <c r="BG2744" s="210"/>
      <c r="BH2744" s="231"/>
      <c r="BI2744" s="15"/>
      <c r="BJ2744" s="232">
        <f t="shared" si="895"/>
        <v>0</v>
      </c>
      <c r="BK2744" s="235">
        <f t="shared" si="904"/>
        <v>0</v>
      </c>
      <c r="BM2744" s="109">
        <f t="shared" si="896"/>
        <v>-3.8067952199890649</v>
      </c>
      <c r="BN2744" s="213"/>
      <c r="BR2744" s="228"/>
      <c r="BS2744" s="311"/>
      <c r="BT2744" s="3"/>
      <c r="BU2744" s="213"/>
      <c r="BV2744" s="213"/>
      <c r="BW2744" s="291"/>
    </row>
    <row r="2745" spans="1:75" x14ac:dyDescent="0.2">
      <c r="A2745" s="210"/>
      <c r="B2745" s="211"/>
      <c r="C2745" s="848" t="str">
        <f ca="1">IF(ISERR(AVERAGE(INDIRECT("B"&amp;(ROW()-INT($B$1/2))):INDIRECT("B"&amp;(ROW()+INT($B$1/2))))),"",AVERAGE(INDIRECT("B"&amp;(ROW()-INT($B$1/2))):INDIRECT("B"&amp;(ROW()+INT($B$1/2)))))</f>
        <v/>
      </c>
      <c r="D2745" s="848">
        <f t="shared" si="890"/>
        <v>0</v>
      </c>
      <c r="E2745" s="275"/>
      <c r="F2745" s="15"/>
      <c r="G2745" s="3"/>
      <c r="H2745" s="3"/>
      <c r="I2745" s="3"/>
      <c r="J2745" s="3"/>
      <c r="K2745" s="3"/>
      <c r="L2745" s="554"/>
      <c r="M2745" s="545"/>
      <c r="N2745" s="546"/>
      <c r="O2745" s="5"/>
      <c r="P2745" s="216"/>
      <c r="Q2745" s="217"/>
      <c r="R2745" s="218"/>
      <c r="S2745" s="219">
        <f t="shared" si="907"/>
        <v>0</v>
      </c>
      <c r="T2745" s="220">
        <f t="shared" si="908"/>
        <v>0</v>
      </c>
      <c r="U2745" s="214">
        <f t="shared" si="905"/>
        <v>0</v>
      </c>
      <c r="W2745" s="221"/>
      <c r="X2745" s="222"/>
      <c r="Y2745" s="222"/>
      <c r="Z2745" s="223"/>
      <c r="AA2745" s="222"/>
      <c r="AB2745" s="224"/>
      <c r="AC2745" s="225"/>
      <c r="AD2745" s="2">
        <f t="shared" si="892"/>
        <v>0</v>
      </c>
      <c r="AE2745" s="2">
        <f t="shared" si="893"/>
        <v>0</v>
      </c>
      <c r="AF2745" s="226"/>
      <c r="AG2745" s="219">
        <f t="shared" si="897"/>
        <v>0</v>
      </c>
      <c r="AH2745" s="234">
        <f t="shared" si="898"/>
        <v>0</v>
      </c>
      <c r="AI2745" s="214">
        <f t="shared" si="906"/>
        <v>0</v>
      </c>
      <c r="AK2745" s="229">
        <f t="shared" si="899"/>
        <v>0</v>
      </c>
      <c r="AL2745" s="226"/>
      <c r="AM2745" s="15"/>
      <c r="AN2745" s="232" t="e">
        <f t="shared" si="900"/>
        <v>#DIV/0!</v>
      </c>
      <c r="AO2745" s="214">
        <f t="shared" si="894"/>
        <v>0</v>
      </c>
      <c r="AQ2745" s="210"/>
      <c r="AR2745" s="231"/>
      <c r="AS2745" s="15"/>
      <c r="AT2745" s="232">
        <f t="shared" si="901"/>
        <v>0</v>
      </c>
      <c r="AU2745" s="235">
        <f t="shared" si="902"/>
        <v>0</v>
      </c>
      <c r="AY2745" s="210"/>
      <c r="AZ2745" s="231"/>
      <c r="BA2745" s="15"/>
      <c r="BB2745" s="232">
        <f t="shared" si="891"/>
        <v>0</v>
      </c>
      <c r="BC2745" s="235">
        <f t="shared" si="903"/>
        <v>0</v>
      </c>
      <c r="BG2745" s="210"/>
      <c r="BH2745" s="231"/>
      <c r="BI2745" s="15"/>
      <c r="BJ2745" s="232">
        <f t="shared" si="895"/>
        <v>0</v>
      </c>
      <c r="BK2745" s="235">
        <f t="shared" si="904"/>
        <v>0</v>
      </c>
      <c r="BM2745" s="109">
        <f t="shared" si="896"/>
        <v>-3.8086275574868016</v>
      </c>
      <c r="BN2745" s="213"/>
      <c r="BR2745" s="228"/>
      <c r="BS2745" s="311"/>
      <c r="BT2745" s="3"/>
      <c r="BU2745" s="213"/>
      <c r="BV2745" s="213"/>
      <c r="BW2745" s="291"/>
    </row>
    <row r="2746" spans="1:75" x14ac:dyDescent="0.2">
      <c r="A2746" s="210"/>
      <c r="B2746" s="211"/>
      <c r="C2746" s="848" t="str">
        <f ca="1">IF(ISERR(AVERAGE(INDIRECT("B"&amp;(ROW()-INT($B$1/2))):INDIRECT("B"&amp;(ROW()+INT($B$1/2))))),"",AVERAGE(INDIRECT("B"&amp;(ROW()-INT($B$1/2))):INDIRECT("B"&amp;(ROW()+INT($B$1/2)))))</f>
        <v/>
      </c>
      <c r="D2746" s="848">
        <f t="shared" si="890"/>
        <v>0</v>
      </c>
      <c r="E2746" s="275"/>
      <c r="F2746" s="15"/>
      <c r="G2746" s="3"/>
      <c r="H2746" s="3"/>
      <c r="I2746" s="3"/>
      <c r="J2746" s="3"/>
      <c r="K2746" s="3"/>
      <c r="L2746" s="554"/>
      <c r="M2746" s="545"/>
      <c r="N2746" s="546"/>
      <c r="O2746" s="5"/>
      <c r="P2746" s="216"/>
      <c r="Q2746" s="217"/>
      <c r="R2746" s="218"/>
      <c r="S2746" s="219">
        <f t="shared" si="907"/>
        <v>0</v>
      </c>
      <c r="T2746" s="220">
        <f t="shared" si="908"/>
        <v>0</v>
      </c>
      <c r="U2746" s="214">
        <f t="shared" si="905"/>
        <v>0</v>
      </c>
      <c r="W2746" s="221"/>
      <c r="X2746" s="222"/>
      <c r="Y2746" s="222"/>
      <c r="Z2746" s="223"/>
      <c r="AA2746" s="222"/>
      <c r="AB2746" s="224"/>
      <c r="AC2746" s="225"/>
      <c r="AD2746" s="2">
        <f t="shared" si="892"/>
        <v>0</v>
      </c>
      <c r="AE2746" s="2">
        <f t="shared" si="893"/>
        <v>0</v>
      </c>
      <c r="AF2746" s="226"/>
      <c r="AG2746" s="219">
        <f t="shared" si="897"/>
        <v>0</v>
      </c>
      <c r="AH2746" s="234">
        <f t="shared" si="898"/>
        <v>0</v>
      </c>
      <c r="AI2746" s="214">
        <f t="shared" si="906"/>
        <v>0</v>
      </c>
      <c r="AK2746" s="229">
        <f t="shared" si="899"/>
        <v>0</v>
      </c>
      <c r="AL2746" s="226"/>
      <c r="AM2746" s="15"/>
      <c r="AN2746" s="232" t="e">
        <f t="shared" si="900"/>
        <v>#DIV/0!</v>
      </c>
      <c r="AO2746" s="214">
        <f t="shared" si="894"/>
        <v>0</v>
      </c>
      <c r="AQ2746" s="210"/>
      <c r="AR2746" s="231"/>
      <c r="AS2746" s="15"/>
      <c r="AT2746" s="232">
        <f t="shared" si="901"/>
        <v>0</v>
      </c>
      <c r="AU2746" s="235">
        <f t="shared" si="902"/>
        <v>0</v>
      </c>
      <c r="AY2746" s="210"/>
      <c r="AZ2746" s="231"/>
      <c r="BA2746" s="15"/>
      <c r="BB2746" s="232">
        <f t="shared" si="891"/>
        <v>0</v>
      </c>
      <c r="BC2746" s="235">
        <f t="shared" si="903"/>
        <v>0</v>
      </c>
      <c r="BG2746" s="210"/>
      <c r="BH2746" s="231"/>
      <c r="BI2746" s="15"/>
      <c r="BJ2746" s="232">
        <f t="shared" si="895"/>
        <v>0</v>
      </c>
      <c r="BK2746" s="235">
        <f t="shared" si="904"/>
        <v>0</v>
      </c>
      <c r="BM2746" s="109">
        <f t="shared" si="896"/>
        <v>-3.8104598949845383</v>
      </c>
      <c r="BN2746" s="213"/>
      <c r="BR2746" s="228"/>
      <c r="BS2746" s="311"/>
      <c r="BT2746" s="3"/>
      <c r="BU2746" s="213"/>
      <c r="BV2746" s="213"/>
      <c r="BW2746" s="291"/>
    </row>
    <row r="2747" spans="1:75" x14ac:dyDescent="0.2">
      <c r="A2747" s="210"/>
      <c r="B2747" s="211"/>
      <c r="C2747" s="848" t="str">
        <f ca="1">IF(ISERR(AVERAGE(INDIRECT("B"&amp;(ROW()-INT($B$1/2))):INDIRECT("B"&amp;(ROW()+INT($B$1/2))))),"",AVERAGE(INDIRECT("B"&amp;(ROW()-INT($B$1/2))):INDIRECT("B"&amp;(ROW()+INT($B$1/2)))))</f>
        <v/>
      </c>
      <c r="D2747" s="848">
        <f t="shared" si="890"/>
        <v>0</v>
      </c>
      <c r="E2747" s="275"/>
      <c r="F2747" s="15"/>
      <c r="G2747" s="3"/>
      <c r="H2747" s="3"/>
      <c r="I2747" s="3"/>
      <c r="J2747" s="3"/>
      <c r="K2747" s="3"/>
      <c r="L2747" s="554"/>
      <c r="M2747" s="545"/>
      <c r="N2747" s="546"/>
      <c r="O2747" s="5"/>
      <c r="P2747" s="216"/>
      <c r="Q2747" s="217"/>
      <c r="R2747" s="218"/>
      <c r="S2747" s="219">
        <f t="shared" si="907"/>
        <v>0</v>
      </c>
      <c r="T2747" s="220">
        <f t="shared" si="908"/>
        <v>0</v>
      </c>
      <c r="U2747" s="214">
        <f t="shared" si="905"/>
        <v>0</v>
      </c>
      <c r="W2747" s="221"/>
      <c r="X2747" s="222"/>
      <c r="Y2747" s="222"/>
      <c r="Z2747" s="223"/>
      <c r="AA2747" s="222"/>
      <c r="AB2747" s="224"/>
      <c r="AC2747" s="225"/>
      <c r="AD2747" s="2">
        <f t="shared" si="892"/>
        <v>0</v>
      </c>
      <c r="AE2747" s="2">
        <f t="shared" si="893"/>
        <v>0</v>
      </c>
      <c r="AF2747" s="226"/>
      <c r="AG2747" s="219">
        <f t="shared" si="897"/>
        <v>0</v>
      </c>
      <c r="AH2747" s="234">
        <f t="shared" si="898"/>
        <v>0</v>
      </c>
      <c r="AI2747" s="214">
        <f t="shared" si="906"/>
        <v>0</v>
      </c>
      <c r="AK2747" s="229">
        <f t="shared" si="899"/>
        <v>0</v>
      </c>
      <c r="AL2747" s="226"/>
      <c r="AM2747" s="15"/>
      <c r="AN2747" s="232" t="e">
        <f t="shared" si="900"/>
        <v>#DIV/0!</v>
      </c>
      <c r="AO2747" s="214">
        <f t="shared" si="894"/>
        <v>0</v>
      </c>
      <c r="AQ2747" s="210"/>
      <c r="AR2747" s="231"/>
      <c r="AS2747" s="15"/>
      <c r="AT2747" s="232">
        <f t="shared" si="901"/>
        <v>0</v>
      </c>
      <c r="AU2747" s="235">
        <f t="shared" si="902"/>
        <v>0</v>
      </c>
      <c r="AY2747" s="210"/>
      <c r="AZ2747" s="231"/>
      <c r="BA2747" s="15"/>
      <c r="BB2747" s="232">
        <f t="shared" si="891"/>
        <v>0</v>
      </c>
      <c r="BC2747" s="235">
        <f t="shared" si="903"/>
        <v>0</v>
      </c>
      <c r="BG2747" s="210"/>
      <c r="BH2747" s="231"/>
      <c r="BI2747" s="15"/>
      <c r="BJ2747" s="232">
        <f t="shared" si="895"/>
        <v>0</v>
      </c>
      <c r="BK2747" s="235">
        <f t="shared" si="904"/>
        <v>0</v>
      </c>
      <c r="BM2747" s="109">
        <f t="shared" si="896"/>
        <v>-3.812292232482275</v>
      </c>
      <c r="BN2747" s="213"/>
      <c r="BR2747" s="228"/>
      <c r="BS2747" s="311"/>
      <c r="BT2747" s="3"/>
      <c r="BU2747" s="213"/>
      <c r="BV2747" s="213"/>
      <c r="BW2747" s="291"/>
    </row>
    <row r="2748" spans="1:75" x14ac:dyDescent="0.2">
      <c r="A2748" s="210"/>
      <c r="B2748" s="211"/>
      <c r="C2748" s="848" t="str">
        <f ca="1">IF(ISERR(AVERAGE(INDIRECT("B"&amp;(ROW()-INT($B$1/2))):INDIRECT("B"&amp;(ROW()+INT($B$1/2))))),"",AVERAGE(INDIRECT("B"&amp;(ROW()-INT($B$1/2))):INDIRECT("B"&amp;(ROW()+INT($B$1/2)))))</f>
        <v/>
      </c>
      <c r="D2748" s="848">
        <f t="shared" si="890"/>
        <v>0</v>
      </c>
      <c r="E2748" s="275"/>
      <c r="F2748" s="15"/>
      <c r="G2748" s="3"/>
      <c r="H2748" s="3"/>
      <c r="I2748" s="3"/>
      <c r="J2748" s="3"/>
      <c r="K2748" s="3"/>
      <c r="L2748" s="554"/>
      <c r="M2748" s="545"/>
      <c r="N2748" s="546"/>
      <c r="O2748" s="5"/>
      <c r="P2748" s="216"/>
      <c r="Q2748" s="217"/>
      <c r="R2748" s="218"/>
      <c r="S2748" s="219">
        <f t="shared" si="907"/>
        <v>0</v>
      </c>
      <c r="T2748" s="220">
        <f t="shared" si="908"/>
        <v>0</v>
      </c>
      <c r="U2748" s="214">
        <f t="shared" si="905"/>
        <v>0</v>
      </c>
      <c r="W2748" s="221"/>
      <c r="X2748" s="222"/>
      <c r="Y2748" s="222"/>
      <c r="Z2748" s="223"/>
      <c r="AA2748" s="222"/>
      <c r="AB2748" s="224"/>
      <c r="AC2748" s="225"/>
      <c r="AD2748" s="2">
        <f t="shared" si="892"/>
        <v>0</v>
      </c>
      <c r="AE2748" s="2">
        <f t="shared" si="893"/>
        <v>0</v>
      </c>
      <c r="AF2748" s="226"/>
      <c r="AG2748" s="219">
        <f t="shared" si="897"/>
        <v>0</v>
      </c>
      <c r="AH2748" s="234">
        <f t="shared" si="898"/>
        <v>0</v>
      </c>
      <c r="AI2748" s="214">
        <f t="shared" si="906"/>
        <v>0</v>
      </c>
      <c r="AK2748" s="229">
        <f t="shared" si="899"/>
        <v>0</v>
      </c>
      <c r="AL2748" s="226"/>
      <c r="AM2748" s="15"/>
      <c r="AN2748" s="232" t="e">
        <f t="shared" si="900"/>
        <v>#DIV/0!</v>
      </c>
      <c r="AO2748" s="214">
        <f t="shared" si="894"/>
        <v>0</v>
      </c>
      <c r="AQ2748" s="210"/>
      <c r="AR2748" s="231"/>
      <c r="AS2748" s="15"/>
      <c r="AT2748" s="232">
        <f t="shared" si="901"/>
        <v>0</v>
      </c>
      <c r="AU2748" s="235">
        <f t="shared" si="902"/>
        <v>0</v>
      </c>
      <c r="AY2748" s="210"/>
      <c r="AZ2748" s="231"/>
      <c r="BA2748" s="15"/>
      <c r="BB2748" s="232">
        <f t="shared" si="891"/>
        <v>0</v>
      </c>
      <c r="BC2748" s="235">
        <f t="shared" si="903"/>
        <v>0</v>
      </c>
      <c r="BG2748" s="210"/>
      <c r="BH2748" s="231"/>
      <c r="BI2748" s="15"/>
      <c r="BJ2748" s="232">
        <f t="shared" si="895"/>
        <v>0</v>
      </c>
      <c r="BK2748" s="235">
        <f t="shared" si="904"/>
        <v>0</v>
      </c>
      <c r="BM2748" s="109">
        <f t="shared" si="896"/>
        <v>-3.8141245699800117</v>
      </c>
      <c r="BN2748" s="213"/>
      <c r="BR2748" s="228"/>
      <c r="BS2748" s="311"/>
      <c r="BT2748" s="3"/>
      <c r="BU2748" s="213"/>
      <c r="BV2748" s="213"/>
      <c r="BW2748" s="291"/>
    </row>
    <row r="2749" spans="1:75" x14ac:dyDescent="0.2">
      <c r="A2749" s="210"/>
      <c r="B2749" s="211"/>
      <c r="C2749" s="848" t="str">
        <f ca="1">IF(ISERR(AVERAGE(INDIRECT("B"&amp;(ROW()-INT($B$1/2))):INDIRECT("B"&amp;(ROW()+INT($B$1/2))))),"",AVERAGE(INDIRECT("B"&amp;(ROW()-INT($B$1/2))):INDIRECT("B"&amp;(ROW()+INT($B$1/2)))))</f>
        <v/>
      </c>
      <c r="D2749" s="848">
        <f t="shared" si="890"/>
        <v>0</v>
      </c>
      <c r="E2749" s="275"/>
      <c r="F2749" s="15"/>
      <c r="G2749" s="3"/>
      <c r="H2749" s="3"/>
      <c r="I2749" s="3"/>
      <c r="J2749" s="3"/>
      <c r="K2749" s="3"/>
      <c r="L2749" s="554"/>
      <c r="M2749" s="545"/>
      <c r="N2749" s="546"/>
      <c r="O2749" s="5"/>
      <c r="P2749" s="216"/>
      <c r="Q2749" s="217"/>
      <c r="R2749" s="218"/>
      <c r="S2749" s="219">
        <f t="shared" si="907"/>
        <v>0</v>
      </c>
      <c r="T2749" s="220">
        <f t="shared" si="908"/>
        <v>0</v>
      </c>
      <c r="U2749" s="214">
        <f t="shared" si="905"/>
        <v>0</v>
      </c>
      <c r="W2749" s="221"/>
      <c r="X2749" s="222"/>
      <c r="Y2749" s="222"/>
      <c r="Z2749" s="223"/>
      <c r="AA2749" s="222"/>
      <c r="AB2749" s="224"/>
      <c r="AC2749" s="225"/>
      <c r="AD2749" s="2">
        <f t="shared" si="892"/>
        <v>0</v>
      </c>
      <c r="AE2749" s="2">
        <f t="shared" si="893"/>
        <v>0</v>
      </c>
      <c r="AF2749" s="226"/>
      <c r="AG2749" s="219">
        <f t="shared" si="897"/>
        <v>0</v>
      </c>
      <c r="AH2749" s="234">
        <f t="shared" si="898"/>
        <v>0</v>
      </c>
      <c r="AI2749" s="214">
        <f t="shared" si="906"/>
        <v>0</v>
      </c>
      <c r="AK2749" s="229">
        <f t="shared" si="899"/>
        <v>0</v>
      </c>
      <c r="AL2749" s="226"/>
      <c r="AM2749" s="15"/>
      <c r="AN2749" s="232" t="e">
        <f t="shared" si="900"/>
        <v>#DIV/0!</v>
      </c>
      <c r="AO2749" s="214">
        <f t="shared" si="894"/>
        <v>0</v>
      </c>
      <c r="AQ2749" s="210"/>
      <c r="AR2749" s="231"/>
      <c r="AS2749" s="15"/>
      <c r="AT2749" s="232">
        <f t="shared" si="901"/>
        <v>0</v>
      </c>
      <c r="AU2749" s="235">
        <f t="shared" si="902"/>
        <v>0</v>
      </c>
      <c r="AY2749" s="210"/>
      <c r="AZ2749" s="231"/>
      <c r="BA2749" s="15"/>
      <c r="BB2749" s="232">
        <f t="shared" si="891"/>
        <v>0</v>
      </c>
      <c r="BC2749" s="235">
        <f t="shared" si="903"/>
        <v>0</v>
      </c>
      <c r="BG2749" s="210"/>
      <c r="BH2749" s="231"/>
      <c r="BI2749" s="15"/>
      <c r="BJ2749" s="232">
        <f t="shared" si="895"/>
        <v>0</v>
      </c>
      <c r="BK2749" s="235">
        <f t="shared" si="904"/>
        <v>0</v>
      </c>
      <c r="BM2749" s="109">
        <f t="shared" si="896"/>
        <v>-3.8159569074777484</v>
      </c>
      <c r="BN2749" s="213"/>
      <c r="BR2749" s="228"/>
      <c r="BS2749" s="311"/>
      <c r="BT2749" s="3"/>
      <c r="BU2749" s="213"/>
      <c r="BV2749" s="213"/>
      <c r="BW2749" s="291"/>
    </row>
    <row r="2750" spans="1:75" x14ac:dyDescent="0.2">
      <c r="A2750" s="210"/>
      <c r="B2750" s="211"/>
      <c r="C2750" s="848" t="str">
        <f ca="1">IF(ISERR(AVERAGE(INDIRECT("B"&amp;(ROW()-INT($B$1/2))):INDIRECT("B"&amp;(ROW()+INT($B$1/2))))),"",AVERAGE(INDIRECT("B"&amp;(ROW()-INT($B$1/2))):INDIRECT("B"&amp;(ROW()+INT($B$1/2)))))</f>
        <v/>
      </c>
      <c r="D2750" s="848">
        <f t="shared" si="890"/>
        <v>0</v>
      </c>
      <c r="E2750" s="275"/>
      <c r="F2750" s="15"/>
      <c r="G2750" s="3"/>
      <c r="H2750" s="3"/>
      <c r="I2750" s="3"/>
      <c r="J2750" s="3"/>
      <c r="K2750" s="3"/>
      <c r="L2750" s="554"/>
      <c r="M2750" s="545"/>
      <c r="N2750" s="546"/>
      <c r="O2750" s="5"/>
      <c r="P2750" s="216"/>
      <c r="Q2750" s="217"/>
      <c r="R2750" s="218"/>
      <c r="S2750" s="219">
        <f t="shared" si="907"/>
        <v>0</v>
      </c>
      <c r="T2750" s="220">
        <f t="shared" si="908"/>
        <v>0</v>
      </c>
      <c r="U2750" s="214">
        <f t="shared" si="905"/>
        <v>0</v>
      </c>
      <c r="W2750" s="221"/>
      <c r="X2750" s="222"/>
      <c r="Y2750" s="222"/>
      <c r="Z2750" s="223"/>
      <c r="AA2750" s="222"/>
      <c r="AB2750" s="224"/>
      <c r="AC2750" s="225"/>
      <c r="AD2750" s="2">
        <f t="shared" si="892"/>
        <v>0</v>
      </c>
      <c r="AE2750" s="2">
        <f t="shared" si="893"/>
        <v>0</v>
      </c>
      <c r="AF2750" s="226"/>
      <c r="AG2750" s="219">
        <f t="shared" si="897"/>
        <v>0</v>
      </c>
      <c r="AH2750" s="234">
        <f t="shared" si="898"/>
        <v>0</v>
      </c>
      <c r="AI2750" s="214">
        <f t="shared" si="906"/>
        <v>0</v>
      </c>
      <c r="AK2750" s="229">
        <f t="shared" si="899"/>
        <v>0</v>
      </c>
      <c r="AL2750" s="226"/>
      <c r="AM2750" s="15"/>
      <c r="AN2750" s="232" t="e">
        <f t="shared" si="900"/>
        <v>#DIV/0!</v>
      </c>
      <c r="AO2750" s="214">
        <f t="shared" si="894"/>
        <v>0</v>
      </c>
      <c r="AQ2750" s="210"/>
      <c r="AR2750" s="231"/>
      <c r="AS2750" s="15"/>
      <c r="AT2750" s="232">
        <f t="shared" si="901"/>
        <v>0</v>
      </c>
      <c r="AU2750" s="235">
        <f t="shared" si="902"/>
        <v>0</v>
      </c>
      <c r="AY2750" s="210"/>
      <c r="AZ2750" s="231"/>
      <c r="BA2750" s="15"/>
      <c r="BB2750" s="232">
        <f t="shared" si="891"/>
        <v>0</v>
      </c>
      <c r="BC2750" s="235">
        <f t="shared" si="903"/>
        <v>0</v>
      </c>
      <c r="BG2750" s="210"/>
      <c r="BH2750" s="231"/>
      <c r="BI2750" s="15"/>
      <c r="BJ2750" s="232">
        <f t="shared" si="895"/>
        <v>0</v>
      </c>
      <c r="BK2750" s="235">
        <f t="shared" si="904"/>
        <v>0</v>
      </c>
      <c r="BM2750" s="109">
        <f t="shared" si="896"/>
        <v>-3.8177892449754851</v>
      </c>
      <c r="BN2750" s="213"/>
      <c r="BR2750" s="228"/>
      <c r="BS2750" s="311"/>
      <c r="BT2750" s="3"/>
      <c r="BU2750" s="213"/>
      <c r="BV2750" s="213"/>
      <c r="BW2750" s="291"/>
    </row>
    <row r="2751" spans="1:75" x14ac:dyDescent="0.2">
      <c r="A2751" s="210"/>
      <c r="B2751" s="211"/>
      <c r="C2751" s="848" t="str">
        <f ca="1">IF(ISERR(AVERAGE(INDIRECT("B"&amp;(ROW()-INT($B$1/2))):INDIRECT("B"&amp;(ROW()+INT($B$1/2))))),"",AVERAGE(INDIRECT("B"&amp;(ROW()-INT($B$1/2))):INDIRECT("B"&amp;(ROW()+INT($B$1/2)))))</f>
        <v/>
      </c>
      <c r="D2751" s="848">
        <f t="shared" si="890"/>
        <v>0</v>
      </c>
      <c r="E2751" s="275"/>
      <c r="F2751" s="15"/>
      <c r="G2751" s="3"/>
      <c r="H2751" s="3"/>
      <c r="I2751" s="3"/>
      <c r="J2751" s="3"/>
      <c r="K2751" s="3"/>
      <c r="L2751" s="554"/>
      <c r="M2751" s="545"/>
      <c r="N2751" s="546"/>
      <c r="O2751" s="5"/>
      <c r="P2751" s="216"/>
      <c r="Q2751" s="217"/>
      <c r="R2751" s="218"/>
      <c r="S2751" s="219">
        <f t="shared" si="907"/>
        <v>0</v>
      </c>
      <c r="T2751" s="220">
        <f t="shared" si="908"/>
        <v>0</v>
      </c>
      <c r="U2751" s="214">
        <f t="shared" si="905"/>
        <v>0</v>
      </c>
      <c r="W2751" s="221"/>
      <c r="X2751" s="222"/>
      <c r="Y2751" s="222"/>
      <c r="Z2751" s="223"/>
      <c r="AA2751" s="222"/>
      <c r="AB2751" s="224"/>
      <c r="AC2751" s="225"/>
      <c r="AD2751" s="2">
        <f t="shared" si="892"/>
        <v>0</v>
      </c>
      <c r="AE2751" s="2">
        <f t="shared" si="893"/>
        <v>0</v>
      </c>
      <c r="AF2751" s="226"/>
      <c r="AG2751" s="219">
        <f t="shared" si="897"/>
        <v>0</v>
      </c>
      <c r="AH2751" s="234">
        <f t="shared" si="898"/>
        <v>0</v>
      </c>
      <c r="AI2751" s="214">
        <f t="shared" si="906"/>
        <v>0</v>
      </c>
      <c r="AK2751" s="229">
        <f t="shared" si="899"/>
        <v>0</v>
      </c>
      <c r="AL2751" s="226"/>
      <c r="AM2751" s="15"/>
      <c r="AN2751" s="232" t="e">
        <f t="shared" si="900"/>
        <v>#DIV/0!</v>
      </c>
      <c r="AO2751" s="214">
        <f t="shared" si="894"/>
        <v>0</v>
      </c>
      <c r="AQ2751" s="210"/>
      <c r="AR2751" s="231"/>
      <c r="AS2751" s="15"/>
      <c r="AT2751" s="232">
        <f t="shared" si="901"/>
        <v>0</v>
      </c>
      <c r="AU2751" s="235">
        <f t="shared" si="902"/>
        <v>0</v>
      </c>
      <c r="AY2751" s="210"/>
      <c r="AZ2751" s="231"/>
      <c r="BA2751" s="15"/>
      <c r="BB2751" s="232">
        <f t="shared" si="891"/>
        <v>0</v>
      </c>
      <c r="BC2751" s="235">
        <f t="shared" si="903"/>
        <v>0</v>
      </c>
      <c r="BG2751" s="210"/>
      <c r="BH2751" s="231"/>
      <c r="BI2751" s="15"/>
      <c r="BJ2751" s="232">
        <f t="shared" si="895"/>
        <v>0</v>
      </c>
      <c r="BK2751" s="235">
        <f t="shared" si="904"/>
        <v>0</v>
      </c>
      <c r="BM2751" s="109">
        <f t="shared" si="896"/>
        <v>-3.8196215824732218</v>
      </c>
      <c r="BN2751" s="213"/>
      <c r="BR2751" s="228"/>
      <c r="BS2751" s="311"/>
      <c r="BT2751" s="3"/>
      <c r="BU2751" s="213"/>
      <c r="BV2751" s="213"/>
      <c r="BW2751" s="291"/>
    </row>
    <row r="2752" spans="1:75" x14ac:dyDescent="0.2">
      <c r="A2752" s="210"/>
      <c r="B2752" s="211"/>
      <c r="C2752" s="848" t="str">
        <f ca="1">IF(ISERR(AVERAGE(INDIRECT("B"&amp;(ROW()-INT($B$1/2))):INDIRECT("B"&amp;(ROW()+INT($B$1/2))))),"",AVERAGE(INDIRECT("B"&amp;(ROW()-INT($B$1/2))):INDIRECT("B"&amp;(ROW()+INT($B$1/2)))))</f>
        <v/>
      </c>
      <c r="D2752" s="848">
        <f t="shared" si="890"/>
        <v>0</v>
      </c>
      <c r="E2752" s="275"/>
      <c r="F2752" s="15"/>
      <c r="G2752" s="3"/>
      <c r="H2752" s="3"/>
      <c r="I2752" s="3"/>
      <c r="J2752" s="3"/>
      <c r="K2752" s="3"/>
      <c r="L2752" s="554"/>
      <c r="M2752" s="545"/>
      <c r="N2752" s="546"/>
      <c r="O2752" s="5"/>
      <c r="P2752" s="216"/>
      <c r="Q2752" s="217"/>
      <c r="R2752" s="218"/>
      <c r="S2752" s="219">
        <f t="shared" si="907"/>
        <v>0</v>
      </c>
      <c r="T2752" s="220">
        <f t="shared" si="908"/>
        <v>0</v>
      </c>
      <c r="U2752" s="214">
        <f t="shared" si="905"/>
        <v>0</v>
      </c>
      <c r="W2752" s="221"/>
      <c r="X2752" s="222"/>
      <c r="Y2752" s="222"/>
      <c r="Z2752" s="223"/>
      <c r="AA2752" s="222"/>
      <c r="AB2752" s="224"/>
      <c r="AC2752" s="225"/>
      <c r="AD2752" s="2">
        <f t="shared" si="892"/>
        <v>0</v>
      </c>
      <c r="AE2752" s="2">
        <f t="shared" si="893"/>
        <v>0</v>
      </c>
      <c r="AF2752" s="226"/>
      <c r="AG2752" s="219">
        <f t="shared" si="897"/>
        <v>0</v>
      </c>
      <c r="AH2752" s="234">
        <f t="shared" si="898"/>
        <v>0</v>
      </c>
      <c r="AI2752" s="214">
        <f t="shared" si="906"/>
        <v>0</v>
      </c>
      <c r="AK2752" s="229">
        <f t="shared" si="899"/>
        <v>0</v>
      </c>
      <c r="AL2752" s="226"/>
      <c r="AM2752" s="15"/>
      <c r="AN2752" s="232" t="e">
        <f t="shared" si="900"/>
        <v>#DIV/0!</v>
      </c>
      <c r="AO2752" s="214">
        <f t="shared" si="894"/>
        <v>0</v>
      </c>
      <c r="AQ2752" s="210"/>
      <c r="AR2752" s="231"/>
      <c r="AS2752" s="15"/>
      <c r="AT2752" s="232">
        <f t="shared" si="901"/>
        <v>0</v>
      </c>
      <c r="AU2752" s="235">
        <f t="shared" si="902"/>
        <v>0</v>
      </c>
      <c r="AY2752" s="210"/>
      <c r="AZ2752" s="231"/>
      <c r="BA2752" s="15"/>
      <c r="BB2752" s="232">
        <f t="shared" si="891"/>
        <v>0</v>
      </c>
      <c r="BC2752" s="235">
        <f t="shared" si="903"/>
        <v>0</v>
      </c>
      <c r="BG2752" s="210"/>
      <c r="BH2752" s="231"/>
      <c r="BI2752" s="15"/>
      <c r="BJ2752" s="232">
        <f t="shared" si="895"/>
        <v>0</v>
      </c>
      <c r="BK2752" s="235">
        <f t="shared" si="904"/>
        <v>0</v>
      </c>
      <c r="BM2752" s="109">
        <f t="shared" si="896"/>
        <v>-3.8214539199709585</v>
      </c>
      <c r="BN2752" s="213"/>
      <c r="BR2752" s="228"/>
      <c r="BS2752" s="311"/>
      <c r="BT2752" s="3"/>
      <c r="BU2752" s="213"/>
      <c r="BV2752" s="213"/>
      <c r="BW2752" s="291"/>
    </row>
    <row r="2753" spans="1:75" x14ac:dyDescent="0.2">
      <c r="A2753" s="210"/>
      <c r="B2753" s="211"/>
      <c r="C2753" s="848" t="str">
        <f ca="1">IF(ISERR(AVERAGE(INDIRECT("B"&amp;(ROW()-INT($B$1/2))):INDIRECT("B"&amp;(ROW()+INT($B$1/2))))),"",AVERAGE(INDIRECT("B"&amp;(ROW()-INT($B$1/2))):INDIRECT("B"&amp;(ROW()+INT($B$1/2)))))</f>
        <v/>
      </c>
      <c r="D2753" s="848">
        <f t="shared" ref="D2753:D2816" si="909">A2753-A2752</f>
        <v>0</v>
      </c>
      <c r="E2753" s="275"/>
      <c r="F2753" s="15"/>
      <c r="G2753" s="3"/>
      <c r="H2753" s="3"/>
      <c r="I2753" s="3"/>
      <c r="J2753" s="3"/>
      <c r="K2753" s="3"/>
      <c r="L2753" s="554"/>
      <c r="M2753" s="545"/>
      <c r="N2753" s="546"/>
      <c r="O2753" s="5"/>
      <c r="P2753" s="216"/>
      <c r="Q2753" s="217"/>
      <c r="R2753" s="218"/>
      <c r="S2753" s="219">
        <f t="shared" si="907"/>
        <v>0</v>
      </c>
      <c r="T2753" s="220">
        <f t="shared" si="908"/>
        <v>0</v>
      </c>
      <c r="U2753" s="214">
        <f t="shared" si="905"/>
        <v>0</v>
      </c>
      <c r="W2753" s="221"/>
      <c r="X2753" s="222"/>
      <c r="Y2753" s="222"/>
      <c r="Z2753" s="223"/>
      <c r="AA2753" s="222"/>
      <c r="AB2753" s="224"/>
      <c r="AC2753" s="225"/>
      <c r="AD2753" s="2">
        <f t="shared" si="892"/>
        <v>0</v>
      </c>
      <c r="AE2753" s="2">
        <f t="shared" si="893"/>
        <v>0</v>
      </c>
      <c r="AF2753" s="226"/>
      <c r="AG2753" s="219">
        <f t="shared" si="897"/>
        <v>0</v>
      </c>
      <c r="AH2753" s="234">
        <f t="shared" si="898"/>
        <v>0</v>
      </c>
      <c r="AI2753" s="214">
        <f t="shared" si="906"/>
        <v>0</v>
      </c>
      <c r="AK2753" s="229">
        <f t="shared" si="899"/>
        <v>0</v>
      </c>
      <c r="AL2753" s="226"/>
      <c r="AM2753" s="15"/>
      <c r="AN2753" s="232" t="e">
        <f t="shared" si="900"/>
        <v>#DIV/0!</v>
      </c>
      <c r="AO2753" s="214">
        <f t="shared" si="894"/>
        <v>0</v>
      </c>
      <c r="AQ2753" s="210"/>
      <c r="AR2753" s="231"/>
      <c r="AS2753" s="15"/>
      <c r="AT2753" s="232">
        <f t="shared" si="901"/>
        <v>0</v>
      </c>
      <c r="AU2753" s="235">
        <f t="shared" si="902"/>
        <v>0</v>
      </c>
      <c r="AY2753" s="210"/>
      <c r="AZ2753" s="231"/>
      <c r="BA2753" s="15"/>
      <c r="BB2753" s="232">
        <f t="shared" si="891"/>
        <v>0</v>
      </c>
      <c r="BC2753" s="235">
        <f t="shared" si="903"/>
        <v>0</v>
      </c>
      <c r="BG2753" s="210"/>
      <c r="BH2753" s="231"/>
      <c r="BI2753" s="15"/>
      <c r="BJ2753" s="232">
        <f t="shared" si="895"/>
        <v>0</v>
      </c>
      <c r="BK2753" s="235">
        <f t="shared" si="904"/>
        <v>0</v>
      </c>
      <c r="BM2753" s="109">
        <f t="shared" si="896"/>
        <v>-3.8232862574686952</v>
      </c>
      <c r="BN2753" s="213"/>
      <c r="BR2753" s="228"/>
      <c r="BS2753" s="311"/>
      <c r="BT2753" s="3"/>
      <c r="BU2753" s="213"/>
      <c r="BV2753" s="213"/>
      <c r="BW2753" s="291"/>
    </row>
    <row r="2754" spans="1:75" x14ac:dyDescent="0.2">
      <c r="A2754" s="210"/>
      <c r="B2754" s="211"/>
      <c r="C2754" s="848" t="str">
        <f ca="1">IF(ISERR(AVERAGE(INDIRECT("B"&amp;(ROW()-INT($B$1/2))):INDIRECT("B"&amp;(ROW()+INT($B$1/2))))),"",AVERAGE(INDIRECT("B"&amp;(ROW()-INT($B$1/2))):INDIRECT("B"&amp;(ROW()+INT($B$1/2)))))</f>
        <v/>
      </c>
      <c r="D2754" s="848">
        <f t="shared" si="909"/>
        <v>0</v>
      </c>
      <c r="E2754" s="275"/>
      <c r="F2754" s="15"/>
      <c r="G2754" s="3"/>
      <c r="H2754" s="3"/>
      <c r="I2754" s="3"/>
      <c r="J2754" s="3"/>
      <c r="K2754" s="3"/>
      <c r="L2754" s="554"/>
      <c r="M2754" s="545"/>
      <c r="N2754" s="546"/>
      <c r="O2754" s="5"/>
      <c r="P2754" s="216"/>
      <c r="Q2754" s="217"/>
      <c r="R2754" s="218"/>
      <c r="S2754" s="219">
        <f t="shared" si="907"/>
        <v>0</v>
      </c>
      <c r="T2754" s="220">
        <f t="shared" si="908"/>
        <v>0</v>
      </c>
      <c r="U2754" s="214">
        <f t="shared" si="905"/>
        <v>0</v>
      </c>
      <c r="W2754" s="221"/>
      <c r="X2754" s="222"/>
      <c r="Y2754" s="222"/>
      <c r="Z2754" s="223"/>
      <c r="AA2754" s="222"/>
      <c r="AB2754" s="224"/>
      <c r="AC2754" s="225"/>
      <c r="AD2754" s="2">
        <f t="shared" si="892"/>
        <v>0</v>
      </c>
      <c r="AE2754" s="2">
        <f t="shared" si="893"/>
        <v>0</v>
      </c>
      <c r="AF2754" s="226"/>
      <c r="AG2754" s="219">
        <f t="shared" si="897"/>
        <v>0</v>
      </c>
      <c r="AH2754" s="234">
        <f t="shared" si="898"/>
        <v>0</v>
      </c>
      <c r="AI2754" s="214">
        <f t="shared" si="906"/>
        <v>0</v>
      </c>
      <c r="AK2754" s="229">
        <f t="shared" si="899"/>
        <v>0</v>
      </c>
      <c r="AL2754" s="226"/>
      <c r="AM2754" s="15"/>
      <c r="AN2754" s="232" t="e">
        <f t="shared" si="900"/>
        <v>#DIV/0!</v>
      </c>
      <c r="AO2754" s="214">
        <f t="shared" si="894"/>
        <v>0</v>
      </c>
      <c r="AQ2754" s="210"/>
      <c r="AR2754" s="231"/>
      <c r="AS2754" s="15"/>
      <c r="AT2754" s="232">
        <f t="shared" si="901"/>
        <v>0</v>
      </c>
      <c r="AU2754" s="235">
        <f t="shared" si="902"/>
        <v>0</v>
      </c>
      <c r="AY2754" s="210"/>
      <c r="AZ2754" s="231"/>
      <c r="BA2754" s="15"/>
      <c r="BB2754" s="232">
        <f t="shared" si="891"/>
        <v>0</v>
      </c>
      <c r="BC2754" s="235">
        <f t="shared" si="903"/>
        <v>0</v>
      </c>
      <c r="BG2754" s="210"/>
      <c r="BH2754" s="231"/>
      <c r="BI2754" s="15"/>
      <c r="BJ2754" s="232">
        <f t="shared" si="895"/>
        <v>0</v>
      </c>
      <c r="BK2754" s="235">
        <f t="shared" si="904"/>
        <v>0</v>
      </c>
      <c r="BM2754" s="109">
        <f t="shared" si="896"/>
        <v>-3.8251185949664319</v>
      </c>
      <c r="BN2754" s="213"/>
      <c r="BR2754" s="228"/>
      <c r="BS2754" s="311"/>
      <c r="BT2754" s="3"/>
      <c r="BU2754" s="213"/>
      <c r="BV2754" s="213"/>
      <c r="BW2754" s="291"/>
    </row>
    <row r="2755" spans="1:75" x14ac:dyDescent="0.2">
      <c r="A2755" s="210"/>
      <c r="B2755" s="211"/>
      <c r="C2755" s="848" t="str">
        <f ca="1">IF(ISERR(AVERAGE(INDIRECT("B"&amp;(ROW()-INT($B$1/2))):INDIRECT("B"&amp;(ROW()+INT($B$1/2))))),"",AVERAGE(INDIRECT("B"&amp;(ROW()-INT($B$1/2))):INDIRECT("B"&amp;(ROW()+INT($B$1/2)))))</f>
        <v/>
      </c>
      <c r="D2755" s="848">
        <f t="shared" si="909"/>
        <v>0</v>
      </c>
      <c r="E2755" s="275"/>
      <c r="F2755" s="15"/>
      <c r="G2755" s="3"/>
      <c r="H2755" s="3"/>
      <c r="I2755" s="3"/>
      <c r="J2755" s="3"/>
      <c r="K2755" s="3"/>
      <c r="L2755" s="554"/>
      <c r="M2755" s="545"/>
      <c r="N2755" s="546"/>
      <c r="O2755" s="5"/>
      <c r="P2755" s="216"/>
      <c r="Q2755" s="217"/>
      <c r="R2755" s="218"/>
      <c r="S2755" s="219">
        <f t="shared" si="907"/>
        <v>0</v>
      </c>
      <c r="T2755" s="220">
        <f t="shared" si="908"/>
        <v>0</v>
      </c>
      <c r="U2755" s="214">
        <f t="shared" si="905"/>
        <v>0</v>
      </c>
      <c r="W2755" s="221"/>
      <c r="X2755" s="222"/>
      <c r="Y2755" s="222"/>
      <c r="Z2755" s="223"/>
      <c r="AA2755" s="222"/>
      <c r="AB2755" s="224"/>
      <c r="AC2755" s="225"/>
      <c r="AD2755" s="2">
        <f t="shared" si="892"/>
        <v>0</v>
      </c>
      <c r="AE2755" s="2">
        <f t="shared" si="893"/>
        <v>0</v>
      </c>
      <c r="AF2755" s="226"/>
      <c r="AG2755" s="219">
        <f t="shared" si="897"/>
        <v>0</v>
      </c>
      <c r="AH2755" s="234">
        <f t="shared" si="898"/>
        <v>0</v>
      </c>
      <c r="AI2755" s="214">
        <f t="shared" si="906"/>
        <v>0</v>
      </c>
      <c r="AK2755" s="229">
        <f t="shared" si="899"/>
        <v>0</v>
      </c>
      <c r="AL2755" s="226"/>
      <c r="AM2755" s="15"/>
      <c r="AN2755" s="232" t="e">
        <f t="shared" si="900"/>
        <v>#DIV/0!</v>
      </c>
      <c r="AO2755" s="214">
        <f t="shared" si="894"/>
        <v>0</v>
      </c>
      <c r="AQ2755" s="210"/>
      <c r="AR2755" s="231"/>
      <c r="AS2755" s="15"/>
      <c r="AT2755" s="232">
        <f t="shared" si="901"/>
        <v>0</v>
      </c>
      <c r="AU2755" s="235">
        <f t="shared" si="902"/>
        <v>0</v>
      </c>
      <c r="AY2755" s="210"/>
      <c r="AZ2755" s="231"/>
      <c r="BA2755" s="15"/>
      <c r="BB2755" s="232">
        <f t="shared" si="891"/>
        <v>0</v>
      </c>
      <c r="BC2755" s="235">
        <f t="shared" si="903"/>
        <v>0</v>
      </c>
      <c r="BG2755" s="210"/>
      <c r="BH2755" s="231"/>
      <c r="BI2755" s="15"/>
      <c r="BJ2755" s="232">
        <f t="shared" si="895"/>
        <v>0</v>
      </c>
      <c r="BK2755" s="235">
        <f t="shared" si="904"/>
        <v>0</v>
      </c>
      <c r="BM2755" s="109">
        <f t="shared" si="896"/>
        <v>-3.8269509324641686</v>
      </c>
      <c r="BN2755" s="213"/>
      <c r="BR2755" s="228"/>
      <c r="BS2755" s="311"/>
      <c r="BT2755" s="3"/>
      <c r="BU2755" s="213"/>
      <c r="BV2755" s="213"/>
      <c r="BW2755" s="291"/>
    </row>
    <row r="2756" spans="1:75" x14ac:dyDescent="0.2">
      <c r="A2756" s="210"/>
      <c r="B2756" s="211"/>
      <c r="C2756" s="848" t="str">
        <f ca="1">IF(ISERR(AVERAGE(INDIRECT("B"&amp;(ROW()-INT($B$1/2))):INDIRECT("B"&amp;(ROW()+INT($B$1/2))))),"",AVERAGE(INDIRECT("B"&amp;(ROW()-INT($B$1/2))):INDIRECT("B"&amp;(ROW()+INT($B$1/2)))))</f>
        <v/>
      </c>
      <c r="D2756" s="848">
        <f t="shared" si="909"/>
        <v>0</v>
      </c>
      <c r="E2756" s="275"/>
      <c r="F2756" s="15"/>
      <c r="G2756" s="3"/>
      <c r="H2756" s="3"/>
      <c r="I2756" s="3"/>
      <c r="J2756" s="3"/>
      <c r="K2756" s="3"/>
      <c r="L2756" s="554"/>
      <c r="M2756" s="545"/>
      <c r="N2756" s="546"/>
      <c r="O2756" s="5"/>
      <c r="P2756" s="216"/>
      <c r="Q2756" s="217"/>
      <c r="R2756" s="218"/>
      <c r="S2756" s="219">
        <f t="shared" si="907"/>
        <v>0</v>
      </c>
      <c r="T2756" s="220">
        <f t="shared" si="908"/>
        <v>0</v>
      </c>
      <c r="U2756" s="214">
        <f t="shared" si="905"/>
        <v>0</v>
      </c>
      <c r="W2756" s="221"/>
      <c r="X2756" s="222"/>
      <c r="Y2756" s="222"/>
      <c r="Z2756" s="223"/>
      <c r="AA2756" s="222"/>
      <c r="AB2756" s="224"/>
      <c r="AC2756" s="225"/>
      <c r="AD2756" s="2">
        <f t="shared" si="892"/>
        <v>0</v>
      </c>
      <c r="AE2756" s="2">
        <f t="shared" si="893"/>
        <v>0</v>
      </c>
      <c r="AF2756" s="226"/>
      <c r="AG2756" s="219">
        <f t="shared" si="897"/>
        <v>0</v>
      </c>
      <c r="AH2756" s="234">
        <f t="shared" si="898"/>
        <v>0</v>
      </c>
      <c r="AI2756" s="214">
        <f t="shared" si="906"/>
        <v>0</v>
      </c>
      <c r="AK2756" s="229">
        <f t="shared" si="899"/>
        <v>0</v>
      </c>
      <c r="AL2756" s="226"/>
      <c r="AM2756" s="15"/>
      <c r="AN2756" s="232" t="e">
        <f t="shared" si="900"/>
        <v>#DIV/0!</v>
      </c>
      <c r="AO2756" s="214">
        <f t="shared" si="894"/>
        <v>0</v>
      </c>
      <c r="AQ2756" s="210"/>
      <c r="AR2756" s="231"/>
      <c r="AS2756" s="15"/>
      <c r="AT2756" s="232">
        <f t="shared" si="901"/>
        <v>0</v>
      </c>
      <c r="AU2756" s="235">
        <f t="shared" si="902"/>
        <v>0</v>
      </c>
      <c r="AY2756" s="210"/>
      <c r="AZ2756" s="231"/>
      <c r="BA2756" s="15"/>
      <c r="BB2756" s="232">
        <f t="shared" ref="BB2756:BB2819" si="910">IF(AY2756&gt;0,(26.3/MAX($AY$4:$AY$4600))*AY2756,0)</f>
        <v>0</v>
      </c>
      <c r="BC2756" s="235">
        <f t="shared" si="903"/>
        <v>0</v>
      </c>
      <c r="BG2756" s="210"/>
      <c r="BH2756" s="231"/>
      <c r="BI2756" s="15"/>
      <c r="BJ2756" s="232">
        <f t="shared" si="895"/>
        <v>0</v>
      </c>
      <c r="BK2756" s="235">
        <f t="shared" si="904"/>
        <v>0</v>
      </c>
      <c r="BM2756" s="109">
        <f t="shared" si="896"/>
        <v>-3.8287832699619053</v>
      </c>
      <c r="BN2756" s="213"/>
      <c r="BR2756" s="228"/>
      <c r="BS2756" s="311"/>
      <c r="BT2756" s="3"/>
      <c r="BU2756" s="213"/>
      <c r="BV2756" s="213"/>
      <c r="BW2756" s="291"/>
    </row>
    <row r="2757" spans="1:75" x14ac:dyDescent="0.2">
      <c r="A2757" s="210"/>
      <c r="B2757" s="211"/>
      <c r="C2757" s="848" t="str">
        <f ca="1">IF(ISERR(AVERAGE(INDIRECT("B"&amp;(ROW()-INT($B$1/2))):INDIRECT("B"&amp;(ROW()+INT($B$1/2))))),"",AVERAGE(INDIRECT("B"&amp;(ROW()-INT($B$1/2))):INDIRECT("B"&amp;(ROW()+INT($B$1/2)))))</f>
        <v/>
      </c>
      <c r="D2757" s="848">
        <f t="shared" si="909"/>
        <v>0</v>
      </c>
      <c r="E2757" s="275"/>
      <c r="F2757" s="15"/>
      <c r="G2757" s="3"/>
      <c r="H2757" s="3"/>
      <c r="I2757" s="3"/>
      <c r="J2757" s="3"/>
      <c r="K2757" s="3"/>
      <c r="L2757" s="554"/>
      <c r="M2757" s="545"/>
      <c r="N2757" s="546"/>
      <c r="O2757" s="5"/>
      <c r="P2757" s="216"/>
      <c r="Q2757" s="217"/>
      <c r="R2757" s="218"/>
      <c r="S2757" s="219">
        <f t="shared" si="907"/>
        <v>0</v>
      </c>
      <c r="T2757" s="220">
        <f t="shared" si="908"/>
        <v>0</v>
      </c>
      <c r="U2757" s="214">
        <f t="shared" si="905"/>
        <v>0</v>
      </c>
      <c r="W2757" s="221"/>
      <c r="X2757" s="222"/>
      <c r="Y2757" s="222"/>
      <c r="Z2757" s="223"/>
      <c r="AA2757" s="222"/>
      <c r="AB2757" s="224"/>
      <c r="AC2757" s="225"/>
      <c r="AD2757" s="2">
        <f t="shared" ref="AD2757:AD2820" si="911">IF(W2757&lt;0,W2757-X2757/60-Y2757/3600,W2757+X2757/60+Y2757/3600)</f>
        <v>0</v>
      </c>
      <c r="AE2757" s="2">
        <f t="shared" ref="AE2757:AE2820" si="912">IF(Z2757&lt;0,Z2757-AA2757/60-AB2757/3600,Z2757+AA2757/60+AB2757/3600)</f>
        <v>0</v>
      </c>
      <c r="AF2757" s="226"/>
      <c r="AG2757" s="219">
        <f t="shared" si="897"/>
        <v>0</v>
      </c>
      <c r="AH2757" s="234">
        <f t="shared" si="898"/>
        <v>0</v>
      </c>
      <c r="AI2757" s="214">
        <f t="shared" si="906"/>
        <v>0</v>
      </c>
      <c r="AK2757" s="229">
        <f t="shared" si="899"/>
        <v>0</v>
      </c>
      <c r="AL2757" s="226"/>
      <c r="AM2757" s="15"/>
      <c r="AN2757" s="232" t="e">
        <f t="shared" si="900"/>
        <v>#DIV/0!</v>
      </c>
      <c r="AO2757" s="214">
        <f t="shared" ref="AO2757:AO2820" si="913">AL2757*3.28084</f>
        <v>0</v>
      </c>
      <c r="AQ2757" s="210"/>
      <c r="AR2757" s="231"/>
      <c r="AS2757" s="15"/>
      <c r="AT2757" s="232">
        <f t="shared" si="901"/>
        <v>0</v>
      </c>
      <c r="AU2757" s="235">
        <f t="shared" si="902"/>
        <v>0</v>
      </c>
      <c r="AY2757" s="210"/>
      <c r="AZ2757" s="231"/>
      <c r="BA2757" s="15"/>
      <c r="BB2757" s="232">
        <f t="shared" si="910"/>
        <v>0</v>
      </c>
      <c r="BC2757" s="235">
        <f t="shared" si="903"/>
        <v>0</v>
      </c>
      <c r="BG2757" s="210"/>
      <c r="BH2757" s="231"/>
      <c r="BI2757" s="15"/>
      <c r="BJ2757" s="232">
        <f t="shared" ref="BJ2757:BJ2820" si="914">BG2757</f>
        <v>0</v>
      </c>
      <c r="BK2757" s="235">
        <f t="shared" si="904"/>
        <v>0</v>
      </c>
      <c r="BM2757" s="109">
        <f t="shared" ref="BM2757:BM2820" si="915">BM2756+$BQ$14</f>
        <v>-3.830615607459642</v>
      </c>
      <c r="BN2757" s="213"/>
      <c r="BR2757" s="228"/>
      <c r="BS2757" s="311"/>
      <c r="BT2757" s="3"/>
      <c r="BU2757" s="213"/>
      <c r="BV2757" s="213"/>
      <c r="BW2757" s="291"/>
    </row>
    <row r="2758" spans="1:75" x14ac:dyDescent="0.2">
      <c r="A2758" s="210"/>
      <c r="B2758" s="211"/>
      <c r="C2758" s="848" t="str">
        <f ca="1">IF(ISERR(AVERAGE(INDIRECT("B"&amp;(ROW()-INT($B$1/2))):INDIRECT("B"&amp;(ROW()+INT($B$1/2))))),"",AVERAGE(INDIRECT("B"&amp;(ROW()-INT($B$1/2))):INDIRECT("B"&amp;(ROW()+INT($B$1/2)))))</f>
        <v/>
      </c>
      <c r="D2758" s="848">
        <f t="shared" si="909"/>
        <v>0</v>
      </c>
      <c r="E2758" s="275"/>
      <c r="F2758" s="15"/>
      <c r="G2758" s="3"/>
      <c r="H2758" s="3"/>
      <c r="I2758" s="3"/>
      <c r="J2758" s="3"/>
      <c r="K2758" s="3"/>
      <c r="L2758" s="554"/>
      <c r="M2758" s="545"/>
      <c r="N2758" s="546"/>
      <c r="O2758" s="5"/>
      <c r="P2758" s="216"/>
      <c r="Q2758" s="217"/>
      <c r="R2758" s="218"/>
      <c r="S2758" s="219">
        <f t="shared" si="907"/>
        <v>0</v>
      </c>
      <c r="T2758" s="220">
        <f t="shared" si="908"/>
        <v>0</v>
      </c>
      <c r="U2758" s="214">
        <f t="shared" si="905"/>
        <v>0</v>
      </c>
      <c r="W2758" s="221"/>
      <c r="X2758" s="222"/>
      <c r="Y2758" s="222"/>
      <c r="Z2758" s="223"/>
      <c r="AA2758" s="222"/>
      <c r="AB2758" s="224"/>
      <c r="AC2758" s="225"/>
      <c r="AD2758" s="2">
        <f t="shared" si="911"/>
        <v>0</v>
      </c>
      <c r="AE2758" s="2">
        <f t="shared" si="912"/>
        <v>0</v>
      </c>
      <c r="AF2758" s="226"/>
      <c r="AG2758" s="219">
        <f t="shared" ref="AG2758:AG2821" si="916">AG2757+IF(AD2758&lt;&gt;0,1.852*60*1000*((ACOS((SIN((AD2757/180)*PI()))*(SIN((AD2758/180)*PI()))+(COS((AD2757/180)*PI()))*(COS((AD2758/180)*PI()))*(COS((AE2758/180)*PI()-(AE2757/180)*PI())))/PI())*180),0)</f>
        <v>0</v>
      </c>
      <c r="AH2758" s="234">
        <f t="shared" ref="AH2758:AH2821" si="917">AH2757+IF(AD2758&lt;&gt;0,1.852*60*0.6213712*((ACOS((SIN((AD2757/180)*PI()))*(SIN((AD2758/180)*PI()))+(COS((AD2757/180)*PI()))*(COS((AD2758/180)*PI()))*(COS((AE2758/180)*PI()-(AE2757/180)*PI())))/PI())*180),0)</f>
        <v>0</v>
      </c>
      <c r="AI2758" s="214">
        <f t="shared" si="906"/>
        <v>0</v>
      </c>
      <c r="AK2758" s="229">
        <f t="shared" ref="AK2758:AK2821" si="918">IF(AL2758&gt;0,AK2757+$AO$1,0)</f>
        <v>0</v>
      </c>
      <c r="AL2758" s="226"/>
      <c r="AM2758" s="15"/>
      <c r="AN2758" s="232" t="e">
        <f t="shared" ref="AN2758:AN2821" si="919">(42341.84/MAX(AK2758:AK7354))*AK2758*0.0006213712</f>
        <v>#DIV/0!</v>
      </c>
      <c r="AO2758" s="214">
        <f t="shared" si="913"/>
        <v>0</v>
      </c>
      <c r="AQ2758" s="210"/>
      <c r="AR2758" s="231"/>
      <c r="AS2758" s="15"/>
      <c r="AT2758" s="232">
        <f t="shared" ref="AT2758:AT2821" si="920">IF(AQ2758&gt;0,(26.3/(MAX($AQ$4:$AQ$4600)*0.0006213712))*AQ2758*0.0006213712,0)</f>
        <v>0</v>
      </c>
      <c r="AU2758" s="235">
        <f t="shared" ref="AU2758:AU2821" si="921">(AR2758*3.28084)+(AW$4)</f>
        <v>0</v>
      </c>
      <c r="AY2758" s="210"/>
      <c r="AZ2758" s="231"/>
      <c r="BA2758" s="15"/>
      <c r="BB2758" s="232">
        <f t="shared" si="910"/>
        <v>0</v>
      </c>
      <c r="BC2758" s="235">
        <f t="shared" ref="BC2758:BC2821" si="922">AZ2758+BE$4</f>
        <v>0</v>
      </c>
      <c r="BG2758" s="210"/>
      <c r="BH2758" s="231"/>
      <c r="BI2758" s="15"/>
      <c r="BJ2758" s="232">
        <f t="shared" si="914"/>
        <v>0</v>
      </c>
      <c r="BK2758" s="235">
        <f t="shared" ref="BK2758:BK2821" si="923">BH2758*BM2758</f>
        <v>0</v>
      </c>
      <c r="BM2758" s="109">
        <f t="shared" si="915"/>
        <v>-3.8324479449573787</v>
      </c>
      <c r="BN2758" s="213"/>
      <c r="BR2758" s="228"/>
      <c r="BS2758" s="311"/>
      <c r="BT2758" s="3"/>
      <c r="BU2758" s="213"/>
      <c r="BV2758" s="213"/>
      <c r="BW2758" s="291"/>
    </row>
    <row r="2759" spans="1:75" x14ac:dyDescent="0.2">
      <c r="A2759" s="210"/>
      <c r="B2759" s="211"/>
      <c r="C2759" s="848" t="str">
        <f ca="1">IF(ISERR(AVERAGE(INDIRECT("B"&amp;(ROW()-INT($B$1/2))):INDIRECT("B"&amp;(ROW()+INT($B$1/2))))),"",AVERAGE(INDIRECT("B"&amp;(ROW()-INT($B$1/2))):INDIRECT("B"&amp;(ROW()+INT($B$1/2)))))</f>
        <v/>
      </c>
      <c r="D2759" s="848">
        <f t="shared" si="909"/>
        <v>0</v>
      </c>
      <c r="E2759" s="275"/>
      <c r="F2759" s="15"/>
      <c r="G2759" s="3"/>
      <c r="H2759" s="3"/>
      <c r="I2759" s="3"/>
      <c r="J2759" s="3"/>
      <c r="K2759" s="3"/>
      <c r="L2759" s="554"/>
      <c r="M2759" s="545"/>
      <c r="N2759" s="546"/>
      <c r="O2759" s="5"/>
      <c r="P2759" s="216"/>
      <c r="Q2759" s="217"/>
      <c r="R2759" s="218"/>
      <c r="S2759" s="219">
        <f t="shared" si="907"/>
        <v>0</v>
      </c>
      <c r="T2759" s="220">
        <f t="shared" si="908"/>
        <v>0</v>
      </c>
      <c r="U2759" s="214">
        <f t="shared" ref="U2759:U2822" si="924">R2759*3.28084</f>
        <v>0</v>
      </c>
      <c r="W2759" s="221"/>
      <c r="X2759" s="222"/>
      <c r="Y2759" s="222"/>
      <c r="Z2759" s="223"/>
      <c r="AA2759" s="222"/>
      <c r="AB2759" s="224"/>
      <c r="AC2759" s="225"/>
      <c r="AD2759" s="2">
        <f t="shared" si="911"/>
        <v>0</v>
      </c>
      <c r="AE2759" s="2">
        <f t="shared" si="912"/>
        <v>0</v>
      </c>
      <c r="AF2759" s="226"/>
      <c r="AG2759" s="219">
        <f t="shared" si="916"/>
        <v>0</v>
      </c>
      <c r="AH2759" s="234">
        <f t="shared" si="917"/>
        <v>0</v>
      </c>
      <c r="AI2759" s="214">
        <f t="shared" ref="AI2759:AI2822" si="925">AF2759*3.28084</f>
        <v>0</v>
      </c>
      <c r="AK2759" s="229">
        <f t="shared" si="918"/>
        <v>0</v>
      </c>
      <c r="AL2759" s="226"/>
      <c r="AM2759" s="15"/>
      <c r="AN2759" s="232" t="e">
        <f t="shared" si="919"/>
        <v>#DIV/0!</v>
      </c>
      <c r="AO2759" s="214">
        <f t="shared" si="913"/>
        <v>0</v>
      </c>
      <c r="AQ2759" s="210"/>
      <c r="AR2759" s="231"/>
      <c r="AS2759" s="15"/>
      <c r="AT2759" s="232">
        <f t="shared" si="920"/>
        <v>0</v>
      </c>
      <c r="AU2759" s="235">
        <f t="shared" si="921"/>
        <v>0</v>
      </c>
      <c r="AY2759" s="210"/>
      <c r="AZ2759" s="231"/>
      <c r="BA2759" s="15"/>
      <c r="BB2759" s="232">
        <f t="shared" si="910"/>
        <v>0</v>
      </c>
      <c r="BC2759" s="235">
        <f t="shared" si="922"/>
        <v>0</v>
      </c>
      <c r="BG2759" s="210"/>
      <c r="BH2759" s="231"/>
      <c r="BI2759" s="15"/>
      <c r="BJ2759" s="232">
        <f t="shared" si="914"/>
        <v>0</v>
      </c>
      <c r="BK2759" s="235">
        <f t="shared" si="923"/>
        <v>0</v>
      </c>
      <c r="BM2759" s="109">
        <f t="shared" si="915"/>
        <v>-3.8342802824551154</v>
      </c>
      <c r="BN2759" s="213"/>
      <c r="BR2759" s="228"/>
      <c r="BS2759" s="311"/>
      <c r="BT2759" s="3"/>
      <c r="BU2759" s="213"/>
      <c r="BV2759" s="213"/>
      <c r="BW2759" s="291"/>
    </row>
    <row r="2760" spans="1:75" x14ac:dyDescent="0.2">
      <c r="A2760" s="210"/>
      <c r="B2760" s="211"/>
      <c r="C2760" s="848" t="str">
        <f ca="1">IF(ISERR(AVERAGE(INDIRECT("B"&amp;(ROW()-INT($B$1/2))):INDIRECT("B"&amp;(ROW()+INT($B$1/2))))),"",AVERAGE(INDIRECT("B"&amp;(ROW()-INT($B$1/2))):INDIRECT("B"&amp;(ROW()+INT($B$1/2)))))</f>
        <v/>
      </c>
      <c r="D2760" s="848">
        <f t="shared" si="909"/>
        <v>0</v>
      </c>
      <c r="E2760" s="275"/>
      <c r="F2760" s="15"/>
      <c r="G2760" s="3"/>
      <c r="H2760" s="3"/>
      <c r="I2760" s="3"/>
      <c r="J2760" s="3"/>
      <c r="K2760" s="3"/>
      <c r="L2760" s="554"/>
      <c r="M2760" s="545"/>
      <c r="N2760" s="546"/>
      <c r="O2760" s="5"/>
      <c r="P2760" s="216"/>
      <c r="Q2760" s="217"/>
      <c r="R2760" s="218"/>
      <c r="S2760" s="219">
        <f t="shared" si="907"/>
        <v>0</v>
      </c>
      <c r="T2760" s="220">
        <f t="shared" si="908"/>
        <v>0</v>
      </c>
      <c r="U2760" s="214">
        <f t="shared" si="924"/>
        <v>0</v>
      </c>
      <c r="W2760" s="221"/>
      <c r="X2760" s="222"/>
      <c r="Y2760" s="222"/>
      <c r="Z2760" s="223"/>
      <c r="AA2760" s="222"/>
      <c r="AB2760" s="224"/>
      <c r="AC2760" s="225"/>
      <c r="AD2760" s="2">
        <f t="shared" si="911"/>
        <v>0</v>
      </c>
      <c r="AE2760" s="2">
        <f t="shared" si="912"/>
        <v>0</v>
      </c>
      <c r="AF2760" s="226"/>
      <c r="AG2760" s="219">
        <f t="shared" si="916"/>
        <v>0</v>
      </c>
      <c r="AH2760" s="234">
        <f t="shared" si="917"/>
        <v>0</v>
      </c>
      <c r="AI2760" s="214">
        <f t="shared" si="925"/>
        <v>0</v>
      </c>
      <c r="AK2760" s="229">
        <f t="shared" si="918"/>
        <v>0</v>
      </c>
      <c r="AL2760" s="226"/>
      <c r="AM2760" s="15"/>
      <c r="AN2760" s="232" t="e">
        <f t="shared" si="919"/>
        <v>#DIV/0!</v>
      </c>
      <c r="AO2760" s="214">
        <f t="shared" si="913"/>
        <v>0</v>
      </c>
      <c r="AQ2760" s="210"/>
      <c r="AR2760" s="231"/>
      <c r="AS2760" s="15"/>
      <c r="AT2760" s="232">
        <f t="shared" si="920"/>
        <v>0</v>
      </c>
      <c r="AU2760" s="235">
        <f t="shared" si="921"/>
        <v>0</v>
      </c>
      <c r="AY2760" s="210"/>
      <c r="AZ2760" s="231"/>
      <c r="BA2760" s="15"/>
      <c r="BB2760" s="232">
        <f t="shared" si="910"/>
        <v>0</v>
      </c>
      <c r="BC2760" s="235">
        <f t="shared" si="922"/>
        <v>0</v>
      </c>
      <c r="BG2760" s="210"/>
      <c r="BH2760" s="231"/>
      <c r="BI2760" s="15"/>
      <c r="BJ2760" s="232">
        <f t="shared" si="914"/>
        <v>0</v>
      </c>
      <c r="BK2760" s="235">
        <f t="shared" si="923"/>
        <v>0</v>
      </c>
      <c r="BM2760" s="109">
        <f t="shared" si="915"/>
        <v>-3.8361126199528521</v>
      </c>
      <c r="BN2760" s="213"/>
      <c r="BR2760" s="228"/>
      <c r="BS2760" s="311"/>
      <c r="BT2760" s="3"/>
      <c r="BU2760" s="213"/>
      <c r="BV2760" s="213"/>
      <c r="BW2760" s="291"/>
    </row>
    <row r="2761" spans="1:75" x14ac:dyDescent="0.2">
      <c r="A2761" s="210"/>
      <c r="B2761" s="211"/>
      <c r="C2761" s="848" t="str">
        <f ca="1">IF(ISERR(AVERAGE(INDIRECT("B"&amp;(ROW()-INT($B$1/2))):INDIRECT("B"&amp;(ROW()+INT($B$1/2))))),"",AVERAGE(INDIRECT("B"&amp;(ROW()-INT($B$1/2))):INDIRECT("B"&amp;(ROW()+INT($B$1/2)))))</f>
        <v/>
      </c>
      <c r="D2761" s="848">
        <f t="shared" si="909"/>
        <v>0</v>
      </c>
      <c r="E2761" s="275"/>
      <c r="F2761" s="15"/>
      <c r="G2761" s="3"/>
      <c r="H2761" s="3"/>
      <c r="I2761" s="3"/>
      <c r="J2761" s="3"/>
      <c r="K2761" s="3"/>
      <c r="L2761" s="554"/>
      <c r="M2761" s="545"/>
      <c r="N2761" s="546"/>
      <c r="O2761" s="5"/>
      <c r="P2761" s="216"/>
      <c r="Q2761" s="217"/>
      <c r="R2761" s="218"/>
      <c r="S2761" s="219">
        <f t="shared" ref="S2761:S2824" si="926">S2760+IF(P2761&lt;&gt;0,1.852*60*1000*((ACOS((SIN((P2760/180)*PI()))*(SIN((P2761/180)*PI()))+(COS((P2760/180)*PI()))*(COS((P2761/180)*PI()))*(COS((Q2761/180)*PI()-(Q2760/180)*PI())))/PI())*180),0)</f>
        <v>0</v>
      </c>
      <c r="T2761" s="220">
        <f t="shared" ref="T2761:T2824" si="927">T2760+IF(P2761&lt;&gt;0,1.852*60*0.6213712*((ACOS((SIN((P2760/180)*PI()))*(SIN((P2761/180)*PI()))+(COS((P2760/180)*PI()))*(COS((P2761/180)*PI()))*(COS((Q2761/180)*PI()-(Q2760/180)*PI())))/PI())*180),0)</f>
        <v>0</v>
      </c>
      <c r="U2761" s="214">
        <f t="shared" si="924"/>
        <v>0</v>
      </c>
      <c r="W2761" s="221"/>
      <c r="X2761" s="222"/>
      <c r="Y2761" s="222"/>
      <c r="Z2761" s="223"/>
      <c r="AA2761" s="222"/>
      <c r="AB2761" s="224"/>
      <c r="AC2761" s="225"/>
      <c r="AD2761" s="2">
        <f t="shared" si="911"/>
        <v>0</v>
      </c>
      <c r="AE2761" s="2">
        <f t="shared" si="912"/>
        <v>0</v>
      </c>
      <c r="AF2761" s="226"/>
      <c r="AG2761" s="219">
        <f t="shared" si="916"/>
        <v>0</v>
      </c>
      <c r="AH2761" s="234">
        <f t="shared" si="917"/>
        <v>0</v>
      </c>
      <c r="AI2761" s="214">
        <f t="shared" si="925"/>
        <v>0</v>
      </c>
      <c r="AK2761" s="229">
        <f t="shared" si="918"/>
        <v>0</v>
      </c>
      <c r="AL2761" s="226"/>
      <c r="AM2761" s="15"/>
      <c r="AN2761" s="232" t="e">
        <f t="shared" si="919"/>
        <v>#DIV/0!</v>
      </c>
      <c r="AO2761" s="214">
        <f t="shared" si="913"/>
        <v>0</v>
      </c>
      <c r="AQ2761" s="210"/>
      <c r="AR2761" s="231"/>
      <c r="AS2761" s="15"/>
      <c r="AT2761" s="232">
        <f t="shared" si="920"/>
        <v>0</v>
      </c>
      <c r="AU2761" s="235">
        <f t="shared" si="921"/>
        <v>0</v>
      </c>
      <c r="AY2761" s="210"/>
      <c r="AZ2761" s="231"/>
      <c r="BA2761" s="15"/>
      <c r="BB2761" s="232">
        <f t="shared" si="910"/>
        <v>0</v>
      </c>
      <c r="BC2761" s="235">
        <f t="shared" si="922"/>
        <v>0</v>
      </c>
      <c r="BG2761" s="210"/>
      <c r="BH2761" s="231"/>
      <c r="BI2761" s="15"/>
      <c r="BJ2761" s="232">
        <f t="shared" si="914"/>
        <v>0</v>
      </c>
      <c r="BK2761" s="235">
        <f t="shared" si="923"/>
        <v>0</v>
      </c>
      <c r="BM2761" s="109">
        <f t="shared" si="915"/>
        <v>-3.8379449574505888</v>
      </c>
      <c r="BN2761" s="213"/>
      <c r="BR2761" s="228"/>
      <c r="BS2761" s="311"/>
      <c r="BT2761" s="3"/>
      <c r="BU2761" s="213"/>
      <c r="BV2761" s="213"/>
      <c r="BW2761" s="291"/>
    </row>
    <row r="2762" spans="1:75" x14ac:dyDescent="0.2">
      <c r="A2762" s="210"/>
      <c r="B2762" s="211"/>
      <c r="C2762" s="848" t="str">
        <f ca="1">IF(ISERR(AVERAGE(INDIRECT("B"&amp;(ROW()-INT($B$1/2))):INDIRECT("B"&amp;(ROW()+INT($B$1/2))))),"",AVERAGE(INDIRECT("B"&amp;(ROW()-INT($B$1/2))):INDIRECT("B"&amp;(ROW()+INT($B$1/2)))))</f>
        <v/>
      </c>
      <c r="D2762" s="848">
        <f t="shared" si="909"/>
        <v>0</v>
      </c>
      <c r="E2762" s="275"/>
      <c r="F2762" s="15"/>
      <c r="G2762" s="3"/>
      <c r="H2762" s="3"/>
      <c r="I2762" s="3"/>
      <c r="J2762" s="3"/>
      <c r="K2762" s="3"/>
      <c r="L2762" s="554"/>
      <c r="M2762" s="545"/>
      <c r="N2762" s="546"/>
      <c r="O2762" s="5"/>
      <c r="P2762" s="216"/>
      <c r="Q2762" s="217"/>
      <c r="R2762" s="218"/>
      <c r="S2762" s="219">
        <f t="shared" si="926"/>
        <v>0</v>
      </c>
      <c r="T2762" s="220">
        <f t="shared" si="927"/>
        <v>0</v>
      </c>
      <c r="U2762" s="214">
        <f t="shared" si="924"/>
        <v>0</v>
      </c>
      <c r="W2762" s="221"/>
      <c r="X2762" s="222"/>
      <c r="Y2762" s="222"/>
      <c r="Z2762" s="223"/>
      <c r="AA2762" s="222"/>
      <c r="AB2762" s="224"/>
      <c r="AC2762" s="225"/>
      <c r="AD2762" s="2">
        <f t="shared" si="911"/>
        <v>0</v>
      </c>
      <c r="AE2762" s="2">
        <f t="shared" si="912"/>
        <v>0</v>
      </c>
      <c r="AF2762" s="226"/>
      <c r="AG2762" s="219">
        <f t="shared" si="916"/>
        <v>0</v>
      </c>
      <c r="AH2762" s="234">
        <f t="shared" si="917"/>
        <v>0</v>
      </c>
      <c r="AI2762" s="214">
        <f t="shared" si="925"/>
        <v>0</v>
      </c>
      <c r="AK2762" s="229">
        <f t="shared" si="918"/>
        <v>0</v>
      </c>
      <c r="AL2762" s="226"/>
      <c r="AM2762" s="15"/>
      <c r="AN2762" s="232" t="e">
        <f t="shared" si="919"/>
        <v>#DIV/0!</v>
      </c>
      <c r="AO2762" s="214">
        <f t="shared" si="913"/>
        <v>0</v>
      </c>
      <c r="AQ2762" s="210"/>
      <c r="AR2762" s="231"/>
      <c r="AS2762" s="15"/>
      <c r="AT2762" s="232">
        <f t="shared" si="920"/>
        <v>0</v>
      </c>
      <c r="AU2762" s="235">
        <f t="shared" si="921"/>
        <v>0</v>
      </c>
      <c r="AY2762" s="210"/>
      <c r="AZ2762" s="231"/>
      <c r="BA2762" s="15"/>
      <c r="BB2762" s="232">
        <f t="shared" si="910"/>
        <v>0</v>
      </c>
      <c r="BC2762" s="235">
        <f t="shared" si="922"/>
        <v>0</v>
      </c>
      <c r="BG2762" s="210"/>
      <c r="BH2762" s="231"/>
      <c r="BI2762" s="15"/>
      <c r="BJ2762" s="232">
        <f t="shared" si="914"/>
        <v>0</v>
      </c>
      <c r="BK2762" s="235">
        <f t="shared" si="923"/>
        <v>0</v>
      </c>
      <c r="BM2762" s="109">
        <f t="shared" si="915"/>
        <v>-3.8397772949483255</v>
      </c>
      <c r="BN2762" s="213"/>
      <c r="BR2762" s="228"/>
      <c r="BS2762" s="311"/>
      <c r="BT2762" s="3"/>
      <c r="BU2762" s="213"/>
      <c r="BV2762" s="213"/>
      <c r="BW2762" s="291"/>
    </row>
    <row r="2763" spans="1:75" x14ac:dyDescent="0.2">
      <c r="A2763" s="210"/>
      <c r="B2763" s="211"/>
      <c r="C2763" s="848" t="str">
        <f ca="1">IF(ISERR(AVERAGE(INDIRECT("B"&amp;(ROW()-INT($B$1/2))):INDIRECT("B"&amp;(ROW()+INT($B$1/2))))),"",AVERAGE(INDIRECT("B"&amp;(ROW()-INT($B$1/2))):INDIRECT("B"&amp;(ROW()+INT($B$1/2)))))</f>
        <v/>
      </c>
      <c r="D2763" s="848">
        <f t="shared" si="909"/>
        <v>0</v>
      </c>
      <c r="E2763" s="275"/>
      <c r="F2763" s="15"/>
      <c r="G2763" s="3"/>
      <c r="H2763" s="3"/>
      <c r="I2763" s="3"/>
      <c r="J2763" s="3"/>
      <c r="K2763" s="3"/>
      <c r="L2763" s="554"/>
      <c r="M2763" s="545"/>
      <c r="N2763" s="546"/>
      <c r="O2763" s="5"/>
      <c r="P2763" s="216"/>
      <c r="Q2763" s="217"/>
      <c r="R2763" s="218"/>
      <c r="S2763" s="219">
        <f t="shared" si="926"/>
        <v>0</v>
      </c>
      <c r="T2763" s="220">
        <f t="shared" si="927"/>
        <v>0</v>
      </c>
      <c r="U2763" s="214">
        <f t="shared" si="924"/>
        <v>0</v>
      </c>
      <c r="W2763" s="221"/>
      <c r="X2763" s="222"/>
      <c r="Y2763" s="222"/>
      <c r="Z2763" s="223"/>
      <c r="AA2763" s="222"/>
      <c r="AB2763" s="224"/>
      <c r="AC2763" s="225"/>
      <c r="AD2763" s="2">
        <f t="shared" si="911"/>
        <v>0</v>
      </c>
      <c r="AE2763" s="2">
        <f t="shared" si="912"/>
        <v>0</v>
      </c>
      <c r="AF2763" s="226"/>
      <c r="AG2763" s="219">
        <f t="shared" si="916"/>
        <v>0</v>
      </c>
      <c r="AH2763" s="234">
        <f t="shared" si="917"/>
        <v>0</v>
      </c>
      <c r="AI2763" s="214">
        <f t="shared" si="925"/>
        <v>0</v>
      </c>
      <c r="AK2763" s="229">
        <f t="shared" si="918"/>
        <v>0</v>
      </c>
      <c r="AL2763" s="226"/>
      <c r="AM2763" s="15"/>
      <c r="AN2763" s="232" t="e">
        <f t="shared" si="919"/>
        <v>#DIV/0!</v>
      </c>
      <c r="AO2763" s="214">
        <f t="shared" si="913"/>
        <v>0</v>
      </c>
      <c r="AQ2763" s="210"/>
      <c r="AR2763" s="231"/>
      <c r="AS2763" s="15"/>
      <c r="AT2763" s="232">
        <f t="shared" si="920"/>
        <v>0</v>
      </c>
      <c r="AU2763" s="235">
        <f t="shared" si="921"/>
        <v>0</v>
      </c>
      <c r="AY2763" s="210"/>
      <c r="AZ2763" s="231"/>
      <c r="BA2763" s="15"/>
      <c r="BB2763" s="232">
        <f t="shared" si="910"/>
        <v>0</v>
      </c>
      <c r="BC2763" s="235">
        <f t="shared" si="922"/>
        <v>0</v>
      </c>
      <c r="BG2763" s="210"/>
      <c r="BH2763" s="231"/>
      <c r="BI2763" s="15"/>
      <c r="BJ2763" s="232">
        <f t="shared" si="914"/>
        <v>0</v>
      </c>
      <c r="BK2763" s="235">
        <f t="shared" si="923"/>
        <v>0</v>
      </c>
      <c r="BM2763" s="109">
        <f t="shared" si="915"/>
        <v>-3.8416096324460622</v>
      </c>
      <c r="BN2763" s="213"/>
      <c r="BR2763" s="228"/>
      <c r="BS2763" s="311"/>
      <c r="BT2763" s="3"/>
      <c r="BU2763" s="213"/>
      <c r="BV2763" s="213"/>
      <c r="BW2763" s="291"/>
    </row>
    <row r="2764" spans="1:75" x14ac:dyDescent="0.2">
      <c r="A2764" s="210"/>
      <c r="B2764" s="211"/>
      <c r="C2764" s="848" t="str">
        <f ca="1">IF(ISERR(AVERAGE(INDIRECT("B"&amp;(ROW()-INT($B$1/2))):INDIRECT("B"&amp;(ROW()+INT($B$1/2))))),"",AVERAGE(INDIRECT("B"&amp;(ROW()-INT($B$1/2))):INDIRECT("B"&amp;(ROW()+INT($B$1/2)))))</f>
        <v/>
      </c>
      <c r="D2764" s="848">
        <f t="shared" si="909"/>
        <v>0</v>
      </c>
      <c r="E2764" s="275"/>
      <c r="F2764" s="15"/>
      <c r="G2764" s="3"/>
      <c r="H2764" s="3"/>
      <c r="I2764" s="3"/>
      <c r="J2764" s="3"/>
      <c r="K2764" s="3"/>
      <c r="L2764" s="554"/>
      <c r="M2764" s="545"/>
      <c r="N2764" s="546"/>
      <c r="O2764" s="5"/>
      <c r="P2764" s="216"/>
      <c r="Q2764" s="217"/>
      <c r="R2764" s="218"/>
      <c r="S2764" s="219">
        <f t="shared" si="926"/>
        <v>0</v>
      </c>
      <c r="T2764" s="220">
        <f t="shared" si="927"/>
        <v>0</v>
      </c>
      <c r="U2764" s="214">
        <f t="shared" si="924"/>
        <v>0</v>
      </c>
      <c r="W2764" s="221"/>
      <c r="X2764" s="222"/>
      <c r="Y2764" s="222"/>
      <c r="Z2764" s="223"/>
      <c r="AA2764" s="222"/>
      <c r="AB2764" s="224"/>
      <c r="AC2764" s="225"/>
      <c r="AD2764" s="2">
        <f t="shared" si="911"/>
        <v>0</v>
      </c>
      <c r="AE2764" s="2">
        <f t="shared" si="912"/>
        <v>0</v>
      </c>
      <c r="AF2764" s="226"/>
      <c r="AG2764" s="219">
        <f t="shared" si="916"/>
        <v>0</v>
      </c>
      <c r="AH2764" s="234">
        <f t="shared" si="917"/>
        <v>0</v>
      </c>
      <c r="AI2764" s="214">
        <f t="shared" si="925"/>
        <v>0</v>
      </c>
      <c r="AK2764" s="229">
        <f t="shared" si="918"/>
        <v>0</v>
      </c>
      <c r="AL2764" s="226"/>
      <c r="AM2764" s="15"/>
      <c r="AN2764" s="232" t="e">
        <f t="shared" si="919"/>
        <v>#DIV/0!</v>
      </c>
      <c r="AO2764" s="214">
        <f t="shared" si="913"/>
        <v>0</v>
      </c>
      <c r="AQ2764" s="210"/>
      <c r="AR2764" s="231"/>
      <c r="AS2764" s="15"/>
      <c r="AT2764" s="232">
        <f t="shared" si="920"/>
        <v>0</v>
      </c>
      <c r="AU2764" s="235">
        <f t="shared" si="921"/>
        <v>0</v>
      </c>
      <c r="AY2764" s="210"/>
      <c r="AZ2764" s="231"/>
      <c r="BA2764" s="15"/>
      <c r="BB2764" s="232">
        <f t="shared" si="910"/>
        <v>0</v>
      </c>
      <c r="BC2764" s="235">
        <f t="shared" si="922"/>
        <v>0</v>
      </c>
      <c r="BG2764" s="210"/>
      <c r="BH2764" s="231"/>
      <c r="BI2764" s="15"/>
      <c r="BJ2764" s="232">
        <f t="shared" si="914"/>
        <v>0</v>
      </c>
      <c r="BK2764" s="235">
        <f t="shared" si="923"/>
        <v>0</v>
      </c>
      <c r="BM2764" s="109">
        <f t="shared" si="915"/>
        <v>-3.8434419699437989</v>
      </c>
      <c r="BN2764" s="213"/>
      <c r="BR2764" s="228"/>
      <c r="BS2764" s="311"/>
      <c r="BT2764" s="3"/>
      <c r="BU2764" s="213"/>
      <c r="BV2764" s="213"/>
      <c r="BW2764" s="291"/>
    </row>
    <row r="2765" spans="1:75" x14ac:dyDescent="0.2">
      <c r="A2765" s="210"/>
      <c r="B2765" s="211"/>
      <c r="C2765" s="848" t="str">
        <f ca="1">IF(ISERR(AVERAGE(INDIRECT("B"&amp;(ROW()-INT($B$1/2))):INDIRECT("B"&amp;(ROW()+INT($B$1/2))))),"",AVERAGE(INDIRECT("B"&amp;(ROW()-INT($B$1/2))):INDIRECT("B"&amp;(ROW()+INT($B$1/2)))))</f>
        <v/>
      </c>
      <c r="D2765" s="848">
        <f t="shared" si="909"/>
        <v>0</v>
      </c>
      <c r="E2765" s="275"/>
      <c r="F2765" s="15"/>
      <c r="G2765" s="3"/>
      <c r="H2765" s="3"/>
      <c r="I2765" s="3"/>
      <c r="J2765" s="3"/>
      <c r="K2765" s="3"/>
      <c r="L2765" s="554"/>
      <c r="M2765" s="545"/>
      <c r="N2765" s="546"/>
      <c r="O2765" s="5"/>
      <c r="P2765" s="216"/>
      <c r="Q2765" s="217"/>
      <c r="R2765" s="218"/>
      <c r="S2765" s="219">
        <f t="shared" si="926"/>
        <v>0</v>
      </c>
      <c r="T2765" s="220">
        <f t="shared" si="927"/>
        <v>0</v>
      </c>
      <c r="U2765" s="214">
        <f t="shared" si="924"/>
        <v>0</v>
      </c>
      <c r="W2765" s="221"/>
      <c r="X2765" s="222"/>
      <c r="Y2765" s="222"/>
      <c r="Z2765" s="223"/>
      <c r="AA2765" s="222"/>
      <c r="AB2765" s="224"/>
      <c r="AC2765" s="225"/>
      <c r="AD2765" s="2">
        <f t="shared" si="911"/>
        <v>0</v>
      </c>
      <c r="AE2765" s="2">
        <f t="shared" si="912"/>
        <v>0</v>
      </c>
      <c r="AF2765" s="226"/>
      <c r="AG2765" s="219">
        <f t="shared" si="916"/>
        <v>0</v>
      </c>
      <c r="AH2765" s="234">
        <f t="shared" si="917"/>
        <v>0</v>
      </c>
      <c r="AI2765" s="214">
        <f t="shared" si="925"/>
        <v>0</v>
      </c>
      <c r="AK2765" s="229">
        <f t="shared" si="918"/>
        <v>0</v>
      </c>
      <c r="AL2765" s="226"/>
      <c r="AM2765" s="15"/>
      <c r="AN2765" s="232" t="e">
        <f t="shared" si="919"/>
        <v>#DIV/0!</v>
      </c>
      <c r="AO2765" s="214">
        <f t="shared" si="913"/>
        <v>0</v>
      </c>
      <c r="AQ2765" s="210"/>
      <c r="AR2765" s="231"/>
      <c r="AS2765" s="15"/>
      <c r="AT2765" s="232">
        <f t="shared" si="920"/>
        <v>0</v>
      </c>
      <c r="AU2765" s="235">
        <f t="shared" si="921"/>
        <v>0</v>
      </c>
      <c r="AY2765" s="210"/>
      <c r="AZ2765" s="231"/>
      <c r="BA2765" s="15"/>
      <c r="BB2765" s="232">
        <f t="shared" si="910"/>
        <v>0</v>
      </c>
      <c r="BC2765" s="235">
        <f t="shared" si="922"/>
        <v>0</v>
      </c>
      <c r="BG2765" s="210"/>
      <c r="BH2765" s="231"/>
      <c r="BI2765" s="15"/>
      <c r="BJ2765" s="232">
        <f t="shared" si="914"/>
        <v>0</v>
      </c>
      <c r="BK2765" s="235">
        <f t="shared" si="923"/>
        <v>0</v>
      </c>
      <c r="BM2765" s="109">
        <f t="shared" si="915"/>
        <v>-3.8452743074415356</v>
      </c>
      <c r="BN2765" s="213"/>
      <c r="BR2765" s="228"/>
      <c r="BS2765" s="311"/>
      <c r="BT2765" s="3"/>
      <c r="BU2765" s="213"/>
      <c r="BV2765" s="213"/>
      <c r="BW2765" s="291"/>
    </row>
    <row r="2766" spans="1:75" x14ac:dyDescent="0.2">
      <c r="A2766" s="210"/>
      <c r="B2766" s="211"/>
      <c r="C2766" s="848" t="str">
        <f ca="1">IF(ISERR(AVERAGE(INDIRECT("B"&amp;(ROW()-INT($B$1/2))):INDIRECT("B"&amp;(ROW()+INT($B$1/2))))),"",AVERAGE(INDIRECT("B"&amp;(ROW()-INT($B$1/2))):INDIRECT("B"&amp;(ROW()+INT($B$1/2)))))</f>
        <v/>
      </c>
      <c r="D2766" s="848">
        <f t="shared" si="909"/>
        <v>0</v>
      </c>
      <c r="E2766" s="275"/>
      <c r="F2766" s="15"/>
      <c r="G2766" s="3"/>
      <c r="H2766" s="3"/>
      <c r="I2766" s="3"/>
      <c r="J2766" s="3"/>
      <c r="K2766" s="3"/>
      <c r="L2766" s="554"/>
      <c r="M2766" s="545"/>
      <c r="N2766" s="546"/>
      <c r="O2766" s="5"/>
      <c r="P2766" s="216"/>
      <c r="Q2766" s="217"/>
      <c r="R2766" s="218"/>
      <c r="S2766" s="219">
        <f t="shared" si="926"/>
        <v>0</v>
      </c>
      <c r="T2766" s="220">
        <f t="shared" si="927"/>
        <v>0</v>
      </c>
      <c r="U2766" s="214">
        <f t="shared" si="924"/>
        <v>0</v>
      </c>
      <c r="W2766" s="221"/>
      <c r="X2766" s="222"/>
      <c r="Y2766" s="222"/>
      <c r="Z2766" s="223"/>
      <c r="AA2766" s="222"/>
      <c r="AB2766" s="224"/>
      <c r="AC2766" s="225"/>
      <c r="AD2766" s="2">
        <f t="shared" si="911"/>
        <v>0</v>
      </c>
      <c r="AE2766" s="2">
        <f t="shared" si="912"/>
        <v>0</v>
      </c>
      <c r="AF2766" s="226"/>
      <c r="AG2766" s="219">
        <f t="shared" si="916"/>
        <v>0</v>
      </c>
      <c r="AH2766" s="234">
        <f t="shared" si="917"/>
        <v>0</v>
      </c>
      <c r="AI2766" s="214">
        <f t="shared" si="925"/>
        <v>0</v>
      </c>
      <c r="AK2766" s="229">
        <f t="shared" si="918"/>
        <v>0</v>
      </c>
      <c r="AL2766" s="226"/>
      <c r="AM2766" s="15"/>
      <c r="AN2766" s="232" t="e">
        <f t="shared" si="919"/>
        <v>#DIV/0!</v>
      </c>
      <c r="AO2766" s="214">
        <f t="shared" si="913"/>
        <v>0</v>
      </c>
      <c r="AQ2766" s="210"/>
      <c r="AR2766" s="231"/>
      <c r="AS2766" s="15"/>
      <c r="AT2766" s="232">
        <f t="shared" si="920"/>
        <v>0</v>
      </c>
      <c r="AU2766" s="235">
        <f t="shared" si="921"/>
        <v>0</v>
      </c>
      <c r="AY2766" s="210"/>
      <c r="AZ2766" s="231"/>
      <c r="BA2766" s="15"/>
      <c r="BB2766" s="232">
        <f t="shared" si="910"/>
        <v>0</v>
      </c>
      <c r="BC2766" s="235">
        <f t="shared" si="922"/>
        <v>0</v>
      </c>
      <c r="BG2766" s="210"/>
      <c r="BH2766" s="231"/>
      <c r="BI2766" s="15"/>
      <c r="BJ2766" s="232">
        <f t="shared" si="914"/>
        <v>0</v>
      </c>
      <c r="BK2766" s="235">
        <f t="shared" si="923"/>
        <v>0</v>
      </c>
      <c r="BM2766" s="109">
        <f t="shared" si="915"/>
        <v>-3.8471066449392723</v>
      </c>
      <c r="BN2766" s="213"/>
      <c r="BR2766" s="228"/>
      <c r="BS2766" s="311"/>
      <c r="BT2766" s="3"/>
      <c r="BU2766" s="213"/>
      <c r="BV2766" s="213"/>
      <c r="BW2766" s="291"/>
    </row>
    <row r="2767" spans="1:75" x14ac:dyDescent="0.2">
      <c r="A2767" s="210"/>
      <c r="B2767" s="211"/>
      <c r="C2767" s="848" t="str">
        <f ca="1">IF(ISERR(AVERAGE(INDIRECT("B"&amp;(ROW()-INT($B$1/2))):INDIRECT("B"&amp;(ROW()+INT($B$1/2))))),"",AVERAGE(INDIRECT("B"&amp;(ROW()-INT($B$1/2))):INDIRECT("B"&amp;(ROW()+INT($B$1/2)))))</f>
        <v/>
      </c>
      <c r="D2767" s="848">
        <f t="shared" si="909"/>
        <v>0</v>
      </c>
      <c r="E2767" s="275"/>
      <c r="F2767" s="15"/>
      <c r="G2767" s="3"/>
      <c r="H2767" s="3"/>
      <c r="I2767" s="3"/>
      <c r="J2767" s="3"/>
      <c r="K2767" s="3"/>
      <c r="L2767" s="554"/>
      <c r="M2767" s="545"/>
      <c r="N2767" s="546"/>
      <c r="O2767" s="5"/>
      <c r="P2767" s="216"/>
      <c r="Q2767" s="217"/>
      <c r="R2767" s="218"/>
      <c r="S2767" s="219">
        <f t="shared" si="926"/>
        <v>0</v>
      </c>
      <c r="T2767" s="220">
        <f t="shared" si="927"/>
        <v>0</v>
      </c>
      <c r="U2767" s="214">
        <f t="shared" si="924"/>
        <v>0</v>
      </c>
      <c r="W2767" s="221"/>
      <c r="X2767" s="222"/>
      <c r="Y2767" s="222"/>
      <c r="Z2767" s="223"/>
      <c r="AA2767" s="222"/>
      <c r="AB2767" s="224"/>
      <c r="AC2767" s="225"/>
      <c r="AD2767" s="2">
        <f t="shared" si="911"/>
        <v>0</v>
      </c>
      <c r="AE2767" s="2">
        <f t="shared" si="912"/>
        <v>0</v>
      </c>
      <c r="AF2767" s="226"/>
      <c r="AG2767" s="219">
        <f t="shared" si="916"/>
        <v>0</v>
      </c>
      <c r="AH2767" s="234">
        <f t="shared" si="917"/>
        <v>0</v>
      </c>
      <c r="AI2767" s="214">
        <f t="shared" si="925"/>
        <v>0</v>
      </c>
      <c r="AK2767" s="229">
        <f t="shared" si="918"/>
        <v>0</v>
      </c>
      <c r="AL2767" s="226"/>
      <c r="AM2767" s="15"/>
      <c r="AN2767" s="232" t="e">
        <f t="shared" si="919"/>
        <v>#DIV/0!</v>
      </c>
      <c r="AO2767" s="214">
        <f t="shared" si="913"/>
        <v>0</v>
      </c>
      <c r="AQ2767" s="210"/>
      <c r="AR2767" s="231"/>
      <c r="AS2767" s="15"/>
      <c r="AT2767" s="232">
        <f t="shared" si="920"/>
        <v>0</v>
      </c>
      <c r="AU2767" s="235">
        <f t="shared" si="921"/>
        <v>0</v>
      </c>
      <c r="AY2767" s="210"/>
      <c r="AZ2767" s="231"/>
      <c r="BA2767" s="15"/>
      <c r="BB2767" s="232">
        <f t="shared" si="910"/>
        <v>0</v>
      </c>
      <c r="BC2767" s="235">
        <f t="shared" si="922"/>
        <v>0</v>
      </c>
      <c r="BG2767" s="210"/>
      <c r="BH2767" s="231"/>
      <c r="BI2767" s="15"/>
      <c r="BJ2767" s="232">
        <f t="shared" si="914"/>
        <v>0</v>
      </c>
      <c r="BK2767" s="235">
        <f t="shared" si="923"/>
        <v>0</v>
      </c>
      <c r="BM2767" s="109">
        <f t="shared" si="915"/>
        <v>-3.848938982437009</v>
      </c>
      <c r="BN2767" s="213"/>
      <c r="BR2767" s="228"/>
      <c r="BS2767" s="311"/>
      <c r="BT2767" s="3"/>
      <c r="BU2767" s="213"/>
      <c r="BV2767" s="213"/>
      <c r="BW2767" s="291"/>
    </row>
    <row r="2768" spans="1:75" x14ac:dyDescent="0.2">
      <c r="A2768" s="210"/>
      <c r="B2768" s="211"/>
      <c r="C2768" s="848" t="str">
        <f ca="1">IF(ISERR(AVERAGE(INDIRECT("B"&amp;(ROW()-INT($B$1/2))):INDIRECT("B"&amp;(ROW()+INT($B$1/2))))),"",AVERAGE(INDIRECT("B"&amp;(ROW()-INT($B$1/2))):INDIRECT("B"&amp;(ROW()+INT($B$1/2)))))</f>
        <v/>
      </c>
      <c r="D2768" s="848">
        <f t="shared" si="909"/>
        <v>0</v>
      </c>
      <c r="E2768" s="275"/>
      <c r="F2768" s="15"/>
      <c r="G2768" s="3"/>
      <c r="H2768" s="3"/>
      <c r="I2768" s="3"/>
      <c r="J2768" s="3"/>
      <c r="K2768" s="3"/>
      <c r="L2768" s="554"/>
      <c r="M2768" s="545"/>
      <c r="N2768" s="546"/>
      <c r="O2768" s="5"/>
      <c r="P2768" s="216"/>
      <c r="Q2768" s="217"/>
      <c r="R2768" s="218"/>
      <c r="S2768" s="219">
        <f t="shared" si="926"/>
        <v>0</v>
      </c>
      <c r="T2768" s="220">
        <f t="shared" si="927"/>
        <v>0</v>
      </c>
      <c r="U2768" s="214">
        <f t="shared" si="924"/>
        <v>0</v>
      </c>
      <c r="W2768" s="221"/>
      <c r="X2768" s="222"/>
      <c r="Y2768" s="222"/>
      <c r="Z2768" s="223"/>
      <c r="AA2768" s="222"/>
      <c r="AB2768" s="224"/>
      <c r="AC2768" s="225"/>
      <c r="AD2768" s="2">
        <f t="shared" si="911"/>
        <v>0</v>
      </c>
      <c r="AE2768" s="2">
        <f t="shared" si="912"/>
        <v>0</v>
      </c>
      <c r="AF2768" s="226"/>
      <c r="AG2768" s="219">
        <f t="shared" si="916"/>
        <v>0</v>
      </c>
      <c r="AH2768" s="234">
        <f t="shared" si="917"/>
        <v>0</v>
      </c>
      <c r="AI2768" s="214">
        <f t="shared" si="925"/>
        <v>0</v>
      </c>
      <c r="AK2768" s="229">
        <f t="shared" si="918"/>
        <v>0</v>
      </c>
      <c r="AL2768" s="226"/>
      <c r="AM2768" s="15"/>
      <c r="AN2768" s="232" t="e">
        <f t="shared" si="919"/>
        <v>#DIV/0!</v>
      </c>
      <c r="AO2768" s="214">
        <f t="shared" si="913"/>
        <v>0</v>
      </c>
      <c r="AQ2768" s="210"/>
      <c r="AR2768" s="231"/>
      <c r="AS2768" s="15"/>
      <c r="AT2768" s="232">
        <f t="shared" si="920"/>
        <v>0</v>
      </c>
      <c r="AU2768" s="235">
        <f t="shared" si="921"/>
        <v>0</v>
      </c>
      <c r="AY2768" s="210"/>
      <c r="AZ2768" s="231"/>
      <c r="BA2768" s="15"/>
      <c r="BB2768" s="232">
        <f t="shared" si="910"/>
        <v>0</v>
      </c>
      <c r="BC2768" s="235">
        <f t="shared" si="922"/>
        <v>0</v>
      </c>
      <c r="BG2768" s="210"/>
      <c r="BH2768" s="231"/>
      <c r="BI2768" s="15"/>
      <c r="BJ2768" s="232">
        <f t="shared" si="914"/>
        <v>0</v>
      </c>
      <c r="BK2768" s="235">
        <f t="shared" si="923"/>
        <v>0</v>
      </c>
      <c r="BM2768" s="109">
        <f t="shared" si="915"/>
        <v>-3.8507713199347458</v>
      </c>
      <c r="BN2768" s="213"/>
      <c r="BR2768" s="228"/>
      <c r="BS2768" s="311"/>
      <c r="BT2768" s="3"/>
      <c r="BU2768" s="213"/>
      <c r="BV2768" s="213"/>
      <c r="BW2768" s="291"/>
    </row>
    <row r="2769" spans="1:75" x14ac:dyDescent="0.2">
      <c r="A2769" s="210"/>
      <c r="B2769" s="211"/>
      <c r="C2769" s="848" t="str">
        <f ca="1">IF(ISERR(AVERAGE(INDIRECT("B"&amp;(ROW()-INT($B$1/2))):INDIRECT("B"&amp;(ROW()+INT($B$1/2))))),"",AVERAGE(INDIRECT("B"&amp;(ROW()-INT($B$1/2))):INDIRECT("B"&amp;(ROW()+INT($B$1/2)))))</f>
        <v/>
      </c>
      <c r="D2769" s="848">
        <f t="shared" si="909"/>
        <v>0</v>
      </c>
      <c r="E2769" s="275"/>
      <c r="F2769" s="15"/>
      <c r="G2769" s="3"/>
      <c r="H2769" s="3"/>
      <c r="I2769" s="3"/>
      <c r="J2769" s="3"/>
      <c r="K2769" s="3"/>
      <c r="L2769" s="554"/>
      <c r="M2769" s="545"/>
      <c r="N2769" s="546"/>
      <c r="O2769" s="5"/>
      <c r="P2769" s="216"/>
      <c r="Q2769" s="217"/>
      <c r="R2769" s="218"/>
      <c r="S2769" s="219">
        <f t="shared" si="926"/>
        <v>0</v>
      </c>
      <c r="T2769" s="220">
        <f t="shared" si="927"/>
        <v>0</v>
      </c>
      <c r="U2769" s="214">
        <f t="shared" si="924"/>
        <v>0</v>
      </c>
      <c r="W2769" s="221"/>
      <c r="X2769" s="222"/>
      <c r="Y2769" s="222"/>
      <c r="Z2769" s="223"/>
      <c r="AA2769" s="222"/>
      <c r="AB2769" s="224"/>
      <c r="AC2769" s="225"/>
      <c r="AD2769" s="2">
        <f t="shared" si="911"/>
        <v>0</v>
      </c>
      <c r="AE2769" s="2">
        <f t="shared" si="912"/>
        <v>0</v>
      </c>
      <c r="AF2769" s="226"/>
      <c r="AG2769" s="219">
        <f t="shared" si="916"/>
        <v>0</v>
      </c>
      <c r="AH2769" s="234">
        <f t="shared" si="917"/>
        <v>0</v>
      </c>
      <c r="AI2769" s="214">
        <f t="shared" si="925"/>
        <v>0</v>
      </c>
      <c r="AK2769" s="229">
        <f t="shared" si="918"/>
        <v>0</v>
      </c>
      <c r="AL2769" s="226"/>
      <c r="AM2769" s="15"/>
      <c r="AN2769" s="232" t="e">
        <f t="shared" si="919"/>
        <v>#DIV/0!</v>
      </c>
      <c r="AO2769" s="214">
        <f t="shared" si="913"/>
        <v>0</v>
      </c>
      <c r="AQ2769" s="210"/>
      <c r="AR2769" s="231"/>
      <c r="AS2769" s="15"/>
      <c r="AT2769" s="232">
        <f t="shared" si="920"/>
        <v>0</v>
      </c>
      <c r="AU2769" s="235">
        <f t="shared" si="921"/>
        <v>0</v>
      </c>
      <c r="AY2769" s="210"/>
      <c r="AZ2769" s="231"/>
      <c r="BA2769" s="15"/>
      <c r="BB2769" s="232">
        <f t="shared" si="910"/>
        <v>0</v>
      </c>
      <c r="BC2769" s="235">
        <f t="shared" si="922"/>
        <v>0</v>
      </c>
      <c r="BG2769" s="210"/>
      <c r="BH2769" s="231"/>
      <c r="BI2769" s="15"/>
      <c r="BJ2769" s="232">
        <f t="shared" si="914"/>
        <v>0</v>
      </c>
      <c r="BK2769" s="235">
        <f t="shared" si="923"/>
        <v>0</v>
      </c>
      <c r="BM2769" s="109">
        <f t="shared" si="915"/>
        <v>-3.8526036574324825</v>
      </c>
      <c r="BN2769" s="213"/>
      <c r="BR2769" s="228"/>
      <c r="BS2769" s="311"/>
      <c r="BT2769" s="3"/>
      <c r="BU2769" s="213"/>
      <c r="BV2769" s="213"/>
      <c r="BW2769" s="291"/>
    </row>
    <row r="2770" spans="1:75" x14ac:dyDescent="0.2">
      <c r="A2770" s="210"/>
      <c r="B2770" s="211"/>
      <c r="C2770" s="848" t="str">
        <f ca="1">IF(ISERR(AVERAGE(INDIRECT("B"&amp;(ROW()-INT($B$1/2))):INDIRECT("B"&amp;(ROW()+INT($B$1/2))))),"",AVERAGE(INDIRECT("B"&amp;(ROW()-INT($B$1/2))):INDIRECT("B"&amp;(ROW()+INT($B$1/2)))))</f>
        <v/>
      </c>
      <c r="D2770" s="848">
        <f t="shared" si="909"/>
        <v>0</v>
      </c>
      <c r="E2770" s="275"/>
      <c r="F2770" s="15"/>
      <c r="G2770" s="3"/>
      <c r="H2770" s="3"/>
      <c r="I2770" s="3"/>
      <c r="J2770" s="3"/>
      <c r="K2770" s="3"/>
      <c r="L2770" s="554"/>
      <c r="M2770" s="545"/>
      <c r="N2770" s="546"/>
      <c r="O2770" s="5"/>
      <c r="P2770" s="216"/>
      <c r="Q2770" s="217"/>
      <c r="R2770" s="218"/>
      <c r="S2770" s="219">
        <f t="shared" si="926"/>
        <v>0</v>
      </c>
      <c r="T2770" s="220">
        <f t="shared" si="927"/>
        <v>0</v>
      </c>
      <c r="U2770" s="214">
        <f t="shared" si="924"/>
        <v>0</v>
      </c>
      <c r="W2770" s="221"/>
      <c r="X2770" s="222"/>
      <c r="Y2770" s="222"/>
      <c r="Z2770" s="223"/>
      <c r="AA2770" s="222"/>
      <c r="AB2770" s="224"/>
      <c r="AC2770" s="225"/>
      <c r="AD2770" s="2">
        <f t="shared" si="911"/>
        <v>0</v>
      </c>
      <c r="AE2770" s="2">
        <f t="shared" si="912"/>
        <v>0</v>
      </c>
      <c r="AF2770" s="226"/>
      <c r="AG2770" s="219">
        <f t="shared" si="916"/>
        <v>0</v>
      </c>
      <c r="AH2770" s="234">
        <f t="shared" si="917"/>
        <v>0</v>
      </c>
      <c r="AI2770" s="214">
        <f t="shared" si="925"/>
        <v>0</v>
      </c>
      <c r="AK2770" s="229">
        <f t="shared" si="918"/>
        <v>0</v>
      </c>
      <c r="AL2770" s="226"/>
      <c r="AM2770" s="15"/>
      <c r="AN2770" s="232" t="e">
        <f t="shared" si="919"/>
        <v>#DIV/0!</v>
      </c>
      <c r="AO2770" s="214">
        <f t="shared" si="913"/>
        <v>0</v>
      </c>
      <c r="AQ2770" s="210"/>
      <c r="AR2770" s="231"/>
      <c r="AS2770" s="15"/>
      <c r="AT2770" s="232">
        <f t="shared" si="920"/>
        <v>0</v>
      </c>
      <c r="AU2770" s="235">
        <f t="shared" si="921"/>
        <v>0</v>
      </c>
      <c r="AY2770" s="210"/>
      <c r="AZ2770" s="231"/>
      <c r="BA2770" s="15"/>
      <c r="BB2770" s="232">
        <f t="shared" si="910"/>
        <v>0</v>
      </c>
      <c r="BC2770" s="235">
        <f t="shared" si="922"/>
        <v>0</v>
      </c>
      <c r="BG2770" s="210"/>
      <c r="BH2770" s="231"/>
      <c r="BI2770" s="15"/>
      <c r="BJ2770" s="232">
        <f t="shared" si="914"/>
        <v>0</v>
      </c>
      <c r="BK2770" s="235">
        <f t="shared" si="923"/>
        <v>0</v>
      </c>
      <c r="BM2770" s="109">
        <f t="shared" si="915"/>
        <v>-3.8544359949302192</v>
      </c>
      <c r="BN2770" s="213"/>
      <c r="BR2770" s="228"/>
      <c r="BS2770" s="311"/>
      <c r="BT2770" s="3"/>
      <c r="BU2770" s="213"/>
      <c r="BV2770" s="213"/>
      <c r="BW2770" s="291"/>
    </row>
    <row r="2771" spans="1:75" x14ac:dyDescent="0.2">
      <c r="A2771" s="210"/>
      <c r="B2771" s="211"/>
      <c r="C2771" s="848" t="str">
        <f ca="1">IF(ISERR(AVERAGE(INDIRECT("B"&amp;(ROW()-INT($B$1/2))):INDIRECT("B"&amp;(ROW()+INT($B$1/2))))),"",AVERAGE(INDIRECT("B"&amp;(ROW()-INT($B$1/2))):INDIRECT("B"&amp;(ROW()+INT($B$1/2)))))</f>
        <v/>
      </c>
      <c r="D2771" s="848">
        <f t="shared" si="909"/>
        <v>0</v>
      </c>
      <c r="E2771" s="275"/>
      <c r="F2771" s="15"/>
      <c r="G2771" s="3"/>
      <c r="H2771" s="3"/>
      <c r="I2771" s="3"/>
      <c r="J2771" s="3"/>
      <c r="K2771" s="3"/>
      <c r="L2771" s="554"/>
      <c r="M2771" s="545"/>
      <c r="N2771" s="546"/>
      <c r="O2771" s="5"/>
      <c r="P2771" s="216"/>
      <c r="Q2771" s="217"/>
      <c r="R2771" s="218"/>
      <c r="S2771" s="219">
        <f t="shared" si="926"/>
        <v>0</v>
      </c>
      <c r="T2771" s="220">
        <f t="shared" si="927"/>
        <v>0</v>
      </c>
      <c r="U2771" s="214">
        <f t="shared" si="924"/>
        <v>0</v>
      </c>
      <c r="W2771" s="221"/>
      <c r="X2771" s="222"/>
      <c r="Y2771" s="222"/>
      <c r="Z2771" s="223"/>
      <c r="AA2771" s="222"/>
      <c r="AB2771" s="224"/>
      <c r="AC2771" s="225"/>
      <c r="AD2771" s="2">
        <f t="shared" si="911"/>
        <v>0</v>
      </c>
      <c r="AE2771" s="2">
        <f t="shared" si="912"/>
        <v>0</v>
      </c>
      <c r="AF2771" s="226"/>
      <c r="AG2771" s="219">
        <f t="shared" si="916"/>
        <v>0</v>
      </c>
      <c r="AH2771" s="234">
        <f t="shared" si="917"/>
        <v>0</v>
      </c>
      <c r="AI2771" s="214">
        <f t="shared" si="925"/>
        <v>0</v>
      </c>
      <c r="AK2771" s="229">
        <f t="shared" si="918"/>
        <v>0</v>
      </c>
      <c r="AL2771" s="226"/>
      <c r="AM2771" s="15"/>
      <c r="AN2771" s="232" t="e">
        <f t="shared" si="919"/>
        <v>#DIV/0!</v>
      </c>
      <c r="AO2771" s="214">
        <f t="shared" si="913"/>
        <v>0</v>
      </c>
      <c r="AQ2771" s="210"/>
      <c r="AR2771" s="231"/>
      <c r="AS2771" s="15"/>
      <c r="AT2771" s="232">
        <f t="shared" si="920"/>
        <v>0</v>
      </c>
      <c r="AU2771" s="235">
        <f t="shared" si="921"/>
        <v>0</v>
      </c>
      <c r="AY2771" s="210"/>
      <c r="AZ2771" s="231"/>
      <c r="BA2771" s="15"/>
      <c r="BB2771" s="232">
        <f t="shared" si="910"/>
        <v>0</v>
      </c>
      <c r="BC2771" s="235">
        <f t="shared" si="922"/>
        <v>0</v>
      </c>
      <c r="BG2771" s="210"/>
      <c r="BH2771" s="231"/>
      <c r="BI2771" s="15"/>
      <c r="BJ2771" s="232">
        <f t="shared" si="914"/>
        <v>0</v>
      </c>
      <c r="BK2771" s="235">
        <f t="shared" si="923"/>
        <v>0</v>
      </c>
      <c r="BM2771" s="109">
        <f t="shared" si="915"/>
        <v>-3.8562683324279559</v>
      </c>
      <c r="BN2771" s="213"/>
      <c r="BR2771" s="228"/>
      <c r="BS2771" s="311"/>
      <c r="BT2771" s="3"/>
      <c r="BU2771" s="213"/>
      <c r="BV2771" s="213"/>
      <c r="BW2771" s="291"/>
    </row>
    <row r="2772" spans="1:75" x14ac:dyDescent="0.2">
      <c r="A2772" s="210"/>
      <c r="B2772" s="211"/>
      <c r="C2772" s="848" t="str">
        <f ca="1">IF(ISERR(AVERAGE(INDIRECT("B"&amp;(ROW()-INT($B$1/2))):INDIRECT("B"&amp;(ROW()+INT($B$1/2))))),"",AVERAGE(INDIRECT("B"&amp;(ROW()-INT($B$1/2))):INDIRECT("B"&amp;(ROW()+INT($B$1/2)))))</f>
        <v/>
      </c>
      <c r="D2772" s="848">
        <f t="shared" si="909"/>
        <v>0</v>
      </c>
      <c r="E2772" s="275"/>
      <c r="F2772" s="15"/>
      <c r="G2772" s="3"/>
      <c r="H2772" s="3"/>
      <c r="I2772" s="3"/>
      <c r="J2772" s="3"/>
      <c r="K2772" s="3"/>
      <c r="L2772" s="554"/>
      <c r="M2772" s="545"/>
      <c r="N2772" s="546"/>
      <c r="O2772" s="5"/>
      <c r="P2772" s="216"/>
      <c r="Q2772" s="217"/>
      <c r="R2772" s="218"/>
      <c r="S2772" s="219">
        <f t="shared" si="926"/>
        <v>0</v>
      </c>
      <c r="T2772" s="220">
        <f t="shared" si="927"/>
        <v>0</v>
      </c>
      <c r="U2772" s="214">
        <f t="shared" si="924"/>
        <v>0</v>
      </c>
      <c r="W2772" s="221"/>
      <c r="X2772" s="222"/>
      <c r="Y2772" s="222"/>
      <c r="Z2772" s="223"/>
      <c r="AA2772" s="222"/>
      <c r="AB2772" s="224"/>
      <c r="AC2772" s="225"/>
      <c r="AD2772" s="2">
        <f t="shared" si="911"/>
        <v>0</v>
      </c>
      <c r="AE2772" s="2">
        <f t="shared" si="912"/>
        <v>0</v>
      </c>
      <c r="AF2772" s="226"/>
      <c r="AG2772" s="219">
        <f t="shared" si="916"/>
        <v>0</v>
      </c>
      <c r="AH2772" s="234">
        <f t="shared" si="917"/>
        <v>0</v>
      </c>
      <c r="AI2772" s="214">
        <f t="shared" si="925"/>
        <v>0</v>
      </c>
      <c r="AK2772" s="229">
        <f t="shared" si="918"/>
        <v>0</v>
      </c>
      <c r="AL2772" s="226"/>
      <c r="AM2772" s="15"/>
      <c r="AN2772" s="232" t="e">
        <f t="shared" si="919"/>
        <v>#DIV/0!</v>
      </c>
      <c r="AO2772" s="214">
        <f t="shared" si="913"/>
        <v>0</v>
      </c>
      <c r="AQ2772" s="210"/>
      <c r="AR2772" s="231"/>
      <c r="AS2772" s="15"/>
      <c r="AT2772" s="232">
        <f t="shared" si="920"/>
        <v>0</v>
      </c>
      <c r="AU2772" s="235">
        <f t="shared" si="921"/>
        <v>0</v>
      </c>
      <c r="AY2772" s="210"/>
      <c r="AZ2772" s="231"/>
      <c r="BA2772" s="15"/>
      <c r="BB2772" s="232">
        <f t="shared" si="910"/>
        <v>0</v>
      </c>
      <c r="BC2772" s="235">
        <f t="shared" si="922"/>
        <v>0</v>
      </c>
      <c r="BG2772" s="210"/>
      <c r="BH2772" s="231"/>
      <c r="BI2772" s="15"/>
      <c r="BJ2772" s="232">
        <f t="shared" si="914"/>
        <v>0</v>
      </c>
      <c r="BK2772" s="235">
        <f t="shared" si="923"/>
        <v>0</v>
      </c>
      <c r="BM2772" s="109">
        <f t="shared" si="915"/>
        <v>-3.8581006699256926</v>
      </c>
      <c r="BN2772" s="213"/>
      <c r="BR2772" s="228"/>
      <c r="BS2772" s="311"/>
      <c r="BT2772" s="3"/>
      <c r="BU2772" s="213"/>
      <c r="BV2772" s="213"/>
      <c r="BW2772" s="291"/>
    </row>
    <row r="2773" spans="1:75" x14ac:dyDescent="0.2">
      <c r="A2773" s="210"/>
      <c r="B2773" s="211"/>
      <c r="C2773" s="848" t="str">
        <f ca="1">IF(ISERR(AVERAGE(INDIRECT("B"&amp;(ROW()-INT($B$1/2))):INDIRECT("B"&amp;(ROW()+INT($B$1/2))))),"",AVERAGE(INDIRECT("B"&amp;(ROW()-INT($B$1/2))):INDIRECT("B"&amp;(ROW()+INT($B$1/2)))))</f>
        <v/>
      </c>
      <c r="D2773" s="848">
        <f t="shared" si="909"/>
        <v>0</v>
      </c>
      <c r="E2773" s="275"/>
      <c r="F2773" s="15"/>
      <c r="G2773" s="3"/>
      <c r="H2773" s="3"/>
      <c r="I2773" s="3"/>
      <c r="J2773" s="3"/>
      <c r="K2773" s="3"/>
      <c r="L2773" s="554"/>
      <c r="M2773" s="545"/>
      <c r="N2773" s="546"/>
      <c r="O2773" s="5"/>
      <c r="P2773" s="216"/>
      <c r="Q2773" s="217"/>
      <c r="R2773" s="218"/>
      <c r="S2773" s="219">
        <f t="shared" si="926"/>
        <v>0</v>
      </c>
      <c r="T2773" s="220">
        <f t="shared" si="927"/>
        <v>0</v>
      </c>
      <c r="U2773" s="214">
        <f t="shared" si="924"/>
        <v>0</v>
      </c>
      <c r="W2773" s="221"/>
      <c r="X2773" s="222"/>
      <c r="Y2773" s="222"/>
      <c r="Z2773" s="223"/>
      <c r="AA2773" s="222"/>
      <c r="AB2773" s="224"/>
      <c r="AC2773" s="225"/>
      <c r="AD2773" s="2">
        <f t="shared" si="911"/>
        <v>0</v>
      </c>
      <c r="AE2773" s="2">
        <f t="shared" si="912"/>
        <v>0</v>
      </c>
      <c r="AF2773" s="226"/>
      <c r="AG2773" s="219">
        <f t="shared" si="916"/>
        <v>0</v>
      </c>
      <c r="AH2773" s="234">
        <f t="shared" si="917"/>
        <v>0</v>
      </c>
      <c r="AI2773" s="214">
        <f t="shared" si="925"/>
        <v>0</v>
      </c>
      <c r="AK2773" s="229">
        <f t="shared" si="918"/>
        <v>0</v>
      </c>
      <c r="AL2773" s="226"/>
      <c r="AM2773" s="15"/>
      <c r="AN2773" s="232" t="e">
        <f t="shared" si="919"/>
        <v>#DIV/0!</v>
      </c>
      <c r="AO2773" s="214">
        <f t="shared" si="913"/>
        <v>0</v>
      </c>
      <c r="AQ2773" s="210"/>
      <c r="AR2773" s="231"/>
      <c r="AS2773" s="15"/>
      <c r="AT2773" s="232">
        <f t="shared" si="920"/>
        <v>0</v>
      </c>
      <c r="AU2773" s="235">
        <f t="shared" si="921"/>
        <v>0</v>
      </c>
      <c r="AY2773" s="210"/>
      <c r="AZ2773" s="231"/>
      <c r="BA2773" s="15"/>
      <c r="BB2773" s="232">
        <f t="shared" si="910"/>
        <v>0</v>
      </c>
      <c r="BC2773" s="235">
        <f t="shared" si="922"/>
        <v>0</v>
      </c>
      <c r="BG2773" s="210"/>
      <c r="BH2773" s="231"/>
      <c r="BI2773" s="15"/>
      <c r="BJ2773" s="232">
        <f t="shared" si="914"/>
        <v>0</v>
      </c>
      <c r="BK2773" s="235">
        <f t="shared" si="923"/>
        <v>0</v>
      </c>
      <c r="BM2773" s="109">
        <f t="shared" si="915"/>
        <v>-3.8599330074234293</v>
      </c>
      <c r="BN2773" s="213"/>
      <c r="BR2773" s="228"/>
      <c r="BS2773" s="311"/>
      <c r="BT2773" s="3"/>
      <c r="BU2773" s="213"/>
      <c r="BV2773" s="213"/>
      <c r="BW2773" s="291"/>
    </row>
    <row r="2774" spans="1:75" x14ac:dyDescent="0.2">
      <c r="A2774" s="210"/>
      <c r="B2774" s="211"/>
      <c r="C2774" s="848" t="str">
        <f ca="1">IF(ISERR(AVERAGE(INDIRECT("B"&amp;(ROW()-INT($B$1/2))):INDIRECT("B"&amp;(ROW()+INT($B$1/2))))),"",AVERAGE(INDIRECT("B"&amp;(ROW()-INT($B$1/2))):INDIRECT("B"&amp;(ROW()+INT($B$1/2)))))</f>
        <v/>
      </c>
      <c r="D2774" s="848">
        <f t="shared" si="909"/>
        <v>0</v>
      </c>
      <c r="E2774" s="275"/>
      <c r="F2774" s="15"/>
      <c r="G2774" s="3"/>
      <c r="H2774" s="3"/>
      <c r="I2774" s="3"/>
      <c r="J2774" s="3"/>
      <c r="K2774" s="3"/>
      <c r="L2774" s="554"/>
      <c r="M2774" s="545"/>
      <c r="N2774" s="546"/>
      <c r="O2774" s="5"/>
      <c r="P2774" s="216"/>
      <c r="Q2774" s="217"/>
      <c r="R2774" s="218"/>
      <c r="S2774" s="219">
        <f t="shared" si="926"/>
        <v>0</v>
      </c>
      <c r="T2774" s="220">
        <f t="shared" si="927"/>
        <v>0</v>
      </c>
      <c r="U2774" s="214">
        <f t="shared" si="924"/>
        <v>0</v>
      </c>
      <c r="W2774" s="221"/>
      <c r="X2774" s="222"/>
      <c r="Y2774" s="222"/>
      <c r="Z2774" s="223"/>
      <c r="AA2774" s="222"/>
      <c r="AB2774" s="224"/>
      <c r="AC2774" s="225"/>
      <c r="AD2774" s="2">
        <f t="shared" si="911"/>
        <v>0</v>
      </c>
      <c r="AE2774" s="2">
        <f t="shared" si="912"/>
        <v>0</v>
      </c>
      <c r="AF2774" s="226"/>
      <c r="AG2774" s="219">
        <f t="shared" si="916"/>
        <v>0</v>
      </c>
      <c r="AH2774" s="234">
        <f t="shared" si="917"/>
        <v>0</v>
      </c>
      <c r="AI2774" s="214">
        <f t="shared" si="925"/>
        <v>0</v>
      </c>
      <c r="AK2774" s="229">
        <f t="shared" si="918"/>
        <v>0</v>
      </c>
      <c r="AL2774" s="226"/>
      <c r="AM2774" s="15"/>
      <c r="AN2774" s="232" t="e">
        <f t="shared" si="919"/>
        <v>#DIV/0!</v>
      </c>
      <c r="AO2774" s="214">
        <f t="shared" si="913"/>
        <v>0</v>
      </c>
      <c r="AQ2774" s="210"/>
      <c r="AR2774" s="231"/>
      <c r="AS2774" s="15"/>
      <c r="AT2774" s="232">
        <f t="shared" si="920"/>
        <v>0</v>
      </c>
      <c r="AU2774" s="235">
        <f t="shared" si="921"/>
        <v>0</v>
      </c>
      <c r="AY2774" s="210"/>
      <c r="AZ2774" s="231"/>
      <c r="BA2774" s="15"/>
      <c r="BB2774" s="232">
        <f t="shared" si="910"/>
        <v>0</v>
      </c>
      <c r="BC2774" s="235">
        <f t="shared" si="922"/>
        <v>0</v>
      </c>
      <c r="BG2774" s="210"/>
      <c r="BH2774" s="231"/>
      <c r="BI2774" s="15"/>
      <c r="BJ2774" s="232">
        <f t="shared" si="914"/>
        <v>0</v>
      </c>
      <c r="BK2774" s="235">
        <f t="shared" si="923"/>
        <v>0</v>
      </c>
      <c r="BM2774" s="109">
        <f t="shared" si="915"/>
        <v>-3.861765344921166</v>
      </c>
      <c r="BN2774" s="213"/>
      <c r="BR2774" s="228"/>
      <c r="BS2774" s="311"/>
      <c r="BT2774" s="3"/>
      <c r="BU2774" s="213"/>
      <c r="BV2774" s="213"/>
      <c r="BW2774" s="291"/>
    </row>
    <row r="2775" spans="1:75" x14ac:dyDescent="0.2">
      <c r="A2775" s="210"/>
      <c r="B2775" s="211"/>
      <c r="C2775" s="848" t="str">
        <f ca="1">IF(ISERR(AVERAGE(INDIRECT("B"&amp;(ROW()-INT($B$1/2))):INDIRECT("B"&amp;(ROW()+INT($B$1/2))))),"",AVERAGE(INDIRECT("B"&amp;(ROW()-INT($B$1/2))):INDIRECT("B"&amp;(ROW()+INT($B$1/2)))))</f>
        <v/>
      </c>
      <c r="D2775" s="848">
        <f t="shared" si="909"/>
        <v>0</v>
      </c>
      <c r="E2775" s="275"/>
      <c r="F2775" s="15"/>
      <c r="G2775" s="3"/>
      <c r="H2775" s="3"/>
      <c r="I2775" s="3"/>
      <c r="J2775" s="3"/>
      <c r="K2775" s="3"/>
      <c r="L2775" s="554"/>
      <c r="M2775" s="545"/>
      <c r="N2775" s="546"/>
      <c r="O2775" s="5"/>
      <c r="P2775" s="216"/>
      <c r="Q2775" s="217"/>
      <c r="R2775" s="218"/>
      <c r="S2775" s="219">
        <f t="shared" si="926"/>
        <v>0</v>
      </c>
      <c r="T2775" s="220">
        <f t="shared" si="927"/>
        <v>0</v>
      </c>
      <c r="U2775" s="214">
        <f t="shared" si="924"/>
        <v>0</v>
      </c>
      <c r="W2775" s="221"/>
      <c r="X2775" s="222"/>
      <c r="Y2775" s="222"/>
      <c r="Z2775" s="223"/>
      <c r="AA2775" s="222"/>
      <c r="AB2775" s="224"/>
      <c r="AC2775" s="225"/>
      <c r="AD2775" s="2">
        <f t="shared" si="911"/>
        <v>0</v>
      </c>
      <c r="AE2775" s="2">
        <f t="shared" si="912"/>
        <v>0</v>
      </c>
      <c r="AF2775" s="226"/>
      <c r="AG2775" s="219">
        <f t="shared" si="916"/>
        <v>0</v>
      </c>
      <c r="AH2775" s="234">
        <f t="shared" si="917"/>
        <v>0</v>
      </c>
      <c r="AI2775" s="214">
        <f t="shared" si="925"/>
        <v>0</v>
      </c>
      <c r="AK2775" s="229">
        <f t="shared" si="918"/>
        <v>0</v>
      </c>
      <c r="AL2775" s="226"/>
      <c r="AM2775" s="15"/>
      <c r="AN2775" s="232" t="e">
        <f t="shared" si="919"/>
        <v>#DIV/0!</v>
      </c>
      <c r="AO2775" s="214">
        <f t="shared" si="913"/>
        <v>0</v>
      </c>
      <c r="AQ2775" s="210"/>
      <c r="AR2775" s="231"/>
      <c r="AS2775" s="15"/>
      <c r="AT2775" s="232">
        <f t="shared" si="920"/>
        <v>0</v>
      </c>
      <c r="AU2775" s="235">
        <f t="shared" si="921"/>
        <v>0</v>
      </c>
      <c r="AY2775" s="210"/>
      <c r="AZ2775" s="231"/>
      <c r="BA2775" s="15"/>
      <c r="BB2775" s="232">
        <f t="shared" si="910"/>
        <v>0</v>
      </c>
      <c r="BC2775" s="235">
        <f t="shared" si="922"/>
        <v>0</v>
      </c>
      <c r="BG2775" s="210"/>
      <c r="BH2775" s="231"/>
      <c r="BI2775" s="15"/>
      <c r="BJ2775" s="232">
        <f t="shared" si="914"/>
        <v>0</v>
      </c>
      <c r="BK2775" s="235">
        <f t="shared" si="923"/>
        <v>0</v>
      </c>
      <c r="BM2775" s="109">
        <f t="shared" si="915"/>
        <v>-3.8635976824189027</v>
      </c>
      <c r="BN2775" s="213"/>
      <c r="BR2775" s="228"/>
      <c r="BS2775" s="311"/>
      <c r="BT2775" s="3"/>
      <c r="BU2775" s="213"/>
      <c r="BV2775" s="213"/>
      <c r="BW2775" s="291"/>
    </row>
    <row r="2776" spans="1:75" x14ac:dyDescent="0.2">
      <c r="A2776" s="210"/>
      <c r="B2776" s="211"/>
      <c r="C2776" s="848" t="str">
        <f ca="1">IF(ISERR(AVERAGE(INDIRECT("B"&amp;(ROW()-INT($B$1/2))):INDIRECT("B"&amp;(ROW()+INT($B$1/2))))),"",AVERAGE(INDIRECT("B"&amp;(ROW()-INT($B$1/2))):INDIRECT("B"&amp;(ROW()+INT($B$1/2)))))</f>
        <v/>
      </c>
      <c r="D2776" s="848">
        <f t="shared" si="909"/>
        <v>0</v>
      </c>
      <c r="E2776" s="275"/>
      <c r="F2776" s="15"/>
      <c r="G2776" s="3"/>
      <c r="H2776" s="3"/>
      <c r="I2776" s="3"/>
      <c r="J2776" s="3"/>
      <c r="K2776" s="3"/>
      <c r="L2776" s="554"/>
      <c r="M2776" s="545"/>
      <c r="N2776" s="546"/>
      <c r="O2776" s="5"/>
      <c r="P2776" s="216"/>
      <c r="Q2776" s="217"/>
      <c r="R2776" s="218"/>
      <c r="S2776" s="219">
        <f t="shared" si="926"/>
        <v>0</v>
      </c>
      <c r="T2776" s="220">
        <f t="shared" si="927"/>
        <v>0</v>
      </c>
      <c r="U2776" s="214">
        <f t="shared" si="924"/>
        <v>0</v>
      </c>
      <c r="W2776" s="221"/>
      <c r="X2776" s="222"/>
      <c r="Y2776" s="222"/>
      <c r="Z2776" s="223"/>
      <c r="AA2776" s="222"/>
      <c r="AB2776" s="224"/>
      <c r="AC2776" s="225"/>
      <c r="AD2776" s="2">
        <f t="shared" si="911"/>
        <v>0</v>
      </c>
      <c r="AE2776" s="2">
        <f t="shared" si="912"/>
        <v>0</v>
      </c>
      <c r="AF2776" s="226"/>
      <c r="AG2776" s="219">
        <f t="shared" si="916"/>
        <v>0</v>
      </c>
      <c r="AH2776" s="234">
        <f t="shared" si="917"/>
        <v>0</v>
      </c>
      <c r="AI2776" s="214">
        <f t="shared" si="925"/>
        <v>0</v>
      </c>
      <c r="AK2776" s="229">
        <f t="shared" si="918"/>
        <v>0</v>
      </c>
      <c r="AL2776" s="226"/>
      <c r="AM2776" s="15"/>
      <c r="AN2776" s="232" t="e">
        <f t="shared" si="919"/>
        <v>#DIV/0!</v>
      </c>
      <c r="AO2776" s="214">
        <f t="shared" si="913"/>
        <v>0</v>
      </c>
      <c r="AQ2776" s="210"/>
      <c r="AR2776" s="231"/>
      <c r="AS2776" s="15"/>
      <c r="AT2776" s="232">
        <f t="shared" si="920"/>
        <v>0</v>
      </c>
      <c r="AU2776" s="235">
        <f t="shared" si="921"/>
        <v>0</v>
      </c>
      <c r="AY2776" s="210"/>
      <c r="AZ2776" s="231"/>
      <c r="BA2776" s="15"/>
      <c r="BB2776" s="232">
        <f t="shared" si="910"/>
        <v>0</v>
      </c>
      <c r="BC2776" s="235">
        <f t="shared" si="922"/>
        <v>0</v>
      </c>
      <c r="BG2776" s="210"/>
      <c r="BH2776" s="231"/>
      <c r="BI2776" s="15"/>
      <c r="BJ2776" s="232">
        <f t="shared" si="914"/>
        <v>0</v>
      </c>
      <c r="BK2776" s="235">
        <f t="shared" si="923"/>
        <v>0</v>
      </c>
      <c r="BM2776" s="109">
        <f t="shared" si="915"/>
        <v>-3.8654300199166394</v>
      </c>
      <c r="BN2776" s="213"/>
      <c r="BR2776" s="228"/>
      <c r="BS2776" s="311"/>
      <c r="BT2776" s="3"/>
      <c r="BU2776" s="213"/>
      <c r="BV2776" s="213"/>
      <c r="BW2776" s="291"/>
    </row>
    <row r="2777" spans="1:75" x14ac:dyDescent="0.2">
      <c r="A2777" s="210"/>
      <c r="B2777" s="211"/>
      <c r="C2777" s="848" t="str">
        <f ca="1">IF(ISERR(AVERAGE(INDIRECT("B"&amp;(ROW()-INT($B$1/2))):INDIRECT("B"&amp;(ROW()+INT($B$1/2))))),"",AVERAGE(INDIRECT("B"&amp;(ROW()-INT($B$1/2))):INDIRECT("B"&amp;(ROW()+INT($B$1/2)))))</f>
        <v/>
      </c>
      <c r="D2777" s="848">
        <f t="shared" si="909"/>
        <v>0</v>
      </c>
      <c r="E2777" s="275"/>
      <c r="F2777" s="15"/>
      <c r="G2777" s="3"/>
      <c r="H2777" s="3"/>
      <c r="I2777" s="3"/>
      <c r="J2777" s="3"/>
      <c r="K2777" s="3"/>
      <c r="L2777" s="554"/>
      <c r="M2777" s="545"/>
      <c r="N2777" s="546"/>
      <c r="O2777" s="5"/>
      <c r="P2777" s="216"/>
      <c r="Q2777" s="217"/>
      <c r="R2777" s="218"/>
      <c r="S2777" s="219">
        <f t="shared" si="926"/>
        <v>0</v>
      </c>
      <c r="T2777" s="220">
        <f t="shared" si="927"/>
        <v>0</v>
      </c>
      <c r="U2777" s="214">
        <f t="shared" si="924"/>
        <v>0</v>
      </c>
      <c r="W2777" s="221"/>
      <c r="X2777" s="222"/>
      <c r="Y2777" s="222"/>
      <c r="Z2777" s="223"/>
      <c r="AA2777" s="222"/>
      <c r="AB2777" s="224"/>
      <c r="AC2777" s="225"/>
      <c r="AD2777" s="2">
        <f t="shared" si="911"/>
        <v>0</v>
      </c>
      <c r="AE2777" s="2">
        <f t="shared" si="912"/>
        <v>0</v>
      </c>
      <c r="AF2777" s="226"/>
      <c r="AG2777" s="219">
        <f t="shared" si="916"/>
        <v>0</v>
      </c>
      <c r="AH2777" s="234">
        <f t="shared" si="917"/>
        <v>0</v>
      </c>
      <c r="AI2777" s="214">
        <f t="shared" si="925"/>
        <v>0</v>
      </c>
      <c r="AK2777" s="229">
        <f t="shared" si="918"/>
        <v>0</v>
      </c>
      <c r="AL2777" s="226"/>
      <c r="AM2777" s="15"/>
      <c r="AN2777" s="232" t="e">
        <f t="shared" si="919"/>
        <v>#DIV/0!</v>
      </c>
      <c r="AO2777" s="214">
        <f t="shared" si="913"/>
        <v>0</v>
      </c>
      <c r="AQ2777" s="210"/>
      <c r="AR2777" s="231"/>
      <c r="AS2777" s="15"/>
      <c r="AT2777" s="232">
        <f t="shared" si="920"/>
        <v>0</v>
      </c>
      <c r="AU2777" s="235">
        <f t="shared" si="921"/>
        <v>0</v>
      </c>
      <c r="AY2777" s="210"/>
      <c r="AZ2777" s="231"/>
      <c r="BA2777" s="15"/>
      <c r="BB2777" s="232">
        <f t="shared" si="910"/>
        <v>0</v>
      </c>
      <c r="BC2777" s="235">
        <f t="shared" si="922"/>
        <v>0</v>
      </c>
      <c r="BG2777" s="210"/>
      <c r="BH2777" s="231"/>
      <c r="BI2777" s="15"/>
      <c r="BJ2777" s="232">
        <f t="shared" si="914"/>
        <v>0</v>
      </c>
      <c r="BK2777" s="235">
        <f t="shared" si="923"/>
        <v>0</v>
      </c>
      <c r="BM2777" s="109">
        <f t="shared" si="915"/>
        <v>-3.8672623574143761</v>
      </c>
      <c r="BN2777" s="213"/>
      <c r="BR2777" s="228"/>
      <c r="BS2777" s="311"/>
      <c r="BT2777" s="3"/>
      <c r="BU2777" s="213"/>
      <c r="BV2777" s="213"/>
      <c r="BW2777" s="291"/>
    </row>
    <row r="2778" spans="1:75" x14ac:dyDescent="0.2">
      <c r="A2778" s="210"/>
      <c r="B2778" s="211"/>
      <c r="C2778" s="848" t="str">
        <f ca="1">IF(ISERR(AVERAGE(INDIRECT("B"&amp;(ROW()-INT($B$1/2))):INDIRECT("B"&amp;(ROW()+INT($B$1/2))))),"",AVERAGE(INDIRECT("B"&amp;(ROW()-INT($B$1/2))):INDIRECT("B"&amp;(ROW()+INT($B$1/2)))))</f>
        <v/>
      </c>
      <c r="D2778" s="848">
        <f t="shared" si="909"/>
        <v>0</v>
      </c>
      <c r="E2778" s="275"/>
      <c r="F2778" s="15"/>
      <c r="G2778" s="3"/>
      <c r="H2778" s="3"/>
      <c r="I2778" s="3"/>
      <c r="J2778" s="3"/>
      <c r="K2778" s="3"/>
      <c r="L2778" s="554"/>
      <c r="M2778" s="545"/>
      <c r="N2778" s="546"/>
      <c r="O2778" s="5"/>
      <c r="P2778" s="216"/>
      <c r="Q2778" s="217"/>
      <c r="R2778" s="218"/>
      <c r="S2778" s="219">
        <f t="shared" si="926"/>
        <v>0</v>
      </c>
      <c r="T2778" s="220">
        <f t="shared" si="927"/>
        <v>0</v>
      </c>
      <c r="U2778" s="214">
        <f t="shared" si="924"/>
        <v>0</v>
      </c>
      <c r="W2778" s="221"/>
      <c r="X2778" s="222"/>
      <c r="Y2778" s="222"/>
      <c r="Z2778" s="223"/>
      <c r="AA2778" s="222"/>
      <c r="AB2778" s="224"/>
      <c r="AC2778" s="225"/>
      <c r="AD2778" s="2">
        <f t="shared" si="911"/>
        <v>0</v>
      </c>
      <c r="AE2778" s="2">
        <f t="shared" si="912"/>
        <v>0</v>
      </c>
      <c r="AF2778" s="226"/>
      <c r="AG2778" s="219">
        <f t="shared" si="916"/>
        <v>0</v>
      </c>
      <c r="AH2778" s="234">
        <f t="shared" si="917"/>
        <v>0</v>
      </c>
      <c r="AI2778" s="214">
        <f t="shared" si="925"/>
        <v>0</v>
      </c>
      <c r="AK2778" s="229">
        <f t="shared" si="918"/>
        <v>0</v>
      </c>
      <c r="AL2778" s="226"/>
      <c r="AM2778" s="15"/>
      <c r="AN2778" s="232" t="e">
        <f t="shared" si="919"/>
        <v>#DIV/0!</v>
      </c>
      <c r="AO2778" s="214">
        <f t="shared" si="913"/>
        <v>0</v>
      </c>
      <c r="AQ2778" s="210"/>
      <c r="AR2778" s="231"/>
      <c r="AS2778" s="15"/>
      <c r="AT2778" s="232">
        <f t="shared" si="920"/>
        <v>0</v>
      </c>
      <c r="AU2778" s="235">
        <f t="shared" si="921"/>
        <v>0</v>
      </c>
      <c r="AY2778" s="210"/>
      <c r="AZ2778" s="231"/>
      <c r="BA2778" s="15"/>
      <c r="BB2778" s="232">
        <f t="shared" si="910"/>
        <v>0</v>
      </c>
      <c r="BC2778" s="235">
        <f t="shared" si="922"/>
        <v>0</v>
      </c>
      <c r="BG2778" s="210"/>
      <c r="BH2778" s="231"/>
      <c r="BI2778" s="15"/>
      <c r="BJ2778" s="232">
        <f t="shared" si="914"/>
        <v>0</v>
      </c>
      <c r="BK2778" s="235">
        <f t="shared" si="923"/>
        <v>0</v>
      </c>
      <c r="BM2778" s="109">
        <f t="shared" si="915"/>
        <v>-3.8690946949121128</v>
      </c>
      <c r="BN2778" s="213"/>
      <c r="BR2778" s="228"/>
      <c r="BS2778" s="311"/>
      <c r="BT2778" s="3"/>
      <c r="BU2778" s="213"/>
      <c r="BV2778" s="213"/>
      <c r="BW2778" s="291"/>
    </row>
    <row r="2779" spans="1:75" x14ac:dyDescent="0.2">
      <c r="A2779" s="210"/>
      <c r="B2779" s="211"/>
      <c r="C2779" s="848" t="str">
        <f ca="1">IF(ISERR(AVERAGE(INDIRECT("B"&amp;(ROW()-INT($B$1/2))):INDIRECT("B"&amp;(ROW()+INT($B$1/2))))),"",AVERAGE(INDIRECT("B"&amp;(ROW()-INT($B$1/2))):INDIRECT("B"&amp;(ROW()+INT($B$1/2)))))</f>
        <v/>
      </c>
      <c r="D2779" s="848">
        <f t="shared" si="909"/>
        <v>0</v>
      </c>
      <c r="E2779" s="275"/>
      <c r="F2779" s="15"/>
      <c r="G2779" s="3"/>
      <c r="H2779" s="3"/>
      <c r="I2779" s="3"/>
      <c r="J2779" s="3"/>
      <c r="K2779" s="3"/>
      <c r="L2779" s="554"/>
      <c r="M2779" s="545"/>
      <c r="N2779" s="546"/>
      <c r="O2779" s="5"/>
      <c r="P2779" s="216"/>
      <c r="Q2779" s="217"/>
      <c r="R2779" s="218"/>
      <c r="S2779" s="219">
        <f t="shared" si="926"/>
        <v>0</v>
      </c>
      <c r="T2779" s="220">
        <f t="shared" si="927"/>
        <v>0</v>
      </c>
      <c r="U2779" s="214">
        <f t="shared" si="924"/>
        <v>0</v>
      </c>
      <c r="W2779" s="221"/>
      <c r="X2779" s="222"/>
      <c r="Y2779" s="222"/>
      <c r="Z2779" s="223"/>
      <c r="AA2779" s="222"/>
      <c r="AB2779" s="224"/>
      <c r="AC2779" s="225"/>
      <c r="AD2779" s="2">
        <f t="shared" si="911"/>
        <v>0</v>
      </c>
      <c r="AE2779" s="2">
        <f t="shared" si="912"/>
        <v>0</v>
      </c>
      <c r="AF2779" s="226"/>
      <c r="AG2779" s="219">
        <f t="shared" si="916"/>
        <v>0</v>
      </c>
      <c r="AH2779" s="234">
        <f t="shared" si="917"/>
        <v>0</v>
      </c>
      <c r="AI2779" s="214">
        <f t="shared" si="925"/>
        <v>0</v>
      </c>
      <c r="AK2779" s="229">
        <f t="shared" si="918"/>
        <v>0</v>
      </c>
      <c r="AL2779" s="226"/>
      <c r="AM2779" s="15"/>
      <c r="AN2779" s="232" t="e">
        <f t="shared" si="919"/>
        <v>#DIV/0!</v>
      </c>
      <c r="AO2779" s="214">
        <f t="shared" si="913"/>
        <v>0</v>
      </c>
      <c r="AQ2779" s="210"/>
      <c r="AR2779" s="231"/>
      <c r="AS2779" s="15"/>
      <c r="AT2779" s="232">
        <f t="shared" si="920"/>
        <v>0</v>
      </c>
      <c r="AU2779" s="235">
        <f t="shared" si="921"/>
        <v>0</v>
      </c>
      <c r="AY2779" s="210"/>
      <c r="AZ2779" s="231"/>
      <c r="BA2779" s="15"/>
      <c r="BB2779" s="232">
        <f t="shared" si="910"/>
        <v>0</v>
      </c>
      <c r="BC2779" s="235">
        <f t="shared" si="922"/>
        <v>0</v>
      </c>
      <c r="BG2779" s="210"/>
      <c r="BH2779" s="231"/>
      <c r="BI2779" s="15"/>
      <c r="BJ2779" s="232">
        <f t="shared" si="914"/>
        <v>0</v>
      </c>
      <c r="BK2779" s="235">
        <f t="shared" si="923"/>
        <v>0</v>
      </c>
      <c r="BM2779" s="109">
        <f t="shared" si="915"/>
        <v>-3.8709270324098495</v>
      </c>
      <c r="BN2779" s="213"/>
      <c r="BR2779" s="228"/>
      <c r="BS2779" s="311"/>
      <c r="BT2779" s="3"/>
      <c r="BU2779" s="213"/>
      <c r="BV2779" s="213"/>
      <c r="BW2779" s="291"/>
    </row>
    <row r="2780" spans="1:75" x14ac:dyDescent="0.2">
      <c r="A2780" s="210"/>
      <c r="B2780" s="211"/>
      <c r="C2780" s="848" t="str">
        <f ca="1">IF(ISERR(AVERAGE(INDIRECT("B"&amp;(ROW()-INT($B$1/2))):INDIRECT("B"&amp;(ROW()+INT($B$1/2))))),"",AVERAGE(INDIRECT("B"&amp;(ROW()-INT($B$1/2))):INDIRECT("B"&amp;(ROW()+INT($B$1/2)))))</f>
        <v/>
      </c>
      <c r="D2780" s="848">
        <f t="shared" si="909"/>
        <v>0</v>
      </c>
      <c r="E2780" s="275"/>
      <c r="F2780" s="15"/>
      <c r="G2780" s="3"/>
      <c r="H2780" s="3"/>
      <c r="I2780" s="3"/>
      <c r="J2780" s="3"/>
      <c r="K2780" s="3"/>
      <c r="L2780" s="554"/>
      <c r="M2780" s="545"/>
      <c r="N2780" s="546"/>
      <c r="O2780" s="5"/>
      <c r="P2780" s="216"/>
      <c r="Q2780" s="217"/>
      <c r="R2780" s="218"/>
      <c r="S2780" s="219">
        <f t="shared" si="926"/>
        <v>0</v>
      </c>
      <c r="T2780" s="220">
        <f t="shared" si="927"/>
        <v>0</v>
      </c>
      <c r="U2780" s="214">
        <f t="shared" si="924"/>
        <v>0</v>
      </c>
      <c r="W2780" s="221"/>
      <c r="X2780" s="222"/>
      <c r="Y2780" s="222"/>
      <c r="Z2780" s="223"/>
      <c r="AA2780" s="222"/>
      <c r="AB2780" s="224"/>
      <c r="AC2780" s="225"/>
      <c r="AD2780" s="2">
        <f t="shared" si="911"/>
        <v>0</v>
      </c>
      <c r="AE2780" s="2">
        <f t="shared" si="912"/>
        <v>0</v>
      </c>
      <c r="AF2780" s="226"/>
      <c r="AG2780" s="219">
        <f t="shared" si="916"/>
        <v>0</v>
      </c>
      <c r="AH2780" s="234">
        <f t="shared" si="917"/>
        <v>0</v>
      </c>
      <c r="AI2780" s="214">
        <f t="shared" si="925"/>
        <v>0</v>
      </c>
      <c r="AK2780" s="229">
        <f t="shared" si="918"/>
        <v>0</v>
      </c>
      <c r="AL2780" s="226"/>
      <c r="AM2780" s="15"/>
      <c r="AN2780" s="232" t="e">
        <f t="shared" si="919"/>
        <v>#DIV/0!</v>
      </c>
      <c r="AO2780" s="214">
        <f t="shared" si="913"/>
        <v>0</v>
      </c>
      <c r="AQ2780" s="210"/>
      <c r="AR2780" s="231"/>
      <c r="AS2780" s="15"/>
      <c r="AT2780" s="232">
        <f t="shared" si="920"/>
        <v>0</v>
      </c>
      <c r="AU2780" s="235">
        <f t="shared" si="921"/>
        <v>0</v>
      </c>
      <c r="AY2780" s="210"/>
      <c r="AZ2780" s="231"/>
      <c r="BA2780" s="15"/>
      <c r="BB2780" s="232">
        <f t="shared" si="910"/>
        <v>0</v>
      </c>
      <c r="BC2780" s="235">
        <f t="shared" si="922"/>
        <v>0</v>
      </c>
      <c r="BG2780" s="210"/>
      <c r="BH2780" s="231"/>
      <c r="BI2780" s="15"/>
      <c r="BJ2780" s="232">
        <f t="shared" si="914"/>
        <v>0</v>
      </c>
      <c r="BK2780" s="235">
        <f t="shared" si="923"/>
        <v>0</v>
      </c>
      <c r="BM2780" s="109">
        <f t="shared" si="915"/>
        <v>-3.8727593699075862</v>
      </c>
      <c r="BN2780" s="213"/>
      <c r="BR2780" s="228"/>
      <c r="BS2780" s="311"/>
      <c r="BT2780" s="3"/>
      <c r="BU2780" s="213"/>
      <c r="BV2780" s="213"/>
      <c r="BW2780" s="291"/>
    </row>
    <row r="2781" spans="1:75" x14ac:dyDescent="0.2">
      <c r="A2781" s="210"/>
      <c r="B2781" s="211"/>
      <c r="C2781" s="848" t="str">
        <f ca="1">IF(ISERR(AVERAGE(INDIRECT("B"&amp;(ROW()-INT($B$1/2))):INDIRECT("B"&amp;(ROW()+INT($B$1/2))))),"",AVERAGE(INDIRECT("B"&amp;(ROW()-INT($B$1/2))):INDIRECT("B"&amp;(ROW()+INT($B$1/2)))))</f>
        <v/>
      </c>
      <c r="D2781" s="848">
        <f t="shared" si="909"/>
        <v>0</v>
      </c>
      <c r="E2781" s="275"/>
      <c r="F2781" s="15"/>
      <c r="G2781" s="3"/>
      <c r="H2781" s="3"/>
      <c r="I2781" s="3"/>
      <c r="J2781" s="3"/>
      <c r="K2781" s="3"/>
      <c r="L2781" s="554"/>
      <c r="M2781" s="545"/>
      <c r="N2781" s="546"/>
      <c r="O2781" s="5"/>
      <c r="P2781" s="216"/>
      <c r="Q2781" s="217"/>
      <c r="R2781" s="218"/>
      <c r="S2781" s="219">
        <f t="shared" si="926"/>
        <v>0</v>
      </c>
      <c r="T2781" s="220">
        <f t="shared" si="927"/>
        <v>0</v>
      </c>
      <c r="U2781" s="214">
        <f t="shared" si="924"/>
        <v>0</v>
      </c>
      <c r="W2781" s="221"/>
      <c r="X2781" s="222"/>
      <c r="Y2781" s="222"/>
      <c r="Z2781" s="223"/>
      <c r="AA2781" s="222"/>
      <c r="AB2781" s="224"/>
      <c r="AC2781" s="225"/>
      <c r="AD2781" s="2">
        <f t="shared" si="911"/>
        <v>0</v>
      </c>
      <c r="AE2781" s="2">
        <f t="shared" si="912"/>
        <v>0</v>
      </c>
      <c r="AF2781" s="226"/>
      <c r="AG2781" s="219">
        <f t="shared" si="916"/>
        <v>0</v>
      </c>
      <c r="AH2781" s="234">
        <f t="shared" si="917"/>
        <v>0</v>
      </c>
      <c r="AI2781" s="214">
        <f t="shared" si="925"/>
        <v>0</v>
      </c>
      <c r="AK2781" s="229">
        <f t="shared" si="918"/>
        <v>0</v>
      </c>
      <c r="AL2781" s="226"/>
      <c r="AM2781" s="15"/>
      <c r="AN2781" s="232" t="e">
        <f t="shared" si="919"/>
        <v>#DIV/0!</v>
      </c>
      <c r="AO2781" s="214">
        <f t="shared" si="913"/>
        <v>0</v>
      </c>
      <c r="AQ2781" s="210"/>
      <c r="AR2781" s="231"/>
      <c r="AS2781" s="15"/>
      <c r="AT2781" s="232">
        <f t="shared" si="920"/>
        <v>0</v>
      </c>
      <c r="AU2781" s="235">
        <f t="shared" si="921"/>
        <v>0</v>
      </c>
      <c r="AY2781" s="210"/>
      <c r="AZ2781" s="231"/>
      <c r="BA2781" s="15"/>
      <c r="BB2781" s="232">
        <f t="shared" si="910"/>
        <v>0</v>
      </c>
      <c r="BC2781" s="235">
        <f t="shared" si="922"/>
        <v>0</v>
      </c>
      <c r="BG2781" s="210"/>
      <c r="BH2781" s="231"/>
      <c r="BI2781" s="15"/>
      <c r="BJ2781" s="232">
        <f t="shared" si="914"/>
        <v>0</v>
      </c>
      <c r="BK2781" s="235">
        <f t="shared" si="923"/>
        <v>0</v>
      </c>
      <c r="BM2781" s="109">
        <f t="shared" si="915"/>
        <v>-3.8745917074053229</v>
      </c>
      <c r="BN2781" s="213"/>
      <c r="BR2781" s="228"/>
      <c r="BS2781" s="311"/>
      <c r="BT2781" s="3"/>
      <c r="BU2781" s="213"/>
      <c r="BV2781" s="213"/>
      <c r="BW2781" s="291"/>
    </row>
    <row r="2782" spans="1:75" x14ac:dyDescent="0.2">
      <c r="A2782" s="210"/>
      <c r="B2782" s="211"/>
      <c r="C2782" s="848" t="str">
        <f ca="1">IF(ISERR(AVERAGE(INDIRECT("B"&amp;(ROW()-INT($B$1/2))):INDIRECT("B"&amp;(ROW()+INT($B$1/2))))),"",AVERAGE(INDIRECT("B"&amp;(ROW()-INT($B$1/2))):INDIRECT("B"&amp;(ROW()+INT($B$1/2)))))</f>
        <v/>
      </c>
      <c r="D2782" s="848">
        <f t="shared" si="909"/>
        <v>0</v>
      </c>
      <c r="E2782" s="275"/>
      <c r="F2782" s="15"/>
      <c r="G2782" s="3"/>
      <c r="H2782" s="3"/>
      <c r="I2782" s="3"/>
      <c r="J2782" s="3"/>
      <c r="K2782" s="3"/>
      <c r="L2782" s="554"/>
      <c r="M2782" s="545"/>
      <c r="N2782" s="546"/>
      <c r="O2782" s="5"/>
      <c r="P2782" s="216"/>
      <c r="Q2782" s="217"/>
      <c r="R2782" s="218"/>
      <c r="S2782" s="219">
        <f t="shared" si="926"/>
        <v>0</v>
      </c>
      <c r="T2782" s="220">
        <f t="shared" si="927"/>
        <v>0</v>
      </c>
      <c r="U2782" s="214">
        <f t="shared" si="924"/>
        <v>0</v>
      </c>
      <c r="W2782" s="221"/>
      <c r="X2782" s="222"/>
      <c r="Y2782" s="222"/>
      <c r="Z2782" s="223"/>
      <c r="AA2782" s="222"/>
      <c r="AB2782" s="224"/>
      <c r="AC2782" s="225"/>
      <c r="AD2782" s="2">
        <f t="shared" si="911"/>
        <v>0</v>
      </c>
      <c r="AE2782" s="2">
        <f t="shared" si="912"/>
        <v>0</v>
      </c>
      <c r="AF2782" s="226"/>
      <c r="AG2782" s="219">
        <f t="shared" si="916"/>
        <v>0</v>
      </c>
      <c r="AH2782" s="234">
        <f t="shared" si="917"/>
        <v>0</v>
      </c>
      <c r="AI2782" s="214">
        <f t="shared" si="925"/>
        <v>0</v>
      </c>
      <c r="AK2782" s="229">
        <f t="shared" si="918"/>
        <v>0</v>
      </c>
      <c r="AL2782" s="226"/>
      <c r="AM2782" s="15"/>
      <c r="AN2782" s="232" t="e">
        <f t="shared" si="919"/>
        <v>#DIV/0!</v>
      </c>
      <c r="AO2782" s="214">
        <f t="shared" si="913"/>
        <v>0</v>
      </c>
      <c r="AQ2782" s="210"/>
      <c r="AR2782" s="231"/>
      <c r="AS2782" s="15"/>
      <c r="AT2782" s="232">
        <f t="shared" si="920"/>
        <v>0</v>
      </c>
      <c r="AU2782" s="235">
        <f t="shared" si="921"/>
        <v>0</v>
      </c>
      <c r="AY2782" s="210"/>
      <c r="AZ2782" s="231"/>
      <c r="BA2782" s="15"/>
      <c r="BB2782" s="232">
        <f t="shared" si="910"/>
        <v>0</v>
      </c>
      <c r="BC2782" s="235">
        <f t="shared" si="922"/>
        <v>0</v>
      </c>
      <c r="BG2782" s="210"/>
      <c r="BH2782" s="231"/>
      <c r="BI2782" s="15"/>
      <c r="BJ2782" s="232">
        <f t="shared" si="914"/>
        <v>0</v>
      </c>
      <c r="BK2782" s="235">
        <f t="shared" si="923"/>
        <v>0</v>
      </c>
      <c r="BM2782" s="109">
        <f t="shared" si="915"/>
        <v>-3.8764240449030596</v>
      </c>
      <c r="BN2782" s="213"/>
      <c r="BR2782" s="228"/>
      <c r="BS2782" s="311"/>
      <c r="BT2782" s="3"/>
      <c r="BU2782" s="213"/>
      <c r="BV2782" s="213"/>
      <c r="BW2782" s="291"/>
    </row>
    <row r="2783" spans="1:75" x14ac:dyDescent="0.2">
      <c r="A2783" s="210"/>
      <c r="B2783" s="211"/>
      <c r="C2783" s="848" t="str">
        <f ca="1">IF(ISERR(AVERAGE(INDIRECT("B"&amp;(ROW()-INT($B$1/2))):INDIRECT("B"&amp;(ROW()+INT($B$1/2))))),"",AVERAGE(INDIRECT("B"&amp;(ROW()-INT($B$1/2))):INDIRECT("B"&amp;(ROW()+INT($B$1/2)))))</f>
        <v/>
      </c>
      <c r="D2783" s="848">
        <f t="shared" si="909"/>
        <v>0</v>
      </c>
      <c r="E2783" s="275"/>
      <c r="F2783" s="15"/>
      <c r="G2783" s="3"/>
      <c r="H2783" s="3"/>
      <c r="I2783" s="3"/>
      <c r="J2783" s="3"/>
      <c r="K2783" s="3"/>
      <c r="L2783" s="554"/>
      <c r="M2783" s="545"/>
      <c r="N2783" s="546"/>
      <c r="O2783" s="5"/>
      <c r="P2783" s="216"/>
      <c r="Q2783" s="217"/>
      <c r="R2783" s="218"/>
      <c r="S2783" s="219">
        <f t="shared" si="926"/>
        <v>0</v>
      </c>
      <c r="T2783" s="220">
        <f t="shared" si="927"/>
        <v>0</v>
      </c>
      <c r="U2783" s="214">
        <f t="shared" si="924"/>
        <v>0</v>
      </c>
      <c r="W2783" s="221"/>
      <c r="X2783" s="222"/>
      <c r="Y2783" s="222"/>
      <c r="Z2783" s="223"/>
      <c r="AA2783" s="222"/>
      <c r="AB2783" s="224"/>
      <c r="AC2783" s="225"/>
      <c r="AD2783" s="2">
        <f t="shared" si="911"/>
        <v>0</v>
      </c>
      <c r="AE2783" s="2">
        <f t="shared" si="912"/>
        <v>0</v>
      </c>
      <c r="AF2783" s="226"/>
      <c r="AG2783" s="219">
        <f t="shared" si="916"/>
        <v>0</v>
      </c>
      <c r="AH2783" s="234">
        <f t="shared" si="917"/>
        <v>0</v>
      </c>
      <c r="AI2783" s="214">
        <f t="shared" si="925"/>
        <v>0</v>
      </c>
      <c r="AK2783" s="229">
        <f t="shared" si="918"/>
        <v>0</v>
      </c>
      <c r="AL2783" s="226"/>
      <c r="AM2783" s="15"/>
      <c r="AN2783" s="232" t="e">
        <f t="shared" si="919"/>
        <v>#DIV/0!</v>
      </c>
      <c r="AO2783" s="214">
        <f t="shared" si="913"/>
        <v>0</v>
      </c>
      <c r="AQ2783" s="210"/>
      <c r="AR2783" s="231"/>
      <c r="AS2783" s="15"/>
      <c r="AT2783" s="232">
        <f t="shared" si="920"/>
        <v>0</v>
      </c>
      <c r="AU2783" s="235">
        <f t="shared" si="921"/>
        <v>0</v>
      </c>
      <c r="AY2783" s="210"/>
      <c r="AZ2783" s="231"/>
      <c r="BA2783" s="15"/>
      <c r="BB2783" s="232">
        <f t="shared" si="910"/>
        <v>0</v>
      </c>
      <c r="BC2783" s="235">
        <f t="shared" si="922"/>
        <v>0</v>
      </c>
      <c r="BG2783" s="210"/>
      <c r="BH2783" s="231"/>
      <c r="BI2783" s="15"/>
      <c r="BJ2783" s="232">
        <f t="shared" si="914"/>
        <v>0</v>
      </c>
      <c r="BK2783" s="235">
        <f t="shared" si="923"/>
        <v>0</v>
      </c>
      <c r="BM2783" s="109">
        <f t="shared" si="915"/>
        <v>-3.8782563824007963</v>
      </c>
      <c r="BN2783" s="213"/>
      <c r="BR2783" s="228"/>
      <c r="BS2783" s="311"/>
      <c r="BT2783" s="3"/>
      <c r="BU2783" s="213"/>
      <c r="BV2783" s="213"/>
      <c r="BW2783" s="291"/>
    </row>
    <row r="2784" spans="1:75" x14ac:dyDescent="0.2">
      <c r="A2784" s="210"/>
      <c r="B2784" s="211"/>
      <c r="C2784" s="848" t="str">
        <f ca="1">IF(ISERR(AVERAGE(INDIRECT("B"&amp;(ROW()-INT($B$1/2))):INDIRECT("B"&amp;(ROW()+INT($B$1/2))))),"",AVERAGE(INDIRECT("B"&amp;(ROW()-INT($B$1/2))):INDIRECT("B"&amp;(ROW()+INT($B$1/2)))))</f>
        <v/>
      </c>
      <c r="D2784" s="848">
        <f t="shared" si="909"/>
        <v>0</v>
      </c>
      <c r="E2784" s="275"/>
      <c r="F2784" s="15"/>
      <c r="G2784" s="3"/>
      <c r="H2784" s="3"/>
      <c r="I2784" s="3"/>
      <c r="J2784" s="3"/>
      <c r="K2784" s="3"/>
      <c r="L2784" s="554"/>
      <c r="M2784" s="545"/>
      <c r="N2784" s="546"/>
      <c r="O2784" s="5"/>
      <c r="P2784" s="216"/>
      <c r="Q2784" s="217"/>
      <c r="R2784" s="218"/>
      <c r="S2784" s="219">
        <f t="shared" si="926"/>
        <v>0</v>
      </c>
      <c r="T2784" s="220">
        <f t="shared" si="927"/>
        <v>0</v>
      </c>
      <c r="U2784" s="214">
        <f t="shared" si="924"/>
        <v>0</v>
      </c>
      <c r="W2784" s="221"/>
      <c r="X2784" s="222"/>
      <c r="Y2784" s="222"/>
      <c r="Z2784" s="223"/>
      <c r="AA2784" s="222"/>
      <c r="AB2784" s="224"/>
      <c r="AC2784" s="225"/>
      <c r="AD2784" s="2">
        <f t="shared" si="911"/>
        <v>0</v>
      </c>
      <c r="AE2784" s="2">
        <f t="shared" si="912"/>
        <v>0</v>
      </c>
      <c r="AF2784" s="226"/>
      <c r="AG2784" s="219">
        <f t="shared" si="916"/>
        <v>0</v>
      </c>
      <c r="AH2784" s="234">
        <f t="shared" si="917"/>
        <v>0</v>
      </c>
      <c r="AI2784" s="214">
        <f t="shared" si="925"/>
        <v>0</v>
      </c>
      <c r="AK2784" s="229">
        <f t="shared" si="918"/>
        <v>0</v>
      </c>
      <c r="AL2784" s="226"/>
      <c r="AM2784" s="15"/>
      <c r="AN2784" s="232" t="e">
        <f t="shared" si="919"/>
        <v>#DIV/0!</v>
      </c>
      <c r="AO2784" s="214">
        <f t="shared" si="913"/>
        <v>0</v>
      </c>
      <c r="AQ2784" s="210"/>
      <c r="AR2784" s="231"/>
      <c r="AS2784" s="15"/>
      <c r="AT2784" s="232">
        <f t="shared" si="920"/>
        <v>0</v>
      </c>
      <c r="AU2784" s="235">
        <f t="shared" si="921"/>
        <v>0</v>
      </c>
      <c r="AY2784" s="210"/>
      <c r="AZ2784" s="231"/>
      <c r="BA2784" s="15"/>
      <c r="BB2784" s="232">
        <f t="shared" si="910"/>
        <v>0</v>
      </c>
      <c r="BC2784" s="235">
        <f t="shared" si="922"/>
        <v>0</v>
      </c>
      <c r="BG2784" s="210"/>
      <c r="BH2784" s="231"/>
      <c r="BI2784" s="15"/>
      <c r="BJ2784" s="232">
        <f t="shared" si="914"/>
        <v>0</v>
      </c>
      <c r="BK2784" s="235">
        <f t="shared" si="923"/>
        <v>0</v>
      </c>
      <c r="BM2784" s="109">
        <f t="shared" si="915"/>
        <v>-3.880088719898533</v>
      </c>
      <c r="BN2784" s="213"/>
      <c r="BR2784" s="228"/>
      <c r="BS2784" s="311"/>
      <c r="BT2784" s="3"/>
      <c r="BU2784" s="213"/>
      <c r="BV2784" s="213"/>
      <c r="BW2784" s="291"/>
    </row>
    <row r="2785" spans="1:75" x14ac:dyDescent="0.2">
      <c r="A2785" s="210"/>
      <c r="B2785" s="211"/>
      <c r="C2785" s="848" t="str">
        <f ca="1">IF(ISERR(AVERAGE(INDIRECT("B"&amp;(ROW()-INT($B$1/2))):INDIRECT("B"&amp;(ROW()+INT($B$1/2))))),"",AVERAGE(INDIRECT("B"&amp;(ROW()-INT($B$1/2))):INDIRECT("B"&amp;(ROW()+INT($B$1/2)))))</f>
        <v/>
      </c>
      <c r="D2785" s="848">
        <f t="shared" si="909"/>
        <v>0</v>
      </c>
      <c r="E2785" s="275"/>
      <c r="F2785" s="15"/>
      <c r="G2785" s="3"/>
      <c r="H2785" s="3"/>
      <c r="I2785" s="3"/>
      <c r="J2785" s="3"/>
      <c r="K2785" s="3"/>
      <c r="L2785" s="554"/>
      <c r="M2785" s="545"/>
      <c r="N2785" s="546"/>
      <c r="O2785" s="5"/>
      <c r="P2785" s="216"/>
      <c r="Q2785" s="217"/>
      <c r="R2785" s="218"/>
      <c r="S2785" s="219">
        <f t="shared" si="926"/>
        <v>0</v>
      </c>
      <c r="T2785" s="220">
        <f t="shared" si="927"/>
        <v>0</v>
      </c>
      <c r="U2785" s="214">
        <f t="shared" si="924"/>
        <v>0</v>
      </c>
      <c r="W2785" s="221"/>
      <c r="X2785" s="222"/>
      <c r="Y2785" s="222"/>
      <c r="Z2785" s="223"/>
      <c r="AA2785" s="222"/>
      <c r="AB2785" s="224"/>
      <c r="AC2785" s="225"/>
      <c r="AD2785" s="2">
        <f t="shared" si="911"/>
        <v>0</v>
      </c>
      <c r="AE2785" s="2">
        <f t="shared" si="912"/>
        <v>0</v>
      </c>
      <c r="AF2785" s="226"/>
      <c r="AG2785" s="219">
        <f t="shared" si="916"/>
        <v>0</v>
      </c>
      <c r="AH2785" s="234">
        <f t="shared" si="917"/>
        <v>0</v>
      </c>
      <c r="AI2785" s="214">
        <f t="shared" si="925"/>
        <v>0</v>
      </c>
      <c r="AK2785" s="229">
        <f t="shared" si="918"/>
        <v>0</v>
      </c>
      <c r="AL2785" s="226"/>
      <c r="AM2785" s="15"/>
      <c r="AN2785" s="232" t="e">
        <f t="shared" si="919"/>
        <v>#DIV/0!</v>
      </c>
      <c r="AO2785" s="214">
        <f t="shared" si="913"/>
        <v>0</v>
      </c>
      <c r="AQ2785" s="210"/>
      <c r="AR2785" s="231"/>
      <c r="AS2785" s="15"/>
      <c r="AT2785" s="232">
        <f t="shared" si="920"/>
        <v>0</v>
      </c>
      <c r="AU2785" s="235">
        <f t="shared" si="921"/>
        <v>0</v>
      </c>
      <c r="AY2785" s="210"/>
      <c r="AZ2785" s="231"/>
      <c r="BA2785" s="15"/>
      <c r="BB2785" s="232">
        <f t="shared" si="910"/>
        <v>0</v>
      </c>
      <c r="BC2785" s="235">
        <f t="shared" si="922"/>
        <v>0</v>
      </c>
      <c r="BG2785" s="210"/>
      <c r="BH2785" s="231"/>
      <c r="BI2785" s="15"/>
      <c r="BJ2785" s="232">
        <f t="shared" si="914"/>
        <v>0</v>
      </c>
      <c r="BK2785" s="235">
        <f t="shared" si="923"/>
        <v>0</v>
      </c>
      <c r="BM2785" s="109">
        <f t="shared" si="915"/>
        <v>-3.8819210573962697</v>
      </c>
      <c r="BN2785" s="213"/>
      <c r="BR2785" s="228"/>
      <c r="BS2785" s="311"/>
      <c r="BT2785" s="3"/>
      <c r="BU2785" s="213"/>
      <c r="BV2785" s="213"/>
      <c r="BW2785" s="291"/>
    </row>
    <row r="2786" spans="1:75" x14ac:dyDescent="0.2">
      <c r="A2786" s="210"/>
      <c r="B2786" s="211"/>
      <c r="C2786" s="848" t="str">
        <f ca="1">IF(ISERR(AVERAGE(INDIRECT("B"&amp;(ROW()-INT($B$1/2))):INDIRECT("B"&amp;(ROW()+INT($B$1/2))))),"",AVERAGE(INDIRECT("B"&amp;(ROW()-INT($B$1/2))):INDIRECT("B"&amp;(ROW()+INT($B$1/2)))))</f>
        <v/>
      </c>
      <c r="D2786" s="848">
        <f t="shared" si="909"/>
        <v>0</v>
      </c>
      <c r="E2786" s="275"/>
      <c r="F2786" s="15"/>
      <c r="G2786" s="3"/>
      <c r="H2786" s="3"/>
      <c r="I2786" s="3"/>
      <c r="J2786" s="3"/>
      <c r="K2786" s="3"/>
      <c r="L2786" s="554"/>
      <c r="M2786" s="545"/>
      <c r="N2786" s="546"/>
      <c r="O2786" s="5"/>
      <c r="P2786" s="216"/>
      <c r="Q2786" s="217"/>
      <c r="R2786" s="218"/>
      <c r="S2786" s="219">
        <f t="shared" si="926"/>
        <v>0</v>
      </c>
      <c r="T2786" s="220">
        <f t="shared" si="927"/>
        <v>0</v>
      </c>
      <c r="U2786" s="214">
        <f t="shared" si="924"/>
        <v>0</v>
      </c>
      <c r="W2786" s="221"/>
      <c r="X2786" s="222"/>
      <c r="Y2786" s="222"/>
      <c r="Z2786" s="223"/>
      <c r="AA2786" s="222"/>
      <c r="AB2786" s="224"/>
      <c r="AC2786" s="225"/>
      <c r="AD2786" s="2">
        <f t="shared" si="911"/>
        <v>0</v>
      </c>
      <c r="AE2786" s="2">
        <f t="shared" si="912"/>
        <v>0</v>
      </c>
      <c r="AF2786" s="226"/>
      <c r="AG2786" s="219">
        <f t="shared" si="916"/>
        <v>0</v>
      </c>
      <c r="AH2786" s="234">
        <f t="shared" si="917"/>
        <v>0</v>
      </c>
      <c r="AI2786" s="214">
        <f t="shared" si="925"/>
        <v>0</v>
      </c>
      <c r="AK2786" s="229">
        <f t="shared" si="918"/>
        <v>0</v>
      </c>
      <c r="AL2786" s="226"/>
      <c r="AM2786" s="15"/>
      <c r="AN2786" s="232" t="e">
        <f t="shared" si="919"/>
        <v>#DIV/0!</v>
      </c>
      <c r="AO2786" s="214">
        <f t="shared" si="913"/>
        <v>0</v>
      </c>
      <c r="AQ2786" s="210"/>
      <c r="AR2786" s="231"/>
      <c r="AS2786" s="15"/>
      <c r="AT2786" s="232">
        <f t="shared" si="920"/>
        <v>0</v>
      </c>
      <c r="AU2786" s="235">
        <f t="shared" si="921"/>
        <v>0</v>
      </c>
      <c r="AY2786" s="210"/>
      <c r="AZ2786" s="231"/>
      <c r="BA2786" s="15"/>
      <c r="BB2786" s="232">
        <f t="shared" si="910"/>
        <v>0</v>
      </c>
      <c r="BC2786" s="235">
        <f t="shared" si="922"/>
        <v>0</v>
      </c>
      <c r="BG2786" s="210"/>
      <c r="BH2786" s="231"/>
      <c r="BI2786" s="15"/>
      <c r="BJ2786" s="232">
        <f t="shared" si="914"/>
        <v>0</v>
      </c>
      <c r="BK2786" s="235">
        <f t="shared" si="923"/>
        <v>0</v>
      </c>
      <c r="BM2786" s="109">
        <f t="shared" si="915"/>
        <v>-3.8837533948940064</v>
      </c>
      <c r="BN2786" s="213"/>
      <c r="BR2786" s="228"/>
      <c r="BS2786" s="311"/>
      <c r="BT2786" s="3"/>
      <c r="BU2786" s="213"/>
      <c r="BV2786" s="213"/>
      <c r="BW2786" s="291"/>
    </row>
    <row r="2787" spans="1:75" x14ac:dyDescent="0.2">
      <c r="A2787" s="210"/>
      <c r="B2787" s="211"/>
      <c r="C2787" s="848" t="str">
        <f ca="1">IF(ISERR(AVERAGE(INDIRECT("B"&amp;(ROW()-INT($B$1/2))):INDIRECT("B"&amp;(ROW()+INT($B$1/2))))),"",AVERAGE(INDIRECT("B"&amp;(ROW()-INT($B$1/2))):INDIRECT("B"&amp;(ROW()+INT($B$1/2)))))</f>
        <v/>
      </c>
      <c r="D2787" s="848">
        <f t="shared" si="909"/>
        <v>0</v>
      </c>
      <c r="E2787" s="275"/>
      <c r="F2787" s="15"/>
      <c r="G2787" s="3"/>
      <c r="H2787" s="3"/>
      <c r="I2787" s="3"/>
      <c r="J2787" s="3"/>
      <c r="K2787" s="3"/>
      <c r="L2787" s="554"/>
      <c r="M2787" s="545"/>
      <c r="N2787" s="546"/>
      <c r="O2787" s="5"/>
      <c r="P2787" s="216"/>
      <c r="Q2787" s="217"/>
      <c r="R2787" s="218"/>
      <c r="S2787" s="219">
        <f t="shared" si="926"/>
        <v>0</v>
      </c>
      <c r="T2787" s="220">
        <f t="shared" si="927"/>
        <v>0</v>
      </c>
      <c r="U2787" s="214">
        <f t="shared" si="924"/>
        <v>0</v>
      </c>
      <c r="W2787" s="221"/>
      <c r="X2787" s="222"/>
      <c r="Y2787" s="222"/>
      <c r="Z2787" s="223"/>
      <c r="AA2787" s="222"/>
      <c r="AB2787" s="224"/>
      <c r="AC2787" s="225"/>
      <c r="AD2787" s="2">
        <f t="shared" si="911"/>
        <v>0</v>
      </c>
      <c r="AE2787" s="2">
        <f t="shared" si="912"/>
        <v>0</v>
      </c>
      <c r="AF2787" s="226"/>
      <c r="AG2787" s="219">
        <f t="shared" si="916"/>
        <v>0</v>
      </c>
      <c r="AH2787" s="234">
        <f t="shared" si="917"/>
        <v>0</v>
      </c>
      <c r="AI2787" s="214">
        <f t="shared" si="925"/>
        <v>0</v>
      </c>
      <c r="AK2787" s="229">
        <f t="shared" si="918"/>
        <v>0</v>
      </c>
      <c r="AL2787" s="226"/>
      <c r="AM2787" s="15"/>
      <c r="AN2787" s="232" t="e">
        <f t="shared" si="919"/>
        <v>#DIV/0!</v>
      </c>
      <c r="AO2787" s="214">
        <f t="shared" si="913"/>
        <v>0</v>
      </c>
      <c r="AQ2787" s="210"/>
      <c r="AR2787" s="231"/>
      <c r="AS2787" s="15"/>
      <c r="AT2787" s="232">
        <f t="shared" si="920"/>
        <v>0</v>
      </c>
      <c r="AU2787" s="235">
        <f t="shared" si="921"/>
        <v>0</v>
      </c>
      <c r="AY2787" s="210"/>
      <c r="AZ2787" s="231"/>
      <c r="BA2787" s="15"/>
      <c r="BB2787" s="232">
        <f t="shared" si="910"/>
        <v>0</v>
      </c>
      <c r="BC2787" s="235">
        <f t="shared" si="922"/>
        <v>0</v>
      </c>
      <c r="BG2787" s="210"/>
      <c r="BH2787" s="231"/>
      <c r="BI2787" s="15"/>
      <c r="BJ2787" s="232">
        <f t="shared" si="914"/>
        <v>0</v>
      </c>
      <c r="BK2787" s="235">
        <f t="shared" si="923"/>
        <v>0</v>
      </c>
      <c r="BM2787" s="109">
        <f t="shared" si="915"/>
        <v>-3.8855857323917431</v>
      </c>
      <c r="BN2787" s="213"/>
      <c r="BR2787" s="228"/>
      <c r="BS2787" s="311"/>
      <c r="BT2787" s="3"/>
      <c r="BU2787" s="213"/>
      <c r="BV2787" s="213"/>
      <c r="BW2787" s="291"/>
    </row>
    <row r="2788" spans="1:75" x14ac:dyDescent="0.2">
      <c r="A2788" s="210"/>
      <c r="B2788" s="211"/>
      <c r="C2788" s="848" t="str">
        <f ca="1">IF(ISERR(AVERAGE(INDIRECT("B"&amp;(ROW()-INT($B$1/2))):INDIRECT("B"&amp;(ROW()+INT($B$1/2))))),"",AVERAGE(INDIRECT("B"&amp;(ROW()-INT($B$1/2))):INDIRECT("B"&amp;(ROW()+INT($B$1/2)))))</f>
        <v/>
      </c>
      <c r="D2788" s="848">
        <f t="shared" si="909"/>
        <v>0</v>
      </c>
      <c r="E2788" s="275"/>
      <c r="F2788" s="15"/>
      <c r="G2788" s="3"/>
      <c r="H2788" s="3"/>
      <c r="I2788" s="3"/>
      <c r="J2788" s="3"/>
      <c r="K2788" s="3"/>
      <c r="L2788" s="554"/>
      <c r="M2788" s="545"/>
      <c r="N2788" s="546"/>
      <c r="O2788" s="5"/>
      <c r="P2788" s="216"/>
      <c r="Q2788" s="217"/>
      <c r="R2788" s="218"/>
      <c r="S2788" s="219">
        <f t="shared" si="926"/>
        <v>0</v>
      </c>
      <c r="T2788" s="220">
        <f t="shared" si="927"/>
        <v>0</v>
      </c>
      <c r="U2788" s="214">
        <f t="shared" si="924"/>
        <v>0</v>
      </c>
      <c r="W2788" s="221"/>
      <c r="X2788" s="222"/>
      <c r="Y2788" s="222"/>
      <c r="Z2788" s="223"/>
      <c r="AA2788" s="222"/>
      <c r="AB2788" s="224"/>
      <c r="AC2788" s="225"/>
      <c r="AD2788" s="2">
        <f t="shared" si="911"/>
        <v>0</v>
      </c>
      <c r="AE2788" s="2">
        <f t="shared" si="912"/>
        <v>0</v>
      </c>
      <c r="AF2788" s="226"/>
      <c r="AG2788" s="219">
        <f t="shared" si="916"/>
        <v>0</v>
      </c>
      <c r="AH2788" s="234">
        <f t="shared" si="917"/>
        <v>0</v>
      </c>
      <c r="AI2788" s="214">
        <f t="shared" si="925"/>
        <v>0</v>
      </c>
      <c r="AK2788" s="229">
        <f t="shared" si="918"/>
        <v>0</v>
      </c>
      <c r="AL2788" s="226"/>
      <c r="AM2788" s="15"/>
      <c r="AN2788" s="232" t="e">
        <f t="shared" si="919"/>
        <v>#DIV/0!</v>
      </c>
      <c r="AO2788" s="214">
        <f t="shared" si="913"/>
        <v>0</v>
      </c>
      <c r="AQ2788" s="210"/>
      <c r="AR2788" s="231"/>
      <c r="AS2788" s="15"/>
      <c r="AT2788" s="232">
        <f t="shared" si="920"/>
        <v>0</v>
      </c>
      <c r="AU2788" s="235">
        <f t="shared" si="921"/>
        <v>0</v>
      </c>
      <c r="AY2788" s="210"/>
      <c r="AZ2788" s="231"/>
      <c r="BA2788" s="15"/>
      <c r="BB2788" s="232">
        <f t="shared" si="910"/>
        <v>0</v>
      </c>
      <c r="BC2788" s="235">
        <f t="shared" si="922"/>
        <v>0</v>
      </c>
      <c r="BG2788" s="210"/>
      <c r="BH2788" s="231"/>
      <c r="BI2788" s="15"/>
      <c r="BJ2788" s="232">
        <f t="shared" si="914"/>
        <v>0</v>
      </c>
      <c r="BK2788" s="235">
        <f t="shared" si="923"/>
        <v>0</v>
      </c>
      <c r="BM2788" s="109">
        <f t="shared" si="915"/>
        <v>-3.8874180698894798</v>
      </c>
      <c r="BN2788" s="213"/>
      <c r="BR2788" s="228"/>
      <c r="BS2788" s="311"/>
      <c r="BT2788" s="3"/>
      <c r="BU2788" s="213"/>
      <c r="BV2788" s="213"/>
      <c r="BW2788" s="291"/>
    </row>
    <row r="2789" spans="1:75" x14ac:dyDescent="0.2">
      <c r="A2789" s="210"/>
      <c r="B2789" s="211"/>
      <c r="C2789" s="848" t="str">
        <f ca="1">IF(ISERR(AVERAGE(INDIRECT("B"&amp;(ROW()-INT($B$1/2))):INDIRECT("B"&amp;(ROW()+INT($B$1/2))))),"",AVERAGE(INDIRECT("B"&amp;(ROW()-INT($B$1/2))):INDIRECT("B"&amp;(ROW()+INT($B$1/2)))))</f>
        <v/>
      </c>
      <c r="D2789" s="848">
        <f t="shared" si="909"/>
        <v>0</v>
      </c>
      <c r="E2789" s="275"/>
      <c r="F2789" s="15"/>
      <c r="G2789" s="3"/>
      <c r="H2789" s="3"/>
      <c r="I2789" s="3"/>
      <c r="J2789" s="3"/>
      <c r="K2789" s="3"/>
      <c r="L2789" s="554"/>
      <c r="M2789" s="545"/>
      <c r="N2789" s="546"/>
      <c r="O2789" s="5"/>
      <c r="P2789" s="216"/>
      <c r="Q2789" s="217"/>
      <c r="R2789" s="218"/>
      <c r="S2789" s="219">
        <f t="shared" si="926"/>
        <v>0</v>
      </c>
      <c r="T2789" s="220">
        <f t="shared" si="927"/>
        <v>0</v>
      </c>
      <c r="U2789" s="214">
        <f t="shared" si="924"/>
        <v>0</v>
      </c>
      <c r="W2789" s="221"/>
      <c r="X2789" s="222"/>
      <c r="Y2789" s="222"/>
      <c r="Z2789" s="223"/>
      <c r="AA2789" s="222"/>
      <c r="AB2789" s="224"/>
      <c r="AC2789" s="225"/>
      <c r="AD2789" s="2">
        <f t="shared" si="911"/>
        <v>0</v>
      </c>
      <c r="AE2789" s="2">
        <f t="shared" si="912"/>
        <v>0</v>
      </c>
      <c r="AF2789" s="226"/>
      <c r="AG2789" s="219">
        <f t="shared" si="916"/>
        <v>0</v>
      </c>
      <c r="AH2789" s="234">
        <f t="shared" si="917"/>
        <v>0</v>
      </c>
      <c r="AI2789" s="214">
        <f t="shared" si="925"/>
        <v>0</v>
      </c>
      <c r="AK2789" s="229">
        <f t="shared" si="918"/>
        <v>0</v>
      </c>
      <c r="AL2789" s="226"/>
      <c r="AM2789" s="15"/>
      <c r="AN2789" s="232" t="e">
        <f t="shared" si="919"/>
        <v>#DIV/0!</v>
      </c>
      <c r="AO2789" s="214">
        <f t="shared" si="913"/>
        <v>0</v>
      </c>
      <c r="AQ2789" s="210"/>
      <c r="AR2789" s="231"/>
      <c r="AS2789" s="15"/>
      <c r="AT2789" s="232">
        <f t="shared" si="920"/>
        <v>0</v>
      </c>
      <c r="AU2789" s="235">
        <f t="shared" si="921"/>
        <v>0</v>
      </c>
      <c r="AY2789" s="210"/>
      <c r="AZ2789" s="231"/>
      <c r="BA2789" s="15"/>
      <c r="BB2789" s="232">
        <f t="shared" si="910"/>
        <v>0</v>
      </c>
      <c r="BC2789" s="235">
        <f t="shared" si="922"/>
        <v>0</v>
      </c>
      <c r="BG2789" s="210"/>
      <c r="BH2789" s="231"/>
      <c r="BI2789" s="15"/>
      <c r="BJ2789" s="232">
        <f t="shared" si="914"/>
        <v>0</v>
      </c>
      <c r="BK2789" s="235">
        <f t="shared" si="923"/>
        <v>0</v>
      </c>
      <c r="BM2789" s="109">
        <f t="shared" si="915"/>
        <v>-3.8892504073872165</v>
      </c>
      <c r="BN2789" s="213"/>
      <c r="BR2789" s="228"/>
      <c r="BS2789" s="311"/>
      <c r="BT2789" s="3"/>
      <c r="BU2789" s="213"/>
      <c r="BV2789" s="213"/>
      <c r="BW2789" s="291"/>
    </row>
    <row r="2790" spans="1:75" x14ac:dyDescent="0.2">
      <c r="A2790" s="210"/>
      <c r="B2790" s="211"/>
      <c r="C2790" s="848" t="str">
        <f ca="1">IF(ISERR(AVERAGE(INDIRECT("B"&amp;(ROW()-INT($B$1/2))):INDIRECT("B"&amp;(ROW()+INT($B$1/2))))),"",AVERAGE(INDIRECT("B"&amp;(ROW()-INT($B$1/2))):INDIRECT("B"&amp;(ROW()+INT($B$1/2)))))</f>
        <v/>
      </c>
      <c r="D2790" s="848">
        <f t="shared" si="909"/>
        <v>0</v>
      </c>
      <c r="E2790" s="275"/>
      <c r="F2790" s="15"/>
      <c r="G2790" s="3"/>
      <c r="H2790" s="3"/>
      <c r="I2790" s="3"/>
      <c r="J2790" s="3"/>
      <c r="K2790" s="3"/>
      <c r="L2790" s="554"/>
      <c r="M2790" s="545"/>
      <c r="N2790" s="546"/>
      <c r="O2790" s="5"/>
      <c r="P2790" s="216"/>
      <c r="Q2790" s="217"/>
      <c r="R2790" s="218"/>
      <c r="S2790" s="219">
        <f t="shared" si="926"/>
        <v>0</v>
      </c>
      <c r="T2790" s="220">
        <f t="shared" si="927"/>
        <v>0</v>
      </c>
      <c r="U2790" s="214">
        <f t="shared" si="924"/>
        <v>0</v>
      </c>
      <c r="W2790" s="221"/>
      <c r="X2790" s="222"/>
      <c r="Y2790" s="222"/>
      <c r="Z2790" s="223"/>
      <c r="AA2790" s="222"/>
      <c r="AB2790" s="224"/>
      <c r="AC2790" s="225"/>
      <c r="AD2790" s="2">
        <f t="shared" si="911"/>
        <v>0</v>
      </c>
      <c r="AE2790" s="2">
        <f t="shared" si="912"/>
        <v>0</v>
      </c>
      <c r="AF2790" s="226"/>
      <c r="AG2790" s="219">
        <f t="shared" si="916"/>
        <v>0</v>
      </c>
      <c r="AH2790" s="234">
        <f t="shared" si="917"/>
        <v>0</v>
      </c>
      <c r="AI2790" s="214">
        <f t="shared" si="925"/>
        <v>0</v>
      </c>
      <c r="AK2790" s="229">
        <f t="shared" si="918"/>
        <v>0</v>
      </c>
      <c r="AL2790" s="226"/>
      <c r="AM2790" s="15"/>
      <c r="AN2790" s="232" t="e">
        <f t="shared" si="919"/>
        <v>#DIV/0!</v>
      </c>
      <c r="AO2790" s="214">
        <f t="shared" si="913"/>
        <v>0</v>
      </c>
      <c r="AQ2790" s="210"/>
      <c r="AR2790" s="231"/>
      <c r="AS2790" s="15"/>
      <c r="AT2790" s="232">
        <f t="shared" si="920"/>
        <v>0</v>
      </c>
      <c r="AU2790" s="235">
        <f t="shared" si="921"/>
        <v>0</v>
      </c>
      <c r="AY2790" s="210"/>
      <c r="AZ2790" s="231"/>
      <c r="BA2790" s="15"/>
      <c r="BB2790" s="232">
        <f t="shared" si="910"/>
        <v>0</v>
      </c>
      <c r="BC2790" s="235">
        <f t="shared" si="922"/>
        <v>0</v>
      </c>
      <c r="BG2790" s="210"/>
      <c r="BH2790" s="231"/>
      <c r="BI2790" s="15"/>
      <c r="BJ2790" s="232">
        <f t="shared" si="914"/>
        <v>0</v>
      </c>
      <c r="BK2790" s="235">
        <f t="shared" si="923"/>
        <v>0</v>
      </c>
      <c r="BM2790" s="109">
        <f t="shared" si="915"/>
        <v>-3.8910827448849532</v>
      </c>
      <c r="BN2790" s="213"/>
      <c r="BR2790" s="228"/>
      <c r="BS2790" s="311"/>
      <c r="BT2790" s="3"/>
      <c r="BU2790" s="213"/>
      <c r="BV2790" s="213"/>
      <c r="BW2790" s="291"/>
    </row>
    <row r="2791" spans="1:75" x14ac:dyDescent="0.2">
      <c r="A2791" s="210"/>
      <c r="B2791" s="211"/>
      <c r="C2791" s="848" t="str">
        <f ca="1">IF(ISERR(AVERAGE(INDIRECT("B"&amp;(ROW()-INT($B$1/2))):INDIRECT("B"&amp;(ROW()+INT($B$1/2))))),"",AVERAGE(INDIRECT("B"&amp;(ROW()-INT($B$1/2))):INDIRECT("B"&amp;(ROW()+INT($B$1/2)))))</f>
        <v/>
      </c>
      <c r="D2791" s="848">
        <f t="shared" si="909"/>
        <v>0</v>
      </c>
      <c r="E2791" s="275"/>
      <c r="F2791" s="15"/>
      <c r="G2791" s="3"/>
      <c r="H2791" s="3"/>
      <c r="I2791" s="3"/>
      <c r="J2791" s="3"/>
      <c r="K2791" s="3"/>
      <c r="L2791" s="554"/>
      <c r="M2791" s="545"/>
      <c r="N2791" s="546"/>
      <c r="O2791" s="5"/>
      <c r="P2791" s="216"/>
      <c r="Q2791" s="217"/>
      <c r="R2791" s="218"/>
      <c r="S2791" s="219">
        <f t="shared" si="926"/>
        <v>0</v>
      </c>
      <c r="T2791" s="220">
        <f t="shared" si="927"/>
        <v>0</v>
      </c>
      <c r="U2791" s="214">
        <f t="shared" si="924"/>
        <v>0</v>
      </c>
      <c r="W2791" s="221"/>
      <c r="X2791" s="222"/>
      <c r="Y2791" s="222"/>
      <c r="Z2791" s="223"/>
      <c r="AA2791" s="222"/>
      <c r="AB2791" s="224"/>
      <c r="AC2791" s="225"/>
      <c r="AD2791" s="2">
        <f t="shared" si="911"/>
        <v>0</v>
      </c>
      <c r="AE2791" s="2">
        <f t="shared" si="912"/>
        <v>0</v>
      </c>
      <c r="AF2791" s="226"/>
      <c r="AG2791" s="219">
        <f t="shared" si="916"/>
        <v>0</v>
      </c>
      <c r="AH2791" s="234">
        <f t="shared" si="917"/>
        <v>0</v>
      </c>
      <c r="AI2791" s="214">
        <f t="shared" si="925"/>
        <v>0</v>
      </c>
      <c r="AK2791" s="229">
        <f t="shared" si="918"/>
        <v>0</v>
      </c>
      <c r="AL2791" s="226"/>
      <c r="AM2791" s="15"/>
      <c r="AN2791" s="232" t="e">
        <f t="shared" si="919"/>
        <v>#DIV/0!</v>
      </c>
      <c r="AO2791" s="214">
        <f t="shared" si="913"/>
        <v>0</v>
      </c>
      <c r="AQ2791" s="210"/>
      <c r="AR2791" s="231"/>
      <c r="AS2791" s="15"/>
      <c r="AT2791" s="232">
        <f t="shared" si="920"/>
        <v>0</v>
      </c>
      <c r="AU2791" s="235">
        <f t="shared" si="921"/>
        <v>0</v>
      </c>
      <c r="AY2791" s="210"/>
      <c r="AZ2791" s="231"/>
      <c r="BA2791" s="15"/>
      <c r="BB2791" s="232">
        <f t="shared" si="910"/>
        <v>0</v>
      </c>
      <c r="BC2791" s="235">
        <f t="shared" si="922"/>
        <v>0</v>
      </c>
      <c r="BG2791" s="210"/>
      <c r="BH2791" s="231"/>
      <c r="BI2791" s="15"/>
      <c r="BJ2791" s="232">
        <f t="shared" si="914"/>
        <v>0</v>
      </c>
      <c r="BK2791" s="235">
        <f t="shared" si="923"/>
        <v>0</v>
      </c>
      <c r="BM2791" s="109">
        <f t="shared" si="915"/>
        <v>-3.8929150823826899</v>
      </c>
      <c r="BN2791" s="213"/>
      <c r="BR2791" s="228"/>
      <c r="BS2791" s="311"/>
      <c r="BT2791" s="3"/>
      <c r="BU2791" s="213"/>
      <c r="BV2791" s="213"/>
      <c r="BW2791" s="291"/>
    </row>
    <row r="2792" spans="1:75" x14ac:dyDescent="0.2">
      <c r="A2792" s="210"/>
      <c r="B2792" s="211"/>
      <c r="C2792" s="848" t="str">
        <f ca="1">IF(ISERR(AVERAGE(INDIRECT("B"&amp;(ROW()-INT($B$1/2))):INDIRECT("B"&amp;(ROW()+INT($B$1/2))))),"",AVERAGE(INDIRECT("B"&amp;(ROW()-INT($B$1/2))):INDIRECT("B"&amp;(ROW()+INT($B$1/2)))))</f>
        <v/>
      </c>
      <c r="D2792" s="848">
        <f t="shared" si="909"/>
        <v>0</v>
      </c>
      <c r="E2792" s="275"/>
      <c r="F2792" s="15"/>
      <c r="G2792" s="3"/>
      <c r="H2792" s="3"/>
      <c r="I2792" s="3"/>
      <c r="J2792" s="3"/>
      <c r="K2792" s="3"/>
      <c r="L2792" s="554"/>
      <c r="M2792" s="545"/>
      <c r="N2792" s="546"/>
      <c r="O2792" s="5"/>
      <c r="P2792" s="216"/>
      <c r="Q2792" s="217"/>
      <c r="R2792" s="218"/>
      <c r="S2792" s="219">
        <f t="shared" si="926"/>
        <v>0</v>
      </c>
      <c r="T2792" s="220">
        <f t="shared" si="927"/>
        <v>0</v>
      </c>
      <c r="U2792" s="214">
        <f t="shared" si="924"/>
        <v>0</v>
      </c>
      <c r="W2792" s="221"/>
      <c r="X2792" s="222"/>
      <c r="Y2792" s="222"/>
      <c r="Z2792" s="223"/>
      <c r="AA2792" s="222"/>
      <c r="AB2792" s="224"/>
      <c r="AC2792" s="225"/>
      <c r="AD2792" s="2">
        <f t="shared" si="911"/>
        <v>0</v>
      </c>
      <c r="AE2792" s="2">
        <f t="shared" si="912"/>
        <v>0</v>
      </c>
      <c r="AF2792" s="226"/>
      <c r="AG2792" s="219">
        <f t="shared" si="916"/>
        <v>0</v>
      </c>
      <c r="AH2792" s="234">
        <f t="shared" si="917"/>
        <v>0</v>
      </c>
      <c r="AI2792" s="214">
        <f t="shared" si="925"/>
        <v>0</v>
      </c>
      <c r="AK2792" s="229">
        <f t="shared" si="918"/>
        <v>0</v>
      </c>
      <c r="AL2792" s="226"/>
      <c r="AM2792" s="15"/>
      <c r="AN2792" s="232" t="e">
        <f t="shared" si="919"/>
        <v>#DIV/0!</v>
      </c>
      <c r="AO2792" s="214">
        <f t="shared" si="913"/>
        <v>0</v>
      </c>
      <c r="AQ2792" s="210"/>
      <c r="AR2792" s="231"/>
      <c r="AS2792" s="15"/>
      <c r="AT2792" s="232">
        <f t="shared" si="920"/>
        <v>0</v>
      </c>
      <c r="AU2792" s="235">
        <f t="shared" si="921"/>
        <v>0</v>
      </c>
      <c r="AY2792" s="210"/>
      <c r="AZ2792" s="231"/>
      <c r="BA2792" s="15"/>
      <c r="BB2792" s="232">
        <f t="shared" si="910"/>
        <v>0</v>
      </c>
      <c r="BC2792" s="235">
        <f t="shared" si="922"/>
        <v>0</v>
      </c>
      <c r="BG2792" s="210"/>
      <c r="BH2792" s="231"/>
      <c r="BI2792" s="15"/>
      <c r="BJ2792" s="232">
        <f t="shared" si="914"/>
        <v>0</v>
      </c>
      <c r="BK2792" s="235">
        <f t="shared" si="923"/>
        <v>0</v>
      </c>
      <c r="BM2792" s="109">
        <f t="shared" si="915"/>
        <v>-3.8947474198804266</v>
      </c>
      <c r="BN2792" s="213"/>
      <c r="BR2792" s="228"/>
      <c r="BS2792" s="311"/>
      <c r="BT2792" s="3"/>
      <c r="BU2792" s="213"/>
      <c r="BV2792" s="213"/>
      <c r="BW2792" s="291"/>
    </row>
    <row r="2793" spans="1:75" x14ac:dyDescent="0.2">
      <c r="A2793" s="210"/>
      <c r="B2793" s="211"/>
      <c r="C2793" s="848" t="str">
        <f ca="1">IF(ISERR(AVERAGE(INDIRECT("B"&amp;(ROW()-INT($B$1/2))):INDIRECT("B"&amp;(ROW()+INT($B$1/2))))),"",AVERAGE(INDIRECT("B"&amp;(ROW()-INT($B$1/2))):INDIRECT("B"&amp;(ROW()+INT($B$1/2)))))</f>
        <v/>
      </c>
      <c r="D2793" s="848">
        <f t="shared" si="909"/>
        <v>0</v>
      </c>
      <c r="E2793" s="275"/>
      <c r="F2793" s="15"/>
      <c r="G2793" s="3"/>
      <c r="H2793" s="3"/>
      <c r="I2793" s="3"/>
      <c r="J2793" s="3"/>
      <c r="K2793" s="3"/>
      <c r="L2793" s="554"/>
      <c r="M2793" s="545"/>
      <c r="N2793" s="546"/>
      <c r="O2793" s="5"/>
      <c r="P2793" s="216"/>
      <c r="Q2793" s="217"/>
      <c r="R2793" s="218"/>
      <c r="S2793" s="219">
        <f t="shared" si="926"/>
        <v>0</v>
      </c>
      <c r="T2793" s="220">
        <f t="shared" si="927"/>
        <v>0</v>
      </c>
      <c r="U2793" s="214">
        <f t="shared" si="924"/>
        <v>0</v>
      </c>
      <c r="W2793" s="221"/>
      <c r="X2793" s="222"/>
      <c r="Y2793" s="222"/>
      <c r="Z2793" s="223"/>
      <c r="AA2793" s="222"/>
      <c r="AB2793" s="224"/>
      <c r="AC2793" s="225"/>
      <c r="AD2793" s="2">
        <f t="shared" si="911"/>
        <v>0</v>
      </c>
      <c r="AE2793" s="2">
        <f t="shared" si="912"/>
        <v>0</v>
      </c>
      <c r="AF2793" s="226"/>
      <c r="AG2793" s="219">
        <f t="shared" si="916"/>
        <v>0</v>
      </c>
      <c r="AH2793" s="234">
        <f t="shared" si="917"/>
        <v>0</v>
      </c>
      <c r="AI2793" s="214">
        <f t="shared" si="925"/>
        <v>0</v>
      </c>
      <c r="AK2793" s="229">
        <f t="shared" si="918"/>
        <v>0</v>
      </c>
      <c r="AL2793" s="226"/>
      <c r="AM2793" s="15"/>
      <c r="AN2793" s="232" t="e">
        <f t="shared" si="919"/>
        <v>#DIV/0!</v>
      </c>
      <c r="AO2793" s="214">
        <f t="shared" si="913"/>
        <v>0</v>
      </c>
      <c r="AQ2793" s="210"/>
      <c r="AR2793" s="231"/>
      <c r="AS2793" s="15"/>
      <c r="AT2793" s="232">
        <f t="shared" si="920"/>
        <v>0</v>
      </c>
      <c r="AU2793" s="235">
        <f t="shared" si="921"/>
        <v>0</v>
      </c>
      <c r="AY2793" s="210"/>
      <c r="AZ2793" s="231"/>
      <c r="BA2793" s="15"/>
      <c r="BB2793" s="232">
        <f t="shared" si="910"/>
        <v>0</v>
      </c>
      <c r="BC2793" s="235">
        <f t="shared" si="922"/>
        <v>0</v>
      </c>
      <c r="BG2793" s="210"/>
      <c r="BH2793" s="231"/>
      <c r="BI2793" s="15"/>
      <c r="BJ2793" s="232">
        <f t="shared" si="914"/>
        <v>0</v>
      </c>
      <c r="BK2793" s="235">
        <f t="shared" si="923"/>
        <v>0</v>
      </c>
      <c r="BM2793" s="109">
        <f t="shared" si="915"/>
        <v>-3.8965797573781633</v>
      </c>
      <c r="BN2793" s="213"/>
      <c r="BR2793" s="228"/>
      <c r="BS2793" s="311"/>
      <c r="BT2793" s="3"/>
      <c r="BU2793" s="213"/>
      <c r="BV2793" s="213"/>
      <c r="BW2793" s="291"/>
    </row>
    <row r="2794" spans="1:75" x14ac:dyDescent="0.2">
      <c r="A2794" s="210"/>
      <c r="B2794" s="211"/>
      <c r="C2794" s="848" t="str">
        <f ca="1">IF(ISERR(AVERAGE(INDIRECT("B"&amp;(ROW()-INT($B$1/2))):INDIRECT("B"&amp;(ROW()+INT($B$1/2))))),"",AVERAGE(INDIRECT("B"&amp;(ROW()-INT($B$1/2))):INDIRECT("B"&amp;(ROW()+INT($B$1/2)))))</f>
        <v/>
      </c>
      <c r="D2794" s="848">
        <f t="shared" si="909"/>
        <v>0</v>
      </c>
      <c r="E2794" s="275"/>
      <c r="F2794" s="15"/>
      <c r="G2794" s="3"/>
      <c r="H2794" s="3"/>
      <c r="I2794" s="3"/>
      <c r="J2794" s="3"/>
      <c r="K2794" s="3"/>
      <c r="L2794" s="554"/>
      <c r="M2794" s="545"/>
      <c r="N2794" s="546"/>
      <c r="O2794" s="5"/>
      <c r="P2794" s="216"/>
      <c r="Q2794" s="217"/>
      <c r="R2794" s="218"/>
      <c r="S2794" s="219">
        <f t="shared" si="926"/>
        <v>0</v>
      </c>
      <c r="T2794" s="220">
        <f t="shared" si="927"/>
        <v>0</v>
      </c>
      <c r="U2794" s="214">
        <f t="shared" si="924"/>
        <v>0</v>
      </c>
      <c r="W2794" s="221"/>
      <c r="X2794" s="222"/>
      <c r="Y2794" s="222"/>
      <c r="Z2794" s="223"/>
      <c r="AA2794" s="222"/>
      <c r="AB2794" s="224"/>
      <c r="AC2794" s="225"/>
      <c r="AD2794" s="2">
        <f t="shared" si="911"/>
        <v>0</v>
      </c>
      <c r="AE2794" s="2">
        <f t="shared" si="912"/>
        <v>0</v>
      </c>
      <c r="AF2794" s="226"/>
      <c r="AG2794" s="219">
        <f t="shared" si="916"/>
        <v>0</v>
      </c>
      <c r="AH2794" s="234">
        <f t="shared" si="917"/>
        <v>0</v>
      </c>
      <c r="AI2794" s="214">
        <f t="shared" si="925"/>
        <v>0</v>
      </c>
      <c r="AK2794" s="229">
        <f t="shared" si="918"/>
        <v>0</v>
      </c>
      <c r="AL2794" s="226"/>
      <c r="AM2794" s="15"/>
      <c r="AN2794" s="232" t="e">
        <f t="shared" si="919"/>
        <v>#DIV/0!</v>
      </c>
      <c r="AO2794" s="214">
        <f t="shared" si="913"/>
        <v>0</v>
      </c>
      <c r="AQ2794" s="210"/>
      <c r="AR2794" s="231"/>
      <c r="AS2794" s="15"/>
      <c r="AT2794" s="232">
        <f t="shared" si="920"/>
        <v>0</v>
      </c>
      <c r="AU2794" s="235">
        <f t="shared" si="921"/>
        <v>0</v>
      </c>
      <c r="AY2794" s="210"/>
      <c r="AZ2794" s="231"/>
      <c r="BA2794" s="15"/>
      <c r="BB2794" s="232">
        <f t="shared" si="910"/>
        <v>0</v>
      </c>
      <c r="BC2794" s="235">
        <f t="shared" si="922"/>
        <v>0</v>
      </c>
      <c r="BG2794" s="210"/>
      <c r="BH2794" s="231"/>
      <c r="BI2794" s="15"/>
      <c r="BJ2794" s="232">
        <f t="shared" si="914"/>
        <v>0</v>
      </c>
      <c r="BK2794" s="235">
        <f t="shared" si="923"/>
        <v>0</v>
      </c>
      <c r="BM2794" s="109">
        <f t="shared" si="915"/>
        <v>-3.8984120948759</v>
      </c>
      <c r="BN2794" s="213"/>
      <c r="BR2794" s="228"/>
      <c r="BS2794" s="311"/>
      <c r="BT2794" s="3"/>
      <c r="BU2794" s="213"/>
      <c r="BV2794" s="213"/>
      <c r="BW2794" s="291"/>
    </row>
    <row r="2795" spans="1:75" x14ac:dyDescent="0.2">
      <c r="A2795" s="210"/>
      <c r="B2795" s="211"/>
      <c r="C2795" s="848" t="str">
        <f ca="1">IF(ISERR(AVERAGE(INDIRECT("B"&amp;(ROW()-INT($B$1/2))):INDIRECT("B"&amp;(ROW()+INT($B$1/2))))),"",AVERAGE(INDIRECT("B"&amp;(ROW()-INT($B$1/2))):INDIRECT("B"&amp;(ROW()+INT($B$1/2)))))</f>
        <v/>
      </c>
      <c r="D2795" s="848">
        <f t="shared" si="909"/>
        <v>0</v>
      </c>
      <c r="E2795" s="275"/>
      <c r="F2795" s="15"/>
      <c r="G2795" s="3"/>
      <c r="H2795" s="3"/>
      <c r="I2795" s="3"/>
      <c r="J2795" s="3"/>
      <c r="K2795" s="3"/>
      <c r="L2795" s="554"/>
      <c r="M2795" s="545"/>
      <c r="N2795" s="546"/>
      <c r="O2795" s="5"/>
      <c r="P2795" s="216"/>
      <c r="Q2795" s="217"/>
      <c r="R2795" s="218"/>
      <c r="S2795" s="219">
        <f t="shared" si="926"/>
        <v>0</v>
      </c>
      <c r="T2795" s="220">
        <f t="shared" si="927"/>
        <v>0</v>
      </c>
      <c r="U2795" s="214">
        <f t="shared" si="924"/>
        <v>0</v>
      </c>
      <c r="W2795" s="221"/>
      <c r="X2795" s="222"/>
      <c r="Y2795" s="222"/>
      <c r="Z2795" s="223"/>
      <c r="AA2795" s="222"/>
      <c r="AB2795" s="224"/>
      <c r="AC2795" s="225"/>
      <c r="AD2795" s="2">
        <f t="shared" si="911"/>
        <v>0</v>
      </c>
      <c r="AE2795" s="2">
        <f t="shared" si="912"/>
        <v>0</v>
      </c>
      <c r="AF2795" s="226"/>
      <c r="AG2795" s="219">
        <f t="shared" si="916"/>
        <v>0</v>
      </c>
      <c r="AH2795" s="234">
        <f t="shared" si="917"/>
        <v>0</v>
      </c>
      <c r="AI2795" s="214">
        <f t="shared" si="925"/>
        <v>0</v>
      </c>
      <c r="AK2795" s="229">
        <f t="shared" si="918"/>
        <v>0</v>
      </c>
      <c r="AL2795" s="226"/>
      <c r="AM2795" s="15"/>
      <c r="AN2795" s="232" t="e">
        <f t="shared" si="919"/>
        <v>#DIV/0!</v>
      </c>
      <c r="AO2795" s="214">
        <f t="shared" si="913"/>
        <v>0</v>
      </c>
      <c r="AQ2795" s="210"/>
      <c r="AR2795" s="231"/>
      <c r="AS2795" s="15"/>
      <c r="AT2795" s="232">
        <f t="shared" si="920"/>
        <v>0</v>
      </c>
      <c r="AU2795" s="235">
        <f t="shared" si="921"/>
        <v>0</v>
      </c>
      <c r="AY2795" s="210"/>
      <c r="AZ2795" s="231"/>
      <c r="BA2795" s="15"/>
      <c r="BB2795" s="232">
        <f t="shared" si="910"/>
        <v>0</v>
      </c>
      <c r="BC2795" s="235">
        <f t="shared" si="922"/>
        <v>0</v>
      </c>
      <c r="BG2795" s="210"/>
      <c r="BH2795" s="231"/>
      <c r="BI2795" s="15"/>
      <c r="BJ2795" s="232">
        <f t="shared" si="914"/>
        <v>0</v>
      </c>
      <c r="BK2795" s="235">
        <f t="shared" si="923"/>
        <v>0</v>
      </c>
      <c r="BM2795" s="109">
        <f t="shared" si="915"/>
        <v>-3.9002444323736367</v>
      </c>
      <c r="BN2795" s="213"/>
      <c r="BR2795" s="228"/>
      <c r="BS2795" s="311"/>
      <c r="BT2795" s="3"/>
      <c r="BU2795" s="213"/>
      <c r="BV2795" s="213"/>
      <c r="BW2795" s="291"/>
    </row>
    <row r="2796" spans="1:75" x14ac:dyDescent="0.2">
      <c r="A2796" s="210"/>
      <c r="B2796" s="211"/>
      <c r="C2796" s="848" t="str">
        <f ca="1">IF(ISERR(AVERAGE(INDIRECT("B"&amp;(ROW()-INT($B$1/2))):INDIRECT("B"&amp;(ROW()+INT($B$1/2))))),"",AVERAGE(INDIRECT("B"&amp;(ROW()-INT($B$1/2))):INDIRECT("B"&amp;(ROW()+INT($B$1/2)))))</f>
        <v/>
      </c>
      <c r="D2796" s="848">
        <f t="shared" si="909"/>
        <v>0</v>
      </c>
      <c r="E2796" s="275"/>
      <c r="F2796" s="15"/>
      <c r="G2796" s="3"/>
      <c r="H2796" s="3"/>
      <c r="I2796" s="3"/>
      <c r="J2796" s="3"/>
      <c r="K2796" s="3"/>
      <c r="L2796" s="554"/>
      <c r="M2796" s="545"/>
      <c r="N2796" s="546"/>
      <c r="O2796" s="5"/>
      <c r="P2796" s="216"/>
      <c r="Q2796" s="217"/>
      <c r="R2796" s="218"/>
      <c r="S2796" s="219">
        <f t="shared" si="926"/>
        <v>0</v>
      </c>
      <c r="T2796" s="220">
        <f t="shared" si="927"/>
        <v>0</v>
      </c>
      <c r="U2796" s="214">
        <f t="shared" si="924"/>
        <v>0</v>
      </c>
      <c r="W2796" s="221"/>
      <c r="X2796" s="222"/>
      <c r="Y2796" s="222"/>
      <c r="Z2796" s="223"/>
      <c r="AA2796" s="222"/>
      <c r="AB2796" s="224"/>
      <c r="AC2796" s="225"/>
      <c r="AD2796" s="2">
        <f t="shared" si="911"/>
        <v>0</v>
      </c>
      <c r="AE2796" s="2">
        <f t="shared" si="912"/>
        <v>0</v>
      </c>
      <c r="AF2796" s="226"/>
      <c r="AG2796" s="219">
        <f t="shared" si="916"/>
        <v>0</v>
      </c>
      <c r="AH2796" s="234">
        <f t="shared" si="917"/>
        <v>0</v>
      </c>
      <c r="AI2796" s="214">
        <f t="shared" si="925"/>
        <v>0</v>
      </c>
      <c r="AK2796" s="229">
        <f t="shared" si="918"/>
        <v>0</v>
      </c>
      <c r="AL2796" s="226"/>
      <c r="AM2796" s="15"/>
      <c r="AN2796" s="232" t="e">
        <f t="shared" si="919"/>
        <v>#DIV/0!</v>
      </c>
      <c r="AO2796" s="214">
        <f t="shared" si="913"/>
        <v>0</v>
      </c>
      <c r="AQ2796" s="210"/>
      <c r="AR2796" s="231"/>
      <c r="AS2796" s="15"/>
      <c r="AT2796" s="232">
        <f t="shared" si="920"/>
        <v>0</v>
      </c>
      <c r="AU2796" s="235">
        <f t="shared" si="921"/>
        <v>0</v>
      </c>
      <c r="AY2796" s="210"/>
      <c r="AZ2796" s="231"/>
      <c r="BA2796" s="15"/>
      <c r="BB2796" s="232">
        <f t="shared" si="910"/>
        <v>0</v>
      </c>
      <c r="BC2796" s="235">
        <f t="shared" si="922"/>
        <v>0</v>
      </c>
      <c r="BG2796" s="210"/>
      <c r="BH2796" s="231"/>
      <c r="BI2796" s="15"/>
      <c r="BJ2796" s="232">
        <f t="shared" si="914"/>
        <v>0</v>
      </c>
      <c r="BK2796" s="235">
        <f t="shared" si="923"/>
        <v>0</v>
      </c>
      <c r="BM2796" s="109">
        <f t="shared" si="915"/>
        <v>-3.9020767698713734</v>
      </c>
      <c r="BN2796" s="213"/>
      <c r="BR2796" s="228"/>
      <c r="BS2796" s="311"/>
      <c r="BT2796" s="3"/>
      <c r="BU2796" s="213"/>
      <c r="BV2796" s="213"/>
      <c r="BW2796" s="291"/>
    </row>
    <row r="2797" spans="1:75" x14ac:dyDescent="0.2">
      <c r="A2797" s="210"/>
      <c r="B2797" s="211"/>
      <c r="C2797" s="848" t="str">
        <f ca="1">IF(ISERR(AVERAGE(INDIRECT("B"&amp;(ROW()-INT($B$1/2))):INDIRECT("B"&amp;(ROW()+INT($B$1/2))))),"",AVERAGE(INDIRECT("B"&amp;(ROW()-INT($B$1/2))):INDIRECT("B"&amp;(ROW()+INT($B$1/2)))))</f>
        <v/>
      </c>
      <c r="D2797" s="848">
        <f t="shared" si="909"/>
        <v>0</v>
      </c>
      <c r="E2797" s="275"/>
      <c r="F2797" s="15"/>
      <c r="G2797" s="3"/>
      <c r="H2797" s="3"/>
      <c r="I2797" s="3"/>
      <c r="J2797" s="3"/>
      <c r="K2797" s="3"/>
      <c r="L2797" s="554"/>
      <c r="M2797" s="545"/>
      <c r="N2797" s="546"/>
      <c r="O2797" s="5"/>
      <c r="P2797" s="216"/>
      <c r="Q2797" s="217"/>
      <c r="R2797" s="218"/>
      <c r="S2797" s="219">
        <f t="shared" si="926"/>
        <v>0</v>
      </c>
      <c r="T2797" s="220">
        <f t="shared" si="927"/>
        <v>0</v>
      </c>
      <c r="U2797" s="214">
        <f t="shared" si="924"/>
        <v>0</v>
      </c>
      <c r="W2797" s="221"/>
      <c r="X2797" s="222"/>
      <c r="Y2797" s="222"/>
      <c r="Z2797" s="223"/>
      <c r="AA2797" s="222"/>
      <c r="AB2797" s="224"/>
      <c r="AC2797" s="225"/>
      <c r="AD2797" s="2">
        <f t="shared" si="911"/>
        <v>0</v>
      </c>
      <c r="AE2797" s="2">
        <f t="shared" si="912"/>
        <v>0</v>
      </c>
      <c r="AF2797" s="226"/>
      <c r="AG2797" s="219">
        <f t="shared" si="916"/>
        <v>0</v>
      </c>
      <c r="AH2797" s="234">
        <f t="shared" si="917"/>
        <v>0</v>
      </c>
      <c r="AI2797" s="214">
        <f t="shared" si="925"/>
        <v>0</v>
      </c>
      <c r="AK2797" s="229">
        <f t="shared" si="918"/>
        <v>0</v>
      </c>
      <c r="AL2797" s="226"/>
      <c r="AM2797" s="15"/>
      <c r="AN2797" s="232" t="e">
        <f t="shared" si="919"/>
        <v>#DIV/0!</v>
      </c>
      <c r="AO2797" s="214">
        <f t="shared" si="913"/>
        <v>0</v>
      </c>
      <c r="AQ2797" s="210"/>
      <c r="AR2797" s="231"/>
      <c r="AS2797" s="15"/>
      <c r="AT2797" s="232">
        <f t="shared" si="920"/>
        <v>0</v>
      </c>
      <c r="AU2797" s="235">
        <f t="shared" si="921"/>
        <v>0</v>
      </c>
      <c r="AY2797" s="210"/>
      <c r="AZ2797" s="231"/>
      <c r="BA2797" s="15"/>
      <c r="BB2797" s="232">
        <f t="shared" si="910"/>
        <v>0</v>
      </c>
      <c r="BC2797" s="235">
        <f t="shared" si="922"/>
        <v>0</v>
      </c>
      <c r="BG2797" s="210"/>
      <c r="BH2797" s="231"/>
      <c r="BI2797" s="15"/>
      <c r="BJ2797" s="232">
        <f t="shared" si="914"/>
        <v>0</v>
      </c>
      <c r="BK2797" s="235">
        <f t="shared" si="923"/>
        <v>0</v>
      </c>
      <c r="BM2797" s="109">
        <f t="shared" si="915"/>
        <v>-3.9039091073691101</v>
      </c>
      <c r="BN2797" s="213"/>
      <c r="BR2797" s="228"/>
      <c r="BS2797" s="311"/>
      <c r="BT2797" s="3"/>
      <c r="BU2797" s="213"/>
      <c r="BV2797" s="213"/>
      <c r="BW2797" s="291"/>
    </row>
    <row r="2798" spans="1:75" x14ac:dyDescent="0.2">
      <c r="A2798" s="210"/>
      <c r="B2798" s="211"/>
      <c r="C2798" s="848" t="str">
        <f ca="1">IF(ISERR(AVERAGE(INDIRECT("B"&amp;(ROW()-INT($B$1/2))):INDIRECT("B"&amp;(ROW()+INT($B$1/2))))),"",AVERAGE(INDIRECT("B"&amp;(ROW()-INT($B$1/2))):INDIRECT("B"&amp;(ROW()+INT($B$1/2)))))</f>
        <v/>
      </c>
      <c r="D2798" s="848">
        <f t="shared" si="909"/>
        <v>0</v>
      </c>
      <c r="E2798" s="275"/>
      <c r="F2798" s="15"/>
      <c r="G2798" s="3"/>
      <c r="H2798" s="3"/>
      <c r="I2798" s="3"/>
      <c r="J2798" s="3"/>
      <c r="K2798" s="3"/>
      <c r="L2798" s="554"/>
      <c r="M2798" s="545"/>
      <c r="N2798" s="546"/>
      <c r="O2798" s="5"/>
      <c r="P2798" s="216"/>
      <c r="Q2798" s="217"/>
      <c r="R2798" s="218"/>
      <c r="S2798" s="219">
        <f t="shared" si="926"/>
        <v>0</v>
      </c>
      <c r="T2798" s="220">
        <f t="shared" si="927"/>
        <v>0</v>
      </c>
      <c r="U2798" s="214">
        <f t="shared" si="924"/>
        <v>0</v>
      </c>
      <c r="W2798" s="221"/>
      <c r="X2798" s="222"/>
      <c r="Y2798" s="222"/>
      <c r="Z2798" s="223"/>
      <c r="AA2798" s="222"/>
      <c r="AB2798" s="224"/>
      <c r="AC2798" s="225"/>
      <c r="AD2798" s="2">
        <f t="shared" si="911"/>
        <v>0</v>
      </c>
      <c r="AE2798" s="2">
        <f t="shared" si="912"/>
        <v>0</v>
      </c>
      <c r="AF2798" s="226"/>
      <c r="AG2798" s="219">
        <f t="shared" si="916"/>
        <v>0</v>
      </c>
      <c r="AH2798" s="234">
        <f t="shared" si="917"/>
        <v>0</v>
      </c>
      <c r="AI2798" s="214">
        <f t="shared" si="925"/>
        <v>0</v>
      </c>
      <c r="AK2798" s="229">
        <f t="shared" si="918"/>
        <v>0</v>
      </c>
      <c r="AL2798" s="226"/>
      <c r="AM2798" s="15"/>
      <c r="AN2798" s="232" t="e">
        <f t="shared" si="919"/>
        <v>#DIV/0!</v>
      </c>
      <c r="AO2798" s="214">
        <f t="shared" si="913"/>
        <v>0</v>
      </c>
      <c r="AQ2798" s="210"/>
      <c r="AR2798" s="231"/>
      <c r="AS2798" s="15"/>
      <c r="AT2798" s="232">
        <f t="shared" si="920"/>
        <v>0</v>
      </c>
      <c r="AU2798" s="235">
        <f t="shared" si="921"/>
        <v>0</v>
      </c>
      <c r="AY2798" s="210"/>
      <c r="AZ2798" s="231"/>
      <c r="BA2798" s="15"/>
      <c r="BB2798" s="232">
        <f t="shared" si="910"/>
        <v>0</v>
      </c>
      <c r="BC2798" s="235">
        <f t="shared" si="922"/>
        <v>0</v>
      </c>
      <c r="BG2798" s="210"/>
      <c r="BH2798" s="231"/>
      <c r="BI2798" s="15"/>
      <c r="BJ2798" s="232">
        <f t="shared" si="914"/>
        <v>0</v>
      </c>
      <c r="BK2798" s="235">
        <f t="shared" si="923"/>
        <v>0</v>
      </c>
      <c r="BM2798" s="109">
        <f t="shared" si="915"/>
        <v>-3.9057414448668468</v>
      </c>
      <c r="BN2798" s="213"/>
      <c r="BR2798" s="228"/>
      <c r="BS2798" s="311"/>
      <c r="BT2798" s="3"/>
      <c r="BU2798" s="213"/>
      <c r="BV2798" s="213"/>
      <c r="BW2798" s="291"/>
    </row>
    <row r="2799" spans="1:75" x14ac:dyDescent="0.2">
      <c r="A2799" s="210"/>
      <c r="B2799" s="211"/>
      <c r="C2799" s="848" t="str">
        <f ca="1">IF(ISERR(AVERAGE(INDIRECT("B"&amp;(ROW()-INT($B$1/2))):INDIRECT("B"&amp;(ROW()+INT($B$1/2))))),"",AVERAGE(INDIRECT("B"&amp;(ROW()-INT($B$1/2))):INDIRECT("B"&amp;(ROW()+INT($B$1/2)))))</f>
        <v/>
      </c>
      <c r="D2799" s="848">
        <f t="shared" si="909"/>
        <v>0</v>
      </c>
      <c r="E2799" s="275"/>
      <c r="F2799" s="15"/>
      <c r="G2799" s="3"/>
      <c r="H2799" s="3"/>
      <c r="I2799" s="3"/>
      <c r="J2799" s="3"/>
      <c r="K2799" s="3"/>
      <c r="L2799" s="554"/>
      <c r="M2799" s="545"/>
      <c r="N2799" s="546"/>
      <c r="O2799" s="5"/>
      <c r="P2799" s="216"/>
      <c r="Q2799" s="217"/>
      <c r="R2799" s="218"/>
      <c r="S2799" s="219">
        <f t="shared" si="926"/>
        <v>0</v>
      </c>
      <c r="T2799" s="220">
        <f t="shared" si="927"/>
        <v>0</v>
      </c>
      <c r="U2799" s="214">
        <f t="shared" si="924"/>
        <v>0</v>
      </c>
      <c r="W2799" s="221"/>
      <c r="X2799" s="222"/>
      <c r="Y2799" s="222"/>
      <c r="Z2799" s="223"/>
      <c r="AA2799" s="222"/>
      <c r="AB2799" s="224"/>
      <c r="AC2799" s="225"/>
      <c r="AD2799" s="2">
        <f t="shared" si="911"/>
        <v>0</v>
      </c>
      <c r="AE2799" s="2">
        <f t="shared" si="912"/>
        <v>0</v>
      </c>
      <c r="AF2799" s="226"/>
      <c r="AG2799" s="219">
        <f t="shared" si="916"/>
        <v>0</v>
      </c>
      <c r="AH2799" s="234">
        <f t="shared" si="917"/>
        <v>0</v>
      </c>
      <c r="AI2799" s="214">
        <f t="shared" si="925"/>
        <v>0</v>
      </c>
      <c r="AK2799" s="229">
        <f t="shared" si="918"/>
        <v>0</v>
      </c>
      <c r="AL2799" s="226"/>
      <c r="AM2799" s="15"/>
      <c r="AN2799" s="232" t="e">
        <f t="shared" si="919"/>
        <v>#DIV/0!</v>
      </c>
      <c r="AO2799" s="214">
        <f t="shared" si="913"/>
        <v>0</v>
      </c>
      <c r="AQ2799" s="210"/>
      <c r="AR2799" s="231"/>
      <c r="AS2799" s="15"/>
      <c r="AT2799" s="232">
        <f t="shared" si="920"/>
        <v>0</v>
      </c>
      <c r="AU2799" s="235">
        <f t="shared" si="921"/>
        <v>0</v>
      </c>
      <c r="AY2799" s="210"/>
      <c r="AZ2799" s="231"/>
      <c r="BA2799" s="15"/>
      <c r="BB2799" s="232">
        <f t="shared" si="910"/>
        <v>0</v>
      </c>
      <c r="BC2799" s="235">
        <f t="shared" si="922"/>
        <v>0</v>
      </c>
      <c r="BG2799" s="210"/>
      <c r="BH2799" s="231"/>
      <c r="BI2799" s="15"/>
      <c r="BJ2799" s="232">
        <f t="shared" si="914"/>
        <v>0</v>
      </c>
      <c r="BK2799" s="235">
        <f t="shared" si="923"/>
        <v>0</v>
      </c>
      <c r="BM2799" s="109">
        <f t="shared" si="915"/>
        <v>-3.9075737823645835</v>
      </c>
      <c r="BN2799" s="213"/>
      <c r="BR2799" s="228"/>
      <c r="BS2799" s="311"/>
      <c r="BT2799" s="3"/>
      <c r="BU2799" s="213"/>
      <c r="BV2799" s="213"/>
      <c r="BW2799" s="291"/>
    </row>
    <row r="2800" spans="1:75" x14ac:dyDescent="0.2">
      <c r="A2800" s="210"/>
      <c r="B2800" s="211"/>
      <c r="C2800" s="848" t="str">
        <f ca="1">IF(ISERR(AVERAGE(INDIRECT("B"&amp;(ROW()-INT($B$1/2))):INDIRECT("B"&amp;(ROW()+INT($B$1/2))))),"",AVERAGE(INDIRECT("B"&amp;(ROW()-INT($B$1/2))):INDIRECT("B"&amp;(ROW()+INT($B$1/2)))))</f>
        <v/>
      </c>
      <c r="D2800" s="848">
        <f t="shared" si="909"/>
        <v>0</v>
      </c>
      <c r="E2800" s="275"/>
      <c r="F2800" s="15"/>
      <c r="G2800" s="3"/>
      <c r="H2800" s="3"/>
      <c r="I2800" s="3"/>
      <c r="J2800" s="3"/>
      <c r="K2800" s="3"/>
      <c r="L2800" s="554"/>
      <c r="M2800" s="545"/>
      <c r="N2800" s="546"/>
      <c r="O2800" s="5"/>
      <c r="P2800" s="216"/>
      <c r="Q2800" s="217"/>
      <c r="R2800" s="218"/>
      <c r="S2800" s="219">
        <f t="shared" si="926"/>
        <v>0</v>
      </c>
      <c r="T2800" s="220">
        <f t="shared" si="927"/>
        <v>0</v>
      </c>
      <c r="U2800" s="214">
        <f t="shared" si="924"/>
        <v>0</v>
      </c>
      <c r="W2800" s="221"/>
      <c r="X2800" s="222"/>
      <c r="Y2800" s="222"/>
      <c r="Z2800" s="223"/>
      <c r="AA2800" s="222"/>
      <c r="AB2800" s="224"/>
      <c r="AC2800" s="225"/>
      <c r="AD2800" s="2">
        <f t="shared" si="911"/>
        <v>0</v>
      </c>
      <c r="AE2800" s="2">
        <f t="shared" si="912"/>
        <v>0</v>
      </c>
      <c r="AF2800" s="226"/>
      <c r="AG2800" s="219">
        <f t="shared" si="916"/>
        <v>0</v>
      </c>
      <c r="AH2800" s="234">
        <f t="shared" si="917"/>
        <v>0</v>
      </c>
      <c r="AI2800" s="214">
        <f t="shared" si="925"/>
        <v>0</v>
      </c>
      <c r="AK2800" s="229">
        <f t="shared" si="918"/>
        <v>0</v>
      </c>
      <c r="AL2800" s="226"/>
      <c r="AM2800" s="15"/>
      <c r="AN2800" s="232" t="e">
        <f t="shared" si="919"/>
        <v>#DIV/0!</v>
      </c>
      <c r="AO2800" s="214">
        <f t="shared" si="913"/>
        <v>0</v>
      </c>
      <c r="AQ2800" s="210"/>
      <c r="AR2800" s="231"/>
      <c r="AS2800" s="15"/>
      <c r="AT2800" s="232">
        <f t="shared" si="920"/>
        <v>0</v>
      </c>
      <c r="AU2800" s="235">
        <f t="shared" si="921"/>
        <v>0</v>
      </c>
      <c r="AY2800" s="210"/>
      <c r="AZ2800" s="231"/>
      <c r="BA2800" s="15"/>
      <c r="BB2800" s="232">
        <f t="shared" si="910"/>
        <v>0</v>
      </c>
      <c r="BC2800" s="235">
        <f t="shared" si="922"/>
        <v>0</v>
      </c>
      <c r="BG2800" s="210"/>
      <c r="BH2800" s="231"/>
      <c r="BI2800" s="15"/>
      <c r="BJ2800" s="232">
        <f t="shared" si="914"/>
        <v>0</v>
      </c>
      <c r="BK2800" s="235">
        <f t="shared" si="923"/>
        <v>0</v>
      </c>
      <c r="BM2800" s="109">
        <f t="shared" si="915"/>
        <v>-3.9094061198623202</v>
      </c>
      <c r="BN2800" s="213"/>
      <c r="BR2800" s="228"/>
      <c r="BS2800" s="311"/>
      <c r="BT2800" s="3"/>
      <c r="BU2800" s="213"/>
      <c r="BV2800" s="213"/>
      <c r="BW2800" s="291"/>
    </row>
    <row r="2801" spans="1:75" x14ac:dyDescent="0.2">
      <c r="A2801" s="210"/>
      <c r="B2801" s="211"/>
      <c r="C2801" s="848" t="str">
        <f ca="1">IF(ISERR(AVERAGE(INDIRECT("B"&amp;(ROW()-INT($B$1/2))):INDIRECT("B"&amp;(ROW()+INT($B$1/2))))),"",AVERAGE(INDIRECT("B"&amp;(ROW()-INT($B$1/2))):INDIRECT("B"&amp;(ROW()+INT($B$1/2)))))</f>
        <v/>
      </c>
      <c r="D2801" s="848">
        <f t="shared" si="909"/>
        <v>0</v>
      </c>
      <c r="E2801" s="275"/>
      <c r="F2801" s="15"/>
      <c r="G2801" s="3"/>
      <c r="H2801" s="3"/>
      <c r="I2801" s="3"/>
      <c r="J2801" s="3"/>
      <c r="K2801" s="3"/>
      <c r="L2801" s="554"/>
      <c r="M2801" s="545"/>
      <c r="N2801" s="546"/>
      <c r="O2801" s="5"/>
      <c r="P2801" s="216"/>
      <c r="Q2801" s="217"/>
      <c r="R2801" s="218"/>
      <c r="S2801" s="219">
        <f t="shared" si="926"/>
        <v>0</v>
      </c>
      <c r="T2801" s="220">
        <f t="shared" si="927"/>
        <v>0</v>
      </c>
      <c r="U2801" s="214">
        <f t="shared" si="924"/>
        <v>0</v>
      </c>
      <c r="W2801" s="221"/>
      <c r="X2801" s="222"/>
      <c r="Y2801" s="222"/>
      <c r="Z2801" s="223"/>
      <c r="AA2801" s="222"/>
      <c r="AB2801" s="224"/>
      <c r="AC2801" s="225"/>
      <c r="AD2801" s="2">
        <f t="shared" si="911"/>
        <v>0</v>
      </c>
      <c r="AE2801" s="2">
        <f t="shared" si="912"/>
        <v>0</v>
      </c>
      <c r="AF2801" s="226"/>
      <c r="AG2801" s="219">
        <f t="shared" si="916"/>
        <v>0</v>
      </c>
      <c r="AH2801" s="234">
        <f t="shared" si="917"/>
        <v>0</v>
      </c>
      <c r="AI2801" s="214">
        <f t="shared" si="925"/>
        <v>0</v>
      </c>
      <c r="AK2801" s="229">
        <f t="shared" si="918"/>
        <v>0</v>
      </c>
      <c r="AL2801" s="226"/>
      <c r="AM2801" s="15"/>
      <c r="AN2801" s="232" t="e">
        <f t="shared" si="919"/>
        <v>#DIV/0!</v>
      </c>
      <c r="AO2801" s="214">
        <f t="shared" si="913"/>
        <v>0</v>
      </c>
      <c r="AQ2801" s="210"/>
      <c r="AR2801" s="231"/>
      <c r="AS2801" s="15"/>
      <c r="AT2801" s="232">
        <f t="shared" si="920"/>
        <v>0</v>
      </c>
      <c r="AU2801" s="235">
        <f t="shared" si="921"/>
        <v>0</v>
      </c>
      <c r="AY2801" s="210"/>
      <c r="AZ2801" s="231"/>
      <c r="BA2801" s="15"/>
      <c r="BB2801" s="232">
        <f t="shared" si="910"/>
        <v>0</v>
      </c>
      <c r="BC2801" s="235">
        <f t="shared" si="922"/>
        <v>0</v>
      </c>
      <c r="BG2801" s="210"/>
      <c r="BH2801" s="231"/>
      <c r="BI2801" s="15"/>
      <c r="BJ2801" s="232">
        <f t="shared" si="914"/>
        <v>0</v>
      </c>
      <c r="BK2801" s="235">
        <f t="shared" si="923"/>
        <v>0</v>
      </c>
      <c r="BM2801" s="109">
        <f t="shared" si="915"/>
        <v>-3.9112384573600569</v>
      </c>
      <c r="BN2801" s="213"/>
      <c r="BR2801" s="228"/>
      <c r="BS2801" s="311"/>
      <c r="BT2801" s="3"/>
      <c r="BU2801" s="213"/>
      <c r="BV2801" s="213"/>
      <c r="BW2801" s="291"/>
    </row>
    <row r="2802" spans="1:75" x14ac:dyDescent="0.2">
      <c r="A2802" s="210"/>
      <c r="B2802" s="211"/>
      <c r="C2802" s="848" t="str">
        <f ca="1">IF(ISERR(AVERAGE(INDIRECT("B"&amp;(ROW()-INT($B$1/2))):INDIRECT("B"&amp;(ROW()+INT($B$1/2))))),"",AVERAGE(INDIRECT("B"&amp;(ROW()-INT($B$1/2))):INDIRECT("B"&amp;(ROW()+INT($B$1/2)))))</f>
        <v/>
      </c>
      <c r="D2802" s="848">
        <f t="shared" si="909"/>
        <v>0</v>
      </c>
      <c r="E2802" s="275"/>
      <c r="F2802" s="15"/>
      <c r="G2802" s="3"/>
      <c r="H2802" s="3"/>
      <c r="I2802" s="3"/>
      <c r="J2802" s="3"/>
      <c r="K2802" s="3"/>
      <c r="L2802" s="554"/>
      <c r="M2802" s="545"/>
      <c r="N2802" s="546"/>
      <c r="O2802" s="5"/>
      <c r="P2802" s="216"/>
      <c r="Q2802" s="217"/>
      <c r="R2802" s="218"/>
      <c r="S2802" s="219">
        <f t="shared" si="926"/>
        <v>0</v>
      </c>
      <c r="T2802" s="220">
        <f t="shared" si="927"/>
        <v>0</v>
      </c>
      <c r="U2802" s="214">
        <f t="shared" si="924"/>
        <v>0</v>
      </c>
      <c r="W2802" s="221"/>
      <c r="X2802" s="222"/>
      <c r="Y2802" s="222"/>
      <c r="Z2802" s="223"/>
      <c r="AA2802" s="222"/>
      <c r="AB2802" s="224"/>
      <c r="AC2802" s="225"/>
      <c r="AD2802" s="2">
        <f t="shared" si="911"/>
        <v>0</v>
      </c>
      <c r="AE2802" s="2">
        <f t="shared" si="912"/>
        <v>0</v>
      </c>
      <c r="AF2802" s="226"/>
      <c r="AG2802" s="219">
        <f t="shared" si="916"/>
        <v>0</v>
      </c>
      <c r="AH2802" s="234">
        <f t="shared" si="917"/>
        <v>0</v>
      </c>
      <c r="AI2802" s="214">
        <f t="shared" si="925"/>
        <v>0</v>
      </c>
      <c r="AK2802" s="229">
        <f t="shared" si="918"/>
        <v>0</v>
      </c>
      <c r="AL2802" s="226"/>
      <c r="AM2802" s="15"/>
      <c r="AN2802" s="232" t="e">
        <f t="shared" si="919"/>
        <v>#DIV/0!</v>
      </c>
      <c r="AO2802" s="214">
        <f t="shared" si="913"/>
        <v>0</v>
      </c>
      <c r="AQ2802" s="210"/>
      <c r="AR2802" s="231"/>
      <c r="AS2802" s="15"/>
      <c r="AT2802" s="232">
        <f t="shared" si="920"/>
        <v>0</v>
      </c>
      <c r="AU2802" s="235">
        <f t="shared" si="921"/>
        <v>0</v>
      </c>
      <c r="AY2802" s="210"/>
      <c r="AZ2802" s="231"/>
      <c r="BA2802" s="15"/>
      <c r="BB2802" s="232">
        <f t="shared" si="910"/>
        <v>0</v>
      </c>
      <c r="BC2802" s="235">
        <f t="shared" si="922"/>
        <v>0</v>
      </c>
      <c r="BG2802" s="210"/>
      <c r="BH2802" s="231"/>
      <c r="BI2802" s="15"/>
      <c r="BJ2802" s="232">
        <f t="shared" si="914"/>
        <v>0</v>
      </c>
      <c r="BK2802" s="235">
        <f t="shared" si="923"/>
        <v>0</v>
      </c>
      <c r="BM2802" s="109">
        <f t="shared" si="915"/>
        <v>-3.9130707948577936</v>
      </c>
      <c r="BN2802" s="213"/>
      <c r="BR2802" s="228"/>
      <c r="BS2802" s="311"/>
      <c r="BT2802" s="3"/>
      <c r="BU2802" s="213"/>
      <c r="BV2802" s="213"/>
      <c r="BW2802" s="291"/>
    </row>
    <row r="2803" spans="1:75" x14ac:dyDescent="0.2">
      <c r="A2803" s="210"/>
      <c r="B2803" s="211"/>
      <c r="C2803" s="848" t="str">
        <f ca="1">IF(ISERR(AVERAGE(INDIRECT("B"&amp;(ROW()-INT($B$1/2))):INDIRECT("B"&amp;(ROW()+INT($B$1/2))))),"",AVERAGE(INDIRECT("B"&amp;(ROW()-INT($B$1/2))):INDIRECT("B"&amp;(ROW()+INT($B$1/2)))))</f>
        <v/>
      </c>
      <c r="D2803" s="848">
        <f t="shared" si="909"/>
        <v>0</v>
      </c>
      <c r="E2803" s="275"/>
      <c r="F2803" s="15"/>
      <c r="G2803" s="3"/>
      <c r="H2803" s="3"/>
      <c r="I2803" s="3"/>
      <c r="J2803" s="3"/>
      <c r="K2803" s="3"/>
      <c r="L2803" s="554"/>
      <c r="M2803" s="545"/>
      <c r="N2803" s="546"/>
      <c r="O2803" s="5"/>
      <c r="P2803" s="216"/>
      <c r="Q2803" s="217"/>
      <c r="R2803" s="218"/>
      <c r="S2803" s="219">
        <f t="shared" si="926"/>
        <v>0</v>
      </c>
      <c r="T2803" s="220">
        <f t="shared" si="927"/>
        <v>0</v>
      </c>
      <c r="U2803" s="214">
        <f t="shared" si="924"/>
        <v>0</v>
      </c>
      <c r="W2803" s="221"/>
      <c r="X2803" s="222"/>
      <c r="Y2803" s="222"/>
      <c r="Z2803" s="223"/>
      <c r="AA2803" s="222"/>
      <c r="AB2803" s="224"/>
      <c r="AC2803" s="225"/>
      <c r="AD2803" s="2">
        <f t="shared" si="911"/>
        <v>0</v>
      </c>
      <c r="AE2803" s="2">
        <f t="shared" si="912"/>
        <v>0</v>
      </c>
      <c r="AF2803" s="226"/>
      <c r="AG2803" s="219">
        <f t="shared" si="916"/>
        <v>0</v>
      </c>
      <c r="AH2803" s="234">
        <f t="shared" si="917"/>
        <v>0</v>
      </c>
      <c r="AI2803" s="214">
        <f t="shared" si="925"/>
        <v>0</v>
      </c>
      <c r="AK2803" s="229">
        <f t="shared" si="918"/>
        <v>0</v>
      </c>
      <c r="AL2803" s="226"/>
      <c r="AM2803" s="15"/>
      <c r="AN2803" s="232" t="e">
        <f t="shared" si="919"/>
        <v>#DIV/0!</v>
      </c>
      <c r="AO2803" s="214">
        <f t="shared" si="913"/>
        <v>0</v>
      </c>
      <c r="AQ2803" s="210"/>
      <c r="AR2803" s="231"/>
      <c r="AS2803" s="15"/>
      <c r="AT2803" s="232">
        <f t="shared" si="920"/>
        <v>0</v>
      </c>
      <c r="AU2803" s="235">
        <f t="shared" si="921"/>
        <v>0</v>
      </c>
      <c r="AY2803" s="210"/>
      <c r="AZ2803" s="231"/>
      <c r="BA2803" s="15"/>
      <c r="BB2803" s="232">
        <f t="shared" si="910"/>
        <v>0</v>
      </c>
      <c r="BC2803" s="235">
        <f t="shared" si="922"/>
        <v>0</v>
      </c>
      <c r="BG2803" s="210"/>
      <c r="BH2803" s="231"/>
      <c r="BI2803" s="15"/>
      <c r="BJ2803" s="232">
        <f t="shared" si="914"/>
        <v>0</v>
      </c>
      <c r="BK2803" s="235">
        <f t="shared" si="923"/>
        <v>0</v>
      </c>
      <c r="BM2803" s="109">
        <f t="shared" si="915"/>
        <v>-3.9149031323555303</v>
      </c>
      <c r="BN2803" s="213"/>
      <c r="BR2803" s="228"/>
      <c r="BS2803" s="311"/>
      <c r="BT2803" s="3"/>
      <c r="BU2803" s="213"/>
      <c r="BV2803" s="213"/>
      <c r="BW2803" s="291"/>
    </row>
    <row r="2804" spans="1:75" x14ac:dyDescent="0.2">
      <c r="A2804" s="210"/>
      <c r="B2804" s="211"/>
      <c r="C2804" s="848" t="str">
        <f ca="1">IF(ISERR(AVERAGE(INDIRECT("B"&amp;(ROW()-INT($B$1/2))):INDIRECT("B"&amp;(ROW()+INT($B$1/2))))),"",AVERAGE(INDIRECT("B"&amp;(ROW()-INT($B$1/2))):INDIRECT("B"&amp;(ROW()+INT($B$1/2)))))</f>
        <v/>
      </c>
      <c r="D2804" s="848">
        <f t="shared" si="909"/>
        <v>0</v>
      </c>
      <c r="E2804" s="275"/>
      <c r="F2804" s="15"/>
      <c r="G2804" s="3"/>
      <c r="H2804" s="3"/>
      <c r="I2804" s="3"/>
      <c r="J2804" s="3"/>
      <c r="K2804" s="3"/>
      <c r="L2804" s="554"/>
      <c r="M2804" s="545"/>
      <c r="N2804" s="546"/>
      <c r="O2804" s="5"/>
      <c r="P2804" s="216"/>
      <c r="Q2804" s="217"/>
      <c r="R2804" s="218"/>
      <c r="S2804" s="219">
        <f t="shared" si="926"/>
        <v>0</v>
      </c>
      <c r="T2804" s="220">
        <f t="shared" si="927"/>
        <v>0</v>
      </c>
      <c r="U2804" s="214">
        <f t="shared" si="924"/>
        <v>0</v>
      </c>
      <c r="W2804" s="221"/>
      <c r="X2804" s="222"/>
      <c r="Y2804" s="222"/>
      <c r="Z2804" s="223"/>
      <c r="AA2804" s="222"/>
      <c r="AB2804" s="224"/>
      <c r="AC2804" s="225"/>
      <c r="AD2804" s="2">
        <f t="shared" si="911"/>
        <v>0</v>
      </c>
      <c r="AE2804" s="2">
        <f t="shared" si="912"/>
        <v>0</v>
      </c>
      <c r="AF2804" s="226"/>
      <c r="AG2804" s="219">
        <f t="shared" si="916"/>
        <v>0</v>
      </c>
      <c r="AH2804" s="234">
        <f t="shared" si="917"/>
        <v>0</v>
      </c>
      <c r="AI2804" s="214">
        <f t="shared" si="925"/>
        <v>0</v>
      </c>
      <c r="AK2804" s="229">
        <f t="shared" si="918"/>
        <v>0</v>
      </c>
      <c r="AL2804" s="226"/>
      <c r="AM2804" s="15"/>
      <c r="AN2804" s="232" t="e">
        <f t="shared" si="919"/>
        <v>#DIV/0!</v>
      </c>
      <c r="AO2804" s="214">
        <f t="shared" si="913"/>
        <v>0</v>
      </c>
      <c r="AQ2804" s="210"/>
      <c r="AR2804" s="231"/>
      <c r="AS2804" s="15"/>
      <c r="AT2804" s="232">
        <f t="shared" si="920"/>
        <v>0</v>
      </c>
      <c r="AU2804" s="235">
        <f t="shared" si="921"/>
        <v>0</v>
      </c>
      <c r="AY2804" s="210"/>
      <c r="AZ2804" s="231"/>
      <c r="BA2804" s="15"/>
      <c r="BB2804" s="232">
        <f t="shared" si="910"/>
        <v>0</v>
      </c>
      <c r="BC2804" s="235">
        <f t="shared" si="922"/>
        <v>0</v>
      </c>
      <c r="BG2804" s="210"/>
      <c r="BH2804" s="231"/>
      <c r="BI2804" s="15"/>
      <c r="BJ2804" s="232">
        <f t="shared" si="914"/>
        <v>0</v>
      </c>
      <c r="BK2804" s="235">
        <f t="shared" si="923"/>
        <v>0</v>
      </c>
      <c r="BM2804" s="109">
        <f t="shared" si="915"/>
        <v>-3.916735469853267</v>
      </c>
      <c r="BN2804" s="213"/>
      <c r="BR2804" s="228"/>
      <c r="BS2804" s="311"/>
      <c r="BT2804" s="3"/>
      <c r="BU2804" s="213"/>
      <c r="BV2804" s="213"/>
      <c r="BW2804" s="291"/>
    </row>
    <row r="2805" spans="1:75" x14ac:dyDescent="0.2">
      <c r="A2805" s="210"/>
      <c r="B2805" s="211"/>
      <c r="C2805" s="848" t="str">
        <f ca="1">IF(ISERR(AVERAGE(INDIRECT("B"&amp;(ROW()-INT($B$1/2))):INDIRECT("B"&amp;(ROW()+INT($B$1/2))))),"",AVERAGE(INDIRECT("B"&amp;(ROW()-INT($B$1/2))):INDIRECT("B"&amp;(ROW()+INT($B$1/2)))))</f>
        <v/>
      </c>
      <c r="D2805" s="848">
        <f t="shared" si="909"/>
        <v>0</v>
      </c>
      <c r="E2805" s="275"/>
      <c r="F2805" s="15"/>
      <c r="G2805" s="3"/>
      <c r="H2805" s="3"/>
      <c r="I2805" s="3"/>
      <c r="J2805" s="3"/>
      <c r="K2805" s="3"/>
      <c r="L2805" s="554"/>
      <c r="M2805" s="545"/>
      <c r="N2805" s="546"/>
      <c r="O2805" s="5"/>
      <c r="P2805" s="216"/>
      <c r="Q2805" s="217"/>
      <c r="R2805" s="218"/>
      <c r="S2805" s="219">
        <f t="shared" si="926"/>
        <v>0</v>
      </c>
      <c r="T2805" s="220">
        <f t="shared" si="927"/>
        <v>0</v>
      </c>
      <c r="U2805" s="214">
        <f t="shared" si="924"/>
        <v>0</v>
      </c>
      <c r="W2805" s="221"/>
      <c r="X2805" s="222"/>
      <c r="Y2805" s="222"/>
      <c r="Z2805" s="223"/>
      <c r="AA2805" s="222"/>
      <c r="AB2805" s="224"/>
      <c r="AC2805" s="225"/>
      <c r="AD2805" s="2">
        <f t="shared" si="911"/>
        <v>0</v>
      </c>
      <c r="AE2805" s="2">
        <f t="shared" si="912"/>
        <v>0</v>
      </c>
      <c r="AF2805" s="226"/>
      <c r="AG2805" s="219">
        <f t="shared" si="916"/>
        <v>0</v>
      </c>
      <c r="AH2805" s="234">
        <f t="shared" si="917"/>
        <v>0</v>
      </c>
      <c r="AI2805" s="214">
        <f t="shared" si="925"/>
        <v>0</v>
      </c>
      <c r="AK2805" s="229">
        <f t="shared" si="918"/>
        <v>0</v>
      </c>
      <c r="AL2805" s="226"/>
      <c r="AM2805" s="15"/>
      <c r="AN2805" s="232" t="e">
        <f t="shared" si="919"/>
        <v>#DIV/0!</v>
      </c>
      <c r="AO2805" s="214">
        <f t="shared" si="913"/>
        <v>0</v>
      </c>
      <c r="AQ2805" s="210"/>
      <c r="AR2805" s="231"/>
      <c r="AS2805" s="15"/>
      <c r="AT2805" s="232">
        <f t="shared" si="920"/>
        <v>0</v>
      </c>
      <c r="AU2805" s="235">
        <f t="shared" si="921"/>
        <v>0</v>
      </c>
      <c r="AY2805" s="210"/>
      <c r="AZ2805" s="231"/>
      <c r="BA2805" s="15"/>
      <c r="BB2805" s="232">
        <f t="shared" si="910"/>
        <v>0</v>
      </c>
      <c r="BC2805" s="235">
        <f t="shared" si="922"/>
        <v>0</v>
      </c>
      <c r="BG2805" s="210"/>
      <c r="BH2805" s="231"/>
      <c r="BI2805" s="15"/>
      <c r="BJ2805" s="232">
        <f t="shared" si="914"/>
        <v>0</v>
      </c>
      <c r="BK2805" s="235">
        <f t="shared" si="923"/>
        <v>0</v>
      </c>
      <c r="BM2805" s="109">
        <f t="shared" si="915"/>
        <v>-3.9185678073510037</v>
      </c>
      <c r="BN2805" s="213"/>
      <c r="BR2805" s="228"/>
      <c r="BS2805" s="311"/>
      <c r="BT2805" s="3"/>
      <c r="BU2805" s="213"/>
      <c r="BV2805" s="213"/>
      <c r="BW2805" s="291"/>
    </row>
    <row r="2806" spans="1:75" x14ac:dyDescent="0.2">
      <c r="A2806" s="210"/>
      <c r="B2806" s="211"/>
      <c r="C2806" s="848" t="str">
        <f ca="1">IF(ISERR(AVERAGE(INDIRECT("B"&amp;(ROW()-INT($B$1/2))):INDIRECT("B"&amp;(ROW()+INT($B$1/2))))),"",AVERAGE(INDIRECT("B"&amp;(ROW()-INT($B$1/2))):INDIRECT("B"&amp;(ROW()+INT($B$1/2)))))</f>
        <v/>
      </c>
      <c r="D2806" s="848">
        <f t="shared" si="909"/>
        <v>0</v>
      </c>
      <c r="E2806" s="275"/>
      <c r="F2806" s="15"/>
      <c r="G2806" s="3"/>
      <c r="H2806" s="3"/>
      <c r="I2806" s="3"/>
      <c r="J2806" s="3"/>
      <c r="K2806" s="3"/>
      <c r="L2806" s="554"/>
      <c r="M2806" s="545"/>
      <c r="N2806" s="546"/>
      <c r="O2806" s="5"/>
      <c r="P2806" s="216"/>
      <c r="Q2806" s="217"/>
      <c r="R2806" s="218"/>
      <c r="S2806" s="219">
        <f t="shared" si="926"/>
        <v>0</v>
      </c>
      <c r="T2806" s="220">
        <f t="shared" si="927"/>
        <v>0</v>
      </c>
      <c r="U2806" s="214">
        <f t="shared" si="924"/>
        <v>0</v>
      </c>
      <c r="W2806" s="221"/>
      <c r="X2806" s="222"/>
      <c r="Y2806" s="222"/>
      <c r="Z2806" s="223"/>
      <c r="AA2806" s="222"/>
      <c r="AB2806" s="224"/>
      <c r="AC2806" s="225"/>
      <c r="AD2806" s="2">
        <f t="shared" si="911"/>
        <v>0</v>
      </c>
      <c r="AE2806" s="2">
        <f t="shared" si="912"/>
        <v>0</v>
      </c>
      <c r="AF2806" s="226"/>
      <c r="AG2806" s="219">
        <f t="shared" si="916"/>
        <v>0</v>
      </c>
      <c r="AH2806" s="234">
        <f t="shared" si="917"/>
        <v>0</v>
      </c>
      <c r="AI2806" s="214">
        <f t="shared" si="925"/>
        <v>0</v>
      </c>
      <c r="AK2806" s="229">
        <f t="shared" si="918"/>
        <v>0</v>
      </c>
      <c r="AL2806" s="226"/>
      <c r="AM2806" s="15"/>
      <c r="AN2806" s="232" t="e">
        <f t="shared" si="919"/>
        <v>#DIV/0!</v>
      </c>
      <c r="AO2806" s="214">
        <f t="shared" si="913"/>
        <v>0</v>
      </c>
      <c r="AQ2806" s="210"/>
      <c r="AR2806" s="231"/>
      <c r="AS2806" s="15"/>
      <c r="AT2806" s="232">
        <f t="shared" si="920"/>
        <v>0</v>
      </c>
      <c r="AU2806" s="235">
        <f t="shared" si="921"/>
        <v>0</v>
      </c>
      <c r="AY2806" s="210"/>
      <c r="AZ2806" s="231"/>
      <c r="BA2806" s="15"/>
      <c r="BB2806" s="232">
        <f t="shared" si="910"/>
        <v>0</v>
      </c>
      <c r="BC2806" s="235">
        <f t="shared" si="922"/>
        <v>0</v>
      </c>
      <c r="BG2806" s="210"/>
      <c r="BH2806" s="231"/>
      <c r="BI2806" s="15"/>
      <c r="BJ2806" s="232">
        <f t="shared" si="914"/>
        <v>0</v>
      </c>
      <c r="BK2806" s="235">
        <f t="shared" si="923"/>
        <v>0</v>
      </c>
      <c r="BM2806" s="109">
        <f t="shared" si="915"/>
        <v>-3.9204001448487404</v>
      </c>
      <c r="BN2806" s="213"/>
      <c r="BR2806" s="228"/>
      <c r="BS2806" s="311"/>
      <c r="BT2806" s="3"/>
      <c r="BU2806" s="213"/>
      <c r="BV2806" s="213"/>
      <c r="BW2806" s="291"/>
    </row>
    <row r="2807" spans="1:75" x14ac:dyDescent="0.2">
      <c r="A2807" s="210"/>
      <c r="B2807" s="211"/>
      <c r="C2807" s="848" t="str">
        <f ca="1">IF(ISERR(AVERAGE(INDIRECT("B"&amp;(ROW()-INT($B$1/2))):INDIRECT("B"&amp;(ROW()+INT($B$1/2))))),"",AVERAGE(INDIRECT("B"&amp;(ROW()-INT($B$1/2))):INDIRECT("B"&amp;(ROW()+INT($B$1/2)))))</f>
        <v/>
      </c>
      <c r="D2807" s="848">
        <f t="shared" si="909"/>
        <v>0</v>
      </c>
      <c r="E2807" s="275"/>
      <c r="F2807" s="15"/>
      <c r="G2807" s="3"/>
      <c r="H2807" s="3"/>
      <c r="I2807" s="3"/>
      <c r="J2807" s="3"/>
      <c r="K2807" s="3"/>
      <c r="L2807" s="554"/>
      <c r="M2807" s="545"/>
      <c r="N2807" s="546"/>
      <c r="O2807" s="5"/>
      <c r="P2807" s="216"/>
      <c r="Q2807" s="217"/>
      <c r="R2807" s="218"/>
      <c r="S2807" s="219">
        <f t="shared" si="926"/>
        <v>0</v>
      </c>
      <c r="T2807" s="220">
        <f t="shared" si="927"/>
        <v>0</v>
      </c>
      <c r="U2807" s="214">
        <f t="shared" si="924"/>
        <v>0</v>
      </c>
      <c r="W2807" s="221"/>
      <c r="X2807" s="222"/>
      <c r="Y2807" s="222"/>
      <c r="Z2807" s="223"/>
      <c r="AA2807" s="222"/>
      <c r="AB2807" s="224"/>
      <c r="AC2807" s="225"/>
      <c r="AD2807" s="2">
        <f t="shared" si="911"/>
        <v>0</v>
      </c>
      <c r="AE2807" s="2">
        <f t="shared" si="912"/>
        <v>0</v>
      </c>
      <c r="AF2807" s="226"/>
      <c r="AG2807" s="219">
        <f t="shared" si="916"/>
        <v>0</v>
      </c>
      <c r="AH2807" s="234">
        <f t="shared" si="917"/>
        <v>0</v>
      </c>
      <c r="AI2807" s="214">
        <f t="shared" si="925"/>
        <v>0</v>
      </c>
      <c r="AK2807" s="229">
        <f t="shared" si="918"/>
        <v>0</v>
      </c>
      <c r="AL2807" s="226"/>
      <c r="AM2807" s="15"/>
      <c r="AN2807" s="232" t="e">
        <f t="shared" si="919"/>
        <v>#DIV/0!</v>
      </c>
      <c r="AO2807" s="214">
        <f t="shared" si="913"/>
        <v>0</v>
      </c>
      <c r="AQ2807" s="210"/>
      <c r="AR2807" s="231"/>
      <c r="AS2807" s="15"/>
      <c r="AT2807" s="232">
        <f t="shared" si="920"/>
        <v>0</v>
      </c>
      <c r="AU2807" s="235">
        <f t="shared" si="921"/>
        <v>0</v>
      </c>
      <c r="AY2807" s="210"/>
      <c r="AZ2807" s="231"/>
      <c r="BA2807" s="15"/>
      <c r="BB2807" s="232">
        <f t="shared" si="910"/>
        <v>0</v>
      </c>
      <c r="BC2807" s="235">
        <f t="shared" si="922"/>
        <v>0</v>
      </c>
      <c r="BG2807" s="210"/>
      <c r="BH2807" s="231"/>
      <c r="BI2807" s="15"/>
      <c r="BJ2807" s="232">
        <f t="shared" si="914"/>
        <v>0</v>
      </c>
      <c r="BK2807" s="235">
        <f t="shared" si="923"/>
        <v>0</v>
      </c>
      <c r="BM2807" s="109">
        <f t="shared" si="915"/>
        <v>-3.9222324823464771</v>
      </c>
      <c r="BN2807" s="213"/>
      <c r="BR2807" s="228"/>
      <c r="BS2807" s="311"/>
      <c r="BT2807" s="3"/>
      <c r="BU2807" s="213"/>
      <c r="BV2807" s="213"/>
      <c r="BW2807" s="291"/>
    </row>
    <row r="2808" spans="1:75" x14ac:dyDescent="0.2">
      <c r="A2808" s="210"/>
      <c r="B2808" s="211"/>
      <c r="C2808" s="848" t="str">
        <f ca="1">IF(ISERR(AVERAGE(INDIRECT("B"&amp;(ROW()-INT($B$1/2))):INDIRECT("B"&amp;(ROW()+INT($B$1/2))))),"",AVERAGE(INDIRECT("B"&amp;(ROW()-INT($B$1/2))):INDIRECT("B"&amp;(ROW()+INT($B$1/2)))))</f>
        <v/>
      </c>
      <c r="D2808" s="848">
        <f t="shared" si="909"/>
        <v>0</v>
      </c>
      <c r="E2808" s="275"/>
      <c r="F2808" s="15"/>
      <c r="G2808" s="3"/>
      <c r="H2808" s="3"/>
      <c r="I2808" s="3"/>
      <c r="J2808" s="3"/>
      <c r="K2808" s="3"/>
      <c r="L2808" s="554"/>
      <c r="M2808" s="545"/>
      <c r="N2808" s="546"/>
      <c r="O2808" s="5"/>
      <c r="P2808" s="216"/>
      <c r="Q2808" s="217"/>
      <c r="R2808" s="218"/>
      <c r="S2808" s="219">
        <f t="shared" si="926"/>
        <v>0</v>
      </c>
      <c r="T2808" s="220">
        <f t="shared" si="927"/>
        <v>0</v>
      </c>
      <c r="U2808" s="214">
        <f t="shared" si="924"/>
        <v>0</v>
      </c>
      <c r="W2808" s="221"/>
      <c r="X2808" s="222"/>
      <c r="Y2808" s="222"/>
      <c r="Z2808" s="223"/>
      <c r="AA2808" s="222"/>
      <c r="AB2808" s="224"/>
      <c r="AC2808" s="225"/>
      <c r="AD2808" s="2">
        <f t="shared" si="911"/>
        <v>0</v>
      </c>
      <c r="AE2808" s="2">
        <f t="shared" si="912"/>
        <v>0</v>
      </c>
      <c r="AF2808" s="226"/>
      <c r="AG2808" s="219">
        <f t="shared" si="916"/>
        <v>0</v>
      </c>
      <c r="AH2808" s="234">
        <f t="shared" si="917"/>
        <v>0</v>
      </c>
      <c r="AI2808" s="214">
        <f t="shared" si="925"/>
        <v>0</v>
      </c>
      <c r="AK2808" s="229">
        <f t="shared" si="918"/>
        <v>0</v>
      </c>
      <c r="AL2808" s="226"/>
      <c r="AM2808" s="15"/>
      <c r="AN2808" s="232" t="e">
        <f t="shared" si="919"/>
        <v>#DIV/0!</v>
      </c>
      <c r="AO2808" s="214">
        <f t="shared" si="913"/>
        <v>0</v>
      </c>
      <c r="AQ2808" s="210"/>
      <c r="AR2808" s="231"/>
      <c r="AS2808" s="15"/>
      <c r="AT2808" s="232">
        <f t="shared" si="920"/>
        <v>0</v>
      </c>
      <c r="AU2808" s="235">
        <f t="shared" si="921"/>
        <v>0</v>
      </c>
      <c r="AY2808" s="210"/>
      <c r="AZ2808" s="231"/>
      <c r="BA2808" s="15"/>
      <c r="BB2808" s="232">
        <f t="shared" si="910"/>
        <v>0</v>
      </c>
      <c r="BC2808" s="235">
        <f t="shared" si="922"/>
        <v>0</v>
      </c>
      <c r="BG2808" s="210"/>
      <c r="BH2808" s="231"/>
      <c r="BI2808" s="15"/>
      <c r="BJ2808" s="232">
        <f t="shared" si="914"/>
        <v>0</v>
      </c>
      <c r="BK2808" s="235">
        <f t="shared" si="923"/>
        <v>0</v>
      </c>
      <c r="BM2808" s="109">
        <f t="shared" si="915"/>
        <v>-3.9240648198442138</v>
      </c>
      <c r="BN2808" s="213"/>
      <c r="BR2808" s="228"/>
      <c r="BS2808" s="311"/>
      <c r="BT2808" s="3"/>
      <c r="BU2808" s="213"/>
      <c r="BV2808" s="213"/>
      <c r="BW2808" s="291"/>
    </row>
    <row r="2809" spans="1:75" x14ac:dyDescent="0.2">
      <c r="A2809" s="210"/>
      <c r="B2809" s="211"/>
      <c r="C2809" s="848" t="str">
        <f ca="1">IF(ISERR(AVERAGE(INDIRECT("B"&amp;(ROW()-INT($B$1/2))):INDIRECT("B"&amp;(ROW()+INT($B$1/2))))),"",AVERAGE(INDIRECT("B"&amp;(ROW()-INT($B$1/2))):INDIRECT("B"&amp;(ROW()+INT($B$1/2)))))</f>
        <v/>
      </c>
      <c r="D2809" s="848">
        <f t="shared" si="909"/>
        <v>0</v>
      </c>
      <c r="E2809" s="275"/>
      <c r="F2809" s="15"/>
      <c r="G2809" s="3"/>
      <c r="H2809" s="3"/>
      <c r="I2809" s="3"/>
      <c r="J2809" s="3"/>
      <c r="K2809" s="3"/>
      <c r="L2809" s="554"/>
      <c r="M2809" s="545"/>
      <c r="N2809" s="546"/>
      <c r="O2809" s="5"/>
      <c r="P2809" s="216"/>
      <c r="Q2809" s="217"/>
      <c r="R2809" s="218"/>
      <c r="S2809" s="219">
        <f t="shared" si="926"/>
        <v>0</v>
      </c>
      <c r="T2809" s="220">
        <f t="shared" si="927"/>
        <v>0</v>
      </c>
      <c r="U2809" s="214">
        <f t="shared" si="924"/>
        <v>0</v>
      </c>
      <c r="W2809" s="221"/>
      <c r="X2809" s="222"/>
      <c r="Y2809" s="222"/>
      <c r="Z2809" s="223"/>
      <c r="AA2809" s="222"/>
      <c r="AB2809" s="224"/>
      <c r="AC2809" s="225"/>
      <c r="AD2809" s="2">
        <f t="shared" si="911"/>
        <v>0</v>
      </c>
      <c r="AE2809" s="2">
        <f t="shared" si="912"/>
        <v>0</v>
      </c>
      <c r="AF2809" s="226"/>
      <c r="AG2809" s="219">
        <f t="shared" si="916"/>
        <v>0</v>
      </c>
      <c r="AH2809" s="234">
        <f t="shared" si="917"/>
        <v>0</v>
      </c>
      <c r="AI2809" s="214">
        <f t="shared" si="925"/>
        <v>0</v>
      </c>
      <c r="AK2809" s="229">
        <f t="shared" si="918"/>
        <v>0</v>
      </c>
      <c r="AL2809" s="226"/>
      <c r="AM2809" s="15"/>
      <c r="AN2809" s="232" t="e">
        <f t="shared" si="919"/>
        <v>#DIV/0!</v>
      </c>
      <c r="AO2809" s="214">
        <f t="shared" si="913"/>
        <v>0</v>
      </c>
      <c r="AQ2809" s="210"/>
      <c r="AR2809" s="231"/>
      <c r="AS2809" s="15"/>
      <c r="AT2809" s="232">
        <f t="shared" si="920"/>
        <v>0</v>
      </c>
      <c r="AU2809" s="235">
        <f t="shared" si="921"/>
        <v>0</v>
      </c>
      <c r="AY2809" s="210"/>
      <c r="AZ2809" s="231"/>
      <c r="BA2809" s="15"/>
      <c r="BB2809" s="232">
        <f t="shared" si="910"/>
        <v>0</v>
      </c>
      <c r="BC2809" s="235">
        <f t="shared" si="922"/>
        <v>0</v>
      </c>
      <c r="BG2809" s="210"/>
      <c r="BH2809" s="231"/>
      <c r="BI2809" s="15"/>
      <c r="BJ2809" s="232">
        <f t="shared" si="914"/>
        <v>0</v>
      </c>
      <c r="BK2809" s="235">
        <f t="shared" si="923"/>
        <v>0</v>
      </c>
      <c r="BM2809" s="109">
        <f t="shared" si="915"/>
        <v>-3.9258971573419505</v>
      </c>
      <c r="BN2809" s="213"/>
      <c r="BR2809" s="228"/>
      <c r="BS2809" s="311"/>
      <c r="BT2809" s="3"/>
      <c r="BU2809" s="213"/>
      <c r="BV2809" s="213"/>
      <c r="BW2809" s="291"/>
    </row>
    <row r="2810" spans="1:75" x14ac:dyDescent="0.2">
      <c r="A2810" s="210"/>
      <c r="B2810" s="211"/>
      <c r="C2810" s="848" t="str">
        <f ca="1">IF(ISERR(AVERAGE(INDIRECT("B"&amp;(ROW()-INT($B$1/2))):INDIRECT("B"&amp;(ROW()+INT($B$1/2))))),"",AVERAGE(INDIRECT("B"&amp;(ROW()-INT($B$1/2))):INDIRECT("B"&amp;(ROW()+INT($B$1/2)))))</f>
        <v/>
      </c>
      <c r="D2810" s="848">
        <f t="shared" si="909"/>
        <v>0</v>
      </c>
      <c r="E2810" s="275"/>
      <c r="F2810" s="15"/>
      <c r="G2810" s="3"/>
      <c r="H2810" s="3"/>
      <c r="I2810" s="3"/>
      <c r="J2810" s="3"/>
      <c r="K2810" s="3"/>
      <c r="L2810" s="554"/>
      <c r="M2810" s="545"/>
      <c r="N2810" s="546"/>
      <c r="O2810" s="5"/>
      <c r="P2810" s="216"/>
      <c r="Q2810" s="217"/>
      <c r="R2810" s="218"/>
      <c r="S2810" s="219">
        <f t="shared" si="926"/>
        <v>0</v>
      </c>
      <c r="T2810" s="220">
        <f t="shared" si="927"/>
        <v>0</v>
      </c>
      <c r="U2810" s="214">
        <f t="shared" si="924"/>
        <v>0</v>
      </c>
      <c r="W2810" s="221"/>
      <c r="X2810" s="222"/>
      <c r="Y2810" s="222"/>
      <c r="Z2810" s="223"/>
      <c r="AA2810" s="222"/>
      <c r="AB2810" s="224"/>
      <c r="AC2810" s="225"/>
      <c r="AD2810" s="2">
        <f t="shared" si="911"/>
        <v>0</v>
      </c>
      <c r="AE2810" s="2">
        <f t="shared" si="912"/>
        <v>0</v>
      </c>
      <c r="AF2810" s="226"/>
      <c r="AG2810" s="219">
        <f t="shared" si="916"/>
        <v>0</v>
      </c>
      <c r="AH2810" s="234">
        <f t="shared" si="917"/>
        <v>0</v>
      </c>
      <c r="AI2810" s="214">
        <f t="shared" si="925"/>
        <v>0</v>
      </c>
      <c r="AK2810" s="229">
        <f t="shared" si="918"/>
        <v>0</v>
      </c>
      <c r="AL2810" s="226"/>
      <c r="AM2810" s="15"/>
      <c r="AN2810" s="232" t="e">
        <f t="shared" si="919"/>
        <v>#DIV/0!</v>
      </c>
      <c r="AO2810" s="214">
        <f t="shared" si="913"/>
        <v>0</v>
      </c>
      <c r="AQ2810" s="210"/>
      <c r="AR2810" s="231"/>
      <c r="AS2810" s="15"/>
      <c r="AT2810" s="232">
        <f t="shared" si="920"/>
        <v>0</v>
      </c>
      <c r="AU2810" s="235">
        <f t="shared" si="921"/>
        <v>0</v>
      </c>
      <c r="AY2810" s="210"/>
      <c r="AZ2810" s="231"/>
      <c r="BA2810" s="15"/>
      <c r="BB2810" s="232">
        <f t="shared" si="910"/>
        <v>0</v>
      </c>
      <c r="BC2810" s="235">
        <f t="shared" si="922"/>
        <v>0</v>
      </c>
      <c r="BG2810" s="210"/>
      <c r="BH2810" s="231"/>
      <c r="BI2810" s="15"/>
      <c r="BJ2810" s="232">
        <f t="shared" si="914"/>
        <v>0</v>
      </c>
      <c r="BK2810" s="235">
        <f t="shared" si="923"/>
        <v>0</v>
      </c>
      <c r="BM2810" s="109">
        <f t="shared" si="915"/>
        <v>-3.9277294948396873</v>
      </c>
      <c r="BN2810" s="213"/>
      <c r="BR2810" s="228"/>
      <c r="BS2810" s="311"/>
      <c r="BT2810" s="3"/>
      <c r="BU2810" s="213"/>
      <c r="BV2810" s="213"/>
      <c r="BW2810" s="291"/>
    </row>
    <row r="2811" spans="1:75" x14ac:dyDescent="0.2">
      <c r="A2811" s="210"/>
      <c r="B2811" s="211"/>
      <c r="C2811" s="848" t="str">
        <f ca="1">IF(ISERR(AVERAGE(INDIRECT("B"&amp;(ROW()-INT($B$1/2))):INDIRECT("B"&amp;(ROW()+INT($B$1/2))))),"",AVERAGE(INDIRECT("B"&amp;(ROW()-INT($B$1/2))):INDIRECT("B"&amp;(ROW()+INT($B$1/2)))))</f>
        <v/>
      </c>
      <c r="D2811" s="848">
        <f t="shared" si="909"/>
        <v>0</v>
      </c>
      <c r="E2811" s="275"/>
      <c r="F2811" s="15"/>
      <c r="G2811" s="3"/>
      <c r="H2811" s="3"/>
      <c r="I2811" s="3"/>
      <c r="J2811" s="3"/>
      <c r="K2811" s="3"/>
      <c r="L2811" s="554"/>
      <c r="M2811" s="545"/>
      <c r="N2811" s="546"/>
      <c r="O2811" s="5"/>
      <c r="P2811" s="216"/>
      <c r="Q2811" s="217"/>
      <c r="R2811" s="218"/>
      <c r="S2811" s="219">
        <f t="shared" si="926"/>
        <v>0</v>
      </c>
      <c r="T2811" s="220">
        <f t="shared" si="927"/>
        <v>0</v>
      </c>
      <c r="U2811" s="214">
        <f t="shared" si="924"/>
        <v>0</v>
      </c>
      <c r="W2811" s="221"/>
      <c r="X2811" s="222"/>
      <c r="Y2811" s="222"/>
      <c r="Z2811" s="223"/>
      <c r="AA2811" s="222"/>
      <c r="AB2811" s="224"/>
      <c r="AC2811" s="225"/>
      <c r="AD2811" s="2">
        <f t="shared" si="911"/>
        <v>0</v>
      </c>
      <c r="AE2811" s="2">
        <f t="shared" si="912"/>
        <v>0</v>
      </c>
      <c r="AF2811" s="226"/>
      <c r="AG2811" s="219">
        <f t="shared" si="916"/>
        <v>0</v>
      </c>
      <c r="AH2811" s="234">
        <f t="shared" si="917"/>
        <v>0</v>
      </c>
      <c r="AI2811" s="214">
        <f t="shared" si="925"/>
        <v>0</v>
      </c>
      <c r="AK2811" s="229">
        <f t="shared" si="918"/>
        <v>0</v>
      </c>
      <c r="AL2811" s="226"/>
      <c r="AM2811" s="15"/>
      <c r="AN2811" s="232" t="e">
        <f t="shared" si="919"/>
        <v>#DIV/0!</v>
      </c>
      <c r="AO2811" s="214">
        <f t="shared" si="913"/>
        <v>0</v>
      </c>
      <c r="AQ2811" s="210"/>
      <c r="AR2811" s="231"/>
      <c r="AS2811" s="15"/>
      <c r="AT2811" s="232">
        <f t="shared" si="920"/>
        <v>0</v>
      </c>
      <c r="AU2811" s="235">
        <f t="shared" si="921"/>
        <v>0</v>
      </c>
      <c r="AY2811" s="210"/>
      <c r="AZ2811" s="231"/>
      <c r="BA2811" s="15"/>
      <c r="BB2811" s="232">
        <f t="shared" si="910"/>
        <v>0</v>
      </c>
      <c r="BC2811" s="235">
        <f t="shared" si="922"/>
        <v>0</v>
      </c>
      <c r="BG2811" s="210"/>
      <c r="BH2811" s="231"/>
      <c r="BI2811" s="15"/>
      <c r="BJ2811" s="232">
        <f t="shared" si="914"/>
        <v>0</v>
      </c>
      <c r="BK2811" s="235">
        <f t="shared" si="923"/>
        <v>0</v>
      </c>
      <c r="BM2811" s="109">
        <f t="shared" si="915"/>
        <v>-3.929561832337424</v>
      </c>
      <c r="BN2811" s="213"/>
      <c r="BR2811" s="228"/>
      <c r="BS2811" s="311"/>
      <c r="BT2811" s="3"/>
      <c r="BU2811" s="213"/>
      <c r="BV2811" s="213"/>
      <c r="BW2811" s="291"/>
    </row>
    <row r="2812" spans="1:75" x14ac:dyDescent="0.2">
      <c r="A2812" s="210"/>
      <c r="B2812" s="211"/>
      <c r="C2812" s="848" t="str">
        <f ca="1">IF(ISERR(AVERAGE(INDIRECT("B"&amp;(ROW()-INT($B$1/2))):INDIRECT("B"&amp;(ROW()+INT($B$1/2))))),"",AVERAGE(INDIRECT("B"&amp;(ROW()-INT($B$1/2))):INDIRECT("B"&amp;(ROW()+INT($B$1/2)))))</f>
        <v/>
      </c>
      <c r="D2812" s="848">
        <f t="shared" si="909"/>
        <v>0</v>
      </c>
      <c r="E2812" s="275"/>
      <c r="F2812" s="15"/>
      <c r="G2812" s="3"/>
      <c r="H2812" s="3"/>
      <c r="I2812" s="3"/>
      <c r="J2812" s="3"/>
      <c r="K2812" s="3"/>
      <c r="L2812" s="554"/>
      <c r="M2812" s="545"/>
      <c r="N2812" s="546"/>
      <c r="O2812" s="5"/>
      <c r="P2812" s="216"/>
      <c r="Q2812" s="217"/>
      <c r="R2812" s="218"/>
      <c r="S2812" s="219">
        <f t="shared" si="926"/>
        <v>0</v>
      </c>
      <c r="T2812" s="220">
        <f t="shared" si="927"/>
        <v>0</v>
      </c>
      <c r="U2812" s="214">
        <f t="shared" si="924"/>
        <v>0</v>
      </c>
      <c r="W2812" s="221"/>
      <c r="X2812" s="222"/>
      <c r="Y2812" s="222"/>
      <c r="Z2812" s="223"/>
      <c r="AA2812" s="222"/>
      <c r="AB2812" s="224"/>
      <c r="AC2812" s="225"/>
      <c r="AD2812" s="2">
        <f t="shared" si="911"/>
        <v>0</v>
      </c>
      <c r="AE2812" s="2">
        <f t="shared" si="912"/>
        <v>0</v>
      </c>
      <c r="AF2812" s="226"/>
      <c r="AG2812" s="219">
        <f t="shared" si="916"/>
        <v>0</v>
      </c>
      <c r="AH2812" s="234">
        <f t="shared" si="917"/>
        <v>0</v>
      </c>
      <c r="AI2812" s="214">
        <f t="shared" si="925"/>
        <v>0</v>
      </c>
      <c r="AK2812" s="229">
        <f t="shared" si="918"/>
        <v>0</v>
      </c>
      <c r="AL2812" s="226"/>
      <c r="AM2812" s="15"/>
      <c r="AN2812" s="232" t="e">
        <f t="shared" si="919"/>
        <v>#DIV/0!</v>
      </c>
      <c r="AO2812" s="214">
        <f t="shared" si="913"/>
        <v>0</v>
      </c>
      <c r="AQ2812" s="210"/>
      <c r="AR2812" s="231"/>
      <c r="AS2812" s="15"/>
      <c r="AT2812" s="232">
        <f t="shared" si="920"/>
        <v>0</v>
      </c>
      <c r="AU2812" s="235">
        <f t="shared" si="921"/>
        <v>0</v>
      </c>
      <c r="AY2812" s="210"/>
      <c r="AZ2812" s="231"/>
      <c r="BA2812" s="15"/>
      <c r="BB2812" s="232">
        <f t="shared" si="910"/>
        <v>0</v>
      </c>
      <c r="BC2812" s="235">
        <f t="shared" si="922"/>
        <v>0</v>
      </c>
      <c r="BG2812" s="210"/>
      <c r="BH2812" s="231"/>
      <c r="BI2812" s="15"/>
      <c r="BJ2812" s="232">
        <f t="shared" si="914"/>
        <v>0</v>
      </c>
      <c r="BK2812" s="235">
        <f t="shared" si="923"/>
        <v>0</v>
      </c>
      <c r="BM2812" s="109">
        <f t="shared" si="915"/>
        <v>-3.9313941698351607</v>
      </c>
      <c r="BN2812" s="213"/>
      <c r="BR2812" s="228"/>
      <c r="BS2812" s="311"/>
      <c r="BT2812" s="3"/>
      <c r="BU2812" s="213"/>
      <c r="BV2812" s="213"/>
      <c r="BW2812" s="291"/>
    </row>
    <row r="2813" spans="1:75" x14ac:dyDescent="0.2">
      <c r="A2813" s="210"/>
      <c r="B2813" s="211"/>
      <c r="C2813" s="848" t="str">
        <f ca="1">IF(ISERR(AVERAGE(INDIRECT("B"&amp;(ROW()-INT($B$1/2))):INDIRECT("B"&amp;(ROW()+INT($B$1/2))))),"",AVERAGE(INDIRECT("B"&amp;(ROW()-INT($B$1/2))):INDIRECT("B"&amp;(ROW()+INT($B$1/2)))))</f>
        <v/>
      </c>
      <c r="D2813" s="848">
        <f t="shared" si="909"/>
        <v>0</v>
      </c>
      <c r="E2813" s="275"/>
      <c r="F2813" s="15"/>
      <c r="G2813" s="3"/>
      <c r="H2813" s="3"/>
      <c r="I2813" s="3"/>
      <c r="J2813" s="3"/>
      <c r="K2813" s="3"/>
      <c r="L2813" s="554"/>
      <c r="M2813" s="545"/>
      <c r="N2813" s="546"/>
      <c r="O2813" s="5"/>
      <c r="P2813" s="216"/>
      <c r="Q2813" s="217"/>
      <c r="R2813" s="218"/>
      <c r="S2813" s="219">
        <f t="shared" si="926"/>
        <v>0</v>
      </c>
      <c r="T2813" s="220">
        <f t="shared" si="927"/>
        <v>0</v>
      </c>
      <c r="U2813" s="214">
        <f t="shared" si="924"/>
        <v>0</v>
      </c>
      <c r="W2813" s="221"/>
      <c r="X2813" s="222"/>
      <c r="Y2813" s="222"/>
      <c r="Z2813" s="223"/>
      <c r="AA2813" s="222"/>
      <c r="AB2813" s="224"/>
      <c r="AC2813" s="225"/>
      <c r="AD2813" s="2">
        <f t="shared" si="911"/>
        <v>0</v>
      </c>
      <c r="AE2813" s="2">
        <f t="shared" si="912"/>
        <v>0</v>
      </c>
      <c r="AF2813" s="226"/>
      <c r="AG2813" s="219">
        <f t="shared" si="916"/>
        <v>0</v>
      </c>
      <c r="AH2813" s="234">
        <f t="shared" si="917"/>
        <v>0</v>
      </c>
      <c r="AI2813" s="214">
        <f t="shared" si="925"/>
        <v>0</v>
      </c>
      <c r="AK2813" s="229">
        <f t="shared" si="918"/>
        <v>0</v>
      </c>
      <c r="AL2813" s="226"/>
      <c r="AM2813" s="15"/>
      <c r="AN2813" s="232" t="e">
        <f t="shared" si="919"/>
        <v>#DIV/0!</v>
      </c>
      <c r="AO2813" s="214">
        <f t="shared" si="913"/>
        <v>0</v>
      </c>
      <c r="AQ2813" s="210"/>
      <c r="AR2813" s="231"/>
      <c r="AS2813" s="15"/>
      <c r="AT2813" s="232">
        <f t="shared" si="920"/>
        <v>0</v>
      </c>
      <c r="AU2813" s="235">
        <f t="shared" si="921"/>
        <v>0</v>
      </c>
      <c r="AY2813" s="210"/>
      <c r="AZ2813" s="231"/>
      <c r="BA2813" s="15"/>
      <c r="BB2813" s="232">
        <f t="shared" si="910"/>
        <v>0</v>
      </c>
      <c r="BC2813" s="235">
        <f t="shared" si="922"/>
        <v>0</v>
      </c>
      <c r="BG2813" s="210"/>
      <c r="BH2813" s="231"/>
      <c r="BI2813" s="15"/>
      <c r="BJ2813" s="232">
        <f t="shared" si="914"/>
        <v>0</v>
      </c>
      <c r="BK2813" s="235">
        <f t="shared" si="923"/>
        <v>0</v>
      </c>
      <c r="BM2813" s="109">
        <f t="shared" si="915"/>
        <v>-3.9332265073328974</v>
      </c>
      <c r="BN2813" s="213"/>
      <c r="BR2813" s="228"/>
      <c r="BS2813" s="311"/>
      <c r="BT2813" s="3"/>
      <c r="BU2813" s="213"/>
      <c r="BV2813" s="213"/>
      <c r="BW2813" s="291"/>
    </row>
    <row r="2814" spans="1:75" x14ac:dyDescent="0.2">
      <c r="A2814" s="210"/>
      <c r="B2814" s="211"/>
      <c r="C2814" s="848" t="str">
        <f ca="1">IF(ISERR(AVERAGE(INDIRECT("B"&amp;(ROW()-INT($B$1/2))):INDIRECT("B"&amp;(ROW()+INT($B$1/2))))),"",AVERAGE(INDIRECT("B"&amp;(ROW()-INT($B$1/2))):INDIRECT("B"&amp;(ROW()+INT($B$1/2)))))</f>
        <v/>
      </c>
      <c r="D2814" s="848">
        <f t="shared" si="909"/>
        <v>0</v>
      </c>
      <c r="E2814" s="275"/>
      <c r="F2814" s="15"/>
      <c r="G2814" s="3"/>
      <c r="H2814" s="3"/>
      <c r="I2814" s="3"/>
      <c r="J2814" s="3"/>
      <c r="K2814" s="3"/>
      <c r="L2814" s="554"/>
      <c r="M2814" s="545"/>
      <c r="N2814" s="546"/>
      <c r="O2814" s="5"/>
      <c r="P2814" s="216"/>
      <c r="Q2814" s="217"/>
      <c r="R2814" s="218"/>
      <c r="S2814" s="219">
        <f t="shared" si="926"/>
        <v>0</v>
      </c>
      <c r="T2814" s="220">
        <f t="shared" si="927"/>
        <v>0</v>
      </c>
      <c r="U2814" s="214">
        <f t="shared" si="924"/>
        <v>0</v>
      </c>
      <c r="W2814" s="221"/>
      <c r="X2814" s="222"/>
      <c r="Y2814" s="222"/>
      <c r="Z2814" s="223"/>
      <c r="AA2814" s="222"/>
      <c r="AB2814" s="224"/>
      <c r="AC2814" s="225"/>
      <c r="AD2814" s="2">
        <f t="shared" si="911"/>
        <v>0</v>
      </c>
      <c r="AE2814" s="2">
        <f t="shared" si="912"/>
        <v>0</v>
      </c>
      <c r="AF2814" s="226"/>
      <c r="AG2814" s="219">
        <f t="shared" si="916"/>
        <v>0</v>
      </c>
      <c r="AH2814" s="234">
        <f t="shared" si="917"/>
        <v>0</v>
      </c>
      <c r="AI2814" s="214">
        <f t="shared" si="925"/>
        <v>0</v>
      </c>
      <c r="AK2814" s="229">
        <f t="shared" si="918"/>
        <v>0</v>
      </c>
      <c r="AL2814" s="226"/>
      <c r="AM2814" s="15"/>
      <c r="AN2814" s="232" t="e">
        <f t="shared" si="919"/>
        <v>#DIV/0!</v>
      </c>
      <c r="AO2814" s="214">
        <f t="shared" si="913"/>
        <v>0</v>
      </c>
      <c r="AQ2814" s="210"/>
      <c r="AR2814" s="231"/>
      <c r="AS2814" s="15"/>
      <c r="AT2814" s="232">
        <f t="shared" si="920"/>
        <v>0</v>
      </c>
      <c r="AU2814" s="235">
        <f t="shared" si="921"/>
        <v>0</v>
      </c>
      <c r="AY2814" s="210"/>
      <c r="AZ2814" s="231"/>
      <c r="BA2814" s="15"/>
      <c r="BB2814" s="232">
        <f t="shared" si="910"/>
        <v>0</v>
      </c>
      <c r="BC2814" s="235">
        <f t="shared" si="922"/>
        <v>0</v>
      </c>
      <c r="BG2814" s="210"/>
      <c r="BH2814" s="231"/>
      <c r="BI2814" s="15"/>
      <c r="BJ2814" s="232">
        <f t="shared" si="914"/>
        <v>0</v>
      </c>
      <c r="BK2814" s="235">
        <f t="shared" si="923"/>
        <v>0</v>
      </c>
      <c r="BM2814" s="109">
        <f t="shared" si="915"/>
        <v>-3.9350588448306341</v>
      </c>
      <c r="BN2814" s="213"/>
      <c r="BR2814" s="228"/>
      <c r="BS2814" s="311"/>
      <c r="BT2814" s="3"/>
      <c r="BU2814" s="213"/>
      <c r="BV2814" s="213"/>
      <c r="BW2814" s="291"/>
    </row>
    <row r="2815" spans="1:75" x14ac:dyDescent="0.2">
      <c r="A2815" s="210"/>
      <c r="B2815" s="211"/>
      <c r="C2815" s="848" t="str">
        <f ca="1">IF(ISERR(AVERAGE(INDIRECT("B"&amp;(ROW()-INT($B$1/2))):INDIRECT("B"&amp;(ROW()+INT($B$1/2))))),"",AVERAGE(INDIRECT("B"&amp;(ROW()-INT($B$1/2))):INDIRECT("B"&amp;(ROW()+INT($B$1/2)))))</f>
        <v/>
      </c>
      <c r="D2815" s="848">
        <f t="shared" si="909"/>
        <v>0</v>
      </c>
      <c r="E2815" s="275"/>
      <c r="F2815" s="15"/>
      <c r="G2815" s="3"/>
      <c r="H2815" s="3"/>
      <c r="I2815" s="3"/>
      <c r="J2815" s="3"/>
      <c r="K2815" s="3"/>
      <c r="L2815" s="554"/>
      <c r="M2815" s="545"/>
      <c r="N2815" s="546"/>
      <c r="O2815" s="5"/>
      <c r="P2815" s="216"/>
      <c r="Q2815" s="217"/>
      <c r="R2815" s="218"/>
      <c r="S2815" s="219">
        <f t="shared" si="926"/>
        <v>0</v>
      </c>
      <c r="T2815" s="220">
        <f t="shared" si="927"/>
        <v>0</v>
      </c>
      <c r="U2815" s="214">
        <f t="shared" si="924"/>
        <v>0</v>
      </c>
      <c r="W2815" s="221"/>
      <c r="X2815" s="222"/>
      <c r="Y2815" s="222"/>
      <c r="Z2815" s="223"/>
      <c r="AA2815" s="222"/>
      <c r="AB2815" s="224"/>
      <c r="AC2815" s="225"/>
      <c r="AD2815" s="2">
        <f t="shared" si="911"/>
        <v>0</v>
      </c>
      <c r="AE2815" s="2">
        <f t="shared" si="912"/>
        <v>0</v>
      </c>
      <c r="AF2815" s="226"/>
      <c r="AG2815" s="219">
        <f t="shared" si="916"/>
        <v>0</v>
      </c>
      <c r="AH2815" s="234">
        <f t="shared" si="917"/>
        <v>0</v>
      </c>
      <c r="AI2815" s="214">
        <f t="shared" si="925"/>
        <v>0</v>
      </c>
      <c r="AK2815" s="229">
        <f t="shared" si="918"/>
        <v>0</v>
      </c>
      <c r="AL2815" s="226"/>
      <c r="AM2815" s="15"/>
      <c r="AN2815" s="232" t="e">
        <f t="shared" si="919"/>
        <v>#DIV/0!</v>
      </c>
      <c r="AO2815" s="214">
        <f t="shared" si="913"/>
        <v>0</v>
      </c>
      <c r="AQ2815" s="210"/>
      <c r="AR2815" s="231"/>
      <c r="AS2815" s="15"/>
      <c r="AT2815" s="232">
        <f t="shared" si="920"/>
        <v>0</v>
      </c>
      <c r="AU2815" s="235">
        <f t="shared" si="921"/>
        <v>0</v>
      </c>
      <c r="AY2815" s="210"/>
      <c r="AZ2815" s="231"/>
      <c r="BA2815" s="15"/>
      <c r="BB2815" s="232">
        <f t="shared" si="910"/>
        <v>0</v>
      </c>
      <c r="BC2815" s="235">
        <f t="shared" si="922"/>
        <v>0</v>
      </c>
      <c r="BG2815" s="210"/>
      <c r="BH2815" s="231"/>
      <c r="BI2815" s="15"/>
      <c r="BJ2815" s="232">
        <f t="shared" si="914"/>
        <v>0</v>
      </c>
      <c r="BK2815" s="235">
        <f t="shared" si="923"/>
        <v>0</v>
      </c>
      <c r="BM2815" s="109">
        <f t="shared" si="915"/>
        <v>-3.9368911823283708</v>
      </c>
      <c r="BN2815" s="213"/>
      <c r="BR2815" s="228"/>
      <c r="BS2815" s="311"/>
      <c r="BT2815" s="3"/>
      <c r="BU2815" s="213"/>
      <c r="BV2815" s="213"/>
      <c r="BW2815" s="291"/>
    </row>
    <row r="2816" spans="1:75" x14ac:dyDescent="0.2">
      <c r="A2816" s="210"/>
      <c r="B2816" s="211"/>
      <c r="C2816" s="848" t="str">
        <f ca="1">IF(ISERR(AVERAGE(INDIRECT("B"&amp;(ROW()-INT($B$1/2))):INDIRECT("B"&amp;(ROW()+INT($B$1/2))))),"",AVERAGE(INDIRECT("B"&amp;(ROW()-INT($B$1/2))):INDIRECT("B"&amp;(ROW()+INT($B$1/2)))))</f>
        <v/>
      </c>
      <c r="D2816" s="848">
        <f t="shared" si="909"/>
        <v>0</v>
      </c>
      <c r="E2816" s="275"/>
      <c r="F2816" s="15"/>
      <c r="G2816" s="3"/>
      <c r="H2816" s="3"/>
      <c r="I2816" s="3"/>
      <c r="J2816" s="3"/>
      <c r="K2816" s="3"/>
      <c r="L2816" s="554"/>
      <c r="M2816" s="545"/>
      <c r="N2816" s="546"/>
      <c r="O2816" s="5"/>
      <c r="P2816" s="216"/>
      <c r="Q2816" s="217"/>
      <c r="R2816" s="218"/>
      <c r="S2816" s="219">
        <f t="shared" si="926"/>
        <v>0</v>
      </c>
      <c r="T2816" s="220">
        <f t="shared" si="927"/>
        <v>0</v>
      </c>
      <c r="U2816" s="214">
        <f t="shared" si="924"/>
        <v>0</v>
      </c>
      <c r="W2816" s="221"/>
      <c r="X2816" s="222"/>
      <c r="Y2816" s="222"/>
      <c r="Z2816" s="223"/>
      <c r="AA2816" s="222"/>
      <c r="AB2816" s="224"/>
      <c r="AC2816" s="225"/>
      <c r="AD2816" s="2">
        <f t="shared" si="911"/>
        <v>0</v>
      </c>
      <c r="AE2816" s="2">
        <f t="shared" si="912"/>
        <v>0</v>
      </c>
      <c r="AF2816" s="226"/>
      <c r="AG2816" s="219">
        <f t="shared" si="916"/>
        <v>0</v>
      </c>
      <c r="AH2816" s="234">
        <f t="shared" si="917"/>
        <v>0</v>
      </c>
      <c r="AI2816" s="214">
        <f t="shared" si="925"/>
        <v>0</v>
      </c>
      <c r="AK2816" s="229">
        <f t="shared" si="918"/>
        <v>0</v>
      </c>
      <c r="AL2816" s="226"/>
      <c r="AM2816" s="15"/>
      <c r="AN2816" s="232" t="e">
        <f t="shared" si="919"/>
        <v>#DIV/0!</v>
      </c>
      <c r="AO2816" s="214">
        <f t="shared" si="913"/>
        <v>0</v>
      </c>
      <c r="AQ2816" s="210"/>
      <c r="AR2816" s="231"/>
      <c r="AS2816" s="15"/>
      <c r="AT2816" s="232">
        <f t="shared" si="920"/>
        <v>0</v>
      </c>
      <c r="AU2816" s="235">
        <f t="shared" si="921"/>
        <v>0</v>
      </c>
      <c r="AY2816" s="210"/>
      <c r="AZ2816" s="231"/>
      <c r="BA2816" s="15"/>
      <c r="BB2816" s="232">
        <f t="shared" si="910"/>
        <v>0</v>
      </c>
      <c r="BC2816" s="235">
        <f t="shared" si="922"/>
        <v>0</v>
      </c>
      <c r="BG2816" s="210"/>
      <c r="BH2816" s="231"/>
      <c r="BI2816" s="15"/>
      <c r="BJ2816" s="232">
        <f t="shared" si="914"/>
        <v>0</v>
      </c>
      <c r="BK2816" s="235">
        <f t="shared" si="923"/>
        <v>0</v>
      </c>
      <c r="BM2816" s="109">
        <f t="shared" si="915"/>
        <v>-3.9387235198261075</v>
      </c>
      <c r="BN2816" s="213"/>
      <c r="BR2816" s="228"/>
      <c r="BS2816" s="311"/>
      <c r="BT2816" s="3"/>
      <c r="BU2816" s="213"/>
      <c r="BV2816" s="213"/>
      <c r="BW2816" s="291"/>
    </row>
    <row r="2817" spans="1:75" x14ac:dyDescent="0.2">
      <c r="A2817" s="210"/>
      <c r="B2817" s="211"/>
      <c r="C2817" s="848" t="str">
        <f ca="1">IF(ISERR(AVERAGE(INDIRECT("B"&amp;(ROW()-INT($B$1/2))):INDIRECT("B"&amp;(ROW()+INT($B$1/2))))),"",AVERAGE(INDIRECT("B"&amp;(ROW()-INT($B$1/2))):INDIRECT("B"&amp;(ROW()+INT($B$1/2)))))</f>
        <v/>
      </c>
      <c r="D2817" s="848">
        <f t="shared" ref="D2817:D2880" si="928">A2817-A2816</f>
        <v>0</v>
      </c>
      <c r="E2817" s="275"/>
      <c r="F2817" s="15"/>
      <c r="G2817" s="3"/>
      <c r="H2817" s="3"/>
      <c r="I2817" s="3"/>
      <c r="J2817" s="3"/>
      <c r="K2817" s="3"/>
      <c r="L2817" s="554"/>
      <c r="M2817" s="545"/>
      <c r="N2817" s="546"/>
      <c r="O2817" s="5"/>
      <c r="P2817" s="216"/>
      <c r="Q2817" s="217"/>
      <c r="R2817" s="218"/>
      <c r="S2817" s="219">
        <f t="shared" si="926"/>
        <v>0</v>
      </c>
      <c r="T2817" s="220">
        <f t="shared" si="927"/>
        <v>0</v>
      </c>
      <c r="U2817" s="214">
        <f t="shared" si="924"/>
        <v>0</v>
      </c>
      <c r="W2817" s="221"/>
      <c r="X2817" s="222"/>
      <c r="Y2817" s="222"/>
      <c r="Z2817" s="223"/>
      <c r="AA2817" s="222"/>
      <c r="AB2817" s="224"/>
      <c r="AC2817" s="225"/>
      <c r="AD2817" s="2">
        <f t="shared" si="911"/>
        <v>0</v>
      </c>
      <c r="AE2817" s="2">
        <f t="shared" si="912"/>
        <v>0</v>
      </c>
      <c r="AF2817" s="226"/>
      <c r="AG2817" s="219">
        <f t="shared" si="916"/>
        <v>0</v>
      </c>
      <c r="AH2817" s="234">
        <f t="shared" si="917"/>
        <v>0</v>
      </c>
      <c r="AI2817" s="214">
        <f t="shared" si="925"/>
        <v>0</v>
      </c>
      <c r="AK2817" s="229">
        <f t="shared" si="918"/>
        <v>0</v>
      </c>
      <c r="AL2817" s="226"/>
      <c r="AM2817" s="15"/>
      <c r="AN2817" s="232" t="e">
        <f t="shared" si="919"/>
        <v>#DIV/0!</v>
      </c>
      <c r="AO2817" s="214">
        <f t="shared" si="913"/>
        <v>0</v>
      </c>
      <c r="AQ2817" s="210"/>
      <c r="AR2817" s="231"/>
      <c r="AS2817" s="15"/>
      <c r="AT2817" s="232">
        <f t="shared" si="920"/>
        <v>0</v>
      </c>
      <c r="AU2817" s="235">
        <f t="shared" si="921"/>
        <v>0</v>
      </c>
      <c r="AY2817" s="210"/>
      <c r="AZ2817" s="231"/>
      <c r="BA2817" s="15"/>
      <c r="BB2817" s="232">
        <f t="shared" si="910"/>
        <v>0</v>
      </c>
      <c r="BC2817" s="235">
        <f t="shared" si="922"/>
        <v>0</v>
      </c>
      <c r="BG2817" s="210"/>
      <c r="BH2817" s="231"/>
      <c r="BI2817" s="15"/>
      <c r="BJ2817" s="232">
        <f t="shared" si="914"/>
        <v>0</v>
      </c>
      <c r="BK2817" s="235">
        <f t="shared" si="923"/>
        <v>0</v>
      </c>
      <c r="BM2817" s="109">
        <f t="shared" si="915"/>
        <v>-3.9405558573238442</v>
      </c>
      <c r="BN2817" s="213"/>
      <c r="BR2817" s="228"/>
      <c r="BS2817" s="311"/>
      <c r="BT2817" s="3"/>
      <c r="BU2817" s="213"/>
      <c r="BV2817" s="213"/>
      <c r="BW2817" s="291"/>
    </row>
    <row r="2818" spans="1:75" x14ac:dyDescent="0.2">
      <c r="A2818" s="210"/>
      <c r="B2818" s="211"/>
      <c r="C2818" s="848" t="str">
        <f ca="1">IF(ISERR(AVERAGE(INDIRECT("B"&amp;(ROW()-INT($B$1/2))):INDIRECT("B"&amp;(ROW()+INT($B$1/2))))),"",AVERAGE(INDIRECT("B"&amp;(ROW()-INT($B$1/2))):INDIRECT("B"&amp;(ROW()+INT($B$1/2)))))</f>
        <v/>
      </c>
      <c r="D2818" s="848">
        <f t="shared" si="928"/>
        <v>0</v>
      </c>
      <c r="E2818" s="275"/>
      <c r="F2818" s="15"/>
      <c r="G2818" s="3"/>
      <c r="H2818" s="3"/>
      <c r="I2818" s="3"/>
      <c r="J2818" s="3"/>
      <c r="K2818" s="3"/>
      <c r="L2818" s="554"/>
      <c r="M2818" s="545"/>
      <c r="N2818" s="546"/>
      <c r="O2818" s="5"/>
      <c r="P2818" s="216"/>
      <c r="Q2818" s="217"/>
      <c r="R2818" s="218"/>
      <c r="S2818" s="219">
        <f t="shared" si="926"/>
        <v>0</v>
      </c>
      <c r="T2818" s="220">
        <f t="shared" si="927"/>
        <v>0</v>
      </c>
      <c r="U2818" s="214">
        <f t="shared" si="924"/>
        <v>0</v>
      </c>
      <c r="W2818" s="221"/>
      <c r="X2818" s="222"/>
      <c r="Y2818" s="222"/>
      <c r="Z2818" s="223"/>
      <c r="AA2818" s="222"/>
      <c r="AB2818" s="224"/>
      <c r="AC2818" s="225"/>
      <c r="AD2818" s="2">
        <f t="shared" si="911"/>
        <v>0</v>
      </c>
      <c r="AE2818" s="2">
        <f t="shared" si="912"/>
        <v>0</v>
      </c>
      <c r="AF2818" s="226"/>
      <c r="AG2818" s="219">
        <f t="shared" si="916"/>
        <v>0</v>
      </c>
      <c r="AH2818" s="234">
        <f t="shared" si="917"/>
        <v>0</v>
      </c>
      <c r="AI2818" s="214">
        <f t="shared" si="925"/>
        <v>0</v>
      </c>
      <c r="AK2818" s="229">
        <f t="shared" si="918"/>
        <v>0</v>
      </c>
      <c r="AL2818" s="226"/>
      <c r="AM2818" s="15"/>
      <c r="AN2818" s="232" t="e">
        <f t="shared" si="919"/>
        <v>#DIV/0!</v>
      </c>
      <c r="AO2818" s="214">
        <f t="shared" si="913"/>
        <v>0</v>
      </c>
      <c r="AQ2818" s="210"/>
      <c r="AR2818" s="231"/>
      <c r="AS2818" s="15"/>
      <c r="AT2818" s="232">
        <f t="shared" si="920"/>
        <v>0</v>
      </c>
      <c r="AU2818" s="235">
        <f t="shared" si="921"/>
        <v>0</v>
      </c>
      <c r="AY2818" s="210"/>
      <c r="AZ2818" s="231"/>
      <c r="BA2818" s="15"/>
      <c r="BB2818" s="232">
        <f t="shared" si="910"/>
        <v>0</v>
      </c>
      <c r="BC2818" s="235">
        <f t="shared" si="922"/>
        <v>0</v>
      </c>
      <c r="BG2818" s="210"/>
      <c r="BH2818" s="231"/>
      <c r="BI2818" s="15"/>
      <c r="BJ2818" s="232">
        <f t="shared" si="914"/>
        <v>0</v>
      </c>
      <c r="BK2818" s="235">
        <f t="shared" si="923"/>
        <v>0</v>
      </c>
      <c r="BM2818" s="109">
        <f t="shared" si="915"/>
        <v>-3.9423881948215809</v>
      </c>
      <c r="BN2818" s="213"/>
      <c r="BR2818" s="228"/>
      <c r="BS2818" s="311"/>
      <c r="BT2818" s="3"/>
      <c r="BU2818" s="213"/>
      <c r="BV2818" s="213"/>
      <c r="BW2818" s="291"/>
    </row>
    <row r="2819" spans="1:75" x14ac:dyDescent="0.2">
      <c r="A2819" s="210"/>
      <c r="B2819" s="211"/>
      <c r="C2819" s="848" t="str">
        <f ca="1">IF(ISERR(AVERAGE(INDIRECT("B"&amp;(ROW()-INT($B$1/2))):INDIRECT("B"&amp;(ROW()+INT($B$1/2))))),"",AVERAGE(INDIRECT("B"&amp;(ROW()-INT($B$1/2))):INDIRECT("B"&amp;(ROW()+INT($B$1/2)))))</f>
        <v/>
      </c>
      <c r="D2819" s="848">
        <f t="shared" si="928"/>
        <v>0</v>
      </c>
      <c r="E2819" s="275"/>
      <c r="F2819" s="15"/>
      <c r="G2819" s="3"/>
      <c r="H2819" s="3"/>
      <c r="I2819" s="3"/>
      <c r="J2819" s="3"/>
      <c r="K2819" s="3"/>
      <c r="L2819" s="554"/>
      <c r="M2819" s="545"/>
      <c r="N2819" s="546"/>
      <c r="O2819" s="5"/>
      <c r="P2819" s="216"/>
      <c r="Q2819" s="217"/>
      <c r="R2819" s="218"/>
      <c r="S2819" s="219">
        <f t="shared" si="926"/>
        <v>0</v>
      </c>
      <c r="T2819" s="220">
        <f t="shared" si="927"/>
        <v>0</v>
      </c>
      <c r="U2819" s="214">
        <f t="shared" si="924"/>
        <v>0</v>
      </c>
      <c r="W2819" s="221"/>
      <c r="X2819" s="222"/>
      <c r="Y2819" s="222"/>
      <c r="Z2819" s="223"/>
      <c r="AA2819" s="222"/>
      <c r="AB2819" s="224"/>
      <c r="AC2819" s="225"/>
      <c r="AD2819" s="2">
        <f t="shared" si="911"/>
        <v>0</v>
      </c>
      <c r="AE2819" s="2">
        <f t="shared" si="912"/>
        <v>0</v>
      </c>
      <c r="AF2819" s="226"/>
      <c r="AG2819" s="219">
        <f t="shared" si="916"/>
        <v>0</v>
      </c>
      <c r="AH2819" s="234">
        <f t="shared" si="917"/>
        <v>0</v>
      </c>
      <c r="AI2819" s="214">
        <f t="shared" si="925"/>
        <v>0</v>
      </c>
      <c r="AK2819" s="229">
        <f t="shared" si="918"/>
        <v>0</v>
      </c>
      <c r="AL2819" s="226"/>
      <c r="AM2819" s="15"/>
      <c r="AN2819" s="232" t="e">
        <f t="shared" si="919"/>
        <v>#DIV/0!</v>
      </c>
      <c r="AO2819" s="214">
        <f t="shared" si="913"/>
        <v>0</v>
      </c>
      <c r="AQ2819" s="210"/>
      <c r="AR2819" s="231"/>
      <c r="AS2819" s="15"/>
      <c r="AT2819" s="232">
        <f t="shared" si="920"/>
        <v>0</v>
      </c>
      <c r="AU2819" s="235">
        <f t="shared" si="921"/>
        <v>0</v>
      </c>
      <c r="AY2819" s="210"/>
      <c r="AZ2819" s="231"/>
      <c r="BA2819" s="15"/>
      <c r="BB2819" s="232">
        <f t="shared" si="910"/>
        <v>0</v>
      </c>
      <c r="BC2819" s="235">
        <f t="shared" si="922"/>
        <v>0</v>
      </c>
      <c r="BG2819" s="210"/>
      <c r="BH2819" s="231"/>
      <c r="BI2819" s="15"/>
      <c r="BJ2819" s="232">
        <f t="shared" si="914"/>
        <v>0</v>
      </c>
      <c r="BK2819" s="235">
        <f t="shared" si="923"/>
        <v>0</v>
      </c>
      <c r="BM2819" s="109">
        <f t="shared" si="915"/>
        <v>-3.9442205323193176</v>
      </c>
      <c r="BN2819" s="213"/>
      <c r="BR2819" s="228"/>
      <c r="BS2819" s="311"/>
      <c r="BT2819" s="3"/>
      <c r="BU2819" s="213"/>
      <c r="BV2819" s="213"/>
      <c r="BW2819" s="291"/>
    </row>
    <row r="2820" spans="1:75" x14ac:dyDescent="0.2">
      <c r="A2820" s="210"/>
      <c r="B2820" s="211"/>
      <c r="C2820" s="848" t="str">
        <f ca="1">IF(ISERR(AVERAGE(INDIRECT("B"&amp;(ROW()-INT($B$1/2))):INDIRECT("B"&amp;(ROW()+INT($B$1/2))))),"",AVERAGE(INDIRECT("B"&amp;(ROW()-INT($B$1/2))):INDIRECT("B"&amp;(ROW()+INT($B$1/2)))))</f>
        <v/>
      </c>
      <c r="D2820" s="848">
        <f t="shared" si="928"/>
        <v>0</v>
      </c>
      <c r="E2820" s="275"/>
      <c r="F2820" s="15"/>
      <c r="G2820" s="3"/>
      <c r="H2820" s="3"/>
      <c r="I2820" s="3"/>
      <c r="J2820" s="3"/>
      <c r="K2820" s="3"/>
      <c r="L2820" s="554"/>
      <c r="M2820" s="545"/>
      <c r="N2820" s="546"/>
      <c r="O2820" s="5"/>
      <c r="P2820" s="216"/>
      <c r="Q2820" s="217"/>
      <c r="R2820" s="218"/>
      <c r="S2820" s="219">
        <f t="shared" si="926"/>
        <v>0</v>
      </c>
      <c r="T2820" s="220">
        <f t="shared" si="927"/>
        <v>0</v>
      </c>
      <c r="U2820" s="214">
        <f t="shared" si="924"/>
        <v>0</v>
      </c>
      <c r="W2820" s="221"/>
      <c r="X2820" s="222"/>
      <c r="Y2820" s="222"/>
      <c r="Z2820" s="223"/>
      <c r="AA2820" s="222"/>
      <c r="AB2820" s="224"/>
      <c r="AC2820" s="225"/>
      <c r="AD2820" s="2">
        <f t="shared" si="911"/>
        <v>0</v>
      </c>
      <c r="AE2820" s="2">
        <f t="shared" si="912"/>
        <v>0</v>
      </c>
      <c r="AF2820" s="226"/>
      <c r="AG2820" s="219">
        <f t="shared" si="916"/>
        <v>0</v>
      </c>
      <c r="AH2820" s="234">
        <f t="shared" si="917"/>
        <v>0</v>
      </c>
      <c r="AI2820" s="214">
        <f t="shared" si="925"/>
        <v>0</v>
      </c>
      <c r="AK2820" s="229">
        <f t="shared" si="918"/>
        <v>0</v>
      </c>
      <c r="AL2820" s="226"/>
      <c r="AM2820" s="15"/>
      <c r="AN2820" s="232" t="e">
        <f t="shared" si="919"/>
        <v>#DIV/0!</v>
      </c>
      <c r="AO2820" s="214">
        <f t="shared" si="913"/>
        <v>0</v>
      </c>
      <c r="AQ2820" s="210"/>
      <c r="AR2820" s="231"/>
      <c r="AS2820" s="15"/>
      <c r="AT2820" s="232">
        <f t="shared" si="920"/>
        <v>0</v>
      </c>
      <c r="AU2820" s="235">
        <f t="shared" si="921"/>
        <v>0</v>
      </c>
      <c r="AY2820" s="210"/>
      <c r="AZ2820" s="231"/>
      <c r="BA2820" s="15"/>
      <c r="BB2820" s="232">
        <f t="shared" ref="BB2820:BB2883" si="929">IF(AY2820&gt;0,(26.3/MAX($AY$4:$AY$4600))*AY2820,0)</f>
        <v>0</v>
      </c>
      <c r="BC2820" s="235">
        <f t="shared" si="922"/>
        <v>0</v>
      </c>
      <c r="BG2820" s="210"/>
      <c r="BH2820" s="231"/>
      <c r="BI2820" s="15"/>
      <c r="BJ2820" s="232">
        <f t="shared" si="914"/>
        <v>0</v>
      </c>
      <c r="BK2820" s="235">
        <f t="shared" si="923"/>
        <v>0</v>
      </c>
      <c r="BM2820" s="109">
        <f t="shared" si="915"/>
        <v>-3.9460528698170543</v>
      </c>
      <c r="BN2820" s="213"/>
      <c r="BR2820" s="228"/>
      <c r="BS2820" s="311"/>
      <c r="BT2820" s="3"/>
      <c r="BU2820" s="213"/>
      <c r="BV2820" s="213"/>
      <c r="BW2820" s="291"/>
    </row>
    <row r="2821" spans="1:75" x14ac:dyDescent="0.2">
      <c r="A2821" s="210"/>
      <c r="B2821" s="211"/>
      <c r="C2821" s="848" t="str">
        <f ca="1">IF(ISERR(AVERAGE(INDIRECT("B"&amp;(ROW()-INT($B$1/2))):INDIRECT("B"&amp;(ROW()+INT($B$1/2))))),"",AVERAGE(INDIRECT("B"&amp;(ROW()-INT($B$1/2))):INDIRECT("B"&amp;(ROW()+INT($B$1/2)))))</f>
        <v/>
      </c>
      <c r="D2821" s="848">
        <f t="shared" si="928"/>
        <v>0</v>
      </c>
      <c r="E2821" s="275"/>
      <c r="F2821" s="15"/>
      <c r="G2821" s="3"/>
      <c r="H2821" s="3"/>
      <c r="I2821" s="3"/>
      <c r="J2821" s="3"/>
      <c r="K2821" s="3"/>
      <c r="L2821" s="554"/>
      <c r="M2821" s="545"/>
      <c r="N2821" s="546"/>
      <c r="O2821" s="5"/>
      <c r="P2821" s="216"/>
      <c r="Q2821" s="217"/>
      <c r="R2821" s="218"/>
      <c r="S2821" s="219">
        <f t="shared" si="926"/>
        <v>0</v>
      </c>
      <c r="T2821" s="220">
        <f t="shared" si="927"/>
        <v>0</v>
      </c>
      <c r="U2821" s="214">
        <f t="shared" si="924"/>
        <v>0</v>
      </c>
      <c r="W2821" s="221"/>
      <c r="X2821" s="222"/>
      <c r="Y2821" s="222"/>
      <c r="Z2821" s="223"/>
      <c r="AA2821" s="222"/>
      <c r="AB2821" s="224"/>
      <c r="AC2821" s="225"/>
      <c r="AD2821" s="2">
        <f t="shared" ref="AD2821:AD2884" si="930">IF(W2821&lt;0,W2821-X2821/60-Y2821/3600,W2821+X2821/60+Y2821/3600)</f>
        <v>0</v>
      </c>
      <c r="AE2821" s="2">
        <f t="shared" ref="AE2821:AE2884" si="931">IF(Z2821&lt;0,Z2821-AA2821/60-AB2821/3600,Z2821+AA2821/60+AB2821/3600)</f>
        <v>0</v>
      </c>
      <c r="AF2821" s="226"/>
      <c r="AG2821" s="219">
        <f t="shared" si="916"/>
        <v>0</v>
      </c>
      <c r="AH2821" s="234">
        <f t="shared" si="917"/>
        <v>0</v>
      </c>
      <c r="AI2821" s="214">
        <f t="shared" si="925"/>
        <v>0</v>
      </c>
      <c r="AK2821" s="229">
        <f t="shared" si="918"/>
        <v>0</v>
      </c>
      <c r="AL2821" s="226"/>
      <c r="AM2821" s="15"/>
      <c r="AN2821" s="232" t="e">
        <f t="shared" si="919"/>
        <v>#DIV/0!</v>
      </c>
      <c r="AO2821" s="214">
        <f t="shared" ref="AO2821:AO2884" si="932">AL2821*3.28084</f>
        <v>0</v>
      </c>
      <c r="AQ2821" s="210"/>
      <c r="AR2821" s="231"/>
      <c r="AS2821" s="15"/>
      <c r="AT2821" s="232">
        <f t="shared" si="920"/>
        <v>0</v>
      </c>
      <c r="AU2821" s="235">
        <f t="shared" si="921"/>
        <v>0</v>
      </c>
      <c r="AY2821" s="210"/>
      <c r="AZ2821" s="231"/>
      <c r="BA2821" s="15"/>
      <c r="BB2821" s="232">
        <f t="shared" si="929"/>
        <v>0</v>
      </c>
      <c r="BC2821" s="235">
        <f t="shared" si="922"/>
        <v>0</v>
      </c>
      <c r="BG2821" s="210"/>
      <c r="BH2821" s="231"/>
      <c r="BI2821" s="15"/>
      <c r="BJ2821" s="232">
        <f t="shared" ref="BJ2821:BJ2884" si="933">BG2821</f>
        <v>0</v>
      </c>
      <c r="BK2821" s="235">
        <f t="shared" si="923"/>
        <v>0</v>
      </c>
      <c r="BM2821" s="109">
        <f t="shared" ref="BM2821:BM2884" si="934">BM2820+$BQ$14</f>
        <v>-3.947885207314791</v>
      </c>
      <c r="BN2821" s="213"/>
      <c r="BR2821" s="228"/>
      <c r="BS2821" s="311"/>
      <c r="BT2821" s="3"/>
      <c r="BU2821" s="213"/>
      <c r="BV2821" s="213"/>
      <c r="BW2821" s="291"/>
    </row>
    <row r="2822" spans="1:75" x14ac:dyDescent="0.2">
      <c r="A2822" s="210"/>
      <c r="B2822" s="211"/>
      <c r="C2822" s="848" t="str">
        <f ca="1">IF(ISERR(AVERAGE(INDIRECT("B"&amp;(ROW()-INT($B$1/2))):INDIRECT("B"&amp;(ROW()+INT($B$1/2))))),"",AVERAGE(INDIRECT("B"&amp;(ROW()-INT($B$1/2))):INDIRECT("B"&amp;(ROW()+INT($B$1/2)))))</f>
        <v/>
      </c>
      <c r="D2822" s="848">
        <f t="shared" si="928"/>
        <v>0</v>
      </c>
      <c r="E2822" s="275"/>
      <c r="F2822" s="15"/>
      <c r="G2822" s="3"/>
      <c r="H2822" s="3"/>
      <c r="I2822" s="3"/>
      <c r="J2822" s="3"/>
      <c r="K2822" s="3"/>
      <c r="L2822" s="554"/>
      <c r="M2822" s="545"/>
      <c r="N2822" s="546"/>
      <c r="O2822" s="5"/>
      <c r="P2822" s="216"/>
      <c r="Q2822" s="217"/>
      <c r="R2822" s="218"/>
      <c r="S2822" s="219">
        <f t="shared" si="926"/>
        <v>0</v>
      </c>
      <c r="T2822" s="220">
        <f t="shared" si="927"/>
        <v>0</v>
      </c>
      <c r="U2822" s="214">
        <f t="shared" si="924"/>
        <v>0</v>
      </c>
      <c r="W2822" s="221"/>
      <c r="X2822" s="222"/>
      <c r="Y2822" s="222"/>
      <c r="Z2822" s="223"/>
      <c r="AA2822" s="222"/>
      <c r="AB2822" s="224"/>
      <c r="AC2822" s="225"/>
      <c r="AD2822" s="2">
        <f t="shared" si="930"/>
        <v>0</v>
      </c>
      <c r="AE2822" s="2">
        <f t="shared" si="931"/>
        <v>0</v>
      </c>
      <c r="AF2822" s="226"/>
      <c r="AG2822" s="219">
        <f t="shared" ref="AG2822:AG2885" si="935">AG2821+IF(AD2822&lt;&gt;0,1.852*60*1000*((ACOS((SIN((AD2821/180)*PI()))*(SIN((AD2822/180)*PI()))+(COS((AD2821/180)*PI()))*(COS((AD2822/180)*PI()))*(COS((AE2822/180)*PI()-(AE2821/180)*PI())))/PI())*180),0)</f>
        <v>0</v>
      </c>
      <c r="AH2822" s="234">
        <f t="shared" ref="AH2822:AH2885" si="936">AH2821+IF(AD2822&lt;&gt;0,1.852*60*0.6213712*((ACOS((SIN((AD2821/180)*PI()))*(SIN((AD2822/180)*PI()))+(COS((AD2821/180)*PI()))*(COS((AD2822/180)*PI()))*(COS((AE2822/180)*PI()-(AE2821/180)*PI())))/PI())*180),0)</f>
        <v>0</v>
      </c>
      <c r="AI2822" s="214">
        <f t="shared" si="925"/>
        <v>0</v>
      </c>
      <c r="AK2822" s="229">
        <f t="shared" ref="AK2822:AK2885" si="937">IF(AL2822&gt;0,AK2821+$AO$1,0)</f>
        <v>0</v>
      </c>
      <c r="AL2822" s="226"/>
      <c r="AM2822" s="15"/>
      <c r="AN2822" s="232" t="e">
        <f t="shared" ref="AN2822:AN2885" si="938">(42341.84/MAX(AK2822:AK7418))*AK2822*0.0006213712</f>
        <v>#DIV/0!</v>
      </c>
      <c r="AO2822" s="214">
        <f t="shared" si="932"/>
        <v>0</v>
      </c>
      <c r="AQ2822" s="210"/>
      <c r="AR2822" s="231"/>
      <c r="AS2822" s="15"/>
      <c r="AT2822" s="232">
        <f t="shared" ref="AT2822:AT2885" si="939">IF(AQ2822&gt;0,(26.3/(MAX($AQ$4:$AQ$4600)*0.0006213712))*AQ2822*0.0006213712,0)</f>
        <v>0</v>
      </c>
      <c r="AU2822" s="235">
        <f t="shared" ref="AU2822:AU2885" si="940">(AR2822*3.28084)+(AW$4)</f>
        <v>0</v>
      </c>
      <c r="AY2822" s="210"/>
      <c r="AZ2822" s="231"/>
      <c r="BA2822" s="15"/>
      <c r="BB2822" s="232">
        <f t="shared" si="929"/>
        <v>0</v>
      </c>
      <c r="BC2822" s="235">
        <f t="shared" ref="BC2822:BC2885" si="941">AZ2822+BE$4</f>
        <v>0</v>
      </c>
      <c r="BG2822" s="210"/>
      <c r="BH2822" s="231"/>
      <c r="BI2822" s="15"/>
      <c r="BJ2822" s="232">
        <f t="shared" si="933"/>
        <v>0</v>
      </c>
      <c r="BK2822" s="235">
        <f t="shared" ref="BK2822:BK2885" si="942">BH2822*BM2822</f>
        <v>0</v>
      </c>
      <c r="BM2822" s="109">
        <f t="shared" si="934"/>
        <v>-3.9497175448125277</v>
      </c>
      <c r="BN2822" s="213"/>
      <c r="BR2822" s="228"/>
      <c r="BS2822" s="311"/>
      <c r="BT2822" s="3"/>
      <c r="BU2822" s="213"/>
      <c r="BV2822" s="213"/>
      <c r="BW2822" s="291"/>
    </row>
    <row r="2823" spans="1:75" x14ac:dyDescent="0.2">
      <c r="A2823" s="210"/>
      <c r="B2823" s="211"/>
      <c r="C2823" s="848" t="str">
        <f ca="1">IF(ISERR(AVERAGE(INDIRECT("B"&amp;(ROW()-INT($B$1/2))):INDIRECT("B"&amp;(ROW()+INT($B$1/2))))),"",AVERAGE(INDIRECT("B"&amp;(ROW()-INT($B$1/2))):INDIRECT("B"&amp;(ROW()+INT($B$1/2)))))</f>
        <v/>
      </c>
      <c r="D2823" s="848">
        <f t="shared" si="928"/>
        <v>0</v>
      </c>
      <c r="E2823" s="275"/>
      <c r="F2823" s="15"/>
      <c r="G2823" s="3"/>
      <c r="H2823" s="3"/>
      <c r="I2823" s="3"/>
      <c r="J2823" s="3"/>
      <c r="K2823" s="3"/>
      <c r="L2823" s="554"/>
      <c r="M2823" s="545"/>
      <c r="N2823" s="546"/>
      <c r="O2823" s="5"/>
      <c r="P2823" s="216"/>
      <c r="Q2823" s="217"/>
      <c r="R2823" s="218"/>
      <c r="S2823" s="219">
        <f t="shared" si="926"/>
        <v>0</v>
      </c>
      <c r="T2823" s="220">
        <f t="shared" si="927"/>
        <v>0</v>
      </c>
      <c r="U2823" s="214">
        <f t="shared" ref="U2823:U2886" si="943">R2823*3.28084</f>
        <v>0</v>
      </c>
      <c r="W2823" s="221"/>
      <c r="X2823" s="222"/>
      <c r="Y2823" s="222"/>
      <c r="Z2823" s="223"/>
      <c r="AA2823" s="222"/>
      <c r="AB2823" s="224"/>
      <c r="AC2823" s="225"/>
      <c r="AD2823" s="2">
        <f t="shared" si="930"/>
        <v>0</v>
      </c>
      <c r="AE2823" s="2">
        <f t="shared" si="931"/>
        <v>0</v>
      </c>
      <c r="AF2823" s="226"/>
      <c r="AG2823" s="219">
        <f t="shared" si="935"/>
        <v>0</v>
      </c>
      <c r="AH2823" s="234">
        <f t="shared" si="936"/>
        <v>0</v>
      </c>
      <c r="AI2823" s="214">
        <f t="shared" ref="AI2823:AI2886" si="944">AF2823*3.28084</f>
        <v>0</v>
      </c>
      <c r="AK2823" s="229">
        <f t="shared" si="937"/>
        <v>0</v>
      </c>
      <c r="AL2823" s="226"/>
      <c r="AM2823" s="15"/>
      <c r="AN2823" s="232" t="e">
        <f t="shared" si="938"/>
        <v>#DIV/0!</v>
      </c>
      <c r="AO2823" s="214">
        <f t="shared" si="932"/>
        <v>0</v>
      </c>
      <c r="AQ2823" s="210"/>
      <c r="AR2823" s="231"/>
      <c r="AS2823" s="15"/>
      <c r="AT2823" s="232">
        <f t="shared" si="939"/>
        <v>0</v>
      </c>
      <c r="AU2823" s="235">
        <f t="shared" si="940"/>
        <v>0</v>
      </c>
      <c r="AY2823" s="210"/>
      <c r="AZ2823" s="231"/>
      <c r="BA2823" s="15"/>
      <c r="BB2823" s="232">
        <f t="shared" si="929"/>
        <v>0</v>
      </c>
      <c r="BC2823" s="235">
        <f t="shared" si="941"/>
        <v>0</v>
      </c>
      <c r="BG2823" s="210"/>
      <c r="BH2823" s="231"/>
      <c r="BI2823" s="15"/>
      <c r="BJ2823" s="232">
        <f t="shared" si="933"/>
        <v>0</v>
      </c>
      <c r="BK2823" s="235">
        <f t="shared" si="942"/>
        <v>0</v>
      </c>
      <c r="BM2823" s="109">
        <f t="shared" si="934"/>
        <v>-3.9515498823102644</v>
      </c>
      <c r="BN2823" s="213"/>
      <c r="BR2823" s="228"/>
      <c r="BS2823" s="311"/>
      <c r="BT2823" s="3"/>
      <c r="BU2823" s="213"/>
      <c r="BV2823" s="213"/>
      <c r="BW2823" s="291"/>
    </row>
    <row r="2824" spans="1:75" x14ac:dyDescent="0.2">
      <c r="A2824" s="210"/>
      <c r="B2824" s="211"/>
      <c r="C2824" s="848" t="str">
        <f ca="1">IF(ISERR(AVERAGE(INDIRECT("B"&amp;(ROW()-INT($B$1/2))):INDIRECT("B"&amp;(ROW()+INT($B$1/2))))),"",AVERAGE(INDIRECT("B"&amp;(ROW()-INT($B$1/2))):INDIRECT("B"&amp;(ROW()+INT($B$1/2)))))</f>
        <v/>
      </c>
      <c r="D2824" s="848">
        <f t="shared" si="928"/>
        <v>0</v>
      </c>
      <c r="E2824" s="275"/>
      <c r="F2824" s="15"/>
      <c r="G2824" s="3"/>
      <c r="H2824" s="3"/>
      <c r="I2824" s="3"/>
      <c r="J2824" s="3"/>
      <c r="K2824" s="3"/>
      <c r="L2824" s="554"/>
      <c r="M2824" s="545"/>
      <c r="N2824" s="546"/>
      <c r="O2824" s="5"/>
      <c r="P2824" s="216"/>
      <c r="Q2824" s="217"/>
      <c r="R2824" s="218"/>
      <c r="S2824" s="219">
        <f t="shared" si="926"/>
        <v>0</v>
      </c>
      <c r="T2824" s="220">
        <f t="shared" si="927"/>
        <v>0</v>
      </c>
      <c r="U2824" s="214">
        <f t="shared" si="943"/>
        <v>0</v>
      </c>
      <c r="W2824" s="221"/>
      <c r="X2824" s="222"/>
      <c r="Y2824" s="222"/>
      <c r="Z2824" s="223"/>
      <c r="AA2824" s="222"/>
      <c r="AB2824" s="224"/>
      <c r="AC2824" s="225"/>
      <c r="AD2824" s="2">
        <f t="shared" si="930"/>
        <v>0</v>
      </c>
      <c r="AE2824" s="2">
        <f t="shared" si="931"/>
        <v>0</v>
      </c>
      <c r="AF2824" s="226"/>
      <c r="AG2824" s="219">
        <f t="shared" si="935"/>
        <v>0</v>
      </c>
      <c r="AH2824" s="234">
        <f t="shared" si="936"/>
        <v>0</v>
      </c>
      <c r="AI2824" s="214">
        <f t="shared" si="944"/>
        <v>0</v>
      </c>
      <c r="AK2824" s="229">
        <f t="shared" si="937"/>
        <v>0</v>
      </c>
      <c r="AL2824" s="226"/>
      <c r="AM2824" s="15"/>
      <c r="AN2824" s="232" t="e">
        <f t="shared" si="938"/>
        <v>#DIV/0!</v>
      </c>
      <c r="AO2824" s="214">
        <f t="shared" si="932"/>
        <v>0</v>
      </c>
      <c r="AQ2824" s="210"/>
      <c r="AR2824" s="231"/>
      <c r="AS2824" s="15"/>
      <c r="AT2824" s="232">
        <f t="shared" si="939"/>
        <v>0</v>
      </c>
      <c r="AU2824" s="235">
        <f t="shared" si="940"/>
        <v>0</v>
      </c>
      <c r="AY2824" s="210"/>
      <c r="AZ2824" s="231"/>
      <c r="BA2824" s="15"/>
      <c r="BB2824" s="232">
        <f t="shared" si="929"/>
        <v>0</v>
      </c>
      <c r="BC2824" s="235">
        <f t="shared" si="941"/>
        <v>0</v>
      </c>
      <c r="BG2824" s="210"/>
      <c r="BH2824" s="231"/>
      <c r="BI2824" s="15"/>
      <c r="BJ2824" s="232">
        <f t="shared" si="933"/>
        <v>0</v>
      </c>
      <c r="BK2824" s="235">
        <f t="shared" si="942"/>
        <v>0</v>
      </c>
      <c r="BM2824" s="109">
        <f t="shared" si="934"/>
        <v>-3.9533822198080011</v>
      </c>
      <c r="BN2824" s="213"/>
      <c r="BR2824" s="228"/>
      <c r="BS2824" s="311"/>
      <c r="BT2824" s="3"/>
      <c r="BU2824" s="213"/>
      <c r="BV2824" s="213"/>
      <c r="BW2824" s="291"/>
    </row>
    <row r="2825" spans="1:75" x14ac:dyDescent="0.2">
      <c r="A2825" s="210"/>
      <c r="B2825" s="211"/>
      <c r="C2825" s="848" t="str">
        <f ca="1">IF(ISERR(AVERAGE(INDIRECT("B"&amp;(ROW()-INT($B$1/2))):INDIRECT("B"&amp;(ROW()+INT($B$1/2))))),"",AVERAGE(INDIRECT("B"&amp;(ROW()-INT($B$1/2))):INDIRECT("B"&amp;(ROW()+INT($B$1/2)))))</f>
        <v/>
      </c>
      <c r="D2825" s="848">
        <f t="shared" si="928"/>
        <v>0</v>
      </c>
      <c r="E2825" s="275"/>
      <c r="F2825" s="15"/>
      <c r="G2825" s="3"/>
      <c r="H2825" s="3"/>
      <c r="I2825" s="3"/>
      <c r="J2825" s="3"/>
      <c r="K2825" s="3"/>
      <c r="L2825" s="554"/>
      <c r="M2825" s="545"/>
      <c r="N2825" s="546"/>
      <c r="O2825" s="5"/>
      <c r="P2825" s="216"/>
      <c r="Q2825" s="217"/>
      <c r="R2825" s="218"/>
      <c r="S2825" s="219">
        <f t="shared" ref="S2825:S2888" si="945">S2824+IF(P2825&lt;&gt;0,1.852*60*1000*((ACOS((SIN((P2824/180)*PI()))*(SIN((P2825/180)*PI()))+(COS((P2824/180)*PI()))*(COS((P2825/180)*PI()))*(COS((Q2825/180)*PI()-(Q2824/180)*PI())))/PI())*180),0)</f>
        <v>0</v>
      </c>
      <c r="T2825" s="220">
        <f t="shared" ref="T2825:T2888" si="946">T2824+IF(P2825&lt;&gt;0,1.852*60*0.6213712*((ACOS((SIN((P2824/180)*PI()))*(SIN((P2825/180)*PI()))+(COS((P2824/180)*PI()))*(COS((P2825/180)*PI()))*(COS((Q2825/180)*PI()-(Q2824/180)*PI())))/PI())*180),0)</f>
        <v>0</v>
      </c>
      <c r="U2825" s="214">
        <f t="shared" si="943"/>
        <v>0</v>
      </c>
      <c r="W2825" s="221"/>
      <c r="X2825" s="222"/>
      <c r="Y2825" s="222"/>
      <c r="Z2825" s="223"/>
      <c r="AA2825" s="222"/>
      <c r="AB2825" s="224"/>
      <c r="AC2825" s="225"/>
      <c r="AD2825" s="2">
        <f t="shared" si="930"/>
        <v>0</v>
      </c>
      <c r="AE2825" s="2">
        <f t="shared" si="931"/>
        <v>0</v>
      </c>
      <c r="AF2825" s="226"/>
      <c r="AG2825" s="219">
        <f t="shared" si="935"/>
        <v>0</v>
      </c>
      <c r="AH2825" s="234">
        <f t="shared" si="936"/>
        <v>0</v>
      </c>
      <c r="AI2825" s="214">
        <f t="shared" si="944"/>
        <v>0</v>
      </c>
      <c r="AK2825" s="229">
        <f t="shared" si="937"/>
        <v>0</v>
      </c>
      <c r="AL2825" s="226"/>
      <c r="AM2825" s="15"/>
      <c r="AN2825" s="232" t="e">
        <f t="shared" si="938"/>
        <v>#DIV/0!</v>
      </c>
      <c r="AO2825" s="214">
        <f t="shared" si="932"/>
        <v>0</v>
      </c>
      <c r="AQ2825" s="210"/>
      <c r="AR2825" s="231"/>
      <c r="AS2825" s="15"/>
      <c r="AT2825" s="232">
        <f t="shared" si="939"/>
        <v>0</v>
      </c>
      <c r="AU2825" s="235">
        <f t="shared" si="940"/>
        <v>0</v>
      </c>
      <c r="AY2825" s="210"/>
      <c r="AZ2825" s="231"/>
      <c r="BA2825" s="15"/>
      <c r="BB2825" s="232">
        <f t="shared" si="929"/>
        <v>0</v>
      </c>
      <c r="BC2825" s="235">
        <f t="shared" si="941"/>
        <v>0</v>
      </c>
      <c r="BG2825" s="210"/>
      <c r="BH2825" s="231"/>
      <c r="BI2825" s="15"/>
      <c r="BJ2825" s="232">
        <f t="shared" si="933"/>
        <v>0</v>
      </c>
      <c r="BK2825" s="235">
        <f t="shared" si="942"/>
        <v>0</v>
      </c>
      <c r="BM2825" s="109">
        <f t="shared" si="934"/>
        <v>-3.9552145573057378</v>
      </c>
      <c r="BN2825" s="213"/>
      <c r="BR2825" s="228"/>
      <c r="BS2825" s="311"/>
      <c r="BT2825" s="3"/>
      <c r="BU2825" s="213"/>
      <c r="BV2825" s="213"/>
      <c r="BW2825" s="291"/>
    </row>
    <row r="2826" spans="1:75" x14ac:dyDescent="0.2">
      <c r="A2826" s="210"/>
      <c r="B2826" s="211"/>
      <c r="C2826" s="848" t="str">
        <f ca="1">IF(ISERR(AVERAGE(INDIRECT("B"&amp;(ROW()-INT($B$1/2))):INDIRECT("B"&amp;(ROW()+INT($B$1/2))))),"",AVERAGE(INDIRECT("B"&amp;(ROW()-INT($B$1/2))):INDIRECT("B"&amp;(ROW()+INT($B$1/2)))))</f>
        <v/>
      </c>
      <c r="D2826" s="848">
        <f t="shared" si="928"/>
        <v>0</v>
      </c>
      <c r="E2826" s="275"/>
      <c r="F2826" s="15"/>
      <c r="G2826" s="3"/>
      <c r="H2826" s="3"/>
      <c r="I2826" s="3"/>
      <c r="J2826" s="3"/>
      <c r="K2826" s="3"/>
      <c r="L2826" s="554"/>
      <c r="M2826" s="545"/>
      <c r="N2826" s="546"/>
      <c r="O2826" s="5"/>
      <c r="P2826" s="216"/>
      <c r="Q2826" s="217"/>
      <c r="R2826" s="218"/>
      <c r="S2826" s="219">
        <f t="shared" si="945"/>
        <v>0</v>
      </c>
      <c r="T2826" s="220">
        <f t="shared" si="946"/>
        <v>0</v>
      </c>
      <c r="U2826" s="214">
        <f t="shared" si="943"/>
        <v>0</v>
      </c>
      <c r="W2826" s="221"/>
      <c r="X2826" s="222"/>
      <c r="Y2826" s="222"/>
      <c r="Z2826" s="223"/>
      <c r="AA2826" s="222"/>
      <c r="AB2826" s="224"/>
      <c r="AC2826" s="225"/>
      <c r="AD2826" s="2">
        <f t="shared" si="930"/>
        <v>0</v>
      </c>
      <c r="AE2826" s="2">
        <f t="shared" si="931"/>
        <v>0</v>
      </c>
      <c r="AF2826" s="226"/>
      <c r="AG2826" s="219">
        <f t="shared" si="935"/>
        <v>0</v>
      </c>
      <c r="AH2826" s="234">
        <f t="shared" si="936"/>
        <v>0</v>
      </c>
      <c r="AI2826" s="214">
        <f t="shared" si="944"/>
        <v>0</v>
      </c>
      <c r="AK2826" s="229">
        <f t="shared" si="937"/>
        <v>0</v>
      </c>
      <c r="AL2826" s="226"/>
      <c r="AM2826" s="15"/>
      <c r="AN2826" s="232" t="e">
        <f t="shared" si="938"/>
        <v>#DIV/0!</v>
      </c>
      <c r="AO2826" s="214">
        <f t="shared" si="932"/>
        <v>0</v>
      </c>
      <c r="AQ2826" s="210"/>
      <c r="AR2826" s="231"/>
      <c r="AS2826" s="15"/>
      <c r="AT2826" s="232">
        <f t="shared" si="939"/>
        <v>0</v>
      </c>
      <c r="AU2826" s="235">
        <f t="shared" si="940"/>
        <v>0</v>
      </c>
      <c r="AY2826" s="210"/>
      <c r="AZ2826" s="231"/>
      <c r="BA2826" s="15"/>
      <c r="BB2826" s="232">
        <f t="shared" si="929"/>
        <v>0</v>
      </c>
      <c r="BC2826" s="235">
        <f t="shared" si="941"/>
        <v>0</v>
      </c>
      <c r="BG2826" s="210"/>
      <c r="BH2826" s="231"/>
      <c r="BI2826" s="15"/>
      <c r="BJ2826" s="232">
        <f t="shared" si="933"/>
        <v>0</v>
      </c>
      <c r="BK2826" s="235">
        <f t="shared" si="942"/>
        <v>0</v>
      </c>
      <c r="BM2826" s="109">
        <f t="shared" si="934"/>
        <v>-3.9570468948034745</v>
      </c>
      <c r="BN2826" s="213"/>
      <c r="BR2826" s="228"/>
      <c r="BS2826" s="311"/>
      <c r="BT2826" s="3"/>
      <c r="BU2826" s="213"/>
      <c r="BV2826" s="213"/>
      <c r="BW2826" s="291"/>
    </row>
    <row r="2827" spans="1:75" x14ac:dyDescent="0.2">
      <c r="A2827" s="210"/>
      <c r="B2827" s="211"/>
      <c r="C2827" s="848" t="str">
        <f ca="1">IF(ISERR(AVERAGE(INDIRECT("B"&amp;(ROW()-INT($B$1/2))):INDIRECT("B"&amp;(ROW()+INT($B$1/2))))),"",AVERAGE(INDIRECT("B"&amp;(ROW()-INT($B$1/2))):INDIRECT("B"&amp;(ROW()+INT($B$1/2)))))</f>
        <v/>
      </c>
      <c r="D2827" s="848">
        <f t="shared" si="928"/>
        <v>0</v>
      </c>
      <c r="E2827" s="275"/>
      <c r="F2827" s="15"/>
      <c r="G2827" s="3"/>
      <c r="H2827" s="3"/>
      <c r="I2827" s="3"/>
      <c r="J2827" s="3"/>
      <c r="K2827" s="3"/>
      <c r="L2827" s="554"/>
      <c r="M2827" s="545"/>
      <c r="N2827" s="546"/>
      <c r="O2827" s="5"/>
      <c r="P2827" s="216"/>
      <c r="Q2827" s="217"/>
      <c r="R2827" s="218"/>
      <c r="S2827" s="219">
        <f t="shared" si="945"/>
        <v>0</v>
      </c>
      <c r="T2827" s="220">
        <f t="shared" si="946"/>
        <v>0</v>
      </c>
      <c r="U2827" s="214">
        <f t="shared" si="943"/>
        <v>0</v>
      </c>
      <c r="W2827" s="221"/>
      <c r="X2827" s="222"/>
      <c r="Y2827" s="222"/>
      <c r="Z2827" s="223"/>
      <c r="AA2827" s="222"/>
      <c r="AB2827" s="224"/>
      <c r="AC2827" s="225"/>
      <c r="AD2827" s="2">
        <f t="shared" si="930"/>
        <v>0</v>
      </c>
      <c r="AE2827" s="2">
        <f t="shared" si="931"/>
        <v>0</v>
      </c>
      <c r="AF2827" s="226"/>
      <c r="AG2827" s="219">
        <f t="shared" si="935"/>
        <v>0</v>
      </c>
      <c r="AH2827" s="234">
        <f t="shared" si="936"/>
        <v>0</v>
      </c>
      <c r="AI2827" s="214">
        <f t="shared" si="944"/>
        <v>0</v>
      </c>
      <c r="AK2827" s="229">
        <f t="shared" si="937"/>
        <v>0</v>
      </c>
      <c r="AL2827" s="226"/>
      <c r="AM2827" s="15"/>
      <c r="AN2827" s="232" t="e">
        <f t="shared" si="938"/>
        <v>#DIV/0!</v>
      </c>
      <c r="AO2827" s="214">
        <f t="shared" si="932"/>
        <v>0</v>
      </c>
      <c r="AQ2827" s="210"/>
      <c r="AR2827" s="231"/>
      <c r="AS2827" s="15"/>
      <c r="AT2827" s="232">
        <f t="shared" si="939"/>
        <v>0</v>
      </c>
      <c r="AU2827" s="235">
        <f t="shared" si="940"/>
        <v>0</v>
      </c>
      <c r="AY2827" s="210"/>
      <c r="AZ2827" s="231"/>
      <c r="BA2827" s="15"/>
      <c r="BB2827" s="232">
        <f t="shared" si="929"/>
        <v>0</v>
      </c>
      <c r="BC2827" s="235">
        <f t="shared" si="941"/>
        <v>0</v>
      </c>
      <c r="BG2827" s="210"/>
      <c r="BH2827" s="231"/>
      <c r="BI2827" s="15"/>
      <c r="BJ2827" s="232">
        <f t="shared" si="933"/>
        <v>0</v>
      </c>
      <c r="BK2827" s="235">
        <f t="shared" si="942"/>
        <v>0</v>
      </c>
      <c r="BM2827" s="109">
        <f t="shared" si="934"/>
        <v>-3.9588792323012112</v>
      </c>
      <c r="BN2827" s="213"/>
      <c r="BR2827" s="228"/>
      <c r="BS2827" s="311"/>
      <c r="BT2827" s="3"/>
      <c r="BU2827" s="213"/>
      <c r="BV2827" s="213"/>
      <c r="BW2827" s="291"/>
    </row>
    <row r="2828" spans="1:75" x14ac:dyDescent="0.2">
      <c r="A2828" s="210"/>
      <c r="B2828" s="211"/>
      <c r="C2828" s="848" t="str">
        <f ca="1">IF(ISERR(AVERAGE(INDIRECT("B"&amp;(ROW()-INT($B$1/2))):INDIRECT("B"&amp;(ROW()+INT($B$1/2))))),"",AVERAGE(INDIRECT("B"&amp;(ROW()-INT($B$1/2))):INDIRECT("B"&amp;(ROW()+INT($B$1/2)))))</f>
        <v/>
      </c>
      <c r="D2828" s="848">
        <f t="shared" si="928"/>
        <v>0</v>
      </c>
      <c r="E2828" s="275"/>
      <c r="F2828" s="15"/>
      <c r="G2828" s="3"/>
      <c r="H2828" s="3"/>
      <c r="I2828" s="3"/>
      <c r="J2828" s="3"/>
      <c r="K2828" s="3"/>
      <c r="L2828" s="554"/>
      <c r="M2828" s="545"/>
      <c r="N2828" s="546"/>
      <c r="O2828" s="5"/>
      <c r="P2828" s="216"/>
      <c r="Q2828" s="217"/>
      <c r="R2828" s="218"/>
      <c r="S2828" s="219">
        <f t="shared" si="945"/>
        <v>0</v>
      </c>
      <c r="T2828" s="220">
        <f t="shared" si="946"/>
        <v>0</v>
      </c>
      <c r="U2828" s="214">
        <f t="shared" si="943"/>
        <v>0</v>
      </c>
      <c r="W2828" s="221"/>
      <c r="X2828" s="222"/>
      <c r="Y2828" s="222"/>
      <c r="Z2828" s="223"/>
      <c r="AA2828" s="222"/>
      <c r="AB2828" s="224"/>
      <c r="AC2828" s="225"/>
      <c r="AD2828" s="2">
        <f t="shared" si="930"/>
        <v>0</v>
      </c>
      <c r="AE2828" s="2">
        <f t="shared" si="931"/>
        <v>0</v>
      </c>
      <c r="AF2828" s="226"/>
      <c r="AG2828" s="219">
        <f t="shared" si="935"/>
        <v>0</v>
      </c>
      <c r="AH2828" s="234">
        <f t="shared" si="936"/>
        <v>0</v>
      </c>
      <c r="AI2828" s="214">
        <f t="shared" si="944"/>
        <v>0</v>
      </c>
      <c r="AK2828" s="229">
        <f t="shared" si="937"/>
        <v>0</v>
      </c>
      <c r="AL2828" s="226"/>
      <c r="AM2828" s="15"/>
      <c r="AN2828" s="232" t="e">
        <f t="shared" si="938"/>
        <v>#DIV/0!</v>
      </c>
      <c r="AO2828" s="214">
        <f t="shared" si="932"/>
        <v>0</v>
      </c>
      <c r="AQ2828" s="210"/>
      <c r="AR2828" s="231"/>
      <c r="AS2828" s="15"/>
      <c r="AT2828" s="232">
        <f t="shared" si="939"/>
        <v>0</v>
      </c>
      <c r="AU2828" s="235">
        <f t="shared" si="940"/>
        <v>0</v>
      </c>
      <c r="AY2828" s="210"/>
      <c r="AZ2828" s="231"/>
      <c r="BA2828" s="15"/>
      <c r="BB2828" s="232">
        <f t="shared" si="929"/>
        <v>0</v>
      </c>
      <c r="BC2828" s="235">
        <f t="shared" si="941"/>
        <v>0</v>
      </c>
      <c r="BG2828" s="210"/>
      <c r="BH2828" s="231"/>
      <c r="BI2828" s="15"/>
      <c r="BJ2828" s="232">
        <f t="shared" si="933"/>
        <v>0</v>
      </c>
      <c r="BK2828" s="235">
        <f t="shared" si="942"/>
        <v>0</v>
      </c>
      <c r="BM2828" s="109">
        <f t="shared" si="934"/>
        <v>-3.9607115697989479</v>
      </c>
      <c r="BN2828" s="213"/>
      <c r="BR2828" s="228"/>
      <c r="BS2828" s="311"/>
      <c r="BT2828" s="3"/>
      <c r="BU2828" s="213"/>
      <c r="BV2828" s="213"/>
      <c r="BW2828" s="291"/>
    </row>
    <row r="2829" spans="1:75" x14ac:dyDescent="0.2">
      <c r="A2829" s="210"/>
      <c r="B2829" s="211"/>
      <c r="C2829" s="848" t="str">
        <f ca="1">IF(ISERR(AVERAGE(INDIRECT("B"&amp;(ROW()-INT($B$1/2))):INDIRECT("B"&amp;(ROW()+INT($B$1/2))))),"",AVERAGE(INDIRECT("B"&amp;(ROW()-INT($B$1/2))):INDIRECT("B"&amp;(ROW()+INT($B$1/2)))))</f>
        <v/>
      </c>
      <c r="D2829" s="848">
        <f t="shared" si="928"/>
        <v>0</v>
      </c>
      <c r="E2829" s="275"/>
      <c r="F2829" s="15"/>
      <c r="G2829" s="3"/>
      <c r="H2829" s="3"/>
      <c r="I2829" s="3"/>
      <c r="J2829" s="3"/>
      <c r="K2829" s="3"/>
      <c r="L2829" s="554"/>
      <c r="M2829" s="545"/>
      <c r="N2829" s="546"/>
      <c r="O2829" s="5"/>
      <c r="P2829" s="216"/>
      <c r="Q2829" s="217"/>
      <c r="R2829" s="218"/>
      <c r="S2829" s="219">
        <f t="shared" si="945"/>
        <v>0</v>
      </c>
      <c r="T2829" s="220">
        <f t="shared" si="946"/>
        <v>0</v>
      </c>
      <c r="U2829" s="214">
        <f t="shared" si="943"/>
        <v>0</v>
      </c>
      <c r="W2829" s="221"/>
      <c r="X2829" s="222"/>
      <c r="Y2829" s="222"/>
      <c r="Z2829" s="223"/>
      <c r="AA2829" s="222"/>
      <c r="AB2829" s="224"/>
      <c r="AC2829" s="225"/>
      <c r="AD2829" s="2">
        <f t="shared" si="930"/>
        <v>0</v>
      </c>
      <c r="AE2829" s="2">
        <f t="shared" si="931"/>
        <v>0</v>
      </c>
      <c r="AF2829" s="226"/>
      <c r="AG2829" s="219">
        <f t="shared" si="935"/>
        <v>0</v>
      </c>
      <c r="AH2829" s="234">
        <f t="shared" si="936"/>
        <v>0</v>
      </c>
      <c r="AI2829" s="214">
        <f t="shared" si="944"/>
        <v>0</v>
      </c>
      <c r="AK2829" s="229">
        <f t="shared" si="937"/>
        <v>0</v>
      </c>
      <c r="AL2829" s="226"/>
      <c r="AM2829" s="15"/>
      <c r="AN2829" s="232" t="e">
        <f t="shared" si="938"/>
        <v>#DIV/0!</v>
      </c>
      <c r="AO2829" s="214">
        <f t="shared" si="932"/>
        <v>0</v>
      </c>
      <c r="AQ2829" s="210"/>
      <c r="AR2829" s="231"/>
      <c r="AS2829" s="15"/>
      <c r="AT2829" s="232">
        <f t="shared" si="939"/>
        <v>0</v>
      </c>
      <c r="AU2829" s="235">
        <f t="shared" si="940"/>
        <v>0</v>
      </c>
      <c r="AY2829" s="210"/>
      <c r="AZ2829" s="231"/>
      <c r="BA2829" s="15"/>
      <c r="BB2829" s="232">
        <f t="shared" si="929"/>
        <v>0</v>
      </c>
      <c r="BC2829" s="235">
        <f t="shared" si="941"/>
        <v>0</v>
      </c>
      <c r="BG2829" s="210"/>
      <c r="BH2829" s="231"/>
      <c r="BI2829" s="15"/>
      <c r="BJ2829" s="232">
        <f t="shared" si="933"/>
        <v>0</v>
      </c>
      <c r="BK2829" s="235">
        <f t="shared" si="942"/>
        <v>0</v>
      </c>
      <c r="BM2829" s="109">
        <f t="shared" si="934"/>
        <v>-3.9625439072966846</v>
      </c>
      <c r="BN2829" s="213"/>
      <c r="BR2829" s="228"/>
      <c r="BS2829" s="311"/>
      <c r="BT2829" s="3"/>
      <c r="BU2829" s="213"/>
      <c r="BV2829" s="213"/>
      <c r="BW2829" s="291"/>
    </row>
    <row r="2830" spans="1:75" x14ac:dyDescent="0.2">
      <c r="A2830" s="210"/>
      <c r="B2830" s="211"/>
      <c r="C2830" s="848" t="str">
        <f ca="1">IF(ISERR(AVERAGE(INDIRECT("B"&amp;(ROW()-INT($B$1/2))):INDIRECT("B"&amp;(ROW()+INT($B$1/2))))),"",AVERAGE(INDIRECT("B"&amp;(ROW()-INT($B$1/2))):INDIRECT("B"&amp;(ROW()+INT($B$1/2)))))</f>
        <v/>
      </c>
      <c r="D2830" s="848">
        <f t="shared" si="928"/>
        <v>0</v>
      </c>
      <c r="E2830" s="275"/>
      <c r="F2830" s="15"/>
      <c r="G2830" s="3"/>
      <c r="H2830" s="3"/>
      <c r="I2830" s="3"/>
      <c r="J2830" s="3"/>
      <c r="K2830" s="3"/>
      <c r="L2830" s="554"/>
      <c r="M2830" s="545"/>
      <c r="N2830" s="546"/>
      <c r="O2830" s="5"/>
      <c r="P2830" s="216"/>
      <c r="Q2830" s="217"/>
      <c r="R2830" s="218"/>
      <c r="S2830" s="219">
        <f t="shared" si="945"/>
        <v>0</v>
      </c>
      <c r="T2830" s="220">
        <f t="shared" si="946"/>
        <v>0</v>
      </c>
      <c r="U2830" s="214">
        <f t="shared" si="943"/>
        <v>0</v>
      </c>
      <c r="W2830" s="221"/>
      <c r="X2830" s="222"/>
      <c r="Y2830" s="222"/>
      <c r="Z2830" s="223"/>
      <c r="AA2830" s="222"/>
      <c r="AB2830" s="224"/>
      <c r="AC2830" s="225"/>
      <c r="AD2830" s="2">
        <f t="shared" si="930"/>
        <v>0</v>
      </c>
      <c r="AE2830" s="2">
        <f t="shared" si="931"/>
        <v>0</v>
      </c>
      <c r="AF2830" s="226"/>
      <c r="AG2830" s="219">
        <f t="shared" si="935"/>
        <v>0</v>
      </c>
      <c r="AH2830" s="234">
        <f t="shared" si="936"/>
        <v>0</v>
      </c>
      <c r="AI2830" s="214">
        <f t="shared" si="944"/>
        <v>0</v>
      </c>
      <c r="AK2830" s="229">
        <f t="shared" si="937"/>
        <v>0</v>
      </c>
      <c r="AL2830" s="226"/>
      <c r="AM2830" s="15"/>
      <c r="AN2830" s="232" t="e">
        <f t="shared" si="938"/>
        <v>#DIV/0!</v>
      </c>
      <c r="AO2830" s="214">
        <f t="shared" si="932"/>
        <v>0</v>
      </c>
      <c r="AQ2830" s="210"/>
      <c r="AR2830" s="231"/>
      <c r="AS2830" s="15"/>
      <c r="AT2830" s="232">
        <f t="shared" si="939"/>
        <v>0</v>
      </c>
      <c r="AU2830" s="235">
        <f t="shared" si="940"/>
        <v>0</v>
      </c>
      <c r="AY2830" s="210"/>
      <c r="AZ2830" s="231"/>
      <c r="BA2830" s="15"/>
      <c r="BB2830" s="232">
        <f t="shared" si="929"/>
        <v>0</v>
      </c>
      <c r="BC2830" s="235">
        <f t="shared" si="941"/>
        <v>0</v>
      </c>
      <c r="BG2830" s="210"/>
      <c r="BH2830" s="231"/>
      <c r="BI2830" s="15"/>
      <c r="BJ2830" s="232">
        <f t="shared" si="933"/>
        <v>0</v>
      </c>
      <c r="BK2830" s="235">
        <f t="shared" si="942"/>
        <v>0</v>
      </c>
      <c r="BM2830" s="109">
        <f t="shared" si="934"/>
        <v>-3.9643762447944213</v>
      </c>
      <c r="BN2830" s="213"/>
      <c r="BR2830" s="228"/>
      <c r="BS2830" s="311"/>
      <c r="BT2830" s="3"/>
      <c r="BU2830" s="213"/>
      <c r="BV2830" s="213"/>
      <c r="BW2830" s="291"/>
    </row>
    <row r="2831" spans="1:75" x14ac:dyDescent="0.2">
      <c r="A2831" s="210"/>
      <c r="B2831" s="211"/>
      <c r="C2831" s="848" t="str">
        <f ca="1">IF(ISERR(AVERAGE(INDIRECT("B"&amp;(ROW()-INT($B$1/2))):INDIRECT("B"&amp;(ROW()+INT($B$1/2))))),"",AVERAGE(INDIRECT("B"&amp;(ROW()-INT($B$1/2))):INDIRECT("B"&amp;(ROW()+INT($B$1/2)))))</f>
        <v/>
      </c>
      <c r="D2831" s="848">
        <f t="shared" si="928"/>
        <v>0</v>
      </c>
      <c r="E2831" s="275"/>
      <c r="F2831" s="15"/>
      <c r="G2831" s="3"/>
      <c r="H2831" s="3"/>
      <c r="I2831" s="3"/>
      <c r="J2831" s="3"/>
      <c r="K2831" s="3"/>
      <c r="L2831" s="554"/>
      <c r="M2831" s="545"/>
      <c r="N2831" s="546"/>
      <c r="O2831" s="5"/>
      <c r="P2831" s="216"/>
      <c r="Q2831" s="217"/>
      <c r="R2831" s="218"/>
      <c r="S2831" s="219">
        <f t="shared" si="945"/>
        <v>0</v>
      </c>
      <c r="T2831" s="220">
        <f t="shared" si="946"/>
        <v>0</v>
      </c>
      <c r="U2831" s="214">
        <f t="shared" si="943"/>
        <v>0</v>
      </c>
      <c r="W2831" s="221"/>
      <c r="X2831" s="222"/>
      <c r="Y2831" s="222"/>
      <c r="Z2831" s="223"/>
      <c r="AA2831" s="222"/>
      <c r="AB2831" s="224"/>
      <c r="AC2831" s="225"/>
      <c r="AD2831" s="2">
        <f t="shared" si="930"/>
        <v>0</v>
      </c>
      <c r="AE2831" s="2">
        <f t="shared" si="931"/>
        <v>0</v>
      </c>
      <c r="AF2831" s="226"/>
      <c r="AG2831" s="219">
        <f t="shared" si="935"/>
        <v>0</v>
      </c>
      <c r="AH2831" s="234">
        <f t="shared" si="936"/>
        <v>0</v>
      </c>
      <c r="AI2831" s="214">
        <f t="shared" si="944"/>
        <v>0</v>
      </c>
      <c r="AK2831" s="229">
        <f t="shared" si="937"/>
        <v>0</v>
      </c>
      <c r="AL2831" s="226"/>
      <c r="AM2831" s="15"/>
      <c r="AN2831" s="232" t="e">
        <f t="shared" si="938"/>
        <v>#DIV/0!</v>
      </c>
      <c r="AO2831" s="214">
        <f t="shared" si="932"/>
        <v>0</v>
      </c>
      <c r="AQ2831" s="210"/>
      <c r="AR2831" s="231"/>
      <c r="AS2831" s="15"/>
      <c r="AT2831" s="232">
        <f t="shared" si="939"/>
        <v>0</v>
      </c>
      <c r="AU2831" s="235">
        <f t="shared" si="940"/>
        <v>0</v>
      </c>
      <c r="AY2831" s="210"/>
      <c r="AZ2831" s="231"/>
      <c r="BA2831" s="15"/>
      <c r="BB2831" s="232">
        <f t="shared" si="929"/>
        <v>0</v>
      </c>
      <c r="BC2831" s="235">
        <f t="shared" si="941"/>
        <v>0</v>
      </c>
      <c r="BG2831" s="210"/>
      <c r="BH2831" s="231"/>
      <c r="BI2831" s="15"/>
      <c r="BJ2831" s="232">
        <f t="shared" si="933"/>
        <v>0</v>
      </c>
      <c r="BK2831" s="235">
        <f t="shared" si="942"/>
        <v>0</v>
      </c>
      <c r="BM2831" s="109">
        <f t="shared" si="934"/>
        <v>-3.966208582292158</v>
      </c>
      <c r="BN2831" s="213"/>
      <c r="BR2831" s="228"/>
      <c r="BS2831" s="311"/>
      <c r="BT2831" s="3"/>
      <c r="BU2831" s="213"/>
      <c r="BV2831" s="213"/>
      <c r="BW2831" s="291"/>
    </row>
    <row r="2832" spans="1:75" x14ac:dyDescent="0.2">
      <c r="A2832" s="210"/>
      <c r="B2832" s="211"/>
      <c r="C2832" s="848" t="str">
        <f ca="1">IF(ISERR(AVERAGE(INDIRECT("B"&amp;(ROW()-INT($B$1/2))):INDIRECT("B"&amp;(ROW()+INT($B$1/2))))),"",AVERAGE(INDIRECT("B"&amp;(ROW()-INT($B$1/2))):INDIRECT("B"&amp;(ROW()+INT($B$1/2)))))</f>
        <v/>
      </c>
      <c r="D2832" s="848">
        <f t="shared" si="928"/>
        <v>0</v>
      </c>
      <c r="E2832" s="275"/>
      <c r="F2832" s="15"/>
      <c r="G2832" s="3"/>
      <c r="H2832" s="3"/>
      <c r="I2832" s="3"/>
      <c r="J2832" s="3"/>
      <c r="K2832" s="3"/>
      <c r="L2832" s="554"/>
      <c r="M2832" s="545"/>
      <c r="N2832" s="546"/>
      <c r="O2832" s="5"/>
      <c r="P2832" s="216"/>
      <c r="Q2832" s="217"/>
      <c r="R2832" s="218"/>
      <c r="S2832" s="219">
        <f t="shared" si="945"/>
        <v>0</v>
      </c>
      <c r="T2832" s="220">
        <f t="shared" si="946"/>
        <v>0</v>
      </c>
      <c r="U2832" s="214">
        <f t="shared" si="943"/>
        <v>0</v>
      </c>
      <c r="W2832" s="221"/>
      <c r="X2832" s="222"/>
      <c r="Y2832" s="222"/>
      <c r="Z2832" s="223"/>
      <c r="AA2832" s="222"/>
      <c r="AB2832" s="224"/>
      <c r="AC2832" s="225"/>
      <c r="AD2832" s="2">
        <f t="shared" si="930"/>
        <v>0</v>
      </c>
      <c r="AE2832" s="2">
        <f t="shared" si="931"/>
        <v>0</v>
      </c>
      <c r="AF2832" s="226"/>
      <c r="AG2832" s="219">
        <f t="shared" si="935"/>
        <v>0</v>
      </c>
      <c r="AH2832" s="234">
        <f t="shared" si="936"/>
        <v>0</v>
      </c>
      <c r="AI2832" s="214">
        <f t="shared" si="944"/>
        <v>0</v>
      </c>
      <c r="AK2832" s="229">
        <f t="shared" si="937"/>
        <v>0</v>
      </c>
      <c r="AL2832" s="226"/>
      <c r="AM2832" s="15"/>
      <c r="AN2832" s="232" t="e">
        <f t="shared" si="938"/>
        <v>#DIV/0!</v>
      </c>
      <c r="AO2832" s="214">
        <f t="shared" si="932"/>
        <v>0</v>
      </c>
      <c r="AQ2832" s="210"/>
      <c r="AR2832" s="231"/>
      <c r="AS2832" s="15"/>
      <c r="AT2832" s="232">
        <f t="shared" si="939"/>
        <v>0</v>
      </c>
      <c r="AU2832" s="235">
        <f t="shared" si="940"/>
        <v>0</v>
      </c>
      <c r="AY2832" s="210"/>
      <c r="AZ2832" s="231"/>
      <c r="BA2832" s="15"/>
      <c r="BB2832" s="232">
        <f t="shared" si="929"/>
        <v>0</v>
      </c>
      <c r="BC2832" s="235">
        <f t="shared" si="941"/>
        <v>0</v>
      </c>
      <c r="BG2832" s="210"/>
      <c r="BH2832" s="231"/>
      <c r="BI2832" s="15"/>
      <c r="BJ2832" s="232">
        <f t="shared" si="933"/>
        <v>0</v>
      </c>
      <c r="BK2832" s="235">
        <f t="shared" si="942"/>
        <v>0</v>
      </c>
      <c r="BM2832" s="109">
        <f t="shared" si="934"/>
        <v>-3.9680409197898947</v>
      </c>
      <c r="BN2832" s="213"/>
      <c r="BR2832" s="228"/>
      <c r="BS2832" s="311"/>
      <c r="BT2832" s="3"/>
      <c r="BU2832" s="213"/>
      <c r="BV2832" s="213"/>
      <c r="BW2832" s="291"/>
    </row>
    <row r="2833" spans="1:75" x14ac:dyDescent="0.2">
      <c r="A2833" s="210"/>
      <c r="B2833" s="211"/>
      <c r="C2833" s="848" t="str">
        <f ca="1">IF(ISERR(AVERAGE(INDIRECT("B"&amp;(ROW()-INT($B$1/2))):INDIRECT("B"&amp;(ROW()+INT($B$1/2))))),"",AVERAGE(INDIRECT("B"&amp;(ROW()-INT($B$1/2))):INDIRECT("B"&amp;(ROW()+INT($B$1/2)))))</f>
        <v/>
      </c>
      <c r="D2833" s="848">
        <f t="shared" si="928"/>
        <v>0</v>
      </c>
      <c r="E2833" s="275"/>
      <c r="F2833" s="15"/>
      <c r="G2833" s="3"/>
      <c r="H2833" s="3"/>
      <c r="I2833" s="3"/>
      <c r="J2833" s="3"/>
      <c r="K2833" s="3"/>
      <c r="L2833" s="554"/>
      <c r="M2833" s="545"/>
      <c r="N2833" s="546"/>
      <c r="O2833" s="5"/>
      <c r="P2833" s="216"/>
      <c r="Q2833" s="217"/>
      <c r="R2833" s="218"/>
      <c r="S2833" s="219">
        <f t="shared" si="945"/>
        <v>0</v>
      </c>
      <c r="T2833" s="220">
        <f t="shared" si="946"/>
        <v>0</v>
      </c>
      <c r="U2833" s="214">
        <f t="shared" si="943"/>
        <v>0</v>
      </c>
      <c r="W2833" s="221"/>
      <c r="X2833" s="222"/>
      <c r="Y2833" s="222"/>
      <c r="Z2833" s="223"/>
      <c r="AA2833" s="222"/>
      <c r="AB2833" s="224"/>
      <c r="AC2833" s="225"/>
      <c r="AD2833" s="2">
        <f t="shared" si="930"/>
        <v>0</v>
      </c>
      <c r="AE2833" s="2">
        <f t="shared" si="931"/>
        <v>0</v>
      </c>
      <c r="AF2833" s="226"/>
      <c r="AG2833" s="219">
        <f t="shared" si="935"/>
        <v>0</v>
      </c>
      <c r="AH2833" s="234">
        <f t="shared" si="936"/>
        <v>0</v>
      </c>
      <c r="AI2833" s="214">
        <f t="shared" si="944"/>
        <v>0</v>
      </c>
      <c r="AK2833" s="229">
        <f t="shared" si="937"/>
        <v>0</v>
      </c>
      <c r="AL2833" s="226"/>
      <c r="AM2833" s="15"/>
      <c r="AN2833" s="232" t="e">
        <f t="shared" si="938"/>
        <v>#DIV/0!</v>
      </c>
      <c r="AO2833" s="214">
        <f t="shared" si="932"/>
        <v>0</v>
      </c>
      <c r="AQ2833" s="210"/>
      <c r="AR2833" s="231"/>
      <c r="AS2833" s="15"/>
      <c r="AT2833" s="232">
        <f t="shared" si="939"/>
        <v>0</v>
      </c>
      <c r="AU2833" s="235">
        <f t="shared" si="940"/>
        <v>0</v>
      </c>
      <c r="AY2833" s="210"/>
      <c r="AZ2833" s="231"/>
      <c r="BA2833" s="15"/>
      <c r="BB2833" s="232">
        <f t="shared" si="929"/>
        <v>0</v>
      </c>
      <c r="BC2833" s="235">
        <f t="shared" si="941"/>
        <v>0</v>
      </c>
      <c r="BG2833" s="210"/>
      <c r="BH2833" s="231"/>
      <c r="BI2833" s="15"/>
      <c r="BJ2833" s="232">
        <f t="shared" si="933"/>
        <v>0</v>
      </c>
      <c r="BK2833" s="235">
        <f t="shared" si="942"/>
        <v>0</v>
      </c>
      <c r="BM2833" s="109">
        <f t="shared" si="934"/>
        <v>-3.9698732572876314</v>
      </c>
      <c r="BN2833" s="213"/>
      <c r="BR2833" s="228"/>
      <c r="BS2833" s="311"/>
      <c r="BT2833" s="3"/>
      <c r="BU2833" s="213"/>
      <c r="BV2833" s="213"/>
      <c r="BW2833" s="291"/>
    </row>
    <row r="2834" spans="1:75" x14ac:dyDescent="0.2">
      <c r="A2834" s="210"/>
      <c r="B2834" s="211"/>
      <c r="C2834" s="848" t="str">
        <f ca="1">IF(ISERR(AVERAGE(INDIRECT("B"&amp;(ROW()-INT($B$1/2))):INDIRECT("B"&amp;(ROW()+INT($B$1/2))))),"",AVERAGE(INDIRECT("B"&amp;(ROW()-INT($B$1/2))):INDIRECT("B"&amp;(ROW()+INT($B$1/2)))))</f>
        <v/>
      </c>
      <c r="D2834" s="848">
        <f t="shared" si="928"/>
        <v>0</v>
      </c>
      <c r="E2834" s="275"/>
      <c r="F2834" s="15"/>
      <c r="G2834" s="3"/>
      <c r="H2834" s="3"/>
      <c r="I2834" s="3"/>
      <c r="J2834" s="3"/>
      <c r="K2834" s="3"/>
      <c r="L2834" s="554"/>
      <c r="M2834" s="545"/>
      <c r="N2834" s="546"/>
      <c r="O2834" s="5"/>
      <c r="P2834" s="216"/>
      <c r="Q2834" s="217"/>
      <c r="R2834" s="218"/>
      <c r="S2834" s="219">
        <f t="shared" si="945"/>
        <v>0</v>
      </c>
      <c r="T2834" s="220">
        <f t="shared" si="946"/>
        <v>0</v>
      </c>
      <c r="U2834" s="214">
        <f t="shared" si="943"/>
        <v>0</v>
      </c>
      <c r="W2834" s="221"/>
      <c r="X2834" s="222"/>
      <c r="Y2834" s="222"/>
      <c r="Z2834" s="223"/>
      <c r="AA2834" s="222"/>
      <c r="AB2834" s="224"/>
      <c r="AC2834" s="225"/>
      <c r="AD2834" s="2">
        <f t="shared" si="930"/>
        <v>0</v>
      </c>
      <c r="AE2834" s="2">
        <f t="shared" si="931"/>
        <v>0</v>
      </c>
      <c r="AF2834" s="226"/>
      <c r="AG2834" s="219">
        <f t="shared" si="935"/>
        <v>0</v>
      </c>
      <c r="AH2834" s="234">
        <f t="shared" si="936"/>
        <v>0</v>
      </c>
      <c r="AI2834" s="214">
        <f t="shared" si="944"/>
        <v>0</v>
      </c>
      <c r="AK2834" s="229">
        <f t="shared" si="937"/>
        <v>0</v>
      </c>
      <c r="AL2834" s="226"/>
      <c r="AM2834" s="15"/>
      <c r="AN2834" s="232" t="e">
        <f t="shared" si="938"/>
        <v>#DIV/0!</v>
      </c>
      <c r="AO2834" s="214">
        <f t="shared" si="932"/>
        <v>0</v>
      </c>
      <c r="AQ2834" s="210"/>
      <c r="AR2834" s="231"/>
      <c r="AS2834" s="15"/>
      <c r="AT2834" s="232">
        <f t="shared" si="939"/>
        <v>0</v>
      </c>
      <c r="AU2834" s="235">
        <f t="shared" si="940"/>
        <v>0</v>
      </c>
      <c r="AY2834" s="210"/>
      <c r="AZ2834" s="231"/>
      <c r="BA2834" s="15"/>
      <c r="BB2834" s="232">
        <f t="shared" si="929"/>
        <v>0</v>
      </c>
      <c r="BC2834" s="235">
        <f t="shared" si="941"/>
        <v>0</v>
      </c>
      <c r="BG2834" s="210"/>
      <c r="BH2834" s="231"/>
      <c r="BI2834" s="15"/>
      <c r="BJ2834" s="232">
        <f t="shared" si="933"/>
        <v>0</v>
      </c>
      <c r="BK2834" s="235">
        <f t="shared" si="942"/>
        <v>0</v>
      </c>
      <c r="BM2834" s="109">
        <f t="shared" si="934"/>
        <v>-3.9717055947853681</v>
      </c>
      <c r="BN2834" s="213"/>
      <c r="BR2834" s="228"/>
      <c r="BS2834" s="311"/>
      <c r="BT2834" s="3"/>
      <c r="BU2834" s="213"/>
      <c r="BV2834" s="213"/>
      <c r="BW2834" s="291"/>
    </row>
    <row r="2835" spans="1:75" x14ac:dyDescent="0.2">
      <c r="A2835" s="210"/>
      <c r="B2835" s="211"/>
      <c r="C2835" s="848" t="str">
        <f ca="1">IF(ISERR(AVERAGE(INDIRECT("B"&amp;(ROW()-INT($B$1/2))):INDIRECT("B"&amp;(ROW()+INT($B$1/2))))),"",AVERAGE(INDIRECT("B"&amp;(ROW()-INT($B$1/2))):INDIRECT("B"&amp;(ROW()+INT($B$1/2)))))</f>
        <v/>
      </c>
      <c r="D2835" s="848">
        <f t="shared" si="928"/>
        <v>0</v>
      </c>
      <c r="E2835" s="275"/>
      <c r="F2835" s="15"/>
      <c r="G2835" s="3"/>
      <c r="H2835" s="3"/>
      <c r="I2835" s="3"/>
      <c r="J2835" s="3"/>
      <c r="K2835" s="3"/>
      <c r="L2835" s="554"/>
      <c r="M2835" s="545"/>
      <c r="N2835" s="546"/>
      <c r="O2835" s="5"/>
      <c r="P2835" s="216"/>
      <c r="Q2835" s="217"/>
      <c r="R2835" s="218"/>
      <c r="S2835" s="219">
        <f t="shared" si="945"/>
        <v>0</v>
      </c>
      <c r="T2835" s="220">
        <f t="shared" si="946"/>
        <v>0</v>
      </c>
      <c r="U2835" s="214">
        <f t="shared" si="943"/>
        <v>0</v>
      </c>
      <c r="W2835" s="221"/>
      <c r="X2835" s="222"/>
      <c r="Y2835" s="222"/>
      <c r="Z2835" s="223"/>
      <c r="AA2835" s="222"/>
      <c r="AB2835" s="224"/>
      <c r="AC2835" s="225"/>
      <c r="AD2835" s="2">
        <f t="shared" si="930"/>
        <v>0</v>
      </c>
      <c r="AE2835" s="2">
        <f t="shared" si="931"/>
        <v>0</v>
      </c>
      <c r="AF2835" s="226"/>
      <c r="AG2835" s="219">
        <f t="shared" si="935"/>
        <v>0</v>
      </c>
      <c r="AH2835" s="234">
        <f t="shared" si="936"/>
        <v>0</v>
      </c>
      <c r="AI2835" s="214">
        <f t="shared" si="944"/>
        <v>0</v>
      </c>
      <c r="AK2835" s="229">
        <f t="shared" si="937"/>
        <v>0</v>
      </c>
      <c r="AL2835" s="226"/>
      <c r="AM2835" s="15"/>
      <c r="AN2835" s="232" t="e">
        <f t="shared" si="938"/>
        <v>#DIV/0!</v>
      </c>
      <c r="AO2835" s="214">
        <f t="shared" si="932"/>
        <v>0</v>
      </c>
      <c r="AQ2835" s="210"/>
      <c r="AR2835" s="231"/>
      <c r="AS2835" s="15"/>
      <c r="AT2835" s="232">
        <f t="shared" si="939"/>
        <v>0</v>
      </c>
      <c r="AU2835" s="235">
        <f t="shared" si="940"/>
        <v>0</v>
      </c>
      <c r="AY2835" s="210"/>
      <c r="AZ2835" s="231"/>
      <c r="BA2835" s="15"/>
      <c r="BB2835" s="232">
        <f t="shared" si="929"/>
        <v>0</v>
      </c>
      <c r="BC2835" s="235">
        <f t="shared" si="941"/>
        <v>0</v>
      </c>
      <c r="BG2835" s="210"/>
      <c r="BH2835" s="231"/>
      <c r="BI2835" s="15"/>
      <c r="BJ2835" s="232">
        <f t="shared" si="933"/>
        <v>0</v>
      </c>
      <c r="BK2835" s="235">
        <f t="shared" si="942"/>
        <v>0</v>
      </c>
      <c r="BM2835" s="109">
        <f t="shared" si="934"/>
        <v>-3.9735379322831048</v>
      </c>
      <c r="BN2835" s="213"/>
      <c r="BR2835" s="228"/>
      <c r="BS2835" s="311"/>
      <c r="BT2835" s="3"/>
      <c r="BU2835" s="213"/>
      <c r="BV2835" s="213"/>
      <c r="BW2835" s="291"/>
    </row>
    <row r="2836" spans="1:75" x14ac:dyDescent="0.2">
      <c r="A2836" s="210"/>
      <c r="B2836" s="211"/>
      <c r="C2836" s="848" t="str">
        <f ca="1">IF(ISERR(AVERAGE(INDIRECT("B"&amp;(ROW()-INT($B$1/2))):INDIRECT("B"&amp;(ROW()+INT($B$1/2))))),"",AVERAGE(INDIRECT("B"&amp;(ROW()-INT($B$1/2))):INDIRECT("B"&amp;(ROW()+INT($B$1/2)))))</f>
        <v/>
      </c>
      <c r="D2836" s="848">
        <f t="shared" si="928"/>
        <v>0</v>
      </c>
      <c r="E2836" s="275"/>
      <c r="F2836" s="15"/>
      <c r="G2836" s="3"/>
      <c r="H2836" s="3"/>
      <c r="I2836" s="3"/>
      <c r="J2836" s="3"/>
      <c r="K2836" s="3"/>
      <c r="L2836" s="554"/>
      <c r="M2836" s="545"/>
      <c r="N2836" s="546"/>
      <c r="O2836" s="5"/>
      <c r="P2836" s="216"/>
      <c r="Q2836" s="217"/>
      <c r="R2836" s="218"/>
      <c r="S2836" s="219">
        <f t="shared" si="945"/>
        <v>0</v>
      </c>
      <c r="T2836" s="220">
        <f t="shared" si="946"/>
        <v>0</v>
      </c>
      <c r="U2836" s="214">
        <f t="shared" si="943"/>
        <v>0</v>
      </c>
      <c r="W2836" s="221"/>
      <c r="X2836" s="222"/>
      <c r="Y2836" s="222"/>
      <c r="Z2836" s="223"/>
      <c r="AA2836" s="222"/>
      <c r="AB2836" s="224"/>
      <c r="AC2836" s="225"/>
      <c r="AD2836" s="2">
        <f t="shared" si="930"/>
        <v>0</v>
      </c>
      <c r="AE2836" s="2">
        <f t="shared" si="931"/>
        <v>0</v>
      </c>
      <c r="AF2836" s="226"/>
      <c r="AG2836" s="219">
        <f t="shared" si="935"/>
        <v>0</v>
      </c>
      <c r="AH2836" s="234">
        <f t="shared" si="936"/>
        <v>0</v>
      </c>
      <c r="AI2836" s="214">
        <f t="shared" si="944"/>
        <v>0</v>
      </c>
      <c r="AK2836" s="229">
        <f t="shared" si="937"/>
        <v>0</v>
      </c>
      <c r="AL2836" s="226"/>
      <c r="AM2836" s="15"/>
      <c r="AN2836" s="232" t="e">
        <f t="shared" si="938"/>
        <v>#DIV/0!</v>
      </c>
      <c r="AO2836" s="214">
        <f t="shared" si="932"/>
        <v>0</v>
      </c>
      <c r="AQ2836" s="210"/>
      <c r="AR2836" s="231"/>
      <c r="AS2836" s="15"/>
      <c r="AT2836" s="232">
        <f t="shared" si="939"/>
        <v>0</v>
      </c>
      <c r="AU2836" s="235">
        <f t="shared" si="940"/>
        <v>0</v>
      </c>
      <c r="AY2836" s="210"/>
      <c r="AZ2836" s="231"/>
      <c r="BA2836" s="15"/>
      <c r="BB2836" s="232">
        <f t="shared" si="929"/>
        <v>0</v>
      </c>
      <c r="BC2836" s="235">
        <f t="shared" si="941"/>
        <v>0</v>
      </c>
      <c r="BG2836" s="210"/>
      <c r="BH2836" s="231"/>
      <c r="BI2836" s="15"/>
      <c r="BJ2836" s="232">
        <f t="shared" si="933"/>
        <v>0</v>
      </c>
      <c r="BK2836" s="235">
        <f t="shared" si="942"/>
        <v>0</v>
      </c>
      <c r="BM2836" s="109">
        <f t="shared" si="934"/>
        <v>-3.9753702697808415</v>
      </c>
      <c r="BN2836" s="213"/>
      <c r="BR2836" s="228"/>
      <c r="BS2836" s="311"/>
      <c r="BT2836" s="3"/>
      <c r="BU2836" s="213"/>
      <c r="BV2836" s="213"/>
      <c r="BW2836" s="291"/>
    </row>
    <row r="2837" spans="1:75" x14ac:dyDescent="0.2">
      <c r="A2837" s="210"/>
      <c r="B2837" s="211"/>
      <c r="C2837" s="848" t="str">
        <f ca="1">IF(ISERR(AVERAGE(INDIRECT("B"&amp;(ROW()-INT($B$1/2))):INDIRECT("B"&amp;(ROW()+INT($B$1/2))))),"",AVERAGE(INDIRECT("B"&amp;(ROW()-INT($B$1/2))):INDIRECT("B"&amp;(ROW()+INT($B$1/2)))))</f>
        <v/>
      </c>
      <c r="D2837" s="848">
        <f t="shared" si="928"/>
        <v>0</v>
      </c>
      <c r="E2837" s="275"/>
      <c r="F2837" s="15"/>
      <c r="G2837" s="3"/>
      <c r="H2837" s="3"/>
      <c r="I2837" s="3"/>
      <c r="J2837" s="3"/>
      <c r="K2837" s="3"/>
      <c r="L2837" s="554"/>
      <c r="M2837" s="545"/>
      <c r="N2837" s="546"/>
      <c r="O2837" s="5"/>
      <c r="P2837" s="216"/>
      <c r="Q2837" s="217"/>
      <c r="R2837" s="218"/>
      <c r="S2837" s="219">
        <f t="shared" si="945"/>
        <v>0</v>
      </c>
      <c r="T2837" s="220">
        <f t="shared" si="946"/>
        <v>0</v>
      </c>
      <c r="U2837" s="214">
        <f t="shared" si="943"/>
        <v>0</v>
      </c>
      <c r="W2837" s="221"/>
      <c r="X2837" s="222"/>
      <c r="Y2837" s="222"/>
      <c r="Z2837" s="223"/>
      <c r="AA2837" s="222"/>
      <c r="AB2837" s="224"/>
      <c r="AC2837" s="225"/>
      <c r="AD2837" s="2">
        <f t="shared" si="930"/>
        <v>0</v>
      </c>
      <c r="AE2837" s="2">
        <f t="shared" si="931"/>
        <v>0</v>
      </c>
      <c r="AF2837" s="226"/>
      <c r="AG2837" s="219">
        <f t="shared" si="935"/>
        <v>0</v>
      </c>
      <c r="AH2837" s="234">
        <f t="shared" si="936"/>
        <v>0</v>
      </c>
      <c r="AI2837" s="214">
        <f t="shared" si="944"/>
        <v>0</v>
      </c>
      <c r="AK2837" s="229">
        <f t="shared" si="937"/>
        <v>0</v>
      </c>
      <c r="AL2837" s="226"/>
      <c r="AM2837" s="15"/>
      <c r="AN2837" s="232" t="e">
        <f t="shared" si="938"/>
        <v>#DIV/0!</v>
      </c>
      <c r="AO2837" s="214">
        <f t="shared" si="932"/>
        <v>0</v>
      </c>
      <c r="AQ2837" s="210"/>
      <c r="AR2837" s="231"/>
      <c r="AS2837" s="15"/>
      <c r="AT2837" s="232">
        <f t="shared" si="939"/>
        <v>0</v>
      </c>
      <c r="AU2837" s="235">
        <f t="shared" si="940"/>
        <v>0</v>
      </c>
      <c r="AY2837" s="210"/>
      <c r="AZ2837" s="231"/>
      <c r="BA2837" s="15"/>
      <c r="BB2837" s="232">
        <f t="shared" si="929"/>
        <v>0</v>
      </c>
      <c r="BC2837" s="235">
        <f t="shared" si="941"/>
        <v>0</v>
      </c>
      <c r="BG2837" s="210"/>
      <c r="BH2837" s="231"/>
      <c r="BI2837" s="15"/>
      <c r="BJ2837" s="232">
        <f t="shared" si="933"/>
        <v>0</v>
      </c>
      <c r="BK2837" s="235">
        <f t="shared" si="942"/>
        <v>0</v>
      </c>
      <c r="BM2837" s="109">
        <f t="shared" si="934"/>
        <v>-3.9772026072785782</v>
      </c>
      <c r="BN2837" s="213"/>
      <c r="BR2837" s="228"/>
      <c r="BS2837" s="311"/>
      <c r="BT2837" s="3"/>
      <c r="BU2837" s="213"/>
      <c r="BV2837" s="213"/>
      <c r="BW2837" s="291"/>
    </row>
    <row r="2838" spans="1:75" x14ac:dyDescent="0.2">
      <c r="A2838" s="210"/>
      <c r="B2838" s="211"/>
      <c r="C2838" s="848" t="str">
        <f ca="1">IF(ISERR(AVERAGE(INDIRECT("B"&amp;(ROW()-INT($B$1/2))):INDIRECT("B"&amp;(ROW()+INT($B$1/2))))),"",AVERAGE(INDIRECT("B"&amp;(ROW()-INT($B$1/2))):INDIRECT("B"&amp;(ROW()+INT($B$1/2)))))</f>
        <v/>
      </c>
      <c r="D2838" s="848">
        <f t="shared" si="928"/>
        <v>0</v>
      </c>
      <c r="E2838" s="275"/>
      <c r="F2838" s="15"/>
      <c r="G2838" s="3"/>
      <c r="H2838" s="3"/>
      <c r="I2838" s="3"/>
      <c r="J2838" s="3"/>
      <c r="K2838" s="3"/>
      <c r="L2838" s="554"/>
      <c r="M2838" s="545"/>
      <c r="N2838" s="546"/>
      <c r="O2838" s="5"/>
      <c r="P2838" s="216"/>
      <c r="Q2838" s="217"/>
      <c r="R2838" s="218"/>
      <c r="S2838" s="219">
        <f t="shared" si="945"/>
        <v>0</v>
      </c>
      <c r="T2838" s="220">
        <f t="shared" si="946"/>
        <v>0</v>
      </c>
      <c r="U2838" s="214">
        <f t="shared" si="943"/>
        <v>0</v>
      </c>
      <c r="W2838" s="221"/>
      <c r="X2838" s="222"/>
      <c r="Y2838" s="222"/>
      <c r="Z2838" s="223"/>
      <c r="AA2838" s="222"/>
      <c r="AB2838" s="224"/>
      <c r="AC2838" s="225"/>
      <c r="AD2838" s="2">
        <f t="shared" si="930"/>
        <v>0</v>
      </c>
      <c r="AE2838" s="2">
        <f t="shared" si="931"/>
        <v>0</v>
      </c>
      <c r="AF2838" s="226"/>
      <c r="AG2838" s="219">
        <f t="shared" si="935"/>
        <v>0</v>
      </c>
      <c r="AH2838" s="234">
        <f t="shared" si="936"/>
        <v>0</v>
      </c>
      <c r="AI2838" s="214">
        <f t="shared" si="944"/>
        <v>0</v>
      </c>
      <c r="AK2838" s="229">
        <f t="shared" si="937"/>
        <v>0</v>
      </c>
      <c r="AL2838" s="226"/>
      <c r="AM2838" s="15"/>
      <c r="AN2838" s="232" t="e">
        <f t="shared" si="938"/>
        <v>#DIV/0!</v>
      </c>
      <c r="AO2838" s="214">
        <f t="shared" si="932"/>
        <v>0</v>
      </c>
      <c r="AQ2838" s="210"/>
      <c r="AR2838" s="231"/>
      <c r="AS2838" s="15"/>
      <c r="AT2838" s="232">
        <f t="shared" si="939"/>
        <v>0</v>
      </c>
      <c r="AU2838" s="235">
        <f t="shared" si="940"/>
        <v>0</v>
      </c>
      <c r="AY2838" s="210"/>
      <c r="AZ2838" s="231"/>
      <c r="BA2838" s="15"/>
      <c r="BB2838" s="232">
        <f t="shared" si="929"/>
        <v>0</v>
      </c>
      <c r="BC2838" s="235">
        <f t="shared" si="941"/>
        <v>0</v>
      </c>
      <c r="BG2838" s="210"/>
      <c r="BH2838" s="231"/>
      <c r="BI2838" s="15"/>
      <c r="BJ2838" s="232">
        <f t="shared" si="933"/>
        <v>0</v>
      </c>
      <c r="BK2838" s="235">
        <f t="shared" si="942"/>
        <v>0</v>
      </c>
      <c r="BM2838" s="109">
        <f t="shared" si="934"/>
        <v>-3.9790349447763149</v>
      </c>
      <c r="BN2838" s="213"/>
      <c r="BR2838" s="228"/>
      <c r="BS2838" s="311"/>
      <c r="BT2838" s="3"/>
      <c r="BU2838" s="213"/>
      <c r="BV2838" s="213"/>
      <c r="BW2838" s="291"/>
    </row>
    <row r="2839" spans="1:75" x14ac:dyDescent="0.2">
      <c r="A2839" s="210"/>
      <c r="B2839" s="211"/>
      <c r="C2839" s="848" t="str">
        <f ca="1">IF(ISERR(AVERAGE(INDIRECT("B"&amp;(ROW()-INT($B$1/2))):INDIRECT("B"&amp;(ROW()+INT($B$1/2))))),"",AVERAGE(INDIRECT("B"&amp;(ROW()-INT($B$1/2))):INDIRECT("B"&amp;(ROW()+INT($B$1/2)))))</f>
        <v/>
      </c>
      <c r="D2839" s="848">
        <f t="shared" si="928"/>
        <v>0</v>
      </c>
      <c r="E2839" s="275"/>
      <c r="F2839" s="15"/>
      <c r="G2839" s="3"/>
      <c r="H2839" s="3"/>
      <c r="I2839" s="3"/>
      <c r="J2839" s="3"/>
      <c r="K2839" s="3"/>
      <c r="L2839" s="554"/>
      <c r="M2839" s="545"/>
      <c r="N2839" s="546"/>
      <c r="O2839" s="5"/>
      <c r="P2839" s="216"/>
      <c r="Q2839" s="217"/>
      <c r="R2839" s="218"/>
      <c r="S2839" s="219">
        <f t="shared" si="945"/>
        <v>0</v>
      </c>
      <c r="T2839" s="220">
        <f t="shared" si="946"/>
        <v>0</v>
      </c>
      <c r="U2839" s="214">
        <f t="shared" si="943"/>
        <v>0</v>
      </c>
      <c r="W2839" s="221"/>
      <c r="X2839" s="222"/>
      <c r="Y2839" s="222"/>
      <c r="Z2839" s="223"/>
      <c r="AA2839" s="222"/>
      <c r="AB2839" s="224"/>
      <c r="AC2839" s="225"/>
      <c r="AD2839" s="2">
        <f t="shared" si="930"/>
        <v>0</v>
      </c>
      <c r="AE2839" s="2">
        <f t="shared" si="931"/>
        <v>0</v>
      </c>
      <c r="AF2839" s="226"/>
      <c r="AG2839" s="219">
        <f t="shared" si="935"/>
        <v>0</v>
      </c>
      <c r="AH2839" s="234">
        <f t="shared" si="936"/>
        <v>0</v>
      </c>
      <c r="AI2839" s="214">
        <f t="shared" si="944"/>
        <v>0</v>
      </c>
      <c r="AK2839" s="229">
        <f t="shared" si="937"/>
        <v>0</v>
      </c>
      <c r="AL2839" s="226"/>
      <c r="AM2839" s="15"/>
      <c r="AN2839" s="232" t="e">
        <f t="shared" si="938"/>
        <v>#DIV/0!</v>
      </c>
      <c r="AO2839" s="214">
        <f t="shared" si="932"/>
        <v>0</v>
      </c>
      <c r="AQ2839" s="210"/>
      <c r="AR2839" s="231"/>
      <c r="AS2839" s="15"/>
      <c r="AT2839" s="232">
        <f t="shared" si="939"/>
        <v>0</v>
      </c>
      <c r="AU2839" s="235">
        <f t="shared" si="940"/>
        <v>0</v>
      </c>
      <c r="AY2839" s="210"/>
      <c r="AZ2839" s="231"/>
      <c r="BA2839" s="15"/>
      <c r="BB2839" s="232">
        <f t="shared" si="929"/>
        <v>0</v>
      </c>
      <c r="BC2839" s="235">
        <f t="shared" si="941"/>
        <v>0</v>
      </c>
      <c r="BG2839" s="210"/>
      <c r="BH2839" s="231"/>
      <c r="BI2839" s="15"/>
      <c r="BJ2839" s="232">
        <f t="shared" si="933"/>
        <v>0</v>
      </c>
      <c r="BK2839" s="235">
        <f t="shared" si="942"/>
        <v>0</v>
      </c>
      <c r="BM2839" s="109">
        <f t="shared" si="934"/>
        <v>-3.9808672822740516</v>
      </c>
      <c r="BN2839" s="213"/>
      <c r="BR2839" s="228"/>
      <c r="BS2839" s="311"/>
      <c r="BT2839" s="3"/>
      <c r="BU2839" s="213"/>
      <c r="BV2839" s="213"/>
      <c r="BW2839" s="291"/>
    </row>
    <row r="2840" spans="1:75" x14ac:dyDescent="0.2">
      <c r="A2840" s="210"/>
      <c r="B2840" s="211"/>
      <c r="C2840" s="848" t="str">
        <f ca="1">IF(ISERR(AVERAGE(INDIRECT("B"&amp;(ROW()-INT($B$1/2))):INDIRECT("B"&amp;(ROW()+INT($B$1/2))))),"",AVERAGE(INDIRECT("B"&amp;(ROW()-INT($B$1/2))):INDIRECT("B"&amp;(ROW()+INT($B$1/2)))))</f>
        <v/>
      </c>
      <c r="D2840" s="848">
        <f t="shared" si="928"/>
        <v>0</v>
      </c>
      <c r="E2840" s="275"/>
      <c r="F2840" s="15"/>
      <c r="G2840" s="3"/>
      <c r="H2840" s="3"/>
      <c r="I2840" s="3"/>
      <c r="J2840" s="3"/>
      <c r="K2840" s="3"/>
      <c r="L2840" s="554"/>
      <c r="M2840" s="545"/>
      <c r="N2840" s="546"/>
      <c r="O2840" s="5"/>
      <c r="P2840" s="216"/>
      <c r="Q2840" s="217"/>
      <c r="R2840" s="218"/>
      <c r="S2840" s="219">
        <f t="shared" si="945"/>
        <v>0</v>
      </c>
      <c r="T2840" s="220">
        <f t="shared" si="946"/>
        <v>0</v>
      </c>
      <c r="U2840" s="214">
        <f t="shared" si="943"/>
        <v>0</v>
      </c>
      <c r="W2840" s="221"/>
      <c r="X2840" s="222"/>
      <c r="Y2840" s="222"/>
      <c r="Z2840" s="223"/>
      <c r="AA2840" s="222"/>
      <c r="AB2840" s="224"/>
      <c r="AC2840" s="225"/>
      <c r="AD2840" s="2">
        <f t="shared" si="930"/>
        <v>0</v>
      </c>
      <c r="AE2840" s="2">
        <f t="shared" si="931"/>
        <v>0</v>
      </c>
      <c r="AF2840" s="226"/>
      <c r="AG2840" s="219">
        <f t="shared" si="935"/>
        <v>0</v>
      </c>
      <c r="AH2840" s="234">
        <f t="shared" si="936"/>
        <v>0</v>
      </c>
      <c r="AI2840" s="214">
        <f t="shared" si="944"/>
        <v>0</v>
      </c>
      <c r="AK2840" s="229">
        <f t="shared" si="937"/>
        <v>0</v>
      </c>
      <c r="AL2840" s="226"/>
      <c r="AM2840" s="15"/>
      <c r="AN2840" s="232" t="e">
        <f t="shared" si="938"/>
        <v>#DIV/0!</v>
      </c>
      <c r="AO2840" s="214">
        <f t="shared" si="932"/>
        <v>0</v>
      </c>
      <c r="AQ2840" s="210"/>
      <c r="AR2840" s="231"/>
      <c r="AS2840" s="15"/>
      <c r="AT2840" s="232">
        <f t="shared" si="939"/>
        <v>0</v>
      </c>
      <c r="AU2840" s="235">
        <f t="shared" si="940"/>
        <v>0</v>
      </c>
      <c r="AY2840" s="210"/>
      <c r="AZ2840" s="231"/>
      <c r="BA2840" s="15"/>
      <c r="BB2840" s="232">
        <f t="shared" si="929"/>
        <v>0</v>
      </c>
      <c r="BC2840" s="235">
        <f t="shared" si="941"/>
        <v>0</v>
      </c>
      <c r="BG2840" s="210"/>
      <c r="BH2840" s="231"/>
      <c r="BI2840" s="15"/>
      <c r="BJ2840" s="232">
        <f t="shared" si="933"/>
        <v>0</v>
      </c>
      <c r="BK2840" s="235">
        <f t="shared" si="942"/>
        <v>0</v>
      </c>
      <c r="BM2840" s="109">
        <f t="shared" si="934"/>
        <v>-3.9826996197717883</v>
      </c>
      <c r="BN2840" s="213"/>
      <c r="BR2840" s="228"/>
      <c r="BS2840" s="311"/>
      <c r="BT2840" s="3"/>
      <c r="BU2840" s="213"/>
      <c r="BV2840" s="213"/>
      <c r="BW2840" s="291"/>
    </row>
    <row r="2841" spans="1:75" x14ac:dyDescent="0.2">
      <c r="A2841" s="210"/>
      <c r="B2841" s="211"/>
      <c r="C2841" s="848" t="str">
        <f ca="1">IF(ISERR(AVERAGE(INDIRECT("B"&amp;(ROW()-INT($B$1/2))):INDIRECT("B"&amp;(ROW()+INT($B$1/2))))),"",AVERAGE(INDIRECT("B"&amp;(ROW()-INT($B$1/2))):INDIRECT("B"&amp;(ROW()+INT($B$1/2)))))</f>
        <v/>
      </c>
      <c r="D2841" s="848">
        <f t="shared" si="928"/>
        <v>0</v>
      </c>
      <c r="E2841" s="275"/>
      <c r="F2841" s="15"/>
      <c r="G2841" s="3"/>
      <c r="H2841" s="3"/>
      <c r="I2841" s="3"/>
      <c r="J2841" s="3"/>
      <c r="K2841" s="3"/>
      <c r="L2841" s="554"/>
      <c r="M2841" s="545"/>
      <c r="N2841" s="546"/>
      <c r="O2841" s="5"/>
      <c r="P2841" s="216"/>
      <c r="Q2841" s="217"/>
      <c r="R2841" s="218"/>
      <c r="S2841" s="219">
        <f t="shared" si="945"/>
        <v>0</v>
      </c>
      <c r="T2841" s="220">
        <f t="shared" si="946"/>
        <v>0</v>
      </c>
      <c r="U2841" s="214">
        <f t="shared" si="943"/>
        <v>0</v>
      </c>
      <c r="W2841" s="221"/>
      <c r="X2841" s="222"/>
      <c r="Y2841" s="222"/>
      <c r="Z2841" s="223"/>
      <c r="AA2841" s="222"/>
      <c r="AB2841" s="224"/>
      <c r="AC2841" s="225"/>
      <c r="AD2841" s="2">
        <f t="shared" si="930"/>
        <v>0</v>
      </c>
      <c r="AE2841" s="2">
        <f t="shared" si="931"/>
        <v>0</v>
      </c>
      <c r="AF2841" s="226"/>
      <c r="AG2841" s="219">
        <f t="shared" si="935"/>
        <v>0</v>
      </c>
      <c r="AH2841" s="234">
        <f t="shared" si="936"/>
        <v>0</v>
      </c>
      <c r="AI2841" s="214">
        <f t="shared" si="944"/>
        <v>0</v>
      </c>
      <c r="AK2841" s="229">
        <f t="shared" si="937"/>
        <v>0</v>
      </c>
      <c r="AL2841" s="226"/>
      <c r="AM2841" s="15"/>
      <c r="AN2841" s="232" t="e">
        <f t="shared" si="938"/>
        <v>#DIV/0!</v>
      </c>
      <c r="AO2841" s="214">
        <f t="shared" si="932"/>
        <v>0</v>
      </c>
      <c r="AQ2841" s="210"/>
      <c r="AR2841" s="231"/>
      <c r="AS2841" s="15"/>
      <c r="AT2841" s="232">
        <f t="shared" si="939"/>
        <v>0</v>
      </c>
      <c r="AU2841" s="235">
        <f t="shared" si="940"/>
        <v>0</v>
      </c>
      <c r="AY2841" s="210"/>
      <c r="AZ2841" s="231"/>
      <c r="BA2841" s="15"/>
      <c r="BB2841" s="232">
        <f t="shared" si="929"/>
        <v>0</v>
      </c>
      <c r="BC2841" s="235">
        <f t="shared" si="941"/>
        <v>0</v>
      </c>
      <c r="BG2841" s="210"/>
      <c r="BH2841" s="231"/>
      <c r="BI2841" s="15"/>
      <c r="BJ2841" s="232">
        <f t="shared" si="933"/>
        <v>0</v>
      </c>
      <c r="BK2841" s="235">
        <f t="shared" si="942"/>
        <v>0</v>
      </c>
      <c r="BM2841" s="109">
        <f t="shared" si="934"/>
        <v>-3.984531957269525</v>
      </c>
      <c r="BN2841" s="213"/>
      <c r="BR2841" s="228"/>
      <c r="BS2841" s="311"/>
      <c r="BT2841" s="3"/>
      <c r="BU2841" s="213"/>
      <c r="BV2841" s="213"/>
      <c r="BW2841" s="291"/>
    </row>
    <row r="2842" spans="1:75" x14ac:dyDescent="0.2">
      <c r="A2842" s="210"/>
      <c r="B2842" s="211"/>
      <c r="C2842" s="848" t="str">
        <f ca="1">IF(ISERR(AVERAGE(INDIRECT("B"&amp;(ROW()-INT($B$1/2))):INDIRECT("B"&amp;(ROW()+INT($B$1/2))))),"",AVERAGE(INDIRECT("B"&amp;(ROW()-INT($B$1/2))):INDIRECT("B"&amp;(ROW()+INT($B$1/2)))))</f>
        <v/>
      </c>
      <c r="D2842" s="848">
        <f t="shared" si="928"/>
        <v>0</v>
      </c>
      <c r="E2842" s="275"/>
      <c r="F2842" s="15"/>
      <c r="G2842" s="3"/>
      <c r="H2842" s="3"/>
      <c r="I2842" s="3"/>
      <c r="J2842" s="3"/>
      <c r="K2842" s="3"/>
      <c r="L2842" s="554"/>
      <c r="M2842" s="545"/>
      <c r="N2842" s="546"/>
      <c r="O2842" s="5"/>
      <c r="P2842" s="216"/>
      <c r="Q2842" s="217"/>
      <c r="R2842" s="218"/>
      <c r="S2842" s="219">
        <f t="shared" si="945"/>
        <v>0</v>
      </c>
      <c r="T2842" s="220">
        <f t="shared" si="946"/>
        <v>0</v>
      </c>
      <c r="U2842" s="214">
        <f t="shared" si="943"/>
        <v>0</v>
      </c>
      <c r="W2842" s="221"/>
      <c r="X2842" s="222"/>
      <c r="Y2842" s="222"/>
      <c r="Z2842" s="223"/>
      <c r="AA2842" s="222"/>
      <c r="AB2842" s="224"/>
      <c r="AC2842" s="225"/>
      <c r="AD2842" s="2">
        <f t="shared" si="930"/>
        <v>0</v>
      </c>
      <c r="AE2842" s="2">
        <f t="shared" si="931"/>
        <v>0</v>
      </c>
      <c r="AF2842" s="226"/>
      <c r="AG2842" s="219">
        <f t="shared" si="935"/>
        <v>0</v>
      </c>
      <c r="AH2842" s="234">
        <f t="shared" si="936"/>
        <v>0</v>
      </c>
      <c r="AI2842" s="214">
        <f t="shared" si="944"/>
        <v>0</v>
      </c>
      <c r="AK2842" s="229">
        <f t="shared" si="937"/>
        <v>0</v>
      </c>
      <c r="AL2842" s="226"/>
      <c r="AM2842" s="15"/>
      <c r="AN2842" s="232" t="e">
        <f t="shared" si="938"/>
        <v>#DIV/0!</v>
      </c>
      <c r="AO2842" s="214">
        <f t="shared" si="932"/>
        <v>0</v>
      </c>
      <c r="AQ2842" s="210"/>
      <c r="AR2842" s="231"/>
      <c r="AS2842" s="15"/>
      <c r="AT2842" s="232">
        <f t="shared" si="939"/>
        <v>0</v>
      </c>
      <c r="AU2842" s="235">
        <f t="shared" si="940"/>
        <v>0</v>
      </c>
      <c r="AY2842" s="210"/>
      <c r="AZ2842" s="231"/>
      <c r="BA2842" s="15"/>
      <c r="BB2842" s="232">
        <f t="shared" si="929"/>
        <v>0</v>
      </c>
      <c r="BC2842" s="235">
        <f t="shared" si="941"/>
        <v>0</v>
      </c>
      <c r="BG2842" s="210"/>
      <c r="BH2842" s="231"/>
      <c r="BI2842" s="15"/>
      <c r="BJ2842" s="232">
        <f t="shared" si="933"/>
        <v>0</v>
      </c>
      <c r="BK2842" s="235">
        <f t="shared" si="942"/>
        <v>0</v>
      </c>
      <c r="BM2842" s="109">
        <f t="shared" si="934"/>
        <v>-3.9863642947672617</v>
      </c>
      <c r="BN2842" s="213"/>
      <c r="BR2842" s="228"/>
      <c r="BS2842" s="311"/>
      <c r="BT2842" s="3"/>
      <c r="BU2842" s="213"/>
      <c r="BV2842" s="213"/>
      <c r="BW2842" s="291"/>
    </row>
    <row r="2843" spans="1:75" x14ac:dyDescent="0.2">
      <c r="A2843" s="210"/>
      <c r="B2843" s="211"/>
      <c r="C2843" s="848" t="str">
        <f ca="1">IF(ISERR(AVERAGE(INDIRECT("B"&amp;(ROW()-INT($B$1/2))):INDIRECT("B"&amp;(ROW()+INT($B$1/2))))),"",AVERAGE(INDIRECT("B"&amp;(ROW()-INT($B$1/2))):INDIRECT("B"&amp;(ROW()+INT($B$1/2)))))</f>
        <v/>
      </c>
      <c r="D2843" s="848">
        <f t="shared" si="928"/>
        <v>0</v>
      </c>
      <c r="E2843" s="275"/>
      <c r="F2843" s="15"/>
      <c r="G2843" s="3"/>
      <c r="H2843" s="3"/>
      <c r="I2843" s="3"/>
      <c r="J2843" s="3"/>
      <c r="K2843" s="3"/>
      <c r="L2843" s="554"/>
      <c r="M2843" s="545"/>
      <c r="N2843" s="546"/>
      <c r="O2843" s="5"/>
      <c r="P2843" s="216"/>
      <c r="Q2843" s="217"/>
      <c r="R2843" s="218"/>
      <c r="S2843" s="219">
        <f t="shared" si="945"/>
        <v>0</v>
      </c>
      <c r="T2843" s="220">
        <f t="shared" si="946"/>
        <v>0</v>
      </c>
      <c r="U2843" s="214">
        <f t="shared" si="943"/>
        <v>0</v>
      </c>
      <c r="W2843" s="221"/>
      <c r="X2843" s="222"/>
      <c r="Y2843" s="222"/>
      <c r="Z2843" s="223"/>
      <c r="AA2843" s="222"/>
      <c r="AB2843" s="224"/>
      <c r="AC2843" s="225"/>
      <c r="AD2843" s="2">
        <f t="shared" si="930"/>
        <v>0</v>
      </c>
      <c r="AE2843" s="2">
        <f t="shared" si="931"/>
        <v>0</v>
      </c>
      <c r="AF2843" s="226"/>
      <c r="AG2843" s="219">
        <f t="shared" si="935"/>
        <v>0</v>
      </c>
      <c r="AH2843" s="234">
        <f t="shared" si="936"/>
        <v>0</v>
      </c>
      <c r="AI2843" s="214">
        <f t="shared" si="944"/>
        <v>0</v>
      </c>
      <c r="AK2843" s="229">
        <f t="shared" si="937"/>
        <v>0</v>
      </c>
      <c r="AL2843" s="226"/>
      <c r="AM2843" s="15"/>
      <c r="AN2843" s="232" t="e">
        <f t="shared" si="938"/>
        <v>#DIV/0!</v>
      </c>
      <c r="AO2843" s="214">
        <f t="shared" si="932"/>
        <v>0</v>
      </c>
      <c r="AQ2843" s="210"/>
      <c r="AR2843" s="231"/>
      <c r="AS2843" s="15"/>
      <c r="AT2843" s="232">
        <f t="shared" si="939"/>
        <v>0</v>
      </c>
      <c r="AU2843" s="235">
        <f t="shared" si="940"/>
        <v>0</v>
      </c>
      <c r="AY2843" s="210"/>
      <c r="AZ2843" s="231"/>
      <c r="BA2843" s="15"/>
      <c r="BB2843" s="232">
        <f t="shared" si="929"/>
        <v>0</v>
      </c>
      <c r="BC2843" s="235">
        <f t="shared" si="941"/>
        <v>0</v>
      </c>
      <c r="BG2843" s="210"/>
      <c r="BH2843" s="231"/>
      <c r="BI2843" s="15"/>
      <c r="BJ2843" s="232">
        <f t="shared" si="933"/>
        <v>0</v>
      </c>
      <c r="BK2843" s="235">
        <f t="shared" si="942"/>
        <v>0</v>
      </c>
      <c r="BM2843" s="109">
        <f t="shared" si="934"/>
        <v>-3.9881966322649984</v>
      </c>
      <c r="BN2843" s="213"/>
      <c r="BR2843" s="228"/>
      <c r="BS2843" s="311"/>
      <c r="BT2843" s="3"/>
      <c r="BU2843" s="213"/>
      <c r="BV2843" s="213"/>
      <c r="BW2843" s="291"/>
    </row>
    <row r="2844" spans="1:75" x14ac:dyDescent="0.2">
      <c r="A2844" s="210"/>
      <c r="B2844" s="211"/>
      <c r="C2844" s="848" t="str">
        <f ca="1">IF(ISERR(AVERAGE(INDIRECT("B"&amp;(ROW()-INT($B$1/2))):INDIRECT("B"&amp;(ROW()+INT($B$1/2))))),"",AVERAGE(INDIRECT("B"&amp;(ROW()-INT($B$1/2))):INDIRECT("B"&amp;(ROW()+INT($B$1/2)))))</f>
        <v/>
      </c>
      <c r="D2844" s="848">
        <f t="shared" si="928"/>
        <v>0</v>
      </c>
      <c r="E2844" s="275"/>
      <c r="F2844" s="15"/>
      <c r="G2844" s="3"/>
      <c r="H2844" s="3"/>
      <c r="I2844" s="3"/>
      <c r="J2844" s="3"/>
      <c r="K2844" s="3"/>
      <c r="L2844" s="554"/>
      <c r="M2844" s="545"/>
      <c r="N2844" s="546"/>
      <c r="O2844" s="5"/>
      <c r="P2844" s="216"/>
      <c r="Q2844" s="217"/>
      <c r="R2844" s="218"/>
      <c r="S2844" s="219">
        <f t="shared" si="945"/>
        <v>0</v>
      </c>
      <c r="T2844" s="220">
        <f t="shared" si="946"/>
        <v>0</v>
      </c>
      <c r="U2844" s="214">
        <f t="shared" si="943"/>
        <v>0</v>
      </c>
      <c r="W2844" s="221"/>
      <c r="X2844" s="222"/>
      <c r="Y2844" s="222"/>
      <c r="Z2844" s="223"/>
      <c r="AA2844" s="222"/>
      <c r="AB2844" s="224"/>
      <c r="AC2844" s="225"/>
      <c r="AD2844" s="2">
        <f t="shared" si="930"/>
        <v>0</v>
      </c>
      <c r="AE2844" s="2">
        <f t="shared" si="931"/>
        <v>0</v>
      </c>
      <c r="AF2844" s="226"/>
      <c r="AG2844" s="219">
        <f t="shared" si="935"/>
        <v>0</v>
      </c>
      <c r="AH2844" s="234">
        <f t="shared" si="936"/>
        <v>0</v>
      </c>
      <c r="AI2844" s="214">
        <f t="shared" si="944"/>
        <v>0</v>
      </c>
      <c r="AK2844" s="229">
        <f t="shared" si="937"/>
        <v>0</v>
      </c>
      <c r="AL2844" s="226"/>
      <c r="AM2844" s="15"/>
      <c r="AN2844" s="232" t="e">
        <f t="shared" si="938"/>
        <v>#DIV/0!</v>
      </c>
      <c r="AO2844" s="214">
        <f t="shared" si="932"/>
        <v>0</v>
      </c>
      <c r="AQ2844" s="210"/>
      <c r="AR2844" s="231"/>
      <c r="AS2844" s="15"/>
      <c r="AT2844" s="232">
        <f t="shared" si="939"/>
        <v>0</v>
      </c>
      <c r="AU2844" s="235">
        <f t="shared" si="940"/>
        <v>0</v>
      </c>
      <c r="AY2844" s="210"/>
      <c r="AZ2844" s="231"/>
      <c r="BA2844" s="15"/>
      <c r="BB2844" s="232">
        <f t="shared" si="929"/>
        <v>0</v>
      </c>
      <c r="BC2844" s="235">
        <f t="shared" si="941"/>
        <v>0</v>
      </c>
      <c r="BG2844" s="210"/>
      <c r="BH2844" s="231"/>
      <c r="BI2844" s="15"/>
      <c r="BJ2844" s="232">
        <f t="shared" si="933"/>
        <v>0</v>
      </c>
      <c r="BK2844" s="235">
        <f t="shared" si="942"/>
        <v>0</v>
      </c>
      <c r="BM2844" s="109">
        <f t="shared" si="934"/>
        <v>-3.9900289697627351</v>
      </c>
      <c r="BN2844" s="213"/>
      <c r="BR2844" s="228"/>
      <c r="BS2844" s="311"/>
      <c r="BT2844" s="3"/>
      <c r="BU2844" s="213"/>
      <c r="BV2844" s="213"/>
      <c r="BW2844" s="291"/>
    </row>
    <row r="2845" spans="1:75" x14ac:dyDescent="0.2">
      <c r="A2845" s="210"/>
      <c r="B2845" s="211"/>
      <c r="C2845" s="848" t="str">
        <f ca="1">IF(ISERR(AVERAGE(INDIRECT("B"&amp;(ROW()-INT($B$1/2))):INDIRECT("B"&amp;(ROW()+INT($B$1/2))))),"",AVERAGE(INDIRECT("B"&amp;(ROW()-INT($B$1/2))):INDIRECT("B"&amp;(ROW()+INT($B$1/2)))))</f>
        <v/>
      </c>
      <c r="D2845" s="848">
        <f t="shared" si="928"/>
        <v>0</v>
      </c>
      <c r="E2845" s="275"/>
      <c r="F2845" s="15"/>
      <c r="G2845" s="3"/>
      <c r="H2845" s="3"/>
      <c r="I2845" s="3"/>
      <c r="J2845" s="3"/>
      <c r="K2845" s="3"/>
      <c r="L2845" s="554"/>
      <c r="M2845" s="545"/>
      <c r="N2845" s="546"/>
      <c r="O2845" s="5"/>
      <c r="P2845" s="216"/>
      <c r="Q2845" s="217"/>
      <c r="R2845" s="218"/>
      <c r="S2845" s="219">
        <f t="shared" si="945"/>
        <v>0</v>
      </c>
      <c r="T2845" s="220">
        <f t="shared" si="946"/>
        <v>0</v>
      </c>
      <c r="U2845" s="214">
        <f t="shared" si="943"/>
        <v>0</v>
      </c>
      <c r="W2845" s="221"/>
      <c r="X2845" s="222"/>
      <c r="Y2845" s="222"/>
      <c r="Z2845" s="223"/>
      <c r="AA2845" s="222"/>
      <c r="AB2845" s="224"/>
      <c r="AC2845" s="225"/>
      <c r="AD2845" s="2">
        <f t="shared" si="930"/>
        <v>0</v>
      </c>
      <c r="AE2845" s="2">
        <f t="shared" si="931"/>
        <v>0</v>
      </c>
      <c r="AF2845" s="226"/>
      <c r="AG2845" s="219">
        <f t="shared" si="935"/>
        <v>0</v>
      </c>
      <c r="AH2845" s="234">
        <f t="shared" si="936"/>
        <v>0</v>
      </c>
      <c r="AI2845" s="214">
        <f t="shared" si="944"/>
        <v>0</v>
      </c>
      <c r="AK2845" s="229">
        <f t="shared" si="937"/>
        <v>0</v>
      </c>
      <c r="AL2845" s="226"/>
      <c r="AM2845" s="15"/>
      <c r="AN2845" s="232" t="e">
        <f t="shared" si="938"/>
        <v>#DIV/0!</v>
      </c>
      <c r="AO2845" s="214">
        <f t="shared" si="932"/>
        <v>0</v>
      </c>
      <c r="AQ2845" s="210"/>
      <c r="AR2845" s="231"/>
      <c r="AS2845" s="15"/>
      <c r="AT2845" s="232">
        <f t="shared" si="939"/>
        <v>0</v>
      </c>
      <c r="AU2845" s="235">
        <f t="shared" si="940"/>
        <v>0</v>
      </c>
      <c r="AY2845" s="210"/>
      <c r="AZ2845" s="231"/>
      <c r="BA2845" s="15"/>
      <c r="BB2845" s="232">
        <f t="shared" si="929"/>
        <v>0</v>
      </c>
      <c r="BC2845" s="235">
        <f t="shared" si="941"/>
        <v>0</v>
      </c>
      <c r="BG2845" s="210"/>
      <c r="BH2845" s="231"/>
      <c r="BI2845" s="15"/>
      <c r="BJ2845" s="232">
        <f t="shared" si="933"/>
        <v>0</v>
      </c>
      <c r="BK2845" s="235">
        <f t="shared" si="942"/>
        <v>0</v>
      </c>
      <c r="BM2845" s="109">
        <f t="shared" si="934"/>
        <v>-3.9918613072604718</v>
      </c>
      <c r="BN2845" s="213"/>
      <c r="BR2845" s="228"/>
      <c r="BS2845" s="311"/>
      <c r="BT2845" s="3"/>
      <c r="BU2845" s="213"/>
      <c r="BV2845" s="213"/>
      <c r="BW2845" s="291"/>
    </row>
    <row r="2846" spans="1:75" x14ac:dyDescent="0.2">
      <c r="A2846" s="210"/>
      <c r="B2846" s="211"/>
      <c r="C2846" s="848" t="str">
        <f ca="1">IF(ISERR(AVERAGE(INDIRECT("B"&amp;(ROW()-INT($B$1/2))):INDIRECT("B"&amp;(ROW()+INT($B$1/2))))),"",AVERAGE(INDIRECT("B"&amp;(ROW()-INT($B$1/2))):INDIRECT("B"&amp;(ROW()+INT($B$1/2)))))</f>
        <v/>
      </c>
      <c r="D2846" s="848">
        <f t="shared" si="928"/>
        <v>0</v>
      </c>
      <c r="E2846" s="275"/>
      <c r="F2846" s="15"/>
      <c r="G2846" s="3"/>
      <c r="H2846" s="3"/>
      <c r="I2846" s="3"/>
      <c r="J2846" s="3"/>
      <c r="K2846" s="3"/>
      <c r="L2846" s="554"/>
      <c r="M2846" s="545"/>
      <c r="N2846" s="546"/>
      <c r="O2846" s="5"/>
      <c r="P2846" s="216"/>
      <c r="Q2846" s="217"/>
      <c r="R2846" s="218"/>
      <c r="S2846" s="219">
        <f t="shared" si="945"/>
        <v>0</v>
      </c>
      <c r="T2846" s="220">
        <f t="shared" si="946"/>
        <v>0</v>
      </c>
      <c r="U2846" s="214">
        <f t="shared" si="943"/>
        <v>0</v>
      </c>
      <c r="W2846" s="221"/>
      <c r="X2846" s="222"/>
      <c r="Y2846" s="222"/>
      <c r="Z2846" s="223"/>
      <c r="AA2846" s="222"/>
      <c r="AB2846" s="224"/>
      <c r="AC2846" s="225"/>
      <c r="AD2846" s="2">
        <f t="shared" si="930"/>
        <v>0</v>
      </c>
      <c r="AE2846" s="2">
        <f t="shared" si="931"/>
        <v>0</v>
      </c>
      <c r="AF2846" s="226"/>
      <c r="AG2846" s="219">
        <f t="shared" si="935"/>
        <v>0</v>
      </c>
      <c r="AH2846" s="234">
        <f t="shared" si="936"/>
        <v>0</v>
      </c>
      <c r="AI2846" s="214">
        <f t="shared" si="944"/>
        <v>0</v>
      </c>
      <c r="AK2846" s="229">
        <f t="shared" si="937"/>
        <v>0</v>
      </c>
      <c r="AL2846" s="226"/>
      <c r="AM2846" s="15"/>
      <c r="AN2846" s="232" t="e">
        <f t="shared" si="938"/>
        <v>#DIV/0!</v>
      </c>
      <c r="AO2846" s="214">
        <f t="shared" si="932"/>
        <v>0</v>
      </c>
      <c r="AQ2846" s="210"/>
      <c r="AR2846" s="231"/>
      <c r="AS2846" s="15"/>
      <c r="AT2846" s="232">
        <f t="shared" si="939"/>
        <v>0</v>
      </c>
      <c r="AU2846" s="235">
        <f t="shared" si="940"/>
        <v>0</v>
      </c>
      <c r="AY2846" s="210"/>
      <c r="AZ2846" s="231"/>
      <c r="BA2846" s="15"/>
      <c r="BB2846" s="232">
        <f t="shared" si="929"/>
        <v>0</v>
      </c>
      <c r="BC2846" s="235">
        <f t="shared" si="941"/>
        <v>0</v>
      </c>
      <c r="BG2846" s="210"/>
      <c r="BH2846" s="231"/>
      <c r="BI2846" s="15"/>
      <c r="BJ2846" s="232">
        <f t="shared" si="933"/>
        <v>0</v>
      </c>
      <c r="BK2846" s="235">
        <f t="shared" si="942"/>
        <v>0</v>
      </c>
      <c r="BM2846" s="109">
        <f t="shared" si="934"/>
        <v>-3.9936936447582085</v>
      </c>
      <c r="BN2846" s="213"/>
      <c r="BR2846" s="228"/>
      <c r="BS2846" s="311"/>
      <c r="BT2846" s="3"/>
      <c r="BU2846" s="213"/>
      <c r="BV2846" s="213"/>
      <c r="BW2846" s="291"/>
    </row>
    <row r="2847" spans="1:75" x14ac:dyDescent="0.2">
      <c r="A2847" s="210"/>
      <c r="B2847" s="211"/>
      <c r="C2847" s="848" t="str">
        <f ca="1">IF(ISERR(AVERAGE(INDIRECT("B"&amp;(ROW()-INT($B$1/2))):INDIRECT("B"&amp;(ROW()+INT($B$1/2))))),"",AVERAGE(INDIRECT("B"&amp;(ROW()-INT($B$1/2))):INDIRECT("B"&amp;(ROW()+INT($B$1/2)))))</f>
        <v/>
      </c>
      <c r="D2847" s="848">
        <f t="shared" si="928"/>
        <v>0</v>
      </c>
      <c r="E2847" s="275"/>
      <c r="F2847" s="15"/>
      <c r="G2847" s="3"/>
      <c r="H2847" s="3"/>
      <c r="I2847" s="3"/>
      <c r="J2847" s="3"/>
      <c r="K2847" s="3"/>
      <c r="L2847" s="554"/>
      <c r="M2847" s="545"/>
      <c r="N2847" s="546"/>
      <c r="O2847" s="5"/>
      <c r="P2847" s="216"/>
      <c r="Q2847" s="217"/>
      <c r="R2847" s="218"/>
      <c r="S2847" s="219">
        <f t="shared" si="945"/>
        <v>0</v>
      </c>
      <c r="T2847" s="220">
        <f t="shared" si="946"/>
        <v>0</v>
      </c>
      <c r="U2847" s="214">
        <f t="shared" si="943"/>
        <v>0</v>
      </c>
      <c r="W2847" s="221"/>
      <c r="X2847" s="222"/>
      <c r="Y2847" s="222"/>
      <c r="Z2847" s="223"/>
      <c r="AA2847" s="222"/>
      <c r="AB2847" s="224"/>
      <c r="AC2847" s="225"/>
      <c r="AD2847" s="2">
        <f t="shared" si="930"/>
        <v>0</v>
      </c>
      <c r="AE2847" s="2">
        <f t="shared" si="931"/>
        <v>0</v>
      </c>
      <c r="AF2847" s="226"/>
      <c r="AG2847" s="219">
        <f t="shared" si="935"/>
        <v>0</v>
      </c>
      <c r="AH2847" s="234">
        <f t="shared" si="936"/>
        <v>0</v>
      </c>
      <c r="AI2847" s="214">
        <f t="shared" si="944"/>
        <v>0</v>
      </c>
      <c r="AK2847" s="229">
        <f t="shared" si="937"/>
        <v>0</v>
      </c>
      <c r="AL2847" s="226"/>
      <c r="AM2847" s="15"/>
      <c r="AN2847" s="232" t="e">
        <f t="shared" si="938"/>
        <v>#DIV/0!</v>
      </c>
      <c r="AO2847" s="214">
        <f t="shared" si="932"/>
        <v>0</v>
      </c>
      <c r="AQ2847" s="210"/>
      <c r="AR2847" s="231"/>
      <c r="AS2847" s="15"/>
      <c r="AT2847" s="232">
        <f t="shared" si="939"/>
        <v>0</v>
      </c>
      <c r="AU2847" s="235">
        <f t="shared" si="940"/>
        <v>0</v>
      </c>
      <c r="AY2847" s="210"/>
      <c r="AZ2847" s="231"/>
      <c r="BA2847" s="15"/>
      <c r="BB2847" s="232">
        <f t="shared" si="929"/>
        <v>0</v>
      </c>
      <c r="BC2847" s="235">
        <f t="shared" si="941"/>
        <v>0</v>
      </c>
      <c r="BG2847" s="210"/>
      <c r="BH2847" s="231"/>
      <c r="BI2847" s="15"/>
      <c r="BJ2847" s="232">
        <f t="shared" si="933"/>
        <v>0</v>
      </c>
      <c r="BK2847" s="235">
        <f t="shared" si="942"/>
        <v>0</v>
      </c>
      <c r="BM2847" s="109">
        <f t="shared" si="934"/>
        <v>-3.9955259822559452</v>
      </c>
      <c r="BN2847" s="213"/>
      <c r="BR2847" s="228"/>
      <c r="BS2847" s="311"/>
      <c r="BT2847" s="3"/>
      <c r="BU2847" s="213"/>
      <c r="BV2847" s="213"/>
      <c r="BW2847" s="291"/>
    </row>
    <row r="2848" spans="1:75" x14ac:dyDescent="0.2">
      <c r="A2848" s="210"/>
      <c r="B2848" s="211"/>
      <c r="C2848" s="848" t="str">
        <f ca="1">IF(ISERR(AVERAGE(INDIRECT("B"&amp;(ROW()-INT($B$1/2))):INDIRECT("B"&amp;(ROW()+INT($B$1/2))))),"",AVERAGE(INDIRECT("B"&amp;(ROW()-INT($B$1/2))):INDIRECT("B"&amp;(ROW()+INT($B$1/2)))))</f>
        <v/>
      </c>
      <c r="D2848" s="848">
        <f t="shared" si="928"/>
        <v>0</v>
      </c>
      <c r="E2848" s="275"/>
      <c r="F2848" s="15"/>
      <c r="G2848" s="3"/>
      <c r="H2848" s="3"/>
      <c r="I2848" s="3"/>
      <c r="J2848" s="3"/>
      <c r="K2848" s="3"/>
      <c r="L2848" s="554"/>
      <c r="M2848" s="545"/>
      <c r="N2848" s="546"/>
      <c r="O2848" s="5"/>
      <c r="P2848" s="216"/>
      <c r="Q2848" s="217"/>
      <c r="R2848" s="218"/>
      <c r="S2848" s="219">
        <f t="shared" si="945"/>
        <v>0</v>
      </c>
      <c r="T2848" s="220">
        <f t="shared" si="946"/>
        <v>0</v>
      </c>
      <c r="U2848" s="214">
        <f t="shared" si="943"/>
        <v>0</v>
      </c>
      <c r="W2848" s="221"/>
      <c r="X2848" s="222"/>
      <c r="Y2848" s="222"/>
      <c r="Z2848" s="223"/>
      <c r="AA2848" s="222"/>
      <c r="AB2848" s="224"/>
      <c r="AC2848" s="225"/>
      <c r="AD2848" s="2">
        <f t="shared" si="930"/>
        <v>0</v>
      </c>
      <c r="AE2848" s="2">
        <f t="shared" si="931"/>
        <v>0</v>
      </c>
      <c r="AF2848" s="226"/>
      <c r="AG2848" s="219">
        <f t="shared" si="935"/>
        <v>0</v>
      </c>
      <c r="AH2848" s="234">
        <f t="shared" si="936"/>
        <v>0</v>
      </c>
      <c r="AI2848" s="214">
        <f t="shared" si="944"/>
        <v>0</v>
      </c>
      <c r="AK2848" s="229">
        <f t="shared" si="937"/>
        <v>0</v>
      </c>
      <c r="AL2848" s="226"/>
      <c r="AM2848" s="15"/>
      <c r="AN2848" s="232" t="e">
        <f t="shared" si="938"/>
        <v>#DIV/0!</v>
      </c>
      <c r="AO2848" s="214">
        <f t="shared" si="932"/>
        <v>0</v>
      </c>
      <c r="AQ2848" s="210"/>
      <c r="AR2848" s="231"/>
      <c r="AS2848" s="15"/>
      <c r="AT2848" s="232">
        <f t="shared" si="939"/>
        <v>0</v>
      </c>
      <c r="AU2848" s="235">
        <f t="shared" si="940"/>
        <v>0</v>
      </c>
      <c r="AY2848" s="210"/>
      <c r="AZ2848" s="231"/>
      <c r="BA2848" s="15"/>
      <c r="BB2848" s="232">
        <f t="shared" si="929"/>
        <v>0</v>
      </c>
      <c r="BC2848" s="235">
        <f t="shared" si="941"/>
        <v>0</v>
      </c>
      <c r="BG2848" s="210"/>
      <c r="BH2848" s="231"/>
      <c r="BI2848" s="15"/>
      <c r="BJ2848" s="232">
        <f t="shared" si="933"/>
        <v>0</v>
      </c>
      <c r="BK2848" s="235">
        <f t="shared" si="942"/>
        <v>0</v>
      </c>
      <c r="BM2848" s="109">
        <f t="shared" si="934"/>
        <v>-3.9973583197536819</v>
      </c>
      <c r="BN2848" s="213"/>
      <c r="BR2848" s="228"/>
      <c r="BS2848" s="311"/>
      <c r="BT2848" s="3"/>
      <c r="BU2848" s="213"/>
      <c r="BV2848" s="213"/>
      <c r="BW2848" s="291"/>
    </row>
    <row r="2849" spans="1:75" x14ac:dyDescent="0.2">
      <c r="A2849" s="210"/>
      <c r="B2849" s="211"/>
      <c r="C2849" s="848" t="str">
        <f ca="1">IF(ISERR(AVERAGE(INDIRECT("B"&amp;(ROW()-INT($B$1/2))):INDIRECT("B"&amp;(ROW()+INT($B$1/2))))),"",AVERAGE(INDIRECT("B"&amp;(ROW()-INT($B$1/2))):INDIRECT("B"&amp;(ROW()+INT($B$1/2)))))</f>
        <v/>
      </c>
      <c r="D2849" s="848">
        <f t="shared" si="928"/>
        <v>0</v>
      </c>
      <c r="E2849" s="275"/>
      <c r="F2849" s="15"/>
      <c r="G2849" s="3"/>
      <c r="H2849" s="3"/>
      <c r="I2849" s="3"/>
      <c r="J2849" s="3"/>
      <c r="K2849" s="3"/>
      <c r="L2849" s="554"/>
      <c r="M2849" s="545"/>
      <c r="N2849" s="546"/>
      <c r="O2849" s="5"/>
      <c r="P2849" s="216"/>
      <c r="Q2849" s="217"/>
      <c r="R2849" s="218"/>
      <c r="S2849" s="219">
        <f t="shared" si="945"/>
        <v>0</v>
      </c>
      <c r="T2849" s="220">
        <f t="shared" si="946"/>
        <v>0</v>
      </c>
      <c r="U2849" s="214">
        <f t="shared" si="943"/>
        <v>0</v>
      </c>
      <c r="W2849" s="221"/>
      <c r="X2849" s="222"/>
      <c r="Y2849" s="222"/>
      <c r="Z2849" s="223"/>
      <c r="AA2849" s="222"/>
      <c r="AB2849" s="224"/>
      <c r="AC2849" s="225"/>
      <c r="AD2849" s="2">
        <f t="shared" si="930"/>
        <v>0</v>
      </c>
      <c r="AE2849" s="2">
        <f t="shared" si="931"/>
        <v>0</v>
      </c>
      <c r="AF2849" s="226"/>
      <c r="AG2849" s="219">
        <f t="shared" si="935"/>
        <v>0</v>
      </c>
      <c r="AH2849" s="234">
        <f t="shared" si="936"/>
        <v>0</v>
      </c>
      <c r="AI2849" s="214">
        <f t="shared" si="944"/>
        <v>0</v>
      </c>
      <c r="AK2849" s="229">
        <f t="shared" si="937"/>
        <v>0</v>
      </c>
      <c r="AL2849" s="226"/>
      <c r="AM2849" s="15"/>
      <c r="AN2849" s="232" t="e">
        <f t="shared" si="938"/>
        <v>#DIV/0!</v>
      </c>
      <c r="AO2849" s="214">
        <f t="shared" si="932"/>
        <v>0</v>
      </c>
      <c r="AQ2849" s="210"/>
      <c r="AR2849" s="231"/>
      <c r="AS2849" s="15"/>
      <c r="AT2849" s="232">
        <f t="shared" si="939"/>
        <v>0</v>
      </c>
      <c r="AU2849" s="235">
        <f t="shared" si="940"/>
        <v>0</v>
      </c>
      <c r="AY2849" s="210"/>
      <c r="AZ2849" s="231"/>
      <c r="BA2849" s="15"/>
      <c r="BB2849" s="232">
        <f t="shared" si="929"/>
        <v>0</v>
      </c>
      <c r="BC2849" s="235">
        <f t="shared" si="941"/>
        <v>0</v>
      </c>
      <c r="BG2849" s="210"/>
      <c r="BH2849" s="231"/>
      <c r="BI2849" s="15"/>
      <c r="BJ2849" s="232">
        <f t="shared" si="933"/>
        <v>0</v>
      </c>
      <c r="BK2849" s="235">
        <f t="shared" si="942"/>
        <v>0</v>
      </c>
      <c r="BM2849" s="109">
        <f t="shared" si="934"/>
        <v>-3.9991906572514186</v>
      </c>
      <c r="BN2849" s="213"/>
      <c r="BR2849" s="228"/>
      <c r="BS2849" s="311"/>
      <c r="BT2849" s="3"/>
      <c r="BU2849" s="213"/>
      <c r="BV2849" s="213"/>
      <c r="BW2849" s="291"/>
    </row>
    <row r="2850" spans="1:75" x14ac:dyDescent="0.2">
      <c r="A2850" s="210"/>
      <c r="B2850" s="211"/>
      <c r="C2850" s="848" t="str">
        <f ca="1">IF(ISERR(AVERAGE(INDIRECT("B"&amp;(ROW()-INT($B$1/2))):INDIRECT("B"&amp;(ROW()+INT($B$1/2))))),"",AVERAGE(INDIRECT("B"&amp;(ROW()-INT($B$1/2))):INDIRECT("B"&amp;(ROW()+INT($B$1/2)))))</f>
        <v/>
      </c>
      <c r="D2850" s="848">
        <f t="shared" si="928"/>
        <v>0</v>
      </c>
      <c r="E2850" s="275"/>
      <c r="F2850" s="15"/>
      <c r="G2850" s="3"/>
      <c r="H2850" s="3"/>
      <c r="I2850" s="3"/>
      <c r="J2850" s="3"/>
      <c r="K2850" s="3"/>
      <c r="L2850" s="554"/>
      <c r="M2850" s="545"/>
      <c r="N2850" s="546"/>
      <c r="O2850" s="5"/>
      <c r="P2850" s="216"/>
      <c r="Q2850" s="217"/>
      <c r="R2850" s="218"/>
      <c r="S2850" s="219">
        <f t="shared" si="945"/>
        <v>0</v>
      </c>
      <c r="T2850" s="220">
        <f t="shared" si="946"/>
        <v>0</v>
      </c>
      <c r="U2850" s="214">
        <f t="shared" si="943"/>
        <v>0</v>
      </c>
      <c r="W2850" s="221"/>
      <c r="X2850" s="222"/>
      <c r="Y2850" s="222"/>
      <c r="Z2850" s="223"/>
      <c r="AA2850" s="222"/>
      <c r="AB2850" s="224"/>
      <c r="AC2850" s="225"/>
      <c r="AD2850" s="2">
        <f t="shared" si="930"/>
        <v>0</v>
      </c>
      <c r="AE2850" s="2">
        <f t="shared" si="931"/>
        <v>0</v>
      </c>
      <c r="AF2850" s="226"/>
      <c r="AG2850" s="219">
        <f t="shared" si="935"/>
        <v>0</v>
      </c>
      <c r="AH2850" s="234">
        <f t="shared" si="936"/>
        <v>0</v>
      </c>
      <c r="AI2850" s="214">
        <f t="shared" si="944"/>
        <v>0</v>
      </c>
      <c r="AK2850" s="229">
        <f t="shared" si="937"/>
        <v>0</v>
      </c>
      <c r="AL2850" s="226"/>
      <c r="AM2850" s="15"/>
      <c r="AN2850" s="232" t="e">
        <f t="shared" si="938"/>
        <v>#DIV/0!</v>
      </c>
      <c r="AO2850" s="214">
        <f t="shared" si="932"/>
        <v>0</v>
      </c>
      <c r="AQ2850" s="210"/>
      <c r="AR2850" s="231"/>
      <c r="AS2850" s="15"/>
      <c r="AT2850" s="232">
        <f t="shared" si="939"/>
        <v>0</v>
      </c>
      <c r="AU2850" s="235">
        <f t="shared" si="940"/>
        <v>0</v>
      </c>
      <c r="AY2850" s="210"/>
      <c r="AZ2850" s="231"/>
      <c r="BA2850" s="15"/>
      <c r="BB2850" s="232">
        <f t="shared" si="929"/>
        <v>0</v>
      </c>
      <c r="BC2850" s="235">
        <f t="shared" si="941"/>
        <v>0</v>
      </c>
      <c r="BG2850" s="210"/>
      <c r="BH2850" s="231"/>
      <c r="BI2850" s="15"/>
      <c r="BJ2850" s="232">
        <f t="shared" si="933"/>
        <v>0</v>
      </c>
      <c r="BK2850" s="235">
        <f t="shared" si="942"/>
        <v>0</v>
      </c>
      <c r="BM2850" s="109">
        <f t="shared" si="934"/>
        <v>-4.0010229947491558</v>
      </c>
      <c r="BN2850" s="213"/>
      <c r="BR2850" s="228"/>
      <c r="BS2850" s="311"/>
      <c r="BT2850" s="3"/>
      <c r="BU2850" s="213"/>
      <c r="BV2850" s="213"/>
      <c r="BW2850" s="291"/>
    </row>
    <row r="2851" spans="1:75" x14ac:dyDescent="0.2">
      <c r="A2851" s="210"/>
      <c r="B2851" s="211"/>
      <c r="C2851" s="848" t="str">
        <f ca="1">IF(ISERR(AVERAGE(INDIRECT("B"&amp;(ROW()-INT($B$1/2))):INDIRECT("B"&amp;(ROW()+INT($B$1/2))))),"",AVERAGE(INDIRECT("B"&amp;(ROW()-INT($B$1/2))):INDIRECT("B"&amp;(ROW()+INT($B$1/2)))))</f>
        <v/>
      </c>
      <c r="D2851" s="848">
        <f t="shared" si="928"/>
        <v>0</v>
      </c>
      <c r="E2851" s="275"/>
      <c r="F2851" s="15"/>
      <c r="G2851" s="3"/>
      <c r="H2851" s="3"/>
      <c r="I2851" s="3"/>
      <c r="J2851" s="3"/>
      <c r="K2851" s="3"/>
      <c r="L2851" s="554"/>
      <c r="M2851" s="545"/>
      <c r="N2851" s="546"/>
      <c r="O2851" s="5"/>
      <c r="P2851" s="216"/>
      <c r="Q2851" s="217"/>
      <c r="R2851" s="218"/>
      <c r="S2851" s="219">
        <f t="shared" si="945"/>
        <v>0</v>
      </c>
      <c r="T2851" s="220">
        <f t="shared" si="946"/>
        <v>0</v>
      </c>
      <c r="U2851" s="214">
        <f t="shared" si="943"/>
        <v>0</v>
      </c>
      <c r="W2851" s="221"/>
      <c r="X2851" s="222"/>
      <c r="Y2851" s="222"/>
      <c r="Z2851" s="223"/>
      <c r="AA2851" s="222"/>
      <c r="AB2851" s="224"/>
      <c r="AC2851" s="225"/>
      <c r="AD2851" s="2">
        <f t="shared" si="930"/>
        <v>0</v>
      </c>
      <c r="AE2851" s="2">
        <f t="shared" si="931"/>
        <v>0</v>
      </c>
      <c r="AF2851" s="226"/>
      <c r="AG2851" s="219">
        <f t="shared" si="935"/>
        <v>0</v>
      </c>
      <c r="AH2851" s="234">
        <f t="shared" si="936"/>
        <v>0</v>
      </c>
      <c r="AI2851" s="214">
        <f t="shared" si="944"/>
        <v>0</v>
      </c>
      <c r="AK2851" s="229">
        <f t="shared" si="937"/>
        <v>0</v>
      </c>
      <c r="AL2851" s="226"/>
      <c r="AM2851" s="15"/>
      <c r="AN2851" s="232" t="e">
        <f t="shared" si="938"/>
        <v>#DIV/0!</v>
      </c>
      <c r="AO2851" s="214">
        <f t="shared" si="932"/>
        <v>0</v>
      </c>
      <c r="AQ2851" s="210"/>
      <c r="AR2851" s="231"/>
      <c r="AS2851" s="15"/>
      <c r="AT2851" s="232">
        <f t="shared" si="939"/>
        <v>0</v>
      </c>
      <c r="AU2851" s="235">
        <f t="shared" si="940"/>
        <v>0</v>
      </c>
      <c r="AY2851" s="210"/>
      <c r="AZ2851" s="231"/>
      <c r="BA2851" s="15"/>
      <c r="BB2851" s="232">
        <f t="shared" si="929"/>
        <v>0</v>
      </c>
      <c r="BC2851" s="235">
        <f t="shared" si="941"/>
        <v>0</v>
      </c>
      <c r="BG2851" s="210"/>
      <c r="BH2851" s="231"/>
      <c r="BI2851" s="15"/>
      <c r="BJ2851" s="232">
        <f t="shared" si="933"/>
        <v>0</v>
      </c>
      <c r="BK2851" s="235">
        <f t="shared" si="942"/>
        <v>0</v>
      </c>
      <c r="BM2851" s="109">
        <f t="shared" si="934"/>
        <v>-4.0028553322468925</v>
      </c>
      <c r="BN2851" s="213"/>
      <c r="BR2851" s="228"/>
      <c r="BS2851" s="311"/>
      <c r="BT2851" s="3"/>
      <c r="BU2851" s="213"/>
      <c r="BV2851" s="213"/>
      <c r="BW2851" s="291"/>
    </row>
    <row r="2852" spans="1:75" x14ac:dyDescent="0.2">
      <c r="A2852" s="210"/>
      <c r="B2852" s="211"/>
      <c r="C2852" s="848" t="str">
        <f ca="1">IF(ISERR(AVERAGE(INDIRECT("B"&amp;(ROW()-INT($B$1/2))):INDIRECT("B"&amp;(ROW()+INT($B$1/2))))),"",AVERAGE(INDIRECT("B"&amp;(ROW()-INT($B$1/2))):INDIRECT("B"&amp;(ROW()+INT($B$1/2)))))</f>
        <v/>
      </c>
      <c r="D2852" s="848">
        <f t="shared" si="928"/>
        <v>0</v>
      </c>
      <c r="E2852" s="275"/>
      <c r="F2852" s="15"/>
      <c r="G2852" s="3"/>
      <c r="H2852" s="3"/>
      <c r="I2852" s="3"/>
      <c r="J2852" s="3"/>
      <c r="K2852" s="3"/>
      <c r="L2852" s="554"/>
      <c r="M2852" s="545"/>
      <c r="N2852" s="546"/>
      <c r="O2852" s="5"/>
      <c r="P2852" s="216"/>
      <c r="Q2852" s="217"/>
      <c r="R2852" s="218"/>
      <c r="S2852" s="219">
        <f t="shared" si="945"/>
        <v>0</v>
      </c>
      <c r="T2852" s="220">
        <f t="shared" si="946"/>
        <v>0</v>
      </c>
      <c r="U2852" s="214">
        <f t="shared" si="943"/>
        <v>0</v>
      </c>
      <c r="W2852" s="221"/>
      <c r="X2852" s="222"/>
      <c r="Y2852" s="222"/>
      <c r="Z2852" s="223"/>
      <c r="AA2852" s="222"/>
      <c r="AB2852" s="224"/>
      <c r="AC2852" s="225"/>
      <c r="AD2852" s="2">
        <f t="shared" si="930"/>
        <v>0</v>
      </c>
      <c r="AE2852" s="2">
        <f t="shared" si="931"/>
        <v>0</v>
      </c>
      <c r="AF2852" s="226"/>
      <c r="AG2852" s="219">
        <f t="shared" si="935"/>
        <v>0</v>
      </c>
      <c r="AH2852" s="234">
        <f t="shared" si="936"/>
        <v>0</v>
      </c>
      <c r="AI2852" s="214">
        <f t="shared" si="944"/>
        <v>0</v>
      </c>
      <c r="AK2852" s="229">
        <f t="shared" si="937"/>
        <v>0</v>
      </c>
      <c r="AL2852" s="226"/>
      <c r="AM2852" s="15"/>
      <c r="AN2852" s="232" t="e">
        <f t="shared" si="938"/>
        <v>#DIV/0!</v>
      </c>
      <c r="AO2852" s="214">
        <f t="shared" si="932"/>
        <v>0</v>
      </c>
      <c r="AQ2852" s="210"/>
      <c r="AR2852" s="231"/>
      <c r="AS2852" s="15"/>
      <c r="AT2852" s="232">
        <f t="shared" si="939"/>
        <v>0</v>
      </c>
      <c r="AU2852" s="235">
        <f t="shared" si="940"/>
        <v>0</v>
      </c>
      <c r="AY2852" s="210"/>
      <c r="AZ2852" s="231"/>
      <c r="BA2852" s="15"/>
      <c r="BB2852" s="232">
        <f t="shared" si="929"/>
        <v>0</v>
      </c>
      <c r="BC2852" s="235">
        <f t="shared" si="941"/>
        <v>0</v>
      </c>
      <c r="BG2852" s="210"/>
      <c r="BH2852" s="231"/>
      <c r="BI2852" s="15"/>
      <c r="BJ2852" s="232">
        <f t="shared" si="933"/>
        <v>0</v>
      </c>
      <c r="BK2852" s="235">
        <f t="shared" si="942"/>
        <v>0</v>
      </c>
      <c r="BM2852" s="109">
        <f t="shared" si="934"/>
        <v>-4.0046876697446292</v>
      </c>
      <c r="BN2852" s="213"/>
      <c r="BR2852" s="228"/>
      <c r="BS2852" s="311"/>
      <c r="BT2852" s="3"/>
      <c r="BU2852" s="213"/>
      <c r="BV2852" s="213"/>
      <c r="BW2852" s="291"/>
    </row>
    <row r="2853" spans="1:75" x14ac:dyDescent="0.2">
      <c r="A2853" s="210"/>
      <c r="B2853" s="211"/>
      <c r="C2853" s="848" t="str">
        <f ca="1">IF(ISERR(AVERAGE(INDIRECT("B"&amp;(ROW()-INT($B$1/2))):INDIRECT("B"&amp;(ROW()+INT($B$1/2))))),"",AVERAGE(INDIRECT("B"&amp;(ROW()-INT($B$1/2))):INDIRECT("B"&amp;(ROW()+INT($B$1/2)))))</f>
        <v/>
      </c>
      <c r="D2853" s="848">
        <f t="shared" si="928"/>
        <v>0</v>
      </c>
      <c r="E2853" s="275"/>
      <c r="F2853" s="15"/>
      <c r="G2853" s="3"/>
      <c r="H2853" s="3"/>
      <c r="I2853" s="3"/>
      <c r="J2853" s="3"/>
      <c r="K2853" s="3"/>
      <c r="L2853" s="554"/>
      <c r="M2853" s="545"/>
      <c r="N2853" s="546"/>
      <c r="O2853" s="5"/>
      <c r="P2853" s="216"/>
      <c r="Q2853" s="217"/>
      <c r="R2853" s="218"/>
      <c r="S2853" s="219">
        <f t="shared" si="945"/>
        <v>0</v>
      </c>
      <c r="T2853" s="220">
        <f t="shared" si="946"/>
        <v>0</v>
      </c>
      <c r="U2853" s="214">
        <f t="shared" si="943"/>
        <v>0</v>
      </c>
      <c r="W2853" s="221"/>
      <c r="X2853" s="222"/>
      <c r="Y2853" s="222"/>
      <c r="Z2853" s="223"/>
      <c r="AA2853" s="222"/>
      <c r="AB2853" s="224"/>
      <c r="AC2853" s="225"/>
      <c r="AD2853" s="2">
        <f t="shared" si="930"/>
        <v>0</v>
      </c>
      <c r="AE2853" s="2">
        <f t="shared" si="931"/>
        <v>0</v>
      </c>
      <c r="AF2853" s="226"/>
      <c r="AG2853" s="219">
        <f t="shared" si="935"/>
        <v>0</v>
      </c>
      <c r="AH2853" s="234">
        <f t="shared" si="936"/>
        <v>0</v>
      </c>
      <c r="AI2853" s="214">
        <f t="shared" si="944"/>
        <v>0</v>
      </c>
      <c r="AK2853" s="229">
        <f t="shared" si="937"/>
        <v>0</v>
      </c>
      <c r="AL2853" s="226"/>
      <c r="AM2853" s="15"/>
      <c r="AN2853" s="232" t="e">
        <f t="shared" si="938"/>
        <v>#DIV/0!</v>
      </c>
      <c r="AO2853" s="214">
        <f t="shared" si="932"/>
        <v>0</v>
      </c>
      <c r="AQ2853" s="210"/>
      <c r="AR2853" s="231"/>
      <c r="AS2853" s="15"/>
      <c r="AT2853" s="232">
        <f t="shared" si="939"/>
        <v>0</v>
      </c>
      <c r="AU2853" s="235">
        <f t="shared" si="940"/>
        <v>0</v>
      </c>
      <c r="AY2853" s="210"/>
      <c r="AZ2853" s="231"/>
      <c r="BA2853" s="15"/>
      <c r="BB2853" s="232">
        <f t="shared" si="929"/>
        <v>0</v>
      </c>
      <c r="BC2853" s="235">
        <f t="shared" si="941"/>
        <v>0</v>
      </c>
      <c r="BG2853" s="210"/>
      <c r="BH2853" s="231"/>
      <c r="BI2853" s="15"/>
      <c r="BJ2853" s="232">
        <f t="shared" si="933"/>
        <v>0</v>
      </c>
      <c r="BK2853" s="235">
        <f t="shared" si="942"/>
        <v>0</v>
      </c>
      <c r="BM2853" s="109">
        <f t="shared" si="934"/>
        <v>-4.0065200072423659</v>
      </c>
      <c r="BN2853" s="213"/>
      <c r="BR2853" s="228"/>
      <c r="BS2853" s="311"/>
      <c r="BT2853" s="3"/>
      <c r="BU2853" s="213"/>
      <c r="BV2853" s="213"/>
      <c r="BW2853" s="291"/>
    </row>
    <row r="2854" spans="1:75" x14ac:dyDescent="0.2">
      <c r="A2854" s="210"/>
      <c r="B2854" s="211"/>
      <c r="C2854" s="848" t="str">
        <f ca="1">IF(ISERR(AVERAGE(INDIRECT("B"&amp;(ROW()-INT($B$1/2))):INDIRECT("B"&amp;(ROW()+INT($B$1/2))))),"",AVERAGE(INDIRECT("B"&amp;(ROW()-INT($B$1/2))):INDIRECT("B"&amp;(ROW()+INT($B$1/2)))))</f>
        <v/>
      </c>
      <c r="D2854" s="848">
        <f t="shared" si="928"/>
        <v>0</v>
      </c>
      <c r="E2854" s="275"/>
      <c r="F2854" s="15"/>
      <c r="G2854" s="3"/>
      <c r="H2854" s="3"/>
      <c r="I2854" s="3"/>
      <c r="J2854" s="3"/>
      <c r="K2854" s="3"/>
      <c r="L2854" s="554"/>
      <c r="M2854" s="545"/>
      <c r="N2854" s="546"/>
      <c r="O2854" s="5"/>
      <c r="P2854" s="216"/>
      <c r="Q2854" s="217"/>
      <c r="R2854" s="218"/>
      <c r="S2854" s="219">
        <f t="shared" si="945"/>
        <v>0</v>
      </c>
      <c r="T2854" s="220">
        <f t="shared" si="946"/>
        <v>0</v>
      </c>
      <c r="U2854" s="214">
        <f t="shared" si="943"/>
        <v>0</v>
      </c>
      <c r="W2854" s="221"/>
      <c r="X2854" s="222"/>
      <c r="Y2854" s="222"/>
      <c r="Z2854" s="223"/>
      <c r="AA2854" s="222"/>
      <c r="AB2854" s="224"/>
      <c r="AC2854" s="225"/>
      <c r="AD2854" s="2">
        <f t="shared" si="930"/>
        <v>0</v>
      </c>
      <c r="AE2854" s="2">
        <f t="shared" si="931"/>
        <v>0</v>
      </c>
      <c r="AF2854" s="226"/>
      <c r="AG2854" s="219">
        <f t="shared" si="935"/>
        <v>0</v>
      </c>
      <c r="AH2854" s="234">
        <f t="shared" si="936"/>
        <v>0</v>
      </c>
      <c r="AI2854" s="214">
        <f t="shared" si="944"/>
        <v>0</v>
      </c>
      <c r="AK2854" s="229">
        <f t="shared" si="937"/>
        <v>0</v>
      </c>
      <c r="AL2854" s="226"/>
      <c r="AM2854" s="15"/>
      <c r="AN2854" s="232" t="e">
        <f t="shared" si="938"/>
        <v>#DIV/0!</v>
      </c>
      <c r="AO2854" s="214">
        <f t="shared" si="932"/>
        <v>0</v>
      </c>
      <c r="AQ2854" s="210"/>
      <c r="AR2854" s="231"/>
      <c r="AS2854" s="15"/>
      <c r="AT2854" s="232">
        <f t="shared" si="939"/>
        <v>0</v>
      </c>
      <c r="AU2854" s="235">
        <f t="shared" si="940"/>
        <v>0</v>
      </c>
      <c r="AY2854" s="210"/>
      <c r="AZ2854" s="231"/>
      <c r="BA2854" s="15"/>
      <c r="BB2854" s="232">
        <f t="shared" si="929"/>
        <v>0</v>
      </c>
      <c r="BC2854" s="235">
        <f t="shared" si="941"/>
        <v>0</v>
      </c>
      <c r="BG2854" s="210"/>
      <c r="BH2854" s="231"/>
      <c r="BI2854" s="15"/>
      <c r="BJ2854" s="232">
        <f t="shared" si="933"/>
        <v>0</v>
      </c>
      <c r="BK2854" s="235">
        <f t="shared" si="942"/>
        <v>0</v>
      </c>
      <c r="BM2854" s="109">
        <f t="shared" si="934"/>
        <v>-4.0083523447401026</v>
      </c>
      <c r="BN2854" s="213"/>
      <c r="BR2854" s="228"/>
      <c r="BS2854" s="311"/>
      <c r="BT2854" s="3"/>
      <c r="BU2854" s="213"/>
      <c r="BV2854" s="213"/>
      <c r="BW2854" s="291"/>
    </row>
    <row r="2855" spans="1:75" x14ac:dyDescent="0.2">
      <c r="A2855" s="210"/>
      <c r="B2855" s="211"/>
      <c r="C2855" s="848" t="str">
        <f ca="1">IF(ISERR(AVERAGE(INDIRECT("B"&amp;(ROW()-INT($B$1/2))):INDIRECT("B"&amp;(ROW()+INT($B$1/2))))),"",AVERAGE(INDIRECT("B"&amp;(ROW()-INT($B$1/2))):INDIRECT("B"&amp;(ROW()+INT($B$1/2)))))</f>
        <v/>
      </c>
      <c r="D2855" s="848">
        <f t="shared" si="928"/>
        <v>0</v>
      </c>
      <c r="E2855" s="275"/>
      <c r="F2855" s="15"/>
      <c r="G2855" s="3"/>
      <c r="H2855" s="3"/>
      <c r="I2855" s="3"/>
      <c r="J2855" s="3"/>
      <c r="K2855" s="3"/>
      <c r="L2855" s="554"/>
      <c r="M2855" s="545"/>
      <c r="N2855" s="546"/>
      <c r="O2855" s="5"/>
      <c r="P2855" s="216"/>
      <c r="Q2855" s="217"/>
      <c r="R2855" s="218"/>
      <c r="S2855" s="219">
        <f t="shared" si="945"/>
        <v>0</v>
      </c>
      <c r="T2855" s="220">
        <f t="shared" si="946"/>
        <v>0</v>
      </c>
      <c r="U2855" s="214">
        <f t="shared" si="943"/>
        <v>0</v>
      </c>
      <c r="W2855" s="221"/>
      <c r="X2855" s="222"/>
      <c r="Y2855" s="222"/>
      <c r="Z2855" s="223"/>
      <c r="AA2855" s="222"/>
      <c r="AB2855" s="224"/>
      <c r="AC2855" s="225"/>
      <c r="AD2855" s="2">
        <f t="shared" si="930"/>
        <v>0</v>
      </c>
      <c r="AE2855" s="2">
        <f t="shared" si="931"/>
        <v>0</v>
      </c>
      <c r="AF2855" s="226"/>
      <c r="AG2855" s="219">
        <f t="shared" si="935"/>
        <v>0</v>
      </c>
      <c r="AH2855" s="234">
        <f t="shared" si="936"/>
        <v>0</v>
      </c>
      <c r="AI2855" s="214">
        <f t="shared" si="944"/>
        <v>0</v>
      </c>
      <c r="AK2855" s="229">
        <f t="shared" si="937"/>
        <v>0</v>
      </c>
      <c r="AL2855" s="226"/>
      <c r="AM2855" s="15"/>
      <c r="AN2855" s="232" t="e">
        <f t="shared" si="938"/>
        <v>#DIV/0!</v>
      </c>
      <c r="AO2855" s="214">
        <f t="shared" si="932"/>
        <v>0</v>
      </c>
      <c r="AQ2855" s="210"/>
      <c r="AR2855" s="231"/>
      <c r="AS2855" s="15"/>
      <c r="AT2855" s="232">
        <f t="shared" si="939"/>
        <v>0</v>
      </c>
      <c r="AU2855" s="235">
        <f t="shared" si="940"/>
        <v>0</v>
      </c>
      <c r="AY2855" s="210"/>
      <c r="AZ2855" s="231"/>
      <c r="BA2855" s="15"/>
      <c r="BB2855" s="232">
        <f t="shared" si="929"/>
        <v>0</v>
      </c>
      <c r="BC2855" s="235">
        <f t="shared" si="941"/>
        <v>0</v>
      </c>
      <c r="BG2855" s="210"/>
      <c r="BH2855" s="231"/>
      <c r="BI2855" s="15"/>
      <c r="BJ2855" s="232">
        <f t="shared" si="933"/>
        <v>0</v>
      </c>
      <c r="BK2855" s="235">
        <f t="shared" si="942"/>
        <v>0</v>
      </c>
      <c r="BM2855" s="109">
        <f t="shared" si="934"/>
        <v>-4.0101846822378393</v>
      </c>
      <c r="BN2855" s="213"/>
      <c r="BR2855" s="228"/>
      <c r="BS2855" s="311"/>
      <c r="BT2855" s="3"/>
      <c r="BU2855" s="213"/>
      <c r="BV2855" s="213"/>
      <c r="BW2855" s="291"/>
    </row>
    <row r="2856" spans="1:75" x14ac:dyDescent="0.2">
      <c r="A2856" s="210"/>
      <c r="B2856" s="211"/>
      <c r="C2856" s="848" t="str">
        <f ca="1">IF(ISERR(AVERAGE(INDIRECT("B"&amp;(ROW()-INT($B$1/2))):INDIRECT("B"&amp;(ROW()+INT($B$1/2))))),"",AVERAGE(INDIRECT("B"&amp;(ROW()-INT($B$1/2))):INDIRECT("B"&amp;(ROW()+INT($B$1/2)))))</f>
        <v/>
      </c>
      <c r="D2856" s="848">
        <f t="shared" si="928"/>
        <v>0</v>
      </c>
      <c r="E2856" s="275"/>
      <c r="F2856" s="15"/>
      <c r="G2856" s="3"/>
      <c r="H2856" s="3"/>
      <c r="I2856" s="3"/>
      <c r="J2856" s="3"/>
      <c r="K2856" s="3"/>
      <c r="L2856" s="554"/>
      <c r="M2856" s="545"/>
      <c r="N2856" s="546"/>
      <c r="O2856" s="5"/>
      <c r="P2856" s="216"/>
      <c r="Q2856" s="217"/>
      <c r="R2856" s="218"/>
      <c r="S2856" s="219">
        <f t="shared" si="945"/>
        <v>0</v>
      </c>
      <c r="T2856" s="220">
        <f t="shared" si="946"/>
        <v>0</v>
      </c>
      <c r="U2856" s="214">
        <f t="shared" si="943"/>
        <v>0</v>
      </c>
      <c r="W2856" s="221"/>
      <c r="X2856" s="222"/>
      <c r="Y2856" s="222"/>
      <c r="Z2856" s="223"/>
      <c r="AA2856" s="222"/>
      <c r="AB2856" s="224"/>
      <c r="AC2856" s="225"/>
      <c r="AD2856" s="2">
        <f t="shared" si="930"/>
        <v>0</v>
      </c>
      <c r="AE2856" s="2">
        <f t="shared" si="931"/>
        <v>0</v>
      </c>
      <c r="AF2856" s="226"/>
      <c r="AG2856" s="219">
        <f t="shared" si="935"/>
        <v>0</v>
      </c>
      <c r="AH2856" s="234">
        <f t="shared" si="936"/>
        <v>0</v>
      </c>
      <c r="AI2856" s="214">
        <f t="shared" si="944"/>
        <v>0</v>
      </c>
      <c r="AK2856" s="229">
        <f t="shared" si="937"/>
        <v>0</v>
      </c>
      <c r="AL2856" s="226"/>
      <c r="AM2856" s="15"/>
      <c r="AN2856" s="232" t="e">
        <f t="shared" si="938"/>
        <v>#DIV/0!</v>
      </c>
      <c r="AO2856" s="214">
        <f t="shared" si="932"/>
        <v>0</v>
      </c>
      <c r="AQ2856" s="210"/>
      <c r="AR2856" s="231"/>
      <c r="AS2856" s="15"/>
      <c r="AT2856" s="232">
        <f t="shared" si="939"/>
        <v>0</v>
      </c>
      <c r="AU2856" s="235">
        <f t="shared" si="940"/>
        <v>0</v>
      </c>
      <c r="AY2856" s="210"/>
      <c r="AZ2856" s="231"/>
      <c r="BA2856" s="15"/>
      <c r="BB2856" s="232">
        <f t="shared" si="929"/>
        <v>0</v>
      </c>
      <c r="BC2856" s="235">
        <f t="shared" si="941"/>
        <v>0</v>
      </c>
      <c r="BG2856" s="210"/>
      <c r="BH2856" s="231"/>
      <c r="BI2856" s="15"/>
      <c r="BJ2856" s="232">
        <f t="shared" si="933"/>
        <v>0</v>
      </c>
      <c r="BK2856" s="235">
        <f t="shared" si="942"/>
        <v>0</v>
      </c>
      <c r="BM2856" s="109">
        <f t="shared" si="934"/>
        <v>-4.012017019735576</v>
      </c>
      <c r="BN2856" s="213"/>
      <c r="BR2856" s="228"/>
      <c r="BS2856" s="311"/>
      <c r="BT2856" s="3"/>
      <c r="BU2856" s="213"/>
      <c r="BV2856" s="213"/>
      <c r="BW2856" s="291"/>
    </row>
    <row r="2857" spans="1:75" x14ac:dyDescent="0.2">
      <c r="A2857" s="210"/>
      <c r="B2857" s="211"/>
      <c r="C2857" s="848" t="str">
        <f ca="1">IF(ISERR(AVERAGE(INDIRECT("B"&amp;(ROW()-INT($B$1/2))):INDIRECT("B"&amp;(ROW()+INT($B$1/2))))),"",AVERAGE(INDIRECT("B"&amp;(ROW()-INT($B$1/2))):INDIRECT("B"&amp;(ROW()+INT($B$1/2)))))</f>
        <v/>
      </c>
      <c r="D2857" s="848">
        <f t="shared" si="928"/>
        <v>0</v>
      </c>
      <c r="E2857" s="275"/>
      <c r="F2857" s="15"/>
      <c r="G2857" s="3"/>
      <c r="H2857" s="3"/>
      <c r="I2857" s="3"/>
      <c r="J2857" s="3"/>
      <c r="K2857" s="3"/>
      <c r="L2857" s="554"/>
      <c r="M2857" s="545"/>
      <c r="N2857" s="546"/>
      <c r="O2857" s="5"/>
      <c r="P2857" s="216"/>
      <c r="Q2857" s="217"/>
      <c r="R2857" s="218"/>
      <c r="S2857" s="219">
        <f t="shared" si="945"/>
        <v>0</v>
      </c>
      <c r="T2857" s="220">
        <f t="shared" si="946"/>
        <v>0</v>
      </c>
      <c r="U2857" s="214">
        <f t="shared" si="943"/>
        <v>0</v>
      </c>
      <c r="W2857" s="221"/>
      <c r="X2857" s="222"/>
      <c r="Y2857" s="222"/>
      <c r="Z2857" s="223"/>
      <c r="AA2857" s="222"/>
      <c r="AB2857" s="224"/>
      <c r="AC2857" s="225"/>
      <c r="AD2857" s="2">
        <f t="shared" si="930"/>
        <v>0</v>
      </c>
      <c r="AE2857" s="2">
        <f t="shared" si="931"/>
        <v>0</v>
      </c>
      <c r="AF2857" s="226"/>
      <c r="AG2857" s="219">
        <f t="shared" si="935"/>
        <v>0</v>
      </c>
      <c r="AH2857" s="234">
        <f t="shared" si="936"/>
        <v>0</v>
      </c>
      <c r="AI2857" s="214">
        <f t="shared" si="944"/>
        <v>0</v>
      </c>
      <c r="AK2857" s="229">
        <f t="shared" si="937"/>
        <v>0</v>
      </c>
      <c r="AL2857" s="226"/>
      <c r="AM2857" s="15"/>
      <c r="AN2857" s="232" t="e">
        <f t="shared" si="938"/>
        <v>#DIV/0!</v>
      </c>
      <c r="AO2857" s="214">
        <f t="shared" si="932"/>
        <v>0</v>
      </c>
      <c r="AQ2857" s="210"/>
      <c r="AR2857" s="231"/>
      <c r="AS2857" s="15"/>
      <c r="AT2857" s="232">
        <f t="shared" si="939"/>
        <v>0</v>
      </c>
      <c r="AU2857" s="235">
        <f t="shared" si="940"/>
        <v>0</v>
      </c>
      <c r="AY2857" s="210"/>
      <c r="AZ2857" s="231"/>
      <c r="BA2857" s="15"/>
      <c r="BB2857" s="232">
        <f t="shared" si="929"/>
        <v>0</v>
      </c>
      <c r="BC2857" s="235">
        <f t="shared" si="941"/>
        <v>0</v>
      </c>
      <c r="BG2857" s="210"/>
      <c r="BH2857" s="231"/>
      <c r="BI2857" s="15"/>
      <c r="BJ2857" s="232">
        <f t="shared" si="933"/>
        <v>0</v>
      </c>
      <c r="BK2857" s="235">
        <f t="shared" si="942"/>
        <v>0</v>
      </c>
      <c r="BM2857" s="109">
        <f t="shared" si="934"/>
        <v>-4.0138493572333127</v>
      </c>
      <c r="BN2857" s="213"/>
      <c r="BR2857" s="228"/>
      <c r="BS2857" s="311"/>
      <c r="BT2857" s="3"/>
      <c r="BU2857" s="213"/>
      <c r="BV2857" s="213"/>
      <c r="BW2857" s="291"/>
    </row>
    <row r="2858" spans="1:75" x14ac:dyDescent="0.2">
      <c r="A2858" s="210"/>
      <c r="B2858" s="211"/>
      <c r="C2858" s="848" t="str">
        <f ca="1">IF(ISERR(AVERAGE(INDIRECT("B"&amp;(ROW()-INT($B$1/2))):INDIRECT("B"&amp;(ROW()+INT($B$1/2))))),"",AVERAGE(INDIRECT("B"&amp;(ROW()-INT($B$1/2))):INDIRECT("B"&amp;(ROW()+INT($B$1/2)))))</f>
        <v/>
      </c>
      <c r="D2858" s="848">
        <f t="shared" si="928"/>
        <v>0</v>
      </c>
      <c r="E2858" s="275"/>
      <c r="F2858" s="15"/>
      <c r="G2858" s="3"/>
      <c r="H2858" s="3"/>
      <c r="I2858" s="3"/>
      <c r="J2858" s="3"/>
      <c r="K2858" s="3"/>
      <c r="L2858" s="554"/>
      <c r="M2858" s="545"/>
      <c r="N2858" s="546"/>
      <c r="O2858" s="5"/>
      <c r="P2858" s="216"/>
      <c r="Q2858" s="217"/>
      <c r="R2858" s="218"/>
      <c r="S2858" s="219">
        <f t="shared" si="945"/>
        <v>0</v>
      </c>
      <c r="T2858" s="220">
        <f t="shared" si="946"/>
        <v>0</v>
      </c>
      <c r="U2858" s="214">
        <f t="shared" si="943"/>
        <v>0</v>
      </c>
      <c r="W2858" s="221"/>
      <c r="X2858" s="222"/>
      <c r="Y2858" s="222"/>
      <c r="Z2858" s="223"/>
      <c r="AA2858" s="222"/>
      <c r="AB2858" s="224"/>
      <c r="AC2858" s="225"/>
      <c r="AD2858" s="2">
        <f t="shared" si="930"/>
        <v>0</v>
      </c>
      <c r="AE2858" s="2">
        <f t="shared" si="931"/>
        <v>0</v>
      </c>
      <c r="AF2858" s="226"/>
      <c r="AG2858" s="219">
        <f t="shared" si="935"/>
        <v>0</v>
      </c>
      <c r="AH2858" s="234">
        <f t="shared" si="936"/>
        <v>0</v>
      </c>
      <c r="AI2858" s="214">
        <f t="shared" si="944"/>
        <v>0</v>
      </c>
      <c r="AK2858" s="229">
        <f t="shared" si="937"/>
        <v>0</v>
      </c>
      <c r="AL2858" s="226"/>
      <c r="AM2858" s="15"/>
      <c r="AN2858" s="232" t="e">
        <f t="shared" si="938"/>
        <v>#DIV/0!</v>
      </c>
      <c r="AO2858" s="214">
        <f t="shared" si="932"/>
        <v>0</v>
      </c>
      <c r="AQ2858" s="210"/>
      <c r="AR2858" s="231"/>
      <c r="AS2858" s="15"/>
      <c r="AT2858" s="232">
        <f t="shared" si="939"/>
        <v>0</v>
      </c>
      <c r="AU2858" s="235">
        <f t="shared" si="940"/>
        <v>0</v>
      </c>
      <c r="AY2858" s="210"/>
      <c r="AZ2858" s="231"/>
      <c r="BA2858" s="15"/>
      <c r="BB2858" s="232">
        <f t="shared" si="929"/>
        <v>0</v>
      </c>
      <c r="BC2858" s="235">
        <f t="shared" si="941"/>
        <v>0</v>
      </c>
      <c r="BG2858" s="210"/>
      <c r="BH2858" s="231"/>
      <c r="BI2858" s="15"/>
      <c r="BJ2858" s="232">
        <f t="shared" si="933"/>
        <v>0</v>
      </c>
      <c r="BK2858" s="235">
        <f t="shared" si="942"/>
        <v>0</v>
      </c>
      <c r="BM2858" s="109">
        <f t="shared" si="934"/>
        <v>-4.0156816947310494</v>
      </c>
      <c r="BN2858" s="213"/>
      <c r="BR2858" s="228"/>
      <c r="BS2858" s="311"/>
      <c r="BT2858" s="3"/>
      <c r="BU2858" s="213"/>
      <c r="BV2858" s="213"/>
      <c r="BW2858" s="291"/>
    </row>
    <row r="2859" spans="1:75" x14ac:dyDescent="0.2">
      <c r="A2859" s="210"/>
      <c r="B2859" s="211"/>
      <c r="C2859" s="848" t="str">
        <f ca="1">IF(ISERR(AVERAGE(INDIRECT("B"&amp;(ROW()-INT($B$1/2))):INDIRECT("B"&amp;(ROW()+INT($B$1/2))))),"",AVERAGE(INDIRECT("B"&amp;(ROW()-INT($B$1/2))):INDIRECT("B"&amp;(ROW()+INT($B$1/2)))))</f>
        <v/>
      </c>
      <c r="D2859" s="848">
        <f t="shared" si="928"/>
        <v>0</v>
      </c>
      <c r="E2859" s="275"/>
      <c r="F2859" s="15"/>
      <c r="G2859" s="3"/>
      <c r="H2859" s="3"/>
      <c r="I2859" s="3"/>
      <c r="J2859" s="3"/>
      <c r="K2859" s="3"/>
      <c r="L2859" s="554"/>
      <c r="M2859" s="545"/>
      <c r="N2859" s="546"/>
      <c r="O2859" s="5"/>
      <c r="P2859" s="216"/>
      <c r="Q2859" s="217"/>
      <c r="R2859" s="218"/>
      <c r="S2859" s="219">
        <f t="shared" si="945"/>
        <v>0</v>
      </c>
      <c r="T2859" s="220">
        <f t="shared" si="946"/>
        <v>0</v>
      </c>
      <c r="U2859" s="214">
        <f t="shared" si="943"/>
        <v>0</v>
      </c>
      <c r="W2859" s="221"/>
      <c r="X2859" s="222"/>
      <c r="Y2859" s="222"/>
      <c r="Z2859" s="223"/>
      <c r="AA2859" s="222"/>
      <c r="AB2859" s="224"/>
      <c r="AC2859" s="225"/>
      <c r="AD2859" s="2">
        <f t="shared" si="930"/>
        <v>0</v>
      </c>
      <c r="AE2859" s="2">
        <f t="shared" si="931"/>
        <v>0</v>
      </c>
      <c r="AF2859" s="226"/>
      <c r="AG2859" s="219">
        <f t="shared" si="935"/>
        <v>0</v>
      </c>
      <c r="AH2859" s="234">
        <f t="shared" si="936"/>
        <v>0</v>
      </c>
      <c r="AI2859" s="214">
        <f t="shared" si="944"/>
        <v>0</v>
      </c>
      <c r="AK2859" s="229">
        <f t="shared" si="937"/>
        <v>0</v>
      </c>
      <c r="AL2859" s="226"/>
      <c r="AM2859" s="15"/>
      <c r="AN2859" s="232" t="e">
        <f t="shared" si="938"/>
        <v>#DIV/0!</v>
      </c>
      <c r="AO2859" s="214">
        <f t="shared" si="932"/>
        <v>0</v>
      </c>
      <c r="AQ2859" s="210"/>
      <c r="AR2859" s="231"/>
      <c r="AS2859" s="15"/>
      <c r="AT2859" s="232">
        <f t="shared" si="939"/>
        <v>0</v>
      </c>
      <c r="AU2859" s="235">
        <f t="shared" si="940"/>
        <v>0</v>
      </c>
      <c r="AY2859" s="210"/>
      <c r="AZ2859" s="231"/>
      <c r="BA2859" s="15"/>
      <c r="BB2859" s="232">
        <f t="shared" si="929"/>
        <v>0</v>
      </c>
      <c r="BC2859" s="235">
        <f t="shared" si="941"/>
        <v>0</v>
      </c>
      <c r="BG2859" s="210"/>
      <c r="BH2859" s="231"/>
      <c r="BI2859" s="15"/>
      <c r="BJ2859" s="232">
        <f t="shared" si="933"/>
        <v>0</v>
      </c>
      <c r="BK2859" s="235">
        <f t="shared" si="942"/>
        <v>0</v>
      </c>
      <c r="BM2859" s="109">
        <f t="shared" si="934"/>
        <v>-4.0175140322287861</v>
      </c>
      <c r="BN2859" s="213"/>
      <c r="BR2859" s="228"/>
      <c r="BS2859" s="311"/>
      <c r="BT2859" s="3"/>
      <c r="BU2859" s="213"/>
      <c r="BV2859" s="213"/>
      <c r="BW2859" s="291"/>
    </row>
    <row r="2860" spans="1:75" x14ac:dyDescent="0.2">
      <c r="A2860" s="210"/>
      <c r="B2860" s="211"/>
      <c r="C2860" s="848" t="str">
        <f ca="1">IF(ISERR(AVERAGE(INDIRECT("B"&amp;(ROW()-INT($B$1/2))):INDIRECT("B"&amp;(ROW()+INT($B$1/2))))),"",AVERAGE(INDIRECT("B"&amp;(ROW()-INT($B$1/2))):INDIRECT("B"&amp;(ROW()+INT($B$1/2)))))</f>
        <v/>
      </c>
      <c r="D2860" s="848">
        <f t="shared" si="928"/>
        <v>0</v>
      </c>
      <c r="E2860" s="275"/>
      <c r="F2860" s="15"/>
      <c r="G2860" s="3"/>
      <c r="H2860" s="3"/>
      <c r="I2860" s="3"/>
      <c r="J2860" s="3"/>
      <c r="K2860" s="3"/>
      <c r="L2860" s="554"/>
      <c r="M2860" s="545"/>
      <c r="N2860" s="546"/>
      <c r="O2860" s="5"/>
      <c r="P2860" s="216"/>
      <c r="Q2860" s="217"/>
      <c r="R2860" s="218"/>
      <c r="S2860" s="219">
        <f t="shared" si="945"/>
        <v>0</v>
      </c>
      <c r="T2860" s="220">
        <f t="shared" si="946"/>
        <v>0</v>
      </c>
      <c r="U2860" s="214">
        <f t="shared" si="943"/>
        <v>0</v>
      </c>
      <c r="W2860" s="221"/>
      <c r="X2860" s="222"/>
      <c r="Y2860" s="222"/>
      <c r="Z2860" s="223"/>
      <c r="AA2860" s="222"/>
      <c r="AB2860" s="224"/>
      <c r="AC2860" s="225"/>
      <c r="AD2860" s="2">
        <f t="shared" si="930"/>
        <v>0</v>
      </c>
      <c r="AE2860" s="2">
        <f t="shared" si="931"/>
        <v>0</v>
      </c>
      <c r="AF2860" s="226"/>
      <c r="AG2860" s="219">
        <f t="shared" si="935"/>
        <v>0</v>
      </c>
      <c r="AH2860" s="234">
        <f t="shared" si="936"/>
        <v>0</v>
      </c>
      <c r="AI2860" s="214">
        <f t="shared" si="944"/>
        <v>0</v>
      </c>
      <c r="AK2860" s="229">
        <f t="shared" si="937"/>
        <v>0</v>
      </c>
      <c r="AL2860" s="226"/>
      <c r="AM2860" s="15"/>
      <c r="AN2860" s="232" t="e">
        <f t="shared" si="938"/>
        <v>#DIV/0!</v>
      </c>
      <c r="AO2860" s="214">
        <f t="shared" si="932"/>
        <v>0</v>
      </c>
      <c r="AQ2860" s="210"/>
      <c r="AR2860" s="231"/>
      <c r="AS2860" s="15"/>
      <c r="AT2860" s="232">
        <f t="shared" si="939"/>
        <v>0</v>
      </c>
      <c r="AU2860" s="235">
        <f t="shared" si="940"/>
        <v>0</v>
      </c>
      <c r="AY2860" s="210"/>
      <c r="AZ2860" s="231"/>
      <c r="BA2860" s="15"/>
      <c r="BB2860" s="232">
        <f t="shared" si="929"/>
        <v>0</v>
      </c>
      <c r="BC2860" s="235">
        <f t="shared" si="941"/>
        <v>0</v>
      </c>
      <c r="BG2860" s="210"/>
      <c r="BH2860" s="231"/>
      <c r="BI2860" s="15"/>
      <c r="BJ2860" s="232">
        <f t="shared" si="933"/>
        <v>0</v>
      </c>
      <c r="BK2860" s="235">
        <f t="shared" si="942"/>
        <v>0</v>
      </c>
      <c r="BM2860" s="109">
        <f t="shared" si="934"/>
        <v>-4.0193463697265228</v>
      </c>
      <c r="BN2860" s="213"/>
      <c r="BR2860" s="228"/>
      <c r="BS2860" s="311"/>
      <c r="BT2860" s="3"/>
      <c r="BU2860" s="213"/>
      <c r="BV2860" s="213"/>
      <c r="BW2860" s="291"/>
    </row>
    <row r="2861" spans="1:75" x14ac:dyDescent="0.2">
      <c r="A2861" s="210"/>
      <c r="B2861" s="211"/>
      <c r="C2861" s="848" t="str">
        <f ca="1">IF(ISERR(AVERAGE(INDIRECT("B"&amp;(ROW()-INT($B$1/2))):INDIRECT("B"&amp;(ROW()+INT($B$1/2))))),"",AVERAGE(INDIRECT("B"&amp;(ROW()-INT($B$1/2))):INDIRECT("B"&amp;(ROW()+INT($B$1/2)))))</f>
        <v/>
      </c>
      <c r="D2861" s="848">
        <f t="shared" si="928"/>
        <v>0</v>
      </c>
      <c r="E2861" s="275"/>
      <c r="F2861" s="15"/>
      <c r="G2861" s="3"/>
      <c r="H2861" s="3"/>
      <c r="I2861" s="3"/>
      <c r="J2861" s="3"/>
      <c r="K2861" s="3"/>
      <c r="L2861" s="554"/>
      <c r="M2861" s="545"/>
      <c r="N2861" s="546"/>
      <c r="O2861" s="5"/>
      <c r="P2861" s="216"/>
      <c r="Q2861" s="217"/>
      <c r="R2861" s="218"/>
      <c r="S2861" s="219">
        <f t="shared" si="945"/>
        <v>0</v>
      </c>
      <c r="T2861" s="220">
        <f t="shared" si="946"/>
        <v>0</v>
      </c>
      <c r="U2861" s="214">
        <f t="shared" si="943"/>
        <v>0</v>
      </c>
      <c r="W2861" s="221"/>
      <c r="X2861" s="222"/>
      <c r="Y2861" s="222"/>
      <c r="Z2861" s="223"/>
      <c r="AA2861" s="222"/>
      <c r="AB2861" s="224"/>
      <c r="AC2861" s="225"/>
      <c r="AD2861" s="2">
        <f t="shared" si="930"/>
        <v>0</v>
      </c>
      <c r="AE2861" s="2">
        <f t="shared" si="931"/>
        <v>0</v>
      </c>
      <c r="AF2861" s="226"/>
      <c r="AG2861" s="219">
        <f t="shared" si="935"/>
        <v>0</v>
      </c>
      <c r="AH2861" s="234">
        <f t="shared" si="936"/>
        <v>0</v>
      </c>
      <c r="AI2861" s="214">
        <f t="shared" si="944"/>
        <v>0</v>
      </c>
      <c r="AK2861" s="229">
        <f t="shared" si="937"/>
        <v>0</v>
      </c>
      <c r="AL2861" s="226"/>
      <c r="AM2861" s="15"/>
      <c r="AN2861" s="232" t="e">
        <f t="shared" si="938"/>
        <v>#DIV/0!</v>
      </c>
      <c r="AO2861" s="214">
        <f t="shared" si="932"/>
        <v>0</v>
      </c>
      <c r="AQ2861" s="210"/>
      <c r="AR2861" s="231"/>
      <c r="AS2861" s="15"/>
      <c r="AT2861" s="232">
        <f t="shared" si="939"/>
        <v>0</v>
      </c>
      <c r="AU2861" s="235">
        <f t="shared" si="940"/>
        <v>0</v>
      </c>
      <c r="AY2861" s="210"/>
      <c r="AZ2861" s="231"/>
      <c r="BA2861" s="15"/>
      <c r="BB2861" s="232">
        <f t="shared" si="929"/>
        <v>0</v>
      </c>
      <c r="BC2861" s="235">
        <f t="shared" si="941"/>
        <v>0</v>
      </c>
      <c r="BG2861" s="210"/>
      <c r="BH2861" s="231"/>
      <c r="BI2861" s="15"/>
      <c r="BJ2861" s="232">
        <f t="shared" si="933"/>
        <v>0</v>
      </c>
      <c r="BK2861" s="235">
        <f t="shared" si="942"/>
        <v>0</v>
      </c>
      <c r="BM2861" s="109">
        <f t="shared" si="934"/>
        <v>-4.0211787072242595</v>
      </c>
      <c r="BN2861" s="213"/>
      <c r="BR2861" s="228"/>
      <c r="BS2861" s="311"/>
      <c r="BT2861" s="3"/>
      <c r="BU2861" s="213"/>
      <c r="BV2861" s="213"/>
      <c r="BW2861" s="291"/>
    </row>
    <row r="2862" spans="1:75" x14ac:dyDescent="0.2">
      <c r="A2862" s="210"/>
      <c r="B2862" s="211"/>
      <c r="C2862" s="848" t="str">
        <f ca="1">IF(ISERR(AVERAGE(INDIRECT("B"&amp;(ROW()-INT($B$1/2))):INDIRECT("B"&amp;(ROW()+INT($B$1/2))))),"",AVERAGE(INDIRECT("B"&amp;(ROW()-INT($B$1/2))):INDIRECT("B"&amp;(ROW()+INT($B$1/2)))))</f>
        <v/>
      </c>
      <c r="D2862" s="848">
        <f t="shared" si="928"/>
        <v>0</v>
      </c>
      <c r="E2862" s="275"/>
      <c r="F2862" s="15"/>
      <c r="G2862" s="3"/>
      <c r="H2862" s="3"/>
      <c r="I2862" s="3"/>
      <c r="J2862" s="3"/>
      <c r="K2862" s="3"/>
      <c r="L2862" s="554"/>
      <c r="M2862" s="545"/>
      <c r="N2862" s="546"/>
      <c r="O2862" s="5"/>
      <c r="P2862" s="216"/>
      <c r="Q2862" s="217"/>
      <c r="R2862" s="218"/>
      <c r="S2862" s="219">
        <f t="shared" si="945"/>
        <v>0</v>
      </c>
      <c r="T2862" s="220">
        <f t="shared" si="946"/>
        <v>0</v>
      </c>
      <c r="U2862" s="214">
        <f t="shared" si="943"/>
        <v>0</v>
      </c>
      <c r="W2862" s="221"/>
      <c r="X2862" s="222"/>
      <c r="Y2862" s="222"/>
      <c r="Z2862" s="223"/>
      <c r="AA2862" s="222"/>
      <c r="AB2862" s="224"/>
      <c r="AC2862" s="225"/>
      <c r="AD2862" s="2">
        <f t="shared" si="930"/>
        <v>0</v>
      </c>
      <c r="AE2862" s="2">
        <f t="shared" si="931"/>
        <v>0</v>
      </c>
      <c r="AF2862" s="226"/>
      <c r="AG2862" s="219">
        <f t="shared" si="935"/>
        <v>0</v>
      </c>
      <c r="AH2862" s="234">
        <f t="shared" si="936"/>
        <v>0</v>
      </c>
      <c r="AI2862" s="214">
        <f t="shared" si="944"/>
        <v>0</v>
      </c>
      <c r="AK2862" s="229">
        <f t="shared" si="937"/>
        <v>0</v>
      </c>
      <c r="AL2862" s="226"/>
      <c r="AM2862" s="15"/>
      <c r="AN2862" s="232" t="e">
        <f t="shared" si="938"/>
        <v>#DIV/0!</v>
      </c>
      <c r="AO2862" s="214">
        <f t="shared" si="932"/>
        <v>0</v>
      </c>
      <c r="AQ2862" s="210"/>
      <c r="AR2862" s="231"/>
      <c r="AS2862" s="15"/>
      <c r="AT2862" s="232">
        <f t="shared" si="939"/>
        <v>0</v>
      </c>
      <c r="AU2862" s="235">
        <f t="shared" si="940"/>
        <v>0</v>
      </c>
      <c r="AY2862" s="210"/>
      <c r="AZ2862" s="231"/>
      <c r="BA2862" s="15"/>
      <c r="BB2862" s="232">
        <f t="shared" si="929"/>
        <v>0</v>
      </c>
      <c r="BC2862" s="235">
        <f t="shared" si="941"/>
        <v>0</v>
      </c>
      <c r="BG2862" s="210"/>
      <c r="BH2862" s="231"/>
      <c r="BI2862" s="15"/>
      <c r="BJ2862" s="232">
        <f t="shared" si="933"/>
        <v>0</v>
      </c>
      <c r="BK2862" s="235">
        <f t="shared" si="942"/>
        <v>0</v>
      </c>
      <c r="BM2862" s="109">
        <f t="shared" si="934"/>
        <v>-4.0230110447219962</v>
      </c>
      <c r="BN2862" s="213"/>
      <c r="BR2862" s="228"/>
      <c r="BS2862" s="311"/>
      <c r="BT2862" s="3"/>
      <c r="BU2862" s="213"/>
      <c r="BV2862" s="213"/>
      <c r="BW2862" s="291"/>
    </row>
    <row r="2863" spans="1:75" x14ac:dyDescent="0.2">
      <c r="A2863" s="210"/>
      <c r="B2863" s="211"/>
      <c r="C2863" s="848" t="str">
        <f ca="1">IF(ISERR(AVERAGE(INDIRECT("B"&amp;(ROW()-INT($B$1/2))):INDIRECT("B"&amp;(ROW()+INT($B$1/2))))),"",AVERAGE(INDIRECT("B"&amp;(ROW()-INT($B$1/2))):INDIRECT("B"&amp;(ROW()+INT($B$1/2)))))</f>
        <v/>
      </c>
      <c r="D2863" s="848">
        <f t="shared" si="928"/>
        <v>0</v>
      </c>
      <c r="E2863" s="275"/>
      <c r="F2863" s="15"/>
      <c r="G2863" s="3"/>
      <c r="H2863" s="3"/>
      <c r="I2863" s="3"/>
      <c r="J2863" s="3"/>
      <c r="K2863" s="3"/>
      <c r="L2863" s="554"/>
      <c r="M2863" s="545"/>
      <c r="N2863" s="546"/>
      <c r="O2863" s="5"/>
      <c r="P2863" s="216"/>
      <c r="Q2863" s="217"/>
      <c r="R2863" s="218"/>
      <c r="S2863" s="219">
        <f t="shared" si="945"/>
        <v>0</v>
      </c>
      <c r="T2863" s="220">
        <f t="shared" si="946"/>
        <v>0</v>
      </c>
      <c r="U2863" s="214">
        <f t="shared" si="943"/>
        <v>0</v>
      </c>
      <c r="W2863" s="221"/>
      <c r="X2863" s="222"/>
      <c r="Y2863" s="222"/>
      <c r="Z2863" s="223"/>
      <c r="AA2863" s="222"/>
      <c r="AB2863" s="224"/>
      <c r="AC2863" s="225"/>
      <c r="AD2863" s="2">
        <f t="shared" si="930"/>
        <v>0</v>
      </c>
      <c r="AE2863" s="2">
        <f t="shared" si="931"/>
        <v>0</v>
      </c>
      <c r="AF2863" s="226"/>
      <c r="AG2863" s="219">
        <f t="shared" si="935"/>
        <v>0</v>
      </c>
      <c r="AH2863" s="234">
        <f t="shared" si="936"/>
        <v>0</v>
      </c>
      <c r="AI2863" s="214">
        <f t="shared" si="944"/>
        <v>0</v>
      </c>
      <c r="AK2863" s="229">
        <f t="shared" si="937"/>
        <v>0</v>
      </c>
      <c r="AL2863" s="226"/>
      <c r="AM2863" s="15"/>
      <c r="AN2863" s="232" t="e">
        <f t="shared" si="938"/>
        <v>#DIV/0!</v>
      </c>
      <c r="AO2863" s="214">
        <f t="shared" si="932"/>
        <v>0</v>
      </c>
      <c r="AQ2863" s="210"/>
      <c r="AR2863" s="231"/>
      <c r="AS2863" s="15"/>
      <c r="AT2863" s="232">
        <f t="shared" si="939"/>
        <v>0</v>
      </c>
      <c r="AU2863" s="235">
        <f t="shared" si="940"/>
        <v>0</v>
      </c>
      <c r="AY2863" s="210"/>
      <c r="AZ2863" s="231"/>
      <c r="BA2863" s="15"/>
      <c r="BB2863" s="232">
        <f t="shared" si="929"/>
        <v>0</v>
      </c>
      <c r="BC2863" s="235">
        <f t="shared" si="941"/>
        <v>0</v>
      </c>
      <c r="BG2863" s="210"/>
      <c r="BH2863" s="231"/>
      <c r="BI2863" s="15"/>
      <c r="BJ2863" s="232">
        <f t="shared" si="933"/>
        <v>0</v>
      </c>
      <c r="BK2863" s="235">
        <f t="shared" si="942"/>
        <v>0</v>
      </c>
      <c r="BM2863" s="109">
        <f t="shared" si="934"/>
        <v>-4.0248433822197329</v>
      </c>
      <c r="BN2863" s="213"/>
      <c r="BR2863" s="228"/>
      <c r="BS2863" s="311"/>
      <c r="BT2863" s="3"/>
      <c r="BU2863" s="213"/>
      <c r="BV2863" s="213"/>
      <c r="BW2863" s="291"/>
    </row>
    <row r="2864" spans="1:75" x14ac:dyDescent="0.2">
      <c r="A2864" s="210"/>
      <c r="B2864" s="211"/>
      <c r="C2864" s="848" t="str">
        <f ca="1">IF(ISERR(AVERAGE(INDIRECT("B"&amp;(ROW()-INT($B$1/2))):INDIRECT("B"&amp;(ROW()+INT($B$1/2))))),"",AVERAGE(INDIRECT("B"&amp;(ROW()-INT($B$1/2))):INDIRECT("B"&amp;(ROW()+INT($B$1/2)))))</f>
        <v/>
      </c>
      <c r="D2864" s="848">
        <f t="shared" si="928"/>
        <v>0</v>
      </c>
      <c r="E2864" s="275"/>
      <c r="F2864" s="15"/>
      <c r="G2864" s="3"/>
      <c r="H2864" s="3"/>
      <c r="I2864" s="3"/>
      <c r="J2864" s="3"/>
      <c r="K2864" s="3"/>
      <c r="L2864" s="554"/>
      <c r="M2864" s="545"/>
      <c r="N2864" s="546"/>
      <c r="O2864" s="5"/>
      <c r="P2864" s="216"/>
      <c r="Q2864" s="217"/>
      <c r="R2864" s="218"/>
      <c r="S2864" s="219">
        <f t="shared" si="945"/>
        <v>0</v>
      </c>
      <c r="T2864" s="220">
        <f t="shared" si="946"/>
        <v>0</v>
      </c>
      <c r="U2864" s="214">
        <f t="shared" si="943"/>
        <v>0</v>
      </c>
      <c r="W2864" s="221"/>
      <c r="X2864" s="222"/>
      <c r="Y2864" s="222"/>
      <c r="Z2864" s="223"/>
      <c r="AA2864" s="222"/>
      <c r="AB2864" s="224"/>
      <c r="AC2864" s="225"/>
      <c r="AD2864" s="2">
        <f t="shared" si="930"/>
        <v>0</v>
      </c>
      <c r="AE2864" s="2">
        <f t="shared" si="931"/>
        <v>0</v>
      </c>
      <c r="AF2864" s="226"/>
      <c r="AG2864" s="219">
        <f t="shared" si="935"/>
        <v>0</v>
      </c>
      <c r="AH2864" s="234">
        <f t="shared" si="936"/>
        <v>0</v>
      </c>
      <c r="AI2864" s="214">
        <f t="shared" si="944"/>
        <v>0</v>
      </c>
      <c r="AK2864" s="229">
        <f t="shared" si="937"/>
        <v>0</v>
      </c>
      <c r="AL2864" s="226"/>
      <c r="AM2864" s="15"/>
      <c r="AN2864" s="232" t="e">
        <f t="shared" si="938"/>
        <v>#DIV/0!</v>
      </c>
      <c r="AO2864" s="214">
        <f t="shared" si="932"/>
        <v>0</v>
      </c>
      <c r="AQ2864" s="210"/>
      <c r="AR2864" s="231"/>
      <c r="AS2864" s="15"/>
      <c r="AT2864" s="232">
        <f t="shared" si="939"/>
        <v>0</v>
      </c>
      <c r="AU2864" s="235">
        <f t="shared" si="940"/>
        <v>0</v>
      </c>
      <c r="AY2864" s="210"/>
      <c r="AZ2864" s="231"/>
      <c r="BA2864" s="15"/>
      <c r="BB2864" s="232">
        <f t="shared" si="929"/>
        <v>0</v>
      </c>
      <c r="BC2864" s="235">
        <f t="shared" si="941"/>
        <v>0</v>
      </c>
      <c r="BG2864" s="210"/>
      <c r="BH2864" s="231"/>
      <c r="BI2864" s="15"/>
      <c r="BJ2864" s="232">
        <f t="shared" si="933"/>
        <v>0</v>
      </c>
      <c r="BK2864" s="235">
        <f t="shared" si="942"/>
        <v>0</v>
      </c>
      <c r="BM2864" s="109">
        <f t="shared" si="934"/>
        <v>-4.0266757197174696</v>
      </c>
      <c r="BN2864" s="213"/>
      <c r="BR2864" s="228"/>
      <c r="BS2864" s="311"/>
      <c r="BT2864" s="3"/>
      <c r="BU2864" s="213"/>
      <c r="BV2864" s="213"/>
      <c r="BW2864" s="291"/>
    </row>
    <row r="2865" spans="1:75" x14ac:dyDescent="0.2">
      <c r="A2865" s="210"/>
      <c r="B2865" s="211"/>
      <c r="C2865" s="848" t="str">
        <f ca="1">IF(ISERR(AVERAGE(INDIRECT("B"&amp;(ROW()-INT($B$1/2))):INDIRECT("B"&amp;(ROW()+INT($B$1/2))))),"",AVERAGE(INDIRECT("B"&amp;(ROW()-INT($B$1/2))):INDIRECT("B"&amp;(ROW()+INT($B$1/2)))))</f>
        <v/>
      </c>
      <c r="D2865" s="848">
        <f t="shared" si="928"/>
        <v>0</v>
      </c>
      <c r="E2865" s="275"/>
      <c r="F2865" s="15"/>
      <c r="G2865" s="3"/>
      <c r="H2865" s="3"/>
      <c r="I2865" s="3"/>
      <c r="J2865" s="3"/>
      <c r="K2865" s="3"/>
      <c r="L2865" s="554"/>
      <c r="M2865" s="545"/>
      <c r="N2865" s="546"/>
      <c r="O2865" s="5"/>
      <c r="P2865" s="216"/>
      <c r="Q2865" s="217"/>
      <c r="R2865" s="218"/>
      <c r="S2865" s="219">
        <f t="shared" si="945"/>
        <v>0</v>
      </c>
      <c r="T2865" s="220">
        <f t="shared" si="946"/>
        <v>0</v>
      </c>
      <c r="U2865" s="214">
        <f t="shared" si="943"/>
        <v>0</v>
      </c>
      <c r="W2865" s="221"/>
      <c r="X2865" s="222"/>
      <c r="Y2865" s="222"/>
      <c r="Z2865" s="223"/>
      <c r="AA2865" s="222"/>
      <c r="AB2865" s="224"/>
      <c r="AC2865" s="225"/>
      <c r="AD2865" s="2">
        <f t="shared" si="930"/>
        <v>0</v>
      </c>
      <c r="AE2865" s="2">
        <f t="shared" si="931"/>
        <v>0</v>
      </c>
      <c r="AF2865" s="226"/>
      <c r="AG2865" s="219">
        <f t="shared" si="935"/>
        <v>0</v>
      </c>
      <c r="AH2865" s="234">
        <f t="shared" si="936"/>
        <v>0</v>
      </c>
      <c r="AI2865" s="214">
        <f t="shared" si="944"/>
        <v>0</v>
      </c>
      <c r="AK2865" s="229">
        <f t="shared" si="937"/>
        <v>0</v>
      </c>
      <c r="AL2865" s="226"/>
      <c r="AM2865" s="15"/>
      <c r="AN2865" s="232" t="e">
        <f t="shared" si="938"/>
        <v>#DIV/0!</v>
      </c>
      <c r="AO2865" s="214">
        <f t="shared" si="932"/>
        <v>0</v>
      </c>
      <c r="AQ2865" s="210"/>
      <c r="AR2865" s="231"/>
      <c r="AS2865" s="15"/>
      <c r="AT2865" s="232">
        <f t="shared" si="939"/>
        <v>0</v>
      </c>
      <c r="AU2865" s="235">
        <f t="shared" si="940"/>
        <v>0</v>
      </c>
      <c r="AY2865" s="210"/>
      <c r="AZ2865" s="231"/>
      <c r="BA2865" s="15"/>
      <c r="BB2865" s="232">
        <f t="shared" si="929"/>
        <v>0</v>
      </c>
      <c r="BC2865" s="235">
        <f t="shared" si="941"/>
        <v>0</v>
      </c>
      <c r="BG2865" s="210"/>
      <c r="BH2865" s="231"/>
      <c r="BI2865" s="15"/>
      <c r="BJ2865" s="232">
        <f t="shared" si="933"/>
        <v>0</v>
      </c>
      <c r="BK2865" s="235">
        <f t="shared" si="942"/>
        <v>0</v>
      </c>
      <c r="BM2865" s="109">
        <f t="shared" si="934"/>
        <v>-4.0285080572152063</v>
      </c>
      <c r="BN2865" s="213"/>
      <c r="BR2865" s="228"/>
      <c r="BS2865" s="311"/>
      <c r="BT2865" s="3"/>
      <c r="BU2865" s="213"/>
      <c r="BV2865" s="213"/>
      <c r="BW2865" s="291"/>
    </row>
    <row r="2866" spans="1:75" x14ac:dyDescent="0.2">
      <c r="A2866" s="210"/>
      <c r="B2866" s="211"/>
      <c r="C2866" s="848" t="str">
        <f ca="1">IF(ISERR(AVERAGE(INDIRECT("B"&amp;(ROW()-INT($B$1/2))):INDIRECT("B"&amp;(ROW()+INT($B$1/2))))),"",AVERAGE(INDIRECT("B"&amp;(ROW()-INT($B$1/2))):INDIRECT("B"&amp;(ROW()+INT($B$1/2)))))</f>
        <v/>
      </c>
      <c r="D2866" s="848">
        <f t="shared" si="928"/>
        <v>0</v>
      </c>
      <c r="E2866" s="275"/>
      <c r="F2866" s="15"/>
      <c r="G2866" s="3"/>
      <c r="H2866" s="3"/>
      <c r="I2866" s="3"/>
      <c r="J2866" s="3"/>
      <c r="K2866" s="3"/>
      <c r="L2866" s="554"/>
      <c r="M2866" s="545"/>
      <c r="N2866" s="546"/>
      <c r="O2866" s="5"/>
      <c r="P2866" s="216"/>
      <c r="Q2866" s="217"/>
      <c r="R2866" s="218"/>
      <c r="S2866" s="219">
        <f t="shared" si="945"/>
        <v>0</v>
      </c>
      <c r="T2866" s="220">
        <f t="shared" si="946"/>
        <v>0</v>
      </c>
      <c r="U2866" s="214">
        <f t="shared" si="943"/>
        <v>0</v>
      </c>
      <c r="W2866" s="221"/>
      <c r="X2866" s="222"/>
      <c r="Y2866" s="222"/>
      <c r="Z2866" s="223"/>
      <c r="AA2866" s="222"/>
      <c r="AB2866" s="224"/>
      <c r="AC2866" s="225"/>
      <c r="AD2866" s="2">
        <f t="shared" si="930"/>
        <v>0</v>
      </c>
      <c r="AE2866" s="2">
        <f t="shared" si="931"/>
        <v>0</v>
      </c>
      <c r="AF2866" s="226"/>
      <c r="AG2866" s="219">
        <f t="shared" si="935"/>
        <v>0</v>
      </c>
      <c r="AH2866" s="234">
        <f t="shared" si="936"/>
        <v>0</v>
      </c>
      <c r="AI2866" s="214">
        <f t="shared" si="944"/>
        <v>0</v>
      </c>
      <c r="AK2866" s="229">
        <f t="shared" si="937"/>
        <v>0</v>
      </c>
      <c r="AL2866" s="226"/>
      <c r="AM2866" s="15"/>
      <c r="AN2866" s="232" t="e">
        <f t="shared" si="938"/>
        <v>#DIV/0!</v>
      </c>
      <c r="AO2866" s="214">
        <f t="shared" si="932"/>
        <v>0</v>
      </c>
      <c r="AQ2866" s="210"/>
      <c r="AR2866" s="231"/>
      <c r="AS2866" s="15"/>
      <c r="AT2866" s="232">
        <f t="shared" si="939"/>
        <v>0</v>
      </c>
      <c r="AU2866" s="235">
        <f t="shared" si="940"/>
        <v>0</v>
      </c>
      <c r="AY2866" s="210"/>
      <c r="AZ2866" s="231"/>
      <c r="BA2866" s="15"/>
      <c r="BB2866" s="232">
        <f t="shared" si="929"/>
        <v>0</v>
      </c>
      <c r="BC2866" s="235">
        <f t="shared" si="941"/>
        <v>0</v>
      </c>
      <c r="BG2866" s="210"/>
      <c r="BH2866" s="231"/>
      <c r="BI2866" s="15"/>
      <c r="BJ2866" s="232">
        <f t="shared" si="933"/>
        <v>0</v>
      </c>
      <c r="BK2866" s="235">
        <f t="shared" si="942"/>
        <v>0</v>
      </c>
      <c r="BM2866" s="109">
        <f t="shared" si="934"/>
        <v>-4.030340394712943</v>
      </c>
      <c r="BN2866" s="213"/>
      <c r="BR2866" s="228"/>
      <c r="BS2866" s="311"/>
      <c r="BT2866" s="3"/>
      <c r="BU2866" s="213"/>
      <c r="BV2866" s="213"/>
      <c r="BW2866" s="291"/>
    </row>
    <row r="2867" spans="1:75" x14ac:dyDescent="0.2">
      <c r="A2867" s="210"/>
      <c r="B2867" s="211"/>
      <c r="C2867" s="848" t="str">
        <f ca="1">IF(ISERR(AVERAGE(INDIRECT("B"&amp;(ROW()-INT($B$1/2))):INDIRECT("B"&amp;(ROW()+INT($B$1/2))))),"",AVERAGE(INDIRECT("B"&amp;(ROW()-INT($B$1/2))):INDIRECT("B"&amp;(ROW()+INT($B$1/2)))))</f>
        <v/>
      </c>
      <c r="D2867" s="848">
        <f t="shared" si="928"/>
        <v>0</v>
      </c>
      <c r="E2867" s="275"/>
      <c r="F2867" s="15"/>
      <c r="G2867" s="3"/>
      <c r="H2867" s="3"/>
      <c r="I2867" s="3"/>
      <c r="J2867" s="3"/>
      <c r="K2867" s="3"/>
      <c r="L2867" s="554"/>
      <c r="M2867" s="545"/>
      <c r="N2867" s="546"/>
      <c r="O2867" s="5"/>
      <c r="P2867" s="216"/>
      <c r="Q2867" s="217"/>
      <c r="R2867" s="218"/>
      <c r="S2867" s="219">
        <f t="shared" si="945"/>
        <v>0</v>
      </c>
      <c r="T2867" s="220">
        <f t="shared" si="946"/>
        <v>0</v>
      </c>
      <c r="U2867" s="214">
        <f t="shared" si="943"/>
        <v>0</v>
      </c>
      <c r="W2867" s="221"/>
      <c r="X2867" s="222"/>
      <c r="Y2867" s="222"/>
      <c r="Z2867" s="223"/>
      <c r="AA2867" s="222"/>
      <c r="AB2867" s="224"/>
      <c r="AC2867" s="225"/>
      <c r="AD2867" s="2">
        <f t="shared" si="930"/>
        <v>0</v>
      </c>
      <c r="AE2867" s="2">
        <f t="shared" si="931"/>
        <v>0</v>
      </c>
      <c r="AF2867" s="226"/>
      <c r="AG2867" s="219">
        <f t="shared" si="935"/>
        <v>0</v>
      </c>
      <c r="AH2867" s="234">
        <f t="shared" si="936"/>
        <v>0</v>
      </c>
      <c r="AI2867" s="214">
        <f t="shared" si="944"/>
        <v>0</v>
      </c>
      <c r="AK2867" s="229">
        <f t="shared" si="937"/>
        <v>0</v>
      </c>
      <c r="AL2867" s="226"/>
      <c r="AM2867" s="15"/>
      <c r="AN2867" s="232" t="e">
        <f t="shared" si="938"/>
        <v>#DIV/0!</v>
      </c>
      <c r="AO2867" s="214">
        <f t="shared" si="932"/>
        <v>0</v>
      </c>
      <c r="AQ2867" s="210"/>
      <c r="AR2867" s="231"/>
      <c r="AS2867" s="15"/>
      <c r="AT2867" s="232">
        <f t="shared" si="939"/>
        <v>0</v>
      </c>
      <c r="AU2867" s="235">
        <f t="shared" si="940"/>
        <v>0</v>
      </c>
      <c r="AY2867" s="210"/>
      <c r="AZ2867" s="231"/>
      <c r="BA2867" s="15"/>
      <c r="BB2867" s="232">
        <f t="shared" si="929"/>
        <v>0</v>
      </c>
      <c r="BC2867" s="235">
        <f t="shared" si="941"/>
        <v>0</v>
      </c>
      <c r="BG2867" s="210"/>
      <c r="BH2867" s="231"/>
      <c r="BI2867" s="15"/>
      <c r="BJ2867" s="232">
        <f t="shared" si="933"/>
        <v>0</v>
      </c>
      <c r="BK2867" s="235">
        <f t="shared" si="942"/>
        <v>0</v>
      </c>
      <c r="BM2867" s="109">
        <f t="shared" si="934"/>
        <v>-4.0321727322106797</v>
      </c>
      <c r="BN2867" s="213"/>
      <c r="BR2867" s="228"/>
      <c r="BS2867" s="311"/>
      <c r="BT2867" s="3"/>
      <c r="BU2867" s="213"/>
      <c r="BV2867" s="213"/>
      <c r="BW2867" s="291"/>
    </row>
    <row r="2868" spans="1:75" x14ac:dyDescent="0.2">
      <c r="A2868" s="210"/>
      <c r="B2868" s="211"/>
      <c r="C2868" s="848" t="str">
        <f ca="1">IF(ISERR(AVERAGE(INDIRECT("B"&amp;(ROW()-INT($B$1/2))):INDIRECT("B"&amp;(ROW()+INT($B$1/2))))),"",AVERAGE(INDIRECT("B"&amp;(ROW()-INT($B$1/2))):INDIRECT("B"&amp;(ROW()+INT($B$1/2)))))</f>
        <v/>
      </c>
      <c r="D2868" s="848">
        <f t="shared" si="928"/>
        <v>0</v>
      </c>
      <c r="E2868" s="275"/>
      <c r="F2868" s="15"/>
      <c r="G2868" s="3"/>
      <c r="H2868" s="3"/>
      <c r="I2868" s="3"/>
      <c r="J2868" s="3"/>
      <c r="K2868" s="3"/>
      <c r="L2868" s="554"/>
      <c r="M2868" s="545"/>
      <c r="N2868" s="546"/>
      <c r="O2868" s="5"/>
      <c r="P2868" s="216"/>
      <c r="Q2868" s="217"/>
      <c r="R2868" s="218"/>
      <c r="S2868" s="219">
        <f t="shared" si="945"/>
        <v>0</v>
      </c>
      <c r="T2868" s="220">
        <f t="shared" si="946"/>
        <v>0</v>
      </c>
      <c r="U2868" s="214">
        <f t="shared" si="943"/>
        <v>0</v>
      </c>
      <c r="W2868" s="221"/>
      <c r="X2868" s="222"/>
      <c r="Y2868" s="222"/>
      <c r="Z2868" s="223"/>
      <c r="AA2868" s="222"/>
      <c r="AB2868" s="224"/>
      <c r="AC2868" s="225"/>
      <c r="AD2868" s="2">
        <f t="shared" si="930"/>
        <v>0</v>
      </c>
      <c r="AE2868" s="2">
        <f t="shared" si="931"/>
        <v>0</v>
      </c>
      <c r="AF2868" s="226"/>
      <c r="AG2868" s="219">
        <f t="shared" si="935"/>
        <v>0</v>
      </c>
      <c r="AH2868" s="234">
        <f t="shared" si="936"/>
        <v>0</v>
      </c>
      <c r="AI2868" s="214">
        <f t="shared" si="944"/>
        <v>0</v>
      </c>
      <c r="AK2868" s="229">
        <f t="shared" si="937"/>
        <v>0</v>
      </c>
      <c r="AL2868" s="226"/>
      <c r="AM2868" s="15"/>
      <c r="AN2868" s="232" t="e">
        <f t="shared" si="938"/>
        <v>#DIV/0!</v>
      </c>
      <c r="AO2868" s="214">
        <f t="shared" si="932"/>
        <v>0</v>
      </c>
      <c r="AQ2868" s="210"/>
      <c r="AR2868" s="231"/>
      <c r="AS2868" s="15"/>
      <c r="AT2868" s="232">
        <f t="shared" si="939"/>
        <v>0</v>
      </c>
      <c r="AU2868" s="235">
        <f t="shared" si="940"/>
        <v>0</v>
      </c>
      <c r="AY2868" s="210"/>
      <c r="AZ2868" s="231"/>
      <c r="BA2868" s="15"/>
      <c r="BB2868" s="232">
        <f t="shared" si="929"/>
        <v>0</v>
      </c>
      <c r="BC2868" s="235">
        <f t="shared" si="941"/>
        <v>0</v>
      </c>
      <c r="BG2868" s="210"/>
      <c r="BH2868" s="231"/>
      <c r="BI2868" s="15"/>
      <c r="BJ2868" s="232">
        <f t="shared" si="933"/>
        <v>0</v>
      </c>
      <c r="BK2868" s="235">
        <f t="shared" si="942"/>
        <v>0</v>
      </c>
      <c r="BM2868" s="109">
        <f t="shared" si="934"/>
        <v>-4.0340050697084164</v>
      </c>
      <c r="BN2868" s="213"/>
      <c r="BR2868" s="228"/>
      <c r="BS2868" s="311"/>
      <c r="BT2868" s="3"/>
      <c r="BU2868" s="213"/>
      <c r="BV2868" s="213"/>
      <c r="BW2868" s="291"/>
    </row>
    <row r="2869" spans="1:75" x14ac:dyDescent="0.2">
      <c r="A2869" s="210"/>
      <c r="B2869" s="211"/>
      <c r="C2869" s="848" t="str">
        <f ca="1">IF(ISERR(AVERAGE(INDIRECT("B"&amp;(ROW()-INT($B$1/2))):INDIRECT("B"&amp;(ROW()+INT($B$1/2))))),"",AVERAGE(INDIRECT("B"&amp;(ROW()-INT($B$1/2))):INDIRECT("B"&amp;(ROW()+INT($B$1/2)))))</f>
        <v/>
      </c>
      <c r="D2869" s="848">
        <f t="shared" si="928"/>
        <v>0</v>
      </c>
      <c r="E2869" s="275"/>
      <c r="F2869" s="15"/>
      <c r="G2869" s="3"/>
      <c r="H2869" s="3"/>
      <c r="I2869" s="3"/>
      <c r="J2869" s="3"/>
      <c r="K2869" s="3"/>
      <c r="L2869" s="554"/>
      <c r="M2869" s="545"/>
      <c r="N2869" s="546"/>
      <c r="O2869" s="5"/>
      <c r="P2869" s="216"/>
      <c r="Q2869" s="217"/>
      <c r="R2869" s="218"/>
      <c r="S2869" s="219">
        <f t="shared" si="945"/>
        <v>0</v>
      </c>
      <c r="T2869" s="220">
        <f t="shared" si="946"/>
        <v>0</v>
      </c>
      <c r="U2869" s="214">
        <f t="shared" si="943"/>
        <v>0</v>
      </c>
      <c r="W2869" s="221"/>
      <c r="X2869" s="222"/>
      <c r="Y2869" s="222"/>
      <c r="Z2869" s="223"/>
      <c r="AA2869" s="222"/>
      <c r="AB2869" s="224"/>
      <c r="AC2869" s="225"/>
      <c r="AD2869" s="2">
        <f t="shared" si="930"/>
        <v>0</v>
      </c>
      <c r="AE2869" s="2">
        <f t="shared" si="931"/>
        <v>0</v>
      </c>
      <c r="AF2869" s="226"/>
      <c r="AG2869" s="219">
        <f t="shared" si="935"/>
        <v>0</v>
      </c>
      <c r="AH2869" s="234">
        <f t="shared" si="936"/>
        <v>0</v>
      </c>
      <c r="AI2869" s="214">
        <f t="shared" si="944"/>
        <v>0</v>
      </c>
      <c r="AK2869" s="229">
        <f t="shared" si="937"/>
        <v>0</v>
      </c>
      <c r="AL2869" s="226"/>
      <c r="AM2869" s="15"/>
      <c r="AN2869" s="232" t="e">
        <f t="shared" si="938"/>
        <v>#DIV/0!</v>
      </c>
      <c r="AO2869" s="214">
        <f t="shared" si="932"/>
        <v>0</v>
      </c>
      <c r="AQ2869" s="210"/>
      <c r="AR2869" s="231"/>
      <c r="AS2869" s="15"/>
      <c r="AT2869" s="232">
        <f t="shared" si="939"/>
        <v>0</v>
      </c>
      <c r="AU2869" s="235">
        <f t="shared" si="940"/>
        <v>0</v>
      </c>
      <c r="AY2869" s="210"/>
      <c r="AZ2869" s="231"/>
      <c r="BA2869" s="15"/>
      <c r="BB2869" s="232">
        <f t="shared" si="929"/>
        <v>0</v>
      </c>
      <c r="BC2869" s="235">
        <f t="shared" si="941"/>
        <v>0</v>
      </c>
      <c r="BG2869" s="210"/>
      <c r="BH2869" s="231"/>
      <c r="BI2869" s="15"/>
      <c r="BJ2869" s="232">
        <f t="shared" si="933"/>
        <v>0</v>
      </c>
      <c r="BK2869" s="235">
        <f t="shared" si="942"/>
        <v>0</v>
      </c>
      <c r="BM2869" s="109">
        <f t="shared" si="934"/>
        <v>-4.0358374072061531</v>
      </c>
      <c r="BN2869" s="213"/>
      <c r="BR2869" s="228"/>
      <c r="BS2869" s="311"/>
      <c r="BT2869" s="3"/>
      <c r="BU2869" s="213"/>
      <c r="BV2869" s="213"/>
      <c r="BW2869" s="291"/>
    </row>
    <row r="2870" spans="1:75" x14ac:dyDescent="0.2">
      <c r="A2870" s="210"/>
      <c r="B2870" s="211"/>
      <c r="C2870" s="848" t="str">
        <f ca="1">IF(ISERR(AVERAGE(INDIRECT("B"&amp;(ROW()-INT($B$1/2))):INDIRECT("B"&amp;(ROW()+INT($B$1/2))))),"",AVERAGE(INDIRECT("B"&amp;(ROW()-INT($B$1/2))):INDIRECT("B"&amp;(ROW()+INT($B$1/2)))))</f>
        <v/>
      </c>
      <c r="D2870" s="848">
        <f t="shared" si="928"/>
        <v>0</v>
      </c>
      <c r="E2870" s="275"/>
      <c r="F2870" s="15"/>
      <c r="G2870" s="3"/>
      <c r="H2870" s="3"/>
      <c r="I2870" s="3"/>
      <c r="J2870" s="3"/>
      <c r="K2870" s="3"/>
      <c r="L2870" s="554"/>
      <c r="M2870" s="545"/>
      <c r="N2870" s="546"/>
      <c r="O2870" s="5"/>
      <c r="P2870" s="216"/>
      <c r="Q2870" s="217"/>
      <c r="R2870" s="218"/>
      <c r="S2870" s="219">
        <f t="shared" si="945"/>
        <v>0</v>
      </c>
      <c r="T2870" s="220">
        <f t="shared" si="946"/>
        <v>0</v>
      </c>
      <c r="U2870" s="214">
        <f t="shared" si="943"/>
        <v>0</v>
      </c>
      <c r="W2870" s="221"/>
      <c r="X2870" s="222"/>
      <c r="Y2870" s="222"/>
      <c r="Z2870" s="223"/>
      <c r="AA2870" s="222"/>
      <c r="AB2870" s="224"/>
      <c r="AC2870" s="225"/>
      <c r="AD2870" s="2">
        <f t="shared" si="930"/>
        <v>0</v>
      </c>
      <c r="AE2870" s="2">
        <f t="shared" si="931"/>
        <v>0</v>
      </c>
      <c r="AF2870" s="226"/>
      <c r="AG2870" s="219">
        <f t="shared" si="935"/>
        <v>0</v>
      </c>
      <c r="AH2870" s="234">
        <f t="shared" si="936"/>
        <v>0</v>
      </c>
      <c r="AI2870" s="214">
        <f t="shared" si="944"/>
        <v>0</v>
      </c>
      <c r="AK2870" s="229">
        <f t="shared" si="937"/>
        <v>0</v>
      </c>
      <c r="AL2870" s="226"/>
      <c r="AM2870" s="15"/>
      <c r="AN2870" s="232" t="e">
        <f t="shared" si="938"/>
        <v>#DIV/0!</v>
      </c>
      <c r="AO2870" s="214">
        <f t="shared" si="932"/>
        <v>0</v>
      </c>
      <c r="AQ2870" s="210"/>
      <c r="AR2870" s="231"/>
      <c r="AS2870" s="15"/>
      <c r="AT2870" s="232">
        <f t="shared" si="939"/>
        <v>0</v>
      </c>
      <c r="AU2870" s="235">
        <f t="shared" si="940"/>
        <v>0</v>
      </c>
      <c r="AY2870" s="210"/>
      <c r="AZ2870" s="231"/>
      <c r="BA2870" s="15"/>
      <c r="BB2870" s="232">
        <f t="shared" si="929"/>
        <v>0</v>
      </c>
      <c r="BC2870" s="235">
        <f t="shared" si="941"/>
        <v>0</v>
      </c>
      <c r="BG2870" s="210"/>
      <c r="BH2870" s="231"/>
      <c r="BI2870" s="15"/>
      <c r="BJ2870" s="232">
        <f t="shared" si="933"/>
        <v>0</v>
      </c>
      <c r="BK2870" s="235">
        <f t="shared" si="942"/>
        <v>0</v>
      </c>
      <c r="BM2870" s="109">
        <f t="shared" si="934"/>
        <v>-4.0376697447038898</v>
      </c>
      <c r="BN2870" s="213"/>
      <c r="BR2870" s="228"/>
      <c r="BS2870" s="311"/>
      <c r="BT2870" s="3"/>
      <c r="BU2870" s="213"/>
      <c r="BV2870" s="213"/>
      <c r="BW2870" s="291"/>
    </row>
    <row r="2871" spans="1:75" x14ac:dyDescent="0.2">
      <c r="A2871" s="210"/>
      <c r="B2871" s="211"/>
      <c r="C2871" s="848" t="str">
        <f ca="1">IF(ISERR(AVERAGE(INDIRECT("B"&amp;(ROW()-INT($B$1/2))):INDIRECT("B"&amp;(ROW()+INT($B$1/2))))),"",AVERAGE(INDIRECT("B"&amp;(ROW()-INT($B$1/2))):INDIRECT("B"&amp;(ROW()+INT($B$1/2)))))</f>
        <v/>
      </c>
      <c r="D2871" s="848">
        <f t="shared" si="928"/>
        <v>0</v>
      </c>
      <c r="E2871" s="275"/>
      <c r="F2871" s="15"/>
      <c r="G2871" s="3"/>
      <c r="H2871" s="3"/>
      <c r="I2871" s="3"/>
      <c r="J2871" s="3"/>
      <c r="K2871" s="3"/>
      <c r="L2871" s="554"/>
      <c r="M2871" s="545"/>
      <c r="N2871" s="546"/>
      <c r="O2871" s="5"/>
      <c r="P2871" s="216"/>
      <c r="Q2871" s="217"/>
      <c r="R2871" s="218"/>
      <c r="S2871" s="219">
        <f t="shared" si="945"/>
        <v>0</v>
      </c>
      <c r="T2871" s="220">
        <f t="shared" si="946"/>
        <v>0</v>
      </c>
      <c r="U2871" s="214">
        <f t="shared" si="943"/>
        <v>0</v>
      </c>
      <c r="W2871" s="221"/>
      <c r="X2871" s="222"/>
      <c r="Y2871" s="222"/>
      <c r="Z2871" s="223"/>
      <c r="AA2871" s="222"/>
      <c r="AB2871" s="224"/>
      <c r="AC2871" s="225"/>
      <c r="AD2871" s="2">
        <f t="shared" si="930"/>
        <v>0</v>
      </c>
      <c r="AE2871" s="2">
        <f t="shared" si="931"/>
        <v>0</v>
      </c>
      <c r="AF2871" s="226"/>
      <c r="AG2871" s="219">
        <f t="shared" si="935"/>
        <v>0</v>
      </c>
      <c r="AH2871" s="234">
        <f t="shared" si="936"/>
        <v>0</v>
      </c>
      <c r="AI2871" s="214">
        <f t="shared" si="944"/>
        <v>0</v>
      </c>
      <c r="AK2871" s="229">
        <f t="shared" si="937"/>
        <v>0</v>
      </c>
      <c r="AL2871" s="226"/>
      <c r="AM2871" s="15"/>
      <c r="AN2871" s="232" t="e">
        <f t="shared" si="938"/>
        <v>#DIV/0!</v>
      </c>
      <c r="AO2871" s="214">
        <f t="shared" si="932"/>
        <v>0</v>
      </c>
      <c r="AQ2871" s="210"/>
      <c r="AR2871" s="231"/>
      <c r="AS2871" s="15"/>
      <c r="AT2871" s="232">
        <f t="shared" si="939"/>
        <v>0</v>
      </c>
      <c r="AU2871" s="235">
        <f t="shared" si="940"/>
        <v>0</v>
      </c>
      <c r="AY2871" s="210"/>
      <c r="AZ2871" s="231"/>
      <c r="BA2871" s="15"/>
      <c r="BB2871" s="232">
        <f t="shared" si="929"/>
        <v>0</v>
      </c>
      <c r="BC2871" s="235">
        <f t="shared" si="941"/>
        <v>0</v>
      </c>
      <c r="BG2871" s="210"/>
      <c r="BH2871" s="231"/>
      <c r="BI2871" s="15"/>
      <c r="BJ2871" s="232">
        <f t="shared" si="933"/>
        <v>0</v>
      </c>
      <c r="BK2871" s="235">
        <f t="shared" si="942"/>
        <v>0</v>
      </c>
      <c r="BM2871" s="109">
        <f t="shared" si="934"/>
        <v>-4.0395020822016265</v>
      </c>
      <c r="BN2871" s="213"/>
      <c r="BR2871" s="228"/>
      <c r="BS2871" s="311"/>
      <c r="BT2871" s="3"/>
      <c r="BU2871" s="213"/>
      <c r="BV2871" s="213"/>
      <c r="BW2871" s="291"/>
    </row>
    <row r="2872" spans="1:75" x14ac:dyDescent="0.2">
      <c r="A2872" s="210"/>
      <c r="B2872" s="211"/>
      <c r="C2872" s="848" t="str">
        <f ca="1">IF(ISERR(AVERAGE(INDIRECT("B"&amp;(ROW()-INT($B$1/2))):INDIRECT("B"&amp;(ROW()+INT($B$1/2))))),"",AVERAGE(INDIRECT("B"&amp;(ROW()-INT($B$1/2))):INDIRECT("B"&amp;(ROW()+INT($B$1/2)))))</f>
        <v/>
      </c>
      <c r="D2872" s="848">
        <f t="shared" si="928"/>
        <v>0</v>
      </c>
      <c r="E2872" s="275"/>
      <c r="F2872" s="15"/>
      <c r="G2872" s="3"/>
      <c r="H2872" s="3"/>
      <c r="I2872" s="3"/>
      <c r="J2872" s="3"/>
      <c r="K2872" s="3"/>
      <c r="L2872" s="554"/>
      <c r="M2872" s="545"/>
      <c r="N2872" s="546"/>
      <c r="O2872" s="5"/>
      <c r="P2872" s="216"/>
      <c r="Q2872" s="217"/>
      <c r="R2872" s="218"/>
      <c r="S2872" s="219">
        <f t="shared" si="945"/>
        <v>0</v>
      </c>
      <c r="T2872" s="220">
        <f t="shared" si="946"/>
        <v>0</v>
      </c>
      <c r="U2872" s="214">
        <f t="shared" si="943"/>
        <v>0</v>
      </c>
      <c r="W2872" s="221"/>
      <c r="X2872" s="222"/>
      <c r="Y2872" s="222"/>
      <c r="Z2872" s="223"/>
      <c r="AA2872" s="222"/>
      <c r="AB2872" s="224"/>
      <c r="AC2872" s="225"/>
      <c r="AD2872" s="2">
        <f t="shared" si="930"/>
        <v>0</v>
      </c>
      <c r="AE2872" s="2">
        <f t="shared" si="931"/>
        <v>0</v>
      </c>
      <c r="AF2872" s="226"/>
      <c r="AG2872" s="219">
        <f t="shared" si="935"/>
        <v>0</v>
      </c>
      <c r="AH2872" s="234">
        <f t="shared" si="936"/>
        <v>0</v>
      </c>
      <c r="AI2872" s="214">
        <f t="shared" si="944"/>
        <v>0</v>
      </c>
      <c r="AK2872" s="229">
        <f t="shared" si="937"/>
        <v>0</v>
      </c>
      <c r="AL2872" s="226"/>
      <c r="AM2872" s="15"/>
      <c r="AN2872" s="232" t="e">
        <f t="shared" si="938"/>
        <v>#DIV/0!</v>
      </c>
      <c r="AO2872" s="214">
        <f t="shared" si="932"/>
        <v>0</v>
      </c>
      <c r="AQ2872" s="210"/>
      <c r="AR2872" s="231"/>
      <c r="AS2872" s="15"/>
      <c r="AT2872" s="232">
        <f t="shared" si="939"/>
        <v>0</v>
      </c>
      <c r="AU2872" s="235">
        <f t="shared" si="940"/>
        <v>0</v>
      </c>
      <c r="AY2872" s="210"/>
      <c r="AZ2872" s="231"/>
      <c r="BA2872" s="15"/>
      <c r="BB2872" s="232">
        <f t="shared" si="929"/>
        <v>0</v>
      </c>
      <c r="BC2872" s="235">
        <f t="shared" si="941"/>
        <v>0</v>
      </c>
      <c r="BG2872" s="210"/>
      <c r="BH2872" s="231"/>
      <c r="BI2872" s="15"/>
      <c r="BJ2872" s="232">
        <f t="shared" si="933"/>
        <v>0</v>
      </c>
      <c r="BK2872" s="235">
        <f t="shared" si="942"/>
        <v>0</v>
      </c>
      <c r="BM2872" s="109">
        <f t="shared" si="934"/>
        <v>-4.0413344196993632</v>
      </c>
      <c r="BN2872" s="213"/>
      <c r="BR2872" s="228"/>
      <c r="BS2872" s="311"/>
      <c r="BT2872" s="3"/>
      <c r="BU2872" s="213"/>
      <c r="BV2872" s="213"/>
      <c r="BW2872" s="291"/>
    </row>
    <row r="2873" spans="1:75" x14ac:dyDescent="0.2">
      <c r="A2873" s="210"/>
      <c r="B2873" s="211"/>
      <c r="C2873" s="848" t="str">
        <f ca="1">IF(ISERR(AVERAGE(INDIRECT("B"&amp;(ROW()-INT($B$1/2))):INDIRECT("B"&amp;(ROW()+INT($B$1/2))))),"",AVERAGE(INDIRECT("B"&amp;(ROW()-INT($B$1/2))):INDIRECT("B"&amp;(ROW()+INT($B$1/2)))))</f>
        <v/>
      </c>
      <c r="D2873" s="848">
        <f t="shared" si="928"/>
        <v>0</v>
      </c>
      <c r="E2873" s="275"/>
      <c r="F2873" s="15"/>
      <c r="G2873" s="3"/>
      <c r="H2873" s="3"/>
      <c r="I2873" s="3"/>
      <c r="J2873" s="3"/>
      <c r="K2873" s="3"/>
      <c r="L2873" s="554"/>
      <c r="M2873" s="545"/>
      <c r="N2873" s="546"/>
      <c r="O2873" s="5"/>
      <c r="P2873" s="216"/>
      <c r="Q2873" s="217"/>
      <c r="R2873" s="218"/>
      <c r="S2873" s="219">
        <f t="shared" si="945"/>
        <v>0</v>
      </c>
      <c r="T2873" s="220">
        <f t="shared" si="946"/>
        <v>0</v>
      </c>
      <c r="U2873" s="214">
        <f t="shared" si="943"/>
        <v>0</v>
      </c>
      <c r="W2873" s="221"/>
      <c r="X2873" s="222"/>
      <c r="Y2873" s="222"/>
      <c r="Z2873" s="223"/>
      <c r="AA2873" s="222"/>
      <c r="AB2873" s="224"/>
      <c r="AC2873" s="225"/>
      <c r="AD2873" s="2">
        <f t="shared" si="930"/>
        <v>0</v>
      </c>
      <c r="AE2873" s="2">
        <f t="shared" si="931"/>
        <v>0</v>
      </c>
      <c r="AF2873" s="226"/>
      <c r="AG2873" s="219">
        <f t="shared" si="935"/>
        <v>0</v>
      </c>
      <c r="AH2873" s="234">
        <f t="shared" si="936"/>
        <v>0</v>
      </c>
      <c r="AI2873" s="214">
        <f t="shared" si="944"/>
        <v>0</v>
      </c>
      <c r="AK2873" s="229">
        <f t="shared" si="937"/>
        <v>0</v>
      </c>
      <c r="AL2873" s="226"/>
      <c r="AM2873" s="15"/>
      <c r="AN2873" s="232" t="e">
        <f t="shared" si="938"/>
        <v>#DIV/0!</v>
      </c>
      <c r="AO2873" s="214">
        <f t="shared" si="932"/>
        <v>0</v>
      </c>
      <c r="AQ2873" s="210"/>
      <c r="AR2873" s="231"/>
      <c r="AS2873" s="15"/>
      <c r="AT2873" s="232">
        <f t="shared" si="939"/>
        <v>0</v>
      </c>
      <c r="AU2873" s="235">
        <f t="shared" si="940"/>
        <v>0</v>
      </c>
      <c r="AY2873" s="210"/>
      <c r="AZ2873" s="231"/>
      <c r="BA2873" s="15"/>
      <c r="BB2873" s="232">
        <f t="shared" si="929"/>
        <v>0</v>
      </c>
      <c r="BC2873" s="235">
        <f t="shared" si="941"/>
        <v>0</v>
      </c>
      <c r="BG2873" s="210"/>
      <c r="BH2873" s="231"/>
      <c r="BI2873" s="15"/>
      <c r="BJ2873" s="232">
        <f t="shared" si="933"/>
        <v>0</v>
      </c>
      <c r="BK2873" s="235">
        <f t="shared" si="942"/>
        <v>0</v>
      </c>
      <c r="BM2873" s="109">
        <f t="shared" si="934"/>
        <v>-4.0431667571970999</v>
      </c>
      <c r="BN2873" s="213"/>
      <c r="BR2873" s="228"/>
      <c r="BS2873" s="311"/>
      <c r="BT2873" s="3"/>
      <c r="BU2873" s="213"/>
      <c r="BV2873" s="213"/>
      <c r="BW2873" s="291"/>
    </row>
    <row r="2874" spans="1:75" x14ac:dyDescent="0.2">
      <c r="A2874" s="210"/>
      <c r="B2874" s="211"/>
      <c r="C2874" s="848" t="str">
        <f ca="1">IF(ISERR(AVERAGE(INDIRECT("B"&amp;(ROW()-INT($B$1/2))):INDIRECT("B"&amp;(ROW()+INT($B$1/2))))),"",AVERAGE(INDIRECT("B"&amp;(ROW()-INT($B$1/2))):INDIRECT("B"&amp;(ROW()+INT($B$1/2)))))</f>
        <v/>
      </c>
      <c r="D2874" s="848">
        <f t="shared" si="928"/>
        <v>0</v>
      </c>
      <c r="E2874" s="275"/>
      <c r="F2874" s="15"/>
      <c r="G2874" s="3"/>
      <c r="H2874" s="3"/>
      <c r="I2874" s="3"/>
      <c r="J2874" s="3"/>
      <c r="K2874" s="3"/>
      <c r="L2874" s="554"/>
      <c r="M2874" s="545"/>
      <c r="N2874" s="546"/>
      <c r="O2874" s="5"/>
      <c r="P2874" s="216"/>
      <c r="Q2874" s="217"/>
      <c r="R2874" s="218"/>
      <c r="S2874" s="219">
        <f t="shared" si="945"/>
        <v>0</v>
      </c>
      <c r="T2874" s="220">
        <f t="shared" si="946"/>
        <v>0</v>
      </c>
      <c r="U2874" s="214">
        <f t="shared" si="943"/>
        <v>0</v>
      </c>
      <c r="W2874" s="221"/>
      <c r="X2874" s="222"/>
      <c r="Y2874" s="222"/>
      <c r="Z2874" s="223"/>
      <c r="AA2874" s="222"/>
      <c r="AB2874" s="224"/>
      <c r="AC2874" s="225"/>
      <c r="AD2874" s="2">
        <f t="shared" si="930"/>
        <v>0</v>
      </c>
      <c r="AE2874" s="2">
        <f t="shared" si="931"/>
        <v>0</v>
      </c>
      <c r="AF2874" s="226"/>
      <c r="AG2874" s="219">
        <f t="shared" si="935"/>
        <v>0</v>
      </c>
      <c r="AH2874" s="234">
        <f t="shared" si="936"/>
        <v>0</v>
      </c>
      <c r="AI2874" s="214">
        <f t="shared" si="944"/>
        <v>0</v>
      </c>
      <c r="AK2874" s="229">
        <f t="shared" si="937"/>
        <v>0</v>
      </c>
      <c r="AL2874" s="226"/>
      <c r="AM2874" s="15"/>
      <c r="AN2874" s="232" t="e">
        <f t="shared" si="938"/>
        <v>#DIV/0!</v>
      </c>
      <c r="AO2874" s="214">
        <f t="shared" si="932"/>
        <v>0</v>
      </c>
      <c r="AQ2874" s="210"/>
      <c r="AR2874" s="231"/>
      <c r="AS2874" s="15"/>
      <c r="AT2874" s="232">
        <f t="shared" si="939"/>
        <v>0</v>
      </c>
      <c r="AU2874" s="235">
        <f t="shared" si="940"/>
        <v>0</v>
      </c>
      <c r="AY2874" s="210"/>
      <c r="AZ2874" s="231"/>
      <c r="BA2874" s="15"/>
      <c r="BB2874" s="232">
        <f t="shared" si="929"/>
        <v>0</v>
      </c>
      <c r="BC2874" s="235">
        <f t="shared" si="941"/>
        <v>0</v>
      </c>
      <c r="BG2874" s="210"/>
      <c r="BH2874" s="231"/>
      <c r="BI2874" s="15"/>
      <c r="BJ2874" s="232">
        <f t="shared" si="933"/>
        <v>0</v>
      </c>
      <c r="BK2874" s="235">
        <f t="shared" si="942"/>
        <v>0</v>
      </c>
      <c r="BM2874" s="109">
        <f t="shared" si="934"/>
        <v>-4.0449990946948366</v>
      </c>
      <c r="BN2874" s="213"/>
      <c r="BR2874" s="228"/>
      <c r="BS2874" s="311"/>
      <c r="BT2874" s="3"/>
      <c r="BU2874" s="213"/>
      <c r="BV2874" s="213"/>
      <c r="BW2874" s="291"/>
    </row>
    <row r="2875" spans="1:75" x14ac:dyDescent="0.2">
      <c r="A2875" s="210"/>
      <c r="B2875" s="211"/>
      <c r="C2875" s="848" t="str">
        <f ca="1">IF(ISERR(AVERAGE(INDIRECT("B"&amp;(ROW()-INT($B$1/2))):INDIRECT("B"&amp;(ROW()+INT($B$1/2))))),"",AVERAGE(INDIRECT("B"&amp;(ROW()-INT($B$1/2))):INDIRECT("B"&amp;(ROW()+INT($B$1/2)))))</f>
        <v/>
      </c>
      <c r="D2875" s="848">
        <f t="shared" si="928"/>
        <v>0</v>
      </c>
      <c r="E2875" s="275"/>
      <c r="F2875" s="15"/>
      <c r="G2875" s="3"/>
      <c r="H2875" s="3"/>
      <c r="I2875" s="3"/>
      <c r="J2875" s="3"/>
      <c r="K2875" s="3"/>
      <c r="L2875" s="554"/>
      <c r="M2875" s="545"/>
      <c r="N2875" s="546"/>
      <c r="O2875" s="5"/>
      <c r="P2875" s="216"/>
      <c r="Q2875" s="217"/>
      <c r="R2875" s="218"/>
      <c r="S2875" s="219">
        <f t="shared" si="945"/>
        <v>0</v>
      </c>
      <c r="T2875" s="220">
        <f t="shared" si="946"/>
        <v>0</v>
      </c>
      <c r="U2875" s="214">
        <f t="shared" si="943"/>
        <v>0</v>
      </c>
      <c r="W2875" s="221"/>
      <c r="X2875" s="222"/>
      <c r="Y2875" s="222"/>
      <c r="Z2875" s="223"/>
      <c r="AA2875" s="222"/>
      <c r="AB2875" s="224"/>
      <c r="AC2875" s="225"/>
      <c r="AD2875" s="2">
        <f t="shared" si="930"/>
        <v>0</v>
      </c>
      <c r="AE2875" s="2">
        <f t="shared" si="931"/>
        <v>0</v>
      </c>
      <c r="AF2875" s="226"/>
      <c r="AG2875" s="219">
        <f t="shared" si="935"/>
        <v>0</v>
      </c>
      <c r="AH2875" s="234">
        <f t="shared" si="936"/>
        <v>0</v>
      </c>
      <c r="AI2875" s="214">
        <f t="shared" si="944"/>
        <v>0</v>
      </c>
      <c r="AK2875" s="229">
        <f t="shared" si="937"/>
        <v>0</v>
      </c>
      <c r="AL2875" s="226"/>
      <c r="AM2875" s="15"/>
      <c r="AN2875" s="232" t="e">
        <f t="shared" si="938"/>
        <v>#DIV/0!</v>
      </c>
      <c r="AO2875" s="214">
        <f t="shared" si="932"/>
        <v>0</v>
      </c>
      <c r="AQ2875" s="210"/>
      <c r="AR2875" s="231"/>
      <c r="AS2875" s="15"/>
      <c r="AT2875" s="232">
        <f t="shared" si="939"/>
        <v>0</v>
      </c>
      <c r="AU2875" s="235">
        <f t="shared" si="940"/>
        <v>0</v>
      </c>
      <c r="AY2875" s="210"/>
      <c r="AZ2875" s="231"/>
      <c r="BA2875" s="15"/>
      <c r="BB2875" s="232">
        <f t="shared" si="929"/>
        <v>0</v>
      </c>
      <c r="BC2875" s="235">
        <f t="shared" si="941"/>
        <v>0</v>
      </c>
      <c r="BG2875" s="210"/>
      <c r="BH2875" s="231"/>
      <c r="BI2875" s="15"/>
      <c r="BJ2875" s="232">
        <f t="shared" si="933"/>
        <v>0</v>
      </c>
      <c r="BK2875" s="235">
        <f t="shared" si="942"/>
        <v>0</v>
      </c>
      <c r="BM2875" s="109">
        <f t="shared" si="934"/>
        <v>-4.0468314321925734</v>
      </c>
      <c r="BN2875" s="213"/>
      <c r="BR2875" s="228"/>
      <c r="BS2875" s="311"/>
      <c r="BT2875" s="3"/>
      <c r="BU2875" s="213"/>
      <c r="BV2875" s="213"/>
      <c r="BW2875" s="291"/>
    </row>
    <row r="2876" spans="1:75" x14ac:dyDescent="0.2">
      <c r="A2876" s="210"/>
      <c r="B2876" s="211"/>
      <c r="C2876" s="848" t="str">
        <f ca="1">IF(ISERR(AVERAGE(INDIRECT("B"&amp;(ROW()-INT($B$1/2))):INDIRECT("B"&amp;(ROW()+INT($B$1/2))))),"",AVERAGE(INDIRECT("B"&amp;(ROW()-INT($B$1/2))):INDIRECT("B"&amp;(ROW()+INT($B$1/2)))))</f>
        <v/>
      </c>
      <c r="D2876" s="848">
        <f t="shared" si="928"/>
        <v>0</v>
      </c>
      <c r="E2876" s="275"/>
      <c r="F2876" s="15"/>
      <c r="G2876" s="3"/>
      <c r="H2876" s="3"/>
      <c r="I2876" s="3"/>
      <c r="J2876" s="3"/>
      <c r="K2876" s="3"/>
      <c r="L2876" s="554"/>
      <c r="M2876" s="545"/>
      <c r="N2876" s="546"/>
      <c r="O2876" s="5"/>
      <c r="P2876" s="216"/>
      <c r="Q2876" s="217"/>
      <c r="R2876" s="218"/>
      <c r="S2876" s="219">
        <f t="shared" si="945"/>
        <v>0</v>
      </c>
      <c r="T2876" s="220">
        <f t="shared" si="946"/>
        <v>0</v>
      </c>
      <c r="U2876" s="214">
        <f t="shared" si="943"/>
        <v>0</v>
      </c>
      <c r="W2876" s="221"/>
      <c r="X2876" s="222"/>
      <c r="Y2876" s="222"/>
      <c r="Z2876" s="223"/>
      <c r="AA2876" s="222"/>
      <c r="AB2876" s="224"/>
      <c r="AC2876" s="225"/>
      <c r="AD2876" s="2">
        <f t="shared" si="930"/>
        <v>0</v>
      </c>
      <c r="AE2876" s="2">
        <f t="shared" si="931"/>
        <v>0</v>
      </c>
      <c r="AF2876" s="226"/>
      <c r="AG2876" s="219">
        <f t="shared" si="935"/>
        <v>0</v>
      </c>
      <c r="AH2876" s="234">
        <f t="shared" si="936"/>
        <v>0</v>
      </c>
      <c r="AI2876" s="214">
        <f t="shared" si="944"/>
        <v>0</v>
      </c>
      <c r="AK2876" s="229">
        <f t="shared" si="937"/>
        <v>0</v>
      </c>
      <c r="AL2876" s="226"/>
      <c r="AM2876" s="15"/>
      <c r="AN2876" s="232" t="e">
        <f t="shared" si="938"/>
        <v>#DIV/0!</v>
      </c>
      <c r="AO2876" s="214">
        <f t="shared" si="932"/>
        <v>0</v>
      </c>
      <c r="AQ2876" s="210"/>
      <c r="AR2876" s="231"/>
      <c r="AS2876" s="15"/>
      <c r="AT2876" s="232">
        <f t="shared" si="939"/>
        <v>0</v>
      </c>
      <c r="AU2876" s="235">
        <f t="shared" si="940"/>
        <v>0</v>
      </c>
      <c r="AY2876" s="210"/>
      <c r="AZ2876" s="231"/>
      <c r="BA2876" s="15"/>
      <c r="BB2876" s="232">
        <f t="shared" si="929"/>
        <v>0</v>
      </c>
      <c r="BC2876" s="235">
        <f t="shared" si="941"/>
        <v>0</v>
      </c>
      <c r="BG2876" s="210"/>
      <c r="BH2876" s="231"/>
      <c r="BI2876" s="15"/>
      <c r="BJ2876" s="232">
        <f t="shared" si="933"/>
        <v>0</v>
      </c>
      <c r="BK2876" s="235">
        <f t="shared" si="942"/>
        <v>0</v>
      </c>
      <c r="BM2876" s="109">
        <f t="shared" si="934"/>
        <v>-4.0486637696903101</v>
      </c>
      <c r="BN2876" s="213"/>
      <c r="BR2876" s="228"/>
      <c r="BS2876" s="311"/>
      <c r="BT2876" s="3"/>
      <c r="BU2876" s="213"/>
      <c r="BV2876" s="213"/>
      <c r="BW2876" s="291"/>
    </row>
    <row r="2877" spans="1:75" x14ac:dyDescent="0.2">
      <c r="A2877" s="210"/>
      <c r="B2877" s="211"/>
      <c r="C2877" s="848" t="str">
        <f ca="1">IF(ISERR(AVERAGE(INDIRECT("B"&amp;(ROW()-INT($B$1/2))):INDIRECT("B"&amp;(ROW()+INT($B$1/2))))),"",AVERAGE(INDIRECT("B"&amp;(ROW()-INT($B$1/2))):INDIRECT("B"&amp;(ROW()+INT($B$1/2)))))</f>
        <v/>
      </c>
      <c r="D2877" s="848">
        <f t="shared" si="928"/>
        <v>0</v>
      </c>
      <c r="E2877" s="275"/>
      <c r="F2877" s="15"/>
      <c r="G2877" s="3"/>
      <c r="H2877" s="3"/>
      <c r="I2877" s="3"/>
      <c r="J2877" s="3"/>
      <c r="K2877" s="3"/>
      <c r="L2877" s="554"/>
      <c r="M2877" s="545"/>
      <c r="N2877" s="546"/>
      <c r="O2877" s="5"/>
      <c r="P2877" s="216"/>
      <c r="Q2877" s="217"/>
      <c r="R2877" s="218"/>
      <c r="S2877" s="219">
        <f t="shared" si="945"/>
        <v>0</v>
      </c>
      <c r="T2877" s="220">
        <f t="shared" si="946"/>
        <v>0</v>
      </c>
      <c r="U2877" s="214">
        <f t="shared" si="943"/>
        <v>0</v>
      </c>
      <c r="W2877" s="221"/>
      <c r="X2877" s="222"/>
      <c r="Y2877" s="222"/>
      <c r="Z2877" s="223"/>
      <c r="AA2877" s="222"/>
      <c r="AB2877" s="224"/>
      <c r="AC2877" s="225"/>
      <c r="AD2877" s="2">
        <f t="shared" si="930"/>
        <v>0</v>
      </c>
      <c r="AE2877" s="2">
        <f t="shared" si="931"/>
        <v>0</v>
      </c>
      <c r="AF2877" s="226"/>
      <c r="AG2877" s="219">
        <f t="shared" si="935"/>
        <v>0</v>
      </c>
      <c r="AH2877" s="234">
        <f t="shared" si="936"/>
        <v>0</v>
      </c>
      <c r="AI2877" s="214">
        <f t="shared" si="944"/>
        <v>0</v>
      </c>
      <c r="AK2877" s="229">
        <f t="shared" si="937"/>
        <v>0</v>
      </c>
      <c r="AL2877" s="226"/>
      <c r="AM2877" s="15"/>
      <c r="AN2877" s="232" t="e">
        <f t="shared" si="938"/>
        <v>#DIV/0!</v>
      </c>
      <c r="AO2877" s="214">
        <f t="shared" si="932"/>
        <v>0</v>
      </c>
      <c r="AQ2877" s="210"/>
      <c r="AR2877" s="231"/>
      <c r="AS2877" s="15"/>
      <c r="AT2877" s="232">
        <f t="shared" si="939"/>
        <v>0</v>
      </c>
      <c r="AU2877" s="235">
        <f t="shared" si="940"/>
        <v>0</v>
      </c>
      <c r="AY2877" s="210"/>
      <c r="AZ2877" s="231"/>
      <c r="BA2877" s="15"/>
      <c r="BB2877" s="232">
        <f t="shared" si="929"/>
        <v>0</v>
      </c>
      <c r="BC2877" s="235">
        <f t="shared" si="941"/>
        <v>0</v>
      </c>
      <c r="BG2877" s="210"/>
      <c r="BH2877" s="231"/>
      <c r="BI2877" s="15"/>
      <c r="BJ2877" s="232">
        <f t="shared" si="933"/>
        <v>0</v>
      </c>
      <c r="BK2877" s="235">
        <f t="shared" si="942"/>
        <v>0</v>
      </c>
      <c r="BM2877" s="109">
        <f t="shared" si="934"/>
        <v>-4.0504961071880468</v>
      </c>
      <c r="BN2877" s="213"/>
      <c r="BR2877" s="228"/>
      <c r="BS2877" s="311"/>
      <c r="BT2877" s="3"/>
      <c r="BU2877" s="213"/>
      <c r="BV2877" s="213"/>
      <c r="BW2877" s="291"/>
    </row>
    <row r="2878" spans="1:75" x14ac:dyDescent="0.2">
      <c r="A2878" s="210"/>
      <c r="B2878" s="211"/>
      <c r="C2878" s="848" t="str">
        <f ca="1">IF(ISERR(AVERAGE(INDIRECT("B"&amp;(ROW()-INT($B$1/2))):INDIRECT("B"&amp;(ROW()+INT($B$1/2))))),"",AVERAGE(INDIRECT("B"&amp;(ROW()-INT($B$1/2))):INDIRECT("B"&amp;(ROW()+INT($B$1/2)))))</f>
        <v/>
      </c>
      <c r="D2878" s="848">
        <f t="shared" si="928"/>
        <v>0</v>
      </c>
      <c r="E2878" s="275"/>
      <c r="F2878" s="15"/>
      <c r="G2878" s="3"/>
      <c r="H2878" s="3"/>
      <c r="I2878" s="3"/>
      <c r="J2878" s="3"/>
      <c r="K2878" s="3"/>
      <c r="L2878" s="554"/>
      <c r="M2878" s="545"/>
      <c r="N2878" s="546"/>
      <c r="O2878" s="5"/>
      <c r="P2878" s="216"/>
      <c r="Q2878" s="217"/>
      <c r="R2878" s="218"/>
      <c r="S2878" s="219">
        <f t="shared" si="945"/>
        <v>0</v>
      </c>
      <c r="T2878" s="220">
        <f t="shared" si="946"/>
        <v>0</v>
      </c>
      <c r="U2878" s="214">
        <f t="shared" si="943"/>
        <v>0</v>
      </c>
      <c r="W2878" s="221"/>
      <c r="X2878" s="222"/>
      <c r="Y2878" s="222"/>
      <c r="Z2878" s="223"/>
      <c r="AA2878" s="222"/>
      <c r="AB2878" s="224"/>
      <c r="AC2878" s="225"/>
      <c r="AD2878" s="2">
        <f t="shared" si="930"/>
        <v>0</v>
      </c>
      <c r="AE2878" s="2">
        <f t="shared" si="931"/>
        <v>0</v>
      </c>
      <c r="AF2878" s="226"/>
      <c r="AG2878" s="219">
        <f t="shared" si="935"/>
        <v>0</v>
      </c>
      <c r="AH2878" s="234">
        <f t="shared" si="936"/>
        <v>0</v>
      </c>
      <c r="AI2878" s="214">
        <f t="shared" si="944"/>
        <v>0</v>
      </c>
      <c r="AK2878" s="229">
        <f t="shared" si="937"/>
        <v>0</v>
      </c>
      <c r="AL2878" s="226"/>
      <c r="AM2878" s="15"/>
      <c r="AN2878" s="232" t="e">
        <f t="shared" si="938"/>
        <v>#DIV/0!</v>
      </c>
      <c r="AO2878" s="214">
        <f t="shared" si="932"/>
        <v>0</v>
      </c>
      <c r="AQ2878" s="210"/>
      <c r="AR2878" s="231"/>
      <c r="AS2878" s="15"/>
      <c r="AT2878" s="232">
        <f t="shared" si="939"/>
        <v>0</v>
      </c>
      <c r="AU2878" s="235">
        <f t="shared" si="940"/>
        <v>0</v>
      </c>
      <c r="AY2878" s="210"/>
      <c r="AZ2878" s="231"/>
      <c r="BA2878" s="15"/>
      <c r="BB2878" s="232">
        <f t="shared" si="929"/>
        <v>0</v>
      </c>
      <c r="BC2878" s="235">
        <f t="shared" si="941"/>
        <v>0</v>
      </c>
      <c r="BG2878" s="210"/>
      <c r="BH2878" s="231"/>
      <c r="BI2878" s="15"/>
      <c r="BJ2878" s="232">
        <f t="shared" si="933"/>
        <v>0</v>
      </c>
      <c r="BK2878" s="235">
        <f t="shared" si="942"/>
        <v>0</v>
      </c>
      <c r="BM2878" s="109">
        <f t="shared" si="934"/>
        <v>-4.0523284446857835</v>
      </c>
      <c r="BN2878" s="213"/>
      <c r="BR2878" s="228"/>
      <c r="BS2878" s="311"/>
      <c r="BT2878" s="3"/>
      <c r="BU2878" s="213"/>
      <c r="BV2878" s="213"/>
      <c r="BW2878" s="291"/>
    </row>
    <row r="2879" spans="1:75" x14ac:dyDescent="0.2">
      <c r="A2879" s="210"/>
      <c r="B2879" s="211"/>
      <c r="C2879" s="848" t="str">
        <f ca="1">IF(ISERR(AVERAGE(INDIRECT("B"&amp;(ROW()-INT($B$1/2))):INDIRECT("B"&amp;(ROW()+INT($B$1/2))))),"",AVERAGE(INDIRECT("B"&amp;(ROW()-INT($B$1/2))):INDIRECT("B"&amp;(ROW()+INT($B$1/2)))))</f>
        <v/>
      </c>
      <c r="D2879" s="848">
        <f t="shared" si="928"/>
        <v>0</v>
      </c>
      <c r="E2879" s="275"/>
      <c r="F2879" s="15"/>
      <c r="G2879" s="3"/>
      <c r="H2879" s="3"/>
      <c r="I2879" s="3"/>
      <c r="J2879" s="3"/>
      <c r="K2879" s="3"/>
      <c r="L2879" s="554"/>
      <c r="M2879" s="545"/>
      <c r="N2879" s="546"/>
      <c r="O2879" s="5"/>
      <c r="P2879" s="216"/>
      <c r="Q2879" s="217"/>
      <c r="R2879" s="218"/>
      <c r="S2879" s="219">
        <f t="shared" si="945"/>
        <v>0</v>
      </c>
      <c r="T2879" s="220">
        <f t="shared" si="946"/>
        <v>0</v>
      </c>
      <c r="U2879" s="214">
        <f t="shared" si="943"/>
        <v>0</v>
      </c>
      <c r="W2879" s="221"/>
      <c r="X2879" s="222"/>
      <c r="Y2879" s="222"/>
      <c r="Z2879" s="223"/>
      <c r="AA2879" s="222"/>
      <c r="AB2879" s="224"/>
      <c r="AC2879" s="225"/>
      <c r="AD2879" s="2">
        <f t="shared" si="930"/>
        <v>0</v>
      </c>
      <c r="AE2879" s="2">
        <f t="shared" si="931"/>
        <v>0</v>
      </c>
      <c r="AF2879" s="226"/>
      <c r="AG2879" s="219">
        <f t="shared" si="935"/>
        <v>0</v>
      </c>
      <c r="AH2879" s="234">
        <f t="shared" si="936"/>
        <v>0</v>
      </c>
      <c r="AI2879" s="214">
        <f t="shared" si="944"/>
        <v>0</v>
      </c>
      <c r="AK2879" s="229">
        <f t="shared" si="937"/>
        <v>0</v>
      </c>
      <c r="AL2879" s="226"/>
      <c r="AM2879" s="15"/>
      <c r="AN2879" s="232" t="e">
        <f t="shared" si="938"/>
        <v>#DIV/0!</v>
      </c>
      <c r="AO2879" s="214">
        <f t="shared" si="932"/>
        <v>0</v>
      </c>
      <c r="AQ2879" s="210"/>
      <c r="AR2879" s="231"/>
      <c r="AS2879" s="15"/>
      <c r="AT2879" s="232">
        <f t="shared" si="939"/>
        <v>0</v>
      </c>
      <c r="AU2879" s="235">
        <f t="shared" si="940"/>
        <v>0</v>
      </c>
      <c r="AY2879" s="210"/>
      <c r="AZ2879" s="231"/>
      <c r="BA2879" s="15"/>
      <c r="BB2879" s="232">
        <f t="shared" si="929"/>
        <v>0</v>
      </c>
      <c r="BC2879" s="235">
        <f t="shared" si="941"/>
        <v>0</v>
      </c>
      <c r="BG2879" s="210"/>
      <c r="BH2879" s="231"/>
      <c r="BI2879" s="15"/>
      <c r="BJ2879" s="232">
        <f t="shared" si="933"/>
        <v>0</v>
      </c>
      <c r="BK2879" s="235">
        <f t="shared" si="942"/>
        <v>0</v>
      </c>
      <c r="BM2879" s="109">
        <f t="shared" si="934"/>
        <v>-4.0541607821835202</v>
      </c>
      <c r="BN2879" s="213"/>
      <c r="BR2879" s="228"/>
      <c r="BS2879" s="311"/>
      <c r="BT2879" s="3"/>
      <c r="BU2879" s="213"/>
      <c r="BV2879" s="213"/>
      <c r="BW2879" s="291"/>
    </row>
    <row r="2880" spans="1:75" x14ac:dyDescent="0.2">
      <c r="A2880" s="210"/>
      <c r="B2880" s="211"/>
      <c r="C2880" s="848" t="str">
        <f ca="1">IF(ISERR(AVERAGE(INDIRECT("B"&amp;(ROW()-INT($B$1/2))):INDIRECT("B"&amp;(ROW()+INT($B$1/2))))),"",AVERAGE(INDIRECT("B"&amp;(ROW()-INT($B$1/2))):INDIRECT("B"&amp;(ROW()+INT($B$1/2)))))</f>
        <v/>
      </c>
      <c r="D2880" s="848">
        <f t="shared" si="928"/>
        <v>0</v>
      </c>
      <c r="E2880" s="275"/>
      <c r="F2880" s="15"/>
      <c r="G2880" s="3"/>
      <c r="H2880" s="3"/>
      <c r="I2880" s="3"/>
      <c r="J2880" s="3"/>
      <c r="K2880" s="3"/>
      <c r="L2880" s="554"/>
      <c r="M2880" s="545"/>
      <c r="N2880" s="546"/>
      <c r="O2880" s="5"/>
      <c r="P2880" s="216"/>
      <c r="Q2880" s="217"/>
      <c r="R2880" s="218"/>
      <c r="S2880" s="219">
        <f t="shared" si="945"/>
        <v>0</v>
      </c>
      <c r="T2880" s="220">
        <f t="shared" si="946"/>
        <v>0</v>
      </c>
      <c r="U2880" s="214">
        <f t="shared" si="943"/>
        <v>0</v>
      </c>
      <c r="W2880" s="221"/>
      <c r="X2880" s="222"/>
      <c r="Y2880" s="222"/>
      <c r="Z2880" s="223"/>
      <c r="AA2880" s="222"/>
      <c r="AB2880" s="224"/>
      <c r="AC2880" s="225"/>
      <c r="AD2880" s="2">
        <f t="shared" si="930"/>
        <v>0</v>
      </c>
      <c r="AE2880" s="2">
        <f t="shared" si="931"/>
        <v>0</v>
      </c>
      <c r="AF2880" s="226"/>
      <c r="AG2880" s="219">
        <f t="shared" si="935"/>
        <v>0</v>
      </c>
      <c r="AH2880" s="234">
        <f t="shared" si="936"/>
        <v>0</v>
      </c>
      <c r="AI2880" s="214">
        <f t="shared" si="944"/>
        <v>0</v>
      </c>
      <c r="AK2880" s="229">
        <f t="shared" si="937"/>
        <v>0</v>
      </c>
      <c r="AL2880" s="226"/>
      <c r="AM2880" s="15"/>
      <c r="AN2880" s="232" t="e">
        <f t="shared" si="938"/>
        <v>#DIV/0!</v>
      </c>
      <c r="AO2880" s="214">
        <f t="shared" si="932"/>
        <v>0</v>
      </c>
      <c r="AQ2880" s="210"/>
      <c r="AR2880" s="231"/>
      <c r="AS2880" s="15"/>
      <c r="AT2880" s="232">
        <f t="shared" si="939"/>
        <v>0</v>
      </c>
      <c r="AU2880" s="235">
        <f t="shared" si="940"/>
        <v>0</v>
      </c>
      <c r="AY2880" s="210"/>
      <c r="AZ2880" s="231"/>
      <c r="BA2880" s="15"/>
      <c r="BB2880" s="232">
        <f t="shared" si="929"/>
        <v>0</v>
      </c>
      <c r="BC2880" s="235">
        <f t="shared" si="941"/>
        <v>0</v>
      </c>
      <c r="BG2880" s="210"/>
      <c r="BH2880" s="231"/>
      <c r="BI2880" s="15"/>
      <c r="BJ2880" s="232">
        <f t="shared" si="933"/>
        <v>0</v>
      </c>
      <c r="BK2880" s="235">
        <f t="shared" si="942"/>
        <v>0</v>
      </c>
      <c r="BM2880" s="109">
        <f t="shared" si="934"/>
        <v>-4.0559931196812569</v>
      </c>
      <c r="BN2880" s="213"/>
      <c r="BR2880" s="228"/>
      <c r="BS2880" s="311"/>
      <c r="BT2880" s="3"/>
      <c r="BU2880" s="213"/>
      <c r="BV2880" s="213"/>
      <c r="BW2880" s="291"/>
    </row>
    <row r="2881" spans="1:75" x14ac:dyDescent="0.2">
      <c r="A2881" s="210"/>
      <c r="B2881" s="211"/>
      <c r="C2881" s="848" t="str">
        <f ca="1">IF(ISERR(AVERAGE(INDIRECT("B"&amp;(ROW()-INT($B$1/2))):INDIRECT("B"&amp;(ROW()+INT($B$1/2))))),"",AVERAGE(INDIRECT("B"&amp;(ROW()-INT($B$1/2))):INDIRECT("B"&amp;(ROW()+INT($B$1/2)))))</f>
        <v/>
      </c>
      <c r="D2881" s="848">
        <f t="shared" ref="D2881:D2944" si="947">A2881-A2880</f>
        <v>0</v>
      </c>
      <c r="E2881" s="275"/>
      <c r="F2881" s="15"/>
      <c r="G2881" s="3"/>
      <c r="H2881" s="3"/>
      <c r="I2881" s="3"/>
      <c r="J2881" s="3"/>
      <c r="K2881" s="3"/>
      <c r="L2881" s="554"/>
      <c r="M2881" s="545"/>
      <c r="N2881" s="546"/>
      <c r="O2881" s="5"/>
      <c r="P2881" s="216"/>
      <c r="Q2881" s="217"/>
      <c r="R2881" s="218"/>
      <c r="S2881" s="219">
        <f t="shared" si="945"/>
        <v>0</v>
      </c>
      <c r="T2881" s="220">
        <f t="shared" si="946"/>
        <v>0</v>
      </c>
      <c r="U2881" s="214">
        <f t="shared" si="943"/>
        <v>0</v>
      </c>
      <c r="W2881" s="221"/>
      <c r="X2881" s="222"/>
      <c r="Y2881" s="222"/>
      <c r="Z2881" s="223"/>
      <c r="AA2881" s="222"/>
      <c r="AB2881" s="224"/>
      <c r="AC2881" s="225"/>
      <c r="AD2881" s="2">
        <f t="shared" si="930"/>
        <v>0</v>
      </c>
      <c r="AE2881" s="2">
        <f t="shared" si="931"/>
        <v>0</v>
      </c>
      <c r="AF2881" s="226"/>
      <c r="AG2881" s="219">
        <f t="shared" si="935"/>
        <v>0</v>
      </c>
      <c r="AH2881" s="234">
        <f t="shared" si="936"/>
        <v>0</v>
      </c>
      <c r="AI2881" s="214">
        <f t="shared" si="944"/>
        <v>0</v>
      </c>
      <c r="AK2881" s="229">
        <f t="shared" si="937"/>
        <v>0</v>
      </c>
      <c r="AL2881" s="226"/>
      <c r="AM2881" s="15"/>
      <c r="AN2881" s="232" t="e">
        <f t="shared" si="938"/>
        <v>#DIV/0!</v>
      </c>
      <c r="AO2881" s="214">
        <f t="shared" si="932"/>
        <v>0</v>
      </c>
      <c r="AQ2881" s="210"/>
      <c r="AR2881" s="231"/>
      <c r="AS2881" s="15"/>
      <c r="AT2881" s="232">
        <f t="shared" si="939"/>
        <v>0</v>
      </c>
      <c r="AU2881" s="235">
        <f t="shared" si="940"/>
        <v>0</v>
      </c>
      <c r="AY2881" s="210"/>
      <c r="AZ2881" s="231"/>
      <c r="BA2881" s="15"/>
      <c r="BB2881" s="232">
        <f t="shared" si="929"/>
        <v>0</v>
      </c>
      <c r="BC2881" s="235">
        <f t="shared" si="941"/>
        <v>0</v>
      </c>
      <c r="BG2881" s="210"/>
      <c r="BH2881" s="231"/>
      <c r="BI2881" s="15"/>
      <c r="BJ2881" s="232">
        <f t="shared" si="933"/>
        <v>0</v>
      </c>
      <c r="BK2881" s="235">
        <f t="shared" si="942"/>
        <v>0</v>
      </c>
      <c r="BM2881" s="109">
        <f t="shared" si="934"/>
        <v>-4.0578254571789936</v>
      </c>
      <c r="BN2881" s="213"/>
      <c r="BR2881" s="228"/>
      <c r="BS2881" s="311"/>
      <c r="BT2881" s="3"/>
      <c r="BU2881" s="213"/>
      <c r="BV2881" s="213"/>
      <c r="BW2881" s="291"/>
    </row>
    <row r="2882" spans="1:75" x14ac:dyDescent="0.2">
      <c r="A2882" s="210"/>
      <c r="B2882" s="211"/>
      <c r="C2882" s="848" t="str">
        <f ca="1">IF(ISERR(AVERAGE(INDIRECT("B"&amp;(ROW()-INT($B$1/2))):INDIRECT("B"&amp;(ROW()+INT($B$1/2))))),"",AVERAGE(INDIRECT("B"&amp;(ROW()-INT($B$1/2))):INDIRECT("B"&amp;(ROW()+INT($B$1/2)))))</f>
        <v/>
      </c>
      <c r="D2882" s="848">
        <f t="shared" si="947"/>
        <v>0</v>
      </c>
      <c r="E2882" s="275"/>
      <c r="F2882" s="15"/>
      <c r="G2882" s="3"/>
      <c r="H2882" s="3"/>
      <c r="I2882" s="3"/>
      <c r="J2882" s="3"/>
      <c r="K2882" s="3"/>
      <c r="L2882" s="554"/>
      <c r="M2882" s="545"/>
      <c r="N2882" s="546"/>
      <c r="O2882" s="5"/>
      <c r="P2882" s="216"/>
      <c r="Q2882" s="217"/>
      <c r="R2882" s="218"/>
      <c r="S2882" s="219">
        <f t="shared" si="945"/>
        <v>0</v>
      </c>
      <c r="T2882" s="220">
        <f t="shared" si="946"/>
        <v>0</v>
      </c>
      <c r="U2882" s="214">
        <f t="shared" si="943"/>
        <v>0</v>
      </c>
      <c r="W2882" s="221"/>
      <c r="X2882" s="222"/>
      <c r="Y2882" s="222"/>
      <c r="Z2882" s="223"/>
      <c r="AA2882" s="222"/>
      <c r="AB2882" s="224"/>
      <c r="AC2882" s="225"/>
      <c r="AD2882" s="2">
        <f t="shared" si="930"/>
        <v>0</v>
      </c>
      <c r="AE2882" s="2">
        <f t="shared" si="931"/>
        <v>0</v>
      </c>
      <c r="AF2882" s="226"/>
      <c r="AG2882" s="219">
        <f t="shared" si="935"/>
        <v>0</v>
      </c>
      <c r="AH2882" s="234">
        <f t="shared" si="936"/>
        <v>0</v>
      </c>
      <c r="AI2882" s="214">
        <f t="shared" si="944"/>
        <v>0</v>
      </c>
      <c r="AK2882" s="229">
        <f t="shared" si="937"/>
        <v>0</v>
      </c>
      <c r="AL2882" s="226"/>
      <c r="AM2882" s="15"/>
      <c r="AN2882" s="232" t="e">
        <f t="shared" si="938"/>
        <v>#DIV/0!</v>
      </c>
      <c r="AO2882" s="214">
        <f t="shared" si="932"/>
        <v>0</v>
      </c>
      <c r="AQ2882" s="210"/>
      <c r="AR2882" s="231"/>
      <c r="AS2882" s="15"/>
      <c r="AT2882" s="232">
        <f t="shared" si="939"/>
        <v>0</v>
      </c>
      <c r="AU2882" s="235">
        <f t="shared" si="940"/>
        <v>0</v>
      </c>
      <c r="AY2882" s="210"/>
      <c r="AZ2882" s="231"/>
      <c r="BA2882" s="15"/>
      <c r="BB2882" s="232">
        <f t="shared" si="929"/>
        <v>0</v>
      </c>
      <c r="BC2882" s="235">
        <f t="shared" si="941"/>
        <v>0</v>
      </c>
      <c r="BG2882" s="210"/>
      <c r="BH2882" s="231"/>
      <c r="BI2882" s="15"/>
      <c r="BJ2882" s="232">
        <f t="shared" si="933"/>
        <v>0</v>
      </c>
      <c r="BK2882" s="235">
        <f t="shared" si="942"/>
        <v>0</v>
      </c>
      <c r="BM2882" s="109">
        <f t="shared" si="934"/>
        <v>-4.0596577946767303</v>
      </c>
      <c r="BN2882" s="213"/>
      <c r="BR2882" s="228"/>
      <c r="BS2882" s="311"/>
      <c r="BT2882" s="3"/>
      <c r="BU2882" s="213"/>
      <c r="BV2882" s="213"/>
      <c r="BW2882" s="291"/>
    </row>
    <row r="2883" spans="1:75" x14ac:dyDescent="0.2">
      <c r="A2883" s="210"/>
      <c r="B2883" s="211"/>
      <c r="C2883" s="848" t="str">
        <f ca="1">IF(ISERR(AVERAGE(INDIRECT("B"&amp;(ROW()-INT($B$1/2))):INDIRECT("B"&amp;(ROW()+INT($B$1/2))))),"",AVERAGE(INDIRECT("B"&amp;(ROW()-INT($B$1/2))):INDIRECT("B"&amp;(ROW()+INT($B$1/2)))))</f>
        <v/>
      </c>
      <c r="D2883" s="848">
        <f t="shared" si="947"/>
        <v>0</v>
      </c>
      <c r="E2883" s="275"/>
      <c r="F2883" s="15"/>
      <c r="G2883" s="3"/>
      <c r="H2883" s="3"/>
      <c r="I2883" s="3"/>
      <c r="J2883" s="3"/>
      <c r="K2883" s="3"/>
      <c r="L2883" s="554"/>
      <c r="M2883" s="545"/>
      <c r="N2883" s="546"/>
      <c r="O2883" s="5"/>
      <c r="P2883" s="216"/>
      <c r="Q2883" s="217"/>
      <c r="R2883" s="218"/>
      <c r="S2883" s="219">
        <f t="shared" si="945"/>
        <v>0</v>
      </c>
      <c r="T2883" s="220">
        <f t="shared" si="946"/>
        <v>0</v>
      </c>
      <c r="U2883" s="214">
        <f t="shared" si="943"/>
        <v>0</v>
      </c>
      <c r="W2883" s="221"/>
      <c r="X2883" s="222"/>
      <c r="Y2883" s="222"/>
      <c r="Z2883" s="223"/>
      <c r="AA2883" s="222"/>
      <c r="AB2883" s="224"/>
      <c r="AC2883" s="225"/>
      <c r="AD2883" s="2">
        <f t="shared" si="930"/>
        <v>0</v>
      </c>
      <c r="AE2883" s="2">
        <f t="shared" si="931"/>
        <v>0</v>
      </c>
      <c r="AF2883" s="226"/>
      <c r="AG2883" s="219">
        <f t="shared" si="935"/>
        <v>0</v>
      </c>
      <c r="AH2883" s="234">
        <f t="shared" si="936"/>
        <v>0</v>
      </c>
      <c r="AI2883" s="214">
        <f t="shared" si="944"/>
        <v>0</v>
      </c>
      <c r="AK2883" s="229">
        <f t="shared" si="937"/>
        <v>0</v>
      </c>
      <c r="AL2883" s="226"/>
      <c r="AM2883" s="15"/>
      <c r="AN2883" s="232" t="e">
        <f t="shared" si="938"/>
        <v>#DIV/0!</v>
      </c>
      <c r="AO2883" s="214">
        <f t="shared" si="932"/>
        <v>0</v>
      </c>
      <c r="AQ2883" s="210"/>
      <c r="AR2883" s="231"/>
      <c r="AS2883" s="15"/>
      <c r="AT2883" s="232">
        <f t="shared" si="939"/>
        <v>0</v>
      </c>
      <c r="AU2883" s="235">
        <f t="shared" si="940"/>
        <v>0</v>
      </c>
      <c r="AY2883" s="210"/>
      <c r="AZ2883" s="231"/>
      <c r="BA2883" s="15"/>
      <c r="BB2883" s="232">
        <f t="shared" si="929"/>
        <v>0</v>
      </c>
      <c r="BC2883" s="235">
        <f t="shared" si="941"/>
        <v>0</v>
      </c>
      <c r="BG2883" s="210"/>
      <c r="BH2883" s="231"/>
      <c r="BI2883" s="15"/>
      <c r="BJ2883" s="232">
        <f t="shared" si="933"/>
        <v>0</v>
      </c>
      <c r="BK2883" s="235">
        <f t="shared" si="942"/>
        <v>0</v>
      </c>
      <c r="BM2883" s="109">
        <f t="shared" si="934"/>
        <v>-4.061490132174467</v>
      </c>
      <c r="BN2883" s="213"/>
      <c r="BR2883" s="228"/>
      <c r="BS2883" s="311"/>
      <c r="BT2883" s="3"/>
      <c r="BU2883" s="213"/>
      <c r="BV2883" s="213"/>
      <c r="BW2883" s="291"/>
    </row>
    <row r="2884" spans="1:75" x14ac:dyDescent="0.2">
      <c r="A2884" s="210"/>
      <c r="B2884" s="211"/>
      <c r="C2884" s="848" t="str">
        <f ca="1">IF(ISERR(AVERAGE(INDIRECT("B"&amp;(ROW()-INT($B$1/2))):INDIRECT("B"&amp;(ROW()+INT($B$1/2))))),"",AVERAGE(INDIRECT("B"&amp;(ROW()-INT($B$1/2))):INDIRECT("B"&amp;(ROW()+INT($B$1/2)))))</f>
        <v/>
      </c>
      <c r="D2884" s="848">
        <f t="shared" si="947"/>
        <v>0</v>
      </c>
      <c r="E2884" s="275"/>
      <c r="F2884" s="15"/>
      <c r="G2884" s="3"/>
      <c r="H2884" s="3"/>
      <c r="I2884" s="3"/>
      <c r="J2884" s="3"/>
      <c r="K2884" s="3"/>
      <c r="L2884" s="554"/>
      <c r="M2884" s="545"/>
      <c r="N2884" s="546"/>
      <c r="O2884" s="5"/>
      <c r="P2884" s="216"/>
      <c r="Q2884" s="217"/>
      <c r="R2884" s="218"/>
      <c r="S2884" s="219">
        <f t="shared" si="945"/>
        <v>0</v>
      </c>
      <c r="T2884" s="220">
        <f t="shared" si="946"/>
        <v>0</v>
      </c>
      <c r="U2884" s="214">
        <f t="shared" si="943"/>
        <v>0</v>
      </c>
      <c r="W2884" s="221"/>
      <c r="X2884" s="222"/>
      <c r="Y2884" s="222"/>
      <c r="Z2884" s="223"/>
      <c r="AA2884" s="222"/>
      <c r="AB2884" s="224"/>
      <c r="AC2884" s="225"/>
      <c r="AD2884" s="2">
        <f t="shared" si="930"/>
        <v>0</v>
      </c>
      <c r="AE2884" s="2">
        <f t="shared" si="931"/>
        <v>0</v>
      </c>
      <c r="AF2884" s="226"/>
      <c r="AG2884" s="219">
        <f t="shared" si="935"/>
        <v>0</v>
      </c>
      <c r="AH2884" s="234">
        <f t="shared" si="936"/>
        <v>0</v>
      </c>
      <c r="AI2884" s="214">
        <f t="shared" si="944"/>
        <v>0</v>
      </c>
      <c r="AK2884" s="229">
        <f t="shared" si="937"/>
        <v>0</v>
      </c>
      <c r="AL2884" s="226"/>
      <c r="AM2884" s="15"/>
      <c r="AN2884" s="232" t="e">
        <f t="shared" si="938"/>
        <v>#DIV/0!</v>
      </c>
      <c r="AO2884" s="214">
        <f t="shared" si="932"/>
        <v>0</v>
      </c>
      <c r="AQ2884" s="210"/>
      <c r="AR2884" s="231"/>
      <c r="AS2884" s="15"/>
      <c r="AT2884" s="232">
        <f t="shared" si="939"/>
        <v>0</v>
      </c>
      <c r="AU2884" s="235">
        <f t="shared" si="940"/>
        <v>0</v>
      </c>
      <c r="AY2884" s="210"/>
      <c r="AZ2884" s="231"/>
      <c r="BA2884" s="15"/>
      <c r="BB2884" s="232">
        <f t="shared" ref="BB2884:BB2947" si="948">IF(AY2884&gt;0,(26.3/MAX($AY$4:$AY$4600))*AY2884,0)</f>
        <v>0</v>
      </c>
      <c r="BC2884" s="235">
        <f t="shared" si="941"/>
        <v>0</v>
      </c>
      <c r="BG2884" s="210"/>
      <c r="BH2884" s="231"/>
      <c r="BI2884" s="15"/>
      <c r="BJ2884" s="232">
        <f t="shared" si="933"/>
        <v>0</v>
      </c>
      <c r="BK2884" s="235">
        <f t="shared" si="942"/>
        <v>0</v>
      </c>
      <c r="BM2884" s="109">
        <f t="shared" si="934"/>
        <v>-4.0633224696722037</v>
      </c>
      <c r="BN2884" s="213"/>
      <c r="BR2884" s="228"/>
      <c r="BS2884" s="311"/>
      <c r="BT2884" s="3"/>
      <c r="BU2884" s="213"/>
      <c r="BV2884" s="213"/>
      <c r="BW2884" s="291"/>
    </row>
    <row r="2885" spans="1:75" x14ac:dyDescent="0.2">
      <c r="A2885" s="210"/>
      <c r="B2885" s="211"/>
      <c r="C2885" s="848" t="str">
        <f ca="1">IF(ISERR(AVERAGE(INDIRECT("B"&amp;(ROW()-INT($B$1/2))):INDIRECT("B"&amp;(ROW()+INT($B$1/2))))),"",AVERAGE(INDIRECT("B"&amp;(ROW()-INT($B$1/2))):INDIRECT("B"&amp;(ROW()+INT($B$1/2)))))</f>
        <v/>
      </c>
      <c r="D2885" s="848">
        <f t="shared" si="947"/>
        <v>0</v>
      </c>
      <c r="E2885" s="275"/>
      <c r="F2885" s="15"/>
      <c r="G2885" s="3"/>
      <c r="H2885" s="3"/>
      <c r="I2885" s="3"/>
      <c r="J2885" s="3"/>
      <c r="K2885" s="3"/>
      <c r="L2885" s="554"/>
      <c r="M2885" s="545"/>
      <c r="N2885" s="546"/>
      <c r="O2885" s="5"/>
      <c r="P2885" s="216"/>
      <c r="Q2885" s="217"/>
      <c r="R2885" s="218"/>
      <c r="S2885" s="219">
        <f t="shared" si="945"/>
        <v>0</v>
      </c>
      <c r="T2885" s="220">
        <f t="shared" si="946"/>
        <v>0</v>
      </c>
      <c r="U2885" s="214">
        <f t="shared" si="943"/>
        <v>0</v>
      </c>
      <c r="W2885" s="221"/>
      <c r="X2885" s="222"/>
      <c r="Y2885" s="222"/>
      <c r="Z2885" s="223"/>
      <c r="AA2885" s="222"/>
      <c r="AB2885" s="224"/>
      <c r="AC2885" s="225"/>
      <c r="AD2885" s="2">
        <f t="shared" ref="AD2885:AD2948" si="949">IF(W2885&lt;0,W2885-X2885/60-Y2885/3600,W2885+X2885/60+Y2885/3600)</f>
        <v>0</v>
      </c>
      <c r="AE2885" s="2">
        <f t="shared" ref="AE2885:AE2948" si="950">IF(Z2885&lt;0,Z2885-AA2885/60-AB2885/3600,Z2885+AA2885/60+AB2885/3600)</f>
        <v>0</v>
      </c>
      <c r="AF2885" s="226"/>
      <c r="AG2885" s="219">
        <f t="shared" si="935"/>
        <v>0</v>
      </c>
      <c r="AH2885" s="234">
        <f t="shared" si="936"/>
        <v>0</v>
      </c>
      <c r="AI2885" s="214">
        <f t="shared" si="944"/>
        <v>0</v>
      </c>
      <c r="AK2885" s="229">
        <f t="shared" si="937"/>
        <v>0</v>
      </c>
      <c r="AL2885" s="226"/>
      <c r="AM2885" s="15"/>
      <c r="AN2885" s="232" t="e">
        <f t="shared" si="938"/>
        <v>#DIV/0!</v>
      </c>
      <c r="AO2885" s="214">
        <f t="shared" ref="AO2885:AO2948" si="951">AL2885*3.28084</f>
        <v>0</v>
      </c>
      <c r="AQ2885" s="210"/>
      <c r="AR2885" s="231"/>
      <c r="AS2885" s="15"/>
      <c r="AT2885" s="232">
        <f t="shared" si="939"/>
        <v>0</v>
      </c>
      <c r="AU2885" s="235">
        <f t="shared" si="940"/>
        <v>0</v>
      </c>
      <c r="AY2885" s="210"/>
      <c r="AZ2885" s="231"/>
      <c r="BA2885" s="15"/>
      <c r="BB2885" s="232">
        <f t="shared" si="948"/>
        <v>0</v>
      </c>
      <c r="BC2885" s="235">
        <f t="shared" si="941"/>
        <v>0</v>
      </c>
      <c r="BG2885" s="210"/>
      <c r="BH2885" s="231"/>
      <c r="BI2885" s="15"/>
      <c r="BJ2885" s="232">
        <f t="shared" ref="BJ2885:BJ2948" si="952">BG2885</f>
        <v>0</v>
      </c>
      <c r="BK2885" s="235">
        <f t="shared" si="942"/>
        <v>0</v>
      </c>
      <c r="BM2885" s="109">
        <f t="shared" ref="BM2885:BM2948" si="953">BM2884+$BQ$14</f>
        <v>-4.0651548071699404</v>
      </c>
      <c r="BN2885" s="213"/>
      <c r="BR2885" s="228"/>
      <c r="BS2885" s="311"/>
      <c r="BT2885" s="3"/>
      <c r="BU2885" s="213"/>
      <c r="BV2885" s="213"/>
      <c r="BW2885" s="291"/>
    </row>
    <row r="2886" spans="1:75" x14ac:dyDescent="0.2">
      <c r="A2886" s="210"/>
      <c r="B2886" s="211"/>
      <c r="C2886" s="848" t="str">
        <f ca="1">IF(ISERR(AVERAGE(INDIRECT("B"&amp;(ROW()-INT($B$1/2))):INDIRECT("B"&amp;(ROW()+INT($B$1/2))))),"",AVERAGE(INDIRECT("B"&amp;(ROW()-INT($B$1/2))):INDIRECT("B"&amp;(ROW()+INT($B$1/2)))))</f>
        <v/>
      </c>
      <c r="D2886" s="848">
        <f t="shared" si="947"/>
        <v>0</v>
      </c>
      <c r="E2886" s="275"/>
      <c r="F2886" s="15"/>
      <c r="G2886" s="3"/>
      <c r="H2886" s="3"/>
      <c r="I2886" s="3"/>
      <c r="J2886" s="3"/>
      <c r="K2886" s="3"/>
      <c r="L2886" s="554"/>
      <c r="M2886" s="545"/>
      <c r="N2886" s="546"/>
      <c r="O2886" s="5"/>
      <c r="P2886" s="216"/>
      <c r="Q2886" s="217"/>
      <c r="R2886" s="218"/>
      <c r="S2886" s="219">
        <f t="shared" si="945"/>
        <v>0</v>
      </c>
      <c r="T2886" s="220">
        <f t="shared" si="946"/>
        <v>0</v>
      </c>
      <c r="U2886" s="214">
        <f t="shared" si="943"/>
        <v>0</v>
      </c>
      <c r="W2886" s="221"/>
      <c r="X2886" s="222"/>
      <c r="Y2886" s="222"/>
      <c r="Z2886" s="223"/>
      <c r="AA2886" s="222"/>
      <c r="AB2886" s="224"/>
      <c r="AC2886" s="225"/>
      <c r="AD2886" s="2">
        <f t="shared" si="949"/>
        <v>0</v>
      </c>
      <c r="AE2886" s="2">
        <f t="shared" si="950"/>
        <v>0</v>
      </c>
      <c r="AF2886" s="226"/>
      <c r="AG2886" s="219">
        <f t="shared" ref="AG2886:AG2949" si="954">AG2885+IF(AD2886&lt;&gt;0,1.852*60*1000*((ACOS((SIN((AD2885/180)*PI()))*(SIN((AD2886/180)*PI()))+(COS((AD2885/180)*PI()))*(COS((AD2886/180)*PI()))*(COS((AE2886/180)*PI()-(AE2885/180)*PI())))/PI())*180),0)</f>
        <v>0</v>
      </c>
      <c r="AH2886" s="234">
        <f t="shared" ref="AH2886:AH2949" si="955">AH2885+IF(AD2886&lt;&gt;0,1.852*60*0.6213712*((ACOS((SIN((AD2885/180)*PI()))*(SIN((AD2886/180)*PI()))+(COS((AD2885/180)*PI()))*(COS((AD2886/180)*PI()))*(COS((AE2886/180)*PI()-(AE2885/180)*PI())))/PI())*180),0)</f>
        <v>0</v>
      </c>
      <c r="AI2886" s="214">
        <f t="shared" si="944"/>
        <v>0</v>
      </c>
      <c r="AK2886" s="229">
        <f t="shared" ref="AK2886:AK2949" si="956">IF(AL2886&gt;0,AK2885+$AO$1,0)</f>
        <v>0</v>
      </c>
      <c r="AL2886" s="226"/>
      <c r="AM2886" s="15"/>
      <c r="AN2886" s="232" t="e">
        <f t="shared" ref="AN2886:AN2949" si="957">(42341.84/MAX(AK2886:AK7482))*AK2886*0.0006213712</f>
        <v>#DIV/0!</v>
      </c>
      <c r="AO2886" s="214">
        <f t="shared" si="951"/>
        <v>0</v>
      </c>
      <c r="AQ2886" s="210"/>
      <c r="AR2886" s="231"/>
      <c r="AS2886" s="15"/>
      <c r="AT2886" s="232">
        <f t="shared" ref="AT2886:AT2949" si="958">IF(AQ2886&gt;0,(26.3/(MAX($AQ$4:$AQ$4600)*0.0006213712))*AQ2886*0.0006213712,0)</f>
        <v>0</v>
      </c>
      <c r="AU2886" s="235">
        <f t="shared" ref="AU2886:AU2949" si="959">(AR2886*3.28084)+(AW$4)</f>
        <v>0</v>
      </c>
      <c r="AY2886" s="210"/>
      <c r="AZ2886" s="231"/>
      <c r="BA2886" s="15"/>
      <c r="BB2886" s="232">
        <f t="shared" si="948"/>
        <v>0</v>
      </c>
      <c r="BC2886" s="235">
        <f t="shared" ref="BC2886:BC2949" si="960">AZ2886+BE$4</f>
        <v>0</v>
      </c>
      <c r="BG2886" s="210"/>
      <c r="BH2886" s="231"/>
      <c r="BI2886" s="15"/>
      <c r="BJ2886" s="232">
        <f t="shared" si="952"/>
        <v>0</v>
      </c>
      <c r="BK2886" s="235">
        <f t="shared" ref="BK2886:BK2949" si="961">BH2886*BM2886</f>
        <v>0</v>
      </c>
      <c r="BM2886" s="109">
        <f t="shared" si="953"/>
        <v>-4.0669871446676771</v>
      </c>
      <c r="BN2886" s="213"/>
      <c r="BR2886" s="228"/>
      <c r="BS2886" s="311"/>
      <c r="BT2886" s="3"/>
      <c r="BU2886" s="213"/>
      <c r="BV2886" s="213"/>
      <c r="BW2886" s="291"/>
    </row>
    <row r="2887" spans="1:75" x14ac:dyDescent="0.2">
      <c r="A2887" s="210"/>
      <c r="B2887" s="211"/>
      <c r="C2887" s="848" t="str">
        <f ca="1">IF(ISERR(AVERAGE(INDIRECT("B"&amp;(ROW()-INT($B$1/2))):INDIRECT("B"&amp;(ROW()+INT($B$1/2))))),"",AVERAGE(INDIRECT("B"&amp;(ROW()-INT($B$1/2))):INDIRECT("B"&amp;(ROW()+INT($B$1/2)))))</f>
        <v/>
      </c>
      <c r="D2887" s="848">
        <f t="shared" si="947"/>
        <v>0</v>
      </c>
      <c r="E2887" s="275"/>
      <c r="F2887" s="15"/>
      <c r="G2887" s="3"/>
      <c r="H2887" s="3"/>
      <c r="I2887" s="3"/>
      <c r="J2887" s="3"/>
      <c r="K2887" s="3"/>
      <c r="L2887" s="554"/>
      <c r="M2887" s="545"/>
      <c r="N2887" s="546"/>
      <c r="O2887" s="5"/>
      <c r="P2887" s="216"/>
      <c r="Q2887" s="217"/>
      <c r="R2887" s="218"/>
      <c r="S2887" s="219">
        <f t="shared" si="945"/>
        <v>0</v>
      </c>
      <c r="T2887" s="220">
        <f t="shared" si="946"/>
        <v>0</v>
      </c>
      <c r="U2887" s="214">
        <f t="shared" ref="U2887:U2950" si="962">R2887*3.28084</f>
        <v>0</v>
      </c>
      <c r="W2887" s="221"/>
      <c r="X2887" s="222"/>
      <c r="Y2887" s="222"/>
      <c r="Z2887" s="223"/>
      <c r="AA2887" s="222"/>
      <c r="AB2887" s="224"/>
      <c r="AC2887" s="225"/>
      <c r="AD2887" s="2">
        <f t="shared" si="949"/>
        <v>0</v>
      </c>
      <c r="AE2887" s="2">
        <f t="shared" si="950"/>
        <v>0</v>
      </c>
      <c r="AF2887" s="226"/>
      <c r="AG2887" s="219">
        <f t="shared" si="954"/>
        <v>0</v>
      </c>
      <c r="AH2887" s="234">
        <f t="shared" si="955"/>
        <v>0</v>
      </c>
      <c r="AI2887" s="214">
        <f t="shared" ref="AI2887:AI2950" si="963">AF2887*3.28084</f>
        <v>0</v>
      </c>
      <c r="AK2887" s="229">
        <f t="shared" si="956"/>
        <v>0</v>
      </c>
      <c r="AL2887" s="226"/>
      <c r="AM2887" s="15"/>
      <c r="AN2887" s="232" t="e">
        <f t="shared" si="957"/>
        <v>#DIV/0!</v>
      </c>
      <c r="AO2887" s="214">
        <f t="shared" si="951"/>
        <v>0</v>
      </c>
      <c r="AQ2887" s="210"/>
      <c r="AR2887" s="231"/>
      <c r="AS2887" s="15"/>
      <c r="AT2887" s="232">
        <f t="shared" si="958"/>
        <v>0</v>
      </c>
      <c r="AU2887" s="235">
        <f t="shared" si="959"/>
        <v>0</v>
      </c>
      <c r="AY2887" s="210"/>
      <c r="AZ2887" s="231"/>
      <c r="BA2887" s="15"/>
      <c r="BB2887" s="232">
        <f t="shared" si="948"/>
        <v>0</v>
      </c>
      <c r="BC2887" s="235">
        <f t="shared" si="960"/>
        <v>0</v>
      </c>
      <c r="BG2887" s="210"/>
      <c r="BH2887" s="231"/>
      <c r="BI2887" s="15"/>
      <c r="BJ2887" s="232">
        <f t="shared" si="952"/>
        <v>0</v>
      </c>
      <c r="BK2887" s="235">
        <f t="shared" si="961"/>
        <v>0</v>
      </c>
      <c r="BM2887" s="109">
        <f t="shared" si="953"/>
        <v>-4.0688194821654138</v>
      </c>
      <c r="BN2887" s="213"/>
      <c r="BR2887" s="228"/>
      <c r="BS2887" s="311"/>
      <c r="BT2887" s="3"/>
      <c r="BU2887" s="213"/>
      <c r="BV2887" s="213"/>
      <c r="BW2887" s="291"/>
    </row>
    <row r="2888" spans="1:75" x14ac:dyDescent="0.2">
      <c r="A2888" s="210"/>
      <c r="B2888" s="211"/>
      <c r="C2888" s="848" t="str">
        <f ca="1">IF(ISERR(AVERAGE(INDIRECT("B"&amp;(ROW()-INT($B$1/2))):INDIRECT("B"&amp;(ROW()+INT($B$1/2))))),"",AVERAGE(INDIRECT("B"&amp;(ROW()-INT($B$1/2))):INDIRECT("B"&amp;(ROW()+INT($B$1/2)))))</f>
        <v/>
      </c>
      <c r="D2888" s="848">
        <f t="shared" si="947"/>
        <v>0</v>
      </c>
      <c r="E2888" s="275"/>
      <c r="F2888" s="15"/>
      <c r="G2888" s="3"/>
      <c r="H2888" s="3"/>
      <c r="I2888" s="3"/>
      <c r="J2888" s="3"/>
      <c r="K2888" s="3"/>
      <c r="L2888" s="554"/>
      <c r="M2888" s="545"/>
      <c r="N2888" s="546"/>
      <c r="O2888" s="5"/>
      <c r="P2888" s="216"/>
      <c r="Q2888" s="217"/>
      <c r="R2888" s="218"/>
      <c r="S2888" s="219">
        <f t="shared" si="945"/>
        <v>0</v>
      </c>
      <c r="T2888" s="220">
        <f t="shared" si="946"/>
        <v>0</v>
      </c>
      <c r="U2888" s="214">
        <f t="shared" si="962"/>
        <v>0</v>
      </c>
      <c r="W2888" s="221"/>
      <c r="X2888" s="222"/>
      <c r="Y2888" s="222"/>
      <c r="Z2888" s="223"/>
      <c r="AA2888" s="222"/>
      <c r="AB2888" s="224"/>
      <c r="AC2888" s="225"/>
      <c r="AD2888" s="2">
        <f t="shared" si="949"/>
        <v>0</v>
      </c>
      <c r="AE2888" s="2">
        <f t="shared" si="950"/>
        <v>0</v>
      </c>
      <c r="AF2888" s="226"/>
      <c r="AG2888" s="219">
        <f t="shared" si="954"/>
        <v>0</v>
      </c>
      <c r="AH2888" s="234">
        <f t="shared" si="955"/>
        <v>0</v>
      </c>
      <c r="AI2888" s="214">
        <f t="shared" si="963"/>
        <v>0</v>
      </c>
      <c r="AK2888" s="229">
        <f t="shared" si="956"/>
        <v>0</v>
      </c>
      <c r="AL2888" s="226"/>
      <c r="AM2888" s="15"/>
      <c r="AN2888" s="232" t="e">
        <f t="shared" si="957"/>
        <v>#DIV/0!</v>
      </c>
      <c r="AO2888" s="214">
        <f t="shared" si="951"/>
        <v>0</v>
      </c>
      <c r="AQ2888" s="210"/>
      <c r="AR2888" s="231"/>
      <c r="AS2888" s="15"/>
      <c r="AT2888" s="232">
        <f t="shared" si="958"/>
        <v>0</v>
      </c>
      <c r="AU2888" s="235">
        <f t="shared" si="959"/>
        <v>0</v>
      </c>
      <c r="AY2888" s="210"/>
      <c r="AZ2888" s="231"/>
      <c r="BA2888" s="15"/>
      <c r="BB2888" s="232">
        <f t="shared" si="948"/>
        <v>0</v>
      </c>
      <c r="BC2888" s="235">
        <f t="shared" si="960"/>
        <v>0</v>
      </c>
      <c r="BG2888" s="210"/>
      <c r="BH2888" s="231"/>
      <c r="BI2888" s="15"/>
      <c r="BJ2888" s="232">
        <f t="shared" si="952"/>
        <v>0</v>
      </c>
      <c r="BK2888" s="235">
        <f t="shared" si="961"/>
        <v>0</v>
      </c>
      <c r="BM2888" s="109">
        <f t="shared" si="953"/>
        <v>-4.0706518196631505</v>
      </c>
      <c r="BN2888" s="213"/>
      <c r="BR2888" s="228"/>
      <c r="BS2888" s="311"/>
      <c r="BT2888" s="3"/>
      <c r="BU2888" s="213"/>
      <c r="BV2888" s="213"/>
      <c r="BW2888" s="291"/>
    </row>
    <row r="2889" spans="1:75" x14ac:dyDescent="0.2">
      <c r="A2889" s="210"/>
      <c r="B2889" s="211"/>
      <c r="C2889" s="848" t="str">
        <f ca="1">IF(ISERR(AVERAGE(INDIRECT("B"&amp;(ROW()-INT($B$1/2))):INDIRECT("B"&amp;(ROW()+INT($B$1/2))))),"",AVERAGE(INDIRECT("B"&amp;(ROW()-INT($B$1/2))):INDIRECT("B"&amp;(ROW()+INT($B$1/2)))))</f>
        <v/>
      </c>
      <c r="D2889" s="848">
        <f t="shared" si="947"/>
        <v>0</v>
      </c>
      <c r="E2889" s="275"/>
      <c r="F2889" s="15"/>
      <c r="G2889" s="3"/>
      <c r="H2889" s="3"/>
      <c r="I2889" s="3"/>
      <c r="J2889" s="3"/>
      <c r="K2889" s="3"/>
      <c r="L2889" s="554"/>
      <c r="M2889" s="545"/>
      <c r="N2889" s="546"/>
      <c r="O2889" s="5"/>
      <c r="P2889" s="216"/>
      <c r="Q2889" s="217"/>
      <c r="R2889" s="218"/>
      <c r="S2889" s="219">
        <f t="shared" ref="S2889:S2952" si="964">S2888+IF(P2889&lt;&gt;0,1.852*60*1000*((ACOS((SIN((P2888/180)*PI()))*(SIN((P2889/180)*PI()))+(COS((P2888/180)*PI()))*(COS((P2889/180)*PI()))*(COS((Q2889/180)*PI()-(Q2888/180)*PI())))/PI())*180),0)</f>
        <v>0</v>
      </c>
      <c r="T2889" s="220">
        <f t="shared" ref="T2889:T2952" si="965">T2888+IF(P2889&lt;&gt;0,1.852*60*0.6213712*((ACOS((SIN((P2888/180)*PI()))*(SIN((P2889/180)*PI()))+(COS((P2888/180)*PI()))*(COS((P2889/180)*PI()))*(COS((Q2889/180)*PI()-(Q2888/180)*PI())))/PI())*180),0)</f>
        <v>0</v>
      </c>
      <c r="U2889" s="214">
        <f t="shared" si="962"/>
        <v>0</v>
      </c>
      <c r="W2889" s="221"/>
      <c r="X2889" s="222"/>
      <c r="Y2889" s="222"/>
      <c r="Z2889" s="223"/>
      <c r="AA2889" s="222"/>
      <c r="AB2889" s="224"/>
      <c r="AC2889" s="225"/>
      <c r="AD2889" s="2">
        <f t="shared" si="949"/>
        <v>0</v>
      </c>
      <c r="AE2889" s="2">
        <f t="shared" si="950"/>
        <v>0</v>
      </c>
      <c r="AF2889" s="226"/>
      <c r="AG2889" s="219">
        <f t="shared" si="954"/>
        <v>0</v>
      </c>
      <c r="AH2889" s="234">
        <f t="shared" si="955"/>
        <v>0</v>
      </c>
      <c r="AI2889" s="214">
        <f t="shared" si="963"/>
        <v>0</v>
      </c>
      <c r="AK2889" s="229">
        <f t="shared" si="956"/>
        <v>0</v>
      </c>
      <c r="AL2889" s="226"/>
      <c r="AM2889" s="15"/>
      <c r="AN2889" s="232" t="e">
        <f t="shared" si="957"/>
        <v>#DIV/0!</v>
      </c>
      <c r="AO2889" s="214">
        <f t="shared" si="951"/>
        <v>0</v>
      </c>
      <c r="AQ2889" s="210"/>
      <c r="AR2889" s="231"/>
      <c r="AS2889" s="15"/>
      <c r="AT2889" s="232">
        <f t="shared" si="958"/>
        <v>0</v>
      </c>
      <c r="AU2889" s="235">
        <f t="shared" si="959"/>
        <v>0</v>
      </c>
      <c r="AY2889" s="210"/>
      <c r="AZ2889" s="231"/>
      <c r="BA2889" s="15"/>
      <c r="BB2889" s="232">
        <f t="shared" si="948"/>
        <v>0</v>
      </c>
      <c r="BC2889" s="235">
        <f t="shared" si="960"/>
        <v>0</v>
      </c>
      <c r="BG2889" s="210"/>
      <c r="BH2889" s="231"/>
      <c r="BI2889" s="15"/>
      <c r="BJ2889" s="232">
        <f t="shared" si="952"/>
        <v>0</v>
      </c>
      <c r="BK2889" s="235">
        <f t="shared" si="961"/>
        <v>0</v>
      </c>
      <c r="BM2889" s="109">
        <f t="shared" si="953"/>
        <v>-4.0724841571608872</v>
      </c>
      <c r="BN2889" s="213"/>
      <c r="BR2889" s="228"/>
      <c r="BS2889" s="311"/>
      <c r="BT2889" s="3"/>
      <c r="BU2889" s="213"/>
      <c r="BV2889" s="213"/>
      <c r="BW2889" s="291"/>
    </row>
    <row r="2890" spans="1:75" x14ac:dyDescent="0.2">
      <c r="A2890" s="210"/>
      <c r="B2890" s="211"/>
      <c r="C2890" s="848" t="str">
        <f ca="1">IF(ISERR(AVERAGE(INDIRECT("B"&amp;(ROW()-INT($B$1/2))):INDIRECT("B"&amp;(ROW()+INT($B$1/2))))),"",AVERAGE(INDIRECT("B"&amp;(ROW()-INT($B$1/2))):INDIRECT("B"&amp;(ROW()+INT($B$1/2)))))</f>
        <v/>
      </c>
      <c r="D2890" s="848">
        <f t="shared" si="947"/>
        <v>0</v>
      </c>
      <c r="E2890" s="275"/>
      <c r="F2890" s="15"/>
      <c r="G2890" s="3"/>
      <c r="H2890" s="3"/>
      <c r="I2890" s="3"/>
      <c r="J2890" s="3"/>
      <c r="K2890" s="3"/>
      <c r="L2890" s="554"/>
      <c r="M2890" s="545"/>
      <c r="N2890" s="546"/>
      <c r="O2890" s="5"/>
      <c r="P2890" s="216"/>
      <c r="Q2890" s="217"/>
      <c r="R2890" s="218"/>
      <c r="S2890" s="219">
        <f t="shared" si="964"/>
        <v>0</v>
      </c>
      <c r="T2890" s="220">
        <f t="shared" si="965"/>
        <v>0</v>
      </c>
      <c r="U2890" s="214">
        <f t="shared" si="962"/>
        <v>0</v>
      </c>
      <c r="W2890" s="221"/>
      <c r="X2890" s="222"/>
      <c r="Y2890" s="222"/>
      <c r="Z2890" s="223"/>
      <c r="AA2890" s="222"/>
      <c r="AB2890" s="224"/>
      <c r="AC2890" s="225"/>
      <c r="AD2890" s="2">
        <f t="shared" si="949"/>
        <v>0</v>
      </c>
      <c r="AE2890" s="2">
        <f t="shared" si="950"/>
        <v>0</v>
      </c>
      <c r="AF2890" s="226"/>
      <c r="AG2890" s="219">
        <f t="shared" si="954"/>
        <v>0</v>
      </c>
      <c r="AH2890" s="234">
        <f t="shared" si="955"/>
        <v>0</v>
      </c>
      <c r="AI2890" s="214">
        <f t="shared" si="963"/>
        <v>0</v>
      </c>
      <c r="AK2890" s="229">
        <f t="shared" si="956"/>
        <v>0</v>
      </c>
      <c r="AL2890" s="226"/>
      <c r="AM2890" s="15"/>
      <c r="AN2890" s="232" t="e">
        <f t="shared" si="957"/>
        <v>#DIV/0!</v>
      </c>
      <c r="AO2890" s="214">
        <f t="shared" si="951"/>
        <v>0</v>
      </c>
      <c r="AQ2890" s="210"/>
      <c r="AR2890" s="231"/>
      <c r="AS2890" s="15"/>
      <c r="AT2890" s="232">
        <f t="shared" si="958"/>
        <v>0</v>
      </c>
      <c r="AU2890" s="235">
        <f t="shared" si="959"/>
        <v>0</v>
      </c>
      <c r="AY2890" s="210"/>
      <c r="AZ2890" s="231"/>
      <c r="BA2890" s="15"/>
      <c r="BB2890" s="232">
        <f t="shared" si="948"/>
        <v>0</v>
      </c>
      <c r="BC2890" s="235">
        <f t="shared" si="960"/>
        <v>0</v>
      </c>
      <c r="BG2890" s="210"/>
      <c r="BH2890" s="231"/>
      <c r="BI2890" s="15"/>
      <c r="BJ2890" s="232">
        <f t="shared" si="952"/>
        <v>0</v>
      </c>
      <c r="BK2890" s="235">
        <f t="shared" si="961"/>
        <v>0</v>
      </c>
      <c r="BM2890" s="109">
        <f t="shared" si="953"/>
        <v>-4.0743164946586239</v>
      </c>
      <c r="BN2890" s="213"/>
      <c r="BR2890" s="228"/>
      <c r="BS2890" s="311"/>
      <c r="BT2890" s="3"/>
      <c r="BU2890" s="213"/>
      <c r="BV2890" s="213"/>
      <c r="BW2890" s="291"/>
    </row>
    <row r="2891" spans="1:75" x14ac:dyDescent="0.2">
      <c r="A2891" s="210"/>
      <c r="B2891" s="211"/>
      <c r="C2891" s="848" t="str">
        <f ca="1">IF(ISERR(AVERAGE(INDIRECT("B"&amp;(ROW()-INT($B$1/2))):INDIRECT("B"&amp;(ROW()+INT($B$1/2))))),"",AVERAGE(INDIRECT("B"&amp;(ROW()-INT($B$1/2))):INDIRECT("B"&amp;(ROW()+INT($B$1/2)))))</f>
        <v/>
      </c>
      <c r="D2891" s="848">
        <f t="shared" si="947"/>
        <v>0</v>
      </c>
      <c r="E2891" s="275"/>
      <c r="F2891" s="15"/>
      <c r="G2891" s="3"/>
      <c r="H2891" s="3"/>
      <c r="I2891" s="3"/>
      <c r="J2891" s="3"/>
      <c r="K2891" s="3"/>
      <c r="L2891" s="554"/>
      <c r="M2891" s="545"/>
      <c r="N2891" s="546"/>
      <c r="O2891" s="5"/>
      <c r="P2891" s="216"/>
      <c r="Q2891" s="217"/>
      <c r="R2891" s="218"/>
      <c r="S2891" s="219">
        <f t="shared" si="964"/>
        <v>0</v>
      </c>
      <c r="T2891" s="220">
        <f t="shared" si="965"/>
        <v>0</v>
      </c>
      <c r="U2891" s="214">
        <f t="shared" si="962"/>
        <v>0</v>
      </c>
      <c r="W2891" s="221"/>
      <c r="X2891" s="222"/>
      <c r="Y2891" s="222"/>
      <c r="Z2891" s="223"/>
      <c r="AA2891" s="222"/>
      <c r="AB2891" s="224"/>
      <c r="AC2891" s="225"/>
      <c r="AD2891" s="2">
        <f t="shared" si="949"/>
        <v>0</v>
      </c>
      <c r="AE2891" s="2">
        <f t="shared" si="950"/>
        <v>0</v>
      </c>
      <c r="AF2891" s="226"/>
      <c r="AG2891" s="219">
        <f t="shared" si="954"/>
        <v>0</v>
      </c>
      <c r="AH2891" s="234">
        <f t="shared" si="955"/>
        <v>0</v>
      </c>
      <c r="AI2891" s="214">
        <f t="shared" si="963"/>
        <v>0</v>
      </c>
      <c r="AK2891" s="229">
        <f t="shared" si="956"/>
        <v>0</v>
      </c>
      <c r="AL2891" s="226"/>
      <c r="AM2891" s="15"/>
      <c r="AN2891" s="232" t="e">
        <f t="shared" si="957"/>
        <v>#DIV/0!</v>
      </c>
      <c r="AO2891" s="214">
        <f t="shared" si="951"/>
        <v>0</v>
      </c>
      <c r="AQ2891" s="210"/>
      <c r="AR2891" s="231"/>
      <c r="AS2891" s="15"/>
      <c r="AT2891" s="232">
        <f t="shared" si="958"/>
        <v>0</v>
      </c>
      <c r="AU2891" s="235">
        <f t="shared" si="959"/>
        <v>0</v>
      </c>
      <c r="AY2891" s="210"/>
      <c r="AZ2891" s="231"/>
      <c r="BA2891" s="15"/>
      <c r="BB2891" s="232">
        <f t="shared" si="948"/>
        <v>0</v>
      </c>
      <c r="BC2891" s="235">
        <f t="shared" si="960"/>
        <v>0</v>
      </c>
      <c r="BG2891" s="210"/>
      <c r="BH2891" s="231"/>
      <c r="BI2891" s="15"/>
      <c r="BJ2891" s="232">
        <f t="shared" si="952"/>
        <v>0</v>
      </c>
      <c r="BK2891" s="235">
        <f t="shared" si="961"/>
        <v>0</v>
      </c>
      <c r="BM2891" s="109">
        <f t="shared" si="953"/>
        <v>-4.0761488321563606</v>
      </c>
      <c r="BN2891" s="213"/>
      <c r="BR2891" s="228"/>
      <c r="BS2891" s="311"/>
      <c r="BT2891" s="3"/>
      <c r="BU2891" s="213"/>
      <c r="BV2891" s="213"/>
      <c r="BW2891" s="291"/>
    </row>
    <row r="2892" spans="1:75" x14ac:dyDescent="0.2">
      <c r="A2892" s="210"/>
      <c r="B2892" s="211"/>
      <c r="C2892" s="848" t="str">
        <f ca="1">IF(ISERR(AVERAGE(INDIRECT("B"&amp;(ROW()-INT($B$1/2))):INDIRECT("B"&amp;(ROW()+INT($B$1/2))))),"",AVERAGE(INDIRECT("B"&amp;(ROW()-INT($B$1/2))):INDIRECT("B"&amp;(ROW()+INT($B$1/2)))))</f>
        <v/>
      </c>
      <c r="D2892" s="848">
        <f t="shared" si="947"/>
        <v>0</v>
      </c>
      <c r="E2892" s="275"/>
      <c r="F2892" s="15"/>
      <c r="G2892" s="3"/>
      <c r="H2892" s="3"/>
      <c r="I2892" s="3"/>
      <c r="J2892" s="3"/>
      <c r="K2892" s="3"/>
      <c r="L2892" s="554"/>
      <c r="M2892" s="545"/>
      <c r="N2892" s="546"/>
      <c r="O2892" s="5"/>
      <c r="P2892" s="216"/>
      <c r="Q2892" s="217"/>
      <c r="R2892" s="218"/>
      <c r="S2892" s="219">
        <f t="shared" si="964"/>
        <v>0</v>
      </c>
      <c r="T2892" s="220">
        <f t="shared" si="965"/>
        <v>0</v>
      </c>
      <c r="U2892" s="214">
        <f t="shared" si="962"/>
        <v>0</v>
      </c>
      <c r="W2892" s="221"/>
      <c r="X2892" s="222"/>
      <c r="Y2892" s="222"/>
      <c r="Z2892" s="223"/>
      <c r="AA2892" s="222"/>
      <c r="AB2892" s="224"/>
      <c r="AC2892" s="225"/>
      <c r="AD2892" s="2">
        <f t="shared" si="949"/>
        <v>0</v>
      </c>
      <c r="AE2892" s="2">
        <f t="shared" si="950"/>
        <v>0</v>
      </c>
      <c r="AF2892" s="226"/>
      <c r="AG2892" s="219">
        <f t="shared" si="954"/>
        <v>0</v>
      </c>
      <c r="AH2892" s="234">
        <f t="shared" si="955"/>
        <v>0</v>
      </c>
      <c r="AI2892" s="214">
        <f t="shared" si="963"/>
        <v>0</v>
      </c>
      <c r="AK2892" s="229">
        <f t="shared" si="956"/>
        <v>0</v>
      </c>
      <c r="AL2892" s="226"/>
      <c r="AM2892" s="15"/>
      <c r="AN2892" s="232" t="e">
        <f t="shared" si="957"/>
        <v>#DIV/0!</v>
      </c>
      <c r="AO2892" s="214">
        <f t="shared" si="951"/>
        <v>0</v>
      </c>
      <c r="AQ2892" s="210"/>
      <c r="AR2892" s="231"/>
      <c r="AS2892" s="15"/>
      <c r="AT2892" s="232">
        <f t="shared" si="958"/>
        <v>0</v>
      </c>
      <c r="AU2892" s="235">
        <f t="shared" si="959"/>
        <v>0</v>
      </c>
      <c r="AY2892" s="210"/>
      <c r="AZ2892" s="231"/>
      <c r="BA2892" s="15"/>
      <c r="BB2892" s="232">
        <f t="shared" si="948"/>
        <v>0</v>
      </c>
      <c r="BC2892" s="235">
        <f t="shared" si="960"/>
        <v>0</v>
      </c>
      <c r="BG2892" s="210"/>
      <c r="BH2892" s="231"/>
      <c r="BI2892" s="15"/>
      <c r="BJ2892" s="232">
        <f t="shared" si="952"/>
        <v>0</v>
      </c>
      <c r="BK2892" s="235">
        <f t="shared" si="961"/>
        <v>0</v>
      </c>
      <c r="BM2892" s="109">
        <f t="shared" si="953"/>
        <v>-4.0779811696540973</v>
      </c>
      <c r="BN2892" s="213"/>
      <c r="BR2892" s="228"/>
      <c r="BS2892" s="311"/>
      <c r="BT2892" s="3"/>
      <c r="BU2892" s="213"/>
      <c r="BV2892" s="213"/>
      <c r="BW2892" s="291"/>
    </row>
    <row r="2893" spans="1:75" x14ac:dyDescent="0.2">
      <c r="A2893" s="210"/>
      <c r="B2893" s="211"/>
      <c r="C2893" s="848" t="str">
        <f ca="1">IF(ISERR(AVERAGE(INDIRECT("B"&amp;(ROW()-INT($B$1/2))):INDIRECT("B"&amp;(ROW()+INT($B$1/2))))),"",AVERAGE(INDIRECT("B"&amp;(ROW()-INT($B$1/2))):INDIRECT("B"&amp;(ROW()+INT($B$1/2)))))</f>
        <v/>
      </c>
      <c r="D2893" s="848">
        <f t="shared" si="947"/>
        <v>0</v>
      </c>
      <c r="E2893" s="275"/>
      <c r="F2893" s="15"/>
      <c r="G2893" s="3"/>
      <c r="H2893" s="3"/>
      <c r="I2893" s="3"/>
      <c r="J2893" s="3"/>
      <c r="K2893" s="3"/>
      <c r="L2893" s="554"/>
      <c r="M2893" s="545"/>
      <c r="N2893" s="546"/>
      <c r="O2893" s="5"/>
      <c r="P2893" s="216"/>
      <c r="Q2893" s="217"/>
      <c r="R2893" s="218"/>
      <c r="S2893" s="219">
        <f t="shared" si="964"/>
        <v>0</v>
      </c>
      <c r="T2893" s="220">
        <f t="shared" si="965"/>
        <v>0</v>
      </c>
      <c r="U2893" s="214">
        <f t="shared" si="962"/>
        <v>0</v>
      </c>
      <c r="W2893" s="221"/>
      <c r="X2893" s="222"/>
      <c r="Y2893" s="222"/>
      <c r="Z2893" s="223"/>
      <c r="AA2893" s="222"/>
      <c r="AB2893" s="224"/>
      <c r="AC2893" s="225"/>
      <c r="AD2893" s="2">
        <f t="shared" si="949"/>
        <v>0</v>
      </c>
      <c r="AE2893" s="2">
        <f t="shared" si="950"/>
        <v>0</v>
      </c>
      <c r="AF2893" s="226"/>
      <c r="AG2893" s="219">
        <f t="shared" si="954"/>
        <v>0</v>
      </c>
      <c r="AH2893" s="234">
        <f t="shared" si="955"/>
        <v>0</v>
      </c>
      <c r="AI2893" s="214">
        <f t="shared" si="963"/>
        <v>0</v>
      </c>
      <c r="AK2893" s="229">
        <f t="shared" si="956"/>
        <v>0</v>
      </c>
      <c r="AL2893" s="226"/>
      <c r="AM2893" s="15"/>
      <c r="AN2893" s="232" t="e">
        <f t="shared" si="957"/>
        <v>#DIV/0!</v>
      </c>
      <c r="AO2893" s="214">
        <f t="shared" si="951"/>
        <v>0</v>
      </c>
      <c r="AQ2893" s="210"/>
      <c r="AR2893" s="231"/>
      <c r="AS2893" s="15"/>
      <c r="AT2893" s="232">
        <f t="shared" si="958"/>
        <v>0</v>
      </c>
      <c r="AU2893" s="235">
        <f t="shared" si="959"/>
        <v>0</v>
      </c>
      <c r="AY2893" s="210"/>
      <c r="AZ2893" s="231"/>
      <c r="BA2893" s="15"/>
      <c r="BB2893" s="232">
        <f t="shared" si="948"/>
        <v>0</v>
      </c>
      <c r="BC2893" s="235">
        <f t="shared" si="960"/>
        <v>0</v>
      </c>
      <c r="BG2893" s="210"/>
      <c r="BH2893" s="231"/>
      <c r="BI2893" s="15"/>
      <c r="BJ2893" s="232">
        <f t="shared" si="952"/>
        <v>0</v>
      </c>
      <c r="BK2893" s="235">
        <f t="shared" si="961"/>
        <v>0</v>
      </c>
      <c r="BM2893" s="109">
        <f t="shared" si="953"/>
        <v>-4.079813507151834</v>
      </c>
      <c r="BN2893" s="213"/>
      <c r="BR2893" s="228"/>
      <c r="BS2893" s="311"/>
      <c r="BT2893" s="3"/>
      <c r="BU2893" s="213"/>
      <c r="BV2893" s="213"/>
      <c r="BW2893" s="291"/>
    </row>
    <row r="2894" spans="1:75" x14ac:dyDescent="0.2">
      <c r="A2894" s="210"/>
      <c r="B2894" s="211"/>
      <c r="C2894" s="848" t="str">
        <f ca="1">IF(ISERR(AVERAGE(INDIRECT("B"&amp;(ROW()-INT($B$1/2))):INDIRECT("B"&amp;(ROW()+INT($B$1/2))))),"",AVERAGE(INDIRECT("B"&amp;(ROW()-INT($B$1/2))):INDIRECT("B"&amp;(ROW()+INT($B$1/2)))))</f>
        <v/>
      </c>
      <c r="D2894" s="848">
        <f t="shared" si="947"/>
        <v>0</v>
      </c>
      <c r="E2894" s="275"/>
      <c r="F2894" s="15"/>
      <c r="G2894" s="3"/>
      <c r="H2894" s="3"/>
      <c r="I2894" s="3"/>
      <c r="J2894" s="3"/>
      <c r="K2894" s="3"/>
      <c r="L2894" s="554"/>
      <c r="M2894" s="545"/>
      <c r="N2894" s="546"/>
      <c r="O2894" s="5"/>
      <c r="P2894" s="216"/>
      <c r="Q2894" s="217"/>
      <c r="R2894" s="218"/>
      <c r="S2894" s="219">
        <f t="shared" si="964"/>
        <v>0</v>
      </c>
      <c r="T2894" s="220">
        <f t="shared" si="965"/>
        <v>0</v>
      </c>
      <c r="U2894" s="214">
        <f t="shared" si="962"/>
        <v>0</v>
      </c>
      <c r="W2894" s="221"/>
      <c r="X2894" s="222"/>
      <c r="Y2894" s="222"/>
      <c r="Z2894" s="223"/>
      <c r="AA2894" s="222"/>
      <c r="AB2894" s="224"/>
      <c r="AC2894" s="225"/>
      <c r="AD2894" s="2">
        <f t="shared" si="949"/>
        <v>0</v>
      </c>
      <c r="AE2894" s="2">
        <f t="shared" si="950"/>
        <v>0</v>
      </c>
      <c r="AF2894" s="226"/>
      <c r="AG2894" s="219">
        <f t="shared" si="954"/>
        <v>0</v>
      </c>
      <c r="AH2894" s="234">
        <f t="shared" si="955"/>
        <v>0</v>
      </c>
      <c r="AI2894" s="214">
        <f t="shared" si="963"/>
        <v>0</v>
      </c>
      <c r="AK2894" s="229">
        <f t="shared" si="956"/>
        <v>0</v>
      </c>
      <c r="AL2894" s="226"/>
      <c r="AM2894" s="15"/>
      <c r="AN2894" s="232" t="e">
        <f t="shared" si="957"/>
        <v>#DIV/0!</v>
      </c>
      <c r="AO2894" s="214">
        <f t="shared" si="951"/>
        <v>0</v>
      </c>
      <c r="AQ2894" s="210"/>
      <c r="AR2894" s="231"/>
      <c r="AS2894" s="15"/>
      <c r="AT2894" s="232">
        <f t="shared" si="958"/>
        <v>0</v>
      </c>
      <c r="AU2894" s="235">
        <f t="shared" si="959"/>
        <v>0</v>
      </c>
      <c r="AY2894" s="210"/>
      <c r="AZ2894" s="231"/>
      <c r="BA2894" s="15"/>
      <c r="BB2894" s="232">
        <f t="shared" si="948"/>
        <v>0</v>
      </c>
      <c r="BC2894" s="235">
        <f t="shared" si="960"/>
        <v>0</v>
      </c>
      <c r="BG2894" s="210"/>
      <c r="BH2894" s="231"/>
      <c r="BI2894" s="15"/>
      <c r="BJ2894" s="232">
        <f t="shared" si="952"/>
        <v>0</v>
      </c>
      <c r="BK2894" s="235">
        <f t="shared" si="961"/>
        <v>0</v>
      </c>
      <c r="BM2894" s="109">
        <f t="shared" si="953"/>
        <v>-4.0816458446495707</v>
      </c>
      <c r="BN2894" s="213"/>
      <c r="BR2894" s="228"/>
      <c r="BS2894" s="311"/>
      <c r="BT2894" s="3"/>
      <c r="BU2894" s="213"/>
      <c r="BV2894" s="213"/>
      <c r="BW2894" s="291"/>
    </row>
    <row r="2895" spans="1:75" x14ac:dyDescent="0.2">
      <c r="A2895" s="210"/>
      <c r="B2895" s="211"/>
      <c r="C2895" s="848" t="str">
        <f ca="1">IF(ISERR(AVERAGE(INDIRECT("B"&amp;(ROW()-INT($B$1/2))):INDIRECT("B"&amp;(ROW()+INT($B$1/2))))),"",AVERAGE(INDIRECT("B"&amp;(ROW()-INT($B$1/2))):INDIRECT("B"&amp;(ROW()+INT($B$1/2)))))</f>
        <v/>
      </c>
      <c r="D2895" s="848">
        <f t="shared" si="947"/>
        <v>0</v>
      </c>
      <c r="E2895" s="275"/>
      <c r="F2895" s="15"/>
      <c r="G2895" s="3"/>
      <c r="H2895" s="3"/>
      <c r="I2895" s="3"/>
      <c r="J2895" s="3"/>
      <c r="K2895" s="3"/>
      <c r="L2895" s="554"/>
      <c r="M2895" s="545"/>
      <c r="N2895" s="546"/>
      <c r="O2895" s="5"/>
      <c r="P2895" s="216"/>
      <c r="Q2895" s="217"/>
      <c r="R2895" s="218"/>
      <c r="S2895" s="219">
        <f t="shared" si="964"/>
        <v>0</v>
      </c>
      <c r="T2895" s="220">
        <f t="shared" si="965"/>
        <v>0</v>
      </c>
      <c r="U2895" s="214">
        <f t="shared" si="962"/>
        <v>0</v>
      </c>
      <c r="W2895" s="221"/>
      <c r="X2895" s="222"/>
      <c r="Y2895" s="222"/>
      <c r="Z2895" s="223"/>
      <c r="AA2895" s="222"/>
      <c r="AB2895" s="224"/>
      <c r="AC2895" s="225"/>
      <c r="AD2895" s="2">
        <f t="shared" si="949"/>
        <v>0</v>
      </c>
      <c r="AE2895" s="2">
        <f t="shared" si="950"/>
        <v>0</v>
      </c>
      <c r="AF2895" s="226"/>
      <c r="AG2895" s="219">
        <f t="shared" si="954"/>
        <v>0</v>
      </c>
      <c r="AH2895" s="234">
        <f t="shared" si="955"/>
        <v>0</v>
      </c>
      <c r="AI2895" s="214">
        <f t="shared" si="963"/>
        <v>0</v>
      </c>
      <c r="AK2895" s="229">
        <f t="shared" si="956"/>
        <v>0</v>
      </c>
      <c r="AL2895" s="226"/>
      <c r="AM2895" s="15"/>
      <c r="AN2895" s="232" t="e">
        <f t="shared" si="957"/>
        <v>#DIV/0!</v>
      </c>
      <c r="AO2895" s="214">
        <f t="shared" si="951"/>
        <v>0</v>
      </c>
      <c r="AQ2895" s="210"/>
      <c r="AR2895" s="231"/>
      <c r="AS2895" s="15"/>
      <c r="AT2895" s="232">
        <f t="shared" si="958"/>
        <v>0</v>
      </c>
      <c r="AU2895" s="235">
        <f t="shared" si="959"/>
        <v>0</v>
      </c>
      <c r="AY2895" s="210"/>
      <c r="AZ2895" s="231"/>
      <c r="BA2895" s="15"/>
      <c r="BB2895" s="232">
        <f t="shared" si="948"/>
        <v>0</v>
      </c>
      <c r="BC2895" s="235">
        <f t="shared" si="960"/>
        <v>0</v>
      </c>
      <c r="BG2895" s="210"/>
      <c r="BH2895" s="231"/>
      <c r="BI2895" s="15"/>
      <c r="BJ2895" s="232">
        <f t="shared" si="952"/>
        <v>0</v>
      </c>
      <c r="BK2895" s="235">
        <f t="shared" si="961"/>
        <v>0</v>
      </c>
      <c r="BM2895" s="109">
        <f t="shared" si="953"/>
        <v>-4.0834781821473074</v>
      </c>
      <c r="BN2895" s="213"/>
      <c r="BR2895" s="228"/>
      <c r="BS2895" s="311"/>
      <c r="BT2895" s="3"/>
      <c r="BU2895" s="213"/>
      <c r="BV2895" s="213"/>
      <c r="BW2895" s="291"/>
    </row>
    <row r="2896" spans="1:75" x14ac:dyDescent="0.2">
      <c r="A2896" s="210"/>
      <c r="B2896" s="211"/>
      <c r="C2896" s="848" t="str">
        <f ca="1">IF(ISERR(AVERAGE(INDIRECT("B"&amp;(ROW()-INT($B$1/2))):INDIRECT("B"&amp;(ROW()+INT($B$1/2))))),"",AVERAGE(INDIRECT("B"&amp;(ROW()-INT($B$1/2))):INDIRECT("B"&amp;(ROW()+INT($B$1/2)))))</f>
        <v/>
      </c>
      <c r="D2896" s="848">
        <f t="shared" si="947"/>
        <v>0</v>
      </c>
      <c r="E2896" s="275"/>
      <c r="F2896" s="15"/>
      <c r="G2896" s="3"/>
      <c r="H2896" s="3"/>
      <c r="I2896" s="3"/>
      <c r="J2896" s="3"/>
      <c r="K2896" s="3"/>
      <c r="L2896" s="554"/>
      <c r="M2896" s="545"/>
      <c r="N2896" s="546"/>
      <c r="O2896" s="5"/>
      <c r="P2896" s="216"/>
      <c r="Q2896" s="217"/>
      <c r="R2896" s="218"/>
      <c r="S2896" s="219">
        <f t="shared" si="964"/>
        <v>0</v>
      </c>
      <c r="T2896" s="220">
        <f t="shared" si="965"/>
        <v>0</v>
      </c>
      <c r="U2896" s="214">
        <f t="shared" si="962"/>
        <v>0</v>
      </c>
      <c r="W2896" s="221"/>
      <c r="X2896" s="222"/>
      <c r="Y2896" s="222"/>
      <c r="Z2896" s="223"/>
      <c r="AA2896" s="222"/>
      <c r="AB2896" s="224"/>
      <c r="AC2896" s="225"/>
      <c r="AD2896" s="2">
        <f t="shared" si="949"/>
        <v>0</v>
      </c>
      <c r="AE2896" s="2">
        <f t="shared" si="950"/>
        <v>0</v>
      </c>
      <c r="AF2896" s="226"/>
      <c r="AG2896" s="219">
        <f t="shared" si="954"/>
        <v>0</v>
      </c>
      <c r="AH2896" s="234">
        <f t="shared" si="955"/>
        <v>0</v>
      </c>
      <c r="AI2896" s="214">
        <f t="shared" si="963"/>
        <v>0</v>
      </c>
      <c r="AK2896" s="229">
        <f t="shared" si="956"/>
        <v>0</v>
      </c>
      <c r="AL2896" s="226"/>
      <c r="AM2896" s="15"/>
      <c r="AN2896" s="232" t="e">
        <f t="shared" si="957"/>
        <v>#DIV/0!</v>
      </c>
      <c r="AO2896" s="214">
        <f t="shared" si="951"/>
        <v>0</v>
      </c>
      <c r="AQ2896" s="210"/>
      <c r="AR2896" s="231"/>
      <c r="AS2896" s="15"/>
      <c r="AT2896" s="232">
        <f t="shared" si="958"/>
        <v>0</v>
      </c>
      <c r="AU2896" s="235">
        <f t="shared" si="959"/>
        <v>0</v>
      </c>
      <c r="AY2896" s="210"/>
      <c r="AZ2896" s="231"/>
      <c r="BA2896" s="15"/>
      <c r="BB2896" s="232">
        <f t="shared" si="948"/>
        <v>0</v>
      </c>
      <c r="BC2896" s="235">
        <f t="shared" si="960"/>
        <v>0</v>
      </c>
      <c r="BG2896" s="210"/>
      <c r="BH2896" s="231"/>
      <c r="BI2896" s="15"/>
      <c r="BJ2896" s="232">
        <f t="shared" si="952"/>
        <v>0</v>
      </c>
      <c r="BK2896" s="235">
        <f t="shared" si="961"/>
        <v>0</v>
      </c>
      <c r="BM2896" s="109">
        <f t="shared" si="953"/>
        <v>-4.0853105196450441</v>
      </c>
      <c r="BN2896" s="213"/>
      <c r="BR2896" s="228"/>
      <c r="BS2896" s="311"/>
      <c r="BT2896" s="3"/>
      <c r="BU2896" s="213"/>
      <c r="BV2896" s="213"/>
      <c r="BW2896" s="291"/>
    </row>
    <row r="2897" spans="1:75" x14ac:dyDescent="0.2">
      <c r="A2897" s="210"/>
      <c r="B2897" s="211"/>
      <c r="C2897" s="848" t="str">
        <f ca="1">IF(ISERR(AVERAGE(INDIRECT("B"&amp;(ROW()-INT($B$1/2))):INDIRECT("B"&amp;(ROW()+INT($B$1/2))))),"",AVERAGE(INDIRECT("B"&amp;(ROW()-INT($B$1/2))):INDIRECT("B"&amp;(ROW()+INT($B$1/2)))))</f>
        <v/>
      </c>
      <c r="D2897" s="848">
        <f t="shared" si="947"/>
        <v>0</v>
      </c>
      <c r="E2897" s="275"/>
      <c r="F2897" s="15"/>
      <c r="G2897" s="3"/>
      <c r="H2897" s="3"/>
      <c r="I2897" s="3"/>
      <c r="J2897" s="3"/>
      <c r="K2897" s="3"/>
      <c r="L2897" s="554"/>
      <c r="M2897" s="545"/>
      <c r="N2897" s="546"/>
      <c r="O2897" s="5"/>
      <c r="P2897" s="216"/>
      <c r="Q2897" s="217"/>
      <c r="R2897" s="218"/>
      <c r="S2897" s="219">
        <f t="shared" si="964"/>
        <v>0</v>
      </c>
      <c r="T2897" s="220">
        <f t="shared" si="965"/>
        <v>0</v>
      </c>
      <c r="U2897" s="214">
        <f t="shared" si="962"/>
        <v>0</v>
      </c>
      <c r="W2897" s="221"/>
      <c r="X2897" s="222"/>
      <c r="Y2897" s="222"/>
      <c r="Z2897" s="223"/>
      <c r="AA2897" s="222"/>
      <c r="AB2897" s="224"/>
      <c r="AC2897" s="225"/>
      <c r="AD2897" s="2">
        <f t="shared" si="949"/>
        <v>0</v>
      </c>
      <c r="AE2897" s="2">
        <f t="shared" si="950"/>
        <v>0</v>
      </c>
      <c r="AF2897" s="226"/>
      <c r="AG2897" s="219">
        <f t="shared" si="954"/>
        <v>0</v>
      </c>
      <c r="AH2897" s="234">
        <f t="shared" si="955"/>
        <v>0</v>
      </c>
      <c r="AI2897" s="214">
        <f t="shared" si="963"/>
        <v>0</v>
      </c>
      <c r="AK2897" s="229">
        <f t="shared" si="956"/>
        <v>0</v>
      </c>
      <c r="AL2897" s="226"/>
      <c r="AM2897" s="15"/>
      <c r="AN2897" s="232" t="e">
        <f t="shared" si="957"/>
        <v>#DIV/0!</v>
      </c>
      <c r="AO2897" s="214">
        <f t="shared" si="951"/>
        <v>0</v>
      </c>
      <c r="AQ2897" s="210"/>
      <c r="AR2897" s="231"/>
      <c r="AS2897" s="15"/>
      <c r="AT2897" s="232">
        <f t="shared" si="958"/>
        <v>0</v>
      </c>
      <c r="AU2897" s="235">
        <f t="shared" si="959"/>
        <v>0</v>
      </c>
      <c r="AY2897" s="210"/>
      <c r="AZ2897" s="231"/>
      <c r="BA2897" s="15"/>
      <c r="BB2897" s="232">
        <f t="shared" si="948"/>
        <v>0</v>
      </c>
      <c r="BC2897" s="235">
        <f t="shared" si="960"/>
        <v>0</v>
      </c>
      <c r="BG2897" s="210"/>
      <c r="BH2897" s="231"/>
      <c r="BI2897" s="15"/>
      <c r="BJ2897" s="232">
        <f t="shared" si="952"/>
        <v>0</v>
      </c>
      <c r="BK2897" s="235">
        <f t="shared" si="961"/>
        <v>0</v>
      </c>
      <c r="BM2897" s="109">
        <f t="shared" si="953"/>
        <v>-4.0871428571427808</v>
      </c>
      <c r="BN2897" s="213"/>
      <c r="BR2897" s="228"/>
      <c r="BS2897" s="311"/>
      <c r="BT2897" s="3"/>
      <c r="BU2897" s="213"/>
      <c r="BV2897" s="213"/>
      <c r="BW2897" s="291"/>
    </row>
    <row r="2898" spans="1:75" x14ac:dyDescent="0.2">
      <c r="A2898" s="210"/>
      <c r="B2898" s="211"/>
      <c r="C2898" s="848" t="str">
        <f ca="1">IF(ISERR(AVERAGE(INDIRECT("B"&amp;(ROW()-INT($B$1/2))):INDIRECT("B"&amp;(ROW()+INT($B$1/2))))),"",AVERAGE(INDIRECT("B"&amp;(ROW()-INT($B$1/2))):INDIRECT("B"&amp;(ROW()+INT($B$1/2)))))</f>
        <v/>
      </c>
      <c r="D2898" s="848">
        <f t="shared" si="947"/>
        <v>0</v>
      </c>
      <c r="E2898" s="275"/>
      <c r="F2898" s="15"/>
      <c r="G2898" s="3"/>
      <c r="H2898" s="3"/>
      <c r="I2898" s="3"/>
      <c r="J2898" s="3"/>
      <c r="K2898" s="3"/>
      <c r="L2898" s="554"/>
      <c r="M2898" s="545"/>
      <c r="N2898" s="546"/>
      <c r="O2898" s="5"/>
      <c r="P2898" s="216"/>
      <c r="Q2898" s="217"/>
      <c r="R2898" s="218"/>
      <c r="S2898" s="219">
        <f t="shared" si="964"/>
        <v>0</v>
      </c>
      <c r="T2898" s="220">
        <f t="shared" si="965"/>
        <v>0</v>
      </c>
      <c r="U2898" s="214">
        <f t="shared" si="962"/>
        <v>0</v>
      </c>
      <c r="W2898" s="221"/>
      <c r="X2898" s="222"/>
      <c r="Y2898" s="222"/>
      <c r="Z2898" s="223"/>
      <c r="AA2898" s="222"/>
      <c r="AB2898" s="224"/>
      <c r="AC2898" s="225"/>
      <c r="AD2898" s="2">
        <f t="shared" si="949"/>
        <v>0</v>
      </c>
      <c r="AE2898" s="2">
        <f t="shared" si="950"/>
        <v>0</v>
      </c>
      <c r="AF2898" s="226"/>
      <c r="AG2898" s="219">
        <f t="shared" si="954"/>
        <v>0</v>
      </c>
      <c r="AH2898" s="234">
        <f t="shared" si="955"/>
        <v>0</v>
      </c>
      <c r="AI2898" s="214">
        <f t="shared" si="963"/>
        <v>0</v>
      </c>
      <c r="AK2898" s="229">
        <f t="shared" si="956"/>
        <v>0</v>
      </c>
      <c r="AL2898" s="226"/>
      <c r="AM2898" s="15"/>
      <c r="AN2898" s="232" t="e">
        <f t="shared" si="957"/>
        <v>#DIV/0!</v>
      </c>
      <c r="AO2898" s="214">
        <f t="shared" si="951"/>
        <v>0</v>
      </c>
      <c r="AQ2898" s="210"/>
      <c r="AR2898" s="231"/>
      <c r="AS2898" s="15"/>
      <c r="AT2898" s="232">
        <f t="shared" si="958"/>
        <v>0</v>
      </c>
      <c r="AU2898" s="235">
        <f t="shared" si="959"/>
        <v>0</v>
      </c>
      <c r="AY2898" s="210"/>
      <c r="AZ2898" s="231"/>
      <c r="BA2898" s="15"/>
      <c r="BB2898" s="232">
        <f t="shared" si="948"/>
        <v>0</v>
      </c>
      <c r="BC2898" s="235">
        <f t="shared" si="960"/>
        <v>0</v>
      </c>
      <c r="BG2898" s="210"/>
      <c r="BH2898" s="231"/>
      <c r="BI2898" s="15"/>
      <c r="BJ2898" s="232">
        <f t="shared" si="952"/>
        <v>0</v>
      </c>
      <c r="BK2898" s="235">
        <f t="shared" si="961"/>
        <v>0</v>
      </c>
      <c r="BM2898" s="109">
        <f t="shared" si="953"/>
        <v>-4.0889751946405175</v>
      </c>
      <c r="BN2898" s="213"/>
      <c r="BR2898" s="228"/>
      <c r="BS2898" s="311"/>
      <c r="BT2898" s="3"/>
      <c r="BU2898" s="213"/>
      <c r="BV2898" s="213"/>
      <c r="BW2898" s="291"/>
    </row>
    <row r="2899" spans="1:75" x14ac:dyDescent="0.2">
      <c r="A2899" s="210"/>
      <c r="B2899" s="211"/>
      <c r="C2899" s="848" t="str">
        <f ca="1">IF(ISERR(AVERAGE(INDIRECT("B"&amp;(ROW()-INT($B$1/2))):INDIRECT("B"&amp;(ROW()+INT($B$1/2))))),"",AVERAGE(INDIRECT("B"&amp;(ROW()-INT($B$1/2))):INDIRECT("B"&amp;(ROW()+INT($B$1/2)))))</f>
        <v/>
      </c>
      <c r="D2899" s="848">
        <f t="shared" si="947"/>
        <v>0</v>
      </c>
      <c r="E2899" s="275"/>
      <c r="F2899" s="15"/>
      <c r="G2899" s="3"/>
      <c r="H2899" s="3"/>
      <c r="I2899" s="3"/>
      <c r="J2899" s="3"/>
      <c r="K2899" s="3"/>
      <c r="L2899" s="554"/>
      <c r="M2899" s="545"/>
      <c r="N2899" s="546"/>
      <c r="O2899" s="5"/>
      <c r="P2899" s="216"/>
      <c r="Q2899" s="217"/>
      <c r="R2899" s="218"/>
      <c r="S2899" s="219">
        <f t="shared" si="964"/>
        <v>0</v>
      </c>
      <c r="T2899" s="220">
        <f t="shared" si="965"/>
        <v>0</v>
      </c>
      <c r="U2899" s="214">
        <f t="shared" si="962"/>
        <v>0</v>
      </c>
      <c r="W2899" s="221"/>
      <c r="X2899" s="222"/>
      <c r="Y2899" s="222"/>
      <c r="Z2899" s="223"/>
      <c r="AA2899" s="222"/>
      <c r="AB2899" s="224"/>
      <c r="AC2899" s="225"/>
      <c r="AD2899" s="2">
        <f t="shared" si="949"/>
        <v>0</v>
      </c>
      <c r="AE2899" s="2">
        <f t="shared" si="950"/>
        <v>0</v>
      </c>
      <c r="AF2899" s="226"/>
      <c r="AG2899" s="219">
        <f t="shared" si="954"/>
        <v>0</v>
      </c>
      <c r="AH2899" s="234">
        <f t="shared" si="955"/>
        <v>0</v>
      </c>
      <c r="AI2899" s="214">
        <f t="shared" si="963"/>
        <v>0</v>
      </c>
      <c r="AK2899" s="229">
        <f t="shared" si="956"/>
        <v>0</v>
      </c>
      <c r="AL2899" s="226"/>
      <c r="AM2899" s="15"/>
      <c r="AN2899" s="232" t="e">
        <f t="shared" si="957"/>
        <v>#DIV/0!</v>
      </c>
      <c r="AO2899" s="214">
        <f t="shared" si="951"/>
        <v>0</v>
      </c>
      <c r="AQ2899" s="210"/>
      <c r="AR2899" s="231"/>
      <c r="AS2899" s="15"/>
      <c r="AT2899" s="232">
        <f t="shared" si="958"/>
        <v>0</v>
      </c>
      <c r="AU2899" s="235">
        <f t="shared" si="959"/>
        <v>0</v>
      </c>
      <c r="AY2899" s="210"/>
      <c r="AZ2899" s="231"/>
      <c r="BA2899" s="15"/>
      <c r="BB2899" s="232">
        <f t="shared" si="948"/>
        <v>0</v>
      </c>
      <c r="BC2899" s="235">
        <f t="shared" si="960"/>
        <v>0</v>
      </c>
      <c r="BG2899" s="210"/>
      <c r="BH2899" s="231"/>
      <c r="BI2899" s="15"/>
      <c r="BJ2899" s="232">
        <f t="shared" si="952"/>
        <v>0</v>
      </c>
      <c r="BK2899" s="235">
        <f t="shared" si="961"/>
        <v>0</v>
      </c>
      <c r="BM2899" s="109">
        <f t="shared" si="953"/>
        <v>-4.0908075321382542</v>
      </c>
      <c r="BN2899" s="213"/>
      <c r="BR2899" s="228"/>
      <c r="BS2899" s="311"/>
      <c r="BT2899" s="3"/>
      <c r="BU2899" s="213"/>
      <c r="BV2899" s="213"/>
      <c r="BW2899" s="291"/>
    </row>
    <row r="2900" spans="1:75" x14ac:dyDescent="0.2">
      <c r="A2900" s="210"/>
      <c r="B2900" s="211"/>
      <c r="C2900" s="848" t="str">
        <f ca="1">IF(ISERR(AVERAGE(INDIRECT("B"&amp;(ROW()-INT($B$1/2))):INDIRECT("B"&amp;(ROW()+INT($B$1/2))))),"",AVERAGE(INDIRECT("B"&amp;(ROW()-INT($B$1/2))):INDIRECT("B"&amp;(ROW()+INT($B$1/2)))))</f>
        <v/>
      </c>
      <c r="D2900" s="848">
        <f t="shared" si="947"/>
        <v>0</v>
      </c>
      <c r="E2900" s="275"/>
      <c r="F2900" s="15"/>
      <c r="G2900" s="3"/>
      <c r="H2900" s="3"/>
      <c r="I2900" s="3"/>
      <c r="J2900" s="3"/>
      <c r="K2900" s="3"/>
      <c r="L2900" s="554"/>
      <c r="M2900" s="545"/>
      <c r="N2900" s="546"/>
      <c r="O2900" s="5"/>
      <c r="P2900" s="216"/>
      <c r="Q2900" s="217"/>
      <c r="R2900" s="218"/>
      <c r="S2900" s="219">
        <f t="shared" si="964"/>
        <v>0</v>
      </c>
      <c r="T2900" s="220">
        <f t="shared" si="965"/>
        <v>0</v>
      </c>
      <c r="U2900" s="214">
        <f t="shared" si="962"/>
        <v>0</v>
      </c>
      <c r="W2900" s="221"/>
      <c r="X2900" s="222"/>
      <c r="Y2900" s="222"/>
      <c r="Z2900" s="223"/>
      <c r="AA2900" s="222"/>
      <c r="AB2900" s="224"/>
      <c r="AC2900" s="225"/>
      <c r="AD2900" s="2">
        <f t="shared" si="949"/>
        <v>0</v>
      </c>
      <c r="AE2900" s="2">
        <f t="shared" si="950"/>
        <v>0</v>
      </c>
      <c r="AF2900" s="226"/>
      <c r="AG2900" s="219">
        <f t="shared" si="954"/>
        <v>0</v>
      </c>
      <c r="AH2900" s="234">
        <f t="shared" si="955"/>
        <v>0</v>
      </c>
      <c r="AI2900" s="214">
        <f t="shared" si="963"/>
        <v>0</v>
      </c>
      <c r="AK2900" s="229">
        <f t="shared" si="956"/>
        <v>0</v>
      </c>
      <c r="AL2900" s="226"/>
      <c r="AM2900" s="15"/>
      <c r="AN2900" s="232" t="e">
        <f t="shared" si="957"/>
        <v>#DIV/0!</v>
      </c>
      <c r="AO2900" s="214">
        <f t="shared" si="951"/>
        <v>0</v>
      </c>
      <c r="AQ2900" s="210"/>
      <c r="AR2900" s="231"/>
      <c r="AS2900" s="15"/>
      <c r="AT2900" s="232">
        <f t="shared" si="958"/>
        <v>0</v>
      </c>
      <c r="AU2900" s="235">
        <f t="shared" si="959"/>
        <v>0</v>
      </c>
      <c r="AY2900" s="210"/>
      <c r="AZ2900" s="231"/>
      <c r="BA2900" s="15"/>
      <c r="BB2900" s="232">
        <f t="shared" si="948"/>
        <v>0</v>
      </c>
      <c r="BC2900" s="235">
        <f t="shared" si="960"/>
        <v>0</v>
      </c>
      <c r="BG2900" s="210"/>
      <c r="BH2900" s="231"/>
      <c r="BI2900" s="15"/>
      <c r="BJ2900" s="232">
        <f t="shared" si="952"/>
        <v>0</v>
      </c>
      <c r="BK2900" s="235">
        <f t="shared" si="961"/>
        <v>0</v>
      </c>
      <c r="BM2900" s="109">
        <f t="shared" si="953"/>
        <v>-4.0926398696359909</v>
      </c>
      <c r="BN2900" s="213"/>
      <c r="BR2900" s="228"/>
      <c r="BS2900" s="311"/>
      <c r="BT2900" s="3"/>
      <c r="BU2900" s="213"/>
      <c r="BV2900" s="213"/>
      <c r="BW2900" s="291"/>
    </row>
    <row r="2901" spans="1:75" x14ac:dyDescent="0.2">
      <c r="A2901" s="210"/>
      <c r="B2901" s="211"/>
      <c r="C2901" s="848" t="str">
        <f ca="1">IF(ISERR(AVERAGE(INDIRECT("B"&amp;(ROW()-INT($B$1/2))):INDIRECT("B"&amp;(ROW()+INT($B$1/2))))),"",AVERAGE(INDIRECT("B"&amp;(ROW()-INT($B$1/2))):INDIRECT("B"&amp;(ROW()+INT($B$1/2)))))</f>
        <v/>
      </c>
      <c r="D2901" s="848">
        <f t="shared" si="947"/>
        <v>0</v>
      </c>
      <c r="E2901" s="275"/>
      <c r="F2901" s="15"/>
      <c r="G2901" s="3"/>
      <c r="H2901" s="3"/>
      <c r="I2901" s="3"/>
      <c r="J2901" s="3"/>
      <c r="K2901" s="3"/>
      <c r="L2901" s="554"/>
      <c r="M2901" s="545"/>
      <c r="N2901" s="546"/>
      <c r="O2901" s="5"/>
      <c r="P2901" s="216"/>
      <c r="Q2901" s="217"/>
      <c r="R2901" s="218"/>
      <c r="S2901" s="219">
        <f t="shared" si="964"/>
        <v>0</v>
      </c>
      <c r="T2901" s="220">
        <f t="shared" si="965"/>
        <v>0</v>
      </c>
      <c r="U2901" s="214">
        <f t="shared" si="962"/>
        <v>0</v>
      </c>
      <c r="W2901" s="221"/>
      <c r="X2901" s="222"/>
      <c r="Y2901" s="222"/>
      <c r="Z2901" s="223"/>
      <c r="AA2901" s="222"/>
      <c r="AB2901" s="224"/>
      <c r="AC2901" s="225"/>
      <c r="AD2901" s="2">
        <f t="shared" si="949"/>
        <v>0</v>
      </c>
      <c r="AE2901" s="2">
        <f t="shared" si="950"/>
        <v>0</v>
      </c>
      <c r="AF2901" s="226"/>
      <c r="AG2901" s="219">
        <f t="shared" si="954"/>
        <v>0</v>
      </c>
      <c r="AH2901" s="234">
        <f t="shared" si="955"/>
        <v>0</v>
      </c>
      <c r="AI2901" s="214">
        <f t="shared" si="963"/>
        <v>0</v>
      </c>
      <c r="AK2901" s="229">
        <f t="shared" si="956"/>
        <v>0</v>
      </c>
      <c r="AL2901" s="226"/>
      <c r="AM2901" s="15"/>
      <c r="AN2901" s="232" t="e">
        <f t="shared" si="957"/>
        <v>#DIV/0!</v>
      </c>
      <c r="AO2901" s="214">
        <f t="shared" si="951"/>
        <v>0</v>
      </c>
      <c r="AQ2901" s="210"/>
      <c r="AR2901" s="231"/>
      <c r="AS2901" s="15"/>
      <c r="AT2901" s="232">
        <f t="shared" si="958"/>
        <v>0</v>
      </c>
      <c r="AU2901" s="235">
        <f t="shared" si="959"/>
        <v>0</v>
      </c>
      <c r="AY2901" s="210"/>
      <c r="AZ2901" s="231"/>
      <c r="BA2901" s="15"/>
      <c r="BB2901" s="232">
        <f t="shared" si="948"/>
        <v>0</v>
      </c>
      <c r="BC2901" s="235">
        <f t="shared" si="960"/>
        <v>0</v>
      </c>
      <c r="BG2901" s="210"/>
      <c r="BH2901" s="231"/>
      <c r="BI2901" s="15"/>
      <c r="BJ2901" s="232">
        <f t="shared" si="952"/>
        <v>0</v>
      </c>
      <c r="BK2901" s="235">
        <f t="shared" si="961"/>
        <v>0</v>
      </c>
      <c r="BM2901" s="109">
        <f t="shared" si="953"/>
        <v>-4.0944722071337276</v>
      </c>
      <c r="BN2901" s="213"/>
      <c r="BR2901" s="228"/>
      <c r="BS2901" s="311"/>
      <c r="BT2901" s="3"/>
      <c r="BU2901" s="213"/>
      <c r="BV2901" s="213"/>
      <c r="BW2901" s="291"/>
    </row>
    <row r="2902" spans="1:75" x14ac:dyDescent="0.2">
      <c r="A2902" s="210"/>
      <c r="B2902" s="211"/>
      <c r="C2902" s="848" t="str">
        <f ca="1">IF(ISERR(AVERAGE(INDIRECT("B"&amp;(ROW()-INT($B$1/2))):INDIRECT("B"&amp;(ROW()+INT($B$1/2))))),"",AVERAGE(INDIRECT("B"&amp;(ROW()-INT($B$1/2))):INDIRECT("B"&amp;(ROW()+INT($B$1/2)))))</f>
        <v/>
      </c>
      <c r="D2902" s="848">
        <f t="shared" si="947"/>
        <v>0</v>
      </c>
      <c r="E2902" s="275"/>
      <c r="F2902" s="15"/>
      <c r="G2902" s="3"/>
      <c r="H2902" s="3"/>
      <c r="I2902" s="3"/>
      <c r="J2902" s="3"/>
      <c r="K2902" s="3"/>
      <c r="L2902" s="554"/>
      <c r="M2902" s="545"/>
      <c r="N2902" s="546"/>
      <c r="O2902" s="5"/>
      <c r="P2902" s="216"/>
      <c r="Q2902" s="217"/>
      <c r="R2902" s="218"/>
      <c r="S2902" s="219">
        <f t="shared" si="964"/>
        <v>0</v>
      </c>
      <c r="T2902" s="220">
        <f t="shared" si="965"/>
        <v>0</v>
      </c>
      <c r="U2902" s="214">
        <f t="shared" si="962"/>
        <v>0</v>
      </c>
      <c r="W2902" s="221"/>
      <c r="X2902" s="222"/>
      <c r="Y2902" s="222"/>
      <c r="Z2902" s="223"/>
      <c r="AA2902" s="222"/>
      <c r="AB2902" s="224"/>
      <c r="AC2902" s="225"/>
      <c r="AD2902" s="2">
        <f t="shared" si="949"/>
        <v>0</v>
      </c>
      <c r="AE2902" s="2">
        <f t="shared" si="950"/>
        <v>0</v>
      </c>
      <c r="AF2902" s="226"/>
      <c r="AG2902" s="219">
        <f t="shared" si="954"/>
        <v>0</v>
      </c>
      <c r="AH2902" s="234">
        <f t="shared" si="955"/>
        <v>0</v>
      </c>
      <c r="AI2902" s="214">
        <f t="shared" si="963"/>
        <v>0</v>
      </c>
      <c r="AK2902" s="229">
        <f t="shared" si="956"/>
        <v>0</v>
      </c>
      <c r="AL2902" s="226"/>
      <c r="AM2902" s="15"/>
      <c r="AN2902" s="232" t="e">
        <f t="shared" si="957"/>
        <v>#DIV/0!</v>
      </c>
      <c r="AO2902" s="214">
        <f t="shared" si="951"/>
        <v>0</v>
      </c>
      <c r="AQ2902" s="210"/>
      <c r="AR2902" s="231"/>
      <c r="AS2902" s="15"/>
      <c r="AT2902" s="232">
        <f t="shared" si="958"/>
        <v>0</v>
      </c>
      <c r="AU2902" s="235">
        <f t="shared" si="959"/>
        <v>0</v>
      </c>
      <c r="AY2902" s="210"/>
      <c r="AZ2902" s="231"/>
      <c r="BA2902" s="15"/>
      <c r="BB2902" s="232">
        <f t="shared" si="948"/>
        <v>0</v>
      </c>
      <c r="BC2902" s="235">
        <f t="shared" si="960"/>
        <v>0</v>
      </c>
      <c r="BG2902" s="210"/>
      <c r="BH2902" s="231"/>
      <c r="BI2902" s="15"/>
      <c r="BJ2902" s="232">
        <f t="shared" si="952"/>
        <v>0</v>
      </c>
      <c r="BK2902" s="235">
        <f t="shared" si="961"/>
        <v>0</v>
      </c>
      <c r="BM2902" s="109">
        <f t="shared" si="953"/>
        <v>-4.0963045446314643</v>
      </c>
      <c r="BN2902" s="213"/>
      <c r="BR2902" s="228"/>
      <c r="BS2902" s="311"/>
      <c r="BT2902" s="3"/>
      <c r="BU2902" s="213"/>
      <c r="BV2902" s="213"/>
      <c r="BW2902" s="291"/>
    </row>
    <row r="2903" spans="1:75" x14ac:dyDescent="0.2">
      <c r="A2903" s="210"/>
      <c r="B2903" s="211"/>
      <c r="C2903" s="848" t="str">
        <f ca="1">IF(ISERR(AVERAGE(INDIRECT("B"&amp;(ROW()-INT($B$1/2))):INDIRECT("B"&amp;(ROW()+INT($B$1/2))))),"",AVERAGE(INDIRECT("B"&amp;(ROW()-INT($B$1/2))):INDIRECT("B"&amp;(ROW()+INT($B$1/2)))))</f>
        <v/>
      </c>
      <c r="D2903" s="848">
        <f t="shared" si="947"/>
        <v>0</v>
      </c>
      <c r="E2903" s="275"/>
      <c r="F2903" s="15"/>
      <c r="G2903" s="3"/>
      <c r="H2903" s="3"/>
      <c r="I2903" s="3"/>
      <c r="J2903" s="3"/>
      <c r="K2903" s="3"/>
      <c r="L2903" s="554"/>
      <c r="M2903" s="545"/>
      <c r="N2903" s="546"/>
      <c r="O2903" s="5"/>
      <c r="P2903" s="216"/>
      <c r="Q2903" s="217"/>
      <c r="R2903" s="218"/>
      <c r="S2903" s="219">
        <f t="shared" si="964"/>
        <v>0</v>
      </c>
      <c r="T2903" s="220">
        <f t="shared" si="965"/>
        <v>0</v>
      </c>
      <c r="U2903" s="214">
        <f t="shared" si="962"/>
        <v>0</v>
      </c>
      <c r="W2903" s="221"/>
      <c r="X2903" s="222"/>
      <c r="Y2903" s="222"/>
      <c r="Z2903" s="223"/>
      <c r="AA2903" s="222"/>
      <c r="AB2903" s="224"/>
      <c r="AC2903" s="225"/>
      <c r="AD2903" s="2">
        <f t="shared" si="949"/>
        <v>0</v>
      </c>
      <c r="AE2903" s="2">
        <f t="shared" si="950"/>
        <v>0</v>
      </c>
      <c r="AF2903" s="226"/>
      <c r="AG2903" s="219">
        <f t="shared" si="954"/>
        <v>0</v>
      </c>
      <c r="AH2903" s="234">
        <f t="shared" si="955"/>
        <v>0</v>
      </c>
      <c r="AI2903" s="214">
        <f t="shared" si="963"/>
        <v>0</v>
      </c>
      <c r="AK2903" s="229">
        <f t="shared" si="956"/>
        <v>0</v>
      </c>
      <c r="AL2903" s="226"/>
      <c r="AM2903" s="15"/>
      <c r="AN2903" s="232" t="e">
        <f t="shared" si="957"/>
        <v>#DIV/0!</v>
      </c>
      <c r="AO2903" s="214">
        <f t="shared" si="951"/>
        <v>0</v>
      </c>
      <c r="AQ2903" s="210"/>
      <c r="AR2903" s="231"/>
      <c r="AS2903" s="15"/>
      <c r="AT2903" s="232">
        <f t="shared" si="958"/>
        <v>0</v>
      </c>
      <c r="AU2903" s="235">
        <f t="shared" si="959"/>
        <v>0</v>
      </c>
      <c r="AY2903" s="210"/>
      <c r="AZ2903" s="231"/>
      <c r="BA2903" s="15"/>
      <c r="BB2903" s="232">
        <f t="shared" si="948"/>
        <v>0</v>
      </c>
      <c r="BC2903" s="235">
        <f t="shared" si="960"/>
        <v>0</v>
      </c>
      <c r="BG2903" s="210"/>
      <c r="BH2903" s="231"/>
      <c r="BI2903" s="15"/>
      <c r="BJ2903" s="232">
        <f t="shared" si="952"/>
        <v>0</v>
      </c>
      <c r="BK2903" s="235">
        <f t="shared" si="961"/>
        <v>0</v>
      </c>
      <c r="BM2903" s="109">
        <f t="shared" si="953"/>
        <v>-4.098136882129201</v>
      </c>
      <c r="BN2903" s="213"/>
      <c r="BR2903" s="228"/>
      <c r="BS2903" s="311"/>
      <c r="BT2903" s="3"/>
      <c r="BU2903" s="213"/>
      <c r="BV2903" s="213"/>
      <c r="BW2903" s="291"/>
    </row>
    <row r="2904" spans="1:75" x14ac:dyDescent="0.2">
      <c r="A2904" s="210"/>
      <c r="B2904" s="211"/>
      <c r="C2904" s="848" t="str">
        <f ca="1">IF(ISERR(AVERAGE(INDIRECT("B"&amp;(ROW()-INT($B$1/2))):INDIRECT("B"&amp;(ROW()+INT($B$1/2))))),"",AVERAGE(INDIRECT("B"&amp;(ROW()-INT($B$1/2))):INDIRECT("B"&amp;(ROW()+INT($B$1/2)))))</f>
        <v/>
      </c>
      <c r="D2904" s="848">
        <f t="shared" si="947"/>
        <v>0</v>
      </c>
      <c r="E2904" s="864"/>
      <c r="F2904" s="15"/>
      <c r="G2904" s="3"/>
      <c r="H2904" s="3"/>
      <c r="I2904" s="3"/>
      <c r="J2904" s="3"/>
      <c r="K2904" s="3"/>
      <c r="L2904" s="554"/>
      <c r="M2904" s="545"/>
      <c r="N2904" s="546"/>
      <c r="O2904" s="5"/>
      <c r="P2904" s="216"/>
      <c r="Q2904" s="217"/>
      <c r="R2904" s="218"/>
      <c r="S2904" s="219">
        <f t="shared" si="964"/>
        <v>0</v>
      </c>
      <c r="T2904" s="220">
        <f t="shared" si="965"/>
        <v>0</v>
      </c>
      <c r="U2904" s="214">
        <f t="shared" si="962"/>
        <v>0</v>
      </c>
      <c r="W2904" s="221"/>
      <c r="X2904" s="222"/>
      <c r="Y2904" s="222"/>
      <c r="Z2904" s="223"/>
      <c r="AA2904" s="222"/>
      <c r="AB2904" s="224"/>
      <c r="AC2904" s="225"/>
      <c r="AD2904" s="2">
        <f t="shared" si="949"/>
        <v>0</v>
      </c>
      <c r="AE2904" s="2">
        <f t="shared" si="950"/>
        <v>0</v>
      </c>
      <c r="AF2904" s="226"/>
      <c r="AG2904" s="219">
        <f t="shared" si="954"/>
        <v>0</v>
      </c>
      <c r="AH2904" s="234">
        <f t="shared" si="955"/>
        <v>0</v>
      </c>
      <c r="AI2904" s="214">
        <f t="shared" si="963"/>
        <v>0</v>
      </c>
      <c r="AK2904" s="229">
        <f t="shared" si="956"/>
        <v>0</v>
      </c>
      <c r="AL2904" s="226"/>
      <c r="AM2904" s="15"/>
      <c r="AN2904" s="232" t="e">
        <f t="shared" si="957"/>
        <v>#DIV/0!</v>
      </c>
      <c r="AO2904" s="214">
        <f t="shared" si="951"/>
        <v>0</v>
      </c>
      <c r="AQ2904" s="210"/>
      <c r="AR2904" s="231"/>
      <c r="AS2904" s="15"/>
      <c r="AT2904" s="232">
        <f t="shared" si="958"/>
        <v>0</v>
      </c>
      <c r="AU2904" s="235">
        <f t="shared" si="959"/>
        <v>0</v>
      </c>
      <c r="AY2904" s="210"/>
      <c r="AZ2904" s="231"/>
      <c r="BA2904" s="15"/>
      <c r="BB2904" s="232">
        <f t="shared" si="948"/>
        <v>0</v>
      </c>
      <c r="BC2904" s="235">
        <f t="shared" si="960"/>
        <v>0</v>
      </c>
      <c r="BG2904" s="210"/>
      <c r="BH2904" s="231"/>
      <c r="BI2904" s="15"/>
      <c r="BJ2904" s="232">
        <f t="shared" si="952"/>
        <v>0</v>
      </c>
      <c r="BK2904" s="235">
        <f t="shared" si="961"/>
        <v>0</v>
      </c>
      <c r="BM2904" s="109">
        <f t="shared" si="953"/>
        <v>-4.0999692196269377</v>
      </c>
      <c r="BN2904" s="213"/>
      <c r="BR2904" s="228"/>
      <c r="BS2904" s="311"/>
      <c r="BT2904" s="3"/>
      <c r="BU2904" s="213"/>
      <c r="BV2904" s="213"/>
      <c r="BW2904" s="291"/>
    </row>
    <row r="2905" spans="1:75" x14ac:dyDescent="0.2">
      <c r="A2905" s="210"/>
      <c r="B2905" s="211"/>
      <c r="C2905" s="848" t="str">
        <f ca="1">IF(ISERR(AVERAGE(INDIRECT("B"&amp;(ROW()-INT($B$1/2))):INDIRECT("B"&amp;(ROW()+INT($B$1/2))))),"",AVERAGE(INDIRECT("B"&amp;(ROW()-INT($B$1/2))):INDIRECT("B"&amp;(ROW()+INT($B$1/2)))))</f>
        <v/>
      </c>
      <c r="D2905" s="848">
        <f t="shared" si="947"/>
        <v>0</v>
      </c>
      <c r="E2905" s="864"/>
      <c r="F2905" s="15"/>
      <c r="G2905" s="3"/>
      <c r="H2905" s="3"/>
      <c r="I2905" s="3"/>
      <c r="J2905" s="3"/>
      <c r="K2905" s="3"/>
      <c r="L2905" s="554"/>
      <c r="M2905" s="545"/>
      <c r="N2905" s="546"/>
      <c r="O2905" s="5"/>
      <c r="P2905" s="216"/>
      <c r="Q2905" s="217"/>
      <c r="R2905" s="218"/>
      <c r="S2905" s="219">
        <f t="shared" si="964"/>
        <v>0</v>
      </c>
      <c r="T2905" s="220">
        <f t="shared" si="965"/>
        <v>0</v>
      </c>
      <c r="U2905" s="214">
        <f t="shared" si="962"/>
        <v>0</v>
      </c>
      <c r="W2905" s="221"/>
      <c r="X2905" s="222"/>
      <c r="Y2905" s="222"/>
      <c r="Z2905" s="223"/>
      <c r="AA2905" s="222"/>
      <c r="AB2905" s="224"/>
      <c r="AC2905" s="225"/>
      <c r="AD2905" s="2">
        <f t="shared" si="949"/>
        <v>0</v>
      </c>
      <c r="AE2905" s="2">
        <f t="shared" si="950"/>
        <v>0</v>
      </c>
      <c r="AF2905" s="226"/>
      <c r="AG2905" s="219">
        <f t="shared" si="954"/>
        <v>0</v>
      </c>
      <c r="AH2905" s="234">
        <f t="shared" si="955"/>
        <v>0</v>
      </c>
      <c r="AI2905" s="214">
        <f t="shared" si="963"/>
        <v>0</v>
      </c>
      <c r="AK2905" s="229">
        <f t="shared" si="956"/>
        <v>0</v>
      </c>
      <c r="AL2905" s="226"/>
      <c r="AM2905" s="15"/>
      <c r="AN2905" s="232" t="e">
        <f t="shared" si="957"/>
        <v>#DIV/0!</v>
      </c>
      <c r="AO2905" s="214">
        <f t="shared" si="951"/>
        <v>0</v>
      </c>
      <c r="AQ2905" s="210"/>
      <c r="AR2905" s="231"/>
      <c r="AS2905" s="15"/>
      <c r="AT2905" s="232">
        <f t="shared" si="958"/>
        <v>0</v>
      </c>
      <c r="AU2905" s="235">
        <f t="shared" si="959"/>
        <v>0</v>
      </c>
      <c r="AY2905" s="210"/>
      <c r="AZ2905" s="231"/>
      <c r="BA2905" s="15"/>
      <c r="BB2905" s="232">
        <f t="shared" si="948"/>
        <v>0</v>
      </c>
      <c r="BC2905" s="235">
        <f t="shared" si="960"/>
        <v>0</v>
      </c>
      <c r="BG2905" s="210"/>
      <c r="BH2905" s="231"/>
      <c r="BI2905" s="15"/>
      <c r="BJ2905" s="232">
        <f t="shared" si="952"/>
        <v>0</v>
      </c>
      <c r="BK2905" s="235">
        <f t="shared" si="961"/>
        <v>0</v>
      </c>
      <c r="BM2905" s="109">
        <f t="shared" si="953"/>
        <v>-4.1018015571246744</v>
      </c>
      <c r="BN2905" s="213"/>
      <c r="BR2905" s="228"/>
      <c r="BS2905" s="311"/>
      <c r="BT2905" s="3"/>
      <c r="BU2905" s="213"/>
      <c r="BV2905" s="213"/>
      <c r="BW2905" s="291"/>
    </row>
    <row r="2906" spans="1:75" x14ac:dyDescent="0.2">
      <c r="A2906" s="210"/>
      <c r="B2906" s="211"/>
      <c r="C2906" s="848" t="str">
        <f ca="1">IF(ISERR(AVERAGE(INDIRECT("B"&amp;(ROW()-INT($B$1/2))):INDIRECT("B"&amp;(ROW()+INT($B$1/2))))),"",AVERAGE(INDIRECT("B"&amp;(ROW()-INT($B$1/2))):INDIRECT("B"&amp;(ROW()+INT($B$1/2)))))</f>
        <v/>
      </c>
      <c r="D2906" s="848">
        <f t="shared" si="947"/>
        <v>0</v>
      </c>
      <c r="E2906" s="864"/>
      <c r="F2906" s="15"/>
      <c r="G2906" s="3"/>
      <c r="H2906" s="3"/>
      <c r="I2906" s="3"/>
      <c r="J2906" s="3"/>
      <c r="K2906" s="3"/>
      <c r="L2906" s="554"/>
      <c r="M2906" s="545"/>
      <c r="N2906" s="546"/>
      <c r="O2906" s="5"/>
      <c r="P2906" s="216"/>
      <c r="Q2906" s="217"/>
      <c r="R2906" s="218"/>
      <c r="S2906" s="219">
        <f t="shared" si="964"/>
        <v>0</v>
      </c>
      <c r="T2906" s="220">
        <f t="shared" si="965"/>
        <v>0</v>
      </c>
      <c r="U2906" s="214">
        <f t="shared" si="962"/>
        <v>0</v>
      </c>
      <c r="W2906" s="221"/>
      <c r="X2906" s="222"/>
      <c r="Y2906" s="222"/>
      <c r="Z2906" s="223"/>
      <c r="AA2906" s="222"/>
      <c r="AB2906" s="224"/>
      <c r="AC2906" s="225"/>
      <c r="AD2906" s="2">
        <f t="shared" si="949"/>
        <v>0</v>
      </c>
      <c r="AE2906" s="2">
        <f t="shared" si="950"/>
        <v>0</v>
      </c>
      <c r="AF2906" s="226"/>
      <c r="AG2906" s="219">
        <f t="shared" si="954"/>
        <v>0</v>
      </c>
      <c r="AH2906" s="234">
        <f t="shared" si="955"/>
        <v>0</v>
      </c>
      <c r="AI2906" s="214">
        <f t="shared" si="963"/>
        <v>0</v>
      </c>
      <c r="AK2906" s="229">
        <f t="shared" si="956"/>
        <v>0</v>
      </c>
      <c r="AL2906" s="226"/>
      <c r="AM2906" s="15"/>
      <c r="AN2906" s="232" t="e">
        <f t="shared" si="957"/>
        <v>#DIV/0!</v>
      </c>
      <c r="AO2906" s="214">
        <f t="shared" si="951"/>
        <v>0</v>
      </c>
      <c r="AQ2906" s="210"/>
      <c r="AR2906" s="231"/>
      <c r="AS2906" s="15"/>
      <c r="AT2906" s="232">
        <f t="shared" si="958"/>
        <v>0</v>
      </c>
      <c r="AU2906" s="235">
        <f t="shared" si="959"/>
        <v>0</v>
      </c>
      <c r="AY2906" s="210"/>
      <c r="AZ2906" s="231"/>
      <c r="BA2906" s="15"/>
      <c r="BB2906" s="232">
        <f t="shared" si="948"/>
        <v>0</v>
      </c>
      <c r="BC2906" s="235">
        <f t="shared" si="960"/>
        <v>0</v>
      </c>
      <c r="BG2906" s="210"/>
      <c r="BH2906" s="231"/>
      <c r="BI2906" s="15"/>
      <c r="BJ2906" s="232">
        <f t="shared" si="952"/>
        <v>0</v>
      </c>
      <c r="BK2906" s="235">
        <f t="shared" si="961"/>
        <v>0</v>
      </c>
      <c r="BM2906" s="109">
        <f t="shared" si="953"/>
        <v>-4.1036338946224111</v>
      </c>
      <c r="BN2906" s="213"/>
      <c r="BR2906" s="228"/>
      <c r="BS2906" s="311"/>
      <c r="BT2906" s="3"/>
      <c r="BU2906" s="213"/>
      <c r="BV2906" s="213"/>
      <c r="BW2906" s="291"/>
    </row>
    <row r="2907" spans="1:75" x14ac:dyDescent="0.2">
      <c r="A2907" s="210"/>
      <c r="B2907" s="211"/>
      <c r="C2907" s="848" t="str">
        <f ca="1">IF(ISERR(AVERAGE(INDIRECT("B"&amp;(ROW()-INT($B$1/2))):INDIRECT("B"&amp;(ROW()+INT($B$1/2))))),"",AVERAGE(INDIRECT("B"&amp;(ROW()-INT($B$1/2))):INDIRECT("B"&amp;(ROW()+INT($B$1/2)))))</f>
        <v/>
      </c>
      <c r="D2907" s="848">
        <f t="shared" si="947"/>
        <v>0</v>
      </c>
      <c r="E2907" s="864"/>
      <c r="F2907" s="15"/>
      <c r="G2907" s="3"/>
      <c r="H2907" s="3"/>
      <c r="I2907" s="3"/>
      <c r="J2907" s="3"/>
      <c r="K2907" s="3"/>
      <c r="L2907" s="554"/>
      <c r="M2907" s="545"/>
      <c r="N2907" s="546"/>
      <c r="O2907" s="5"/>
      <c r="P2907" s="216"/>
      <c r="Q2907" s="217"/>
      <c r="R2907" s="218"/>
      <c r="S2907" s="219">
        <f t="shared" si="964"/>
        <v>0</v>
      </c>
      <c r="T2907" s="220">
        <f t="shared" si="965"/>
        <v>0</v>
      </c>
      <c r="U2907" s="214">
        <f t="shared" si="962"/>
        <v>0</v>
      </c>
      <c r="W2907" s="221"/>
      <c r="X2907" s="222"/>
      <c r="Y2907" s="222"/>
      <c r="Z2907" s="223"/>
      <c r="AA2907" s="222"/>
      <c r="AB2907" s="224"/>
      <c r="AC2907" s="225"/>
      <c r="AD2907" s="2">
        <f t="shared" si="949"/>
        <v>0</v>
      </c>
      <c r="AE2907" s="2">
        <f t="shared" si="950"/>
        <v>0</v>
      </c>
      <c r="AF2907" s="226"/>
      <c r="AG2907" s="219">
        <f t="shared" si="954"/>
        <v>0</v>
      </c>
      <c r="AH2907" s="234">
        <f t="shared" si="955"/>
        <v>0</v>
      </c>
      <c r="AI2907" s="214">
        <f t="shared" si="963"/>
        <v>0</v>
      </c>
      <c r="AK2907" s="229">
        <f t="shared" si="956"/>
        <v>0</v>
      </c>
      <c r="AL2907" s="226"/>
      <c r="AM2907" s="15"/>
      <c r="AN2907" s="232" t="e">
        <f t="shared" si="957"/>
        <v>#DIV/0!</v>
      </c>
      <c r="AO2907" s="214">
        <f t="shared" si="951"/>
        <v>0</v>
      </c>
      <c r="AQ2907" s="210"/>
      <c r="AR2907" s="231"/>
      <c r="AS2907" s="15"/>
      <c r="AT2907" s="232">
        <f t="shared" si="958"/>
        <v>0</v>
      </c>
      <c r="AU2907" s="235">
        <f t="shared" si="959"/>
        <v>0</v>
      </c>
      <c r="AY2907" s="210"/>
      <c r="AZ2907" s="231"/>
      <c r="BA2907" s="15"/>
      <c r="BB2907" s="232">
        <f t="shared" si="948"/>
        <v>0</v>
      </c>
      <c r="BC2907" s="235">
        <f t="shared" si="960"/>
        <v>0</v>
      </c>
      <c r="BG2907" s="210"/>
      <c r="BH2907" s="231"/>
      <c r="BI2907" s="15"/>
      <c r="BJ2907" s="232">
        <f t="shared" si="952"/>
        <v>0</v>
      </c>
      <c r="BK2907" s="235">
        <f t="shared" si="961"/>
        <v>0</v>
      </c>
      <c r="BM2907" s="109">
        <f t="shared" si="953"/>
        <v>-4.1054662321201478</v>
      </c>
      <c r="BN2907" s="213"/>
      <c r="BR2907" s="228"/>
      <c r="BS2907" s="311"/>
      <c r="BT2907" s="3"/>
      <c r="BU2907" s="213"/>
      <c r="BV2907" s="213"/>
      <c r="BW2907" s="291"/>
    </row>
    <row r="2908" spans="1:75" x14ac:dyDescent="0.2">
      <c r="A2908" s="210"/>
      <c r="B2908" s="211"/>
      <c r="C2908" s="848" t="str">
        <f ca="1">IF(ISERR(AVERAGE(INDIRECT("B"&amp;(ROW()-INT($B$1/2))):INDIRECT("B"&amp;(ROW()+INT($B$1/2))))),"",AVERAGE(INDIRECT("B"&amp;(ROW()-INT($B$1/2))):INDIRECT("B"&amp;(ROW()+INT($B$1/2)))))</f>
        <v/>
      </c>
      <c r="D2908" s="848">
        <f t="shared" si="947"/>
        <v>0</v>
      </c>
      <c r="E2908" s="864"/>
      <c r="F2908" s="15"/>
      <c r="G2908" s="3"/>
      <c r="H2908" s="3"/>
      <c r="I2908" s="3"/>
      <c r="J2908" s="3"/>
      <c r="K2908" s="3"/>
      <c r="L2908" s="554"/>
      <c r="M2908" s="545"/>
      <c r="N2908" s="546"/>
      <c r="O2908" s="5"/>
      <c r="P2908" s="216"/>
      <c r="Q2908" s="217"/>
      <c r="R2908" s="218"/>
      <c r="S2908" s="219">
        <f t="shared" si="964"/>
        <v>0</v>
      </c>
      <c r="T2908" s="220">
        <f t="shared" si="965"/>
        <v>0</v>
      </c>
      <c r="U2908" s="214">
        <f t="shared" si="962"/>
        <v>0</v>
      </c>
      <c r="W2908" s="221"/>
      <c r="X2908" s="222"/>
      <c r="Y2908" s="222"/>
      <c r="Z2908" s="223"/>
      <c r="AA2908" s="222"/>
      <c r="AB2908" s="224"/>
      <c r="AC2908" s="225"/>
      <c r="AD2908" s="2">
        <f t="shared" si="949"/>
        <v>0</v>
      </c>
      <c r="AE2908" s="2">
        <f t="shared" si="950"/>
        <v>0</v>
      </c>
      <c r="AF2908" s="226"/>
      <c r="AG2908" s="219">
        <f t="shared" si="954"/>
        <v>0</v>
      </c>
      <c r="AH2908" s="234">
        <f t="shared" si="955"/>
        <v>0</v>
      </c>
      <c r="AI2908" s="214">
        <f t="shared" si="963"/>
        <v>0</v>
      </c>
      <c r="AK2908" s="229">
        <f t="shared" si="956"/>
        <v>0</v>
      </c>
      <c r="AL2908" s="226"/>
      <c r="AM2908" s="15"/>
      <c r="AN2908" s="232" t="e">
        <f t="shared" si="957"/>
        <v>#DIV/0!</v>
      </c>
      <c r="AO2908" s="214">
        <f t="shared" si="951"/>
        <v>0</v>
      </c>
      <c r="AQ2908" s="210"/>
      <c r="AR2908" s="231"/>
      <c r="AS2908" s="15"/>
      <c r="AT2908" s="232">
        <f t="shared" si="958"/>
        <v>0</v>
      </c>
      <c r="AU2908" s="235">
        <f t="shared" si="959"/>
        <v>0</v>
      </c>
      <c r="AY2908" s="210"/>
      <c r="AZ2908" s="231"/>
      <c r="BA2908" s="15"/>
      <c r="BB2908" s="232">
        <f t="shared" si="948"/>
        <v>0</v>
      </c>
      <c r="BC2908" s="235">
        <f t="shared" si="960"/>
        <v>0</v>
      </c>
      <c r="BG2908" s="210"/>
      <c r="BH2908" s="231"/>
      <c r="BI2908" s="15"/>
      <c r="BJ2908" s="232">
        <f t="shared" si="952"/>
        <v>0</v>
      </c>
      <c r="BK2908" s="235">
        <f t="shared" si="961"/>
        <v>0</v>
      </c>
      <c r="BM2908" s="109">
        <f t="shared" si="953"/>
        <v>-4.1072985696178845</v>
      </c>
      <c r="BN2908" s="213"/>
      <c r="BR2908" s="228"/>
      <c r="BS2908" s="311"/>
      <c r="BT2908" s="3"/>
      <c r="BU2908" s="213"/>
      <c r="BV2908" s="213"/>
      <c r="BW2908" s="291"/>
    </row>
    <row r="2909" spans="1:75" x14ac:dyDescent="0.2">
      <c r="A2909" s="210"/>
      <c r="B2909" s="211"/>
      <c r="C2909" s="848" t="str">
        <f ca="1">IF(ISERR(AVERAGE(INDIRECT("B"&amp;(ROW()-INT($B$1/2))):INDIRECT("B"&amp;(ROW()+INT($B$1/2))))),"",AVERAGE(INDIRECT("B"&amp;(ROW()-INT($B$1/2))):INDIRECT("B"&amp;(ROW()+INT($B$1/2)))))</f>
        <v/>
      </c>
      <c r="D2909" s="848">
        <f t="shared" si="947"/>
        <v>0</v>
      </c>
      <c r="E2909" s="864"/>
      <c r="F2909" s="15"/>
      <c r="G2909" s="3"/>
      <c r="H2909" s="3"/>
      <c r="I2909" s="3"/>
      <c r="J2909" s="3"/>
      <c r="K2909" s="3"/>
      <c r="L2909" s="554"/>
      <c r="M2909" s="545"/>
      <c r="N2909" s="546"/>
      <c r="O2909" s="5"/>
      <c r="P2909" s="216"/>
      <c r="Q2909" s="217"/>
      <c r="R2909" s="218"/>
      <c r="S2909" s="219">
        <f t="shared" si="964"/>
        <v>0</v>
      </c>
      <c r="T2909" s="220">
        <f t="shared" si="965"/>
        <v>0</v>
      </c>
      <c r="U2909" s="214">
        <f t="shared" si="962"/>
        <v>0</v>
      </c>
      <c r="W2909" s="221"/>
      <c r="X2909" s="222"/>
      <c r="Y2909" s="222"/>
      <c r="Z2909" s="223"/>
      <c r="AA2909" s="222"/>
      <c r="AB2909" s="224"/>
      <c r="AC2909" s="225"/>
      <c r="AD2909" s="2">
        <f t="shared" si="949"/>
        <v>0</v>
      </c>
      <c r="AE2909" s="2">
        <f t="shared" si="950"/>
        <v>0</v>
      </c>
      <c r="AF2909" s="226"/>
      <c r="AG2909" s="219">
        <f t="shared" si="954"/>
        <v>0</v>
      </c>
      <c r="AH2909" s="234">
        <f t="shared" si="955"/>
        <v>0</v>
      </c>
      <c r="AI2909" s="214">
        <f t="shared" si="963"/>
        <v>0</v>
      </c>
      <c r="AK2909" s="229">
        <f t="shared" si="956"/>
        <v>0</v>
      </c>
      <c r="AL2909" s="226"/>
      <c r="AM2909" s="15"/>
      <c r="AN2909" s="232" t="e">
        <f t="shared" si="957"/>
        <v>#DIV/0!</v>
      </c>
      <c r="AO2909" s="214">
        <f t="shared" si="951"/>
        <v>0</v>
      </c>
      <c r="AQ2909" s="210"/>
      <c r="AR2909" s="231"/>
      <c r="AS2909" s="15"/>
      <c r="AT2909" s="232">
        <f t="shared" si="958"/>
        <v>0</v>
      </c>
      <c r="AU2909" s="235">
        <f t="shared" si="959"/>
        <v>0</v>
      </c>
      <c r="AY2909" s="210"/>
      <c r="AZ2909" s="231"/>
      <c r="BA2909" s="15"/>
      <c r="BB2909" s="232">
        <f t="shared" si="948"/>
        <v>0</v>
      </c>
      <c r="BC2909" s="235">
        <f t="shared" si="960"/>
        <v>0</v>
      </c>
      <c r="BG2909" s="210"/>
      <c r="BH2909" s="231"/>
      <c r="BI2909" s="15"/>
      <c r="BJ2909" s="232">
        <f t="shared" si="952"/>
        <v>0</v>
      </c>
      <c r="BK2909" s="235">
        <f t="shared" si="961"/>
        <v>0</v>
      </c>
      <c r="BM2909" s="109">
        <f t="shared" si="953"/>
        <v>-4.1091309071156212</v>
      </c>
      <c r="BN2909" s="213"/>
      <c r="BR2909" s="228"/>
      <c r="BS2909" s="311"/>
      <c r="BT2909" s="3"/>
      <c r="BU2909" s="213"/>
      <c r="BV2909" s="213"/>
      <c r="BW2909" s="291"/>
    </row>
    <row r="2910" spans="1:75" x14ac:dyDescent="0.2">
      <c r="A2910" s="210"/>
      <c r="B2910" s="211"/>
      <c r="C2910" s="848" t="str">
        <f ca="1">IF(ISERR(AVERAGE(INDIRECT("B"&amp;(ROW()-INT($B$1/2))):INDIRECT("B"&amp;(ROW()+INT($B$1/2))))),"",AVERAGE(INDIRECT("B"&amp;(ROW()-INT($B$1/2))):INDIRECT("B"&amp;(ROW()+INT($B$1/2)))))</f>
        <v/>
      </c>
      <c r="D2910" s="848">
        <f t="shared" si="947"/>
        <v>0</v>
      </c>
      <c r="E2910" s="864"/>
      <c r="F2910" s="15"/>
      <c r="G2910" s="3"/>
      <c r="H2910" s="3"/>
      <c r="I2910" s="3"/>
      <c r="J2910" s="3"/>
      <c r="K2910" s="3"/>
      <c r="L2910" s="554"/>
      <c r="M2910" s="545"/>
      <c r="N2910" s="546"/>
      <c r="O2910" s="5"/>
      <c r="P2910" s="216"/>
      <c r="Q2910" s="217"/>
      <c r="R2910" s="218"/>
      <c r="S2910" s="219">
        <f t="shared" si="964"/>
        <v>0</v>
      </c>
      <c r="T2910" s="220">
        <f t="shared" si="965"/>
        <v>0</v>
      </c>
      <c r="U2910" s="214">
        <f t="shared" si="962"/>
        <v>0</v>
      </c>
      <c r="W2910" s="221"/>
      <c r="X2910" s="222"/>
      <c r="Y2910" s="222"/>
      <c r="Z2910" s="223"/>
      <c r="AA2910" s="222"/>
      <c r="AB2910" s="224"/>
      <c r="AC2910" s="225"/>
      <c r="AD2910" s="2">
        <f t="shared" si="949"/>
        <v>0</v>
      </c>
      <c r="AE2910" s="2">
        <f t="shared" si="950"/>
        <v>0</v>
      </c>
      <c r="AF2910" s="226"/>
      <c r="AG2910" s="219">
        <f t="shared" si="954"/>
        <v>0</v>
      </c>
      <c r="AH2910" s="234">
        <f t="shared" si="955"/>
        <v>0</v>
      </c>
      <c r="AI2910" s="214">
        <f t="shared" si="963"/>
        <v>0</v>
      </c>
      <c r="AK2910" s="229">
        <f t="shared" si="956"/>
        <v>0</v>
      </c>
      <c r="AL2910" s="226"/>
      <c r="AM2910" s="15"/>
      <c r="AN2910" s="232" t="e">
        <f t="shared" si="957"/>
        <v>#DIV/0!</v>
      </c>
      <c r="AO2910" s="214">
        <f t="shared" si="951"/>
        <v>0</v>
      </c>
      <c r="AQ2910" s="210"/>
      <c r="AR2910" s="231"/>
      <c r="AS2910" s="15"/>
      <c r="AT2910" s="232">
        <f t="shared" si="958"/>
        <v>0</v>
      </c>
      <c r="AU2910" s="235">
        <f t="shared" si="959"/>
        <v>0</v>
      </c>
      <c r="AY2910" s="210"/>
      <c r="AZ2910" s="231"/>
      <c r="BA2910" s="15"/>
      <c r="BB2910" s="232">
        <f t="shared" si="948"/>
        <v>0</v>
      </c>
      <c r="BC2910" s="235">
        <f t="shared" si="960"/>
        <v>0</v>
      </c>
      <c r="BG2910" s="210"/>
      <c r="BH2910" s="231"/>
      <c r="BI2910" s="15"/>
      <c r="BJ2910" s="232">
        <f t="shared" si="952"/>
        <v>0</v>
      </c>
      <c r="BK2910" s="235">
        <f t="shared" si="961"/>
        <v>0</v>
      </c>
      <c r="BM2910" s="109">
        <f t="shared" si="953"/>
        <v>-4.1109632446133579</v>
      </c>
      <c r="BN2910" s="213"/>
      <c r="BR2910" s="228"/>
      <c r="BS2910" s="311"/>
      <c r="BT2910" s="3"/>
      <c r="BU2910" s="213"/>
      <c r="BV2910" s="213"/>
      <c r="BW2910" s="291"/>
    </row>
    <row r="2911" spans="1:75" x14ac:dyDescent="0.2">
      <c r="A2911" s="210"/>
      <c r="B2911" s="211"/>
      <c r="C2911" s="848" t="str">
        <f ca="1">IF(ISERR(AVERAGE(INDIRECT("B"&amp;(ROW()-INT($B$1/2))):INDIRECT("B"&amp;(ROW()+INT($B$1/2))))),"",AVERAGE(INDIRECT("B"&amp;(ROW()-INT($B$1/2))):INDIRECT("B"&amp;(ROW()+INT($B$1/2)))))</f>
        <v/>
      </c>
      <c r="D2911" s="848">
        <f t="shared" si="947"/>
        <v>0</v>
      </c>
      <c r="E2911" s="864"/>
      <c r="F2911" s="15"/>
      <c r="G2911" s="3"/>
      <c r="H2911" s="3"/>
      <c r="I2911" s="3"/>
      <c r="J2911" s="3"/>
      <c r="K2911" s="3"/>
      <c r="L2911" s="554"/>
      <c r="M2911" s="545"/>
      <c r="N2911" s="546"/>
      <c r="O2911" s="5"/>
      <c r="P2911" s="216"/>
      <c r="Q2911" s="217"/>
      <c r="R2911" s="218"/>
      <c r="S2911" s="219">
        <f t="shared" si="964"/>
        <v>0</v>
      </c>
      <c r="T2911" s="220">
        <f t="shared" si="965"/>
        <v>0</v>
      </c>
      <c r="U2911" s="214">
        <f t="shared" si="962"/>
        <v>0</v>
      </c>
      <c r="W2911" s="221"/>
      <c r="X2911" s="222"/>
      <c r="Y2911" s="222"/>
      <c r="Z2911" s="223"/>
      <c r="AA2911" s="222"/>
      <c r="AB2911" s="224"/>
      <c r="AC2911" s="225"/>
      <c r="AD2911" s="2">
        <f t="shared" si="949"/>
        <v>0</v>
      </c>
      <c r="AE2911" s="2">
        <f t="shared" si="950"/>
        <v>0</v>
      </c>
      <c r="AF2911" s="226"/>
      <c r="AG2911" s="219">
        <f t="shared" si="954"/>
        <v>0</v>
      </c>
      <c r="AH2911" s="234">
        <f t="shared" si="955"/>
        <v>0</v>
      </c>
      <c r="AI2911" s="214">
        <f t="shared" si="963"/>
        <v>0</v>
      </c>
      <c r="AK2911" s="229">
        <f t="shared" si="956"/>
        <v>0</v>
      </c>
      <c r="AL2911" s="226"/>
      <c r="AM2911" s="15"/>
      <c r="AN2911" s="232" t="e">
        <f t="shared" si="957"/>
        <v>#DIV/0!</v>
      </c>
      <c r="AO2911" s="214">
        <f t="shared" si="951"/>
        <v>0</v>
      </c>
      <c r="AQ2911" s="210"/>
      <c r="AR2911" s="231"/>
      <c r="AS2911" s="15"/>
      <c r="AT2911" s="232">
        <f t="shared" si="958"/>
        <v>0</v>
      </c>
      <c r="AU2911" s="235">
        <f t="shared" si="959"/>
        <v>0</v>
      </c>
      <c r="AY2911" s="210"/>
      <c r="AZ2911" s="231"/>
      <c r="BA2911" s="15"/>
      <c r="BB2911" s="232">
        <f t="shared" si="948"/>
        <v>0</v>
      </c>
      <c r="BC2911" s="235">
        <f t="shared" si="960"/>
        <v>0</v>
      </c>
      <c r="BG2911" s="210"/>
      <c r="BH2911" s="231"/>
      <c r="BI2911" s="15"/>
      <c r="BJ2911" s="232">
        <f t="shared" si="952"/>
        <v>0</v>
      </c>
      <c r="BK2911" s="235">
        <f t="shared" si="961"/>
        <v>0</v>
      </c>
      <c r="BM2911" s="109">
        <f t="shared" si="953"/>
        <v>-4.1127955821110946</v>
      </c>
      <c r="BN2911" s="213"/>
      <c r="BR2911" s="228"/>
      <c r="BS2911" s="311"/>
      <c r="BT2911" s="3"/>
      <c r="BU2911" s="213"/>
      <c r="BV2911" s="213"/>
      <c r="BW2911" s="291"/>
    </row>
    <row r="2912" spans="1:75" x14ac:dyDescent="0.2">
      <c r="A2912" s="210"/>
      <c r="B2912" s="211"/>
      <c r="C2912" s="848" t="str">
        <f ca="1">IF(ISERR(AVERAGE(INDIRECT("B"&amp;(ROW()-INT($B$1/2))):INDIRECT("B"&amp;(ROW()+INT($B$1/2))))),"",AVERAGE(INDIRECT("B"&amp;(ROW()-INT($B$1/2))):INDIRECT("B"&amp;(ROW()+INT($B$1/2)))))</f>
        <v/>
      </c>
      <c r="D2912" s="848">
        <f t="shared" si="947"/>
        <v>0</v>
      </c>
      <c r="E2912" s="864"/>
      <c r="F2912" s="15"/>
      <c r="G2912" s="3"/>
      <c r="H2912" s="3"/>
      <c r="I2912" s="3"/>
      <c r="J2912" s="3"/>
      <c r="K2912" s="3"/>
      <c r="L2912" s="554"/>
      <c r="M2912" s="545"/>
      <c r="N2912" s="546"/>
      <c r="O2912" s="5"/>
      <c r="P2912" s="216"/>
      <c r="Q2912" s="217"/>
      <c r="R2912" s="218"/>
      <c r="S2912" s="219">
        <f t="shared" si="964"/>
        <v>0</v>
      </c>
      <c r="T2912" s="220">
        <f t="shared" si="965"/>
        <v>0</v>
      </c>
      <c r="U2912" s="214">
        <f t="shared" si="962"/>
        <v>0</v>
      </c>
      <c r="W2912" s="221"/>
      <c r="X2912" s="222"/>
      <c r="Y2912" s="222"/>
      <c r="Z2912" s="223"/>
      <c r="AA2912" s="222"/>
      <c r="AB2912" s="224"/>
      <c r="AC2912" s="225"/>
      <c r="AD2912" s="2">
        <f t="shared" si="949"/>
        <v>0</v>
      </c>
      <c r="AE2912" s="2">
        <f t="shared" si="950"/>
        <v>0</v>
      </c>
      <c r="AF2912" s="226"/>
      <c r="AG2912" s="219">
        <f t="shared" si="954"/>
        <v>0</v>
      </c>
      <c r="AH2912" s="234">
        <f t="shared" si="955"/>
        <v>0</v>
      </c>
      <c r="AI2912" s="214">
        <f t="shared" si="963"/>
        <v>0</v>
      </c>
      <c r="AK2912" s="229">
        <f t="shared" si="956"/>
        <v>0</v>
      </c>
      <c r="AL2912" s="226"/>
      <c r="AM2912" s="15"/>
      <c r="AN2912" s="232" t="e">
        <f t="shared" si="957"/>
        <v>#DIV/0!</v>
      </c>
      <c r="AO2912" s="214">
        <f t="shared" si="951"/>
        <v>0</v>
      </c>
      <c r="AQ2912" s="210"/>
      <c r="AR2912" s="231"/>
      <c r="AS2912" s="15"/>
      <c r="AT2912" s="232">
        <f t="shared" si="958"/>
        <v>0</v>
      </c>
      <c r="AU2912" s="235">
        <f t="shared" si="959"/>
        <v>0</v>
      </c>
      <c r="AY2912" s="210"/>
      <c r="AZ2912" s="231"/>
      <c r="BA2912" s="15"/>
      <c r="BB2912" s="232">
        <f t="shared" si="948"/>
        <v>0</v>
      </c>
      <c r="BC2912" s="235">
        <f t="shared" si="960"/>
        <v>0</v>
      </c>
      <c r="BG2912" s="210"/>
      <c r="BH2912" s="231"/>
      <c r="BI2912" s="15"/>
      <c r="BJ2912" s="232">
        <f t="shared" si="952"/>
        <v>0</v>
      </c>
      <c r="BK2912" s="235">
        <f t="shared" si="961"/>
        <v>0</v>
      </c>
      <c r="BM2912" s="109">
        <f t="shared" si="953"/>
        <v>-4.1146279196088313</v>
      </c>
      <c r="BN2912" s="213"/>
      <c r="BR2912" s="228"/>
      <c r="BS2912" s="311"/>
      <c r="BT2912" s="3"/>
      <c r="BU2912" s="213"/>
      <c r="BV2912" s="213"/>
      <c r="BW2912" s="291"/>
    </row>
    <row r="2913" spans="1:75" x14ac:dyDescent="0.2">
      <c r="A2913" s="210"/>
      <c r="B2913" s="211"/>
      <c r="C2913" s="848" t="str">
        <f ca="1">IF(ISERR(AVERAGE(INDIRECT("B"&amp;(ROW()-INT($B$1/2))):INDIRECT("B"&amp;(ROW()+INT($B$1/2))))),"",AVERAGE(INDIRECT("B"&amp;(ROW()-INT($B$1/2))):INDIRECT("B"&amp;(ROW()+INT($B$1/2)))))</f>
        <v/>
      </c>
      <c r="D2913" s="848">
        <f t="shared" si="947"/>
        <v>0</v>
      </c>
      <c r="E2913" s="864"/>
      <c r="F2913" s="15"/>
      <c r="G2913" s="3"/>
      <c r="H2913" s="3"/>
      <c r="I2913" s="3"/>
      <c r="J2913" s="3"/>
      <c r="K2913" s="3"/>
      <c r="L2913" s="554"/>
      <c r="M2913" s="545"/>
      <c r="N2913" s="546"/>
      <c r="O2913" s="5"/>
      <c r="P2913" s="216"/>
      <c r="Q2913" s="217"/>
      <c r="R2913" s="218"/>
      <c r="S2913" s="219">
        <f t="shared" si="964"/>
        <v>0</v>
      </c>
      <c r="T2913" s="220">
        <f t="shared" si="965"/>
        <v>0</v>
      </c>
      <c r="U2913" s="214">
        <f t="shared" si="962"/>
        <v>0</v>
      </c>
      <c r="W2913" s="221"/>
      <c r="X2913" s="222"/>
      <c r="Y2913" s="222"/>
      <c r="Z2913" s="223"/>
      <c r="AA2913" s="222"/>
      <c r="AB2913" s="224"/>
      <c r="AC2913" s="225"/>
      <c r="AD2913" s="2">
        <f t="shared" si="949"/>
        <v>0</v>
      </c>
      <c r="AE2913" s="2">
        <f t="shared" si="950"/>
        <v>0</v>
      </c>
      <c r="AF2913" s="226"/>
      <c r="AG2913" s="219">
        <f t="shared" si="954"/>
        <v>0</v>
      </c>
      <c r="AH2913" s="234">
        <f t="shared" si="955"/>
        <v>0</v>
      </c>
      <c r="AI2913" s="214">
        <f t="shared" si="963"/>
        <v>0</v>
      </c>
      <c r="AK2913" s="229">
        <f t="shared" si="956"/>
        <v>0</v>
      </c>
      <c r="AL2913" s="226"/>
      <c r="AM2913" s="15"/>
      <c r="AN2913" s="232" t="e">
        <f t="shared" si="957"/>
        <v>#DIV/0!</v>
      </c>
      <c r="AO2913" s="214">
        <f t="shared" si="951"/>
        <v>0</v>
      </c>
      <c r="AQ2913" s="210"/>
      <c r="AR2913" s="231"/>
      <c r="AS2913" s="15"/>
      <c r="AT2913" s="232">
        <f t="shared" si="958"/>
        <v>0</v>
      </c>
      <c r="AU2913" s="235">
        <f t="shared" si="959"/>
        <v>0</v>
      </c>
      <c r="AY2913" s="210"/>
      <c r="AZ2913" s="231"/>
      <c r="BA2913" s="15"/>
      <c r="BB2913" s="232">
        <f t="shared" si="948"/>
        <v>0</v>
      </c>
      <c r="BC2913" s="235">
        <f t="shared" si="960"/>
        <v>0</v>
      </c>
      <c r="BG2913" s="210"/>
      <c r="BH2913" s="231"/>
      <c r="BI2913" s="15"/>
      <c r="BJ2913" s="232">
        <f t="shared" si="952"/>
        <v>0</v>
      </c>
      <c r="BK2913" s="235">
        <f t="shared" si="961"/>
        <v>0</v>
      </c>
      <c r="BM2913" s="109">
        <f t="shared" si="953"/>
        <v>-4.116460257106568</v>
      </c>
      <c r="BN2913" s="213"/>
      <c r="BR2913" s="228"/>
      <c r="BS2913" s="311"/>
      <c r="BT2913" s="3"/>
      <c r="BU2913" s="213"/>
      <c r="BV2913" s="213"/>
      <c r="BW2913" s="291"/>
    </row>
    <row r="2914" spans="1:75" x14ac:dyDescent="0.2">
      <c r="A2914" s="210"/>
      <c r="B2914" s="211"/>
      <c r="C2914" s="848" t="str">
        <f ca="1">IF(ISERR(AVERAGE(INDIRECT("B"&amp;(ROW()-INT($B$1/2))):INDIRECT("B"&amp;(ROW()+INT($B$1/2))))),"",AVERAGE(INDIRECT("B"&amp;(ROW()-INT($B$1/2))):INDIRECT("B"&amp;(ROW()+INT($B$1/2)))))</f>
        <v/>
      </c>
      <c r="D2914" s="848">
        <f t="shared" si="947"/>
        <v>0</v>
      </c>
      <c r="E2914" s="864"/>
      <c r="F2914" s="15"/>
      <c r="G2914" s="3"/>
      <c r="H2914" s="3"/>
      <c r="I2914" s="3"/>
      <c r="J2914" s="3"/>
      <c r="K2914" s="3"/>
      <c r="L2914" s="554"/>
      <c r="M2914" s="545"/>
      <c r="N2914" s="546"/>
      <c r="O2914" s="5"/>
      <c r="P2914" s="216"/>
      <c r="Q2914" s="217"/>
      <c r="R2914" s="218"/>
      <c r="S2914" s="219">
        <f t="shared" si="964"/>
        <v>0</v>
      </c>
      <c r="T2914" s="220">
        <f t="shared" si="965"/>
        <v>0</v>
      </c>
      <c r="U2914" s="214">
        <f t="shared" si="962"/>
        <v>0</v>
      </c>
      <c r="W2914" s="221"/>
      <c r="X2914" s="222"/>
      <c r="Y2914" s="222"/>
      <c r="Z2914" s="223"/>
      <c r="AA2914" s="222"/>
      <c r="AB2914" s="224"/>
      <c r="AC2914" s="225"/>
      <c r="AD2914" s="2">
        <f t="shared" si="949"/>
        <v>0</v>
      </c>
      <c r="AE2914" s="2">
        <f t="shared" si="950"/>
        <v>0</v>
      </c>
      <c r="AF2914" s="226"/>
      <c r="AG2914" s="219">
        <f t="shared" si="954"/>
        <v>0</v>
      </c>
      <c r="AH2914" s="234">
        <f t="shared" si="955"/>
        <v>0</v>
      </c>
      <c r="AI2914" s="214">
        <f t="shared" si="963"/>
        <v>0</v>
      </c>
      <c r="AK2914" s="229">
        <f t="shared" si="956"/>
        <v>0</v>
      </c>
      <c r="AL2914" s="226"/>
      <c r="AM2914" s="15"/>
      <c r="AN2914" s="232" t="e">
        <f t="shared" si="957"/>
        <v>#DIV/0!</v>
      </c>
      <c r="AO2914" s="214">
        <f t="shared" si="951"/>
        <v>0</v>
      </c>
      <c r="AQ2914" s="210"/>
      <c r="AR2914" s="231"/>
      <c r="AS2914" s="15"/>
      <c r="AT2914" s="232">
        <f t="shared" si="958"/>
        <v>0</v>
      </c>
      <c r="AU2914" s="235">
        <f t="shared" si="959"/>
        <v>0</v>
      </c>
      <c r="AY2914" s="210"/>
      <c r="AZ2914" s="231"/>
      <c r="BA2914" s="15"/>
      <c r="BB2914" s="232">
        <f t="shared" si="948"/>
        <v>0</v>
      </c>
      <c r="BC2914" s="235">
        <f t="shared" si="960"/>
        <v>0</v>
      </c>
      <c r="BG2914" s="210"/>
      <c r="BH2914" s="231"/>
      <c r="BI2914" s="15"/>
      <c r="BJ2914" s="232">
        <f t="shared" si="952"/>
        <v>0</v>
      </c>
      <c r="BK2914" s="235">
        <f t="shared" si="961"/>
        <v>0</v>
      </c>
      <c r="BM2914" s="109">
        <f t="shared" si="953"/>
        <v>-4.1182925946043047</v>
      </c>
      <c r="BN2914" s="213"/>
      <c r="BR2914" s="228"/>
      <c r="BS2914" s="311"/>
      <c r="BT2914" s="3"/>
      <c r="BU2914" s="213"/>
      <c r="BV2914" s="213"/>
      <c r="BW2914" s="291"/>
    </row>
    <row r="2915" spans="1:75" x14ac:dyDescent="0.2">
      <c r="A2915" s="210"/>
      <c r="B2915" s="211"/>
      <c r="C2915" s="848" t="str">
        <f ca="1">IF(ISERR(AVERAGE(INDIRECT("B"&amp;(ROW()-INT($B$1/2))):INDIRECT("B"&amp;(ROW()+INT($B$1/2))))),"",AVERAGE(INDIRECT("B"&amp;(ROW()-INT($B$1/2))):INDIRECT("B"&amp;(ROW()+INT($B$1/2)))))</f>
        <v/>
      </c>
      <c r="D2915" s="848">
        <f t="shared" si="947"/>
        <v>0</v>
      </c>
      <c r="E2915" s="864"/>
      <c r="F2915" s="15"/>
      <c r="G2915" s="3"/>
      <c r="H2915" s="3"/>
      <c r="I2915" s="3"/>
      <c r="J2915" s="3"/>
      <c r="K2915" s="3"/>
      <c r="L2915" s="554"/>
      <c r="M2915" s="545"/>
      <c r="N2915" s="546"/>
      <c r="O2915" s="5"/>
      <c r="P2915" s="216"/>
      <c r="Q2915" s="217"/>
      <c r="R2915" s="218"/>
      <c r="S2915" s="219">
        <f t="shared" si="964"/>
        <v>0</v>
      </c>
      <c r="T2915" s="220">
        <f t="shared" si="965"/>
        <v>0</v>
      </c>
      <c r="U2915" s="214">
        <f t="shared" si="962"/>
        <v>0</v>
      </c>
      <c r="W2915" s="221"/>
      <c r="X2915" s="222"/>
      <c r="Y2915" s="222"/>
      <c r="Z2915" s="223"/>
      <c r="AA2915" s="222"/>
      <c r="AB2915" s="224"/>
      <c r="AC2915" s="225"/>
      <c r="AD2915" s="2">
        <f t="shared" si="949"/>
        <v>0</v>
      </c>
      <c r="AE2915" s="2">
        <f t="shared" si="950"/>
        <v>0</v>
      </c>
      <c r="AF2915" s="226"/>
      <c r="AG2915" s="219">
        <f t="shared" si="954"/>
        <v>0</v>
      </c>
      <c r="AH2915" s="234">
        <f t="shared" si="955"/>
        <v>0</v>
      </c>
      <c r="AI2915" s="214">
        <f t="shared" si="963"/>
        <v>0</v>
      </c>
      <c r="AK2915" s="229">
        <f t="shared" si="956"/>
        <v>0</v>
      </c>
      <c r="AL2915" s="226"/>
      <c r="AM2915" s="15"/>
      <c r="AN2915" s="232" t="e">
        <f t="shared" si="957"/>
        <v>#DIV/0!</v>
      </c>
      <c r="AO2915" s="214">
        <f t="shared" si="951"/>
        <v>0</v>
      </c>
      <c r="AQ2915" s="210"/>
      <c r="AR2915" s="231"/>
      <c r="AS2915" s="15"/>
      <c r="AT2915" s="232">
        <f t="shared" si="958"/>
        <v>0</v>
      </c>
      <c r="AU2915" s="235">
        <f t="shared" si="959"/>
        <v>0</v>
      </c>
      <c r="AY2915" s="210"/>
      <c r="AZ2915" s="231"/>
      <c r="BA2915" s="15"/>
      <c r="BB2915" s="232">
        <f t="shared" si="948"/>
        <v>0</v>
      </c>
      <c r="BC2915" s="235">
        <f t="shared" si="960"/>
        <v>0</v>
      </c>
      <c r="BG2915" s="210"/>
      <c r="BH2915" s="231"/>
      <c r="BI2915" s="15"/>
      <c r="BJ2915" s="232">
        <f t="shared" si="952"/>
        <v>0</v>
      </c>
      <c r="BK2915" s="235">
        <f t="shared" si="961"/>
        <v>0</v>
      </c>
      <c r="BM2915" s="109">
        <f t="shared" si="953"/>
        <v>-4.1201249321020414</v>
      </c>
      <c r="BN2915" s="213"/>
      <c r="BR2915" s="228"/>
      <c r="BS2915" s="311"/>
      <c r="BT2915" s="3"/>
      <c r="BU2915" s="213"/>
      <c r="BV2915" s="213"/>
      <c r="BW2915" s="291"/>
    </row>
    <row r="2916" spans="1:75" x14ac:dyDescent="0.2">
      <c r="A2916" s="210"/>
      <c r="B2916" s="211"/>
      <c r="C2916" s="848" t="str">
        <f ca="1">IF(ISERR(AVERAGE(INDIRECT("B"&amp;(ROW()-INT($B$1/2))):INDIRECT("B"&amp;(ROW()+INT($B$1/2))))),"",AVERAGE(INDIRECT("B"&amp;(ROW()-INT($B$1/2))):INDIRECT("B"&amp;(ROW()+INT($B$1/2)))))</f>
        <v/>
      </c>
      <c r="D2916" s="848">
        <f t="shared" si="947"/>
        <v>0</v>
      </c>
      <c r="E2916" s="864"/>
      <c r="F2916" s="15"/>
      <c r="G2916" s="3"/>
      <c r="H2916" s="3"/>
      <c r="I2916" s="3"/>
      <c r="J2916" s="3"/>
      <c r="K2916" s="3"/>
      <c r="L2916" s="554"/>
      <c r="M2916" s="545"/>
      <c r="N2916" s="546"/>
      <c r="O2916" s="5"/>
      <c r="P2916" s="216"/>
      <c r="Q2916" s="217"/>
      <c r="R2916" s="218"/>
      <c r="S2916" s="219">
        <f t="shared" si="964"/>
        <v>0</v>
      </c>
      <c r="T2916" s="220">
        <f t="shared" si="965"/>
        <v>0</v>
      </c>
      <c r="U2916" s="214">
        <f t="shared" si="962"/>
        <v>0</v>
      </c>
      <c r="W2916" s="221"/>
      <c r="X2916" s="222"/>
      <c r="Y2916" s="222"/>
      <c r="Z2916" s="223"/>
      <c r="AA2916" s="222"/>
      <c r="AB2916" s="224"/>
      <c r="AC2916" s="225"/>
      <c r="AD2916" s="2">
        <f t="shared" si="949"/>
        <v>0</v>
      </c>
      <c r="AE2916" s="2">
        <f t="shared" si="950"/>
        <v>0</v>
      </c>
      <c r="AF2916" s="226"/>
      <c r="AG2916" s="219">
        <f t="shared" si="954"/>
        <v>0</v>
      </c>
      <c r="AH2916" s="234">
        <f t="shared" si="955"/>
        <v>0</v>
      </c>
      <c r="AI2916" s="214">
        <f t="shared" si="963"/>
        <v>0</v>
      </c>
      <c r="AK2916" s="229">
        <f t="shared" si="956"/>
        <v>0</v>
      </c>
      <c r="AL2916" s="226"/>
      <c r="AM2916" s="15"/>
      <c r="AN2916" s="232" t="e">
        <f t="shared" si="957"/>
        <v>#DIV/0!</v>
      </c>
      <c r="AO2916" s="214">
        <f t="shared" si="951"/>
        <v>0</v>
      </c>
      <c r="AQ2916" s="210"/>
      <c r="AR2916" s="231"/>
      <c r="AS2916" s="15"/>
      <c r="AT2916" s="232">
        <f t="shared" si="958"/>
        <v>0</v>
      </c>
      <c r="AU2916" s="235">
        <f t="shared" si="959"/>
        <v>0</v>
      </c>
      <c r="AY2916" s="210"/>
      <c r="AZ2916" s="231"/>
      <c r="BA2916" s="15"/>
      <c r="BB2916" s="232">
        <f t="shared" si="948"/>
        <v>0</v>
      </c>
      <c r="BC2916" s="235">
        <f t="shared" si="960"/>
        <v>0</v>
      </c>
      <c r="BG2916" s="210"/>
      <c r="BH2916" s="231"/>
      <c r="BI2916" s="15"/>
      <c r="BJ2916" s="232">
        <f t="shared" si="952"/>
        <v>0</v>
      </c>
      <c r="BK2916" s="235">
        <f t="shared" si="961"/>
        <v>0</v>
      </c>
      <c r="BM2916" s="109">
        <f t="shared" si="953"/>
        <v>-4.1219572695997782</v>
      </c>
      <c r="BN2916" s="213"/>
      <c r="BR2916" s="228"/>
      <c r="BS2916" s="311"/>
      <c r="BT2916" s="3"/>
      <c r="BU2916" s="213"/>
      <c r="BV2916" s="213"/>
      <c r="BW2916" s="291"/>
    </row>
    <row r="2917" spans="1:75" x14ac:dyDescent="0.2">
      <c r="A2917" s="210"/>
      <c r="B2917" s="211"/>
      <c r="C2917" s="848" t="str">
        <f ca="1">IF(ISERR(AVERAGE(INDIRECT("B"&amp;(ROW()-INT($B$1/2))):INDIRECT("B"&amp;(ROW()+INT($B$1/2))))),"",AVERAGE(INDIRECT("B"&amp;(ROW()-INT($B$1/2))):INDIRECT("B"&amp;(ROW()+INT($B$1/2)))))</f>
        <v/>
      </c>
      <c r="D2917" s="848">
        <f t="shared" si="947"/>
        <v>0</v>
      </c>
      <c r="E2917" s="864"/>
      <c r="F2917" s="15"/>
      <c r="G2917" s="3"/>
      <c r="H2917" s="3"/>
      <c r="I2917" s="3"/>
      <c r="J2917" s="3"/>
      <c r="K2917" s="3"/>
      <c r="L2917" s="554"/>
      <c r="M2917" s="545"/>
      <c r="N2917" s="546"/>
      <c r="O2917" s="5"/>
      <c r="P2917" s="216"/>
      <c r="Q2917" s="217"/>
      <c r="R2917" s="218"/>
      <c r="S2917" s="219">
        <f t="shared" si="964"/>
        <v>0</v>
      </c>
      <c r="T2917" s="220">
        <f t="shared" si="965"/>
        <v>0</v>
      </c>
      <c r="U2917" s="214">
        <f t="shared" si="962"/>
        <v>0</v>
      </c>
      <c r="W2917" s="221"/>
      <c r="X2917" s="222"/>
      <c r="Y2917" s="222"/>
      <c r="Z2917" s="223"/>
      <c r="AA2917" s="222"/>
      <c r="AB2917" s="224"/>
      <c r="AC2917" s="225"/>
      <c r="AD2917" s="2">
        <f t="shared" si="949"/>
        <v>0</v>
      </c>
      <c r="AE2917" s="2">
        <f t="shared" si="950"/>
        <v>0</v>
      </c>
      <c r="AF2917" s="226"/>
      <c r="AG2917" s="219">
        <f t="shared" si="954"/>
        <v>0</v>
      </c>
      <c r="AH2917" s="234">
        <f t="shared" si="955"/>
        <v>0</v>
      </c>
      <c r="AI2917" s="214">
        <f t="shared" si="963"/>
        <v>0</v>
      </c>
      <c r="AK2917" s="229">
        <f t="shared" si="956"/>
        <v>0</v>
      </c>
      <c r="AL2917" s="226"/>
      <c r="AM2917" s="15"/>
      <c r="AN2917" s="232" t="e">
        <f t="shared" si="957"/>
        <v>#DIV/0!</v>
      </c>
      <c r="AO2917" s="214">
        <f t="shared" si="951"/>
        <v>0</v>
      </c>
      <c r="AQ2917" s="210"/>
      <c r="AR2917" s="231"/>
      <c r="AS2917" s="15"/>
      <c r="AT2917" s="232">
        <f t="shared" si="958"/>
        <v>0</v>
      </c>
      <c r="AU2917" s="235">
        <f t="shared" si="959"/>
        <v>0</v>
      </c>
      <c r="AY2917" s="210"/>
      <c r="AZ2917" s="231"/>
      <c r="BA2917" s="15"/>
      <c r="BB2917" s="232">
        <f t="shared" si="948"/>
        <v>0</v>
      </c>
      <c r="BC2917" s="235">
        <f t="shared" si="960"/>
        <v>0</v>
      </c>
      <c r="BG2917" s="210"/>
      <c r="BH2917" s="231"/>
      <c r="BI2917" s="15"/>
      <c r="BJ2917" s="232">
        <f t="shared" si="952"/>
        <v>0</v>
      </c>
      <c r="BK2917" s="235">
        <f t="shared" si="961"/>
        <v>0</v>
      </c>
      <c r="BM2917" s="109">
        <f t="shared" si="953"/>
        <v>-4.1237896070975149</v>
      </c>
      <c r="BN2917" s="213"/>
      <c r="BR2917" s="228"/>
      <c r="BS2917" s="311"/>
      <c r="BT2917" s="3"/>
      <c r="BU2917" s="213"/>
      <c r="BV2917" s="213"/>
      <c r="BW2917" s="291"/>
    </row>
    <row r="2918" spans="1:75" x14ac:dyDescent="0.2">
      <c r="A2918" s="210"/>
      <c r="B2918" s="211"/>
      <c r="C2918" s="848" t="str">
        <f ca="1">IF(ISERR(AVERAGE(INDIRECT("B"&amp;(ROW()-INT($B$1/2))):INDIRECT("B"&amp;(ROW()+INT($B$1/2))))),"",AVERAGE(INDIRECT("B"&amp;(ROW()-INT($B$1/2))):INDIRECT("B"&amp;(ROW()+INT($B$1/2)))))</f>
        <v/>
      </c>
      <c r="D2918" s="848">
        <f t="shared" si="947"/>
        <v>0</v>
      </c>
      <c r="E2918" s="864"/>
      <c r="F2918" s="15"/>
      <c r="G2918" s="3"/>
      <c r="H2918" s="3"/>
      <c r="I2918" s="3"/>
      <c r="J2918" s="3"/>
      <c r="K2918" s="3"/>
      <c r="L2918" s="554"/>
      <c r="M2918" s="545"/>
      <c r="N2918" s="546"/>
      <c r="O2918" s="5"/>
      <c r="P2918" s="216"/>
      <c r="Q2918" s="217"/>
      <c r="R2918" s="218"/>
      <c r="S2918" s="219">
        <f t="shared" si="964"/>
        <v>0</v>
      </c>
      <c r="T2918" s="220">
        <f t="shared" si="965"/>
        <v>0</v>
      </c>
      <c r="U2918" s="214">
        <f t="shared" si="962"/>
        <v>0</v>
      </c>
      <c r="W2918" s="221"/>
      <c r="X2918" s="222"/>
      <c r="Y2918" s="222"/>
      <c r="Z2918" s="223"/>
      <c r="AA2918" s="222"/>
      <c r="AB2918" s="224"/>
      <c r="AC2918" s="225"/>
      <c r="AD2918" s="2">
        <f t="shared" si="949"/>
        <v>0</v>
      </c>
      <c r="AE2918" s="2">
        <f t="shared" si="950"/>
        <v>0</v>
      </c>
      <c r="AF2918" s="226"/>
      <c r="AG2918" s="219">
        <f t="shared" si="954"/>
        <v>0</v>
      </c>
      <c r="AH2918" s="234">
        <f t="shared" si="955"/>
        <v>0</v>
      </c>
      <c r="AI2918" s="214">
        <f t="shared" si="963"/>
        <v>0</v>
      </c>
      <c r="AK2918" s="229">
        <f t="shared" si="956"/>
        <v>0</v>
      </c>
      <c r="AL2918" s="226"/>
      <c r="AM2918" s="15"/>
      <c r="AN2918" s="232" t="e">
        <f t="shared" si="957"/>
        <v>#DIV/0!</v>
      </c>
      <c r="AO2918" s="214">
        <f t="shared" si="951"/>
        <v>0</v>
      </c>
      <c r="AQ2918" s="210"/>
      <c r="AR2918" s="231"/>
      <c r="AS2918" s="15"/>
      <c r="AT2918" s="232">
        <f t="shared" si="958"/>
        <v>0</v>
      </c>
      <c r="AU2918" s="235">
        <f t="shared" si="959"/>
        <v>0</v>
      </c>
      <c r="AY2918" s="210"/>
      <c r="AZ2918" s="231"/>
      <c r="BA2918" s="15"/>
      <c r="BB2918" s="232">
        <f t="shared" si="948"/>
        <v>0</v>
      </c>
      <c r="BC2918" s="235">
        <f t="shared" si="960"/>
        <v>0</v>
      </c>
      <c r="BG2918" s="210"/>
      <c r="BH2918" s="231"/>
      <c r="BI2918" s="15"/>
      <c r="BJ2918" s="232">
        <f t="shared" si="952"/>
        <v>0</v>
      </c>
      <c r="BK2918" s="235">
        <f t="shared" si="961"/>
        <v>0</v>
      </c>
      <c r="BM2918" s="109">
        <f t="shared" si="953"/>
        <v>-4.1256219445952516</v>
      </c>
      <c r="BN2918" s="213"/>
      <c r="BR2918" s="228"/>
      <c r="BS2918" s="311"/>
      <c r="BT2918" s="3"/>
      <c r="BU2918" s="213"/>
      <c r="BV2918" s="213"/>
      <c r="BW2918" s="291"/>
    </row>
    <row r="2919" spans="1:75" x14ac:dyDescent="0.2">
      <c r="A2919" s="210"/>
      <c r="B2919" s="211"/>
      <c r="C2919" s="848" t="str">
        <f ca="1">IF(ISERR(AVERAGE(INDIRECT("B"&amp;(ROW()-INT($B$1/2))):INDIRECT("B"&amp;(ROW()+INT($B$1/2))))),"",AVERAGE(INDIRECT("B"&amp;(ROW()-INT($B$1/2))):INDIRECT("B"&amp;(ROW()+INT($B$1/2)))))</f>
        <v/>
      </c>
      <c r="D2919" s="848">
        <f t="shared" si="947"/>
        <v>0</v>
      </c>
      <c r="E2919" s="864"/>
      <c r="F2919" s="15"/>
      <c r="G2919" s="3"/>
      <c r="H2919" s="3"/>
      <c r="I2919" s="3"/>
      <c r="J2919" s="3"/>
      <c r="K2919" s="3"/>
      <c r="L2919" s="554"/>
      <c r="M2919" s="545"/>
      <c r="N2919" s="546"/>
      <c r="O2919" s="5"/>
      <c r="P2919" s="216"/>
      <c r="Q2919" s="217"/>
      <c r="R2919" s="218"/>
      <c r="S2919" s="219">
        <f t="shared" si="964"/>
        <v>0</v>
      </c>
      <c r="T2919" s="220">
        <f t="shared" si="965"/>
        <v>0</v>
      </c>
      <c r="U2919" s="214">
        <f t="shared" si="962"/>
        <v>0</v>
      </c>
      <c r="W2919" s="221"/>
      <c r="X2919" s="222"/>
      <c r="Y2919" s="222"/>
      <c r="Z2919" s="223"/>
      <c r="AA2919" s="222"/>
      <c r="AB2919" s="224"/>
      <c r="AC2919" s="225"/>
      <c r="AD2919" s="2">
        <f t="shared" si="949"/>
        <v>0</v>
      </c>
      <c r="AE2919" s="2">
        <f t="shared" si="950"/>
        <v>0</v>
      </c>
      <c r="AF2919" s="226"/>
      <c r="AG2919" s="219">
        <f t="shared" si="954"/>
        <v>0</v>
      </c>
      <c r="AH2919" s="234">
        <f t="shared" si="955"/>
        <v>0</v>
      </c>
      <c r="AI2919" s="214">
        <f t="shared" si="963"/>
        <v>0</v>
      </c>
      <c r="AK2919" s="229">
        <f t="shared" si="956"/>
        <v>0</v>
      </c>
      <c r="AL2919" s="226"/>
      <c r="AM2919" s="15"/>
      <c r="AN2919" s="232" t="e">
        <f t="shared" si="957"/>
        <v>#DIV/0!</v>
      </c>
      <c r="AO2919" s="214">
        <f t="shared" si="951"/>
        <v>0</v>
      </c>
      <c r="AQ2919" s="210"/>
      <c r="AR2919" s="231"/>
      <c r="AS2919" s="15"/>
      <c r="AT2919" s="232">
        <f t="shared" si="958"/>
        <v>0</v>
      </c>
      <c r="AU2919" s="235">
        <f t="shared" si="959"/>
        <v>0</v>
      </c>
      <c r="AY2919" s="210"/>
      <c r="AZ2919" s="231"/>
      <c r="BA2919" s="15"/>
      <c r="BB2919" s="232">
        <f t="shared" si="948"/>
        <v>0</v>
      </c>
      <c r="BC2919" s="235">
        <f t="shared" si="960"/>
        <v>0</v>
      </c>
      <c r="BG2919" s="210"/>
      <c r="BH2919" s="231"/>
      <c r="BI2919" s="15"/>
      <c r="BJ2919" s="232">
        <f t="shared" si="952"/>
        <v>0</v>
      </c>
      <c r="BK2919" s="235">
        <f t="shared" si="961"/>
        <v>0</v>
      </c>
      <c r="BM2919" s="109">
        <f t="shared" si="953"/>
        <v>-4.1274542820929883</v>
      </c>
      <c r="BN2919" s="213"/>
      <c r="BR2919" s="228"/>
      <c r="BS2919" s="311"/>
      <c r="BT2919" s="3"/>
      <c r="BU2919" s="213"/>
      <c r="BV2919" s="213"/>
      <c r="BW2919" s="291"/>
    </row>
    <row r="2920" spans="1:75" x14ac:dyDescent="0.2">
      <c r="A2920" s="210"/>
      <c r="B2920" s="211"/>
      <c r="C2920" s="848" t="str">
        <f ca="1">IF(ISERR(AVERAGE(INDIRECT("B"&amp;(ROW()-INT($B$1/2))):INDIRECT("B"&amp;(ROW()+INT($B$1/2))))),"",AVERAGE(INDIRECT("B"&amp;(ROW()-INT($B$1/2))):INDIRECT("B"&amp;(ROW()+INT($B$1/2)))))</f>
        <v/>
      </c>
      <c r="D2920" s="848">
        <f t="shared" si="947"/>
        <v>0</v>
      </c>
      <c r="E2920" s="864"/>
      <c r="F2920" s="15"/>
      <c r="G2920" s="3"/>
      <c r="H2920" s="3"/>
      <c r="I2920" s="3"/>
      <c r="J2920" s="3"/>
      <c r="K2920" s="3"/>
      <c r="L2920" s="554"/>
      <c r="M2920" s="545"/>
      <c r="N2920" s="546"/>
      <c r="O2920" s="5"/>
      <c r="P2920" s="216"/>
      <c r="Q2920" s="217"/>
      <c r="R2920" s="218"/>
      <c r="S2920" s="219">
        <f t="shared" si="964"/>
        <v>0</v>
      </c>
      <c r="T2920" s="220">
        <f t="shared" si="965"/>
        <v>0</v>
      </c>
      <c r="U2920" s="214">
        <f t="shared" si="962"/>
        <v>0</v>
      </c>
      <c r="W2920" s="221"/>
      <c r="X2920" s="222"/>
      <c r="Y2920" s="222"/>
      <c r="Z2920" s="223"/>
      <c r="AA2920" s="222"/>
      <c r="AB2920" s="224"/>
      <c r="AC2920" s="225"/>
      <c r="AD2920" s="2">
        <f t="shared" si="949"/>
        <v>0</v>
      </c>
      <c r="AE2920" s="2">
        <f t="shared" si="950"/>
        <v>0</v>
      </c>
      <c r="AF2920" s="226"/>
      <c r="AG2920" s="219">
        <f t="shared" si="954"/>
        <v>0</v>
      </c>
      <c r="AH2920" s="234">
        <f t="shared" si="955"/>
        <v>0</v>
      </c>
      <c r="AI2920" s="214">
        <f t="shared" si="963"/>
        <v>0</v>
      </c>
      <c r="AK2920" s="229">
        <f t="shared" si="956"/>
        <v>0</v>
      </c>
      <c r="AL2920" s="226"/>
      <c r="AM2920" s="15"/>
      <c r="AN2920" s="232" t="e">
        <f t="shared" si="957"/>
        <v>#DIV/0!</v>
      </c>
      <c r="AO2920" s="214">
        <f t="shared" si="951"/>
        <v>0</v>
      </c>
      <c r="AQ2920" s="210"/>
      <c r="AR2920" s="231"/>
      <c r="AS2920" s="15"/>
      <c r="AT2920" s="232">
        <f t="shared" si="958"/>
        <v>0</v>
      </c>
      <c r="AU2920" s="235">
        <f t="shared" si="959"/>
        <v>0</v>
      </c>
      <c r="AY2920" s="210"/>
      <c r="AZ2920" s="231"/>
      <c r="BA2920" s="15"/>
      <c r="BB2920" s="232">
        <f t="shared" si="948"/>
        <v>0</v>
      </c>
      <c r="BC2920" s="235">
        <f t="shared" si="960"/>
        <v>0</v>
      </c>
      <c r="BG2920" s="210"/>
      <c r="BH2920" s="231"/>
      <c r="BI2920" s="15"/>
      <c r="BJ2920" s="232">
        <f t="shared" si="952"/>
        <v>0</v>
      </c>
      <c r="BK2920" s="235">
        <f t="shared" si="961"/>
        <v>0</v>
      </c>
      <c r="BM2920" s="109">
        <f t="shared" si="953"/>
        <v>-4.129286619590725</v>
      </c>
      <c r="BN2920" s="213"/>
      <c r="BR2920" s="228"/>
      <c r="BS2920" s="311"/>
      <c r="BT2920" s="3"/>
      <c r="BU2920" s="213"/>
      <c r="BV2920" s="213"/>
      <c r="BW2920" s="291"/>
    </row>
    <row r="2921" spans="1:75" x14ac:dyDescent="0.2">
      <c r="A2921" s="210"/>
      <c r="B2921" s="211"/>
      <c r="C2921" s="848" t="str">
        <f ca="1">IF(ISERR(AVERAGE(INDIRECT("B"&amp;(ROW()-INT($B$1/2))):INDIRECT("B"&amp;(ROW()+INT($B$1/2))))),"",AVERAGE(INDIRECT("B"&amp;(ROW()-INT($B$1/2))):INDIRECT("B"&amp;(ROW()+INT($B$1/2)))))</f>
        <v/>
      </c>
      <c r="D2921" s="848">
        <f t="shared" si="947"/>
        <v>0</v>
      </c>
      <c r="E2921" s="864"/>
      <c r="F2921" s="15"/>
      <c r="G2921" s="3"/>
      <c r="H2921" s="3"/>
      <c r="I2921" s="3"/>
      <c r="J2921" s="3"/>
      <c r="K2921" s="3"/>
      <c r="L2921" s="554"/>
      <c r="M2921" s="545"/>
      <c r="N2921" s="546"/>
      <c r="O2921" s="5"/>
      <c r="P2921" s="216"/>
      <c r="Q2921" s="217"/>
      <c r="R2921" s="218"/>
      <c r="S2921" s="219">
        <f t="shared" si="964"/>
        <v>0</v>
      </c>
      <c r="T2921" s="220">
        <f t="shared" si="965"/>
        <v>0</v>
      </c>
      <c r="U2921" s="214">
        <f t="shared" si="962"/>
        <v>0</v>
      </c>
      <c r="W2921" s="221"/>
      <c r="X2921" s="222"/>
      <c r="Y2921" s="222"/>
      <c r="Z2921" s="223"/>
      <c r="AA2921" s="222"/>
      <c r="AB2921" s="224"/>
      <c r="AC2921" s="225"/>
      <c r="AD2921" s="2">
        <f t="shared" si="949"/>
        <v>0</v>
      </c>
      <c r="AE2921" s="2">
        <f t="shared" si="950"/>
        <v>0</v>
      </c>
      <c r="AF2921" s="226"/>
      <c r="AG2921" s="219">
        <f t="shared" si="954"/>
        <v>0</v>
      </c>
      <c r="AH2921" s="234">
        <f t="shared" si="955"/>
        <v>0</v>
      </c>
      <c r="AI2921" s="214">
        <f t="shared" si="963"/>
        <v>0</v>
      </c>
      <c r="AK2921" s="229">
        <f t="shared" si="956"/>
        <v>0</v>
      </c>
      <c r="AL2921" s="226"/>
      <c r="AM2921" s="15"/>
      <c r="AN2921" s="232" t="e">
        <f t="shared" si="957"/>
        <v>#DIV/0!</v>
      </c>
      <c r="AO2921" s="214">
        <f t="shared" si="951"/>
        <v>0</v>
      </c>
      <c r="AQ2921" s="210"/>
      <c r="AR2921" s="231"/>
      <c r="AS2921" s="15"/>
      <c r="AT2921" s="232">
        <f t="shared" si="958"/>
        <v>0</v>
      </c>
      <c r="AU2921" s="235">
        <f t="shared" si="959"/>
        <v>0</v>
      </c>
      <c r="AY2921" s="210"/>
      <c r="AZ2921" s="231"/>
      <c r="BA2921" s="15"/>
      <c r="BB2921" s="232">
        <f t="shared" si="948"/>
        <v>0</v>
      </c>
      <c r="BC2921" s="235">
        <f t="shared" si="960"/>
        <v>0</v>
      </c>
      <c r="BG2921" s="210"/>
      <c r="BH2921" s="231"/>
      <c r="BI2921" s="15"/>
      <c r="BJ2921" s="232">
        <f t="shared" si="952"/>
        <v>0</v>
      </c>
      <c r="BK2921" s="235">
        <f t="shared" si="961"/>
        <v>0</v>
      </c>
      <c r="BM2921" s="109">
        <f t="shared" si="953"/>
        <v>-4.1311189570884617</v>
      </c>
      <c r="BN2921" s="213"/>
      <c r="BR2921" s="228"/>
      <c r="BS2921" s="311"/>
      <c r="BT2921" s="3"/>
      <c r="BU2921" s="213"/>
      <c r="BV2921" s="213"/>
      <c r="BW2921" s="291"/>
    </row>
    <row r="2922" spans="1:75" x14ac:dyDescent="0.2">
      <c r="A2922" s="210"/>
      <c r="B2922" s="211"/>
      <c r="C2922" s="848" t="str">
        <f ca="1">IF(ISERR(AVERAGE(INDIRECT("B"&amp;(ROW()-INT($B$1/2))):INDIRECT("B"&amp;(ROW()+INT($B$1/2))))),"",AVERAGE(INDIRECT("B"&amp;(ROW()-INT($B$1/2))):INDIRECT("B"&amp;(ROW()+INT($B$1/2)))))</f>
        <v/>
      </c>
      <c r="D2922" s="848">
        <f t="shared" si="947"/>
        <v>0</v>
      </c>
      <c r="E2922" s="864"/>
      <c r="F2922" s="15"/>
      <c r="G2922" s="3"/>
      <c r="H2922" s="3"/>
      <c r="I2922" s="3"/>
      <c r="J2922" s="3"/>
      <c r="K2922" s="3"/>
      <c r="L2922" s="554"/>
      <c r="M2922" s="545"/>
      <c r="N2922" s="546"/>
      <c r="O2922" s="5"/>
      <c r="P2922" s="216"/>
      <c r="Q2922" s="217"/>
      <c r="R2922" s="218"/>
      <c r="S2922" s="219">
        <f t="shared" si="964"/>
        <v>0</v>
      </c>
      <c r="T2922" s="220">
        <f t="shared" si="965"/>
        <v>0</v>
      </c>
      <c r="U2922" s="214">
        <f t="shared" si="962"/>
        <v>0</v>
      </c>
      <c r="W2922" s="221"/>
      <c r="X2922" s="222"/>
      <c r="Y2922" s="222"/>
      <c r="Z2922" s="223"/>
      <c r="AA2922" s="222"/>
      <c r="AB2922" s="224"/>
      <c r="AC2922" s="225"/>
      <c r="AD2922" s="2">
        <f t="shared" si="949"/>
        <v>0</v>
      </c>
      <c r="AE2922" s="2">
        <f t="shared" si="950"/>
        <v>0</v>
      </c>
      <c r="AF2922" s="226"/>
      <c r="AG2922" s="219">
        <f t="shared" si="954"/>
        <v>0</v>
      </c>
      <c r="AH2922" s="234">
        <f t="shared" si="955"/>
        <v>0</v>
      </c>
      <c r="AI2922" s="214">
        <f t="shared" si="963"/>
        <v>0</v>
      </c>
      <c r="AK2922" s="229">
        <f t="shared" si="956"/>
        <v>0</v>
      </c>
      <c r="AL2922" s="226"/>
      <c r="AM2922" s="15"/>
      <c r="AN2922" s="232" t="e">
        <f t="shared" si="957"/>
        <v>#DIV/0!</v>
      </c>
      <c r="AO2922" s="214">
        <f t="shared" si="951"/>
        <v>0</v>
      </c>
      <c r="AQ2922" s="210"/>
      <c r="AR2922" s="231"/>
      <c r="AS2922" s="15"/>
      <c r="AT2922" s="232">
        <f t="shared" si="958"/>
        <v>0</v>
      </c>
      <c r="AU2922" s="235">
        <f t="shared" si="959"/>
        <v>0</v>
      </c>
      <c r="AY2922" s="210"/>
      <c r="AZ2922" s="231"/>
      <c r="BA2922" s="15"/>
      <c r="BB2922" s="232">
        <f t="shared" si="948"/>
        <v>0</v>
      </c>
      <c r="BC2922" s="235">
        <f t="shared" si="960"/>
        <v>0</v>
      </c>
      <c r="BG2922" s="210"/>
      <c r="BH2922" s="231"/>
      <c r="BI2922" s="15"/>
      <c r="BJ2922" s="232">
        <f t="shared" si="952"/>
        <v>0</v>
      </c>
      <c r="BK2922" s="235">
        <f t="shared" si="961"/>
        <v>0</v>
      </c>
      <c r="BM2922" s="109">
        <f t="shared" si="953"/>
        <v>-4.1329512945861984</v>
      </c>
      <c r="BN2922" s="213"/>
      <c r="BR2922" s="228"/>
      <c r="BS2922" s="311"/>
      <c r="BT2922" s="3"/>
      <c r="BU2922" s="213"/>
      <c r="BV2922" s="213"/>
      <c r="BW2922" s="291"/>
    </row>
    <row r="2923" spans="1:75" x14ac:dyDescent="0.2">
      <c r="A2923" s="210"/>
      <c r="B2923" s="211"/>
      <c r="C2923" s="848" t="str">
        <f ca="1">IF(ISERR(AVERAGE(INDIRECT("B"&amp;(ROW()-INT($B$1/2))):INDIRECT("B"&amp;(ROW()+INT($B$1/2))))),"",AVERAGE(INDIRECT("B"&amp;(ROW()-INT($B$1/2))):INDIRECT("B"&amp;(ROW()+INT($B$1/2)))))</f>
        <v/>
      </c>
      <c r="D2923" s="848">
        <f t="shared" si="947"/>
        <v>0</v>
      </c>
      <c r="E2923" s="864"/>
      <c r="F2923" s="15"/>
      <c r="G2923" s="3"/>
      <c r="H2923" s="3"/>
      <c r="I2923" s="3"/>
      <c r="J2923" s="3"/>
      <c r="K2923" s="3"/>
      <c r="L2923" s="554"/>
      <c r="M2923" s="545"/>
      <c r="N2923" s="546"/>
      <c r="O2923" s="5"/>
      <c r="P2923" s="216"/>
      <c r="Q2923" s="217"/>
      <c r="R2923" s="218"/>
      <c r="S2923" s="219">
        <f t="shared" si="964"/>
        <v>0</v>
      </c>
      <c r="T2923" s="220">
        <f t="shared" si="965"/>
        <v>0</v>
      </c>
      <c r="U2923" s="214">
        <f t="shared" si="962"/>
        <v>0</v>
      </c>
      <c r="W2923" s="221"/>
      <c r="X2923" s="222"/>
      <c r="Y2923" s="222"/>
      <c r="Z2923" s="223"/>
      <c r="AA2923" s="222"/>
      <c r="AB2923" s="224"/>
      <c r="AC2923" s="225"/>
      <c r="AD2923" s="2">
        <f t="shared" si="949"/>
        <v>0</v>
      </c>
      <c r="AE2923" s="2">
        <f t="shared" si="950"/>
        <v>0</v>
      </c>
      <c r="AF2923" s="226"/>
      <c r="AG2923" s="219">
        <f t="shared" si="954"/>
        <v>0</v>
      </c>
      <c r="AH2923" s="234">
        <f t="shared" si="955"/>
        <v>0</v>
      </c>
      <c r="AI2923" s="214">
        <f t="shared" si="963"/>
        <v>0</v>
      </c>
      <c r="AK2923" s="229">
        <f t="shared" si="956"/>
        <v>0</v>
      </c>
      <c r="AL2923" s="226"/>
      <c r="AM2923" s="15"/>
      <c r="AN2923" s="232" t="e">
        <f t="shared" si="957"/>
        <v>#DIV/0!</v>
      </c>
      <c r="AO2923" s="214">
        <f t="shared" si="951"/>
        <v>0</v>
      </c>
      <c r="AQ2923" s="210"/>
      <c r="AR2923" s="231"/>
      <c r="AS2923" s="15"/>
      <c r="AT2923" s="232">
        <f t="shared" si="958"/>
        <v>0</v>
      </c>
      <c r="AU2923" s="235">
        <f t="shared" si="959"/>
        <v>0</v>
      </c>
      <c r="AY2923" s="210"/>
      <c r="AZ2923" s="231"/>
      <c r="BA2923" s="15"/>
      <c r="BB2923" s="232">
        <f t="shared" si="948"/>
        <v>0</v>
      </c>
      <c r="BC2923" s="235">
        <f t="shared" si="960"/>
        <v>0</v>
      </c>
      <c r="BG2923" s="210"/>
      <c r="BH2923" s="231"/>
      <c r="BI2923" s="15"/>
      <c r="BJ2923" s="232">
        <f t="shared" si="952"/>
        <v>0</v>
      </c>
      <c r="BK2923" s="235">
        <f t="shared" si="961"/>
        <v>0</v>
      </c>
      <c r="BM2923" s="109">
        <f t="shared" si="953"/>
        <v>-4.1347836320839351</v>
      </c>
      <c r="BN2923" s="213"/>
      <c r="BR2923" s="228"/>
      <c r="BS2923" s="311"/>
      <c r="BT2923" s="3"/>
      <c r="BU2923" s="213"/>
      <c r="BV2923" s="213"/>
      <c r="BW2923" s="291"/>
    </row>
    <row r="2924" spans="1:75" x14ac:dyDescent="0.2">
      <c r="A2924" s="210"/>
      <c r="B2924" s="211"/>
      <c r="C2924" s="848" t="str">
        <f ca="1">IF(ISERR(AVERAGE(INDIRECT("B"&amp;(ROW()-INT($B$1/2))):INDIRECT("B"&amp;(ROW()+INT($B$1/2))))),"",AVERAGE(INDIRECT("B"&amp;(ROW()-INT($B$1/2))):INDIRECT("B"&amp;(ROW()+INT($B$1/2)))))</f>
        <v/>
      </c>
      <c r="D2924" s="848">
        <f t="shared" si="947"/>
        <v>0</v>
      </c>
      <c r="E2924" s="864"/>
      <c r="F2924" s="15"/>
      <c r="G2924" s="3"/>
      <c r="H2924" s="3"/>
      <c r="I2924" s="3"/>
      <c r="J2924" s="3"/>
      <c r="K2924" s="3"/>
      <c r="L2924" s="554"/>
      <c r="M2924" s="545"/>
      <c r="N2924" s="546"/>
      <c r="O2924" s="5"/>
      <c r="P2924" s="216"/>
      <c r="Q2924" s="217"/>
      <c r="R2924" s="218"/>
      <c r="S2924" s="219">
        <f t="shared" si="964"/>
        <v>0</v>
      </c>
      <c r="T2924" s="220">
        <f t="shared" si="965"/>
        <v>0</v>
      </c>
      <c r="U2924" s="214">
        <f t="shared" si="962"/>
        <v>0</v>
      </c>
      <c r="W2924" s="221"/>
      <c r="X2924" s="222"/>
      <c r="Y2924" s="222"/>
      <c r="Z2924" s="223"/>
      <c r="AA2924" s="222"/>
      <c r="AB2924" s="224"/>
      <c r="AC2924" s="225"/>
      <c r="AD2924" s="2">
        <f t="shared" si="949"/>
        <v>0</v>
      </c>
      <c r="AE2924" s="2">
        <f t="shared" si="950"/>
        <v>0</v>
      </c>
      <c r="AF2924" s="226"/>
      <c r="AG2924" s="219">
        <f t="shared" si="954"/>
        <v>0</v>
      </c>
      <c r="AH2924" s="234">
        <f t="shared" si="955"/>
        <v>0</v>
      </c>
      <c r="AI2924" s="214">
        <f t="shared" si="963"/>
        <v>0</v>
      </c>
      <c r="AK2924" s="229">
        <f t="shared" si="956"/>
        <v>0</v>
      </c>
      <c r="AL2924" s="226"/>
      <c r="AM2924" s="15"/>
      <c r="AN2924" s="232" t="e">
        <f t="shared" si="957"/>
        <v>#DIV/0!</v>
      </c>
      <c r="AO2924" s="214">
        <f t="shared" si="951"/>
        <v>0</v>
      </c>
      <c r="AQ2924" s="210"/>
      <c r="AR2924" s="231"/>
      <c r="AS2924" s="15"/>
      <c r="AT2924" s="232">
        <f t="shared" si="958"/>
        <v>0</v>
      </c>
      <c r="AU2924" s="235">
        <f t="shared" si="959"/>
        <v>0</v>
      </c>
      <c r="AY2924" s="210"/>
      <c r="AZ2924" s="231"/>
      <c r="BA2924" s="15"/>
      <c r="BB2924" s="232">
        <f t="shared" si="948"/>
        <v>0</v>
      </c>
      <c r="BC2924" s="235">
        <f t="shared" si="960"/>
        <v>0</v>
      </c>
      <c r="BG2924" s="210"/>
      <c r="BH2924" s="231"/>
      <c r="BI2924" s="15"/>
      <c r="BJ2924" s="232">
        <f t="shared" si="952"/>
        <v>0</v>
      </c>
      <c r="BK2924" s="235">
        <f t="shared" si="961"/>
        <v>0</v>
      </c>
      <c r="BM2924" s="109">
        <f t="shared" si="953"/>
        <v>-4.1366159695816718</v>
      </c>
      <c r="BN2924" s="213"/>
      <c r="BR2924" s="228"/>
      <c r="BS2924" s="311"/>
      <c r="BT2924" s="3"/>
      <c r="BU2924" s="213"/>
      <c r="BV2924" s="213"/>
      <c r="BW2924" s="291"/>
    </row>
    <row r="2925" spans="1:75" x14ac:dyDescent="0.2">
      <c r="A2925" s="210"/>
      <c r="B2925" s="211"/>
      <c r="C2925" s="848" t="str">
        <f ca="1">IF(ISERR(AVERAGE(INDIRECT("B"&amp;(ROW()-INT($B$1/2))):INDIRECT("B"&amp;(ROW()+INT($B$1/2))))),"",AVERAGE(INDIRECT("B"&amp;(ROW()-INT($B$1/2))):INDIRECT("B"&amp;(ROW()+INT($B$1/2)))))</f>
        <v/>
      </c>
      <c r="D2925" s="848">
        <f t="shared" si="947"/>
        <v>0</v>
      </c>
      <c r="E2925" s="864"/>
      <c r="F2925" s="15"/>
      <c r="G2925" s="3"/>
      <c r="H2925" s="3"/>
      <c r="I2925" s="3"/>
      <c r="J2925" s="3"/>
      <c r="K2925" s="3"/>
      <c r="L2925" s="554"/>
      <c r="M2925" s="545"/>
      <c r="N2925" s="546"/>
      <c r="O2925" s="5"/>
      <c r="P2925" s="216"/>
      <c r="Q2925" s="217"/>
      <c r="R2925" s="218"/>
      <c r="S2925" s="219">
        <f t="shared" si="964"/>
        <v>0</v>
      </c>
      <c r="T2925" s="220">
        <f t="shared" si="965"/>
        <v>0</v>
      </c>
      <c r="U2925" s="214">
        <f t="shared" si="962"/>
        <v>0</v>
      </c>
      <c r="W2925" s="221"/>
      <c r="X2925" s="222"/>
      <c r="Y2925" s="222"/>
      <c r="Z2925" s="223"/>
      <c r="AA2925" s="222"/>
      <c r="AB2925" s="224"/>
      <c r="AC2925" s="225"/>
      <c r="AD2925" s="2">
        <f t="shared" si="949"/>
        <v>0</v>
      </c>
      <c r="AE2925" s="2">
        <f t="shared" si="950"/>
        <v>0</v>
      </c>
      <c r="AF2925" s="226"/>
      <c r="AG2925" s="219">
        <f t="shared" si="954"/>
        <v>0</v>
      </c>
      <c r="AH2925" s="234">
        <f t="shared" si="955"/>
        <v>0</v>
      </c>
      <c r="AI2925" s="214">
        <f t="shared" si="963"/>
        <v>0</v>
      </c>
      <c r="AK2925" s="229">
        <f t="shared" si="956"/>
        <v>0</v>
      </c>
      <c r="AL2925" s="226"/>
      <c r="AM2925" s="15"/>
      <c r="AN2925" s="232" t="e">
        <f t="shared" si="957"/>
        <v>#DIV/0!</v>
      </c>
      <c r="AO2925" s="214">
        <f t="shared" si="951"/>
        <v>0</v>
      </c>
      <c r="AQ2925" s="210"/>
      <c r="AR2925" s="231"/>
      <c r="AS2925" s="15"/>
      <c r="AT2925" s="232">
        <f t="shared" si="958"/>
        <v>0</v>
      </c>
      <c r="AU2925" s="235">
        <f t="shared" si="959"/>
        <v>0</v>
      </c>
      <c r="AY2925" s="210"/>
      <c r="AZ2925" s="231"/>
      <c r="BA2925" s="15"/>
      <c r="BB2925" s="232">
        <f t="shared" si="948"/>
        <v>0</v>
      </c>
      <c r="BC2925" s="235">
        <f t="shared" si="960"/>
        <v>0</v>
      </c>
      <c r="BG2925" s="210"/>
      <c r="BH2925" s="231"/>
      <c r="BI2925" s="15"/>
      <c r="BJ2925" s="232">
        <f t="shared" si="952"/>
        <v>0</v>
      </c>
      <c r="BK2925" s="235">
        <f t="shared" si="961"/>
        <v>0</v>
      </c>
      <c r="BM2925" s="109">
        <f t="shared" si="953"/>
        <v>-4.1384483070794085</v>
      </c>
      <c r="BN2925" s="213"/>
      <c r="BR2925" s="228"/>
      <c r="BS2925" s="311"/>
      <c r="BT2925" s="3"/>
      <c r="BU2925" s="213"/>
      <c r="BV2925" s="213"/>
      <c r="BW2925" s="291"/>
    </row>
    <row r="2926" spans="1:75" x14ac:dyDescent="0.2">
      <c r="A2926" s="210"/>
      <c r="B2926" s="211"/>
      <c r="C2926" s="848" t="str">
        <f ca="1">IF(ISERR(AVERAGE(INDIRECT("B"&amp;(ROW()-INT($B$1/2))):INDIRECT("B"&amp;(ROW()+INT($B$1/2))))),"",AVERAGE(INDIRECT("B"&amp;(ROW()-INT($B$1/2))):INDIRECT("B"&amp;(ROW()+INT($B$1/2)))))</f>
        <v/>
      </c>
      <c r="D2926" s="848">
        <f t="shared" si="947"/>
        <v>0</v>
      </c>
      <c r="E2926" s="864"/>
      <c r="F2926" s="15"/>
      <c r="G2926" s="3"/>
      <c r="H2926" s="3"/>
      <c r="I2926" s="3"/>
      <c r="J2926" s="3"/>
      <c r="K2926" s="3"/>
      <c r="L2926" s="554"/>
      <c r="M2926" s="545"/>
      <c r="N2926" s="546"/>
      <c r="O2926" s="5"/>
      <c r="P2926" s="216"/>
      <c r="Q2926" s="217"/>
      <c r="R2926" s="218"/>
      <c r="S2926" s="219">
        <f t="shared" si="964"/>
        <v>0</v>
      </c>
      <c r="T2926" s="220">
        <f t="shared" si="965"/>
        <v>0</v>
      </c>
      <c r="U2926" s="214">
        <f t="shared" si="962"/>
        <v>0</v>
      </c>
      <c r="W2926" s="221"/>
      <c r="X2926" s="222"/>
      <c r="Y2926" s="222"/>
      <c r="Z2926" s="223"/>
      <c r="AA2926" s="222"/>
      <c r="AB2926" s="224"/>
      <c r="AC2926" s="225"/>
      <c r="AD2926" s="2">
        <f t="shared" si="949"/>
        <v>0</v>
      </c>
      <c r="AE2926" s="2">
        <f t="shared" si="950"/>
        <v>0</v>
      </c>
      <c r="AF2926" s="226"/>
      <c r="AG2926" s="219">
        <f t="shared" si="954"/>
        <v>0</v>
      </c>
      <c r="AH2926" s="234">
        <f t="shared" si="955"/>
        <v>0</v>
      </c>
      <c r="AI2926" s="214">
        <f t="shared" si="963"/>
        <v>0</v>
      </c>
      <c r="AK2926" s="229">
        <f t="shared" si="956"/>
        <v>0</v>
      </c>
      <c r="AL2926" s="226"/>
      <c r="AM2926" s="15"/>
      <c r="AN2926" s="232" t="e">
        <f t="shared" si="957"/>
        <v>#DIV/0!</v>
      </c>
      <c r="AO2926" s="214">
        <f t="shared" si="951"/>
        <v>0</v>
      </c>
      <c r="AQ2926" s="210"/>
      <c r="AR2926" s="231"/>
      <c r="AS2926" s="15"/>
      <c r="AT2926" s="232">
        <f t="shared" si="958"/>
        <v>0</v>
      </c>
      <c r="AU2926" s="235">
        <f t="shared" si="959"/>
        <v>0</v>
      </c>
      <c r="AY2926" s="210"/>
      <c r="AZ2926" s="231"/>
      <c r="BA2926" s="15"/>
      <c r="BB2926" s="232">
        <f t="shared" si="948"/>
        <v>0</v>
      </c>
      <c r="BC2926" s="235">
        <f t="shared" si="960"/>
        <v>0</v>
      </c>
      <c r="BG2926" s="210"/>
      <c r="BH2926" s="231"/>
      <c r="BI2926" s="15"/>
      <c r="BJ2926" s="232">
        <f t="shared" si="952"/>
        <v>0</v>
      </c>
      <c r="BK2926" s="235">
        <f t="shared" si="961"/>
        <v>0</v>
      </c>
      <c r="BM2926" s="109">
        <f t="shared" si="953"/>
        <v>-4.1402806445771452</v>
      </c>
      <c r="BN2926" s="213"/>
      <c r="BR2926" s="228"/>
      <c r="BS2926" s="311"/>
      <c r="BT2926" s="3"/>
      <c r="BU2926" s="213"/>
      <c r="BV2926" s="213"/>
      <c r="BW2926" s="291"/>
    </row>
    <row r="2927" spans="1:75" x14ac:dyDescent="0.2">
      <c r="A2927" s="210"/>
      <c r="B2927" s="211"/>
      <c r="C2927" s="848" t="str">
        <f ca="1">IF(ISERR(AVERAGE(INDIRECT("B"&amp;(ROW()-INT($B$1/2))):INDIRECT("B"&amp;(ROW()+INT($B$1/2))))),"",AVERAGE(INDIRECT("B"&amp;(ROW()-INT($B$1/2))):INDIRECT("B"&amp;(ROW()+INT($B$1/2)))))</f>
        <v/>
      </c>
      <c r="D2927" s="848">
        <f t="shared" si="947"/>
        <v>0</v>
      </c>
      <c r="E2927" s="864"/>
      <c r="F2927" s="15"/>
      <c r="G2927" s="3"/>
      <c r="H2927" s="3"/>
      <c r="I2927" s="3"/>
      <c r="J2927" s="3"/>
      <c r="K2927" s="3"/>
      <c r="L2927" s="554"/>
      <c r="M2927" s="545"/>
      <c r="N2927" s="546"/>
      <c r="O2927" s="5"/>
      <c r="P2927" s="216"/>
      <c r="Q2927" s="217"/>
      <c r="R2927" s="218"/>
      <c r="S2927" s="219">
        <f t="shared" si="964"/>
        <v>0</v>
      </c>
      <c r="T2927" s="220">
        <f t="shared" si="965"/>
        <v>0</v>
      </c>
      <c r="U2927" s="214">
        <f t="shared" si="962"/>
        <v>0</v>
      </c>
      <c r="W2927" s="221"/>
      <c r="X2927" s="222"/>
      <c r="Y2927" s="222"/>
      <c r="Z2927" s="223"/>
      <c r="AA2927" s="222"/>
      <c r="AB2927" s="224"/>
      <c r="AC2927" s="225"/>
      <c r="AD2927" s="2">
        <f t="shared" si="949"/>
        <v>0</v>
      </c>
      <c r="AE2927" s="2">
        <f t="shared" si="950"/>
        <v>0</v>
      </c>
      <c r="AF2927" s="226"/>
      <c r="AG2927" s="219">
        <f t="shared" si="954"/>
        <v>0</v>
      </c>
      <c r="AH2927" s="234">
        <f t="shared" si="955"/>
        <v>0</v>
      </c>
      <c r="AI2927" s="214">
        <f t="shared" si="963"/>
        <v>0</v>
      </c>
      <c r="AK2927" s="229">
        <f t="shared" si="956"/>
        <v>0</v>
      </c>
      <c r="AL2927" s="226"/>
      <c r="AM2927" s="15"/>
      <c r="AN2927" s="232" t="e">
        <f t="shared" si="957"/>
        <v>#DIV/0!</v>
      </c>
      <c r="AO2927" s="214">
        <f t="shared" si="951"/>
        <v>0</v>
      </c>
      <c r="AQ2927" s="210"/>
      <c r="AR2927" s="231"/>
      <c r="AS2927" s="15"/>
      <c r="AT2927" s="232">
        <f t="shared" si="958"/>
        <v>0</v>
      </c>
      <c r="AU2927" s="235">
        <f t="shared" si="959"/>
        <v>0</v>
      </c>
      <c r="AY2927" s="210"/>
      <c r="AZ2927" s="231"/>
      <c r="BA2927" s="15"/>
      <c r="BB2927" s="232">
        <f t="shared" si="948"/>
        <v>0</v>
      </c>
      <c r="BC2927" s="235">
        <f t="shared" si="960"/>
        <v>0</v>
      </c>
      <c r="BG2927" s="210"/>
      <c r="BH2927" s="231"/>
      <c r="BI2927" s="15"/>
      <c r="BJ2927" s="232">
        <f t="shared" si="952"/>
        <v>0</v>
      </c>
      <c r="BK2927" s="235">
        <f t="shared" si="961"/>
        <v>0</v>
      </c>
      <c r="BM2927" s="109">
        <f t="shared" si="953"/>
        <v>-4.1421129820748819</v>
      </c>
      <c r="BN2927" s="213"/>
      <c r="BR2927" s="228"/>
      <c r="BS2927" s="311"/>
      <c r="BT2927" s="3"/>
      <c r="BU2927" s="213"/>
      <c r="BV2927" s="213"/>
      <c r="BW2927" s="291"/>
    </row>
    <row r="2928" spans="1:75" x14ac:dyDescent="0.2">
      <c r="A2928" s="210"/>
      <c r="B2928" s="211"/>
      <c r="C2928" s="848" t="str">
        <f ca="1">IF(ISERR(AVERAGE(INDIRECT("B"&amp;(ROW()-INT($B$1/2))):INDIRECT("B"&amp;(ROW()+INT($B$1/2))))),"",AVERAGE(INDIRECT("B"&amp;(ROW()-INT($B$1/2))):INDIRECT("B"&amp;(ROW()+INT($B$1/2)))))</f>
        <v/>
      </c>
      <c r="D2928" s="848">
        <f t="shared" si="947"/>
        <v>0</v>
      </c>
      <c r="E2928" s="864"/>
      <c r="F2928" s="15"/>
      <c r="G2928" s="3"/>
      <c r="H2928" s="3"/>
      <c r="I2928" s="3"/>
      <c r="J2928" s="3"/>
      <c r="K2928" s="3"/>
      <c r="L2928" s="554"/>
      <c r="M2928" s="545"/>
      <c r="N2928" s="546"/>
      <c r="O2928" s="5"/>
      <c r="P2928" s="216"/>
      <c r="Q2928" s="217"/>
      <c r="R2928" s="218"/>
      <c r="S2928" s="219">
        <f t="shared" si="964"/>
        <v>0</v>
      </c>
      <c r="T2928" s="220">
        <f t="shared" si="965"/>
        <v>0</v>
      </c>
      <c r="U2928" s="214">
        <f t="shared" si="962"/>
        <v>0</v>
      </c>
      <c r="W2928" s="221"/>
      <c r="X2928" s="222"/>
      <c r="Y2928" s="222"/>
      <c r="Z2928" s="223"/>
      <c r="AA2928" s="222"/>
      <c r="AB2928" s="224"/>
      <c r="AC2928" s="225"/>
      <c r="AD2928" s="2">
        <f t="shared" si="949"/>
        <v>0</v>
      </c>
      <c r="AE2928" s="2">
        <f t="shared" si="950"/>
        <v>0</v>
      </c>
      <c r="AF2928" s="226"/>
      <c r="AG2928" s="219">
        <f t="shared" si="954"/>
        <v>0</v>
      </c>
      <c r="AH2928" s="234">
        <f t="shared" si="955"/>
        <v>0</v>
      </c>
      <c r="AI2928" s="214">
        <f t="shared" si="963"/>
        <v>0</v>
      </c>
      <c r="AK2928" s="229">
        <f t="shared" si="956"/>
        <v>0</v>
      </c>
      <c r="AL2928" s="226"/>
      <c r="AM2928" s="15"/>
      <c r="AN2928" s="232" t="e">
        <f t="shared" si="957"/>
        <v>#DIV/0!</v>
      </c>
      <c r="AO2928" s="214">
        <f t="shared" si="951"/>
        <v>0</v>
      </c>
      <c r="AQ2928" s="210"/>
      <c r="AR2928" s="231"/>
      <c r="AS2928" s="15"/>
      <c r="AT2928" s="232">
        <f t="shared" si="958"/>
        <v>0</v>
      </c>
      <c r="AU2928" s="235">
        <f t="shared" si="959"/>
        <v>0</v>
      </c>
      <c r="AY2928" s="210"/>
      <c r="AZ2928" s="231"/>
      <c r="BA2928" s="15"/>
      <c r="BB2928" s="232">
        <f t="shared" si="948"/>
        <v>0</v>
      </c>
      <c r="BC2928" s="235">
        <f t="shared" si="960"/>
        <v>0</v>
      </c>
      <c r="BG2928" s="210"/>
      <c r="BH2928" s="231"/>
      <c r="BI2928" s="15"/>
      <c r="BJ2928" s="232">
        <f t="shared" si="952"/>
        <v>0</v>
      </c>
      <c r="BK2928" s="235">
        <f t="shared" si="961"/>
        <v>0</v>
      </c>
      <c r="BM2928" s="109">
        <f t="shared" si="953"/>
        <v>-4.1439453195726186</v>
      </c>
      <c r="BN2928" s="213"/>
      <c r="BR2928" s="228"/>
      <c r="BS2928" s="311"/>
      <c r="BT2928" s="3"/>
      <c r="BU2928" s="213"/>
      <c r="BV2928" s="213"/>
      <c r="BW2928" s="291"/>
    </row>
    <row r="2929" spans="1:75" x14ac:dyDescent="0.2">
      <c r="A2929" s="210"/>
      <c r="B2929" s="211"/>
      <c r="C2929" s="848" t="str">
        <f ca="1">IF(ISERR(AVERAGE(INDIRECT("B"&amp;(ROW()-INT($B$1/2))):INDIRECT("B"&amp;(ROW()+INT($B$1/2))))),"",AVERAGE(INDIRECT("B"&amp;(ROW()-INT($B$1/2))):INDIRECT("B"&amp;(ROW()+INT($B$1/2)))))</f>
        <v/>
      </c>
      <c r="D2929" s="848">
        <f t="shared" si="947"/>
        <v>0</v>
      </c>
      <c r="E2929" s="864"/>
      <c r="F2929" s="15"/>
      <c r="G2929" s="3"/>
      <c r="H2929" s="3"/>
      <c r="I2929" s="3"/>
      <c r="J2929" s="3"/>
      <c r="K2929" s="3"/>
      <c r="L2929" s="554"/>
      <c r="M2929" s="545"/>
      <c r="N2929" s="546"/>
      <c r="O2929" s="5"/>
      <c r="P2929" s="216"/>
      <c r="Q2929" s="217"/>
      <c r="R2929" s="218"/>
      <c r="S2929" s="219">
        <f t="shared" si="964"/>
        <v>0</v>
      </c>
      <c r="T2929" s="220">
        <f t="shared" si="965"/>
        <v>0</v>
      </c>
      <c r="U2929" s="214">
        <f t="shared" si="962"/>
        <v>0</v>
      </c>
      <c r="W2929" s="221"/>
      <c r="X2929" s="222"/>
      <c r="Y2929" s="222"/>
      <c r="Z2929" s="223"/>
      <c r="AA2929" s="222"/>
      <c r="AB2929" s="224"/>
      <c r="AC2929" s="225"/>
      <c r="AD2929" s="2">
        <f t="shared" si="949"/>
        <v>0</v>
      </c>
      <c r="AE2929" s="2">
        <f t="shared" si="950"/>
        <v>0</v>
      </c>
      <c r="AF2929" s="226"/>
      <c r="AG2929" s="219">
        <f t="shared" si="954"/>
        <v>0</v>
      </c>
      <c r="AH2929" s="234">
        <f t="shared" si="955"/>
        <v>0</v>
      </c>
      <c r="AI2929" s="214">
        <f t="shared" si="963"/>
        <v>0</v>
      </c>
      <c r="AK2929" s="229">
        <f t="shared" si="956"/>
        <v>0</v>
      </c>
      <c r="AL2929" s="226"/>
      <c r="AM2929" s="15"/>
      <c r="AN2929" s="232" t="e">
        <f t="shared" si="957"/>
        <v>#DIV/0!</v>
      </c>
      <c r="AO2929" s="214">
        <f t="shared" si="951"/>
        <v>0</v>
      </c>
      <c r="AQ2929" s="210"/>
      <c r="AR2929" s="231"/>
      <c r="AS2929" s="15"/>
      <c r="AT2929" s="232">
        <f t="shared" si="958"/>
        <v>0</v>
      </c>
      <c r="AU2929" s="235">
        <f t="shared" si="959"/>
        <v>0</v>
      </c>
      <c r="AY2929" s="210"/>
      <c r="AZ2929" s="231"/>
      <c r="BA2929" s="15"/>
      <c r="BB2929" s="232">
        <f t="shared" si="948"/>
        <v>0</v>
      </c>
      <c r="BC2929" s="235">
        <f t="shared" si="960"/>
        <v>0</v>
      </c>
      <c r="BG2929" s="210"/>
      <c r="BH2929" s="231"/>
      <c r="BI2929" s="15"/>
      <c r="BJ2929" s="232">
        <f t="shared" si="952"/>
        <v>0</v>
      </c>
      <c r="BK2929" s="235">
        <f t="shared" si="961"/>
        <v>0</v>
      </c>
      <c r="BM2929" s="109">
        <f t="shared" si="953"/>
        <v>-4.1457776570703553</v>
      </c>
      <c r="BN2929" s="213"/>
      <c r="BR2929" s="228"/>
      <c r="BS2929" s="311"/>
      <c r="BT2929" s="3"/>
      <c r="BU2929" s="213"/>
      <c r="BV2929" s="213"/>
      <c r="BW2929" s="291"/>
    </row>
    <row r="2930" spans="1:75" x14ac:dyDescent="0.2">
      <c r="A2930" s="210"/>
      <c r="B2930" s="211"/>
      <c r="C2930" s="848" t="str">
        <f ca="1">IF(ISERR(AVERAGE(INDIRECT("B"&amp;(ROW()-INT($B$1/2))):INDIRECT("B"&amp;(ROW()+INT($B$1/2))))),"",AVERAGE(INDIRECT("B"&amp;(ROW()-INT($B$1/2))):INDIRECT("B"&amp;(ROW()+INT($B$1/2)))))</f>
        <v/>
      </c>
      <c r="D2930" s="848">
        <f t="shared" si="947"/>
        <v>0</v>
      </c>
      <c r="E2930" s="864"/>
      <c r="F2930" s="15"/>
      <c r="G2930" s="3"/>
      <c r="H2930" s="3"/>
      <c r="I2930" s="3"/>
      <c r="J2930" s="3"/>
      <c r="K2930" s="3"/>
      <c r="L2930" s="554"/>
      <c r="M2930" s="545"/>
      <c r="N2930" s="546"/>
      <c r="O2930" s="5"/>
      <c r="P2930" s="216"/>
      <c r="Q2930" s="217"/>
      <c r="R2930" s="218"/>
      <c r="S2930" s="219">
        <f t="shared" si="964"/>
        <v>0</v>
      </c>
      <c r="T2930" s="220">
        <f t="shared" si="965"/>
        <v>0</v>
      </c>
      <c r="U2930" s="214">
        <f t="shared" si="962"/>
        <v>0</v>
      </c>
      <c r="W2930" s="221"/>
      <c r="X2930" s="222"/>
      <c r="Y2930" s="222"/>
      <c r="Z2930" s="223"/>
      <c r="AA2930" s="222"/>
      <c r="AB2930" s="224"/>
      <c r="AC2930" s="225"/>
      <c r="AD2930" s="2">
        <f t="shared" si="949"/>
        <v>0</v>
      </c>
      <c r="AE2930" s="2">
        <f t="shared" si="950"/>
        <v>0</v>
      </c>
      <c r="AF2930" s="226"/>
      <c r="AG2930" s="219">
        <f t="shared" si="954"/>
        <v>0</v>
      </c>
      <c r="AH2930" s="234">
        <f t="shared" si="955"/>
        <v>0</v>
      </c>
      <c r="AI2930" s="214">
        <f t="shared" si="963"/>
        <v>0</v>
      </c>
      <c r="AK2930" s="229">
        <f t="shared" si="956"/>
        <v>0</v>
      </c>
      <c r="AL2930" s="226"/>
      <c r="AM2930" s="15"/>
      <c r="AN2930" s="232" t="e">
        <f t="shared" si="957"/>
        <v>#DIV/0!</v>
      </c>
      <c r="AO2930" s="214">
        <f t="shared" si="951"/>
        <v>0</v>
      </c>
      <c r="AQ2930" s="210"/>
      <c r="AR2930" s="231"/>
      <c r="AS2930" s="15"/>
      <c r="AT2930" s="232">
        <f t="shared" si="958"/>
        <v>0</v>
      </c>
      <c r="AU2930" s="235">
        <f t="shared" si="959"/>
        <v>0</v>
      </c>
      <c r="AY2930" s="210"/>
      <c r="AZ2930" s="231"/>
      <c r="BA2930" s="15"/>
      <c r="BB2930" s="232">
        <f t="shared" si="948"/>
        <v>0</v>
      </c>
      <c r="BC2930" s="235">
        <f t="shared" si="960"/>
        <v>0</v>
      </c>
      <c r="BG2930" s="210"/>
      <c r="BH2930" s="231"/>
      <c r="BI2930" s="15"/>
      <c r="BJ2930" s="232">
        <f t="shared" si="952"/>
        <v>0</v>
      </c>
      <c r="BK2930" s="235">
        <f t="shared" si="961"/>
        <v>0</v>
      </c>
      <c r="BM2930" s="109">
        <f t="shared" si="953"/>
        <v>-4.147609994568092</v>
      </c>
      <c r="BN2930" s="213"/>
      <c r="BR2930" s="228"/>
      <c r="BS2930" s="311"/>
      <c r="BT2930" s="3"/>
      <c r="BU2930" s="213"/>
      <c r="BV2930" s="213"/>
      <c r="BW2930" s="291"/>
    </row>
    <row r="2931" spans="1:75" x14ac:dyDescent="0.2">
      <c r="A2931" s="210"/>
      <c r="B2931" s="211"/>
      <c r="C2931" s="848" t="str">
        <f ca="1">IF(ISERR(AVERAGE(INDIRECT("B"&amp;(ROW()-INT($B$1/2))):INDIRECT("B"&amp;(ROW()+INT($B$1/2))))),"",AVERAGE(INDIRECT("B"&amp;(ROW()-INT($B$1/2))):INDIRECT("B"&amp;(ROW()+INT($B$1/2)))))</f>
        <v/>
      </c>
      <c r="D2931" s="848">
        <f t="shared" si="947"/>
        <v>0</v>
      </c>
      <c r="E2931" s="864"/>
      <c r="F2931" s="15"/>
      <c r="G2931" s="3"/>
      <c r="H2931" s="3"/>
      <c r="I2931" s="3"/>
      <c r="J2931" s="3"/>
      <c r="K2931" s="3"/>
      <c r="L2931" s="554"/>
      <c r="M2931" s="545"/>
      <c r="N2931" s="546"/>
      <c r="O2931" s="5"/>
      <c r="P2931" s="216"/>
      <c r="Q2931" s="217"/>
      <c r="R2931" s="218"/>
      <c r="S2931" s="219">
        <f t="shared" si="964"/>
        <v>0</v>
      </c>
      <c r="T2931" s="220">
        <f t="shared" si="965"/>
        <v>0</v>
      </c>
      <c r="U2931" s="214">
        <f t="shared" si="962"/>
        <v>0</v>
      </c>
      <c r="W2931" s="221"/>
      <c r="X2931" s="222"/>
      <c r="Y2931" s="222"/>
      <c r="Z2931" s="223"/>
      <c r="AA2931" s="222"/>
      <c r="AB2931" s="224"/>
      <c r="AC2931" s="225"/>
      <c r="AD2931" s="2">
        <f t="shared" si="949"/>
        <v>0</v>
      </c>
      <c r="AE2931" s="2">
        <f t="shared" si="950"/>
        <v>0</v>
      </c>
      <c r="AF2931" s="226"/>
      <c r="AG2931" s="219">
        <f t="shared" si="954"/>
        <v>0</v>
      </c>
      <c r="AH2931" s="234">
        <f t="shared" si="955"/>
        <v>0</v>
      </c>
      <c r="AI2931" s="214">
        <f t="shared" si="963"/>
        <v>0</v>
      </c>
      <c r="AK2931" s="229">
        <f t="shared" si="956"/>
        <v>0</v>
      </c>
      <c r="AL2931" s="226"/>
      <c r="AM2931" s="15"/>
      <c r="AN2931" s="232" t="e">
        <f t="shared" si="957"/>
        <v>#DIV/0!</v>
      </c>
      <c r="AO2931" s="214">
        <f t="shared" si="951"/>
        <v>0</v>
      </c>
      <c r="AQ2931" s="210"/>
      <c r="AR2931" s="231"/>
      <c r="AS2931" s="15"/>
      <c r="AT2931" s="232">
        <f t="shared" si="958"/>
        <v>0</v>
      </c>
      <c r="AU2931" s="235">
        <f t="shared" si="959"/>
        <v>0</v>
      </c>
      <c r="AY2931" s="210"/>
      <c r="AZ2931" s="231"/>
      <c r="BA2931" s="15"/>
      <c r="BB2931" s="232">
        <f t="shared" si="948"/>
        <v>0</v>
      </c>
      <c r="BC2931" s="235">
        <f t="shared" si="960"/>
        <v>0</v>
      </c>
      <c r="BG2931" s="210"/>
      <c r="BH2931" s="231"/>
      <c r="BI2931" s="15"/>
      <c r="BJ2931" s="232">
        <f t="shared" si="952"/>
        <v>0</v>
      </c>
      <c r="BK2931" s="235">
        <f t="shared" si="961"/>
        <v>0</v>
      </c>
      <c r="BM2931" s="109">
        <f t="shared" si="953"/>
        <v>-4.1494423320658287</v>
      </c>
      <c r="BN2931" s="213"/>
      <c r="BR2931" s="228"/>
      <c r="BS2931" s="311"/>
      <c r="BT2931" s="3"/>
      <c r="BU2931" s="213"/>
      <c r="BV2931" s="213"/>
      <c r="BW2931" s="291"/>
    </row>
    <row r="2932" spans="1:75" x14ac:dyDescent="0.2">
      <c r="A2932" s="210"/>
      <c r="B2932" s="211"/>
      <c r="C2932" s="848" t="str">
        <f ca="1">IF(ISERR(AVERAGE(INDIRECT("B"&amp;(ROW()-INT($B$1/2))):INDIRECT("B"&amp;(ROW()+INT($B$1/2))))),"",AVERAGE(INDIRECT("B"&amp;(ROW()-INT($B$1/2))):INDIRECT("B"&amp;(ROW()+INT($B$1/2)))))</f>
        <v/>
      </c>
      <c r="D2932" s="848">
        <f t="shared" si="947"/>
        <v>0</v>
      </c>
      <c r="E2932" s="864"/>
      <c r="F2932" s="15"/>
      <c r="G2932" s="3"/>
      <c r="H2932" s="3"/>
      <c r="I2932" s="3"/>
      <c r="J2932" s="3"/>
      <c r="K2932" s="3"/>
      <c r="L2932" s="554"/>
      <c r="M2932" s="545"/>
      <c r="N2932" s="546"/>
      <c r="O2932" s="5"/>
      <c r="P2932" s="216"/>
      <c r="Q2932" s="217"/>
      <c r="R2932" s="218"/>
      <c r="S2932" s="219">
        <f t="shared" si="964"/>
        <v>0</v>
      </c>
      <c r="T2932" s="220">
        <f t="shared" si="965"/>
        <v>0</v>
      </c>
      <c r="U2932" s="214">
        <f t="shared" si="962"/>
        <v>0</v>
      </c>
      <c r="W2932" s="221"/>
      <c r="X2932" s="222"/>
      <c r="Y2932" s="222"/>
      <c r="Z2932" s="223"/>
      <c r="AA2932" s="222"/>
      <c r="AB2932" s="224"/>
      <c r="AC2932" s="225"/>
      <c r="AD2932" s="2">
        <f t="shared" si="949"/>
        <v>0</v>
      </c>
      <c r="AE2932" s="2">
        <f t="shared" si="950"/>
        <v>0</v>
      </c>
      <c r="AF2932" s="226"/>
      <c r="AG2932" s="219">
        <f t="shared" si="954"/>
        <v>0</v>
      </c>
      <c r="AH2932" s="234">
        <f t="shared" si="955"/>
        <v>0</v>
      </c>
      <c r="AI2932" s="214">
        <f t="shared" si="963"/>
        <v>0</v>
      </c>
      <c r="AK2932" s="229">
        <f t="shared" si="956"/>
        <v>0</v>
      </c>
      <c r="AL2932" s="226"/>
      <c r="AM2932" s="15"/>
      <c r="AN2932" s="232" t="e">
        <f t="shared" si="957"/>
        <v>#DIV/0!</v>
      </c>
      <c r="AO2932" s="214">
        <f t="shared" si="951"/>
        <v>0</v>
      </c>
      <c r="AQ2932" s="210"/>
      <c r="AR2932" s="231"/>
      <c r="AS2932" s="15"/>
      <c r="AT2932" s="232">
        <f t="shared" si="958"/>
        <v>0</v>
      </c>
      <c r="AU2932" s="235">
        <f t="shared" si="959"/>
        <v>0</v>
      </c>
      <c r="AY2932" s="210"/>
      <c r="AZ2932" s="231"/>
      <c r="BA2932" s="15"/>
      <c r="BB2932" s="232">
        <f t="shared" si="948"/>
        <v>0</v>
      </c>
      <c r="BC2932" s="235">
        <f t="shared" si="960"/>
        <v>0</v>
      </c>
      <c r="BG2932" s="210"/>
      <c r="BH2932" s="231"/>
      <c r="BI2932" s="15"/>
      <c r="BJ2932" s="232">
        <f t="shared" si="952"/>
        <v>0</v>
      </c>
      <c r="BK2932" s="235">
        <f t="shared" si="961"/>
        <v>0</v>
      </c>
      <c r="BM2932" s="109">
        <f t="shared" si="953"/>
        <v>-4.1512746695635654</v>
      </c>
      <c r="BN2932" s="213"/>
      <c r="BR2932" s="228"/>
      <c r="BS2932" s="311"/>
      <c r="BT2932" s="3"/>
      <c r="BU2932" s="213"/>
      <c r="BV2932" s="213"/>
      <c r="BW2932" s="291"/>
    </row>
    <row r="2933" spans="1:75" x14ac:dyDescent="0.2">
      <c r="A2933" s="210"/>
      <c r="B2933" s="211"/>
      <c r="C2933" s="848" t="str">
        <f ca="1">IF(ISERR(AVERAGE(INDIRECT("B"&amp;(ROW()-INT($B$1/2))):INDIRECT("B"&amp;(ROW()+INT($B$1/2))))),"",AVERAGE(INDIRECT("B"&amp;(ROW()-INT($B$1/2))):INDIRECT("B"&amp;(ROW()+INT($B$1/2)))))</f>
        <v/>
      </c>
      <c r="D2933" s="848">
        <f t="shared" si="947"/>
        <v>0</v>
      </c>
      <c r="E2933" s="864"/>
      <c r="F2933" s="15"/>
      <c r="G2933" s="3"/>
      <c r="H2933" s="3"/>
      <c r="I2933" s="3"/>
      <c r="J2933" s="3"/>
      <c r="K2933" s="3"/>
      <c r="L2933" s="554"/>
      <c r="M2933" s="545"/>
      <c r="N2933" s="546"/>
      <c r="O2933" s="5"/>
      <c r="P2933" s="216"/>
      <c r="Q2933" s="217"/>
      <c r="R2933" s="218"/>
      <c r="S2933" s="219">
        <f t="shared" si="964"/>
        <v>0</v>
      </c>
      <c r="T2933" s="220">
        <f t="shared" si="965"/>
        <v>0</v>
      </c>
      <c r="U2933" s="214">
        <f t="shared" si="962"/>
        <v>0</v>
      </c>
      <c r="W2933" s="221"/>
      <c r="X2933" s="222"/>
      <c r="Y2933" s="222"/>
      <c r="Z2933" s="223"/>
      <c r="AA2933" s="222"/>
      <c r="AB2933" s="224"/>
      <c r="AC2933" s="225"/>
      <c r="AD2933" s="2">
        <f t="shared" si="949"/>
        <v>0</v>
      </c>
      <c r="AE2933" s="2">
        <f t="shared" si="950"/>
        <v>0</v>
      </c>
      <c r="AF2933" s="226"/>
      <c r="AG2933" s="219">
        <f t="shared" si="954"/>
        <v>0</v>
      </c>
      <c r="AH2933" s="234">
        <f t="shared" si="955"/>
        <v>0</v>
      </c>
      <c r="AI2933" s="214">
        <f t="shared" si="963"/>
        <v>0</v>
      </c>
      <c r="AK2933" s="229">
        <f t="shared" si="956"/>
        <v>0</v>
      </c>
      <c r="AL2933" s="226"/>
      <c r="AM2933" s="15"/>
      <c r="AN2933" s="232" t="e">
        <f t="shared" si="957"/>
        <v>#DIV/0!</v>
      </c>
      <c r="AO2933" s="214">
        <f t="shared" si="951"/>
        <v>0</v>
      </c>
      <c r="AQ2933" s="210"/>
      <c r="AR2933" s="231"/>
      <c r="AS2933" s="15"/>
      <c r="AT2933" s="232">
        <f t="shared" si="958"/>
        <v>0</v>
      </c>
      <c r="AU2933" s="235">
        <f t="shared" si="959"/>
        <v>0</v>
      </c>
      <c r="AY2933" s="210"/>
      <c r="AZ2933" s="231"/>
      <c r="BA2933" s="15"/>
      <c r="BB2933" s="232">
        <f t="shared" si="948"/>
        <v>0</v>
      </c>
      <c r="BC2933" s="235">
        <f t="shared" si="960"/>
        <v>0</v>
      </c>
      <c r="BG2933" s="210"/>
      <c r="BH2933" s="231"/>
      <c r="BI2933" s="15"/>
      <c r="BJ2933" s="232">
        <f t="shared" si="952"/>
        <v>0</v>
      </c>
      <c r="BK2933" s="235">
        <f t="shared" si="961"/>
        <v>0</v>
      </c>
      <c r="BM2933" s="109">
        <f t="shared" si="953"/>
        <v>-4.1531070070613021</v>
      </c>
      <c r="BN2933" s="213"/>
      <c r="BR2933" s="228"/>
      <c r="BS2933" s="311"/>
      <c r="BT2933" s="3"/>
      <c r="BU2933" s="213"/>
      <c r="BV2933" s="213"/>
      <c r="BW2933" s="291"/>
    </row>
    <row r="2934" spans="1:75" x14ac:dyDescent="0.2">
      <c r="A2934" s="210"/>
      <c r="B2934" s="211"/>
      <c r="C2934" s="848" t="str">
        <f ca="1">IF(ISERR(AVERAGE(INDIRECT("B"&amp;(ROW()-INT($B$1/2))):INDIRECT("B"&amp;(ROW()+INT($B$1/2))))),"",AVERAGE(INDIRECT("B"&amp;(ROW()-INT($B$1/2))):INDIRECT("B"&amp;(ROW()+INT($B$1/2)))))</f>
        <v/>
      </c>
      <c r="D2934" s="848">
        <f t="shared" si="947"/>
        <v>0</v>
      </c>
      <c r="E2934" s="864"/>
      <c r="F2934" s="15"/>
      <c r="G2934" s="3"/>
      <c r="H2934" s="3"/>
      <c r="I2934" s="3"/>
      <c r="J2934" s="3"/>
      <c r="K2934" s="3"/>
      <c r="L2934" s="554"/>
      <c r="M2934" s="545"/>
      <c r="N2934" s="546"/>
      <c r="O2934" s="5"/>
      <c r="P2934" s="216"/>
      <c r="Q2934" s="217"/>
      <c r="R2934" s="218"/>
      <c r="S2934" s="219">
        <f t="shared" si="964"/>
        <v>0</v>
      </c>
      <c r="T2934" s="220">
        <f t="shared" si="965"/>
        <v>0</v>
      </c>
      <c r="U2934" s="214">
        <f t="shared" si="962"/>
        <v>0</v>
      </c>
      <c r="W2934" s="221"/>
      <c r="X2934" s="222"/>
      <c r="Y2934" s="222"/>
      <c r="Z2934" s="223"/>
      <c r="AA2934" s="222"/>
      <c r="AB2934" s="224"/>
      <c r="AC2934" s="225"/>
      <c r="AD2934" s="2">
        <f t="shared" si="949"/>
        <v>0</v>
      </c>
      <c r="AE2934" s="2">
        <f t="shared" si="950"/>
        <v>0</v>
      </c>
      <c r="AF2934" s="226"/>
      <c r="AG2934" s="219">
        <f t="shared" si="954"/>
        <v>0</v>
      </c>
      <c r="AH2934" s="234">
        <f t="shared" si="955"/>
        <v>0</v>
      </c>
      <c r="AI2934" s="214">
        <f t="shared" si="963"/>
        <v>0</v>
      </c>
      <c r="AK2934" s="229">
        <f t="shared" si="956"/>
        <v>0</v>
      </c>
      <c r="AL2934" s="226"/>
      <c r="AM2934" s="15"/>
      <c r="AN2934" s="232" t="e">
        <f t="shared" si="957"/>
        <v>#DIV/0!</v>
      </c>
      <c r="AO2934" s="214">
        <f t="shared" si="951"/>
        <v>0</v>
      </c>
      <c r="AQ2934" s="210"/>
      <c r="AR2934" s="231"/>
      <c r="AS2934" s="15"/>
      <c r="AT2934" s="232">
        <f t="shared" si="958"/>
        <v>0</v>
      </c>
      <c r="AU2934" s="235">
        <f t="shared" si="959"/>
        <v>0</v>
      </c>
      <c r="AY2934" s="210"/>
      <c r="AZ2934" s="231"/>
      <c r="BA2934" s="15"/>
      <c r="BB2934" s="232">
        <f t="shared" si="948"/>
        <v>0</v>
      </c>
      <c r="BC2934" s="235">
        <f t="shared" si="960"/>
        <v>0</v>
      </c>
      <c r="BG2934" s="210"/>
      <c r="BH2934" s="231"/>
      <c r="BI2934" s="15"/>
      <c r="BJ2934" s="232">
        <f t="shared" si="952"/>
        <v>0</v>
      </c>
      <c r="BK2934" s="235">
        <f t="shared" si="961"/>
        <v>0</v>
      </c>
      <c r="BM2934" s="109">
        <f t="shared" si="953"/>
        <v>-4.1549393445590388</v>
      </c>
      <c r="BN2934" s="213"/>
      <c r="BR2934" s="228"/>
      <c r="BS2934" s="311"/>
      <c r="BT2934" s="3"/>
      <c r="BU2934" s="213"/>
      <c r="BV2934" s="213"/>
      <c r="BW2934" s="291"/>
    </row>
    <row r="2935" spans="1:75" x14ac:dyDescent="0.2">
      <c r="A2935" s="210"/>
      <c r="B2935" s="211"/>
      <c r="C2935" s="848" t="str">
        <f ca="1">IF(ISERR(AVERAGE(INDIRECT("B"&amp;(ROW()-INT($B$1/2))):INDIRECT("B"&amp;(ROW()+INT($B$1/2))))),"",AVERAGE(INDIRECT("B"&amp;(ROW()-INT($B$1/2))):INDIRECT("B"&amp;(ROW()+INT($B$1/2)))))</f>
        <v/>
      </c>
      <c r="D2935" s="848">
        <f t="shared" si="947"/>
        <v>0</v>
      </c>
      <c r="E2935" s="864"/>
      <c r="F2935" s="15"/>
      <c r="G2935" s="3"/>
      <c r="H2935" s="3"/>
      <c r="I2935" s="3"/>
      <c r="J2935" s="3"/>
      <c r="K2935" s="3"/>
      <c r="L2935" s="554"/>
      <c r="M2935" s="545"/>
      <c r="N2935" s="546"/>
      <c r="O2935" s="5"/>
      <c r="P2935" s="216"/>
      <c r="Q2935" s="217"/>
      <c r="R2935" s="218"/>
      <c r="S2935" s="219">
        <f t="shared" si="964"/>
        <v>0</v>
      </c>
      <c r="T2935" s="220">
        <f t="shared" si="965"/>
        <v>0</v>
      </c>
      <c r="U2935" s="214">
        <f t="shared" si="962"/>
        <v>0</v>
      </c>
      <c r="W2935" s="221"/>
      <c r="X2935" s="222"/>
      <c r="Y2935" s="222"/>
      <c r="Z2935" s="223"/>
      <c r="AA2935" s="222"/>
      <c r="AB2935" s="224"/>
      <c r="AC2935" s="225"/>
      <c r="AD2935" s="2">
        <f t="shared" si="949"/>
        <v>0</v>
      </c>
      <c r="AE2935" s="2">
        <f t="shared" si="950"/>
        <v>0</v>
      </c>
      <c r="AF2935" s="226"/>
      <c r="AG2935" s="219">
        <f t="shared" si="954"/>
        <v>0</v>
      </c>
      <c r="AH2935" s="234">
        <f t="shared" si="955"/>
        <v>0</v>
      </c>
      <c r="AI2935" s="214">
        <f t="shared" si="963"/>
        <v>0</v>
      </c>
      <c r="AK2935" s="229">
        <f t="shared" si="956"/>
        <v>0</v>
      </c>
      <c r="AL2935" s="226"/>
      <c r="AM2935" s="15"/>
      <c r="AN2935" s="232" t="e">
        <f t="shared" si="957"/>
        <v>#DIV/0!</v>
      </c>
      <c r="AO2935" s="214">
        <f t="shared" si="951"/>
        <v>0</v>
      </c>
      <c r="AQ2935" s="210"/>
      <c r="AR2935" s="231"/>
      <c r="AS2935" s="15"/>
      <c r="AT2935" s="232">
        <f t="shared" si="958"/>
        <v>0</v>
      </c>
      <c r="AU2935" s="235">
        <f t="shared" si="959"/>
        <v>0</v>
      </c>
      <c r="AY2935" s="210"/>
      <c r="AZ2935" s="231"/>
      <c r="BA2935" s="15"/>
      <c r="BB2935" s="232">
        <f t="shared" si="948"/>
        <v>0</v>
      </c>
      <c r="BC2935" s="235">
        <f t="shared" si="960"/>
        <v>0</v>
      </c>
      <c r="BG2935" s="210"/>
      <c r="BH2935" s="231"/>
      <c r="BI2935" s="15"/>
      <c r="BJ2935" s="232">
        <f t="shared" si="952"/>
        <v>0</v>
      </c>
      <c r="BK2935" s="235">
        <f t="shared" si="961"/>
        <v>0</v>
      </c>
      <c r="BM2935" s="109">
        <f t="shared" si="953"/>
        <v>-4.1567716820567755</v>
      </c>
      <c r="BN2935" s="213"/>
      <c r="BR2935" s="228"/>
      <c r="BS2935" s="311"/>
      <c r="BT2935" s="3"/>
      <c r="BU2935" s="213"/>
      <c r="BV2935" s="213"/>
      <c r="BW2935" s="291"/>
    </row>
    <row r="2936" spans="1:75" x14ac:dyDescent="0.2">
      <c r="A2936" s="210"/>
      <c r="B2936" s="211"/>
      <c r="C2936" s="848" t="str">
        <f ca="1">IF(ISERR(AVERAGE(INDIRECT("B"&amp;(ROW()-INT($B$1/2))):INDIRECT("B"&amp;(ROW()+INT($B$1/2))))),"",AVERAGE(INDIRECT("B"&amp;(ROW()-INT($B$1/2))):INDIRECT("B"&amp;(ROW()+INT($B$1/2)))))</f>
        <v/>
      </c>
      <c r="D2936" s="848">
        <f t="shared" si="947"/>
        <v>0</v>
      </c>
      <c r="E2936" s="864"/>
      <c r="F2936" s="15"/>
      <c r="G2936" s="3"/>
      <c r="H2936" s="3"/>
      <c r="I2936" s="3"/>
      <c r="J2936" s="3"/>
      <c r="K2936" s="3"/>
      <c r="L2936" s="554"/>
      <c r="M2936" s="545"/>
      <c r="N2936" s="546"/>
      <c r="O2936" s="5"/>
      <c r="P2936" s="216"/>
      <c r="Q2936" s="217"/>
      <c r="R2936" s="218"/>
      <c r="S2936" s="219">
        <f t="shared" si="964"/>
        <v>0</v>
      </c>
      <c r="T2936" s="220">
        <f t="shared" si="965"/>
        <v>0</v>
      </c>
      <c r="U2936" s="214">
        <f t="shared" si="962"/>
        <v>0</v>
      </c>
      <c r="W2936" s="221"/>
      <c r="X2936" s="222"/>
      <c r="Y2936" s="222"/>
      <c r="Z2936" s="223"/>
      <c r="AA2936" s="222"/>
      <c r="AB2936" s="224"/>
      <c r="AC2936" s="225"/>
      <c r="AD2936" s="2">
        <f t="shared" si="949"/>
        <v>0</v>
      </c>
      <c r="AE2936" s="2">
        <f t="shared" si="950"/>
        <v>0</v>
      </c>
      <c r="AF2936" s="226"/>
      <c r="AG2936" s="219">
        <f t="shared" si="954"/>
        <v>0</v>
      </c>
      <c r="AH2936" s="234">
        <f t="shared" si="955"/>
        <v>0</v>
      </c>
      <c r="AI2936" s="214">
        <f t="shared" si="963"/>
        <v>0</v>
      </c>
      <c r="AK2936" s="229">
        <f t="shared" si="956"/>
        <v>0</v>
      </c>
      <c r="AL2936" s="226"/>
      <c r="AM2936" s="15"/>
      <c r="AN2936" s="232" t="e">
        <f t="shared" si="957"/>
        <v>#DIV/0!</v>
      </c>
      <c r="AO2936" s="214">
        <f t="shared" si="951"/>
        <v>0</v>
      </c>
      <c r="AQ2936" s="210"/>
      <c r="AR2936" s="231"/>
      <c r="AS2936" s="15"/>
      <c r="AT2936" s="232">
        <f t="shared" si="958"/>
        <v>0</v>
      </c>
      <c r="AU2936" s="235">
        <f t="shared" si="959"/>
        <v>0</v>
      </c>
      <c r="AY2936" s="210"/>
      <c r="AZ2936" s="231"/>
      <c r="BA2936" s="15"/>
      <c r="BB2936" s="232">
        <f t="shared" si="948"/>
        <v>0</v>
      </c>
      <c r="BC2936" s="235">
        <f t="shared" si="960"/>
        <v>0</v>
      </c>
      <c r="BG2936" s="210"/>
      <c r="BH2936" s="231"/>
      <c r="BI2936" s="15"/>
      <c r="BJ2936" s="232">
        <f t="shared" si="952"/>
        <v>0</v>
      </c>
      <c r="BK2936" s="235">
        <f t="shared" si="961"/>
        <v>0</v>
      </c>
      <c r="BM2936" s="109">
        <f t="shared" si="953"/>
        <v>-4.1586040195545122</v>
      </c>
      <c r="BN2936" s="213"/>
      <c r="BR2936" s="228"/>
      <c r="BS2936" s="311"/>
      <c r="BT2936" s="3"/>
      <c r="BU2936" s="213"/>
      <c r="BV2936" s="213"/>
      <c r="BW2936" s="291"/>
    </row>
    <row r="2937" spans="1:75" x14ac:dyDescent="0.2">
      <c r="A2937" s="210"/>
      <c r="B2937" s="211"/>
      <c r="C2937" s="848" t="str">
        <f ca="1">IF(ISERR(AVERAGE(INDIRECT("B"&amp;(ROW()-INT($B$1/2))):INDIRECT("B"&amp;(ROW()+INT($B$1/2))))),"",AVERAGE(INDIRECT("B"&amp;(ROW()-INT($B$1/2))):INDIRECT("B"&amp;(ROW()+INT($B$1/2)))))</f>
        <v/>
      </c>
      <c r="D2937" s="848">
        <f t="shared" si="947"/>
        <v>0</v>
      </c>
      <c r="E2937" s="864"/>
      <c r="F2937" s="15"/>
      <c r="G2937" s="3"/>
      <c r="H2937" s="3"/>
      <c r="I2937" s="3"/>
      <c r="J2937" s="3"/>
      <c r="K2937" s="3"/>
      <c r="L2937" s="554"/>
      <c r="M2937" s="545"/>
      <c r="N2937" s="546"/>
      <c r="O2937" s="5"/>
      <c r="P2937" s="216"/>
      <c r="Q2937" s="217"/>
      <c r="R2937" s="218"/>
      <c r="S2937" s="219">
        <f t="shared" si="964"/>
        <v>0</v>
      </c>
      <c r="T2937" s="220">
        <f t="shared" si="965"/>
        <v>0</v>
      </c>
      <c r="U2937" s="214">
        <f t="shared" si="962"/>
        <v>0</v>
      </c>
      <c r="W2937" s="221"/>
      <c r="X2937" s="222"/>
      <c r="Y2937" s="222"/>
      <c r="Z2937" s="223"/>
      <c r="AA2937" s="222"/>
      <c r="AB2937" s="224"/>
      <c r="AC2937" s="225"/>
      <c r="AD2937" s="2">
        <f t="shared" si="949"/>
        <v>0</v>
      </c>
      <c r="AE2937" s="2">
        <f t="shared" si="950"/>
        <v>0</v>
      </c>
      <c r="AF2937" s="226"/>
      <c r="AG2937" s="219">
        <f t="shared" si="954"/>
        <v>0</v>
      </c>
      <c r="AH2937" s="234">
        <f t="shared" si="955"/>
        <v>0</v>
      </c>
      <c r="AI2937" s="214">
        <f t="shared" si="963"/>
        <v>0</v>
      </c>
      <c r="AK2937" s="229">
        <f t="shared" si="956"/>
        <v>0</v>
      </c>
      <c r="AL2937" s="226"/>
      <c r="AM2937" s="15"/>
      <c r="AN2937" s="232" t="e">
        <f t="shared" si="957"/>
        <v>#DIV/0!</v>
      </c>
      <c r="AO2937" s="214">
        <f t="shared" si="951"/>
        <v>0</v>
      </c>
      <c r="AQ2937" s="210"/>
      <c r="AR2937" s="231"/>
      <c r="AS2937" s="15"/>
      <c r="AT2937" s="232">
        <f t="shared" si="958"/>
        <v>0</v>
      </c>
      <c r="AU2937" s="235">
        <f t="shared" si="959"/>
        <v>0</v>
      </c>
      <c r="AY2937" s="210"/>
      <c r="AZ2937" s="231"/>
      <c r="BA2937" s="15"/>
      <c r="BB2937" s="232">
        <f t="shared" si="948"/>
        <v>0</v>
      </c>
      <c r="BC2937" s="235">
        <f t="shared" si="960"/>
        <v>0</v>
      </c>
      <c r="BG2937" s="210"/>
      <c r="BH2937" s="231"/>
      <c r="BI2937" s="15"/>
      <c r="BJ2937" s="232">
        <f t="shared" si="952"/>
        <v>0</v>
      </c>
      <c r="BK2937" s="235">
        <f t="shared" si="961"/>
        <v>0</v>
      </c>
      <c r="BM2937" s="109">
        <f t="shared" si="953"/>
        <v>-4.1604363570522489</v>
      </c>
      <c r="BN2937" s="213"/>
      <c r="BR2937" s="228"/>
      <c r="BS2937" s="311"/>
      <c r="BT2937" s="3"/>
      <c r="BU2937" s="213"/>
      <c r="BV2937" s="213"/>
      <c r="BW2937" s="291"/>
    </row>
    <row r="2938" spans="1:75" x14ac:dyDescent="0.2">
      <c r="A2938" s="210"/>
      <c r="B2938" s="211"/>
      <c r="C2938" s="848" t="str">
        <f ca="1">IF(ISERR(AVERAGE(INDIRECT("B"&amp;(ROW()-INT($B$1/2))):INDIRECT("B"&amp;(ROW()+INT($B$1/2))))),"",AVERAGE(INDIRECT("B"&amp;(ROW()-INT($B$1/2))):INDIRECT("B"&amp;(ROW()+INT($B$1/2)))))</f>
        <v/>
      </c>
      <c r="D2938" s="848">
        <f t="shared" si="947"/>
        <v>0</v>
      </c>
      <c r="E2938" s="864"/>
      <c r="F2938" s="15"/>
      <c r="G2938" s="3"/>
      <c r="H2938" s="3"/>
      <c r="I2938" s="3"/>
      <c r="J2938" s="3"/>
      <c r="K2938" s="3"/>
      <c r="L2938" s="554"/>
      <c r="M2938" s="545"/>
      <c r="N2938" s="546"/>
      <c r="O2938" s="5"/>
      <c r="P2938" s="216"/>
      <c r="Q2938" s="217"/>
      <c r="R2938" s="218"/>
      <c r="S2938" s="219">
        <f t="shared" si="964"/>
        <v>0</v>
      </c>
      <c r="T2938" s="220">
        <f t="shared" si="965"/>
        <v>0</v>
      </c>
      <c r="U2938" s="214">
        <f t="shared" si="962"/>
        <v>0</v>
      </c>
      <c r="W2938" s="221"/>
      <c r="X2938" s="222"/>
      <c r="Y2938" s="222"/>
      <c r="Z2938" s="223"/>
      <c r="AA2938" s="222"/>
      <c r="AB2938" s="224"/>
      <c r="AC2938" s="225"/>
      <c r="AD2938" s="2">
        <f t="shared" si="949"/>
        <v>0</v>
      </c>
      <c r="AE2938" s="2">
        <f t="shared" si="950"/>
        <v>0</v>
      </c>
      <c r="AF2938" s="226"/>
      <c r="AG2938" s="219">
        <f t="shared" si="954"/>
        <v>0</v>
      </c>
      <c r="AH2938" s="234">
        <f t="shared" si="955"/>
        <v>0</v>
      </c>
      <c r="AI2938" s="214">
        <f t="shared" si="963"/>
        <v>0</v>
      </c>
      <c r="AK2938" s="229">
        <f t="shared" si="956"/>
        <v>0</v>
      </c>
      <c r="AL2938" s="226"/>
      <c r="AM2938" s="15"/>
      <c r="AN2938" s="232" t="e">
        <f t="shared" si="957"/>
        <v>#DIV/0!</v>
      </c>
      <c r="AO2938" s="214">
        <f t="shared" si="951"/>
        <v>0</v>
      </c>
      <c r="AQ2938" s="210"/>
      <c r="AR2938" s="231"/>
      <c r="AS2938" s="15"/>
      <c r="AT2938" s="232">
        <f t="shared" si="958"/>
        <v>0</v>
      </c>
      <c r="AU2938" s="235">
        <f t="shared" si="959"/>
        <v>0</v>
      </c>
      <c r="AY2938" s="210"/>
      <c r="AZ2938" s="231"/>
      <c r="BA2938" s="15"/>
      <c r="BB2938" s="232">
        <f t="shared" si="948"/>
        <v>0</v>
      </c>
      <c r="BC2938" s="235">
        <f t="shared" si="960"/>
        <v>0</v>
      </c>
      <c r="BG2938" s="210"/>
      <c r="BH2938" s="231"/>
      <c r="BI2938" s="15"/>
      <c r="BJ2938" s="232">
        <f t="shared" si="952"/>
        <v>0</v>
      </c>
      <c r="BK2938" s="235">
        <f t="shared" si="961"/>
        <v>0</v>
      </c>
      <c r="BM2938" s="109">
        <f t="shared" si="953"/>
        <v>-4.1622686945499856</v>
      </c>
      <c r="BN2938" s="213"/>
      <c r="BR2938" s="228"/>
      <c r="BS2938" s="311"/>
      <c r="BT2938" s="3"/>
      <c r="BU2938" s="213"/>
      <c r="BV2938" s="213"/>
      <c r="BW2938" s="291"/>
    </row>
    <row r="2939" spans="1:75" x14ac:dyDescent="0.2">
      <c r="A2939" s="210"/>
      <c r="B2939" s="211"/>
      <c r="C2939" s="848" t="str">
        <f ca="1">IF(ISERR(AVERAGE(INDIRECT("B"&amp;(ROW()-INT($B$1/2))):INDIRECT("B"&amp;(ROW()+INT($B$1/2))))),"",AVERAGE(INDIRECT("B"&amp;(ROW()-INT($B$1/2))):INDIRECT("B"&amp;(ROW()+INT($B$1/2)))))</f>
        <v/>
      </c>
      <c r="D2939" s="848">
        <f t="shared" si="947"/>
        <v>0</v>
      </c>
      <c r="E2939" s="864"/>
      <c r="F2939" s="15"/>
      <c r="G2939" s="3"/>
      <c r="H2939" s="3"/>
      <c r="I2939" s="3"/>
      <c r="J2939" s="3"/>
      <c r="K2939" s="3"/>
      <c r="L2939" s="554"/>
      <c r="M2939" s="545"/>
      <c r="N2939" s="546"/>
      <c r="O2939" s="5"/>
      <c r="P2939" s="216"/>
      <c r="Q2939" s="217"/>
      <c r="R2939" s="218"/>
      <c r="S2939" s="219">
        <f t="shared" si="964"/>
        <v>0</v>
      </c>
      <c r="T2939" s="220">
        <f t="shared" si="965"/>
        <v>0</v>
      </c>
      <c r="U2939" s="214">
        <f t="shared" si="962"/>
        <v>0</v>
      </c>
      <c r="W2939" s="221"/>
      <c r="X2939" s="222"/>
      <c r="Y2939" s="222"/>
      <c r="Z2939" s="223"/>
      <c r="AA2939" s="222"/>
      <c r="AB2939" s="224"/>
      <c r="AC2939" s="225"/>
      <c r="AD2939" s="2">
        <f t="shared" si="949"/>
        <v>0</v>
      </c>
      <c r="AE2939" s="2">
        <f t="shared" si="950"/>
        <v>0</v>
      </c>
      <c r="AF2939" s="226"/>
      <c r="AG2939" s="219">
        <f t="shared" si="954"/>
        <v>0</v>
      </c>
      <c r="AH2939" s="234">
        <f t="shared" si="955"/>
        <v>0</v>
      </c>
      <c r="AI2939" s="214">
        <f t="shared" si="963"/>
        <v>0</v>
      </c>
      <c r="AK2939" s="229">
        <f t="shared" si="956"/>
        <v>0</v>
      </c>
      <c r="AL2939" s="226"/>
      <c r="AM2939" s="15"/>
      <c r="AN2939" s="232" t="e">
        <f t="shared" si="957"/>
        <v>#DIV/0!</v>
      </c>
      <c r="AO2939" s="214">
        <f t="shared" si="951"/>
        <v>0</v>
      </c>
      <c r="AQ2939" s="210"/>
      <c r="AR2939" s="231"/>
      <c r="AS2939" s="15"/>
      <c r="AT2939" s="232">
        <f t="shared" si="958"/>
        <v>0</v>
      </c>
      <c r="AU2939" s="235">
        <f t="shared" si="959"/>
        <v>0</v>
      </c>
      <c r="AY2939" s="210"/>
      <c r="AZ2939" s="231"/>
      <c r="BA2939" s="15"/>
      <c r="BB2939" s="232">
        <f t="shared" si="948"/>
        <v>0</v>
      </c>
      <c r="BC2939" s="235">
        <f t="shared" si="960"/>
        <v>0</v>
      </c>
      <c r="BG2939" s="210"/>
      <c r="BH2939" s="231"/>
      <c r="BI2939" s="15"/>
      <c r="BJ2939" s="232">
        <f t="shared" si="952"/>
        <v>0</v>
      </c>
      <c r="BK2939" s="235">
        <f t="shared" si="961"/>
        <v>0</v>
      </c>
      <c r="BM2939" s="109">
        <f t="shared" si="953"/>
        <v>-4.1641010320477223</v>
      </c>
      <c r="BN2939" s="213"/>
      <c r="BR2939" s="228"/>
      <c r="BS2939" s="311"/>
      <c r="BT2939" s="3"/>
      <c r="BU2939" s="213"/>
      <c r="BV2939" s="213"/>
      <c r="BW2939" s="291"/>
    </row>
    <row r="2940" spans="1:75" x14ac:dyDescent="0.2">
      <c r="A2940" s="210"/>
      <c r="B2940" s="211"/>
      <c r="C2940" s="848" t="str">
        <f ca="1">IF(ISERR(AVERAGE(INDIRECT("B"&amp;(ROW()-INT($B$1/2))):INDIRECT("B"&amp;(ROW()+INT($B$1/2))))),"",AVERAGE(INDIRECT("B"&amp;(ROW()-INT($B$1/2))):INDIRECT("B"&amp;(ROW()+INT($B$1/2)))))</f>
        <v/>
      </c>
      <c r="D2940" s="848">
        <f t="shared" si="947"/>
        <v>0</v>
      </c>
      <c r="E2940" s="864"/>
      <c r="F2940" s="15"/>
      <c r="G2940" s="3"/>
      <c r="H2940" s="3"/>
      <c r="I2940" s="3"/>
      <c r="J2940" s="3"/>
      <c r="K2940" s="3"/>
      <c r="L2940" s="554"/>
      <c r="M2940" s="545"/>
      <c r="N2940" s="546"/>
      <c r="O2940" s="5"/>
      <c r="P2940" s="216"/>
      <c r="Q2940" s="217"/>
      <c r="R2940" s="218"/>
      <c r="S2940" s="219">
        <f t="shared" si="964"/>
        <v>0</v>
      </c>
      <c r="T2940" s="220">
        <f t="shared" si="965"/>
        <v>0</v>
      </c>
      <c r="U2940" s="214">
        <f t="shared" si="962"/>
        <v>0</v>
      </c>
      <c r="W2940" s="221"/>
      <c r="X2940" s="222"/>
      <c r="Y2940" s="222"/>
      <c r="Z2940" s="223"/>
      <c r="AA2940" s="222"/>
      <c r="AB2940" s="224"/>
      <c r="AC2940" s="225"/>
      <c r="AD2940" s="2">
        <f t="shared" si="949"/>
        <v>0</v>
      </c>
      <c r="AE2940" s="2">
        <f t="shared" si="950"/>
        <v>0</v>
      </c>
      <c r="AF2940" s="226"/>
      <c r="AG2940" s="219">
        <f t="shared" si="954"/>
        <v>0</v>
      </c>
      <c r="AH2940" s="234">
        <f t="shared" si="955"/>
        <v>0</v>
      </c>
      <c r="AI2940" s="214">
        <f t="shared" si="963"/>
        <v>0</v>
      </c>
      <c r="AK2940" s="229">
        <f t="shared" si="956"/>
        <v>0</v>
      </c>
      <c r="AL2940" s="226"/>
      <c r="AM2940" s="15"/>
      <c r="AN2940" s="232" t="e">
        <f t="shared" si="957"/>
        <v>#DIV/0!</v>
      </c>
      <c r="AO2940" s="214">
        <f t="shared" si="951"/>
        <v>0</v>
      </c>
      <c r="AQ2940" s="210"/>
      <c r="AR2940" s="231"/>
      <c r="AS2940" s="15"/>
      <c r="AT2940" s="232">
        <f t="shared" si="958"/>
        <v>0</v>
      </c>
      <c r="AU2940" s="235">
        <f t="shared" si="959"/>
        <v>0</v>
      </c>
      <c r="AY2940" s="210"/>
      <c r="AZ2940" s="231"/>
      <c r="BA2940" s="15"/>
      <c r="BB2940" s="232">
        <f t="shared" si="948"/>
        <v>0</v>
      </c>
      <c r="BC2940" s="235">
        <f t="shared" si="960"/>
        <v>0</v>
      </c>
      <c r="BG2940" s="210"/>
      <c r="BH2940" s="231"/>
      <c r="BI2940" s="15"/>
      <c r="BJ2940" s="232">
        <f t="shared" si="952"/>
        <v>0</v>
      </c>
      <c r="BK2940" s="235">
        <f t="shared" si="961"/>
        <v>0</v>
      </c>
      <c r="BM2940" s="109">
        <f t="shared" si="953"/>
        <v>-4.165933369545459</v>
      </c>
      <c r="BN2940" s="213"/>
      <c r="BR2940" s="228"/>
      <c r="BS2940" s="311"/>
      <c r="BT2940" s="3"/>
      <c r="BU2940" s="213"/>
      <c r="BV2940" s="213"/>
      <c r="BW2940" s="291"/>
    </row>
    <row r="2941" spans="1:75" x14ac:dyDescent="0.2">
      <c r="A2941" s="210"/>
      <c r="B2941" s="211"/>
      <c r="C2941" s="848" t="str">
        <f ca="1">IF(ISERR(AVERAGE(INDIRECT("B"&amp;(ROW()-INT($B$1/2))):INDIRECT("B"&amp;(ROW()+INT($B$1/2))))),"",AVERAGE(INDIRECT("B"&amp;(ROW()-INT($B$1/2))):INDIRECT("B"&amp;(ROW()+INT($B$1/2)))))</f>
        <v/>
      </c>
      <c r="D2941" s="848">
        <f t="shared" si="947"/>
        <v>0</v>
      </c>
      <c r="E2941" s="864"/>
      <c r="F2941" s="15"/>
      <c r="G2941" s="3"/>
      <c r="H2941" s="3"/>
      <c r="I2941" s="3"/>
      <c r="J2941" s="3"/>
      <c r="K2941" s="3"/>
      <c r="L2941" s="554"/>
      <c r="M2941" s="545"/>
      <c r="N2941" s="546"/>
      <c r="O2941" s="5"/>
      <c r="P2941" s="216"/>
      <c r="Q2941" s="217"/>
      <c r="R2941" s="218"/>
      <c r="S2941" s="219">
        <f t="shared" si="964"/>
        <v>0</v>
      </c>
      <c r="T2941" s="220">
        <f t="shared" si="965"/>
        <v>0</v>
      </c>
      <c r="U2941" s="214">
        <f t="shared" si="962"/>
        <v>0</v>
      </c>
      <c r="W2941" s="221"/>
      <c r="X2941" s="222"/>
      <c r="Y2941" s="222"/>
      <c r="Z2941" s="223"/>
      <c r="AA2941" s="222"/>
      <c r="AB2941" s="224"/>
      <c r="AC2941" s="225"/>
      <c r="AD2941" s="2">
        <f t="shared" si="949"/>
        <v>0</v>
      </c>
      <c r="AE2941" s="2">
        <f t="shared" si="950"/>
        <v>0</v>
      </c>
      <c r="AF2941" s="226"/>
      <c r="AG2941" s="219">
        <f t="shared" si="954"/>
        <v>0</v>
      </c>
      <c r="AH2941" s="234">
        <f t="shared" si="955"/>
        <v>0</v>
      </c>
      <c r="AI2941" s="214">
        <f t="shared" si="963"/>
        <v>0</v>
      </c>
      <c r="AK2941" s="229">
        <f t="shared" si="956"/>
        <v>0</v>
      </c>
      <c r="AL2941" s="226"/>
      <c r="AM2941" s="15"/>
      <c r="AN2941" s="232" t="e">
        <f t="shared" si="957"/>
        <v>#DIV/0!</v>
      </c>
      <c r="AO2941" s="214">
        <f t="shared" si="951"/>
        <v>0</v>
      </c>
      <c r="AQ2941" s="210"/>
      <c r="AR2941" s="231"/>
      <c r="AS2941" s="15"/>
      <c r="AT2941" s="232">
        <f t="shared" si="958"/>
        <v>0</v>
      </c>
      <c r="AU2941" s="235">
        <f t="shared" si="959"/>
        <v>0</v>
      </c>
      <c r="AY2941" s="210"/>
      <c r="AZ2941" s="231"/>
      <c r="BA2941" s="15"/>
      <c r="BB2941" s="232">
        <f t="shared" si="948"/>
        <v>0</v>
      </c>
      <c r="BC2941" s="235">
        <f t="shared" si="960"/>
        <v>0</v>
      </c>
      <c r="BG2941" s="210"/>
      <c r="BH2941" s="231"/>
      <c r="BI2941" s="15"/>
      <c r="BJ2941" s="232">
        <f t="shared" si="952"/>
        <v>0</v>
      </c>
      <c r="BK2941" s="235">
        <f t="shared" si="961"/>
        <v>0</v>
      </c>
      <c r="BM2941" s="109">
        <f t="shared" si="953"/>
        <v>-4.1677657070431957</v>
      </c>
      <c r="BN2941" s="213"/>
      <c r="BR2941" s="228"/>
      <c r="BS2941" s="311"/>
      <c r="BT2941" s="3"/>
      <c r="BU2941" s="213"/>
      <c r="BV2941" s="213"/>
      <c r="BW2941" s="291"/>
    </row>
    <row r="2942" spans="1:75" x14ac:dyDescent="0.2">
      <c r="A2942" s="210"/>
      <c r="B2942" s="211"/>
      <c r="C2942" s="848" t="str">
        <f ca="1">IF(ISERR(AVERAGE(INDIRECT("B"&amp;(ROW()-INT($B$1/2))):INDIRECT("B"&amp;(ROW()+INT($B$1/2))))),"",AVERAGE(INDIRECT("B"&amp;(ROW()-INT($B$1/2))):INDIRECT("B"&amp;(ROW()+INT($B$1/2)))))</f>
        <v/>
      </c>
      <c r="D2942" s="848">
        <f t="shared" si="947"/>
        <v>0</v>
      </c>
      <c r="E2942" s="864"/>
      <c r="F2942" s="15"/>
      <c r="G2942" s="3"/>
      <c r="H2942" s="3"/>
      <c r="I2942" s="3"/>
      <c r="J2942" s="3"/>
      <c r="K2942" s="3"/>
      <c r="L2942" s="554"/>
      <c r="M2942" s="545"/>
      <c r="N2942" s="546"/>
      <c r="O2942" s="5"/>
      <c r="P2942" s="216"/>
      <c r="Q2942" s="217"/>
      <c r="R2942" s="218"/>
      <c r="S2942" s="219">
        <f t="shared" si="964"/>
        <v>0</v>
      </c>
      <c r="T2942" s="220">
        <f t="shared" si="965"/>
        <v>0</v>
      </c>
      <c r="U2942" s="214">
        <f t="shared" si="962"/>
        <v>0</v>
      </c>
      <c r="W2942" s="221"/>
      <c r="X2942" s="222"/>
      <c r="Y2942" s="222"/>
      <c r="Z2942" s="223"/>
      <c r="AA2942" s="222"/>
      <c r="AB2942" s="224"/>
      <c r="AC2942" s="225"/>
      <c r="AD2942" s="2">
        <f t="shared" si="949"/>
        <v>0</v>
      </c>
      <c r="AE2942" s="2">
        <f t="shared" si="950"/>
        <v>0</v>
      </c>
      <c r="AF2942" s="226"/>
      <c r="AG2942" s="219">
        <f t="shared" si="954"/>
        <v>0</v>
      </c>
      <c r="AH2942" s="234">
        <f t="shared" si="955"/>
        <v>0</v>
      </c>
      <c r="AI2942" s="214">
        <f t="shared" si="963"/>
        <v>0</v>
      </c>
      <c r="AK2942" s="229">
        <f t="shared" si="956"/>
        <v>0</v>
      </c>
      <c r="AL2942" s="226"/>
      <c r="AM2942" s="15"/>
      <c r="AN2942" s="232" t="e">
        <f t="shared" si="957"/>
        <v>#DIV/0!</v>
      </c>
      <c r="AO2942" s="214">
        <f t="shared" si="951"/>
        <v>0</v>
      </c>
      <c r="AQ2942" s="210"/>
      <c r="AR2942" s="231"/>
      <c r="AS2942" s="15"/>
      <c r="AT2942" s="232">
        <f t="shared" si="958"/>
        <v>0</v>
      </c>
      <c r="AU2942" s="235">
        <f t="shared" si="959"/>
        <v>0</v>
      </c>
      <c r="AY2942" s="210"/>
      <c r="AZ2942" s="231"/>
      <c r="BA2942" s="15"/>
      <c r="BB2942" s="232">
        <f t="shared" si="948"/>
        <v>0</v>
      </c>
      <c r="BC2942" s="235">
        <f t="shared" si="960"/>
        <v>0</v>
      </c>
      <c r="BG2942" s="210"/>
      <c r="BH2942" s="231"/>
      <c r="BI2942" s="15"/>
      <c r="BJ2942" s="232">
        <f t="shared" si="952"/>
        <v>0</v>
      </c>
      <c r="BK2942" s="235">
        <f t="shared" si="961"/>
        <v>0</v>
      </c>
      <c r="BM2942" s="109">
        <f t="shared" si="953"/>
        <v>-4.1695980445409324</v>
      </c>
      <c r="BN2942" s="213"/>
      <c r="BR2942" s="228"/>
      <c r="BS2942" s="311"/>
      <c r="BT2942" s="3"/>
      <c r="BU2942" s="213"/>
      <c r="BV2942" s="213"/>
      <c r="BW2942" s="291"/>
    </row>
    <row r="2943" spans="1:75" x14ac:dyDescent="0.2">
      <c r="A2943" s="210"/>
      <c r="B2943" s="211"/>
      <c r="C2943" s="848" t="str">
        <f ca="1">IF(ISERR(AVERAGE(INDIRECT("B"&amp;(ROW()-INT($B$1/2))):INDIRECT("B"&amp;(ROW()+INT($B$1/2))))),"",AVERAGE(INDIRECT("B"&amp;(ROW()-INT($B$1/2))):INDIRECT("B"&amp;(ROW()+INT($B$1/2)))))</f>
        <v/>
      </c>
      <c r="D2943" s="848">
        <f t="shared" si="947"/>
        <v>0</v>
      </c>
      <c r="E2943" s="864"/>
      <c r="F2943" s="15"/>
      <c r="G2943" s="3"/>
      <c r="H2943" s="3"/>
      <c r="I2943" s="3"/>
      <c r="J2943" s="3"/>
      <c r="K2943" s="3"/>
      <c r="L2943" s="554"/>
      <c r="M2943" s="545"/>
      <c r="N2943" s="546"/>
      <c r="O2943" s="5"/>
      <c r="P2943" s="216"/>
      <c r="Q2943" s="217"/>
      <c r="R2943" s="218"/>
      <c r="S2943" s="219">
        <f t="shared" si="964"/>
        <v>0</v>
      </c>
      <c r="T2943" s="220">
        <f t="shared" si="965"/>
        <v>0</v>
      </c>
      <c r="U2943" s="214">
        <f t="shared" si="962"/>
        <v>0</v>
      </c>
      <c r="W2943" s="221"/>
      <c r="X2943" s="222"/>
      <c r="Y2943" s="222"/>
      <c r="Z2943" s="223"/>
      <c r="AA2943" s="222"/>
      <c r="AB2943" s="224"/>
      <c r="AC2943" s="225"/>
      <c r="AD2943" s="2">
        <f t="shared" si="949"/>
        <v>0</v>
      </c>
      <c r="AE2943" s="2">
        <f t="shared" si="950"/>
        <v>0</v>
      </c>
      <c r="AF2943" s="226"/>
      <c r="AG2943" s="219">
        <f t="shared" si="954"/>
        <v>0</v>
      </c>
      <c r="AH2943" s="234">
        <f t="shared" si="955"/>
        <v>0</v>
      </c>
      <c r="AI2943" s="214">
        <f t="shared" si="963"/>
        <v>0</v>
      </c>
      <c r="AK2943" s="229">
        <f t="shared" si="956"/>
        <v>0</v>
      </c>
      <c r="AL2943" s="226"/>
      <c r="AM2943" s="15"/>
      <c r="AN2943" s="232" t="e">
        <f t="shared" si="957"/>
        <v>#DIV/0!</v>
      </c>
      <c r="AO2943" s="214">
        <f t="shared" si="951"/>
        <v>0</v>
      </c>
      <c r="AQ2943" s="210"/>
      <c r="AR2943" s="231"/>
      <c r="AS2943" s="15"/>
      <c r="AT2943" s="232">
        <f t="shared" si="958"/>
        <v>0</v>
      </c>
      <c r="AU2943" s="235">
        <f t="shared" si="959"/>
        <v>0</v>
      </c>
      <c r="AY2943" s="210"/>
      <c r="AZ2943" s="231"/>
      <c r="BA2943" s="15"/>
      <c r="BB2943" s="232">
        <f t="shared" si="948"/>
        <v>0</v>
      </c>
      <c r="BC2943" s="235">
        <f t="shared" si="960"/>
        <v>0</v>
      </c>
      <c r="BG2943" s="210"/>
      <c r="BH2943" s="231"/>
      <c r="BI2943" s="15"/>
      <c r="BJ2943" s="232">
        <f t="shared" si="952"/>
        <v>0</v>
      </c>
      <c r="BK2943" s="235">
        <f t="shared" si="961"/>
        <v>0</v>
      </c>
      <c r="BM2943" s="109">
        <f t="shared" si="953"/>
        <v>-4.1714303820386691</v>
      </c>
      <c r="BN2943" s="213"/>
      <c r="BR2943" s="228"/>
      <c r="BS2943" s="311"/>
      <c r="BT2943" s="3"/>
      <c r="BU2943" s="213"/>
      <c r="BV2943" s="213"/>
      <c r="BW2943" s="291"/>
    </row>
    <row r="2944" spans="1:75" x14ac:dyDescent="0.2">
      <c r="A2944" s="210"/>
      <c r="B2944" s="211"/>
      <c r="C2944" s="848" t="str">
        <f ca="1">IF(ISERR(AVERAGE(INDIRECT("B"&amp;(ROW()-INT($B$1/2))):INDIRECT("B"&amp;(ROW()+INT($B$1/2))))),"",AVERAGE(INDIRECT("B"&amp;(ROW()-INT($B$1/2))):INDIRECT("B"&amp;(ROW()+INT($B$1/2)))))</f>
        <v/>
      </c>
      <c r="D2944" s="848">
        <f t="shared" si="947"/>
        <v>0</v>
      </c>
      <c r="E2944" s="864"/>
      <c r="F2944" s="15"/>
      <c r="G2944" s="3"/>
      <c r="H2944" s="3"/>
      <c r="I2944" s="3"/>
      <c r="J2944" s="3"/>
      <c r="K2944" s="3"/>
      <c r="L2944" s="554"/>
      <c r="M2944" s="545"/>
      <c r="N2944" s="546"/>
      <c r="O2944" s="5"/>
      <c r="P2944" s="216"/>
      <c r="Q2944" s="217"/>
      <c r="R2944" s="218"/>
      <c r="S2944" s="219">
        <f t="shared" si="964"/>
        <v>0</v>
      </c>
      <c r="T2944" s="220">
        <f t="shared" si="965"/>
        <v>0</v>
      </c>
      <c r="U2944" s="214">
        <f t="shared" si="962"/>
        <v>0</v>
      </c>
      <c r="W2944" s="221"/>
      <c r="X2944" s="222"/>
      <c r="Y2944" s="222"/>
      <c r="Z2944" s="223"/>
      <c r="AA2944" s="222"/>
      <c r="AB2944" s="224"/>
      <c r="AC2944" s="225"/>
      <c r="AD2944" s="2">
        <f t="shared" si="949"/>
        <v>0</v>
      </c>
      <c r="AE2944" s="2">
        <f t="shared" si="950"/>
        <v>0</v>
      </c>
      <c r="AF2944" s="226"/>
      <c r="AG2944" s="219">
        <f t="shared" si="954"/>
        <v>0</v>
      </c>
      <c r="AH2944" s="234">
        <f t="shared" si="955"/>
        <v>0</v>
      </c>
      <c r="AI2944" s="214">
        <f t="shared" si="963"/>
        <v>0</v>
      </c>
      <c r="AK2944" s="229">
        <f t="shared" si="956"/>
        <v>0</v>
      </c>
      <c r="AL2944" s="226"/>
      <c r="AM2944" s="15"/>
      <c r="AN2944" s="232" t="e">
        <f t="shared" si="957"/>
        <v>#DIV/0!</v>
      </c>
      <c r="AO2944" s="214">
        <f t="shared" si="951"/>
        <v>0</v>
      </c>
      <c r="AQ2944" s="210"/>
      <c r="AR2944" s="231"/>
      <c r="AS2944" s="15"/>
      <c r="AT2944" s="232">
        <f t="shared" si="958"/>
        <v>0</v>
      </c>
      <c r="AU2944" s="235">
        <f t="shared" si="959"/>
        <v>0</v>
      </c>
      <c r="AY2944" s="210"/>
      <c r="AZ2944" s="231"/>
      <c r="BA2944" s="15"/>
      <c r="BB2944" s="232">
        <f t="shared" si="948"/>
        <v>0</v>
      </c>
      <c r="BC2944" s="235">
        <f t="shared" si="960"/>
        <v>0</v>
      </c>
      <c r="BG2944" s="210"/>
      <c r="BH2944" s="231"/>
      <c r="BI2944" s="15"/>
      <c r="BJ2944" s="232">
        <f t="shared" si="952"/>
        <v>0</v>
      </c>
      <c r="BK2944" s="235">
        <f t="shared" si="961"/>
        <v>0</v>
      </c>
      <c r="BM2944" s="109">
        <f t="shared" si="953"/>
        <v>-4.1732627195364058</v>
      </c>
      <c r="BN2944" s="213"/>
      <c r="BR2944" s="228"/>
      <c r="BS2944" s="311"/>
      <c r="BT2944" s="3"/>
      <c r="BU2944" s="213"/>
      <c r="BV2944" s="213"/>
      <c r="BW2944" s="291"/>
    </row>
    <row r="2945" spans="1:75" x14ac:dyDescent="0.2">
      <c r="A2945" s="210"/>
      <c r="B2945" s="211"/>
      <c r="C2945" s="848" t="str">
        <f ca="1">IF(ISERR(AVERAGE(INDIRECT("B"&amp;(ROW()-INT($B$1/2))):INDIRECT("B"&amp;(ROW()+INT($B$1/2))))),"",AVERAGE(INDIRECT("B"&amp;(ROW()-INT($B$1/2))):INDIRECT("B"&amp;(ROW()+INT($B$1/2)))))</f>
        <v/>
      </c>
      <c r="D2945" s="848">
        <f t="shared" ref="D2945:D3008" si="966">A2945-A2944</f>
        <v>0</v>
      </c>
      <c r="E2945" s="864"/>
      <c r="F2945" s="15"/>
      <c r="G2945" s="3"/>
      <c r="H2945" s="3"/>
      <c r="I2945" s="3"/>
      <c r="J2945" s="3"/>
      <c r="K2945" s="3"/>
      <c r="L2945" s="554"/>
      <c r="M2945" s="545"/>
      <c r="N2945" s="546"/>
      <c r="O2945" s="5"/>
      <c r="P2945" s="216"/>
      <c r="Q2945" s="217"/>
      <c r="R2945" s="218"/>
      <c r="S2945" s="219">
        <f t="shared" si="964"/>
        <v>0</v>
      </c>
      <c r="T2945" s="220">
        <f t="shared" si="965"/>
        <v>0</v>
      </c>
      <c r="U2945" s="214">
        <f t="shared" si="962"/>
        <v>0</v>
      </c>
      <c r="W2945" s="221"/>
      <c r="X2945" s="222"/>
      <c r="Y2945" s="222"/>
      <c r="Z2945" s="223"/>
      <c r="AA2945" s="222"/>
      <c r="AB2945" s="224"/>
      <c r="AC2945" s="225"/>
      <c r="AD2945" s="2">
        <f t="shared" si="949"/>
        <v>0</v>
      </c>
      <c r="AE2945" s="2">
        <f t="shared" si="950"/>
        <v>0</v>
      </c>
      <c r="AF2945" s="226"/>
      <c r="AG2945" s="219">
        <f t="shared" si="954"/>
        <v>0</v>
      </c>
      <c r="AH2945" s="234">
        <f t="shared" si="955"/>
        <v>0</v>
      </c>
      <c r="AI2945" s="214">
        <f t="shared" si="963"/>
        <v>0</v>
      </c>
      <c r="AK2945" s="229">
        <f t="shared" si="956"/>
        <v>0</v>
      </c>
      <c r="AL2945" s="226"/>
      <c r="AM2945" s="15"/>
      <c r="AN2945" s="232" t="e">
        <f t="shared" si="957"/>
        <v>#DIV/0!</v>
      </c>
      <c r="AO2945" s="214">
        <f t="shared" si="951"/>
        <v>0</v>
      </c>
      <c r="AQ2945" s="210"/>
      <c r="AR2945" s="231"/>
      <c r="AS2945" s="15"/>
      <c r="AT2945" s="232">
        <f t="shared" si="958"/>
        <v>0</v>
      </c>
      <c r="AU2945" s="235">
        <f t="shared" si="959"/>
        <v>0</v>
      </c>
      <c r="AY2945" s="210"/>
      <c r="AZ2945" s="231"/>
      <c r="BA2945" s="15"/>
      <c r="BB2945" s="232">
        <f t="shared" si="948"/>
        <v>0</v>
      </c>
      <c r="BC2945" s="235">
        <f t="shared" si="960"/>
        <v>0</v>
      </c>
      <c r="BG2945" s="210"/>
      <c r="BH2945" s="231"/>
      <c r="BI2945" s="15"/>
      <c r="BJ2945" s="232">
        <f t="shared" si="952"/>
        <v>0</v>
      </c>
      <c r="BK2945" s="235">
        <f t="shared" si="961"/>
        <v>0</v>
      </c>
      <c r="BM2945" s="109">
        <f t="shared" si="953"/>
        <v>-4.1750950570341425</v>
      </c>
      <c r="BN2945" s="213"/>
      <c r="BR2945" s="228"/>
      <c r="BS2945" s="311"/>
      <c r="BT2945" s="3"/>
      <c r="BU2945" s="213"/>
      <c r="BV2945" s="213"/>
      <c r="BW2945" s="291"/>
    </row>
    <row r="2946" spans="1:75" x14ac:dyDescent="0.2">
      <c r="A2946" s="210"/>
      <c r="B2946" s="211"/>
      <c r="C2946" s="848" t="str">
        <f ca="1">IF(ISERR(AVERAGE(INDIRECT("B"&amp;(ROW()-INT($B$1/2))):INDIRECT("B"&amp;(ROW()+INT($B$1/2))))),"",AVERAGE(INDIRECT("B"&amp;(ROW()-INT($B$1/2))):INDIRECT("B"&amp;(ROW()+INT($B$1/2)))))</f>
        <v/>
      </c>
      <c r="D2946" s="848">
        <f t="shared" si="966"/>
        <v>0</v>
      </c>
      <c r="E2946" s="864"/>
      <c r="F2946" s="15"/>
      <c r="G2946" s="3"/>
      <c r="H2946" s="3"/>
      <c r="I2946" s="3"/>
      <c r="J2946" s="3"/>
      <c r="K2946" s="3"/>
      <c r="L2946" s="554"/>
      <c r="M2946" s="545"/>
      <c r="N2946" s="546"/>
      <c r="O2946" s="5"/>
      <c r="P2946" s="216"/>
      <c r="Q2946" s="217"/>
      <c r="R2946" s="218"/>
      <c r="S2946" s="219">
        <f t="shared" si="964"/>
        <v>0</v>
      </c>
      <c r="T2946" s="220">
        <f t="shared" si="965"/>
        <v>0</v>
      </c>
      <c r="U2946" s="214">
        <f t="shared" si="962"/>
        <v>0</v>
      </c>
      <c r="W2946" s="221"/>
      <c r="X2946" s="222"/>
      <c r="Y2946" s="222"/>
      <c r="Z2946" s="223"/>
      <c r="AA2946" s="222"/>
      <c r="AB2946" s="224"/>
      <c r="AC2946" s="225"/>
      <c r="AD2946" s="2">
        <f t="shared" si="949"/>
        <v>0</v>
      </c>
      <c r="AE2946" s="2">
        <f t="shared" si="950"/>
        <v>0</v>
      </c>
      <c r="AF2946" s="226"/>
      <c r="AG2946" s="219">
        <f t="shared" si="954"/>
        <v>0</v>
      </c>
      <c r="AH2946" s="234">
        <f t="shared" si="955"/>
        <v>0</v>
      </c>
      <c r="AI2946" s="214">
        <f t="shared" si="963"/>
        <v>0</v>
      </c>
      <c r="AK2946" s="229">
        <f t="shared" si="956"/>
        <v>0</v>
      </c>
      <c r="AL2946" s="226"/>
      <c r="AM2946" s="15"/>
      <c r="AN2946" s="232" t="e">
        <f t="shared" si="957"/>
        <v>#DIV/0!</v>
      </c>
      <c r="AO2946" s="214">
        <f t="shared" si="951"/>
        <v>0</v>
      </c>
      <c r="AQ2946" s="210"/>
      <c r="AR2946" s="231"/>
      <c r="AS2946" s="15"/>
      <c r="AT2946" s="232">
        <f t="shared" si="958"/>
        <v>0</v>
      </c>
      <c r="AU2946" s="235">
        <f t="shared" si="959"/>
        <v>0</v>
      </c>
      <c r="AY2946" s="210"/>
      <c r="AZ2946" s="231"/>
      <c r="BA2946" s="15"/>
      <c r="BB2946" s="232">
        <f t="shared" si="948"/>
        <v>0</v>
      </c>
      <c r="BC2946" s="235">
        <f t="shared" si="960"/>
        <v>0</v>
      </c>
      <c r="BG2946" s="210"/>
      <c r="BH2946" s="231"/>
      <c r="BI2946" s="15"/>
      <c r="BJ2946" s="232">
        <f t="shared" si="952"/>
        <v>0</v>
      </c>
      <c r="BK2946" s="235">
        <f t="shared" si="961"/>
        <v>0</v>
      </c>
      <c r="BM2946" s="109">
        <f t="shared" si="953"/>
        <v>-4.1769273945318792</v>
      </c>
      <c r="BN2946" s="213"/>
      <c r="BR2946" s="228"/>
      <c r="BS2946" s="311"/>
      <c r="BT2946" s="3"/>
      <c r="BU2946" s="213"/>
      <c r="BV2946" s="213"/>
      <c r="BW2946" s="291"/>
    </row>
    <row r="2947" spans="1:75" x14ac:dyDescent="0.2">
      <c r="A2947" s="210"/>
      <c r="B2947" s="211"/>
      <c r="C2947" s="848" t="str">
        <f ca="1">IF(ISERR(AVERAGE(INDIRECT("B"&amp;(ROW()-INT($B$1/2))):INDIRECT("B"&amp;(ROW()+INT($B$1/2))))),"",AVERAGE(INDIRECT("B"&amp;(ROW()-INT($B$1/2))):INDIRECT("B"&amp;(ROW()+INT($B$1/2)))))</f>
        <v/>
      </c>
      <c r="D2947" s="848">
        <f t="shared" si="966"/>
        <v>0</v>
      </c>
      <c r="E2947" s="864"/>
      <c r="F2947" s="15"/>
      <c r="G2947" s="3"/>
      <c r="H2947" s="3"/>
      <c r="I2947" s="3"/>
      <c r="J2947" s="3"/>
      <c r="K2947" s="3"/>
      <c r="L2947" s="554"/>
      <c r="M2947" s="545"/>
      <c r="N2947" s="546"/>
      <c r="O2947" s="5"/>
      <c r="P2947" s="216"/>
      <c r="Q2947" s="217"/>
      <c r="R2947" s="218"/>
      <c r="S2947" s="219">
        <f t="shared" si="964"/>
        <v>0</v>
      </c>
      <c r="T2947" s="220">
        <f t="shared" si="965"/>
        <v>0</v>
      </c>
      <c r="U2947" s="214">
        <f t="shared" si="962"/>
        <v>0</v>
      </c>
      <c r="W2947" s="221"/>
      <c r="X2947" s="222"/>
      <c r="Y2947" s="222"/>
      <c r="Z2947" s="223"/>
      <c r="AA2947" s="222"/>
      <c r="AB2947" s="224"/>
      <c r="AC2947" s="225"/>
      <c r="AD2947" s="2">
        <f t="shared" si="949"/>
        <v>0</v>
      </c>
      <c r="AE2947" s="2">
        <f t="shared" si="950"/>
        <v>0</v>
      </c>
      <c r="AF2947" s="226"/>
      <c r="AG2947" s="219">
        <f t="shared" si="954"/>
        <v>0</v>
      </c>
      <c r="AH2947" s="234">
        <f t="shared" si="955"/>
        <v>0</v>
      </c>
      <c r="AI2947" s="214">
        <f t="shared" si="963"/>
        <v>0</v>
      </c>
      <c r="AK2947" s="229">
        <f t="shared" si="956"/>
        <v>0</v>
      </c>
      <c r="AL2947" s="226"/>
      <c r="AM2947" s="15"/>
      <c r="AN2947" s="232" t="e">
        <f t="shared" si="957"/>
        <v>#DIV/0!</v>
      </c>
      <c r="AO2947" s="214">
        <f t="shared" si="951"/>
        <v>0</v>
      </c>
      <c r="AQ2947" s="210"/>
      <c r="AR2947" s="231"/>
      <c r="AS2947" s="15"/>
      <c r="AT2947" s="232">
        <f t="shared" si="958"/>
        <v>0</v>
      </c>
      <c r="AU2947" s="235">
        <f t="shared" si="959"/>
        <v>0</v>
      </c>
      <c r="AY2947" s="210"/>
      <c r="AZ2947" s="231"/>
      <c r="BA2947" s="15"/>
      <c r="BB2947" s="232">
        <f t="shared" si="948"/>
        <v>0</v>
      </c>
      <c r="BC2947" s="235">
        <f t="shared" si="960"/>
        <v>0</v>
      </c>
      <c r="BG2947" s="210"/>
      <c r="BH2947" s="231"/>
      <c r="BI2947" s="15"/>
      <c r="BJ2947" s="232">
        <f t="shared" si="952"/>
        <v>0</v>
      </c>
      <c r="BK2947" s="235">
        <f t="shared" si="961"/>
        <v>0</v>
      </c>
      <c r="BM2947" s="109">
        <f t="shared" si="953"/>
        <v>-4.1787597320296159</v>
      </c>
      <c r="BN2947" s="213"/>
      <c r="BR2947" s="228"/>
      <c r="BS2947" s="311"/>
      <c r="BT2947" s="3"/>
      <c r="BU2947" s="213"/>
      <c r="BV2947" s="213"/>
      <c r="BW2947" s="291"/>
    </row>
    <row r="2948" spans="1:75" x14ac:dyDescent="0.2">
      <c r="A2948" s="210"/>
      <c r="B2948" s="211"/>
      <c r="C2948" s="848" t="str">
        <f ca="1">IF(ISERR(AVERAGE(INDIRECT("B"&amp;(ROW()-INT($B$1/2))):INDIRECT("B"&amp;(ROW()+INT($B$1/2))))),"",AVERAGE(INDIRECT("B"&amp;(ROW()-INT($B$1/2))):INDIRECT("B"&amp;(ROW()+INT($B$1/2)))))</f>
        <v/>
      </c>
      <c r="D2948" s="848">
        <f t="shared" si="966"/>
        <v>0</v>
      </c>
      <c r="E2948" s="864"/>
      <c r="F2948" s="15"/>
      <c r="G2948" s="3"/>
      <c r="H2948" s="3"/>
      <c r="I2948" s="3"/>
      <c r="J2948" s="3"/>
      <c r="K2948" s="3"/>
      <c r="L2948" s="554"/>
      <c r="M2948" s="545"/>
      <c r="N2948" s="546"/>
      <c r="O2948" s="5"/>
      <c r="P2948" s="216"/>
      <c r="Q2948" s="217"/>
      <c r="R2948" s="218"/>
      <c r="S2948" s="219">
        <f t="shared" si="964"/>
        <v>0</v>
      </c>
      <c r="T2948" s="220">
        <f t="shared" si="965"/>
        <v>0</v>
      </c>
      <c r="U2948" s="214">
        <f t="shared" si="962"/>
        <v>0</v>
      </c>
      <c r="W2948" s="221"/>
      <c r="X2948" s="222"/>
      <c r="Y2948" s="222"/>
      <c r="Z2948" s="223"/>
      <c r="AA2948" s="222"/>
      <c r="AB2948" s="224"/>
      <c r="AC2948" s="225"/>
      <c r="AD2948" s="2">
        <f t="shared" si="949"/>
        <v>0</v>
      </c>
      <c r="AE2948" s="2">
        <f t="shared" si="950"/>
        <v>0</v>
      </c>
      <c r="AF2948" s="226"/>
      <c r="AG2948" s="219">
        <f t="shared" si="954"/>
        <v>0</v>
      </c>
      <c r="AH2948" s="234">
        <f t="shared" si="955"/>
        <v>0</v>
      </c>
      <c r="AI2948" s="214">
        <f t="shared" si="963"/>
        <v>0</v>
      </c>
      <c r="AK2948" s="229">
        <f t="shared" si="956"/>
        <v>0</v>
      </c>
      <c r="AL2948" s="226"/>
      <c r="AM2948" s="15"/>
      <c r="AN2948" s="232" t="e">
        <f t="shared" si="957"/>
        <v>#DIV/0!</v>
      </c>
      <c r="AO2948" s="214">
        <f t="shared" si="951"/>
        <v>0</v>
      </c>
      <c r="AQ2948" s="210"/>
      <c r="AR2948" s="231"/>
      <c r="AS2948" s="15"/>
      <c r="AT2948" s="232">
        <f t="shared" si="958"/>
        <v>0</v>
      </c>
      <c r="AU2948" s="235">
        <f t="shared" si="959"/>
        <v>0</v>
      </c>
      <c r="AY2948" s="210"/>
      <c r="AZ2948" s="231"/>
      <c r="BA2948" s="15"/>
      <c r="BB2948" s="232">
        <f t="shared" ref="BB2948:BB3011" si="967">IF(AY2948&gt;0,(26.3/MAX($AY$4:$AY$4600))*AY2948,0)</f>
        <v>0</v>
      </c>
      <c r="BC2948" s="235">
        <f t="shared" si="960"/>
        <v>0</v>
      </c>
      <c r="BG2948" s="210"/>
      <c r="BH2948" s="231"/>
      <c r="BI2948" s="15"/>
      <c r="BJ2948" s="232">
        <f t="shared" si="952"/>
        <v>0</v>
      </c>
      <c r="BK2948" s="235">
        <f t="shared" si="961"/>
        <v>0</v>
      </c>
      <c r="BM2948" s="109">
        <f t="shared" si="953"/>
        <v>-4.1805920695273526</v>
      </c>
      <c r="BN2948" s="213"/>
      <c r="BR2948" s="228"/>
      <c r="BS2948" s="311"/>
      <c r="BT2948" s="3"/>
      <c r="BU2948" s="213"/>
      <c r="BV2948" s="213"/>
      <c r="BW2948" s="291"/>
    </row>
    <row r="2949" spans="1:75" x14ac:dyDescent="0.2">
      <c r="A2949" s="210"/>
      <c r="B2949" s="211"/>
      <c r="C2949" s="848" t="str">
        <f ca="1">IF(ISERR(AVERAGE(INDIRECT("B"&amp;(ROW()-INT($B$1/2))):INDIRECT("B"&amp;(ROW()+INT($B$1/2))))),"",AVERAGE(INDIRECT("B"&amp;(ROW()-INT($B$1/2))):INDIRECT("B"&amp;(ROW()+INT($B$1/2)))))</f>
        <v/>
      </c>
      <c r="D2949" s="848">
        <f t="shared" si="966"/>
        <v>0</v>
      </c>
      <c r="E2949" s="864"/>
      <c r="F2949" s="15"/>
      <c r="G2949" s="3"/>
      <c r="H2949" s="3"/>
      <c r="I2949" s="3"/>
      <c r="J2949" s="3"/>
      <c r="K2949" s="3"/>
      <c r="L2949" s="554"/>
      <c r="M2949" s="545"/>
      <c r="N2949" s="546"/>
      <c r="O2949" s="5"/>
      <c r="P2949" s="216"/>
      <c r="Q2949" s="217"/>
      <c r="R2949" s="218"/>
      <c r="S2949" s="219">
        <f t="shared" si="964"/>
        <v>0</v>
      </c>
      <c r="T2949" s="220">
        <f t="shared" si="965"/>
        <v>0</v>
      </c>
      <c r="U2949" s="214">
        <f t="shared" si="962"/>
        <v>0</v>
      </c>
      <c r="W2949" s="221"/>
      <c r="X2949" s="222"/>
      <c r="Y2949" s="222"/>
      <c r="Z2949" s="223"/>
      <c r="AA2949" s="222"/>
      <c r="AB2949" s="224"/>
      <c r="AC2949" s="225"/>
      <c r="AD2949" s="2">
        <f t="shared" ref="AD2949:AD3012" si="968">IF(W2949&lt;0,W2949-X2949/60-Y2949/3600,W2949+X2949/60+Y2949/3600)</f>
        <v>0</v>
      </c>
      <c r="AE2949" s="2">
        <f t="shared" ref="AE2949:AE3012" si="969">IF(Z2949&lt;0,Z2949-AA2949/60-AB2949/3600,Z2949+AA2949/60+AB2949/3600)</f>
        <v>0</v>
      </c>
      <c r="AF2949" s="226"/>
      <c r="AG2949" s="219">
        <f t="shared" si="954"/>
        <v>0</v>
      </c>
      <c r="AH2949" s="234">
        <f t="shared" si="955"/>
        <v>0</v>
      </c>
      <c r="AI2949" s="214">
        <f t="shared" si="963"/>
        <v>0</v>
      </c>
      <c r="AK2949" s="229">
        <f t="shared" si="956"/>
        <v>0</v>
      </c>
      <c r="AL2949" s="226"/>
      <c r="AM2949" s="15"/>
      <c r="AN2949" s="232" t="e">
        <f t="shared" si="957"/>
        <v>#DIV/0!</v>
      </c>
      <c r="AO2949" s="214">
        <f t="shared" ref="AO2949:AO3012" si="970">AL2949*3.28084</f>
        <v>0</v>
      </c>
      <c r="AQ2949" s="210"/>
      <c r="AR2949" s="231"/>
      <c r="AS2949" s="15"/>
      <c r="AT2949" s="232">
        <f t="shared" si="958"/>
        <v>0</v>
      </c>
      <c r="AU2949" s="235">
        <f t="shared" si="959"/>
        <v>0</v>
      </c>
      <c r="AY2949" s="210"/>
      <c r="AZ2949" s="231"/>
      <c r="BA2949" s="15"/>
      <c r="BB2949" s="232">
        <f t="shared" si="967"/>
        <v>0</v>
      </c>
      <c r="BC2949" s="235">
        <f t="shared" si="960"/>
        <v>0</v>
      </c>
      <c r="BG2949" s="210"/>
      <c r="BH2949" s="231"/>
      <c r="BI2949" s="15"/>
      <c r="BJ2949" s="232">
        <f t="shared" ref="BJ2949:BJ3012" si="971">BG2949</f>
        <v>0</v>
      </c>
      <c r="BK2949" s="235">
        <f t="shared" si="961"/>
        <v>0</v>
      </c>
      <c r="BM2949" s="109">
        <f t="shared" ref="BM2949:BM3012" si="972">BM2948+$BQ$14</f>
        <v>-4.1824244070250893</v>
      </c>
      <c r="BN2949" s="213"/>
      <c r="BR2949" s="228"/>
      <c r="BS2949" s="311"/>
      <c r="BT2949" s="3"/>
      <c r="BU2949" s="213"/>
      <c r="BV2949" s="213"/>
      <c r="BW2949" s="291"/>
    </row>
    <row r="2950" spans="1:75" x14ac:dyDescent="0.2">
      <c r="A2950" s="210"/>
      <c r="B2950" s="211"/>
      <c r="C2950" s="848" t="str">
        <f ca="1">IF(ISERR(AVERAGE(INDIRECT("B"&amp;(ROW()-INT($B$1/2))):INDIRECT("B"&amp;(ROW()+INT($B$1/2))))),"",AVERAGE(INDIRECT("B"&amp;(ROW()-INT($B$1/2))):INDIRECT("B"&amp;(ROW()+INT($B$1/2)))))</f>
        <v/>
      </c>
      <c r="D2950" s="848">
        <f t="shared" si="966"/>
        <v>0</v>
      </c>
      <c r="E2950" s="864"/>
      <c r="F2950" s="15"/>
      <c r="G2950" s="3"/>
      <c r="H2950" s="3"/>
      <c r="I2950" s="3"/>
      <c r="J2950" s="3"/>
      <c r="K2950" s="3"/>
      <c r="L2950" s="554"/>
      <c r="M2950" s="545"/>
      <c r="N2950" s="546"/>
      <c r="O2950" s="5"/>
      <c r="P2950" s="216"/>
      <c r="Q2950" s="217"/>
      <c r="R2950" s="218"/>
      <c r="S2950" s="219">
        <f t="shared" si="964"/>
        <v>0</v>
      </c>
      <c r="T2950" s="220">
        <f t="shared" si="965"/>
        <v>0</v>
      </c>
      <c r="U2950" s="214">
        <f t="shared" si="962"/>
        <v>0</v>
      </c>
      <c r="W2950" s="221"/>
      <c r="X2950" s="222"/>
      <c r="Y2950" s="222"/>
      <c r="Z2950" s="223"/>
      <c r="AA2950" s="222"/>
      <c r="AB2950" s="224"/>
      <c r="AC2950" s="225"/>
      <c r="AD2950" s="2">
        <f t="shared" si="968"/>
        <v>0</v>
      </c>
      <c r="AE2950" s="2">
        <f t="shared" si="969"/>
        <v>0</v>
      </c>
      <c r="AF2950" s="226"/>
      <c r="AG2950" s="219">
        <f t="shared" ref="AG2950:AG3013" si="973">AG2949+IF(AD2950&lt;&gt;0,1.852*60*1000*((ACOS((SIN((AD2949/180)*PI()))*(SIN((AD2950/180)*PI()))+(COS((AD2949/180)*PI()))*(COS((AD2950/180)*PI()))*(COS((AE2950/180)*PI()-(AE2949/180)*PI())))/PI())*180),0)</f>
        <v>0</v>
      </c>
      <c r="AH2950" s="234">
        <f t="shared" ref="AH2950:AH3013" si="974">AH2949+IF(AD2950&lt;&gt;0,1.852*60*0.6213712*((ACOS((SIN((AD2949/180)*PI()))*(SIN((AD2950/180)*PI()))+(COS((AD2949/180)*PI()))*(COS((AD2950/180)*PI()))*(COS((AE2950/180)*PI()-(AE2949/180)*PI())))/PI())*180),0)</f>
        <v>0</v>
      </c>
      <c r="AI2950" s="214">
        <f t="shared" si="963"/>
        <v>0</v>
      </c>
      <c r="AK2950" s="229">
        <f t="shared" ref="AK2950:AK3013" si="975">IF(AL2950&gt;0,AK2949+$AO$1,0)</f>
        <v>0</v>
      </c>
      <c r="AL2950" s="226"/>
      <c r="AM2950" s="15"/>
      <c r="AN2950" s="232" t="e">
        <f t="shared" ref="AN2950:AN3013" si="976">(42341.84/MAX(AK2950:AK7546))*AK2950*0.0006213712</f>
        <v>#DIV/0!</v>
      </c>
      <c r="AO2950" s="214">
        <f t="shared" si="970"/>
        <v>0</v>
      </c>
      <c r="AQ2950" s="210"/>
      <c r="AR2950" s="231"/>
      <c r="AS2950" s="15"/>
      <c r="AT2950" s="232">
        <f t="shared" ref="AT2950:AT3013" si="977">IF(AQ2950&gt;0,(26.3/(MAX($AQ$4:$AQ$4600)*0.0006213712))*AQ2950*0.0006213712,0)</f>
        <v>0</v>
      </c>
      <c r="AU2950" s="235">
        <f t="shared" ref="AU2950:AU3013" si="978">(AR2950*3.28084)+(AW$4)</f>
        <v>0</v>
      </c>
      <c r="AY2950" s="210"/>
      <c r="AZ2950" s="231"/>
      <c r="BA2950" s="15"/>
      <c r="BB2950" s="232">
        <f t="shared" si="967"/>
        <v>0</v>
      </c>
      <c r="BC2950" s="235">
        <f t="shared" ref="BC2950:BC3013" si="979">AZ2950+BE$4</f>
        <v>0</v>
      </c>
      <c r="BG2950" s="210"/>
      <c r="BH2950" s="231"/>
      <c r="BI2950" s="15"/>
      <c r="BJ2950" s="232">
        <f t="shared" si="971"/>
        <v>0</v>
      </c>
      <c r="BK2950" s="235">
        <f t="shared" ref="BK2950:BK3013" si="980">BH2950*BM2950</f>
        <v>0</v>
      </c>
      <c r="BM2950" s="109">
        <f t="shared" si="972"/>
        <v>-4.184256744522826</v>
      </c>
      <c r="BN2950" s="213"/>
      <c r="BR2950" s="228"/>
      <c r="BS2950" s="311"/>
      <c r="BT2950" s="3"/>
      <c r="BU2950" s="213"/>
      <c r="BV2950" s="213"/>
      <c r="BW2950" s="291"/>
    </row>
    <row r="2951" spans="1:75" x14ac:dyDescent="0.2">
      <c r="A2951" s="210"/>
      <c r="B2951" s="211"/>
      <c r="C2951" s="848" t="str">
        <f ca="1">IF(ISERR(AVERAGE(INDIRECT("B"&amp;(ROW()-INT($B$1/2))):INDIRECT("B"&amp;(ROW()+INT($B$1/2))))),"",AVERAGE(INDIRECT("B"&amp;(ROW()-INT($B$1/2))):INDIRECT("B"&amp;(ROW()+INT($B$1/2)))))</f>
        <v/>
      </c>
      <c r="D2951" s="848">
        <f t="shared" si="966"/>
        <v>0</v>
      </c>
      <c r="E2951" s="864"/>
      <c r="F2951" s="15"/>
      <c r="G2951" s="3"/>
      <c r="H2951" s="3"/>
      <c r="I2951" s="3"/>
      <c r="J2951" s="3"/>
      <c r="K2951" s="3"/>
      <c r="L2951" s="554"/>
      <c r="M2951" s="545"/>
      <c r="N2951" s="546"/>
      <c r="O2951" s="5"/>
      <c r="P2951" s="216"/>
      <c r="Q2951" s="217"/>
      <c r="R2951" s="218"/>
      <c r="S2951" s="219">
        <f t="shared" si="964"/>
        <v>0</v>
      </c>
      <c r="T2951" s="220">
        <f t="shared" si="965"/>
        <v>0</v>
      </c>
      <c r="U2951" s="214">
        <f t="shared" ref="U2951:U3014" si="981">R2951*3.28084</f>
        <v>0</v>
      </c>
      <c r="W2951" s="221"/>
      <c r="X2951" s="222"/>
      <c r="Y2951" s="222"/>
      <c r="Z2951" s="223"/>
      <c r="AA2951" s="222"/>
      <c r="AB2951" s="224"/>
      <c r="AC2951" s="225"/>
      <c r="AD2951" s="2">
        <f t="shared" si="968"/>
        <v>0</v>
      </c>
      <c r="AE2951" s="2">
        <f t="shared" si="969"/>
        <v>0</v>
      </c>
      <c r="AF2951" s="226"/>
      <c r="AG2951" s="219">
        <f t="shared" si="973"/>
        <v>0</v>
      </c>
      <c r="AH2951" s="234">
        <f t="shared" si="974"/>
        <v>0</v>
      </c>
      <c r="AI2951" s="214">
        <f t="shared" ref="AI2951:AI3014" si="982">AF2951*3.28084</f>
        <v>0</v>
      </c>
      <c r="AK2951" s="229">
        <f t="shared" si="975"/>
        <v>0</v>
      </c>
      <c r="AL2951" s="226"/>
      <c r="AM2951" s="15"/>
      <c r="AN2951" s="232" t="e">
        <f t="shared" si="976"/>
        <v>#DIV/0!</v>
      </c>
      <c r="AO2951" s="214">
        <f t="shared" si="970"/>
        <v>0</v>
      </c>
      <c r="AQ2951" s="210"/>
      <c r="AR2951" s="231"/>
      <c r="AS2951" s="15"/>
      <c r="AT2951" s="232">
        <f t="shared" si="977"/>
        <v>0</v>
      </c>
      <c r="AU2951" s="235">
        <f t="shared" si="978"/>
        <v>0</v>
      </c>
      <c r="AY2951" s="210"/>
      <c r="AZ2951" s="231"/>
      <c r="BA2951" s="15"/>
      <c r="BB2951" s="232">
        <f t="shared" si="967"/>
        <v>0</v>
      </c>
      <c r="BC2951" s="235">
        <f t="shared" si="979"/>
        <v>0</v>
      </c>
      <c r="BG2951" s="210"/>
      <c r="BH2951" s="231"/>
      <c r="BI2951" s="15"/>
      <c r="BJ2951" s="232">
        <f t="shared" si="971"/>
        <v>0</v>
      </c>
      <c r="BK2951" s="235">
        <f t="shared" si="980"/>
        <v>0</v>
      </c>
      <c r="BM2951" s="109">
        <f t="shared" si="972"/>
        <v>-4.1860890820205627</v>
      </c>
      <c r="BN2951" s="213"/>
      <c r="BR2951" s="228"/>
      <c r="BS2951" s="311"/>
      <c r="BT2951" s="3"/>
      <c r="BU2951" s="213"/>
      <c r="BV2951" s="213"/>
      <c r="BW2951" s="291"/>
    </row>
    <row r="2952" spans="1:75" x14ac:dyDescent="0.2">
      <c r="A2952" s="210"/>
      <c r="B2952" s="211"/>
      <c r="C2952" s="848" t="str">
        <f ca="1">IF(ISERR(AVERAGE(INDIRECT("B"&amp;(ROW()-INT($B$1/2))):INDIRECT("B"&amp;(ROW()+INT($B$1/2))))),"",AVERAGE(INDIRECT("B"&amp;(ROW()-INT($B$1/2))):INDIRECT("B"&amp;(ROW()+INT($B$1/2)))))</f>
        <v/>
      </c>
      <c r="D2952" s="848">
        <f t="shared" si="966"/>
        <v>0</v>
      </c>
      <c r="E2952" s="864"/>
      <c r="F2952" s="15"/>
      <c r="G2952" s="3"/>
      <c r="H2952" s="3"/>
      <c r="I2952" s="3"/>
      <c r="J2952" s="3"/>
      <c r="K2952" s="3"/>
      <c r="L2952" s="554"/>
      <c r="M2952" s="545"/>
      <c r="N2952" s="546"/>
      <c r="O2952" s="5"/>
      <c r="P2952" s="216"/>
      <c r="Q2952" s="217"/>
      <c r="R2952" s="218"/>
      <c r="S2952" s="219">
        <f t="shared" si="964"/>
        <v>0</v>
      </c>
      <c r="T2952" s="220">
        <f t="shared" si="965"/>
        <v>0</v>
      </c>
      <c r="U2952" s="214">
        <f t="shared" si="981"/>
        <v>0</v>
      </c>
      <c r="W2952" s="221"/>
      <c r="X2952" s="222"/>
      <c r="Y2952" s="222"/>
      <c r="Z2952" s="223"/>
      <c r="AA2952" s="222"/>
      <c r="AB2952" s="224"/>
      <c r="AC2952" s="225"/>
      <c r="AD2952" s="2">
        <f t="shared" si="968"/>
        <v>0</v>
      </c>
      <c r="AE2952" s="2">
        <f t="shared" si="969"/>
        <v>0</v>
      </c>
      <c r="AF2952" s="226"/>
      <c r="AG2952" s="219">
        <f t="shared" si="973"/>
        <v>0</v>
      </c>
      <c r="AH2952" s="234">
        <f t="shared" si="974"/>
        <v>0</v>
      </c>
      <c r="AI2952" s="214">
        <f t="shared" si="982"/>
        <v>0</v>
      </c>
      <c r="AK2952" s="229">
        <f t="shared" si="975"/>
        <v>0</v>
      </c>
      <c r="AL2952" s="226"/>
      <c r="AM2952" s="15"/>
      <c r="AN2952" s="232" t="e">
        <f t="shared" si="976"/>
        <v>#DIV/0!</v>
      </c>
      <c r="AO2952" s="214">
        <f t="shared" si="970"/>
        <v>0</v>
      </c>
      <c r="AQ2952" s="210"/>
      <c r="AR2952" s="231"/>
      <c r="AS2952" s="15"/>
      <c r="AT2952" s="232">
        <f t="shared" si="977"/>
        <v>0</v>
      </c>
      <c r="AU2952" s="235">
        <f t="shared" si="978"/>
        <v>0</v>
      </c>
      <c r="AY2952" s="210"/>
      <c r="AZ2952" s="231"/>
      <c r="BA2952" s="15"/>
      <c r="BB2952" s="232">
        <f t="shared" si="967"/>
        <v>0</v>
      </c>
      <c r="BC2952" s="235">
        <f t="shared" si="979"/>
        <v>0</v>
      </c>
      <c r="BG2952" s="210"/>
      <c r="BH2952" s="231"/>
      <c r="BI2952" s="15"/>
      <c r="BJ2952" s="232">
        <f t="shared" si="971"/>
        <v>0</v>
      </c>
      <c r="BK2952" s="235">
        <f t="shared" si="980"/>
        <v>0</v>
      </c>
      <c r="BM2952" s="109">
        <f t="shared" si="972"/>
        <v>-4.1879214195182994</v>
      </c>
      <c r="BN2952" s="213"/>
      <c r="BR2952" s="228"/>
      <c r="BS2952" s="311"/>
      <c r="BT2952" s="3"/>
      <c r="BU2952" s="213"/>
      <c r="BV2952" s="213"/>
      <c r="BW2952" s="291"/>
    </row>
    <row r="2953" spans="1:75" x14ac:dyDescent="0.2">
      <c r="A2953" s="210"/>
      <c r="B2953" s="211"/>
      <c r="C2953" s="848" t="str">
        <f ca="1">IF(ISERR(AVERAGE(INDIRECT("B"&amp;(ROW()-INT($B$1/2))):INDIRECT("B"&amp;(ROW()+INT($B$1/2))))),"",AVERAGE(INDIRECT("B"&amp;(ROW()-INT($B$1/2))):INDIRECT("B"&amp;(ROW()+INT($B$1/2)))))</f>
        <v/>
      </c>
      <c r="D2953" s="848">
        <f t="shared" si="966"/>
        <v>0</v>
      </c>
      <c r="E2953" s="864"/>
      <c r="F2953" s="15"/>
      <c r="G2953" s="3"/>
      <c r="H2953" s="3"/>
      <c r="I2953" s="3"/>
      <c r="J2953" s="3"/>
      <c r="K2953" s="3"/>
      <c r="L2953" s="554"/>
      <c r="M2953" s="545"/>
      <c r="N2953" s="546"/>
      <c r="O2953" s="5"/>
      <c r="P2953" s="216"/>
      <c r="Q2953" s="217"/>
      <c r="R2953" s="218"/>
      <c r="S2953" s="219">
        <f t="shared" ref="S2953:S3016" si="983">S2952+IF(P2953&lt;&gt;0,1.852*60*1000*((ACOS((SIN((P2952/180)*PI()))*(SIN((P2953/180)*PI()))+(COS((P2952/180)*PI()))*(COS((P2953/180)*PI()))*(COS((Q2953/180)*PI()-(Q2952/180)*PI())))/PI())*180),0)</f>
        <v>0</v>
      </c>
      <c r="T2953" s="220">
        <f t="shared" ref="T2953:T3016" si="984">T2952+IF(P2953&lt;&gt;0,1.852*60*0.6213712*((ACOS((SIN((P2952/180)*PI()))*(SIN((P2953/180)*PI()))+(COS((P2952/180)*PI()))*(COS((P2953/180)*PI()))*(COS((Q2953/180)*PI()-(Q2952/180)*PI())))/PI())*180),0)</f>
        <v>0</v>
      </c>
      <c r="U2953" s="214">
        <f t="shared" si="981"/>
        <v>0</v>
      </c>
      <c r="W2953" s="221"/>
      <c r="X2953" s="222"/>
      <c r="Y2953" s="222"/>
      <c r="Z2953" s="223"/>
      <c r="AA2953" s="222"/>
      <c r="AB2953" s="224"/>
      <c r="AC2953" s="225"/>
      <c r="AD2953" s="2">
        <f t="shared" si="968"/>
        <v>0</v>
      </c>
      <c r="AE2953" s="2">
        <f t="shared" si="969"/>
        <v>0</v>
      </c>
      <c r="AF2953" s="226"/>
      <c r="AG2953" s="219">
        <f t="shared" si="973"/>
        <v>0</v>
      </c>
      <c r="AH2953" s="234">
        <f t="shared" si="974"/>
        <v>0</v>
      </c>
      <c r="AI2953" s="214">
        <f t="shared" si="982"/>
        <v>0</v>
      </c>
      <c r="AK2953" s="229">
        <f t="shared" si="975"/>
        <v>0</v>
      </c>
      <c r="AL2953" s="226"/>
      <c r="AM2953" s="15"/>
      <c r="AN2953" s="232" t="e">
        <f t="shared" si="976"/>
        <v>#DIV/0!</v>
      </c>
      <c r="AO2953" s="214">
        <f t="shared" si="970"/>
        <v>0</v>
      </c>
      <c r="AQ2953" s="210"/>
      <c r="AR2953" s="231"/>
      <c r="AS2953" s="15"/>
      <c r="AT2953" s="232">
        <f t="shared" si="977"/>
        <v>0</v>
      </c>
      <c r="AU2953" s="235">
        <f t="shared" si="978"/>
        <v>0</v>
      </c>
      <c r="AY2953" s="210"/>
      <c r="AZ2953" s="231"/>
      <c r="BA2953" s="15"/>
      <c r="BB2953" s="232">
        <f t="shared" si="967"/>
        <v>0</v>
      </c>
      <c r="BC2953" s="235">
        <f t="shared" si="979"/>
        <v>0</v>
      </c>
      <c r="BG2953" s="210"/>
      <c r="BH2953" s="231"/>
      <c r="BI2953" s="15"/>
      <c r="BJ2953" s="232">
        <f t="shared" si="971"/>
        <v>0</v>
      </c>
      <c r="BK2953" s="235">
        <f t="shared" si="980"/>
        <v>0</v>
      </c>
      <c r="BM2953" s="109">
        <f t="shared" si="972"/>
        <v>-4.1897537570160361</v>
      </c>
      <c r="BN2953" s="213"/>
      <c r="BR2953" s="228"/>
      <c r="BS2953" s="311"/>
      <c r="BT2953" s="3"/>
      <c r="BU2953" s="213"/>
      <c r="BV2953" s="213"/>
      <c r="BW2953" s="291"/>
    </row>
    <row r="2954" spans="1:75" x14ac:dyDescent="0.2">
      <c r="A2954" s="210"/>
      <c r="B2954" s="211"/>
      <c r="C2954" s="848" t="str">
        <f ca="1">IF(ISERR(AVERAGE(INDIRECT("B"&amp;(ROW()-INT($B$1/2))):INDIRECT("B"&amp;(ROW()+INT($B$1/2))))),"",AVERAGE(INDIRECT("B"&amp;(ROW()-INT($B$1/2))):INDIRECT("B"&amp;(ROW()+INT($B$1/2)))))</f>
        <v/>
      </c>
      <c r="D2954" s="848">
        <f t="shared" si="966"/>
        <v>0</v>
      </c>
      <c r="E2954" s="864"/>
      <c r="F2954" s="15"/>
      <c r="G2954" s="3"/>
      <c r="H2954" s="3"/>
      <c r="I2954" s="3"/>
      <c r="J2954" s="3"/>
      <c r="K2954" s="3"/>
      <c r="L2954" s="554"/>
      <c r="M2954" s="545"/>
      <c r="N2954" s="546"/>
      <c r="O2954" s="5"/>
      <c r="P2954" s="216"/>
      <c r="Q2954" s="217"/>
      <c r="R2954" s="218"/>
      <c r="S2954" s="219">
        <f t="shared" si="983"/>
        <v>0</v>
      </c>
      <c r="T2954" s="220">
        <f t="shared" si="984"/>
        <v>0</v>
      </c>
      <c r="U2954" s="214">
        <f t="shared" si="981"/>
        <v>0</v>
      </c>
      <c r="W2954" s="221"/>
      <c r="X2954" s="222"/>
      <c r="Y2954" s="222"/>
      <c r="Z2954" s="223"/>
      <c r="AA2954" s="222"/>
      <c r="AB2954" s="224"/>
      <c r="AC2954" s="225"/>
      <c r="AD2954" s="2">
        <f t="shared" si="968"/>
        <v>0</v>
      </c>
      <c r="AE2954" s="2">
        <f t="shared" si="969"/>
        <v>0</v>
      </c>
      <c r="AF2954" s="226"/>
      <c r="AG2954" s="219">
        <f t="shared" si="973"/>
        <v>0</v>
      </c>
      <c r="AH2954" s="234">
        <f t="shared" si="974"/>
        <v>0</v>
      </c>
      <c r="AI2954" s="214">
        <f t="shared" si="982"/>
        <v>0</v>
      </c>
      <c r="AK2954" s="229">
        <f t="shared" si="975"/>
        <v>0</v>
      </c>
      <c r="AL2954" s="226"/>
      <c r="AM2954" s="15"/>
      <c r="AN2954" s="232" t="e">
        <f t="shared" si="976"/>
        <v>#DIV/0!</v>
      </c>
      <c r="AO2954" s="214">
        <f t="shared" si="970"/>
        <v>0</v>
      </c>
      <c r="AQ2954" s="210"/>
      <c r="AR2954" s="231"/>
      <c r="AS2954" s="15"/>
      <c r="AT2954" s="232">
        <f t="shared" si="977"/>
        <v>0</v>
      </c>
      <c r="AU2954" s="235">
        <f t="shared" si="978"/>
        <v>0</v>
      </c>
      <c r="AY2954" s="210"/>
      <c r="AZ2954" s="231"/>
      <c r="BA2954" s="15"/>
      <c r="BB2954" s="232">
        <f t="shared" si="967"/>
        <v>0</v>
      </c>
      <c r="BC2954" s="235">
        <f t="shared" si="979"/>
        <v>0</v>
      </c>
      <c r="BG2954" s="210"/>
      <c r="BH2954" s="231"/>
      <c r="BI2954" s="15"/>
      <c r="BJ2954" s="232">
        <f t="shared" si="971"/>
        <v>0</v>
      </c>
      <c r="BK2954" s="235">
        <f t="shared" si="980"/>
        <v>0</v>
      </c>
      <c r="BM2954" s="109">
        <f t="shared" si="972"/>
        <v>-4.1915860945137728</v>
      </c>
      <c r="BN2954" s="213"/>
      <c r="BR2954" s="228"/>
      <c r="BS2954" s="311"/>
      <c r="BT2954" s="3"/>
      <c r="BU2954" s="213"/>
      <c r="BV2954" s="213"/>
      <c r="BW2954" s="291"/>
    </row>
    <row r="2955" spans="1:75" x14ac:dyDescent="0.2">
      <c r="A2955" s="210"/>
      <c r="B2955" s="211"/>
      <c r="C2955" s="848" t="str">
        <f ca="1">IF(ISERR(AVERAGE(INDIRECT("B"&amp;(ROW()-INT($B$1/2))):INDIRECT("B"&amp;(ROW()+INT($B$1/2))))),"",AVERAGE(INDIRECT("B"&amp;(ROW()-INT($B$1/2))):INDIRECT("B"&amp;(ROW()+INT($B$1/2)))))</f>
        <v/>
      </c>
      <c r="D2955" s="848">
        <f t="shared" si="966"/>
        <v>0</v>
      </c>
      <c r="E2955" s="864"/>
      <c r="F2955" s="15"/>
      <c r="G2955" s="3"/>
      <c r="H2955" s="3"/>
      <c r="I2955" s="3"/>
      <c r="J2955" s="3"/>
      <c r="K2955" s="3"/>
      <c r="L2955" s="554"/>
      <c r="M2955" s="545"/>
      <c r="N2955" s="546"/>
      <c r="O2955" s="5"/>
      <c r="P2955" s="216"/>
      <c r="Q2955" s="217"/>
      <c r="R2955" s="218"/>
      <c r="S2955" s="219">
        <f t="shared" si="983"/>
        <v>0</v>
      </c>
      <c r="T2955" s="220">
        <f t="shared" si="984"/>
        <v>0</v>
      </c>
      <c r="U2955" s="214">
        <f t="shared" si="981"/>
        <v>0</v>
      </c>
      <c r="W2955" s="221"/>
      <c r="X2955" s="222"/>
      <c r="Y2955" s="222"/>
      <c r="Z2955" s="223"/>
      <c r="AA2955" s="222"/>
      <c r="AB2955" s="224"/>
      <c r="AC2955" s="225"/>
      <c r="AD2955" s="2">
        <f t="shared" si="968"/>
        <v>0</v>
      </c>
      <c r="AE2955" s="2">
        <f t="shared" si="969"/>
        <v>0</v>
      </c>
      <c r="AF2955" s="226"/>
      <c r="AG2955" s="219">
        <f t="shared" si="973"/>
        <v>0</v>
      </c>
      <c r="AH2955" s="234">
        <f t="shared" si="974"/>
        <v>0</v>
      </c>
      <c r="AI2955" s="214">
        <f t="shared" si="982"/>
        <v>0</v>
      </c>
      <c r="AK2955" s="229">
        <f t="shared" si="975"/>
        <v>0</v>
      </c>
      <c r="AL2955" s="226"/>
      <c r="AM2955" s="15"/>
      <c r="AN2955" s="232" t="e">
        <f t="shared" si="976"/>
        <v>#DIV/0!</v>
      </c>
      <c r="AO2955" s="214">
        <f t="shared" si="970"/>
        <v>0</v>
      </c>
      <c r="AQ2955" s="210"/>
      <c r="AR2955" s="231"/>
      <c r="AS2955" s="15"/>
      <c r="AT2955" s="232">
        <f t="shared" si="977"/>
        <v>0</v>
      </c>
      <c r="AU2955" s="235">
        <f t="shared" si="978"/>
        <v>0</v>
      </c>
      <c r="AY2955" s="210"/>
      <c r="AZ2955" s="231"/>
      <c r="BA2955" s="15"/>
      <c r="BB2955" s="232">
        <f t="shared" si="967"/>
        <v>0</v>
      </c>
      <c r="BC2955" s="235">
        <f t="shared" si="979"/>
        <v>0</v>
      </c>
      <c r="BG2955" s="210"/>
      <c r="BH2955" s="231"/>
      <c r="BI2955" s="15"/>
      <c r="BJ2955" s="232">
        <f t="shared" si="971"/>
        <v>0</v>
      </c>
      <c r="BK2955" s="235">
        <f t="shared" si="980"/>
        <v>0</v>
      </c>
      <c r="BM2955" s="109">
        <f t="shared" si="972"/>
        <v>-4.1934184320115095</v>
      </c>
      <c r="BN2955" s="213"/>
      <c r="BR2955" s="228"/>
      <c r="BS2955" s="311"/>
      <c r="BT2955" s="3"/>
      <c r="BU2955" s="213"/>
      <c r="BV2955" s="213"/>
      <c r="BW2955" s="291"/>
    </row>
    <row r="2956" spans="1:75" x14ac:dyDescent="0.2">
      <c r="A2956" s="210"/>
      <c r="B2956" s="211"/>
      <c r="C2956" s="848" t="str">
        <f ca="1">IF(ISERR(AVERAGE(INDIRECT("B"&amp;(ROW()-INT($B$1/2))):INDIRECT("B"&amp;(ROW()+INT($B$1/2))))),"",AVERAGE(INDIRECT("B"&amp;(ROW()-INT($B$1/2))):INDIRECT("B"&amp;(ROW()+INT($B$1/2)))))</f>
        <v/>
      </c>
      <c r="D2956" s="848">
        <f t="shared" si="966"/>
        <v>0</v>
      </c>
      <c r="E2956" s="864"/>
      <c r="F2956" s="15"/>
      <c r="G2956" s="3"/>
      <c r="H2956" s="3"/>
      <c r="I2956" s="3"/>
      <c r="J2956" s="3"/>
      <c r="K2956" s="3"/>
      <c r="L2956" s="554"/>
      <c r="M2956" s="545"/>
      <c r="N2956" s="546"/>
      <c r="O2956" s="5"/>
      <c r="P2956" s="216"/>
      <c r="Q2956" s="217"/>
      <c r="R2956" s="218"/>
      <c r="S2956" s="219">
        <f t="shared" si="983"/>
        <v>0</v>
      </c>
      <c r="T2956" s="220">
        <f t="shared" si="984"/>
        <v>0</v>
      </c>
      <c r="U2956" s="214">
        <f t="shared" si="981"/>
        <v>0</v>
      </c>
      <c r="W2956" s="221"/>
      <c r="X2956" s="222"/>
      <c r="Y2956" s="222"/>
      <c r="Z2956" s="223"/>
      <c r="AA2956" s="222"/>
      <c r="AB2956" s="224"/>
      <c r="AC2956" s="225"/>
      <c r="AD2956" s="2">
        <f t="shared" si="968"/>
        <v>0</v>
      </c>
      <c r="AE2956" s="2">
        <f t="shared" si="969"/>
        <v>0</v>
      </c>
      <c r="AF2956" s="226"/>
      <c r="AG2956" s="219">
        <f t="shared" si="973"/>
        <v>0</v>
      </c>
      <c r="AH2956" s="234">
        <f t="shared" si="974"/>
        <v>0</v>
      </c>
      <c r="AI2956" s="214">
        <f t="shared" si="982"/>
        <v>0</v>
      </c>
      <c r="AK2956" s="229">
        <f t="shared" si="975"/>
        <v>0</v>
      </c>
      <c r="AL2956" s="226"/>
      <c r="AM2956" s="15"/>
      <c r="AN2956" s="232" t="e">
        <f t="shared" si="976"/>
        <v>#DIV/0!</v>
      </c>
      <c r="AO2956" s="214">
        <f t="shared" si="970"/>
        <v>0</v>
      </c>
      <c r="AQ2956" s="210"/>
      <c r="AR2956" s="231"/>
      <c r="AS2956" s="15"/>
      <c r="AT2956" s="232">
        <f t="shared" si="977"/>
        <v>0</v>
      </c>
      <c r="AU2956" s="235">
        <f t="shared" si="978"/>
        <v>0</v>
      </c>
      <c r="AY2956" s="210"/>
      <c r="AZ2956" s="231"/>
      <c r="BA2956" s="15"/>
      <c r="BB2956" s="232">
        <f t="shared" si="967"/>
        <v>0</v>
      </c>
      <c r="BC2956" s="235">
        <f t="shared" si="979"/>
        <v>0</v>
      </c>
      <c r="BG2956" s="210"/>
      <c r="BH2956" s="231"/>
      <c r="BI2956" s="15"/>
      <c r="BJ2956" s="232">
        <f t="shared" si="971"/>
        <v>0</v>
      </c>
      <c r="BK2956" s="235">
        <f t="shared" si="980"/>
        <v>0</v>
      </c>
      <c r="BM2956" s="109">
        <f t="shared" si="972"/>
        <v>-4.1952507695092462</v>
      </c>
      <c r="BN2956" s="213"/>
      <c r="BR2956" s="228"/>
      <c r="BS2956" s="311"/>
      <c r="BT2956" s="3"/>
      <c r="BU2956" s="213"/>
      <c r="BV2956" s="213"/>
      <c r="BW2956" s="291"/>
    </row>
    <row r="2957" spans="1:75" x14ac:dyDescent="0.2">
      <c r="A2957" s="210"/>
      <c r="B2957" s="211"/>
      <c r="C2957" s="848" t="str">
        <f ca="1">IF(ISERR(AVERAGE(INDIRECT("B"&amp;(ROW()-INT($B$1/2))):INDIRECT("B"&amp;(ROW()+INT($B$1/2))))),"",AVERAGE(INDIRECT("B"&amp;(ROW()-INT($B$1/2))):INDIRECT("B"&amp;(ROW()+INT($B$1/2)))))</f>
        <v/>
      </c>
      <c r="D2957" s="848">
        <f t="shared" si="966"/>
        <v>0</v>
      </c>
      <c r="E2957" s="864"/>
      <c r="F2957" s="15"/>
      <c r="G2957" s="3"/>
      <c r="H2957" s="3"/>
      <c r="I2957" s="3"/>
      <c r="J2957" s="3"/>
      <c r="K2957" s="3"/>
      <c r="L2957" s="554"/>
      <c r="M2957" s="545"/>
      <c r="N2957" s="546"/>
      <c r="O2957" s="5"/>
      <c r="P2957" s="216"/>
      <c r="Q2957" s="217"/>
      <c r="R2957" s="218"/>
      <c r="S2957" s="219">
        <f t="shared" si="983"/>
        <v>0</v>
      </c>
      <c r="T2957" s="220">
        <f t="shared" si="984"/>
        <v>0</v>
      </c>
      <c r="U2957" s="214">
        <f t="shared" si="981"/>
        <v>0</v>
      </c>
      <c r="W2957" s="221"/>
      <c r="X2957" s="222"/>
      <c r="Y2957" s="222"/>
      <c r="Z2957" s="223"/>
      <c r="AA2957" s="222"/>
      <c r="AB2957" s="224"/>
      <c r="AC2957" s="225"/>
      <c r="AD2957" s="2">
        <f t="shared" si="968"/>
        <v>0</v>
      </c>
      <c r="AE2957" s="2">
        <f t="shared" si="969"/>
        <v>0</v>
      </c>
      <c r="AF2957" s="226"/>
      <c r="AG2957" s="219">
        <f t="shared" si="973"/>
        <v>0</v>
      </c>
      <c r="AH2957" s="234">
        <f t="shared" si="974"/>
        <v>0</v>
      </c>
      <c r="AI2957" s="214">
        <f t="shared" si="982"/>
        <v>0</v>
      </c>
      <c r="AK2957" s="229">
        <f t="shared" si="975"/>
        <v>0</v>
      </c>
      <c r="AL2957" s="226"/>
      <c r="AM2957" s="15"/>
      <c r="AN2957" s="232" t="e">
        <f t="shared" si="976"/>
        <v>#DIV/0!</v>
      </c>
      <c r="AO2957" s="214">
        <f t="shared" si="970"/>
        <v>0</v>
      </c>
      <c r="AQ2957" s="210"/>
      <c r="AR2957" s="231"/>
      <c r="AS2957" s="15"/>
      <c r="AT2957" s="232">
        <f t="shared" si="977"/>
        <v>0</v>
      </c>
      <c r="AU2957" s="235">
        <f t="shared" si="978"/>
        <v>0</v>
      </c>
      <c r="AY2957" s="210"/>
      <c r="AZ2957" s="231"/>
      <c r="BA2957" s="15"/>
      <c r="BB2957" s="232">
        <f t="shared" si="967"/>
        <v>0</v>
      </c>
      <c r="BC2957" s="235">
        <f t="shared" si="979"/>
        <v>0</v>
      </c>
      <c r="BG2957" s="210"/>
      <c r="BH2957" s="231"/>
      <c r="BI2957" s="15"/>
      <c r="BJ2957" s="232">
        <f t="shared" si="971"/>
        <v>0</v>
      </c>
      <c r="BK2957" s="235">
        <f t="shared" si="980"/>
        <v>0</v>
      </c>
      <c r="BM2957" s="109">
        <f t="shared" si="972"/>
        <v>-4.1970831070069829</v>
      </c>
      <c r="BN2957" s="213"/>
      <c r="BR2957" s="228"/>
      <c r="BS2957" s="311"/>
      <c r="BT2957" s="3"/>
      <c r="BU2957" s="213"/>
      <c r="BV2957" s="213"/>
      <c r="BW2957" s="291"/>
    </row>
    <row r="2958" spans="1:75" x14ac:dyDescent="0.2">
      <c r="A2958" s="210"/>
      <c r="B2958" s="211"/>
      <c r="C2958" s="848" t="str">
        <f ca="1">IF(ISERR(AVERAGE(INDIRECT("B"&amp;(ROW()-INT($B$1/2))):INDIRECT("B"&amp;(ROW()+INT($B$1/2))))),"",AVERAGE(INDIRECT("B"&amp;(ROW()-INT($B$1/2))):INDIRECT("B"&amp;(ROW()+INT($B$1/2)))))</f>
        <v/>
      </c>
      <c r="D2958" s="848">
        <f t="shared" si="966"/>
        <v>0</v>
      </c>
      <c r="E2958" s="864"/>
      <c r="F2958" s="15"/>
      <c r="G2958" s="3"/>
      <c r="H2958" s="3"/>
      <c r="I2958" s="3"/>
      <c r="J2958" s="3"/>
      <c r="K2958" s="3"/>
      <c r="L2958" s="554"/>
      <c r="M2958" s="545"/>
      <c r="N2958" s="546"/>
      <c r="O2958" s="5"/>
      <c r="P2958" s="216"/>
      <c r="Q2958" s="217"/>
      <c r="R2958" s="218"/>
      <c r="S2958" s="219">
        <f t="shared" si="983"/>
        <v>0</v>
      </c>
      <c r="T2958" s="220">
        <f t="shared" si="984"/>
        <v>0</v>
      </c>
      <c r="U2958" s="214">
        <f t="shared" si="981"/>
        <v>0</v>
      </c>
      <c r="W2958" s="221"/>
      <c r="X2958" s="222"/>
      <c r="Y2958" s="222"/>
      <c r="Z2958" s="223"/>
      <c r="AA2958" s="222"/>
      <c r="AB2958" s="224"/>
      <c r="AC2958" s="225"/>
      <c r="AD2958" s="2">
        <f t="shared" si="968"/>
        <v>0</v>
      </c>
      <c r="AE2958" s="2">
        <f t="shared" si="969"/>
        <v>0</v>
      </c>
      <c r="AF2958" s="226"/>
      <c r="AG2958" s="219">
        <f t="shared" si="973"/>
        <v>0</v>
      </c>
      <c r="AH2958" s="234">
        <f t="shared" si="974"/>
        <v>0</v>
      </c>
      <c r="AI2958" s="214">
        <f t="shared" si="982"/>
        <v>0</v>
      </c>
      <c r="AK2958" s="229">
        <f t="shared" si="975"/>
        <v>0</v>
      </c>
      <c r="AL2958" s="226"/>
      <c r="AM2958" s="15"/>
      <c r="AN2958" s="232" t="e">
        <f t="shared" si="976"/>
        <v>#DIV/0!</v>
      </c>
      <c r="AO2958" s="214">
        <f t="shared" si="970"/>
        <v>0</v>
      </c>
      <c r="AQ2958" s="210"/>
      <c r="AR2958" s="231"/>
      <c r="AS2958" s="15"/>
      <c r="AT2958" s="232">
        <f t="shared" si="977"/>
        <v>0</v>
      </c>
      <c r="AU2958" s="235">
        <f t="shared" si="978"/>
        <v>0</v>
      </c>
      <c r="AY2958" s="210"/>
      <c r="AZ2958" s="231"/>
      <c r="BA2958" s="15"/>
      <c r="BB2958" s="232">
        <f t="shared" si="967"/>
        <v>0</v>
      </c>
      <c r="BC2958" s="235">
        <f t="shared" si="979"/>
        <v>0</v>
      </c>
      <c r="BG2958" s="210"/>
      <c r="BH2958" s="231"/>
      <c r="BI2958" s="15"/>
      <c r="BJ2958" s="232">
        <f t="shared" si="971"/>
        <v>0</v>
      </c>
      <c r="BK2958" s="235">
        <f t="shared" si="980"/>
        <v>0</v>
      </c>
      <c r="BM2958" s="109">
        <f t="shared" si="972"/>
        <v>-4.1989154445047197</v>
      </c>
      <c r="BN2958" s="213"/>
      <c r="BR2958" s="228"/>
      <c r="BS2958" s="311"/>
      <c r="BT2958" s="3"/>
      <c r="BU2958" s="213"/>
      <c r="BV2958" s="213"/>
      <c r="BW2958" s="291"/>
    </row>
    <row r="2959" spans="1:75" x14ac:dyDescent="0.2">
      <c r="A2959" s="210"/>
      <c r="B2959" s="211"/>
      <c r="C2959" s="848" t="str">
        <f ca="1">IF(ISERR(AVERAGE(INDIRECT("B"&amp;(ROW()-INT($B$1/2))):INDIRECT("B"&amp;(ROW()+INT($B$1/2))))),"",AVERAGE(INDIRECT("B"&amp;(ROW()-INT($B$1/2))):INDIRECT("B"&amp;(ROW()+INT($B$1/2)))))</f>
        <v/>
      </c>
      <c r="D2959" s="848">
        <f t="shared" si="966"/>
        <v>0</v>
      </c>
      <c r="E2959" s="864"/>
      <c r="F2959" s="15"/>
      <c r="G2959" s="3"/>
      <c r="H2959" s="3"/>
      <c r="I2959" s="3"/>
      <c r="J2959" s="3"/>
      <c r="K2959" s="3"/>
      <c r="L2959" s="554"/>
      <c r="M2959" s="545"/>
      <c r="N2959" s="546"/>
      <c r="O2959" s="5"/>
      <c r="P2959" s="216"/>
      <c r="Q2959" s="217"/>
      <c r="R2959" s="218"/>
      <c r="S2959" s="219">
        <f t="shared" si="983"/>
        <v>0</v>
      </c>
      <c r="T2959" s="220">
        <f t="shared" si="984"/>
        <v>0</v>
      </c>
      <c r="U2959" s="214">
        <f t="shared" si="981"/>
        <v>0</v>
      </c>
      <c r="W2959" s="221"/>
      <c r="X2959" s="222"/>
      <c r="Y2959" s="222"/>
      <c r="Z2959" s="223"/>
      <c r="AA2959" s="222"/>
      <c r="AB2959" s="224"/>
      <c r="AC2959" s="225"/>
      <c r="AD2959" s="2">
        <f t="shared" si="968"/>
        <v>0</v>
      </c>
      <c r="AE2959" s="2">
        <f t="shared" si="969"/>
        <v>0</v>
      </c>
      <c r="AF2959" s="226"/>
      <c r="AG2959" s="219">
        <f t="shared" si="973"/>
        <v>0</v>
      </c>
      <c r="AH2959" s="234">
        <f t="shared" si="974"/>
        <v>0</v>
      </c>
      <c r="AI2959" s="214">
        <f t="shared" si="982"/>
        <v>0</v>
      </c>
      <c r="AK2959" s="229">
        <f t="shared" si="975"/>
        <v>0</v>
      </c>
      <c r="AL2959" s="226"/>
      <c r="AM2959" s="15"/>
      <c r="AN2959" s="232" t="e">
        <f t="shared" si="976"/>
        <v>#DIV/0!</v>
      </c>
      <c r="AO2959" s="214">
        <f t="shared" si="970"/>
        <v>0</v>
      </c>
      <c r="AQ2959" s="210"/>
      <c r="AR2959" s="231"/>
      <c r="AS2959" s="15"/>
      <c r="AT2959" s="232">
        <f t="shared" si="977"/>
        <v>0</v>
      </c>
      <c r="AU2959" s="235">
        <f t="shared" si="978"/>
        <v>0</v>
      </c>
      <c r="AY2959" s="210"/>
      <c r="AZ2959" s="231"/>
      <c r="BA2959" s="15"/>
      <c r="BB2959" s="232">
        <f t="shared" si="967"/>
        <v>0</v>
      </c>
      <c r="BC2959" s="235">
        <f t="shared" si="979"/>
        <v>0</v>
      </c>
      <c r="BG2959" s="210"/>
      <c r="BH2959" s="231"/>
      <c r="BI2959" s="15"/>
      <c r="BJ2959" s="232">
        <f t="shared" si="971"/>
        <v>0</v>
      </c>
      <c r="BK2959" s="235">
        <f t="shared" si="980"/>
        <v>0</v>
      </c>
      <c r="BM2959" s="109">
        <f t="shared" si="972"/>
        <v>-4.2007477820024564</v>
      </c>
      <c r="BN2959" s="213"/>
      <c r="BR2959" s="228"/>
      <c r="BS2959" s="311"/>
      <c r="BT2959" s="3"/>
      <c r="BU2959" s="213"/>
      <c r="BV2959" s="213"/>
      <c r="BW2959" s="291"/>
    </row>
    <row r="2960" spans="1:75" x14ac:dyDescent="0.2">
      <c r="A2960" s="210"/>
      <c r="B2960" s="211"/>
      <c r="C2960" s="848" t="str">
        <f ca="1">IF(ISERR(AVERAGE(INDIRECT("B"&amp;(ROW()-INT($B$1/2))):INDIRECT("B"&amp;(ROW()+INT($B$1/2))))),"",AVERAGE(INDIRECT("B"&amp;(ROW()-INT($B$1/2))):INDIRECT("B"&amp;(ROW()+INT($B$1/2)))))</f>
        <v/>
      </c>
      <c r="D2960" s="848">
        <f t="shared" si="966"/>
        <v>0</v>
      </c>
      <c r="E2960" s="864"/>
      <c r="F2960" s="15"/>
      <c r="G2960" s="3"/>
      <c r="H2960" s="3"/>
      <c r="I2960" s="3"/>
      <c r="J2960" s="3"/>
      <c r="K2960" s="3"/>
      <c r="L2960" s="554"/>
      <c r="M2960" s="545"/>
      <c r="N2960" s="546"/>
      <c r="O2960" s="5"/>
      <c r="P2960" s="216"/>
      <c r="Q2960" s="217"/>
      <c r="R2960" s="218"/>
      <c r="S2960" s="219">
        <f t="shared" si="983"/>
        <v>0</v>
      </c>
      <c r="T2960" s="220">
        <f t="shared" si="984"/>
        <v>0</v>
      </c>
      <c r="U2960" s="214">
        <f t="shared" si="981"/>
        <v>0</v>
      </c>
      <c r="W2960" s="221"/>
      <c r="X2960" s="222"/>
      <c r="Y2960" s="222"/>
      <c r="Z2960" s="223"/>
      <c r="AA2960" s="222"/>
      <c r="AB2960" s="224"/>
      <c r="AC2960" s="225"/>
      <c r="AD2960" s="2">
        <f t="shared" si="968"/>
        <v>0</v>
      </c>
      <c r="AE2960" s="2">
        <f t="shared" si="969"/>
        <v>0</v>
      </c>
      <c r="AF2960" s="226"/>
      <c r="AG2960" s="219">
        <f t="shared" si="973"/>
        <v>0</v>
      </c>
      <c r="AH2960" s="234">
        <f t="shared" si="974"/>
        <v>0</v>
      </c>
      <c r="AI2960" s="214">
        <f t="shared" si="982"/>
        <v>0</v>
      </c>
      <c r="AK2960" s="229">
        <f t="shared" si="975"/>
        <v>0</v>
      </c>
      <c r="AL2960" s="226"/>
      <c r="AM2960" s="15"/>
      <c r="AN2960" s="232" t="e">
        <f t="shared" si="976"/>
        <v>#DIV/0!</v>
      </c>
      <c r="AO2960" s="214">
        <f t="shared" si="970"/>
        <v>0</v>
      </c>
      <c r="AQ2960" s="210"/>
      <c r="AR2960" s="231"/>
      <c r="AS2960" s="15"/>
      <c r="AT2960" s="232">
        <f t="shared" si="977"/>
        <v>0</v>
      </c>
      <c r="AU2960" s="235">
        <f t="shared" si="978"/>
        <v>0</v>
      </c>
      <c r="AY2960" s="210"/>
      <c r="AZ2960" s="231"/>
      <c r="BA2960" s="15"/>
      <c r="BB2960" s="232">
        <f t="shared" si="967"/>
        <v>0</v>
      </c>
      <c r="BC2960" s="235">
        <f t="shared" si="979"/>
        <v>0</v>
      </c>
      <c r="BG2960" s="210"/>
      <c r="BH2960" s="231"/>
      <c r="BI2960" s="15"/>
      <c r="BJ2960" s="232">
        <f t="shared" si="971"/>
        <v>0</v>
      </c>
      <c r="BK2960" s="235">
        <f t="shared" si="980"/>
        <v>0</v>
      </c>
      <c r="BM2960" s="109">
        <f t="shared" si="972"/>
        <v>-4.2025801195001931</v>
      </c>
      <c r="BN2960" s="213"/>
      <c r="BR2960" s="228"/>
      <c r="BS2960" s="311"/>
      <c r="BT2960" s="3"/>
      <c r="BU2960" s="213"/>
      <c r="BV2960" s="213"/>
      <c r="BW2960" s="291"/>
    </row>
    <row r="2961" spans="1:75" x14ac:dyDescent="0.2">
      <c r="A2961" s="210"/>
      <c r="B2961" s="211"/>
      <c r="C2961" s="848" t="str">
        <f ca="1">IF(ISERR(AVERAGE(INDIRECT("B"&amp;(ROW()-INT($B$1/2))):INDIRECT("B"&amp;(ROW()+INT($B$1/2))))),"",AVERAGE(INDIRECT("B"&amp;(ROW()-INT($B$1/2))):INDIRECT("B"&amp;(ROW()+INT($B$1/2)))))</f>
        <v/>
      </c>
      <c r="D2961" s="848">
        <f t="shared" si="966"/>
        <v>0</v>
      </c>
      <c r="E2961" s="864"/>
      <c r="F2961" s="15"/>
      <c r="G2961" s="3"/>
      <c r="H2961" s="3"/>
      <c r="I2961" s="3"/>
      <c r="J2961" s="3"/>
      <c r="K2961" s="3"/>
      <c r="L2961" s="554"/>
      <c r="M2961" s="545"/>
      <c r="N2961" s="546"/>
      <c r="O2961" s="5"/>
      <c r="P2961" s="216"/>
      <c r="Q2961" s="217"/>
      <c r="R2961" s="218"/>
      <c r="S2961" s="219">
        <f t="shared" si="983"/>
        <v>0</v>
      </c>
      <c r="T2961" s="220">
        <f t="shared" si="984"/>
        <v>0</v>
      </c>
      <c r="U2961" s="214">
        <f t="shared" si="981"/>
        <v>0</v>
      </c>
      <c r="W2961" s="221"/>
      <c r="X2961" s="222"/>
      <c r="Y2961" s="222"/>
      <c r="Z2961" s="223"/>
      <c r="AA2961" s="222"/>
      <c r="AB2961" s="224"/>
      <c r="AC2961" s="225"/>
      <c r="AD2961" s="2">
        <f t="shared" si="968"/>
        <v>0</v>
      </c>
      <c r="AE2961" s="2">
        <f t="shared" si="969"/>
        <v>0</v>
      </c>
      <c r="AF2961" s="226"/>
      <c r="AG2961" s="219">
        <f t="shared" si="973"/>
        <v>0</v>
      </c>
      <c r="AH2961" s="234">
        <f t="shared" si="974"/>
        <v>0</v>
      </c>
      <c r="AI2961" s="214">
        <f t="shared" si="982"/>
        <v>0</v>
      </c>
      <c r="AK2961" s="229">
        <f t="shared" si="975"/>
        <v>0</v>
      </c>
      <c r="AL2961" s="226"/>
      <c r="AM2961" s="15"/>
      <c r="AN2961" s="232" t="e">
        <f t="shared" si="976"/>
        <v>#DIV/0!</v>
      </c>
      <c r="AO2961" s="214">
        <f t="shared" si="970"/>
        <v>0</v>
      </c>
      <c r="AQ2961" s="210"/>
      <c r="AR2961" s="231"/>
      <c r="AS2961" s="15"/>
      <c r="AT2961" s="232">
        <f t="shared" si="977"/>
        <v>0</v>
      </c>
      <c r="AU2961" s="235">
        <f t="shared" si="978"/>
        <v>0</v>
      </c>
      <c r="AY2961" s="210"/>
      <c r="AZ2961" s="231"/>
      <c r="BA2961" s="15"/>
      <c r="BB2961" s="232">
        <f t="shared" si="967"/>
        <v>0</v>
      </c>
      <c r="BC2961" s="235">
        <f t="shared" si="979"/>
        <v>0</v>
      </c>
      <c r="BG2961" s="210"/>
      <c r="BH2961" s="231"/>
      <c r="BI2961" s="15"/>
      <c r="BJ2961" s="232">
        <f t="shared" si="971"/>
        <v>0</v>
      </c>
      <c r="BK2961" s="235">
        <f t="shared" si="980"/>
        <v>0</v>
      </c>
      <c r="BM2961" s="109">
        <f t="shared" si="972"/>
        <v>-4.2044124569979298</v>
      </c>
      <c r="BN2961" s="213"/>
      <c r="BR2961" s="228"/>
      <c r="BS2961" s="311"/>
      <c r="BT2961" s="3"/>
      <c r="BU2961" s="213"/>
      <c r="BV2961" s="213"/>
      <c r="BW2961" s="291"/>
    </row>
    <row r="2962" spans="1:75" x14ac:dyDescent="0.2">
      <c r="A2962" s="210"/>
      <c r="B2962" s="211"/>
      <c r="C2962" s="848" t="str">
        <f ca="1">IF(ISERR(AVERAGE(INDIRECT("B"&amp;(ROW()-INT($B$1/2))):INDIRECT("B"&amp;(ROW()+INT($B$1/2))))),"",AVERAGE(INDIRECT("B"&amp;(ROW()-INT($B$1/2))):INDIRECT("B"&amp;(ROW()+INT($B$1/2)))))</f>
        <v/>
      </c>
      <c r="D2962" s="848">
        <f t="shared" si="966"/>
        <v>0</v>
      </c>
      <c r="E2962" s="864"/>
      <c r="F2962" s="15"/>
      <c r="G2962" s="3"/>
      <c r="H2962" s="3"/>
      <c r="I2962" s="3"/>
      <c r="J2962" s="3"/>
      <c r="K2962" s="3"/>
      <c r="L2962" s="554"/>
      <c r="M2962" s="545"/>
      <c r="N2962" s="546"/>
      <c r="O2962" s="5"/>
      <c r="P2962" s="216"/>
      <c r="Q2962" s="217"/>
      <c r="R2962" s="218"/>
      <c r="S2962" s="219">
        <f t="shared" si="983"/>
        <v>0</v>
      </c>
      <c r="T2962" s="220">
        <f t="shared" si="984"/>
        <v>0</v>
      </c>
      <c r="U2962" s="214">
        <f t="shared" si="981"/>
        <v>0</v>
      </c>
      <c r="W2962" s="221"/>
      <c r="X2962" s="222"/>
      <c r="Y2962" s="222"/>
      <c r="Z2962" s="223"/>
      <c r="AA2962" s="222"/>
      <c r="AB2962" s="224"/>
      <c r="AC2962" s="225"/>
      <c r="AD2962" s="2">
        <f t="shared" si="968"/>
        <v>0</v>
      </c>
      <c r="AE2962" s="2">
        <f t="shared" si="969"/>
        <v>0</v>
      </c>
      <c r="AF2962" s="226"/>
      <c r="AG2962" s="219">
        <f t="shared" si="973"/>
        <v>0</v>
      </c>
      <c r="AH2962" s="234">
        <f t="shared" si="974"/>
        <v>0</v>
      </c>
      <c r="AI2962" s="214">
        <f t="shared" si="982"/>
        <v>0</v>
      </c>
      <c r="AK2962" s="229">
        <f t="shared" si="975"/>
        <v>0</v>
      </c>
      <c r="AL2962" s="226"/>
      <c r="AM2962" s="15"/>
      <c r="AN2962" s="232" t="e">
        <f t="shared" si="976"/>
        <v>#DIV/0!</v>
      </c>
      <c r="AO2962" s="214">
        <f t="shared" si="970"/>
        <v>0</v>
      </c>
      <c r="AQ2962" s="210"/>
      <c r="AR2962" s="231"/>
      <c r="AS2962" s="15"/>
      <c r="AT2962" s="232">
        <f t="shared" si="977"/>
        <v>0</v>
      </c>
      <c r="AU2962" s="235">
        <f t="shared" si="978"/>
        <v>0</v>
      </c>
      <c r="AY2962" s="210"/>
      <c r="AZ2962" s="231"/>
      <c r="BA2962" s="15"/>
      <c r="BB2962" s="232">
        <f t="shared" si="967"/>
        <v>0</v>
      </c>
      <c r="BC2962" s="235">
        <f t="shared" si="979"/>
        <v>0</v>
      </c>
      <c r="BG2962" s="210"/>
      <c r="BH2962" s="231"/>
      <c r="BI2962" s="15"/>
      <c r="BJ2962" s="232">
        <f t="shared" si="971"/>
        <v>0</v>
      </c>
      <c r="BK2962" s="235">
        <f t="shared" si="980"/>
        <v>0</v>
      </c>
      <c r="BM2962" s="109">
        <f t="shared" si="972"/>
        <v>-4.2062447944956665</v>
      </c>
      <c r="BN2962" s="213"/>
      <c r="BR2962" s="228"/>
      <c r="BS2962" s="311"/>
      <c r="BT2962" s="3"/>
      <c r="BU2962" s="213"/>
      <c r="BV2962" s="213"/>
      <c r="BW2962" s="291"/>
    </row>
    <row r="2963" spans="1:75" x14ac:dyDescent="0.2">
      <c r="A2963" s="210"/>
      <c r="B2963" s="211"/>
      <c r="C2963" s="848" t="str">
        <f ca="1">IF(ISERR(AVERAGE(INDIRECT("B"&amp;(ROW()-INT($B$1/2))):INDIRECT("B"&amp;(ROW()+INT($B$1/2))))),"",AVERAGE(INDIRECT("B"&amp;(ROW()-INT($B$1/2))):INDIRECT("B"&amp;(ROW()+INT($B$1/2)))))</f>
        <v/>
      </c>
      <c r="D2963" s="848">
        <f t="shared" si="966"/>
        <v>0</v>
      </c>
      <c r="E2963" s="864"/>
      <c r="F2963" s="15"/>
      <c r="G2963" s="3"/>
      <c r="H2963" s="3"/>
      <c r="I2963" s="3"/>
      <c r="J2963" s="3"/>
      <c r="K2963" s="3"/>
      <c r="L2963" s="554"/>
      <c r="M2963" s="545"/>
      <c r="N2963" s="546"/>
      <c r="O2963" s="5"/>
      <c r="P2963" s="216"/>
      <c r="Q2963" s="217"/>
      <c r="R2963" s="218"/>
      <c r="S2963" s="219">
        <f t="shared" si="983"/>
        <v>0</v>
      </c>
      <c r="T2963" s="220">
        <f t="shared" si="984"/>
        <v>0</v>
      </c>
      <c r="U2963" s="214">
        <f t="shared" si="981"/>
        <v>0</v>
      </c>
      <c r="W2963" s="221"/>
      <c r="X2963" s="222"/>
      <c r="Y2963" s="222"/>
      <c r="Z2963" s="223"/>
      <c r="AA2963" s="222"/>
      <c r="AB2963" s="224"/>
      <c r="AC2963" s="225"/>
      <c r="AD2963" s="2">
        <f t="shared" si="968"/>
        <v>0</v>
      </c>
      <c r="AE2963" s="2">
        <f t="shared" si="969"/>
        <v>0</v>
      </c>
      <c r="AF2963" s="226"/>
      <c r="AG2963" s="219">
        <f t="shared" si="973"/>
        <v>0</v>
      </c>
      <c r="AH2963" s="234">
        <f t="shared" si="974"/>
        <v>0</v>
      </c>
      <c r="AI2963" s="214">
        <f t="shared" si="982"/>
        <v>0</v>
      </c>
      <c r="AK2963" s="229">
        <f t="shared" si="975"/>
        <v>0</v>
      </c>
      <c r="AL2963" s="226"/>
      <c r="AM2963" s="15"/>
      <c r="AN2963" s="232" t="e">
        <f t="shared" si="976"/>
        <v>#DIV/0!</v>
      </c>
      <c r="AO2963" s="214">
        <f t="shared" si="970"/>
        <v>0</v>
      </c>
      <c r="AQ2963" s="210"/>
      <c r="AR2963" s="231"/>
      <c r="AS2963" s="15"/>
      <c r="AT2963" s="232">
        <f t="shared" si="977"/>
        <v>0</v>
      </c>
      <c r="AU2963" s="235">
        <f t="shared" si="978"/>
        <v>0</v>
      </c>
      <c r="AY2963" s="210"/>
      <c r="AZ2963" s="231"/>
      <c r="BA2963" s="15"/>
      <c r="BB2963" s="232">
        <f t="shared" si="967"/>
        <v>0</v>
      </c>
      <c r="BC2963" s="235">
        <f t="shared" si="979"/>
        <v>0</v>
      </c>
      <c r="BG2963" s="210"/>
      <c r="BH2963" s="231"/>
      <c r="BI2963" s="15"/>
      <c r="BJ2963" s="232">
        <f t="shared" si="971"/>
        <v>0</v>
      </c>
      <c r="BK2963" s="235">
        <f t="shared" si="980"/>
        <v>0</v>
      </c>
      <c r="BM2963" s="109">
        <f t="shared" si="972"/>
        <v>-4.2080771319934032</v>
      </c>
      <c r="BN2963" s="213"/>
      <c r="BR2963" s="228"/>
      <c r="BS2963" s="311"/>
      <c r="BT2963" s="3"/>
      <c r="BU2963" s="213"/>
      <c r="BV2963" s="213"/>
      <c r="BW2963" s="291"/>
    </row>
    <row r="2964" spans="1:75" x14ac:dyDescent="0.2">
      <c r="A2964" s="210"/>
      <c r="B2964" s="211"/>
      <c r="C2964" s="848" t="str">
        <f ca="1">IF(ISERR(AVERAGE(INDIRECT("B"&amp;(ROW()-INT($B$1/2))):INDIRECT("B"&amp;(ROW()+INT($B$1/2))))),"",AVERAGE(INDIRECT("B"&amp;(ROW()-INT($B$1/2))):INDIRECT("B"&amp;(ROW()+INT($B$1/2)))))</f>
        <v/>
      </c>
      <c r="D2964" s="848">
        <f t="shared" si="966"/>
        <v>0</v>
      </c>
      <c r="E2964" s="864"/>
      <c r="F2964" s="15"/>
      <c r="G2964" s="3"/>
      <c r="H2964" s="3"/>
      <c r="I2964" s="3"/>
      <c r="J2964" s="3"/>
      <c r="K2964" s="3"/>
      <c r="L2964" s="554"/>
      <c r="M2964" s="545"/>
      <c r="N2964" s="546"/>
      <c r="O2964" s="5"/>
      <c r="P2964" s="216"/>
      <c r="Q2964" s="217"/>
      <c r="R2964" s="218"/>
      <c r="S2964" s="219">
        <f t="shared" si="983"/>
        <v>0</v>
      </c>
      <c r="T2964" s="220">
        <f t="shared" si="984"/>
        <v>0</v>
      </c>
      <c r="U2964" s="214">
        <f t="shared" si="981"/>
        <v>0</v>
      </c>
      <c r="W2964" s="221"/>
      <c r="X2964" s="222"/>
      <c r="Y2964" s="222"/>
      <c r="Z2964" s="223"/>
      <c r="AA2964" s="222"/>
      <c r="AB2964" s="224"/>
      <c r="AC2964" s="225"/>
      <c r="AD2964" s="2">
        <f t="shared" si="968"/>
        <v>0</v>
      </c>
      <c r="AE2964" s="2">
        <f t="shared" si="969"/>
        <v>0</v>
      </c>
      <c r="AF2964" s="226"/>
      <c r="AG2964" s="219">
        <f t="shared" si="973"/>
        <v>0</v>
      </c>
      <c r="AH2964" s="234">
        <f t="shared" si="974"/>
        <v>0</v>
      </c>
      <c r="AI2964" s="214">
        <f t="shared" si="982"/>
        <v>0</v>
      </c>
      <c r="AK2964" s="229">
        <f t="shared" si="975"/>
        <v>0</v>
      </c>
      <c r="AL2964" s="226"/>
      <c r="AM2964" s="15"/>
      <c r="AN2964" s="232" t="e">
        <f t="shared" si="976"/>
        <v>#DIV/0!</v>
      </c>
      <c r="AO2964" s="214">
        <f t="shared" si="970"/>
        <v>0</v>
      </c>
      <c r="AQ2964" s="210"/>
      <c r="AR2964" s="231"/>
      <c r="AS2964" s="15"/>
      <c r="AT2964" s="232">
        <f t="shared" si="977"/>
        <v>0</v>
      </c>
      <c r="AU2964" s="235">
        <f t="shared" si="978"/>
        <v>0</v>
      </c>
      <c r="AY2964" s="210"/>
      <c r="AZ2964" s="231"/>
      <c r="BA2964" s="15"/>
      <c r="BB2964" s="232">
        <f t="shared" si="967"/>
        <v>0</v>
      </c>
      <c r="BC2964" s="235">
        <f t="shared" si="979"/>
        <v>0</v>
      </c>
      <c r="BG2964" s="210"/>
      <c r="BH2964" s="231"/>
      <c r="BI2964" s="15"/>
      <c r="BJ2964" s="232">
        <f t="shared" si="971"/>
        <v>0</v>
      </c>
      <c r="BK2964" s="235">
        <f t="shared" si="980"/>
        <v>0</v>
      </c>
      <c r="BM2964" s="109">
        <f t="shared" si="972"/>
        <v>-4.2099094694911399</v>
      </c>
      <c r="BN2964" s="213"/>
      <c r="BR2964" s="228"/>
      <c r="BS2964" s="311"/>
      <c r="BT2964" s="3"/>
      <c r="BU2964" s="213"/>
      <c r="BV2964" s="213"/>
      <c r="BW2964" s="291"/>
    </row>
    <row r="2965" spans="1:75" x14ac:dyDescent="0.2">
      <c r="A2965" s="210"/>
      <c r="B2965" s="211"/>
      <c r="C2965" s="848" t="str">
        <f ca="1">IF(ISERR(AVERAGE(INDIRECT("B"&amp;(ROW()-INT($B$1/2))):INDIRECT("B"&amp;(ROW()+INT($B$1/2))))),"",AVERAGE(INDIRECT("B"&amp;(ROW()-INT($B$1/2))):INDIRECT("B"&amp;(ROW()+INT($B$1/2)))))</f>
        <v/>
      </c>
      <c r="D2965" s="848">
        <f t="shared" si="966"/>
        <v>0</v>
      </c>
      <c r="E2965" s="864"/>
      <c r="F2965" s="15"/>
      <c r="G2965" s="3"/>
      <c r="H2965" s="3"/>
      <c r="I2965" s="3"/>
      <c r="J2965" s="3"/>
      <c r="K2965" s="3"/>
      <c r="L2965" s="554"/>
      <c r="M2965" s="545"/>
      <c r="N2965" s="546"/>
      <c r="O2965" s="5"/>
      <c r="P2965" s="216"/>
      <c r="Q2965" s="217"/>
      <c r="R2965" s="218"/>
      <c r="S2965" s="219">
        <f t="shared" si="983"/>
        <v>0</v>
      </c>
      <c r="T2965" s="220">
        <f t="shared" si="984"/>
        <v>0</v>
      </c>
      <c r="U2965" s="214">
        <f t="shared" si="981"/>
        <v>0</v>
      </c>
      <c r="W2965" s="221"/>
      <c r="X2965" s="222"/>
      <c r="Y2965" s="222"/>
      <c r="Z2965" s="223"/>
      <c r="AA2965" s="222"/>
      <c r="AB2965" s="224"/>
      <c r="AC2965" s="225"/>
      <c r="AD2965" s="2">
        <f t="shared" si="968"/>
        <v>0</v>
      </c>
      <c r="AE2965" s="2">
        <f t="shared" si="969"/>
        <v>0</v>
      </c>
      <c r="AF2965" s="226"/>
      <c r="AG2965" s="219">
        <f t="shared" si="973"/>
        <v>0</v>
      </c>
      <c r="AH2965" s="234">
        <f t="shared" si="974"/>
        <v>0</v>
      </c>
      <c r="AI2965" s="214">
        <f t="shared" si="982"/>
        <v>0</v>
      </c>
      <c r="AK2965" s="229">
        <f t="shared" si="975"/>
        <v>0</v>
      </c>
      <c r="AL2965" s="226"/>
      <c r="AM2965" s="15"/>
      <c r="AN2965" s="232" t="e">
        <f t="shared" si="976"/>
        <v>#DIV/0!</v>
      </c>
      <c r="AO2965" s="214">
        <f t="shared" si="970"/>
        <v>0</v>
      </c>
      <c r="AQ2965" s="210"/>
      <c r="AR2965" s="231"/>
      <c r="AS2965" s="15"/>
      <c r="AT2965" s="232">
        <f t="shared" si="977"/>
        <v>0</v>
      </c>
      <c r="AU2965" s="235">
        <f t="shared" si="978"/>
        <v>0</v>
      </c>
      <c r="AY2965" s="210"/>
      <c r="AZ2965" s="231"/>
      <c r="BA2965" s="15"/>
      <c r="BB2965" s="232">
        <f t="shared" si="967"/>
        <v>0</v>
      </c>
      <c r="BC2965" s="235">
        <f t="shared" si="979"/>
        <v>0</v>
      </c>
      <c r="BG2965" s="210"/>
      <c r="BH2965" s="231"/>
      <c r="BI2965" s="15"/>
      <c r="BJ2965" s="232">
        <f t="shared" si="971"/>
        <v>0</v>
      </c>
      <c r="BK2965" s="235">
        <f t="shared" si="980"/>
        <v>0</v>
      </c>
      <c r="BM2965" s="109">
        <f t="shared" si="972"/>
        <v>-4.2117418069888766</v>
      </c>
      <c r="BN2965" s="213"/>
      <c r="BR2965" s="228"/>
      <c r="BS2965" s="311"/>
      <c r="BT2965" s="3"/>
      <c r="BU2965" s="213"/>
      <c r="BV2965" s="213"/>
      <c r="BW2965" s="291"/>
    </row>
    <row r="2966" spans="1:75" x14ac:dyDescent="0.2">
      <c r="A2966" s="210"/>
      <c r="B2966" s="211"/>
      <c r="C2966" s="848" t="str">
        <f ca="1">IF(ISERR(AVERAGE(INDIRECT("B"&amp;(ROW()-INT($B$1/2))):INDIRECT("B"&amp;(ROW()+INT($B$1/2))))),"",AVERAGE(INDIRECT("B"&amp;(ROW()-INT($B$1/2))):INDIRECT("B"&amp;(ROW()+INT($B$1/2)))))</f>
        <v/>
      </c>
      <c r="D2966" s="848">
        <f t="shared" si="966"/>
        <v>0</v>
      </c>
      <c r="E2966" s="864"/>
      <c r="F2966" s="15"/>
      <c r="G2966" s="3"/>
      <c r="H2966" s="3"/>
      <c r="I2966" s="3"/>
      <c r="J2966" s="3"/>
      <c r="K2966" s="3"/>
      <c r="L2966" s="554"/>
      <c r="M2966" s="545"/>
      <c r="N2966" s="546"/>
      <c r="O2966" s="5"/>
      <c r="P2966" s="216"/>
      <c r="Q2966" s="217"/>
      <c r="R2966" s="218"/>
      <c r="S2966" s="219">
        <f t="shared" si="983"/>
        <v>0</v>
      </c>
      <c r="T2966" s="220">
        <f t="shared" si="984"/>
        <v>0</v>
      </c>
      <c r="U2966" s="214">
        <f t="shared" si="981"/>
        <v>0</v>
      </c>
      <c r="W2966" s="221"/>
      <c r="X2966" s="222"/>
      <c r="Y2966" s="222"/>
      <c r="Z2966" s="223"/>
      <c r="AA2966" s="222"/>
      <c r="AB2966" s="224"/>
      <c r="AC2966" s="225"/>
      <c r="AD2966" s="2">
        <f t="shared" si="968"/>
        <v>0</v>
      </c>
      <c r="AE2966" s="2">
        <f t="shared" si="969"/>
        <v>0</v>
      </c>
      <c r="AF2966" s="226"/>
      <c r="AG2966" s="219">
        <f t="shared" si="973"/>
        <v>0</v>
      </c>
      <c r="AH2966" s="234">
        <f t="shared" si="974"/>
        <v>0</v>
      </c>
      <c r="AI2966" s="214">
        <f t="shared" si="982"/>
        <v>0</v>
      </c>
      <c r="AK2966" s="229">
        <f t="shared" si="975"/>
        <v>0</v>
      </c>
      <c r="AL2966" s="226"/>
      <c r="AM2966" s="15"/>
      <c r="AN2966" s="232" t="e">
        <f t="shared" si="976"/>
        <v>#DIV/0!</v>
      </c>
      <c r="AO2966" s="214">
        <f t="shared" si="970"/>
        <v>0</v>
      </c>
      <c r="AQ2966" s="210"/>
      <c r="AR2966" s="231"/>
      <c r="AS2966" s="15"/>
      <c r="AT2966" s="232">
        <f t="shared" si="977"/>
        <v>0</v>
      </c>
      <c r="AU2966" s="235">
        <f t="shared" si="978"/>
        <v>0</v>
      </c>
      <c r="AY2966" s="210"/>
      <c r="AZ2966" s="231"/>
      <c r="BA2966" s="15"/>
      <c r="BB2966" s="232">
        <f t="shared" si="967"/>
        <v>0</v>
      </c>
      <c r="BC2966" s="235">
        <f t="shared" si="979"/>
        <v>0</v>
      </c>
      <c r="BG2966" s="210"/>
      <c r="BH2966" s="231"/>
      <c r="BI2966" s="15"/>
      <c r="BJ2966" s="232">
        <f t="shared" si="971"/>
        <v>0</v>
      </c>
      <c r="BK2966" s="235">
        <f t="shared" si="980"/>
        <v>0</v>
      </c>
      <c r="BM2966" s="109">
        <f t="shared" si="972"/>
        <v>-4.2135741444866133</v>
      </c>
      <c r="BN2966" s="213"/>
      <c r="BR2966" s="228"/>
      <c r="BS2966" s="311"/>
      <c r="BT2966" s="3"/>
      <c r="BU2966" s="213"/>
      <c r="BV2966" s="213"/>
      <c r="BW2966" s="291"/>
    </row>
    <row r="2967" spans="1:75" x14ac:dyDescent="0.2">
      <c r="A2967" s="210"/>
      <c r="B2967" s="211"/>
      <c r="C2967" s="848" t="str">
        <f ca="1">IF(ISERR(AVERAGE(INDIRECT("B"&amp;(ROW()-INT($B$1/2))):INDIRECT("B"&amp;(ROW()+INT($B$1/2))))),"",AVERAGE(INDIRECT("B"&amp;(ROW()-INT($B$1/2))):INDIRECT("B"&amp;(ROW()+INT($B$1/2)))))</f>
        <v/>
      </c>
      <c r="D2967" s="848">
        <f t="shared" si="966"/>
        <v>0</v>
      </c>
      <c r="E2967" s="864"/>
      <c r="F2967" s="15"/>
      <c r="G2967" s="3"/>
      <c r="H2967" s="3"/>
      <c r="I2967" s="3"/>
      <c r="J2967" s="3"/>
      <c r="K2967" s="3"/>
      <c r="L2967" s="554"/>
      <c r="M2967" s="545"/>
      <c r="N2967" s="546"/>
      <c r="O2967" s="5"/>
      <c r="P2967" s="216"/>
      <c r="Q2967" s="217"/>
      <c r="R2967" s="218"/>
      <c r="S2967" s="219">
        <f t="shared" si="983"/>
        <v>0</v>
      </c>
      <c r="T2967" s="220">
        <f t="shared" si="984"/>
        <v>0</v>
      </c>
      <c r="U2967" s="214">
        <f t="shared" si="981"/>
        <v>0</v>
      </c>
      <c r="W2967" s="221"/>
      <c r="X2967" s="222"/>
      <c r="Y2967" s="222"/>
      <c r="Z2967" s="223"/>
      <c r="AA2967" s="222"/>
      <c r="AB2967" s="224"/>
      <c r="AC2967" s="225"/>
      <c r="AD2967" s="2">
        <f t="shared" si="968"/>
        <v>0</v>
      </c>
      <c r="AE2967" s="2">
        <f t="shared" si="969"/>
        <v>0</v>
      </c>
      <c r="AF2967" s="226"/>
      <c r="AG2967" s="219">
        <f t="shared" si="973"/>
        <v>0</v>
      </c>
      <c r="AH2967" s="234">
        <f t="shared" si="974"/>
        <v>0</v>
      </c>
      <c r="AI2967" s="214">
        <f t="shared" si="982"/>
        <v>0</v>
      </c>
      <c r="AK2967" s="229">
        <f t="shared" si="975"/>
        <v>0</v>
      </c>
      <c r="AL2967" s="226"/>
      <c r="AM2967" s="15"/>
      <c r="AN2967" s="232" t="e">
        <f t="shared" si="976"/>
        <v>#DIV/0!</v>
      </c>
      <c r="AO2967" s="214">
        <f t="shared" si="970"/>
        <v>0</v>
      </c>
      <c r="AQ2967" s="210"/>
      <c r="AR2967" s="231"/>
      <c r="AS2967" s="15"/>
      <c r="AT2967" s="232">
        <f t="shared" si="977"/>
        <v>0</v>
      </c>
      <c r="AU2967" s="235">
        <f t="shared" si="978"/>
        <v>0</v>
      </c>
      <c r="AY2967" s="210"/>
      <c r="AZ2967" s="231"/>
      <c r="BA2967" s="15"/>
      <c r="BB2967" s="232">
        <f t="shared" si="967"/>
        <v>0</v>
      </c>
      <c r="BC2967" s="235">
        <f t="shared" si="979"/>
        <v>0</v>
      </c>
      <c r="BG2967" s="210"/>
      <c r="BH2967" s="231"/>
      <c r="BI2967" s="15"/>
      <c r="BJ2967" s="232">
        <f t="shared" si="971"/>
        <v>0</v>
      </c>
      <c r="BK2967" s="235">
        <f t="shared" si="980"/>
        <v>0</v>
      </c>
      <c r="BM2967" s="109">
        <f t="shared" si="972"/>
        <v>-4.21540648198435</v>
      </c>
      <c r="BN2967" s="213"/>
      <c r="BR2967" s="228"/>
      <c r="BS2967" s="311"/>
      <c r="BT2967" s="3"/>
      <c r="BU2967" s="213"/>
      <c r="BV2967" s="213"/>
      <c r="BW2967" s="291"/>
    </row>
    <row r="2968" spans="1:75" x14ac:dyDescent="0.2">
      <c r="A2968" s="210"/>
      <c r="B2968" s="211"/>
      <c r="C2968" s="848" t="str">
        <f ca="1">IF(ISERR(AVERAGE(INDIRECT("B"&amp;(ROW()-INT($B$1/2))):INDIRECT("B"&amp;(ROW()+INT($B$1/2))))),"",AVERAGE(INDIRECT("B"&amp;(ROW()-INT($B$1/2))):INDIRECT("B"&amp;(ROW()+INT($B$1/2)))))</f>
        <v/>
      </c>
      <c r="D2968" s="848">
        <f t="shared" si="966"/>
        <v>0</v>
      </c>
      <c r="E2968" s="864"/>
      <c r="F2968" s="15"/>
      <c r="G2968" s="3"/>
      <c r="H2968" s="3"/>
      <c r="I2968" s="3"/>
      <c r="J2968" s="3"/>
      <c r="K2968" s="3"/>
      <c r="L2968" s="554"/>
      <c r="M2968" s="545"/>
      <c r="N2968" s="546"/>
      <c r="O2968" s="5"/>
      <c r="P2968" s="216"/>
      <c r="Q2968" s="217"/>
      <c r="R2968" s="218"/>
      <c r="S2968" s="219">
        <f t="shared" si="983"/>
        <v>0</v>
      </c>
      <c r="T2968" s="220">
        <f t="shared" si="984"/>
        <v>0</v>
      </c>
      <c r="U2968" s="214">
        <f t="shared" si="981"/>
        <v>0</v>
      </c>
      <c r="W2968" s="221"/>
      <c r="X2968" s="222"/>
      <c r="Y2968" s="222"/>
      <c r="Z2968" s="223"/>
      <c r="AA2968" s="222"/>
      <c r="AB2968" s="224"/>
      <c r="AC2968" s="225"/>
      <c r="AD2968" s="2">
        <f t="shared" si="968"/>
        <v>0</v>
      </c>
      <c r="AE2968" s="2">
        <f t="shared" si="969"/>
        <v>0</v>
      </c>
      <c r="AF2968" s="226"/>
      <c r="AG2968" s="219">
        <f t="shared" si="973"/>
        <v>0</v>
      </c>
      <c r="AH2968" s="234">
        <f t="shared" si="974"/>
        <v>0</v>
      </c>
      <c r="AI2968" s="214">
        <f t="shared" si="982"/>
        <v>0</v>
      </c>
      <c r="AK2968" s="229">
        <f t="shared" si="975"/>
        <v>0</v>
      </c>
      <c r="AL2968" s="226"/>
      <c r="AM2968" s="15"/>
      <c r="AN2968" s="232" t="e">
        <f t="shared" si="976"/>
        <v>#DIV/0!</v>
      </c>
      <c r="AO2968" s="214">
        <f t="shared" si="970"/>
        <v>0</v>
      </c>
      <c r="AQ2968" s="210"/>
      <c r="AR2968" s="231"/>
      <c r="AS2968" s="15"/>
      <c r="AT2968" s="232">
        <f t="shared" si="977"/>
        <v>0</v>
      </c>
      <c r="AU2968" s="235">
        <f t="shared" si="978"/>
        <v>0</v>
      </c>
      <c r="AY2968" s="210"/>
      <c r="AZ2968" s="231"/>
      <c r="BA2968" s="15"/>
      <c r="BB2968" s="232">
        <f t="shared" si="967"/>
        <v>0</v>
      </c>
      <c r="BC2968" s="235">
        <f t="shared" si="979"/>
        <v>0</v>
      </c>
      <c r="BG2968" s="210"/>
      <c r="BH2968" s="231"/>
      <c r="BI2968" s="15"/>
      <c r="BJ2968" s="232">
        <f t="shared" si="971"/>
        <v>0</v>
      </c>
      <c r="BK2968" s="235">
        <f t="shared" si="980"/>
        <v>0</v>
      </c>
      <c r="BM2968" s="109">
        <f t="shared" si="972"/>
        <v>-4.2172388194820867</v>
      </c>
      <c r="BN2968" s="213"/>
      <c r="BR2968" s="228"/>
      <c r="BS2968" s="311"/>
      <c r="BT2968" s="3"/>
      <c r="BU2968" s="213"/>
      <c r="BV2968" s="213"/>
      <c r="BW2968" s="291"/>
    </row>
    <row r="2969" spans="1:75" x14ac:dyDescent="0.2">
      <c r="A2969" s="210"/>
      <c r="B2969" s="211"/>
      <c r="C2969" s="848" t="str">
        <f ca="1">IF(ISERR(AVERAGE(INDIRECT("B"&amp;(ROW()-INT($B$1/2))):INDIRECT("B"&amp;(ROW()+INT($B$1/2))))),"",AVERAGE(INDIRECT("B"&amp;(ROW()-INT($B$1/2))):INDIRECT("B"&amp;(ROW()+INT($B$1/2)))))</f>
        <v/>
      </c>
      <c r="D2969" s="848">
        <f t="shared" si="966"/>
        <v>0</v>
      </c>
      <c r="E2969" s="864"/>
      <c r="F2969" s="15"/>
      <c r="G2969" s="3"/>
      <c r="H2969" s="3"/>
      <c r="I2969" s="3"/>
      <c r="J2969" s="3"/>
      <c r="K2969" s="3"/>
      <c r="L2969" s="554"/>
      <c r="M2969" s="545"/>
      <c r="N2969" s="546"/>
      <c r="O2969" s="5"/>
      <c r="P2969" s="216"/>
      <c r="Q2969" s="217"/>
      <c r="R2969" s="218"/>
      <c r="S2969" s="219">
        <f t="shared" si="983"/>
        <v>0</v>
      </c>
      <c r="T2969" s="220">
        <f t="shared" si="984"/>
        <v>0</v>
      </c>
      <c r="U2969" s="214">
        <f t="shared" si="981"/>
        <v>0</v>
      </c>
      <c r="W2969" s="221"/>
      <c r="X2969" s="222"/>
      <c r="Y2969" s="222"/>
      <c r="Z2969" s="223"/>
      <c r="AA2969" s="222"/>
      <c r="AB2969" s="224"/>
      <c r="AC2969" s="225"/>
      <c r="AD2969" s="2">
        <f t="shared" si="968"/>
        <v>0</v>
      </c>
      <c r="AE2969" s="2">
        <f t="shared" si="969"/>
        <v>0</v>
      </c>
      <c r="AF2969" s="226"/>
      <c r="AG2969" s="219">
        <f t="shared" si="973"/>
        <v>0</v>
      </c>
      <c r="AH2969" s="234">
        <f t="shared" si="974"/>
        <v>0</v>
      </c>
      <c r="AI2969" s="214">
        <f t="shared" si="982"/>
        <v>0</v>
      </c>
      <c r="AK2969" s="229">
        <f t="shared" si="975"/>
        <v>0</v>
      </c>
      <c r="AL2969" s="226"/>
      <c r="AM2969" s="15"/>
      <c r="AN2969" s="232" t="e">
        <f t="shared" si="976"/>
        <v>#DIV/0!</v>
      </c>
      <c r="AO2969" s="214">
        <f t="shared" si="970"/>
        <v>0</v>
      </c>
      <c r="AQ2969" s="210"/>
      <c r="AR2969" s="231"/>
      <c r="AS2969" s="15"/>
      <c r="AT2969" s="232">
        <f t="shared" si="977"/>
        <v>0</v>
      </c>
      <c r="AU2969" s="235">
        <f t="shared" si="978"/>
        <v>0</v>
      </c>
      <c r="AY2969" s="210"/>
      <c r="AZ2969" s="231"/>
      <c r="BA2969" s="15"/>
      <c r="BB2969" s="232">
        <f t="shared" si="967"/>
        <v>0</v>
      </c>
      <c r="BC2969" s="235">
        <f t="shared" si="979"/>
        <v>0</v>
      </c>
      <c r="BG2969" s="210"/>
      <c r="BH2969" s="231"/>
      <c r="BI2969" s="15"/>
      <c r="BJ2969" s="232">
        <f t="shared" si="971"/>
        <v>0</v>
      </c>
      <c r="BK2969" s="235">
        <f t="shared" si="980"/>
        <v>0</v>
      </c>
      <c r="BM2969" s="109">
        <f t="shared" si="972"/>
        <v>-4.2190711569798234</v>
      </c>
      <c r="BN2969" s="213"/>
      <c r="BR2969" s="228"/>
      <c r="BS2969" s="311"/>
      <c r="BT2969" s="3"/>
      <c r="BU2969" s="213"/>
      <c r="BV2969" s="213"/>
      <c r="BW2969" s="291"/>
    </row>
    <row r="2970" spans="1:75" x14ac:dyDescent="0.2">
      <c r="A2970" s="210"/>
      <c r="B2970" s="211"/>
      <c r="C2970" s="848" t="str">
        <f ca="1">IF(ISERR(AVERAGE(INDIRECT("B"&amp;(ROW()-INT($B$1/2))):INDIRECT("B"&amp;(ROW()+INT($B$1/2))))),"",AVERAGE(INDIRECT("B"&amp;(ROW()-INT($B$1/2))):INDIRECT("B"&amp;(ROW()+INT($B$1/2)))))</f>
        <v/>
      </c>
      <c r="D2970" s="848">
        <f t="shared" si="966"/>
        <v>0</v>
      </c>
      <c r="E2970" s="864"/>
      <c r="F2970" s="15"/>
      <c r="G2970" s="3"/>
      <c r="H2970" s="3"/>
      <c r="I2970" s="3"/>
      <c r="J2970" s="3"/>
      <c r="K2970" s="3"/>
      <c r="L2970" s="554"/>
      <c r="M2970" s="545"/>
      <c r="N2970" s="546"/>
      <c r="O2970" s="5"/>
      <c r="P2970" s="216"/>
      <c r="Q2970" s="217"/>
      <c r="R2970" s="218"/>
      <c r="S2970" s="219">
        <f t="shared" si="983"/>
        <v>0</v>
      </c>
      <c r="T2970" s="220">
        <f t="shared" si="984"/>
        <v>0</v>
      </c>
      <c r="U2970" s="214">
        <f t="shared" si="981"/>
        <v>0</v>
      </c>
      <c r="W2970" s="221"/>
      <c r="X2970" s="222"/>
      <c r="Y2970" s="222"/>
      <c r="Z2970" s="223"/>
      <c r="AA2970" s="222"/>
      <c r="AB2970" s="224"/>
      <c r="AC2970" s="225"/>
      <c r="AD2970" s="2">
        <f t="shared" si="968"/>
        <v>0</v>
      </c>
      <c r="AE2970" s="2">
        <f t="shared" si="969"/>
        <v>0</v>
      </c>
      <c r="AF2970" s="226"/>
      <c r="AG2970" s="219">
        <f t="shared" si="973"/>
        <v>0</v>
      </c>
      <c r="AH2970" s="234">
        <f t="shared" si="974"/>
        <v>0</v>
      </c>
      <c r="AI2970" s="214">
        <f t="shared" si="982"/>
        <v>0</v>
      </c>
      <c r="AK2970" s="229">
        <f t="shared" si="975"/>
        <v>0</v>
      </c>
      <c r="AL2970" s="226"/>
      <c r="AM2970" s="15"/>
      <c r="AN2970" s="232" t="e">
        <f t="shared" si="976"/>
        <v>#DIV/0!</v>
      </c>
      <c r="AO2970" s="214">
        <f t="shared" si="970"/>
        <v>0</v>
      </c>
      <c r="AQ2970" s="210"/>
      <c r="AR2970" s="231"/>
      <c r="AS2970" s="15"/>
      <c r="AT2970" s="232">
        <f t="shared" si="977"/>
        <v>0</v>
      </c>
      <c r="AU2970" s="235">
        <f t="shared" si="978"/>
        <v>0</v>
      </c>
      <c r="AY2970" s="210"/>
      <c r="AZ2970" s="231"/>
      <c r="BA2970" s="15"/>
      <c r="BB2970" s="232">
        <f t="shared" si="967"/>
        <v>0</v>
      </c>
      <c r="BC2970" s="235">
        <f t="shared" si="979"/>
        <v>0</v>
      </c>
      <c r="BG2970" s="210"/>
      <c r="BH2970" s="231"/>
      <c r="BI2970" s="15"/>
      <c r="BJ2970" s="232">
        <f t="shared" si="971"/>
        <v>0</v>
      </c>
      <c r="BK2970" s="235">
        <f t="shared" si="980"/>
        <v>0</v>
      </c>
      <c r="BM2970" s="109">
        <f t="shared" si="972"/>
        <v>-4.2209034944775601</v>
      </c>
      <c r="BN2970" s="213"/>
      <c r="BR2970" s="228"/>
      <c r="BS2970" s="311"/>
      <c r="BT2970" s="3"/>
      <c r="BU2970" s="213"/>
      <c r="BV2970" s="213"/>
      <c r="BW2970" s="291"/>
    </row>
    <row r="2971" spans="1:75" x14ac:dyDescent="0.2">
      <c r="A2971" s="210"/>
      <c r="B2971" s="211"/>
      <c r="C2971" s="848" t="str">
        <f ca="1">IF(ISERR(AVERAGE(INDIRECT("B"&amp;(ROW()-INT($B$1/2))):INDIRECT("B"&amp;(ROW()+INT($B$1/2))))),"",AVERAGE(INDIRECT("B"&amp;(ROW()-INT($B$1/2))):INDIRECT("B"&amp;(ROW()+INT($B$1/2)))))</f>
        <v/>
      </c>
      <c r="D2971" s="848">
        <f t="shared" si="966"/>
        <v>0</v>
      </c>
      <c r="E2971" s="275"/>
      <c r="F2971" s="15"/>
      <c r="G2971" s="3"/>
      <c r="H2971" s="3"/>
      <c r="I2971" s="3"/>
      <c r="J2971" s="3"/>
      <c r="K2971" s="3"/>
      <c r="L2971" s="554"/>
      <c r="M2971" s="545"/>
      <c r="N2971" s="546"/>
      <c r="O2971" s="5"/>
      <c r="P2971" s="216"/>
      <c r="Q2971" s="217"/>
      <c r="R2971" s="218"/>
      <c r="S2971" s="219">
        <f t="shared" si="983"/>
        <v>0</v>
      </c>
      <c r="T2971" s="220">
        <f t="shared" si="984"/>
        <v>0</v>
      </c>
      <c r="U2971" s="214">
        <f t="shared" si="981"/>
        <v>0</v>
      </c>
      <c r="W2971" s="221"/>
      <c r="X2971" s="222"/>
      <c r="Y2971" s="222"/>
      <c r="Z2971" s="223"/>
      <c r="AA2971" s="222"/>
      <c r="AB2971" s="224"/>
      <c r="AC2971" s="225"/>
      <c r="AD2971" s="2">
        <f t="shared" si="968"/>
        <v>0</v>
      </c>
      <c r="AE2971" s="2">
        <f t="shared" si="969"/>
        <v>0</v>
      </c>
      <c r="AF2971" s="226"/>
      <c r="AG2971" s="219">
        <f t="shared" si="973"/>
        <v>0</v>
      </c>
      <c r="AH2971" s="234">
        <f t="shared" si="974"/>
        <v>0</v>
      </c>
      <c r="AI2971" s="214">
        <f t="shared" si="982"/>
        <v>0</v>
      </c>
      <c r="AK2971" s="229">
        <f t="shared" si="975"/>
        <v>0</v>
      </c>
      <c r="AL2971" s="226"/>
      <c r="AM2971" s="15"/>
      <c r="AN2971" s="232" t="e">
        <f t="shared" si="976"/>
        <v>#DIV/0!</v>
      </c>
      <c r="AO2971" s="214">
        <f t="shared" si="970"/>
        <v>0</v>
      </c>
      <c r="AQ2971" s="210"/>
      <c r="AR2971" s="231"/>
      <c r="AS2971" s="15"/>
      <c r="AT2971" s="232">
        <f t="shared" si="977"/>
        <v>0</v>
      </c>
      <c r="AU2971" s="235">
        <f t="shared" si="978"/>
        <v>0</v>
      </c>
      <c r="AY2971" s="210"/>
      <c r="AZ2971" s="231"/>
      <c r="BA2971" s="15"/>
      <c r="BB2971" s="232">
        <f t="shared" si="967"/>
        <v>0</v>
      </c>
      <c r="BC2971" s="235">
        <f t="shared" si="979"/>
        <v>0</v>
      </c>
      <c r="BG2971" s="210"/>
      <c r="BH2971" s="231"/>
      <c r="BI2971" s="15"/>
      <c r="BJ2971" s="232">
        <f t="shared" si="971"/>
        <v>0</v>
      </c>
      <c r="BK2971" s="235">
        <f t="shared" si="980"/>
        <v>0</v>
      </c>
      <c r="BM2971" s="109">
        <f t="shared" si="972"/>
        <v>-4.2227358319752968</v>
      </c>
      <c r="BN2971" s="213"/>
      <c r="BR2971" s="228"/>
      <c r="BS2971" s="311"/>
      <c r="BT2971" s="3"/>
      <c r="BU2971" s="213"/>
      <c r="BV2971" s="213"/>
      <c r="BW2971" s="291"/>
    </row>
    <row r="2972" spans="1:75" x14ac:dyDescent="0.2">
      <c r="A2972" s="210"/>
      <c r="B2972" s="211"/>
      <c r="C2972" s="848" t="str">
        <f ca="1">IF(ISERR(AVERAGE(INDIRECT("B"&amp;(ROW()-INT($B$1/2))):INDIRECT("B"&amp;(ROW()+INT($B$1/2))))),"",AVERAGE(INDIRECT("B"&amp;(ROW()-INT($B$1/2))):INDIRECT("B"&amp;(ROW()+INT($B$1/2)))))</f>
        <v/>
      </c>
      <c r="D2972" s="848">
        <f t="shared" si="966"/>
        <v>0</v>
      </c>
      <c r="E2972" s="275"/>
      <c r="F2972" s="15"/>
      <c r="G2972" s="3"/>
      <c r="H2972" s="3"/>
      <c r="I2972" s="3"/>
      <c r="J2972" s="3"/>
      <c r="K2972" s="3"/>
      <c r="L2972" s="554"/>
      <c r="M2972" s="545"/>
      <c r="N2972" s="546"/>
      <c r="O2972" s="5"/>
      <c r="P2972" s="216"/>
      <c r="Q2972" s="217"/>
      <c r="R2972" s="218"/>
      <c r="S2972" s="219">
        <f t="shared" si="983"/>
        <v>0</v>
      </c>
      <c r="T2972" s="220">
        <f t="shared" si="984"/>
        <v>0</v>
      </c>
      <c r="U2972" s="214">
        <f t="shared" si="981"/>
        <v>0</v>
      </c>
      <c r="W2972" s="221"/>
      <c r="X2972" s="222"/>
      <c r="Y2972" s="222"/>
      <c r="Z2972" s="223"/>
      <c r="AA2972" s="222"/>
      <c r="AB2972" s="224"/>
      <c r="AC2972" s="225"/>
      <c r="AD2972" s="2">
        <f t="shared" si="968"/>
        <v>0</v>
      </c>
      <c r="AE2972" s="2">
        <f t="shared" si="969"/>
        <v>0</v>
      </c>
      <c r="AF2972" s="226"/>
      <c r="AG2972" s="219">
        <f t="shared" si="973"/>
        <v>0</v>
      </c>
      <c r="AH2972" s="234">
        <f t="shared" si="974"/>
        <v>0</v>
      </c>
      <c r="AI2972" s="214">
        <f t="shared" si="982"/>
        <v>0</v>
      </c>
      <c r="AK2972" s="229">
        <f t="shared" si="975"/>
        <v>0</v>
      </c>
      <c r="AL2972" s="226"/>
      <c r="AM2972" s="15"/>
      <c r="AN2972" s="232" t="e">
        <f t="shared" si="976"/>
        <v>#DIV/0!</v>
      </c>
      <c r="AO2972" s="214">
        <f t="shared" si="970"/>
        <v>0</v>
      </c>
      <c r="AQ2972" s="210"/>
      <c r="AR2972" s="231"/>
      <c r="AS2972" s="15"/>
      <c r="AT2972" s="232">
        <f t="shared" si="977"/>
        <v>0</v>
      </c>
      <c r="AU2972" s="235">
        <f t="shared" si="978"/>
        <v>0</v>
      </c>
      <c r="AY2972" s="210"/>
      <c r="AZ2972" s="231"/>
      <c r="BA2972" s="15"/>
      <c r="BB2972" s="232">
        <f t="shared" si="967"/>
        <v>0</v>
      </c>
      <c r="BC2972" s="235">
        <f t="shared" si="979"/>
        <v>0</v>
      </c>
      <c r="BG2972" s="210"/>
      <c r="BH2972" s="231"/>
      <c r="BI2972" s="15"/>
      <c r="BJ2972" s="232">
        <f t="shared" si="971"/>
        <v>0</v>
      </c>
      <c r="BK2972" s="235">
        <f t="shared" si="980"/>
        <v>0</v>
      </c>
      <c r="BM2972" s="109">
        <f t="shared" si="972"/>
        <v>-4.2245681694730335</v>
      </c>
      <c r="BN2972" s="213"/>
      <c r="BR2972" s="228"/>
      <c r="BS2972" s="311"/>
      <c r="BT2972" s="3"/>
      <c r="BU2972" s="213"/>
      <c r="BV2972" s="213"/>
      <c r="BW2972" s="291"/>
    </row>
    <row r="2973" spans="1:75" x14ac:dyDescent="0.2">
      <c r="A2973" s="210"/>
      <c r="B2973" s="211"/>
      <c r="C2973" s="848" t="str">
        <f ca="1">IF(ISERR(AVERAGE(INDIRECT("B"&amp;(ROW()-INT($B$1/2))):INDIRECT("B"&amp;(ROW()+INT($B$1/2))))),"",AVERAGE(INDIRECT("B"&amp;(ROW()-INT($B$1/2))):INDIRECT("B"&amp;(ROW()+INT($B$1/2)))))</f>
        <v/>
      </c>
      <c r="D2973" s="848">
        <f t="shared" si="966"/>
        <v>0</v>
      </c>
      <c r="E2973" s="275"/>
      <c r="F2973" s="15"/>
      <c r="G2973" s="3"/>
      <c r="H2973" s="3"/>
      <c r="I2973" s="3"/>
      <c r="J2973" s="3"/>
      <c r="K2973" s="3"/>
      <c r="L2973" s="554"/>
      <c r="M2973" s="545"/>
      <c r="N2973" s="546"/>
      <c r="O2973" s="5"/>
      <c r="P2973" s="216"/>
      <c r="Q2973" s="217"/>
      <c r="R2973" s="218"/>
      <c r="S2973" s="219">
        <f t="shared" si="983"/>
        <v>0</v>
      </c>
      <c r="T2973" s="220">
        <f t="shared" si="984"/>
        <v>0</v>
      </c>
      <c r="U2973" s="214">
        <f t="shared" si="981"/>
        <v>0</v>
      </c>
      <c r="W2973" s="221"/>
      <c r="X2973" s="222"/>
      <c r="Y2973" s="222"/>
      <c r="Z2973" s="223"/>
      <c r="AA2973" s="222"/>
      <c r="AB2973" s="224"/>
      <c r="AC2973" s="225"/>
      <c r="AD2973" s="2">
        <f t="shared" si="968"/>
        <v>0</v>
      </c>
      <c r="AE2973" s="2">
        <f t="shared" si="969"/>
        <v>0</v>
      </c>
      <c r="AF2973" s="226"/>
      <c r="AG2973" s="219">
        <f t="shared" si="973"/>
        <v>0</v>
      </c>
      <c r="AH2973" s="234">
        <f t="shared" si="974"/>
        <v>0</v>
      </c>
      <c r="AI2973" s="214">
        <f t="shared" si="982"/>
        <v>0</v>
      </c>
      <c r="AK2973" s="229">
        <f t="shared" si="975"/>
        <v>0</v>
      </c>
      <c r="AL2973" s="226"/>
      <c r="AM2973" s="15"/>
      <c r="AN2973" s="232" t="e">
        <f t="shared" si="976"/>
        <v>#DIV/0!</v>
      </c>
      <c r="AO2973" s="214">
        <f t="shared" si="970"/>
        <v>0</v>
      </c>
      <c r="AQ2973" s="210"/>
      <c r="AR2973" s="231"/>
      <c r="AS2973" s="15"/>
      <c r="AT2973" s="232">
        <f t="shared" si="977"/>
        <v>0</v>
      </c>
      <c r="AU2973" s="235">
        <f t="shared" si="978"/>
        <v>0</v>
      </c>
      <c r="AY2973" s="210"/>
      <c r="AZ2973" s="231"/>
      <c r="BA2973" s="15"/>
      <c r="BB2973" s="232">
        <f t="shared" si="967"/>
        <v>0</v>
      </c>
      <c r="BC2973" s="235">
        <f t="shared" si="979"/>
        <v>0</v>
      </c>
      <c r="BG2973" s="210"/>
      <c r="BH2973" s="231"/>
      <c r="BI2973" s="15"/>
      <c r="BJ2973" s="232">
        <f t="shared" si="971"/>
        <v>0</v>
      </c>
      <c r="BK2973" s="235">
        <f t="shared" si="980"/>
        <v>0</v>
      </c>
      <c r="BM2973" s="109">
        <f t="shared" si="972"/>
        <v>-4.2264005069707702</v>
      </c>
      <c r="BN2973" s="213"/>
      <c r="BR2973" s="228"/>
      <c r="BS2973" s="311"/>
      <c r="BT2973" s="3"/>
      <c r="BU2973" s="213"/>
      <c r="BV2973" s="213"/>
      <c r="BW2973" s="291"/>
    </row>
    <row r="2974" spans="1:75" x14ac:dyDescent="0.2">
      <c r="A2974" s="210"/>
      <c r="B2974" s="211"/>
      <c r="C2974" s="848" t="str">
        <f ca="1">IF(ISERR(AVERAGE(INDIRECT("B"&amp;(ROW()-INT($B$1/2))):INDIRECT("B"&amp;(ROW()+INT($B$1/2))))),"",AVERAGE(INDIRECT("B"&amp;(ROW()-INT($B$1/2))):INDIRECT("B"&amp;(ROW()+INT($B$1/2)))))</f>
        <v/>
      </c>
      <c r="D2974" s="848">
        <f t="shared" si="966"/>
        <v>0</v>
      </c>
      <c r="E2974" s="275"/>
      <c r="F2974" s="15"/>
      <c r="G2974" s="3"/>
      <c r="H2974" s="3"/>
      <c r="I2974" s="3"/>
      <c r="J2974" s="3"/>
      <c r="K2974" s="3"/>
      <c r="L2974" s="554"/>
      <c r="M2974" s="545"/>
      <c r="N2974" s="546"/>
      <c r="O2974" s="5"/>
      <c r="P2974" s="216"/>
      <c r="Q2974" s="217"/>
      <c r="R2974" s="218"/>
      <c r="S2974" s="219">
        <f t="shared" si="983"/>
        <v>0</v>
      </c>
      <c r="T2974" s="220">
        <f t="shared" si="984"/>
        <v>0</v>
      </c>
      <c r="U2974" s="214">
        <f t="shared" si="981"/>
        <v>0</v>
      </c>
      <c r="W2974" s="221"/>
      <c r="X2974" s="222"/>
      <c r="Y2974" s="222"/>
      <c r="Z2974" s="223"/>
      <c r="AA2974" s="222"/>
      <c r="AB2974" s="224"/>
      <c r="AC2974" s="225"/>
      <c r="AD2974" s="2">
        <f t="shared" si="968"/>
        <v>0</v>
      </c>
      <c r="AE2974" s="2">
        <f t="shared" si="969"/>
        <v>0</v>
      </c>
      <c r="AF2974" s="226"/>
      <c r="AG2974" s="219">
        <f t="shared" si="973"/>
        <v>0</v>
      </c>
      <c r="AH2974" s="234">
        <f t="shared" si="974"/>
        <v>0</v>
      </c>
      <c r="AI2974" s="214">
        <f t="shared" si="982"/>
        <v>0</v>
      </c>
      <c r="AK2974" s="229">
        <f t="shared" si="975"/>
        <v>0</v>
      </c>
      <c r="AL2974" s="226"/>
      <c r="AM2974" s="15"/>
      <c r="AN2974" s="232" t="e">
        <f t="shared" si="976"/>
        <v>#DIV/0!</v>
      </c>
      <c r="AO2974" s="214">
        <f t="shared" si="970"/>
        <v>0</v>
      </c>
      <c r="AQ2974" s="210"/>
      <c r="AR2974" s="231"/>
      <c r="AS2974" s="15"/>
      <c r="AT2974" s="232">
        <f t="shared" si="977"/>
        <v>0</v>
      </c>
      <c r="AU2974" s="235">
        <f t="shared" si="978"/>
        <v>0</v>
      </c>
      <c r="AY2974" s="210"/>
      <c r="AZ2974" s="231"/>
      <c r="BA2974" s="15"/>
      <c r="BB2974" s="232">
        <f t="shared" si="967"/>
        <v>0</v>
      </c>
      <c r="BC2974" s="235">
        <f t="shared" si="979"/>
        <v>0</v>
      </c>
      <c r="BG2974" s="210"/>
      <c r="BH2974" s="231"/>
      <c r="BI2974" s="15"/>
      <c r="BJ2974" s="232">
        <f t="shared" si="971"/>
        <v>0</v>
      </c>
      <c r="BK2974" s="235">
        <f t="shared" si="980"/>
        <v>0</v>
      </c>
      <c r="BM2974" s="109">
        <f t="shared" si="972"/>
        <v>-4.2282328444685069</v>
      </c>
      <c r="BN2974" s="213"/>
      <c r="BR2974" s="228"/>
      <c r="BS2974" s="311"/>
      <c r="BT2974" s="3"/>
      <c r="BU2974" s="213"/>
      <c r="BV2974" s="213"/>
      <c r="BW2974" s="291"/>
    </row>
    <row r="2975" spans="1:75" x14ac:dyDescent="0.2">
      <c r="A2975" s="210"/>
      <c r="B2975" s="211"/>
      <c r="C2975" s="848" t="str">
        <f ca="1">IF(ISERR(AVERAGE(INDIRECT("B"&amp;(ROW()-INT($B$1/2))):INDIRECT("B"&amp;(ROW()+INT($B$1/2))))),"",AVERAGE(INDIRECT("B"&amp;(ROW()-INT($B$1/2))):INDIRECT("B"&amp;(ROW()+INT($B$1/2)))))</f>
        <v/>
      </c>
      <c r="D2975" s="848">
        <f t="shared" si="966"/>
        <v>0</v>
      </c>
      <c r="E2975" s="275"/>
      <c r="F2975" s="15"/>
      <c r="G2975" s="3"/>
      <c r="H2975" s="3"/>
      <c r="I2975" s="3"/>
      <c r="J2975" s="3"/>
      <c r="K2975" s="3"/>
      <c r="L2975" s="554"/>
      <c r="M2975" s="545"/>
      <c r="N2975" s="546"/>
      <c r="O2975" s="5"/>
      <c r="P2975" s="216"/>
      <c r="Q2975" s="217"/>
      <c r="R2975" s="218"/>
      <c r="S2975" s="219">
        <f t="shared" si="983"/>
        <v>0</v>
      </c>
      <c r="T2975" s="220">
        <f t="shared" si="984"/>
        <v>0</v>
      </c>
      <c r="U2975" s="214">
        <f t="shared" si="981"/>
        <v>0</v>
      </c>
      <c r="W2975" s="221"/>
      <c r="X2975" s="222"/>
      <c r="Y2975" s="222"/>
      <c r="Z2975" s="223"/>
      <c r="AA2975" s="222"/>
      <c r="AB2975" s="224"/>
      <c r="AC2975" s="225"/>
      <c r="AD2975" s="2">
        <f t="shared" si="968"/>
        <v>0</v>
      </c>
      <c r="AE2975" s="2">
        <f t="shared" si="969"/>
        <v>0</v>
      </c>
      <c r="AF2975" s="226"/>
      <c r="AG2975" s="219">
        <f t="shared" si="973"/>
        <v>0</v>
      </c>
      <c r="AH2975" s="234">
        <f t="shared" si="974"/>
        <v>0</v>
      </c>
      <c r="AI2975" s="214">
        <f t="shared" si="982"/>
        <v>0</v>
      </c>
      <c r="AK2975" s="229">
        <f t="shared" si="975"/>
        <v>0</v>
      </c>
      <c r="AL2975" s="226"/>
      <c r="AM2975" s="15"/>
      <c r="AN2975" s="232" t="e">
        <f t="shared" si="976"/>
        <v>#DIV/0!</v>
      </c>
      <c r="AO2975" s="214">
        <f t="shared" si="970"/>
        <v>0</v>
      </c>
      <c r="AQ2975" s="210"/>
      <c r="AR2975" s="231"/>
      <c r="AS2975" s="15"/>
      <c r="AT2975" s="232">
        <f t="shared" si="977"/>
        <v>0</v>
      </c>
      <c r="AU2975" s="235">
        <f t="shared" si="978"/>
        <v>0</v>
      </c>
      <c r="AY2975" s="210"/>
      <c r="AZ2975" s="231"/>
      <c r="BA2975" s="15"/>
      <c r="BB2975" s="232">
        <f t="shared" si="967"/>
        <v>0</v>
      </c>
      <c r="BC2975" s="235">
        <f t="shared" si="979"/>
        <v>0</v>
      </c>
      <c r="BG2975" s="210"/>
      <c r="BH2975" s="231"/>
      <c r="BI2975" s="15"/>
      <c r="BJ2975" s="232">
        <f t="shared" si="971"/>
        <v>0</v>
      </c>
      <c r="BK2975" s="235">
        <f t="shared" si="980"/>
        <v>0</v>
      </c>
      <c r="BM2975" s="109">
        <f t="shared" si="972"/>
        <v>-4.2300651819662436</v>
      </c>
      <c r="BN2975" s="213"/>
      <c r="BR2975" s="228"/>
      <c r="BS2975" s="311"/>
      <c r="BT2975" s="3"/>
      <c r="BU2975" s="213"/>
      <c r="BV2975" s="213"/>
      <c r="BW2975" s="291"/>
    </row>
    <row r="2976" spans="1:75" x14ac:dyDescent="0.2">
      <c r="A2976" s="210"/>
      <c r="B2976" s="211"/>
      <c r="C2976" s="848" t="str">
        <f ca="1">IF(ISERR(AVERAGE(INDIRECT("B"&amp;(ROW()-INT($B$1/2))):INDIRECT("B"&amp;(ROW()+INT($B$1/2))))),"",AVERAGE(INDIRECT("B"&amp;(ROW()-INT($B$1/2))):INDIRECT("B"&amp;(ROW()+INT($B$1/2)))))</f>
        <v/>
      </c>
      <c r="D2976" s="848">
        <f t="shared" si="966"/>
        <v>0</v>
      </c>
      <c r="E2976" s="275"/>
      <c r="F2976" s="15"/>
      <c r="G2976" s="3"/>
      <c r="H2976" s="3"/>
      <c r="I2976" s="3"/>
      <c r="J2976" s="3"/>
      <c r="K2976" s="3"/>
      <c r="L2976" s="554"/>
      <c r="M2976" s="545"/>
      <c r="N2976" s="546"/>
      <c r="O2976" s="5"/>
      <c r="P2976" s="216"/>
      <c r="Q2976" s="217"/>
      <c r="R2976" s="218"/>
      <c r="S2976" s="219">
        <f t="shared" si="983"/>
        <v>0</v>
      </c>
      <c r="T2976" s="220">
        <f t="shared" si="984"/>
        <v>0</v>
      </c>
      <c r="U2976" s="214">
        <f t="shared" si="981"/>
        <v>0</v>
      </c>
      <c r="W2976" s="221"/>
      <c r="X2976" s="222"/>
      <c r="Y2976" s="222"/>
      <c r="Z2976" s="223"/>
      <c r="AA2976" s="222"/>
      <c r="AB2976" s="224"/>
      <c r="AC2976" s="225"/>
      <c r="AD2976" s="2">
        <f t="shared" si="968"/>
        <v>0</v>
      </c>
      <c r="AE2976" s="2">
        <f t="shared" si="969"/>
        <v>0</v>
      </c>
      <c r="AF2976" s="226"/>
      <c r="AG2976" s="219">
        <f t="shared" si="973"/>
        <v>0</v>
      </c>
      <c r="AH2976" s="234">
        <f t="shared" si="974"/>
        <v>0</v>
      </c>
      <c r="AI2976" s="214">
        <f t="shared" si="982"/>
        <v>0</v>
      </c>
      <c r="AK2976" s="229">
        <f t="shared" si="975"/>
        <v>0</v>
      </c>
      <c r="AL2976" s="226"/>
      <c r="AM2976" s="15"/>
      <c r="AN2976" s="232" t="e">
        <f t="shared" si="976"/>
        <v>#DIV/0!</v>
      </c>
      <c r="AO2976" s="214">
        <f t="shared" si="970"/>
        <v>0</v>
      </c>
      <c r="AQ2976" s="210"/>
      <c r="AR2976" s="231"/>
      <c r="AS2976" s="15"/>
      <c r="AT2976" s="232">
        <f t="shared" si="977"/>
        <v>0</v>
      </c>
      <c r="AU2976" s="235">
        <f t="shared" si="978"/>
        <v>0</v>
      </c>
      <c r="AY2976" s="210"/>
      <c r="AZ2976" s="231"/>
      <c r="BA2976" s="15"/>
      <c r="BB2976" s="232">
        <f t="shared" si="967"/>
        <v>0</v>
      </c>
      <c r="BC2976" s="235">
        <f t="shared" si="979"/>
        <v>0</v>
      </c>
      <c r="BG2976" s="210"/>
      <c r="BH2976" s="231"/>
      <c r="BI2976" s="15"/>
      <c r="BJ2976" s="232">
        <f t="shared" si="971"/>
        <v>0</v>
      </c>
      <c r="BK2976" s="235">
        <f t="shared" si="980"/>
        <v>0</v>
      </c>
      <c r="BM2976" s="109">
        <f t="shared" si="972"/>
        <v>-4.2318975194639803</v>
      </c>
      <c r="BN2976" s="213"/>
      <c r="BR2976" s="228"/>
      <c r="BS2976" s="311"/>
      <c r="BT2976" s="3"/>
      <c r="BU2976" s="213"/>
      <c r="BV2976" s="213"/>
      <c r="BW2976" s="291"/>
    </row>
    <row r="2977" spans="1:75" x14ac:dyDescent="0.2">
      <c r="A2977" s="210"/>
      <c r="B2977" s="211"/>
      <c r="C2977" s="848" t="str">
        <f ca="1">IF(ISERR(AVERAGE(INDIRECT("B"&amp;(ROW()-INT($B$1/2))):INDIRECT("B"&amp;(ROW()+INT($B$1/2))))),"",AVERAGE(INDIRECT("B"&amp;(ROW()-INT($B$1/2))):INDIRECT("B"&amp;(ROW()+INT($B$1/2)))))</f>
        <v/>
      </c>
      <c r="D2977" s="848">
        <f t="shared" si="966"/>
        <v>0</v>
      </c>
      <c r="E2977" s="275"/>
      <c r="F2977" s="15"/>
      <c r="G2977" s="3"/>
      <c r="H2977" s="3"/>
      <c r="I2977" s="3"/>
      <c r="J2977" s="3"/>
      <c r="K2977" s="3"/>
      <c r="L2977" s="554"/>
      <c r="M2977" s="545"/>
      <c r="N2977" s="546"/>
      <c r="O2977" s="5"/>
      <c r="P2977" s="216"/>
      <c r="Q2977" s="217"/>
      <c r="R2977" s="218"/>
      <c r="S2977" s="219">
        <f t="shared" si="983"/>
        <v>0</v>
      </c>
      <c r="T2977" s="220">
        <f t="shared" si="984"/>
        <v>0</v>
      </c>
      <c r="U2977" s="214">
        <f t="shared" si="981"/>
        <v>0</v>
      </c>
      <c r="W2977" s="221"/>
      <c r="X2977" s="222"/>
      <c r="Y2977" s="222"/>
      <c r="Z2977" s="223"/>
      <c r="AA2977" s="222"/>
      <c r="AB2977" s="224"/>
      <c r="AC2977" s="225"/>
      <c r="AD2977" s="2">
        <f t="shared" si="968"/>
        <v>0</v>
      </c>
      <c r="AE2977" s="2">
        <f t="shared" si="969"/>
        <v>0</v>
      </c>
      <c r="AF2977" s="226"/>
      <c r="AG2977" s="219">
        <f t="shared" si="973"/>
        <v>0</v>
      </c>
      <c r="AH2977" s="234">
        <f t="shared" si="974"/>
        <v>0</v>
      </c>
      <c r="AI2977" s="214">
        <f t="shared" si="982"/>
        <v>0</v>
      </c>
      <c r="AK2977" s="229">
        <f t="shared" si="975"/>
        <v>0</v>
      </c>
      <c r="AL2977" s="226"/>
      <c r="AM2977" s="15"/>
      <c r="AN2977" s="232" t="e">
        <f t="shared" si="976"/>
        <v>#DIV/0!</v>
      </c>
      <c r="AO2977" s="214">
        <f t="shared" si="970"/>
        <v>0</v>
      </c>
      <c r="AQ2977" s="210"/>
      <c r="AR2977" s="231"/>
      <c r="AS2977" s="15"/>
      <c r="AT2977" s="232">
        <f t="shared" si="977"/>
        <v>0</v>
      </c>
      <c r="AU2977" s="235">
        <f t="shared" si="978"/>
        <v>0</v>
      </c>
      <c r="AY2977" s="210"/>
      <c r="AZ2977" s="231"/>
      <c r="BA2977" s="15"/>
      <c r="BB2977" s="232">
        <f t="shared" si="967"/>
        <v>0</v>
      </c>
      <c r="BC2977" s="235">
        <f t="shared" si="979"/>
        <v>0</v>
      </c>
      <c r="BG2977" s="210"/>
      <c r="BH2977" s="231"/>
      <c r="BI2977" s="15"/>
      <c r="BJ2977" s="232">
        <f t="shared" si="971"/>
        <v>0</v>
      </c>
      <c r="BK2977" s="235">
        <f t="shared" si="980"/>
        <v>0</v>
      </c>
      <c r="BM2977" s="109">
        <f t="shared" si="972"/>
        <v>-4.233729856961717</v>
      </c>
      <c r="BN2977" s="213"/>
      <c r="BR2977" s="228"/>
      <c r="BS2977" s="311"/>
      <c r="BT2977" s="3"/>
      <c r="BU2977" s="213"/>
      <c r="BV2977" s="213"/>
      <c r="BW2977" s="291"/>
    </row>
    <row r="2978" spans="1:75" x14ac:dyDescent="0.2">
      <c r="A2978" s="210"/>
      <c r="B2978" s="211"/>
      <c r="C2978" s="848" t="str">
        <f ca="1">IF(ISERR(AVERAGE(INDIRECT("B"&amp;(ROW()-INT($B$1/2))):INDIRECT("B"&amp;(ROW()+INT($B$1/2))))),"",AVERAGE(INDIRECT("B"&amp;(ROW()-INT($B$1/2))):INDIRECT("B"&amp;(ROW()+INT($B$1/2)))))</f>
        <v/>
      </c>
      <c r="D2978" s="848">
        <f t="shared" si="966"/>
        <v>0</v>
      </c>
      <c r="E2978" s="275"/>
      <c r="F2978" s="15"/>
      <c r="G2978" s="3"/>
      <c r="H2978" s="3"/>
      <c r="I2978" s="3"/>
      <c r="J2978" s="3"/>
      <c r="K2978" s="3"/>
      <c r="L2978" s="554"/>
      <c r="M2978" s="545"/>
      <c r="N2978" s="546"/>
      <c r="O2978" s="5"/>
      <c r="P2978" s="216"/>
      <c r="Q2978" s="217"/>
      <c r="R2978" s="218"/>
      <c r="S2978" s="219">
        <f t="shared" si="983"/>
        <v>0</v>
      </c>
      <c r="T2978" s="220">
        <f t="shared" si="984"/>
        <v>0</v>
      </c>
      <c r="U2978" s="214">
        <f t="shared" si="981"/>
        <v>0</v>
      </c>
      <c r="W2978" s="221"/>
      <c r="X2978" s="222"/>
      <c r="Y2978" s="222"/>
      <c r="Z2978" s="223"/>
      <c r="AA2978" s="222"/>
      <c r="AB2978" s="224"/>
      <c r="AC2978" s="225"/>
      <c r="AD2978" s="2">
        <f t="shared" si="968"/>
        <v>0</v>
      </c>
      <c r="AE2978" s="2">
        <f t="shared" si="969"/>
        <v>0</v>
      </c>
      <c r="AF2978" s="226"/>
      <c r="AG2978" s="219">
        <f t="shared" si="973"/>
        <v>0</v>
      </c>
      <c r="AH2978" s="234">
        <f t="shared" si="974"/>
        <v>0</v>
      </c>
      <c r="AI2978" s="214">
        <f t="shared" si="982"/>
        <v>0</v>
      </c>
      <c r="AK2978" s="229">
        <f t="shared" si="975"/>
        <v>0</v>
      </c>
      <c r="AL2978" s="226"/>
      <c r="AM2978" s="15"/>
      <c r="AN2978" s="232" t="e">
        <f t="shared" si="976"/>
        <v>#DIV/0!</v>
      </c>
      <c r="AO2978" s="214">
        <f t="shared" si="970"/>
        <v>0</v>
      </c>
      <c r="AQ2978" s="210"/>
      <c r="AR2978" s="231"/>
      <c r="AS2978" s="15"/>
      <c r="AT2978" s="232">
        <f t="shared" si="977"/>
        <v>0</v>
      </c>
      <c r="AU2978" s="235">
        <f t="shared" si="978"/>
        <v>0</v>
      </c>
      <c r="AY2978" s="210"/>
      <c r="AZ2978" s="231"/>
      <c r="BA2978" s="15"/>
      <c r="BB2978" s="232">
        <f t="shared" si="967"/>
        <v>0</v>
      </c>
      <c r="BC2978" s="235">
        <f t="shared" si="979"/>
        <v>0</v>
      </c>
      <c r="BG2978" s="210"/>
      <c r="BH2978" s="231"/>
      <c r="BI2978" s="15"/>
      <c r="BJ2978" s="232">
        <f t="shared" si="971"/>
        <v>0</v>
      </c>
      <c r="BK2978" s="235">
        <f t="shared" si="980"/>
        <v>0</v>
      </c>
      <c r="BM2978" s="109">
        <f t="shared" si="972"/>
        <v>-4.2355621944594537</v>
      </c>
      <c r="BN2978" s="213"/>
      <c r="BR2978" s="228"/>
      <c r="BS2978" s="311"/>
      <c r="BT2978" s="3"/>
      <c r="BU2978" s="213"/>
      <c r="BV2978" s="213"/>
      <c r="BW2978" s="291"/>
    </row>
    <row r="2979" spans="1:75" x14ac:dyDescent="0.2">
      <c r="A2979" s="210"/>
      <c r="B2979" s="211"/>
      <c r="C2979" s="848" t="str">
        <f ca="1">IF(ISERR(AVERAGE(INDIRECT("B"&amp;(ROW()-INT($B$1/2))):INDIRECT("B"&amp;(ROW()+INT($B$1/2))))),"",AVERAGE(INDIRECT("B"&amp;(ROW()-INT($B$1/2))):INDIRECT("B"&amp;(ROW()+INT($B$1/2)))))</f>
        <v/>
      </c>
      <c r="D2979" s="848">
        <f t="shared" si="966"/>
        <v>0</v>
      </c>
      <c r="E2979" s="275"/>
      <c r="F2979" s="15"/>
      <c r="G2979" s="3"/>
      <c r="H2979" s="3"/>
      <c r="I2979" s="3"/>
      <c r="J2979" s="3"/>
      <c r="K2979" s="3"/>
      <c r="L2979" s="554"/>
      <c r="M2979" s="545"/>
      <c r="N2979" s="546"/>
      <c r="O2979" s="5"/>
      <c r="P2979" s="216"/>
      <c r="Q2979" s="217"/>
      <c r="R2979" s="218"/>
      <c r="S2979" s="219">
        <f t="shared" si="983"/>
        <v>0</v>
      </c>
      <c r="T2979" s="220">
        <f t="shared" si="984"/>
        <v>0</v>
      </c>
      <c r="U2979" s="214">
        <f t="shared" si="981"/>
        <v>0</v>
      </c>
      <c r="W2979" s="221"/>
      <c r="X2979" s="222"/>
      <c r="Y2979" s="222"/>
      <c r="Z2979" s="223"/>
      <c r="AA2979" s="222"/>
      <c r="AB2979" s="224"/>
      <c r="AC2979" s="225"/>
      <c r="AD2979" s="2">
        <f t="shared" si="968"/>
        <v>0</v>
      </c>
      <c r="AE2979" s="2">
        <f t="shared" si="969"/>
        <v>0</v>
      </c>
      <c r="AF2979" s="226"/>
      <c r="AG2979" s="219">
        <f t="shared" si="973"/>
        <v>0</v>
      </c>
      <c r="AH2979" s="234">
        <f t="shared" si="974"/>
        <v>0</v>
      </c>
      <c r="AI2979" s="214">
        <f t="shared" si="982"/>
        <v>0</v>
      </c>
      <c r="AK2979" s="229">
        <f t="shared" si="975"/>
        <v>0</v>
      </c>
      <c r="AL2979" s="226"/>
      <c r="AM2979" s="15"/>
      <c r="AN2979" s="232" t="e">
        <f t="shared" si="976"/>
        <v>#DIV/0!</v>
      </c>
      <c r="AO2979" s="214">
        <f t="shared" si="970"/>
        <v>0</v>
      </c>
      <c r="AQ2979" s="210"/>
      <c r="AR2979" s="231"/>
      <c r="AS2979" s="15"/>
      <c r="AT2979" s="232">
        <f t="shared" si="977"/>
        <v>0</v>
      </c>
      <c r="AU2979" s="235">
        <f t="shared" si="978"/>
        <v>0</v>
      </c>
      <c r="AY2979" s="210"/>
      <c r="AZ2979" s="231"/>
      <c r="BA2979" s="15"/>
      <c r="BB2979" s="232">
        <f t="shared" si="967"/>
        <v>0</v>
      </c>
      <c r="BC2979" s="235">
        <f t="shared" si="979"/>
        <v>0</v>
      </c>
      <c r="BG2979" s="210"/>
      <c r="BH2979" s="231"/>
      <c r="BI2979" s="15"/>
      <c r="BJ2979" s="232">
        <f t="shared" si="971"/>
        <v>0</v>
      </c>
      <c r="BK2979" s="235">
        <f t="shared" si="980"/>
        <v>0</v>
      </c>
      <c r="BM2979" s="109">
        <f t="shared" si="972"/>
        <v>-4.2373945319571904</v>
      </c>
      <c r="BN2979" s="213"/>
      <c r="BR2979" s="228"/>
      <c r="BS2979" s="311"/>
      <c r="BT2979" s="3"/>
      <c r="BU2979" s="213"/>
      <c r="BV2979" s="213"/>
      <c r="BW2979" s="291"/>
    </row>
    <row r="2980" spans="1:75" x14ac:dyDescent="0.2">
      <c r="A2980" s="210"/>
      <c r="B2980" s="211"/>
      <c r="C2980" s="848" t="str">
        <f ca="1">IF(ISERR(AVERAGE(INDIRECT("B"&amp;(ROW()-INT($B$1/2))):INDIRECT("B"&amp;(ROW()+INT($B$1/2))))),"",AVERAGE(INDIRECT("B"&amp;(ROW()-INT($B$1/2))):INDIRECT("B"&amp;(ROW()+INT($B$1/2)))))</f>
        <v/>
      </c>
      <c r="D2980" s="848">
        <f t="shared" si="966"/>
        <v>0</v>
      </c>
      <c r="E2980" s="275"/>
      <c r="F2980" s="15"/>
      <c r="G2980" s="3"/>
      <c r="H2980" s="3"/>
      <c r="I2980" s="3"/>
      <c r="J2980" s="3"/>
      <c r="K2980" s="3"/>
      <c r="L2980" s="554"/>
      <c r="M2980" s="545"/>
      <c r="N2980" s="546"/>
      <c r="O2980" s="5"/>
      <c r="P2980" s="216"/>
      <c r="Q2980" s="217"/>
      <c r="R2980" s="218"/>
      <c r="S2980" s="219">
        <f t="shared" si="983"/>
        <v>0</v>
      </c>
      <c r="T2980" s="220">
        <f t="shared" si="984"/>
        <v>0</v>
      </c>
      <c r="U2980" s="214">
        <f t="shared" si="981"/>
        <v>0</v>
      </c>
      <c r="W2980" s="221"/>
      <c r="X2980" s="222"/>
      <c r="Y2980" s="222"/>
      <c r="Z2980" s="223"/>
      <c r="AA2980" s="222"/>
      <c r="AB2980" s="224"/>
      <c r="AC2980" s="225"/>
      <c r="AD2980" s="2">
        <f t="shared" si="968"/>
        <v>0</v>
      </c>
      <c r="AE2980" s="2">
        <f t="shared" si="969"/>
        <v>0</v>
      </c>
      <c r="AF2980" s="226"/>
      <c r="AG2980" s="219">
        <f t="shared" si="973"/>
        <v>0</v>
      </c>
      <c r="AH2980" s="234">
        <f t="shared" si="974"/>
        <v>0</v>
      </c>
      <c r="AI2980" s="214">
        <f t="shared" si="982"/>
        <v>0</v>
      </c>
      <c r="AK2980" s="229">
        <f t="shared" si="975"/>
        <v>0</v>
      </c>
      <c r="AL2980" s="226"/>
      <c r="AM2980" s="15"/>
      <c r="AN2980" s="232" t="e">
        <f t="shared" si="976"/>
        <v>#DIV/0!</v>
      </c>
      <c r="AO2980" s="214">
        <f t="shared" si="970"/>
        <v>0</v>
      </c>
      <c r="AQ2980" s="210"/>
      <c r="AR2980" s="231"/>
      <c r="AS2980" s="15"/>
      <c r="AT2980" s="232">
        <f t="shared" si="977"/>
        <v>0</v>
      </c>
      <c r="AU2980" s="235">
        <f t="shared" si="978"/>
        <v>0</v>
      </c>
      <c r="AY2980" s="210"/>
      <c r="AZ2980" s="231"/>
      <c r="BA2980" s="15"/>
      <c r="BB2980" s="232">
        <f t="shared" si="967"/>
        <v>0</v>
      </c>
      <c r="BC2980" s="235">
        <f t="shared" si="979"/>
        <v>0</v>
      </c>
      <c r="BG2980" s="210"/>
      <c r="BH2980" s="231"/>
      <c r="BI2980" s="15"/>
      <c r="BJ2980" s="232">
        <f t="shared" si="971"/>
        <v>0</v>
      </c>
      <c r="BK2980" s="235">
        <f t="shared" si="980"/>
        <v>0</v>
      </c>
      <c r="BM2980" s="109">
        <f t="shared" si="972"/>
        <v>-4.2392268694549271</v>
      </c>
      <c r="BN2980" s="213"/>
      <c r="BR2980" s="228"/>
      <c r="BS2980" s="311"/>
      <c r="BT2980" s="3"/>
      <c r="BU2980" s="213"/>
      <c r="BV2980" s="213"/>
      <c r="BW2980" s="291"/>
    </row>
    <row r="2981" spans="1:75" x14ac:dyDescent="0.2">
      <c r="A2981" s="210"/>
      <c r="B2981" s="211"/>
      <c r="C2981" s="848" t="str">
        <f ca="1">IF(ISERR(AVERAGE(INDIRECT("B"&amp;(ROW()-INT($B$1/2))):INDIRECT("B"&amp;(ROW()+INT($B$1/2))))),"",AVERAGE(INDIRECT("B"&amp;(ROW()-INT($B$1/2))):INDIRECT("B"&amp;(ROW()+INT($B$1/2)))))</f>
        <v/>
      </c>
      <c r="D2981" s="848">
        <f t="shared" si="966"/>
        <v>0</v>
      </c>
      <c r="E2981" s="275"/>
      <c r="F2981" s="15"/>
      <c r="G2981" s="3"/>
      <c r="H2981" s="3"/>
      <c r="I2981" s="3"/>
      <c r="J2981" s="3"/>
      <c r="K2981" s="3"/>
      <c r="L2981" s="554"/>
      <c r="M2981" s="545"/>
      <c r="N2981" s="546"/>
      <c r="O2981" s="5"/>
      <c r="P2981" s="216"/>
      <c r="Q2981" s="217"/>
      <c r="R2981" s="218"/>
      <c r="S2981" s="219">
        <f t="shared" si="983"/>
        <v>0</v>
      </c>
      <c r="T2981" s="220">
        <f t="shared" si="984"/>
        <v>0</v>
      </c>
      <c r="U2981" s="214">
        <f t="shared" si="981"/>
        <v>0</v>
      </c>
      <c r="W2981" s="221"/>
      <c r="X2981" s="222"/>
      <c r="Y2981" s="222"/>
      <c r="Z2981" s="223"/>
      <c r="AA2981" s="222"/>
      <c r="AB2981" s="224"/>
      <c r="AC2981" s="225"/>
      <c r="AD2981" s="2">
        <f t="shared" si="968"/>
        <v>0</v>
      </c>
      <c r="AE2981" s="2">
        <f t="shared" si="969"/>
        <v>0</v>
      </c>
      <c r="AF2981" s="226"/>
      <c r="AG2981" s="219">
        <f t="shared" si="973"/>
        <v>0</v>
      </c>
      <c r="AH2981" s="234">
        <f t="shared" si="974"/>
        <v>0</v>
      </c>
      <c r="AI2981" s="214">
        <f t="shared" si="982"/>
        <v>0</v>
      </c>
      <c r="AK2981" s="229">
        <f t="shared" si="975"/>
        <v>0</v>
      </c>
      <c r="AL2981" s="226"/>
      <c r="AM2981" s="15"/>
      <c r="AN2981" s="232" t="e">
        <f t="shared" si="976"/>
        <v>#DIV/0!</v>
      </c>
      <c r="AO2981" s="214">
        <f t="shared" si="970"/>
        <v>0</v>
      </c>
      <c r="AQ2981" s="210"/>
      <c r="AR2981" s="231"/>
      <c r="AS2981" s="15"/>
      <c r="AT2981" s="232">
        <f t="shared" si="977"/>
        <v>0</v>
      </c>
      <c r="AU2981" s="235">
        <f t="shared" si="978"/>
        <v>0</v>
      </c>
      <c r="AY2981" s="210"/>
      <c r="AZ2981" s="231"/>
      <c r="BA2981" s="15"/>
      <c r="BB2981" s="232">
        <f t="shared" si="967"/>
        <v>0</v>
      </c>
      <c r="BC2981" s="235">
        <f t="shared" si="979"/>
        <v>0</v>
      </c>
      <c r="BG2981" s="210"/>
      <c r="BH2981" s="231"/>
      <c r="BI2981" s="15"/>
      <c r="BJ2981" s="232">
        <f t="shared" si="971"/>
        <v>0</v>
      </c>
      <c r="BK2981" s="235">
        <f t="shared" si="980"/>
        <v>0</v>
      </c>
      <c r="BM2981" s="109">
        <f t="shared" si="972"/>
        <v>-4.2410592069526638</v>
      </c>
      <c r="BN2981" s="213"/>
      <c r="BR2981" s="228"/>
      <c r="BS2981" s="311"/>
      <c r="BT2981" s="3"/>
      <c r="BU2981" s="213"/>
      <c r="BV2981" s="213"/>
      <c r="BW2981" s="291"/>
    </row>
    <row r="2982" spans="1:75" x14ac:dyDescent="0.2">
      <c r="A2982" s="210"/>
      <c r="B2982" s="211"/>
      <c r="C2982" s="848" t="str">
        <f ca="1">IF(ISERR(AVERAGE(INDIRECT("B"&amp;(ROW()-INT($B$1/2))):INDIRECT("B"&amp;(ROW()+INT($B$1/2))))),"",AVERAGE(INDIRECT("B"&amp;(ROW()-INT($B$1/2))):INDIRECT("B"&amp;(ROW()+INT($B$1/2)))))</f>
        <v/>
      </c>
      <c r="D2982" s="848">
        <f t="shared" si="966"/>
        <v>0</v>
      </c>
      <c r="E2982" s="275"/>
      <c r="F2982" s="15"/>
      <c r="G2982" s="3"/>
      <c r="H2982" s="3"/>
      <c r="I2982" s="3"/>
      <c r="J2982" s="3"/>
      <c r="K2982" s="3"/>
      <c r="L2982" s="554"/>
      <c r="M2982" s="545"/>
      <c r="N2982" s="546"/>
      <c r="O2982" s="5"/>
      <c r="P2982" s="216"/>
      <c r="Q2982" s="217"/>
      <c r="R2982" s="218"/>
      <c r="S2982" s="219">
        <f t="shared" si="983"/>
        <v>0</v>
      </c>
      <c r="T2982" s="220">
        <f t="shared" si="984"/>
        <v>0</v>
      </c>
      <c r="U2982" s="214">
        <f t="shared" si="981"/>
        <v>0</v>
      </c>
      <c r="W2982" s="221"/>
      <c r="X2982" s="222"/>
      <c r="Y2982" s="222"/>
      <c r="Z2982" s="223"/>
      <c r="AA2982" s="222"/>
      <c r="AB2982" s="224"/>
      <c r="AC2982" s="225"/>
      <c r="AD2982" s="2">
        <f t="shared" si="968"/>
        <v>0</v>
      </c>
      <c r="AE2982" s="2">
        <f t="shared" si="969"/>
        <v>0</v>
      </c>
      <c r="AF2982" s="226"/>
      <c r="AG2982" s="219">
        <f t="shared" si="973"/>
        <v>0</v>
      </c>
      <c r="AH2982" s="234">
        <f t="shared" si="974"/>
        <v>0</v>
      </c>
      <c r="AI2982" s="214">
        <f t="shared" si="982"/>
        <v>0</v>
      </c>
      <c r="AK2982" s="229">
        <f t="shared" si="975"/>
        <v>0</v>
      </c>
      <c r="AL2982" s="226"/>
      <c r="AM2982" s="15"/>
      <c r="AN2982" s="232" t="e">
        <f t="shared" si="976"/>
        <v>#DIV/0!</v>
      </c>
      <c r="AO2982" s="214">
        <f t="shared" si="970"/>
        <v>0</v>
      </c>
      <c r="AQ2982" s="210"/>
      <c r="AR2982" s="231"/>
      <c r="AS2982" s="15"/>
      <c r="AT2982" s="232">
        <f t="shared" si="977"/>
        <v>0</v>
      </c>
      <c r="AU2982" s="235">
        <f t="shared" si="978"/>
        <v>0</v>
      </c>
      <c r="AY2982" s="210"/>
      <c r="AZ2982" s="231"/>
      <c r="BA2982" s="15"/>
      <c r="BB2982" s="232">
        <f t="shared" si="967"/>
        <v>0</v>
      </c>
      <c r="BC2982" s="235">
        <f t="shared" si="979"/>
        <v>0</v>
      </c>
      <c r="BG2982" s="210"/>
      <c r="BH2982" s="231"/>
      <c r="BI2982" s="15"/>
      <c r="BJ2982" s="232">
        <f t="shared" si="971"/>
        <v>0</v>
      </c>
      <c r="BK2982" s="235">
        <f t="shared" si="980"/>
        <v>0</v>
      </c>
      <c r="BM2982" s="109">
        <f t="shared" si="972"/>
        <v>-4.2428915444504005</v>
      </c>
      <c r="BN2982" s="213"/>
      <c r="BR2982" s="228"/>
      <c r="BS2982" s="311"/>
      <c r="BT2982" s="3"/>
      <c r="BU2982" s="213"/>
      <c r="BV2982" s="213"/>
      <c r="BW2982" s="291"/>
    </row>
    <row r="2983" spans="1:75" x14ac:dyDescent="0.2">
      <c r="A2983" s="210"/>
      <c r="B2983" s="211"/>
      <c r="C2983" s="848" t="str">
        <f ca="1">IF(ISERR(AVERAGE(INDIRECT("B"&amp;(ROW()-INT($B$1/2))):INDIRECT("B"&amp;(ROW()+INT($B$1/2))))),"",AVERAGE(INDIRECT("B"&amp;(ROW()-INT($B$1/2))):INDIRECT("B"&amp;(ROW()+INT($B$1/2)))))</f>
        <v/>
      </c>
      <c r="D2983" s="848">
        <f t="shared" si="966"/>
        <v>0</v>
      </c>
      <c r="E2983" s="275"/>
      <c r="F2983" s="15"/>
      <c r="G2983" s="3"/>
      <c r="H2983" s="3"/>
      <c r="I2983" s="3"/>
      <c r="J2983" s="3"/>
      <c r="K2983" s="3"/>
      <c r="L2983" s="554"/>
      <c r="M2983" s="545"/>
      <c r="N2983" s="546"/>
      <c r="O2983" s="5"/>
      <c r="P2983" s="216"/>
      <c r="Q2983" s="217"/>
      <c r="R2983" s="218"/>
      <c r="S2983" s="219">
        <f t="shared" si="983"/>
        <v>0</v>
      </c>
      <c r="T2983" s="220">
        <f t="shared" si="984"/>
        <v>0</v>
      </c>
      <c r="U2983" s="214">
        <f t="shared" si="981"/>
        <v>0</v>
      </c>
      <c r="W2983" s="221"/>
      <c r="X2983" s="222"/>
      <c r="Y2983" s="222"/>
      <c r="Z2983" s="223"/>
      <c r="AA2983" s="222"/>
      <c r="AB2983" s="224"/>
      <c r="AC2983" s="225"/>
      <c r="AD2983" s="2">
        <f t="shared" si="968"/>
        <v>0</v>
      </c>
      <c r="AE2983" s="2">
        <f t="shared" si="969"/>
        <v>0</v>
      </c>
      <c r="AF2983" s="226"/>
      <c r="AG2983" s="219">
        <f t="shared" si="973"/>
        <v>0</v>
      </c>
      <c r="AH2983" s="234">
        <f t="shared" si="974"/>
        <v>0</v>
      </c>
      <c r="AI2983" s="214">
        <f t="shared" si="982"/>
        <v>0</v>
      </c>
      <c r="AK2983" s="229">
        <f t="shared" si="975"/>
        <v>0</v>
      </c>
      <c r="AL2983" s="226"/>
      <c r="AM2983" s="15"/>
      <c r="AN2983" s="232" t="e">
        <f t="shared" si="976"/>
        <v>#DIV/0!</v>
      </c>
      <c r="AO2983" s="214">
        <f t="shared" si="970"/>
        <v>0</v>
      </c>
      <c r="AQ2983" s="210"/>
      <c r="AR2983" s="231"/>
      <c r="AS2983" s="15"/>
      <c r="AT2983" s="232">
        <f t="shared" si="977"/>
        <v>0</v>
      </c>
      <c r="AU2983" s="235">
        <f t="shared" si="978"/>
        <v>0</v>
      </c>
      <c r="AY2983" s="210"/>
      <c r="AZ2983" s="231"/>
      <c r="BA2983" s="15"/>
      <c r="BB2983" s="232">
        <f t="shared" si="967"/>
        <v>0</v>
      </c>
      <c r="BC2983" s="235">
        <f t="shared" si="979"/>
        <v>0</v>
      </c>
      <c r="BG2983" s="210"/>
      <c r="BH2983" s="231"/>
      <c r="BI2983" s="15"/>
      <c r="BJ2983" s="232">
        <f t="shared" si="971"/>
        <v>0</v>
      </c>
      <c r="BK2983" s="235">
        <f t="shared" si="980"/>
        <v>0</v>
      </c>
      <c r="BM2983" s="109">
        <f t="shared" si="972"/>
        <v>-4.2447238819481372</v>
      </c>
      <c r="BN2983" s="213"/>
      <c r="BR2983" s="228"/>
      <c r="BS2983" s="311"/>
      <c r="BT2983" s="3"/>
      <c r="BU2983" s="213"/>
      <c r="BV2983" s="213"/>
      <c r="BW2983" s="291"/>
    </row>
    <row r="2984" spans="1:75" x14ac:dyDescent="0.2">
      <c r="A2984" s="210"/>
      <c r="B2984" s="211"/>
      <c r="C2984" s="848" t="str">
        <f ca="1">IF(ISERR(AVERAGE(INDIRECT("B"&amp;(ROW()-INT($B$1/2))):INDIRECT("B"&amp;(ROW()+INT($B$1/2))))),"",AVERAGE(INDIRECT("B"&amp;(ROW()-INT($B$1/2))):INDIRECT("B"&amp;(ROW()+INT($B$1/2)))))</f>
        <v/>
      </c>
      <c r="D2984" s="848">
        <f t="shared" si="966"/>
        <v>0</v>
      </c>
      <c r="E2984" s="275"/>
      <c r="F2984" s="15"/>
      <c r="G2984" s="3"/>
      <c r="H2984" s="3"/>
      <c r="I2984" s="3"/>
      <c r="J2984" s="3"/>
      <c r="K2984" s="3"/>
      <c r="L2984" s="554"/>
      <c r="M2984" s="545"/>
      <c r="N2984" s="546"/>
      <c r="O2984" s="5"/>
      <c r="P2984" s="216"/>
      <c r="Q2984" s="217"/>
      <c r="R2984" s="218"/>
      <c r="S2984" s="219">
        <f t="shared" si="983"/>
        <v>0</v>
      </c>
      <c r="T2984" s="220">
        <f t="shared" si="984"/>
        <v>0</v>
      </c>
      <c r="U2984" s="214">
        <f t="shared" si="981"/>
        <v>0</v>
      </c>
      <c r="W2984" s="221"/>
      <c r="X2984" s="222"/>
      <c r="Y2984" s="222"/>
      <c r="Z2984" s="223"/>
      <c r="AA2984" s="222"/>
      <c r="AB2984" s="224"/>
      <c r="AC2984" s="225"/>
      <c r="AD2984" s="2">
        <f t="shared" si="968"/>
        <v>0</v>
      </c>
      <c r="AE2984" s="2">
        <f t="shared" si="969"/>
        <v>0</v>
      </c>
      <c r="AF2984" s="226"/>
      <c r="AG2984" s="219">
        <f t="shared" si="973"/>
        <v>0</v>
      </c>
      <c r="AH2984" s="234">
        <f t="shared" si="974"/>
        <v>0</v>
      </c>
      <c r="AI2984" s="214">
        <f t="shared" si="982"/>
        <v>0</v>
      </c>
      <c r="AK2984" s="229">
        <f t="shared" si="975"/>
        <v>0</v>
      </c>
      <c r="AL2984" s="226"/>
      <c r="AM2984" s="15"/>
      <c r="AN2984" s="232" t="e">
        <f t="shared" si="976"/>
        <v>#DIV/0!</v>
      </c>
      <c r="AO2984" s="214">
        <f t="shared" si="970"/>
        <v>0</v>
      </c>
      <c r="AQ2984" s="210"/>
      <c r="AR2984" s="231"/>
      <c r="AS2984" s="15"/>
      <c r="AT2984" s="232">
        <f t="shared" si="977"/>
        <v>0</v>
      </c>
      <c r="AU2984" s="235">
        <f t="shared" si="978"/>
        <v>0</v>
      </c>
      <c r="AY2984" s="210"/>
      <c r="AZ2984" s="231"/>
      <c r="BA2984" s="15"/>
      <c r="BB2984" s="232">
        <f t="shared" si="967"/>
        <v>0</v>
      </c>
      <c r="BC2984" s="235">
        <f t="shared" si="979"/>
        <v>0</v>
      </c>
      <c r="BG2984" s="210"/>
      <c r="BH2984" s="231"/>
      <c r="BI2984" s="15"/>
      <c r="BJ2984" s="232">
        <f t="shared" si="971"/>
        <v>0</v>
      </c>
      <c r="BK2984" s="235">
        <f t="shared" si="980"/>
        <v>0</v>
      </c>
      <c r="BM2984" s="109">
        <f t="shared" si="972"/>
        <v>-4.2465562194458739</v>
      </c>
      <c r="BN2984" s="213"/>
      <c r="BR2984" s="228"/>
      <c r="BS2984" s="311"/>
      <c r="BT2984" s="3"/>
      <c r="BU2984" s="213"/>
      <c r="BV2984" s="213"/>
      <c r="BW2984" s="291"/>
    </row>
    <row r="2985" spans="1:75" x14ac:dyDescent="0.2">
      <c r="A2985" s="210"/>
      <c r="B2985" s="211"/>
      <c r="C2985" s="848" t="str">
        <f ca="1">IF(ISERR(AVERAGE(INDIRECT("B"&amp;(ROW()-INT($B$1/2))):INDIRECT("B"&amp;(ROW()+INT($B$1/2))))),"",AVERAGE(INDIRECT("B"&amp;(ROW()-INT($B$1/2))):INDIRECT("B"&amp;(ROW()+INT($B$1/2)))))</f>
        <v/>
      </c>
      <c r="D2985" s="848">
        <f t="shared" si="966"/>
        <v>0</v>
      </c>
      <c r="E2985" s="275"/>
      <c r="F2985" s="15"/>
      <c r="G2985" s="3"/>
      <c r="H2985" s="3"/>
      <c r="I2985" s="3"/>
      <c r="J2985" s="3"/>
      <c r="K2985" s="3"/>
      <c r="L2985" s="554"/>
      <c r="M2985" s="545"/>
      <c r="N2985" s="546"/>
      <c r="O2985" s="5"/>
      <c r="P2985" s="216"/>
      <c r="Q2985" s="217"/>
      <c r="R2985" s="218"/>
      <c r="S2985" s="219">
        <f t="shared" si="983"/>
        <v>0</v>
      </c>
      <c r="T2985" s="220">
        <f t="shared" si="984"/>
        <v>0</v>
      </c>
      <c r="U2985" s="214">
        <f t="shared" si="981"/>
        <v>0</v>
      </c>
      <c r="W2985" s="221"/>
      <c r="X2985" s="222"/>
      <c r="Y2985" s="222"/>
      <c r="Z2985" s="223"/>
      <c r="AA2985" s="222"/>
      <c r="AB2985" s="224"/>
      <c r="AC2985" s="225"/>
      <c r="AD2985" s="2">
        <f t="shared" si="968"/>
        <v>0</v>
      </c>
      <c r="AE2985" s="2">
        <f t="shared" si="969"/>
        <v>0</v>
      </c>
      <c r="AF2985" s="226"/>
      <c r="AG2985" s="219">
        <f t="shared" si="973"/>
        <v>0</v>
      </c>
      <c r="AH2985" s="234">
        <f t="shared" si="974"/>
        <v>0</v>
      </c>
      <c r="AI2985" s="214">
        <f t="shared" si="982"/>
        <v>0</v>
      </c>
      <c r="AK2985" s="229">
        <f t="shared" si="975"/>
        <v>0</v>
      </c>
      <c r="AL2985" s="226"/>
      <c r="AM2985" s="15"/>
      <c r="AN2985" s="232" t="e">
        <f t="shared" si="976"/>
        <v>#DIV/0!</v>
      </c>
      <c r="AO2985" s="214">
        <f t="shared" si="970"/>
        <v>0</v>
      </c>
      <c r="AQ2985" s="210"/>
      <c r="AR2985" s="231"/>
      <c r="AS2985" s="15"/>
      <c r="AT2985" s="232">
        <f t="shared" si="977"/>
        <v>0</v>
      </c>
      <c r="AU2985" s="235">
        <f t="shared" si="978"/>
        <v>0</v>
      </c>
      <c r="AY2985" s="210"/>
      <c r="AZ2985" s="231"/>
      <c r="BA2985" s="15"/>
      <c r="BB2985" s="232">
        <f t="shared" si="967"/>
        <v>0</v>
      </c>
      <c r="BC2985" s="235">
        <f t="shared" si="979"/>
        <v>0</v>
      </c>
      <c r="BG2985" s="210"/>
      <c r="BH2985" s="231"/>
      <c r="BI2985" s="15"/>
      <c r="BJ2985" s="232">
        <f t="shared" si="971"/>
        <v>0</v>
      </c>
      <c r="BK2985" s="235">
        <f t="shared" si="980"/>
        <v>0</v>
      </c>
      <c r="BM2985" s="109">
        <f t="shared" si="972"/>
        <v>-4.2483885569436106</v>
      </c>
      <c r="BN2985" s="213"/>
      <c r="BR2985" s="228"/>
      <c r="BS2985" s="311"/>
      <c r="BT2985" s="3"/>
      <c r="BU2985" s="213"/>
      <c r="BV2985" s="213"/>
      <c r="BW2985" s="291"/>
    </row>
    <row r="2986" spans="1:75" x14ac:dyDescent="0.2">
      <c r="A2986" s="210"/>
      <c r="B2986" s="211"/>
      <c r="C2986" s="848" t="str">
        <f ca="1">IF(ISERR(AVERAGE(INDIRECT("B"&amp;(ROW()-INT($B$1/2))):INDIRECT("B"&amp;(ROW()+INT($B$1/2))))),"",AVERAGE(INDIRECT("B"&amp;(ROW()-INT($B$1/2))):INDIRECT("B"&amp;(ROW()+INT($B$1/2)))))</f>
        <v/>
      </c>
      <c r="D2986" s="848">
        <f t="shared" si="966"/>
        <v>0</v>
      </c>
      <c r="E2986" s="275"/>
      <c r="F2986" s="15"/>
      <c r="G2986" s="3"/>
      <c r="H2986" s="3"/>
      <c r="I2986" s="3"/>
      <c r="J2986" s="3"/>
      <c r="K2986" s="3"/>
      <c r="L2986" s="554"/>
      <c r="M2986" s="545"/>
      <c r="N2986" s="546"/>
      <c r="O2986" s="5"/>
      <c r="P2986" s="216"/>
      <c r="Q2986" s="217"/>
      <c r="R2986" s="218"/>
      <c r="S2986" s="219">
        <f t="shared" si="983"/>
        <v>0</v>
      </c>
      <c r="T2986" s="220">
        <f t="shared" si="984"/>
        <v>0</v>
      </c>
      <c r="U2986" s="214">
        <f t="shared" si="981"/>
        <v>0</v>
      </c>
      <c r="W2986" s="221"/>
      <c r="X2986" s="222"/>
      <c r="Y2986" s="222"/>
      <c r="Z2986" s="223"/>
      <c r="AA2986" s="222"/>
      <c r="AB2986" s="224"/>
      <c r="AC2986" s="225"/>
      <c r="AD2986" s="2">
        <f t="shared" si="968"/>
        <v>0</v>
      </c>
      <c r="AE2986" s="2">
        <f t="shared" si="969"/>
        <v>0</v>
      </c>
      <c r="AF2986" s="226"/>
      <c r="AG2986" s="219">
        <f t="shared" si="973"/>
        <v>0</v>
      </c>
      <c r="AH2986" s="234">
        <f t="shared" si="974"/>
        <v>0</v>
      </c>
      <c r="AI2986" s="214">
        <f t="shared" si="982"/>
        <v>0</v>
      </c>
      <c r="AK2986" s="229">
        <f t="shared" si="975"/>
        <v>0</v>
      </c>
      <c r="AL2986" s="226"/>
      <c r="AM2986" s="15"/>
      <c r="AN2986" s="232" t="e">
        <f t="shared" si="976"/>
        <v>#DIV/0!</v>
      </c>
      <c r="AO2986" s="214">
        <f t="shared" si="970"/>
        <v>0</v>
      </c>
      <c r="AQ2986" s="210"/>
      <c r="AR2986" s="231"/>
      <c r="AS2986" s="15"/>
      <c r="AT2986" s="232">
        <f t="shared" si="977"/>
        <v>0</v>
      </c>
      <c r="AU2986" s="235">
        <f t="shared" si="978"/>
        <v>0</v>
      </c>
      <c r="AY2986" s="210"/>
      <c r="AZ2986" s="231"/>
      <c r="BA2986" s="15"/>
      <c r="BB2986" s="232">
        <f t="shared" si="967"/>
        <v>0</v>
      </c>
      <c r="BC2986" s="235">
        <f t="shared" si="979"/>
        <v>0</v>
      </c>
      <c r="BG2986" s="210"/>
      <c r="BH2986" s="231"/>
      <c r="BI2986" s="15"/>
      <c r="BJ2986" s="232">
        <f t="shared" si="971"/>
        <v>0</v>
      </c>
      <c r="BK2986" s="235">
        <f t="shared" si="980"/>
        <v>0</v>
      </c>
      <c r="BM2986" s="109">
        <f t="shared" si="972"/>
        <v>-4.2502208944413473</v>
      </c>
      <c r="BN2986" s="213"/>
      <c r="BR2986" s="228"/>
      <c r="BS2986" s="311"/>
      <c r="BT2986" s="3"/>
      <c r="BU2986" s="213"/>
      <c r="BV2986" s="213"/>
      <c r="BW2986" s="291"/>
    </row>
    <row r="2987" spans="1:75" x14ac:dyDescent="0.2">
      <c r="A2987" s="210"/>
      <c r="B2987" s="211"/>
      <c r="C2987" s="848" t="str">
        <f ca="1">IF(ISERR(AVERAGE(INDIRECT("B"&amp;(ROW()-INT($B$1/2))):INDIRECT("B"&amp;(ROW()+INT($B$1/2))))),"",AVERAGE(INDIRECT("B"&amp;(ROW()-INT($B$1/2))):INDIRECT("B"&amp;(ROW()+INT($B$1/2)))))</f>
        <v/>
      </c>
      <c r="D2987" s="848">
        <f t="shared" si="966"/>
        <v>0</v>
      </c>
      <c r="E2987" s="275"/>
      <c r="F2987" s="15"/>
      <c r="G2987" s="3"/>
      <c r="H2987" s="3"/>
      <c r="I2987" s="3"/>
      <c r="J2987" s="3"/>
      <c r="K2987" s="3"/>
      <c r="L2987" s="554"/>
      <c r="M2987" s="545"/>
      <c r="N2987" s="546"/>
      <c r="O2987" s="5"/>
      <c r="P2987" s="216"/>
      <c r="Q2987" s="217"/>
      <c r="R2987" s="218"/>
      <c r="S2987" s="219">
        <f t="shared" si="983"/>
        <v>0</v>
      </c>
      <c r="T2987" s="220">
        <f t="shared" si="984"/>
        <v>0</v>
      </c>
      <c r="U2987" s="214">
        <f t="shared" si="981"/>
        <v>0</v>
      </c>
      <c r="W2987" s="221"/>
      <c r="X2987" s="222"/>
      <c r="Y2987" s="222"/>
      <c r="Z2987" s="223"/>
      <c r="AA2987" s="222"/>
      <c r="AB2987" s="224"/>
      <c r="AC2987" s="225"/>
      <c r="AD2987" s="2">
        <f t="shared" si="968"/>
        <v>0</v>
      </c>
      <c r="AE2987" s="2">
        <f t="shared" si="969"/>
        <v>0</v>
      </c>
      <c r="AF2987" s="226"/>
      <c r="AG2987" s="219">
        <f t="shared" si="973"/>
        <v>0</v>
      </c>
      <c r="AH2987" s="234">
        <f t="shared" si="974"/>
        <v>0</v>
      </c>
      <c r="AI2987" s="214">
        <f t="shared" si="982"/>
        <v>0</v>
      </c>
      <c r="AK2987" s="229">
        <f t="shared" si="975"/>
        <v>0</v>
      </c>
      <c r="AL2987" s="226"/>
      <c r="AM2987" s="15"/>
      <c r="AN2987" s="232" t="e">
        <f t="shared" si="976"/>
        <v>#DIV/0!</v>
      </c>
      <c r="AO2987" s="214">
        <f t="shared" si="970"/>
        <v>0</v>
      </c>
      <c r="AQ2987" s="210"/>
      <c r="AR2987" s="231"/>
      <c r="AS2987" s="15"/>
      <c r="AT2987" s="232">
        <f t="shared" si="977"/>
        <v>0</v>
      </c>
      <c r="AU2987" s="235">
        <f t="shared" si="978"/>
        <v>0</v>
      </c>
      <c r="AY2987" s="210"/>
      <c r="AZ2987" s="231"/>
      <c r="BA2987" s="15"/>
      <c r="BB2987" s="232">
        <f t="shared" si="967"/>
        <v>0</v>
      </c>
      <c r="BC2987" s="235">
        <f t="shared" si="979"/>
        <v>0</v>
      </c>
      <c r="BG2987" s="210"/>
      <c r="BH2987" s="231"/>
      <c r="BI2987" s="15"/>
      <c r="BJ2987" s="232">
        <f t="shared" si="971"/>
        <v>0</v>
      </c>
      <c r="BK2987" s="235">
        <f t="shared" si="980"/>
        <v>0</v>
      </c>
      <c r="BM2987" s="109">
        <f t="shared" si="972"/>
        <v>-4.252053231939084</v>
      </c>
      <c r="BN2987" s="213"/>
      <c r="BR2987" s="228"/>
      <c r="BS2987" s="311"/>
      <c r="BT2987" s="3"/>
      <c r="BU2987" s="213"/>
      <c r="BV2987" s="213"/>
      <c r="BW2987" s="291"/>
    </row>
    <row r="2988" spans="1:75" x14ac:dyDescent="0.2">
      <c r="A2988" s="210"/>
      <c r="B2988" s="211"/>
      <c r="C2988" s="848" t="str">
        <f ca="1">IF(ISERR(AVERAGE(INDIRECT("B"&amp;(ROW()-INT($B$1/2))):INDIRECT("B"&amp;(ROW()+INT($B$1/2))))),"",AVERAGE(INDIRECT("B"&amp;(ROW()-INT($B$1/2))):INDIRECT("B"&amp;(ROW()+INT($B$1/2)))))</f>
        <v/>
      </c>
      <c r="D2988" s="848">
        <f t="shared" si="966"/>
        <v>0</v>
      </c>
      <c r="E2988" s="275"/>
      <c r="F2988" s="15"/>
      <c r="G2988" s="3"/>
      <c r="H2988" s="3"/>
      <c r="I2988" s="3"/>
      <c r="J2988" s="3"/>
      <c r="K2988" s="3"/>
      <c r="L2988" s="554"/>
      <c r="M2988" s="545"/>
      <c r="N2988" s="546"/>
      <c r="O2988" s="5"/>
      <c r="P2988" s="216"/>
      <c r="Q2988" s="217"/>
      <c r="R2988" s="218"/>
      <c r="S2988" s="219">
        <f t="shared" si="983"/>
        <v>0</v>
      </c>
      <c r="T2988" s="220">
        <f t="shared" si="984"/>
        <v>0</v>
      </c>
      <c r="U2988" s="214">
        <f t="shared" si="981"/>
        <v>0</v>
      </c>
      <c r="W2988" s="221"/>
      <c r="X2988" s="222"/>
      <c r="Y2988" s="222"/>
      <c r="Z2988" s="223"/>
      <c r="AA2988" s="222"/>
      <c r="AB2988" s="224"/>
      <c r="AC2988" s="225"/>
      <c r="AD2988" s="2">
        <f t="shared" si="968"/>
        <v>0</v>
      </c>
      <c r="AE2988" s="2">
        <f t="shared" si="969"/>
        <v>0</v>
      </c>
      <c r="AF2988" s="226"/>
      <c r="AG2988" s="219">
        <f t="shared" si="973"/>
        <v>0</v>
      </c>
      <c r="AH2988" s="234">
        <f t="shared" si="974"/>
        <v>0</v>
      </c>
      <c r="AI2988" s="214">
        <f t="shared" si="982"/>
        <v>0</v>
      </c>
      <c r="AK2988" s="229">
        <f t="shared" si="975"/>
        <v>0</v>
      </c>
      <c r="AL2988" s="226"/>
      <c r="AM2988" s="15"/>
      <c r="AN2988" s="232" t="e">
        <f t="shared" si="976"/>
        <v>#DIV/0!</v>
      </c>
      <c r="AO2988" s="214">
        <f t="shared" si="970"/>
        <v>0</v>
      </c>
      <c r="AQ2988" s="210"/>
      <c r="AR2988" s="231"/>
      <c r="AS2988" s="15"/>
      <c r="AT2988" s="232">
        <f t="shared" si="977"/>
        <v>0</v>
      </c>
      <c r="AU2988" s="235">
        <f t="shared" si="978"/>
        <v>0</v>
      </c>
      <c r="AY2988" s="210"/>
      <c r="AZ2988" s="231"/>
      <c r="BA2988" s="15"/>
      <c r="BB2988" s="232">
        <f t="shared" si="967"/>
        <v>0</v>
      </c>
      <c r="BC2988" s="235">
        <f t="shared" si="979"/>
        <v>0</v>
      </c>
      <c r="BG2988" s="210"/>
      <c r="BH2988" s="231"/>
      <c r="BI2988" s="15"/>
      <c r="BJ2988" s="232">
        <f t="shared" si="971"/>
        <v>0</v>
      </c>
      <c r="BK2988" s="235">
        <f t="shared" si="980"/>
        <v>0</v>
      </c>
      <c r="BM2988" s="109">
        <f t="shared" si="972"/>
        <v>-4.2538855694368207</v>
      </c>
      <c r="BN2988" s="213"/>
      <c r="BR2988" s="228"/>
      <c r="BS2988" s="311"/>
      <c r="BT2988" s="3"/>
      <c r="BU2988" s="213"/>
      <c r="BV2988" s="213"/>
      <c r="BW2988" s="291"/>
    </row>
    <row r="2989" spans="1:75" x14ac:dyDescent="0.2">
      <c r="A2989" s="210"/>
      <c r="B2989" s="211"/>
      <c r="C2989" s="848" t="str">
        <f ca="1">IF(ISERR(AVERAGE(INDIRECT("B"&amp;(ROW()-INT($B$1/2))):INDIRECT("B"&amp;(ROW()+INT($B$1/2))))),"",AVERAGE(INDIRECT("B"&amp;(ROW()-INT($B$1/2))):INDIRECT("B"&amp;(ROW()+INT($B$1/2)))))</f>
        <v/>
      </c>
      <c r="D2989" s="848">
        <f t="shared" si="966"/>
        <v>0</v>
      </c>
      <c r="E2989" s="275"/>
      <c r="F2989" s="15"/>
      <c r="G2989" s="3"/>
      <c r="H2989" s="3"/>
      <c r="I2989" s="3"/>
      <c r="J2989" s="3"/>
      <c r="K2989" s="3"/>
      <c r="L2989" s="554"/>
      <c r="M2989" s="545"/>
      <c r="N2989" s="546"/>
      <c r="O2989" s="5"/>
      <c r="P2989" s="216"/>
      <c r="Q2989" s="217"/>
      <c r="R2989" s="218"/>
      <c r="S2989" s="219">
        <f t="shared" si="983"/>
        <v>0</v>
      </c>
      <c r="T2989" s="220">
        <f t="shared" si="984"/>
        <v>0</v>
      </c>
      <c r="U2989" s="214">
        <f t="shared" si="981"/>
        <v>0</v>
      </c>
      <c r="W2989" s="221"/>
      <c r="X2989" s="222"/>
      <c r="Y2989" s="222"/>
      <c r="Z2989" s="223"/>
      <c r="AA2989" s="222"/>
      <c r="AB2989" s="224"/>
      <c r="AC2989" s="225"/>
      <c r="AD2989" s="2">
        <f t="shared" si="968"/>
        <v>0</v>
      </c>
      <c r="AE2989" s="2">
        <f t="shared" si="969"/>
        <v>0</v>
      </c>
      <c r="AF2989" s="226"/>
      <c r="AG2989" s="219">
        <f t="shared" si="973"/>
        <v>0</v>
      </c>
      <c r="AH2989" s="234">
        <f t="shared" si="974"/>
        <v>0</v>
      </c>
      <c r="AI2989" s="214">
        <f t="shared" si="982"/>
        <v>0</v>
      </c>
      <c r="AK2989" s="229">
        <f t="shared" si="975"/>
        <v>0</v>
      </c>
      <c r="AL2989" s="226"/>
      <c r="AM2989" s="15"/>
      <c r="AN2989" s="232" t="e">
        <f t="shared" si="976"/>
        <v>#DIV/0!</v>
      </c>
      <c r="AO2989" s="214">
        <f t="shared" si="970"/>
        <v>0</v>
      </c>
      <c r="AQ2989" s="210"/>
      <c r="AR2989" s="231"/>
      <c r="AS2989" s="15"/>
      <c r="AT2989" s="232">
        <f t="shared" si="977"/>
        <v>0</v>
      </c>
      <c r="AU2989" s="235">
        <f t="shared" si="978"/>
        <v>0</v>
      </c>
      <c r="AY2989" s="210"/>
      <c r="AZ2989" s="231"/>
      <c r="BA2989" s="15"/>
      <c r="BB2989" s="232">
        <f t="shared" si="967"/>
        <v>0</v>
      </c>
      <c r="BC2989" s="235">
        <f t="shared" si="979"/>
        <v>0</v>
      </c>
      <c r="BG2989" s="210"/>
      <c r="BH2989" s="231"/>
      <c r="BI2989" s="15"/>
      <c r="BJ2989" s="232">
        <f t="shared" si="971"/>
        <v>0</v>
      </c>
      <c r="BK2989" s="235">
        <f t="shared" si="980"/>
        <v>0</v>
      </c>
      <c r="BM2989" s="109">
        <f t="shared" si="972"/>
        <v>-4.2557179069345574</v>
      </c>
      <c r="BN2989" s="213"/>
      <c r="BR2989" s="228"/>
      <c r="BS2989" s="311"/>
      <c r="BT2989" s="3"/>
      <c r="BU2989" s="213"/>
      <c r="BV2989" s="213"/>
      <c r="BW2989" s="291"/>
    </row>
    <row r="2990" spans="1:75" x14ac:dyDescent="0.2">
      <c r="A2990" s="210"/>
      <c r="B2990" s="211"/>
      <c r="C2990" s="848" t="str">
        <f ca="1">IF(ISERR(AVERAGE(INDIRECT("B"&amp;(ROW()-INT($B$1/2))):INDIRECT("B"&amp;(ROW()+INT($B$1/2))))),"",AVERAGE(INDIRECT("B"&amp;(ROW()-INT($B$1/2))):INDIRECT("B"&amp;(ROW()+INT($B$1/2)))))</f>
        <v/>
      </c>
      <c r="D2990" s="848">
        <f t="shared" si="966"/>
        <v>0</v>
      </c>
      <c r="E2990" s="275"/>
      <c r="F2990" s="15"/>
      <c r="G2990" s="3"/>
      <c r="H2990" s="3"/>
      <c r="I2990" s="3"/>
      <c r="J2990" s="3"/>
      <c r="K2990" s="3"/>
      <c r="L2990" s="554"/>
      <c r="M2990" s="545"/>
      <c r="N2990" s="546"/>
      <c r="O2990" s="5"/>
      <c r="P2990" s="216"/>
      <c r="Q2990" s="217"/>
      <c r="R2990" s="218"/>
      <c r="S2990" s="219">
        <f t="shared" si="983"/>
        <v>0</v>
      </c>
      <c r="T2990" s="220">
        <f t="shared" si="984"/>
        <v>0</v>
      </c>
      <c r="U2990" s="214">
        <f t="shared" si="981"/>
        <v>0</v>
      </c>
      <c r="W2990" s="221"/>
      <c r="X2990" s="222"/>
      <c r="Y2990" s="222"/>
      <c r="Z2990" s="223"/>
      <c r="AA2990" s="222"/>
      <c r="AB2990" s="224"/>
      <c r="AC2990" s="225"/>
      <c r="AD2990" s="2">
        <f t="shared" si="968"/>
        <v>0</v>
      </c>
      <c r="AE2990" s="2">
        <f t="shared" si="969"/>
        <v>0</v>
      </c>
      <c r="AF2990" s="226"/>
      <c r="AG2990" s="219">
        <f t="shared" si="973"/>
        <v>0</v>
      </c>
      <c r="AH2990" s="234">
        <f t="shared" si="974"/>
        <v>0</v>
      </c>
      <c r="AI2990" s="214">
        <f t="shared" si="982"/>
        <v>0</v>
      </c>
      <c r="AK2990" s="229">
        <f t="shared" si="975"/>
        <v>0</v>
      </c>
      <c r="AL2990" s="226"/>
      <c r="AM2990" s="15"/>
      <c r="AN2990" s="232" t="e">
        <f t="shared" si="976"/>
        <v>#DIV/0!</v>
      </c>
      <c r="AO2990" s="214">
        <f t="shared" si="970"/>
        <v>0</v>
      </c>
      <c r="AQ2990" s="210"/>
      <c r="AR2990" s="231"/>
      <c r="AS2990" s="15"/>
      <c r="AT2990" s="232">
        <f t="shared" si="977"/>
        <v>0</v>
      </c>
      <c r="AU2990" s="235">
        <f t="shared" si="978"/>
        <v>0</v>
      </c>
      <c r="AY2990" s="210"/>
      <c r="AZ2990" s="231"/>
      <c r="BA2990" s="15"/>
      <c r="BB2990" s="232">
        <f t="shared" si="967"/>
        <v>0</v>
      </c>
      <c r="BC2990" s="235">
        <f t="shared" si="979"/>
        <v>0</v>
      </c>
      <c r="BG2990" s="210"/>
      <c r="BH2990" s="231"/>
      <c r="BI2990" s="15"/>
      <c r="BJ2990" s="232">
        <f t="shared" si="971"/>
        <v>0</v>
      </c>
      <c r="BK2990" s="235">
        <f t="shared" si="980"/>
        <v>0</v>
      </c>
      <c r="BM2990" s="109">
        <f t="shared" si="972"/>
        <v>-4.2575502444322941</v>
      </c>
      <c r="BN2990" s="213"/>
      <c r="BR2990" s="228"/>
      <c r="BS2990" s="311"/>
      <c r="BT2990" s="3"/>
      <c r="BU2990" s="213"/>
      <c r="BV2990" s="213"/>
      <c r="BW2990" s="291"/>
    </row>
    <row r="2991" spans="1:75" x14ac:dyDescent="0.2">
      <c r="A2991" s="210"/>
      <c r="B2991" s="211"/>
      <c r="C2991" s="848" t="str">
        <f ca="1">IF(ISERR(AVERAGE(INDIRECT("B"&amp;(ROW()-INT($B$1/2))):INDIRECT("B"&amp;(ROW()+INT($B$1/2))))),"",AVERAGE(INDIRECT("B"&amp;(ROW()-INT($B$1/2))):INDIRECT("B"&amp;(ROW()+INT($B$1/2)))))</f>
        <v/>
      </c>
      <c r="D2991" s="848">
        <f t="shared" si="966"/>
        <v>0</v>
      </c>
      <c r="E2991" s="275"/>
      <c r="F2991" s="15"/>
      <c r="G2991" s="3"/>
      <c r="H2991" s="3"/>
      <c r="I2991" s="3"/>
      <c r="J2991" s="3"/>
      <c r="K2991" s="3"/>
      <c r="L2991" s="554"/>
      <c r="M2991" s="545"/>
      <c r="N2991" s="546"/>
      <c r="O2991" s="5"/>
      <c r="P2991" s="216"/>
      <c r="Q2991" s="217"/>
      <c r="R2991" s="218"/>
      <c r="S2991" s="219">
        <f t="shared" si="983"/>
        <v>0</v>
      </c>
      <c r="T2991" s="220">
        <f t="shared" si="984"/>
        <v>0</v>
      </c>
      <c r="U2991" s="214">
        <f t="shared" si="981"/>
        <v>0</v>
      </c>
      <c r="W2991" s="221"/>
      <c r="X2991" s="222"/>
      <c r="Y2991" s="222"/>
      <c r="Z2991" s="223"/>
      <c r="AA2991" s="222"/>
      <c r="AB2991" s="224"/>
      <c r="AC2991" s="225"/>
      <c r="AD2991" s="2">
        <f t="shared" si="968"/>
        <v>0</v>
      </c>
      <c r="AE2991" s="2">
        <f t="shared" si="969"/>
        <v>0</v>
      </c>
      <c r="AF2991" s="226"/>
      <c r="AG2991" s="219">
        <f t="shared" si="973"/>
        <v>0</v>
      </c>
      <c r="AH2991" s="234">
        <f t="shared" si="974"/>
        <v>0</v>
      </c>
      <c r="AI2991" s="214">
        <f t="shared" si="982"/>
        <v>0</v>
      </c>
      <c r="AK2991" s="229">
        <f t="shared" si="975"/>
        <v>0</v>
      </c>
      <c r="AL2991" s="226"/>
      <c r="AM2991" s="15"/>
      <c r="AN2991" s="232" t="e">
        <f t="shared" si="976"/>
        <v>#DIV/0!</v>
      </c>
      <c r="AO2991" s="214">
        <f t="shared" si="970"/>
        <v>0</v>
      </c>
      <c r="AQ2991" s="210"/>
      <c r="AR2991" s="231"/>
      <c r="AS2991" s="15"/>
      <c r="AT2991" s="232">
        <f t="shared" si="977"/>
        <v>0</v>
      </c>
      <c r="AU2991" s="235">
        <f t="shared" si="978"/>
        <v>0</v>
      </c>
      <c r="AY2991" s="210"/>
      <c r="AZ2991" s="231"/>
      <c r="BA2991" s="15"/>
      <c r="BB2991" s="232">
        <f t="shared" si="967"/>
        <v>0</v>
      </c>
      <c r="BC2991" s="235">
        <f t="shared" si="979"/>
        <v>0</v>
      </c>
      <c r="BG2991" s="210"/>
      <c r="BH2991" s="231"/>
      <c r="BI2991" s="15"/>
      <c r="BJ2991" s="232">
        <f t="shared" si="971"/>
        <v>0</v>
      </c>
      <c r="BK2991" s="235">
        <f t="shared" si="980"/>
        <v>0</v>
      </c>
      <c r="BM2991" s="109">
        <f t="shared" si="972"/>
        <v>-4.2593825819300308</v>
      </c>
      <c r="BN2991" s="213"/>
      <c r="BR2991" s="228"/>
      <c r="BS2991" s="311"/>
      <c r="BT2991" s="3"/>
      <c r="BU2991" s="213"/>
      <c r="BV2991" s="213"/>
      <c r="BW2991" s="291"/>
    </row>
    <row r="2992" spans="1:75" x14ac:dyDescent="0.2">
      <c r="A2992" s="210"/>
      <c r="B2992" s="211"/>
      <c r="C2992" s="848" t="str">
        <f ca="1">IF(ISERR(AVERAGE(INDIRECT("B"&amp;(ROW()-INT($B$1/2))):INDIRECT("B"&amp;(ROW()+INT($B$1/2))))),"",AVERAGE(INDIRECT("B"&amp;(ROW()-INT($B$1/2))):INDIRECT("B"&amp;(ROW()+INT($B$1/2)))))</f>
        <v/>
      </c>
      <c r="D2992" s="848">
        <f t="shared" si="966"/>
        <v>0</v>
      </c>
      <c r="E2992" s="275"/>
      <c r="F2992" s="15"/>
      <c r="G2992" s="3"/>
      <c r="H2992" s="3"/>
      <c r="I2992" s="3"/>
      <c r="J2992" s="3"/>
      <c r="K2992" s="3"/>
      <c r="L2992" s="554"/>
      <c r="M2992" s="545"/>
      <c r="N2992" s="546"/>
      <c r="O2992" s="5"/>
      <c r="P2992" s="216"/>
      <c r="Q2992" s="217"/>
      <c r="R2992" s="218"/>
      <c r="S2992" s="219">
        <f t="shared" si="983"/>
        <v>0</v>
      </c>
      <c r="T2992" s="220">
        <f t="shared" si="984"/>
        <v>0</v>
      </c>
      <c r="U2992" s="214">
        <f t="shared" si="981"/>
        <v>0</v>
      </c>
      <c r="W2992" s="221"/>
      <c r="X2992" s="222"/>
      <c r="Y2992" s="222"/>
      <c r="Z2992" s="223"/>
      <c r="AA2992" s="222"/>
      <c r="AB2992" s="224"/>
      <c r="AC2992" s="225"/>
      <c r="AD2992" s="2">
        <f t="shared" si="968"/>
        <v>0</v>
      </c>
      <c r="AE2992" s="2">
        <f t="shared" si="969"/>
        <v>0</v>
      </c>
      <c r="AF2992" s="226"/>
      <c r="AG2992" s="219">
        <f t="shared" si="973"/>
        <v>0</v>
      </c>
      <c r="AH2992" s="234">
        <f t="shared" si="974"/>
        <v>0</v>
      </c>
      <c r="AI2992" s="214">
        <f t="shared" si="982"/>
        <v>0</v>
      </c>
      <c r="AK2992" s="229">
        <f t="shared" si="975"/>
        <v>0</v>
      </c>
      <c r="AL2992" s="226"/>
      <c r="AM2992" s="15"/>
      <c r="AN2992" s="232" t="e">
        <f t="shared" si="976"/>
        <v>#DIV/0!</v>
      </c>
      <c r="AO2992" s="214">
        <f t="shared" si="970"/>
        <v>0</v>
      </c>
      <c r="AQ2992" s="210"/>
      <c r="AR2992" s="231"/>
      <c r="AS2992" s="15"/>
      <c r="AT2992" s="232">
        <f t="shared" si="977"/>
        <v>0</v>
      </c>
      <c r="AU2992" s="235">
        <f t="shared" si="978"/>
        <v>0</v>
      </c>
      <c r="AY2992" s="210"/>
      <c r="AZ2992" s="231"/>
      <c r="BA2992" s="15"/>
      <c r="BB2992" s="232">
        <f t="shared" si="967"/>
        <v>0</v>
      </c>
      <c r="BC2992" s="235">
        <f t="shared" si="979"/>
        <v>0</v>
      </c>
      <c r="BG2992" s="210"/>
      <c r="BH2992" s="231"/>
      <c r="BI2992" s="15"/>
      <c r="BJ2992" s="232">
        <f t="shared" si="971"/>
        <v>0</v>
      </c>
      <c r="BK2992" s="235">
        <f t="shared" si="980"/>
        <v>0</v>
      </c>
      <c r="BM2992" s="109">
        <f t="shared" si="972"/>
        <v>-4.2612149194277675</v>
      </c>
      <c r="BN2992" s="213"/>
      <c r="BR2992" s="228"/>
      <c r="BS2992" s="311"/>
      <c r="BT2992" s="3"/>
      <c r="BU2992" s="213"/>
      <c r="BV2992" s="213"/>
      <c r="BW2992" s="291"/>
    </row>
    <row r="2993" spans="1:75" x14ac:dyDescent="0.2">
      <c r="A2993" s="210"/>
      <c r="B2993" s="211"/>
      <c r="C2993" s="848" t="str">
        <f ca="1">IF(ISERR(AVERAGE(INDIRECT("B"&amp;(ROW()-INT($B$1/2))):INDIRECT("B"&amp;(ROW()+INT($B$1/2))))),"",AVERAGE(INDIRECT("B"&amp;(ROW()-INT($B$1/2))):INDIRECT("B"&amp;(ROW()+INT($B$1/2)))))</f>
        <v/>
      </c>
      <c r="D2993" s="848">
        <f t="shared" si="966"/>
        <v>0</v>
      </c>
      <c r="E2993" s="275"/>
      <c r="F2993" s="15"/>
      <c r="G2993" s="3"/>
      <c r="H2993" s="3"/>
      <c r="I2993" s="3"/>
      <c r="J2993" s="3"/>
      <c r="K2993" s="3"/>
      <c r="L2993" s="554"/>
      <c r="M2993" s="545"/>
      <c r="N2993" s="546"/>
      <c r="O2993" s="5"/>
      <c r="P2993" s="216"/>
      <c r="Q2993" s="217"/>
      <c r="R2993" s="218"/>
      <c r="S2993" s="219">
        <f t="shared" si="983"/>
        <v>0</v>
      </c>
      <c r="T2993" s="220">
        <f t="shared" si="984"/>
        <v>0</v>
      </c>
      <c r="U2993" s="214">
        <f t="shared" si="981"/>
        <v>0</v>
      </c>
      <c r="W2993" s="221"/>
      <c r="X2993" s="222"/>
      <c r="Y2993" s="222"/>
      <c r="Z2993" s="223"/>
      <c r="AA2993" s="222"/>
      <c r="AB2993" s="224"/>
      <c r="AC2993" s="225"/>
      <c r="AD2993" s="2">
        <f t="shared" si="968"/>
        <v>0</v>
      </c>
      <c r="AE2993" s="2">
        <f t="shared" si="969"/>
        <v>0</v>
      </c>
      <c r="AF2993" s="226"/>
      <c r="AG2993" s="219">
        <f t="shared" si="973"/>
        <v>0</v>
      </c>
      <c r="AH2993" s="234">
        <f t="shared" si="974"/>
        <v>0</v>
      </c>
      <c r="AI2993" s="214">
        <f t="shared" si="982"/>
        <v>0</v>
      </c>
      <c r="AK2993" s="229">
        <f t="shared" si="975"/>
        <v>0</v>
      </c>
      <c r="AL2993" s="226"/>
      <c r="AM2993" s="15"/>
      <c r="AN2993" s="232" t="e">
        <f t="shared" si="976"/>
        <v>#DIV/0!</v>
      </c>
      <c r="AO2993" s="214">
        <f t="shared" si="970"/>
        <v>0</v>
      </c>
      <c r="AQ2993" s="210"/>
      <c r="AR2993" s="231"/>
      <c r="AS2993" s="15"/>
      <c r="AT2993" s="232">
        <f t="shared" si="977"/>
        <v>0</v>
      </c>
      <c r="AU2993" s="235">
        <f t="shared" si="978"/>
        <v>0</v>
      </c>
      <c r="AY2993" s="210"/>
      <c r="AZ2993" s="231"/>
      <c r="BA2993" s="15"/>
      <c r="BB2993" s="232">
        <f t="shared" si="967"/>
        <v>0</v>
      </c>
      <c r="BC2993" s="235">
        <f t="shared" si="979"/>
        <v>0</v>
      </c>
      <c r="BG2993" s="210"/>
      <c r="BH2993" s="231"/>
      <c r="BI2993" s="15"/>
      <c r="BJ2993" s="232">
        <f t="shared" si="971"/>
        <v>0</v>
      </c>
      <c r="BK2993" s="235">
        <f t="shared" si="980"/>
        <v>0</v>
      </c>
      <c r="BM2993" s="109">
        <f t="shared" si="972"/>
        <v>-4.2630472569255042</v>
      </c>
      <c r="BN2993" s="213"/>
      <c r="BR2993" s="228"/>
      <c r="BS2993" s="311"/>
      <c r="BT2993" s="3"/>
      <c r="BU2993" s="213"/>
      <c r="BV2993" s="213"/>
      <c r="BW2993" s="291"/>
    </row>
    <row r="2994" spans="1:75" x14ac:dyDescent="0.2">
      <c r="A2994" s="210"/>
      <c r="B2994" s="211"/>
      <c r="C2994" s="848" t="str">
        <f ca="1">IF(ISERR(AVERAGE(INDIRECT("B"&amp;(ROW()-INT($B$1/2))):INDIRECT("B"&amp;(ROW()+INT($B$1/2))))),"",AVERAGE(INDIRECT("B"&amp;(ROW()-INT($B$1/2))):INDIRECT("B"&amp;(ROW()+INT($B$1/2)))))</f>
        <v/>
      </c>
      <c r="D2994" s="848">
        <f t="shared" si="966"/>
        <v>0</v>
      </c>
      <c r="E2994" s="275"/>
      <c r="F2994" s="15"/>
      <c r="G2994" s="3"/>
      <c r="H2994" s="3"/>
      <c r="I2994" s="3"/>
      <c r="J2994" s="3"/>
      <c r="K2994" s="3"/>
      <c r="L2994" s="554"/>
      <c r="M2994" s="545"/>
      <c r="N2994" s="546"/>
      <c r="O2994" s="5"/>
      <c r="P2994" s="216"/>
      <c r="Q2994" s="217"/>
      <c r="R2994" s="218"/>
      <c r="S2994" s="219">
        <f t="shared" si="983"/>
        <v>0</v>
      </c>
      <c r="T2994" s="220">
        <f t="shared" si="984"/>
        <v>0</v>
      </c>
      <c r="U2994" s="214">
        <f t="shared" si="981"/>
        <v>0</v>
      </c>
      <c r="W2994" s="221"/>
      <c r="X2994" s="222"/>
      <c r="Y2994" s="222"/>
      <c r="Z2994" s="223"/>
      <c r="AA2994" s="222"/>
      <c r="AB2994" s="224"/>
      <c r="AC2994" s="225"/>
      <c r="AD2994" s="2">
        <f t="shared" si="968"/>
        <v>0</v>
      </c>
      <c r="AE2994" s="2">
        <f t="shared" si="969"/>
        <v>0</v>
      </c>
      <c r="AF2994" s="226"/>
      <c r="AG2994" s="219">
        <f t="shared" si="973"/>
        <v>0</v>
      </c>
      <c r="AH2994" s="234">
        <f t="shared" si="974"/>
        <v>0</v>
      </c>
      <c r="AI2994" s="214">
        <f t="shared" si="982"/>
        <v>0</v>
      </c>
      <c r="AK2994" s="229">
        <f t="shared" si="975"/>
        <v>0</v>
      </c>
      <c r="AL2994" s="226"/>
      <c r="AM2994" s="15"/>
      <c r="AN2994" s="232" t="e">
        <f t="shared" si="976"/>
        <v>#DIV/0!</v>
      </c>
      <c r="AO2994" s="214">
        <f t="shared" si="970"/>
        <v>0</v>
      </c>
      <c r="AQ2994" s="210"/>
      <c r="AR2994" s="231"/>
      <c r="AS2994" s="15"/>
      <c r="AT2994" s="232">
        <f t="shared" si="977"/>
        <v>0</v>
      </c>
      <c r="AU2994" s="235">
        <f t="shared" si="978"/>
        <v>0</v>
      </c>
      <c r="AY2994" s="210"/>
      <c r="AZ2994" s="231"/>
      <c r="BA2994" s="15"/>
      <c r="BB2994" s="232">
        <f t="shared" si="967"/>
        <v>0</v>
      </c>
      <c r="BC2994" s="235">
        <f t="shared" si="979"/>
        <v>0</v>
      </c>
      <c r="BG2994" s="210"/>
      <c r="BH2994" s="231"/>
      <c r="BI2994" s="15"/>
      <c r="BJ2994" s="232">
        <f t="shared" si="971"/>
        <v>0</v>
      </c>
      <c r="BK2994" s="235">
        <f t="shared" si="980"/>
        <v>0</v>
      </c>
      <c r="BM2994" s="109">
        <f t="shared" si="972"/>
        <v>-4.2648795944232409</v>
      </c>
      <c r="BN2994" s="213"/>
      <c r="BR2994" s="228"/>
      <c r="BS2994" s="311"/>
      <c r="BT2994" s="3"/>
      <c r="BU2994" s="213"/>
      <c r="BV2994" s="213"/>
      <c r="BW2994" s="291"/>
    </row>
    <row r="2995" spans="1:75" x14ac:dyDescent="0.2">
      <c r="A2995" s="210"/>
      <c r="B2995" s="211"/>
      <c r="C2995" s="848" t="str">
        <f ca="1">IF(ISERR(AVERAGE(INDIRECT("B"&amp;(ROW()-INT($B$1/2))):INDIRECT("B"&amp;(ROW()+INT($B$1/2))))),"",AVERAGE(INDIRECT("B"&amp;(ROW()-INT($B$1/2))):INDIRECT("B"&amp;(ROW()+INT($B$1/2)))))</f>
        <v/>
      </c>
      <c r="D2995" s="848">
        <f t="shared" si="966"/>
        <v>0</v>
      </c>
      <c r="E2995" s="275"/>
      <c r="F2995" s="15"/>
      <c r="G2995" s="3"/>
      <c r="H2995" s="3"/>
      <c r="I2995" s="3"/>
      <c r="J2995" s="3"/>
      <c r="K2995" s="3"/>
      <c r="L2995" s="554"/>
      <c r="M2995" s="545"/>
      <c r="N2995" s="546"/>
      <c r="O2995" s="5"/>
      <c r="P2995" s="216"/>
      <c r="Q2995" s="217"/>
      <c r="R2995" s="218"/>
      <c r="S2995" s="219">
        <f t="shared" si="983"/>
        <v>0</v>
      </c>
      <c r="T2995" s="220">
        <f t="shared" si="984"/>
        <v>0</v>
      </c>
      <c r="U2995" s="214">
        <f t="shared" si="981"/>
        <v>0</v>
      </c>
      <c r="W2995" s="221"/>
      <c r="X2995" s="222"/>
      <c r="Y2995" s="222"/>
      <c r="Z2995" s="223"/>
      <c r="AA2995" s="222"/>
      <c r="AB2995" s="224"/>
      <c r="AC2995" s="225"/>
      <c r="AD2995" s="2">
        <f t="shared" si="968"/>
        <v>0</v>
      </c>
      <c r="AE2995" s="2">
        <f t="shared" si="969"/>
        <v>0</v>
      </c>
      <c r="AF2995" s="226"/>
      <c r="AG2995" s="219">
        <f t="shared" si="973"/>
        <v>0</v>
      </c>
      <c r="AH2995" s="234">
        <f t="shared" si="974"/>
        <v>0</v>
      </c>
      <c r="AI2995" s="214">
        <f t="shared" si="982"/>
        <v>0</v>
      </c>
      <c r="AK2995" s="229">
        <f t="shared" si="975"/>
        <v>0</v>
      </c>
      <c r="AL2995" s="226"/>
      <c r="AM2995" s="15"/>
      <c r="AN2995" s="232" t="e">
        <f t="shared" si="976"/>
        <v>#DIV/0!</v>
      </c>
      <c r="AO2995" s="214">
        <f t="shared" si="970"/>
        <v>0</v>
      </c>
      <c r="AQ2995" s="210"/>
      <c r="AR2995" s="231"/>
      <c r="AS2995" s="15"/>
      <c r="AT2995" s="232">
        <f t="shared" si="977"/>
        <v>0</v>
      </c>
      <c r="AU2995" s="235">
        <f t="shared" si="978"/>
        <v>0</v>
      </c>
      <c r="AY2995" s="210"/>
      <c r="AZ2995" s="231"/>
      <c r="BA2995" s="15"/>
      <c r="BB2995" s="232">
        <f t="shared" si="967"/>
        <v>0</v>
      </c>
      <c r="BC2995" s="235">
        <f t="shared" si="979"/>
        <v>0</v>
      </c>
      <c r="BG2995" s="210"/>
      <c r="BH2995" s="231"/>
      <c r="BI2995" s="15"/>
      <c r="BJ2995" s="232">
        <f t="shared" si="971"/>
        <v>0</v>
      </c>
      <c r="BK2995" s="235">
        <f t="shared" si="980"/>
        <v>0</v>
      </c>
      <c r="BM2995" s="109">
        <f t="shared" si="972"/>
        <v>-4.2667119319209776</v>
      </c>
      <c r="BN2995" s="213"/>
      <c r="BR2995" s="228"/>
      <c r="BS2995" s="311"/>
      <c r="BT2995" s="3"/>
      <c r="BU2995" s="213"/>
      <c r="BV2995" s="213"/>
      <c r="BW2995" s="291"/>
    </row>
    <row r="2996" spans="1:75" x14ac:dyDescent="0.2">
      <c r="A2996" s="210"/>
      <c r="B2996" s="211"/>
      <c r="C2996" s="848" t="str">
        <f ca="1">IF(ISERR(AVERAGE(INDIRECT("B"&amp;(ROW()-INT($B$1/2))):INDIRECT("B"&amp;(ROW()+INT($B$1/2))))),"",AVERAGE(INDIRECT("B"&amp;(ROW()-INT($B$1/2))):INDIRECT("B"&amp;(ROW()+INT($B$1/2)))))</f>
        <v/>
      </c>
      <c r="D2996" s="848">
        <f t="shared" si="966"/>
        <v>0</v>
      </c>
      <c r="E2996" s="275"/>
      <c r="F2996" s="15"/>
      <c r="G2996" s="3"/>
      <c r="H2996" s="3"/>
      <c r="I2996" s="3"/>
      <c r="J2996" s="3"/>
      <c r="K2996" s="3"/>
      <c r="L2996" s="554"/>
      <c r="M2996" s="545"/>
      <c r="N2996" s="546"/>
      <c r="O2996" s="5"/>
      <c r="P2996" s="216"/>
      <c r="Q2996" s="217"/>
      <c r="R2996" s="218"/>
      <c r="S2996" s="219">
        <f t="shared" si="983"/>
        <v>0</v>
      </c>
      <c r="T2996" s="220">
        <f t="shared" si="984"/>
        <v>0</v>
      </c>
      <c r="U2996" s="214">
        <f t="shared" si="981"/>
        <v>0</v>
      </c>
      <c r="W2996" s="221"/>
      <c r="X2996" s="222"/>
      <c r="Y2996" s="222"/>
      <c r="Z2996" s="223"/>
      <c r="AA2996" s="222"/>
      <c r="AB2996" s="224"/>
      <c r="AC2996" s="225"/>
      <c r="AD2996" s="2">
        <f t="shared" si="968"/>
        <v>0</v>
      </c>
      <c r="AE2996" s="2">
        <f t="shared" si="969"/>
        <v>0</v>
      </c>
      <c r="AF2996" s="226"/>
      <c r="AG2996" s="219">
        <f t="shared" si="973"/>
        <v>0</v>
      </c>
      <c r="AH2996" s="234">
        <f t="shared" si="974"/>
        <v>0</v>
      </c>
      <c r="AI2996" s="214">
        <f t="shared" si="982"/>
        <v>0</v>
      </c>
      <c r="AK2996" s="229">
        <f t="shared" si="975"/>
        <v>0</v>
      </c>
      <c r="AL2996" s="226"/>
      <c r="AM2996" s="15"/>
      <c r="AN2996" s="232" t="e">
        <f t="shared" si="976"/>
        <v>#DIV/0!</v>
      </c>
      <c r="AO2996" s="214">
        <f t="shared" si="970"/>
        <v>0</v>
      </c>
      <c r="AQ2996" s="210"/>
      <c r="AR2996" s="231"/>
      <c r="AS2996" s="15"/>
      <c r="AT2996" s="232">
        <f t="shared" si="977"/>
        <v>0</v>
      </c>
      <c r="AU2996" s="235">
        <f t="shared" si="978"/>
        <v>0</v>
      </c>
      <c r="AY2996" s="210"/>
      <c r="AZ2996" s="231"/>
      <c r="BA2996" s="15"/>
      <c r="BB2996" s="232">
        <f t="shared" si="967"/>
        <v>0</v>
      </c>
      <c r="BC2996" s="235">
        <f t="shared" si="979"/>
        <v>0</v>
      </c>
      <c r="BG2996" s="210"/>
      <c r="BH2996" s="231"/>
      <c r="BI2996" s="15"/>
      <c r="BJ2996" s="232">
        <f t="shared" si="971"/>
        <v>0</v>
      </c>
      <c r="BK2996" s="235">
        <f t="shared" si="980"/>
        <v>0</v>
      </c>
      <c r="BM2996" s="109">
        <f t="shared" si="972"/>
        <v>-4.2685442694187143</v>
      </c>
      <c r="BN2996" s="213"/>
      <c r="BR2996" s="228"/>
      <c r="BS2996" s="311"/>
      <c r="BT2996" s="3"/>
      <c r="BU2996" s="213"/>
      <c r="BV2996" s="213"/>
      <c r="BW2996" s="291"/>
    </row>
    <row r="2997" spans="1:75" x14ac:dyDescent="0.2">
      <c r="A2997" s="210"/>
      <c r="B2997" s="211"/>
      <c r="C2997" s="848" t="str">
        <f ca="1">IF(ISERR(AVERAGE(INDIRECT("B"&amp;(ROW()-INT($B$1/2))):INDIRECT("B"&amp;(ROW()+INT($B$1/2))))),"",AVERAGE(INDIRECT("B"&amp;(ROW()-INT($B$1/2))):INDIRECT("B"&amp;(ROW()+INT($B$1/2)))))</f>
        <v/>
      </c>
      <c r="D2997" s="848">
        <f t="shared" si="966"/>
        <v>0</v>
      </c>
      <c r="E2997" s="275"/>
      <c r="F2997" s="15"/>
      <c r="G2997" s="3"/>
      <c r="H2997" s="3"/>
      <c r="I2997" s="3"/>
      <c r="J2997" s="3"/>
      <c r="K2997" s="3"/>
      <c r="L2997" s="554"/>
      <c r="M2997" s="545"/>
      <c r="N2997" s="546"/>
      <c r="O2997" s="5"/>
      <c r="P2997" s="216"/>
      <c r="Q2997" s="217"/>
      <c r="R2997" s="218"/>
      <c r="S2997" s="219">
        <f t="shared" si="983"/>
        <v>0</v>
      </c>
      <c r="T2997" s="220">
        <f t="shared" si="984"/>
        <v>0</v>
      </c>
      <c r="U2997" s="214">
        <f t="shared" si="981"/>
        <v>0</v>
      </c>
      <c r="W2997" s="221"/>
      <c r="X2997" s="222"/>
      <c r="Y2997" s="222"/>
      <c r="Z2997" s="223"/>
      <c r="AA2997" s="222"/>
      <c r="AB2997" s="224"/>
      <c r="AC2997" s="225"/>
      <c r="AD2997" s="2">
        <f t="shared" si="968"/>
        <v>0</v>
      </c>
      <c r="AE2997" s="2">
        <f t="shared" si="969"/>
        <v>0</v>
      </c>
      <c r="AF2997" s="226"/>
      <c r="AG2997" s="219">
        <f t="shared" si="973"/>
        <v>0</v>
      </c>
      <c r="AH2997" s="234">
        <f t="shared" si="974"/>
        <v>0</v>
      </c>
      <c r="AI2997" s="214">
        <f t="shared" si="982"/>
        <v>0</v>
      </c>
      <c r="AK2997" s="229">
        <f t="shared" si="975"/>
        <v>0</v>
      </c>
      <c r="AL2997" s="226"/>
      <c r="AM2997" s="15"/>
      <c r="AN2997" s="232" t="e">
        <f t="shared" si="976"/>
        <v>#DIV/0!</v>
      </c>
      <c r="AO2997" s="214">
        <f t="shared" si="970"/>
        <v>0</v>
      </c>
      <c r="AQ2997" s="210"/>
      <c r="AR2997" s="231"/>
      <c r="AS2997" s="15"/>
      <c r="AT2997" s="232">
        <f t="shared" si="977"/>
        <v>0</v>
      </c>
      <c r="AU2997" s="235">
        <f t="shared" si="978"/>
        <v>0</v>
      </c>
      <c r="AY2997" s="210"/>
      <c r="AZ2997" s="231"/>
      <c r="BA2997" s="15"/>
      <c r="BB2997" s="232">
        <f t="shared" si="967"/>
        <v>0</v>
      </c>
      <c r="BC2997" s="235">
        <f t="shared" si="979"/>
        <v>0</v>
      </c>
      <c r="BG2997" s="210"/>
      <c r="BH2997" s="231"/>
      <c r="BI2997" s="15"/>
      <c r="BJ2997" s="232">
        <f t="shared" si="971"/>
        <v>0</v>
      </c>
      <c r="BK2997" s="235">
        <f t="shared" si="980"/>
        <v>0</v>
      </c>
      <c r="BM2997" s="109">
        <f t="shared" si="972"/>
        <v>-4.270376606916451</v>
      </c>
      <c r="BN2997" s="213"/>
      <c r="BR2997" s="228"/>
      <c r="BS2997" s="311"/>
      <c r="BT2997" s="3"/>
      <c r="BU2997" s="213"/>
      <c r="BV2997" s="213"/>
      <c r="BW2997" s="291"/>
    </row>
    <row r="2998" spans="1:75" x14ac:dyDescent="0.2">
      <c r="A2998" s="210"/>
      <c r="B2998" s="211"/>
      <c r="C2998" s="848" t="str">
        <f ca="1">IF(ISERR(AVERAGE(INDIRECT("B"&amp;(ROW()-INT($B$1/2))):INDIRECT("B"&amp;(ROW()+INT($B$1/2))))),"",AVERAGE(INDIRECT("B"&amp;(ROW()-INT($B$1/2))):INDIRECT("B"&amp;(ROW()+INT($B$1/2)))))</f>
        <v/>
      </c>
      <c r="D2998" s="848">
        <f t="shared" si="966"/>
        <v>0</v>
      </c>
      <c r="E2998" s="275"/>
      <c r="F2998" s="15"/>
      <c r="G2998" s="3"/>
      <c r="H2998" s="3"/>
      <c r="I2998" s="3"/>
      <c r="J2998" s="3"/>
      <c r="K2998" s="3"/>
      <c r="L2998" s="554"/>
      <c r="M2998" s="545"/>
      <c r="N2998" s="546"/>
      <c r="O2998" s="5"/>
      <c r="P2998" s="216"/>
      <c r="Q2998" s="217"/>
      <c r="R2998" s="218"/>
      <c r="S2998" s="219">
        <f t="shared" si="983"/>
        <v>0</v>
      </c>
      <c r="T2998" s="220">
        <f t="shared" si="984"/>
        <v>0</v>
      </c>
      <c r="U2998" s="214">
        <f t="shared" si="981"/>
        <v>0</v>
      </c>
      <c r="W2998" s="221"/>
      <c r="X2998" s="222"/>
      <c r="Y2998" s="222"/>
      <c r="Z2998" s="223"/>
      <c r="AA2998" s="222"/>
      <c r="AB2998" s="224"/>
      <c r="AC2998" s="225"/>
      <c r="AD2998" s="2">
        <f t="shared" si="968"/>
        <v>0</v>
      </c>
      <c r="AE2998" s="2">
        <f t="shared" si="969"/>
        <v>0</v>
      </c>
      <c r="AF2998" s="226"/>
      <c r="AG2998" s="219">
        <f t="shared" si="973"/>
        <v>0</v>
      </c>
      <c r="AH2998" s="234">
        <f t="shared" si="974"/>
        <v>0</v>
      </c>
      <c r="AI2998" s="214">
        <f t="shared" si="982"/>
        <v>0</v>
      </c>
      <c r="AK2998" s="229">
        <f t="shared" si="975"/>
        <v>0</v>
      </c>
      <c r="AL2998" s="226"/>
      <c r="AM2998" s="15"/>
      <c r="AN2998" s="232" t="e">
        <f t="shared" si="976"/>
        <v>#DIV/0!</v>
      </c>
      <c r="AO2998" s="214">
        <f t="shared" si="970"/>
        <v>0</v>
      </c>
      <c r="AQ2998" s="210"/>
      <c r="AR2998" s="231"/>
      <c r="AS2998" s="15"/>
      <c r="AT2998" s="232">
        <f t="shared" si="977"/>
        <v>0</v>
      </c>
      <c r="AU2998" s="235">
        <f t="shared" si="978"/>
        <v>0</v>
      </c>
      <c r="AY2998" s="210"/>
      <c r="AZ2998" s="231"/>
      <c r="BA2998" s="15"/>
      <c r="BB2998" s="232">
        <f t="shared" si="967"/>
        <v>0</v>
      </c>
      <c r="BC2998" s="235">
        <f t="shared" si="979"/>
        <v>0</v>
      </c>
      <c r="BG2998" s="210"/>
      <c r="BH2998" s="231"/>
      <c r="BI2998" s="15"/>
      <c r="BJ2998" s="232">
        <f t="shared" si="971"/>
        <v>0</v>
      </c>
      <c r="BK2998" s="235">
        <f t="shared" si="980"/>
        <v>0</v>
      </c>
      <c r="BM2998" s="109">
        <f t="shared" si="972"/>
        <v>-4.2722089444141877</v>
      </c>
      <c r="BN2998" s="213"/>
      <c r="BR2998" s="228"/>
      <c r="BS2998" s="311"/>
      <c r="BT2998" s="3"/>
      <c r="BU2998" s="213"/>
      <c r="BV2998" s="213"/>
      <c r="BW2998" s="291"/>
    </row>
    <row r="2999" spans="1:75" x14ac:dyDescent="0.2">
      <c r="A2999" s="210"/>
      <c r="B2999" s="211"/>
      <c r="C2999" s="848" t="str">
        <f ca="1">IF(ISERR(AVERAGE(INDIRECT("B"&amp;(ROW()-INT($B$1/2))):INDIRECT("B"&amp;(ROW()+INT($B$1/2))))),"",AVERAGE(INDIRECT("B"&amp;(ROW()-INT($B$1/2))):INDIRECT("B"&amp;(ROW()+INT($B$1/2)))))</f>
        <v/>
      </c>
      <c r="D2999" s="848">
        <f t="shared" si="966"/>
        <v>0</v>
      </c>
      <c r="E2999" s="275"/>
      <c r="F2999" s="15"/>
      <c r="G2999" s="3"/>
      <c r="H2999" s="3"/>
      <c r="I2999" s="3"/>
      <c r="J2999" s="3"/>
      <c r="K2999" s="3"/>
      <c r="L2999" s="554"/>
      <c r="M2999" s="545"/>
      <c r="N2999" s="546"/>
      <c r="O2999" s="5"/>
      <c r="P2999" s="216"/>
      <c r="Q2999" s="217"/>
      <c r="R2999" s="218"/>
      <c r="S2999" s="219">
        <f t="shared" si="983"/>
        <v>0</v>
      </c>
      <c r="T2999" s="220">
        <f t="shared" si="984"/>
        <v>0</v>
      </c>
      <c r="U2999" s="214">
        <f t="shared" si="981"/>
        <v>0</v>
      </c>
      <c r="W2999" s="221"/>
      <c r="X2999" s="222"/>
      <c r="Y2999" s="222"/>
      <c r="Z2999" s="223"/>
      <c r="AA2999" s="222"/>
      <c r="AB2999" s="224"/>
      <c r="AC2999" s="225"/>
      <c r="AD2999" s="2">
        <f t="shared" si="968"/>
        <v>0</v>
      </c>
      <c r="AE2999" s="2">
        <f t="shared" si="969"/>
        <v>0</v>
      </c>
      <c r="AF2999" s="226"/>
      <c r="AG2999" s="219">
        <f t="shared" si="973"/>
        <v>0</v>
      </c>
      <c r="AH2999" s="234">
        <f t="shared" si="974"/>
        <v>0</v>
      </c>
      <c r="AI2999" s="214">
        <f t="shared" si="982"/>
        <v>0</v>
      </c>
      <c r="AK2999" s="229">
        <f t="shared" si="975"/>
        <v>0</v>
      </c>
      <c r="AL2999" s="226"/>
      <c r="AM2999" s="15"/>
      <c r="AN2999" s="232" t="e">
        <f t="shared" si="976"/>
        <v>#DIV/0!</v>
      </c>
      <c r="AO2999" s="214">
        <f t="shared" si="970"/>
        <v>0</v>
      </c>
      <c r="AQ2999" s="210"/>
      <c r="AR2999" s="231"/>
      <c r="AS2999" s="15"/>
      <c r="AT2999" s="232">
        <f t="shared" si="977"/>
        <v>0</v>
      </c>
      <c r="AU2999" s="235">
        <f t="shared" si="978"/>
        <v>0</v>
      </c>
      <c r="AY2999" s="210"/>
      <c r="AZ2999" s="231"/>
      <c r="BA2999" s="15"/>
      <c r="BB2999" s="232">
        <f t="shared" si="967"/>
        <v>0</v>
      </c>
      <c r="BC2999" s="235">
        <f t="shared" si="979"/>
        <v>0</v>
      </c>
      <c r="BG2999" s="210"/>
      <c r="BH2999" s="231"/>
      <c r="BI2999" s="15"/>
      <c r="BJ2999" s="232">
        <f t="shared" si="971"/>
        <v>0</v>
      </c>
      <c r="BK2999" s="235">
        <f t="shared" si="980"/>
        <v>0</v>
      </c>
      <c r="BM2999" s="109">
        <f t="shared" si="972"/>
        <v>-4.2740412819119245</v>
      </c>
      <c r="BN2999" s="213"/>
      <c r="BR2999" s="228"/>
      <c r="BS2999" s="311"/>
      <c r="BT2999" s="3"/>
      <c r="BU2999" s="213"/>
      <c r="BV2999" s="213"/>
      <c r="BW2999" s="291"/>
    </row>
    <row r="3000" spans="1:75" x14ac:dyDescent="0.2">
      <c r="A3000" s="210"/>
      <c r="B3000" s="211"/>
      <c r="C3000" s="848" t="str">
        <f ca="1">IF(ISERR(AVERAGE(INDIRECT("B"&amp;(ROW()-INT($B$1/2))):INDIRECT("B"&amp;(ROW()+INT($B$1/2))))),"",AVERAGE(INDIRECT("B"&amp;(ROW()-INT($B$1/2))):INDIRECT("B"&amp;(ROW()+INT($B$1/2)))))</f>
        <v/>
      </c>
      <c r="D3000" s="848">
        <f t="shared" si="966"/>
        <v>0</v>
      </c>
      <c r="E3000" s="275"/>
      <c r="F3000" s="15"/>
      <c r="G3000" s="3"/>
      <c r="H3000" s="3"/>
      <c r="I3000" s="3"/>
      <c r="J3000" s="3"/>
      <c r="K3000" s="3"/>
      <c r="L3000" s="554"/>
      <c r="M3000" s="545"/>
      <c r="N3000" s="546"/>
      <c r="O3000" s="5"/>
      <c r="P3000" s="216"/>
      <c r="Q3000" s="217"/>
      <c r="R3000" s="218"/>
      <c r="S3000" s="219">
        <f t="shared" si="983"/>
        <v>0</v>
      </c>
      <c r="T3000" s="220">
        <f t="shared" si="984"/>
        <v>0</v>
      </c>
      <c r="U3000" s="214">
        <f t="shared" si="981"/>
        <v>0</v>
      </c>
      <c r="W3000" s="221"/>
      <c r="X3000" s="222"/>
      <c r="Y3000" s="222"/>
      <c r="Z3000" s="223"/>
      <c r="AA3000" s="222"/>
      <c r="AB3000" s="224"/>
      <c r="AC3000" s="225"/>
      <c r="AD3000" s="2">
        <f t="shared" si="968"/>
        <v>0</v>
      </c>
      <c r="AE3000" s="2">
        <f t="shared" si="969"/>
        <v>0</v>
      </c>
      <c r="AF3000" s="226"/>
      <c r="AG3000" s="219">
        <f t="shared" si="973"/>
        <v>0</v>
      </c>
      <c r="AH3000" s="234">
        <f t="shared" si="974"/>
        <v>0</v>
      </c>
      <c r="AI3000" s="214">
        <f t="shared" si="982"/>
        <v>0</v>
      </c>
      <c r="AK3000" s="229">
        <f t="shared" si="975"/>
        <v>0</v>
      </c>
      <c r="AL3000" s="226"/>
      <c r="AM3000" s="15"/>
      <c r="AN3000" s="232" t="e">
        <f t="shared" si="976"/>
        <v>#DIV/0!</v>
      </c>
      <c r="AO3000" s="214">
        <f t="shared" si="970"/>
        <v>0</v>
      </c>
      <c r="AQ3000" s="210"/>
      <c r="AR3000" s="231"/>
      <c r="AS3000" s="15"/>
      <c r="AT3000" s="232">
        <f t="shared" si="977"/>
        <v>0</v>
      </c>
      <c r="AU3000" s="235">
        <f t="shared" si="978"/>
        <v>0</v>
      </c>
      <c r="AY3000" s="210"/>
      <c r="AZ3000" s="231"/>
      <c r="BA3000" s="15"/>
      <c r="BB3000" s="232">
        <f t="shared" si="967"/>
        <v>0</v>
      </c>
      <c r="BC3000" s="235">
        <f t="shared" si="979"/>
        <v>0</v>
      </c>
      <c r="BG3000" s="210"/>
      <c r="BH3000" s="231"/>
      <c r="BI3000" s="15"/>
      <c r="BJ3000" s="232">
        <f t="shared" si="971"/>
        <v>0</v>
      </c>
      <c r="BK3000" s="235">
        <f t="shared" si="980"/>
        <v>0</v>
      </c>
      <c r="BM3000" s="109">
        <f t="shared" si="972"/>
        <v>-4.2758736194096612</v>
      </c>
      <c r="BN3000" s="213"/>
      <c r="BR3000" s="228"/>
      <c r="BS3000" s="311"/>
      <c r="BT3000" s="3"/>
      <c r="BU3000" s="213"/>
      <c r="BV3000" s="213"/>
      <c r="BW3000" s="291"/>
    </row>
    <row r="3001" spans="1:75" x14ac:dyDescent="0.2">
      <c r="A3001" s="210"/>
      <c r="B3001" s="211"/>
      <c r="C3001" s="848" t="str">
        <f ca="1">IF(ISERR(AVERAGE(INDIRECT("B"&amp;(ROW()-INT($B$1/2))):INDIRECT("B"&amp;(ROW()+INT($B$1/2))))),"",AVERAGE(INDIRECT("B"&amp;(ROW()-INT($B$1/2))):INDIRECT("B"&amp;(ROW()+INT($B$1/2)))))</f>
        <v/>
      </c>
      <c r="D3001" s="848">
        <f t="shared" si="966"/>
        <v>0</v>
      </c>
      <c r="E3001" s="275"/>
      <c r="F3001" s="15"/>
      <c r="G3001" s="3"/>
      <c r="H3001" s="3"/>
      <c r="I3001" s="3"/>
      <c r="J3001" s="3"/>
      <c r="K3001" s="3"/>
      <c r="L3001" s="554"/>
      <c r="M3001" s="545"/>
      <c r="N3001" s="546"/>
      <c r="O3001" s="5"/>
      <c r="P3001" s="216"/>
      <c r="Q3001" s="217"/>
      <c r="R3001" s="218"/>
      <c r="S3001" s="219">
        <f t="shared" si="983"/>
        <v>0</v>
      </c>
      <c r="T3001" s="220">
        <f t="shared" si="984"/>
        <v>0</v>
      </c>
      <c r="U3001" s="214">
        <f t="shared" si="981"/>
        <v>0</v>
      </c>
      <c r="W3001" s="221"/>
      <c r="X3001" s="222"/>
      <c r="Y3001" s="222"/>
      <c r="Z3001" s="223"/>
      <c r="AA3001" s="222"/>
      <c r="AB3001" s="224"/>
      <c r="AC3001" s="225"/>
      <c r="AD3001" s="2">
        <f t="shared" si="968"/>
        <v>0</v>
      </c>
      <c r="AE3001" s="2">
        <f t="shared" si="969"/>
        <v>0</v>
      </c>
      <c r="AF3001" s="226"/>
      <c r="AG3001" s="219">
        <f t="shared" si="973"/>
        <v>0</v>
      </c>
      <c r="AH3001" s="234">
        <f t="shared" si="974"/>
        <v>0</v>
      </c>
      <c r="AI3001" s="214">
        <f t="shared" si="982"/>
        <v>0</v>
      </c>
      <c r="AK3001" s="229">
        <f t="shared" si="975"/>
        <v>0</v>
      </c>
      <c r="AL3001" s="226"/>
      <c r="AM3001" s="15"/>
      <c r="AN3001" s="232" t="e">
        <f t="shared" si="976"/>
        <v>#DIV/0!</v>
      </c>
      <c r="AO3001" s="214">
        <f t="shared" si="970"/>
        <v>0</v>
      </c>
      <c r="AQ3001" s="210"/>
      <c r="AR3001" s="231"/>
      <c r="AS3001" s="15"/>
      <c r="AT3001" s="232">
        <f t="shared" si="977"/>
        <v>0</v>
      </c>
      <c r="AU3001" s="235">
        <f t="shared" si="978"/>
        <v>0</v>
      </c>
      <c r="AY3001" s="210"/>
      <c r="AZ3001" s="231"/>
      <c r="BA3001" s="15"/>
      <c r="BB3001" s="232">
        <f t="shared" si="967"/>
        <v>0</v>
      </c>
      <c r="BC3001" s="235">
        <f t="shared" si="979"/>
        <v>0</v>
      </c>
      <c r="BG3001" s="210"/>
      <c r="BH3001" s="231"/>
      <c r="BI3001" s="15"/>
      <c r="BJ3001" s="232">
        <f t="shared" si="971"/>
        <v>0</v>
      </c>
      <c r="BK3001" s="235">
        <f t="shared" si="980"/>
        <v>0</v>
      </c>
      <c r="BM3001" s="109">
        <f t="shared" si="972"/>
        <v>-4.2777059569073979</v>
      </c>
      <c r="BN3001" s="213"/>
      <c r="BR3001" s="228"/>
      <c r="BS3001" s="311"/>
      <c r="BT3001" s="3"/>
      <c r="BU3001" s="213"/>
      <c r="BV3001" s="213"/>
      <c r="BW3001" s="291"/>
    </row>
    <row r="3002" spans="1:75" x14ac:dyDescent="0.2">
      <c r="A3002" s="210"/>
      <c r="B3002" s="211"/>
      <c r="C3002" s="848" t="str">
        <f ca="1">IF(ISERR(AVERAGE(INDIRECT("B"&amp;(ROW()-INT($B$1/2))):INDIRECT("B"&amp;(ROW()+INT($B$1/2))))),"",AVERAGE(INDIRECT("B"&amp;(ROW()-INT($B$1/2))):INDIRECT("B"&amp;(ROW()+INT($B$1/2)))))</f>
        <v/>
      </c>
      <c r="D3002" s="848">
        <f t="shared" si="966"/>
        <v>0</v>
      </c>
      <c r="E3002" s="275"/>
      <c r="F3002" s="15"/>
      <c r="G3002" s="3"/>
      <c r="H3002" s="3"/>
      <c r="I3002" s="3"/>
      <c r="J3002" s="3"/>
      <c r="K3002" s="3"/>
      <c r="L3002" s="554"/>
      <c r="M3002" s="545"/>
      <c r="N3002" s="546"/>
      <c r="O3002" s="5"/>
      <c r="P3002" s="216"/>
      <c r="Q3002" s="217"/>
      <c r="R3002" s="218"/>
      <c r="S3002" s="219">
        <f t="shared" si="983"/>
        <v>0</v>
      </c>
      <c r="T3002" s="220">
        <f t="shared" si="984"/>
        <v>0</v>
      </c>
      <c r="U3002" s="214">
        <f t="shared" si="981"/>
        <v>0</v>
      </c>
      <c r="W3002" s="221"/>
      <c r="X3002" s="222"/>
      <c r="Y3002" s="222"/>
      <c r="Z3002" s="223"/>
      <c r="AA3002" s="222"/>
      <c r="AB3002" s="224"/>
      <c r="AC3002" s="225"/>
      <c r="AD3002" s="2">
        <f t="shared" si="968"/>
        <v>0</v>
      </c>
      <c r="AE3002" s="2">
        <f t="shared" si="969"/>
        <v>0</v>
      </c>
      <c r="AF3002" s="226"/>
      <c r="AG3002" s="219">
        <f t="shared" si="973"/>
        <v>0</v>
      </c>
      <c r="AH3002" s="234">
        <f t="shared" si="974"/>
        <v>0</v>
      </c>
      <c r="AI3002" s="214">
        <f t="shared" si="982"/>
        <v>0</v>
      </c>
      <c r="AK3002" s="229">
        <f t="shared" si="975"/>
        <v>0</v>
      </c>
      <c r="AL3002" s="226"/>
      <c r="AM3002" s="15"/>
      <c r="AN3002" s="232" t="e">
        <f t="shared" si="976"/>
        <v>#DIV/0!</v>
      </c>
      <c r="AO3002" s="214">
        <f t="shared" si="970"/>
        <v>0</v>
      </c>
      <c r="AQ3002" s="210"/>
      <c r="AR3002" s="231"/>
      <c r="AS3002" s="15"/>
      <c r="AT3002" s="232">
        <f t="shared" si="977"/>
        <v>0</v>
      </c>
      <c r="AU3002" s="235">
        <f t="shared" si="978"/>
        <v>0</v>
      </c>
      <c r="AY3002" s="210"/>
      <c r="AZ3002" s="231"/>
      <c r="BA3002" s="15"/>
      <c r="BB3002" s="232">
        <f t="shared" si="967"/>
        <v>0</v>
      </c>
      <c r="BC3002" s="235">
        <f t="shared" si="979"/>
        <v>0</v>
      </c>
      <c r="BG3002" s="210"/>
      <c r="BH3002" s="231"/>
      <c r="BI3002" s="15"/>
      <c r="BJ3002" s="232">
        <f t="shared" si="971"/>
        <v>0</v>
      </c>
      <c r="BK3002" s="235">
        <f t="shared" si="980"/>
        <v>0</v>
      </c>
      <c r="BM3002" s="109">
        <f t="shared" si="972"/>
        <v>-4.2795382944051346</v>
      </c>
      <c r="BN3002" s="213"/>
      <c r="BR3002" s="228"/>
      <c r="BS3002" s="311"/>
      <c r="BT3002" s="3"/>
      <c r="BU3002" s="213"/>
      <c r="BV3002" s="213"/>
      <c r="BW3002" s="291"/>
    </row>
    <row r="3003" spans="1:75" x14ac:dyDescent="0.2">
      <c r="A3003" s="210"/>
      <c r="B3003" s="211"/>
      <c r="C3003" s="848" t="str">
        <f ca="1">IF(ISERR(AVERAGE(INDIRECT("B"&amp;(ROW()-INT($B$1/2))):INDIRECT("B"&amp;(ROW()+INT($B$1/2))))),"",AVERAGE(INDIRECT("B"&amp;(ROW()-INT($B$1/2))):INDIRECT("B"&amp;(ROW()+INT($B$1/2)))))</f>
        <v/>
      </c>
      <c r="D3003" s="848">
        <f t="shared" si="966"/>
        <v>0</v>
      </c>
      <c r="E3003" s="275"/>
      <c r="F3003" s="15"/>
      <c r="G3003" s="3"/>
      <c r="H3003" s="3"/>
      <c r="I3003" s="3"/>
      <c r="J3003" s="3"/>
      <c r="K3003" s="3"/>
      <c r="L3003" s="554"/>
      <c r="M3003" s="545"/>
      <c r="N3003" s="546"/>
      <c r="O3003" s="5"/>
      <c r="P3003" s="216"/>
      <c r="Q3003" s="217"/>
      <c r="R3003" s="218"/>
      <c r="S3003" s="219">
        <f t="shared" si="983"/>
        <v>0</v>
      </c>
      <c r="T3003" s="220">
        <f t="shared" si="984"/>
        <v>0</v>
      </c>
      <c r="U3003" s="214">
        <f t="shared" si="981"/>
        <v>0</v>
      </c>
      <c r="W3003" s="221"/>
      <c r="X3003" s="222"/>
      <c r="Y3003" s="222"/>
      <c r="Z3003" s="223"/>
      <c r="AA3003" s="222"/>
      <c r="AB3003" s="224"/>
      <c r="AC3003" s="225"/>
      <c r="AD3003" s="2">
        <f t="shared" si="968"/>
        <v>0</v>
      </c>
      <c r="AE3003" s="2">
        <f t="shared" si="969"/>
        <v>0</v>
      </c>
      <c r="AF3003" s="226"/>
      <c r="AG3003" s="219">
        <f t="shared" si="973"/>
        <v>0</v>
      </c>
      <c r="AH3003" s="234">
        <f t="shared" si="974"/>
        <v>0</v>
      </c>
      <c r="AI3003" s="214">
        <f t="shared" si="982"/>
        <v>0</v>
      </c>
      <c r="AK3003" s="229">
        <f t="shared" si="975"/>
        <v>0</v>
      </c>
      <c r="AL3003" s="226"/>
      <c r="AM3003" s="15"/>
      <c r="AN3003" s="232" t="e">
        <f t="shared" si="976"/>
        <v>#DIV/0!</v>
      </c>
      <c r="AO3003" s="214">
        <f t="shared" si="970"/>
        <v>0</v>
      </c>
      <c r="AQ3003" s="210"/>
      <c r="AR3003" s="231"/>
      <c r="AS3003" s="15"/>
      <c r="AT3003" s="232">
        <f t="shared" si="977"/>
        <v>0</v>
      </c>
      <c r="AU3003" s="235">
        <f t="shared" si="978"/>
        <v>0</v>
      </c>
      <c r="AY3003" s="210"/>
      <c r="AZ3003" s="231"/>
      <c r="BA3003" s="15"/>
      <c r="BB3003" s="232">
        <f t="shared" si="967"/>
        <v>0</v>
      </c>
      <c r="BC3003" s="235">
        <f t="shared" si="979"/>
        <v>0</v>
      </c>
      <c r="BG3003" s="210"/>
      <c r="BH3003" s="231"/>
      <c r="BI3003" s="15"/>
      <c r="BJ3003" s="232">
        <f t="shared" si="971"/>
        <v>0</v>
      </c>
      <c r="BK3003" s="235">
        <f t="shared" si="980"/>
        <v>0</v>
      </c>
      <c r="BM3003" s="109">
        <f t="shared" si="972"/>
        <v>-4.2813706319028713</v>
      </c>
      <c r="BN3003" s="213"/>
      <c r="BR3003" s="228"/>
      <c r="BS3003" s="311"/>
      <c r="BT3003" s="3"/>
      <c r="BU3003" s="213"/>
      <c r="BV3003" s="213"/>
      <c r="BW3003" s="291"/>
    </row>
    <row r="3004" spans="1:75" x14ac:dyDescent="0.2">
      <c r="A3004" s="210"/>
      <c r="B3004" s="211"/>
      <c r="C3004" s="848" t="str">
        <f ca="1">IF(ISERR(AVERAGE(INDIRECT("B"&amp;(ROW()-INT($B$1/2))):INDIRECT("B"&amp;(ROW()+INT($B$1/2))))),"",AVERAGE(INDIRECT("B"&amp;(ROW()-INT($B$1/2))):INDIRECT("B"&amp;(ROW()+INT($B$1/2)))))</f>
        <v/>
      </c>
      <c r="D3004" s="848">
        <f t="shared" si="966"/>
        <v>0</v>
      </c>
      <c r="E3004" s="275"/>
      <c r="F3004" s="15"/>
      <c r="G3004" s="3"/>
      <c r="H3004" s="3"/>
      <c r="I3004" s="3"/>
      <c r="J3004" s="3"/>
      <c r="K3004" s="3"/>
      <c r="L3004" s="554"/>
      <c r="M3004" s="545"/>
      <c r="N3004" s="546"/>
      <c r="O3004" s="5"/>
      <c r="P3004" s="216"/>
      <c r="Q3004" s="217"/>
      <c r="R3004" s="218"/>
      <c r="S3004" s="219">
        <f t="shared" si="983"/>
        <v>0</v>
      </c>
      <c r="T3004" s="220">
        <f t="shared" si="984"/>
        <v>0</v>
      </c>
      <c r="U3004" s="214">
        <f t="shared" si="981"/>
        <v>0</v>
      </c>
      <c r="W3004" s="221"/>
      <c r="X3004" s="222"/>
      <c r="Y3004" s="222"/>
      <c r="Z3004" s="223"/>
      <c r="AA3004" s="222"/>
      <c r="AB3004" s="224"/>
      <c r="AC3004" s="225"/>
      <c r="AD3004" s="2">
        <f t="shared" si="968"/>
        <v>0</v>
      </c>
      <c r="AE3004" s="2">
        <f t="shared" si="969"/>
        <v>0</v>
      </c>
      <c r="AF3004" s="226"/>
      <c r="AG3004" s="219">
        <f t="shared" si="973"/>
        <v>0</v>
      </c>
      <c r="AH3004" s="234">
        <f t="shared" si="974"/>
        <v>0</v>
      </c>
      <c r="AI3004" s="214">
        <f t="shared" si="982"/>
        <v>0</v>
      </c>
      <c r="AK3004" s="229">
        <f t="shared" si="975"/>
        <v>0</v>
      </c>
      <c r="AL3004" s="226"/>
      <c r="AM3004" s="15"/>
      <c r="AN3004" s="232" t="e">
        <f t="shared" si="976"/>
        <v>#DIV/0!</v>
      </c>
      <c r="AO3004" s="214">
        <f t="shared" si="970"/>
        <v>0</v>
      </c>
      <c r="AQ3004" s="210"/>
      <c r="AR3004" s="231"/>
      <c r="AS3004" s="15"/>
      <c r="AT3004" s="232">
        <f t="shared" si="977"/>
        <v>0</v>
      </c>
      <c r="AU3004" s="235">
        <f t="shared" si="978"/>
        <v>0</v>
      </c>
      <c r="AY3004" s="210"/>
      <c r="AZ3004" s="231"/>
      <c r="BA3004" s="15"/>
      <c r="BB3004" s="232">
        <f t="shared" si="967"/>
        <v>0</v>
      </c>
      <c r="BC3004" s="235">
        <f t="shared" si="979"/>
        <v>0</v>
      </c>
      <c r="BG3004" s="210"/>
      <c r="BH3004" s="231"/>
      <c r="BI3004" s="15"/>
      <c r="BJ3004" s="232">
        <f t="shared" si="971"/>
        <v>0</v>
      </c>
      <c r="BK3004" s="235">
        <f t="shared" si="980"/>
        <v>0</v>
      </c>
      <c r="BM3004" s="109">
        <f t="shared" si="972"/>
        <v>-4.283202969400608</v>
      </c>
      <c r="BN3004" s="213"/>
      <c r="BR3004" s="228"/>
      <c r="BS3004" s="311"/>
      <c r="BT3004" s="3"/>
      <c r="BU3004" s="213"/>
      <c r="BV3004" s="213"/>
      <c r="BW3004" s="291"/>
    </row>
    <row r="3005" spans="1:75" x14ac:dyDescent="0.2">
      <c r="A3005" s="210"/>
      <c r="B3005" s="211"/>
      <c r="C3005" s="848" t="str">
        <f ca="1">IF(ISERR(AVERAGE(INDIRECT("B"&amp;(ROW()-INT($B$1/2))):INDIRECT("B"&amp;(ROW()+INT($B$1/2))))),"",AVERAGE(INDIRECT("B"&amp;(ROW()-INT($B$1/2))):INDIRECT("B"&amp;(ROW()+INT($B$1/2)))))</f>
        <v/>
      </c>
      <c r="D3005" s="848">
        <f t="shared" si="966"/>
        <v>0</v>
      </c>
      <c r="E3005" s="275"/>
      <c r="F3005" s="15"/>
      <c r="G3005" s="3"/>
      <c r="H3005" s="3"/>
      <c r="I3005" s="3"/>
      <c r="J3005" s="3"/>
      <c r="K3005" s="3"/>
      <c r="L3005" s="554"/>
      <c r="M3005" s="545"/>
      <c r="N3005" s="546"/>
      <c r="O3005" s="5"/>
      <c r="P3005" s="216"/>
      <c r="Q3005" s="217"/>
      <c r="R3005" s="218"/>
      <c r="S3005" s="219">
        <f t="shared" si="983"/>
        <v>0</v>
      </c>
      <c r="T3005" s="220">
        <f t="shared" si="984"/>
        <v>0</v>
      </c>
      <c r="U3005" s="214">
        <f t="shared" si="981"/>
        <v>0</v>
      </c>
      <c r="W3005" s="221"/>
      <c r="X3005" s="222"/>
      <c r="Y3005" s="222"/>
      <c r="Z3005" s="223"/>
      <c r="AA3005" s="222"/>
      <c r="AB3005" s="224"/>
      <c r="AC3005" s="225"/>
      <c r="AD3005" s="2">
        <f t="shared" si="968"/>
        <v>0</v>
      </c>
      <c r="AE3005" s="2">
        <f t="shared" si="969"/>
        <v>0</v>
      </c>
      <c r="AF3005" s="226"/>
      <c r="AG3005" s="219">
        <f t="shared" si="973"/>
        <v>0</v>
      </c>
      <c r="AH3005" s="234">
        <f t="shared" si="974"/>
        <v>0</v>
      </c>
      <c r="AI3005" s="214">
        <f t="shared" si="982"/>
        <v>0</v>
      </c>
      <c r="AK3005" s="229">
        <f t="shared" si="975"/>
        <v>0</v>
      </c>
      <c r="AL3005" s="226"/>
      <c r="AM3005" s="15"/>
      <c r="AN3005" s="232" t="e">
        <f t="shared" si="976"/>
        <v>#DIV/0!</v>
      </c>
      <c r="AO3005" s="214">
        <f t="shared" si="970"/>
        <v>0</v>
      </c>
      <c r="AQ3005" s="210"/>
      <c r="AR3005" s="231"/>
      <c r="AS3005" s="15"/>
      <c r="AT3005" s="232">
        <f t="shared" si="977"/>
        <v>0</v>
      </c>
      <c r="AU3005" s="235">
        <f t="shared" si="978"/>
        <v>0</v>
      </c>
      <c r="AY3005" s="210"/>
      <c r="AZ3005" s="231"/>
      <c r="BA3005" s="15"/>
      <c r="BB3005" s="232">
        <f t="shared" si="967"/>
        <v>0</v>
      </c>
      <c r="BC3005" s="235">
        <f t="shared" si="979"/>
        <v>0</v>
      </c>
      <c r="BG3005" s="210"/>
      <c r="BH3005" s="231"/>
      <c r="BI3005" s="15"/>
      <c r="BJ3005" s="232">
        <f t="shared" si="971"/>
        <v>0</v>
      </c>
      <c r="BK3005" s="235">
        <f t="shared" si="980"/>
        <v>0</v>
      </c>
      <c r="BM3005" s="109">
        <f t="shared" si="972"/>
        <v>-4.2850353068983447</v>
      </c>
      <c r="BN3005" s="213"/>
      <c r="BR3005" s="228"/>
      <c r="BS3005" s="311"/>
      <c r="BT3005" s="3"/>
      <c r="BU3005" s="213"/>
      <c r="BV3005" s="213"/>
      <c r="BW3005" s="291"/>
    </row>
    <row r="3006" spans="1:75" x14ac:dyDescent="0.2">
      <c r="A3006" s="210"/>
      <c r="B3006" s="211"/>
      <c r="C3006" s="848" t="str">
        <f ca="1">IF(ISERR(AVERAGE(INDIRECT("B"&amp;(ROW()-INT($B$1/2))):INDIRECT("B"&amp;(ROW()+INT($B$1/2))))),"",AVERAGE(INDIRECT("B"&amp;(ROW()-INT($B$1/2))):INDIRECT("B"&amp;(ROW()+INT($B$1/2)))))</f>
        <v/>
      </c>
      <c r="D3006" s="848">
        <f t="shared" si="966"/>
        <v>0</v>
      </c>
      <c r="E3006" s="275"/>
      <c r="F3006" s="15"/>
      <c r="G3006" s="3"/>
      <c r="H3006" s="3"/>
      <c r="I3006" s="3"/>
      <c r="J3006" s="3"/>
      <c r="K3006" s="3"/>
      <c r="L3006" s="554"/>
      <c r="M3006" s="545"/>
      <c r="N3006" s="546"/>
      <c r="O3006" s="5"/>
      <c r="P3006" s="216"/>
      <c r="Q3006" s="217"/>
      <c r="R3006" s="218"/>
      <c r="S3006" s="219">
        <f t="shared" si="983"/>
        <v>0</v>
      </c>
      <c r="T3006" s="220">
        <f t="shared" si="984"/>
        <v>0</v>
      </c>
      <c r="U3006" s="214">
        <f t="shared" si="981"/>
        <v>0</v>
      </c>
      <c r="W3006" s="221"/>
      <c r="X3006" s="222"/>
      <c r="Y3006" s="222"/>
      <c r="Z3006" s="223"/>
      <c r="AA3006" s="222"/>
      <c r="AB3006" s="224"/>
      <c r="AC3006" s="225"/>
      <c r="AD3006" s="2">
        <f t="shared" si="968"/>
        <v>0</v>
      </c>
      <c r="AE3006" s="2">
        <f t="shared" si="969"/>
        <v>0</v>
      </c>
      <c r="AF3006" s="226"/>
      <c r="AG3006" s="219">
        <f t="shared" si="973"/>
        <v>0</v>
      </c>
      <c r="AH3006" s="234">
        <f t="shared" si="974"/>
        <v>0</v>
      </c>
      <c r="AI3006" s="214">
        <f t="shared" si="982"/>
        <v>0</v>
      </c>
      <c r="AK3006" s="229">
        <f t="shared" si="975"/>
        <v>0</v>
      </c>
      <c r="AL3006" s="226"/>
      <c r="AM3006" s="15"/>
      <c r="AN3006" s="232" t="e">
        <f t="shared" si="976"/>
        <v>#DIV/0!</v>
      </c>
      <c r="AO3006" s="214">
        <f t="shared" si="970"/>
        <v>0</v>
      </c>
      <c r="AQ3006" s="210"/>
      <c r="AR3006" s="231"/>
      <c r="AS3006" s="15"/>
      <c r="AT3006" s="232">
        <f t="shared" si="977"/>
        <v>0</v>
      </c>
      <c r="AU3006" s="235">
        <f t="shared" si="978"/>
        <v>0</v>
      </c>
      <c r="AY3006" s="210"/>
      <c r="AZ3006" s="231"/>
      <c r="BA3006" s="15"/>
      <c r="BB3006" s="232">
        <f t="shared" si="967"/>
        <v>0</v>
      </c>
      <c r="BC3006" s="235">
        <f t="shared" si="979"/>
        <v>0</v>
      </c>
      <c r="BG3006" s="210"/>
      <c r="BH3006" s="231"/>
      <c r="BI3006" s="15"/>
      <c r="BJ3006" s="232">
        <f t="shared" si="971"/>
        <v>0</v>
      </c>
      <c r="BK3006" s="235">
        <f t="shared" si="980"/>
        <v>0</v>
      </c>
      <c r="BM3006" s="109">
        <f t="shared" si="972"/>
        <v>-4.2868676443960814</v>
      </c>
      <c r="BN3006" s="213"/>
      <c r="BR3006" s="228"/>
      <c r="BS3006" s="311"/>
      <c r="BT3006" s="3"/>
      <c r="BU3006" s="213"/>
      <c r="BV3006" s="213"/>
      <c r="BW3006" s="291"/>
    </row>
    <row r="3007" spans="1:75" x14ac:dyDescent="0.2">
      <c r="A3007" s="210"/>
      <c r="B3007" s="211"/>
      <c r="C3007" s="848" t="str">
        <f ca="1">IF(ISERR(AVERAGE(INDIRECT("B"&amp;(ROW()-INT($B$1/2))):INDIRECT("B"&amp;(ROW()+INT($B$1/2))))),"",AVERAGE(INDIRECT("B"&amp;(ROW()-INT($B$1/2))):INDIRECT("B"&amp;(ROW()+INT($B$1/2)))))</f>
        <v/>
      </c>
      <c r="D3007" s="848">
        <f t="shared" si="966"/>
        <v>0</v>
      </c>
      <c r="E3007" s="275"/>
      <c r="F3007" s="15"/>
      <c r="G3007" s="3"/>
      <c r="H3007" s="3"/>
      <c r="I3007" s="3"/>
      <c r="J3007" s="3"/>
      <c r="K3007" s="3"/>
      <c r="L3007" s="554"/>
      <c r="M3007" s="545"/>
      <c r="N3007" s="546"/>
      <c r="O3007" s="5"/>
      <c r="P3007" s="216"/>
      <c r="Q3007" s="217"/>
      <c r="R3007" s="218"/>
      <c r="S3007" s="219">
        <f t="shared" si="983"/>
        <v>0</v>
      </c>
      <c r="T3007" s="220">
        <f t="shared" si="984"/>
        <v>0</v>
      </c>
      <c r="U3007" s="214">
        <f t="shared" si="981"/>
        <v>0</v>
      </c>
      <c r="W3007" s="221"/>
      <c r="X3007" s="222"/>
      <c r="Y3007" s="222"/>
      <c r="Z3007" s="223"/>
      <c r="AA3007" s="222"/>
      <c r="AB3007" s="224"/>
      <c r="AC3007" s="225"/>
      <c r="AD3007" s="2">
        <f t="shared" si="968"/>
        <v>0</v>
      </c>
      <c r="AE3007" s="2">
        <f t="shared" si="969"/>
        <v>0</v>
      </c>
      <c r="AF3007" s="226"/>
      <c r="AG3007" s="219">
        <f t="shared" si="973"/>
        <v>0</v>
      </c>
      <c r="AH3007" s="234">
        <f t="shared" si="974"/>
        <v>0</v>
      </c>
      <c r="AI3007" s="214">
        <f t="shared" si="982"/>
        <v>0</v>
      </c>
      <c r="AK3007" s="229">
        <f t="shared" si="975"/>
        <v>0</v>
      </c>
      <c r="AL3007" s="226"/>
      <c r="AM3007" s="15"/>
      <c r="AN3007" s="232" t="e">
        <f t="shared" si="976"/>
        <v>#DIV/0!</v>
      </c>
      <c r="AO3007" s="214">
        <f t="shared" si="970"/>
        <v>0</v>
      </c>
      <c r="AQ3007" s="210"/>
      <c r="AR3007" s="231"/>
      <c r="AS3007" s="15"/>
      <c r="AT3007" s="232">
        <f t="shared" si="977"/>
        <v>0</v>
      </c>
      <c r="AU3007" s="235">
        <f t="shared" si="978"/>
        <v>0</v>
      </c>
      <c r="AY3007" s="210"/>
      <c r="AZ3007" s="231"/>
      <c r="BA3007" s="15"/>
      <c r="BB3007" s="232">
        <f t="shared" si="967"/>
        <v>0</v>
      </c>
      <c r="BC3007" s="235">
        <f t="shared" si="979"/>
        <v>0</v>
      </c>
      <c r="BG3007" s="210"/>
      <c r="BH3007" s="231"/>
      <c r="BI3007" s="15"/>
      <c r="BJ3007" s="232">
        <f t="shared" si="971"/>
        <v>0</v>
      </c>
      <c r="BK3007" s="235">
        <f t="shared" si="980"/>
        <v>0</v>
      </c>
      <c r="BM3007" s="109">
        <f t="shared" si="972"/>
        <v>-4.2886999818938181</v>
      </c>
      <c r="BN3007" s="213"/>
      <c r="BR3007" s="228"/>
      <c r="BS3007" s="311"/>
      <c r="BT3007" s="3"/>
      <c r="BU3007" s="213"/>
      <c r="BV3007" s="213"/>
      <c r="BW3007" s="291"/>
    </row>
    <row r="3008" spans="1:75" x14ac:dyDescent="0.2">
      <c r="A3008" s="210"/>
      <c r="B3008" s="211"/>
      <c r="C3008" s="848" t="str">
        <f ca="1">IF(ISERR(AVERAGE(INDIRECT("B"&amp;(ROW()-INT($B$1/2))):INDIRECT("B"&amp;(ROW()+INT($B$1/2))))),"",AVERAGE(INDIRECT("B"&amp;(ROW()-INT($B$1/2))):INDIRECT("B"&amp;(ROW()+INT($B$1/2)))))</f>
        <v/>
      </c>
      <c r="D3008" s="848">
        <f t="shared" si="966"/>
        <v>0</v>
      </c>
      <c r="E3008" s="275"/>
      <c r="F3008" s="15"/>
      <c r="G3008" s="3"/>
      <c r="H3008" s="3"/>
      <c r="I3008" s="3"/>
      <c r="J3008" s="3"/>
      <c r="K3008" s="3"/>
      <c r="L3008" s="554"/>
      <c r="M3008" s="545"/>
      <c r="N3008" s="546"/>
      <c r="O3008" s="5"/>
      <c r="P3008" s="216"/>
      <c r="Q3008" s="217"/>
      <c r="R3008" s="218"/>
      <c r="S3008" s="219">
        <f t="shared" si="983"/>
        <v>0</v>
      </c>
      <c r="T3008" s="220">
        <f t="shared" si="984"/>
        <v>0</v>
      </c>
      <c r="U3008" s="214">
        <f t="shared" si="981"/>
        <v>0</v>
      </c>
      <c r="W3008" s="221"/>
      <c r="X3008" s="222"/>
      <c r="Y3008" s="222"/>
      <c r="Z3008" s="223"/>
      <c r="AA3008" s="222"/>
      <c r="AB3008" s="224"/>
      <c r="AC3008" s="225"/>
      <c r="AD3008" s="2">
        <f t="shared" si="968"/>
        <v>0</v>
      </c>
      <c r="AE3008" s="2">
        <f t="shared" si="969"/>
        <v>0</v>
      </c>
      <c r="AF3008" s="226"/>
      <c r="AG3008" s="219">
        <f t="shared" si="973"/>
        <v>0</v>
      </c>
      <c r="AH3008" s="234">
        <f t="shared" si="974"/>
        <v>0</v>
      </c>
      <c r="AI3008" s="214">
        <f t="shared" si="982"/>
        <v>0</v>
      </c>
      <c r="AK3008" s="229">
        <f t="shared" si="975"/>
        <v>0</v>
      </c>
      <c r="AL3008" s="226"/>
      <c r="AM3008" s="15"/>
      <c r="AN3008" s="232" t="e">
        <f t="shared" si="976"/>
        <v>#DIV/0!</v>
      </c>
      <c r="AO3008" s="214">
        <f t="shared" si="970"/>
        <v>0</v>
      </c>
      <c r="AQ3008" s="210"/>
      <c r="AR3008" s="231"/>
      <c r="AS3008" s="15"/>
      <c r="AT3008" s="232">
        <f t="shared" si="977"/>
        <v>0</v>
      </c>
      <c r="AU3008" s="235">
        <f t="shared" si="978"/>
        <v>0</v>
      </c>
      <c r="AY3008" s="210"/>
      <c r="AZ3008" s="231"/>
      <c r="BA3008" s="15"/>
      <c r="BB3008" s="232">
        <f t="shared" si="967"/>
        <v>0</v>
      </c>
      <c r="BC3008" s="235">
        <f t="shared" si="979"/>
        <v>0</v>
      </c>
      <c r="BG3008" s="210"/>
      <c r="BH3008" s="231"/>
      <c r="BI3008" s="15"/>
      <c r="BJ3008" s="232">
        <f t="shared" si="971"/>
        <v>0</v>
      </c>
      <c r="BK3008" s="235">
        <f t="shared" si="980"/>
        <v>0</v>
      </c>
      <c r="BM3008" s="109">
        <f t="shared" si="972"/>
        <v>-4.2905323193915548</v>
      </c>
      <c r="BN3008" s="213"/>
      <c r="BR3008" s="228"/>
      <c r="BS3008" s="311"/>
      <c r="BT3008" s="3"/>
      <c r="BU3008" s="213"/>
      <c r="BV3008" s="213"/>
      <c r="BW3008" s="291"/>
    </row>
    <row r="3009" spans="1:75" x14ac:dyDescent="0.2">
      <c r="A3009" s="210"/>
      <c r="B3009" s="211"/>
      <c r="C3009" s="848" t="str">
        <f ca="1">IF(ISERR(AVERAGE(INDIRECT("B"&amp;(ROW()-INT($B$1/2))):INDIRECT("B"&amp;(ROW()+INT($B$1/2))))),"",AVERAGE(INDIRECT("B"&amp;(ROW()-INT($B$1/2))):INDIRECT("B"&amp;(ROW()+INT($B$1/2)))))</f>
        <v/>
      </c>
      <c r="D3009" s="848">
        <f t="shared" ref="D3009:D3072" si="985">A3009-A3008</f>
        <v>0</v>
      </c>
      <c r="E3009" s="275"/>
      <c r="F3009" s="15"/>
      <c r="G3009" s="3"/>
      <c r="H3009" s="3"/>
      <c r="I3009" s="3"/>
      <c r="J3009" s="3"/>
      <c r="K3009" s="3"/>
      <c r="L3009" s="554"/>
      <c r="M3009" s="545"/>
      <c r="N3009" s="546"/>
      <c r="O3009" s="5"/>
      <c r="P3009" s="216"/>
      <c r="Q3009" s="217"/>
      <c r="R3009" s="218"/>
      <c r="S3009" s="219">
        <f t="shared" si="983"/>
        <v>0</v>
      </c>
      <c r="T3009" s="220">
        <f t="shared" si="984"/>
        <v>0</v>
      </c>
      <c r="U3009" s="214">
        <f t="shared" si="981"/>
        <v>0</v>
      </c>
      <c r="W3009" s="221"/>
      <c r="X3009" s="222"/>
      <c r="Y3009" s="222"/>
      <c r="Z3009" s="223"/>
      <c r="AA3009" s="222"/>
      <c r="AB3009" s="224"/>
      <c r="AC3009" s="225"/>
      <c r="AD3009" s="2">
        <f t="shared" si="968"/>
        <v>0</v>
      </c>
      <c r="AE3009" s="2">
        <f t="shared" si="969"/>
        <v>0</v>
      </c>
      <c r="AF3009" s="226"/>
      <c r="AG3009" s="219">
        <f t="shared" si="973"/>
        <v>0</v>
      </c>
      <c r="AH3009" s="234">
        <f t="shared" si="974"/>
        <v>0</v>
      </c>
      <c r="AI3009" s="214">
        <f t="shared" si="982"/>
        <v>0</v>
      </c>
      <c r="AK3009" s="229">
        <f t="shared" si="975"/>
        <v>0</v>
      </c>
      <c r="AL3009" s="226"/>
      <c r="AM3009" s="15"/>
      <c r="AN3009" s="232" t="e">
        <f t="shared" si="976"/>
        <v>#DIV/0!</v>
      </c>
      <c r="AO3009" s="214">
        <f t="shared" si="970"/>
        <v>0</v>
      </c>
      <c r="AQ3009" s="210"/>
      <c r="AR3009" s="231"/>
      <c r="AS3009" s="15"/>
      <c r="AT3009" s="232">
        <f t="shared" si="977"/>
        <v>0</v>
      </c>
      <c r="AU3009" s="235">
        <f t="shared" si="978"/>
        <v>0</v>
      </c>
      <c r="AY3009" s="210"/>
      <c r="AZ3009" s="231"/>
      <c r="BA3009" s="15"/>
      <c r="BB3009" s="232">
        <f t="shared" si="967"/>
        <v>0</v>
      </c>
      <c r="BC3009" s="235">
        <f t="shared" si="979"/>
        <v>0</v>
      </c>
      <c r="BG3009" s="210"/>
      <c r="BH3009" s="231"/>
      <c r="BI3009" s="15"/>
      <c r="BJ3009" s="232">
        <f t="shared" si="971"/>
        <v>0</v>
      </c>
      <c r="BK3009" s="235">
        <f t="shared" si="980"/>
        <v>0</v>
      </c>
      <c r="BM3009" s="109">
        <f t="shared" si="972"/>
        <v>-4.2923646568892915</v>
      </c>
      <c r="BN3009" s="213"/>
      <c r="BR3009" s="228"/>
      <c r="BS3009" s="311"/>
      <c r="BT3009" s="3"/>
      <c r="BU3009" s="213"/>
      <c r="BV3009" s="213"/>
      <c r="BW3009" s="291"/>
    </row>
    <row r="3010" spans="1:75" x14ac:dyDescent="0.2">
      <c r="A3010" s="210"/>
      <c r="B3010" s="211"/>
      <c r="C3010" s="848" t="str">
        <f ca="1">IF(ISERR(AVERAGE(INDIRECT("B"&amp;(ROW()-INT($B$1/2))):INDIRECT("B"&amp;(ROW()+INT($B$1/2))))),"",AVERAGE(INDIRECT("B"&amp;(ROW()-INT($B$1/2))):INDIRECT("B"&amp;(ROW()+INT($B$1/2)))))</f>
        <v/>
      </c>
      <c r="D3010" s="848">
        <f t="shared" si="985"/>
        <v>0</v>
      </c>
      <c r="E3010" s="275"/>
      <c r="F3010" s="15"/>
      <c r="G3010" s="3"/>
      <c r="H3010" s="3"/>
      <c r="I3010" s="3"/>
      <c r="J3010" s="3"/>
      <c r="K3010" s="3"/>
      <c r="L3010" s="554"/>
      <c r="M3010" s="545"/>
      <c r="N3010" s="546"/>
      <c r="O3010" s="5"/>
      <c r="P3010" s="216"/>
      <c r="Q3010" s="217"/>
      <c r="R3010" s="218"/>
      <c r="S3010" s="219">
        <f t="shared" si="983"/>
        <v>0</v>
      </c>
      <c r="T3010" s="220">
        <f t="shared" si="984"/>
        <v>0</v>
      </c>
      <c r="U3010" s="214">
        <f t="shared" si="981"/>
        <v>0</v>
      </c>
      <c r="W3010" s="221"/>
      <c r="X3010" s="222"/>
      <c r="Y3010" s="222"/>
      <c r="Z3010" s="223"/>
      <c r="AA3010" s="222"/>
      <c r="AB3010" s="224"/>
      <c r="AC3010" s="225"/>
      <c r="AD3010" s="2">
        <f t="shared" si="968"/>
        <v>0</v>
      </c>
      <c r="AE3010" s="2">
        <f t="shared" si="969"/>
        <v>0</v>
      </c>
      <c r="AF3010" s="226"/>
      <c r="AG3010" s="219">
        <f t="shared" si="973"/>
        <v>0</v>
      </c>
      <c r="AH3010" s="234">
        <f t="shared" si="974"/>
        <v>0</v>
      </c>
      <c r="AI3010" s="214">
        <f t="shared" si="982"/>
        <v>0</v>
      </c>
      <c r="AK3010" s="229">
        <f t="shared" si="975"/>
        <v>0</v>
      </c>
      <c r="AL3010" s="226"/>
      <c r="AM3010" s="15"/>
      <c r="AN3010" s="232" t="e">
        <f t="shared" si="976"/>
        <v>#DIV/0!</v>
      </c>
      <c r="AO3010" s="214">
        <f t="shared" si="970"/>
        <v>0</v>
      </c>
      <c r="AQ3010" s="210"/>
      <c r="AR3010" s="231"/>
      <c r="AS3010" s="15"/>
      <c r="AT3010" s="232">
        <f t="shared" si="977"/>
        <v>0</v>
      </c>
      <c r="AU3010" s="235">
        <f t="shared" si="978"/>
        <v>0</v>
      </c>
      <c r="AY3010" s="210"/>
      <c r="AZ3010" s="231"/>
      <c r="BA3010" s="15"/>
      <c r="BB3010" s="232">
        <f t="shared" si="967"/>
        <v>0</v>
      </c>
      <c r="BC3010" s="235">
        <f t="shared" si="979"/>
        <v>0</v>
      </c>
      <c r="BG3010" s="210"/>
      <c r="BH3010" s="231"/>
      <c r="BI3010" s="15"/>
      <c r="BJ3010" s="232">
        <f t="shared" si="971"/>
        <v>0</v>
      </c>
      <c r="BK3010" s="235">
        <f t="shared" si="980"/>
        <v>0</v>
      </c>
      <c r="BM3010" s="109">
        <f t="shared" si="972"/>
        <v>-4.2941969943870282</v>
      </c>
      <c r="BN3010" s="213"/>
      <c r="BR3010" s="228"/>
      <c r="BS3010" s="311"/>
      <c r="BT3010" s="3"/>
      <c r="BU3010" s="213"/>
      <c r="BV3010" s="213"/>
      <c r="BW3010" s="291"/>
    </row>
    <row r="3011" spans="1:75" x14ac:dyDescent="0.2">
      <c r="A3011" s="210"/>
      <c r="B3011" s="211"/>
      <c r="C3011" s="848" t="str">
        <f ca="1">IF(ISERR(AVERAGE(INDIRECT("B"&amp;(ROW()-INT($B$1/2))):INDIRECT("B"&amp;(ROW()+INT($B$1/2))))),"",AVERAGE(INDIRECT("B"&amp;(ROW()-INT($B$1/2))):INDIRECT("B"&amp;(ROW()+INT($B$1/2)))))</f>
        <v/>
      </c>
      <c r="D3011" s="848">
        <f t="shared" si="985"/>
        <v>0</v>
      </c>
      <c r="E3011" s="275"/>
      <c r="F3011" s="15"/>
      <c r="G3011" s="3"/>
      <c r="H3011" s="3"/>
      <c r="I3011" s="3"/>
      <c r="J3011" s="3"/>
      <c r="K3011" s="3"/>
      <c r="L3011" s="554"/>
      <c r="M3011" s="545"/>
      <c r="N3011" s="546"/>
      <c r="O3011" s="5"/>
      <c r="P3011" s="216"/>
      <c r="Q3011" s="217"/>
      <c r="R3011" s="218"/>
      <c r="S3011" s="219">
        <f t="shared" si="983"/>
        <v>0</v>
      </c>
      <c r="T3011" s="220">
        <f t="shared" si="984"/>
        <v>0</v>
      </c>
      <c r="U3011" s="214">
        <f t="shared" si="981"/>
        <v>0</v>
      </c>
      <c r="W3011" s="221"/>
      <c r="X3011" s="222"/>
      <c r="Y3011" s="222"/>
      <c r="Z3011" s="223"/>
      <c r="AA3011" s="222"/>
      <c r="AB3011" s="224"/>
      <c r="AC3011" s="225"/>
      <c r="AD3011" s="2">
        <f t="shared" si="968"/>
        <v>0</v>
      </c>
      <c r="AE3011" s="2">
        <f t="shared" si="969"/>
        <v>0</v>
      </c>
      <c r="AF3011" s="226"/>
      <c r="AG3011" s="219">
        <f t="shared" si="973"/>
        <v>0</v>
      </c>
      <c r="AH3011" s="234">
        <f t="shared" si="974"/>
        <v>0</v>
      </c>
      <c r="AI3011" s="214">
        <f t="shared" si="982"/>
        <v>0</v>
      </c>
      <c r="AK3011" s="229">
        <f t="shared" si="975"/>
        <v>0</v>
      </c>
      <c r="AL3011" s="226"/>
      <c r="AM3011" s="15"/>
      <c r="AN3011" s="232" t="e">
        <f t="shared" si="976"/>
        <v>#DIV/0!</v>
      </c>
      <c r="AO3011" s="214">
        <f t="shared" si="970"/>
        <v>0</v>
      </c>
      <c r="AQ3011" s="210"/>
      <c r="AR3011" s="231"/>
      <c r="AS3011" s="15"/>
      <c r="AT3011" s="232">
        <f t="shared" si="977"/>
        <v>0</v>
      </c>
      <c r="AU3011" s="235">
        <f t="shared" si="978"/>
        <v>0</v>
      </c>
      <c r="AY3011" s="210"/>
      <c r="AZ3011" s="231"/>
      <c r="BA3011" s="15"/>
      <c r="BB3011" s="232">
        <f t="shared" si="967"/>
        <v>0</v>
      </c>
      <c r="BC3011" s="235">
        <f t="shared" si="979"/>
        <v>0</v>
      </c>
      <c r="BG3011" s="210"/>
      <c r="BH3011" s="231"/>
      <c r="BI3011" s="15"/>
      <c r="BJ3011" s="232">
        <f t="shared" si="971"/>
        <v>0</v>
      </c>
      <c r="BK3011" s="235">
        <f t="shared" si="980"/>
        <v>0</v>
      </c>
      <c r="BM3011" s="109">
        <f t="shared" si="972"/>
        <v>-4.2960293318847649</v>
      </c>
      <c r="BN3011" s="213"/>
      <c r="BR3011" s="228"/>
      <c r="BS3011" s="311"/>
      <c r="BT3011" s="3"/>
      <c r="BU3011" s="213"/>
      <c r="BV3011" s="213"/>
      <c r="BW3011" s="291"/>
    </row>
    <row r="3012" spans="1:75" x14ac:dyDescent="0.2">
      <c r="A3012" s="210"/>
      <c r="B3012" s="211"/>
      <c r="C3012" s="848" t="str">
        <f ca="1">IF(ISERR(AVERAGE(INDIRECT("B"&amp;(ROW()-INT($B$1/2))):INDIRECT("B"&amp;(ROW()+INT($B$1/2))))),"",AVERAGE(INDIRECT("B"&amp;(ROW()-INT($B$1/2))):INDIRECT("B"&amp;(ROW()+INT($B$1/2)))))</f>
        <v/>
      </c>
      <c r="D3012" s="848">
        <f t="shared" si="985"/>
        <v>0</v>
      </c>
      <c r="E3012" s="275"/>
      <c r="F3012" s="15"/>
      <c r="G3012" s="3"/>
      <c r="H3012" s="3"/>
      <c r="I3012" s="3"/>
      <c r="J3012" s="3"/>
      <c r="K3012" s="3"/>
      <c r="L3012" s="554"/>
      <c r="M3012" s="545"/>
      <c r="N3012" s="546"/>
      <c r="O3012" s="5"/>
      <c r="P3012" s="216"/>
      <c r="Q3012" s="217"/>
      <c r="R3012" s="218"/>
      <c r="S3012" s="219">
        <f t="shared" si="983"/>
        <v>0</v>
      </c>
      <c r="T3012" s="220">
        <f t="shared" si="984"/>
        <v>0</v>
      </c>
      <c r="U3012" s="214">
        <f t="shared" si="981"/>
        <v>0</v>
      </c>
      <c r="W3012" s="221"/>
      <c r="X3012" s="222"/>
      <c r="Y3012" s="222"/>
      <c r="Z3012" s="223"/>
      <c r="AA3012" s="222"/>
      <c r="AB3012" s="224"/>
      <c r="AC3012" s="225"/>
      <c r="AD3012" s="2">
        <f t="shared" si="968"/>
        <v>0</v>
      </c>
      <c r="AE3012" s="2">
        <f t="shared" si="969"/>
        <v>0</v>
      </c>
      <c r="AF3012" s="226"/>
      <c r="AG3012" s="219">
        <f t="shared" si="973"/>
        <v>0</v>
      </c>
      <c r="AH3012" s="234">
        <f t="shared" si="974"/>
        <v>0</v>
      </c>
      <c r="AI3012" s="214">
        <f t="shared" si="982"/>
        <v>0</v>
      </c>
      <c r="AK3012" s="229">
        <f t="shared" si="975"/>
        <v>0</v>
      </c>
      <c r="AL3012" s="226"/>
      <c r="AM3012" s="15"/>
      <c r="AN3012" s="232" t="e">
        <f t="shared" si="976"/>
        <v>#DIV/0!</v>
      </c>
      <c r="AO3012" s="214">
        <f t="shared" si="970"/>
        <v>0</v>
      </c>
      <c r="AQ3012" s="210"/>
      <c r="AR3012" s="231"/>
      <c r="AS3012" s="15"/>
      <c r="AT3012" s="232">
        <f t="shared" si="977"/>
        <v>0</v>
      </c>
      <c r="AU3012" s="235">
        <f t="shared" si="978"/>
        <v>0</v>
      </c>
      <c r="AY3012" s="210"/>
      <c r="AZ3012" s="231"/>
      <c r="BA3012" s="15"/>
      <c r="BB3012" s="232">
        <f t="shared" ref="BB3012:BB3075" si="986">IF(AY3012&gt;0,(26.3/MAX($AY$4:$AY$4600))*AY3012,0)</f>
        <v>0</v>
      </c>
      <c r="BC3012" s="235">
        <f t="shared" si="979"/>
        <v>0</v>
      </c>
      <c r="BG3012" s="210"/>
      <c r="BH3012" s="231"/>
      <c r="BI3012" s="15"/>
      <c r="BJ3012" s="232">
        <f t="shared" si="971"/>
        <v>0</v>
      </c>
      <c r="BK3012" s="235">
        <f t="shared" si="980"/>
        <v>0</v>
      </c>
      <c r="BM3012" s="109">
        <f t="shared" si="972"/>
        <v>-4.2978616693825016</v>
      </c>
      <c r="BN3012" s="213"/>
      <c r="BR3012" s="228"/>
      <c r="BS3012" s="311"/>
      <c r="BT3012" s="3"/>
      <c r="BU3012" s="213"/>
      <c r="BV3012" s="213"/>
      <c r="BW3012" s="291"/>
    </row>
    <row r="3013" spans="1:75" x14ac:dyDescent="0.2">
      <c r="A3013" s="210"/>
      <c r="B3013" s="211"/>
      <c r="C3013" s="848" t="str">
        <f ca="1">IF(ISERR(AVERAGE(INDIRECT("B"&amp;(ROW()-INT($B$1/2))):INDIRECT("B"&amp;(ROW()+INT($B$1/2))))),"",AVERAGE(INDIRECT("B"&amp;(ROW()-INT($B$1/2))):INDIRECT("B"&amp;(ROW()+INT($B$1/2)))))</f>
        <v/>
      </c>
      <c r="D3013" s="848">
        <f t="shared" si="985"/>
        <v>0</v>
      </c>
      <c r="E3013" s="275"/>
      <c r="F3013" s="15"/>
      <c r="G3013" s="3"/>
      <c r="H3013" s="3"/>
      <c r="I3013" s="3"/>
      <c r="J3013" s="3"/>
      <c r="K3013" s="3"/>
      <c r="L3013" s="554"/>
      <c r="M3013" s="545"/>
      <c r="N3013" s="546"/>
      <c r="O3013" s="5"/>
      <c r="P3013" s="216"/>
      <c r="Q3013" s="217"/>
      <c r="R3013" s="218"/>
      <c r="S3013" s="219">
        <f t="shared" si="983"/>
        <v>0</v>
      </c>
      <c r="T3013" s="220">
        <f t="shared" si="984"/>
        <v>0</v>
      </c>
      <c r="U3013" s="214">
        <f t="shared" si="981"/>
        <v>0</v>
      </c>
      <c r="W3013" s="221"/>
      <c r="X3013" s="222"/>
      <c r="Y3013" s="222"/>
      <c r="Z3013" s="223"/>
      <c r="AA3013" s="222"/>
      <c r="AB3013" s="224"/>
      <c r="AC3013" s="225"/>
      <c r="AD3013" s="2">
        <f t="shared" ref="AD3013:AD3076" si="987">IF(W3013&lt;0,W3013-X3013/60-Y3013/3600,W3013+X3013/60+Y3013/3600)</f>
        <v>0</v>
      </c>
      <c r="AE3013" s="2">
        <f t="shared" ref="AE3013:AE3076" si="988">IF(Z3013&lt;0,Z3013-AA3013/60-AB3013/3600,Z3013+AA3013/60+AB3013/3600)</f>
        <v>0</v>
      </c>
      <c r="AF3013" s="226"/>
      <c r="AG3013" s="219">
        <f t="shared" si="973"/>
        <v>0</v>
      </c>
      <c r="AH3013" s="234">
        <f t="shared" si="974"/>
        <v>0</v>
      </c>
      <c r="AI3013" s="214">
        <f t="shared" si="982"/>
        <v>0</v>
      </c>
      <c r="AK3013" s="229">
        <f t="shared" si="975"/>
        <v>0</v>
      </c>
      <c r="AL3013" s="226"/>
      <c r="AM3013" s="15"/>
      <c r="AN3013" s="232" t="e">
        <f t="shared" si="976"/>
        <v>#DIV/0!</v>
      </c>
      <c r="AO3013" s="214">
        <f t="shared" ref="AO3013:AO3076" si="989">AL3013*3.28084</f>
        <v>0</v>
      </c>
      <c r="AQ3013" s="210"/>
      <c r="AR3013" s="231"/>
      <c r="AS3013" s="15"/>
      <c r="AT3013" s="232">
        <f t="shared" si="977"/>
        <v>0</v>
      </c>
      <c r="AU3013" s="235">
        <f t="shared" si="978"/>
        <v>0</v>
      </c>
      <c r="AY3013" s="210"/>
      <c r="AZ3013" s="231"/>
      <c r="BA3013" s="15"/>
      <c r="BB3013" s="232">
        <f t="shared" si="986"/>
        <v>0</v>
      </c>
      <c r="BC3013" s="235">
        <f t="shared" si="979"/>
        <v>0</v>
      </c>
      <c r="BG3013" s="210"/>
      <c r="BH3013" s="231"/>
      <c r="BI3013" s="15"/>
      <c r="BJ3013" s="232">
        <f t="shared" ref="BJ3013:BJ3076" si="990">BG3013</f>
        <v>0</v>
      </c>
      <c r="BK3013" s="235">
        <f t="shared" si="980"/>
        <v>0</v>
      </c>
      <c r="BM3013" s="109">
        <f t="shared" ref="BM3013:BM3076" si="991">BM3012+$BQ$14</f>
        <v>-4.2996940068802383</v>
      </c>
      <c r="BN3013" s="213"/>
      <c r="BR3013" s="228"/>
      <c r="BS3013" s="311"/>
      <c r="BT3013" s="3"/>
      <c r="BU3013" s="213"/>
      <c r="BV3013" s="213"/>
      <c r="BW3013" s="291"/>
    </row>
    <row r="3014" spans="1:75" x14ac:dyDescent="0.2">
      <c r="A3014" s="210"/>
      <c r="B3014" s="211"/>
      <c r="C3014" s="848" t="str">
        <f ca="1">IF(ISERR(AVERAGE(INDIRECT("B"&amp;(ROW()-INT($B$1/2))):INDIRECT("B"&amp;(ROW()+INT($B$1/2))))),"",AVERAGE(INDIRECT("B"&amp;(ROW()-INT($B$1/2))):INDIRECT("B"&amp;(ROW()+INT($B$1/2)))))</f>
        <v/>
      </c>
      <c r="D3014" s="848">
        <f t="shared" si="985"/>
        <v>0</v>
      </c>
      <c r="E3014" s="275"/>
      <c r="F3014" s="15"/>
      <c r="G3014" s="3"/>
      <c r="H3014" s="3"/>
      <c r="I3014" s="3"/>
      <c r="J3014" s="3"/>
      <c r="K3014" s="3"/>
      <c r="L3014" s="554"/>
      <c r="M3014" s="545"/>
      <c r="N3014" s="546"/>
      <c r="O3014" s="5"/>
      <c r="P3014" s="216"/>
      <c r="Q3014" s="217"/>
      <c r="R3014" s="218"/>
      <c r="S3014" s="219">
        <f t="shared" si="983"/>
        <v>0</v>
      </c>
      <c r="T3014" s="220">
        <f t="shared" si="984"/>
        <v>0</v>
      </c>
      <c r="U3014" s="214">
        <f t="shared" si="981"/>
        <v>0</v>
      </c>
      <c r="W3014" s="221"/>
      <c r="X3014" s="222"/>
      <c r="Y3014" s="222"/>
      <c r="Z3014" s="223"/>
      <c r="AA3014" s="222"/>
      <c r="AB3014" s="224"/>
      <c r="AC3014" s="225"/>
      <c r="AD3014" s="2">
        <f t="shared" si="987"/>
        <v>0</v>
      </c>
      <c r="AE3014" s="2">
        <f t="shared" si="988"/>
        <v>0</v>
      </c>
      <c r="AF3014" s="226"/>
      <c r="AG3014" s="219">
        <f t="shared" ref="AG3014:AG3077" si="992">AG3013+IF(AD3014&lt;&gt;0,1.852*60*1000*((ACOS((SIN((AD3013/180)*PI()))*(SIN((AD3014/180)*PI()))+(COS((AD3013/180)*PI()))*(COS((AD3014/180)*PI()))*(COS((AE3014/180)*PI()-(AE3013/180)*PI())))/PI())*180),0)</f>
        <v>0</v>
      </c>
      <c r="AH3014" s="234">
        <f t="shared" ref="AH3014:AH3077" si="993">AH3013+IF(AD3014&lt;&gt;0,1.852*60*0.6213712*((ACOS((SIN((AD3013/180)*PI()))*(SIN((AD3014/180)*PI()))+(COS((AD3013/180)*PI()))*(COS((AD3014/180)*PI()))*(COS((AE3014/180)*PI()-(AE3013/180)*PI())))/PI())*180),0)</f>
        <v>0</v>
      </c>
      <c r="AI3014" s="214">
        <f t="shared" si="982"/>
        <v>0</v>
      </c>
      <c r="AK3014" s="229">
        <f t="shared" ref="AK3014:AK3077" si="994">IF(AL3014&gt;0,AK3013+$AO$1,0)</f>
        <v>0</v>
      </c>
      <c r="AL3014" s="226"/>
      <c r="AM3014" s="15"/>
      <c r="AN3014" s="232" t="e">
        <f t="shared" ref="AN3014:AN3077" si="995">(42341.84/MAX(AK3014:AK7610))*AK3014*0.0006213712</f>
        <v>#DIV/0!</v>
      </c>
      <c r="AO3014" s="214">
        <f t="shared" si="989"/>
        <v>0</v>
      </c>
      <c r="AQ3014" s="210"/>
      <c r="AR3014" s="231"/>
      <c r="AS3014" s="15"/>
      <c r="AT3014" s="232">
        <f t="shared" ref="AT3014:AT3077" si="996">IF(AQ3014&gt;0,(26.3/(MAX($AQ$4:$AQ$4600)*0.0006213712))*AQ3014*0.0006213712,0)</f>
        <v>0</v>
      </c>
      <c r="AU3014" s="235">
        <f t="shared" ref="AU3014:AU3077" si="997">(AR3014*3.28084)+(AW$4)</f>
        <v>0</v>
      </c>
      <c r="AY3014" s="210"/>
      <c r="AZ3014" s="231"/>
      <c r="BA3014" s="15"/>
      <c r="BB3014" s="232">
        <f t="shared" si="986"/>
        <v>0</v>
      </c>
      <c r="BC3014" s="235">
        <f t="shared" ref="BC3014:BC3077" si="998">AZ3014+BE$4</f>
        <v>0</v>
      </c>
      <c r="BG3014" s="210"/>
      <c r="BH3014" s="231"/>
      <c r="BI3014" s="15"/>
      <c r="BJ3014" s="232">
        <f t="shared" si="990"/>
        <v>0</v>
      </c>
      <c r="BK3014" s="235">
        <f t="shared" ref="BK3014:BK3077" si="999">BH3014*BM3014</f>
        <v>0</v>
      </c>
      <c r="BM3014" s="109">
        <f t="shared" si="991"/>
        <v>-4.301526344377975</v>
      </c>
      <c r="BN3014" s="213"/>
      <c r="BR3014" s="228"/>
      <c r="BS3014" s="311"/>
      <c r="BT3014" s="3"/>
      <c r="BU3014" s="213"/>
      <c r="BV3014" s="213"/>
      <c r="BW3014" s="291"/>
    </row>
    <row r="3015" spans="1:75" x14ac:dyDescent="0.2">
      <c r="A3015" s="210"/>
      <c r="B3015" s="211"/>
      <c r="C3015" s="848" t="str">
        <f ca="1">IF(ISERR(AVERAGE(INDIRECT("B"&amp;(ROW()-INT($B$1/2))):INDIRECT("B"&amp;(ROW()+INT($B$1/2))))),"",AVERAGE(INDIRECT("B"&amp;(ROW()-INT($B$1/2))):INDIRECT("B"&amp;(ROW()+INT($B$1/2)))))</f>
        <v/>
      </c>
      <c r="D3015" s="848">
        <f t="shared" si="985"/>
        <v>0</v>
      </c>
      <c r="E3015" s="275"/>
      <c r="F3015" s="15"/>
      <c r="G3015" s="3"/>
      <c r="H3015" s="3"/>
      <c r="I3015" s="3"/>
      <c r="J3015" s="3"/>
      <c r="K3015" s="3"/>
      <c r="L3015" s="554"/>
      <c r="M3015" s="545"/>
      <c r="N3015" s="546"/>
      <c r="O3015" s="5"/>
      <c r="P3015" s="216"/>
      <c r="Q3015" s="217"/>
      <c r="R3015" s="218"/>
      <c r="S3015" s="219">
        <f t="shared" si="983"/>
        <v>0</v>
      </c>
      <c r="T3015" s="220">
        <f t="shared" si="984"/>
        <v>0</v>
      </c>
      <c r="U3015" s="214">
        <f t="shared" ref="U3015:U3078" si="1000">R3015*3.28084</f>
        <v>0</v>
      </c>
      <c r="W3015" s="221"/>
      <c r="X3015" s="222"/>
      <c r="Y3015" s="222"/>
      <c r="Z3015" s="223"/>
      <c r="AA3015" s="222"/>
      <c r="AB3015" s="224"/>
      <c r="AC3015" s="225"/>
      <c r="AD3015" s="2">
        <f t="shared" si="987"/>
        <v>0</v>
      </c>
      <c r="AE3015" s="2">
        <f t="shared" si="988"/>
        <v>0</v>
      </c>
      <c r="AF3015" s="226"/>
      <c r="AG3015" s="219">
        <f t="shared" si="992"/>
        <v>0</v>
      </c>
      <c r="AH3015" s="234">
        <f t="shared" si="993"/>
        <v>0</v>
      </c>
      <c r="AI3015" s="214">
        <f t="shared" ref="AI3015:AI3078" si="1001">AF3015*3.28084</f>
        <v>0</v>
      </c>
      <c r="AK3015" s="229">
        <f t="shared" si="994"/>
        <v>0</v>
      </c>
      <c r="AL3015" s="226"/>
      <c r="AM3015" s="15"/>
      <c r="AN3015" s="232" t="e">
        <f t="shared" si="995"/>
        <v>#DIV/0!</v>
      </c>
      <c r="AO3015" s="214">
        <f t="shared" si="989"/>
        <v>0</v>
      </c>
      <c r="AQ3015" s="210"/>
      <c r="AR3015" s="231"/>
      <c r="AS3015" s="15"/>
      <c r="AT3015" s="232">
        <f t="shared" si="996"/>
        <v>0</v>
      </c>
      <c r="AU3015" s="235">
        <f t="shared" si="997"/>
        <v>0</v>
      </c>
      <c r="AY3015" s="210"/>
      <c r="AZ3015" s="231"/>
      <c r="BA3015" s="15"/>
      <c r="BB3015" s="232">
        <f t="shared" si="986"/>
        <v>0</v>
      </c>
      <c r="BC3015" s="235">
        <f t="shared" si="998"/>
        <v>0</v>
      </c>
      <c r="BG3015" s="210"/>
      <c r="BH3015" s="231"/>
      <c r="BI3015" s="15"/>
      <c r="BJ3015" s="232">
        <f t="shared" si="990"/>
        <v>0</v>
      </c>
      <c r="BK3015" s="235">
        <f t="shared" si="999"/>
        <v>0</v>
      </c>
      <c r="BM3015" s="109">
        <f t="shared" si="991"/>
        <v>-4.3033586818757117</v>
      </c>
      <c r="BN3015" s="213"/>
      <c r="BR3015" s="228"/>
      <c r="BS3015" s="311"/>
      <c r="BT3015" s="3"/>
      <c r="BU3015" s="213"/>
      <c r="BV3015" s="213"/>
      <c r="BW3015" s="291"/>
    </row>
    <row r="3016" spans="1:75" x14ac:dyDescent="0.2">
      <c r="A3016" s="210"/>
      <c r="B3016" s="211"/>
      <c r="C3016" s="848" t="str">
        <f ca="1">IF(ISERR(AVERAGE(INDIRECT("B"&amp;(ROW()-INT($B$1/2))):INDIRECT("B"&amp;(ROW()+INT($B$1/2))))),"",AVERAGE(INDIRECT("B"&amp;(ROW()-INT($B$1/2))):INDIRECT("B"&amp;(ROW()+INT($B$1/2)))))</f>
        <v/>
      </c>
      <c r="D3016" s="848">
        <f t="shared" si="985"/>
        <v>0</v>
      </c>
      <c r="E3016" s="275"/>
      <c r="F3016" s="15"/>
      <c r="G3016" s="3"/>
      <c r="H3016" s="3"/>
      <c r="I3016" s="3"/>
      <c r="J3016" s="3"/>
      <c r="K3016" s="3"/>
      <c r="L3016" s="554"/>
      <c r="M3016" s="545"/>
      <c r="N3016" s="546"/>
      <c r="O3016" s="5"/>
      <c r="P3016" s="216"/>
      <c r="Q3016" s="217"/>
      <c r="R3016" s="218"/>
      <c r="S3016" s="219">
        <f t="shared" si="983"/>
        <v>0</v>
      </c>
      <c r="T3016" s="220">
        <f t="shared" si="984"/>
        <v>0</v>
      </c>
      <c r="U3016" s="214">
        <f t="shared" si="1000"/>
        <v>0</v>
      </c>
      <c r="W3016" s="221"/>
      <c r="X3016" s="222"/>
      <c r="Y3016" s="222"/>
      <c r="Z3016" s="223"/>
      <c r="AA3016" s="222"/>
      <c r="AB3016" s="224"/>
      <c r="AC3016" s="225"/>
      <c r="AD3016" s="2">
        <f t="shared" si="987"/>
        <v>0</v>
      </c>
      <c r="AE3016" s="2">
        <f t="shared" si="988"/>
        <v>0</v>
      </c>
      <c r="AF3016" s="226"/>
      <c r="AG3016" s="219">
        <f t="shared" si="992"/>
        <v>0</v>
      </c>
      <c r="AH3016" s="234">
        <f t="shared" si="993"/>
        <v>0</v>
      </c>
      <c r="AI3016" s="214">
        <f t="shared" si="1001"/>
        <v>0</v>
      </c>
      <c r="AK3016" s="229">
        <f t="shared" si="994"/>
        <v>0</v>
      </c>
      <c r="AL3016" s="226"/>
      <c r="AM3016" s="15"/>
      <c r="AN3016" s="232" t="e">
        <f t="shared" si="995"/>
        <v>#DIV/0!</v>
      </c>
      <c r="AO3016" s="214">
        <f t="shared" si="989"/>
        <v>0</v>
      </c>
      <c r="AQ3016" s="210"/>
      <c r="AR3016" s="231"/>
      <c r="AS3016" s="15"/>
      <c r="AT3016" s="232">
        <f t="shared" si="996"/>
        <v>0</v>
      </c>
      <c r="AU3016" s="235">
        <f t="shared" si="997"/>
        <v>0</v>
      </c>
      <c r="AY3016" s="210"/>
      <c r="AZ3016" s="231"/>
      <c r="BA3016" s="15"/>
      <c r="BB3016" s="232">
        <f t="shared" si="986"/>
        <v>0</v>
      </c>
      <c r="BC3016" s="235">
        <f t="shared" si="998"/>
        <v>0</v>
      </c>
      <c r="BG3016" s="210"/>
      <c r="BH3016" s="231"/>
      <c r="BI3016" s="15"/>
      <c r="BJ3016" s="232">
        <f t="shared" si="990"/>
        <v>0</v>
      </c>
      <c r="BK3016" s="235">
        <f t="shared" si="999"/>
        <v>0</v>
      </c>
      <c r="BM3016" s="109">
        <f t="shared" si="991"/>
        <v>-4.3051910193734484</v>
      </c>
      <c r="BN3016" s="213"/>
      <c r="BR3016" s="228"/>
      <c r="BS3016" s="311"/>
      <c r="BT3016" s="3"/>
      <c r="BU3016" s="213"/>
      <c r="BV3016" s="213"/>
      <c r="BW3016" s="291"/>
    </row>
    <row r="3017" spans="1:75" x14ac:dyDescent="0.2">
      <c r="A3017" s="210"/>
      <c r="B3017" s="211"/>
      <c r="C3017" s="848" t="str">
        <f ca="1">IF(ISERR(AVERAGE(INDIRECT("B"&amp;(ROW()-INT($B$1/2))):INDIRECT("B"&amp;(ROW()+INT($B$1/2))))),"",AVERAGE(INDIRECT("B"&amp;(ROW()-INT($B$1/2))):INDIRECT("B"&amp;(ROW()+INT($B$1/2)))))</f>
        <v/>
      </c>
      <c r="D3017" s="848">
        <f t="shared" si="985"/>
        <v>0</v>
      </c>
      <c r="E3017" s="275"/>
      <c r="F3017" s="15"/>
      <c r="G3017" s="3"/>
      <c r="H3017" s="3"/>
      <c r="I3017" s="3"/>
      <c r="J3017" s="3"/>
      <c r="K3017" s="3"/>
      <c r="L3017" s="554"/>
      <c r="M3017" s="545"/>
      <c r="N3017" s="546"/>
      <c r="O3017" s="5"/>
      <c r="P3017" s="216"/>
      <c r="Q3017" s="217"/>
      <c r="R3017" s="218"/>
      <c r="S3017" s="219">
        <f t="shared" ref="S3017:S3080" si="1002">S3016+IF(P3017&lt;&gt;0,1.852*60*1000*((ACOS((SIN((P3016/180)*PI()))*(SIN((P3017/180)*PI()))+(COS((P3016/180)*PI()))*(COS((P3017/180)*PI()))*(COS((Q3017/180)*PI()-(Q3016/180)*PI())))/PI())*180),0)</f>
        <v>0</v>
      </c>
      <c r="T3017" s="220">
        <f t="shared" ref="T3017:T3080" si="1003">T3016+IF(P3017&lt;&gt;0,1.852*60*0.6213712*((ACOS((SIN((P3016/180)*PI()))*(SIN((P3017/180)*PI()))+(COS((P3016/180)*PI()))*(COS((P3017/180)*PI()))*(COS((Q3017/180)*PI()-(Q3016/180)*PI())))/PI())*180),0)</f>
        <v>0</v>
      </c>
      <c r="U3017" s="214">
        <f t="shared" si="1000"/>
        <v>0</v>
      </c>
      <c r="W3017" s="221"/>
      <c r="X3017" s="222"/>
      <c r="Y3017" s="222"/>
      <c r="Z3017" s="223"/>
      <c r="AA3017" s="222"/>
      <c r="AB3017" s="224"/>
      <c r="AC3017" s="225"/>
      <c r="AD3017" s="2">
        <f t="shared" si="987"/>
        <v>0</v>
      </c>
      <c r="AE3017" s="2">
        <f t="shared" si="988"/>
        <v>0</v>
      </c>
      <c r="AF3017" s="226"/>
      <c r="AG3017" s="219">
        <f t="shared" si="992"/>
        <v>0</v>
      </c>
      <c r="AH3017" s="234">
        <f t="shared" si="993"/>
        <v>0</v>
      </c>
      <c r="AI3017" s="214">
        <f t="shared" si="1001"/>
        <v>0</v>
      </c>
      <c r="AK3017" s="229">
        <f t="shared" si="994"/>
        <v>0</v>
      </c>
      <c r="AL3017" s="226"/>
      <c r="AM3017" s="15"/>
      <c r="AN3017" s="232" t="e">
        <f t="shared" si="995"/>
        <v>#DIV/0!</v>
      </c>
      <c r="AO3017" s="214">
        <f t="shared" si="989"/>
        <v>0</v>
      </c>
      <c r="AQ3017" s="210"/>
      <c r="AR3017" s="231"/>
      <c r="AS3017" s="15"/>
      <c r="AT3017" s="232">
        <f t="shared" si="996"/>
        <v>0</v>
      </c>
      <c r="AU3017" s="235">
        <f t="shared" si="997"/>
        <v>0</v>
      </c>
      <c r="AY3017" s="210"/>
      <c r="AZ3017" s="231"/>
      <c r="BA3017" s="15"/>
      <c r="BB3017" s="232">
        <f t="shared" si="986"/>
        <v>0</v>
      </c>
      <c r="BC3017" s="235">
        <f t="shared" si="998"/>
        <v>0</v>
      </c>
      <c r="BG3017" s="210"/>
      <c r="BH3017" s="231"/>
      <c r="BI3017" s="15"/>
      <c r="BJ3017" s="232">
        <f t="shared" si="990"/>
        <v>0</v>
      </c>
      <c r="BK3017" s="235">
        <f t="shared" si="999"/>
        <v>0</v>
      </c>
      <c r="BM3017" s="109">
        <f t="shared" si="991"/>
        <v>-4.3070233568711851</v>
      </c>
      <c r="BN3017" s="213"/>
      <c r="BR3017" s="228"/>
      <c r="BS3017" s="311"/>
      <c r="BT3017" s="3"/>
      <c r="BU3017" s="213"/>
      <c r="BV3017" s="213"/>
      <c r="BW3017" s="291"/>
    </row>
    <row r="3018" spans="1:75" x14ac:dyDescent="0.2">
      <c r="A3018" s="210"/>
      <c r="B3018" s="211"/>
      <c r="C3018" s="848" t="str">
        <f ca="1">IF(ISERR(AVERAGE(INDIRECT("B"&amp;(ROW()-INT($B$1/2))):INDIRECT("B"&amp;(ROW()+INT($B$1/2))))),"",AVERAGE(INDIRECT("B"&amp;(ROW()-INT($B$1/2))):INDIRECT("B"&amp;(ROW()+INT($B$1/2)))))</f>
        <v/>
      </c>
      <c r="D3018" s="848">
        <f t="shared" si="985"/>
        <v>0</v>
      </c>
      <c r="E3018" s="275"/>
      <c r="F3018" s="15"/>
      <c r="G3018" s="3"/>
      <c r="H3018" s="3"/>
      <c r="I3018" s="3"/>
      <c r="J3018" s="3"/>
      <c r="K3018" s="3"/>
      <c r="L3018" s="554"/>
      <c r="M3018" s="545"/>
      <c r="N3018" s="546"/>
      <c r="O3018" s="5"/>
      <c r="P3018" s="216"/>
      <c r="Q3018" s="217"/>
      <c r="R3018" s="218"/>
      <c r="S3018" s="219">
        <f t="shared" si="1002"/>
        <v>0</v>
      </c>
      <c r="T3018" s="220">
        <f t="shared" si="1003"/>
        <v>0</v>
      </c>
      <c r="U3018" s="214">
        <f t="shared" si="1000"/>
        <v>0</v>
      </c>
      <c r="W3018" s="221"/>
      <c r="X3018" s="222"/>
      <c r="Y3018" s="222"/>
      <c r="Z3018" s="223"/>
      <c r="AA3018" s="222"/>
      <c r="AB3018" s="224"/>
      <c r="AC3018" s="225"/>
      <c r="AD3018" s="2">
        <f t="shared" si="987"/>
        <v>0</v>
      </c>
      <c r="AE3018" s="2">
        <f t="shared" si="988"/>
        <v>0</v>
      </c>
      <c r="AF3018" s="226"/>
      <c r="AG3018" s="219">
        <f t="shared" si="992"/>
        <v>0</v>
      </c>
      <c r="AH3018" s="234">
        <f t="shared" si="993"/>
        <v>0</v>
      </c>
      <c r="AI3018" s="214">
        <f t="shared" si="1001"/>
        <v>0</v>
      </c>
      <c r="AK3018" s="229">
        <f t="shared" si="994"/>
        <v>0</v>
      </c>
      <c r="AL3018" s="226"/>
      <c r="AM3018" s="15"/>
      <c r="AN3018" s="232" t="e">
        <f t="shared" si="995"/>
        <v>#DIV/0!</v>
      </c>
      <c r="AO3018" s="214">
        <f t="shared" si="989"/>
        <v>0</v>
      </c>
      <c r="AQ3018" s="210"/>
      <c r="AR3018" s="231"/>
      <c r="AS3018" s="15"/>
      <c r="AT3018" s="232">
        <f t="shared" si="996"/>
        <v>0</v>
      </c>
      <c r="AU3018" s="235">
        <f t="shared" si="997"/>
        <v>0</v>
      </c>
      <c r="AY3018" s="210"/>
      <c r="AZ3018" s="231"/>
      <c r="BA3018" s="15"/>
      <c r="BB3018" s="232">
        <f t="shared" si="986"/>
        <v>0</v>
      </c>
      <c r="BC3018" s="235">
        <f t="shared" si="998"/>
        <v>0</v>
      </c>
      <c r="BG3018" s="210"/>
      <c r="BH3018" s="231"/>
      <c r="BI3018" s="15"/>
      <c r="BJ3018" s="232">
        <f t="shared" si="990"/>
        <v>0</v>
      </c>
      <c r="BK3018" s="235">
        <f t="shared" si="999"/>
        <v>0</v>
      </c>
      <c r="BM3018" s="109">
        <f t="shared" si="991"/>
        <v>-4.3088556943689218</v>
      </c>
      <c r="BN3018" s="213"/>
      <c r="BR3018" s="228"/>
      <c r="BS3018" s="311"/>
      <c r="BT3018" s="3"/>
      <c r="BU3018" s="213"/>
      <c r="BV3018" s="213"/>
      <c r="BW3018" s="291"/>
    </row>
    <row r="3019" spans="1:75" x14ac:dyDescent="0.2">
      <c r="A3019" s="210"/>
      <c r="B3019" s="211"/>
      <c r="C3019" s="848" t="str">
        <f ca="1">IF(ISERR(AVERAGE(INDIRECT("B"&amp;(ROW()-INT($B$1/2))):INDIRECT("B"&amp;(ROW()+INT($B$1/2))))),"",AVERAGE(INDIRECT("B"&amp;(ROW()-INT($B$1/2))):INDIRECT("B"&amp;(ROW()+INT($B$1/2)))))</f>
        <v/>
      </c>
      <c r="D3019" s="848">
        <f t="shared" si="985"/>
        <v>0</v>
      </c>
      <c r="E3019" s="275"/>
      <c r="F3019" s="15"/>
      <c r="G3019" s="3"/>
      <c r="H3019" s="3"/>
      <c r="I3019" s="3"/>
      <c r="J3019" s="3"/>
      <c r="K3019" s="3"/>
      <c r="L3019" s="554"/>
      <c r="M3019" s="545"/>
      <c r="N3019" s="546"/>
      <c r="O3019" s="5"/>
      <c r="P3019" s="216"/>
      <c r="Q3019" s="217"/>
      <c r="R3019" s="218"/>
      <c r="S3019" s="219">
        <f t="shared" si="1002"/>
        <v>0</v>
      </c>
      <c r="T3019" s="220">
        <f t="shared" si="1003"/>
        <v>0</v>
      </c>
      <c r="U3019" s="214">
        <f t="shared" si="1000"/>
        <v>0</v>
      </c>
      <c r="W3019" s="221"/>
      <c r="X3019" s="222"/>
      <c r="Y3019" s="222"/>
      <c r="Z3019" s="223"/>
      <c r="AA3019" s="222"/>
      <c r="AB3019" s="224"/>
      <c r="AC3019" s="225"/>
      <c r="AD3019" s="2">
        <f t="shared" si="987"/>
        <v>0</v>
      </c>
      <c r="AE3019" s="2">
        <f t="shared" si="988"/>
        <v>0</v>
      </c>
      <c r="AF3019" s="226"/>
      <c r="AG3019" s="219">
        <f t="shared" si="992"/>
        <v>0</v>
      </c>
      <c r="AH3019" s="234">
        <f t="shared" si="993"/>
        <v>0</v>
      </c>
      <c r="AI3019" s="214">
        <f t="shared" si="1001"/>
        <v>0</v>
      </c>
      <c r="AK3019" s="229">
        <f t="shared" si="994"/>
        <v>0</v>
      </c>
      <c r="AL3019" s="226"/>
      <c r="AM3019" s="15"/>
      <c r="AN3019" s="232" t="e">
        <f t="shared" si="995"/>
        <v>#DIV/0!</v>
      </c>
      <c r="AO3019" s="214">
        <f t="shared" si="989"/>
        <v>0</v>
      </c>
      <c r="AQ3019" s="210"/>
      <c r="AR3019" s="231"/>
      <c r="AS3019" s="15"/>
      <c r="AT3019" s="232">
        <f t="shared" si="996"/>
        <v>0</v>
      </c>
      <c r="AU3019" s="235">
        <f t="shared" si="997"/>
        <v>0</v>
      </c>
      <c r="AY3019" s="210"/>
      <c r="AZ3019" s="231"/>
      <c r="BA3019" s="15"/>
      <c r="BB3019" s="232">
        <f t="shared" si="986"/>
        <v>0</v>
      </c>
      <c r="BC3019" s="235">
        <f t="shared" si="998"/>
        <v>0</v>
      </c>
      <c r="BG3019" s="210"/>
      <c r="BH3019" s="231"/>
      <c r="BI3019" s="15"/>
      <c r="BJ3019" s="232">
        <f t="shared" si="990"/>
        <v>0</v>
      </c>
      <c r="BK3019" s="235">
        <f t="shared" si="999"/>
        <v>0</v>
      </c>
      <c r="BM3019" s="109">
        <f t="shared" si="991"/>
        <v>-4.3106880318666585</v>
      </c>
      <c r="BN3019" s="213"/>
      <c r="BR3019" s="228"/>
      <c r="BS3019" s="311"/>
      <c r="BT3019" s="3"/>
      <c r="BU3019" s="213"/>
      <c r="BV3019" s="213"/>
      <c r="BW3019" s="291"/>
    </row>
    <row r="3020" spans="1:75" x14ac:dyDescent="0.2">
      <c r="A3020" s="210"/>
      <c r="B3020" s="211"/>
      <c r="C3020" s="848" t="str">
        <f ca="1">IF(ISERR(AVERAGE(INDIRECT("B"&amp;(ROW()-INT($B$1/2))):INDIRECT("B"&amp;(ROW()+INT($B$1/2))))),"",AVERAGE(INDIRECT("B"&amp;(ROW()-INT($B$1/2))):INDIRECT("B"&amp;(ROW()+INT($B$1/2)))))</f>
        <v/>
      </c>
      <c r="D3020" s="848">
        <f t="shared" si="985"/>
        <v>0</v>
      </c>
      <c r="E3020" s="275"/>
      <c r="F3020" s="15"/>
      <c r="G3020" s="3"/>
      <c r="H3020" s="3"/>
      <c r="I3020" s="3"/>
      <c r="J3020" s="3"/>
      <c r="K3020" s="3"/>
      <c r="L3020" s="554"/>
      <c r="M3020" s="545"/>
      <c r="N3020" s="546"/>
      <c r="O3020" s="5"/>
      <c r="P3020" s="216"/>
      <c r="Q3020" s="217"/>
      <c r="R3020" s="218"/>
      <c r="S3020" s="219">
        <f t="shared" si="1002"/>
        <v>0</v>
      </c>
      <c r="T3020" s="220">
        <f t="shared" si="1003"/>
        <v>0</v>
      </c>
      <c r="U3020" s="214">
        <f t="shared" si="1000"/>
        <v>0</v>
      </c>
      <c r="W3020" s="221"/>
      <c r="X3020" s="222"/>
      <c r="Y3020" s="222"/>
      <c r="Z3020" s="223"/>
      <c r="AA3020" s="222"/>
      <c r="AB3020" s="224"/>
      <c r="AC3020" s="225"/>
      <c r="AD3020" s="2">
        <f t="shared" si="987"/>
        <v>0</v>
      </c>
      <c r="AE3020" s="2">
        <f t="shared" si="988"/>
        <v>0</v>
      </c>
      <c r="AF3020" s="226"/>
      <c r="AG3020" s="219">
        <f t="shared" si="992"/>
        <v>0</v>
      </c>
      <c r="AH3020" s="234">
        <f t="shared" si="993"/>
        <v>0</v>
      </c>
      <c r="AI3020" s="214">
        <f t="shared" si="1001"/>
        <v>0</v>
      </c>
      <c r="AK3020" s="229">
        <f t="shared" si="994"/>
        <v>0</v>
      </c>
      <c r="AL3020" s="226"/>
      <c r="AM3020" s="15"/>
      <c r="AN3020" s="232" t="e">
        <f t="shared" si="995"/>
        <v>#DIV/0!</v>
      </c>
      <c r="AO3020" s="214">
        <f t="shared" si="989"/>
        <v>0</v>
      </c>
      <c r="AQ3020" s="210"/>
      <c r="AR3020" s="231"/>
      <c r="AS3020" s="15"/>
      <c r="AT3020" s="232">
        <f t="shared" si="996"/>
        <v>0</v>
      </c>
      <c r="AU3020" s="235">
        <f t="shared" si="997"/>
        <v>0</v>
      </c>
      <c r="AY3020" s="210"/>
      <c r="AZ3020" s="231"/>
      <c r="BA3020" s="15"/>
      <c r="BB3020" s="232">
        <f t="shared" si="986"/>
        <v>0</v>
      </c>
      <c r="BC3020" s="235">
        <f t="shared" si="998"/>
        <v>0</v>
      </c>
      <c r="BG3020" s="210"/>
      <c r="BH3020" s="231"/>
      <c r="BI3020" s="15"/>
      <c r="BJ3020" s="232">
        <f t="shared" si="990"/>
        <v>0</v>
      </c>
      <c r="BK3020" s="235">
        <f t="shared" si="999"/>
        <v>0</v>
      </c>
      <c r="BM3020" s="109">
        <f t="shared" si="991"/>
        <v>-4.3125203693643952</v>
      </c>
      <c r="BN3020" s="213"/>
      <c r="BR3020" s="228"/>
      <c r="BS3020" s="311"/>
      <c r="BT3020" s="3"/>
      <c r="BU3020" s="213"/>
      <c r="BV3020" s="213"/>
      <c r="BW3020" s="291"/>
    </row>
    <row r="3021" spans="1:75" x14ac:dyDescent="0.2">
      <c r="A3021" s="210"/>
      <c r="B3021" s="211"/>
      <c r="C3021" s="848" t="str">
        <f ca="1">IF(ISERR(AVERAGE(INDIRECT("B"&amp;(ROW()-INT($B$1/2))):INDIRECT("B"&amp;(ROW()+INT($B$1/2))))),"",AVERAGE(INDIRECT("B"&amp;(ROW()-INT($B$1/2))):INDIRECT("B"&amp;(ROW()+INT($B$1/2)))))</f>
        <v/>
      </c>
      <c r="D3021" s="848">
        <f t="shared" si="985"/>
        <v>0</v>
      </c>
      <c r="E3021" s="275"/>
      <c r="F3021" s="15"/>
      <c r="G3021" s="3"/>
      <c r="H3021" s="3"/>
      <c r="I3021" s="3"/>
      <c r="J3021" s="3"/>
      <c r="K3021" s="3"/>
      <c r="L3021" s="554"/>
      <c r="M3021" s="545"/>
      <c r="N3021" s="546"/>
      <c r="O3021" s="5"/>
      <c r="P3021" s="216"/>
      <c r="Q3021" s="217"/>
      <c r="R3021" s="218"/>
      <c r="S3021" s="219">
        <f t="shared" si="1002"/>
        <v>0</v>
      </c>
      <c r="T3021" s="220">
        <f t="shared" si="1003"/>
        <v>0</v>
      </c>
      <c r="U3021" s="214">
        <f t="shared" si="1000"/>
        <v>0</v>
      </c>
      <c r="W3021" s="221"/>
      <c r="X3021" s="222"/>
      <c r="Y3021" s="222"/>
      <c r="Z3021" s="223"/>
      <c r="AA3021" s="222"/>
      <c r="AB3021" s="224"/>
      <c r="AC3021" s="225"/>
      <c r="AD3021" s="2">
        <f t="shared" si="987"/>
        <v>0</v>
      </c>
      <c r="AE3021" s="2">
        <f t="shared" si="988"/>
        <v>0</v>
      </c>
      <c r="AF3021" s="226"/>
      <c r="AG3021" s="219">
        <f t="shared" si="992"/>
        <v>0</v>
      </c>
      <c r="AH3021" s="234">
        <f t="shared" si="993"/>
        <v>0</v>
      </c>
      <c r="AI3021" s="214">
        <f t="shared" si="1001"/>
        <v>0</v>
      </c>
      <c r="AK3021" s="229">
        <f t="shared" si="994"/>
        <v>0</v>
      </c>
      <c r="AL3021" s="226"/>
      <c r="AM3021" s="15"/>
      <c r="AN3021" s="232" t="e">
        <f t="shared" si="995"/>
        <v>#DIV/0!</v>
      </c>
      <c r="AO3021" s="214">
        <f t="shared" si="989"/>
        <v>0</v>
      </c>
      <c r="AQ3021" s="210"/>
      <c r="AR3021" s="231"/>
      <c r="AS3021" s="15"/>
      <c r="AT3021" s="232">
        <f t="shared" si="996"/>
        <v>0</v>
      </c>
      <c r="AU3021" s="235">
        <f t="shared" si="997"/>
        <v>0</v>
      </c>
      <c r="AY3021" s="210"/>
      <c r="AZ3021" s="231"/>
      <c r="BA3021" s="15"/>
      <c r="BB3021" s="232">
        <f t="shared" si="986"/>
        <v>0</v>
      </c>
      <c r="BC3021" s="235">
        <f t="shared" si="998"/>
        <v>0</v>
      </c>
      <c r="BG3021" s="210"/>
      <c r="BH3021" s="231"/>
      <c r="BI3021" s="15"/>
      <c r="BJ3021" s="232">
        <f t="shared" si="990"/>
        <v>0</v>
      </c>
      <c r="BK3021" s="235">
        <f t="shared" si="999"/>
        <v>0</v>
      </c>
      <c r="BM3021" s="109">
        <f t="shared" si="991"/>
        <v>-4.3143527068621319</v>
      </c>
      <c r="BN3021" s="213"/>
      <c r="BR3021" s="228"/>
      <c r="BS3021" s="311"/>
      <c r="BT3021" s="3"/>
      <c r="BU3021" s="213"/>
      <c r="BV3021" s="213"/>
      <c r="BW3021" s="291"/>
    </row>
    <row r="3022" spans="1:75" x14ac:dyDescent="0.2">
      <c r="A3022" s="210"/>
      <c r="B3022" s="211"/>
      <c r="C3022" s="848" t="str">
        <f ca="1">IF(ISERR(AVERAGE(INDIRECT("B"&amp;(ROW()-INT($B$1/2))):INDIRECT("B"&amp;(ROW()+INT($B$1/2))))),"",AVERAGE(INDIRECT("B"&amp;(ROW()-INT($B$1/2))):INDIRECT("B"&amp;(ROW()+INT($B$1/2)))))</f>
        <v/>
      </c>
      <c r="D3022" s="848">
        <f t="shared" si="985"/>
        <v>0</v>
      </c>
      <c r="E3022" s="275"/>
      <c r="F3022" s="15"/>
      <c r="G3022" s="3"/>
      <c r="H3022" s="3"/>
      <c r="I3022" s="3"/>
      <c r="J3022" s="3"/>
      <c r="K3022" s="3"/>
      <c r="L3022" s="554"/>
      <c r="M3022" s="545"/>
      <c r="N3022" s="546"/>
      <c r="O3022" s="5"/>
      <c r="P3022" s="216"/>
      <c r="Q3022" s="217"/>
      <c r="R3022" s="218"/>
      <c r="S3022" s="219">
        <f t="shared" si="1002"/>
        <v>0</v>
      </c>
      <c r="T3022" s="220">
        <f t="shared" si="1003"/>
        <v>0</v>
      </c>
      <c r="U3022" s="214">
        <f t="shared" si="1000"/>
        <v>0</v>
      </c>
      <c r="W3022" s="221"/>
      <c r="X3022" s="222"/>
      <c r="Y3022" s="222"/>
      <c r="Z3022" s="223"/>
      <c r="AA3022" s="222"/>
      <c r="AB3022" s="224"/>
      <c r="AC3022" s="225"/>
      <c r="AD3022" s="2">
        <f t="shared" si="987"/>
        <v>0</v>
      </c>
      <c r="AE3022" s="2">
        <f t="shared" si="988"/>
        <v>0</v>
      </c>
      <c r="AF3022" s="226"/>
      <c r="AG3022" s="219">
        <f t="shared" si="992"/>
        <v>0</v>
      </c>
      <c r="AH3022" s="234">
        <f t="shared" si="993"/>
        <v>0</v>
      </c>
      <c r="AI3022" s="214">
        <f t="shared" si="1001"/>
        <v>0</v>
      </c>
      <c r="AK3022" s="229">
        <f t="shared" si="994"/>
        <v>0</v>
      </c>
      <c r="AL3022" s="226"/>
      <c r="AM3022" s="15"/>
      <c r="AN3022" s="232" t="e">
        <f t="shared" si="995"/>
        <v>#DIV/0!</v>
      </c>
      <c r="AO3022" s="214">
        <f t="shared" si="989"/>
        <v>0</v>
      </c>
      <c r="AQ3022" s="210"/>
      <c r="AR3022" s="231"/>
      <c r="AS3022" s="15"/>
      <c r="AT3022" s="232">
        <f t="shared" si="996"/>
        <v>0</v>
      </c>
      <c r="AU3022" s="235">
        <f t="shared" si="997"/>
        <v>0</v>
      </c>
      <c r="AY3022" s="210"/>
      <c r="AZ3022" s="231"/>
      <c r="BA3022" s="15"/>
      <c r="BB3022" s="232">
        <f t="shared" si="986"/>
        <v>0</v>
      </c>
      <c r="BC3022" s="235">
        <f t="shared" si="998"/>
        <v>0</v>
      </c>
      <c r="BG3022" s="210"/>
      <c r="BH3022" s="231"/>
      <c r="BI3022" s="15"/>
      <c r="BJ3022" s="232">
        <f t="shared" si="990"/>
        <v>0</v>
      </c>
      <c r="BK3022" s="235">
        <f t="shared" si="999"/>
        <v>0</v>
      </c>
      <c r="BM3022" s="109">
        <f t="shared" si="991"/>
        <v>-4.3161850443598686</v>
      </c>
      <c r="BN3022" s="213"/>
      <c r="BR3022" s="228"/>
      <c r="BS3022" s="311"/>
      <c r="BT3022" s="3"/>
      <c r="BU3022" s="213"/>
      <c r="BV3022" s="213"/>
      <c r="BW3022" s="291"/>
    </row>
    <row r="3023" spans="1:75" x14ac:dyDescent="0.2">
      <c r="A3023" s="210"/>
      <c r="B3023" s="211"/>
      <c r="C3023" s="848" t="str">
        <f ca="1">IF(ISERR(AVERAGE(INDIRECT("B"&amp;(ROW()-INT($B$1/2))):INDIRECT("B"&amp;(ROW()+INT($B$1/2))))),"",AVERAGE(INDIRECT("B"&amp;(ROW()-INT($B$1/2))):INDIRECT("B"&amp;(ROW()+INT($B$1/2)))))</f>
        <v/>
      </c>
      <c r="D3023" s="848">
        <f t="shared" si="985"/>
        <v>0</v>
      </c>
      <c r="E3023" s="275"/>
      <c r="F3023" s="15"/>
      <c r="G3023" s="3"/>
      <c r="H3023" s="3"/>
      <c r="I3023" s="3"/>
      <c r="J3023" s="3"/>
      <c r="K3023" s="3"/>
      <c r="L3023" s="554"/>
      <c r="M3023" s="545"/>
      <c r="N3023" s="546"/>
      <c r="O3023" s="5"/>
      <c r="P3023" s="216"/>
      <c r="Q3023" s="217"/>
      <c r="R3023" s="218"/>
      <c r="S3023" s="219">
        <f t="shared" si="1002"/>
        <v>0</v>
      </c>
      <c r="T3023" s="220">
        <f t="shared" si="1003"/>
        <v>0</v>
      </c>
      <c r="U3023" s="214">
        <f t="shared" si="1000"/>
        <v>0</v>
      </c>
      <c r="W3023" s="221"/>
      <c r="X3023" s="222"/>
      <c r="Y3023" s="222"/>
      <c r="Z3023" s="223"/>
      <c r="AA3023" s="222"/>
      <c r="AB3023" s="224"/>
      <c r="AC3023" s="225"/>
      <c r="AD3023" s="2">
        <f t="shared" si="987"/>
        <v>0</v>
      </c>
      <c r="AE3023" s="2">
        <f t="shared" si="988"/>
        <v>0</v>
      </c>
      <c r="AF3023" s="226"/>
      <c r="AG3023" s="219">
        <f t="shared" si="992"/>
        <v>0</v>
      </c>
      <c r="AH3023" s="234">
        <f t="shared" si="993"/>
        <v>0</v>
      </c>
      <c r="AI3023" s="214">
        <f t="shared" si="1001"/>
        <v>0</v>
      </c>
      <c r="AK3023" s="229">
        <f t="shared" si="994"/>
        <v>0</v>
      </c>
      <c r="AL3023" s="226"/>
      <c r="AM3023" s="15"/>
      <c r="AN3023" s="232" t="e">
        <f t="shared" si="995"/>
        <v>#DIV/0!</v>
      </c>
      <c r="AO3023" s="214">
        <f t="shared" si="989"/>
        <v>0</v>
      </c>
      <c r="AQ3023" s="210"/>
      <c r="AR3023" s="231"/>
      <c r="AS3023" s="15"/>
      <c r="AT3023" s="232">
        <f t="shared" si="996"/>
        <v>0</v>
      </c>
      <c r="AU3023" s="235">
        <f t="shared" si="997"/>
        <v>0</v>
      </c>
      <c r="AY3023" s="210"/>
      <c r="AZ3023" s="231"/>
      <c r="BA3023" s="15"/>
      <c r="BB3023" s="232">
        <f t="shared" si="986"/>
        <v>0</v>
      </c>
      <c r="BC3023" s="235">
        <f t="shared" si="998"/>
        <v>0</v>
      </c>
      <c r="BG3023" s="210"/>
      <c r="BH3023" s="231"/>
      <c r="BI3023" s="15"/>
      <c r="BJ3023" s="232">
        <f t="shared" si="990"/>
        <v>0</v>
      </c>
      <c r="BK3023" s="235">
        <f t="shared" si="999"/>
        <v>0</v>
      </c>
      <c r="BM3023" s="109">
        <f t="shared" si="991"/>
        <v>-4.3180173818576053</v>
      </c>
      <c r="BN3023" s="213"/>
      <c r="BR3023" s="228"/>
      <c r="BS3023" s="311"/>
      <c r="BT3023" s="3"/>
      <c r="BU3023" s="213"/>
      <c r="BV3023" s="213"/>
      <c r="BW3023" s="291"/>
    </row>
    <row r="3024" spans="1:75" x14ac:dyDescent="0.2">
      <c r="A3024" s="210"/>
      <c r="B3024" s="211"/>
      <c r="C3024" s="848" t="str">
        <f ca="1">IF(ISERR(AVERAGE(INDIRECT("B"&amp;(ROW()-INT($B$1/2))):INDIRECT("B"&amp;(ROW()+INT($B$1/2))))),"",AVERAGE(INDIRECT("B"&amp;(ROW()-INT($B$1/2))):INDIRECT("B"&amp;(ROW()+INT($B$1/2)))))</f>
        <v/>
      </c>
      <c r="D3024" s="848">
        <f t="shared" si="985"/>
        <v>0</v>
      </c>
      <c r="E3024" s="275"/>
      <c r="F3024" s="15"/>
      <c r="G3024" s="3"/>
      <c r="H3024" s="3"/>
      <c r="I3024" s="3"/>
      <c r="J3024" s="3"/>
      <c r="K3024" s="3"/>
      <c r="L3024" s="554"/>
      <c r="M3024" s="545"/>
      <c r="N3024" s="546"/>
      <c r="O3024" s="5"/>
      <c r="P3024" s="216"/>
      <c r="Q3024" s="217"/>
      <c r="R3024" s="218"/>
      <c r="S3024" s="219">
        <f t="shared" si="1002"/>
        <v>0</v>
      </c>
      <c r="T3024" s="220">
        <f t="shared" si="1003"/>
        <v>0</v>
      </c>
      <c r="U3024" s="214">
        <f t="shared" si="1000"/>
        <v>0</v>
      </c>
      <c r="W3024" s="221"/>
      <c r="X3024" s="222"/>
      <c r="Y3024" s="222"/>
      <c r="Z3024" s="223"/>
      <c r="AA3024" s="222"/>
      <c r="AB3024" s="224"/>
      <c r="AC3024" s="225"/>
      <c r="AD3024" s="2">
        <f t="shared" si="987"/>
        <v>0</v>
      </c>
      <c r="AE3024" s="2">
        <f t="shared" si="988"/>
        <v>0</v>
      </c>
      <c r="AF3024" s="226"/>
      <c r="AG3024" s="219">
        <f t="shared" si="992"/>
        <v>0</v>
      </c>
      <c r="AH3024" s="234">
        <f t="shared" si="993"/>
        <v>0</v>
      </c>
      <c r="AI3024" s="214">
        <f t="shared" si="1001"/>
        <v>0</v>
      </c>
      <c r="AK3024" s="229">
        <f t="shared" si="994"/>
        <v>0</v>
      </c>
      <c r="AL3024" s="226"/>
      <c r="AM3024" s="15"/>
      <c r="AN3024" s="232" t="e">
        <f t="shared" si="995"/>
        <v>#DIV/0!</v>
      </c>
      <c r="AO3024" s="214">
        <f t="shared" si="989"/>
        <v>0</v>
      </c>
      <c r="AQ3024" s="210"/>
      <c r="AR3024" s="231"/>
      <c r="AS3024" s="15"/>
      <c r="AT3024" s="232">
        <f t="shared" si="996"/>
        <v>0</v>
      </c>
      <c r="AU3024" s="235">
        <f t="shared" si="997"/>
        <v>0</v>
      </c>
      <c r="AY3024" s="210"/>
      <c r="AZ3024" s="231"/>
      <c r="BA3024" s="15"/>
      <c r="BB3024" s="232">
        <f t="shared" si="986"/>
        <v>0</v>
      </c>
      <c r="BC3024" s="235">
        <f t="shared" si="998"/>
        <v>0</v>
      </c>
      <c r="BG3024" s="210"/>
      <c r="BH3024" s="231"/>
      <c r="BI3024" s="15"/>
      <c r="BJ3024" s="232">
        <f t="shared" si="990"/>
        <v>0</v>
      </c>
      <c r="BK3024" s="235">
        <f t="shared" si="999"/>
        <v>0</v>
      </c>
      <c r="BM3024" s="109">
        <f t="shared" si="991"/>
        <v>-4.319849719355342</v>
      </c>
      <c r="BN3024" s="213"/>
      <c r="BR3024" s="228"/>
      <c r="BS3024" s="311"/>
      <c r="BT3024" s="3"/>
      <c r="BU3024" s="213"/>
      <c r="BV3024" s="213"/>
      <c r="BW3024" s="291"/>
    </row>
    <row r="3025" spans="1:75" x14ac:dyDescent="0.2">
      <c r="A3025" s="210"/>
      <c r="B3025" s="211"/>
      <c r="C3025" s="848" t="str">
        <f ca="1">IF(ISERR(AVERAGE(INDIRECT("B"&amp;(ROW()-INT($B$1/2))):INDIRECT("B"&amp;(ROW()+INT($B$1/2))))),"",AVERAGE(INDIRECT("B"&amp;(ROW()-INT($B$1/2))):INDIRECT("B"&amp;(ROW()+INT($B$1/2)))))</f>
        <v/>
      </c>
      <c r="D3025" s="848">
        <f t="shared" si="985"/>
        <v>0</v>
      </c>
      <c r="E3025" s="275"/>
      <c r="F3025" s="15"/>
      <c r="G3025" s="3"/>
      <c r="H3025" s="3"/>
      <c r="I3025" s="3"/>
      <c r="J3025" s="3"/>
      <c r="K3025" s="3"/>
      <c r="L3025" s="554"/>
      <c r="M3025" s="545"/>
      <c r="N3025" s="546"/>
      <c r="O3025" s="5"/>
      <c r="P3025" s="216"/>
      <c r="Q3025" s="217"/>
      <c r="R3025" s="218"/>
      <c r="S3025" s="219">
        <f t="shared" si="1002"/>
        <v>0</v>
      </c>
      <c r="T3025" s="220">
        <f t="shared" si="1003"/>
        <v>0</v>
      </c>
      <c r="U3025" s="214">
        <f t="shared" si="1000"/>
        <v>0</v>
      </c>
      <c r="W3025" s="221"/>
      <c r="X3025" s="222"/>
      <c r="Y3025" s="222"/>
      <c r="Z3025" s="223"/>
      <c r="AA3025" s="222"/>
      <c r="AB3025" s="224"/>
      <c r="AC3025" s="225"/>
      <c r="AD3025" s="2">
        <f t="shared" si="987"/>
        <v>0</v>
      </c>
      <c r="AE3025" s="2">
        <f t="shared" si="988"/>
        <v>0</v>
      </c>
      <c r="AF3025" s="226"/>
      <c r="AG3025" s="219">
        <f t="shared" si="992"/>
        <v>0</v>
      </c>
      <c r="AH3025" s="234">
        <f t="shared" si="993"/>
        <v>0</v>
      </c>
      <c r="AI3025" s="214">
        <f t="shared" si="1001"/>
        <v>0</v>
      </c>
      <c r="AK3025" s="229">
        <f t="shared" si="994"/>
        <v>0</v>
      </c>
      <c r="AL3025" s="226"/>
      <c r="AM3025" s="15"/>
      <c r="AN3025" s="232" t="e">
        <f t="shared" si="995"/>
        <v>#DIV/0!</v>
      </c>
      <c r="AO3025" s="214">
        <f t="shared" si="989"/>
        <v>0</v>
      </c>
      <c r="AQ3025" s="210"/>
      <c r="AR3025" s="231"/>
      <c r="AS3025" s="15"/>
      <c r="AT3025" s="232">
        <f t="shared" si="996"/>
        <v>0</v>
      </c>
      <c r="AU3025" s="235">
        <f t="shared" si="997"/>
        <v>0</v>
      </c>
      <c r="AY3025" s="210"/>
      <c r="AZ3025" s="231"/>
      <c r="BA3025" s="15"/>
      <c r="BB3025" s="232">
        <f t="shared" si="986"/>
        <v>0</v>
      </c>
      <c r="BC3025" s="235">
        <f t="shared" si="998"/>
        <v>0</v>
      </c>
      <c r="BG3025" s="210"/>
      <c r="BH3025" s="231"/>
      <c r="BI3025" s="15"/>
      <c r="BJ3025" s="232">
        <f t="shared" si="990"/>
        <v>0</v>
      </c>
      <c r="BK3025" s="235">
        <f t="shared" si="999"/>
        <v>0</v>
      </c>
      <c r="BM3025" s="109">
        <f t="shared" si="991"/>
        <v>-4.3216820568530787</v>
      </c>
      <c r="BN3025" s="213"/>
      <c r="BR3025" s="228"/>
      <c r="BS3025" s="311"/>
      <c r="BT3025" s="3"/>
      <c r="BU3025" s="213"/>
      <c r="BV3025" s="213"/>
      <c r="BW3025" s="291"/>
    </row>
    <row r="3026" spans="1:75" x14ac:dyDescent="0.2">
      <c r="A3026" s="210"/>
      <c r="B3026" s="211"/>
      <c r="C3026" s="848" t="str">
        <f ca="1">IF(ISERR(AVERAGE(INDIRECT("B"&amp;(ROW()-INT($B$1/2))):INDIRECT("B"&amp;(ROW()+INT($B$1/2))))),"",AVERAGE(INDIRECT("B"&amp;(ROW()-INT($B$1/2))):INDIRECT("B"&amp;(ROW()+INT($B$1/2)))))</f>
        <v/>
      </c>
      <c r="D3026" s="848">
        <f t="shared" si="985"/>
        <v>0</v>
      </c>
      <c r="E3026" s="275"/>
      <c r="F3026" s="15"/>
      <c r="G3026" s="3"/>
      <c r="H3026" s="3"/>
      <c r="I3026" s="3"/>
      <c r="J3026" s="3"/>
      <c r="K3026" s="3"/>
      <c r="L3026" s="554"/>
      <c r="M3026" s="545"/>
      <c r="N3026" s="546"/>
      <c r="O3026" s="5"/>
      <c r="P3026" s="216"/>
      <c r="Q3026" s="217"/>
      <c r="R3026" s="218"/>
      <c r="S3026" s="219">
        <f t="shared" si="1002"/>
        <v>0</v>
      </c>
      <c r="T3026" s="220">
        <f t="shared" si="1003"/>
        <v>0</v>
      </c>
      <c r="U3026" s="214">
        <f t="shared" si="1000"/>
        <v>0</v>
      </c>
      <c r="W3026" s="221"/>
      <c r="X3026" s="222"/>
      <c r="Y3026" s="222"/>
      <c r="Z3026" s="223"/>
      <c r="AA3026" s="222"/>
      <c r="AB3026" s="224"/>
      <c r="AC3026" s="225"/>
      <c r="AD3026" s="2">
        <f t="shared" si="987"/>
        <v>0</v>
      </c>
      <c r="AE3026" s="2">
        <f t="shared" si="988"/>
        <v>0</v>
      </c>
      <c r="AF3026" s="226"/>
      <c r="AG3026" s="219">
        <f t="shared" si="992"/>
        <v>0</v>
      </c>
      <c r="AH3026" s="234">
        <f t="shared" si="993"/>
        <v>0</v>
      </c>
      <c r="AI3026" s="214">
        <f t="shared" si="1001"/>
        <v>0</v>
      </c>
      <c r="AK3026" s="229">
        <f t="shared" si="994"/>
        <v>0</v>
      </c>
      <c r="AL3026" s="226"/>
      <c r="AM3026" s="15"/>
      <c r="AN3026" s="232" t="e">
        <f t="shared" si="995"/>
        <v>#DIV/0!</v>
      </c>
      <c r="AO3026" s="214">
        <f t="shared" si="989"/>
        <v>0</v>
      </c>
      <c r="AQ3026" s="210"/>
      <c r="AR3026" s="231"/>
      <c r="AS3026" s="15"/>
      <c r="AT3026" s="232">
        <f t="shared" si="996"/>
        <v>0</v>
      </c>
      <c r="AU3026" s="235">
        <f t="shared" si="997"/>
        <v>0</v>
      </c>
      <c r="AY3026" s="210"/>
      <c r="AZ3026" s="231"/>
      <c r="BA3026" s="15"/>
      <c r="BB3026" s="232">
        <f t="shared" si="986"/>
        <v>0</v>
      </c>
      <c r="BC3026" s="235">
        <f t="shared" si="998"/>
        <v>0</v>
      </c>
      <c r="BG3026" s="210"/>
      <c r="BH3026" s="231"/>
      <c r="BI3026" s="15"/>
      <c r="BJ3026" s="232">
        <f t="shared" si="990"/>
        <v>0</v>
      </c>
      <c r="BK3026" s="235">
        <f t="shared" si="999"/>
        <v>0</v>
      </c>
      <c r="BM3026" s="109">
        <f t="shared" si="991"/>
        <v>-4.3235143943508154</v>
      </c>
      <c r="BN3026" s="213"/>
      <c r="BR3026" s="228"/>
      <c r="BS3026" s="311"/>
      <c r="BT3026" s="3"/>
      <c r="BU3026" s="213"/>
      <c r="BV3026" s="213"/>
      <c r="BW3026" s="291"/>
    </row>
    <row r="3027" spans="1:75" x14ac:dyDescent="0.2">
      <c r="A3027" s="210"/>
      <c r="B3027" s="211"/>
      <c r="C3027" s="848" t="str">
        <f ca="1">IF(ISERR(AVERAGE(INDIRECT("B"&amp;(ROW()-INT($B$1/2))):INDIRECT("B"&amp;(ROW()+INT($B$1/2))))),"",AVERAGE(INDIRECT("B"&amp;(ROW()-INT($B$1/2))):INDIRECT("B"&amp;(ROW()+INT($B$1/2)))))</f>
        <v/>
      </c>
      <c r="D3027" s="848">
        <f t="shared" si="985"/>
        <v>0</v>
      </c>
      <c r="E3027" s="275"/>
      <c r="F3027" s="15"/>
      <c r="G3027" s="3"/>
      <c r="H3027" s="3"/>
      <c r="I3027" s="3"/>
      <c r="J3027" s="3"/>
      <c r="K3027" s="3"/>
      <c r="L3027" s="554"/>
      <c r="M3027" s="545"/>
      <c r="N3027" s="546"/>
      <c r="O3027" s="5"/>
      <c r="P3027" s="216"/>
      <c r="Q3027" s="217"/>
      <c r="R3027" s="218"/>
      <c r="S3027" s="219">
        <f t="shared" si="1002"/>
        <v>0</v>
      </c>
      <c r="T3027" s="220">
        <f t="shared" si="1003"/>
        <v>0</v>
      </c>
      <c r="U3027" s="214">
        <f t="shared" si="1000"/>
        <v>0</v>
      </c>
      <c r="W3027" s="221"/>
      <c r="X3027" s="222"/>
      <c r="Y3027" s="222"/>
      <c r="Z3027" s="223"/>
      <c r="AA3027" s="222"/>
      <c r="AB3027" s="224"/>
      <c r="AC3027" s="225"/>
      <c r="AD3027" s="2">
        <f t="shared" si="987"/>
        <v>0</v>
      </c>
      <c r="AE3027" s="2">
        <f t="shared" si="988"/>
        <v>0</v>
      </c>
      <c r="AF3027" s="226"/>
      <c r="AG3027" s="219">
        <f t="shared" si="992"/>
        <v>0</v>
      </c>
      <c r="AH3027" s="234">
        <f t="shared" si="993"/>
        <v>0</v>
      </c>
      <c r="AI3027" s="214">
        <f t="shared" si="1001"/>
        <v>0</v>
      </c>
      <c r="AK3027" s="229">
        <f t="shared" si="994"/>
        <v>0</v>
      </c>
      <c r="AL3027" s="226"/>
      <c r="AM3027" s="15"/>
      <c r="AN3027" s="232" t="e">
        <f t="shared" si="995"/>
        <v>#DIV/0!</v>
      </c>
      <c r="AO3027" s="214">
        <f t="shared" si="989"/>
        <v>0</v>
      </c>
      <c r="AQ3027" s="210"/>
      <c r="AR3027" s="231"/>
      <c r="AS3027" s="15"/>
      <c r="AT3027" s="232">
        <f t="shared" si="996"/>
        <v>0</v>
      </c>
      <c r="AU3027" s="235">
        <f t="shared" si="997"/>
        <v>0</v>
      </c>
      <c r="AY3027" s="210"/>
      <c r="AZ3027" s="231"/>
      <c r="BA3027" s="15"/>
      <c r="BB3027" s="232">
        <f t="shared" si="986"/>
        <v>0</v>
      </c>
      <c r="BC3027" s="235">
        <f t="shared" si="998"/>
        <v>0</v>
      </c>
      <c r="BG3027" s="210"/>
      <c r="BH3027" s="231"/>
      <c r="BI3027" s="15"/>
      <c r="BJ3027" s="232">
        <f t="shared" si="990"/>
        <v>0</v>
      </c>
      <c r="BK3027" s="235">
        <f t="shared" si="999"/>
        <v>0</v>
      </c>
      <c r="BM3027" s="109">
        <f t="shared" si="991"/>
        <v>-4.3253467318485521</v>
      </c>
      <c r="BN3027" s="213"/>
      <c r="BR3027" s="228"/>
      <c r="BS3027" s="311"/>
      <c r="BT3027" s="3"/>
      <c r="BU3027" s="213"/>
      <c r="BV3027" s="213"/>
      <c r="BW3027" s="291"/>
    </row>
    <row r="3028" spans="1:75" x14ac:dyDescent="0.2">
      <c r="A3028" s="210"/>
      <c r="B3028" s="211"/>
      <c r="C3028" s="848" t="str">
        <f ca="1">IF(ISERR(AVERAGE(INDIRECT("B"&amp;(ROW()-INT($B$1/2))):INDIRECT("B"&amp;(ROW()+INT($B$1/2))))),"",AVERAGE(INDIRECT("B"&amp;(ROW()-INT($B$1/2))):INDIRECT("B"&amp;(ROW()+INT($B$1/2)))))</f>
        <v/>
      </c>
      <c r="D3028" s="848">
        <f t="shared" si="985"/>
        <v>0</v>
      </c>
      <c r="E3028" s="275"/>
      <c r="F3028" s="15"/>
      <c r="G3028" s="3"/>
      <c r="H3028" s="3"/>
      <c r="I3028" s="3"/>
      <c r="J3028" s="3"/>
      <c r="K3028" s="3"/>
      <c r="L3028" s="554"/>
      <c r="M3028" s="545"/>
      <c r="N3028" s="546"/>
      <c r="O3028" s="5"/>
      <c r="P3028" s="216"/>
      <c r="Q3028" s="217"/>
      <c r="R3028" s="218"/>
      <c r="S3028" s="219">
        <f t="shared" si="1002"/>
        <v>0</v>
      </c>
      <c r="T3028" s="220">
        <f t="shared" si="1003"/>
        <v>0</v>
      </c>
      <c r="U3028" s="214">
        <f t="shared" si="1000"/>
        <v>0</v>
      </c>
      <c r="W3028" s="221"/>
      <c r="X3028" s="222"/>
      <c r="Y3028" s="222"/>
      <c r="Z3028" s="223"/>
      <c r="AA3028" s="222"/>
      <c r="AB3028" s="224"/>
      <c r="AC3028" s="225"/>
      <c r="AD3028" s="2">
        <f t="shared" si="987"/>
        <v>0</v>
      </c>
      <c r="AE3028" s="2">
        <f t="shared" si="988"/>
        <v>0</v>
      </c>
      <c r="AF3028" s="226"/>
      <c r="AG3028" s="219">
        <f t="shared" si="992"/>
        <v>0</v>
      </c>
      <c r="AH3028" s="234">
        <f t="shared" si="993"/>
        <v>0</v>
      </c>
      <c r="AI3028" s="214">
        <f t="shared" si="1001"/>
        <v>0</v>
      </c>
      <c r="AK3028" s="229">
        <f t="shared" si="994"/>
        <v>0</v>
      </c>
      <c r="AL3028" s="226"/>
      <c r="AM3028" s="15"/>
      <c r="AN3028" s="232" t="e">
        <f t="shared" si="995"/>
        <v>#DIV/0!</v>
      </c>
      <c r="AO3028" s="214">
        <f t="shared" si="989"/>
        <v>0</v>
      </c>
      <c r="AQ3028" s="210"/>
      <c r="AR3028" s="231"/>
      <c r="AS3028" s="15"/>
      <c r="AT3028" s="232">
        <f t="shared" si="996"/>
        <v>0</v>
      </c>
      <c r="AU3028" s="235">
        <f t="shared" si="997"/>
        <v>0</v>
      </c>
      <c r="AY3028" s="210"/>
      <c r="AZ3028" s="231"/>
      <c r="BA3028" s="15"/>
      <c r="BB3028" s="232">
        <f t="shared" si="986"/>
        <v>0</v>
      </c>
      <c r="BC3028" s="235">
        <f t="shared" si="998"/>
        <v>0</v>
      </c>
      <c r="BG3028" s="210"/>
      <c r="BH3028" s="231"/>
      <c r="BI3028" s="15"/>
      <c r="BJ3028" s="232">
        <f t="shared" si="990"/>
        <v>0</v>
      </c>
      <c r="BK3028" s="235">
        <f t="shared" si="999"/>
        <v>0</v>
      </c>
      <c r="BM3028" s="109">
        <f t="shared" si="991"/>
        <v>-4.3271790693462888</v>
      </c>
      <c r="BN3028" s="213"/>
      <c r="BR3028" s="228"/>
      <c r="BS3028" s="311"/>
      <c r="BT3028" s="3"/>
      <c r="BU3028" s="213"/>
      <c r="BV3028" s="213"/>
      <c r="BW3028" s="291"/>
    </row>
    <row r="3029" spans="1:75" x14ac:dyDescent="0.2">
      <c r="A3029" s="210"/>
      <c r="B3029" s="211"/>
      <c r="C3029" s="848" t="str">
        <f ca="1">IF(ISERR(AVERAGE(INDIRECT("B"&amp;(ROW()-INT($B$1/2))):INDIRECT("B"&amp;(ROW()+INT($B$1/2))))),"",AVERAGE(INDIRECT("B"&amp;(ROW()-INT($B$1/2))):INDIRECT("B"&amp;(ROW()+INT($B$1/2)))))</f>
        <v/>
      </c>
      <c r="D3029" s="848">
        <f t="shared" si="985"/>
        <v>0</v>
      </c>
      <c r="E3029" s="275"/>
      <c r="F3029" s="15"/>
      <c r="G3029" s="3"/>
      <c r="H3029" s="3"/>
      <c r="I3029" s="3"/>
      <c r="J3029" s="3"/>
      <c r="K3029" s="3"/>
      <c r="L3029" s="554"/>
      <c r="M3029" s="545"/>
      <c r="N3029" s="546"/>
      <c r="O3029" s="5"/>
      <c r="P3029" s="216"/>
      <c r="Q3029" s="217"/>
      <c r="R3029" s="218"/>
      <c r="S3029" s="219">
        <f t="shared" si="1002"/>
        <v>0</v>
      </c>
      <c r="T3029" s="220">
        <f t="shared" si="1003"/>
        <v>0</v>
      </c>
      <c r="U3029" s="214">
        <f t="shared" si="1000"/>
        <v>0</v>
      </c>
      <c r="W3029" s="221"/>
      <c r="X3029" s="222"/>
      <c r="Y3029" s="222"/>
      <c r="Z3029" s="223"/>
      <c r="AA3029" s="222"/>
      <c r="AB3029" s="224"/>
      <c r="AC3029" s="225"/>
      <c r="AD3029" s="2">
        <f t="shared" si="987"/>
        <v>0</v>
      </c>
      <c r="AE3029" s="2">
        <f t="shared" si="988"/>
        <v>0</v>
      </c>
      <c r="AF3029" s="226"/>
      <c r="AG3029" s="219">
        <f t="shared" si="992"/>
        <v>0</v>
      </c>
      <c r="AH3029" s="234">
        <f t="shared" si="993"/>
        <v>0</v>
      </c>
      <c r="AI3029" s="214">
        <f t="shared" si="1001"/>
        <v>0</v>
      </c>
      <c r="AK3029" s="229">
        <f t="shared" si="994"/>
        <v>0</v>
      </c>
      <c r="AL3029" s="226"/>
      <c r="AM3029" s="15"/>
      <c r="AN3029" s="232" t="e">
        <f t="shared" si="995"/>
        <v>#DIV/0!</v>
      </c>
      <c r="AO3029" s="214">
        <f t="shared" si="989"/>
        <v>0</v>
      </c>
      <c r="AQ3029" s="210"/>
      <c r="AR3029" s="231"/>
      <c r="AS3029" s="15"/>
      <c r="AT3029" s="232">
        <f t="shared" si="996"/>
        <v>0</v>
      </c>
      <c r="AU3029" s="235">
        <f t="shared" si="997"/>
        <v>0</v>
      </c>
      <c r="AY3029" s="210"/>
      <c r="AZ3029" s="231"/>
      <c r="BA3029" s="15"/>
      <c r="BB3029" s="232">
        <f t="shared" si="986"/>
        <v>0</v>
      </c>
      <c r="BC3029" s="235">
        <f t="shared" si="998"/>
        <v>0</v>
      </c>
      <c r="BG3029" s="210"/>
      <c r="BH3029" s="231"/>
      <c r="BI3029" s="15"/>
      <c r="BJ3029" s="232">
        <f t="shared" si="990"/>
        <v>0</v>
      </c>
      <c r="BK3029" s="235">
        <f t="shared" si="999"/>
        <v>0</v>
      </c>
      <c r="BM3029" s="109">
        <f t="shared" si="991"/>
        <v>-4.3290114068440255</v>
      </c>
      <c r="BN3029" s="213"/>
      <c r="BR3029" s="228"/>
      <c r="BS3029" s="311"/>
      <c r="BT3029" s="3"/>
      <c r="BU3029" s="213"/>
      <c r="BV3029" s="213"/>
      <c r="BW3029" s="291"/>
    </row>
    <row r="3030" spans="1:75" x14ac:dyDescent="0.2">
      <c r="A3030" s="210"/>
      <c r="B3030" s="211"/>
      <c r="C3030" s="848" t="str">
        <f ca="1">IF(ISERR(AVERAGE(INDIRECT("B"&amp;(ROW()-INT($B$1/2))):INDIRECT("B"&amp;(ROW()+INT($B$1/2))))),"",AVERAGE(INDIRECT("B"&amp;(ROW()-INT($B$1/2))):INDIRECT("B"&amp;(ROW()+INT($B$1/2)))))</f>
        <v/>
      </c>
      <c r="D3030" s="848">
        <f t="shared" si="985"/>
        <v>0</v>
      </c>
      <c r="E3030" s="275"/>
      <c r="F3030" s="15"/>
      <c r="G3030" s="3"/>
      <c r="H3030" s="3"/>
      <c r="I3030" s="3"/>
      <c r="J3030" s="3"/>
      <c r="K3030" s="3"/>
      <c r="L3030" s="554"/>
      <c r="M3030" s="545"/>
      <c r="N3030" s="546"/>
      <c r="O3030" s="5"/>
      <c r="P3030" s="216"/>
      <c r="Q3030" s="217"/>
      <c r="R3030" s="218"/>
      <c r="S3030" s="219">
        <f t="shared" si="1002"/>
        <v>0</v>
      </c>
      <c r="T3030" s="220">
        <f t="shared" si="1003"/>
        <v>0</v>
      </c>
      <c r="U3030" s="214">
        <f t="shared" si="1000"/>
        <v>0</v>
      </c>
      <c r="W3030" s="221"/>
      <c r="X3030" s="222"/>
      <c r="Y3030" s="222"/>
      <c r="Z3030" s="223"/>
      <c r="AA3030" s="222"/>
      <c r="AB3030" s="224"/>
      <c r="AC3030" s="225"/>
      <c r="AD3030" s="2">
        <f t="shared" si="987"/>
        <v>0</v>
      </c>
      <c r="AE3030" s="2">
        <f t="shared" si="988"/>
        <v>0</v>
      </c>
      <c r="AF3030" s="226"/>
      <c r="AG3030" s="219">
        <f t="shared" si="992"/>
        <v>0</v>
      </c>
      <c r="AH3030" s="234">
        <f t="shared" si="993"/>
        <v>0</v>
      </c>
      <c r="AI3030" s="214">
        <f t="shared" si="1001"/>
        <v>0</v>
      </c>
      <c r="AK3030" s="229">
        <f t="shared" si="994"/>
        <v>0</v>
      </c>
      <c r="AL3030" s="226"/>
      <c r="AM3030" s="15"/>
      <c r="AN3030" s="232" t="e">
        <f t="shared" si="995"/>
        <v>#DIV/0!</v>
      </c>
      <c r="AO3030" s="214">
        <f t="shared" si="989"/>
        <v>0</v>
      </c>
      <c r="AQ3030" s="210"/>
      <c r="AR3030" s="231"/>
      <c r="AS3030" s="15"/>
      <c r="AT3030" s="232">
        <f t="shared" si="996"/>
        <v>0</v>
      </c>
      <c r="AU3030" s="235">
        <f t="shared" si="997"/>
        <v>0</v>
      </c>
      <c r="AY3030" s="210"/>
      <c r="AZ3030" s="231"/>
      <c r="BA3030" s="15"/>
      <c r="BB3030" s="232">
        <f t="shared" si="986"/>
        <v>0</v>
      </c>
      <c r="BC3030" s="235">
        <f t="shared" si="998"/>
        <v>0</v>
      </c>
      <c r="BG3030" s="210"/>
      <c r="BH3030" s="231"/>
      <c r="BI3030" s="15"/>
      <c r="BJ3030" s="232">
        <f t="shared" si="990"/>
        <v>0</v>
      </c>
      <c r="BK3030" s="235">
        <f t="shared" si="999"/>
        <v>0</v>
      </c>
      <c r="BM3030" s="109">
        <f t="shared" si="991"/>
        <v>-4.3308437443417622</v>
      </c>
      <c r="BN3030" s="213"/>
      <c r="BR3030" s="228"/>
      <c r="BS3030" s="311"/>
      <c r="BT3030" s="3"/>
      <c r="BU3030" s="213"/>
      <c r="BV3030" s="213"/>
      <c r="BW3030" s="291"/>
    </row>
    <row r="3031" spans="1:75" x14ac:dyDescent="0.2">
      <c r="A3031" s="210"/>
      <c r="B3031" s="211"/>
      <c r="C3031" s="848" t="str">
        <f ca="1">IF(ISERR(AVERAGE(INDIRECT("B"&amp;(ROW()-INT($B$1/2))):INDIRECT("B"&amp;(ROW()+INT($B$1/2))))),"",AVERAGE(INDIRECT("B"&amp;(ROW()-INT($B$1/2))):INDIRECT("B"&amp;(ROW()+INT($B$1/2)))))</f>
        <v/>
      </c>
      <c r="D3031" s="848">
        <f t="shared" si="985"/>
        <v>0</v>
      </c>
      <c r="E3031" s="275"/>
      <c r="F3031" s="15"/>
      <c r="G3031" s="3"/>
      <c r="H3031" s="3"/>
      <c r="I3031" s="3"/>
      <c r="J3031" s="3"/>
      <c r="K3031" s="3"/>
      <c r="L3031" s="554"/>
      <c r="M3031" s="545"/>
      <c r="N3031" s="546"/>
      <c r="O3031" s="5"/>
      <c r="P3031" s="216"/>
      <c r="Q3031" s="217"/>
      <c r="R3031" s="218"/>
      <c r="S3031" s="219">
        <f t="shared" si="1002"/>
        <v>0</v>
      </c>
      <c r="T3031" s="220">
        <f t="shared" si="1003"/>
        <v>0</v>
      </c>
      <c r="U3031" s="214">
        <f t="shared" si="1000"/>
        <v>0</v>
      </c>
      <c r="W3031" s="221"/>
      <c r="X3031" s="222"/>
      <c r="Y3031" s="222"/>
      <c r="Z3031" s="223"/>
      <c r="AA3031" s="222"/>
      <c r="AB3031" s="224"/>
      <c r="AC3031" s="225"/>
      <c r="AD3031" s="2">
        <f t="shared" si="987"/>
        <v>0</v>
      </c>
      <c r="AE3031" s="2">
        <f t="shared" si="988"/>
        <v>0</v>
      </c>
      <c r="AF3031" s="226"/>
      <c r="AG3031" s="219">
        <f t="shared" si="992"/>
        <v>0</v>
      </c>
      <c r="AH3031" s="234">
        <f t="shared" si="993"/>
        <v>0</v>
      </c>
      <c r="AI3031" s="214">
        <f t="shared" si="1001"/>
        <v>0</v>
      </c>
      <c r="AK3031" s="229">
        <f t="shared" si="994"/>
        <v>0</v>
      </c>
      <c r="AL3031" s="226"/>
      <c r="AM3031" s="15"/>
      <c r="AN3031" s="232" t="e">
        <f t="shared" si="995"/>
        <v>#DIV/0!</v>
      </c>
      <c r="AO3031" s="214">
        <f t="shared" si="989"/>
        <v>0</v>
      </c>
      <c r="AQ3031" s="210"/>
      <c r="AR3031" s="231"/>
      <c r="AS3031" s="15"/>
      <c r="AT3031" s="232">
        <f t="shared" si="996"/>
        <v>0</v>
      </c>
      <c r="AU3031" s="235">
        <f t="shared" si="997"/>
        <v>0</v>
      </c>
      <c r="AY3031" s="210"/>
      <c r="AZ3031" s="231"/>
      <c r="BA3031" s="15"/>
      <c r="BB3031" s="232">
        <f t="shared" si="986"/>
        <v>0</v>
      </c>
      <c r="BC3031" s="235">
        <f t="shared" si="998"/>
        <v>0</v>
      </c>
      <c r="BG3031" s="210"/>
      <c r="BH3031" s="231"/>
      <c r="BI3031" s="15"/>
      <c r="BJ3031" s="232">
        <f t="shared" si="990"/>
        <v>0</v>
      </c>
      <c r="BK3031" s="235">
        <f t="shared" si="999"/>
        <v>0</v>
      </c>
      <c r="BM3031" s="109">
        <f t="shared" si="991"/>
        <v>-4.3326760818394989</v>
      </c>
      <c r="BN3031" s="213"/>
      <c r="BR3031" s="228"/>
      <c r="BS3031" s="311"/>
      <c r="BT3031" s="3"/>
      <c r="BU3031" s="213"/>
      <c r="BV3031" s="213"/>
      <c r="BW3031" s="291"/>
    </row>
    <row r="3032" spans="1:75" x14ac:dyDescent="0.2">
      <c r="A3032" s="210"/>
      <c r="B3032" s="211"/>
      <c r="C3032" s="848" t="str">
        <f ca="1">IF(ISERR(AVERAGE(INDIRECT("B"&amp;(ROW()-INT($B$1/2))):INDIRECT("B"&amp;(ROW()+INT($B$1/2))))),"",AVERAGE(INDIRECT("B"&amp;(ROW()-INT($B$1/2))):INDIRECT("B"&amp;(ROW()+INT($B$1/2)))))</f>
        <v/>
      </c>
      <c r="D3032" s="848">
        <f t="shared" si="985"/>
        <v>0</v>
      </c>
      <c r="E3032" s="275"/>
      <c r="F3032" s="15"/>
      <c r="G3032" s="3"/>
      <c r="H3032" s="3"/>
      <c r="I3032" s="3"/>
      <c r="J3032" s="3"/>
      <c r="K3032" s="3"/>
      <c r="L3032" s="554"/>
      <c r="M3032" s="545"/>
      <c r="N3032" s="546"/>
      <c r="O3032" s="5"/>
      <c r="P3032" s="216"/>
      <c r="Q3032" s="217"/>
      <c r="R3032" s="218"/>
      <c r="S3032" s="219">
        <f t="shared" si="1002"/>
        <v>0</v>
      </c>
      <c r="T3032" s="220">
        <f t="shared" si="1003"/>
        <v>0</v>
      </c>
      <c r="U3032" s="214">
        <f t="shared" si="1000"/>
        <v>0</v>
      </c>
      <c r="W3032" s="221"/>
      <c r="X3032" s="222"/>
      <c r="Y3032" s="222"/>
      <c r="Z3032" s="223"/>
      <c r="AA3032" s="222"/>
      <c r="AB3032" s="224"/>
      <c r="AC3032" s="225"/>
      <c r="AD3032" s="2">
        <f t="shared" si="987"/>
        <v>0</v>
      </c>
      <c r="AE3032" s="2">
        <f t="shared" si="988"/>
        <v>0</v>
      </c>
      <c r="AF3032" s="226"/>
      <c r="AG3032" s="219">
        <f t="shared" si="992"/>
        <v>0</v>
      </c>
      <c r="AH3032" s="234">
        <f t="shared" si="993"/>
        <v>0</v>
      </c>
      <c r="AI3032" s="214">
        <f t="shared" si="1001"/>
        <v>0</v>
      </c>
      <c r="AK3032" s="229">
        <f t="shared" si="994"/>
        <v>0</v>
      </c>
      <c r="AL3032" s="226"/>
      <c r="AM3032" s="15"/>
      <c r="AN3032" s="232" t="e">
        <f t="shared" si="995"/>
        <v>#DIV/0!</v>
      </c>
      <c r="AO3032" s="214">
        <f t="shared" si="989"/>
        <v>0</v>
      </c>
      <c r="AQ3032" s="210"/>
      <c r="AR3032" s="231"/>
      <c r="AS3032" s="15"/>
      <c r="AT3032" s="232">
        <f t="shared" si="996"/>
        <v>0</v>
      </c>
      <c r="AU3032" s="235">
        <f t="shared" si="997"/>
        <v>0</v>
      </c>
      <c r="AY3032" s="210"/>
      <c r="AZ3032" s="231"/>
      <c r="BA3032" s="15"/>
      <c r="BB3032" s="232">
        <f t="shared" si="986"/>
        <v>0</v>
      </c>
      <c r="BC3032" s="235">
        <f t="shared" si="998"/>
        <v>0</v>
      </c>
      <c r="BG3032" s="210"/>
      <c r="BH3032" s="231"/>
      <c r="BI3032" s="15"/>
      <c r="BJ3032" s="232">
        <f t="shared" si="990"/>
        <v>0</v>
      </c>
      <c r="BK3032" s="235">
        <f t="shared" si="999"/>
        <v>0</v>
      </c>
      <c r="BM3032" s="109">
        <f t="shared" si="991"/>
        <v>-4.3345084193372356</v>
      </c>
      <c r="BN3032" s="213"/>
      <c r="BR3032" s="228"/>
      <c r="BS3032" s="311"/>
      <c r="BT3032" s="3"/>
      <c r="BU3032" s="213"/>
      <c r="BV3032" s="213"/>
      <c r="BW3032" s="291"/>
    </row>
    <row r="3033" spans="1:75" x14ac:dyDescent="0.2">
      <c r="A3033" s="210"/>
      <c r="B3033" s="211"/>
      <c r="C3033" s="848" t="str">
        <f ca="1">IF(ISERR(AVERAGE(INDIRECT("B"&amp;(ROW()-INT($B$1/2))):INDIRECT("B"&amp;(ROW()+INT($B$1/2))))),"",AVERAGE(INDIRECT("B"&amp;(ROW()-INT($B$1/2))):INDIRECT("B"&amp;(ROW()+INT($B$1/2)))))</f>
        <v/>
      </c>
      <c r="D3033" s="848">
        <f t="shared" si="985"/>
        <v>0</v>
      </c>
      <c r="E3033" s="275"/>
      <c r="F3033" s="15"/>
      <c r="G3033" s="3"/>
      <c r="H3033" s="3"/>
      <c r="I3033" s="3"/>
      <c r="J3033" s="3"/>
      <c r="K3033" s="3"/>
      <c r="L3033" s="554"/>
      <c r="M3033" s="545"/>
      <c r="N3033" s="546"/>
      <c r="O3033" s="5"/>
      <c r="P3033" s="216"/>
      <c r="Q3033" s="217"/>
      <c r="R3033" s="218"/>
      <c r="S3033" s="219">
        <f t="shared" si="1002"/>
        <v>0</v>
      </c>
      <c r="T3033" s="220">
        <f t="shared" si="1003"/>
        <v>0</v>
      </c>
      <c r="U3033" s="214">
        <f t="shared" si="1000"/>
        <v>0</v>
      </c>
      <c r="W3033" s="221"/>
      <c r="X3033" s="222"/>
      <c r="Y3033" s="222"/>
      <c r="Z3033" s="223"/>
      <c r="AA3033" s="222"/>
      <c r="AB3033" s="224"/>
      <c r="AC3033" s="225"/>
      <c r="AD3033" s="2">
        <f t="shared" si="987"/>
        <v>0</v>
      </c>
      <c r="AE3033" s="2">
        <f t="shared" si="988"/>
        <v>0</v>
      </c>
      <c r="AF3033" s="226"/>
      <c r="AG3033" s="219">
        <f t="shared" si="992"/>
        <v>0</v>
      </c>
      <c r="AH3033" s="234">
        <f t="shared" si="993"/>
        <v>0</v>
      </c>
      <c r="AI3033" s="214">
        <f t="shared" si="1001"/>
        <v>0</v>
      </c>
      <c r="AK3033" s="229">
        <f t="shared" si="994"/>
        <v>0</v>
      </c>
      <c r="AL3033" s="226"/>
      <c r="AM3033" s="15"/>
      <c r="AN3033" s="232" t="e">
        <f t="shared" si="995"/>
        <v>#DIV/0!</v>
      </c>
      <c r="AO3033" s="214">
        <f t="shared" si="989"/>
        <v>0</v>
      </c>
      <c r="AQ3033" s="210"/>
      <c r="AR3033" s="231"/>
      <c r="AS3033" s="15"/>
      <c r="AT3033" s="232">
        <f t="shared" si="996"/>
        <v>0</v>
      </c>
      <c r="AU3033" s="235">
        <f t="shared" si="997"/>
        <v>0</v>
      </c>
      <c r="AY3033" s="210"/>
      <c r="AZ3033" s="231"/>
      <c r="BA3033" s="15"/>
      <c r="BB3033" s="232">
        <f t="shared" si="986"/>
        <v>0</v>
      </c>
      <c r="BC3033" s="235">
        <f t="shared" si="998"/>
        <v>0</v>
      </c>
      <c r="BG3033" s="210"/>
      <c r="BH3033" s="231"/>
      <c r="BI3033" s="15"/>
      <c r="BJ3033" s="232">
        <f t="shared" si="990"/>
        <v>0</v>
      </c>
      <c r="BK3033" s="235">
        <f t="shared" si="999"/>
        <v>0</v>
      </c>
      <c r="BM3033" s="109">
        <f t="shared" si="991"/>
        <v>-4.3363407568349723</v>
      </c>
      <c r="BN3033" s="213"/>
      <c r="BR3033" s="228"/>
      <c r="BS3033" s="311"/>
      <c r="BT3033" s="3"/>
      <c r="BU3033" s="213"/>
      <c r="BV3033" s="213"/>
      <c r="BW3033" s="291"/>
    </row>
    <row r="3034" spans="1:75" x14ac:dyDescent="0.2">
      <c r="A3034" s="210"/>
      <c r="B3034" s="211"/>
      <c r="C3034" s="848" t="str">
        <f ca="1">IF(ISERR(AVERAGE(INDIRECT("B"&amp;(ROW()-INT($B$1/2))):INDIRECT("B"&amp;(ROW()+INT($B$1/2))))),"",AVERAGE(INDIRECT("B"&amp;(ROW()-INT($B$1/2))):INDIRECT("B"&amp;(ROW()+INT($B$1/2)))))</f>
        <v/>
      </c>
      <c r="D3034" s="848">
        <f t="shared" si="985"/>
        <v>0</v>
      </c>
      <c r="E3034" s="275"/>
      <c r="F3034" s="15"/>
      <c r="G3034" s="3"/>
      <c r="H3034" s="3"/>
      <c r="I3034" s="3"/>
      <c r="J3034" s="3"/>
      <c r="K3034" s="3"/>
      <c r="L3034" s="554"/>
      <c r="M3034" s="545"/>
      <c r="N3034" s="546"/>
      <c r="O3034" s="5"/>
      <c r="P3034" s="216"/>
      <c r="Q3034" s="217"/>
      <c r="R3034" s="218"/>
      <c r="S3034" s="219">
        <f t="shared" si="1002"/>
        <v>0</v>
      </c>
      <c r="T3034" s="220">
        <f t="shared" si="1003"/>
        <v>0</v>
      </c>
      <c r="U3034" s="214">
        <f t="shared" si="1000"/>
        <v>0</v>
      </c>
      <c r="W3034" s="221"/>
      <c r="X3034" s="222"/>
      <c r="Y3034" s="222"/>
      <c r="Z3034" s="223"/>
      <c r="AA3034" s="222"/>
      <c r="AB3034" s="224"/>
      <c r="AC3034" s="225"/>
      <c r="AD3034" s="2">
        <f t="shared" si="987"/>
        <v>0</v>
      </c>
      <c r="AE3034" s="2">
        <f t="shared" si="988"/>
        <v>0</v>
      </c>
      <c r="AF3034" s="226"/>
      <c r="AG3034" s="219">
        <f t="shared" si="992"/>
        <v>0</v>
      </c>
      <c r="AH3034" s="234">
        <f t="shared" si="993"/>
        <v>0</v>
      </c>
      <c r="AI3034" s="214">
        <f t="shared" si="1001"/>
        <v>0</v>
      </c>
      <c r="AK3034" s="229">
        <f t="shared" si="994"/>
        <v>0</v>
      </c>
      <c r="AL3034" s="226"/>
      <c r="AM3034" s="15"/>
      <c r="AN3034" s="232" t="e">
        <f t="shared" si="995"/>
        <v>#DIV/0!</v>
      </c>
      <c r="AO3034" s="214">
        <f t="shared" si="989"/>
        <v>0</v>
      </c>
      <c r="AQ3034" s="210"/>
      <c r="AR3034" s="231"/>
      <c r="AS3034" s="15"/>
      <c r="AT3034" s="232">
        <f t="shared" si="996"/>
        <v>0</v>
      </c>
      <c r="AU3034" s="235">
        <f t="shared" si="997"/>
        <v>0</v>
      </c>
      <c r="AY3034" s="210"/>
      <c r="AZ3034" s="231"/>
      <c r="BA3034" s="15"/>
      <c r="BB3034" s="232">
        <f t="shared" si="986"/>
        <v>0</v>
      </c>
      <c r="BC3034" s="235">
        <f t="shared" si="998"/>
        <v>0</v>
      </c>
      <c r="BG3034" s="210"/>
      <c r="BH3034" s="231"/>
      <c r="BI3034" s="15"/>
      <c r="BJ3034" s="232">
        <f t="shared" si="990"/>
        <v>0</v>
      </c>
      <c r="BK3034" s="235">
        <f t="shared" si="999"/>
        <v>0</v>
      </c>
      <c r="BM3034" s="109">
        <f t="shared" si="991"/>
        <v>-4.338173094332709</v>
      </c>
      <c r="BN3034" s="213"/>
      <c r="BR3034" s="228"/>
      <c r="BS3034" s="311"/>
      <c r="BT3034" s="3"/>
      <c r="BU3034" s="213"/>
      <c r="BV3034" s="213"/>
      <c r="BW3034" s="291"/>
    </row>
    <row r="3035" spans="1:75" x14ac:dyDescent="0.2">
      <c r="A3035" s="210"/>
      <c r="B3035" s="211"/>
      <c r="C3035" s="848" t="str">
        <f ca="1">IF(ISERR(AVERAGE(INDIRECT("B"&amp;(ROW()-INT($B$1/2))):INDIRECT("B"&amp;(ROW()+INT($B$1/2))))),"",AVERAGE(INDIRECT("B"&amp;(ROW()-INT($B$1/2))):INDIRECT("B"&amp;(ROW()+INT($B$1/2)))))</f>
        <v/>
      </c>
      <c r="D3035" s="848">
        <f t="shared" si="985"/>
        <v>0</v>
      </c>
      <c r="E3035" s="275"/>
      <c r="F3035" s="15"/>
      <c r="G3035" s="3"/>
      <c r="H3035" s="3"/>
      <c r="I3035" s="3"/>
      <c r="J3035" s="3"/>
      <c r="K3035" s="3"/>
      <c r="L3035" s="554"/>
      <c r="M3035" s="545"/>
      <c r="N3035" s="546"/>
      <c r="O3035" s="5"/>
      <c r="P3035" s="216"/>
      <c r="Q3035" s="217"/>
      <c r="R3035" s="218"/>
      <c r="S3035" s="219">
        <f t="shared" si="1002"/>
        <v>0</v>
      </c>
      <c r="T3035" s="220">
        <f t="shared" si="1003"/>
        <v>0</v>
      </c>
      <c r="U3035" s="214">
        <f t="shared" si="1000"/>
        <v>0</v>
      </c>
      <c r="W3035" s="221"/>
      <c r="X3035" s="222"/>
      <c r="Y3035" s="222"/>
      <c r="Z3035" s="223"/>
      <c r="AA3035" s="222"/>
      <c r="AB3035" s="224"/>
      <c r="AC3035" s="225"/>
      <c r="AD3035" s="2">
        <f t="shared" si="987"/>
        <v>0</v>
      </c>
      <c r="AE3035" s="2">
        <f t="shared" si="988"/>
        <v>0</v>
      </c>
      <c r="AF3035" s="226"/>
      <c r="AG3035" s="219">
        <f t="shared" si="992"/>
        <v>0</v>
      </c>
      <c r="AH3035" s="234">
        <f t="shared" si="993"/>
        <v>0</v>
      </c>
      <c r="AI3035" s="214">
        <f t="shared" si="1001"/>
        <v>0</v>
      </c>
      <c r="AK3035" s="229">
        <f t="shared" si="994"/>
        <v>0</v>
      </c>
      <c r="AL3035" s="226"/>
      <c r="AM3035" s="15"/>
      <c r="AN3035" s="232" t="e">
        <f t="shared" si="995"/>
        <v>#DIV/0!</v>
      </c>
      <c r="AO3035" s="214">
        <f t="shared" si="989"/>
        <v>0</v>
      </c>
      <c r="AQ3035" s="210"/>
      <c r="AR3035" s="231"/>
      <c r="AS3035" s="15"/>
      <c r="AT3035" s="232">
        <f t="shared" si="996"/>
        <v>0</v>
      </c>
      <c r="AU3035" s="235">
        <f t="shared" si="997"/>
        <v>0</v>
      </c>
      <c r="AY3035" s="210"/>
      <c r="AZ3035" s="231"/>
      <c r="BA3035" s="15"/>
      <c r="BB3035" s="232">
        <f t="shared" si="986"/>
        <v>0</v>
      </c>
      <c r="BC3035" s="235">
        <f t="shared" si="998"/>
        <v>0</v>
      </c>
      <c r="BG3035" s="210"/>
      <c r="BH3035" s="231"/>
      <c r="BI3035" s="15"/>
      <c r="BJ3035" s="232">
        <f t="shared" si="990"/>
        <v>0</v>
      </c>
      <c r="BK3035" s="235">
        <f t="shared" si="999"/>
        <v>0</v>
      </c>
      <c r="BM3035" s="109">
        <f t="shared" si="991"/>
        <v>-4.3400054318304457</v>
      </c>
      <c r="BN3035" s="213"/>
      <c r="BR3035" s="228"/>
      <c r="BS3035" s="311"/>
      <c r="BT3035" s="3"/>
      <c r="BU3035" s="213"/>
      <c r="BV3035" s="213"/>
      <c r="BW3035" s="291"/>
    </row>
    <row r="3036" spans="1:75" x14ac:dyDescent="0.2">
      <c r="A3036" s="210"/>
      <c r="B3036" s="211"/>
      <c r="C3036" s="848" t="str">
        <f ca="1">IF(ISERR(AVERAGE(INDIRECT("B"&amp;(ROW()-INT($B$1/2))):INDIRECT("B"&amp;(ROW()+INT($B$1/2))))),"",AVERAGE(INDIRECT("B"&amp;(ROW()-INT($B$1/2))):INDIRECT("B"&amp;(ROW()+INT($B$1/2)))))</f>
        <v/>
      </c>
      <c r="D3036" s="848">
        <f t="shared" si="985"/>
        <v>0</v>
      </c>
      <c r="E3036" s="275"/>
      <c r="F3036" s="15"/>
      <c r="G3036" s="3"/>
      <c r="H3036" s="3"/>
      <c r="I3036" s="3"/>
      <c r="J3036" s="3"/>
      <c r="K3036" s="3"/>
      <c r="L3036" s="554"/>
      <c r="M3036" s="545"/>
      <c r="N3036" s="546"/>
      <c r="O3036" s="5"/>
      <c r="P3036" s="216"/>
      <c r="Q3036" s="217"/>
      <c r="R3036" s="218"/>
      <c r="S3036" s="219">
        <f t="shared" si="1002"/>
        <v>0</v>
      </c>
      <c r="T3036" s="220">
        <f t="shared" si="1003"/>
        <v>0</v>
      </c>
      <c r="U3036" s="214">
        <f t="shared" si="1000"/>
        <v>0</v>
      </c>
      <c r="W3036" s="221"/>
      <c r="X3036" s="222"/>
      <c r="Y3036" s="222"/>
      <c r="Z3036" s="223"/>
      <c r="AA3036" s="222"/>
      <c r="AB3036" s="224"/>
      <c r="AC3036" s="225"/>
      <c r="AD3036" s="2">
        <f t="shared" si="987"/>
        <v>0</v>
      </c>
      <c r="AE3036" s="2">
        <f t="shared" si="988"/>
        <v>0</v>
      </c>
      <c r="AF3036" s="226"/>
      <c r="AG3036" s="219">
        <f t="shared" si="992"/>
        <v>0</v>
      </c>
      <c r="AH3036" s="234">
        <f t="shared" si="993"/>
        <v>0</v>
      </c>
      <c r="AI3036" s="214">
        <f t="shared" si="1001"/>
        <v>0</v>
      </c>
      <c r="AK3036" s="229">
        <f t="shared" si="994"/>
        <v>0</v>
      </c>
      <c r="AL3036" s="226"/>
      <c r="AM3036" s="15"/>
      <c r="AN3036" s="232" t="e">
        <f t="shared" si="995"/>
        <v>#DIV/0!</v>
      </c>
      <c r="AO3036" s="214">
        <f t="shared" si="989"/>
        <v>0</v>
      </c>
      <c r="AQ3036" s="210"/>
      <c r="AR3036" s="231"/>
      <c r="AS3036" s="15"/>
      <c r="AT3036" s="232">
        <f t="shared" si="996"/>
        <v>0</v>
      </c>
      <c r="AU3036" s="235">
        <f t="shared" si="997"/>
        <v>0</v>
      </c>
      <c r="AY3036" s="210"/>
      <c r="AZ3036" s="231"/>
      <c r="BA3036" s="15"/>
      <c r="BB3036" s="232">
        <f t="shared" si="986"/>
        <v>0</v>
      </c>
      <c r="BC3036" s="235">
        <f t="shared" si="998"/>
        <v>0</v>
      </c>
      <c r="BG3036" s="210"/>
      <c r="BH3036" s="231"/>
      <c r="BI3036" s="15"/>
      <c r="BJ3036" s="232">
        <f t="shared" si="990"/>
        <v>0</v>
      </c>
      <c r="BK3036" s="235">
        <f t="shared" si="999"/>
        <v>0</v>
      </c>
      <c r="BM3036" s="109">
        <f t="shared" si="991"/>
        <v>-4.3418377693281824</v>
      </c>
      <c r="BN3036" s="213"/>
      <c r="BR3036" s="228"/>
      <c r="BS3036" s="311"/>
      <c r="BT3036" s="3"/>
      <c r="BU3036" s="213"/>
      <c r="BV3036" s="213"/>
      <c r="BW3036" s="291"/>
    </row>
    <row r="3037" spans="1:75" x14ac:dyDescent="0.2">
      <c r="A3037" s="210"/>
      <c r="B3037" s="211"/>
      <c r="C3037" s="848" t="str">
        <f ca="1">IF(ISERR(AVERAGE(INDIRECT("B"&amp;(ROW()-INT($B$1/2))):INDIRECT("B"&amp;(ROW()+INT($B$1/2))))),"",AVERAGE(INDIRECT("B"&amp;(ROW()-INT($B$1/2))):INDIRECT("B"&amp;(ROW()+INT($B$1/2)))))</f>
        <v/>
      </c>
      <c r="D3037" s="848">
        <f t="shared" si="985"/>
        <v>0</v>
      </c>
      <c r="E3037" s="275"/>
      <c r="F3037" s="15"/>
      <c r="G3037" s="3"/>
      <c r="H3037" s="3"/>
      <c r="I3037" s="3"/>
      <c r="J3037" s="3"/>
      <c r="K3037" s="3"/>
      <c r="L3037" s="554"/>
      <c r="M3037" s="545"/>
      <c r="N3037" s="546"/>
      <c r="O3037" s="5"/>
      <c r="P3037" s="216"/>
      <c r="Q3037" s="217"/>
      <c r="R3037" s="218"/>
      <c r="S3037" s="219">
        <f t="shared" si="1002"/>
        <v>0</v>
      </c>
      <c r="T3037" s="220">
        <f t="shared" si="1003"/>
        <v>0</v>
      </c>
      <c r="U3037" s="214">
        <f t="shared" si="1000"/>
        <v>0</v>
      </c>
      <c r="W3037" s="221"/>
      <c r="X3037" s="222"/>
      <c r="Y3037" s="222"/>
      <c r="Z3037" s="223"/>
      <c r="AA3037" s="222"/>
      <c r="AB3037" s="224"/>
      <c r="AC3037" s="225"/>
      <c r="AD3037" s="2">
        <f t="shared" si="987"/>
        <v>0</v>
      </c>
      <c r="AE3037" s="2">
        <f t="shared" si="988"/>
        <v>0</v>
      </c>
      <c r="AF3037" s="226"/>
      <c r="AG3037" s="219">
        <f t="shared" si="992"/>
        <v>0</v>
      </c>
      <c r="AH3037" s="234">
        <f t="shared" si="993"/>
        <v>0</v>
      </c>
      <c r="AI3037" s="214">
        <f t="shared" si="1001"/>
        <v>0</v>
      </c>
      <c r="AK3037" s="229">
        <f t="shared" si="994"/>
        <v>0</v>
      </c>
      <c r="AL3037" s="226"/>
      <c r="AM3037" s="15"/>
      <c r="AN3037" s="232" t="e">
        <f t="shared" si="995"/>
        <v>#DIV/0!</v>
      </c>
      <c r="AO3037" s="214">
        <f t="shared" si="989"/>
        <v>0</v>
      </c>
      <c r="AQ3037" s="210"/>
      <c r="AR3037" s="231"/>
      <c r="AS3037" s="15"/>
      <c r="AT3037" s="232">
        <f t="shared" si="996"/>
        <v>0</v>
      </c>
      <c r="AU3037" s="235">
        <f t="shared" si="997"/>
        <v>0</v>
      </c>
      <c r="AY3037" s="210"/>
      <c r="AZ3037" s="231"/>
      <c r="BA3037" s="15"/>
      <c r="BB3037" s="232">
        <f t="shared" si="986"/>
        <v>0</v>
      </c>
      <c r="BC3037" s="235">
        <f t="shared" si="998"/>
        <v>0</v>
      </c>
      <c r="BG3037" s="210"/>
      <c r="BH3037" s="231"/>
      <c r="BI3037" s="15"/>
      <c r="BJ3037" s="232">
        <f t="shared" si="990"/>
        <v>0</v>
      </c>
      <c r="BK3037" s="235">
        <f t="shared" si="999"/>
        <v>0</v>
      </c>
      <c r="BM3037" s="109">
        <f t="shared" si="991"/>
        <v>-4.3436701068259191</v>
      </c>
      <c r="BN3037" s="213"/>
      <c r="BR3037" s="228"/>
      <c r="BS3037" s="311"/>
      <c r="BT3037" s="3"/>
      <c r="BU3037" s="213"/>
      <c r="BV3037" s="213"/>
      <c r="BW3037" s="291"/>
    </row>
    <row r="3038" spans="1:75" x14ac:dyDescent="0.2">
      <c r="A3038" s="210"/>
      <c r="B3038" s="211"/>
      <c r="C3038" s="848" t="str">
        <f ca="1">IF(ISERR(AVERAGE(INDIRECT("B"&amp;(ROW()-INT($B$1/2))):INDIRECT("B"&amp;(ROW()+INT($B$1/2))))),"",AVERAGE(INDIRECT("B"&amp;(ROW()-INT($B$1/2))):INDIRECT("B"&amp;(ROW()+INT($B$1/2)))))</f>
        <v/>
      </c>
      <c r="D3038" s="848">
        <f t="shared" si="985"/>
        <v>0</v>
      </c>
      <c r="E3038" s="275"/>
      <c r="F3038" s="15"/>
      <c r="G3038" s="3"/>
      <c r="H3038" s="3"/>
      <c r="I3038" s="3"/>
      <c r="J3038" s="3"/>
      <c r="K3038" s="3"/>
      <c r="L3038" s="554"/>
      <c r="M3038" s="545"/>
      <c r="N3038" s="546"/>
      <c r="O3038" s="5"/>
      <c r="P3038" s="216"/>
      <c r="Q3038" s="217"/>
      <c r="R3038" s="218"/>
      <c r="S3038" s="219">
        <f t="shared" si="1002"/>
        <v>0</v>
      </c>
      <c r="T3038" s="220">
        <f t="shared" si="1003"/>
        <v>0</v>
      </c>
      <c r="U3038" s="214">
        <f t="shared" si="1000"/>
        <v>0</v>
      </c>
      <c r="W3038" s="221"/>
      <c r="X3038" s="222"/>
      <c r="Y3038" s="222"/>
      <c r="Z3038" s="223"/>
      <c r="AA3038" s="222"/>
      <c r="AB3038" s="224"/>
      <c r="AC3038" s="225"/>
      <c r="AD3038" s="2">
        <f t="shared" si="987"/>
        <v>0</v>
      </c>
      <c r="AE3038" s="2">
        <f t="shared" si="988"/>
        <v>0</v>
      </c>
      <c r="AF3038" s="226"/>
      <c r="AG3038" s="219">
        <f t="shared" si="992"/>
        <v>0</v>
      </c>
      <c r="AH3038" s="234">
        <f t="shared" si="993"/>
        <v>0</v>
      </c>
      <c r="AI3038" s="214">
        <f t="shared" si="1001"/>
        <v>0</v>
      </c>
      <c r="AK3038" s="229">
        <f t="shared" si="994"/>
        <v>0</v>
      </c>
      <c r="AL3038" s="226"/>
      <c r="AM3038" s="15"/>
      <c r="AN3038" s="232" t="e">
        <f t="shared" si="995"/>
        <v>#DIV/0!</v>
      </c>
      <c r="AO3038" s="214">
        <f t="shared" si="989"/>
        <v>0</v>
      </c>
      <c r="AQ3038" s="210"/>
      <c r="AR3038" s="231"/>
      <c r="AS3038" s="15"/>
      <c r="AT3038" s="232">
        <f t="shared" si="996"/>
        <v>0</v>
      </c>
      <c r="AU3038" s="235">
        <f t="shared" si="997"/>
        <v>0</v>
      </c>
      <c r="AY3038" s="210"/>
      <c r="AZ3038" s="231"/>
      <c r="BA3038" s="15"/>
      <c r="BB3038" s="232">
        <f t="shared" si="986"/>
        <v>0</v>
      </c>
      <c r="BC3038" s="235">
        <f t="shared" si="998"/>
        <v>0</v>
      </c>
      <c r="BG3038" s="210"/>
      <c r="BH3038" s="231"/>
      <c r="BI3038" s="15"/>
      <c r="BJ3038" s="232">
        <f t="shared" si="990"/>
        <v>0</v>
      </c>
      <c r="BK3038" s="235">
        <f t="shared" si="999"/>
        <v>0</v>
      </c>
      <c r="BM3038" s="109">
        <f t="shared" si="991"/>
        <v>-4.3455024443236558</v>
      </c>
      <c r="BN3038" s="213"/>
      <c r="BR3038" s="228"/>
      <c r="BS3038" s="311"/>
      <c r="BT3038" s="3"/>
      <c r="BU3038" s="213"/>
      <c r="BV3038" s="213"/>
      <c r="BW3038" s="291"/>
    </row>
    <row r="3039" spans="1:75" x14ac:dyDescent="0.2">
      <c r="A3039" s="210"/>
      <c r="B3039" s="211"/>
      <c r="C3039" s="848" t="str">
        <f ca="1">IF(ISERR(AVERAGE(INDIRECT("B"&amp;(ROW()-INT($B$1/2))):INDIRECT("B"&amp;(ROW()+INT($B$1/2))))),"",AVERAGE(INDIRECT("B"&amp;(ROW()-INT($B$1/2))):INDIRECT("B"&amp;(ROW()+INT($B$1/2)))))</f>
        <v/>
      </c>
      <c r="D3039" s="848">
        <f t="shared" si="985"/>
        <v>0</v>
      </c>
      <c r="E3039" s="275"/>
      <c r="F3039" s="15"/>
      <c r="G3039" s="3"/>
      <c r="H3039" s="3"/>
      <c r="I3039" s="3"/>
      <c r="J3039" s="3"/>
      <c r="K3039" s="3"/>
      <c r="L3039" s="554"/>
      <c r="M3039" s="545"/>
      <c r="N3039" s="546"/>
      <c r="O3039" s="5"/>
      <c r="P3039" s="216"/>
      <c r="Q3039" s="217"/>
      <c r="R3039" s="218"/>
      <c r="S3039" s="219">
        <f t="shared" si="1002"/>
        <v>0</v>
      </c>
      <c r="T3039" s="220">
        <f t="shared" si="1003"/>
        <v>0</v>
      </c>
      <c r="U3039" s="214">
        <f t="shared" si="1000"/>
        <v>0</v>
      </c>
      <c r="W3039" s="221"/>
      <c r="X3039" s="222"/>
      <c r="Y3039" s="222"/>
      <c r="Z3039" s="223"/>
      <c r="AA3039" s="222"/>
      <c r="AB3039" s="224"/>
      <c r="AC3039" s="225"/>
      <c r="AD3039" s="2">
        <f t="shared" si="987"/>
        <v>0</v>
      </c>
      <c r="AE3039" s="2">
        <f t="shared" si="988"/>
        <v>0</v>
      </c>
      <c r="AF3039" s="226"/>
      <c r="AG3039" s="219">
        <f t="shared" si="992"/>
        <v>0</v>
      </c>
      <c r="AH3039" s="234">
        <f t="shared" si="993"/>
        <v>0</v>
      </c>
      <c r="AI3039" s="214">
        <f t="shared" si="1001"/>
        <v>0</v>
      </c>
      <c r="AK3039" s="229">
        <f t="shared" si="994"/>
        <v>0</v>
      </c>
      <c r="AL3039" s="226"/>
      <c r="AM3039" s="15"/>
      <c r="AN3039" s="232" t="e">
        <f t="shared" si="995"/>
        <v>#DIV/0!</v>
      </c>
      <c r="AO3039" s="214">
        <f t="shared" si="989"/>
        <v>0</v>
      </c>
      <c r="AQ3039" s="210"/>
      <c r="AR3039" s="231"/>
      <c r="AS3039" s="15"/>
      <c r="AT3039" s="232">
        <f t="shared" si="996"/>
        <v>0</v>
      </c>
      <c r="AU3039" s="235">
        <f t="shared" si="997"/>
        <v>0</v>
      </c>
      <c r="AY3039" s="210"/>
      <c r="AZ3039" s="231"/>
      <c r="BA3039" s="15"/>
      <c r="BB3039" s="232">
        <f t="shared" si="986"/>
        <v>0</v>
      </c>
      <c r="BC3039" s="235">
        <f t="shared" si="998"/>
        <v>0</v>
      </c>
      <c r="BG3039" s="210"/>
      <c r="BH3039" s="231"/>
      <c r="BI3039" s="15"/>
      <c r="BJ3039" s="232">
        <f t="shared" si="990"/>
        <v>0</v>
      </c>
      <c r="BK3039" s="235">
        <f t="shared" si="999"/>
        <v>0</v>
      </c>
      <c r="BM3039" s="109">
        <f t="shared" si="991"/>
        <v>-4.3473347818213925</v>
      </c>
      <c r="BN3039" s="213"/>
      <c r="BR3039" s="228"/>
      <c r="BS3039" s="311"/>
      <c r="BT3039" s="3"/>
      <c r="BU3039" s="213"/>
      <c r="BV3039" s="213"/>
      <c r="BW3039" s="291"/>
    </row>
    <row r="3040" spans="1:75" x14ac:dyDescent="0.2">
      <c r="A3040" s="210"/>
      <c r="B3040" s="211"/>
      <c r="C3040" s="848" t="str">
        <f ca="1">IF(ISERR(AVERAGE(INDIRECT("B"&amp;(ROW()-INT($B$1/2))):INDIRECT("B"&amp;(ROW()+INT($B$1/2))))),"",AVERAGE(INDIRECT("B"&amp;(ROW()-INT($B$1/2))):INDIRECT("B"&amp;(ROW()+INT($B$1/2)))))</f>
        <v/>
      </c>
      <c r="D3040" s="848">
        <f t="shared" si="985"/>
        <v>0</v>
      </c>
      <c r="E3040" s="275"/>
      <c r="F3040" s="15"/>
      <c r="G3040" s="3"/>
      <c r="H3040" s="3"/>
      <c r="I3040" s="3"/>
      <c r="J3040" s="3"/>
      <c r="K3040" s="3"/>
      <c r="L3040" s="554"/>
      <c r="M3040" s="545"/>
      <c r="N3040" s="546"/>
      <c r="O3040" s="5"/>
      <c r="P3040" s="216"/>
      <c r="Q3040" s="217"/>
      <c r="R3040" s="218"/>
      <c r="S3040" s="219">
        <f t="shared" si="1002"/>
        <v>0</v>
      </c>
      <c r="T3040" s="220">
        <f t="shared" si="1003"/>
        <v>0</v>
      </c>
      <c r="U3040" s="214">
        <f t="shared" si="1000"/>
        <v>0</v>
      </c>
      <c r="W3040" s="221"/>
      <c r="X3040" s="222"/>
      <c r="Y3040" s="222"/>
      <c r="Z3040" s="223"/>
      <c r="AA3040" s="222"/>
      <c r="AB3040" s="224"/>
      <c r="AC3040" s="225"/>
      <c r="AD3040" s="2">
        <f t="shared" si="987"/>
        <v>0</v>
      </c>
      <c r="AE3040" s="2">
        <f t="shared" si="988"/>
        <v>0</v>
      </c>
      <c r="AF3040" s="226"/>
      <c r="AG3040" s="219">
        <f t="shared" si="992"/>
        <v>0</v>
      </c>
      <c r="AH3040" s="234">
        <f t="shared" si="993"/>
        <v>0</v>
      </c>
      <c r="AI3040" s="214">
        <f t="shared" si="1001"/>
        <v>0</v>
      </c>
      <c r="AK3040" s="229">
        <f t="shared" si="994"/>
        <v>0</v>
      </c>
      <c r="AL3040" s="226"/>
      <c r="AM3040" s="15"/>
      <c r="AN3040" s="232" t="e">
        <f t="shared" si="995"/>
        <v>#DIV/0!</v>
      </c>
      <c r="AO3040" s="214">
        <f t="shared" si="989"/>
        <v>0</v>
      </c>
      <c r="AQ3040" s="210"/>
      <c r="AR3040" s="231"/>
      <c r="AS3040" s="15"/>
      <c r="AT3040" s="232">
        <f t="shared" si="996"/>
        <v>0</v>
      </c>
      <c r="AU3040" s="235">
        <f t="shared" si="997"/>
        <v>0</v>
      </c>
      <c r="AY3040" s="210"/>
      <c r="AZ3040" s="231"/>
      <c r="BA3040" s="15"/>
      <c r="BB3040" s="232">
        <f t="shared" si="986"/>
        <v>0</v>
      </c>
      <c r="BC3040" s="235">
        <f t="shared" si="998"/>
        <v>0</v>
      </c>
      <c r="BG3040" s="210"/>
      <c r="BH3040" s="231"/>
      <c r="BI3040" s="15"/>
      <c r="BJ3040" s="232">
        <f t="shared" si="990"/>
        <v>0</v>
      </c>
      <c r="BK3040" s="235">
        <f t="shared" si="999"/>
        <v>0</v>
      </c>
      <c r="BM3040" s="109">
        <f t="shared" si="991"/>
        <v>-4.3491671193191292</v>
      </c>
      <c r="BN3040" s="213"/>
      <c r="BR3040" s="228"/>
      <c r="BS3040" s="311"/>
      <c r="BT3040" s="3"/>
      <c r="BU3040" s="213"/>
      <c r="BV3040" s="213"/>
      <c r="BW3040" s="291"/>
    </row>
    <row r="3041" spans="1:75" x14ac:dyDescent="0.2">
      <c r="A3041" s="210"/>
      <c r="B3041" s="211"/>
      <c r="C3041" s="848" t="str">
        <f ca="1">IF(ISERR(AVERAGE(INDIRECT("B"&amp;(ROW()-INT($B$1/2))):INDIRECT("B"&amp;(ROW()+INT($B$1/2))))),"",AVERAGE(INDIRECT("B"&amp;(ROW()-INT($B$1/2))):INDIRECT("B"&amp;(ROW()+INT($B$1/2)))))</f>
        <v/>
      </c>
      <c r="D3041" s="848">
        <f t="shared" si="985"/>
        <v>0</v>
      </c>
      <c r="E3041" s="275"/>
      <c r="F3041" s="15"/>
      <c r="G3041" s="3"/>
      <c r="H3041" s="3"/>
      <c r="I3041" s="3"/>
      <c r="J3041" s="3"/>
      <c r="K3041" s="3"/>
      <c r="L3041" s="554"/>
      <c r="M3041" s="545"/>
      <c r="N3041" s="546"/>
      <c r="O3041" s="5"/>
      <c r="P3041" s="216"/>
      <c r="Q3041" s="217"/>
      <c r="R3041" s="218"/>
      <c r="S3041" s="219">
        <f t="shared" si="1002"/>
        <v>0</v>
      </c>
      <c r="T3041" s="220">
        <f t="shared" si="1003"/>
        <v>0</v>
      </c>
      <c r="U3041" s="214">
        <f t="shared" si="1000"/>
        <v>0</v>
      </c>
      <c r="W3041" s="221"/>
      <c r="X3041" s="222"/>
      <c r="Y3041" s="222"/>
      <c r="Z3041" s="223"/>
      <c r="AA3041" s="222"/>
      <c r="AB3041" s="224"/>
      <c r="AC3041" s="225"/>
      <c r="AD3041" s="2">
        <f t="shared" si="987"/>
        <v>0</v>
      </c>
      <c r="AE3041" s="2">
        <f t="shared" si="988"/>
        <v>0</v>
      </c>
      <c r="AF3041" s="226"/>
      <c r="AG3041" s="219">
        <f t="shared" si="992"/>
        <v>0</v>
      </c>
      <c r="AH3041" s="234">
        <f t="shared" si="993"/>
        <v>0</v>
      </c>
      <c r="AI3041" s="214">
        <f t="shared" si="1001"/>
        <v>0</v>
      </c>
      <c r="AK3041" s="229">
        <f t="shared" si="994"/>
        <v>0</v>
      </c>
      <c r="AL3041" s="226"/>
      <c r="AM3041" s="15"/>
      <c r="AN3041" s="232" t="e">
        <f t="shared" si="995"/>
        <v>#DIV/0!</v>
      </c>
      <c r="AO3041" s="214">
        <f t="shared" si="989"/>
        <v>0</v>
      </c>
      <c r="AQ3041" s="210"/>
      <c r="AR3041" s="231"/>
      <c r="AS3041" s="15"/>
      <c r="AT3041" s="232">
        <f t="shared" si="996"/>
        <v>0</v>
      </c>
      <c r="AU3041" s="235">
        <f t="shared" si="997"/>
        <v>0</v>
      </c>
      <c r="AY3041" s="210"/>
      <c r="AZ3041" s="231"/>
      <c r="BA3041" s="15"/>
      <c r="BB3041" s="232">
        <f t="shared" si="986"/>
        <v>0</v>
      </c>
      <c r="BC3041" s="235">
        <f t="shared" si="998"/>
        <v>0</v>
      </c>
      <c r="BG3041" s="210"/>
      <c r="BH3041" s="231"/>
      <c r="BI3041" s="15"/>
      <c r="BJ3041" s="232">
        <f t="shared" si="990"/>
        <v>0</v>
      </c>
      <c r="BK3041" s="235">
        <f t="shared" si="999"/>
        <v>0</v>
      </c>
      <c r="BM3041" s="109">
        <f t="shared" si="991"/>
        <v>-4.350999456816866</v>
      </c>
      <c r="BN3041" s="213"/>
      <c r="BR3041" s="228"/>
      <c r="BS3041" s="311"/>
      <c r="BT3041" s="3"/>
      <c r="BU3041" s="213"/>
      <c r="BV3041" s="213"/>
      <c r="BW3041" s="291"/>
    </row>
    <row r="3042" spans="1:75" x14ac:dyDescent="0.2">
      <c r="A3042" s="210"/>
      <c r="B3042" s="211"/>
      <c r="C3042" s="848" t="str">
        <f ca="1">IF(ISERR(AVERAGE(INDIRECT("B"&amp;(ROW()-INT($B$1/2))):INDIRECT("B"&amp;(ROW()+INT($B$1/2))))),"",AVERAGE(INDIRECT("B"&amp;(ROW()-INT($B$1/2))):INDIRECT("B"&amp;(ROW()+INT($B$1/2)))))</f>
        <v/>
      </c>
      <c r="D3042" s="848">
        <f t="shared" si="985"/>
        <v>0</v>
      </c>
      <c r="E3042" s="275"/>
      <c r="F3042" s="15"/>
      <c r="G3042" s="3"/>
      <c r="H3042" s="3"/>
      <c r="I3042" s="3"/>
      <c r="J3042" s="3"/>
      <c r="K3042" s="3"/>
      <c r="L3042" s="554"/>
      <c r="M3042" s="545"/>
      <c r="N3042" s="546"/>
      <c r="O3042" s="5"/>
      <c r="P3042" s="216"/>
      <c r="Q3042" s="217"/>
      <c r="R3042" s="218"/>
      <c r="S3042" s="219">
        <f t="shared" si="1002"/>
        <v>0</v>
      </c>
      <c r="T3042" s="220">
        <f t="shared" si="1003"/>
        <v>0</v>
      </c>
      <c r="U3042" s="214">
        <f t="shared" si="1000"/>
        <v>0</v>
      </c>
      <c r="W3042" s="221"/>
      <c r="X3042" s="222"/>
      <c r="Y3042" s="222"/>
      <c r="Z3042" s="223"/>
      <c r="AA3042" s="222"/>
      <c r="AB3042" s="224"/>
      <c r="AC3042" s="225"/>
      <c r="AD3042" s="2">
        <f t="shared" si="987"/>
        <v>0</v>
      </c>
      <c r="AE3042" s="2">
        <f t="shared" si="988"/>
        <v>0</v>
      </c>
      <c r="AF3042" s="226"/>
      <c r="AG3042" s="219">
        <f t="shared" si="992"/>
        <v>0</v>
      </c>
      <c r="AH3042" s="234">
        <f t="shared" si="993"/>
        <v>0</v>
      </c>
      <c r="AI3042" s="214">
        <f t="shared" si="1001"/>
        <v>0</v>
      </c>
      <c r="AK3042" s="229">
        <f t="shared" si="994"/>
        <v>0</v>
      </c>
      <c r="AL3042" s="226"/>
      <c r="AM3042" s="15"/>
      <c r="AN3042" s="232" t="e">
        <f t="shared" si="995"/>
        <v>#DIV/0!</v>
      </c>
      <c r="AO3042" s="214">
        <f t="shared" si="989"/>
        <v>0</v>
      </c>
      <c r="AQ3042" s="210"/>
      <c r="AR3042" s="231"/>
      <c r="AS3042" s="15"/>
      <c r="AT3042" s="232">
        <f t="shared" si="996"/>
        <v>0</v>
      </c>
      <c r="AU3042" s="235">
        <f t="shared" si="997"/>
        <v>0</v>
      </c>
      <c r="AY3042" s="210"/>
      <c r="AZ3042" s="231"/>
      <c r="BA3042" s="15"/>
      <c r="BB3042" s="232">
        <f t="shared" si="986"/>
        <v>0</v>
      </c>
      <c r="BC3042" s="235">
        <f t="shared" si="998"/>
        <v>0</v>
      </c>
      <c r="BG3042" s="210"/>
      <c r="BH3042" s="231"/>
      <c r="BI3042" s="15"/>
      <c r="BJ3042" s="232">
        <f t="shared" si="990"/>
        <v>0</v>
      </c>
      <c r="BK3042" s="235">
        <f t="shared" si="999"/>
        <v>0</v>
      </c>
      <c r="BM3042" s="109">
        <f t="shared" si="991"/>
        <v>-4.3528317943146027</v>
      </c>
      <c r="BN3042" s="213"/>
      <c r="BR3042" s="228"/>
      <c r="BS3042" s="311"/>
      <c r="BT3042" s="3"/>
      <c r="BU3042" s="213"/>
      <c r="BV3042" s="213"/>
      <c r="BW3042" s="291"/>
    </row>
    <row r="3043" spans="1:75" x14ac:dyDescent="0.2">
      <c r="A3043" s="210"/>
      <c r="B3043" s="211"/>
      <c r="C3043" s="848" t="str">
        <f ca="1">IF(ISERR(AVERAGE(INDIRECT("B"&amp;(ROW()-INT($B$1/2))):INDIRECT("B"&amp;(ROW()+INT($B$1/2))))),"",AVERAGE(INDIRECT("B"&amp;(ROW()-INT($B$1/2))):INDIRECT("B"&amp;(ROW()+INT($B$1/2)))))</f>
        <v/>
      </c>
      <c r="D3043" s="848">
        <f t="shared" si="985"/>
        <v>0</v>
      </c>
      <c r="E3043" s="275"/>
      <c r="F3043" s="15"/>
      <c r="G3043" s="3"/>
      <c r="H3043" s="3"/>
      <c r="I3043" s="3"/>
      <c r="J3043" s="3"/>
      <c r="K3043" s="3"/>
      <c r="L3043" s="554"/>
      <c r="M3043" s="545"/>
      <c r="N3043" s="546"/>
      <c r="O3043" s="5"/>
      <c r="P3043" s="216"/>
      <c r="Q3043" s="217"/>
      <c r="R3043" s="218"/>
      <c r="S3043" s="219">
        <f t="shared" si="1002"/>
        <v>0</v>
      </c>
      <c r="T3043" s="220">
        <f t="shared" si="1003"/>
        <v>0</v>
      </c>
      <c r="U3043" s="214">
        <f t="shared" si="1000"/>
        <v>0</v>
      </c>
      <c r="W3043" s="221"/>
      <c r="X3043" s="222"/>
      <c r="Y3043" s="222"/>
      <c r="Z3043" s="223"/>
      <c r="AA3043" s="222"/>
      <c r="AB3043" s="224"/>
      <c r="AC3043" s="225"/>
      <c r="AD3043" s="2">
        <f t="shared" si="987"/>
        <v>0</v>
      </c>
      <c r="AE3043" s="2">
        <f t="shared" si="988"/>
        <v>0</v>
      </c>
      <c r="AF3043" s="226"/>
      <c r="AG3043" s="219">
        <f t="shared" si="992"/>
        <v>0</v>
      </c>
      <c r="AH3043" s="234">
        <f t="shared" si="993"/>
        <v>0</v>
      </c>
      <c r="AI3043" s="214">
        <f t="shared" si="1001"/>
        <v>0</v>
      </c>
      <c r="AK3043" s="229">
        <f t="shared" si="994"/>
        <v>0</v>
      </c>
      <c r="AL3043" s="226"/>
      <c r="AM3043" s="15"/>
      <c r="AN3043" s="232" t="e">
        <f t="shared" si="995"/>
        <v>#DIV/0!</v>
      </c>
      <c r="AO3043" s="214">
        <f t="shared" si="989"/>
        <v>0</v>
      </c>
      <c r="AQ3043" s="210"/>
      <c r="AR3043" s="231"/>
      <c r="AS3043" s="15"/>
      <c r="AT3043" s="232">
        <f t="shared" si="996"/>
        <v>0</v>
      </c>
      <c r="AU3043" s="235">
        <f t="shared" si="997"/>
        <v>0</v>
      </c>
      <c r="AY3043" s="210"/>
      <c r="AZ3043" s="231"/>
      <c r="BA3043" s="15"/>
      <c r="BB3043" s="232">
        <f t="shared" si="986"/>
        <v>0</v>
      </c>
      <c r="BC3043" s="235">
        <f t="shared" si="998"/>
        <v>0</v>
      </c>
      <c r="BG3043" s="210"/>
      <c r="BH3043" s="231"/>
      <c r="BI3043" s="15"/>
      <c r="BJ3043" s="232">
        <f t="shared" si="990"/>
        <v>0</v>
      </c>
      <c r="BK3043" s="235">
        <f t="shared" si="999"/>
        <v>0</v>
      </c>
      <c r="BM3043" s="109">
        <f t="shared" si="991"/>
        <v>-4.3546641318123394</v>
      </c>
      <c r="BN3043" s="213"/>
      <c r="BR3043" s="228"/>
      <c r="BS3043" s="311"/>
      <c r="BT3043" s="3"/>
      <c r="BU3043" s="213"/>
      <c r="BV3043" s="213"/>
      <c r="BW3043" s="291"/>
    </row>
    <row r="3044" spans="1:75" x14ac:dyDescent="0.2">
      <c r="A3044" s="210"/>
      <c r="B3044" s="211"/>
      <c r="C3044" s="848" t="str">
        <f ca="1">IF(ISERR(AVERAGE(INDIRECT("B"&amp;(ROW()-INT($B$1/2))):INDIRECT("B"&amp;(ROW()+INT($B$1/2))))),"",AVERAGE(INDIRECT("B"&amp;(ROW()-INT($B$1/2))):INDIRECT("B"&amp;(ROW()+INT($B$1/2)))))</f>
        <v/>
      </c>
      <c r="D3044" s="848">
        <f t="shared" si="985"/>
        <v>0</v>
      </c>
      <c r="E3044" s="275"/>
      <c r="F3044" s="15"/>
      <c r="G3044" s="3"/>
      <c r="H3044" s="3"/>
      <c r="I3044" s="3"/>
      <c r="J3044" s="3"/>
      <c r="K3044" s="3"/>
      <c r="L3044" s="554"/>
      <c r="M3044" s="545"/>
      <c r="N3044" s="546"/>
      <c r="O3044" s="5"/>
      <c r="P3044" s="216"/>
      <c r="Q3044" s="217"/>
      <c r="R3044" s="218"/>
      <c r="S3044" s="219">
        <f t="shared" si="1002"/>
        <v>0</v>
      </c>
      <c r="T3044" s="220">
        <f t="shared" si="1003"/>
        <v>0</v>
      </c>
      <c r="U3044" s="214">
        <f t="shared" si="1000"/>
        <v>0</v>
      </c>
      <c r="W3044" s="221"/>
      <c r="X3044" s="222"/>
      <c r="Y3044" s="222"/>
      <c r="Z3044" s="223"/>
      <c r="AA3044" s="222"/>
      <c r="AB3044" s="224"/>
      <c r="AC3044" s="225"/>
      <c r="AD3044" s="2">
        <f t="shared" si="987"/>
        <v>0</v>
      </c>
      <c r="AE3044" s="2">
        <f t="shared" si="988"/>
        <v>0</v>
      </c>
      <c r="AF3044" s="226"/>
      <c r="AG3044" s="219">
        <f t="shared" si="992"/>
        <v>0</v>
      </c>
      <c r="AH3044" s="234">
        <f t="shared" si="993"/>
        <v>0</v>
      </c>
      <c r="AI3044" s="214">
        <f t="shared" si="1001"/>
        <v>0</v>
      </c>
      <c r="AK3044" s="229">
        <f t="shared" si="994"/>
        <v>0</v>
      </c>
      <c r="AL3044" s="226"/>
      <c r="AM3044" s="15"/>
      <c r="AN3044" s="232" t="e">
        <f t="shared" si="995"/>
        <v>#DIV/0!</v>
      </c>
      <c r="AO3044" s="214">
        <f t="shared" si="989"/>
        <v>0</v>
      </c>
      <c r="AQ3044" s="210"/>
      <c r="AR3044" s="231"/>
      <c r="AS3044" s="15"/>
      <c r="AT3044" s="232">
        <f t="shared" si="996"/>
        <v>0</v>
      </c>
      <c r="AU3044" s="235">
        <f t="shared" si="997"/>
        <v>0</v>
      </c>
      <c r="AY3044" s="210"/>
      <c r="AZ3044" s="231"/>
      <c r="BA3044" s="15"/>
      <c r="BB3044" s="232">
        <f t="shared" si="986"/>
        <v>0</v>
      </c>
      <c r="BC3044" s="235">
        <f t="shared" si="998"/>
        <v>0</v>
      </c>
      <c r="BG3044" s="210"/>
      <c r="BH3044" s="231"/>
      <c r="BI3044" s="15"/>
      <c r="BJ3044" s="232">
        <f t="shared" si="990"/>
        <v>0</v>
      </c>
      <c r="BK3044" s="235">
        <f t="shared" si="999"/>
        <v>0</v>
      </c>
      <c r="BM3044" s="109">
        <f t="shared" si="991"/>
        <v>-4.3564964693100761</v>
      </c>
      <c r="BN3044" s="213"/>
      <c r="BR3044" s="228"/>
      <c r="BS3044" s="311"/>
      <c r="BT3044" s="3"/>
      <c r="BU3044" s="213"/>
      <c r="BV3044" s="213"/>
      <c r="BW3044" s="291"/>
    </row>
    <row r="3045" spans="1:75" x14ac:dyDescent="0.2">
      <c r="A3045" s="210"/>
      <c r="B3045" s="211"/>
      <c r="C3045" s="848" t="str">
        <f ca="1">IF(ISERR(AVERAGE(INDIRECT("B"&amp;(ROW()-INT($B$1/2))):INDIRECT("B"&amp;(ROW()+INT($B$1/2))))),"",AVERAGE(INDIRECT("B"&amp;(ROW()-INT($B$1/2))):INDIRECT("B"&amp;(ROW()+INT($B$1/2)))))</f>
        <v/>
      </c>
      <c r="D3045" s="848">
        <f t="shared" si="985"/>
        <v>0</v>
      </c>
      <c r="E3045" s="275"/>
      <c r="F3045" s="15"/>
      <c r="G3045" s="3"/>
      <c r="H3045" s="3"/>
      <c r="I3045" s="3"/>
      <c r="J3045" s="3"/>
      <c r="K3045" s="3"/>
      <c r="L3045" s="554"/>
      <c r="M3045" s="545"/>
      <c r="N3045" s="546"/>
      <c r="O3045" s="5"/>
      <c r="P3045" s="216"/>
      <c r="Q3045" s="217"/>
      <c r="R3045" s="218"/>
      <c r="S3045" s="219">
        <f t="shared" si="1002"/>
        <v>0</v>
      </c>
      <c r="T3045" s="220">
        <f t="shared" si="1003"/>
        <v>0</v>
      </c>
      <c r="U3045" s="214">
        <f t="shared" si="1000"/>
        <v>0</v>
      </c>
      <c r="W3045" s="221"/>
      <c r="X3045" s="222"/>
      <c r="Y3045" s="222"/>
      <c r="Z3045" s="223"/>
      <c r="AA3045" s="222"/>
      <c r="AB3045" s="224"/>
      <c r="AC3045" s="225"/>
      <c r="AD3045" s="2">
        <f t="shared" si="987"/>
        <v>0</v>
      </c>
      <c r="AE3045" s="2">
        <f t="shared" si="988"/>
        <v>0</v>
      </c>
      <c r="AF3045" s="226"/>
      <c r="AG3045" s="219">
        <f t="shared" si="992"/>
        <v>0</v>
      </c>
      <c r="AH3045" s="234">
        <f t="shared" si="993"/>
        <v>0</v>
      </c>
      <c r="AI3045" s="214">
        <f t="shared" si="1001"/>
        <v>0</v>
      </c>
      <c r="AK3045" s="229">
        <f t="shared" si="994"/>
        <v>0</v>
      </c>
      <c r="AL3045" s="226"/>
      <c r="AM3045" s="15"/>
      <c r="AN3045" s="232" t="e">
        <f t="shared" si="995"/>
        <v>#DIV/0!</v>
      </c>
      <c r="AO3045" s="214">
        <f t="shared" si="989"/>
        <v>0</v>
      </c>
      <c r="AQ3045" s="210"/>
      <c r="AR3045" s="231"/>
      <c r="AS3045" s="15"/>
      <c r="AT3045" s="232">
        <f t="shared" si="996"/>
        <v>0</v>
      </c>
      <c r="AU3045" s="235">
        <f t="shared" si="997"/>
        <v>0</v>
      </c>
      <c r="AY3045" s="210"/>
      <c r="AZ3045" s="231"/>
      <c r="BA3045" s="15"/>
      <c r="BB3045" s="232">
        <f t="shared" si="986"/>
        <v>0</v>
      </c>
      <c r="BC3045" s="235">
        <f t="shared" si="998"/>
        <v>0</v>
      </c>
      <c r="BG3045" s="210"/>
      <c r="BH3045" s="231"/>
      <c r="BI3045" s="15"/>
      <c r="BJ3045" s="232">
        <f t="shared" si="990"/>
        <v>0</v>
      </c>
      <c r="BK3045" s="235">
        <f t="shared" si="999"/>
        <v>0</v>
      </c>
      <c r="BM3045" s="109">
        <f t="shared" si="991"/>
        <v>-4.3583288068078128</v>
      </c>
      <c r="BN3045" s="213"/>
      <c r="BR3045" s="228"/>
      <c r="BS3045" s="311"/>
      <c r="BT3045" s="3"/>
      <c r="BU3045" s="213"/>
      <c r="BV3045" s="213"/>
      <c r="BW3045" s="291"/>
    </row>
    <row r="3046" spans="1:75" x14ac:dyDescent="0.2">
      <c r="A3046" s="210"/>
      <c r="B3046" s="211"/>
      <c r="C3046" s="848" t="str">
        <f ca="1">IF(ISERR(AVERAGE(INDIRECT("B"&amp;(ROW()-INT($B$1/2))):INDIRECT("B"&amp;(ROW()+INT($B$1/2))))),"",AVERAGE(INDIRECT("B"&amp;(ROW()-INT($B$1/2))):INDIRECT("B"&amp;(ROW()+INT($B$1/2)))))</f>
        <v/>
      </c>
      <c r="D3046" s="848">
        <f t="shared" si="985"/>
        <v>0</v>
      </c>
      <c r="E3046" s="275"/>
      <c r="F3046" s="15"/>
      <c r="G3046" s="3"/>
      <c r="H3046" s="3"/>
      <c r="I3046" s="3"/>
      <c r="J3046" s="3"/>
      <c r="K3046" s="3"/>
      <c r="L3046" s="554"/>
      <c r="M3046" s="545"/>
      <c r="N3046" s="546"/>
      <c r="O3046" s="5"/>
      <c r="P3046" s="216"/>
      <c r="Q3046" s="217"/>
      <c r="R3046" s="218"/>
      <c r="S3046" s="219">
        <f t="shared" si="1002"/>
        <v>0</v>
      </c>
      <c r="T3046" s="220">
        <f t="shared" si="1003"/>
        <v>0</v>
      </c>
      <c r="U3046" s="214">
        <f t="shared" si="1000"/>
        <v>0</v>
      </c>
      <c r="W3046" s="221"/>
      <c r="X3046" s="222"/>
      <c r="Y3046" s="222"/>
      <c r="Z3046" s="223"/>
      <c r="AA3046" s="222"/>
      <c r="AB3046" s="224"/>
      <c r="AC3046" s="225"/>
      <c r="AD3046" s="2">
        <f t="shared" si="987"/>
        <v>0</v>
      </c>
      <c r="AE3046" s="2">
        <f t="shared" si="988"/>
        <v>0</v>
      </c>
      <c r="AF3046" s="226"/>
      <c r="AG3046" s="219">
        <f t="shared" si="992"/>
        <v>0</v>
      </c>
      <c r="AH3046" s="234">
        <f t="shared" si="993"/>
        <v>0</v>
      </c>
      <c r="AI3046" s="214">
        <f t="shared" si="1001"/>
        <v>0</v>
      </c>
      <c r="AK3046" s="229">
        <f t="shared" si="994"/>
        <v>0</v>
      </c>
      <c r="AL3046" s="226"/>
      <c r="AM3046" s="15"/>
      <c r="AN3046" s="232" t="e">
        <f t="shared" si="995"/>
        <v>#DIV/0!</v>
      </c>
      <c r="AO3046" s="214">
        <f t="shared" si="989"/>
        <v>0</v>
      </c>
      <c r="AQ3046" s="210"/>
      <c r="AR3046" s="231"/>
      <c r="AS3046" s="15"/>
      <c r="AT3046" s="232">
        <f t="shared" si="996"/>
        <v>0</v>
      </c>
      <c r="AU3046" s="235">
        <f t="shared" si="997"/>
        <v>0</v>
      </c>
      <c r="AY3046" s="210"/>
      <c r="AZ3046" s="231"/>
      <c r="BA3046" s="15"/>
      <c r="BB3046" s="232">
        <f t="shared" si="986"/>
        <v>0</v>
      </c>
      <c r="BC3046" s="235">
        <f t="shared" si="998"/>
        <v>0</v>
      </c>
      <c r="BG3046" s="210"/>
      <c r="BH3046" s="231"/>
      <c r="BI3046" s="15"/>
      <c r="BJ3046" s="232">
        <f t="shared" si="990"/>
        <v>0</v>
      </c>
      <c r="BK3046" s="235">
        <f t="shared" si="999"/>
        <v>0</v>
      </c>
      <c r="BM3046" s="109">
        <f t="shared" si="991"/>
        <v>-4.3601611443055495</v>
      </c>
      <c r="BN3046" s="213"/>
      <c r="BR3046" s="228"/>
      <c r="BS3046" s="311"/>
      <c r="BT3046" s="3"/>
      <c r="BU3046" s="213"/>
      <c r="BV3046" s="213"/>
      <c r="BW3046" s="291"/>
    </row>
    <row r="3047" spans="1:75" x14ac:dyDescent="0.2">
      <c r="A3047" s="210"/>
      <c r="B3047" s="211"/>
      <c r="C3047" s="848" t="str">
        <f ca="1">IF(ISERR(AVERAGE(INDIRECT("B"&amp;(ROW()-INT($B$1/2))):INDIRECT("B"&amp;(ROW()+INT($B$1/2))))),"",AVERAGE(INDIRECT("B"&amp;(ROW()-INT($B$1/2))):INDIRECT("B"&amp;(ROW()+INT($B$1/2)))))</f>
        <v/>
      </c>
      <c r="D3047" s="848">
        <f t="shared" si="985"/>
        <v>0</v>
      </c>
      <c r="E3047" s="275"/>
      <c r="F3047" s="15"/>
      <c r="G3047" s="3"/>
      <c r="H3047" s="3"/>
      <c r="I3047" s="3"/>
      <c r="J3047" s="3"/>
      <c r="K3047" s="3"/>
      <c r="L3047" s="554"/>
      <c r="M3047" s="545"/>
      <c r="N3047" s="546"/>
      <c r="O3047" s="5"/>
      <c r="P3047" s="216"/>
      <c r="Q3047" s="217"/>
      <c r="R3047" s="218"/>
      <c r="S3047" s="219">
        <f t="shared" si="1002"/>
        <v>0</v>
      </c>
      <c r="T3047" s="220">
        <f t="shared" si="1003"/>
        <v>0</v>
      </c>
      <c r="U3047" s="214">
        <f t="shared" si="1000"/>
        <v>0</v>
      </c>
      <c r="W3047" s="221"/>
      <c r="X3047" s="222"/>
      <c r="Y3047" s="222"/>
      <c r="Z3047" s="223"/>
      <c r="AA3047" s="222"/>
      <c r="AB3047" s="224"/>
      <c r="AC3047" s="225"/>
      <c r="AD3047" s="2">
        <f t="shared" si="987"/>
        <v>0</v>
      </c>
      <c r="AE3047" s="2">
        <f t="shared" si="988"/>
        <v>0</v>
      </c>
      <c r="AF3047" s="226"/>
      <c r="AG3047" s="219">
        <f t="shared" si="992"/>
        <v>0</v>
      </c>
      <c r="AH3047" s="234">
        <f t="shared" si="993"/>
        <v>0</v>
      </c>
      <c r="AI3047" s="214">
        <f t="shared" si="1001"/>
        <v>0</v>
      </c>
      <c r="AK3047" s="229">
        <f t="shared" si="994"/>
        <v>0</v>
      </c>
      <c r="AL3047" s="226"/>
      <c r="AM3047" s="15"/>
      <c r="AN3047" s="232" t="e">
        <f t="shared" si="995"/>
        <v>#DIV/0!</v>
      </c>
      <c r="AO3047" s="214">
        <f t="shared" si="989"/>
        <v>0</v>
      </c>
      <c r="AQ3047" s="210"/>
      <c r="AR3047" s="231"/>
      <c r="AS3047" s="15"/>
      <c r="AT3047" s="232">
        <f t="shared" si="996"/>
        <v>0</v>
      </c>
      <c r="AU3047" s="235">
        <f t="shared" si="997"/>
        <v>0</v>
      </c>
      <c r="AY3047" s="210"/>
      <c r="AZ3047" s="231"/>
      <c r="BA3047" s="15"/>
      <c r="BB3047" s="232">
        <f t="shared" si="986"/>
        <v>0</v>
      </c>
      <c r="BC3047" s="235">
        <f t="shared" si="998"/>
        <v>0</v>
      </c>
      <c r="BG3047" s="210"/>
      <c r="BH3047" s="231"/>
      <c r="BI3047" s="15"/>
      <c r="BJ3047" s="232">
        <f t="shared" si="990"/>
        <v>0</v>
      </c>
      <c r="BK3047" s="235">
        <f t="shared" si="999"/>
        <v>0</v>
      </c>
      <c r="BM3047" s="109">
        <f t="shared" si="991"/>
        <v>-4.3619934818032862</v>
      </c>
      <c r="BN3047" s="213"/>
      <c r="BR3047" s="228"/>
      <c r="BS3047" s="311"/>
      <c r="BT3047" s="3"/>
      <c r="BU3047" s="213"/>
      <c r="BV3047" s="213"/>
      <c r="BW3047" s="291"/>
    </row>
    <row r="3048" spans="1:75" x14ac:dyDescent="0.2">
      <c r="A3048" s="210"/>
      <c r="B3048" s="211"/>
      <c r="C3048" s="848" t="str">
        <f ca="1">IF(ISERR(AVERAGE(INDIRECT("B"&amp;(ROW()-INT($B$1/2))):INDIRECT("B"&amp;(ROW()+INT($B$1/2))))),"",AVERAGE(INDIRECT("B"&amp;(ROW()-INT($B$1/2))):INDIRECT("B"&amp;(ROW()+INT($B$1/2)))))</f>
        <v/>
      </c>
      <c r="D3048" s="848">
        <f t="shared" si="985"/>
        <v>0</v>
      </c>
      <c r="E3048" s="275"/>
      <c r="F3048" s="15"/>
      <c r="G3048" s="3"/>
      <c r="H3048" s="3"/>
      <c r="I3048" s="3"/>
      <c r="J3048" s="3"/>
      <c r="K3048" s="3"/>
      <c r="L3048" s="554"/>
      <c r="M3048" s="545"/>
      <c r="N3048" s="546"/>
      <c r="O3048" s="5"/>
      <c r="P3048" s="216"/>
      <c r="Q3048" s="217"/>
      <c r="R3048" s="218"/>
      <c r="S3048" s="219">
        <f t="shared" si="1002"/>
        <v>0</v>
      </c>
      <c r="T3048" s="220">
        <f t="shared" si="1003"/>
        <v>0</v>
      </c>
      <c r="U3048" s="214">
        <f t="shared" si="1000"/>
        <v>0</v>
      </c>
      <c r="W3048" s="221"/>
      <c r="X3048" s="222"/>
      <c r="Y3048" s="222"/>
      <c r="Z3048" s="223"/>
      <c r="AA3048" s="222"/>
      <c r="AB3048" s="224"/>
      <c r="AC3048" s="225"/>
      <c r="AD3048" s="2">
        <f t="shared" si="987"/>
        <v>0</v>
      </c>
      <c r="AE3048" s="2">
        <f t="shared" si="988"/>
        <v>0</v>
      </c>
      <c r="AF3048" s="226"/>
      <c r="AG3048" s="219">
        <f t="shared" si="992"/>
        <v>0</v>
      </c>
      <c r="AH3048" s="234">
        <f t="shared" si="993"/>
        <v>0</v>
      </c>
      <c r="AI3048" s="214">
        <f t="shared" si="1001"/>
        <v>0</v>
      </c>
      <c r="AK3048" s="229">
        <f t="shared" si="994"/>
        <v>0</v>
      </c>
      <c r="AL3048" s="226"/>
      <c r="AM3048" s="15"/>
      <c r="AN3048" s="232" t="e">
        <f t="shared" si="995"/>
        <v>#DIV/0!</v>
      </c>
      <c r="AO3048" s="214">
        <f t="shared" si="989"/>
        <v>0</v>
      </c>
      <c r="AQ3048" s="210"/>
      <c r="AR3048" s="231"/>
      <c r="AS3048" s="15"/>
      <c r="AT3048" s="232">
        <f t="shared" si="996"/>
        <v>0</v>
      </c>
      <c r="AU3048" s="235">
        <f t="shared" si="997"/>
        <v>0</v>
      </c>
      <c r="AY3048" s="210"/>
      <c r="AZ3048" s="231"/>
      <c r="BA3048" s="15"/>
      <c r="BB3048" s="232">
        <f t="shared" si="986"/>
        <v>0</v>
      </c>
      <c r="BC3048" s="235">
        <f t="shared" si="998"/>
        <v>0</v>
      </c>
      <c r="BG3048" s="210"/>
      <c r="BH3048" s="231"/>
      <c r="BI3048" s="15"/>
      <c r="BJ3048" s="232">
        <f t="shared" si="990"/>
        <v>0</v>
      </c>
      <c r="BK3048" s="235">
        <f t="shared" si="999"/>
        <v>0</v>
      </c>
      <c r="BM3048" s="109">
        <f t="shared" si="991"/>
        <v>-4.3638258193010229</v>
      </c>
      <c r="BN3048" s="213"/>
      <c r="BR3048" s="228"/>
      <c r="BS3048" s="311"/>
      <c r="BT3048" s="3"/>
      <c r="BU3048" s="213"/>
      <c r="BV3048" s="213"/>
      <c r="BW3048" s="291"/>
    </row>
    <row r="3049" spans="1:75" x14ac:dyDescent="0.2">
      <c r="A3049" s="210"/>
      <c r="B3049" s="211"/>
      <c r="C3049" s="848" t="str">
        <f ca="1">IF(ISERR(AVERAGE(INDIRECT("B"&amp;(ROW()-INT($B$1/2))):INDIRECT("B"&amp;(ROW()+INT($B$1/2))))),"",AVERAGE(INDIRECT("B"&amp;(ROW()-INT($B$1/2))):INDIRECT("B"&amp;(ROW()+INT($B$1/2)))))</f>
        <v/>
      </c>
      <c r="D3049" s="848">
        <f t="shared" si="985"/>
        <v>0</v>
      </c>
      <c r="E3049" s="275"/>
      <c r="F3049" s="15"/>
      <c r="G3049" s="3"/>
      <c r="H3049" s="3"/>
      <c r="I3049" s="3"/>
      <c r="J3049" s="3"/>
      <c r="K3049" s="3"/>
      <c r="L3049" s="554"/>
      <c r="M3049" s="545"/>
      <c r="N3049" s="546"/>
      <c r="O3049" s="5"/>
      <c r="P3049" s="216"/>
      <c r="Q3049" s="217"/>
      <c r="R3049" s="218"/>
      <c r="S3049" s="219">
        <f t="shared" si="1002"/>
        <v>0</v>
      </c>
      <c r="T3049" s="220">
        <f t="shared" si="1003"/>
        <v>0</v>
      </c>
      <c r="U3049" s="214">
        <f t="shared" si="1000"/>
        <v>0</v>
      </c>
      <c r="W3049" s="221"/>
      <c r="X3049" s="222"/>
      <c r="Y3049" s="222"/>
      <c r="Z3049" s="223"/>
      <c r="AA3049" s="222"/>
      <c r="AB3049" s="224"/>
      <c r="AC3049" s="225"/>
      <c r="AD3049" s="2">
        <f t="shared" si="987"/>
        <v>0</v>
      </c>
      <c r="AE3049" s="2">
        <f t="shared" si="988"/>
        <v>0</v>
      </c>
      <c r="AF3049" s="226"/>
      <c r="AG3049" s="219">
        <f t="shared" si="992"/>
        <v>0</v>
      </c>
      <c r="AH3049" s="234">
        <f t="shared" si="993"/>
        <v>0</v>
      </c>
      <c r="AI3049" s="214">
        <f t="shared" si="1001"/>
        <v>0</v>
      </c>
      <c r="AK3049" s="229">
        <f t="shared" si="994"/>
        <v>0</v>
      </c>
      <c r="AL3049" s="226"/>
      <c r="AM3049" s="15"/>
      <c r="AN3049" s="232" t="e">
        <f t="shared" si="995"/>
        <v>#DIV/0!</v>
      </c>
      <c r="AO3049" s="214">
        <f t="shared" si="989"/>
        <v>0</v>
      </c>
      <c r="AQ3049" s="210"/>
      <c r="AR3049" s="231"/>
      <c r="AS3049" s="15"/>
      <c r="AT3049" s="232">
        <f t="shared" si="996"/>
        <v>0</v>
      </c>
      <c r="AU3049" s="235">
        <f t="shared" si="997"/>
        <v>0</v>
      </c>
      <c r="AY3049" s="210"/>
      <c r="AZ3049" s="231"/>
      <c r="BA3049" s="15"/>
      <c r="BB3049" s="232">
        <f t="shared" si="986"/>
        <v>0</v>
      </c>
      <c r="BC3049" s="235">
        <f t="shared" si="998"/>
        <v>0</v>
      </c>
      <c r="BG3049" s="210"/>
      <c r="BH3049" s="231"/>
      <c r="BI3049" s="15"/>
      <c r="BJ3049" s="232">
        <f t="shared" si="990"/>
        <v>0</v>
      </c>
      <c r="BK3049" s="235">
        <f t="shared" si="999"/>
        <v>0</v>
      </c>
      <c r="BM3049" s="109">
        <f t="shared" si="991"/>
        <v>-4.3656581567987596</v>
      </c>
      <c r="BN3049" s="213"/>
      <c r="BR3049" s="228"/>
      <c r="BS3049" s="311"/>
      <c r="BT3049" s="3"/>
      <c r="BU3049" s="213"/>
      <c r="BV3049" s="213"/>
      <c r="BW3049" s="291"/>
    </row>
    <row r="3050" spans="1:75" x14ac:dyDescent="0.2">
      <c r="A3050" s="210"/>
      <c r="B3050" s="211"/>
      <c r="C3050" s="848" t="str">
        <f ca="1">IF(ISERR(AVERAGE(INDIRECT("B"&amp;(ROW()-INT($B$1/2))):INDIRECT("B"&amp;(ROW()+INT($B$1/2))))),"",AVERAGE(INDIRECT("B"&amp;(ROW()-INT($B$1/2))):INDIRECT("B"&amp;(ROW()+INT($B$1/2)))))</f>
        <v/>
      </c>
      <c r="D3050" s="848">
        <f t="shared" si="985"/>
        <v>0</v>
      </c>
      <c r="E3050" s="275"/>
      <c r="F3050" s="15"/>
      <c r="G3050" s="3"/>
      <c r="H3050" s="3"/>
      <c r="I3050" s="3"/>
      <c r="J3050" s="3"/>
      <c r="K3050" s="3"/>
      <c r="L3050" s="554"/>
      <c r="M3050" s="545"/>
      <c r="N3050" s="546"/>
      <c r="O3050" s="5"/>
      <c r="P3050" s="216"/>
      <c r="Q3050" s="217"/>
      <c r="R3050" s="218"/>
      <c r="S3050" s="219">
        <f t="shared" si="1002"/>
        <v>0</v>
      </c>
      <c r="T3050" s="220">
        <f t="shared" si="1003"/>
        <v>0</v>
      </c>
      <c r="U3050" s="214">
        <f t="shared" si="1000"/>
        <v>0</v>
      </c>
      <c r="W3050" s="221"/>
      <c r="X3050" s="222"/>
      <c r="Y3050" s="222"/>
      <c r="Z3050" s="223"/>
      <c r="AA3050" s="222"/>
      <c r="AB3050" s="224"/>
      <c r="AC3050" s="225"/>
      <c r="AD3050" s="2">
        <f t="shared" si="987"/>
        <v>0</v>
      </c>
      <c r="AE3050" s="2">
        <f t="shared" si="988"/>
        <v>0</v>
      </c>
      <c r="AF3050" s="226"/>
      <c r="AG3050" s="219">
        <f t="shared" si="992"/>
        <v>0</v>
      </c>
      <c r="AH3050" s="234">
        <f t="shared" si="993"/>
        <v>0</v>
      </c>
      <c r="AI3050" s="214">
        <f t="shared" si="1001"/>
        <v>0</v>
      </c>
      <c r="AK3050" s="229">
        <f t="shared" si="994"/>
        <v>0</v>
      </c>
      <c r="AL3050" s="226"/>
      <c r="AM3050" s="15"/>
      <c r="AN3050" s="232" t="e">
        <f t="shared" si="995"/>
        <v>#DIV/0!</v>
      </c>
      <c r="AO3050" s="214">
        <f t="shared" si="989"/>
        <v>0</v>
      </c>
      <c r="AQ3050" s="210"/>
      <c r="AR3050" s="231"/>
      <c r="AS3050" s="15"/>
      <c r="AT3050" s="232">
        <f t="shared" si="996"/>
        <v>0</v>
      </c>
      <c r="AU3050" s="235">
        <f t="shared" si="997"/>
        <v>0</v>
      </c>
      <c r="AY3050" s="210"/>
      <c r="AZ3050" s="231"/>
      <c r="BA3050" s="15"/>
      <c r="BB3050" s="232">
        <f t="shared" si="986"/>
        <v>0</v>
      </c>
      <c r="BC3050" s="235">
        <f t="shared" si="998"/>
        <v>0</v>
      </c>
      <c r="BG3050" s="210"/>
      <c r="BH3050" s="231"/>
      <c r="BI3050" s="15"/>
      <c r="BJ3050" s="232">
        <f t="shared" si="990"/>
        <v>0</v>
      </c>
      <c r="BK3050" s="235">
        <f t="shared" si="999"/>
        <v>0</v>
      </c>
      <c r="BM3050" s="109">
        <f t="shared" si="991"/>
        <v>-4.3674904942964963</v>
      </c>
      <c r="BN3050" s="213"/>
      <c r="BR3050" s="228"/>
      <c r="BS3050" s="311"/>
      <c r="BT3050" s="3"/>
      <c r="BU3050" s="213"/>
      <c r="BV3050" s="213"/>
      <c r="BW3050" s="291"/>
    </row>
    <row r="3051" spans="1:75" x14ac:dyDescent="0.2">
      <c r="A3051" s="210"/>
      <c r="B3051" s="211"/>
      <c r="C3051" s="848" t="str">
        <f ca="1">IF(ISERR(AVERAGE(INDIRECT("B"&amp;(ROW()-INT($B$1/2))):INDIRECT("B"&amp;(ROW()+INT($B$1/2))))),"",AVERAGE(INDIRECT("B"&amp;(ROW()-INT($B$1/2))):INDIRECT("B"&amp;(ROW()+INT($B$1/2)))))</f>
        <v/>
      </c>
      <c r="D3051" s="848">
        <f t="shared" si="985"/>
        <v>0</v>
      </c>
      <c r="E3051" s="275"/>
      <c r="F3051" s="15"/>
      <c r="G3051" s="3"/>
      <c r="H3051" s="3"/>
      <c r="I3051" s="3"/>
      <c r="J3051" s="3"/>
      <c r="K3051" s="3"/>
      <c r="L3051" s="554"/>
      <c r="M3051" s="545"/>
      <c r="N3051" s="546"/>
      <c r="O3051" s="5"/>
      <c r="P3051" s="216"/>
      <c r="Q3051" s="217"/>
      <c r="R3051" s="218"/>
      <c r="S3051" s="219">
        <f t="shared" si="1002"/>
        <v>0</v>
      </c>
      <c r="T3051" s="220">
        <f t="shared" si="1003"/>
        <v>0</v>
      </c>
      <c r="U3051" s="214">
        <f t="shared" si="1000"/>
        <v>0</v>
      </c>
      <c r="W3051" s="221"/>
      <c r="X3051" s="222"/>
      <c r="Y3051" s="222"/>
      <c r="Z3051" s="223"/>
      <c r="AA3051" s="222"/>
      <c r="AB3051" s="224"/>
      <c r="AC3051" s="225"/>
      <c r="AD3051" s="2">
        <f t="shared" si="987"/>
        <v>0</v>
      </c>
      <c r="AE3051" s="2">
        <f t="shared" si="988"/>
        <v>0</v>
      </c>
      <c r="AF3051" s="226"/>
      <c r="AG3051" s="219">
        <f t="shared" si="992"/>
        <v>0</v>
      </c>
      <c r="AH3051" s="234">
        <f t="shared" si="993"/>
        <v>0</v>
      </c>
      <c r="AI3051" s="214">
        <f t="shared" si="1001"/>
        <v>0</v>
      </c>
      <c r="AK3051" s="229">
        <f t="shared" si="994"/>
        <v>0</v>
      </c>
      <c r="AL3051" s="226"/>
      <c r="AM3051" s="15"/>
      <c r="AN3051" s="232" t="e">
        <f t="shared" si="995"/>
        <v>#DIV/0!</v>
      </c>
      <c r="AO3051" s="214">
        <f t="shared" si="989"/>
        <v>0</v>
      </c>
      <c r="AQ3051" s="210"/>
      <c r="AR3051" s="231"/>
      <c r="AS3051" s="15"/>
      <c r="AT3051" s="232">
        <f t="shared" si="996"/>
        <v>0</v>
      </c>
      <c r="AU3051" s="235">
        <f t="shared" si="997"/>
        <v>0</v>
      </c>
      <c r="AY3051" s="210"/>
      <c r="AZ3051" s="231"/>
      <c r="BA3051" s="15"/>
      <c r="BB3051" s="232">
        <f t="shared" si="986"/>
        <v>0</v>
      </c>
      <c r="BC3051" s="235">
        <f t="shared" si="998"/>
        <v>0</v>
      </c>
      <c r="BG3051" s="210"/>
      <c r="BH3051" s="231"/>
      <c r="BI3051" s="15"/>
      <c r="BJ3051" s="232">
        <f t="shared" si="990"/>
        <v>0</v>
      </c>
      <c r="BK3051" s="235">
        <f t="shared" si="999"/>
        <v>0</v>
      </c>
      <c r="BM3051" s="109">
        <f t="shared" si="991"/>
        <v>-4.369322831794233</v>
      </c>
      <c r="BN3051" s="213"/>
      <c r="BR3051" s="228"/>
      <c r="BS3051" s="311"/>
      <c r="BT3051" s="3"/>
      <c r="BU3051" s="213"/>
      <c r="BV3051" s="213"/>
      <c r="BW3051" s="291"/>
    </row>
    <row r="3052" spans="1:75" x14ac:dyDescent="0.2">
      <c r="A3052" s="210"/>
      <c r="B3052" s="211"/>
      <c r="C3052" s="848" t="str">
        <f ca="1">IF(ISERR(AVERAGE(INDIRECT("B"&amp;(ROW()-INT($B$1/2))):INDIRECT("B"&amp;(ROW()+INT($B$1/2))))),"",AVERAGE(INDIRECT("B"&amp;(ROW()-INT($B$1/2))):INDIRECT("B"&amp;(ROW()+INT($B$1/2)))))</f>
        <v/>
      </c>
      <c r="D3052" s="848">
        <f t="shared" si="985"/>
        <v>0</v>
      </c>
      <c r="E3052" s="275"/>
      <c r="F3052" s="15"/>
      <c r="G3052" s="3"/>
      <c r="H3052" s="3"/>
      <c r="I3052" s="3"/>
      <c r="J3052" s="3"/>
      <c r="K3052" s="3"/>
      <c r="L3052" s="554"/>
      <c r="M3052" s="545"/>
      <c r="N3052" s="546"/>
      <c r="O3052" s="5"/>
      <c r="P3052" s="216"/>
      <c r="Q3052" s="217"/>
      <c r="R3052" s="218"/>
      <c r="S3052" s="219">
        <f t="shared" si="1002"/>
        <v>0</v>
      </c>
      <c r="T3052" s="220">
        <f t="shared" si="1003"/>
        <v>0</v>
      </c>
      <c r="U3052" s="214">
        <f t="shared" si="1000"/>
        <v>0</v>
      </c>
      <c r="W3052" s="221"/>
      <c r="X3052" s="222"/>
      <c r="Y3052" s="222"/>
      <c r="Z3052" s="223"/>
      <c r="AA3052" s="222"/>
      <c r="AB3052" s="224"/>
      <c r="AC3052" s="225"/>
      <c r="AD3052" s="2">
        <f t="shared" si="987"/>
        <v>0</v>
      </c>
      <c r="AE3052" s="2">
        <f t="shared" si="988"/>
        <v>0</v>
      </c>
      <c r="AF3052" s="226"/>
      <c r="AG3052" s="219">
        <f t="shared" si="992"/>
        <v>0</v>
      </c>
      <c r="AH3052" s="234">
        <f t="shared" si="993"/>
        <v>0</v>
      </c>
      <c r="AI3052" s="214">
        <f t="shared" si="1001"/>
        <v>0</v>
      </c>
      <c r="AK3052" s="229">
        <f t="shared" si="994"/>
        <v>0</v>
      </c>
      <c r="AL3052" s="226"/>
      <c r="AM3052" s="15"/>
      <c r="AN3052" s="232" t="e">
        <f t="shared" si="995"/>
        <v>#DIV/0!</v>
      </c>
      <c r="AO3052" s="214">
        <f t="shared" si="989"/>
        <v>0</v>
      </c>
      <c r="AQ3052" s="210"/>
      <c r="AR3052" s="231"/>
      <c r="AS3052" s="15"/>
      <c r="AT3052" s="232">
        <f t="shared" si="996"/>
        <v>0</v>
      </c>
      <c r="AU3052" s="235">
        <f t="shared" si="997"/>
        <v>0</v>
      </c>
      <c r="AY3052" s="210"/>
      <c r="AZ3052" s="231"/>
      <c r="BA3052" s="15"/>
      <c r="BB3052" s="232">
        <f t="shared" si="986"/>
        <v>0</v>
      </c>
      <c r="BC3052" s="235">
        <f t="shared" si="998"/>
        <v>0</v>
      </c>
      <c r="BG3052" s="210"/>
      <c r="BH3052" s="231"/>
      <c r="BI3052" s="15"/>
      <c r="BJ3052" s="232">
        <f t="shared" si="990"/>
        <v>0</v>
      </c>
      <c r="BK3052" s="235">
        <f t="shared" si="999"/>
        <v>0</v>
      </c>
      <c r="BM3052" s="109">
        <f t="shared" si="991"/>
        <v>-4.3711551692919697</v>
      </c>
      <c r="BN3052" s="213"/>
      <c r="BR3052" s="228"/>
      <c r="BS3052" s="311"/>
      <c r="BT3052" s="3"/>
      <c r="BU3052" s="213"/>
      <c r="BV3052" s="213"/>
      <c r="BW3052" s="291"/>
    </row>
    <row r="3053" spans="1:75" x14ac:dyDescent="0.2">
      <c r="A3053" s="210"/>
      <c r="B3053" s="211"/>
      <c r="C3053" s="848" t="str">
        <f ca="1">IF(ISERR(AVERAGE(INDIRECT("B"&amp;(ROW()-INT($B$1/2))):INDIRECT("B"&amp;(ROW()+INT($B$1/2))))),"",AVERAGE(INDIRECT("B"&amp;(ROW()-INT($B$1/2))):INDIRECT("B"&amp;(ROW()+INT($B$1/2)))))</f>
        <v/>
      </c>
      <c r="D3053" s="848">
        <f t="shared" si="985"/>
        <v>0</v>
      </c>
      <c r="E3053" s="275"/>
      <c r="F3053" s="15"/>
      <c r="G3053" s="3"/>
      <c r="H3053" s="3"/>
      <c r="I3053" s="3"/>
      <c r="J3053" s="3"/>
      <c r="K3053" s="3"/>
      <c r="L3053" s="554"/>
      <c r="M3053" s="545"/>
      <c r="N3053" s="546"/>
      <c r="O3053" s="5"/>
      <c r="P3053" s="216"/>
      <c r="Q3053" s="217"/>
      <c r="R3053" s="218"/>
      <c r="S3053" s="219">
        <f t="shared" si="1002"/>
        <v>0</v>
      </c>
      <c r="T3053" s="220">
        <f t="shared" si="1003"/>
        <v>0</v>
      </c>
      <c r="U3053" s="214">
        <f t="shared" si="1000"/>
        <v>0</v>
      </c>
      <c r="W3053" s="221"/>
      <c r="X3053" s="222"/>
      <c r="Y3053" s="222"/>
      <c r="Z3053" s="223"/>
      <c r="AA3053" s="222"/>
      <c r="AB3053" s="224"/>
      <c r="AC3053" s="225"/>
      <c r="AD3053" s="2">
        <f t="shared" si="987"/>
        <v>0</v>
      </c>
      <c r="AE3053" s="2">
        <f t="shared" si="988"/>
        <v>0</v>
      </c>
      <c r="AF3053" s="226"/>
      <c r="AG3053" s="219">
        <f t="shared" si="992"/>
        <v>0</v>
      </c>
      <c r="AH3053" s="234">
        <f t="shared" si="993"/>
        <v>0</v>
      </c>
      <c r="AI3053" s="214">
        <f t="shared" si="1001"/>
        <v>0</v>
      </c>
      <c r="AK3053" s="229">
        <f t="shared" si="994"/>
        <v>0</v>
      </c>
      <c r="AL3053" s="226"/>
      <c r="AM3053" s="15"/>
      <c r="AN3053" s="232" t="e">
        <f t="shared" si="995"/>
        <v>#DIV/0!</v>
      </c>
      <c r="AO3053" s="214">
        <f t="shared" si="989"/>
        <v>0</v>
      </c>
      <c r="AQ3053" s="210"/>
      <c r="AR3053" s="231"/>
      <c r="AS3053" s="15"/>
      <c r="AT3053" s="232">
        <f t="shared" si="996"/>
        <v>0</v>
      </c>
      <c r="AU3053" s="235">
        <f t="shared" si="997"/>
        <v>0</v>
      </c>
      <c r="AY3053" s="210"/>
      <c r="AZ3053" s="231"/>
      <c r="BA3053" s="15"/>
      <c r="BB3053" s="232">
        <f t="shared" si="986"/>
        <v>0</v>
      </c>
      <c r="BC3053" s="235">
        <f t="shared" si="998"/>
        <v>0</v>
      </c>
      <c r="BG3053" s="210"/>
      <c r="BH3053" s="231"/>
      <c r="BI3053" s="15"/>
      <c r="BJ3053" s="232">
        <f t="shared" si="990"/>
        <v>0</v>
      </c>
      <c r="BK3053" s="235">
        <f t="shared" si="999"/>
        <v>0</v>
      </c>
      <c r="BM3053" s="109">
        <f t="shared" si="991"/>
        <v>-4.3729875067897064</v>
      </c>
      <c r="BN3053" s="213"/>
      <c r="BR3053" s="228"/>
      <c r="BS3053" s="311"/>
      <c r="BT3053" s="3"/>
      <c r="BU3053" s="213"/>
      <c r="BV3053" s="213"/>
      <c r="BW3053" s="291"/>
    </row>
    <row r="3054" spans="1:75" x14ac:dyDescent="0.2">
      <c r="A3054" s="210"/>
      <c r="B3054" s="211"/>
      <c r="C3054" s="848" t="str">
        <f ca="1">IF(ISERR(AVERAGE(INDIRECT("B"&amp;(ROW()-INT($B$1/2))):INDIRECT("B"&amp;(ROW()+INT($B$1/2))))),"",AVERAGE(INDIRECT("B"&amp;(ROW()-INT($B$1/2))):INDIRECT("B"&amp;(ROW()+INT($B$1/2)))))</f>
        <v/>
      </c>
      <c r="D3054" s="848">
        <f t="shared" si="985"/>
        <v>0</v>
      </c>
      <c r="E3054" s="275"/>
      <c r="F3054" s="15"/>
      <c r="G3054" s="3"/>
      <c r="H3054" s="3"/>
      <c r="I3054" s="3"/>
      <c r="J3054" s="3"/>
      <c r="K3054" s="3"/>
      <c r="L3054" s="554"/>
      <c r="M3054" s="545"/>
      <c r="N3054" s="546"/>
      <c r="O3054" s="5"/>
      <c r="P3054" s="216"/>
      <c r="Q3054" s="217"/>
      <c r="R3054" s="218"/>
      <c r="S3054" s="219">
        <f t="shared" si="1002"/>
        <v>0</v>
      </c>
      <c r="T3054" s="220">
        <f t="shared" si="1003"/>
        <v>0</v>
      </c>
      <c r="U3054" s="214">
        <f t="shared" si="1000"/>
        <v>0</v>
      </c>
      <c r="W3054" s="221"/>
      <c r="X3054" s="222"/>
      <c r="Y3054" s="222"/>
      <c r="Z3054" s="223"/>
      <c r="AA3054" s="222"/>
      <c r="AB3054" s="224"/>
      <c r="AC3054" s="225"/>
      <c r="AD3054" s="2">
        <f t="shared" si="987"/>
        <v>0</v>
      </c>
      <c r="AE3054" s="2">
        <f t="shared" si="988"/>
        <v>0</v>
      </c>
      <c r="AF3054" s="226"/>
      <c r="AG3054" s="219">
        <f t="shared" si="992"/>
        <v>0</v>
      </c>
      <c r="AH3054" s="234">
        <f t="shared" si="993"/>
        <v>0</v>
      </c>
      <c r="AI3054" s="214">
        <f t="shared" si="1001"/>
        <v>0</v>
      </c>
      <c r="AK3054" s="229">
        <f t="shared" si="994"/>
        <v>0</v>
      </c>
      <c r="AL3054" s="226"/>
      <c r="AM3054" s="15"/>
      <c r="AN3054" s="232" t="e">
        <f t="shared" si="995"/>
        <v>#DIV/0!</v>
      </c>
      <c r="AO3054" s="214">
        <f t="shared" si="989"/>
        <v>0</v>
      </c>
      <c r="AQ3054" s="210"/>
      <c r="AR3054" s="231"/>
      <c r="AS3054" s="15"/>
      <c r="AT3054" s="232">
        <f t="shared" si="996"/>
        <v>0</v>
      </c>
      <c r="AU3054" s="235">
        <f t="shared" si="997"/>
        <v>0</v>
      </c>
      <c r="AY3054" s="210"/>
      <c r="AZ3054" s="231"/>
      <c r="BA3054" s="15"/>
      <c r="BB3054" s="232">
        <f t="shared" si="986"/>
        <v>0</v>
      </c>
      <c r="BC3054" s="235">
        <f t="shared" si="998"/>
        <v>0</v>
      </c>
      <c r="BG3054" s="210"/>
      <c r="BH3054" s="231"/>
      <c r="BI3054" s="15"/>
      <c r="BJ3054" s="232">
        <f t="shared" si="990"/>
        <v>0</v>
      </c>
      <c r="BK3054" s="235">
        <f t="shared" si="999"/>
        <v>0</v>
      </c>
      <c r="BM3054" s="109">
        <f t="shared" si="991"/>
        <v>-4.3748198442874431</v>
      </c>
      <c r="BN3054" s="213"/>
      <c r="BR3054" s="228"/>
      <c r="BS3054" s="311"/>
      <c r="BT3054" s="3"/>
      <c r="BU3054" s="213"/>
      <c r="BV3054" s="213"/>
      <c r="BW3054" s="291"/>
    </row>
    <row r="3055" spans="1:75" x14ac:dyDescent="0.2">
      <c r="A3055" s="210"/>
      <c r="B3055" s="211"/>
      <c r="C3055" s="848" t="str">
        <f ca="1">IF(ISERR(AVERAGE(INDIRECT("B"&amp;(ROW()-INT($B$1/2))):INDIRECT("B"&amp;(ROW()+INT($B$1/2))))),"",AVERAGE(INDIRECT("B"&amp;(ROW()-INT($B$1/2))):INDIRECT("B"&amp;(ROW()+INT($B$1/2)))))</f>
        <v/>
      </c>
      <c r="D3055" s="848">
        <f t="shared" si="985"/>
        <v>0</v>
      </c>
      <c r="E3055" s="275"/>
      <c r="F3055" s="15"/>
      <c r="G3055" s="3"/>
      <c r="H3055" s="3"/>
      <c r="I3055" s="3"/>
      <c r="J3055" s="3"/>
      <c r="K3055" s="3"/>
      <c r="L3055" s="554"/>
      <c r="M3055" s="545"/>
      <c r="N3055" s="546"/>
      <c r="O3055" s="5"/>
      <c r="P3055" s="216"/>
      <c r="Q3055" s="217"/>
      <c r="R3055" s="218"/>
      <c r="S3055" s="219">
        <f t="shared" si="1002"/>
        <v>0</v>
      </c>
      <c r="T3055" s="220">
        <f t="shared" si="1003"/>
        <v>0</v>
      </c>
      <c r="U3055" s="214">
        <f t="shared" si="1000"/>
        <v>0</v>
      </c>
      <c r="W3055" s="221"/>
      <c r="X3055" s="222"/>
      <c r="Y3055" s="222"/>
      <c r="Z3055" s="223"/>
      <c r="AA3055" s="222"/>
      <c r="AB3055" s="224"/>
      <c r="AC3055" s="225"/>
      <c r="AD3055" s="2">
        <f t="shared" si="987"/>
        <v>0</v>
      </c>
      <c r="AE3055" s="2">
        <f t="shared" si="988"/>
        <v>0</v>
      </c>
      <c r="AF3055" s="226"/>
      <c r="AG3055" s="219">
        <f t="shared" si="992"/>
        <v>0</v>
      </c>
      <c r="AH3055" s="234">
        <f t="shared" si="993"/>
        <v>0</v>
      </c>
      <c r="AI3055" s="214">
        <f t="shared" si="1001"/>
        <v>0</v>
      </c>
      <c r="AK3055" s="229">
        <f t="shared" si="994"/>
        <v>0</v>
      </c>
      <c r="AL3055" s="226"/>
      <c r="AM3055" s="15"/>
      <c r="AN3055" s="232" t="e">
        <f t="shared" si="995"/>
        <v>#DIV/0!</v>
      </c>
      <c r="AO3055" s="214">
        <f t="shared" si="989"/>
        <v>0</v>
      </c>
      <c r="AQ3055" s="210"/>
      <c r="AR3055" s="231"/>
      <c r="AS3055" s="15"/>
      <c r="AT3055" s="232">
        <f t="shared" si="996"/>
        <v>0</v>
      </c>
      <c r="AU3055" s="235">
        <f t="shared" si="997"/>
        <v>0</v>
      </c>
      <c r="AY3055" s="210"/>
      <c r="AZ3055" s="231"/>
      <c r="BA3055" s="15"/>
      <c r="BB3055" s="232">
        <f t="shared" si="986"/>
        <v>0</v>
      </c>
      <c r="BC3055" s="235">
        <f t="shared" si="998"/>
        <v>0</v>
      </c>
      <c r="BG3055" s="210"/>
      <c r="BH3055" s="231"/>
      <c r="BI3055" s="15"/>
      <c r="BJ3055" s="232">
        <f t="shared" si="990"/>
        <v>0</v>
      </c>
      <c r="BK3055" s="235">
        <f t="shared" si="999"/>
        <v>0</v>
      </c>
      <c r="BM3055" s="109">
        <f t="shared" si="991"/>
        <v>-4.3766521817851798</v>
      </c>
      <c r="BN3055" s="213"/>
      <c r="BR3055" s="228"/>
      <c r="BS3055" s="311"/>
      <c r="BT3055" s="3"/>
      <c r="BU3055" s="213"/>
      <c r="BV3055" s="213"/>
      <c r="BW3055" s="291"/>
    </row>
    <row r="3056" spans="1:75" x14ac:dyDescent="0.2">
      <c r="A3056" s="210"/>
      <c r="B3056" s="211"/>
      <c r="C3056" s="848" t="str">
        <f ca="1">IF(ISERR(AVERAGE(INDIRECT("B"&amp;(ROW()-INT($B$1/2))):INDIRECT("B"&amp;(ROW()+INT($B$1/2))))),"",AVERAGE(INDIRECT("B"&amp;(ROW()-INT($B$1/2))):INDIRECT("B"&amp;(ROW()+INT($B$1/2)))))</f>
        <v/>
      </c>
      <c r="D3056" s="848">
        <f t="shared" si="985"/>
        <v>0</v>
      </c>
      <c r="E3056" s="275"/>
      <c r="F3056" s="15"/>
      <c r="G3056" s="3"/>
      <c r="H3056" s="3"/>
      <c r="I3056" s="3"/>
      <c r="J3056" s="3"/>
      <c r="K3056" s="3"/>
      <c r="L3056" s="554"/>
      <c r="M3056" s="545"/>
      <c r="N3056" s="546"/>
      <c r="O3056" s="5"/>
      <c r="P3056" s="216"/>
      <c r="Q3056" s="217"/>
      <c r="R3056" s="218"/>
      <c r="S3056" s="219">
        <f t="shared" si="1002"/>
        <v>0</v>
      </c>
      <c r="T3056" s="220">
        <f t="shared" si="1003"/>
        <v>0</v>
      </c>
      <c r="U3056" s="214">
        <f t="shared" si="1000"/>
        <v>0</v>
      </c>
      <c r="W3056" s="221"/>
      <c r="X3056" s="222"/>
      <c r="Y3056" s="222"/>
      <c r="Z3056" s="223"/>
      <c r="AA3056" s="222"/>
      <c r="AB3056" s="224"/>
      <c r="AC3056" s="225"/>
      <c r="AD3056" s="2">
        <f t="shared" si="987"/>
        <v>0</v>
      </c>
      <c r="AE3056" s="2">
        <f t="shared" si="988"/>
        <v>0</v>
      </c>
      <c r="AF3056" s="226"/>
      <c r="AG3056" s="219">
        <f t="shared" si="992"/>
        <v>0</v>
      </c>
      <c r="AH3056" s="234">
        <f t="shared" si="993"/>
        <v>0</v>
      </c>
      <c r="AI3056" s="214">
        <f t="shared" si="1001"/>
        <v>0</v>
      </c>
      <c r="AK3056" s="229">
        <f t="shared" si="994"/>
        <v>0</v>
      </c>
      <c r="AL3056" s="226"/>
      <c r="AM3056" s="15"/>
      <c r="AN3056" s="232" t="e">
        <f t="shared" si="995"/>
        <v>#DIV/0!</v>
      </c>
      <c r="AO3056" s="214">
        <f t="shared" si="989"/>
        <v>0</v>
      </c>
      <c r="AQ3056" s="210"/>
      <c r="AR3056" s="231"/>
      <c r="AS3056" s="15"/>
      <c r="AT3056" s="232">
        <f t="shared" si="996"/>
        <v>0</v>
      </c>
      <c r="AU3056" s="235">
        <f t="shared" si="997"/>
        <v>0</v>
      </c>
      <c r="AY3056" s="210"/>
      <c r="AZ3056" s="231"/>
      <c r="BA3056" s="15"/>
      <c r="BB3056" s="232">
        <f t="shared" si="986"/>
        <v>0</v>
      </c>
      <c r="BC3056" s="235">
        <f t="shared" si="998"/>
        <v>0</v>
      </c>
      <c r="BG3056" s="210"/>
      <c r="BH3056" s="231"/>
      <c r="BI3056" s="15"/>
      <c r="BJ3056" s="232">
        <f t="shared" si="990"/>
        <v>0</v>
      </c>
      <c r="BK3056" s="235">
        <f t="shared" si="999"/>
        <v>0</v>
      </c>
      <c r="BM3056" s="109">
        <f t="shared" si="991"/>
        <v>-4.3784845192829165</v>
      </c>
      <c r="BN3056" s="213"/>
      <c r="BR3056" s="228"/>
      <c r="BS3056" s="311"/>
      <c r="BT3056" s="3"/>
      <c r="BU3056" s="213"/>
      <c r="BV3056" s="213"/>
      <c r="BW3056" s="291"/>
    </row>
    <row r="3057" spans="1:75" x14ac:dyDescent="0.2">
      <c r="A3057" s="210"/>
      <c r="B3057" s="211"/>
      <c r="C3057" s="848" t="str">
        <f ca="1">IF(ISERR(AVERAGE(INDIRECT("B"&amp;(ROW()-INT($B$1/2))):INDIRECT("B"&amp;(ROW()+INT($B$1/2))))),"",AVERAGE(INDIRECT("B"&amp;(ROW()-INT($B$1/2))):INDIRECT("B"&amp;(ROW()+INT($B$1/2)))))</f>
        <v/>
      </c>
      <c r="D3057" s="848">
        <f t="shared" si="985"/>
        <v>0</v>
      </c>
      <c r="E3057" s="275"/>
      <c r="F3057" s="15"/>
      <c r="G3057" s="3"/>
      <c r="H3057" s="3"/>
      <c r="I3057" s="3"/>
      <c r="J3057" s="3"/>
      <c r="K3057" s="3"/>
      <c r="L3057" s="554"/>
      <c r="M3057" s="545"/>
      <c r="N3057" s="546"/>
      <c r="O3057" s="5"/>
      <c r="P3057" s="216"/>
      <c r="Q3057" s="217"/>
      <c r="R3057" s="218"/>
      <c r="S3057" s="219">
        <f t="shared" si="1002"/>
        <v>0</v>
      </c>
      <c r="T3057" s="220">
        <f t="shared" si="1003"/>
        <v>0</v>
      </c>
      <c r="U3057" s="214">
        <f t="shared" si="1000"/>
        <v>0</v>
      </c>
      <c r="W3057" s="221"/>
      <c r="X3057" s="222"/>
      <c r="Y3057" s="222"/>
      <c r="Z3057" s="223"/>
      <c r="AA3057" s="222"/>
      <c r="AB3057" s="224"/>
      <c r="AC3057" s="225"/>
      <c r="AD3057" s="2">
        <f t="shared" si="987"/>
        <v>0</v>
      </c>
      <c r="AE3057" s="2">
        <f t="shared" si="988"/>
        <v>0</v>
      </c>
      <c r="AF3057" s="226"/>
      <c r="AG3057" s="219">
        <f t="shared" si="992"/>
        <v>0</v>
      </c>
      <c r="AH3057" s="234">
        <f t="shared" si="993"/>
        <v>0</v>
      </c>
      <c r="AI3057" s="214">
        <f t="shared" si="1001"/>
        <v>0</v>
      </c>
      <c r="AK3057" s="229">
        <f t="shared" si="994"/>
        <v>0</v>
      </c>
      <c r="AL3057" s="226"/>
      <c r="AM3057" s="15"/>
      <c r="AN3057" s="232" t="e">
        <f t="shared" si="995"/>
        <v>#DIV/0!</v>
      </c>
      <c r="AO3057" s="214">
        <f t="shared" si="989"/>
        <v>0</v>
      </c>
      <c r="AQ3057" s="210"/>
      <c r="AR3057" s="231"/>
      <c r="AS3057" s="15"/>
      <c r="AT3057" s="232">
        <f t="shared" si="996"/>
        <v>0</v>
      </c>
      <c r="AU3057" s="235">
        <f t="shared" si="997"/>
        <v>0</v>
      </c>
      <c r="AY3057" s="210"/>
      <c r="AZ3057" s="231"/>
      <c r="BA3057" s="15"/>
      <c r="BB3057" s="232">
        <f t="shared" si="986"/>
        <v>0</v>
      </c>
      <c r="BC3057" s="235">
        <f t="shared" si="998"/>
        <v>0</v>
      </c>
      <c r="BG3057" s="210"/>
      <c r="BH3057" s="231"/>
      <c r="BI3057" s="15"/>
      <c r="BJ3057" s="232">
        <f t="shared" si="990"/>
        <v>0</v>
      </c>
      <c r="BK3057" s="235">
        <f t="shared" si="999"/>
        <v>0</v>
      </c>
      <c r="BM3057" s="109">
        <f t="shared" si="991"/>
        <v>-4.3803168567806532</v>
      </c>
      <c r="BN3057" s="213"/>
      <c r="BR3057" s="228"/>
      <c r="BS3057" s="311"/>
      <c r="BT3057" s="3"/>
      <c r="BU3057" s="213"/>
      <c r="BV3057" s="213"/>
      <c r="BW3057" s="291"/>
    </row>
    <row r="3058" spans="1:75" x14ac:dyDescent="0.2">
      <c r="A3058" s="210"/>
      <c r="B3058" s="211"/>
      <c r="C3058" s="848" t="str">
        <f ca="1">IF(ISERR(AVERAGE(INDIRECT("B"&amp;(ROW()-INT($B$1/2))):INDIRECT("B"&amp;(ROW()+INT($B$1/2))))),"",AVERAGE(INDIRECT("B"&amp;(ROW()-INT($B$1/2))):INDIRECT("B"&amp;(ROW()+INT($B$1/2)))))</f>
        <v/>
      </c>
      <c r="D3058" s="848">
        <f t="shared" si="985"/>
        <v>0</v>
      </c>
      <c r="E3058" s="275"/>
      <c r="F3058" s="15"/>
      <c r="G3058" s="3"/>
      <c r="H3058" s="3"/>
      <c r="I3058" s="3"/>
      <c r="J3058" s="3"/>
      <c r="K3058" s="3"/>
      <c r="L3058" s="554"/>
      <c r="M3058" s="545"/>
      <c r="N3058" s="546"/>
      <c r="O3058" s="5"/>
      <c r="P3058" s="216"/>
      <c r="Q3058" s="217"/>
      <c r="R3058" s="218"/>
      <c r="S3058" s="219">
        <f t="shared" si="1002"/>
        <v>0</v>
      </c>
      <c r="T3058" s="220">
        <f t="shared" si="1003"/>
        <v>0</v>
      </c>
      <c r="U3058" s="214">
        <f t="shared" si="1000"/>
        <v>0</v>
      </c>
      <c r="W3058" s="221"/>
      <c r="X3058" s="222"/>
      <c r="Y3058" s="222"/>
      <c r="Z3058" s="223"/>
      <c r="AA3058" s="222"/>
      <c r="AB3058" s="224"/>
      <c r="AC3058" s="225"/>
      <c r="AD3058" s="2">
        <f t="shared" si="987"/>
        <v>0</v>
      </c>
      <c r="AE3058" s="2">
        <f t="shared" si="988"/>
        <v>0</v>
      </c>
      <c r="AF3058" s="226"/>
      <c r="AG3058" s="219">
        <f t="shared" si="992"/>
        <v>0</v>
      </c>
      <c r="AH3058" s="234">
        <f t="shared" si="993"/>
        <v>0</v>
      </c>
      <c r="AI3058" s="214">
        <f t="shared" si="1001"/>
        <v>0</v>
      </c>
      <c r="AK3058" s="229">
        <f t="shared" si="994"/>
        <v>0</v>
      </c>
      <c r="AL3058" s="226"/>
      <c r="AM3058" s="15"/>
      <c r="AN3058" s="232" t="e">
        <f t="shared" si="995"/>
        <v>#DIV/0!</v>
      </c>
      <c r="AO3058" s="214">
        <f t="shared" si="989"/>
        <v>0</v>
      </c>
      <c r="AQ3058" s="210"/>
      <c r="AR3058" s="231"/>
      <c r="AS3058" s="15"/>
      <c r="AT3058" s="232">
        <f t="shared" si="996"/>
        <v>0</v>
      </c>
      <c r="AU3058" s="235">
        <f t="shared" si="997"/>
        <v>0</v>
      </c>
      <c r="AY3058" s="210"/>
      <c r="AZ3058" s="231"/>
      <c r="BA3058" s="15"/>
      <c r="BB3058" s="232">
        <f t="shared" si="986"/>
        <v>0</v>
      </c>
      <c r="BC3058" s="235">
        <f t="shared" si="998"/>
        <v>0</v>
      </c>
      <c r="BG3058" s="210"/>
      <c r="BH3058" s="231"/>
      <c r="BI3058" s="15"/>
      <c r="BJ3058" s="232">
        <f t="shared" si="990"/>
        <v>0</v>
      </c>
      <c r="BK3058" s="235">
        <f t="shared" si="999"/>
        <v>0</v>
      </c>
      <c r="BM3058" s="109">
        <f t="shared" si="991"/>
        <v>-4.3821491942783899</v>
      </c>
      <c r="BN3058" s="213"/>
      <c r="BR3058" s="228"/>
      <c r="BS3058" s="311"/>
      <c r="BT3058" s="3"/>
      <c r="BU3058" s="213"/>
      <c r="BV3058" s="213"/>
      <c r="BW3058" s="291"/>
    </row>
    <row r="3059" spans="1:75" x14ac:dyDescent="0.2">
      <c r="A3059" s="210"/>
      <c r="B3059" s="211"/>
      <c r="C3059" s="848" t="str">
        <f ca="1">IF(ISERR(AVERAGE(INDIRECT("B"&amp;(ROW()-INT($B$1/2))):INDIRECT("B"&amp;(ROW()+INT($B$1/2))))),"",AVERAGE(INDIRECT("B"&amp;(ROW()-INT($B$1/2))):INDIRECT("B"&amp;(ROW()+INT($B$1/2)))))</f>
        <v/>
      </c>
      <c r="D3059" s="848">
        <f t="shared" si="985"/>
        <v>0</v>
      </c>
      <c r="E3059" s="275"/>
      <c r="F3059" s="15"/>
      <c r="G3059" s="3"/>
      <c r="H3059" s="3"/>
      <c r="I3059" s="3"/>
      <c r="J3059" s="3"/>
      <c r="K3059" s="3"/>
      <c r="L3059" s="554"/>
      <c r="M3059" s="545"/>
      <c r="N3059" s="546"/>
      <c r="O3059" s="5"/>
      <c r="P3059" s="216"/>
      <c r="Q3059" s="217"/>
      <c r="R3059" s="218"/>
      <c r="S3059" s="219">
        <f t="shared" si="1002"/>
        <v>0</v>
      </c>
      <c r="T3059" s="220">
        <f t="shared" si="1003"/>
        <v>0</v>
      </c>
      <c r="U3059" s="214">
        <f t="shared" si="1000"/>
        <v>0</v>
      </c>
      <c r="W3059" s="221"/>
      <c r="X3059" s="222"/>
      <c r="Y3059" s="222"/>
      <c r="Z3059" s="223"/>
      <c r="AA3059" s="222"/>
      <c r="AB3059" s="224"/>
      <c r="AC3059" s="225"/>
      <c r="AD3059" s="2">
        <f t="shared" si="987"/>
        <v>0</v>
      </c>
      <c r="AE3059" s="2">
        <f t="shared" si="988"/>
        <v>0</v>
      </c>
      <c r="AF3059" s="226"/>
      <c r="AG3059" s="219">
        <f t="shared" si="992"/>
        <v>0</v>
      </c>
      <c r="AH3059" s="234">
        <f t="shared" si="993"/>
        <v>0</v>
      </c>
      <c r="AI3059" s="214">
        <f t="shared" si="1001"/>
        <v>0</v>
      </c>
      <c r="AK3059" s="229">
        <f t="shared" si="994"/>
        <v>0</v>
      </c>
      <c r="AL3059" s="226"/>
      <c r="AM3059" s="15"/>
      <c r="AN3059" s="232" t="e">
        <f t="shared" si="995"/>
        <v>#DIV/0!</v>
      </c>
      <c r="AO3059" s="214">
        <f t="shared" si="989"/>
        <v>0</v>
      </c>
      <c r="AQ3059" s="210"/>
      <c r="AR3059" s="231"/>
      <c r="AS3059" s="15"/>
      <c r="AT3059" s="232">
        <f t="shared" si="996"/>
        <v>0</v>
      </c>
      <c r="AU3059" s="235">
        <f t="shared" si="997"/>
        <v>0</v>
      </c>
      <c r="AY3059" s="210"/>
      <c r="AZ3059" s="231"/>
      <c r="BA3059" s="15"/>
      <c r="BB3059" s="232">
        <f t="shared" si="986"/>
        <v>0</v>
      </c>
      <c r="BC3059" s="235">
        <f t="shared" si="998"/>
        <v>0</v>
      </c>
      <c r="BG3059" s="210"/>
      <c r="BH3059" s="231"/>
      <c r="BI3059" s="15"/>
      <c r="BJ3059" s="232">
        <f t="shared" si="990"/>
        <v>0</v>
      </c>
      <c r="BK3059" s="235">
        <f t="shared" si="999"/>
        <v>0</v>
      </c>
      <c r="BM3059" s="109">
        <f t="shared" si="991"/>
        <v>-4.3839815317761266</v>
      </c>
      <c r="BN3059" s="213"/>
      <c r="BR3059" s="228"/>
      <c r="BS3059" s="311"/>
      <c r="BT3059" s="3"/>
      <c r="BU3059" s="213"/>
      <c r="BV3059" s="213"/>
      <c r="BW3059" s="291"/>
    </row>
    <row r="3060" spans="1:75" x14ac:dyDescent="0.2">
      <c r="A3060" s="210"/>
      <c r="B3060" s="211"/>
      <c r="C3060" s="848" t="str">
        <f ca="1">IF(ISERR(AVERAGE(INDIRECT("B"&amp;(ROW()-INT($B$1/2))):INDIRECT("B"&amp;(ROW()+INT($B$1/2))))),"",AVERAGE(INDIRECT("B"&amp;(ROW()-INT($B$1/2))):INDIRECT("B"&amp;(ROW()+INT($B$1/2)))))</f>
        <v/>
      </c>
      <c r="D3060" s="848">
        <f t="shared" si="985"/>
        <v>0</v>
      </c>
      <c r="E3060" s="275"/>
      <c r="F3060" s="15"/>
      <c r="G3060" s="3"/>
      <c r="H3060" s="3"/>
      <c r="I3060" s="3"/>
      <c r="J3060" s="3"/>
      <c r="K3060" s="3"/>
      <c r="L3060" s="554"/>
      <c r="M3060" s="545"/>
      <c r="N3060" s="546"/>
      <c r="O3060" s="5"/>
      <c r="P3060" s="216"/>
      <c r="Q3060" s="217"/>
      <c r="R3060" s="218"/>
      <c r="S3060" s="219">
        <f t="shared" si="1002"/>
        <v>0</v>
      </c>
      <c r="T3060" s="220">
        <f t="shared" si="1003"/>
        <v>0</v>
      </c>
      <c r="U3060" s="214">
        <f t="shared" si="1000"/>
        <v>0</v>
      </c>
      <c r="W3060" s="221"/>
      <c r="X3060" s="222"/>
      <c r="Y3060" s="222"/>
      <c r="Z3060" s="223"/>
      <c r="AA3060" s="222"/>
      <c r="AB3060" s="224"/>
      <c r="AC3060" s="225"/>
      <c r="AD3060" s="2">
        <f t="shared" si="987"/>
        <v>0</v>
      </c>
      <c r="AE3060" s="2">
        <f t="shared" si="988"/>
        <v>0</v>
      </c>
      <c r="AF3060" s="226"/>
      <c r="AG3060" s="219">
        <f t="shared" si="992"/>
        <v>0</v>
      </c>
      <c r="AH3060" s="234">
        <f t="shared" si="993"/>
        <v>0</v>
      </c>
      <c r="AI3060" s="214">
        <f t="shared" si="1001"/>
        <v>0</v>
      </c>
      <c r="AK3060" s="229">
        <f t="shared" si="994"/>
        <v>0</v>
      </c>
      <c r="AL3060" s="226"/>
      <c r="AM3060" s="15"/>
      <c r="AN3060" s="232" t="e">
        <f t="shared" si="995"/>
        <v>#DIV/0!</v>
      </c>
      <c r="AO3060" s="214">
        <f t="shared" si="989"/>
        <v>0</v>
      </c>
      <c r="AQ3060" s="210"/>
      <c r="AR3060" s="231"/>
      <c r="AS3060" s="15"/>
      <c r="AT3060" s="232">
        <f t="shared" si="996"/>
        <v>0</v>
      </c>
      <c r="AU3060" s="235">
        <f t="shared" si="997"/>
        <v>0</v>
      </c>
      <c r="AY3060" s="210"/>
      <c r="AZ3060" s="231"/>
      <c r="BA3060" s="15"/>
      <c r="BB3060" s="232">
        <f t="shared" si="986"/>
        <v>0</v>
      </c>
      <c r="BC3060" s="235">
        <f t="shared" si="998"/>
        <v>0</v>
      </c>
      <c r="BG3060" s="210"/>
      <c r="BH3060" s="231"/>
      <c r="BI3060" s="15"/>
      <c r="BJ3060" s="232">
        <f t="shared" si="990"/>
        <v>0</v>
      </c>
      <c r="BK3060" s="235">
        <f t="shared" si="999"/>
        <v>0</v>
      </c>
      <c r="BM3060" s="109">
        <f t="shared" si="991"/>
        <v>-4.3858138692738633</v>
      </c>
      <c r="BN3060" s="213"/>
      <c r="BR3060" s="228"/>
      <c r="BS3060" s="311"/>
      <c r="BT3060" s="3"/>
      <c r="BU3060" s="213"/>
      <c r="BV3060" s="213"/>
      <c r="BW3060" s="291"/>
    </row>
    <row r="3061" spans="1:75" x14ac:dyDescent="0.2">
      <c r="A3061" s="210"/>
      <c r="B3061" s="211"/>
      <c r="C3061" s="848" t="str">
        <f ca="1">IF(ISERR(AVERAGE(INDIRECT("B"&amp;(ROW()-INT($B$1/2))):INDIRECT("B"&amp;(ROW()+INT($B$1/2))))),"",AVERAGE(INDIRECT("B"&amp;(ROW()-INT($B$1/2))):INDIRECT("B"&amp;(ROW()+INT($B$1/2)))))</f>
        <v/>
      </c>
      <c r="D3061" s="848">
        <f t="shared" si="985"/>
        <v>0</v>
      </c>
      <c r="E3061" s="275"/>
      <c r="F3061" s="15"/>
      <c r="G3061" s="3"/>
      <c r="H3061" s="3"/>
      <c r="I3061" s="3"/>
      <c r="J3061" s="3"/>
      <c r="K3061" s="3"/>
      <c r="L3061" s="554"/>
      <c r="M3061" s="545"/>
      <c r="N3061" s="546"/>
      <c r="O3061" s="5"/>
      <c r="P3061" s="216"/>
      <c r="Q3061" s="217"/>
      <c r="R3061" s="218"/>
      <c r="S3061" s="219">
        <f t="shared" si="1002"/>
        <v>0</v>
      </c>
      <c r="T3061" s="220">
        <f t="shared" si="1003"/>
        <v>0</v>
      </c>
      <c r="U3061" s="214">
        <f t="shared" si="1000"/>
        <v>0</v>
      </c>
      <c r="W3061" s="221"/>
      <c r="X3061" s="222"/>
      <c r="Y3061" s="222"/>
      <c r="Z3061" s="223"/>
      <c r="AA3061" s="222"/>
      <c r="AB3061" s="224"/>
      <c r="AC3061" s="225"/>
      <c r="AD3061" s="2">
        <f t="shared" si="987"/>
        <v>0</v>
      </c>
      <c r="AE3061" s="2">
        <f t="shared" si="988"/>
        <v>0</v>
      </c>
      <c r="AF3061" s="226"/>
      <c r="AG3061" s="219">
        <f t="shared" si="992"/>
        <v>0</v>
      </c>
      <c r="AH3061" s="234">
        <f t="shared" si="993"/>
        <v>0</v>
      </c>
      <c r="AI3061" s="214">
        <f t="shared" si="1001"/>
        <v>0</v>
      </c>
      <c r="AK3061" s="229">
        <f t="shared" si="994"/>
        <v>0</v>
      </c>
      <c r="AL3061" s="226"/>
      <c r="AM3061" s="15"/>
      <c r="AN3061" s="232" t="e">
        <f t="shared" si="995"/>
        <v>#DIV/0!</v>
      </c>
      <c r="AO3061" s="214">
        <f t="shared" si="989"/>
        <v>0</v>
      </c>
      <c r="AQ3061" s="210"/>
      <c r="AR3061" s="231"/>
      <c r="AS3061" s="15"/>
      <c r="AT3061" s="232">
        <f t="shared" si="996"/>
        <v>0</v>
      </c>
      <c r="AU3061" s="235">
        <f t="shared" si="997"/>
        <v>0</v>
      </c>
      <c r="AY3061" s="210"/>
      <c r="AZ3061" s="231"/>
      <c r="BA3061" s="15"/>
      <c r="BB3061" s="232">
        <f t="shared" si="986"/>
        <v>0</v>
      </c>
      <c r="BC3061" s="235">
        <f t="shared" si="998"/>
        <v>0</v>
      </c>
      <c r="BG3061" s="210"/>
      <c r="BH3061" s="231"/>
      <c r="BI3061" s="15"/>
      <c r="BJ3061" s="232">
        <f t="shared" si="990"/>
        <v>0</v>
      </c>
      <c r="BK3061" s="235">
        <f t="shared" si="999"/>
        <v>0</v>
      </c>
      <c r="BM3061" s="109">
        <f t="shared" si="991"/>
        <v>-4.3876462067716</v>
      </c>
      <c r="BN3061" s="213"/>
      <c r="BR3061" s="228"/>
      <c r="BS3061" s="311"/>
      <c r="BT3061" s="3"/>
      <c r="BU3061" s="213"/>
      <c r="BV3061" s="213"/>
      <c r="BW3061" s="291"/>
    </row>
    <row r="3062" spans="1:75" x14ac:dyDescent="0.2">
      <c r="A3062" s="210"/>
      <c r="B3062" s="211"/>
      <c r="C3062" s="848" t="str">
        <f ca="1">IF(ISERR(AVERAGE(INDIRECT("B"&amp;(ROW()-INT($B$1/2))):INDIRECT("B"&amp;(ROW()+INT($B$1/2))))),"",AVERAGE(INDIRECT("B"&amp;(ROW()-INT($B$1/2))):INDIRECT("B"&amp;(ROW()+INT($B$1/2)))))</f>
        <v/>
      </c>
      <c r="D3062" s="848">
        <f t="shared" si="985"/>
        <v>0</v>
      </c>
      <c r="E3062" s="275"/>
      <c r="F3062" s="15"/>
      <c r="G3062" s="3"/>
      <c r="H3062" s="3"/>
      <c r="I3062" s="3"/>
      <c r="J3062" s="3"/>
      <c r="K3062" s="3"/>
      <c r="L3062" s="554"/>
      <c r="M3062" s="545"/>
      <c r="N3062" s="546"/>
      <c r="O3062" s="5"/>
      <c r="P3062" s="216"/>
      <c r="Q3062" s="217"/>
      <c r="R3062" s="218"/>
      <c r="S3062" s="219">
        <f t="shared" si="1002"/>
        <v>0</v>
      </c>
      <c r="T3062" s="220">
        <f t="shared" si="1003"/>
        <v>0</v>
      </c>
      <c r="U3062" s="214">
        <f t="shared" si="1000"/>
        <v>0</v>
      </c>
      <c r="W3062" s="221"/>
      <c r="X3062" s="222"/>
      <c r="Y3062" s="222"/>
      <c r="Z3062" s="223"/>
      <c r="AA3062" s="222"/>
      <c r="AB3062" s="224"/>
      <c r="AC3062" s="225"/>
      <c r="AD3062" s="2">
        <f t="shared" si="987"/>
        <v>0</v>
      </c>
      <c r="AE3062" s="2">
        <f t="shared" si="988"/>
        <v>0</v>
      </c>
      <c r="AF3062" s="226"/>
      <c r="AG3062" s="219">
        <f t="shared" si="992"/>
        <v>0</v>
      </c>
      <c r="AH3062" s="234">
        <f t="shared" si="993"/>
        <v>0</v>
      </c>
      <c r="AI3062" s="214">
        <f t="shared" si="1001"/>
        <v>0</v>
      </c>
      <c r="AK3062" s="229">
        <f t="shared" si="994"/>
        <v>0</v>
      </c>
      <c r="AL3062" s="226"/>
      <c r="AM3062" s="15"/>
      <c r="AN3062" s="232" t="e">
        <f t="shared" si="995"/>
        <v>#DIV/0!</v>
      </c>
      <c r="AO3062" s="214">
        <f t="shared" si="989"/>
        <v>0</v>
      </c>
      <c r="AQ3062" s="210"/>
      <c r="AR3062" s="231"/>
      <c r="AS3062" s="15"/>
      <c r="AT3062" s="232">
        <f t="shared" si="996"/>
        <v>0</v>
      </c>
      <c r="AU3062" s="235">
        <f t="shared" si="997"/>
        <v>0</v>
      </c>
      <c r="AY3062" s="210"/>
      <c r="AZ3062" s="231"/>
      <c r="BA3062" s="15"/>
      <c r="BB3062" s="232">
        <f t="shared" si="986"/>
        <v>0</v>
      </c>
      <c r="BC3062" s="235">
        <f t="shared" si="998"/>
        <v>0</v>
      </c>
      <c r="BG3062" s="210"/>
      <c r="BH3062" s="231"/>
      <c r="BI3062" s="15"/>
      <c r="BJ3062" s="232">
        <f t="shared" si="990"/>
        <v>0</v>
      </c>
      <c r="BK3062" s="235">
        <f t="shared" si="999"/>
        <v>0</v>
      </c>
      <c r="BM3062" s="109">
        <f t="shared" si="991"/>
        <v>-4.3894785442693367</v>
      </c>
      <c r="BN3062" s="213"/>
      <c r="BR3062" s="228"/>
      <c r="BS3062" s="311"/>
      <c r="BT3062" s="3"/>
      <c r="BU3062" s="213"/>
      <c r="BV3062" s="213"/>
      <c r="BW3062" s="291"/>
    </row>
    <row r="3063" spans="1:75" x14ac:dyDescent="0.2">
      <c r="A3063" s="210"/>
      <c r="B3063" s="211"/>
      <c r="C3063" s="848" t="str">
        <f ca="1">IF(ISERR(AVERAGE(INDIRECT("B"&amp;(ROW()-INT($B$1/2))):INDIRECT("B"&amp;(ROW()+INT($B$1/2))))),"",AVERAGE(INDIRECT("B"&amp;(ROW()-INT($B$1/2))):INDIRECT("B"&amp;(ROW()+INT($B$1/2)))))</f>
        <v/>
      </c>
      <c r="D3063" s="848">
        <f t="shared" si="985"/>
        <v>0</v>
      </c>
      <c r="E3063" s="275"/>
      <c r="F3063" s="15"/>
      <c r="G3063" s="3"/>
      <c r="H3063" s="3"/>
      <c r="I3063" s="3"/>
      <c r="J3063" s="3"/>
      <c r="K3063" s="3"/>
      <c r="L3063" s="554"/>
      <c r="M3063" s="545"/>
      <c r="N3063" s="546"/>
      <c r="O3063" s="5"/>
      <c r="P3063" s="216"/>
      <c r="Q3063" s="217"/>
      <c r="R3063" s="218"/>
      <c r="S3063" s="219">
        <f t="shared" si="1002"/>
        <v>0</v>
      </c>
      <c r="T3063" s="220">
        <f t="shared" si="1003"/>
        <v>0</v>
      </c>
      <c r="U3063" s="214">
        <f t="shared" si="1000"/>
        <v>0</v>
      </c>
      <c r="W3063" s="221"/>
      <c r="X3063" s="222"/>
      <c r="Y3063" s="222"/>
      <c r="Z3063" s="223"/>
      <c r="AA3063" s="222"/>
      <c r="AB3063" s="224"/>
      <c r="AC3063" s="225"/>
      <c r="AD3063" s="2">
        <f t="shared" si="987"/>
        <v>0</v>
      </c>
      <c r="AE3063" s="2">
        <f t="shared" si="988"/>
        <v>0</v>
      </c>
      <c r="AF3063" s="226"/>
      <c r="AG3063" s="219">
        <f t="shared" si="992"/>
        <v>0</v>
      </c>
      <c r="AH3063" s="234">
        <f t="shared" si="993"/>
        <v>0</v>
      </c>
      <c r="AI3063" s="214">
        <f t="shared" si="1001"/>
        <v>0</v>
      </c>
      <c r="AK3063" s="229">
        <f t="shared" si="994"/>
        <v>0</v>
      </c>
      <c r="AL3063" s="226"/>
      <c r="AM3063" s="15"/>
      <c r="AN3063" s="232" t="e">
        <f t="shared" si="995"/>
        <v>#DIV/0!</v>
      </c>
      <c r="AO3063" s="214">
        <f t="shared" si="989"/>
        <v>0</v>
      </c>
      <c r="AQ3063" s="210"/>
      <c r="AR3063" s="231"/>
      <c r="AS3063" s="15"/>
      <c r="AT3063" s="232">
        <f t="shared" si="996"/>
        <v>0</v>
      </c>
      <c r="AU3063" s="235">
        <f t="shared" si="997"/>
        <v>0</v>
      </c>
      <c r="AY3063" s="210"/>
      <c r="AZ3063" s="231"/>
      <c r="BA3063" s="15"/>
      <c r="BB3063" s="232">
        <f t="shared" si="986"/>
        <v>0</v>
      </c>
      <c r="BC3063" s="235">
        <f t="shared" si="998"/>
        <v>0</v>
      </c>
      <c r="BG3063" s="210"/>
      <c r="BH3063" s="231"/>
      <c r="BI3063" s="15"/>
      <c r="BJ3063" s="232">
        <f t="shared" si="990"/>
        <v>0</v>
      </c>
      <c r="BK3063" s="235">
        <f t="shared" si="999"/>
        <v>0</v>
      </c>
      <c r="BM3063" s="109">
        <f t="shared" si="991"/>
        <v>-4.3913108817670734</v>
      </c>
      <c r="BN3063" s="213"/>
      <c r="BR3063" s="228"/>
      <c r="BS3063" s="311"/>
      <c r="BT3063" s="3"/>
      <c r="BU3063" s="213"/>
      <c r="BV3063" s="213"/>
      <c r="BW3063" s="291"/>
    </row>
    <row r="3064" spans="1:75" x14ac:dyDescent="0.2">
      <c r="A3064" s="210"/>
      <c r="B3064" s="211"/>
      <c r="C3064" s="848" t="str">
        <f ca="1">IF(ISERR(AVERAGE(INDIRECT("B"&amp;(ROW()-INT($B$1/2))):INDIRECT("B"&amp;(ROW()+INT($B$1/2))))),"",AVERAGE(INDIRECT("B"&amp;(ROW()-INT($B$1/2))):INDIRECT("B"&amp;(ROW()+INT($B$1/2)))))</f>
        <v/>
      </c>
      <c r="D3064" s="848">
        <f t="shared" si="985"/>
        <v>0</v>
      </c>
      <c r="E3064" s="275"/>
      <c r="F3064" s="15"/>
      <c r="G3064" s="3"/>
      <c r="H3064" s="3"/>
      <c r="I3064" s="3"/>
      <c r="J3064" s="3"/>
      <c r="K3064" s="3"/>
      <c r="L3064" s="554"/>
      <c r="M3064" s="545"/>
      <c r="N3064" s="546"/>
      <c r="O3064" s="5"/>
      <c r="P3064" s="216"/>
      <c r="Q3064" s="217"/>
      <c r="R3064" s="218"/>
      <c r="S3064" s="219">
        <f t="shared" si="1002"/>
        <v>0</v>
      </c>
      <c r="T3064" s="220">
        <f t="shared" si="1003"/>
        <v>0</v>
      </c>
      <c r="U3064" s="214">
        <f t="shared" si="1000"/>
        <v>0</v>
      </c>
      <c r="W3064" s="221"/>
      <c r="X3064" s="222"/>
      <c r="Y3064" s="222"/>
      <c r="Z3064" s="223"/>
      <c r="AA3064" s="222"/>
      <c r="AB3064" s="224"/>
      <c r="AC3064" s="225"/>
      <c r="AD3064" s="2">
        <f t="shared" si="987"/>
        <v>0</v>
      </c>
      <c r="AE3064" s="2">
        <f t="shared" si="988"/>
        <v>0</v>
      </c>
      <c r="AF3064" s="226"/>
      <c r="AG3064" s="219">
        <f t="shared" si="992"/>
        <v>0</v>
      </c>
      <c r="AH3064" s="234">
        <f t="shared" si="993"/>
        <v>0</v>
      </c>
      <c r="AI3064" s="214">
        <f t="shared" si="1001"/>
        <v>0</v>
      </c>
      <c r="AK3064" s="229">
        <f t="shared" si="994"/>
        <v>0</v>
      </c>
      <c r="AL3064" s="226"/>
      <c r="AM3064" s="15"/>
      <c r="AN3064" s="232" t="e">
        <f t="shared" si="995"/>
        <v>#DIV/0!</v>
      </c>
      <c r="AO3064" s="214">
        <f t="shared" si="989"/>
        <v>0</v>
      </c>
      <c r="AQ3064" s="210"/>
      <c r="AR3064" s="231"/>
      <c r="AS3064" s="15"/>
      <c r="AT3064" s="232">
        <f t="shared" si="996"/>
        <v>0</v>
      </c>
      <c r="AU3064" s="235">
        <f t="shared" si="997"/>
        <v>0</v>
      </c>
      <c r="AY3064" s="210"/>
      <c r="AZ3064" s="231"/>
      <c r="BA3064" s="15"/>
      <c r="BB3064" s="232">
        <f t="shared" si="986"/>
        <v>0</v>
      </c>
      <c r="BC3064" s="235">
        <f t="shared" si="998"/>
        <v>0</v>
      </c>
      <c r="BG3064" s="210"/>
      <c r="BH3064" s="231"/>
      <c r="BI3064" s="15"/>
      <c r="BJ3064" s="232">
        <f t="shared" si="990"/>
        <v>0</v>
      </c>
      <c r="BK3064" s="235">
        <f t="shared" si="999"/>
        <v>0</v>
      </c>
      <c r="BM3064" s="109">
        <f t="shared" si="991"/>
        <v>-4.3931432192648101</v>
      </c>
      <c r="BN3064" s="213"/>
      <c r="BR3064" s="228"/>
      <c r="BS3064" s="311"/>
      <c r="BT3064" s="3"/>
      <c r="BU3064" s="213"/>
      <c r="BV3064" s="213"/>
      <c r="BW3064" s="291"/>
    </row>
    <row r="3065" spans="1:75" x14ac:dyDescent="0.2">
      <c r="A3065" s="210"/>
      <c r="B3065" s="211"/>
      <c r="C3065" s="848" t="str">
        <f ca="1">IF(ISERR(AVERAGE(INDIRECT("B"&amp;(ROW()-INT($B$1/2))):INDIRECT("B"&amp;(ROW()+INT($B$1/2))))),"",AVERAGE(INDIRECT("B"&amp;(ROW()-INT($B$1/2))):INDIRECT("B"&amp;(ROW()+INT($B$1/2)))))</f>
        <v/>
      </c>
      <c r="D3065" s="848">
        <f t="shared" si="985"/>
        <v>0</v>
      </c>
      <c r="E3065" s="275"/>
      <c r="F3065" s="15"/>
      <c r="G3065" s="3"/>
      <c r="H3065" s="3"/>
      <c r="I3065" s="3"/>
      <c r="J3065" s="3"/>
      <c r="K3065" s="3"/>
      <c r="L3065" s="554"/>
      <c r="M3065" s="545"/>
      <c r="N3065" s="546"/>
      <c r="O3065" s="5"/>
      <c r="P3065" s="216"/>
      <c r="Q3065" s="217"/>
      <c r="R3065" s="218"/>
      <c r="S3065" s="219">
        <f t="shared" si="1002"/>
        <v>0</v>
      </c>
      <c r="T3065" s="220">
        <f t="shared" si="1003"/>
        <v>0</v>
      </c>
      <c r="U3065" s="214">
        <f t="shared" si="1000"/>
        <v>0</v>
      </c>
      <c r="W3065" s="221"/>
      <c r="X3065" s="222"/>
      <c r="Y3065" s="222"/>
      <c r="Z3065" s="223"/>
      <c r="AA3065" s="222"/>
      <c r="AB3065" s="224"/>
      <c r="AC3065" s="225"/>
      <c r="AD3065" s="2">
        <f t="shared" si="987"/>
        <v>0</v>
      </c>
      <c r="AE3065" s="2">
        <f t="shared" si="988"/>
        <v>0</v>
      </c>
      <c r="AF3065" s="226"/>
      <c r="AG3065" s="219">
        <f t="shared" si="992"/>
        <v>0</v>
      </c>
      <c r="AH3065" s="234">
        <f t="shared" si="993"/>
        <v>0</v>
      </c>
      <c r="AI3065" s="214">
        <f t="shared" si="1001"/>
        <v>0</v>
      </c>
      <c r="AK3065" s="229">
        <f t="shared" si="994"/>
        <v>0</v>
      </c>
      <c r="AL3065" s="226"/>
      <c r="AM3065" s="15"/>
      <c r="AN3065" s="232" t="e">
        <f t="shared" si="995"/>
        <v>#DIV/0!</v>
      </c>
      <c r="AO3065" s="214">
        <f t="shared" si="989"/>
        <v>0</v>
      </c>
      <c r="AQ3065" s="210"/>
      <c r="AR3065" s="231"/>
      <c r="AS3065" s="15"/>
      <c r="AT3065" s="232">
        <f t="shared" si="996"/>
        <v>0</v>
      </c>
      <c r="AU3065" s="235">
        <f t="shared" si="997"/>
        <v>0</v>
      </c>
      <c r="AY3065" s="210"/>
      <c r="AZ3065" s="231"/>
      <c r="BA3065" s="15"/>
      <c r="BB3065" s="232">
        <f t="shared" si="986"/>
        <v>0</v>
      </c>
      <c r="BC3065" s="235">
        <f t="shared" si="998"/>
        <v>0</v>
      </c>
      <c r="BG3065" s="210"/>
      <c r="BH3065" s="231"/>
      <c r="BI3065" s="15"/>
      <c r="BJ3065" s="232">
        <f t="shared" si="990"/>
        <v>0</v>
      </c>
      <c r="BK3065" s="235">
        <f t="shared" si="999"/>
        <v>0</v>
      </c>
      <c r="BM3065" s="109">
        <f t="shared" si="991"/>
        <v>-4.3949755567625468</v>
      </c>
      <c r="BN3065" s="213"/>
      <c r="BR3065" s="228"/>
      <c r="BS3065" s="311"/>
      <c r="BT3065" s="3"/>
      <c r="BU3065" s="213"/>
      <c r="BV3065" s="213"/>
      <c r="BW3065" s="291"/>
    </row>
    <row r="3066" spans="1:75" x14ac:dyDescent="0.2">
      <c r="A3066" s="210"/>
      <c r="B3066" s="211"/>
      <c r="C3066" s="848" t="str">
        <f ca="1">IF(ISERR(AVERAGE(INDIRECT("B"&amp;(ROW()-INT($B$1/2))):INDIRECT("B"&amp;(ROW()+INT($B$1/2))))),"",AVERAGE(INDIRECT("B"&amp;(ROW()-INT($B$1/2))):INDIRECT("B"&amp;(ROW()+INT($B$1/2)))))</f>
        <v/>
      </c>
      <c r="D3066" s="848">
        <f t="shared" si="985"/>
        <v>0</v>
      </c>
      <c r="E3066" s="275"/>
      <c r="F3066" s="15"/>
      <c r="G3066" s="3"/>
      <c r="H3066" s="3"/>
      <c r="I3066" s="3"/>
      <c r="J3066" s="3"/>
      <c r="K3066" s="3"/>
      <c r="L3066" s="554"/>
      <c r="M3066" s="545"/>
      <c r="N3066" s="546"/>
      <c r="O3066" s="5"/>
      <c r="P3066" s="216"/>
      <c r="Q3066" s="217"/>
      <c r="R3066" s="218"/>
      <c r="S3066" s="219">
        <f t="shared" si="1002"/>
        <v>0</v>
      </c>
      <c r="T3066" s="220">
        <f t="shared" si="1003"/>
        <v>0</v>
      </c>
      <c r="U3066" s="214">
        <f t="shared" si="1000"/>
        <v>0</v>
      </c>
      <c r="W3066" s="221"/>
      <c r="X3066" s="222"/>
      <c r="Y3066" s="222"/>
      <c r="Z3066" s="223"/>
      <c r="AA3066" s="222"/>
      <c r="AB3066" s="224"/>
      <c r="AC3066" s="225"/>
      <c r="AD3066" s="2">
        <f t="shared" si="987"/>
        <v>0</v>
      </c>
      <c r="AE3066" s="2">
        <f t="shared" si="988"/>
        <v>0</v>
      </c>
      <c r="AF3066" s="226"/>
      <c r="AG3066" s="219">
        <f t="shared" si="992"/>
        <v>0</v>
      </c>
      <c r="AH3066" s="234">
        <f t="shared" si="993"/>
        <v>0</v>
      </c>
      <c r="AI3066" s="214">
        <f t="shared" si="1001"/>
        <v>0</v>
      </c>
      <c r="AK3066" s="229">
        <f t="shared" si="994"/>
        <v>0</v>
      </c>
      <c r="AL3066" s="226"/>
      <c r="AM3066" s="15"/>
      <c r="AN3066" s="232" t="e">
        <f t="shared" si="995"/>
        <v>#DIV/0!</v>
      </c>
      <c r="AO3066" s="214">
        <f t="shared" si="989"/>
        <v>0</v>
      </c>
      <c r="AQ3066" s="210"/>
      <c r="AR3066" s="231"/>
      <c r="AS3066" s="15"/>
      <c r="AT3066" s="232">
        <f t="shared" si="996"/>
        <v>0</v>
      </c>
      <c r="AU3066" s="235">
        <f t="shared" si="997"/>
        <v>0</v>
      </c>
      <c r="AY3066" s="210"/>
      <c r="AZ3066" s="231"/>
      <c r="BA3066" s="15"/>
      <c r="BB3066" s="232">
        <f t="shared" si="986"/>
        <v>0</v>
      </c>
      <c r="BC3066" s="235">
        <f t="shared" si="998"/>
        <v>0</v>
      </c>
      <c r="BG3066" s="210"/>
      <c r="BH3066" s="231"/>
      <c r="BI3066" s="15"/>
      <c r="BJ3066" s="232">
        <f t="shared" si="990"/>
        <v>0</v>
      </c>
      <c r="BK3066" s="235">
        <f t="shared" si="999"/>
        <v>0</v>
      </c>
      <c r="BM3066" s="109">
        <f t="shared" si="991"/>
        <v>-4.3968078942602835</v>
      </c>
      <c r="BN3066" s="213"/>
      <c r="BR3066" s="228"/>
      <c r="BS3066" s="311"/>
      <c r="BT3066" s="3"/>
      <c r="BU3066" s="213"/>
      <c r="BV3066" s="213"/>
      <c r="BW3066" s="291"/>
    </row>
    <row r="3067" spans="1:75" x14ac:dyDescent="0.2">
      <c r="A3067" s="210"/>
      <c r="B3067" s="211"/>
      <c r="C3067" s="848" t="str">
        <f ca="1">IF(ISERR(AVERAGE(INDIRECT("B"&amp;(ROW()-INT($B$1/2))):INDIRECT("B"&amp;(ROW()+INT($B$1/2))))),"",AVERAGE(INDIRECT("B"&amp;(ROW()-INT($B$1/2))):INDIRECT("B"&amp;(ROW()+INT($B$1/2)))))</f>
        <v/>
      </c>
      <c r="D3067" s="848">
        <f t="shared" si="985"/>
        <v>0</v>
      </c>
      <c r="E3067" s="275"/>
      <c r="F3067" s="15"/>
      <c r="G3067" s="3"/>
      <c r="H3067" s="3"/>
      <c r="I3067" s="3"/>
      <c r="J3067" s="3"/>
      <c r="K3067" s="3"/>
      <c r="L3067" s="554"/>
      <c r="M3067" s="545"/>
      <c r="N3067" s="546"/>
      <c r="O3067" s="5"/>
      <c r="P3067" s="216"/>
      <c r="Q3067" s="217"/>
      <c r="R3067" s="218"/>
      <c r="S3067" s="219">
        <f t="shared" si="1002"/>
        <v>0</v>
      </c>
      <c r="T3067" s="220">
        <f t="shared" si="1003"/>
        <v>0</v>
      </c>
      <c r="U3067" s="214">
        <f t="shared" si="1000"/>
        <v>0</v>
      </c>
      <c r="W3067" s="221"/>
      <c r="X3067" s="222"/>
      <c r="Y3067" s="222"/>
      <c r="Z3067" s="223"/>
      <c r="AA3067" s="222"/>
      <c r="AB3067" s="224"/>
      <c r="AC3067" s="225"/>
      <c r="AD3067" s="2">
        <f t="shared" si="987"/>
        <v>0</v>
      </c>
      <c r="AE3067" s="2">
        <f t="shared" si="988"/>
        <v>0</v>
      </c>
      <c r="AF3067" s="226"/>
      <c r="AG3067" s="219">
        <f t="shared" si="992"/>
        <v>0</v>
      </c>
      <c r="AH3067" s="234">
        <f t="shared" si="993"/>
        <v>0</v>
      </c>
      <c r="AI3067" s="214">
        <f t="shared" si="1001"/>
        <v>0</v>
      </c>
      <c r="AK3067" s="229">
        <f t="shared" si="994"/>
        <v>0</v>
      </c>
      <c r="AL3067" s="226"/>
      <c r="AM3067" s="15"/>
      <c r="AN3067" s="232" t="e">
        <f t="shared" si="995"/>
        <v>#DIV/0!</v>
      </c>
      <c r="AO3067" s="214">
        <f t="shared" si="989"/>
        <v>0</v>
      </c>
      <c r="AQ3067" s="210"/>
      <c r="AR3067" s="231"/>
      <c r="AS3067" s="15"/>
      <c r="AT3067" s="232">
        <f t="shared" si="996"/>
        <v>0</v>
      </c>
      <c r="AU3067" s="235">
        <f t="shared" si="997"/>
        <v>0</v>
      </c>
      <c r="AY3067" s="210"/>
      <c r="AZ3067" s="231"/>
      <c r="BA3067" s="15"/>
      <c r="BB3067" s="232">
        <f t="shared" si="986"/>
        <v>0</v>
      </c>
      <c r="BC3067" s="235">
        <f t="shared" si="998"/>
        <v>0</v>
      </c>
      <c r="BG3067" s="210"/>
      <c r="BH3067" s="231"/>
      <c r="BI3067" s="15"/>
      <c r="BJ3067" s="232">
        <f t="shared" si="990"/>
        <v>0</v>
      </c>
      <c r="BK3067" s="235">
        <f t="shared" si="999"/>
        <v>0</v>
      </c>
      <c r="BM3067" s="109">
        <f t="shared" si="991"/>
        <v>-4.3986402317580202</v>
      </c>
      <c r="BN3067" s="213"/>
      <c r="BR3067" s="228"/>
      <c r="BS3067" s="311"/>
      <c r="BT3067" s="3"/>
      <c r="BU3067" s="213"/>
      <c r="BV3067" s="213"/>
      <c r="BW3067" s="291"/>
    </row>
    <row r="3068" spans="1:75" x14ac:dyDescent="0.2">
      <c r="A3068" s="210"/>
      <c r="B3068" s="211"/>
      <c r="C3068" s="848" t="str">
        <f ca="1">IF(ISERR(AVERAGE(INDIRECT("B"&amp;(ROW()-INT($B$1/2))):INDIRECT("B"&amp;(ROW()+INT($B$1/2))))),"",AVERAGE(INDIRECT("B"&amp;(ROW()-INT($B$1/2))):INDIRECT("B"&amp;(ROW()+INT($B$1/2)))))</f>
        <v/>
      </c>
      <c r="D3068" s="848">
        <f t="shared" si="985"/>
        <v>0</v>
      </c>
      <c r="E3068" s="275"/>
      <c r="F3068" s="15"/>
      <c r="G3068" s="3"/>
      <c r="H3068" s="3"/>
      <c r="I3068" s="3"/>
      <c r="J3068" s="3"/>
      <c r="K3068" s="3"/>
      <c r="L3068" s="554"/>
      <c r="M3068" s="545"/>
      <c r="N3068" s="546"/>
      <c r="O3068" s="5"/>
      <c r="P3068" s="216"/>
      <c r="Q3068" s="217"/>
      <c r="R3068" s="218"/>
      <c r="S3068" s="219">
        <f t="shared" si="1002"/>
        <v>0</v>
      </c>
      <c r="T3068" s="220">
        <f t="shared" si="1003"/>
        <v>0</v>
      </c>
      <c r="U3068" s="214">
        <f t="shared" si="1000"/>
        <v>0</v>
      </c>
      <c r="W3068" s="221"/>
      <c r="X3068" s="222"/>
      <c r="Y3068" s="222"/>
      <c r="Z3068" s="223"/>
      <c r="AA3068" s="222"/>
      <c r="AB3068" s="224"/>
      <c r="AC3068" s="225"/>
      <c r="AD3068" s="2">
        <f t="shared" si="987"/>
        <v>0</v>
      </c>
      <c r="AE3068" s="2">
        <f t="shared" si="988"/>
        <v>0</v>
      </c>
      <c r="AF3068" s="226"/>
      <c r="AG3068" s="219">
        <f t="shared" si="992"/>
        <v>0</v>
      </c>
      <c r="AH3068" s="234">
        <f t="shared" si="993"/>
        <v>0</v>
      </c>
      <c r="AI3068" s="214">
        <f t="shared" si="1001"/>
        <v>0</v>
      </c>
      <c r="AK3068" s="229">
        <f t="shared" si="994"/>
        <v>0</v>
      </c>
      <c r="AL3068" s="226"/>
      <c r="AM3068" s="15"/>
      <c r="AN3068" s="232" t="e">
        <f t="shared" si="995"/>
        <v>#DIV/0!</v>
      </c>
      <c r="AO3068" s="214">
        <f t="shared" si="989"/>
        <v>0</v>
      </c>
      <c r="AQ3068" s="210"/>
      <c r="AR3068" s="231"/>
      <c r="AS3068" s="15"/>
      <c r="AT3068" s="232">
        <f t="shared" si="996"/>
        <v>0</v>
      </c>
      <c r="AU3068" s="235">
        <f t="shared" si="997"/>
        <v>0</v>
      </c>
      <c r="AY3068" s="210"/>
      <c r="AZ3068" s="231"/>
      <c r="BA3068" s="15"/>
      <c r="BB3068" s="232">
        <f t="shared" si="986"/>
        <v>0</v>
      </c>
      <c r="BC3068" s="235">
        <f t="shared" si="998"/>
        <v>0</v>
      </c>
      <c r="BG3068" s="210"/>
      <c r="BH3068" s="231"/>
      <c r="BI3068" s="15"/>
      <c r="BJ3068" s="232">
        <f t="shared" si="990"/>
        <v>0</v>
      </c>
      <c r="BK3068" s="235">
        <f t="shared" si="999"/>
        <v>0</v>
      </c>
      <c r="BM3068" s="109">
        <f t="shared" si="991"/>
        <v>-4.4004725692557569</v>
      </c>
      <c r="BN3068" s="213"/>
      <c r="BR3068" s="228"/>
      <c r="BS3068" s="311"/>
      <c r="BT3068" s="3"/>
      <c r="BU3068" s="213"/>
      <c r="BV3068" s="213"/>
      <c r="BW3068" s="291"/>
    </row>
    <row r="3069" spans="1:75" x14ac:dyDescent="0.2">
      <c r="A3069" s="210"/>
      <c r="B3069" s="211"/>
      <c r="C3069" s="848" t="str">
        <f ca="1">IF(ISERR(AVERAGE(INDIRECT("B"&amp;(ROW()-INT($B$1/2))):INDIRECT("B"&amp;(ROW()+INT($B$1/2))))),"",AVERAGE(INDIRECT("B"&amp;(ROW()-INT($B$1/2))):INDIRECT("B"&amp;(ROW()+INT($B$1/2)))))</f>
        <v/>
      </c>
      <c r="D3069" s="848">
        <f t="shared" si="985"/>
        <v>0</v>
      </c>
      <c r="E3069" s="275"/>
      <c r="F3069" s="15"/>
      <c r="G3069" s="3"/>
      <c r="H3069" s="3"/>
      <c r="I3069" s="3"/>
      <c r="J3069" s="3"/>
      <c r="K3069" s="3"/>
      <c r="L3069" s="554"/>
      <c r="M3069" s="545"/>
      <c r="N3069" s="546"/>
      <c r="O3069" s="5"/>
      <c r="P3069" s="216"/>
      <c r="Q3069" s="217"/>
      <c r="R3069" s="218"/>
      <c r="S3069" s="219">
        <f t="shared" si="1002"/>
        <v>0</v>
      </c>
      <c r="T3069" s="220">
        <f t="shared" si="1003"/>
        <v>0</v>
      </c>
      <c r="U3069" s="214">
        <f t="shared" si="1000"/>
        <v>0</v>
      </c>
      <c r="W3069" s="221"/>
      <c r="X3069" s="222"/>
      <c r="Y3069" s="222"/>
      <c r="Z3069" s="223"/>
      <c r="AA3069" s="222"/>
      <c r="AB3069" s="224"/>
      <c r="AC3069" s="225"/>
      <c r="AD3069" s="2">
        <f t="shared" si="987"/>
        <v>0</v>
      </c>
      <c r="AE3069" s="2">
        <f t="shared" si="988"/>
        <v>0</v>
      </c>
      <c r="AF3069" s="226"/>
      <c r="AG3069" s="219">
        <f t="shared" si="992"/>
        <v>0</v>
      </c>
      <c r="AH3069" s="234">
        <f t="shared" si="993"/>
        <v>0</v>
      </c>
      <c r="AI3069" s="214">
        <f t="shared" si="1001"/>
        <v>0</v>
      </c>
      <c r="AK3069" s="229">
        <f t="shared" si="994"/>
        <v>0</v>
      </c>
      <c r="AL3069" s="226"/>
      <c r="AM3069" s="15"/>
      <c r="AN3069" s="232" t="e">
        <f t="shared" si="995"/>
        <v>#DIV/0!</v>
      </c>
      <c r="AO3069" s="214">
        <f t="shared" si="989"/>
        <v>0</v>
      </c>
      <c r="AQ3069" s="210"/>
      <c r="AR3069" s="231"/>
      <c r="AS3069" s="15"/>
      <c r="AT3069" s="232">
        <f t="shared" si="996"/>
        <v>0</v>
      </c>
      <c r="AU3069" s="235">
        <f t="shared" si="997"/>
        <v>0</v>
      </c>
      <c r="AY3069" s="210"/>
      <c r="AZ3069" s="231"/>
      <c r="BA3069" s="15"/>
      <c r="BB3069" s="232">
        <f t="shared" si="986"/>
        <v>0</v>
      </c>
      <c r="BC3069" s="235">
        <f t="shared" si="998"/>
        <v>0</v>
      </c>
      <c r="BG3069" s="210"/>
      <c r="BH3069" s="231"/>
      <c r="BI3069" s="15"/>
      <c r="BJ3069" s="232">
        <f t="shared" si="990"/>
        <v>0</v>
      </c>
      <c r="BK3069" s="235">
        <f t="shared" si="999"/>
        <v>0</v>
      </c>
      <c r="BM3069" s="109">
        <f t="shared" si="991"/>
        <v>-4.4023049067534936</v>
      </c>
      <c r="BN3069" s="213"/>
      <c r="BR3069" s="228"/>
      <c r="BS3069" s="311"/>
      <c r="BT3069" s="3"/>
      <c r="BU3069" s="213"/>
      <c r="BV3069" s="213"/>
      <c r="BW3069" s="291"/>
    </row>
    <row r="3070" spans="1:75" x14ac:dyDescent="0.2">
      <c r="A3070" s="210"/>
      <c r="B3070" s="211"/>
      <c r="C3070" s="848" t="str">
        <f ca="1">IF(ISERR(AVERAGE(INDIRECT("B"&amp;(ROW()-INT($B$1/2))):INDIRECT("B"&amp;(ROW()+INT($B$1/2))))),"",AVERAGE(INDIRECT("B"&amp;(ROW()-INT($B$1/2))):INDIRECT("B"&amp;(ROW()+INT($B$1/2)))))</f>
        <v/>
      </c>
      <c r="D3070" s="848">
        <f t="shared" si="985"/>
        <v>0</v>
      </c>
      <c r="E3070" s="275"/>
      <c r="F3070" s="15"/>
      <c r="G3070" s="3"/>
      <c r="H3070" s="3"/>
      <c r="I3070" s="3"/>
      <c r="J3070" s="3"/>
      <c r="K3070" s="3"/>
      <c r="L3070" s="554"/>
      <c r="M3070" s="545"/>
      <c r="N3070" s="546"/>
      <c r="O3070" s="5"/>
      <c r="P3070" s="216"/>
      <c r="Q3070" s="217"/>
      <c r="R3070" s="218"/>
      <c r="S3070" s="219">
        <f t="shared" si="1002"/>
        <v>0</v>
      </c>
      <c r="T3070" s="220">
        <f t="shared" si="1003"/>
        <v>0</v>
      </c>
      <c r="U3070" s="214">
        <f t="shared" si="1000"/>
        <v>0</v>
      </c>
      <c r="W3070" s="221"/>
      <c r="X3070" s="222"/>
      <c r="Y3070" s="222"/>
      <c r="Z3070" s="223"/>
      <c r="AA3070" s="222"/>
      <c r="AB3070" s="224"/>
      <c r="AC3070" s="225"/>
      <c r="AD3070" s="2">
        <f t="shared" si="987"/>
        <v>0</v>
      </c>
      <c r="AE3070" s="2">
        <f t="shared" si="988"/>
        <v>0</v>
      </c>
      <c r="AF3070" s="226"/>
      <c r="AG3070" s="219">
        <f t="shared" si="992"/>
        <v>0</v>
      </c>
      <c r="AH3070" s="234">
        <f t="shared" si="993"/>
        <v>0</v>
      </c>
      <c r="AI3070" s="214">
        <f t="shared" si="1001"/>
        <v>0</v>
      </c>
      <c r="AK3070" s="229">
        <f t="shared" si="994"/>
        <v>0</v>
      </c>
      <c r="AL3070" s="226"/>
      <c r="AM3070" s="15"/>
      <c r="AN3070" s="232" t="e">
        <f t="shared" si="995"/>
        <v>#DIV/0!</v>
      </c>
      <c r="AO3070" s="214">
        <f t="shared" si="989"/>
        <v>0</v>
      </c>
      <c r="AQ3070" s="210"/>
      <c r="AR3070" s="231"/>
      <c r="AS3070" s="15"/>
      <c r="AT3070" s="232">
        <f t="shared" si="996"/>
        <v>0</v>
      </c>
      <c r="AU3070" s="235">
        <f t="shared" si="997"/>
        <v>0</v>
      </c>
      <c r="AY3070" s="210"/>
      <c r="AZ3070" s="231"/>
      <c r="BA3070" s="15"/>
      <c r="BB3070" s="232">
        <f t="shared" si="986"/>
        <v>0</v>
      </c>
      <c r="BC3070" s="235">
        <f t="shared" si="998"/>
        <v>0</v>
      </c>
      <c r="BG3070" s="210"/>
      <c r="BH3070" s="231"/>
      <c r="BI3070" s="15"/>
      <c r="BJ3070" s="232">
        <f t="shared" si="990"/>
        <v>0</v>
      </c>
      <c r="BK3070" s="235">
        <f t="shared" si="999"/>
        <v>0</v>
      </c>
      <c r="BM3070" s="109">
        <f t="shared" si="991"/>
        <v>-4.4041372442512303</v>
      </c>
      <c r="BN3070" s="213"/>
      <c r="BR3070" s="228"/>
      <c r="BS3070" s="311"/>
      <c r="BT3070" s="3"/>
      <c r="BU3070" s="213"/>
      <c r="BV3070" s="213"/>
      <c r="BW3070" s="291"/>
    </row>
    <row r="3071" spans="1:75" x14ac:dyDescent="0.2">
      <c r="A3071" s="210"/>
      <c r="B3071" s="211"/>
      <c r="C3071" s="848" t="str">
        <f ca="1">IF(ISERR(AVERAGE(INDIRECT("B"&amp;(ROW()-INT($B$1/2))):INDIRECT("B"&amp;(ROW()+INT($B$1/2))))),"",AVERAGE(INDIRECT("B"&amp;(ROW()-INT($B$1/2))):INDIRECT("B"&amp;(ROW()+INT($B$1/2)))))</f>
        <v/>
      </c>
      <c r="D3071" s="848">
        <f t="shared" si="985"/>
        <v>0</v>
      </c>
      <c r="E3071" s="275"/>
      <c r="F3071" s="15"/>
      <c r="G3071" s="3"/>
      <c r="H3071" s="3"/>
      <c r="I3071" s="3"/>
      <c r="J3071" s="3"/>
      <c r="K3071" s="3"/>
      <c r="L3071" s="554"/>
      <c r="M3071" s="545"/>
      <c r="N3071" s="546"/>
      <c r="O3071" s="5"/>
      <c r="P3071" s="216"/>
      <c r="Q3071" s="217"/>
      <c r="R3071" s="218"/>
      <c r="S3071" s="219">
        <f t="shared" si="1002"/>
        <v>0</v>
      </c>
      <c r="T3071" s="220">
        <f t="shared" si="1003"/>
        <v>0</v>
      </c>
      <c r="U3071" s="214">
        <f t="shared" si="1000"/>
        <v>0</v>
      </c>
      <c r="W3071" s="221"/>
      <c r="X3071" s="222"/>
      <c r="Y3071" s="222"/>
      <c r="Z3071" s="223"/>
      <c r="AA3071" s="222"/>
      <c r="AB3071" s="224"/>
      <c r="AC3071" s="225"/>
      <c r="AD3071" s="2">
        <f t="shared" si="987"/>
        <v>0</v>
      </c>
      <c r="AE3071" s="2">
        <f t="shared" si="988"/>
        <v>0</v>
      </c>
      <c r="AF3071" s="226"/>
      <c r="AG3071" s="219">
        <f t="shared" si="992"/>
        <v>0</v>
      </c>
      <c r="AH3071" s="234">
        <f t="shared" si="993"/>
        <v>0</v>
      </c>
      <c r="AI3071" s="214">
        <f t="shared" si="1001"/>
        <v>0</v>
      </c>
      <c r="AK3071" s="229">
        <f t="shared" si="994"/>
        <v>0</v>
      </c>
      <c r="AL3071" s="226"/>
      <c r="AM3071" s="15"/>
      <c r="AN3071" s="232" t="e">
        <f t="shared" si="995"/>
        <v>#DIV/0!</v>
      </c>
      <c r="AO3071" s="214">
        <f t="shared" si="989"/>
        <v>0</v>
      </c>
      <c r="AQ3071" s="210"/>
      <c r="AR3071" s="231"/>
      <c r="AS3071" s="15"/>
      <c r="AT3071" s="232">
        <f t="shared" si="996"/>
        <v>0</v>
      </c>
      <c r="AU3071" s="235">
        <f t="shared" si="997"/>
        <v>0</v>
      </c>
      <c r="AY3071" s="210"/>
      <c r="AZ3071" s="231"/>
      <c r="BA3071" s="15"/>
      <c r="BB3071" s="232">
        <f t="shared" si="986"/>
        <v>0</v>
      </c>
      <c r="BC3071" s="235">
        <f t="shared" si="998"/>
        <v>0</v>
      </c>
      <c r="BG3071" s="210"/>
      <c r="BH3071" s="231"/>
      <c r="BI3071" s="15"/>
      <c r="BJ3071" s="232">
        <f t="shared" si="990"/>
        <v>0</v>
      </c>
      <c r="BK3071" s="235">
        <f t="shared" si="999"/>
        <v>0</v>
      </c>
      <c r="BM3071" s="109">
        <f t="shared" si="991"/>
        <v>-4.405969581748967</v>
      </c>
      <c r="BN3071" s="213"/>
      <c r="BR3071" s="228"/>
      <c r="BS3071" s="311"/>
      <c r="BT3071" s="3"/>
      <c r="BU3071" s="213"/>
      <c r="BV3071" s="213"/>
      <c r="BW3071" s="291"/>
    </row>
    <row r="3072" spans="1:75" x14ac:dyDescent="0.2">
      <c r="A3072" s="210"/>
      <c r="B3072" s="211"/>
      <c r="C3072" s="848" t="str">
        <f ca="1">IF(ISERR(AVERAGE(INDIRECT("B"&amp;(ROW()-INT($B$1/2))):INDIRECT("B"&amp;(ROW()+INT($B$1/2))))),"",AVERAGE(INDIRECT("B"&amp;(ROW()-INT($B$1/2))):INDIRECT("B"&amp;(ROW()+INT($B$1/2)))))</f>
        <v/>
      </c>
      <c r="D3072" s="848">
        <f t="shared" si="985"/>
        <v>0</v>
      </c>
      <c r="E3072" s="275"/>
      <c r="F3072" s="15"/>
      <c r="G3072" s="3"/>
      <c r="H3072" s="3"/>
      <c r="I3072" s="3"/>
      <c r="J3072" s="3"/>
      <c r="K3072" s="3"/>
      <c r="L3072" s="554"/>
      <c r="M3072" s="545"/>
      <c r="N3072" s="546"/>
      <c r="O3072" s="5"/>
      <c r="P3072" s="216"/>
      <c r="Q3072" s="217"/>
      <c r="R3072" s="218"/>
      <c r="S3072" s="219">
        <f t="shared" si="1002"/>
        <v>0</v>
      </c>
      <c r="T3072" s="220">
        <f t="shared" si="1003"/>
        <v>0</v>
      </c>
      <c r="U3072" s="214">
        <f t="shared" si="1000"/>
        <v>0</v>
      </c>
      <c r="W3072" s="221"/>
      <c r="X3072" s="222"/>
      <c r="Y3072" s="222"/>
      <c r="Z3072" s="223"/>
      <c r="AA3072" s="222"/>
      <c r="AB3072" s="224"/>
      <c r="AC3072" s="225"/>
      <c r="AD3072" s="2">
        <f t="shared" si="987"/>
        <v>0</v>
      </c>
      <c r="AE3072" s="2">
        <f t="shared" si="988"/>
        <v>0</v>
      </c>
      <c r="AF3072" s="226"/>
      <c r="AG3072" s="219">
        <f t="shared" si="992"/>
        <v>0</v>
      </c>
      <c r="AH3072" s="234">
        <f t="shared" si="993"/>
        <v>0</v>
      </c>
      <c r="AI3072" s="214">
        <f t="shared" si="1001"/>
        <v>0</v>
      </c>
      <c r="AK3072" s="229">
        <f t="shared" si="994"/>
        <v>0</v>
      </c>
      <c r="AL3072" s="226"/>
      <c r="AM3072" s="15"/>
      <c r="AN3072" s="232" t="e">
        <f t="shared" si="995"/>
        <v>#DIV/0!</v>
      </c>
      <c r="AO3072" s="214">
        <f t="shared" si="989"/>
        <v>0</v>
      </c>
      <c r="AQ3072" s="210"/>
      <c r="AR3072" s="231"/>
      <c r="AS3072" s="15"/>
      <c r="AT3072" s="232">
        <f t="shared" si="996"/>
        <v>0</v>
      </c>
      <c r="AU3072" s="235">
        <f t="shared" si="997"/>
        <v>0</v>
      </c>
      <c r="AY3072" s="210"/>
      <c r="AZ3072" s="231"/>
      <c r="BA3072" s="15"/>
      <c r="BB3072" s="232">
        <f t="shared" si="986"/>
        <v>0</v>
      </c>
      <c r="BC3072" s="235">
        <f t="shared" si="998"/>
        <v>0</v>
      </c>
      <c r="BG3072" s="210"/>
      <c r="BH3072" s="231"/>
      <c r="BI3072" s="15"/>
      <c r="BJ3072" s="232">
        <f t="shared" si="990"/>
        <v>0</v>
      </c>
      <c r="BK3072" s="235">
        <f t="shared" si="999"/>
        <v>0</v>
      </c>
      <c r="BM3072" s="109">
        <f t="shared" si="991"/>
        <v>-4.4078019192467037</v>
      </c>
      <c r="BN3072" s="213"/>
      <c r="BR3072" s="228"/>
      <c r="BS3072" s="311"/>
      <c r="BT3072" s="3"/>
      <c r="BU3072" s="213"/>
      <c r="BV3072" s="213"/>
      <c r="BW3072" s="291"/>
    </row>
    <row r="3073" spans="1:75" x14ac:dyDescent="0.2">
      <c r="A3073" s="210"/>
      <c r="B3073" s="211"/>
      <c r="C3073" s="848" t="str">
        <f ca="1">IF(ISERR(AVERAGE(INDIRECT("B"&amp;(ROW()-INT($B$1/2))):INDIRECT("B"&amp;(ROW()+INT($B$1/2))))),"",AVERAGE(INDIRECT("B"&amp;(ROW()-INT($B$1/2))):INDIRECT("B"&amp;(ROW()+INT($B$1/2)))))</f>
        <v/>
      </c>
      <c r="D3073" s="848">
        <f t="shared" ref="D3073:D3136" si="1004">A3073-A3072</f>
        <v>0</v>
      </c>
      <c r="E3073" s="275"/>
      <c r="F3073" s="15"/>
      <c r="G3073" s="3"/>
      <c r="H3073" s="3"/>
      <c r="I3073" s="3"/>
      <c r="J3073" s="3"/>
      <c r="K3073" s="3"/>
      <c r="L3073" s="554"/>
      <c r="M3073" s="545"/>
      <c r="N3073" s="546"/>
      <c r="O3073" s="5"/>
      <c r="P3073" s="216"/>
      <c r="Q3073" s="217"/>
      <c r="R3073" s="218"/>
      <c r="S3073" s="219">
        <f t="shared" si="1002"/>
        <v>0</v>
      </c>
      <c r="T3073" s="220">
        <f t="shared" si="1003"/>
        <v>0</v>
      </c>
      <c r="U3073" s="214">
        <f t="shared" si="1000"/>
        <v>0</v>
      </c>
      <c r="W3073" s="221"/>
      <c r="X3073" s="222"/>
      <c r="Y3073" s="222"/>
      <c r="Z3073" s="223"/>
      <c r="AA3073" s="222"/>
      <c r="AB3073" s="224"/>
      <c r="AC3073" s="225"/>
      <c r="AD3073" s="2">
        <f t="shared" si="987"/>
        <v>0</v>
      </c>
      <c r="AE3073" s="2">
        <f t="shared" si="988"/>
        <v>0</v>
      </c>
      <c r="AF3073" s="226"/>
      <c r="AG3073" s="219">
        <f t="shared" si="992"/>
        <v>0</v>
      </c>
      <c r="AH3073" s="234">
        <f t="shared" si="993"/>
        <v>0</v>
      </c>
      <c r="AI3073" s="214">
        <f t="shared" si="1001"/>
        <v>0</v>
      </c>
      <c r="AK3073" s="229">
        <f t="shared" si="994"/>
        <v>0</v>
      </c>
      <c r="AL3073" s="226"/>
      <c r="AM3073" s="15"/>
      <c r="AN3073" s="232" t="e">
        <f t="shared" si="995"/>
        <v>#DIV/0!</v>
      </c>
      <c r="AO3073" s="214">
        <f t="shared" si="989"/>
        <v>0</v>
      </c>
      <c r="AQ3073" s="210"/>
      <c r="AR3073" s="231"/>
      <c r="AS3073" s="15"/>
      <c r="AT3073" s="232">
        <f t="shared" si="996"/>
        <v>0</v>
      </c>
      <c r="AU3073" s="235">
        <f t="shared" si="997"/>
        <v>0</v>
      </c>
      <c r="AY3073" s="210"/>
      <c r="AZ3073" s="231"/>
      <c r="BA3073" s="15"/>
      <c r="BB3073" s="232">
        <f t="shared" si="986"/>
        <v>0</v>
      </c>
      <c r="BC3073" s="235">
        <f t="shared" si="998"/>
        <v>0</v>
      </c>
      <c r="BG3073" s="210"/>
      <c r="BH3073" s="231"/>
      <c r="BI3073" s="15"/>
      <c r="BJ3073" s="232">
        <f t="shared" si="990"/>
        <v>0</v>
      </c>
      <c r="BK3073" s="235">
        <f t="shared" si="999"/>
        <v>0</v>
      </c>
      <c r="BM3073" s="109">
        <f t="shared" si="991"/>
        <v>-4.4096342567444404</v>
      </c>
      <c r="BN3073" s="213"/>
      <c r="BR3073" s="228"/>
      <c r="BS3073" s="311"/>
      <c r="BT3073" s="3"/>
      <c r="BU3073" s="213"/>
      <c r="BV3073" s="213"/>
      <c r="BW3073" s="291"/>
    </row>
    <row r="3074" spans="1:75" x14ac:dyDescent="0.2">
      <c r="A3074" s="210"/>
      <c r="B3074" s="211"/>
      <c r="C3074" s="848" t="str">
        <f ca="1">IF(ISERR(AVERAGE(INDIRECT("B"&amp;(ROW()-INT($B$1/2))):INDIRECT("B"&amp;(ROW()+INT($B$1/2))))),"",AVERAGE(INDIRECT("B"&amp;(ROW()-INT($B$1/2))):INDIRECT("B"&amp;(ROW()+INT($B$1/2)))))</f>
        <v/>
      </c>
      <c r="D3074" s="848">
        <f t="shared" si="1004"/>
        <v>0</v>
      </c>
      <c r="E3074" s="275"/>
      <c r="F3074" s="15"/>
      <c r="G3074" s="3"/>
      <c r="H3074" s="3"/>
      <c r="I3074" s="3"/>
      <c r="J3074" s="3"/>
      <c r="K3074" s="3"/>
      <c r="L3074" s="554"/>
      <c r="M3074" s="545"/>
      <c r="N3074" s="546"/>
      <c r="O3074" s="5"/>
      <c r="P3074" s="216"/>
      <c r="Q3074" s="217"/>
      <c r="R3074" s="218"/>
      <c r="S3074" s="219">
        <f t="shared" si="1002"/>
        <v>0</v>
      </c>
      <c r="T3074" s="220">
        <f t="shared" si="1003"/>
        <v>0</v>
      </c>
      <c r="U3074" s="214">
        <f t="shared" si="1000"/>
        <v>0</v>
      </c>
      <c r="W3074" s="221"/>
      <c r="X3074" s="222"/>
      <c r="Y3074" s="222"/>
      <c r="Z3074" s="223"/>
      <c r="AA3074" s="222"/>
      <c r="AB3074" s="224"/>
      <c r="AC3074" s="225"/>
      <c r="AD3074" s="2">
        <f t="shared" si="987"/>
        <v>0</v>
      </c>
      <c r="AE3074" s="2">
        <f t="shared" si="988"/>
        <v>0</v>
      </c>
      <c r="AF3074" s="226"/>
      <c r="AG3074" s="219">
        <f t="shared" si="992"/>
        <v>0</v>
      </c>
      <c r="AH3074" s="234">
        <f t="shared" si="993"/>
        <v>0</v>
      </c>
      <c r="AI3074" s="214">
        <f t="shared" si="1001"/>
        <v>0</v>
      </c>
      <c r="AK3074" s="229">
        <f t="shared" si="994"/>
        <v>0</v>
      </c>
      <c r="AL3074" s="226"/>
      <c r="AM3074" s="15"/>
      <c r="AN3074" s="232" t="e">
        <f t="shared" si="995"/>
        <v>#DIV/0!</v>
      </c>
      <c r="AO3074" s="214">
        <f t="shared" si="989"/>
        <v>0</v>
      </c>
      <c r="AQ3074" s="210"/>
      <c r="AR3074" s="231"/>
      <c r="AS3074" s="15"/>
      <c r="AT3074" s="232">
        <f t="shared" si="996"/>
        <v>0</v>
      </c>
      <c r="AU3074" s="235">
        <f t="shared" si="997"/>
        <v>0</v>
      </c>
      <c r="AY3074" s="210"/>
      <c r="AZ3074" s="231"/>
      <c r="BA3074" s="15"/>
      <c r="BB3074" s="232">
        <f t="shared" si="986"/>
        <v>0</v>
      </c>
      <c r="BC3074" s="235">
        <f t="shared" si="998"/>
        <v>0</v>
      </c>
      <c r="BG3074" s="210"/>
      <c r="BH3074" s="231"/>
      <c r="BI3074" s="15"/>
      <c r="BJ3074" s="232">
        <f t="shared" si="990"/>
        <v>0</v>
      </c>
      <c r="BK3074" s="235">
        <f t="shared" si="999"/>
        <v>0</v>
      </c>
      <c r="BM3074" s="109">
        <f t="shared" si="991"/>
        <v>-4.4114665942421771</v>
      </c>
      <c r="BN3074" s="213"/>
      <c r="BR3074" s="228"/>
      <c r="BS3074" s="311"/>
      <c r="BT3074" s="3"/>
      <c r="BU3074" s="213"/>
      <c r="BV3074" s="213"/>
      <c r="BW3074" s="291"/>
    </row>
    <row r="3075" spans="1:75" x14ac:dyDescent="0.2">
      <c r="A3075" s="210"/>
      <c r="B3075" s="211"/>
      <c r="C3075" s="848" t="str">
        <f ca="1">IF(ISERR(AVERAGE(INDIRECT("B"&amp;(ROW()-INT($B$1/2))):INDIRECT("B"&amp;(ROW()+INT($B$1/2))))),"",AVERAGE(INDIRECT("B"&amp;(ROW()-INT($B$1/2))):INDIRECT("B"&amp;(ROW()+INT($B$1/2)))))</f>
        <v/>
      </c>
      <c r="D3075" s="848">
        <f t="shared" si="1004"/>
        <v>0</v>
      </c>
      <c r="E3075" s="275"/>
      <c r="F3075" s="15"/>
      <c r="G3075" s="3"/>
      <c r="H3075" s="3"/>
      <c r="I3075" s="3"/>
      <c r="J3075" s="3"/>
      <c r="K3075" s="3"/>
      <c r="L3075" s="554"/>
      <c r="M3075" s="545"/>
      <c r="N3075" s="546"/>
      <c r="O3075" s="5"/>
      <c r="P3075" s="216"/>
      <c r="Q3075" s="217"/>
      <c r="R3075" s="218"/>
      <c r="S3075" s="219">
        <f t="shared" si="1002"/>
        <v>0</v>
      </c>
      <c r="T3075" s="220">
        <f t="shared" si="1003"/>
        <v>0</v>
      </c>
      <c r="U3075" s="214">
        <f t="shared" si="1000"/>
        <v>0</v>
      </c>
      <c r="W3075" s="221"/>
      <c r="X3075" s="222"/>
      <c r="Y3075" s="222"/>
      <c r="Z3075" s="223"/>
      <c r="AA3075" s="222"/>
      <c r="AB3075" s="224"/>
      <c r="AC3075" s="225"/>
      <c r="AD3075" s="2">
        <f t="shared" si="987"/>
        <v>0</v>
      </c>
      <c r="AE3075" s="2">
        <f t="shared" si="988"/>
        <v>0</v>
      </c>
      <c r="AF3075" s="226"/>
      <c r="AG3075" s="219">
        <f t="shared" si="992"/>
        <v>0</v>
      </c>
      <c r="AH3075" s="234">
        <f t="shared" si="993"/>
        <v>0</v>
      </c>
      <c r="AI3075" s="214">
        <f t="shared" si="1001"/>
        <v>0</v>
      </c>
      <c r="AK3075" s="229">
        <f t="shared" si="994"/>
        <v>0</v>
      </c>
      <c r="AL3075" s="226"/>
      <c r="AM3075" s="15"/>
      <c r="AN3075" s="232" t="e">
        <f t="shared" si="995"/>
        <v>#DIV/0!</v>
      </c>
      <c r="AO3075" s="214">
        <f t="shared" si="989"/>
        <v>0</v>
      </c>
      <c r="AQ3075" s="210"/>
      <c r="AR3075" s="231"/>
      <c r="AS3075" s="15"/>
      <c r="AT3075" s="232">
        <f t="shared" si="996"/>
        <v>0</v>
      </c>
      <c r="AU3075" s="235">
        <f t="shared" si="997"/>
        <v>0</v>
      </c>
      <c r="AY3075" s="210"/>
      <c r="AZ3075" s="231"/>
      <c r="BA3075" s="15"/>
      <c r="BB3075" s="232">
        <f t="shared" si="986"/>
        <v>0</v>
      </c>
      <c r="BC3075" s="235">
        <f t="shared" si="998"/>
        <v>0</v>
      </c>
      <c r="BG3075" s="210"/>
      <c r="BH3075" s="231"/>
      <c r="BI3075" s="15"/>
      <c r="BJ3075" s="232">
        <f t="shared" si="990"/>
        <v>0</v>
      </c>
      <c r="BK3075" s="235">
        <f t="shared" si="999"/>
        <v>0</v>
      </c>
      <c r="BM3075" s="109">
        <f t="shared" si="991"/>
        <v>-4.4132989317399138</v>
      </c>
      <c r="BN3075" s="213"/>
      <c r="BR3075" s="228"/>
      <c r="BS3075" s="311"/>
      <c r="BT3075" s="3"/>
      <c r="BU3075" s="213"/>
      <c r="BV3075" s="213"/>
      <c r="BW3075" s="291"/>
    </row>
    <row r="3076" spans="1:75" x14ac:dyDescent="0.2">
      <c r="A3076" s="210"/>
      <c r="B3076" s="211"/>
      <c r="C3076" s="848" t="str">
        <f ca="1">IF(ISERR(AVERAGE(INDIRECT("B"&amp;(ROW()-INT($B$1/2))):INDIRECT("B"&amp;(ROW()+INT($B$1/2))))),"",AVERAGE(INDIRECT("B"&amp;(ROW()-INT($B$1/2))):INDIRECT("B"&amp;(ROW()+INT($B$1/2)))))</f>
        <v/>
      </c>
      <c r="D3076" s="848">
        <f t="shared" si="1004"/>
        <v>0</v>
      </c>
      <c r="E3076" s="275"/>
      <c r="F3076" s="15"/>
      <c r="G3076" s="3"/>
      <c r="H3076" s="3"/>
      <c r="I3076" s="3"/>
      <c r="J3076" s="3"/>
      <c r="K3076" s="3"/>
      <c r="L3076" s="554"/>
      <c r="M3076" s="545"/>
      <c r="N3076" s="546"/>
      <c r="O3076" s="5"/>
      <c r="P3076" s="216"/>
      <c r="Q3076" s="217"/>
      <c r="R3076" s="218"/>
      <c r="S3076" s="219">
        <f t="shared" si="1002"/>
        <v>0</v>
      </c>
      <c r="T3076" s="220">
        <f t="shared" si="1003"/>
        <v>0</v>
      </c>
      <c r="U3076" s="214">
        <f t="shared" si="1000"/>
        <v>0</v>
      </c>
      <c r="W3076" s="221"/>
      <c r="X3076" s="222"/>
      <c r="Y3076" s="222"/>
      <c r="Z3076" s="223"/>
      <c r="AA3076" s="222"/>
      <c r="AB3076" s="224"/>
      <c r="AC3076" s="225"/>
      <c r="AD3076" s="2">
        <f t="shared" si="987"/>
        <v>0</v>
      </c>
      <c r="AE3076" s="2">
        <f t="shared" si="988"/>
        <v>0</v>
      </c>
      <c r="AF3076" s="226"/>
      <c r="AG3076" s="219">
        <f t="shared" si="992"/>
        <v>0</v>
      </c>
      <c r="AH3076" s="234">
        <f t="shared" si="993"/>
        <v>0</v>
      </c>
      <c r="AI3076" s="214">
        <f t="shared" si="1001"/>
        <v>0</v>
      </c>
      <c r="AK3076" s="229">
        <f t="shared" si="994"/>
        <v>0</v>
      </c>
      <c r="AL3076" s="226"/>
      <c r="AM3076" s="15"/>
      <c r="AN3076" s="232" t="e">
        <f t="shared" si="995"/>
        <v>#DIV/0!</v>
      </c>
      <c r="AO3076" s="214">
        <f t="shared" si="989"/>
        <v>0</v>
      </c>
      <c r="AQ3076" s="210"/>
      <c r="AR3076" s="231"/>
      <c r="AS3076" s="15"/>
      <c r="AT3076" s="232">
        <f t="shared" si="996"/>
        <v>0</v>
      </c>
      <c r="AU3076" s="235">
        <f t="shared" si="997"/>
        <v>0</v>
      </c>
      <c r="AY3076" s="210"/>
      <c r="AZ3076" s="231"/>
      <c r="BA3076" s="15"/>
      <c r="BB3076" s="232">
        <f t="shared" ref="BB3076:BB3139" si="1005">IF(AY3076&gt;0,(26.3/MAX($AY$4:$AY$4600))*AY3076,0)</f>
        <v>0</v>
      </c>
      <c r="BC3076" s="235">
        <f t="shared" si="998"/>
        <v>0</v>
      </c>
      <c r="BG3076" s="210"/>
      <c r="BH3076" s="231"/>
      <c r="BI3076" s="15"/>
      <c r="BJ3076" s="232">
        <f t="shared" si="990"/>
        <v>0</v>
      </c>
      <c r="BK3076" s="235">
        <f t="shared" si="999"/>
        <v>0</v>
      </c>
      <c r="BM3076" s="109">
        <f t="shared" si="991"/>
        <v>-4.4151312692376505</v>
      </c>
      <c r="BN3076" s="213"/>
      <c r="BR3076" s="228"/>
      <c r="BS3076" s="311"/>
      <c r="BT3076" s="3"/>
      <c r="BU3076" s="213"/>
      <c r="BV3076" s="213"/>
      <c r="BW3076" s="291"/>
    </row>
    <row r="3077" spans="1:75" x14ac:dyDescent="0.2">
      <c r="A3077" s="210"/>
      <c r="B3077" s="211"/>
      <c r="C3077" s="848" t="str">
        <f ca="1">IF(ISERR(AVERAGE(INDIRECT("B"&amp;(ROW()-INT($B$1/2))):INDIRECT("B"&amp;(ROW()+INT($B$1/2))))),"",AVERAGE(INDIRECT("B"&amp;(ROW()-INT($B$1/2))):INDIRECT("B"&amp;(ROW()+INT($B$1/2)))))</f>
        <v/>
      </c>
      <c r="D3077" s="848">
        <f t="shared" si="1004"/>
        <v>0</v>
      </c>
      <c r="E3077" s="275"/>
      <c r="F3077" s="15"/>
      <c r="G3077" s="3"/>
      <c r="H3077" s="3"/>
      <c r="I3077" s="3"/>
      <c r="J3077" s="3"/>
      <c r="K3077" s="3"/>
      <c r="L3077" s="554"/>
      <c r="M3077" s="545"/>
      <c r="N3077" s="546"/>
      <c r="O3077" s="5"/>
      <c r="P3077" s="216"/>
      <c r="Q3077" s="217"/>
      <c r="R3077" s="218"/>
      <c r="S3077" s="219">
        <f t="shared" si="1002"/>
        <v>0</v>
      </c>
      <c r="T3077" s="220">
        <f t="shared" si="1003"/>
        <v>0</v>
      </c>
      <c r="U3077" s="214">
        <f t="shared" si="1000"/>
        <v>0</v>
      </c>
      <c r="W3077" s="221"/>
      <c r="X3077" s="222"/>
      <c r="Y3077" s="222"/>
      <c r="Z3077" s="223"/>
      <c r="AA3077" s="222"/>
      <c r="AB3077" s="224"/>
      <c r="AC3077" s="225"/>
      <c r="AD3077" s="2">
        <f t="shared" ref="AD3077:AD3140" si="1006">IF(W3077&lt;0,W3077-X3077/60-Y3077/3600,W3077+X3077/60+Y3077/3600)</f>
        <v>0</v>
      </c>
      <c r="AE3077" s="2">
        <f t="shared" ref="AE3077:AE3140" si="1007">IF(Z3077&lt;0,Z3077-AA3077/60-AB3077/3600,Z3077+AA3077/60+AB3077/3600)</f>
        <v>0</v>
      </c>
      <c r="AF3077" s="226"/>
      <c r="AG3077" s="219">
        <f t="shared" si="992"/>
        <v>0</v>
      </c>
      <c r="AH3077" s="234">
        <f t="shared" si="993"/>
        <v>0</v>
      </c>
      <c r="AI3077" s="214">
        <f t="shared" si="1001"/>
        <v>0</v>
      </c>
      <c r="AK3077" s="229">
        <f t="shared" si="994"/>
        <v>0</v>
      </c>
      <c r="AL3077" s="226"/>
      <c r="AM3077" s="15"/>
      <c r="AN3077" s="232" t="e">
        <f t="shared" si="995"/>
        <v>#DIV/0!</v>
      </c>
      <c r="AO3077" s="214">
        <f t="shared" ref="AO3077:AO3140" si="1008">AL3077*3.28084</f>
        <v>0</v>
      </c>
      <c r="AQ3077" s="210"/>
      <c r="AR3077" s="231"/>
      <c r="AS3077" s="15"/>
      <c r="AT3077" s="232">
        <f t="shared" si="996"/>
        <v>0</v>
      </c>
      <c r="AU3077" s="235">
        <f t="shared" si="997"/>
        <v>0</v>
      </c>
      <c r="AY3077" s="210"/>
      <c r="AZ3077" s="231"/>
      <c r="BA3077" s="15"/>
      <c r="BB3077" s="232">
        <f t="shared" si="1005"/>
        <v>0</v>
      </c>
      <c r="BC3077" s="235">
        <f t="shared" si="998"/>
        <v>0</v>
      </c>
      <c r="BG3077" s="210"/>
      <c r="BH3077" s="231"/>
      <c r="BI3077" s="15"/>
      <c r="BJ3077" s="232">
        <f t="shared" ref="BJ3077:BJ3140" si="1009">BG3077</f>
        <v>0</v>
      </c>
      <c r="BK3077" s="235">
        <f t="shared" si="999"/>
        <v>0</v>
      </c>
      <c r="BM3077" s="109">
        <f t="shared" ref="BM3077:BM3140" si="1010">BM3076+$BQ$14</f>
        <v>-4.4169636067353872</v>
      </c>
      <c r="BN3077" s="213"/>
      <c r="BR3077" s="228"/>
      <c r="BS3077" s="311"/>
      <c r="BT3077" s="3"/>
      <c r="BU3077" s="213"/>
      <c r="BV3077" s="213"/>
      <c r="BW3077" s="291"/>
    </row>
    <row r="3078" spans="1:75" x14ac:dyDescent="0.2">
      <c r="A3078" s="210"/>
      <c r="B3078" s="211"/>
      <c r="C3078" s="848" t="str">
        <f ca="1">IF(ISERR(AVERAGE(INDIRECT("B"&amp;(ROW()-INT($B$1/2))):INDIRECT("B"&amp;(ROW()+INT($B$1/2))))),"",AVERAGE(INDIRECT("B"&amp;(ROW()-INT($B$1/2))):INDIRECT("B"&amp;(ROW()+INT($B$1/2)))))</f>
        <v/>
      </c>
      <c r="D3078" s="848">
        <f t="shared" si="1004"/>
        <v>0</v>
      </c>
      <c r="E3078" s="275"/>
      <c r="F3078" s="15"/>
      <c r="G3078" s="3"/>
      <c r="H3078" s="3"/>
      <c r="I3078" s="3"/>
      <c r="J3078" s="3"/>
      <c r="K3078" s="3"/>
      <c r="L3078" s="554"/>
      <c r="M3078" s="545"/>
      <c r="N3078" s="546"/>
      <c r="O3078" s="5"/>
      <c r="P3078" s="216"/>
      <c r="Q3078" s="217"/>
      <c r="R3078" s="218"/>
      <c r="S3078" s="219">
        <f t="shared" si="1002"/>
        <v>0</v>
      </c>
      <c r="T3078" s="220">
        <f t="shared" si="1003"/>
        <v>0</v>
      </c>
      <c r="U3078" s="214">
        <f t="shared" si="1000"/>
        <v>0</v>
      </c>
      <c r="W3078" s="221"/>
      <c r="X3078" s="222"/>
      <c r="Y3078" s="222"/>
      <c r="Z3078" s="223"/>
      <c r="AA3078" s="222"/>
      <c r="AB3078" s="224"/>
      <c r="AC3078" s="225"/>
      <c r="AD3078" s="2">
        <f t="shared" si="1006"/>
        <v>0</v>
      </c>
      <c r="AE3078" s="2">
        <f t="shared" si="1007"/>
        <v>0</v>
      </c>
      <c r="AF3078" s="226"/>
      <c r="AG3078" s="219">
        <f t="shared" ref="AG3078:AG3141" si="1011">AG3077+IF(AD3078&lt;&gt;0,1.852*60*1000*((ACOS((SIN((AD3077/180)*PI()))*(SIN((AD3078/180)*PI()))+(COS((AD3077/180)*PI()))*(COS((AD3078/180)*PI()))*(COS((AE3078/180)*PI()-(AE3077/180)*PI())))/PI())*180),0)</f>
        <v>0</v>
      </c>
      <c r="AH3078" s="234">
        <f t="shared" ref="AH3078:AH3141" si="1012">AH3077+IF(AD3078&lt;&gt;0,1.852*60*0.6213712*((ACOS((SIN((AD3077/180)*PI()))*(SIN((AD3078/180)*PI()))+(COS((AD3077/180)*PI()))*(COS((AD3078/180)*PI()))*(COS((AE3078/180)*PI()-(AE3077/180)*PI())))/PI())*180),0)</f>
        <v>0</v>
      </c>
      <c r="AI3078" s="214">
        <f t="shared" si="1001"/>
        <v>0</v>
      </c>
      <c r="AK3078" s="229">
        <f t="shared" ref="AK3078:AK3141" si="1013">IF(AL3078&gt;0,AK3077+$AO$1,0)</f>
        <v>0</v>
      </c>
      <c r="AL3078" s="226"/>
      <c r="AM3078" s="15"/>
      <c r="AN3078" s="232" t="e">
        <f t="shared" ref="AN3078:AN3141" si="1014">(42341.84/MAX(AK3078:AK7674))*AK3078*0.0006213712</f>
        <v>#DIV/0!</v>
      </c>
      <c r="AO3078" s="214">
        <f t="shared" si="1008"/>
        <v>0</v>
      </c>
      <c r="AQ3078" s="210"/>
      <c r="AR3078" s="231"/>
      <c r="AS3078" s="15"/>
      <c r="AT3078" s="232">
        <f t="shared" ref="AT3078:AT3141" si="1015">IF(AQ3078&gt;0,(26.3/(MAX($AQ$4:$AQ$4600)*0.0006213712))*AQ3078*0.0006213712,0)</f>
        <v>0</v>
      </c>
      <c r="AU3078" s="235">
        <f t="shared" ref="AU3078:AU3141" si="1016">(AR3078*3.28084)+(AW$4)</f>
        <v>0</v>
      </c>
      <c r="AY3078" s="210"/>
      <c r="AZ3078" s="231"/>
      <c r="BA3078" s="15"/>
      <c r="BB3078" s="232">
        <f t="shared" si="1005"/>
        <v>0</v>
      </c>
      <c r="BC3078" s="235">
        <f t="shared" ref="BC3078:BC3141" si="1017">AZ3078+BE$4</f>
        <v>0</v>
      </c>
      <c r="BG3078" s="210"/>
      <c r="BH3078" s="231"/>
      <c r="BI3078" s="15"/>
      <c r="BJ3078" s="232">
        <f t="shared" si="1009"/>
        <v>0</v>
      </c>
      <c r="BK3078" s="235">
        <f t="shared" ref="BK3078:BK3141" si="1018">BH3078*BM3078</f>
        <v>0</v>
      </c>
      <c r="BM3078" s="109">
        <f t="shared" si="1010"/>
        <v>-4.4187959442331239</v>
      </c>
      <c r="BN3078" s="213"/>
      <c r="BR3078" s="228"/>
      <c r="BS3078" s="311"/>
      <c r="BT3078" s="3"/>
      <c r="BU3078" s="213"/>
      <c r="BV3078" s="213"/>
      <c r="BW3078" s="291"/>
    </row>
    <row r="3079" spans="1:75" x14ac:dyDescent="0.2">
      <c r="A3079" s="210"/>
      <c r="B3079" s="211"/>
      <c r="C3079" s="848" t="str">
        <f ca="1">IF(ISERR(AVERAGE(INDIRECT("B"&amp;(ROW()-INT($B$1/2))):INDIRECT("B"&amp;(ROW()+INT($B$1/2))))),"",AVERAGE(INDIRECT("B"&amp;(ROW()-INT($B$1/2))):INDIRECT("B"&amp;(ROW()+INT($B$1/2)))))</f>
        <v/>
      </c>
      <c r="D3079" s="848">
        <f t="shared" si="1004"/>
        <v>0</v>
      </c>
      <c r="E3079" s="275"/>
      <c r="F3079" s="15"/>
      <c r="G3079" s="3"/>
      <c r="H3079" s="3"/>
      <c r="I3079" s="3"/>
      <c r="J3079" s="3"/>
      <c r="K3079" s="3"/>
      <c r="L3079" s="554"/>
      <c r="M3079" s="545"/>
      <c r="N3079" s="546"/>
      <c r="O3079" s="5"/>
      <c r="P3079" s="216"/>
      <c r="Q3079" s="217"/>
      <c r="R3079" s="218"/>
      <c r="S3079" s="219">
        <f t="shared" si="1002"/>
        <v>0</v>
      </c>
      <c r="T3079" s="220">
        <f t="shared" si="1003"/>
        <v>0</v>
      </c>
      <c r="U3079" s="214">
        <f t="shared" ref="U3079:U3142" si="1019">R3079*3.28084</f>
        <v>0</v>
      </c>
      <c r="W3079" s="221"/>
      <c r="X3079" s="222"/>
      <c r="Y3079" s="222"/>
      <c r="Z3079" s="223"/>
      <c r="AA3079" s="222"/>
      <c r="AB3079" s="224"/>
      <c r="AC3079" s="225"/>
      <c r="AD3079" s="2">
        <f t="shared" si="1006"/>
        <v>0</v>
      </c>
      <c r="AE3079" s="2">
        <f t="shared" si="1007"/>
        <v>0</v>
      </c>
      <c r="AF3079" s="226"/>
      <c r="AG3079" s="219">
        <f t="shared" si="1011"/>
        <v>0</v>
      </c>
      <c r="AH3079" s="234">
        <f t="shared" si="1012"/>
        <v>0</v>
      </c>
      <c r="AI3079" s="214">
        <f t="shared" ref="AI3079:AI3142" si="1020">AF3079*3.28084</f>
        <v>0</v>
      </c>
      <c r="AK3079" s="229">
        <f t="shared" si="1013"/>
        <v>0</v>
      </c>
      <c r="AL3079" s="226"/>
      <c r="AM3079" s="15"/>
      <c r="AN3079" s="232" t="e">
        <f t="shared" si="1014"/>
        <v>#DIV/0!</v>
      </c>
      <c r="AO3079" s="214">
        <f t="shared" si="1008"/>
        <v>0</v>
      </c>
      <c r="AQ3079" s="210"/>
      <c r="AR3079" s="231"/>
      <c r="AS3079" s="15"/>
      <c r="AT3079" s="232">
        <f t="shared" si="1015"/>
        <v>0</v>
      </c>
      <c r="AU3079" s="235">
        <f t="shared" si="1016"/>
        <v>0</v>
      </c>
      <c r="AY3079" s="210"/>
      <c r="AZ3079" s="231"/>
      <c r="BA3079" s="15"/>
      <c r="BB3079" s="232">
        <f t="shared" si="1005"/>
        <v>0</v>
      </c>
      <c r="BC3079" s="235">
        <f t="shared" si="1017"/>
        <v>0</v>
      </c>
      <c r="BG3079" s="210"/>
      <c r="BH3079" s="231"/>
      <c r="BI3079" s="15"/>
      <c r="BJ3079" s="232">
        <f t="shared" si="1009"/>
        <v>0</v>
      </c>
      <c r="BK3079" s="235">
        <f t="shared" si="1018"/>
        <v>0</v>
      </c>
      <c r="BM3079" s="109">
        <f t="shared" si="1010"/>
        <v>-4.4206282817308606</v>
      </c>
      <c r="BN3079" s="213"/>
      <c r="BR3079" s="228"/>
      <c r="BS3079" s="311"/>
      <c r="BT3079" s="3"/>
      <c r="BU3079" s="213"/>
      <c r="BV3079" s="213"/>
      <c r="BW3079" s="291"/>
    </row>
    <row r="3080" spans="1:75" x14ac:dyDescent="0.2">
      <c r="A3080" s="210"/>
      <c r="B3080" s="211"/>
      <c r="C3080" s="848" t="str">
        <f ca="1">IF(ISERR(AVERAGE(INDIRECT("B"&amp;(ROW()-INT($B$1/2))):INDIRECT("B"&amp;(ROW()+INT($B$1/2))))),"",AVERAGE(INDIRECT("B"&amp;(ROW()-INT($B$1/2))):INDIRECT("B"&amp;(ROW()+INT($B$1/2)))))</f>
        <v/>
      </c>
      <c r="D3080" s="848">
        <f t="shared" si="1004"/>
        <v>0</v>
      </c>
      <c r="E3080" s="275"/>
      <c r="F3080" s="15"/>
      <c r="G3080" s="3"/>
      <c r="H3080" s="3"/>
      <c r="I3080" s="3"/>
      <c r="J3080" s="3"/>
      <c r="K3080" s="3"/>
      <c r="L3080" s="554"/>
      <c r="M3080" s="545"/>
      <c r="N3080" s="546"/>
      <c r="O3080" s="5"/>
      <c r="P3080" s="216"/>
      <c r="Q3080" s="217"/>
      <c r="R3080" s="218"/>
      <c r="S3080" s="219">
        <f t="shared" si="1002"/>
        <v>0</v>
      </c>
      <c r="T3080" s="220">
        <f t="shared" si="1003"/>
        <v>0</v>
      </c>
      <c r="U3080" s="214">
        <f t="shared" si="1019"/>
        <v>0</v>
      </c>
      <c r="W3080" s="221"/>
      <c r="X3080" s="222"/>
      <c r="Y3080" s="222"/>
      <c r="Z3080" s="223"/>
      <c r="AA3080" s="222"/>
      <c r="AB3080" s="224"/>
      <c r="AC3080" s="225"/>
      <c r="AD3080" s="2">
        <f t="shared" si="1006"/>
        <v>0</v>
      </c>
      <c r="AE3080" s="2">
        <f t="shared" si="1007"/>
        <v>0</v>
      </c>
      <c r="AF3080" s="226"/>
      <c r="AG3080" s="219">
        <f t="shared" si="1011"/>
        <v>0</v>
      </c>
      <c r="AH3080" s="234">
        <f t="shared" si="1012"/>
        <v>0</v>
      </c>
      <c r="AI3080" s="214">
        <f t="shared" si="1020"/>
        <v>0</v>
      </c>
      <c r="AK3080" s="229">
        <f t="shared" si="1013"/>
        <v>0</v>
      </c>
      <c r="AL3080" s="226"/>
      <c r="AM3080" s="15"/>
      <c r="AN3080" s="232" t="e">
        <f t="shared" si="1014"/>
        <v>#DIV/0!</v>
      </c>
      <c r="AO3080" s="214">
        <f t="shared" si="1008"/>
        <v>0</v>
      </c>
      <c r="AQ3080" s="210"/>
      <c r="AR3080" s="231"/>
      <c r="AS3080" s="15"/>
      <c r="AT3080" s="232">
        <f t="shared" si="1015"/>
        <v>0</v>
      </c>
      <c r="AU3080" s="235">
        <f t="shared" si="1016"/>
        <v>0</v>
      </c>
      <c r="AY3080" s="210"/>
      <c r="AZ3080" s="231"/>
      <c r="BA3080" s="15"/>
      <c r="BB3080" s="232">
        <f t="shared" si="1005"/>
        <v>0</v>
      </c>
      <c r="BC3080" s="235">
        <f t="shared" si="1017"/>
        <v>0</v>
      </c>
      <c r="BG3080" s="210"/>
      <c r="BH3080" s="231"/>
      <c r="BI3080" s="15"/>
      <c r="BJ3080" s="232">
        <f t="shared" si="1009"/>
        <v>0</v>
      </c>
      <c r="BK3080" s="235">
        <f t="shared" si="1018"/>
        <v>0</v>
      </c>
      <c r="BM3080" s="109">
        <f t="shared" si="1010"/>
        <v>-4.4224606192285973</v>
      </c>
      <c r="BN3080" s="213"/>
      <c r="BR3080" s="228"/>
      <c r="BS3080" s="311"/>
      <c r="BT3080" s="3"/>
      <c r="BU3080" s="213"/>
      <c r="BV3080" s="213"/>
      <c r="BW3080" s="291"/>
    </row>
    <row r="3081" spans="1:75" x14ac:dyDescent="0.2">
      <c r="A3081" s="210"/>
      <c r="B3081" s="211"/>
      <c r="C3081" s="848" t="str">
        <f ca="1">IF(ISERR(AVERAGE(INDIRECT("B"&amp;(ROW()-INT($B$1/2))):INDIRECT("B"&amp;(ROW()+INT($B$1/2))))),"",AVERAGE(INDIRECT("B"&amp;(ROW()-INT($B$1/2))):INDIRECT("B"&amp;(ROW()+INT($B$1/2)))))</f>
        <v/>
      </c>
      <c r="D3081" s="848">
        <f t="shared" si="1004"/>
        <v>0</v>
      </c>
      <c r="E3081" s="275"/>
      <c r="F3081" s="15"/>
      <c r="G3081" s="3"/>
      <c r="H3081" s="3"/>
      <c r="I3081" s="3"/>
      <c r="J3081" s="3"/>
      <c r="K3081" s="3"/>
      <c r="L3081" s="554"/>
      <c r="M3081" s="545"/>
      <c r="N3081" s="546"/>
      <c r="O3081" s="5"/>
      <c r="P3081" s="216"/>
      <c r="Q3081" s="217"/>
      <c r="R3081" s="218"/>
      <c r="S3081" s="219">
        <f t="shared" ref="S3081:S3144" si="1021">S3080+IF(P3081&lt;&gt;0,1.852*60*1000*((ACOS((SIN((P3080/180)*PI()))*(SIN((P3081/180)*PI()))+(COS((P3080/180)*PI()))*(COS((P3081/180)*PI()))*(COS((Q3081/180)*PI()-(Q3080/180)*PI())))/PI())*180),0)</f>
        <v>0</v>
      </c>
      <c r="T3081" s="220">
        <f t="shared" ref="T3081:T3144" si="1022">T3080+IF(P3081&lt;&gt;0,1.852*60*0.6213712*((ACOS((SIN((P3080/180)*PI()))*(SIN((P3081/180)*PI()))+(COS((P3080/180)*PI()))*(COS((P3081/180)*PI()))*(COS((Q3081/180)*PI()-(Q3080/180)*PI())))/PI())*180),0)</f>
        <v>0</v>
      </c>
      <c r="U3081" s="214">
        <f t="shared" si="1019"/>
        <v>0</v>
      </c>
      <c r="W3081" s="221"/>
      <c r="X3081" s="222"/>
      <c r="Y3081" s="222"/>
      <c r="Z3081" s="223"/>
      <c r="AA3081" s="222"/>
      <c r="AB3081" s="224"/>
      <c r="AC3081" s="225"/>
      <c r="AD3081" s="2">
        <f t="shared" si="1006"/>
        <v>0</v>
      </c>
      <c r="AE3081" s="2">
        <f t="shared" si="1007"/>
        <v>0</v>
      </c>
      <c r="AF3081" s="226"/>
      <c r="AG3081" s="219">
        <f t="shared" si="1011"/>
        <v>0</v>
      </c>
      <c r="AH3081" s="234">
        <f t="shared" si="1012"/>
        <v>0</v>
      </c>
      <c r="AI3081" s="214">
        <f t="shared" si="1020"/>
        <v>0</v>
      </c>
      <c r="AK3081" s="229">
        <f t="shared" si="1013"/>
        <v>0</v>
      </c>
      <c r="AL3081" s="226"/>
      <c r="AM3081" s="15"/>
      <c r="AN3081" s="232" t="e">
        <f t="shared" si="1014"/>
        <v>#DIV/0!</v>
      </c>
      <c r="AO3081" s="214">
        <f t="shared" si="1008"/>
        <v>0</v>
      </c>
      <c r="AQ3081" s="210"/>
      <c r="AR3081" s="231"/>
      <c r="AS3081" s="15"/>
      <c r="AT3081" s="232">
        <f t="shared" si="1015"/>
        <v>0</v>
      </c>
      <c r="AU3081" s="235">
        <f t="shared" si="1016"/>
        <v>0</v>
      </c>
      <c r="AY3081" s="210"/>
      <c r="AZ3081" s="231"/>
      <c r="BA3081" s="15"/>
      <c r="BB3081" s="232">
        <f t="shared" si="1005"/>
        <v>0</v>
      </c>
      <c r="BC3081" s="235">
        <f t="shared" si="1017"/>
        <v>0</v>
      </c>
      <c r="BG3081" s="210"/>
      <c r="BH3081" s="231"/>
      <c r="BI3081" s="15"/>
      <c r="BJ3081" s="232">
        <f t="shared" si="1009"/>
        <v>0</v>
      </c>
      <c r="BK3081" s="235">
        <f t="shared" si="1018"/>
        <v>0</v>
      </c>
      <c r="BM3081" s="109">
        <f t="shared" si="1010"/>
        <v>-4.424292956726334</v>
      </c>
      <c r="BN3081" s="213"/>
      <c r="BR3081" s="228"/>
      <c r="BS3081" s="311"/>
      <c r="BT3081" s="3"/>
      <c r="BU3081" s="213"/>
      <c r="BV3081" s="213"/>
      <c r="BW3081" s="291"/>
    </row>
    <row r="3082" spans="1:75" x14ac:dyDescent="0.2">
      <c r="A3082" s="210"/>
      <c r="B3082" s="211"/>
      <c r="C3082" s="848" t="str">
        <f ca="1">IF(ISERR(AVERAGE(INDIRECT("B"&amp;(ROW()-INT($B$1/2))):INDIRECT("B"&amp;(ROW()+INT($B$1/2))))),"",AVERAGE(INDIRECT("B"&amp;(ROW()-INT($B$1/2))):INDIRECT("B"&amp;(ROW()+INT($B$1/2)))))</f>
        <v/>
      </c>
      <c r="D3082" s="848">
        <f t="shared" si="1004"/>
        <v>0</v>
      </c>
      <c r="E3082" s="275"/>
      <c r="F3082" s="15"/>
      <c r="G3082" s="3"/>
      <c r="H3082" s="3"/>
      <c r="I3082" s="3"/>
      <c r="J3082" s="3"/>
      <c r="K3082" s="3"/>
      <c r="L3082" s="554"/>
      <c r="M3082" s="545"/>
      <c r="N3082" s="546"/>
      <c r="O3082" s="5"/>
      <c r="P3082" s="216"/>
      <c r="Q3082" s="217"/>
      <c r="R3082" s="218"/>
      <c r="S3082" s="219">
        <f t="shared" si="1021"/>
        <v>0</v>
      </c>
      <c r="T3082" s="220">
        <f t="shared" si="1022"/>
        <v>0</v>
      </c>
      <c r="U3082" s="214">
        <f t="shared" si="1019"/>
        <v>0</v>
      </c>
      <c r="W3082" s="221"/>
      <c r="X3082" s="222"/>
      <c r="Y3082" s="222"/>
      <c r="Z3082" s="223"/>
      <c r="AA3082" s="222"/>
      <c r="AB3082" s="224"/>
      <c r="AC3082" s="225"/>
      <c r="AD3082" s="2">
        <f t="shared" si="1006"/>
        <v>0</v>
      </c>
      <c r="AE3082" s="2">
        <f t="shared" si="1007"/>
        <v>0</v>
      </c>
      <c r="AF3082" s="226"/>
      <c r="AG3082" s="219">
        <f t="shared" si="1011"/>
        <v>0</v>
      </c>
      <c r="AH3082" s="234">
        <f t="shared" si="1012"/>
        <v>0</v>
      </c>
      <c r="AI3082" s="214">
        <f t="shared" si="1020"/>
        <v>0</v>
      </c>
      <c r="AK3082" s="229">
        <f t="shared" si="1013"/>
        <v>0</v>
      </c>
      <c r="AL3082" s="226"/>
      <c r="AM3082" s="15"/>
      <c r="AN3082" s="232" t="e">
        <f t="shared" si="1014"/>
        <v>#DIV/0!</v>
      </c>
      <c r="AO3082" s="214">
        <f t="shared" si="1008"/>
        <v>0</v>
      </c>
      <c r="AQ3082" s="210"/>
      <c r="AR3082" s="231"/>
      <c r="AS3082" s="15"/>
      <c r="AT3082" s="232">
        <f t="shared" si="1015"/>
        <v>0</v>
      </c>
      <c r="AU3082" s="235">
        <f t="shared" si="1016"/>
        <v>0</v>
      </c>
      <c r="AY3082" s="210"/>
      <c r="AZ3082" s="231"/>
      <c r="BA3082" s="15"/>
      <c r="BB3082" s="232">
        <f t="shared" si="1005"/>
        <v>0</v>
      </c>
      <c r="BC3082" s="235">
        <f t="shared" si="1017"/>
        <v>0</v>
      </c>
      <c r="BG3082" s="210"/>
      <c r="BH3082" s="231"/>
      <c r="BI3082" s="15"/>
      <c r="BJ3082" s="232">
        <f t="shared" si="1009"/>
        <v>0</v>
      </c>
      <c r="BK3082" s="235">
        <f t="shared" si="1018"/>
        <v>0</v>
      </c>
      <c r="BM3082" s="109">
        <f t="shared" si="1010"/>
        <v>-4.4261252942240707</v>
      </c>
      <c r="BN3082" s="213"/>
      <c r="BR3082" s="228"/>
      <c r="BS3082" s="311"/>
      <c r="BT3082" s="3"/>
      <c r="BU3082" s="213"/>
      <c r="BV3082" s="213"/>
      <c r="BW3082" s="291"/>
    </row>
    <row r="3083" spans="1:75" x14ac:dyDescent="0.2">
      <c r="A3083" s="210"/>
      <c r="B3083" s="211"/>
      <c r="C3083" s="848" t="str">
        <f ca="1">IF(ISERR(AVERAGE(INDIRECT("B"&amp;(ROW()-INT($B$1/2))):INDIRECT("B"&amp;(ROW()+INT($B$1/2))))),"",AVERAGE(INDIRECT("B"&amp;(ROW()-INT($B$1/2))):INDIRECT("B"&amp;(ROW()+INT($B$1/2)))))</f>
        <v/>
      </c>
      <c r="D3083" s="848">
        <f t="shared" si="1004"/>
        <v>0</v>
      </c>
      <c r="E3083" s="275"/>
      <c r="F3083" s="15"/>
      <c r="G3083" s="3"/>
      <c r="H3083" s="3"/>
      <c r="I3083" s="3"/>
      <c r="J3083" s="3"/>
      <c r="K3083" s="3"/>
      <c r="L3083" s="554"/>
      <c r="M3083" s="545"/>
      <c r="N3083" s="546"/>
      <c r="O3083" s="5"/>
      <c r="P3083" s="216"/>
      <c r="Q3083" s="217"/>
      <c r="R3083" s="218"/>
      <c r="S3083" s="219">
        <f t="shared" si="1021"/>
        <v>0</v>
      </c>
      <c r="T3083" s="220">
        <f t="shared" si="1022"/>
        <v>0</v>
      </c>
      <c r="U3083" s="214">
        <f t="shared" si="1019"/>
        <v>0</v>
      </c>
      <c r="W3083" s="221"/>
      <c r="X3083" s="222"/>
      <c r="Y3083" s="222"/>
      <c r="Z3083" s="223"/>
      <c r="AA3083" s="222"/>
      <c r="AB3083" s="224"/>
      <c r="AC3083" s="225"/>
      <c r="AD3083" s="2">
        <f t="shared" si="1006"/>
        <v>0</v>
      </c>
      <c r="AE3083" s="2">
        <f t="shared" si="1007"/>
        <v>0</v>
      </c>
      <c r="AF3083" s="226"/>
      <c r="AG3083" s="219">
        <f t="shared" si="1011"/>
        <v>0</v>
      </c>
      <c r="AH3083" s="234">
        <f t="shared" si="1012"/>
        <v>0</v>
      </c>
      <c r="AI3083" s="214">
        <f t="shared" si="1020"/>
        <v>0</v>
      </c>
      <c r="AK3083" s="229">
        <f t="shared" si="1013"/>
        <v>0</v>
      </c>
      <c r="AL3083" s="226"/>
      <c r="AM3083" s="15"/>
      <c r="AN3083" s="232" t="e">
        <f t="shared" si="1014"/>
        <v>#DIV/0!</v>
      </c>
      <c r="AO3083" s="214">
        <f t="shared" si="1008"/>
        <v>0</v>
      </c>
      <c r="AQ3083" s="210"/>
      <c r="AR3083" s="231"/>
      <c r="AS3083" s="15"/>
      <c r="AT3083" s="232">
        <f t="shared" si="1015"/>
        <v>0</v>
      </c>
      <c r="AU3083" s="235">
        <f t="shared" si="1016"/>
        <v>0</v>
      </c>
      <c r="AY3083" s="210"/>
      <c r="AZ3083" s="231"/>
      <c r="BA3083" s="15"/>
      <c r="BB3083" s="232">
        <f t="shared" si="1005"/>
        <v>0</v>
      </c>
      <c r="BC3083" s="235">
        <f t="shared" si="1017"/>
        <v>0</v>
      </c>
      <c r="BG3083" s="210"/>
      <c r="BH3083" s="231"/>
      <c r="BI3083" s="15"/>
      <c r="BJ3083" s="232">
        <f t="shared" si="1009"/>
        <v>0</v>
      </c>
      <c r="BK3083" s="235">
        <f t="shared" si="1018"/>
        <v>0</v>
      </c>
      <c r="BM3083" s="109">
        <f t="shared" si="1010"/>
        <v>-4.4279576317218075</v>
      </c>
      <c r="BN3083" s="213"/>
      <c r="BR3083" s="228"/>
      <c r="BS3083" s="311"/>
      <c r="BT3083" s="3"/>
      <c r="BU3083" s="213"/>
      <c r="BV3083" s="213"/>
      <c r="BW3083" s="291"/>
    </row>
    <row r="3084" spans="1:75" x14ac:dyDescent="0.2">
      <c r="A3084" s="210"/>
      <c r="B3084" s="211"/>
      <c r="C3084" s="848" t="str">
        <f ca="1">IF(ISERR(AVERAGE(INDIRECT("B"&amp;(ROW()-INT($B$1/2))):INDIRECT("B"&amp;(ROW()+INT($B$1/2))))),"",AVERAGE(INDIRECT("B"&amp;(ROW()-INT($B$1/2))):INDIRECT("B"&amp;(ROW()+INT($B$1/2)))))</f>
        <v/>
      </c>
      <c r="D3084" s="848">
        <f t="shared" si="1004"/>
        <v>0</v>
      </c>
      <c r="E3084" s="275"/>
      <c r="F3084" s="15"/>
      <c r="G3084" s="3"/>
      <c r="H3084" s="3"/>
      <c r="I3084" s="3"/>
      <c r="J3084" s="3"/>
      <c r="K3084" s="3"/>
      <c r="L3084" s="554"/>
      <c r="M3084" s="545"/>
      <c r="N3084" s="546"/>
      <c r="O3084" s="5"/>
      <c r="P3084" s="216"/>
      <c r="Q3084" s="217"/>
      <c r="R3084" s="218"/>
      <c r="S3084" s="219">
        <f t="shared" si="1021"/>
        <v>0</v>
      </c>
      <c r="T3084" s="220">
        <f t="shared" si="1022"/>
        <v>0</v>
      </c>
      <c r="U3084" s="214">
        <f t="shared" si="1019"/>
        <v>0</v>
      </c>
      <c r="W3084" s="221"/>
      <c r="X3084" s="222"/>
      <c r="Y3084" s="222"/>
      <c r="Z3084" s="223"/>
      <c r="AA3084" s="222"/>
      <c r="AB3084" s="224"/>
      <c r="AC3084" s="225"/>
      <c r="AD3084" s="2">
        <f t="shared" si="1006"/>
        <v>0</v>
      </c>
      <c r="AE3084" s="2">
        <f t="shared" si="1007"/>
        <v>0</v>
      </c>
      <c r="AF3084" s="226"/>
      <c r="AG3084" s="219">
        <f t="shared" si="1011"/>
        <v>0</v>
      </c>
      <c r="AH3084" s="234">
        <f t="shared" si="1012"/>
        <v>0</v>
      </c>
      <c r="AI3084" s="214">
        <f t="shared" si="1020"/>
        <v>0</v>
      </c>
      <c r="AK3084" s="229">
        <f t="shared" si="1013"/>
        <v>0</v>
      </c>
      <c r="AL3084" s="226"/>
      <c r="AM3084" s="15"/>
      <c r="AN3084" s="232" t="e">
        <f t="shared" si="1014"/>
        <v>#DIV/0!</v>
      </c>
      <c r="AO3084" s="214">
        <f t="shared" si="1008"/>
        <v>0</v>
      </c>
      <c r="AQ3084" s="210"/>
      <c r="AR3084" s="231"/>
      <c r="AS3084" s="15"/>
      <c r="AT3084" s="232">
        <f t="shared" si="1015"/>
        <v>0</v>
      </c>
      <c r="AU3084" s="235">
        <f t="shared" si="1016"/>
        <v>0</v>
      </c>
      <c r="AY3084" s="210"/>
      <c r="AZ3084" s="231"/>
      <c r="BA3084" s="15"/>
      <c r="BB3084" s="232">
        <f t="shared" si="1005"/>
        <v>0</v>
      </c>
      <c r="BC3084" s="235">
        <f t="shared" si="1017"/>
        <v>0</v>
      </c>
      <c r="BG3084" s="210"/>
      <c r="BH3084" s="231"/>
      <c r="BI3084" s="15"/>
      <c r="BJ3084" s="232">
        <f t="shared" si="1009"/>
        <v>0</v>
      </c>
      <c r="BK3084" s="235">
        <f t="shared" si="1018"/>
        <v>0</v>
      </c>
      <c r="BM3084" s="109">
        <f t="shared" si="1010"/>
        <v>-4.4297899692195442</v>
      </c>
      <c r="BN3084" s="213"/>
      <c r="BR3084" s="228"/>
      <c r="BS3084" s="311"/>
      <c r="BT3084" s="3"/>
      <c r="BU3084" s="213"/>
      <c r="BV3084" s="213"/>
      <c r="BW3084" s="291"/>
    </row>
    <row r="3085" spans="1:75" x14ac:dyDescent="0.2">
      <c r="A3085" s="210"/>
      <c r="B3085" s="211"/>
      <c r="C3085" s="848" t="str">
        <f ca="1">IF(ISERR(AVERAGE(INDIRECT("B"&amp;(ROW()-INT($B$1/2))):INDIRECT("B"&amp;(ROW()+INT($B$1/2))))),"",AVERAGE(INDIRECT("B"&amp;(ROW()-INT($B$1/2))):INDIRECT("B"&amp;(ROW()+INT($B$1/2)))))</f>
        <v/>
      </c>
      <c r="D3085" s="848">
        <f t="shared" si="1004"/>
        <v>0</v>
      </c>
      <c r="E3085" s="275"/>
      <c r="F3085" s="15"/>
      <c r="G3085" s="3"/>
      <c r="H3085" s="3"/>
      <c r="I3085" s="3"/>
      <c r="J3085" s="3"/>
      <c r="K3085" s="3"/>
      <c r="L3085" s="554"/>
      <c r="M3085" s="545"/>
      <c r="N3085" s="546"/>
      <c r="O3085" s="5"/>
      <c r="P3085" s="216"/>
      <c r="Q3085" s="217"/>
      <c r="R3085" s="218"/>
      <c r="S3085" s="219">
        <f t="shared" si="1021"/>
        <v>0</v>
      </c>
      <c r="T3085" s="220">
        <f t="shared" si="1022"/>
        <v>0</v>
      </c>
      <c r="U3085" s="214">
        <f t="shared" si="1019"/>
        <v>0</v>
      </c>
      <c r="W3085" s="221"/>
      <c r="X3085" s="222"/>
      <c r="Y3085" s="222"/>
      <c r="Z3085" s="223"/>
      <c r="AA3085" s="222"/>
      <c r="AB3085" s="224"/>
      <c r="AC3085" s="225"/>
      <c r="AD3085" s="2">
        <f t="shared" si="1006"/>
        <v>0</v>
      </c>
      <c r="AE3085" s="2">
        <f t="shared" si="1007"/>
        <v>0</v>
      </c>
      <c r="AF3085" s="226"/>
      <c r="AG3085" s="219">
        <f t="shared" si="1011"/>
        <v>0</v>
      </c>
      <c r="AH3085" s="234">
        <f t="shared" si="1012"/>
        <v>0</v>
      </c>
      <c r="AI3085" s="214">
        <f t="shared" si="1020"/>
        <v>0</v>
      </c>
      <c r="AK3085" s="229">
        <f t="shared" si="1013"/>
        <v>0</v>
      </c>
      <c r="AL3085" s="226"/>
      <c r="AM3085" s="15"/>
      <c r="AN3085" s="232" t="e">
        <f t="shared" si="1014"/>
        <v>#DIV/0!</v>
      </c>
      <c r="AO3085" s="214">
        <f t="shared" si="1008"/>
        <v>0</v>
      </c>
      <c r="AQ3085" s="210"/>
      <c r="AR3085" s="231"/>
      <c r="AS3085" s="15"/>
      <c r="AT3085" s="232">
        <f t="shared" si="1015"/>
        <v>0</v>
      </c>
      <c r="AU3085" s="235">
        <f t="shared" si="1016"/>
        <v>0</v>
      </c>
      <c r="AY3085" s="210"/>
      <c r="AZ3085" s="231"/>
      <c r="BA3085" s="15"/>
      <c r="BB3085" s="232">
        <f t="shared" si="1005"/>
        <v>0</v>
      </c>
      <c r="BC3085" s="235">
        <f t="shared" si="1017"/>
        <v>0</v>
      </c>
      <c r="BG3085" s="210"/>
      <c r="BH3085" s="231"/>
      <c r="BI3085" s="15"/>
      <c r="BJ3085" s="232">
        <f t="shared" si="1009"/>
        <v>0</v>
      </c>
      <c r="BK3085" s="235">
        <f t="shared" si="1018"/>
        <v>0</v>
      </c>
      <c r="BM3085" s="109">
        <f t="shared" si="1010"/>
        <v>-4.4316223067172809</v>
      </c>
      <c r="BN3085" s="213"/>
      <c r="BR3085" s="228"/>
      <c r="BS3085" s="311"/>
      <c r="BT3085" s="3"/>
      <c r="BU3085" s="213"/>
      <c r="BV3085" s="213"/>
      <c r="BW3085" s="291"/>
    </row>
    <row r="3086" spans="1:75" x14ac:dyDescent="0.2">
      <c r="A3086" s="210"/>
      <c r="B3086" s="211"/>
      <c r="C3086" s="848" t="str">
        <f ca="1">IF(ISERR(AVERAGE(INDIRECT("B"&amp;(ROW()-INT($B$1/2))):INDIRECT("B"&amp;(ROW()+INT($B$1/2))))),"",AVERAGE(INDIRECT("B"&amp;(ROW()-INT($B$1/2))):INDIRECT("B"&amp;(ROW()+INT($B$1/2)))))</f>
        <v/>
      </c>
      <c r="D3086" s="848">
        <f t="shared" si="1004"/>
        <v>0</v>
      </c>
      <c r="E3086" s="275"/>
      <c r="F3086" s="15"/>
      <c r="G3086" s="3"/>
      <c r="H3086" s="3"/>
      <c r="I3086" s="3"/>
      <c r="J3086" s="3"/>
      <c r="K3086" s="3"/>
      <c r="L3086" s="554"/>
      <c r="M3086" s="545"/>
      <c r="N3086" s="546"/>
      <c r="O3086" s="5"/>
      <c r="P3086" s="216"/>
      <c r="Q3086" s="217"/>
      <c r="R3086" s="218"/>
      <c r="S3086" s="219">
        <f t="shared" si="1021"/>
        <v>0</v>
      </c>
      <c r="T3086" s="220">
        <f t="shared" si="1022"/>
        <v>0</v>
      </c>
      <c r="U3086" s="214">
        <f t="shared" si="1019"/>
        <v>0</v>
      </c>
      <c r="W3086" s="221"/>
      <c r="X3086" s="222"/>
      <c r="Y3086" s="222"/>
      <c r="Z3086" s="223"/>
      <c r="AA3086" s="222"/>
      <c r="AB3086" s="224"/>
      <c r="AC3086" s="225"/>
      <c r="AD3086" s="2">
        <f t="shared" si="1006"/>
        <v>0</v>
      </c>
      <c r="AE3086" s="2">
        <f t="shared" si="1007"/>
        <v>0</v>
      </c>
      <c r="AF3086" s="226"/>
      <c r="AG3086" s="219">
        <f t="shared" si="1011"/>
        <v>0</v>
      </c>
      <c r="AH3086" s="234">
        <f t="shared" si="1012"/>
        <v>0</v>
      </c>
      <c r="AI3086" s="214">
        <f t="shared" si="1020"/>
        <v>0</v>
      </c>
      <c r="AK3086" s="229">
        <f t="shared" si="1013"/>
        <v>0</v>
      </c>
      <c r="AL3086" s="226"/>
      <c r="AM3086" s="15"/>
      <c r="AN3086" s="232" t="e">
        <f t="shared" si="1014"/>
        <v>#DIV/0!</v>
      </c>
      <c r="AO3086" s="214">
        <f t="shared" si="1008"/>
        <v>0</v>
      </c>
      <c r="AQ3086" s="210"/>
      <c r="AR3086" s="231"/>
      <c r="AS3086" s="15"/>
      <c r="AT3086" s="232">
        <f t="shared" si="1015"/>
        <v>0</v>
      </c>
      <c r="AU3086" s="235">
        <f t="shared" si="1016"/>
        <v>0</v>
      </c>
      <c r="AY3086" s="210"/>
      <c r="AZ3086" s="231"/>
      <c r="BA3086" s="15"/>
      <c r="BB3086" s="232">
        <f t="shared" si="1005"/>
        <v>0</v>
      </c>
      <c r="BC3086" s="235">
        <f t="shared" si="1017"/>
        <v>0</v>
      </c>
      <c r="BG3086" s="210"/>
      <c r="BH3086" s="231"/>
      <c r="BI3086" s="15"/>
      <c r="BJ3086" s="232">
        <f t="shared" si="1009"/>
        <v>0</v>
      </c>
      <c r="BK3086" s="235">
        <f t="shared" si="1018"/>
        <v>0</v>
      </c>
      <c r="BM3086" s="109">
        <f t="shared" si="1010"/>
        <v>-4.4334546442150176</v>
      </c>
      <c r="BN3086" s="213"/>
      <c r="BR3086" s="228"/>
      <c r="BS3086" s="311"/>
      <c r="BT3086" s="3"/>
      <c r="BU3086" s="213"/>
      <c r="BV3086" s="213"/>
      <c r="BW3086" s="291"/>
    </row>
    <row r="3087" spans="1:75" x14ac:dyDescent="0.2">
      <c r="A3087" s="210"/>
      <c r="B3087" s="211"/>
      <c r="C3087" s="848" t="str">
        <f ca="1">IF(ISERR(AVERAGE(INDIRECT("B"&amp;(ROW()-INT($B$1/2))):INDIRECT("B"&amp;(ROW()+INT($B$1/2))))),"",AVERAGE(INDIRECT("B"&amp;(ROW()-INT($B$1/2))):INDIRECT("B"&amp;(ROW()+INT($B$1/2)))))</f>
        <v/>
      </c>
      <c r="D3087" s="848">
        <f t="shared" si="1004"/>
        <v>0</v>
      </c>
      <c r="E3087" s="275"/>
      <c r="F3087" s="15"/>
      <c r="G3087" s="3"/>
      <c r="H3087" s="3"/>
      <c r="I3087" s="3"/>
      <c r="J3087" s="3"/>
      <c r="K3087" s="3"/>
      <c r="L3087" s="554"/>
      <c r="M3087" s="545"/>
      <c r="N3087" s="546"/>
      <c r="O3087" s="5"/>
      <c r="P3087" s="216"/>
      <c r="Q3087" s="217"/>
      <c r="R3087" s="218"/>
      <c r="S3087" s="219">
        <f t="shared" si="1021"/>
        <v>0</v>
      </c>
      <c r="T3087" s="220">
        <f t="shared" si="1022"/>
        <v>0</v>
      </c>
      <c r="U3087" s="214">
        <f t="shared" si="1019"/>
        <v>0</v>
      </c>
      <c r="W3087" s="221"/>
      <c r="X3087" s="222"/>
      <c r="Y3087" s="222"/>
      <c r="Z3087" s="223"/>
      <c r="AA3087" s="222"/>
      <c r="AB3087" s="224"/>
      <c r="AC3087" s="225"/>
      <c r="AD3087" s="2">
        <f t="shared" si="1006"/>
        <v>0</v>
      </c>
      <c r="AE3087" s="2">
        <f t="shared" si="1007"/>
        <v>0</v>
      </c>
      <c r="AF3087" s="226"/>
      <c r="AG3087" s="219">
        <f t="shared" si="1011"/>
        <v>0</v>
      </c>
      <c r="AH3087" s="234">
        <f t="shared" si="1012"/>
        <v>0</v>
      </c>
      <c r="AI3087" s="214">
        <f t="shared" si="1020"/>
        <v>0</v>
      </c>
      <c r="AK3087" s="229">
        <f t="shared" si="1013"/>
        <v>0</v>
      </c>
      <c r="AL3087" s="226"/>
      <c r="AM3087" s="15"/>
      <c r="AN3087" s="232" t="e">
        <f t="shared" si="1014"/>
        <v>#DIV/0!</v>
      </c>
      <c r="AO3087" s="214">
        <f t="shared" si="1008"/>
        <v>0</v>
      </c>
      <c r="AQ3087" s="210"/>
      <c r="AR3087" s="231"/>
      <c r="AS3087" s="15"/>
      <c r="AT3087" s="232">
        <f t="shared" si="1015"/>
        <v>0</v>
      </c>
      <c r="AU3087" s="235">
        <f t="shared" si="1016"/>
        <v>0</v>
      </c>
      <c r="AY3087" s="210"/>
      <c r="AZ3087" s="231"/>
      <c r="BA3087" s="15"/>
      <c r="BB3087" s="232">
        <f t="shared" si="1005"/>
        <v>0</v>
      </c>
      <c r="BC3087" s="235">
        <f t="shared" si="1017"/>
        <v>0</v>
      </c>
      <c r="BG3087" s="210"/>
      <c r="BH3087" s="231"/>
      <c r="BI3087" s="15"/>
      <c r="BJ3087" s="232">
        <f t="shared" si="1009"/>
        <v>0</v>
      </c>
      <c r="BK3087" s="235">
        <f t="shared" si="1018"/>
        <v>0</v>
      </c>
      <c r="BM3087" s="109">
        <f t="shared" si="1010"/>
        <v>-4.4352869817127543</v>
      </c>
      <c r="BN3087" s="213"/>
      <c r="BR3087" s="228"/>
      <c r="BS3087" s="311"/>
      <c r="BT3087" s="3"/>
      <c r="BU3087" s="213"/>
      <c r="BV3087" s="213"/>
      <c r="BW3087" s="291"/>
    </row>
    <row r="3088" spans="1:75" x14ac:dyDescent="0.2">
      <c r="A3088" s="210"/>
      <c r="B3088" s="211"/>
      <c r="C3088" s="848" t="str">
        <f ca="1">IF(ISERR(AVERAGE(INDIRECT("B"&amp;(ROW()-INT($B$1/2))):INDIRECT("B"&amp;(ROW()+INT($B$1/2))))),"",AVERAGE(INDIRECT("B"&amp;(ROW()-INT($B$1/2))):INDIRECT("B"&amp;(ROW()+INT($B$1/2)))))</f>
        <v/>
      </c>
      <c r="D3088" s="848">
        <f t="shared" si="1004"/>
        <v>0</v>
      </c>
      <c r="E3088" s="275"/>
      <c r="F3088" s="15"/>
      <c r="G3088" s="3"/>
      <c r="H3088" s="3"/>
      <c r="I3088" s="3"/>
      <c r="J3088" s="3"/>
      <c r="K3088" s="3"/>
      <c r="L3088" s="554"/>
      <c r="M3088" s="545"/>
      <c r="N3088" s="546"/>
      <c r="O3088" s="5"/>
      <c r="P3088" s="216"/>
      <c r="Q3088" s="217"/>
      <c r="R3088" s="218"/>
      <c r="S3088" s="219">
        <f t="shared" si="1021"/>
        <v>0</v>
      </c>
      <c r="T3088" s="220">
        <f t="shared" si="1022"/>
        <v>0</v>
      </c>
      <c r="U3088" s="214">
        <f t="shared" si="1019"/>
        <v>0</v>
      </c>
      <c r="W3088" s="221"/>
      <c r="X3088" s="222"/>
      <c r="Y3088" s="222"/>
      <c r="Z3088" s="223"/>
      <c r="AA3088" s="222"/>
      <c r="AB3088" s="224"/>
      <c r="AC3088" s="225"/>
      <c r="AD3088" s="2">
        <f t="shared" si="1006"/>
        <v>0</v>
      </c>
      <c r="AE3088" s="2">
        <f t="shared" si="1007"/>
        <v>0</v>
      </c>
      <c r="AF3088" s="226"/>
      <c r="AG3088" s="219">
        <f t="shared" si="1011"/>
        <v>0</v>
      </c>
      <c r="AH3088" s="234">
        <f t="shared" si="1012"/>
        <v>0</v>
      </c>
      <c r="AI3088" s="214">
        <f t="shared" si="1020"/>
        <v>0</v>
      </c>
      <c r="AK3088" s="229">
        <f t="shared" si="1013"/>
        <v>0</v>
      </c>
      <c r="AL3088" s="226"/>
      <c r="AM3088" s="15"/>
      <c r="AN3088" s="232" t="e">
        <f t="shared" si="1014"/>
        <v>#DIV/0!</v>
      </c>
      <c r="AO3088" s="214">
        <f t="shared" si="1008"/>
        <v>0</v>
      </c>
      <c r="AQ3088" s="210"/>
      <c r="AR3088" s="231"/>
      <c r="AS3088" s="15"/>
      <c r="AT3088" s="232">
        <f t="shared" si="1015"/>
        <v>0</v>
      </c>
      <c r="AU3088" s="235">
        <f t="shared" si="1016"/>
        <v>0</v>
      </c>
      <c r="AY3088" s="210"/>
      <c r="AZ3088" s="231"/>
      <c r="BA3088" s="15"/>
      <c r="BB3088" s="232">
        <f t="shared" si="1005"/>
        <v>0</v>
      </c>
      <c r="BC3088" s="235">
        <f t="shared" si="1017"/>
        <v>0</v>
      </c>
      <c r="BG3088" s="210"/>
      <c r="BH3088" s="231"/>
      <c r="BI3088" s="15"/>
      <c r="BJ3088" s="232">
        <f t="shared" si="1009"/>
        <v>0</v>
      </c>
      <c r="BK3088" s="235">
        <f t="shared" si="1018"/>
        <v>0</v>
      </c>
      <c r="BM3088" s="109">
        <f t="shared" si="1010"/>
        <v>-4.437119319210491</v>
      </c>
      <c r="BN3088" s="213"/>
      <c r="BR3088" s="228"/>
      <c r="BS3088" s="311"/>
      <c r="BT3088" s="3"/>
      <c r="BU3088" s="213"/>
      <c r="BV3088" s="213"/>
      <c r="BW3088" s="291"/>
    </row>
    <row r="3089" spans="1:75" x14ac:dyDescent="0.2">
      <c r="A3089" s="210"/>
      <c r="B3089" s="211"/>
      <c r="C3089" s="848" t="str">
        <f ca="1">IF(ISERR(AVERAGE(INDIRECT("B"&amp;(ROW()-INT($B$1/2))):INDIRECT("B"&amp;(ROW()+INT($B$1/2))))),"",AVERAGE(INDIRECT("B"&amp;(ROW()-INT($B$1/2))):INDIRECT("B"&amp;(ROW()+INT($B$1/2)))))</f>
        <v/>
      </c>
      <c r="D3089" s="848">
        <f t="shared" si="1004"/>
        <v>0</v>
      </c>
      <c r="E3089" s="275"/>
      <c r="F3089" s="15"/>
      <c r="G3089" s="3"/>
      <c r="H3089" s="3"/>
      <c r="I3089" s="3"/>
      <c r="J3089" s="3"/>
      <c r="K3089" s="3"/>
      <c r="L3089" s="554"/>
      <c r="M3089" s="545"/>
      <c r="N3089" s="546"/>
      <c r="O3089" s="5"/>
      <c r="P3089" s="216"/>
      <c r="Q3089" s="217"/>
      <c r="R3089" s="218"/>
      <c r="S3089" s="219">
        <f t="shared" si="1021"/>
        <v>0</v>
      </c>
      <c r="T3089" s="220">
        <f t="shared" si="1022"/>
        <v>0</v>
      </c>
      <c r="U3089" s="214">
        <f t="shared" si="1019"/>
        <v>0</v>
      </c>
      <c r="W3089" s="221"/>
      <c r="X3089" s="222"/>
      <c r="Y3089" s="222"/>
      <c r="Z3089" s="223"/>
      <c r="AA3089" s="222"/>
      <c r="AB3089" s="224"/>
      <c r="AC3089" s="225"/>
      <c r="AD3089" s="2">
        <f t="shared" si="1006"/>
        <v>0</v>
      </c>
      <c r="AE3089" s="2">
        <f t="shared" si="1007"/>
        <v>0</v>
      </c>
      <c r="AF3089" s="226"/>
      <c r="AG3089" s="219">
        <f t="shared" si="1011"/>
        <v>0</v>
      </c>
      <c r="AH3089" s="234">
        <f t="shared" si="1012"/>
        <v>0</v>
      </c>
      <c r="AI3089" s="214">
        <f t="shared" si="1020"/>
        <v>0</v>
      </c>
      <c r="AK3089" s="229">
        <f t="shared" si="1013"/>
        <v>0</v>
      </c>
      <c r="AL3089" s="226"/>
      <c r="AM3089" s="15"/>
      <c r="AN3089" s="232" t="e">
        <f t="shared" si="1014"/>
        <v>#DIV/0!</v>
      </c>
      <c r="AO3089" s="214">
        <f t="shared" si="1008"/>
        <v>0</v>
      </c>
      <c r="AQ3089" s="210"/>
      <c r="AR3089" s="231"/>
      <c r="AS3089" s="15"/>
      <c r="AT3089" s="232">
        <f t="shared" si="1015"/>
        <v>0</v>
      </c>
      <c r="AU3089" s="235">
        <f t="shared" si="1016"/>
        <v>0</v>
      </c>
      <c r="AY3089" s="210"/>
      <c r="AZ3089" s="231"/>
      <c r="BA3089" s="15"/>
      <c r="BB3089" s="232">
        <f t="shared" si="1005"/>
        <v>0</v>
      </c>
      <c r="BC3089" s="235">
        <f t="shared" si="1017"/>
        <v>0</v>
      </c>
      <c r="BG3089" s="210"/>
      <c r="BH3089" s="231"/>
      <c r="BI3089" s="15"/>
      <c r="BJ3089" s="232">
        <f t="shared" si="1009"/>
        <v>0</v>
      </c>
      <c r="BK3089" s="235">
        <f t="shared" si="1018"/>
        <v>0</v>
      </c>
      <c r="BM3089" s="109">
        <f t="shared" si="1010"/>
        <v>-4.4389516567082277</v>
      </c>
      <c r="BN3089" s="213"/>
      <c r="BR3089" s="228"/>
      <c r="BS3089" s="311"/>
      <c r="BT3089" s="3"/>
      <c r="BU3089" s="213"/>
      <c r="BV3089" s="213"/>
      <c r="BW3089" s="291"/>
    </row>
    <row r="3090" spans="1:75" x14ac:dyDescent="0.2">
      <c r="A3090" s="210"/>
      <c r="B3090" s="211"/>
      <c r="C3090" s="848" t="str">
        <f ca="1">IF(ISERR(AVERAGE(INDIRECT("B"&amp;(ROW()-INT($B$1/2))):INDIRECT("B"&amp;(ROW()+INT($B$1/2))))),"",AVERAGE(INDIRECT("B"&amp;(ROW()-INT($B$1/2))):INDIRECT("B"&amp;(ROW()+INT($B$1/2)))))</f>
        <v/>
      </c>
      <c r="D3090" s="848">
        <f t="shared" si="1004"/>
        <v>0</v>
      </c>
      <c r="E3090" s="275"/>
      <c r="F3090" s="15"/>
      <c r="G3090" s="3"/>
      <c r="H3090" s="3"/>
      <c r="I3090" s="3"/>
      <c r="J3090" s="3"/>
      <c r="K3090" s="3"/>
      <c r="L3090" s="554"/>
      <c r="M3090" s="545"/>
      <c r="N3090" s="546"/>
      <c r="O3090" s="5"/>
      <c r="P3090" s="216"/>
      <c r="Q3090" s="217"/>
      <c r="R3090" s="218"/>
      <c r="S3090" s="219">
        <f t="shared" si="1021"/>
        <v>0</v>
      </c>
      <c r="T3090" s="220">
        <f t="shared" si="1022"/>
        <v>0</v>
      </c>
      <c r="U3090" s="214">
        <f t="shared" si="1019"/>
        <v>0</v>
      </c>
      <c r="W3090" s="221"/>
      <c r="X3090" s="222"/>
      <c r="Y3090" s="222"/>
      <c r="Z3090" s="223"/>
      <c r="AA3090" s="222"/>
      <c r="AB3090" s="224"/>
      <c r="AC3090" s="225"/>
      <c r="AD3090" s="2">
        <f t="shared" si="1006"/>
        <v>0</v>
      </c>
      <c r="AE3090" s="2">
        <f t="shared" si="1007"/>
        <v>0</v>
      </c>
      <c r="AF3090" s="226"/>
      <c r="AG3090" s="219">
        <f t="shared" si="1011"/>
        <v>0</v>
      </c>
      <c r="AH3090" s="234">
        <f t="shared" si="1012"/>
        <v>0</v>
      </c>
      <c r="AI3090" s="214">
        <f t="shared" si="1020"/>
        <v>0</v>
      </c>
      <c r="AK3090" s="229">
        <f t="shared" si="1013"/>
        <v>0</v>
      </c>
      <c r="AL3090" s="226"/>
      <c r="AM3090" s="15"/>
      <c r="AN3090" s="232" t="e">
        <f t="shared" si="1014"/>
        <v>#DIV/0!</v>
      </c>
      <c r="AO3090" s="214">
        <f t="shared" si="1008"/>
        <v>0</v>
      </c>
      <c r="AQ3090" s="210"/>
      <c r="AR3090" s="231"/>
      <c r="AS3090" s="15"/>
      <c r="AT3090" s="232">
        <f t="shared" si="1015"/>
        <v>0</v>
      </c>
      <c r="AU3090" s="235">
        <f t="shared" si="1016"/>
        <v>0</v>
      </c>
      <c r="AY3090" s="210"/>
      <c r="AZ3090" s="231"/>
      <c r="BA3090" s="15"/>
      <c r="BB3090" s="232">
        <f t="shared" si="1005"/>
        <v>0</v>
      </c>
      <c r="BC3090" s="235">
        <f t="shared" si="1017"/>
        <v>0</v>
      </c>
      <c r="BG3090" s="210"/>
      <c r="BH3090" s="231"/>
      <c r="BI3090" s="15"/>
      <c r="BJ3090" s="232">
        <f t="shared" si="1009"/>
        <v>0</v>
      </c>
      <c r="BK3090" s="235">
        <f t="shared" si="1018"/>
        <v>0</v>
      </c>
      <c r="BM3090" s="109">
        <f t="shared" si="1010"/>
        <v>-4.4407839942059644</v>
      </c>
      <c r="BN3090" s="213"/>
      <c r="BR3090" s="228"/>
      <c r="BS3090" s="311"/>
      <c r="BT3090" s="3"/>
      <c r="BU3090" s="213"/>
      <c r="BV3090" s="213"/>
      <c r="BW3090" s="291"/>
    </row>
    <row r="3091" spans="1:75" x14ac:dyDescent="0.2">
      <c r="A3091" s="210"/>
      <c r="B3091" s="211"/>
      <c r="C3091" s="848" t="str">
        <f ca="1">IF(ISERR(AVERAGE(INDIRECT("B"&amp;(ROW()-INT($B$1/2))):INDIRECT("B"&amp;(ROW()+INT($B$1/2))))),"",AVERAGE(INDIRECT("B"&amp;(ROW()-INT($B$1/2))):INDIRECT("B"&amp;(ROW()+INT($B$1/2)))))</f>
        <v/>
      </c>
      <c r="D3091" s="848">
        <f t="shared" si="1004"/>
        <v>0</v>
      </c>
      <c r="E3091" s="275"/>
      <c r="F3091" s="15"/>
      <c r="G3091" s="3"/>
      <c r="H3091" s="3"/>
      <c r="I3091" s="3"/>
      <c r="J3091" s="3"/>
      <c r="K3091" s="3"/>
      <c r="L3091" s="554"/>
      <c r="M3091" s="545"/>
      <c r="N3091" s="546"/>
      <c r="O3091" s="5"/>
      <c r="P3091" s="216"/>
      <c r="Q3091" s="217"/>
      <c r="R3091" s="218"/>
      <c r="S3091" s="219">
        <f t="shared" si="1021"/>
        <v>0</v>
      </c>
      <c r="T3091" s="220">
        <f t="shared" si="1022"/>
        <v>0</v>
      </c>
      <c r="U3091" s="214">
        <f t="shared" si="1019"/>
        <v>0</v>
      </c>
      <c r="W3091" s="221"/>
      <c r="X3091" s="222"/>
      <c r="Y3091" s="222"/>
      <c r="Z3091" s="223"/>
      <c r="AA3091" s="222"/>
      <c r="AB3091" s="224"/>
      <c r="AC3091" s="225"/>
      <c r="AD3091" s="2">
        <f t="shared" si="1006"/>
        <v>0</v>
      </c>
      <c r="AE3091" s="2">
        <f t="shared" si="1007"/>
        <v>0</v>
      </c>
      <c r="AF3091" s="226"/>
      <c r="AG3091" s="219">
        <f t="shared" si="1011"/>
        <v>0</v>
      </c>
      <c r="AH3091" s="234">
        <f t="shared" si="1012"/>
        <v>0</v>
      </c>
      <c r="AI3091" s="214">
        <f t="shared" si="1020"/>
        <v>0</v>
      </c>
      <c r="AK3091" s="229">
        <f t="shared" si="1013"/>
        <v>0</v>
      </c>
      <c r="AL3091" s="226"/>
      <c r="AM3091" s="15"/>
      <c r="AN3091" s="232" t="e">
        <f t="shared" si="1014"/>
        <v>#DIV/0!</v>
      </c>
      <c r="AO3091" s="214">
        <f t="shared" si="1008"/>
        <v>0</v>
      </c>
      <c r="AQ3091" s="210"/>
      <c r="AR3091" s="231"/>
      <c r="AS3091" s="15"/>
      <c r="AT3091" s="232">
        <f t="shared" si="1015"/>
        <v>0</v>
      </c>
      <c r="AU3091" s="235">
        <f t="shared" si="1016"/>
        <v>0</v>
      </c>
      <c r="AY3091" s="210"/>
      <c r="AZ3091" s="231"/>
      <c r="BA3091" s="15"/>
      <c r="BB3091" s="232">
        <f t="shared" si="1005"/>
        <v>0</v>
      </c>
      <c r="BC3091" s="235">
        <f t="shared" si="1017"/>
        <v>0</v>
      </c>
      <c r="BG3091" s="210"/>
      <c r="BH3091" s="231"/>
      <c r="BI3091" s="15"/>
      <c r="BJ3091" s="232">
        <f t="shared" si="1009"/>
        <v>0</v>
      </c>
      <c r="BK3091" s="235">
        <f t="shared" si="1018"/>
        <v>0</v>
      </c>
      <c r="BM3091" s="109">
        <f t="shared" si="1010"/>
        <v>-4.4426163317037011</v>
      </c>
      <c r="BN3091" s="213"/>
      <c r="BR3091" s="228"/>
      <c r="BS3091" s="311"/>
      <c r="BT3091" s="3"/>
      <c r="BU3091" s="213"/>
      <c r="BV3091" s="213"/>
      <c r="BW3091" s="291"/>
    </row>
    <row r="3092" spans="1:75" x14ac:dyDescent="0.2">
      <c r="A3092" s="210"/>
      <c r="B3092" s="211"/>
      <c r="C3092" s="848" t="str">
        <f ca="1">IF(ISERR(AVERAGE(INDIRECT("B"&amp;(ROW()-INT($B$1/2))):INDIRECT("B"&amp;(ROW()+INT($B$1/2))))),"",AVERAGE(INDIRECT("B"&amp;(ROW()-INT($B$1/2))):INDIRECT("B"&amp;(ROW()+INT($B$1/2)))))</f>
        <v/>
      </c>
      <c r="D3092" s="848">
        <f t="shared" si="1004"/>
        <v>0</v>
      </c>
      <c r="E3092" s="275"/>
      <c r="F3092" s="15"/>
      <c r="G3092" s="3"/>
      <c r="H3092" s="3"/>
      <c r="I3092" s="3"/>
      <c r="J3092" s="3"/>
      <c r="K3092" s="3"/>
      <c r="L3092" s="554"/>
      <c r="M3092" s="545"/>
      <c r="N3092" s="546"/>
      <c r="O3092" s="5"/>
      <c r="P3092" s="216"/>
      <c r="Q3092" s="217"/>
      <c r="R3092" s="218"/>
      <c r="S3092" s="219">
        <f t="shared" si="1021"/>
        <v>0</v>
      </c>
      <c r="T3092" s="220">
        <f t="shared" si="1022"/>
        <v>0</v>
      </c>
      <c r="U3092" s="214">
        <f t="shared" si="1019"/>
        <v>0</v>
      </c>
      <c r="W3092" s="221"/>
      <c r="X3092" s="222"/>
      <c r="Y3092" s="222"/>
      <c r="Z3092" s="223"/>
      <c r="AA3092" s="222"/>
      <c r="AB3092" s="224"/>
      <c r="AC3092" s="225"/>
      <c r="AD3092" s="2">
        <f t="shared" si="1006"/>
        <v>0</v>
      </c>
      <c r="AE3092" s="2">
        <f t="shared" si="1007"/>
        <v>0</v>
      </c>
      <c r="AF3092" s="226"/>
      <c r="AG3092" s="219">
        <f t="shared" si="1011"/>
        <v>0</v>
      </c>
      <c r="AH3092" s="234">
        <f t="shared" si="1012"/>
        <v>0</v>
      </c>
      <c r="AI3092" s="214">
        <f t="shared" si="1020"/>
        <v>0</v>
      </c>
      <c r="AK3092" s="229">
        <f t="shared" si="1013"/>
        <v>0</v>
      </c>
      <c r="AL3092" s="226"/>
      <c r="AM3092" s="15"/>
      <c r="AN3092" s="232" t="e">
        <f t="shared" si="1014"/>
        <v>#DIV/0!</v>
      </c>
      <c r="AO3092" s="214">
        <f t="shared" si="1008"/>
        <v>0</v>
      </c>
      <c r="AQ3092" s="210"/>
      <c r="AR3092" s="231"/>
      <c r="AS3092" s="15"/>
      <c r="AT3092" s="232">
        <f t="shared" si="1015"/>
        <v>0</v>
      </c>
      <c r="AU3092" s="235">
        <f t="shared" si="1016"/>
        <v>0</v>
      </c>
      <c r="AY3092" s="210"/>
      <c r="AZ3092" s="231"/>
      <c r="BA3092" s="15"/>
      <c r="BB3092" s="232">
        <f t="shared" si="1005"/>
        <v>0</v>
      </c>
      <c r="BC3092" s="235">
        <f t="shared" si="1017"/>
        <v>0</v>
      </c>
      <c r="BG3092" s="210"/>
      <c r="BH3092" s="231"/>
      <c r="BI3092" s="15"/>
      <c r="BJ3092" s="232">
        <f t="shared" si="1009"/>
        <v>0</v>
      </c>
      <c r="BK3092" s="235">
        <f t="shared" si="1018"/>
        <v>0</v>
      </c>
      <c r="BM3092" s="109">
        <f t="shared" si="1010"/>
        <v>-4.4444486692014378</v>
      </c>
      <c r="BN3092" s="213"/>
      <c r="BR3092" s="228"/>
      <c r="BS3092" s="311"/>
      <c r="BT3092" s="3"/>
      <c r="BU3092" s="213"/>
      <c r="BV3092" s="213"/>
      <c r="BW3092" s="291"/>
    </row>
    <row r="3093" spans="1:75" x14ac:dyDescent="0.2">
      <c r="A3093" s="210"/>
      <c r="B3093" s="211"/>
      <c r="C3093" s="848" t="str">
        <f ca="1">IF(ISERR(AVERAGE(INDIRECT("B"&amp;(ROW()-INT($B$1/2))):INDIRECT("B"&amp;(ROW()+INT($B$1/2))))),"",AVERAGE(INDIRECT("B"&amp;(ROW()-INT($B$1/2))):INDIRECT("B"&amp;(ROW()+INT($B$1/2)))))</f>
        <v/>
      </c>
      <c r="D3093" s="848">
        <f t="shared" si="1004"/>
        <v>0</v>
      </c>
      <c r="E3093" s="275"/>
      <c r="F3093" s="15"/>
      <c r="G3093" s="3"/>
      <c r="H3093" s="3"/>
      <c r="I3093" s="3"/>
      <c r="J3093" s="3"/>
      <c r="K3093" s="3"/>
      <c r="L3093" s="554"/>
      <c r="M3093" s="545"/>
      <c r="N3093" s="546"/>
      <c r="O3093" s="5"/>
      <c r="P3093" s="216"/>
      <c r="Q3093" s="217"/>
      <c r="R3093" s="218"/>
      <c r="S3093" s="219">
        <f t="shared" si="1021"/>
        <v>0</v>
      </c>
      <c r="T3093" s="220">
        <f t="shared" si="1022"/>
        <v>0</v>
      </c>
      <c r="U3093" s="214">
        <f t="shared" si="1019"/>
        <v>0</v>
      </c>
      <c r="W3093" s="221"/>
      <c r="X3093" s="222"/>
      <c r="Y3093" s="222"/>
      <c r="Z3093" s="223"/>
      <c r="AA3093" s="222"/>
      <c r="AB3093" s="224"/>
      <c r="AC3093" s="225"/>
      <c r="AD3093" s="2">
        <f t="shared" si="1006"/>
        <v>0</v>
      </c>
      <c r="AE3093" s="2">
        <f t="shared" si="1007"/>
        <v>0</v>
      </c>
      <c r="AF3093" s="226"/>
      <c r="AG3093" s="219">
        <f t="shared" si="1011"/>
        <v>0</v>
      </c>
      <c r="AH3093" s="234">
        <f t="shared" si="1012"/>
        <v>0</v>
      </c>
      <c r="AI3093" s="214">
        <f t="shared" si="1020"/>
        <v>0</v>
      </c>
      <c r="AK3093" s="229">
        <f t="shared" si="1013"/>
        <v>0</v>
      </c>
      <c r="AL3093" s="226"/>
      <c r="AM3093" s="15"/>
      <c r="AN3093" s="232" t="e">
        <f t="shared" si="1014"/>
        <v>#DIV/0!</v>
      </c>
      <c r="AO3093" s="214">
        <f t="shared" si="1008"/>
        <v>0</v>
      </c>
      <c r="AQ3093" s="210"/>
      <c r="AR3093" s="231"/>
      <c r="AS3093" s="15"/>
      <c r="AT3093" s="232">
        <f t="shared" si="1015"/>
        <v>0</v>
      </c>
      <c r="AU3093" s="235">
        <f t="shared" si="1016"/>
        <v>0</v>
      </c>
      <c r="AY3093" s="210"/>
      <c r="AZ3093" s="231"/>
      <c r="BA3093" s="15"/>
      <c r="BB3093" s="232">
        <f t="shared" si="1005"/>
        <v>0</v>
      </c>
      <c r="BC3093" s="235">
        <f t="shared" si="1017"/>
        <v>0</v>
      </c>
      <c r="BG3093" s="210"/>
      <c r="BH3093" s="231"/>
      <c r="BI3093" s="15"/>
      <c r="BJ3093" s="232">
        <f t="shared" si="1009"/>
        <v>0</v>
      </c>
      <c r="BK3093" s="235">
        <f t="shared" si="1018"/>
        <v>0</v>
      </c>
      <c r="BM3093" s="109">
        <f t="shared" si="1010"/>
        <v>-4.4462810066991745</v>
      </c>
      <c r="BN3093" s="213"/>
      <c r="BR3093" s="228"/>
      <c r="BS3093" s="311"/>
      <c r="BT3093" s="3"/>
      <c r="BU3093" s="213"/>
      <c r="BV3093" s="213"/>
      <c r="BW3093" s="291"/>
    </row>
    <row r="3094" spans="1:75" x14ac:dyDescent="0.2">
      <c r="A3094" s="210"/>
      <c r="B3094" s="211"/>
      <c r="C3094" s="848" t="str">
        <f ca="1">IF(ISERR(AVERAGE(INDIRECT("B"&amp;(ROW()-INT($B$1/2))):INDIRECT("B"&amp;(ROW()+INT($B$1/2))))),"",AVERAGE(INDIRECT("B"&amp;(ROW()-INT($B$1/2))):INDIRECT("B"&amp;(ROW()+INT($B$1/2)))))</f>
        <v/>
      </c>
      <c r="D3094" s="848">
        <f t="shared" si="1004"/>
        <v>0</v>
      </c>
      <c r="E3094" s="275"/>
      <c r="F3094" s="15"/>
      <c r="G3094" s="3"/>
      <c r="H3094" s="3"/>
      <c r="I3094" s="3"/>
      <c r="J3094" s="3"/>
      <c r="K3094" s="3"/>
      <c r="L3094" s="554"/>
      <c r="M3094" s="545"/>
      <c r="N3094" s="546"/>
      <c r="O3094" s="5"/>
      <c r="P3094" s="216"/>
      <c r="Q3094" s="217"/>
      <c r="R3094" s="218"/>
      <c r="S3094" s="219">
        <f t="shared" si="1021"/>
        <v>0</v>
      </c>
      <c r="T3094" s="220">
        <f t="shared" si="1022"/>
        <v>0</v>
      </c>
      <c r="U3094" s="214">
        <f t="shared" si="1019"/>
        <v>0</v>
      </c>
      <c r="W3094" s="221"/>
      <c r="X3094" s="222"/>
      <c r="Y3094" s="222"/>
      <c r="Z3094" s="223"/>
      <c r="AA3094" s="222"/>
      <c r="AB3094" s="224"/>
      <c r="AC3094" s="225"/>
      <c r="AD3094" s="2">
        <f t="shared" si="1006"/>
        <v>0</v>
      </c>
      <c r="AE3094" s="2">
        <f t="shared" si="1007"/>
        <v>0</v>
      </c>
      <c r="AF3094" s="226"/>
      <c r="AG3094" s="219">
        <f t="shared" si="1011"/>
        <v>0</v>
      </c>
      <c r="AH3094" s="234">
        <f t="shared" si="1012"/>
        <v>0</v>
      </c>
      <c r="AI3094" s="214">
        <f t="shared" si="1020"/>
        <v>0</v>
      </c>
      <c r="AK3094" s="229">
        <f t="shared" si="1013"/>
        <v>0</v>
      </c>
      <c r="AL3094" s="226"/>
      <c r="AM3094" s="15"/>
      <c r="AN3094" s="232" t="e">
        <f t="shared" si="1014"/>
        <v>#DIV/0!</v>
      </c>
      <c r="AO3094" s="214">
        <f t="shared" si="1008"/>
        <v>0</v>
      </c>
      <c r="AQ3094" s="210"/>
      <c r="AR3094" s="231"/>
      <c r="AS3094" s="15"/>
      <c r="AT3094" s="232">
        <f t="shared" si="1015"/>
        <v>0</v>
      </c>
      <c r="AU3094" s="235">
        <f t="shared" si="1016"/>
        <v>0</v>
      </c>
      <c r="AY3094" s="210"/>
      <c r="AZ3094" s="231"/>
      <c r="BA3094" s="15"/>
      <c r="BB3094" s="232">
        <f t="shared" si="1005"/>
        <v>0</v>
      </c>
      <c r="BC3094" s="235">
        <f t="shared" si="1017"/>
        <v>0</v>
      </c>
      <c r="BG3094" s="210"/>
      <c r="BH3094" s="231"/>
      <c r="BI3094" s="15"/>
      <c r="BJ3094" s="232">
        <f t="shared" si="1009"/>
        <v>0</v>
      </c>
      <c r="BK3094" s="235">
        <f t="shared" si="1018"/>
        <v>0</v>
      </c>
      <c r="BM3094" s="109">
        <f t="shared" si="1010"/>
        <v>-4.4481133441969112</v>
      </c>
      <c r="BN3094" s="213"/>
      <c r="BR3094" s="228"/>
      <c r="BS3094" s="311"/>
      <c r="BT3094" s="3"/>
      <c r="BU3094" s="213"/>
      <c r="BV3094" s="213"/>
      <c r="BW3094" s="291"/>
    </row>
    <row r="3095" spans="1:75" x14ac:dyDescent="0.2">
      <c r="A3095" s="210"/>
      <c r="B3095" s="211"/>
      <c r="C3095" s="848" t="str">
        <f ca="1">IF(ISERR(AVERAGE(INDIRECT("B"&amp;(ROW()-INT($B$1/2))):INDIRECT("B"&amp;(ROW()+INT($B$1/2))))),"",AVERAGE(INDIRECT("B"&amp;(ROW()-INT($B$1/2))):INDIRECT("B"&amp;(ROW()+INT($B$1/2)))))</f>
        <v/>
      </c>
      <c r="D3095" s="848">
        <f t="shared" si="1004"/>
        <v>0</v>
      </c>
      <c r="E3095" s="275"/>
      <c r="F3095" s="15"/>
      <c r="G3095" s="3"/>
      <c r="H3095" s="3"/>
      <c r="I3095" s="3"/>
      <c r="J3095" s="3"/>
      <c r="K3095" s="3"/>
      <c r="L3095" s="554"/>
      <c r="M3095" s="545"/>
      <c r="N3095" s="546"/>
      <c r="O3095" s="5"/>
      <c r="P3095" s="216"/>
      <c r="Q3095" s="217"/>
      <c r="R3095" s="218"/>
      <c r="S3095" s="219">
        <f t="shared" si="1021"/>
        <v>0</v>
      </c>
      <c r="T3095" s="220">
        <f t="shared" si="1022"/>
        <v>0</v>
      </c>
      <c r="U3095" s="214">
        <f t="shared" si="1019"/>
        <v>0</v>
      </c>
      <c r="W3095" s="221"/>
      <c r="X3095" s="222"/>
      <c r="Y3095" s="222"/>
      <c r="Z3095" s="223"/>
      <c r="AA3095" s="222"/>
      <c r="AB3095" s="224"/>
      <c r="AC3095" s="225"/>
      <c r="AD3095" s="2">
        <f t="shared" si="1006"/>
        <v>0</v>
      </c>
      <c r="AE3095" s="2">
        <f t="shared" si="1007"/>
        <v>0</v>
      </c>
      <c r="AF3095" s="226"/>
      <c r="AG3095" s="219">
        <f t="shared" si="1011"/>
        <v>0</v>
      </c>
      <c r="AH3095" s="234">
        <f t="shared" si="1012"/>
        <v>0</v>
      </c>
      <c r="AI3095" s="214">
        <f t="shared" si="1020"/>
        <v>0</v>
      </c>
      <c r="AK3095" s="229">
        <f t="shared" si="1013"/>
        <v>0</v>
      </c>
      <c r="AL3095" s="226"/>
      <c r="AM3095" s="15"/>
      <c r="AN3095" s="232" t="e">
        <f t="shared" si="1014"/>
        <v>#DIV/0!</v>
      </c>
      <c r="AO3095" s="214">
        <f t="shared" si="1008"/>
        <v>0</v>
      </c>
      <c r="AQ3095" s="210"/>
      <c r="AR3095" s="231"/>
      <c r="AS3095" s="15"/>
      <c r="AT3095" s="232">
        <f t="shared" si="1015"/>
        <v>0</v>
      </c>
      <c r="AU3095" s="235">
        <f t="shared" si="1016"/>
        <v>0</v>
      </c>
      <c r="AY3095" s="210"/>
      <c r="AZ3095" s="231"/>
      <c r="BA3095" s="15"/>
      <c r="BB3095" s="232">
        <f t="shared" si="1005"/>
        <v>0</v>
      </c>
      <c r="BC3095" s="235">
        <f t="shared" si="1017"/>
        <v>0</v>
      </c>
      <c r="BG3095" s="210"/>
      <c r="BH3095" s="231"/>
      <c r="BI3095" s="15"/>
      <c r="BJ3095" s="232">
        <f t="shared" si="1009"/>
        <v>0</v>
      </c>
      <c r="BK3095" s="235">
        <f t="shared" si="1018"/>
        <v>0</v>
      </c>
      <c r="BM3095" s="109">
        <f t="shared" si="1010"/>
        <v>-4.4499456816946479</v>
      </c>
      <c r="BN3095" s="213"/>
      <c r="BR3095" s="228"/>
      <c r="BS3095" s="311"/>
      <c r="BT3095" s="3"/>
      <c r="BU3095" s="213"/>
      <c r="BV3095" s="213"/>
      <c r="BW3095" s="291"/>
    </row>
    <row r="3096" spans="1:75" x14ac:dyDescent="0.2">
      <c r="A3096" s="210"/>
      <c r="B3096" s="211"/>
      <c r="C3096" s="848" t="str">
        <f ca="1">IF(ISERR(AVERAGE(INDIRECT("B"&amp;(ROW()-INT($B$1/2))):INDIRECT("B"&amp;(ROW()+INT($B$1/2))))),"",AVERAGE(INDIRECT("B"&amp;(ROW()-INT($B$1/2))):INDIRECT("B"&amp;(ROW()+INT($B$1/2)))))</f>
        <v/>
      </c>
      <c r="D3096" s="848">
        <f t="shared" si="1004"/>
        <v>0</v>
      </c>
      <c r="E3096" s="275"/>
      <c r="F3096" s="15"/>
      <c r="G3096" s="3"/>
      <c r="H3096" s="3"/>
      <c r="I3096" s="3"/>
      <c r="J3096" s="3"/>
      <c r="K3096" s="3"/>
      <c r="L3096" s="554"/>
      <c r="M3096" s="545"/>
      <c r="N3096" s="546"/>
      <c r="O3096" s="5"/>
      <c r="P3096" s="216"/>
      <c r="Q3096" s="217"/>
      <c r="R3096" s="218"/>
      <c r="S3096" s="219">
        <f t="shared" si="1021"/>
        <v>0</v>
      </c>
      <c r="T3096" s="220">
        <f t="shared" si="1022"/>
        <v>0</v>
      </c>
      <c r="U3096" s="214">
        <f t="shared" si="1019"/>
        <v>0</v>
      </c>
      <c r="W3096" s="221"/>
      <c r="X3096" s="222"/>
      <c r="Y3096" s="222"/>
      <c r="Z3096" s="223"/>
      <c r="AA3096" s="222"/>
      <c r="AB3096" s="224"/>
      <c r="AC3096" s="225"/>
      <c r="AD3096" s="2">
        <f t="shared" si="1006"/>
        <v>0</v>
      </c>
      <c r="AE3096" s="2">
        <f t="shared" si="1007"/>
        <v>0</v>
      </c>
      <c r="AF3096" s="226"/>
      <c r="AG3096" s="219">
        <f t="shared" si="1011"/>
        <v>0</v>
      </c>
      <c r="AH3096" s="234">
        <f t="shared" si="1012"/>
        <v>0</v>
      </c>
      <c r="AI3096" s="214">
        <f t="shared" si="1020"/>
        <v>0</v>
      </c>
      <c r="AK3096" s="229">
        <f t="shared" si="1013"/>
        <v>0</v>
      </c>
      <c r="AL3096" s="226"/>
      <c r="AM3096" s="15"/>
      <c r="AN3096" s="232" t="e">
        <f t="shared" si="1014"/>
        <v>#DIV/0!</v>
      </c>
      <c r="AO3096" s="214">
        <f t="shared" si="1008"/>
        <v>0</v>
      </c>
      <c r="AQ3096" s="210"/>
      <c r="AR3096" s="231"/>
      <c r="AS3096" s="15"/>
      <c r="AT3096" s="232">
        <f t="shared" si="1015"/>
        <v>0</v>
      </c>
      <c r="AU3096" s="235">
        <f t="shared" si="1016"/>
        <v>0</v>
      </c>
      <c r="AY3096" s="210"/>
      <c r="AZ3096" s="231"/>
      <c r="BA3096" s="15"/>
      <c r="BB3096" s="232">
        <f t="shared" si="1005"/>
        <v>0</v>
      </c>
      <c r="BC3096" s="235">
        <f t="shared" si="1017"/>
        <v>0</v>
      </c>
      <c r="BG3096" s="210"/>
      <c r="BH3096" s="231"/>
      <c r="BI3096" s="15"/>
      <c r="BJ3096" s="232">
        <f t="shared" si="1009"/>
        <v>0</v>
      </c>
      <c r="BK3096" s="235">
        <f t="shared" si="1018"/>
        <v>0</v>
      </c>
      <c r="BM3096" s="109">
        <f t="shared" si="1010"/>
        <v>-4.4517780191923846</v>
      </c>
      <c r="BN3096" s="213"/>
      <c r="BR3096" s="228"/>
      <c r="BS3096" s="311"/>
      <c r="BT3096" s="3"/>
      <c r="BU3096" s="213"/>
      <c r="BV3096" s="213"/>
      <c r="BW3096" s="291"/>
    </row>
    <row r="3097" spans="1:75" x14ac:dyDescent="0.2">
      <c r="A3097" s="210"/>
      <c r="B3097" s="211"/>
      <c r="C3097" s="848" t="str">
        <f ca="1">IF(ISERR(AVERAGE(INDIRECT("B"&amp;(ROW()-INT($B$1/2))):INDIRECT("B"&amp;(ROW()+INT($B$1/2))))),"",AVERAGE(INDIRECT("B"&amp;(ROW()-INT($B$1/2))):INDIRECT("B"&amp;(ROW()+INT($B$1/2)))))</f>
        <v/>
      </c>
      <c r="D3097" s="848">
        <f t="shared" si="1004"/>
        <v>0</v>
      </c>
      <c r="E3097" s="275"/>
      <c r="F3097" s="15"/>
      <c r="G3097" s="3"/>
      <c r="H3097" s="3"/>
      <c r="I3097" s="3"/>
      <c r="J3097" s="3"/>
      <c r="K3097" s="3"/>
      <c r="L3097" s="554"/>
      <c r="M3097" s="545"/>
      <c r="N3097" s="546"/>
      <c r="O3097" s="5"/>
      <c r="P3097" s="216"/>
      <c r="Q3097" s="217"/>
      <c r="R3097" s="218"/>
      <c r="S3097" s="219">
        <f t="shared" si="1021"/>
        <v>0</v>
      </c>
      <c r="T3097" s="220">
        <f t="shared" si="1022"/>
        <v>0</v>
      </c>
      <c r="U3097" s="214">
        <f t="shared" si="1019"/>
        <v>0</v>
      </c>
      <c r="W3097" s="221"/>
      <c r="X3097" s="222"/>
      <c r="Y3097" s="222"/>
      <c r="Z3097" s="223"/>
      <c r="AA3097" s="222"/>
      <c r="AB3097" s="224"/>
      <c r="AC3097" s="225"/>
      <c r="AD3097" s="2">
        <f t="shared" si="1006"/>
        <v>0</v>
      </c>
      <c r="AE3097" s="2">
        <f t="shared" si="1007"/>
        <v>0</v>
      </c>
      <c r="AF3097" s="226"/>
      <c r="AG3097" s="219">
        <f t="shared" si="1011"/>
        <v>0</v>
      </c>
      <c r="AH3097" s="234">
        <f t="shared" si="1012"/>
        <v>0</v>
      </c>
      <c r="AI3097" s="214">
        <f t="shared" si="1020"/>
        <v>0</v>
      </c>
      <c r="AK3097" s="229">
        <f t="shared" si="1013"/>
        <v>0</v>
      </c>
      <c r="AL3097" s="226"/>
      <c r="AM3097" s="15"/>
      <c r="AN3097" s="232" t="e">
        <f t="shared" si="1014"/>
        <v>#DIV/0!</v>
      </c>
      <c r="AO3097" s="214">
        <f t="shared" si="1008"/>
        <v>0</v>
      </c>
      <c r="AQ3097" s="210"/>
      <c r="AR3097" s="231"/>
      <c r="AS3097" s="15"/>
      <c r="AT3097" s="232">
        <f t="shared" si="1015"/>
        <v>0</v>
      </c>
      <c r="AU3097" s="235">
        <f t="shared" si="1016"/>
        <v>0</v>
      </c>
      <c r="AY3097" s="210"/>
      <c r="AZ3097" s="231"/>
      <c r="BA3097" s="15"/>
      <c r="BB3097" s="232">
        <f t="shared" si="1005"/>
        <v>0</v>
      </c>
      <c r="BC3097" s="235">
        <f t="shared" si="1017"/>
        <v>0</v>
      </c>
      <c r="BG3097" s="210"/>
      <c r="BH3097" s="231"/>
      <c r="BI3097" s="15"/>
      <c r="BJ3097" s="232">
        <f t="shared" si="1009"/>
        <v>0</v>
      </c>
      <c r="BK3097" s="235">
        <f t="shared" si="1018"/>
        <v>0</v>
      </c>
      <c r="BM3097" s="109">
        <f t="shared" si="1010"/>
        <v>-4.4536103566901213</v>
      </c>
      <c r="BN3097" s="213"/>
      <c r="BR3097" s="228"/>
      <c r="BS3097" s="311"/>
      <c r="BT3097" s="3"/>
      <c r="BU3097" s="213"/>
      <c r="BV3097" s="213"/>
      <c r="BW3097" s="291"/>
    </row>
    <row r="3098" spans="1:75" x14ac:dyDescent="0.2">
      <c r="A3098" s="210"/>
      <c r="B3098" s="211"/>
      <c r="C3098" s="848" t="str">
        <f ca="1">IF(ISERR(AVERAGE(INDIRECT("B"&amp;(ROW()-INT($B$1/2))):INDIRECT("B"&amp;(ROW()+INT($B$1/2))))),"",AVERAGE(INDIRECT("B"&amp;(ROW()-INT($B$1/2))):INDIRECT("B"&amp;(ROW()+INT($B$1/2)))))</f>
        <v/>
      </c>
      <c r="D3098" s="848">
        <f t="shared" si="1004"/>
        <v>0</v>
      </c>
      <c r="E3098" s="275"/>
      <c r="F3098" s="15"/>
      <c r="G3098" s="3"/>
      <c r="H3098" s="3"/>
      <c r="I3098" s="3"/>
      <c r="J3098" s="3"/>
      <c r="K3098" s="3"/>
      <c r="L3098" s="554"/>
      <c r="M3098" s="545"/>
      <c r="N3098" s="546"/>
      <c r="O3098" s="5"/>
      <c r="P3098" s="216"/>
      <c r="Q3098" s="217"/>
      <c r="R3098" s="218"/>
      <c r="S3098" s="219">
        <f t="shared" si="1021"/>
        <v>0</v>
      </c>
      <c r="T3098" s="220">
        <f t="shared" si="1022"/>
        <v>0</v>
      </c>
      <c r="U3098" s="214">
        <f t="shared" si="1019"/>
        <v>0</v>
      </c>
      <c r="W3098" s="221"/>
      <c r="X3098" s="222"/>
      <c r="Y3098" s="222"/>
      <c r="Z3098" s="223"/>
      <c r="AA3098" s="222"/>
      <c r="AB3098" s="224"/>
      <c r="AC3098" s="225"/>
      <c r="AD3098" s="2">
        <f t="shared" si="1006"/>
        <v>0</v>
      </c>
      <c r="AE3098" s="2">
        <f t="shared" si="1007"/>
        <v>0</v>
      </c>
      <c r="AF3098" s="226"/>
      <c r="AG3098" s="219">
        <f t="shared" si="1011"/>
        <v>0</v>
      </c>
      <c r="AH3098" s="234">
        <f t="shared" si="1012"/>
        <v>0</v>
      </c>
      <c r="AI3098" s="214">
        <f t="shared" si="1020"/>
        <v>0</v>
      </c>
      <c r="AK3098" s="229">
        <f t="shared" si="1013"/>
        <v>0</v>
      </c>
      <c r="AL3098" s="226"/>
      <c r="AM3098" s="15"/>
      <c r="AN3098" s="232" t="e">
        <f t="shared" si="1014"/>
        <v>#DIV/0!</v>
      </c>
      <c r="AO3098" s="214">
        <f t="shared" si="1008"/>
        <v>0</v>
      </c>
      <c r="AQ3098" s="210"/>
      <c r="AR3098" s="231"/>
      <c r="AS3098" s="15"/>
      <c r="AT3098" s="232">
        <f t="shared" si="1015"/>
        <v>0</v>
      </c>
      <c r="AU3098" s="235">
        <f t="shared" si="1016"/>
        <v>0</v>
      </c>
      <c r="AY3098" s="210"/>
      <c r="AZ3098" s="231"/>
      <c r="BA3098" s="15"/>
      <c r="BB3098" s="232">
        <f t="shared" si="1005"/>
        <v>0</v>
      </c>
      <c r="BC3098" s="235">
        <f t="shared" si="1017"/>
        <v>0</v>
      </c>
      <c r="BG3098" s="210"/>
      <c r="BH3098" s="231"/>
      <c r="BI3098" s="15"/>
      <c r="BJ3098" s="232">
        <f t="shared" si="1009"/>
        <v>0</v>
      </c>
      <c r="BK3098" s="235">
        <f t="shared" si="1018"/>
        <v>0</v>
      </c>
      <c r="BM3098" s="109">
        <f t="shared" si="1010"/>
        <v>-4.455442694187858</v>
      </c>
      <c r="BN3098" s="213"/>
      <c r="BR3098" s="228"/>
      <c r="BS3098" s="311"/>
      <c r="BT3098" s="3"/>
      <c r="BU3098" s="213"/>
      <c r="BV3098" s="213"/>
      <c r="BW3098" s="291"/>
    </row>
    <row r="3099" spans="1:75" x14ac:dyDescent="0.2">
      <c r="A3099" s="210"/>
      <c r="B3099" s="211"/>
      <c r="C3099" s="848" t="str">
        <f ca="1">IF(ISERR(AVERAGE(INDIRECT("B"&amp;(ROW()-INT($B$1/2))):INDIRECT("B"&amp;(ROW()+INT($B$1/2))))),"",AVERAGE(INDIRECT("B"&amp;(ROW()-INT($B$1/2))):INDIRECT("B"&amp;(ROW()+INT($B$1/2)))))</f>
        <v/>
      </c>
      <c r="D3099" s="848">
        <f t="shared" si="1004"/>
        <v>0</v>
      </c>
      <c r="E3099" s="275"/>
      <c r="F3099" s="15"/>
      <c r="G3099" s="3"/>
      <c r="H3099" s="3"/>
      <c r="I3099" s="3"/>
      <c r="J3099" s="3"/>
      <c r="K3099" s="3"/>
      <c r="L3099" s="554"/>
      <c r="M3099" s="545"/>
      <c r="N3099" s="546"/>
      <c r="O3099" s="5"/>
      <c r="P3099" s="216"/>
      <c r="Q3099" s="217"/>
      <c r="R3099" s="218"/>
      <c r="S3099" s="219">
        <f t="shared" si="1021"/>
        <v>0</v>
      </c>
      <c r="T3099" s="220">
        <f t="shared" si="1022"/>
        <v>0</v>
      </c>
      <c r="U3099" s="214">
        <f t="shared" si="1019"/>
        <v>0</v>
      </c>
      <c r="W3099" s="221"/>
      <c r="X3099" s="222"/>
      <c r="Y3099" s="222"/>
      <c r="Z3099" s="223"/>
      <c r="AA3099" s="222"/>
      <c r="AB3099" s="224"/>
      <c r="AC3099" s="225"/>
      <c r="AD3099" s="2">
        <f t="shared" si="1006"/>
        <v>0</v>
      </c>
      <c r="AE3099" s="2">
        <f t="shared" si="1007"/>
        <v>0</v>
      </c>
      <c r="AF3099" s="226"/>
      <c r="AG3099" s="219">
        <f t="shared" si="1011"/>
        <v>0</v>
      </c>
      <c r="AH3099" s="234">
        <f t="shared" si="1012"/>
        <v>0</v>
      </c>
      <c r="AI3099" s="214">
        <f t="shared" si="1020"/>
        <v>0</v>
      </c>
      <c r="AK3099" s="229">
        <f t="shared" si="1013"/>
        <v>0</v>
      </c>
      <c r="AL3099" s="226"/>
      <c r="AM3099" s="15"/>
      <c r="AN3099" s="232" t="e">
        <f t="shared" si="1014"/>
        <v>#DIV/0!</v>
      </c>
      <c r="AO3099" s="214">
        <f t="shared" si="1008"/>
        <v>0</v>
      </c>
      <c r="AQ3099" s="210"/>
      <c r="AR3099" s="231"/>
      <c r="AS3099" s="15"/>
      <c r="AT3099" s="232">
        <f t="shared" si="1015"/>
        <v>0</v>
      </c>
      <c r="AU3099" s="235">
        <f t="shared" si="1016"/>
        <v>0</v>
      </c>
      <c r="AY3099" s="210"/>
      <c r="AZ3099" s="231"/>
      <c r="BA3099" s="15"/>
      <c r="BB3099" s="232">
        <f t="shared" si="1005"/>
        <v>0</v>
      </c>
      <c r="BC3099" s="235">
        <f t="shared" si="1017"/>
        <v>0</v>
      </c>
      <c r="BG3099" s="210"/>
      <c r="BH3099" s="231"/>
      <c r="BI3099" s="15"/>
      <c r="BJ3099" s="232">
        <f t="shared" si="1009"/>
        <v>0</v>
      </c>
      <c r="BK3099" s="235">
        <f t="shared" si="1018"/>
        <v>0</v>
      </c>
      <c r="BM3099" s="109">
        <f t="shared" si="1010"/>
        <v>-4.4572750316855947</v>
      </c>
      <c r="BN3099" s="213"/>
      <c r="BR3099" s="228"/>
      <c r="BS3099" s="311"/>
      <c r="BT3099" s="3"/>
      <c r="BU3099" s="213"/>
      <c r="BV3099" s="213"/>
      <c r="BW3099" s="291"/>
    </row>
    <row r="3100" spans="1:75" x14ac:dyDescent="0.2">
      <c r="A3100" s="210"/>
      <c r="B3100" s="211"/>
      <c r="C3100" s="848" t="str">
        <f ca="1">IF(ISERR(AVERAGE(INDIRECT("B"&amp;(ROW()-INT($B$1/2))):INDIRECT("B"&amp;(ROW()+INT($B$1/2))))),"",AVERAGE(INDIRECT("B"&amp;(ROW()-INT($B$1/2))):INDIRECT("B"&amp;(ROW()+INT($B$1/2)))))</f>
        <v/>
      </c>
      <c r="D3100" s="848">
        <f t="shared" si="1004"/>
        <v>0</v>
      </c>
      <c r="E3100" s="275"/>
      <c r="F3100" s="15"/>
      <c r="G3100" s="3"/>
      <c r="H3100" s="3"/>
      <c r="I3100" s="3"/>
      <c r="J3100" s="3"/>
      <c r="K3100" s="3"/>
      <c r="L3100" s="554"/>
      <c r="M3100" s="545"/>
      <c r="N3100" s="546"/>
      <c r="O3100" s="5"/>
      <c r="P3100" s="216"/>
      <c r="Q3100" s="217"/>
      <c r="R3100" s="218"/>
      <c r="S3100" s="219">
        <f t="shared" si="1021"/>
        <v>0</v>
      </c>
      <c r="T3100" s="220">
        <f t="shared" si="1022"/>
        <v>0</v>
      </c>
      <c r="U3100" s="214">
        <f t="shared" si="1019"/>
        <v>0</v>
      </c>
      <c r="W3100" s="221"/>
      <c r="X3100" s="222"/>
      <c r="Y3100" s="222"/>
      <c r="Z3100" s="223"/>
      <c r="AA3100" s="222"/>
      <c r="AB3100" s="224"/>
      <c r="AC3100" s="225"/>
      <c r="AD3100" s="2">
        <f t="shared" si="1006"/>
        <v>0</v>
      </c>
      <c r="AE3100" s="2">
        <f t="shared" si="1007"/>
        <v>0</v>
      </c>
      <c r="AF3100" s="226"/>
      <c r="AG3100" s="219">
        <f t="shared" si="1011"/>
        <v>0</v>
      </c>
      <c r="AH3100" s="234">
        <f t="shared" si="1012"/>
        <v>0</v>
      </c>
      <c r="AI3100" s="214">
        <f t="shared" si="1020"/>
        <v>0</v>
      </c>
      <c r="AK3100" s="229">
        <f t="shared" si="1013"/>
        <v>0</v>
      </c>
      <c r="AL3100" s="226"/>
      <c r="AM3100" s="15"/>
      <c r="AN3100" s="232" t="e">
        <f t="shared" si="1014"/>
        <v>#DIV/0!</v>
      </c>
      <c r="AO3100" s="214">
        <f t="shared" si="1008"/>
        <v>0</v>
      </c>
      <c r="AQ3100" s="210"/>
      <c r="AR3100" s="231"/>
      <c r="AS3100" s="15"/>
      <c r="AT3100" s="232">
        <f t="shared" si="1015"/>
        <v>0</v>
      </c>
      <c r="AU3100" s="235">
        <f t="shared" si="1016"/>
        <v>0</v>
      </c>
      <c r="AY3100" s="210"/>
      <c r="AZ3100" s="231"/>
      <c r="BA3100" s="15"/>
      <c r="BB3100" s="232">
        <f t="shared" si="1005"/>
        <v>0</v>
      </c>
      <c r="BC3100" s="235">
        <f t="shared" si="1017"/>
        <v>0</v>
      </c>
      <c r="BG3100" s="210"/>
      <c r="BH3100" s="231"/>
      <c r="BI3100" s="15"/>
      <c r="BJ3100" s="232">
        <f t="shared" si="1009"/>
        <v>0</v>
      </c>
      <c r="BK3100" s="235">
        <f t="shared" si="1018"/>
        <v>0</v>
      </c>
      <c r="BM3100" s="109">
        <f t="shared" si="1010"/>
        <v>-4.4591073691833314</v>
      </c>
      <c r="BN3100" s="213"/>
      <c r="BR3100" s="228"/>
      <c r="BS3100" s="311"/>
      <c r="BT3100" s="3"/>
      <c r="BU3100" s="213"/>
      <c r="BV3100" s="213"/>
      <c r="BW3100" s="291"/>
    </row>
    <row r="3101" spans="1:75" x14ac:dyDescent="0.2">
      <c r="A3101" s="210"/>
      <c r="B3101" s="211"/>
      <c r="C3101" s="848" t="str">
        <f ca="1">IF(ISERR(AVERAGE(INDIRECT("B"&amp;(ROW()-INT($B$1/2))):INDIRECT("B"&amp;(ROW()+INT($B$1/2))))),"",AVERAGE(INDIRECT("B"&amp;(ROW()-INT($B$1/2))):INDIRECT("B"&amp;(ROW()+INT($B$1/2)))))</f>
        <v/>
      </c>
      <c r="D3101" s="848">
        <f t="shared" si="1004"/>
        <v>0</v>
      </c>
      <c r="E3101" s="275"/>
      <c r="F3101" s="15"/>
      <c r="G3101" s="3"/>
      <c r="H3101" s="3"/>
      <c r="I3101" s="3"/>
      <c r="J3101" s="3"/>
      <c r="K3101" s="3"/>
      <c r="L3101" s="554"/>
      <c r="M3101" s="545"/>
      <c r="N3101" s="546"/>
      <c r="O3101" s="5"/>
      <c r="P3101" s="216"/>
      <c r="Q3101" s="217"/>
      <c r="R3101" s="218"/>
      <c r="S3101" s="219">
        <f t="shared" si="1021"/>
        <v>0</v>
      </c>
      <c r="T3101" s="220">
        <f t="shared" si="1022"/>
        <v>0</v>
      </c>
      <c r="U3101" s="214">
        <f t="shared" si="1019"/>
        <v>0</v>
      </c>
      <c r="W3101" s="221"/>
      <c r="X3101" s="222"/>
      <c r="Y3101" s="222"/>
      <c r="Z3101" s="223"/>
      <c r="AA3101" s="222"/>
      <c r="AB3101" s="224"/>
      <c r="AC3101" s="225"/>
      <c r="AD3101" s="2">
        <f t="shared" si="1006"/>
        <v>0</v>
      </c>
      <c r="AE3101" s="2">
        <f t="shared" si="1007"/>
        <v>0</v>
      </c>
      <c r="AF3101" s="226"/>
      <c r="AG3101" s="219">
        <f t="shared" si="1011"/>
        <v>0</v>
      </c>
      <c r="AH3101" s="234">
        <f t="shared" si="1012"/>
        <v>0</v>
      </c>
      <c r="AI3101" s="214">
        <f t="shared" si="1020"/>
        <v>0</v>
      </c>
      <c r="AK3101" s="229">
        <f t="shared" si="1013"/>
        <v>0</v>
      </c>
      <c r="AL3101" s="226"/>
      <c r="AM3101" s="15"/>
      <c r="AN3101" s="232" t="e">
        <f t="shared" si="1014"/>
        <v>#DIV/0!</v>
      </c>
      <c r="AO3101" s="214">
        <f t="shared" si="1008"/>
        <v>0</v>
      </c>
      <c r="AQ3101" s="210"/>
      <c r="AR3101" s="231"/>
      <c r="AS3101" s="15"/>
      <c r="AT3101" s="232">
        <f t="shared" si="1015"/>
        <v>0</v>
      </c>
      <c r="AU3101" s="235">
        <f t="shared" si="1016"/>
        <v>0</v>
      </c>
      <c r="AY3101" s="210"/>
      <c r="AZ3101" s="231"/>
      <c r="BA3101" s="15"/>
      <c r="BB3101" s="232">
        <f t="shared" si="1005"/>
        <v>0</v>
      </c>
      <c r="BC3101" s="235">
        <f t="shared" si="1017"/>
        <v>0</v>
      </c>
      <c r="BG3101" s="210"/>
      <c r="BH3101" s="231"/>
      <c r="BI3101" s="15"/>
      <c r="BJ3101" s="232">
        <f t="shared" si="1009"/>
        <v>0</v>
      </c>
      <c r="BK3101" s="235">
        <f t="shared" si="1018"/>
        <v>0</v>
      </c>
      <c r="BM3101" s="109">
        <f t="shared" si="1010"/>
        <v>-4.4609397066810681</v>
      </c>
      <c r="BN3101" s="213"/>
      <c r="BR3101" s="228"/>
      <c r="BS3101" s="311"/>
      <c r="BT3101" s="3"/>
      <c r="BU3101" s="213"/>
      <c r="BV3101" s="213"/>
      <c r="BW3101" s="291"/>
    </row>
    <row r="3102" spans="1:75" x14ac:dyDescent="0.2">
      <c r="A3102" s="210"/>
      <c r="B3102" s="211"/>
      <c r="C3102" s="848" t="str">
        <f ca="1">IF(ISERR(AVERAGE(INDIRECT("B"&amp;(ROW()-INT($B$1/2))):INDIRECT("B"&amp;(ROW()+INT($B$1/2))))),"",AVERAGE(INDIRECT("B"&amp;(ROW()-INT($B$1/2))):INDIRECT("B"&amp;(ROW()+INT($B$1/2)))))</f>
        <v/>
      </c>
      <c r="D3102" s="848">
        <f t="shared" si="1004"/>
        <v>0</v>
      </c>
      <c r="E3102" s="275"/>
      <c r="F3102" s="15"/>
      <c r="G3102" s="3"/>
      <c r="H3102" s="3"/>
      <c r="I3102" s="3"/>
      <c r="J3102" s="3"/>
      <c r="K3102" s="3"/>
      <c r="L3102" s="554"/>
      <c r="M3102" s="545"/>
      <c r="N3102" s="546"/>
      <c r="O3102" s="5"/>
      <c r="P3102" s="216"/>
      <c r="Q3102" s="217"/>
      <c r="R3102" s="218"/>
      <c r="S3102" s="219">
        <f t="shared" si="1021"/>
        <v>0</v>
      </c>
      <c r="T3102" s="220">
        <f t="shared" si="1022"/>
        <v>0</v>
      </c>
      <c r="U3102" s="214">
        <f t="shared" si="1019"/>
        <v>0</v>
      </c>
      <c r="W3102" s="221"/>
      <c r="X3102" s="222"/>
      <c r="Y3102" s="222"/>
      <c r="Z3102" s="223"/>
      <c r="AA3102" s="222"/>
      <c r="AB3102" s="224"/>
      <c r="AC3102" s="225"/>
      <c r="AD3102" s="2">
        <f t="shared" si="1006"/>
        <v>0</v>
      </c>
      <c r="AE3102" s="2">
        <f t="shared" si="1007"/>
        <v>0</v>
      </c>
      <c r="AF3102" s="226"/>
      <c r="AG3102" s="219">
        <f t="shared" si="1011"/>
        <v>0</v>
      </c>
      <c r="AH3102" s="234">
        <f t="shared" si="1012"/>
        <v>0</v>
      </c>
      <c r="AI3102" s="214">
        <f t="shared" si="1020"/>
        <v>0</v>
      </c>
      <c r="AK3102" s="229">
        <f t="shared" si="1013"/>
        <v>0</v>
      </c>
      <c r="AL3102" s="226"/>
      <c r="AM3102" s="15"/>
      <c r="AN3102" s="232" t="e">
        <f t="shared" si="1014"/>
        <v>#DIV/0!</v>
      </c>
      <c r="AO3102" s="214">
        <f t="shared" si="1008"/>
        <v>0</v>
      </c>
      <c r="AQ3102" s="210"/>
      <c r="AR3102" s="231"/>
      <c r="AS3102" s="15"/>
      <c r="AT3102" s="232">
        <f t="shared" si="1015"/>
        <v>0</v>
      </c>
      <c r="AU3102" s="235">
        <f t="shared" si="1016"/>
        <v>0</v>
      </c>
      <c r="AY3102" s="210"/>
      <c r="AZ3102" s="231"/>
      <c r="BA3102" s="15"/>
      <c r="BB3102" s="232">
        <f t="shared" si="1005"/>
        <v>0</v>
      </c>
      <c r="BC3102" s="235">
        <f t="shared" si="1017"/>
        <v>0</v>
      </c>
      <c r="BG3102" s="210"/>
      <c r="BH3102" s="231"/>
      <c r="BI3102" s="15"/>
      <c r="BJ3102" s="232">
        <f t="shared" si="1009"/>
        <v>0</v>
      </c>
      <c r="BK3102" s="235">
        <f t="shared" si="1018"/>
        <v>0</v>
      </c>
      <c r="BM3102" s="109">
        <f t="shared" si="1010"/>
        <v>-4.4627720441788048</v>
      </c>
      <c r="BN3102" s="213"/>
      <c r="BR3102" s="228"/>
      <c r="BS3102" s="311"/>
      <c r="BT3102" s="3"/>
      <c r="BU3102" s="213"/>
      <c r="BV3102" s="213"/>
      <c r="BW3102" s="291"/>
    </row>
    <row r="3103" spans="1:75" x14ac:dyDescent="0.2">
      <c r="A3103" s="210"/>
      <c r="B3103" s="211"/>
      <c r="C3103" s="848" t="str">
        <f ca="1">IF(ISERR(AVERAGE(INDIRECT("B"&amp;(ROW()-INT($B$1/2))):INDIRECT("B"&amp;(ROW()+INT($B$1/2))))),"",AVERAGE(INDIRECT("B"&amp;(ROW()-INT($B$1/2))):INDIRECT("B"&amp;(ROW()+INT($B$1/2)))))</f>
        <v/>
      </c>
      <c r="D3103" s="848">
        <f t="shared" si="1004"/>
        <v>0</v>
      </c>
      <c r="E3103" s="275"/>
      <c r="F3103" s="15"/>
      <c r="G3103" s="3"/>
      <c r="H3103" s="3"/>
      <c r="I3103" s="3"/>
      <c r="J3103" s="3"/>
      <c r="K3103" s="3"/>
      <c r="L3103" s="554"/>
      <c r="M3103" s="545"/>
      <c r="N3103" s="546"/>
      <c r="O3103" s="5"/>
      <c r="P3103" s="216"/>
      <c r="Q3103" s="217"/>
      <c r="R3103" s="218"/>
      <c r="S3103" s="219">
        <f t="shared" si="1021"/>
        <v>0</v>
      </c>
      <c r="T3103" s="220">
        <f t="shared" si="1022"/>
        <v>0</v>
      </c>
      <c r="U3103" s="214">
        <f t="shared" si="1019"/>
        <v>0</v>
      </c>
      <c r="W3103" s="221"/>
      <c r="X3103" s="222"/>
      <c r="Y3103" s="222"/>
      <c r="Z3103" s="223"/>
      <c r="AA3103" s="222"/>
      <c r="AB3103" s="224"/>
      <c r="AC3103" s="225"/>
      <c r="AD3103" s="2">
        <f t="shared" si="1006"/>
        <v>0</v>
      </c>
      <c r="AE3103" s="2">
        <f t="shared" si="1007"/>
        <v>0</v>
      </c>
      <c r="AF3103" s="226"/>
      <c r="AG3103" s="219">
        <f t="shared" si="1011"/>
        <v>0</v>
      </c>
      <c r="AH3103" s="234">
        <f t="shared" si="1012"/>
        <v>0</v>
      </c>
      <c r="AI3103" s="214">
        <f t="shared" si="1020"/>
        <v>0</v>
      </c>
      <c r="AK3103" s="229">
        <f t="shared" si="1013"/>
        <v>0</v>
      </c>
      <c r="AL3103" s="226"/>
      <c r="AM3103" s="15"/>
      <c r="AN3103" s="232" t="e">
        <f t="shared" si="1014"/>
        <v>#DIV/0!</v>
      </c>
      <c r="AO3103" s="214">
        <f t="shared" si="1008"/>
        <v>0</v>
      </c>
      <c r="AQ3103" s="210"/>
      <c r="AR3103" s="231"/>
      <c r="AS3103" s="15"/>
      <c r="AT3103" s="232">
        <f t="shared" si="1015"/>
        <v>0</v>
      </c>
      <c r="AU3103" s="235">
        <f t="shared" si="1016"/>
        <v>0</v>
      </c>
      <c r="AY3103" s="210"/>
      <c r="AZ3103" s="231"/>
      <c r="BA3103" s="15"/>
      <c r="BB3103" s="232">
        <f t="shared" si="1005"/>
        <v>0</v>
      </c>
      <c r="BC3103" s="235">
        <f t="shared" si="1017"/>
        <v>0</v>
      </c>
      <c r="BG3103" s="210"/>
      <c r="BH3103" s="231"/>
      <c r="BI3103" s="15"/>
      <c r="BJ3103" s="232">
        <f t="shared" si="1009"/>
        <v>0</v>
      </c>
      <c r="BK3103" s="235">
        <f t="shared" si="1018"/>
        <v>0</v>
      </c>
      <c r="BM3103" s="109">
        <f t="shared" si="1010"/>
        <v>-4.4646043816765415</v>
      </c>
      <c r="BN3103" s="213"/>
      <c r="BR3103" s="228"/>
      <c r="BS3103" s="311"/>
      <c r="BT3103" s="3"/>
      <c r="BU3103" s="213"/>
      <c r="BV3103" s="213"/>
      <c r="BW3103" s="291"/>
    </row>
    <row r="3104" spans="1:75" x14ac:dyDescent="0.2">
      <c r="A3104" s="210"/>
      <c r="B3104" s="211"/>
      <c r="C3104" s="848" t="str">
        <f ca="1">IF(ISERR(AVERAGE(INDIRECT("B"&amp;(ROW()-INT($B$1/2))):INDIRECT("B"&amp;(ROW()+INT($B$1/2))))),"",AVERAGE(INDIRECT("B"&amp;(ROW()-INT($B$1/2))):INDIRECT("B"&amp;(ROW()+INT($B$1/2)))))</f>
        <v/>
      </c>
      <c r="D3104" s="848">
        <f t="shared" si="1004"/>
        <v>0</v>
      </c>
      <c r="E3104" s="275"/>
      <c r="F3104" s="15"/>
      <c r="G3104" s="3"/>
      <c r="H3104" s="3"/>
      <c r="I3104" s="3"/>
      <c r="J3104" s="3"/>
      <c r="K3104" s="3"/>
      <c r="L3104" s="554"/>
      <c r="M3104" s="545"/>
      <c r="N3104" s="546"/>
      <c r="O3104" s="5"/>
      <c r="P3104" s="216"/>
      <c r="Q3104" s="217"/>
      <c r="R3104" s="218"/>
      <c r="S3104" s="219">
        <f t="shared" si="1021"/>
        <v>0</v>
      </c>
      <c r="T3104" s="220">
        <f t="shared" si="1022"/>
        <v>0</v>
      </c>
      <c r="U3104" s="214">
        <f t="shared" si="1019"/>
        <v>0</v>
      </c>
      <c r="W3104" s="221"/>
      <c r="X3104" s="222"/>
      <c r="Y3104" s="222"/>
      <c r="Z3104" s="223"/>
      <c r="AA3104" s="222"/>
      <c r="AB3104" s="224"/>
      <c r="AC3104" s="225"/>
      <c r="AD3104" s="2">
        <f t="shared" si="1006"/>
        <v>0</v>
      </c>
      <c r="AE3104" s="2">
        <f t="shared" si="1007"/>
        <v>0</v>
      </c>
      <c r="AF3104" s="226"/>
      <c r="AG3104" s="219">
        <f t="shared" si="1011"/>
        <v>0</v>
      </c>
      <c r="AH3104" s="234">
        <f t="shared" si="1012"/>
        <v>0</v>
      </c>
      <c r="AI3104" s="214">
        <f t="shared" si="1020"/>
        <v>0</v>
      </c>
      <c r="AK3104" s="229">
        <f t="shared" si="1013"/>
        <v>0</v>
      </c>
      <c r="AL3104" s="226"/>
      <c r="AM3104" s="15"/>
      <c r="AN3104" s="232" t="e">
        <f t="shared" si="1014"/>
        <v>#DIV/0!</v>
      </c>
      <c r="AO3104" s="214">
        <f t="shared" si="1008"/>
        <v>0</v>
      </c>
      <c r="AQ3104" s="210"/>
      <c r="AR3104" s="231"/>
      <c r="AS3104" s="15"/>
      <c r="AT3104" s="232">
        <f t="shared" si="1015"/>
        <v>0</v>
      </c>
      <c r="AU3104" s="235">
        <f t="shared" si="1016"/>
        <v>0</v>
      </c>
      <c r="AY3104" s="210"/>
      <c r="AZ3104" s="231"/>
      <c r="BA3104" s="15"/>
      <c r="BB3104" s="232">
        <f t="shared" si="1005"/>
        <v>0</v>
      </c>
      <c r="BC3104" s="235">
        <f t="shared" si="1017"/>
        <v>0</v>
      </c>
      <c r="BG3104" s="210"/>
      <c r="BH3104" s="231"/>
      <c r="BI3104" s="15"/>
      <c r="BJ3104" s="232">
        <f t="shared" si="1009"/>
        <v>0</v>
      </c>
      <c r="BK3104" s="235">
        <f t="shared" si="1018"/>
        <v>0</v>
      </c>
      <c r="BM3104" s="109">
        <f t="shared" si="1010"/>
        <v>-4.4664367191742782</v>
      </c>
      <c r="BN3104" s="213"/>
      <c r="BR3104" s="228"/>
      <c r="BS3104" s="311"/>
      <c r="BT3104" s="3"/>
      <c r="BU3104" s="213"/>
      <c r="BV3104" s="213"/>
      <c r="BW3104" s="291"/>
    </row>
    <row r="3105" spans="1:75" x14ac:dyDescent="0.2">
      <c r="A3105" s="210"/>
      <c r="B3105" s="211"/>
      <c r="C3105" s="848" t="str">
        <f ca="1">IF(ISERR(AVERAGE(INDIRECT("B"&amp;(ROW()-INT($B$1/2))):INDIRECT("B"&amp;(ROW()+INT($B$1/2))))),"",AVERAGE(INDIRECT("B"&amp;(ROW()-INT($B$1/2))):INDIRECT("B"&amp;(ROW()+INT($B$1/2)))))</f>
        <v/>
      </c>
      <c r="D3105" s="848">
        <f t="shared" si="1004"/>
        <v>0</v>
      </c>
      <c r="E3105" s="275"/>
      <c r="F3105" s="15"/>
      <c r="G3105" s="3"/>
      <c r="H3105" s="3"/>
      <c r="I3105" s="3"/>
      <c r="J3105" s="3"/>
      <c r="K3105" s="3"/>
      <c r="L3105" s="554"/>
      <c r="M3105" s="545"/>
      <c r="N3105" s="546"/>
      <c r="O3105" s="5"/>
      <c r="P3105" s="216"/>
      <c r="Q3105" s="217"/>
      <c r="R3105" s="218"/>
      <c r="S3105" s="219">
        <f t="shared" si="1021"/>
        <v>0</v>
      </c>
      <c r="T3105" s="220">
        <f t="shared" si="1022"/>
        <v>0</v>
      </c>
      <c r="U3105" s="214">
        <f t="shared" si="1019"/>
        <v>0</v>
      </c>
      <c r="W3105" s="221"/>
      <c r="X3105" s="222"/>
      <c r="Y3105" s="222"/>
      <c r="Z3105" s="223"/>
      <c r="AA3105" s="222"/>
      <c r="AB3105" s="224"/>
      <c r="AC3105" s="225"/>
      <c r="AD3105" s="2">
        <f t="shared" si="1006"/>
        <v>0</v>
      </c>
      <c r="AE3105" s="2">
        <f t="shared" si="1007"/>
        <v>0</v>
      </c>
      <c r="AF3105" s="226"/>
      <c r="AG3105" s="219">
        <f t="shared" si="1011"/>
        <v>0</v>
      </c>
      <c r="AH3105" s="234">
        <f t="shared" si="1012"/>
        <v>0</v>
      </c>
      <c r="AI3105" s="214">
        <f t="shared" si="1020"/>
        <v>0</v>
      </c>
      <c r="AK3105" s="229">
        <f t="shared" si="1013"/>
        <v>0</v>
      </c>
      <c r="AL3105" s="226"/>
      <c r="AM3105" s="15"/>
      <c r="AN3105" s="232" t="e">
        <f t="shared" si="1014"/>
        <v>#DIV/0!</v>
      </c>
      <c r="AO3105" s="214">
        <f t="shared" si="1008"/>
        <v>0</v>
      </c>
      <c r="AQ3105" s="210"/>
      <c r="AR3105" s="231"/>
      <c r="AS3105" s="15"/>
      <c r="AT3105" s="232">
        <f t="shared" si="1015"/>
        <v>0</v>
      </c>
      <c r="AU3105" s="235">
        <f t="shared" si="1016"/>
        <v>0</v>
      </c>
      <c r="AY3105" s="210"/>
      <c r="AZ3105" s="231"/>
      <c r="BA3105" s="15"/>
      <c r="BB3105" s="232">
        <f t="shared" si="1005"/>
        <v>0</v>
      </c>
      <c r="BC3105" s="235">
        <f t="shared" si="1017"/>
        <v>0</v>
      </c>
      <c r="BG3105" s="210"/>
      <c r="BH3105" s="231"/>
      <c r="BI3105" s="15"/>
      <c r="BJ3105" s="232">
        <f t="shared" si="1009"/>
        <v>0</v>
      </c>
      <c r="BK3105" s="235">
        <f t="shared" si="1018"/>
        <v>0</v>
      </c>
      <c r="BM3105" s="109">
        <f t="shared" si="1010"/>
        <v>-4.4682690566720149</v>
      </c>
      <c r="BN3105" s="213"/>
      <c r="BR3105" s="228"/>
      <c r="BS3105" s="311"/>
      <c r="BT3105" s="3"/>
      <c r="BU3105" s="213"/>
      <c r="BV3105" s="213"/>
      <c r="BW3105" s="291"/>
    </row>
    <row r="3106" spans="1:75" x14ac:dyDescent="0.2">
      <c r="A3106" s="210"/>
      <c r="B3106" s="211"/>
      <c r="C3106" s="848" t="str">
        <f ca="1">IF(ISERR(AVERAGE(INDIRECT("B"&amp;(ROW()-INT($B$1/2))):INDIRECT("B"&amp;(ROW()+INT($B$1/2))))),"",AVERAGE(INDIRECT("B"&amp;(ROW()-INT($B$1/2))):INDIRECT("B"&amp;(ROW()+INT($B$1/2)))))</f>
        <v/>
      </c>
      <c r="D3106" s="848">
        <f t="shared" si="1004"/>
        <v>0</v>
      </c>
      <c r="E3106" s="275"/>
      <c r="F3106" s="15"/>
      <c r="G3106" s="3"/>
      <c r="H3106" s="3"/>
      <c r="I3106" s="3"/>
      <c r="J3106" s="3"/>
      <c r="K3106" s="3"/>
      <c r="L3106" s="554"/>
      <c r="M3106" s="545"/>
      <c r="N3106" s="546"/>
      <c r="O3106" s="5"/>
      <c r="P3106" s="216"/>
      <c r="Q3106" s="217"/>
      <c r="R3106" s="218"/>
      <c r="S3106" s="219">
        <f t="shared" si="1021"/>
        <v>0</v>
      </c>
      <c r="T3106" s="220">
        <f t="shared" si="1022"/>
        <v>0</v>
      </c>
      <c r="U3106" s="214">
        <f t="shared" si="1019"/>
        <v>0</v>
      </c>
      <c r="W3106" s="221"/>
      <c r="X3106" s="222"/>
      <c r="Y3106" s="222"/>
      <c r="Z3106" s="223"/>
      <c r="AA3106" s="222"/>
      <c r="AB3106" s="224"/>
      <c r="AC3106" s="225"/>
      <c r="AD3106" s="2">
        <f t="shared" si="1006"/>
        <v>0</v>
      </c>
      <c r="AE3106" s="2">
        <f t="shared" si="1007"/>
        <v>0</v>
      </c>
      <c r="AF3106" s="226"/>
      <c r="AG3106" s="219">
        <f t="shared" si="1011"/>
        <v>0</v>
      </c>
      <c r="AH3106" s="234">
        <f t="shared" si="1012"/>
        <v>0</v>
      </c>
      <c r="AI3106" s="214">
        <f t="shared" si="1020"/>
        <v>0</v>
      </c>
      <c r="AK3106" s="229">
        <f t="shared" si="1013"/>
        <v>0</v>
      </c>
      <c r="AL3106" s="226"/>
      <c r="AM3106" s="15"/>
      <c r="AN3106" s="232" t="e">
        <f t="shared" si="1014"/>
        <v>#DIV/0!</v>
      </c>
      <c r="AO3106" s="214">
        <f t="shared" si="1008"/>
        <v>0</v>
      </c>
      <c r="AQ3106" s="210"/>
      <c r="AR3106" s="231"/>
      <c r="AS3106" s="15"/>
      <c r="AT3106" s="232">
        <f t="shared" si="1015"/>
        <v>0</v>
      </c>
      <c r="AU3106" s="235">
        <f t="shared" si="1016"/>
        <v>0</v>
      </c>
      <c r="AY3106" s="210"/>
      <c r="AZ3106" s="231"/>
      <c r="BA3106" s="15"/>
      <c r="BB3106" s="232">
        <f t="shared" si="1005"/>
        <v>0</v>
      </c>
      <c r="BC3106" s="235">
        <f t="shared" si="1017"/>
        <v>0</v>
      </c>
      <c r="BG3106" s="210"/>
      <c r="BH3106" s="231"/>
      <c r="BI3106" s="15"/>
      <c r="BJ3106" s="232">
        <f t="shared" si="1009"/>
        <v>0</v>
      </c>
      <c r="BK3106" s="235">
        <f t="shared" si="1018"/>
        <v>0</v>
      </c>
      <c r="BM3106" s="109">
        <f t="shared" si="1010"/>
        <v>-4.4701013941697516</v>
      </c>
      <c r="BN3106" s="213"/>
      <c r="BR3106" s="228"/>
      <c r="BS3106" s="311"/>
      <c r="BT3106" s="3"/>
      <c r="BU3106" s="213"/>
      <c r="BV3106" s="213"/>
      <c r="BW3106" s="291"/>
    </row>
    <row r="3107" spans="1:75" x14ac:dyDescent="0.2">
      <c r="A3107" s="210"/>
      <c r="B3107" s="211"/>
      <c r="C3107" s="848" t="str">
        <f ca="1">IF(ISERR(AVERAGE(INDIRECT("B"&amp;(ROW()-INT($B$1/2))):INDIRECT("B"&amp;(ROW()+INT($B$1/2))))),"",AVERAGE(INDIRECT("B"&amp;(ROW()-INT($B$1/2))):INDIRECT("B"&amp;(ROW()+INT($B$1/2)))))</f>
        <v/>
      </c>
      <c r="D3107" s="848">
        <f t="shared" si="1004"/>
        <v>0</v>
      </c>
      <c r="E3107" s="275"/>
      <c r="F3107" s="15"/>
      <c r="G3107" s="3"/>
      <c r="H3107" s="3"/>
      <c r="I3107" s="3"/>
      <c r="J3107" s="3"/>
      <c r="K3107" s="3"/>
      <c r="L3107" s="554"/>
      <c r="M3107" s="545"/>
      <c r="N3107" s="546"/>
      <c r="O3107" s="5"/>
      <c r="P3107" s="216"/>
      <c r="Q3107" s="217"/>
      <c r="R3107" s="218"/>
      <c r="S3107" s="219">
        <f t="shared" si="1021"/>
        <v>0</v>
      </c>
      <c r="T3107" s="220">
        <f t="shared" si="1022"/>
        <v>0</v>
      </c>
      <c r="U3107" s="214">
        <f t="shared" si="1019"/>
        <v>0</v>
      </c>
      <c r="W3107" s="221"/>
      <c r="X3107" s="222"/>
      <c r="Y3107" s="222"/>
      <c r="Z3107" s="223"/>
      <c r="AA3107" s="222"/>
      <c r="AB3107" s="224"/>
      <c r="AC3107" s="225"/>
      <c r="AD3107" s="2">
        <f t="shared" si="1006"/>
        <v>0</v>
      </c>
      <c r="AE3107" s="2">
        <f t="shared" si="1007"/>
        <v>0</v>
      </c>
      <c r="AF3107" s="226"/>
      <c r="AG3107" s="219">
        <f t="shared" si="1011"/>
        <v>0</v>
      </c>
      <c r="AH3107" s="234">
        <f t="shared" si="1012"/>
        <v>0</v>
      </c>
      <c r="AI3107" s="214">
        <f t="shared" si="1020"/>
        <v>0</v>
      </c>
      <c r="AK3107" s="229">
        <f t="shared" si="1013"/>
        <v>0</v>
      </c>
      <c r="AL3107" s="226"/>
      <c r="AM3107" s="15"/>
      <c r="AN3107" s="232" t="e">
        <f t="shared" si="1014"/>
        <v>#DIV/0!</v>
      </c>
      <c r="AO3107" s="214">
        <f t="shared" si="1008"/>
        <v>0</v>
      </c>
      <c r="AQ3107" s="210"/>
      <c r="AR3107" s="231"/>
      <c r="AS3107" s="15"/>
      <c r="AT3107" s="232">
        <f t="shared" si="1015"/>
        <v>0</v>
      </c>
      <c r="AU3107" s="235">
        <f t="shared" si="1016"/>
        <v>0</v>
      </c>
      <c r="AY3107" s="210"/>
      <c r="AZ3107" s="231"/>
      <c r="BA3107" s="15"/>
      <c r="BB3107" s="232">
        <f t="shared" si="1005"/>
        <v>0</v>
      </c>
      <c r="BC3107" s="235">
        <f t="shared" si="1017"/>
        <v>0</v>
      </c>
      <c r="BG3107" s="210"/>
      <c r="BH3107" s="231"/>
      <c r="BI3107" s="15"/>
      <c r="BJ3107" s="232">
        <f t="shared" si="1009"/>
        <v>0</v>
      </c>
      <c r="BK3107" s="235">
        <f t="shared" si="1018"/>
        <v>0</v>
      </c>
      <c r="BM3107" s="109">
        <f t="shared" si="1010"/>
        <v>-4.4719337316674883</v>
      </c>
      <c r="BN3107" s="213"/>
      <c r="BR3107" s="228"/>
      <c r="BS3107" s="311"/>
      <c r="BT3107" s="3"/>
      <c r="BU3107" s="213"/>
      <c r="BV3107" s="213"/>
      <c r="BW3107" s="291"/>
    </row>
    <row r="3108" spans="1:75" x14ac:dyDescent="0.2">
      <c r="A3108" s="210"/>
      <c r="B3108" s="211"/>
      <c r="C3108" s="848" t="str">
        <f ca="1">IF(ISERR(AVERAGE(INDIRECT("B"&amp;(ROW()-INT($B$1/2))):INDIRECT("B"&amp;(ROW()+INT($B$1/2))))),"",AVERAGE(INDIRECT("B"&amp;(ROW()-INT($B$1/2))):INDIRECT("B"&amp;(ROW()+INT($B$1/2)))))</f>
        <v/>
      </c>
      <c r="D3108" s="848">
        <f t="shared" si="1004"/>
        <v>0</v>
      </c>
      <c r="E3108" s="275"/>
      <c r="F3108" s="15"/>
      <c r="G3108" s="3"/>
      <c r="H3108" s="3"/>
      <c r="I3108" s="3"/>
      <c r="J3108" s="3"/>
      <c r="K3108" s="3"/>
      <c r="L3108" s="554"/>
      <c r="M3108" s="545"/>
      <c r="N3108" s="546"/>
      <c r="O3108" s="5"/>
      <c r="P3108" s="216"/>
      <c r="Q3108" s="217"/>
      <c r="R3108" s="218"/>
      <c r="S3108" s="219">
        <f t="shared" si="1021"/>
        <v>0</v>
      </c>
      <c r="T3108" s="220">
        <f t="shared" si="1022"/>
        <v>0</v>
      </c>
      <c r="U3108" s="214">
        <f t="shared" si="1019"/>
        <v>0</v>
      </c>
      <c r="W3108" s="221"/>
      <c r="X3108" s="222"/>
      <c r="Y3108" s="222"/>
      <c r="Z3108" s="223"/>
      <c r="AA3108" s="222"/>
      <c r="AB3108" s="224"/>
      <c r="AC3108" s="225"/>
      <c r="AD3108" s="2">
        <f t="shared" si="1006"/>
        <v>0</v>
      </c>
      <c r="AE3108" s="2">
        <f t="shared" si="1007"/>
        <v>0</v>
      </c>
      <c r="AF3108" s="226"/>
      <c r="AG3108" s="219">
        <f t="shared" si="1011"/>
        <v>0</v>
      </c>
      <c r="AH3108" s="234">
        <f t="shared" si="1012"/>
        <v>0</v>
      </c>
      <c r="AI3108" s="214">
        <f t="shared" si="1020"/>
        <v>0</v>
      </c>
      <c r="AK3108" s="229">
        <f t="shared" si="1013"/>
        <v>0</v>
      </c>
      <c r="AL3108" s="226"/>
      <c r="AM3108" s="15"/>
      <c r="AN3108" s="232" t="e">
        <f t="shared" si="1014"/>
        <v>#DIV/0!</v>
      </c>
      <c r="AO3108" s="214">
        <f t="shared" si="1008"/>
        <v>0</v>
      </c>
      <c r="AQ3108" s="210"/>
      <c r="AR3108" s="231"/>
      <c r="AS3108" s="15"/>
      <c r="AT3108" s="232">
        <f t="shared" si="1015"/>
        <v>0</v>
      </c>
      <c r="AU3108" s="235">
        <f t="shared" si="1016"/>
        <v>0</v>
      </c>
      <c r="AY3108" s="210"/>
      <c r="AZ3108" s="231"/>
      <c r="BA3108" s="15"/>
      <c r="BB3108" s="232">
        <f t="shared" si="1005"/>
        <v>0</v>
      </c>
      <c r="BC3108" s="235">
        <f t="shared" si="1017"/>
        <v>0</v>
      </c>
      <c r="BG3108" s="210"/>
      <c r="BH3108" s="231"/>
      <c r="BI3108" s="15"/>
      <c r="BJ3108" s="232">
        <f t="shared" si="1009"/>
        <v>0</v>
      </c>
      <c r="BK3108" s="235">
        <f t="shared" si="1018"/>
        <v>0</v>
      </c>
      <c r="BM3108" s="109">
        <f t="shared" si="1010"/>
        <v>-4.473766069165225</v>
      </c>
      <c r="BN3108" s="213"/>
      <c r="BR3108" s="228"/>
      <c r="BS3108" s="311"/>
      <c r="BT3108" s="3"/>
      <c r="BU3108" s="213"/>
      <c r="BV3108" s="213"/>
      <c r="BW3108" s="291"/>
    </row>
    <row r="3109" spans="1:75" x14ac:dyDescent="0.2">
      <c r="A3109" s="210"/>
      <c r="B3109" s="211"/>
      <c r="C3109" s="848" t="str">
        <f ca="1">IF(ISERR(AVERAGE(INDIRECT("B"&amp;(ROW()-INT($B$1/2))):INDIRECT("B"&amp;(ROW()+INT($B$1/2))))),"",AVERAGE(INDIRECT("B"&amp;(ROW()-INT($B$1/2))):INDIRECT("B"&amp;(ROW()+INT($B$1/2)))))</f>
        <v/>
      </c>
      <c r="D3109" s="848">
        <f t="shared" si="1004"/>
        <v>0</v>
      </c>
      <c r="E3109" s="275"/>
      <c r="F3109" s="15"/>
      <c r="G3109" s="3"/>
      <c r="H3109" s="3"/>
      <c r="I3109" s="3"/>
      <c r="J3109" s="3"/>
      <c r="K3109" s="3"/>
      <c r="L3109" s="554"/>
      <c r="M3109" s="545"/>
      <c r="N3109" s="546"/>
      <c r="O3109" s="5"/>
      <c r="P3109" s="216"/>
      <c r="Q3109" s="217"/>
      <c r="R3109" s="218"/>
      <c r="S3109" s="219">
        <f t="shared" si="1021"/>
        <v>0</v>
      </c>
      <c r="T3109" s="220">
        <f t="shared" si="1022"/>
        <v>0</v>
      </c>
      <c r="U3109" s="214">
        <f t="shared" si="1019"/>
        <v>0</v>
      </c>
      <c r="W3109" s="221"/>
      <c r="X3109" s="222"/>
      <c r="Y3109" s="222"/>
      <c r="Z3109" s="223"/>
      <c r="AA3109" s="222"/>
      <c r="AB3109" s="224"/>
      <c r="AC3109" s="225"/>
      <c r="AD3109" s="2">
        <f t="shared" si="1006"/>
        <v>0</v>
      </c>
      <c r="AE3109" s="2">
        <f t="shared" si="1007"/>
        <v>0</v>
      </c>
      <c r="AF3109" s="226"/>
      <c r="AG3109" s="219">
        <f t="shared" si="1011"/>
        <v>0</v>
      </c>
      <c r="AH3109" s="234">
        <f t="shared" si="1012"/>
        <v>0</v>
      </c>
      <c r="AI3109" s="214">
        <f t="shared" si="1020"/>
        <v>0</v>
      </c>
      <c r="AK3109" s="229">
        <f t="shared" si="1013"/>
        <v>0</v>
      </c>
      <c r="AL3109" s="226"/>
      <c r="AM3109" s="15"/>
      <c r="AN3109" s="232" t="e">
        <f t="shared" si="1014"/>
        <v>#DIV/0!</v>
      </c>
      <c r="AO3109" s="214">
        <f t="shared" si="1008"/>
        <v>0</v>
      </c>
      <c r="AQ3109" s="210"/>
      <c r="AR3109" s="231"/>
      <c r="AS3109" s="15"/>
      <c r="AT3109" s="232">
        <f t="shared" si="1015"/>
        <v>0</v>
      </c>
      <c r="AU3109" s="235">
        <f t="shared" si="1016"/>
        <v>0</v>
      </c>
      <c r="AY3109" s="210"/>
      <c r="AZ3109" s="231"/>
      <c r="BA3109" s="15"/>
      <c r="BB3109" s="232">
        <f t="shared" si="1005"/>
        <v>0</v>
      </c>
      <c r="BC3109" s="235">
        <f t="shared" si="1017"/>
        <v>0</v>
      </c>
      <c r="BG3109" s="210"/>
      <c r="BH3109" s="231"/>
      <c r="BI3109" s="15"/>
      <c r="BJ3109" s="232">
        <f t="shared" si="1009"/>
        <v>0</v>
      </c>
      <c r="BK3109" s="235">
        <f t="shared" si="1018"/>
        <v>0</v>
      </c>
      <c r="BM3109" s="109">
        <f t="shared" si="1010"/>
        <v>-4.4755984066629617</v>
      </c>
      <c r="BN3109" s="213"/>
      <c r="BR3109" s="228"/>
      <c r="BS3109" s="311"/>
      <c r="BT3109" s="3"/>
      <c r="BU3109" s="213"/>
      <c r="BV3109" s="213"/>
      <c r="BW3109" s="291"/>
    </row>
    <row r="3110" spans="1:75" x14ac:dyDescent="0.2">
      <c r="A3110" s="210"/>
      <c r="B3110" s="211"/>
      <c r="C3110" s="848" t="str">
        <f ca="1">IF(ISERR(AVERAGE(INDIRECT("B"&amp;(ROW()-INT($B$1/2))):INDIRECT("B"&amp;(ROW()+INT($B$1/2))))),"",AVERAGE(INDIRECT("B"&amp;(ROW()-INT($B$1/2))):INDIRECT("B"&amp;(ROW()+INT($B$1/2)))))</f>
        <v/>
      </c>
      <c r="D3110" s="848">
        <f t="shared" si="1004"/>
        <v>0</v>
      </c>
      <c r="E3110" s="275"/>
      <c r="F3110" s="15"/>
      <c r="G3110" s="3"/>
      <c r="H3110" s="3"/>
      <c r="I3110" s="3"/>
      <c r="J3110" s="3"/>
      <c r="K3110" s="3"/>
      <c r="L3110" s="554"/>
      <c r="M3110" s="545"/>
      <c r="N3110" s="546"/>
      <c r="O3110" s="5"/>
      <c r="P3110" s="216"/>
      <c r="Q3110" s="217"/>
      <c r="R3110" s="218"/>
      <c r="S3110" s="219">
        <f t="shared" si="1021"/>
        <v>0</v>
      </c>
      <c r="T3110" s="220">
        <f t="shared" si="1022"/>
        <v>0</v>
      </c>
      <c r="U3110" s="214">
        <f t="shared" si="1019"/>
        <v>0</v>
      </c>
      <c r="W3110" s="221"/>
      <c r="X3110" s="222"/>
      <c r="Y3110" s="222"/>
      <c r="Z3110" s="223"/>
      <c r="AA3110" s="222"/>
      <c r="AB3110" s="224"/>
      <c r="AC3110" s="225"/>
      <c r="AD3110" s="2">
        <f t="shared" si="1006"/>
        <v>0</v>
      </c>
      <c r="AE3110" s="2">
        <f t="shared" si="1007"/>
        <v>0</v>
      </c>
      <c r="AF3110" s="226"/>
      <c r="AG3110" s="219">
        <f t="shared" si="1011"/>
        <v>0</v>
      </c>
      <c r="AH3110" s="234">
        <f t="shared" si="1012"/>
        <v>0</v>
      </c>
      <c r="AI3110" s="214">
        <f t="shared" si="1020"/>
        <v>0</v>
      </c>
      <c r="AK3110" s="229">
        <f t="shared" si="1013"/>
        <v>0</v>
      </c>
      <c r="AL3110" s="226"/>
      <c r="AM3110" s="15"/>
      <c r="AN3110" s="232" t="e">
        <f t="shared" si="1014"/>
        <v>#DIV/0!</v>
      </c>
      <c r="AO3110" s="214">
        <f t="shared" si="1008"/>
        <v>0</v>
      </c>
      <c r="AQ3110" s="210"/>
      <c r="AR3110" s="231"/>
      <c r="AS3110" s="15"/>
      <c r="AT3110" s="232">
        <f t="shared" si="1015"/>
        <v>0</v>
      </c>
      <c r="AU3110" s="235">
        <f t="shared" si="1016"/>
        <v>0</v>
      </c>
      <c r="AY3110" s="210"/>
      <c r="AZ3110" s="231"/>
      <c r="BA3110" s="15"/>
      <c r="BB3110" s="232">
        <f t="shared" si="1005"/>
        <v>0</v>
      </c>
      <c r="BC3110" s="235">
        <f t="shared" si="1017"/>
        <v>0</v>
      </c>
      <c r="BG3110" s="210"/>
      <c r="BH3110" s="231"/>
      <c r="BI3110" s="15"/>
      <c r="BJ3110" s="232">
        <f t="shared" si="1009"/>
        <v>0</v>
      </c>
      <c r="BK3110" s="235">
        <f t="shared" si="1018"/>
        <v>0</v>
      </c>
      <c r="BM3110" s="109">
        <f t="shared" si="1010"/>
        <v>-4.4774307441606984</v>
      </c>
      <c r="BN3110" s="213"/>
      <c r="BR3110" s="228"/>
      <c r="BS3110" s="311"/>
      <c r="BT3110" s="3"/>
      <c r="BU3110" s="213"/>
      <c r="BV3110" s="213"/>
      <c r="BW3110" s="291"/>
    </row>
    <row r="3111" spans="1:75" x14ac:dyDescent="0.2">
      <c r="A3111" s="210"/>
      <c r="B3111" s="211"/>
      <c r="C3111" s="848" t="str">
        <f ca="1">IF(ISERR(AVERAGE(INDIRECT("B"&amp;(ROW()-INT($B$1/2))):INDIRECT("B"&amp;(ROW()+INT($B$1/2))))),"",AVERAGE(INDIRECT("B"&amp;(ROW()-INT($B$1/2))):INDIRECT("B"&amp;(ROW()+INT($B$1/2)))))</f>
        <v/>
      </c>
      <c r="D3111" s="848">
        <f t="shared" si="1004"/>
        <v>0</v>
      </c>
      <c r="E3111" s="275"/>
      <c r="F3111" s="15"/>
      <c r="G3111" s="3"/>
      <c r="H3111" s="3"/>
      <c r="I3111" s="3"/>
      <c r="J3111" s="3"/>
      <c r="K3111" s="3"/>
      <c r="L3111" s="554"/>
      <c r="M3111" s="545"/>
      <c r="N3111" s="546"/>
      <c r="O3111" s="5"/>
      <c r="P3111" s="216"/>
      <c r="Q3111" s="217"/>
      <c r="R3111" s="218"/>
      <c r="S3111" s="219">
        <f t="shared" si="1021"/>
        <v>0</v>
      </c>
      <c r="T3111" s="220">
        <f t="shared" si="1022"/>
        <v>0</v>
      </c>
      <c r="U3111" s="214">
        <f t="shared" si="1019"/>
        <v>0</v>
      </c>
      <c r="W3111" s="221"/>
      <c r="X3111" s="222"/>
      <c r="Y3111" s="222"/>
      <c r="Z3111" s="223"/>
      <c r="AA3111" s="222"/>
      <c r="AB3111" s="224"/>
      <c r="AC3111" s="225"/>
      <c r="AD3111" s="2">
        <f t="shared" si="1006"/>
        <v>0</v>
      </c>
      <c r="AE3111" s="2">
        <f t="shared" si="1007"/>
        <v>0</v>
      </c>
      <c r="AF3111" s="226"/>
      <c r="AG3111" s="219">
        <f t="shared" si="1011"/>
        <v>0</v>
      </c>
      <c r="AH3111" s="234">
        <f t="shared" si="1012"/>
        <v>0</v>
      </c>
      <c r="AI3111" s="214">
        <f t="shared" si="1020"/>
        <v>0</v>
      </c>
      <c r="AK3111" s="229">
        <f t="shared" si="1013"/>
        <v>0</v>
      </c>
      <c r="AL3111" s="226"/>
      <c r="AM3111" s="15"/>
      <c r="AN3111" s="232" t="e">
        <f t="shared" si="1014"/>
        <v>#DIV/0!</v>
      </c>
      <c r="AO3111" s="214">
        <f t="shared" si="1008"/>
        <v>0</v>
      </c>
      <c r="AQ3111" s="210"/>
      <c r="AR3111" s="231"/>
      <c r="AS3111" s="15"/>
      <c r="AT3111" s="232">
        <f t="shared" si="1015"/>
        <v>0</v>
      </c>
      <c r="AU3111" s="235">
        <f t="shared" si="1016"/>
        <v>0</v>
      </c>
      <c r="AY3111" s="210"/>
      <c r="AZ3111" s="231"/>
      <c r="BA3111" s="15"/>
      <c r="BB3111" s="232">
        <f t="shared" si="1005"/>
        <v>0</v>
      </c>
      <c r="BC3111" s="235">
        <f t="shared" si="1017"/>
        <v>0</v>
      </c>
      <c r="BG3111" s="210"/>
      <c r="BH3111" s="231"/>
      <c r="BI3111" s="15"/>
      <c r="BJ3111" s="232">
        <f t="shared" si="1009"/>
        <v>0</v>
      </c>
      <c r="BK3111" s="235">
        <f t="shared" si="1018"/>
        <v>0</v>
      </c>
      <c r="BM3111" s="109">
        <f t="shared" si="1010"/>
        <v>-4.4792630816584351</v>
      </c>
      <c r="BN3111" s="213"/>
      <c r="BR3111" s="228"/>
      <c r="BS3111" s="311"/>
      <c r="BT3111" s="3"/>
      <c r="BU3111" s="213"/>
      <c r="BV3111" s="213"/>
      <c r="BW3111" s="291"/>
    </row>
    <row r="3112" spans="1:75" x14ac:dyDescent="0.2">
      <c r="A3112" s="210"/>
      <c r="B3112" s="211"/>
      <c r="C3112" s="848" t="str">
        <f ca="1">IF(ISERR(AVERAGE(INDIRECT("B"&amp;(ROW()-INT($B$1/2))):INDIRECT("B"&amp;(ROW()+INT($B$1/2))))),"",AVERAGE(INDIRECT("B"&amp;(ROW()-INT($B$1/2))):INDIRECT("B"&amp;(ROW()+INT($B$1/2)))))</f>
        <v/>
      </c>
      <c r="D3112" s="848">
        <f t="shared" si="1004"/>
        <v>0</v>
      </c>
      <c r="E3112" s="275"/>
      <c r="F3112" s="15"/>
      <c r="G3112" s="3"/>
      <c r="H3112" s="3"/>
      <c r="I3112" s="3"/>
      <c r="J3112" s="3"/>
      <c r="K3112" s="3"/>
      <c r="L3112" s="554"/>
      <c r="M3112" s="545"/>
      <c r="N3112" s="546"/>
      <c r="O3112" s="5"/>
      <c r="P3112" s="216"/>
      <c r="Q3112" s="217"/>
      <c r="R3112" s="218"/>
      <c r="S3112" s="219">
        <f t="shared" si="1021"/>
        <v>0</v>
      </c>
      <c r="T3112" s="220">
        <f t="shared" si="1022"/>
        <v>0</v>
      </c>
      <c r="U3112" s="214">
        <f t="shared" si="1019"/>
        <v>0</v>
      </c>
      <c r="W3112" s="221"/>
      <c r="X3112" s="222"/>
      <c r="Y3112" s="222"/>
      <c r="Z3112" s="223"/>
      <c r="AA3112" s="222"/>
      <c r="AB3112" s="224"/>
      <c r="AC3112" s="225"/>
      <c r="AD3112" s="2">
        <f t="shared" si="1006"/>
        <v>0</v>
      </c>
      <c r="AE3112" s="2">
        <f t="shared" si="1007"/>
        <v>0</v>
      </c>
      <c r="AF3112" s="226"/>
      <c r="AG3112" s="219">
        <f t="shared" si="1011"/>
        <v>0</v>
      </c>
      <c r="AH3112" s="234">
        <f t="shared" si="1012"/>
        <v>0</v>
      </c>
      <c r="AI3112" s="214">
        <f t="shared" si="1020"/>
        <v>0</v>
      </c>
      <c r="AK3112" s="229">
        <f t="shared" si="1013"/>
        <v>0</v>
      </c>
      <c r="AL3112" s="226"/>
      <c r="AM3112" s="15"/>
      <c r="AN3112" s="232" t="e">
        <f t="shared" si="1014"/>
        <v>#DIV/0!</v>
      </c>
      <c r="AO3112" s="214">
        <f t="shared" si="1008"/>
        <v>0</v>
      </c>
      <c r="AQ3112" s="210"/>
      <c r="AR3112" s="231"/>
      <c r="AS3112" s="15"/>
      <c r="AT3112" s="232">
        <f t="shared" si="1015"/>
        <v>0</v>
      </c>
      <c r="AU3112" s="235">
        <f t="shared" si="1016"/>
        <v>0</v>
      </c>
      <c r="AY3112" s="210"/>
      <c r="AZ3112" s="231"/>
      <c r="BA3112" s="15"/>
      <c r="BB3112" s="232">
        <f t="shared" si="1005"/>
        <v>0</v>
      </c>
      <c r="BC3112" s="235">
        <f t="shared" si="1017"/>
        <v>0</v>
      </c>
      <c r="BG3112" s="210"/>
      <c r="BH3112" s="231"/>
      <c r="BI3112" s="15"/>
      <c r="BJ3112" s="232">
        <f t="shared" si="1009"/>
        <v>0</v>
      </c>
      <c r="BK3112" s="235">
        <f t="shared" si="1018"/>
        <v>0</v>
      </c>
      <c r="BM3112" s="109">
        <f t="shared" si="1010"/>
        <v>-4.4810954191561718</v>
      </c>
      <c r="BN3112" s="213"/>
      <c r="BR3112" s="228"/>
      <c r="BS3112" s="311"/>
      <c r="BT3112" s="3"/>
      <c r="BU3112" s="213"/>
      <c r="BV3112" s="213"/>
      <c r="BW3112" s="291"/>
    </row>
    <row r="3113" spans="1:75" x14ac:dyDescent="0.2">
      <c r="A3113" s="210"/>
      <c r="B3113" s="211"/>
      <c r="C3113" s="848" t="str">
        <f ca="1">IF(ISERR(AVERAGE(INDIRECT("B"&amp;(ROW()-INT($B$1/2))):INDIRECT("B"&amp;(ROW()+INT($B$1/2))))),"",AVERAGE(INDIRECT("B"&amp;(ROW()-INT($B$1/2))):INDIRECT("B"&amp;(ROW()+INT($B$1/2)))))</f>
        <v/>
      </c>
      <c r="D3113" s="848">
        <f t="shared" si="1004"/>
        <v>0</v>
      </c>
      <c r="E3113" s="275"/>
      <c r="F3113" s="15"/>
      <c r="G3113" s="3"/>
      <c r="H3113" s="3"/>
      <c r="I3113" s="3"/>
      <c r="J3113" s="3"/>
      <c r="K3113" s="3"/>
      <c r="L3113" s="554"/>
      <c r="M3113" s="545"/>
      <c r="N3113" s="546"/>
      <c r="O3113" s="5"/>
      <c r="P3113" s="216"/>
      <c r="Q3113" s="217"/>
      <c r="R3113" s="218"/>
      <c r="S3113" s="219">
        <f t="shared" si="1021"/>
        <v>0</v>
      </c>
      <c r="T3113" s="220">
        <f t="shared" si="1022"/>
        <v>0</v>
      </c>
      <c r="U3113" s="214">
        <f t="shared" si="1019"/>
        <v>0</v>
      </c>
      <c r="W3113" s="221"/>
      <c r="X3113" s="222"/>
      <c r="Y3113" s="222"/>
      <c r="Z3113" s="223"/>
      <c r="AA3113" s="222"/>
      <c r="AB3113" s="224"/>
      <c r="AC3113" s="225"/>
      <c r="AD3113" s="2">
        <f t="shared" si="1006"/>
        <v>0</v>
      </c>
      <c r="AE3113" s="2">
        <f t="shared" si="1007"/>
        <v>0</v>
      </c>
      <c r="AF3113" s="226"/>
      <c r="AG3113" s="219">
        <f t="shared" si="1011"/>
        <v>0</v>
      </c>
      <c r="AH3113" s="234">
        <f t="shared" si="1012"/>
        <v>0</v>
      </c>
      <c r="AI3113" s="214">
        <f t="shared" si="1020"/>
        <v>0</v>
      </c>
      <c r="AK3113" s="229">
        <f t="shared" si="1013"/>
        <v>0</v>
      </c>
      <c r="AL3113" s="226"/>
      <c r="AM3113" s="15"/>
      <c r="AN3113" s="232" t="e">
        <f t="shared" si="1014"/>
        <v>#DIV/0!</v>
      </c>
      <c r="AO3113" s="214">
        <f t="shared" si="1008"/>
        <v>0</v>
      </c>
      <c r="AQ3113" s="210"/>
      <c r="AR3113" s="231"/>
      <c r="AS3113" s="15"/>
      <c r="AT3113" s="232">
        <f t="shared" si="1015"/>
        <v>0</v>
      </c>
      <c r="AU3113" s="235">
        <f t="shared" si="1016"/>
        <v>0</v>
      </c>
      <c r="AY3113" s="210"/>
      <c r="AZ3113" s="231"/>
      <c r="BA3113" s="15"/>
      <c r="BB3113" s="232">
        <f t="shared" si="1005"/>
        <v>0</v>
      </c>
      <c r="BC3113" s="235">
        <f t="shared" si="1017"/>
        <v>0</v>
      </c>
      <c r="BG3113" s="210"/>
      <c r="BH3113" s="231"/>
      <c r="BI3113" s="15"/>
      <c r="BJ3113" s="232">
        <f t="shared" si="1009"/>
        <v>0</v>
      </c>
      <c r="BK3113" s="235">
        <f t="shared" si="1018"/>
        <v>0</v>
      </c>
      <c r="BM3113" s="109">
        <f t="shared" si="1010"/>
        <v>-4.4829277566539085</v>
      </c>
      <c r="BN3113" s="213"/>
      <c r="BR3113" s="228"/>
      <c r="BS3113" s="311"/>
      <c r="BT3113" s="3"/>
      <c r="BU3113" s="213"/>
      <c r="BV3113" s="213"/>
      <c r="BW3113" s="291"/>
    </row>
    <row r="3114" spans="1:75" x14ac:dyDescent="0.2">
      <c r="A3114" s="210"/>
      <c r="B3114" s="211"/>
      <c r="C3114" s="848" t="str">
        <f ca="1">IF(ISERR(AVERAGE(INDIRECT("B"&amp;(ROW()-INT($B$1/2))):INDIRECT("B"&amp;(ROW()+INT($B$1/2))))),"",AVERAGE(INDIRECT("B"&amp;(ROW()-INT($B$1/2))):INDIRECT("B"&amp;(ROW()+INT($B$1/2)))))</f>
        <v/>
      </c>
      <c r="D3114" s="848">
        <f t="shared" si="1004"/>
        <v>0</v>
      </c>
      <c r="E3114" s="275"/>
      <c r="F3114" s="15"/>
      <c r="G3114" s="3"/>
      <c r="H3114" s="3"/>
      <c r="I3114" s="3"/>
      <c r="J3114" s="3"/>
      <c r="K3114" s="3"/>
      <c r="L3114" s="554"/>
      <c r="M3114" s="545"/>
      <c r="N3114" s="546"/>
      <c r="O3114" s="5"/>
      <c r="P3114" s="216"/>
      <c r="Q3114" s="217"/>
      <c r="R3114" s="218"/>
      <c r="S3114" s="219">
        <f t="shared" si="1021"/>
        <v>0</v>
      </c>
      <c r="T3114" s="220">
        <f t="shared" si="1022"/>
        <v>0</v>
      </c>
      <c r="U3114" s="214">
        <f t="shared" si="1019"/>
        <v>0</v>
      </c>
      <c r="W3114" s="221"/>
      <c r="X3114" s="222"/>
      <c r="Y3114" s="222"/>
      <c r="Z3114" s="223"/>
      <c r="AA3114" s="222"/>
      <c r="AB3114" s="224"/>
      <c r="AC3114" s="225"/>
      <c r="AD3114" s="2">
        <f t="shared" si="1006"/>
        <v>0</v>
      </c>
      <c r="AE3114" s="2">
        <f t="shared" si="1007"/>
        <v>0</v>
      </c>
      <c r="AF3114" s="226"/>
      <c r="AG3114" s="219">
        <f t="shared" si="1011"/>
        <v>0</v>
      </c>
      <c r="AH3114" s="234">
        <f t="shared" si="1012"/>
        <v>0</v>
      </c>
      <c r="AI3114" s="214">
        <f t="shared" si="1020"/>
        <v>0</v>
      </c>
      <c r="AK3114" s="229">
        <f t="shared" si="1013"/>
        <v>0</v>
      </c>
      <c r="AL3114" s="226"/>
      <c r="AM3114" s="15"/>
      <c r="AN3114" s="232" t="e">
        <f t="shared" si="1014"/>
        <v>#DIV/0!</v>
      </c>
      <c r="AO3114" s="214">
        <f t="shared" si="1008"/>
        <v>0</v>
      </c>
      <c r="AQ3114" s="210"/>
      <c r="AR3114" s="231"/>
      <c r="AS3114" s="15"/>
      <c r="AT3114" s="232">
        <f t="shared" si="1015"/>
        <v>0</v>
      </c>
      <c r="AU3114" s="235">
        <f t="shared" si="1016"/>
        <v>0</v>
      </c>
      <c r="AY3114" s="210"/>
      <c r="AZ3114" s="231"/>
      <c r="BA3114" s="15"/>
      <c r="BB3114" s="232">
        <f t="shared" si="1005"/>
        <v>0</v>
      </c>
      <c r="BC3114" s="235">
        <f t="shared" si="1017"/>
        <v>0</v>
      </c>
      <c r="BG3114" s="210"/>
      <c r="BH3114" s="231"/>
      <c r="BI3114" s="15"/>
      <c r="BJ3114" s="232">
        <f t="shared" si="1009"/>
        <v>0</v>
      </c>
      <c r="BK3114" s="235">
        <f t="shared" si="1018"/>
        <v>0</v>
      </c>
      <c r="BM3114" s="109">
        <f t="shared" si="1010"/>
        <v>-4.4847600941516452</v>
      </c>
      <c r="BN3114" s="213"/>
      <c r="BR3114" s="228"/>
      <c r="BS3114" s="311"/>
      <c r="BT3114" s="3"/>
      <c r="BU3114" s="213"/>
      <c r="BV3114" s="213"/>
      <c r="BW3114" s="291"/>
    </row>
    <row r="3115" spans="1:75" x14ac:dyDescent="0.2">
      <c r="A3115" s="210"/>
      <c r="B3115" s="211"/>
      <c r="C3115" s="848" t="str">
        <f ca="1">IF(ISERR(AVERAGE(INDIRECT("B"&amp;(ROW()-INT($B$1/2))):INDIRECT("B"&amp;(ROW()+INT($B$1/2))))),"",AVERAGE(INDIRECT("B"&amp;(ROW()-INT($B$1/2))):INDIRECT("B"&amp;(ROW()+INT($B$1/2)))))</f>
        <v/>
      </c>
      <c r="D3115" s="848">
        <f t="shared" si="1004"/>
        <v>0</v>
      </c>
      <c r="E3115" s="275"/>
      <c r="F3115" s="15"/>
      <c r="G3115" s="3"/>
      <c r="H3115" s="3"/>
      <c r="I3115" s="3"/>
      <c r="J3115" s="3"/>
      <c r="K3115" s="3"/>
      <c r="L3115" s="554"/>
      <c r="M3115" s="545"/>
      <c r="N3115" s="546"/>
      <c r="O3115" s="5"/>
      <c r="P3115" s="216"/>
      <c r="Q3115" s="217"/>
      <c r="R3115" s="218"/>
      <c r="S3115" s="219">
        <f t="shared" si="1021"/>
        <v>0</v>
      </c>
      <c r="T3115" s="220">
        <f t="shared" si="1022"/>
        <v>0</v>
      </c>
      <c r="U3115" s="214">
        <f t="shared" si="1019"/>
        <v>0</v>
      </c>
      <c r="W3115" s="221"/>
      <c r="X3115" s="222"/>
      <c r="Y3115" s="222"/>
      <c r="Z3115" s="223"/>
      <c r="AA3115" s="222"/>
      <c r="AB3115" s="224"/>
      <c r="AC3115" s="225"/>
      <c r="AD3115" s="2">
        <f t="shared" si="1006"/>
        <v>0</v>
      </c>
      <c r="AE3115" s="2">
        <f t="shared" si="1007"/>
        <v>0</v>
      </c>
      <c r="AF3115" s="226"/>
      <c r="AG3115" s="219">
        <f t="shared" si="1011"/>
        <v>0</v>
      </c>
      <c r="AH3115" s="234">
        <f t="shared" si="1012"/>
        <v>0</v>
      </c>
      <c r="AI3115" s="214">
        <f t="shared" si="1020"/>
        <v>0</v>
      </c>
      <c r="AK3115" s="229">
        <f t="shared" si="1013"/>
        <v>0</v>
      </c>
      <c r="AL3115" s="226"/>
      <c r="AM3115" s="15"/>
      <c r="AN3115" s="232" t="e">
        <f t="shared" si="1014"/>
        <v>#DIV/0!</v>
      </c>
      <c r="AO3115" s="214">
        <f t="shared" si="1008"/>
        <v>0</v>
      </c>
      <c r="AQ3115" s="210"/>
      <c r="AR3115" s="231"/>
      <c r="AS3115" s="15"/>
      <c r="AT3115" s="232">
        <f t="shared" si="1015"/>
        <v>0</v>
      </c>
      <c r="AU3115" s="235">
        <f t="shared" si="1016"/>
        <v>0</v>
      </c>
      <c r="AY3115" s="210"/>
      <c r="AZ3115" s="231"/>
      <c r="BA3115" s="15"/>
      <c r="BB3115" s="232">
        <f t="shared" si="1005"/>
        <v>0</v>
      </c>
      <c r="BC3115" s="235">
        <f t="shared" si="1017"/>
        <v>0</v>
      </c>
      <c r="BG3115" s="210"/>
      <c r="BH3115" s="231"/>
      <c r="BI3115" s="15"/>
      <c r="BJ3115" s="232">
        <f t="shared" si="1009"/>
        <v>0</v>
      </c>
      <c r="BK3115" s="235">
        <f t="shared" si="1018"/>
        <v>0</v>
      </c>
      <c r="BM3115" s="109">
        <f t="shared" si="1010"/>
        <v>-4.4865924316493819</v>
      </c>
      <c r="BN3115" s="213"/>
      <c r="BR3115" s="228"/>
      <c r="BS3115" s="311"/>
      <c r="BT3115" s="3"/>
      <c r="BU3115" s="213"/>
      <c r="BV3115" s="213"/>
      <c r="BW3115" s="291"/>
    </row>
    <row r="3116" spans="1:75" x14ac:dyDescent="0.2">
      <c r="A3116" s="210"/>
      <c r="B3116" s="211"/>
      <c r="C3116" s="848" t="str">
        <f ca="1">IF(ISERR(AVERAGE(INDIRECT("B"&amp;(ROW()-INT($B$1/2))):INDIRECT("B"&amp;(ROW()+INT($B$1/2))))),"",AVERAGE(INDIRECT("B"&amp;(ROW()-INT($B$1/2))):INDIRECT("B"&amp;(ROW()+INT($B$1/2)))))</f>
        <v/>
      </c>
      <c r="D3116" s="848">
        <f t="shared" si="1004"/>
        <v>0</v>
      </c>
      <c r="E3116" s="275"/>
      <c r="F3116" s="15"/>
      <c r="G3116" s="3"/>
      <c r="H3116" s="3"/>
      <c r="I3116" s="3"/>
      <c r="J3116" s="3"/>
      <c r="K3116" s="3"/>
      <c r="L3116" s="554"/>
      <c r="M3116" s="545"/>
      <c r="N3116" s="546"/>
      <c r="O3116" s="5"/>
      <c r="P3116" s="216"/>
      <c r="Q3116" s="217"/>
      <c r="R3116" s="218"/>
      <c r="S3116" s="219">
        <f t="shared" si="1021"/>
        <v>0</v>
      </c>
      <c r="T3116" s="220">
        <f t="shared" si="1022"/>
        <v>0</v>
      </c>
      <c r="U3116" s="214">
        <f t="shared" si="1019"/>
        <v>0</v>
      </c>
      <c r="W3116" s="221"/>
      <c r="X3116" s="222"/>
      <c r="Y3116" s="222"/>
      <c r="Z3116" s="223"/>
      <c r="AA3116" s="222"/>
      <c r="AB3116" s="224"/>
      <c r="AC3116" s="225"/>
      <c r="AD3116" s="2">
        <f t="shared" si="1006"/>
        <v>0</v>
      </c>
      <c r="AE3116" s="2">
        <f t="shared" si="1007"/>
        <v>0</v>
      </c>
      <c r="AF3116" s="226"/>
      <c r="AG3116" s="219">
        <f t="shared" si="1011"/>
        <v>0</v>
      </c>
      <c r="AH3116" s="234">
        <f t="shared" si="1012"/>
        <v>0</v>
      </c>
      <c r="AI3116" s="214">
        <f t="shared" si="1020"/>
        <v>0</v>
      </c>
      <c r="AK3116" s="229">
        <f t="shared" si="1013"/>
        <v>0</v>
      </c>
      <c r="AL3116" s="226"/>
      <c r="AM3116" s="15"/>
      <c r="AN3116" s="232" t="e">
        <f t="shared" si="1014"/>
        <v>#DIV/0!</v>
      </c>
      <c r="AO3116" s="214">
        <f t="shared" si="1008"/>
        <v>0</v>
      </c>
      <c r="AQ3116" s="210"/>
      <c r="AR3116" s="231"/>
      <c r="AS3116" s="15"/>
      <c r="AT3116" s="232">
        <f t="shared" si="1015"/>
        <v>0</v>
      </c>
      <c r="AU3116" s="235">
        <f t="shared" si="1016"/>
        <v>0</v>
      </c>
      <c r="AY3116" s="210"/>
      <c r="AZ3116" s="231"/>
      <c r="BA3116" s="15"/>
      <c r="BB3116" s="232">
        <f t="shared" si="1005"/>
        <v>0</v>
      </c>
      <c r="BC3116" s="235">
        <f t="shared" si="1017"/>
        <v>0</v>
      </c>
      <c r="BG3116" s="210"/>
      <c r="BH3116" s="231"/>
      <c r="BI3116" s="15"/>
      <c r="BJ3116" s="232">
        <f t="shared" si="1009"/>
        <v>0</v>
      </c>
      <c r="BK3116" s="235">
        <f t="shared" si="1018"/>
        <v>0</v>
      </c>
      <c r="BM3116" s="109">
        <f t="shared" si="1010"/>
        <v>-4.4884247691471186</v>
      </c>
      <c r="BN3116" s="213"/>
      <c r="BR3116" s="228"/>
      <c r="BS3116" s="311"/>
      <c r="BT3116" s="3"/>
      <c r="BU3116" s="213"/>
      <c r="BV3116" s="213"/>
      <c r="BW3116" s="291"/>
    </row>
    <row r="3117" spans="1:75" x14ac:dyDescent="0.2">
      <c r="A3117" s="210"/>
      <c r="B3117" s="211"/>
      <c r="C3117" s="848" t="str">
        <f ca="1">IF(ISERR(AVERAGE(INDIRECT("B"&amp;(ROW()-INT($B$1/2))):INDIRECT("B"&amp;(ROW()+INT($B$1/2))))),"",AVERAGE(INDIRECT("B"&amp;(ROW()-INT($B$1/2))):INDIRECT("B"&amp;(ROW()+INT($B$1/2)))))</f>
        <v/>
      </c>
      <c r="D3117" s="848">
        <f t="shared" si="1004"/>
        <v>0</v>
      </c>
      <c r="E3117" s="275"/>
      <c r="F3117" s="15"/>
      <c r="G3117" s="3"/>
      <c r="H3117" s="3"/>
      <c r="I3117" s="3"/>
      <c r="J3117" s="3"/>
      <c r="K3117" s="3"/>
      <c r="L3117" s="554"/>
      <c r="M3117" s="545"/>
      <c r="N3117" s="546"/>
      <c r="O3117" s="5"/>
      <c r="P3117" s="216"/>
      <c r="Q3117" s="217"/>
      <c r="R3117" s="218"/>
      <c r="S3117" s="219">
        <f t="shared" si="1021"/>
        <v>0</v>
      </c>
      <c r="T3117" s="220">
        <f t="shared" si="1022"/>
        <v>0</v>
      </c>
      <c r="U3117" s="214">
        <f t="shared" si="1019"/>
        <v>0</v>
      </c>
      <c r="W3117" s="221"/>
      <c r="X3117" s="222"/>
      <c r="Y3117" s="222"/>
      <c r="Z3117" s="223"/>
      <c r="AA3117" s="222"/>
      <c r="AB3117" s="224"/>
      <c r="AC3117" s="225"/>
      <c r="AD3117" s="2">
        <f t="shared" si="1006"/>
        <v>0</v>
      </c>
      <c r="AE3117" s="2">
        <f t="shared" si="1007"/>
        <v>0</v>
      </c>
      <c r="AF3117" s="226"/>
      <c r="AG3117" s="219">
        <f t="shared" si="1011"/>
        <v>0</v>
      </c>
      <c r="AH3117" s="234">
        <f t="shared" si="1012"/>
        <v>0</v>
      </c>
      <c r="AI3117" s="214">
        <f t="shared" si="1020"/>
        <v>0</v>
      </c>
      <c r="AK3117" s="229">
        <f t="shared" si="1013"/>
        <v>0</v>
      </c>
      <c r="AL3117" s="226"/>
      <c r="AM3117" s="15"/>
      <c r="AN3117" s="232" t="e">
        <f t="shared" si="1014"/>
        <v>#DIV/0!</v>
      </c>
      <c r="AO3117" s="214">
        <f t="shared" si="1008"/>
        <v>0</v>
      </c>
      <c r="AQ3117" s="210"/>
      <c r="AR3117" s="231"/>
      <c r="AS3117" s="15"/>
      <c r="AT3117" s="232">
        <f t="shared" si="1015"/>
        <v>0</v>
      </c>
      <c r="AU3117" s="235">
        <f t="shared" si="1016"/>
        <v>0</v>
      </c>
      <c r="AY3117" s="210"/>
      <c r="AZ3117" s="231"/>
      <c r="BA3117" s="15"/>
      <c r="BB3117" s="232">
        <f t="shared" si="1005"/>
        <v>0</v>
      </c>
      <c r="BC3117" s="235">
        <f t="shared" si="1017"/>
        <v>0</v>
      </c>
      <c r="BG3117" s="210"/>
      <c r="BH3117" s="231"/>
      <c r="BI3117" s="15"/>
      <c r="BJ3117" s="232">
        <f t="shared" si="1009"/>
        <v>0</v>
      </c>
      <c r="BK3117" s="235">
        <f t="shared" si="1018"/>
        <v>0</v>
      </c>
      <c r="BM3117" s="109">
        <f t="shared" si="1010"/>
        <v>-4.4902571066448553</v>
      </c>
      <c r="BN3117" s="213"/>
      <c r="BR3117" s="228"/>
      <c r="BS3117" s="311"/>
      <c r="BT3117" s="3"/>
      <c r="BU3117" s="213"/>
      <c r="BV3117" s="213"/>
      <c r="BW3117" s="291"/>
    </row>
    <row r="3118" spans="1:75" x14ac:dyDescent="0.2">
      <c r="A3118" s="210"/>
      <c r="B3118" s="211"/>
      <c r="C3118" s="848" t="str">
        <f ca="1">IF(ISERR(AVERAGE(INDIRECT("B"&amp;(ROW()-INT($B$1/2))):INDIRECT("B"&amp;(ROW()+INT($B$1/2))))),"",AVERAGE(INDIRECT("B"&amp;(ROW()-INT($B$1/2))):INDIRECT("B"&amp;(ROW()+INT($B$1/2)))))</f>
        <v/>
      </c>
      <c r="D3118" s="848">
        <f t="shared" si="1004"/>
        <v>0</v>
      </c>
      <c r="E3118" s="275"/>
      <c r="F3118" s="15"/>
      <c r="G3118" s="3"/>
      <c r="H3118" s="3"/>
      <c r="I3118" s="3"/>
      <c r="J3118" s="3"/>
      <c r="K3118" s="3"/>
      <c r="L3118" s="554"/>
      <c r="M3118" s="545"/>
      <c r="N3118" s="546"/>
      <c r="O3118" s="5"/>
      <c r="P3118" s="216"/>
      <c r="Q3118" s="217"/>
      <c r="R3118" s="218"/>
      <c r="S3118" s="219">
        <f t="shared" si="1021"/>
        <v>0</v>
      </c>
      <c r="T3118" s="220">
        <f t="shared" si="1022"/>
        <v>0</v>
      </c>
      <c r="U3118" s="214">
        <f t="shared" si="1019"/>
        <v>0</v>
      </c>
      <c r="W3118" s="221"/>
      <c r="X3118" s="222"/>
      <c r="Y3118" s="222"/>
      <c r="Z3118" s="223"/>
      <c r="AA3118" s="222"/>
      <c r="AB3118" s="224"/>
      <c r="AC3118" s="225"/>
      <c r="AD3118" s="2">
        <f t="shared" si="1006"/>
        <v>0</v>
      </c>
      <c r="AE3118" s="2">
        <f t="shared" si="1007"/>
        <v>0</v>
      </c>
      <c r="AF3118" s="226"/>
      <c r="AG3118" s="219">
        <f t="shared" si="1011"/>
        <v>0</v>
      </c>
      <c r="AH3118" s="234">
        <f t="shared" si="1012"/>
        <v>0</v>
      </c>
      <c r="AI3118" s="214">
        <f t="shared" si="1020"/>
        <v>0</v>
      </c>
      <c r="AK3118" s="229">
        <f t="shared" si="1013"/>
        <v>0</v>
      </c>
      <c r="AL3118" s="226"/>
      <c r="AM3118" s="15"/>
      <c r="AN3118" s="232" t="e">
        <f t="shared" si="1014"/>
        <v>#DIV/0!</v>
      </c>
      <c r="AO3118" s="214">
        <f t="shared" si="1008"/>
        <v>0</v>
      </c>
      <c r="AQ3118" s="210"/>
      <c r="AR3118" s="231"/>
      <c r="AS3118" s="15"/>
      <c r="AT3118" s="232">
        <f t="shared" si="1015"/>
        <v>0</v>
      </c>
      <c r="AU3118" s="235">
        <f t="shared" si="1016"/>
        <v>0</v>
      </c>
      <c r="AY3118" s="210"/>
      <c r="AZ3118" s="231"/>
      <c r="BA3118" s="15"/>
      <c r="BB3118" s="232">
        <f t="shared" si="1005"/>
        <v>0</v>
      </c>
      <c r="BC3118" s="235">
        <f t="shared" si="1017"/>
        <v>0</v>
      </c>
      <c r="BG3118" s="210"/>
      <c r="BH3118" s="231"/>
      <c r="BI3118" s="15"/>
      <c r="BJ3118" s="232">
        <f t="shared" si="1009"/>
        <v>0</v>
      </c>
      <c r="BK3118" s="235">
        <f t="shared" si="1018"/>
        <v>0</v>
      </c>
      <c r="BM3118" s="109">
        <f t="shared" si="1010"/>
        <v>-4.492089444142592</v>
      </c>
      <c r="BN3118" s="213"/>
      <c r="BR3118" s="228"/>
      <c r="BS3118" s="311"/>
      <c r="BT3118" s="3"/>
      <c r="BU3118" s="213"/>
      <c r="BV3118" s="213"/>
      <c r="BW3118" s="291"/>
    </row>
    <row r="3119" spans="1:75" x14ac:dyDescent="0.2">
      <c r="A3119" s="210"/>
      <c r="B3119" s="211"/>
      <c r="C3119" s="848" t="str">
        <f ca="1">IF(ISERR(AVERAGE(INDIRECT("B"&amp;(ROW()-INT($B$1/2))):INDIRECT("B"&amp;(ROW()+INT($B$1/2))))),"",AVERAGE(INDIRECT("B"&amp;(ROW()-INT($B$1/2))):INDIRECT("B"&amp;(ROW()+INT($B$1/2)))))</f>
        <v/>
      </c>
      <c r="D3119" s="848">
        <f t="shared" si="1004"/>
        <v>0</v>
      </c>
      <c r="E3119" s="275"/>
      <c r="F3119" s="15"/>
      <c r="G3119" s="3"/>
      <c r="H3119" s="3"/>
      <c r="I3119" s="3"/>
      <c r="J3119" s="3"/>
      <c r="K3119" s="3"/>
      <c r="L3119" s="554"/>
      <c r="M3119" s="545"/>
      <c r="N3119" s="546"/>
      <c r="O3119" s="5"/>
      <c r="P3119" s="216"/>
      <c r="Q3119" s="217"/>
      <c r="R3119" s="218"/>
      <c r="S3119" s="219">
        <f t="shared" si="1021"/>
        <v>0</v>
      </c>
      <c r="T3119" s="220">
        <f t="shared" si="1022"/>
        <v>0</v>
      </c>
      <c r="U3119" s="214">
        <f t="shared" si="1019"/>
        <v>0</v>
      </c>
      <c r="W3119" s="221"/>
      <c r="X3119" s="222"/>
      <c r="Y3119" s="222"/>
      <c r="Z3119" s="223"/>
      <c r="AA3119" s="222"/>
      <c r="AB3119" s="224"/>
      <c r="AC3119" s="225"/>
      <c r="AD3119" s="2">
        <f t="shared" si="1006"/>
        <v>0</v>
      </c>
      <c r="AE3119" s="2">
        <f t="shared" si="1007"/>
        <v>0</v>
      </c>
      <c r="AF3119" s="226"/>
      <c r="AG3119" s="219">
        <f t="shared" si="1011"/>
        <v>0</v>
      </c>
      <c r="AH3119" s="234">
        <f t="shared" si="1012"/>
        <v>0</v>
      </c>
      <c r="AI3119" s="214">
        <f t="shared" si="1020"/>
        <v>0</v>
      </c>
      <c r="AK3119" s="229">
        <f t="shared" si="1013"/>
        <v>0</v>
      </c>
      <c r="AL3119" s="226"/>
      <c r="AM3119" s="15"/>
      <c r="AN3119" s="232" t="e">
        <f t="shared" si="1014"/>
        <v>#DIV/0!</v>
      </c>
      <c r="AO3119" s="214">
        <f t="shared" si="1008"/>
        <v>0</v>
      </c>
      <c r="AQ3119" s="210"/>
      <c r="AR3119" s="231"/>
      <c r="AS3119" s="15"/>
      <c r="AT3119" s="232">
        <f t="shared" si="1015"/>
        <v>0</v>
      </c>
      <c r="AU3119" s="235">
        <f t="shared" si="1016"/>
        <v>0</v>
      </c>
      <c r="AY3119" s="210"/>
      <c r="AZ3119" s="231"/>
      <c r="BA3119" s="15"/>
      <c r="BB3119" s="232">
        <f t="shared" si="1005"/>
        <v>0</v>
      </c>
      <c r="BC3119" s="235">
        <f t="shared" si="1017"/>
        <v>0</v>
      </c>
      <c r="BG3119" s="210"/>
      <c r="BH3119" s="231"/>
      <c r="BI3119" s="15"/>
      <c r="BJ3119" s="232">
        <f t="shared" si="1009"/>
        <v>0</v>
      </c>
      <c r="BK3119" s="235">
        <f t="shared" si="1018"/>
        <v>0</v>
      </c>
      <c r="BM3119" s="109">
        <f t="shared" si="1010"/>
        <v>-4.4939217816403287</v>
      </c>
      <c r="BN3119" s="213"/>
      <c r="BR3119" s="228"/>
      <c r="BS3119" s="311"/>
      <c r="BT3119" s="3"/>
      <c r="BU3119" s="213"/>
      <c r="BV3119" s="213"/>
      <c r="BW3119" s="291"/>
    </row>
    <row r="3120" spans="1:75" x14ac:dyDescent="0.2">
      <c r="A3120" s="210"/>
      <c r="B3120" s="211"/>
      <c r="C3120" s="848" t="str">
        <f ca="1">IF(ISERR(AVERAGE(INDIRECT("B"&amp;(ROW()-INT($B$1/2))):INDIRECT("B"&amp;(ROW()+INT($B$1/2))))),"",AVERAGE(INDIRECT("B"&amp;(ROW()-INT($B$1/2))):INDIRECT("B"&amp;(ROW()+INT($B$1/2)))))</f>
        <v/>
      </c>
      <c r="D3120" s="848">
        <f t="shared" si="1004"/>
        <v>0</v>
      </c>
      <c r="E3120" s="275"/>
      <c r="F3120" s="15"/>
      <c r="G3120" s="3"/>
      <c r="H3120" s="3"/>
      <c r="I3120" s="3"/>
      <c r="J3120" s="3"/>
      <c r="K3120" s="3"/>
      <c r="L3120" s="554"/>
      <c r="M3120" s="545"/>
      <c r="N3120" s="546"/>
      <c r="O3120" s="5"/>
      <c r="P3120" s="216"/>
      <c r="Q3120" s="217"/>
      <c r="R3120" s="218"/>
      <c r="S3120" s="219">
        <f t="shared" si="1021"/>
        <v>0</v>
      </c>
      <c r="T3120" s="220">
        <f t="shared" si="1022"/>
        <v>0</v>
      </c>
      <c r="U3120" s="214">
        <f t="shared" si="1019"/>
        <v>0</v>
      </c>
      <c r="W3120" s="221"/>
      <c r="X3120" s="222"/>
      <c r="Y3120" s="222"/>
      <c r="Z3120" s="223"/>
      <c r="AA3120" s="222"/>
      <c r="AB3120" s="224"/>
      <c r="AC3120" s="225"/>
      <c r="AD3120" s="2">
        <f t="shared" si="1006"/>
        <v>0</v>
      </c>
      <c r="AE3120" s="2">
        <f t="shared" si="1007"/>
        <v>0</v>
      </c>
      <c r="AF3120" s="226"/>
      <c r="AG3120" s="219">
        <f t="shared" si="1011"/>
        <v>0</v>
      </c>
      <c r="AH3120" s="234">
        <f t="shared" si="1012"/>
        <v>0</v>
      </c>
      <c r="AI3120" s="214">
        <f t="shared" si="1020"/>
        <v>0</v>
      </c>
      <c r="AK3120" s="229">
        <f t="shared" si="1013"/>
        <v>0</v>
      </c>
      <c r="AL3120" s="226"/>
      <c r="AM3120" s="15"/>
      <c r="AN3120" s="232" t="e">
        <f t="shared" si="1014"/>
        <v>#DIV/0!</v>
      </c>
      <c r="AO3120" s="214">
        <f t="shared" si="1008"/>
        <v>0</v>
      </c>
      <c r="AQ3120" s="210"/>
      <c r="AR3120" s="231"/>
      <c r="AS3120" s="15"/>
      <c r="AT3120" s="232">
        <f t="shared" si="1015"/>
        <v>0</v>
      </c>
      <c r="AU3120" s="235">
        <f t="shared" si="1016"/>
        <v>0</v>
      </c>
      <c r="AY3120" s="210"/>
      <c r="AZ3120" s="231"/>
      <c r="BA3120" s="15"/>
      <c r="BB3120" s="232">
        <f t="shared" si="1005"/>
        <v>0</v>
      </c>
      <c r="BC3120" s="235">
        <f t="shared" si="1017"/>
        <v>0</v>
      </c>
      <c r="BG3120" s="210"/>
      <c r="BH3120" s="231"/>
      <c r="BI3120" s="15"/>
      <c r="BJ3120" s="232">
        <f t="shared" si="1009"/>
        <v>0</v>
      </c>
      <c r="BK3120" s="235">
        <f t="shared" si="1018"/>
        <v>0</v>
      </c>
      <c r="BM3120" s="109">
        <f t="shared" si="1010"/>
        <v>-4.4957541191380654</v>
      </c>
      <c r="BN3120" s="213"/>
      <c r="BR3120" s="228"/>
      <c r="BS3120" s="311"/>
      <c r="BT3120" s="3"/>
      <c r="BU3120" s="213"/>
      <c r="BV3120" s="213"/>
      <c r="BW3120" s="291"/>
    </row>
    <row r="3121" spans="1:75" x14ac:dyDescent="0.2">
      <c r="A3121" s="210"/>
      <c r="B3121" s="211"/>
      <c r="C3121" s="848" t="str">
        <f ca="1">IF(ISERR(AVERAGE(INDIRECT("B"&amp;(ROW()-INT($B$1/2))):INDIRECT("B"&amp;(ROW()+INT($B$1/2))))),"",AVERAGE(INDIRECT("B"&amp;(ROW()-INT($B$1/2))):INDIRECT("B"&amp;(ROW()+INT($B$1/2)))))</f>
        <v/>
      </c>
      <c r="D3121" s="848">
        <f t="shared" si="1004"/>
        <v>0</v>
      </c>
      <c r="E3121" s="275"/>
      <c r="F3121" s="15"/>
      <c r="G3121" s="3"/>
      <c r="H3121" s="3"/>
      <c r="I3121" s="3"/>
      <c r="J3121" s="3"/>
      <c r="K3121" s="3"/>
      <c r="L3121" s="554"/>
      <c r="M3121" s="545"/>
      <c r="N3121" s="546"/>
      <c r="O3121" s="5"/>
      <c r="P3121" s="216"/>
      <c r="Q3121" s="217"/>
      <c r="R3121" s="218"/>
      <c r="S3121" s="219">
        <f t="shared" si="1021"/>
        <v>0</v>
      </c>
      <c r="T3121" s="220">
        <f t="shared" si="1022"/>
        <v>0</v>
      </c>
      <c r="U3121" s="214">
        <f t="shared" si="1019"/>
        <v>0</v>
      </c>
      <c r="W3121" s="221"/>
      <c r="X3121" s="222"/>
      <c r="Y3121" s="222"/>
      <c r="Z3121" s="223"/>
      <c r="AA3121" s="222"/>
      <c r="AB3121" s="224"/>
      <c r="AC3121" s="225"/>
      <c r="AD3121" s="2">
        <f t="shared" si="1006"/>
        <v>0</v>
      </c>
      <c r="AE3121" s="2">
        <f t="shared" si="1007"/>
        <v>0</v>
      </c>
      <c r="AF3121" s="226"/>
      <c r="AG3121" s="219">
        <f t="shared" si="1011"/>
        <v>0</v>
      </c>
      <c r="AH3121" s="234">
        <f t="shared" si="1012"/>
        <v>0</v>
      </c>
      <c r="AI3121" s="214">
        <f t="shared" si="1020"/>
        <v>0</v>
      </c>
      <c r="AK3121" s="229">
        <f t="shared" si="1013"/>
        <v>0</v>
      </c>
      <c r="AL3121" s="226"/>
      <c r="AM3121" s="15"/>
      <c r="AN3121" s="232" t="e">
        <f t="shared" si="1014"/>
        <v>#DIV/0!</v>
      </c>
      <c r="AO3121" s="214">
        <f t="shared" si="1008"/>
        <v>0</v>
      </c>
      <c r="AQ3121" s="210"/>
      <c r="AR3121" s="231"/>
      <c r="AS3121" s="15"/>
      <c r="AT3121" s="232">
        <f t="shared" si="1015"/>
        <v>0</v>
      </c>
      <c r="AU3121" s="235">
        <f t="shared" si="1016"/>
        <v>0</v>
      </c>
      <c r="AY3121" s="210"/>
      <c r="AZ3121" s="231"/>
      <c r="BA3121" s="15"/>
      <c r="BB3121" s="232">
        <f t="shared" si="1005"/>
        <v>0</v>
      </c>
      <c r="BC3121" s="235">
        <f t="shared" si="1017"/>
        <v>0</v>
      </c>
      <c r="BG3121" s="210"/>
      <c r="BH3121" s="231"/>
      <c r="BI3121" s="15"/>
      <c r="BJ3121" s="232">
        <f t="shared" si="1009"/>
        <v>0</v>
      </c>
      <c r="BK3121" s="235">
        <f t="shared" si="1018"/>
        <v>0</v>
      </c>
      <c r="BM3121" s="109">
        <f t="shared" si="1010"/>
        <v>-4.4975864566358021</v>
      </c>
      <c r="BN3121" s="213"/>
      <c r="BR3121" s="228"/>
      <c r="BS3121" s="311"/>
      <c r="BT3121" s="3"/>
      <c r="BU3121" s="213"/>
      <c r="BV3121" s="213"/>
      <c r="BW3121" s="291"/>
    </row>
    <row r="3122" spans="1:75" x14ac:dyDescent="0.2">
      <c r="A3122" s="210"/>
      <c r="B3122" s="211"/>
      <c r="C3122" s="848" t="str">
        <f ca="1">IF(ISERR(AVERAGE(INDIRECT("B"&amp;(ROW()-INT($B$1/2))):INDIRECT("B"&amp;(ROW()+INT($B$1/2))))),"",AVERAGE(INDIRECT("B"&amp;(ROW()-INT($B$1/2))):INDIRECT("B"&amp;(ROW()+INT($B$1/2)))))</f>
        <v/>
      </c>
      <c r="D3122" s="848">
        <f t="shared" si="1004"/>
        <v>0</v>
      </c>
      <c r="E3122" s="275"/>
      <c r="F3122" s="15"/>
      <c r="G3122" s="3"/>
      <c r="H3122" s="3"/>
      <c r="I3122" s="3"/>
      <c r="J3122" s="3"/>
      <c r="K3122" s="3"/>
      <c r="L3122" s="554"/>
      <c r="M3122" s="545"/>
      <c r="N3122" s="546"/>
      <c r="O3122" s="5"/>
      <c r="P3122" s="216"/>
      <c r="Q3122" s="217"/>
      <c r="R3122" s="218"/>
      <c r="S3122" s="219">
        <f t="shared" si="1021"/>
        <v>0</v>
      </c>
      <c r="T3122" s="220">
        <f t="shared" si="1022"/>
        <v>0</v>
      </c>
      <c r="U3122" s="214">
        <f t="shared" si="1019"/>
        <v>0</v>
      </c>
      <c r="W3122" s="221"/>
      <c r="X3122" s="222"/>
      <c r="Y3122" s="222"/>
      <c r="Z3122" s="223"/>
      <c r="AA3122" s="222"/>
      <c r="AB3122" s="224"/>
      <c r="AC3122" s="225"/>
      <c r="AD3122" s="2">
        <f t="shared" si="1006"/>
        <v>0</v>
      </c>
      <c r="AE3122" s="2">
        <f t="shared" si="1007"/>
        <v>0</v>
      </c>
      <c r="AF3122" s="226"/>
      <c r="AG3122" s="219">
        <f t="shared" si="1011"/>
        <v>0</v>
      </c>
      <c r="AH3122" s="234">
        <f t="shared" si="1012"/>
        <v>0</v>
      </c>
      <c r="AI3122" s="214">
        <f t="shared" si="1020"/>
        <v>0</v>
      </c>
      <c r="AK3122" s="229">
        <f t="shared" si="1013"/>
        <v>0</v>
      </c>
      <c r="AL3122" s="226"/>
      <c r="AM3122" s="15"/>
      <c r="AN3122" s="232" t="e">
        <f t="shared" si="1014"/>
        <v>#DIV/0!</v>
      </c>
      <c r="AO3122" s="214">
        <f t="shared" si="1008"/>
        <v>0</v>
      </c>
      <c r="AQ3122" s="210"/>
      <c r="AR3122" s="231"/>
      <c r="AS3122" s="15"/>
      <c r="AT3122" s="232">
        <f t="shared" si="1015"/>
        <v>0</v>
      </c>
      <c r="AU3122" s="235">
        <f t="shared" si="1016"/>
        <v>0</v>
      </c>
      <c r="AY3122" s="210"/>
      <c r="AZ3122" s="231"/>
      <c r="BA3122" s="15"/>
      <c r="BB3122" s="232">
        <f t="shared" si="1005"/>
        <v>0</v>
      </c>
      <c r="BC3122" s="235">
        <f t="shared" si="1017"/>
        <v>0</v>
      </c>
      <c r="BG3122" s="210"/>
      <c r="BH3122" s="231"/>
      <c r="BI3122" s="15"/>
      <c r="BJ3122" s="232">
        <f t="shared" si="1009"/>
        <v>0</v>
      </c>
      <c r="BK3122" s="235">
        <f t="shared" si="1018"/>
        <v>0</v>
      </c>
      <c r="BM3122" s="109">
        <f t="shared" si="1010"/>
        <v>-4.4994187941335388</v>
      </c>
      <c r="BN3122" s="213"/>
      <c r="BR3122" s="228"/>
      <c r="BS3122" s="311"/>
      <c r="BT3122" s="3"/>
      <c r="BU3122" s="213"/>
      <c r="BV3122" s="213"/>
      <c r="BW3122" s="291"/>
    </row>
    <row r="3123" spans="1:75" x14ac:dyDescent="0.2">
      <c r="A3123" s="210"/>
      <c r="B3123" s="211"/>
      <c r="C3123" s="848" t="str">
        <f ca="1">IF(ISERR(AVERAGE(INDIRECT("B"&amp;(ROW()-INT($B$1/2))):INDIRECT("B"&amp;(ROW()+INT($B$1/2))))),"",AVERAGE(INDIRECT("B"&amp;(ROW()-INT($B$1/2))):INDIRECT("B"&amp;(ROW()+INT($B$1/2)))))</f>
        <v/>
      </c>
      <c r="D3123" s="848">
        <f t="shared" si="1004"/>
        <v>0</v>
      </c>
      <c r="E3123" s="275"/>
      <c r="F3123" s="15"/>
      <c r="G3123" s="3"/>
      <c r="H3123" s="3"/>
      <c r="I3123" s="3"/>
      <c r="J3123" s="3"/>
      <c r="K3123" s="3"/>
      <c r="L3123" s="554"/>
      <c r="M3123" s="545"/>
      <c r="N3123" s="546"/>
      <c r="O3123" s="5"/>
      <c r="P3123" s="216"/>
      <c r="Q3123" s="217"/>
      <c r="R3123" s="218"/>
      <c r="S3123" s="219">
        <f t="shared" si="1021"/>
        <v>0</v>
      </c>
      <c r="T3123" s="220">
        <f t="shared" si="1022"/>
        <v>0</v>
      </c>
      <c r="U3123" s="214">
        <f t="shared" si="1019"/>
        <v>0</v>
      </c>
      <c r="W3123" s="221"/>
      <c r="X3123" s="222"/>
      <c r="Y3123" s="222"/>
      <c r="Z3123" s="223"/>
      <c r="AA3123" s="222"/>
      <c r="AB3123" s="224"/>
      <c r="AC3123" s="225"/>
      <c r="AD3123" s="2">
        <f t="shared" si="1006"/>
        <v>0</v>
      </c>
      <c r="AE3123" s="2">
        <f t="shared" si="1007"/>
        <v>0</v>
      </c>
      <c r="AF3123" s="226"/>
      <c r="AG3123" s="219">
        <f t="shared" si="1011"/>
        <v>0</v>
      </c>
      <c r="AH3123" s="234">
        <f t="shared" si="1012"/>
        <v>0</v>
      </c>
      <c r="AI3123" s="214">
        <f t="shared" si="1020"/>
        <v>0</v>
      </c>
      <c r="AK3123" s="229">
        <f t="shared" si="1013"/>
        <v>0</v>
      </c>
      <c r="AL3123" s="226"/>
      <c r="AM3123" s="15"/>
      <c r="AN3123" s="232" t="e">
        <f t="shared" si="1014"/>
        <v>#DIV/0!</v>
      </c>
      <c r="AO3123" s="214">
        <f t="shared" si="1008"/>
        <v>0</v>
      </c>
      <c r="AQ3123" s="210"/>
      <c r="AR3123" s="231"/>
      <c r="AS3123" s="15"/>
      <c r="AT3123" s="232">
        <f t="shared" si="1015"/>
        <v>0</v>
      </c>
      <c r="AU3123" s="235">
        <f t="shared" si="1016"/>
        <v>0</v>
      </c>
      <c r="AY3123" s="210"/>
      <c r="AZ3123" s="231"/>
      <c r="BA3123" s="15"/>
      <c r="BB3123" s="232">
        <f t="shared" si="1005"/>
        <v>0</v>
      </c>
      <c r="BC3123" s="235">
        <f t="shared" si="1017"/>
        <v>0</v>
      </c>
      <c r="BG3123" s="210"/>
      <c r="BH3123" s="231"/>
      <c r="BI3123" s="15"/>
      <c r="BJ3123" s="232">
        <f t="shared" si="1009"/>
        <v>0</v>
      </c>
      <c r="BK3123" s="235">
        <f t="shared" si="1018"/>
        <v>0</v>
      </c>
      <c r="BM3123" s="109">
        <f t="shared" si="1010"/>
        <v>-4.5012511316312755</v>
      </c>
      <c r="BN3123" s="213"/>
      <c r="BR3123" s="228"/>
      <c r="BS3123" s="311"/>
      <c r="BT3123" s="3"/>
      <c r="BU3123" s="213"/>
      <c r="BV3123" s="213"/>
      <c r="BW3123" s="291"/>
    </row>
    <row r="3124" spans="1:75" x14ac:dyDescent="0.2">
      <c r="A3124" s="210"/>
      <c r="B3124" s="211"/>
      <c r="C3124" s="848" t="str">
        <f ca="1">IF(ISERR(AVERAGE(INDIRECT("B"&amp;(ROW()-INT($B$1/2))):INDIRECT("B"&amp;(ROW()+INT($B$1/2))))),"",AVERAGE(INDIRECT("B"&amp;(ROW()-INT($B$1/2))):INDIRECT("B"&amp;(ROW()+INT($B$1/2)))))</f>
        <v/>
      </c>
      <c r="D3124" s="848">
        <f t="shared" si="1004"/>
        <v>0</v>
      </c>
      <c r="E3124" s="275"/>
      <c r="F3124" s="15"/>
      <c r="G3124" s="3"/>
      <c r="H3124" s="3"/>
      <c r="I3124" s="3"/>
      <c r="J3124" s="3"/>
      <c r="K3124" s="3"/>
      <c r="L3124" s="554"/>
      <c r="M3124" s="545"/>
      <c r="N3124" s="546"/>
      <c r="O3124" s="5"/>
      <c r="P3124" s="216"/>
      <c r="Q3124" s="217"/>
      <c r="R3124" s="218"/>
      <c r="S3124" s="219">
        <f t="shared" si="1021"/>
        <v>0</v>
      </c>
      <c r="T3124" s="220">
        <f t="shared" si="1022"/>
        <v>0</v>
      </c>
      <c r="U3124" s="214">
        <f t="shared" si="1019"/>
        <v>0</v>
      </c>
      <c r="W3124" s="221"/>
      <c r="X3124" s="222"/>
      <c r="Y3124" s="222"/>
      <c r="Z3124" s="223"/>
      <c r="AA3124" s="222"/>
      <c r="AB3124" s="224"/>
      <c r="AC3124" s="225"/>
      <c r="AD3124" s="2">
        <f t="shared" si="1006"/>
        <v>0</v>
      </c>
      <c r="AE3124" s="2">
        <f t="shared" si="1007"/>
        <v>0</v>
      </c>
      <c r="AF3124" s="226"/>
      <c r="AG3124" s="219">
        <f t="shared" si="1011"/>
        <v>0</v>
      </c>
      <c r="AH3124" s="234">
        <f t="shared" si="1012"/>
        <v>0</v>
      </c>
      <c r="AI3124" s="214">
        <f t="shared" si="1020"/>
        <v>0</v>
      </c>
      <c r="AK3124" s="229">
        <f t="shared" si="1013"/>
        <v>0</v>
      </c>
      <c r="AL3124" s="226"/>
      <c r="AM3124" s="15"/>
      <c r="AN3124" s="232" t="e">
        <f t="shared" si="1014"/>
        <v>#DIV/0!</v>
      </c>
      <c r="AO3124" s="214">
        <f t="shared" si="1008"/>
        <v>0</v>
      </c>
      <c r="AQ3124" s="210"/>
      <c r="AR3124" s="231"/>
      <c r="AS3124" s="15"/>
      <c r="AT3124" s="232">
        <f t="shared" si="1015"/>
        <v>0</v>
      </c>
      <c r="AU3124" s="235">
        <f t="shared" si="1016"/>
        <v>0</v>
      </c>
      <c r="AY3124" s="210"/>
      <c r="AZ3124" s="231"/>
      <c r="BA3124" s="15"/>
      <c r="BB3124" s="232">
        <f t="shared" si="1005"/>
        <v>0</v>
      </c>
      <c r="BC3124" s="235">
        <f t="shared" si="1017"/>
        <v>0</v>
      </c>
      <c r="BG3124" s="210"/>
      <c r="BH3124" s="231"/>
      <c r="BI3124" s="15"/>
      <c r="BJ3124" s="232">
        <f t="shared" si="1009"/>
        <v>0</v>
      </c>
      <c r="BK3124" s="235">
        <f t="shared" si="1018"/>
        <v>0</v>
      </c>
      <c r="BM3124" s="109">
        <f t="shared" si="1010"/>
        <v>-4.5030834691290123</v>
      </c>
      <c r="BN3124" s="213"/>
      <c r="BR3124" s="228"/>
      <c r="BS3124" s="311"/>
      <c r="BT3124" s="3"/>
      <c r="BU3124" s="213"/>
      <c r="BV3124" s="213"/>
      <c r="BW3124" s="291"/>
    </row>
    <row r="3125" spans="1:75" x14ac:dyDescent="0.2">
      <c r="A3125" s="210"/>
      <c r="B3125" s="211"/>
      <c r="C3125" s="848" t="str">
        <f ca="1">IF(ISERR(AVERAGE(INDIRECT("B"&amp;(ROW()-INT($B$1/2))):INDIRECT("B"&amp;(ROW()+INT($B$1/2))))),"",AVERAGE(INDIRECT("B"&amp;(ROW()-INT($B$1/2))):INDIRECT("B"&amp;(ROW()+INT($B$1/2)))))</f>
        <v/>
      </c>
      <c r="D3125" s="848">
        <f t="shared" si="1004"/>
        <v>0</v>
      </c>
      <c r="E3125" s="275"/>
      <c r="F3125" s="15"/>
      <c r="G3125" s="3"/>
      <c r="H3125" s="3"/>
      <c r="I3125" s="3"/>
      <c r="J3125" s="3"/>
      <c r="K3125" s="3"/>
      <c r="L3125" s="554"/>
      <c r="M3125" s="545"/>
      <c r="N3125" s="546"/>
      <c r="O3125" s="5"/>
      <c r="P3125" s="216"/>
      <c r="Q3125" s="217"/>
      <c r="R3125" s="218"/>
      <c r="S3125" s="219">
        <f t="shared" si="1021"/>
        <v>0</v>
      </c>
      <c r="T3125" s="220">
        <f t="shared" si="1022"/>
        <v>0</v>
      </c>
      <c r="U3125" s="214">
        <f t="shared" si="1019"/>
        <v>0</v>
      </c>
      <c r="W3125" s="221"/>
      <c r="X3125" s="222"/>
      <c r="Y3125" s="222"/>
      <c r="Z3125" s="223"/>
      <c r="AA3125" s="222"/>
      <c r="AB3125" s="224"/>
      <c r="AC3125" s="225"/>
      <c r="AD3125" s="2">
        <f t="shared" si="1006"/>
        <v>0</v>
      </c>
      <c r="AE3125" s="2">
        <f t="shared" si="1007"/>
        <v>0</v>
      </c>
      <c r="AF3125" s="226"/>
      <c r="AG3125" s="219">
        <f t="shared" si="1011"/>
        <v>0</v>
      </c>
      <c r="AH3125" s="234">
        <f t="shared" si="1012"/>
        <v>0</v>
      </c>
      <c r="AI3125" s="214">
        <f t="shared" si="1020"/>
        <v>0</v>
      </c>
      <c r="AK3125" s="229">
        <f t="shared" si="1013"/>
        <v>0</v>
      </c>
      <c r="AL3125" s="226"/>
      <c r="AM3125" s="15"/>
      <c r="AN3125" s="232" t="e">
        <f t="shared" si="1014"/>
        <v>#DIV/0!</v>
      </c>
      <c r="AO3125" s="214">
        <f t="shared" si="1008"/>
        <v>0</v>
      </c>
      <c r="AQ3125" s="210"/>
      <c r="AR3125" s="231"/>
      <c r="AS3125" s="15"/>
      <c r="AT3125" s="232">
        <f t="shared" si="1015"/>
        <v>0</v>
      </c>
      <c r="AU3125" s="235">
        <f t="shared" si="1016"/>
        <v>0</v>
      </c>
      <c r="AY3125" s="210"/>
      <c r="AZ3125" s="231"/>
      <c r="BA3125" s="15"/>
      <c r="BB3125" s="232">
        <f t="shared" si="1005"/>
        <v>0</v>
      </c>
      <c r="BC3125" s="235">
        <f t="shared" si="1017"/>
        <v>0</v>
      </c>
      <c r="BG3125" s="210"/>
      <c r="BH3125" s="231"/>
      <c r="BI3125" s="15"/>
      <c r="BJ3125" s="232">
        <f t="shared" si="1009"/>
        <v>0</v>
      </c>
      <c r="BK3125" s="235">
        <f t="shared" si="1018"/>
        <v>0</v>
      </c>
      <c r="BM3125" s="109">
        <f t="shared" si="1010"/>
        <v>-4.504915806626749</v>
      </c>
      <c r="BN3125" s="213"/>
      <c r="BR3125" s="228"/>
      <c r="BS3125" s="311"/>
      <c r="BT3125" s="3"/>
      <c r="BU3125" s="213"/>
      <c r="BV3125" s="213"/>
      <c r="BW3125" s="291"/>
    </row>
    <row r="3126" spans="1:75" x14ac:dyDescent="0.2">
      <c r="A3126" s="210"/>
      <c r="B3126" s="211"/>
      <c r="C3126" s="848" t="str">
        <f ca="1">IF(ISERR(AVERAGE(INDIRECT("B"&amp;(ROW()-INT($B$1/2))):INDIRECT("B"&amp;(ROW()+INT($B$1/2))))),"",AVERAGE(INDIRECT("B"&amp;(ROW()-INT($B$1/2))):INDIRECT("B"&amp;(ROW()+INT($B$1/2)))))</f>
        <v/>
      </c>
      <c r="D3126" s="848">
        <f t="shared" si="1004"/>
        <v>0</v>
      </c>
      <c r="E3126" s="275"/>
      <c r="F3126" s="15"/>
      <c r="G3126" s="3"/>
      <c r="H3126" s="3"/>
      <c r="I3126" s="3"/>
      <c r="J3126" s="3"/>
      <c r="K3126" s="3"/>
      <c r="L3126" s="554"/>
      <c r="M3126" s="545"/>
      <c r="N3126" s="546"/>
      <c r="O3126" s="5"/>
      <c r="P3126" s="216"/>
      <c r="Q3126" s="217"/>
      <c r="R3126" s="218"/>
      <c r="S3126" s="219">
        <f t="shared" si="1021"/>
        <v>0</v>
      </c>
      <c r="T3126" s="220">
        <f t="shared" si="1022"/>
        <v>0</v>
      </c>
      <c r="U3126" s="214">
        <f t="shared" si="1019"/>
        <v>0</v>
      </c>
      <c r="W3126" s="221"/>
      <c r="X3126" s="222"/>
      <c r="Y3126" s="222"/>
      <c r="Z3126" s="223"/>
      <c r="AA3126" s="222"/>
      <c r="AB3126" s="224"/>
      <c r="AC3126" s="225"/>
      <c r="AD3126" s="2">
        <f t="shared" si="1006"/>
        <v>0</v>
      </c>
      <c r="AE3126" s="2">
        <f t="shared" si="1007"/>
        <v>0</v>
      </c>
      <c r="AF3126" s="226"/>
      <c r="AG3126" s="219">
        <f t="shared" si="1011"/>
        <v>0</v>
      </c>
      <c r="AH3126" s="234">
        <f t="shared" si="1012"/>
        <v>0</v>
      </c>
      <c r="AI3126" s="214">
        <f t="shared" si="1020"/>
        <v>0</v>
      </c>
      <c r="AK3126" s="229">
        <f t="shared" si="1013"/>
        <v>0</v>
      </c>
      <c r="AL3126" s="226"/>
      <c r="AM3126" s="15"/>
      <c r="AN3126" s="232" t="e">
        <f t="shared" si="1014"/>
        <v>#DIV/0!</v>
      </c>
      <c r="AO3126" s="214">
        <f t="shared" si="1008"/>
        <v>0</v>
      </c>
      <c r="AQ3126" s="210"/>
      <c r="AR3126" s="231"/>
      <c r="AS3126" s="15"/>
      <c r="AT3126" s="232">
        <f t="shared" si="1015"/>
        <v>0</v>
      </c>
      <c r="AU3126" s="235">
        <f t="shared" si="1016"/>
        <v>0</v>
      </c>
      <c r="AY3126" s="210"/>
      <c r="AZ3126" s="231"/>
      <c r="BA3126" s="15"/>
      <c r="BB3126" s="232">
        <f t="shared" si="1005"/>
        <v>0</v>
      </c>
      <c r="BC3126" s="235">
        <f t="shared" si="1017"/>
        <v>0</v>
      </c>
      <c r="BG3126" s="210"/>
      <c r="BH3126" s="231"/>
      <c r="BI3126" s="15"/>
      <c r="BJ3126" s="232">
        <f t="shared" si="1009"/>
        <v>0</v>
      </c>
      <c r="BK3126" s="235">
        <f t="shared" si="1018"/>
        <v>0</v>
      </c>
      <c r="BM3126" s="109">
        <f t="shared" si="1010"/>
        <v>-4.5067481441244857</v>
      </c>
      <c r="BN3126" s="213"/>
      <c r="BR3126" s="228"/>
      <c r="BS3126" s="311"/>
      <c r="BT3126" s="3"/>
      <c r="BU3126" s="213"/>
      <c r="BV3126" s="213"/>
      <c r="BW3126" s="291"/>
    </row>
    <row r="3127" spans="1:75" x14ac:dyDescent="0.2">
      <c r="A3127" s="210"/>
      <c r="B3127" s="211"/>
      <c r="C3127" s="848" t="str">
        <f ca="1">IF(ISERR(AVERAGE(INDIRECT("B"&amp;(ROW()-INT($B$1/2))):INDIRECT("B"&amp;(ROW()+INT($B$1/2))))),"",AVERAGE(INDIRECT("B"&amp;(ROW()-INT($B$1/2))):INDIRECT("B"&amp;(ROW()+INT($B$1/2)))))</f>
        <v/>
      </c>
      <c r="D3127" s="848">
        <f t="shared" si="1004"/>
        <v>0</v>
      </c>
      <c r="E3127" s="275"/>
      <c r="F3127" s="15"/>
      <c r="G3127" s="3"/>
      <c r="H3127" s="3"/>
      <c r="I3127" s="3"/>
      <c r="J3127" s="3"/>
      <c r="K3127" s="3"/>
      <c r="L3127" s="554"/>
      <c r="M3127" s="545"/>
      <c r="N3127" s="546"/>
      <c r="O3127" s="5"/>
      <c r="P3127" s="216"/>
      <c r="Q3127" s="217"/>
      <c r="R3127" s="218"/>
      <c r="S3127" s="219">
        <f t="shared" si="1021"/>
        <v>0</v>
      </c>
      <c r="T3127" s="220">
        <f t="shared" si="1022"/>
        <v>0</v>
      </c>
      <c r="U3127" s="214">
        <f t="shared" si="1019"/>
        <v>0</v>
      </c>
      <c r="W3127" s="221"/>
      <c r="X3127" s="222"/>
      <c r="Y3127" s="222"/>
      <c r="Z3127" s="223"/>
      <c r="AA3127" s="222"/>
      <c r="AB3127" s="224"/>
      <c r="AC3127" s="225"/>
      <c r="AD3127" s="2">
        <f t="shared" si="1006"/>
        <v>0</v>
      </c>
      <c r="AE3127" s="2">
        <f t="shared" si="1007"/>
        <v>0</v>
      </c>
      <c r="AF3127" s="226"/>
      <c r="AG3127" s="219">
        <f t="shared" si="1011"/>
        <v>0</v>
      </c>
      <c r="AH3127" s="234">
        <f t="shared" si="1012"/>
        <v>0</v>
      </c>
      <c r="AI3127" s="214">
        <f t="shared" si="1020"/>
        <v>0</v>
      </c>
      <c r="AK3127" s="229">
        <f t="shared" si="1013"/>
        <v>0</v>
      </c>
      <c r="AL3127" s="226"/>
      <c r="AM3127" s="15"/>
      <c r="AN3127" s="232" t="e">
        <f t="shared" si="1014"/>
        <v>#DIV/0!</v>
      </c>
      <c r="AO3127" s="214">
        <f t="shared" si="1008"/>
        <v>0</v>
      </c>
      <c r="AQ3127" s="210"/>
      <c r="AR3127" s="231"/>
      <c r="AS3127" s="15"/>
      <c r="AT3127" s="232">
        <f t="shared" si="1015"/>
        <v>0</v>
      </c>
      <c r="AU3127" s="235">
        <f t="shared" si="1016"/>
        <v>0</v>
      </c>
      <c r="AY3127" s="210"/>
      <c r="AZ3127" s="231"/>
      <c r="BA3127" s="15"/>
      <c r="BB3127" s="232">
        <f t="shared" si="1005"/>
        <v>0</v>
      </c>
      <c r="BC3127" s="235">
        <f t="shared" si="1017"/>
        <v>0</v>
      </c>
      <c r="BG3127" s="210"/>
      <c r="BH3127" s="231"/>
      <c r="BI3127" s="15"/>
      <c r="BJ3127" s="232">
        <f t="shared" si="1009"/>
        <v>0</v>
      </c>
      <c r="BK3127" s="235">
        <f t="shared" si="1018"/>
        <v>0</v>
      </c>
      <c r="BM3127" s="109">
        <f t="shared" si="1010"/>
        <v>-4.5085804816222224</v>
      </c>
      <c r="BN3127" s="213"/>
      <c r="BR3127" s="228"/>
      <c r="BS3127" s="311"/>
      <c r="BT3127" s="3"/>
      <c r="BU3127" s="213"/>
      <c r="BV3127" s="213"/>
      <c r="BW3127" s="291"/>
    </row>
    <row r="3128" spans="1:75" x14ac:dyDescent="0.2">
      <c r="A3128" s="210"/>
      <c r="B3128" s="211"/>
      <c r="C3128" s="848" t="str">
        <f ca="1">IF(ISERR(AVERAGE(INDIRECT("B"&amp;(ROW()-INT($B$1/2))):INDIRECT("B"&amp;(ROW()+INT($B$1/2))))),"",AVERAGE(INDIRECT("B"&amp;(ROW()-INT($B$1/2))):INDIRECT("B"&amp;(ROW()+INT($B$1/2)))))</f>
        <v/>
      </c>
      <c r="D3128" s="848">
        <f t="shared" si="1004"/>
        <v>0</v>
      </c>
      <c r="E3128" s="275"/>
      <c r="F3128" s="15"/>
      <c r="G3128" s="3"/>
      <c r="H3128" s="3"/>
      <c r="I3128" s="3"/>
      <c r="J3128" s="3"/>
      <c r="K3128" s="3"/>
      <c r="L3128" s="554"/>
      <c r="M3128" s="545"/>
      <c r="N3128" s="546"/>
      <c r="O3128" s="5"/>
      <c r="P3128" s="216"/>
      <c r="Q3128" s="217"/>
      <c r="R3128" s="218"/>
      <c r="S3128" s="219">
        <f t="shared" si="1021"/>
        <v>0</v>
      </c>
      <c r="T3128" s="220">
        <f t="shared" si="1022"/>
        <v>0</v>
      </c>
      <c r="U3128" s="214">
        <f t="shared" si="1019"/>
        <v>0</v>
      </c>
      <c r="W3128" s="221"/>
      <c r="X3128" s="222"/>
      <c r="Y3128" s="222"/>
      <c r="Z3128" s="223"/>
      <c r="AA3128" s="222"/>
      <c r="AB3128" s="224"/>
      <c r="AC3128" s="225"/>
      <c r="AD3128" s="2">
        <f t="shared" si="1006"/>
        <v>0</v>
      </c>
      <c r="AE3128" s="2">
        <f t="shared" si="1007"/>
        <v>0</v>
      </c>
      <c r="AF3128" s="226"/>
      <c r="AG3128" s="219">
        <f t="shared" si="1011"/>
        <v>0</v>
      </c>
      <c r="AH3128" s="234">
        <f t="shared" si="1012"/>
        <v>0</v>
      </c>
      <c r="AI3128" s="214">
        <f t="shared" si="1020"/>
        <v>0</v>
      </c>
      <c r="AK3128" s="229">
        <f t="shared" si="1013"/>
        <v>0</v>
      </c>
      <c r="AL3128" s="226"/>
      <c r="AM3128" s="15"/>
      <c r="AN3128" s="232" t="e">
        <f t="shared" si="1014"/>
        <v>#DIV/0!</v>
      </c>
      <c r="AO3128" s="214">
        <f t="shared" si="1008"/>
        <v>0</v>
      </c>
      <c r="AQ3128" s="210"/>
      <c r="AR3128" s="231"/>
      <c r="AS3128" s="15"/>
      <c r="AT3128" s="232">
        <f t="shared" si="1015"/>
        <v>0</v>
      </c>
      <c r="AU3128" s="235">
        <f t="shared" si="1016"/>
        <v>0</v>
      </c>
      <c r="AY3128" s="210"/>
      <c r="AZ3128" s="231"/>
      <c r="BA3128" s="15"/>
      <c r="BB3128" s="232">
        <f t="shared" si="1005"/>
        <v>0</v>
      </c>
      <c r="BC3128" s="235">
        <f t="shared" si="1017"/>
        <v>0</v>
      </c>
      <c r="BG3128" s="210"/>
      <c r="BH3128" s="231"/>
      <c r="BI3128" s="15"/>
      <c r="BJ3128" s="232">
        <f t="shared" si="1009"/>
        <v>0</v>
      </c>
      <c r="BK3128" s="235">
        <f t="shared" si="1018"/>
        <v>0</v>
      </c>
      <c r="BM3128" s="109">
        <f t="shared" si="1010"/>
        <v>-4.5104128191199591</v>
      </c>
      <c r="BN3128" s="213"/>
      <c r="BR3128" s="228"/>
      <c r="BS3128" s="311"/>
      <c r="BT3128" s="3"/>
      <c r="BU3128" s="213"/>
      <c r="BV3128" s="213"/>
      <c r="BW3128" s="291"/>
    </row>
    <row r="3129" spans="1:75" x14ac:dyDescent="0.2">
      <c r="A3129" s="210"/>
      <c r="B3129" s="211"/>
      <c r="C3129" s="848" t="str">
        <f ca="1">IF(ISERR(AVERAGE(INDIRECT("B"&amp;(ROW()-INT($B$1/2))):INDIRECT("B"&amp;(ROW()+INT($B$1/2))))),"",AVERAGE(INDIRECT("B"&amp;(ROW()-INT($B$1/2))):INDIRECT("B"&amp;(ROW()+INT($B$1/2)))))</f>
        <v/>
      </c>
      <c r="D3129" s="848">
        <f t="shared" si="1004"/>
        <v>0</v>
      </c>
      <c r="E3129" s="275"/>
      <c r="F3129" s="15"/>
      <c r="G3129" s="3"/>
      <c r="H3129" s="3"/>
      <c r="I3129" s="3"/>
      <c r="J3129" s="3"/>
      <c r="K3129" s="3"/>
      <c r="L3129" s="554"/>
      <c r="M3129" s="545"/>
      <c r="N3129" s="546"/>
      <c r="O3129" s="5"/>
      <c r="P3129" s="216"/>
      <c r="Q3129" s="217"/>
      <c r="R3129" s="218"/>
      <c r="S3129" s="219">
        <f t="shared" si="1021"/>
        <v>0</v>
      </c>
      <c r="T3129" s="220">
        <f t="shared" si="1022"/>
        <v>0</v>
      </c>
      <c r="U3129" s="214">
        <f t="shared" si="1019"/>
        <v>0</v>
      </c>
      <c r="W3129" s="221"/>
      <c r="X3129" s="222"/>
      <c r="Y3129" s="222"/>
      <c r="Z3129" s="223"/>
      <c r="AA3129" s="222"/>
      <c r="AB3129" s="224"/>
      <c r="AC3129" s="225"/>
      <c r="AD3129" s="2">
        <f t="shared" si="1006"/>
        <v>0</v>
      </c>
      <c r="AE3129" s="2">
        <f t="shared" si="1007"/>
        <v>0</v>
      </c>
      <c r="AF3129" s="226"/>
      <c r="AG3129" s="219">
        <f t="shared" si="1011"/>
        <v>0</v>
      </c>
      <c r="AH3129" s="234">
        <f t="shared" si="1012"/>
        <v>0</v>
      </c>
      <c r="AI3129" s="214">
        <f t="shared" si="1020"/>
        <v>0</v>
      </c>
      <c r="AK3129" s="229">
        <f t="shared" si="1013"/>
        <v>0</v>
      </c>
      <c r="AL3129" s="226"/>
      <c r="AM3129" s="15"/>
      <c r="AN3129" s="232" t="e">
        <f t="shared" si="1014"/>
        <v>#DIV/0!</v>
      </c>
      <c r="AO3129" s="214">
        <f t="shared" si="1008"/>
        <v>0</v>
      </c>
      <c r="AQ3129" s="210"/>
      <c r="AR3129" s="231"/>
      <c r="AS3129" s="15"/>
      <c r="AT3129" s="232">
        <f t="shared" si="1015"/>
        <v>0</v>
      </c>
      <c r="AU3129" s="235">
        <f t="shared" si="1016"/>
        <v>0</v>
      </c>
      <c r="AY3129" s="210"/>
      <c r="AZ3129" s="231"/>
      <c r="BA3129" s="15"/>
      <c r="BB3129" s="232">
        <f t="shared" si="1005"/>
        <v>0</v>
      </c>
      <c r="BC3129" s="235">
        <f t="shared" si="1017"/>
        <v>0</v>
      </c>
      <c r="BG3129" s="210"/>
      <c r="BH3129" s="231"/>
      <c r="BI3129" s="15"/>
      <c r="BJ3129" s="232">
        <f t="shared" si="1009"/>
        <v>0</v>
      </c>
      <c r="BK3129" s="235">
        <f t="shared" si="1018"/>
        <v>0</v>
      </c>
      <c r="BM3129" s="109">
        <f t="shared" si="1010"/>
        <v>-4.5122451566176958</v>
      </c>
      <c r="BN3129" s="213"/>
      <c r="BR3129" s="228"/>
      <c r="BS3129" s="311"/>
      <c r="BT3129" s="3"/>
      <c r="BU3129" s="213"/>
      <c r="BV3129" s="213"/>
      <c r="BW3129" s="291"/>
    </row>
    <row r="3130" spans="1:75" x14ac:dyDescent="0.2">
      <c r="A3130" s="210"/>
      <c r="B3130" s="211"/>
      <c r="C3130" s="848" t="str">
        <f ca="1">IF(ISERR(AVERAGE(INDIRECT("B"&amp;(ROW()-INT($B$1/2))):INDIRECT("B"&amp;(ROW()+INT($B$1/2))))),"",AVERAGE(INDIRECT("B"&amp;(ROW()-INT($B$1/2))):INDIRECT("B"&amp;(ROW()+INT($B$1/2)))))</f>
        <v/>
      </c>
      <c r="D3130" s="848">
        <f t="shared" si="1004"/>
        <v>0</v>
      </c>
      <c r="E3130" s="275"/>
      <c r="F3130" s="15"/>
      <c r="G3130" s="3"/>
      <c r="H3130" s="3"/>
      <c r="I3130" s="3"/>
      <c r="J3130" s="3"/>
      <c r="K3130" s="3"/>
      <c r="L3130" s="554"/>
      <c r="M3130" s="545"/>
      <c r="N3130" s="546"/>
      <c r="O3130" s="5"/>
      <c r="P3130" s="216"/>
      <c r="Q3130" s="217"/>
      <c r="R3130" s="218"/>
      <c r="S3130" s="219">
        <f t="shared" si="1021"/>
        <v>0</v>
      </c>
      <c r="T3130" s="220">
        <f t="shared" si="1022"/>
        <v>0</v>
      </c>
      <c r="U3130" s="214">
        <f t="shared" si="1019"/>
        <v>0</v>
      </c>
      <c r="W3130" s="221"/>
      <c r="X3130" s="222"/>
      <c r="Y3130" s="222"/>
      <c r="Z3130" s="223"/>
      <c r="AA3130" s="222"/>
      <c r="AB3130" s="224"/>
      <c r="AC3130" s="225"/>
      <c r="AD3130" s="2">
        <f t="shared" si="1006"/>
        <v>0</v>
      </c>
      <c r="AE3130" s="2">
        <f t="shared" si="1007"/>
        <v>0</v>
      </c>
      <c r="AF3130" s="226"/>
      <c r="AG3130" s="219">
        <f t="shared" si="1011"/>
        <v>0</v>
      </c>
      <c r="AH3130" s="234">
        <f t="shared" si="1012"/>
        <v>0</v>
      </c>
      <c r="AI3130" s="214">
        <f t="shared" si="1020"/>
        <v>0</v>
      </c>
      <c r="AK3130" s="229">
        <f t="shared" si="1013"/>
        <v>0</v>
      </c>
      <c r="AL3130" s="226"/>
      <c r="AM3130" s="15"/>
      <c r="AN3130" s="232" t="e">
        <f t="shared" si="1014"/>
        <v>#DIV/0!</v>
      </c>
      <c r="AO3130" s="214">
        <f t="shared" si="1008"/>
        <v>0</v>
      </c>
      <c r="AQ3130" s="210"/>
      <c r="AR3130" s="231"/>
      <c r="AS3130" s="15"/>
      <c r="AT3130" s="232">
        <f t="shared" si="1015"/>
        <v>0</v>
      </c>
      <c r="AU3130" s="235">
        <f t="shared" si="1016"/>
        <v>0</v>
      </c>
      <c r="AY3130" s="210"/>
      <c r="AZ3130" s="231"/>
      <c r="BA3130" s="15"/>
      <c r="BB3130" s="232">
        <f t="shared" si="1005"/>
        <v>0</v>
      </c>
      <c r="BC3130" s="235">
        <f t="shared" si="1017"/>
        <v>0</v>
      </c>
      <c r="BG3130" s="210"/>
      <c r="BH3130" s="231"/>
      <c r="BI3130" s="15"/>
      <c r="BJ3130" s="232">
        <f t="shared" si="1009"/>
        <v>0</v>
      </c>
      <c r="BK3130" s="235">
        <f t="shared" si="1018"/>
        <v>0</v>
      </c>
      <c r="BM3130" s="109">
        <f t="shared" si="1010"/>
        <v>-4.5140774941154325</v>
      </c>
      <c r="BN3130" s="213"/>
      <c r="BR3130" s="228"/>
      <c r="BS3130" s="311"/>
      <c r="BT3130" s="3"/>
      <c r="BU3130" s="213"/>
      <c r="BV3130" s="213"/>
      <c r="BW3130" s="291"/>
    </row>
    <row r="3131" spans="1:75" x14ac:dyDescent="0.2">
      <c r="A3131" s="210"/>
      <c r="B3131" s="211"/>
      <c r="C3131" s="848" t="str">
        <f ca="1">IF(ISERR(AVERAGE(INDIRECT("B"&amp;(ROW()-INT($B$1/2))):INDIRECT("B"&amp;(ROW()+INT($B$1/2))))),"",AVERAGE(INDIRECT("B"&amp;(ROW()-INT($B$1/2))):INDIRECT("B"&amp;(ROW()+INT($B$1/2)))))</f>
        <v/>
      </c>
      <c r="D3131" s="848">
        <f t="shared" si="1004"/>
        <v>0</v>
      </c>
      <c r="E3131" s="275"/>
      <c r="F3131" s="15"/>
      <c r="G3131" s="3"/>
      <c r="H3131" s="3"/>
      <c r="I3131" s="3"/>
      <c r="J3131" s="3"/>
      <c r="K3131" s="3"/>
      <c r="L3131" s="554"/>
      <c r="M3131" s="545"/>
      <c r="N3131" s="546"/>
      <c r="O3131" s="5"/>
      <c r="P3131" s="216"/>
      <c r="Q3131" s="217"/>
      <c r="R3131" s="218"/>
      <c r="S3131" s="219">
        <f t="shared" si="1021"/>
        <v>0</v>
      </c>
      <c r="T3131" s="220">
        <f t="shared" si="1022"/>
        <v>0</v>
      </c>
      <c r="U3131" s="214">
        <f t="shared" si="1019"/>
        <v>0</v>
      </c>
      <c r="W3131" s="221"/>
      <c r="X3131" s="222"/>
      <c r="Y3131" s="222"/>
      <c r="Z3131" s="223"/>
      <c r="AA3131" s="222"/>
      <c r="AB3131" s="224"/>
      <c r="AC3131" s="225"/>
      <c r="AD3131" s="2">
        <f t="shared" si="1006"/>
        <v>0</v>
      </c>
      <c r="AE3131" s="2">
        <f t="shared" si="1007"/>
        <v>0</v>
      </c>
      <c r="AF3131" s="226"/>
      <c r="AG3131" s="219">
        <f t="shared" si="1011"/>
        <v>0</v>
      </c>
      <c r="AH3131" s="234">
        <f t="shared" si="1012"/>
        <v>0</v>
      </c>
      <c r="AI3131" s="214">
        <f t="shared" si="1020"/>
        <v>0</v>
      </c>
      <c r="AK3131" s="229">
        <f t="shared" si="1013"/>
        <v>0</v>
      </c>
      <c r="AL3131" s="226"/>
      <c r="AM3131" s="15"/>
      <c r="AN3131" s="232" t="e">
        <f t="shared" si="1014"/>
        <v>#DIV/0!</v>
      </c>
      <c r="AO3131" s="214">
        <f t="shared" si="1008"/>
        <v>0</v>
      </c>
      <c r="AQ3131" s="210"/>
      <c r="AR3131" s="231"/>
      <c r="AS3131" s="15"/>
      <c r="AT3131" s="232">
        <f t="shared" si="1015"/>
        <v>0</v>
      </c>
      <c r="AU3131" s="235">
        <f t="shared" si="1016"/>
        <v>0</v>
      </c>
      <c r="AY3131" s="210"/>
      <c r="AZ3131" s="231"/>
      <c r="BA3131" s="15"/>
      <c r="BB3131" s="232">
        <f t="shared" si="1005"/>
        <v>0</v>
      </c>
      <c r="BC3131" s="235">
        <f t="shared" si="1017"/>
        <v>0</v>
      </c>
      <c r="BG3131" s="210"/>
      <c r="BH3131" s="231"/>
      <c r="BI3131" s="15"/>
      <c r="BJ3131" s="232">
        <f t="shared" si="1009"/>
        <v>0</v>
      </c>
      <c r="BK3131" s="235">
        <f t="shared" si="1018"/>
        <v>0</v>
      </c>
      <c r="BM3131" s="109">
        <f t="shared" si="1010"/>
        <v>-4.5159098316131692</v>
      </c>
      <c r="BN3131" s="213"/>
      <c r="BR3131" s="228"/>
      <c r="BS3131" s="311"/>
      <c r="BT3131" s="3"/>
      <c r="BU3131" s="213"/>
      <c r="BV3131" s="213"/>
      <c r="BW3131" s="291"/>
    </row>
    <row r="3132" spans="1:75" x14ac:dyDescent="0.2">
      <c r="A3132" s="210"/>
      <c r="B3132" s="211"/>
      <c r="C3132" s="848" t="str">
        <f ca="1">IF(ISERR(AVERAGE(INDIRECT("B"&amp;(ROW()-INT($B$1/2))):INDIRECT("B"&amp;(ROW()+INT($B$1/2))))),"",AVERAGE(INDIRECT("B"&amp;(ROW()-INT($B$1/2))):INDIRECT("B"&amp;(ROW()+INT($B$1/2)))))</f>
        <v/>
      </c>
      <c r="D3132" s="848">
        <f t="shared" si="1004"/>
        <v>0</v>
      </c>
      <c r="E3132" s="275"/>
      <c r="F3132" s="15"/>
      <c r="G3132" s="3"/>
      <c r="H3132" s="3"/>
      <c r="I3132" s="3"/>
      <c r="J3132" s="3"/>
      <c r="K3132" s="3"/>
      <c r="L3132" s="554"/>
      <c r="M3132" s="545"/>
      <c r="N3132" s="546"/>
      <c r="O3132" s="5"/>
      <c r="P3132" s="216"/>
      <c r="Q3132" s="217"/>
      <c r="R3132" s="218"/>
      <c r="S3132" s="219">
        <f t="shared" si="1021"/>
        <v>0</v>
      </c>
      <c r="T3132" s="220">
        <f t="shared" si="1022"/>
        <v>0</v>
      </c>
      <c r="U3132" s="214">
        <f t="shared" si="1019"/>
        <v>0</v>
      </c>
      <c r="W3132" s="221"/>
      <c r="X3132" s="222"/>
      <c r="Y3132" s="222"/>
      <c r="Z3132" s="223"/>
      <c r="AA3132" s="222"/>
      <c r="AB3132" s="224"/>
      <c r="AC3132" s="225"/>
      <c r="AD3132" s="2">
        <f t="shared" si="1006"/>
        <v>0</v>
      </c>
      <c r="AE3132" s="2">
        <f t="shared" si="1007"/>
        <v>0</v>
      </c>
      <c r="AF3132" s="226"/>
      <c r="AG3132" s="219">
        <f t="shared" si="1011"/>
        <v>0</v>
      </c>
      <c r="AH3132" s="234">
        <f t="shared" si="1012"/>
        <v>0</v>
      </c>
      <c r="AI3132" s="214">
        <f t="shared" si="1020"/>
        <v>0</v>
      </c>
      <c r="AK3132" s="229">
        <f t="shared" si="1013"/>
        <v>0</v>
      </c>
      <c r="AL3132" s="226"/>
      <c r="AM3132" s="15"/>
      <c r="AN3132" s="232" t="e">
        <f t="shared" si="1014"/>
        <v>#DIV/0!</v>
      </c>
      <c r="AO3132" s="214">
        <f t="shared" si="1008"/>
        <v>0</v>
      </c>
      <c r="AQ3132" s="210"/>
      <c r="AR3132" s="231"/>
      <c r="AS3132" s="15"/>
      <c r="AT3132" s="232">
        <f t="shared" si="1015"/>
        <v>0</v>
      </c>
      <c r="AU3132" s="235">
        <f t="shared" si="1016"/>
        <v>0</v>
      </c>
      <c r="AY3132" s="210"/>
      <c r="AZ3132" s="231"/>
      <c r="BA3132" s="15"/>
      <c r="BB3132" s="232">
        <f t="shared" si="1005"/>
        <v>0</v>
      </c>
      <c r="BC3132" s="235">
        <f t="shared" si="1017"/>
        <v>0</v>
      </c>
      <c r="BG3132" s="210"/>
      <c r="BH3132" s="231"/>
      <c r="BI3132" s="15"/>
      <c r="BJ3132" s="232">
        <f t="shared" si="1009"/>
        <v>0</v>
      </c>
      <c r="BK3132" s="235">
        <f t="shared" si="1018"/>
        <v>0</v>
      </c>
      <c r="BM3132" s="109">
        <f t="shared" si="1010"/>
        <v>-4.5177421691109059</v>
      </c>
      <c r="BN3132" s="213"/>
      <c r="BR3132" s="228"/>
      <c r="BS3132" s="311"/>
      <c r="BT3132" s="3"/>
      <c r="BU3132" s="213"/>
      <c r="BV3132" s="213"/>
      <c r="BW3132" s="291"/>
    </row>
    <row r="3133" spans="1:75" x14ac:dyDescent="0.2">
      <c r="A3133" s="210"/>
      <c r="B3133" s="211"/>
      <c r="C3133" s="848" t="str">
        <f ca="1">IF(ISERR(AVERAGE(INDIRECT("B"&amp;(ROW()-INT($B$1/2))):INDIRECT("B"&amp;(ROW()+INT($B$1/2))))),"",AVERAGE(INDIRECT("B"&amp;(ROW()-INT($B$1/2))):INDIRECT("B"&amp;(ROW()+INT($B$1/2)))))</f>
        <v/>
      </c>
      <c r="D3133" s="848">
        <f t="shared" si="1004"/>
        <v>0</v>
      </c>
      <c r="E3133" s="275"/>
      <c r="F3133" s="15"/>
      <c r="G3133" s="3"/>
      <c r="H3133" s="3"/>
      <c r="I3133" s="3"/>
      <c r="J3133" s="3"/>
      <c r="K3133" s="3"/>
      <c r="L3133" s="554"/>
      <c r="M3133" s="545"/>
      <c r="N3133" s="546"/>
      <c r="O3133" s="5"/>
      <c r="P3133" s="216"/>
      <c r="Q3133" s="217"/>
      <c r="R3133" s="218"/>
      <c r="S3133" s="219">
        <f t="shared" si="1021"/>
        <v>0</v>
      </c>
      <c r="T3133" s="220">
        <f t="shared" si="1022"/>
        <v>0</v>
      </c>
      <c r="U3133" s="214">
        <f t="shared" si="1019"/>
        <v>0</v>
      </c>
      <c r="W3133" s="221"/>
      <c r="X3133" s="222"/>
      <c r="Y3133" s="222"/>
      <c r="Z3133" s="223"/>
      <c r="AA3133" s="222"/>
      <c r="AB3133" s="224"/>
      <c r="AC3133" s="225"/>
      <c r="AD3133" s="2">
        <f t="shared" si="1006"/>
        <v>0</v>
      </c>
      <c r="AE3133" s="2">
        <f t="shared" si="1007"/>
        <v>0</v>
      </c>
      <c r="AF3133" s="226"/>
      <c r="AG3133" s="219">
        <f t="shared" si="1011"/>
        <v>0</v>
      </c>
      <c r="AH3133" s="234">
        <f t="shared" si="1012"/>
        <v>0</v>
      </c>
      <c r="AI3133" s="214">
        <f t="shared" si="1020"/>
        <v>0</v>
      </c>
      <c r="AK3133" s="229">
        <f t="shared" si="1013"/>
        <v>0</v>
      </c>
      <c r="AL3133" s="226"/>
      <c r="AM3133" s="15"/>
      <c r="AN3133" s="232" t="e">
        <f t="shared" si="1014"/>
        <v>#DIV/0!</v>
      </c>
      <c r="AO3133" s="214">
        <f t="shared" si="1008"/>
        <v>0</v>
      </c>
      <c r="AQ3133" s="210"/>
      <c r="AR3133" s="231"/>
      <c r="AS3133" s="15"/>
      <c r="AT3133" s="232">
        <f t="shared" si="1015"/>
        <v>0</v>
      </c>
      <c r="AU3133" s="235">
        <f t="shared" si="1016"/>
        <v>0</v>
      </c>
      <c r="AY3133" s="210"/>
      <c r="AZ3133" s="231"/>
      <c r="BA3133" s="15"/>
      <c r="BB3133" s="232">
        <f t="shared" si="1005"/>
        <v>0</v>
      </c>
      <c r="BC3133" s="235">
        <f t="shared" si="1017"/>
        <v>0</v>
      </c>
      <c r="BG3133" s="210"/>
      <c r="BH3133" s="231"/>
      <c r="BI3133" s="15"/>
      <c r="BJ3133" s="232">
        <f t="shared" si="1009"/>
        <v>0</v>
      </c>
      <c r="BK3133" s="235">
        <f t="shared" si="1018"/>
        <v>0</v>
      </c>
      <c r="BM3133" s="109">
        <f t="shared" si="1010"/>
        <v>-4.5195745066086426</v>
      </c>
      <c r="BN3133" s="213"/>
      <c r="BR3133" s="228"/>
      <c r="BS3133" s="311"/>
      <c r="BT3133" s="3"/>
      <c r="BU3133" s="213"/>
      <c r="BV3133" s="213"/>
      <c r="BW3133" s="291"/>
    </row>
    <row r="3134" spans="1:75" x14ac:dyDescent="0.2">
      <c r="A3134" s="210"/>
      <c r="B3134" s="211"/>
      <c r="C3134" s="848" t="str">
        <f ca="1">IF(ISERR(AVERAGE(INDIRECT("B"&amp;(ROW()-INT($B$1/2))):INDIRECT("B"&amp;(ROW()+INT($B$1/2))))),"",AVERAGE(INDIRECT("B"&amp;(ROW()-INT($B$1/2))):INDIRECT("B"&amp;(ROW()+INT($B$1/2)))))</f>
        <v/>
      </c>
      <c r="D3134" s="848">
        <f t="shared" si="1004"/>
        <v>0</v>
      </c>
      <c r="E3134" s="275"/>
      <c r="F3134" s="15"/>
      <c r="G3134" s="3"/>
      <c r="H3134" s="3"/>
      <c r="I3134" s="3"/>
      <c r="J3134" s="3"/>
      <c r="K3134" s="3"/>
      <c r="L3134" s="554"/>
      <c r="M3134" s="545"/>
      <c r="N3134" s="546"/>
      <c r="O3134" s="5"/>
      <c r="P3134" s="216"/>
      <c r="Q3134" s="217"/>
      <c r="R3134" s="218"/>
      <c r="S3134" s="219">
        <f t="shared" si="1021"/>
        <v>0</v>
      </c>
      <c r="T3134" s="220">
        <f t="shared" si="1022"/>
        <v>0</v>
      </c>
      <c r="U3134" s="214">
        <f t="shared" si="1019"/>
        <v>0</v>
      </c>
      <c r="W3134" s="221"/>
      <c r="X3134" s="222"/>
      <c r="Y3134" s="222"/>
      <c r="Z3134" s="223"/>
      <c r="AA3134" s="222"/>
      <c r="AB3134" s="224"/>
      <c r="AC3134" s="225"/>
      <c r="AD3134" s="2">
        <f t="shared" si="1006"/>
        <v>0</v>
      </c>
      <c r="AE3134" s="2">
        <f t="shared" si="1007"/>
        <v>0</v>
      </c>
      <c r="AF3134" s="226"/>
      <c r="AG3134" s="219">
        <f t="shared" si="1011"/>
        <v>0</v>
      </c>
      <c r="AH3134" s="234">
        <f t="shared" si="1012"/>
        <v>0</v>
      </c>
      <c r="AI3134" s="214">
        <f t="shared" si="1020"/>
        <v>0</v>
      </c>
      <c r="AK3134" s="229">
        <f t="shared" si="1013"/>
        <v>0</v>
      </c>
      <c r="AL3134" s="226"/>
      <c r="AM3134" s="15"/>
      <c r="AN3134" s="232" t="e">
        <f t="shared" si="1014"/>
        <v>#DIV/0!</v>
      </c>
      <c r="AO3134" s="214">
        <f t="shared" si="1008"/>
        <v>0</v>
      </c>
      <c r="AQ3134" s="210"/>
      <c r="AR3134" s="231"/>
      <c r="AS3134" s="15"/>
      <c r="AT3134" s="232">
        <f t="shared" si="1015"/>
        <v>0</v>
      </c>
      <c r="AU3134" s="235">
        <f t="shared" si="1016"/>
        <v>0</v>
      </c>
      <c r="AY3134" s="210"/>
      <c r="AZ3134" s="231"/>
      <c r="BA3134" s="15"/>
      <c r="BB3134" s="232">
        <f t="shared" si="1005"/>
        <v>0</v>
      </c>
      <c r="BC3134" s="235">
        <f t="shared" si="1017"/>
        <v>0</v>
      </c>
      <c r="BG3134" s="210"/>
      <c r="BH3134" s="231"/>
      <c r="BI3134" s="15"/>
      <c r="BJ3134" s="232">
        <f t="shared" si="1009"/>
        <v>0</v>
      </c>
      <c r="BK3134" s="235">
        <f t="shared" si="1018"/>
        <v>0</v>
      </c>
      <c r="BM3134" s="109">
        <f t="shared" si="1010"/>
        <v>-4.5214068441063793</v>
      </c>
      <c r="BN3134" s="213"/>
      <c r="BR3134" s="228"/>
      <c r="BS3134" s="311"/>
      <c r="BT3134" s="3"/>
      <c r="BU3134" s="213"/>
      <c r="BV3134" s="213"/>
      <c r="BW3134" s="291"/>
    </row>
    <row r="3135" spans="1:75" x14ac:dyDescent="0.2">
      <c r="A3135" s="210"/>
      <c r="B3135" s="211"/>
      <c r="C3135" s="848" t="str">
        <f ca="1">IF(ISERR(AVERAGE(INDIRECT("B"&amp;(ROW()-INT($B$1/2))):INDIRECT("B"&amp;(ROW()+INT($B$1/2))))),"",AVERAGE(INDIRECT("B"&amp;(ROW()-INT($B$1/2))):INDIRECT("B"&amp;(ROW()+INT($B$1/2)))))</f>
        <v/>
      </c>
      <c r="D3135" s="848">
        <f t="shared" si="1004"/>
        <v>0</v>
      </c>
      <c r="E3135" s="275"/>
      <c r="F3135" s="15"/>
      <c r="G3135" s="3"/>
      <c r="H3135" s="3"/>
      <c r="I3135" s="3"/>
      <c r="J3135" s="3"/>
      <c r="K3135" s="3"/>
      <c r="L3135" s="554"/>
      <c r="M3135" s="545"/>
      <c r="N3135" s="546"/>
      <c r="O3135" s="5"/>
      <c r="P3135" s="216"/>
      <c r="Q3135" s="217"/>
      <c r="R3135" s="218"/>
      <c r="S3135" s="219">
        <f t="shared" si="1021"/>
        <v>0</v>
      </c>
      <c r="T3135" s="220">
        <f t="shared" si="1022"/>
        <v>0</v>
      </c>
      <c r="U3135" s="214">
        <f t="shared" si="1019"/>
        <v>0</v>
      </c>
      <c r="W3135" s="221"/>
      <c r="X3135" s="222"/>
      <c r="Y3135" s="222"/>
      <c r="Z3135" s="223"/>
      <c r="AA3135" s="222"/>
      <c r="AB3135" s="224"/>
      <c r="AC3135" s="225"/>
      <c r="AD3135" s="2">
        <f t="shared" si="1006"/>
        <v>0</v>
      </c>
      <c r="AE3135" s="2">
        <f t="shared" si="1007"/>
        <v>0</v>
      </c>
      <c r="AF3135" s="226"/>
      <c r="AG3135" s="219">
        <f t="shared" si="1011"/>
        <v>0</v>
      </c>
      <c r="AH3135" s="234">
        <f t="shared" si="1012"/>
        <v>0</v>
      </c>
      <c r="AI3135" s="214">
        <f t="shared" si="1020"/>
        <v>0</v>
      </c>
      <c r="AK3135" s="229">
        <f t="shared" si="1013"/>
        <v>0</v>
      </c>
      <c r="AL3135" s="226"/>
      <c r="AM3135" s="15"/>
      <c r="AN3135" s="232" t="e">
        <f t="shared" si="1014"/>
        <v>#DIV/0!</v>
      </c>
      <c r="AO3135" s="214">
        <f t="shared" si="1008"/>
        <v>0</v>
      </c>
      <c r="AQ3135" s="210"/>
      <c r="AR3135" s="231"/>
      <c r="AS3135" s="15"/>
      <c r="AT3135" s="232">
        <f t="shared" si="1015"/>
        <v>0</v>
      </c>
      <c r="AU3135" s="235">
        <f t="shared" si="1016"/>
        <v>0</v>
      </c>
      <c r="AY3135" s="210"/>
      <c r="AZ3135" s="231"/>
      <c r="BA3135" s="15"/>
      <c r="BB3135" s="232">
        <f t="shared" si="1005"/>
        <v>0</v>
      </c>
      <c r="BC3135" s="235">
        <f t="shared" si="1017"/>
        <v>0</v>
      </c>
      <c r="BG3135" s="210"/>
      <c r="BH3135" s="231"/>
      <c r="BI3135" s="15"/>
      <c r="BJ3135" s="232">
        <f t="shared" si="1009"/>
        <v>0</v>
      </c>
      <c r="BK3135" s="235">
        <f t="shared" si="1018"/>
        <v>0</v>
      </c>
      <c r="BM3135" s="109">
        <f t="shared" si="1010"/>
        <v>-4.523239181604116</v>
      </c>
      <c r="BN3135" s="213"/>
      <c r="BR3135" s="228"/>
      <c r="BS3135" s="311"/>
      <c r="BT3135" s="3"/>
      <c r="BU3135" s="213"/>
      <c r="BV3135" s="213"/>
      <c r="BW3135" s="291"/>
    </row>
    <row r="3136" spans="1:75" x14ac:dyDescent="0.2">
      <c r="A3136" s="210"/>
      <c r="B3136" s="211"/>
      <c r="C3136" s="848" t="str">
        <f ca="1">IF(ISERR(AVERAGE(INDIRECT("B"&amp;(ROW()-INT($B$1/2))):INDIRECT("B"&amp;(ROW()+INT($B$1/2))))),"",AVERAGE(INDIRECT("B"&amp;(ROW()-INT($B$1/2))):INDIRECT("B"&amp;(ROW()+INT($B$1/2)))))</f>
        <v/>
      </c>
      <c r="D3136" s="848">
        <f t="shared" si="1004"/>
        <v>0</v>
      </c>
      <c r="E3136" s="275"/>
      <c r="F3136" s="15"/>
      <c r="G3136" s="3"/>
      <c r="H3136" s="3"/>
      <c r="I3136" s="3"/>
      <c r="J3136" s="3"/>
      <c r="K3136" s="3"/>
      <c r="L3136" s="554"/>
      <c r="M3136" s="545"/>
      <c r="N3136" s="546"/>
      <c r="O3136" s="5"/>
      <c r="P3136" s="216"/>
      <c r="Q3136" s="217"/>
      <c r="R3136" s="218"/>
      <c r="S3136" s="219">
        <f t="shared" si="1021"/>
        <v>0</v>
      </c>
      <c r="T3136" s="220">
        <f t="shared" si="1022"/>
        <v>0</v>
      </c>
      <c r="U3136" s="214">
        <f t="shared" si="1019"/>
        <v>0</v>
      </c>
      <c r="W3136" s="221"/>
      <c r="X3136" s="222"/>
      <c r="Y3136" s="222"/>
      <c r="Z3136" s="223"/>
      <c r="AA3136" s="222"/>
      <c r="AB3136" s="224"/>
      <c r="AC3136" s="225"/>
      <c r="AD3136" s="2">
        <f t="shared" si="1006"/>
        <v>0</v>
      </c>
      <c r="AE3136" s="2">
        <f t="shared" si="1007"/>
        <v>0</v>
      </c>
      <c r="AF3136" s="226"/>
      <c r="AG3136" s="219">
        <f t="shared" si="1011"/>
        <v>0</v>
      </c>
      <c r="AH3136" s="234">
        <f t="shared" si="1012"/>
        <v>0</v>
      </c>
      <c r="AI3136" s="214">
        <f t="shared" si="1020"/>
        <v>0</v>
      </c>
      <c r="AK3136" s="229">
        <f t="shared" si="1013"/>
        <v>0</v>
      </c>
      <c r="AL3136" s="226"/>
      <c r="AM3136" s="15"/>
      <c r="AN3136" s="232" t="e">
        <f t="shared" si="1014"/>
        <v>#DIV/0!</v>
      </c>
      <c r="AO3136" s="214">
        <f t="shared" si="1008"/>
        <v>0</v>
      </c>
      <c r="AQ3136" s="210"/>
      <c r="AR3136" s="231"/>
      <c r="AS3136" s="15"/>
      <c r="AT3136" s="232">
        <f t="shared" si="1015"/>
        <v>0</v>
      </c>
      <c r="AU3136" s="235">
        <f t="shared" si="1016"/>
        <v>0</v>
      </c>
      <c r="AY3136" s="210"/>
      <c r="AZ3136" s="231"/>
      <c r="BA3136" s="15"/>
      <c r="BB3136" s="232">
        <f t="shared" si="1005"/>
        <v>0</v>
      </c>
      <c r="BC3136" s="235">
        <f t="shared" si="1017"/>
        <v>0</v>
      </c>
      <c r="BG3136" s="210"/>
      <c r="BH3136" s="231"/>
      <c r="BI3136" s="15"/>
      <c r="BJ3136" s="232">
        <f t="shared" si="1009"/>
        <v>0</v>
      </c>
      <c r="BK3136" s="235">
        <f t="shared" si="1018"/>
        <v>0</v>
      </c>
      <c r="BM3136" s="109">
        <f t="shared" si="1010"/>
        <v>-4.5250715191018527</v>
      </c>
      <c r="BN3136" s="213"/>
      <c r="BR3136" s="228"/>
      <c r="BS3136" s="311"/>
      <c r="BT3136" s="3"/>
      <c r="BU3136" s="213"/>
      <c r="BV3136" s="213"/>
      <c r="BW3136" s="291"/>
    </row>
    <row r="3137" spans="1:75" x14ac:dyDescent="0.2">
      <c r="A3137" s="210"/>
      <c r="B3137" s="211"/>
      <c r="C3137" s="848" t="str">
        <f ca="1">IF(ISERR(AVERAGE(INDIRECT("B"&amp;(ROW()-INT($B$1/2))):INDIRECT("B"&amp;(ROW()+INT($B$1/2))))),"",AVERAGE(INDIRECT("B"&amp;(ROW()-INT($B$1/2))):INDIRECT("B"&amp;(ROW()+INT($B$1/2)))))</f>
        <v/>
      </c>
      <c r="D3137" s="848">
        <f t="shared" ref="D3137:D3200" si="1023">A3137-A3136</f>
        <v>0</v>
      </c>
      <c r="E3137" s="275"/>
      <c r="F3137" s="15"/>
      <c r="G3137" s="3"/>
      <c r="H3137" s="3"/>
      <c r="I3137" s="3"/>
      <c r="J3137" s="3"/>
      <c r="K3137" s="3"/>
      <c r="L3137" s="554"/>
      <c r="M3137" s="545"/>
      <c r="N3137" s="546"/>
      <c r="O3137" s="5"/>
      <c r="P3137" s="216"/>
      <c r="Q3137" s="217"/>
      <c r="R3137" s="218"/>
      <c r="S3137" s="219">
        <f t="shared" si="1021"/>
        <v>0</v>
      </c>
      <c r="T3137" s="220">
        <f t="shared" si="1022"/>
        <v>0</v>
      </c>
      <c r="U3137" s="214">
        <f t="shared" si="1019"/>
        <v>0</v>
      </c>
      <c r="W3137" s="221"/>
      <c r="X3137" s="222"/>
      <c r="Y3137" s="222"/>
      <c r="Z3137" s="223"/>
      <c r="AA3137" s="222"/>
      <c r="AB3137" s="224"/>
      <c r="AC3137" s="225"/>
      <c r="AD3137" s="2">
        <f t="shared" si="1006"/>
        <v>0</v>
      </c>
      <c r="AE3137" s="2">
        <f t="shared" si="1007"/>
        <v>0</v>
      </c>
      <c r="AF3137" s="226"/>
      <c r="AG3137" s="219">
        <f t="shared" si="1011"/>
        <v>0</v>
      </c>
      <c r="AH3137" s="234">
        <f t="shared" si="1012"/>
        <v>0</v>
      </c>
      <c r="AI3137" s="214">
        <f t="shared" si="1020"/>
        <v>0</v>
      </c>
      <c r="AK3137" s="229">
        <f t="shared" si="1013"/>
        <v>0</v>
      </c>
      <c r="AL3137" s="226"/>
      <c r="AM3137" s="15"/>
      <c r="AN3137" s="232" t="e">
        <f t="shared" si="1014"/>
        <v>#DIV/0!</v>
      </c>
      <c r="AO3137" s="214">
        <f t="shared" si="1008"/>
        <v>0</v>
      </c>
      <c r="AQ3137" s="210"/>
      <c r="AR3137" s="231"/>
      <c r="AS3137" s="15"/>
      <c r="AT3137" s="232">
        <f t="shared" si="1015"/>
        <v>0</v>
      </c>
      <c r="AU3137" s="235">
        <f t="shared" si="1016"/>
        <v>0</v>
      </c>
      <c r="AY3137" s="210"/>
      <c r="AZ3137" s="231"/>
      <c r="BA3137" s="15"/>
      <c r="BB3137" s="232">
        <f t="shared" si="1005"/>
        <v>0</v>
      </c>
      <c r="BC3137" s="235">
        <f t="shared" si="1017"/>
        <v>0</v>
      </c>
      <c r="BG3137" s="210"/>
      <c r="BH3137" s="231"/>
      <c r="BI3137" s="15"/>
      <c r="BJ3137" s="232">
        <f t="shared" si="1009"/>
        <v>0</v>
      </c>
      <c r="BK3137" s="235">
        <f t="shared" si="1018"/>
        <v>0</v>
      </c>
      <c r="BM3137" s="109">
        <f t="shared" si="1010"/>
        <v>-4.5269038565995894</v>
      </c>
      <c r="BN3137" s="213"/>
      <c r="BR3137" s="228"/>
      <c r="BS3137" s="311"/>
      <c r="BT3137" s="3"/>
      <c r="BU3137" s="213"/>
      <c r="BV3137" s="213"/>
      <c r="BW3137" s="291"/>
    </row>
    <row r="3138" spans="1:75" x14ac:dyDescent="0.2">
      <c r="A3138" s="210"/>
      <c r="B3138" s="211"/>
      <c r="C3138" s="848" t="str">
        <f ca="1">IF(ISERR(AVERAGE(INDIRECT("B"&amp;(ROW()-INT($B$1/2))):INDIRECT("B"&amp;(ROW()+INT($B$1/2))))),"",AVERAGE(INDIRECT("B"&amp;(ROW()-INT($B$1/2))):INDIRECT("B"&amp;(ROW()+INT($B$1/2)))))</f>
        <v/>
      </c>
      <c r="D3138" s="848">
        <f t="shared" si="1023"/>
        <v>0</v>
      </c>
      <c r="E3138" s="275"/>
      <c r="F3138" s="15"/>
      <c r="G3138" s="3"/>
      <c r="H3138" s="3"/>
      <c r="I3138" s="3"/>
      <c r="J3138" s="3"/>
      <c r="K3138" s="3"/>
      <c r="L3138" s="554"/>
      <c r="M3138" s="545"/>
      <c r="N3138" s="546"/>
      <c r="O3138" s="5"/>
      <c r="P3138" s="216"/>
      <c r="Q3138" s="217"/>
      <c r="R3138" s="218"/>
      <c r="S3138" s="219">
        <f t="shared" si="1021"/>
        <v>0</v>
      </c>
      <c r="T3138" s="220">
        <f t="shared" si="1022"/>
        <v>0</v>
      </c>
      <c r="U3138" s="214">
        <f t="shared" si="1019"/>
        <v>0</v>
      </c>
      <c r="W3138" s="221"/>
      <c r="X3138" s="222"/>
      <c r="Y3138" s="222"/>
      <c r="Z3138" s="223"/>
      <c r="AA3138" s="222"/>
      <c r="AB3138" s="224"/>
      <c r="AC3138" s="225"/>
      <c r="AD3138" s="2">
        <f t="shared" si="1006"/>
        <v>0</v>
      </c>
      <c r="AE3138" s="2">
        <f t="shared" si="1007"/>
        <v>0</v>
      </c>
      <c r="AF3138" s="226"/>
      <c r="AG3138" s="219">
        <f t="shared" si="1011"/>
        <v>0</v>
      </c>
      <c r="AH3138" s="234">
        <f t="shared" si="1012"/>
        <v>0</v>
      </c>
      <c r="AI3138" s="214">
        <f t="shared" si="1020"/>
        <v>0</v>
      </c>
      <c r="AK3138" s="229">
        <f t="shared" si="1013"/>
        <v>0</v>
      </c>
      <c r="AL3138" s="226"/>
      <c r="AM3138" s="15"/>
      <c r="AN3138" s="232" t="e">
        <f t="shared" si="1014"/>
        <v>#DIV/0!</v>
      </c>
      <c r="AO3138" s="214">
        <f t="shared" si="1008"/>
        <v>0</v>
      </c>
      <c r="AQ3138" s="210"/>
      <c r="AR3138" s="231"/>
      <c r="AS3138" s="15"/>
      <c r="AT3138" s="232">
        <f t="shared" si="1015"/>
        <v>0</v>
      </c>
      <c r="AU3138" s="235">
        <f t="shared" si="1016"/>
        <v>0</v>
      </c>
      <c r="AY3138" s="210"/>
      <c r="AZ3138" s="231"/>
      <c r="BA3138" s="15"/>
      <c r="BB3138" s="232">
        <f t="shared" si="1005"/>
        <v>0</v>
      </c>
      <c r="BC3138" s="235">
        <f t="shared" si="1017"/>
        <v>0</v>
      </c>
      <c r="BG3138" s="210"/>
      <c r="BH3138" s="231"/>
      <c r="BI3138" s="15"/>
      <c r="BJ3138" s="232">
        <f t="shared" si="1009"/>
        <v>0</v>
      </c>
      <c r="BK3138" s="235">
        <f t="shared" si="1018"/>
        <v>0</v>
      </c>
      <c r="BM3138" s="109">
        <f t="shared" si="1010"/>
        <v>-4.5287361940973261</v>
      </c>
      <c r="BN3138" s="213"/>
      <c r="BR3138" s="228"/>
      <c r="BS3138" s="311"/>
      <c r="BT3138" s="3"/>
      <c r="BU3138" s="213"/>
      <c r="BV3138" s="213"/>
      <c r="BW3138" s="291"/>
    </row>
    <row r="3139" spans="1:75" x14ac:dyDescent="0.2">
      <c r="A3139" s="210"/>
      <c r="B3139" s="211"/>
      <c r="C3139" s="848" t="str">
        <f ca="1">IF(ISERR(AVERAGE(INDIRECT("B"&amp;(ROW()-INT($B$1/2))):INDIRECT("B"&amp;(ROW()+INT($B$1/2))))),"",AVERAGE(INDIRECT("B"&amp;(ROW()-INT($B$1/2))):INDIRECT("B"&amp;(ROW()+INT($B$1/2)))))</f>
        <v/>
      </c>
      <c r="D3139" s="848">
        <f t="shared" si="1023"/>
        <v>0</v>
      </c>
      <c r="E3139" s="275"/>
      <c r="F3139" s="15"/>
      <c r="G3139" s="3"/>
      <c r="H3139" s="3"/>
      <c r="I3139" s="3"/>
      <c r="J3139" s="3"/>
      <c r="K3139" s="3"/>
      <c r="L3139" s="554"/>
      <c r="M3139" s="545"/>
      <c r="N3139" s="546"/>
      <c r="O3139" s="5"/>
      <c r="P3139" s="216"/>
      <c r="Q3139" s="217"/>
      <c r="R3139" s="218"/>
      <c r="S3139" s="219">
        <f t="shared" si="1021"/>
        <v>0</v>
      </c>
      <c r="T3139" s="220">
        <f t="shared" si="1022"/>
        <v>0</v>
      </c>
      <c r="U3139" s="214">
        <f t="shared" si="1019"/>
        <v>0</v>
      </c>
      <c r="W3139" s="221"/>
      <c r="X3139" s="222"/>
      <c r="Y3139" s="222"/>
      <c r="Z3139" s="223"/>
      <c r="AA3139" s="222"/>
      <c r="AB3139" s="224"/>
      <c r="AC3139" s="225"/>
      <c r="AD3139" s="2">
        <f t="shared" si="1006"/>
        <v>0</v>
      </c>
      <c r="AE3139" s="2">
        <f t="shared" si="1007"/>
        <v>0</v>
      </c>
      <c r="AF3139" s="226"/>
      <c r="AG3139" s="219">
        <f t="shared" si="1011"/>
        <v>0</v>
      </c>
      <c r="AH3139" s="234">
        <f t="shared" si="1012"/>
        <v>0</v>
      </c>
      <c r="AI3139" s="214">
        <f t="shared" si="1020"/>
        <v>0</v>
      </c>
      <c r="AK3139" s="229">
        <f t="shared" si="1013"/>
        <v>0</v>
      </c>
      <c r="AL3139" s="226"/>
      <c r="AM3139" s="15"/>
      <c r="AN3139" s="232" t="e">
        <f t="shared" si="1014"/>
        <v>#DIV/0!</v>
      </c>
      <c r="AO3139" s="214">
        <f t="shared" si="1008"/>
        <v>0</v>
      </c>
      <c r="AQ3139" s="210"/>
      <c r="AR3139" s="231"/>
      <c r="AS3139" s="15"/>
      <c r="AT3139" s="232">
        <f t="shared" si="1015"/>
        <v>0</v>
      </c>
      <c r="AU3139" s="235">
        <f t="shared" si="1016"/>
        <v>0</v>
      </c>
      <c r="AY3139" s="210"/>
      <c r="AZ3139" s="231"/>
      <c r="BA3139" s="15"/>
      <c r="BB3139" s="232">
        <f t="shared" si="1005"/>
        <v>0</v>
      </c>
      <c r="BC3139" s="235">
        <f t="shared" si="1017"/>
        <v>0</v>
      </c>
      <c r="BG3139" s="210"/>
      <c r="BH3139" s="231"/>
      <c r="BI3139" s="15"/>
      <c r="BJ3139" s="232">
        <f t="shared" si="1009"/>
        <v>0</v>
      </c>
      <c r="BK3139" s="235">
        <f t="shared" si="1018"/>
        <v>0</v>
      </c>
      <c r="BM3139" s="109">
        <f t="shared" si="1010"/>
        <v>-4.5305685315950628</v>
      </c>
      <c r="BN3139" s="213"/>
      <c r="BR3139" s="228"/>
      <c r="BS3139" s="311"/>
      <c r="BT3139" s="3"/>
      <c r="BU3139" s="213"/>
      <c r="BV3139" s="213"/>
      <c r="BW3139" s="291"/>
    </row>
    <row r="3140" spans="1:75" x14ac:dyDescent="0.2">
      <c r="A3140" s="210"/>
      <c r="B3140" s="211"/>
      <c r="C3140" s="848" t="str">
        <f ca="1">IF(ISERR(AVERAGE(INDIRECT("B"&amp;(ROW()-INT($B$1/2))):INDIRECT("B"&amp;(ROW()+INT($B$1/2))))),"",AVERAGE(INDIRECT("B"&amp;(ROW()-INT($B$1/2))):INDIRECT("B"&amp;(ROW()+INT($B$1/2)))))</f>
        <v/>
      </c>
      <c r="D3140" s="848">
        <f t="shared" si="1023"/>
        <v>0</v>
      </c>
      <c r="E3140" s="275"/>
      <c r="F3140" s="15"/>
      <c r="G3140" s="3"/>
      <c r="H3140" s="3"/>
      <c r="I3140" s="3"/>
      <c r="J3140" s="3"/>
      <c r="K3140" s="3"/>
      <c r="L3140" s="554"/>
      <c r="M3140" s="545"/>
      <c r="N3140" s="546"/>
      <c r="O3140" s="5"/>
      <c r="P3140" s="216"/>
      <c r="Q3140" s="217"/>
      <c r="R3140" s="218"/>
      <c r="S3140" s="219">
        <f t="shared" si="1021"/>
        <v>0</v>
      </c>
      <c r="T3140" s="220">
        <f t="shared" si="1022"/>
        <v>0</v>
      </c>
      <c r="U3140" s="214">
        <f t="shared" si="1019"/>
        <v>0</v>
      </c>
      <c r="W3140" s="221"/>
      <c r="X3140" s="222"/>
      <c r="Y3140" s="222"/>
      <c r="Z3140" s="223"/>
      <c r="AA3140" s="222"/>
      <c r="AB3140" s="224"/>
      <c r="AC3140" s="225"/>
      <c r="AD3140" s="2">
        <f t="shared" si="1006"/>
        <v>0</v>
      </c>
      <c r="AE3140" s="2">
        <f t="shared" si="1007"/>
        <v>0</v>
      </c>
      <c r="AF3140" s="226"/>
      <c r="AG3140" s="219">
        <f t="shared" si="1011"/>
        <v>0</v>
      </c>
      <c r="AH3140" s="234">
        <f t="shared" si="1012"/>
        <v>0</v>
      </c>
      <c r="AI3140" s="214">
        <f t="shared" si="1020"/>
        <v>0</v>
      </c>
      <c r="AK3140" s="229">
        <f t="shared" si="1013"/>
        <v>0</v>
      </c>
      <c r="AL3140" s="226"/>
      <c r="AM3140" s="15"/>
      <c r="AN3140" s="232" t="e">
        <f t="shared" si="1014"/>
        <v>#DIV/0!</v>
      </c>
      <c r="AO3140" s="214">
        <f t="shared" si="1008"/>
        <v>0</v>
      </c>
      <c r="AQ3140" s="210"/>
      <c r="AR3140" s="231"/>
      <c r="AS3140" s="15"/>
      <c r="AT3140" s="232">
        <f t="shared" si="1015"/>
        <v>0</v>
      </c>
      <c r="AU3140" s="235">
        <f t="shared" si="1016"/>
        <v>0</v>
      </c>
      <c r="AY3140" s="210"/>
      <c r="AZ3140" s="231"/>
      <c r="BA3140" s="15"/>
      <c r="BB3140" s="232">
        <f t="shared" ref="BB3140:BB3203" si="1024">IF(AY3140&gt;0,(26.3/MAX($AY$4:$AY$4600))*AY3140,0)</f>
        <v>0</v>
      </c>
      <c r="BC3140" s="235">
        <f t="shared" si="1017"/>
        <v>0</v>
      </c>
      <c r="BG3140" s="210"/>
      <c r="BH3140" s="231"/>
      <c r="BI3140" s="15"/>
      <c r="BJ3140" s="232">
        <f t="shared" si="1009"/>
        <v>0</v>
      </c>
      <c r="BK3140" s="235">
        <f t="shared" si="1018"/>
        <v>0</v>
      </c>
      <c r="BM3140" s="109">
        <f t="shared" si="1010"/>
        <v>-4.5324008690927995</v>
      </c>
      <c r="BN3140" s="213"/>
      <c r="BR3140" s="228"/>
      <c r="BS3140" s="311"/>
      <c r="BT3140" s="3"/>
      <c r="BU3140" s="213"/>
      <c r="BV3140" s="213"/>
      <c r="BW3140" s="291"/>
    </row>
    <row r="3141" spans="1:75" x14ac:dyDescent="0.2">
      <c r="A3141" s="210"/>
      <c r="B3141" s="211"/>
      <c r="C3141" s="848" t="str">
        <f ca="1">IF(ISERR(AVERAGE(INDIRECT("B"&amp;(ROW()-INT($B$1/2))):INDIRECT("B"&amp;(ROW()+INT($B$1/2))))),"",AVERAGE(INDIRECT("B"&amp;(ROW()-INT($B$1/2))):INDIRECT("B"&amp;(ROW()+INT($B$1/2)))))</f>
        <v/>
      </c>
      <c r="D3141" s="848">
        <f t="shared" si="1023"/>
        <v>0</v>
      </c>
      <c r="E3141" s="275"/>
      <c r="F3141" s="15"/>
      <c r="G3141" s="3"/>
      <c r="H3141" s="3"/>
      <c r="I3141" s="3"/>
      <c r="J3141" s="3"/>
      <c r="K3141" s="3"/>
      <c r="L3141" s="554"/>
      <c r="M3141" s="545"/>
      <c r="N3141" s="546"/>
      <c r="O3141" s="5"/>
      <c r="P3141" s="216"/>
      <c r="Q3141" s="217"/>
      <c r="R3141" s="218"/>
      <c r="S3141" s="219">
        <f t="shared" si="1021"/>
        <v>0</v>
      </c>
      <c r="T3141" s="220">
        <f t="shared" si="1022"/>
        <v>0</v>
      </c>
      <c r="U3141" s="214">
        <f t="shared" si="1019"/>
        <v>0</v>
      </c>
      <c r="W3141" s="221"/>
      <c r="X3141" s="222"/>
      <c r="Y3141" s="222"/>
      <c r="Z3141" s="223"/>
      <c r="AA3141" s="222"/>
      <c r="AB3141" s="224"/>
      <c r="AC3141" s="225"/>
      <c r="AD3141" s="2">
        <f t="shared" ref="AD3141:AD3204" si="1025">IF(W3141&lt;0,W3141-X3141/60-Y3141/3600,W3141+X3141/60+Y3141/3600)</f>
        <v>0</v>
      </c>
      <c r="AE3141" s="2">
        <f t="shared" ref="AE3141:AE3204" si="1026">IF(Z3141&lt;0,Z3141-AA3141/60-AB3141/3600,Z3141+AA3141/60+AB3141/3600)</f>
        <v>0</v>
      </c>
      <c r="AF3141" s="226"/>
      <c r="AG3141" s="219">
        <f t="shared" si="1011"/>
        <v>0</v>
      </c>
      <c r="AH3141" s="234">
        <f t="shared" si="1012"/>
        <v>0</v>
      </c>
      <c r="AI3141" s="214">
        <f t="shared" si="1020"/>
        <v>0</v>
      </c>
      <c r="AK3141" s="229">
        <f t="shared" si="1013"/>
        <v>0</v>
      </c>
      <c r="AL3141" s="226"/>
      <c r="AM3141" s="15"/>
      <c r="AN3141" s="232" t="e">
        <f t="shared" si="1014"/>
        <v>#DIV/0!</v>
      </c>
      <c r="AO3141" s="214">
        <f t="shared" ref="AO3141:AO3204" si="1027">AL3141*3.28084</f>
        <v>0</v>
      </c>
      <c r="AQ3141" s="210"/>
      <c r="AR3141" s="231"/>
      <c r="AS3141" s="15"/>
      <c r="AT3141" s="232">
        <f t="shared" si="1015"/>
        <v>0</v>
      </c>
      <c r="AU3141" s="235">
        <f t="shared" si="1016"/>
        <v>0</v>
      </c>
      <c r="AY3141" s="210"/>
      <c r="AZ3141" s="231"/>
      <c r="BA3141" s="15"/>
      <c r="BB3141" s="232">
        <f t="shared" si="1024"/>
        <v>0</v>
      </c>
      <c r="BC3141" s="235">
        <f t="shared" si="1017"/>
        <v>0</v>
      </c>
      <c r="BG3141" s="210"/>
      <c r="BH3141" s="231"/>
      <c r="BI3141" s="15"/>
      <c r="BJ3141" s="232">
        <f t="shared" ref="BJ3141:BJ3204" si="1028">BG3141</f>
        <v>0</v>
      </c>
      <c r="BK3141" s="235">
        <f t="shared" si="1018"/>
        <v>0</v>
      </c>
      <c r="BM3141" s="109">
        <f t="shared" ref="BM3141:BM3204" si="1029">BM3140+$BQ$14</f>
        <v>-4.5342332065905362</v>
      </c>
      <c r="BN3141" s="213"/>
      <c r="BR3141" s="228"/>
      <c r="BS3141" s="311"/>
      <c r="BT3141" s="3"/>
      <c r="BU3141" s="213"/>
      <c r="BV3141" s="213"/>
      <c r="BW3141" s="291"/>
    </row>
    <row r="3142" spans="1:75" x14ac:dyDescent="0.2">
      <c r="A3142" s="210"/>
      <c r="B3142" s="211"/>
      <c r="C3142" s="848" t="str">
        <f ca="1">IF(ISERR(AVERAGE(INDIRECT("B"&amp;(ROW()-INT($B$1/2))):INDIRECT("B"&amp;(ROW()+INT($B$1/2))))),"",AVERAGE(INDIRECT("B"&amp;(ROW()-INT($B$1/2))):INDIRECT("B"&amp;(ROW()+INT($B$1/2)))))</f>
        <v/>
      </c>
      <c r="D3142" s="848">
        <f t="shared" si="1023"/>
        <v>0</v>
      </c>
      <c r="E3142" s="275"/>
      <c r="F3142" s="15"/>
      <c r="G3142" s="3"/>
      <c r="H3142" s="3"/>
      <c r="I3142" s="3"/>
      <c r="J3142" s="3"/>
      <c r="K3142" s="3"/>
      <c r="L3142" s="554"/>
      <c r="M3142" s="545"/>
      <c r="N3142" s="546"/>
      <c r="O3142" s="5"/>
      <c r="P3142" s="216"/>
      <c r="Q3142" s="217"/>
      <c r="R3142" s="218"/>
      <c r="S3142" s="219">
        <f t="shared" si="1021"/>
        <v>0</v>
      </c>
      <c r="T3142" s="220">
        <f t="shared" si="1022"/>
        <v>0</v>
      </c>
      <c r="U3142" s="214">
        <f t="shared" si="1019"/>
        <v>0</v>
      </c>
      <c r="W3142" s="221"/>
      <c r="X3142" s="222"/>
      <c r="Y3142" s="222"/>
      <c r="Z3142" s="223"/>
      <c r="AA3142" s="222"/>
      <c r="AB3142" s="224"/>
      <c r="AC3142" s="225"/>
      <c r="AD3142" s="2">
        <f t="shared" si="1025"/>
        <v>0</v>
      </c>
      <c r="AE3142" s="2">
        <f t="shared" si="1026"/>
        <v>0</v>
      </c>
      <c r="AF3142" s="226"/>
      <c r="AG3142" s="219">
        <f t="shared" ref="AG3142:AG3205" si="1030">AG3141+IF(AD3142&lt;&gt;0,1.852*60*1000*((ACOS((SIN((AD3141/180)*PI()))*(SIN((AD3142/180)*PI()))+(COS((AD3141/180)*PI()))*(COS((AD3142/180)*PI()))*(COS((AE3142/180)*PI()-(AE3141/180)*PI())))/PI())*180),0)</f>
        <v>0</v>
      </c>
      <c r="AH3142" s="234">
        <f t="shared" ref="AH3142:AH3205" si="1031">AH3141+IF(AD3142&lt;&gt;0,1.852*60*0.6213712*((ACOS((SIN((AD3141/180)*PI()))*(SIN((AD3142/180)*PI()))+(COS((AD3141/180)*PI()))*(COS((AD3142/180)*PI()))*(COS((AE3142/180)*PI()-(AE3141/180)*PI())))/PI())*180),0)</f>
        <v>0</v>
      </c>
      <c r="AI3142" s="214">
        <f t="shared" si="1020"/>
        <v>0</v>
      </c>
      <c r="AK3142" s="229">
        <f t="shared" ref="AK3142:AK3205" si="1032">IF(AL3142&gt;0,AK3141+$AO$1,0)</f>
        <v>0</v>
      </c>
      <c r="AL3142" s="226"/>
      <c r="AM3142" s="15"/>
      <c r="AN3142" s="232" t="e">
        <f t="shared" ref="AN3142:AN3205" si="1033">(42341.84/MAX(AK3142:AK7738))*AK3142*0.0006213712</f>
        <v>#DIV/0!</v>
      </c>
      <c r="AO3142" s="214">
        <f t="shared" si="1027"/>
        <v>0</v>
      </c>
      <c r="AQ3142" s="210"/>
      <c r="AR3142" s="231"/>
      <c r="AS3142" s="15"/>
      <c r="AT3142" s="232">
        <f t="shared" ref="AT3142:AT3205" si="1034">IF(AQ3142&gt;0,(26.3/(MAX($AQ$4:$AQ$4600)*0.0006213712))*AQ3142*0.0006213712,0)</f>
        <v>0</v>
      </c>
      <c r="AU3142" s="235">
        <f t="shared" ref="AU3142:AU3205" si="1035">(AR3142*3.28084)+(AW$4)</f>
        <v>0</v>
      </c>
      <c r="AY3142" s="210"/>
      <c r="AZ3142" s="231"/>
      <c r="BA3142" s="15"/>
      <c r="BB3142" s="232">
        <f t="shared" si="1024"/>
        <v>0</v>
      </c>
      <c r="BC3142" s="235">
        <f t="shared" ref="BC3142:BC3205" si="1036">AZ3142+BE$4</f>
        <v>0</v>
      </c>
      <c r="BG3142" s="210"/>
      <c r="BH3142" s="231"/>
      <c r="BI3142" s="15"/>
      <c r="BJ3142" s="232">
        <f t="shared" si="1028"/>
        <v>0</v>
      </c>
      <c r="BK3142" s="235">
        <f t="shared" ref="BK3142:BK3205" si="1037">BH3142*BM3142</f>
        <v>0</v>
      </c>
      <c r="BM3142" s="109">
        <f t="shared" si="1029"/>
        <v>-4.5360655440882729</v>
      </c>
      <c r="BN3142" s="213"/>
      <c r="BR3142" s="228"/>
      <c r="BS3142" s="311"/>
      <c r="BT3142" s="3"/>
      <c r="BU3142" s="213"/>
      <c r="BV3142" s="213"/>
      <c r="BW3142" s="291"/>
    </row>
    <row r="3143" spans="1:75" x14ac:dyDescent="0.2">
      <c r="A3143" s="210"/>
      <c r="B3143" s="211"/>
      <c r="C3143" s="848" t="str">
        <f ca="1">IF(ISERR(AVERAGE(INDIRECT("B"&amp;(ROW()-INT($B$1/2))):INDIRECT("B"&amp;(ROW()+INT($B$1/2))))),"",AVERAGE(INDIRECT("B"&amp;(ROW()-INT($B$1/2))):INDIRECT("B"&amp;(ROW()+INT($B$1/2)))))</f>
        <v/>
      </c>
      <c r="D3143" s="848">
        <f t="shared" si="1023"/>
        <v>0</v>
      </c>
      <c r="E3143" s="275"/>
      <c r="F3143" s="15"/>
      <c r="G3143" s="3"/>
      <c r="H3143" s="3"/>
      <c r="I3143" s="3"/>
      <c r="J3143" s="3"/>
      <c r="K3143" s="3"/>
      <c r="L3143" s="554"/>
      <c r="M3143" s="545"/>
      <c r="N3143" s="546"/>
      <c r="O3143" s="5"/>
      <c r="P3143" s="216"/>
      <c r="Q3143" s="217"/>
      <c r="R3143" s="218"/>
      <c r="S3143" s="219">
        <f t="shared" si="1021"/>
        <v>0</v>
      </c>
      <c r="T3143" s="220">
        <f t="shared" si="1022"/>
        <v>0</v>
      </c>
      <c r="U3143" s="214">
        <f t="shared" ref="U3143:U3206" si="1038">R3143*3.28084</f>
        <v>0</v>
      </c>
      <c r="W3143" s="221"/>
      <c r="X3143" s="222"/>
      <c r="Y3143" s="222"/>
      <c r="Z3143" s="223"/>
      <c r="AA3143" s="222"/>
      <c r="AB3143" s="224"/>
      <c r="AC3143" s="225"/>
      <c r="AD3143" s="2">
        <f t="shared" si="1025"/>
        <v>0</v>
      </c>
      <c r="AE3143" s="2">
        <f t="shared" si="1026"/>
        <v>0</v>
      </c>
      <c r="AF3143" s="226"/>
      <c r="AG3143" s="219">
        <f t="shared" si="1030"/>
        <v>0</v>
      </c>
      <c r="AH3143" s="234">
        <f t="shared" si="1031"/>
        <v>0</v>
      </c>
      <c r="AI3143" s="214">
        <f t="shared" ref="AI3143:AI3206" si="1039">AF3143*3.28084</f>
        <v>0</v>
      </c>
      <c r="AK3143" s="229">
        <f t="shared" si="1032"/>
        <v>0</v>
      </c>
      <c r="AL3143" s="226"/>
      <c r="AM3143" s="15"/>
      <c r="AN3143" s="232" t="e">
        <f t="shared" si="1033"/>
        <v>#DIV/0!</v>
      </c>
      <c r="AO3143" s="214">
        <f t="shared" si="1027"/>
        <v>0</v>
      </c>
      <c r="AQ3143" s="210"/>
      <c r="AR3143" s="231"/>
      <c r="AS3143" s="15"/>
      <c r="AT3143" s="232">
        <f t="shared" si="1034"/>
        <v>0</v>
      </c>
      <c r="AU3143" s="235">
        <f t="shared" si="1035"/>
        <v>0</v>
      </c>
      <c r="AY3143" s="210"/>
      <c r="AZ3143" s="231"/>
      <c r="BA3143" s="15"/>
      <c r="BB3143" s="232">
        <f t="shared" si="1024"/>
        <v>0</v>
      </c>
      <c r="BC3143" s="235">
        <f t="shared" si="1036"/>
        <v>0</v>
      </c>
      <c r="BG3143" s="210"/>
      <c r="BH3143" s="231"/>
      <c r="BI3143" s="15"/>
      <c r="BJ3143" s="232">
        <f t="shared" si="1028"/>
        <v>0</v>
      </c>
      <c r="BK3143" s="235">
        <f t="shared" si="1037"/>
        <v>0</v>
      </c>
      <c r="BM3143" s="109">
        <f t="shared" si="1029"/>
        <v>-4.5378978815860096</v>
      </c>
      <c r="BN3143" s="213"/>
      <c r="BR3143" s="228"/>
      <c r="BS3143" s="311"/>
      <c r="BT3143" s="3"/>
      <c r="BU3143" s="213"/>
      <c r="BV3143" s="213"/>
      <c r="BW3143" s="291"/>
    </row>
    <row r="3144" spans="1:75" x14ac:dyDescent="0.2">
      <c r="A3144" s="210"/>
      <c r="B3144" s="211"/>
      <c r="C3144" s="848" t="str">
        <f ca="1">IF(ISERR(AVERAGE(INDIRECT("B"&amp;(ROW()-INT($B$1/2))):INDIRECT("B"&amp;(ROW()+INT($B$1/2))))),"",AVERAGE(INDIRECT("B"&amp;(ROW()-INT($B$1/2))):INDIRECT("B"&amp;(ROW()+INT($B$1/2)))))</f>
        <v/>
      </c>
      <c r="D3144" s="848">
        <f t="shared" si="1023"/>
        <v>0</v>
      </c>
      <c r="E3144" s="275"/>
      <c r="F3144" s="15"/>
      <c r="G3144" s="3"/>
      <c r="H3144" s="3"/>
      <c r="I3144" s="3"/>
      <c r="J3144" s="3"/>
      <c r="K3144" s="3"/>
      <c r="L3144" s="554"/>
      <c r="M3144" s="545"/>
      <c r="N3144" s="546"/>
      <c r="O3144" s="5"/>
      <c r="P3144" s="216"/>
      <c r="Q3144" s="217"/>
      <c r="R3144" s="218"/>
      <c r="S3144" s="219">
        <f t="shared" si="1021"/>
        <v>0</v>
      </c>
      <c r="T3144" s="220">
        <f t="shared" si="1022"/>
        <v>0</v>
      </c>
      <c r="U3144" s="214">
        <f t="shared" si="1038"/>
        <v>0</v>
      </c>
      <c r="W3144" s="221"/>
      <c r="X3144" s="222"/>
      <c r="Y3144" s="222"/>
      <c r="Z3144" s="223"/>
      <c r="AA3144" s="222"/>
      <c r="AB3144" s="224"/>
      <c r="AC3144" s="225"/>
      <c r="AD3144" s="2">
        <f t="shared" si="1025"/>
        <v>0</v>
      </c>
      <c r="AE3144" s="2">
        <f t="shared" si="1026"/>
        <v>0</v>
      </c>
      <c r="AF3144" s="226"/>
      <c r="AG3144" s="219">
        <f t="shared" si="1030"/>
        <v>0</v>
      </c>
      <c r="AH3144" s="234">
        <f t="shared" si="1031"/>
        <v>0</v>
      </c>
      <c r="AI3144" s="214">
        <f t="shared" si="1039"/>
        <v>0</v>
      </c>
      <c r="AK3144" s="229">
        <f t="shared" si="1032"/>
        <v>0</v>
      </c>
      <c r="AL3144" s="226"/>
      <c r="AM3144" s="15"/>
      <c r="AN3144" s="232" t="e">
        <f t="shared" si="1033"/>
        <v>#DIV/0!</v>
      </c>
      <c r="AO3144" s="214">
        <f t="shared" si="1027"/>
        <v>0</v>
      </c>
      <c r="AQ3144" s="210"/>
      <c r="AR3144" s="231"/>
      <c r="AS3144" s="15"/>
      <c r="AT3144" s="232">
        <f t="shared" si="1034"/>
        <v>0</v>
      </c>
      <c r="AU3144" s="235">
        <f t="shared" si="1035"/>
        <v>0</v>
      </c>
      <c r="AY3144" s="210"/>
      <c r="AZ3144" s="231"/>
      <c r="BA3144" s="15"/>
      <c r="BB3144" s="232">
        <f t="shared" si="1024"/>
        <v>0</v>
      </c>
      <c r="BC3144" s="235">
        <f t="shared" si="1036"/>
        <v>0</v>
      </c>
      <c r="BG3144" s="210"/>
      <c r="BH3144" s="231"/>
      <c r="BI3144" s="15"/>
      <c r="BJ3144" s="232">
        <f t="shared" si="1028"/>
        <v>0</v>
      </c>
      <c r="BK3144" s="235">
        <f t="shared" si="1037"/>
        <v>0</v>
      </c>
      <c r="BM3144" s="109">
        <f t="shared" si="1029"/>
        <v>-4.5397302190837463</v>
      </c>
      <c r="BN3144" s="213"/>
      <c r="BR3144" s="228"/>
      <c r="BS3144" s="311"/>
      <c r="BT3144" s="3"/>
      <c r="BU3144" s="213"/>
      <c r="BV3144" s="213"/>
      <c r="BW3144" s="291"/>
    </row>
    <row r="3145" spans="1:75" x14ac:dyDescent="0.2">
      <c r="A3145" s="210"/>
      <c r="B3145" s="211"/>
      <c r="C3145" s="848" t="str">
        <f ca="1">IF(ISERR(AVERAGE(INDIRECT("B"&amp;(ROW()-INT($B$1/2))):INDIRECT("B"&amp;(ROW()+INT($B$1/2))))),"",AVERAGE(INDIRECT("B"&amp;(ROW()-INT($B$1/2))):INDIRECT("B"&amp;(ROW()+INT($B$1/2)))))</f>
        <v/>
      </c>
      <c r="D3145" s="848">
        <f t="shared" si="1023"/>
        <v>0</v>
      </c>
      <c r="E3145" s="275"/>
      <c r="F3145" s="15"/>
      <c r="G3145" s="3"/>
      <c r="H3145" s="3"/>
      <c r="I3145" s="3"/>
      <c r="J3145" s="3"/>
      <c r="K3145" s="3"/>
      <c r="L3145" s="554"/>
      <c r="M3145" s="545"/>
      <c r="N3145" s="546"/>
      <c r="O3145" s="5"/>
      <c r="P3145" s="216"/>
      <c r="Q3145" s="217"/>
      <c r="R3145" s="218"/>
      <c r="S3145" s="219">
        <f t="shared" ref="S3145:S3208" si="1040">S3144+IF(P3145&lt;&gt;0,1.852*60*1000*((ACOS((SIN((P3144/180)*PI()))*(SIN((P3145/180)*PI()))+(COS((P3144/180)*PI()))*(COS((P3145/180)*PI()))*(COS((Q3145/180)*PI()-(Q3144/180)*PI())))/PI())*180),0)</f>
        <v>0</v>
      </c>
      <c r="T3145" s="220">
        <f t="shared" ref="T3145:T3208" si="1041">T3144+IF(P3145&lt;&gt;0,1.852*60*0.6213712*((ACOS((SIN((P3144/180)*PI()))*(SIN((P3145/180)*PI()))+(COS((P3144/180)*PI()))*(COS((P3145/180)*PI()))*(COS((Q3145/180)*PI()-(Q3144/180)*PI())))/PI())*180),0)</f>
        <v>0</v>
      </c>
      <c r="U3145" s="214">
        <f t="shared" si="1038"/>
        <v>0</v>
      </c>
      <c r="W3145" s="221"/>
      <c r="X3145" s="222"/>
      <c r="Y3145" s="222"/>
      <c r="Z3145" s="223"/>
      <c r="AA3145" s="222"/>
      <c r="AB3145" s="224"/>
      <c r="AC3145" s="225"/>
      <c r="AD3145" s="2">
        <f t="shared" si="1025"/>
        <v>0</v>
      </c>
      <c r="AE3145" s="2">
        <f t="shared" si="1026"/>
        <v>0</v>
      </c>
      <c r="AF3145" s="226"/>
      <c r="AG3145" s="219">
        <f t="shared" si="1030"/>
        <v>0</v>
      </c>
      <c r="AH3145" s="234">
        <f t="shared" si="1031"/>
        <v>0</v>
      </c>
      <c r="AI3145" s="214">
        <f t="shared" si="1039"/>
        <v>0</v>
      </c>
      <c r="AK3145" s="229">
        <f t="shared" si="1032"/>
        <v>0</v>
      </c>
      <c r="AL3145" s="226"/>
      <c r="AM3145" s="15"/>
      <c r="AN3145" s="232" t="e">
        <f t="shared" si="1033"/>
        <v>#DIV/0!</v>
      </c>
      <c r="AO3145" s="214">
        <f t="shared" si="1027"/>
        <v>0</v>
      </c>
      <c r="AQ3145" s="210"/>
      <c r="AR3145" s="231"/>
      <c r="AS3145" s="15"/>
      <c r="AT3145" s="232">
        <f t="shared" si="1034"/>
        <v>0</v>
      </c>
      <c r="AU3145" s="235">
        <f t="shared" si="1035"/>
        <v>0</v>
      </c>
      <c r="AY3145" s="210"/>
      <c r="AZ3145" s="231"/>
      <c r="BA3145" s="15"/>
      <c r="BB3145" s="232">
        <f t="shared" si="1024"/>
        <v>0</v>
      </c>
      <c r="BC3145" s="235">
        <f t="shared" si="1036"/>
        <v>0</v>
      </c>
      <c r="BG3145" s="210"/>
      <c r="BH3145" s="231"/>
      <c r="BI3145" s="15"/>
      <c r="BJ3145" s="232">
        <f t="shared" si="1028"/>
        <v>0</v>
      </c>
      <c r="BK3145" s="235">
        <f t="shared" si="1037"/>
        <v>0</v>
      </c>
      <c r="BM3145" s="109">
        <f t="shared" si="1029"/>
        <v>-4.541562556581483</v>
      </c>
      <c r="BN3145" s="213"/>
      <c r="BR3145" s="228"/>
      <c r="BS3145" s="311"/>
      <c r="BT3145" s="3"/>
      <c r="BU3145" s="213"/>
      <c r="BV3145" s="213"/>
      <c r="BW3145" s="291"/>
    </row>
    <row r="3146" spans="1:75" x14ac:dyDescent="0.2">
      <c r="A3146" s="210"/>
      <c r="B3146" s="211"/>
      <c r="C3146" s="848" t="str">
        <f ca="1">IF(ISERR(AVERAGE(INDIRECT("B"&amp;(ROW()-INT($B$1/2))):INDIRECT("B"&amp;(ROW()+INT($B$1/2))))),"",AVERAGE(INDIRECT("B"&amp;(ROW()-INT($B$1/2))):INDIRECT("B"&amp;(ROW()+INT($B$1/2)))))</f>
        <v/>
      </c>
      <c r="D3146" s="848">
        <f t="shared" si="1023"/>
        <v>0</v>
      </c>
      <c r="E3146" s="275"/>
      <c r="F3146" s="15"/>
      <c r="G3146" s="3"/>
      <c r="H3146" s="3"/>
      <c r="I3146" s="3"/>
      <c r="J3146" s="3"/>
      <c r="K3146" s="3"/>
      <c r="L3146" s="554"/>
      <c r="M3146" s="545"/>
      <c r="N3146" s="546"/>
      <c r="O3146" s="5"/>
      <c r="P3146" s="216"/>
      <c r="Q3146" s="217"/>
      <c r="R3146" s="218"/>
      <c r="S3146" s="219">
        <f t="shared" si="1040"/>
        <v>0</v>
      </c>
      <c r="T3146" s="220">
        <f t="shared" si="1041"/>
        <v>0</v>
      </c>
      <c r="U3146" s="214">
        <f t="shared" si="1038"/>
        <v>0</v>
      </c>
      <c r="W3146" s="221"/>
      <c r="X3146" s="222"/>
      <c r="Y3146" s="222"/>
      <c r="Z3146" s="223"/>
      <c r="AA3146" s="222"/>
      <c r="AB3146" s="224"/>
      <c r="AC3146" s="225"/>
      <c r="AD3146" s="2">
        <f t="shared" si="1025"/>
        <v>0</v>
      </c>
      <c r="AE3146" s="2">
        <f t="shared" si="1026"/>
        <v>0</v>
      </c>
      <c r="AF3146" s="226"/>
      <c r="AG3146" s="219">
        <f t="shared" si="1030"/>
        <v>0</v>
      </c>
      <c r="AH3146" s="234">
        <f t="shared" si="1031"/>
        <v>0</v>
      </c>
      <c r="AI3146" s="214">
        <f t="shared" si="1039"/>
        <v>0</v>
      </c>
      <c r="AK3146" s="229">
        <f t="shared" si="1032"/>
        <v>0</v>
      </c>
      <c r="AL3146" s="226"/>
      <c r="AM3146" s="15"/>
      <c r="AN3146" s="232" t="e">
        <f t="shared" si="1033"/>
        <v>#DIV/0!</v>
      </c>
      <c r="AO3146" s="214">
        <f t="shared" si="1027"/>
        <v>0</v>
      </c>
      <c r="AQ3146" s="210"/>
      <c r="AR3146" s="231"/>
      <c r="AS3146" s="15"/>
      <c r="AT3146" s="232">
        <f t="shared" si="1034"/>
        <v>0</v>
      </c>
      <c r="AU3146" s="235">
        <f t="shared" si="1035"/>
        <v>0</v>
      </c>
      <c r="AY3146" s="210"/>
      <c r="AZ3146" s="231"/>
      <c r="BA3146" s="15"/>
      <c r="BB3146" s="232">
        <f t="shared" si="1024"/>
        <v>0</v>
      </c>
      <c r="BC3146" s="235">
        <f t="shared" si="1036"/>
        <v>0</v>
      </c>
      <c r="BG3146" s="210"/>
      <c r="BH3146" s="231"/>
      <c r="BI3146" s="15"/>
      <c r="BJ3146" s="232">
        <f t="shared" si="1028"/>
        <v>0</v>
      </c>
      <c r="BK3146" s="235">
        <f t="shared" si="1037"/>
        <v>0</v>
      </c>
      <c r="BM3146" s="109">
        <f t="shared" si="1029"/>
        <v>-4.5433948940792197</v>
      </c>
      <c r="BN3146" s="213"/>
      <c r="BR3146" s="228"/>
      <c r="BS3146" s="311"/>
      <c r="BT3146" s="3"/>
      <c r="BU3146" s="213"/>
      <c r="BV3146" s="213"/>
      <c r="BW3146" s="291"/>
    </row>
    <row r="3147" spans="1:75" x14ac:dyDescent="0.2">
      <c r="A3147" s="210"/>
      <c r="B3147" s="211"/>
      <c r="C3147" s="848" t="str">
        <f ca="1">IF(ISERR(AVERAGE(INDIRECT("B"&amp;(ROW()-INT($B$1/2))):INDIRECT("B"&amp;(ROW()+INT($B$1/2))))),"",AVERAGE(INDIRECT("B"&amp;(ROW()-INT($B$1/2))):INDIRECT("B"&amp;(ROW()+INT($B$1/2)))))</f>
        <v/>
      </c>
      <c r="D3147" s="848">
        <f t="shared" si="1023"/>
        <v>0</v>
      </c>
      <c r="E3147" s="275"/>
      <c r="F3147" s="15"/>
      <c r="G3147" s="3"/>
      <c r="H3147" s="3"/>
      <c r="I3147" s="3"/>
      <c r="J3147" s="3"/>
      <c r="K3147" s="3"/>
      <c r="L3147" s="554"/>
      <c r="M3147" s="545"/>
      <c r="N3147" s="546"/>
      <c r="O3147" s="5"/>
      <c r="P3147" s="216"/>
      <c r="Q3147" s="217"/>
      <c r="R3147" s="218"/>
      <c r="S3147" s="219">
        <f t="shared" si="1040"/>
        <v>0</v>
      </c>
      <c r="T3147" s="220">
        <f t="shared" si="1041"/>
        <v>0</v>
      </c>
      <c r="U3147" s="214">
        <f t="shared" si="1038"/>
        <v>0</v>
      </c>
      <c r="W3147" s="221"/>
      <c r="X3147" s="222"/>
      <c r="Y3147" s="222"/>
      <c r="Z3147" s="223"/>
      <c r="AA3147" s="222"/>
      <c r="AB3147" s="224"/>
      <c r="AC3147" s="225"/>
      <c r="AD3147" s="2">
        <f t="shared" si="1025"/>
        <v>0</v>
      </c>
      <c r="AE3147" s="2">
        <f t="shared" si="1026"/>
        <v>0</v>
      </c>
      <c r="AF3147" s="226"/>
      <c r="AG3147" s="219">
        <f t="shared" si="1030"/>
        <v>0</v>
      </c>
      <c r="AH3147" s="234">
        <f t="shared" si="1031"/>
        <v>0</v>
      </c>
      <c r="AI3147" s="214">
        <f t="shared" si="1039"/>
        <v>0</v>
      </c>
      <c r="AK3147" s="229">
        <f t="shared" si="1032"/>
        <v>0</v>
      </c>
      <c r="AL3147" s="226"/>
      <c r="AM3147" s="15"/>
      <c r="AN3147" s="232" t="e">
        <f t="shared" si="1033"/>
        <v>#DIV/0!</v>
      </c>
      <c r="AO3147" s="214">
        <f t="shared" si="1027"/>
        <v>0</v>
      </c>
      <c r="AQ3147" s="210"/>
      <c r="AR3147" s="231"/>
      <c r="AS3147" s="15"/>
      <c r="AT3147" s="232">
        <f t="shared" si="1034"/>
        <v>0</v>
      </c>
      <c r="AU3147" s="235">
        <f t="shared" si="1035"/>
        <v>0</v>
      </c>
      <c r="AY3147" s="210"/>
      <c r="AZ3147" s="231"/>
      <c r="BA3147" s="15"/>
      <c r="BB3147" s="232">
        <f t="shared" si="1024"/>
        <v>0</v>
      </c>
      <c r="BC3147" s="235">
        <f t="shared" si="1036"/>
        <v>0</v>
      </c>
      <c r="BG3147" s="210"/>
      <c r="BH3147" s="231"/>
      <c r="BI3147" s="15"/>
      <c r="BJ3147" s="232">
        <f t="shared" si="1028"/>
        <v>0</v>
      </c>
      <c r="BK3147" s="235">
        <f t="shared" si="1037"/>
        <v>0</v>
      </c>
      <c r="BM3147" s="109">
        <f t="shared" si="1029"/>
        <v>-4.5452272315769564</v>
      </c>
      <c r="BN3147" s="213"/>
      <c r="BR3147" s="228"/>
      <c r="BS3147" s="311"/>
      <c r="BT3147" s="3"/>
      <c r="BU3147" s="213"/>
      <c r="BV3147" s="213"/>
      <c r="BW3147" s="291"/>
    </row>
    <row r="3148" spans="1:75" x14ac:dyDescent="0.2">
      <c r="A3148" s="210"/>
      <c r="B3148" s="211"/>
      <c r="C3148" s="848" t="str">
        <f ca="1">IF(ISERR(AVERAGE(INDIRECT("B"&amp;(ROW()-INT($B$1/2))):INDIRECT("B"&amp;(ROW()+INT($B$1/2))))),"",AVERAGE(INDIRECT("B"&amp;(ROW()-INT($B$1/2))):INDIRECT("B"&amp;(ROW()+INT($B$1/2)))))</f>
        <v/>
      </c>
      <c r="D3148" s="848">
        <f t="shared" si="1023"/>
        <v>0</v>
      </c>
      <c r="E3148" s="275"/>
      <c r="F3148" s="15"/>
      <c r="G3148" s="3"/>
      <c r="H3148" s="3"/>
      <c r="I3148" s="3"/>
      <c r="J3148" s="3"/>
      <c r="K3148" s="3"/>
      <c r="L3148" s="554"/>
      <c r="M3148" s="545"/>
      <c r="N3148" s="546"/>
      <c r="O3148" s="5"/>
      <c r="P3148" s="216"/>
      <c r="Q3148" s="217"/>
      <c r="R3148" s="218"/>
      <c r="S3148" s="219">
        <f t="shared" si="1040"/>
        <v>0</v>
      </c>
      <c r="T3148" s="220">
        <f t="shared" si="1041"/>
        <v>0</v>
      </c>
      <c r="U3148" s="214">
        <f t="shared" si="1038"/>
        <v>0</v>
      </c>
      <c r="W3148" s="221"/>
      <c r="X3148" s="222"/>
      <c r="Y3148" s="222"/>
      <c r="Z3148" s="223"/>
      <c r="AA3148" s="222"/>
      <c r="AB3148" s="224"/>
      <c r="AC3148" s="225"/>
      <c r="AD3148" s="2">
        <f t="shared" si="1025"/>
        <v>0</v>
      </c>
      <c r="AE3148" s="2">
        <f t="shared" si="1026"/>
        <v>0</v>
      </c>
      <c r="AF3148" s="226"/>
      <c r="AG3148" s="219">
        <f t="shared" si="1030"/>
        <v>0</v>
      </c>
      <c r="AH3148" s="234">
        <f t="shared" si="1031"/>
        <v>0</v>
      </c>
      <c r="AI3148" s="214">
        <f t="shared" si="1039"/>
        <v>0</v>
      </c>
      <c r="AK3148" s="229">
        <f t="shared" si="1032"/>
        <v>0</v>
      </c>
      <c r="AL3148" s="226"/>
      <c r="AM3148" s="15"/>
      <c r="AN3148" s="232" t="e">
        <f t="shared" si="1033"/>
        <v>#DIV/0!</v>
      </c>
      <c r="AO3148" s="214">
        <f t="shared" si="1027"/>
        <v>0</v>
      </c>
      <c r="AQ3148" s="210"/>
      <c r="AR3148" s="231"/>
      <c r="AS3148" s="15"/>
      <c r="AT3148" s="232">
        <f t="shared" si="1034"/>
        <v>0</v>
      </c>
      <c r="AU3148" s="235">
        <f t="shared" si="1035"/>
        <v>0</v>
      </c>
      <c r="AY3148" s="210"/>
      <c r="AZ3148" s="231"/>
      <c r="BA3148" s="15"/>
      <c r="BB3148" s="232">
        <f t="shared" si="1024"/>
        <v>0</v>
      </c>
      <c r="BC3148" s="235">
        <f t="shared" si="1036"/>
        <v>0</v>
      </c>
      <c r="BG3148" s="210"/>
      <c r="BH3148" s="231"/>
      <c r="BI3148" s="15"/>
      <c r="BJ3148" s="232">
        <f t="shared" si="1028"/>
        <v>0</v>
      </c>
      <c r="BK3148" s="235">
        <f t="shared" si="1037"/>
        <v>0</v>
      </c>
      <c r="BM3148" s="109">
        <f t="shared" si="1029"/>
        <v>-4.5470595690746931</v>
      </c>
      <c r="BN3148" s="213"/>
      <c r="BR3148" s="228"/>
      <c r="BS3148" s="311"/>
      <c r="BT3148" s="3"/>
      <c r="BU3148" s="213"/>
      <c r="BV3148" s="213"/>
      <c r="BW3148" s="291"/>
    </row>
    <row r="3149" spans="1:75" x14ac:dyDescent="0.2">
      <c r="A3149" s="210"/>
      <c r="B3149" s="211"/>
      <c r="C3149" s="848" t="str">
        <f ca="1">IF(ISERR(AVERAGE(INDIRECT("B"&amp;(ROW()-INT($B$1/2))):INDIRECT("B"&amp;(ROW()+INT($B$1/2))))),"",AVERAGE(INDIRECT("B"&amp;(ROW()-INT($B$1/2))):INDIRECT("B"&amp;(ROW()+INT($B$1/2)))))</f>
        <v/>
      </c>
      <c r="D3149" s="848">
        <f t="shared" si="1023"/>
        <v>0</v>
      </c>
      <c r="E3149" s="275"/>
      <c r="F3149" s="15"/>
      <c r="G3149" s="3"/>
      <c r="H3149" s="3"/>
      <c r="I3149" s="3"/>
      <c r="J3149" s="3"/>
      <c r="K3149" s="3"/>
      <c r="L3149" s="554"/>
      <c r="M3149" s="545"/>
      <c r="N3149" s="546"/>
      <c r="O3149" s="5"/>
      <c r="P3149" s="216"/>
      <c r="Q3149" s="217"/>
      <c r="R3149" s="218"/>
      <c r="S3149" s="219">
        <f t="shared" si="1040"/>
        <v>0</v>
      </c>
      <c r="T3149" s="220">
        <f t="shared" si="1041"/>
        <v>0</v>
      </c>
      <c r="U3149" s="214">
        <f t="shared" si="1038"/>
        <v>0</v>
      </c>
      <c r="W3149" s="221"/>
      <c r="X3149" s="222"/>
      <c r="Y3149" s="222"/>
      <c r="Z3149" s="223"/>
      <c r="AA3149" s="222"/>
      <c r="AB3149" s="224"/>
      <c r="AC3149" s="225"/>
      <c r="AD3149" s="2">
        <f t="shared" si="1025"/>
        <v>0</v>
      </c>
      <c r="AE3149" s="2">
        <f t="shared" si="1026"/>
        <v>0</v>
      </c>
      <c r="AF3149" s="226"/>
      <c r="AG3149" s="219">
        <f t="shared" si="1030"/>
        <v>0</v>
      </c>
      <c r="AH3149" s="234">
        <f t="shared" si="1031"/>
        <v>0</v>
      </c>
      <c r="AI3149" s="214">
        <f t="shared" si="1039"/>
        <v>0</v>
      </c>
      <c r="AK3149" s="229">
        <f t="shared" si="1032"/>
        <v>0</v>
      </c>
      <c r="AL3149" s="226"/>
      <c r="AM3149" s="15"/>
      <c r="AN3149" s="232" t="e">
        <f t="shared" si="1033"/>
        <v>#DIV/0!</v>
      </c>
      <c r="AO3149" s="214">
        <f t="shared" si="1027"/>
        <v>0</v>
      </c>
      <c r="AQ3149" s="210"/>
      <c r="AR3149" s="231"/>
      <c r="AS3149" s="15"/>
      <c r="AT3149" s="232">
        <f t="shared" si="1034"/>
        <v>0</v>
      </c>
      <c r="AU3149" s="235">
        <f t="shared" si="1035"/>
        <v>0</v>
      </c>
      <c r="AY3149" s="210"/>
      <c r="AZ3149" s="231"/>
      <c r="BA3149" s="15"/>
      <c r="BB3149" s="232">
        <f t="shared" si="1024"/>
        <v>0</v>
      </c>
      <c r="BC3149" s="235">
        <f t="shared" si="1036"/>
        <v>0</v>
      </c>
      <c r="BG3149" s="210"/>
      <c r="BH3149" s="231"/>
      <c r="BI3149" s="15"/>
      <c r="BJ3149" s="232">
        <f t="shared" si="1028"/>
        <v>0</v>
      </c>
      <c r="BK3149" s="235">
        <f t="shared" si="1037"/>
        <v>0</v>
      </c>
      <c r="BM3149" s="109">
        <f t="shared" si="1029"/>
        <v>-4.5488919065724298</v>
      </c>
      <c r="BN3149" s="213"/>
      <c r="BR3149" s="228"/>
      <c r="BS3149" s="311"/>
      <c r="BT3149" s="3"/>
      <c r="BU3149" s="213"/>
      <c r="BV3149" s="213"/>
      <c r="BW3149" s="291"/>
    </row>
    <row r="3150" spans="1:75" x14ac:dyDescent="0.2">
      <c r="A3150" s="210"/>
      <c r="B3150" s="211"/>
      <c r="C3150" s="848" t="str">
        <f ca="1">IF(ISERR(AVERAGE(INDIRECT("B"&amp;(ROW()-INT($B$1/2))):INDIRECT("B"&amp;(ROW()+INT($B$1/2))))),"",AVERAGE(INDIRECT("B"&amp;(ROW()-INT($B$1/2))):INDIRECT("B"&amp;(ROW()+INT($B$1/2)))))</f>
        <v/>
      </c>
      <c r="D3150" s="848">
        <f t="shared" si="1023"/>
        <v>0</v>
      </c>
      <c r="E3150" s="275"/>
      <c r="F3150" s="15"/>
      <c r="G3150" s="3"/>
      <c r="H3150" s="3"/>
      <c r="I3150" s="3"/>
      <c r="J3150" s="3"/>
      <c r="K3150" s="3"/>
      <c r="L3150" s="554"/>
      <c r="M3150" s="545"/>
      <c r="N3150" s="546"/>
      <c r="O3150" s="5"/>
      <c r="P3150" s="216"/>
      <c r="Q3150" s="217"/>
      <c r="R3150" s="218"/>
      <c r="S3150" s="219">
        <f t="shared" si="1040"/>
        <v>0</v>
      </c>
      <c r="T3150" s="220">
        <f t="shared" si="1041"/>
        <v>0</v>
      </c>
      <c r="U3150" s="214">
        <f t="shared" si="1038"/>
        <v>0</v>
      </c>
      <c r="W3150" s="221"/>
      <c r="X3150" s="222"/>
      <c r="Y3150" s="222"/>
      <c r="Z3150" s="223"/>
      <c r="AA3150" s="222"/>
      <c r="AB3150" s="224"/>
      <c r="AC3150" s="225"/>
      <c r="AD3150" s="2">
        <f t="shared" si="1025"/>
        <v>0</v>
      </c>
      <c r="AE3150" s="2">
        <f t="shared" si="1026"/>
        <v>0</v>
      </c>
      <c r="AF3150" s="226"/>
      <c r="AG3150" s="219">
        <f t="shared" si="1030"/>
        <v>0</v>
      </c>
      <c r="AH3150" s="234">
        <f t="shared" si="1031"/>
        <v>0</v>
      </c>
      <c r="AI3150" s="214">
        <f t="shared" si="1039"/>
        <v>0</v>
      </c>
      <c r="AK3150" s="229">
        <f t="shared" si="1032"/>
        <v>0</v>
      </c>
      <c r="AL3150" s="226"/>
      <c r="AM3150" s="15"/>
      <c r="AN3150" s="232" t="e">
        <f t="shared" si="1033"/>
        <v>#DIV/0!</v>
      </c>
      <c r="AO3150" s="214">
        <f t="shared" si="1027"/>
        <v>0</v>
      </c>
      <c r="AQ3150" s="210"/>
      <c r="AR3150" s="231"/>
      <c r="AS3150" s="15"/>
      <c r="AT3150" s="232">
        <f t="shared" si="1034"/>
        <v>0</v>
      </c>
      <c r="AU3150" s="235">
        <f t="shared" si="1035"/>
        <v>0</v>
      </c>
      <c r="AY3150" s="210"/>
      <c r="AZ3150" s="231"/>
      <c r="BA3150" s="15"/>
      <c r="BB3150" s="232">
        <f t="shared" si="1024"/>
        <v>0</v>
      </c>
      <c r="BC3150" s="235">
        <f t="shared" si="1036"/>
        <v>0</v>
      </c>
      <c r="BG3150" s="210"/>
      <c r="BH3150" s="231"/>
      <c r="BI3150" s="15"/>
      <c r="BJ3150" s="232">
        <f t="shared" si="1028"/>
        <v>0</v>
      </c>
      <c r="BK3150" s="235">
        <f t="shared" si="1037"/>
        <v>0</v>
      </c>
      <c r="BM3150" s="109">
        <f t="shared" si="1029"/>
        <v>-4.5507242440701665</v>
      </c>
      <c r="BN3150" s="213"/>
      <c r="BR3150" s="228"/>
      <c r="BS3150" s="311"/>
      <c r="BT3150" s="3"/>
      <c r="BU3150" s="213"/>
      <c r="BV3150" s="213"/>
      <c r="BW3150" s="291"/>
    </row>
    <row r="3151" spans="1:75" x14ac:dyDescent="0.2">
      <c r="A3151" s="210"/>
      <c r="B3151" s="211"/>
      <c r="C3151" s="848" t="str">
        <f ca="1">IF(ISERR(AVERAGE(INDIRECT("B"&amp;(ROW()-INT($B$1/2))):INDIRECT("B"&amp;(ROW()+INT($B$1/2))))),"",AVERAGE(INDIRECT("B"&amp;(ROW()-INT($B$1/2))):INDIRECT("B"&amp;(ROW()+INT($B$1/2)))))</f>
        <v/>
      </c>
      <c r="D3151" s="848">
        <f t="shared" si="1023"/>
        <v>0</v>
      </c>
      <c r="E3151" s="275"/>
      <c r="F3151" s="15"/>
      <c r="G3151" s="3"/>
      <c r="H3151" s="3"/>
      <c r="I3151" s="3"/>
      <c r="J3151" s="3"/>
      <c r="K3151" s="3"/>
      <c r="L3151" s="554"/>
      <c r="M3151" s="545"/>
      <c r="N3151" s="546"/>
      <c r="O3151" s="5"/>
      <c r="P3151" s="216"/>
      <c r="Q3151" s="217"/>
      <c r="R3151" s="218"/>
      <c r="S3151" s="219">
        <f t="shared" si="1040"/>
        <v>0</v>
      </c>
      <c r="T3151" s="220">
        <f t="shared" si="1041"/>
        <v>0</v>
      </c>
      <c r="U3151" s="214">
        <f t="shared" si="1038"/>
        <v>0</v>
      </c>
      <c r="W3151" s="221"/>
      <c r="X3151" s="222"/>
      <c r="Y3151" s="222"/>
      <c r="Z3151" s="223"/>
      <c r="AA3151" s="222"/>
      <c r="AB3151" s="224"/>
      <c r="AC3151" s="225"/>
      <c r="AD3151" s="2">
        <f t="shared" si="1025"/>
        <v>0</v>
      </c>
      <c r="AE3151" s="2">
        <f t="shared" si="1026"/>
        <v>0</v>
      </c>
      <c r="AF3151" s="226"/>
      <c r="AG3151" s="219">
        <f t="shared" si="1030"/>
        <v>0</v>
      </c>
      <c r="AH3151" s="234">
        <f t="shared" si="1031"/>
        <v>0</v>
      </c>
      <c r="AI3151" s="214">
        <f t="shared" si="1039"/>
        <v>0</v>
      </c>
      <c r="AK3151" s="229">
        <f t="shared" si="1032"/>
        <v>0</v>
      </c>
      <c r="AL3151" s="226"/>
      <c r="AM3151" s="15"/>
      <c r="AN3151" s="232" t="e">
        <f t="shared" si="1033"/>
        <v>#DIV/0!</v>
      </c>
      <c r="AO3151" s="214">
        <f t="shared" si="1027"/>
        <v>0</v>
      </c>
      <c r="AQ3151" s="210"/>
      <c r="AR3151" s="231"/>
      <c r="AS3151" s="15"/>
      <c r="AT3151" s="232">
        <f t="shared" si="1034"/>
        <v>0</v>
      </c>
      <c r="AU3151" s="235">
        <f t="shared" si="1035"/>
        <v>0</v>
      </c>
      <c r="AY3151" s="210"/>
      <c r="AZ3151" s="231"/>
      <c r="BA3151" s="15"/>
      <c r="BB3151" s="232">
        <f t="shared" si="1024"/>
        <v>0</v>
      </c>
      <c r="BC3151" s="235">
        <f t="shared" si="1036"/>
        <v>0</v>
      </c>
      <c r="BG3151" s="210"/>
      <c r="BH3151" s="231"/>
      <c r="BI3151" s="15"/>
      <c r="BJ3151" s="232">
        <f t="shared" si="1028"/>
        <v>0</v>
      </c>
      <c r="BK3151" s="235">
        <f t="shared" si="1037"/>
        <v>0</v>
      </c>
      <c r="BM3151" s="109">
        <f t="shared" si="1029"/>
        <v>-4.5525565815679032</v>
      </c>
      <c r="BN3151" s="213"/>
      <c r="BR3151" s="228"/>
      <c r="BS3151" s="311"/>
      <c r="BT3151" s="3"/>
      <c r="BU3151" s="213"/>
      <c r="BV3151" s="213"/>
      <c r="BW3151" s="291"/>
    </row>
    <row r="3152" spans="1:75" x14ac:dyDescent="0.2">
      <c r="A3152" s="210"/>
      <c r="B3152" s="211"/>
      <c r="C3152" s="848" t="str">
        <f ca="1">IF(ISERR(AVERAGE(INDIRECT("B"&amp;(ROW()-INT($B$1/2))):INDIRECT("B"&amp;(ROW()+INT($B$1/2))))),"",AVERAGE(INDIRECT("B"&amp;(ROW()-INT($B$1/2))):INDIRECT("B"&amp;(ROW()+INT($B$1/2)))))</f>
        <v/>
      </c>
      <c r="D3152" s="848">
        <f t="shared" si="1023"/>
        <v>0</v>
      </c>
      <c r="E3152" s="275"/>
      <c r="F3152" s="15"/>
      <c r="G3152" s="3"/>
      <c r="H3152" s="3"/>
      <c r="I3152" s="3"/>
      <c r="J3152" s="3"/>
      <c r="K3152" s="3"/>
      <c r="L3152" s="554"/>
      <c r="M3152" s="545"/>
      <c r="N3152" s="546"/>
      <c r="O3152" s="5"/>
      <c r="P3152" s="216"/>
      <c r="Q3152" s="217"/>
      <c r="R3152" s="218"/>
      <c r="S3152" s="219">
        <f t="shared" si="1040"/>
        <v>0</v>
      </c>
      <c r="T3152" s="220">
        <f t="shared" si="1041"/>
        <v>0</v>
      </c>
      <c r="U3152" s="214">
        <f t="shared" si="1038"/>
        <v>0</v>
      </c>
      <c r="W3152" s="221"/>
      <c r="X3152" s="222"/>
      <c r="Y3152" s="222"/>
      <c r="Z3152" s="223"/>
      <c r="AA3152" s="222"/>
      <c r="AB3152" s="224"/>
      <c r="AC3152" s="225"/>
      <c r="AD3152" s="2">
        <f t="shared" si="1025"/>
        <v>0</v>
      </c>
      <c r="AE3152" s="2">
        <f t="shared" si="1026"/>
        <v>0</v>
      </c>
      <c r="AF3152" s="226"/>
      <c r="AG3152" s="219">
        <f t="shared" si="1030"/>
        <v>0</v>
      </c>
      <c r="AH3152" s="234">
        <f t="shared" si="1031"/>
        <v>0</v>
      </c>
      <c r="AI3152" s="214">
        <f t="shared" si="1039"/>
        <v>0</v>
      </c>
      <c r="AK3152" s="229">
        <f t="shared" si="1032"/>
        <v>0</v>
      </c>
      <c r="AL3152" s="226"/>
      <c r="AM3152" s="15"/>
      <c r="AN3152" s="232" t="e">
        <f t="shared" si="1033"/>
        <v>#DIV/0!</v>
      </c>
      <c r="AO3152" s="214">
        <f t="shared" si="1027"/>
        <v>0</v>
      </c>
      <c r="AQ3152" s="210"/>
      <c r="AR3152" s="231"/>
      <c r="AS3152" s="15"/>
      <c r="AT3152" s="232">
        <f t="shared" si="1034"/>
        <v>0</v>
      </c>
      <c r="AU3152" s="235">
        <f t="shared" si="1035"/>
        <v>0</v>
      </c>
      <c r="AY3152" s="210"/>
      <c r="AZ3152" s="231"/>
      <c r="BA3152" s="15"/>
      <c r="BB3152" s="232">
        <f t="shared" si="1024"/>
        <v>0</v>
      </c>
      <c r="BC3152" s="235">
        <f t="shared" si="1036"/>
        <v>0</v>
      </c>
      <c r="BG3152" s="210"/>
      <c r="BH3152" s="231"/>
      <c r="BI3152" s="15"/>
      <c r="BJ3152" s="232">
        <f t="shared" si="1028"/>
        <v>0</v>
      </c>
      <c r="BK3152" s="235">
        <f t="shared" si="1037"/>
        <v>0</v>
      </c>
      <c r="BM3152" s="109">
        <f t="shared" si="1029"/>
        <v>-4.5543889190656399</v>
      </c>
      <c r="BN3152" s="213"/>
      <c r="BR3152" s="228"/>
      <c r="BS3152" s="311"/>
      <c r="BT3152" s="3"/>
      <c r="BU3152" s="213"/>
      <c r="BV3152" s="213"/>
      <c r="BW3152" s="291"/>
    </row>
    <row r="3153" spans="1:75" x14ac:dyDescent="0.2">
      <c r="A3153" s="210"/>
      <c r="B3153" s="211"/>
      <c r="C3153" s="848" t="str">
        <f ca="1">IF(ISERR(AVERAGE(INDIRECT("B"&amp;(ROW()-INT($B$1/2))):INDIRECT("B"&amp;(ROW()+INT($B$1/2))))),"",AVERAGE(INDIRECT("B"&amp;(ROW()-INT($B$1/2))):INDIRECT("B"&amp;(ROW()+INT($B$1/2)))))</f>
        <v/>
      </c>
      <c r="D3153" s="848">
        <f t="shared" si="1023"/>
        <v>0</v>
      </c>
      <c r="E3153" s="275"/>
      <c r="F3153" s="15"/>
      <c r="G3153" s="3"/>
      <c r="H3153" s="3"/>
      <c r="I3153" s="3"/>
      <c r="J3153" s="3"/>
      <c r="K3153" s="3"/>
      <c r="L3153" s="554"/>
      <c r="M3153" s="545"/>
      <c r="N3153" s="546"/>
      <c r="O3153" s="5"/>
      <c r="P3153" s="216"/>
      <c r="Q3153" s="217"/>
      <c r="R3153" s="218"/>
      <c r="S3153" s="219">
        <f t="shared" si="1040"/>
        <v>0</v>
      </c>
      <c r="T3153" s="220">
        <f t="shared" si="1041"/>
        <v>0</v>
      </c>
      <c r="U3153" s="214">
        <f t="shared" si="1038"/>
        <v>0</v>
      </c>
      <c r="W3153" s="221"/>
      <c r="X3153" s="222"/>
      <c r="Y3153" s="222"/>
      <c r="Z3153" s="223"/>
      <c r="AA3153" s="222"/>
      <c r="AB3153" s="224"/>
      <c r="AC3153" s="225"/>
      <c r="AD3153" s="2">
        <f t="shared" si="1025"/>
        <v>0</v>
      </c>
      <c r="AE3153" s="2">
        <f t="shared" si="1026"/>
        <v>0</v>
      </c>
      <c r="AF3153" s="226"/>
      <c r="AG3153" s="219">
        <f t="shared" si="1030"/>
        <v>0</v>
      </c>
      <c r="AH3153" s="234">
        <f t="shared" si="1031"/>
        <v>0</v>
      </c>
      <c r="AI3153" s="214">
        <f t="shared" si="1039"/>
        <v>0</v>
      </c>
      <c r="AK3153" s="229">
        <f t="shared" si="1032"/>
        <v>0</v>
      </c>
      <c r="AL3153" s="226"/>
      <c r="AM3153" s="15"/>
      <c r="AN3153" s="232" t="e">
        <f t="shared" si="1033"/>
        <v>#DIV/0!</v>
      </c>
      <c r="AO3153" s="214">
        <f t="shared" si="1027"/>
        <v>0</v>
      </c>
      <c r="AQ3153" s="210"/>
      <c r="AR3153" s="231"/>
      <c r="AS3153" s="15"/>
      <c r="AT3153" s="232">
        <f t="shared" si="1034"/>
        <v>0</v>
      </c>
      <c r="AU3153" s="235">
        <f t="shared" si="1035"/>
        <v>0</v>
      </c>
      <c r="AY3153" s="210"/>
      <c r="AZ3153" s="231"/>
      <c r="BA3153" s="15"/>
      <c r="BB3153" s="232">
        <f t="shared" si="1024"/>
        <v>0</v>
      </c>
      <c r="BC3153" s="235">
        <f t="shared" si="1036"/>
        <v>0</v>
      </c>
      <c r="BG3153" s="210"/>
      <c r="BH3153" s="231"/>
      <c r="BI3153" s="15"/>
      <c r="BJ3153" s="232">
        <f t="shared" si="1028"/>
        <v>0</v>
      </c>
      <c r="BK3153" s="235">
        <f t="shared" si="1037"/>
        <v>0</v>
      </c>
      <c r="BM3153" s="109">
        <f t="shared" si="1029"/>
        <v>-4.5562212565633766</v>
      </c>
      <c r="BN3153" s="213"/>
      <c r="BR3153" s="228"/>
      <c r="BS3153" s="311"/>
      <c r="BT3153" s="3"/>
      <c r="BU3153" s="213"/>
      <c r="BV3153" s="213"/>
      <c r="BW3153" s="291"/>
    </row>
    <row r="3154" spans="1:75" x14ac:dyDescent="0.2">
      <c r="A3154" s="210"/>
      <c r="B3154" s="211"/>
      <c r="C3154" s="848" t="str">
        <f ca="1">IF(ISERR(AVERAGE(INDIRECT("B"&amp;(ROW()-INT($B$1/2))):INDIRECT("B"&amp;(ROW()+INT($B$1/2))))),"",AVERAGE(INDIRECT("B"&amp;(ROW()-INT($B$1/2))):INDIRECT("B"&amp;(ROW()+INT($B$1/2)))))</f>
        <v/>
      </c>
      <c r="D3154" s="848">
        <f t="shared" si="1023"/>
        <v>0</v>
      </c>
      <c r="E3154" s="275"/>
      <c r="F3154" s="15"/>
      <c r="G3154" s="3"/>
      <c r="H3154" s="3"/>
      <c r="I3154" s="3"/>
      <c r="J3154" s="3"/>
      <c r="K3154" s="3"/>
      <c r="L3154" s="554"/>
      <c r="M3154" s="545"/>
      <c r="N3154" s="546"/>
      <c r="O3154" s="5"/>
      <c r="P3154" s="216"/>
      <c r="Q3154" s="217"/>
      <c r="R3154" s="218"/>
      <c r="S3154" s="219">
        <f t="shared" si="1040"/>
        <v>0</v>
      </c>
      <c r="T3154" s="220">
        <f t="shared" si="1041"/>
        <v>0</v>
      </c>
      <c r="U3154" s="214">
        <f t="shared" si="1038"/>
        <v>0</v>
      </c>
      <c r="W3154" s="221"/>
      <c r="X3154" s="222"/>
      <c r="Y3154" s="222"/>
      <c r="Z3154" s="223"/>
      <c r="AA3154" s="222"/>
      <c r="AB3154" s="224"/>
      <c r="AC3154" s="225"/>
      <c r="AD3154" s="2">
        <f t="shared" si="1025"/>
        <v>0</v>
      </c>
      <c r="AE3154" s="2">
        <f t="shared" si="1026"/>
        <v>0</v>
      </c>
      <c r="AF3154" s="226"/>
      <c r="AG3154" s="219">
        <f t="shared" si="1030"/>
        <v>0</v>
      </c>
      <c r="AH3154" s="234">
        <f t="shared" si="1031"/>
        <v>0</v>
      </c>
      <c r="AI3154" s="214">
        <f t="shared" si="1039"/>
        <v>0</v>
      </c>
      <c r="AK3154" s="229">
        <f t="shared" si="1032"/>
        <v>0</v>
      </c>
      <c r="AL3154" s="226"/>
      <c r="AM3154" s="15"/>
      <c r="AN3154" s="232" t="e">
        <f t="shared" si="1033"/>
        <v>#DIV/0!</v>
      </c>
      <c r="AO3154" s="214">
        <f t="shared" si="1027"/>
        <v>0</v>
      </c>
      <c r="AQ3154" s="210"/>
      <c r="AR3154" s="231"/>
      <c r="AS3154" s="15"/>
      <c r="AT3154" s="232">
        <f t="shared" si="1034"/>
        <v>0</v>
      </c>
      <c r="AU3154" s="235">
        <f t="shared" si="1035"/>
        <v>0</v>
      </c>
      <c r="AY3154" s="210"/>
      <c r="AZ3154" s="231"/>
      <c r="BA3154" s="15"/>
      <c r="BB3154" s="232">
        <f t="shared" si="1024"/>
        <v>0</v>
      </c>
      <c r="BC3154" s="235">
        <f t="shared" si="1036"/>
        <v>0</v>
      </c>
      <c r="BG3154" s="210"/>
      <c r="BH3154" s="231"/>
      <c r="BI3154" s="15"/>
      <c r="BJ3154" s="232">
        <f t="shared" si="1028"/>
        <v>0</v>
      </c>
      <c r="BK3154" s="235">
        <f t="shared" si="1037"/>
        <v>0</v>
      </c>
      <c r="BM3154" s="109">
        <f t="shared" si="1029"/>
        <v>-4.5580535940611133</v>
      </c>
      <c r="BN3154" s="213"/>
      <c r="BR3154" s="228"/>
      <c r="BS3154" s="311"/>
      <c r="BT3154" s="3"/>
      <c r="BU3154" s="213"/>
      <c r="BV3154" s="213"/>
      <c r="BW3154" s="291"/>
    </row>
    <row r="3155" spans="1:75" x14ac:dyDescent="0.2">
      <c r="A3155" s="210"/>
      <c r="B3155" s="211"/>
      <c r="C3155" s="848" t="str">
        <f ca="1">IF(ISERR(AVERAGE(INDIRECT("B"&amp;(ROW()-INT($B$1/2))):INDIRECT("B"&amp;(ROW()+INT($B$1/2))))),"",AVERAGE(INDIRECT("B"&amp;(ROW()-INT($B$1/2))):INDIRECT("B"&amp;(ROW()+INT($B$1/2)))))</f>
        <v/>
      </c>
      <c r="D3155" s="848">
        <f t="shared" si="1023"/>
        <v>0</v>
      </c>
      <c r="E3155" s="275"/>
      <c r="F3155" s="15"/>
      <c r="G3155" s="3"/>
      <c r="H3155" s="3"/>
      <c r="I3155" s="3"/>
      <c r="J3155" s="3"/>
      <c r="K3155" s="3"/>
      <c r="L3155" s="554"/>
      <c r="M3155" s="545"/>
      <c r="N3155" s="546"/>
      <c r="O3155" s="5"/>
      <c r="P3155" s="216"/>
      <c r="Q3155" s="217"/>
      <c r="R3155" s="218"/>
      <c r="S3155" s="219">
        <f t="shared" si="1040"/>
        <v>0</v>
      </c>
      <c r="T3155" s="220">
        <f t="shared" si="1041"/>
        <v>0</v>
      </c>
      <c r="U3155" s="214">
        <f t="shared" si="1038"/>
        <v>0</v>
      </c>
      <c r="W3155" s="221"/>
      <c r="X3155" s="222"/>
      <c r="Y3155" s="222"/>
      <c r="Z3155" s="223"/>
      <c r="AA3155" s="222"/>
      <c r="AB3155" s="224"/>
      <c r="AC3155" s="225"/>
      <c r="AD3155" s="2">
        <f t="shared" si="1025"/>
        <v>0</v>
      </c>
      <c r="AE3155" s="2">
        <f t="shared" si="1026"/>
        <v>0</v>
      </c>
      <c r="AF3155" s="226"/>
      <c r="AG3155" s="219">
        <f t="shared" si="1030"/>
        <v>0</v>
      </c>
      <c r="AH3155" s="234">
        <f t="shared" si="1031"/>
        <v>0</v>
      </c>
      <c r="AI3155" s="214">
        <f t="shared" si="1039"/>
        <v>0</v>
      </c>
      <c r="AK3155" s="229">
        <f t="shared" si="1032"/>
        <v>0</v>
      </c>
      <c r="AL3155" s="226"/>
      <c r="AM3155" s="15"/>
      <c r="AN3155" s="232" t="e">
        <f t="shared" si="1033"/>
        <v>#DIV/0!</v>
      </c>
      <c r="AO3155" s="214">
        <f t="shared" si="1027"/>
        <v>0</v>
      </c>
      <c r="AQ3155" s="210"/>
      <c r="AR3155" s="231"/>
      <c r="AS3155" s="15"/>
      <c r="AT3155" s="232">
        <f t="shared" si="1034"/>
        <v>0</v>
      </c>
      <c r="AU3155" s="235">
        <f t="shared" si="1035"/>
        <v>0</v>
      </c>
      <c r="AY3155" s="210"/>
      <c r="AZ3155" s="231"/>
      <c r="BA3155" s="15"/>
      <c r="BB3155" s="232">
        <f t="shared" si="1024"/>
        <v>0</v>
      </c>
      <c r="BC3155" s="235">
        <f t="shared" si="1036"/>
        <v>0</v>
      </c>
      <c r="BG3155" s="210"/>
      <c r="BH3155" s="231"/>
      <c r="BI3155" s="15"/>
      <c r="BJ3155" s="232">
        <f t="shared" si="1028"/>
        <v>0</v>
      </c>
      <c r="BK3155" s="235">
        <f t="shared" si="1037"/>
        <v>0</v>
      </c>
      <c r="BM3155" s="109">
        <f t="shared" si="1029"/>
        <v>-4.55988593155885</v>
      </c>
      <c r="BN3155" s="213"/>
      <c r="BR3155" s="228"/>
      <c r="BS3155" s="311"/>
      <c r="BT3155" s="3"/>
      <c r="BU3155" s="213"/>
      <c r="BV3155" s="213"/>
      <c r="BW3155" s="291"/>
    </row>
    <row r="3156" spans="1:75" x14ac:dyDescent="0.2">
      <c r="A3156" s="210"/>
      <c r="B3156" s="211"/>
      <c r="C3156" s="848" t="str">
        <f ca="1">IF(ISERR(AVERAGE(INDIRECT("B"&amp;(ROW()-INT($B$1/2))):INDIRECT("B"&amp;(ROW()+INT($B$1/2))))),"",AVERAGE(INDIRECT("B"&amp;(ROW()-INT($B$1/2))):INDIRECT("B"&amp;(ROW()+INT($B$1/2)))))</f>
        <v/>
      </c>
      <c r="D3156" s="848">
        <f t="shared" si="1023"/>
        <v>0</v>
      </c>
      <c r="E3156" s="275"/>
      <c r="F3156" s="15"/>
      <c r="G3156" s="3"/>
      <c r="H3156" s="3"/>
      <c r="I3156" s="3"/>
      <c r="J3156" s="3"/>
      <c r="K3156" s="3"/>
      <c r="L3156" s="554"/>
      <c r="M3156" s="545"/>
      <c r="N3156" s="546"/>
      <c r="O3156" s="5"/>
      <c r="P3156" s="216"/>
      <c r="Q3156" s="217"/>
      <c r="R3156" s="218"/>
      <c r="S3156" s="219">
        <f t="shared" si="1040"/>
        <v>0</v>
      </c>
      <c r="T3156" s="220">
        <f t="shared" si="1041"/>
        <v>0</v>
      </c>
      <c r="U3156" s="214">
        <f t="shared" si="1038"/>
        <v>0</v>
      </c>
      <c r="W3156" s="221"/>
      <c r="X3156" s="222"/>
      <c r="Y3156" s="222"/>
      <c r="Z3156" s="223"/>
      <c r="AA3156" s="222"/>
      <c r="AB3156" s="224"/>
      <c r="AC3156" s="225"/>
      <c r="AD3156" s="2">
        <f t="shared" si="1025"/>
        <v>0</v>
      </c>
      <c r="AE3156" s="2">
        <f t="shared" si="1026"/>
        <v>0</v>
      </c>
      <c r="AF3156" s="226"/>
      <c r="AG3156" s="219">
        <f t="shared" si="1030"/>
        <v>0</v>
      </c>
      <c r="AH3156" s="234">
        <f t="shared" si="1031"/>
        <v>0</v>
      </c>
      <c r="AI3156" s="214">
        <f t="shared" si="1039"/>
        <v>0</v>
      </c>
      <c r="AK3156" s="229">
        <f t="shared" si="1032"/>
        <v>0</v>
      </c>
      <c r="AL3156" s="226"/>
      <c r="AM3156" s="15"/>
      <c r="AN3156" s="232" t="e">
        <f t="shared" si="1033"/>
        <v>#DIV/0!</v>
      </c>
      <c r="AO3156" s="214">
        <f t="shared" si="1027"/>
        <v>0</v>
      </c>
      <c r="AQ3156" s="210"/>
      <c r="AR3156" s="231"/>
      <c r="AS3156" s="15"/>
      <c r="AT3156" s="232">
        <f t="shared" si="1034"/>
        <v>0</v>
      </c>
      <c r="AU3156" s="235">
        <f t="shared" si="1035"/>
        <v>0</v>
      </c>
      <c r="AY3156" s="210"/>
      <c r="AZ3156" s="231"/>
      <c r="BA3156" s="15"/>
      <c r="BB3156" s="232">
        <f t="shared" si="1024"/>
        <v>0</v>
      </c>
      <c r="BC3156" s="235">
        <f t="shared" si="1036"/>
        <v>0</v>
      </c>
      <c r="BG3156" s="210"/>
      <c r="BH3156" s="231"/>
      <c r="BI3156" s="15"/>
      <c r="BJ3156" s="232">
        <f t="shared" si="1028"/>
        <v>0</v>
      </c>
      <c r="BK3156" s="235">
        <f t="shared" si="1037"/>
        <v>0</v>
      </c>
      <c r="BM3156" s="109">
        <f t="shared" si="1029"/>
        <v>-4.5617182690565867</v>
      </c>
      <c r="BN3156" s="213"/>
      <c r="BR3156" s="228"/>
      <c r="BS3156" s="311"/>
      <c r="BT3156" s="3"/>
      <c r="BU3156" s="213"/>
      <c r="BV3156" s="213"/>
      <c r="BW3156" s="291"/>
    </row>
    <row r="3157" spans="1:75" x14ac:dyDescent="0.2">
      <c r="A3157" s="210"/>
      <c r="B3157" s="211"/>
      <c r="C3157" s="848" t="str">
        <f ca="1">IF(ISERR(AVERAGE(INDIRECT("B"&amp;(ROW()-INT($B$1/2))):INDIRECT("B"&amp;(ROW()+INT($B$1/2))))),"",AVERAGE(INDIRECT("B"&amp;(ROW()-INT($B$1/2))):INDIRECT("B"&amp;(ROW()+INT($B$1/2)))))</f>
        <v/>
      </c>
      <c r="D3157" s="848">
        <f t="shared" si="1023"/>
        <v>0</v>
      </c>
      <c r="E3157" s="275"/>
      <c r="F3157" s="15"/>
      <c r="G3157" s="3"/>
      <c r="H3157" s="3"/>
      <c r="I3157" s="3"/>
      <c r="J3157" s="3"/>
      <c r="K3157" s="3"/>
      <c r="L3157" s="554"/>
      <c r="M3157" s="545"/>
      <c r="N3157" s="546"/>
      <c r="O3157" s="5"/>
      <c r="P3157" s="216"/>
      <c r="Q3157" s="217"/>
      <c r="R3157" s="218"/>
      <c r="S3157" s="219">
        <f t="shared" si="1040"/>
        <v>0</v>
      </c>
      <c r="T3157" s="220">
        <f t="shared" si="1041"/>
        <v>0</v>
      </c>
      <c r="U3157" s="214">
        <f t="shared" si="1038"/>
        <v>0</v>
      </c>
      <c r="W3157" s="221"/>
      <c r="X3157" s="222"/>
      <c r="Y3157" s="222"/>
      <c r="Z3157" s="223"/>
      <c r="AA3157" s="222"/>
      <c r="AB3157" s="224"/>
      <c r="AC3157" s="225"/>
      <c r="AD3157" s="2">
        <f t="shared" si="1025"/>
        <v>0</v>
      </c>
      <c r="AE3157" s="2">
        <f t="shared" si="1026"/>
        <v>0</v>
      </c>
      <c r="AF3157" s="226"/>
      <c r="AG3157" s="219">
        <f t="shared" si="1030"/>
        <v>0</v>
      </c>
      <c r="AH3157" s="234">
        <f t="shared" si="1031"/>
        <v>0</v>
      </c>
      <c r="AI3157" s="214">
        <f t="shared" si="1039"/>
        <v>0</v>
      </c>
      <c r="AK3157" s="229">
        <f t="shared" si="1032"/>
        <v>0</v>
      </c>
      <c r="AL3157" s="226"/>
      <c r="AM3157" s="15"/>
      <c r="AN3157" s="232" t="e">
        <f t="shared" si="1033"/>
        <v>#DIV/0!</v>
      </c>
      <c r="AO3157" s="214">
        <f t="shared" si="1027"/>
        <v>0</v>
      </c>
      <c r="AQ3157" s="210"/>
      <c r="AR3157" s="231"/>
      <c r="AS3157" s="15"/>
      <c r="AT3157" s="232">
        <f t="shared" si="1034"/>
        <v>0</v>
      </c>
      <c r="AU3157" s="235">
        <f t="shared" si="1035"/>
        <v>0</v>
      </c>
      <c r="AY3157" s="210"/>
      <c r="AZ3157" s="231"/>
      <c r="BA3157" s="15"/>
      <c r="BB3157" s="232">
        <f t="shared" si="1024"/>
        <v>0</v>
      </c>
      <c r="BC3157" s="235">
        <f t="shared" si="1036"/>
        <v>0</v>
      </c>
      <c r="BG3157" s="210"/>
      <c r="BH3157" s="231"/>
      <c r="BI3157" s="15"/>
      <c r="BJ3157" s="232">
        <f t="shared" si="1028"/>
        <v>0</v>
      </c>
      <c r="BK3157" s="235">
        <f t="shared" si="1037"/>
        <v>0</v>
      </c>
      <c r="BM3157" s="109">
        <f t="shared" si="1029"/>
        <v>-4.5635506065543234</v>
      </c>
      <c r="BN3157" s="213"/>
      <c r="BR3157" s="228"/>
      <c r="BS3157" s="311"/>
      <c r="BT3157" s="3"/>
      <c r="BU3157" s="213"/>
      <c r="BV3157" s="213"/>
      <c r="BW3157" s="291"/>
    </row>
    <row r="3158" spans="1:75" x14ac:dyDescent="0.2">
      <c r="A3158" s="210"/>
      <c r="B3158" s="211"/>
      <c r="C3158" s="848" t="str">
        <f ca="1">IF(ISERR(AVERAGE(INDIRECT("B"&amp;(ROW()-INT($B$1/2))):INDIRECT("B"&amp;(ROW()+INT($B$1/2))))),"",AVERAGE(INDIRECT("B"&amp;(ROW()-INT($B$1/2))):INDIRECT("B"&amp;(ROW()+INT($B$1/2)))))</f>
        <v/>
      </c>
      <c r="D3158" s="848">
        <f t="shared" si="1023"/>
        <v>0</v>
      </c>
      <c r="E3158" s="275"/>
      <c r="F3158" s="15"/>
      <c r="G3158" s="3"/>
      <c r="H3158" s="3"/>
      <c r="I3158" s="3"/>
      <c r="J3158" s="3"/>
      <c r="K3158" s="3"/>
      <c r="L3158" s="554"/>
      <c r="M3158" s="545"/>
      <c r="N3158" s="546"/>
      <c r="O3158" s="5"/>
      <c r="P3158" s="216"/>
      <c r="Q3158" s="217"/>
      <c r="R3158" s="218"/>
      <c r="S3158" s="219">
        <f t="shared" si="1040"/>
        <v>0</v>
      </c>
      <c r="T3158" s="220">
        <f t="shared" si="1041"/>
        <v>0</v>
      </c>
      <c r="U3158" s="214">
        <f t="shared" si="1038"/>
        <v>0</v>
      </c>
      <c r="W3158" s="221"/>
      <c r="X3158" s="222"/>
      <c r="Y3158" s="222"/>
      <c r="Z3158" s="223"/>
      <c r="AA3158" s="222"/>
      <c r="AB3158" s="224"/>
      <c r="AC3158" s="225"/>
      <c r="AD3158" s="2">
        <f t="shared" si="1025"/>
        <v>0</v>
      </c>
      <c r="AE3158" s="2">
        <f t="shared" si="1026"/>
        <v>0</v>
      </c>
      <c r="AF3158" s="226"/>
      <c r="AG3158" s="219">
        <f t="shared" si="1030"/>
        <v>0</v>
      </c>
      <c r="AH3158" s="234">
        <f t="shared" si="1031"/>
        <v>0</v>
      </c>
      <c r="AI3158" s="214">
        <f t="shared" si="1039"/>
        <v>0</v>
      </c>
      <c r="AK3158" s="229">
        <f t="shared" si="1032"/>
        <v>0</v>
      </c>
      <c r="AL3158" s="226"/>
      <c r="AM3158" s="15"/>
      <c r="AN3158" s="232" t="e">
        <f t="shared" si="1033"/>
        <v>#DIV/0!</v>
      </c>
      <c r="AO3158" s="214">
        <f t="shared" si="1027"/>
        <v>0</v>
      </c>
      <c r="AQ3158" s="210"/>
      <c r="AR3158" s="231"/>
      <c r="AS3158" s="15"/>
      <c r="AT3158" s="232">
        <f t="shared" si="1034"/>
        <v>0</v>
      </c>
      <c r="AU3158" s="235">
        <f t="shared" si="1035"/>
        <v>0</v>
      </c>
      <c r="AY3158" s="210"/>
      <c r="AZ3158" s="231"/>
      <c r="BA3158" s="15"/>
      <c r="BB3158" s="232">
        <f t="shared" si="1024"/>
        <v>0</v>
      </c>
      <c r="BC3158" s="235">
        <f t="shared" si="1036"/>
        <v>0</v>
      </c>
      <c r="BG3158" s="210"/>
      <c r="BH3158" s="231"/>
      <c r="BI3158" s="15"/>
      <c r="BJ3158" s="232">
        <f t="shared" si="1028"/>
        <v>0</v>
      </c>
      <c r="BK3158" s="235">
        <f t="shared" si="1037"/>
        <v>0</v>
      </c>
      <c r="BM3158" s="109">
        <f t="shared" si="1029"/>
        <v>-4.5653829440520601</v>
      </c>
      <c r="BN3158" s="213"/>
      <c r="BR3158" s="228"/>
      <c r="BS3158" s="311"/>
      <c r="BT3158" s="3"/>
      <c r="BU3158" s="213"/>
      <c r="BV3158" s="213"/>
      <c r="BW3158" s="291"/>
    </row>
    <row r="3159" spans="1:75" x14ac:dyDescent="0.2">
      <c r="A3159" s="210"/>
      <c r="B3159" s="211"/>
      <c r="C3159" s="848" t="str">
        <f ca="1">IF(ISERR(AVERAGE(INDIRECT("B"&amp;(ROW()-INT($B$1/2))):INDIRECT("B"&amp;(ROW()+INT($B$1/2))))),"",AVERAGE(INDIRECT("B"&amp;(ROW()-INT($B$1/2))):INDIRECT("B"&amp;(ROW()+INT($B$1/2)))))</f>
        <v/>
      </c>
      <c r="D3159" s="848">
        <f t="shared" si="1023"/>
        <v>0</v>
      </c>
      <c r="E3159" s="275"/>
      <c r="F3159" s="15"/>
      <c r="G3159" s="3"/>
      <c r="H3159" s="3"/>
      <c r="I3159" s="3"/>
      <c r="J3159" s="3"/>
      <c r="K3159" s="3"/>
      <c r="L3159" s="554"/>
      <c r="M3159" s="545"/>
      <c r="N3159" s="546"/>
      <c r="O3159" s="5"/>
      <c r="P3159" s="216"/>
      <c r="Q3159" s="217"/>
      <c r="R3159" s="218"/>
      <c r="S3159" s="219">
        <f t="shared" si="1040"/>
        <v>0</v>
      </c>
      <c r="T3159" s="220">
        <f t="shared" si="1041"/>
        <v>0</v>
      </c>
      <c r="U3159" s="214">
        <f t="shared" si="1038"/>
        <v>0</v>
      </c>
      <c r="W3159" s="221"/>
      <c r="X3159" s="222"/>
      <c r="Y3159" s="222"/>
      <c r="Z3159" s="223"/>
      <c r="AA3159" s="222"/>
      <c r="AB3159" s="224"/>
      <c r="AC3159" s="225"/>
      <c r="AD3159" s="2">
        <f t="shared" si="1025"/>
        <v>0</v>
      </c>
      <c r="AE3159" s="2">
        <f t="shared" si="1026"/>
        <v>0</v>
      </c>
      <c r="AF3159" s="226"/>
      <c r="AG3159" s="219">
        <f t="shared" si="1030"/>
        <v>0</v>
      </c>
      <c r="AH3159" s="234">
        <f t="shared" si="1031"/>
        <v>0</v>
      </c>
      <c r="AI3159" s="214">
        <f t="shared" si="1039"/>
        <v>0</v>
      </c>
      <c r="AK3159" s="229">
        <f t="shared" si="1032"/>
        <v>0</v>
      </c>
      <c r="AL3159" s="226"/>
      <c r="AM3159" s="15"/>
      <c r="AN3159" s="232" t="e">
        <f t="shared" si="1033"/>
        <v>#DIV/0!</v>
      </c>
      <c r="AO3159" s="214">
        <f t="shared" si="1027"/>
        <v>0</v>
      </c>
      <c r="AQ3159" s="210"/>
      <c r="AR3159" s="231"/>
      <c r="AS3159" s="15"/>
      <c r="AT3159" s="232">
        <f t="shared" si="1034"/>
        <v>0</v>
      </c>
      <c r="AU3159" s="235">
        <f t="shared" si="1035"/>
        <v>0</v>
      </c>
      <c r="AY3159" s="210"/>
      <c r="AZ3159" s="231"/>
      <c r="BA3159" s="15"/>
      <c r="BB3159" s="232">
        <f t="shared" si="1024"/>
        <v>0</v>
      </c>
      <c r="BC3159" s="235">
        <f t="shared" si="1036"/>
        <v>0</v>
      </c>
      <c r="BG3159" s="210"/>
      <c r="BH3159" s="231"/>
      <c r="BI3159" s="15"/>
      <c r="BJ3159" s="232">
        <f t="shared" si="1028"/>
        <v>0</v>
      </c>
      <c r="BK3159" s="235">
        <f t="shared" si="1037"/>
        <v>0</v>
      </c>
      <c r="BM3159" s="109">
        <f t="shared" si="1029"/>
        <v>-4.5672152815497968</v>
      </c>
      <c r="BN3159" s="213"/>
      <c r="BR3159" s="228"/>
      <c r="BS3159" s="311"/>
      <c r="BT3159" s="3"/>
      <c r="BU3159" s="213"/>
      <c r="BV3159" s="213"/>
      <c r="BW3159" s="291"/>
    </row>
    <row r="3160" spans="1:75" x14ac:dyDescent="0.2">
      <c r="A3160" s="210"/>
      <c r="B3160" s="211"/>
      <c r="C3160" s="848" t="str">
        <f ca="1">IF(ISERR(AVERAGE(INDIRECT("B"&amp;(ROW()-INT($B$1/2))):INDIRECT("B"&amp;(ROW()+INT($B$1/2))))),"",AVERAGE(INDIRECT("B"&amp;(ROW()-INT($B$1/2))):INDIRECT("B"&amp;(ROW()+INT($B$1/2)))))</f>
        <v/>
      </c>
      <c r="D3160" s="848">
        <f t="shared" si="1023"/>
        <v>0</v>
      </c>
      <c r="E3160" s="275"/>
      <c r="F3160" s="15"/>
      <c r="G3160" s="3"/>
      <c r="H3160" s="3"/>
      <c r="I3160" s="3"/>
      <c r="J3160" s="3"/>
      <c r="K3160" s="3"/>
      <c r="L3160" s="554"/>
      <c r="M3160" s="545"/>
      <c r="N3160" s="546"/>
      <c r="O3160" s="5"/>
      <c r="P3160" s="216"/>
      <c r="Q3160" s="217"/>
      <c r="R3160" s="218"/>
      <c r="S3160" s="219">
        <f t="shared" si="1040"/>
        <v>0</v>
      </c>
      <c r="T3160" s="220">
        <f t="shared" si="1041"/>
        <v>0</v>
      </c>
      <c r="U3160" s="214">
        <f t="shared" si="1038"/>
        <v>0</v>
      </c>
      <c r="W3160" s="221"/>
      <c r="X3160" s="222"/>
      <c r="Y3160" s="222"/>
      <c r="Z3160" s="223"/>
      <c r="AA3160" s="222"/>
      <c r="AB3160" s="224"/>
      <c r="AC3160" s="225"/>
      <c r="AD3160" s="2">
        <f t="shared" si="1025"/>
        <v>0</v>
      </c>
      <c r="AE3160" s="2">
        <f t="shared" si="1026"/>
        <v>0</v>
      </c>
      <c r="AF3160" s="226"/>
      <c r="AG3160" s="219">
        <f t="shared" si="1030"/>
        <v>0</v>
      </c>
      <c r="AH3160" s="234">
        <f t="shared" si="1031"/>
        <v>0</v>
      </c>
      <c r="AI3160" s="214">
        <f t="shared" si="1039"/>
        <v>0</v>
      </c>
      <c r="AK3160" s="229">
        <f t="shared" si="1032"/>
        <v>0</v>
      </c>
      <c r="AL3160" s="226"/>
      <c r="AM3160" s="15"/>
      <c r="AN3160" s="232" t="e">
        <f t="shared" si="1033"/>
        <v>#DIV/0!</v>
      </c>
      <c r="AO3160" s="214">
        <f t="shared" si="1027"/>
        <v>0</v>
      </c>
      <c r="AQ3160" s="210"/>
      <c r="AR3160" s="231"/>
      <c r="AS3160" s="15"/>
      <c r="AT3160" s="232">
        <f t="shared" si="1034"/>
        <v>0</v>
      </c>
      <c r="AU3160" s="235">
        <f t="shared" si="1035"/>
        <v>0</v>
      </c>
      <c r="AY3160" s="210"/>
      <c r="AZ3160" s="231"/>
      <c r="BA3160" s="15"/>
      <c r="BB3160" s="232">
        <f t="shared" si="1024"/>
        <v>0</v>
      </c>
      <c r="BC3160" s="235">
        <f t="shared" si="1036"/>
        <v>0</v>
      </c>
      <c r="BG3160" s="210"/>
      <c r="BH3160" s="231"/>
      <c r="BI3160" s="15"/>
      <c r="BJ3160" s="232">
        <f t="shared" si="1028"/>
        <v>0</v>
      </c>
      <c r="BK3160" s="235">
        <f t="shared" si="1037"/>
        <v>0</v>
      </c>
      <c r="BM3160" s="109">
        <f t="shared" si="1029"/>
        <v>-4.5690476190475335</v>
      </c>
      <c r="BN3160" s="213"/>
      <c r="BR3160" s="228"/>
      <c r="BS3160" s="311"/>
      <c r="BT3160" s="3"/>
      <c r="BU3160" s="213"/>
      <c r="BV3160" s="213"/>
      <c r="BW3160" s="291"/>
    </row>
    <row r="3161" spans="1:75" x14ac:dyDescent="0.2">
      <c r="A3161" s="210"/>
      <c r="B3161" s="211"/>
      <c r="C3161" s="848" t="str">
        <f ca="1">IF(ISERR(AVERAGE(INDIRECT("B"&amp;(ROW()-INT($B$1/2))):INDIRECT("B"&amp;(ROW()+INT($B$1/2))))),"",AVERAGE(INDIRECT("B"&amp;(ROW()-INT($B$1/2))):INDIRECT("B"&amp;(ROW()+INT($B$1/2)))))</f>
        <v/>
      </c>
      <c r="D3161" s="848">
        <f t="shared" si="1023"/>
        <v>0</v>
      </c>
      <c r="E3161" s="275"/>
      <c r="F3161" s="15"/>
      <c r="G3161" s="3"/>
      <c r="H3161" s="3"/>
      <c r="I3161" s="3"/>
      <c r="J3161" s="3"/>
      <c r="K3161" s="3"/>
      <c r="L3161" s="554"/>
      <c r="M3161" s="545"/>
      <c r="N3161" s="546"/>
      <c r="O3161" s="5"/>
      <c r="P3161" s="216"/>
      <c r="Q3161" s="217"/>
      <c r="R3161" s="218"/>
      <c r="S3161" s="219">
        <f t="shared" si="1040"/>
        <v>0</v>
      </c>
      <c r="T3161" s="220">
        <f t="shared" si="1041"/>
        <v>0</v>
      </c>
      <c r="U3161" s="214">
        <f t="shared" si="1038"/>
        <v>0</v>
      </c>
      <c r="W3161" s="221"/>
      <c r="X3161" s="222"/>
      <c r="Y3161" s="222"/>
      <c r="Z3161" s="223"/>
      <c r="AA3161" s="222"/>
      <c r="AB3161" s="224"/>
      <c r="AC3161" s="225"/>
      <c r="AD3161" s="2">
        <f t="shared" si="1025"/>
        <v>0</v>
      </c>
      <c r="AE3161" s="2">
        <f t="shared" si="1026"/>
        <v>0</v>
      </c>
      <c r="AF3161" s="226"/>
      <c r="AG3161" s="219">
        <f t="shared" si="1030"/>
        <v>0</v>
      </c>
      <c r="AH3161" s="234">
        <f t="shared" si="1031"/>
        <v>0</v>
      </c>
      <c r="AI3161" s="214">
        <f t="shared" si="1039"/>
        <v>0</v>
      </c>
      <c r="AK3161" s="229">
        <f t="shared" si="1032"/>
        <v>0</v>
      </c>
      <c r="AL3161" s="226"/>
      <c r="AM3161" s="15"/>
      <c r="AN3161" s="232" t="e">
        <f t="shared" si="1033"/>
        <v>#DIV/0!</v>
      </c>
      <c r="AO3161" s="214">
        <f t="shared" si="1027"/>
        <v>0</v>
      </c>
      <c r="AQ3161" s="210"/>
      <c r="AR3161" s="231"/>
      <c r="AS3161" s="15"/>
      <c r="AT3161" s="232">
        <f t="shared" si="1034"/>
        <v>0</v>
      </c>
      <c r="AU3161" s="235">
        <f t="shared" si="1035"/>
        <v>0</v>
      </c>
      <c r="AY3161" s="210"/>
      <c r="AZ3161" s="231"/>
      <c r="BA3161" s="15"/>
      <c r="BB3161" s="232">
        <f t="shared" si="1024"/>
        <v>0</v>
      </c>
      <c r="BC3161" s="235">
        <f t="shared" si="1036"/>
        <v>0</v>
      </c>
      <c r="BG3161" s="210"/>
      <c r="BH3161" s="231"/>
      <c r="BI3161" s="15"/>
      <c r="BJ3161" s="232">
        <f t="shared" si="1028"/>
        <v>0</v>
      </c>
      <c r="BK3161" s="235">
        <f t="shared" si="1037"/>
        <v>0</v>
      </c>
      <c r="BM3161" s="109">
        <f t="shared" si="1029"/>
        <v>-4.5708799565452702</v>
      </c>
      <c r="BN3161" s="213"/>
      <c r="BR3161" s="228"/>
      <c r="BS3161" s="311"/>
      <c r="BT3161" s="3"/>
      <c r="BU3161" s="213"/>
      <c r="BV3161" s="213"/>
      <c r="BW3161" s="291"/>
    </row>
    <row r="3162" spans="1:75" x14ac:dyDescent="0.2">
      <c r="A3162" s="210"/>
      <c r="B3162" s="211"/>
      <c r="C3162" s="848" t="str">
        <f ca="1">IF(ISERR(AVERAGE(INDIRECT("B"&amp;(ROW()-INT($B$1/2))):INDIRECT("B"&amp;(ROW()+INT($B$1/2))))),"",AVERAGE(INDIRECT("B"&amp;(ROW()-INT($B$1/2))):INDIRECT("B"&amp;(ROW()+INT($B$1/2)))))</f>
        <v/>
      </c>
      <c r="D3162" s="848">
        <f t="shared" si="1023"/>
        <v>0</v>
      </c>
      <c r="E3162" s="275"/>
      <c r="F3162" s="15"/>
      <c r="G3162" s="3"/>
      <c r="H3162" s="3"/>
      <c r="I3162" s="3"/>
      <c r="J3162" s="3"/>
      <c r="K3162" s="3"/>
      <c r="L3162" s="554"/>
      <c r="M3162" s="545"/>
      <c r="N3162" s="546"/>
      <c r="O3162" s="5"/>
      <c r="P3162" s="216"/>
      <c r="Q3162" s="217"/>
      <c r="R3162" s="218"/>
      <c r="S3162" s="219">
        <f t="shared" si="1040"/>
        <v>0</v>
      </c>
      <c r="T3162" s="220">
        <f t="shared" si="1041"/>
        <v>0</v>
      </c>
      <c r="U3162" s="214">
        <f t="shared" si="1038"/>
        <v>0</v>
      </c>
      <c r="W3162" s="221"/>
      <c r="X3162" s="222"/>
      <c r="Y3162" s="222"/>
      <c r="Z3162" s="223"/>
      <c r="AA3162" s="222"/>
      <c r="AB3162" s="224"/>
      <c r="AC3162" s="225"/>
      <c r="AD3162" s="2">
        <f t="shared" si="1025"/>
        <v>0</v>
      </c>
      <c r="AE3162" s="2">
        <f t="shared" si="1026"/>
        <v>0</v>
      </c>
      <c r="AF3162" s="226"/>
      <c r="AG3162" s="219">
        <f t="shared" si="1030"/>
        <v>0</v>
      </c>
      <c r="AH3162" s="234">
        <f t="shared" si="1031"/>
        <v>0</v>
      </c>
      <c r="AI3162" s="214">
        <f t="shared" si="1039"/>
        <v>0</v>
      </c>
      <c r="AK3162" s="229">
        <f t="shared" si="1032"/>
        <v>0</v>
      </c>
      <c r="AL3162" s="226"/>
      <c r="AM3162" s="15"/>
      <c r="AN3162" s="232" t="e">
        <f t="shared" si="1033"/>
        <v>#DIV/0!</v>
      </c>
      <c r="AO3162" s="214">
        <f t="shared" si="1027"/>
        <v>0</v>
      </c>
      <c r="AQ3162" s="210"/>
      <c r="AR3162" s="231"/>
      <c r="AS3162" s="15"/>
      <c r="AT3162" s="232">
        <f t="shared" si="1034"/>
        <v>0</v>
      </c>
      <c r="AU3162" s="235">
        <f t="shared" si="1035"/>
        <v>0</v>
      </c>
      <c r="AY3162" s="210"/>
      <c r="AZ3162" s="231"/>
      <c r="BA3162" s="15"/>
      <c r="BB3162" s="232">
        <f t="shared" si="1024"/>
        <v>0</v>
      </c>
      <c r="BC3162" s="235">
        <f t="shared" si="1036"/>
        <v>0</v>
      </c>
      <c r="BG3162" s="210"/>
      <c r="BH3162" s="231"/>
      <c r="BI3162" s="15"/>
      <c r="BJ3162" s="232">
        <f t="shared" si="1028"/>
        <v>0</v>
      </c>
      <c r="BK3162" s="235">
        <f t="shared" si="1037"/>
        <v>0</v>
      </c>
      <c r="BM3162" s="109">
        <f t="shared" si="1029"/>
        <v>-4.5727122940430069</v>
      </c>
      <c r="BN3162" s="213"/>
      <c r="BR3162" s="228"/>
      <c r="BS3162" s="311"/>
      <c r="BT3162" s="3"/>
      <c r="BU3162" s="213"/>
      <c r="BV3162" s="213"/>
      <c r="BW3162" s="291"/>
    </row>
    <row r="3163" spans="1:75" x14ac:dyDescent="0.2">
      <c r="A3163" s="210"/>
      <c r="B3163" s="211"/>
      <c r="C3163" s="848" t="str">
        <f ca="1">IF(ISERR(AVERAGE(INDIRECT("B"&amp;(ROW()-INT($B$1/2))):INDIRECT("B"&amp;(ROW()+INT($B$1/2))))),"",AVERAGE(INDIRECT("B"&amp;(ROW()-INT($B$1/2))):INDIRECT("B"&amp;(ROW()+INT($B$1/2)))))</f>
        <v/>
      </c>
      <c r="D3163" s="848">
        <f t="shared" si="1023"/>
        <v>0</v>
      </c>
      <c r="E3163" s="275"/>
      <c r="F3163" s="15"/>
      <c r="G3163" s="3"/>
      <c r="H3163" s="3"/>
      <c r="I3163" s="3"/>
      <c r="J3163" s="3"/>
      <c r="K3163" s="3"/>
      <c r="L3163" s="554"/>
      <c r="M3163" s="545"/>
      <c r="N3163" s="546"/>
      <c r="O3163" s="5"/>
      <c r="P3163" s="216"/>
      <c r="Q3163" s="217"/>
      <c r="R3163" s="218"/>
      <c r="S3163" s="219">
        <f t="shared" si="1040"/>
        <v>0</v>
      </c>
      <c r="T3163" s="220">
        <f t="shared" si="1041"/>
        <v>0</v>
      </c>
      <c r="U3163" s="214">
        <f t="shared" si="1038"/>
        <v>0</v>
      </c>
      <c r="W3163" s="221"/>
      <c r="X3163" s="222"/>
      <c r="Y3163" s="222"/>
      <c r="Z3163" s="223"/>
      <c r="AA3163" s="222"/>
      <c r="AB3163" s="224"/>
      <c r="AC3163" s="225"/>
      <c r="AD3163" s="2">
        <f t="shared" si="1025"/>
        <v>0</v>
      </c>
      <c r="AE3163" s="2">
        <f t="shared" si="1026"/>
        <v>0</v>
      </c>
      <c r="AF3163" s="226"/>
      <c r="AG3163" s="219">
        <f t="shared" si="1030"/>
        <v>0</v>
      </c>
      <c r="AH3163" s="234">
        <f t="shared" si="1031"/>
        <v>0</v>
      </c>
      <c r="AI3163" s="214">
        <f t="shared" si="1039"/>
        <v>0</v>
      </c>
      <c r="AK3163" s="229">
        <f t="shared" si="1032"/>
        <v>0</v>
      </c>
      <c r="AL3163" s="226"/>
      <c r="AM3163" s="15"/>
      <c r="AN3163" s="232" t="e">
        <f t="shared" si="1033"/>
        <v>#DIV/0!</v>
      </c>
      <c r="AO3163" s="214">
        <f t="shared" si="1027"/>
        <v>0</v>
      </c>
      <c r="AQ3163" s="210"/>
      <c r="AR3163" s="231"/>
      <c r="AS3163" s="15"/>
      <c r="AT3163" s="232">
        <f t="shared" si="1034"/>
        <v>0</v>
      </c>
      <c r="AU3163" s="235">
        <f t="shared" si="1035"/>
        <v>0</v>
      </c>
      <c r="AY3163" s="210"/>
      <c r="AZ3163" s="231"/>
      <c r="BA3163" s="15"/>
      <c r="BB3163" s="232">
        <f t="shared" si="1024"/>
        <v>0</v>
      </c>
      <c r="BC3163" s="235">
        <f t="shared" si="1036"/>
        <v>0</v>
      </c>
      <c r="BG3163" s="210"/>
      <c r="BH3163" s="231"/>
      <c r="BI3163" s="15"/>
      <c r="BJ3163" s="232">
        <f t="shared" si="1028"/>
        <v>0</v>
      </c>
      <c r="BK3163" s="235">
        <f t="shared" si="1037"/>
        <v>0</v>
      </c>
      <c r="BM3163" s="109">
        <f t="shared" si="1029"/>
        <v>-4.5745446315407436</v>
      </c>
      <c r="BN3163" s="213"/>
      <c r="BR3163" s="228"/>
      <c r="BS3163" s="311"/>
      <c r="BT3163" s="3"/>
      <c r="BU3163" s="213"/>
      <c r="BV3163" s="213"/>
      <c r="BW3163" s="291"/>
    </row>
    <row r="3164" spans="1:75" x14ac:dyDescent="0.2">
      <c r="A3164" s="210"/>
      <c r="B3164" s="211"/>
      <c r="C3164" s="848" t="str">
        <f ca="1">IF(ISERR(AVERAGE(INDIRECT("B"&amp;(ROW()-INT($B$1/2))):INDIRECT("B"&amp;(ROW()+INT($B$1/2))))),"",AVERAGE(INDIRECT("B"&amp;(ROW()-INT($B$1/2))):INDIRECT("B"&amp;(ROW()+INT($B$1/2)))))</f>
        <v/>
      </c>
      <c r="D3164" s="848">
        <f t="shared" si="1023"/>
        <v>0</v>
      </c>
      <c r="E3164" s="275"/>
      <c r="F3164" s="15"/>
      <c r="G3164" s="3"/>
      <c r="H3164" s="3"/>
      <c r="I3164" s="3"/>
      <c r="J3164" s="3"/>
      <c r="K3164" s="3"/>
      <c r="L3164" s="554"/>
      <c r="M3164" s="545"/>
      <c r="N3164" s="546"/>
      <c r="O3164" s="5"/>
      <c r="P3164" s="216"/>
      <c r="Q3164" s="217"/>
      <c r="R3164" s="218"/>
      <c r="S3164" s="219">
        <f t="shared" si="1040"/>
        <v>0</v>
      </c>
      <c r="T3164" s="220">
        <f t="shared" si="1041"/>
        <v>0</v>
      </c>
      <c r="U3164" s="214">
        <f t="shared" si="1038"/>
        <v>0</v>
      </c>
      <c r="W3164" s="221"/>
      <c r="X3164" s="222"/>
      <c r="Y3164" s="222"/>
      <c r="Z3164" s="223"/>
      <c r="AA3164" s="222"/>
      <c r="AB3164" s="224"/>
      <c r="AC3164" s="225"/>
      <c r="AD3164" s="2">
        <f t="shared" si="1025"/>
        <v>0</v>
      </c>
      <c r="AE3164" s="2">
        <f t="shared" si="1026"/>
        <v>0</v>
      </c>
      <c r="AF3164" s="226"/>
      <c r="AG3164" s="219">
        <f t="shared" si="1030"/>
        <v>0</v>
      </c>
      <c r="AH3164" s="234">
        <f t="shared" si="1031"/>
        <v>0</v>
      </c>
      <c r="AI3164" s="214">
        <f t="shared" si="1039"/>
        <v>0</v>
      </c>
      <c r="AK3164" s="229">
        <f t="shared" si="1032"/>
        <v>0</v>
      </c>
      <c r="AL3164" s="226"/>
      <c r="AM3164" s="15"/>
      <c r="AN3164" s="232" t="e">
        <f t="shared" si="1033"/>
        <v>#DIV/0!</v>
      </c>
      <c r="AO3164" s="214">
        <f t="shared" si="1027"/>
        <v>0</v>
      </c>
      <c r="AQ3164" s="210"/>
      <c r="AR3164" s="231"/>
      <c r="AS3164" s="15"/>
      <c r="AT3164" s="232">
        <f t="shared" si="1034"/>
        <v>0</v>
      </c>
      <c r="AU3164" s="235">
        <f t="shared" si="1035"/>
        <v>0</v>
      </c>
      <c r="AY3164" s="210"/>
      <c r="AZ3164" s="231"/>
      <c r="BA3164" s="15"/>
      <c r="BB3164" s="232">
        <f t="shared" si="1024"/>
        <v>0</v>
      </c>
      <c r="BC3164" s="235">
        <f t="shared" si="1036"/>
        <v>0</v>
      </c>
      <c r="BG3164" s="210"/>
      <c r="BH3164" s="231"/>
      <c r="BI3164" s="15"/>
      <c r="BJ3164" s="232">
        <f t="shared" si="1028"/>
        <v>0</v>
      </c>
      <c r="BK3164" s="235">
        <f t="shared" si="1037"/>
        <v>0</v>
      </c>
      <c r="BM3164" s="109">
        <f t="shared" si="1029"/>
        <v>-4.5763769690384803</v>
      </c>
      <c r="BN3164" s="213"/>
      <c r="BR3164" s="228"/>
      <c r="BS3164" s="311"/>
      <c r="BT3164" s="3"/>
      <c r="BU3164" s="213"/>
      <c r="BV3164" s="213"/>
      <c r="BW3164" s="291"/>
    </row>
    <row r="3165" spans="1:75" x14ac:dyDescent="0.2">
      <c r="A3165" s="210"/>
      <c r="B3165" s="211"/>
      <c r="C3165" s="848" t="str">
        <f ca="1">IF(ISERR(AVERAGE(INDIRECT("B"&amp;(ROW()-INT($B$1/2))):INDIRECT("B"&amp;(ROW()+INT($B$1/2))))),"",AVERAGE(INDIRECT("B"&amp;(ROW()-INT($B$1/2))):INDIRECT("B"&amp;(ROW()+INT($B$1/2)))))</f>
        <v/>
      </c>
      <c r="D3165" s="848">
        <f t="shared" si="1023"/>
        <v>0</v>
      </c>
      <c r="E3165" s="275"/>
      <c r="F3165" s="15"/>
      <c r="G3165" s="3"/>
      <c r="H3165" s="3"/>
      <c r="I3165" s="3"/>
      <c r="J3165" s="3"/>
      <c r="K3165" s="3"/>
      <c r="L3165" s="554"/>
      <c r="M3165" s="545"/>
      <c r="N3165" s="546"/>
      <c r="O3165" s="5"/>
      <c r="P3165" s="216"/>
      <c r="Q3165" s="217"/>
      <c r="R3165" s="218"/>
      <c r="S3165" s="219">
        <f t="shared" si="1040"/>
        <v>0</v>
      </c>
      <c r="T3165" s="220">
        <f t="shared" si="1041"/>
        <v>0</v>
      </c>
      <c r="U3165" s="214">
        <f t="shared" si="1038"/>
        <v>0</v>
      </c>
      <c r="W3165" s="221"/>
      <c r="X3165" s="222"/>
      <c r="Y3165" s="222"/>
      <c r="Z3165" s="223"/>
      <c r="AA3165" s="222"/>
      <c r="AB3165" s="224"/>
      <c r="AC3165" s="225"/>
      <c r="AD3165" s="2">
        <f t="shared" si="1025"/>
        <v>0</v>
      </c>
      <c r="AE3165" s="2">
        <f t="shared" si="1026"/>
        <v>0</v>
      </c>
      <c r="AF3165" s="226"/>
      <c r="AG3165" s="219">
        <f t="shared" si="1030"/>
        <v>0</v>
      </c>
      <c r="AH3165" s="234">
        <f t="shared" si="1031"/>
        <v>0</v>
      </c>
      <c r="AI3165" s="214">
        <f t="shared" si="1039"/>
        <v>0</v>
      </c>
      <c r="AK3165" s="229">
        <f t="shared" si="1032"/>
        <v>0</v>
      </c>
      <c r="AL3165" s="226"/>
      <c r="AM3165" s="15"/>
      <c r="AN3165" s="232" t="e">
        <f t="shared" si="1033"/>
        <v>#DIV/0!</v>
      </c>
      <c r="AO3165" s="214">
        <f t="shared" si="1027"/>
        <v>0</v>
      </c>
      <c r="AQ3165" s="210"/>
      <c r="AR3165" s="231"/>
      <c r="AS3165" s="15"/>
      <c r="AT3165" s="232">
        <f t="shared" si="1034"/>
        <v>0</v>
      </c>
      <c r="AU3165" s="235">
        <f t="shared" si="1035"/>
        <v>0</v>
      </c>
      <c r="AY3165" s="210"/>
      <c r="AZ3165" s="231"/>
      <c r="BA3165" s="15"/>
      <c r="BB3165" s="232">
        <f t="shared" si="1024"/>
        <v>0</v>
      </c>
      <c r="BC3165" s="235">
        <f t="shared" si="1036"/>
        <v>0</v>
      </c>
      <c r="BG3165" s="210"/>
      <c r="BH3165" s="231"/>
      <c r="BI3165" s="15"/>
      <c r="BJ3165" s="232">
        <f t="shared" si="1028"/>
        <v>0</v>
      </c>
      <c r="BK3165" s="235">
        <f t="shared" si="1037"/>
        <v>0</v>
      </c>
      <c r="BM3165" s="109">
        <f t="shared" si="1029"/>
        <v>-4.578209306536217</v>
      </c>
      <c r="BN3165" s="213"/>
      <c r="BR3165" s="228"/>
      <c r="BS3165" s="311"/>
      <c r="BT3165" s="3"/>
      <c r="BU3165" s="213"/>
      <c r="BV3165" s="213"/>
      <c r="BW3165" s="291"/>
    </row>
    <row r="3166" spans="1:75" x14ac:dyDescent="0.2">
      <c r="A3166" s="210"/>
      <c r="B3166" s="211"/>
      <c r="C3166" s="848" t="str">
        <f ca="1">IF(ISERR(AVERAGE(INDIRECT("B"&amp;(ROW()-INT($B$1/2))):INDIRECT("B"&amp;(ROW()+INT($B$1/2))))),"",AVERAGE(INDIRECT("B"&amp;(ROW()-INT($B$1/2))):INDIRECT("B"&amp;(ROW()+INT($B$1/2)))))</f>
        <v/>
      </c>
      <c r="D3166" s="848">
        <f t="shared" si="1023"/>
        <v>0</v>
      </c>
      <c r="E3166" s="275"/>
      <c r="F3166" s="15"/>
      <c r="G3166" s="3"/>
      <c r="H3166" s="3"/>
      <c r="I3166" s="3"/>
      <c r="J3166" s="3"/>
      <c r="K3166" s="3"/>
      <c r="L3166" s="554"/>
      <c r="M3166" s="545"/>
      <c r="N3166" s="546"/>
      <c r="O3166" s="5"/>
      <c r="P3166" s="216"/>
      <c r="Q3166" s="217"/>
      <c r="R3166" s="218"/>
      <c r="S3166" s="219">
        <f t="shared" si="1040"/>
        <v>0</v>
      </c>
      <c r="T3166" s="220">
        <f t="shared" si="1041"/>
        <v>0</v>
      </c>
      <c r="U3166" s="214">
        <f t="shared" si="1038"/>
        <v>0</v>
      </c>
      <c r="W3166" s="221"/>
      <c r="X3166" s="222"/>
      <c r="Y3166" s="222"/>
      <c r="Z3166" s="223"/>
      <c r="AA3166" s="222"/>
      <c r="AB3166" s="224"/>
      <c r="AC3166" s="225"/>
      <c r="AD3166" s="2">
        <f t="shared" si="1025"/>
        <v>0</v>
      </c>
      <c r="AE3166" s="2">
        <f t="shared" si="1026"/>
        <v>0</v>
      </c>
      <c r="AF3166" s="226"/>
      <c r="AG3166" s="219">
        <f t="shared" si="1030"/>
        <v>0</v>
      </c>
      <c r="AH3166" s="234">
        <f t="shared" si="1031"/>
        <v>0</v>
      </c>
      <c r="AI3166" s="214">
        <f t="shared" si="1039"/>
        <v>0</v>
      </c>
      <c r="AK3166" s="229">
        <f t="shared" si="1032"/>
        <v>0</v>
      </c>
      <c r="AL3166" s="226"/>
      <c r="AM3166" s="15"/>
      <c r="AN3166" s="232" t="e">
        <f t="shared" si="1033"/>
        <v>#DIV/0!</v>
      </c>
      <c r="AO3166" s="214">
        <f t="shared" si="1027"/>
        <v>0</v>
      </c>
      <c r="AQ3166" s="210"/>
      <c r="AR3166" s="231"/>
      <c r="AS3166" s="15"/>
      <c r="AT3166" s="232">
        <f t="shared" si="1034"/>
        <v>0</v>
      </c>
      <c r="AU3166" s="235">
        <f t="shared" si="1035"/>
        <v>0</v>
      </c>
      <c r="AY3166" s="210"/>
      <c r="AZ3166" s="231"/>
      <c r="BA3166" s="15"/>
      <c r="BB3166" s="232">
        <f t="shared" si="1024"/>
        <v>0</v>
      </c>
      <c r="BC3166" s="235">
        <f t="shared" si="1036"/>
        <v>0</v>
      </c>
      <c r="BG3166" s="210"/>
      <c r="BH3166" s="231"/>
      <c r="BI3166" s="15"/>
      <c r="BJ3166" s="232">
        <f t="shared" si="1028"/>
        <v>0</v>
      </c>
      <c r="BK3166" s="235">
        <f t="shared" si="1037"/>
        <v>0</v>
      </c>
      <c r="BM3166" s="109">
        <f t="shared" si="1029"/>
        <v>-4.5800416440339538</v>
      </c>
      <c r="BN3166" s="213"/>
      <c r="BR3166" s="228"/>
      <c r="BS3166" s="311"/>
      <c r="BT3166" s="3"/>
      <c r="BU3166" s="213"/>
      <c r="BV3166" s="213"/>
      <c r="BW3166" s="291"/>
    </row>
    <row r="3167" spans="1:75" x14ac:dyDescent="0.2">
      <c r="A3167" s="210"/>
      <c r="B3167" s="211"/>
      <c r="C3167" s="848" t="str">
        <f ca="1">IF(ISERR(AVERAGE(INDIRECT("B"&amp;(ROW()-INT($B$1/2))):INDIRECT("B"&amp;(ROW()+INT($B$1/2))))),"",AVERAGE(INDIRECT("B"&amp;(ROW()-INT($B$1/2))):INDIRECT("B"&amp;(ROW()+INT($B$1/2)))))</f>
        <v/>
      </c>
      <c r="D3167" s="848">
        <f t="shared" si="1023"/>
        <v>0</v>
      </c>
      <c r="E3167" s="275"/>
      <c r="F3167" s="15"/>
      <c r="G3167" s="3"/>
      <c r="H3167" s="3"/>
      <c r="I3167" s="3"/>
      <c r="J3167" s="3"/>
      <c r="K3167" s="3"/>
      <c r="L3167" s="554"/>
      <c r="M3167" s="545"/>
      <c r="N3167" s="546"/>
      <c r="O3167" s="5"/>
      <c r="P3167" s="216"/>
      <c r="Q3167" s="217"/>
      <c r="R3167" s="218"/>
      <c r="S3167" s="219">
        <f t="shared" si="1040"/>
        <v>0</v>
      </c>
      <c r="T3167" s="220">
        <f t="shared" si="1041"/>
        <v>0</v>
      </c>
      <c r="U3167" s="214">
        <f t="shared" si="1038"/>
        <v>0</v>
      </c>
      <c r="W3167" s="221"/>
      <c r="X3167" s="222"/>
      <c r="Y3167" s="222"/>
      <c r="Z3167" s="223"/>
      <c r="AA3167" s="222"/>
      <c r="AB3167" s="224"/>
      <c r="AC3167" s="225"/>
      <c r="AD3167" s="2">
        <f t="shared" si="1025"/>
        <v>0</v>
      </c>
      <c r="AE3167" s="2">
        <f t="shared" si="1026"/>
        <v>0</v>
      </c>
      <c r="AF3167" s="226"/>
      <c r="AG3167" s="219">
        <f t="shared" si="1030"/>
        <v>0</v>
      </c>
      <c r="AH3167" s="234">
        <f t="shared" si="1031"/>
        <v>0</v>
      </c>
      <c r="AI3167" s="214">
        <f t="shared" si="1039"/>
        <v>0</v>
      </c>
      <c r="AK3167" s="229">
        <f t="shared" si="1032"/>
        <v>0</v>
      </c>
      <c r="AL3167" s="226"/>
      <c r="AM3167" s="15"/>
      <c r="AN3167" s="232" t="e">
        <f t="shared" si="1033"/>
        <v>#DIV/0!</v>
      </c>
      <c r="AO3167" s="214">
        <f t="shared" si="1027"/>
        <v>0</v>
      </c>
      <c r="AQ3167" s="210"/>
      <c r="AR3167" s="231"/>
      <c r="AS3167" s="15"/>
      <c r="AT3167" s="232">
        <f t="shared" si="1034"/>
        <v>0</v>
      </c>
      <c r="AU3167" s="235">
        <f t="shared" si="1035"/>
        <v>0</v>
      </c>
      <c r="AY3167" s="210"/>
      <c r="AZ3167" s="231"/>
      <c r="BA3167" s="15"/>
      <c r="BB3167" s="232">
        <f t="shared" si="1024"/>
        <v>0</v>
      </c>
      <c r="BC3167" s="235">
        <f t="shared" si="1036"/>
        <v>0</v>
      </c>
      <c r="BG3167" s="210"/>
      <c r="BH3167" s="231"/>
      <c r="BI3167" s="15"/>
      <c r="BJ3167" s="232">
        <f t="shared" si="1028"/>
        <v>0</v>
      </c>
      <c r="BK3167" s="235">
        <f t="shared" si="1037"/>
        <v>0</v>
      </c>
      <c r="BM3167" s="109">
        <f t="shared" si="1029"/>
        <v>-4.5818739815316905</v>
      </c>
      <c r="BN3167" s="213"/>
      <c r="BR3167" s="228"/>
      <c r="BS3167" s="311"/>
      <c r="BT3167" s="3"/>
      <c r="BU3167" s="213"/>
      <c r="BV3167" s="213"/>
      <c r="BW3167" s="291"/>
    </row>
    <row r="3168" spans="1:75" x14ac:dyDescent="0.2">
      <c r="A3168" s="210"/>
      <c r="B3168" s="211"/>
      <c r="C3168" s="848" t="str">
        <f ca="1">IF(ISERR(AVERAGE(INDIRECT("B"&amp;(ROW()-INT($B$1/2))):INDIRECT("B"&amp;(ROW()+INT($B$1/2))))),"",AVERAGE(INDIRECT("B"&amp;(ROW()-INT($B$1/2))):INDIRECT("B"&amp;(ROW()+INT($B$1/2)))))</f>
        <v/>
      </c>
      <c r="D3168" s="848">
        <f t="shared" si="1023"/>
        <v>0</v>
      </c>
      <c r="E3168" s="275"/>
      <c r="F3168" s="15"/>
      <c r="G3168" s="3"/>
      <c r="H3168" s="3"/>
      <c r="I3168" s="3"/>
      <c r="J3168" s="3"/>
      <c r="K3168" s="3"/>
      <c r="L3168" s="554"/>
      <c r="M3168" s="545"/>
      <c r="N3168" s="546"/>
      <c r="O3168" s="5"/>
      <c r="P3168" s="216"/>
      <c r="Q3168" s="217"/>
      <c r="R3168" s="218"/>
      <c r="S3168" s="219">
        <f t="shared" si="1040"/>
        <v>0</v>
      </c>
      <c r="T3168" s="220">
        <f t="shared" si="1041"/>
        <v>0</v>
      </c>
      <c r="U3168" s="214">
        <f t="shared" si="1038"/>
        <v>0</v>
      </c>
      <c r="W3168" s="221"/>
      <c r="X3168" s="222"/>
      <c r="Y3168" s="222"/>
      <c r="Z3168" s="223"/>
      <c r="AA3168" s="222"/>
      <c r="AB3168" s="224"/>
      <c r="AC3168" s="225"/>
      <c r="AD3168" s="2">
        <f t="shared" si="1025"/>
        <v>0</v>
      </c>
      <c r="AE3168" s="2">
        <f t="shared" si="1026"/>
        <v>0</v>
      </c>
      <c r="AF3168" s="226"/>
      <c r="AG3168" s="219">
        <f t="shared" si="1030"/>
        <v>0</v>
      </c>
      <c r="AH3168" s="234">
        <f t="shared" si="1031"/>
        <v>0</v>
      </c>
      <c r="AI3168" s="214">
        <f t="shared" si="1039"/>
        <v>0</v>
      </c>
      <c r="AK3168" s="229">
        <f t="shared" si="1032"/>
        <v>0</v>
      </c>
      <c r="AL3168" s="226"/>
      <c r="AM3168" s="15"/>
      <c r="AN3168" s="232" t="e">
        <f t="shared" si="1033"/>
        <v>#DIV/0!</v>
      </c>
      <c r="AO3168" s="214">
        <f t="shared" si="1027"/>
        <v>0</v>
      </c>
      <c r="AQ3168" s="210"/>
      <c r="AR3168" s="231"/>
      <c r="AS3168" s="15"/>
      <c r="AT3168" s="232">
        <f t="shared" si="1034"/>
        <v>0</v>
      </c>
      <c r="AU3168" s="235">
        <f t="shared" si="1035"/>
        <v>0</v>
      </c>
      <c r="AY3168" s="210"/>
      <c r="AZ3168" s="231"/>
      <c r="BA3168" s="15"/>
      <c r="BB3168" s="232">
        <f t="shared" si="1024"/>
        <v>0</v>
      </c>
      <c r="BC3168" s="235">
        <f t="shared" si="1036"/>
        <v>0</v>
      </c>
      <c r="BG3168" s="210"/>
      <c r="BH3168" s="231"/>
      <c r="BI3168" s="15"/>
      <c r="BJ3168" s="232">
        <f t="shared" si="1028"/>
        <v>0</v>
      </c>
      <c r="BK3168" s="235">
        <f t="shared" si="1037"/>
        <v>0</v>
      </c>
      <c r="BM3168" s="109">
        <f t="shared" si="1029"/>
        <v>-4.5837063190294272</v>
      </c>
      <c r="BN3168" s="213"/>
      <c r="BR3168" s="228"/>
      <c r="BS3168" s="311"/>
      <c r="BT3168" s="3"/>
      <c r="BU3168" s="213"/>
      <c r="BV3168" s="213"/>
      <c r="BW3168" s="291"/>
    </row>
    <row r="3169" spans="1:75" x14ac:dyDescent="0.2">
      <c r="A3169" s="210"/>
      <c r="B3169" s="211"/>
      <c r="C3169" s="848" t="str">
        <f ca="1">IF(ISERR(AVERAGE(INDIRECT("B"&amp;(ROW()-INT($B$1/2))):INDIRECT("B"&amp;(ROW()+INT($B$1/2))))),"",AVERAGE(INDIRECT("B"&amp;(ROW()-INT($B$1/2))):INDIRECT("B"&amp;(ROW()+INT($B$1/2)))))</f>
        <v/>
      </c>
      <c r="D3169" s="848">
        <f t="shared" si="1023"/>
        <v>0</v>
      </c>
      <c r="E3169" s="275"/>
      <c r="F3169" s="15"/>
      <c r="G3169" s="3"/>
      <c r="H3169" s="3"/>
      <c r="I3169" s="3"/>
      <c r="J3169" s="3"/>
      <c r="K3169" s="3"/>
      <c r="L3169" s="554"/>
      <c r="M3169" s="545"/>
      <c r="N3169" s="546"/>
      <c r="O3169" s="5"/>
      <c r="P3169" s="216"/>
      <c r="Q3169" s="217"/>
      <c r="R3169" s="218"/>
      <c r="S3169" s="219">
        <f t="shared" si="1040"/>
        <v>0</v>
      </c>
      <c r="T3169" s="220">
        <f t="shared" si="1041"/>
        <v>0</v>
      </c>
      <c r="U3169" s="214">
        <f t="shared" si="1038"/>
        <v>0</v>
      </c>
      <c r="W3169" s="221"/>
      <c r="X3169" s="222"/>
      <c r="Y3169" s="222"/>
      <c r="Z3169" s="223"/>
      <c r="AA3169" s="222"/>
      <c r="AB3169" s="224"/>
      <c r="AC3169" s="225"/>
      <c r="AD3169" s="2">
        <f t="shared" si="1025"/>
        <v>0</v>
      </c>
      <c r="AE3169" s="2">
        <f t="shared" si="1026"/>
        <v>0</v>
      </c>
      <c r="AF3169" s="226"/>
      <c r="AG3169" s="219">
        <f t="shared" si="1030"/>
        <v>0</v>
      </c>
      <c r="AH3169" s="234">
        <f t="shared" si="1031"/>
        <v>0</v>
      </c>
      <c r="AI3169" s="214">
        <f t="shared" si="1039"/>
        <v>0</v>
      </c>
      <c r="AK3169" s="229">
        <f t="shared" si="1032"/>
        <v>0</v>
      </c>
      <c r="AL3169" s="226"/>
      <c r="AM3169" s="15"/>
      <c r="AN3169" s="232" t="e">
        <f t="shared" si="1033"/>
        <v>#DIV/0!</v>
      </c>
      <c r="AO3169" s="214">
        <f t="shared" si="1027"/>
        <v>0</v>
      </c>
      <c r="AQ3169" s="210"/>
      <c r="AR3169" s="231"/>
      <c r="AS3169" s="15"/>
      <c r="AT3169" s="232">
        <f t="shared" si="1034"/>
        <v>0</v>
      </c>
      <c r="AU3169" s="235">
        <f t="shared" si="1035"/>
        <v>0</v>
      </c>
      <c r="AY3169" s="210"/>
      <c r="AZ3169" s="231"/>
      <c r="BA3169" s="15"/>
      <c r="BB3169" s="232">
        <f t="shared" si="1024"/>
        <v>0</v>
      </c>
      <c r="BC3169" s="235">
        <f t="shared" si="1036"/>
        <v>0</v>
      </c>
      <c r="BG3169" s="210"/>
      <c r="BH3169" s="231"/>
      <c r="BI3169" s="15"/>
      <c r="BJ3169" s="232">
        <f t="shared" si="1028"/>
        <v>0</v>
      </c>
      <c r="BK3169" s="235">
        <f t="shared" si="1037"/>
        <v>0</v>
      </c>
      <c r="BM3169" s="109">
        <f t="shared" si="1029"/>
        <v>-4.5855386565271639</v>
      </c>
      <c r="BN3169" s="213"/>
      <c r="BR3169" s="228"/>
      <c r="BS3169" s="311"/>
      <c r="BT3169" s="3"/>
      <c r="BU3169" s="213"/>
      <c r="BV3169" s="213"/>
      <c r="BW3169" s="291"/>
    </row>
    <row r="3170" spans="1:75" x14ac:dyDescent="0.2">
      <c r="A3170" s="210"/>
      <c r="B3170" s="211"/>
      <c r="C3170" s="848" t="str">
        <f ca="1">IF(ISERR(AVERAGE(INDIRECT("B"&amp;(ROW()-INT($B$1/2))):INDIRECT("B"&amp;(ROW()+INT($B$1/2))))),"",AVERAGE(INDIRECT("B"&amp;(ROW()-INT($B$1/2))):INDIRECT("B"&amp;(ROW()+INT($B$1/2)))))</f>
        <v/>
      </c>
      <c r="D3170" s="848">
        <f t="shared" si="1023"/>
        <v>0</v>
      </c>
      <c r="E3170" s="275"/>
      <c r="F3170" s="15"/>
      <c r="G3170" s="3"/>
      <c r="H3170" s="3"/>
      <c r="I3170" s="3"/>
      <c r="J3170" s="3"/>
      <c r="K3170" s="3"/>
      <c r="L3170" s="554"/>
      <c r="M3170" s="545"/>
      <c r="N3170" s="546"/>
      <c r="O3170" s="5"/>
      <c r="P3170" s="216"/>
      <c r="Q3170" s="217"/>
      <c r="R3170" s="218"/>
      <c r="S3170" s="219">
        <f t="shared" si="1040"/>
        <v>0</v>
      </c>
      <c r="T3170" s="220">
        <f t="shared" si="1041"/>
        <v>0</v>
      </c>
      <c r="U3170" s="214">
        <f t="shared" si="1038"/>
        <v>0</v>
      </c>
      <c r="W3170" s="221"/>
      <c r="X3170" s="222"/>
      <c r="Y3170" s="222"/>
      <c r="Z3170" s="223"/>
      <c r="AA3170" s="222"/>
      <c r="AB3170" s="224"/>
      <c r="AC3170" s="225"/>
      <c r="AD3170" s="2">
        <f t="shared" si="1025"/>
        <v>0</v>
      </c>
      <c r="AE3170" s="2">
        <f t="shared" si="1026"/>
        <v>0</v>
      </c>
      <c r="AF3170" s="226"/>
      <c r="AG3170" s="219">
        <f t="shared" si="1030"/>
        <v>0</v>
      </c>
      <c r="AH3170" s="234">
        <f t="shared" si="1031"/>
        <v>0</v>
      </c>
      <c r="AI3170" s="214">
        <f t="shared" si="1039"/>
        <v>0</v>
      </c>
      <c r="AK3170" s="229">
        <f t="shared" si="1032"/>
        <v>0</v>
      </c>
      <c r="AL3170" s="226"/>
      <c r="AM3170" s="15"/>
      <c r="AN3170" s="232" t="e">
        <f t="shared" si="1033"/>
        <v>#DIV/0!</v>
      </c>
      <c r="AO3170" s="214">
        <f t="shared" si="1027"/>
        <v>0</v>
      </c>
      <c r="AQ3170" s="210"/>
      <c r="AR3170" s="231"/>
      <c r="AS3170" s="15"/>
      <c r="AT3170" s="232">
        <f t="shared" si="1034"/>
        <v>0</v>
      </c>
      <c r="AU3170" s="235">
        <f t="shared" si="1035"/>
        <v>0</v>
      </c>
      <c r="AY3170" s="210"/>
      <c r="AZ3170" s="231"/>
      <c r="BA3170" s="15"/>
      <c r="BB3170" s="232">
        <f t="shared" si="1024"/>
        <v>0</v>
      </c>
      <c r="BC3170" s="235">
        <f t="shared" si="1036"/>
        <v>0</v>
      </c>
      <c r="BG3170" s="210"/>
      <c r="BH3170" s="231"/>
      <c r="BI3170" s="15"/>
      <c r="BJ3170" s="232">
        <f t="shared" si="1028"/>
        <v>0</v>
      </c>
      <c r="BK3170" s="235">
        <f t="shared" si="1037"/>
        <v>0</v>
      </c>
      <c r="BM3170" s="109">
        <f t="shared" si="1029"/>
        <v>-4.5873709940249006</v>
      </c>
      <c r="BN3170" s="213"/>
      <c r="BR3170" s="228"/>
      <c r="BS3170" s="311"/>
      <c r="BT3170" s="3"/>
      <c r="BU3170" s="213"/>
      <c r="BV3170" s="213"/>
      <c r="BW3170" s="291"/>
    </row>
    <row r="3171" spans="1:75" x14ac:dyDescent="0.2">
      <c r="A3171" s="210"/>
      <c r="B3171" s="211"/>
      <c r="C3171" s="848" t="str">
        <f ca="1">IF(ISERR(AVERAGE(INDIRECT("B"&amp;(ROW()-INT($B$1/2))):INDIRECT("B"&amp;(ROW()+INT($B$1/2))))),"",AVERAGE(INDIRECT("B"&amp;(ROW()-INT($B$1/2))):INDIRECT("B"&amp;(ROW()+INT($B$1/2)))))</f>
        <v/>
      </c>
      <c r="D3171" s="848">
        <f t="shared" si="1023"/>
        <v>0</v>
      </c>
      <c r="E3171" s="275"/>
      <c r="F3171" s="15"/>
      <c r="G3171" s="3"/>
      <c r="H3171" s="3"/>
      <c r="I3171" s="3"/>
      <c r="J3171" s="3"/>
      <c r="K3171" s="3"/>
      <c r="L3171" s="554"/>
      <c r="M3171" s="545"/>
      <c r="N3171" s="546"/>
      <c r="O3171" s="5"/>
      <c r="P3171" s="216"/>
      <c r="Q3171" s="217"/>
      <c r="R3171" s="218"/>
      <c r="S3171" s="219">
        <f t="shared" si="1040"/>
        <v>0</v>
      </c>
      <c r="T3171" s="220">
        <f t="shared" si="1041"/>
        <v>0</v>
      </c>
      <c r="U3171" s="214">
        <f t="shared" si="1038"/>
        <v>0</v>
      </c>
      <c r="W3171" s="221"/>
      <c r="X3171" s="222"/>
      <c r="Y3171" s="222"/>
      <c r="Z3171" s="223"/>
      <c r="AA3171" s="222"/>
      <c r="AB3171" s="224"/>
      <c r="AC3171" s="225"/>
      <c r="AD3171" s="2">
        <f t="shared" si="1025"/>
        <v>0</v>
      </c>
      <c r="AE3171" s="2">
        <f t="shared" si="1026"/>
        <v>0</v>
      </c>
      <c r="AF3171" s="226"/>
      <c r="AG3171" s="219">
        <f t="shared" si="1030"/>
        <v>0</v>
      </c>
      <c r="AH3171" s="234">
        <f t="shared" si="1031"/>
        <v>0</v>
      </c>
      <c r="AI3171" s="214">
        <f t="shared" si="1039"/>
        <v>0</v>
      </c>
      <c r="AK3171" s="229">
        <f t="shared" si="1032"/>
        <v>0</v>
      </c>
      <c r="AL3171" s="226"/>
      <c r="AM3171" s="15"/>
      <c r="AN3171" s="232" t="e">
        <f t="shared" si="1033"/>
        <v>#DIV/0!</v>
      </c>
      <c r="AO3171" s="214">
        <f t="shared" si="1027"/>
        <v>0</v>
      </c>
      <c r="AQ3171" s="210"/>
      <c r="AR3171" s="231"/>
      <c r="AS3171" s="15"/>
      <c r="AT3171" s="232">
        <f t="shared" si="1034"/>
        <v>0</v>
      </c>
      <c r="AU3171" s="235">
        <f t="shared" si="1035"/>
        <v>0</v>
      </c>
      <c r="AY3171" s="210"/>
      <c r="AZ3171" s="231"/>
      <c r="BA3171" s="15"/>
      <c r="BB3171" s="232">
        <f t="shared" si="1024"/>
        <v>0</v>
      </c>
      <c r="BC3171" s="235">
        <f t="shared" si="1036"/>
        <v>0</v>
      </c>
      <c r="BG3171" s="210"/>
      <c r="BH3171" s="231"/>
      <c r="BI3171" s="15"/>
      <c r="BJ3171" s="232">
        <f t="shared" si="1028"/>
        <v>0</v>
      </c>
      <c r="BK3171" s="235">
        <f t="shared" si="1037"/>
        <v>0</v>
      </c>
      <c r="BM3171" s="109">
        <f t="shared" si="1029"/>
        <v>-4.5892033315226373</v>
      </c>
      <c r="BN3171" s="213"/>
      <c r="BR3171" s="228"/>
      <c r="BS3171" s="311"/>
      <c r="BT3171" s="3"/>
      <c r="BU3171" s="213"/>
      <c r="BV3171" s="213"/>
      <c r="BW3171" s="291"/>
    </row>
    <row r="3172" spans="1:75" x14ac:dyDescent="0.2">
      <c r="A3172" s="210"/>
      <c r="B3172" s="211"/>
      <c r="C3172" s="848" t="str">
        <f ca="1">IF(ISERR(AVERAGE(INDIRECT("B"&amp;(ROW()-INT($B$1/2))):INDIRECT("B"&amp;(ROW()+INT($B$1/2))))),"",AVERAGE(INDIRECT("B"&amp;(ROW()-INT($B$1/2))):INDIRECT("B"&amp;(ROW()+INT($B$1/2)))))</f>
        <v/>
      </c>
      <c r="D3172" s="848">
        <f t="shared" si="1023"/>
        <v>0</v>
      </c>
      <c r="E3172" s="275"/>
      <c r="F3172" s="15"/>
      <c r="G3172" s="3"/>
      <c r="H3172" s="3"/>
      <c r="I3172" s="3"/>
      <c r="J3172" s="3"/>
      <c r="K3172" s="3"/>
      <c r="L3172" s="554"/>
      <c r="M3172" s="545"/>
      <c r="N3172" s="546"/>
      <c r="O3172" s="5"/>
      <c r="P3172" s="216"/>
      <c r="Q3172" s="217"/>
      <c r="R3172" s="218"/>
      <c r="S3172" s="219">
        <f t="shared" si="1040"/>
        <v>0</v>
      </c>
      <c r="T3172" s="220">
        <f t="shared" si="1041"/>
        <v>0</v>
      </c>
      <c r="U3172" s="214">
        <f t="shared" si="1038"/>
        <v>0</v>
      </c>
      <c r="W3172" s="221"/>
      <c r="X3172" s="222"/>
      <c r="Y3172" s="222"/>
      <c r="Z3172" s="223"/>
      <c r="AA3172" s="222"/>
      <c r="AB3172" s="224"/>
      <c r="AC3172" s="225"/>
      <c r="AD3172" s="2">
        <f t="shared" si="1025"/>
        <v>0</v>
      </c>
      <c r="AE3172" s="2">
        <f t="shared" si="1026"/>
        <v>0</v>
      </c>
      <c r="AF3172" s="226"/>
      <c r="AG3172" s="219">
        <f t="shared" si="1030"/>
        <v>0</v>
      </c>
      <c r="AH3172" s="234">
        <f t="shared" si="1031"/>
        <v>0</v>
      </c>
      <c r="AI3172" s="214">
        <f t="shared" si="1039"/>
        <v>0</v>
      </c>
      <c r="AK3172" s="229">
        <f t="shared" si="1032"/>
        <v>0</v>
      </c>
      <c r="AL3172" s="226"/>
      <c r="AM3172" s="15"/>
      <c r="AN3172" s="232" t="e">
        <f t="shared" si="1033"/>
        <v>#DIV/0!</v>
      </c>
      <c r="AO3172" s="214">
        <f t="shared" si="1027"/>
        <v>0</v>
      </c>
      <c r="AQ3172" s="210"/>
      <c r="AR3172" s="231"/>
      <c r="AS3172" s="15"/>
      <c r="AT3172" s="232">
        <f t="shared" si="1034"/>
        <v>0</v>
      </c>
      <c r="AU3172" s="235">
        <f t="shared" si="1035"/>
        <v>0</v>
      </c>
      <c r="AY3172" s="210"/>
      <c r="AZ3172" s="231"/>
      <c r="BA3172" s="15"/>
      <c r="BB3172" s="232">
        <f t="shared" si="1024"/>
        <v>0</v>
      </c>
      <c r="BC3172" s="235">
        <f t="shared" si="1036"/>
        <v>0</v>
      </c>
      <c r="BG3172" s="210"/>
      <c r="BH3172" s="231"/>
      <c r="BI3172" s="15"/>
      <c r="BJ3172" s="232">
        <f t="shared" si="1028"/>
        <v>0</v>
      </c>
      <c r="BK3172" s="235">
        <f t="shared" si="1037"/>
        <v>0</v>
      </c>
      <c r="BM3172" s="109">
        <f t="shared" si="1029"/>
        <v>-4.591035669020374</v>
      </c>
      <c r="BN3172" s="213"/>
      <c r="BR3172" s="228"/>
      <c r="BS3172" s="311"/>
      <c r="BT3172" s="3"/>
      <c r="BU3172" s="213"/>
      <c r="BV3172" s="213"/>
      <c r="BW3172" s="291"/>
    </row>
    <row r="3173" spans="1:75" x14ac:dyDescent="0.2">
      <c r="A3173" s="210"/>
      <c r="B3173" s="211"/>
      <c r="C3173" s="848" t="str">
        <f ca="1">IF(ISERR(AVERAGE(INDIRECT("B"&amp;(ROW()-INT($B$1/2))):INDIRECT("B"&amp;(ROW()+INT($B$1/2))))),"",AVERAGE(INDIRECT("B"&amp;(ROW()-INT($B$1/2))):INDIRECT("B"&amp;(ROW()+INT($B$1/2)))))</f>
        <v/>
      </c>
      <c r="D3173" s="848">
        <f t="shared" si="1023"/>
        <v>0</v>
      </c>
      <c r="E3173" s="275"/>
      <c r="F3173" s="15"/>
      <c r="G3173" s="3"/>
      <c r="H3173" s="3"/>
      <c r="I3173" s="3"/>
      <c r="J3173" s="3"/>
      <c r="K3173" s="3"/>
      <c r="L3173" s="554"/>
      <c r="M3173" s="545"/>
      <c r="N3173" s="546"/>
      <c r="O3173" s="5"/>
      <c r="P3173" s="216"/>
      <c r="Q3173" s="217"/>
      <c r="R3173" s="218"/>
      <c r="S3173" s="219">
        <f t="shared" si="1040"/>
        <v>0</v>
      </c>
      <c r="T3173" s="220">
        <f t="shared" si="1041"/>
        <v>0</v>
      </c>
      <c r="U3173" s="214">
        <f t="shared" si="1038"/>
        <v>0</v>
      </c>
      <c r="W3173" s="221"/>
      <c r="X3173" s="222"/>
      <c r="Y3173" s="222"/>
      <c r="Z3173" s="223"/>
      <c r="AA3173" s="222"/>
      <c r="AB3173" s="224"/>
      <c r="AC3173" s="225"/>
      <c r="AD3173" s="2">
        <f t="shared" si="1025"/>
        <v>0</v>
      </c>
      <c r="AE3173" s="2">
        <f t="shared" si="1026"/>
        <v>0</v>
      </c>
      <c r="AF3173" s="226"/>
      <c r="AG3173" s="219">
        <f t="shared" si="1030"/>
        <v>0</v>
      </c>
      <c r="AH3173" s="234">
        <f t="shared" si="1031"/>
        <v>0</v>
      </c>
      <c r="AI3173" s="214">
        <f t="shared" si="1039"/>
        <v>0</v>
      </c>
      <c r="AK3173" s="229">
        <f t="shared" si="1032"/>
        <v>0</v>
      </c>
      <c r="AL3173" s="226"/>
      <c r="AM3173" s="15"/>
      <c r="AN3173" s="232" t="e">
        <f t="shared" si="1033"/>
        <v>#DIV/0!</v>
      </c>
      <c r="AO3173" s="214">
        <f t="shared" si="1027"/>
        <v>0</v>
      </c>
      <c r="AQ3173" s="210"/>
      <c r="AR3173" s="231"/>
      <c r="AS3173" s="15"/>
      <c r="AT3173" s="232">
        <f t="shared" si="1034"/>
        <v>0</v>
      </c>
      <c r="AU3173" s="235">
        <f t="shared" si="1035"/>
        <v>0</v>
      </c>
      <c r="AY3173" s="210"/>
      <c r="AZ3173" s="231"/>
      <c r="BA3173" s="15"/>
      <c r="BB3173" s="232">
        <f t="shared" si="1024"/>
        <v>0</v>
      </c>
      <c r="BC3173" s="235">
        <f t="shared" si="1036"/>
        <v>0</v>
      </c>
      <c r="BG3173" s="210"/>
      <c r="BH3173" s="231"/>
      <c r="BI3173" s="15"/>
      <c r="BJ3173" s="232">
        <f t="shared" si="1028"/>
        <v>0</v>
      </c>
      <c r="BK3173" s="235">
        <f t="shared" si="1037"/>
        <v>0</v>
      </c>
      <c r="BM3173" s="109">
        <f t="shared" si="1029"/>
        <v>-4.5928680065181107</v>
      </c>
      <c r="BN3173" s="213"/>
      <c r="BR3173" s="228"/>
      <c r="BS3173" s="311"/>
      <c r="BT3173" s="3"/>
      <c r="BU3173" s="213"/>
      <c r="BV3173" s="213"/>
      <c r="BW3173" s="291"/>
    </row>
    <row r="3174" spans="1:75" x14ac:dyDescent="0.2">
      <c r="A3174" s="210"/>
      <c r="B3174" s="211"/>
      <c r="C3174" s="848" t="str">
        <f ca="1">IF(ISERR(AVERAGE(INDIRECT("B"&amp;(ROW()-INT($B$1/2))):INDIRECT("B"&amp;(ROW()+INT($B$1/2))))),"",AVERAGE(INDIRECT("B"&amp;(ROW()-INT($B$1/2))):INDIRECT("B"&amp;(ROW()+INT($B$1/2)))))</f>
        <v/>
      </c>
      <c r="D3174" s="848">
        <f t="shared" si="1023"/>
        <v>0</v>
      </c>
      <c r="E3174" s="275"/>
      <c r="F3174" s="15"/>
      <c r="G3174" s="3"/>
      <c r="H3174" s="3"/>
      <c r="I3174" s="3"/>
      <c r="J3174" s="3"/>
      <c r="K3174" s="3"/>
      <c r="L3174" s="554"/>
      <c r="M3174" s="545"/>
      <c r="N3174" s="546"/>
      <c r="O3174" s="5"/>
      <c r="P3174" s="216"/>
      <c r="Q3174" s="217"/>
      <c r="R3174" s="218"/>
      <c r="S3174" s="219">
        <f t="shared" si="1040"/>
        <v>0</v>
      </c>
      <c r="T3174" s="220">
        <f t="shared" si="1041"/>
        <v>0</v>
      </c>
      <c r="U3174" s="214">
        <f t="shared" si="1038"/>
        <v>0</v>
      </c>
      <c r="W3174" s="221"/>
      <c r="X3174" s="222"/>
      <c r="Y3174" s="222"/>
      <c r="Z3174" s="223"/>
      <c r="AA3174" s="222"/>
      <c r="AB3174" s="224"/>
      <c r="AC3174" s="225"/>
      <c r="AD3174" s="2">
        <f t="shared" si="1025"/>
        <v>0</v>
      </c>
      <c r="AE3174" s="2">
        <f t="shared" si="1026"/>
        <v>0</v>
      </c>
      <c r="AF3174" s="226"/>
      <c r="AG3174" s="219">
        <f t="shared" si="1030"/>
        <v>0</v>
      </c>
      <c r="AH3174" s="234">
        <f t="shared" si="1031"/>
        <v>0</v>
      </c>
      <c r="AI3174" s="214">
        <f t="shared" si="1039"/>
        <v>0</v>
      </c>
      <c r="AK3174" s="229">
        <f t="shared" si="1032"/>
        <v>0</v>
      </c>
      <c r="AL3174" s="226"/>
      <c r="AM3174" s="15"/>
      <c r="AN3174" s="232" t="e">
        <f t="shared" si="1033"/>
        <v>#DIV/0!</v>
      </c>
      <c r="AO3174" s="214">
        <f t="shared" si="1027"/>
        <v>0</v>
      </c>
      <c r="AQ3174" s="210"/>
      <c r="AR3174" s="231"/>
      <c r="AS3174" s="15"/>
      <c r="AT3174" s="232">
        <f t="shared" si="1034"/>
        <v>0</v>
      </c>
      <c r="AU3174" s="235">
        <f t="shared" si="1035"/>
        <v>0</v>
      </c>
      <c r="AY3174" s="210"/>
      <c r="AZ3174" s="231"/>
      <c r="BA3174" s="15"/>
      <c r="BB3174" s="232">
        <f t="shared" si="1024"/>
        <v>0</v>
      </c>
      <c r="BC3174" s="235">
        <f t="shared" si="1036"/>
        <v>0</v>
      </c>
      <c r="BG3174" s="210"/>
      <c r="BH3174" s="231"/>
      <c r="BI3174" s="15"/>
      <c r="BJ3174" s="232">
        <f t="shared" si="1028"/>
        <v>0</v>
      </c>
      <c r="BK3174" s="235">
        <f t="shared" si="1037"/>
        <v>0</v>
      </c>
      <c r="BM3174" s="109">
        <f t="shared" si="1029"/>
        <v>-4.5947003440158474</v>
      </c>
      <c r="BN3174" s="213"/>
      <c r="BR3174" s="228"/>
      <c r="BS3174" s="311"/>
      <c r="BT3174" s="3"/>
      <c r="BU3174" s="213"/>
      <c r="BV3174" s="213"/>
      <c r="BW3174" s="291"/>
    </row>
    <row r="3175" spans="1:75" x14ac:dyDescent="0.2">
      <c r="A3175" s="210"/>
      <c r="B3175" s="211"/>
      <c r="C3175" s="848" t="str">
        <f ca="1">IF(ISERR(AVERAGE(INDIRECT("B"&amp;(ROW()-INT($B$1/2))):INDIRECT("B"&amp;(ROW()+INT($B$1/2))))),"",AVERAGE(INDIRECT("B"&amp;(ROW()-INT($B$1/2))):INDIRECT("B"&amp;(ROW()+INT($B$1/2)))))</f>
        <v/>
      </c>
      <c r="D3175" s="848">
        <f t="shared" si="1023"/>
        <v>0</v>
      </c>
      <c r="E3175" s="275"/>
      <c r="F3175" s="15"/>
      <c r="G3175" s="3"/>
      <c r="H3175" s="3"/>
      <c r="I3175" s="3"/>
      <c r="J3175" s="3"/>
      <c r="K3175" s="3"/>
      <c r="L3175" s="554"/>
      <c r="M3175" s="545"/>
      <c r="N3175" s="546"/>
      <c r="O3175" s="5"/>
      <c r="P3175" s="216"/>
      <c r="Q3175" s="217"/>
      <c r="R3175" s="218"/>
      <c r="S3175" s="219">
        <f t="shared" si="1040"/>
        <v>0</v>
      </c>
      <c r="T3175" s="220">
        <f t="shared" si="1041"/>
        <v>0</v>
      </c>
      <c r="U3175" s="214">
        <f t="shared" si="1038"/>
        <v>0</v>
      </c>
      <c r="W3175" s="221"/>
      <c r="X3175" s="222"/>
      <c r="Y3175" s="222"/>
      <c r="Z3175" s="223"/>
      <c r="AA3175" s="222"/>
      <c r="AB3175" s="224"/>
      <c r="AC3175" s="225"/>
      <c r="AD3175" s="2">
        <f t="shared" si="1025"/>
        <v>0</v>
      </c>
      <c r="AE3175" s="2">
        <f t="shared" si="1026"/>
        <v>0</v>
      </c>
      <c r="AF3175" s="226"/>
      <c r="AG3175" s="219">
        <f t="shared" si="1030"/>
        <v>0</v>
      </c>
      <c r="AH3175" s="234">
        <f t="shared" si="1031"/>
        <v>0</v>
      </c>
      <c r="AI3175" s="214">
        <f t="shared" si="1039"/>
        <v>0</v>
      </c>
      <c r="AK3175" s="229">
        <f t="shared" si="1032"/>
        <v>0</v>
      </c>
      <c r="AL3175" s="226"/>
      <c r="AM3175" s="15"/>
      <c r="AN3175" s="232" t="e">
        <f t="shared" si="1033"/>
        <v>#DIV/0!</v>
      </c>
      <c r="AO3175" s="214">
        <f t="shared" si="1027"/>
        <v>0</v>
      </c>
      <c r="AQ3175" s="210"/>
      <c r="AR3175" s="231"/>
      <c r="AS3175" s="15"/>
      <c r="AT3175" s="232">
        <f t="shared" si="1034"/>
        <v>0</v>
      </c>
      <c r="AU3175" s="235">
        <f t="shared" si="1035"/>
        <v>0</v>
      </c>
      <c r="AY3175" s="210"/>
      <c r="AZ3175" s="231"/>
      <c r="BA3175" s="15"/>
      <c r="BB3175" s="232">
        <f t="shared" si="1024"/>
        <v>0</v>
      </c>
      <c r="BC3175" s="235">
        <f t="shared" si="1036"/>
        <v>0</v>
      </c>
      <c r="BG3175" s="210"/>
      <c r="BH3175" s="231"/>
      <c r="BI3175" s="15"/>
      <c r="BJ3175" s="232">
        <f t="shared" si="1028"/>
        <v>0</v>
      </c>
      <c r="BK3175" s="235">
        <f t="shared" si="1037"/>
        <v>0</v>
      </c>
      <c r="BM3175" s="109">
        <f t="shared" si="1029"/>
        <v>-4.5965326815135841</v>
      </c>
      <c r="BN3175" s="213"/>
      <c r="BR3175" s="228"/>
      <c r="BS3175" s="311"/>
      <c r="BT3175" s="3"/>
      <c r="BU3175" s="213"/>
      <c r="BV3175" s="213"/>
      <c r="BW3175" s="291"/>
    </row>
    <row r="3176" spans="1:75" x14ac:dyDescent="0.2">
      <c r="A3176" s="210"/>
      <c r="B3176" s="211"/>
      <c r="C3176" s="848" t="str">
        <f ca="1">IF(ISERR(AVERAGE(INDIRECT("B"&amp;(ROW()-INT($B$1/2))):INDIRECT("B"&amp;(ROW()+INT($B$1/2))))),"",AVERAGE(INDIRECT("B"&amp;(ROW()-INT($B$1/2))):INDIRECT("B"&amp;(ROW()+INT($B$1/2)))))</f>
        <v/>
      </c>
      <c r="D3176" s="848">
        <f t="shared" si="1023"/>
        <v>0</v>
      </c>
      <c r="E3176" s="275"/>
      <c r="F3176" s="15"/>
      <c r="G3176" s="3"/>
      <c r="H3176" s="3"/>
      <c r="I3176" s="3"/>
      <c r="J3176" s="3"/>
      <c r="K3176" s="3"/>
      <c r="L3176" s="554"/>
      <c r="M3176" s="545"/>
      <c r="N3176" s="546"/>
      <c r="O3176" s="5"/>
      <c r="P3176" s="216"/>
      <c r="Q3176" s="217"/>
      <c r="R3176" s="218"/>
      <c r="S3176" s="219">
        <f t="shared" si="1040"/>
        <v>0</v>
      </c>
      <c r="T3176" s="220">
        <f t="shared" si="1041"/>
        <v>0</v>
      </c>
      <c r="U3176" s="214">
        <f t="shared" si="1038"/>
        <v>0</v>
      </c>
      <c r="W3176" s="221"/>
      <c r="X3176" s="222"/>
      <c r="Y3176" s="222"/>
      <c r="Z3176" s="223"/>
      <c r="AA3176" s="222"/>
      <c r="AB3176" s="224"/>
      <c r="AC3176" s="225"/>
      <c r="AD3176" s="2">
        <f t="shared" si="1025"/>
        <v>0</v>
      </c>
      <c r="AE3176" s="2">
        <f t="shared" si="1026"/>
        <v>0</v>
      </c>
      <c r="AF3176" s="226"/>
      <c r="AG3176" s="219">
        <f t="shared" si="1030"/>
        <v>0</v>
      </c>
      <c r="AH3176" s="234">
        <f t="shared" si="1031"/>
        <v>0</v>
      </c>
      <c r="AI3176" s="214">
        <f t="shared" si="1039"/>
        <v>0</v>
      </c>
      <c r="AK3176" s="229">
        <f t="shared" si="1032"/>
        <v>0</v>
      </c>
      <c r="AL3176" s="226"/>
      <c r="AM3176" s="15"/>
      <c r="AN3176" s="232" t="e">
        <f t="shared" si="1033"/>
        <v>#DIV/0!</v>
      </c>
      <c r="AO3176" s="214">
        <f t="shared" si="1027"/>
        <v>0</v>
      </c>
      <c r="AQ3176" s="210"/>
      <c r="AR3176" s="231"/>
      <c r="AS3176" s="15"/>
      <c r="AT3176" s="232">
        <f t="shared" si="1034"/>
        <v>0</v>
      </c>
      <c r="AU3176" s="235">
        <f t="shared" si="1035"/>
        <v>0</v>
      </c>
      <c r="AY3176" s="210"/>
      <c r="AZ3176" s="231"/>
      <c r="BA3176" s="15"/>
      <c r="BB3176" s="232">
        <f t="shared" si="1024"/>
        <v>0</v>
      </c>
      <c r="BC3176" s="235">
        <f t="shared" si="1036"/>
        <v>0</v>
      </c>
      <c r="BG3176" s="210"/>
      <c r="BH3176" s="231"/>
      <c r="BI3176" s="15"/>
      <c r="BJ3176" s="232">
        <f t="shared" si="1028"/>
        <v>0</v>
      </c>
      <c r="BK3176" s="235">
        <f t="shared" si="1037"/>
        <v>0</v>
      </c>
      <c r="BM3176" s="109">
        <f t="shared" si="1029"/>
        <v>-4.5983650190113208</v>
      </c>
      <c r="BN3176" s="213"/>
      <c r="BR3176" s="228"/>
      <c r="BS3176" s="311"/>
      <c r="BT3176" s="3"/>
      <c r="BU3176" s="213"/>
      <c r="BV3176" s="213"/>
      <c r="BW3176" s="291"/>
    </row>
    <row r="3177" spans="1:75" x14ac:dyDescent="0.2">
      <c r="A3177" s="210"/>
      <c r="B3177" s="211"/>
      <c r="C3177" s="848" t="str">
        <f ca="1">IF(ISERR(AVERAGE(INDIRECT("B"&amp;(ROW()-INT($B$1/2))):INDIRECT("B"&amp;(ROW()+INT($B$1/2))))),"",AVERAGE(INDIRECT("B"&amp;(ROW()-INT($B$1/2))):INDIRECT("B"&amp;(ROW()+INT($B$1/2)))))</f>
        <v/>
      </c>
      <c r="D3177" s="848">
        <f t="shared" si="1023"/>
        <v>0</v>
      </c>
      <c r="E3177" s="275"/>
      <c r="F3177" s="15"/>
      <c r="G3177" s="3"/>
      <c r="H3177" s="3"/>
      <c r="I3177" s="3"/>
      <c r="J3177" s="3"/>
      <c r="K3177" s="3"/>
      <c r="L3177" s="554"/>
      <c r="M3177" s="545"/>
      <c r="N3177" s="546"/>
      <c r="O3177" s="5"/>
      <c r="P3177" s="216"/>
      <c r="Q3177" s="217"/>
      <c r="R3177" s="218"/>
      <c r="S3177" s="219">
        <f t="shared" si="1040"/>
        <v>0</v>
      </c>
      <c r="T3177" s="220">
        <f t="shared" si="1041"/>
        <v>0</v>
      </c>
      <c r="U3177" s="214">
        <f t="shared" si="1038"/>
        <v>0</v>
      </c>
      <c r="W3177" s="221"/>
      <c r="X3177" s="222"/>
      <c r="Y3177" s="222"/>
      <c r="Z3177" s="223"/>
      <c r="AA3177" s="222"/>
      <c r="AB3177" s="224"/>
      <c r="AC3177" s="225"/>
      <c r="AD3177" s="2">
        <f t="shared" si="1025"/>
        <v>0</v>
      </c>
      <c r="AE3177" s="2">
        <f t="shared" si="1026"/>
        <v>0</v>
      </c>
      <c r="AF3177" s="226"/>
      <c r="AG3177" s="219">
        <f t="shared" si="1030"/>
        <v>0</v>
      </c>
      <c r="AH3177" s="234">
        <f t="shared" si="1031"/>
        <v>0</v>
      </c>
      <c r="AI3177" s="214">
        <f t="shared" si="1039"/>
        <v>0</v>
      </c>
      <c r="AK3177" s="229">
        <f t="shared" si="1032"/>
        <v>0</v>
      </c>
      <c r="AL3177" s="226"/>
      <c r="AM3177" s="15"/>
      <c r="AN3177" s="232" t="e">
        <f t="shared" si="1033"/>
        <v>#DIV/0!</v>
      </c>
      <c r="AO3177" s="214">
        <f t="shared" si="1027"/>
        <v>0</v>
      </c>
      <c r="AQ3177" s="210"/>
      <c r="AR3177" s="231"/>
      <c r="AS3177" s="15"/>
      <c r="AT3177" s="232">
        <f t="shared" si="1034"/>
        <v>0</v>
      </c>
      <c r="AU3177" s="235">
        <f t="shared" si="1035"/>
        <v>0</v>
      </c>
      <c r="AY3177" s="210"/>
      <c r="AZ3177" s="231"/>
      <c r="BA3177" s="15"/>
      <c r="BB3177" s="232">
        <f t="shared" si="1024"/>
        <v>0</v>
      </c>
      <c r="BC3177" s="235">
        <f t="shared" si="1036"/>
        <v>0</v>
      </c>
      <c r="BG3177" s="210"/>
      <c r="BH3177" s="231"/>
      <c r="BI3177" s="15"/>
      <c r="BJ3177" s="232">
        <f t="shared" si="1028"/>
        <v>0</v>
      </c>
      <c r="BK3177" s="235">
        <f t="shared" si="1037"/>
        <v>0</v>
      </c>
      <c r="BM3177" s="109">
        <f t="shared" si="1029"/>
        <v>-4.6001973565090575</v>
      </c>
      <c r="BN3177" s="213"/>
      <c r="BR3177" s="228"/>
      <c r="BS3177" s="311"/>
      <c r="BT3177" s="3"/>
      <c r="BU3177" s="213"/>
      <c r="BV3177" s="213"/>
      <c r="BW3177" s="291"/>
    </row>
    <row r="3178" spans="1:75" x14ac:dyDescent="0.2">
      <c r="A3178" s="210"/>
      <c r="B3178" s="211"/>
      <c r="C3178" s="848" t="str">
        <f ca="1">IF(ISERR(AVERAGE(INDIRECT("B"&amp;(ROW()-INT($B$1/2))):INDIRECT("B"&amp;(ROW()+INT($B$1/2))))),"",AVERAGE(INDIRECT("B"&amp;(ROW()-INT($B$1/2))):INDIRECT("B"&amp;(ROW()+INT($B$1/2)))))</f>
        <v/>
      </c>
      <c r="D3178" s="848">
        <f t="shared" si="1023"/>
        <v>0</v>
      </c>
      <c r="E3178" s="275"/>
      <c r="F3178" s="15"/>
      <c r="G3178" s="3"/>
      <c r="H3178" s="3"/>
      <c r="I3178" s="3"/>
      <c r="J3178" s="3"/>
      <c r="K3178" s="3"/>
      <c r="L3178" s="554"/>
      <c r="M3178" s="545"/>
      <c r="N3178" s="546"/>
      <c r="O3178" s="5"/>
      <c r="P3178" s="216"/>
      <c r="Q3178" s="217"/>
      <c r="R3178" s="218"/>
      <c r="S3178" s="219">
        <f t="shared" si="1040"/>
        <v>0</v>
      </c>
      <c r="T3178" s="220">
        <f t="shared" si="1041"/>
        <v>0</v>
      </c>
      <c r="U3178" s="214">
        <f t="shared" si="1038"/>
        <v>0</v>
      </c>
      <c r="W3178" s="221"/>
      <c r="X3178" s="222"/>
      <c r="Y3178" s="222"/>
      <c r="Z3178" s="223"/>
      <c r="AA3178" s="222"/>
      <c r="AB3178" s="224"/>
      <c r="AC3178" s="225"/>
      <c r="AD3178" s="2">
        <f t="shared" si="1025"/>
        <v>0</v>
      </c>
      <c r="AE3178" s="2">
        <f t="shared" si="1026"/>
        <v>0</v>
      </c>
      <c r="AF3178" s="226"/>
      <c r="AG3178" s="219">
        <f t="shared" si="1030"/>
        <v>0</v>
      </c>
      <c r="AH3178" s="234">
        <f t="shared" si="1031"/>
        <v>0</v>
      </c>
      <c r="AI3178" s="214">
        <f t="shared" si="1039"/>
        <v>0</v>
      </c>
      <c r="AK3178" s="229">
        <f t="shared" si="1032"/>
        <v>0</v>
      </c>
      <c r="AL3178" s="226"/>
      <c r="AM3178" s="15"/>
      <c r="AN3178" s="232" t="e">
        <f t="shared" si="1033"/>
        <v>#DIV/0!</v>
      </c>
      <c r="AO3178" s="214">
        <f t="shared" si="1027"/>
        <v>0</v>
      </c>
      <c r="AQ3178" s="210"/>
      <c r="AR3178" s="231"/>
      <c r="AS3178" s="15"/>
      <c r="AT3178" s="232">
        <f t="shared" si="1034"/>
        <v>0</v>
      </c>
      <c r="AU3178" s="235">
        <f t="shared" si="1035"/>
        <v>0</v>
      </c>
      <c r="AY3178" s="210"/>
      <c r="AZ3178" s="231"/>
      <c r="BA3178" s="15"/>
      <c r="BB3178" s="232">
        <f t="shared" si="1024"/>
        <v>0</v>
      </c>
      <c r="BC3178" s="235">
        <f t="shared" si="1036"/>
        <v>0</v>
      </c>
      <c r="BG3178" s="210"/>
      <c r="BH3178" s="231"/>
      <c r="BI3178" s="15"/>
      <c r="BJ3178" s="232">
        <f t="shared" si="1028"/>
        <v>0</v>
      </c>
      <c r="BK3178" s="235">
        <f t="shared" si="1037"/>
        <v>0</v>
      </c>
      <c r="BM3178" s="109">
        <f t="shared" si="1029"/>
        <v>-4.6020296940067942</v>
      </c>
      <c r="BN3178" s="213"/>
      <c r="BR3178" s="228"/>
      <c r="BS3178" s="311"/>
      <c r="BT3178" s="3"/>
      <c r="BU3178" s="213"/>
      <c r="BV3178" s="213"/>
      <c r="BW3178" s="291"/>
    </row>
    <row r="3179" spans="1:75" x14ac:dyDescent="0.2">
      <c r="A3179" s="210"/>
      <c r="B3179" s="211"/>
      <c r="C3179" s="848" t="str">
        <f ca="1">IF(ISERR(AVERAGE(INDIRECT("B"&amp;(ROW()-INT($B$1/2))):INDIRECT("B"&amp;(ROW()+INT($B$1/2))))),"",AVERAGE(INDIRECT("B"&amp;(ROW()-INT($B$1/2))):INDIRECT("B"&amp;(ROW()+INT($B$1/2)))))</f>
        <v/>
      </c>
      <c r="D3179" s="848">
        <f t="shared" si="1023"/>
        <v>0</v>
      </c>
      <c r="E3179" s="275"/>
      <c r="F3179" s="15"/>
      <c r="G3179" s="3"/>
      <c r="H3179" s="3"/>
      <c r="I3179" s="3"/>
      <c r="J3179" s="3"/>
      <c r="K3179" s="3"/>
      <c r="L3179" s="554"/>
      <c r="M3179" s="545"/>
      <c r="N3179" s="546"/>
      <c r="O3179" s="5"/>
      <c r="P3179" s="216"/>
      <c r="Q3179" s="217"/>
      <c r="R3179" s="218"/>
      <c r="S3179" s="219">
        <f t="shared" si="1040"/>
        <v>0</v>
      </c>
      <c r="T3179" s="220">
        <f t="shared" si="1041"/>
        <v>0</v>
      </c>
      <c r="U3179" s="214">
        <f t="shared" si="1038"/>
        <v>0</v>
      </c>
      <c r="W3179" s="221"/>
      <c r="X3179" s="222"/>
      <c r="Y3179" s="222"/>
      <c r="Z3179" s="223"/>
      <c r="AA3179" s="222"/>
      <c r="AB3179" s="224"/>
      <c r="AC3179" s="225"/>
      <c r="AD3179" s="2">
        <f t="shared" si="1025"/>
        <v>0</v>
      </c>
      <c r="AE3179" s="2">
        <f t="shared" si="1026"/>
        <v>0</v>
      </c>
      <c r="AF3179" s="226"/>
      <c r="AG3179" s="219">
        <f t="shared" si="1030"/>
        <v>0</v>
      </c>
      <c r="AH3179" s="234">
        <f t="shared" si="1031"/>
        <v>0</v>
      </c>
      <c r="AI3179" s="214">
        <f t="shared" si="1039"/>
        <v>0</v>
      </c>
      <c r="AK3179" s="229">
        <f t="shared" si="1032"/>
        <v>0</v>
      </c>
      <c r="AL3179" s="226"/>
      <c r="AM3179" s="15"/>
      <c r="AN3179" s="232" t="e">
        <f t="shared" si="1033"/>
        <v>#DIV/0!</v>
      </c>
      <c r="AO3179" s="214">
        <f t="shared" si="1027"/>
        <v>0</v>
      </c>
      <c r="AQ3179" s="210"/>
      <c r="AR3179" s="231"/>
      <c r="AS3179" s="15"/>
      <c r="AT3179" s="232">
        <f t="shared" si="1034"/>
        <v>0</v>
      </c>
      <c r="AU3179" s="235">
        <f t="shared" si="1035"/>
        <v>0</v>
      </c>
      <c r="AY3179" s="210"/>
      <c r="AZ3179" s="231"/>
      <c r="BA3179" s="15"/>
      <c r="BB3179" s="232">
        <f t="shared" si="1024"/>
        <v>0</v>
      </c>
      <c r="BC3179" s="235">
        <f t="shared" si="1036"/>
        <v>0</v>
      </c>
      <c r="BG3179" s="210"/>
      <c r="BH3179" s="231"/>
      <c r="BI3179" s="15"/>
      <c r="BJ3179" s="232">
        <f t="shared" si="1028"/>
        <v>0</v>
      </c>
      <c r="BK3179" s="235">
        <f t="shared" si="1037"/>
        <v>0</v>
      </c>
      <c r="BM3179" s="109">
        <f t="shared" si="1029"/>
        <v>-4.6038620315045309</v>
      </c>
      <c r="BN3179" s="213"/>
      <c r="BR3179" s="228"/>
      <c r="BS3179" s="311"/>
      <c r="BT3179" s="3"/>
      <c r="BU3179" s="213"/>
      <c r="BV3179" s="213"/>
      <c r="BW3179" s="291"/>
    </row>
    <row r="3180" spans="1:75" x14ac:dyDescent="0.2">
      <c r="A3180" s="210"/>
      <c r="B3180" s="211"/>
      <c r="C3180" s="848" t="str">
        <f ca="1">IF(ISERR(AVERAGE(INDIRECT("B"&amp;(ROW()-INT($B$1/2))):INDIRECT("B"&amp;(ROW()+INT($B$1/2))))),"",AVERAGE(INDIRECT("B"&amp;(ROW()-INT($B$1/2))):INDIRECT("B"&amp;(ROW()+INT($B$1/2)))))</f>
        <v/>
      </c>
      <c r="D3180" s="848">
        <f t="shared" si="1023"/>
        <v>0</v>
      </c>
      <c r="E3180" s="275"/>
      <c r="F3180" s="15"/>
      <c r="G3180" s="3"/>
      <c r="H3180" s="3"/>
      <c r="I3180" s="3"/>
      <c r="J3180" s="3"/>
      <c r="K3180" s="3"/>
      <c r="L3180" s="554"/>
      <c r="M3180" s="545"/>
      <c r="N3180" s="546"/>
      <c r="O3180" s="5"/>
      <c r="P3180" s="216"/>
      <c r="Q3180" s="217"/>
      <c r="R3180" s="218"/>
      <c r="S3180" s="219">
        <f t="shared" si="1040"/>
        <v>0</v>
      </c>
      <c r="T3180" s="220">
        <f t="shared" si="1041"/>
        <v>0</v>
      </c>
      <c r="U3180" s="214">
        <f t="shared" si="1038"/>
        <v>0</v>
      </c>
      <c r="W3180" s="221"/>
      <c r="X3180" s="222"/>
      <c r="Y3180" s="222"/>
      <c r="Z3180" s="223"/>
      <c r="AA3180" s="222"/>
      <c r="AB3180" s="224"/>
      <c r="AC3180" s="225"/>
      <c r="AD3180" s="2">
        <f t="shared" si="1025"/>
        <v>0</v>
      </c>
      <c r="AE3180" s="2">
        <f t="shared" si="1026"/>
        <v>0</v>
      </c>
      <c r="AF3180" s="226"/>
      <c r="AG3180" s="219">
        <f t="shared" si="1030"/>
        <v>0</v>
      </c>
      <c r="AH3180" s="234">
        <f t="shared" si="1031"/>
        <v>0</v>
      </c>
      <c r="AI3180" s="214">
        <f t="shared" si="1039"/>
        <v>0</v>
      </c>
      <c r="AK3180" s="229">
        <f t="shared" si="1032"/>
        <v>0</v>
      </c>
      <c r="AL3180" s="226"/>
      <c r="AM3180" s="15"/>
      <c r="AN3180" s="232" t="e">
        <f t="shared" si="1033"/>
        <v>#DIV/0!</v>
      </c>
      <c r="AO3180" s="214">
        <f t="shared" si="1027"/>
        <v>0</v>
      </c>
      <c r="AQ3180" s="210"/>
      <c r="AR3180" s="231"/>
      <c r="AS3180" s="15"/>
      <c r="AT3180" s="232">
        <f t="shared" si="1034"/>
        <v>0</v>
      </c>
      <c r="AU3180" s="235">
        <f t="shared" si="1035"/>
        <v>0</v>
      </c>
      <c r="AY3180" s="210"/>
      <c r="AZ3180" s="231"/>
      <c r="BA3180" s="15"/>
      <c r="BB3180" s="232">
        <f t="shared" si="1024"/>
        <v>0</v>
      </c>
      <c r="BC3180" s="235">
        <f t="shared" si="1036"/>
        <v>0</v>
      </c>
      <c r="BG3180" s="210"/>
      <c r="BH3180" s="231"/>
      <c r="BI3180" s="15"/>
      <c r="BJ3180" s="232">
        <f t="shared" si="1028"/>
        <v>0</v>
      </c>
      <c r="BK3180" s="235">
        <f t="shared" si="1037"/>
        <v>0</v>
      </c>
      <c r="BM3180" s="109">
        <f t="shared" si="1029"/>
        <v>-4.6056943690022676</v>
      </c>
      <c r="BN3180" s="213"/>
      <c r="BR3180" s="228"/>
      <c r="BS3180" s="311"/>
      <c r="BT3180" s="3"/>
      <c r="BU3180" s="213"/>
      <c r="BV3180" s="213"/>
      <c r="BW3180" s="291"/>
    </row>
    <row r="3181" spans="1:75" x14ac:dyDescent="0.2">
      <c r="A3181" s="210"/>
      <c r="B3181" s="211"/>
      <c r="C3181" s="848" t="str">
        <f ca="1">IF(ISERR(AVERAGE(INDIRECT("B"&amp;(ROW()-INT($B$1/2))):INDIRECT("B"&amp;(ROW()+INT($B$1/2))))),"",AVERAGE(INDIRECT("B"&amp;(ROW()-INT($B$1/2))):INDIRECT("B"&amp;(ROW()+INT($B$1/2)))))</f>
        <v/>
      </c>
      <c r="D3181" s="848">
        <f t="shared" si="1023"/>
        <v>0</v>
      </c>
      <c r="E3181" s="275"/>
      <c r="F3181" s="15"/>
      <c r="G3181" s="3"/>
      <c r="H3181" s="3"/>
      <c r="I3181" s="3"/>
      <c r="J3181" s="3"/>
      <c r="K3181" s="3"/>
      <c r="L3181" s="554"/>
      <c r="M3181" s="545"/>
      <c r="N3181" s="546"/>
      <c r="O3181" s="5"/>
      <c r="P3181" s="216"/>
      <c r="Q3181" s="217"/>
      <c r="R3181" s="218"/>
      <c r="S3181" s="219">
        <f t="shared" si="1040"/>
        <v>0</v>
      </c>
      <c r="T3181" s="220">
        <f t="shared" si="1041"/>
        <v>0</v>
      </c>
      <c r="U3181" s="214">
        <f t="shared" si="1038"/>
        <v>0</v>
      </c>
      <c r="W3181" s="221"/>
      <c r="X3181" s="222"/>
      <c r="Y3181" s="222"/>
      <c r="Z3181" s="223"/>
      <c r="AA3181" s="222"/>
      <c r="AB3181" s="224"/>
      <c r="AC3181" s="225"/>
      <c r="AD3181" s="2">
        <f t="shared" si="1025"/>
        <v>0</v>
      </c>
      <c r="AE3181" s="2">
        <f t="shared" si="1026"/>
        <v>0</v>
      </c>
      <c r="AF3181" s="226"/>
      <c r="AG3181" s="219">
        <f t="shared" si="1030"/>
        <v>0</v>
      </c>
      <c r="AH3181" s="234">
        <f t="shared" si="1031"/>
        <v>0</v>
      </c>
      <c r="AI3181" s="214">
        <f t="shared" si="1039"/>
        <v>0</v>
      </c>
      <c r="AK3181" s="229">
        <f t="shared" si="1032"/>
        <v>0</v>
      </c>
      <c r="AL3181" s="226"/>
      <c r="AM3181" s="15"/>
      <c r="AN3181" s="232" t="e">
        <f t="shared" si="1033"/>
        <v>#DIV/0!</v>
      </c>
      <c r="AO3181" s="214">
        <f t="shared" si="1027"/>
        <v>0</v>
      </c>
      <c r="AQ3181" s="210"/>
      <c r="AR3181" s="231"/>
      <c r="AS3181" s="15"/>
      <c r="AT3181" s="232">
        <f t="shared" si="1034"/>
        <v>0</v>
      </c>
      <c r="AU3181" s="235">
        <f t="shared" si="1035"/>
        <v>0</v>
      </c>
      <c r="AY3181" s="210"/>
      <c r="AZ3181" s="231"/>
      <c r="BA3181" s="15"/>
      <c r="BB3181" s="232">
        <f t="shared" si="1024"/>
        <v>0</v>
      </c>
      <c r="BC3181" s="235">
        <f t="shared" si="1036"/>
        <v>0</v>
      </c>
      <c r="BG3181" s="210"/>
      <c r="BH3181" s="231"/>
      <c r="BI3181" s="15"/>
      <c r="BJ3181" s="232">
        <f t="shared" si="1028"/>
        <v>0</v>
      </c>
      <c r="BK3181" s="235">
        <f t="shared" si="1037"/>
        <v>0</v>
      </c>
      <c r="BM3181" s="109">
        <f t="shared" si="1029"/>
        <v>-4.6075267065000043</v>
      </c>
      <c r="BN3181" s="213"/>
      <c r="BR3181" s="228"/>
      <c r="BS3181" s="311"/>
      <c r="BT3181" s="3"/>
      <c r="BU3181" s="213"/>
      <c r="BV3181" s="213"/>
      <c r="BW3181" s="291"/>
    </row>
    <row r="3182" spans="1:75" x14ac:dyDescent="0.2">
      <c r="A3182" s="210"/>
      <c r="B3182" s="211"/>
      <c r="C3182" s="848" t="str">
        <f ca="1">IF(ISERR(AVERAGE(INDIRECT("B"&amp;(ROW()-INT($B$1/2))):INDIRECT("B"&amp;(ROW()+INT($B$1/2))))),"",AVERAGE(INDIRECT("B"&amp;(ROW()-INT($B$1/2))):INDIRECT("B"&amp;(ROW()+INT($B$1/2)))))</f>
        <v/>
      </c>
      <c r="D3182" s="848">
        <f t="shared" si="1023"/>
        <v>0</v>
      </c>
      <c r="E3182" s="275"/>
      <c r="F3182" s="15"/>
      <c r="G3182" s="3"/>
      <c r="H3182" s="3"/>
      <c r="I3182" s="3"/>
      <c r="J3182" s="3"/>
      <c r="K3182" s="3"/>
      <c r="L3182" s="554"/>
      <c r="M3182" s="545"/>
      <c r="N3182" s="546"/>
      <c r="O3182" s="5"/>
      <c r="P3182" s="216"/>
      <c r="Q3182" s="217"/>
      <c r="R3182" s="218"/>
      <c r="S3182" s="219">
        <f t="shared" si="1040"/>
        <v>0</v>
      </c>
      <c r="T3182" s="220">
        <f t="shared" si="1041"/>
        <v>0</v>
      </c>
      <c r="U3182" s="214">
        <f t="shared" si="1038"/>
        <v>0</v>
      </c>
      <c r="W3182" s="221"/>
      <c r="X3182" s="222"/>
      <c r="Y3182" s="222"/>
      <c r="Z3182" s="223"/>
      <c r="AA3182" s="222"/>
      <c r="AB3182" s="224"/>
      <c r="AC3182" s="225"/>
      <c r="AD3182" s="2">
        <f t="shared" si="1025"/>
        <v>0</v>
      </c>
      <c r="AE3182" s="2">
        <f t="shared" si="1026"/>
        <v>0</v>
      </c>
      <c r="AF3182" s="226"/>
      <c r="AG3182" s="219">
        <f t="shared" si="1030"/>
        <v>0</v>
      </c>
      <c r="AH3182" s="234">
        <f t="shared" si="1031"/>
        <v>0</v>
      </c>
      <c r="AI3182" s="214">
        <f t="shared" si="1039"/>
        <v>0</v>
      </c>
      <c r="AK3182" s="229">
        <f t="shared" si="1032"/>
        <v>0</v>
      </c>
      <c r="AL3182" s="226"/>
      <c r="AM3182" s="15"/>
      <c r="AN3182" s="232" t="e">
        <f t="shared" si="1033"/>
        <v>#DIV/0!</v>
      </c>
      <c r="AO3182" s="214">
        <f t="shared" si="1027"/>
        <v>0</v>
      </c>
      <c r="AQ3182" s="210"/>
      <c r="AR3182" s="231"/>
      <c r="AS3182" s="15"/>
      <c r="AT3182" s="232">
        <f t="shared" si="1034"/>
        <v>0</v>
      </c>
      <c r="AU3182" s="235">
        <f t="shared" si="1035"/>
        <v>0</v>
      </c>
      <c r="AY3182" s="210"/>
      <c r="AZ3182" s="231"/>
      <c r="BA3182" s="15"/>
      <c r="BB3182" s="232">
        <f t="shared" si="1024"/>
        <v>0</v>
      </c>
      <c r="BC3182" s="235">
        <f t="shared" si="1036"/>
        <v>0</v>
      </c>
      <c r="BG3182" s="210"/>
      <c r="BH3182" s="231"/>
      <c r="BI3182" s="15"/>
      <c r="BJ3182" s="232">
        <f t="shared" si="1028"/>
        <v>0</v>
      </c>
      <c r="BK3182" s="235">
        <f t="shared" si="1037"/>
        <v>0</v>
      </c>
      <c r="BM3182" s="109">
        <f t="shared" si="1029"/>
        <v>-4.609359043997741</v>
      </c>
      <c r="BN3182" s="213"/>
      <c r="BR3182" s="228"/>
      <c r="BS3182" s="311"/>
      <c r="BT3182" s="3"/>
      <c r="BU3182" s="213"/>
      <c r="BV3182" s="213"/>
      <c r="BW3182" s="291"/>
    </row>
    <row r="3183" spans="1:75" x14ac:dyDescent="0.2">
      <c r="A3183" s="210"/>
      <c r="B3183" s="211"/>
      <c r="C3183" s="848" t="str">
        <f ca="1">IF(ISERR(AVERAGE(INDIRECT("B"&amp;(ROW()-INT($B$1/2))):INDIRECT("B"&amp;(ROW()+INT($B$1/2))))),"",AVERAGE(INDIRECT("B"&amp;(ROW()-INT($B$1/2))):INDIRECT("B"&amp;(ROW()+INT($B$1/2)))))</f>
        <v/>
      </c>
      <c r="D3183" s="848">
        <f t="shared" si="1023"/>
        <v>0</v>
      </c>
      <c r="E3183" s="275"/>
      <c r="F3183" s="15"/>
      <c r="G3183" s="3"/>
      <c r="H3183" s="3"/>
      <c r="I3183" s="3"/>
      <c r="J3183" s="3"/>
      <c r="K3183" s="3"/>
      <c r="L3183" s="554"/>
      <c r="M3183" s="545"/>
      <c r="N3183" s="546"/>
      <c r="O3183" s="5"/>
      <c r="P3183" s="216"/>
      <c r="Q3183" s="217"/>
      <c r="R3183" s="218"/>
      <c r="S3183" s="219">
        <f t="shared" si="1040"/>
        <v>0</v>
      </c>
      <c r="T3183" s="220">
        <f t="shared" si="1041"/>
        <v>0</v>
      </c>
      <c r="U3183" s="214">
        <f t="shared" si="1038"/>
        <v>0</v>
      </c>
      <c r="W3183" s="221"/>
      <c r="X3183" s="222"/>
      <c r="Y3183" s="222"/>
      <c r="Z3183" s="223"/>
      <c r="AA3183" s="222"/>
      <c r="AB3183" s="224"/>
      <c r="AC3183" s="225"/>
      <c r="AD3183" s="2">
        <f t="shared" si="1025"/>
        <v>0</v>
      </c>
      <c r="AE3183" s="2">
        <f t="shared" si="1026"/>
        <v>0</v>
      </c>
      <c r="AF3183" s="226"/>
      <c r="AG3183" s="219">
        <f t="shared" si="1030"/>
        <v>0</v>
      </c>
      <c r="AH3183" s="234">
        <f t="shared" si="1031"/>
        <v>0</v>
      </c>
      <c r="AI3183" s="214">
        <f t="shared" si="1039"/>
        <v>0</v>
      </c>
      <c r="AK3183" s="229">
        <f t="shared" si="1032"/>
        <v>0</v>
      </c>
      <c r="AL3183" s="226"/>
      <c r="AM3183" s="15"/>
      <c r="AN3183" s="232" t="e">
        <f t="shared" si="1033"/>
        <v>#DIV/0!</v>
      </c>
      <c r="AO3183" s="214">
        <f t="shared" si="1027"/>
        <v>0</v>
      </c>
      <c r="AQ3183" s="210"/>
      <c r="AR3183" s="231"/>
      <c r="AS3183" s="15"/>
      <c r="AT3183" s="232">
        <f t="shared" si="1034"/>
        <v>0</v>
      </c>
      <c r="AU3183" s="235">
        <f t="shared" si="1035"/>
        <v>0</v>
      </c>
      <c r="AY3183" s="210"/>
      <c r="AZ3183" s="231"/>
      <c r="BA3183" s="15"/>
      <c r="BB3183" s="232">
        <f t="shared" si="1024"/>
        <v>0</v>
      </c>
      <c r="BC3183" s="235">
        <f t="shared" si="1036"/>
        <v>0</v>
      </c>
      <c r="BG3183" s="210"/>
      <c r="BH3183" s="231"/>
      <c r="BI3183" s="15"/>
      <c r="BJ3183" s="232">
        <f t="shared" si="1028"/>
        <v>0</v>
      </c>
      <c r="BK3183" s="235">
        <f t="shared" si="1037"/>
        <v>0</v>
      </c>
      <c r="BM3183" s="109">
        <f t="shared" si="1029"/>
        <v>-4.6111913814954777</v>
      </c>
      <c r="BN3183" s="213"/>
      <c r="BR3183" s="228"/>
      <c r="BS3183" s="311"/>
      <c r="BT3183" s="3"/>
      <c r="BU3183" s="213"/>
      <c r="BV3183" s="213"/>
      <c r="BW3183" s="291"/>
    </row>
    <row r="3184" spans="1:75" x14ac:dyDescent="0.2">
      <c r="A3184" s="210"/>
      <c r="B3184" s="211"/>
      <c r="C3184" s="848" t="str">
        <f ca="1">IF(ISERR(AVERAGE(INDIRECT("B"&amp;(ROW()-INT($B$1/2))):INDIRECT("B"&amp;(ROW()+INT($B$1/2))))),"",AVERAGE(INDIRECT("B"&amp;(ROW()-INT($B$1/2))):INDIRECT("B"&amp;(ROW()+INT($B$1/2)))))</f>
        <v/>
      </c>
      <c r="D3184" s="848">
        <f t="shared" si="1023"/>
        <v>0</v>
      </c>
      <c r="E3184" s="275"/>
      <c r="F3184" s="15"/>
      <c r="G3184" s="3"/>
      <c r="H3184" s="3"/>
      <c r="I3184" s="3"/>
      <c r="J3184" s="3"/>
      <c r="K3184" s="3"/>
      <c r="L3184" s="554"/>
      <c r="M3184" s="545"/>
      <c r="N3184" s="546"/>
      <c r="O3184" s="5"/>
      <c r="P3184" s="216"/>
      <c r="Q3184" s="217"/>
      <c r="R3184" s="218"/>
      <c r="S3184" s="219">
        <f t="shared" si="1040"/>
        <v>0</v>
      </c>
      <c r="T3184" s="220">
        <f t="shared" si="1041"/>
        <v>0</v>
      </c>
      <c r="U3184" s="214">
        <f t="shared" si="1038"/>
        <v>0</v>
      </c>
      <c r="W3184" s="221"/>
      <c r="X3184" s="222"/>
      <c r="Y3184" s="222"/>
      <c r="Z3184" s="223"/>
      <c r="AA3184" s="222"/>
      <c r="AB3184" s="224"/>
      <c r="AC3184" s="225"/>
      <c r="AD3184" s="2">
        <f t="shared" si="1025"/>
        <v>0</v>
      </c>
      <c r="AE3184" s="2">
        <f t="shared" si="1026"/>
        <v>0</v>
      </c>
      <c r="AF3184" s="226"/>
      <c r="AG3184" s="219">
        <f t="shared" si="1030"/>
        <v>0</v>
      </c>
      <c r="AH3184" s="234">
        <f t="shared" si="1031"/>
        <v>0</v>
      </c>
      <c r="AI3184" s="214">
        <f t="shared" si="1039"/>
        <v>0</v>
      </c>
      <c r="AK3184" s="229">
        <f t="shared" si="1032"/>
        <v>0</v>
      </c>
      <c r="AL3184" s="226"/>
      <c r="AM3184" s="15"/>
      <c r="AN3184" s="232" t="e">
        <f t="shared" si="1033"/>
        <v>#DIV/0!</v>
      </c>
      <c r="AO3184" s="214">
        <f t="shared" si="1027"/>
        <v>0</v>
      </c>
      <c r="AQ3184" s="210"/>
      <c r="AR3184" s="231"/>
      <c r="AS3184" s="15"/>
      <c r="AT3184" s="232">
        <f t="shared" si="1034"/>
        <v>0</v>
      </c>
      <c r="AU3184" s="235">
        <f t="shared" si="1035"/>
        <v>0</v>
      </c>
      <c r="AY3184" s="210"/>
      <c r="AZ3184" s="231"/>
      <c r="BA3184" s="15"/>
      <c r="BB3184" s="232">
        <f t="shared" si="1024"/>
        <v>0</v>
      </c>
      <c r="BC3184" s="235">
        <f t="shared" si="1036"/>
        <v>0</v>
      </c>
      <c r="BG3184" s="210"/>
      <c r="BH3184" s="231"/>
      <c r="BI3184" s="15"/>
      <c r="BJ3184" s="232">
        <f t="shared" si="1028"/>
        <v>0</v>
      </c>
      <c r="BK3184" s="235">
        <f t="shared" si="1037"/>
        <v>0</v>
      </c>
      <c r="BM3184" s="109">
        <f t="shared" si="1029"/>
        <v>-4.6130237189932144</v>
      </c>
      <c r="BN3184" s="213"/>
      <c r="BR3184" s="228"/>
      <c r="BS3184" s="311"/>
      <c r="BT3184" s="3"/>
      <c r="BU3184" s="213"/>
      <c r="BV3184" s="213"/>
      <c r="BW3184" s="291"/>
    </row>
    <row r="3185" spans="1:75" x14ac:dyDescent="0.2">
      <c r="A3185" s="210"/>
      <c r="B3185" s="211"/>
      <c r="C3185" s="848" t="str">
        <f ca="1">IF(ISERR(AVERAGE(INDIRECT("B"&amp;(ROW()-INT($B$1/2))):INDIRECT("B"&amp;(ROW()+INT($B$1/2))))),"",AVERAGE(INDIRECT("B"&amp;(ROW()-INT($B$1/2))):INDIRECT("B"&amp;(ROW()+INT($B$1/2)))))</f>
        <v/>
      </c>
      <c r="D3185" s="848">
        <f t="shared" si="1023"/>
        <v>0</v>
      </c>
      <c r="E3185" s="275"/>
      <c r="F3185" s="15"/>
      <c r="G3185" s="3"/>
      <c r="H3185" s="3"/>
      <c r="I3185" s="3"/>
      <c r="J3185" s="3"/>
      <c r="K3185" s="3"/>
      <c r="L3185" s="554"/>
      <c r="M3185" s="545"/>
      <c r="N3185" s="546"/>
      <c r="O3185" s="5"/>
      <c r="P3185" s="216"/>
      <c r="Q3185" s="217"/>
      <c r="R3185" s="218"/>
      <c r="S3185" s="219">
        <f t="shared" si="1040"/>
        <v>0</v>
      </c>
      <c r="T3185" s="220">
        <f t="shared" si="1041"/>
        <v>0</v>
      </c>
      <c r="U3185" s="214">
        <f t="shared" si="1038"/>
        <v>0</v>
      </c>
      <c r="W3185" s="221"/>
      <c r="X3185" s="222"/>
      <c r="Y3185" s="222"/>
      <c r="Z3185" s="223"/>
      <c r="AA3185" s="222"/>
      <c r="AB3185" s="224"/>
      <c r="AC3185" s="225"/>
      <c r="AD3185" s="2">
        <f t="shared" si="1025"/>
        <v>0</v>
      </c>
      <c r="AE3185" s="2">
        <f t="shared" si="1026"/>
        <v>0</v>
      </c>
      <c r="AF3185" s="226"/>
      <c r="AG3185" s="219">
        <f t="shared" si="1030"/>
        <v>0</v>
      </c>
      <c r="AH3185" s="234">
        <f t="shared" si="1031"/>
        <v>0</v>
      </c>
      <c r="AI3185" s="214">
        <f t="shared" si="1039"/>
        <v>0</v>
      </c>
      <c r="AK3185" s="229">
        <f t="shared" si="1032"/>
        <v>0</v>
      </c>
      <c r="AL3185" s="226"/>
      <c r="AM3185" s="15"/>
      <c r="AN3185" s="232" t="e">
        <f t="shared" si="1033"/>
        <v>#DIV/0!</v>
      </c>
      <c r="AO3185" s="214">
        <f t="shared" si="1027"/>
        <v>0</v>
      </c>
      <c r="AQ3185" s="210"/>
      <c r="AR3185" s="231"/>
      <c r="AS3185" s="15"/>
      <c r="AT3185" s="232">
        <f t="shared" si="1034"/>
        <v>0</v>
      </c>
      <c r="AU3185" s="235">
        <f t="shared" si="1035"/>
        <v>0</v>
      </c>
      <c r="AY3185" s="210"/>
      <c r="AZ3185" s="231"/>
      <c r="BA3185" s="15"/>
      <c r="BB3185" s="232">
        <f t="shared" si="1024"/>
        <v>0</v>
      </c>
      <c r="BC3185" s="235">
        <f t="shared" si="1036"/>
        <v>0</v>
      </c>
      <c r="BG3185" s="210"/>
      <c r="BH3185" s="231"/>
      <c r="BI3185" s="15"/>
      <c r="BJ3185" s="232">
        <f t="shared" si="1028"/>
        <v>0</v>
      </c>
      <c r="BK3185" s="235">
        <f t="shared" si="1037"/>
        <v>0</v>
      </c>
      <c r="BM3185" s="109">
        <f t="shared" si="1029"/>
        <v>-4.6148560564909511</v>
      </c>
      <c r="BN3185" s="213"/>
      <c r="BR3185" s="228"/>
      <c r="BS3185" s="311"/>
      <c r="BT3185" s="3"/>
      <c r="BU3185" s="213"/>
      <c r="BV3185" s="213"/>
      <c r="BW3185" s="291"/>
    </row>
    <row r="3186" spans="1:75" x14ac:dyDescent="0.2">
      <c r="A3186" s="210"/>
      <c r="B3186" s="211"/>
      <c r="C3186" s="848" t="str">
        <f ca="1">IF(ISERR(AVERAGE(INDIRECT("B"&amp;(ROW()-INT($B$1/2))):INDIRECT("B"&amp;(ROW()+INT($B$1/2))))),"",AVERAGE(INDIRECT("B"&amp;(ROW()-INT($B$1/2))):INDIRECT("B"&amp;(ROW()+INT($B$1/2)))))</f>
        <v/>
      </c>
      <c r="D3186" s="848">
        <f t="shared" si="1023"/>
        <v>0</v>
      </c>
      <c r="E3186" s="275"/>
      <c r="F3186" s="15"/>
      <c r="G3186" s="3"/>
      <c r="H3186" s="3"/>
      <c r="I3186" s="3"/>
      <c r="J3186" s="3"/>
      <c r="K3186" s="3"/>
      <c r="L3186" s="554"/>
      <c r="M3186" s="545"/>
      <c r="N3186" s="546"/>
      <c r="O3186" s="5"/>
      <c r="P3186" s="216"/>
      <c r="Q3186" s="217"/>
      <c r="R3186" s="218"/>
      <c r="S3186" s="219">
        <f t="shared" si="1040"/>
        <v>0</v>
      </c>
      <c r="T3186" s="220">
        <f t="shared" si="1041"/>
        <v>0</v>
      </c>
      <c r="U3186" s="214">
        <f t="shared" si="1038"/>
        <v>0</v>
      </c>
      <c r="W3186" s="221"/>
      <c r="X3186" s="222"/>
      <c r="Y3186" s="222"/>
      <c r="Z3186" s="223"/>
      <c r="AA3186" s="222"/>
      <c r="AB3186" s="224"/>
      <c r="AC3186" s="225"/>
      <c r="AD3186" s="2">
        <f t="shared" si="1025"/>
        <v>0</v>
      </c>
      <c r="AE3186" s="2">
        <f t="shared" si="1026"/>
        <v>0</v>
      </c>
      <c r="AF3186" s="226"/>
      <c r="AG3186" s="219">
        <f t="shared" si="1030"/>
        <v>0</v>
      </c>
      <c r="AH3186" s="234">
        <f t="shared" si="1031"/>
        <v>0</v>
      </c>
      <c r="AI3186" s="214">
        <f t="shared" si="1039"/>
        <v>0</v>
      </c>
      <c r="AK3186" s="229">
        <f t="shared" si="1032"/>
        <v>0</v>
      </c>
      <c r="AL3186" s="226"/>
      <c r="AM3186" s="15"/>
      <c r="AN3186" s="232" t="e">
        <f t="shared" si="1033"/>
        <v>#DIV/0!</v>
      </c>
      <c r="AO3186" s="214">
        <f t="shared" si="1027"/>
        <v>0</v>
      </c>
      <c r="AQ3186" s="210"/>
      <c r="AR3186" s="231"/>
      <c r="AS3186" s="15"/>
      <c r="AT3186" s="232">
        <f t="shared" si="1034"/>
        <v>0</v>
      </c>
      <c r="AU3186" s="235">
        <f t="shared" si="1035"/>
        <v>0</v>
      </c>
      <c r="AY3186" s="210"/>
      <c r="AZ3186" s="231"/>
      <c r="BA3186" s="15"/>
      <c r="BB3186" s="232">
        <f t="shared" si="1024"/>
        <v>0</v>
      </c>
      <c r="BC3186" s="235">
        <f t="shared" si="1036"/>
        <v>0</v>
      </c>
      <c r="BG3186" s="210"/>
      <c r="BH3186" s="231"/>
      <c r="BI3186" s="15"/>
      <c r="BJ3186" s="232">
        <f t="shared" si="1028"/>
        <v>0</v>
      </c>
      <c r="BK3186" s="235">
        <f t="shared" si="1037"/>
        <v>0</v>
      </c>
      <c r="BM3186" s="109">
        <f t="shared" si="1029"/>
        <v>-4.6166883939886878</v>
      </c>
      <c r="BN3186" s="213"/>
      <c r="BR3186" s="228"/>
      <c r="BS3186" s="311"/>
      <c r="BT3186" s="3"/>
      <c r="BU3186" s="213"/>
      <c r="BV3186" s="213"/>
      <c r="BW3186" s="291"/>
    </row>
    <row r="3187" spans="1:75" x14ac:dyDescent="0.2">
      <c r="A3187" s="210"/>
      <c r="B3187" s="211"/>
      <c r="C3187" s="848" t="str">
        <f ca="1">IF(ISERR(AVERAGE(INDIRECT("B"&amp;(ROW()-INT($B$1/2))):INDIRECT("B"&amp;(ROW()+INT($B$1/2))))),"",AVERAGE(INDIRECT("B"&amp;(ROW()-INT($B$1/2))):INDIRECT("B"&amp;(ROW()+INT($B$1/2)))))</f>
        <v/>
      </c>
      <c r="D3187" s="848">
        <f t="shared" si="1023"/>
        <v>0</v>
      </c>
      <c r="E3187" s="275"/>
      <c r="F3187" s="15"/>
      <c r="G3187" s="3"/>
      <c r="H3187" s="3"/>
      <c r="I3187" s="3"/>
      <c r="J3187" s="3"/>
      <c r="K3187" s="3"/>
      <c r="L3187" s="554"/>
      <c r="M3187" s="545"/>
      <c r="N3187" s="546"/>
      <c r="O3187" s="5"/>
      <c r="P3187" s="216"/>
      <c r="Q3187" s="217"/>
      <c r="R3187" s="218"/>
      <c r="S3187" s="219">
        <f t="shared" si="1040"/>
        <v>0</v>
      </c>
      <c r="T3187" s="220">
        <f t="shared" si="1041"/>
        <v>0</v>
      </c>
      <c r="U3187" s="214">
        <f t="shared" si="1038"/>
        <v>0</v>
      </c>
      <c r="W3187" s="221"/>
      <c r="X3187" s="222"/>
      <c r="Y3187" s="222"/>
      <c r="Z3187" s="223"/>
      <c r="AA3187" s="222"/>
      <c r="AB3187" s="224"/>
      <c r="AC3187" s="225"/>
      <c r="AD3187" s="2">
        <f t="shared" si="1025"/>
        <v>0</v>
      </c>
      <c r="AE3187" s="2">
        <f t="shared" si="1026"/>
        <v>0</v>
      </c>
      <c r="AF3187" s="226"/>
      <c r="AG3187" s="219">
        <f t="shared" si="1030"/>
        <v>0</v>
      </c>
      <c r="AH3187" s="234">
        <f t="shared" si="1031"/>
        <v>0</v>
      </c>
      <c r="AI3187" s="214">
        <f t="shared" si="1039"/>
        <v>0</v>
      </c>
      <c r="AK3187" s="229">
        <f t="shared" si="1032"/>
        <v>0</v>
      </c>
      <c r="AL3187" s="226"/>
      <c r="AM3187" s="15"/>
      <c r="AN3187" s="232" t="e">
        <f t="shared" si="1033"/>
        <v>#DIV/0!</v>
      </c>
      <c r="AO3187" s="214">
        <f t="shared" si="1027"/>
        <v>0</v>
      </c>
      <c r="AQ3187" s="210"/>
      <c r="AR3187" s="231"/>
      <c r="AS3187" s="15"/>
      <c r="AT3187" s="232">
        <f t="shared" si="1034"/>
        <v>0</v>
      </c>
      <c r="AU3187" s="235">
        <f t="shared" si="1035"/>
        <v>0</v>
      </c>
      <c r="AY3187" s="210"/>
      <c r="AZ3187" s="231"/>
      <c r="BA3187" s="15"/>
      <c r="BB3187" s="232">
        <f t="shared" si="1024"/>
        <v>0</v>
      </c>
      <c r="BC3187" s="235">
        <f t="shared" si="1036"/>
        <v>0</v>
      </c>
      <c r="BG3187" s="210"/>
      <c r="BH3187" s="231"/>
      <c r="BI3187" s="15"/>
      <c r="BJ3187" s="232">
        <f t="shared" si="1028"/>
        <v>0</v>
      </c>
      <c r="BK3187" s="235">
        <f t="shared" si="1037"/>
        <v>0</v>
      </c>
      <c r="BM3187" s="109">
        <f t="shared" si="1029"/>
        <v>-4.6185207314864245</v>
      </c>
      <c r="BN3187" s="213"/>
      <c r="BR3187" s="228"/>
      <c r="BS3187" s="311"/>
      <c r="BT3187" s="3"/>
      <c r="BU3187" s="213"/>
      <c r="BV3187" s="213"/>
      <c r="BW3187" s="291"/>
    </row>
    <row r="3188" spans="1:75" x14ac:dyDescent="0.2">
      <c r="A3188" s="210"/>
      <c r="B3188" s="211"/>
      <c r="C3188" s="848" t="str">
        <f ca="1">IF(ISERR(AVERAGE(INDIRECT("B"&amp;(ROW()-INT($B$1/2))):INDIRECT("B"&amp;(ROW()+INT($B$1/2))))),"",AVERAGE(INDIRECT("B"&amp;(ROW()-INT($B$1/2))):INDIRECT("B"&amp;(ROW()+INT($B$1/2)))))</f>
        <v/>
      </c>
      <c r="D3188" s="848">
        <f t="shared" si="1023"/>
        <v>0</v>
      </c>
      <c r="E3188" s="275"/>
      <c r="F3188" s="15"/>
      <c r="G3188" s="3"/>
      <c r="H3188" s="3"/>
      <c r="I3188" s="3"/>
      <c r="J3188" s="3"/>
      <c r="K3188" s="3"/>
      <c r="L3188" s="554"/>
      <c r="M3188" s="545"/>
      <c r="N3188" s="546"/>
      <c r="O3188" s="5"/>
      <c r="P3188" s="216"/>
      <c r="Q3188" s="217"/>
      <c r="R3188" s="218"/>
      <c r="S3188" s="219">
        <f t="shared" si="1040"/>
        <v>0</v>
      </c>
      <c r="T3188" s="220">
        <f t="shared" si="1041"/>
        <v>0</v>
      </c>
      <c r="U3188" s="214">
        <f t="shared" si="1038"/>
        <v>0</v>
      </c>
      <c r="W3188" s="221"/>
      <c r="X3188" s="222"/>
      <c r="Y3188" s="222"/>
      <c r="Z3188" s="223"/>
      <c r="AA3188" s="222"/>
      <c r="AB3188" s="224"/>
      <c r="AC3188" s="225"/>
      <c r="AD3188" s="2">
        <f t="shared" si="1025"/>
        <v>0</v>
      </c>
      <c r="AE3188" s="2">
        <f t="shared" si="1026"/>
        <v>0</v>
      </c>
      <c r="AF3188" s="226"/>
      <c r="AG3188" s="219">
        <f t="shared" si="1030"/>
        <v>0</v>
      </c>
      <c r="AH3188" s="234">
        <f t="shared" si="1031"/>
        <v>0</v>
      </c>
      <c r="AI3188" s="214">
        <f t="shared" si="1039"/>
        <v>0</v>
      </c>
      <c r="AK3188" s="229">
        <f t="shared" si="1032"/>
        <v>0</v>
      </c>
      <c r="AL3188" s="226"/>
      <c r="AM3188" s="15"/>
      <c r="AN3188" s="232" t="e">
        <f t="shared" si="1033"/>
        <v>#DIV/0!</v>
      </c>
      <c r="AO3188" s="214">
        <f t="shared" si="1027"/>
        <v>0</v>
      </c>
      <c r="AQ3188" s="210"/>
      <c r="AR3188" s="231"/>
      <c r="AS3188" s="15"/>
      <c r="AT3188" s="232">
        <f t="shared" si="1034"/>
        <v>0</v>
      </c>
      <c r="AU3188" s="235">
        <f t="shared" si="1035"/>
        <v>0</v>
      </c>
      <c r="AY3188" s="210"/>
      <c r="AZ3188" s="231"/>
      <c r="BA3188" s="15"/>
      <c r="BB3188" s="232">
        <f t="shared" si="1024"/>
        <v>0</v>
      </c>
      <c r="BC3188" s="235">
        <f t="shared" si="1036"/>
        <v>0</v>
      </c>
      <c r="BG3188" s="210"/>
      <c r="BH3188" s="231"/>
      <c r="BI3188" s="15"/>
      <c r="BJ3188" s="232">
        <f t="shared" si="1028"/>
        <v>0</v>
      </c>
      <c r="BK3188" s="235">
        <f t="shared" si="1037"/>
        <v>0</v>
      </c>
      <c r="BM3188" s="109">
        <f t="shared" si="1029"/>
        <v>-4.6203530689841612</v>
      </c>
      <c r="BN3188" s="213"/>
      <c r="BR3188" s="228"/>
      <c r="BS3188" s="311"/>
      <c r="BT3188" s="3"/>
      <c r="BU3188" s="213"/>
      <c r="BV3188" s="213"/>
      <c r="BW3188" s="291"/>
    </row>
    <row r="3189" spans="1:75" x14ac:dyDescent="0.2">
      <c r="A3189" s="210"/>
      <c r="B3189" s="211"/>
      <c r="C3189" s="848" t="str">
        <f ca="1">IF(ISERR(AVERAGE(INDIRECT("B"&amp;(ROW()-INT($B$1/2))):INDIRECT("B"&amp;(ROW()+INT($B$1/2))))),"",AVERAGE(INDIRECT("B"&amp;(ROW()-INT($B$1/2))):INDIRECT("B"&amp;(ROW()+INT($B$1/2)))))</f>
        <v/>
      </c>
      <c r="D3189" s="848">
        <f t="shared" si="1023"/>
        <v>0</v>
      </c>
      <c r="E3189" s="275"/>
      <c r="F3189" s="15"/>
      <c r="G3189" s="3"/>
      <c r="H3189" s="3"/>
      <c r="I3189" s="3"/>
      <c r="J3189" s="3"/>
      <c r="K3189" s="3"/>
      <c r="L3189" s="554"/>
      <c r="M3189" s="545"/>
      <c r="N3189" s="546"/>
      <c r="O3189" s="5"/>
      <c r="P3189" s="216"/>
      <c r="Q3189" s="217"/>
      <c r="R3189" s="218"/>
      <c r="S3189" s="219">
        <f t="shared" si="1040"/>
        <v>0</v>
      </c>
      <c r="T3189" s="220">
        <f t="shared" si="1041"/>
        <v>0</v>
      </c>
      <c r="U3189" s="214">
        <f t="shared" si="1038"/>
        <v>0</v>
      </c>
      <c r="W3189" s="221"/>
      <c r="X3189" s="222"/>
      <c r="Y3189" s="222"/>
      <c r="Z3189" s="223"/>
      <c r="AA3189" s="222"/>
      <c r="AB3189" s="224"/>
      <c r="AC3189" s="225"/>
      <c r="AD3189" s="2">
        <f t="shared" si="1025"/>
        <v>0</v>
      </c>
      <c r="AE3189" s="2">
        <f t="shared" si="1026"/>
        <v>0</v>
      </c>
      <c r="AF3189" s="226"/>
      <c r="AG3189" s="219">
        <f t="shared" si="1030"/>
        <v>0</v>
      </c>
      <c r="AH3189" s="234">
        <f t="shared" si="1031"/>
        <v>0</v>
      </c>
      <c r="AI3189" s="214">
        <f t="shared" si="1039"/>
        <v>0</v>
      </c>
      <c r="AK3189" s="229">
        <f t="shared" si="1032"/>
        <v>0</v>
      </c>
      <c r="AL3189" s="226"/>
      <c r="AM3189" s="15"/>
      <c r="AN3189" s="232" t="e">
        <f t="shared" si="1033"/>
        <v>#DIV/0!</v>
      </c>
      <c r="AO3189" s="214">
        <f t="shared" si="1027"/>
        <v>0</v>
      </c>
      <c r="AQ3189" s="210"/>
      <c r="AR3189" s="231"/>
      <c r="AS3189" s="15"/>
      <c r="AT3189" s="232">
        <f t="shared" si="1034"/>
        <v>0</v>
      </c>
      <c r="AU3189" s="235">
        <f t="shared" si="1035"/>
        <v>0</v>
      </c>
      <c r="AY3189" s="210"/>
      <c r="AZ3189" s="231"/>
      <c r="BA3189" s="15"/>
      <c r="BB3189" s="232">
        <f t="shared" si="1024"/>
        <v>0</v>
      </c>
      <c r="BC3189" s="235">
        <f t="shared" si="1036"/>
        <v>0</v>
      </c>
      <c r="BG3189" s="210"/>
      <c r="BH3189" s="231"/>
      <c r="BI3189" s="15"/>
      <c r="BJ3189" s="232">
        <f t="shared" si="1028"/>
        <v>0</v>
      </c>
      <c r="BK3189" s="235">
        <f t="shared" si="1037"/>
        <v>0</v>
      </c>
      <c r="BM3189" s="109">
        <f t="shared" si="1029"/>
        <v>-4.6221854064818979</v>
      </c>
      <c r="BN3189" s="213"/>
      <c r="BR3189" s="228"/>
      <c r="BS3189" s="311"/>
      <c r="BT3189" s="3"/>
      <c r="BU3189" s="213"/>
      <c r="BV3189" s="213"/>
      <c r="BW3189" s="291"/>
    </row>
    <row r="3190" spans="1:75" x14ac:dyDescent="0.2">
      <c r="A3190" s="210"/>
      <c r="B3190" s="211"/>
      <c r="C3190" s="848" t="str">
        <f ca="1">IF(ISERR(AVERAGE(INDIRECT("B"&amp;(ROW()-INT($B$1/2))):INDIRECT("B"&amp;(ROW()+INT($B$1/2))))),"",AVERAGE(INDIRECT("B"&amp;(ROW()-INT($B$1/2))):INDIRECT("B"&amp;(ROW()+INT($B$1/2)))))</f>
        <v/>
      </c>
      <c r="D3190" s="848">
        <f t="shared" si="1023"/>
        <v>0</v>
      </c>
      <c r="E3190" s="275"/>
      <c r="F3190" s="15"/>
      <c r="G3190" s="3"/>
      <c r="H3190" s="3"/>
      <c r="I3190" s="3"/>
      <c r="J3190" s="3"/>
      <c r="K3190" s="3"/>
      <c r="L3190" s="554"/>
      <c r="M3190" s="545"/>
      <c r="N3190" s="546"/>
      <c r="O3190" s="5"/>
      <c r="P3190" s="216"/>
      <c r="Q3190" s="217"/>
      <c r="R3190" s="218"/>
      <c r="S3190" s="219">
        <f t="shared" si="1040"/>
        <v>0</v>
      </c>
      <c r="T3190" s="220">
        <f t="shared" si="1041"/>
        <v>0</v>
      </c>
      <c r="U3190" s="214">
        <f t="shared" si="1038"/>
        <v>0</v>
      </c>
      <c r="W3190" s="221"/>
      <c r="X3190" s="222"/>
      <c r="Y3190" s="222"/>
      <c r="Z3190" s="223"/>
      <c r="AA3190" s="222"/>
      <c r="AB3190" s="224"/>
      <c r="AC3190" s="225"/>
      <c r="AD3190" s="2">
        <f t="shared" si="1025"/>
        <v>0</v>
      </c>
      <c r="AE3190" s="2">
        <f t="shared" si="1026"/>
        <v>0</v>
      </c>
      <c r="AF3190" s="226"/>
      <c r="AG3190" s="219">
        <f t="shared" si="1030"/>
        <v>0</v>
      </c>
      <c r="AH3190" s="234">
        <f t="shared" si="1031"/>
        <v>0</v>
      </c>
      <c r="AI3190" s="214">
        <f t="shared" si="1039"/>
        <v>0</v>
      </c>
      <c r="AK3190" s="229">
        <f t="shared" si="1032"/>
        <v>0</v>
      </c>
      <c r="AL3190" s="226"/>
      <c r="AM3190" s="15"/>
      <c r="AN3190" s="232" t="e">
        <f t="shared" si="1033"/>
        <v>#DIV/0!</v>
      </c>
      <c r="AO3190" s="214">
        <f t="shared" si="1027"/>
        <v>0</v>
      </c>
      <c r="AQ3190" s="210"/>
      <c r="AR3190" s="231"/>
      <c r="AS3190" s="15"/>
      <c r="AT3190" s="232">
        <f t="shared" si="1034"/>
        <v>0</v>
      </c>
      <c r="AU3190" s="235">
        <f t="shared" si="1035"/>
        <v>0</v>
      </c>
      <c r="AY3190" s="210"/>
      <c r="AZ3190" s="231"/>
      <c r="BA3190" s="15"/>
      <c r="BB3190" s="232">
        <f t="shared" si="1024"/>
        <v>0</v>
      </c>
      <c r="BC3190" s="235">
        <f t="shared" si="1036"/>
        <v>0</v>
      </c>
      <c r="BG3190" s="210"/>
      <c r="BH3190" s="231"/>
      <c r="BI3190" s="15"/>
      <c r="BJ3190" s="232">
        <f t="shared" si="1028"/>
        <v>0</v>
      </c>
      <c r="BK3190" s="235">
        <f t="shared" si="1037"/>
        <v>0</v>
      </c>
      <c r="BM3190" s="109">
        <f t="shared" si="1029"/>
        <v>-4.6240177439796346</v>
      </c>
      <c r="BN3190" s="213"/>
      <c r="BR3190" s="228"/>
      <c r="BS3190" s="311"/>
      <c r="BT3190" s="3"/>
      <c r="BU3190" s="213"/>
      <c r="BV3190" s="213"/>
      <c r="BW3190" s="291"/>
    </row>
    <row r="3191" spans="1:75" x14ac:dyDescent="0.2">
      <c r="A3191" s="210"/>
      <c r="B3191" s="211"/>
      <c r="C3191" s="848" t="str">
        <f ca="1">IF(ISERR(AVERAGE(INDIRECT("B"&amp;(ROW()-INT($B$1/2))):INDIRECT("B"&amp;(ROW()+INT($B$1/2))))),"",AVERAGE(INDIRECT("B"&amp;(ROW()-INT($B$1/2))):INDIRECT("B"&amp;(ROW()+INT($B$1/2)))))</f>
        <v/>
      </c>
      <c r="D3191" s="848">
        <f t="shared" si="1023"/>
        <v>0</v>
      </c>
      <c r="E3191" s="275"/>
      <c r="F3191" s="15"/>
      <c r="G3191" s="3"/>
      <c r="H3191" s="3"/>
      <c r="I3191" s="3"/>
      <c r="J3191" s="3"/>
      <c r="K3191" s="3"/>
      <c r="L3191" s="554"/>
      <c r="M3191" s="545"/>
      <c r="N3191" s="546"/>
      <c r="O3191" s="5"/>
      <c r="P3191" s="216"/>
      <c r="Q3191" s="217"/>
      <c r="R3191" s="218"/>
      <c r="S3191" s="219">
        <f t="shared" si="1040"/>
        <v>0</v>
      </c>
      <c r="T3191" s="220">
        <f t="shared" si="1041"/>
        <v>0</v>
      </c>
      <c r="U3191" s="214">
        <f t="shared" si="1038"/>
        <v>0</v>
      </c>
      <c r="W3191" s="221"/>
      <c r="X3191" s="222"/>
      <c r="Y3191" s="222"/>
      <c r="Z3191" s="223"/>
      <c r="AA3191" s="222"/>
      <c r="AB3191" s="224"/>
      <c r="AC3191" s="225"/>
      <c r="AD3191" s="2">
        <f t="shared" si="1025"/>
        <v>0</v>
      </c>
      <c r="AE3191" s="2">
        <f t="shared" si="1026"/>
        <v>0</v>
      </c>
      <c r="AF3191" s="226"/>
      <c r="AG3191" s="219">
        <f t="shared" si="1030"/>
        <v>0</v>
      </c>
      <c r="AH3191" s="234">
        <f t="shared" si="1031"/>
        <v>0</v>
      </c>
      <c r="AI3191" s="214">
        <f t="shared" si="1039"/>
        <v>0</v>
      </c>
      <c r="AK3191" s="229">
        <f t="shared" si="1032"/>
        <v>0</v>
      </c>
      <c r="AL3191" s="226"/>
      <c r="AM3191" s="15"/>
      <c r="AN3191" s="232" t="e">
        <f t="shared" si="1033"/>
        <v>#DIV/0!</v>
      </c>
      <c r="AO3191" s="214">
        <f t="shared" si="1027"/>
        <v>0</v>
      </c>
      <c r="AQ3191" s="210"/>
      <c r="AR3191" s="231"/>
      <c r="AS3191" s="15"/>
      <c r="AT3191" s="232">
        <f t="shared" si="1034"/>
        <v>0</v>
      </c>
      <c r="AU3191" s="235">
        <f t="shared" si="1035"/>
        <v>0</v>
      </c>
      <c r="AY3191" s="210"/>
      <c r="AZ3191" s="231"/>
      <c r="BA3191" s="15"/>
      <c r="BB3191" s="232">
        <f t="shared" si="1024"/>
        <v>0</v>
      </c>
      <c r="BC3191" s="235">
        <f t="shared" si="1036"/>
        <v>0</v>
      </c>
      <c r="BG3191" s="210"/>
      <c r="BH3191" s="231"/>
      <c r="BI3191" s="15"/>
      <c r="BJ3191" s="232">
        <f t="shared" si="1028"/>
        <v>0</v>
      </c>
      <c r="BK3191" s="235">
        <f t="shared" si="1037"/>
        <v>0</v>
      </c>
      <c r="BM3191" s="109">
        <f t="shared" si="1029"/>
        <v>-4.6258500814773713</v>
      </c>
      <c r="BN3191" s="213"/>
      <c r="BR3191" s="228"/>
      <c r="BS3191" s="311"/>
      <c r="BT3191" s="3"/>
      <c r="BU3191" s="213"/>
      <c r="BV3191" s="213"/>
      <c r="BW3191" s="291"/>
    </row>
    <row r="3192" spans="1:75" x14ac:dyDescent="0.2">
      <c r="A3192" s="210"/>
      <c r="B3192" s="211"/>
      <c r="C3192" s="848" t="str">
        <f ca="1">IF(ISERR(AVERAGE(INDIRECT("B"&amp;(ROW()-INT($B$1/2))):INDIRECT("B"&amp;(ROW()+INT($B$1/2))))),"",AVERAGE(INDIRECT("B"&amp;(ROW()-INT($B$1/2))):INDIRECT("B"&amp;(ROW()+INT($B$1/2)))))</f>
        <v/>
      </c>
      <c r="D3192" s="848">
        <f t="shared" si="1023"/>
        <v>0</v>
      </c>
      <c r="E3192" s="275"/>
      <c r="F3192" s="15"/>
      <c r="G3192" s="3"/>
      <c r="H3192" s="3"/>
      <c r="I3192" s="3"/>
      <c r="J3192" s="3"/>
      <c r="K3192" s="3"/>
      <c r="L3192" s="554"/>
      <c r="M3192" s="545"/>
      <c r="N3192" s="546"/>
      <c r="O3192" s="5"/>
      <c r="P3192" s="216"/>
      <c r="Q3192" s="217"/>
      <c r="R3192" s="218"/>
      <c r="S3192" s="219">
        <f t="shared" si="1040"/>
        <v>0</v>
      </c>
      <c r="T3192" s="220">
        <f t="shared" si="1041"/>
        <v>0</v>
      </c>
      <c r="U3192" s="214">
        <f t="shared" si="1038"/>
        <v>0</v>
      </c>
      <c r="W3192" s="221"/>
      <c r="X3192" s="222"/>
      <c r="Y3192" s="222"/>
      <c r="Z3192" s="223"/>
      <c r="AA3192" s="222"/>
      <c r="AB3192" s="224"/>
      <c r="AC3192" s="225"/>
      <c r="AD3192" s="2">
        <f t="shared" si="1025"/>
        <v>0</v>
      </c>
      <c r="AE3192" s="2">
        <f t="shared" si="1026"/>
        <v>0</v>
      </c>
      <c r="AF3192" s="226"/>
      <c r="AG3192" s="219">
        <f t="shared" si="1030"/>
        <v>0</v>
      </c>
      <c r="AH3192" s="234">
        <f t="shared" si="1031"/>
        <v>0</v>
      </c>
      <c r="AI3192" s="214">
        <f t="shared" si="1039"/>
        <v>0</v>
      </c>
      <c r="AK3192" s="229">
        <f t="shared" si="1032"/>
        <v>0</v>
      </c>
      <c r="AL3192" s="226"/>
      <c r="AM3192" s="15"/>
      <c r="AN3192" s="232" t="e">
        <f t="shared" si="1033"/>
        <v>#DIV/0!</v>
      </c>
      <c r="AO3192" s="214">
        <f t="shared" si="1027"/>
        <v>0</v>
      </c>
      <c r="AQ3192" s="210"/>
      <c r="AR3192" s="231"/>
      <c r="AS3192" s="15"/>
      <c r="AT3192" s="232">
        <f t="shared" si="1034"/>
        <v>0</v>
      </c>
      <c r="AU3192" s="235">
        <f t="shared" si="1035"/>
        <v>0</v>
      </c>
      <c r="AY3192" s="210"/>
      <c r="AZ3192" s="231"/>
      <c r="BA3192" s="15"/>
      <c r="BB3192" s="232">
        <f t="shared" si="1024"/>
        <v>0</v>
      </c>
      <c r="BC3192" s="235">
        <f t="shared" si="1036"/>
        <v>0</v>
      </c>
      <c r="BG3192" s="210"/>
      <c r="BH3192" s="231"/>
      <c r="BI3192" s="15"/>
      <c r="BJ3192" s="232">
        <f t="shared" si="1028"/>
        <v>0</v>
      </c>
      <c r="BK3192" s="235">
        <f t="shared" si="1037"/>
        <v>0</v>
      </c>
      <c r="BM3192" s="109">
        <f t="shared" si="1029"/>
        <v>-4.627682418975108</v>
      </c>
      <c r="BN3192" s="213"/>
      <c r="BR3192" s="228"/>
      <c r="BS3192" s="311"/>
      <c r="BT3192" s="3"/>
      <c r="BU3192" s="213"/>
      <c r="BV3192" s="213"/>
      <c r="BW3192" s="291"/>
    </row>
    <row r="3193" spans="1:75" x14ac:dyDescent="0.2">
      <c r="A3193" s="210"/>
      <c r="B3193" s="211"/>
      <c r="C3193" s="848" t="str">
        <f ca="1">IF(ISERR(AVERAGE(INDIRECT("B"&amp;(ROW()-INT($B$1/2))):INDIRECT("B"&amp;(ROW()+INT($B$1/2))))),"",AVERAGE(INDIRECT("B"&amp;(ROW()-INT($B$1/2))):INDIRECT("B"&amp;(ROW()+INT($B$1/2)))))</f>
        <v/>
      </c>
      <c r="D3193" s="848">
        <f t="shared" si="1023"/>
        <v>0</v>
      </c>
      <c r="E3193" s="275"/>
      <c r="F3193" s="15"/>
      <c r="G3193" s="3"/>
      <c r="H3193" s="3"/>
      <c r="I3193" s="3"/>
      <c r="J3193" s="3"/>
      <c r="K3193" s="3"/>
      <c r="L3193" s="554"/>
      <c r="M3193" s="545"/>
      <c r="N3193" s="546"/>
      <c r="O3193" s="5"/>
      <c r="P3193" s="216"/>
      <c r="Q3193" s="217"/>
      <c r="R3193" s="218"/>
      <c r="S3193" s="219">
        <f t="shared" si="1040"/>
        <v>0</v>
      </c>
      <c r="T3193" s="220">
        <f t="shared" si="1041"/>
        <v>0</v>
      </c>
      <c r="U3193" s="214">
        <f t="shared" si="1038"/>
        <v>0</v>
      </c>
      <c r="W3193" s="221"/>
      <c r="X3193" s="222"/>
      <c r="Y3193" s="222"/>
      <c r="Z3193" s="223"/>
      <c r="AA3193" s="222"/>
      <c r="AB3193" s="224"/>
      <c r="AC3193" s="225"/>
      <c r="AD3193" s="2">
        <f t="shared" si="1025"/>
        <v>0</v>
      </c>
      <c r="AE3193" s="2">
        <f t="shared" si="1026"/>
        <v>0</v>
      </c>
      <c r="AF3193" s="226"/>
      <c r="AG3193" s="219">
        <f t="shared" si="1030"/>
        <v>0</v>
      </c>
      <c r="AH3193" s="234">
        <f t="shared" si="1031"/>
        <v>0</v>
      </c>
      <c r="AI3193" s="214">
        <f t="shared" si="1039"/>
        <v>0</v>
      </c>
      <c r="AK3193" s="229">
        <f t="shared" si="1032"/>
        <v>0</v>
      </c>
      <c r="AL3193" s="226"/>
      <c r="AM3193" s="15"/>
      <c r="AN3193" s="232" t="e">
        <f t="shared" si="1033"/>
        <v>#DIV/0!</v>
      </c>
      <c r="AO3193" s="214">
        <f t="shared" si="1027"/>
        <v>0</v>
      </c>
      <c r="AQ3193" s="210"/>
      <c r="AR3193" s="231"/>
      <c r="AS3193" s="15"/>
      <c r="AT3193" s="232">
        <f t="shared" si="1034"/>
        <v>0</v>
      </c>
      <c r="AU3193" s="235">
        <f t="shared" si="1035"/>
        <v>0</v>
      </c>
      <c r="AY3193" s="210"/>
      <c r="AZ3193" s="231"/>
      <c r="BA3193" s="15"/>
      <c r="BB3193" s="232">
        <f t="shared" si="1024"/>
        <v>0</v>
      </c>
      <c r="BC3193" s="235">
        <f t="shared" si="1036"/>
        <v>0</v>
      </c>
      <c r="BG3193" s="210"/>
      <c r="BH3193" s="231"/>
      <c r="BI3193" s="15"/>
      <c r="BJ3193" s="232">
        <f t="shared" si="1028"/>
        <v>0</v>
      </c>
      <c r="BK3193" s="235">
        <f t="shared" si="1037"/>
        <v>0</v>
      </c>
      <c r="BM3193" s="109">
        <f t="shared" si="1029"/>
        <v>-4.6295147564728447</v>
      </c>
      <c r="BN3193" s="213"/>
      <c r="BR3193" s="228"/>
      <c r="BS3193" s="311"/>
      <c r="BT3193" s="3"/>
      <c r="BU3193" s="213"/>
      <c r="BV3193" s="213"/>
      <c r="BW3193" s="291"/>
    </row>
    <row r="3194" spans="1:75" x14ac:dyDescent="0.2">
      <c r="A3194" s="210"/>
      <c r="B3194" s="211"/>
      <c r="C3194" s="848" t="str">
        <f ca="1">IF(ISERR(AVERAGE(INDIRECT("B"&amp;(ROW()-INT($B$1/2))):INDIRECT("B"&amp;(ROW()+INT($B$1/2))))),"",AVERAGE(INDIRECT("B"&amp;(ROW()-INT($B$1/2))):INDIRECT("B"&amp;(ROW()+INT($B$1/2)))))</f>
        <v/>
      </c>
      <c r="D3194" s="848">
        <f t="shared" si="1023"/>
        <v>0</v>
      </c>
      <c r="E3194" s="275"/>
      <c r="F3194" s="15"/>
      <c r="G3194" s="3"/>
      <c r="H3194" s="3"/>
      <c r="I3194" s="3"/>
      <c r="J3194" s="3"/>
      <c r="K3194" s="3"/>
      <c r="L3194" s="554"/>
      <c r="M3194" s="545"/>
      <c r="N3194" s="546"/>
      <c r="O3194" s="5"/>
      <c r="P3194" s="216"/>
      <c r="Q3194" s="217"/>
      <c r="R3194" s="218"/>
      <c r="S3194" s="219">
        <f t="shared" si="1040"/>
        <v>0</v>
      </c>
      <c r="T3194" s="220">
        <f t="shared" si="1041"/>
        <v>0</v>
      </c>
      <c r="U3194" s="214">
        <f t="shared" si="1038"/>
        <v>0</v>
      </c>
      <c r="W3194" s="221"/>
      <c r="X3194" s="222"/>
      <c r="Y3194" s="222"/>
      <c r="Z3194" s="223"/>
      <c r="AA3194" s="222"/>
      <c r="AB3194" s="224"/>
      <c r="AC3194" s="225"/>
      <c r="AD3194" s="2">
        <f t="shared" si="1025"/>
        <v>0</v>
      </c>
      <c r="AE3194" s="2">
        <f t="shared" si="1026"/>
        <v>0</v>
      </c>
      <c r="AF3194" s="226"/>
      <c r="AG3194" s="219">
        <f t="shared" si="1030"/>
        <v>0</v>
      </c>
      <c r="AH3194" s="234">
        <f t="shared" si="1031"/>
        <v>0</v>
      </c>
      <c r="AI3194" s="214">
        <f t="shared" si="1039"/>
        <v>0</v>
      </c>
      <c r="AK3194" s="229">
        <f t="shared" si="1032"/>
        <v>0</v>
      </c>
      <c r="AL3194" s="226"/>
      <c r="AM3194" s="15"/>
      <c r="AN3194" s="232" t="e">
        <f t="shared" si="1033"/>
        <v>#DIV/0!</v>
      </c>
      <c r="AO3194" s="214">
        <f t="shared" si="1027"/>
        <v>0</v>
      </c>
      <c r="AQ3194" s="210"/>
      <c r="AR3194" s="231"/>
      <c r="AS3194" s="15"/>
      <c r="AT3194" s="232">
        <f t="shared" si="1034"/>
        <v>0</v>
      </c>
      <c r="AU3194" s="235">
        <f t="shared" si="1035"/>
        <v>0</v>
      </c>
      <c r="AY3194" s="210"/>
      <c r="AZ3194" s="231"/>
      <c r="BA3194" s="15"/>
      <c r="BB3194" s="232">
        <f t="shared" si="1024"/>
        <v>0</v>
      </c>
      <c r="BC3194" s="235">
        <f t="shared" si="1036"/>
        <v>0</v>
      </c>
      <c r="BG3194" s="210"/>
      <c r="BH3194" s="231"/>
      <c r="BI3194" s="15"/>
      <c r="BJ3194" s="232">
        <f t="shared" si="1028"/>
        <v>0</v>
      </c>
      <c r="BK3194" s="235">
        <f t="shared" si="1037"/>
        <v>0</v>
      </c>
      <c r="BM3194" s="109">
        <f t="shared" si="1029"/>
        <v>-4.6313470939705814</v>
      </c>
      <c r="BN3194" s="213"/>
      <c r="BR3194" s="228"/>
      <c r="BS3194" s="311"/>
      <c r="BT3194" s="3"/>
      <c r="BU3194" s="213"/>
      <c r="BV3194" s="213"/>
      <c r="BW3194" s="291"/>
    </row>
    <row r="3195" spans="1:75" x14ac:dyDescent="0.2">
      <c r="A3195" s="210"/>
      <c r="B3195" s="211"/>
      <c r="C3195" s="848" t="str">
        <f ca="1">IF(ISERR(AVERAGE(INDIRECT("B"&amp;(ROW()-INT($B$1/2))):INDIRECT("B"&amp;(ROW()+INT($B$1/2))))),"",AVERAGE(INDIRECT("B"&amp;(ROW()-INT($B$1/2))):INDIRECT("B"&amp;(ROW()+INT($B$1/2)))))</f>
        <v/>
      </c>
      <c r="D3195" s="848">
        <f t="shared" si="1023"/>
        <v>0</v>
      </c>
      <c r="E3195" s="275"/>
      <c r="F3195" s="15"/>
      <c r="G3195" s="3"/>
      <c r="H3195" s="3"/>
      <c r="I3195" s="3"/>
      <c r="J3195" s="3"/>
      <c r="K3195" s="3"/>
      <c r="L3195" s="554"/>
      <c r="M3195" s="545"/>
      <c r="N3195" s="546"/>
      <c r="O3195" s="5"/>
      <c r="P3195" s="216"/>
      <c r="Q3195" s="217"/>
      <c r="R3195" s="218"/>
      <c r="S3195" s="219">
        <f t="shared" si="1040"/>
        <v>0</v>
      </c>
      <c r="T3195" s="220">
        <f t="shared" si="1041"/>
        <v>0</v>
      </c>
      <c r="U3195" s="214">
        <f t="shared" si="1038"/>
        <v>0</v>
      </c>
      <c r="W3195" s="221"/>
      <c r="X3195" s="222"/>
      <c r="Y3195" s="222"/>
      <c r="Z3195" s="223"/>
      <c r="AA3195" s="222"/>
      <c r="AB3195" s="224"/>
      <c r="AC3195" s="225"/>
      <c r="AD3195" s="2">
        <f t="shared" si="1025"/>
        <v>0</v>
      </c>
      <c r="AE3195" s="2">
        <f t="shared" si="1026"/>
        <v>0</v>
      </c>
      <c r="AF3195" s="226"/>
      <c r="AG3195" s="219">
        <f t="shared" si="1030"/>
        <v>0</v>
      </c>
      <c r="AH3195" s="234">
        <f t="shared" si="1031"/>
        <v>0</v>
      </c>
      <c r="AI3195" s="214">
        <f t="shared" si="1039"/>
        <v>0</v>
      </c>
      <c r="AK3195" s="229">
        <f t="shared" si="1032"/>
        <v>0</v>
      </c>
      <c r="AL3195" s="226"/>
      <c r="AM3195" s="15"/>
      <c r="AN3195" s="232" t="e">
        <f t="shared" si="1033"/>
        <v>#DIV/0!</v>
      </c>
      <c r="AO3195" s="214">
        <f t="shared" si="1027"/>
        <v>0</v>
      </c>
      <c r="AQ3195" s="210"/>
      <c r="AR3195" s="231"/>
      <c r="AS3195" s="15"/>
      <c r="AT3195" s="232">
        <f t="shared" si="1034"/>
        <v>0</v>
      </c>
      <c r="AU3195" s="235">
        <f t="shared" si="1035"/>
        <v>0</v>
      </c>
      <c r="AY3195" s="210"/>
      <c r="AZ3195" s="231"/>
      <c r="BA3195" s="15"/>
      <c r="BB3195" s="232">
        <f t="shared" si="1024"/>
        <v>0</v>
      </c>
      <c r="BC3195" s="235">
        <f t="shared" si="1036"/>
        <v>0</v>
      </c>
      <c r="BG3195" s="210"/>
      <c r="BH3195" s="231"/>
      <c r="BI3195" s="15"/>
      <c r="BJ3195" s="232">
        <f t="shared" si="1028"/>
        <v>0</v>
      </c>
      <c r="BK3195" s="235">
        <f t="shared" si="1037"/>
        <v>0</v>
      </c>
      <c r="BM3195" s="109">
        <f t="shared" si="1029"/>
        <v>-4.6331794314683181</v>
      </c>
      <c r="BN3195" s="213"/>
      <c r="BR3195" s="228"/>
      <c r="BS3195" s="311"/>
      <c r="BT3195" s="3"/>
      <c r="BU3195" s="213"/>
      <c r="BV3195" s="213"/>
      <c r="BW3195" s="291"/>
    </row>
    <row r="3196" spans="1:75" x14ac:dyDescent="0.2">
      <c r="A3196" s="210"/>
      <c r="B3196" s="211"/>
      <c r="C3196" s="848" t="str">
        <f ca="1">IF(ISERR(AVERAGE(INDIRECT("B"&amp;(ROW()-INT($B$1/2))):INDIRECT("B"&amp;(ROW()+INT($B$1/2))))),"",AVERAGE(INDIRECT("B"&amp;(ROW()-INT($B$1/2))):INDIRECT("B"&amp;(ROW()+INT($B$1/2)))))</f>
        <v/>
      </c>
      <c r="D3196" s="848">
        <f t="shared" si="1023"/>
        <v>0</v>
      </c>
      <c r="E3196" s="275"/>
      <c r="F3196" s="15"/>
      <c r="G3196" s="3"/>
      <c r="H3196" s="3"/>
      <c r="I3196" s="3"/>
      <c r="J3196" s="3"/>
      <c r="K3196" s="3"/>
      <c r="L3196" s="554"/>
      <c r="M3196" s="545"/>
      <c r="N3196" s="546"/>
      <c r="O3196" s="5"/>
      <c r="P3196" s="216"/>
      <c r="Q3196" s="217"/>
      <c r="R3196" s="218"/>
      <c r="S3196" s="219">
        <f t="shared" si="1040"/>
        <v>0</v>
      </c>
      <c r="T3196" s="220">
        <f t="shared" si="1041"/>
        <v>0</v>
      </c>
      <c r="U3196" s="214">
        <f t="shared" si="1038"/>
        <v>0</v>
      </c>
      <c r="W3196" s="221"/>
      <c r="X3196" s="222"/>
      <c r="Y3196" s="222"/>
      <c r="Z3196" s="223"/>
      <c r="AA3196" s="222"/>
      <c r="AB3196" s="224"/>
      <c r="AC3196" s="225"/>
      <c r="AD3196" s="2">
        <f t="shared" si="1025"/>
        <v>0</v>
      </c>
      <c r="AE3196" s="2">
        <f t="shared" si="1026"/>
        <v>0</v>
      </c>
      <c r="AF3196" s="226"/>
      <c r="AG3196" s="219">
        <f t="shared" si="1030"/>
        <v>0</v>
      </c>
      <c r="AH3196" s="234">
        <f t="shared" si="1031"/>
        <v>0</v>
      </c>
      <c r="AI3196" s="214">
        <f t="shared" si="1039"/>
        <v>0</v>
      </c>
      <c r="AK3196" s="229">
        <f t="shared" si="1032"/>
        <v>0</v>
      </c>
      <c r="AL3196" s="226"/>
      <c r="AM3196" s="15"/>
      <c r="AN3196" s="232" t="e">
        <f t="shared" si="1033"/>
        <v>#DIV/0!</v>
      </c>
      <c r="AO3196" s="214">
        <f t="shared" si="1027"/>
        <v>0</v>
      </c>
      <c r="AQ3196" s="210"/>
      <c r="AR3196" s="231"/>
      <c r="AS3196" s="15"/>
      <c r="AT3196" s="232">
        <f t="shared" si="1034"/>
        <v>0</v>
      </c>
      <c r="AU3196" s="235">
        <f t="shared" si="1035"/>
        <v>0</v>
      </c>
      <c r="AY3196" s="210"/>
      <c r="AZ3196" s="231"/>
      <c r="BA3196" s="15"/>
      <c r="BB3196" s="232">
        <f t="shared" si="1024"/>
        <v>0</v>
      </c>
      <c r="BC3196" s="235">
        <f t="shared" si="1036"/>
        <v>0</v>
      </c>
      <c r="BG3196" s="210"/>
      <c r="BH3196" s="231"/>
      <c r="BI3196" s="15"/>
      <c r="BJ3196" s="232">
        <f t="shared" si="1028"/>
        <v>0</v>
      </c>
      <c r="BK3196" s="235">
        <f t="shared" si="1037"/>
        <v>0</v>
      </c>
      <c r="BM3196" s="109">
        <f t="shared" si="1029"/>
        <v>-4.6350117689660548</v>
      </c>
      <c r="BN3196" s="213"/>
      <c r="BR3196" s="228"/>
      <c r="BS3196" s="311"/>
      <c r="BT3196" s="3"/>
      <c r="BU3196" s="213"/>
      <c r="BV3196" s="213"/>
      <c r="BW3196" s="291"/>
    </row>
    <row r="3197" spans="1:75" x14ac:dyDescent="0.2">
      <c r="A3197" s="210"/>
      <c r="B3197" s="211"/>
      <c r="C3197" s="848" t="str">
        <f ca="1">IF(ISERR(AVERAGE(INDIRECT("B"&amp;(ROW()-INT($B$1/2))):INDIRECT("B"&amp;(ROW()+INT($B$1/2))))),"",AVERAGE(INDIRECT("B"&amp;(ROW()-INT($B$1/2))):INDIRECT("B"&amp;(ROW()+INT($B$1/2)))))</f>
        <v/>
      </c>
      <c r="D3197" s="848">
        <f t="shared" si="1023"/>
        <v>0</v>
      </c>
      <c r="E3197" s="275"/>
      <c r="F3197" s="15"/>
      <c r="G3197" s="3"/>
      <c r="H3197" s="3"/>
      <c r="I3197" s="3"/>
      <c r="J3197" s="3"/>
      <c r="K3197" s="3"/>
      <c r="L3197" s="554"/>
      <c r="M3197" s="545"/>
      <c r="N3197" s="546"/>
      <c r="O3197" s="5"/>
      <c r="P3197" s="216"/>
      <c r="Q3197" s="217"/>
      <c r="R3197" s="218"/>
      <c r="S3197" s="219">
        <f t="shared" si="1040"/>
        <v>0</v>
      </c>
      <c r="T3197" s="220">
        <f t="shared" si="1041"/>
        <v>0</v>
      </c>
      <c r="U3197" s="214">
        <f t="shared" si="1038"/>
        <v>0</v>
      </c>
      <c r="W3197" s="221"/>
      <c r="X3197" s="222"/>
      <c r="Y3197" s="222"/>
      <c r="Z3197" s="223"/>
      <c r="AA3197" s="222"/>
      <c r="AB3197" s="224"/>
      <c r="AC3197" s="225"/>
      <c r="AD3197" s="2">
        <f t="shared" si="1025"/>
        <v>0</v>
      </c>
      <c r="AE3197" s="2">
        <f t="shared" si="1026"/>
        <v>0</v>
      </c>
      <c r="AF3197" s="226"/>
      <c r="AG3197" s="219">
        <f t="shared" si="1030"/>
        <v>0</v>
      </c>
      <c r="AH3197" s="234">
        <f t="shared" si="1031"/>
        <v>0</v>
      </c>
      <c r="AI3197" s="214">
        <f t="shared" si="1039"/>
        <v>0</v>
      </c>
      <c r="AK3197" s="229">
        <f t="shared" si="1032"/>
        <v>0</v>
      </c>
      <c r="AL3197" s="226"/>
      <c r="AM3197" s="15"/>
      <c r="AN3197" s="232" t="e">
        <f t="shared" si="1033"/>
        <v>#DIV/0!</v>
      </c>
      <c r="AO3197" s="214">
        <f t="shared" si="1027"/>
        <v>0</v>
      </c>
      <c r="AQ3197" s="210"/>
      <c r="AR3197" s="231"/>
      <c r="AS3197" s="15"/>
      <c r="AT3197" s="232">
        <f t="shared" si="1034"/>
        <v>0</v>
      </c>
      <c r="AU3197" s="235">
        <f t="shared" si="1035"/>
        <v>0</v>
      </c>
      <c r="AY3197" s="210"/>
      <c r="AZ3197" s="231"/>
      <c r="BA3197" s="15"/>
      <c r="BB3197" s="232">
        <f t="shared" si="1024"/>
        <v>0</v>
      </c>
      <c r="BC3197" s="235">
        <f t="shared" si="1036"/>
        <v>0</v>
      </c>
      <c r="BG3197" s="210"/>
      <c r="BH3197" s="231"/>
      <c r="BI3197" s="15"/>
      <c r="BJ3197" s="232">
        <f t="shared" si="1028"/>
        <v>0</v>
      </c>
      <c r="BK3197" s="235">
        <f t="shared" si="1037"/>
        <v>0</v>
      </c>
      <c r="BM3197" s="109">
        <f t="shared" si="1029"/>
        <v>-4.6368441064637915</v>
      </c>
      <c r="BN3197" s="213"/>
      <c r="BR3197" s="228"/>
      <c r="BS3197" s="311"/>
      <c r="BT3197" s="3"/>
      <c r="BU3197" s="213"/>
      <c r="BV3197" s="213"/>
      <c r="BW3197" s="291"/>
    </row>
    <row r="3198" spans="1:75" x14ac:dyDescent="0.2">
      <c r="A3198" s="210"/>
      <c r="B3198" s="211"/>
      <c r="C3198" s="848" t="str">
        <f ca="1">IF(ISERR(AVERAGE(INDIRECT("B"&amp;(ROW()-INT($B$1/2))):INDIRECT("B"&amp;(ROW()+INT($B$1/2))))),"",AVERAGE(INDIRECT("B"&amp;(ROW()-INT($B$1/2))):INDIRECT("B"&amp;(ROW()+INT($B$1/2)))))</f>
        <v/>
      </c>
      <c r="D3198" s="848">
        <f t="shared" si="1023"/>
        <v>0</v>
      </c>
      <c r="E3198" s="275"/>
      <c r="F3198" s="15"/>
      <c r="G3198" s="3"/>
      <c r="H3198" s="3"/>
      <c r="I3198" s="3"/>
      <c r="J3198" s="3"/>
      <c r="K3198" s="3"/>
      <c r="L3198" s="554"/>
      <c r="M3198" s="545"/>
      <c r="N3198" s="546"/>
      <c r="O3198" s="5"/>
      <c r="P3198" s="216"/>
      <c r="Q3198" s="217"/>
      <c r="R3198" s="218"/>
      <c r="S3198" s="219">
        <f t="shared" si="1040"/>
        <v>0</v>
      </c>
      <c r="T3198" s="220">
        <f t="shared" si="1041"/>
        <v>0</v>
      </c>
      <c r="U3198" s="214">
        <f t="shared" si="1038"/>
        <v>0</v>
      </c>
      <c r="W3198" s="221"/>
      <c r="X3198" s="222"/>
      <c r="Y3198" s="222"/>
      <c r="Z3198" s="223"/>
      <c r="AA3198" s="222"/>
      <c r="AB3198" s="224"/>
      <c r="AC3198" s="225"/>
      <c r="AD3198" s="2">
        <f t="shared" si="1025"/>
        <v>0</v>
      </c>
      <c r="AE3198" s="2">
        <f t="shared" si="1026"/>
        <v>0</v>
      </c>
      <c r="AF3198" s="226"/>
      <c r="AG3198" s="219">
        <f t="shared" si="1030"/>
        <v>0</v>
      </c>
      <c r="AH3198" s="234">
        <f t="shared" si="1031"/>
        <v>0</v>
      </c>
      <c r="AI3198" s="214">
        <f t="shared" si="1039"/>
        <v>0</v>
      </c>
      <c r="AK3198" s="229">
        <f t="shared" si="1032"/>
        <v>0</v>
      </c>
      <c r="AL3198" s="226"/>
      <c r="AM3198" s="15"/>
      <c r="AN3198" s="232" t="e">
        <f t="shared" si="1033"/>
        <v>#DIV/0!</v>
      </c>
      <c r="AO3198" s="214">
        <f t="shared" si="1027"/>
        <v>0</v>
      </c>
      <c r="AQ3198" s="210"/>
      <c r="AR3198" s="231"/>
      <c r="AS3198" s="15"/>
      <c r="AT3198" s="232">
        <f t="shared" si="1034"/>
        <v>0</v>
      </c>
      <c r="AU3198" s="235">
        <f t="shared" si="1035"/>
        <v>0</v>
      </c>
      <c r="AY3198" s="210"/>
      <c r="AZ3198" s="231"/>
      <c r="BA3198" s="15"/>
      <c r="BB3198" s="232">
        <f t="shared" si="1024"/>
        <v>0</v>
      </c>
      <c r="BC3198" s="235">
        <f t="shared" si="1036"/>
        <v>0</v>
      </c>
      <c r="BG3198" s="210"/>
      <c r="BH3198" s="231"/>
      <c r="BI3198" s="15"/>
      <c r="BJ3198" s="232">
        <f t="shared" si="1028"/>
        <v>0</v>
      </c>
      <c r="BK3198" s="235">
        <f t="shared" si="1037"/>
        <v>0</v>
      </c>
      <c r="BM3198" s="109">
        <f t="shared" si="1029"/>
        <v>-4.6386764439615282</v>
      </c>
      <c r="BN3198" s="213"/>
      <c r="BR3198" s="228"/>
      <c r="BS3198" s="311"/>
      <c r="BT3198" s="3"/>
      <c r="BU3198" s="213"/>
      <c r="BV3198" s="213"/>
      <c r="BW3198" s="291"/>
    </row>
    <row r="3199" spans="1:75" x14ac:dyDescent="0.2">
      <c r="A3199" s="210"/>
      <c r="B3199" s="211"/>
      <c r="C3199" s="848" t="str">
        <f ca="1">IF(ISERR(AVERAGE(INDIRECT("B"&amp;(ROW()-INT($B$1/2))):INDIRECT("B"&amp;(ROW()+INT($B$1/2))))),"",AVERAGE(INDIRECT("B"&amp;(ROW()-INT($B$1/2))):INDIRECT("B"&amp;(ROW()+INT($B$1/2)))))</f>
        <v/>
      </c>
      <c r="D3199" s="848">
        <f t="shared" si="1023"/>
        <v>0</v>
      </c>
      <c r="E3199" s="275"/>
      <c r="F3199" s="15"/>
      <c r="G3199" s="3"/>
      <c r="H3199" s="3"/>
      <c r="I3199" s="3"/>
      <c r="J3199" s="3"/>
      <c r="K3199" s="3"/>
      <c r="L3199" s="554"/>
      <c r="M3199" s="545"/>
      <c r="N3199" s="546"/>
      <c r="O3199" s="5"/>
      <c r="P3199" s="216"/>
      <c r="Q3199" s="217"/>
      <c r="R3199" s="218"/>
      <c r="S3199" s="219">
        <f t="shared" si="1040"/>
        <v>0</v>
      </c>
      <c r="T3199" s="220">
        <f t="shared" si="1041"/>
        <v>0</v>
      </c>
      <c r="U3199" s="214">
        <f t="shared" si="1038"/>
        <v>0</v>
      </c>
      <c r="W3199" s="221"/>
      <c r="X3199" s="222"/>
      <c r="Y3199" s="222"/>
      <c r="Z3199" s="223"/>
      <c r="AA3199" s="222"/>
      <c r="AB3199" s="224"/>
      <c r="AC3199" s="225"/>
      <c r="AD3199" s="2">
        <f t="shared" si="1025"/>
        <v>0</v>
      </c>
      <c r="AE3199" s="2">
        <f t="shared" si="1026"/>
        <v>0</v>
      </c>
      <c r="AF3199" s="226"/>
      <c r="AG3199" s="219">
        <f t="shared" si="1030"/>
        <v>0</v>
      </c>
      <c r="AH3199" s="234">
        <f t="shared" si="1031"/>
        <v>0</v>
      </c>
      <c r="AI3199" s="214">
        <f t="shared" si="1039"/>
        <v>0</v>
      </c>
      <c r="AK3199" s="229">
        <f t="shared" si="1032"/>
        <v>0</v>
      </c>
      <c r="AL3199" s="226"/>
      <c r="AM3199" s="15"/>
      <c r="AN3199" s="232" t="e">
        <f t="shared" si="1033"/>
        <v>#DIV/0!</v>
      </c>
      <c r="AO3199" s="214">
        <f t="shared" si="1027"/>
        <v>0</v>
      </c>
      <c r="AQ3199" s="210"/>
      <c r="AR3199" s="231"/>
      <c r="AS3199" s="15"/>
      <c r="AT3199" s="232">
        <f t="shared" si="1034"/>
        <v>0</v>
      </c>
      <c r="AU3199" s="235">
        <f t="shared" si="1035"/>
        <v>0</v>
      </c>
      <c r="AY3199" s="210"/>
      <c r="AZ3199" s="231"/>
      <c r="BA3199" s="15"/>
      <c r="BB3199" s="232">
        <f t="shared" si="1024"/>
        <v>0</v>
      </c>
      <c r="BC3199" s="235">
        <f t="shared" si="1036"/>
        <v>0</v>
      </c>
      <c r="BG3199" s="210"/>
      <c r="BH3199" s="231"/>
      <c r="BI3199" s="15"/>
      <c r="BJ3199" s="232">
        <f t="shared" si="1028"/>
        <v>0</v>
      </c>
      <c r="BK3199" s="235">
        <f t="shared" si="1037"/>
        <v>0</v>
      </c>
      <c r="BM3199" s="109">
        <f t="shared" si="1029"/>
        <v>-4.6405087814592649</v>
      </c>
      <c r="BN3199" s="213"/>
      <c r="BR3199" s="228"/>
      <c r="BS3199" s="311"/>
      <c r="BT3199" s="3"/>
      <c r="BU3199" s="213"/>
      <c r="BV3199" s="213"/>
      <c r="BW3199" s="291"/>
    </row>
    <row r="3200" spans="1:75" x14ac:dyDescent="0.2">
      <c r="A3200" s="210"/>
      <c r="B3200" s="211"/>
      <c r="C3200" s="848" t="str">
        <f ca="1">IF(ISERR(AVERAGE(INDIRECT("B"&amp;(ROW()-INT($B$1/2))):INDIRECT("B"&amp;(ROW()+INT($B$1/2))))),"",AVERAGE(INDIRECT("B"&amp;(ROW()-INT($B$1/2))):INDIRECT("B"&amp;(ROW()+INT($B$1/2)))))</f>
        <v/>
      </c>
      <c r="D3200" s="848">
        <f t="shared" si="1023"/>
        <v>0</v>
      </c>
      <c r="E3200" s="275"/>
      <c r="F3200" s="15"/>
      <c r="G3200" s="3"/>
      <c r="H3200" s="3"/>
      <c r="I3200" s="3"/>
      <c r="J3200" s="3"/>
      <c r="K3200" s="3"/>
      <c r="L3200" s="554"/>
      <c r="M3200" s="545"/>
      <c r="N3200" s="546"/>
      <c r="O3200" s="5"/>
      <c r="P3200" s="216"/>
      <c r="Q3200" s="217"/>
      <c r="R3200" s="218"/>
      <c r="S3200" s="219">
        <f t="shared" si="1040"/>
        <v>0</v>
      </c>
      <c r="T3200" s="220">
        <f t="shared" si="1041"/>
        <v>0</v>
      </c>
      <c r="U3200" s="214">
        <f t="shared" si="1038"/>
        <v>0</v>
      </c>
      <c r="W3200" s="221"/>
      <c r="X3200" s="222"/>
      <c r="Y3200" s="222"/>
      <c r="Z3200" s="223"/>
      <c r="AA3200" s="222"/>
      <c r="AB3200" s="224"/>
      <c r="AC3200" s="225"/>
      <c r="AD3200" s="2">
        <f t="shared" si="1025"/>
        <v>0</v>
      </c>
      <c r="AE3200" s="2">
        <f t="shared" si="1026"/>
        <v>0</v>
      </c>
      <c r="AF3200" s="226"/>
      <c r="AG3200" s="219">
        <f t="shared" si="1030"/>
        <v>0</v>
      </c>
      <c r="AH3200" s="234">
        <f t="shared" si="1031"/>
        <v>0</v>
      </c>
      <c r="AI3200" s="214">
        <f t="shared" si="1039"/>
        <v>0</v>
      </c>
      <c r="AK3200" s="229">
        <f t="shared" si="1032"/>
        <v>0</v>
      </c>
      <c r="AL3200" s="226"/>
      <c r="AM3200" s="15"/>
      <c r="AN3200" s="232" t="e">
        <f t="shared" si="1033"/>
        <v>#DIV/0!</v>
      </c>
      <c r="AO3200" s="214">
        <f t="shared" si="1027"/>
        <v>0</v>
      </c>
      <c r="AQ3200" s="210"/>
      <c r="AR3200" s="231"/>
      <c r="AS3200" s="15"/>
      <c r="AT3200" s="232">
        <f t="shared" si="1034"/>
        <v>0</v>
      </c>
      <c r="AU3200" s="235">
        <f t="shared" si="1035"/>
        <v>0</v>
      </c>
      <c r="AY3200" s="210"/>
      <c r="AZ3200" s="231"/>
      <c r="BA3200" s="15"/>
      <c r="BB3200" s="232">
        <f t="shared" si="1024"/>
        <v>0</v>
      </c>
      <c r="BC3200" s="235">
        <f t="shared" si="1036"/>
        <v>0</v>
      </c>
      <c r="BG3200" s="210"/>
      <c r="BH3200" s="231"/>
      <c r="BI3200" s="15"/>
      <c r="BJ3200" s="232">
        <f t="shared" si="1028"/>
        <v>0</v>
      </c>
      <c r="BK3200" s="235">
        <f t="shared" si="1037"/>
        <v>0</v>
      </c>
      <c r="BM3200" s="109">
        <f t="shared" si="1029"/>
        <v>-4.6423411189570016</v>
      </c>
      <c r="BN3200" s="213"/>
      <c r="BR3200" s="228"/>
      <c r="BS3200" s="311"/>
      <c r="BT3200" s="3"/>
      <c r="BU3200" s="213"/>
      <c r="BV3200" s="213"/>
      <c r="BW3200" s="291"/>
    </row>
    <row r="3201" spans="1:75" x14ac:dyDescent="0.2">
      <c r="A3201" s="210"/>
      <c r="B3201" s="211"/>
      <c r="C3201" s="848" t="str">
        <f ca="1">IF(ISERR(AVERAGE(INDIRECT("B"&amp;(ROW()-INT($B$1/2))):INDIRECT("B"&amp;(ROW()+INT($B$1/2))))),"",AVERAGE(INDIRECT("B"&amp;(ROW()-INT($B$1/2))):INDIRECT("B"&amp;(ROW()+INT($B$1/2)))))</f>
        <v/>
      </c>
      <c r="D3201" s="848">
        <f t="shared" ref="D3201:D3264" si="1042">A3201-A3200</f>
        <v>0</v>
      </c>
      <c r="E3201" s="275"/>
      <c r="F3201" s="15"/>
      <c r="G3201" s="3"/>
      <c r="H3201" s="3"/>
      <c r="I3201" s="3"/>
      <c r="J3201" s="3"/>
      <c r="K3201" s="3"/>
      <c r="L3201" s="554"/>
      <c r="M3201" s="545"/>
      <c r="N3201" s="546"/>
      <c r="O3201" s="5"/>
      <c r="P3201" s="216"/>
      <c r="Q3201" s="217"/>
      <c r="R3201" s="218"/>
      <c r="S3201" s="219">
        <f t="shared" si="1040"/>
        <v>0</v>
      </c>
      <c r="T3201" s="220">
        <f t="shared" si="1041"/>
        <v>0</v>
      </c>
      <c r="U3201" s="214">
        <f t="shared" si="1038"/>
        <v>0</v>
      </c>
      <c r="W3201" s="221"/>
      <c r="X3201" s="222"/>
      <c r="Y3201" s="222"/>
      <c r="Z3201" s="223"/>
      <c r="AA3201" s="222"/>
      <c r="AB3201" s="224"/>
      <c r="AC3201" s="225"/>
      <c r="AD3201" s="2">
        <f t="shared" si="1025"/>
        <v>0</v>
      </c>
      <c r="AE3201" s="2">
        <f t="shared" si="1026"/>
        <v>0</v>
      </c>
      <c r="AF3201" s="226"/>
      <c r="AG3201" s="219">
        <f t="shared" si="1030"/>
        <v>0</v>
      </c>
      <c r="AH3201" s="234">
        <f t="shared" si="1031"/>
        <v>0</v>
      </c>
      <c r="AI3201" s="214">
        <f t="shared" si="1039"/>
        <v>0</v>
      </c>
      <c r="AK3201" s="229">
        <f t="shared" si="1032"/>
        <v>0</v>
      </c>
      <c r="AL3201" s="226"/>
      <c r="AM3201" s="15"/>
      <c r="AN3201" s="232" t="e">
        <f t="shared" si="1033"/>
        <v>#DIV/0!</v>
      </c>
      <c r="AO3201" s="214">
        <f t="shared" si="1027"/>
        <v>0</v>
      </c>
      <c r="AQ3201" s="210"/>
      <c r="AR3201" s="231"/>
      <c r="AS3201" s="15"/>
      <c r="AT3201" s="232">
        <f t="shared" si="1034"/>
        <v>0</v>
      </c>
      <c r="AU3201" s="235">
        <f t="shared" si="1035"/>
        <v>0</v>
      </c>
      <c r="AY3201" s="210"/>
      <c r="AZ3201" s="231"/>
      <c r="BA3201" s="15"/>
      <c r="BB3201" s="232">
        <f t="shared" si="1024"/>
        <v>0</v>
      </c>
      <c r="BC3201" s="235">
        <f t="shared" si="1036"/>
        <v>0</v>
      </c>
      <c r="BG3201" s="210"/>
      <c r="BH3201" s="231"/>
      <c r="BI3201" s="15"/>
      <c r="BJ3201" s="232">
        <f t="shared" si="1028"/>
        <v>0</v>
      </c>
      <c r="BK3201" s="235">
        <f t="shared" si="1037"/>
        <v>0</v>
      </c>
      <c r="BM3201" s="109">
        <f t="shared" si="1029"/>
        <v>-4.6441734564547383</v>
      </c>
      <c r="BN3201" s="213"/>
      <c r="BR3201" s="228"/>
      <c r="BS3201" s="311"/>
      <c r="BT3201" s="3"/>
      <c r="BU3201" s="213"/>
      <c r="BV3201" s="213"/>
      <c r="BW3201" s="291"/>
    </row>
    <row r="3202" spans="1:75" x14ac:dyDescent="0.2">
      <c r="A3202" s="210"/>
      <c r="B3202" s="211"/>
      <c r="C3202" s="848" t="str">
        <f ca="1">IF(ISERR(AVERAGE(INDIRECT("B"&amp;(ROW()-INT($B$1/2))):INDIRECT("B"&amp;(ROW()+INT($B$1/2))))),"",AVERAGE(INDIRECT("B"&amp;(ROW()-INT($B$1/2))):INDIRECT("B"&amp;(ROW()+INT($B$1/2)))))</f>
        <v/>
      </c>
      <c r="D3202" s="848">
        <f t="shared" si="1042"/>
        <v>0</v>
      </c>
      <c r="E3202" s="275"/>
      <c r="F3202" s="15"/>
      <c r="G3202" s="3"/>
      <c r="H3202" s="3"/>
      <c r="I3202" s="3"/>
      <c r="J3202" s="3"/>
      <c r="K3202" s="3"/>
      <c r="L3202" s="554"/>
      <c r="M3202" s="545"/>
      <c r="N3202" s="546"/>
      <c r="O3202" s="5"/>
      <c r="P3202" s="216"/>
      <c r="Q3202" s="217"/>
      <c r="R3202" s="218"/>
      <c r="S3202" s="219">
        <f t="shared" si="1040"/>
        <v>0</v>
      </c>
      <c r="T3202" s="220">
        <f t="shared" si="1041"/>
        <v>0</v>
      </c>
      <c r="U3202" s="214">
        <f t="shared" si="1038"/>
        <v>0</v>
      </c>
      <c r="W3202" s="221"/>
      <c r="X3202" s="222"/>
      <c r="Y3202" s="222"/>
      <c r="Z3202" s="223"/>
      <c r="AA3202" s="222"/>
      <c r="AB3202" s="224"/>
      <c r="AC3202" s="225"/>
      <c r="AD3202" s="2">
        <f t="shared" si="1025"/>
        <v>0</v>
      </c>
      <c r="AE3202" s="2">
        <f t="shared" si="1026"/>
        <v>0</v>
      </c>
      <c r="AF3202" s="226"/>
      <c r="AG3202" s="219">
        <f t="shared" si="1030"/>
        <v>0</v>
      </c>
      <c r="AH3202" s="234">
        <f t="shared" si="1031"/>
        <v>0</v>
      </c>
      <c r="AI3202" s="214">
        <f t="shared" si="1039"/>
        <v>0</v>
      </c>
      <c r="AK3202" s="229">
        <f t="shared" si="1032"/>
        <v>0</v>
      </c>
      <c r="AL3202" s="226"/>
      <c r="AM3202" s="15"/>
      <c r="AN3202" s="232" t="e">
        <f t="shared" si="1033"/>
        <v>#DIV/0!</v>
      </c>
      <c r="AO3202" s="214">
        <f t="shared" si="1027"/>
        <v>0</v>
      </c>
      <c r="AQ3202" s="210"/>
      <c r="AR3202" s="231"/>
      <c r="AS3202" s="15"/>
      <c r="AT3202" s="232">
        <f t="shared" si="1034"/>
        <v>0</v>
      </c>
      <c r="AU3202" s="235">
        <f t="shared" si="1035"/>
        <v>0</v>
      </c>
      <c r="AY3202" s="210"/>
      <c r="AZ3202" s="231"/>
      <c r="BA3202" s="15"/>
      <c r="BB3202" s="232">
        <f t="shared" si="1024"/>
        <v>0</v>
      </c>
      <c r="BC3202" s="235">
        <f t="shared" si="1036"/>
        <v>0</v>
      </c>
      <c r="BG3202" s="210"/>
      <c r="BH3202" s="231"/>
      <c r="BI3202" s="15"/>
      <c r="BJ3202" s="232">
        <f t="shared" si="1028"/>
        <v>0</v>
      </c>
      <c r="BK3202" s="235">
        <f t="shared" si="1037"/>
        <v>0</v>
      </c>
      <c r="BM3202" s="109">
        <f t="shared" si="1029"/>
        <v>-4.646005793952475</v>
      </c>
      <c r="BN3202" s="213"/>
      <c r="BR3202" s="228"/>
      <c r="BS3202" s="311"/>
      <c r="BT3202" s="3"/>
      <c r="BU3202" s="213"/>
      <c r="BV3202" s="213"/>
      <c r="BW3202" s="291"/>
    </row>
    <row r="3203" spans="1:75" x14ac:dyDescent="0.2">
      <c r="A3203" s="210"/>
      <c r="B3203" s="211"/>
      <c r="C3203" s="848" t="str">
        <f ca="1">IF(ISERR(AVERAGE(INDIRECT("B"&amp;(ROW()-INT($B$1/2))):INDIRECT("B"&amp;(ROW()+INT($B$1/2))))),"",AVERAGE(INDIRECT("B"&amp;(ROW()-INT($B$1/2))):INDIRECT("B"&amp;(ROW()+INT($B$1/2)))))</f>
        <v/>
      </c>
      <c r="D3203" s="848">
        <f t="shared" si="1042"/>
        <v>0</v>
      </c>
      <c r="E3203" s="275"/>
      <c r="F3203" s="15"/>
      <c r="G3203" s="3"/>
      <c r="H3203" s="3"/>
      <c r="I3203" s="3"/>
      <c r="J3203" s="3"/>
      <c r="K3203" s="3"/>
      <c r="L3203" s="554"/>
      <c r="M3203" s="545"/>
      <c r="N3203" s="546"/>
      <c r="O3203" s="5"/>
      <c r="P3203" s="216"/>
      <c r="Q3203" s="217"/>
      <c r="R3203" s="218"/>
      <c r="S3203" s="219">
        <f t="shared" si="1040"/>
        <v>0</v>
      </c>
      <c r="T3203" s="220">
        <f t="shared" si="1041"/>
        <v>0</v>
      </c>
      <c r="U3203" s="214">
        <f t="shared" si="1038"/>
        <v>0</v>
      </c>
      <c r="W3203" s="221"/>
      <c r="X3203" s="222"/>
      <c r="Y3203" s="222"/>
      <c r="Z3203" s="223"/>
      <c r="AA3203" s="222"/>
      <c r="AB3203" s="224"/>
      <c r="AC3203" s="225"/>
      <c r="AD3203" s="2">
        <f t="shared" si="1025"/>
        <v>0</v>
      </c>
      <c r="AE3203" s="2">
        <f t="shared" si="1026"/>
        <v>0</v>
      </c>
      <c r="AF3203" s="226"/>
      <c r="AG3203" s="219">
        <f t="shared" si="1030"/>
        <v>0</v>
      </c>
      <c r="AH3203" s="234">
        <f t="shared" si="1031"/>
        <v>0</v>
      </c>
      <c r="AI3203" s="214">
        <f t="shared" si="1039"/>
        <v>0</v>
      </c>
      <c r="AK3203" s="229">
        <f t="shared" si="1032"/>
        <v>0</v>
      </c>
      <c r="AL3203" s="226"/>
      <c r="AM3203" s="15"/>
      <c r="AN3203" s="232" t="e">
        <f t="shared" si="1033"/>
        <v>#DIV/0!</v>
      </c>
      <c r="AO3203" s="214">
        <f t="shared" si="1027"/>
        <v>0</v>
      </c>
      <c r="AQ3203" s="210"/>
      <c r="AR3203" s="231"/>
      <c r="AS3203" s="15"/>
      <c r="AT3203" s="232">
        <f t="shared" si="1034"/>
        <v>0</v>
      </c>
      <c r="AU3203" s="235">
        <f t="shared" si="1035"/>
        <v>0</v>
      </c>
      <c r="AY3203" s="210"/>
      <c r="AZ3203" s="231"/>
      <c r="BA3203" s="15"/>
      <c r="BB3203" s="232">
        <f t="shared" si="1024"/>
        <v>0</v>
      </c>
      <c r="BC3203" s="235">
        <f t="shared" si="1036"/>
        <v>0</v>
      </c>
      <c r="BG3203" s="210"/>
      <c r="BH3203" s="231"/>
      <c r="BI3203" s="15"/>
      <c r="BJ3203" s="232">
        <f t="shared" si="1028"/>
        <v>0</v>
      </c>
      <c r="BK3203" s="235">
        <f t="shared" si="1037"/>
        <v>0</v>
      </c>
      <c r="BM3203" s="109">
        <f t="shared" si="1029"/>
        <v>-4.6478381314502117</v>
      </c>
      <c r="BN3203" s="213"/>
      <c r="BR3203" s="228"/>
      <c r="BS3203" s="311"/>
      <c r="BT3203" s="3"/>
      <c r="BU3203" s="213"/>
      <c r="BV3203" s="213"/>
      <c r="BW3203" s="291"/>
    </row>
    <row r="3204" spans="1:75" x14ac:dyDescent="0.2">
      <c r="A3204" s="210"/>
      <c r="B3204" s="211"/>
      <c r="C3204" s="848" t="str">
        <f ca="1">IF(ISERR(AVERAGE(INDIRECT("B"&amp;(ROW()-INT($B$1/2))):INDIRECT("B"&amp;(ROW()+INT($B$1/2))))),"",AVERAGE(INDIRECT("B"&amp;(ROW()-INT($B$1/2))):INDIRECT("B"&amp;(ROW()+INT($B$1/2)))))</f>
        <v/>
      </c>
      <c r="D3204" s="848">
        <f t="shared" si="1042"/>
        <v>0</v>
      </c>
      <c r="E3204" s="275"/>
      <c r="F3204" s="15"/>
      <c r="G3204" s="3"/>
      <c r="H3204" s="3"/>
      <c r="I3204" s="3"/>
      <c r="J3204" s="3"/>
      <c r="K3204" s="3"/>
      <c r="L3204" s="554"/>
      <c r="M3204" s="545"/>
      <c r="N3204" s="546"/>
      <c r="O3204" s="5"/>
      <c r="P3204" s="216"/>
      <c r="Q3204" s="217"/>
      <c r="R3204" s="218"/>
      <c r="S3204" s="219">
        <f t="shared" si="1040"/>
        <v>0</v>
      </c>
      <c r="T3204" s="220">
        <f t="shared" si="1041"/>
        <v>0</v>
      </c>
      <c r="U3204" s="214">
        <f t="shared" si="1038"/>
        <v>0</v>
      </c>
      <c r="W3204" s="221"/>
      <c r="X3204" s="222"/>
      <c r="Y3204" s="222"/>
      <c r="Z3204" s="223"/>
      <c r="AA3204" s="222"/>
      <c r="AB3204" s="224"/>
      <c r="AC3204" s="225"/>
      <c r="AD3204" s="2">
        <f t="shared" si="1025"/>
        <v>0</v>
      </c>
      <c r="AE3204" s="2">
        <f t="shared" si="1026"/>
        <v>0</v>
      </c>
      <c r="AF3204" s="226"/>
      <c r="AG3204" s="219">
        <f t="shared" si="1030"/>
        <v>0</v>
      </c>
      <c r="AH3204" s="234">
        <f t="shared" si="1031"/>
        <v>0</v>
      </c>
      <c r="AI3204" s="214">
        <f t="shared" si="1039"/>
        <v>0</v>
      </c>
      <c r="AK3204" s="229">
        <f t="shared" si="1032"/>
        <v>0</v>
      </c>
      <c r="AL3204" s="226"/>
      <c r="AM3204" s="15"/>
      <c r="AN3204" s="232" t="e">
        <f t="shared" si="1033"/>
        <v>#DIV/0!</v>
      </c>
      <c r="AO3204" s="214">
        <f t="shared" si="1027"/>
        <v>0</v>
      </c>
      <c r="AQ3204" s="210"/>
      <c r="AR3204" s="231"/>
      <c r="AS3204" s="15"/>
      <c r="AT3204" s="232">
        <f t="shared" si="1034"/>
        <v>0</v>
      </c>
      <c r="AU3204" s="235">
        <f t="shared" si="1035"/>
        <v>0</v>
      </c>
      <c r="AY3204" s="210"/>
      <c r="AZ3204" s="231"/>
      <c r="BA3204" s="15"/>
      <c r="BB3204" s="232">
        <f t="shared" ref="BB3204:BB3267" si="1043">IF(AY3204&gt;0,(26.3/MAX($AY$4:$AY$4600))*AY3204,0)</f>
        <v>0</v>
      </c>
      <c r="BC3204" s="235">
        <f t="shared" si="1036"/>
        <v>0</v>
      </c>
      <c r="BG3204" s="210"/>
      <c r="BH3204" s="231"/>
      <c r="BI3204" s="15"/>
      <c r="BJ3204" s="232">
        <f t="shared" si="1028"/>
        <v>0</v>
      </c>
      <c r="BK3204" s="235">
        <f t="shared" si="1037"/>
        <v>0</v>
      </c>
      <c r="BM3204" s="109">
        <f t="shared" si="1029"/>
        <v>-4.6496704689479484</v>
      </c>
      <c r="BN3204" s="213"/>
      <c r="BR3204" s="228"/>
      <c r="BS3204" s="311"/>
      <c r="BT3204" s="3"/>
      <c r="BU3204" s="213"/>
      <c r="BV3204" s="213"/>
      <c r="BW3204" s="291"/>
    </row>
    <row r="3205" spans="1:75" x14ac:dyDescent="0.2">
      <c r="A3205" s="210"/>
      <c r="B3205" s="211"/>
      <c r="C3205" s="848" t="str">
        <f ca="1">IF(ISERR(AVERAGE(INDIRECT("B"&amp;(ROW()-INT($B$1/2))):INDIRECT("B"&amp;(ROW()+INT($B$1/2))))),"",AVERAGE(INDIRECT("B"&amp;(ROW()-INT($B$1/2))):INDIRECT("B"&amp;(ROW()+INT($B$1/2)))))</f>
        <v/>
      </c>
      <c r="D3205" s="848">
        <f t="shared" si="1042"/>
        <v>0</v>
      </c>
      <c r="E3205" s="275"/>
      <c r="F3205" s="15"/>
      <c r="G3205" s="3"/>
      <c r="H3205" s="3"/>
      <c r="I3205" s="3"/>
      <c r="J3205" s="3"/>
      <c r="K3205" s="3"/>
      <c r="L3205" s="554"/>
      <c r="M3205" s="545"/>
      <c r="N3205" s="546"/>
      <c r="O3205" s="5"/>
      <c r="P3205" s="216"/>
      <c r="Q3205" s="217"/>
      <c r="R3205" s="218"/>
      <c r="S3205" s="219">
        <f t="shared" si="1040"/>
        <v>0</v>
      </c>
      <c r="T3205" s="220">
        <f t="shared" si="1041"/>
        <v>0</v>
      </c>
      <c r="U3205" s="214">
        <f t="shared" si="1038"/>
        <v>0</v>
      </c>
      <c r="W3205" s="221"/>
      <c r="X3205" s="222"/>
      <c r="Y3205" s="222"/>
      <c r="Z3205" s="223"/>
      <c r="AA3205" s="222"/>
      <c r="AB3205" s="224"/>
      <c r="AC3205" s="225"/>
      <c r="AD3205" s="2">
        <f t="shared" ref="AD3205:AD3268" si="1044">IF(W3205&lt;0,W3205-X3205/60-Y3205/3600,W3205+X3205/60+Y3205/3600)</f>
        <v>0</v>
      </c>
      <c r="AE3205" s="2">
        <f t="shared" ref="AE3205:AE3268" si="1045">IF(Z3205&lt;0,Z3205-AA3205/60-AB3205/3600,Z3205+AA3205/60+AB3205/3600)</f>
        <v>0</v>
      </c>
      <c r="AF3205" s="226"/>
      <c r="AG3205" s="219">
        <f t="shared" si="1030"/>
        <v>0</v>
      </c>
      <c r="AH3205" s="234">
        <f t="shared" si="1031"/>
        <v>0</v>
      </c>
      <c r="AI3205" s="214">
        <f t="shared" si="1039"/>
        <v>0</v>
      </c>
      <c r="AK3205" s="229">
        <f t="shared" si="1032"/>
        <v>0</v>
      </c>
      <c r="AL3205" s="226"/>
      <c r="AM3205" s="15"/>
      <c r="AN3205" s="232" t="e">
        <f t="shared" si="1033"/>
        <v>#DIV/0!</v>
      </c>
      <c r="AO3205" s="214">
        <f t="shared" ref="AO3205:AO3268" si="1046">AL3205*3.28084</f>
        <v>0</v>
      </c>
      <c r="AQ3205" s="210"/>
      <c r="AR3205" s="231"/>
      <c r="AS3205" s="15"/>
      <c r="AT3205" s="232">
        <f t="shared" si="1034"/>
        <v>0</v>
      </c>
      <c r="AU3205" s="235">
        <f t="shared" si="1035"/>
        <v>0</v>
      </c>
      <c r="AY3205" s="210"/>
      <c r="AZ3205" s="231"/>
      <c r="BA3205" s="15"/>
      <c r="BB3205" s="232">
        <f t="shared" si="1043"/>
        <v>0</v>
      </c>
      <c r="BC3205" s="235">
        <f t="shared" si="1036"/>
        <v>0</v>
      </c>
      <c r="BG3205" s="210"/>
      <c r="BH3205" s="231"/>
      <c r="BI3205" s="15"/>
      <c r="BJ3205" s="232">
        <f t="shared" ref="BJ3205:BJ3268" si="1047">BG3205</f>
        <v>0</v>
      </c>
      <c r="BK3205" s="235">
        <f t="shared" si="1037"/>
        <v>0</v>
      </c>
      <c r="BM3205" s="109">
        <f t="shared" ref="BM3205:BM3268" si="1048">BM3204+$BQ$14</f>
        <v>-4.6515028064456851</v>
      </c>
      <c r="BN3205" s="213"/>
      <c r="BR3205" s="228"/>
      <c r="BS3205" s="311"/>
      <c r="BT3205" s="3"/>
      <c r="BU3205" s="213"/>
      <c r="BV3205" s="213"/>
      <c r="BW3205" s="291"/>
    </row>
    <row r="3206" spans="1:75" x14ac:dyDescent="0.2">
      <c r="A3206" s="210"/>
      <c r="B3206" s="211"/>
      <c r="C3206" s="848" t="str">
        <f ca="1">IF(ISERR(AVERAGE(INDIRECT("B"&amp;(ROW()-INT($B$1/2))):INDIRECT("B"&amp;(ROW()+INT($B$1/2))))),"",AVERAGE(INDIRECT("B"&amp;(ROW()-INT($B$1/2))):INDIRECT("B"&amp;(ROW()+INT($B$1/2)))))</f>
        <v/>
      </c>
      <c r="D3206" s="848">
        <f t="shared" si="1042"/>
        <v>0</v>
      </c>
      <c r="E3206" s="275"/>
      <c r="F3206" s="15"/>
      <c r="G3206" s="3"/>
      <c r="H3206" s="3"/>
      <c r="I3206" s="3"/>
      <c r="J3206" s="3"/>
      <c r="K3206" s="3"/>
      <c r="L3206" s="554"/>
      <c r="M3206" s="545"/>
      <c r="N3206" s="546"/>
      <c r="O3206" s="5"/>
      <c r="P3206" s="216"/>
      <c r="Q3206" s="217"/>
      <c r="R3206" s="218"/>
      <c r="S3206" s="219">
        <f t="shared" si="1040"/>
        <v>0</v>
      </c>
      <c r="T3206" s="220">
        <f t="shared" si="1041"/>
        <v>0</v>
      </c>
      <c r="U3206" s="214">
        <f t="shared" si="1038"/>
        <v>0</v>
      </c>
      <c r="W3206" s="221"/>
      <c r="X3206" s="222"/>
      <c r="Y3206" s="222"/>
      <c r="Z3206" s="223"/>
      <c r="AA3206" s="222"/>
      <c r="AB3206" s="224"/>
      <c r="AC3206" s="225"/>
      <c r="AD3206" s="2">
        <f t="shared" si="1044"/>
        <v>0</v>
      </c>
      <c r="AE3206" s="2">
        <f t="shared" si="1045"/>
        <v>0</v>
      </c>
      <c r="AF3206" s="226"/>
      <c r="AG3206" s="219">
        <f t="shared" ref="AG3206:AG3269" si="1049">AG3205+IF(AD3206&lt;&gt;0,1.852*60*1000*((ACOS((SIN((AD3205/180)*PI()))*(SIN((AD3206/180)*PI()))+(COS((AD3205/180)*PI()))*(COS((AD3206/180)*PI()))*(COS((AE3206/180)*PI()-(AE3205/180)*PI())))/PI())*180),0)</f>
        <v>0</v>
      </c>
      <c r="AH3206" s="234">
        <f t="shared" ref="AH3206:AH3269" si="1050">AH3205+IF(AD3206&lt;&gt;0,1.852*60*0.6213712*((ACOS((SIN((AD3205/180)*PI()))*(SIN((AD3206/180)*PI()))+(COS((AD3205/180)*PI()))*(COS((AD3206/180)*PI()))*(COS((AE3206/180)*PI()-(AE3205/180)*PI())))/PI())*180),0)</f>
        <v>0</v>
      </c>
      <c r="AI3206" s="214">
        <f t="shared" si="1039"/>
        <v>0</v>
      </c>
      <c r="AK3206" s="229">
        <f t="shared" ref="AK3206:AK3269" si="1051">IF(AL3206&gt;0,AK3205+$AO$1,0)</f>
        <v>0</v>
      </c>
      <c r="AL3206" s="226"/>
      <c r="AM3206" s="15"/>
      <c r="AN3206" s="232" t="e">
        <f t="shared" ref="AN3206:AN3269" si="1052">(42341.84/MAX(AK3206:AK7802))*AK3206*0.0006213712</f>
        <v>#DIV/0!</v>
      </c>
      <c r="AO3206" s="214">
        <f t="shared" si="1046"/>
        <v>0</v>
      </c>
      <c r="AQ3206" s="210"/>
      <c r="AR3206" s="231"/>
      <c r="AS3206" s="15"/>
      <c r="AT3206" s="232">
        <f t="shared" ref="AT3206:AT3269" si="1053">IF(AQ3206&gt;0,(26.3/(MAX($AQ$4:$AQ$4600)*0.0006213712))*AQ3206*0.0006213712,0)</f>
        <v>0</v>
      </c>
      <c r="AU3206" s="235">
        <f t="shared" ref="AU3206:AU3269" si="1054">(AR3206*3.28084)+(AW$4)</f>
        <v>0</v>
      </c>
      <c r="AY3206" s="210"/>
      <c r="AZ3206" s="231"/>
      <c r="BA3206" s="15"/>
      <c r="BB3206" s="232">
        <f t="shared" si="1043"/>
        <v>0</v>
      </c>
      <c r="BC3206" s="235">
        <f t="shared" ref="BC3206:BC3269" si="1055">AZ3206+BE$4</f>
        <v>0</v>
      </c>
      <c r="BG3206" s="210"/>
      <c r="BH3206" s="231"/>
      <c r="BI3206" s="15"/>
      <c r="BJ3206" s="232">
        <f t="shared" si="1047"/>
        <v>0</v>
      </c>
      <c r="BK3206" s="235">
        <f t="shared" ref="BK3206:BK3269" si="1056">BH3206*BM3206</f>
        <v>0</v>
      </c>
      <c r="BM3206" s="109">
        <f t="shared" si="1048"/>
        <v>-4.6533351439434218</v>
      </c>
      <c r="BN3206" s="213"/>
      <c r="BR3206" s="228"/>
      <c r="BS3206" s="311"/>
      <c r="BT3206" s="3"/>
      <c r="BU3206" s="213"/>
      <c r="BV3206" s="213"/>
      <c r="BW3206" s="291"/>
    </row>
    <row r="3207" spans="1:75" x14ac:dyDescent="0.2">
      <c r="A3207" s="210"/>
      <c r="B3207" s="211"/>
      <c r="C3207" s="848" t="str">
        <f ca="1">IF(ISERR(AVERAGE(INDIRECT("B"&amp;(ROW()-INT($B$1/2))):INDIRECT("B"&amp;(ROW()+INT($B$1/2))))),"",AVERAGE(INDIRECT("B"&amp;(ROW()-INT($B$1/2))):INDIRECT("B"&amp;(ROW()+INT($B$1/2)))))</f>
        <v/>
      </c>
      <c r="D3207" s="848">
        <f t="shared" si="1042"/>
        <v>0</v>
      </c>
      <c r="E3207" s="275"/>
      <c r="F3207" s="15"/>
      <c r="G3207" s="3"/>
      <c r="H3207" s="3"/>
      <c r="I3207" s="3"/>
      <c r="J3207" s="3"/>
      <c r="K3207" s="3"/>
      <c r="L3207" s="554"/>
      <c r="M3207" s="545"/>
      <c r="N3207" s="546"/>
      <c r="O3207" s="5"/>
      <c r="P3207" s="216"/>
      <c r="Q3207" s="217"/>
      <c r="R3207" s="218"/>
      <c r="S3207" s="219">
        <f t="shared" si="1040"/>
        <v>0</v>
      </c>
      <c r="T3207" s="220">
        <f t="shared" si="1041"/>
        <v>0</v>
      </c>
      <c r="U3207" s="214">
        <f t="shared" ref="U3207:U3270" si="1057">R3207*3.28084</f>
        <v>0</v>
      </c>
      <c r="W3207" s="221"/>
      <c r="X3207" s="222"/>
      <c r="Y3207" s="222"/>
      <c r="Z3207" s="223"/>
      <c r="AA3207" s="222"/>
      <c r="AB3207" s="224"/>
      <c r="AC3207" s="225"/>
      <c r="AD3207" s="2">
        <f t="shared" si="1044"/>
        <v>0</v>
      </c>
      <c r="AE3207" s="2">
        <f t="shared" si="1045"/>
        <v>0</v>
      </c>
      <c r="AF3207" s="226"/>
      <c r="AG3207" s="219">
        <f t="shared" si="1049"/>
        <v>0</v>
      </c>
      <c r="AH3207" s="234">
        <f t="shared" si="1050"/>
        <v>0</v>
      </c>
      <c r="AI3207" s="214">
        <f t="shared" ref="AI3207:AI3270" si="1058">AF3207*3.28084</f>
        <v>0</v>
      </c>
      <c r="AK3207" s="229">
        <f t="shared" si="1051"/>
        <v>0</v>
      </c>
      <c r="AL3207" s="226"/>
      <c r="AM3207" s="15"/>
      <c r="AN3207" s="232" t="e">
        <f t="shared" si="1052"/>
        <v>#DIV/0!</v>
      </c>
      <c r="AO3207" s="214">
        <f t="shared" si="1046"/>
        <v>0</v>
      </c>
      <c r="AQ3207" s="210"/>
      <c r="AR3207" s="231"/>
      <c r="AS3207" s="15"/>
      <c r="AT3207" s="232">
        <f t="shared" si="1053"/>
        <v>0</v>
      </c>
      <c r="AU3207" s="235">
        <f t="shared" si="1054"/>
        <v>0</v>
      </c>
      <c r="AY3207" s="210"/>
      <c r="AZ3207" s="231"/>
      <c r="BA3207" s="15"/>
      <c r="BB3207" s="232">
        <f t="shared" si="1043"/>
        <v>0</v>
      </c>
      <c r="BC3207" s="235">
        <f t="shared" si="1055"/>
        <v>0</v>
      </c>
      <c r="BG3207" s="210"/>
      <c r="BH3207" s="231"/>
      <c r="BI3207" s="15"/>
      <c r="BJ3207" s="232">
        <f t="shared" si="1047"/>
        <v>0</v>
      </c>
      <c r="BK3207" s="235">
        <f t="shared" si="1056"/>
        <v>0</v>
      </c>
      <c r="BM3207" s="109">
        <f t="shared" si="1048"/>
        <v>-4.6551674814411586</v>
      </c>
      <c r="BN3207" s="213"/>
      <c r="BR3207" s="228"/>
      <c r="BS3207" s="311"/>
      <c r="BT3207" s="3"/>
      <c r="BU3207" s="213"/>
      <c r="BV3207" s="213"/>
      <c r="BW3207" s="291"/>
    </row>
    <row r="3208" spans="1:75" x14ac:dyDescent="0.2">
      <c r="A3208" s="210"/>
      <c r="B3208" s="211"/>
      <c r="C3208" s="848" t="str">
        <f ca="1">IF(ISERR(AVERAGE(INDIRECT("B"&amp;(ROW()-INT($B$1/2))):INDIRECT("B"&amp;(ROW()+INT($B$1/2))))),"",AVERAGE(INDIRECT("B"&amp;(ROW()-INT($B$1/2))):INDIRECT("B"&amp;(ROW()+INT($B$1/2)))))</f>
        <v/>
      </c>
      <c r="D3208" s="848">
        <f t="shared" si="1042"/>
        <v>0</v>
      </c>
      <c r="E3208" s="275"/>
      <c r="F3208" s="15"/>
      <c r="G3208" s="3"/>
      <c r="H3208" s="3"/>
      <c r="I3208" s="3"/>
      <c r="J3208" s="3"/>
      <c r="K3208" s="3"/>
      <c r="L3208" s="554"/>
      <c r="M3208" s="545"/>
      <c r="N3208" s="546"/>
      <c r="O3208" s="5"/>
      <c r="P3208" s="216"/>
      <c r="Q3208" s="217"/>
      <c r="R3208" s="218"/>
      <c r="S3208" s="219">
        <f t="shared" si="1040"/>
        <v>0</v>
      </c>
      <c r="T3208" s="220">
        <f t="shared" si="1041"/>
        <v>0</v>
      </c>
      <c r="U3208" s="214">
        <f t="shared" si="1057"/>
        <v>0</v>
      </c>
      <c r="W3208" s="221"/>
      <c r="X3208" s="222"/>
      <c r="Y3208" s="222"/>
      <c r="Z3208" s="223"/>
      <c r="AA3208" s="222"/>
      <c r="AB3208" s="224"/>
      <c r="AC3208" s="225"/>
      <c r="AD3208" s="2">
        <f t="shared" si="1044"/>
        <v>0</v>
      </c>
      <c r="AE3208" s="2">
        <f t="shared" si="1045"/>
        <v>0</v>
      </c>
      <c r="AF3208" s="226"/>
      <c r="AG3208" s="219">
        <f t="shared" si="1049"/>
        <v>0</v>
      </c>
      <c r="AH3208" s="234">
        <f t="shared" si="1050"/>
        <v>0</v>
      </c>
      <c r="AI3208" s="214">
        <f t="shared" si="1058"/>
        <v>0</v>
      </c>
      <c r="AK3208" s="229">
        <f t="shared" si="1051"/>
        <v>0</v>
      </c>
      <c r="AL3208" s="226"/>
      <c r="AM3208" s="15"/>
      <c r="AN3208" s="232" t="e">
        <f t="shared" si="1052"/>
        <v>#DIV/0!</v>
      </c>
      <c r="AO3208" s="214">
        <f t="shared" si="1046"/>
        <v>0</v>
      </c>
      <c r="AQ3208" s="210"/>
      <c r="AR3208" s="231"/>
      <c r="AS3208" s="15"/>
      <c r="AT3208" s="232">
        <f t="shared" si="1053"/>
        <v>0</v>
      </c>
      <c r="AU3208" s="235">
        <f t="shared" si="1054"/>
        <v>0</v>
      </c>
      <c r="AY3208" s="210"/>
      <c r="AZ3208" s="231"/>
      <c r="BA3208" s="15"/>
      <c r="BB3208" s="232">
        <f t="shared" si="1043"/>
        <v>0</v>
      </c>
      <c r="BC3208" s="235">
        <f t="shared" si="1055"/>
        <v>0</v>
      </c>
      <c r="BG3208" s="210"/>
      <c r="BH3208" s="231"/>
      <c r="BI3208" s="15"/>
      <c r="BJ3208" s="232">
        <f t="shared" si="1047"/>
        <v>0</v>
      </c>
      <c r="BK3208" s="235">
        <f t="shared" si="1056"/>
        <v>0</v>
      </c>
      <c r="BM3208" s="109">
        <f t="shared" si="1048"/>
        <v>-4.6569998189388953</v>
      </c>
      <c r="BN3208" s="213"/>
      <c r="BR3208" s="228"/>
      <c r="BS3208" s="311"/>
      <c r="BT3208" s="3"/>
      <c r="BU3208" s="213"/>
      <c r="BV3208" s="213"/>
      <c r="BW3208" s="291"/>
    </row>
    <row r="3209" spans="1:75" x14ac:dyDescent="0.2">
      <c r="A3209" s="210"/>
      <c r="B3209" s="211"/>
      <c r="C3209" s="848" t="str">
        <f ca="1">IF(ISERR(AVERAGE(INDIRECT("B"&amp;(ROW()-INT($B$1/2))):INDIRECT("B"&amp;(ROW()+INT($B$1/2))))),"",AVERAGE(INDIRECT("B"&amp;(ROW()-INT($B$1/2))):INDIRECT("B"&amp;(ROW()+INT($B$1/2)))))</f>
        <v/>
      </c>
      <c r="D3209" s="848">
        <f t="shared" si="1042"/>
        <v>0</v>
      </c>
      <c r="E3209" s="275"/>
      <c r="F3209" s="15"/>
      <c r="G3209" s="3"/>
      <c r="H3209" s="3"/>
      <c r="I3209" s="3"/>
      <c r="J3209" s="3"/>
      <c r="K3209" s="3"/>
      <c r="L3209" s="554"/>
      <c r="M3209" s="545"/>
      <c r="N3209" s="546"/>
      <c r="O3209" s="5"/>
      <c r="P3209" s="216"/>
      <c r="Q3209" s="217"/>
      <c r="R3209" s="218"/>
      <c r="S3209" s="219">
        <f t="shared" ref="S3209:S3272" si="1059">S3208+IF(P3209&lt;&gt;0,1.852*60*1000*((ACOS((SIN((P3208/180)*PI()))*(SIN((P3209/180)*PI()))+(COS((P3208/180)*PI()))*(COS((P3209/180)*PI()))*(COS((Q3209/180)*PI()-(Q3208/180)*PI())))/PI())*180),0)</f>
        <v>0</v>
      </c>
      <c r="T3209" s="220">
        <f t="shared" ref="T3209:T3272" si="1060">T3208+IF(P3209&lt;&gt;0,1.852*60*0.6213712*((ACOS((SIN((P3208/180)*PI()))*(SIN((P3209/180)*PI()))+(COS((P3208/180)*PI()))*(COS((P3209/180)*PI()))*(COS((Q3209/180)*PI()-(Q3208/180)*PI())))/PI())*180),0)</f>
        <v>0</v>
      </c>
      <c r="U3209" s="214">
        <f t="shared" si="1057"/>
        <v>0</v>
      </c>
      <c r="W3209" s="221"/>
      <c r="X3209" s="222"/>
      <c r="Y3209" s="222"/>
      <c r="Z3209" s="223"/>
      <c r="AA3209" s="222"/>
      <c r="AB3209" s="224"/>
      <c r="AC3209" s="225"/>
      <c r="AD3209" s="2">
        <f t="shared" si="1044"/>
        <v>0</v>
      </c>
      <c r="AE3209" s="2">
        <f t="shared" si="1045"/>
        <v>0</v>
      </c>
      <c r="AF3209" s="226"/>
      <c r="AG3209" s="219">
        <f t="shared" si="1049"/>
        <v>0</v>
      </c>
      <c r="AH3209" s="234">
        <f t="shared" si="1050"/>
        <v>0</v>
      </c>
      <c r="AI3209" s="214">
        <f t="shared" si="1058"/>
        <v>0</v>
      </c>
      <c r="AK3209" s="229">
        <f t="shared" si="1051"/>
        <v>0</v>
      </c>
      <c r="AL3209" s="226"/>
      <c r="AM3209" s="15"/>
      <c r="AN3209" s="232" t="e">
        <f t="shared" si="1052"/>
        <v>#DIV/0!</v>
      </c>
      <c r="AO3209" s="214">
        <f t="shared" si="1046"/>
        <v>0</v>
      </c>
      <c r="AQ3209" s="210"/>
      <c r="AR3209" s="231"/>
      <c r="AS3209" s="15"/>
      <c r="AT3209" s="232">
        <f t="shared" si="1053"/>
        <v>0</v>
      </c>
      <c r="AU3209" s="235">
        <f t="shared" si="1054"/>
        <v>0</v>
      </c>
      <c r="AY3209" s="210"/>
      <c r="AZ3209" s="231"/>
      <c r="BA3209" s="15"/>
      <c r="BB3209" s="232">
        <f t="shared" si="1043"/>
        <v>0</v>
      </c>
      <c r="BC3209" s="235">
        <f t="shared" si="1055"/>
        <v>0</v>
      </c>
      <c r="BG3209" s="210"/>
      <c r="BH3209" s="231"/>
      <c r="BI3209" s="15"/>
      <c r="BJ3209" s="232">
        <f t="shared" si="1047"/>
        <v>0</v>
      </c>
      <c r="BK3209" s="235">
        <f t="shared" si="1056"/>
        <v>0</v>
      </c>
      <c r="BM3209" s="109">
        <f t="shared" si="1048"/>
        <v>-4.658832156436632</v>
      </c>
      <c r="BN3209" s="213"/>
      <c r="BR3209" s="228"/>
      <c r="BS3209" s="311"/>
      <c r="BT3209" s="3"/>
      <c r="BU3209" s="213"/>
      <c r="BV3209" s="213"/>
      <c r="BW3209" s="291"/>
    </row>
    <row r="3210" spans="1:75" x14ac:dyDescent="0.2">
      <c r="A3210" s="210"/>
      <c r="B3210" s="211"/>
      <c r="C3210" s="848" t="str">
        <f ca="1">IF(ISERR(AVERAGE(INDIRECT("B"&amp;(ROW()-INT($B$1/2))):INDIRECT("B"&amp;(ROW()+INT($B$1/2))))),"",AVERAGE(INDIRECT("B"&amp;(ROW()-INT($B$1/2))):INDIRECT("B"&amp;(ROW()+INT($B$1/2)))))</f>
        <v/>
      </c>
      <c r="D3210" s="848">
        <f t="shared" si="1042"/>
        <v>0</v>
      </c>
      <c r="E3210" s="275"/>
      <c r="F3210" s="15"/>
      <c r="G3210" s="3"/>
      <c r="H3210" s="3"/>
      <c r="I3210" s="3"/>
      <c r="J3210" s="3"/>
      <c r="K3210" s="3"/>
      <c r="L3210" s="554"/>
      <c r="M3210" s="545"/>
      <c r="N3210" s="546"/>
      <c r="O3210" s="5"/>
      <c r="P3210" s="216"/>
      <c r="Q3210" s="217"/>
      <c r="R3210" s="218"/>
      <c r="S3210" s="219">
        <f t="shared" si="1059"/>
        <v>0</v>
      </c>
      <c r="T3210" s="220">
        <f t="shared" si="1060"/>
        <v>0</v>
      </c>
      <c r="U3210" s="214">
        <f t="shared" si="1057"/>
        <v>0</v>
      </c>
      <c r="W3210" s="221"/>
      <c r="X3210" s="222"/>
      <c r="Y3210" s="222"/>
      <c r="Z3210" s="223"/>
      <c r="AA3210" s="222"/>
      <c r="AB3210" s="224"/>
      <c r="AC3210" s="225"/>
      <c r="AD3210" s="2">
        <f t="shared" si="1044"/>
        <v>0</v>
      </c>
      <c r="AE3210" s="2">
        <f t="shared" si="1045"/>
        <v>0</v>
      </c>
      <c r="AF3210" s="226"/>
      <c r="AG3210" s="219">
        <f t="shared" si="1049"/>
        <v>0</v>
      </c>
      <c r="AH3210" s="234">
        <f t="shared" si="1050"/>
        <v>0</v>
      </c>
      <c r="AI3210" s="214">
        <f t="shared" si="1058"/>
        <v>0</v>
      </c>
      <c r="AK3210" s="229">
        <f t="shared" si="1051"/>
        <v>0</v>
      </c>
      <c r="AL3210" s="226"/>
      <c r="AM3210" s="15"/>
      <c r="AN3210" s="232" t="e">
        <f t="shared" si="1052"/>
        <v>#DIV/0!</v>
      </c>
      <c r="AO3210" s="214">
        <f t="shared" si="1046"/>
        <v>0</v>
      </c>
      <c r="AQ3210" s="210"/>
      <c r="AR3210" s="231"/>
      <c r="AS3210" s="15"/>
      <c r="AT3210" s="232">
        <f t="shared" si="1053"/>
        <v>0</v>
      </c>
      <c r="AU3210" s="235">
        <f t="shared" si="1054"/>
        <v>0</v>
      </c>
      <c r="AY3210" s="210"/>
      <c r="AZ3210" s="231"/>
      <c r="BA3210" s="15"/>
      <c r="BB3210" s="232">
        <f t="shared" si="1043"/>
        <v>0</v>
      </c>
      <c r="BC3210" s="235">
        <f t="shared" si="1055"/>
        <v>0</v>
      </c>
      <c r="BG3210" s="210"/>
      <c r="BH3210" s="231"/>
      <c r="BI3210" s="15"/>
      <c r="BJ3210" s="232">
        <f t="shared" si="1047"/>
        <v>0</v>
      </c>
      <c r="BK3210" s="235">
        <f t="shared" si="1056"/>
        <v>0</v>
      </c>
      <c r="BM3210" s="109">
        <f t="shared" si="1048"/>
        <v>-4.6606644939343687</v>
      </c>
      <c r="BN3210" s="213"/>
      <c r="BR3210" s="228"/>
      <c r="BS3210" s="311"/>
      <c r="BT3210" s="3"/>
      <c r="BU3210" s="213"/>
      <c r="BV3210" s="213"/>
      <c r="BW3210" s="291"/>
    </row>
    <row r="3211" spans="1:75" x14ac:dyDescent="0.2">
      <c r="A3211" s="210"/>
      <c r="B3211" s="211"/>
      <c r="C3211" s="848" t="str">
        <f ca="1">IF(ISERR(AVERAGE(INDIRECT("B"&amp;(ROW()-INT($B$1/2))):INDIRECT("B"&amp;(ROW()+INT($B$1/2))))),"",AVERAGE(INDIRECT("B"&amp;(ROW()-INT($B$1/2))):INDIRECT("B"&amp;(ROW()+INT($B$1/2)))))</f>
        <v/>
      </c>
      <c r="D3211" s="848">
        <f t="shared" si="1042"/>
        <v>0</v>
      </c>
      <c r="E3211" s="275"/>
      <c r="F3211" s="15"/>
      <c r="G3211" s="3"/>
      <c r="H3211" s="3"/>
      <c r="I3211" s="3"/>
      <c r="J3211" s="3"/>
      <c r="K3211" s="3"/>
      <c r="L3211" s="554"/>
      <c r="M3211" s="545"/>
      <c r="N3211" s="546"/>
      <c r="O3211" s="5"/>
      <c r="P3211" s="216"/>
      <c r="Q3211" s="217"/>
      <c r="R3211" s="218"/>
      <c r="S3211" s="219">
        <f t="shared" si="1059"/>
        <v>0</v>
      </c>
      <c r="T3211" s="220">
        <f t="shared" si="1060"/>
        <v>0</v>
      </c>
      <c r="U3211" s="214">
        <f t="shared" si="1057"/>
        <v>0</v>
      </c>
      <c r="W3211" s="221"/>
      <c r="X3211" s="222"/>
      <c r="Y3211" s="222"/>
      <c r="Z3211" s="223"/>
      <c r="AA3211" s="222"/>
      <c r="AB3211" s="224"/>
      <c r="AC3211" s="225"/>
      <c r="AD3211" s="2">
        <f t="shared" si="1044"/>
        <v>0</v>
      </c>
      <c r="AE3211" s="2">
        <f t="shared" si="1045"/>
        <v>0</v>
      </c>
      <c r="AF3211" s="226"/>
      <c r="AG3211" s="219">
        <f t="shared" si="1049"/>
        <v>0</v>
      </c>
      <c r="AH3211" s="234">
        <f t="shared" si="1050"/>
        <v>0</v>
      </c>
      <c r="AI3211" s="214">
        <f t="shared" si="1058"/>
        <v>0</v>
      </c>
      <c r="AK3211" s="229">
        <f t="shared" si="1051"/>
        <v>0</v>
      </c>
      <c r="AL3211" s="226"/>
      <c r="AM3211" s="15"/>
      <c r="AN3211" s="232" t="e">
        <f t="shared" si="1052"/>
        <v>#DIV/0!</v>
      </c>
      <c r="AO3211" s="214">
        <f t="shared" si="1046"/>
        <v>0</v>
      </c>
      <c r="AQ3211" s="210"/>
      <c r="AR3211" s="231"/>
      <c r="AS3211" s="15"/>
      <c r="AT3211" s="232">
        <f t="shared" si="1053"/>
        <v>0</v>
      </c>
      <c r="AU3211" s="235">
        <f t="shared" si="1054"/>
        <v>0</v>
      </c>
      <c r="AY3211" s="210"/>
      <c r="AZ3211" s="231"/>
      <c r="BA3211" s="15"/>
      <c r="BB3211" s="232">
        <f t="shared" si="1043"/>
        <v>0</v>
      </c>
      <c r="BC3211" s="235">
        <f t="shared" si="1055"/>
        <v>0</v>
      </c>
      <c r="BG3211" s="210"/>
      <c r="BH3211" s="231"/>
      <c r="BI3211" s="15"/>
      <c r="BJ3211" s="232">
        <f t="shared" si="1047"/>
        <v>0</v>
      </c>
      <c r="BK3211" s="235">
        <f t="shared" si="1056"/>
        <v>0</v>
      </c>
      <c r="BM3211" s="109">
        <f t="shared" si="1048"/>
        <v>-4.6624968314321054</v>
      </c>
      <c r="BN3211" s="213"/>
      <c r="BR3211" s="228"/>
      <c r="BS3211" s="311"/>
      <c r="BT3211" s="3"/>
      <c r="BU3211" s="213"/>
      <c r="BV3211" s="213"/>
      <c r="BW3211" s="291"/>
    </row>
    <row r="3212" spans="1:75" x14ac:dyDescent="0.2">
      <c r="A3212" s="210"/>
      <c r="B3212" s="211"/>
      <c r="C3212" s="848" t="str">
        <f ca="1">IF(ISERR(AVERAGE(INDIRECT("B"&amp;(ROW()-INT($B$1/2))):INDIRECT("B"&amp;(ROW()+INT($B$1/2))))),"",AVERAGE(INDIRECT("B"&amp;(ROW()-INT($B$1/2))):INDIRECT("B"&amp;(ROW()+INT($B$1/2)))))</f>
        <v/>
      </c>
      <c r="D3212" s="848">
        <f t="shared" si="1042"/>
        <v>0</v>
      </c>
      <c r="E3212" s="275"/>
      <c r="F3212" s="15"/>
      <c r="G3212" s="3"/>
      <c r="H3212" s="3"/>
      <c r="I3212" s="3"/>
      <c r="J3212" s="3"/>
      <c r="K3212" s="3"/>
      <c r="L3212" s="554"/>
      <c r="M3212" s="545"/>
      <c r="N3212" s="546"/>
      <c r="O3212" s="5"/>
      <c r="P3212" s="216"/>
      <c r="Q3212" s="217"/>
      <c r="R3212" s="218"/>
      <c r="S3212" s="219">
        <f t="shared" si="1059"/>
        <v>0</v>
      </c>
      <c r="T3212" s="220">
        <f t="shared" si="1060"/>
        <v>0</v>
      </c>
      <c r="U3212" s="214">
        <f t="shared" si="1057"/>
        <v>0</v>
      </c>
      <c r="W3212" s="221"/>
      <c r="X3212" s="222"/>
      <c r="Y3212" s="222"/>
      <c r="Z3212" s="223"/>
      <c r="AA3212" s="222"/>
      <c r="AB3212" s="224"/>
      <c r="AC3212" s="225"/>
      <c r="AD3212" s="2">
        <f t="shared" si="1044"/>
        <v>0</v>
      </c>
      <c r="AE3212" s="2">
        <f t="shared" si="1045"/>
        <v>0</v>
      </c>
      <c r="AF3212" s="226"/>
      <c r="AG3212" s="219">
        <f t="shared" si="1049"/>
        <v>0</v>
      </c>
      <c r="AH3212" s="234">
        <f t="shared" si="1050"/>
        <v>0</v>
      </c>
      <c r="AI3212" s="214">
        <f t="shared" si="1058"/>
        <v>0</v>
      </c>
      <c r="AK3212" s="229">
        <f t="shared" si="1051"/>
        <v>0</v>
      </c>
      <c r="AL3212" s="226"/>
      <c r="AM3212" s="15"/>
      <c r="AN3212" s="232" t="e">
        <f t="shared" si="1052"/>
        <v>#DIV/0!</v>
      </c>
      <c r="AO3212" s="214">
        <f t="shared" si="1046"/>
        <v>0</v>
      </c>
      <c r="AQ3212" s="210"/>
      <c r="AR3212" s="231"/>
      <c r="AS3212" s="15"/>
      <c r="AT3212" s="232">
        <f t="shared" si="1053"/>
        <v>0</v>
      </c>
      <c r="AU3212" s="235">
        <f t="shared" si="1054"/>
        <v>0</v>
      </c>
      <c r="AY3212" s="210"/>
      <c r="AZ3212" s="231"/>
      <c r="BA3212" s="15"/>
      <c r="BB3212" s="232">
        <f t="shared" si="1043"/>
        <v>0</v>
      </c>
      <c r="BC3212" s="235">
        <f t="shared" si="1055"/>
        <v>0</v>
      </c>
      <c r="BG3212" s="210"/>
      <c r="BH3212" s="231"/>
      <c r="BI3212" s="15"/>
      <c r="BJ3212" s="232">
        <f t="shared" si="1047"/>
        <v>0</v>
      </c>
      <c r="BK3212" s="235">
        <f t="shared" si="1056"/>
        <v>0</v>
      </c>
      <c r="BM3212" s="109">
        <f t="shared" si="1048"/>
        <v>-4.6643291689298421</v>
      </c>
      <c r="BN3212" s="213"/>
      <c r="BR3212" s="228"/>
      <c r="BS3212" s="311"/>
      <c r="BT3212" s="3"/>
      <c r="BU3212" s="213"/>
      <c r="BV3212" s="213"/>
      <c r="BW3212" s="291"/>
    </row>
    <row r="3213" spans="1:75" x14ac:dyDescent="0.2">
      <c r="A3213" s="210"/>
      <c r="B3213" s="211"/>
      <c r="C3213" s="848" t="str">
        <f ca="1">IF(ISERR(AVERAGE(INDIRECT("B"&amp;(ROW()-INT($B$1/2))):INDIRECT("B"&amp;(ROW()+INT($B$1/2))))),"",AVERAGE(INDIRECT("B"&amp;(ROW()-INT($B$1/2))):INDIRECT("B"&amp;(ROW()+INT($B$1/2)))))</f>
        <v/>
      </c>
      <c r="D3213" s="848">
        <f t="shared" si="1042"/>
        <v>0</v>
      </c>
      <c r="E3213" s="275"/>
      <c r="F3213" s="15"/>
      <c r="G3213" s="3"/>
      <c r="H3213" s="3"/>
      <c r="I3213" s="3"/>
      <c r="J3213" s="3"/>
      <c r="K3213" s="3"/>
      <c r="L3213" s="554"/>
      <c r="M3213" s="545"/>
      <c r="N3213" s="546"/>
      <c r="O3213" s="5"/>
      <c r="P3213" s="216"/>
      <c r="Q3213" s="217"/>
      <c r="R3213" s="218"/>
      <c r="S3213" s="219">
        <f t="shared" si="1059"/>
        <v>0</v>
      </c>
      <c r="T3213" s="220">
        <f t="shared" si="1060"/>
        <v>0</v>
      </c>
      <c r="U3213" s="214">
        <f t="shared" si="1057"/>
        <v>0</v>
      </c>
      <c r="W3213" s="221"/>
      <c r="X3213" s="222"/>
      <c r="Y3213" s="222"/>
      <c r="Z3213" s="223"/>
      <c r="AA3213" s="222"/>
      <c r="AB3213" s="224"/>
      <c r="AC3213" s="225"/>
      <c r="AD3213" s="2">
        <f t="shared" si="1044"/>
        <v>0</v>
      </c>
      <c r="AE3213" s="2">
        <f t="shared" si="1045"/>
        <v>0</v>
      </c>
      <c r="AF3213" s="226"/>
      <c r="AG3213" s="219">
        <f t="shared" si="1049"/>
        <v>0</v>
      </c>
      <c r="AH3213" s="234">
        <f t="shared" si="1050"/>
        <v>0</v>
      </c>
      <c r="AI3213" s="214">
        <f t="shared" si="1058"/>
        <v>0</v>
      </c>
      <c r="AK3213" s="229">
        <f t="shared" si="1051"/>
        <v>0</v>
      </c>
      <c r="AL3213" s="226"/>
      <c r="AM3213" s="15"/>
      <c r="AN3213" s="232" t="e">
        <f t="shared" si="1052"/>
        <v>#DIV/0!</v>
      </c>
      <c r="AO3213" s="214">
        <f t="shared" si="1046"/>
        <v>0</v>
      </c>
      <c r="AQ3213" s="210"/>
      <c r="AR3213" s="231"/>
      <c r="AS3213" s="15"/>
      <c r="AT3213" s="232">
        <f t="shared" si="1053"/>
        <v>0</v>
      </c>
      <c r="AU3213" s="235">
        <f t="shared" si="1054"/>
        <v>0</v>
      </c>
      <c r="AY3213" s="210"/>
      <c r="AZ3213" s="231"/>
      <c r="BA3213" s="15"/>
      <c r="BB3213" s="232">
        <f t="shared" si="1043"/>
        <v>0</v>
      </c>
      <c r="BC3213" s="235">
        <f t="shared" si="1055"/>
        <v>0</v>
      </c>
      <c r="BG3213" s="210"/>
      <c r="BH3213" s="231"/>
      <c r="BI3213" s="15"/>
      <c r="BJ3213" s="232">
        <f t="shared" si="1047"/>
        <v>0</v>
      </c>
      <c r="BK3213" s="235">
        <f t="shared" si="1056"/>
        <v>0</v>
      </c>
      <c r="BM3213" s="109">
        <f t="shared" si="1048"/>
        <v>-4.6661615064275788</v>
      </c>
      <c r="BN3213" s="213"/>
      <c r="BR3213" s="228"/>
      <c r="BS3213" s="311"/>
      <c r="BT3213" s="3"/>
      <c r="BU3213" s="213"/>
      <c r="BV3213" s="213"/>
      <c r="BW3213" s="291"/>
    </row>
    <row r="3214" spans="1:75" x14ac:dyDescent="0.2">
      <c r="A3214" s="210"/>
      <c r="B3214" s="211"/>
      <c r="C3214" s="848" t="str">
        <f ca="1">IF(ISERR(AVERAGE(INDIRECT("B"&amp;(ROW()-INT($B$1/2))):INDIRECT("B"&amp;(ROW()+INT($B$1/2))))),"",AVERAGE(INDIRECT("B"&amp;(ROW()-INT($B$1/2))):INDIRECT("B"&amp;(ROW()+INT($B$1/2)))))</f>
        <v/>
      </c>
      <c r="D3214" s="848">
        <f t="shared" si="1042"/>
        <v>0</v>
      </c>
      <c r="E3214" s="275"/>
      <c r="F3214" s="15"/>
      <c r="G3214" s="3"/>
      <c r="H3214" s="3"/>
      <c r="I3214" s="3"/>
      <c r="J3214" s="3"/>
      <c r="K3214" s="3"/>
      <c r="L3214" s="554"/>
      <c r="M3214" s="545"/>
      <c r="N3214" s="546"/>
      <c r="O3214" s="5"/>
      <c r="P3214" s="216"/>
      <c r="Q3214" s="217"/>
      <c r="R3214" s="218"/>
      <c r="S3214" s="219">
        <f t="shared" si="1059"/>
        <v>0</v>
      </c>
      <c r="T3214" s="220">
        <f t="shared" si="1060"/>
        <v>0</v>
      </c>
      <c r="U3214" s="214">
        <f t="shared" si="1057"/>
        <v>0</v>
      </c>
      <c r="W3214" s="221"/>
      <c r="X3214" s="222"/>
      <c r="Y3214" s="222"/>
      <c r="Z3214" s="223"/>
      <c r="AA3214" s="222"/>
      <c r="AB3214" s="224"/>
      <c r="AC3214" s="225"/>
      <c r="AD3214" s="2">
        <f t="shared" si="1044"/>
        <v>0</v>
      </c>
      <c r="AE3214" s="2">
        <f t="shared" si="1045"/>
        <v>0</v>
      </c>
      <c r="AF3214" s="226"/>
      <c r="AG3214" s="219">
        <f t="shared" si="1049"/>
        <v>0</v>
      </c>
      <c r="AH3214" s="234">
        <f t="shared" si="1050"/>
        <v>0</v>
      </c>
      <c r="AI3214" s="214">
        <f t="shared" si="1058"/>
        <v>0</v>
      </c>
      <c r="AK3214" s="229">
        <f t="shared" si="1051"/>
        <v>0</v>
      </c>
      <c r="AL3214" s="226"/>
      <c r="AM3214" s="15"/>
      <c r="AN3214" s="232" t="e">
        <f t="shared" si="1052"/>
        <v>#DIV/0!</v>
      </c>
      <c r="AO3214" s="214">
        <f t="shared" si="1046"/>
        <v>0</v>
      </c>
      <c r="AQ3214" s="210"/>
      <c r="AR3214" s="231"/>
      <c r="AS3214" s="15"/>
      <c r="AT3214" s="232">
        <f t="shared" si="1053"/>
        <v>0</v>
      </c>
      <c r="AU3214" s="235">
        <f t="shared" si="1054"/>
        <v>0</v>
      </c>
      <c r="AY3214" s="210"/>
      <c r="AZ3214" s="231"/>
      <c r="BA3214" s="15"/>
      <c r="BB3214" s="232">
        <f t="shared" si="1043"/>
        <v>0</v>
      </c>
      <c r="BC3214" s="235">
        <f t="shared" si="1055"/>
        <v>0</v>
      </c>
      <c r="BG3214" s="210"/>
      <c r="BH3214" s="231"/>
      <c r="BI3214" s="15"/>
      <c r="BJ3214" s="232">
        <f t="shared" si="1047"/>
        <v>0</v>
      </c>
      <c r="BK3214" s="235">
        <f t="shared" si="1056"/>
        <v>0</v>
      </c>
      <c r="BM3214" s="109">
        <f t="shared" si="1048"/>
        <v>-4.6679938439253155</v>
      </c>
      <c r="BN3214" s="213"/>
      <c r="BR3214" s="228"/>
      <c r="BS3214" s="311"/>
      <c r="BT3214" s="3"/>
      <c r="BU3214" s="213"/>
      <c r="BV3214" s="213"/>
      <c r="BW3214" s="291"/>
    </row>
    <row r="3215" spans="1:75" x14ac:dyDescent="0.2">
      <c r="A3215" s="210"/>
      <c r="B3215" s="211"/>
      <c r="C3215" s="848" t="str">
        <f ca="1">IF(ISERR(AVERAGE(INDIRECT("B"&amp;(ROW()-INT($B$1/2))):INDIRECT("B"&amp;(ROW()+INT($B$1/2))))),"",AVERAGE(INDIRECT("B"&amp;(ROW()-INT($B$1/2))):INDIRECT("B"&amp;(ROW()+INT($B$1/2)))))</f>
        <v/>
      </c>
      <c r="D3215" s="848">
        <f t="shared" si="1042"/>
        <v>0</v>
      </c>
      <c r="E3215" s="275"/>
      <c r="F3215" s="15"/>
      <c r="G3215" s="3"/>
      <c r="H3215" s="3"/>
      <c r="I3215" s="3"/>
      <c r="J3215" s="3"/>
      <c r="K3215" s="3"/>
      <c r="L3215" s="554"/>
      <c r="M3215" s="545"/>
      <c r="N3215" s="546"/>
      <c r="O3215" s="5"/>
      <c r="P3215" s="216"/>
      <c r="Q3215" s="217"/>
      <c r="R3215" s="218"/>
      <c r="S3215" s="219">
        <f t="shared" si="1059"/>
        <v>0</v>
      </c>
      <c r="T3215" s="220">
        <f t="shared" si="1060"/>
        <v>0</v>
      </c>
      <c r="U3215" s="214">
        <f t="shared" si="1057"/>
        <v>0</v>
      </c>
      <c r="W3215" s="221"/>
      <c r="X3215" s="222"/>
      <c r="Y3215" s="222"/>
      <c r="Z3215" s="223"/>
      <c r="AA3215" s="222"/>
      <c r="AB3215" s="224"/>
      <c r="AC3215" s="225"/>
      <c r="AD3215" s="2">
        <f t="shared" si="1044"/>
        <v>0</v>
      </c>
      <c r="AE3215" s="2">
        <f t="shared" si="1045"/>
        <v>0</v>
      </c>
      <c r="AF3215" s="226"/>
      <c r="AG3215" s="219">
        <f t="shared" si="1049"/>
        <v>0</v>
      </c>
      <c r="AH3215" s="234">
        <f t="shared" si="1050"/>
        <v>0</v>
      </c>
      <c r="AI3215" s="214">
        <f t="shared" si="1058"/>
        <v>0</v>
      </c>
      <c r="AK3215" s="229">
        <f t="shared" si="1051"/>
        <v>0</v>
      </c>
      <c r="AL3215" s="226"/>
      <c r="AM3215" s="15"/>
      <c r="AN3215" s="232" t="e">
        <f t="shared" si="1052"/>
        <v>#DIV/0!</v>
      </c>
      <c r="AO3215" s="214">
        <f t="shared" si="1046"/>
        <v>0</v>
      </c>
      <c r="AQ3215" s="210"/>
      <c r="AR3215" s="231"/>
      <c r="AS3215" s="15"/>
      <c r="AT3215" s="232">
        <f t="shared" si="1053"/>
        <v>0</v>
      </c>
      <c r="AU3215" s="235">
        <f t="shared" si="1054"/>
        <v>0</v>
      </c>
      <c r="AY3215" s="210"/>
      <c r="AZ3215" s="231"/>
      <c r="BA3215" s="15"/>
      <c r="BB3215" s="232">
        <f t="shared" si="1043"/>
        <v>0</v>
      </c>
      <c r="BC3215" s="235">
        <f t="shared" si="1055"/>
        <v>0</v>
      </c>
      <c r="BG3215" s="210"/>
      <c r="BH3215" s="231"/>
      <c r="BI3215" s="15"/>
      <c r="BJ3215" s="232">
        <f t="shared" si="1047"/>
        <v>0</v>
      </c>
      <c r="BK3215" s="235">
        <f t="shared" si="1056"/>
        <v>0</v>
      </c>
      <c r="BM3215" s="109">
        <f t="shared" si="1048"/>
        <v>-4.6698261814230522</v>
      </c>
      <c r="BN3215" s="213"/>
      <c r="BR3215" s="228"/>
      <c r="BS3215" s="311"/>
      <c r="BT3215" s="3"/>
      <c r="BU3215" s="213"/>
      <c r="BV3215" s="213"/>
      <c r="BW3215" s="291"/>
    </row>
    <row r="3216" spans="1:75" x14ac:dyDescent="0.2">
      <c r="A3216" s="210"/>
      <c r="B3216" s="211"/>
      <c r="C3216" s="848" t="str">
        <f ca="1">IF(ISERR(AVERAGE(INDIRECT("B"&amp;(ROW()-INT($B$1/2))):INDIRECT("B"&amp;(ROW()+INT($B$1/2))))),"",AVERAGE(INDIRECT("B"&amp;(ROW()-INT($B$1/2))):INDIRECT("B"&amp;(ROW()+INT($B$1/2)))))</f>
        <v/>
      </c>
      <c r="D3216" s="848">
        <f t="shared" si="1042"/>
        <v>0</v>
      </c>
      <c r="E3216" s="275"/>
      <c r="F3216" s="15"/>
      <c r="G3216" s="3"/>
      <c r="H3216" s="3"/>
      <c r="I3216" s="3"/>
      <c r="J3216" s="3"/>
      <c r="K3216" s="3"/>
      <c r="L3216" s="554"/>
      <c r="M3216" s="545"/>
      <c r="N3216" s="546"/>
      <c r="O3216" s="5"/>
      <c r="P3216" s="216"/>
      <c r="Q3216" s="217"/>
      <c r="R3216" s="218"/>
      <c r="S3216" s="219">
        <f t="shared" si="1059"/>
        <v>0</v>
      </c>
      <c r="T3216" s="220">
        <f t="shared" si="1060"/>
        <v>0</v>
      </c>
      <c r="U3216" s="214">
        <f t="shared" si="1057"/>
        <v>0</v>
      </c>
      <c r="W3216" s="221"/>
      <c r="X3216" s="222"/>
      <c r="Y3216" s="222"/>
      <c r="Z3216" s="223"/>
      <c r="AA3216" s="222"/>
      <c r="AB3216" s="224"/>
      <c r="AC3216" s="225"/>
      <c r="AD3216" s="2">
        <f t="shared" si="1044"/>
        <v>0</v>
      </c>
      <c r="AE3216" s="2">
        <f t="shared" si="1045"/>
        <v>0</v>
      </c>
      <c r="AF3216" s="226"/>
      <c r="AG3216" s="219">
        <f t="shared" si="1049"/>
        <v>0</v>
      </c>
      <c r="AH3216" s="234">
        <f t="shared" si="1050"/>
        <v>0</v>
      </c>
      <c r="AI3216" s="214">
        <f t="shared" si="1058"/>
        <v>0</v>
      </c>
      <c r="AK3216" s="229">
        <f t="shared" si="1051"/>
        <v>0</v>
      </c>
      <c r="AL3216" s="226"/>
      <c r="AM3216" s="15"/>
      <c r="AN3216" s="232" t="e">
        <f t="shared" si="1052"/>
        <v>#DIV/0!</v>
      </c>
      <c r="AO3216" s="214">
        <f t="shared" si="1046"/>
        <v>0</v>
      </c>
      <c r="AQ3216" s="210"/>
      <c r="AR3216" s="231"/>
      <c r="AS3216" s="15"/>
      <c r="AT3216" s="232">
        <f t="shared" si="1053"/>
        <v>0</v>
      </c>
      <c r="AU3216" s="235">
        <f t="shared" si="1054"/>
        <v>0</v>
      </c>
      <c r="AY3216" s="210"/>
      <c r="AZ3216" s="231"/>
      <c r="BA3216" s="15"/>
      <c r="BB3216" s="232">
        <f t="shared" si="1043"/>
        <v>0</v>
      </c>
      <c r="BC3216" s="235">
        <f t="shared" si="1055"/>
        <v>0</v>
      </c>
      <c r="BG3216" s="210"/>
      <c r="BH3216" s="231"/>
      <c r="BI3216" s="15"/>
      <c r="BJ3216" s="232">
        <f t="shared" si="1047"/>
        <v>0</v>
      </c>
      <c r="BK3216" s="235">
        <f t="shared" si="1056"/>
        <v>0</v>
      </c>
      <c r="BM3216" s="109">
        <f t="shared" si="1048"/>
        <v>-4.6716585189207889</v>
      </c>
      <c r="BN3216" s="213"/>
      <c r="BR3216" s="228"/>
      <c r="BS3216" s="311"/>
      <c r="BT3216" s="3"/>
      <c r="BU3216" s="213"/>
      <c r="BV3216" s="213"/>
      <c r="BW3216" s="291"/>
    </row>
    <row r="3217" spans="1:75" x14ac:dyDescent="0.2">
      <c r="A3217" s="210"/>
      <c r="B3217" s="211"/>
      <c r="C3217" s="848" t="str">
        <f ca="1">IF(ISERR(AVERAGE(INDIRECT("B"&amp;(ROW()-INT($B$1/2))):INDIRECT("B"&amp;(ROW()+INT($B$1/2))))),"",AVERAGE(INDIRECT("B"&amp;(ROW()-INT($B$1/2))):INDIRECT("B"&amp;(ROW()+INT($B$1/2)))))</f>
        <v/>
      </c>
      <c r="D3217" s="848">
        <f t="shared" si="1042"/>
        <v>0</v>
      </c>
      <c r="E3217" s="275"/>
      <c r="F3217" s="15"/>
      <c r="G3217" s="3"/>
      <c r="H3217" s="3"/>
      <c r="I3217" s="3"/>
      <c r="J3217" s="3"/>
      <c r="K3217" s="3"/>
      <c r="L3217" s="554"/>
      <c r="M3217" s="545"/>
      <c r="N3217" s="546"/>
      <c r="O3217" s="5"/>
      <c r="P3217" s="216"/>
      <c r="Q3217" s="217"/>
      <c r="R3217" s="218"/>
      <c r="S3217" s="219">
        <f t="shared" si="1059"/>
        <v>0</v>
      </c>
      <c r="T3217" s="220">
        <f t="shared" si="1060"/>
        <v>0</v>
      </c>
      <c r="U3217" s="214">
        <f t="shared" si="1057"/>
        <v>0</v>
      </c>
      <c r="W3217" s="221"/>
      <c r="X3217" s="222"/>
      <c r="Y3217" s="222"/>
      <c r="Z3217" s="223"/>
      <c r="AA3217" s="222"/>
      <c r="AB3217" s="224"/>
      <c r="AC3217" s="225"/>
      <c r="AD3217" s="2">
        <f t="shared" si="1044"/>
        <v>0</v>
      </c>
      <c r="AE3217" s="2">
        <f t="shared" si="1045"/>
        <v>0</v>
      </c>
      <c r="AF3217" s="226"/>
      <c r="AG3217" s="219">
        <f t="shared" si="1049"/>
        <v>0</v>
      </c>
      <c r="AH3217" s="234">
        <f t="shared" si="1050"/>
        <v>0</v>
      </c>
      <c r="AI3217" s="214">
        <f t="shared" si="1058"/>
        <v>0</v>
      </c>
      <c r="AK3217" s="229">
        <f t="shared" si="1051"/>
        <v>0</v>
      </c>
      <c r="AL3217" s="226"/>
      <c r="AM3217" s="15"/>
      <c r="AN3217" s="232" t="e">
        <f t="shared" si="1052"/>
        <v>#DIV/0!</v>
      </c>
      <c r="AO3217" s="214">
        <f t="shared" si="1046"/>
        <v>0</v>
      </c>
      <c r="AQ3217" s="210"/>
      <c r="AR3217" s="231"/>
      <c r="AS3217" s="15"/>
      <c r="AT3217" s="232">
        <f t="shared" si="1053"/>
        <v>0</v>
      </c>
      <c r="AU3217" s="235">
        <f t="shared" si="1054"/>
        <v>0</v>
      </c>
      <c r="AY3217" s="210"/>
      <c r="AZ3217" s="231"/>
      <c r="BA3217" s="15"/>
      <c r="BB3217" s="232">
        <f t="shared" si="1043"/>
        <v>0</v>
      </c>
      <c r="BC3217" s="235">
        <f t="shared" si="1055"/>
        <v>0</v>
      </c>
      <c r="BG3217" s="210"/>
      <c r="BH3217" s="231"/>
      <c r="BI3217" s="15"/>
      <c r="BJ3217" s="232">
        <f t="shared" si="1047"/>
        <v>0</v>
      </c>
      <c r="BK3217" s="235">
        <f t="shared" si="1056"/>
        <v>0</v>
      </c>
      <c r="BM3217" s="109">
        <f t="shared" si="1048"/>
        <v>-4.6734908564185256</v>
      </c>
      <c r="BN3217" s="213"/>
      <c r="BR3217" s="228"/>
      <c r="BS3217" s="311"/>
      <c r="BT3217" s="3"/>
      <c r="BU3217" s="213"/>
      <c r="BV3217" s="213"/>
      <c r="BW3217" s="291"/>
    </row>
    <row r="3218" spans="1:75" x14ac:dyDescent="0.2">
      <c r="A3218" s="210"/>
      <c r="B3218" s="211"/>
      <c r="C3218" s="848" t="str">
        <f ca="1">IF(ISERR(AVERAGE(INDIRECT("B"&amp;(ROW()-INT($B$1/2))):INDIRECT("B"&amp;(ROW()+INT($B$1/2))))),"",AVERAGE(INDIRECT("B"&amp;(ROW()-INT($B$1/2))):INDIRECT("B"&amp;(ROW()+INT($B$1/2)))))</f>
        <v/>
      </c>
      <c r="D3218" s="848">
        <f t="shared" si="1042"/>
        <v>0</v>
      </c>
      <c r="E3218" s="275"/>
      <c r="F3218" s="15"/>
      <c r="G3218" s="3"/>
      <c r="H3218" s="3"/>
      <c r="I3218" s="3"/>
      <c r="J3218" s="3"/>
      <c r="K3218" s="3"/>
      <c r="L3218" s="554"/>
      <c r="M3218" s="545"/>
      <c r="N3218" s="546"/>
      <c r="O3218" s="5"/>
      <c r="P3218" s="216"/>
      <c r="Q3218" s="217"/>
      <c r="R3218" s="218"/>
      <c r="S3218" s="219">
        <f t="shared" si="1059"/>
        <v>0</v>
      </c>
      <c r="T3218" s="220">
        <f t="shared" si="1060"/>
        <v>0</v>
      </c>
      <c r="U3218" s="214">
        <f t="shared" si="1057"/>
        <v>0</v>
      </c>
      <c r="W3218" s="221"/>
      <c r="X3218" s="222"/>
      <c r="Y3218" s="222"/>
      <c r="Z3218" s="223"/>
      <c r="AA3218" s="222"/>
      <c r="AB3218" s="224"/>
      <c r="AC3218" s="225"/>
      <c r="AD3218" s="2">
        <f t="shared" si="1044"/>
        <v>0</v>
      </c>
      <c r="AE3218" s="2">
        <f t="shared" si="1045"/>
        <v>0</v>
      </c>
      <c r="AF3218" s="226"/>
      <c r="AG3218" s="219">
        <f t="shared" si="1049"/>
        <v>0</v>
      </c>
      <c r="AH3218" s="234">
        <f t="shared" si="1050"/>
        <v>0</v>
      </c>
      <c r="AI3218" s="214">
        <f t="shared" si="1058"/>
        <v>0</v>
      </c>
      <c r="AK3218" s="229">
        <f t="shared" si="1051"/>
        <v>0</v>
      </c>
      <c r="AL3218" s="226"/>
      <c r="AM3218" s="15"/>
      <c r="AN3218" s="232" t="e">
        <f t="shared" si="1052"/>
        <v>#DIV/0!</v>
      </c>
      <c r="AO3218" s="214">
        <f t="shared" si="1046"/>
        <v>0</v>
      </c>
      <c r="AQ3218" s="210"/>
      <c r="AR3218" s="231"/>
      <c r="AS3218" s="15"/>
      <c r="AT3218" s="232">
        <f t="shared" si="1053"/>
        <v>0</v>
      </c>
      <c r="AU3218" s="235">
        <f t="shared" si="1054"/>
        <v>0</v>
      </c>
      <c r="AY3218" s="210"/>
      <c r="AZ3218" s="231"/>
      <c r="BA3218" s="15"/>
      <c r="BB3218" s="232">
        <f t="shared" si="1043"/>
        <v>0</v>
      </c>
      <c r="BC3218" s="235">
        <f t="shared" si="1055"/>
        <v>0</v>
      </c>
      <c r="BG3218" s="210"/>
      <c r="BH3218" s="231"/>
      <c r="BI3218" s="15"/>
      <c r="BJ3218" s="232">
        <f t="shared" si="1047"/>
        <v>0</v>
      </c>
      <c r="BK3218" s="235">
        <f t="shared" si="1056"/>
        <v>0</v>
      </c>
      <c r="BM3218" s="109">
        <f t="shared" si="1048"/>
        <v>-4.6753231939162623</v>
      </c>
      <c r="BN3218" s="213"/>
      <c r="BR3218" s="228"/>
      <c r="BS3218" s="311"/>
      <c r="BT3218" s="3"/>
      <c r="BU3218" s="213"/>
      <c r="BV3218" s="213"/>
      <c r="BW3218" s="291"/>
    </row>
    <row r="3219" spans="1:75" x14ac:dyDescent="0.2">
      <c r="A3219" s="210"/>
      <c r="B3219" s="211"/>
      <c r="C3219" s="848" t="str">
        <f ca="1">IF(ISERR(AVERAGE(INDIRECT("B"&amp;(ROW()-INT($B$1/2))):INDIRECT("B"&amp;(ROW()+INT($B$1/2))))),"",AVERAGE(INDIRECT("B"&amp;(ROW()-INT($B$1/2))):INDIRECT("B"&amp;(ROW()+INT($B$1/2)))))</f>
        <v/>
      </c>
      <c r="D3219" s="848">
        <f t="shared" si="1042"/>
        <v>0</v>
      </c>
      <c r="E3219" s="275"/>
      <c r="F3219" s="15"/>
      <c r="G3219" s="3"/>
      <c r="H3219" s="3"/>
      <c r="I3219" s="3"/>
      <c r="J3219" s="3"/>
      <c r="K3219" s="3"/>
      <c r="L3219" s="554"/>
      <c r="M3219" s="545"/>
      <c r="N3219" s="546"/>
      <c r="O3219" s="5"/>
      <c r="P3219" s="216"/>
      <c r="Q3219" s="217"/>
      <c r="R3219" s="218"/>
      <c r="S3219" s="219">
        <f t="shared" si="1059"/>
        <v>0</v>
      </c>
      <c r="T3219" s="220">
        <f t="shared" si="1060"/>
        <v>0</v>
      </c>
      <c r="U3219" s="214">
        <f t="shared" si="1057"/>
        <v>0</v>
      </c>
      <c r="W3219" s="221"/>
      <c r="X3219" s="222"/>
      <c r="Y3219" s="222"/>
      <c r="Z3219" s="223"/>
      <c r="AA3219" s="222"/>
      <c r="AB3219" s="224"/>
      <c r="AC3219" s="225"/>
      <c r="AD3219" s="2">
        <f t="shared" si="1044"/>
        <v>0</v>
      </c>
      <c r="AE3219" s="2">
        <f t="shared" si="1045"/>
        <v>0</v>
      </c>
      <c r="AF3219" s="226"/>
      <c r="AG3219" s="219">
        <f t="shared" si="1049"/>
        <v>0</v>
      </c>
      <c r="AH3219" s="234">
        <f t="shared" si="1050"/>
        <v>0</v>
      </c>
      <c r="AI3219" s="214">
        <f t="shared" si="1058"/>
        <v>0</v>
      </c>
      <c r="AK3219" s="229">
        <f t="shared" si="1051"/>
        <v>0</v>
      </c>
      <c r="AL3219" s="226"/>
      <c r="AM3219" s="15"/>
      <c r="AN3219" s="232" t="e">
        <f t="shared" si="1052"/>
        <v>#DIV/0!</v>
      </c>
      <c r="AO3219" s="214">
        <f t="shared" si="1046"/>
        <v>0</v>
      </c>
      <c r="AQ3219" s="210"/>
      <c r="AR3219" s="231"/>
      <c r="AS3219" s="15"/>
      <c r="AT3219" s="232">
        <f t="shared" si="1053"/>
        <v>0</v>
      </c>
      <c r="AU3219" s="235">
        <f t="shared" si="1054"/>
        <v>0</v>
      </c>
      <c r="AY3219" s="210"/>
      <c r="AZ3219" s="231"/>
      <c r="BA3219" s="15"/>
      <c r="BB3219" s="232">
        <f t="shared" si="1043"/>
        <v>0</v>
      </c>
      <c r="BC3219" s="235">
        <f t="shared" si="1055"/>
        <v>0</v>
      </c>
      <c r="BG3219" s="210"/>
      <c r="BH3219" s="231"/>
      <c r="BI3219" s="15"/>
      <c r="BJ3219" s="232">
        <f t="shared" si="1047"/>
        <v>0</v>
      </c>
      <c r="BK3219" s="235">
        <f t="shared" si="1056"/>
        <v>0</v>
      </c>
      <c r="BM3219" s="109">
        <f t="shared" si="1048"/>
        <v>-4.677155531413999</v>
      </c>
      <c r="BN3219" s="213"/>
      <c r="BR3219" s="228"/>
      <c r="BS3219" s="311"/>
      <c r="BT3219" s="3"/>
      <c r="BU3219" s="213"/>
      <c r="BV3219" s="213"/>
      <c r="BW3219" s="291"/>
    </row>
    <row r="3220" spans="1:75" x14ac:dyDescent="0.2">
      <c r="A3220" s="210"/>
      <c r="B3220" s="211"/>
      <c r="C3220" s="848" t="str">
        <f ca="1">IF(ISERR(AVERAGE(INDIRECT("B"&amp;(ROW()-INT($B$1/2))):INDIRECT("B"&amp;(ROW()+INT($B$1/2))))),"",AVERAGE(INDIRECT("B"&amp;(ROW()-INT($B$1/2))):INDIRECT("B"&amp;(ROW()+INT($B$1/2)))))</f>
        <v/>
      </c>
      <c r="D3220" s="848">
        <f t="shared" si="1042"/>
        <v>0</v>
      </c>
      <c r="E3220" s="275"/>
      <c r="F3220" s="15"/>
      <c r="G3220" s="3"/>
      <c r="H3220" s="3"/>
      <c r="I3220" s="3"/>
      <c r="J3220" s="3"/>
      <c r="K3220" s="3"/>
      <c r="L3220" s="554"/>
      <c r="M3220" s="545"/>
      <c r="N3220" s="546"/>
      <c r="O3220" s="5"/>
      <c r="P3220" s="216"/>
      <c r="Q3220" s="217"/>
      <c r="R3220" s="218"/>
      <c r="S3220" s="219">
        <f t="shared" si="1059"/>
        <v>0</v>
      </c>
      <c r="T3220" s="220">
        <f t="shared" si="1060"/>
        <v>0</v>
      </c>
      <c r="U3220" s="214">
        <f t="shared" si="1057"/>
        <v>0</v>
      </c>
      <c r="W3220" s="221"/>
      <c r="X3220" s="222"/>
      <c r="Y3220" s="222"/>
      <c r="Z3220" s="223"/>
      <c r="AA3220" s="222"/>
      <c r="AB3220" s="224"/>
      <c r="AC3220" s="225"/>
      <c r="AD3220" s="2">
        <f t="shared" si="1044"/>
        <v>0</v>
      </c>
      <c r="AE3220" s="2">
        <f t="shared" si="1045"/>
        <v>0</v>
      </c>
      <c r="AF3220" s="226"/>
      <c r="AG3220" s="219">
        <f t="shared" si="1049"/>
        <v>0</v>
      </c>
      <c r="AH3220" s="234">
        <f t="shared" si="1050"/>
        <v>0</v>
      </c>
      <c r="AI3220" s="214">
        <f t="shared" si="1058"/>
        <v>0</v>
      </c>
      <c r="AK3220" s="229">
        <f t="shared" si="1051"/>
        <v>0</v>
      </c>
      <c r="AL3220" s="226"/>
      <c r="AM3220" s="15"/>
      <c r="AN3220" s="232" t="e">
        <f t="shared" si="1052"/>
        <v>#DIV/0!</v>
      </c>
      <c r="AO3220" s="214">
        <f t="shared" si="1046"/>
        <v>0</v>
      </c>
      <c r="AQ3220" s="210"/>
      <c r="AR3220" s="231"/>
      <c r="AS3220" s="15"/>
      <c r="AT3220" s="232">
        <f t="shared" si="1053"/>
        <v>0</v>
      </c>
      <c r="AU3220" s="235">
        <f t="shared" si="1054"/>
        <v>0</v>
      </c>
      <c r="AY3220" s="210"/>
      <c r="AZ3220" s="231"/>
      <c r="BA3220" s="15"/>
      <c r="BB3220" s="232">
        <f t="shared" si="1043"/>
        <v>0</v>
      </c>
      <c r="BC3220" s="235">
        <f t="shared" si="1055"/>
        <v>0</v>
      </c>
      <c r="BG3220" s="210"/>
      <c r="BH3220" s="231"/>
      <c r="BI3220" s="15"/>
      <c r="BJ3220" s="232">
        <f t="shared" si="1047"/>
        <v>0</v>
      </c>
      <c r="BK3220" s="235">
        <f t="shared" si="1056"/>
        <v>0</v>
      </c>
      <c r="BM3220" s="109">
        <f t="shared" si="1048"/>
        <v>-4.6789878689117357</v>
      </c>
      <c r="BN3220" s="213"/>
      <c r="BR3220" s="228"/>
      <c r="BS3220" s="311"/>
      <c r="BT3220" s="3"/>
      <c r="BU3220" s="213"/>
      <c r="BV3220" s="213"/>
      <c r="BW3220" s="291"/>
    </row>
    <row r="3221" spans="1:75" x14ac:dyDescent="0.2">
      <c r="A3221" s="210"/>
      <c r="B3221" s="211"/>
      <c r="C3221" s="848" t="str">
        <f ca="1">IF(ISERR(AVERAGE(INDIRECT("B"&amp;(ROW()-INT($B$1/2))):INDIRECT("B"&amp;(ROW()+INT($B$1/2))))),"",AVERAGE(INDIRECT("B"&amp;(ROW()-INT($B$1/2))):INDIRECT("B"&amp;(ROW()+INT($B$1/2)))))</f>
        <v/>
      </c>
      <c r="D3221" s="848">
        <f t="shared" si="1042"/>
        <v>0</v>
      </c>
      <c r="E3221" s="275"/>
      <c r="F3221" s="15"/>
      <c r="G3221" s="3"/>
      <c r="H3221" s="3"/>
      <c r="I3221" s="3"/>
      <c r="J3221" s="3"/>
      <c r="K3221" s="3"/>
      <c r="L3221" s="554"/>
      <c r="M3221" s="545"/>
      <c r="N3221" s="546"/>
      <c r="O3221" s="5"/>
      <c r="P3221" s="216"/>
      <c r="Q3221" s="217"/>
      <c r="R3221" s="218"/>
      <c r="S3221" s="219">
        <f t="shared" si="1059"/>
        <v>0</v>
      </c>
      <c r="T3221" s="220">
        <f t="shared" si="1060"/>
        <v>0</v>
      </c>
      <c r="U3221" s="214">
        <f t="shared" si="1057"/>
        <v>0</v>
      </c>
      <c r="W3221" s="221"/>
      <c r="X3221" s="222"/>
      <c r="Y3221" s="222"/>
      <c r="Z3221" s="223"/>
      <c r="AA3221" s="222"/>
      <c r="AB3221" s="224"/>
      <c r="AC3221" s="225"/>
      <c r="AD3221" s="2">
        <f t="shared" si="1044"/>
        <v>0</v>
      </c>
      <c r="AE3221" s="2">
        <f t="shared" si="1045"/>
        <v>0</v>
      </c>
      <c r="AF3221" s="226"/>
      <c r="AG3221" s="219">
        <f t="shared" si="1049"/>
        <v>0</v>
      </c>
      <c r="AH3221" s="234">
        <f t="shared" si="1050"/>
        <v>0</v>
      </c>
      <c r="AI3221" s="214">
        <f t="shared" si="1058"/>
        <v>0</v>
      </c>
      <c r="AK3221" s="229">
        <f t="shared" si="1051"/>
        <v>0</v>
      </c>
      <c r="AL3221" s="226"/>
      <c r="AM3221" s="15"/>
      <c r="AN3221" s="232" t="e">
        <f t="shared" si="1052"/>
        <v>#DIV/0!</v>
      </c>
      <c r="AO3221" s="214">
        <f t="shared" si="1046"/>
        <v>0</v>
      </c>
      <c r="AQ3221" s="210"/>
      <c r="AR3221" s="231"/>
      <c r="AS3221" s="15"/>
      <c r="AT3221" s="232">
        <f t="shared" si="1053"/>
        <v>0</v>
      </c>
      <c r="AU3221" s="235">
        <f t="shared" si="1054"/>
        <v>0</v>
      </c>
      <c r="AY3221" s="210"/>
      <c r="AZ3221" s="231"/>
      <c r="BA3221" s="15"/>
      <c r="BB3221" s="232">
        <f t="shared" si="1043"/>
        <v>0</v>
      </c>
      <c r="BC3221" s="235">
        <f t="shared" si="1055"/>
        <v>0</v>
      </c>
      <c r="BG3221" s="210"/>
      <c r="BH3221" s="231"/>
      <c r="BI3221" s="15"/>
      <c r="BJ3221" s="232">
        <f t="shared" si="1047"/>
        <v>0</v>
      </c>
      <c r="BK3221" s="235">
        <f t="shared" si="1056"/>
        <v>0</v>
      </c>
      <c r="BM3221" s="109">
        <f t="shared" si="1048"/>
        <v>-4.6808202064094724</v>
      </c>
      <c r="BN3221" s="213"/>
      <c r="BR3221" s="228"/>
      <c r="BS3221" s="311"/>
      <c r="BT3221" s="3"/>
      <c r="BU3221" s="213"/>
      <c r="BV3221" s="213"/>
      <c r="BW3221" s="291"/>
    </row>
    <row r="3222" spans="1:75" x14ac:dyDescent="0.2">
      <c r="A3222" s="210"/>
      <c r="B3222" s="211"/>
      <c r="C3222" s="848" t="str">
        <f ca="1">IF(ISERR(AVERAGE(INDIRECT("B"&amp;(ROW()-INT($B$1/2))):INDIRECT("B"&amp;(ROW()+INT($B$1/2))))),"",AVERAGE(INDIRECT("B"&amp;(ROW()-INT($B$1/2))):INDIRECT("B"&amp;(ROW()+INT($B$1/2)))))</f>
        <v/>
      </c>
      <c r="D3222" s="848">
        <f t="shared" si="1042"/>
        <v>0</v>
      </c>
      <c r="E3222" s="275"/>
      <c r="F3222" s="15"/>
      <c r="G3222" s="3"/>
      <c r="H3222" s="3"/>
      <c r="I3222" s="3"/>
      <c r="J3222" s="3"/>
      <c r="K3222" s="3"/>
      <c r="L3222" s="554"/>
      <c r="M3222" s="545"/>
      <c r="N3222" s="546"/>
      <c r="O3222" s="5"/>
      <c r="P3222" s="216"/>
      <c r="Q3222" s="217"/>
      <c r="R3222" s="218"/>
      <c r="S3222" s="219">
        <f t="shared" si="1059"/>
        <v>0</v>
      </c>
      <c r="T3222" s="220">
        <f t="shared" si="1060"/>
        <v>0</v>
      </c>
      <c r="U3222" s="214">
        <f t="shared" si="1057"/>
        <v>0</v>
      </c>
      <c r="W3222" s="221"/>
      <c r="X3222" s="222"/>
      <c r="Y3222" s="222"/>
      <c r="Z3222" s="223"/>
      <c r="AA3222" s="222"/>
      <c r="AB3222" s="224"/>
      <c r="AC3222" s="225"/>
      <c r="AD3222" s="2">
        <f t="shared" si="1044"/>
        <v>0</v>
      </c>
      <c r="AE3222" s="2">
        <f t="shared" si="1045"/>
        <v>0</v>
      </c>
      <c r="AF3222" s="226"/>
      <c r="AG3222" s="219">
        <f t="shared" si="1049"/>
        <v>0</v>
      </c>
      <c r="AH3222" s="234">
        <f t="shared" si="1050"/>
        <v>0</v>
      </c>
      <c r="AI3222" s="214">
        <f t="shared" si="1058"/>
        <v>0</v>
      </c>
      <c r="AK3222" s="229">
        <f t="shared" si="1051"/>
        <v>0</v>
      </c>
      <c r="AL3222" s="226"/>
      <c r="AM3222" s="15"/>
      <c r="AN3222" s="232" t="e">
        <f t="shared" si="1052"/>
        <v>#DIV/0!</v>
      </c>
      <c r="AO3222" s="214">
        <f t="shared" si="1046"/>
        <v>0</v>
      </c>
      <c r="AQ3222" s="210"/>
      <c r="AR3222" s="231"/>
      <c r="AS3222" s="15"/>
      <c r="AT3222" s="232">
        <f t="shared" si="1053"/>
        <v>0</v>
      </c>
      <c r="AU3222" s="235">
        <f t="shared" si="1054"/>
        <v>0</v>
      </c>
      <c r="AY3222" s="210"/>
      <c r="AZ3222" s="231"/>
      <c r="BA3222" s="15"/>
      <c r="BB3222" s="232">
        <f t="shared" si="1043"/>
        <v>0</v>
      </c>
      <c r="BC3222" s="235">
        <f t="shared" si="1055"/>
        <v>0</v>
      </c>
      <c r="BG3222" s="210"/>
      <c r="BH3222" s="231"/>
      <c r="BI3222" s="15"/>
      <c r="BJ3222" s="232">
        <f t="shared" si="1047"/>
        <v>0</v>
      </c>
      <c r="BK3222" s="235">
        <f t="shared" si="1056"/>
        <v>0</v>
      </c>
      <c r="BM3222" s="109">
        <f t="shared" si="1048"/>
        <v>-4.6826525439072091</v>
      </c>
      <c r="BN3222" s="213"/>
      <c r="BR3222" s="228"/>
      <c r="BS3222" s="311"/>
      <c r="BT3222" s="3"/>
      <c r="BU3222" s="213"/>
      <c r="BV3222" s="213"/>
      <c r="BW3222" s="291"/>
    </row>
    <row r="3223" spans="1:75" x14ac:dyDescent="0.2">
      <c r="A3223" s="210"/>
      <c r="B3223" s="211"/>
      <c r="C3223" s="848" t="str">
        <f ca="1">IF(ISERR(AVERAGE(INDIRECT("B"&amp;(ROW()-INT($B$1/2))):INDIRECT("B"&amp;(ROW()+INT($B$1/2))))),"",AVERAGE(INDIRECT("B"&amp;(ROW()-INT($B$1/2))):INDIRECT("B"&amp;(ROW()+INT($B$1/2)))))</f>
        <v/>
      </c>
      <c r="D3223" s="848">
        <f t="shared" si="1042"/>
        <v>0</v>
      </c>
      <c r="E3223" s="275"/>
      <c r="F3223" s="15"/>
      <c r="G3223" s="3"/>
      <c r="H3223" s="3"/>
      <c r="I3223" s="3"/>
      <c r="J3223" s="3"/>
      <c r="K3223" s="3"/>
      <c r="L3223" s="554"/>
      <c r="M3223" s="545"/>
      <c r="N3223" s="546"/>
      <c r="O3223" s="5"/>
      <c r="P3223" s="216"/>
      <c r="Q3223" s="217"/>
      <c r="R3223" s="218"/>
      <c r="S3223" s="219">
        <f t="shared" si="1059"/>
        <v>0</v>
      </c>
      <c r="T3223" s="220">
        <f t="shared" si="1060"/>
        <v>0</v>
      </c>
      <c r="U3223" s="214">
        <f t="shared" si="1057"/>
        <v>0</v>
      </c>
      <c r="W3223" s="221"/>
      <c r="X3223" s="222"/>
      <c r="Y3223" s="222"/>
      <c r="Z3223" s="223"/>
      <c r="AA3223" s="222"/>
      <c r="AB3223" s="224"/>
      <c r="AC3223" s="225"/>
      <c r="AD3223" s="2">
        <f t="shared" si="1044"/>
        <v>0</v>
      </c>
      <c r="AE3223" s="2">
        <f t="shared" si="1045"/>
        <v>0</v>
      </c>
      <c r="AF3223" s="226"/>
      <c r="AG3223" s="219">
        <f t="shared" si="1049"/>
        <v>0</v>
      </c>
      <c r="AH3223" s="234">
        <f t="shared" si="1050"/>
        <v>0</v>
      </c>
      <c r="AI3223" s="214">
        <f t="shared" si="1058"/>
        <v>0</v>
      </c>
      <c r="AK3223" s="229">
        <f t="shared" si="1051"/>
        <v>0</v>
      </c>
      <c r="AL3223" s="226"/>
      <c r="AM3223" s="15"/>
      <c r="AN3223" s="232" t="e">
        <f t="shared" si="1052"/>
        <v>#DIV/0!</v>
      </c>
      <c r="AO3223" s="214">
        <f t="shared" si="1046"/>
        <v>0</v>
      </c>
      <c r="AQ3223" s="210"/>
      <c r="AR3223" s="231"/>
      <c r="AS3223" s="15"/>
      <c r="AT3223" s="232">
        <f t="shared" si="1053"/>
        <v>0</v>
      </c>
      <c r="AU3223" s="235">
        <f t="shared" si="1054"/>
        <v>0</v>
      </c>
      <c r="AY3223" s="210"/>
      <c r="AZ3223" s="231"/>
      <c r="BA3223" s="15"/>
      <c r="BB3223" s="232">
        <f t="shared" si="1043"/>
        <v>0</v>
      </c>
      <c r="BC3223" s="235">
        <f t="shared" si="1055"/>
        <v>0</v>
      </c>
      <c r="BG3223" s="210"/>
      <c r="BH3223" s="231"/>
      <c r="BI3223" s="15"/>
      <c r="BJ3223" s="232">
        <f t="shared" si="1047"/>
        <v>0</v>
      </c>
      <c r="BK3223" s="235">
        <f t="shared" si="1056"/>
        <v>0</v>
      </c>
      <c r="BM3223" s="109">
        <f t="shared" si="1048"/>
        <v>-4.6844848814049458</v>
      </c>
      <c r="BN3223" s="213"/>
      <c r="BR3223" s="228"/>
      <c r="BS3223" s="311"/>
      <c r="BT3223" s="3"/>
      <c r="BU3223" s="213"/>
      <c r="BV3223" s="213"/>
      <c r="BW3223" s="291"/>
    </row>
    <row r="3224" spans="1:75" x14ac:dyDescent="0.2">
      <c r="A3224" s="210"/>
      <c r="B3224" s="211"/>
      <c r="C3224" s="848" t="str">
        <f ca="1">IF(ISERR(AVERAGE(INDIRECT("B"&amp;(ROW()-INT($B$1/2))):INDIRECT("B"&amp;(ROW()+INT($B$1/2))))),"",AVERAGE(INDIRECT("B"&amp;(ROW()-INT($B$1/2))):INDIRECT("B"&amp;(ROW()+INT($B$1/2)))))</f>
        <v/>
      </c>
      <c r="D3224" s="848">
        <f t="shared" si="1042"/>
        <v>0</v>
      </c>
      <c r="E3224" s="275"/>
      <c r="F3224" s="15"/>
      <c r="G3224" s="3"/>
      <c r="H3224" s="3"/>
      <c r="I3224" s="3"/>
      <c r="J3224" s="3"/>
      <c r="K3224" s="3"/>
      <c r="L3224" s="554"/>
      <c r="M3224" s="545"/>
      <c r="N3224" s="546"/>
      <c r="O3224" s="5"/>
      <c r="P3224" s="216"/>
      <c r="Q3224" s="217"/>
      <c r="R3224" s="218"/>
      <c r="S3224" s="219">
        <f t="shared" si="1059"/>
        <v>0</v>
      </c>
      <c r="T3224" s="220">
        <f t="shared" si="1060"/>
        <v>0</v>
      </c>
      <c r="U3224" s="214">
        <f t="shared" si="1057"/>
        <v>0</v>
      </c>
      <c r="W3224" s="221"/>
      <c r="X3224" s="222"/>
      <c r="Y3224" s="222"/>
      <c r="Z3224" s="223"/>
      <c r="AA3224" s="222"/>
      <c r="AB3224" s="224"/>
      <c r="AC3224" s="225"/>
      <c r="AD3224" s="2">
        <f t="shared" si="1044"/>
        <v>0</v>
      </c>
      <c r="AE3224" s="2">
        <f t="shared" si="1045"/>
        <v>0</v>
      </c>
      <c r="AF3224" s="226"/>
      <c r="AG3224" s="219">
        <f t="shared" si="1049"/>
        <v>0</v>
      </c>
      <c r="AH3224" s="234">
        <f t="shared" si="1050"/>
        <v>0</v>
      </c>
      <c r="AI3224" s="214">
        <f t="shared" si="1058"/>
        <v>0</v>
      </c>
      <c r="AK3224" s="229">
        <f t="shared" si="1051"/>
        <v>0</v>
      </c>
      <c r="AL3224" s="226"/>
      <c r="AM3224" s="15"/>
      <c r="AN3224" s="232" t="e">
        <f t="shared" si="1052"/>
        <v>#DIV/0!</v>
      </c>
      <c r="AO3224" s="214">
        <f t="shared" si="1046"/>
        <v>0</v>
      </c>
      <c r="AQ3224" s="210"/>
      <c r="AR3224" s="231"/>
      <c r="AS3224" s="15"/>
      <c r="AT3224" s="232">
        <f t="shared" si="1053"/>
        <v>0</v>
      </c>
      <c r="AU3224" s="235">
        <f t="shared" si="1054"/>
        <v>0</v>
      </c>
      <c r="AY3224" s="210"/>
      <c r="AZ3224" s="231"/>
      <c r="BA3224" s="15"/>
      <c r="BB3224" s="232">
        <f t="shared" si="1043"/>
        <v>0</v>
      </c>
      <c r="BC3224" s="235">
        <f t="shared" si="1055"/>
        <v>0</v>
      </c>
      <c r="BG3224" s="210"/>
      <c r="BH3224" s="231"/>
      <c r="BI3224" s="15"/>
      <c r="BJ3224" s="232">
        <f t="shared" si="1047"/>
        <v>0</v>
      </c>
      <c r="BK3224" s="235">
        <f t="shared" si="1056"/>
        <v>0</v>
      </c>
      <c r="BM3224" s="109">
        <f t="shared" si="1048"/>
        <v>-4.6863172189026825</v>
      </c>
      <c r="BN3224" s="213"/>
      <c r="BR3224" s="228"/>
      <c r="BS3224" s="311"/>
      <c r="BT3224" s="3"/>
      <c r="BU3224" s="213"/>
      <c r="BV3224" s="213"/>
      <c r="BW3224" s="291"/>
    </row>
    <row r="3225" spans="1:75" x14ac:dyDescent="0.2">
      <c r="A3225" s="210"/>
      <c r="B3225" s="211"/>
      <c r="C3225" s="848" t="str">
        <f ca="1">IF(ISERR(AVERAGE(INDIRECT("B"&amp;(ROW()-INT($B$1/2))):INDIRECT("B"&amp;(ROW()+INT($B$1/2))))),"",AVERAGE(INDIRECT("B"&amp;(ROW()-INT($B$1/2))):INDIRECT("B"&amp;(ROW()+INT($B$1/2)))))</f>
        <v/>
      </c>
      <c r="D3225" s="848">
        <f t="shared" si="1042"/>
        <v>0</v>
      </c>
      <c r="E3225" s="275"/>
      <c r="F3225" s="15"/>
      <c r="G3225" s="3"/>
      <c r="H3225" s="3"/>
      <c r="I3225" s="3"/>
      <c r="J3225" s="3"/>
      <c r="K3225" s="3"/>
      <c r="L3225" s="554"/>
      <c r="M3225" s="545"/>
      <c r="N3225" s="546"/>
      <c r="O3225" s="5"/>
      <c r="P3225" s="216"/>
      <c r="Q3225" s="217"/>
      <c r="R3225" s="218"/>
      <c r="S3225" s="219">
        <f t="shared" si="1059"/>
        <v>0</v>
      </c>
      <c r="T3225" s="220">
        <f t="shared" si="1060"/>
        <v>0</v>
      </c>
      <c r="U3225" s="214">
        <f t="shared" si="1057"/>
        <v>0</v>
      </c>
      <c r="W3225" s="221"/>
      <c r="X3225" s="222"/>
      <c r="Y3225" s="222"/>
      <c r="Z3225" s="223"/>
      <c r="AA3225" s="222"/>
      <c r="AB3225" s="224"/>
      <c r="AC3225" s="225"/>
      <c r="AD3225" s="2">
        <f t="shared" si="1044"/>
        <v>0</v>
      </c>
      <c r="AE3225" s="2">
        <f t="shared" si="1045"/>
        <v>0</v>
      </c>
      <c r="AF3225" s="226"/>
      <c r="AG3225" s="219">
        <f t="shared" si="1049"/>
        <v>0</v>
      </c>
      <c r="AH3225" s="234">
        <f t="shared" si="1050"/>
        <v>0</v>
      </c>
      <c r="AI3225" s="214">
        <f t="shared" si="1058"/>
        <v>0</v>
      </c>
      <c r="AK3225" s="229">
        <f t="shared" si="1051"/>
        <v>0</v>
      </c>
      <c r="AL3225" s="226"/>
      <c r="AM3225" s="15"/>
      <c r="AN3225" s="232" t="e">
        <f t="shared" si="1052"/>
        <v>#DIV/0!</v>
      </c>
      <c r="AO3225" s="214">
        <f t="shared" si="1046"/>
        <v>0</v>
      </c>
      <c r="AQ3225" s="210"/>
      <c r="AR3225" s="231"/>
      <c r="AS3225" s="15"/>
      <c r="AT3225" s="232">
        <f t="shared" si="1053"/>
        <v>0</v>
      </c>
      <c r="AU3225" s="235">
        <f t="shared" si="1054"/>
        <v>0</v>
      </c>
      <c r="AY3225" s="210"/>
      <c r="AZ3225" s="231"/>
      <c r="BA3225" s="15"/>
      <c r="BB3225" s="232">
        <f t="shared" si="1043"/>
        <v>0</v>
      </c>
      <c r="BC3225" s="235">
        <f t="shared" si="1055"/>
        <v>0</v>
      </c>
      <c r="BG3225" s="210"/>
      <c r="BH3225" s="231"/>
      <c r="BI3225" s="15"/>
      <c r="BJ3225" s="232">
        <f t="shared" si="1047"/>
        <v>0</v>
      </c>
      <c r="BK3225" s="235">
        <f t="shared" si="1056"/>
        <v>0</v>
      </c>
      <c r="BM3225" s="109">
        <f t="shared" si="1048"/>
        <v>-4.6881495564004192</v>
      </c>
      <c r="BN3225" s="213"/>
      <c r="BR3225" s="228"/>
      <c r="BS3225" s="311"/>
      <c r="BT3225" s="3"/>
      <c r="BU3225" s="213"/>
      <c r="BV3225" s="213"/>
      <c r="BW3225" s="291"/>
    </row>
    <row r="3226" spans="1:75" x14ac:dyDescent="0.2">
      <c r="A3226" s="210"/>
      <c r="B3226" s="211"/>
      <c r="C3226" s="848" t="str">
        <f ca="1">IF(ISERR(AVERAGE(INDIRECT("B"&amp;(ROW()-INT($B$1/2))):INDIRECT("B"&amp;(ROW()+INT($B$1/2))))),"",AVERAGE(INDIRECT("B"&amp;(ROW()-INT($B$1/2))):INDIRECT("B"&amp;(ROW()+INT($B$1/2)))))</f>
        <v/>
      </c>
      <c r="D3226" s="848">
        <f t="shared" si="1042"/>
        <v>0</v>
      </c>
      <c r="E3226" s="275"/>
      <c r="F3226" s="15"/>
      <c r="G3226" s="3"/>
      <c r="H3226" s="3"/>
      <c r="I3226" s="3"/>
      <c r="J3226" s="3"/>
      <c r="K3226" s="3"/>
      <c r="L3226" s="554"/>
      <c r="M3226" s="545"/>
      <c r="N3226" s="546"/>
      <c r="O3226" s="5"/>
      <c r="P3226" s="216"/>
      <c r="Q3226" s="217"/>
      <c r="R3226" s="218"/>
      <c r="S3226" s="219">
        <f t="shared" si="1059"/>
        <v>0</v>
      </c>
      <c r="T3226" s="220">
        <f t="shared" si="1060"/>
        <v>0</v>
      </c>
      <c r="U3226" s="214">
        <f t="shared" si="1057"/>
        <v>0</v>
      </c>
      <c r="W3226" s="221"/>
      <c r="X3226" s="222"/>
      <c r="Y3226" s="222"/>
      <c r="Z3226" s="223"/>
      <c r="AA3226" s="222"/>
      <c r="AB3226" s="224"/>
      <c r="AC3226" s="225"/>
      <c r="AD3226" s="2">
        <f t="shared" si="1044"/>
        <v>0</v>
      </c>
      <c r="AE3226" s="2">
        <f t="shared" si="1045"/>
        <v>0</v>
      </c>
      <c r="AF3226" s="226"/>
      <c r="AG3226" s="219">
        <f t="shared" si="1049"/>
        <v>0</v>
      </c>
      <c r="AH3226" s="234">
        <f t="shared" si="1050"/>
        <v>0</v>
      </c>
      <c r="AI3226" s="214">
        <f t="shared" si="1058"/>
        <v>0</v>
      </c>
      <c r="AK3226" s="229">
        <f t="shared" si="1051"/>
        <v>0</v>
      </c>
      <c r="AL3226" s="226"/>
      <c r="AM3226" s="15"/>
      <c r="AN3226" s="232" t="e">
        <f t="shared" si="1052"/>
        <v>#DIV/0!</v>
      </c>
      <c r="AO3226" s="214">
        <f t="shared" si="1046"/>
        <v>0</v>
      </c>
      <c r="AQ3226" s="210"/>
      <c r="AR3226" s="231"/>
      <c r="AS3226" s="15"/>
      <c r="AT3226" s="232">
        <f t="shared" si="1053"/>
        <v>0</v>
      </c>
      <c r="AU3226" s="235">
        <f t="shared" si="1054"/>
        <v>0</v>
      </c>
      <c r="AY3226" s="210"/>
      <c r="AZ3226" s="231"/>
      <c r="BA3226" s="15"/>
      <c r="BB3226" s="232">
        <f t="shared" si="1043"/>
        <v>0</v>
      </c>
      <c r="BC3226" s="235">
        <f t="shared" si="1055"/>
        <v>0</v>
      </c>
      <c r="BG3226" s="210"/>
      <c r="BH3226" s="231"/>
      <c r="BI3226" s="15"/>
      <c r="BJ3226" s="232">
        <f t="shared" si="1047"/>
        <v>0</v>
      </c>
      <c r="BK3226" s="235">
        <f t="shared" si="1056"/>
        <v>0</v>
      </c>
      <c r="BM3226" s="109">
        <f t="shared" si="1048"/>
        <v>-4.6899818938981559</v>
      </c>
      <c r="BN3226" s="213"/>
      <c r="BR3226" s="228"/>
      <c r="BS3226" s="311"/>
      <c r="BT3226" s="3"/>
      <c r="BU3226" s="213"/>
      <c r="BV3226" s="213"/>
      <c r="BW3226" s="291"/>
    </row>
    <row r="3227" spans="1:75" x14ac:dyDescent="0.2">
      <c r="A3227" s="210"/>
      <c r="B3227" s="211"/>
      <c r="C3227" s="848" t="str">
        <f ca="1">IF(ISERR(AVERAGE(INDIRECT("B"&amp;(ROW()-INT($B$1/2))):INDIRECT("B"&amp;(ROW()+INT($B$1/2))))),"",AVERAGE(INDIRECT("B"&amp;(ROW()-INT($B$1/2))):INDIRECT("B"&amp;(ROW()+INT($B$1/2)))))</f>
        <v/>
      </c>
      <c r="D3227" s="848">
        <f t="shared" si="1042"/>
        <v>0</v>
      </c>
      <c r="E3227" s="275"/>
      <c r="F3227" s="15"/>
      <c r="G3227" s="3"/>
      <c r="H3227" s="3"/>
      <c r="I3227" s="3"/>
      <c r="J3227" s="3"/>
      <c r="K3227" s="3"/>
      <c r="L3227" s="554"/>
      <c r="M3227" s="545"/>
      <c r="N3227" s="546"/>
      <c r="O3227" s="5"/>
      <c r="P3227" s="216"/>
      <c r="Q3227" s="217"/>
      <c r="R3227" s="218"/>
      <c r="S3227" s="219">
        <f t="shared" si="1059"/>
        <v>0</v>
      </c>
      <c r="T3227" s="220">
        <f t="shared" si="1060"/>
        <v>0</v>
      </c>
      <c r="U3227" s="214">
        <f t="shared" si="1057"/>
        <v>0</v>
      </c>
      <c r="W3227" s="221"/>
      <c r="X3227" s="222"/>
      <c r="Y3227" s="222"/>
      <c r="Z3227" s="223"/>
      <c r="AA3227" s="222"/>
      <c r="AB3227" s="224"/>
      <c r="AC3227" s="225"/>
      <c r="AD3227" s="2">
        <f t="shared" si="1044"/>
        <v>0</v>
      </c>
      <c r="AE3227" s="2">
        <f t="shared" si="1045"/>
        <v>0</v>
      </c>
      <c r="AF3227" s="226"/>
      <c r="AG3227" s="219">
        <f t="shared" si="1049"/>
        <v>0</v>
      </c>
      <c r="AH3227" s="234">
        <f t="shared" si="1050"/>
        <v>0</v>
      </c>
      <c r="AI3227" s="214">
        <f t="shared" si="1058"/>
        <v>0</v>
      </c>
      <c r="AK3227" s="229">
        <f t="shared" si="1051"/>
        <v>0</v>
      </c>
      <c r="AL3227" s="226"/>
      <c r="AM3227" s="15"/>
      <c r="AN3227" s="232" t="e">
        <f t="shared" si="1052"/>
        <v>#DIV/0!</v>
      </c>
      <c r="AO3227" s="214">
        <f t="shared" si="1046"/>
        <v>0</v>
      </c>
      <c r="AQ3227" s="210"/>
      <c r="AR3227" s="231"/>
      <c r="AS3227" s="15"/>
      <c r="AT3227" s="232">
        <f t="shared" si="1053"/>
        <v>0</v>
      </c>
      <c r="AU3227" s="235">
        <f t="shared" si="1054"/>
        <v>0</v>
      </c>
      <c r="AY3227" s="210"/>
      <c r="AZ3227" s="231"/>
      <c r="BA3227" s="15"/>
      <c r="BB3227" s="232">
        <f t="shared" si="1043"/>
        <v>0</v>
      </c>
      <c r="BC3227" s="235">
        <f t="shared" si="1055"/>
        <v>0</v>
      </c>
      <c r="BG3227" s="210"/>
      <c r="BH3227" s="231"/>
      <c r="BI3227" s="15"/>
      <c r="BJ3227" s="232">
        <f t="shared" si="1047"/>
        <v>0</v>
      </c>
      <c r="BK3227" s="235">
        <f t="shared" si="1056"/>
        <v>0</v>
      </c>
      <c r="BM3227" s="109">
        <f t="shared" si="1048"/>
        <v>-4.6918142313958926</v>
      </c>
      <c r="BN3227" s="213"/>
      <c r="BR3227" s="228"/>
      <c r="BS3227" s="311"/>
      <c r="BT3227" s="3"/>
      <c r="BU3227" s="213"/>
      <c r="BV3227" s="213"/>
      <c r="BW3227" s="291"/>
    </row>
    <row r="3228" spans="1:75" x14ac:dyDescent="0.2">
      <c r="A3228" s="210"/>
      <c r="B3228" s="211"/>
      <c r="C3228" s="848" t="str">
        <f ca="1">IF(ISERR(AVERAGE(INDIRECT("B"&amp;(ROW()-INT($B$1/2))):INDIRECT("B"&amp;(ROW()+INT($B$1/2))))),"",AVERAGE(INDIRECT("B"&amp;(ROW()-INT($B$1/2))):INDIRECT("B"&amp;(ROW()+INT($B$1/2)))))</f>
        <v/>
      </c>
      <c r="D3228" s="848">
        <f t="shared" si="1042"/>
        <v>0</v>
      </c>
      <c r="E3228" s="275"/>
      <c r="F3228" s="15"/>
      <c r="G3228" s="3"/>
      <c r="H3228" s="3"/>
      <c r="I3228" s="3"/>
      <c r="J3228" s="3"/>
      <c r="K3228" s="3"/>
      <c r="L3228" s="554"/>
      <c r="M3228" s="545"/>
      <c r="N3228" s="546"/>
      <c r="O3228" s="5"/>
      <c r="P3228" s="216"/>
      <c r="Q3228" s="217"/>
      <c r="R3228" s="218"/>
      <c r="S3228" s="219">
        <f t="shared" si="1059"/>
        <v>0</v>
      </c>
      <c r="T3228" s="220">
        <f t="shared" si="1060"/>
        <v>0</v>
      </c>
      <c r="U3228" s="214">
        <f t="shared" si="1057"/>
        <v>0</v>
      </c>
      <c r="W3228" s="221"/>
      <c r="X3228" s="222"/>
      <c r="Y3228" s="222"/>
      <c r="Z3228" s="223"/>
      <c r="AA3228" s="222"/>
      <c r="AB3228" s="224"/>
      <c r="AC3228" s="225"/>
      <c r="AD3228" s="2">
        <f t="shared" si="1044"/>
        <v>0</v>
      </c>
      <c r="AE3228" s="2">
        <f t="shared" si="1045"/>
        <v>0</v>
      </c>
      <c r="AF3228" s="226"/>
      <c r="AG3228" s="219">
        <f t="shared" si="1049"/>
        <v>0</v>
      </c>
      <c r="AH3228" s="234">
        <f t="shared" si="1050"/>
        <v>0</v>
      </c>
      <c r="AI3228" s="214">
        <f t="shared" si="1058"/>
        <v>0</v>
      </c>
      <c r="AK3228" s="229">
        <f t="shared" si="1051"/>
        <v>0</v>
      </c>
      <c r="AL3228" s="226"/>
      <c r="AM3228" s="15"/>
      <c r="AN3228" s="232" t="e">
        <f t="shared" si="1052"/>
        <v>#DIV/0!</v>
      </c>
      <c r="AO3228" s="214">
        <f t="shared" si="1046"/>
        <v>0</v>
      </c>
      <c r="AQ3228" s="210"/>
      <c r="AR3228" s="231"/>
      <c r="AS3228" s="15"/>
      <c r="AT3228" s="232">
        <f t="shared" si="1053"/>
        <v>0</v>
      </c>
      <c r="AU3228" s="235">
        <f t="shared" si="1054"/>
        <v>0</v>
      </c>
      <c r="AY3228" s="210"/>
      <c r="AZ3228" s="231"/>
      <c r="BA3228" s="15"/>
      <c r="BB3228" s="232">
        <f t="shared" si="1043"/>
        <v>0</v>
      </c>
      <c r="BC3228" s="235">
        <f t="shared" si="1055"/>
        <v>0</v>
      </c>
      <c r="BG3228" s="210"/>
      <c r="BH3228" s="231"/>
      <c r="BI3228" s="15"/>
      <c r="BJ3228" s="232">
        <f t="shared" si="1047"/>
        <v>0</v>
      </c>
      <c r="BK3228" s="235">
        <f t="shared" si="1056"/>
        <v>0</v>
      </c>
      <c r="BM3228" s="109">
        <f t="shared" si="1048"/>
        <v>-4.6936465688936293</v>
      </c>
      <c r="BN3228" s="213"/>
      <c r="BR3228" s="228"/>
      <c r="BS3228" s="311"/>
      <c r="BT3228" s="3"/>
      <c r="BU3228" s="213"/>
      <c r="BV3228" s="213"/>
      <c r="BW3228" s="291"/>
    </row>
    <row r="3229" spans="1:75" x14ac:dyDescent="0.2">
      <c r="A3229" s="210"/>
      <c r="B3229" s="211"/>
      <c r="C3229" s="848" t="str">
        <f ca="1">IF(ISERR(AVERAGE(INDIRECT("B"&amp;(ROW()-INT($B$1/2))):INDIRECT("B"&amp;(ROW()+INT($B$1/2))))),"",AVERAGE(INDIRECT("B"&amp;(ROW()-INT($B$1/2))):INDIRECT("B"&amp;(ROW()+INT($B$1/2)))))</f>
        <v/>
      </c>
      <c r="D3229" s="848">
        <f t="shared" si="1042"/>
        <v>0</v>
      </c>
      <c r="E3229" s="275"/>
      <c r="F3229" s="15"/>
      <c r="G3229" s="3"/>
      <c r="H3229" s="3"/>
      <c r="I3229" s="3"/>
      <c r="J3229" s="3"/>
      <c r="K3229" s="3"/>
      <c r="L3229" s="554"/>
      <c r="M3229" s="545"/>
      <c r="N3229" s="546"/>
      <c r="O3229" s="5"/>
      <c r="P3229" s="216"/>
      <c r="Q3229" s="217"/>
      <c r="R3229" s="218"/>
      <c r="S3229" s="219">
        <f t="shared" si="1059"/>
        <v>0</v>
      </c>
      <c r="T3229" s="220">
        <f t="shared" si="1060"/>
        <v>0</v>
      </c>
      <c r="U3229" s="214">
        <f t="shared" si="1057"/>
        <v>0</v>
      </c>
      <c r="W3229" s="221"/>
      <c r="X3229" s="222"/>
      <c r="Y3229" s="222"/>
      <c r="Z3229" s="223"/>
      <c r="AA3229" s="222"/>
      <c r="AB3229" s="224"/>
      <c r="AC3229" s="225"/>
      <c r="AD3229" s="2">
        <f t="shared" si="1044"/>
        <v>0</v>
      </c>
      <c r="AE3229" s="2">
        <f t="shared" si="1045"/>
        <v>0</v>
      </c>
      <c r="AF3229" s="226"/>
      <c r="AG3229" s="219">
        <f t="shared" si="1049"/>
        <v>0</v>
      </c>
      <c r="AH3229" s="234">
        <f t="shared" si="1050"/>
        <v>0</v>
      </c>
      <c r="AI3229" s="214">
        <f t="shared" si="1058"/>
        <v>0</v>
      </c>
      <c r="AK3229" s="229">
        <f t="shared" si="1051"/>
        <v>0</v>
      </c>
      <c r="AL3229" s="226"/>
      <c r="AM3229" s="15"/>
      <c r="AN3229" s="232" t="e">
        <f t="shared" si="1052"/>
        <v>#DIV/0!</v>
      </c>
      <c r="AO3229" s="214">
        <f t="shared" si="1046"/>
        <v>0</v>
      </c>
      <c r="AQ3229" s="210"/>
      <c r="AR3229" s="231"/>
      <c r="AS3229" s="15"/>
      <c r="AT3229" s="232">
        <f t="shared" si="1053"/>
        <v>0</v>
      </c>
      <c r="AU3229" s="235">
        <f t="shared" si="1054"/>
        <v>0</v>
      </c>
      <c r="AY3229" s="210"/>
      <c r="AZ3229" s="231"/>
      <c r="BA3229" s="15"/>
      <c r="BB3229" s="232">
        <f t="shared" si="1043"/>
        <v>0</v>
      </c>
      <c r="BC3229" s="235">
        <f t="shared" si="1055"/>
        <v>0</v>
      </c>
      <c r="BG3229" s="210"/>
      <c r="BH3229" s="231"/>
      <c r="BI3229" s="15"/>
      <c r="BJ3229" s="232">
        <f t="shared" si="1047"/>
        <v>0</v>
      </c>
      <c r="BK3229" s="235">
        <f t="shared" si="1056"/>
        <v>0</v>
      </c>
      <c r="BM3229" s="109">
        <f t="shared" si="1048"/>
        <v>-4.695478906391366</v>
      </c>
      <c r="BN3229" s="213"/>
      <c r="BR3229" s="228"/>
      <c r="BS3229" s="311"/>
      <c r="BT3229" s="3"/>
      <c r="BU3229" s="213"/>
      <c r="BV3229" s="213"/>
      <c r="BW3229" s="291"/>
    </row>
    <row r="3230" spans="1:75" x14ac:dyDescent="0.2">
      <c r="A3230" s="210"/>
      <c r="B3230" s="211"/>
      <c r="C3230" s="848" t="str">
        <f ca="1">IF(ISERR(AVERAGE(INDIRECT("B"&amp;(ROW()-INT($B$1/2))):INDIRECT("B"&amp;(ROW()+INT($B$1/2))))),"",AVERAGE(INDIRECT("B"&amp;(ROW()-INT($B$1/2))):INDIRECT("B"&amp;(ROW()+INT($B$1/2)))))</f>
        <v/>
      </c>
      <c r="D3230" s="848">
        <f t="shared" si="1042"/>
        <v>0</v>
      </c>
      <c r="E3230" s="275"/>
      <c r="F3230" s="15"/>
      <c r="G3230" s="3"/>
      <c r="H3230" s="3"/>
      <c r="I3230" s="3"/>
      <c r="J3230" s="3"/>
      <c r="K3230" s="3"/>
      <c r="L3230" s="554"/>
      <c r="M3230" s="545"/>
      <c r="N3230" s="546"/>
      <c r="O3230" s="5"/>
      <c r="P3230" s="216"/>
      <c r="Q3230" s="217"/>
      <c r="R3230" s="218"/>
      <c r="S3230" s="219">
        <f t="shared" si="1059"/>
        <v>0</v>
      </c>
      <c r="T3230" s="220">
        <f t="shared" si="1060"/>
        <v>0</v>
      </c>
      <c r="U3230" s="214">
        <f t="shared" si="1057"/>
        <v>0</v>
      </c>
      <c r="W3230" s="221"/>
      <c r="X3230" s="222"/>
      <c r="Y3230" s="222"/>
      <c r="Z3230" s="223"/>
      <c r="AA3230" s="222"/>
      <c r="AB3230" s="224"/>
      <c r="AC3230" s="225"/>
      <c r="AD3230" s="2">
        <f t="shared" si="1044"/>
        <v>0</v>
      </c>
      <c r="AE3230" s="2">
        <f t="shared" si="1045"/>
        <v>0</v>
      </c>
      <c r="AF3230" s="226"/>
      <c r="AG3230" s="219">
        <f t="shared" si="1049"/>
        <v>0</v>
      </c>
      <c r="AH3230" s="234">
        <f t="shared" si="1050"/>
        <v>0</v>
      </c>
      <c r="AI3230" s="214">
        <f t="shared" si="1058"/>
        <v>0</v>
      </c>
      <c r="AK3230" s="229">
        <f t="shared" si="1051"/>
        <v>0</v>
      </c>
      <c r="AL3230" s="226"/>
      <c r="AM3230" s="15"/>
      <c r="AN3230" s="232" t="e">
        <f t="shared" si="1052"/>
        <v>#DIV/0!</v>
      </c>
      <c r="AO3230" s="214">
        <f t="shared" si="1046"/>
        <v>0</v>
      </c>
      <c r="AQ3230" s="210"/>
      <c r="AR3230" s="231"/>
      <c r="AS3230" s="15"/>
      <c r="AT3230" s="232">
        <f t="shared" si="1053"/>
        <v>0</v>
      </c>
      <c r="AU3230" s="235">
        <f t="shared" si="1054"/>
        <v>0</v>
      </c>
      <c r="AY3230" s="210"/>
      <c r="AZ3230" s="231"/>
      <c r="BA3230" s="15"/>
      <c r="BB3230" s="232">
        <f t="shared" si="1043"/>
        <v>0</v>
      </c>
      <c r="BC3230" s="235">
        <f t="shared" si="1055"/>
        <v>0</v>
      </c>
      <c r="BG3230" s="210"/>
      <c r="BH3230" s="231"/>
      <c r="BI3230" s="15"/>
      <c r="BJ3230" s="232">
        <f t="shared" si="1047"/>
        <v>0</v>
      </c>
      <c r="BK3230" s="235">
        <f t="shared" si="1056"/>
        <v>0</v>
      </c>
      <c r="BM3230" s="109">
        <f t="shared" si="1048"/>
        <v>-4.6973112438891027</v>
      </c>
      <c r="BN3230" s="213"/>
      <c r="BR3230" s="228"/>
      <c r="BS3230" s="311"/>
      <c r="BT3230" s="3"/>
      <c r="BU3230" s="213"/>
      <c r="BV3230" s="213"/>
      <c r="BW3230" s="291"/>
    </row>
    <row r="3231" spans="1:75" x14ac:dyDescent="0.2">
      <c r="A3231" s="210"/>
      <c r="B3231" s="211"/>
      <c r="C3231" s="848" t="str">
        <f ca="1">IF(ISERR(AVERAGE(INDIRECT("B"&amp;(ROW()-INT($B$1/2))):INDIRECT("B"&amp;(ROW()+INT($B$1/2))))),"",AVERAGE(INDIRECT("B"&amp;(ROW()-INT($B$1/2))):INDIRECT("B"&amp;(ROW()+INT($B$1/2)))))</f>
        <v/>
      </c>
      <c r="D3231" s="848">
        <f t="shared" si="1042"/>
        <v>0</v>
      </c>
      <c r="E3231" s="275"/>
      <c r="F3231" s="15"/>
      <c r="G3231" s="3"/>
      <c r="H3231" s="3"/>
      <c r="I3231" s="3"/>
      <c r="J3231" s="3"/>
      <c r="K3231" s="3"/>
      <c r="L3231" s="554"/>
      <c r="M3231" s="545"/>
      <c r="N3231" s="546"/>
      <c r="O3231" s="5"/>
      <c r="P3231" s="216"/>
      <c r="Q3231" s="217"/>
      <c r="R3231" s="218"/>
      <c r="S3231" s="219">
        <f t="shared" si="1059"/>
        <v>0</v>
      </c>
      <c r="T3231" s="220">
        <f t="shared" si="1060"/>
        <v>0</v>
      </c>
      <c r="U3231" s="214">
        <f t="shared" si="1057"/>
        <v>0</v>
      </c>
      <c r="W3231" s="221"/>
      <c r="X3231" s="222"/>
      <c r="Y3231" s="222"/>
      <c r="Z3231" s="223"/>
      <c r="AA3231" s="222"/>
      <c r="AB3231" s="224"/>
      <c r="AC3231" s="225"/>
      <c r="AD3231" s="2">
        <f t="shared" si="1044"/>
        <v>0</v>
      </c>
      <c r="AE3231" s="2">
        <f t="shared" si="1045"/>
        <v>0</v>
      </c>
      <c r="AF3231" s="226"/>
      <c r="AG3231" s="219">
        <f t="shared" si="1049"/>
        <v>0</v>
      </c>
      <c r="AH3231" s="234">
        <f t="shared" si="1050"/>
        <v>0</v>
      </c>
      <c r="AI3231" s="214">
        <f t="shared" si="1058"/>
        <v>0</v>
      </c>
      <c r="AK3231" s="229">
        <f t="shared" si="1051"/>
        <v>0</v>
      </c>
      <c r="AL3231" s="226"/>
      <c r="AM3231" s="15"/>
      <c r="AN3231" s="232" t="e">
        <f t="shared" si="1052"/>
        <v>#DIV/0!</v>
      </c>
      <c r="AO3231" s="214">
        <f t="shared" si="1046"/>
        <v>0</v>
      </c>
      <c r="AQ3231" s="210"/>
      <c r="AR3231" s="231"/>
      <c r="AS3231" s="15"/>
      <c r="AT3231" s="232">
        <f t="shared" si="1053"/>
        <v>0</v>
      </c>
      <c r="AU3231" s="235">
        <f t="shared" si="1054"/>
        <v>0</v>
      </c>
      <c r="AY3231" s="210"/>
      <c r="AZ3231" s="231"/>
      <c r="BA3231" s="15"/>
      <c r="BB3231" s="232">
        <f t="shared" si="1043"/>
        <v>0</v>
      </c>
      <c r="BC3231" s="235">
        <f t="shared" si="1055"/>
        <v>0</v>
      </c>
      <c r="BG3231" s="210"/>
      <c r="BH3231" s="231"/>
      <c r="BI3231" s="15"/>
      <c r="BJ3231" s="232">
        <f t="shared" si="1047"/>
        <v>0</v>
      </c>
      <c r="BK3231" s="235">
        <f t="shared" si="1056"/>
        <v>0</v>
      </c>
      <c r="BM3231" s="109">
        <f t="shared" si="1048"/>
        <v>-4.6991435813868394</v>
      </c>
      <c r="BN3231" s="213"/>
      <c r="BR3231" s="228"/>
      <c r="BS3231" s="311"/>
      <c r="BT3231" s="3"/>
      <c r="BU3231" s="213"/>
      <c r="BV3231" s="213"/>
      <c r="BW3231" s="291"/>
    </row>
    <row r="3232" spans="1:75" x14ac:dyDescent="0.2">
      <c r="A3232" s="210"/>
      <c r="B3232" s="211"/>
      <c r="C3232" s="848" t="str">
        <f ca="1">IF(ISERR(AVERAGE(INDIRECT("B"&amp;(ROW()-INT($B$1/2))):INDIRECT("B"&amp;(ROW()+INT($B$1/2))))),"",AVERAGE(INDIRECT("B"&amp;(ROW()-INT($B$1/2))):INDIRECT("B"&amp;(ROW()+INT($B$1/2)))))</f>
        <v/>
      </c>
      <c r="D3232" s="848">
        <f t="shared" si="1042"/>
        <v>0</v>
      </c>
      <c r="E3232" s="275"/>
      <c r="F3232" s="15"/>
      <c r="G3232" s="3"/>
      <c r="H3232" s="3"/>
      <c r="I3232" s="3"/>
      <c r="J3232" s="3"/>
      <c r="K3232" s="3"/>
      <c r="L3232" s="554"/>
      <c r="M3232" s="545"/>
      <c r="N3232" s="546"/>
      <c r="O3232" s="5"/>
      <c r="P3232" s="216"/>
      <c r="Q3232" s="217"/>
      <c r="R3232" s="218"/>
      <c r="S3232" s="219">
        <f t="shared" si="1059"/>
        <v>0</v>
      </c>
      <c r="T3232" s="220">
        <f t="shared" si="1060"/>
        <v>0</v>
      </c>
      <c r="U3232" s="214">
        <f t="shared" si="1057"/>
        <v>0</v>
      </c>
      <c r="W3232" s="221"/>
      <c r="X3232" s="222"/>
      <c r="Y3232" s="222"/>
      <c r="Z3232" s="223"/>
      <c r="AA3232" s="222"/>
      <c r="AB3232" s="224"/>
      <c r="AC3232" s="225"/>
      <c r="AD3232" s="2">
        <f t="shared" si="1044"/>
        <v>0</v>
      </c>
      <c r="AE3232" s="2">
        <f t="shared" si="1045"/>
        <v>0</v>
      </c>
      <c r="AF3232" s="226"/>
      <c r="AG3232" s="219">
        <f t="shared" si="1049"/>
        <v>0</v>
      </c>
      <c r="AH3232" s="234">
        <f t="shared" si="1050"/>
        <v>0</v>
      </c>
      <c r="AI3232" s="214">
        <f t="shared" si="1058"/>
        <v>0</v>
      </c>
      <c r="AK3232" s="229">
        <f t="shared" si="1051"/>
        <v>0</v>
      </c>
      <c r="AL3232" s="226"/>
      <c r="AM3232" s="15"/>
      <c r="AN3232" s="232" t="e">
        <f t="shared" si="1052"/>
        <v>#DIV/0!</v>
      </c>
      <c r="AO3232" s="214">
        <f t="shared" si="1046"/>
        <v>0</v>
      </c>
      <c r="AQ3232" s="210"/>
      <c r="AR3232" s="231"/>
      <c r="AS3232" s="15"/>
      <c r="AT3232" s="232">
        <f t="shared" si="1053"/>
        <v>0</v>
      </c>
      <c r="AU3232" s="235">
        <f t="shared" si="1054"/>
        <v>0</v>
      </c>
      <c r="AY3232" s="210"/>
      <c r="AZ3232" s="231"/>
      <c r="BA3232" s="15"/>
      <c r="BB3232" s="232">
        <f t="shared" si="1043"/>
        <v>0</v>
      </c>
      <c r="BC3232" s="235">
        <f t="shared" si="1055"/>
        <v>0</v>
      </c>
      <c r="BG3232" s="210"/>
      <c r="BH3232" s="231"/>
      <c r="BI3232" s="15"/>
      <c r="BJ3232" s="232">
        <f t="shared" si="1047"/>
        <v>0</v>
      </c>
      <c r="BK3232" s="235">
        <f t="shared" si="1056"/>
        <v>0</v>
      </c>
      <c r="BM3232" s="109">
        <f t="shared" si="1048"/>
        <v>-4.7009759188845761</v>
      </c>
      <c r="BN3232" s="213"/>
      <c r="BR3232" s="228"/>
      <c r="BS3232" s="311"/>
      <c r="BT3232" s="3"/>
      <c r="BU3232" s="213"/>
      <c r="BV3232" s="213"/>
      <c r="BW3232" s="291"/>
    </row>
    <row r="3233" spans="1:75" x14ac:dyDescent="0.2">
      <c r="A3233" s="210"/>
      <c r="B3233" s="211"/>
      <c r="C3233" s="848" t="str">
        <f ca="1">IF(ISERR(AVERAGE(INDIRECT("B"&amp;(ROW()-INT($B$1/2))):INDIRECT("B"&amp;(ROW()+INT($B$1/2))))),"",AVERAGE(INDIRECT("B"&amp;(ROW()-INT($B$1/2))):INDIRECT("B"&amp;(ROW()+INT($B$1/2)))))</f>
        <v/>
      </c>
      <c r="D3233" s="848">
        <f t="shared" si="1042"/>
        <v>0</v>
      </c>
      <c r="E3233" s="275"/>
      <c r="F3233" s="15"/>
      <c r="G3233" s="3"/>
      <c r="H3233" s="3"/>
      <c r="I3233" s="3"/>
      <c r="J3233" s="3"/>
      <c r="K3233" s="3"/>
      <c r="L3233" s="554"/>
      <c r="M3233" s="545"/>
      <c r="N3233" s="546"/>
      <c r="O3233" s="5"/>
      <c r="P3233" s="216"/>
      <c r="Q3233" s="217"/>
      <c r="R3233" s="218"/>
      <c r="S3233" s="219">
        <f t="shared" si="1059"/>
        <v>0</v>
      </c>
      <c r="T3233" s="220">
        <f t="shared" si="1060"/>
        <v>0</v>
      </c>
      <c r="U3233" s="214">
        <f t="shared" si="1057"/>
        <v>0</v>
      </c>
      <c r="W3233" s="221"/>
      <c r="X3233" s="222"/>
      <c r="Y3233" s="222"/>
      <c r="Z3233" s="223"/>
      <c r="AA3233" s="222"/>
      <c r="AB3233" s="224"/>
      <c r="AC3233" s="225"/>
      <c r="AD3233" s="2">
        <f t="shared" si="1044"/>
        <v>0</v>
      </c>
      <c r="AE3233" s="2">
        <f t="shared" si="1045"/>
        <v>0</v>
      </c>
      <c r="AF3233" s="226"/>
      <c r="AG3233" s="219">
        <f t="shared" si="1049"/>
        <v>0</v>
      </c>
      <c r="AH3233" s="234">
        <f t="shared" si="1050"/>
        <v>0</v>
      </c>
      <c r="AI3233" s="214">
        <f t="shared" si="1058"/>
        <v>0</v>
      </c>
      <c r="AK3233" s="229">
        <f t="shared" si="1051"/>
        <v>0</v>
      </c>
      <c r="AL3233" s="226"/>
      <c r="AM3233" s="15"/>
      <c r="AN3233" s="232" t="e">
        <f t="shared" si="1052"/>
        <v>#DIV/0!</v>
      </c>
      <c r="AO3233" s="214">
        <f t="shared" si="1046"/>
        <v>0</v>
      </c>
      <c r="AQ3233" s="210"/>
      <c r="AR3233" s="231"/>
      <c r="AS3233" s="15"/>
      <c r="AT3233" s="232">
        <f t="shared" si="1053"/>
        <v>0</v>
      </c>
      <c r="AU3233" s="235">
        <f t="shared" si="1054"/>
        <v>0</v>
      </c>
      <c r="AY3233" s="210"/>
      <c r="AZ3233" s="231"/>
      <c r="BA3233" s="15"/>
      <c r="BB3233" s="232">
        <f t="shared" si="1043"/>
        <v>0</v>
      </c>
      <c r="BC3233" s="235">
        <f t="shared" si="1055"/>
        <v>0</v>
      </c>
      <c r="BG3233" s="210"/>
      <c r="BH3233" s="231"/>
      <c r="BI3233" s="15"/>
      <c r="BJ3233" s="232">
        <f t="shared" si="1047"/>
        <v>0</v>
      </c>
      <c r="BK3233" s="235">
        <f t="shared" si="1056"/>
        <v>0</v>
      </c>
      <c r="BM3233" s="109">
        <f t="shared" si="1048"/>
        <v>-4.7028082563823128</v>
      </c>
      <c r="BN3233" s="213"/>
      <c r="BR3233" s="228"/>
      <c r="BS3233" s="311"/>
      <c r="BT3233" s="3"/>
      <c r="BU3233" s="213"/>
      <c r="BV3233" s="213"/>
      <c r="BW3233" s="291"/>
    </row>
    <row r="3234" spans="1:75" x14ac:dyDescent="0.2">
      <c r="A3234" s="210"/>
      <c r="B3234" s="211"/>
      <c r="C3234" s="848" t="str">
        <f ca="1">IF(ISERR(AVERAGE(INDIRECT("B"&amp;(ROW()-INT($B$1/2))):INDIRECT("B"&amp;(ROW()+INT($B$1/2))))),"",AVERAGE(INDIRECT("B"&amp;(ROW()-INT($B$1/2))):INDIRECT("B"&amp;(ROW()+INT($B$1/2)))))</f>
        <v/>
      </c>
      <c r="D3234" s="848">
        <f t="shared" si="1042"/>
        <v>0</v>
      </c>
      <c r="E3234" s="275"/>
      <c r="F3234" s="15"/>
      <c r="G3234" s="3"/>
      <c r="H3234" s="3"/>
      <c r="I3234" s="3"/>
      <c r="J3234" s="3"/>
      <c r="K3234" s="3"/>
      <c r="L3234" s="554"/>
      <c r="M3234" s="545"/>
      <c r="N3234" s="546"/>
      <c r="O3234" s="5"/>
      <c r="P3234" s="216"/>
      <c r="Q3234" s="217"/>
      <c r="R3234" s="218"/>
      <c r="S3234" s="219">
        <f t="shared" si="1059"/>
        <v>0</v>
      </c>
      <c r="T3234" s="220">
        <f t="shared" si="1060"/>
        <v>0</v>
      </c>
      <c r="U3234" s="214">
        <f t="shared" si="1057"/>
        <v>0</v>
      </c>
      <c r="W3234" s="221"/>
      <c r="X3234" s="222"/>
      <c r="Y3234" s="222"/>
      <c r="Z3234" s="223"/>
      <c r="AA3234" s="222"/>
      <c r="AB3234" s="224"/>
      <c r="AC3234" s="225"/>
      <c r="AD3234" s="2">
        <f t="shared" si="1044"/>
        <v>0</v>
      </c>
      <c r="AE3234" s="2">
        <f t="shared" si="1045"/>
        <v>0</v>
      </c>
      <c r="AF3234" s="226"/>
      <c r="AG3234" s="219">
        <f t="shared" si="1049"/>
        <v>0</v>
      </c>
      <c r="AH3234" s="234">
        <f t="shared" si="1050"/>
        <v>0</v>
      </c>
      <c r="AI3234" s="214">
        <f t="shared" si="1058"/>
        <v>0</v>
      </c>
      <c r="AK3234" s="229">
        <f t="shared" si="1051"/>
        <v>0</v>
      </c>
      <c r="AL3234" s="226"/>
      <c r="AM3234" s="15"/>
      <c r="AN3234" s="232" t="e">
        <f t="shared" si="1052"/>
        <v>#DIV/0!</v>
      </c>
      <c r="AO3234" s="214">
        <f t="shared" si="1046"/>
        <v>0</v>
      </c>
      <c r="AQ3234" s="210"/>
      <c r="AR3234" s="231"/>
      <c r="AS3234" s="15"/>
      <c r="AT3234" s="232">
        <f t="shared" si="1053"/>
        <v>0</v>
      </c>
      <c r="AU3234" s="235">
        <f t="shared" si="1054"/>
        <v>0</v>
      </c>
      <c r="AY3234" s="210"/>
      <c r="AZ3234" s="231"/>
      <c r="BA3234" s="15"/>
      <c r="BB3234" s="232">
        <f t="shared" si="1043"/>
        <v>0</v>
      </c>
      <c r="BC3234" s="235">
        <f t="shared" si="1055"/>
        <v>0</v>
      </c>
      <c r="BG3234" s="210"/>
      <c r="BH3234" s="231"/>
      <c r="BI3234" s="15"/>
      <c r="BJ3234" s="232">
        <f t="shared" si="1047"/>
        <v>0</v>
      </c>
      <c r="BK3234" s="235">
        <f t="shared" si="1056"/>
        <v>0</v>
      </c>
      <c r="BM3234" s="109">
        <f t="shared" si="1048"/>
        <v>-4.7046405938800495</v>
      </c>
      <c r="BN3234" s="213"/>
      <c r="BR3234" s="228"/>
      <c r="BS3234" s="311"/>
      <c r="BT3234" s="3"/>
      <c r="BU3234" s="213"/>
      <c r="BV3234" s="213"/>
      <c r="BW3234" s="291"/>
    </row>
    <row r="3235" spans="1:75" x14ac:dyDescent="0.2">
      <c r="A3235" s="210"/>
      <c r="B3235" s="211"/>
      <c r="C3235" s="848" t="str">
        <f ca="1">IF(ISERR(AVERAGE(INDIRECT("B"&amp;(ROW()-INT($B$1/2))):INDIRECT("B"&amp;(ROW()+INT($B$1/2))))),"",AVERAGE(INDIRECT("B"&amp;(ROW()-INT($B$1/2))):INDIRECT("B"&amp;(ROW()+INT($B$1/2)))))</f>
        <v/>
      </c>
      <c r="D3235" s="848">
        <f t="shared" si="1042"/>
        <v>0</v>
      </c>
      <c r="E3235" s="275"/>
      <c r="F3235" s="15"/>
      <c r="G3235" s="3"/>
      <c r="H3235" s="3"/>
      <c r="I3235" s="3"/>
      <c r="J3235" s="3"/>
      <c r="K3235" s="3"/>
      <c r="L3235" s="554"/>
      <c r="M3235" s="545"/>
      <c r="N3235" s="546"/>
      <c r="O3235" s="5"/>
      <c r="P3235" s="216"/>
      <c r="Q3235" s="217"/>
      <c r="R3235" s="218"/>
      <c r="S3235" s="219">
        <f t="shared" si="1059"/>
        <v>0</v>
      </c>
      <c r="T3235" s="220">
        <f t="shared" si="1060"/>
        <v>0</v>
      </c>
      <c r="U3235" s="214">
        <f t="shared" si="1057"/>
        <v>0</v>
      </c>
      <c r="W3235" s="221"/>
      <c r="X3235" s="222"/>
      <c r="Y3235" s="222"/>
      <c r="Z3235" s="223"/>
      <c r="AA3235" s="222"/>
      <c r="AB3235" s="224"/>
      <c r="AC3235" s="225"/>
      <c r="AD3235" s="2">
        <f t="shared" si="1044"/>
        <v>0</v>
      </c>
      <c r="AE3235" s="2">
        <f t="shared" si="1045"/>
        <v>0</v>
      </c>
      <c r="AF3235" s="226"/>
      <c r="AG3235" s="219">
        <f t="shared" si="1049"/>
        <v>0</v>
      </c>
      <c r="AH3235" s="234">
        <f t="shared" si="1050"/>
        <v>0</v>
      </c>
      <c r="AI3235" s="214">
        <f t="shared" si="1058"/>
        <v>0</v>
      </c>
      <c r="AK3235" s="229">
        <f t="shared" si="1051"/>
        <v>0</v>
      </c>
      <c r="AL3235" s="226"/>
      <c r="AM3235" s="15"/>
      <c r="AN3235" s="232" t="e">
        <f t="shared" si="1052"/>
        <v>#DIV/0!</v>
      </c>
      <c r="AO3235" s="214">
        <f t="shared" si="1046"/>
        <v>0</v>
      </c>
      <c r="AQ3235" s="210"/>
      <c r="AR3235" s="231"/>
      <c r="AS3235" s="15"/>
      <c r="AT3235" s="232">
        <f t="shared" si="1053"/>
        <v>0</v>
      </c>
      <c r="AU3235" s="235">
        <f t="shared" si="1054"/>
        <v>0</v>
      </c>
      <c r="AY3235" s="210"/>
      <c r="AZ3235" s="231"/>
      <c r="BA3235" s="15"/>
      <c r="BB3235" s="232">
        <f t="shared" si="1043"/>
        <v>0</v>
      </c>
      <c r="BC3235" s="235">
        <f t="shared" si="1055"/>
        <v>0</v>
      </c>
      <c r="BG3235" s="210"/>
      <c r="BH3235" s="231"/>
      <c r="BI3235" s="15"/>
      <c r="BJ3235" s="232">
        <f t="shared" si="1047"/>
        <v>0</v>
      </c>
      <c r="BK3235" s="235">
        <f t="shared" si="1056"/>
        <v>0</v>
      </c>
      <c r="BM3235" s="109">
        <f t="shared" si="1048"/>
        <v>-4.7064729313777862</v>
      </c>
      <c r="BN3235" s="213"/>
      <c r="BR3235" s="228"/>
      <c r="BS3235" s="311"/>
      <c r="BT3235" s="3"/>
      <c r="BU3235" s="213"/>
      <c r="BV3235" s="213"/>
      <c r="BW3235" s="291"/>
    </row>
    <row r="3236" spans="1:75" x14ac:dyDescent="0.2">
      <c r="A3236" s="210"/>
      <c r="B3236" s="211"/>
      <c r="C3236" s="848" t="str">
        <f ca="1">IF(ISERR(AVERAGE(INDIRECT("B"&amp;(ROW()-INT($B$1/2))):INDIRECT("B"&amp;(ROW()+INT($B$1/2))))),"",AVERAGE(INDIRECT("B"&amp;(ROW()-INT($B$1/2))):INDIRECT("B"&amp;(ROW()+INT($B$1/2)))))</f>
        <v/>
      </c>
      <c r="D3236" s="848">
        <f t="shared" si="1042"/>
        <v>0</v>
      </c>
      <c r="E3236" s="275"/>
      <c r="F3236" s="15"/>
      <c r="G3236" s="3"/>
      <c r="H3236" s="3"/>
      <c r="I3236" s="3"/>
      <c r="J3236" s="3"/>
      <c r="K3236" s="3"/>
      <c r="L3236" s="554"/>
      <c r="M3236" s="545"/>
      <c r="N3236" s="546"/>
      <c r="O3236" s="5"/>
      <c r="P3236" s="216"/>
      <c r="Q3236" s="217"/>
      <c r="R3236" s="218"/>
      <c r="S3236" s="219">
        <f t="shared" si="1059"/>
        <v>0</v>
      </c>
      <c r="T3236" s="220">
        <f t="shared" si="1060"/>
        <v>0</v>
      </c>
      <c r="U3236" s="214">
        <f t="shared" si="1057"/>
        <v>0</v>
      </c>
      <c r="W3236" s="221"/>
      <c r="X3236" s="222"/>
      <c r="Y3236" s="222"/>
      <c r="Z3236" s="223"/>
      <c r="AA3236" s="222"/>
      <c r="AB3236" s="224"/>
      <c r="AC3236" s="225"/>
      <c r="AD3236" s="2">
        <f t="shared" si="1044"/>
        <v>0</v>
      </c>
      <c r="AE3236" s="2">
        <f t="shared" si="1045"/>
        <v>0</v>
      </c>
      <c r="AF3236" s="226"/>
      <c r="AG3236" s="219">
        <f t="shared" si="1049"/>
        <v>0</v>
      </c>
      <c r="AH3236" s="234">
        <f t="shared" si="1050"/>
        <v>0</v>
      </c>
      <c r="AI3236" s="214">
        <f t="shared" si="1058"/>
        <v>0</v>
      </c>
      <c r="AK3236" s="229">
        <f t="shared" si="1051"/>
        <v>0</v>
      </c>
      <c r="AL3236" s="226"/>
      <c r="AM3236" s="15"/>
      <c r="AN3236" s="232" t="e">
        <f t="shared" si="1052"/>
        <v>#DIV/0!</v>
      </c>
      <c r="AO3236" s="214">
        <f t="shared" si="1046"/>
        <v>0</v>
      </c>
      <c r="AQ3236" s="210"/>
      <c r="AR3236" s="231"/>
      <c r="AS3236" s="15"/>
      <c r="AT3236" s="232">
        <f t="shared" si="1053"/>
        <v>0</v>
      </c>
      <c r="AU3236" s="235">
        <f t="shared" si="1054"/>
        <v>0</v>
      </c>
      <c r="AY3236" s="210"/>
      <c r="AZ3236" s="231"/>
      <c r="BA3236" s="15"/>
      <c r="BB3236" s="232">
        <f t="shared" si="1043"/>
        <v>0</v>
      </c>
      <c r="BC3236" s="235">
        <f t="shared" si="1055"/>
        <v>0</v>
      </c>
      <c r="BG3236" s="210"/>
      <c r="BH3236" s="231"/>
      <c r="BI3236" s="15"/>
      <c r="BJ3236" s="232">
        <f t="shared" si="1047"/>
        <v>0</v>
      </c>
      <c r="BK3236" s="235">
        <f t="shared" si="1056"/>
        <v>0</v>
      </c>
      <c r="BM3236" s="109">
        <f t="shared" si="1048"/>
        <v>-4.7083052688755229</v>
      </c>
      <c r="BN3236" s="213"/>
      <c r="BR3236" s="228"/>
      <c r="BS3236" s="311"/>
      <c r="BT3236" s="3"/>
      <c r="BU3236" s="213"/>
      <c r="BV3236" s="213"/>
      <c r="BW3236" s="291"/>
    </row>
    <row r="3237" spans="1:75" x14ac:dyDescent="0.2">
      <c r="A3237" s="210"/>
      <c r="B3237" s="211"/>
      <c r="C3237" s="848" t="str">
        <f ca="1">IF(ISERR(AVERAGE(INDIRECT("B"&amp;(ROW()-INT($B$1/2))):INDIRECT("B"&amp;(ROW()+INT($B$1/2))))),"",AVERAGE(INDIRECT("B"&amp;(ROW()-INT($B$1/2))):INDIRECT("B"&amp;(ROW()+INT($B$1/2)))))</f>
        <v/>
      </c>
      <c r="D3237" s="848">
        <f t="shared" si="1042"/>
        <v>0</v>
      </c>
      <c r="E3237" s="275"/>
      <c r="F3237" s="15"/>
      <c r="G3237" s="3"/>
      <c r="H3237" s="3"/>
      <c r="I3237" s="3"/>
      <c r="J3237" s="3"/>
      <c r="K3237" s="3"/>
      <c r="L3237" s="554"/>
      <c r="M3237" s="545"/>
      <c r="N3237" s="546"/>
      <c r="O3237" s="5"/>
      <c r="P3237" s="216"/>
      <c r="Q3237" s="217"/>
      <c r="R3237" s="218"/>
      <c r="S3237" s="219">
        <f t="shared" si="1059"/>
        <v>0</v>
      </c>
      <c r="T3237" s="220">
        <f t="shared" si="1060"/>
        <v>0</v>
      </c>
      <c r="U3237" s="214">
        <f t="shared" si="1057"/>
        <v>0</v>
      </c>
      <c r="W3237" s="221"/>
      <c r="X3237" s="222"/>
      <c r="Y3237" s="222"/>
      <c r="Z3237" s="223"/>
      <c r="AA3237" s="222"/>
      <c r="AB3237" s="224"/>
      <c r="AC3237" s="225"/>
      <c r="AD3237" s="2">
        <f t="shared" si="1044"/>
        <v>0</v>
      </c>
      <c r="AE3237" s="2">
        <f t="shared" si="1045"/>
        <v>0</v>
      </c>
      <c r="AF3237" s="226"/>
      <c r="AG3237" s="219">
        <f t="shared" si="1049"/>
        <v>0</v>
      </c>
      <c r="AH3237" s="234">
        <f t="shared" si="1050"/>
        <v>0</v>
      </c>
      <c r="AI3237" s="214">
        <f t="shared" si="1058"/>
        <v>0</v>
      </c>
      <c r="AK3237" s="229">
        <f t="shared" si="1051"/>
        <v>0</v>
      </c>
      <c r="AL3237" s="226"/>
      <c r="AM3237" s="15"/>
      <c r="AN3237" s="232" t="e">
        <f t="shared" si="1052"/>
        <v>#DIV/0!</v>
      </c>
      <c r="AO3237" s="214">
        <f t="shared" si="1046"/>
        <v>0</v>
      </c>
      <c r="AQ3237" s="210"/>
      <c r="AR3237" s="231"/>
      <c r="AS3237" s="15"/>
      <c r="AT3237" s="232">
        <f t="shared" si="1053"/>
        <v>0</v>
      </c>
      <c r="AU3237" s="235">
        <f t="shared" si="1054"/>
        <v>0</v>
      </c>
      <c r="AY3237" s="210"/>
      <c r="AZ3237" s="231"/>
      <c r="BA3237" s="15"/>
      <c r="BB3237" s="232">
        <f t="shared" si="1043"/>
        <v>0</v>
      </c>
      <c r="BC3237" s="235">
        <f t="shared" si="1055"/>
        <v>0</v>
      </c>
      <c r="BG3237" s="210"/>
      <c r="BH3237" s="231"/>
      <c r="BI3237" s="15"/>
      <c r="BJ3237" s="232">
        <f t="shared" si="1047"/>
        <v>0</v>
      </c>
      <c r="BK3237" s="235">
        <f t="shared" si="1056"/>
        <v>0</v>
      </c>
      <c r="BM3237" s="109">
        <f t="shared" si="1048"/>
        <v>-4.7101376063732596</v>
      </c>
      <c r="BN3237" s="213"/>
      <c r="BR3237" s="228"/>
      <c r="BS3237" s="311"/>
      <c r="BT3237" s="3"/>
      <c r="BU3237" s="213"/>
      <c r="BV3237" s="213"/>
      <c r="BW3237" s="291"/>
    </row>
    <row r="3238" spans="1:75" x14ac:dyDescent="0.2">
      <c r="A3238" s="210"/>
      <c r="B3238" s="211"/>
      <c r="C3238" s="848" t="str">
        <f ca="1">IF(ISERR(AVERAGE(INDIRECT("B"&amp;(ROW()-INT($B$1/2))):INDIRECT("B"&amp;(ROW()+INT($B$1/2))))),"",AVERAGE(INDIRECT("B"&amp;(ROW()-INT($B$1/2))):INDIRECT("B"&amp;(ROW()+INT($B$1/2)))))</f>
        <v/>
      </c>
      <c r="D3238" s="848">
        <f t="shared" si="1042"/>
        <v>0</v>
      </c>
      <c r="E3238" s="275"/>
      <c r="F3238" s="15"/>
      <c r="G3238" s="3"/>
      <c r="H3238" s="3"/>
      <c r="I3238" s="3"/>
      <c r="J3238" s="3"/>
      <c r="K3238" s="3"/>
      <c r="L3238" s="554"/>
      <c r="M3238" s="545"/>
      <c r="N3238" s="546"/>
      <c r="O3238" s="5"/>
      <c r="P3238" s="216"/>
      <c r="Q3238" s="217"/>
      <c r="R3238" s="218"/>
      <c r="S3238" s="219">
        <f t="shared" si="1059"/>
        <v>0</v>
      </c>
      <c r="T3238" s="220">
        <f t="shared" si="1060"/>
        <v>0</v>
      </c>
      <c r="U3238" s="214">
        <f t="shared" si="1057"/>
        <v>0</v>
      </c>
      <c r="W3238" s="221"/>
      <c r="X3238" s="222"/>
      <c r="Y3238" s="222"/>
      <c r="Z3238" s="223"/>
      <c r="AA3238" s="222"/>
      <c r="AB3238" s="224"/>
      <c r="AC3238" s="225"/>
      <c r="AD3238" s="2">
        <f t="shared" si="1044"/>
        <v>0</v>
      </c>
      <c r="AE3238" s="2">
        <f t="shared" si="1045"/>
        <v>0</v>
      </c>
      <c r="AF3238" s="226"/>
      <c r="AG3238" s="219">
        <f t="shared" si="1049"/>
        <v>0</v>
      </c>
      <c r="AH3238" s="234">
        <f t="shared" si="1050"/>
        <v>0</v>
      </c>
      <c r="AI3238" s="214">
        <f t="shared" si="1058"/>
        <v>0</v>
      </c>
      <c r="AK3238" s="229">
        <f t="shared" si="1051"/>
        <v>0</v>
      </c>
      <c r="AL3238" s="226"/>
      <c r="AM3238" s="15"/>
      <c r="AN3238" s="232" t="e">
        <f t="shared" si="1052"/>
        <v>#DIV/0!</v>
      </c>
      <c r="AO3238" s="214">
        <f t="shared" si="1046"/>
        <v>0</v>
      </c>
      <c r="AQ3238" s="210"/>
      <c r="AR3238" s="231"/>
      <c r="AS3238" s="15"/>
      <c r="AT3238" s="232">
        <f t="shared" si="1053"/>
        <v>0</v>
      </c>
      <c r="AU3238" s="235">
        <f t="shared" si="1054"/>
        <v>0</v>
      </c>
      <c r="AY3238" s="210"/>
      <c r="AZ3238" s="231"/>
      <c r="BA3238" s="15"/>
      <c r="BB3238" s="232">
        <f t="shared" si="1043"/>
        <v>0</v>
      </c>
      <c r="BC3238" s="235">
        <f t="shared" si="1055"/>
        <v>0</v>
      </c>
      <c r="BG3238" s="210"/>
      <c r="BH3238" s="231"/>
      <c r="BI3238" s="15"/>
      <c r="BJ3238" s="232">
        <f t="shared" si="1047"/>
        <v>0</v>
      </c>
      <c r="BK3238" s="235">
        <f t="shared" si="1056"/>
        <v>0</v>
      </c>
      <c r="BM3238" s="109">
        <f t="shared" si="1048"/>
        <v>-4.7119699438709963</v>
      </c>
      <c r="BN3238" s="213"/>
      <c r="BR3238" s="228"/>
      <c r="BS3238" s="311"/>
      <c r="BT3238" s="3"/>
      <c r="BU3238" s="213"/>
      <c r="BV3238" s="213"/>
      <c r="BW3238" s="291"/>
    </row>
    <row r="3239" spans="1:75" x14ac:dyDescent="0.2">
      <c r="A3239" s="210"/>
      <c r="B3239" s="211"/>
      <c r="C3239" s="848" t="str">
        <f ca="1">IF(ISERR(AVERAGE(INDIRECT("B"&amp;(ROW()-INT($B$1/2))):INDIRECT("B"&amp;(ROW()+INT($B$1/2))))),"",AVERAGE(INDIRECT("B"&amp;(ROW()-INT($B$1/2))):INDIRECT("B"&amp;(ROW()+INT($B$1/2)))))</f>
        <v/>
      </c>
      <c r="D3239" s="848">
        <f t="shared" si="1042"/>
        <v>0</v>
      </c>
      <c r="E3239" s="275"/>
      <c r="F3239" s="15"/>
      <c r="G3239" s="3"/>
      <c r="H3239" s="3"/>
      <c r="I3239" s="3"/>
      <c r="J3239" s="3"/>
      <c r="K3239" s="3"/>
      <c r="L3239" s="554"/>
      <c r="M3239" s="545"/>
      <c r="N3239" s="546"/>
      <c r="O3239" s="5"/>
      <c r="P3239" s="216"/>
      <c r="Q3239" s="217"/>
      <c r="R3239" s="218"/>
      <c r="S3239" s="219">
        <f t="shared" si="1059"/>
        <v>0</v>
      </c>
      <c r="T3239" s="220">
        <f t="shared" si="1060"/>
        <v>0</v>
      </c>
      <c r="U3239" s="214">
        <f t="shared" si="1057"/>
        <v>0</v>
      </c>
      <c r="W3239" s="221"/>
      <c r="X3239" s="222"/>
      <c r="Y3239" s="222"/>
      <c r="Z3239" s="223"/>
      <c r="AA3239" s="222"/>
      <c r="AB3239" s="224"/>
      <c r="AC3239" s="225"/>
      <c r="AD3239" s="2">
        <f t="shared" si="1044"/>
        <v>0</v>
      </c>
      <c r="AE3239" s="2">
        <f t="shared" si="1045"/>
        <v>0</v>
      </c>
      <c r="AF3239" s="226"/>
      <c r="AG3239" s="219">
        <f t="shared" si="1049"/>
        <v>0</v>
      </c>
      <c r="AH3239" s="234">
        <f t="shared" si="1050"/>
        <v>0</v>
      </c>
      <c r="AI3239" s="214">
        <f t="shared" si="1058"/>
        <v>0</v>
      </c>
      <c r="AK3239" s="229">
        <f t="shared" si="1051"/>
        <v>0</v>
      </c>
      <c r="AL3239" s="226"/>
      <c r="AM3239" s="15"/>
      <c r="AN3239" s="232" t="e">
        <f t="shared" si="1052"/>
        <v>#DIV/0!</v>
      </c>
      <c r="AO3239" s="214">
        <f t="shared" si="1046"/>
        <v>0</v>
      </c>
      <c r="AQ3239" s="210"/>
      <c r="AR3239" s="231"/>
      <c r="AS3239" s="15"/>
      <c r="AT3239" s="232">
        <f t="shared" si="1053"/>
        <v>0</v>
      </c>
      <c r="AU3239" s="235">
        <f t="shared" si="1054"/>
        <v>0</v>
      </c>
      <c r="AY3239" s="210"/>
      <c r="AZ3239" s="231"/>
      <c r="BA3239" s="15"/>
      <c r="BB3239" s="232">
        <f t="shared" si="1043"/>
        <v>0</v>
      </c>
      <c r="BC3239" s="235">
        <f t="shared" si="1055"/>
        <v>0</v>
      </c>
      <c r="BG3239" s="210"/>
      <c r="BH3239" s="231"/>
      <c r="BI3239" s="15"/>
      <c r="BJ3239" s="232">
        <f t="shared" si="1047"/>
        <v>0</v>
      </c>
      <c r="BK3239" s="235">
        <f t="shared" si="1056"/>
        <v>0</v>
      </c>
      <c r="BM3239" s="109">
        <f t="shared" si="1048"/>
        <v>-4.713802281368733</v>
      </c>
      <c r="BN3239" s="213"/>
      <c r="BR3239" s="228"/>
      <c r="BS3239" s="311"/>
      <c r="BT3239" s="3"/>
      <c r="BU3239" s="213"/>
      <c r="BV3239" s="213"/>
      <c r="BW3239" s="291"/>
    </row>
    <row r="3240" spans="1:75" x14ac:dyDescent="0.2">
      <c r="A3240" s="210"/>
      <c r="B3240" s="211"/>
      <c r="C3240" s="848" t="str">
        <f ca="1">IF(ISERR(AVERAGE(INDIRECT("B"&amp;(ROW()-INT($B$1/2))):INDIRECT("B"&amp;(ROW()+INT($B$1/2))))),"",AVERAGE(INDIRECT("B"&amp;(ROW()-INT($B$1/2))):INDIRECT("B"&amp;(ROW()+INT($B$1/2)))))</f>
        <v/>
      </c>
      <c r="D3240" s="848">
        <f t="shared" si="1042"/>
        <v>0</v>
      </c>
      <c r="E3240" s="275"/>
      <c r="F3240" s="15"/>
      <c r="G3240" s="3"/>
      <c r="H3240" s="3"/>
      <c r="I3240" s="3"/>
      <c r="J3240" s="3"/>
      <c r="K3240" s="3"/>
      <c r="L3240" s="554"/>
      <c r="M3240" s="545"/>
      <c r="N3240" s="546"/>
      <c r="O3240" s="5"/>
      <c r="P3240" s="216"/>
      <c r="Q3240" s="217"/>
      <c r="R3240" s="218"/>
      <c r="S3240" s="219">
        <f t="shared" si="1059"/>
        <v>0</v>
      </c>
      <c r="T3240" s="220">
        <f t="shared" si="1060"/>
        <v>0</v>
      </c>
      <c r="U3240" s="214">
        <f t="shared" si="1057"/>
        <v>0</v>
      </c>
      <c r="W3240" s="221"/>
      <c r="X3240" s="222"/>
      <c r="Y3240" s="222"/>
      <c r="Z3240" s="223"/>
      <c r="AA3240" s="222"/>
      <c r="AB3240" s="224"/>
      <c r="AC3240" s="225"/>
      <c r="AD3240" s="2">
        <f t="shared" si="1044"/>
        <v>0</v>
      </c>
      <c r="AE3240" s="2">
        <f t="shared" si="1045"/>
        <v>0</v>
      </c>
      <c r="AF3240" s="226"/>
      <c r="AG3240" s="219">
        <f t="shared" si="1049"/>
        <v>0</v>
      </c>
      <c r="AH3240" s="234">
        <f t="shared" si="1050"/>
        <v>0</v>
      </c>
      <c r="AI3240" s="214">
        <f t="shared" si="1058"/>
        <v>0</v>
      </c>
      <c r="AK3240" s="229">
        <f t="shared" si="1051"/>
        <v>0</v>
      </c>
      <c r="AL3240" s="226"/>
      <c r="AM3240" s="15"/>
      <c r="AN3240" s="232" t="e">
        <f t="shared" si="1052"/>
        <v>#DIV/0!</v>
      </c>
      <c r="AO3240" s="214">
        <f t="shared" si="1046"/>
        <v>0</v>
      </c>
      <c r="AQ3240" s="210"/>
      <c r="AR3240" s="231"/>
      <c r="AS3240" s="15"/>
      <c r="AT3240" s="232">
        <f t="shared" si="1053"/>
        <v>0</v>
      </c>
      <c r="AU3240" s="235">
        <f t="shared" si="1054"/>
        <v>0</v>
      </c>
      <c r="AY3240" s="210"/>
      <c r="AZ3240" s="231"/>
      <c r="BA3240" s="15"/>
      <c r="BB3240" s="232">
        <f t="shared" si="1043"/>
        <v>0</v>
      </c>
      <c r="BC3240" s="235">
        <f t="shared" si="1055"/>
        <v>0</v>
      </c>
      <c r="BG3240" s="210"/>
      <c r="BH3240" s="231"/>
      <c r="BI3240" s="15"/>
      <c r="BJ3240" s="232">
        <f t="shared" si="1047"/>
        <v>0</v>
      </c>
      <c r="BK3240" s="235">
        <f t="shared" si="1056"/>
        <v>0</v>
      </c>
      <c r="BM3240" s="109">
        <f t="shared" si="1048"/>
        <v>-4.7156346188664697</v>
      </c>
      <c r="BN3240" s="213"/>
      <c r="BR3240" s="228"/>
      <c r="BS3240" s="311"/>
      <c r="BT3240" s="3"/>
      <c r="BU3240" s="213"/>
      <c r="BV3240" s="213"/>
      <c r="BW3240" s="291"/>
    </row>
    <row r="3241" spans="1:75" x14ac:dyDescent="0.2">
      <c r="A3241" s="210"/>
      <c r="B3241" s="211"/>
      <c r="C3241" s="848" t="str">
        <f ca="1">IF(ISERR(AVERAGE(INDIRECT("B"&amp;(ROW()-INT($B$1/2))):INDIRECT("B"&amp;(ROW()+INT($B$1/2))))),"",AVERAGE(INDIRECT("B"&amp;(ROW()-INT($B$1/2))):INDIRECT("B"&amp;(ROW()+INT($B$1/2)))))</f>
        <v/>
      </c>
      <c r="D3241" s="848">
        <f t="shared" si="1042"/>
        <v>0</v>
      </c>
      <c r="E3241" s="275"/>
      <c r="F3241" s="15"/>
      <c r="G3241" s="3"/>
      <c r="H3241" s="3"/>
      <c r="I3241" s="3"/>
      <c r="J3241" s="3"/>
      <c r="K3241" s="3"/>
      <c r="L3241" s="554"/>
      <c r="M3241" s="545"/>
      <c r="N3241" s="546"/>
      <c r="O3241" s="5"/>
      <c r="P3241" s="216"/>
      <c r="Q3241" s="217"/>
      <c r="R3241" s="218"/>
      <c r="S3241" s="219">
        <f t="shared" si="1059"/>
        <v>0</v>
      </c>
      <c r="T3241" s="220">
        <f t="shared" si="1060"/>
        <v>0</v>
      </c>
      <c r="U3241" s="214">
        <f t="shared" si="1057"/>
        <v>0</v>
      </c>
      <c r="W3241" s="221"/>
      <c r="X3241" s="222"/>
      <c r="Y3241" s="222"/>
      <c r="Z3241" s="223"/>
      <c r="AA3241" s="222"/>
      <c r="AB3241" s="224"/>
      <c r="AC3241" s="225"/>
      <c r="AD3241" s="2">
        <f t="shared" si="1044"/>
        <v>0</v>
      </c>
      <c r="AE3241" s="2">
        <f t="shared" si="1045"/>
        <v>0</v>
      </c>
      <c r="AF3241" s="226"/>
      <c r="AG3241" s="219">
        <f t="shared" si="1049"/>
        <v>0</v>
      </c>
      <c r="AH3241" s="234">
        <f t="shared" si="1050"/>
        <v>0</v>
      </c>
      <c r="AI3241" s="214">
        <f t="shared" si="1058"/>
        <v>0</v>
      </c>
      <c r="AK3241" s="229">
        <f t="shared" si="1051"/>
        <v>0</v>
      </c>
      <c r="AL3241" s="226"/>
      <c r="AM3241" s="15"/>
      <c r="AN3241" s="232" t="e">
        <f t="shared" si="1052"/>
        <v>#DIV/0!</v>
      </c>
      <c r="AO3241" s="214">
        <f t="shared" si="1046"/>
        <v>0</v>
      </c>
      <c r="AQ3241" s="210"/>
      <c r="AR3241" s="231"/>
      <c r="AS3241" s="15"/>
      <c r="AT3241" s="232">
        <f t="shared" si="1053"/>
        <v>0</v>
      </c>
      <c r="AU3241" s="235">
        <f t="shared" si="1054"/>
        <v>0</v>
      </c>
      <c r="AY3241" s="210"/>
      <c r="AZ3241" s="231"/>
      <c r="BA3241" s="15"/>
      <c r="BB3241" s="232">
        <f t="shared" si="1043"/>
        <v>0</v>
      </c>
      <c r="BC3241" s="235">
        <f t="shared" si="1055"/>
        <v>0</v>
      </c>
      <c r="BG3241" s="210"/>
      <c r="BH3241" s="231"/>
      <c r="BI3241" s="15"/>
      <c r="BJ3241" s="232">
        <f t="shared" si="1047"/>
        <v>0</v>
      </c>
      <c r="BK3241" s="235">
        <f t="shared" si="1056"/>
        <v>0</v>
      </c>
      <c r="BM3241" s="109">
        <f t="shared" si="1048"/>
        <v>-4.7174669563642064</v>
      </c>
      <c r="BN3241" s="213"/>
      <c r="BR3241" s="228"/>
      <c r="BS3241" s="311"/>
      <c r="BT3241" s="3"/>
      <c r="BU3241" s="213"/>
      <c r="BV3241" s="213"/>
      <c r="BW3241" s="291"/>
    </row>
    <row r="3242" spans="1:75" x14ac:dyDescent="0.2">
      <c r="A3242" s="210"/>
      <c r="B3242" s="211"/>
      <c r="C3242" s="848" t="str">
        <f ca="1">IF(ISERR(AVERAGE(INDIRECT("B"&amp;(ROW()-INT($B$1/2))):INDIRECT("B"&amp;(ROW()+INT($B$1/2))))),"",AVERAGE(INDIRECT("B"&amp;(ROW()-INT($B$1/2))):INDIRECT("B"&amp;(ROW()+INT($B$1/2)))))</f>
        <v/>
      </c>
      <c r="D3242" s="848">
        <f t="shared" si="1042"/>
        <v>0</v>
      </c>
      <c r="E3242" s="275"/>
      <c r="F3242" s="15"/>
      <c r="G3242" s="3"/>
      <c r="H3242" s="3"/>
      <c r="I3242" s="3"/>
      <c r="J3242" s="3"/>
      <c r="K3242" s="3"/>
      <c r="L3242" s="554"/>
      <c r="M3242" s="545"/>
      <c r="N3242" s="546"/>
      <c r="O3242" s="5"/>
      <c r="P3242" s="216"/>
      <c r="Q3242" s="217"/>
      <c r="R3242" s="218"/>
      <c r="S3242" s="219">
        <f t="shared" si="1059"/>
        <v>0</v>
      </c>
      <c r="T3242" s="220">
        <f t="shared" si="1060"/>
        <v>0</v>
      </c>
      <c r="U3242" s="214">
        <f t="shared" si="1057"/>
        <v>0</v>
      </c>
      <c r="W3242" s="221"/>
      <c r="X3242" s="222"/>
      <c r="Y3242" s="222"/>
      <c r="Z3242" s="223"/>
      <c r="AA3242" s="222"/>
      <c r="AB3242" s="224"/>
      <c r="AC3242" s="225"/>
      <c r="AD3242" s="2">
        <f t="shared" si="1044"/>
        <v>0</v>
      </c>
      <c r="AE3242" s="2">
        <f t="shared" si="1045"/>
        <v>0</v>
      </c>
      <c r="AF3242" s="226"/>
      <c r="AG3242" s="219">
        <f t="shared" si="1049"/>
        <v>0</v>
      </c>
      <c r="AH3242" s="234">
        <f t="shared" si="1050"/>
        <v>0</v>
      </c>
      <c r="AI3242" s="214">
        <f t="shared" si="1058"/>
        <v>0</v>
      </c>
      <c r="AK3242" s="229">
        <f t="shared" si="1051"/>
        <v>0</v>
      </c>
      <c r="AL3242" s="226"/>
      <c r="AM3242" s="15"/>
      <c r="AN3242" s="232" t="e">
        <f t="shared" si="1052"/>
        <v>#DIV/0!</v>
      </c>
      <c r="AO3242" s="214">
        <f t="shared" si="1046"/>
        <v>0</v>
      </c>
      <c r="AQ3242" s="210"/>
      <c r="AR3242" s="231"/>
      <c r="AS3242" s="15"/>
      <c r="AT3242" s="232">
        <f t="shared" si="1053"/>
        <v>0</v>
      </c>
      <c r="AU3242" s="235">
        <f t="shared" si="1054"/>
        <v>0</v>
      </c>
      <c r="AY3242" s="210"/>
      <c r="AZ3242" s="231"/>
      <c r="BA3242" s="15"/>
      <c r="BB3242" s="232">
        <f t="shared" si="1043"/>
        <v>0</v>
      </c>
      <c r="BC3242" s="235">
        <f t="shared" si="1055"/>
        <v>0</v>
      </c>
      <c r="BG3242" s="210"/>
      <c r="BH3242" s="231"/>
      <c r="BI3242" s="15"/>
      <c r="BJ3242" s="232">
        <f t="shared" si="1047"/>
        <v>0</v>
      </c>
      <c r="BK3242" s="235">
        <f t="shared" si="1056"/>
        <v>0</v>
      </c>
      <c r="BM3242" s="109">
        <f t="shared" si="1048"/>
        <v>-4.7192992938619431</v>
      </c>
      <c r="BN3242" s="213"/>
      <c r="BR3242" s="228"/>
      <c r="BS3242" s="311"/>
      <c r="BT3242" s="3"/>
      <c r="BU3242" s="213"/>
      <c r="BV3242" s="213"/>
      <c r="BW3242" s="291"/>
    </row>
    <row r="3243" spans="1:75" x14ac:dyDescent="0.2">
      <c r="A3243" s="210"/>
      <c r="B3243" s="211"/>
      <c r="C3243" s="848" t="str">
        <f ca="1">IF(ISERR(AVERAGE(INDIRECT("B"&amp;(ROW()-INT($B$1/2))):INDIRECT("B"&amp;(ROW()+INT($B$1/2))))),"",AVERAGE(INDIRECT("B"&amp;(ROW()-INT($B$1/2))):INDIRECT("B"&amp;(ROW()+INT($B$1/2)))))</f>
        <v/>
      </c>
      <c r="D3243" s="848">
        <f t="shared" si="1042"/>
        <v>0</v>
      </c>
      <c r="E3243" s="275"/>
      <c r="F3243" s="15"/>
      <c r="G3243" s="3"/>
      <c r="H3243" s="3"/>
      <c r="I3243" s="3"/>
      <c r="J3243" s="3"/>
      <c r="K3243" s="3"/>
      <c r="L3243" s="554"/>
      <c r="M3243" s="545"/>
      <c r="N3243" s="546"/>
      <c r="O3243" s="5"/>
      <c r="P3243" s="216"/>
      <c r="Q3243" s="217"/>
      <c r="R3243" s="218"/>
      <c r="S3243" s="219">
        <f t="shared" si="1059"/>
        <v>0</v>
      </c>
      <c r="T3243" s="220">
        <f t="shared" si="1060"/>
        <v>0</v>
      </c>
      <c r="U3243" s="214">
        <f t="shared" si="1057"/>
        <v>0</v>
      </c>
      <c r="W3243" s="221"/>
      <c r="X3243" s="222"/>
      <c r="Y3243" s="222"/>
      <c r="Z3243" s="223"/>
      <c r="AA3243" s="222"/>
      <c r="AB3243" s="224"/>
      <c r="AC3243" s="225"/>
      <c r="AD3243" s="2">
        <f t="shared" si="1044"/>
        <v>0</v>
      </c>
      <c r="AE3243" s="2">
        <f t="shared" si="1045"/>
        <v>0</v>
      </c>
      <c r="AF3243" s="226"/>
      <c r="AG3243" s="219">
        <f t="shared" si="1049"/>
        <v>0</v>
      </c>
      <c r="AH3243" s="234">
        <f t="shared" si="1050"/>
        <v>0</v>
      </c>
      <c r="AI3243" s="214">
        <f t="shared" si="1058"/>
        <v>0</v>
      </c>
      <c r="AK3243" s="229">
        <f t="shared" si="1051"/>
        <v>0</v>
      </c>
      <c r="AL3243" s="226"/>
      <c r="AM3243" s="15"/>
      <c r="AN3243" s="232" t="e">
        <f t="shared" si="1052"/>
        <v>#DIV/0!</v>
      </c>
      <c r="AO3243" s="214">
        <f t="shared" si="1046"/>
        <v>0</v>
      </c>
      <c r="AQ3243" s="210"/>
      <c r="AR3243" s="231"/>
      <c r="AS3243" s="15"/>
      <c r="AT3243" s="232">
        <f t="shared" si="1053"/>
        <v>0</v>
      </c>
      <c r="AU3243" s="235">
        <f t="shared" si="1054"/>
        <v>0</v>
      </c>
      <c r="AY3243" s="210"/>
      <c r="AZ3243" s="231"/>
      <c r="BA3243" s="15"/>
      <c r="BB3243" s="232">
        <f t="shared" si="1043"/>
        <v>0</v>
      </c>
      <c r="BC3243" s="235">
        <f t="shared" si="1055"/>
        <v>0</v>
      </c>
      <c r="BG3243" s="210"/>
      <c r="BH3243" s="231"/>
      <c r="BI3243" s="15"/>
      <c r="BJ3243" s="232">
        <f t="shared" si="1047"/>
        <v>0</v>
      </c>
      <c r="BK3243" s="235">
        <f t="shared" si="1056"/>
        <v>0</v>
      </c>
      <c r="BM3243" s="109">
        <f t="shared" si="1048"/>
        <v>-4.7211316313596798</v>
      </c>
      <c r="BN3243" s="213"/>
      <c r="BR3243" s="228"/>
      <c r="BS3243" s="311"/>
      <c r="BT3243" s="3"/>
      <c r="BU3243" s="213"/>
      <c r="BV3243" s="213"/>
      <c r="BW3243" s="291"/>
    </row>
    <row r="3244" spans="1:75" x14ac:dyDescent="0.2">
      <c r="A3244" s="210"/>
      <c r="B3244" s="211"/>
      <c r="C3244" s="848" t="str">
        <f ca="1">IF(ISERR(AVERAGE(INDIRECT("B"&amp;(ROW()-INT($B$1/2))):INDIRECT("B"&amp;(ROW()+INT($B$1/2))))),"",AVERAGE(INDIRECT("B"&amp;(ROW()-INT($B$1/2))):INDIRECT("B"&amp;(ROW()+INT($B$1/2)))))</f>
        <v/>
      </c>
      <c r="D3244" s="848">
        <f t="shared" si="1042"/>
        <v>0</v>
      </c>
      <c r="E3244" s="275"/>
      <c r="F3244" s="15"/>
      <c r="G3244" s="3"/>
      <c r="H3244" s="3"/>
      <c r="I3244" s="3"/>
      <c r="J3244" s="3"/>
      <c r="K3244" s="3"/>
      <c r="L3244" s="554"/>
      <c r="M3244" s="545"/>
      <c r="N3244" s="546"/>
      <c r="O3244" s="5"/>
      <c r="P3244" s="216"/>
      <c r="Q3244" s="217"/>
      <c r="R3244" s="218"/>
      <c r="S3244" s="219">
        <f t="shared" si="1059"/>
        <v>0</v>
      </c>
      <c r="T3244" s="220">
        <f t="shared" si="1060"/>
        <v>0</v>
      </c>
      <c r="U3244" s="214">
        <f t="shared" si="1057"/>
        <v>0</v>
      </c>
      <c r="W3244" s="221"/>
      <c r="X3244" s="222"/>
      <c r="Y3244" s="222"/>
      <c r="Z3244" s="223"/>
      <c r="AA3244" s="222"/>
      <c r="AB3244" s="224"/>
      <c r="AC3244" s="225"/>
      <c r="AD3244" s="2">
        <f t="shared" si="1044"/>
        <v>0</v>
      </c>
      <c r="AE3244" s="2">
        <f t="shared" si="1045"/>
        <v>0</v>
      </c>
      <c r="AF3244" s="226"/>
      <c r="AG3244" s="219">
        <f t="shared" si="1049"/>
        <v>0</v>
      </c>
      <c r="AH3244" s="234">
        <f t="shared" si="1050"/>
        <v>0</v>
      </c>
      <c r="AI3244" s="214">
        <f t="shared" si="1058"/>
        <v>0</v>
      </c>
      <c r="AK3244" s="229">
        <f t="shared" si="1051"/>
        <v>0</v>
      </c>
      <c r="AL3244" s="226"/>
      <c r="AM3244" s="15"/>
      <c r="AN3244" s="232" t="e">
        <f t="shared" si="1052"/>
        <v>#DIV/0!</v>
      </c>
      <c r="AO3244" s="214">
        <f t="shared" si="1046"/>
        <v>0</v>
      </c>
      <c r="AQ3244" s="210"/>
      <c r="AR3244" s="231"/>
      <c r="AS3244" s="15"/>
      <c r="AT3244" s="232">
        <f t="shared" si="1053"/>
        <v>0</v>
      </c>
      <c r="AU3244" s="235">
        <f t="shared" si="1054"/>
        <v>0</v>
      </c>
      <c r="AY3244" s="210"/>
      <c r="AZ3244" s="231"/>
      <c r="BA3244" s="15"/>
      <c r="BB3244" s="232">
        <f t="shared" si="1043"/>
        <v>0</v>
      </c>
      <c r="BC3244" s="235">
        <f t="shared" si="1055"/>
        <v>0</v>
      </c>
      <c r="BG3244" s="210"/>
      <c r="BH3244" s="231"/>
      <c r="BI3244" s="15"/>
      <c r="BJ3244" s="232">
        <f t="shared" si="1047"/>
        <v>0</v>
      </c>
      <c r="BK3244" s="235">
        <f t="shared" si="1056"/>
        <v>0</v>
      </c>
      <c r="BM3244" s="109">
        <f t="shared" si="1048"/>
        <v>-4.7229639688574165</v>
      </c>
      <c r="BN3244" s="213"/>
      <c r="BR3244" s="228"/>
      <c r="BS3244" s="311"/>
      <c r="BT3244" s="3"/>
      <c r="BU3244" s="213"/>
      <c r="BV3244" s="213"/>
      <c r="BW3244" s="291"/>
    </row>
    <row r="3245" spans="1:75" x14ac:dyDescent="0.2">
      <c r="A3245" s="210"/>
      <c r="B3245" s="211"/>
      <c r="C3245" s="848" t="str">
        <f ca="1">IF(ISERR(AVERAGE(INDIRECT("B"&amp;(ROW()-INT($B$1/2))):INDIRECT("B"&amp;(ROW()+INT($B$1/2))))),"",AVERAGE(INDIRECT("B"&amp;(ROW()-INT($B$1/2))):INDIRECT("B"&amp;(ROW()+INT($B$1/2)))))</f>
        <v/>
      </c>
      <c r="D3245" s="848">
        <f t="shared" si="1042"/>
        <v>0</v>
      </c>
      <c r="E3245" s="275"/>
      <c r="F3245" s="15"/>
      <c r="G3245" s="3"/>
      <c r="H3245" s="3"/>
      <c r="I3245" s="3"/>
      <c r="J3245" s="3"/>
      <c r="K3245" s="3"/>
      <c r="L3245" s="554"/>
      <c r="M3245" s="545"/>
      <c r="N3245" s="546"/>
      <c r="O3245" s="5"/>
      <c r="P3245" s="216"/>
      <c r="Q3245" s="217"/>
      <c r="R3245" s="218"/>
      <c r="S3245" s="219">
        <f t="shared" si="1059"/>
        <v>0</v>
      </c>
      <c r="T3245" s="220">
        <f t="shared" si="1060"/>
        <v>0</v>
      </c>
      <c r="U3245" s="214">
        <f t="shared" si="1057"/>
        <v>0</v>
      </c>
      <c r="W3245" s="221"/>
      <c r="X3245" s="222"/>
      <c r="Y3245" s="222"/>
      <c r="Z3245" s="223"/>
      <c r="AA3245" s="222"/>
      <c r="AB3245" s="224"/>
      <c r="AC3245" s="225"/>
      <c r="AD3245" s="2">
        <f t="shared" si="1044"/>
        <v>0</v>
      </c>
      <c r="AE3245" s="2">
        <f t="shared" si="1045"/>
        <v>0</v>
      </c>
      <c r="AF3245" s="226"/>
      <c r="AG3245" s="219">
        <f t="shared" si="1049"/>
        <v>0</v>
      </c>
      <c r="AH3245" s="234">
        <f t="shared" si="1050"/>
        <v>0</v>
      </c>
      <c r="AI3245" s="214">
        <f t="shared" si="1058"/>
        <v>0</v>
      </c>
      <c r="AK3245" s="229">
        <f t="shared" si="1051"/>
        <v>0</v>
      </c>
      <c r="AL3245" s="226"/>
      <c r="AM3245" s="15"/>
      <c r="AN3245" s="232" t="e">
        <f t="shared" si="1052"/>
        <v>#DIV/0!</v>
      </c>
      <c r="AO3245" s="214">
        <f t="shared" si="1046"/>
        <v>0</v>
      </c>
      <c r="AQ3245" s="210"/>
      <c r="AR3245" s="231"/>
      <c r="AS3245" s="15"/>
      <c r="AT3245" s="232">
        <f t="shared" si="1053"/>
        <v>0</v>
      </c>
      <c r="AU3245" s="235">
        <f t="shared" si="1054"/>
        <v>0</v>
      </c>
      <c r="AY3245" s="210"/>
      <c r="AZ3245" s="231"/>
      <c r="BA3245" s="15"/>
      <c r="BB3245" s="232">
        <f t="shared" si="1043"/>
        <v>0</v>
      </c>
      <c r="BC3245" s="235">
        <f t="shared" si="1055"/>
        <v>0</v>
      </c>
      <c r="BG3245" s="210"/>
      <c r="BH3245" s="231"/>
      <c r="BI3245" s="15"/>
      <c r="BJ3245" s="232">
        <f t="shared" si="1047"/>
        <v>0</v>
      </c>
      <c r="BK3245" s="235">
        <f t="shared" si="1056"/>
        <v>0</v>
      </c>
      <c r="BM3245" s="109">
        <f t="shared" si="1048"/>
        <v>-4.7247963063551532</v>
      </c>
      <c r="BN3245" s="213"/>
      <c r="BR3245" s="228"/>
      <c r="BS3245" s="311"/>
      <c r="BT3245" s="3"/>
      <c r="BU3245" s="213"/>
      <c r="BV3245" s="213"/>
      <c r="BW3245" s="291"/>
    </row>
    <row r="3246" spans="1:75" x14ac:dyDescent="0.2">
      <c r="A3246" s="210"/>
      <c r="B3246" s="211"/>
      <c r="C3246" s="848" t="str">
        <f ca="1">IF(ISERR(AVERAGE(INDIRECT("B"&amp;(ROW()-INT($B$1/2))):INDIRECT("B"&amp;(ROW()+INT($B$1/2))))),"",AVERAGE(INDIRECT("B"&amp;(ROW()-INT($B$1/2))):INDIRECT("B"&amp;(ROW()+INT($B$1/2)))))</f>
        <v/>
      </c>
      <c r="D3246" s="848">
        <f t="shared" si="1042"/>
        <v>0</v>
      </c>
      <c r="E3246" s="275"/>
      <c r="F3246" s="15"/>
      <c r="G3246" s="3"/>
      <c r="H3246" s="3"/>
      <c r="I3246" s="3"/>
      <c r="J3246" s="3"/>
      <c r="K3246" s="3"/>
      <c r="L3246" s="554"/>
      <c r="M3246" s="545"/>
      <c r="N3246" s="546"/>
      <c r="O3246" s="5"/>
      <c r="P3246" s="216"/>
      <c r="Q3246" s="217"/>
      <c r="R3246" s="218"/>
      <c r="S3246" s="219">
        <f t="shared" si="1059"/>
        <v>0</v>
      </c>
      <c r="T3246" s="220">
        <f t="shared" si="1060"/>
        <v>0</v>
      </c>
      <c r="U3246" s="214">
        <f t="shared" si="1057"/>
        <v>0</v>
      </c>
      <c r="W3246" s="221"/>
      <c r="X3246" s="222"/>
      <c r="Y3246" s="222"/>
      <c r="Z3246" s="223"/>
      <c r="AA3246" s="222"/>
      <c r="AB3246" s="224"/>
      <c r="AC3246" s="225"/>
      <c r="AD3246" s="2">
        <f t="shared" si="1044"/>
        <v>0</v>
      </c>
      <c r="AE3246" s="2">
        <f t="shared" si="1045"/>
        <v>0</v>
      </c>
      <c r="AF3246" s="226"/>
      <c r="AG3246" s="219">
        <f t="shared" si="1049"/>
        <v>0</v>
      </c>
      <c r="AH3246" s="234">
        <f t="shared" si="1050"/>
        <v>0</v>
      </c>
      <c r="AI3246" s="214">
        <f t="shared" si="1058"/>
        <v>0</v>
      </c>
      <c r="AK3246" s="229">
        <f t="shared" si="1051"/>
        <v>0</v>
      </c>
      <c r="AL3246" s="226"/>
      <c r="AM3246" s="15"/>
      <c r="AN3246" s="232" t="e">
        <f t="shared" si="1052"/>
        <v>#DIV/0!</v>
      </c>
      <c r="AO3246" s="214">
        <f t="shared" si="1046"/>
        <v>0</v>
      </c>
      <c r="AQ3246" s="210"/>
      <c r="AR3246" s="231"/>
      <c r="AS3246" s="15"/>
      <c r="AT3246" s="232">
        <f t="shared" si="1053"/>
        <v>0</v>
      </c>
      <c r="AU3246" s="235">
        <f t="shared" si="1054"/>
        <v>0</v>
      </c>
      <c r="AY3246" s="210"/>
      <c r="AZ3246" s="231"/>
      <c r="BA3246" s="15"/>
      <c r="BB3246" s="232">
        <f t="shared" si="1043"/>
        <v>0</v>
      </c>
      <c r="BC3246" s="235">
        <f t="shared" si="1055"/>
        <v>0</v>
      </c>
      <c r="BG3246" s="210"/>
      <c r="BH3246" s="231"/>
      <c r="BI3246" s="15"/>
      <c r="BJ3246" s="232">
        <f t="shared" si="1047"/>
        <v>0</v>
      </c>
      <c r="BK3246" s="235">
        <f t="shared" si="1056"/>
        <v>0</v>
      </c>
      <c r="BM3246" s="109">
        <f t="shared" si="1048"/>
        <v>-4.7266286438528899</v>
      </c>
      <c r="BN3246" s="213"/>
      <c r="BR3246" s="228"/>
      <c r="BS3246" s="311"/>
      <c r="BT3246" s="3"/>
      <c r="BU3246" s="213"/>
      <c r="BV3246" s="213"/>
      <c r="BW3246" s="291"/>
    </row>
    <row r="3247" spans="1:75" x14ac:dyDescent="0.2">
      <c r="A3247" s="210"/>
      <c r="B3247" s="211"/>
      <c r="C3247" s="848" t="str">
        <f ca="1">IF(ISERR(AVERAGE(INDIRECT("B"&amp;(ROW()-INT($B$1/2))):INDIRECT("B"&amp;(ROW()+INT($B$1/2))))),"",AVERAGE(INDIRECT("B"&amp;(ROW()-INT($B$1/2))):INDIRECT("B"&amp;(ROW()+INT($B$1/2)))))</f>
        <v/>
      </c>
      <c r="D3247" s="848">
        <f t="shared" si="1042"/>
        <v>0</v>
      </c>
      <c r="E3247" s="275"/>
      <c r="F3247" s="15"/>
      <c r="G3247" s="3"/>
      <c r="H3247" s="3"/>
      <c r="I3247" s="3"/>
      <c r="J3247" s="3"/>
      <c r="K3247" s="3"/>
      <c r="L3247" s="554"/>
      <c r="M3247" s="545"/>
      <c r="N3247" s="546"/>
      <c r="O3247" s="5"/>
      <c r="P3247" s="216"/>
      <c r="Q3247" s="217"/>
      <c r="R3247" s="218"/>
      <c r="S3247" s="219">
        <f t="shared" si="1059"/>
        <v>0</v>
      </c>
      <c r="T3247" s="220">
        <f t="shared" si="1060"/>
        <v>0</v>
      </c>
      <c r="U3247" s="214">
        <f t="shared" si="1057"/>
        <v>0</v>
      </c>
      <c r="W3247" s="221"/>
      <c r="X3247" s="222"/>
      <c r="Y3247" s="222"/>
      <c r="Z3247" s="223"/>
      <c r="AA3247" s="222"/>
      <c r="AB3247" s="224"/>
      <c r="AC3247" s="225"/>
      <c r="AD3247" s="2">
        <f t="shared" si="1044"/>
        <v>0</v>
      </c>
      <c r="AE3247" s="2">
        <f t="shared" si="1045"/>
        <v>0</v>
      </c>
      <c r="AF3247" s="226"/>
      <c r="AG3247" s="219">
        <f t="shared" si="1049"/>
        <v>0</v>
      </c>
      <c r="AH3247" s="234">
        <f t="shared" si="1050"/>
        <v>0</v>
      </c>
      <c r="AI3247" s="214">
        <f t="shared" si="1058"/>
        <v>0</v>
      </c>
      <c r="AK3247" s="229">
        <f t="shared" si="1051"/>
        <v>0</v>
      </c>
      <c r="AL3247" s="226"/>
      <c r="AM3247" s="15"/>
      <c r="AN3247" s="232" t="e">
        <f t="shared" si="1052"/>
        <v>#DIV/0!</v>
      </c>
      <c r="AO3247" s="214">
        <f t="shared" si="1046"/>
        <v>0</v>
      </c>
      <c r="AQ3247" s="210"/>
      <c r="AR3247" s="231"/>
      <c r="AS3247" s="15"/>
      <c r="AT3247" s="232">
        <f t="shared" si="1053"/>
        <v>0</v>
      </c>
      <c r="AU3247" s="235">
        <f t="shared" si="1054"/>
        <v>0</v>
      </c>
      <c r="AY3247" s="210"/>
      <c r="AZ3247" s="231"/>
      <c r="BA3247" s="15"/>
      <c r="BB3247" s="232">
        <f t="shared" si="1043"/>
        <v>0</v>
      </c>
      <c r="BC3247" s="235">
        <f t="shared" si="1055"/>
        <v>0</v>
      </c>
      <c r="BG3247" s="210"/>
      <c r="BH3247" s="231"/>
      <c r="BI3247" s="15"/>
      <c r="BJ3247" s="232">
        <f t="shared" si="1047"/>
        <v>0</v>
      </c>
      <c r="BK3247" s="235">
        <f t="shared" si="1056"/>
        <v>0</v>
      </c>
      <c r="BM3247" s="109">
        <f t="shared" si="1048"/>
        <v>-4.7284609813506266</v>
      </c>
      <c r="BN3247" s="213"/>
      <c r="BR3247" s="228"/>
      <c r="BS3247" s="311"/>
      <c r="BT3247" s="3"/>
      <c r="BU3247" s="213"/>
      <c r="BV3247" s="213"/>
      <c r="BW3247" s="291"/>
    </row>
    <row r="3248" spans="1:75" x14ac:dyDescent="0.2">
      <c r="A3248" s="210"/>
      <c r="B3248" s="211"/>
      <c r="C3248" s="848" t="str">
        <f ca="1">IF(ISERR(AVERAGE(INDIRECT("B"&amp;(ROW()-INT($B$1/2))):INDIRECT("B"&amp;(ROW()+INT($B$1/2))))),"",AVERAGE(INDIRECT("B"&amp;(ROW()-INT($B$1/2))):INDIRECT("B"&amp;(ROW()+INT($B$1/2)))))</f>
        <v/>
      </c>
      <c r="D3248" s="848">
        <f t="shared" si="1042"/>
        <v>0</v>
      </c>
      <c r="E3248" s="275"/>
      <c r="F3248" s="15"/>
      <c r="G3248" s="3"/>
      <c r="H3248" s="3"/>
      <c r="I3248" s="3"/>
      <c r="J3248" s="3"/>
      <c r="K3248" s="3"/>
      <c r="L3248" s="554"/>
      <c r="M3248" s="545"/>
      <c r="N3248" s="546"/>
      <c r="O3248" s="5"/>
      <c r="P3248" s="216"/>
      <c r="Q3248" s="217"/>
      <c r="R3248" s="218"/>
      <c r="S3248" s="219">
        <f t="shared" si="1059"/>
        <v>0</v>
      </c>
      <c r="T3248" s="220">
        <f t="shared" si="1060"/>
        <v>0</v>
      </c>
      <c r="U3248" s="214">
        <f t="shared" si="1057"/>
        <v>0</v>
      </c>
      <c r="W3248" s="221"/>
      <c r="X3248" s="222"/>
      <c r="Y3248" s="222"/>
      <c r="Z3248" s="223"/>
      <c r="AA3248" s="222"/>
      <c r="AB3248" s="224"/>
      <c r="AC3248" s="225"/>
      <c r="AD3248" s="2">
        <f t="shared" si="1044"/>
        <v>0</v>
      </c>
      <c r="AE3248" s="2">
        <f t="shared" si="1045"/>
        <v>0</v>
      </c>
      <c r="AF3248" s="226"/>
      <c r="AG3248" s="219">
        <f t="shared" si="1049"/>
        <v>0</v>
      </c>
      <c r="AH3248" s="234">
        <f t="shared" si="1050"/>
        <v>0</v>
      </c>
      <c r="AI3248" s="214">
        <f t="shared" si="1058"/>
        <v>0</v>
      </c>
      <c r="AK3248" s="229">
        <f t="shared" si="1051"/>
        <v>0</v>
      </c>
      <c r="AL3248" s="226"/>
      <c r="AM3248" s="15"/>
      <c r="AN3248" s="232" t="e">
        <f t="shared" si="1052"/>
        <v>#DIV/0!</v>
      </c>
      <c r="AO3248" s="214">
        <f t="shared" si="1046"/>
        <v>0</v>
      </c>
      <c r="AQ3248" s="210"/>
      <c r="AR3248" s="231"/>
      <c r="AS3248" s="15"/>
      <c r="AT3248" s="232">
        <f t="shared" si="1053"/>
        <v>0</v>
      </c>
      <c r="AU3248" s="235">
        <f t="shared" si="1054"/>
        <v>0</v>
      </c>
      <c r="AY3248" s="210"/>
      <c r="AZ3248" s="231"/>
      <c r="BA3248" s="15"/>
      <c r="BB3248" s="232">
        <f t="shared" si="1043"/>
        <v>0</v>
      </c>
      <c r="BC3248" s="235">
        <f t="shared" si="1055"/>
        <v>0</v>
      </c>
      <c r="BG3248" s="210"/>
      <c r="BH3248" s="231"/>
      <c r="BI3248" s="15"/>
      <c r="BJ3248" s="232">
        <f t="shared" si="1047"/>
        <v>0</v>
      </c>
      <c r="BK3248" s="235">
        <f t="shared" si="1056"/>
        <v>0</v>
      </c>
      <c r="BM3248" s="109">
        <f t="shared" si="1048"/>
        <v>-4.7302933188483633</v>
      </c>
      <c r="BN3248" s="213"/>
      <c r="BR3248" s="228"/>
      <c r="BS3248" s="311"/>
      <c r="BT3248" s="3"/>
      <c r="BU3248" s="213"/>
      <c r="BV3248" s="213"/>
      <c r="BW3248" s="291"/>
    </row>
    <row r="3249" spans="1:75" x14ac:dyDescent="0.2">
      <c r="A3249" s="210"/>
      <c r="B3249" s="211"/>
      <c r="C3249" s="848" t="str">
        <f ca="1">IF(ISERR(AVERAGE(INDIRECT("B"&amp;(ROW()-INT($B$1/2))):INDIRECT("B"&amp;(ROW()+INT($B$1/2))))),"",AVERAGE(INDIRECT("B"&amp;(ROW()-INT($B$1/2))):INDIRECT("B"&amp;(ROW()+INT($B$1/2)))))</f>
        <v/>
      </c>
      <c r="D3249" s="848">
        <f t="shared" si="1042"/>
        <v>0</v>
      </c>
      <c r="E3249" s="275"/>
      <c r="F3249" s="15"/>
      <c r="G3249" s="3"/>
      <c r="H3249" s="3"/>
      <c r="I3249" s="3"/>
      <c r="J3249" s="3"/>
      <c r="K3249" s="3"/>
      <c r="L3249" s="554"/>
      <c r="M3249" s="545"/>
      <c r="N3249" s="546"/>
      <c r="O3249" s="5"/>
      <c r="P3249" s="216"/>
      <c r="Q3249" s="217"/>
      <c r="R3249" s="218"/>
      <c r="S3249" s="219">
        <f t="shared" si="1059"/>
        <v>0</v>
      </c>
      <c r="T3249" s="220">
        <f t="shared" si="1060"/>
        <v>0</v>
      </c>
      <c r="U3249" s="214">
        <f t="shared" si="1057"/>
        <v>0</v>
      </c>
      <c r="W3249" s="221"/>
      <c r="X3249" s="222"/>
      <c r="Y3249" s="222"/>
      <c r="Z3249" s="223"/>
      <c r="AA3249" s="222"/>
      <c r="AB3249" s="224"/>
      <c r="AC3249" s="225"/>
      <c r="AD3249" s="2">
        <f t="shared" si="1044"/>
        <v>0</v>
      </c>
      <c r="AE3249" s="2">
        <f t="shared" si="1045"/>
        <v>0</v>
      </c>
      <c r="AF3249" s="226"/>
      <c r="AG3249" s="219">
        <f t="shared" si="1049"/>
        <v>0</v>
      </c>
      <c r="AH3249" s="234">
        <f t="shared" si="1050"/>
        <v>0</v>
      </c>
      <c r="AI3249" s="214">
        <f t="shared" si="1058"/>
        <v>0</v>
      </c>
      <c r="AK3249" s="229">
        <f t="shared" si="1051"/>
        <v>0</v>
      </c>
      <c r="AL3249" s="226"/>
      <c r="AM3249" s="15"/>
      <c r="AN3249" s="232" t="e">
        <f t="shared" si="1052"/>
        <v>#DIV/0!</v>
      </c>
      <c r="AO3249" s="214">
        <f t="shared" si="1046"/>
        <v>0</v>
      </c>
      <c r="AQ3249" s="210"/>
      <c r="AR3249" s="231"/>
      <c r="AS3249" s="15"/>
      <c r="AT3249" s="232">
        <f t="shared" si="1053"/>
        <v>0</v>
      </c>
      <c r="AU3249" s="235">
        <f t="shared" si="1054"/>
        <v>0</v>
      </c>
      <c r="AY3249" s="210"/>
      <c r="AZ3249" s="231"/>
      <c r="BA3249" s="15"/>
      <c r="BB3249" s="232">
        <f t="shared" si="1043"/>
        <v>0</v>
      </c>
      <c r="BC3249" s="235">
        <f t="shared" si="1055"/>
        <v>0</v>
      </c>
      <c r="BG3249" s="210"/>
      <c r="BH3249" s="231"/>
      <c r="BI3249" s="15"/>
      <c r="BJ3249" s="232">
        <f t="shared" si="1047"/>
        <v>0</v>
      </c>
      <c r="BK3249" s="235">
        <f t="shared" si="1056"/>
        <v>0</v>
      </c>
      <c r="BM3249" s="109">
        <f t="shared" si="1048"/>
        <v>-4.7321256563461001</v>
      </c>
      <c r="BN3249" s="213"/>
      <c r="BR3249" s="228"/>
      <c r="BS3249" s="311"/>
      <c r="BT3249" s="3"/>
      <c r="BU3249" s="213"/>
      <c r="BV3249" s="213"/>
      <c r="BW3249" s="291"/>
    </row>
    <row r="3250" spans="1:75" x14ac:dyDescent="0.2">
      <c r="A3250" s="210"/>
      <c r="B3250" s="211"/>
      <c r="C3250" s="848" t="str">
        <f ca="1">IF(ISERR(AVERAGE(INDIRECT("B"&amp;(ROW()-INT($B$1/2))):INDIRECT("B"&amp;(ROW()+INT($B$1/2))))),"",AVERAGE(INDIRECT("B"&amp;(ROW()-INT($B$1/2))):INDIRECT("B"&amp;(ROW()+INT($B$1/2)))))</f>
        <v/>
      </c>
      <c r="D3250" s="848">
        <f t="shared" si="1042"/>
        <v>0</v>
      </c>
      <c r="E3250" s="275"/>
      <c r="F3250" s="15"/>
      <c r="G3250" s="3"/>
      <c r="H3250" s="3"/>
      <c r="I3250" s="3"/>
      <c r="J3250" s="3"/>
      <c r="K3250" s="3"/>
      <c r="L3250" s="554"/>
      <c r="M3250" s="545"/>
      <c r="N3250" s="546"/>
      <c r="O3250" s="5"/>
      <c r="P3250" s="216"/>
      <c r="Q3250" s="217"/>
      <c r="R3250" s="218"/>
      <c r="S3250" s="219">
        <f t="shared" si="1059"/>
        <v>0</v>
      </c>
      <c r="T3250" s="220">
        <f t="shared" si="1060"/>
        <v>0</v>
      </c>
      <c r="U3250" s="214">
        <f t="shared" si="1057"/>
        <v>0</v>
      </c>
      <c r="W3250" s="221"/>
      <c r="X3250" s="222"/>
      <c r="Y3250" s="222"/>
      <c r="Z3250" s="223"/>
      <c r="AA3250" s="222"/>
      <c r="AB3250" s="224"/>
      <c r="AC3250" s="225"/>
      <c r="AD3250" s="2">
        <f t="shared" si="1044"/>
        <v>0</v>
      </c>
      <c r="AE3250" s="2">
        <f t="shared" si="1045"/>
        <v>0</v>
      </c>
      <c r="AF3250" s="226"/>
      <c r="AG3250" s="219">
        <f t="shared" si="1049"/>
        <v>0</v>
      </c>
      <c r="AH3250" s="234">
        <f t="shared" si="1050"/>
        <v>0</v>
      </c>
      <c r="AI3250" s="214">
        <f t="shared" si="1058"/>
        <v>0</v>
      </c>
      <c r="AK3250" s="229">
        <f t="shared" si="1051"/>
        <v>0</v>
      </c>
      <c r="AL3250" s="226"/>
      <c r="AM3250" s="15"/>
      <c r="AN3250" s="232" t="e">
        <f t="shared" si="1052"/>
        <v>#DIV/0!</v>
      </c>
      <c r="AO3250" s="214">
        <f t="shared" si="1046"/>
        <v>0</v>
      </c>
      <c r="AQ3250" s="210"/>
      <c r="AR3250" s="231"/>
      <c r="AS3250" s="15"/>
      <c r="AT3250" s="232">
        <f t="shared" si="1053"/>
        <v>0</v>
      </c>
      <c r="AU3250" s="235">
        <f t="shared" si="1054"/>
        <v>0</v>
      </c>
      <c r="AY3250" s="210"/>
      <c r="AZ3250" s="231"/>
      <c r="BA3250" s="15"/>
      <c r="BB3250" s="232">
        <f t="shared" si="1043"/>
        <v>0</v>
      </c>
      <c r="BC3250" s="235">
        <f t="shared" si="1055"/>
        <v>0</v>
      </c>
      <c r="BG3250" s="210"/>
      <c r="BH3250" s="231"/>
      <c r="BI3250" s="15"/>
      <c r="BJ3250" s="232">
        <f t="shared" si="1047"/>
        <v>0</v>
      </c>
      <c r="BK3250" s="235">
        <f t="shared" si="1056"/>
        <v>0</v>
      </c>
      <c r="BM3250" s="109">
        <f t="shared" si="1048"/>
        <v>-4.7339579938438368</v>
      </c>
      <c r="BN3250" s="213"/>
      <c r="BR3250" s="228"/>
      <c r="BS3250" s="311"/>
      <c r="BT3250" s="3"/>
      <c r="BU3250" s="213"/>
      <c r="BV3250" s="213"/>
      <c r="BW3250" s="291"/>
    </row>
    <row r="3251" spans="1:75" x14ac:dyDescent="0.2">
      <c r="A3251" s="210"/>
      <c r="B3251" s="211"/>
      <c r="C3251" s="848" t="str">
        <f ca="1">IF(ISERR(AVERAGE(INDIRECT("B"&amp;(ROW()-INT($B$1/2))):INDIRECT("B"&amp;(ROW()+INT($B$1/2))))),"",AVERAGE(INDIRECT("B"&amp;(ROW()-INT($B$1/2))):INDIRECT("B"&amp;(ROW()+INT($B$1/2)))))</f>
        <v/>
      </c>
      <c r="D3251" s="848">
        <f t="shared" si="1042"/>
        <v>0</v>
      </c>
      <c r="E3251" s="275"/>
      <c r="F3251" s="15"/>
      <c r="G3251" s="3"/>
      <c r="H3251" s="3"/>
      <c r="I3251" s="3"/>
      <c r="J3251" s="3"/>
      <c r="K3251" s="3"/>
      <c r="L3251" s="554"/>
      <c r="M3251" s="545"/>
      <c r="N3251" s="546"/>
      <c r="O3251" s="5"/>
      <c r="P3251" s="216"/>
      <c r="Q3251" s="217"/>
      <c r="R3251" s="218"/>
      <c r="S3251" s="219">
        <f t="shared" si="1059"/>
        <v>0</v>
      </c>
      <c r="T3251" s="220">
        <f t="shared" si="1060"/>
        <v>0</v>
      </c>
      <c r="U3251" s="214">
        <f t="shared" si="1057"/>
        <v>0</v>
      </c>
      <c r="W3251" s="221"/>
      <c r="X3251" s="222"/>
      <c r="Y3251" s="222"/>
      <c r="Z3251" s="223"/>
      <c r="AA3251" s="222"/>
      <c r="AB3251" s="224"/>
      <c r="AC3251" s="225"/>
      <c r="AD3251" s="2">
        <f t="shared" si="1044"/>
        <v>0</v>
      </c>
      <c r="AE3251" s="2">
        <f t="shared" si="1045"/>
        <v>0</v>
      </c>
      <c r="AF3251" s="226"/>
      <c r="AG3251" s="219">
        <f t="shared" si="1049"/>
        <v>0</v>
      </c>
      <c r="AH3251" s="234">
        <f t="shared" si="1050"/>
        <v>0</v>
      </c>
      <c r="AI3251" s="214">
        <f t="shared" si="1058"/>
        <v>0</v>
      </c>
      <c r="AK3251" s="229">
        <f t="shared" si="1051"/>
        <v>0</v>
      </c>
      <c r="AL3251" s="226"/>
      <c r="AM3251" s="15"/>
      <c r="AN3251" s="232" t="e">
        <f t="shared" si="1052"/>
        <v>#DIV/0!</v>
      </c>
      <c r="AO3251" s="214">
        <f t="shared" si="1046"/>
        <v>0</v>
      </c>
      <c r="AQ3251" s="210"/>
      <c r="AR3251" s="231"/>
      <c r="AS3251" s="15"/>
      <c r="AT3251" s="232">
        <f t="shared" si="1053"/>
        <v>0</v>
      </c>
      <c r="AU3251" s="235">
        <f t="shared" si="1054"/>
        <v>0</v>
      </c>
      <c r="AY3251" s="210"/>
      <c r="AZ3251" s="231"/>
      <c r="BA3251" s="15"/>
      <c r="BB3251" s="232">
        <f t="shared" si="1043"/>
        <v>0</v>
      </c>
      <c r="BC3251" s="235">
        <f t="shared" si="1055"/>
        <v>0</v>
      </c>
      <c r="BG3251" s="210"/>
      <c r="BH3251" s="231"/>
      <c r="BI3251" s="15"/>
      <c r="BJ3251" s="232">
        <f t="shared" si="1047"/>
        <v>0</v>
      </c>
      <c r="BK3251" s="235">
        <f t="shared" si="1056"/>
        <v>0</v>
      </c>
      <c r="BM3251" s="109">
        <f t="shared" si="1048"/>
        <v>-4.7357903313415735</v>
      </c>
      <c r="BN3251" s="213"/>
      <c r="BR3251" s="228"/>
      <c r="BS3251" s="311"/>
      <c r="BT3251" s="3"/>
      <c r="BU3251" s="213"/>
      <c r="BV3251" s="213"/>
      <c r="BW3251" s="291"/>
    </row>
    <row r="3252" spans="1:75" x14ac:dyDescent="0.2">
      <c r="A3252" s="210"/>
      <c r="B3252" s="211"/>
      <c r="C3252" s="848" t="str">
        <f ca="1">IF(ISERR(AVERAGE(INDIRECT("B"&amp;(ROW()-INT($B$1/2))):INDIRECT("B"&amp;(ROW()+INT($B$1/2))))),"",AVERAGE(INDIRECT("B"&amp;(ROW()-INT($B$1/2))):INDIRECT("B"&amp;(ROW()+INT($B$1/2)))))</f>
        <v/>
      </c>
      <c r="D3252" s="848">
        <f t="shared" si="1042"/>
        <v>0</v>
      </c>
      <c r="E3252" s="275"/>
      <c r="F3252" s="15"/>
      <c r="G3252" s="3"/>
      <c r="H3252" s="3"/>
      <c r="I3252" s="3"/>
      <c r="J3252" s="3"/>
      <c r="K3252" s="3"/>
      <c r="L3252" s="554"/>
      <c r="M3252" s="545"/>
      <c r="N3252" s="546"/>
      <c r="O3252" s="5"/>
      <c r="P3252" s="216"/>
      <c r="Q3252" s="217"/>
      <c r="R3252" s="218"/>
      <c r="S3252" s="219">
        <f t="shared" si="1059"/>
        <v>0</v>
      </c>
      <c r="T3252" s="220">
        <f t="shared" si="1060"/>
        <v>0</v>
      </c>
      <c r="U3252" s="214">
        <f t="shared" si="1057"/>
        <v>0</v>
      </c>
      <c r="W3252" s="221"/>
      <c r="X3252" s="222"/>
      <c r="Y3252" s="222"/>
      <c r="Z3252" s="223"/>
      <c r="AA3252" s="222"/>
      <c r="AB3252" s="224"/>
      <c r="AC3252" s="225"/>
      <c r="AD3252" s="2">
        <f t="shared" si="1044"/>
        <v>0</v>
      </c>
      <c r="AE3252" s="2">
        <f t="shared" si="1045"/>
        <v>0</v>
      </c>
      <c r="AF3252" s="226"/>
      <c r="AG3252" s="219">
        <f t="shared" si="1049"/>
        <v>0</v>
      </c>
      <c r="AH3252" s="234">
        <f t="shared" si="1050"/>
        <v>0</v>
      </c>
      <c r="AI3252" s="214">
        <f t="shared" si="1058"/>
        <v>0</v>
      </c>
      <c r="AK3252" s="229">
        <f t="shared" si="1051"/>
        <v>0</v>
      </c>
      <c r="AL3252" s="226"/>
      <c r="AM3252" s="15"/>
      <c r="AN3252" s="232" t="e">
        <f t="shared" si="1052"/>
        <v>#DIV/0!</v>
      </c>
      <c r="AO3252" s="214">
        <f t="shared" si="1046"/>
        <v>0</v>
      </c>
      <c r="AQ3252" s="210"/>
      <c r="AR3252" s="231"/>
      <c r="AS3252" s="15"/>
      <c r="AT3252" s="232">
        <f t="shared" si="1053"/>
        <v>0</v>
      </c>
      <c r="AU3252" s="235">
        <f t="shared" si="1054"/>
        <v>0</v>
      </c>
      <c r="AY3252" s="210"/>
      <c r="AZ3252" s="231"/>
      <c r="BA3252" s="15"/>
      <c r="BB3252" s="232">
        <f t="shared" si="1043"/>
        <v>0</v>
      </c>
      <c r="BC3252" s="235">
        <f t="shared" si="1055"/>
        <v>0</v>
      </c>
      <c r="BG3252" s="210"/>
      <c r="BH3252" s="231"/>
      <c r="BI3252" s="15"/>
      <c r="BJ3252" s="232">
        <f t="shared" si="1047"/>
        <v>0</v>
      </c>
      <c r="BK3252" s="235">
        <f t="shared" si="1056"/>
        <v>0</v>
      </c>
      <c r="BM3252" s="109">
        <f t="shared" si="1048"/>
        <v>-4.7376226688393102</v>
      </c>
      <c r="BN3252" s="213"/>
      <c r="BR3252" s="228"/>
      <c r="BS3252" s="311"/>
      <c r="BT3252" s="3"/>
      <c r="BU3252" s="213"/>
      <c r="BV3252" s="213"/>
      <c r="BW3252" s="291"/>
    </row>
    <row r="3253" spans="1:75" x14ac:dyDescent="0.2">
      <c r="A3253" s="210"/>
      <c r="B3253" s="211"/>
      <c r="C3253" s="848" t="str">
        <f ca="1">IF(ISERR(AVERAGE(INDIRECT("B"&amp;(ROW()-INT($B$1/2))):INDIRECT("B"&amp;(ROW()+INT($B$1/2))))),"",AVERAGE(INDIRECT("B"&amp;(ROW()-INT($B$1/2))):INDIRECT("B"&amp;(ROW()+INT($B$1/2)))))</f>
        <v/>
      </c>
      <c r="D3253" s="848">
        <f t="shared" si="1042"/>
        <v>0</v>
      </c>
      <c r="E3253" s="275"/>
      <c r="F3253" s="15"/>
      <c r="G3253" s="3"/>
      <c r="H3253" s="3"/>
      <c r="I3253" s="3"/>
      <c r="J3253" s="3"/>
      <c r="K3253" s="3"/>
      <c r="L3253" s="554"/>
      <c r="M3253" s="545"/>
      <c r="N3253" s="546"/>
      <c r="O3253" s="5"/>
      <c r="P3253" s="216"/>
      <c r="Q3253" s="217"/>
      <c r="R3253" s="218"/>
      <c r="S3253" s="219">
        <f t="shared" si="1059"/>
        <v>0</v>
      </c>
      <c r="T3253" s="220">
        <f t="shared" si="1060"/>
        <v>0</v>
      </c>
      <c r="U3253" s="214">
        <f t="shared" si="1057"/>
        <v>0</v>
      </c>
      <c r="W3253" s="221"/>
      <c r="X3253" s="222"/>
      <c r="Y3253" s="222"/>
      <c r="Z3253" s="223"/>
      <c r="AA3253" s="222"/>
      <c r="AB3253" s="224"/>
      <c r="AC3253" s="225"/>
      <c r="AD3253" s="2">
        <f t="shared" si="1044"/>
        <v>0</v>
      </c>
      <c r="AE3253" s="2">
        <f t="shared" si="1045"/>
        <v>0</v>
      </c>
      <c r="AF3253" s="226"/>
      <c r="AG3253" s="219">
        <f t="shared" si="1049"/>
        <v>0</v>
      </c>
      <c r="AH3253" s="234">
        <f t="shared" si="1050"/>
        <v>0</v>
      </c>
      <c r="AI3253" s="214">
        <f t="shared" si="1058"/>
        <v>0</v>
      </c>
      <c r="AK3253" s="229">
        <f t="shared" si="1051"/>
        <v>0</v>
      </c>
      <c r="AL3253" s="226"/>
      <c r="AM3253" s="15"/>
      <c r="AN3253" s="232" t="e">
        <f t="shared" si="1052"/>
        <v>#DIV/0!</v>
      </c>
      <c r="AO3253" s="214">
        <f t="shared" si="1046"/>
        <v>0</v>
      </c>
      <c r="AQ3253" s="210"/>
      <c r="AR3253" s="231"/>
      <c r="AS3253" s="15"/>
      <c r="AT3253" s="232">
        <f t="shared" si="1053"/>
        <v>0</v>
      </c>
      <c r="AU3253" s="235">
        <f t="shared" si="1054"/>
        <v>0</v>
      </c>
      <c r="AY3253" s="210"/>
      <c r="AZ3253" s="231"/>
      <c r="BA3253" s="15"/>
      <c r="BB3253" s="232">
        <f t="shared" si="1043"/>
        <v>0</v>
      </c>
      <c r="BC3253" s="235">
        <f t="shared" si="1055"/>
        <v>0</v>
      </c>
      <c r="BG3253" s="210"/>
      <c r="BH3253" s="231"/>
      <c r="BI3253" s="15"/>
      <c r="BJ3253" s="232">
        <f t="shared" si="1047"/>
        <v>0</v>
      </c>
      <c r="BK3253" s="235">
        <f t="shared" si="1056"/>
        <v>0</v>
      </c>
      <c r="BM3253" s="109">
        <f t="shared" si="1048"/>
        <v>-4.7394550063370469</v>
      </c>
      <c r="BN3253" s="213"/>
      <c r="BR3253" s="228"/>
      <c r="BS3253" s="311"/>
      <c r="BT3253" s="3"/>
      <c r="BU3253" s="213"/>
      <c r="BV3253" s="213"/>
      <c r="BW3253" s="291"/>
    </row>
    <row r="3254" spans="1:75" x14ac:dyDescent="0.2">
      <c r="A3254" s="210"/>
      <c r="B3254" s="211"/>
      <c r="C3254" s="848" t="str">
        <f ca="1">IF(ISERR(AVERAGE(INDIRECT("B"&amp;(ROW()-INT($B$1/2))):INDIRECT("B"&amp;(ROW()+INT($B$1/2))))),"",AVERAGE(INDIRECT("B"&amp;(ROW()-INT($B$1/2))):INDIRECT("B"&amp;(ROW()+INT($B$1/2)))))</f>
        <v/>
      </c>
      <c r="D3254" s="848">
        <f t="shared" si="1042"/>
        <v>0</v>
      </c>
      <c r="E3254" s="275"/>
      <c r="F3254" s="15"/>
      <c r="G3254" s="3"/>
      <c r="H3254" s="3"/>
      <c r="I3254" s="3"/>
      <c r="J3254" s="3"/>
      <c r="K3254" s="3"/>
      <c r="L3254" s="554"/>
      <c r="M3254" s="545"/>
      <c r="N3254" s="546"/>
      <c r="O3254" s="5"/>
      <c r="P3254" s="216"/>
      <c r="Q3254" s="217"/>
      <c r="R3254" s="218"/>
      <c r="S3254" s="219">
        <f t="shared" si="1059"/>
        <v>0</v>
      </c>
      <c r="T3254" s="220">
        <f t="shared" si="1060"/>
        <v>0</v>
      </c>
      <c r="U3254" s="214">
        <f t="shared" si="1057"/>
        <v>0</v>
      </c>
      <c r="W3254" s="221"/>
      <c r="X3254" s="222"/>
      <c r="Y3254" s="222"/>
      <c r="Z3254" s="223"/>
      <c r="AA3254" s="222"/>
      <c r="AB3254" s="224"/>
      <c r="AC3254" s="225"/>
      <c r="AD3254" s="2">
        <f t="shared" si="1044"/>
        <v>0</v>
      </c>
      <c r="AE3254" s="2">
        <f t="shared" si="1045"/>
        <v>0</v>
      </c>
      <c r="AF3254" s="226"/>
      <c r="AG3254" s="219">
        <f t="shared" si="1049"/>
        <v>0</v>
      </c>
      <c r="AH3254" s="234">
        <f t="shared" si="1050"/>
        <v>0</v>
      </c>
      <c r="AI3254" s="214">
        <f t="shared" si="1058"/>
        <v>0</v>
      </c>
      <c r="AK3254" s="229">
        <f t="shared" si="1051"/>
        <v>0</v>
      </c>
      <c r="AL3254" s="226"/>
      <c r="AM3254" s="15"/>
      <c r="AN3254" s="232" t="e">
        <f t="shared" si="1052"/>
        <v>#DIV/0!</v>
      </c>
      <c r="AO3254" s="214">
        <f t="shared" si="1046"/>
        <v>0</v>
      </c>
      <c r="AQ3254" s="210"/>
      <c r="AR3254" s="231"/>
      <c r="AS3254" s="15"/>
      <c r="AT3254" s="232">
        <f t="shared" si="1053"/>
        <v>0</v>
      </c>
      <c r="AU3254" s="235">
        <f t="shared" si="1054"/>
        <v>0</v>
      </c>
      <c r="AY3254" s="210"/>
      <c r="AZ3254" s="231"/>
      <c r="BA3254" s="15"/>
      <c r="BB3254" s="232">
        <f t="shared" si="1043"/>
        <v>0</v>
      </c>
      <c r="BC3254" s="235">
        <f t="shared" si="1055"/>
        <v>0</v>
      </c>
      <c r="BG3254" s="210"/>
      <c r="BH3254" s="231"/>
      <c r="BI3254" s="15"/>
      <c r="BJ3254" s="232">
        <f t="shared" si="1047"/>
        <v>0</v>
      </c>
      <c r="BK3254" s="235">
        <f t="shared" si="1056"/>
        <v>0</v>
      </c>
      <c r="BM3254" s="109">
        <f t="shared" si="1048"/>
        <v>-4.7412873438347836</v>
      </c>
      <c r="BN3254" s="213"/>
      <c r="BR3254" s="228"/>
      <c r="BS3254" s="311"/>
      <c r="BT3254" s="3"/>
      <c r="BU3254" s="213"/>
      <c r="BV3254" s="213"/>
      <c r="BW3254" s="291"/>
    </row>
    <row r="3255" spans="1:75" x14ac:dyDescent="0.2">
      <c r="A3255" s="210"/>
      <c r="B3255" s="211"/>
      <c r="C3255" s="848" t="str">
        <f ca="1">IF(ISERR(AVERAGE(INDIRECT("B"&amp;(ROW()-INT($B$1/2))):INDIRECT("B"&amp;(ROW()+INT($B$1/2))))),"",AVERAGE(INDIRECT("B"&amp;(ROW()-INT($B$1/2))):INDIRECT("B"&amp;(ROW()+INT($B$1/2)))))</f>
        <v/>
      </c>
      <c r="D3255" s="848">
        <f t="shared" si="1042"/>
        <v>0</v>
      </c>
      <c r="E3255" s="275"/>
      <c r="F3255" s="15"/>
      <c r="G3255" s="3"/>
      <c r="H3255" s="3"/>
      <c r="I3255" s="3"/>
      <c r="J3255" s="3"/>
      <c r="K3255" s="3"/>
      <c r="L3255" s="554"/>
      <c r="M3255" s="545"/>
      <c r="N3255" s="546"/>
      <c r="O3255" s="5"/>
      <c r="P3255" s="216"/>
      <c r="Q3255" s="217"/>
      <c r="R3255" s="218"/>
      <c r="S3255" s="219">
        <f t="shared" si="1059"/>
        <v>0</v>
      </c>
      <c r="T3255" s="220">
        <f t="shared" si="1060"/>
        <v>0</v>
      </c>
      <c r="U3255" s="214">
        <f t="shared" si="1057"/>
        <v>0</v>
      </c>
      <c r="W3255" s="221"/>
      <c r="X3255" s="222"/>
      <c r="Y3255" s="222"/>
      <c r="Z3255" s="223"/>
      <c r="AA3255" s="222"/>
      <c r="AB3255" s="224"/>
      <c r="AC3255" s="225"/>
      <c r="AD3255" s="2">
        <f t="shared" si="1044"/>
        <v>0</v>
      </c>
      <c r="AE3255" s="2">
        <f t="shared" si="1045"/>
        <v>0</v>
      </c>
      <c r="AF3255" s="226"/>
      <c r="AG3255" s="219">
        <f t="shared" si="1049"/>
        <v>0</v>
      </c>
      <c r="AH3255" s="234">
        <f t="shared" si="1050"/>
        <v>0</v>
      </c>
      <c r="AI3255" s="214">
        <f t="shared" si="1058"/>
        <v>0</v>
      </c>
      <c r="AK3255" s="229">
        <f t="shared" si="1051"/>
        <v>0</v>
      </c>
      <c r="AL3255" s="226"/>
      <c r="AM3255" s="15"/>
      <c r="AN3255" s="232" t="e">
        <f t="shared" si="1052"/>
        <v>#DIV/0!</v>
      </c>
      <c r="AO3255" s="214">
        <f t="shared" si="1046"/>
        <v>0</v>
      </c>
      <c r="AQ3255" s="210"/>
      <c r="AR3255" s="231"/>
      <c r="AS3255" s="15"/>
      <c r="AT3255" s="232">
        <f t="shared" si="1053"/>
        <v>0</v>
      </c>
      <c r="AU3255" s="235">
        <f t="shared" si="1054"/>
        <v>0</v>
      </c>
      <c r="AY3255" s="210"/>
      <c r="AZ3255" s="231"/>
      <c r="BA3255" s="15"/>
      <c r="BB3255" s="232">
        <f t="shared" si="1043"/>
        <v>0</v>
      </c>
      <c r="BC3255" s="235">
        <f t="shared" si="1055"/>
        <v>0</v>
      </c>
      <c r="BG3255" s="210"/>
      <c r="BH3255" s="231"/>
      <c r="BI3255" s="15"/>
      <c r="BJ3255" s="232">
        <f t="shared" si="1047"/>
        <v>0</v>
      </c>
      <c r="BK3255" s="235">
        <f t="shared" si="1056"/>
        <v>0</v>
      </c>
      <c r="BM3255" s="109">
        <f t="shared" si="1048"/>
        <v>-4.7431196813325203</v>
      </c>
      <c r="BN3255" s="213"/>
      <c r="BR3255" s="228"/>
      <c r="BS3255" s="311"/>
      <c r="BT3255" s="3"/>
      <c r="BU3255" s="213"/>
      <c r="BV3255" s="213"/>
      <c r="BW3255" s="291"/>
    </row>
    <row r="3256" spans="1:75" x14ac:dyDescent="0.2">
      <c r="A3256" s="210"/>
      <c r="B3256" s="211"/>
      <c r="C3256" s="848" t="str">
        <f ca="1">IF(ISERR(AVERAGE(INDIRECT("B"&amp;(ROW()-INT($B$1/2))):INDIRECT("B"&amp;(ROW()+INT($B$1/2))))),"",AVERAGE(INDIRECT("B"&amp;(ROW()-INT($B$1/2))):INDIRECT("B"&amp;(ROW()+INT($B$1/2)))))</f>
        <v/>
      </c>
      <c r="D3256" s="848">
        <f t="shared" si="1042"/>
        <v>0</v>
      </c>
      <c r="E3256" s="275"/>
      <c r="F3256" s="15"/>
      <c r="G3256" s="3"/>
      <c r="H3256" s="3"/>
      <c r="I3256" s="3"/>
      <c r="J3256" s="3"/>
      <c r="K3256" s="3"/>
      <c r="L3256" s="554"/>
      <c r="M3256" s="545"/>
      <c r="N3256" s="546"/>
      <c r="O3256" s="5"/>
      <c r="P3256" s="216"/>
      <c r="Q3256" s="217"/>
      <c r="R3256" s="218"/>
      <c r="S3256" s="219">
        <f t="shared" si="1059"/>
        <v>0</v>
      </c>
      <c r="T3256" s="220">
        <f t="shared" si="1060"/>
        <v>0</v>
      </c>
      <c r="U3256" s="214">
        <f t="shared" si="1057"/>
        <v>0</v>
      </c>
      <c r="W3256" s="221"/>
      <c r="X3256" s="222"/>
      <c r="Y3256" s="222"/>
      <c r="Z3256" s="223"/>
      <c r="AA3256" s="222"/>
      <c r="AB3256" s="224"/>
      <c r="AC3256" s="225"/>
      <c r="AD3256" s="2">
        <f t="shared" si="1044"/>
        <v>0</v>
      </c>
      <c r="AE3256" s="2">
        <f t="shared" si="1045"/>
        <v>0</v>
      </c>
      <c r="AF3256" s="226"/>
      <c r="AG3256" s="219">
        <f t="shared" si="1049"/>
        <v>0</v>
      </c>
      <c r="AH3256" s="234">
        <f t="shared" si="1050"/>
        <v>0</v>
      </c>
      <c r="AI3256" s="214">
        <f t="shared" si="1058"/>
        <v>0</v>
      </c>
      <c r="AK3256" s="229">
        <f t="shared" si="1051"/>
        <v>0</v>
      </c>
      <c r="AL3256" s="226"/>
      <c r="AM3256" s="15"/>
      <c r="AN3256" s="232" t="e">
        <f t="shared" si="1052"/>
        <v>#DIV/0!</v>
      </c>
      <c r="AO3256" s="214">
        <f t="shared" si="1046"/>
        <v>0</v>
      </c>
      <c r="AQ3256" s="210"/>
      <c r="AR3256" s="231"/>
      <c r="AS3256" s="15"/>
      <c r="AT3256" s="232">
        <f t="shared" si="1053"/>
        <v>0</v>
      </c>
      <c r="AU3256" s="235">
        <f t="shared" si="1054"/>
        <v>0</v>
      </c>
      <c r="AY3256" s="210"/>
      <c r="AZ3256" s="231"/>
      <c r="BA3256" s="15"/>
      <c r="BB3256" s="232">
        <f t="shared" si="1043"/>
        <v>0</v>
      </c>
      <c r="BC3256" s="235">
        <f t="shared" si="1055"/>
        <v>0</v>
      </c>
      <c r="BG3256" s="210"/>
      <c r="BH3256" s="231"/>
      <c r="BI3256" s="15"/>
      <c r="BJ3256" s="232">
        <f t="shared" si="1047"/>
        <v>0</v>
      </c>
      <c r="BK3256" s="235">
        <f t="shared" si="1056"/>
        <v>0</v>
      </c>
      <c r="BM3256" s="109">
        <f t="shared" si="1048"/>
        <v>-4.744952018830257</v>
      </c>
      <c r="BN3256" s="213"/>
      <c r="BR3256" s="228"/>
      <c r="BS3256" s="311"/>
      <c r="BT3256" s="3"/>
      <c r="BU3256" s="213"/>
      <c r="BV3256" s="213"/>
      <c r="BW3256" s="291"/>
    </row>
    <row r="3257" spans="1:75" x14ac:dyDescent="0.2">
      <c r="A3257" s="210"/>
      <c r="B3257" s="211"/>
      <c r="C3257" s="848" t="str">
        <f ca="1">IF(ISERR(AVERAGE(INDIRECT("B"&amp;(ROW()-INT($B$1/2))):INDIRECT("B"&amp;(ROW()+INT($B$1/2))))),"",AVERAGE(INDIRECT("B"&amp;(ROW()-INT($B$1/2))):INDIRECT("B"&amp;(ROW()+INT($B$1/2)))))</f>
        <v/>
      </c>
      <c r="D3257" s="848">
        <f t="shared" si="1042"/>
        <v>0</v>
      </c>
      <c r="E3257" s="275"/>
      <c r="F3257" s="15"/>
      <c r="G3257" s="3"/>
      <c r="H3257" s="3"/>
      <c r="I3257" s="3"/>
      <c r="J3257" s="3"/>
      <c r="K3257" s="3"/>
      <c r="L3257" s="554"/>
      <c r="M3257" s="545"/>
      <c r="N3257" s="546"/>
      <c r="O3257" s="5"/>
      <c r="P3257" s="216"/>
      <c r="Q3257" s="217"/>
      <c r="R3257" s="218"/>
      <c r="S3257" s="219">
        <f t="shared" si="1059"/>
        <v>0</v>
      </c>
      <c r="T3257" s="220">
        <f t="shared" si="1060"/>
        <v>0</v>
      </c>
      <c r="U3257" s="214">
        <f t="shared" si="1057"/>
        <v>0</v>
      </c>
      <c r="W3257" s="221"/>
      <c r="X3257" s="222"/>
      <c r="Y3257" s="222"/>
      <c r="Z3257" s="223"/>
      <c r="AA3257" s="222"/>
      <c r="AB3257" s="224"/>
      <c r="AC3257" s="225"/>
      <c r="AD3257" s="2">
        <f t="shared" si="1044"/>
        <v>0</v>
      </c>
      <c r="AE3257" s="2">
        <f t="shared" si="1045"/>
        <v>0</v>
      </c>
      <c r="AF3257" s="226"/>
      <c r="AG3257" s="219">
        <f t="shared" si="1049"/>
        <v>0</v>
      </c>
      <c r="AH3257" s="234">
        <f t="shared" si="1050"/>
        <v>0</v>
      </c>
      <c r="AI3257" s="214">
        <f t="shared" si="1058"/>
        <v>0</v>
      </c>
      <c r="AK3257" s="229">
        <f t="shared" si="1051"/>
        <v>0</v>
      </c>
      <c r="AL3257" s="226"/>
      <c r="AM3257" s="15"/>
      <c r="AN3257" s="232" t="e">
        <f t="shared" si="1052"/>
        <v>#DIV/0!</v>
      </c>
      <c r="AO3257" s="214">
        <f t="shared" si="1046"/>
        <v>0</v>
      </c>
      <c r="AQ3257" s="210"/>
      <c r="AR3257" s="231"/>
      <c r="AS3257" s="15"/>
      <c r="AT3257" s="232">
        <f t="shared" si="1053"/>
        <v>0</v>
      </c>
      <c r="AU3257" s="235">
        <f t="shared" si="1054"/>
        <v>0</v>
      </c>
      <c r="AY3257" s="210"/>
      <c r="AZ3257" s="231"/>
      <c r="BA3257" s="15"/>
      <c r="BB3257" s="232">
        <f t="shared" si="1043"/>
        <v>0</v>
      </c>
      <c r="BC3257" s="235">
        <f t="shared" si="1055"/>
        <v>0</v>
      </c>
      <c r="BG3257" s="210"/>
      <c r="BH3257" s="231"/>
      <c r="BI3257" s="15"/>
      <c r="BJ3257" s="232">
        <f t="shared" si="1047"/>
        <v>0</v>
      </c>
      <c r="BK3257" s="235">
        <f t="shared" si="1056"/>
        <v>0</v>
      </c>
      <c r="BM3257" s="109">
        <f t="shared" si="1048"/>
        <v>-4.7467843563279937</v>
      </c>
      <c r="BN3257" s="213"/>
      <c r="BR3257" s="228"/>
      <c r="BS3257" s="311"/>
      <c r="BT3257" s="3"/>
      <c r="BU3257" s="213"/>
      <c r="BV3257" s="213"/>
      <c r="BW3257" s="291"/>
    </row>
    <row r="3258" spans="1:75" x14ac:dyDescent="0.2">
      <c r="A3258" s="210"/>
      <c r="B3258" s="211"/>
      <c r="C3258" s="848" t="str">
        <f ca="1">IF(ISERR(AVERAGE(INDIRECT("B"&amp;(ROW()-INT($B$1/2))):INDIRECT("B"&amp;(ROW()+INT($B$1/2))))),"",AVERAGE(INDIRECT("B"&amp;(ROW()-INT($B$1/2))):INDIRECT("B"&amp;(ROW()+INT($B$1/2)))))</f>
        <v/>
      </c>
      <c r="D3258" s="848">
        <f t="shared" si="1042"/>
        <v>0</v>
      </c>
      <c r="E3258" s="275"/>
      <c r="F3258" s="15"/>
      <c r="G3258" s="3"/>
      <c r="H3258" s="3"/>
      <c r="I3258" s="3"/>
      <c r="J3258" s="3"/>
      <c r="K3258" s="3"/>
      <c r="L3258" s="554"/>
      <c r="M3258" s="545"/>
      <c r="N3258" s="546"/>
      <c r="O3258" s="5"/>
      <c r="P3258" s="216"/>
      <c r="Q3258" s="217"/>
      <c r="R3258" s="218"/>
      <c r="S3258" s="219">
        <f t="shared" si="1059"/>
        <v>0</v>
      </c>
      <c r="T3258" s="220">
        <f t="shared" si="1060"/>
        <v>0</v>
      </c>
      <c r="U3258" s="214">
        <f t="shared" si="1057"/>
        <v>0</v>
      </c>
      <c r="W3258" s="221"/>
      <c r="X3258" s="222"/>
      <c r="Y3258" s="222"/>
      <c r="Z3258" s="223"/>
      <c r="AA3258" s="222"/>
      <c r="AB3258" s="224"/>
      <c r="AC3258" s="225"/>
      <c r="AD3258" s="2">
        <f t="shared" si="1044"/>
        <v>0</v>
      </c>
      <c r="AE3258" s="2">
        <f t="shared" si="1045"/>
        <v>0</v>
      </c>
      <c r="AF3258" s="226"/>
      <c r="AG3258" s="219">
        <f t="shared" si="1049"/>
        <v>0</v>
      </c>
      <c r="AH3258" s="234">
        <f t="shared" si="1050"/>
        <v>0</v>
      </c>
      <c r="AI3258" s="214">
        <f t="shared" si="1058"/>
        <v>0</v>
      </c>
      <c r="AK3258" s="229">
        <f t="shared" si="1051"/>
        <v>0</v>
      </c>
      <c r="AL3258" s="226"/>
      <c r="AM3258" s="15"/>
      <c r="AN3258" s="232" t="e">
        <f t="shared" si="1052"/>
        <v>#DIV/0!</v>
      </c>
      <c r="AO3258" s="214">
        <f t="shared" si="1046"/>
        <v>0</v>
      </c>
      <c r="AQ3258" s="210"/>
      <c r="AR3258" s="231"/>
      <c r="AS3258" s="15"/>
      <c r="AT3258" s="232">
        <f t="shared" si="1053"/>
        <v>0</v>
      </c>
      <c r="AU3258" s="235">
        <f t="shared" si="1054"/>
        <v>0</v>
      </c>
      <c r="AY3258" s="210"/>
      <c r="AZ3258" s="231"/>
      <c r="BA3258" s="15"/>
      <c r="BB3258" s="232">
        <f t="shared" si="1043"/>
        <v>0</v>
      </c>
      <c r="BC3258" s="235">
        <f t="shared" si="1055"/>
        <v>0</v>
      </c>
      <c r="BG3258" s="210"/>
      <c r="BH3258" s="231"/>
      <c r="BI3258" s="15"/>
      <c r="BJ3258" s="232">
        <f t="shared" si="1047"/>
        <v>0</v>
      </c>
      <c r="BK3258" s="235">
        <f t="shared" si="1056"/>
        <v>0</v>
      </c>
      <c r="BM3258" s="109">
        <f t="shared" si="1048"/>
        <v>-4.7486166938257304</v>
      </c>
      <c r="BN3258" s="213"/>
      <c r="BR3258" s="228"/>
      <c r="BS3258" s="311"/>
      <c r="BT3258" s="3"/>
      <c r="BU3258" s="213"/>
      <c r="BV3258" s="213"/>
      <c r="BW3258" s="291"/>
    </row>
    <row r="3259" spans="1:75" x14ac:dyDescent="0.2">
      <c r="A3259" s="210"/>
      <c r="B3259" s="211"/>
      <c r="C3259" s="848" t="str">
        <f ca="1">IF(ISERR(AVERAGE(INDIRECT("B"&amp;(ROW()-INT($B$1/2))):INDIRECT("B"&amp;(ROW()+INT($B$1/2))))),"",AVERAGE(INDIRECT("B"&amp;(ROW()-INT($B$1/2))):INDIRECT("B"&amp;(ROW()+INT($B$1/2)))))</f>
        <v/>
      </c>
      <c r="D3259" s="848">
        <f t="shared" si="1042"/>
        <v>0</v>
      </c>
      <c r="E3259" s="275"/>
      <c r="F3259" s="15"/>
      <c r="G3259" s="3"/>
      <c r="H3259" s="3"/>
      <c r="I3259" s="3"/>
      <c r="J3259" s="3"/>
      <c r="K3259" s="3"/>
      <c r="L3259" s="554"/>
      <c r="M3259" s="545"/>
      <c r="N3259" s="546"/>
      <c r="O3259" s="5"/>
      <c r="P3259" s="216"/>
      <c r="Q3259" s="217"/>
      <c r="R3259" s="218"/>
      <c r="S3259" s="219">
        <f t="shared" si="1059"/>
        <v>0</v>
      </c>
      <c r="T3259" s="220">
        <f t="shared" si="1060"/>
        <v>0</v>
      </c>
      <c r="U3259" s="214">
        <f t="shared" si="1057"/>
        <v>0</v>
      </c>
      <c r="W3259" s="221"/>
      <c r="X3259" s="222"/>
      <c r="Y3259" s="222"/>
      <c r="Z3259" s="223"/>
      <c r="AA3259" s="222"/>
      <c r="AB3259" s="224"/>
      <c r="AC3259" s="225"/>
      <c r="AD3259" s="2">
        <f t="shared" si="1044"/>
        <v>0</v>
      </c>
      <c r="AE3259" s="2">
        <f t="shared" si="1045"/>
        <v>0</v>
      </c>
      <c r="AF3259" s="226"/>
      <c r="AG3259" s="219">
        <f t="shared" si="1049"/>
        <v>0</v>
      </c>
      <c r="AH3259" s="234">
        <f t="shared" si="1050"/>
        <v>0</v>
      </c>
      <c r="AI3259" s="214">
        <f t="shared" si="1058"/>
        <v>0</v>
      </c>
      <c r="AK3259" s="229">
        <f t="shared" si="1051"/>
        <v>0</v>
      </c>
      <c r="AL3259" s="226"/>
      <c r="AM3259" s="15"/>
      <c r="AN3259" s="232" t="e">
        <f t="shared" si="1052"/>
        <v>#DIV/0!</v>
      </c>
      <c r="AO3259" s="214">
        <f t="shared" si="1046"/>
        <v>0</v>
      </c>
      <c r="AQ3259" s="210"/>
      <c r="AR3259" s="231"/>
      <c r="AS3259" s="15"/>
      <c r="AT3259" s="232">
        <f t="shared" si="1053"/>
        <v>0</v>
      </c>
      <c r="AU3259" s="235">
        <f t="shared" si="1054"/>
        <v>0</v>
      </c>
      <c r="AY3259" s="210"/>
      <c r="AZ3259" s="231"/>
      <c r="BA3259" s="15"/>
      <c r="BB3259" s="232">
        <f t="shared" si="1043"/>
        <v>0</v>
      </c>
      <c r="BC3259" s="235">
        <f t="shared" si="1055"/>
        <v>0</v>
      </c>
      <c r="BG3259" s="210"/>
      <c r="BH3259" s="231"/>
      <c r="BI3259" s="15"/>
      <c r="BJ3259" s="232">
        <f t="shared" si="1047"/>
        <v>0</v>
      </c>
      <c r="BK3259" s="235">
        <f t="shared" si="1056"/>
        <v>0</v>
      </c>
      <c r="BM3259" s="109">
        <f t="shared" si="1048"/>
        <v>-4.7504490313234671</v>
      </c>
      <c r="BN3259" s="213"/>
      <c r="BR3259" s="228"/>
      <c r="BS3259" s="311"/>
      <c r="BT3259" s="3"/>
      <c r="BU3259" s="213"/>
      <c r="BV3259" s="213"/>
      <c r="BW3259" s="291"/>
    </row>
    <row r="3260" spans="1:75" x14ac:dyDescent="0.2">
      <c r="A3260" s="210"/>
      <c r="B3260" s="211"/>
      <c r="C3260" s="848" t="str">
        <f ca="1">IF(ISERR(AVERAGE(INDIRECT("B"&amp;(ROW()-INT($B$1/2))):INDIRECT("B"&amp;(ROW()+INT($B$1/2))))),"",AVERAGE(INDIRECT("B"&amp;(ROW()-INT($B$1/2))):INDIRECT("B"&amp;(ROW()+INT($B$1/2)))))</f>
        <v/>
      </c>
      <c r="D3260" s="848">
        <f t="shared" si="1042"/>
        <v>0</v>
      </c>
      <c r="E3260" s="275"/>
      <c r="F3260" s="15"/>
      <c r="G3260" s="3"/>
      <c r="H3260" s="3"/>
      <c r="I3260" s="3"/>
      <c r="J3260" s="3"/>
      <c r="K3260" s="3"/>
      <c r="L3260" s="554"/>
      <c r="M3260" s="545"/>
      <c r="N3260" s="546"/>
      <c r="O3260" s="5"/>
      <c r="P3260" s="216"/>
      <c r="Q3260" s="217"/>
      <c r="R3260" s="218"/>
      <c r="S3260" s="219">
        <f t="shared" si="1059"/>
        <v>0</v>
      </c>
      <c r="T3260" s="220">
        <f t="shared" si="1060"/>
        <v>0</v>
      </c>
      <c r="U3260" s="214">
        <f t="shared" si="1057"/>
        <v>0</v>
      </c>
      <c r="W3260" s="221"/>
      <c r="X3260" s="222"/>
      <c r="Y3260" s="222"/>
      <c r="Z3260" s="223"/>
      <c r="AA3260" s="222"/>
      <c r="AB3260" s="224"/>
      <c r="AC3260" s="225"/>
      <c r="AD3260" s="2">
        <f t="shared" si="1044"/>
        <v>0</v>
      </c>
      <c r="AE3260" s="2">
        <f t="shared" si="1045"/>
        <v>0</v>
      </c>
      <c r="AF3260" s="226"/>
      <c r="AG3260" s="219">
        <f t="shared" si="1049"/>
        <v>0</v>
      </c>
      <c r="AH3260" s="234">
        <f t="shared" si="1050"/>
        <v>0</v>
      </c>
      <c r="AI3260" s="214">
        <f t="shared" si="1058"/>
        <v>0</v>
      </c>
      <c r="AK3260" s="229">
        <f t="shared" si="1051"/>
        <v>0</v>
      </c>
      <c r="AL3260" s="226"/>
      <c r="AM3260" s="15"/>
      <c r="AN3260" s="232" t="e">
        <f t="shared" si="1052"/>
        <v>#DIV/0!</v>
      </c>
      <c r="AO3260" s="214">
        <f t="shared" si="1046"/>
        <v>0</v>
      </c>
      <c r="AQ3260" s="210"/>
      <c r="AR3260" s="231"/>
      <c r="AS3260" s="15"/>
      <c r="AT3260" s="232">
        <f t="shared" si="1053"/>
        <v>0</v>
      </c>
      <c r="AU3260" s="235">
        <f t="shared" si="1054"/>
        <v>0</v>
      </c>
      <c r="AY3260" s="210"/>
      <c r="AZ3260" s="231"/>
      <c r="BA3260" s="15"/>
      <c r="BB3260" s="232">
        <f t="shared" si="1043"/>
        <v>0</v>
      </c>
      <c r="BC3260" s="235">
        <f t="shared" si="1055"/>
        <v>0</v>
      </c>
      <c r="BG3260" s="210"/>
      <c r="BH3260" s="231"/>
      <c r="BI3260" s="15"/>
      <c r="BJ3260" s="232">
        <f t="shared" si="1047"/>
        <v>0</v>
      </c>
      <c r="BK3260" s="235">
        <f t="shared" si="1056"/>
        <v>0</v>
      </c>
      <c r="BM3260" s="109">
        <f t="shared" si="1048"/>
        <v>-4.7522813688212038</v>
      </c>
      <c r="BN3260" s="213"/>
      <c r="BR3260" s="228"/>
      <c r="BS3260" s="311"/>
      <c r="BT3260" s="3"/>
      <c r="BU3260" s="213"/>
      <c r="BV3260" s="213"/>
      <c r="BW3260" s="291"/>
    </row>
    <row r="3261" spans="1:75" x14ac:dyDescent="0.2">
      <c r="A3261" s="210"/>
      <c r="B3261" s="211"/>
      <c r="C3261" s="848" t="str">
        <f ca="1">IF(ISERR(AVERAGE(INDIRECT("B"&amp;(ROW()-INT($B$1/2))):INDIRECT("B"&amp;(ROW()+INT($B$1/2))))),"",AVERAGE(INDIRECT("B"&amp;(ROW()-INT($B$1/2))):INDIRECT("B"&amp;(ROW()+INT($B$1/2)))))</f>
        <v/>
      </c>
      <c r="D3261" s="848">
        <f t="shared" si="1042"/>
        <v>0</v>
      </c>
      <c r="E3261" s="275"/>
      <c r="F3261" s="15"/>
      <c r="G3261" s="3"/>
      <c r="H3261" s="3"/>
      <c r="I3261" s="3"/>
      <c r="J3261" s="3"/>
      <c r="K3261" s="3"/>
      <c r="L3261" s="554"/>
      <c r="M3261" s="545"/>
      <c r="N3261" s="546"/>
      <c r="O3261" s="5"/>
      <c r="P3261" s="216"/>
      <c r="Q3261" s="217"/>
      <c r="R3261" s="218"/>
      <c r="S3261" s="219">
        <f t="shared" si="1059"/>
        <v>0</v>
      </c>
      <c r="T3261" s="220">
        <f t="shared" si="1060"/>
        <v>0</v>
      </c>
      <c r="U3261" s="214">
        <f t="shared" si="1057"/>
        <v>0</v>
      </c>
      <c r="W3261" s="221"/>
      <c r="X3261" s="222"/>
      <c r="Y3261" s="222"/>
      <c r="Z3261" s="223"/>
      <c r="AA3261" s="222"/>
      <c r="AB3261" s="224"/>
      <c r="AC3261" s="225"/>
      <c r="AD3261" s="2">
        <f t="shared" si="1044"/>
        <v>0</v>
      </c>
      <c r="AE3261" s="2">
        <f t="shared" si="1045"/>
        <v>0</v>
      </c>
      <c r="AF3261" s="226"/>
      <c r="AG3261" s="219">
        <f t="shared" si="1049"/>
        <v>0</v>
      </c>
      <c r="AH3261" s="234">
        <f t="shared" si="1050"/>
        <v>0</v>
      </c>
      <c r="AI3261" s="214">
        <f t="shared" si="1058"/>
        <v>0</v>
      </c>
      <c r="AK3261" s="229">
        <f t="shared" si="1051"/>
        <v>0</v>
      </c>
      <c r="AL3261" s="226"/>
      <c r="AM3261" s="15"/>
      <c r="AN3261" s="232" t="e">
        <f t="shared" si="1052"/>
        <v>#DIV/0!</v>
      </c>
      <c r="AO3261" s="214">
        <f t="shared" si="1046"/>
        <v>0</v>
      </c>
      <c r="AQ3261" s="210"/>
      <c r="AR3261" s="231"/>
      <c r="AS3261" s="15"/>
      <c r="AT3261" s="232">
        <f t="shared" si="1053"/>
        <v>0</v>
      </c>
      <c r="AU3261" s="235">
        <f t="shared" si="1054"/>
        <v>0</v>
      </c>
      <c r="AY3261" s="210"/>
      <c r="AZ3261" s="231"/>
      <c r="BA3261" s="15"/>
      <c r="BB3261" s="232">
        <f t="shared" si="1043"/>
        <v>0</v>
      </c>
      <c r="BC3261" s="235">
        <f t="shared" si="1055"/>
        <v>0</v>
      </c>
      <c r="BG3261" s="210"/>
      <c r="BH3261" s="231"/>
      <c r="BI3261" s="15"/>
      <c r="BJ3261" s="232">
        <f t="shared" si="1047"/>
        <v>0</v>
      </c>
      <c r="BK3261" s="235">
        <f t="shared" si="1056"/>
        <v>0</v>
      </c>
      <c r="BM3261" s="109">
        <f t="shared" si="1048"/>
        <v>-4.7541137063189405</v>
      </c>
      <c r="BN3261" s="213"/>
      <c r="BR3261" s="228"/>
      <c r="BS3261" s="311"/>
      <c r="BT3261" s="3"/>
      <c r="BU3261" s="213"/>
      <c r="BV3261" s="213"/>
      <c r="BW3261" s="291"/>
    </row>
    <row r="3262" spans="1:75" x14ac:dyDescent="0.2">
      <c r="A3262" s="210"/>
      <c r="B3262" s="211"/>
      <c r="C3262" s="848" t="str">
        <f ca="1">IF(ISERR(AVERAGE(INDIRECT("B"&amp;(ROW()-INT($B$1/2))):INDIRECT("B"&amp;(ROW()+INT($B$1/2))))),"",AVERAGE(INDIRECT("B"&amp;(ROW()-INT($B$1/2))):INDIRECT("B"&amp;(ROW()+INT($B$1/2)))))</f>
        <v/>
      </c>
      <c r="D3262" s="848">
        <f t="shared" si="1042"/>
        <v>0</v>
      </c>
      <c r="E3262" s="275"/>
      <c r="F3262" s="15"/>
      <c r="G3262" s="3"/>
      <c r="H3262" s="3"/>
      <c r="I3262" s="3"/>
      <c r="J3262" s="3"/>
      <c r="K3262" s="3"/>
      <c r="L3262" s="554"/>
      <c r="M3262" s="545"/>
      <c r="N3262" s="546"/>
      <c r="O3262" s="5"/>
      <c r="P3262" s="216"/>
      <c r="Q3262" s="217"/>
      <c r="R3262" s="218"/>
      <c r="S3262" s="219">
        <f t="shared" si="1059"/>
        <v>0</v>
      </c>
      <c r="T3262" s="220">
        <f t="shared" si="1060"/>
        <v>0</v>
      </c>
      <c r="U3262" s="214">
        <f t="shared" si="1057"/>
        <v>0</v>
      </c>
      <c r="W3262" s="221"/>
      <c r="X3262" s="222"/>
      <c r="Y3262" s="222"/>
      <c r="Z3262" s="223"/>
      <c r="AA3262" s="222"/>
      <c r="AB3262" s="224"/>
      <c r="AC3262" s="225"/>
      <c r="AD3262" s="2">
        <f t="shared" si="1044"/>
        <v>0</v>
      </c>
      <c r="AE3262" s="2">
        <f t="shared" si="1045"/>
        <v>0</v>
      </c>
      <c r="AF3262" s="226"/>
      <c r="AG3262" s="219">
        <f t="shared" si="1049"/>
        <v>0</v>
      </c>
      <c r="AH3262" s="234">
        <f t="shared" si="1050"/>
        <v>0</v>
      </c>
      <c r="AI3262" s="214">
        <f t="shared" si="1058"/>
        <v>0</v>
      </c>
      <c r="AK3262" s="229">
        <f t="shared" si="1051"/>
        <v>0</v>
      </c>
      <c r="AL3262" s="226"/>
      <c r="AM3262" s="15"/>
      <c r="AN3262" s="232" t="e">
        <f t="shared" si="1052"/>
        <v>#DIV/0!</v>
      </c>
      <c r="AO3262" s="214">
        <f t="shared" si="1046"/>
        <v>0</v>
      </c>
      <c r="AQ3262" s="210"/>
      <c r="AR3262" s="231"/>
      <c r="AS3262" s="15"/>
      <c r="AT3262" s="232">
        <f t="shared" si="1053"/>
        <v>0</v>
      </c>
      <c r="AU3262" s="235">
        <f t="shared" si="1054"/>
        <v>0</v>
      </c>
      <c r="AY3262" s="210"/>
      <c r="AZ3262" s="231"/>
      <c r="BA3262" s="15"/>
      <c r="BB3262" s="232">
        <f t="shared" si="1043"/>
        <v>0</v>
      </c>
      <c r="BC3262" s="235">
        <f t="shared" si="1055"/>
        <v>0</v>
      </c>
      <c r="BG3262" s="210"/>
      <c r="BH3262" s="231"/>
      <c r="BI3262" s="15"/>
      <c r="BJ3262" s="232">
        <f t="shared" si="1047"/>
        <v>0</v>
      </c>
      <c r="BK3262" s="235">
        <f t="shared" si="1056"/>
        <v>0</v>
      </c>
      <c r="BM3262" s="109">
        <f t="shared" si="1048"/>
        <v>-4.7559460438166772</v>
      </c>
      <c r="BN3262" s="213"/>
      <c r="BR3262" s="228"/>
      <c r="BS3262" s="311"/>
      <c r="BT3262" s="3"/>
      <c r="BU3262" s="213"/>
      <c r="BV3262" s="213"/>
      <c r="BW3262" s="291"/>
    </row>
    <row r="3263" spans="1:75" x14ac:dyDescent="0.2">
      <c r="A3263" s="210"/>
      <c r="B3263" s="211"/>
      <c r="C3263" s="848" t="str">
        <f ca="1">IF(ISERR(AVERAGE(INDIRECT("B"&amp;(ROW()-INT($B$1/2))):INDIRECT("B"&amp;(ROW()+INT($B$1/2))))),"",AVERAGE(INDIRECT("B"&amp;(ROW()-INT($B$1/2))):INDIRECT("B"&amp;(ROW()+INT($B$1/2)))))</f>
        <v/>
      </c>
      <c r="D3263" s="848">
        <f t="shared" si="1042"/>
        <v>0</v>
      </c>
      <c r="E3263" s="275"/>
      <c r="F3263" s="15"/>
      <c r="G3263" s="3"/>
      <c r="H3263" s="3"/>
      <c r="I3263" s="3"/>
      <c r="J3263" s="3"/>
      <c r="K3263" s="3"/>
      <c r="L3263" s="554"/>
      <c r="M3263" s="545"/>
      <c r="N3263" s="546"/>
      <c r="O3263" s="5"/>
      <c r="P3263" s="216"/>
      <c r="Q3263" s="217"/>
      <c r="R3263" s="218"/>
      <c r="S3263" s="219">
        <f t="shared" si="1059"/>
        <v>0</v>
      </c>
      <c r="T3263" s="220">
        <f t="shared" si="1060"/>
        <v>0</v>
      </c>
      <c r="U3263" s="214">
        <f t="shared" si="1057"/>
        <v>0</v>
      </c>
      <c r="W3263" s="221"/>
      <c r="X3263" s="222"/>
      <c r="Y3263" s="222"/>
      <c r="Z3263" s="223"/>
      <c r="AA3263" s="222"/>
      <c r="AB3263" s="224"/>
      <c r="AC3263" s="225"/>
      <c r="AD3263" s="2">
        <f t="shared" si="1044"/>
        <v>0</v>
      </c>
      <c r="AE3263" s="2">
        <f t="shared" si="1045"/>
        <v>0</v>
      </c>
      <c r="AF3263" s="226"/>
      <c r="AG3263" s="219">
        <f t="shared" si="1049"/>
        <v>0</v>
      </c>
      <c r="AH3263" s="234">
        <f t="shared" si="1050"/>
        <v>0</v>
      </c>
      <c r="AI3263" s="214">
        <f t="shared" si="1058"/>
        <v>0</v>
      </c>
      <c r="AK3263" s="229">
        <f t="shared" si="1051"/>
        <v>0</v>
      </c>
      <c r="AL3263" s="226"/>
      <c r="AM3263" s="15"/>
      <c r="AN3263" s="232" t="e">
        <f t="shared" si="1052"/>
        <v>#DIV/0!</v>
      </c>
      <c r="AO3263" s="214">
        <f t="shared" si="1046"/>
        <v>0</v>
      </c>
      <c r="AQ3263" s="210"/>
      <c r="AR3263" s="231"/>
      <c r="AS3263" s="15"/>
      <c r="AT3263" s="232">
        <f t="shared" si="1053"/>
        <v>0</v>
      </c>
      <c r="AU3263" s="235">
        <f t="shared" si="1054"/>
        <v>0</v>
      </c>
      <c r="AY3263" s="210"/>
      <c r="AZ3263" s="231"/>
      <c r="BA3263" s="15"/>
      <c r="BB3263" s="232">
        <f t="shared" si="1043"/>
        <v>0</v>
      </c>
      <c r="BC3263" s="235">
        <f t="shared" si="1055"/>
        <v>0</v>
      </c>
      <c r="BG3263" s="210"/>
      <c r="BH3263" s="231"/>
      <c r="BI3263" s="15"/>
      <c r="BJ3263" s="232">
        <f t="shared" si="1047"/>
        <v>0</v>
      </c>
      <c r="BK3263" s="235">
        <f t="shared" si="1056"/>
        <v>0</v>
      </c>
      <c r="BM3263" s="109">
        <f t="shared" si="1048"/>
        <v>-4.7577783813144139</v>
      </c>
      <c r="BN3263" s="213"/>
      <c r="BR3263" s="228"/>
      <c r="BS3263" s="311"/>
      <c r="BT3263" s="3"/>
      <c r="BU3263" s="213"/>
      <c r="BV3263" s="213"/>
      <c r="BW3263" s="291"/>
    </row>
    <row r="3264" spans="1:75" x14ac:dyDescent="0.2">
      <c r="A3264" s="210"/>
      <c r="B3264" s="211"/>
      <c r="C3264" s="848" t="str">
        <f ca="1">IF(ISERR(AVERAGE(INDIRECT("B"&amp;(ROW()-INT($B$1/2))):INDIRECT("B"&amp;(ROW()+INT($B$1/2))))),"",AVERAGE(INDIRECT("B"&amp;(ROW()-INT($B$1/2))):INDIRECT("B"&amp;(ROW()+INT($B$1/2)))))</f>
        <v/>
      </c>
      <c r="D3264" s="848">
        <f t="shared" si="1042"/>
        <v>0</v>
      </c>
      <c r="E3264" s="275"/>
      <c r="F3264" s="15"/>
      <c r="G3264" s="3"/>
      <c r="H3264" s="3"/>
      <c r="I3264" s="3"/>
      <c r="J3264" s="3"/>
      <c r="K3264" s="3"/>
      <c r="L3264" s="554"/>
      <c r="M3264" s="545"/>
      <c r="N3264" s="546"/>
      <c r="O3264" s="5"/>
      <c r="P3264" s="216"/>
      <c r="Q3264" s="217"/>
      <c r="R3264" s="218"/>
      <c r="S3264" s="219">
        <f t="shared" si="1059"/>
        <v>0</v>
      </c>
      <c r="T3264" s="220">
        <f t="shared" si="1060"/>
        <v>0</v>
      </c>
      <c r="U3264" s="214">
        <f t="shared" si="1057"/>
        <v>0</v>
      </c>
      <c r="W3264" s="221"/>
      <c r="X3264" s="222"/>
      <c r="Y3264" s="222"/>
      <c r="Z3264" s="223"/>
      <c r="AA3264" s="222"/>
      <c r="AB3264" s="224"/>
      <c r="AC3264" s="225"/>
      <c r="AD3264" s="2">
        <f t="shared" si="1044"/>
        <v>0</v>
      </c>
      <c r="AE3264" s="2">
        <f t="shared" si="1045"/>
        <v>0</v>
      </c>
      <c r="AF3264" s="226"/>
      <c r="AG3264" s="219">
        <f t="shared" si="1049"/>
        <v>0</v>
      </c>
      <c r="AH3264" s="234">
        <f t="shared" si="1050"/>
        <v>0</v>
      </c>
      <c r="AI3264" s="214">
        <f t="shared" si="1058"/>
        <v>0</v>
      </c>
      <c r="AK3264" s="229">
        <f t="shared" si="1051"/>
        <v>0</v>
      </c>
      <c r="AL3264" s="226"/>
      <c r="AM3264" s="15"/>
      <c r="AN3264" s="232" t="e">
        <f t="shared" si="1052"/>
        <v>#DIV/0!</v>
      </c>
      <c r="AO3264" s="214">
        <f t="shared" si="1046"/>
        <v>0</v>
      </c>
      <c r="AQ3264" s="210"/>
      <c r="AR3264" s="231"/>
      <c r="AS3264" s="15"/>
      <c r="AT3264" s="232">
        <f t="shared" si="1053"/>
        <v>0</v>
      </c>
      <c r="AU3264" s="235">
        <f t="shared" si="1054"/>
        <v>0</v>
      </c>
      <c r="AY3264" s="210"/>
      <c r="AZ3264" s="231"/>
      <c r="BA3264" s="15"/>
      <c r="BB3264" s="232">
        <f t="shared" si="1043"/>
        <v>0</v>
      </c>
      <c r="BC3264" s="235">
        <f t="shared" si="1055"/>
        <v>0</v>
      </c>
      <c r="BG3264" s="210"/>
      <c r="BH3264" s="231"/>
      <c r="BI3264" s="15"/>
      <c r="BJ3264" s="232">
        <f t="shared" si="1047"/>
        <v>0</v>
      </c>
      <c r="BK3264" s="235">
        <f t="shared" si="1056"/>
        <v>0</v>
      </c>
      <c r="BM3264" s="109">
        <f t="shared" si="1048"/>
        <v>-4.7596107188121506</v>
      </c>
      <c r="BN3264" s="213"/>
      <c r="BR3264" s="228"/>
      <c r="BS3264" s="311"/>
      <c r="BT3264" s="3"/>
      <c r="BU3264" s="213"/>
      <c r="BV3264" s="213"/>
      <c r="BW3264" s="291"/>
    </row>
    <row r="3265" spans="1:75" x14ac:dyDescent="0.2">
      <c r="A3265" s="210"/>
      <c r="B3265" s="211"/>
      <c r="C3265" s="848" t="str">
        <f ca="1">IF(ISERR(AVERAGE(INDIRECT("B"&amp;(ROW()-INT($B$1/2))):INDIRECT("B"&amp;(ROW()+INT($B$1/2))))),"",AVERAGE(INDIRECT("B"&amp;(ROW()-INT($B$1/2))):INDIRECT("B"&amp;(ROW()+INT($B$1/2)))))</f>
        <v/>
      </c>
      <c r="D3265" s="848">
        <f t="shared" ref="D3265:D3328" si="1061">A3265-A3264</f>
        <v>0</v>
      </c>
      <c r="E3265" s="275"/>
      <c r="F3265" s="15"/>
      <c r="G3265" s="3"/>
      <c r="H3265" s="3"/>
      <c r="I3265" s="3"/>
      <c r="J3265" s="3"/>
      <c r="K3265" s="3"/>
      <c r="L3265" s="554"/>
      <c r="M3265" s="545"/>
      <c r="N3265" s="546"/>
      <c r="O3265" s="5"/>
      <c r="P3265" s="216"/>
      <c r="Q3265" s="217"/>
      <c r="R3265" s="218"/>
      <c r="S3265" s="219">
        <f t="shared" si="1059"/>
        <v>0</v>
      </c>
      <c r="T3265" s="220">
        <f t="shared" si="1060"/>
        <v>0</v>
      </c>
      <c r="U3265" s="214">
        <f t="shared" si="1057"/>
        <v>0</v>
      </c>
      <c r="W3265" s="221"/>
      <c r="X3265" s="222"/>
      <c r="Y3265" s="222"/>
      <c r="Z3265" s="223"/>
      <c r="AA3265" s="222"/>
      <c r="AB3265" s="224"/>
      <c r="AC3265" s="225"/>
      <c r="AD3265" s="2">
        <f t="shared" si="1044"/>
        <v>0</v>
      </c>
      <c r="AE3265" s="2">
        <f t="shared" si="1045"/>
        <v>0</v>
      </c>
      <c r="AF3265" s="226"/>
      <c r="AG3265" s="219">
        <f t="shared" si="1049"/>
        <v>0</v>
      </c>
      <c r="AH3265" s="234">
        <f t="shared" si="1050"/>
        <v>0</v>
      </c>
      <c r="AI3265" s="214">
        <f t="shared" si="1058"/>
        <v>0</v>
      </c>
      <c r="AK3265" s="229">
        <f t="shared" si="1051"/>
        <v>0</v>
      </c>
      <c r="AL3265" s="226"/>
      <c r="AM3265" s="15"/>
      <c r="AN3265" s="232" t="e">
        <f t="shared" si="1052"/>
        <v>#DIV/0!</v>
      </c>
      <c r="AO3265" s="214">
        <f t="shared" si="1046"/>
        <v>0</v>
      </c>
      <c r="AQ3265" s="210"/>
      <c r="AR3265" s="231"/>
      <c r="AS3265" s="15"/>
      <c r="AT3265" s="232">
        <f t="shared" si="1053"/>
        <v>0</v>
      </c>
      <c r="AU3265" s="235">
        <f t="shared" si="1054"/>
        <v>0</v>
      </c>
      <c r="AY3265" s="210"/>
      <c r="AZ3265" s="231"/>
      <c r="BA3265" s="15"/>
      <c r="BB3265" s="232">
        <f t="shared" si="1043"/>
        <v>0</v>
      </c>
      <c r="BC3265" s="235">
        <f t="shared" si="1055"/>
        <v>0</v>
      </c>
      <c r="BG3265" s="210"/>
      <c r="BH3265" s="231"/>
      <c r="BI3265" s="15"/>
      <c r="BJ3265" s="232">
        <f t="shared" si="1047"/>
        <v>0</v>
      </c>
      <c r="BK3265" s="235">
        <f t="shared" si="1056"/>
        <v>0</v>
      </c>
      <c r="BM3265" s="109">
        <f t="shared" si="1048"/>
        <v>-4.7614430563098873</v>
      </c>
      <c r="BN3265" s="213"/>
      <c r="BR3265" s="228"/>
      <c r="BS3265" s="311"/>
      <c r="BT3265" s="3"/>
      <c r="BU3265" s="213"/>
      <c r="BV3265" s="213"/>
      <c r="BW3265" s="291"/>
    </row>
    <row r="3266" spans="1:75" x14ac:dyDescent="0.2">
      <c r="A3266" s="210"/>
      <c r="B3266" s="211"/>
      <c r="C3266" s="848" t="str">
        <f ca="1">IF(ISERR(AVERAGE(INDIRECT("B"&amp;(ROW()-INT($B$1/2))):INDIRECT("B"&amp;(ROW()+INT($B$1/2))))),"",AVERAGE(INDIRECT("B"&amp;(ROW()-INT($B$1/2))):INDIRECT("B"&amp;(ROW()+INT($B$1/2)))))</f>
        <v/>
      </c>
      <c r="D3266" s="848">
        <f t="shared" si="1061"/>
        <v>0</v>
      </c>
      <c r="E3266" s="275"/>
      <c r="F3266" s="15"/>
      <c r="G3266" s="3"/>
      <c r="H3266" s="3"/>
      <c r="I3266" s="3"/>
      <c r="J3266" s="3"/>
      <c r="K3266" s="3"/>
      <c r="L3266" s="554"/>
      <c r="M3266" s="545"/>
      <c r="N3266" s="546"/>
      <c r="O3266" s="5"/>
      <c r="P3266" s="216"/>
      <c r="Q3266" s="217"/>
      <c r="R3266" s="218"/>
      <c r="S3266" s="219">
        <f t="shared" si="1059"/>
        <v>0</v>
      </c>
      <c r="T3266" s="220">
        <f t="shared" si="1060"/>
        <v>0</v>
      </c>
      <c r="U3266" s="214">
        <f t="shared" si="1057"/>
        <v>0</v>
      </c>
      <c r="W3266" s="221"/>
      <c r="X3266" s="222"/>
      <c r="Y3266" s="222"/>
      <c r="Z3266" s="223"/>
      <c r="AA3266" s="222"/>
      <c r="AB3266" s="224"/>
      <c r="AC3266" s="225"/>
      <c r="AD3266" s="2">
        <f t="shared" si="1044"/>
        <v>0</v>
      </c>
      <c r="AE3266" s="2">
        <f t="shared" si="1045"/>
        <v>0</v>
      </c>
      <c r="AF3266" s="226"/>
      <c r="AG3266" s="219">
        <f t="shared" si="1049"/>
        <v>0</v>
      </c>
      <c r="AH3266" s="234">
        <f t="shared" si="1050"/>
        <v>0</v>
      </c>
      <c r="AI3266" s="214">
        <f t="shared" si="1058"/>
        <v>0</v>
      </c>
      <c r="AK3266" s="229">
        <f t="shared" si="1051"/>
        <v>0</v>
      </c>
      <c r="AL3266" s="226"/>
      <c r="AM3266" s="15"/>
      <c r="AN3266" s="232" t="e">
        <f t="shared" si="1052"/>
        <v>#DIV/0!</v>
      </c>
      <c r="AO3266" s="214">
        <f t="shared" si="1046"/>
        <v>0</v>
      </c>
      <c r="AQ3266" s="210"/>
      <c r="AR3266" s="231"/>
      <c r="AS3266" s="15"/>
      <c r="AT3266" s="232">
        <f t="shared" si="1053"/>
        <v>0</v>
      </c>
      <c r="AU3266" s="235">
        <f t="shared" si="1054"/>
        <v>0</v>
      </c>
      <c r="AY3266" s="210"/>
      <c r="AZ3266" s="231"/>
      <c r="BA3266" s="15"/>
      <c r="BB3266" s="232">
        <f t="shared" si="1043"/>
        <v>0</v>
      </c>
      <c r="BC3266" s="235">
        <f t="shared" si="1055"/>
        <v>0</v>
      </c>
      <c r="BG3266" s="210"/>
      <c r="BH3266" s="231"/>
      <c r="BI3266" s="15"/>
      <c r="BJ3266" s="232">
        <f t="shared" si="1047"/>
        <v>0</v>
      </c>
      <c r="BK3266" s="235">
        <f t="shared" si="1056"/>
        <v>0</v>
      </c>
      <c r="BM3266" s="109">
        <f t="shared" si="1048"/>
        <v>-4.763275393807624</v>
      </c>
      <c r="BN3266" s="213"/>
      <c r="BR3266" s="228"/>
      <c r="BS3266" s="311"/>
      <c r="BT3266" s="3"/>
      <c r="BU3266" s="213"/>
      <c r="BV3266" s="213"/>
      <c r="BW3266" s="291"/>
    </row>
    <row r="3267" spans="1:75" x14ac:dyDescent="0.2">
      <c r="A3267" s="210"/>
      <c r="B3267" s="211"/>
      <c r="C3267" s="848" t="str">
        <f ca="1">IF(ISERR(AVERAGE(INDIRECT("B"&amp;(ROW()-INT($B$1/2))):INDIRECT("B"&amp;(ROW()+INT($B$1/2))))),"",AVERAGE(INDIRECT("B"&amp;(ROW()-INT($B$1/2))):INDIRECT("B"&amp;(ROW()+INT($B$1/2)))))</f>
        <v/>
      </c>
      <c r="D3267" s="848">
        <f t="shared" si="1061"/>
        <v>0</v>
      </c>
      <c r="E3267" s="275"/>
      <c r="F3267" s="15"/>
      <c r="G3267" s="3"/>
      <c r="H3267" s="3"/>
      <c r="I3267" s="3"/>
      <c r="J3267" s="3"/>
      <c r="K3267" s="3"/>
      <c r="L3267" s="554"/>
      <c r="M3267" s="545"/>
      <c r="N3267" s="546"/>
      <c r="O3267" s="5"/>
      <c r="P3267" s="216"/>
      <c r="Q3267" s="217"/>
      <c r="R3267" s="218"/>
      <c r="S3267" s="219">
        <f t="shared" si="1059"/>
        <v>0</v>
      </c>
      <c r="T3267" s="220">
        <f t="shared" si="1060"/>
        <v>0</v>
      </c>
      <c r="U3267" s="214">
        <f t="shared" si="1057"/>
        <v>0</v>
      </c>
      <c r="W3267" s="221"/>
      <c r="X3267" s="222"/>
      <c r="Y3267" s="222"/>
      <c r="Z3267" s="223"/>
      <c r="AA3267" s="222"/>
      <c r="AB3267" s="224"/>
      <c r="AC3267" s="225"/>
      <c r="AD3267" s="2">
        <f t="shared" si="1044"/>
        <v>0</v>
      </c>
      <c r="AE3267" s="2">
        <f t="shared" si="1045"/>
        <v>0</v>
      </c>
      <c r="AF3267" s="226"/>
      <c r="AG3267" s="219">
        <f t="shared" si="1049"/>
        <v>0</v>
      </c>
      <c r="AH3267" s="234">
        <f t="shared" si="1050"/>
        <v>0</v>
      </c>
      <c r="AI3267" s="214">
        <f t="shared" si="1058"/>
        <v>0</v>
      </c>
      <c r="AK3267" s="229">
        <f t="shared" si="1051"/>
        <v>0</v>
      </c>
      <c r="AL3267" s="226"/>
      <c r="AM3267" s="15"/>
      <c r="AN3267" s="232" t="e">
        <f t="shared" si="1052"/>
        <v>#DIV/0!</v>
      </c>
      <c r="AO3267" s="214">
        <f t="shared" si="1046"/>
        <v>0</v>
      </c>
      <c r="AQ3267" s="210"/>
      <c r="AR3267" s="231"/>
      <c r="AS3267" s="15"/>
      <c r="AT3267" s="232">
        <f t="shared" si="1053"/>
        <v>0</v>
      </c>
      <c r="AU3267" s="235">
        <f t="shared" si="1054"/>
        <v>0</v>
      </c>
      <c r="AY3267" s="210"/>
      <c r="AZ3267" s="231"/>
      <c r="BA3267" s="15"/>
      <c r="BB3267" s="232">
        <f t="shared" si="1043"/>
        <v>0</v>
      </c>
      <c r="BC3267" s="235">
        <f t="shared" si="1055"/>
        <v>0</v>
      </c>
      <c r="BG3267" s="210"/>
      <c r="BH3267" s="231"/>
      <c r="BI3267" s="15"/>
      <c r="BJ3267" s="232">
        <f t="shared" si="1047"/>
        <v>0</v>
      </c>
      <c r="BK3267" s="235">
        <f t="shared" si="1056"/>
        <v>0</v>
      </c>
      <c r="BM3267" s="109">
        <f t="shared" si="1048"/>
        <v>-4.7651077313053607</v>
      </c>
      <c r="BN3267" s="213"/>
      <c r="BR3267" s="228"/>
      <c r="BS3267" s="311"/>
      <c r="BT3267" s="3"/>
      <c r="BU3267" s="213"/>
      <c r="BV3267" s="213"/>
      <c r="BW3267" s="291"/>
    </row>
    <row r="3268" spans="1:75" x14ac:dyDescent="0.2">
      <c r="A3268" s="210"/>
      <c r="B3268" s="211"/>
      <c r="C3268" s="848" t="str">
        <f ca="1">IF(ISERR(AVERAGE(INDIRECT("B"&amp;(ROW()-INT($B$1/2))):INDIRECT("B"&amp;(ROW()+INT($B$1/2))))),"",AVERAGE(INDIRECT("B"&amp;(ROW()-INT($B$1/2))):INDIRECT("B"&amp;(ROW()+INT($B$1/2)))))</f>
        <v/>
      </c>
      <c r="D3268" s="848">
        <f t="shared" si="1061"/>
        <v>0</v>
      </c>
      <c r="E3268" s="275"/>
      <c r="F3268" s="15"/>
      <c r="G3268" s="3"/>
      <c r="H3268" s="3"/>
      <c r="I3268" s="3"/>
      <c r="J3268" s="3"/>
      <c r="K3268" s="3"/>
      <c r="L3268" s="554"/>
      <c r="M3268" s="545"/>
      <c r="N3268" s="546"/>
      <c r="O3268" s="5"/>
      <c r="P3268" s="216"/>
      <c r="Q3268" s="217"/>
      <c r="R3268" s="218"/>
      <c r="S3268" s="219">
        <f t="shared" si="1059"/>
        <v>0</v>
      </c>
      <c r="T3268" s="220">
        <f t="shared" si="1060"/>
        <v>0</v>
      </c>
      <c r="U3268" s="214">
        <f t="shared" si="1057"/>
        <v>0</v>
      </c>
      <c r="W3268" s="221"/>
      <c r="X3268" s="222"/>
      <c r="Y3268" s="222"/>
      <c r="Z3268" s="223"/>
      <c r="AA3268" s="222"/>
      <c r="AB3268" s="224"/>
      <c r="AC3268" s="225"/>
      <c r="AD3268" s="2">
        <f t="shared" si="1044"/>
        <v>0</v>
      </c>
      <c r="AE3268" s="2">
        <f t="shared" si="1045"/>
        <v>0</v>
      </c>
      <c r="AF3268" s="226"/>
      <c r="AG3268" s="219">
        <f t="shared" si="1049"/>
        <v>0</v>
      </c>
      <c r="AH3268" s="234">
        <f t="shared" si="1050"/>
        <v>0</v>
      </c>
      <c r="AI3268" s="214">
        <f t="shared" si="1058"/>
        <v>0</v>
      </c>
      <c r="AK3268" s="229">
        <f t="shared" si="1051"/>
        <v>0</v>
      </c>
      <c r="AL3268" s="226"/>
      <c r="AM3268" s="15"/>
      <c r="AN3268" s="232" t="e">
        <f t="shared" si="1052"/>
        <v>#DIV/0!</v>
      </c>
      <c r="AO3268" s="214">
        <f t="shared" si="1046"/>
        <v>0</v>
      </c>
      <c r="AQ3268" s="210"/>
      <c r="AR3268" s="231"/>
      <c r="AS3268" s="15"/>
      <c r="AT3268" s="232">
        <f t="shared" si="1053"/>
        <v>0</v>
      </c>
      <c r="AU3268" s="235">
        <f t="shared" si="1054"/>
        <v>0</v>
      </c>
      <c r="AY3268" s="210"/>
      <c r="AZ3268" s="231"/>
      <c r="BA3268" s="15"/>
      <c r="BB3268" s="232">
        <f t="shared" ref="BB3268:BB3331" si="1062">IF(AY3268&gt;0,(26.3/MAX($AY$4:$AY$4600))*AY3268,0)</f>
        <v>0</v>
      </c>
      <c r="BC3268" s="235">
        <f t="shared" si="1055"/>
        <v>0</v>
      </c>
      <c r="BG3268" s="210"/>
      <c r="BH3268" s="231"/>
      <c r="BI3268" s="15"/>
      <c r="BJ3268" s="232">
        <f t="shared" si="1047"/>
        <v>0</v>
      </c>
      <c r="BK3268" s="235">
        <f t="shared" si="1056"/>
        <v>0</v>
      </c>
      <c r="BM3268" s="109">
        <f t="shared" si="1048"/>
        <v>-4.7669400688030974</v>
      </c>
      <c r="BN3268" s="213"/>
      <c r="BR3268" s="228"/>
      <c r="BS3268" s="311"/>
      <c r="BT3268" s="3"/>
      <c r="BU3268" s="213"/>
      <c r="BV3268" s="213"/>
      <c r="BW3268" s="291"/>
    </row>
    <row r="3269" spans="1:75" x14ac:dyDescent="0.2">
      <c r="A3269" s="210"/>
      <c r="B3269" s="211"/>
      <c r="C3269" s="848" t="str">
        <f ca="1">IF(ISERR(AVERAGE(INDIRECT("B"&amp;(ROW()-INT($B$1/2))):INDIRECT("B"&amp;(ROW()+INT($B$1/2))))),"",AVERAGE(INDIRECT("B"&amp;(ROW()-INT($B$1/2))):INDIRECT("B"&amp;(ROW()+INT($B$1/2)))))</f>
        <v/>
      </c>
      <c r="D3269" s="848">
        <f t="shared" si="1061"/>
        <v>0</v>
      </c>
      <c r="E3269" s="275"/>
      <c r="F3269" s="15"/>
      <c r="G3269" s="3"/>
      <c r="H3269" s="3"/>
      <c r="I3269" s="3"/>
      <c r="J3269" s="3"/>
      <c r="K3269" s="3"/>
      <c r="L3269" s="554"/>
      <c r="M3269" s="545"/>
      <c r="N3269" s="546"/>
      <c r="O3269" s="5"/>
      <c r="P3269" s="216"/>
      <c r="Q3269" s="217"/>
      <c r="R3269" s="218"/>
      <c r="S3269" s="219">
        <f t="shared" si="1059"/>
        <v>0</v>
      </c>
      <c r="T3269" s="220">
        <f t="shared" si="1060"/>
        <v>0</v>
      </c>
      <c r="U3269" s="214">
        <f t="shared" si="1057"/>
        <v>0</v>
      </c>
      <c r="W3269" s="221"/>
      <c r="X3269" s="222"/>
      <c r="Y3269" s="222"/>
      <c r="Z3269" s="223"/>
      <c r="AA3269" s="222"/>
      <c r="AB3269" s="224"/>
      <c r="AC3269" s="225"/>
      <c r="AD3269" s="2">
        <f t="shared" ref="AD3269:AD3332" si="1063">IF(W3269&lt;0,W3269-X3269/60-Y3269/3600,W3269+X3269/60+Y3269/3600)</f>
        <v>0</v>
      </c>
      <c r="AE3269" s="2">
        <f t="shared" ref="AE3269:AE3332" si="1064">IF(Z3269&lt;0,Z3269-AA3269/60-AB3269/3600,Z3269+AA3269/60+AB3269/3600)</f>
        <v>0</v>
      </c>
      <c r="AF3269" s="226"/>
      <c r="AG3269" s="219">
        <f t="shared" si="1049"/>
        <v>0</v>
      </c>
      <c r="AH3269" s="234">
        <f t="shared" si="1050"/>
        <v>0</v>
      </c>
      <c r="AI3269" s="214">
        <f t="shared" si="1058"/>
        <v>0</v>
      </c>
      <c r="AK3269" s="229">
        <f t="shared" si="1051"/>
        <v>0</v>
      </c>
      <c r="AL3269" s="226"/>
      <c r="AM3269" s="15"/>
      <c r="AN3269" s="232" t="e">
        <f t="shared" si="1052"/>
        <v>#DIV/0!</v>
      </c>
      <c r="AO3269" s="214">
        <f t="shared" ref="AO3269:AO3332" si="1065">AL3269*3.28084</f>
        <v>0</v>
      </c>
      <c r="AQ3269" s="210"/>
      <c r="AR3269" s="231"/>
      <c r="AS3269" s="15"/>
      <c r="AT3269" s="232">
        <f t="shared" si="1053"/>
        <v>0</v>
      </c>
      <c r="AU3269" s="235">
        <f t="shared" si="1054"/>
        <v>0</v>
      </c>
      <c r="AY3269" s="210"/>
      <c r="AZ3269" s="231"/>
      <c r="BA3269" s="15"/>
      <c r="BB3269" s="232">
        <f t="shared" si="1062"/>
        <v>0</v>
      </c>
      <c r="BC3269" s="235">
        <f t="shared" si="1055"/>
        <v>0</v>
      </c>
      <c r="BG3269" s="210"/>
      <c r="BH3269" s="231"/>
      <c r="BI3269" s="15"/>
      <c r="BJ3269" s="232">
        <f t="shared" ref="BJ3269:BJ3332" si="1066">BG3269</f>
        <v>0</v>
      </c>
      <c r="BK3269" s="235">
        <f t="shared" si="1056"/>
        <v>0</v>
      </c>
      <c r="BM3269" s="109">
        <f t="shared" ref="BM3269:BM3332" si="1067">BM3268+$BQ$14</f>
        <v>-4.7687724063008341</v>
      </c>
      <c r="BN3269" s="213"/>
      <c r="BR3269" s="228"/>
      <c r="BS3269" s="311"/>
      <c r="BT3269" s="3"/>
      <c r="BU3269" s="213"/>
      <c r="BV3269" s="213"/>
      <c r="BW3269" s="291"/>
    </row>
    <row r="3270" spans="1:75" x14ac:dyDescent="0.2">
      <c r="A3270" s="210"/>
      <c r="B3270" s="211"/>
      <c r="C3270" s="848" t="str">
        <f ca="1">IF(ISERR(AVERAGE(INDIRECT("B"&amp;(ROW()-INT($B$1/2))):INDIRECT("B"&amp;(ROW()+INT($B$1/2))))),"",AVERAGE(INDIRECT("B"&amp;(ROW()-INT($B$1/2))):INDIRECT("B"&amp;(ROW()+INT($B$1/2)))))</f>
        <v/>
      </c>
      <c r="D3270" s="848">
        <f t="shared" si="1061"/>
        <v>0</v>
      </c>
      <c r="E3270" s="275"/>
      <c r="F3270" s="15"/>
      <c r="G3270" s="3"/>
      <c r="H3270" s="3"/>
      <c r="I3270" s="3"/>
      <c r="J3270" s="3"/>
      <c r="K3270" s="3"/>
      <c r="L3270" s="554"/>
      <c r="M3270" s="545"/>
      <c r="N3270" s="546"/>
      <c r="O3270" s="5"/>
      <c r="P3270" s="216"/>
      <c r="Q3270" s="217"/>
      <c r="R3270" s="218"/>
      <c r="S3270" s="219">
        <f t="shared" si="1059"/>
        <v>0</v>
      </c>
      <c r="T3270" s="220">
        <f t="shared" si="1060"/>
        <v>0</v>
      </c>
      <c r="U3270" s="214">
        <f t="shared" si="1057"/>
        <v>0</v>
      </c>
      <c r="W3270" s="221"/>
      <c r="X3270" s="222"/>
      <c r="Y3270" s="222"/>
      <c r="Z3270" s="223"/>
      <c r="AA3270" s="222"/>
      <c r="AB3270" s="224"/>
      <c r="AC3270" s="225"/>
      <c r="AD3270" s="2">
        <f t="shared" si="1063"/>
        <v>0</v>
      </c>
      <c r="AE3270" s="2">
        <f t="shared" si="1064"/>
        <v>0</v>
      </c>
      <c r="AF3270" s="226"/>
      <c r="AG3270" s="219">
        <f t="shared" ref="AG3270:AG3333" si="1068">AG3269+IF(AD3270&lt;&gt;0,1.852*60*1000*((ACOS((SIN((AD3269/180)*PI()))*(SIN((AD3270/180)*PI()))+(COS((AD3269/180)*PI()))*(COS((AD3270/180)*PI()))*(COS((AE3270/180)*PI()-(AE3269/180)*PI())))/PI())*180),0)</f>
        <v>0</v>
      </c>
      <c r="AH3270" s="234">
        <f t="shared" ref="AH3270:AH3333" si="1069">AH3269+IF(AD3270&lt;&gt;0,1.852*60*0.6213712*((ACOS((SIN((AD3269/180)*PI()))*(SIN((AD3270/180)*PI()))+(COS((AD3269/180)*PI()))*(COS((AD3270/180)*PI()))*(COS((AE3270/180)*PI()-(AE3269/180)*PI())))/PI())*180),0)</f>
        <v>0</v>
      </c>
      <c r="AI3270" s="214">
        <f t="shared" si="1058"/>
        <v>0</v>
      </c>
      <c r="AK3270" s="229">
        <f t="shared" ref="AK3270:AK3333" si="1070">IF(AL3270&gt;0,AK3269+$AO$1,0)</f>
        <v>0</v>
      </c>
      <c r="AL3270" s="226"/>
      <c r="AM3270" s="15"/>
      <c r="AN3270" s="232" t="e">
        <f t="shared" ref="AN3270:AN3333" si="1071">(42341.84/MAX(AK3270:AK7866))*AK3270*0.0006213712</f>
        <v>#DIV/0!</v>
      </c>
      <c r="AO3270" s="214">
        <f t="shared" si="1065"/>
        <v>0</v>
      </c>
      <c r="AQ3270" s="210"/>
      <c r="AR3270" s="231"/>
      <c r="AS3270" s="15"/>
      <c r="AT3270" s="232">
        <f t="shared" ref="AT3270:AT3333" si="1072">IF(AQ3270&gt;0,(26.3/(MAX($AQ$4:$AQ$4600)*0.0006213712))*AQ3270*0.0006213712,0)</f>
        <v>0</v>
      </c>
      <c r="AU3270" s="235">
        <f t="shared" ref="AU3270:AU3333" si="1073">(AR3270*3.28084)+(AW$4)</f>
        <v>0</v>
      </c>
      <c r="AY3270" s="210"/>
      <c r="AZ3270" s="231"/>
      <c r="BA3270" s="15"/>
      <c r="BB3270" s="232">
        <f t="shared" si="1062"/>
        <v>0</v>
      </c>
      <c r="BC3270" s="235">
        <f t="shared" ref="BC3270:BC3333" si="1074">AZ3270+BE$4</f>
        <v>0</v>
      </c>
      <c r="BG3270" s="210"/>
      <c r="BH3270" s="231"/>
      <c r="BI3270" s="15"/>
      <c r="BJ3270" s="232">
        <f t="shared" si="1066"/>
        <v>0</v>
      </c>
      <c r="BK3270" s="235">
        <f t="shared" ref="BK3270:BK3333" si="1075">BH3270*BM3270</f>
        <v>0</v>
      </c>
      <c r="BM3270" s="109">
        <f t="shared" si="1067"/>
        <v>-4.7706047437985708</v>
      </c>
      <c r="BN3270" s="213"/>
      <c r="BR3270" s="228"/>
      <c r="BS3270" s="311"/>
      <c r="BT3270" s="3"/>
      <c r="BU3270" s="213"/>
      <c r="BV3270" s="213"/>
      <c r="BW3270" s="291"/>
    </row>
    <row r="3271" spans="1:75" x14ac:dyDescent="0.2">
      <c r="A3271" s="210"/>
      <c r="B3271" s="211"/>
      <c r="C3271" s="848" t="str">
        <f ca="1">IF(ISERR(AVERAGE(INDIRECT("B"&amp;(ROW()-INT($B$1/2))):INDIRECT("B"&amp;(ROW()+INT($B$1/2))))),"",AVERAGE(INDIRECT("B"&amp;(ROW()-INT($B$1/2))):INDIRECT("B"&amp;(ROW()+INT($B$1/2)))))</f>
        <v/>
      </c>
      <c r="D3271" s="848">
        <f t="shared" si="1061"/>
        <v>0</v>
      </c>
      <c r="E3271" s="275"/>
      <c r="F3271" s="15"/>
      <c r="G3271" s="3"/>
      <c r="H3271" s="3"/>
      <c r="I3271" s="3"/>
      <c r="J3271" s="3"/>
      <c r="K3271" s="3"/>
      <c r="L3271" s="554"/>
      <c r="M3271" s="545"/>
      <c r="N3271" s="546"/>
      <c r="O3271" s="5"/>
      <c r="P3271" s="216"/>
      <c r="Q3271" s="217"/>
      <c r="R3271" s="218"/>
      <c r="S3271" s="219">
        <f t="shared" si="1059"/>
        <v>0</v>
      </c>
      <c r="T3271" s="220">
        <f t="shared" si="1060"/>
        <v>0</v>
      </c>
      <c r="U3271" s="214">
        <f t="shared" ref="U3271:U3334" si="1076">R3271*3.28084</f>
        <v>0</v>
      </c>
      <c r="W3271" s="221"/>
      <c r="X3271" s="222"/>
      <c r="Y3271" s="222"/>
      <c r="Z3271" s="223"/>
      <c r="AA3271" s="222"/>
      <c r="AB3271" s="224"/>
      <c r="AC3271" s="225"/>
      <c r="AD3271" s="2">
        <f t="shared" si="1063"/>
        <v>0</v>
      </c>
      <c r="AE3271" s="2">
        <f t="shared" si="1064"/>
        <v>0</v>
      </c>
      <c r="AF3271" s="226"/>
      <c r="AG3271" s="219">
        <f t="shared" si="1068"/>
        <v>0</v>
      </c>
      <c r="AH3271" s="234">
        <f t="shared" si="1069"/>
        <v>0</v>
      </c>
      <c r="AI3271" s="214">
        <f t="shared" ref="AI3271:AI3334" si="1077">AF3271*3.28084</f>
        <v>0</v>
      </c>
      <c r="AK3271" s="229">
        <f t="shared" si="1070"/>
        <v>0</v>
      </c>
      <c r="AL3271" s="226"/>
      <c r="AM3271" s="15"/>
      <c r="AN3271" s="232" t="e">
        <f t="shared" si="1071"/>
        <v>#DIV/0!</v>
      </c>
      <c r="AO3271" s="214">
        <f t="shared" si="1065"/>
        <v>0</v>
      </c>
      <c r="AQ3271" s="210"/>
      <c r="AR3271" s="231"/>
      <c r="AS3271" s="15"/>
      <c r="AT3271" s="232">
        <f t="shared" si="1072"/>
        <v>0</v>
      </c>
      <c r="AU3271" s="235">
        <f t="shared" si="1073"/>
        <v>0</v>
      </c>
      <c r="AY3271" s="210"/>
      <c r="AZ3271" s="231"/>
      <c r="BA3271" s="15"/>
      <c r="BB3271" s="232">
        <f t="shared" si="1062"/>
        <v>0</v>
      </c>
      <c r="BC3271" s="235">
        <f t="shared" si="1074"/>
        <v>0</v>
      </c>
      <c r="BG3271" s="210"/>
      <c r="BH3271" s="231"/>
      <c r="BI3271" s="15"/>
      <c r="BJ3271" s="232">
        <f t="shared" si="1066"/>
        <v>0</v>
      </c>
      <c r="BK3271" s="235">
        <f t="shared" si="1075"/>
        <v>0</v>
      </c>
      <c r="BM3271" s="109">
        <f t="shared" si="1067"/>
        <v>-4.7724370812963075</v>
      </c>
      <c r="BN3271" s="213"/>
      <c r="BR3271" s="228"/>
      <c r="BS3271" s="311"/>
      <c r="BT3271" s="3"/>
      <c r="BU3271" s="213"/>
      <c r="BV3271" s="213"/>
      <c r="BW3271" s="291"/>
    </row>
    <row r="3272" spans="1:75" x14ac:dyDescent="0.2">
      <c r="A3272" s="210"/>
      <c r="B3272" s="211"/>
      <c r="C3272" s="848" t="str">
        <f ca="1">IF(ISERR(AVERAGE(INDIRECT("B"&amp;(ROW()-INT($B$1/2))):INDIRECT("B"&amp;(ROW()+INT($B$1/2))))),"",AVERAGE(INDIRECT("B"&amp;(ROW()-INT($B$1/2))):INDIRECT("B"&amp;(ROW()+INT($B$1/2)))))</f>
        <v/>
      </c>
      <c r="D3272" s="848">
        <f t="shared" si="1061"/>
        <v>0</v>
      </c>
      <c r="E3272" s="275"/>
      <c r="F3272" s="15"/>
      <c r="G3272" s="3"/>
      <c r="H3272" s="3"/>
      <c r="I3272" s="3"/>
      <c r="J3272" s="3"/>
      <c r="K3272" s="3"/>
      <c r="L3272" s="554"/>
      <c r="M3272" s="545"/>
      <c r="N3272" s="546"/>
      <c r="O3272" s="5"/>
      <c r="P3272" s="216"/>
      <c r="Q3272" s="217"/>
      <c r="R3272" s="218"/>
      <c r="S3272" s="219">
        <f t="shared" si="1059"/>
        <v>0</v>
      </c>
      <c r="T3272" s="220">
        <f t="shared" si="1060"/>
        <v>0</v>
      </c>
      <c r="U3272" s="214">
        <f t="shared" si="1076"/>
        <v>0</v>
      </c>
      <c r="W3272" s="221"/>
      <c r="X3272" s="222"/>
      <c r="Y3272" s="222"/>
      <c r="Z3272" s="223"/>
      <c r="AA3272" s="222"/>
      <c r="AB3272" s="224"/>
      <c r="AC3272" s="225"/>
      <c r="AD3272" s="2">
        <f t="shared" si="1063"/>
        <v>0</v>
      </c>
      <c r="AE3272" s="2">
        <f t="shared" si="1064"/>
        <v>0</v>
      </c>
      <c r="AF3272" s="226"/>
      <c r="AG3272" s="219">
        <f t="shared" si="1068"/>
        <v>0</v>
      </c>
      <c r="AH3272" s="234">
        <f t="shared" si="1069"/>
        <v>0</v>
      </c>
      <c r="AI3272" s="214">
        <f t="shared" si="1077"/>
        <v>0</v>
      </c>
      <c r="AK3272" s="229">
        <f t="shared" si="1070"/>
        <v>0</v>
      </c>
      <c r="AL3272" s="226"/>
      <c r="AM3272" s="15"/>
      <c r="AN3272" s="232" t="e">
        <f t="shared" si="1071"/>
        <v>#DIV/0!</v>
      </c>
      <c r="AO3272" s="214">
        <f t="shared" si="1065"/>
        <v>0</v>
      </c>
      <c r="AQ3272" s="210"/>
      <c r="AR3272" s="231"/>
      <c r="AS3272" s="15"/>
      <c r="AT3272" s="232">
        <f t="shared" si="1072"/>
        <v>0</v>
      </c>
      <c r="AU3272" s="235">
        <f t="shared" si="1073"/>
        <v>0</v>
      </c>
      <c r="AY3272" s="210"/>
      <c r="AZ3272" s="231"/>
      <c r="BA3272" s="15"/>
      <c r="BB3272" s="232">
        <f t="shared" si="1062"/>
        <v>0</v>
      </c>
      <c r="BC3272" s="235">
        <f t="shared" si="1074"/>
        <v>0</v>
      </c>
      <c r="BG3272" s="210"/>
      <c r="BH3272" s="231"/>
      <c r="BI3272" s="15"/>
      <c r="BJ3272" s="232">
        <f t="shared" si="1066"/>
        <v>0</v>
      </c>
      <c r="BK3272" s="235">
        <f t="shared" si="1075"/>
        <v>0</v>
      </c>
      <c r="BM3272" s="109">
        <f t="shared" si="1067"/>
        <v>-4.7742694187940442</v>
      </c>
      <c r="BN3272" s="213"/>
      <c r="BR3272" s="228"/>
      <c r="BS3272" s="311"/>
      <c r="BT3272" s="3"/>
      <c r="BU3272" s="213"/>
      <c r="BV3272" s="213"/>
      <c r="BW3272" s="291"/>
    </row>
    <row r="3273" spans="1:75" x14ac:dyDescent="0.2">
      <c r="A3273" s="210"/>
      <c r="B3273" s="211"/>
      <c r="C3273" s="848" t="str">
        <f ca="1">IF(ISERR(AVERAGE(INDIRECT("B"&amp;(ROW()-INT($B$1/2))):INDIRECT("B"&amp;(ROW()+INT($B$1/2))))),"",AVERAGE(INDIRECT("B"&amp;(ROW()-INT($B$1/2))):INDIRECT("B"&amp;(ROW()+INT($B$1/2)))))</f>
        <v/>
      </c>
      <c r="D3273" s="848">
        <f t="shared" si="1061"/>
        <v>0</v>
      </c>
      <c r="E3273" s="275"/>
      <c r="F3273" s="15"/>
      <c r="G3273" s="3"/>
      <c r="H3273" s="3"/>
      <c r="I3273" s="3"/>
      <c r="J3273" s="3"/>
      <c r="K3273" s="3"/>
      <c r="L3273" s="554"/>
      <c r="M3273" s="545"/>
      <c r="N3273" s="546"/>
      <c r="O3273" s="5"/>
      <c r="P3273" s="216"/>
      <c r="Q3273" s="217"/>
      <c r="R3273" s="218"/>
      <c r="S3273" s="219">
        <f t="shared" ref="S3273:S3336" si="1078">S3272+IF(P3273&lt;&gt;0,1.852*60*1000*((ACOS((SIN((P3272/180)*PI()))*(SIN((P3273/180)*PI()))+(COS((P3272/180)*PI()))*(COS((P3273/180)*PI()))*(COS((Q3273/180)*PI()-(Q3272/180)*PI())))/PI())*180),0)</f>
        <v>0</v>
      </c>
      <c r="T3273" s="220">
        <f t="shared" ref="T3273:T3336" si="1079">T3272+IF(P3273&lt;&gt;0,1.852*60*0.6213712*((ACOS((SIN((P3272/180)*PI()))*(SIN((P3273/180)*PI()))+(COS((P3272/180)*PI()))*(COS((P3273/180)*PI()))*(COS((Q3273/180)*PI()-(Q3272/180)*PI())))/PI())*180),0)</f>
        <v>0</v>
      </c>
      <c r="U3273" s="214">
        <f t="shared" si="1076"/>
        <v>0</v>
      </c>
      <c r="W3273" s="221"/>
      <c r="X3273" s="222"/>
      <c r="Y3273" s="222"/>
      <c r="Z3273" s="223"/>
      <c r="AA3273" s="222"/>
      <c r="AB3273" s="224"/>
      <c r="AC3273" s="225"/>
      <c r="AD3273" s="2">
        <f t="shared" si="1063"/>
        <v>0</v>
      </c>
      <c r="AE3273" s="2">
        <f t="shared" si="1064"/>
        <v>0</v>
      </c>
      <c r="AF3273" s="226"/>
      <c r="AG3273" s="219">
        <f t="shared" si="1068"/>
        <v>0</v>
      </c>
      <c r="AH3273" s="234">
        <f t="shared" si="1069"/>
        <v>0</v>
      </c>
      <c r="AI3273" s="214">
        <f t="shared" si="1077"/>
        <v>0</v>
      </c>
      <c r="AK3273" s="229">
        <f t="shared" si="1070"/>
        <v>0</v>
      </c>
      <c r="AL3273" s="226"/>
      <c r="AM3273" s="15"/>
      <c r="AN3273" s="232" t="e">
        <f t="shared" si="1071"/>
        <v>#DIV/0!</v>
      </c>
      <c r="AO3273" s="214">
        <f t="shared" si="1065"/>
        <v>0</v>
      </c>
      <c r="AQ3273" s="210"/>
      <c r="AR3273" s="231"/>
      <c r="AS3273" s="15"/>
      <c r="AT3273" s="232">
        <f t="shared" si="1072"/>
        <v>0</v>
      </c>
      <c r="AU3273" s="235">
        <f t="shared" si="1073"/>
        <v>0</v>
      </c>
      <c r="AY3273" s="210"/>
      <c r="AZ3273" s="231"/>
      <c r="BA3273" s="15"/>
      <c r="BB3273" s="232">
        <f t="shared" si="1062"/>
        <v>0</v>
      </c>
      <c r="BC3273" s="235">
        <f t="shared" si="1074"/>
        <v>0</v>
      </c>
      <c r="BG3273" s="210"/>
      <c r="BH3273" s="231"/>
      <c r="BI3273" s="15"/>
      <c r="BJ3273" s="232">
        <f t="shared" si="1066"/>
        <v>0</v>
      </c>
      <c r="BK3273" s="235">
        <f t="shared" si="1075"/>
        <v>0</v>
      </c>
      <c r="BM3273" s="109">
        <f t="shared" si="1067"/>
        <v>-4.7761017562917809</v>
      </c>
      <c r="BN3273" s="213"/>
      <c r="BR3273" s="228"/>
      <c r="BS3273" s="311"/>
      <c r="BT3273" s="3"/>
      <c r="BU3273" s="213"/>
      <c r="BV3273" s="213"/>
      <c r="BW3273" s="291"/>
    </row>
    <row r="3274" spans="1:75" x14ac:dyDescent="0.2">
      <c r="A3274" s="210"/>
      <c r="B3274" s="211"/>
      <c r="C3274" s="848" t="str">
        <f ca="1">IF(ISERR(AVERAGE(INDIRECT("B"&amp;(ROW()-INT($B$1/2))):INDIRECT("B"&amp;(ROW()+INT($B$1/2))))),"",AVERAGE(INDIRECT("B"&amp;(ROW()-INT($B$1/2))):INDIRECT("B"&amp;(ROW()+INT($B$1/2)))))</f>
        <v/>
      </c>
      <c r="D3274" s="848">
        <f t="shared" si="1061"/>
        <v>0</v>
      </c>
      <c r="E3274" s="275"/>
      <c r="F3274" s="15"/>
      <c r="G3274" s="3"/>
      <c r="H3274" s="3"/>
      <c r="I3274" s="3"/>
      <c r="J3274" s="3"/>
      <c r="K3274" s="3"/>
      <c r="L3274" s="554"/>
      <c r="M3274" s="545"/>
      <c r="N3274" s="546"/>
      <c r="O3274" s="5"/>
      <c r="P3274" s="216"/>
      <c r="Q3274" s="217"/>
      <c r="R3274" s="218"/>
      <c r="S3274" s="219">
        <f t="shared" si="1078"/>
        <v>0</v>
      </c>
      <c r="T3274" s="220">
        <f t="shared" si="1079"/>
        <v>0</v>
      </c>
      <c r="U3274" s="214">
        <f t="shared" si="1076"/>
        <v>0</v>
      </c>
      <c r="W3274" s="221"/>
      <c r="X3274" s="222"/>
      <c r="Y3274" s="222"/>
      <c r="Z3274" s="223"/>
      <c r="AA3274" s="222"/>
      <c r="AB3274" s="224"/>
      <c r="AC3274" s="225"/>
      <c r="AD3274" s="2">
        <f t="shared" si="1063"/>
        <v>0</v>
      </c>
      <c r="AE3274" s="2">
        <f t="shared" si="1064"/>
        <v>0</v>
      </c>
      <c r="AF3274" s="226"/>
      <c r="AG3274" s="219">
        <f t="shared" si="1068"/>
        <v>0</v>
      </c>
      <c r="AH3274" s="234">
        <f t="shared" si="1069"/>
        <v>0</v>
      </c>
      <c r="AI3274" s="214">
        <f t="shared" si="1077"/>
        <v>0</v>
      </c>
      <c r="AK3274" s="229">
        <f t="shared" si="1070"/>
        <v>0</v>
      </c>
      <c r="AL3274" s="226"/>
      <c r="AM3274" s="15"/>
      <c r="AN3274" s="232" t="e">
        <f t="shared" si="1071"/>
        <v>#DIV/0!</v>
      </c>
      <c r="AO3274" s="214">
        <f t="shared" si="1065"/>
        <v>0</v>
      </c>
      <c r="AQ3274" s="210"/>
      <c r="AR3274" s="231"/>
      <c r="AS3274" s="15"/>
      <c r="AT3274" s="232">
        <f t="shared" si="1072"/>
        <v>0</v>
      </c>
      <c r="AU3274" s="235">
        <f t="shared" si="1073"/>
        <v>0</v>
      </c>
      <c r="AY3274" s="210"/>
      <c r="AZ3274" s="231"/>
      <c r="BA3274" s="15"/>
      <c r="BB3274" s="232">
        <f t="shared" si="1062"/>
        <v>0</v>
      </c>
      <c r="BC3274" s="235">
        <f t="shared" si="1074"/>
        <v>0</v>
      </c>
      <c r="BG3274" s="210"/>
      <c r="BH3274" s="231"/>
      <c r="BI3274" s="15"/>
      <c r="BJ3274" s="232">
        <f t="shared" si="1066"/>
        <v>0</v>
      </c>
      <c r="BK3274" s="235">
        <f t="shared" si="1075"/>
        <v>0</v>
      </c>
      <c r="BM3274" s="109">
        <f t="shared" si="1067"/>
        <v>-4.7779340937895176</v>
      </c>
      <c r="BN3274" s="213"/>
      <c r="BR3274" s="228"/>
      <c r="BS3274" s="311"/>
      <c r="BT3274" s="3"/>
      <c r="BU3274" s="213"/>
      <c r="BV3274" s="213"/>
      <c r="BW3274" s="291"/>
    </row>
    <row r="3275" spans="1:75" x14ac:dyDescent="0.2">
      <c r="A3275" s="210"/>
      <c r="B3275" s="211"/>
      <c r="C3275" s="848" t="str">
        <f ca="1">IF(ISERR(AVERAGE(INDIRECT("B"&amp;(ROW()-INT($B$1/2))):INDIRECT("B"&amp;(ROW()+INT($B$1/2))))),"",AVERAGE(INDIRECT("B"&amp;(ROW()-INT($B$1/2))):INDIRECT("B"&amp;(ROW()+INT($B$1/2)))))</f>
        <v/>
      </c>
      <c r="D3275" s="848">
        <f t="shared" si="1061"/>
        <v>0</v>
      </c>
      <c r="E3275" s="275"/>
      <c r="F3275" s="15"/>
      <c r="G3275" s="3"/>
      <c r="H3275" s="3"/>
      <c r="I3275" s="3"/>
      <c r="J3275" s="3"/>
      <c r="K3275" s="3"/>
      <c r="L3275" s="554"/>
      <c r="M3275" s="545"/>
      <c r="N3275" s="546"/>
      <c r="O3275" s="5"/>
      <c r="P3275" s="216"/>
      <c r="Q3275" s="217"/>
      <c r="R3275" s="218"/>
      <c r="S3275" s="219">
        <f t="shared" si="1078"/>
        <v>0</v>
      </c>
      <c r="T3275" s="220">
        <f t="shared" si="1079"/>
        <v>0</v>
      </c>
      <c r="U3275" s="214">
        <f t="shared" si="1076"/>
        <v>0</v>
      </c>
      <c r="W3275" s="221"/>
      <c r="X3275" s="222"/>
      <c r="Y3275" s="222"/>
      <c r="Z3275" s="223"/>
      <c r="AA3275" s="222"/>
      <c r="AB3275" s="224"/>
      <c r="AC3275" s="225"/>
      <c r="AD3275" s="2">
        <f t="shared" si="1063"/>
        <v>0</v>
      </c>
      <c r="AE3275" s="2">
        <f t="shared" si="1064"/>
        <v>0</v>
      </c>
      <c r="AF3275" s="226"/>
      <c r="AG3275" s="219">
        <f t="shared" si="1068"/>
        <v>0</v>
      </c>
      <c r="AH3275" s="234">
        <f t="shared" si="1069"/>
        <v>0</v>
      </c>
      <c r="AI3275" s="214">
        <f t="shared" si="1077"/>
        <v>0</v>
      </c>
      <c r="AK3275" s="229">
        <f t="shared" si="1070"/>
        <v>0</v>
      </c>
      <c r="AL3275" s="226"/>
      <c r="AM3275" s="15"/>
      <c r="AN3275" s="232" t="e">
        <f t="shared" si="1071"/>
        <v>#DIV/0!</v>
      </c>
      <c r="AO3275" s="214">
        <f t="shared" si="1065"/>
        <v>0</v>
      </c>
      <c r="AQ3275" s="210"/>
      <c r="AR3275" s="231"/>
      <c r="AS3275" s="15"/>
      <c r="AT3275" s="232">
        <f t="shared" si="1072"/>
        <v>0</v>
      </c>
      <c r="AU3275" s="235">
        <f t="shared" si="1073"/>
        <v>0</v>
      </c>
      <c r="AY3275" s="210"/>
      <c r="AZ3275" s="231"/>
      <c r="BA3275" s="15"/>
      <c r="BB3275" s="232">
        <f t="shared" si="1062"/>
        <v>0</v>
      </c>
      <c r="BC3275" s="235">
        <f t="shared" si="1074"/>
        <v>0</v>
      </c>
      <c r="BG3275" s="210"/>
      <c r="BH3275" s="231"/>
      <c r="BI3275" s="15"/>
      <c r="BJ3275" s="232">
        <f t="shared" si="1066"/>
        <v>0</v>
      </c>
      <c r="BK3275" s="235">
        <f t="shared" si="1075"/>
        <v>0</v>
      </c>
      <c r="BM3275" s="109">
        <f t="shared" si="1067"/>
        <v>-4.7797664312872543</v>
      </c>
      <c r="BN3275" s="213"/>
      <c r="BR3275" s="228"/>
      <c r="BS3275" s="311"/>
      <c r="BT3275" s="3"/>
      <c r="BU3275" s="213"/>
      <c r="BV3275" s="213"/>
      <c r="BW3275" s="291"/>
    </row>
    <row r="3276" spans="1:75" x14ac:dyDescent="0.2">
      <c r="A3276" s="210"/>
      <c r="B3276" s="211"/>
      <c r="C3276" s="848" t="str">
        <f ca="1">IF(ISERR(AVERAGE(INDIRECT("B"&amp;(ROW()-INT($B$1/2))):INDIRECT("B"&amp;(ROW()+INT($B$1/2))))),"",AVERAGE(INDIRECT("B"&amp;(ROW()-INT($B$1/2))):INDIRECT("B"&amp;(ROW()+INT($B$1/2)))))</f>
        <v/>
      </c>
      <c r="D3276" s="848">
        <f t="shared" si="1061"/>
        <v>0</v>
      </c>
      <c r="E3276" s="275"/>
      <c r="F3276" s="15"/>
      <c r="G3276" s="3"/>
      <c r="H3276" s="3"/>
      <c r="I3276" s="3"/>
      <c r="J3276" s="3"/>
      <c r="K3276" s="3"/>
      <c r="L3276" s="554"/>
      <c r="M3276" s="545"/>
      <c r="N3276" s="546"/>
      <c r="O3276" s="5"/>
      <c r="P3276" s="216"/>
      <c r="Q3276" s="217"/>
      <c r="R3276" s="218"/>
      <c r="S3276" s="219">
        <f t="shared" si="1078"/>
        <v>0</v>
      </c>
      <c r="T3276" s="220">
        <f t="shared" si="1079"/>
        <v>0</v>
      </c>
      <c r="U3276" s="214">
        <f t="shared" si="1076"/>
        <v>0</v>
      </c>
      <c r="W3276" s="221"/>
      <c r="X3276" s="222"/>
      <c r="Y3276" s="222"/>
      <c r="Z3276" s="223"/>
      <c r="AA3276" s="222"/>
      <c r="AB3276" s="224"/>
      <c r="AC3276" s="225"/>
      <c r="AD3276" s="2">
        <f t="shared" si="1063"/>
        <v>0</v>
      </c>
      <c r="AE3276" s="2">
        <f t="shared" si="1064"/>
        <v>0</v>
      </c>
      <c r="AF3276" s="226"/>
      <c r="AG3276" s="219">
        <f t="shared" si="1068"/>
        <v>0</v>
      </c>
      <c r="AH3276" s="234">
        <f t="shared" si="1069"/>
        <v>0</v>
      </c>
      <c r="AI3276" s="214">
        <f t="shared" si="1077"/>
        <v>0</v>
      </c>
      <c r="AK3276" s="229">
        <f t="shared" si="1070"/>
        <v>0</v>
      </c>
      <c r="AL3276" s="226"/>
      <c r="AM3276" s="15"/>
      <c r="AN3276" s="232" t="e">
        <f t="shared" si="1071"/>
        <v>#DIV/0!</v>
      </c>
      <c r="AO3276" s="214">
        <f t="shared" si="1065"/>
        <v>0</v>
      </c>
      <c r="AQ3276" s="210"/>
      <c r="AR3276" s="231"/>
      <c r="AS3276" s="15"/>
      <c r="AT3276" s="232">
        <f t="shared" si="1072"/>
        <v>0</v>
      </c>
      <c r="AU3276" s="235">
        <f t="shared" si="1073"/>
        <v>0</v>
      </c>
      <c r="AY3276" s="210"/>
      <c r="AZ3276" s="231"/>
      <c r="BA3276" s="15"/>
      <c r="BB3276" s="232">
        <f t="shared" si="1062"/>
        <v>0</v>
      </c>
      <c r="BC3276" s="235">
        <f t="shared" si="1074"/>
        <v>0</v>
      </c>
      <c r="BG3276" s="210"/>
      <c r="BH3276" s="231"/>
      <c r="BI3276" s="15"/>
      <c r="BJ3276" s="232">
        <f t="shared" si="1066"/>
        <v>0</v>
      </c>
      <c r="BK3276" s="235">
        <f t="shared" si="1075"/>
        <v>0</v>
      </c>
      <c r="BM3276" s="109">
        <f t="shared" si="1067"/>
        <v>-4.781598768784991</v>
      </c>
      <c r="BN3276" s="213"/>
      <c r="BR3276" s="228"/>
      <c r="BS3276" s="311"/>
      <c r="BT3276" s="3"/>
      <c r="BU3276" s="213"/>
      <c r="BV3276" s="213"/>
      <c r="BW3276" s="291"/>
    </row>
    <row r="3277" spans="1:75" x14ac:dyDescent="0.2">
      <c r="A3277" s="210"/>
      <c r="B3277" s="211"/>
      <c r="C3277" s="848" t="str">
        <f ca="1">IF(ISERR(AVERAGE(INDIRECT("B"&amp;(ROW()-INT($B$1/2))):INDIRECT("B"&amp;(ROW()+INT($B$1/2))))),"",AVERAGE(INDIRECT("B"&amp;(ROW()-INT($B$1/2))):INDIRECT("B"&amp;(ROW()+INT($B$1/2)))))</f>
        <v/>
      </c>
      <c r="D3277" s="848">
        <f t="shared" si="1061"/>
        <v>0</v>
      </c>
      <c r="E3277" s="275"/>
      <c r="F3277" s="15"/>
      <c r="G3277" s="3"/>
      <c r="H3277" s="3"/>
      <c r="I3277" s="3"/>
      <c r="J3277" s="3"/>
      <c r="K3277" s="3"/>
      <c r="L3277" s="554"/>
      <c r="M3277" s="545"/>
      <c r="N3277" s="546"/>
      <c r="O3277" s="5"/>
      <c r="P3277" s="216"/>
      <c r="Q3277" s="217"/>
      <c r="R3277" s="218"/>
      <c r="S3277" s="219">
        <f t="shared" si="1078"/>
        <v>0</v>
      </c>
      <c r="T3277" s="220">
        <f t="shared" si="1079"/>
        <v>0</v>
      </c>
      <c r="U3277" s="214">
        <f t="shared" si="1076"/>
        <v>0</v>
      </c>
      <c r="W3277" s="221"/>
      <c r="X3277" s="222"/>
      <c r="Y3277" s="222"/>
      <c r="Z3277" s="223"/>
      <c r="AA3277" s="222"/>
      <c r="AB3277" s="224"/>
      <c r="AC3277" s="225"/>
      <c r="AD3277" s="2">
        <f t="shared" si="1063"/>
        <v>0</v>
      </c>
      <c r="AE3277" s="2">
        <f t="shared" si="1064"/>
        <v>0</v>
      </c>
      <c r="AF3277" s="226"/>
      <c r="AG3277" s="219">
        <f t="shared" si="1068"/>
        <v>0</v>
      </c>
      <c r="AH3277" s="234">
        <f t="shared" si="1069"/>
        <v>0</v>
      </c>
      <c r="AI3277" s="214">
        <f t="shared" si="1077"/>
        <v>0</v>
      </c>
      <c r="AK3277" s="229">
        <f t="shared" si="1070"/>
        <v>0</v>
      </c>
      <c r="AL3277" s="226"/>
      <c r="AM3277" s="15"/>
      <c r="AN3277" s="232" t="e">
        <f t="shared" si="1071"/>
        <v>#DIV/0!</v>
      </c>
      <c r="AO3277" s="214">
        <f t="shared" si="1065"/>
        <v>0</v>
      </c>
      <c r="AQ3277" s="210"/>
      <c r="AR3277" s="231"/>
      <c r="AS3277" s="15"/>
      <c r="AT3277" s="232">
        <f t="shared" si="1072"/>
        <v>0</v>
      </c>
      <c r="AU3277" s="235">
        <f t="shared" si="1073"/>
        <v>0</v>
      </c>
      <c r="AY3277" s="210"/>
      <c r="AZ3277" s="231"/>
      <c r="BA3277" s="15"/>
      <c r="BB3277" s="232">
        <f t="shared" si="1062"/>
        <v>0</v>
      </c>
      <c r="BC3277" s="235">
        <f t="shared" si="1074"/>
        <v>0</v>
      </c>
      <c r="BG3277" s="210"/>
      <c r="BH3277" s="231"/>
      <c r="BI3277" s="15"/>
      <c r="BJ3277" s="232">
        <f t="shared" si="1066"/>
        <v>0</v>
      </c>
      <c r="BK3277" s="235">
        <f t="shared" si="1075"/>
        <v>0</v>
      </c>
      <c r="BM3277" s="109">
        <f t="shared" si="1067"/>
        <v>-4.7834311062827277</v>
      </c>
      <c r="BN3277" s="213"/>
      <c r="BR3277" s="228"/>
      <c r="BS3277" s="311"/>
      <c r="BT3277" s="3"/>
      <c r="BU3277" s="213"/>
      <c r="BV3277" s="213"/>
      <c r="BW3277" s="291"/>
    </row>
    <row r="3278" spans="1:75" x14ac:dyDescent="0.2">
      <c r="A3278" s="210"/>
      <c r="B3278" s="211"/>
      <c r="C3278" s="848" t="str">
        <f ca="1">IF(ISERR(AVERAGE(INDIRECT("B"&amp;(ROW()-INT($B$1/2))):INDIRECT("B"&amp;(ROW()+INT($B$1/2))))),"",AVERAGE(INDIRECT("B"&amp;(ROW()-INT($B$1/2))):INDIRECT("B"&amp;(ROW()+INT($B$1/2)))))</f>
        <v/>
      </c>
      <c r="D3278" s="848">
        <f t="shared" si="1061"/>
        <v>0</v>
      </c>
      <c r="E3278" s="275"/>
      <c r="F3278" s="15"/>
      <c r="G3278" s="3"/>
      <c r="H3278" s="3"/>
      <c r="I3278" s="3"/>
      <c r="J3278" s="3"/>
      <c r="K3278" s="3"/>
      <c r="L3278" s="554"/>
      <c r="M3278" s="545"/>
      <c r="N3278" s="546"/>
      <c r="O3278" s="5"/>
      <c r="P3278" s="216"/>
      <c r="Q3278" s="217"/>
      <c r="R3278" s="218"/>
      <c r="S3278" s="219">
        <f t="shared" si="1078"/>
        <v>0</v>
      </c>
      <c r="T3278" s="220">
        <f t="shared" si="1079"/>
        <v>0</v>
      </c>
      <c r="U3278" s="214">
        <f t="shared" si="1076"/>
        <v>0</v>
      </c>
      <c r="W3278" s="221"/>
      <c r="X3278" s="222"/>
      <c r="Y3278" s="222"/>
      <c r="Z3278" s="223"/>
      <c r="AA3278" s="222"/>
      <c r="AB3278" s="224"/>
      <c r="AC3278" s="225"/>
      <c r="AD3278" s="2">
        <f t="shared" si="1063"/>
        <v>0</v>
      </c>
      <c r="AE3278" s="2">
        <f t="shared" si="1064"/>
        <v>0</v>
      </c>
      <c r="AF3278" s="226"/>
      <c r="AG3278" s="219">
        <f t="shared" si="1068"/>
        <v>0</v>
      </c>
      <c r="AH3278" s="234">
        <f t="shared" si="1069"/>
        <v>0</v>
      </c>
      <c r="AI3278" s="214">
        <f t="shared" si="1077"/>
        <v>0</v>
      </c>
      <c r="AK3278" s="229">
        <f t="shared" si="1070"/>
        <v>0</v>
      </c>
      <c r="AL3278" s="226"/>
      <c r="AM3278" s="15"/>
      <c r="AN3278" s="232" t="e">
        <f t="shared" si="1071"/>
        <v>#DIV/0!</v>
      </c>
      <c r="AO3278" s="214">
        <f t="shared" si="1065"/>
        <v>0</v>
      </c>
      <c r="AQ3278" s="210"/>
      <c r="AR3278" s="231"/>
      <c r="AS3278" s="15"/>
      <c r="AT3278" s="232">
        <f t="shared" si="1072"/>
        <v>0</v>
      </c>
      <c r="AU3278" s="235">
        <f t="shared" si="1073"/>
        <v>0</v>
      </c>
      <c r="AY3278" s="210"/>
      <c r="AZ3278" s="231"/>
      <c r="BA3278" s="15"/>
      <c r="BB3278" s="232">
        <f t="shared" si="1062"/>
        <v>0</v>
      </c>
      <c r="BC3278" s="235">
        <f t="shared" si="1074"/>
        <v>0</v>
      </c>
      <c r="BG3278" s="210"/>
      <c r="BH3278" s="231"/>
      <c r="BI3278" s="15"/>
      <c r="BJ3278" s="232">
        <f t="shared" si="1066"/>
        <v>0</v>
      </c>
      <c r="BK3278" s="235">
        <f t="shared" si="1075"/>
        <v>0</v>
      </c>
      <c r="BM3278" s="109">
        <f t="shared" si="1067"/>
        <v>-4.7852634437804644</v>
      </c>
      <c r="BN3278" s="213"/>
      <c r="BR3278" s="228"/>
      <c r="BS3278" s="311"/>
      <c r="BT3278" s="3"/>
      <c r="BU3278" s="213"/>
      <c r="BV3278" s="213"/>
      <c r="BW3278" s="291"/>
    </row>
    <row r="3279" spans="1:75" x14ac:dyDescent="0.2">
      <c r="A3279" s="210"/>
      <c r="B3279" s="211"/>
      <c r="C3279" s="848" t="str">
        <f ca="1">IF(ISERR(AVERAGE(INDIRECT("B"&amp;(ROW()-INT($B$1/2))):INDIRECT("B"&amp;(ROW()+INT($B$1/2))))),"",AVERAGE(INDIRECT("B"&amp;(ROW()-INT($B$1/2))):INDIRECT("B"&amp;(ROW()+INT($B$1/2)))))</f>
        <v/>
      </c>
      <c r="D3279" s="848">
        <f t="shared" si="1061"/>
        <v>0</v>
      </c>
      <c r="E3279" s="275"/>
      <c r="F3279" s="15"/>
      <c r="G3279" s="3"/>
      <c r="H3279" s="3"/>
      <c r="I3279" s="3"/>
      <c r="J3279" s="3"/>
      <c r="K3279" s="3"/>
      <c r="L3279" s="554"/>
      <c r="M3279" s="545"/>
      <c r="N3279" s="546"/>
      <c r="O3279" s="5"/>
      <c r="P3279" s="216"/>
      <c r="Q3279" s="217"/>
      <c r="R3279" s="218"/>
      <c r="S3279" s="219">
        <f t="shared" si="1078"/>
        <v>0</v>
      </c>
      <c r="T3279" s="220">
        <f t="shared" si="1079"/>
        <v>0</v>
      </c>
      <c r="U3279" s="214">
        <f t="shared" si="1076"/>
        <v>0</v>
      </c>
      <c r="W3279" s="221"/>
      <c r="X3279" s="222"/>
      <c r="Y3279" s="222"/>
      <c r="Z3279" s="223"/>
      <c r="AA3279" s="222"/>
      <c r="AB3279" s="224"/>
      <c r="AC3279" s="225"/>
      <c r="AD3279" s="2">
        <f t="shared" si="1063"/>
        <v>0</v>
      </c>
      <c r="AE3279" s="2">
        <f t="shared" si="1064"/>
        <v>0</v>
      </c>
      <c r="AF3279" s="226"/>
      <c r="AG3279" s="219">
        <f t="shared" si="1068"/>
        <v>0</v>
      </c>
      <c r="AH3279" s="234">
        <f t="shared" si="1069"/>
        <v>0</v>
      </c>
      <c r="AI3279" s="214">
        <f t="shared" si="1077"/>
        <v>0</v>
      </c>
      <c r="AK3279" s="229">
        <f t="shared" si="1070"/>
        <v>0</v>
      </c>
      <c r="AL3279" s="226"/>
      <c r="AM3279" s="15"/>
      <c r="AN3279" s="232" t="e">
        <f t="shared" si="1071"/>
        <v>#DIV/0!</v>
      </c>
      <c r="AO3279" s="214">
        <f t="shared" si="1065"/>
        <v>0</v>
      </c>
      <c r="AQ3279" s="210"/>
      <c r="AR3279" s="231"/>
      <c r="AS3279" s="15"/>
      <c r="AT3279" s="232">
        <f t="shared" si="1072"/>
        <v>0</v>
      </c>
      <c r="AU3279" s="235">
        <f t="shared" si="1073"/>
        <v>0</v>
      </c>
      <c r="AY3279" s="210"/>
      <c r="AZ3279" s="231"/>
      <c r="BA3279" s="15"/>
      <c r="BB3279" s="232">
        <f t="shared" si="1062"/>
        <v>0</v>
      </c>
      <c r="BC3279" s="235">
        <f t="shared" si="1074"/>
        <v>0</v>
      </c>
      <c r="BG3279" s="210"/>
      <c r="BH3279" s="231"/>
      <c r="BI3279" s="15"/>
      <c r="BJ3279" s="232">
        <f t="shared" si="1066"/>
        <v>0</v>
      </c>
      <c r="BK3279" s="235">
        <f t="shared" si="1075"/>
        <v>0</v>
      </c>
      <c r="BM3279" s="109">
        <f t="shared" si="1067"/>
        <v>-4.7870957812782011</v>
      </c>
      <c r="BN3279" s="213"/>
      <c r="BR3279" s="228"/>
      <c r="BS3279" s="311"/>
      <c r="BT3279" s="3"/>
      <c r="BU3279" s="213"/>
      <c r="BV3279" s="213"/>
      <c r="BW3279" s="291"/>
    </row>
    <row r="3280" spans="1:75" x14ac:dyDescent="0.2">
      <c r="A3280" s="210"/>
      <c r="B3280" s="211"/>
      <c r="C3280" s="848" t="str">
        <f ca="1">IF(ISERR(AVERAGE(INDIRECT("B"&amp;(ROW()-INT($B$1/2))):INDIRECT("B"&amp;(ROW()+INT($B$1/2))))),"",AVERAGE(INDIRECT("B"&amp;(ROW()-INT($B$1/2))):INDIRECT("B"&amp;(ROW()+INT($B$1/2)))))</f>
        <v/>
      </c>
      <c r="D3280" s="848">
        <f t="shared" si="1061"/>
        <v>0</v>
      </c>
      <c r="E3280" s="275"/>
      <c r="F3280" s="15"/>
      <c r="G3280" s="3"/>
      <c r="H3280" s="3"/>
      <c r="I3280" s="3"/>
      <c r="J3280" s="3"/>
      <c r="K3280" s="3"/>
      <c r="L3280" s="554"/>
      <c r="M3280" s="545"/>
      <c r="N3280" s="546"/>
      <c r="O3280" s="5"/>
      <c r="P3280" s="216"/>
      <c r="Q3280" s="217"/>
      <c r="R3280" s="218"/>
      <c r="S3280" s="219">
        <f t="shared" si="1078"/>
        <v>0</v>
      </c>
      <c r="T3280" s="220">
        <f t="shared" si="1079"/>
        <v>0</v>
      </c>
      <c r="U3280" s="214">
        <f t="shared" si="1076"/>
        <v>0</v>
      </c>
      <c r="W3280" s="221"/>
      <c r="X3280" s="222"/>
      <c r="Y3280" s="222"/>
      <c r="Z3280" s="223"/>
      <c r="AA3280" s="222"/>
      <c r="AB3280" s="224"/>
      <c r="AC3280" s="225"/>
      <c r="AD3280" s="2">
        <f t="shared" si="1063"/>
        <v>0</v>
      </c>
      <c r="AE3280" s="2">
        <f t="shared" si="1064"/>
        <v>0</v>
      </c>
      <c r="AF3280" s="226"/>
      <c r="AG3280" s="219">
        <f t="shared" si="1068"/>
        <v>0</v>
      </c>
      <c r="AH3280" s="234">
        <f t="shared" si="1069"/>
        <v>0</v>
      </c>
      <c r="AI3280" s="214">
        <f t="shared" si="1077"/>
        <v>0</v>
      </c>
      <c r="AK3280" s="229">
        <f t="shared" si="1070"/>
        <v>0</v>
      </c>
      <c r="AL3280" s="226"/>
      <c r="AM3280" s="15"/>
      <c r="AN3280" s="232" t="e">
        <f t="shared" si="1071"/>
        <v>#DIV/0!</v>
      </c>
      <c r="AO3280" s="214">
        <f t="shared" si="1065"/>
        <v>0</v>
      </c>
      <c r="AQ3280" s="210"/>
      <c r="AR3280" s="231"/>
      <c r="AS3280" s="15"/>
      <c r="AT3280" s="232">
        <f t="shared" si="1072"/>
        <v>0</v>
      </c>
      <c r="AU3280" s="235">
        <f t="shared" si="1073"/>
        <v>0</v>
      </c>
      <c r="AY3280" s="210"/>
      <c r="AZ3280" s="231"/>
      <c r="BA3280" s="15"/>
      <c r="BB3280" s="232">
        <f t="shared" si="1062"/>
        <v>0</v>
      </c>
      <c r="BC3280" s="235">
        <f t="shared" si="1074"/>
        <v>0</v>
      </c>
      <c r="BG3280" s="210"/>
      <c r="BH3280" s="231"/>
      <c r="BI3280" s="15"/>
      <c r="BJ3280" s="232">
        <f t="shared" si="1066"/>
        <v>0</v>
      </c>
      <c r="BK3280" s="235">
        <f t="shared" si="1075"/>
        <v>0</v>
      </c>
      <c r="BM3280" s="109">
        <f t="shared" si="1067"/>
        <v>-4.7889281187759378</v>
      </c>
      <c r="BN3280" s="213"/>
      <c r="BR3280" s="228"/>
      <c r="BS3280" s="311"/>
      <c r="BT3280" s="3"/>
      <c r="BU3280" s="213"/>
      <c r="BV3280" s="213"/>
      <c r="BW3280" s="291"/>
    </row>
    <row r="3281" spans="1:75" x14ac:dyDescent="0.2">
      <c r="A3281" s="210"/>
      <c r="B3281" s="211"/>
      <c r="C3281" s="848" t="str">
        <f ca="1">IF(ISERR(AVERAGE(INDIRECT("B"&amp;(ROW()-INT($B$1/2))):INDIRECT("B"&amp;(ROW()+INT($B$1/2))))),"",AVERAGE(INDIRECT("B"&amp;(ROW()-INT($B$1/2))):INDIRECT("B"&amp;(ROW()+INT($B$1/2)))))</f>
        <v/>
      </c>
      <c r="D3281" s="848">
        <f t="shared" si="1061"/>
        <v>0</v>
      </c>
      <c r="E3281" s="275"/>
      <c r="F3281" s="15"/>
      <c r="G3281" s="3"/>
      <c r="H3281" s="3"/>
      <c r="I3281" s="3"/>
      <c r="J3281" s="3"/>
      <c r="K3281" s="3"/>
      <c r="L3281" s="554"/>
      <c r="M3281" s="545"/>
      <c r="N3281" s="546"/>
      <c r="O3281" s="5"/>
      <c r="P3281" s="216"/>
      <c r="Q3281" s="217"/>
      <c r="R3281" s="218"/>
      <c r="S3281" s="219">
        <f t="shared" si="1078"/>
        <v>0</v>
      </c>
      <c r="T3281" s="220">
        <f t="shared" si="1079"/>
        <v>0</v>
      </c>
      <c r="U3281" s="214">
        <f t="shared" si="1076"/>
        <v>0</v>
      </c>
      <c r="W3281" s="221"/>
      <c r="X3281" s="222"/>
      <c r="Y3281" s="222"/>
      <c r="Z3281" s="223"/>
      <c r="AA3281" s="222"/>
      <c r="AB3281" s="224"/>
      <c r="AC3281" s="225"/>
      <c r="AD3281" s="2">
        <f t="shared" si="1063"/>
        <v>0</v>
      </c>
      <c r="AE3281" s="2">
        <f t="shared" si="1064"/>
        <v>0</v>
      </c>
      <c r="AF3281" s="226"/>
      <c r="AG3281" s="219">
        <f t="shared" si="1068"/>
        <v>0</v>
      </c>
      <c r="AH3281" s="234">
        <f t="shared" si="1069"/>
        <v>0</v>
      </c>
      <c r="AI3281" s="214">
        <f t="shared" si="1077"/>
        <v>0</v>
      </c>
      <c r="AK3281" s="229">
        <f t="shared" si="1070"/>
        <v>0</v>
      </c>
      <c r="AL3281" s="226"/>
      <c r="AM3281" s="15"/>
      <c r="AN3281" s="232" t="e">
        <f t="shared" si="1071"/>
        <v>#DIV/0!</v>
      </c>
      <c r="AO3281" s="214">
        <f t="shared" si="1065"/>
        <v>0</v>
      </c>
      <c r="AQ3281" s="210"/>
      <c r="AR3281" s="231"/>
      <c r="AS3281" s="15"/>
      <c r="AT3281" s="232">
        <f t="shared" si="1072"/>
        <v>0</v>
      </c>
      <c r="AU3281" s="235">
        <f t="shared" si="1073"/>
        <v>0</v>
      </c>
      <c r="AY3281" s="210"/>
      <c r="AZ3281" s="231"/>
      <c r="BA3281" s="15"/>
      <c r="BB3281" s="232">
        <f t="shared" si="1062"/>
        <v>0</v>
      </c>
      <c r="BC3281" s="235">
        <f t="shared" si="1074"/>
        <v>0</v>
      </c>
      <c r="BG3281" s="210"/>
      <c r="BH3281" s="231"/>
      <c r="BI3281" s="15"/>
      <c r="BJ3281" s="232">
        <f t="shared" si="1066"/>
        <v>0</v>
      </c>
      <c r="BK3281" s="235">
        <f t="shared" si="1075"/>
        <v>0</v>
      </c>
      <c r="BM3281" s="109">
        <f t="shared" si="1067"/>
        <v>-4.7907604562736745</v>
      </c>
      <c r="BN3281" s="213"/>
      <c r="BR3281" s="228"/>
      <c r="BS3281" s="311"/>
      <c r="BT3281" s="3"/>
      <c r="BU3281" s="213"/>
      <c r="BV3281" s="213"/>
      <c r="BW3281" s="291"/>
    </row>
    <row r="3282" spans="1:75" x14ac:dyDescent="0.2">
      <c r="A3282" s="210"/>
      <c r="B3282" s="211"/>
      <c r="C3282" s="848" t="str">
        <f ca="1">IF(ISERR(AVERAGE(INDIRECT("B"&amp;(ROW()-INT($B$1/2))):INDIRECT("B"&amp;(ROW()+INT($B$1/2))))),"",AVERAGE(INDIRECT("B"&amp;(ROW()-INT($B$1/2))):INDIRECT("B"&amp;(ROW()+INT($B$1/2)))))</f>
        <v/>
      </c>
      <c r="D3282" s="848">
        <f t="shared" si="1061"/>
        <v>0</v>
      </c>
      <c r="E3282" s="275"/>
      <c r="F3282" s="15"/>
      <c r="G3282" s="3"/>
      <c r="H3282" s="3"/>
      <c r="I3282" s="3"/>
      <c r="J3282" s="3"/>
      <c r="K3282" s="3"/>
      <c r="L3282" s="554"/>
      <c r="M3282" s="545"/>
      <c r="N3282" s="546"/>
      <c r="O3282" s="5"/>
      <c r="P3282" s="216"/>
      <c r="Q3282" s="217"/>
      <c r="R3282" s="218"/>
      <c r="S3282" s="219">
        <f t="shared" si="1078"/>
        <v>0</v>
      </c>
      <c r="T3282" s="220">
        <f t="shared" si="1079"/>
        <v>0</v>
      </c>
      <c r="U3282" s="214">
        <f t="shared" si="1076"/>
        <v>0</v>
      </c>
      <c r="W3282" s="221"/>
      <c r="X3282" s="222"/>
      <c r="Y3282" s="222"/>
      <c r="Z3282" s="223"/>
      <c r="AA3282" s="222"/>
      <c r="AB3282" s="224"/>
      <c r="AC3282" s="225"/>
      <c r="AD3282" s="2">
        <f t="shared" si="1063"/>
        <v>0</v>
      </c>
      <c r="AE3282" s="2">
        <f t="shared" si="1064"/>
        <v>0</v>
      </c>
      <c r="AF3282" s="226"/>
      <c r="AG3282" s="219">
        <f t="shared" si="1068"/>
        <v>0</v>
      </c>
      <c r="AH3282" s="234">
        <f t="shared" si="1069"/>
        <v>0</v>
      </c>
      <c r="AI3282" s="214">
        <f t="shared" si="1077"/>
        <v>0</v>
      </c>
      <c r="AK3282" s="229">
        <f t="shared" si="1070"/>
        <v>0</v>
      </c>
      <c r="AL3282" s="226"/>
      <c r="AM3282" s="15"/>
      <c r="AN3282" s="232" t="e">
        <f t="shared" si="1071"/>
        <v>#DIV/0!</v>
      </c>
      <c r="AO3282" s="214">
        <f t="shared" si="1065"/>
        <v>0</v>
      </c>
      <c r="AQ3282" s="210"/>
      <c r="AR3282" s="231"/>
      <c r="AS3282" s="15"/>
      <c r="AT3282" s="232">
        <f t="shared" si="1072"/>
        <v>0</v>
      </c>
      <c r="AU3282" s="235">
        <f t="shared" si="1073"/>
        <v>0</v>
      </c>
      <c r="AY3282" s="210"/>
      <c r="AZ3282" s="231"/>
      <c r="BA3282" s="15"/>
      <c r="BB3282" s="232">
        <f t="shared" si="1062"/>
        <v>0</v>
      </c>
      <c r="BC3282" s="235">
        <f t="shared" si="1074"/>
        <v>0</v>
      </c>
      <c r="BG3282" s="210"/>
      <c r="BH3282" s="231"/>
      <c r="BI3282" s="15"/>
      <c r="BJ3282" s="232">
        <f t="shared" si="1066"/>
        <v>0</v>
      </c>
      <c r="BK3282" s="235">
        <f t="shared" si="1075"/>
        <v>0</v>
      </c>
      <c r="BM3282" s="109">
        <f t="shared" si="1067"/>
        <v>-4.7925927937714112</v>
      </c>
      <c r="BN3282" s="213"/>
      <c r="BR3282" s="228"/>
      <c r="BS3282" s="311"/>
      <c r="BT3282" s="3"/>
      <c r="BU3282" s="213"/>
      <c r="BV3282" s="213"/>
      <c r="BW3282" s="291"/>
    </row>
    <row r="3283" spans="1:75" x14ac:dyDescent="0.2">
      <c r="A3283" s="210"/>
      <c r="B3283" s="211"/>
      <c r="C3283" s="848" t="str">
        <f ca="1">IF(ISERR(AVERAGE(INDIRECT("B"&amp;(ROW()-INT($B$1/2))):INDIRECT("B"&amp;(ROW()+INT($B$1/2))))),"",AVERAGE(INDIRECT("B"&amp;(ROW()-INT($B$1/2))):INDIRECT("B"&amp;(ROW()+INT($B$1/2)))))</f>
        <v/>
      </c>
      <c r="D3283" s="848">
        <f t="shared" si="1061"/>
        <v>0</v>
      </c>
      <c r="E3283" s="275"/>
      <c r="F3283" s="15"/>
      <c r="G3283" s="3"/>
      <c r="H3283" s="3"/>
      <c r="I3283" s="3"/>
      <c r="J3283" s="3"/>
      <c r="K3283" s="3"/>
      <c r="L3283" s="554"/>
      <c r="M3283" s="545"/>
      <c r="N3283" s="546"/>
      <c r="O3283" s="5"/>
      <c r="P3283" s="216"/>
      <c r="Q3283" s="217"/>
      <c r="R3283" s="218"/>
      <c r="S3283" s="219">
        <f t="shared" si="1078"/>
        <v>0</v>
      </c>
      <c r="T3283" s="220">
        <f t="shared" si="1079"/>
        <v>0</v>
      </c>
      <c r="U3283" s="214">
        <f t="shared" si="1076"/>
        <v>0</v>
      </c>
      <c r="W3283" s="221"/>
      <c r="X3283" s="222"/>
      <c r="Y3283" s="222"/>
      <c r="Z3283" s="223"/>
      <c r="AA3283" s="222"/>
      <c r="AB3283" s="224"/>
      <c r="AC3283" s="225"/>
      <c r="AD3283" s="2">
        <f t="shared" si="1063"/>
        <v>0</v>
      </c>
      <c r="AE3283" s="2">
        <f t="shared" si="1064"/>
        <v>0</v>
      </c>
      <c r="AF3283" s="226"/>
      <c r="AG3283" s="219">
        <f t="shared" si="1068"/>
        <v>0</v>
      </c>
      <c r="AH3283" s="234">
        <f t="shared" si="1069"/>
        <v>0</v>
      </c>
      <c r="AI3283" s="214">
        <f t="shared" si="1077"/>
        <v>0</v>
      </c>
      <c r="AK3283" s="229">
        <f t="shared" si="1070"/>
        <v>0</v>
      </c>
      <c r="AL3283" s="226"/>
      <c r="AM3283" s="15"/>
      <c r="AN3283" s="232" t="e">
        <f t="shared" si="1071"/>
        <v>#DIV/0!</v>
      </c>
      <c r="AO3283" s="214">
        <f t="shared" si="1065"/>
        <v>0</v>
      </c>
      <c r="AQ3283" s="210"/>
      <c r="AR3283" s="231"/>
      <c r="AS3283" s="15"/>
      <c r="AT3283" s="232">
        <f t="shared" si="1072"/>
        <v>0</v>
      </c>
      <c r="AU3283" s="235">
        <f t="shared" si="1073"/>
        <v>0</v>
      </c>
      <c r="AY3283" s="210"/>
      <c r="AZ3283" s="231"/>
      <c r="BA3283" s="15"/>
      <c r="BB3283" s="232">
        <f t="shared" si="1062"/>
        <v>0</v>
      </c>
      <c r="BC3283" s="235">
        <f t="shared" si="1074"/>
        <v>0</v>
      </c>
      <c r="BG3283" s="210"/>
      <c r="BH3283" s="231"/>
      <c r="BI3283" s="15"/>
      <c r="BJ3283" s="232">
        <f t="shared" si="1066"/>
        <v>0</v>
      </c>
      <c r="BK3283" s="235">
        <f t="shared" si="1075"/>
        <v>0</v>
      </c>
      <c r="BM3283" s="109">
        <f t="shared" si="1067"/>
        <v>-4.7944251312691479</v>
      </c>
      <c r="BN3283" s="213"/>
      <c r="BR3283" s="228"/>
      <c r="BS3283" s="311"/>
      <c r="BT3283" s="3"/>
      <c r="BU3283" s="213"/>
      <c r="BV3283" s="213"/>
      <c r="BW3283" s="291"/>
    </row>
    <row r="3284" spans="1:75" x14ac:dyDescent="0.2">
      <c r="A3284" s="210"/>
      <c r="B3284" s="211"/>
      <c r="C3284" s="848" t="str">
        <f ca="1">IF(ISERR(AVERAGE(INDIRECT("B"&amp;(ROW()-INT($B$1/2))):INDIRECT("B"&amp;(ROW()+INT($B$1/2))))),"",AVERAGE(INDIRECT("B"&amp;(ROW()-INT($B$1/2))):INDIRECT("B"&amp;(ROW()+INT($B$1/2)))))</f>
        <v/>
      </c>
      <c r="D3284" s="848">
        <f t="shared" si="1061"/>
        <v>0</v>
      </c>
      <c r="E3284" s="275"/>
      <c r="F3284" s="15"/>
      <c r="G3284" s="3"/>
      <c r="H3284" s="3"/>
      <c r="I3284" s="3"/>
      <c r="J3284" s="3"/>
      <c r="K3284" s="3"/>
      <c r="L3284" s="554"/>
      <c r="M3284" s="545"/>
      <c r="N3284" s="546"/>
      <c r="O3284" s="5"/>
      <c r="P3284" s="216"/>
      <c r="Q3284" s="217"/>
      <c r="R3284" s="218"/>
      <c r="S3284" s="219">
        <f t="shared" si="1078"/>
        <v>0</v>
      </c>
      <c r="T3284" s="220">
        <f t="shared" si="1079"/>
        <v>0</v>
      </c>
      <c r="U3284" s="214">
        <f t="shared" si="1076"/>
        <v>0</v>
      </c>
      <c r="W3284" s="221"/>
      <c r="X3284" s="222"/>
      <c r="Y3284" s="222"/>
      <c r="Z3284" s="223"/>
      <c r="AA3284" s="222"/>
      <c r="AB3284" s="224"/>
      <c r="AC3284" s="225"/>
      <c r="AD3284" s="2">
        <f t="shared" si="1063"/>
        <v>0</v>
      </c>
      <c r="AE3284" s="2">
        <f t="shared" si="1064"/>
        <v>0</v>
      </c>
      <c r="AF3284" s="226"/>
      <c r="AG3284" s="219">
        <f t="shared" si="1068"/>
        <v>0</v>
      </c>
      <c r="AH3284" s="234">
        <f t="shared" si="1069"/>
        <v>0</v>
      </c>
      <c r="AI3284" s="214">
        <f t="shared" si="1077"/>
        <v>0</v>
      </c>
      <c r="AK3284" s="229">
        <f t="shared" si="1070"/>
        <v>0</v>
      </c>
      <c r="AL3284" s="226"/>
      <c r="AM3284" s="15"/>
      <c r="AN3284" s="232" t="e">
        <f t="shared" si="1071"/>
        <v>#DIV/0!</v>
      </c>
      <c r="AO3284" s="214">
        <f t="shared" si="1065"/>
        <v>0</v>
      </c>
      <c r="AQ3284" s="210"/>
      <c r="AR3284" s="231"/>
      <c r="AS3284" s="15"/>
      <c r="AT3284" s="232">
        <f t="shared" si="1072"/>
        <v>0</v>
      </c>
      <c r="AU3284" s="235">
        <f t="shared" si="1073"/>
        <v>0</v>
      </c>
      <c r="AY3284" s="210"/>
      <c r="AZ3284" s="231"/>
      <c r="BA3284" s="15"/>
      <c r="BB3284" s="232">
        <f t="shared" si="1062"/>
        <v>0</v>
      </c>
      <c r="BC3284" s="235">
        <f t="shared" si="1074"/>
        <v>0</v>
      </c>
      <c r="BG3284" s="210"/>
      <c r="BH3284" s="231"/>
      <c r="BI3284" s="15"/>
      <c r="BJ3284" s="232">
        <f t="shared" si="1066"/>
        <v>0</v>
      </c>
      <c r="BK3284" s="235">
        <f t="shared" si="1075"/>
        <v>0</v>
      </c>
      <c r="BM3284" s="109">
        <f t="shared" si="1067"/>
        <v>-4.7962574687668846</v>
      </c>
      <c r="BN3284" s="213"/>
      <c r="BR3284" s="228"/>
      <c r="BS3284" s="311"/>
      <c r="BT3284" s="3"/>
      <c r="BU3284" s="213"/>
      <c r="BV3284" s="213"/>
      <c r="BW3284" s="291"/>
    </row>
    <row r="3285" spans="1:75" x14ac:dyDescent="0.2">
      <c r="A3285" s="210"/>
      <c r="B3285" s="211"/>
      <c r="C3285" s="848" t="str">
        <f ca="1">IF(ISERR(AVERAGE(INDIRECT("B"&amp;(ROW()-INT($B$1/2))):INDIRECT("B"&amp;(ROW()+INT($B$1/2))))),"",AVERAGE(INDIRECT("B"&amp;(ROW()-INT($B$1/2))):INDIRECT("B"&amp;(ROW()+INT($B$1/2)))))</f>
        <v/>
      </c>
      <c r="D3285" s="848">
        <f t="shared" si="1061"/>
        <v>0</v>
      </c>
      <c r="E3285" s="275"/>
      <c r="F3285" s="15"/>
      <c r="G3285" s="3"/>
      <c r="H3285" s="3"/>
      <c r="I3285" s="3"/>
      <c r="J3285" s="3"/>
      <c r="K3285" s="3"/>
      <c r="L3285" s="554"/>
      <c r="M3285" s="545"/>
      <c r="N3285" s="546"/>
      <c r="O3285" s="5"/>
      <c r="P3285" s="216"/>
      <c r="Q3285" s="217"/>
      <c r="R3285" s="218"/>
      <c r="S3285" s="219">
        <f t="shared" si="1078"/>
        <v>0</v>
      </c>
      <c r="T3285" s="220">
        <f t="shared" si="1079"/>
        <v>0</v>
      </c>
      <c r="U3285" s="214">
        <f t="shared" si="1076"/>
        <v>0</v>
      </c>
      <c r="W3285" s="221"/>
      <c r="X3285" s="222"/>
      <c r="Y3285" s="222"/>
      <c r="Z3285" s="223"/>
      <c r="AA3285" s="222"/>
      <c r="AB3285" s="224"/>
      <c r="AC3285" s="225"/>
      <c r="AD3285" s="2">
        <f t="shared" si="1063"/>
        <v>0</v>
      </c>
      <c r="AE3285" s="2">
        <f t="shared" si="1064"/>
        <v>0</v>
      </c>
      <c r="AF3285" s="226"/>
      <c r="AG3285" s="219">
        <f t="shared" si="1068"/>
        <v>0</v>
      </c>
      <c r="AH3285" s="234">
        <f t="shared" si="1069"/>
        <v>0</v>
      </c>
      <c r="AI3285" s="214">
        <f t="shared" si="1077"/>
        <v>0</v>
      </c>
      <c r="AK3285" s="229">
        <f t="shared" si="1070"/>
        <v>0</v>
      </c>
      <c r="AL3285" s="226"/>
      <c r="AM3285" s="15"/>
      <c r="AN3285" s="232" t="e">
        <f t="shared" si="1071"/>
        <v>#DIV/0!</v>
      </c>
      <c r="AO3285" s="214">
        <f t="shared" si="1065"/>
        <v>0</v>
      </c>
      <c r="AQ3285" s="210"/>
      <c r="AR3285" s="231"/>
      <c r="AS3285" s="15"/>
      <c r="AT3285" s="232">
        <f t="shared" si="1072"/>
        <v>0</v>
      </c>
      <c r="AU3285" s="235">
        <f t="shared" si="1073"/>
        <v>0</v>
      </c>
      <c r="AY3285" s="210"/>
      <c r="AZ3285" s="231"/>
      <c r="BA3285" s="15"/>
      <c r="BB3285" s="232">
        <f t="shared" si="1062"/>
        <v>0</v>
      </c>
      <c r="BC3285" s="235">
        <f t="shared" si="1074"/>
        <v>0</v>
      </c>
      <c r="BG3285" s="210"/>
      <c r="BH3285" s="231"/>
      <c r="BI3285" s="15"/>
      <c r="BJ3285" s="232">
        <f t="shared" si="1066"/>
        <v>0</v>
      </c>
      <c r="BK3285" s="235">
        <f t="shared" si="1075"/>
        <v>0</v>
      </c>
      <c r="BM3285" s="109">
        <f t="shared" si="1067"/>
        <v>-4.7980898062646213</v>
      </c>
      <c r="BN3285" s="213"/>
      <c r="BR3285" s="228"/>
      <c r="BS3285" s="311"/>
      <c r="BT3285" s="3"/>
      <c r="BU3285" s="213"/>
      <c r="BV3285" s="213"/>
      <c r="BW3285" s="291"/>
    </row>
    <row r="3286" spans="1:75" x14ac:dyDescent="0.2">
      <c r="A3286" s="210"/>
      <c r="B3286" s="211"/>
      <c r="C3286" s="848" t="str">
        <f ca="1">IF(ISERR(AVERAGE(INDIRECT("B"&amp;(ROW()-INT($B$1/2))):INDIRECT("B"&amp;(ROW()+INT($B$1/2))))),"",AVERAGE(INDIRECT("B"&amp;(ROW()-INT($B$1/2))):INDIRECT("B"&amp;(ROW()+INT($B$1/2)))))</f>
        <v/>
      </c>
      <c r="D3286" s="848">
        <f t="shared" si="1061"/>
        <v>0</v>
      </c>
      <c r="E3286" s="275"/>
      <c r="F3286" s="15"/>
      <c r="G3286" s="3"/>
      <c r="H3286" s="3"/>
      <c r="I3286" s="3"/>
      <c r="J3286" s="3"/>
      <c r="K3286" s="3"/>
      <c r="L3286" s="554"/>
      <c r="M3286" s="545"/>
      <c r="N3286" s="546"/>
      <c r="O3286" s="5"/>
      <c r="P3286" s="216"/>
      <c r="Q3286" s="217"/>
      <c r="R3286" s="218"/>
      <c r="S3286" s="219">
        <f t="shared" si="1078"/>
        <v>0</v>
      </c>
      <c r="T3286" s="220">
        <f t="shared" si="1079"/>
        <v>0</v>
      </c>
      <c r="U3286" s="214">
        <f t="shared" si="1076"/>
        <v>0</v>
      </c>
      <c r="W3286" s="221"/>
      <c r="X3286" s="222"/>
      <c r="Y3286" s="222"/>
      <c r="Z3286" s="223"/>
      <c r="AA3286" s="222"/>
      <c r="AB3286" s="224"/>
      <c r="AC3286" s="225"/>
      <c r="AD3286" s="2">
        <f t="shared" si="1063"/>
        <v>0</v>
      </c>
      <c r="AE3286" s="2">
        <f t="shared" si="1064"/>
        <v>0</v>
      </c>
      <c r="AF3286" s="226"/>
      <c r="AG3286" s="219">
        <f t="shared" si="1068"/>
        <v>0</v>
      </c>
      <c r="AH3286" s="234">
        <f t="shared" si="1069"/>
        <v>0</v>
      </c>
      <c r="AI3286" s="214">
        <f t="shared" si="1077"/>
        <v>0</v>
      </c>
      <c r="AK3286" s="229">
        <f t="shared" si="1070"/>
        <v>0</v>
      </c>
      <c r="AL3286" s="226"/>
      <c r="AM3286" s="15"/>
      <c r="AN3286" s="232" t="e">
        <f t="shared" si="1071"/>
        <v>#DIV/0!</v>
      </c>
      <c r="AO3286" s="214">
        <f t="shared" si="1065"/>
        <v>0</v>
      </c>
      <c r="AQ3286" s="210"/>
      <c r="AR3286" s="231"/>
      <c r="AS3286" s="15"/>
      <c r="AT3286" s="232">
        <f t="shared" si="1072"/>
        <v>0</v>
      </c>
      <c r="AU3286" s="235">
        <f t="shared" si="1073"/>
        <v>0</v>
      </c>
      <c r="AY3286" s="210"/>
      <c r="AZ3286" s="231"/>
      <c r="BA3286" s="15"/>
      <c r="BB3286" s="232">
        <f t="shared" si="1062"/>
        <v>0</v>
      </c>
      <c r="BC3286" s="235">
        <f t="shared" si="1074"/>
        <v>0</v>
      </c>
      <c r="BG3286" s="210"/>
      <c r="BH3286" s="231"/>
      <c r="BI3286" s="15"/>
      <c r="BJ3286" s="232">
        <f t="shared" si="1066"/>
        <v>0</v>
      </c>
      <c r="BK3286" s="235">
        <f t="shared" si="1075"/>
        <v>0</v>
      </c>
      <c r="BM3286" s="109">
        <f t="shared" si="1067"/>
        <v>-4.799922143762358</v>
      </c>
      <c r="BN3286" s="213"/>
      <c r="BR3286" s="228"/>
      <c r="BS3286" s="311"/>
      <c r="BT3286" s="3"/>
      <c r="BU3286" s="213"/>
      <c r="BV3286" s="213"/>
      <c r="BW3286" s="291"/>
    </row>
    <row r="3287" spans="1:75" x14ac:dyDescent="0.2">
      <c r="A3287" s="210"/>
      <c r="B3287" s="211"/>
      <c r="C3287" s="848" t="str">
        <f ca="1">IF(ISERR(AVERAGE(INDIRECT("B"&amp;(ROW()-INT($B$1/2))):INDIRECT("B"&amp;(ROW()+INT($B$1/2))))),"",AVERAGE(INDIRECT("B"&amp;(ROW()-INT($B$1/2))):INDIRECT("B"&amp;(ROW()+INT($B$1/2)))))</f>
        <v/>
      </c>
      <c r="D3287" s="848">
        <f t="shared" si="1061"/>
        <v>0</v>
      </c>
      <c r="E3287" s="275"/>
      <c r="F3287" s="15"/>
      <c r="G3287" s="3"/>
      <c r="H3287" s="3"/>
      <c r="I3287" s="3"/>
      <c r="J3287" s="3"/>
      <c r="K3287" s="3"/>
      <c r="L3287" s="554"/>
      <c r="M3287" s="545"/>
      <c r="N3287" s="546"/>
      <c r="O3287" s="5"/>
      <c r="P3287" s="216"/>
      <c r="Q3287" s="217"/>
      <c r="R3287" s="218"/>
      <c r="S3287" s="219">
        <f t="shared" si="1078"/>
        <v>0</v>
      </c>
      <c r="T3287" s="220">
        <f t="shared" si="1079"/>
        <v>0</v>
      </c>
      <c r="U3287" s="214">
        <f t="shared" si="1076"/>
        <v>0</v>
      </c>
      <c r="W3287" s="221"/>
      <c r="X3287" s="222"/>
      <c r="Y3287" s="222"/>
      <c r="Z3287" s="223"/>
      <c r="AA3287" s="222"/>
      <c r="AB3287" s="224"/>
      <c r="AC3287" s="225"/>
      <c r="AD3287" s="2">
        <f t="shared" si="1063"/>
        <v>0</v>
      </c>
      <c r="AE3287" s="2">
        <f t="shared" si="1064"/>
        <v>0</v>
      </c>
      <c r="AF3287" s="226"/>
      <c r="AG3287" s="219">
        <f t="shared" si="1068"/>
        <v>0</v>
      </c>
      <c r="AH3287" s="234">
        <f t="shared" si="1069"/>
        <v>0</v>
      </c>
      <c r="AI3287" s="214">
        <f t="shared" si="1077"/>
        <v>0</v>
      </c>
      <c r="AK3287" s="229">
        <f t="shared" si="1070"/>
        <v>0</v>
      </c>
      <c r="AL3287" s="226"/>
      <c r="AM3287" s="15"/>
      <c r="AN3287" s="232" t="e">
        <f t="shared" si="1071"/>
        <v>#DIV/0!</v>
      </c>
      <c r="AO3287" s="214">
        <f t="shared" si="1065"/>
        <v>0</v>
      </c>
      <c r="AQ3287" s="210"/>
      <c r="AR3287" s="231"/>
      <c r="AS3287" s="15"/>
      <c r="AT3287" s="232">
        <f t="shared" si="1072"/>
        <v>0</v>
      </c>
      <c r="AU3287" s="235">
        <f t="shared" si="1073"/>
        <v>0</v>
      </c>
      <c r="AY3287" s="210"/>
      <c r="AZ3287" s="231"/>
      <c r="BA3287" s="15"/>
      <c r="BB3287" s="232">
        <f t="shared" si="1062"/>
        <v>0</v>
      </c>
      <c r="BC3287" s="235">
        <f t="shared" si="1074"/>
        <v>0</v>
      </c>
      <c r="BG3287" s="210"/>
      <c r="BH3287" s="231"/>
      <c r="BI3287" s="15"/>
      <c r="BJ3287" s="232">
        <f t="shared" si="1066"/>
        <v>0</v>
      </c>
      <c r="BK3287" s="235">
        <f t="shared" si="1075"/>
        <v>0</v>
      </c>
      <c r="BM3287" s="109">
        <f t="shared" si="1067"/>
        <v>-4.8017544812600947</v>
      </c>
      <c r="BN3287" s="213"/>
      <c r="BR3287" s="228"/>
      <c r="BS3287" s="311"/>
      <c r="BT3287" s="3"/>
      <c r="BU3287" s="213"/>
      <c r="BV3287" s="213"/>
      <c r="BW3287" s="291"/>
    </row>
    <row r="3288" spans="1:75" x14ac:dyDescent="0.2">
      <c r="A3288" s="210"/>
      <c r="B3288" s="211"/>
      <c r="C3288" s="848" t="str">
        <f ca="1">IF(ISERR(AVERAGE(INDIRECT("B"&amp;(ROW()-INT($B$1/2))):INDIRECT("B"&amp;(ROW()+INT($B$1/2))))),"",AVERAGE(INDIRECT("B"&amp;(ROW()-INT($B$1/2))):INDIRECT("B"&amp;(ROW()+INT($B$1/2)))))</f>
        <v/>
      </c>
      <c r="D3288" s="848">
        <f t="shared" si="1061"/>
        <v>0</v>
      </c>
      <c r="E3288" s="275"/>
      <c r="F3288" s="15"/>
      <c r="G3288" s="3"/>
      <c r="H3288" s="3"/>
      <c r="I3288" s="3"/>
      <c r="J3288" s="3"/>
      <c r="K3288" s="3"/>
      <c r="L3288" s="554"/>
      <c r="M3288" s="545"/>
      <c r="N3288" s="546"/>
      <c r="O3288" s="5"/>
      <c r="P3288" s="216"/>
      <c r="Q3288" s="217"/>
      <c r="R3288" s="218"/>
      <c r="S3288" s="219">
        <f t="shared" si="1078"/>
        <v>0</v>
      </c>
      <c r="T3288" s="220">
        <f t="shared" si="1079"/>
        <v>0</v>
      </c>
      <c r="U3288" s="214">
        <f t="shared" si="1076"/>
        <v>0</v>
      </c>
      <c r="W3288" s="221"/>
      <c r="X3288" s="222"/>
      <c r="Y3288" s="222"/>
      <c r="Z3288" s="223"/>
      <c r="AA3288" s="222"/>
      <c r="AB3288" s="224"/>
      <c r="AC3288" s="225"/>
      <c r="AD3288" s="2">
        <f t="shared" si="1063"/>
        <v>0</v>
      </c>
      <c r="AE3288" s="2">
        <f t="shared" si="1064"/>
        <v>0</v>
      </c>
      <c r="AF3288" s="226"/>
      <c r="AG3288" s="219">
        <f t="shared" si="1068"/>
        <v>0</v>
      </c>
      <c r="AH3288" s="234">
        <f t="shared" si="1069"/>
        <v>0</v>
      </c>
      <c r="AI3288" s="214">
        <f t="shared" si="1077"/>
        <v>0</v>
      </c>
      <c r="AK3288" s="229">
        <f t="shared" si="1070"/>
        <v>0</v>
      </c>
      <c r="AL3288" s="226"/>
      <c r="AM3288" s="15"/>
      <c r="AN3288" s="232" t="e">
        <f t="shared" si="1071"/>
        <v>#DIV/0!</v>
      </c>
      <c r="AO3288" s="214">
        <f t="shared" si="1065"/>
        <v>0</v>
      </c>
      <c r="AQ3288" s="210"/>
      <c r="AR3288" s="231"/>
      <c r="AS3288" s="15"/>
      <c r="AT3288" s="232">
        <f t="shared" si="1072"/>
        <v>0</v>
      </c>
      <c r="AU3288" s="235">
        <f t="shared" si="1073"/>
        <v>0</v>
      </c>
      <c r="AY3288" s="210"/>
      <c r="AZ3288" s="231"/>
      <c r="BA3288" s="15"/>
      <c r="BB3288" s="232">
        <f t="shared" si="1062"/>
        <v>0</v>
      </c>
      <c r="BC3288" s="235">
        <f t="shared" si="1074"/>
        <v>0</v>
      </c>
      <c r="BG3288" s="210"/>
      <c r="BH3288" s="231"/>
      <c r="BI3288" s="15"/>
      <c r="BJ3288" s="232">
        <f t="shared" si="1066"/>
        <v>0</v>
      </c>
      <c r="BK3288" s="235">
        <f t="shared" si="1075"/>
        <v>0</v>
      </c>
      <c r="BM3288" s="109">
        <f t="shared" si="1067"/>
        <v>-4.8035868187578314</v>
      </c>
      <c r="BN3288" s="213"/>
      <c r="BR3288" s="228"/>
      <c r="BS3288" s="311"/>
      <c r="BT3288" s="3"/>
      <c r="BU3288" s="213"/>
      <c r="BV3288" s="213"/>
      <c r="BW3288" s="291"/>
    </row>
    <row r="3289" spans="1:75" x14ac:dyDescent="0.2">
      <c r="A3289" s="210"/>
      <c r="B3289" s="211"/>
      <c r="C3289" s="848" t="str">
        <f ca="1">IF(ISERR(AVERAGE(INDIRECT("B"&amp;(ROW()-INT($B$1/2))):INDIRECT("B"&amp;(ROW()+INT($B$1/2))))),"",AVERAGE(INDIRECT("B"&amp;(ROW()-INT($B$1/2))):INDIRECT("B"&amp;(ROW()+INT($B$1/2)))))</f>
        <v/>
      </c>
      <c r="D3289" s="848">
        <f t="shared" si="1061"/>
        <v>0</v>
      </c>
      <c r="E3289" s="275"/>
      <c r="F3289" s="15"/>
      <c r="G3289" s="3"/>
      <c r="H3289" s="3"/>
      <c r="I3289" s="3"/>
      <c r="J3289" s="3"/>
      <c r="K3289" s="3"/>
      <c r="L3289" s="554"/>
      <c r="M3289" s="545"/>
      <c r="N3289" s="546"/>
      <c r="O3289" s="5"/>
      <c r="P3289" s="216"/>
      <c r="Q3289" s="217"/>
      <c r="R3289" s="218"/>
      <c r="S3289" s="219">
        <f t="shared" si="1078"/>
        <v>0</v>
      </c>
      <c r="T3289" s="220">
        <f t="shared" si="1079"/>
        <v>0</v>
      </c>
      <c r="U3289" s="214">
        <f t="shared" si="1076"/>
        <v>0</v>
      </c>
      <c r="W3289" s="221"/>
      <c r="X3289" s="222"/>
      <c r="Y3289" s="222"/>
      <c r="Z3289" s="223"/>
      <c r="AA3289" s="222"/>
      <c r="AB3289" s="224"/>
      <c r="AC3289" s="225"/>
      <c r="AD3289" s="2">
        <f t="shared" si="1063"/>
        <v>0</v>
      </c>
      <c r="AE3289" s="2">
        <f t="shared" si="1064"/>
        <v>0</v>
      </c>
      <c r="AF3289" s="226"/>
      <c r="AG3289" s="219">
        <f t="shared" si="1068"/>
        <v>0</v>
      </c>
      <c r="AH3289" s="234">
        <f t="shared" si="1069"/>
        <v>0</v>
      </c>
      <c r="AI3289" s="214">
        <f t="shared" si="1077"/>
        <v>0</v>
      </c>
      <c r="AK3289" s="229">
        <f t="shared" si="1070"/>
        <v>0</v>
      </c>
      <c r="AL3289" s="226"/>
      <c r="AM3289" s="15"/>
      <c r="AN3289" s="232" t="e">
        <f t="shared" si="1071"/>
        <v>#DIV/0!</v>
      </c>
      <c r="AO3289" s="214">
        <f t="shared" si="1065"/>
        <v>0</v>
      </c>
      <c r="AQ3289" s="210"/>
      <c r="AR3289" s="231"/>
      <c r="AS3289" s="15"/>
      <c r="AT3289" s="232">
        <f t="shared" si="1072"/>
        <v>0</v>
      </c>
      <c r="AU3289" s="235">
        <f t="shared" si="1073"/>
        <v>0</v>
      </c>
      <c r="AY3289" s="210"/>
      <c r="AZ3289" s="231"/>
      <c r="BA3289" s="15"/>
      <c r="BB3289" s="232">
        <f t="shared" si="1062"/>
        <v>0</v>
      </c>
      <c r="BC3289" s="235">
        <f t="shared" si="1074"/>
        <v>0</v>
      </c>
      <c r="BG3289" s="210"/>
      <c r="BH3289" s="231"/>
      <c r="BI3289" s="15"/>
      <c r="BJ3289" s="232">
        <f t="shared" si="1066"/>
        <v>0</v>
      </c>
      <c r="BK3289" s="235">
        <f t="shared" si="1075"/>
        <v>0</v>
      </c>
      <c r="BM3289" s="109">
        <f t="shared" si="1067"/>
        <v>-4.8054191562555681</v>
      </c>
      <c r="BN3289" s="213"/>
      <c r="BR3289" s="228"/>
      <c r="BS3289" s="311"/>
      <c r="BT3289" s="3"/>
      <c r="BU3289" s="213"/>
      <c r="BV3289" s="213"/>
      <c r="BW3289" s="291"/>
    </row>
    <row r="3290" spans="1:75" x14ac:dyDescent="0.2">
      <c r="A3290" s="210"/>
      <c r="B3290" s="211"/>
      <c r="C3290" s="848" t="str">
        <f ca="1">IF(ISERR(AVERAGE(INDIRECT("B"&amp;(ROW()-INT($B$1/2))):INDIRECT("B"&amp;(ROW()+INT($B$1/2))))),"",AVERAGE(INDIRECT("B"&amp;(ROW()-INT($B$1/2))):INDIRECT("B"&amp;(ROW()+INT($B$1/2)))))</f>
        <v/>
      </c>
      <c r="D3290" s="848">
        <f t="shared" si="1061"/>
        <v>0</v>
      </c>
      <c r="E3290" s="275"/>
      <c r="F3290" s="15"/>
      <c r="G3290" s="3"/>
      <c r="H3290" s="3"/>
      <c r="I3290" s="3"/>
      <c r="J3290" s="3"/>
      <c r="K3290" s="3"/>
      <c r="L3290" s="554"/>
      <c r="M3290" s="545"/>
      <c r="N3290" s="546"/>
      <c r="O3290" s="5"/>
      <c r="P3290" s="216"/>
      <c r="Q3290" s="217"/>
      <c r="R3290" s="218"/>
      <c r="S3290" s="219">
        <f t="shared" si="1078"/>
        <v>0</v>
      </c>
      <c r="T3290" s="220">
        <f t="shared" si="1079"/>
        <v>0</v>
      </c>
      <c r="U3290" s="214">
        <f t="shared" si="1076"/>
        <v>0</v>
      </c>
      <c r="W3290" s="221"/>
      <c r="X3290" s="222"/>
      <c r="Y3290" s="222"/>
      <c r="Z3290" s="223"/>
      <c r="AA3290" s="222"/>
      <c r="AB3290" s="224"/>
      <c r="AC3290" s="225"/>
      <c r="AD3290" s="2">
        <f t="shared" si="1063"/>
        <v>0</v>
      </c>
      <c r="AE3290" s="2">
        <f t="shared" si="1064"/>
        <v>0</v>
      </c>
      <c r="AF3290" s="226"/>
      <c r="AG3290" s="219">
        <f t="shared" si="1068"/>
        <v>0</v>
      </c>
      <c r="AH3290" s="234">
        <f t="shared" si="1069"/>
        <v>0</v>
      </c>
      <c r="AI3290" s="214">
        <f t="shared" si="1077"/>
        <v>0</v>
      </c>
      <c r="AK3290" s="229">
        <f t="shared" si="1070"/>
        <v>0</v>
      </c>
      <c r="AL3290" s="226"/>
      <c r="AM3290" s="15"/>
      <c r="AN3290" s="232" t="e">
        <f t="shared" si="1071"/>
        <v>#DIV/0!</v>
      </c>
      <c r="AO3290" s="214">
        <f t="shared" si="1065"/>
        <v>0</v>
      </c>
      <c r="AQ3290" s="210"/>
      <c r="AR3290" s="231"/>
      <c r="AS3290" s="15"/>
      <c r="AT3290" s="232">
        <f t="shared" si="1072"/>
        <v>0</v>
      </c>
      <c r="AU3290" s="235">
        <f t="shared" si="1073"/>
        <v>0</v>
      </c>
      <c r="AY3290" s="210"/>
      <c r="AZ3290" s="231"/>
      <c r="BA3290" s="15"/>
      <c r="BB3290" s="232">
        <f t="shared" si="1062"/>
        <v>0</v>
      </c>
      <c r="BC3290" s="235">
        <f t="shared" si="1074"/>
        <v>0</v>
      </c>
      <c r="BG3290" s="210"/>
      <c r="BH3290" s="231"/>
      <c r="BI3290" s="15"/>
      <c r="BJ3290" s="232">
        <f t="shared" si="1066"/>
        <v>0</v>
      </c>
      <c r="BK3290" s="235">
        <f t="shared" si="1075"/>
        <v>0</v>
      </c>
      <c r="BM3290" s="109">
        <f t="shared" si="1067"/>
        <v>-4.8072514937533048</v>
      </c>
      <c r="BN3290" s="213"/>
      <c r="BR3290" s="228"/>
      <c r="BS3290" s="311"/>
      <c r="BT3290" s="3"/>
      <c r="BU3290" s="213"/>
      <c r="BV3290" s="213"/>
      <c r="BW3290" s="291"/>
    </row>
    <row r="3291" spans="1:75" x14ac:dyDescent="0.2">
      <c r="A3291" s="210"/>
      <c r="B3291" s="211"/>
      <c r="C3291" s="848" t="str">
        <f ca="1">IF(ISERR(AVERAGE(INDIRECT("B"&amp;(ROW()-INT($B$1/2))):INDIRECT("B"&amp;(ROW()+INT($B$1/2))))),"",AVERAGE(INDIRECT("B"&amp;(ROW()-INT($B$1/2))):INDIRECT("B"&amp;(ROW()+INT($B$1/2)))))</f>
        <v/>
      </c>
      <c r="D3291" s="848">
        <f t="shared" si="1061"/>
        <v>0</v>
      </c>
      <c r="E3291" s="275"/>
      <c r="F3291" s="15"/>
      <c r="G3291" s="3"/>
      <c r="H3291" s="3"/>
      <c r="I3291" s="3"/>
      <c r="J3291" s="3"/>
      <c r="K3291" s="3"/>
      <c r="L3291" s="554"/>
      <c r="M3291" s="545"/>
      <c r="N3291" s="546"/>
      <c r="O3291" s="5"/>
      <c r="P3291" s="216"/>
      <c r="Q3291" s="217"/>
      <c r="R3291" s="218"/>
      <c r="S3291" s="219">
        <f t="shared" si="1078"/>
        <v>0</v>
      </c>
      <c r="T3291" s="220">
        <f t="shared" si="1079"/>
        <v>0</v>
      </c>
      <c r="U3291" s="214">
        <f t="shared" si="1076"/>
        <v>0</v>
      </c>
      <c r="W3291" s="221"/>
      <c r="X3291" s="222"/>
      <c r="Y3291" s="222"/>
      <c r="Z3291" s="223"/>
      <c r="AA3291" s="222"/>
      <c r="AB3291" s="224"/>
      <c r="AC3291" s="225"/>
      <c r="AD3291" s="2">
        <f t="shared" si="1063"/>
        <v>0</v>
      </c>
      <c r="AE3291" s="2">
        <f t="shared" si="1064"/>
        <v>0</v>
      </c>
      <c r="AF3291" s="226"/>
      <c r="AG3291" s="219">
        <f t="shared" si="1068"/>
        <v>0</v>
      </c>
      <c r="AH3291" s="234">
        <f t="shared" si="1069"/>
        <v>0</v>
      </c>
      <c r="AI3291" s="214">
        <f t="shared" si="1077"/>
        <v>0</v>
      </c>
      <c r="AK3291" s="229">
        <f t="shared" si="1070"/>
        <v>0</v>
      </c>
      <c r="AL3291" s="226"/>
      <c r="AM3291" s="15"/>
      <c r="AN3291" s="232" t="e">
        <f t="shared" si="1071"/>
        <v>#DIV/0!</v>
      </c>
      <c r="AO3291" s="214">
        <f t="shared" si="1065"/>
        <v>0</v>
      </c>
      <c r="AQ3291" s="210"/>
      <c r="AR3291" s="231"/>
      <c r="AS3291" s="15"/>
      <c r="AT3291" s="232">
        <f t="shared" si="1072"/>
        <v>0</v>
      </c>
      <c r="AU3291" s="235">
        <f t="shared" si="1073"/>
        <v>0</v>
      </c>
      <c r="AY3291" s="210"/>
      <c r="AZ3291" s="231"/>
      <c r="BA3291" s="15"/>
      <c r="BB3291" s="232">
        <f t="shared" si="1062"/>
        <v>0</v>
      </c>
      <c r="BC3291" s="235">
        <f t="shared" si="1074"/>
        <v>0</v>
      </c>
      <c r="BG3291" s="210"/>
      <c r="BH3291" s="231"/>
      <c r="BI3291" s="15"/>
      <c r="BJ3291" s="232">
        <f t="shared" si="1066"/>
        <v>0</v>
      </c>
      <c r="BK3291" s="235">
        <f t="shared" si="1075"/>
        <v>0</v>
      </c>
      <c r="BM3291" s="109">
        <f t="shared" si="1067"/>
        <v>-4.8090838312510416</v>
      </c>
      <c r="BN3291" s="213"/>
      <c r="BR3291" s="228"/>
      <c r="BS3291" s="311"/>
      <c r="BT3291" s="3"/>
      <c r="BU3291" s="213"/>
      <c r="BV3291" s="213"/>
      <c r="BW3291" s="291"/>
    </row>
    <row r="3292" spans="1:75" x14ac:dyDescent="0.2">
      <c r="A3292" s="210"/>
      <c r="B3292" s="211"/>
      <c r="C3292" s="848" t="str">
        <f ca="1">IF(ISERR(AVERAGE(INDIRECT("B"&amp;(ROW()-INT($B$1/2))):INDIRECT("B"&amp;(ROW()+INT($B$1/2))))),"",AVERAGE(INDIRECT("B"&amp;(ROW()-INT($B$1/2))):INDIRECT("B"&amp;(ROW()+INT($B$1/2)))))</f>
        <v/>
      </c>
      <c r="D3292" s="848">
        <f t="shared" si="1061"/>
        <v>0</v>
      </c>
      <c r="E3292" s="275"/>
      <c r="F3292" s="15"/>
      <c r="G3292" s="3"/>
      <c r="H3292" s="3"/>
      <c r="I3292" s="3"/>
      <c r="J3292" s="3"/>
      <c r="K3292" s="3"/>
      <c r="L3292" s="554"/>
      <c r="M3292" s="545"/>
      <c r="N3292" s="546"/>
      <c r="O3292" s="5"/>
      <c r="P3292" s="216"/>
      <c r="Q3292" s="217"/>
      <c r="R3292" s="218"/>
      <c r="S3292" s="219">
        <f t="shared" si="1078"/>
        <v>0</v>
      </c>
      <c r="T3292" s="220">
        <f t="shared" si="1079"/>
        <v>0</v>
      </c>
      <c r="U3292" s="214">
        <f t="shared" si="1076"/>
        <v>0</v>
      </c>
      <c r="W3292" s="221"/>
      <c r="X3292" s="222"/>
      <c r="Y3292" s="222"/>
      <c r="Z3292" s="223"/>
      <c r="AA3292" s="222"/>
      <c r="AB3292" s="224"/>
      <c r="AC3292" s="225"/>
      <c r="AD3292" s="2">
        <f t="shared" si="1063"/>
        <v>0</v>
      </c>
      <c r="AE3292" s="2">
        <f t="shared" si="1064"/>
        <v>0</v>
      </c>
      <c r="AF3292" s="226"/>
      <c r="AG3292" s="219">
        <f t="shared" si="1068"/>
        <v>0</v>
      </c>
      <c r="AH3292" s="234">
        <f t="shared" si="1069"/>
        <v>0</v>
      </c>
      <c r="AI3292" s="214">
        <f t="shared" si="1077"/>
        <v>0</v>
      </c>
      <c r="AK3292" s="229">
        <f t="shared" si="1070"/>
        <v>0</v>
      </c>
      <c r="AL3292" s="226"/>
      <c r="AM3292" s="15"/>
      <c r="AN3292" s="232" t="e">
        <f t="shared" si="1071"/>
        <v>#DIV/0!</v>
      </c>
      <c r="AO3292" s="214">
        <f t="shared" si="1065"/>
        <v>0</v>
      </c>
      <c r="AQ3292" s="210"/>
      <c r="AR3292" s="231"/>
      <c r="AS3292" s="15"/>
      <c r="AT3292" s="232">
        <f t="shared" si="1072"/>
        <v>0</v>
      </c>
      <c r="AU3292" s="235">
        <f t="shared" si="1073"/>
        <v>0</v>
      </c>
      <c r="AY3292" s="210"/>
      <c r="AZ3292" s="231"/>
      <c r="BA3292" s="15"/>
      <c r="BB3292" s="232">
        <f t="shared" si="1062"/>
        <v>0</v>
      </c>
      <c r="BC3292" s="235">
        <f t="shared" si="1074"/>
        <v>0</v>
      </c>
      <c r="BG3292" s="210"/>
      <c r="BH3292" s="231"/>
      <c r="BI3292" s="15"/>
      <c r="BJ3292" s="232">
        <f t="shared" si="1066"/>
        <v>0</v>
      </c>
      <c r="BK3292" s="235">
        <f t="shared" si="1075"/>
        <v>0</v>
      </c>
      <c r="BM3292" s="109">
        <f t="shared" si="1067"/>
        <v>-4.8109161687487783</v>
      </c>
      <c r="BN3292" s="213"/>
      <c r="BR3292" s="228"/>
      <c r="BS3292" s="311"/>
      <c r="BT3292" s="3"/>
      <c r="BU3292" s="213"/>
      <c r="BV3292" s="213"/>
      <c r="BW3292" s="291"/>
    </row>
    <row r="3293" spans="1:75" x14ac:dyDescent="0.2">
      <c r="A3293" s="210"/>
      <c r="B3293" s="211"/>
      <c r="C3293" s="848" t="str">
        <f ca="1">IF(ISERR(AVERAGE(INDIRECT("B"&amp;(ROW()-INT($B$1/2))):INDIRECT("B"&amp;(ROW()+INT($B$1/2))))),"",AVERAGE(INDIRECT("B"&amp;(ROW()-INT($B$1/2))):INDIRECT("B"&amp;(ROW()+INT($B$1/2)))))</f>
        <v/>
      </c>
      <c r="D3293" s="848">
        <f t="shared" si="1061"/>
        <v>0</v>
      </c>
      <c r="E3293" s="275"/>
      <c r="F3293" s="15"/>
      <c r="G3293" s="3"/>
      <c r="H3293" s="3"/>
      <c r="I3293" s="3"/>
      <c r="J3293" s="3"/>
      <c r="K3293" s="3"/>
      <c r="L3293" s="554"/>
      <c r="M3293" s="545"/>
      <c r="N3293" s="546"/>
      <c r="O3293" s="5"/>
      <c r="P3293" s="216"/>
      <c r="Q3293" s="217"/>
      <c r="R3293" s="218"/>
      <c r="S3293" s="219">
        <f t="shared" si="1078"/>
        <v>0</v>
      </c>
      <c r="T3293" s="220">
        <f t="shared" si="1079"/>
        <v>0</v>
      </c>
      <c r="U3293" s="214">
        <f t="shared" si="1076"/>
        <v>0</v>
      </c>
      <c r="W3293" s="221"/>
      <c r="X3293" s="222"/>
      <c r="Y3293" s="222"/>
      <c r="Z3293" s="223"/>
      <c r="AA3293" s="222"/>
      <c r="AB3293" s="224"/>
      <c r="AC3293" s="225"/>
      <c r="AD3293" s="2">
        <f t="shared" si="1063"/>
        <v>0</v>
      </c>
      <c r="AE3293" s="2">
        <f t="shared" si="1064"/>
        <v>0</v>
      </c>
      <c r="AF3293" s="226"/>
      <c r="AG3293" s="219">
        <f t="shared" si="1068"/>
        <v>0</v>
      </c>
      <c r="AH3293" s="234">
        <f t="shared" si="1069"/>
        <v>0</v>
      </c>
      <c r="AI3293" s="214">
        <f t="shared" si="1077"/>
        <v>0</v>
      </c>
      <c r="AK3293" s="229">
        <f t="shared" si="1070"/>
        <v>0</v>
      </c>
      <c r="AL3293" s="226"/>
      <c r="AM3293" s="15"/>
      <c r="AN3293" s="232" t="e">
        <f t="shared" si="1071"/>
        <v>#DIV/0!</v>
      </c>
      <c r="AO3293" s="214">
        <f t="shared" si="1065"/>
        <v>0</v>
      </c>
      <c r="AQ3293" s="210"/>
      <c r="AR3293" s="231"/>
      <c r="AS3293" s="15"/>
      <c r="AT3293" s="232">
        <f t="shared" si="1072"/>
        <v>0</v>
      </c>
      <c r="AU3293" s="235">
        <f t="shared" si="1073"/>
        <v>0</v>
      </c>
      <c r="AY3293" s="210"/>
      <c r="AZ3293" s="231"/>
      <c r="BA3293" s="15"/>
      <c r="BB3293" s="232">
        <f t="shared" si="1062"/>
        <v>0</v>
      </c>
      <c r="BC3293" s="235">
        <f t="shared" si="1074"/>
        <v>0</v>
      </c>
      <c r="BG3293" s="210"/>
      <c r="BH3293" s="231"/>
      <c r="BI3293" s="15"/>
      <c r="BJ3293" s="232">
        <f t="shared" si="1066"/>
        <v>0</v>
      </c>
      <c r="BK3293" s="235">
        <f t="shared" si="1075"/>
        <v>0</v>
      </c>
      <c r="BM3293" s="109">
        <f t="shared" si="1067"/>
        <v>-4.812748506246515</v>
      </c>
      <c r="BN3293" s="213"/>
      <c r="BR3293" s="228"/>
      <c r="BS3293" s="311"/>
      <c r="BT3293" s="3"/>
      <c r="BU3293" s="213"/>
      <c r="BV3293" s="213"/>
      <c r="BW3293" s="291"/>
    </row>
    <row r="3294" spans="1:75" x14ac:dyDescent="0.2">
      <c r="A3294" s="210"/>
      <c r="B3294" s="211"/>
      <c r="C3294" s="848" t="str">
        <f ca="1">IF(ISERR(AVERAGE(INDIRECT("B"&amp;(ROW()-INT($B$1/2))):INDIRECT("B"&amp;(ROW()+INT($B$1/2))))),"",AVERAGE(INDIRECT("B"&amp;(ROW()-INT($B$1/2))):INDIRECT("B"&amp;(ROW()+INT($B$1/2)))))</f>
        <v/>
      </c>
      <c r="D3294" s="848">
        <f t="shared" si="1061"/>
        <v>0</v>
      </c>
      <c r="E3294" s="275"/>
      <c r="F3294" s="15"/>
      <c r="G3294" s="3"/>
      <c r="H3294" s="3"/>
      <c r="I3294" s="3"/>
      <c r="J3294" s="3"/>
      <c r="K3294" s="3"/>
      <c r="L3294" s="554"/>
      <c r="M3294" s="545"/>
      <c r="N3294" s="546"/>
      <c r="O3294" s="5"/>
      <c r="P3294" s="216"/>
      <c r="Q3294" s="217"/>
      <c r="R3294" s="218"/>
      <c r="S3294" s="219">
        <f t="shared" si="1078"/>
        <v>0</v>
      </c>
      <c r="T3294" s="220">
        <f t="shared" si="1079"/>
        <v>0</v>
      </c>
      <c r="U3294" s="214">
        <f t="shared" si="1076"/>
        <v>0</v>
      </c>
      <c r="W3294" s="221"/>
      <c r="X3294" s="222"/>
      <c r="Y3294" s="222"/>
      <c r="Z3294" s="223"/>
      <c r="AA3294" s="222"/>
      <c r="AB3294" s="224"/>
      <c r="AC3294" s="225"/>
      <c r="AD3294" s="2">
        <f t="shared" si="1063"/>
        <v>0</v>
      </c>
      <c r="AE3294" s="2">
        <f t="shared" si="1064"/>
        <v>0</v>
      </c>
      <c r="AF3294" s="226"/>
      <c r="AG3294" s="219">
        <f t="shared" si="1068"/>
        <v>0</v>
      </c>
      <c r="AH3294" s="234">
        <f t="shared" si="1069"/>
        <v>0</v>
      </c>
      <c r="AI3294" s="214">
        <f t="shared" si="1077"/>
        <v>0</v>
      </c>
      <c r="AK3294" s="229">
        <f t="shared" si="1070"/>
        <v>0</v>
      </c>
      <c r="AL3294" s="226"/>
      <c r="AM3294" s="15"/>
      <c r="AN3294" s="232" t="e">
        <f t="shared" si="1071"/>
        <v>#DIV/0!</v>
      </c>
      <c r="AO3294" s="214">
        <f t="shared" si="1065"/>
        <v>0</v>
      </c>
      <c r="AQ3294" s="210"/>
      <c r="AR3294" s="231"/>
      <c r="AS3294" s="15"/>
      <c r="AT3294" s="232">
        <f t="shared" si="1072"/>
        <v>0</v>
      </c>
      <c r="AU3294" s="235">
        <f t="shared" si="1073"/>
        <v>0</v>
      </c>
      <c r="AY3294" s="210"/>
      <c r="AZ3294" s="231"/>
      <c r="BA3294" s="15"/>
      <c r="BB3294" s="232">
        <f t="shared" si="1062"/>
        <v>0</v>
      </c>
      <c r="BC3294" s="235">
        <f t="shared" si="1074"/>
        <v>0</v>
      </c>
      <c r="BG3294" s="210"/>
      <c r="BH3294" s="231"/>
      <c r="BI3294" s="15"/>
      <c r="BJ3294" s="232">
        <f t="shared" si="1066"/>
        <v>0</v>
      </c>
      <c r="BK3294" s="235">
        <f t="shared" si="1075"/>
        <v>0</v>
      </c>
      <c r="BM3294" s="109">
        <f t="shared" si="1067"/>
        <v>-4.8145808437442517</v>
      </c>
      <c r="BN3294" s="213"/>
      <c r="BR3294" s="228"/>
      <c r="BS3294" s="311"/>
      <c r="BT3294" s="3"/>
      <c r="BU3294" s="213"/>
      <c r="BV3294" s="213"/>
      <c r="BW3294" s="291"/>
    </row>
    <row r="3295" spans="1:75" x14ac:dyDescent="0.2">
      <c r="A3295" s="210"/>
      <c r="B3295" s="211"/>
      <c r="C3295" s="848" t="str">
        <f ca="1">IF(ISERR(AVERAGE(INDIRECT("B"&amp;(ROW()-INT($B$1/2))):INDIRECT("B"&amp;(ROW()+INT($B$1/2))))),"",AVERAGE(INDIRECT("B"&amp;(ROW()-INT($B$1/2))):INDIRECT("B"&amp;(ROW()+INT($B$1/2)))))</f>
        <v/>
      </c>
      <c r="D3295" s="848">
        <f t="shared" si="1061"/>
        <v>0</v>
      </c>
      <c r="E3295" s="275"/>
      <c r="F3295" s="15"/>
      <c r="G3295" s="3"/>
      <c r="H3295" s="3"/>
      <c r="I3295" s="3"/>
      <c r="J3295" s="3"/>
      <c r="K3295" s="3"/>
      <c r="L3295" s="554"/>
      <c r="M3295" s="545"/>
      <c r="N3295" s="546"/>
      <c r="O3295" s="5"/>
      <c r="P3295" s="216"/>
      <c r="Q3295" s="217"/>
      <c r="R3295" s="218"/>
      <c r="S3295" s="219">
        <f t="shared" si="1078"/>
        <v>0</v>
      </c>
      <c r="T3295" s="220">
        <f t="shared" si="1079"/>
        <v>0</v>
      </c>
      <c r="U3295" s="214">
        <f t="shared" si="1076"/>
        <v>0</v>
      </c>
      <c r="W3295" s="221"/>
      <c r="X3295" s="222"/>
      <c r="Y3295" s="222"/>
      <c r="Z3295" s="223"/>
      <c r="AA3295" s="222"/>
      <c r="AB3295" s="224"/>
      <c r="AC3295" s="225"/>
      <c r="AD3295" s="2">
        <f t="shared" si="1063"/>
        <v>0</v>
      </c>
      <c r="AE3295" s="2">
        <f t="shared" si="1064"/>
        <v>0</v>
      </c>
      <c r="AF3295" s="226"/>
      <c r="AG3295" s="219">
        <f t="shared" si="1068"/>
        <v>0</v>
      </c>
      <c r="AH3295" s="234">
        <f t="shared" si="1069"/>
        <v>0</v>
      </c>
      <c r="AI3295" s="214">
        <f t="shared" si="1077"/>
        <v>0</v>
      </c>
      <c r="AK3295" s="229">
        <f t="shared" si="1070"/>
        <v>0</v>
      </c>
      <c r="AL3295" s="226"/>
      <c r="AM3295" s="15"/>
      <c r="AN3295" s="232" t="e">
        <f t="shared" si="1071"/>
        <v>#DIV/0!</v>
      </c>
      <c r="AO3295" s="214">
        <f t="shared" si="1065"/>
        <v>0</v>
      </c>
      <c r="AQ3295" s="210"/>
      <c r="AR3295" s="231"/>
      <c r="AS3295" s="15"/>
      <c r="AT3295" s="232">
        <f t="shared" si="1072"/>
        <v>0</v>
      </c>
      <c r="AU3295" s="235">
        <f t="shared" si="1073"/>
        <v>0</v>
      </c>
      <c r="AY3295" s="210"/>
      <c r="AZ3295" s="231"/>
      <c r="BA3295" s="15"/>
      <c r="BB3295" s="232">
        <f t="shared" si="1062"/>
        <v>0</v>
      </c>
      <c r="BC3295" s="235">
        <f t="shared" si="1074"/>
        <v>0</v>
      </c>
      <c r="BG3295" s="210"/>
      <c r="BH3295" s="231"/>
      <c r="BI3295" s="15"/>
      <c r="BJ3295" s="232">
        <f t="shared" si="1066"/>
        <v>0</v>
      </c>
      <c r="BK3295" s="235">
        <f t="shared" si="1075"/>
        <v>0</v>
      </c>
      <c r="BM3295" s="109">
        <f t="shared" si="1067"/>
        <v>-4.8164131812419884</v>
      </c>
      <c r="BN3295" s="213"/>
      <c r="BR3295" s="228"/>
      <c r="BS3295" s="311"/>
      <c r="BT3295" s="3"/>
      <c r="BU3295" s="213"/>
      <c r="BV3295" s="213"/>
      <c r="BW3295" s="291"/>
    </row>
    <row r="3296" spans="1:75" x14ac:dyDescent="0.2">
      <c r="A3296" s="210"/>
      <c r="B3296" s="211"/>
      <c r="C3296" s="848" t="str">
        <f ca="1">IF(ISERR(AVERAGE(INDIRECT("B"&amp;(ROW()-INT($B$1/2))):INDIRECT("B"&amp;(ROW()+INT($B$1/2))))),"",AVERAGE(INDIRECT("B"&amp;(ROW()-INT($B$1/2))):INDIRECT("B"&amp;(ROW()+INT($B$1/2)))))</f>
        <v/>
      </c>
      <c r="D3296" s="848">
        <f t="shared" si="1061"/>
        <v>0</v>
      </c>
      <c r="E3296" s="275"/>
      <c r="F3296" s="15"/>
      <c r="G3296" s="3"/>
      <c r="H3296" s="3"/>
      <c r="I3296" s="3"/>
      <c r="J3296" s="3"/>
      <c r="K3296" s="3"/>
      <c r="L3296" s="554"/>
      <c r="M3296" s="545"/>
      <c r="N3296" s="546"/>
      <c r="O3296" s="5"/>
      <c r="P3296" s="216"/>
      <c r="Q3296" s="217"/>
      <c r="R3296" s="218"/>
      <c r="S3296" s="219">
        <f t="shared" si="1078"/>
        <v>0</v>
      </c>
      <c r="T3296" s="220">
        <f t="shared" si="1079"/>
        <v>0</v>
      </c>
      <c r="U3296" s="214">
        <f t="shared" si="1076"/>
        <v>0</v>
      </c>
      <c r="W3296" s="221"/>
      <c r="X3296" s="222"/>
      <c r="Y3296" s="222"/>
      <c r="Z3296" s="223"/>
      <c r="AA3296" s="222"/>
      <c r="AB3296" s="224"/>
      <c r="AC3296" s="225"/>
      <c r="AD3296" s="2">
        <f t="shared" si="1063"/>
        <v>0</v>
      </c>
      <c r="AE3296" s="2">
        <f t="shared" si="1064"/>
        <v>0</v>
      </c>
      <c r="AF3296" s="226"/>
      <c r="AG3296" s="219">
        <f t="shared" si="1068"/>
        <v>0</v>
      </c>
      <c r="AH3296" s="234">
        <f t="shared" si="1069"/>
        <v>0</v>
      </c>
      <c r="AI3296" s="214">
        <f t="shared" si="1077"/>
        <v>0</v>
      </c>
      <c r="AK3296" s="229">
        <f t="shared" si="1070"/>
        <v>0</v>
      </c>
      <c r="AL3296" s="226"/>
      <c r="AM3296" s="15"/>
      <c r="AN3296" s="232" t="e">
        <f t="shared" si="1071"/>
        <v>#DIV/0!</v>
      </c>
      <c r="AO3296" s="214">
        <f t="shared" si="1065"/>
        <v>0</v>
      </c>
      <c r="AQ3296" s="210"/>
      <c r="AR3296" s="231"/>
      <c r="AS3296" s="15"/>
      <c r="AT3296" s="232">
        <f t="shared" si="1072"/>
        <v>0</v>
      </c>
      <c r="AU3296" s="235">
        <f t="shared" si="1073"/>
        <v>0</v>
      </c>
      <c r="AY3296" s="210"/>
      <c r="AZ3296" s="231"/>
      <c r="BA3296" s="15"/>
      <c r="BB3296" s="232">
        <f t="shared" si="1062"/>
        <v>0</v>
      </c>
      <c r="BC3296" s="235">
        <f t="shared" si="1074"/>
        <v>0</v>
      </c>
      <c r="BG3296" s="210"/>
      <c r="BH3296" s="231"/>
      <c r="BI3296" s="15"/>
      <c r="BJ3296" s="232">
        <f t="shared" si="1066"/>
        <v>0</v>
      </c>
      <c r="BK3296" s="235">
        <f t="shared" si="1075"/>
        <v>0</v>
      </c>
      <c r="BM3296" s="109">
        <f t="shared" si="1067"/>
        <v>-4.8182455187397251</v>
      </c>
      <c r="BN3296" s="213"/>
      <c r="BR3296" s="228"/>
      <c r="BS3296" s="311"/>
      <c r="BT3296" s="3"/>
      <c r="BU3296" s="213"/>
      <c r="BV3296" s="213"/>
      <c r="BW3296" s="291"/>
    </row>
    <row r="3297" spans="1:75" x14ac:dyDescent="0.2">
      <c r="A3297" s="210"/>
      <c r="B3297" s="211"/>
      <c r="C3297" s="848" t="str">
        <f ca="1">IF(ISERR(AVERAGE(INDIRECT("B"&amp;(ROW()-INT($B$1/2))):INDIRECT("B"&amp;(ROW()+INT($B$1/2))))),"",AVERAGE(INDIRECT("B"&amp;(ROW()-INT($B$1/2))):INDIRECT("B"&amp;(ROW()+INT($B$1/2)))))</f>
        <v/>
      </c>
      <c r="D3297" s="848">
        <f t="shared" si="1061"/>
        <v>0</v>
      </c>
      <c r="E3297" s="275"/>
      <c r="F3297" s="15"/>
      <c r="G3297" s="3"/>
      <c r="H3297" s="3"/>
      <c r="I3297" s="3"/>
      <c r="J3297" s="3"/>
      <c r="K3297" s="3"/>
      <c r="L3297" s="554"/>
      <c r="M3297" s="545"/>
      <c r="N3297" s="546"/>
      <c r="O3297" s="5"/>
      <c r="P3297" s="216"/>
      <c r="Q3297" s="217"/>
      <c r="R3297" s="218"/>
      <c r="S3297" s="219">
        <f t="shared" si="1078"/>
        <v>0</v>
      </c>
      <c r="T3297" s="220">
        <f t="shared" si="1079"/>
        <v>0</v>
      </c>
      <c r="U3297" s="214">
        <f t="shared" si="1076"/>
        <v>0</v>
      </c>
      <c r="W3297" s="221"/>
      <c r="X3297" s="222"/>
      <c r="Y3297" s="222"/>
      <c r="Z3297" s="223"/>
      <c r="AA3297" s="222"/>
      <c r="AB3297" s="224"/>
      <c r="AC3297" s="225"/>
      <c r="AD3297" s="2">
        <f t="shared" si="1063"/>
        <v>0</v>
      </c>
      <c r="AE3297" s="2">
        <f t="shared" si="1064"/>
        <v>0</v>
      </c>
      <c r="AF3297" s="226"/>
      <c r="AG3297" s="219">
        <f t="shared" si="1068"/>
        <v>0</v>
      </c>
      <c r="AH3297" s="234">
        <f t="shared" si="1069"/>
        <v>0</v>
      </c>
      <c r="AI3297" s="214">
        <f t="shared" si="1077"/>
        <v>0</v>
      </c>
      <c r="AK3297" s="229">
        <f t="shared" si="1070"/>
        <v>0</v>
      </c>
      <c r="AL3297" s="226"/>
      <c r="AM3297" s="15"/>
      <c r="AN3297" s="232" t="e">
        <f t="shared" si="1071"/>
        <v>#DIV/0!</v>
      </c>
      <c r="AO3297" s="214">
        <f t="shared" si="1065"/>
        <v>0</v>
      </c>
      <c r="AQ3297" s="210"/>
      <c r="AR3297" s="231"/>
      <c r="AS3297" s="15"/>
      <c r="AT3297" s="232">
        <f t="shared" si="1072"/>
        <v>0</v>
      </c>
      <c r="AU3297" s="235">
        <f t="shared" si="1073"/>
        <v>0</v>
      </c>
      <c r="AY3297" s="210"/>
      <c r="AZ3297" s="231"/>
      <c r="BA3297" s="15"/>
      <c r="BB3297" s="232">
        <f t="shared" si="1062"/>
        <v>0</v>
      </c>
      <c r="BC3297" s="235">
        <f t="shared" si="1074"/>
        <v>0</v>
      </c>
      <c r="BG3297" s="210"/>
      <c r="BH3297" s="231"/>
      <c r="BI3297" s="15"/>
      <c r="BJ3297" s="232">
        <f t="shared" si="1066"/>
        <v>0</v>
      </c>
      <c r="BK3297" s="235">
        <f t="shared" si="1075"/>
        <v>0</v>
      </c>
      <c r="BM3297" s="109">
        <f t="shared" si="1067"/>
        <v>-4.8200778562374618</v>
      </c>
      <c r="BN3297" s="213"/>
      <c r="BR3297" s="228"/>
      <c r="BS3297" s="311"/>
      <c r="BT3297" s="3"/>
      <c r="BU3297" s="213"/>
      <c r="BV3297" s="213"/>
      <c r="BW3297" s="291"/>
    </row>
    <row r="3298" spans="1:75" x14ac:dyDescent="0.2">
      <c r="A3298" s="210"/>
      <c r="B3298" s="211"/>
      <c r="C3298" s="848" t="str">
        <f ca="1">IF(ISERR(AVERAGE(INDIRECT("B"&amp;(ROW()-INT($B$1/2))):INDIRECT("B"&amp;(ROW()+INT($B$1/2))))),"",AVERAGE(INDIRECT("B"&amp;(ROW()-INT($B$1/2))):INDIRECT("B"&amp;(ROW()+INT($B$1/2)))))</f>
        <v/>
      </c>
      <c r="D3298" s="848">
        <f t="shared" si="1061"/>
        <v>0</v>
      </c>
      <c r="E3298" s="275"/>
      <c r="F3298" s="15"/>
      <c r="G3298" s="3"/>
      <c r="H3298" s="3"/>
      <c r="I3298" s="3"/>
      <c r="J3298" s="3"/>
      <c r="K3298" s="3"/>
      <c r="L3298" s="554"/>
      <c r="M3298" s="545"/>
      <c r="N3298" s="546"/>
      <c r="O3298" s="5"/>
      <c r="P3298" s="216"/>
      <c r="Q3298" s="217"/>
      <c r="R3298" s="218"/>
      <c r="S3298" s="219">
        <f t="shared" si="1078"/>
        <v>0</v>
      </c>
      <c r="T3298" s="220">
        <f t="shared" si="1079"/>
        <v>0</v>
      </c>
      <c r="U3298" s="214">
        <f t="shared" si="1076"/>
        <v>0</v>
      </c>
      <c r="W3298" s="221"/>
      <c r="X3298" s="222"/>
      <c r="Y3298" s="222"/>
      <c r="Z3298" s="223"/>
      <c r="AA3298" s="222"/>
      <c r="AB3298" s="224"/>
      <c r="AC3298" s="225"/>
      <c r="AD3298" s="2">
        <f t="shared" si="1063"/>
        <v>0</v>
      </c>
      <c r="AE3298" s="2">
        <f t="shared" si="1064"/>
        <v>0</v>
      </c>
      <c r="AF3298" s="226"/>
      <c r="AG3298" s="219">
        <f t="shared" si="1068"/>
        <v>0</v>
      </c>
      <c r="AH3298" s="234">
        <f t="shared" si="1069"/>
        <v>0</v>
      </c>
      <c r="AI3298" s="214">
        <f t="shared" si="1077"/>
        <v>0</v>
      </c>
      <c r="AK3298" s="229">
        <f t="shared" si="1070"/>
        <v>0</v>
      </c>
      <c r="AL3298" s="226"/>
      <c r="AM3298" s="15"/>
      <c r="AN3298" s="232" t="e">
        <f t="shared" si="1071"/>
        <v>#DIV/0!</v>
      </c>
      <c r="AO3298" s="214">
        <f t="shared" si="1065"/>
        <v>0</v>
      </c>
      <c r="AQ3298" s="210"/>
      <c r="AR3298" s="231"/>
      <c r="AS3298" s="15"/>
      <c r="AT3298" s="232">
        <f t="shared" si="1072"/>
        <v>0</v>
      </c>
      <c r="AU3298" s="235">
        <f t="shared" si="1073"/>
        <v>0</v>
      </c>
      <c r="AY3298" s="210"/>
      <c r="AZ3298" s="231"/>
      <c r="BA3298" s="15"/>
      <c r="BB3298" s="232">
        <f t="shared" si="1062"/>
        <v>0</v>
      </c>
      <c r="BC3298" s="235">
        <f t="shared" si="1074"/>
        <v>0</v>
      </c>
      <c r="BG3298" s="210"/>
      <c r="BH3298" s="231"/>
      <c r="BI3298" s="15"/>
      <c r="BJ3298" s="232">
        <f t="shared" si="1066"/>
        <v>0</v>
      </c>
      <c r="BK3298" s="235">
        <f t="shared" si="1075"/>
        <v>0</v>
      </c>
      <c r="BM3298" s="109">
        <f t="shared" si="1067"/>
        <v>-4.8219101937351985</v>
      </c>
      <c r="BN3298" s="213"/>
      <c r="BR3298" s="228"/>
      <c r="BS3298" s="311"/>
      <c r="BT3298" s="3"/>
      <c r="BU3298" s="213"/>
      <c r="BV3298" s="213"/>
      <c r="BW3298" s="291"/>
    </row>
    <row r="3299" spans="1:75" x14ac:dyDescent="0.2">
      <c r="A3299" s="210"/>
      <c r="B3299" s="211"/>
      <c r="C3299" s="848" t="str">
        <f ca="1">IF(ISERR(AVERAGE(INDIRECT("B"&amp;(ROW()-INT($B$1/2))):INDIRECT("B"&amp;(ROW()+INT($B$1/2))))),"",AVERAGE(INDIRECT("B"&amp;(ROW()-INT($B$1/2))):INDIRECT("B"&amp;(ROW()+INT($B$1/2)))))</f>
        <v/>
      </c>
      <c r="D3299" s="848">
        <f t="shared" si="1061"/>
        <v>0</v>
      </c>
      <c r="E3299" s="275"/>
      <c r="F3299" s="15"/>
      <c r="G3299" s="3"/>
      <c r="H3299" s="3"/>
      <c r="I3299" s="3"/>
      <c r="J3299" s="3"/>
      <c r="K3299" s="3"/>
      <c r="L3299" s="554"/>
      <c r="M3299" s="545"/>
      <c r="N3299" s="546"/>
      <c r="O3299" s="5"/>
      <c r="P3299" s="216"/>
      <c r="Q3299" s="217"/>
      <c r="R3299" s="218"/>
      <c r="S3299" s="219">
        <f t="shared" si="1078"/>
        <v>0</v>
      </c>
      <c r="T3299" s="220">
        <f t="shared" si="1079"/>
        <v>0</v>
      </c>
      <c r="U3299" s="214">
        <f t="shared" si="1076"/>
        <v>0</v>
      </c>
      <c r="W3299" s="221"/>
      <c r="X3299" s="222"/>
      <c r="Y3299" s="222"/>
      <c r="Z3299" s="223"/>
      <c r="AA3299" s="222"/>
      <c r="AB3299" s="224"/>
      <c r="AC3299" s="225"/>
      <c r="AD3299" s="2">
        <f t="shared" si="1063"/>
        <v>0</v>
      </c>
      <c r="AE3299" s="2">
        <f t="shared" si="1064"/>
        <v>0</v>
      </c>
      <c r="AF3299" s="226"/>
      <c r="AG3299" s="219">
        <f t="shared" si="1068"/>
        <v>0</v>
      </c>
      <c r="AH3299" s="234">
        <f t="shared" si="1069"/>
        <v>0</v>
      </c>
      <c r="AI3299" s="214">
        <f t="shared" si="1077"/>
        <v>0</v>
      </c>
      <c r="AK3299" s="229">
        <f t="shared" si="1070"/>
        <v>0</v>
      </c>
      <c r="AL3299" s="226"/>
      <c r="AM3299" s="15"/>
      <c r="AN3299" s="232" t="e">
        <f t="shared" si="1071"/>
        <v>#DIV/0!</v>
      </c>
      <c r="AO3299" s="214">
        <f t="shared" si="1065"/>
        <v>0</v>
      </c>
      <c r="AQ3299" s="210"/>
      <c r="AR3299" s="231"/>
      <c r="AS3299" s="15"/>
      <c r="AT3299" s="232">
        <f t="shared" si="1072"/>
        <v>0</v>
      </c>
      <c r="AU3299" s="235">
        <f t="shared" si="1073"/>
        <v>0</v>
      </c>
      <c r="AY3299" s="210"/>
      <c r="AZ3299" s="231"/>
      <c r="BA3299" s="15"/>
      <c r="BB3299" s="232">
        <f t="shared" si="1062"/>
        <v>0</v>
      </c>
      <c r="BC3299" s="235">
        <f t="shared" si="1074"/>
        <v>0</v>
      </c>
      <c r="BG3299" s="210"/>
      <c r="BH3299" s="231"/>
      <c r="BI3299" s="15"/>
      <c r="BJ3299" s="232">
        <f t="shared" si="1066"/>
        <v>0</v>
      </c>
      <c r="BK3299" s="235">
        <f t="shared" si="1075"/>
        <v>0</v>
      </c>
      <c r="BM3299" s="109">
        <f t="shared" si="1067"/>
        <v>-4.8237425312329352</v>
      </c>
      <c r="BN3299" s="213"/>
      <c r="BR3299" s="228"/>
      <c r="BS3299" s="311"/>
      <c r="BT3299" s="3"/>
      <c r="BU3299" s="213"/>
      <c r="BV3299" s="213"/>
      <c r="BW3299" s="291"/>
    </row>
    <row r="3300" spans="1:75" x14ac:dyDescent="0.2">
      <c r="A3300" s="210"/>
      <c r="B3300" s="211"/>
      <c r="C3300" s="848" t="str">
        <f ca="1">IF(ISERR(AVERAGE(INDIRECT("B"&amp;(ROW()-INT($B$1/2))):INDIRECT("B"&amp;(ROW()+INT($B$1/2))))),"",AVERAGE(INDIRECT("B"&amp;(ROW()-INT($B$1/2))):INDIRECT("B"&amp;(ROW()+INT($B$1/2)))))</f>
        <v/>
      </c>
      <c r="D3300" s="848">
        <f t="shared" si="1061"/>
        <v>0</v>
      </c>
      <c r="E3300" s="275"/>
      <c r="F3300" s="15"/>
      <c r="G3300" s="3"/>
      <c r="H3300" s="3"/>
      <c r="I3300" s="3"/>
      <c r="J3300" s="3"/>
      <c r="K3300" s="3"/>
      <c r="L3300" s="554"/>
      <c r="M3300" s="545"/>
      <c r="N3300" s="546"/>
      <c r="O3300" s="5"/>
      <c r="P3300" s="216"/>
      <c r="Q3300" s="217"/>
      <c r="R3300" s="218"/>
      <c r="S3300" s="219">
        <f t="shared" si="1078"/>
        <v>0</v>
      </c>
      <c r="T3300" s="220">
        <f t="shared" si="1079"/>
        <v>0</v>
      </c>
      <c r="U3300" s="214">
        <f t="shared" si="1076"/>
        <v>0</v>
      </c>
      <c r="W3300" s="221"/>
      <c r="X3300" s="222"/>
      <c r="Y3300" s="222"/>
      <c r="Z3300" s="223"/>
      <c r="AA3300" s="222"/>
      <c r="AB3300" s="224"/>
      <c r="AC3300" s="225"/>
      <c r="AD3300" s="2">
        <f t="shared" si="1063"/>
        <v>0</v>
      </c>
      <c r="AE3300" s="2">
        <f t="shared" si="1064"/>
        <v>0</v>
      </c>
      <c r="AF3300" s="226"/>
      <c r="AG3300" s="219">
        <f t="shared" si="1068"/>
        <v>0</v>
      </c>
      <c r="AH3300" s="234">
        <f t="shared" si="1069"/>
        <v>0</v>
      </c>
      <c r="AI3300" s="214">
        <f t="shared" si="1077"/>
        <v>0</v>
      </c>
      <c r="AK3300" s="229">
        <f t="shared" si="1070"/>
        <v>0</v>
      </c>
      <c r="AL3300" s="226"/>
      <c r="AM3300" s="15"/>
      <c r="AN3300" s="232" t="e">
        <f t="shared" si="1071"/>
        <v>#DIV/0!</v>
      </c>
      <c r="AO3300" s="214">
        <f t="shared" si="1065"/>
        <v>0</v>
      </c>
      <c r="AQ3300" s="210"/>
      <c r="AR3300" s="231"/>
      <c r="AS3300" s="15"/>
      <c r="AT3300" s="232">
        <f t="shared" si="1072"/>
        <v>0</v>
      </c>
      <c r="AU3300" s="235">
        <f t="shared" si="1073"/>
        <v>0</v>
      </c>
      <c r="AY3300" s="210"/>
      <c r="AZ3300" s="231"/>
      <c r="BA3300" s="15"/>
      <c r="BB3300" s="232">
        <f t="shared" si="1062"/>
        <v>0</v>
      </c>
      <c r="BC3300" s="235">
        <f t="shared" si="1074"/>
        <v>0</v>
      </c>
      <c r="BG3300" s="210"/>
      <c r="BH3300" s="231"/>
      <c r="BI3300" s="15"/>
      <c r="BJ3300" s="232">
        <f t="shared" si="1066"/>
        <v>0</v>
      </c>
      <c r="BK3300" s="235">
        <f t="shared" si="1075"/>
        <v>0</v>
      </c>
      <c r="BM3300" s="109">
        <f t="shared" si="1067"/>
        <v>-4.8255748687306719</v>
      </c>
      <c r="BN3300" s="213"/>
      <c r="BR3300" s="228"/>
      <c r="BS3300" s="311"/>
      <c r="BT3300" s="3"/>
      <c r="BU3300" s="213"/>
      <c r="BV3300" s="213"/>
      <c r="BW3300" s="291"/>
    </row>
    <row r="3301" spans="1:75" x14ac:dyDescent="0.2">
      <c r="A3301" s="210"/>
      <c r="B3301" s="211"/>
      <c r="C3301" s="848" t="str">
        <f ca="1">IF(ISERR(AVERAGE(INDIRECT("B"&amp;(ROW()-INT($B$1/2))):INDIRECT("B"&amp;(ROW()+INT($B$1/2))))),"",AVERAGE(INDIRECT("B"&amp;(ROW()-INT($B$1/2))):INDIRECT("B"&amp;(ROW()+INT($B$1/2)))))</f>
        <v/>
      </c>
      <c r="D3301" s="848">
        <f t="shared" si="1061"/>
        <v>0</v>
      </c>
      <c r="E3301" s="275"/>
      <c r="F3301" s="15"/>
      <c r="G3301" s="3"/>
      <c r="H3301" s="3"/>
      <c r="I3301" s="3"/>
      <c r="J3301" s="3"/>
      <c r="K3301" s="3"/>
      <c r="L3301" s="554"/>
      <c r="M3301" s="545"/>
      <c r="N3301" s="546"/>
      <c r="O3301" s="5"/>
      <c r="P3301" s="216"/>
      <c r="Q3301" s="217"/>
      <c r="R3301" s="218"/>
      <c r="S3301" s="219">
        <f t="shared" si="1078"/>
        <v>0</v>
      </c>
      <c r="T3301" s="220">
        <f t="shared" si="1079"/>
        <v>0</v>
      </c>
      <c r="U3301" s="214">
        <f t="shared" si="1076"/>
        <v>0</v>
      </c>
      <c r="W3301" s="221"/>
      <c r="X3301" s="222"/>
      <c r="Y3301" s="222"/>
      <c r="Z3301" s="223"/>
      <c r="AA3301" s="222"/>
      <c r="AB3301" s="224"/>
      <c r="AC3301" s="225"/>
      <c r="AD3301" s="2">
        <f t="shared" si="1063"/>
        <v>0</v>
      </c>
      <c r="AE3301" s="2">
        <f t="shared" si="1064"/>
        <v>0</v>
      </c>
      <c r="AF3301" s="226"/>
      <c r="AG3301" s="219">
        <f t="shared" si="1068"/>
        <v>0</v>
      </c>
      <c r="AH3301" s="234">
        <f t="shared" si="1069"/>
        <v>0</v>
      </c>
      <c r="AI3301" s="214">
        <f t="shared" si="1077"/>
        <v>0</v>
      </c>
      <c r="AK3301" s="229">
        <f t="shared" si="1070"/>
        <v>0</v>
      </c>
      <c r="AL3301" s="226"/>
      <c r="AM3301" s="15"/>
      <c r="AN3301" s="232" t="e">
        <f t="shared" si="1071"/>
        <v>#DIV/0!</v>
      </c>
      <c r="AO3301" s="214">
        <f t="shared" si="1065"/>
        <v>0</v>
      </c>
      <c r="AQ3301" s="210"/>
      <c r="AR3301" s="231"/>
      <c r="AS3301" s="15"/>
      <c r="AT3301" s="232">
        <f t="shared" si="1072"/>
        <v>0</v>
      </c>
      <c r="AU3301" s="235">
        <f t="shared" si="1073"/>
        <v>0</v>
      </c>
      <c r="AY3301" s="210"/>
      <c r="AZ3301" s="231"/>
      <c r="BA3301" s="15"/>
      <c r="BB3301" s="232">
        <f t="shared" si="1062"/>
        <v>0</v>
      </c>
      <c r="BC3301" s="235">
        <f t="shared" si="1074"/>
        <v>0</v>
      </c>
      <c r="BG3301" s="210"/>
      <c r="BH3301" s="231"/>
      <c r="BI3301" s="15"/>
      <c r="BJ3301" s="232">
        <f t="shared" si="1066"/>
        <v>0</v>
      </c>
      <c r="BK3301" s="235">
        <f t="shared" si="1075"/>
        <v>0</v>
      </c>
      <c r="BM3301" s="109">
        <f t="shared" si="1067"/>
        <v>-4.8274072062284086</v>
      </c>
      <c r="BN3301" s="213"/>
      <c r="BR3301" s="228"/>
      <c r="BS3301" s="311"/>
      <c r="BT3301" s="3"/>
      <c r="BU3301" s="213"/>
      <c r="BV3301" s="213"/>
      <c r="BW3301" s="291"/>
    </row>
    <row r="3302" spans="1:75" x14ac:dyDescent="0.2">
      <c r="A3302" s="210"/>
      <c r="B3302" s="211"/>
      <c r="C3302" s="848" t="str">
        <f ca="1">IF(ISERR(AVERAGE(INDIRECT("B"&amp;(ROW()-INT($B$1/2))):INDIRECT("B"&amp;(ROW()+INT($B$1/2))))),"",AVERAGE(INDIRECT("B"&amp;(ROW()-INT($B$1/2))):INDIRECT("B"&amp;(ROW()+INT($B$1/2)))))</f>
        <v/>
      </c>
      <c r="D3302" s="848">
        <f t="shared" si="1061"/>
        <v>0</v>
      </c>
      <c r="E3302" s="275"/>
      <c r="F3302" s="15"/>
      <c r="G3302" s="3"/>
      <c r="H3302" s="3"/>
      <c r="I3302" s="3"/>
      <c r="J3302" s="3"/>
      <c r="K3302" s="3"/>
      <c r="L3302" s="554"/>
      <c r="M3302" s="545"/>
      <c r="N3302" s="546"/>
      <c r="O3302" s="5"/>
      <c r="P3302" s="216"/>
      <c r="Q3302" s="217"/>
      <c r="R3302" s="218"/>
      <c r="S3302" s="219">
        <f t="shared" si="1078"/>
        <v>0</v>
      </c>
      <c r="T3302" s="220">
        <f t="shared" si="1079"/>
        <v>0</v>
      </c>
      <c r="U3302" s="214">
        <f t="shared" si="1076"/>
        <v>0</v>
      </c>
      <c r="W3302" s="221"/>
      <c r="X3302" s="222"/>
      <c r="Y3302" s="222"/>
      <c r="Z3302" s="223"/>
      <c r="AA3302" s="222"/>
      <c r="AB3302" s="224"/>
      <c r="AC3302" s="225"/>
      <c r="AD3302" s="2">
        <f t="shared" si="1063"/>
        <v>0</v>
      </c>
      <c r="AE3302" s="2">
        <f t="shared" si="1064"/>
        <v>0</v>
      </c>
      <c r="AF3302" s="226"/>
      <c r="AG3302" s="219">
        <f t="shared" si="1068"/>
        <v>0</v>
      </c>
      <c r="AH3302" s="234">
        <f t="shared" si="1069"/>
        <v>0</v>
      </c>
      <c r="AI3302" s="214">
        <f t="shared" si="1077"/>
        <v>0</v>
      </c>
      <c r="AK3302" s="229">
        <f t="shared" si="1070"/>
        <v>0</v>
      </c>
      <c r="AL3302" s="226"/>
      <c r="AM3302" s="15"/>
      <c r="AN3302" s="232" t="e">
        <f t="shared" si="1071"/>
        <v>#DIV/0!</v>
      </c>
      <c r="AO3302" s="214">
        <f t="shared" si="1065"/>
        <v>0</v>
      </c>
      <c r="AQ3302" s="210"/>
      <c r="AR3302" s="231"/>
      <c r="AS3302" s="15"/>
      <c r="AT3302" s="232">
        <f t="shared" si="1072"/>
        <v>0</v>
      </c>
      <c r="AU3302" s="235">
        <f t="shared" si="1073"/>
        <v>0</v>
      </c>
      <c r="AY3302" s="210"/>
      <c r="AZ3302" s="231"/>
      <c r="BA3302" s="15"/>
      <c r="BB3302" s="232">
        <f t="shared" si="1062"/>
        <v>0</v>
      </c>
      <c r="BC3302" s="235">
        <f t="shared" si="1074"/>
        <v>0</v>
      </c>
      <c r="BG3302" s="210"/>
      <c r="BH3302" s="231"/>
      <c r="BI3302" s="15"/>
      <c r="BJ3302" s="232">
        <f t="shared" si="1066"/>
        <v>0</v>
      </c>
      <c r="BK3302" s="235">
        <f t="shared" si="1075"/>
        <v>0</v>
      </c>
      <c r="BM3302" s="109">
        <f t="shared" si="1067"/>
        <v>-4.8292395437261453</v>
      </c>
      <c r="BN3302" s="213"/>
      <c r="BR3302" s="228"/>
      <c r="BS3302" s="311"/>
      <c r="BT3302" s="3"/>
      <c r="BU3302" s="213"/>
      <c r="BV3302" s="213"/>
      <c r="BW3302" s="291"/>
    </row>
    <row r="3303" spans="1:75" x14ac:dyDescent="0.2">
      <c r="A3303" s="210"/>
      <c r="B3303" s="211"/>
      <c r="C3303" s="848" t="str">
        <f ca="1">IF(ISERR(AVERAGE(INDIRECT("B"&amp;(ROW()-INT($B$1/2))):INDIRECT("B"&amp;(ROW()+INT($B$1/2))))),"",AVERAGE(INDIRECT("B"&amp;(ROW()-INT($B$1/2))):INDIRECT("B"&amp;(ROW()+INT($B$1/2)))))</f>
        <v/>
      </c>
      <c r="D3303" s="848">
        <f t="shared" si="1061"/>
        <v>0</v>
      </c>
      <c r="E3303" s="275"/>
      <c r="F3303" s="15"/>
      <c r="G3303" s="3"/>
      <c r="H3303" s="3"/>
      <c r="I3303" s="3"/>
      <c r="J3303" s="3"/>
      <c r="K3303" s="3"/>
      <c r="L3303" s="554"/>
      <c r="M3303" s="545"/>
      <c r="N3303" s="546"/>
      <c r="O3303" s="5"/>
      <c r="P3303" s="216"/>
      <c r="Q3303" s="217"/>
      <c r="R3303" s="218"/>
      <c r="S3303" s="219">
        <f t="shared" si="1078"/>
        <v>0</v>
      </c>
      <c r="T3303" s="220">
        <f t="shared" si="1079"/>
        <v>0</v>
      </c>
      <c r="U3303" s="214">
        <f t="shared" si="1076"/>
        <v>0</v>
      </c>
      <c r="W3303" s="221"/>
      <c r="X3303" s="222"/>
      <c r="Y3303" s="222"/>
      <c r="Z3303" s="223"/>
      <c r="AA3303" s="222"/>
      <c r="AB3303" s="224"/>
      <c r="AC3303" s="225"/>
      <c r="AD3303" s="2">
        <f t="shared" si="1063"/>
        <v>0</v>
      </c>
      <c r="AE3303" s="2">
        <f t="shared" si="1064"/>
        <v>0</v>
      </c>
      <c r="AF3303" s="226"/>
      <c r="AG3303" s="219">
        <f t="shared" si="1068"/>
        <v>0</v>
      </c>
      <c r="AH3303" s="234">
        <f t="shared" si="1069"/>
        <v>0</v>
      </c>
      <c r="AI3303" s="214">
        <f t="shared" si="1077"/>
        <v>0</v>
      </c>
      <c r="AK3303" s="229">
        <f t="shared" si="1070"/>
        <v>0</v>
      </c>
      <c r="AL3303" s="226"/>
      <c r="AM3303" s="15"/>
      <c r="AN3303" s="232" t="e">
        <f t="shared" si="1071"/>
        <v>#DIV/0!</v>
      </c>
      <c r="AO3303" s="214">
        <f t="shared" si="1065"/>
        <v>0</v>
      </c>
      <c r="AQ3303" s="210"/>
      <c r="AR3303" s="231"/>
      <c r="AS3303" s="15"/>
      <c r="AT3303" s="232">
        <f t="shared" si="1072"/>
        <v>0</v>
      </c>
      <c r="AU3303" s="235">
        <f t="shared" si="1073"/>
        <v>0</v>
      </c>
      <c r="AY3303" s="210"/>
      <c r="AZ3303" s="231"/>
      <c r="BA3303" s="15"/>
      <c r="BB3303" s="232">
        <f t="shared" si="1062"/>
        <v>0</v>
      </c>
      <c r="BC3303" s="235">
        <f t="shared" si="1074"/>
        <v>0</v>
      </c>
      <c r="BG3303" s="210"/>
      <c r="BH3303" s="231"/>
      <c r="BI3303" s="15"/>
      <c r="BJ3303" s="232">
        <f t="shared" si="1066"/>
        <v>0</v>
      </c>
      <c r="BK3303" s="235">
        <f t="shared" si="1075"/>
        <v>0</v>
      </c>
      <c r="BM3303" s="109">
        <f t="shared" si="1067"/>
        <v>-4.831071881223882</v>
      </c>
      <c r="BN3303" s="213"/>
      <c r="BR3303" s="228"/>
      <c r="BS3303" s="311"/>
      <c r="BT3303" s="3"/>
      <c r="BU3303" s="213"/>
      <c r="BV3303" s="213"/>
      <c r="BW3303" s="291"/>
    </row>
    <row r="3304" spans="1:75" x14ac:dyDescent="0.2">
      <c r="A3304" s="210"/>
      <c r="B3304" s="211"/>
      <c r="C3304" s="848" t="str">
        <f ca="1">IF(ISERR(AVERAGE(INDIRECT("B"&amp;(ROW()-INT($B$1/2))):INDIRECT("B"&amp;(ROW()+INT($B$1/2))))),"",AVERAGE(INDIRECT("B"&amp;(ROW()-INT($B$1/2))):INDIRECT("B"&amp;(ROW()+INT($B$1/2)))))</f>
        <v/>
      </c>
      <c r="D3304" s="848">
        <f t="shared" si="1061"/>
        <v>0</v>
      </c>
      <c r="E3304" s="275"/>
      <c r="F3304" s="15"/>
      <c r="G3304" s="3"/>
      <c r="H3304" s="3"/>
      <c r="I3304" s="3"/>
      <c r="J3304" s="3"/>
      <c r="K3304" s="3"/>
      <c r="L3304" s="554"/>
      <c r="M3304" s="545"/>
      <c r="N3304" s="546"/>
      <c r="O3304" s="5"/>
      <c r="P3304" s="216"/>
      <c r="Q3304" s="217"/>
      <c r="R3304" s="218"/>
      <c r="S3304" s="219">
        <f t="shared" si="1078"/>
        <v>0</v>
      </c>
      <c r="T3304" s="220">
        <f t="shared" si="1079"/>
        <v>0</v>
      </c>
      <c r="U3304" s="214">
        <f t="shared" si="1076"/>
        <v>0</v>
      </c>
      <c r="W3304" s="221"/>
      <c r="X3304" s="222"/>
      <c r="Y3304" s="222"/>
      <c r="Z3304" s="223"/>
      <c r="AA3304" s="222"/>
      <c r="AB3304" s="224"/>
      <c r="AC3304" s="225"/>
      <c r="AD3304" s="2">
        <f t="shared" si="1063"/>
        <v>0</v>
      </c>
      <c r="AE3304" s="2">
        <f t="shared" si="1064"/>
        <v>0</v>
      </c>
      <c r="AF3304" s="226"/>
      <c r="AG3304" s="219">
        <f t="shared" si="1068"/>
        <v>0</v>
      </c>
      <c r="AH3304" s="234">
        <f t="shared" si="1069"/>
        <v>0</v>
      </c>
      <c r="AI3304" s="214">
        <f t="shared" si="1077"/>
        <v>0</v>
      </c>
      <c r="AK3304" s="229">
        <f t="shared" si="1070"/>
        <v>0</v>
      </c>
      <c r="AL3304" s="226"/>
      <c r="AM3304" s="15"/>
      <c r="AN3304" s="232" t="e">
        <f t="shared" si="1071"/>
        <v>#DIV/0!</v>
      </c>
      <c r="AO3304" s="214">
        <f t="shared" si="1065"/>
        <v>0</v>
      </c>
      <c r="AQ3304" s="210"/>
      <c r="AR3304" s="231"/>
      <c r="AS3304" s="15"/>
      <c r="AT3304" s="232">
        <f t="shared" si="1072"/>
        <v>0</v>
      </c>
      <c r="AU3304" s="235">
        <f t="shared" si="1073"/>
        <v>0</v>
      </c>
      <c r="AY3304" s="210"/>
      <c r="AZ3304" s="231"/>
      <c r="BA3304" s="15"/>
      <c r="BB3304" s="232">
        <f t="shared" si="1062"/>
        <v>0</v>
      </c>
      <c r="BC3304" s="235">
        <f t="shared" si="1074"/>
        <v>0</v>
      </c>
      <c r="BG3304" s="210"/>
      <c r="BH3304" s="231"/>
      <c r="BI3304" s="15"/>
      <c r="BJ3304" s="232">
        <f t="shared" si="1066"/>
        <v>0</v>
      </c>
      <c r="BK3304" s="235">
        <f t="shared" si="1075"/>
        <v>0</v>
      </c>
      <c r="BM3304" s="109">
        <f t="shared" si="1067"/>
        <v>-4.8329042187216187</v>
      </c>
      <c r="BN3304" s="213"/>
      <c r="BR3304" s="228"/>
      <c r="BS3304" s="311"/>
      <c r="BT3304" s="3"/>
      <c r="BU3304" s="213"/>
      <c r="BV3304" s="213"/>
      <c r="BW3304" s="291"/>
    </row>
    <row r="3305" spans="1:75" x14ac:dyDescent="0.2">
      <c r="A3305" s="210"/>
      <c r="B3305" s="211"/>
      <c r="C3305" s="848" t="str">
        <f ca="1">IF(ISERR(AVERAGE(INDIRECT("B"&amp;(ROW()-INT($B$1/2))):INDIRECT("B"&amp;(ROW()+INT($B$1/2))))),"",AVERAGE(INDIRECT("B"&amp;(ROW()-INT($B$1/2))):INDIRECT("B"&amp;(ROW()+INT($B$1/2)))))</f>
        <v/>
      </c>
      <c r="D3305" s="848">
        <f t="shared" si="1061"/>
        <v>0</v>
      </c>
      <c r="E3305" s="275"/>
      <c r="F3305" s="15"/>
      <c r="G3305" s="3"/>
      <c r="H3305" s="3"/>
      <c r="I3305" s="3"/>
      <c r="J3305" s="3"/>
      <c r="K3305" s="3"/>
      <c r="L3305" s="554"/>
      <c r="M3305" s="545"/>
      <c r="N3305" s="546"/>
      <c r="O3305" s="5"/>
      <c r="P3305" s="216"/>
      <c r="Q3305" s="217"/>
      <c r="R3305" s="218"/>
      <c r="S3305" s="219">
        <f t="shared" si="1078"/>
        <v>0</v>
      </c>
      <c r="T3305" s="220">
        <f t="shared" si="1079"/>
        <v>0</v>
      </c>
      <c r="U3305" s="214">
        <f t="shared" si="1076"/>
        <v>0</v>
      </c>
      <c r="W3305" s="221"/>
      <c r="X3305" s="222"/>
      <c r="Y3305" s="222"/>
      <c r="Z3305" s="223"/>
      <c r="AA3305" s="222"/>
      <c r="AB3305" s="224"/>
      <c r="AC3305" s="225"/>
      <c r="AD3305" s="2">
        <f t="shared" si="1063"/>
        <v>0</v>
      </c>
      <c r="AE3305" s="2">
        <f t="shared" si="1064"/>
        <v>0</v>
      </c>
      <c r="AF3305" s="226"/>
      <c r="AG3305" s="219">
        <f t="shared" si="1068"/>
        <v>0</v>
      </c>
      <c r="AH3305" s="234">
        <f t="shared" si="1069"/>
        <v>0</v>
      </c>
      <c r="AI3305" s="214">
        <f t="shared" si="1077"/>
        <v>0</v>
      </c>
      <c r="AK3305" s="229">
        <f t="shared" si="1070"/>
        <v>0</v>
      </c>
      <c r="AL3305" s="226"/>
      <c r="AM3305" s="15"/>
      <c r="AN3305" s="232" t="e">
        <f t="shared" si="1071"/>
        <v>#DIV/0!</v>
      </c>
      <c r="AO3305" s="214">
        <f t="shared" si="1065"/>
        <v>0</v>
      </c>
      <c r="AQ3305" s="210"/>
      <c r="AR3305" s="231"/>
      <c r="AS3305" s="15"/>
      <c r="AT3305" s="232">
        <f t="shared" si="1072"/>
        <v>0</v>
      </c>
      <c r="AU3305" s="235">
        <f t="shared" si="1073"/>
        <v>0</v>
      </c>
      <c r="AY3305" s="210"/>
      <c r="AZ3305" s="231"/>
      <c r="BA3305" s="15"/>
      <c r="BB3305" s="232">
        <f t="shared" si="1062"/>
        <v>0</v>
      </c>
      <c r="BC3305" s="235">
        <f t="shared" si="1074"/>
        <v>0</v>
      </c>
      <c r="BG3305" s="210"/>
      <c r="BH3305" s="231"/>
      <c r="BI3305" s="15"/>
      <c r="BJ3305" s="232">
        <f t="shared" si="1066"/>
        <v>0</v>
      </c>
      <c r="BK3305" s="235">
        <f t="shared" si="1075"/>
        <v>0</v>
      </c>
      <c r="BM3305" s="109">
        <f t="shared" si="1067"/>
        <v>-4.8347365562193554</v>
      </c>
      <c r="BN3305" s="213"/>
      <c r="BR3305" s="228"/>
      <c r="BS3305" s="311"/>
      <c r="BT3305" s="3"/>
      <c r="BU3305" s="213"/>
      <c r="BV3305" s="213"/>
      <c r="BW3305" s="291"/>
    </row>
    <row r="3306" spans="1:75" x14ac:dyDescent="0.2">
      <c r="A3306" s="210"/>
      <c r="B3306" s="211"/>
      <c r="C3306" s="848" t="str">
        <f ca="1">IF(ISERR(AVERAGE(INDIRECT("B"&amp;(ROW()-INT($B$1/2))):INDIRECT("B"&amp;(ROW()+INT($B$1/2))))),"",AVERAGE(INDIRECT("B"&amp;(ROW()-INT($B$1/2))):INDIRECT("B"&amp;(ROW()+INT($B$1/2)))))</f>
        <v/>
      </c>
      <c r="D3306" s="848">
        <f t="shared" si="1061"/>
        <v>0</v>
      </c>
      <c r="E3306" s="275"/>
      <c r="F3306" s="15"/>
      <c r="G3306" s="3"/>
      <c r="H3306" s="3"/>
      <c r="I3306" s="3"/>
      <c r="J3306" s="3"/>
      <c r="K3306" s="3"/>
      <c r="L3306" s="554"/>
      <c r="M3306" s="545"/>
      <c r="N3306" s="546"/>
      <c r="O3306" s="5"/>
      <c r="P3306" s="216"/>
      <c r="Q3306" s="217"/>
      <c r="R3306" s="218"/>
      <c r="S3306" s="219">
        <f t="shared" si="1078"/>
        <v>0</v>
      </c>
      <c r="T3306" s="220">
        <f t="shared" si="1079"/>
        <v>0</v>
      </c>
      <c r="U3306" s="214">
        <f t="shared" si="1076"/>
        <v>0</v>
      </c>
      <c r="W3306" s="221"/>
      <c r="X3306" s="222"/>
      <c r="Y3306" s="222"/>
      <c r="Z3306" s="223"/>
      <c r="AA3306" s="222"/>
      <c r="AB3306" s="224"/>
      <c r="AC3306" s="225"/>
      <c r="AD3306" s="2">
        <f t="shared" si="1063"/>
        <v>0</v>
      </c>
      <c r="AE3306" s="2">
        <f t="shared" si="1064"/>
        <v>0</v>
      </c>
      <c r="AF3306" s="226"/>
      <c r="AG3306" s="219">
        <f t="shared" si="1068"/>
        <v>0</v>
      </c>
      <c r="AH3306" s="234">
        <f t="shared" si="1069"/>
        <v>0</v>
      </c>
      <c r="AI3306" s="214">
        <f t="shared" si="1077"/>
        <v>0</v>
      </c>
      <c r="AK3306" s="229">
        <f t="shared" si="1070"/>
        <v>0</v>
      </c>
      <c r="AL3306" s="226"/>
      <c r="AM3306" s="15"/>
      <c r="AN3306" s="232" t="e">
        <f t="shared" si="1071"/>
        <v>#DIV/0!</v>
      </c>
      <c r="AO3306" s="214">
        <f t="shared" si="1065"/>
        <v>0</v>
      </c>
      <c r="AQ3306" s="210"/>
      <c r="AR3306" s="231"/>
      <c r="AS3306" s="15"/>
      <c r="AT3306" s="232">
        <f t="shared" si="1072"/>
        <v>0</v>
      </c>
      <c r="AU3306" s="235">
        <f t="shared" si="1073"/>
        <v>0</v>
      </c>
      <c r="AY3306" s="210"/>
      <c r="AZ3306" s="231"/>
      <c r="BA3306" s="15"/>
      <c r="BB3306" s="232">
        <f t="shared" si="1062"/>
        <v>0</v>
      </c>
      <c r="BC3306" s="235">
        <f t="shared" si="1074"/>
        <v>0</v>
      </c>
      <c r="BG3306" s="210"/>
      <c r="BH3306" s="231"/>
      <c r="BI3306" s="15"/>
      <c r="BJ3306" s="232">
        <f t="shared" si="1066"/>
        <v>0</v>
      </c>
      <c r="BK3306" s="235">
        <f t="shared" si="1075"/>
        <v>0</v>
      </c>
      <c r="BM3306" s="109">
        <f t="shared" si="1067"/>
        <v>-4.8365688937170921</v>
      </c>
      <c r="BN3306" s="213"/>
      <c r="BR3306" s="228"/>
      <c r="BS3306" s="311"/>
      <c r="BT3306" s="3"/>
      <c r="BU3306" s="213"/>
      <c r="BV3306" s="213"/>
      <c r="BW3306" s="291"/>
    </row>
    <row r="3307" spans="1:75" x14ac:dyDescent="0.2">
      <c r="A3307" s="210"/>
      <c r="B3307" s="211"/>
      <c r="C3307" s="848" t="str">
        <f ca="1">IF(ISERR(AVERAGE(INDIRECT("B"&amp;(ROW()-INT($B$1/2))):INDIRECT("B"&amp;(ROW()+INT($B$1/2))))),"",AVERAGE(INDIRECT("B"&amp;(ROW()-INT($B$1/2))):INDIRECT("B"&amp;(ROW()+INT($B$1/2)))))</f>
        <v/>
      </c>
      <c r="D3307" s="848">
        <f t="shared" si="1061"/>
        <v>0</v>
      </c>
      <c r="E3307" s="275"/>
      <c r="F3307" s="15"/>
      <c r="G3307" s="3"/>
      <c r="H3307" s="3"/>
      <c r="I3307" s="3"/>
      <c r="J3307" s="3"/>
      <c r="K3307" s="3"/>
      <c r="L3307" s="554"/>
      <c r="M3307" s="545"/>
      <c r="N3307" s="546"/>
      <c r="O3307" s="5"/>
      <c r="P3307" s="216"/>
      <c r="Q3307" s="217"/>
      <c r="R3307" s="218"/>
      <c r="S3307" s="219">
        <f t="shared" si="1078"/>
        <v>0</v>
      </c>
      <c r="T3307" s="220">
        <f t="shared" si="1079"/>
        <v>0</v>
      </c>
      <c r="U3307" s="214">
        <f t="shared" si="1076"/>
        <v>0</v>
      </c>
      <c r="W3307" s="221"/>
      <c r="X3307" s="222"/>
      <c r="Y3307" s="222"/>
      <c r="Z3307" s="223"/>
      <c r="AA3307" s="222"/>
      <c r="AB3307" s="224"/>
      <c r="AC3307" s="225"/>
      <c r="AD3307" s="2">
        <f t="shared" si="1063"/>
        <v>0</v>
      </c>
      <c r="AE3307" s="2">
        <f t="shared" si="1064"/>
        <v>0</v>
      </c>
      <c r="AF3307" s="226"/>
      <c r="AG3307" s="219">
        <f t="shared" si="1068"/>
        <v>0</v>
      </c>
      <c r="AH3307" s="234">
        <f t="shared" si="1069"/>
        <v>0</v>
      </c>
      <c r="AI3307" s="214">
        <f t="shared" si="1077"/>
        <v>0</v>
      </c>
      <c r="AK3307" s="229">
        <f t="shared" si="1070"/>
        <v>0</v>
      </c>
      <c r="AL3307" s="226"/>
      <c r="AM3307" s="15"/>
      <c r="AN3307" s="232" t="e">
        <f t="shared" si="1071"/>
        <v>#DIV/0!</v>
      </c>
      <c r="AO3307" s="214">
        <f t="shared" si="1065"/>
        <v>0</v>
      </c>
      <c r="AQ3307" s="210"/>
      <c r="AR3307" s="231"/>
      <c r="AS3307" s="15"/>
      <c r="AT3307" s="232">
        <f t="shared" si="1072"/>
        <v>0</v>
      </c>
      <c r="AU3307" s="235">
        <f t="shared" si="1073"/>
        <v>0</v>
      </c>
      <c r="AY3307" s="210"/>
      <c r="AZ3307" s="231"/>
      <c r="BA3307" s="15"/>
      <c r="BB3307" s="232">
        <f t="shared" si="1062"/>
        <v>0</v>
      </c>
      <c r="BC3307" s="235">
        <f t="shared" si="1074"/>
        <v>0</v>
      </c>
      <c r="BG3307" s="210"/>
      <c r="BH3307" s="231"/>
      <c r="BI3307" s="15"/>
      <c r="BJ3307" s="232">
        <f t="shared" si="1066"/>
        <v>0</v>
      </c>
      <c r="BK3307" s="235">
        <f t="shared" si="1075"/>
        <v>0</v>
      </c>
      <c r="BM3307" s="109">
        <f t="shared" si="1067"/>
        <v>-4.8384012312148288</v>
      </c>
      <c r="BN3307" s="213"/>
      <c r="BR3307" s="228"/>
      <c r="BS3307" s="311"/>
      <c r="BT3307" s="3"/>
      <c r="BU3307" s="213"/>
      <c r="BV3307" s="213"/>
      <c r="BW3307" s="291"/>
    </row>
    <row r="3308" spans="1:75" x14ac:dyDescent="0.2">
      <c r="A3308" s="210"/>
      <c r="B3308" s="211"/>
      <c r="C3308" s="848" t="str">
        <f ca="1">IF(ISERR(AVERAGE(INDIRECT("B"&amp;(ROW()-INT($B$1/2))):INDIRECT("B"&amp;(ROW()+INT($B$1/2))))),"",AVERAGE(INDIRECT("B"&amp;(ROW()-INT($B$1/2))):INDIRECT("B"&amp;(ROW()+INT($B$1/2)))))</f>
        <v/>
      </c>
      <c r="D3308" s="848">
        <f t="shared" si="1061"/>
        <v>0</v>
      </c>
      <c r="E3308" s="275"/>
      <c r="F3308" s="15"/>
      <c r="G3308" s="3"/>
      <c r="H3308" s="3"/>
      <c r="I3308" s="3"/>
      <c r="J3308" s="3"/>
      <c r="K3308" s="3"/>
      <c r="L3308" s="554"/>
      <c r="M3308" s="545"/>
      <c r="N3308" s="546"/>
      <c r="O3308" s="5"/>
      <c r="P3308" s="216"/>
      <c r="Q3308" s="217"/>
      <c r="R3308" s="218"/>
      <c r="S3308" s="219">
        <f t="shared" si="1078"/>
        <v>0</v>
      </c>
      <c r="T3308" s="220">
        <f t="shared" si="1079"/>
        <v>0</v>
      </c>
      <c r="U3308" s="214">
        <f t="shared" si="1076"/>
        <v>0</v>
      </c>
      <c r="W3308" s="221"/>
      <c r="X3308" s="222"/>
      <c r="Y3308" s="222"/>
      <c r="Z3308" s="223"/>
      <c r="AA3308" s="222"/>
      <c r="AB3308" s="224"/>
      <c r="AC3308" s="225"/>
      <c r="AD3308" s="2">
        <f t="shared" si="1063"/>
        <v>0</v>
      </c>
      <c r="AE3308" s="2">
        <f t="shared" si="1064"/>
        <v>0</v>
      </c>
      <c r="AF3308" s="226"/>
      <c r="AG3308" s="219">
        <f t="shared" si="1068"/>
        <v>0</v>
      </c>
      <c r="AH3308" s="234">
        <f t="shared" si="1069"/>
        <v>0</v>
      </c>
      <c r="AI3308" s="214">
        <f t="shared" si="1077"/>
        <v>0</v>
      </c>
      <c r="AK3308" s="229">
        <f t="shared" si="1070"/>
        <v>0</v>
      </c>
      <c r="AL3308" s="226"/>
      <c r="AM3308" s="15"/>
      <c r="AN3308" s="232" t="e">
        <f t="shared" si="1071"/>
        <v>#DIV/0!</v>
      </c>
      <c r="AO3308" s="214">
        <f t="shared" si="1065"/>
        <v>0</v>
      </c>
      <c r="AQ3308" s="210"/>
      <c r="AR3308" s="231"/>
      <c r="AS3308" s="15"/>
      <c r="AT3308" s="232">
        <f t="shared" si="1072"/>
        <v>0</v>
      </c>
      <c r="AU3308" s="235">
        <f t="shared" si="1073"/>
        <v>0</v>
      </c>
      <c r="AY3308" s="210"/>
      <c r="AZ3308" s="231"/>
      <c r="BA3308" s="15"/>
      <c r="BB3308" s="232">
        <f t="shared" si="1062"/>
        <v>0</v>
      </c>
      <c r="BC3308" s="235">
        <f t="shared" si="1074"/>
        <v>0</v>
      </c>
      <c r="BG3308" s="210"/>
      <c r="BH3308" s="231"/>
      <c r="BI3308" s="15"/>
      <c r="BJ3308" s="232">
        <f t="shared" si="1066"/>
        <v>0</v>
      </c>
      <c r="BK3308" s="235">
        <f t="shared" si="1075"/>
        <v>0</v>
      </c>
      <c r="BM3308" s="109">
        <f t="shared" si="1067"/>
        <v>-4.8402335687125655</v>
      </c>
      <c r="BN3308" s="213"/>
      <c r="BR3308" s="228"/>
      <c r="BS3308" s="311"/>
      <c r="BT3308" s="3"/>
      <c r="BU3308" s="213"/>
      <c r="BV3308" s="213"/>
      <c r="BW3308" s="291"/>
    </row>
    <row r="3309" spans="1:75" x14ac:dyDescent="0.2">
      <c r="A3309" s="210"/>
      <c r="B3309" s="211"/>
      <c r="C3309" s="848" t="str">
        <f ca="1">IF(ISERR(AVERAGE(INDIRECT("B"&amp;(ROW()-INT($B$1/2))):INDIRECT("B"&amp;(ROW()+INT($B$1/2))))),"",AVERAGE(INDIRECT("B"&amp;(ROW()-INT($B$1/2))):INDIRECT("B"&amp;(ROW()+INT($B$1/2)))))</f>
        <v/>
      </c>
      <c r="D3309" s="848">
        <f t="shared" si="1061"/>
        <v>0</v>
      </c>
      <c r="E3309" s="275"/>
      <c r="F3309" s="15"/>
      <c r="G3309" s="3"/>
      <c r="H3309" s="3"/>
      <c r="I3309" s="3"/>
      <c r="J3309" s="3"/>
      <c r="K3309" s="3"/>
      <c r="L3309" s="554"/>
      <c r="M3309" s="545"/>
      <c r="N3309" s="546"/>
      <c r="O3309" s="5"/>
      <c r="P3309" s="216"/>
      <c r="Q3309" s="217"/>
      <c r="R3309" s="218"/>
      <c r="S3309" s="219">
        <f t="shared" si="1078"/>
        <v>0</v>
      </c>
      <c r="T3309" s="220">
        <f t="shared" si="1079"/>
        <v>0</v>
      </c>
      <c r="U3309" s="214">
        <f t="shared" si="1076"/>
        <v>0</v>
      </c>
      <c r="W3309" s="221"/>
      <c r="X3309" s="222"/>
      <c r="Y3309" s="222"/>
      <c r="Z3309" s="223"/>
      <c r="AA3309" s="222"/>
      <c r="AB3309" s="224"/>
      <c r="AC3309" s="225"/>
      <c r="AD3309" s="2">
        <f t="shared" si="1063"/>
        <v>0</v>
      </c>
      <c r="AE3309" s="2">
        <f t="shared" si="1064"/>
        <v>0</v>
      </c>
      <c r="AF3309" s="226"/>
      <c r="AG3309" s="219">
        <f t="shared" si="1068"/>
        <v>0</v>
      </c>
      <c r="AH3309" s="234">
        <f t="shared" si="1069"/>
        <v>0</v>
      </c>
      <c r="AI3309" s="214">
        <f t="shared" si="1077"/>
        <v>0</v>
      </c>
      <c r="AK3309" s="229">
        <f t="shared" si="1070"/>
        <v>0</v>
      </c>
      <c r="AL3309" s="226"/>
      <c r="AM3309" s="15"/>
      <c r="AN3309" s="232" t="e">
        <f t="shared" si="1071"/>
        <v>#DIV/0!</v>
      </c>
      <c r="AO3309" s="214">
        <f t="shared" si="1065"/>
        <v>0</v>
      </c>
      <c r="AQ3309" s="210"/>
      <c r="AR3309" s="231"/>
      <c r="AS3309" s="15"/>
      <c r="AT3309" s="232">
        <f t="shared" si="1072"/>
        <v>0</v>
      </c>
      <c r="AU3309" s="235">
        <f t="shared" si="1073"/>
        <v>0</v>
      </c>
      <c r="AY3309" s="210"/>
      <c r="AZ3309" s="231"/>
      <c r="BA3309" s="15"/>
      <c r="BB3309" s="232">
        <f t="shared" si="1062"/>
        <v>0</v>
      </c>
      <c r="BC3309" s="235">
        <f t="shared" si="1074"/>
        <v>0</v>
      </c>
      <c r="BG3309" s="210"/>
      <c r="BH3309" s="231"/>
      <c r="BI3309" s="15"/>
      <c r="BJ3309" s="232">
        <f t="shared" si="1066"/>
        <v>0</v>
      </c>
      <c r="BK3309" s="235">
        <f t="shared" si="1075"/>
        <v>0</v>
      </c>
      <c r="BM3309" s="109">
        <f t="shared" si="1067"/>
        <v>-4.8420659062103022</v>
      </c>
      <c r="BN3309" s="213"/>
      <c r="BR3309" s="228"/>
      <c r="BS3309" s="311"/>
      <c r="BT3309" s="3"/>
      <c r="BU3309" s="213"/>
      <c r="BV3309" s="213"/>
      <c r="BW3309" s="291"/>
    </row>
    <row r="3310" spans="1:75" x14ac:dyDescent="0.2">
      <c r="A3310" s="210"/>
      <c r="B3310" s="211"/>
      <c r="C3310" s="848" t="str">
        <f ca="1">IF(ISERR(AVERAGE(INDIRECT("B"&amp;(ROW()-INT($B$1/2))):INDIRECT("B"&amp;(ROW()+INT($B$1/2))))),"",AVERAGE(INDIRECT("B"&amp;(ROW()-INT($B$1/2))):INDIRECT("B"&amp;(ROW()+INT($B$1/2)))))</f>
        <v/>
      </c>
      <c r="D3310" s="848">
        <f t="shared" si="1061"/>
        <v>0</v>
      </c>
      <c r="E3310" s="275"/>
      <c r="F3310" s="15"/>
      <c r="G3310" s="3"/>
      <c r="H3310" s="3"/>
      <c r="I3310" s="3"/>
      <c r="J3310" s="3"/>
      <c r="K3310" s="3"/>
      <c r="L3310" s="554"/>
      <c r="M3310" s="545"/>
      <c r="N3310" s="546"/>
      <c r="O3310" s="5"/>
      <c r="P3310" s="216"/>
      <c r="Q3310" s="217"/>
      <c r="R3310" s="218"/>
      <c r="S3310" s="219">
        <f t="shared" si="1078"/>
        <v>0</v>
      </c>
      <c r="T3310" s="220">
        <f t="shared" si="1079"/>
        <v>0</v>
      </c>
      <c r="U3310" s="214">
        <f t="shared" si="1076"/>
        <v>0</v>
      </c>
      <c r="W3310" s="221"/>
      <c r="X3310" s="222"/>
      <c r="Y3310" s="222"/>
      <c r="Z3310" s="223"/>
      <c r="AA3310" s="222"/>
      <c r="AB3310" s="224"/>
      <c r="AC3310" s="225"/>
      <c r="AD3310" s="2">
        <f t="shared" si="1063"/>
        <v>0</v>
      </c>
      <c r="AE3310" s="2">
        <f t="shared" si="1064"/>
        <v>0</v>
      </c>
      <c r="AF3310" s="226"/>
      <c r="AG3310" s="219">
        <f t="shared" si="1068"/>
        <v>0</v>
      </c>
      <c r="AH3310" s="234">
        <f t="shared" si="1069"/>
        <v>0</v>
      </c>
      <c r="AI3310" s="214">
        <f t="shared" si="1077"/>
        <v>0</v>
      </c>
      <c r="AK3310" s="229">
        <f t="shared" si="1070"/>
        <v>0</v>
      </c>
      <c r="AL3310" s="226"/>
      <c r="AM3310" s="15"/>
      <c r="AN3310" s="232" t="e">
        <f t="shared" si="1071"/>
        <v>#DIV/0!</v>
      </c>
      <c r="AO3310" s="214">
        <f t="shared" si="1065"/>
        <v>0</v>
      </c>
      <c r="AQ3310" s="210"/>
      <c r="AR3310" s="231"/>
      <c r="AS3310" s="15"/>
      <c r="AT3310" s="232">
        <f t="shared" si="1072"/>
        <v>0</v>
      </c>
      <c r="AU3310" s="235">
        <f t="shared" si="1073"/>
        <v>0</v>
      </c>
      <c r="AY3310" s="210"/>
      <c r="AZ3310" s="231"/>
      <c r="BA3310" s="15"/>
      <c r="BB3310" s="232">
        <f t="shared" si="1062"/>
        <v>0</v>
      </c>
      <c r="BC3310" s="235">
        <f t="shared" si="1074"/>
        <v>0</v>
      </c>
      <c r="BG3310" s="210"/>
      <c r="BH3310" s="231"/>
      <c r="BI3310" s="15"/>
      <c r="BJ3310" s="232">
        <f t="shared" si="1066"/>
        <v>0</v>
      </c>
      <c r="BK3310" s="235">
        <f t="shared" si="1075"/>
        <v>0</v>
      </c>
      <c r="BM3310" s="109">
        <f t="shared" si="1067"/>
        <v>-4.8438982437080389</v>
      </c>
      <c r="BN3310" s="213"/>
      <c r="BR3310" s="228"/>
      <c r="BS3310" s="311"/>
      <c r="BT3310" s="3"/>
      <c r="BU3310" s="213"/>
      <c r="BV3310" s="213"/>
      <c r="BW3310" s="291"/>
    </row>
    <row r="3311" spans="1:75" x14ac:dyDescent="0.2">
      <c r="A3311" s="210"/>
      <c r="B3311" s="211"/>
      <c r="C3311" s="848" t="str">
        <f ca="1">IF(ISERR(AVERAGE(INDIRECT("B"&amp;(ROW()-INT($B$1/2))):INDIRECT("B"&amp;(ROW()+INT($B$1/2))))),"",AVERAGE(INDIRECT("B"&amp;(ROW()-INT($B$1/2))):INDIRECT("B"&amp;(ROW()+INT($B$1/2)))))</f>
        <v/>
      </c>
      <c r="D3311" s="848">
        <f t="shared" si="1061"/>
        <v>0</v>
      </c>
      <c r="E3311" s="275"/>
      <c r="F3311" s="15"/>
      <c r="G3311" s="3"/>
      <c r="H3311" s="3"/>
      <c r="I3311" s="3"/>
      <c r="J3311" s="3"/>
      <c r="K3311" s="3"/>
      <c r="L3311" s="554"/>
      <c r="M3311" s="545"/>
      <c r="N3311" s="546"/>
      <c r="O3311" s="5"/>
      <c r="P3311" s="216"/>
      <c r="Q3311" s="217"/>
      <c r="R3311" s="218"/>
      <c r="S3311" s="219">
        <f t="shared" si="1078"/>
        <v>0</v>
      </c>
      <c r="T3311" s="220">
        <f t="shared" si="1079"/>
        <v>0</v>
      </c>
      <c r="U3311" s="214">
        <f t="shared" si="1076"/>
        <v>0</v>
      </c>
      <c r="W3311" s="221"/>
      <c r="X3311" s="222"/>
      <c r="Y3311" s="222"/>
      <c r="Z3311" s="223"/>
      <c r="AA3311" s="222"/>
      <c r="AB3311" s="224"/>
      <c r="AC3311" s="225"/>
      <c r="AD3311" s="2">
        <f t="shared" si="1063"/>
        <v>0</v>
      </c>
      <c r="AE3311" s="2">
        <f t="shared" si="1064"/>
        <v>0</v>
      </c>
      <c r="AF3311" s="226"/>
      <c r="AG3311" s="219">
        <f t="shared" si="1068"/>
        <v>0</v>
      </c>
      <c r="AH3311" s="234">
        <f t="shared" si="1069"/>
        <v>0</v>
      </c>
      <c r="AI3311" s="214">
        <f t="shared" si="1077"/>
        <v>0</v>
      </c>
      <c r="AK3311" s="229">
        <f t="shared" si="1070"/>
        <v>0</v>
      </c>
      <c r="AL3311" s="226"/>
      <c r="AM3311" s="15"/>
      <c r="AN3311" s="232" t="e">
        <f t="shared" si="1071"/>
        <v>#DIV/0!</v>
      </c>
      <c r="AO3311" s="214">
        <f t="shared" si="1065"/>
        <v>0</v>
      </c>
      <c r="AQ3311" s="210"/>
      <c r="AR3311" s="231"/>
      <c r="AS3311" s="15"/>
      <c r="AT3311" s="232">
        <f t="shared" si="1072"/>
        <v>0</v>
      </c>
      <c r="AU3311" s="235">
        <f t="shared" si="1073"/>
        <v>0</v>
      </c>
      <c r="AY3311" s="210"/>
      <c r="AZ3311" s="231"/>
      <c r="BA3311" s="15"/>
      <c r="BB3311" s="232">
        <f t="shared" si="1062"/>
        <v>0</v>
      </c>
      <c r="BC3311" s="235">
        <f t="shared" si="1074"/>
        <v>0</v>
      </c>
      <c r="BG3311" s="210"/>
      <c r="BH3311" s="231"/>
      <c r="BI3311" s="15"/>
      <c r="BJ3311" s="232">
        <f t="shared" si="1066"/>
        <v>0</v>
      </c>
      <c r="BK3311" s="235">
        <f t="shared" si="1075"/>
        <v>0</v>
      </c>
      <c r="BM3311" s="109">
        <f t="shared" si="1067"/>
        <v>-4.8457305812057756</v>
      </c>
      <c r="BN3311" s="213"/>
      <c r="BR3311" s="228"/>
      <c r="BS3311" s="311"/>
      <c r="BT3311" s="3"/>
      <c r="BU3311" s="213"/>
      <c r="BV3311" s="213"/>
      <c r="BW3311" s="291"/>
    </row>
    <row r="3312" spans="1:75" x14ac:dyDescent="0.2">
      <c r="A3312" s="210"/>
      <c r="B3312" s="211"/>
      <c r="C3312" s="848" t="str">
        <f ca="1">IF(ISERR(AVERAGE(INDIRECT("B"&amp;(ROW()-INT($B$1/2))):INDIRECT("B"&amp;(ROW()+INT($B$1/2))))),"",AVERAGE(INDIRECT("B"&amp;(ROW()-INT($B$1/2))):INDIRECT("B"&amp;(ROW()+INT($B$1/2)))))</f>
        <v/>
      </c>
      <c r="D3312" s="848">
        <f t="shared" si="1061"/>
        <v>0</v>
      </c>
      <c r="E3312" s="275"/>
      <c r="F3312" s="15"/>
      <c r="G3312" s="3"/>
      <c r="H3312" s="3"/>
      <c r="I3312" s="3"/>
      <c r="J3312" s="3"/>
      <c r="K3312" s="3"/>
      <c r="L3312" s="554"/>
      <c r="M3312" s="545"/>
      <c r="N3312" s="546"/>
      <c r="O3312" s="5"/>
      <c r="P3312" s="216"/>
      <c r="Q3312" s="217"/>
      <c r="R3312" s="218"/>
      <c r="S3312" s="219">
        <f t="shared" si="1078"/>
        <v>0</v>
      </c>
      <c r="T3312" s="220">
        <f t="shared" si="1079"/>
        <v>0</v>
      </c>
      <c r="U3312" s="214">
        <f t="shared" si="1076"/>
        <v>0</v>
      </c>
      <c r="W3312" s="221"/>
      <c r="X3312" s="222"/>
      <c r="Y3312" s="222"/>
      <c r="Z3312" s="223"/>
      <c r="AA3312" s="222"/>
      <c r="AB3312" s="224"/>
      <c r="AC3312" s="225"/>
      <c r="AD3312" s="2">
        <f t="shared" si="1063"/>
        <v>0</v>
      </c>
      <c r="AE3312" s="2">
        <f t="shared" si="1064"/>
        <v>0</v>
      </c>
      <c r="AF3312" s="226"/>
      <c r="AG3312" s="219">
        <f t="shared" si="1068"/>
        <v>0</v>
      </c>
      <c r="AH3312" s="234">
        <f t="shared" si="1069"/>
        <v>0</v>
      </c>
      <c r="AI3312" s="214">
        <f t="shared" si="1077"/>
        <v>0</v>
      </c>
      <c r="AK3312" s="229">
        <f t="shared" si="1070"/>
        <v>0</v>
      </c>
      <c r="AL3312" s="226"/>
      <c r="AM3312" s="15"/>
      <c r="AN3312" s="232" t="e">
        <f t="shared" si="1071"/>
        <v>#DIV/0!</v>
      </c>
      <c r="AO3312" s="214">
        <f t="shared" si="1065"/>
        <v>0</v>
      </c>
      <c r="AQ3312" s="210"/>
      <c r="AR3312" s="231"/>
      <c r="AS3312" s="15"/>
      <c r="AT3312" s="232">
        <f t="shared" si="1072"/>
        <v>0</v>
      </c>
      <c r="AU3312" s="235">
        <f t="shared" si="1073"/>
        <v>0</v>
      </c>
      <c r="AY3312" s="210"/>
      <c r="AZ3312" s="231"/>
      <c r="BA3312" s="15"/>
      <c r="BB3312" s="232">
        <f t="shared" si="1062"/>
        <v>0</v>
      </c>
      <c r="BC3312" s="235">
        <f t="shared" si="1074"/>
        <v>0</v>
      </c>
      <c r="BG3312" s="210"/>
      <c r="BH3312" s="231"/>
      <c r="BI3312" s="15"/>
      <c r="BJ3312" s="232">
        <f t="shared" si="1066"/>
        <v>0</v>
      </c>
      <c r="BK3312" s="235">
        <f t="shared" si="1075"/>
        <v>0</v>
      </c>
      <c r="BM3312" s="109">
        <f t="shared" si="1067"/>
        <v>-4.8475629187035123</v>
      </c>
      <c r="BN3312" s="213"/>
      <c r="BR3312" s="228"/>
      <c r="BS3312" s="311"/>
      <c r="BT3312" s="3"/>
      <c r="BU3312" s="213"/>
      <c r="BV3312" s="213"/>
      <c r="BW3312" s="291"/>
    </row>
    <row r="3313" spans="1:75" x14ac:dyDescent="0.2">
      <c r="A3313" s="210"/>
      <c r="B3313" s="211"/>
      <c r="C3313" s="848" t="str">
        <f ca="1">IF(ISERR(AVERAGE(INDIRECT("B"&amp;(ROW()-INT($B$1/2))):INDIRECT("B"&amp;(ROW()+INT($B$1/2))))),"",AVERAGE(INDIRECT("B"&amp;(ROW()-INT($B$1/2))):INDIRECT("B"&amp;(ROW()+INT($B$1/2)))))</f>
        <v/>
      </c>
      <c r="D3313" s="848">
        <f t="shared" si="1061"/>
        <v>0</v>
      </c>
      <c r="E3313" s="275"/>
      <c r="F3313" s="15"/>
      <c r="G3313" s="3"/>
      <c r="H3313" s="3"/>
      <c r="I3313" s="3"/>
      <c r="J3313" s="3"/>
      <c r="K3313" s="3"/>
      <c r="L3313" s="554"/>
      <c r="M3313" s="545"/>
      <c r="N3313" s="546"/>
      <c r="O3313" s="5"/>
      <c r="P3313" s="216"/>
      <c r="Q3313" s="217"/>
      <c r="R3313" s="218"/>
      <c r="S3313" s="219">
        <f t="shared" si="1078"/>
        <v>0</v>
      </c>
      <c r="T3313" s="220">
        <f t="shared" si="1079"/>
        <v>0</v>
      </c>
      <c r="U3313" s="214">
        <f t="shared" si="1076"/>
        <v>0</v>
      </c>
      <c r="W3313" s="221"/>
      <c r="X3313" s="222"/>
      <c r="Y3313" s="222"/>
      <c r="Z3313" s="223"/>
      <c r="AA3313" s="222"/>
      <c r="AB3313" s="224"/>
      <c r="AC3313" s="225"/>
      <c r="AD3313" s="2">
        <f t="shared" si="1063"/>
        <v>0</v>
      </c>
      <c r="AE3313" s="2">
        <f t="shared" si="1064"/>
        <v>0</v>
      </c>
      <c r="AF3313" s="226"/>
      <c r="AG3313" s="219">
        <f t="shared" si="1068"/>
        <v>0</v>
      </c>
      <c r="AH3313" s="234">
        <f t="shared" si="1069"/>
        <v>0</v>
      </c>
      <c r="AI3313" s="214">
        <f t="shared" si="1077"/>
        <v>0</v>
      </c>
      <c r="AK3313" s="229">
        <f t="shared" si="1070"/>
        <v>0</v>
      </c>
      <c r="AL3313" s="226"/>
      <c r="AM3313" s="15"/>
      <c r="AN3313" s="232" t="e">
        <f t="shared" si="1071"/>
        <v>#DIV/0!</v>
      </c>
      <c r="AO3313" s="214">
        <f t="shared" si="1065"/>
        <v>0</v>
      </c>
      <c r="AQ3313" s="210"/>
      <c r="AR3313" s="231"/>
      <c r="AS3313" s="15"/>
      <c r="AT3313" s="232">
        <f t="shared" si="1072"/>
        <v>0</v>
      </c>
      <c r="AU3313" s="235">
        <f t="shared" si="1073"/>
        <v>0</v>
      </c>
      <c r="AY3313" s="210"/>
      <c r="AZ3313" s="231"/>
      <c r="BA3313" s="15"/>
      <c r="BB3313" s="232">
        <f t="shared" si="1062"/>
        <v>0</v>
      </c>
      <c r="BC3313" s="235">
        <f t="shared" si="1074"/>
        <v>0</v>
      </c>
      <c r="BG3313" s="210"/>
      <c r="BH3313" s="231"/>
      <c r="BI3313" s="15"/>
      <c r="BJ3313" s="232">
        <f t="shared" si="1066"/>
        <v>0</v>
      </c>
      <c r="BK3313" s="235">
        <f t="shared" si="1075"/>
        <v>0</v>
      </c>
      <c r="BM3313" s="109">
        <f t="shared" si="1067"/>
        <v>-4.849395256201249</v>
      </c>
      <c r="BN3313" s="213"/>
      <c r="BR3313" s="228"/>
      <c r="BS3313" s="311"/>
      <c r="BT3313" s="3"/>
      <c r="BU3313" s="213"/>
      <c r="BV3313" s="213"/>
      <c r="BW3313" s="291"/>
    </row>
    <row r="3314" spans="1:75" x14ac:dyDescent="0.2">
      <c r="A3314" s="210"/>
      <c r="B3314" s="211"/>
      <c r="C3314" s="848" t="str">
        <f ca="1">IF(ISERR(AVERAGE(INDIRECT("B"&amp;(ROW()-INT($B$1/2))):INDIRECT("B"&amp;(ROW()+INT($B$1/2))))),"",AVERAGE(INDIRECT("B"&amp;(ROW()-INT($B$1/2))):INDIRECT("B"&amp;(ROW()+INT($B$1/2)))))</f>
        <v/>
      </c>
      <c r="D3314" s="848">
        <f t="shared" si="1061"/>
        <v>0</v>
      </c>
      <c r="E3314" s="275"/>
      <c r="F3314" s="15"/>
      <c r="G3314" s="3"/>
      <c r="H3314" s="3"/>
      <c r="I3314" s="3"/>
      <c r="J3314" s="3"/>
      <c r="K3314" s="3"/>
      <c r="L3314" s="554"/>
      <c r="M3314" s="545"/>
      <c r="N3314" s="546"/>
      <c r="O3314" s="5"/>
      <c r="P3314" s="216"/>
      <c r="Q3314" s="217"/>
      <c r="R3314" s="218"/>
      <c r="S3314" s="219">
        <f t="shared" si="1078"/>
        <v>0</v>
      </c>
      <c r="T3314" s="220">
        <f t="shared" si="1079"/>
        <v>0</v>
      </c>
      <c r="U3314" s="214">
        <f t="shared" si="1076"/>
        <v>0</v>
      </c>
      <c r="W3314" s="221"/>
      <c r="X3314" s="222"/>
      <c r="Y3314" s="222"/>
      <c r="Z3314" s="223"/>
      <c r="AA3314" s="222"/>
      <c r="AB3314" s="224"/>
      <c r="AC3314" s="225"/>
      <c r="AD3314" s="2">
        <f t="shared" si="1063"/>
        <v>0</v>
      </c>
      <c r="AE3314" s="2">
        <f t="shared" si="1064"/>
        <v>0</v>
      </c>
      <c r="AF3314" s="226"/>
      <c r="AG3314" s="219">
        <f t="shared" si="1068"/>
        <v>0</v>
      </c>
      <c r="AH3314" s="234">
        <f t="shared" si="1069"/>
        <v>0</v>
      </c>
      <c r="AI3314" s="214">
        <f t="shared" si="1077"/>
        <v>0</v>
      </c>
      <c r="AK3314" s="229">
        <f t="shared" si="1070"/>
        <v>0</v>
      </c>
      <c r="AL3314" s="226"/>
      <c r="AM3314" s="15"/>
      <c r="AN3314" s="232" t="e">
        <f t="shared" si="1071"/>
        <v>#DIV/0!</v>
      </c>
      <c r="AO3314" s="214">
        <f t="shared" si="1065"/>
        <v>0</v>
      </c>
      <c r="AQ3314" s="210"/>
      <c r="AR3314" s="231"/>
      <c r="AS3314" s="15"/>
      <c r="AT3314" s="232">
        <f t="shared" si="1072"/>
        <v>0</v>
      </c>
      <c r="AU3314" s="235">
        <f t="shared" si="1073"/>
        <v>0</v>
      </c>
      <c r="AY3314" s="210"/>
      <c r="AZ3314" s="231"/>
      <c r="BA3314" s="15"/>
      <c r="BB3314" s="232">
        <f t="shared" si="1062"/>
        <v>0</v>
      </c>
      <c r="BC3314" s="235">
        <f t="shared" si="1074"/>
        <v>0</v>
      </c>
      <c r="BG3314" s="210"/>
      <c r="BH3314" s="231"/>
      <c r="BI3314" s="15"/>
      <c r="BJ3314" s="232">
        <f t="shared" si="1066"/>
        <v>0</v>
      </c>
      <c r="BK3314" s="235">
        <f t="shared" si="1075"/>
        <v>0</v>
      </c>
      <c r="BM3314" s="109">
        <f t="shared" si="1067"/>
        <v>-4.8512275936989857</v>
      </c>
      <c r="BN3314" s="213"/>
      <c r="BR3314" s="228"/>
      <c r="BS3314" s="311"/>
      <c r="BT3314" s="3"/>
      <c r="BU3314" s="213"/>
      <c r="BV3314" s="213"/>
      <c r="BW3314" s="291"/>
    </row>
    <row r="3315" spans="1:75" x14ac:dyDescent="0.2">
      <c r="A3315" s="210"/>
      <c r="B3315" s="211"/>
      <c r="C3315" s="848" t="str">
        <f ca="1">IF(ISERR(AVERAGE(INDIRECT("B"&amp;(ROW()-INT($B$1/2))):INDIRECT("B"&amp;(ROW()+INT($B$1/2))))),"",AVERAGE(INDIRECT("B"&amp;(ROW()-INT($B$1/2))):INDIRECT("B"&amp;(ROW()+INT($B$1/2)))))</f>
        <v/>
      </c>
      <c r="D3315" s="848">
        <f t="shared" si="1061"/>
        <v>0</v>
      </c>
      <c r="E3315" s="275"/>
      <c r="F3315" s="15"/>
      <c r="G3315" s="3"/>
      <c r="H3315" s="3"/>
      <c r="I3315" s="3"/>
      <c r="J3315" s="3"/>
      <c r="K3315" s="3"/>
      <c r="L3315" s="554"/>
      <c r="M3315" s="545"/>
      <c r="N3315" s="546"/>
      <c r="O3315" s="5"/>
      <c r="P3315" s="216"/>
      <c r="Q3315" s="217"/>
      <c r="R3315" s="218"/>
      <c r="S3315" s="219">
        <f t="shared" si="1078"/>
        <v>0</v>
      </c>
      <c r="T3315" s="220">
        <f t="shared" si="1079"/>
        <v>0</v>
      </c>
      <c r="U3315" s="214">
        <f t="shared" si="1076"/>
        <v>0</v>
      </c>
      <c r="W3315" s="221"/>
      <c r="X3315" s="222"/>
      <c r="Y3315" s="222"/>
      <c r="Z3315" s="223"/>
      <c r="AA3315" s="222"/>
      <c r="AB3315" s="224"/>
      <c r="AC3315" s="225"/>
      <c r="AD3315" s="2">
        <f t="shared" si="1063"/>
        <v>0</v>
      </c>
      <c r="AE3315" s="2">
        <f t="shared" si="1064"/>
        <v>0</v>
      </c>
      <c r="AF3315" s="226"/>
      <c r="AG3315" s="219">
        <f t="shared" si="1068"/>
        <v>0</v>
      </c>
      <c r="AH3315" s="234">
        <f t="shared" si="1069"/>
        <v>0</v>
      </c>
      <c r="AI3315" s="214">
        <f t="shared" si="1077"/>
        <v>0</v>
      </c>
      <c r="AK3315" s="229">
        <f t="shared" si="1070"/>
        <v>0</v>
      </c>
      <c r="AL3315" s="226"/>
      <c r="AM3315" s="15"/>
      <c r="AN3315" s="232" t="e">
        <f t="shared" si="1071"/>
        <v>#DIV/0!</v>
      </c>
      <c r="AO3315" s="214">
        <f t="shared" si="1065"/>
        <v>0</v>
      </c>
      <c r="AQ3315" s="210"/>
      <c r="AR3315" s="231"/>
      <c r="AS3315" s="15"/>
      <c r="AT3315" s="232">
        <f t="shared" si="1072"/>
        <v>0</v>
      </c>
      <c r="AU3315" s="235">
        <f t="shared" si="1073"/>
        <v>0</v>
      </c>
      <c r="AY3315" s="210"/>
      <c r="AZ3315" s="231"/>
      <c r="BA3315" s="15"/>
      <c r="BB3315" s="232">
        <f t="shared" si="1062"/>
        <v>0</v>
      </c>
      <c r="BC3315" s="235">
        <f t="shared" si="1074"/>
        <v>0</v>
      </c>
      <c r="BG3315" s="210"/>
      <c r="BH3315" s="231"/>
      <c r="BI3315" s="15"/>
      <c r="BJ3315" s="232">
        <f t="shared" si="1066"/>
        <v>0</v>
      </c>
      <c r="BK3315" s="235">
        <f t="shared" si="1075"/>
        <v>0</v>
      </c>
      <c r="BM3315" s="109">
        <f t="shared" si="1067"/>
        <v>-4.8530599311967224</v>
      </c>
      <c r="BN3315" s="213"/>
      <c r="BR3315" s="228"/>
      <c r="BS3315" s="311"/>
      <c r="BT3315" s="3"/>
      <c r="BU3315" s="213"/>
      <c r="BV3315" s="213"/>
      <c r="BW3315" s="291"/>
    </row>
    <row r="3316" spans="1:75" x14ac:dyDescent="0.2">
      <c r="A3316" s="210"/>
      <c r="B3316" s="211"/>
      <c r="C3316" s="848" t="str">
        <f ca="1">IF(ISERR(AVERAGE(INDIRECT("B"&amp;(ROW()-INT($B$1/2))):INDIRECT("B"&amp;(ROW()+INT($B$1/2))))),"",AVERAGE(INDIRECT("B"&amp;(ROW()-INT($B$1/2))):INDIRECT("B"&amp;(ROW()+INT($B$1/2)))))</f>
        <v/>
      </c>
      <c r="D3316" s="848">
        <f t="shared" si="1061"/>
        <v>0</v>
      </c>
      <c r="E3316" s="275"/>
      <c r="F3316" s="15"/>
      <c r="G3316" s="3"/>
      <c r="H3316" s="3"/>
      <c r="I3316" s="3"/>
      <c r="J3316" s="3"/>
      <c r="K3316" s="3"/>
      <c r="L3316" s="554"/>
      <c r="M3316" s="545"/>
      <c r="N3316" s="546"/>
      <c r="O3316" s="5"/>
      <c r="P3316" s="216"/>
      <c r="Q3316" s="217"/>
      <c r="R3316" s="218"/>
      <c r="S3316" s="219">
        <f t="shared" si="1078"/>
        <v>0</v>
      </c>
      <c r="T3316" s="220">
        <f t="shared" si="1079"/>
        <v>0</v>
      </c>
      <c r="U3316" s="214">
        <f t="shared" si="1076"/>
        <v>0</v>
      </c>
      <c r="W3316" s="221"/>
      <c r="X3316" s="222"/>
      <c r="Y3316" s="222"/>
      <c r="Z3316" s="223"/>
      <c r="AA3316" s="222"/>
      <c r="AB3316" s="224"/>
      <c r="AC3316" s="225"/>
      <c r="AD3316" s="2">
        <f t="shared" si="1063"/>
        <v>0</v>
      </c>
      <c r="AE3316" s="2">
        <f t="shared" si="1064"/>
        <v>0</v>
      </c>
      <c r="AF3316" s="226"/>
      <c r="AG3316" s="219">
        <f t="shared" si="1068"/>
        <v>0</v>
      </c>
      <c r="AH3316" s="234">
        <f t="shared" si="1069"/>
        <v>0</v>
      </c>
      <c r="AI3316" s="214">
        <f t="shared" si="1077"/>
        <v>0</v>
      </c>
      <c r="AK3316" s="229">
        <f t="shared" si="1070"/>
        <v>0</v>
      </c>
      <c r="AL3316" s="226"/>
      <c r="AM3316" s="15"/>
      <c r="AN3316" s="232" t="e">
        <f t="shared" si="1071"/>
        <v>#DIV/0!</v>
      </c>
      <c r="AO3316" s="214">
        <f t="shared" si="1065"/>
        <v>0</v>
      </c>
      <c r="AQ3316" s="210"/>
      <c r="AR3316" s="231"/>
      <c r="AS3316" s="15"/>
      <c r="AT3316" s="232">
        <f t="shared" si="1072"/>
        <v>0</v>
      </c>
      <c r="AU3316" s="235">
        <f t="shared" si="1073"/>
        <v>0</v>
      </c>
      <c r="AY3316" s="210"/>
      <c r="AZ3316" s="231"/>
      <c r="BA3316" s="15"/>
      <c r="BB3316" s="232">
        <f t="shared" si="1062"/>
        <v>0</v>
      </c>
      <c r="BC3316" s="235">
        <f t="shared" si="1074"/>
        <v>0</v>
      </c>
      <c r="BG3316" s="210"/>
      <c r="BH3316" s="231"/>
      <c r="BI3316" s="15"/>
      <c r="BJ3316" s="232">
        <f t="shared" si="1066"/>
        <v>0</v>
      </c>
      <c r="BK3316" s="235">
        <f t="shared" si="1075"/>
        <v>0</v>
      </c>
      <c r="BM3316" s="109">
        <f t="shared" si="1067"/>
        <v>-4.8548922686944591</v>
      </c>
      <c r="BN3316" s="213"/>
      <c r="BR3316" s="228"/>
      <c r="BS3316" s="311"/>
      <c r="BT3316" s="3"/>
      <c r="BU3316" s="213"/>
      <c r="BV3316" s="213"/>
      <c r="BW3316" s="291"/>
    </row>
    <row r="3317" spans="1:75" x14ac:dyDescent="0.2">
      <c r="A3317" s="210"/>
      <c r="B3317" s="211"/>
      <c r="C3317" s="848" t="str">
        <f ca="1">IF(ISERR(AVERAGE(INDIRECT("B"&amp;(ROW()-INT($B$1/2))):INDIRECT("B"&amp;(ROW()+INT($B$1/2))))),"",AVERAGE(INDIRECT("B"&amp;(ROW()-INT($B$1/2))):INDIRECT("B"&amp;(ROW()+INT($B$1/2)))))</f>
        <v/>
      </c>
      <c r="D3317" s="848">
        <f t="shared" si="1061"/>
        <v>0</v>
      </c>
      <c r="E3317" s="275"/>
      <c r="F3317" s="15"/>
      <c r="G3317" s="3"/>
      <c r="H3317" s="3"/>
      <c r="I3317" s="3"/>
      <c r="J3317" s="3"/>
      <c r="K3317" s="3"/>
      <c r="L3317" s="554"/>
      <c r="M3317" s="545"/>
      <c r="N3317" s="546"/>
      <c r="O3317" s="5"/>
      <c r="P3317" s="216"/>
      <c r="Q3317" s="217"/>
      <c r="R3317" s="218"/>
      <c r="S3317" s="219">
        <f t="shared" si="1078"/>
        <v>0</v>
      </c>
      <c r="T3317" s="220">
        <f t="shared" si="1079"/>
        <v>0</v>
      </c>
      <c r="U3317" s="214">
        <f t="shared" si="1076"/>
        <v>0</v>
      </c>
      <c r="W3317" s="221"/>
      <c r="X3317" s="222"/>
      <c r="Y3317" s="222"/>
      <c r="Z3317" s="223"/>
      <c r="AA3317" s="222"/>
      <c r="AB3317" s="224"/>
      <c r="AC3317" s="225"/>
      <c r="AD3317" s="2">
        <f t="shared" si="1063"/>
        <v>0</v>
      </c>
      <c r="AE3317" s="2">
        <f t="shared" si="1064"/>
        <v>0</v>
      </c>
      <c r="AF3317" s="226"/>
      <c r="AG3317" s="219">
        <f t="shared" si="1068"/>
        <v>0</v>
      </c>
      <c r="AH3317" s="234">
        <f t="shared" si="1069"/>
        <v>0</v>
      </c>
      <c r="AI3317" s="214">
        <f t="shared" si="1077"/>
        <v>0</v>
      </c>
      <c r="AK3317" s="229">
        <f t="shared" si="1070"/>
        <v>0</v>
      </c>
      <c r="AL3317" s="226"/>
      <c r="AM3317" s="15"/>
      <c r="AN3317" s="232" t="e">
        <f t="shared" si="1071"/>
        <v>#DIV/0!</v>
      </c>
      <c r="AO3317" s="214">
        <f t="shared" si="1065"/>
        <v>0</v>
      </c>
      <c r="AQ3317" s="210"/>
      <c r="AR3317" s="231"/>
      <c r="AS3317" s="15"/>
      <c r="AT3317" s="232">
        <f t="shared" si="1072"/>
        <v>0</v>
      </c>
      <c r="AU3317" s="235">
        <f t="shared" si="1073"/>
        <v>0</v>
      </c>
      <c r="AY3317" s="210"/>
      <c r="AZ3317" s="231"/>
      <c r="BA3317" s="15"/>
      <c r="BB3317" s="232">
        <f t="shared" si="1062"/>
        <v>0</v>
      </c>
      <c r="BC3317" s="235">
        <f t="shared" si="1074"/>
        <v>0</v>
      </c>
      <c r="BG3317" s="210"/>
      <c r="BH3317" s="231"/>
      <c r="BI3317" s="15"/>
      <c r="BJ3317" s="232">
        <f t="shared" si="1066"/>
        <v>0</v>
      </c>
      <c r="BK3317" s="235">
        <f t="shared" si="1075"/>
        <v>0</v>
      </c>
      <c r="BM3317" s="109">
        <f t="shared" si="1067"/>
        <v>-4.8567246061921958</v>
      </c>
      <c r="BN3317" s="213"/>
      <c r="BR3317" s="228"/>
      <c r="BS3317" s="311"/>
      <c r="BT3317" s="3"/>
      <c r="BU3317" s="213"/>
      <c r="BV3317" s="213"/>
      <c r="BW3317" s="291"/>
    </row>
    <row r="3318" spans="1:75" x14ac:dyDescent="0.2">
      <c r="A3318" s="210"/>
      <c r="B3318" s="211"/>
      <c r="C3318" s="848" t="str">
        <f ca="1">IF(ISERR(AVERAGE(INDIRECT("B"&amp;(ROW()-INT($B$1/2))):INDIRECT("B"&amp;(ROW()+INT($B$1/2))))),"",AVERAGE(INDIRECT("B"&amp;(ROW()-INT($B$1/2))):INDIRECT("B"&amp;(ROW()+INT($B$1/2)))))</f>
        <v/>
      </c>
      <c r="D3318" s="848">
        <f t="shared" si="1061"/>
        <v>0</v>
      </c>
      <c r="E3318" s="275"/>
      <c r="F3318" s="15"/>
      <c r="G3318" s="3"/>
      <c r="H3318" s="3"/>
      <c r="I3318" s="3"/>
      <c r="J3318" s="3"/>
      <c r="K3318" s="3"/>
      <c r="L3318" s="554"/>
      <c r="M3318" s="545"/>
      <c r="N3318" s="546"/>
      <c r="O3318" s="5"/>
      <c r="P3318" s="216"/>
      <c r="Q3318" s="217"/>
      <c r="R3318" s="218"/>
      <c r="S3318" s="219">
        <f t="shared" si="1078"/>
        <v>0</v>
      </c>
      <c r="T3318" s="220">
        <f t="shared" si="1079"/>
        <v>0</v>
      </c>
      <c r="U3318" s="214">
        <f t="shared" si="1076"/>
        <v>0</v>
      </c>
      <c r="W3318" s="221"/>
      <c r="X3318" s="222"/>
      <c r="Y3318" s="222"/>
      <c r="Z3318" s="223"/>
      <c r="AA3318" s="222"/>
      <c r="AB3318" s="224"/>
      <c r="AC3318" s="225"/>
      <c r="AD3318" s="2">
        <f t="shared" si="1063"/>
        <v>0</v>
      </c>
      <c r="AE3318" s="2">
        <f t="shared" si="1064"/>
        <v>0</v>
      </c>
      <c r="AF3318" s="226"/>
      <c r="AG3318" s="219">
        <f t="shared" si="1068"/>
        <v>0</v>
      </c>
      <c r="AH3318" s="234">
        <f t="shared" si="1069"/>
        <v>0</v>
      </c>
      <c r="AI3318" s="214">
        <f t="shared" si="1077"/>
        <v>0</v>
      </c>
      <c r="AK3318" s="229">
        <f t="shared" si="1070"/>
        <v>0</v>
      </c>
      <c r="AL3318" s="226"/>
      <c r="AM3318" s="15"/>
      <c r="AN3318" s="232" t="e">
        <f t="shared" si="1071"/>
        <v>#DIV/0!</v>
      </c>
      <c r="AO3318" s="214">
        <f t="shared" si="1065"/>
        <v>0</v>
      </c>
      <c r="AQ3318" s="210"/>
      <c r="AR3318" s="231"/>
      <c r="AS3318" s="15"/>
      <c r="AT3318" s="232">
        <f t="shared" si="1072"/>
        <v>0</v>
      </c>
      <c r="AU3318" s="235">
        <f t="shared" si="1073"/>
        <v>0</v>
      </c>
      <c r="AY3318" s="210"/>
      <c r="AZ3318" s="231"/>
      <c r="BA3318" s="15"/>
      <c r="BB3318" s="232">
        <f t="shared" si="1062"/>
        <v>0</v>
      </c>
      <c r="BC3318" s="235">
        <f t="shared" si="1074"/>
        <v>0</v>
      </c>
      <c r="BG3318" s="210"/>
      <c r="BH3318" s="231"/>
      <c r="BI3318" s="15"/>
      <c r="BJ3318" s="232">
        <f t="shared" si="1066"/>
        <v>0</v>
      </c>
      <c r="BK3318" s="235">
        <f t="shared" si="1075"/>
        <v>0</v>
      </c>
      <c r="BM3318" s="109">
        <f t="shared" si="1067"/>
        <v>-4.8585569436899325</v>
      </c>
      <c r="BN3318" s="213"/>
      <c r="BR3318" s="228"/>
      <c r="BS3318" s="311"/>
      <c r="BT3318" s="3"/>
      <c r="BU3318" s="213"/>
      <c r="BV3318" s="213"/>
      <c r="BW3318" s="291"/>
    </row>
    <row r="3319" spans="1:75" x14ac:dyDescent="0.2">
      <c r="A3319" s="210"/>
      <c r="B3319" s="211"/>
      <c r="C3319" s="848" t="str">
        <f ca="1">IF(ISERR(AVERAGE(INDIRECT("B"&amp;(ROW()-INT($B$1/2))):INDIRECT("B"&amp;(ROW()+INT($B$1/2))))),"",AVERAGE(INDIRECT("B"&amp;(ROW()-INT($B$1/2))):INDIRECT("B"&amp;(ROW()+INT($B$1/2)))))</f>
        <v/>
      </c>
      <c r="D3319" s="848">
        <f t="shared" si="1061"/>
        <v>0</v>
      </c>
      <c r="E3319" s="275"/>
      <c r="F3319" s="15"/>
      <c r="G3319" s="3"/>
      <c r="H3319" s="3"/>
      <c r="I3319" s="3"/>
      <c r="J3319" s="3"/>
      <c r="K3319" s="3"/>
      <c r="L3319" s="554"/>
      <c r="M3319" s="545"/>
      <c r="N3319" s="546"/>
      <c r="O3319" s="5"/>
      <c r="P3319" s="216"/>
      <c r="Q3319" s="217"/>
      <c r="R3319" s="218"/>
      <c r="S3319" s="219">
        <f t="shared" si="1078"/>
        <v>0</v>
      </c>
      <c r="T3319" s="220">
        <f t="shared" si="1079"/>
        <v>0</v>
      </c>
      <c r="U3319" s="214">
        <f t="shared" si="1076"/>
        <v>0</v>
      </c>
      <c r="W3319" s="221"/>
      <c r="X3319" s="222"/>
      <c r="Y3319" s="222"/>
      <c r="Z3319" s="223"/>
      <c r="AA3319" s="222"/>
      <c r="AB3319" s="224"/>
      <c r="AC3319" s="225"/>
      <c r="AD3319" s="2">
        <f t="shared" si="1063"/>
        <v>0</v>
      </c>
      <c r="AE3319" s="2">
        <f t="shared" si="1064"/>
        <v>0</v>
      </c>
      <c r="AF3319" s="226"/>
      <c r="AG3319" s="219">
        <f t="shared" si="1068"/>
        <v>0</v>
      </c>
      <c r="AH3319" s="234">
        <f t="shared" si="1069"/>
        <v>0</v>
      </c>
      <c r="AI3319" s="214">
        <f t="shared" si="1077"/>
        <v>0</v>
      </c>
      <c r="AK3319" s="229">
        <f t="shared" si="1070"/>
        <v>0</v>
      </c>
      <c r="AL3319" s="226"/>
      <c r="AM3319" s="15"/>
      <c r="AN3319" s="232" t="e">
        <f t="shared" si="1071"/>
        <v>#DIV/0!</v>
      </c>
      <c r="AO3319" s="214">
        <f t="shared" si="1065"/>
        <v>0</v>
      </c>
      <c r="AQ3319" s="210"/>
      <c r="AR3319" s="231"/>
      <c r="AS3319" s="15"/>
      <c r="AT3319" s="232">
        <f t="shared" si="1072"/>
        <v>0</v>
      </c>
      <c r="AU3319" s="235">
        <f t="shared" si="1073"/>
        <v>0</v>
      </c>
      <c r="AY3319" s="210"/>
      <c r="AZ3319" s="231"/>
      <c r="BA3319" s="15"/>
      <c r="BB3319" s="232">
        <f t="shared" si="1062"/>
        <v>0</v>
      </c>
      <c r="BC3319" s="235">
        <f t="shared" si="1074"/>
        <v>0</v>
      </c>
      <c r="BG3319" s="210"/>
      <c r="BH3319" s="231"/>
      <c r="BI3319" s="15"/>
      <c r="BJ3319" s="232">
        <f t="shared" si="1066"/>
        <v>0</v>
      </c>
      <c r="BK3319" s="235">
        <f t="shared" si="1075"/>
        <v>0</v>
      </c>
      <c r="BM3319" s="109">
        <f t="shared" si="1067"/>
        <v>-4.8603892811876692</v>
      </c>
      <c r="BN3319" s="213"/>
      <c r="BR3319" s="228"/>
      <c r="BS3319" s="311"/>
      <c r="BT3319" s="3"/>
      <c r="BU3319" s="213"/>
      <c r="BV3319" s="213"/>
      <c r="BW3319" s="291"/>
    </row>
    <row r="3320" spans="1:75" x14ac:dyDescent="0.2">
      <c r="A3320" s="210"/>
      <c r="B3320" s="211"/>
      <c r="C3320" s="848" t="str">
        <f ca="1">IF(ISERR(AVERAGE(INDIRECT("B"&amp;(ROW()-INT($B$1/2))):INDIRECT("B"&amp;(ROW()+INT($B$1/2))))),"",AVERAGE(INDIRECT("B"&amp;(ROW()-INT($B$1/2))):INDIRECT("B"&amp;(ROW()+INT($B$1/2)))))</f>
        <v/>
      </c>
      <c r="D3320" s="848">
        <f t="shared" si="1061"/>
        <v>0</v>
      </c>
      <c r="E3320" s="275"/>
      <c r="F3320" s="15"/>
      <c r="G3320" s="3"/>
      <c r="H3320" s="3"/>
      <c r="I3320" s="3"/>
      <c r="J3320" s="3"/>
      <c r="K3320" s="3"/>
      <c r="L3320" s="554"/>
      <c r="M3320" s="545"/>
      <c r="N3320" s="546"/>
      <c r="O3320" s="5"/>
      <c r="P3320" s="216"/>
      <c r="Q3320" s="217"/>
      <c r="R3320" s="218"/>
      <c r="S3320" s="219">
        <f t="shared" si="1078"/>
        <v>0</v>
      </c>
      <c r="T3320" s="220">
        <f t="shared" si="1079"/>
        <v>0</v>
      </c>
      <c r="U3320" s="214">
        <f t="shared" si="1076"/>
        <v>0</v>
      </c>
      <c r="W3320" s="221"/>
      <c r="X3320" s="222"/>
      <c r="Y3320" s="222"/>
      <c r="Z3320" s="223"/>
      <c r="AA3320" s="222"/>
      <c r="AB3320" s="224"/>
      <c r="AC3320" s="225"/>
      <c r="AD3320" s="2">
        <f t="shared" si="1063"/>
        <v>0</v>
      </c>
      <c r="AE3320" s="2">
        <f t="shared" si="1064"/>
        <v>0</v>
      </c>
      <c r="AF3320" s="226"/>
      <c r="AG3320" s="219">
        <f t="shared" si="1068"/>
        <v>0</v>
      </c>
      <c r="AH3320" s="234">
        <f t="shared" si="1069"/>
        <v>0</v>
      </c>
      <c r="AI3320" s="214">
        <f t="shared" si="1077"/>
        <v>0</v>
      </c>
      <c r="AK3320" s="229">
        <f t="shared" si="1070"/>
        <v>0</v>
      </c>
      <c r="AL3320" s="226"/>
      <c r="AM3320" s="15"/>
      <c r="AN3320" s="232" t="e">
        <f t="shared" si="1071"/>
        <v>#DIV/0!</v>
      </c>
      <c r="AO3320" s="214">
        <f t="shared" si="1065"/>
        <v>0</v>
      </c>
      <c r="AQ3320" s="210"/>
      <c r="AR3320" s="231"/>
      <c r="AS3320" s="15"/>
      <c r="AT3320" s="232">
        <f t="shared" si="1072"/>
        <v>0</v>
      </c>
      <c r="AU3320" s="235">
        <f t="shared" si="1073"/>
        <v>0</v>
      </c>
      <c r="AY3320" s="210"/>
      <c r="AZ3320" s="231"/>
      <c r="BA3320" s="15"/>
      <c r="BB3320" s="232">
        <f t="shared" si="1062"/>
        <v>0</v>
      </c>
      <c r="BC3320" s="235">
        <f t="shared" si="1074"/>
        <v>0</v>
      </c>
      <c r="BG3320" s="210"/>
      <c r="BH3320" s="231"/>
      <c r="BI3320" s="15"/>
      <c r="BJ3320" s="232">
        <f t="shared" si="1066"/>
        <v>0</v>
      </c>
      <c r="BK3320" s="235">
        <f t="shared" si="1075"/>
        <v>0</v>
      </c>
      <c r="BM3320" s="109">
        <f t="shared" si="1067"/>
        <v>-4.8622216186854059</v>
      </c>
      <c r="BN3320" s="213"/>
      <c r="BR3320" s="228"/>
      <c r="BS3320" s="311"/>
      <c r="BT3320" s="3"/>
      <c r="BU3320" s="213"/>
      <c r="BV3320" s="213"/>
      <c r="BW3320" s="291"/>
    </row>
    <row r="3321" spans="1:75" x14ac:dyDescent="0.2">
      <c r="A3321" s="210"/>
      <c r="B3321" s="211"/>
      <c r="C3321" s="848" t="str">
        <f ca="1">IF(ISERR(AVERAGE(INDIRECT("B"&amp;(ROW()-INT($B$1/2))):INDIRECT("B"&amp;(ROW()+INT($B$1/2))))),"",AVERAGE(INDIRECT("B"&amp;(ROW()-INT($B$1/2))):INDIRECT("B"&amp;(ROW()+INT($B$1/2)))))</f>
        <v/>
      </c>
      <c r="D3321" s="848">
        <f t="shared" si="1061"/>
        <v>0</v>
      </c>
      <c r="E3321" s="275"/>
      <c r="F3321" s="15"/>
      <c r="G3321" s="3"/>
      <c r="H3321" s="3"/>
      <c r="I3321" s="3"/>
      <c r="J3321" s="3"/>
      <c r="K3321" s="3"/>
      <c r="L3321" s="554"/>
      <c r="M3321" s="545"/>
      <c r="N3321" s="546"/>
      <c r="O3321" s="5"/>
      <c r="P3321" s="216"/>
      <c r="Q3321" s="217"/>
      <c r="R3321" s="218"/>
      <c r="S3321" s="219">
        <f t="shared" si="1078"/>
        <v>0</v>
      </c>
      <c r="T3321" s="220">
        <f t="shared" si="1079"/>
        <v>0</v>
      </c>
      <c r="U3321" s="214">
        <f t="shared" si="1076"/>
        <v>0</v>
      </c>
      <c r="W3321" s="221"/>
      <c r="X3321" s="222"/>
      <c r="Y3321" s="222"/>
      <c r="Z3321" s="223"/>
      <c r="AA3321" s="222"/>
      <c r="AB3321" s="224"/>
      <c r="AC3321" s="225"/>
      <c r="AD3321" s="2">
        <f t="shared" si="1063"/>
        <v>0</v>
      </c>
      <c r="AE3321" s="2">
        <f t="shared" si="1064"/>
        <v>0</v>
      </c>
      <c r="AF3321" s="226"/>
      <c r="AG3321" s="219">
        <f t="shared" si="1068"/>
        <v>0</v>
      </c>
      <c r="AH3321" s="234">
        <f t="shared" si="1069"/>
        <v>0</v>
      </c>
      <c r="AI3321" s="214">
        <f t="shared" si="1077"/>
        <v>0</v>
      </c>
      <c r="AK3321" s="229">
        <f t="shared" si="1070"/>
        <v>0</v>
      </c>
      <c r="AL3321" s="226"/>
      <c r="AM3321" s="15"/>
      <c r="AN3321" s="232" t="e">
        <f t="shared" si="1071"/>
        <v>#DIV/0!</v>
      </c>
      <c r="AO3321" s="214">
        <f t="shared" si="1065"/>
        <v>0</v>
      </c>
      <c r="AQ3321" s="210"/>
      <c r="AR3321" s="231"/>
      <c r="AS3321" s="15"/>
      <c r="AT3321" s="232">
        <f t="shared" si="1072"/>
        <v>0</v>
      </c>
      <c r="AU3321" s="235">
        <f t="shared" si="1073"/>
        <v>0</v>
      </c>
      <c r="AY3321" s="210"/>
      <c r="AZ3321" s="231"/>
      <c r="BA3321" s="15"/>
      <c r="BB3321" s="232">
        <f t="shared" si="1062"/>
        <v>0</v>
      </c>
      <c r="BC3321" s="235">
        <f t="shared" si="1074"/>
        <v>0</v>
      </c>
      <c r="BG3321" s="210"/>
      <c r="BH3321" s="231"/>
      <c r="BI3321" s="15"/>
      <c r="BJ3321" s="232">
        <f t="shared" si="1066"/>
        <v>0</v>
      </c>
      <c r="BK3321" s="235">
        <f t="shared" si="1075"/>
        <v>0</v>
      </c>
      <c r="BM3321" s="109">
        <f t="shared" si="1067"/>
        <v>-4.8640539561831426</v>
      </c>
      <c r="BN3321" s="213"/>
      <c r="BR3321" s="228"/>
      <c r="BS3321" s="311"/>
      <c r="BT3321" s="3"/>
      <c r="BU3321" s="213"/>
      <c r="BV3321" s="213"/>
      <c r="BW3321" s="291"/>
    </row>
    <row r="3322" spans="1:75" x14ac:dyDescent="0.2">
      <c r="A3322" s="210"/>
      <c r="B3322" s="211"/>
      <c r="C3322" s="848" t="str">
        <f ca="1">IF(ISERR(AVERAGE(INDIRECT("B"&amp;(ROW()-INT($B$1/2))):INDIRECT("B"&amp;(ROW()+INT($B$1/2))))),"",AVERAGE(INDIRECT("B"&amp;(ROW()-INT($B$1/2))):INDIRECT("B"&amp;(ROW()+INT($B$1/2)))))</f>
        <v/>
      </c>
      <c r="D3322" s="848">
        <f t="shared" si="1061"/>
        <v>0</v>
      </c>
      <c r="E3322" s="275"/>
      <c r="F3322" s="15"/>
      <c r="G3322" s="3"/>
      <c r="H3322" s="3"/>
      <c r="I3322" s="3"/>
      <c r="J3322" s="3"/>
      <c r="K3322" s="3"/>
      <c r="L3322" s="554"/>
      <c r="M3322" s="545"/>
      <c r="N3322" s="546"/>
      <c r="O3322" s="5"/>
      <c r="P3322" s="216"/>
      <c r="Q3322" s="217"/>
      <c r="R3322" s="218"/>
      <c r="S3322" s="219">
        <f t="shared" si="1078"/>
        <v>0</v>
      </c>
      <c r="T3322" s="220">
        <f t="shared" si="1079"/>
        <v>0</v>
      </c>
      <c r="U3322" s="214">
        <f t="shared" si="1076"/>
        <v>0</v>
      </c>
      <c r="W3322" s="221"/>
      <c r="X3322" s="222"/>
      <c r="Y3322" s="222"/>
      <c r="Z3322" s="223"/>
      <c r="AA3322" s="222"/>
      <c r="AB3322" s="224"/>
      <c r="AC3322" s="225"/>
      <c r="AD3322" s="2">
        <f t="shared" si="1063"/>
        <v>0</v>
      </c>
      <c r="AE3322" s="2">
        <f t="shared" si="1064"/>
        <v>0</v>
      </c>
      <c r="AF3322" s="226"/>
      <c r="AG3322" s="219">
        <f t="shared" si="1068"/>
        <v>0</v>
      </c>
      <c r="AH3322" s="234">
        <f t="shared" si="1069"/>
        <v>0</v>
      </c>
      <c r="AI3322" s="214">
        <f t="shared" si="1077"/>
        <v>0</v>
      </c>
      <c r="AK3322" s="229">
        <f t="shared" si="1070"/>
        <v>0</v>
      </c>
      <c r="AL3322" s="226"/>
      <c r="AM3322" s="15"/>
      <c r="AN3322" s="232" t="e">
        <f t="shared" si="1071"/>
        <v>#DIV/0!</v>
      </c>
      <c r="AO3322" s="214">
        <f t="shared" si="1065"/>
        <v>0</v>
      </c>
      <c r="AQ3322" s="210"/>
      <c r="AR3322" s="231"/>
      <c r="AS3322" s="15"/>
      <c r="AT3322" s="232">
        <f t="shared" si="1072"/>
        <v>0</v>
      </c>
      <c r="AU3322" s="235">
        <f t="shared" si="1073"/>
        <v>0</v>
      </c>
      <c r="AY3322" s="210"/>
      <c r="AZ3322" s="231"/>
      <c r="BA3322" s="15"/>
      <c r="BB3322" s="232">
        <f t="shared" si="1062"/>
        <v>0</v>
      </c>
      <c r="BC3322" s="235">
        <f t="shared" si="1074"/>
        <v>0</v>
      </c>
      <c r="BG3322" s="210"/>
      <c r="BH3322" s="231"/>
      <c r="BI3322" s="15"/>
      <c r="BJ3322" s="232">
        <f t="shared" si="1066"/>
        <v>0</v>
      </c>
      <c r="BK3322" s="235">
        <f t="shared" si="1075"/>
        <v>0</v>
      </c>
      <c r="BM3322" s="109">
        <f t="shared" si="1067"/>
        <v>-4.8658862936808793</v>
      </c>
      <c r="BN3322" s="213"/>
      <c r="BR3322" s="228"/>
      <c r="BS3322" s="311"/>
      <c r="BT3322" s="3"/>
      <c r="BU3322" s="213"/>
      <c r="BV3322" s="213"/>
      <c r="BW3322" s="291"/>
    </row>
    <row r="3323" spans="1:75" x14ac:dyDescent="0.2">
      <c r="A3323" s="210"/>
      <c r="B3323" s="211"/>
      <c r="C3323" s="848" t="str">
        <f ca="1">IF(ISERR(AVERAGE(INDIRECT("B"&amp;(ROW()-INT($B$1/2))):INDIRECT("B"&amp;(ROW()+INT($B$1/2))))),"",AVERAGE(INDIRECT("B"&amp;(ROW()-INT($B$1/2))):INDIRECT("B"&amp;(ROW()+INT($B$1/2)))))</f>
        <v/>
      </c>
      <c r="D3323" s="848">
        <f t="shared" si="1061"/>
        <v>0</v>
      </c>
      <c r="E3323" s="275"/>
      <c r="F3323" s="15"/>
      <c r="G3323" s="3"/>
      <c r="H3323" s="3"/>
      <c r="I3323" s="3"/>
      <c r="J3323" s="3"/>
      <c r="K3323" s="3"/>
      <c r="L3323" s="554"/>
      <c r="M3323" s="545"/>
      <c r="N3323" s="546"/>
      <c r="O3323" s="5"/>
      <c r="P3323" s="216"/>
      <c r="Q3323" s="217"/>
      <c r="R3323" s="218"/>
      <c r="S3323" s="219">
        <f t="shared" si="1078"/>
        <v>0</v>
      </c>
      <c r="T3323" s="220">
        <f t="shared" si="1079"/>
        <v>0</v>
      </c>
      <c r="U3323" s="214">
        <f t="shared" si="1076"/>
        <v>0</v>
      </c>
      <c r="W3323" s="221"/>
      <c r="X3323" s="222"/>
      <c r="Y3323" s="222"/>
      <c r="Z3323" s="223"/>
      <c r="AA3323" s="222"/>
      <c r="AB3323" s="224"/>
      <c r="AC3323" s="225"/>
      <c r="AD3323" s="2">
        <f t="shared" si="1063"/>
        <v>0</v>
      </c>
      <c r="AE3323" s="2">
        <f t="shared" si="1064"/>
        <v>0</v>
      </c>
      <c r="AF3323" s="226"/>
      <c r="AG3323" s="219">
        <f t="shared" si="1068"/>
        <v>0</v>
      </c>
      <c r="AH3323" s="234">
        <f t="shared" si="1069"/>
        <v>0</v>
      </c>
      <c r="AI3323" s="214">
        <f t="shared" si="1077"/>
        <v>0</v>
      </c>
      <c r="AK3323" s="229">
        <f t="shared" si="1070"/>
        <v>0</v>
      </c>
      <c r="AL3323" s="226"/>
      <c r="AM3323" s="15"/>
      <c r="AN3323" s="232" t="e">
        <f t="shared" si="1071"/>
        <v>#DIV/0!</v>
      </c>
      <c r="AO3323" s="214">
        <f t="shared" si="1065"/>
        <v>0</v>
      </c>
      <c r="AQ3323" s="210"/>
      <c r="AR3323" s="231"/>
      <c r="AS3323" s="15"/>
      <c r="AT3323" s="232">
        <f t="shared" si="1072"/>
        <v>0</v>
      </c>
      <c r="AU3323" s="235">
        <f t="shared" si="1073"/>
        <v>0</v>
      </c>
      <c r="AY3323" s="210"/>
      <c r="AZ3323" s="231"/>
      <c r="BA3323" s="15"/>
      <c r="BB3323" s="232">
        <f t="shared" si="1062"/>
        <v>0</v>
      </c>
      <c r="BC3323" s="235">
        <f t="shared" si="1074"/>
        <v>0</v>
      </c>
      <c r="BG3323" s="210"/>
      <c r="BH3323" s="231"/>
      <c r="BI3323" s="15"/>
      <c r="BJ3323" s="232">
        <f t="shared" si="1066"/>
        <v>0</v>
      </c>
      <c r="BK3323" s="235">
        <f t="shared" si="1075"/>
        <v>0</v>
      </c>
      <c r="BM3323" s="109">
        <f t="shared" si="1067"/>
        <v>-4.867718631178616</v>
      </c>
      <c r="BN3323" s="213"/>
      <c r="BR3323" s="228"/>
      <c r="BS3323" s="311"/>
      <c r="BT3323" s="3"/>
      <c r="BU3323" s="213"/>
      <c r="BV3323" s="213"/>
      <c r="BW3323" s="291"/>
    </row>
    <row r="3324" spans="1:75" x14ac:dyDescent="0.2">
      <c r="A3324" s="210"/>
      <c r="B3324" s="211"/>
      <c r="C3324" s="848" t="str">
        <f ca="1">IF(ISERR(AVERAGE(INDIRECT("B"&amp;(ROW()-INT($B$1/2))):INDIRECT("B"&amp;(ROW()+INT($B$1/2))))),"",AVERAGE(INDIRECT("B"&amp;(ROW()-INT($B$1/2))):INDIRECT("B"&amp;(ROW()+INT($B$1/2)))))</f>
        <v/>
      </c>
      <c r="D3324" s="848">
        <f t="shared" si="1061"/>
        <v>0</v>
      </c>
      <c r="E3324" s="275"/>
      <c r="F3324" s="15"/>
      <c r="G3324" s="3"/>
      <c r="H3324" s="3"/>
      <c r="I3324" s="3"/>
      <c r="J3324" s="3"/>
      <c r="K3324" s="3"/>
      <c r="L3324" s="554"/>
      <c r="M3324" s="545"/>
      <c r="N3324" s="546"/>
      <c r="O3324" s="5"/>
      <c r="P3324" s="216"/>
      <c r="Q3324" s="217"/>
      <c r="R3324" s="218"/>
      <c r="S3324" s="219">
        <f t="shared" si="1078"/>
        <v>0</v>
      </c>
      <c r="T3324" s="220">
        <f t="shared" si="1079"/>
        <v>0</v>
      </c>
      <c r="U3324" s="214">
        <f t="shared" si="1076"/>
        <v>0</v>
      </c>
      <c r="W3324" s="221"/>
      <c r="X3324" s="222"/>
      <c r="Y3324" s="222"/>
      <c r="Z3324" s="223"/>
      <c r="AA3324" s="222"/>
      <c r="AB3324" s="224"/>
      <c r="AC3324" s="225"/>
      <c r="AD3324" s="2">
        <f t="shared" si="1063"/>
        <v>0</v>
      </c>
      <c r="AE3324" s="2">
        <f t="shared" si="1064"/>
        <v>0</v>
      </c>
      <c r="AF3324" s="226"/>
      <c r="AG3324" s="219">
        <f t="shared" si="1068"/>
        <v>0</v>
      </c>
      <c r="AH3324" s="234">
        <f t="shared" si="1069"/>
        <v>0</v>
      </c>
      <c r="AI3324" s="214">
        <f t="shared" si="1077"/>
        <v>0</v>
      </c>
      <c r="AK3324" s="229">
        <f t="shared" si="1070"/>
        <v>0</v>
      </c>
      <c r="AL3324" s="226"/>
      <c r="AM3324" s="15"/>
      <c r="AN3324" s="232" t="e">
        <f t="shared" si="1071"/>
        <v>#DIV/0!</v>
      </c>
      <c r="AO3324" s="214">
        <f t="shared" si="1065"/>
        <v>0</v>
      </c>
      <c r="AQ3324" s="210"/>
      <c r="AR3324" s="231"/>
      <c r="AS3324" s="15"/>
      <c r="AT3324" s="232">
        <f t="shared" si="1072"/>
        <v>0</v>
      </c>
      <c r="AU3324" s="235">
        <f t="shared" si="1073"/>
        <v>0</v>
      </c>
      <c r="AY3324" s="210"/>
      <c r="AZ3324" s="231"/>
      <c r="BA3324" s="15"/>
      <c r="BB3324" s="232">
        <f t="shared" si="1062"/>
        <v>0</v>
      </c>
      <c r="BC3324" s="235">
        <f t="shared" si="1074"/>
        <v>0</v>
      </c>
      <c r="BG3324" s="210"/>
      <c r="BH3324" s="231"/>
      <c r="BI3324" s="15"/>
      <c r="BJ3324" s="232">
        <f t="shared" si="1066"/>
        <v>0</v>
      </c>
      <c r="BK3324" s="235">
        <f t="shared" si="1075"/>
        <v>0</v>
      </c>
      <c r="BM3324" s="109">
        <f t="shared" si="1067"/>
        <v>-4.8695509686763527</v>
      </c>
      <c r="BN3324" s="213"/>
      <c r="BR3324" s="228"/>
      <c r="BS3324" s="311"/>
      <c r="BT3324" s="3"/>
      <c r="BU3324" s="213"/>
      <c r="BV3324" s="213"/>
      <c r="BW3324" s="291"/>
    </row>
    <row r="3325" spans="1:75" x14ac:dyDescent="0.2">
      <c r="A3325" s="210"/>
      <c r="B3325" s="211"/>
      <c r="C3325" s="848" t="str">
        <f ca="1">IF(ISERR(AVERAGE(INDIRECT("B"&amp;(ROW()-INT($B$1/2))):INDIRECT("B"&amp;(ROW()+INT($B$1/2))))),"",AVERAGE(INDIRECT("B"&amp;(ROW()-INT($B$1/2))):INDIRECT("B"&amp;(ROW()+INT($B$1/2)))))</f>
        <v/>
      </c>
      <c r="D3325" s="848">
        <f t="shared" si="1061"/>
        <v>0</v>
      </c>
      <c r="E3325" s="275"/>
      <c r="F3325" s="15"/>
      <c r="G3325" s="3"/>
      <c r="H3325" s="3"/>
      <c r="I3325" s="3"/>
      <c r="J3325" s="3"/>
      <c r="K3325" s="3"/>
      <c r="L3325" s="554"/>
      <c r="M3325" s="545"/>
      <c r="N3325" s="546"/>
      <c r="O3325" s="5"/>
      <c r="P3325" s="216"/>
      <c r="Q3325" s="217"/>
      <c r="R3325" s="218"/>
      <c r="S3325" s="219">
        <f t="shared" si="1078"/>
        <v>0</v>
      </c>
      <c r="T3325" s="220">
        <f t="shared" si="1079"/>
        <v>0</v>
      </c>
      <c r="U3325" s="214">
        <f t="shared" si="1076"/>
        <v>0</v>
      </c>
      <c r="W3325" s="221"/>
      <c r="X3325" s="222"/>
      <c r="Y3325" s="222"/>
      <c r="Z3325" s="223"/>
      <c r="AA3325" s="222"/>
      <c r="AB3325" s="224"/>
      <c r="AC3325" s="225"/>
      <c r="AD3325" s="2">
        <f t="shared" si="1063"/>
        <v>0</v>
      </c>
      <c r="AE3325" s="2">
        <f t="shared" si="1064"/>
        <v>0</v>
      </c>
      <c r="AF3325" s="226"/>
      <c r="AG3325" s="219">
        <f t="shared" si="1068"/>
        <v>0</v>
      </c>
      <c r="AH3325" s="234">
        <f t="shared" si="1069"/>
        <v>0</v>
      </c>
      <c r="AI3325" s="214">
        <f t="shared" si="1077"/>
        <v>0</v>
      </c>
      <c r="AK3325" s="229">
        <f t="shared" si="1070"/>
        <v>0</v>
      </c>
      <c r="AL3325" s="226"/>
      <c r="AM3325" s="15"/>
      <c r="AN3325" s="232" t="e">
        <f t="shared" si="1071"/>
        <v>#DIV/0!</v>
      </c>
      <c r="AO3325" s="214">
        <f t="shared" si="1065"/>
        <v>0</v>
      </c>
      <c r="AQ3325" s="210"/>
      <c r="AR3325" s="231"/>
      <c r="AS3325" s="15"/>
      <c r="AT3325" s="232">
        <f t="shared" si="1072"/>
        <v>0</v>
      </c>
      <c r="AU3325" s="235">
        <f t="shared" si="1073"/>
        <v>0</v>
      </c>
      <c r="AY3325" s="210"/>
      <c r="AZ3325" s="231"/>
      <c r="BA3325" s="15"/>
      <c r="BB3325" s="232">
        <f t="shared" si="1062"/>
        <v>0</v>
      </c>
      <c r="BC3325" s="235">
        <f t="shared" si="1074"/>
        <v>0</v>
      </c>
      <c r="BG3325" s="210"/>
      <c r="BH3325" s="231"/>
      <c r="BI3325" s="15"/>
      <c r="BJ3325" s="232">
        <f t="shared" si="1066"/>
        <v>0</v>
      </c>
      <c r="BK3325" s="235">
        <f t="shared" si="1075"/>
        <v>0</v>
      </c>
      <c r="BM3325" s="109">
        <f t="shared" si="1067"/>
        <v>-4.8713833061740894</v>
      </c>
      <c r="BN3325" s="213"/>
      <c r="BR3325" s="228"/>
      <c r="BS3325" s="311"/>
      <c r="BT3325" s="3"/>
      <c r="BU3325" s="213"/>
      <c r="BV3325" s="213"/>
      <c r="BW3325" s="291"/>
    </row>
    <row r="3326" spans="1:75" x14ac:dyDescent="0.2">
      <c r="A3326" s="210"/>
      <c r="B3326" s="211"/>
      <c r="C3326" s="848" t="str">
        <f ca="1">IF(ISERR(AVERAGE(INDIRECT("B"&amp;(ROW()-INT($B$1/2))):INDIRECT("B"&amp;(ROW()+INT($B$1/2))))),"",AVERAGE(INDIRECT("B"&amp;(ROW()-INT($B$1/2))):INDIRECT("B"&amp;(ROW()+INT($B$1/2)))))</f>
        <v/>
      </c>
      <c r="D3326" s="848">
        <f t="shared" si="1061"/>
        <v>0</v>
      </c>
      <c r="E3326" s="275"/>
      <c r="F3326" s="15"/>
      <c r="G3326" s="3"/>
      <c r="H3326" s="3"/>
      <c r="I3326" s="3"/>
      <c r="J3326" s="3"/>
      <c r="K3326" s="3"/>
      <c r="L3326" s="554"/>
      <c r="M3326" s="545"/>
      <c r="N3326" s="546"/>
      <c r="O3326" s="5"/>
      <c r="P3326" s="216"/>
      <c r="Q3326" s="217"/>
      <c r="R3326" s="218"/>
      <c r="S3326" s="219">
        <f t="shared" si="1078"/>
        <v>0</v>
      </c>
      <c r="T3326" s="220">
        <f t="shared" si="1079"/>
        <v>0</v>
      </c>
      <c r="U3326" s="214">
        <f t="shared" si="1076"/>
        <v>0</v>
      </c>
      <c r="W3326" s="221"/>
      <c r="X3326" s="222"/>
      <c r="Y3326" s="222"/>
      <c r="Z3326" s="223"/>
      <c r="AA3326" s="222"/>
      <c r="AB3326" s="224"/>
      <c r="AC3326" s="225"/>
      <c r="AD3326" s="2">
        <f t="shared" si="1063"/>
        <v>0</v>
      </c>
      <c r="AE3326" s="2">
        <f t="shared" si="1064"/>
        <v>0</v>
      </c>
      <c r="AF3326" s="226"/>
      <c r="AG3326" s="219">
        <f t="shared" si="1068"/>
        <v>0</v>
      </c>
      <c r="AH3326" s="234">
        <f t="shared" si="1069"/>
        <v>0</v>
      </c>
      <c r="AI3326" s="214">
        <f t="shared" si="1077"/>
        <v>0</v>
      </c>
      <c r="AK3326" s="229">
        <f t="shared" si="1070"/>
        <v>0</v>
      </c>
      <c r="AL3326" s="226"/>
      <c r="AM3326" s="15"/>
      <c r="AN3326" s="232" t="e">
        <f t="shared" si="1071"/>
        <v>#DIV/0!</v>
      </c>
      <c r="AO3326" s="214">
        <f t="shared" si="1065"/>
        <v>0</v>
      </c>
      <c r="AQ3326" s="210"/>
      <c r="AR3326" s="231"/>
      <c r="AS3326" s="15"/>
      <c r="AT3326" s="232">
        <f t="shared" si="1072"/>
        <v>0</v>
      </c>
      <c r="AU3326" s="235">
        <f t="shared" si="1073"/>
        <v>0</v>
      </c>
      <c r="AY3326" s="210"/>
      <c r="AZ3326" s="231"/>
      <c r="BA3326" s="15"/>
      <c r="BB3326" s="232">
        <f t="shared" si="1062"/>
        <v>0</v>
      </c>
      <c r="BC3326" s="235">
        <f t="shared" si="1074"/>
        <v>0</v>
      </c>
      <c r="BG3326" s="210"/>
      <c r="BH3326" s="231"/>
      <c r="BI3326" s="15"/>
      <c r="BJ3326" s="232">
        <f t="shared" si="1066"/>
        <v>0</v>
      </c>
      <c r="BK3326" s="235">
        <f t="shared" si="1075"/>
        <v>0</v>
      </c>
      <c r="BM3326" s="109">
        <f t="shared" si="1067"/>
        <v>-4.8732156436718261</v>
      </c>
      <c r="BN3326" s="213"/>
      <c r="BR3326" s="228"/>
      <c r="BS3326" s="311"/>
      <c r="BT3326" s="3"/>
      <c r="BU3326" s="213"/>
      <c r="BV3326" s="213"/>
      <c r="BW3326" s="291"/>
    </row>
    <row r="3327" spans="1:75" x14ac:dyDescent="0.2">
      <c r="A3327" s="210"/>
      <c r="B3327" s="211"/>
      <c r="C3327" s="848" t="str">
        <f ca="1">IF(ISERR(AVERAGE(INDIRECT("B"&amp;(ROW()-INT($B$1/2))):INDIRECT("B"&amp;(ROW()+INT($B$1/2))))),"",AVERAGE(INDIRECT("B"&amp;(ROW()-INT($B$1/2))):INDIRECT("B"&amp;(ROW()+INT($B$1/2)))))</f>
        <v/>
      </c>
      <c r="D3327" s="848">
        <f t="shared" si="1061"/>
        <v>0</v>
      </c>
      <c r="E3327" s="275"/>
      <c r="F3327" s="15"/>
      <c r="G3327" s="3"/>
      <c r="H3327" s="3"/>
      <c r="I3327" s="3"/>
      <c r="J3327" s="3"/>
      <c r="K3327" s="3"/>
      <c r="L3327" s="554"/>
      <c r="M3327" s="545"/>
      <c r="N3327" s="546"/>
      <c r="O3327" s="5"/>
      <c r="P3327" s="216"/>
      <c r="Q3327" s="217"/>
      <c r="R3327" s="218"/>
      <c r="S3327" s="219">
        <f t="shared" si="1078"/>
        <v>0</v>
      </c>
      <c r="T3327" s="220">
        <f t="shared" si="1079"/>
        <v>0</v>
      </c>
      <c r="U3327" s="214">
        <f t="shared" si="1076"/>
        <v>0</v>
      </c>
      <c r="W3327" s="221"/>
      <c r="X3327" s="222"/>
      <c r="Y3327" s="222"/>
      <c r="Z3327" s="223"/>
      <c r="AA3327" s="222"/>
      <c r="AB3327" s="224"/>
      <c r="AC3327" s="225"/>
      <c r="AD3327" s="2">
        <f t="shared" si="1063"/>
        <v>0</v>
      </c>
      <c r="AE3327" s="2">
        <f t="shared" si="1064"/>
        <v>0</v>
      </c>
      <c r="AF3327" s="226"/>
      <c r="AG3327" s="219">
        <f t="shared" si="1068"/>
        <v>0</v>
      </c>
      <c r="AH3327" s="234">
        <f t="shared" si="1069"/>
        <v>0</v>
      </c>
      <c r="AI3327" s="214">
        <f t="shared" si="1077"/>
        <v>0</v>
      </c>
      <c r="AK3327" s="229">
        <f t="shared" si="1070"/>
        <v>0</v>
      </c>
      <c r="AL3327" s="226"/>
      <c r="AM3327" s="15"/>
      <c r="AN3327" s="232" t="e">
        <f t="shared" si="1071"/>
        <v>#DIV/0!</v>
      </c>
      <c r="AO3327" s="214">
        <f t="shared" si="1065"/>
        <v>0</v>
      </c>
      <c r="AQ3327" s="210"/>
      <c r="AR3327" s="231"/>
      <c r="AS3327" s="15"/>
      <c r="AT3327" s="232">
        <f t="shared" si="1072"/>
        <v>0</v>
      </c>
      <c r="AU3327" s="235">
        <f t="shared" si="1073"/>
        <v>0</v>
      </c>
      <c r="AY3327" s="210"/>
      <c r="AZ3327" s="231"/>
      <c r="BA3327" s="15"/>
      <c r="BB3327" s="232">
        <f t="shared" si="1062"/>
        <v>0</v>
      </c>
      <c r="BC3327" s="235">
        <f t="shared" si="1074"/>
        <v>0</v>
      </c>
      <c r="BG3327" s="210"/>
      <c r="BH3327" s="231"/>
      <c r="BI3327" s="15"/>
      <c r="BJ3327" s="232">
        <f t="shared" si="1066"/>
        <v>0</v>
      </c>
      <c r="BK3327" s="235">
        <f t="shared" si="1075"/>
        <v>0</v>
      </c>
      <c r="BM3327" s="109">
        <f t="shared" si="1067"/>
        <v>-4.8750479811695628</v>
      </c>
      <c r="BN3327" s="213"/>
      <c r="BR3327" s="228"/>
      <c r="BS3327" s="311"/>
      <c r="BT3327" s="3"/>
      <c r="BU3327" s="213"/>
      <c r="BV3327" s="213"/>
      <c r="BW3327" s="291"/>
    </row>
    <row r="3328" spans="1:75" x14ac:dyDescent="0.2">
      <c r="A3328" s="210"/>
      <c r="B3328" s="211"/>
      <c r="C3328" s="848" t="str">
        <f ca="1">IF(ISERR(AVERAGE(INDIRECT("B"&amp;(ROW()-INT($B$1/2))):INDIRECT("B"&amp;(ROW()+INT($B$1/2))))),"",AVERAGE(INDIRECT("B"&amp;(ROW()-INT($B$1/2))):INDIRECT("B"&amp;(ROW()+INT($B$1/2)))))</f>
        <v/>
      </c>
      <c r="D3328" s="848">
        <f t="shared" si="1061"/>
        <v>0</v>
      </c>
      <c r="E3328" s="275"/>
      <c r="F3328" s="15"/>
      <c r="G3328" s="3"/>
      <c r="H3328" s="3"/>
      <c r="I3328" s="3"/>
      <c r="J3328" s="3"/>
      <c r="K3328" s="3"/>
      <c r="L3328" s="554"/>
      <c r="M3328" s="545"/>
      <c r="N3328" s="546"/>
      <c r="O3328" s="5"/>
      <c r="P3328" s="216"/>
      <c r="Q3328" s="217"/>
      <c r="R3328" s="218"/>
      <c r="S3328" s="219">
        <f t="shared" si="1078"/>
        <v>0</v>
      </c>
      <c r="T3328" s="220">
        <f t="shared" si="1079"/>
        <v>0</v>
      </c>
      <c r="U3328" s="214">
        <f t="shared" si="1076"/>
        <v>0</v>
      </c>
      <c r="W3328" s="221"/>
      <c r="X3328" s="222"/>
      <c r="Y3328" s="222"/>
      <c r="Z3328" s="223"/>
      <c r="AA3328" s="222"/>
      <c r="AB3328" s="224"/>
      <c r="AC3328" s="225"/>
      <c r="AD3328" s="2">
        <f t="shared" si="1063"/>
        <v>0</v>
      </c>
      <c r="AE3328" s="2">
        <f t="shared" si="1064"/>
        <v>0</v>
      </c>
      <c r="AF3328" s="226"/>
      <c r="AG3328" s="219">
        <f t="shared" si="1068"/>
        <v>0</v>
      </c>
      <c r="AH3328" s="234">
        <f t="shared" si="1069"/>
        <v>0</v>
      </c>
      <c r="AI3328" s="214">
        <f t="shared" si="1077"/>
        <v>0</v>
      </c>
      <c r="AK3328" s="229">
        <f t="shared" si="1070"/>
        <v>0</v>
      </c>
      <c r="AL3328" s="226"/>
      <c r="AM3328" s="15"/>
      <c r="AN3328" s="232" t="e">
        <f t="shared" si="1071"/>
        <v>#DIV/0!</v>
      </c>
      <c r="AO3328" s="214">
        <f t="shared" si="1065"/>
        <v>0</v>
      </c>
      <c r="AQ3328" s="210"/>
      <c r="AR3328" s="231"/>
      <c r="AS3328" s="15"/>
      <c r="AT3328" s="232">
        <f t="shared" si="1072"/>
        <v>0</v>
      </c>
      <c r="AU3328" s="235">
        <f t="shared" si="1073"/>
        <v>0</v>
      </c>
      <c r="AY3328" s="210"/>
      <c r="AZ3328" s="231"/>
      <c r="BA3328" s="15"/>
      <c r="BB3328" s="232">
        <f t="shared" si="1062"/>
        <v>0</v>
      </c>
      <c r="BC3328" s="235">
        <f t="shared" si="1074"/>
        <v>0</v>
      </c>
      <c r="BG3328" s="210"/>
      <c r="BH3328" s="231"/>
      <c r="BI3328" s="15"/>
      <c r="BJ3328" s="232">
        <f t="shared" si="1066"/>
        <v>0</v>
      </c>
      <c r="BK3328" s="235">
        <f t="shared" si="1075"/>
        <v>0</v>
      </c>
      <c r="BM3328" s="109">
        <f t="shared" si="1067"/>
        <v>-4.8768803186672995</v>
      </c>
      <c r="BN3328" s="213"/>
      <c r="BR3328" s="228"/>
      <c r="BS3328" s="311"/>
      <c r="BT3328" s="3"/>
      <c r="BU3328" s="213"/>
      <c r="BV3328" s="213"/>
      <c r="BW3328" s="291"/>
    </row>
    <row r="3329" spans="1:75" x14ac:dyDescent="0.2">
      <c r="A3329" s="210"/>
      <c r="B3329" s="211"/>
      <c r="C3329" s="848" t="str">
        <f ca="1">IF(ISERR(AVERAGE(INDIRECT("B"&amp;(ROW()-INT($B$1/2))):INDIRECT("B"&amp;(ROW()+INT($B$1/2))))),"",AVERAGE(INDIRECT("B"&amp;(ROW()-INT($B$1/2))):INDIRECT("B"&amp;(ROW()+INT($B$1/2)))))</f>
        <v/>
      </c>
      <c r="D3329" s="848">
        <f t="shared" ref="D3329:D3392" si="1080">A3329-A3328</f>
        <v>0</v>
      </c>
      <c r="E3329" s="275"/>
      <c r="F3329" s="15"/>
      <c r="G3329" s="3"/>
      <c r="H3329" s="3"/>
      <c r="I3329" s="3"/>
      <c r="J3329" s="3"/>
      <c r="K3329" s="3"/>
      <c r="L3329" s="554"/>
      <c r="M3329" s="545"/>
      <c r="N3329" s="546"/>
      <c r="O3329" s="5"/>
      <c r="P3329" s="216"/>
      <c r="Q3329" s="217"/>
      <c r="R3329" s="218"/>
      <c r="S3329" s="219">
        <f t="shared" si="1078"/>
        <v>0</v>
      </c>
      <c r="T3329" s="220">
        <f t="shared" si="1079"/>
        <v>0</v>
      </c>
      <c r="U3329" s="214">
        <f t="shared" si="1076"/>
        <v>0</v>
      </c>
      <c r="W3329" s="221"/>
      <c r="X3329" s="222"/>
      <c r="Y3329" s="222"/>
      <c r="Z3329" s="223"/>
      <c r="AA3329" s="222"/>
      <c r="AB3329" s="224"/>
      <c r="AC3329" s="225"/>
      <c r="AD3329" s="2">
        <f t="shared" si="1063"/>
        <v>0</v>
      </c>
      <c r="AE3329" s="2">
        <f t="shared" si="1064"/>
        <v>0</v>
      </c>
      <c r="AF3329" s="226"/>
      <c r="AG3329" s="219">
        <f t="shared" si="1068"/>
        <v>0</v>
      </c>
      <c r="AH3329" s="234">
        <f t="shared" si="1069"/>
        <v>0</v>
      </c>
      <c r="AI3329" s="214">
        <f t="shared" si="1077"/>
        <v>0</v>
      </c>
      <c r="AK3329" s="229">
        <f t="shared" si="1070"/>
        <v>0</v>
      </c>
      <c r="AL3329" s="226"/>
      <c r="AM3329" s="15"/>
      <c r="AN3329" s="232" t="e">
        <f t="shared" si="1071"/>
        <v>#DIV/0!</v>
      </c>
      <c r="AO3329" s="214">
        <f t="shared" si="1065"/>
        <v>0</v>
      </c>
      <c r="AQ3329" s="210"/>
      <c r="AR3329" s="231"/>
      <c r="AS3329" s="15"/>
      <c r="AT3329" s="232">
        <f t="shared" si="1072"/>
        <v>0</v>
      </c>
      <c r="AU3329" s="235">
        <f t="shared" si="1073"/>
        <v>0</v>
      </c>
      <c r="AY3329" s="210"/>
      <c r="AZ3329" s="231"/>
      <c r="BA3329" s="15"/>
      <c r="BB3329" s="232">
        <f t="shared" si="1062"/>
        <v>0</v>
      </c>
      <c r="BC3329" s="235">
        <f t="shared" si="1074"/>
        <v>0</v>
      </c>
      <c r="BG3329" s="210"/>
      <c r="BH3329" s="231"/>
      <c r="BI3329" s="15"/>
      <c r="BJ3329" s="232">
        <f t="shared" si="1066"/>
        <v>0</v>
      </c>
      <c r="BK3329" s="235">
        <f t="shared" si="1075"/>
        <v>0</v>
      </c>
      <c r="BM3329" s="109">
        <f t="shared" si="1067"/>
        <v>-4.8787126561650362</v>
      </c>
      <c r="BN3329" s="213"/>
      <c r="BR3329" s="228"/>
      <c r="BS3329" s="311"/>
      <c r="BT3329" s="3"/>
      <c r="BU3329" s="213"/>
      <c r="BV3329" s="213"/>
      <c r="BW3329" s="291"/>
    </row>
    <row r="3330" spans="1:75" x14ac:dyDescent="0.2">
      <c r="A3330" s="210"/>
      <c r="B3330" s="211"/>
      <c r="C3330" s="848" t="str">
        <f ca="1">IF(ISERR(AVERAGE(INDIRECT("B"&amp;(ROW()-INT($B$1/2))):INDIRECT("B"&amp;(ROW()+INT($B$1/2))))),"",AVERAGE(INDIRECT("B"&amp;(ROW()-INT($B$1/2))):INDIRECT("B"&amp;(ROW()+INT($B$1/2)))))</f>
        <v/>
      </c>
      <c r="D3330" s="848">
        <f t="shared" si="1080"/>
        <v>0</v>
      </c>
      <c r="E3330" s="275"/>
      <c r="F3330" s="15"/>
      <c r="G3330" s="3"/>
      <c r="H3330" s="3"/>
      <c r="I3330" s="3"/>
      <c r="J3330" s="3"/>
      <c r="K3330" s="3"/>
      <c r="L3330" s="554"/>
      <c r="M3330" s="545"/>
      <c r="N3330" s="546"/>
      <c r="O3330" s="5"/>
      <c r="P3330" s="216"/>
      <c r="Q3330" s="217"/>
      <c r="R3330" s="218"/>
      <c r="S3330" s="219">
        <f t="shared" si="1078"/>
        <v>0</v>
      </c>
      <c r="T3330" s="220">
        <f t="shared" si="1079"/>
        <v>0</v>
      </c>
      <c r="U3330" s="214">
        <f t="shared" si="1076"/>
        <v>0</v>
      </c>
      <c r="W3330" s="221"/>
      <c r="X3330" s="222"/>
      <c r="Y3330" s="222"/>
      <c r="Z3330" s="223"/>
      <c r="AA3330" s="222"/>
      <c r="AB3330" s="224"/>
      <c r="AC3330" s="225"/>
      <c r="AD3330" s="2">
        <f t="shared" si="1063"/>
        <v>0</v>
      </c>
      <c r="AE3330" s="2">
        <f t="shared" si="1064"/>
        <v>0</v>
      </c>
      <c r="AF3330" s="226"/>
      <c r="AG3330" s="219">
        <f t="shared" si="1068"/>
        <v>0</v>
      </c>
      <c r="AH3330" s="234">
        <f t="shared" si="1069"/>
        <v>0</v>
      </c>
      <c r="AI3330" s="214">
        <f t="shared" si="1077"/>
        <v>0</v>
      </c>
      <c r="AK3330" s="229">
        <f t="shared" si="1070"/>
        <v>0</v>
      </c>
      <c r="AL3330" s="226"/>
      <c r="AM3330" s="15"/>
      <c r="AN3330" s="232" t="e">
        <f t="shared" si="1071"/>
        <v>#DIV/0!</v>
      </c>
      <c r="AO3330" s="214">
        <f t="shared" si="1065"/>
        <v>0</v>
      </c>
      <c r="AQ3330" s="210"/>
      <c r="AR3330" s="231"/>
      <c r="AS3330" s="15"/>
      <c r="AT3330" s="232">
        <f t="shared" si="1072"/>
        <v>0</v>
      </c>
      <c r="AU3330" s="235">
        <f t="shared" si="1073"/>
        <v>0</v>
      </c>
      <c r="AY3330" s="210"/>
      <c r="AZ3330" s="231"/>
      <c r="BA3330" s="15"/>
      <c r="BB3330" s="232">
        <f t="shared" si="1062"/>
        <v>0</v>
      </c>
      <c r="BC3330" s="235">
        <f t="shared" si="1074"/>
        <v>0</v>
      </c>
      <c r="BG3330" s="210"/>
      <c r="BH3330" s="231"/>
      <c r="BI3330" s="15"/>
      <c r="BJ3330" s="232">
        <f t="shared" si="1066"/>
        <v>0</v>
      </c>
      <c r="BK3330" s="235">
        <f t="shared" si="1075"/>
        <v>0</v>
      </c>
      <c r="BM3330" s="109">
        <f t="shared" si="1067"/>
        <v>-4.8805449936627729</v>
      </c>
      <c r="BN3330" s="213"/>
      <c r="BR3330" s="228"/>
      <c r="BS3330" s="311"/>
      <c r="BT3330" s="3"/>
      <c r="BU3330" s="213"/>
      <c r="BV3330" s="213"/>
      <c r="BW3330" s="291"/>
    </row>
    <row r="3331" spans="1:75" x14ac:dyDescent="0.2">
      <c r="A3331" s="210"/>
      <c r="B3331" s="211"/>
      <c r="C3331" s="848" t="str">
        <f ca="1">IF(ISERR(AVERAGE(INDIRECT("B"&amp;(ROW()-INT($B$1/2))):INDIRECT("B"&amp;(ROW()+INT($B$1/2))))),"",AVERAGE(INDIRECT("B"&amp;(ROW()-INT($B$1/2))):INDIRECT("B"&amp;(ROW()+INT($B$1/2)))))</f>
        <v/>
      </c>
      <c r="D3331" s="848">
        <f t="shared" si="1080"/>
        <v>0</v>
      </c>
      <c r="E3331" s="275"/>
      <c r="F3331" s="15"/>
      <c r="G3331" s="3"/>
      <c r="H3331" s="3"/>
      <c r="I3331" s="3"/>
      <c r="J3331" s="3"/>
      <c r="K3331" s="3"/>
      <c r="L3331" s="554"/>
      <c r="M3331" s="545"/>
      <c r="N3331" s="546"/>
      <c r="O3331" s="5"/>
      <c r="P3331" s="216"/>
      <c r="Q3331" s="217"/>
      <c r="R3331" s="218"/>
      <c r="S3331" s="219">
        <f t="shared" si="1078"/>
        <v>0</v>
      </c>
      <c r="T3331" s="220">
        <f t="shared" si="1079"/>
        <v>0</v>
      </c>
      <c r="U3331" s="214">
        <f t="shared" si="1076"/>
        <v>0</v>
      </c>
      <c r="W3331" s="221"/>
      <c r="X3331" s="222"/>
      <c r="Y3331" s="222"/>
      <c r="Z3331" s="223"/>
      <c r="AA3331" s="222"/>
      <c r="AB3331" s="224"/>
      <c r="AC3331" s="225"/>
      <c r="AD3331" s="2">
        <f t="shared" si="1063"/>
        <v>0</v>
      </c>
      <c r="AE3331" s="2">
        <f t="shared" si="1064"/>
        <v>0</v>
      </c>
      <c r="AF3331" s="226"/>
      <c r="AG3331" s="219">
        <f t="shared" si="1068"/>
        <v>0</v>
      </c>
      <c r="AH3331" s="234">
        <f t="shared" si="1069"/>
        <v>0</v>
      </c>
      <c r="AI3331" s="214">
        <f t="shared" si="1077"/>
        <v>0</v>
      </c>
      <c r="AK3331" s="229">
        <f t="shared" si="1070"/>
        <v>0</v>
      </c>
      <c r="AL3331" s="226"/>
      <c r="AM3331" s="15"/>
      <c r="AN3331" s="232" t="e">
        <f t="shared" si="1071"/>
        <v>#DIV/0!</v>
      </c>
      <c r="AO3331" s="214">
        <f t="shared" si="1065"/>
        <v>0</v>
      </c>
      <c r="AQ3331" s="210"/>
      <c r="AR3331" s="231"/>
      <c r="AS3331" s="15"/>
      <c r="AT3331" s="232">
        <f t="shared" si="1072"/>
        <v>0</v>
      </c>
      <c r="AU3331" s="235">
        <f t="shared" si="1073"/>
        <v>0</v>
      </c>
      <c r="AY3331" s="210"/>
      <c r="AZ3331" s="231"/>
      <c r="BA3331" s="15"/>
      <c r="BB3331" s="232">
        <f t="shared" si="1062"/>
        <v>0</v>
      </c>
      <c r="BC3331" s="235">
        <f t="shared" si="1074"/>
        <v>0</v>
      </c>
      <c r="BG3331" s="210"/>
      <c r="BH3331" s="231"/>
      <c r="BI3331" s="15"/>
      <c r="BJ3331" s="232">
        <f t="shared" si="1066"/>
        <v>0</v>
      </c>
      <c r="BK3331" s="235">
        <f t="shared" si="1075"/>
        <v>0</v>
      </c>
      <c r="BM3331" s="109">
        <f t="shared" si="1067"/>
        <v>-4.8823773311605096</v>
      </c>
      <c r="BN3331" s="213"/>
      <c r="BR3331" s="228"/>
      <c r="BS3331" s="311"/>
      <c r="BT3331" s="3"/>
      <c r="BU3331" s="213"/>
      <c r="BV3331" s="213"/>
      <c r="BW3331" s="291"/>
    </row>
    <row r="3332" spans="1:75" x14ac:dyDescent="0.2">
      <c r="A3332" s="210"/>
      <c r="B3332" s="211"/>
      <c r="C3332" s="848" t="str">
        <f ca="1">IF(ISERR(AVERAGE(INDIRECT("B"&amp;(ROW()-INT($B$1/2))):INDIRECT("B"&amp;(ROW()+INT($B$1/2))))),"",AVERAGE(INDIRECT("B"&amp;(ROW()-INT($B$1/2))):INDIRECT("B"&amp;(ROW()+INT($B$1/2)))))</f>
        <v/>
      </c>
      <c r="D3332" s="848">
        <f t="shared" si="1080"/>
        <v>0</v>
      </c>
      <c r="E3332" s="275"/>
      <c r="F3332" s="15"/>
      <c r="G3332" s="3"/>
      <c r="H3332" s="3"/>
      <c r="I3332" s="3"/>
      <c r="J3332" s="3"/>
      <c r="K3332" s="3"/>
      <c r="L3332" s="554"/>
      <c r="M3332" s="545"/>
      <c r="N3332" s="546"/>
      <c r="O3332" s="5"/>
      <c r="P3332" s="216"/>
      <c r="Q3332" s="217"/>
      <c r="R3332" s="218"/>
      <c r="S3332" s="219">
        <f t="shared" si="1078"/>
        <v>0</v>
      </c>
      <c r="T3332" s="220">
        <f t="shared" si="1079"/>
        <v>0</v>
      </c>
      <c r="U3332" s="214">
        <f t="shared" si="1076"/>
        <v>0</v>
      </c>
      <c r="W3332" s="221"/>
      <c r="X3332" s="222"/>
      <c r="Y3332" s="222"/>
      <c r="Z3332" s="223"/>
      <c r="AA3332" s="222"/>
      <c r="AB3332" s="224"/>
      <c r="AC3332" s="225"/>
      <c r="AD3332" s="2">
        <f t="shared" si="1063"/>
        <v>0</v>
      </c>
      <c r="AE3332" s="2">
        <f t="shared" si="1064"/>
        <v>0</v>
      </c>
      <c r="AF3332" s="226"/>
      <c r="AG3332" s="219">
        <f t="shared" si="1068"/>
        <v>0</v>
      </c>
      <c r="AH3332" s="234">
        <f t="shared" si="1069"/>
        <v>0</v>
      </c>
      <c r="AI3332" s="214">
        <f t="shared" si="1077"/>
        <v>0</v>
      </c>
      <c r="AK3332" s="229">
        <f t="shared" si="1070"/>
        <v>0</v>
      </c>
      <c r="AL3332" s="226"/>
      <c r="AM3332" s="15"/>
      <c r="AN3332" s="232" t="e">
        <f t="shared" si="1071"/>
        <v>#DIV/0!</v>
      </c>
      <c r="AO3332" s="214">
        <f t="shared" si="1065"/>
        <v>0</v>
      </c>
      <c r="AQ3332" s="210"/>
      <c r="AR3332" s="231"/>
      <c r="AS3332" s="15"/>
      <c r="AT3332" s="232">
        <f t="shared" si="1072"/>
        <v>0</v>
      </c>
      <c r="AU3332" s="235">
        <f t="shared" si="1073"/>
        <v>0</v>
      </c>
      <c r="AY3332" s="210"/>
      <c r="AZ3332" s="231"/>
      <c r="BA3332" s="15"/>
      <c r="BB3332" s="232">
        <f t="shared" ref="BB3332:BB3395" si="1081">IF(AY3332&gt;0,(26.3/MAX($AY$4:$AY$4600))*AY3332,0)</f>
        <v>0</v>
      </c>
      <c r="BC3332" s="235">
        <f t="shared" si="1074"/>
        <v>0</v>
      </c>
      <c r="BG3332" s="210"/>
      <c r="BH3332" s="231"/>
      <c r="BI3332" s="15"/>
      <c r="BJ3332" s="232">
        <f t="shared" si="1066"/>
        <v>0</v>
      </c>
      <c r="BK3332" s="235">
        <f t="shared" si="1075"/>
        <v>0</v>
      </c>
      <c r="BM3332" s="109">
        <f t="shared" si="1067"/>
        <v>-4.8842096686582464</v>
      </c>
      <c r="BN3332" s="213"/>
      <c r="BR3332" s="228"/>
      <c r="BS3332" s="311"/>
      <c r="BT3332" s="3"/>
      <c r="BU3332" s="213"/>
      <c r="BV3332" s="213"/>
      <c r="BW3332" s="291"/>
    </row>
    <row r="3333" spans="1:75" x14ac:dyDescent="0.2">
      <c r="A3333" s="210"/>
      <c r="B3333" s="211"/>
      <c r="C3333" s="848" t="str">
        <f ca="1">IF(ISERR(AVERAGE(INDIRECT("B"&amp;(ROW()-INT($B$1/2))):INDIRECT("B"&amp;(ROW()+INT($B$1/2))))),"",AVERAGE(INDIRECT("B"&amp;(ROW()-INT($B$1/2))):INDIRECT("B"&amp;(ROW()+INT($B$1/2)))))</f>
        <v/>
      </c>
      <c r="D3333" s="848">
        <f t="shared" si="1080"/>
        <v>0</v>
      </c>
      <c r="E3333" s="275"/>
      <c r="F3333" s="15"/>
      <c r="G3333" s="3"/>
      <c r="H3333" s="3"/>
      <c r="I3333" s="3"/>
      <c r="J3333" s="3"/>
      <c r="K3333" s="3"/>
      <c r="L3333" s="554"/>
      <c r="M3333" s="545"/>
      <c r="N3333" s="546"/>
      <c r="O3333" s="5"/>
      <c r="P3333" s="216"/>
      <c r="Q3333" s="217"/>
      <c r="R3333" s="218"/>
      <c r="S3333" s="219">
        <f t="shared" si="1078"/>
        <v>0</v>
      </c>
      <c r="T3333" s="220">
        <f t="shared" si="1079"/>
        <v>0</v>
      </c>
      <c r="U3333" s="214">
        <f t="shared" si="1076"/>
        <v>0</v>
      </c>
      <c r="W3333" s="221"/>
      <c r="X3333" s="222"/>
      <c r="Y3333" s="222"/>
      <c r="Z3333" s="223"/>
      <c r="AA3333" s="222"/>
      <c r="AB3333" s="224"/>
      <c r="AC3333" s="225"/>
      <c r="AD3333" s="2">
        <f t="shared" ref="AD3333:AD3396" si="1082">IF(W3333&lt;0,W3333-X3333/60-Y3333/3600,W3333+X3333/60+Y3333/3600)</f>
        <v>0</v>
      </c>
      <c r="AE3333" s="2">
        <f t="shared" ref="AE3333:AE3396" si="1083">IF(Z3333&lt;0,Z3333-AA3333/60-AB3333/3600,Z3333+AA3333/60+AB3333/3600)</f>
        <v>0</v>
      </c>
      <c r="AF3333" s="226"/>
      <c r="AG3333" s="219">
        <f t="shared" si="1068"/>
        <v>0</v>
      </c>
      <c r="AH3333" s="234">
        <f t="shared" si="1069"/>
        <v>0</v>
      </c>
      <c r="AI3333" s="214">
        <f t="shared" si="1077"/>
        <v>0</v>
      </c>
      <c r="AK3333" s="229">
        <f t="shared" si="1070"/>
        <v>0</v>
      </c>
      <c r="AL3333" s="226"/>
      <c r="AM3333" s="15"/>
      <c r="AN3333" s="232" t="e">
        <f t="shared" si="1071"/>
        <v>#DIV/0!</v>
      </c>
      <c r="AO3333" s="214">
        <f t="shared" ref="AO3333:AO3396" si="1084">AL3333*3.28084</f>
        <v>0</v>
      </c>
      <c r="AQ3333" s="210"/>
      <c r="AR3333" s="231"/>
      <c r="AS3333" s="15"/>
      <c r="AT3333" s="232">
        <f t="shared" si="1072"/>
        <v>0</v>
      </c>
      <c r="AU3333" s="235">
        <f t="shared" si="1073"/>
        <v>0</v>
      </c>
      <c r="AY3333" s="210"/>
      <c r="AZ3333" s="231"/>
      <c r="BA3333" s="15"/>
      <c r="BB3333" s="232">
        <f t="shared" si="1081"/>
        <v>0</v>
      </c>
      <c r="BC3333" s="235">
        <f t="shared" si="1074"/>
        <v>0</v>
      </c>
      <c r="BG3333" s="210"/>
      <c r="BH3333" s="231"/>
      <c r="BI3333" s="15"/>
      <c r="BJ3333" s="232">
        <f t="shared" ref="BJ3333:BJ3396" si="1085">BG3333</f>
        <v>0</v>
      </c>
      <c r="BK3333" s="235">
        <f t="shared" si="1075"/>
        <v>0</v>
      </c>
      <c r="BM3333" s="109">
        <f t="shared" ref="BM3333:BM3396" si="1086">BM3332+$BQ$14</f>
        <v>-4.8860420061559831</v>
      </c>
      <c r="BN3333" s="213"/>
      <c r="BR3333" s="228"/>
      <c r="BS3333" s="311"/>
      <c r="BT3333" s="3"/>
      <c r="BU3333" s="213"/>
      <c r="BV3333" s="213"/>
      <c r="BW3333" s="291"/>
    </row>
    <row r="3334" spans="1:75" x14ac:dyDescent="0.2">
      <c r="A3334" s="210"/>
      <c r="B3334" s="211"/>
      <c r="C3334" s="848" t="str">
        <f ca="1">IF(ISERR(AVERAGE(INDIRECT("B"&amp;(ROW()-INT($B$1/2))):INDIRECT("B"&amp;(ROW()+INT($B$1/2))))),"",AVERAGE(INDIRECT("B"&amp;(ROW()-INT($B$1/2))):INDIRECT("B"&amp;(ROW()+INT($B$1/2)))))</f>
        <v/>
      </c>
      <c r="D3334" s="848">
        <f t="shared" si="1080"/>
        <v>0</v>
      </c>
      <c r="E3334" s="275"/>
      <c r="F3334" s="15"/>
      <c r="G3334" s="3"/>
      <c r="H3334" s="3"/>
      <c r="I3334" s="3"/>
      <c r="J3334" s="3"/>
      <c r="K3334" s="3"/>
      <c r="L3334" s="554"/>
      <c r="M3334" s="545"/>
      <c r="N3334" s="546"/>
      <c r="O3334" s="5"/>
      <c r="P3334" s="216"/>
      <c r="Q3334" s="217"/>
      <c r="R3334" s="218"/>
      <c r="S3334" s="219">
        <f t="shared" si="1078"/>
        <v>0</v>
      </c>
      <c r="T3334" s="220">
        <f t="shared" si="1079"/>
        <v>0</v>
      </c>
      <c r="U3334" s="214">
        <f t="shared" si="1076"/>
        <v>0</v>
      </c>
      <c r="W3334" s="221"/>
      <c r="X3334" s="222"/>
      <c r="Y3334" s="222"/>
      <c r="Z3334" s="223"/>
      <c r="AA3334" s="222"/>
      <c r="AB3334" s="224"/>
      <c r="AC3334" s="225"/>
      <c r="AD3334" s="2">
        <f t="shared" si="1082"/>
        <v>0</v>
      </c>
      <c r="AE3334" s="2">
        <f t="shared" si="1083"/>
        <v>0</v>
      </c>
      <c r="AF3334" s="226"/>
      <c r="AG3334" s="219">
        <f t="shared" ref="AG3334:AG3397" si="1087">AG3333+IF(AD3334&lt;&gt;0,1.852*60*1000*((ACOS((SIN((AD3333/180)*PI()))*(SIN((AD3334/180)*PI()))+(COS((AD3333/180)*PI()))*(COS((AD3334/180)*PI()))*(COS((AE3334/180)*PI()-(AE3333/180)*PI())))/PI())*180),0)</f>
        <v>0</v>
      </c>
      <c r="AH3334" s="234">
        <f t="shared" ref="AH3334:AH3397" si="1088">AH3333+IF(AD3334&lt;&gt;0,1.852*60*0.6213712*((ACOS((SIN((AD3333/180)*PI()))*(SIN((AD3334/180)*PI()))+(COS((AD3333/180)*PI()))*(COS((AD3334/180)*PI()))*(COS((AE3334/180)*PI()-(AE3333/180)*PI())))/PI())*180),0)</f>
        <v>0</v>
      </c>
      <c r="AI3334" s="214">
        <f t="shared" si="1077"/>
        <v>0</v>
      </c>
      <c r="AK3334" s="229">
        <f t="shared" ref="AK3334:AK3397" si="1089">IF(AL3334&gt;0,AK3333+$AO$1,0)</f>
        <v>0</v>
      </c>
      <c r="AL3334" s="226"/>
      <c r="AM3334" s="15"/>
      <c r="AN3334" s="232" t="e">
        <f t="shared" ref="AN3334:AN3397" si="1090">(42341.84/MAX(AK3334:AK7930))*AK3334*0.0006213712</f>
        <v>#DIV/0!</v>
      </c>
      <c r="AO3334" s="214">
        <f t="shared" si="1084"/>
        <v>0</v>
      </c>
      <c r="AQ3334" s="210"/>
      <c r="AR3334" s="231"/>
      <c r="AS3334" s="15"/>
      <c r="AT3334" s="232">
        <f t="shared" ref="AT3334:AT3397" si="1091">IF(AQ3334&gt;0,(26.3/(MAX($AQ$4:$AQ$4600)*0.0006213712))*AQ3334*0.0006213712,0)</f>
        <v>0</v>
      </c>
      <c r="AU3334" s="235">
        <f t="shared" ref="AU3334:AU3397" si="1092">(AR3334*3.28084)+(AW$4)</f>
        <v>0</v>
      </c>
      <c r="AY3334" s="210"/>
      <c r="AZ3334" s="231"/>
      <c r="BA3334" s="15"/>
      <c r="BB3334" s="232">
        <f t="shared" si="1081"/>
        <v>0</v>
      </c>
      <c r="BC3334" s="235">
        <f t="shared" ref="BC3334:BC3397" si="1093">AZ3334+BE$4</f>
        <v>0</v>
      </c>
      <c r="BG3334" s="210"/>
      <c r="BH3334" s="231"/>
      <c r="BI3334" s="15"/>
      <c r="BJ3334" s="232">
        <f t="shared" si="1085"/>
        <v>0</v>
      </c>
      <c r="BK3334" s="235">
        <f t="shared" ref="BK3334:BK3397" si="1094">BH3334*BM3334</f>
        <v>0</v>
      </c>
      <c r="BM3334" s="109">
        <f t="shared" si="1086"/>
        <v>-4.8878743436537198</v>
      </c>
      <c r="BN3334" s="213"/>
      <c r="BR3334" s="228"/>
      <c r="BS3334" s="311"/>
      <c r="BT3334" s="3"/>
      <c r="BU3334" s="213"/>
      <c r="BV3334" s="213"/>
      <c r="BW3334" s="291"/>
    </row>
    <row r="3335" spans="1:75" x14ac:dyDescent="0.2">
      <c r="A3335" s="210"/>
      <c r="B3335" s="211"/>
      <c r="C3335" s="848" t="str">
        <f ca="1">IF(ISERR(AVERAGE(INDIRECT("B"&amp;(ROW()-INT($B$1/2))):INDIRECT("B"&amp;(ROW()+INT($B$1/2))))),"",AVERAGE(INDIRECT("B"&amp;(ROW()-INT($B$1/2))):INDIRECT("B"&amp;(ROW()+INT($B$1/2)))))</f>
        <v/>
      </c>
      <c r="D3335" s="848">
        <f t="shared" si="1080"/>
        <v>0</v>
      </c>
      <c r="E3335" s="275"/>
      <c r="F3335" s="15"/>
      <c r="G3335" s="3"/>
      <c r="H3335" s="3"/>
      <c r="I3335" s="3"/>
      <c r="J3335" s="3"/>
      <c r="K3335" s="3"/>
      <c r="L3335" s="554"/>
      <c r="M3335" s="545"/>
      <c r="N3335" s="546"/>
      <c r="O3335" s="5"/>
      <c r="P3335" s="216"/>
      <c r="Q3335" s="217"/>
      <c r="R3335" s="218"/>
      <c r="S3335" s="219">
        <f t="shared" si="1078"/>
        <v>0</v>
      </c>
      <c r="T3335" s="220">
        <f t="shared" si="1079"/>
        <v>0</v>
      </c>
      <c r="U3335" s="214">
        <f t="shared" ref="U3335:U3398" si="1095">R3335*3.28084</f>
        <v>0</v>
      </c>
      <c r="W3335" s="221"/>
      <c r="X3335" s="222"/>
      <c r="Y3335" s="222"/>
      <c r="Z3335" s="223"/>
      <c r="AA3335" s="222"/>
      <c r="AB3335" s="224"/>
      <c r="AC3335" s="225"/>
      <c r="AD3335" s="2">
        <f t="shared" si="1082"/>
        <v>0</v>
      </c>
      <c r="AE3335" s="2">
        <f t="shared" si="1083"/>
        <v>0</v>
      </c>
      <c r="AF3335" s="226"/>
      <c r="AG3335" s="219">
        <f t="shared" si="1087"/>
        <v>0</v>
      </c>
      <c r="AH3335" s="234">
        <f t="shared" si="1088"/>
        <v>0</v>
      </c>
      <c r="AI3335" s="214">
        <f t="shared" ref="AI3335:AI3398" si="1096">AF3335*3.28084</f>
        <v>0</v>
      </c>
      <c r="AK3335" s="229">
        <f t="shared" si="1089"/>
        <v>0</v>
      </c>
      <c r="AL3335" s="226"/>
      <c r="AM3335" s="15"/>
      <c r="AN3335" s="232" t="e">
        <f t="shared" si="1090"/>
        <v>#DIV/0!</v>
      </c>
      <c r="AO3335" s="214">
        <f t="shared" si="1084"/>
        <v>0</v>
      </c>
      <c r="AQ3335" s="210"/>
      <c r="AR3335" s="231"/>
      <c r="AS3335" s="15"/>
      <c r="AT3335" s="232">
        <f t="shared" si="1091"/>
        <v>0</v>
      </c>
      <c r="AU3335" s="235">
        <f t="shared" si="1092"/>
        <v>0</v>
      </c>
      <c r="AY3335" s="210"/>
      <c r="AZ3335" s="231"/>
      <c r="BA3335" s="15"/>
      <c r="BB3335" s="232">
        <f t="shared" si="1081"/>
        <v>0</v>
      </c>
      <c r="BC3335" s="235">
        <f t="shared" si="1093"/>
        <v>0</v>
      </c>
      <c r="BG3335" s="210"/>
      <c r="BH3335" s="231"/>
      <c r="BI3335" s="15"/>
      <c r="BJ3335" s="232">
        <f t="shared" si="1085"/>
        <v>0</v>
      </c>
      <c r="BK3335" s="235">
        <f t="shared" si="1094"/>
        <v>0</v>
      </c>
      <c r="BM3335" s="109">
        <f t="shared" si="1086"/>
        <v>-4.8897066811514565</v>
      </c>
      <c r="BN3335" s="213"/>
      <c r="BR3335" s="228"/>
      <c r="BS3335" s="311"/>
      <c r="BT3335" s="3"/>
      <c r="BU3335" s="213"/>
      <c r="BV3335" s="213"/>
      <c r="BW3335" s="291"/>
    </row>
    <row r="3336" spans="1:75" x14ac:dyDescent="0.2">
      <c r="A3336" s="210"/>
      <c r="B3336" s="211"/>
      <c r="C3336" s="848" t="str">
        <f ca="1">IF(ISERR(AVERAGE(INDIRECT("B"&amp;(ROW()-INT($B$1/2))):INDIRECT("B"&amp;(ROW()+INT($B$1/2))))),"",AVERAGE(INDIRECT("B"&amp;(ROW()-INT($B$1/2))):INDIRECT("B"&amp;(ROW()+INT($B$1/2)))))</f>
        <v/>
      </c>
      <c r="D3336" s="848">
        <f t="shared" si="1080"/>
        <v>0</v>
      </c>
      <c r="E3336" s="275"/>
      <c r="F3336" s="15"/>
      <c r="G3336" s="3"/>
      <c r="H3336" s="3"/>
      <c r="I3336" s="3"/>
      <c r="J3336" s="3"/>
      <c r="K3336" s="3"/>
      <c r="L3336" s="554"/>
      <c r="M3336" s="545"/>
      <c r="N3336" s="546"/>
      <c r="O3336" s="5"/>
      <c r="P3336" s="216"/>
      <c r="Q3336" s="217"/>
      <c r="R3336" s="218"/>
      <c r="S3336" s="219">
        <f t="shared" si="1078"/>
        <v>0</v>
      </c>
      <c r="T3336" s="220">
        <f t="shared" si="1079"/>
        <v>0</v>
      </c>
      <c r="U3336" s="214">
        <f t="shared" si="1095"/>
        <v>0</v>
      </c>
      <c r="W3336" s="221"/>
      <c r="X3336" s="222"/>
      <c r="Y3336" s="222"/>
      <c r="Z3336" s="223"/>
      <c r="AA3336" s="222"/>
      <c r="AB3336" s="224"/>
      <c r="AC3336" s="225"/>
      <c r="AD3336" s="2">
        <f t="shared" si="1082"/>
        <v>0</v>
      </c>
      <c r="AE3336" s="2">
        <f t="shared" si="1083"/>
        <v>0</v>
      </c>
      <c r="AF3336" s="226"/>
      <c r="AG3336" s="219">
        <f t="shared" si="1087"/>
        <v>0</v>
      </c>
      <c r="AH3336" s="234">
        <f t="shared" si="1088"/>
        <v>0</v>
      </c>
      <c r="AI3336" s="214">
        <f t="shared" si="1096"/>
        <v>0</v>
      </c>
      <c r="AK3336" s="229">
        <f t="shared" si="1089"/>
        <v>0</v>
      </c>
      <c r="AL3336" s="226"/>
      <c r="AM3336" s="15"/>
      <c r="AN3336" s="232" t="e">
        <f t="shared" si="1090"/>
        <v>#DIV/0!</v>
      </c>
      <c r="AO3336" s="214">
        <f t="shared" si="1084"/>
        <v>0</v>
      </c>
      <c r="AQ3336" s="210"/>
      <c r="AR3336" s="231"/>
      <c r="AS3336" s="15"/>
      <c r="AT3336" s="232">
        <f t="shared" si="1091"/>
        <v>0</v>
      </c>
      <c r="AU3336" s="235">
        <f t="shared" si="1092"/>
        <v>0</v>
      </c>
      <c r="AY3336" s="210"/>
      <c r="AZ3336" s="231"/>
      <c r="BA3336" s="15"/>
      <c r="BB3336" s="232">
        <f t="shared" si="1081"/>
        <v>0</v>
      </c>
      <c r="BC3336" s="235">
        <f t="shared" si="1093"/>
        <v>0</v>
      </c>
      <c r="BG3336" s="210"/>
      <c r="BH3336" s="231"/>
      <c r="BI3336" s="15"/>
      <c r="BJ3336" s="232">
        <f t="shared" si="1085"/>
        <v>0</v>
      </c>
      <c r="BK3336" s="235">
        <f t="shared" si="1094"/>
        <v>0</v>
      </c>
      <c r="BM3336" s="109">
        <f t="shared" si="1086"/>
        <v>-4.8915390186491932</v>
      </c>
      <c r="BN3336" s="213"/>
      <c r="BR3336" s="228"/>
      <c r="BS3336" s="311"/>
      <c r="BT3336" s="3"/>
      <c r="BU3336" s="213"/>
      <c r="BV3336" s="213"/>
      <c r="BW3336" s="291"/>
    </row>
    <row r="3337" spans="1:75" x14ac:dyDescent="0.2">
      <c r="A3337" s="210"/>
      <c r="B3337" s="211"/>
      <c r="C3337" s="848" t="str">
        <f ca="1">IF(ISERR(AVERAGE(INDIRECT("B"&amp;(ROW()-INT($B$1/2))):INDIRECT("B"&amp;(ROW()+INT($B$1/2))))),"",AVERAGE(INDIRECT("B"&amp;(ROW()-INT($B$1/2))):INDIRECT("B"&amp;(ROW()+INT($B$1/2)))))</f>
        <v/>
      </c>
      <c r="D3337" s="848">
        <f t="shared" si="1080"/>
        <v>0</v>
      </c>
      <c r="E3337" s="275"/>
      <c r="F3337" s="15"/>
      <c r="G3337" s="3"/>
      <c r="H3337" s="3"/>
      <c r="I3337" s="3"/>
      <c r="J3337" s="3"/>
      <c r="K3337" s="3"/>
      <c r="L3337" s="554"/>
      <c r="M3337" s="545"/>
      <c r="N3337" s="546"/>
      <c r="O3337" s="5"/>
      <c r="P3337" s="216"/>
      <c r="Q3337" s="217"/>
      <c r="R3337" s="218"/>
      <c r="S3337" s="219">
        <f t="shared" ref="S3337:S3400" si="1097">S3336+IF(P3337&lt;&gt;0,1.852*60*1000*((ACOS((SIN((P3336/180)*PI()))*(SIN((P3337/180)*PI()))+(COS((P3336/180)*PI()))*(COS((P3337/180)*PI()))*(COS((Q3337/180)*PI()-(Q3336/180)*PI())))/PI())*180),0)</f>
        <v>0</v>
      </c>
      <c r="T3337" s="220">
        <f t="shared" ref="T3337:T3400" si="1098">T3336+IF(P3337&lt;&gt;0,1.852*60*0.6213712*((ACOS((SIN((P3336/180)*PI()))*(SIN((P3337/180)*PI()))+(COS((P3336/180)*PI()))*(COS((P3337/180)*PI()))*(COS((Q3337/180)*PI()-(Q3336/180)*PI())))/PI())*180),0)</f>
        <v>0</v>
      </c>
      <c r="U3337" s="214">
        <f t="shared" si="1095"/>
        <v>0</v>
      </c>
      <c r="W3337" s="221"/>
      <c r="X3337" s="222"/>
      <c r="Y3337" s="222"/>
      <c r="Z3337" s="223"/>
      <c r="AA3337" s="222"/>
      <c r="AB3337" s="224"/>
      <c r="AC3337" s="225"/>
      <c r="AD3337" s="2">
        <f t="shared" si="1082"/>
        <v>0</v>
      </c>
      <c r="AE3337" s="2">
        <f t="shared" si="1083"/>
        <v>0</v>
      </c>
      <c r="AF3337" s="226"/>
      <c r="AG3337" s="219">
        <f t="shared" si="1087"/>
        <v>0</v>
      </c>
      <c r="AH3337" s="234">
        <f t="shared" si="1088"/>
        <v>0</v>
      </c>
      <c r="AI3337" s="214">
        <f t="shared" si="1096"/>
        <v>0</v>
      </c>
      <c r="AK3337" s="229">
        <f t="shared" si="1089"/>
        <v>0</v>
      </c>
      <c r="AL3337" s="226"/>
      <c r="AM3337" s="15"/>
      <c r="AN3337" s="232" t="e">
        <f t="shared" si="1090"/>
        <v>#DIV/0!</v>
      </c>
      <c r="AO3337" s="214">
        <f t="shared" si="1084"/>
        <v>0</v>
      </c>
      <c r="AQ3337" s="210"/>
      <c r="AR3337" s="231"/>
      <c r="AS3337" s="15"/>
      <c r="AT3337" s="232">
        <f t="shared" si="1091"/>
        <v>0</v>
      </c>
      <c r="AU3337" s="235">
        <f t="shared" si="1092"/>
        <v>0</v>
      </c>
      <c r="AY3337" s="210"/>
      <c r="AZ3337" s="231"/>
      <c r="BA3337" s="15"/>
      <c r="BB3337" s="232">
        <f t="shared" si="1081"/>
        <v>0</v>
      </c>
      <c r="BC3337" s="235">
        <f t="shared" si="1093"/>
        <v>0</v>
      </c>
      <c r="BG3337" s="210"/>
      <c r="BH3337" s="231"/>
      <c r="BI3337" s="15"/>
      <c r="BJ3337" s="232">
        <f t="shared" si="1085"/>
        <v>0</v>
      </c>
      <c r="BK3337" s="235">
        <f t="shared" si="1094"/>
        <v>0</v>
      </c>
      <c r="BM3337" s="109">
        <f t="shared" si="1086"/>
        <v>-4.8933713561469299</v>
      </c>
      <c r="BN3337" s="213"/>
      <c r="BR3337" s="228"/>
      <c r="BS3337" s="311"/>
      <c r="BT3337" s="3"/>
      <c r="BU3337" s="213"/>
      <c r="BV3337" s="213"/>
      <c r="BW3337" s="291"/>
    </row>
    <row r="3338" spans="1:75" x14ac:dyDescent="0.2">
      <c r="A3338" s="210"/>
      <c r="B3338" s="211"/>
      <c r="C3338" s="848" t="str">
        <f ca="1">IF(ISERR(AVERAGE(INDIRECT("B"&amp;(ROW()-INT($B$1/2))):INDIRECT("B"&amp;(ROW()+INT($B$1/2))))),"",AVERAGE(INDIRECT("B"&amp;(ROW()-INT($B$1/2))):INDIRECT("B"&amp;(ROW()+INT($B$1/2)))))</f>
        <v/>
      </c>
      <c r="D3338" s="848">
        <f t="shared" si="1080"/>
        <v>0</v>
      </c>
      <c r="E3338" s="275"/>
      <c r="F3338" s="15"/>
      <c r="G3338" s="3"/>
      <c r="H3338" s="3"/>
      <c r="I3338" s="3"/>
      <c r="J3338" s="3"/>
      <c r="K3338" s="3"/>
      <c r="L3338" s="554"/>
      <c r="M3338" s="545"/>
      <c r="N3338" s="546"/>
      <c r="O3338" s="5"/>
      <c r="P3338" s="216"/>
      <c r="Q3338" s="217"/>
      <c r="R3338" s="218"/>
      <c r="S3338" s="219">
        <f t="shared" si="1097"/>
        <v>0</v>
      </c>
      <c r="T3338" s="220">
        <f t="shared" si="1098"/>
        <v>0</v>
      </c>
      <c r="U3338" s="214">
        <f t="shared" si="1095"/>
        <v>0</v>
      </c>
      <c r="W3338" s="221"/>
      <c r="X3338" s="222"/>
      <c r="Y3338" s="222"/>
      <c r="Z3338" s="223"/>
      <c r="AA3338" s="222"/>
      <c r="AB3338" s="224"/>
      <c r="AC3338" s="225"/>
      <c r="AD3338" s="2">
        <f t="shared" si="1082"/>
        <v>0</v>
      </c>
      <c r="AE3338" s="2">
        <f t="shared" si="1083"/>
        <v>0</v>
      </c>
      <c r="AF3338" s="226"/>
      <c r="AG3338" s="219">
        <f t="shared" si="1087"/>
        <v>0</v>
      </c>
      <c r="AH3338" s="234">
        <f t="shared" si="1088"/>
        <v>0</v>
      </c>
      <c r="AI3338" s="214">
        <f t="shared" si="1096"/>
        <v>0</v>
      </c>
      <c r="AK3338" s="229">
        <f t="shared" si="1089"/>
        <v>0</v>
      </c>
      <c r="AL3338" s="226"/>
      <c r="AM3338" s="15"/>
      <c r="AN3338" s="232" t="e">
        <f t="shared" si="1090"/>
        <v>#DIV/0!</v>
      </c>
      <c r="AO3338" s="214">
        <f t="shared" si="1084"/>
        <v>0</v>
      </c>
      <c r="AQ3338" s="210"/>
      <c r="AR3338" s="231"/>
      <c r="AS3338" s="15"/>
      <c r="AT3338" s="232">
        <f t="shared" si="1091"/>
        <v>0</v>
      </c>
      <c r="AU3338" s="235">
        <f t="shared" si="1092"/>
        <v>0</v>
      </c>
      <c r="AY3338" s="210"/>
      <c r="AZ3338" s="231"/>
      <c r="BA3338" s="15"/>
      <c r="BB3338" s="232">
        <f t="shared" si="1081"/>
        <v>0</v>
      </c>
      <c r="BC3338" s="235">
        <f t="shared" si="1093"/>
        <v>0</v>
      </c>
      <c r="BG3338" s="210"/>
      <c r="BH3338" s="231"/>
      <c r="BI3338" s="15"/>
      <c r="BJ3338" s="232">
        <f t="shared" si="1085"/>
        <v>0</v>
      </c>
      <c r="BK3338" s="235">
        <f t="shared" si="1094"/>
        <v>0</v>
      </c>
      <c r="BM3338" s="109">
        <f t="shared" si="1086"/>
        <v>-4.8952036936446666</v>
      </c>
      <c r="BN3338" s="213"/>
      <c r="BR3338" s="228"/>
      <c r="BS3338" s="311"/>
      <c r="BT3338" s="3"/>
      <c r="BU3338" s="213"/>
      <c r="BV3338" s="213"/>
      <c r="BW3338" s="291"/>
    </row>
    <row r="3339" spans="1:75" x14ac:dyDescent="0.2">
      <c r="A3339" s="210"/>
      <c r="B3339" s="211"/>
      <c r="C3339" s="848" t="str">
        <f ca="1">IF(ISERR(AVERAGE(INDIRECT("B"&amp;(ROW()-INT($B$1/2))):INDIRECT("B"&amp;(ROW()+INT($B$1/2))))),"",AVERAGE(INDIRECT("B"&amp;(ROW()-INT($B$1/2))):INDIRECT("B"&amp;(ROW()+INT($B$1/2)))))</f>
        <v/>
      </c>
      <c r="D3339" s="848">
        <f t="shared" si="1080"/>
        <v>0</v>
      </c>
      <c r="E3339" s="275"/>
      <c r="F3339" s="15"/>
      <c r="G3339" s="3"/>
      <c r="H3339" s="3"/>
      <c r="I3339" s="3"/>
      <c r="J3339" s="3"/>
      <c r="K3339" s="3"/>
      <c r="L3339" s="554"/>
      <c r="M3339" s="545"/>
      <c r="N3339" s="546"/>
      <c r="O3339" s="5"/>
      <c r="P3339" s="216"/>
      <c r="Q3339" s="217"/>
      <c r="R3339" s="218"/>
      <c r="S3339" s="219">
        <f t="shared" si="1097"/>
        <v>0</v>
      </c>
      <c r="T3339" s="220">
        <f t="shared" si="1098"/>
        <v>0</v>
      </c>
      <c r="U3339" s="214">
        <f t="shared" si="1095"/>
        <v>0</v>
      </c>
      <c r="W3339" s="221"/>
      <c r="X3339" s="222"/>
      <c r="Y3339" s="222"/>
      <c r="Z3339" s="223"/>
      <c r="AA3339" s="222"/>
      <c r="AB3339" s="224"/>
      <c r="AC3339" s="225"/>
      <c r="AD3339" s="2">
        <f t="shared" si="1082"/>
        <v>0</v>
      </c>
      <c r="AE3339" s="2">
        <f t="shared" si="1083"/>
        <v>0</v>
      </c>
      <c r="AF3339" s="226"/>
      <c r="AG3339" s="219">
        <f t="shared" si="1087"/>
        <v>0</v>
      </c>
      <c r="AH3339" s="234">
        <f t="shared" si="1088"/>
        <v>0</v>
      </c>
      <c r="AI3339" s="214">
        <f t="shared" si="1096"/>
        <v>0</v>
      </c>
      <c r="AK3339" s="229">
        <f t="shared" si="1089"/>
        <v>0</v>
      </c>
      <c r="AL3339" s="226"/>
      <c r="AM3339" s="15"/>
      <c r="AN3339" s="232" t="e">
        <f t="shared" si="1090"/>
        <v>#DIV/0!</v>
      </c>
      <c r="AO3339" s="214">
        <f t="shared" si="1084"/>
        <v>0</v>
      </c>
      <c r="AQ3339" s="210"/>
      <c r="AR3339" s="231"/>
      <c r="AS3339" s="15"/>
      <c r="AT3339" s="232">
        <f t="shared" si="1091"/>
        <v>0</v>
      </c>
      <c r="AU3339" s="235">
        <f t="shared" si="1092"/>
        <v>0</v>
      </c>
      <c r="AY3339" s="210"/>
      <c r="AZ3339" s="231"/>
      <c r="BA3339" s="15"/>
      <c r="BB3339" s="232">
        <f t="shared" si="1081"/>
        <v>0</v>
      </c>
      <c r="BC3339" s="235">
        <f t="shared" si="1093"/>
        <v>0</v>
      </c>
      <c r="BG3339" s="210"/>
      <c r="BH3339" s="231"/>
      <c r="BI3339" s="15"/>
      <c r="BJ3339" s="232">
        <f t="shared" si="1085"/>
        <v>0</v>
      </c>
      <c r="BK3339" s="235">
        <f t="shared" si="1094"/>
        <v>0</v>
      </c>
      <c r="BM3339" s="109">
        <f t="shared" si="1086"/>
        <v>-4.8970360311424033</v>
      </c>
      <c r="BN3339" s="213"/>
      <c r="BR3339" s="228"/>
      <c r="BS3339" s="311"/>
      <c r="BT3339" s="3"/>
      <c r="BU3339" s="213"/>
      <c r="BV3339" s="213"/>
      <c r="BW3339" s="291"/>
    </row>
    <row r="3340" spans="1:75" x14ac:dyDescent="0.2">
      <c r="A3340" s="210"/>
      <c r="B3340" s="211"/>
      <c r="C3340" s="848" t="str">
        <f ca="1">IF(ISERR(AVERAGE(INDIRECT("B"&amp;(ROW()-INT($B$1/2))):INDIRECT("B"&amp;(ROW()+INT($B$1/2))))),"",AVERAGE(INDIRECT("B"&amp;(ROW()-INT($B$1/2))):INDIRECT("B"&amp;(ROW()+INT($B$1/2)))))</f>
        <v/>
      </c>
      <c r="D3340" s="848">
        <f t="shared" si="1080"/>
        <v>0</v>
      </c>
      <c r="E3340" s="275"/>
      <c r="F3340" s="15"/>
      <c r="G3340" s="3"/>
      <c r="H3340" s="3"/>
      <c r="I3340" s="3"/>
      <c r="J3340" s="3"/>
      <c r="K3340" s="3"/>
      <c r="L3340" s="554"/>
      <c r="M3340" s="545"/>
      <c r="N3340" s="546"/>
      <c r="O3340" s="5"/>
      <c r="P3340" s="216"/>
      <c r="Q3340" s="217"/>
      <c r="R3340" s="218"/>
      <c r="S3340" s="219">
        <f t="shared" si="1097"/>
        <v>0</v>
      </c>
      <c r="T3340" s="220">
        <f t="shared" si="1098"/>
        <v>0</v>
      </c>
      <c r="U3340" s="214">
        <f t="shared" si="1095"/>
        <v>0</v>
      </c>
      <c r="W3340" s="221"/>
      <c r="X3340" s="222"/>
      <c r="Y3340" s="222"/>
      <c r="Z3340" s="223"/>
      <c r="AA3340" s="222"/>
      <c r="AB3340" s="224"/>
      <c r="AC3340" s="225"/>
      <c r="AD3340" s="2">
        <f t="shared" si="1082"/>
        <v>0</v>
      </c>
      <c r="AE3340" s="2">
        <f t="shared" si="1083"/>
        <v>0</v>
      </c>
      <c r="AF3340" s="226"/>
      <c r="AG3340" s="219">
        <f t="shared" si="1087"/>
        <v>0</v>
      </c>
      <c r="AH3340" s="234">
        <f t="shared" si="1088"/>
        <v>0</v>
      </c>
      <c r="AI3340" s="214">
        <f t="shared" si="1096"/>
        <v>0</v>
      </c>
      <c r="AK3340" s="229">
        <f t="shared" si="1089"/>
        <v>0</v>
      </c>
      <c r="AL3340" s="226"/>
      <c r="AM3340" s="15"/>
      <c r="AN3340" s="232" t="e">
        <f t="shared" si="1090"/>
        <v>#DIV/0!</v>
      </c>
      <c r="AO3340" s="214">
        <f t="shared" si="1084"/>
        <v>0</v>
      </c>
      <c r="AQ3340" s="210"/>
      <c r="AR3340" s="231"/>
      <c r="AS3340" s="15"/>
      <c r="AT3340" s="232">
        <f t="shared" si="1091"/>
        <v>0</v>
      </c>
      <c r="AU3340" s="235">
        <f t="shared" si="1092"/>
        <v>0</v>
      </c>
      <c r="AY3340" s="210"/>
      <c r="AZ3340" s="231"/>
      <c r="BA3340" s="15"/>
      <c r="BB3340" s="232">
        <f t="shared" si="1081"/>
        <v>0</v>
      </c>
      <c r="BC3340" s="235">
        <f t="shared" si="1093"/>
        <v>0</v>
      </c>
      <c r="BG3340" s="210"/>
      <c r="BH3340" s="231"/>
      <c r="BI3340" s="15"/>
      <c r="BJ3340" s="232">
        <f t="shared" si="1085"/>
        <v>0</v>
      </c>
      <c r="BK3340" s="235">
        <f t="shared" si="1094"/>
        <v>0</v>
      </c>
      <c r="BM3340" s="109">
        <f t="shared" si="1086"/>
        <v>-4.89886836864014</v>
      </c>
      <c r="BN3340" s="213"/>
      <c r="BR3340" s="228"/>
      <c r="BS3340" s="311"/>
      <c r="BT3340" s="3"/>
      <c r="BU3340" s="213"/>
      <c r="BV3340" s="213"/>
      <c r="BW3340" s="291"/>
    </row>
    <row r="3341" spans="1:75" x14ac:dyDescent="0.2">
      <c r="A3341" s="210"/>
      <c r="B3341" s="211"/>
      <c r="C3341" s="848" t="str">
        <f ca="1">IF(ISERR(AVERAGE(INDIRECT("B"&amp;(ROW()-INT($B$1/2))):INDIRECT("B"&amp;(ROW()+INT($B$1/2))))),"",AVERAGE(INDIRECT("B"&amp;(ROW()-INT($B$1/2))):INDIRECT("B"&amp;(ROW()+INT($B$1/2)))))</f>
        <v/>
      </c>
      <c r="D3341" s="848">
        <f t="shared" si="1080"/>
        <v>0</v>
      </c>
      <c r="E3341" s="275"/>
      <c r="F3341" s="15"/>
      <c r="G3341" s="3"/>
      <c r="H3341" s="3"/>
      <c r="I3341" s="3"/>
      <c r="J3341" s="3"/>
      <c r="K3341" s="3"/>
      <c r="L3341" s="554"/>
      <c r="M3341" s="545"/>
      <c r="N3341" s="546"/>
      <c r="O3341" s="5"/>
      <c r="P3341" s="216"/>
      <c r="Q3341" s="217"/>
      <c r="R3341" s="218"/>
      <c r="S3341" s="219">
        <f t="shared" si="1097"/>
        <v>0</v>
      </c>
      <c r="T3341" s="220">
        <f t="shared" si="1098"/>
        <v>0</v>
      </c>
      <c r="U3341" s="214">
        <f t="shared" si="1095"/>
        <v>0</v>
      </c>
      <c r="W3341" s="221"/>
      <c r="X3341" s="222"/>
      <c r="Y3341" s="222"/>
      <c r="Z3341" s="223"/>
      <c r="AA3341" s="222"/>
      <c r="AB3341" s="224"/>
      <c r="AC3341" s="225"/>
      <c r="AD3341" s="2">
        <f t="shared" si="1082"/>
        <v>0</v>
      </c>
      <c r="AE3341" s="2">
        <f t="shared" si="1083"/>
        <v>0</v>
      </c>
      <c r="AF3341" s="226"/>
      <c r="AG3341" s="219">
        <f t="shared" si="1087"/>
        <v>0</v>
      </c>
      <c r="AH3341" s="234">
        <f t="shared" si="1088"/>
        <v>0</v>
      </c>
      <c r="AI3341" s="214">
        <f t="shared" si="1096"/>
        <v>0</v>
      </c>
      <c r="AK3341" s="229">
        <f t="shared" si="1089"/>
        <v>0</v>
      </c>
      <c r="AL3341" s="226"/>
      <c r="AM3341" s="15"/>
      <c r="AN3341" s="232" t="e">
        <f t="shared" si="1090"/>
        <v>#DIV/0!</v>
      </c>
      <c r="AO3341" s="214">
        <f t="shared" si="1084"/>
        <v>0</v>
      </c>
      <c r="AQ3341" s="210"/>
      <c r="AR3341" s="231"/>
      <c r="AS3341" s="15"/>
      <c r="AT3341" s="232">
        <f t="shared" si="1091"/>
        <v>0</v>
      </c>
      <c r="AU3341" s="235">
        <f t="shared" si="1092"/>
        <v>0</v>
      </c>
      <c r="AY3341" s="210"/>
      <c r="AZ3341" s="231"/>
      <c r="BA3341" s="15"/>
      <c r="BB3341" s="232">
        <f t="shared" si="1081"/>
        <v>0</v>
      </c>
      <c r="BC3341" s="235">
        <f t="shared" si="1093"/>
        <v>0</v>
      </c>
      <c r="BG3341" s="210"/>
      <c r="BH3341" s="231"/>
      <c r="BI3341" s="15"/>
      <c r="BJ3341" s="232">
        <f t="shared" si="1085"/>
        <v>0</v>
      </c>
      <c r="BK3341" s="235">
        <f t="shared" si="1094"/>
        <v>0</v>
      </c>
      <c r="BM3341" s="109">
        <f t="shared" si="1086"/>
        <v>-4.9007007061378767</v>
      </c>
      <c r="BN3341" s="213"/>
      <c r="BR3341" s="228"/>
      <c r="BS3341" s="311"/>
      <c r="BT3341" s="3"/>
      <c r="BU3341" s="213"/>
      <c r="BV3341" s="213"/>
      <c r="BW3341" s="291"/>
    </row>
    <row r="3342" spans="1:75" x14ac:dyDescent="0.2">
      <c r="A3342" s="210"/>
      <c r="B3342" s="211"/>
      <c r="C3342" s="848" t="str">
        <f ca="1">IF(ISERR(AVERAGE(INDIRECT("B"&amp;(ROW()-INT($B$1/2))):INDIRECT("B"&amp;(ROW()+INT($B$1/2))))),"",AVERAGE(INDIRECT("B"&amp;(ROW()-INT($B$1/2))):INDIRECT("B"&amp;(ROW()+INT($B$1/2)))))</f>
        <v/>
      </c>
      <c r="D3342" s="848">
        <f t="shared" si="1080"/>
        <v>0</v>
      </c>
      <c r="E3342" s="275"/>
      <c r="F3342" s="15"/>
      <c r="G3342" s="3"/>
      <c r="H3342" s="3"/>
      <c r="I3342" s="3"/>
      <c r="J3342" s="3"/>
      <c r="K3342" s="3"/>
      <c r="L3342" s="554"/>
      <c r="M3342" s="545"/>
      <c r="N3342" s="546"/>
      <c r="O3342" s="5"/>
      <c r="P3342" s="216"/>
      <c r="Q3342" s="217"/>
      <c r="R3342" s="218"/>
      <c r="S3342" s="219">
        <f t="shared" si="1097"/>
        <v>0</v>
      </c>
      <c r="T3342" s="220">
        <f t="shared" si="1098"/>
        <v>0</v>
      </c>
      <c r="U3342" s="214">
        <f t="shared" si="1095"/>
        <v>0</v>
      </c>
      <c r="W3342" s="221"/>
      <c r="X3342" s="222"/>
      <c r="Y3342" s="222"/>
      <c r="Z3342" s="223"/>
      <c r="AA3342" s="222"/>
      <c r="AB3342" s="224"/>
      <c r="AC3342" s="225"/>
      <c r="AD3342" s="2">
        <f t="shared" si="1082"/>
        <v>0</v>
      </c>
      <c r="AE3342" s="2">
        <f t="shared" si="1083"/>
        <v>0</v>
      </c>
      <c r="AF3342" s="226"/>
      <c r="AG3342" s="219">
        <f t="shared" si="1087"/>
        <v>0</v>
      </c>
      <c r="AH3342" s="234">
        <f t="shared" si="1088"/>
        <v>0</v>
      </c>
      <c r="AI3342" s="214">
        <f t="shared" si="1096"/>
        <v>0</v>
      </c>
      <c r="AK3342" s="229">
        <f t="shared" si="1089"/>
        <v>0</v>
      </c>
      <c r="AL3342" s="226"/>
      <c r="AM3342" s="15"/>
      <c r="AN3342" s="232" t="e">
        <f t="shared" si="1090"/>
        <v>#DIV/0!</v>
      </c>
      <c r="AO3342" s="214">
        <f t="shared" si="1084"/>
        <v>0</v>
      </c>
      <c r="AQ3342" s="210"/>
      <c r="AR3342" s="231"/>
      <c r="AS3342" s="15"/>
      <c r="AT3342" s="232">
        <f t="shared" si="1091"/>
        <v>0</v>
      </c>
      <c r="AU3342" s="235">
        <f t="shared" si="1092"/>
        <v>0</v>
      </c>
      <c r="AY3342" s="210"/>
      <c r="AZ3342" s="231"/>
      <c r="BA3342" s="15"/>
      <c r="BB3342" s="232">
        <f t="shared" si="1081"/>
        <v>0</v>
      </c>
      <c r="BC3342" s="235">
        <f t="shared" si="1093"/>
        <v>0</v>
      </c>
      <c r="BG3342" s="210"/>
      <c r="BH3342" s="231"/>
      <c r="BI3342" s="15"/>
      <c r="BJ3342" s="232">
        <f t="shared" si="1085"/>
        <v>0</v>
      </c>
      <c r="BK3342" s="235">
        <f t="shared" si="1094"/>
        <v>0</v>
      </c>
      <c r="BM3342" s="109">
        <f t="shared" si="1086"/>
        <v>-4.9025330436356134</v>
      </c>
      <c r="BN3342" s="213"/>
      <c r="BR3342" s="228"/>
      <c r="BS3342" s="311"/>
      <c r="BT3342" s="3"/>
      <c r="BU3342" s="213"/>
      <c r="BV3342" s="213"/>
      <c r="BW3342" s="291"/>
    </row>
    <row r="3343" spans="1:75" x14ac:dyDescent="0.2">
      <c r="A3343" s="210"/>
      <c r="B3343" s="211"/>
      <c r="C3343" s="848" t="str">
        <f ca="1">IF(ISERR(AVERAGE(INDIRECT("B"&amp;(ROW()-INT($B$1/2))):INDIRECT("B"&amp;(ROW()+INT($B$1/2))))),"",AVERAGE(INDIRECT("B"&amp;(ROW()-INT($B$1/2))):INDIRECT("B"&amp;(ROW()+INT($B$1/2)))))</f>
        <v/>
      </c>
      <c r="D3343" s="848">
        <f t="shared" si="1080"/>
        <v>0</v>
      </c>
      <c r="E3343" s="275"/>
      <c r="F3343" s="15"/>
      <c r="G3343" s="3"/>
      <c r="H3343" s="3"/>
      <c r="I3343" s="3"/>
      <c r="J3343" s="3"/>
      <c r="K3343" s="3"/>
      <c r="L3343" s="554"/>
      <c r="M3343" s="545"/>
      <c r="N3343" s="546"/>
      <c r="O3343" s="5"/>
      <c r="P3343" s="216"/>
      <c r="Q3343" s="217"/>
      <c r="R3343" s="218"/>
      <c r="S3343" s="219">
        <f t="shared" si="1097"/>
        <v>0</v>
      </c>
      <c r="T3343" s="220">
        <f t="shared" si="1098"/>
        <v>0</v>
      </c>
      <c r="U3343" s="214">
        <f t="shared" si="1095"/>
        <v>0</v>
      </c>
      <c r="W3343" s="221"/>
      <c r="X3343" s="222"/>
      <c r="Y3343" s="222"/>
      <c r="Z3343" s="223"/>
      <c r="AA3343" s="222"/>
      <c r="AB3343" s="224"/>
      <c r="AC3343" s="225"/>
      <c r="AD3343" s="2">
        <f t="shared" si="1082"/>
        <v>0</v>
      </c>
      <c r="AE3343" s="2">
        <f t="shared" si="1083"/>
        <v>0</v>
      </c>
      <c r="AF3343" s="226"/>
      <c r="AG3343" s="219">
        <f t="shared" si="1087"/>
        <v>0</v>
      </c>
      <c r="AH3343" s="234">
        <f t="shared" si="1088"/>
        <v>0</v>
      </c>
      <c r="AI3343" s="214">
        <f t="shared" si="1096"/>
        <v>0</v>
      </c>
      <c r="AK3343" s="229">
        <f t="shared" si="1089"/>
        <v>0</v>
      </c>
      <c r="AL3343" s="226"/>
      <c r="AM3343" s="15"/>
      <c r="AN3343" s="232" t="e">
        <f t="shared" si="1090"/>
        <v>#DIV/0!</v>
      </c>
      <c r="AO3343" s="214">
        <f t="shared" si="1084"/>
        <v>0</v>
      </c>
      <c r="AQ3343" s="210"/>
      <c r="AR3343" s="231"/>
      <c r="AS3343" s="15"/>
      <c r="AT3343" s="232">
        <f t="shared" si="1091"/>
        <v>0</v>
      </c>
      <c r="AU3343" s="235">
        <f t="shared" si="1092"/>
        <v>0</v>
      </c>
      <c r="AY3343" s="210"/>
      <c r="AZ3343" s="231"/>
      <c r="BA3343" s="15"/>
      <c r="BB3343" s="232">
        <f t="shared" si="1081"/>
        <v>0</v>
      </c>
      <c r="BC3343" s="235">
        <f t="shared" si="1093"/>
        <v>0</v>
      </c>
      <c r="BG3343" s="210"/>
      <c r="BH3343" s="231"/>
      <c r="BI3343" s="15"/>
      <c r="BJ3343" s="232">
        <f t="shared" si="1085"/>
        <v>0</v>
      </c>
      <c r="BK3343" s="235">
        <f t="shared" si="1094"/>
        <v>0</v>
      </c>
      <c r="BM3343" s="109">
        <f t="shared" si="1086"/>
        <v>-4.9043653811333501</v>
      </c>
      <c r="BN3343" s="213"/>
      <c r="BR3343" s="228"/>
      <c r="BS3343" s="311"/>
      <c r="BT3343" s="3"/>
      <c r="BU3343" s="213"/>
      <c r="BV3343" s="213"/>
      <c r="BW3343" s="291"/>
    </row>
    <row r="3344" spans="1:75" x14ac:dyDescent="0.2">
      <c r="A3344" s="210"/>
      <c r="B3344" s="211"/>
      <c r="C3344" s="848" t="str">
        <f ca="1">IF(ISERR(AVERAGE(INDIRECT("B"&amp;(ROW()-INT($B$1/2))):INDIRECT("B"&amp;(ROW()+INT($B$1/2))))),"",AVERAGE(INDIRECT("B"&amp;(ROW()-INT($B$1/2))):INDIRECT("B"&amp;(ROW()+INT($B$1/2)))))</f>
        <v/>
      </c>
      <c r="D3344" s="848">
        <f t="shared" si="1080"/>
        <v>0</v>
      </c>
      <c r="E3344" s="275"/>
      <c r="F3344" s="15"/>
      <c r="G3344" s="3"/>
      <c r="H3344" s="3"/>
      <c r="I3344" s="3"/>
      <c r="J3344" s="3"/>
      <c r="K3344" s="3"/>
      <c r="L3344" s="554"/>
      <c r="M3344" s="545"/>
      <c r="N3344" s="546"/>
      <c r="O3344" s="5"/>
      <c r="P3344" s="216"/>
      <c r="Q3344" s="217"/>
      <c r="R3344" s="218"/>
      <c r="S3344" s="219">
        <f t="shared" si="1097"/>
        <v>0</v>
      </c>
      <c r="T3344" s="220">
        <f t="shared" si="1098"/>
        <v>0</v>
      </c>
      <c r="U3344" s="214">
        <f t="shared" si="1095"/>
        <v>0</v>
      </c>
      <c r="W3344" s="221"/>
      <c r="X3344" s="222"/>
      <c r="Y3344" s="222"/>
      <c r="Z3344" s="223"/>
      <c r="AA3344" s="222"/>
      <c r="AB3344" s="224"/>
      <c r="AC3344" s="225"/>
      <c r="AD3344" s="2">
        <f t="shared" si="1082"/>
        <v>0</v>
      </c>
      <c r="AE3344" s="2">
        <f t="shared" si="1083"/>
        <v>0</v>
      </c>
      <c r="AF3344" s="226"/>
      <c r="AG3344" s="219">
        <f t="shared" si="1087"/>
        <v>0</v>
      </c>
      <c r="AH3344" s="234">
        <f t="shared" si="1088"/>
        <v>0</v>
      </c>
      <c r="AI3344" s="214">
        <f t="shared" si="1096"/>
        <v>0</v>
      </c>
      <c r="AK3344" s="229">
        <f t="shared" si="1089"/>
        <v>0</v>
      </c>
      <c r="AL3344" s="226"/>
      <c r="AM3344" s="15"/>
      <c r="AN3344" s="232" t="e">
        <f t="shared" si="1090"/>
        <v>#DIV/0!</v>
      </c>
      <c r="AO3344" s="214">
        <f t="shared" si="1084"/>
        <v>0</v>
      </c>
      <c r="AQ3344" s="210"/>
      <c r="AR3344" s="231"/>
      <c r="AS3344" s="15"/>
      <c r="AT3344" s="232">
        <f t="shared" si="1091"/>
        <v>0</v>
      </c>
      <c r="AU3344" s="235">
        <f t="shared" si="1092"/>
        <v>0</v>
      </c>
      <c r="AY3344" s="210"/>
      <c r="AZ3344" s="231"/>
      <c r="BA3344" s="15"/>
      <c r="BB3344" s="232">
        <f t="shared" si="1081"/>
        <v>0</v>
      </c>
      <c r="BC3344" s="235">
        <f t="shared" si="1093"/>
        <v>0</v>
      </c>
      <c r="BG3344" s="210"/>
      <c r="BH3344" s="231"/>
      <c r="BI3344" s="15"/>
      <c r="BJ3344" s="232">
        <f t="shared" si="1085"/>
        <v>0</v>
      </c>
      <c r="BK3344" s="235">
        <f t="shared" si="1094"/>
        <v>0</v>
      </c>
      <c r="BM3344" s="109">
        <f t="shared" si="1086"/>
        <v>-4.9061977186310868</v>
      </c>
      <c r="BN3344" s="213"/>
      <c r="BR3344" s="228"/>
      <c r="BS3344" s="311"/>
      <c r="BT3344" s="3"/>
      <c r="BU3344" s="213"/>
      <c r="BV3344" s="213"/>
      <c r="BW3344" s="291"/>
    </row>
    <row r="3345" spans="1:75" x14ac:dyDescent="0.2">
      <c r="A3345" s="210"/>
      <c r="B3345" s="211"/>
      <c r="C3345" s="848" t="str">
        <f ca="1">IF(ISERR(AVERAGE(INDIRECT("B"&amp;(ROW()-INT($B$1/2))):INDIRECT("B"&amp;(ROW()+INT($B$1/2))))),"",AVERAGE(INDIRECT("B"&amp;(ROW()-INT($B$1/2))):INDIRECT("B"&amp;(ROW()+INT($B$1/2)))))</f>
        <v/>
      </c>
      <c r="D3345" s="848">
        <f t="shared" si="1080"/>
        <v>0</v>
      </c>
      <c r="E3345" s="275"/>
      <c r="F3345" s="15"/>
      <c r="G3345" s="3"/>
      <c r="H3345" s="3"/>
      <c r="I3345" s="3"/>
      <c r="J3345" s="3"/>
      <c r="K3345" s="3"/>
      <c r="L3345" s="554"/>
      <c r="M3345" s="545"/>
      <c r="N3345" s="546"/>
      <c r="O3345" s="5"/>
      <c r="P3345" s="216"/>
      <c r="Q3345" s="217"/>
      <c r="R3345" s="218"/>
      <c r="S3345" s="219">
        <f t="shared" si="1097"/>
        <v>0</v>
      </c>
      <c r="T3345" s="220">
        <f t="shared" si="1098"/>
        <v>0</v>
      </c>
      <c r="U3345" s="214">
        <f t="shared" si="1095"/>
        <v>0</v>
      </c>
      <c r="W3345" s="221"/>
      <c r="X3345" s="222"/>
      <c r="Y3345" s="222"/>
      <c r="Z3345" s="223"/>
      <c r="AA3345" s="222"/>
      <c r="AB3345" s="224"/>
      <c r="AC3345" s="225"/>
      <c r="AD3345" s="2">
        <f t="shared" si="1082"/>
        <v>0</v>
      </c>
      <c r="AE3345" s="2">
        <f t="shared" si="1083"/>
        <v>0</v>
      </c>
      <c r="AF3345" s="226"/>
      <c r="AG3345" s="219">
        <f t="shared" si="1087"/>
        <v>0</v>
      </c>
      <c r="AH3345" s="234">
        <f t="shared" si="1088"/>
        <v>0</v>
      </c>
      <c r="AI3345" s="214">
        <f t="shared" si="1096"/>
        <v>0</v>
      </c>
      <c r="AK3345" s="229">
        <f t="shared" si="1089"/>
        <v>0</v>
      </c>
      <c r="AL3345" s="226"/>
      <c r="AM3345" s="15"/>
      <c r="AN3345" s="232" t="e">
        <f t="shared" si="1090"/>
        <v>#DIV/0!</v>
      </c>
      <c r="AO3345" s="214">
        <f t="shared" si="1084"/>
        <v>0</v>
      </c>
      <c r="AQ3345" s="210"/>
      <c r="AR3345" s="231"/>
      <c r="AS3345" s="15"/>
      <c r="AT3345" s="232">
        <f t="shared" si="1091"/>
        <v>0</v>
      </c>
      <c r="AU3345" s="235">
        <f t="shared" si="1092"/>
        <v>0</v>
      </c>
      <c r="AY3345" s="210"/>
      <c r="AZ3345" s="231"/>
      <c r="BA3345" s="15"/>
      <c r="BB3345" s="232">
        <f t="shared" si="1081"/>
        <v>0</v>
      </c>
      <c r="BC3345" s="235">
        <f t="shared" si="1093"/>
        <v>0</v>
      </c>
      <c r="BG3345" s="210"/>
      <c r="BH3345" s="231"/>
      <c r="BI3345" s="15"/>
      <c r="BJ3345" s="232">
        <f t="shared" si="1085"/>
        <v>0</v>
      </c>
      <c r="BK3345" s="235">
        <f t="shared" si="1094"/>
        <v>0</v>
      </c>
      <c r="BM3345" s="109">
        <f t="shared" si="1086"/>
        <v>-4.9080300561288235</v>
      </c>
      <c r="BN3345" s="213"/>
      <c r="BR3345" s="228"/>
      <c r="BS3345" s="311"/>
      <c r="BT3345" s="3"/>
      <c r="BU3345" s="213"/>
      <c r="BV3345" s="213"/>
      <c r="BW3345" s="291"/>
    </row>
    <row r="3346" spans="1:75" x14ac:dyDescent="0.2">
      <c r="A3346" s="210"/>
      <c r="B3346" s="211"/>
      <c r="C3346" s="848" t="str">
        <f ca="1">IF(ISERR(AVERAGE(INDIRECT("B"&amp;(ROW()-INT($B$1/2))):INDIRECT("B"&amp;(ROW()+INT($B$1/2))))),"",AVERAGE(INDIRECT("B"&amp;(ROW()-INT($B$1/2))):INDIRECT("B"&amp;(ROW()+INT($B$1/2)))))</f>
        <v/>
      </c>
      <c r="D3346" s="848">
        <f t="shared" si="1080"/>
        <v>0</v>
      </c>
      <c r="E3346" s="275"/>
      <c r="F3346" s="15"/>
      <c r="G3346" s="3"/>
      <c r="H3346" s="3"/>
      <c r="I3346" s="3"/>
      <c r="J3346" s="3"/>
      <c r="K3346" s="3"/>
      <c r="L3346" s="554"/>
      <c r="M3346" s="545"/>
      <c r="N3346" s="546"/>
      <c r="O3346" s="5"/>
      <c r="P3346" s="216"/>
      <c r="Q3346" s="217"/>
      <c r="R3346" s="218"/>
      <c r="S3346" s="219">
        <f t="shared" si="1097"/>
        <v>0</v>
      </c>
      <c r="T3346" s="220">
        <f t="shared" si="1098"/>
        <v>0</v>
      </c>
      <c r="U3346" s="214">
        <f t="shared" si="1095"/>
        <v>0</v>
      </c>
      <c r="W3346" s="221"/>
      <c r="X3346" s="222"/>
      <c r="Y3346" s="222"/>
      <c r="Z3346" s="223"/>
      <c r="AA3346" s="222"/>
      <c r="AB3346" s="224"/>
      <c r="AC3346" s="225"/>
      <c r="AD3346" s="2">
        <f t="shared" si="1082"/>
        <v>0</v>
      </c>
      <c r="AE3346" s="2">
        <f t="shared" si="1083"/>
        <v>0</v>
      </c>
      <c r="AF3346" s="226"/>
      <c r="AG3346" s="219">
        <f t="shared" si="1087"/>
        <v>0</v>
      </c>
      <c r="AH3346" s="234">
        <f t="shared" si="1088"/>
        <v>0</v>
      </c>
      <c r="AI3346" s="214">
        <f t="shared" si="1096"/>
        <v>0</v>
      </c>
      <c r="AK3346" s="229">
        <f t="shared" si="1089"/>
        <v>0</v>
      </c>
      <c r="AL3346" s="226"/>
      <c r="AM3346" s="15"/>
      <c r="AN3346" s="232" t="e">
        <f t="shared" si="1090"/>
        <v>#DIV/0!</v>
      </c>
      <c r="AO3346" s="214">
        <f t="shared" si="1084"/>
        <v>0</v>
      </c>
      <c r="AQ3346" s="210"/>
      <c r="AR3346" s="231"/>
      <c r="AS3346" s="15"/>
      <c r="AT3346" s="232">
        <f t="shared" si="1091"/>
        <v>0</v>
      </c>
      <c r="AU3346" s="235">
        <f t="shared" si="1092"/>
        <v>0</v>
      </c>
      <c r="AY3346" s="210"/>
      <c r="AZ3346" s="231"/>
      <c r="BA3346" s="15"/>
      <c r="BB3346" s="232">
        <f t="shared" si="1081"/>
        <v>0</v>
      </c>
      <c r="BC3346" s="235">
        <f t="shared" si="1093"/>
        <v>0</v>
      </c>
      <c r="BG3346" s="210"/>
      <c r="BH3346" s="231"/>
      <c r="BI3346" s="15"/>
      <c r="BJ3346" s="232">
        <f t="shared" si="1085"/>
        <v>0</v>
      </c>
      <c r="BK3346" s="235">
        <f t="shared" si="1094"/>
        <v>0</v>
      </c>
      <c r="BM3346" s="109">
        <f t="shared" si="1086"/>
        <v>-4.9098623936265602</v>
      </c>
      <c r="BN3346" s="213"/>
      <c r="BR3346" s="228"/>
      <c r="BS3346" s="311"/>
      <c r="BT3346" s="3"/>
      <c r="BU3346" s="213"/>
      <c r="BV3346" s="213"/>
      <c r="BW3346" s="291"/>
    </row>
    <row r="3347" spans="1:75" x14ac:dyDescent="0.2">
      <c r="A3347" s="210"/>
      <c r="B3347" s="211"/>
      <c r="C3347" s="848" t="str">
        <f ca="1">IF(ISERR(AVERAGE(INDIRECT("B"&amp;(ROW()-INT($B$1/2))):INDIRECT("B"&amp;(ROW()+INT($B$1/2))))),"",AVERAGE(INDIRECT("B"&amp;(ROW()-INT($B$1/2))):INDIRECT("B"&amp;(ROW()+INT($B$1/2)))))</f>
        <v/>
      </c>
      <c r="D3347" s="848">
        <f t="shared" si="1080"/>
        <v>0</v>
      </c>
      <c r="E3347" s="275"/>
      <c r="F3347" s="15"/>
      <c r="G3347" s="3"/>
      <c r="H3347" s="3"/>
      <c r="I3347" s="3"/>
      <c r="J3347" s="3"/>
      <c r="K3347" s="3"/>
      <c r="L3347" s="554"/>
      <c r="M3347" s="545"/>
      <c r="N3347" s="546"/>
      <c r="O3347" s="5"/>
      <c r="P3347" s="216"/>
      <c r="Q3347" s="217"/>
      <c r="R3347" s="218"/>
      <c r="S3347" s="219">
        <f t="shared" si="1097"/>
        <v>0</v>
      </c>
      <c r="T3347" s="220">
        <f t="shared" si="1098"/>
        <v>0</v>
      </c>
      <c r="U3347" s="214">
        <f t="shared" si="1095"/>
        <v>0</v>
      </c>
      <c r="W3347" s="221"/>
      <c r="X3347" s="222"/>
      <c r="Y3347" s="222"/>
      <c r="Z3347" s="223"/>
      <c r="AA3347" s="222"/>
      <c r="AB3347" s="224"/>
      <c r="AC3347" s="225"/>
      <c r="AD3347" s="2">
        <f t="shared" si="1082"/>
        <v>0</v>
      </c>
      <c r="AE3347" s="2">
        <f t="shared" si="1083"/>
        <v>0</v>
      </c>
      <c r="AF3347" s="226"/>
      <c r="AG3347" s="219">
        <f t="shared" si="1087"/>
        <v>0</v>
      </c>
      <c r="AH3347" s="234">
        <f t="shared" si="1088"/>
        <v>0</v>
      </c>
      <c r="AI3347" s="214">
        <f t="shared" si="1096"/>
        <v>0</v>
      </c>
      <c r="AK3347" s="229">
        <f t="shared" si="1089"/>
        <v>0</v>
      </c>
      <c r="AL3347" s="226"/>
      <c r="AM3347" s="15"/>
      <c r="AN3347" s="232" t="e">
        <f t="shared" si="1090"/>
        <v>#DIV/0!</v>
      </c>
      <c r="AO3347" s="214">
        <f t="shared" si="1084"/>
        <v>0</v>
      </c>
      <c r="AQ3347" s="210"/>
      <c r="AR3347" s="231"/>
      <c r="AS3347" s="15"/>
      <c r="AT3347" s="232">
        <f t="shared" si="1091"/>
        <v>0</v>
      </c>
      <c r="AU3347" s="235">
        <f t="shared" si="1092"/>
        <v>0</v>
      </c>
      <c r="AY3347" s="210"/>
      <c r="AZ3347" s="231"/>
      <c r="BA3347" s="15"/>
      <c r="BB3347" s="232">
        <f t="shared" si="1081"/>
        <v>0</v>
      </c>
      <c r="BC3347" s="235">
        <f t="shared" si="1093"/>
        <v>0</v>
      </c>
      <c r="BG3347" s="210"/>
      <c r="BH3347" s="231"/>
      <c r="BI3347" s="15"/>
      <c r="BJ3347" s="232">
        <f t="shared" si="1085"/>
        <v>0</v>
      </c>
      <c r="BK3347" s="235">
        <f t="shared" si="1094"/>
        <v>0</v>
      </c>
      <c r="BM3347" s="109">
        <f t="shared" si="1086"/>
        <v>-4.9116947311242969</v>
      </c>
      <c r="BN3347" s="213"/>
      <c r="BR3347" s="228"/>
      <c r="BS3347" s="311"/>
      <c r="BT3347" s="3"/>
      <c r="BU3347" s="213"/>
      <c r="BV3347" s="213"/>
      <c r="BW3347" s="291"/>
    </row>
    <row r="3348" spans="1:75" x14ac:dyDescent="0.2">
      <c r="A3348" s="210"/>
      <c r="B3348" s="211"/>
      <c r="C3348" s="848" t="str">
        <f ca="1">IF(ISERR(AVERAGE(INDIRECT("B"&amp;(ROW()-INT($B$1/2))):INDIRECT("B"&amp;(ROW()+INT($B$1/2))))),"",AVERAGE(INDIRECT("B"&amp;(ROW()-INT($B$1/2))):INDIRECT("B"&amp;(ROW()+INT($B$1/2)))))</f>
        <v/>
      </c>
      <c r="D3348" s="848">
        <f t="shared" si="1080"/>
        <v>0</v>
      </c>
      <c r="E3348" s="275"/>
      <c r="F3348" s="15"/>
      <c r="G3348" s="3"/>
      <c r="H3348" s="3"/>
      <c r="I3348" s="3"/>
      <c r="J3348" s="3"/>
      <c r="K3348" s="3"/>
      <c r="L3348" s="554"/>
      <c r="M3348" s="545"/>
      <c r="N3348" s="546"/>
      <c r="O3348" s="5"/>
      <c r="P3348" s="216"/>
      <c r="Q3348" s="217"/>
      <c r="R3348" s="218"/>
      <c r="S3348" s="219">
        <f t="shared" si="1097"/>
        <v>0</v>
      </c>
      <c r="T3348" s="220">
        <f t="shared" si="1098"/>
        <v>0</v>
      </c>
      <c r="U3348" s="214">
        <f t="shared" si="1095"/>
        <v>0</v>
      </c>
      <c r="W3348" s="221"/>
      <c r="X3348" s="222"/>
      <c r="Y3348" s="222"/>
      <c r="Z3348" s="223"/>
      <c r="AA3348" s="222"/>
      <c r="AB3348" s="224"/>
      <c r="AC3348" s="225"/>
      <c r="AD3348" s="2">
        <f t="shared" si="1082"/>
        <v>0</v>
      </c>
      <c r="AE3348" s="2">
        <f t="shared" si="1083"/>
        <v>0</v>
      </c>
      <c r="AF3348" s="226"/>
      <c r="AG3348" s="219">
        <f t="shared" si="1087"/>
        <v>0</v>
      </c>
      <c r="AH3348" s="234">
        <f t="shared" si="1088"/>
        <v>0</v>
      </c>
      <c r="AI3348" s="214">
        <f t="shared" si="1096"/>
        <v>0</v>
      </c>
      <c r="AK3348" s="229">
        <f t="shared" si="1089"/>
        <v>0</v>
      </c>
      <c r="AL3348" s="226"/>
      <c r="AM3348" s="15"/>
      <c r="AN3348" s="232" t="e">
        <f t="shared" si="1090"/>
        <v>#DIV/0!</v>
      </c>
      <c r="AO3348" s="214">
        <f t="shared" si="1084"/>
        <v>0</v>
      </c>
      <c r="AQ3348" s="210"/>
      <c r="AR3348" s="231"/>
      <c r="AS3348" s="15"/>
      <c r="AT3348" s="232">
        <f t="shared" si="1091"/>
        <v>0</v>
      </c>
      <c r="AU3348" s="235">
        <f t="shared" si="1092"/>
        <v>0</v>
      </c>
      <c r="AY3348" s="210"/>
      <c r="AZ3348" s="231"/>
      <c r="BA3348" s="15"/>
      <c r="BB3348" s="232">
        <f t="shared" si="1081"/>
        <v>0</v>
      </c>
      <c r="BC3348" s="235">
        <f t="shared" si="1093"/>
        <v>0</v>
      </c>
      <c r="BG3348" s="210"/>
      <c r="BH3348" s="231"/>
      <c r="BI3348" s="15"/>
      <c r="BJ3348" s="232">
        <f t="shared" si="1085"/>
        <v>0</v>
      </c>
      <c r="BK3348" s="235">
        <f t="shared" si="1094"/>
        <v>0</v>
      </c>
      <c r="BM3348" s="109">
        <f t="shared" si="1086"/>
        <v>-4.9135270686220336</v>
      </c>
      <c r="BN3348" s="213"/>
      <c r="BR3348" s="228"/>
      <c r="BS3348" s="311"/>
      <c r="BT3348" s="3"/>
      <c r="BU3348" s="213"/>
      <c r="BV3348" s="213"/>
      <c r="BW3348" s="291"/>
    </row>
    <row r="3349" spans="1:75" x14ac:dyDescent="0.2">
      <c r="A3349" s="210"/>
      <c r="B3349" s="211"/>
      <c r="C3349" s="848" t="str">
        <f ca="1">IF(ISERR(AVERAGE(INDIRECT("B"&amp;(ROW()-INT($B$1/2))):INDIRECT("B"&amp;(ROW()+INT($B$1/2))))),"",AVERAGE(INDIRECT("B"&amp;(ROW()-INT($B$1/2))):INDIRECT("B"&amp;(ROW()+INT($B$1/2)))))</f>
        <v/>
      </c>
      <c r="D3349" s="848">
        <f t="shared" si="1080"/>
        <v>0</v>
      </c>
      <c r="E3349" s="275"/>
      <c r="F3349" s="15"/>
      <c r="G3349" s="3"/>
      <c r="H3349" s="3"/>
      <c r="I3349" s="3"/>
      <c r="J3349" s="3"/>
      <c r="K3349" s="3"/>
      <c r="L3349" s="554"/>
      <c r="M3349" s="545"/>
      <c r="N3349" s="546"/>
      <c r="O3349" s="5"/>
      <c r="P3349" s="216"/>
      <c r="Q3349" s="217"/>
      <c r="R3349" s="218"/>
      <c r="S3349" s="219">
        <f t="shared" si="1097"/>
        <v>0</v>
      </c>
      <c r="T3349" s="220">
        <f t="shared" si="1098"/>
        <v>0</v>
      </c>
      <c r="U3349" s="214">
        <f t="shared" si="1095"/>
        <v>0</v>
      </c>
      <c r="W3349" s="221"/>
      <c r="X3349" s="222"/>
      <c r="Y3349" s="222"/>
      <c r="Z3349" s="223"/>
      <c r="AA3349" s="222"/>
      <c r="AB3349" s="224"/>
      <c r="AC3349" s="225"/>
      <c r="AD3349" s="2">
        <f t="shared" si="1082"/>
        <v>0</v>
      </c>
      <c r="AE3349" s="2">
        <f t="shared" si="1083"/>
        <v>0</v>
      </c>
      <c r="AF3349" s="226"/>
      <c r="AG3349" s="219">
        <f t="shared" si="1087"/>
        <v>0</v>
      </c>
      <c r="AH3349" s="234">
        <f t="shared" si="1088"/>
        <v>0</v>
      </c>
      <c r="AI3349" s="214">
        <f t="shared" si="1096"/>
        <v>0</v>
      </c>
      <c r="AK3349" s="229">
        <f t="shared" si="1089"/>
        <v>0</v>
      </c>
      <c r="AL3349" s="226"/>
      <c r="AM3349" s="15"/>
      <c r="AN3349" s="232" t="e">
        <f t="shared" si="1090"/>
        <v>#DIV/0!</v>
      </c>
      <c r="AO3349" s="214">
        <f t="shared" si="1084"/>
        <v>0</v>
      </c>
      <c r="AQ3349" s="210"/>
      <c r="AR3349" s="231"/>
      <c r="AS3349" s="15"/>
      <c r="AT3349" s="232">
        <f t="shared" si="1091"/>
        <v>0</v>
      </c>
      <c r="AU3349" s="235">
        <f t="shared" si="1092"/>
        <v>0</v>
      </c>
      <c r="AY3349" s="210"/>
      <c r="AZ3349" s="231"/>
      <c r="BA3349" s="15"/>
      <c r="BB3349" s="232">
        <f t="shared" si="1081"/>
        <v>0</v>
      </c>
      <c r="BC3349" s="235">
        <f t="shared" si="1093"/>
        <v>0</v>
      </c>
      <c r="BG3349" s="210"/>
      <c r="BH3349" s="231"/>
      <c r="BI3349" s="15"/>
      <c r="BJ3349" s="232">
        <f t="shared" si="1085"/>
        <v>0</v>
      </c>
      <c r="BK3349" s="235">
        <f t="shared" si="1094"/>
        <v>0</v>
      </c>
      <c r="BM3349" s="109">
        <f t="shared" si="1086"/>
        <v>-4.9153594061197703</v>
      </c>
      <c r="BN3349" s="213"/>
      <c r="BR3349" s="228"/>
      <c r="BS3349" s="311"/>
      <c r="BT3349" s="3"/>
      <c r="BU3349" s="213"/>
      <c r="BV3349" s="213"/>
      <c r="BW3349" s="291"/>
    </row>
    <row r="3350" spans="1:75" x14ac:dyDescent="0.2">
      <c r="A3350" s="210"/>
      <c r="B3350" s="211"/>
      <c r="C3350" s="848" t="str">
        <f ca="1">IF(ISERR(AVERAGE(INDIRECT("B"&amp;(ROW()-INT($B$1/2))):INDIRECT("B"&amp;(ROW()+INT($B$1/2))))),"",AVERAGE(INDIRECT("B"&amp;(ROW()-INT($B$1/2))):INDIRECT("B"&amp;(ROW()+INT($B$1/2)))))</f>
        <v/>
      </c>
      <c r="D3350" s="848">
        <f t="shared" si="1080"/>
        <v>0</v>
      </c>
      <c r="E3350" s="275"/>
      <c r="F3350" s="15"/>
      <c r="G3350" s="3"/>
      <c r="H3350" s="3"/>
      <c r="I3350" s="3"/>
      <c r="J3350" s="3"/>
      <c r="K3350" s="3"/>
      <c r="L3350" s="554"/>
      <c r="M3350" s="545"/>
      <c r="N3350" s="546"/>
      <c r="O3350" s="5"/>
      <c r="P3350" s="216"/>
      <c r="Q3350" s="217"/>
      <c r="R3350" s="218"/>
      <c r="S3350" s="219">
        <f t="shared" si="1097"/>
        <v>0</v>
      </c>
      <c r="T3350" s="220">
        <f t="shared" si="1098"/>
        <v>0</v>
      </c>
      <c r="U3350" s="214">
        <f t="shared" si="1095"/>
        <v>0</v>
      </c>
      <c r="W3350" s="221"/>
      <c r="X3350" s="222"/>
      <c r="Y3350" s="222"/>
      <c r="Z3350" s="223"/>
      <c r="AA3350" s="222"/>
      <c r="AB3350" s="224"/>
      <c r="AC3350" s="225"/>
      <c r="AD3350" s="2">
        <f t="shared" si="1082"/>
        <v>0</v>
      </c>
      <c r="AE3350" s="2">
        <f t="shared" si="1083"/>
        <v>0</v>
      </c>
      <c r="AF3350" s="226"/>
      <c r="AG3350" s="219">
        <f t="shared" si="1087"/>
        <v>0</v>
      </c>
      <c r="AH3350" s="234">
        <f t="shared" si="1088"/>
        <v>0</v>
      </c>
      <c r="AI3350" s="214">
        <f t="shared" si="1096"/>
        <v>0</v>
      </c>
      <c r="AK3350" s="229">
        <f t="shared" si="1089"/>
        <v>0</v>
      </c>
      <c r="AL3350" s="226"/>
      <c r="AM3350" s="15"/>
      <c r="AN3350" s="232" t="e">
        <f t="shared" si="1090"/>
        <v>#DIV/0!</v>
      </c>
      <c r="AO3350" s="214">
        <f t="shared" si="1084"/>
        <v>0</v>
      </c>
      <c r="AQ3350" s="210"/>
      <c r="AR3350" s="231"/>
      <c r="AS3350" s="15"/>
      <c r="AT3350" s="232">
        <f t="shared" si="1091"/>
        <v>0</v>
      </c>
      <c r="AU3350" s="235">
        <f t="shared" si="1092"/>
        <v>0</v>
      </c>
      <c r="AY3350" s="210"/>
      <c r="AZ3350" s="231"/>
      <c r="BA3350" s="15"/>
      <c r="BB3350" s="232">
        <f t="shared" si="1081"/>
        <v>0</v>
      </c>
      <c r="BC3350" s="235">
        <f t="shared" si="1093"/>
        <v>0</v>
      </c>
      <c r="BG3350" s="210"/>
      <c r="BH3350" s="231"/>
      <c r="BI3350" s="15"/>
      <c r="BJ3350" s="232">
        <f t="shared" si="1085"/>
        <v>0</v>
      </c>
      <c r="BK3350" s="235">
        <f t="shared" si="1094"/>
        <v>0</v>
      </c>
      <c r="BM3350" s="109">
        <f t="shared" si="1086"/>
        <v>-4.917191743617507</v>
      </c>
      <c r="BN3350" s="213"/>
      <c r="BR3350" s="228"/>
      <c r="BS3350" s="311"/>
      <c r="BT3350" s="3"/>
      <c r="BU3350" s="213"/>
      <c r="BV3350" s="213"/>
      <c r="BW3350" s="291"/>
    </row>
    <row r="3351" spans="1:75" x14ac:dyDescent="0.2">
      <c r="A3351" s="210"/>
      <c r="B3351" s="211"/>
      <c r="C3351" s="848" t="str">
        <f ca="1">IF(ISERR(AVERAGE(INDIRECT("B"&amp;(ROW()-INT($B$1/2))):INDIRECT("B"&amp;(ROW()+INT($B$1/2))))),"",AVERAGE(INDIRECT("B"&amp;(ROW()-INT($B$1/2))):INDIRECT("B"&amp;(ROW()+INT($B$1/2)))))</f>
        <v/>
      </c>
      <c r="D3351" s="848">
        <f t="shared" si="1080"/>
        <v>0</v>
      </c>
      <c r="E3351" s="275"/>
      <c r="F3351" s="15"/>
      <c r="G3351" s="3"/>
      <c r="H3351" s="3"/>
      <c r="I3351" s="3"/>
      <c r="J3351" s="3"/>
      <c r="K3351" s="3"/>
      <c r="L3351" s="554"/>
      <c r="M3351" s="545"/>
      <c r="N3351" s="546"/>
      <c r="O3351" s="5"/>
      <c r="P3351" s="216"/>
      <c r="Q3351" s="217"/>
      <c r="R3351" s="218"/>
      <c r="S3351" s="219">
        <f t="shared" si="1097"/>
        <v>0</v>
      </c>
      <c r="T3351" s="220">
        <f t="shared" si="1098"/>
        <v>0</v>
      </c>
      <c r="U3351" s="214">
        <f t="shared" si="1095"/>
        <v>0</v>
      </c>
      <c r="W3351" s="221"/>
      <c r="X3351" s="222"/>
      <c r="Y3351" s="222"/>
      <c r="Z3351" s="223"/>
      <c r="AA3351" s="222"/>
      <c r="AB3351" s="224"/>
      <c r="AC3351" s="225"/>
      <c r="AD3351" s="2">
        <f t="shared" si="1082"/>
        <v>0</v>
      </c>
      <c r="AE3351" s="2">
        <f t="shared" si="1083"/>
        <v>0</v>
      </c>
      <c r="AF3351" s="226"/>
      <c r="AG3351" s="219">
        <f t="shared" si="1087"/>
        <v>0</v>
      </c>
      <c r="AH3351" s="234">
        <f t="shared" si="1088"/>
        <v>0</v>
      </c>
      <c r="AI3351" s="214">
        <f t="shared" si="1096"/>
        <v>0</v>
      </c>
      <c r="AK3351" s="229">
        <f t="shared" si="1089"/>
        <v>0</v>
      </c>
      <c r="AL3351" s="226"/>
      <c r="AM3351" s="15"/>
      <c r="AN3351" s="232" t="e">
        <f t="shared" si="1090"/>
        <v>#DIV/0!</v>
      </c>
      <c r="AO3351" s="214">
        <f t="shared" si="1084"/>
        <v>0</v>
      </c>
      <c r="AQ3351" s="210"/>
      <c r="AR3351" s="231"/>
      <c r="AS3351" s="15"/>
      <c r="AT3351" s="232">
        <f t="shared" si="1091"/>
        <v>0</v>
      </c>
      <c r="AU3351" s="235">
        <f t="shared" si="1092"/>
        <v>0</v>
      </c>
      <c r="AY3351" s="210"/>
      <c r="AZ3351" s="231"/>
      <c r="BA3351" s="15"/>
      <c r="BB3351" s="232">
        <f t="shared" si="1081"/>
        <v>0</v>
      </c>
      <c r="BC3351" s="235">
        <f t="shared" si="1093"/>
        <v>0</v>
      </c>
      <c r="BG3351" s="210"/>
      <c r="BH3351" s="231"/>
      <c r="BI3351" s="15"/>
      <c r="BJ3351" s="232">
        <f t="shared" si="1085"/>
        <v>0</v>
      </c>
      <c r="BK3351" s="235">
        <f t="shared" si="1094"/>
        <v>0</v>
      </c>
      <c r="BM3351" s="109">
        <f t="shared" si="1086"/>
        <v>-4.9190240811152437</v>
      </c>
      <c r="BN3351" s="213"/>
      <c r="BR3351" s="228"/>
      <c r="BS3351" s="311"/>
      <c r="BT3351" s="3"/>
      <c r="BU3351" s="213"/>
      <c r="BV3351" s="213"/>
      <c r="BW3351" s="291"/>
    </row>
    <row r="3352" spans="1:75" x14ac:dyDescent="0.2">
      <c r="A3352" s="210"/>
      <c r="B3352" s="211"/>
      <c r="C3352" s="848" t="str">
        <f ca="1">IF(ISERR(AVERAGE(INDIRECT("B"&amp;(ROW()-INT($B$1/2))):INDIRECT("B"&amp;(ROW()+INT($B$1/2))))),"",AVERAGE(INDIRECT("B"&amp;(ROW()-INT($B$1/2))):INDIRECT("B"&amp;(ROW()+INT($B$1/2)))))</f>
        <v/>
      </c>
      <c r="D3352" s="848">
        <f t="shared" si="1080"/>
        <v>0</v>
      </c>
      <c r="E3352" s="275"/>
      <c r="F3352" s="15"/>
      <c r="G3352" s="3"/>
      <c r="H3352" s="3"/>
      <c r="I3352" s="3"/>
      <c r="J3352" s="3"/>
      <c r="K3352" s="3"/>
      <c r="L3352" s="554"/>
      <c r="M3352" s="545"/>
      <c r="N3352" s="546"/>
      <c r="O3352" s="5"/>
      <c r="P3352" s="216"/>
      <c r="Q3352" s="217"/>
      <c r="R3352" s="218"/>
      <c r="S3352" s="219">
        <f t="shared" si="1097"/>
        <v>0</v>
      </c>
      <c r="T3352" s="220">
        <f t="shared" si="1098"/>
        <v>0</v>
      </c>
      <c r="U3352" s="214">
        <f t="shared" si="1095"/>
        <v>0</v>
      </c>
      <c r="W3352" s="221"/>
      <c r="X3352" s="222"/>
      <c r="Y3352" s="222"/>
      <c r="Z3352" s="223"/>
      <c r="AA3352" s="222"/>
      <c r="AB3352" s="224"/>
      <c r="AC3352" s="225"/>
      <c r="AD3352" s="2">
        <f t="shared" si="1082"/>
        <v>0</v>
      </c>
      <c r="AE3352" s="2">
        <f t="shared" si="1083"/>
        <v>0</v>
      </c>
      <c r="AF3352" s="226"/>
      <c r="AG3352" s="219">
        <f t="shared" si="1087"/>
        <v>0</v>
      </c>
      <c r="AH3352" s="234">
        <f t="shared" si="1088"/>
        <v>0</v>
      </c>
      <c r="AI3352" s="214">
        <f t="shared" si="1096"/>
        <v>0</v>
      </c>
      <c r="AK3352" s="229">
        <f t="shared" si="1089"/>
        <v>0</v>
      </c>
      <c r="AL3352" s="226"/>
      <c r="AM3352" s="15"/>
      <c r="AN3352" s="232" t="e">
        <f t="shared" si="1090"/>
        <v>#DIV/0!</v>
      </c>
      <c r="AO3352" s="214">
        <f t="shared" si="1084"/>
        <v>0</v>
      </c>
      <c r="AQ3352" s="210"/>
      <c r="AR3352" s="231"/>
      <c r="AS3352" s="15"/>
      <c r="AT3352" s="232">
        <f t="shared" si="1091"/>
        <v>0</v>
      </c>
      <c r="AU3352" s="235">
        <f t="shared" si="1092"/>
        <v>0</v>
      </c>
      <c r="AY3352" s="210"/>
      <c r="AZ3352" s="231"/>
      <c r="BA3352" s="15"/>
      <c r="BB3352" s="232">
        <f t="shared" si="1081"/>
        <v>0</v>
      </c>
      <c r="BC3352" s="235">
        <f t="shared" si="1093"/>
        <v>0</v>
      </c>
      <c r="BG3352" s="210"/>
      <c r="BH3352" s="231"/>
      <c r="BI3352" s="15"/>
      <c r="BJ3352" s="232">
        <f t="shared" si="1085"/>
        <v>0</v>
      </c>
      <c r="BK3352" s="235">
        <f t="shared" si="1094"/>
        <v>0</v>
      </c>
      <c r="BM3352" s="109">
        <f t="shared" si="1086"/>
        <v>-4.9208564186129804</v>
      </c>
      <c r="BN3352" s="213"/>
      <c r="BR3352" s="228"/>
      <c r="BS3352" s="311"/>
      <c r="BT3352" s="3"/>
      <c r="BU3352" s="213"/>
      <c r="BV3352" s="213"/>
      <c r="BW3352" s="291"/>
    </row>
    <row r="3353" spans="1:75" x14ac:dyDescent="0.2">
      <c r="A3353" s="210"/>
      <c r="B3353" s="211"/>
      <c r="C3353" s="848" t="str">
        <f ca="1">IF(ISERR(AVERAGE(INDIRECT("B"&amp;(ROW()-INT($B$1/2))):INDIRECT("B"&amp;(ROW()+INT($B$1/2))))),"",AVERAGE(INDIRECT("B"&amp;(ROW()-INT($B$1/2))):INDIRECT("B"&amp;(ROW()+INT($B$1/2)))))</f>
        <v/>
      </c>
      <c r="D3353" s="848">
        <f t="shared" si="1080"/>
        <v>0</v>
      </c>
      <c r="E3353" s="275"/>
      <c r="F3353" s="15"/>
      <c r="G3353" s="3"/>
      <c r="H3353" s="3"/>
      <c r="I3353" s="3"/>
      <c r="J3353" s="3"/>
      <c r="K3353" s="3"/>
      <c r="L3353" s="554"/>
      <c r="M3353" s="545"/>
      <c r="N3353" s="546"/>
      <c r="O3353" s="5"/>
      <c r="P3353" s="216"/>
      <c r="Q3353" s="217"/>
      <c r="R3353" s="218"/>
      <c r="S3353" s="219">
        <f t="shared" si="1097"/>
        <v>0</v>
      </c>
      <c r="T3353" s="220">
        <f t="shared" si="1098"/>
        <v>0</v>
      </c>
      <c r="U3353" s="214">
        <f t="shared" si="1095"/>
        <v>0</v>
      </c>
      <c r="W3353" s="221"/>
      <c r="X3353" s="222"/>
      <c r="Y3353" s="222"/>
      <c r="Z3353" s="223"/>
      <c r="AA3353" s="222"/>
      <c r="AB3353" s="224"/>
      <c r="AC3353" s="225"/>
      <c r="AD3353" s="2">
        <f t="shared" si="1082"/>
        <v>0</v>
      </c>
      <c r="AE3353" s="2">
        <f t="shared" si="1083"/>
        <v>0</v>
      </c>
      <c r="AF3353" s="226"/>
      <c r="AG3353" s="219">
        <f t="shared" si="1087"/>
        <v>0</v>
      </c>
      <c r="AH3353" s="234">
        <f t="shared" si="1088"/>
        <v>0</v>
      </c>
      <c r="AI3353" s="214">
        <f t="shared" si="1096"/>
        <v>0</v>
      </c>
      <c r="AK3353" s="229">
        <f t="shared" si="1089"/>
        <v>0</v>
      </c>
      <c r="AL3353" s="226"/>
      <c r="AM3353" s="15"/>
      <c r="AN3353" s="232" t="e">
        <f t="shared" si="1090"/>
        <v>#DIV/0!</v>
      </c>
      <c r="AO3353" s="214">
        <f t="shared" si="1084"/>
        <v>0</v>
      </c>
      <c r="AQ3353" s="210"/>
      <c r="AR3353" s="231"/>
      <c r="AS3353" s="15"/>
      <c r="AT3353" s="232">
        <f t="shared" si="1091"/>
        <v>0</v>
      </c>
      <c r="AU3353" s="235">
        <f t="shared" si="1092"/>
        <v>0</v>
      </c>
      <c r="AY3353" s="210"/>
      <c r="AZ3353" s="231"/>
      <c r="BA3353" s="15"/>
      <c r="BB3353" s="232">
        <f t="shared" si="1081"/>
        <v>0</v>
      </c>
      <c r="BC3353" s="235">
        <f t="shared" si="1093"/>
        <v>0</v>
      </c>
      <c r="BG3353" s="210"/>
      <c r="BH3353" s="231"/>
      <c r="BI3353" s="15"/>
      <c r="BJ3353" s="232">
        <f t="shared" si="1085"/>
        <v>0</v>
      </c>
      <c r="BK3353" s="235">
        <f t="shared" si="1094"/>
        <v>0</v>
      </c>
      <c r="BM3353" s="109">
        <f t="shared" si="1086"/>
        <v>-4.9226887561107171</v>
      </c>
      <c r="BN3353" s="213"/>
      <c r="BR3353" s="228"/>
      <c r="BS3353" s="311"/>
      <c r="BT3353" s="3"/>
      <c r="BU3353" s="213"/>
      <c r="BV3353" s="213"/>
      <c r="BW3353" s="291"/>
    </row>
    <row r="3354" spans="1:75" x14ac:dyDescent="0.2">
      <c r="A3354" s="210"/>
      <c r="B3354" s="211"/>
      <c r="C3354" s="848" t="str">
        <f ca="1">IF(ISERR(AVERAGE(INDIRECT("B"&amp;(ROW()-INT($B$1/2))):INDIRECT("B"&amp;(ROW()+INT($B$1/2))))),"",AVERAGE(INDIRECT("B"&amp;(ROW()-INT($B$1/2))):INDIRECT("B"&amp;(ROW()+INT($B$1/2)))))</f>
        <v/>
      </c>
      <c r="D3354" s="848">
        <f t="shared" si="1080"/>
        <v>0</v>
      </c>
      <c r="E3354" s="275"/>
      <c r="F3354" s="15"/>
      <c r="G3354" s="3"/>
      <c r="H3354" s="3"/>
      <c r="I3354" s="3"/>
      <c r="J3354" s="3"/>
      <c r="K3354" s="3"/>
      <c r="L3354" s="554"/>
      <c r="M3354" s="545"/>
      <c r="N3354" s="546"/>
      <c r="O3354" s="5"/>
      <c r="P3354" s="216"/>
      <c r="Q3354" s="217"/>
      <c r="R3354" s="218"/>
      <c r="S3354" s="219">
        <f t="shared" si="1097"/>
        <v>0</v>
      </c>
      <c r="T3354" s="220">
        <f t="shared" si="1098"/>
        <v>0</v>
      </c>
      <c r="U3354" s="214">
        <f t="shared" si="1095"/>
        <v>0</v>
      </c>
      <c r="W3354" s="221"/>
      <c r="X3354" s="222"/>
      <c r="Y3354" s="222"/>
      <c r="Z3354" s="223"/>
      <c r="AA3354" s="222"/>
      <c r="AB3354" s="224"/>
      <c r="AC3354" s="225"/>
      <c r="AD3354" s="2">
        <f t="shared" si="1082"/>
        <v>0</v>
      </c>
      <c r="AE3354" s="2">
        <f t="shared" si="1083"/>
        <v>0</v>
      </c>
      <c r="AF3354" s="226"/>
      <c r="AG3354" s="219">
        <f t="shared" si="1087"/>
        <v>0</v>
      </c>
      <c r="AH3354" s="234">
        <f t="shared" si="1088"/>
        <v>0</v>
      </c>
      <c r="AI3354" s="214">
        <f t="shared" si="1096"/>
        <v>0</v>
      </c>
      <c r="AK3354" s="229">
        <f t="shared" si="1089"/>
        <v>0</v>
      </c>
      <c r="AL3354" s="226"/>
      <c r="AM3354" s="15"/>
      <c r="AN3354" s="232" t="e">
        <f t="shared" si="1090"/>
        <v>#DIV/0!</v>
      </c>
      <c r="AO3354" s="214">
        <f t="shared" si="1084"/>
        <v>0</v>
      </c>
      <c r="AQ3354" s="210"/>
      <c r="AR3354" s="231"/>
      <c r="AS3354" s="15"/>
      <c r="AT3354" s="232">
        <f t="shared" si="1091"/>
        <v>0</v>
      </c>
      <c r="AU3354" s="235">
        <f t="shared" si="1092"/>
        <v>0</v>
      </c>
      <c r="AY3354" s="210"/>
      <c r="AZ3354" s="231"/>
      <c r="BA3354" s="15"/>
      <c r="BB3354" s="232">
        <f t="shared" si="1081"/>
        <v>0</v>
      </c>
      <c r="BC3354" s="235">
        <f t="shared" si="1093"/>
        <v>0</v>
      </c>
      <c r="BG3354" s="210"/>
      <c r="BH3354" s="231"/>
      <c r="BI3354" s="15"/>
      <c r="BJ3354" s="232">
        <f t="shared" si="1085"/>
        <v>0</v>
      </c>
      <c r="BK3354" s="235">
        <f t="shared" si="1094"/>
        <v>0</v>
      </c>
      <c r="BM3354" s="109">
        <f t="shared" si="1086"/>
        <v>-4.9245210936084538</v>
      </c>
      <c r="BN3354" s="213"/>
      <c r="BR3354" s="228"/>
      <c r="BS3354" s="311"/>
      <c r="BT3354" s="3"/>
      <c r="BU3354" s="213"/>
      <c r="BV3354" s="213"/>
      <c r="BW3354" s="291"/>
    </row>
    <row r="3355" spans="1:75" x14ac:dyDescent="0.2">
      <c r="A3355" s="210"/>
      <c r="B3355" s="211"/>
      <c r="C3355" s="848" t="str">
        <f ca="1">IF(ISERR(AVERAGE(INDIRECT("B"&amp;(ROW()-INT($B$1/2))):INDIRECT("B"&amp;(ROW()+INT($B$1/2))))),"",AVERAGE(INDIRECT("B"&amp;(ROW()-INT($B$1/2))):INDIRECT("B"&amp;(ROW()+INT($B$1/2)))))</f>
        <v/>
      </c>
      <c r="D3355" s="848">
        <f t="shared" si="1080"/>
        <v>0</v>
      </c>
      <c r="E3355" s="275"/>
      <c r="F3355" s="15"/>
      <c r="G3355" s="3"/>
      <c r="H3355" s="3"/>
      <c r="I3355" s="3"/>
      <c r="J3355" s="3"/>
      <c r="K3355" s="3"/>
      <c r="L3355" s="554"/>
      <c r="M3355" s="545"/>
      <c r="N3355" s="546"/>
      <c r="O3355" s="5"/>
      <c r="P3355" s="216"/>
      <c r="Q3355" s="217"/>
      <c r="R3355" s="218"/>
      <c r="S3355" s="219">
        <f t="shared" si="1097"/>
        <v>0</v>
      </c>
      <c r="T3355" s="220">
        <f t="shared" si="1098"/>
        <v>0</v>
      </c>
      <c r="U3355" s="214">
        <f t="shared" si="1095"/>
        <v>0</v>
      </c>
      <c r="W3355" s="221"/>
      <c r="X3355" s="222"/>
      <c r="Y3355" s="222"/>
      <c r="Z3355" s="223"/>
      <c r="AA3355" s="222"/>
      <c r="AB3355" s="224"/>
      <c r="AC3355" s="225"/>
      <c r="AD3355" s="2">
        <f t="shared" si="1082"/>
        <v>0</v>
      </c>
      <c r="AE3355" s="2">
        <f t="shared" si="1083"/>
        <v>0</v>
      </c>
      <c r="AF3355" s="226"/>
      <c r="AG3355" s="219">
        <f t="shared" si="1087"/>
        <v>0</v>
      </c>
      <c r="AH3355" s="234">
        <f t="shared" si="1088"/>
        <v>0</v>
      </c>
      <c r="AI3355" s="214">
        <f t="shared" si="1096"/>
        <v>0</v>
      </c>
      <c r="AK3355" s="229">
        <f t="shared" si="1089"/>
        <v>0</v>
      </c>
      <c r="AL3355" s="226"/>
      <c r="AM3355" s="15"/>
      <c r="AN3355" s="232" t="e">
        <f t="shared" si="1090"/>
        <v>#DIV/0!</v>
      </c>
      <c r="AO3355" s="214">
        <f t="shared" si="1084"/>
        <v>0</v>
      </c>
      <c r="AQ3355" s="210"/>
      <c r="AR3355" s="231"/>
      <c r="AS3355" s="15"/>
      <c r="AT3355" s="232">
        <f t="shared" si="1091"/>
        <v>0</v>
      </c>
      <c r="AU3355" s="235">
        <f t="shared" si="1092"/>
        <v>0</v>
      </c>
      <c r="AY3355" s="210"/>
      <c r="AZ3355" s="231"/>
      <c r="BA3355" s="15"/>
      <c r="BB3355" s="232">
        <f t="shared" si="1081"/>
        <v>0</v>
      </c>
      <c r="BC3355" s="235">
        <f t="shared" si="1093"/>
        <v>0</v>
      </c>
      <c r="BG3355" s="210"/>
      <c r="BH3355" s="231"/>
      <c r="BI3355" s="15"/>
      <c r="BJ3355" s="232">
        <f t="shared" si="1085"/>
        <v>0</v>
      </c>
      <c r="BK3355" s="235">
        <f t="shared" si="1094"/>
        <v>0</v>
      </c>
      <c r="BM3355" s="109">
        <f t="shared" si="1086"/>
        <v>-4.9263534311061905</v>
      </c>
      <c r="BN3355" s="213"/>
      <c r="BR3355" s="228"/>
      <c r="BS3355" s="311"/>
      <c r="BT3355" s="3"/>
      <c r="BU3355" s="213"/>
      <c r="BV3355" s="213"/>
      <c r="BW3355" s="291"/>
    </row>
    <row r="3356" spans="1:75" x14ac:dyDescent="0.2">
      <c r="A3356" s="210"/>
      <c r="B3356" s="211"/>
      <c r="C3356" s="848" t="str">
        <f ca="1">IF(ISERR(AVERAGE(INDIRECT("B"&amp;(ROW()-INT($B$1/2))):INDIRECT("B"&amp;(ROW()+INT($B$1/2))))),"",AVERAGE(INDIRECT("B"&amp;(ROW()-INT($B$1/2))):INDIRECT("B"&amp;(ROW()+INT($B$1/2)))))</f>
        <v/>
      </c>
      <c r="D3356" s="848">
        <f t="shared" si="1080"/>
        <v>0</v>
      </c>
      <c r="E3356" s="275"/>
      <c r="F3356" s="15"/>
      <c r="G3356" s="3"/>
      <c r="H3356" s="3"/>
      <c r="I3356" s="3"/>
      <c r="J3356" s="3"/>
      <c r="K3356" s="3"/>
      <c r="L3356" s="554"/>
      <c r="M3356" s="545"/>
      <c r="N3356" s="546"/>
      <c r="O3356" s="5"/>
      <c r="P3356" s="216"/>
      <c r="Q3356" s="217"/>
      <c r="R3356" s="218"/>
      <c r="S3356" s="219">
        <f t="shared" si="1097"/>
        <v>0</v>
      </c>
      <c r="T3356" s="220">
        <f t="shared" si="1098"/>
        <v>0</v>
      </c>
      <c r="U3356" s="214">
        <f t="shared" si="1095"/>
        <v>0</v>
      </c>
      <c r="W3356" s="221"/>
      <c r="X3356" s="222"/>
      <c r="Y3356" s="222"/>
      <c r="Z3356" s="223"/>
      <c r="AA3356" s="222"/>
      <c r="AB3356" s="224"/>
      <c r="AC3356" s="225"/>
      <c r="AD3356" s="2">
        <f t="shared" si="1082"/>
        <v>0</v>
      </c>
      <c r="AE3356" s="2">
        <f t="shared" si="1083"/>
        <v>0</v>
      </c>
      <c r="AF3356" s="226"/>
      <c r="AG3356" s="219">
        <f t="shared" si="1087"/>
        <v>0</v>
      </c>
      <c r="AH3356" s="234">
        <f t="shared" si="1088"/>
        <v>0</v>
      </c>
      <c r="AI3356" s="214">
        <f t="shared" si="1096"/>
        <v>0</v>
      </c>
      <c r="AK3356" s="229">
        <f t="shared" si="1089"/>
        <v>0</v>
      </c>
      <c r="AL3356" s="226"/>
      <c r="AM3356" s="15"/>
      <c r="AN3356" s="232" t="e">
        <f t="shared" si="1090"/>
        <v>#DIV/0!</v>
      </c>
      <c r="AO3356" s="214">
        <f t="shared" si="1084"/>
        <v>0</v>
      </c>
      <c r="AQ3356" s="210"/>
      <c r="AR3356" s="231"/>
      <c r="AS3356" s="15"/>
      <c r="AT3356" s="232">
        <f t="shared" si="1091"/>
        <v>0</v>
      </c>
      <c r="AU3356" s="235">
        <f t="shared" si="1092"/>
        <v>0</v>
      </c>
      <c r="AY3356" s="210"/>
      <c r="AZ3356" s="231"/>
      <c r="BA3356" s="15"/>
      <c r="BB3356" s="232">
        <f t="shared" si="1081"/>
        <v>0</v>
      </c>
      <c r="BC3356" s="235">
        <f t="shared" si="1093"/>
        <v>0</v>
      </c>
      <c r="BG3356" s="210"/>
      <c r="BH3356" s="231"/>
      <c r="BI3356" s="15"/>
      <c r="BJ3356" s="232">
        <f t="shared" si="1085"/>
        <v>0</v>
      </c>
      <c r="BK3356" s="235">
        <f t="shared" si="1094"/>
        <v>0</v>
      </c>
      <c r="BM3356" s="109">
        <f t="shared" si="1086"/>
        <v>-4.9281857686039272</v>
      </c>
      <c r="BN3356" s="213"/>
      <c r="BR3356" s="228"/>
      <c r="BS3356" s="311"/>
      <c r="BT3356" s="3"/>
      <c r="BU3356" s="213"/>
      <c r="BV3356" s="213"/>
      <c r="BW3356" s="291"/>
    </row>
    <row r="3357" spans="1:75" x14ac:dyDescent="0.2">
      <c r="A3357" s="210"/>
      <c r="B3357" s="211"/>
      <c r="C3357" s="848" t="str">
        <f ca="1">IF(ISERR(AVERAGE(INDIRECT("B"&amp;(ROW()-INT($B$1/2))):INDIRECT("B"&amp;(ROW()+INT($B$1/2))))),"",AVERAGE(INDIRECT("B"&amp;(ROW()-INT($B$1/2))):INDIRECT("B"&amp;(ROW()+INT($B$1/2)))))</f>
        <v/>
      </c>
      <c r="D3357" s="848">
        <f t="shared" si="1080"/>
        <v>0</v>
      </c>
      <c r="E3357" s="275"/>
      <c r="F3357" s="15"/>
      <c r="G3357" s="3"/>
      <c r="H3357" s="3"/>
      <c r="I3357" s="3"/>
      <c r="J3357" s="3"/>
      <c r="K3357" s="3"/>
      <c r="L3357" s="554"/>
      <c r="M3357" s="545"/>
      <c r="N3357" s="546"/>
      <c r="O3357" s="5"/>
      <c r="P3357" s="216"/>
      <c r="Q3357" s="217"/>
      <c r="R3357" s="218"/>
      <c r="S3357" s="219">
        <f t="shared" si="1097"/>
        <v>0</v>
      </c>
      <c r="T3357" s="220">
        <f t="shared" si="1098"/>
        <v>0</v>
      </c>
      <c r="U3357" s="214">
        <f t="shared" si="1095"/>
        <v>0</v>
      </c>
      <c r="W3357" s="221"/>
      <c r="X3357" s="222"/>
      <c r="Y3357" s="222"/>
      <c r="Z3357" s="223"/>
      <c r="AA3357" s="222"/>
      <c r="AB3357" s="224"/>
      <c r="AC3357" s="225"/>
      <c r="AD3357" s="2">
        <f t="shared" si="1082"/>
        <v>0</v>
      </c>
      <c r="AE3357" s="2">
        <f t="shared" si="1083"/>
        <v>0</v>
      </c>
      <c r="AF3357" s="226"/>
      <c r="AG3357" s="219">
        <f t="shared" si="1087"/>
        <v>0</v>
      </c>
      <c r="AH3357" s="234">
        <f t="shared" si="1088"/>
        <v>0</v>
      </c>
      <c r="AI3357" s="214">
        <f t="shared" si="1096"/>
        <v>0</v>
      </c>
      <c r="AK3357" s="229">
        <f t="shared" si="1089"/>
        <v>0</v>
      </c>
      <c r="AL3357" s="226"/>
      <c r="AM3357" s="15"/>
      <c r="AN3357" s="232" t="e">
        <f t="shared" si="1090"/>
        <v>#DIV/0!</v>
      </c>
      <c r="AO3357" s="214">
        <f t="shared" si="1084"/>
        <v>0</v>
      </c>
      <c r="AQ3357" s="210"/>
      <c r="AR3357" s="231"/>
      <c r="AS3357" s="15"/>
      <c r="AT3357" s="232">
        <f t="shared" si="1091"/>
        <v>0</v>
      </c>
      <c r="AU3357" s="235">
        <f t="shared" si="1092"/>
        <v>0</v>
      </c>
      <c r="AY3357" s="210"/>
      <c r="AZ3357" s="231"/>
      <c r="BA3357" s="15"/>
      <c r="BB3357" s="232">
        <f t="shared" si="1081"/>
        <v>0</v>
      </c>
      <c r="BC3357" s="235">
        <f t="shared" si="1093"/>
        <v>0</v>
      </c>
      <c r="BG3357" s="210"/>
      <c r="BH3357" s="231"/>
      <c r="BI3357" s="15"/>
      <c r="BJ3357" s="232">
        <f t="shared" si="1085"/>
        <v>0</v>
      </c>
      <c r="BK3357" s="235">
        <f t="shared" si="1094"/>
        <v>0</v>
      </c>
      <c r="BM3357" s="109">
        <f t="shared" si="1086"/>
        <v>-4.9300181061016639</v>
      </c>
      <c r="BN3357" s="213"/>
      <c r="BR3357" s="228"/>
      <c r="BS3357" s="311"/>
      <c r="BT3357" s="3"/>
      <c r="BU3357" s="213"/>
      <c r="BV3357" s="213"/>
      <c r="BW3357" s="291"/>
    </row>
    <row r="3358" spans="1:75" x14ac:dyDescent="0.2">
      <c r="A3358" s="210"/>
      <c r="B3358" s="211"/>
      <c r="C3358" s="848" t="str">
        <f ca="1">IF(ISERR(AVERAGE(INDIRECT("B"&amp;(ROW()-INT($B$1/2))):INDIRECT("B"&amp;(ROW()+INT($B$1/2))))),"",AVERAGE(INDIRECT("B"&amp;(ROW()-INT($B$1/2))):INDIRECT("B"&amp;(ROW()+INT($B$1/2)))))</f>
        <v/>
      </c>
      <c r="D3358" s="848">
        <f t="shared" si="1080"/>
        <v>0</v>
      </c>
      <c r="E3358" s="275"/>
      <c r="F3358" s="15"/>
      <c r="G3358" s="3"/>
      <c r="H3358" s="3"/>
      <c r="I3358" s="3"/>
      <c r="J3358" s="3"/>
      <c r="K3358" s="3"/>
      <c r="L3358" s="554"/>
      <c r="M3358" s="545"/>
      <c r="N3358" s="546"/>
      <c r="O3358" s="5"/>
      <c r="P3358" s="216"/>
      <c r="Q3358" s="217"/>
      <c r="R3358" s="218"/>
      <c r="S3358" s="219">
        <f t="shared" si="1097"/>
        <v>0</v>
      </c>
      <c r="T3358" s="220">
        <f t="shared" si="1098"/>
        <v>0</v>
      </c>
      <c r="U3358" s="214">
        <f t="shared" si="1095"/>
        <v>0</v>
      </c>
      <c r="W3358" s="221"/>
      <c r="X3358" s="222"/>
      <c r="Y3358" s="222"/>
      <c r="Z3358" s="223"/>
      <c r="AA3358" s="222"/>
      <c r="AB3358" s="224"/>
      <c r="AC3358" s="225"/>
      <c r="AD3358" s="2">
        <f t="shared" si="1082"/>
        <v>0</v>
      </c>
      <c r="AE3358" s="2">
        <f t="shared" si="1083"/>
        <v>0</v>
      </c>
      <c r="AF3358" s="226"/>
      <c r="AG3358" s="219">
        <f t="shared" si="1087"/>
        <v>0</v>
      </c>
      <c r="AH3358" s="234">
        <f t="shared" si="1088"/>
        <v>0</v>
      </c>
      <c r="AI3358" s="214">
        <f t="shared" si="1096"/>
        <v>0</v>
      </c>
      <c r="AK3358" s="229">
        <f t="shared" si="1089"/>
        <v>0</v>
      </c>
      <c r="AL3358" s="226"/>
      <c r="AM3358" s="15"/>
      <c r="AN3358" s="232" t="e">
        <f t="shared" si="1090"/>
        <v>#DIV/0!</v>
      </c>
      <c r="AO3358" s="214">
        <f t="shared" si="1084"/>
        <v>0</v>
      </c>
      <c r="AQ3358" s="210"/>
      <c r="AR3358" s="231"/>
      <c r="AS3358" s="15"/>
      <c r="AT3358" s="232">
        <f t="shared" si="1091"/>
        <v>0</v>
      </c>
      <c r="AU3358" s="235">
        <f t="shared" si="1092"/>
        <v>0</v>
      </c>
      <c r="AY3358" s="210"/>
      <c r="AZ3358" s="231"/>
      <c r="BA3358" s="15"/>
      <c r="BB3358" s="232">
        <f t="shared" si="1081"/>
        <v>0</v>
      </c>
      <c r="BC3358" s="235">
        <f t="shared" si="1093"/>
        <v>0</v>
      </c>
      <c r="BG3358" s="210"/>
      <c r="BH3358" s="231"/>
      <c r="BI3358" s="15"/>
      <c r="BJ3358" s="232">
        <f t="shared" si="1085"/>
        <v>0</v>
      </c>
      <c r="BK3358" s="235">
        <f t="shared" si="1094"/>
        <v>0</v>
      </c>
      <c r="BM3358" s="109">
        <f t="shared" si="1086"/>
        <v>-4.9318504435994006</v>
      </c>
      <c r="BN3358" s="213"/>
      <c r="BR3358" s="228"/>
      <c r="BS3358" s="311"/>
      <c r="BT3358" s="3"/>
      <c r="BU3358" s="213"/>
      <c r="BV3358" s="213"/>
      <c r="BW3358" s="291"/>
    </row>
    <row r="3359" spans="1:75" x14ac:dyDescent="0.2">
      <c r="A3359" s="210"/>
      <c r="B3359" s="211"/>
      <c r="C3359" s="848" t="str">
        <f ca="1">IF(ISERR(AVERAGE(INDIRECT("B"&amp;(ROW()-INT($B$1/2))):INDIRECT("B"&amp;(ROW()+INT($B$1/2))))),"",AVERAGE(INDIRECT("B"&amp;(ROW()-INT($B$1/2))):INDIRECT("B"&amp;(ROW()+INT($B$1/2)))))</f>
        <v/>
      </c>
      <c r="D3359" s="848">
        <f t="shared" si="1080"/>
        <v>0</v>
      </c>
      <c r="E3359" s="275"/>
      <c r="F3359" s="15"/>
      <c r="G3359" s="3"/>
      <c r="H3359" s="3"/>
      <c r="I3359" s="3"/>
      <c r="J3359" s="3"/>
      <c r="K3359" s="3"/>
      <c r="L3359" s="554"/>
      <c r="M3359" s="545"/>
      <c r="N3359" s="546"/>
      <c r="O3359" s="5"/>
      <c r="P3359" s="216"/>
      <c r="Q3359" s="217"/>
      <c r="R3359" s="218"/>
      <c r="S3359" s="219">
        <f t="shared" si="1097"/>
        <v>0</v>
      </c>
      <c r="T3359" s="220">
        <f t="shared" si="1098"/>
        <v>0</v>
      </c>
      <c r="U3359" s="214">
        <f t="shared" si="1095"/>
        <v>0</v>
      </c>
      <c r="W3359" s="221"/>
      <c r="X3359" s="222"/>
      <c r="Y3359" s="222"/>
      <c r="Z3359" s="223"/>
      <c r="AA3359" s="222"/>
      <c r="AB3359" s="224"/>
      <c r="AC3359" s="225"/>
      <c r="AD3359" s="2">
        <f t="shared" si="1082"/>
        <v>0</v>
      </c>
      <c r="AE3359" s="2">
        <f t="shared" si="1083"/>
        <v>0</v>
      </c>
      <c r="AF3359" s="226"/>
      <c r="AG3359" s="219">
        <f t="shared" si="1087"/>
        <v>0</v>
      </c>
      <c r="AH3359" s="234">
        <f t="shared" si="1088"/>
        <v>0</v>
      </c>
      <c r="AI3359" s="214">
        <f t="shared" si="1096"/>
        <v>0</v>
      </c>
      <c r="AK3359" s="229">
        <f t="shared" si="1089"/>
        <v>0</v>
      </c>
      <c r="AL3359" s="226"/>
      <c r="AM3359" s="15"/>
      <c r="AN3359" s="232" t="e">
        <f t="shared" si="1090"/>
        <v>#DIV/0!</v>
      </c>
      <c r="AO3359" s="214">
        <f t="shared" si="1084"/>
        <v>0</v>
      </c>
      <c r="AQ3359" s="210"/>
      <c r="AR3359" s="231"/>
      <c r="AS3359" s="15"/>
      <c r="AT3359" s="232">
        <f t="shared" si="1091"/>
        <v>0</v>
      </c>
      <c r="AU3359" s="235">
        <f t="shared" si="1092"/>
        <v>0</v>
      </c>
      <c r="AY3359" s="210"/>
      <c r="AZ3359" s="231"/>
      <c r="BA3359" s="15"/>
      <c r="BB3359" s="232">
        <f t="shared" si="1081"/>
        <v>0</v>
      </c>
      <c r="BC3359" s="235">
        <f t="shared" si="1093"/>
        <v>0</v>
      </c>
      <c r="BG3359" s="210"/>
      <c r="BH3359" s="231"/>
      <c r="BI3359" s="15"/>
      <c r="BJ3359" s="232">
        <f t="shared" si="1085"/>
        <v>0</v>
      </c>
      <c r="BK3359" s="235">
        <f t="shared" si="1094"/>
        <v>0</v>
      </c>
      <c r="BM3359" s="109">
        <f t="shared" si="1086"/>
        <v>-4.9336827810971373</v>
      </c>
      <c r="BN3359" s="213"/>
      <c r="BR3359" s="228"/>
      <c r="BS3359" s="311"/>
      <c r="BT3359" s="3"/>
      <c r="BU3359" s="213"/>
      <c r="BV3359" s="213"/>
      <c r="BW3359" s="291"/>
    </row>
    <row r="3360" spans="1:75" x14ac:dyDescent="0.2">
      <c r="A3360" s="210"/>
      <c r="B3360" s="211"/>
      <c r="C3360" s="848" t="str">
        <f ca="1">IF(ISERR(AVERAGE(INDIRECT("B"&amp;(ROW()-INT($B$1/2))):INDIRECT("B"&amp;(ROW()+INT($B$1/2))))),"",AVERAGE(INDIRECT("B"&amp;(ROW()-INT($B$1/2))):INDIRECT("B"&amp;(ROW()+INT($B$1/2)))))</f>
        <v/>
      </c>
      <c r="D3360" s="848">
        <f t="shared" si="1080"/>
        <v>0</v>
      </c>
      <c r="E3360" s="275"/>
      <c r="F3360" s="15"/>
      <c r="G3360" s="3"/>
      <c r="H3360" s="3"/>
      <c r="I3360" s="3"/>
      <c r="J3360" s="3"/>
      <c r="K3360" s="3"/>
      <c r="L3360" s="554"/>
      <c r="M3360" s="545"/>
      <c r="N3360" s="546"/>
      <c r="O3360" s="5"/>
      <c r="P3360" s="216"/>
      <c r="Q3360" s="217"/>
      <c r="R3360" s="218"/>
      <c r="S3360" s="219">
        <f t="shared" si="1097"/>
        <v>0</v>
      </c>
      <c r="T3360" s="220">
        <f t="shared" si="1098"/>
        <v>0</v>
      </c>
      <c r="U3360" s="214">
        <f t="shared" si="1095"/>
        <v>0</v>
      </c>
      <c r="W3360" s="221"/>
      <c r="X3360" s="222"/>
      <c r="Y3360" s="222"/>
      <c r="Z3360" s="223"/>
      <c r="AA3360" s="222"/>
      <c r="AB3360" s="224"/>
      <c r="AC3360" s="225"/>
      <c r="AD3360" s="2">
        <f t="shared" si="1082"/>
        <v>0</v>
      </c>
      <c r="AE3360" s="2">
        <f t="shared" si="1083"/>
        <v>0</v>
      </c>
      <c r="AF3360" s="226"/>
      <c r="AG3360" s="219">
        <f t="shared" si="1087"/>
        <v>0</v>
      </c>
      <c r="AH3360" s="234">
        <f t="shared" si="1088"/>
        <v>0</v>
      </c>
      <c r="AI3360" s="214">
        <f t="shared" si="1096"/>
        <v>0</v>
      </c>
      <c r="AK3360" s="229">
        <f t="shared" si="1089"/>
        <v>0</v>
      </c>
      <c r="AL3360" s="226"/>
      <c r="AM3360" s="15"/>
      <c r="AN3360" s="232" t="e">
        <f t="shared" si="1090"/>
        <v>#DIV/0!</v>
      </c>
      <c r="AO3360" s="214">
        <f t="shared" si="1084"/>
        <v>0</v>
      </c>
      <c r="AQ3360" s="210"/>
      <c r="AR3360" s="231"/>
      <c r="AS3360" s="15"/>
      <c r="AT3360" s="232">
        <f t="shared" si="1091"/>
        <v>0</v>
      </c>
      <c r="AU3360" s="235">
        <f t="shared" si="1092"/>
        <v>0</v>
      </c>
      <c r="AY3360" s="210"/>
      <c r="AZ3360" s="231"/>
      <c r="BA3360" s="15"/>
      <c r="BB3360" s="232">
        <f t="shared" si="1081"/>
        <v>0</v>
      </c>
      <c r="BC3360" s="235">
        <f t="shared" si="1093"/>
        <v>0</v>
      </c>
      <c r="BG3360" s="210"/>
      <c r="BH3360" s="231"/>
      <c r="BI3360" s="15"/>
      <c r="BJ3360" s="232">
        <f t="shared" si="1085"/>
        <v>0</v>
      </c>
      <c r="BK3360" s="235">
        <f t="shared" si="1094"/>
        <v>0</v>
      </c>
      <c r="BM3360" s="109">
        <f t="shared" si="1086"/>
        <v>-4.935515118594874</v>
      </c>
      <c r="BN3360" s="213"/>
      <c r="BR3360" s="228"/>
      <c r="BS3360" s="311"/>
      <c r="BT3360" s="3"/>
      <c r="BU3360" s="213"/>
      <c r="BV3360" s="213"/>
      <c r="BW3360" s="291"/>
    </row>
    <row r="3361" spans="1:75" x14ac:dyDescent="0.2">
      <c r="A3361" s="210"/>
      <c r="B3361" s="211"/>
      <c r="C3361" s="848" t="str">
        <f ca="1">IF(ISERR(AVERAGE(INDIRECT("B"&amp;(ROW()-INT($B$1/2))):INDIRECT("B"&amp;(ROW()+INT($B$1/2))))),"",AVERAGE(INDIRECT("B"&amp;(ROW()-INT($B$1/2))):INDIRECT("B"&amp;(ROW()+INT($B$1/2)))))</f>
        <v/>
      </c>
      <c r="D3361" s="848">
        <f t="shared" si="1080"/>
        <v>0</v>
      </c>
      <c r="E3361" s="275"/>
      <c r="F3361" s="15"/>
      <c r="G3361" s="3"/>
      <c r="H3361" s="3"/>
      <c r="I3361" s="3"/>
      <c r="J3361" s="3"/>
      <c r="K3361" s="3"/>
      <c r="L3361" s="554"/>
      <c r="M3361" s="545"/>
      <c r="N3361" s="546"/>
      <c r="O3361" s="5"/>
      <c r="P3361" s="216"/>
      <c r="Q3361" s="217"/>
      <c r="R3361" s="218"/>
      <c r="S3361" s="219">
        <f t="shared" si="1097"/>
        <v>0</v>
      </c>
      <c r="T3361" s="220">
        <f t="shared" si="1098"/>
        <v>0</v>
      </c>
      <c r="U3361" s="214">
        <f t="shared" si="1095"/>
        <v>0</v>
      </c>
      <c r="W3361" s="221"/>
      <c r="X3361" s="222"/>
      <c r="Y3361" s="222"/>
      <c r="Z3361" s="223"/>
      <c r="AA3361" s="222"/>
      <c r="AB3361" s="224"/>
      <c r="AC3361" s="225"/>
      <c r="AD3361" s="2">
        <f t="shared" si="1082"/>
        <v>0</v>
      </c>
      <c r="AE3361" s="2">
        <f t="shared" si="1083"/>
        <v>0</v>
      </c>
      <c r="AF3361" s="226"/>
      <c r="AG3361" s="219">
        <f t="shared" si="1087"/>
        <v>0</v>
      </c>
      <c r="AH3361" s="234">
        <f t="shared" si="1088"/>
        <v>0</v>
      </c>
      <c r="AI3361" s="214">
        <f t="shared" si="1096"/>
        <v>0</v>
      </c>
      <c r="AK3361" s="229">
        <f t="shared" si="1089"/>
        <v>0</v>
      </c>
      <c r="AL3361" s="226"/>
      <c r="AM3361" s="15"/>
      <c r="AN3361" s="232" t="e">
        <f t="shared" si="1090"/>
        <v>#DIV/0!</v>
      </c>
      <c r="AO3361" s="214">
        <f t="shared" si="1084"/>
        <v>0</v>
      </c>
      <c r="AQ3361" s="210"/>
      <c r="AR3361" s="231"/>
      <c r="AS3361" s="15"/>
      <c r="AT3361" s="232">
        <f t="shared" si="1091"/>
        <v>0</v>
      </c>
      <c r="AU3361" s="235">
        <f t="shared" si="1092"/>
        <v>0</v>
      </c>
      <c r="AY3361" s="210"/>
      <c r="AZ3361" s="231"/>
      <c r="BA3361" s="15"/>
      <c r="BB3361" s="232">
        <f t="shared" si="1081"/>
        <v>0</v>
      </c>
      <c r="BC3361" s="235">
        <f t="shared" si="1093"/>
        <v>0</v>
      </c>
      <c r="BG3361" s="210"/>
      <c r="BH3361" s="231"/>
      <c r="BI3361" s="15"/>
      <c r="BJ3361" s="232">
        <f t="shared" si="1085"/>
        <v>0</v>
      </c>
      <c r="BK3361" s="235">
        <f t="shared" si="1094"/>
        <v>0</v>
      </c>
      <c r="BM3361" s="109">
        <f t="shared" si="1086"/>
        <v>-4.9373474560926107</v>
      </c>
      <c r="BN3361" s="213"/>
      <c r="BR3361" s="228"/>
      <c r="BS3361" s="311"/>
      <c r="BT3361" s="3"/>
      <c r="BU3361" s="213"/>
      <c r="BV3361" s="213"/>
      <c r="BW3361" s="291"/>
    </row>
    <row r="3362" spans="1:75" x14ac:dyDescent="0.2">
      <c r="A3362" s="210"/>
      <c r="B3362" s="211"/>
      <c r="C3362" s="848" t="str">
        <f ca="1">IF(ISERR(AVERAGE(INDIRECT("B"&amp;(ROW()-INT($B$1/2))):INDIRECT("B"&amp;(ROW()+INT($B$1/2))))),"",AVERAGE(INDIRECT("B"&amp;(ROW()-INT($B$1/2))):INDIRECT("B"&amp;(ROW()+INT($B$1/2)))))</f>
        <v/>
      </c>
      <c r="D3362" s="848">
        <f t="shared" si="1080"/>
        <v>0</v>
      </c>
      <c r="E3362" s="275"/>
      <c r="F3362" s="15"/>
      <c r="G3362" s="3"/>
      <c r="H3362" s="3"/>
      <c r="I3362" s="3"/>
      <c r="J3362" s="3"/>
      <c r="K3362" s="3"/>
      <c r="L3362" s="554"/>
      <c r="M3362" s="545"/>
      <c r="N3362" s="546"/>
      <c r="O3362" s="5"/>
      <c r="P3362" s="216"/>
      <c r="Q3362" s="217"/>
      <c r="R3362" s="218"/>
      <c r="S3362" s="219">
        <f t="shared" si="1097"/>
        <v>0</v>
      </c>
      <c r="T3362" s="220">
        <f t="shared" si="1098"/>
        <v>0</v>
      </c>
      <c r="U3362" s="214">
        <f t="shared" si="1095"/>
        <v>0</v>
      </c>
      <c r="W3362" s="221"/>
      <c r="X3362" s="222"/>
      <c r="Y3362" s="222"/>
      <c r="Z3362" s="223"/>
      <c r="AA3362" s="222"/>
      <c r="AB3362" s="224"/>
      <c r="AC3362" s="225"/>
      <c r="AD3362" s="2">
        <f t="shared" si="1082"/>
        <v>0</v>
      </c>
      <c r="AE3362" s="2">
        <f t="shared" si="1083"/>
        <v>0</v>
      </c>
      <c r="AF3362" s="226"/>
      <c r="AG3362" s="219">
        <f t="shared" si="1087"/>
        <v>0</v>
      </c>
      <c r="AH3362" s="234">
        <f t="shared" si="1088"/>
        <v>0</v>
      </c>
      <c r="AI3362" s="214">
        <f t="shared" si="1096"/>
        <v>0</v>
      </c>
      <c r="AK3362" s="229">
        <f t="shared" si="1089"/>
        <v>0</v>
      </c>
      <c r="AL3362" s="226"/>
      <c r="AM3362" s="15"/>
      <c r="AN3362" s="232" t="e">
        <f t="shared" si="1090"/>
        <v>#DIV/0!</v>
      </c>
      <c r="AO3362" s="214">
        <f t="shared" si="1084"/>
        <v>0</v>
      </c>
      <c r="AQ3362" s="210"/>
      <c r="AR3362" s="231"/>
      <c r="AS3362" s="15"/>
      <c r="AT3362" s="232">
        <f t="shared" si="1091"/>
        <v>0</v>
      </c>
      <c r="AU3362" s="235">
        <f t="shared" si="1092"/>
        <v>0</v>
      </c>
      <c r="AY3362" s="210"/>
      <c r="AZ3362" s="231"/>
      <c r="BA3362" s="15"/>
      <c r="BB3362" s="232">
        <f t="shared" si="1081"/>
        <v>0</v>
      </c>
      <c r="BC3362" s="235">
        <f t="shared" si="1093"/>
        <v>0</v>
      </c>
      <c r="BG3362" s="210"/>
      <c r="BH3362" s="231"/>
      <c r="BI3362" s="15"/>
      <c r="BJ3362" s="232">
        <f t="shared" si="1085"/>
        <v>0</v>
      </c>
      <c r="BK3362" s="235">
        <f t="shared" si="1094"/>
        <v>0</v>
      </c>
      <c r="BM3362" s="109">
        <f t="shared" si="1086"/>
        <v>-4.9391797935903474</v>
      </c>
      <c r="BN3362" s="213"/>
      <c r="BR3362" s="228"/>
      <c r="BS3362" s="311"/>
      <c r="BT3362" s="3"/>
      <c r="BU3362" s="213"/>
      <c r="BV3362" s="213"/>
      <c r="BW3362" s="291"/>
    </row>
    <row r="3363" spans="1:75" x14ac:dyDescent="0.2">
      <c r="A3363" s="210"/>
      <c r="B3363" s="211"/>
      <c r="C3363" s="848" t="str">
        <f ca="1">IF(ISERR(AVERAGE(INDIRECT("B"&amp;(ROW()-INT($B$1/2))):INDIRECT("B"&amp;(ROW()+INT($B$1/2))))),"",AVERAGE(INDIRECT("B"&amp;(ROW()-INT($B$1/2))):INDIRECT("B"&amp;(ROW()+INT($B$1/2)))))</f>
        <v/>
      </c>
      <c r="D3363" s="848">
        <f t="shared" si="1080"/>
        <v>0</v>
      </c>
      <c r="E3363" s="275"/>
      <c r="F3363" s="15"/>
      <c r="G3363" s="3"/>
      <c r="H3363" s="3"/>
      <c r="I3363" s="3"/>
      <c r="J3363" s="3"/>
      <c r="K3363" s="3"/>
      <c r="L3363" s="554"/>
      <c r="M3363" s="545"/>
      <c r="N3363" s="546"/>
      <c r="O3363" s="5"/>
      <c r="P3363" s="216"/>
      <c r="Q3363" s="217"/>
      <c r="R3363" s="218"/>
      <c r="S3363" s="219">
        <f t="shared" si="1097"/>
        <v>0</v>
      </c>
      <c r="T3363" s="220">
        <f t="shared" si="1098"/>
        <v>0</v>
      </c>
      <c r="U3363" s="214">
        <f t="shared" si="1095"/>
        <v>0</v>
      </c>
      <c r="W3363" s="221"/>
      <c r="X3363" s="222"/>
      <c r="Y3363" s="222"/>
      <c r="Z3363" s="223"/>
      <c r="AA3363" s="222"/>
      <c r="AB3363" s="224"/>
      <c r="AC3363" s="225"/>
      <c r="AD3363" s="2">
        <f t="shared" si="1082"/>
        <v>0</v>
      </c>
      <c r="AE3363" s="2">
        <f t="shared" si="1083"/>
        <v>0</v>
      </c>
      <c r="AF3363" s="226"/>
      <c r="AG3363" s="219">
        <f t="shared" si="1087"/>
        <v>0</v>
      </c>
      <c r="AH3363" s="234">
        <f t="shared" si="1088"/>
        <v>0</v>
      </c>
      <c r="AI3363" s="214">
        <f t="shared" si="1096"/>
        <v>0</v>
      </c>
      <c r="AK3363" s="229">
        <f t="shared" si="1089"/>
        <v>0</v>
      </c>
      <c r="AL3363" s="226"/>
      <c r="AM3363" s="15"/>
      <c r="AN3363" s="232" t="e">
        <f t="shared" si="1090"/>
        <v>#DIV/0!</v>
      </c>
      <c r="AO3363" s="214">
        <f t="shared" si="1084"/>
        <v>0</v>
      </c>
      <c r="AQ3363" s="210"/>
      <c r="AR3363" s="231"/>
      <c r="AS3363" s="15"/>
      <c r="AT3363" s="232">
        <f t="shared" si="1091"/>
        <v>0</v>
      </c>
      <c r="AU3363" s="235">
        <f t="shared" si="1092"/>
        <v>0</v>
      </c>
      <c r="AY3363" s="210"/>
      <c r="AZ3363" s="231"/>
      <c r="BA3363" s="15"/>
      <c r="BB3363" s="232">
        <f t="shared" si="1081"/>
        <v>0</v>
      </c>
      <c r="BC3363" s="235">
        <f t="shared" si="1093"/>
        <v>0</v>
      </c>
      <c r="BG3363" s="210"/>
      <c r="BH3363" s="231"/>
      <c r="BI3363" s="15"/>
      <c r="BJ3363" s="232">
        <f t="shared" si="1085"/>
        <v>0</v>
      </c>
      <c r="BK3363" s="235">
        <f t="shared" si="1094"/>
        <v>0</v>
      </c>
      <c r="BM3363" s="109">
        <f t="shared" si="1086"/>
        <v>-4.9410121310880841</v>
      </c>
      <c r="BN3363" s="213"/>
      <c r="BR3363" s="228"/>
      <c r="BS3363" s="311"/>
      <c r="BT3363" s="3"/>
      <c r="BU3363" s="213"/>
      <c r="BV3363" s="213"/>
      <c r="BW3363" s="291"/>
    </row>
    <row r="3364" spans="1:75" x14ac:dyDescent="0.2">
      <c r="A3364" s="210"/>
      <c r="B3364" s="211"/>
      <c r="C3364" s="848" t="str">
        <f ca="1">IF(ISERR(AVERAGE(INDIRECT("B"&amp;(ROW()-INT($B$1/2))):INDIRECT("B"&amp;(ROW()+INT($B$1/2))))),"",AVERAGE(INDIRECT("B"&amp;(ROW()-INT($B$1/2))):INDIRECT("B"&amp;(ROW()+INT($B$1/2)))))</f>
        <v/>
      </c>
      <c r="D3364" s="848">
        <f t="shared" si="1080"/>
        <v>0</v>
      </c>
      <c r="E3364" s="275"/>
      <c r="F3364" s="15"/>
      <c r="G3364" s="3"/>
      <c r="H3364" s="3"/>
      <c r="I3364" s="3"/>
      <c r="J3364" s="3"/>
      <c r="K3364" s="3"/>
      <c r="L3364" s="554"/>
      <c r="M3364" s="545"/>
      <c r="N3364" s="546"/>
      <c r="O3364" s="5"/>
      <c r="P3364" s="216"/>
      <c r="Q3364" s="217"/>
      <c r="R3364" s="218"/>
      <c r="S3364" s="219">
        <f t="shared" si="1097"/>
        <v>0</v>
      </c>
      <c r="T3364" s="220">
        <f t="shared" si="1098"/>
        <v>0</v>
      </c>
      <c r="U3364" s="214">
        <f t="shared" si="1095"/>
        <v>0</v>
      </c>
      <c r="W3364" s="221"/>
      <c r="X3364" s="222"/>
      <c r="Y3364" s="222"/>
      <c r="Z3364" s="223"/>
      <c r="AA3364" s="222"/>
      <c r="AB3364" s="224"/>
      <c r="AC3364" s="225"/>
      <c r="AD3364" s="2">
        <f t="shared" si="1082"/>
        <v>0</v>
      </c>
      <c r="AE3364" s="2">
        <f t="shared" si="1083"/>
        <v>0</v>
      </c>
      <c r="AF3364" s="226"/>
      <c r="AG3364" s="219">
        <f t="shared" si="1087"/>
        <v>0</v>
      </c>
      <c r="AH3364" s="234">
        <f t="shared" si="1088"/>
        <v>0</v>
      </c>
      <c r="AI3364" s="214">
        <f t="shared" si="1096"/>
        <v>0</v>
      </c>
      <c r="AK3364" s="229">
        <f t="shared" si="1089"/>
        <v>0</v>
      </c>
      <c r="AL3364" s="226"/>
      <c r="AM3364" s="15"/>
      <c r="AN3364" s="232" t="e">
        <f t="shared" si="1090"/>
        <v>#DIV/0!</v>
      </c>
      <c r="AO3364" s="214">
        <f t="shared" si="1084"/>
        <v>0</v>
      </c>
      <c r="AQ3364" s="210"/>
      <c r="AR3364" s="231"/>
      <c r="AS3364" s="15"/>
      <c r="AT3364" s="232">
        <f t="shared" si="1091"/>
        <v>0</v>
      </c>
      <c r="AU3364" s="235">
        <f t="shared" si="1092"/>
        <v>0</v>
      </c>
      <c r="AY3364" s="210"/>
      <c r="AZ3364" s="231"/>
      <c r="BA3364" s="15"/>
      <c r="BB3364" s="232">
        <f t="shared" si="1081"/>
        <v>0</v>
      </c>
      <c r="BC3364" s="235">
        <f t="shared" si="1093"/>
        <v>0</v>
      </c>
      <c r="BG3364" s="210"/>
      <c r="BH3364" s="231"/>
      <c r="BI3364" s="15"/>
      <c r="BJ3364" s="232">
        <f t="shared" si="1085"/>
        <v>0</v>
      </c>
      <c r="BK3364" s="235">
        <f t="shared" si="1094"/>
        <v>0</v>
      </c>
      <c r="BM3364" s="109">
        <f t="shared" si="1086"/>
        <v>-4.9428444685858208</v>
      </c>
      <c r="BN3364" s="213"/>
      <c r="BR3364" s="228"/>
      <c r="BS3364" s="311"/>
      <c r="BT3364" s="3"/>
      <c r="BU3364" s="213"/>
      <c r="BV3364" s="213"/>
      <c r="BW3364" s="291"/>
    </row>
    <row r="3365" spans="1:75" x14ac:dyDescent="0.2">
      <c r="A3365" s="210"/>
      <c r="B3365" s="211"/>
      <c r="C3365" s="848" t="str">
        <f ca="1">IF(ISERR(AVERAGE(INDIRECT("B"&amp;(ROW()-INT($B$1/2))):INDIRECT("B"&amp;(ROW()+INT($B$1/2))))),"",AVERAGE(INDIRECT("B"&amp;(ROW()-INT($B$1/2))):INDIRECT("B"&amp;(ROW()+INT($B$1/2)))))</f>
        <v/>
      </c>
      <c r="D3365" s="848">
        <f t="shared" si="1080"/>
        <v>0</v>
      </c>
      <c r="E3365" s="275"/>
      <c r="F3365" s="15"/>
      <c r="G3365" s="3"/>
      <c r="H3365" s="3"/>
      <c r="I3365" s="3"/>
      <c r="J3365" s="3"/>
      <c r="K3365" s="3"/>
      <c r="L3365" s="554"/>
      <c r="M3365" s="545"/>
      <c r="N3365" s="546"/>
      <c r="O3365" s="5"/>
      <c r="P3365" s="216"/>
      <c r="Q3365" s="217"/>
      <c r="R3365" s="218"/>
      <c r="S3365" s="219">
        <f t="shared" si="1097"/>
        <v>0</v>
      </c>
      <c r="T3365" s="220">
        <f t="shared" si="1098"/>
        <v>0</v>
      </c>
      <c r="U3365" s="214">
        <f t="shared" si="1095"/>
        <v>0</v>
      </c>
      <c r="W3365" s="221"/>
      <c r="X3365" s="222"/>
      <c r="Y3365" s="222"/>
      <c r="Z3365" s="223"/>
      <c r="AA3365" s="222"/>
      <c r="AB3365" s="224"/>
      <c r="AC3365" s="225"/>
      <c r="AD3365" s="2">
        <f t="shared" si="1082"/>
        <v>0</v>
      </c>
      <c r="AE3365" s="2">
        <f t="shared" si="1083"/>
        <v>0</v>
      </c>
      <c r="AF3365" s="226"/>
      <c r="AG3365" s="219">
        <f t="shared" si="1087"/>
        <v>0</v>
      </c>
      <c r="AH3365" s="234">
        <f t="shared" si="1088"/>
        <v>0</v>
      </c>
      <c r="AI3365" s="214">
        <f t="shared" si="1096"/>
        <v>0</v>
      </c>
      <c r="AK3365" s="229">
        <f t="shared" si="1089"/>
        <v>0</v>
      </c>
      <c r="AL3365" s="226"/>
      <c r="AM3365" s="15"/>
      <c r="AN3365" s="232" t="e">
        <f t="shared" si="1090"/>
        <v>#DIV/0!</v>
      </c>
      <c r="AO3365" s="214">
        <f t="shared" si="1084"/>
        <v>0</v>
      </c>
      <c r="AQ3365" s="210"/>
      <c r="AR3365" s="231"/>
      <c r="AS3365" s="15"/>
      <c r="AT3365" s="232">
        <f t="shared" si="1091"/>
        <v>0</v>
      </c>
      <c r="AU3365" s="235">
        <f t="shared" si="1092"/>
        <v>0</v>
      </c>
      <c r="AY3365" s="210"/>
      <c r="AZ3365" s="231"/>
      <c r="BA3365" s="15"/>
      <c r="BB3365" s="232">
        <f t="shared" si="1081"/>
        <v>0</v>
      </c>
      <c r="BC3365" s="235">
        <f t="shared" si="1093"/>
        <v>0</v>
      </c>
      <c r="BG3365" s="210"/>
      <c r="BH3365" s="231"/>
      <c r="BI3365" s="15"/>
      <c r="BJ3365" s="232">
        <f t="shared" si="1085"/>
        <v>0</v>
      </c>
      <c r="BK3365" s="235">
        <f t="shared" si="1094"/>
        <v>0</v>
      </c>
      <c r="BM3365" s="109">
        <f t="shared" si="1086"/>
        <v>-4.9446768060835575</v>
      </c>
      <c r="BN3365" s="213"/>
      <c r="BR3365" s="228"/>
      <c r="BS3365" s="311"/>
      <c r="BT3365" s="3"/>
      <c r="BU3365" s="213"/>
      <c r="BV3365" s="213"/>
      <c r="BW3365" s="291"/>
    </row>
    <row r="3366" spans="1:75" x14ac:dyDescent="0.2">
      <c r="A3366" s="210"/>
      <c r="B3366" s="211"/>
      <c r="C3366" s="848" t="str">
        <f ca="1">IF(ISERR(AVERAGE(INDIRECT("B"&amp;(ROW()-INT($B$1/2))):INDIRECT("B"&amp;(ROW()+INT($B$1/2))))),"",AVERAGE(INDIRECT("B"&amp;(ROW()-INT($B$1/2))):INDIRECT("B"&amp;(ROW()+INT($B$1/2)))))</f>
        <v/>
      </c>
      <c r="D3366" s="848">
        <f t="shared" si="1080"/>
        <v>0</v>
      </c>
      <c r="E3366" s="275"/>
      <c r="F3366" s="15"/>
      <c r="G3366" s="3"/>
      <c r="H3366" s="3"/>
      <c r="I3366" s="3"/>
      <c r="J3366" s="3"/>
      <c r="K3366" s="3"/>
      <c r="L3366" s="554"/>
      <c r="M3366" s="545"/>
      <c r="N3366" s="546"/>
      <c r="O3366" s="5"/>
      <c r="P3366" s="216"/>
      <c r="Q3366" s="217"/>
      <c r="R3366" s="218"/>
      <c r="S3366" s="219">
        <f t="shared" si="1097"/>
        <v>0</v>
      </c>
      <c r="T3366" s="220">
        <f t="shared" si="1098"/>
        <v>0</v>
      </c>
      <c r="U3366" s="214">
        <f t="shared" si="1095"/>
        <v>0</v>
      </c>
      <c r="W3366" s="221"/>
      <c r="X3366" s="222"/>
      <c r="Y3366" s="222"/>
      <c r="Z3366" s="223"/>
      <c r="AA3366" s="222"/>
      <c r="AB3366" s="224"/>
      <c r="AC3366" s="225"/>
      <c r="AD3366" s="2">
        <f t="shared" si="1082"/>
        <v>0</v>
      </c>
      <c r="AE3366" s="2">
        <f t="shared" si="1083"/>
        <v>0</v>
      </c>
      <c r="AF3366" s="226"/>
      <c r="AG3366" s="219">
        <f t="shared" si="1087"/>
        <v>0</v>
      </c>
      <c r="AH3366" s="234">
        <f t="shared" si="1088"/>
        <v>0</v>
      </c>
      <c r="AI3366" s="214">
        <f t="shared" si="1096"/>
        <v>0</v>
      </c>
      <c r="AK3366" s="229">
        <f t="shared" si="1089"/>
        <v>0</v>
      </c>
      <c r="AL3366" s="226"/>
      <c r="AM3366" s="15"/>
      <c r="AN3366" s="232" t="e">
        <f t="shared" si="1090"/>
        <v>#DIV/0!</v>
      </c>
      <c r="AO3366" s="214">
        <f t="shared" si="1084"/>
        <v>0</v>
      </c>
      <c r="AQ3366" s="210"/>
      <c r="AR3366" s="231"/>
      <c r="AS3366" s="15"/>
      <c r="AT3366" s="232">
        <f t="shared" si="1091"/>
        <v>0</v>
      </c>
      <c r="AU3366" s="235">
        <f t="shared" si="1092"/>
        <v>0</v>
      </c>
      <c r="AY3366" s="210"/>
      <c r="AZ3366" s="231"/>
      <c r="BA3366" s="15"/>
      <c r="BB3366" s="232">
        <f t="shared" si="1081"/>
        <v>0</v>
      </c>
      <c r="BC3366" s="235">
        <f t="shared" si="1093"/>
        <v>0</v>
      </c>
      <c r="BG3366" s="210"/>
      <c r="BH3366" s="231"/>
      <c r="BI3366" s="15"/>
      <c r="BJ3366" s="232">
        <f t="shared" si="1085"/>
        <v>0</v>
      </c>
      <c r="BK3366" s="235">
        <f t="shared" si="1094"/>
        <v>0</v>
      </c>
      <c r="BM3366" s="109">
        <f t="shared" si="1086"/>
        <v>-4.9465091435812942</v>
      </c>
      <c r="BN3366" s="213"/>
      <c r="BR3366" s="228"/>
      <c r="BS3366" s="311"/>
      <c r="BT3366" s="3"/>
      <c r="BU3366" s="213"/>
      <c r="BV3366" s="213"/>
      <c r="BW3366" s="291"/>
    </row>
    <row r="3367" spans="1:75" x14ac:dyDescent="0.2">
      <c r="A3367" s="210"/>
      <c r="B3367" s="211"/>
      <c r="C3367" s="848" t="str">
        <f ca="1">IF(ISERR(AVERAGE(INDIRECT("B"&amp;(ROW()-INT($B$1/2))):INDIRECT("B"&amp;(ROW()+INT($B$1/2))))),"",AVERAGE(INDIRECT("B"&amp;(ROW()-INT($B$1/2))):INDIRECT("B"&amp;(ROW()+INT($B$1/2)))))</f>
        <v/>
      </c>
      <c r="D3367" s="848">
        <f t="shared" si="1080"/>
        <v>0</v>
      </c>
      <c r="E3367" s="275"/>
      <c r="F3367" s="15"/>
      <c r="G3367" s="3"/>
      <c r="H3367" s="3"/>
      <c r="I3367" s="3"/>
      <c r="J3367" s="3"/>
      <c r="K3367" s="3"/>
      <c r="L3367" s="554"/>
      <c r="M3367" s="545"/>
      <c r="N3367" s="546"/>
      <c r="O3367" s="5"/>
      <c r="P3367" s="216"/>
      <c r="Q3367" s="217"/>
      <c r="R3367" s="218"/>
      <c r="S3367" s="219">
        <f t="shared" si="1097"/>
        <v>0</v>
      </c>
      <c r="T3367" s="220">
        <f t="shared" si="1098"/>
        <v>0</v>
      </c>
      <c r="U3367" s="214">
        <f t="shared" si="1095"/>
        <v>0</v>
      </c>
      <c r="W3367" s="221"/>
      <c r="X3367" s="222"/>
      <c r="Y3367" s="222"/>
      <c r="Z3367" s="223"/>
      <c r="AA3367" s="222"/>
      <c r="AB3367" s="224"/>
      <c r="AC3367" s="225"/>
      <c r="AD3367" s="2">
        <f t="shared" si="1082"/>
        <v>0</v>
      </c>
      <c r="AE3367" s="2">
        <f t="shared" si="1083"/>
        <v>0</v>
      </c>
      <c r="AF3367" s="226"/>
      <c r="AG3367" s="219">
        <f t="shared" si="1087"/>
        <v>0</v>
      </c>
      <c r="AH3367" s="234">
        <f t="shared" si="1088"/>
        <v>0</v>
      </c>
      <c r="AI3367" s="214">
        <f t="shared" si="1096"/>
        <v>0</v>
      </c>
      <c r="AK3367" s="229">
        <f t="shared" si="1089"/>
        <v>0</v>
      </c>
      <c r="AL3367" s="226"/>
      <c r="AM3367" s="15"/>
      <c r="AN3367" s="232" t="e">
        <f t="shared" si="1090"/>
        <v>#DIV/0!</v>
      </c>
      <c r="AO3367" s="214">
        <f t="shared" si="1084"/>
        <v>0</v>
      </c>
      <c r="AQ3367" s="210"/>
      <c r="AR3367" s="231"/>
      <c r="AS3367" s="15"/>
      <c r="AT3367" s="232">
        <f t="shared" si="1091"/>
        <v>0</v>
      </c>
      <c r="AU3367" s="235">
        <f t="shared" si="1092"/>
        <v>0</v>
      </c>
      <c r="AY3367" s="210"/>
      <c r="AZ3367" s="231"/>
      <c r="BA3367" s="15"/>
      <c r="BB3367" s="232">
        <f t="shared" si="1081"/>
        <v>0</v>
      </c>
      <c r="BC3367" s="235">
        <f t="shared" si="1093"/>
        <v>0</v>
      </c>
      <c r="BG3367" s="210"/>
      <c r="BH3367" s="231"/>
      <c r="BI3367" s="15"/>
      <c r="BJ3367" s="232">
        <f t="shared" si="1085"/>
        <v>0</v>
      </c>
      <c r="BK3367" s="235">
        <f t="shared" si="1094"/>
        <v>0</v>
      </c>
      <c r="BM3367" s="109">
        <f t="shared" si="1086"/>
        <v>-4.9483414810790309</v>
      </c>
      <c r="BN3367" s="213"/>
      <c r="BR3367" s="228"/>
      <c r="BS3367" s="311"/>
      <c r="BT3367" s="3"/>
      <c r="BU3367" s="213"/>
      <c r="BV3367" s="213"/>
      <c r="BW3367" s="291"/>
    </row>
    <row r="3368" spans="1:75" x14ac:dyDescent="0.2">
      <c r="A3368" s="210"/>
      <c r="B3368" s="211"/>
      <c r="C3368" s="848" t="str">
        <f ca="1">IF(ISERR(AVERAGE(INDIRECT("B"&amp;(ROW()-INT($B$1/2))):INDIRECT("B"&amp;(ROW()+INT($B$1/2))))),"",AVERAGE(INDIRECT("B"&amp;(ROW()-INT($B$1/2))):INDIRECT("B"&amp;(ROW()+INT($B$1/2)))))</f>
        <v/>
      </c>
      <c r="D3368" s="848">
        <f t="shared" si="1080"/>
        <v>0</v>
      </c>
      <c r="E3368" s="275"/>
      <c r="F3368" s="15"/>
      <c r="G3368" s="3"/>
      <c r="H3368" s="3"/>
      <c r="I3368" s="3"/>
      <c r="J3368" s="3"/>
      <c r="K3368" s="3"/>
      <c r="L3368" s="554"/>
      <c r="M3368" s="545"/>
      <c r="N3368" s="546"/>
      <c r="O3368" s="5"/>
      <c r="P3368" s="216"/>
      <c r="Q3368" s="217"/>
      <c r="R3368" s="218"/>
      <c r="S3368" s="219">
        <f t="shared" si="1097"/>
        <v>0</v>
      </c>
      <c r="T3368" s="220">
        <f t="shared" si="1098"/>
        <v>0</v>
      </c>
      <c r="U3368" s="214">
        <f t="shared" si="1095"/>
        <v>0</v>
      </c>
      <c r="W3368" s="221"/>
      <c r="X3368" s="222"/>
      <c r="Y3368" s="222"/>
      <c r="Z3368" s="223"/>
      <c r="AA3368" s="222"/>
      <c r="AB3368" s="224"/>
      <c r="AC3368" s="225"/>
      <c r="AD3368" s="2">
        <f t="shared" si="1082"/>
        <v>0</v>
      </c>
      <c r="AE3368" s="2">
        <f t="shared" si="1083"/>
        <v>0</v>
      </c>
      <c r="AF3368" s="226"/>
      <c r="AG3368" s="219">
        <f t="shared" si="1087"/>
        <v>0</v>
      </c>
      <c r="AH3368" s="234">
        <f t="shared" si="1088"/>
        <v>0</v>
      </c>
      <c r="AI3368" s="214">
        <f t="shared" si="1096"/>
        <v>0</v>
      </c>
      <c r="AK3368" s="229">
        <f t="shared" si="1089"/>
        <v>0</v>
      </c>
      <c r="AL3368" s="226"/>
      <c r="AM3368" s="15"/>
      <c r="AN3368" s="232" t="e">
        <f t="shared" si="1090"/>
        <v>#DIV/0!</v>
      </c>
      <c r="AO3368" s="214">
        <f t="shared" si="1084"/>
        <v>0</v>
      </c>
      <c r="AQ3368" s="210"/>
      <c r="AR3368" s="231"/>
      <c r="AS3368" s="15"/>
      <c r="AT3368" s="232">
        <f t="shared" si="1091"/>
        <v>0</v>
      </c>
      <c r="AU3368" s="235">
        <f t="shared" si="1092"/>
        <v>0</v>
      </c>
      <c r="AY3368" s="210"/>
      <c r="AZ3368" s="231"/>
      <c r="BA3368" s="15"/>
      <c r="BB3368" s="232">
        <f t="shared" si="1081"/>
        <v>0</v>
      </c>
      <c r="BC3368" s="235">
        <f t="shared" si="1093"/>
        <v>0</v>
      </c>
      <c r="BG3368" s="210"/>
      <c r="BH3368" s="231"/>
      <c r="BI3368" s="15"/>
      <c r="BJ3368" s="232">
        <f t="shared" si="1085"/>
        <v>0</v>
      </c>
      <c r="BK3368" s="235">
        <f t="shared" si="1094"/>
        <v>0</v>
      </c>
      <c r="BM3368" s="109">
        <f t="shared" si="1086"/>
        <v>-4.9501738185767676</v>
      </c>
      <c r="BN3368" s="213"/>
      <c r="BR3368" s="228"/>
      <c r="BS3368" s="311"/>
      <c r="BT3368" s="3"/>
      <c r="BU3368" s="213"/>
      <c r="BV3368" s="213"/>
      <c r="BW3368" s="291"/>
    </row>
    <row r="3369" spans="1:75" x14ac:dyDescent="0.2">
      <c r="A3369" s="210"/>
      <c r="B3369" s="211"/>
      <c r="C3369" s="848" t="str">
        <f ca="1">IF(ISERR(AVERAGE(INDIRECT("B"&amp;(ROW()-INT($B$1/2))):INDIRECT("B"&amp;(ROW()+INT($B$1/2))))),"",AVERAGE(INDIRECT("B"&amp;(ROW()-INT($B$1/2))):INDIRECT("B"&amp;(ROW()+INT($B$1/2)))))</f>
        <v/>
      </c>
      <c r="D3369" s="848">
        <f t="shared" si="1080"/>
        <v>0</v>
      </c>
      <c r="E3369" s="275"/>
      <c r="F3369" s="15"/>
      <c r="G3369" s="3"/>
      <c r="H3369" s="3"/>
      <c r="I3369" s="3"/>
      <c r="J3369" s="3"/>
      <c r="K3369" s="3"/>
      <c r="L3369" s="554"/>
      <c r="M3369" s="545"/>
      <c r="N3369" s="546"/>
      <c r="O3369" s="5"/>
      <c r="P3369" s="216"/>
      <c r="Q3369" s="217"/>
      <c r="R3369" s="218"/>
      <c r="S3369" s="219">
        <f t="shared" si="1097"/>
        <v>0</v>
      </c>
      <c r="T3369" s="220">
        <f t="shared" si="1098"/>
        <v>0</v>
      </c>
      <c r="U3369" s="214">
        <f t="shared" si="1095"/>
        <v>0</v>
      </c>
      <c r="W3369" s="221"/>
      <c r="X3369" s="222"/>
      <c r="Y3369" s="222"/>
      <c r="Z3369" s="223"/>
      <c r="AA3369" s="222"/>
      <c r="AB3369" s="224"/>
      <c r="AC3369" s="225"/>
      <c r="AD3369" s="2">
        <f t="shared" si="1082"/>
        <v>0</v>
      </c>
      <c r="AE3369" s="2">
        <f t="shared" si="1083"/>
        <v>0</v>
      </c>
      <c r="AF3369" s="226"/>
      <c r="AG3369" s="219">
        <f t="shared" si="1087"/>
        <v>0</v>
      </c>
      <c r="AH3369" s="234">
        <f t="shared" si="1088"/>
        <v>0</v>
      </c>
      <c r="AI3369" s="214">
        <f t="shared" si="1096"/>
        <v>0</v>
      </c>
      <c r="AK3369" s="229">
        <f t="shared" si="1089"/>
        <v>0</v>
      </c>
      <c r="AL3369" s="226"/>
      <c r="AM3369" s="15"/>
      <c r="AN3369" s="232" t="e">
        <f t="shared" si="1090"/>
        <v>#DIV/0!</v>
      </c>
      <c r="AO3369" s="214">
        <f t="shared" si="1084"/>
        <v>0</v>
      </c>
      <c r="AQ3369" s="210"/>
      <c r="AR3369" s="231"/>
      <c r="AS3369" s="15"/>
      <c r="AT3369" s="232">
        <f t="shared" si="1091"/>
        <v>0</v>
      </c>
      <c r="AU3369" s="235">
        <f t="shared" si="1092"/>
        <v>0</v>
      </c>
      <c r="AY3369" s="210"/>
      <c r="AZ3369" s="231"/>
      <c r="BA3369" s="15"/>
      <c r="BB3369" s="232">
        <f t="shared" si="1081"/>
        <v>0</v>
      </c>
      <c r="BC3369" s="235">
        <f t="shared" si="1093"/>
        <v>0</v>
      </c>
      <c r="BG3369" s="210"/>
      <c r="BH3369" s="231"/>
      <c r="BI3369" s="15"/>
      <c r="BJ3369" s="232">
        <f t="shared" si="1085"/>
        <v>0</v>
      </c>
      <c r="BK3369" s="235">
        <f t="shared" si="1094"/>
        <v>0</v>
      </c>
      <c r="BM3369" s="109">
        <f t="shared" si="1086"/>
        <v>-4.9520061560745043</v>
      </c>
      <c r="BN3369" s="213"/>
      <c r="BR3369" s="228"/>
      <c r="BS3369" s="311"/>
      <c r="BT3369" s="3"/>
      <c r="BU3369" s="213"/>
      <c r="BV3369" s="213"/>
      <c r="BW3369" s="291"/>
    </row>
    <row r="3370" spans="1:75" x14ac:dyDescent="0.2">
      <c r="A3370" s="210"/>
      <c r="B3370" s="211"/>
      <c r="C3370" s="848" t="str">
        <f ca="1">IF(ISERR(AVERAGE(INDIRECT("B"&amp;(ROW()-INT($B$1/2))):INDIRECT("B"&amp;(ROW()+INT($B$1/2))))),"",AVERAGE(INDIRECT("B"&amp;(ROW()-INT($B$1/2))):INDIRECT("B"&amp;(ROW()+INT($B$1/2)))))</f>
        <v/>
      </c>
      <c r="D3370" s="848">
        <f t="shared" si="1080"/>
        <v>0</v>
      </c>
      <c r="E3370" s="275"/>
      <c r="F3370" s="15"/>
      <c r="G3370" s="3"/>
      <c r="H3370" s="3"/>
      <c r="I3370" s="3"/>
      <c r="J3370" s="3"/>
      <c r="K3370" s="3"/>
      <c r="L3370" s="554"/>
      <c r="M3370" s="545"/>
      <c r="N3370" s="546"/>
      <c r="O3370" s="5"/>
      <c r="P3370" s="216"/>
      <c r="Q3370" s="217"/>
      <c r="R3370" s="218"/>
      <c r="S3370" s="219">
        <f t="shared" si="1097"/>
        <v>0</v>
      </c>
      <c r="T3370" s="220">
        <f t="shared" si="1098"/>
        <v>0</v>
      </c>
      <c r="U3370" s="214">
        <f t="shared" si="1095"/>
        <v>0</v>
      </c>
      <c r="W3370" s="221"/>
      <c r="X3370" s="222"/>
      <c r="Y3370" s="222"/>
      <c r="Z3370" s="223"/>
      <c r="AA3370" s="222"/>
      <c r="AB3370" s="224"/>
      <c r="AC3370" s="225"/>
      <c r="AD3370" s="2">
        <f t="shared" si="1082"/>
        <v>0</v>
      </c>
      <c r="AE3370" s="2">
        <f t="shared" si="1083"/>
        <v>0</v>
      </c>
      <c r="AF3370" s="226"/>
      <c r="AG3370" s="219">
        <f t="shared" si="1087"/>
        <v>0</v>
      </c>
      <c r="AH3370" s="234">
        <f t="shared" si="1088"/>
        <v>0</v>
      </c>
      <c r="AI3370" s="214">
        <f t="shared" si="1096"/>
        <v>0</v>
      </c>
      <c r="AK3370" s="229">
        <f t="shared" si="1089"/>
        <v>0</v>
      </c>
      <c r="AL3370" s="226"/>
      <c r="AM3370" s="15"/>
      <c r="AN3370" s="232" t="e">
        <f t="shared" si="1090"/>
        <v>#DIV/0!</v>
      </c>
      <c r="AO3370" s="214">
        <f t="shared" si="1084"/>
        <v>0</v>
      </c>
      <c r="AQ3370" s="210"/>
      <c r="AR3370" s="231"/>
      <c r="AS3370" s="15"/>
      <c r="AT3370" s="232">
        <f t="shared" si="1091"/>
        <v>0</v>
      </c>
      <c r="AU3370" s="235">
        <f t="shared" si="1092"/>
        <v>0</v>
      </c>
      <c r="AY3370" s="210"/>
      <c r="AZ3370" s="231"/>
      <c r="BA3370" s="15"/>
      <c r="BB3370" s="232">
        <f t="shared" si="1081"/>
        <v>0</v>
      </c>
      <c r="BC3370" s="235">
        <f t="shared" si="1093"/>
        <v>0</v>
      </c>
      <c r="BG3370" s="210"/>
      <c r="BH3370" s="231"/>
      <c r="BI3370" s="15"/>
      <c r="BJ3370" s="232">
        <f t="shared" si="1085"/>
        <v>0</v>
      </c>
      <c r="BK3370" s="235">
        <f t="shared" si="1094"/>
        <v>0</v>
      </c>
      <c r="BM3370" s="109">
        <f t="shared" si="1086"/>
        <v>-4.953838493572241</v>
      </c>
      <c r="BN3370" s="213"/>
      <c r="BR3370" s="228"/>
      <c r="BS3370" s="311"/>
      <c r="BT3370" s="3"/>
      <c r="BU3370" s="213"/>
      <c r="BV3370" s="213"/>
      <c r="BW3370" s="291"/>
    </row>
    <row r="3371" spans="1:75" x14ac:dyDescent="0.2">
      <c r="A3371" s="210"/>
      <c r="B3371" s="211"/>
      <c r="C3371" s="848" t="str">
        <f ca="1">IF(ISERR(AVERAGE(INDIRECT("B"&amp;(ROW()-INT($B$1/2))):INDIRECT("B"&amp;(ROW()+INT($B$1/2))))),"",AVERAGE(INDIRECT("B"&amp;(ROW()-INT($B$1/2))):INDIRECT("B"&amp;(ROW()+INT($B$1/2)))))</f>
        <v/>
      </c>
      <c r="D3371" s="848">
        <f t="shared" si="1080"/>
        <v>0</v>
      </c>
      <c r="E3371" s="275"/>
      <c r="F3371" s="15"/>
      <c r="G3371" s="3"/>
      <c r="H3371" s="3"/>
      <c r="I3371" s="3"/>
      <c r="J3371" s="3"/>
      <c r="K3371" s="3"/>
      <c r="L3371" s="554"/>
      <c r="M3371" s="545"/>
      <c r="N3371" s="546"/>
      <c r="O3371" s="5"/>
      <c r="P3371" s="216"/>
      <c r="Q3371" s="217"/>
      <c r="R3371" s="218"/>
      <c r="S3371" s="219">
        <f t="shared" si="1097"/>
        <v>0</v>
      </c>
      <c r="T3371" s="220">
        <f t="shared" si="1098"/>
        <v>0</v>
      </c>
      <c r="U3371" s="214">
        <f t="shared" si="1095"/>
        <v>0</v>
      </c>
      <c r="W3371" s="221"/>
      <c r="X3371" s="222"/>
      <c r="Y3371" s="222"/>
      <c r="Z3371" s="223"/>
      <c r="AA3371" s="222"/>
      <c r="AB3371" s="224"/>
      <c r="AC3371" s="225"/>
      <c r="AD3371" s="2">
        <f t="shared" si="1082"/>
        <v>0</v>
      </c>
      <c r="AE3371" s="2">
        <f t="shared" si="1083"/>
        <v>0</v>
      </c>
      <c r="AF3371" s="226"/>
      <c r="AG3371" s="219">
        <f t="shared" si="1087"/>
        <v>0</v>
      </c>
      <c r="AH3371" s="234">
        <f t="shared" si="1088"/>
        <v>0</v>
      </c>
      <c r="AI3371" s="214">
        <f t="shared" si="1096"/>
        <v>0</v>
      </c>
      <c r="AK3371" s="229">
        <f t="shared" si="1089"/>
        <v>0</v>
      </c>
      <c r="AL3371" s="226"/>
      <c r="AM3371" s="15"/>
      <c r="AN3371" s="232" t="e">
        <f t="shared" si="1090"/>
        <v>#DIV/0!</v>
      </c>
      <c r="AO3371" s="214">
        <f t="shared" si="1084"/>
        <v>0</v>
      </c>
      <c r="AQ3371" s="210"/>
      <c r="AR3371" s="231"/>
      <c r="AS3371" s="15"/>
      <c r="AT3371" s="232">
        <f t="shared" si="1091"/>
        <v>0</v>
      </c>
      <c r="AU3371" s="235">
        <f t="shared" si="1092"/>
        <v>0</v>
      </c>
      <c r="AY3371" s="210"/>
      <c r="AZ3371" s="231"/>
      <c r="BA3371" s="15"/>
      <c r="BB3371" s="232">
        <f t="shared" si="1081"/>
        <v>0</v>
      </c>
      <c r="BC3371" s="235">
        <f t="shared" si="1093"/>
        <v>0</v>
      </c>
      <c r="BG3371" s="210"/>
      <c r="BH3371" s="231"/>
      <c r="BI3371" s="15"/>
      <c r="BJ3371" s="232">
        <f t="shared" si="1085"/>
        <v>0</v>
      </c>
      <c r="BK3371" s="235">
        <f t="shared" si="1094"/>
        <v>0</v>
      </c>
      <c r="BM3371" s="109">
        <f t="shared" si="1086"/>
        <v>-4.9556708310699777</v>
      </c>
      <c r="BN3371" s="213"/>
      <c r="BR3371" s="228"/>
      <c r="BS3371" s="311"/>
      <c r="BT3371" s="3"/>
      <c r="BU3371" s="213"/>
      <c r="BV3371" s="213"/>
      <c r="BW3371" s="291"/>
    </row>
    <row r="3372" spans="1:75" x14ac:dyDescent="0.2">
      <c r="A3372" s="210"/>
      <c r="B3372" s="211"/>
      <c r="C3372" s="848" t="str">
        <f ca="1">IF(ISERR(AVERAGE(INDIRECT("B"&amp;(ROW()-INT($B$1/2))):INDIRECT("B"&amp;(ROW()+INT($B$1/2))))),"",AVERAGE(INDIRECT("B"&amp;(ROW()-INT($B$1/2))):INDIRECT("B"&amp;(ROW()+INT($B$1/2)))))</f>
        <v/>
      </c>
      <c r="D3372" s="848">
        <f t="shared" si="1080"/>
        <v>0</v>
      </c>
      <c r="E3372" s="275"/>
      <c r="F3372" s="15"/>
      <c r="G3372" s="3"/>
      <c r="H3372" s="3"/>
      <c r="I3372" s="3"/>
      <c r="J3372" s="3"/>
      <c r="K3372" s="3"/>
      <c r="L3372" s="554"/>
      <c r="M3372" s="545"/>
      <c r="N3372" s="546"/>
      <c r="O3372" s="5"/>
      <c r="P3372" s="216"/>
      <c r="Q3372" s="217"/>
      <c r="R3372" s="218"/>
      <c r="S3372" s="219">
        <f t="shared" si="1097"/>
        <v>0</v>
      </c>
      <c r="T3372" s="220">
        <f t="shared" si="1098"/>
        <v>0</v>
      </c>
      <c r="U3372" s="214">
        <f t="shared" si="1095"/>
        <v>0</v>
      </c>
      <c r="W3372" s="221"/>
      <c r="X3372" s="222"/>
      <c r="Y3372" s="222"/>
      <c r="Z3372" s="223"/>
      <c r="AA3372" s="222"/>
      <c r="AB3372" s="224"/>
      <c r="AC3372" s="225"/>
      <c r="AD3372" s="2">
        <f t="shared" si="1082"/>
        <v>0</v>
      </c>
      <c r="AE3372" s="2">
        <f t="shared" si="1083"/>
        <v>0</v>
      </c>
      <c r="AF3372" s="226"/>
      <c r="AG3372" s="219">
        <f t="shared" si="1087"/>
        <v>0</v>
      </c>
      <c r="AH3372" s="234">
        <f t="shared" si="1088"/>
        <v>0</v>
      </c>
      <c r="AI3372" s="214">
        <f t="shared" si="1096"/>
        <v>0</v>
      </c>
      <c r="AK3372" s="229">
        <f t="shared" si="1089"/>
        <v>0</v>
      </c>
      <c r="AL3372" s="226"/>
      <c r="AM3372" s="15"/>
      <c r="AN3372" s="232" t="e">
        <f t="shared" si="1090"/>
        <v>#DIV/0!</v>
      </c>
      <c r="AO3372" s="214">
        <f t="shared" si="1084"/>
        <v>0</v>
      </c>
      <c r="AQ3372" s="210"/>
      <c r="AR3372" s="231"/>
      <c r="AS3372" s="15"/>
      <c r="AT3372" s="232">
        <f t="shared" si="1091"/>
        <v>0</v>
      </c>
      <c r="AU3372" s="235">
        <f t="shared" si="1092"/>
        <v>0</v>
      </c>
      <c r="AY3372" s="210"/>
      <c r="AZ3372" s="231"/>
      <c r="BA3372" s="15"/>
      <c r="BB3372" s="232">
        <f t="shared" si="1081"/>
        <v>0</v>
      </c>
      <c r="BC3372" s="235">
        <f t="shared" si="1093"/>
        <v>0</v>
      </c>
      <c r="BG3372" s="210"/>
      <c r="BH3372" s="231"/>
      <c r="BI3372" s="15"/>
      <c r="BJ3372" s="232">
        <f t="shared" si="1085"/>
        <v>0</v>
      </c>
      <c r="BK3372" s="235">
        <f t="shared" si="1094"/>
        <v>0</v>
      </c>
      <c r="BM3372" s="109">
        <f t="shared" si="1086"/>
        <v>-4.9575031685677144</v>
      </c>
      <c r="BN3372" s="213"/>
      <c r="BR3372" s="228"/>
      <c r="BS3372" s="311"/>
      <c r="BT3372" s="3"/>
      <c r="BU3372" s="213"/>
      <c r="BV3372" s="213"/>
      <c r="BW3372" s="291"/>
    </row>
    <row r="3373" spans="1:75" x14ac:dyDescent="0.2">
      <c r="A3373" s="210"/>
      <c r="B3373" s="211"/>
      <c r="C3373" s="848" t="str">
        <f ca="1">IF(ISERR(AVERAGE(INDIRECT("B"&amp;(ROW()-INT($B$1/2))):INDIRECT("B"&amp;(ROW()+INT($B$1/2))))),"",AVERAGE(INDIRECT("B"&amp;(ROW()-INT($B$1/2))):INDIRECT("B"&amp;(ROW()+INT($B$1/2)))))</f>
        <v/>
      </c>
      <c r="D3373" s="848">
        <f t="shared" si="1080"/>
        <v>0</v>
      </c>
      <c r="E3373" s="275"/>
      <c r="F3373" s="15"/>
      <c r="G3373" s="3"/>
      <c r="H3373" s="3"/>
      <c r="I3373" s="3"/>
      <c r="J3373" s="3"/>
      <c r="K3373" s="3"/>
      <c r="L3373" s="554"/>
      <c r="M3373" s="545"/>
      <c r="N3373" s="546"/>
      <c r="O3373" s="5"/>
      <c r="P3373" s="216"/>
      <c r="Q3373" s="217"/>
      <c r="R3373" s="218"/>
      <c r="S3373" s="219">
        <f t="shared" si="1097"/>
        <v>0</v>
      </c>
      <c r="T3373" s="220">
        <f t="shared" si="1098"/>
        <v>0</v>
      </c>
      <c r="U3373" s="214">
        <f t="shared" si="1095"/>
        <v>0</v>
      </c>
      <c r="W3373" s="221"/>
      <c r="X3373" s="222"/>
      <c r="Y3373" s="222"/>
      <c r="Z3373" s="223"/>
      <c r="AA3373" s="222"/>
      <c r="AB3373" s="224"/>
      <c r="AC3373" s="225"/>
      <c r="AD3373" s="2">
        <f t="shared" si="1082"/>
        <v>0</v>
      </c>
      <c r="AE3373" s="2">
        <f t="shared" si="1083"/>
        <v>0</v>
      </c>
      <c r="AF3373" s="226"/>
      <c r="AG3373" s="219">
        <f t="shared" si="1087"/>
        <v>0</v>
      </c>
      <c r="AH3373" s="234">
        <f t="shared" si="1088"/>
        <v>0</v>
      </c>
      <c r="AI3373" s="214">
        <f t="shared" si="1096"/>
        <v>0</v>
      </c>
      <c r="AK3373" s="229">
        <f t="shared" si="1089"/>
        <v>0</v>
      </c>
      <c r="AL3373" s="226"/>
      <c r="AM3373" s="15"/>
      <c r="AN3373" s="232" t="e">
        <f t="shared" si="1090"/>
        <v>#DIV/0!</v>
      </c>
      <c r="AO3373" s="214">
        <f t="shared" si="1084"/>
        <v>0</v>
      </c>
      <c r="AQ3373" s="210"/>
      <c r="AR3373" s="231"/>
      <c r="AS3373" s="15"/>
      <c r="AT3373" s="232">
        <f t="shared" si="1091"/>
        <v>0</v>
      </c>
      <c r="AU3373" s="235">
        <f t="shared" si="1092"/>
        <v>0</v>
      </c>
      <c r="AY3373" s="210"/>
      <c r="AZ3373" s="231"/>
      <c r="BA3373" s="15"/>
      <c r="BB3373" s="232">
        <f t="shared" si="1081"/>
        <v>0</v>
      </c>
      <c r="BC3373" s="235">
        <f t="shared" si="1093"/>
        <v>0</v>
      </c>
      <c r="BG3373" s="210"/>
      <c r="BH3373" s="231"/>
      <c r="BI3373" s="15"/>
      <c r="BJ3373" s="232">
        <f t="shared" si="1085"/>
        <v>0</v>
      </c>
      <c r="BK3373" s="235">
        <f t="shared" si="1094"/>
        <v>0</v>
      </c>
      <c r="BM3373" s="109">
        <f t="shared" si="1086"/>
        <v>-4.9593355060654511</v>
      </c>
      <c r="BN3373" s="213"/>
      <c r="BR3373" s="228"/>
      <c r="BS3373" s="311"/>
      <c r="BT3373" s="3"/>
      <c r="BU3373" s="213"/>
      <c r="BV3373" s="213"/>
      <c r="BW3373" s="291"/>
    </row>
    <row r="3374" spans="1:75" x14ac:dyDescent="0.2">
      <c r="A3374" s="210"/>
      <c r="B3374" s="211"/>
      <c r="C3374" s="848" t="str">
        <f ca="1">IF(ISERR(AVERAGE(INDIRECT("B"&amp;(ROW()-INT($B$1/2))):INDIRECT("B"&amp;(ROW()+INT($B$1/2))))),"",AVERAGE(INDIRECT("B"&amp;(ROW()-INT($B$1/2))):INDIRECT("B"&amp;(ROW()+INT($B$1/2)))))</f>
        <v/>
      </c>
      <c r="D3374" s="848">
        <f t="shared" si="1080"/>
        <v>0</v>
      </c>
      <c r="E3374" s="275"/>
      <c r="F3374" s="15"/>
      <c r="G3374" s="3"/>
      <c r="H3374" s="3"/>
      <c r="I3374" s="3"/>
      <c r="J3374" s="3"/>
      <c r="K3374" s="3"/>
      <c r="L3374" s="554"/>
      <c r="M3374" s="545"/>
      <c r="N3374" s="546"/>
      <c r="O3374" s="5"/>
      <c r="P3374" s="216"/>
      <c r="Q3374" s="217"/>
      <c r="R3374" s="218"/>
      <c r="S3374" s="219">
        <f t="shared" si="1097"/>
        <v>0</v>
      </c>
      <c r="T3374" s="220">
        <f t="shared" si="1098"/>
        <v>0</v>
      </c>
      <c r="U3374" s="214">
        <f t="shared" si="1095"/>
        <v>0</v>
      </c>
      <c r="W3374" s="221"/>
      <c r="X3374" s="222"/>
      <c r="Y3374" s="222"/>
      <c r="Z3374" s="223"/>
      <c r="AA3374" s="222"/>
      <c r="AB3374" s="224"/>
      <c r="AC3374" s="225"/>
      <c r="AD3374" s="2">
        <f t="shared" si="1082"/>
        <v>0</v>
      </c>
      <c r="AE3374" s="2">
        <f t="shared" si="1083"/>
        <v>0</v>
      </c>
      <c r="AF3374" s="226"/>
      <c r="AG3374" s="219">
        <f t="shared" si="1087"/>
        <v>0</v>
      </c>
      <c r="AH3374" s="234">
        <f t="shared" si="1088"/>
        <v>0</v>
      </c>
      <c r="AI3374" s="214">
        <f t="shared" si="1096"/>
        <v>0</v>
      </c>
      <c r="AK3374" s="229">
        <f t="shared" si="1089"/>
        <v>0</v>
      </c>
      <c r="AL3374" s="226"/>
      <c r="AM3374" s="15"/>
      <c r="AN3374" s="232" t="e">
        <f t="shared" si="1090"/>
        <v>#DIV/0!</v>
      </c>
      <c r="AO3374" s="214">
        <f t="shared" si="1084"/>
        <v>0</v>
      </c>
      <c r="AQ3374" s="210"/>
      <c r="AR3374" s="231"/>
      <c r="AS3374" s="15"/>
      <c r="AT3374" s="232">
        <f t="shared" si="1091"/>
        <v>0</v>
      </c>
      <c r="AU3374" s="235">
        <f t="shared" si="1092"/>
        <v>0</v>
      </c>
      <c r="AY3374" s="210"/>
      <c r="AZ3374" s="231"/>
      <c r="BA3374" s="15"/>
      <c r="BB3374" s="232">
        <f t="shared" si="1081"/>
        <v>0</v>
      </c>
      <c r="BC3374" s="235">
        <f t="shared" si="1093"/>
        <v>0</v>
      </c>
      <c r="BG3374" s="210"/>
      <c r="BH3374" s="231"/>
      <c r="BI3374" s="15"/>
      <c r="BJ3374" s="232">
        <f t="shared" si="1085"/>
        <v>0</v>
      </c>
      <c r="BK3374" s="235">
        <f t="shared" si="1094"/>
        <v>0</v>
      </c>
      <c r="BM3374" s="109">
        <f t="shared" si="1086"/>
        <v>-4.9611678435631879</v>
      </c>
      <c r="BN3374" s="213"/>
      <c r="BR3374" s="228"/>
      <c r="BS3374" s="311"/>
      <c r="BT3374" s="3"/>
      <c r="BU3374" s="213"/>
      <c r="BV3374" s="213"/>
      <c r="BW3374" s="291"/>
    </row>
    <row r="3375" spans="1:75" x14ac:dyDescent="0.2">
      <c r="A3375" s="210"/>
      <c r="B3375" s="211"/>
      <c r="C3375" s="848" t="str">
        <f ca="1">IF(ISERR(AVERAGE(INDIRECT("B"&amp;(ROW()-INT($B$1/2))):INDIRECT("B"&amp;(ROW()+INT($B$1/2))))),"",AVERAGE(INDIRECT("B"&amp;(ROW()-INT($B$1/2))):INDIRECT("B"&amp;(ROW()+INT($B$1/2)))))</f>
        <v/>
      </c>
      <c r="D3375" s="848">
        <f t="shared" si="1080"/>
        <v>0</v>
      </c>
      <c r="E3375" s="275"/>
      <c r="F3375" s="15"/>
      <c r="G3375" s="3"/>
      <c r="H3375" s="3"/>
      <c r="I3375" s="3"/>
      <c r="J3375" s="3"/>
      <c r="K3375" s="3"/>
      <c r="L3375" s="554"/>
      <c r="M3375" s="545"/>
      <c r="N3375" s="546"/>
      <c r="O3375" s="5"/>
      <c r="P3375" s="216"/>
      <c r="Q3375" s="217"/>
      <c r="R3375" s="218"/>
      <c r="S3375" s="219">
        <f t="shared" si="1097"/>
        <v>0</v>
      </c>
      <c r="T3375" s="220">
        <f t="shared" si="1098"/>
        <v>0</v>
      </c>
      <c r="U3375" s="214">
        <f t="shared" si="1095"/>
        <v>0</v>
      </c>
      <c r="W3375" s="221"/>
      <c r="X3375" s="222"/>
      <c r="Y3375" s="222"/>
      <c r="Z3375" s="223"/>
      <c r="AA3375" s="222"/>
      <c r="AB3375" s="224"/>
      <c r="AC3375" s="225"/>
      <c r="AD3375" s="2">
        <f t="shared" si="1082"/>
        <v>0</v>
      </c>
      <c r="AE3375" s="2">
        <f t="shared" si="1083"/>
        <v>0</v>
      </c>
      <c r="AF3375" s="226"/>
      <c r="AG3375" s="219">
        <f t="shared" si="1087"/>
        <v>0</v>
      </c>
      <c r="AH3375" s="234">
        <f t="shared" si="1088"/>
        <v>0</v>
      </c>
      <c r="AI3375" s="214">
        <f t="shared" si="1096"/>
        <v>0</v>
      </c>
      <c r="AK3375" s="229">
        <f t="shared" si="1089"/>
        <v>0</v>
      </c>
      <c r="AL3375" s="226"/>
      <c r="AM3375" s="15"/>
      <c r="AN3375" s="232" t="e">
        <f t="shared" si="1090"/>
        <v>#DIV/0!</v>
      </c>
      <c r="AO3375" s="214">
        <f t="shared" si="1084"/>
        <v>0</v>
      </c>
      <c r="AQ3375" s="210"/>
      <c r="AR3375" s="231"/>
      <c r="AS3375" s="15"/>
      <c r="AT3375" s="232">
        <f t="shared" si="1091"/>
        <v>0</v>
      </c>
      <c r="AU3375" s="235">
        <f t="shared" si="1092"/>
        <v>0</v>
      </c>
      <c r="AY3375" s="210"/>
      <c r="AZ3375" s="231"/>
      <c r="BA3375" s="15"/>
      <c r="BB3375" s="232">
        <f t="shared" si="1081"/>
        <v>0</v>
      </c>
      <c r="BC3375" s="235">
        <f t="shared" si="1093"/>
        <v>0</v>
      </c>
      <c r="BG3375" s="210"/>
      <c r="BH3375" s="231"/>
      <c r="BI3375" s="15"/>
      <c r="BJ3375" s="232">
        <f t="shared" si="1085"/>
        <v>0</v>
      </c>
      <c r="BK3375" s="235">
        <f t="shared" si="1094"/>
        <v>0</v>
      </c>
      <c r="BM3375" s="109">
        <f t="shared" si="1086"/>
        <v>-4.9630001810609246</v>
      </c>
      <c r="BN3375" s="213"/>
      <c r="BR3375" s="228"/>
      <c r="BS3375" s="311"/>
      <c r="BT3375" s="3"/>
      <c r="BU3375" s="213"/>
      <c r="BV3375" s="213"/>
      <c r="BW3375" s="291"/>
    </row>
    <row r="3376" spans="1:75" x14ac:dyDescent="0.2">
      <c r="A3376" s="210"/>
      <c r="B3376" s="211"/>
      <c r="C3376" s="848" t="str">
        <f ca="1">IF(ISERR(AVERAGE(INDIRECT("B"&amp;(ROW()-INT($B$1/2))):INDIRECT("B"&amp;(ROW()+INT($B$1/2))))),"",AVERAGE(INDIRECT("B"&amp;(ROW()-INT($B$1/2))):INDIRECT("B"&amp;(ROW()+INT($B$1/2)))))</f>
        <v/>
      </c>
      <c r="D3376" s="848">
        <f t="shared" si="1080"/>
        <v>0</v>
      </c>
      <c r="E3376" s="275"/>
      <c r="F3376" s="15"/>
      <c r="G3376" s="3"/>
      <c r="H3376" s="3"/>
      <c r="I3376" s="3"/>
      <c r="J3376" s="3"/>
      <c r="K3376" s="3"/>
      <c r="L3376" s="554"/>
      <c r="M3376" s="545"/>
      <c r="N3376" s="546"/>
      <c r="O3376" s="5"/>
      <c r="P3376" s="216"/>
      <c r="Q3376" s="217"/>
      <c r="R3376" s="218"/>
      <c r="S3376" s="219">
        <f t="shared" si="1097"/>
        <v>0</v>
      </c>
      <c r="T3376" s="220">
        <f t="shared" si="1098"/>
        <v>0</v>
      </c>
      <c r="U3376" s="214">
        <f t="shared" si="1095"/>
        <v>0</v>
      </c>
      <c r="W3376" s="221"/>
      <c r="X3376" s="222"/>
      <c r="Y3376" s="222"/>
      <c r="Z3376" s="223"/>
      <c r="AA3376" s="222"/>
      <c r="AB3376" s="224"/>
      <c r="AC3376" s="225"/>
      <c r="AD3376" s="2">
        <f t="shared" si="1082"/>
        <v>0</v>
      </c>
      <c r="AE3376" s="2">
        <f t="shared" si="1083"/>
        <v>0</v>
      </c>
      <c r="AF3376" s="226"/>
      <c r="AG3376" s="219">
        <f t="shared" si="1087"/>
        <v>0</v>
      </c>
      <c r="AH3376" s="234">
        <f t="shared" si="1088"/>
        <v>0</v>
      </c>
      <c r="AI3376" s="214">
        <f t="shared" si="1096"/>
        <v>0</v>
      </c>
      <c r="AK3376" s="229">
        <f t="shared" si="1089"/>
        <v>0</v>
      </c>
      <c r="AL3376" s="226"/>
      <c r="AM3376" s="15"/>
      <c r="AN3376" s="232" t="e">
        <f t="shared" si="1090"/>
        <v>#DIV/0!</v>
      </c>
      <c r="AO3376" s="214">
        <f t="shared" si="1084"/>
        <v>0</v>
      </c>
      <c r="AQ3376" s="210"/>
      <c r="AR3376" s="231"/>
      <c r="AS3376" s="15"/>
      <c r="AT3376" s="232">
        <f t="shared" si="1091"/>
        <v>0</v>
      </c>
      <c r="AU3376" s="235">
        <f t="shared" si="1092"/>
        <v>0</v>
      </c>
      <c r="AY3376" s="210"/>
      <c r="AZ3376" s="231"/>
      <c r="BA3376" s="15"/>
      <c r="BB3376" s="232">
        <f t="shared" si="1081"/>
        <v>0</v>
      </c>
      <c r="BC3376" s="235">
        <f t="shared" si="1093"/>
        <v>0</v>
      </c>
      <c r="BG3376" s="210"/>
      <c r="BH3376" s="231"/>
      <c r="BI3376" s="15"/>
      <c r="BJ3376" s="232">
        <f t="shared" si="1085"/>
        <v>0</v>
      </c>
      <c r="BK3376" s="235">
        <f t="shared" si="1094"/>
        <v>0</v>
      </c>
      <c r="BM3376" s="109">
        <f t="shared" si="1086"/>
        <v>-4.9648325185586613</v>
      </c>
      <c r="BN3376" s="213"/>
      <c r="BR3376" s="228"/>
      <c r="BS3376" s="311"/>
      <c r="BT3376" s="3"/>
      <c r="BU3376" s="213"/>
      <c r="BV3376" s="213"/>
      <c r="BW3376" s="291"/>
    </row>
    <row r="3377" spans="1:75" x14ac:dyDescent="0.2">
      <c r="A3377" s="210"/>
      <c r="B3377" s="211"/>
      <c r="C3377" s="848" t="str">
        <f ca="1">IF(ISERR(AVERAGE(INDIRECT("B"&amp;(ROW()-INT($B$1/2))):INDIRECT("B"&amp;(ROW()+INT($B$1/2))))),"",AVERAGE(INDIRECT("B"&amp;(ROW()-INT($B$1/2))):INDIRECT("B"&amp;(ROW()+INT($B$1/2)))))</f>
        <v/>
      </c>
      <c r="D3377" s="848">
        <f t="shared" si="1080"/>
        <v>0</v>
      </c>
      <c r="E3377" s="275"/>
      <c r="F3377" s="15"/>
      <c r="G3377" s="3"/>
      <c r="H3377" s="3"/>
      <c r="I3377" s="3"/>
      <c r="J3377" s="3"/>
      <c r="K3377" s="3"/>
      <c r="L3377" s="554"/>
      <c r="M3377" s="545"/>
      <c r="N3377" s="546"/>
      <c r="O3377" s="5"/>
      <c r="P3377" s="216"/>
      <c r="Q3377" s="217"/>
      <c r="R3377" s="218"/>
      <c r="S3377" s="219">
        <f t="shared" si="1097"/>
        <v>0</v>
      </c>
      <c r="T3377" s="220">
        <f t="shared" si="1098"/>
        <v>0</v>
      </c>
      <c r="U3377" s="214">
        <f t="shared" si="1095"/>
        <v>0</v>
      </c>
      <c r="W3377" s="221"/>
      <c r="X3377" s="222"/>
      <c r="Y3377" s="222"/>
      <c r="Z3377" s="223"/>
      <c r="AA3377" s="222"/>
      <c r="AB3377" s="224"/>
      <c r="AC3377" s="225"/>
      <c r="AD3377" s="2">
        <f t="shared" si="1082"/>
        <v>0</v>
      </c>
      <c r="AE3377" s="2">
        <f t="shared" si="1083"/>
        <v>0</v>
      </c>
      <c r="AF3377" s="226"/>
      <c r="AG3377" s="219">
        <f t="shared" si="1087"/>
        <v>0</v>
      </c>
      <c r="AH3377" s="234">
        <f t="shared" si="1088"/>
        <v>0</v>
      </c>
      <c r="AI3377" s="214">
        <f t="shared" si="1096"/>
        <v>0</v>
      </c>
      <c r="AK3377" s="229">
        <f t="shared" si="1089"/>
        <v>0</v>
      </c>
      <c r="AL3377" s="226"/>
      <c r="AM3377" s="15"/>
      <c r="AN3377" s="232" t="e">
        <f t="shared" si="1090"/>
        <v>#DIV/0!</v>
      </c>
      <c r="AO3377" s="214">
        <f t="shared" si="1084"/>
        <v>0</v>
      </c>
      <c r="AQ3377" s="210"/>
      <c r="AR3377" s="231"/>
      <c r="AS3377" s="15"/>
      <c r="AT3377" s="232">
        <f t="shared" si="1091"/>
        <v>0</v>
      </c>
      <c r="AU3377" s="235">
        <f t="shared" si="1092"/>
        <v>0</v>
      </c>
      <c r="AY3377" s="210"/>
      <c r="AZ3377" s="231"/>
      <c r="BA3377" s="15"/>
      <c r="BB3377" s="232">
        <f t="shared" si="1081"/>
        <v>0</v>
      </c>
      <c r="BC3377" s="235">
        <f t="shared" si="1093"/>
        <v>0</v>
      </c>
      <c r="BG3377" s="210"/>
      <c r="BH3377" s="231"/>
      <c r="BI3377" s="15"/>
      <c r="BJ3377" s="232">
        <f t="shared" si="1085"/>
        <v>0</v>
      </c>
      <c r="BK3377" s="235">
        <f t="shared" si="1094"/>
        <v>0</v>
      </c>
      <c r="BM3377" s="109">
        <f t="shared" si="1086"/>
        <v>-4.966664856056398</v>
      </c>
      <c r="BN3377" s="213"/>
      <c r="BR3377" s="228"/>
      <c r="BS3377" s="311"/>
      <c r="BT3377" s="3"/>
      <c r="BU3377" s="213"/>
      <c r="BV3377" s="213"/>
      <c r="BW3377" s="291"/>
    </row>
    <row r="3378" spans="1:75" x14ac:dyDescent="0.2">
      <c r="A3378" s="210"/>
      <c r="B3378" s="211"/>
      <c r="C3378" s="848" t="str">
        <f ca="1">IF(ISERR(AVERAGE(INDIRECT("B"&amp;(ROW()-INT($B$1/2))):INDIRECT("B"&amp;(ROW()+INT($B$1/2))))),"",AVERAGE(INDIRECT("B"&amp;(ROW()-INT($B$1/2))):INDIRECT("B"&amp;(ROW()+INT($B$1/2)))))</f>
        <v/>
      </c>
      <c r="D3378" s="848">
        <f t="shared" si="1080"/>
        <v>0</v>
      </c>
      <c r="E3378" s="275"/>
      <c r="F3378" s="15"/>
      <c r="G3378" s="3"/>
      <c r="H3378" s="3"/>
      <c r="I3378" s="3"/>
      <c r="J3378" s="3"/>
      <c r="K3378" s="3"/>
      <c r="L3378" s="554"/>
      <c r="M3378" s="545"/>
      <c r="N3378" s="546"/>
      <c r="O3378" s="5"/>
      <c r="P3378" s="216"/>
      <c r="Q3378" s="217"/>
      <c r="R3378" s="218"/>
      <c r="S3378" s="219">
        <f t="shared" si="1097"/>
        <v>0</v>
      </c>
      <c r="T3378" s="220">
        <f t="shared" si="1098"/>
        <v>0</v>
      </c>
      <c r="U3378" s="214">
        <f t="shared" si="1095"/>
        <v>0</v>
      </c>
      <c r="W3378" s="221"/>
      <c r="X3378" s="222"/>
      <c r="Y3378" s="222"/>
      <c r="Z3378" s="223"/>
      <c r="AA3378" s="222"/>
      <c r="AB3378" s="224"/>
      <c r="AC3378" s="225"/>
      <c r="AD3378" s="2">
        <f t="shared" si="1082"/>
        <v>0</v>
      </c>
      <c r="AE3378" s="2">
        <f t="shared" si="1083"/>
        <v>0</v>
      </c>
      <c r="AF3378" s="226"/>
      <c r="AG3378" s="219">
        <f t="shared" si="1087"/>
        <v>0</v>
      </c>
      <c r="AH3378" s="234">
        <f t="shared" si="1088"/>
        <v>0</v>
      </c>
      <c r="AI3378" s="214">
        <f t="shared" si="1096"/>
        <v>0</v>
      </c>
      <c r="AK3378" s="229">
        <f t="shared" si="1089"/>
        <v>0</v>
      </c>
      <c r="AL3378" s="226"/>
      <c r="AM3378" s="15"/>
      <c r="AN3378" s="232" t="e">
        <f t="shared" si="1090"/>
        <v>#DIV/0!</v>
      </c>
      <c r="AO3378" s="214">
        <f t="shared" si="1084"/>
        <v>0</v>
      </c>
      <c r="AQ3378" s="210"/>
      <c r="AR3378" s="231"/>
      <c r="AS3378" s="15"/>
      <c r="AT3378" s="232">
        <f t="shared" si="1091"/>
        <v>0</v>
      </c>
      <c r="AU3378" s="235">
        <f t="shared" si="1092"/>
        <v>0</v>
      </c>
      <c r="AY3378" s="210"/>
      <c r="AZ3378" s="231"/>
      <c r="BA3378" s="15"/>
      <c r="BB3378" s="232">
        <f t="shared" si="1081"/>
        <v>0</v>
      </c>
      <c r="BC3378" s="235">
        <f t="shared" si="1093"/>
        <v>0</v>
      </c>
      <c r="BG3378" s="210"/>
      <c r="BH3378" s="231"/>
      <c r="BI3378" s="15"/>
      <c r="BJ3378" s="232">
        <f t="shared" si="1085"/>
        <v>0</v>
      </c>
      <c r="BK3378" s="235">
        <f t="shared" si="1094"/>
        <v>0</v>
      </c>
      <c r="BM3378" s="109">
        <f t="shared" si="1086"/>
        <v>-4.9684971935541347</v>
      </c>
      <c r="BN3378" s="213"/>
      <c r="BR3378" s="228"/>
      <c r="BS3378" s="311"/>
      <c r="BT3378" s="3"/>
      <c r="BU3378" s="213"/>
      <c r="BV3378" s="213"/>
      <c r="BW3378" s="291"/>
    </row>
    <row r="3379" spans="1:75" x14ac:dyDescent="0.2">
      <c r="A3379" s="210"/>
      <c r="B3379" s="211"/>
      <c r="C3379" s="848" t="str">
        <f ca="1">IF(ISERR(AVERAGE(INDIRECT("B"&amp;(ROW()-INT($B$1/2))):INDIRECT("B"&amp;(ROW()+INT($B$1/2))))),"",AVERAGE(INDIRECT("B"&amp;(ROW()-INT($B$1/2))):INDIRECT("B"&amp;(ROW()+INT($B$1/2)))))</f>
        <v/>
      </c>
      <c r="D3379" s="848">
        <f t="shared" si="1080"/>
        <v>0</v>
      </c>
      <c r="E3379" s="275"/>
      <c r="F3379" s="15"/>
      <c r="G3379" s="3"/>
      <c r="H3379" s="3"/>
      <c r="I3379" s="3"/>
      <c r="J3379" s="3"/>
      <c r="K3379" s="3"/>
      <c r="L3379" s="554"/>
      <c r="M3379" s="545"/>
      <c r="N3379" s="546"/>
      <c r="O3379" s="5"/>
      <c r="P3379" s="216"/>
      <c r="Q3379" s="217"/>
      <c r="R3379" s="218"/>
      <c r="S3379" s="219">
        <f t="shared" si="1097"/>
        <v>0</v>
      </c>
      <c r="T3379" s="220">
        <f t="shared" si="1098"/>
        <v>0</v>
      </c>
      <c r="U3379" s="214">
        <f t="shared" si="1095"/>
        <v>0</v>
      </c>
      <c r="W3379" s="221"/>
      <c r="X3379" s="222"/>
      <c r="Y3379" s="222"/>
      <c r="Z3379" s="223"/>
      <c r="AA3379" s="222"/>
      <c r="AB3379" s="224"/>
      <c r="AC3379" s="225"/>
      <c r="AD3379" s="2">
        <f t="shared" si="1082"/>
        <v>0</v>
      </c>
      <c r="AE3379" s="2">
        <f t="shared" si="1083"/>
        <v>0</v>
      </c>
      <c r="AF3379" s="226"/>
      <c r="AG3379" s="219">
        <f t="shared" si="1087"/>
        <v>0</v>
      </c>
      <c r="AH3379" s="234">
        <f t="shared" si="1088"/>
        <v>0</v>
      </c>
      <c r="AI3379" s="214">
        <f t="shared" si="1096"/>
        <v>0</v>
      </c>
      <c r="AK3379" s="229">
        <f t="shared" si="1089"/>
        <v>0</v>
      </c>
      <c r="AL3379" s="226"/>
      <c r="AM3379" s="15"/>
      <c r="AN3379" s="232" t="e">
        <f t="shared" si="1090"/>
        <v>#DIV/0!</v>
      </c>
      <c r="AO3379" s="214">
        <f t="shared" si="1084"/>
        <v>0</v>
      </c>
      <c r="AQ3379" s="210"/>
      <c r="AR3379" s="231"/>
      <c r="AS3379" s="15"/>
      <c r="AT3379" s="232">
        <f t="shared" si="1091"/>
        <v>0</v>
      </c>
      <c r="AU3379" s="235">
        <f t="shared" si="1092"/>
        <v>0</v>
      </c>
      <c r="AY3379" s="210"/>
      <c r="AZ3379" s="231"/>
      <c r="BA3379" s="15"/>
      <c r="BB3379" s="232">
        <f t="shared" si="1081"/>
        <v>0</v>
      </c>
      <c r="BC3379" s="235">
        <f t="shared" si="1093"/>
        <v>0</v>
      </c>
      <c r="BG3379" s="210"/>
      <c r="BH3379" s="231"/>
      <c r="BI3379" s="15"/>
      <c r="BJ3379" s="232">
        <f t="shared" si="1085"/>
        <v>0</v>
      </c>
      <c r="BK3379" s="235">
        <f t="shared" si="1094"/>
        <v>0</v>
      </c>
      <c r="BM3379" s="109">
        <f t="shared" si="1086"/>
        <v>-4.9703295310518714</v>
      </c>
      <c r="BN3379" s="213"/>
      <c r="BR3379" s="228"/>
      <c r="BS3379" s="311"/>
      <c r="BT3379" s="3"/>
      <c r="BU3379" s="213"/>
      <c r="BV3379" s="213"/>
      <c r="BW3379" s="291"/>
    </row>
    <row r="3380" spans="1:75" x14ac:dyDescent="0.2">
      <c r="A3380" s="210"/>
      <c r="B3380" s="211"/>
      <c r="C3380" s="848" t="str">
        <f ca="1">IF(ISERR(AVERAGE(INDIRECT("B"&amp;(ROW()-INT($B$1/2))):INDIRECT("B"&amp;(ROW()+INT($B$1/2))))),"",AVERAGE(INDIRECT("B"&amp;(ROW()-INT($B$1/2))):INDIRECT("B"&amp;(ROW()+INT($B$1/2)))))</f>
        <v/>
      </c>
      <c r="D3380" s="848">
        <f t="shared" si="1080"/>
        <v>0</v>
      </c>
      <c r="E3380" s="275"/>
      <c r="F3380" s="15"/>
      <c r="G3380" s="3"/>
      <c r="H3380" s="3"/>
      <c r="I3380" s="3"/>
      <c r="J3380" s="3"/>
      <c r="K3380" s="3"/>
      <c r="L3380" s="554"/>
      <c r="M3380" s="545"/>
      <c r="N3380" s="546"/>
      <c r="O3380" s="5"/>
      <c r="P3380" s="216"/>
      <c r="Q3380" s="217"/>
      <c r="R3380" s="218"/>
      <c r="S3380" s="219">
        <f t="shared" si="1097"/>
        <v>0</v>
      </c>
      <c r="T3380" s="220">
        <f t="shared" si="1098"/>
        <v>0</v>
      </c>
      <c r="U3380" s="214">
        <f t="shared" si="1095"/>
        <v>0</v>
      </c>
      <c r="W3380" s="221"/>
      <c r="X3380" s="222"/>
      <c r="Y3380" s="222"/>
      <c r="Z3380" s="223"/>
      <c r="AA3380" s="222"/>
      <c r="AB3380" s="224"/>
      <c r="AC3380" s="225"/>
      <c r="AD3380" s="2">
        <f t="shared" si="1082"/>
        <v>0</v>
      </c>
      <c r="AE3380" s="2">
        <f t="shared" si="1083"/>
        <v>0</v>
      </c>
      <c r="AF3380" s="226"/>
      <c r="AG3380" s="219">
        <f t="shared" si="1087"/>
        <v>0</v>
      </c>
      <c r="AH3380" s="234">
        <f t="shared" si="1088"/>
        <v>0</v>
      </c>
      <c r="AI3380" s="214">
        <f t="shared" si="1096"/>
        <v>0</v>
      </c>
      <c r="AK3380" s="229">
        <f t="shared" si="1089"/>
        <v>0</v>
      </c>
      <c r="AL3380" s="226"/>
      <c r="AM3380" s="15"/>
      <c r="AN3380" s="232" t="e">
        <f t="shared" si="1090"/>
        <v>#DIV/0!</v>
      </c>
      <c r="AO3380" s="214">
        <f t="shared" si="1084"/>
        <v>0</v>
      </c>
      <c r="AQ3380" s="210"/>
      <c r="AR3380" s="231"/>
      <c r="AS3380" s="15"/>
      <c r="AT3380" s="232">
        <f t="shared" si="1091"/>
        <v>0</v>
      </c>
      <c r="AU3380" s="235">
        <f t="shared" si="1092"/>
        <v>0</v>
      </c>
      <c r="AY3380" s="210"/>
      <c r="AZ3380" s="231"/>
      <c r="BA3380" s="15"/>
      <c r="BB3380" s="232">
        <f t="shared" si="1081"/>
        <v>0</v>
      </c>
      <c r="BC3380" s="235">
        <f t="shared" si="1093"/>
        <v>0</v>
      </c>
      <c r="BG3380" s="210"/>
      <c r="BH3380" s="231"/>
      <c r="BI3380" s="15"/>
      <c r="BJ3380" s="232">
        <f t="shared" si="1085"/>
        <v>0</v>
      </c>
      <c r="BK3380" s="235">
        <f t="shared" si="1094"/>
        <v>0</v>
      </c>
      <c r="BM3380" s="109">
        <f t="shared" si="1086"/>
        <v>-4.9721618685496081</v>
      </c>
      <c r="BN3380" s="213"/>
      <c r="BR3380" s="228"/>
      <c r="BS3380" s="311"/>
      <c r="BT3380" s="3"/>
      <c r="BU3380" s="213"/>
      <c r="BV3380" s="213"/>
      <c r="BW3380" s="291"/>
    </row>
    <row r="3381" spans="1:75" x14ac:dyDescent="0.2">
      <c r="A3381" s="210"/>
      <c r="B3381" s="211"/>
      <c r="C3381" s="848" t="str">
        <f ca="1">IF(ISERR(AVERAGE(INDIRECT("B"&amp;(ROW()-INT($B$1/2))):INDIRECT("B"&amp;(ROW()+INT($B$1/2))))),"",AVERAGE(INDIRECT("B"&amp;(ROW()-INT($B$1/2))):INDIRECT("B"&amp;(ROW()+INT($B$1/2)))))</f>
        <v/>
      </c>
      <c r="D3381" s="848">
        <f t="shared" si="1080"/>
        <v>0</v>
      </c>
      <c r="E3381" s="275"/>
      <c r="F3381" s="15"/>
      <c r="G3381" s="3"/>
      <c r="H3381" s="3"/>
      <c r="I3381" s="3"/>
      <c r="J3381" s="3"/>
      <c r="K3381" s="3"/>
      <c r="L3381" s="554"/>
      <c r="M3381" s="545"/>
      <c r="N3381" s="546"/>
      <c r="O3381" s="5"/>
      <c r="P3381" s="216"/>
      <c r="Q3381" s="217"/>
      <c r="R3381" s="218"/>
      <c r="S3381" s="219">
        <f t="shared" si="1097"/>
        <v>0</v>
      </c>
      <c r="T3381" s="220">
        <f t="shared" si="1098"/>
        <v>0</v>
      </c>
      <c r="U3381" s="214">
        <f t="shared" si="1095"/>
        <v>0</v>
      </c>
      <c r="W3381" s="221"/>
      <c r="X3381" s="222"/>
      <c r="Y3381" s="222"/>
      <c r="Z3381" s="223"/>
      <c r="AA3381" s="222"/>
      <c r="AB3381" s="224"/>
      <c r="AC3381" s="225"/>
      <c r="AD3381" s="2">
        <f t="shared" si="1082"/>
        <v>0</v>
      </c>
      <c r="AE3381" s="2">
        <f t="shared" si="1083"/>
        <v>0</v>
      </c>
      <c r="AF3381" s="226"/>
      <c r="AG3381" s="219">
        <f t="shared" si="1087"/>
        <v>0</v>
      </c>
      <c r="AH3381" s="234">
        <f t="shared" si="1088"/>
        <v>0</v>
      </c>
      <c r="AI3381" s="214">
        <f t="shared" si="1096"/>
        <v>0</v>
      </c>
      <c r="AK3381" s="229">
        <f t="shared" si="1089"/>
        <v>0</v>
      </c>
      <c r="AL3381" s="226"/>
      <c r="AM3381" s="15"/>
      <c r="AN3381" s="232" t="e">
        <f t="shared" si="1090"/>
        <v>#DIV/0!</v>
      </c>
      <c r="AO3381" s="214">
        <f t="shared" si="1084"/>
        <v>0</v>
      </c>
      <c r="AQ3381" s="210"/>
      <c r="AR3381" s="231"/>
      <c r="AS3381" s="15"/>
      <c r="AT3381" s="232">
        <f t="shared" si="1091"/>
        <v>0</v>
      </c>
      <c r="AU3381" s="235">
        <f t="shared" si="1092"/>
        <v>0</v>
      </c>
      <c r="AY3381" s="210"/>
      <c r="AZ3381" s="231"/>
      <c r="BA3381" s="15"/>
      <c r="BB3381" s="232">
        <f t="shared" si="1081"/>
        <v>0</v>
      </c>
      <c r="BC3381" s="235">
        <f t="shared" si="1093"/>
        <v>0</v>
      </c>
      <c r="BG3381" s="210"/>
      <c r="BH3381" s="231"/>
      <c r="BI3381" s="15"/>
      <c r="BJ3381" s="232">
        <f t="shared" si="1085"/>
        <v>0</v>
      </c>
      <c r="BK3381" s="235">
        <f t="shared" si="1094"/>
        <v>0</v>
      </c>
      <c r="BM3381" s="109">
        <f t="shared" si="1086"/>
        <v>-4.9739942060473448</v>
      </c>
      <c r="BN3381" s="213"/>
      <c r="BR3381" s="228"/>
      <c r="BS3381" s="311"/>
      <c r="BT3381" s="3"/>
      <c r="BU3381" s="213"/>
      <c r="BV3381" s="213"/>
      <c r="BW3381" s="291"/>
    </row>
    <row r="3382" spans="1:75" x14ac:dyDescent="0.2">
      <c r="A3382" s="210"/>
      <c r="B3382" s="211"/>
      <c r="C3382" s="848" t="str">
        <f ca="1">IF(ISERR(AVERAGE(INDIRECT("B"&amp;(ROW()-INT($B$1/2))):INDIRECT("B"&amp;(ROW()+INT($B$1/2))))),"",AVERAGE(INDIRECT("B"&amp;(ROW()-INT($B$1/2))):INDIRECT("B"&amp;(ROW()+INT($B$1/2)))))</f>
        <v/>
      </c>
      <c r="D3382" s="848">
        <f t="shared" si="1080"/>
        <v>0</v>
      </c>
      <c r="E3382" s="275"/>
      <c r="F3382" s="15"/>
      <c r="G3382" s="3"/>
      <c r="H3382" s="3"/>
      <c r="I3382" s="3"/>
      <c r="J3382" s="3"/>
      <c r="K3382" s="3"/>
      <c r="L3382" s="554"/>
      <c r="M3382" s="545"/>
      <c r="N3382" s="546"/>
      <c r="O3382" s="5"/>
      <c r="P3382" s="216"/>
      <c r="Q3382" s="217"/>
      <c r="R3382" s="218"/>
      <c r="S3382" s="219">
        <f t="shared" si="1097"/>
        <v>0</v>
      </c>
      <c r="T3382" s="220">
        <f t="shared" si="1098"/>
        <v>0</v>
      </c>
      <c r="U3382" s="214">
        <f t="shared" si="1095"/>
        <v>0</v>
      </c>
      <c r="W3382" s="221"/>
      <c r="X3382" s="222"/>
      <c r="Y3382" s="222"/>
      <c r="Z3382" s="223"/>
      <c r="AA3382" s="222"/>
      <c r="AB3382" s="224"/>
      <c r="AC3382" s="225"/>
      <c r="AD3382" s="2">
        <f t="shared" si="1082"/>
        <v>0</v>
      </c>
      <c r="AE3382" s="2">
        <f t="shared" si="1083"/>
        <v>0</v>
      </c>
      <c r="AF3382" s="226"/>
      <c r="AG3382" s="219">
        <f t="shared" si="1087"/>
        <v>0</v>
      </c>
      <c r="AH3382" s="234">
        <f t="shared" si="1088"/>
        <v>0</v>
      </c>
      <c r="AI3382" s="214">
        <f t="shared" si="1096"/>
        <v>0</v>
      </c>
      <c r="AK3382" s="229">
        <f t="shared" si="1089"/>
        <v>0</v>
      </c>
      <c r="AL3382" s="226"/>
      <c r="AM3382" s="15"/>
      <c r="AN3382" s="232" t="e">
        <f t="shared" si="1090"/>
        <v>#DIV/0!</v>
      </c>
      <c r="AO3382" s="214">
        <f t="shared" si="1084"/>
        <v>0</v>
      </c>
      <c r="AQ3382" s="210"/>
      <c r="AR3382" s="231"/>
      <c r="AS3382" s="15"/>
      <c r="AT3382" s="232">
        <f t="shared" si="1091"/>
        <v>0</v>
      </c>
      <c r="AU3382" s="235">
        <f t="shared" si="1092"/>
        <v>0</v>
      </c>
      <c r="AY3382" s="210"/>
      <c r="AZ3382" s="231"/>
      <c r="BA3382" s="15"/>
      <c r="BB3382" s="232">
        <f t="shared" si="1081"/>
        <v>0</v>
      </c>
      <c r="BC3382" s="235">
        <f t="shared" si="1093"/>
        <v>0</v>
      </c>
      <c r="BG3382" s="210"/>
      <c r="BH3382" s="231"/>
      <c r="BI3382" s="15"/>
      <c r="BJ3382" s="232">
        <f t="shared" si="1085"/>
        <v>0</v>
      </c>
      <c r="BK3382" s="235">
        <f t="shared" si="1094"/>
        <v>0</v>
      </c>
      <c r="BM3382" s="109">
        <f t="shared" si="1086"/>
        <v>-4.9758265435450815</v>
      </c>
      <c r="BN3382" s="213"/>
      <c r="BR3382" s="228"/>
      <c r="BS3382" s="311"/>
      <c r="BT3382" s="3"/>
      <c r="BU3382" s="213"/>
      <c r="BV3382" s="213"/>
      <c r="BW3382" s="291"/>
    </row>
    <row r="3383" spans="1:75" x14ac:dyDescent="0.2">
      <c r="A3383" s="210"/>
      <c r="B3383" s="211"/>
      <c r="C3383" s="848" t="str">
        <f ca="1">IF(ISERR(AVERAGE(INDIRECT("B"&amp;(ROW()-INT($B$1/2))):INDIRECT("B"&amp;(ROW()+INT($B$1/2))))),"",AVERAGE(INDIRECT("B"&amp;(ROW()-INT($B$1/2))):INDIRECT("B"&amp;(ROW()+INT($B$1/2)))))</f>
        <v/>
      </c>
      <c r="D3383" s="848">
        <f t="shared" si="1080"/>
        <v>0</v>
      </c>
      <c r="E3383" s="275"/>
      <c r="F3383" s="15"/>
      <c r="G3383" s="3"/>
      <c r="H3383" s="3"/>
      <c r="I3383" s="3"/>
      <c r="J3383" s="3"/>
      <c r="K3383" s="3"/>
      <c r="L3383" s="554"/>
      <c r="M3383" s="545"/>
      <c r="N3383" s="546"/>
      <c r="O3383" s="5"/>
      <c r="P3383" s="216"/>
      <c r="Q3383" s="217"/>
      <c r="R3383" s="218"/>
      <c r="S3383" s="219">
        <f t="shared" si="1097"/>
        <v>0</v>
      </c>
      <c r="T3383" s="220">
        <f t="shared" si="1098"/>
        <v>0</v>
      </c>
      <c r="U3383" s="214">
        <f t="shared" si="1095"/>
        <v>0</v>
      </c>
      <c r="W3383" s="221"/>
      <c r="X3383" s="222"/>
      <c r="Y3383" s="222"/>
      <c r="Z3383" s="223"/>
      <c r="AA3383" s="222"/>
      <c r="AB3383" s="224"/>
      <c r="AC3383" s="225"/>
      <c r="AD3383" s="2">
        <f t="shared" si="1082"/>
        <v>0</v>
      </c>
      <c r="AE3383" s="2">
        <f t="shared" si="1083"/>
        <v>0</v>
      </c>
      <c r="AF3383" s="226"/>
      <c r="AG3383" s="219">
        <f t="shared" si="1087"/>
        <v>0</v>
      </c>
      <c r="AH3383" s="234">
        <f t="shared" si="1088"/>
        <v>0</v>
      </c>
      <c r="AI3383" s="214">
        <f t="shared" si="1096"/>
        <v>0</v>
      </c>
      <c r="AK3383" s="229">
        <f t="shared" si="1089"/>
        <v>0</v>
      </c>
      <c r="AL3383" s="226"/>
      <c r="AM3383" s="15"/>
      <c r="AN3383" s="232" t="e">
        <f t="shared" si="1090"/>
        <v>#DIV/0!</v>
      </c>
      <c r="AO3383" s="214">
        <f t="shared" si="1084"/>
        <v>0</v>
      </c>
      <c r="AQ3383" s="210"/>
      <c r="AR3383" s="231"/>
      <c r="AS3383" s="15"/>
      <c r="AT3383" s="232">
        <f t="shared" si="1091"/>
        <v>0</v>
      </c>
      <c r="AU3383" s="235">
        <f t="shared" si="1092"/>
        <v>0</v>
      </c>
      <c r="AY3383" s="210"/>
      <c r="AZ3383" s="231"/>
      <c r="BA3383" s="15"/>
      <c r="BB3383" s="232">
        <f t="shared" si="1081"/>
        <v>0</v>
      </c>
      <c r="BC3383" s="235">
        <f t="shared" si="1093"/>
        <v>0</v>
      </c>
      <c r="BG3383" s="210"/>
      <c r="BH3383" s="231"/>
      <c r="BI3383" s="15"/>
      <c r="BJ3383" s="232">
        <f t="shared" si="1085"/>
        <v>0</v>
      </c>
      <c r="BK3383" s="235">
        <f t="shared" si="1094"/>
        <v>0</v>
      </c>
      <c r="BM3383" s="109">
        <f t="shared" si="1086"/>
        <v>-4.9776588810428182</v>
      </c>
      <c r="BN3383" s="213"/>
      <c r="BR3383" s="228"/>
      <c r="BS3383" s="311"/>
      <c r="BT3383" s="3"/>
      <c r="BU3383" s="213"/>
      <c r="BV3383" s="213"/>
      <c r="BW3383" s="291"/>
    </row>
    <row r="3384" spans="1:75" x14ac:dyDescent="0.2">
      <c r="A3384" s="210"/>
      <c r="B3384" s="211"/>
      <c r="C3384" s="848" t="str">
        <f ca="1">IF(ISERR(AVERAGE(INDIRECT("B"&amp;(ROW()-INT($B$1/2))):INDIRECT("B"&amp;(ROW()+INT($B$1/2))))),"",AVERAGE(INDIRECT("B"&amp;(ROW()-INT($B$1/2))):INDIRECT("B"&amp;(ROW()+INT($B$1/2)))))</f>
        <v/>
      </c>
      <c r="D3384" s="848">
        <f t="shared" si="1080"/>
        <v>0</v>
      </c>
      <c r="E3384" s="275"/>
      <c r="F3384" s="15"/>
      <c r="G3384" s="3"/>
      <c r="H3384" s="3"/>
      <c r="I3384" s="3"/>
      <c r="J3384" s="3"/>
      <c r="K3384" s="3"/>
      <c r="L3384" s="554"/>
      <c r="M3384" s="545"/>
      <c r="N3384" s="546"/>
      <c r="O3384" s="5"/>
      <c r="P3384" s="216"/>
      <c r="Q3384" s="217"/>
      <c r="R3384" s="218"/>
      <c r="S3384" s="219">
        <f t="shared" si="1097"/>
        <v>0</v>
      </c>
      <c r="T3384" s="220">
        <f t="shared" si="1098"/>
        <v>0</v>
      </c>
      <c r="U3384" s="214">
        <f t="shared" si="1095"/>
        <v>0</v>
      </c>
      <c r="W3384" s="221"/>
      <c r="X3384" s="222"/>
      <c r="Y3384" s="222"/>
      <c r="Z3384" s="223"/>
      <c r="AA3384" s="222"/>
      <c r="AB3384" s="224"/>
      <c r="AC3384" s="225"/>
      <c r="AD3384" s="2">
        <f t="shared" si="1082"/>
        <v>0</v>
      </c>
      <c r="AE3384" s="2">
        <f t="shared" si="1083"/>
        <v>0</v>
      </c>
      <c r="AF3384" s="226"/>
      <c r="AG3384" s="219">
        <f t="shared" si="1087"/>
        <v>0</v>
      </c>
      <c r="AH3384" s="234">
        <f t="shared" si="1088"/>
        <v>0</v>
      </c>
      <c r="AI3384" s="214">
        <f t="shared" si="1096"/>
        <v>0</v>
      </c>
      <c r="AK3384" s="229">
        <f t="shared" si="1089"/>
        <v>0</v>
      </c>
      <c r="AL3384" s="226"/>
      <c r="AM3384" s="15"/>
      <c r="AN3384" s="232" t="e">
        <f t="shared" si="1090"/>
        <v>#DIV/0!</v>
      </c>
      <c r="AO3384" s="214">
        <f t="shared" si="1084"/>
        <v>0</v>
      </c>
      <c r="AQ3384" s="210"/>
      <c r="AR3384" s="231"/>
      <c r="AS3384" s="15"/>
      <c r="AT3384" s="232">
        <f t="shared" si="1091"/>
        <v>0</v>
      </c>
      <c r="AU3384" s="235">
        <f t="shared" si="1092"/>
        <v>0</v>
      </c>
      <c r="AY3384" s="210"/>
      <c r="AZ3384" s="231"/>
      <c r="BA3384" s="15"/>
      <c r="BB3384" s="232">
        <f t="shared" si="1081"/>
        <v>0</v>
      </c>
      <c r="BC3384" s="235">
        <f t="shared" si="1093"/>
        <v>0</v>
      </c>
      <c r="BG3384" s="210"/>
      <c r="BH3384" s="231"/>
      <c r="BI3384" s="15"/>
      <c r="BJ3384" s="232">
        <f t="shared" si="1085"/>
        <v>0</v>
      </c>
      <c r="BK3384" s="235">
        <f t="shared" si="1094"/>
        <v>0</v>
      </c>
      <c r="BM3384" s="109">
        <f t="shared" si="1086"/>
        <v>-4.9794912185405549</v>
      </c>
      <c r="BN3384" s="213"/>
      <c r="BR3384" s="228"/>
      <c r="BS3384" s="311"/>
      <c r="BT3384" s="3"/>
      <c r="BU3384" s="213"/>
      <c r="BV3384" s="213"/>
      <c r="BW3384" s="291"/>
    </row>
    <row r="3385" spans="1:75" x14ac:dyDescent="0.2">
      <c r="A3385" s="210"/>
      <c r="B3385" s="211"/>
      <c r="C3385" s="848" t="str">
        <f ca="1">IF(ISERR(AVERAGE(INDIRECT("B"&amp;(ROW()-INT($B$1/2))):INDIRECT("B"&amp;(ROW()+INT($B$1/2))))),"",AVERAGE(INDIRECT("B"&amp;(ROW()-INT($B$1/2))):INDIRECT("B"&amp;(ROW()+INT($B$1/2)))))</f>
        <v/>
      </c>
      <c r="D3385" s="848">
        <f t="shared" si="1080"/>
        <v>0</v>
      </c>
      <c r="E3385" s="275"/>
      <c r="F3385" s="15"/>
      <c r="G3385" s="3"/>
      <c r="H3385" s="3"/>
      <c r="I3385" s="3"/>
      <c r="J3385" s="3"/>
      <c r="K3385" s="3"/>
      <c r="L3385" s="554"/>
      <c r="M3385" s="545"/>
      <c r="N3385" s="546"/>
      <c r="O3385" s="5"/>
      <c r="P3385" s="216"/>
      <c r="Q3385" s="217"/>
      <c r="R3385" s="218"/>
      <c r="S3385" s="219">
        <f t="shared" si="1097"/>
        <v>0</v>
      </c>
      <c r="T3385" s="220">
        <f t="shared" si="1098"/>
        <v>0</v>
      </c>
      <c r="U3385" s="214">
        <f t="shared" si="1095"/>
        <v>0</v>
      </c>
      <c r="W3385" s="221"/>
      <c r="X3385" s="222"/>
      <c r="Y3385" s="222"/>
      <c r="Z3385" s="223"/>
      <c r="AA3385" s="222"/>
      <c r="AB3385" s="224"/>
      <c r="AC3385" s="225"/>
      <c r="AD3385" s="2">
        <f t="shared" si="1082"/>
        <v>0</v>
      </c>
      <c r="AE3385" s="2">
        <f t="shared" si="1083"/>
        <v>0</v>
      </c>
      <c r="AF3385" s="226"/>
      <c r="AG3385" s="219">
        <f t="shared" si="1087"/>
        <v>0</v>
      </c>
      <c r="AH3385" s="234">
        <f t="shared" si="1088"/>
        <v>0</v>
      </c>
      <c r="AI3385" s="214">
        <f t="shared" si="1096"/>
        <v>0</v>
      </c>
      <c r="AK3385" s="229">
        <f t="shared" si="1089"/>
        <v>0</v>
      </c>
      <c r="AL3385" s="226"/>
      <c r="AM3385" s="15"/>
      <c r="AN3385" s="232" t="e">
        <f t="shared" si="1090"/>
        <v>#DIV/0!</v>
      </c>
      <c r="AO3385" s="214">
        <f t="shared" si="1084"/>
        <v>0</v>
      </c>
      <c r="AQ3385" s="210"/>
      <c r="AR3385" s="231"/>
      <c r="AS3385" s="15"/>
      <c r="AT3385" s="232">
        <f t="shared" si="1091"/>
        <v>0</v>
      </c>
      <c r="AU3385" s="235">
        <f t="shared" si="1092"/>
        <v>0</v>
      </c>
      <c r="AY3385" s="210"/>
      <c r="AZ3385" s="231"/>
      <c r="BA3385" s="15"/>
      <c r="BB3385" s="232">
        <f t="shared" si="1081"/>
        <v>0</v>
      </c>
      <c r="BC3385" s="235">
        <f t="shared" si="1093"/>
        <v>0</v>
      </c>
      <c r="BG3385" s="210"/>
      <c r="BH3385" s="231"/>
      <c r="BI3385" s="15"/>
      <c r="BJ3385" s="232">
        <f t="shared" si="1085"/>
        <v>0</v>
      </c>
      <c r="BK3385" s="235">
        <f t="shared" si="1094"/>
        <v>0</v>
      </c>
      <c r="BM3385" s="109">
        <f t="shared" si="1086"/>
        <v>-4.9813235560382916</v>
      </c>
      <c r="BN3385" s="213"/>
      <c r="BR3385" s="228"/>
      <c r="BS3385" s="311"/>
      <c r="BT3385" s="3"/>
      <c r="BU3385" s="213"/>
      <c r="BV3385" s="213"/>
      <c r="BW3385" s="291"/>
    </row>
    <row r="3386" spans="1:75" x14ac:dyDescent="0.2">
      <c r="A3386" s="210"/>
      <c r="B3386" s="211"/>
      <c r="C3386" s="848" t="str">
        <f ca="1">IF(ISERR(AVERAGE(INDIRECT("B"&amp;(ROW()-INT($B$1/2))):INDIRECT("B"&amp;(ROW()+INT($B$1/2))))),"",AVERAGE(INDIRECT("B"&amp;(ROW()-INT($B$1/2))):INDIRECT("B"&amp;(ROW()+INT($B$1/2)))))</f>
        <v/>
      </c>
      <c r="D3386" s="848">
        <f t="shared" si="1080"/>
        <v>0</v>
      </c>
      <c r="E3386" s="275"/>
      <c r="F3386" s="15"/>
      <c r="G3386" s="3"/>
      <c r="H3386" s="3"/>
      <c r="I3386" s="3"/>
      <c r="J3386" s="3"/>
      <c r="K3386" s="3"/>
      <c r="L3386" s="554"/>
      <c r="M3386" s="545"/>
      <c r="N3386" s="546"/>
      <c r="O3386" s="5"/>
      <c r="P3386" s="216"/>
      <c r="Q3386" s="217"/>
      <c r="R3386" s="218"/>
      <c r="S3386" s="219">
        <f t="shared" si="1097"/>
        <v>0</v>
      </c>
      <c r="T3386" s="220">
        <f t="shared" si="1098"/>
        <v>0</v>
      </c>
      <c r="U3386" s="214">
        <f t="shared" si="1095"/>
        <v>0</v>
      </c>
      <c r="W3386" s="221"/>
      <c r="X3386" s="222"/>
      <c r="Y3386" s="222"/>
      <c r="Z3386" s="223"/>
      <c r="AA3386" s="222"/>
      <c r="AB3386" s="224"/>
      <c r="AC3386" s="225"/>
      <c r="AD3386" s="2">
        <f t="shared" si="1082"/>
        <v>0</v>
      </c>
      <c r="AE3386" s="2">
        <f t="shared" si="1083"/>
        <v>0</v>
      </c>
      <c r="AF3386" s="226"/>
      <c r="AG3386" s="219">
        <f t="shared" si="1087"/>
        <v>0</v>
      </c>
      <c r="AH3386" s="234">
        <f t="shared" si="1088"/>
        <v>0</v>
      </c>
      <c r="AI3386" s="214">
        <f t="shared" si="1096"/>
        <v>0</v>
      </c>
      <c r="AK3386" s="229">
        <f t="shared" si="1089"/>
        <v>0</v>
      </c>
      <c r="AL3386" s="226"/>
      <c r="AM3386" s="15"/>
      <c r="AN3386" s="232" t="e">
        <f t="shared" si="1090"/>
        <v>#DIV/0!</v>
      </c>
      <c r="AO3386" s="214">
        <f t="shared" si="1084"/>
        <v>0</v>
      </c>
      <c r="AQ3386" s="210"/>
      <c r="AR3386" s="231"/>
      <c r="AS3386" s="15"/>
      <c r="AT3386" s="232">
        <f t="shared" si="1091"/>
        <v>0</v>
      </c>
      <c r="AU3386" s="235">
        <f t="shared" si="1092"/>
        <v>0</v>
      </c>
      <c r="AY3386" s="210"/>
      <c r="AZ3386" s="231"/>
      <c r="BA3386" s="15"/>
      <c r="BB3386" s="232">
        <f t="shared" si="1081"/>
        <v>0</v>
      </c>
      <c r="BC3386" s="235">
        <f t="shared" si="1093"/>
        <v>0</v>
      </c>
      <c r="BG3386" s="210"/>
      <c r="BH3386" s="231"/>
      <c r="BI3386" s="15"/>
      <c r="BJ3386" s="232">
        <f t="shared" si="1085"/>
        <v>0</v>
      </c>
      <c r="BK3386" s="235">
        <f t="shared" si="1094"/>
        <v>0</v>
      </c>
      <c r="BM3386" s="109">
        <f t="shared" si="1086"/>
        <v>-4.9831558935360283</v>
      </c>
      <c r="BN3386" s="213"/>
      <c r="BR3386" s="228"/>
      <c r="BS3386" s="311"/>
      <c r="BT3386" s="3"/>
      <c r="BU3386" s="213"/>
      <c r="BV3386" s="213"/>
      <c r="BW3386" s="291"/>
    </row>
    <row r="3387" spans="1:75" x14ac:dyDescent="0.2">
      <c r="A3387" s="210"/>
      <c r="B3387" s="211"/>
      <c r="C3387" s="848" t="str">
        <f ca="1">IF(ISERR(AVERAGE(INDIRECT("B"&amp;(ROW()-INT($B$1/2))):INDIRECT("B"&amp;(ROW()+INT($B$1/2))))),"",AVERAGE(INDIRECT("B"&amp;(ROW()-INT($B$1/2))):INDIRECT("B"&amp;(ROW()+INT($B$1/2)))))</f>
        <v/>
      </c>
      <c r="D3387" s="848">
        <f t="shared" si="1080"/>
        <v>0</v>
      </c>
      <c r="E3387" s="275"/>
      <c r="F3387" s="15"/>
      <c r="G3387" s="3"/>
      <c r="H3387" s="3"/>
      <c r="I3387" s="3"/>
      <c r="J3387" s="3"/>
      <c r="K3387" s="3"/>
      <c r="L3387" s="554"/>
      <c r="M3387" s="545"/>
      <c r="N3387" s="546"/>
      <c r="O3387" s="5"/>
      <c r="P3387" s="216"/>
      <c r="Q3387" s="217"/>
      <c r="R3387" s="218"/>
      <c r="S3387" s="219">
        <f t="shared" si="1097"/>
        <v>0</v>
      </c>
      <c r="T3387" s="220">
        <f t="shared" si="1098"/>
        <v>0</v>
      </c>
      <c r="U3387" s="214">
        <f t="shared" si="1095"/>
        <v>0</v>
      </c>
      <c r="W3387" s="221"/>
      <c r="X3387" s="222"/>
      <c r="Y3387" s="222"/>
      <c r="Z3387" s="223"/>
      <c r="AA3387" s="222"/>
      <c r="AB3387" s="224"/>
      <c r="AC3387" s="225"/>
      <c r="AD3387" s="2">
        <f t="shared" si="1082"/>
        <v>0</v>
      </c>
      <c r="AE3387" s="2">
        <f t="shared" si="1083"/>
        <v>0</v>
      </c>
      <c r="AF3387" s="226"/>
      <c r="AG3387" s="219">
        <f t="shared" si="1087"/>
        <v>0</v>
      </c>
      <c r="AH3387" s="234">
        <f t="shared" si="1088"/>
        <v>0</v>
      </c>
      <c r="AI3387" s="214">
        <f t="shared" si="1096"/>
        <v>0</v>
      </c>
      <c r="AK3387" s="229">
        <f t="shared" si="1089"/>
        <v>0</v>
      </c>
      <c r="AL3387" s="226"/>
      <c r="AM3387" s="15"/>
      <c r="AN3387" s="232" t="e">
        <f t="shared" si="1090"/>
        <v>#DIV/0!</v>
      </c>
      <c r="AO3387" s="214">
        <f t="shared" si="1084"/>
        <v>0</v>
      </c>
      <c r="AQ3387" s="210"/>
      <c r="AR3387" s="231"/>
      <c r="AS3387" s="15"/>
      <c r="AT3387" s="232">
        <f t="shared" si="1091"/>
        <v>0</v>
      </c>
      <c r="AU3387" s="235">
        <f t="shared" si="1092"/>
        <v>0</v>
      </c>
      <c r="AY3387" s="210"/>
      <c r="AZ3387" s="231"/>
      <c r="BA3387" s="15"/>
      <c r="BB3387" s="232">
        <f t="shared" si="1081"/>
        <v>0</v>
      </c>
      <c r="BC3387" s="235">
        <f t="shared" si="1093"/>
        <v>0</v>
      </c>
      <c r="BG3387" s="210"/>
      <c r="BH3387" s="231"/>
      <c r="BI3387" s="15"/>
      <c r="BJ3387" s="232">
        <f t="shared" si="1085"/>
        <v>0</v>
      </c>
      <c r="BK3387" s="235">
        <f t="shared" si="1094"/>
        <v>0</v>
      </c>
      <c r="BM3387" s="109">
        <f t="shared" si="1086"/>
        <v>-4.984988231033765</v>
      </c>
      <c r="BN3387" s="213"/>
      <c r="BR3387" s="228"/>
      <c r="BS3387" s="311"/>
      <c r="BT3387" s="3"/>
      <c r="BU3387" s="213"/>
      <c r="BV3387" s="213"/>
      <c r="BW3387" s="291"/>
    </row>
    <row r="3388" spans="1:75" x14ac:dyDescent="0.2">
      <c r="A3388" s="210"/>
      <c r="B3388" s="211"/>
      <c r="C3388" s="848" t="str">
        <f ca="1">IF(ISERR(AVERAGE(INDIRECT("B"&amp;(ROW()-INT($B$1/2))):INDIRECT("B"&amp;(ROW()+INT($B$1/2))))),"",AVERAGE(INDIRECT("B"&amp;(ROW()-INT($B$1/2))):INDIRECT("B"&amp;(ROW()+INT($B$1/2)))))</f>
        <v/>
      </c>
      <c r="D3388" s="848">
        <f t="shared" si="1080"/>
        <v>0</v>
      </c>
      <c r="E3388" s="275"/>
      <c r="F3388" s="15"/>
      <c r="G3388" s="3"/>
      <c r="H3388" s="3"/>
      <c r="I3388" s="3"/>
      <c r="J3388" s="3"/>
      <c r="K3388" s="3"/>
      <c r="L3388" s="554"/>
      <c r="M3388" s="545"/>
      <c r="N3388" s="546"/>
      <c r="O3388" s="5"/>
      <c r="P3388" s="216"/>
      <c r="Q3388" s="217"/>
      <c r="R3388" s="218"/>
      <c r="S3388" s="219">
        <f t="shared" si="1097"/>
        <v>0</v>
      </c>
      <c r="T3388" s="220">
        <f t="shared" si="1098"/>
        <v>0</v>
      </c>
      <c r="U3388" s="214">
        <f t="shared" si="1095"/>
        <v>0</v>
      </c>
      <c r="W3388" s="221"/>
      <c r="X3388" s="222"/>
      <c r="Y3388" s="222"/>
      <c r="Z3388" s="223"/>
      <c r="AA3388" s="222"/>
      <c r="AB3388" s="224"/>
      <c r="AC3388" s="225"/>
      <c r="AD3388" s="2">
        <f t="shared" si="1082"/>
        <v>0</v>
      </c>
      <c r="AE3388" s="2">
        <f t="shared" si="1083"/>
        <v>0</v>
      </c>
      <c r="AF3388" s="226"/>
      <c r="AG3388" s="219">
        <f t="shared" si="1087"/>
        <v>0</v>
      </c>
      <c r="AH3388" s="234">
        <f t="shared" si="1088"/>
        <v>0</v>
      </c>
      <c r="AI3388" s="214">
        <f t="shared" si="1096"/>
        <v>0</v>
      </c>
      <c r="AK3388" s="229">
        <f t="shared" si="1089"/>
        <v>0</v>
      </c>
      <c r="AL3388" s="226"/>
      <c r="AM3388" s="15"/>
      <c r="AN3388" s="232" t="e">
        <f t="shared" si="1090"/>
        <v>#DIV/0!</v>
      </c>
      <c r="AO3388" s="214">
        <f t="shared" si="1084"/>
        <v>0</v>
      </c>
      <c r="AQ3388" s="210"/>
      <c r="AR3388" s="231"/>
      <c r="AS3388" s="15"/>
      <c r="AT3388" s="232">
        <f t="shared" si="1091"/>
        <v>0</v>
      </c>
      <c r="AU3388" s="235">
        <f t="shared" si="1092"/>
        <v>0</v>
      </c>
      <c r="AY3388" s="210"/>
      <c r="AZ3388" s="231"/>
      <c r="BA3388" s="15"/>
      <c r="BB3388" s="232">
        <f t="shared" si="1081"/>
        <v>0</v>
      </c>
      <c r="BC3388" s="235">
        <f t="shared" si="1093"/>
        <v>0</v>
      </c>
      <c r="BG3388" s="210"/>
      <c r="BH3388" s="231"/>
      <c r="BI3388" s="15"/>
      <c r="BJ3388" s="232">
        <f t="shared" si="1085"/>
        <v>0</v>
      </c>
      <c r="BK3388" s="235">
        <f t="shared" si="1094"/>
        <v>0</v>
      </c>
      <c r="BM3388" s="109">
        <f t="shared" si="1086"/>
        <v>-4.9868205685315017</v>
      </c>
      <c r="BN3388" s="213"/>
      <c r="BR3388" s="228"/>
      <c r="BS3388" s="311"/>
      <c r="BT3388" s="3"/>
      <c r="BU3388" s="213"/>
      <c r="BV3388" s="213"/>
      <c r="BW3388" s="291"/>
    </row>
    <row r="3389" spans="1:75" x14ac:dyDescent="0.2">
      <c r="A3389" s="210"/>
      <c r="B3389" s="211"/>
      <c r="C3389" s="848" t="str">
        <f ca="1">IF(ISERR(AVERAGE(INDIRECT("B"&amp;(ROW()-INT($B$1/2))):INDIRECT("B"&amp;(ROW()+INT($B$1/2))))),"",AVERAGE(INDIRECT("B"&amp;(ROW()-INT($B$1/2))):INDIRECT("B"&amp;(ROW()+INT($B$1/2)))))</f>
        <v/>
      </c>
      <c r="D3389" s="848">
        <f t="shared" si="1080"/>
        <v>0</v>
      </c>
      <c r="E3389" s="275"/>
      <c r="F3389" s="15"/>
      <c r="G3389" s="3"/>
      <c r="H3389" s="3"/>
      <c r="I3389" s="3"/>
      <c r="J3389" s="3"/>
      <c r="K3389" s="3"/>
      <c r="L3389" s="554"/>
      <c r="M3389" s="545"/>
      <c r="N3389" s="546"/>
      <c r="O3389" s="5"/>
      <c r="P3389" s="216"/>
      <c r="Q3389" s="217"/>
      <c r="R3389" s="218"/>
      <c r="S3389" s="219">
        <f t="shared" si="1097"/>
        <v>0</v>
      </c>
      <c r="T3389" s="220">
        <f t="shared" si="1098"/>
        <v>0</v>
      </c>
      <c r="U3389" s="214">
        <f t="shared" si="1095"/>
        <v>0</v>
      </c>
      <c r="W3389" s="221"/>
      <c r="X3389" s="222"/>
      <c r="Y3389" s="222"/>
      <c r="Z3389" s="223"/>
      <c r="AA3389" s="222"/>
      <c r="AB3389" s="224"/>
      <c r="AC3389" s="225"/>
      <c r="AD3389" s="2">
        <f t="shared" si="1082"/>
        <v>0</v>
      </c>
      <c r="AE3389" s="2">
        <f t="shared" si="1083"/>
        <v>0</v>
      </c>
      <c r="AF3389" s="226"/>
      <c r="AG3389" s="219">
        <f t="shared" si="1087"/>
        <v>0</v>
      </c>
      <c r="AH3389" s="234">
        <f t="shared" si="1088"/>
        <v>0</v>
      </c>
      <c r="AI3389" s="214">
        <f t="shared" si="1096"/>
        <v>0</v>
      </c>
      <c r="AK3389" s="229">
        <f t="shared" si="1089"/>
        <v>0</v>
      </c>
      <c r="AL3389" s="226"/>
      <c r="AM3389" s="15"/>
      <c r="AN3389" s="232" t="e">
        <f t="shared" si="1090"/>
        <v>#DIV/0!</v>
      </c>
      <c r="AO3389" s="214">
        <f t="shared" si="1084"/>
        <v>0</v>
      </c>
      <c r="AQ3389" s="210"/>
      <c r="AR3389" s="231"/>
      <c r="AS3389" s="15"/>
      <c r="AT3389" s="232">
        <f t="shared" si="1091"/>
        <v>0</v>
      </c>
      <c r="AU3389" s="235">
        <f t="shared" si="1092"/>
        <v>0</v>
      </c>
      <c r="AY3389" s="210"/>
      <c r="AZ3389" s="231"/>
      <c r="BA3389" s="15"/>
      <c r="BB3389" s="232">
        <f t="shared" si="1081"/>
        <v>0</v>
      </c>
      <c r="BC3389" s="235">
        <f t="shared" si="1093"/>
        <v>0</v>
      </c>
      <c r="BG3389" s="210"/>
      <c r="BH3389" s="231"/>
      <c r="BI3389" s="15"/>
      <c r="BJ3389" s="232">
        <f t="shared" si="1085"/>
        <v>0</v>
      </c>
      <c r="BK3389" s="235">
        <f t="shared" si="1094"/>
        <v>0</v>
      </c>
      <c r="BM3389" s="109">
        <f t="shared" si="1086"/>
        <v>-4.9886529060292384</v>
      </c>
      <c r="BN3389" s="213"/>
      <c r="BR3389" s="228"/>
      <c r="BS3389" s="311"/>
      <c r="BT3389" s="3"/>
      <c r="BU3389" s="213"/>
      <c r="BV3389" s="213"/>
      <c r="BW3389" s="291"/>
    </row>
    <row r="3390" spans="1:75" x14ac:dyDescent="0.2">
      <c r="A3390" s="210"/>
      <c r="B3390" s="211"/>
      <c r="C3390" s="848" t="str">
        <f ca="1">IF(ISERR(AVERAGE(INDIRECT("B"&amp;(ROW()-INT($B$1/2))):INDIRECT("B"&amp;(ROW()+INT($B$1/2))))),"",AVERAGE(INDIRECT("B"&amp;(ROW()-INT($B$1/2))):INDIRECT("B"&amp;(ROW()+INT($B$1/2)))))</f>
        <v/>
      </c>
      <c r="D3390" s="848">
        <f t="shared" si="1080"/>
        <v>0</v>
      </c>
      <c r="E3390" s="275"/>
      <c r="F3390" s="15"/>
      <c r="G3390" s="3"/>
      <c r="H3390" s="3"/>
      <c r="I3390" s="3"/>
      <c r="J3390" s="3"/>
      <c r="K3390" s="3"/>
      <c r="L3390" s="554"/>
      <c r="M3390" s="545"/>
      <c r="N3390" s="546"/>
      <c r="O3390" s="5"/>
      <c r="P3390" s="216"/>
      <c r="Q3390" s="217"/>
      <c r="R3390" s="218"/>
      <c r="S3390" s="219">
        <f t="shared" si="1097"/>
        <v>0</v>
      </c>
      <c r="T3390" s="220">
        <f t="shared" si="1098"/>
        <v>0</v>
      </c>
      <c r="U3390" s="214">
        <f t="shared" si="1095"/>
        <v>0</v>
      </c>
      <c r="W3390" s="221"/>
      <c r="X3390" s="222"/>
      <c r="Y3390" s="222"/>
      <c r="Z3390" s="223"/>
      <c r="AA3390" s="222"/>
      <c r="AB3390" s="224"/>
      <c r="AC3390" s="225"/>
      <c r="AD3390" s="2">
        <f t="shared" si="1082"/>
        <v>0</v>
      </c>
      <c r="AE3390" s="2">
        <f t="shared" si="1083"/>
        <v>0</v>
      </c>
      <c r="AF3390" s="226"/>
      <c r="AG3390" s="219">
        <f t="shared" si="1087"/>
        <v>0</v>
      </c>
      <c r="AH3390" s="234">
        <f t="shared" si="1088"/>
        <v>0</v>
      </c>
      <c r="AI3390" s="214">
        <f t="shared" si="1096"/>
        <v>0</v>
      </c>
      <c r="AK3390" s="229">
        <f t="shared" si="1089"/>
        <v>0</v>
      </c>
      <c r="AL3390" s="226"/>
      <c r="AM3390" s="15"/>
      <c r="AN3390" s="232" t="e">
        <f t="shared" si="1090"/>
        <v>#DIV/0!</v>
      </c>
      <c r="AO3390" s="214">
        <f t="shared" si="1084"/>
        <v>0</v>
      </c>
      <c r="AQ3390" s="210"/>
      <c r="AR3390" s="231"/>
      <c r="AS3390" s="15"/>
      <c r="AT3390" s="232">
        <f t="shared" si="1091"/>
        <v>0</v>
      </c>
      <c r="AU3390" s="235">
        <f t="shared" si="1092"/>
        <v>0</v>
      </c>
      <c r="AY3390" s="210"/>
      <c r="AZ3390" s="231"/>
      <c r="BA3390" s="15"/>
      <c r="BB3390" s="232">
        <f t="shared" si="1081"/>
        <v>0</v>
      </c>
      <c r="BC3390" s="235">
        <f t="shared" si="1093"/>
        <v>0</v>
      </c>
      <c r="BG3390" s="210"/>
      <c r="BH3390" s="231"/>
      <c r="BI3390" s="15"/>
      <c r="BJ3390" s="232">
        <f t="shared" si="1085"/>
        <v>0</v>
      </c>
      <c r="BK3390" s="235">
        <f t="shared" si="1094"/>
        <v>0</v>
      </c>
      <c r="BM3390" s="109">
        <f t="shared" si="1086"/>
        <v>-4.9904852435269751</v>
      </c>
      <c r="BN3390" s="213"/>
      <c r="BR3390" s="228"/>
      <c r="BS3390" s="311"/>
      <c r="BT3390" s="3"/>
      <c r="BU3390" s="213"/>
      <c r="BV3390" s="213"/>
      <c r="BW3390" s="291"/>
    </row>
    <row r="3391" spans="1:75" x14ac:dyDescent="0.2">
      <c r="A3391" s="210"/>
      <c r="B3391" s="211"/>
      <c r="C3391" s="848" t="str">
        <f ca="1">IF(ISERR(AVERAGE(INDIRECT("B"&amp;(ROW()-INT($B$1/2))):INDIRECT("B"&amp;(ROW()+INT($B$1/2))))),"",AVERAGE(INDIRECT("B"&amp;(ROW()-INT($B$1/2))):INDIRECT("B"&amp;(ROW()+INT($B$1/2)))))</f>
        <v/>
      </c>
      <c r="D3391" s="848">
        <f t="shared" si="1080"/>
        <v>0</v>
      </c>
      <c r="E3391" s="275"/>
      <c r="F3391" s="15"/>
      <c r="G3391" s="3"/>
      <c r="H3391" s="3"/>
      <c r="I3391" s="3"/>
      <c r="J3391" s="3"/>
      <c r="K3391" s="3"/>
      <c r="L3391" s="554"/>
      <c r="M3391" s="545"/>
      <c r="N3391" s="546"/>
      <c r="O3391" s="5"/>
      <c r="P3391" s="216"/>
      <c r="Q3391" s="217"/>
      <c r="R3391" s="218"/>
      <c r="S3391" s="219">
        <f t="shared" si="1097"/>
        <v>0</v>
      </c>
      <c r="T3391" s="220">
        <f t="shared" si="1098"/>
        <v>0</v>
      </c>
      <c r="U3391" s="214">
        <f t="shared" si="1095"/>
        <v>0</v>
      </c>
      <c r="W3391" s="221"/>
      <c r="X3391" s="222"/>
      <c r="Y3391" s="222"/>
      <c r="Z3391" s="223"/>
      <c r="AA3391" s="222"/>
      <c r="AB3391" s="224"/>
      <c r="AC3391" s="225"/>
      <c r="AD3391" s="2">
        <f t="shared" si="1082"/>
        <v>0</v>
      </c>
      <c r="AE3391" s="2">
        <f t="shared" si="1083"/>
        <v>0</v>
      </c>
      <c r="AF3391" s="226"/>
      <c r="AG3391" s="219">
        <f t="shared" si="1087"/>
        <v>0</v>
      </c>
      <c r="AH3391" s="234">
        <f t="shared" si="1088"/>
        <v>0</v>
      </c>
      <c r="AI3391" s="214">
        <f t="shared" si="1096"/>
        <v>0</v>
      </c>
      <c r="AK3391" s="229">
        <f t="shared" si="1089"/>
        <v>0</v>
      </c>
      <c r="AL3391" s="226"/>
      <c r="AM3391" s="15"/>
      <c r="AN3391" s="232" t="e">
        <f t="shared" si="1090"/>
        <v>#DIV/0!</v>
      </c>
      <c r="AO3391" s="214">
        <f t="shared" si="1084"/>
        <v>0</v>
      </c>
      <c r="AQ3391" s="210"/>
      <c r="AR3391" s="231"/>
      <c r="AS3391" s="15"/>
      <c r="AT3391" s="232">
        <f t="shared" si="1091"/>
        <v>0</v>
      </c>
      <c r="AU3391" s="235">
        <f t="shared" si="1092"/>
        <v>0</v>
      </c>
      <c r="AY3391" s="210"/>
      <c r="AZ3391" s="231"/>
      <c r="BA3391" s="15"/>
      <c r="BB3391" s="232">
        <f t="shared" si="1081"/>
        <v>0</v>
      </c>
      <c r="BC3391" s="235">
        <f t="shared" si="1093"/>
        <v>0</v>
      </c>
      <c r="BG3391" s="210"/>
      <c r="BH3391" s="231"/>
      <c r="BI3391" s="15"/>
      <c r="BJ3391" s="232">
        <f t="shared" si="1085"/>
        <v>0</v>
      </c>
      <c r="BK3391" s="235">
        <f t="shared" si="1094"/>
        <v>0</v>
      </c>
      <c r="BM3391" s="109">
        <f t="shared" si="1086"/>
        <v>-4.9923175810247118</v>
      </c>
      <c r="BN3391" s="213"/>
      <c r="BR3391" s="228"/>
      <c r="BS3391" s="311"/>
      <c r="BT3391" s="3"/>
      <c r="BU3391" s="213"/>
      <c r="BV3391" s="213"/>
      <c r="BW3391" s="291"/>
    </row>
    <row r="3392" spans="1:75" x14ac:dyDescent="0.2">
      <c r="A3392" s="210"/>
      <c r="B3392" s="211"/>
      <c r="C3392" s="848" t="str">
        <f ca="1">IF(ISERR(AVERAGE(INDIRECT("B"&amp;(ROW()-INT($B$1/2))):INDIRECT("B"&amp;(ROW()+INT($B$1/2))))),"",AVERAGE(INDIRECT("B"&amp;(ROW()-INT($B$1/2))):INDIRECT("B"&amp;(ROW()+INT($B$1/2)))))</f>
        <v/>
      </c>
      <c r="D3392" s="848">
        <f t="shared" si="1080"/>
        <v>0</v>
      </c>
      <c r="E3392" s="275"/>
      <c r="F3392" s="15"/>
      <c r="G3392" s="3"/>
      <c r="H3392" s="3"/>
      <c r="I3392" s="3"/>
      <c r="J3392" s="3"/>
      <c r="K3392" s="3"/>
      <c r="L3392" s="554"/>
      <c r="M3392" s="545"/>
      <c r="N3392" s="546"/>
      <c r="O3392" s="5"/>
      <c r="P3392" s="216"/>
      <c r="Q3392" s="217"/>
      <c r="R3392" s="218"/>
      <c r="S3392" s="219">
        <f t="shared" si="1097"/>
        <v>0</v>
      </c>
      <c r="T3392" s="220">
        <f t="shared" si="1098"/>
        <v>0</v>
      </c>
      <c r="U3392" s="214">
        <f t="shared" si="1095"/>
        <v>0</v>
      </c>
      <c r="W3392" s="221"/>
      <c r="X3392" s="222"/>
      <c r="Y3392" s="222"/>
      <c r="Z3392" s="223"/>
      <c r="AA3392" s="222"/>
      <c r="AB3392" s="224"/>
      <c r="AC3392" s="225"/>
      <c r="AD3392" s="2">
        <f t="shared" si="1082"/>
        <v>0</v>
      </c>
      <c r="AE3392" s="2">
        <f t="shared" si="1083"/>
        <v>0</v>
      </c>
      <c r="AF3392" s="226"/>
      <c r="AG3392" s="219">
        <f t="shared" si="1087"/>
        <v>0</v>
      </c>
      <c r="AH3392" s="234">
        <f t="shared" si="1088"/>
        <v>0</v>
      </c>
      <c r="AI3392" s="214">
        <f t="shared" si="1096"/>
        <v>0</v>
      </c>
      <c r="AK3392" s="229">
        <f t="shared" si="1089"/>
        <v>0</v>
      </c>
      <c r="AL3392" s="226"/>
      <c r="AM3392" s="15"/>
      <c r="AN3392" s="232" t="e">
        <f t="shared" si="1090"/>
        <v>#DIV/0!</v>
      </c>
      <c r="AO3392" s="214">
        <f t="shared" si="1084"/>
        <v>0</v>
      </c>
      <c r="AQ3392" s="210"/>
      <c r="AR3392" s="231"/>
      <c r="AS3392" s="15"/>
      <c r="AT3392" s="232">
        <f t="shared" si="1091"/>
        <v>0</v>
      </c>
      <c r="AU3392" s="235">
        <f t="shared" si="1092"/>
        <v>0</v>
      </c>
      <c r="AY3392" s="210"/>
      <c r="AZ3392" s="231"/>
      <c r="BA3392" s="15"/>
      <c r="BB3392" s="232">
        <f t="shared" si="1081"/>
        <v>0</v>
      </c>
      <c r="BC3392" s="235">
        <f t="shared" si="1093"/>
        <v>0</v>
      </c>
      <c r="BG3392" s="210"/>
      <c r="BH3392" s="231"/>
      <c r="BI3392" s="15"/>
      <c r="BJ3392" s="232">
        <f t="shared" si="1085"/>
        <v>0</v>
      </c>
      <c r="BK3392" s="235">
        <f t="shared" si="1094"/>
        <v>0</v>
      </c>
      <c r="BM3392" s="109">
        <f t="shared" si="1086"/>
        <v>-4.9941499185224485</v>
      </c>
      <c r="BN3392" s="213"/>
      <c r="BR3392" s="228"/>
      <c r="BS3392" s="311"/>
      <c r="BT3392" s="3"/>
      <c r="BU3392" s="213"/>
      <c r="BV3392" s="213"/>
      <c r="BW3392" s="291"/>
    </row>
    <row r="3393" spans="1:75" x14ac:dyDescent="0.2">
      <c r="A3393" s="210"/>
      <c r="B3393" s="211"/>
      <c r="C3393" s="848" t="str">
        <f ca="1">IF(ISERR(AVERAGE(INDIRECT("B"&amp;(ROW()-INT($B$1/2))):INDIRECT("B"&amp;(ROW()+INT($B$1/2))))),"",AVERAGE(INDIRECT("B"&amp;(ROW()-INT($B$1/2))):INDIRECT("B"&amp;(ROW()+INT($B$1/2)))))</f>
        <v/>
      </c>
      <c r="D3393" s="848">
        <f t="shared" ref="D3393:D3456" si="1099">A3393-A3392</f>
        <v>0</v>
      </c>
      <c r="E3393" s="864"/>
      <c r="F3393" s="15"/>
      <c r="G3393" s="3"/>
      <c r="H3393" s="3"/>
      <c r="I3393" s="3"/>
      <c r="J3393" s="3"/>
      <c r="K3393" s="3"/>
      <c r="L3393" s="554"/>
      <c r="M3393" s="545"/>
      <c r="N3393" s="546"/>
      <c r="O3393" s="5"/>
      <c r="P3393" s="216"/>
      <c r="Q3393" s="217"/>
      <c r="R3393" s="218"/>
      <c r="S3393" s="219">
        <f t="shared" si="1097"/>
        <v>0</v>
      </c>
      <c r="T3393" s="220">
        <f t="shared" si="1098"/>
        <v>0</v>
      </c>
      <c r="U3393" s="214">
        <f t="shared" si="1095"/>
        <v>0</v>
      </c>
      <c r="W3393" s="221"/>
      <c r="X3393" s="222"/>
      <c r="Y3393" s="222"/>
      <c r="Z3393" s="223"/>
      <c r="AA3393" s="222"/>
      <c r="AB3393" s="224"/>
      <c r="AC3393" s="225"/>
      <c r="AD3393" s="2">
        <f t="shared" si="1082"/>
        <v>0</v>
      </c>
      <c r="AE3393" s="2">
        <f t="shared" si="1083"/>
        <v>0</v>
      </c>
      <c r="AF3393" s="226"/>
      <c r="AG3393" s="219">
        <f t="shared" si="1087"/>
        <v>0</v>
      </c>
      <c r="AH3393" s="234">
        <f t="shared" si="1088"/>
        <v>0</v>
      </c>
      <c r="AI3393" s="214">
        <f t="shared" si="1096"/>
        <v>0</v>
      </c>
      <c r="AK3393" s="229">
        <f t="shared" si="1089"/>
        <v>0</v>
      </c>
      <c r="AL3393" s="226"/>
      <c r="AM3393" s="15"/>
      <c r="AN3393" s="232" t="e">
        <f t="shared" si="1090"/>
        <v>#DIV/0!</v>
      </c>
      <c r="AO3393" s="214">
        <f t="shared" si="1084"/>
        <v>0</v>
      </c>
      <c r="AQ3393" s="210"/>
      <c r="AR3393" s="231"/>
      <c r="AS3393" s="15"/>
      <c r="AT3393" s="232">
        <f t="shared" si="1091"/>
        <v>0</v>
      </c>
      <c r="AU3393" s="235">
        <f t="shared" si="1092"/>
        <v>0</v>
      </c>
      <c r="AY3393" s="210"/>
      <c r="AZ3393" s="231"/>
      <c r="BA3393" s="15"/>
      <c r="BB3393" s="232">
        <f t="shared" si="1081"/>
        <v>0</v>
      </c>
      <c r="BC3393" s="235">
        <f t="shared" si="1093"/>
        <v>0</v>
      </c>
      <c r="BG3393" s="210"/>
      <c r="BH3393" s="231"/>
      <c r="BI3393" s="15"/>
      <c r="BJ3393" s="232">
        <f t="shared" si="1085"/>
        <v>0</v>
      </c>
      <c r="BK3393" s="235">
        <f t="shared" si="1094"/>
        <v>0</v>
      </c>
      <c r="BM3393" s="109">
        <f t="shared" si="1086"/>
        <v>-4.9959822560201852</v>
      </c>
      <c r="BN3393" s="213"/>
      <c r="BR3393" s="228"/>
      <c r="BS3393" s="311"/>
      <c r="BT3393" s="3"/>
      <c r="BU3393" s="213"/>
      <c r="BV3393" s="213"/>
      <c r="BW3393" s="291"/>
    </row>
    <row r="3394" spans="1:75" x14ac:dyDescent="0.2">
      <c r="A3394" s="210"/>
      <c r="B3394" s="211"/>
      <c r="C3394" s="848" t="str">
        <f ca="1">IF(ISERR(AVERAGE(INDIRECT("B"&amp;(ROW()-INT($B$1/2))):INDIRECT("B"&amp;(ROW()+INT($B$1/2))))),"",AVERAGE(INDIRECT("B"&amp;(ROW()-INT($B$1/2))):INDIRECT("B"&amp;(ROW()+INT($B$1/2)))))</f>
        <v/>
      </c>
      <c r="D3394" s="848">
        <f t="shared" si="1099"/>
        <v>0</v>
      </c>
      <c r="E3394" s="864"/>
      <c r="F3394" s="15"/>
      <c r="G3394" s="3"/>
      <c r="H3394" s="3"/>
      <c r="I3394" s="3"/>
      <c r="J3394" s="3"/>
      <c r="K3394" s="3"/>
      <c r="L3394" s="554"/>
      <c r="M3394" s="545"/>
      <c r="N3394" s="546"/>
      <c r="O3394" s="5"/>
      <c r="P3394" s="216"/>
      <c r="Q3394" s="217"/>
      <c r="R3394" s="218"/>
      <c r="S3394" s="219">
        <f t="shared" si="1097"/>
        <v>0</v>
      </c>
      <c r="T3394" s="220">
        <f t="shared" si="1098"/>
        <v>0</v>
      </c>
      <c r="U3394" s="214">
        <f t="shared" si="1095"/>
        <v>0</v>
      </c>
      <c r="W3394" s="221"/>
      <c r="X3394" s="222"/>
      <c r="Y3394" s="222"/>
      <c r="Z3394" s="223"/>
      <c r="AA3394" s="222"/>
      <c r="AB3394" s="224"/>
      <c r="AC3394" s="225"/>
      <c r="AD3394" s="2">
        <f t="shared" si="1082"/>
        <v>0</v>
      </c>
      <c r="AE3394" s="2">
        <f t="shared" si="1083"/>
        <v>0</v>
      </c>
      <c r="AF3394" s="226"/>
      <c r="AG3394" s="219">
        <f t="shared" si="1087"/>
        <v>0</v>
      </c>
      <c r="AH3394" s="234">
        <f t="shared" si="1088"/>
        <v>0</v>
      </c>
      <c r="AI3394" s="214">
        <f t="shared" si="1096"/>
        <v>0</v>
      </c>
      <c r="AK3394" s="229">
        <f t="shared" si="1089"/>
        <v>0</v>
      </c>
      <c r="AL3394" s="226"/>
      <c r="AM3394" s="15"/>
      <c r="AN3394" s="232" t="e">
        <f t="shared" si="1090"/>
        <v>#DIV/0!</v>
      </c>
      <c r="AO3394" s="214">
        <f t="shared" si="1084"/>
        <v>0</v>
      </c>
      <c r="AQ3394" s="210"/>
      <c r="AR3394" s="231"/>
      <c r="AS3394" s="15"/>
      <c r="AT3394" s="232">
        <f t="shared" si="1091"/>
        <v>0</v>
      </c>
      <c r="AU3394" s="235">
        <f t="shared" si="1092"/>
        <v>0</v>
      </c>
      <c r="AY3394" s="210"/>
      <c r="AZ3394" s="231"/>
      <c r="BA3394" s="15"/>
      <c r="BB3394" s="232">
        <f t="shared" si="1081"/>
        <v>0</v>
      </c>
      <c r="BC3394" s="235">
        <f t="shared" si="1093"/>
        <v>0</v>
      </c>
      <c r="BG3394" s="210"/>
      <c r="BH3394" s="231"/>
      <c r="BI3394" s="15"/>
      <c r="BJ3394" s="232">
        <f t="shared" si="1085"/>
        <v>0</v>
      </c>
      <c r="BK3394" s="235">
        <f t="shared" si="1094"/>
        <v>0</v>
      </c>
      <c r="BM3394" s="109">
        <f t="shared" si="1086"/>
        <v>-4.9978145935179219</v>
      </c>
      <c r="BN3394" s="213"/>
      <c r="BR3394" s="228"/>
      <c r="BS3394" s="311"/>
      <c r="BT3394" s="3"/>
      <c r="BU3394" s="213"/>
      <c r="BV3394" s="213"/>
      <c r="BW3394" s="291"/>
    </row>
    <row r="3395" spans="1:75" x14ac:dyDescent="0.2">
      <c r="A3395" s="210"/>
      <c r="B3395" s="211"/>
      <c r="C3395" s="848" t="str">
        <f ca="1">IF(ISERR(AVERAGE(INDIRECT("B"&amp;(ROW()-INT($B$1/2))):INDIRECT("B"&amp;(ROW()+INT($B$1/2))))),"",AVERAGE(INDIRECT("B"&amp;(ROW()-INT($B$1/2))):INDIRECT("B"&amp;(ROW()+INT($B$1/2)))))</f>
        <v/>
      </c>
      <c r="D3395" s="848">
        <f t="shared" si="1099"/>
        <v>0</v>
      </c>
      <c r="E3395" s="864"/>
      <c r="F3395" s="15"/>
      <c r="G3395" s="3"/>
      <c r="H3395" s="3"/>
      <c r="I3395" s="3"/>
      <c r="J3395" s="3"/>
      <c r="K3395" s="3"/>
      <c r="L3395" s="554"/>
      <c r="M3395" s="545"/>
      <c r="N3395" s="546"/>
      <c r="O3395" s="5"/>
      <c r="P3395" s="216"/>
      <c r="Q3395" s="217"/>
      <c r="R3395" s="218"/>
      <c r="S3395" s="219">
        <f t="shared" si="1097"/>
        <v>0</v>
      </c>
      <c r="T3395" s="220">
        <f t="shared" si="1098"/>
        <v>0</v>
      </c>
      <c r="U3395" s="214">
        <f t="shared" si="1095"/>
        <v>0</v>
      </c>
      <c r="W3395" s="221"/>
      <c r="X3395" s="222"/>
      <c r="Y3395" s="222"/>
      <c r="Z3395" s="223"/>
      <c r="AA3395" s="222"/>
      <c r="AB3395" s="224"/>
      <c r="AC3395" s="225"/>
      <c r="AD3395" s="2">
        <f t="shared" si="1082"/>
        <v>0</v>
      </c>
      <c r="AE3395" s="2">
        <f t="shared" si="1083"/>
        <v>0</v>
      </c>
      <c r="AF3395" s="226"/>
      <c r="AG3395" s="219">
        <f t="shared" si="1087"/>
        <v>0</v>
      </c>
      <c r="AH3395" s="234">
        <f t="shared" si="1088"/>
        <v>0</v>
      </c>
      <c r="AI3395" s="214">
        <f t="shared" si="1096"/>
        <v>0</v>
      </c>
      <c r="AK3395" s="229">
        <f t="shared" si="1089"/>
        <v>0</v>
      </c>
      <c r="AL3395" s="226"/>
      <c r="AM3395" s="15"/>
      <c r="AN3395" s="232" t="e">
        <f t="shared" si="1090"/>
        <v>#DIV/0!</v>
      </c>
      <c r="AO3395" s="214">
        <f t="shared" si="1084"/>
        <v>0</v>
      </c>
      <c r="AQ3395" s="210"/>
      <c r="AR3395" s="231"/>
      <c r="AS3395" s="15"/>
      <c r="AT3395" s="232">
        <f t="shared" si="1091"/>
        <v>0</v>
      </c>
      <c r="AU3395" s="235">
        <f t="shared" si="1092"/>
        <v>0</v>
      </c>
      <c r="AY3395" s="210"/>
      <c r="AZ3395" s="231"/>
      <c r="BA3395" s="15"/>
      <c r="BB3395" s="232">
        <f t="shared" si="1081"/>
        <v>0</v>
      </c>
      <c r="BC3395" s="235">
        <f t="shared" si="1093"/>
        <v>0</v>
      </c>
      <c r="BG3395" s="210"/>
      <c r="BH3395" s="231"/>
      <c r="BI3395" s="15"/>
      <c r="BJ3395" s="232">
        <f t="shared" si="1085"/>
        <v>0</v>
      </c>
      <c r="BK3395" s="235">
        <f t="shared" si="1094"/>
        <v>0</v>
      </c>
      <c r="BM3395" s="109">
        <f t="shared" si="1086"/>
        <v>-4.9996469310156586</v>
      </c>
      <c r="BN3395" s="213"/>
      <c r="BR3395" s="228"/>
      <c r="BS3395" s="311"/>
      <c r="BT3395" s="3"/>
      <c r="BU3395" s="213"/>
      <c r="BV3395" s="213"/>
      <c r="BW3395" s="291"/>
    </row>
    <row r="3396" spans="1:75" x14ac:dyDescent="0.2">
      <c r="A3396" s="210"/>
      <c r="B3396" s="211"/>
      <c r="C3396" s="848" t="str">
        <f ca="1">IF(ISERR(AVERAGE(INDIRECT("B"&amp;(ROW()-INT($B$1/2))):INDIRECT("B"&amp;(ROW()+INT($B$1/2))))),"",AVERAGE(INDIRECT("B"&amp;(ROW()-INT($B$1/2))):INDIRECT("B"&amp;(ROW()+INT($B$1/2)))))</f>
        <v/>
      </c>
      <c r="D3396" s="848">
        <f t="shared" si="1099"/>
        <v>0</v>
      </c>
      <c r="E3396" s="864"/>
      <c r="F3396" s="15"/>
      <c r="G3396" s="3"/>
      <c r="H3396" s="3"/>
      <c r="I3396" s="3"/>
      <c r="J3396" s="3"/>
      <c r="K3396" s="3"/>
      <c r="L3396" s="554"/>
      <c r="M3396" s="545"/>
      <c r="N3396" s="546"/>
      <c r="O3396" s="5"/>
      <c r="P3396" s="216"/>
      <c r="Q3396" s="217"/>
      <c r="R3396" s="218"/>
      <c r="S3396" s="219">
        <f t="shared" si="1097"/>
        <v>0</v>
      </c>
      <c r="T3396" s="220">
        <f t="shared" si="1098"/>
        <v>0</v>
      </c>
      <c r="U3396" s="214">
        <f t="shared" si="1095"/>
        <v>0</v>
      </c>
      <c r="W3396" s="221"/>
      <c r="X3396" s="222"/>
      <c r="Y3396" s="222"/>
      <c r="Z3396" s="223"/>
      <c r="AA3396" s="222"/>
      <c r="AB3396" s="224"/>
      <c r="AC3396" s="225"/>
      <c r="AD3396" s="2">
        <f t="shared" si="1082"/>
        <v>0</v>
      </c>
      <c r="AE3396" s="2">
        <f t="shared" si="1083"/>
        <v>0</v>
      </c>
      <c r="AF3396" s="226"/>
      <c r="AG3396" s="219">
        <f t="shared" si="1087"/>
        <v>0</v>
      </c>
      <c r="AH3396" s="234">
        <f t="shared" si="1088"/>
        <v>0</v>
      </c>
      <c r="AI3396" s="214">
        <f t="shared" si="1096"/>
        <v>0</v>
      </c>
      <c r="AK3396" s="229">
        <f t="shared" si="1089"/>
        <v>0</v>
      </c>
      <c r="AL3396" s="226"/>
      <c r="AM3396" s="15"/>
      <c r="AN3396" s="232" t="e">
        <f t="shared" si="1090"/>
        <v>#DIV/0!</v>
      </c>
      <c r="AO3396" s="214">
        <f t="shared" si="1084"/>
        <v>0</v>
      </c>
      <c r="AQ3396" s="210"/>
      <c r="AR3396" s="231"/>
      <c r="AS3396" s="15"/>
      <c r="AT3396" s="232">
        <f t="shared" si="1091"/>
        <v>0</v>
      </c>
      <c r="AU3396" s="235">
        <f t="shared" si="1092"/>
        <v>0</v>
      </c>
      <c r="AY3396" s="210"/>
      <c r="AZ3396" s="231"/>
      <c r="BA3396" s="15"/>
      <c r="BB3396" s="232">
        <f t="shared" ref="BB3396:BB3459" si="1100">IF(AY3396&gt;0,(26.3/MAX($AY$4:$AY$4600))*AY3396,0)</f>
        <v>0</v>
      </c>
      <c r="BC3396" s="235">
        <f t="shared" si="1093"/>
        <v>0</v>
      </c>
      <c r="BG3396" s="210"/>
      <c r="BH3396" s="231"/>
      <c r="BI3396" s="15"/>
      <c r="BJ3396" s="232">
        <f t="shared" si="1085"/>
        <v>0</v>
      </c>
      <c r="BK3396" s="235">
        <f t="shared" si="1094"/>
        <v>0</v>
      </c>
      <c r="BM3396" s="109">
        <f t="shared" si="1086"/>
        <v>-5.0014792685133953</v>
      </c>
      <c r="BN3396" s="213"/>
      <c r="BR3396" s="228"/>
      <c r="BS3396" s="311"/>
      <c r="BT3396" s="3"/>
      <c r="BU3396" s="213"/>
      <c r="BV3396" s="213"/>
      <c r="BW3396" s="291"/>
    </row>
    <row r="3397" spans="1:75" x14ac:dyDescent="0.2">
      <c r="A3397" s="210"/>
      <c r="B3397" s="211"/>
      <c r="C3397" s="848" t="str">
        <f ca="1">IF(ISERR(AVERAGE(INDIRECT("B"&amp;(ROW()-INT($B$1/2))):INDIRECT("B"&amp;(ROW()+INT($B$1/2))))),"",AVERAGE(INDIRECT("B"&amp;(ROW()-INT($B$1/2))):INDIRECT("B"&amp;(ROW()+INT($B$1/2)))))</f>
        <v/>
      </c>
      <c r="D3397" s="848">
        <f t="shared" si="1099"/>
        <v>0</v>
      </c>
      <c r="E3397" s="864"/>
      <c r="F3397" s="15"/>
      <c r="G3397" s="3"/>
      <c r="H3397" s="3"/>
      <c r="I3397" s="3"/>
      <c r="J3397" s="3"/>
      <c r="K3397" s="3"/>
      <c r="L3397" s="554"/>
      <c r="M3397" s="545"/>
      <c r="N3397" s="546"/>
      <c r="O3397" s="5"/>
      <c r="P3397" s="216"/>
      <c r="Q3397" s="217"/>
      <c r="R3397" s="218"/>
      <c r="S3397" s="219">
        <f t="shared" si="1097"/>
        <v>0</v>
      </c>
      <c r="T3397" s="220">
        <f t="shared" si="1098"/>
        <v>0</v>
      </c>
      <c r="U3397" s="214">
        <f t="shared" si="1095"/>
        <v>0</v>
      </c>
      <c r="W3397" s="221"/>
      <c r="X3397" s="222"/>
      <c r="Y3397" s="222"/>
      <c r="Z3397" s="223"/>
      <c r="AA3397" s="222"/>
      <c r="AB3397" s="224"/>
      <c r="AC3397" s="225"/>
      <c r="AD3397" s="2">
        <f t="shared" ref="AD3397:AD3460" si="1101">IF(W3397&lt;0,W3397-X3397/60-Y3397/3600,W3397+X3397/60+Y3397/3600)</f>
        <v>0</v>
      </c>
      <c r="AE3397" s="2">
        <f t="shared" ref="AE3397:AE3460" si="1102">IF(Z3397&lt;0,Z3397-AA3397/60-AB3397/3600,Z3397+AA3397/60+AB3397/3600)</f>
        <v>0</v>
      </c>
      <c r="AF3397" s="226"/>
      <c r="AG3397" s="219">
        <f t="shared" si="1087"/>
        <v>0</v>
      </c>
      <c r="AH3397" s="234">
        <f t="shared" si="1088"/>
        <v>0</v>
      </c>
      <c r="AI3397" s="214">
        <f t="shared" si="1096"/>
        <v>0</v>
      </c>
      <c r="AK3397" s="229">
        <f t="shared" si="1089"/>
        <v>0</v>
      </c>
      <c r="AL3397" s="226"/>
      <c r="AM3397" s="15"/>
      <c r="AN3397" s="232" t="e">
        <f t="shared" si="1090"/>
        <v>#DIV/0!</v>
      </c>
      <c r="AO3397" s="214">
        <f t="shared" ref="AO3397:AO3460" si="1103">AL3397*3.28084</f>
        <v>0</v>
      </c>
      <c r="AQ3397" s="210"/>
      <c r="AR3397" s="231"/>
      <c r="AS3397" s="15"/>
      <c r="AT3397" s="232">
        <f t="shared" si="1091"/>
        <v>0</v>
      </c>
      <c r="AU3397" s="235">
        <f t="shared" si="1092"/>
        <v>0</v>
      </c>
      <c r="AY3397" s="210"/>
      <c r="AZ3397" s="231"/>
      <c r="BA3397" s="15"/>
      <c r="BB3397" s="232">
        <f t="shared" si="1100"/>
        <v>0</v>
      </c>
      <c r="BC3397" s="235">
        <f t="shared" si="1093"/>
        <v>0</v>
      </c>
      <c r="BG3397" s="210"/>
      <c r="BH3397" s="231"/>
      <c r="BI3397" s="15"/>
      <c r="BJ3397" s="232">
        <f t="shared" ref="BJ3397:BJ3460" si="1104">BG3397</f>
        <v>0</v>
      </c>
      <c r="BK3397" s="235">
        <f t="shared" si="1094"/>
        <v>0</v>
      </c>
      <c r="BM3397" s="109">
        <f t="shared" ref="BM3397:BM3460" si="1105">BM3396+$BQ$14</f>
        <v>-5.003311606011132</v>
      </c>
      <c r="BN3397" s="213"/>
      <c r="BR3397" s="228"/>
      <c r="BS3397" s="311"/>
      <c r="BT3397" s="3"/>
      <c r="BU3397" s="213"/>
      <c r="BV3397" s="213"/>
      <c r="BW3397" s="291"/>
    </row>
    <row r="3398" spans="1:75" x14ac:dyDescent="0.2">
      <c r="A3398" s="210"/>
      <c r="B3398" s="211"/>
      <c r="C3398" s="848" t="str">
        <f ca="1">IF(ISERR(AVERAGE(INDIRECT("B"&amp;(ROW()-INT($B$1/2))):INDIRECT("B"&amp;(ROW()+INT($B$1/2))))),"",AVERAGE(INDIRECT("B"&amp;(ROW()-INT($B$1/2))):INDIRECT("B"&amp;(ROW()+INT($B$1/2)))))</f>
        <v/>
      </c>
      <c r="D3398" s="848">
        <f t="shared" si="1099"/>
        <v>0</v>
      </c>
      <c r="E3398" s="864"/>
      <c r="F3398" s="15"/>
      <c r="G3398" s="3"/>
      <c r="H3398" s="3"/>
      <c r="I3398" s="3"/>
      <c r="J3398" s="3"/>
      <c r="K3398" s="3"/>
      <c r="L3398" s="554"/>
      <c r="M3398" s="545"/>
      <c r="N3398" s="546"/>
      <c r="O3398" s="5"/>
      <c r="P3398" s="216"/>
      <c r="Q3398" s="217"/>
      <c r="R3398" s="218"/>
      <c r="S3398" s="219">
        <f t="shared" si="1097"/>
        <v>0</v>
      </c>
      <c r="T3398" s="220">
        <f t="shared" si="1098"/>
        <v>0</v>
      </c>
      <c r="U3398" s="214">
        <f t="shared" si="1095"/>
        <v>0</v>
      </c>
      <c r="W3398" s="221"/>
      <c r="X3398" s="222"/>
      <c r="Y3398" s="222"/>
      <c r="Z3398" s="223"/>
      <c r="AA3398" s="222"/>
      <c r="AB3398" s="224"/>
      <c r="AC3398" s="225"/>
      <c r="AD3398" s="2">
        <f t="shared" si="1101"/>
        <v>0</v>
      </c>
      <c r="AE3398" s="2">
        <f t="shared" si="1102"/>
        <v>0</v>
      </c>
      <c r="AF3398" s="226"/>
      <c r="AG3398" s="219">
        <f t="shared" ref="AG3398:AG3461" si="1106">AG3397+IF(AD3398&lt;&gt;0,1.852*60*1000*((ACOS((SIN((AD3397/180)*PI()))*(SIN((AD3398/180)*PI()))+(COS((AD3397/180)*PI()))*(COS((AD3398/180)*PI()))*(COS((AE3398/180)*PI()-(AE3397/180)*PI())))/PI())*180),0)</f>
        <v>0</v>
      </c>
      <c r="AH3398" s="234">
        <f t="shared" ref="AH3398:AH3461" si="1107">AH3397+IF(AD3398&lt;&gt;0,1.852*60*0.6213712*((ACOS((SIN((AD3397/180)*PI()))*(SIN((AD3398/180)*PI()))+(COS((AD3397/180)*PI()))*(COS((AD3398/180)*PI()))*(COS((AE3398/180)*PI()-(AE3397/180)*PI())))/PI())*180),0)</f>
        <v>0</v>
      </c>
      <c r="AI3398" s="214">
        <f t="shared" si="1096"/>
        <v>0</v>
      </c>
      <c r="AK3398" s="229">
        <f t="shared" ref="AK3398:AK3461" si="1108">IF(AL3398&gt;0,AK3397+$AO$1,0)</f>
        <v>0</v>
      </c>
      <c r="AL3398" s="226"/>
      <c r="AM3398" s="15"/>
      <c r="AN3398" s="232" t="e">
        <f t="shared" ref="AN3398:AN3461" si="1109">(42341.84/MAX(AK3398:AK7994))*AK3398*0.0006213712</f>
        <v>#DIV/0!</v>
      </c>
      <c r="AO3398" s="214">
        <f t="shared" si="1103"/>
        <v>0</v>
      </c>
      <c r="AQ3398" s="210"/>
      <c r="AR3398" s="231"/>
      <c r="AS3398" s="15"/>
      <c r="AT3398" s="232">
        <f t="shared" ref="AT3398:AT3461" si="1110">IF(AQ3398&gt;0,(26.3/(MAX($AQ$4:$AQ$4600)*0.0006213712))*AQ3398*0.0006213712,0)</f>
        <v>0</v>
      </c>
      <c r="AU3398" s="235">
        <f t="shared" ref="AU3398:AU3461" si="1111">(AR3398*3.28084)+(AW$4)</f>
        <v>0</v>
      </c>
      <c r="AY3398" s="210"/>
      <c r="AZ3398" s="231"/>
      <c r="BA3398" s="15"/>
      <c r="BB3398" s="232">
        <f t="shared" si="1100"/>
        <v>0</v>
      </c>
      <c r="BC3398" s="235">
        <f t="shared" ref="BC3398:BC3461" si="1112">AZ3398+BE$4</f>
        <v>0</v>
      </c>
      <c r="BG3398" s="210"/>
      <c r="BH3398" s="231"/>
      <c r="BI3398" s="15"/>
      <c r="BJ3398" s="232">
        <f t="shared" si="1104"/>
        <v>0</v>
      </c>
      <c r="BK3398" s="235">
        <f t="shared" ref="BK3398:BK3461" si="1113">BH3398*BM3398</f>
        <v>0</v>
      </c>
      <c r="BM3398" s="109">
        <f t="shared" si="1105"/>
        <v>-5.0051439435088687</v>
      </c>
      <c r="BN3398" s="213"/>
      <c r="BR3398" s="228"/>
      <c r="BS3398" s="311"/>
      <c r="BT3398" s="3"/>
      <c r="BU3398" s="213"/>
      <c r="BV3398" s="213"/>
      <c r="BW3398" s="291"/>
    </row>
    <row r="3399" spans="1:75" x14ac:dyDescent="0.2">
      <c r="A3399" s="210"/>
      <c r="B3399" s="211"/>
      <c r="C3399" s="848" t="str">
        <f ca="1">IF(ISERR(AVERAGE(INDIRECT("B"&amp;(ROW()-INT($B$1/2))):INDIRECT("B"&amp;(ROW()+INT($B$1/2))))),"",AVERAGE(INDIRECT("B"&amp;(ROW()-INT($B$1/2))):INDIRECT("B"&amp;(ROW()+INT($B$1/2)))))</f>
        <v/>
      </c>
      <c r="D3399" s="848">
        <f t="shared" si="1099"/>
        <v>0</v>
      </c>
      <c r="E3399" s="864"/>
      <c r="F3399" s="15"/>
      <c r="G3399" s="3"/>
      <c r="H3399" s="3"/>
      <c r="I3399" s="3"/>
      <c r="J3399" s="3"/>
      <c r="K3399" s="3"/>
      <c r="L3399" s="554"/>
      <c r="M3399" s="545"/>
      <c r="N3399" s="546"/>
      <c r="O3399" s="5"/>
      <c r="P3399" s="216"/>
      <c r="Q3399" s="217"/>
      <c r="R3399" s="218"/>
      <c r="S3399" s="219">
        <f t="shared" si="1097"/>
        <v>0</v>
      </c>
      <c r="T3399" s="220">
        <f t="shared" si="1098"/>
        <v>0</v>
      </c>
      <c r="U3399" s="214">
        <f t="shared" ref="U3399:U3462" si="1114">R3399*3.28084</f>
        <v>0</v>
      </c>
      <c r="W3399" s="221"/>
      <c r="X3399" s="222"/>
      <c r="Y3399" s="222"/>
      <c r="Z3399" s="223"/>
      <c r="AA3399" s="222"/>
      <c r="AB3399" s="224"/>
      <c r="AC3399" s="225"/>
      <c r="AD3399" s="2">
        <f t="shared" si="1101"/>
        <v>0</v>
      </c>
      <c r="AE3399" s="2">
        <f t="shared" si="1102"/>
        <v>0</v>
      </c>
      <c r="AF3399" s="226"/>
      <c r="AG3399" s="219">
        <f t="shared" si="1106"/>
        <v>0</v>
      </c>
      <c r="AH3399" s="234">
        <f t="shared" si="1107"/>
        <v>0</v>
      </c>
      <c r="AI3399" s="214">
        <f t="shared" ref="AI3399:AI3462" si="1115">AF3399*3.28084</f>
        <v>0</v>
      </c>
      <c r="AK3399" s="229">
        <f t="shared" si="1108"/>
        <v>0</v>
      </c>
      <c r="AL3399" s="226"/>
      <c r="AM3399" s="15"/>
      <c r="AN3399" s="232" t="e">
        <f t="shared" si="1109"/>
        <v>#DIV/0!</v>
      </c>
      <c r="AO3399" s="214">
        <f t="shared" si="1103"/>
        <v>0</v>
      </c>
      <c r="AQ3399" s="210"/>
      <c r="AR3399" s="231"/>
      <c r="AS3399" s="15"/>
      <c r="AT3399" s="232">
        <f t="shared" si="1110"/>
        <v>0</v>
      </c>
      <c r="AU3399" s="235">
        <f t="shared" si="1111"/>
        <v>0</v>
      </c>
      <c r="AY3399" s="210"/>
      <c r="AZ3399" s="231"/>
      <c r="BA3399" s="15"/>
      <c r="BB3399" s="232">
        <f t="shared" si="1100"/>
        <v>0</v>
      </c>
      <c r="BC3399" s="235">
        <f t="shared" si="1112"/>
        <v>0</v>
      </c>
      <c r="BG3399" s="210"/>
      <c r="BH3399" s="231"/>
      <c r="BI3399" s="15"/>
      <c r="BJ3399" s="232">
        <f t="shared" si="1104"/>
        <v>0</v>
      </c>
      <c r="BK3399" s="235">
        <f t="shared" si="1113"/>
        <v>0</v>
      </c>
      <c r="BM3399" s="109">
        <f t="shared" si="1105"/>
        <v>-5.0069762810066054</v>
      </c>
      <c r="BN3399" s="213"/>
      <c r="BR3399" s="228"/>
      <c r="BS3399" s="311"/>
      <c r="BT3399" s="3"/>
      <c r="BU3399" s="213"/>
      <c r="BV3399" s="213"/>
      <c r="BW3399" s="291"/>
    </row>
    <row r="3400" spans="1:75" x14ac:dyDescent="0.2">
      <c r="A3400" s="210"/>
      <c r="B3400" s="211"/>
      <c r="C3400" s="848" t="str">
        <f ca="1">IF(ISERR(AVERAGE(INDIRECT("B"&amp;(ROW()-INT($B$1/2))):INDIRECT("B"&amp;(ROW()+INT($B$1/2))))),"",AVERAGE(INDIRECT("B"&amp;(ROW()-INT($B$1/2))):INDIRECT("B"&amp;(ROW()+INT($B$1/2)))))</f>
        <v/>
      </c>
      <c r="D3400" s="848">
        <f t="shared" si="1099"/>
        <v>0</v>
      </c>
      <c r="E3400" s="864"/>
      <c r="F3400" s="15"/>
      <c r="G3400" s="3"/>
      <c r="H3400" s="3"/>
      <c r="I3400" s="3"/>
      <c r="J3400" s="3"/>
      <c r="K3400" s="3"/>
      <c r="L3400" s="554"/>
      <c r="M3400" s="545"/>
      <c r="N3400" s="546"/>
      <c r="O3400" s="5"/>
      <c r="P3400" s="216"/>
      <c r="Q3400" s="217"/>
      <c r="R3400" s="218"/>
      <c r="S3400" s="219">
        <f t="shared" si="1097"/>
        <v>0</v>
      </c>
      <c r="T3400" s="220">
        <f t="shared" si="1098"/>
        <v>0</v>
      </c>
      <c r="U3400" s="214">
        <f t="shared" si="1114"/>
        <v>0</v>
      </c>
      <c r="W3400" s="221"/>
      <c r="X3400" s="222"/>
      <c r="Y3400" s="222"/>
      <c r="Z3400" s="223"/>
      <c r="AA3400" s="222"/>
      <c r="AB3400" s="224"/>
      <c r="AC3400" s="225"/>
      <c r="AD3400" s="2">
        <f t="shared" si="1101"/>
        <v>0</v>
      </c>
      <c r="AE3400" s="2">
        <f t="shared" si="1102"/>
        <v>0</v>
      </c>
      <c r="AF3400" s="226"/>
      <c r="AG3400" s="219">
        <f t="shared" si="1106"/>
        <v>0</v>
      </c>
      <c r="AH3400" s="234">
        <f t="shared" si="1107"/>
        <v>0</v>
      </c>
      <c r="AI3400" s="214">
        <f t="shared" si="1115"/>
        <v>0</v>
      </c>
      <c r="AK3400" s="229">
        <f t="shared" si="1108"/>
        <v>0</v>
      </c>
      <c r="AL3400" s="226"/>
      <c r="AM3400" s="15"/>
      <c r="AN3400" s="232" t="e">
        <f t="shared" si="1109"/>
        <v>#DIV/0!</v>
      </c>
      <c r="AO3400" s="214">
        <f t="shared" si="1103"/>
        <v>0</v>
      </c>
      <c r="AQ3400" s="210"/>
      <c r="AR3400" s="231"/>
      <c r="AS3400" s="15"/>
      <c r="AT3400" s="232">
        <f t="shared" si="1110"/>
        <v>0</v>
      </c>
      <c r="AU3400" s="235">
        <f t="shared" si="1111"/>
        <v>0</v>
      </c>
      <c r="AY3400" s="210"/>
      <c r="AZ3400" s="231"/>
      <c r="BA3400" s="15"/>
      <c r="BB3400" s="232">
        <f t="shared" si="1100"/>
        <v>0</v>
      </c>
      <c r="BC3400" s="235">
        <f t="shared" si="1112"/>
        <v>0</v>
      </c>
      <c r="BG3400" s="210"/>
      <c r="BH3400" s="231"/>
      <c r="BI3400" s="15"/>
      <c r="BJ3400" s="232">
        <f t="shared" si="1104"/>
        <v>0</v>
      </c>
      <c r="BK3400" s="235">
        <f t="shared" si="1113"/>
        <v>0</v>
      </c>
      <c r="BM3400" s="109">
        <f t="shared" si="1105"/>
        <v>-5.0088086185043421</v>
      </c>
      <c r="BN3400" s="213"/>
      <c r="BR3400" s="228"/>
      <c r="BS3400" s="311"/>
      <c r="BT3400" s="3"/>
      <c r="BU3400" s="213"/>
      <c r="BV3400" s="213"/>
      <c r="BW3400" s="291"/>
    </row>
    <row r="3401" spans="1:75" x14ac:dyDescent="0.2">
      <c r="A3401" s="210"/>
      <c r="B3401" s="211"/>
      <c r="C3401" s="848" t="str">
        <f ca="1">IF(ISERR(AVERAGE(INDIRECT("B"&amp;(ROW()-INT($B$1/2))):INDIRECT("B"&amp;(ROW()+INT($B$1/2))))),"",AVERAGE(INDIRECT("B"&amp;(ROW()-INT($B$1/2))):INDIRECT("B"&amp;(ROW()+INT($B$1/2)))))</f>
        <v/>
      </c>
      <c r="D3401" s="848">
        <f t="shared" si="1099"/>
        <v>0</v>
      </c>
      <c r="E3401" s="864"/>
      <c r="F3401" s="15"/>
      <c r="G3401" s="3"/>
      <c r="H3401" s="3"/>
      <c r="I3401" s="3"/>
      <c r="J3401" s="3"/>
      <c r="K3401" s="3"/>
      <c r="L3401" s="554"/>
      <c r="M3401" s="545"/>
      <c r="N3401" s="546"/>
      <c r="O3401" s="5"/>
      <c r="P3401" s="216"/>
      <c r="Q3401" s="217"/>
      <c r="R3401" s="218"/>
      <c r="S3401" s="219">
        <f t="shared" ref="S3401:S3464" si="1116">S3400+IF(P3401&lt;&gt;0,1.852*60*1000*((ACOS((SIN((P3400/180)*PI()))*(SIN((P3401/180)*PI()))+(COS((P3400/180)*PI()))*(COS((P3401/180)*PI()))*(COS((Q3401/180)*PI()-(Q3400/180)*PI())))/PI())*180),0)</f>
        <v>0</v>
      </c>
      <c r="T3401" s="220">
        <f t="shared" ref="T3401:T3464" si="1117">T3400+IF(P3401&lt;&gt;0,1.852*60*0.6213712*((ACOS((SIN((P3400/180)*PI()))*(SIN((P3401/180)*PI()))+(COS((P3400/180)*PI()))*(COS((P3401/180)*PI()))*(COS((Q3401/180)*PI()-(Q3400/180)*PI())))/PI())*180),0)</f>
        <v>0</v>
      </c>
      <c r="U3401" s="214">
        <f t="shared" si="1114"/>
        <v>0</v>
      </c>
      <c r="W3401" s="221"/>
      <c r="X3401" s="222"/>
      <c r="Y3401" s="222"/>
      <c r="Z3401" s="223"/>
      <c r="AA3401" s="222"/>
      <c r="AB3401" s="224"/>
      <c r="AC3401" s="225"/>
      <c r="AD3401" s="2">
        <f t="shared" si="1101"/>
        <v>0</v>
      </c>
      <c r="AE3401" s="2">
        <f t="shared" si="1102"/>
        <v>0</v>
      </c>
      <c r="AF3401" s="226"/>
      <c r="AG3401" s="219">
        <f t="shared" si="1106"/>
        <v>0</v>
      </c>
      <c r="AH3401" s="234">
        <f t="shared" si="1107"/>
        <v>0</v>
      </c>
      <c r="AI3401" s="214">
        <f t="shared" si="1115"/>
        <v>0</v>
      </c>
      <c r="AK3401" s="229">
        <f t="shared" si="1108"/>
        <v>0</v>
      </c>
      <c r="AL3401" s="226"/>
      <c r="AM3401" s="15"/>
      <c r="AN3401" s="232" t="e">
        <f t="shared" si="1109"/>
        <v>#DIV/0!</v>
      </c>
      <c r="AO3401" s="214">
        <f t="shared" si="1103"/>
        <v>0</v>
      </c>
      <c r="AQ3401" s="210"/>
      <c r="AR3401" s="231"/>
      <c r="AS3401" s="15"/>
      <c r="AT3401" s="232">
        <f t="shared" si="1110"/>
        <v>0</v>
      </c>
      <c r="AU3401" s="235">
        <f t="shared" si="1111"/>
        <v>0</v>
      </c>
      <c r="AY3401" s="210"/>
      <c r="AZ3401" s="231"/>
      <c r="BA3401" s="15"/>
      <c r="BB3401" s="232">
        <f t="shared" si="1100"/>
        <v>0</v>
      </c>
      <c r="BC3401" s="235">
        <f t="shared" si="1112"/>
        <v>0</v>
      </c>
      <c r="BG3401" s="210"/>
      <c r="BH3401" s="231"/>
      <c r="BI3401" s="15"/>
      <c r="BJ3401" s="232">
        <f t="shared" si="1104"/>
        <v>0</v>
      </c>
      <c r="BK3401" s="235">
        <f t="shared" si="1113"/>
        <v>0</v>
      </c>
      <c r="BM3401" s="109">
        <f t="shared" si="1105"/>
        <v>-5.0106409560020788</v>
      </c>
      <c r="BN3401" s="213"/>
      <c r="BR3401" s="228"/>
      <c r="BS3401" s="311"/>
      <c r="BT3401" s="3"/>
      <c r="BU3401" s="213"/>
      <c r="BV3401" s="213"/>
      <c r="BW3401" s="291"/>
    </row>
    <row r="3402" spans="1:75" x14ac:dyDescent="0.2">
      <c r="A3402" s="210"/>
      <c r="B3402" s="211"/>
      <c r="C3402" s="848" t="str">
        <f ca="1">IF(ISERR(AVERAGE(INDIRECT("B"&amp;(ROW()-INT($B$1/2))):INDIRECT("B"&amp;(ROW()+INT($B$1/2))))),"",AVERAGE(INDIRECT("B"&amp;(ROW()-INT($B$1/2))):INDIRECT("B"&amp;(ROW()+INT($B$1/2)))))</f>
        <v/>
      </c>
      <c r="D3402" s="848">
        <f t="shared" si="1099"/>
        <v>0</v>
      </c>
      <c r="E3402" s="864"/>
      <c r="F3402" s="15"/>
      <c r="G3402" s="3"/>
      <c r="H3402" s="3"/>
      <c r="I3402" s="3"/>
      <c r="J3402" s="3"/>
      <c r="K3402" s="3"/>
      <c r="L3402" s="554"/>
      <c r="M3402" s="545"/>
      <c r="N3402" s="546"/>
      <c r="O3402" s="5"/>
      <c r="P3402" s="216"/>
      <c r="Q3402" s="217"/>
      <c r="R3402" s="218"/>
      <c r="S3402" s="219">
        <f t="shared" si="1116"/>
        <v>0</v>
      </c>
      <c r="T3402" s="220">
        <f t="shared" si="1117"/>
        <v>0</v>
      </c>
      <c r="U3402" s="214">
        <f t="shared" si="1114"/>
        <v>0</v>
      </c>
      <c r="W3402" s="221"/>
      <c r="X3402" s="222"/>
      <c r="Y3402" s="222"/>
      <c r="Z3402" s="223"/>
      <c r="AA3402" s="222"/>
      <c r="AB3402" s="224"/>
      <c r="AC3402" s="225"/>
      <c r="AD3402" s="2">
        <f t="shared" si="1101"/>
        <v>0</v>
      </c>
      <c r="AE3402" s="2">
        <f t="shared" si="1102"/>
        <v>0</v>
      </c>
      <c r="AF3402" s="226"/>
      <c r="AG3402" s="219">
        <f t="shared" si="1106"/>
        <v>0</v>
      </c>
      <c r="AH3402" s="234">
        <f t="shared" si="1107"/>
        <v>0</v>
      </c>
      <c r="AI3402" s="214">
        <f t="shared" si="1115"/>
        <v>0</v>
      </c>
      <c r="AK3402" s="229">
        <f t="shared" si="1108"/>
        <v>0</v>
      </c>
      <c r="AL3402" s="226"/>
      <c r="AM3402" s="15"/>
      <c r="AN3402" s="232" t="e">
        <f t="shared" si="1109"/>
        <v>#DIV/0!</v>
      </c>
      <c r="AO3402" s="214">
        <f t="shared" si="1103"/>
        <v>0</v>
      </c>
      <c r="AQ3402" s="210"/>
      <c r="AR3402" s="231"/>
      <c r="AS3402" s="15"/>
      <c r="AT3402" s="232">
        <f t="shared" si="1110"/>
        <v>0</v>
      </c>
      <c r="AU3402" s="235">
        <f t="shared" si="1111"/>
        <v>0</v>
      </c>
      <c r="AY3402" s="210"/>
      <c r="AZ3402" s="231"/>
      <c r="BA3402" s="15"/>
      <c r="BB3402" s="232">
        <f t="shared" si="1100"/>
        <v>0</v>
      </c>
      <c r="BC3402" s="235">
        <f t="shared" si="1112"/>
        <v>0</v>
      </c>
      <c r="BG3402" s="210"/>
      <c r="BH3402" s="231"/>
      <c r="BI3402" s="15"/>
      <c r="BJ3402" s="232">
        <f t="shared" si="1104"/>
        <v>0</v>
      </c>
      <c r="BK3402" s="235">
        <f t="shared" si="1113"/>
        <v>0</v>
      </c>
      <c r="BM3402" s="109">
        <f t="shared" si="1105"/>
        <v>-5.0124732934998155</v>
      </c>
      <c r="BN3402" s="213"/>
      <c r="BR3402" s="228"/>
      <c r="BS3402" s="311"/>
      <c r="BT3402" s="3"/>
      <c r="BU3402" s="213"/>
      <c r="BV3402" s="213"/>
      <c r="BW3402" s="291"/>
    </row>
    <row r="3403" spans="1:75" x14ac:dyDescent="0.2">
      <c r="A3403" s="210"/>
      <c r="B3403" s="211"/>
      <c r="C3403" s="848" t="str">
        <f ca="1">IF(ISERR(AVERAGE(INDIRECT("B"&amp;(ROW()-INT($B$1/2))):INDIRECT("B"&amp;(ROW()+INT($B$1/2))))),"",AVERAGE(INDIRECT("B"&amp;(ROW()-INT($B$1/2))):INDIRECT("B"&amp;(ROW()+INT($B$1/2)))))</f>
        <v/>
      </c>
      <c r="D3403" s="848">
        <f t="shared" si="1099"/>
        <v>0</v>
      </c>
      <c r="E3403" s="864"/>
      <c r="F3403" s="15"/>
      <c r="G3403" s="3"/>
      <c r="H3403" s="3"/>
      <c r="I3403" s="3"/>
      <c r="J3403" s="3"/>
      <c r="K3403" s="3"/>
      <c r="L3403" s="554"/>
      <c r="M3403" s="545"/>
      <c r="N3403" s="546"/>
      <c r="O3403" s="5"/>
      <c r="P3403" s="216"/>
      <c r="Q3403" s="217"/>
      <c r="R3403" s="218"/>
      <c r="S3403" s="219">
        <f t="shared" si="1116"/>
        <v>0</v>
      </c>
      <c r="T3403" s="220">
        <f t="shared" si="1117"/>
        <v>0</v>
      </c>
      <c r="U3403" s="214">
        <f t="shared" si="1114"/>
        <v>0</v>
      </c>
      <c r="W3403" s="221"/>
      <c r="X3403" s="222"/>
      <c r="Y3403" s="222"/>
      <c r="Z3403" s="223"/>
      <c r="AA3403" s="222"/>
      <c r="AB3403" s="224"/>
      <c r="AC3403" s="225"/>
      <c r="AD3403" s="2">
        <f t="shared" si="1101"/>
        <v>0</v>
      </c>
      <c r="AE3403" s="2">
        <f t="shared" si="1102"/>
        <v>0</v>
      </c>
      <c r="AF3403" s="226"/>
      <c r="AG3403" s="219">
        <f t="shared" si="1106"/>
        <v>0</v>
      </c>
      <c r="AH3403" s="234">
        <f t="shared" si="1107"/>
        <v>0</v>
      </c>
      <c r="AI3403" s="214">
        <f t="shared" si="1115"/>
        <v>0</v>
      </c>
      <c r="AK3403" s="229">
        <f t="shared" si="1108"/>
        <v>0</v>
      </c>
      <c r="AL3403" s="226"/>
      <c r="AM3403" s="15"/>
      <c r="AN3403" s="232" t="e">
        <f t="shared" si="1109"/>
        <v>#DIV/0!</v>
      </c>
      <c r="AO3403" s="214">
        <f t="shared" si="1103"/>
        <v>0</v>
      </c>
      <c r="AQ3403" s="210"/>
      <c r="AR3403" s="231"/>
      <c r="AS3403" s="15"/>
      <c r="AT3403" s="232">
        <f t="shared" si="1110"/>
        <v>0</v>
      </c>
      <c r="AU3403" s="235">
        <f t="shared" si="1111"/>
        <v>0</v>
      </c>
      <c r="AY3403" s="210"/>
      <c r="AZ3403" s="231"/>
      <c r="BA3403" s="15"/>
      <c r="BB3403" s="232">
        <f t="shared" si="1100"/>
        <v>0</v>
      </c>
      <c r="BC3403" s="235">
        <f t="shared" si="1112"/>
        <v>0</v>
      </c>
      <c r="BG3403" s="210"/>
      <c r="BH3403" s="231"/>
      <c r="BI3403" s="15"/>
      <c r="BJ3403" s="232">
        <f t="shared" si="1104"/>
        <v>0</v>
      </c>
      <c r="BK3403" s="235">
        <f t="shared" si="1113"/>
        <v>0</v>
      </c>
      <c r="BM3403" s="109">
        <f t="shared" si="1105"/>
        <v>-5.0143056309975522</v>
      </c>
      <c r="BN3403" s="213"/>
      <c r="BR3403" s="228"/>
      <c r="BS3403" s="311"/>
      <c r="BT3403" s="3"/>
      <c r="BU3403" s="213"/>
      <c r="BV3403" s="213"/>
      <c r="BW3403" s="291"/>
    </row>
    <row r="3404" spans="1:75" x14ac:dyDescent="0.2">
      <c r="A3404" s="210"/>
      <c r="B3404" s="211"/>
      <c r="C3404" s="848" t="str">
        <f ca="1">IF(ISERR(AVERAGE(INDIRECT("B"&amp;(ROW()-INT($B$1/2))):INDIRECT("B"&amp;(ROW()+INT($B$1/2))))),"",AVERAGE(INDIRECT("B"&amp;(ROW()-INT($B$1/2))):INDIRECT("B"&amp;(ROW()+INT($B$1/2)))))</f>
        <v/>
      </c>
      <c r="D3404" s="848">
        <f t="shared" si="1099"/>
        <v>0</v>
      </c>
      <c r="E3404" s="864"/>
      <c r="F3404" s="15"/>
      <c r="G3404" s="3"/>
      <c r="H3404" s="3"/>
      <c r="I3404" s="3"/>
      <c r="J3404" s="3"/>
      <c r="K3404" s="3"/>
      <c r="L3404" s="554"/>
      <c r="M3404" s="545"/>
      <c r="N3404" s="546"/>
      <c r="O3404" s="5"/>
      <c r="P3404" s="216"/>
      <c r="Q3404" s="217"/>
      <c r="R3404" s="218"/>
      <c r="S3404" s="219">
        <f t="shared" si="1116"/>
        <v>0</v>
      </c>
      <c r="T3404" s="220">
        <f t="shared" si="1117"/>
        <v>0</v>
      </c>
      <c r="U3404" s="214">
        <f t="shared" si="1114"/>
        <v>0</v>
      </c>
      <c r="W3404" s="221"/>
      <c r="X3404" s="222"/>
      <c r="Y3404" s="222"/>
      <c r="Z3404" s="223"/>
      <c r="AA3404" s="222"/>
      <c r="AB3404" s="224"/>
      <c r="AC3404" s="225"/>
      <c r="AD3404" s="2">
        <f t="shared" si="1101"/>
        <v>0</v>
      </c>
      <c r="AE3404" s="2">
        <f t="shared" si="1102"/>
        <v>0</v>
      </c>
      <c r="AF3404" s="226"/>
      <c r="AG3404" s="219">
        <f t="shared" si="1106"/>
        <v>0</v>
      </c>
      <c r="AH3404" s="234">
        <f t="shared" si="1107"/>
        <v>0</v>
      </c>
      <c r="AI3404" s="214">
        <f t="shared" si="1115"/>
        <v>0</v>
      </c>
      <c r="AK3404" s="229">
        <f t="shared" si="1108"/>
        <v>0</v>
      </c>
      <c r="AL3404" s="226"/>
      <c r="AM3404" s="15"/>
      <c r="AN3404" s="232" t="e">
        <f t="shared" si="1109"/>
        <v>#DIV/0!</v>
      </c>
      <c r="AO3404" s="214">
        <f t="shared" si="1103"/>
        <v>0</v>
      </c>
      <c r="AQ3404" s="210"/>
      <c r="AR3404" s="231"/>
      <c r="AS3404" s="15"/>
      <c r="AT3404" s="232">
        <f t="shared" si="1110"/>
        <v>0</v>
      </c>
      <c r="AU3404" s="235">
        <f t="shared" si="1111"/>
        <v>0</v>
      </c>
      <c r="AY3404" s="210"/>
      <c r="AZ3404" s="231"/>
      <c r="BA3404" s="15"/>
      <c r="BB3404" s="232">
        <f t="shared" si="1100"/>
        <v>0</v>
      </c>
      <c r="BC3404" s="235">
        <f t="shared" si="1112"/>
        <v>0</v>
      </c>
      <c r="BG3404" s="210"/>
      <c r="BH3404" s="231"/>
      <c r="BI3404" s="15"/>
      <c r="BJ3404" s="232">
        <f t="shared" si="1104"/>
        <v>0</v>
      </c>
      <c r="BK3404" s="235">
        <f t="shared" si="1113"/>
        <v>0</v>
      </c>
      <c r="BM3404" s="109">
        <f t="shared" si="1105"/>
        <v>-5.0161379684952889</v>
      </c>
      <c r="BN3404" s="213"/>
      <c r="BR3404" s="228"/>
      <c r="BS3404" s="311"/>
      <c r="BT3404" s="3"/>
      <c r="BU3404" s="213"/>
      <c r="BV3404" s="213"/>
      <c r="BW3404" s="291"/>
    </row>
    <row r="3405" spans="1:75" x14ac:dyDescent="0.2">
      <c r="A3405" s="210"/>
      <c r="B3405" s="211"/>
      <c r="C3405" s="848" t="str">
        <f ca="1">IF(ISERR(AVERAGE(INDIRECT("B"&amp;(ROW()-INT($B$1/2))):INDIRECT("B"&amp;(ROW()+INT($B$1/2))))),"",AVERAGE(INDIRECT("B"&amp;(ROW()-INT($B$1/2))):INDIRECT("B"&amp;(ROW()+INT($B$1/2)))))</f>
        <v/>
      </c>
      <c r="D3405" s="848">
        <f t="shared" si="1099"/>
        <v>0</v>
      </c>
      <c r="E3405" s="864"/>
      <c r="F3405" s="15"/>
      <c r="G3405" s="3"/>
      <c r="H3405" s="3"/>
      <c r="I3405" s="3"/>
      <c r="J3405" s="3"/>
      <c r="K3405" s="3"/>
      <c r="L3405" s="554"/>
      <c r="M3405" s="545"/>
      <c r="N3405" s="546"/>
      <c r="O3405" s="5"/>
      <c r="P3405" s="216"/>
      <c r="Q3405" s="217"/>
      <c r="R3405" s="218"/>
      <c r="S3405" s="219">
        <f t="shared" si="1116"/>
        <v>0</v>
      </c>
      <c r="T3405" s="220">
        <f t="shared" si="1117"/>
        <v>0</v>
      </c>
      <c r="U3405" s="214">
        <f t="shared" si="1114"/>
        <v>0</v>
      </c>
      <c r="W3405" s="221"/>
      <c r="X3405" s="222"/>
      <c r="Y3405" s="222"/>
      <c r="Z3405" s="223"/>
      <c r="AA3405" s="222"/>
      <c r="AB3405" s="224"/>
      <c r="AC3405" s="225"/>
      <c r="AD3405" s="2">
        <f t="shared" si="1101"/>
        <v>0</v>
      </c>
      <c r="AE3405" s="2">
        <f t="shared" si="1102"/>
        <v>0</v>
      </c>
      <c r="AF3405" s="226"/>
      <c r="AG3405" s="219">
        <f t="shared" si="1106"/>
        <v>0</v>
      </c>
      <c r="AH3405" s="234">
        <f t="shared" si="1107"/>
        <v>0</v>
      </c>
      <c r="AI3405" s="214">
        <f t="shared" si="1115"/>
        <v>0</v>
      </c>
      <c r="AK3405" s="229">
        <f t="shared" si="1108"/>
        <v>0</v>
      </c>
      <c r="AL3405" s="226"/>
      <c r="AM3405" s="15"/>
      <c r="AN3405" s="232" t="e">
        <f t="shared" si="1109"/>
        <v>#DIV/0!</v>
      </c>
      <c r="AO3405" s="214">
        <f t="shared" si="1103"/>
        <v>0</v>
      </c>
      <c r="AQ3405" s="210"/>
      <c r="AR3405" s="231"/>
      <c r="AS3405" s="15"/>
      <c r="AT3405" s="232">
        <f t="shared" si="1110"/>
        <v>0</v>
      </c>
      <c r="AU3405" s="235">
        <f t="shared" si="1111"/>
        <v>0</v>
      </c>
      <c r="AY3405" s="210"/>
      <c r="AZ3405" s="231"/>
      <c r="BA3405" s="15"/>
      <c r="BB3405" s="232">
        <f t="shared" si="1100"/>
        <v>0</v>
      </c>
      <c r="BC3405" s="235">
        <f t="shared" si="1112"/>
        <v>0</v>
      </c>
      <c r="BG3405" s="210"/>
      <c r="BH3405" s="231"/>
      <c r="BI3405" s="15"/>
      <c r="BJ3405" s="232">
        <f t="shared" si="1104"/>
        <v>0</v>
      </c>
      <c r="BK3405" s="235">
        <f t="shared" si="1113"/>
        <v>0</v>
      </c>
      <c r="BM3405" s="109">
        <f t="shared" si="1105"/>
        <v>-5.0179703059930256</v>
      </c>
      <c r="BN3405" s="213"/>
      <c r="BR3405" s="228"/>
      <c r="BS3405" s="311"/>
      <c r="BT3405" s="3"/>
      <c r="BU3405" s="213"/>
      <c r="BV3405" s="213"/>
      <c r="BW3405" s="291"/>
    </row>
    <row r="3406" spans="1:75" x14ac:dyDescent="0.2">
      <c r="A3406" s="210"/>
      <c r="B3406" s="211"/>
      <c r="C3406" s="848" t="str">
        <f ca="1">IF(ISERR(AVERAGE(INDIRECT("B"&amp;(ROW()-INT($B$1/2))):INDIRECT("B"&amp;(ROW()+INT($B$1/2))))),"",AVERAGE(INDIRECT("B"&amp;(ROW()-INT($B$1/2))):INDIRECT("B"&amp;(ROW()+INT($B$1/2)))))</f>
        <v/>
      </c>
      <c r="D3406" s="848">
        <f t="shared" si="1099"/>
        <v>0</v>
      </c>
      <c r="E3406" s="864"/>
      <c r="F3406" s="15"/>
      <c r="G3406" s="3"/>
      <c r="H3406" s="3"/>
      <c r="I3406" s="3"/>
      <c r="J3406" s="3"/>
      <c r="K3406" s="3"/>
      <c r="L3406" s="554"/>
      <c r="M3406" s="545"/>
      <c r="N3406" s="546"/>
      <c r="O3406" s="5"/>
      <c r="P3406" s="216"/>
      <c r="Q3406" s="217"/>
      <c r="R3406" s="218"/>
      <c r="S3406" s="219">
        <f t="shared" si="1116"/>
        <v>0</v>
      </c>
      <c r="T3406" s="220">
        <f t="shared" si="1117"/>
        <v>0</v>
      </c>
      <c r="U3406" s="214">
        <f t="shared" si="1114"/>
        <v>0</v>
      </c>
      <c r="W3406" s="221"/>
      <c r="X3406" s="222"/>
      <c r="Y3406" s="222"/>
      <c r="Z3406" s="223"/>
      <c r="AA3406" s="222"/>
      <c r="AB3406" s="224"/>
      <c r="AC3406" s="225"/>
      <c r="AD3406" s="2">
        <f t="shared" si="1101"/>
        <v>0</v>
      </c>
      <c r="AE3406" s="2">
        <f t="shared" si="1102"/>
        <v>0</v>
      </c>
      <c r="AF3406" s="226"/>
      <c r="AG3406" s="219">
        <f t="shared" si="1106"/>
        <v>0</v>
      </c>
      <c r="AH3406" s="234">
        <f t="shared" si="1107"/>
        <v>0</v>
      </c>
      <c r="AI3406" s="214">
        <f t="shared" si="1115"/>
        <v>0</v>
      </c>
      <c r="AK3406" s="229">
        <f t="shared" si="1108"/>
        <v>0</v>
      </c>
      <c r="AL3406" s="226"/>
      <c r="AM3406" s="15"/>
      <c r="AN3406" s="232" t="e">
        <f t="shared" si="1109"/>
        <v>#DIV/0!</v>
      </c>
      <c r="AO3406" s="214">
        <f t="shared" si="1103"/>
        <v>0</v>
      </c>
      <c r="AQ3406" s="210"/>
      <c r="AR3406" s="231"/>
      <c r="AS3406" s="15"/>
      <c r="AT3406" s="232">
        <f t="shared" si="1110"/>
        <v>0</v>
      </c>
      <c r="AU3406" s="235">
        <f t="shared" si="1111"/>
        <v>0</v>
      </c>
      <c r="AY3406" s="210"/>
      <c r="AZ3406" s="231"/>
      <c r="BA3406" s="15"/>
      <c r="BB3406" s="232">
        <f t="shared" si="1100"/>
        <v>0</v>
      </c>
      <c r="BC3406" s="235">
        <f t="shared" si="1112"/>
        <v>0</v>
      </c>
      <c r="BG3406" s="210"/>
      <c r="BH3406" s="231"/>
      <c r="BI3406" s="15"/>
      <c r="BJ3406" s="232">
        <f t="shared" si="1104"/>
        <v>0</v>
      </c>
      <c r="BK3406" s="235">
        <f t="shared" si="1113"/>
        <v>0</v>
      </c>
      <c r="BM3406" s="109">
        <f t="shared" si="1105"/>
        <v>-5.0198026434907623</v>
      </c>
      <c r="BN3406" s="213"/>
      <c r="BR3406" s="228"/>
      <c r="BS3406" s="311"/>
      <c r="BT3406" s="3"/>
      <c r="BU3406" s="213"/>
      <c r="BV3406" s="213"/>
      <c r="BW3406" s="291"/>
    </row>
    <row r="3407" spans="1:75" x14ac:dyDescent="0.2">
      <c r="A3407" s="210"/>
      <c r="B3407" s="211"/>
      <c r="C3407" s="848" t="str">
        <f ca="1">IF(ISERR(AVERAGE(INDIRECT("B"&amp;(ROW()-INT($B$1/2))):INDIRECT("B"&amp;(ROW()+INT($B$1/2))))),"",AVERAGE(INDIRECT("B"&amp;(ROW()-INT($B$1/2))):INDIRECT("B"&amp;(ROW()+INT($B$1/2)))))</f>
        <v/>
      </c>
      <c r="D3407" s="848">
        <f t="shared" si="1099"/>
        <v>0</v>
      </c>
      <c r="E3407" s="864"/>
      <c r="F3407" s="15"/>
      <c r="G3407" s="3"/>
      <c r="H3407" s="3"/>
      <c r="I3407" s="3"/>
      <c r="J3407" s="3"/>
      <c r="K3407" s="3"/>
      <c r="L3407" s="554"/>
      <c r="M3407" s="545"/>
      <c r="N3407" s="546"/>
      <c r="O3407" s="5"/>
      <c r="P3407" s="216"/>
      <c r="Q3407" s="217"/>
      <c r="R3407" s="218"/>
      <c r="S3407" s="219">
        <f t="shared" si="1116"/>
        <v>0</v>
      </c>
      <c r="T3407" s="220">
        <f t="shared" si="1117"/>
        <v>0</v>
      </c>
      <c r="U3407" s="214">
        <f t="shared" si="1114"/>
        <v>0</v>
      </c>
      <c r="W3407" s="221"/>
      <c r="X3407" s="222"/>
      <c r="Y3407" s="222"/>
      <c r="Z3407" s="223"/>
      <c r="AA3407" s="222"/>
      <c r="AB3407" s="224"/>
      <c r="AC3407" s="225"/>
      <c r="AD3407" s="2">
        <f t="shared" si="1101"/>
        <v>0</v>
      </c>
      <c r="AE3407" s="2">
        <f t="shared" si="1102"/>
        <v>0</v>
      </c>
      <c r="AF3407" s="226"/>
      <c r="AG3407" s="219">
        <f t="shared" si="1106"/>
        <v>0</v>
      </c>
      <c r="AH3407" s="234">
        <f t="shared" si="1107"/>
        <v>0</v>
      </c>
      <c r="AI3407" s="214">
        <f t="shared" si="1115"/>
        <v>0</v>
      </c>
      <c r="AK3407" s="229">
        <f t="shared" si="1108"/>
        <v>0</v>
      </c>
      <c r="AL3407" s="226"/>
      <c r="AM3407" s="15"/>
      <c r="AN3407" s="232" t="e">
        <f t="shared" si="1109"/>
        <v>#DIV/0!</v>
      </c>
      <c r="AO3407" s="214">
        <f t="shared" si="1103"/>
        <v>0</v>
      </c>
      <c r="AQ3407" s="210"/>
      <c r="AR3407" s="231"/>
      <c r="AS3407" s="15"/>
      <c r="AT3407" s="232">
        <f t="shared" si="1110"/>
        <v>0</v>
      </c>
      <c r="AU3407" s="235">
        <f t="shared" si="1111"/>
        <v>0</v>
      </c>
      <c r="AY3407" s="210"/>
      <c r="AZ3407" s="231"/>
      <c r="BA3407" s="15"/>
      <c r="BB3407" s="232">
        <f t="shared" si="1100"/>
        <v>0</v>
      </c>
      <c r="BC3407" s="235">
        <f t="shared" si="1112"/>
        <v>0</v>
      </c>
      <c r="BG3407" s="210"/>
      <c r="BH3407" s="231"/>
      <c r="BI3407" s="15"/>
      <c r="BJ3407" s="232">
        <f t="shared" si="1104"/>
        <v>0</v>
      </c>
      <c r="BK3407" s="235">
        <f t="shared" si="1113"/>
        <v>0</v>
      </c>
      <c r="BM3407" s="109">
        <f t="shared" si="1105"/>
        <v>-5.021634980988499</v>
      </c>
      <c r="BN3407" s="213"/>
      <c r="BR3407" s="228"/>
      <c r="BS3407" s="311"/>
      <c r="BT3407" s="3"/>
      <c r="BU3407" s="213"/>
      <c r="BV3407" s="213"/>
      <c r="BW3407" s="291"/>
    </row>
    <row r="3408" spans="1:75" x14ac:dyDescent="0.2">
      <c r="A3408" s="210"/>
      <c r="B3408" s="211"/>
      <c r="C3408" s="848" t="str">
        <f ca="1">IF(ISERR(AVERAGE(INDIRECT("B"&amp;(ROW()-INT($B$1/2))):INDIRECT("B"&amp;(ROW()+INT($B$1/2))))),"",AVERAGE(INDIRECT("B"&amp;(ROW()-INT($B$1/2))):INDIRECT("B"&amp;(ROW()+INT($B$1/2)))))</f>
        <v/>
      </c>
      <c r="D3408" s="848">
        <f t="shared" si="1099"/>
        <v>0</v>
      </c>
      <c r="E3408" s="864"/>
      <c r="F3408" s="15"/>
      <c r="G3408" s="3"/>
      <c r="H3408" s="3"/>
      <c r="I3408" s="3"/>
      <c r="J3408" s="3"/>
      <c r="K3408" s="3"/>
      <c r="L3408" s="554"/>
      <c r="M3408" s="545"/>
      <c r="N3408" s="546"/>
      <c r="O3408" s="5"/>
      <c r="P3408" s="216"/>
      <c r="Q3408" s="217"/>
      <c r="R3408" s="218"/>
      <c r="S3408" s="219">
        <f t="shared" si="1116"/>
        <v>0</v>
      </c>
      <c r="T3408" s="220">
        <f t="shared" si="1117"/>
        <v>0</v>
      </c>
      <c r="U3408" s="214">
        <f t="shared" si="1114"/>
        <v>0</v>
      </c>
      <c r="W3408" s="221"/>
      <c r="X3408" s="222"/>
      <c r="Y3408" s="222"/>
      <c r="Z3408" s="223"/>
      <c r="AA3408" s="222"/>
      <c r="AB3408" s="224"/>
      <c r="AC3408" s="225"/>
      <c r="AD3408" s="2">
        <f t="shared" si="1101"/>
        <v>0</v>
      </c>
      <c r="AE3408" s="2">
        <f t="shared" si="1102"/>
        <v>0</v>
      </c>
      <c r="AF3408" s="226"/>
      <c r="AG3408" s="219">
        <f t="shared" si="1106"/>
        <v>0</v>
      </c>
      <c r="AH3408" s="234">
        <f t="shared" si="1107"/>
        <v>0</v>
      </c>
      <c r="AI3408" s="214">
        <f t="shared" si="1115"/>
        <v>0</v>
      </c>
      <c r="AK3408" s="229">
        <f t="shared" si="1108"/>
        <v>0</v>
      </c>
      <c r="AL3408" s="226"/>
      <c r="AM3408" s="15"/>
      <c r="AN3408" s="232" t="e">
        <f t="shared" si="1109"/>
        <v>#DIV/0!</v>
      </c>
      <c r="AO3408" s="214">
        <f t="shared" si="1103"/>
        <v>0</v>
      </c>
      <c r="AQ3408" s="210"/>
      <c r="AR3408" s="231"/>
      <c r="AS3408" s="15"/>
      <c r="AT3408" s="232">
        <f t="shared" si="1110"/>
        <v>0</v>
      </c>
      <c r="AU3408" s="235">
        <f t="shared" si="1111"/>
        <v>0</v>
      </c>
      <c r="AY3408" s="210"/>
      <c r="AZ3408" s="231"/>
      <c r="BA3408" s="15"/>
      <c r="BB3408" s="232">
        <f t="shared" si="1100"/>
        <v>0</v>
      </c>
      <c r="BC3408" s="235">
        <f t="shared" si="1112"/>
        <v>0</v>
      </c>
      <c r="BG3408" s="210"/>
      <c r="BH3408" s="231"/>
      <c r="BI3408" s="15"/>
      <c r="BJ3408" s="232">
        <f t="shared" si="1104"/>
        <v>0</v>
      </c>
      <c r="BK3408" s="235">
        <f t="shared" si="1113"/>
        <v>0</v>
      </c>
      <c r="BM3408" s="109">
        <f t="shared" si="1105"/>
        <v>-5.0234673184862357</v>
      </c>
      <c r="BN3408" s="213"/>
      <c r="BR3408" s="228"/>
      <c r="BS3408" s="311"/>
      <c r="BT3408" s="3"/>
      <c r="BU3408" s="213"/>
      <c r="BV3408" s="213"/>
      <c r="BW3408" s="291"/>
    </row>
    <row r="3409" spans="1:75" x14ac:dyDescent="0.2">
      <c r="A3409" s="210"/>
      <c r="B3409" s="211"/>
      <c r="C3409" s="848" t="str">
        <f ca="1">IF(ISERR(AVERAGE(INDIRECT("B"&amp;(ROW()-INT($B$1/2))):INDIRECT("B"&amp;(ROW()+INT($B$1/2))))),"",AVERAGE(INDIRECT("B"&amp;(ROW()-INT($B$1/2))):INDIRECT("B"&amp;(ROW()+INT($B$1/2)))))</f>
        <v/>
      </c>
      <c r="D3409" s="848">
        <f t="shared" si="1099"/>
        <v>0</v>
      </c>
      <c r="E3409" s="864"/>
      <c r="F3409" s="15"/>
      <c r="G3409" s="3"/>
      <c r="H3409" s="3"/>
      <c r="I3409" s="3"/>
      <c r="J3409" s="3"/>
      <c r="K3409" s="3"/>
      <c r="L3409" s="554"/>
      <c r="M3409" s="545"/>
      <c r="N3409" s="546"/>
      <c r="O3409" s="5"/>
      <c r="P3409" s="216"/>
      <c r="Q3409" s="217"/>
      <c r="R3409" s="218"/>
      <c r="S3409" s="219">
        <f t="shared" si="1116"/>
        <v>0</v>
      </c>
      <c r="T3409" s="220">
        <f t="shared" si="1117"/>
        <v>0</v>
      </c>
      <c r="U3409" s="214">
        <f t="shared" si="1114"/>
        <v>0</v>
      </c>
      <c r="W3409" s="221"/>
      <c r="X3409" s="222"/>
      <c r="Y3409" s="222"/>
      <c r="Z3409" s="223"/>
      <c r="AA3409" s="222"/>
      <c r="AB3409" s="224"/>
      <c r="AC3409" s="225"/>
      <c r="AD3409" s="2">
        <f t="shared" si="1101"/>
        <v>0</v>
      </c>
      <c r="AE3409" s="2">
        <f t="shared" si="1102"/>
        <v>0</v>
      </c>
      <c r="AF3409" s="226"/>
      <c r="AG3409" s="219">
        <f t="shared" si="1106"/>
        <v>0</v>
      </c>
      <c r="AH3409" s="234">
        <f t="shared" si="1107"/>
        <v>0</v>
      </c>
      <c r="AI3409" s="214">
        <f t="shared" si="1115"/>
        <v>0</v>
      </c>
      <c r="AK3409" s="229">
        <f t="shared" si="1108"/>
        <v>0</v>
      </c>
      <c r="AL3409" s="226"/>
      <c r="AM3409" s="15"/>
      <c r="AN3409" s="232" t="e">
        <f t="shared" si="1109"/>
        <v>#DIV/0!</v>
      </c>
      <c r="AO3409" s="214">
        <f t="shared" si="1103"/>
        <v>0</v>
      </c>
      <c r="AQ3409" s="210"/>
      <c r="AR3409" s="231"/>
      <c r="AS3409" s="15"/>
      <c r="AT3409" s="232">
        <f t="shared" si="1110"/>
        <v>0</v>
      </c>
      <c r="AU3409" s="235">
        <f t="shared" si="1111"/>
        <v>0</v>
      </c>
      <c r="AY3409" s="210"/>
      <c r="AZ3409" s="231"/>
      <c r="BA3409" s="15"/>
      <c r="BB3409" s="232">
        <f t="shared" si="1100"/>
        <v>0</v>
      </c>
      <c r="BC3409" s="235">
        <f t="shared" si="1112"/>
        <v>0</v>
      </c>
      <c r="BG3409" s="210"/>
      <c r="BH3409" s="231"/>
      <c r="BI3409" s="15"/>
      <c r="BJ3409" s="232">
        <f t="shared" si="1104"/>
        <v>0</v>
      </c>
      <c r="BK3409" s="235">
        <f t="shared" si="1113"/>
        <v>0</v>
      </c>
      <c r="BM3409" s="109">
        <f t="shared" si="1105"/>
        <v>-5.0252996559839724</v>
      </c>
      <c r="BN3409" s="213"/>
      <c r="BR3409" s="228"/>
      <c r="BS3409" s="311"/>
      <c r="BT3409" s="3"/>
      <c r="BU3409" s="213"/>
      <c r="BV3409" s="213"/>
      <c r="BW3409" s="291"/>
    </row>
    <row r="3410" spans="1:75" x14ac:dyDescent="0.2">
      <c r="A3410" s="210"/>
      <c r="B3410" s="211"/>
      <c r="C3410" s="848" t="str">
        <f ca="1">IF(ISERR(AVERAGE(INDIRECT("B"&amp;(ROW()-INT($B$1/2))):INDIRECT("B"&amp;(ROW()+INT($B$1/2))))),"",AVERAGE(INDIRECT("B"&amp;(ROW()-INT($B$1/2))):INDIRECT("B"&amp;(ROW()+INT($B$1/2)))))</f>
        <v/>
      </c>
      <c r="D3410" s="848">
        <f t="shared" si="1099"/>
        <v>0</v>
      </c>
      <c r="E3410" s="864"/>
      <c r="F3410" s="15"/>
      <c r="G3410" s="3"/>
      <c r="H3410" s="3"/>
      <c r="I3410" s="3"/>
      <c r="J3410" s="3"/>
      <c r="K3410" s="3"/>
      <c r="L3410" s="554"/>
      <c r="M3410" s="545"/>
      <c r="N3410" s="546"/>
      <c r="O3410" s="5"/>
      <c r="P3410" s="216"/>
      <c r="Q3410" s="217"/>
      <c r="R3410" s="218"/>
      <c r="S3410" s="219">
        <f t="shared" si="1116"/>
        <v>0</v>
      </c>
      <c r="T3410" s="220">
        <f t="shared" si="1117"/>
        <v>0</v>
      </c>
      <c r="U3410" s="214">
        <f t="shared" si="1114"/>
        <v>0</v>
      </c>
      <c r="W3410" s="221"/>
      <c r="X3410" s="222"/>
      <c r="Y3410" s="222"/>
      <c r="Z3410" s="223"/>
      <c r="AA3410" s="222"/>
      <c r="AB3410" s="224"/>
      <c r="AC3410" s="225"/>
      <c r="AD3410" s="2">
        <f t="shared" si="1101"/>
        <v>0</v>
      </c>
      <c r="AE3410" s="2">
        <f t="shared" si="1102"/>
        <v>0</v>
      </c>
      <c r="AF3410" s="226"/>
      <c r="AG3410" s="219">
        <f t="shared" si="1106"/>
        <v>0</v>
      </c>
      <c r="AH3410" s="234">
        <f t="shared" si="1107"/>
        <v>0</v>
      </c>
      <c r="AI3410" s="214">
        <f t="shared" si="1115"/>
        <v>0</v>
      </c>
      <c r="AK3410" s="229">
        <f t="shared" si="1108"/>
        <v>0</v>
      </c>
      <c r="AL3410" s="226"/>
      <c r="AM3410" s="15"/>
      <c r="AN3410" s="232" t="e">
        <f t="shared" si="1109"/>
        <v>#DIV/0!</v>
      </c>
      <c r="AO3410" s="214">
        <f t="shared" si="1103"/>
        <v>0</v>
      </c>
      <c r="AQ3410" s="210"/>
      <c r="AR3410" s="231"/>
      <c r="AS3410" s="15"/>
      <c r="AT3410" s="232">
        <f t="shared" si="1110"/>
        <v>0</v>
      </c>
      <c r="AU3410" s="235">
        <f t="shared" si="1111"/>
        <v>0</v>
      </c>
      <c r="AY3410" s="210"/>
      <c r="AZ3410" s="231"/>
      <c r="BA3410" s="15"/>
      <c r="BB3410" s="232">
        <f t="shared" si="1100"/>
        <v>0</v>
      </c>
      <c r="BC3410" s="235">
        <f t="shared" si="1112"/>
        <v>0</v>
      </c>
      <c r="BG3410" s="210"/>
      <c r="BH3410" s="231"/>
      <c r="BI3410" s="15"/>
      <c r="BJ3410" s="232">
        <f t="shared" si="1104"/>
        <v>0</v>
      </c>
      <c r="BK3410" s="235">
        <f t="shared" si="1113"/>
        <v>0</v>
      </c>
      <c r="BM3410" s="109">
        <f t="shared" si="1105"/>
        <v>-5.0271319934817091</v>
      </c>
      <c r="BN3410" s="213"/>
      <c r="BR3410" s="228"/>
      <c r="BS3410" s="311"/>
      <c r="BT3410" s="3"/>
      <c r="BU3410" s="213"/>
      <c r="BV3410" s="213"/>
      <c r="BW3410" s="291"/>
    </row>
    <row r="3411" spans="1:75" x14ac:dyDescent="0.2">
      <c r="A3411" s="210"/>
      <c r="B3411" s="211"/>
      <c r="C3411" s="848" t="str">
        <f ca="1">IF(ISERR(AVERAGE(INDIRECT("B"&amp;(ROW()-INT($B$1/2))):INDIRECT("B"&amp;(ROW()+INT($B$1/2))))),"",AVERAGE(INDIRECT("B"&amp;(ROW()-INT($B$1/2))):INDIRECT("B"&amp;(ROW()+INT($B$1/2)))))</f>
        <v/>
      </c>
      <c r="D3411" s="848">
        <f t="shared" si="1099"/>
        <v>0</v>
      </c>
      <c r="E3411" s="864"/>
      <c r="F3411" s="15"/>
      <c r="G3411" s="3"/>
      <c r="H3411" s="3"/>
      <c r="I3411" s="3"/>
      <c r="J3411" s="3"/>
      <c r="K3411" s="3"/>
      <c r="L3411" s="554"/>
      <c r="M3411" s="545"/>
      <c r="N3411" s="546"/>
      <c r="O3411" s="5"/>
      <c r="P3411" s="216"/>
      <c r="Q3411" s="217"/>
      <c r="R3411" s="218"/>
      <c r="S3411" s="219">
        <f t="shared" si="1116"/>
        <v>0</v>
      </c>
      <c r="T3411" s="220">
        <f t="shared" si="1117"/>
        <v>0</v>
      </c>
      <c r="U3411" s="214">
        <f t="shared" si="1114"/>
        <v>0</v>
      </c>
      <c r="W3411" s="221"/>
      <c r="X3411" s="222"/>
      <c r="Y3411" s="222"/>
      <c r="Z3411" s="223"/>
      <c r="AA3411" s="222"/>
      <c r="AB3411" s="224"/>
      <c r="AC3411" s="225"/>
      <c r="AD3411" s="2">
        <f t="shared" si="1101"/>
        <v>0</v>
      </c>
      <c r="AE3411" s="2">
        <f t="shared" si="1102"/>
        <v>0</v>
      </c>
      <c r="AF3411" s="226"/>
      <c r="AG3411" s="219">
        <f t="shared" si="1106"/>
        <v>0</v>
      </c>
      <c r="AH3411" s="234">
        <f t="shared" si="1107"/>
        <v>0</v>
      </c>
      <c r="AI3411" s="214">
        <f t="shared" si="1115"/>
        <v>0</v>
      </c>
      <c r="AK3411" s="229">
        <f t="shared" si="1108"/>
        <v>0</v>
      </c>
      <c r="AL3411" s="226"/>
      <c r="AM3411" s="15"/>
      <c r="AN3411" s="232" t="e">
        <f t="shared" si="1109"/>
        <v>#DIV/0!</v>
      </c>
      <c r="AO3411" s="214">
        <f t="shared" si="1103"/>
        <v>0</v>
      </c>
      <c r="AQ3411" s="210"/>
      <c r="AR3411" s="231"/>
      <c r="AS3411" s="15"/>
      <c r="AT3411" s="232">
        <f t="shared" si="1110"/>
        <v>0</v>
      </c>
      <c r="AU3411" s="235">
        <f t="shared" si="1111"/>
        <v>0</v>
      </c>
      <c r="AY3411" s="210"/>
      <c r="AZ3411" s="231"/>
      <c r="BA3411" s="15"/>
      <c r="BB3411" s="232">
        <f t="shared" si="1100"/>
        <v>0</v>
      </c>
      <c r="BC3411" s="235">
        <f t="shared" si="1112"/>
        <v>0</v>
      </c>
      <c r="BG3411" s="210"/>
      <c r="BH3411" s="231"/>
      <c r="BI3411" s="15"/>
      <c r="BJ3411" s="232">
        <f t="shared" si="1104"/>
        <v>0</v>
      </c>
      <c r="BK3411" s="235">
        <f t="shared" si="1113"/>
        <v>0</v>
      </c>
      <c r="BM3411" s="109">
        <f t="shared" si="1105"/>
        <v>-5.0289643309794458</v>
      </c>
      <c r="BN3411" s="213"/>
      <c r="BR3411" s="228"/>
      <c r="BS3411" s="311"/>
      <c r="BT3411" s="3"/>
      <c r="BU3411" s="213"/>
      <c r="BV3411" s="213"/>
      <c r="BW3411" s="291"/>
    </row>
    <row r="3412" spans="1:75" x14ac:dyDescent="0.2">
      <c r="A3412" s="210"/>
      <c r="B3412" s="211"/>
      <c r="C3412" s="848" t="str">
        <f ca="1">IF(ISERR(AVERAGE(INDIRECT("B"&amp;(ROW()-INT($B$1/2))):INDIRECT("B"&amp;(ROW()+INT($B$1/2))))),"",AVERAGE(INDIRECT("B"&amp;(ROW()-INT($B$1/2))):INDIRECT("B"&amp;(ROW()+INT($B$1/2)))))</f>
        <v/>
      </c>
      <c r="D3412" s="848">
        <f t="shared" si="1099"/>
        <v>0</v>
      </c>
      <c r="E3412" s="864"/>
      <c r="F3412" s="15"/>
      <c r="G3412" s="3"/>
      <c r="H3412" s="3"/>
      <c r="I3412" s="3"/>
      <c r="J3412" s="3"/>
      <c r="K3412" s="3"/>
      <c r="L3412" s="554"/>
      <c r="M3412" s="545"/>
      <c r="N3412" s="546"/>
      <c r="O3412" s="5"/>
      <c r="P3412" s="216"/>
      <c r="Q3412" s="217"/>
      <c r="R3412" s="218"/>
      <c r="S3412" s="219">
        <f t="shared" si="1116"/>
        <v>0</v>
      </c>
      <c r="T3412" s="220">
        <f t="shared" si="1117"/>
        <v>0</v>
      </c>
      <c r="U3412" s="214">
        <f t="shared" si="1114"/>
        <v>0</v>
      </c>
      <c r="W3412" s="221"/>
      <c r="X3412" s="222"/>
      <c r="Y3412" s="222"/>
      <c r="Z3412" s="223"/>
      <c r="AA3412" s="222"/>
      <c r="AB3412" s="224"/>
      <c r="AC3412" s="225"/>
      <c r="AD3412" s="2">
        <f t="shared" si="1101"/>
        <v>0</v>
      </c>
      <c r="AE3412" s="2">
        <f t="shared" si="1102"/>
        <v>0</v>
      </c>
      <c r="AF3412" s="226"/>
      <c r="AG3412" s="219">
        <f t="shared" si="1106"/>
        <v>0</v>
      </c>
      <c r="AH3412" s="234">
        <f t="shared" si="1107"/>
        <v>0</v>
      </c>
      <c r="AI3412" s="214">
        <f t="shared" si="1115"/>
        <v>0</v>
      </c>
      <c r="AK3412" s="229">
        <f t="shared" si="1108"/>
        <v>0</v>
      </c>
      <c r="AL3412" s="226"/>
      <c r="AM3412" s="15"/>
      <c r="AN3412" s="232" t="e">
        <f t="shared" si="1109"/>
        <v>#DIV/0!</v>
      </c>
      <c r="AO3412" s="214">
        <f t="shared" si="1103"/>
        <v>0</v>
      </c>
      <c r="AQ3412" s="210"/>
      <c r="AR3412" s="231"/>
      <c r="AS3412" s="15"/>
      <c r="AT3412" s="232">
        <f t="shared" si="1110"/>
        <v>0</v>
      </c>
      <c r="AU3412" s="235">
        <f t="shared" si="1111"/>
        <v>0</v>
      </c>
      <c r="AY3412" s="210"/>
      <c r="AZ3412" s="231"/>
      <c r="BA3412" s="15"/>
      <c r="BB3412" s="232">
        <f t="shared" si="1100"/>
        <v>0</v>
      </c>
      <c r="BC3412" s="235">
        <f t="shared" si="1112"/>
        <v>0</v>
      </c>
      <c r="BG3412" s="210"/>
      <c r="BH3412" s="231"/>
      <c r="BI3412" s="15"/>
      <c r="BJ3412" s="232">
        <f t="shared" si="1104"/>
        <v>0</v>
      </c>
      <c r="BK3412" s="235">
        <f t="shared" si="1113"/>
        <v>0</v>
      </c>
      <c r="BM3412" s="109">
        <f t="shared" si="1105"/>
        <v>-5.0307966684771825</v>
      </c>
      <c r="BN3412" s="213"/>
      <c r="BR3412" s="228"/>
      <c r="BS3412" s="311"/>
      <c r="BT3412" s="3"/>
      <c r="BU3412" s="213"/>
      <c r="BV3412" s="213"/>
      <c r="BW3412" s="291"/>
    </row>
    <row r="3413" spans="1:75" x14ac:dyDescent="0.2">
      <c r="A3413" s="210"/>
      <c r="B3413" s="211"/>
      <c r="C3413" s="848" t="str">
        <f ca="1">IF(ISERR(AVERAGE(INDIRECT("B"&amp;(ROW()-INT($B$1/2))):INDIRECT("B"&amp;(ROW()+INT($B$1/2))))),"",AVERAGE(INDIRECT("B"&amp;(ROW()-INT($B$1/2))):INDIRECT("B"&amp;(ROW()+INT($B$1/2)))))</f>
        <v/>
      </c>
      <c r="D3413" s="848">
        <f t="shared" si="1099"/>
        <v>0</v>
      </c>
      <c r="E3413" s="864"/>
      <c r="F3413" s="15"/>
      <c r="G3413" s="3"/>
      <c r="H3413" s="3"/>
      <c r="I3413" s="3"/>
      <c r="J3413" s="3"/>
      <c r="K3413" s="3"/>
      <c r="L3413" s="554"/>
      <c r="M3413" s="545"/>
      <c r="N3413" s="546"/>
      <c r="O3413" s="5"/>
      <c r="P3413" s="216"/>
      <c r="Q3413" s="217"/>
      <c r="R3413" s="218"/>
      <c r="S3413" s="219">
        <f t="shared" si="1116"/>
        <v>0</v>
      </c>
      <c r="T3413" s="220">
        <f t="shared" si="1117"/>
        <v>0</v>
      </c>
      <c r="U3413" s="214">
        <f t="shared" si="1114"/>
        <v>0</v>
      </c>
      <c r="W3413" s="221"/>
      <c r="X3413" s="222"/>
      <c r="Y3413" s="222"/>
      <c r="Z3413" s="223"/>
      <c r="AA3413" s="222"/>
      <c r="AB3413" s="224"/>
      <c r="AC3413" s="225"/>
      <c r="AD3413" s="2">
        <f t="shared" si="1101"/>
        <v>0</v>
      </c>
      <c r="AE3413" s="2">
        <f t="shared" si="1102"/>
        <v>0</v>
      </c>
      <c r="AF3413" s="226"/>
      <c r="AG3413" s="219">
        <f t="shared" si="1106"/>
        <v>0</v>
      </c>
      <c r="AH3413" s="234">
        <f t="shared" si="1107"/>
        <v>0</v>
      </c>
      <c r="AI3413" s="214">
        <f t="shared" si="1115"/>
        <v>0</v>
      </c>
      <c r="AK3413" s="229">
        <f t="shared" si="1108"/>
        <v>0</v>
      </c>
      <c r="AL3413" s="226"/>
      <c r="AM3413" s="15"/>
      <c r="AN3413" s="232" t="e">
        <f t="shared" si="1109"/>
        <v>#DIV/0!</v>
      </c>
      <c r="AO3413" s="214">
        <f t="shared" si="1103"/>
        <v>0</v>
      </c>
      <c r="AQ3413" s="210"/>
      <c r="AR3413" s="231"/>
      <c r="AS3413" s="15"/>
      <c r="AT3413" s="232">
        <f t="shared" si="1110"/>
        <v>0</v>
      </c>
      <c r="AU3413" s="235">
        <f t="shared" si="1111"/>
        <v>0</v>
      </c>
      <c r="AY3413" s="210"/>
      <c r="AZ3413" s="231"/>
      <c r="BA3413" s="15"/>
      <c r="BB3413" s="232">
        <f t="shared" si="1100"/>
        <v>0</v>
      </c>
      <c r="BC3413" s="235">
        <f t="shared" si="1112"/>
        <v>0</v>
      </c>
      <c r="BG3413" s="210"/>
      <c r="BH3413" s="231"/>
      <c r="BI3413" s="15"/>
      <c r="BJ3413" s="232">
        <f t="shared" si="1104"/>
        <v>0</v>
      </c>
      <c r="BK3413" s="235">
        <f t="shared" si="1113"/>
        <v>0</v>
      </c>
      <c r="BM3413" s="109">
        <f t="shared" si="1105"/>
        <v>-5.0326290059749192</v>
      </c>
      <c r="BN3413" s="213"/>
      <c r="BR3413" s="228"/>
      <c r="BS3413" s="311"/>
      <c r="BT3413" s="3"/>
      <c r="BU3413" s="213"/>
      <c r="BV3413" s="213"/>
      <c r="BW3413" s="291"/>
    </row>
    <row r="3414" spans="1:75" x14ac:dyDescent="0.2">
      <c r="A3414" s="210"/>
      <c r="B3414" s="211"/>
      <c r="C3414" s="848" t="str">
        <f ca="1">IF(ISERR(AVERAGE(INDIRECT("B"&amp;(ROW()-INT($B$1/2))):INDIRECT("B"&amp;(ROW()+INT($B$1/2))))),"",AVERAGE(INDIRECT("B"&amp;(ROW()-INT($B$1/2))):INDIRECT("B"&amp;(ROW()+INT($B$1/2)))))</f>
        <v/>
      </c>
      <c r="D3414" s="848">
        <f t="shared" si="1099"/>
        <v>0</v>
      </c>
      <c r="E3414" s="864"/>
      <c r="F3414" s="15"/>
      <c r="G3414" s="3"/>
      <c r="H3414" s="3"/>
      <c r="I3414" s="3"/>
      <c r="J3414" s="3"/>
      <c r="K3414" s="3"/>
      <c r="L3414" s="554"/>
      <c r="M3414" s="545"/>
      <c r="N3414" s="546"/>
      <c r="O3414" s="5"/>
      <c r="P3414" s="216"/>
      <c r="Q3414" s="217"/>
      <c r="R3414" s="218"/>
      <c r="S3414" s="219">
        <f t="shared" si="1116"/>
        <v>0</v>
      </c>
      <c r="T3414" s="220">
        <f t="shared" si="1117"/>
        <v>0</v>
      </c>
      <c r="U3414" s="214">
        <f t="shared" si="1114"/>
        <v>0</v>
      </c>
      <c r="W3414" s="221"/>
      <c r="X3414" s="222"/>
      <c r="Y3414" s="222"/>
      <c r="Z3414" s="223"/>
      <c r="AA3414" s="222"/>
      <c r="AB3414" s="224"/>
      <c r="AC3414" s="225"/>
      <c r="AD3414" s="2">
        <f t="shared" si="1101"/>
        <v>0</v>
      </c>
      <c r="AE3414" s="2">
        <f t="shared" si="1102"/>
        <v>0</v>
      </c>
      <c r="AF3414" s="226"/>
      <c r="AG3414" s="219">
        <f t="shared" si="1106"/>
        <v>0</v>
      </c>
      <c r="AH3414" s="234">
        <f t="shared" si="1107"/>
        <v>0</v>
      </c>
      <c r="AI3414" s="214">
        <f t="shared" si="1115"/>
        <v>0</v>
      </c>
      <c r="AK3414" s="229">
        <f t="shared" si="1108"/>
        <v>0</v>
      </c>
      <c r="AL3414" s="226"/>
      <c r="AM3414" s="15"/>
      <c r="AN3414" s="232" t="e">
        <f t="shared" si="1109"/>
        <v>#DIV/0!</v>
      </c>
      <c r="AO3414" s="214">
        <f t="shared" si="1103"/>
        <v>0</v>
      </c>
      <c r="AQ3414" s="210"/>
      <c r="AR3414" s="231"/>
      <c r="AS3414" s="15"/>
      <c r="AT3414" s="232">
        <f t="shared" si="1110"/>
        <v>0</v>
      </c>
      <c r="AU3414" s="235">
        <f t="shared" si="1111"/>
        <v>0</v>
      </c>
      <c r="AY3414" s="210"/>
      <c r="AZ3414" s="231"/>
      <c r="BA3414" s="15"/>
      <c r="BB3414" s="232">
        <f t="shared" si="1100"/>
        <v>0</v>
      </c>
      <c r="BC3414" s="235">
        <f t="shared" si="1112"/>
        <v>0</v>
      </c>
      <c r="BG3414" s="210"/>
      <c r="BH3414" s="231"/>
      <c r="BI3414" s="15"/>
      <c r="BJ3414" s="232">
        <f t="shared" si="1104"/>
        <v>0</v>
      </c>
      <c r="BK3414" s="235">
        <f t="shared" si="1113"/>
        <v>0</v>
      </c>
      <c r="BM3414" s="109">
        <f t="shared" si="1105"/>
        <v>-5.0344613434726559</v>
      </c>
      <c r="BN3414" s="213"/>
      <c r="BR3414" s="228"/>
      <c r="BS3414" s="311"/>
      <c r="BT3414" s="3"/>
      <c r="BU3414" s="213"/>
      <c r="BV3414" s="213"/>
      <c r="BW3414" s="291"/>
    </row>
    <row r="3415" spans="1:75" x14ac:dyDescent="0.2">
      <c r="A3415" s="210"/>
      <c r="B3415" s="211"/>
      <c r="C3415" s="848" t="str">
        <f ca="1">IF(ISERR(AVERAGE(INDIRECT("B"&amp;(ROW()-INT($B$1/2))):INDIRECT("B"&amp;(ROW()+INT($B$1/2))))),"",AVERAGE(INDIRECT("B"&amp;(ROW()-INT($B$1/2))):INDIRECT("B"&amp;(ROW()+INT($B$1/2)))))</f>
        <v/>
      </c>
      <c r="D3415" s="848">
        <f t="shared" si="1099"/>
        <v>0</v>
      </c>
      <c r="E3415" s="864"/>
      <c r="F3415" s="15"/>
      <c r="G3415" s="3"/>
      <c r="H3415" s="3"/>
      <c r="I3415" s="3"/>
      <c r="J3415" s="3"/>
      <c r="K3415" s="3"/>
      <c r="L3415" s="554"/>
      <c r="M3415" s="545"/>
      <c r="N3415" s="546"/>
      <c r="O3415" s="5"/>
      <c r="P3415" s="216"/>
      <c r="Q3415" s="217"/>
      <c r="R3415" s="218"/>
      <c r="S3415" s="219">
        <f t="shared" si="1116"/>
        <v>0</v>
      </c>
      <c r="T3415" s="220">
        <f t="shared" si="1117"/>
        <v>0</v>
      </c>
      <c r="U3415" s="214">
        <f t="shared" si="1114"/>
        <v>0</v>
      </c>
      <c r="W3415" s="221"/>
      <c r="X3415" s="222"/>
      <c r="Y3415" s="222"/>
      <c r="Z3415" s="223"/>
      <c r="AA3415" s="222"/>
      <c r="AB3415" s="224"/>
      <c r="AC3415" s="225"/>
      <c r="AD3415" s="2">
        <f t="shared" si="1101"/>
        <v>0</v>
      </c>
      <c r="AE3415" s="2">
        <f t="shared" si="1102"/>
        <v>0</v>
      </c>
      <c r="AF3415" s="226"/>
      <c r="AG3415" s="219">
        <f t="shared" si="1106"/>
        <v>0</v>
      </c>
      <c r="AH3415" s="234">
        <f t="shared" si="1107"/>
        <v>0</v>
      </c>
      <c r="AI3415" s="214">
        <f t="shared" si="1115"/>
        <v>0</v>
      </c>
      <c r="AK3415" s="229">
        <f t="shared" si="1108"/>
        <v>0</v>
      </c>
      <c r="AL3415" s="226"/>
      <c r="AM3415" s="15"/>
      <c r="AN3415" s="232" t="e">
        <f t="shared" si="1109"/>
        <v>#DIV/0!</v>
      </c>
      <c r="AO3415" s="214">
        <f t="shared" si="1103"/>
        <v>0</v>
      </c>
      <c r="AQ3415" s="210"/>
      <c r="AR3415" s="231"/>
      <c r="AS3415" s="15"/>
      <c r="AT3415" s="232">
        <f t="shared" si="1110"/>
        <v>0</v>
      </c>
      <c r="AU3415" s="235">
        <f t="shared" si="1111"/>
        <v>0</v>
      </c>
      <c r="AY3415" s="210"/>
      <c r="AZ3415" s="231"/>
      <c r="BA3415" s="15"/>
      <c r="BB3415" s="232">
        <f t="shared" si="1100"/>
        <v>0</v>
      </c>
      <c r="BC3415" s="235">
        <f t="shared" si="1112"/>
        <v>0</v>
      </c>
      <c r="BG3415" s="210"/>
      <c r="BH3415" s="231"/>
      <c r="BI3415" s="15"/>
      <c r="BJ3415" s="232">
        <f t="shared" si="1104"/>
        <v>0</v>
      </c>
      <c r="BK3415" s="235">
        <f t="shared" si="1113"/>
        <v>0</v>
      </c>
      <c r="BM3415" s="109">
        <f t="shared" si="1105"/>
        <v>-5.0362936809703926</v>
      </c>
      <c r="BN3415" s="213"/>
      <c r="BR3415" s="228"/>
      <c r="BS3415" s="311"/>
      <c r="BT3415" s="3"/>
      <c r="BU3415" s="213"/>
      <c r="BV3415" s="213"/>
      <c r="BW3415" s="291"/>
    </row>
    <row r="3416" spans="1:75" x14ac:dyDescent="0.2">
      <c r="A3416" s="210"/>
      <c r="B3416" s="211"/>
      <c r="C3416" s="848" t="str">
        <f ca="1">IF(ISERR(AVERAGE(INDIRECT("B"&amp;(ROW()-INT($B$1/2))):INDIRECT("B"&amp;(ROW()+INT($B$1/2))))),"",AVERAGE(INDIRECT("B"&amp;(ROW()-INT($B$1/2))):INDIRECT("B"&amp;(ROW()+INT($B$1/2)))))</f>
        <v/>
      </c>
      <c r="D3416" s="848">
        <f t="shared" si="1099"/>
        <v>0</v>
      </c>
      <c r="E3416" s="864"/>
      <c r="F3416" s="15"/>
      <c r="G3416" s="3"/>
      <c r="H3416" s="3"/>
      <c r="I3416" s="3"/>
      <c r="J3416" s="3"/>
      <c r="K3416" s="3"/>
      <c r="L3416" s="554"/>
      <c r="M3416" s="545"/>
      <c r="N3416" s="546"/>
      <c r="O3416" s="5"/>
      <c r="P3416" s="216"/>
      <c r="Q3416" s="217"/>
      <c r="R3416" s="218"/>
      <c r="S3416" s="219">
        <f t="shared" si="1116"/>
        <v>0</v>
      </c>
      <c r="T3416" s="220">
        <f t="shared" si="1117"/>
        <v>0</v>
      </c>
      <c r="U3416" s="214">
        <f t="shared" si="1114"/>
        <v>0</v>
      </c>
      <c r="W3416" s="221"/>
      <c r="X3416" s="222"/>
      <c r="Y3416" s="222"/>
      <c r="Z3416" s="223"/>
      <c r="AA3416" s="222"/>
      <c r="AB3416" s="224"/>
      <c r="AC3416" s="225"/>
      <c r="AD3416" s="2">
        <f t="shared" si="1101"/>
        <v>0</v>
      </c>
      <c r="AE3416" s="2">
        <f t="shared" si="1102"/>
        <v>0</v>
      </c>
      <c r="AF3416" s="226"/>
      <c r="AG3416" s="219">
        <f t="shared" si="1106"/>
        <v>0</v>
      </c>
      <c r="AH3416" s="234">
        <f t="shared" si="1107"/>
        <v>0</v>
      </c>
      <c r="AI3416" s="214">
        <f t="shared" si="1115"/>
        <v>0</v>
      </c>
      <c r="AK3416" s="229">
        <f t="shared" si="1108"/>
        <v>0</v>
      </c>
      <c r="AL3416" s="226"/>
      <c r="AM3416" s="15"/>
      <c r="AN3416" s="232" t="e">
        <f t="shared" si="1109"/>
        <v>#DIV/0!</v>
      </c>
      <c r="AO3416" s="214">
        <f t="shared" si="1103"/>
        <v>0</v>
      </c>
      <c r="AQ3416" s="210"/>
      <c r="AR3416" s="231"/>
      <c r="AS3416" s="15"/>
      <c r="AT3416" s="232">
        <f t="shared" si="1110"/>
        <v>0</v>
      </c>
      <c r="AU3416" s="235">
        <f t="shared" si="1111"/>
        <v>0</v>
      </c>
      <c r="AY3416" s="210"/>
      <c r="AZ3416" s="231"/>
      <c r="BA3416" s="15"/>
      <c r="BB3416" s="232">
        <f t="shared" si="1100"/>
        <v>0</v>
      </c>
      <c r="BC3416" s="235">
        <f t="shared" si="1112"/>
        <v>0</v>
      </c>
      <c r="BG3416" s="210"/>
      <c r="BH3416" s="231"/>
      <c r="BI3416" s="15"/>
      <c r="BJ3416" s="232">
        <f t="shared" si="1104"/>
        <v>0</v>
      </c>
      <c r="BK3416" s="235">
        <f t="shared" si="1113"/>
        <v>0</v>
      </c>
      <c r="BM3416" s="109">
        <f t="shared" si="1105"/>
        <v>-5.0381260184681294</v>
      </c>
      <c r="BN3416" s="213"/>
      <c r="BR3416" s="228"/>
      <c r="BS3416" s="311"/>
      <c r="BT3416" s="3"/>
      <c r="BU3416" s="213"/>
      <c r="BV3416" s="213"/>
      <c r="BW3416" s="291"/>
    </row>
    <row r="3417" spans="1:75" x14ac:dyDescent="0.2">
      <c r="A3417" s="210"/>
      <c r="B3417" s="211"/>
      <c r="C3417" s="848" t="str">
        <f ca="1">IF(ISERR(AVERAGE(INDIRECT("B"&amp;(ROW()-INT($B$1/2))):INDIRECT("B"&amp;(ROW()+INT($B$1/2))))),"",AVERAGE(INDIRECT("B"&amp;(ROW()-INT($B$1/2))):INDIRECT("B"&amp;(ROW()+INT($B$1/2)))))</f>
        <v/>
      </c>
      <c r="D3417" s="848">
        <f t="shared" si="1099"/>
        <v>0</v>
      </c>
      <c r="E3417" s="864"/>
      <c r="F3417" s="15"/>
      <c r="G3417" s="3"/>
      <c r="H3417" s="3"/>
      <c r="I3417" s="3"/>
      <c r="J3417" s="3"/>
      <c r="K3417" s="3"/>
      <c r="L3417" s="554"/>
      <c r="M3417" s="545"/>
      <c r="N3417" s="546"/>
      <c r="O3417" s="5"/>
      <c r="P3417" s="216"/>
      <c r="Q3417" s="217"/>
      <c r="R3417" s="218"/>
      <c r="S3417" s="219">
        <f t="shared" si="1116"/>
        <v>0</v>
      </c>
      <c r="T3417" s="220">
        <f t="shared" si="1117"/>
        <v>0</v>
      </c>
      <c r="U3417" s="214">
        <f t="shared" si="1114"/>
        <v>0</v>
      </c>
      <c r="W3417" s="221"/>
      <c r="X3417" s="222"/>
      <c r="Y3417" s="222"/>
      <c r="Z3417" s="223"/>
      <c r="AA3417" s="222"/>
      <c r="AB3417" s="224"/>
      <c r="AC3417" s="225"/>
      <c r="AD3417" s="2">
        <f t="shared" si="1101"/>
        <v>0</v>
      </c>
      <c r="AE3417" s="2">
        <f t="shared" si="1102"/>
        <v>0</v>
      </c>
      <c r="AF3417" s="226"/>
      <c r="AG3417" s="219">
        <f t="shared" si="1106"/>
        <v>0</v>
      </c>
      <c r="AH3417" s="234">
        <f t="shared" si="1107"/>
        <v>0</v>
      </c>
      <c r="AI3417" s="214">
        <f t="shared" si="1115"/>
        <v>0</v>
      </c>
      <c r="AK3417" s="229">
        <f t="shared" si="1108"/>
        <v>0</v>
      </c>
      <c r="AL3417" s="226"/>
      <c r="AM3417" s="15"/>
      <c r="AN3417" s="232" t="e">
        <f t="shared" si="1109"/>
        <v>#DIV/0!</v>
      </c>
      <c r="AO3417" s="214">
        <f t="shared" si="1103"/>
        <v>0</v>
      </c>
      <c r="AQ3417" s="210"/>
      <c r="AR3417" s="231"/>
      <c r="AS3417" s="15"/>
      <c r="AT3417" s="232">
        <f t="shared" si="1110"/>
        <v>0</v>
      </c>
      <c r="AU3417" s="235">
        <f t="shared" si="1111"/>
        <v>0</v>
      </c>
      <c r="AY3417" s="210"/>
      <c r="AZ3417" s="231"/>
      <c r="BA3417" s="15"/>
      <c r="BB3417" s="232">
        <f t="shared" si="1100"/>
        <v>0</v>
      </c>
      <c r="BC3417" s="235">
        <f t="shared" si="1112"/>
        <v>0</v>
      </c>
      <c r="BG3417" s="210"/>
      <c r="BH3417" s="231"/>
      <c r="BI3417" s="15"/>
      <c r="BJ3417" s="232">
        <f t="shared" si="1104"/>
        <v>0</v>
      </c>
      <c r="BK3417" s="235">
        <f t="shared" si="1113"/>
        <v>0</v>
      </c>
      <c r="BM3417" s="109">
        <f t="shared" si="1105"/>
        <v>-5.0399583559658661</v>
      </c>
      <c r="BN3417" s="213"/>
      <c r="BR3417" s="228"/>
      <c r="BS3417" s="311"/>
      <c r="BT3417" s="3"/>
      <c r="BU3417" s="213"/>
      <c r="BV3417" s="213"/>
      <c r="BW3417" s="291"/>
    </row>
    <row r="3418" spans="1:75" x14ac:dyDescent="0.2">
      <c r="A3418" s="210"/>
      <c r="B3418" s="211"/>
      <c r="C3418" s="848" t="str">
        <f ca="1">IF(ISERR(AVERAGE(INDIRECT("B"&amp;(ROW()-INT($B$1/2))):INDIRECT("B"&amp;(ROW()+INT($B$1/2))))),"",AVERAGE(INDIRECT("B"&amp;(ROW()-INT($B$1/2))):INDIRECT("B"&amp;(ROW()+INT($B$1/2)))))</f>
        <v/>
      </c>
      <c r="D3418" s="848">
        <f t="shared" si="1099"/>
        <v>0</v>
      </c>
      <c r="E3418" s="864"/>
      <c r="F3418" s="15"/>
      <c r="G3418" s="3"/>
      <c r="H3418" s="3"/>
      <c r="I3418" s="3"/>
      <c r="J3418" s="3"/>
      <c r="K3418" s="3"/>
      <c r="L3418" s="554"/>
      <c r="M3418" s="545"/>
      <c r="N3418" s="546"/>
      <c r="O3418" s="5"/>
      <c r="P3418" s="216"/>
      <c r="Q3418" s="217"/>
      <c r="R3418" s="218"/>
      <c r="S3418" s="219">
        <f t="shared" si="1116"/>
        <v>0</v>
      </c>
      <c r="T3418" s="220">
        <f t="shared" si="1117"/>
        <v>0</v>
      </c>
      <c r="U3418" s="214">
        <f t="shared" si="1114"/>
        <v>0</v>
      </c>
      <c r="W3418" s="221"/>
      <c r="X3418" s="222"/>
      <c r="Y3418" s="222"/>
      <c r="Z3418" s="223"/>
      <c r="AA3418" s="222"/>
      <c r="AB3418" s="224"/>
      <c r="AC3418" s="225"/>
      <c r="AD3418" s="2">
        <f t="shared" si="1101"/>
        <v>0</v>
      </c>
      <c r="AE3418" s="2">
        <f t="shared" si="1102"/>
        <v>0</v>
      </c>
      <c r="AF3418" s="226"/>
      <c r="AG3418" s="219">
        <f t="shared" si="1106"/>
        <v>0</v>
      </c>
      <c r="AH3418" s="234">
        <f t="shared" si="1107"/>
        <v>0</v>
      </c>
      <c r="AI3418" s="214">
        <f t="shared" si="1115"/>
        <v>0</v>
      </c>
      <c r="AK3418" s="229">
        <f t="shared" si="1108"/>
        <v>0</v>
      </c>
      <c r="AL3418" s="226"/>
      <c r="AM3418" s="15"/>
      <c r="AN3418" s="232" t="e">
        <f t="shared" si="1109"/>
        <v>#DIV/0!</v>
      </c>
      <c r="AO3418" s="214">
        <f t="shared" si="1103"/>
        <v>0</v>
      </c>
      <c r="AQ3418" s="210"/>
      <c r="AR3418" s="231"/>
      <c r="AS3418" s="15"/>
      <c r="AT3418" s="232">
        <f t="shared" si="1110"/>
        <v>0</v>
      </c>
      <c r="AU3418" s="235">
        <f t="shared" si="1111"/>
        <v>0</v>
      </c>
      <c r="AY3418" s="210"/>
      <c r="AZ3418" s="231"/>
      <c r="BA3418" s="15"/>
      <c r="BB3418" s="232">
        <f t="shared" si="1100"/>
        <v>0</v>
      </c>
      <c r="BC3418" s="235">
        <f t="shared" si="1112"/>
        <v>0</v>
      </c>
      <c r="BG3418" s="210"/>
      <c r="BH3418" s="231"/>
      <c r="BI3418" s="15"/>
      <c r="BJ3418" s="232">
        <f t="shared" si="1104"/>
        <v>0</v>
      </c>
      <c r="BK3418" s="235">
        <f t="shared" si="1113"/>
        <v>0</v>
      </c>
      <c r="BM3418" s="109">
        <f t="shared" si="1105"/>
        <v>-5.0417906934636028</v>
      </c>
      <c r="BN3418" s="213"/>
      <c r="BR3418" s="228"/>
      <c r="BS3418" s="311"/>
      <c r="BT3418" s="3"/>
      <c r="BU3418" s="213"/>
      <c r="BV3418" s="213"/>
      <c r="BW3418" s="291"/>
    </row>
    <row r="3419" spans="1:75" x14ac:dyDescent="0.2">
      <c r="A3419" s="210"/>
      <c r="B3419" s="211"/>
      <c r="C3419" s="848" t="str">
        <f ca="1">IF(ISERR(AVERAGE(INDIRECT("B"&amp;(ROW()-INT($B$1/2))):INDIRECT("B"&amp;(ROW()+INT($B$1/2))))),"",AVERAGE(INDIRECT("B"&amp;(ROW()-INT($B$1/2))):INDIRECT("B"&amp;(ROW()+INT($B$1/2)))))</f>
        <v/>
      </c>
      <c r="D3419" s="848">
        <f t="shared" si="1099"/>
        <v>0</v>
      </c>
      <c r="E3419" s="864"/>
      <c r="F3419" s="15"/>
      <c r="G3419" s="3"/>
      <c r="H3419" s="3"/>
      <c r="I3419" s="3"/>
      <c r="J3419" s="3"/>
      <c r="K3419" s="3"/>
      <c r="L3419" s="554"/>
      <c r="M3419" s="545"/>
      <c r="N3419" s="546"/>
      <c r="O3419" s="5"/>
      <c r="P3419" s="216"/>
      <c r="Q3419" s="217"/>
      <c r="R3419" s="218"/>
      <c r="S3419" s="219">
        <f t="shared" si="1116"/>
        <v>0</v>
      </c>
      <c r="T3419" s="220">
        <f t="shared" si="1117"/>
        <v>0</v>
      </c>
      <c r="U3419" s="214">
        <f t="shared" si="1114"/>
        <v>0</v>
      </c>
      <c r="W3419" s="221"/>
      <c r="X3419" s="222"/>
      <c r="Y3419" s="222"/>
      <c r="Z3419" s="223"/>
      <c r="AA3419" s="222"/>
      <c r="AB3419" s="224"/>
      <c r="AC3419" s="225"/>
      <c r="AD3419" s="2">
        <f t="shared" si="1101"/>
        <v>0</v>
      </c>
      <c r="AE3419" s="2">
        <f t="shared" si="1102"/>
        <v>0</v>
      </c>
      <c r="AF3419" s="226"/>
      <c r="AG3419" s="219">
        <f t="shared" si="1106"/>
        <v>0</v>
      </c>
      <c r="AH3419" s="234">
        <f t="shared" si="1107"/>
        <v>0</v>
      </c>
      <c r="AI3419" s="214">
        <f t="shared" si="1115"/>
        <v>0</v>
      </c>
      <c r="AK3419" s="229">
        <f t="shared" si="1108"/>
        <v>0</v>
      </c>
      <c r="AL3419" s="226"/>
      <c r="AM3419" s="15"/>
      <c r="AN3419" s="232" t="e">
        <f t="shared" si="1109"/>
        <v>#DIV/0!</v>
      </c>
      <c r="AO3419" s="214">
        <f t="shared" si="1103"/>
        <v>0</v>
      </c>
      <c r="AQ3419" s="210"/>
      <c r="AR3419" s="231"/>
      <c r="AS3419" s="15"/>
      <c r="AT3419" s="232">
        <f t="shared" si="1110"/>
        <v>0</v>
      </c>
      <c r="AU3419" s="235">
        <f t="shared" si="1111"/>
        <v>0</v>
      </c>
      <c r="AY3419" s="210"/>
      <c r="AZ3419" s="231"/>
      <c r="BA3419" s="15"/>
      <c r="BB3419" s="232">
        <f t="shared" si="1100"/>
        <v>0</v>
      </c>
      <c r="BC3419" s="235">
        <f t="shared" si="1112"/>
        <v>0</v>
      </c>
      <c r="BG3419" s="210"/>
      <c r="BH3419" s="231"/>
      <c r="BI3419" s="15"/>
      <c r="BJ3419" s="232">
        <f t="shared" si="1104"/>
        <v>0</v>
      </c>
      <c r="BK3419" s="235">
        <f t="shared" si="1113"/>
        <v>0</v>
      </c>
      <c r="BM3419" s="109">
        <f t="shared" si="1105"/>
        <v>-5.0436230309613395</v>
      </c>
      <c r="BN3419" s="213"/>
      <c r="BR3419" s="228"/>
      <c r="BS3419" s="311"/>
      <c r="BT3419" s="3"/>
      <c r="BU3419" s="213"/>
      <c r="BV3419" s="213"/>
      <c r="BW3419" s="291"/>
    </row>
    <row r="3420" spans="1:75" x14ac:dyDescent="0.2">
      <c r="A3420" s="210"/>
      <c r="B3420" s="211"/>
      <c r="C3420" s="848" t="str">
        <f ca="1">IF(ISERR(AVERAGE(INDIRECT("B"&amp;(ROW()-INT($B$1/2))):INDIRECT("B"&amp;(ROW()+INT($B$1/2))))),"",AVERAGE(INDIRECT("B"&amp;(ROW()-INT($B$1/2))):INDIRECT("B"&amp;(ROW()+INT($B$1/2)))))</f>
        <v/>
      </c>
      <c r="D3420" s="848">
        <f t="shared" si="1099"/>
        <v>0</v>
      </c>
      <c r="E3420" s="864"/>
      <c r="F3420" s="15"/>
      <c r="G3420" s="3"/>
      <c r="H3420" s="3"/>
      <c r="I3420" s="3"/>
      <c r="J3420" s="3"/>
      <c r="K3420" s="3"/>
      <c r="L3420" s="554"/>
      <c r="M3420" s="545"/>
      <c r="N3420" s="546"/>
      <c r="O3420" s="5"/>
      <c r="P3420" s="216"/>
      <c r="Q3420" s="217"/>
      <c r="R3420" s="218"/>
      <c r="S3420" s="219">
        <f t="shared" si="1116"/>
        <v>0</v>
      </c>
      <c r="T3420" s="220">
        <f t="shared" si="1117"/>
        <v>0</v>
      </c>
      <c r="U3420" s="214">
        <f t="shared" si="1114"/>
        <v>0</v>
      </c>
      <c r="W3420" s="221"/>
      <c r="X3420" s="222"/>
      <c r="Y3420" s="222"/>
      <c r="Z3420" s="223"/>
      <c r="AA3420" s="222"/>
      <c r="AB3420" s="224"/>
      <c r="AC3420" s="225"/>
      <c r="AD3420" s="2">
        <f t="shared" si="1101"/>
        <v>0</v>
      </c>
      <c r="AE3420" s="2">
        <f t="shared" si="1102"/>
        <v>0</v>
      </c>
      <c r="AF3420" s="226"/>
      <c r="AG3420" s="219">
        <f t="shared" si="1106"/>
        <v>0</v>
      </c>
      <c r="AH3420" s="234">
        <f t="shared" si="1107"/>
        <v>0</v>
      </c>
      <c r="AI3420" s="214">
        <f t="shared" si="1115"/>
        <v>0</v>
      </c>
      <c r="AK3420" s="229">
        <f t="shared" si="1108"/>
        <v>0</v>
      </c>
      <c r="AL3420" s="226"/>
      <c r="AM3420" s="15"/>
      <c r="AN3420" s="232" t="e">
        <f t="shared" si="1109"/>
        <v>#DIV/0!</v>
      </c>
      <c r="AO3420" s="214">
        <f t="shared" si="1103"/>
        <v>0</v>
      </c>
      <c r="AQ3420" s="210"/>
      <c r="AR3420" s="231"/>
      <c r="AS3420" s="15"/>
      <c r="AT3420" s="232">
        <f t="shared" si="1110"/>
        <v>0</v>
      </c>
      <c r="AU3420" s="235">
        <f t="shared" si="1111"/>
        <v>0</v>
      </c>
      <c r="AY3420" s="210"/>
      <c r="AZ3420" s="231"/>
      <c r="BA3420" s="15"/>
      <c r="BB3420" s="232">
        <f t="shared" si="1100"/>
        <v>0</v>
      </c>
      <c r="BC3420" s="235">
        <f t="shared" si="1112"/>
        <v>0</v>
      </c>
      <c r="BG3420" s="210"/>
      <c r="BH3420" s="231"/>
      <c r="BI3420" s="15"/>
      <c r="BJ3420" s="232">
        <f t="shared" si="1104"/>
        <v>0</v>
      </c>
      <c r="BK3420" s="235">
        <f t="shared" si="1113"/>
        <v>0</v>
      </c>
      <c r="BM3420" s="109">
        <f t="shared" si="1105"/>
        <v>-5.0454553684590762</v>
      </c>
      <c r="BN3420" s="213"/>
      <c r="BR3420" s="228"/>
      <c r="BS3420" s="311"/>
      <c r="BT3420" s="3"/>
      <c r="BU3420" s="213"/>
      <c r="BV3420" s="213"/>
      <c r="BW3420" s="291"/>
    </row>
    <row r="3421" spans="1:75" x14ac:dyDescent="0.2">
      <c r="A3421" s="210"/>
      <c r="B3421" s="211"/>
      <c r="C3421" s="848" t="str">
        <f ca="1">IF(ISERR(AVERAGE(INDIRECT("B"&amp;(ROW()-INT($B$1/2))):INDIRECT("B"&amp;(ROW()+INT($B$1/2))))),"",AVERAGE(INDIRECT("B"&amp;(ROW()-INT($B$1/2))):INDIRECT("B"&amp;(ROW()+INT($B$1/2)))))</f>
        <v/>
      </c>
      <c r="D3421" s="848">
        <f t="shared" si="1099"/>
        <v>0</v>
      </c>
      <c r="E3421" s="864"/>
      <c r="F3421" s="15"/>
      <c r="G3421" s="3"/>
      <c r="H3421" s="3"/>
      <c r="I3421" s="3"/>
      <c r="J3421" s="3"/>
      <c r="K3421" s="3"/>
      <c r="L3421" s="554"/>
      <c r="M3421" s="545"/>
      <c r="N3421" s="546"/>
      <c r="O3421" s="5"/>
      <c r="P3421" s="216"/>
      <c r="Q3421" s="217"/>
      <c r="R3421" s="218"/>
      <c r="S3421" s="219">
        <f t="shared" si="1116"/>
        <v>0</v>
      </c>
      <c r="T3421" s="220">
        <f t="shared" si="1117"/>
        <v>0</v>
      </c>
      <c r="U3421" s="214">
        <f t="shared" si="1114"/>
        <v>0</v>
      </c>
      <c r="W3421" s="221"/>
      <c r="X3421" s="222"/>
      <c r="Y3421" s="222"/>
      <c r="Z3421" s="223"/>
      <c r="AA3421" s="222"/>
      <c r="AB3421" s="224"/>
      <c r="AC3421" s="225"/>
      <c r="AD3421" s="2">
        <f t="shared" si="1101"/>
        <v>0</v>
      </c>
      <c r="AE3421" s="2">
        <f t="shared" si="1102"/>
        <v>0</v>
      </c>
      <c r="AF3421" s="226"/>
      <c r="AG3421" s="219">
        <f t="shared" si="1106"/>
        <v>0</v>
      </c>
      <c r="AH3421" s="234">
        <f t="shared" si="1107"/>
        <v>0</v>
      </c>
      <c r="AI3421" s="214">
        <f t="shared" si="1115"/>
        <v>0</v>
      </c>
      <c r="AK3421" s="229">
        <f t="shared" si="1108"/>
        <v>0</v>
      </c>
      <c r="AL3421" s="226"/>
      <c r="AM3421" s="15"/>
      <c r="AN3421" s="232" t="e">
        <f t="shared" si="1109"/>
        <v>#DIV/0!</v>
      </c>
      <c r="AO3421" s="214">
        <f t="shared" si="1103"/>
        <v>0</v>
      </c>
      <c r="AQ3421" s="210"/>
      <c r="AR3421" s="231"/>
      <c r="AS3421" s="15"/>
      <c r="AT3421" s="232">
        <f t="shared" si="1110"/>
        <v>0</v>
      </c>
      <c r="AU3421" s="235">
        <f t="shared" si="1111"/>
        <v>0</v>
      </c>
      <c r="AY3421" s="210"/>
      <c r="AZ3421" s="231"/>
      <c r="BA3421" s="15"/>
      <c r="BB3421" s="232">
        <f t="shared" si="1100"/>
        <v>0</v>
      </c>
      <c r="BC3421" s="235">
        <f t="shared" si="1112"/>
        <v>0</v>
      </c>
      <c r="BG3421" s="210"/>
      <c r="BH3421" s="231"/>
      <c r="BI3421" s="15"/>
      <c r="BJ3421" s="232">
        <f t="shared" si="1104"/>
        <v>0</v>
      </c>
      <c r="BK3421" s="235">
        <f t="shared" si="1113"/>
        <v>0</v>
      </c>
      <c r="BM3421" s="109">
        <f t="shared" si="1105"/>
        <v>-5.0472877059568129</v>
      </c>
      <c r="BN3421" s="213"/>
      <c r="BR3421" s="228"/>
      <c r="BS3421" s="311"/>
      <c r="BT3421" s="3"/>
      <c r="BU3421" s="213"/>
      <c r="BV3421" s="213"/>
      <c r="BW3421" s="291"/>
    </row>
    <row r="3422" spans="1:75" x14ac:dyDescent="0.2">
      <c r="A3422" s="210"/>
      <c r="B3422" s="211"/>
      <c r="C3422" s="848" t="str">
        <f ca="1">IF(ISERR(AVERAGE(INDIRECT("B"&amp;(ROW()-INT($B$1/2))):INDIRECT("B"&amp;(ROW()+INT($B$1/2))))),"",AVERAGE(INDIRECT("B"&amp;(ROW()-INT($B$1/2))):INDIRECT("B"&amp;(ROW()+INT($B$1/2)))))</f>
        <v/>
      </c>
      <c r="D3422" s="848">
        <f t="shared" si="1099"/>
        <v>0</v>
      </c>
      <c r="E3422" s="864"/>
      <c r="F3422" s="15"/>
      <c r="G3422" s="3"/>
      <c r="H3422" s="3"/>
      <c r="I3422" s="3"/>
      <c r="J3422" s="3"/>
      <c r="K3422" s="3"/>
      <c r="L3422" s="554"/>
      <c r="M3422" s="545"/>
      <c r="N3422" s="546"/>
      <c r="O3422" s="5"/>
      <c r="P3422" s="216"/>
      <c r="Q3422" s="217"/>
      <c r="R3422" s="218"/>
      <c r="S3422" s="219">
        <f t="shared" si="1116"/>
        <v>0</v>
      </c>
      <c r="T3422" s="220">
        <f t="shared" si="1117"/>
        <v>0</v>
      </c>
      <c r="U3422" s="214">
        <f t="shared" si="1114"/>
        <v>0</v>
      </c>
      <c r="W3422" s="221"/>
      <c r="X3422" s="222"/>
      <c r="Y3422" s="222"/>
      <c r="Z3422" s="223"/>
      <c r="AA3422" s="222"/>
      <c r="AB3422" s="224"/>
      <c r="AC3422" s="225"/>
      <c r="AD3422" s="2">
        <f t="shared" si="1101"/>
        <v>0</v>
      </c>
      <c r="AE3422" s="2">
        <f t="shared" si="1102"/>
        <v>0</v>
      </c>
      <c r="AF3422" s="226"/>
      <c r="AG3422" s="219">
        <f t="shared" si="1106"/>
        <v>0</v>
      </c>
      <c r="AH3422" s="234">
        <f t="shared" si="1107"/>
        <v>0</v>
      </c>
      <c r="AI3422" s="214">
        <f t="shared" si="1115"/>
        <v>0</v>
      </c>
      <c r="AK3422" s="229">
        <f t="shared" si="1108"/>
        <v>0</v>
      </c>
      <c r="AL3422" s="226"/>
      <c r="AM3422" s="15"/>
      <c r="AN3422" s="232" t="e">
        <f t="shared" si="1109"/>
        <v>#DIV/0!</v>
      </c>
      <c r="AO3422" s="214">
        <f t="shared" si="1103"/>
        <v>0</v>
      </c>
      <c r="AQ3422" s="210"/>
      <c r="AR3422" s="231"/>
      <c r="AS3422" s="15"/>
      <c r="AT3422" s="232">
        <f t="shared" si="1110"/>
        <v>0</v>
      </c>
      <c r="AU3422" s="235">
        <f t="shared" si="1111"/>
        <v>0</v>
      </c>
      <c r="AY3422" s="210"/>
      <c r="AZ3422" s="231"/>
      <c r="BA3422" s="15"/>
      <c r="BB3422" s="232">
        <f t="shared" si="1100"/>
        <v>0</v>
      </c>
      <c r="BC3422" s="235">
        <f t="shared" si="1112"/>
        <v>0</v>
      </c>
      <c r="BG3422" s="210"/>
      <c r="BH3422" s="231"/>
      <c r="BI3422" s="15"/>
      <c r="BJ3422" s="232">
        <f t="shared" si="1104"/>
        <v>0</v>
      </c>
      <c r="BK3422" s="235">
        <f t="shared" si="1113"/>
        <v>0</v>
      </c>
      <c r="BM3422" s="109">
        <f t="shared" si="1105"/>
        <v>-5.0491200434545496</v>
      </c>
      <c r="BN3422" s="213"/>
      <c r="BR3422" s="228"/>
      <c r="BS3422" s="311"/>
      <c r="BT3422" s="3"/>
      <c r="BU3422" s="213"/>
      <c r="BV3422" s="213"/>
      <c r="BW3422" s="291"/>
    </row>
    <row r="3423" spans="1:75" x14ac:dyDescent="0.2">
      <c r="A3423" s="210"/>
      <c r="B3423" s="211"/>
      <c r="C3423" s="848" t="str">
        <f ca="1">IF(ISERR(AVERAGE(INDIRECT("B"&amp;(ROW()-INT($B$1/2))):INDIRECT("B"&amp;(ROW()+INT($B$1/2))))),"",AVERAGE(INDIRECT("B"&amp;(ROW()-INT($B$1/2))):INDIRECT("B"&amp;(ROW()+INT($B$1/2)))))</f>
        <v/>
      </c>
      <c r="D3423" s="848">
        <f t="shared" si="1099"/>
        <v>0</v>
      </c>
      <c r="E3423" s="864"/>
      <c r="F3423" s="15"/>
      <c r="G3423" s="3"/>
      <c r="H3423" s="3"/>
      <c r="I3423" s="3"/>
      <c r="J3423" s="3"/>
      <c r="K3423" s="3"/>
      <c r="L3423" s="554"/>
      <c r="M3423" s="545"/>
      <c r="N3423" s="546"/>
      <c r="O3423" s="5"/>
      <c r="P3423" s="216"/>
      <c r="Q3423" s="217"/>
      <c r="R3423" s="218"/>
      <c r="S3423" s="219">
        <f t="shared" si="1116"/>
        <v>0</v>
      </c>
      <c r="T3423" s="220">
        <f t="shared" si="1117"/>
        <v>0</v>
      </c>
      <c r="U3423" s="214">
        <f t="shared" si="1114"/>
        <v>0</v>
      </c>
      <c r="W3423" s="221"/>
      <c r="X3423" s="222"/>
      <c r="Y3423" s="222"/>
      <c r="Z3423" s="223"/>
      <c r="AA3423" s="222"/>
      <c r="AB3423" s="224"/>
      <c r="AC3423" s="225"/>
      <c r="AD3423" s="2">
        <f t="shared" si="1101"/>
        <v>0</v>
      </c>
      <c r="AE3423" s="2">
        <f t="shared" si="1102"/>
        <v>0</v>
      </c>
      <c r="AF3423" s="226"/>
      <c r="AG3423" s="219">
        <f t="shared" si="1106"/>
        <v>0</v>
      </c>
      <c r="AH3423" s="234">
        <f t="shared" si="1107"/>
        <v>0</v>
      </c>
      <c r="AI3423" s="214">
        <f t="shared" si="1115"/>
        <v>0</v>
      </c>
      <c r="AK3423" s="229">
        <f t="shared" si="1108"/>
        <v>0</v>
      </c>
      <c r="AL3423" s="226"/>
      <c r="AM3423" s="15"/>
      <c r="AN3423" s="232" t="e">
        <f t="shared" si="1109"/>
        <v>#DIV/0!</v>
      </c>
      <c r="AO3423" s="214">
        <f t="shared" si="1103"/>
        <v>0</v>
      </c>
      <c r="AQ3423" s="210"/>
      <c r="AR3423" s="231"/>
      <c r="AS3423" s="15"/>
      <c r="AT3423" s="232">
        <f t="shared" si="1110"/>
        <v>0</v>
      </c>
      <c r="AU3423" s="235">
        <f t="shared" si="1111"/>
        <v>0</v>
      </c>
      <c r="AY3423" s="210"/>
      <c r="AZ3423" s="231"/>
      <c r="BA3423" s="15"/>
      <c r="BB3423" s="232">
        <f t="shared" si="1100"/>
        <v>0</v>
      </c>
      <c r="BC3423" s="235">
        <f t="shared" si="1112"/>
        <v>0</v>
      </c>
      <c r="BG3423" s="210"/>
      <c r="BH3423" s="231"/>
      <c r="BI3423" s="15"/>
      <c r="BJ3423" s="232">
        <f t="shared" si="1104"/>
        <v>0</v>
      </c>
      <c r="BK3423" s="235">
        <f t="shared" si="1113"/>
        <v>0</v>
      </c>
      <c r="BM3423" s="109">
        <f t="shared" si="1105"/>
        <v>-5.0509523809522863</v>
      </c>
      <c r="BN3423" s="213"/>
      <c r="BR3423" s="228"/>
      <c r="BS3423" s="311"/>
      <c r="BT3423" s="3"/>
      <c r="BU3423" s="213"/>
      <c r="BV3423" s="213"/>
      <c r="BW3423" s="291"/>
    </row>
    <row r="3424" spans="1:75" x14ac:dyDescent="0.2">
      <c r="A3424" s="210"/>
      <c r="B3424" s="211"/>
      <c r="C3424" s="848" t="str">
        <f ca="1">IF(ISERR(AVERAGE(INDIRECT("B"&amp;(ROW()-INT($B$1/2))):INDIRECT("B"&amp;(ROW()+INT($B$1/2))))),"",AVERAGE(INDIRECT("B"&amp;(ROW()-INT($B$1/2))):INDIRECT("B"&amp;(ROW()+INT($B$1/2)))))</f>
        <v/>
      </c>
      <c r="D3424" s="848">
        <f t="shared" si="1099"/>
        <v>0</v>
      </c>
      <c r="E3424" s="864"/>
      <c r="F3424" s="15"/>
      <c r="G3424" s="3"/>
      <c r="H3424" s="3"/>
      <c r="I3424" s="3"/>
      <c r="J3424" s="3"/>
      <c r="K3424" s="3"/>
      <c r="L3424" s="554"/>
      <c r="M3424" s="545"/>
      <c r="N3424" s="546"/>
      <c r="O3424" s="5"/>
      <c r="P3424" s="216"/>
      <c r="Q3424" s="217"/>
      <c r="R3424" s="218"/>
      <c r="S3424" s="219">
        <f t="shared" si="1116"/>
        <v>0</v>
      </c>
      <c r="T3424" s="220">
        <f t="shared" si="1117"/>
        <v>0</v>
      </c>
      <c r="U3424" s="214">
        <f t="shared" si="1114"/>
        <v>0</v>
      </c>
      <c r="W3424" s="221"/>
      <c r="X3424" s="222"/>
      <c r="Y3424" s="222"/>
      <c r="Z3424" s="223"/>
      <c r="AA3424" s="222"/>
      <c r="AB3424" s="224"/>
      <c r="AC3424" s="225"/>
      <c r="AD3424" s="2">
        <f t="shared" si="1101"/>
        <v>0</v>
      </c>
      <c r="AE3424" s="2">
        <f t="shared" si="1102"/>
        <v>0</v>
      </c>
      <c r="AF3424" s="226"/>
      <c r="AG3424" s="219">
        <f t="shared" si="1106"/>
        <v>0</v>
      </c>
      <c r="AH3424" s="234">
        <f t="shared" si="1107"/>
        <v>0</v>
      </c>
      <c r="AI3424" s="214">
        <f t="shared" si="1115"/>
        <v>0</v>
      </c>
      <c r="AK3424" s="229">
        <f t="shared" si="1108"/>
        <v>0</v>
      </c>
      <c r="AL3424" s="226"/>
      <c r="AM3424" s="15"/>
      <c r="AN3424" s="232" t="e">
        <f t="shared" si="1109"/>
        <v>#DIV/0!</v>
      </c>
      <c r="AO3424" s="214">
        <f t="shared" si="1103"/>
        <v>0</v>
      </c>
      <c r="AQ3424" s="210"/>
      <c r="AR3424" s="231"/>
      <c r="AS3424" s="15"/>
      <c r="AT3424" s="232">
        <f t="shared" si="1110"/>
        <v>0</v>
      </c>
      <c r="AU3424" s="235">
        <f t="shared" si="1111"/>
        <v>0</v>
      </c>
      <c r="AY3424" s="210"/>
      <c r="AZ3424" s="231"/>
      <c r="BA3424" s="15"/>
      <c r="BB3424" s="232">
        <f t="shared" si="1100"/>
        <v>0</v>
      </c>
      <c r="BC3424" s="235">
        <f t="shared" si="1112"/>
        <v>0</v>
      </c>
      <c r="BG3424" s="210"/>
      <c r="BH3424" s="231"/>
      <c r="BI3424" s="15"/>
      <c r="BJ3424" s="232">
        <f t="shared" si="1104"/>
        <v>0</v>
      </c>
      <c r="BK3424" s="235">
        <f t="shared" si="1113"/>
        <v>0</v>
      </c>
      <c r="BM3424" s="109">
        <f t="shared" si="1105"/>
        <v>-5.052784718450023</v>
      </c>
      <c r="BN3424" s="213"/>
      <c r="BR3424" s="228"/>
      <c r="BS3424" s="311"/>
      <c r="BT3424" s="3"/>
      <c r="BU3424" s="213"/>
      <c r="BV3424" s="213"/>
      <c r="BW3424" s="291"/>
    </row>
    <row r="3425" spans="1:75" x14ac:dyDescent="0.2">
      <c r="A3425" s="210"/>
      <c r="B3425" s="211"/>
      <c r="C3425" s="848" t="str">
        <f ca="1">IF(ISERR(AVERAGE(INDIRECT("B"&amp;(ROW()-INT($B$1/2))):INDIRECT("B"&amp;(ROW()+INT($B$1/2))))),"",AVERAGE(INDIRECT("B"&amp;(ROW()-INT($B$1/2))):INDIRECT("B"&amp;(ROW()+INT($B$1/2)))))</f>
        <v/>
      </c>
      <c r="D3425" s="848">
        <f t="shared" si="1099"/>
        <v>0</v>
      </c>
      <c r="E3425" s="864"/>
      <c r="F3425" s="15"/>
      <c r="G3425" s="3"/>
      <c r="H3425" s="3"/>
      <c r="I3425" s="3"/>
      <c r="J3425" s="3"/>
      <c r="K3425" s="3"/>
      <c r="L3425" s="554"/>
      <c r="M3425" s="545"/>
      <c r="N3425" s="546"/>
      <c r="O3425" s="5"/>
      <c r="P3425" s="216"/>
      <c r="Q3425" s="217"/>
      <c r="R3425" s="218"/>
      <c r="S3425" s="219">
        <f t="shared" si="1116"/>
        <v>0</v>
      </c>
      <c r="T3425" s="220">
        <f t="shared" si="1117"/>
        <v>0</v>
      </c>
      <c r="U3425" s="214">
        <f t="shared" si="1114"/>
        <v>0</v>
      </c>
      <c r="W3425" s="221"/>
      <c r="X3425" s="222"/>
      <c r="Y3425" s="222"/>
      <c r="Z3425" s="223"/>
      <c r="AA3425" s="222"/>
      <c r="AB3425" s="224"/>
      <c r="AC3425" s="225"/>
      <c r="AD3425" s="2">
        <f t="shared" si="1101"/>
        <v>0</v>
      </c>
      <c r="AE3425" s="2">
        <f t="shared" si="1102"/>
        <v>0</v>
      </c>
      <c r="AF3425" s="226"/>
      <c r="AG3425" s="219">
        <f t="shared" si="1106"/>
        <v>0</v>
      </c>
      <c r="AH3425" s="234">
        <f t="shared" si="1107"/>
        <v>0</v>
      </c>
      <c r="AI3425" s="214">
        <f t="shared" si="1115"/>
        <v>0</v>
      </c>
      <c r="AK3425" s="229">
        <f t="shared" si="1108"/>
        <v>0</v>
      </c>
      <c r="AL3425" s="226"/>
      <c r="AM3425" s="15"/>
      <c r="AN3425" s="232" t="e">
        <f t="shared" si="1109"/>
        <v>#DIV/0!</v>
      </c>
      <c r="AO3425" s="214">
        <f t="shared" si="1103"/>
        <v>0</v>
      </c>
      <c r="AQ3425" s="210"/>
      <c r="AR3425" s="231"/>
      <c r="AS3425" s="15"/>
      <c r="AT3425" s="232">
        <f t="shared" si="1110"/>
        <v>0</v>
      </c>
      <c r="AU3425" s="235">
        <f t="shared" si="1111"/>
        <v>0</v>
      </c>
      <c r="AY3425" s="210"/>
      <c r="AZ3425" s="231"/>
      <c r="BA3425" s="15"/>
      <c r="BB3425" s="232">
        <f t="shared" si="1100"/>
        <v>0</v>
      </c>
      <c r="BC3425" s="235">
        <f t="shared" si="1112"/>
        <v>0</v>
      </c>
      <c r="BG3425" s="210"/>
      <c r="BH3425" s="231"/>
      <c r="BI3425" s="15"/>
      <c r="BJ3425" s="232">
        <f t="shared" si="1104"/>
        <v>0</v>
      </c>
      <c r="BK3425" s="235">
        <f t="shared" si="1113"/>
        <v>0</v>
      </c>
      <c r="BM3425" s="109">
        <f t="shared" si="1105"/>
        <v>-5.0546170559477597</v>
      </c>
      <c r="BN3425" s="213"/>
      <c r="BR3425" s="228"/>
      <c r="BS3425" s="311"/>
      <c r="BT3425" s="3"/>
      <c r="BU3425" s="213"/>
      <c r="BV3425" s="213"/>
      <c r="BW3425" s="291"/>
    </row>
    <row r="3426" spans="1:75" x14ac:dyDescent="0.2">
      <c r="A3426" s="210"/>
      <c r="B3426" s="211"/>
      <c r="C3426" s="848" t="str">
        <f ca="1">IF(ISERR(AVERAGE(INDIRECT("B"&amp;(ROW()-INT($B$1/2))):INDIRECT("B"&amp;(ROW()+INT($B$1/2))))),"",AVERAGE(INDIRECT("B"&amp;(ROW()-INT($B$1/2))):INDIRECT("B"&amp;(ROW()+INT($B$1/2)))))</f>
        <v/>
      </c>
      <c r="D3426" s="848">
        <f t="shared" si="1099"/>
        <v>0</v>
      </c>
      <c r="E3426" s="864"/>
      <c r="F3426" s="15"/>
      <c r="G3426" s="3"/>
      <c r="H3426" s="3"/>
      <c r="I3426" s="3"/>
      <c r="J3426" s="3"/>
      <c r="K3426" s="3"/>
      <c r="L3426" s="554"/>
      <c r="M3426" s="545"/>
      <c r="N3426" s="546"/>
      <c r="O3426" s="5"/>
      <c r="P3426" s="216"/>
      <c r="Q3426" s="217"/>
      <c r="R3426" s="218"/>
      <c r="S3426" s="219">
        <f t="shared" si="1116"/>
        <v>0</v>
      </c>
      <c r="T3426" s="220">
        <f t="shared" si="1117"/>
        <v>0</v>
      </c>
      <c r="U3426" s="214">
        <f t="shared" si="1114"/>
        <v>0</v>
      </c>
      <c r="W3426" s="221"/>
      <c r="X3426" s="222"/>
      <c r="Y3426" s="222"/>
      <c r="Z3426" s="223"/>
      <c r="AA3426" s="222"/>
      <c r="AB3426" s="224"/>
      <c r="AC3426" s="225"/>
      <c r="AD3426" s="2">
        <f t="shared" si="1101"/>
        <v>0</v>
      </c>
      <c r="AE3426" s="2">
        <f t="shared" si="1102"/>
        <v>0</v>
      </c>
      <c r="AF3426" s="226"/>
      <c r="AG3426" s="219">
        <f t="shared" si="1106"/>
        <v>0</v>
      </c>
      <c r="AH3426" s="234">
        <f t="shared" si="1107"/>
        <v>0</v>
      </c>
      <c r="AI3426" s="214">
        <f t="shared" si="1115"/>
        <v>0</v>
      </c>
      <c r="AK3426" s="229">
        <f t="shared" si="1108"/>
        <v>0</v>
      </c>
      <c r="AL3426" s="226"/>
      <c r="AM3426" s="15"/>
      <c r="AN3426" s="232" t="e">
        <f t="shared" si="1109"/>
        <v>#DIV/0!</v>
      </c>
      <c r="AO3426" s="214">
        <f t="shared" si="1103"/>
        <v>0</v>
      </c>
      <c r="AQ3426" s="210"/>
      <c r="AR3426" s="231"/>
      <c r="AS3426" s="15"/>
      <c r="AT3426" s="232">
        <f t="shared" si="1110"/>
        <v>0</v>
      </c>
      <c r="AU3426" s="235">
        <f t="shared" si="1111"/>
        <v>0</v>
      </c>
      <c r="AY3426" s="210"/>
      <c r="AZ3426" s="231"/>
      <c r="BA3426" s="15"/>
      <c r="BB3426" s="232">
        <f t="shared" si="1100"/>
        <v>0</v>
      </c>
      <c r="BC3426" s="235">
        <f t="shared" si="1112"/>
        <v>0</v>
      </c>
      <c r="BG3426" s="210"/>
      <c r="BH3426" s="231"/>
      <c r="BI3426" s="15"/>
      <c r="BJ3426" s="232">
        <f t="shared" si="1104"/>
        <v>0</v>
      </c>
      <c r="BK3426" s="235">
        <f t="shared" si="1113"/>
        <v>0</v>
      </c>
      <c r="BM3426" s="109">
        <f t="shared" si="1105"/>
        <v>-5.0564493934454964</v>
      </c>
      <c r="BN3426" s="213"/>
      <c r="BR3426" s="228"/>
      <c r="BS3426" s="311"/>
      <c r="BT3426" s="3"/>
      <c r="BU3426" s="213"/>
      <c r="BV3426" s="213"/>
      <c r="BW3426" s="291"/>
    </row>
    <row r="3427" spans="1:75" x14ac:dyDescent="0.2">
      <c r="A3427" s="210"/>
      <c r="B3427" s="211"/>
      <c r="C3427" s="848" t="str">
        <f ca="1">IF(ISERR(AVERAGE(INDIRECT("B"&amp;(ROW()-INT($B$1/2))):INDIRECT("B"&amp;(ROW()+INT($B$1/2))))),"",AVERAGE(INDIRECT("B"&amp;(ROW()-INT($B$1/2))):INDIRECT("B"&amp;(ROW()+INT($B$1/2)))))</f>
        <v/>
      </c>
      <c r="D3427" s="848">
        <f t="shared" si="1099"/>
        <v>0</v>
      </c>
      <c r="E3427" s="864"/>
      <c r="F3427" s="15"/>
      <c r="G3427" s="3"/>
      <c r="H3427" s="3"/>
      <c r="I3427" s="3"/>
      <c r="J3427" s="3"/>
      <c r="K3427" s="3"/>
      <c r="L3427" s="554"/>
      <c r="M3427" s="545"/>
      <c r="N3427" s="546"/>
      <c r="O3427" s="5"/>
      <c r="P3427" s="216"/>
      <c r="Q3427" s="217"/>
      <c r="R3427" s="218"/>
      <c r="S3427" s="219">
        <f t="shared" si="1116"/>
        <v>0</v>
      </c>
      <c r="T3427" s="220">
        <f t="shared" si="1117"/>
        <v>0</v>
      </c>
      <c r="U3427" s="214">
        <f t="shared" si="1114"/>
        <v>0</v>
      </c>
      <c r="W3427" s="221"/>
      <c r="X3427" s="222"/>
      <c r="Y3427" s="222"/>
      <c r="Z3427" s="223"/>
      <c r="AA3427" s="222"/>
      <c r="AB3427" s="224"/>
      <c r="AC3427" s="225"/>
      <c r="AD3427" s="2">
        <f t="shared" si="1101"/>
        <v>0</v>
      </c>
      <c r="AE3427" s="2">
        <f t="shared" si="1102"/>
        <v>0</v>
      </c>
      <c r="AF3427" s="226"/>
      <c r="AG3427" s="219">
        <f t="shared" si="1106"/>
        <v>0</v>
      </c>
      <c r="AH3427" s="234">
        <f t="shared" si="1107"/>
        <v>0</v>
      </c>
      <c r="AI3427" s="214">
        <f t="shared" si="1115"/>
        <v>0</v>
      </c>
      <c r="AK3427" s="229">
        <f t="shared" si="1108"/>
        <v>0</v>
      </c>
      <c r="AL3427" s="226"/>
      <c r="AM3427" s="15"/>
      <c r="AN3427" s="232" t="e">
        <f t="shared" si="1109"/>
        <v>#DIV/0!</v>
      </c>
      <c r="AO3427" s="214">
        <f t="shared" si="1103"/>
        <v>0</v>
      </c>
      <c r="AQ3427" s="210"/>
      <c r="AR3427" s="231"/>
      <c r="AS3427" s="15"/>
      <c r="AT3427" s="232">
        <f t="shared" si="1110"/>
        <v>0</v>
      </c>
      <c r="AU3427" s="235">
        <f t="shared" si="1111"/>
        <v>0</v>
      </c>
      <c r="AY3427" s="210"/>
      <c r="AZ3427" s="231"/>
      <c r="BA3427" s="15"/>
      <c r="BB3427" s="232">
        <f t="shared" si="1100"/>
        <v>0</v>
      </c>
      <c r="BC3427" s="235">
        <f t="shared" si="1112"/>
        <v>0</v>
      </c>
      <c r="BG3427" s="210"/>
      <c r="BH3427" s="231"/>
      <c r="BI3427" s="15"/>
      <c r="BJ3427" s="232">
        <f t="shared" si="1104"/>
        <v>0</v>
      </c>
      <c r="BK3427" s="235">
        <f t="shared" si="1113"/>
        <v>0</v>
      </c>
      <c r="BM3427" s="109">
        <f t="shared" si="1105"/>
        <v>-5.0582817309432331</v>
      </c>
      <c r="BN3427" s="213"/>
      <c r="BR3427" s="228"/>
      <c r="BS3427" s="311"/>
      <c r="BT3427" s="3"/>
      <c r="BU3427" s="213"/>
      <c r="BV3427" s="213"/>
      <c r="BW3427" s="291"/>
    </row>
    <row r="3428" spans="1:75" x14ac:dyDescent="0.2">
      <c r="A3428" s="210"/>
      <c r="B3428" s="211"/>
      <c r="C3428" s="848" t="str">
        <f ca="1">IF(ISERR(AVERAGE(INDIRECT("B"&amp;(ROW()-INT($B$1/2))):INDIRECT("B"&amp;(ROW()+INT($B$1/2))))),"",AVERAGE(INDIRECT("B"&amp;(ROW()-INT($B$1/2))):INDIRECT("B"&amp;(ROW()+INT($B$1/2)))))</f>
        <v/>
      </c>
      <c r="D3428" s="848">
        <f t="shared" si="1099"/>
        <v>0</v>
      </c>
      <c r="E3428" s="864"/>
      <c r="F3428" s="15"/>
      <c r="G3428" s="3"/>
      <c r="H3428" s="3"/>
      <c r="I3428" s="3"/>
      <c r="J3428" s="3"/>
      <c r="K3428" s="3"/>
      <c r="L3428" s="554"/>
      <c r="M3428" s="545"/>
      <c r="N3428" s="546"/>
      <c r="O3428" s="5"/>
      <c r="P3428" s="216"/>
      <c r="Q3428" s="217"/>
      <c r="R3428" s="218"/>
      <c r="S3428" s="219">
        <f t="shared" si="1116"/>
        <v>0</v>
      </c>
      <c r="T3428" s="220">
        <f t="shared" si="1117"/>
        <v>0</v>
      </c>
      <c r="U3428" s="214">
        <f t="shared" si="1114"/>
        <v>0</v>
      </c>
      <c r="W3428" s="221"/>
      <c r="X3428" s="222"/>
      <c r="Y3428" s="222"/>
      <c r="Z3428" s="223"/>
      <c r="AA3428" s="222"/>
      <c r="AB3428" s="224"/>
      <c r="AC3428" s="225"/>
      <c r="AD3428" s="2">
        <f t="shared" si="1101"/>
        <v>0</v>
      </c>
      <c r="AE3428" s="2">
        <f t="shared" si="1102"/>
        <v>0</v>
      </c>
      <c r="AF3428" s="226"/>
      <c r="AG3428" s="219">
        <f t="shared" si="1106"/>
        <v>0</v>
      </c>
      <c r="AH3428" s="234">
        <f t="shared" si="1107"/>
        <v>0</v>
      </c>
      <c r="AI3428" s="214">
        <f t="shared" si="1115"/>
        <v>0</v>
      </c>
      <c r="AK3428" s="229">
        <f t="shared" si="1108"/>
        <v>0</v>
      </c>
      <c r="AL3428" s="226"/>
      <c r="AM3428" s="15"/>
      <c r="AN3428" s="232" t="e">
        <f t="shared" si="1109"/>
        <v>#DIV/0!</v>
      </c>
      <c r="AO3428" s="214">
        <f t="shared" si="1103"/>
        <v>0</v>
      </c>
      <c r="AQ3428" s="210"/>
      <c r="AR3428" s="231"/>
      <c r="AS3428" s="15"/>
      <c r="AT3428" s="232">
        <f t="shared" si="1110"/>
        <v>0</v>
      </c>
      <c r="AU3428" s="235">
        <f t="shared" si="1111"/>
        <v>0</v>
      </c>
      <c r="AY3428" s="210"/>
      <c r="AZ3428" s="231"/>
      <c r="BA3428" s="15"/>
      <c r="BB3428" s="232">
        <f t="shared" si="1100"/>
        <v>0</v>
      </c>
      <c r="BC3428" s="235">
        <f t="shared" si="1112"/>
        <v>0</v>
      </c>
      <c r="BG3428" s="210"/>
      <c r="BH3428" s="231"/>
      <c r="BI3428" s="15"/>
      <c r="BJ3428" s="232">
        <f t="shared" si="1104"/>
        <v>0</v>
      </c>
      <c r="BK3428" s="235">
        <f t="shared" si="1113"/>
        <v>0</v>
      </c>
      <c r="BM3428" s="109">
        <f t="shared" si="1105"/>
        <v>-5.0601140684409698</v>
      </c>
      <c r="BN3428" s="213"/>
      <c r="BR3428" s="228"/>
      <c r="BS3428" s="311"/>
      <c r="BT3428" s="3"/>
      <c r="BU3428" s="213"/>
      <c r="BV3428" s="213"/>
      <c r="BW3428" s="291"/>
    </row>
    <row r="3429" spans="1:75" x14ac:dyDescent="0.2">
      <c r="A3429" s="210"/>
      <c r="B3429" s="211"/>
      <c r="C3429" s="848" t="str">
        <f ca="1">IF(ISERR(AVERAGE(INDIRECT("B"&amp;(ROW()-INT($B$1/2))):INDIRECT("B"&amp;(ROW()+INT($B$1/2))))),"",AVERAGE(INDIRECT("B"&amp;(ROW()-INT($B$1/2))):INDIRECT("B"&amp;(ROW()+INT($B$1/2)))))</f>
        <v/>
      </c>
      <c r="D3429" s="848">
        <f t="shared" si="1099"/>
        <v>0</v>
      </c>
      <c r="E3429" s="864"/>
      <c r="F3429" s="15"/>
      <c r="G3429" s="3"/>
      <c r="H3429" s="3"/>
      <c r="I3429" s="3"/>
      <c r="J3429" s="3"/>
      <c r="K3429" s="3"/>
      <c r="L3429" s="554"/>
      <c r="M3429" s="545"/>
      <c r="N3429" s="546"/>
      <c r="O3429" s="5"/>
      <c r="P3429" s="216"/>
      <c r="Q3429" s="217"/>
      <c r="R3429" s="218"/>
      <c r="S3429" s="219">
        <f t="shared" si="1116"/>
        <v>0</v>
      </c>
      <c r="T3429" s="220">
        <f t="shared" si="1117"/>
        <v>0</v>
      </c>
      <c r="U3429" s="214">
        <f t="shared" si="1114"/>
        <v>0</v>
      </c>
      <c r="W3429" s="221"/>
      <c r="X3429" s="222"/>
      <c r="Y3429" s="222"/>
      <c r="Z3429" s="223"/>
      <c r="AA3429" s="222"/>
      <c r="AB3429" s="224"/>
      <c r="AC3429" s="225"/>
      <c r="AD3429" s="2">
        <f t="shared" si="1101"/>
        <v>0</v>
      </c>
      <c r="AE3429" s="2">
        <f t="shared" si="1102"/>
        <v>0</v>
      </c>
      <c r="AF3429" s="226"/>
      <c r="AG3429" s="219">
        <f t="shared" si="1106"/>
        <v>0</v>
      </c>
      <c r="AH3429" s="234">
        <f t="shared" si="1107"/>
        <v>0</v>
      </c>
      <c r="AI3429" s="214">
        <f t="shared" si="1115"/>
        <v>0</v>
      </c>
      <c r="AK3429" s="229">
        <f t="shared" si="1108"/>
        <v>0</v>
      </c>
      <c r="AL3429" s="226"/>
      <c r="AM3429" s="15"/>
      <c r="AN3429" s="232" t="e">
        <f t="shared" si="1109"/>
        <v>#DIV/0!</v>
      </c>
      <c r="AO3429" s="214">
        <f t="shared" si="1103"/>
        <v>0</v>
      </c>
      <c r="AQ3429" s="210"/>
      <c r="AR3429" s="231"/>
      <c r="AS3429" s="15"/>
      <c r="AT3429" s="232">
        <f t="shared" si="1110"/>
        <v>0</v>
      </c>
      <c r="AU3429" s="235">
        <f t="shared" si="1111"/>
        <v>0</v>
      </c>
      <c r="AY3429" s="210"/>
      <c r="AZ3429" s="231"/>
      <c r="BA3429" s="15"/>
      <c r="BB3429" s="232">
        <f t="shared" si="1100"/>
        <v>0</v>
      </c>
      <c r="BC3429" s="235">
        <f t="shared" si="1112"/>
        <v>0</v>
      </c>
      <c r="BG3429" s="210"/>
      <c r="BH3429" s="231"/>
      <c r="BI3429" s="15"/>
      <c r="BJ3429" s="232">
        <f t="shared" si="1104"/>
        <v>0</v>
      </c>
      <c r="BK3429" s="235">
        <f t="shared" si="1113"/>
        <v>0</v>
      </c>
      <c r="BM3429" s="109">
        <f t="shared" si="1105"/>
        <v>-5.0619464059387065</v>
      </c>
      <c r="BN3429" s="213"/>
      <c r="BR3429" s="228"/>
      <c r="BS3429" s="311"/>
      <c r="BT3429" s="3"/>
      <c r="BU3429" s="213"/>
      <c r="BV3429" s="213"/>
      <c r="BW3429" s="291"/>
    </row>
    <row r="3430" spans="1:75" x14ac:dyDescent="0.2">
      <c r="A3430" s="210"/>
      <c r="B3430" s="211"/>
      <c r="C3430" s="848" t="str">
        <f ca="1">IF(ISERR(AVERAGE(INDIRECT("B"&amp;(ROW()-INT($B$1/2))):INDIRECT("B"&amp;(ROW()+INT($B$1/2))))),"",AVERAGE(INDIRECT("B"&amp;(ROW()-INT($B$1/2))):INDIRECT("B"&amp;(ROW()+INT($B$1/2)))))</f>
        <v/>
      </c>
      <c r="D3430" s="848">
        <f t="shared" si="1099"/>
        <v>0</v>
      </c>
      <c r="E3430" s="864"/>
      <c r="F3430" s="15"/>
      <c r="G3430" s="3"/>
      <c r="H3430" s="3"/>
      <c r="I3430" s="3"/>
      <c r="J3430" s="3"/>
      <c r="K3430" s="3"/>
      <c r="L3430" s="554"/>
      <c r="M3430" s="545"/>
      <c r="N3430" s="546"/>
      <c r="O3430" s="5"/>
      <c r="P3430" s="216"/>
      <c r="Q3430" s="217"/>
      <c r="R3430" s="218"/>
      <c r="S3430" s="219">
        <f t="shared" si="1116"/>
        <v>0</v>
      </c>
      <c r="T3430" s="220">
        <f t="shared" si="1117"/>
        <v>0</v>
      </c>
      <c r="U3430" s="214">
        <f t="shared" si="1114"/>
        <v>0</v>
      </c>
      <c r="W3430" s="221"/>
      <c r="X3430" s="222"/>
      <c r="Y3430" s="222"/>
      <c r="Z3430" s="223"/>
      <c r="AA3430" s="222"/>
      <c r="AB3430" s="224"/>
      <c r="AC3430" s="225"/>
      <c r="AD3430" s="2">
        <f t="shared" si="1101"/>
        <v>0</v>
      </c>
      <c r="AE3430" s="2">
        <f t="shared" si="1102"/>
        <v>0</v>
      </c>
      <c r="AF3430" s="226"/>
      <c r="AG3430" s="219">
        <f t="shared" si="1106"/>
        <v>0</v>
      </c>
      <c r="AH3430" s="234">
        <f t="shared" si="1107"/>
        <v>0</v>
      </c>
      <c r="AI3430" s="214">
        <f t="shared" si="1115"/>
        <v>0</v>
      </c>
      <c r="AK3430" s="229">
        <f t="shared" si="1108"/>
        <v>0</v>
      </c>
      <c r="AL3430" s="226"/>
      <c r="AM3430" s="15"/>
      <c r="AN3430" s="232" t="e">
        <f t="shared" si="1109"/>
        <v>#DIV/0!</v>
      </c>
      <c r="AO3430" s="214">
        <f t="shared" si="1103"/>
        <v>0</v>
      </c>
      <c r="AQ3430" s="210"/>
      <c r="AR3430" s="231"/>
      <c r="AS3430" s="15"/>
      <c r="AT3430" s="232">
        <f t="shared" si="1110"/>
        <v>0</v>
      </c>
      <c r="AU3430" s="235">
        <f t="shared" si="1111"/>
        <v>0</v>
      </c>
      <c r="AY3430" s="210"/>
      <c r="AZ3430" s="231"/>
      <c r="BA3430" s="15"/>
      <c r="BB3430" s="232">
        <f t="shared" si="1100"/>
        <v>0</v>
      </c>
      <c r="BC3430" s="235">
        <f t="shared" si="1112"/>
        <v>0</v>
      </c>
      <c r="BG3430" s="210"/>
      <c r="BH3430" s="231"/>
      <c r="BI3430" s="15"/>
      <c r="BJ3430" s="232">
        <f t="shared" si="1104"/>
        <v>0</v>
      </c>
      <c r="BK3430" s="235">
        <f t="shared" si="1113"/>
        <v>0</v>
      </c>
      <c r="BM3430" s="109">
        <f t="shared" si="1105"/>
        <v>-5.0637787434364432</v>
      </c>
      <c r="BN3430" s="213"/>
      <c r="BR3430" s="228"/>
      <c r="BS3430" s="311"/>
      <c r="BT3430" s="3"/>
      <c r="BU3430" s="213"/>
      <c r="BV3430" s="213"/>
      <c r="BW3430" s="291"/>
    </row>
    <row r="3431" spans="1:75" x14ac:dyDescent="0.2">
      <c r="A3431" s="210"/>
      <c r="B3431" s="211"/>
      <c r="C3431" s="848" t="str">
        <f ca="1">IF(ISERR(AVERAGE(INDIRECT("B"&amp;(ROW()-INT($B$1/2))):INDIRECT("B"&amp;(ROW()+INT($B$1/2))))),"",AVERAGE(INDIRECT("B"&amp;(ROW()-INT($B$1/2))):INDIRECT("B"&amp;(ROW()+INT($B$1/2)))))</f>
        <v/>
      </c>
      <c r="D3431" s="848">
        <f t="shared" si="1099"/>
        <v>0</v>
      </c>
      <c r="E3431" s="864"/>
      <c r="F3431" s="15"/>
      <c r="G3431" s="3"/>
      <c r="H3431" s="3"/>
      <c r="I3431" s="3"/>
      <c r="J3431" s="3"/>
      <c r="K3431" s="3"/>
      <c r="L3431" s="554"/>
      <c r="M3431" s="545"/>
      <c r="N3431" s="546"/>
      <c r="O3431" s="5"/>
      <c r="P3431" s="216"/>
      <c r="Q3431" s="217"/>
      <c r="R3431" s="218"/>
      <c r="S3431" s="219">
        <f t="shared" si="1116"/>
        <v>0</v>
      </c>
      <c r="T3431" s="220">
        <f t="shared" si="1117"/>
        <v>0</v>
      </c>
      <c r="U3431" s="214">
        <f t="shared" si="1114"/>
        <v>0</v>
      </c>
      <c r="W3431" s="221"/>
      <c r="X3431" s="222"/>
      <c r="Y3431" s="222"/>
      <c r="Z3431" s="223"/>
      <c r="AA3431" s="222"/>
      <c r="AB3431" s="224"/>
      <c r="AC3431" s="225"/>
      <c r="AD3431" s="2">
        <f t="shared" si="1101"/>
        <v>0</v>
      </c>
      <c r="AE3431" s="2">
        <f t="shared" si="1102"/>
        <v>0</v>
      </c>
      <c r="AF3431" s="226"/>
      <c r="AG3431" s="219">
        <f t="shared" si="1106"/>
        <v>0</v>
      </c>
      <c r="AH3431" s="234">
        <f t="shared" si="1107"/>
        <v>0</v>
      </c>
      <c r="AI3431" s="214">
        <f t="shared" si="1115"/>
        <v>0</v>
      </c>
      <c r="AK3431" s="229">
        <f t="shared" si="1108"/>
        <v>0</v>
      </c>
      <c r="AL3431" s="226"/>
      <c r="AM3431" s="15"/>
      <c r="AN3431" s="232" t="e">
        <f t="shared" si="1109"/>
        <v>#DIV/0!</v>
      </c>
      <c r="AO3431" s="214">
        <f t="shared" si="1103"/>
        <v>0</v>
      </c>
      <c r="AQ3431" s="210"/>
      <c r="AR3431" s="231"/>
      <c r="AS3431" s="15"/>
      <c r="AT3431" s="232">
        <f t="shared" si="1110"/>
        <v>0</v>
      </c>
      <c r="AU3431" s="235">
        <f t="shared" si="1111"/>
        <v>0</v>
      </c>
      <c r="AY3431" s="210"/>
      <c r="AZ3431" s="231"/>
      <c r="BA3431" s="15"/>
      <c r="BB3431" s="232">
        <f t="shared" si="1100"/>
        <v>0</v>
      </c>
      <c r="BC3431" s="235">
        <f t="shared" si="1112"/>
        <v>0</v>
      </c>
      <c r="BG3431" s="210"/>
      <c r="BH3431" s="231"/>
      <c r="BI3431" s="15"/>
      <c r="BJ3431" s="232">
        <f t="shared" si="1104"/>
        <v>0</v>
      </c>
      <c r="BK3431" s="235">
        <f t="shared" si="1113"/>
        <v>0</v>
      </c>
      <c r="BM3431" s="109">
        <f t="shared" si="1105"/>
        <v>-5.0656110809341799</v>
      </c>
      <c r="BN3431" s="213"/>
      <c r="BR3431" s="228"/>
      <c r="BS3431" s="311"/>
      <c r="BT3431" s="3"/>
      <c r="BU3431" s="213"/>
      <c r="BV3431" s="213"/>
      <c r="BW3431" s="291"/>
    </row>
    <row r="3432" spans="1:75" x14ac:dyDescent="0.2">
      <c r="A3432" s="210"/>
      <c r="B3432" s="211"/>
      <c r="C3432" s="848" t="str">
        <f ca="1">IF(ISERR(AVERAGE(INDIRECT("B"&amp;(ROW()-INT($B$1/2))):INDIRECT("B"&amp;(ROW()+INT($B$1/2))))),"",AVERAGE(INDIRECT("B"&amp;(ROW()-INT($B$1/2))):INDIRECT("B"&amp;(ROW()+INT($B$1/2)))))</f>
        <v/>
      </c>
      <c r="D3432" s="848">
        <f t="shared" si="1099"/>
        <v>0</v>
      </c>
      <c r="E3432" s="864"/>
      <c r="F3432" s="15"/>
      <c r="G3432" s="3"/>
      <c r="H3432" s="3"/>
      <c r="I3432" s="3"/>
      <c r="J3432" s="3"/>
      <c r="K3432" s="3"/>
      <c r="L3432" s="554"/>
      <c r="M3432" s="545"/>
      <c r="N3432" s="546"/>
      <c r="O3432" s="5"/>
      <c r="P3432" s="216"/>
      <c r="Q3432" s="217"/>
      <c r="R3432" s="218"/>
      <c r="S3432" s="219">
        <f t="shared" si="1116"/>
        <v>0</v>
      </c>
      <c r="T3432" s="220">
        <f t="shared" si="1117"/>
        <v>0</v>
      </c>
      <c r="U3432" s="214">
        <f t="shared" si="1114"/>
        <v>0</v>
      </c>
      <c r="W3432" s="221"/>
      <c r="X3432" s="222"/>
      <c r="Y3432" s="222"/>
      <c r="Z3432" s="223"/>
      <c r="AA3432" s="222"/>
      <c r="AB3432" s="224"/>
      <c r="AC3432" s="225"/>
      <c r="AD3432" s="2">
        <f t="shared" si="1101"/>
        <v>0</v>
      </c>
      <c r="AE3432" s="2">
        <f t="shared" si="1102"/>
        <v>0</v>
      </c>
      <c r="AF3432" s="226"/>
      <c r="AG3432" s="219">
        <f t="shared" si="1106"/>
        <v>0</v>
      </c>
      <c r="AH3432" s="234">
        <f t="shared" si="1107"/>
        <v>0</v>
      </c>
      <c r="AI3432" s="214">
        <f t="shared" si="1115"/>
        <v>0</v>
      </c>
      <c r="AK3432" s="229">
        <f t="shared" si="1108"/>
        <v>0</v>
      </c>
      <c r="AL3432" s="226"/>
      <c r="AM3432" s="15"/>
      <c r="AN3432" s="232" t="e">
        <f t="shared" si="1109"/>
        <v>#DIV/0!</v>
      </c>
      <c r="AO3432" s="214">
        <f t="shared" si="1103"/>
        <v>0</v>
      </c>
      <c r="AQ3432" s="210"/>
      <c r="AR3432" s="231"/>
      <c r="AS3432" s="15"/>
      <c r="AT3432" s="232">
        <f t="shared" si="1110"/>
        <v>0</v>
      </c>
      <c r="AU3432" s="235">
        <f t="shared" si="1111"/>
        <v>0</v>
      </c>
      <c r="AY3432" s="210"/>
      <c r="AZ3432" s="231"/>
      <c r="BA3432" s="15"/>
      <c r="BB3432" s="232">
        <f t="shared" si="1100"/>
        <v>0</v>
      </c>
      <c r="BC3432" s="235">
        <f t="shared" si="1112"/>
        <v>0</v>
      </c>
      <c r="BG3432" s="210"/>
      <c r="BH3432" s="231"/>
      <c r="BI3432" s="15"/>
      <c r="BJ3432" s="232">
        <f t="shared" si="1104"/>
        <v>0</v>
      </c>
      <c r="BK3432" s="235">
        <f t="shared" si="1113"/>
        <v>0</v>
      </c>
      <c r="BM3432" s="109">
        <f t="shared" si="1105"/>
        <v>-5.0674434184319166</v>
      </c>
      <c r="BN3432" s="213"/>
      <c r="BR3432" s="228"/>
      <c r="BS3432" s="311"/>
      <c r="BT3432" s="3"/>
      <c r="BU3432" s="213"/>
      <c r="BV3432" s="213"/>
      <c r="BW3432" s="291"/>
    </row>
    <row r="3433" spans="1:75" x14ac:dyDescent="0.2">
      <c r="A3433" s="210"/>
      <c r="B3433" s="211"/>
      <c r="C3433" s="848" t="str">
        <f ca="1">IF(ISERR(AVERAGE(INDIRECT("B"&amp;(ROW()-INT($B$1/2))):INDIRECT("B"&amp;(ROW()+INT($B$1/2))))),"",AVERAGE(INDIRECT("B"&amp;(ROW()-INT($B$1/2))):INDIRECT("B"&amp;(ROW()+INT($B$1/2)))))</f>
        <v/>
      </c>
      <c r="D3433" s="848">
        <f t="shared" si="1099"/>
        <v>0</v>
      </c>
      <c r="E3433" s="864"/>
      <c r="F3433" s="15"/>
      <c r="G3433" s="3"/>
      <c r="H3433" s="3"/>
      <c r="I3433" s="3"/>
      <c r="J3433" s="3"/>
      <c r="K3433" s="3"/>
      <c r="L3433" s="554"/>
      <c r="M3433" s="545"/>
      <c r="N3433" s="546"/>
      <c r="O3433" s="5"/>
      <c r="P3433" s="216"/>
      <c r="Q3433" s="217"/>
      <c r="R3433" s="218"/>
      <c r="S3433" s="219">
        <f t="shared" si="1116"/>
        <v>0</v>
      </c>
      <c r="T3433" s="220">
        <f t="shared" si="1117"/>
        <v>0</v>
      </c>
      <c r="U3433" s="214">
        <f t="shared" si="1114"/>
        <v>0</v>
      </c>
      <c r="W3433" s="221"/>
      <c r="X3433" s="222"/>
      <c r="Y3433" s="222"/>
      <c r="Z3433" s="223"/>
      <c r="AA3433" s="222"/>
      <c r="AB3433" s="224"/>
      <c r="AC3433" s="225"/>
      <c r="AD3433" s="2">
        <f t="shared" si="1101"/>
        <v>0</v>
      </c>
      <c r="AE3433" s="2">
        <f t="shared" si="1102"/>
        <v>0</v>
      </c>
      <c r="AF3433" s="226"/>
      <c r="AG3433" s="219">
        <f t="shared" si="1106"/>
        <v>0</v>
      </c>
      <c r="AH3433" s="234">
        <f t="shared" si="1107"/>
        <v>0</v>
      </c>
      <c r="AI3433" s="214">
        <f t="shared" si="1115"/>
        <v>0</v>
      </c>
      <c r="AK3433" s="229">
        <f t="shared" si="1108"/>
        <v>0</v>
      </c>
      <c r="AL3433" s="226"/>
      <c r="AM3433" s="15"/>
      <c r="AN3433" s="232" t="e">
        <f t="shared" si="1109"/>
        <v>#DIV/0!</v>
      </c>
      <c r="AO3433" s="214">
        <f t="shared" si="1103"/>
        <v>0</v>
      </c>
      <c r="AQ3433" s="210"/>
      <c r="AR3433" s="231"/>
      <c r="AS3433" s="15"/>
      <c r="AT3433" s="232">
        <f t="shared" si="1110"/>
        <v>0</v>
      </c>
      <c r="AU3433" s="235">
        <f t="shared" si="1111"/>
        <v>0</v>
      </c>
      <c r="AY3433" s="210"/>
      <c r="AZ3433" s="231"/>
      <c r="BA3433" s="15"/>
      <c r="BB3433" s="232">
        <f t="shared" si="1100"/>
        <v>0</v>
      </c>
      <c r="BC3433" s="235">
        <f t="shared" si="1112"/>
        <v>0</v>
      </c>
      <c r="BG3433" s="210"/>
      <c r="BH3433" s="231"/>
      <c r="BI3433" s="15"/>
      <c r="BJ3433" s="232">
        <f t="shared" si="1104"/>
        <v>0</v>
      </c>
      <c r="BK3433" s="235">
        <f t="shared" si="1113"/>
        <v>0</v>
      </c>
      <c r="BM3433" s="109">
        <f t="shared" si="1105"/>
        <v>-5.0692757559296533</v>
      </c>
      <c r="BN3433" s="213"/>
      <c r="BR3433" s="228"/>
      <c r="BS3433" s="311"/>
      <c r="BT3433" s="3"/>
      <c r="BU3433" s="213"/>
      <c r="BV3433" s="213"/>
      <c r="BW3433" s="291"/>
    </row>
    <row r="3434" spans="1:75" x14ac:dyDescent="0.2">
      <c r="A3434" s="210"/>
      <c r="B3434" s="211"/>
      <c r="C3434" s="848" t="str">
        <f ca="1">IF(ISERR(AVERAGE(INDIRECT("B"&amp;(ROW()-INT($B$1/2))):INDIRECT("B"&amp;(ROW()+INT($B$1/2))))),"",AVERAGE(INDIRECT("B"&amp;(ROW()-INT($B$1/2))):INDIRECT("B"&amp;(ROW()+INT($B$1/2)))))</f>
        <v/>
      </c>
      <c r="D3434" s="848">
        <f t="shared" si="1099"/>
        <v>0</v>
      </c>
      <c r="E3434" s="864"/>
      <c r="F3434" s="15"/>
      <c r="G3434" s="3"/>
      <c r="H3434" s="3"/>
      <c r="I3434" s="3"/>
      <c r="J3434" s="3"/>
      <c r="K3434" s="3"/>
      <c r="L3434" s="554"/>
      <c r="M3434" s="545"/>
      <c r="N3434" s="546"/>
      <c r="O3434" s="5"/>
      <c r="P3434" s="216"/>
      <c r="Q3434" s="217"/>
      <c r="R3434" s="218"/>
      <c r="S3434" s="219">
        <f t="shared" si="1116"/>
        <v>0</v>
      </c>
      <c r="T3434" s="220">
        <f t="shared" si="1117"/>
        <v>0</v>
      </c>
      <c r="U3434" s="214">
        <f t="shared" si="1114"/>
        <v>0</v>
      </c>
      <c r="W3434" s="221"/>
      <c r="X3434" s="222"/>
      <c r="Y3434" s="222"/>
      <c r="Z3434" s="223"/>
      <c r="AA3434" s="222"/>
      <c r="AB3434" s="224"/>
      <c r="AC3434" s="225"/>
      <c r="AD3434" s="2">
        <f t="shared" si="1101"/>
        <v>0</v>
      </c>
      <c r="AE3434" s="2">
        <f t="shared" si="1102"/>
        <v>0</v>
      </c>
      <c r="AF3434" s="226"/>
      <c r="AG3434" s="219">
        <f t="shared" si="1106"/>
        <v>0</v>
      </c>
      <c r="AH3434" s="234">
        <f t="shared" si="1107"/>
        <v>0</v>
      </c>
      <c r="AI3434" s="214">
        <f t="shared" si="1115"/>
        <v>0</v>
      </c>
      <c r="AK3434" s="229">
        <f t="shared" si="1108"/>
        <v>0</v>
      </c>
      <c r="AL3434" s="226"/>
      <c r="AM3434" s="15"/>
      <c r="AN3434" s="232" t="e">
        <f t="shared" si="1109"/>
        <v>#DIV/0!</v>
      </c>
      <c r="AO3434" s="214">
        <f t="shared" si="1103"/>
        <v>0</v>
      </c>
      <c r="AQ3434" s="210"/>
      <c r="AR3434" s="231"/>
      <c r="AS3434" s="15"/>
      <c r="AT3434" s="232">
        <f t="shared" si="1110"/>
        <v>0</v>
      </c>
      <c r="AU3434" s="235">
        <f t="shared" si="1111"/>
        <v>0</v>
      </c>
      <c r="AY3434" s="210"/>
      <c r="AZ3434" s="231"/>
      <c r="BA3434" s="15"/>
      <c r="BB3434" s="232">
        <f t="shared" si="1100"/>
        <v>0</v>
      </c>
      <c r="BC3434" s="235">
        <f t="shared" si="1112"/>
        <v>0</v>
      </c>
      <c r="BG3434" s="210"/>
      <c r="BH3434" s="231"/>
      <c r="BI3434" s="15"/>
      <c r="BJ3434" s="232">
        <f t="shared" si="1104"/>
        <v>0</v>
      </c>
      <c r="BK3434" s="235">
        <f t="shared" si="1113"/>
        <v>0</v>
      </c>
      <c r="BM3434" s="109">
        <f t="shared" si="1105"/>
        <v>-5.07110809342739</v>
      </c>
      <c r="BN3434" s="213"/>
      <c r="BR3434" s="228"/>
      <c r="BS3434" s="311"/>
      <c r="BT3434" s="3"/>
      <c r="BU3434" s="213"/>
      <c r="BV3434" s="213"/>
      <c r="BW3434" s="291"/>
    </row>
    <row r="3435" spans="1:75" x14ac:dyDescent="0.2">
      <c r="A3435" s="210"/>
      <c r="B3435" s="211"/>
      <c r="C3435" s="848" t="str">
        <f ca="1">IF(ISERR(AVERAGE(INDIRECT("B"&amp;(ROW()-INT($B$1/2))):INDIRECT("B"&amp;(ROW()+INT($B$1/2))))),"",AVERAGE(INDIRECT("B"&amp;(ROW()-INT($B$1/2))):INDIRECT("B"&amp;(ROW()+INT($B$1/2)))))</f>
        <v/>
      </c>
      <c r="D3435" s="848">
        <f t="shared" si="1099"/>
        <v>0</v>
      </c>
      <c r="E3435" s="864"/>
      <c r="F3435" s="15"/>
      <c r="G3435" s="3"/>
      <c r="H3435" s="3"/>
      <c r="I3435" s="3"/>
      <c r="J3435" s="3"/>
      <c r="K3435" s="3"/>
      <c r="L3435" s="554"/>
      <c r="M3435" s="545"/>
      <c r="N3435" s="546"/>
      <c r="O3435" s="5"/>
      <c r="P3435" s="216"/>
      <c r="Q3435" s="217"/>
      <c r="R3435" s="218"/>
      <c r="S3435" s="219">
        <f t="shared" si="1116"/>
        <v>0</v>
      </c>
      <c r="T3435" s="220">
        <f t="shared" si="1117"/>
        <v>0</v>
      </c>
      <c r="U3435" s="214">
        <f t="shared" si="1114"/>
        <v>0</v>
      </c>
      <c r="W3435" s="221"/>
      <c r="X3435" s="222"/>
      <c r="Y3435" s="222"/>
      <c r="Z3435" s="223"/>
      <c r="AA3435" s="222"/>
      <c r="AB3435" s="224"/>
      <c r="AC3435" s="225"/>
      <c r="AD3435" s="2">
        <f t="shared" si="1101"/>
        <v>0</v>
      </c>
      <c r="AE3435" s="2">
        <f t="shared" si="1102"/>
        <v>0</v>
      </c>
      <c r="AF3435" s="226"/>
      <c r="AG3435" s="219">
        <f t="shared" si="1106"/>
        <v>0</v>
      </c>
      <c r="AH3435" s="234">
        <f t="shared" si="1107"/>
        <v>0</v>
      </c>
      <c r="AI3435" s="214">
        <f t="shared" si="1115"/>
        <v>0</v>
      </c>
      <c r="AK3435" s="229">
        <f t="shared" si="1108"/>
        <v>0</v>
      </c>
      <c r="AL3435" s="226"/>
      <c r="AM3435" s="15"/>
      <c r="AN3435" s="232" t="e">
        <f t="shared" si="1109"/>
        <v>#DIV/0!</v>
      </c>
      <c r="AO3435" s="214">
        <f t="shared" si="1103"/>
        <v>0</v>
      </c>
      <c r="AQ3435" s="210"/>
      <c r="AR3435" s="231"/>
      <c r="AS3435" s="15"/>
      <c r="AT3435" s="232">
        <f t="shared" si="1110"/>
        <v>0</v>
      </c>
      <c r="AU3435" s="235">
        <f t="shared" si="1111"/>
        <v>0</v>
      </c>
      <c r="AY3435" s="210"/>
      <c r="AZ3435" s="231"/>
      <c r="BA3435" s="15"/>
      <c r="BB3435" s="232">
        <f t="shared" si="1100"/>
        <v>0</v>
      </c>
      <c r="BC3435" s="235">
        <f t="shared" si="1112"/>
        <v>0</v>
      </c>
      <c r="BG3435" s="210"/>
      <c r="BH3435" s="231"/>
      <c r="BI3435" s="15"/>
      <c r="BJ3435" s="232">
        <f t="shared" si="1104"/>
        <v>0</v>
      </c>
      <c r="BK3435" s="235">
        <f t="shared" si="1113"/>
        <v>0</v>
      </c>
      <c r="BM3435" s="109">
        <f t="shared" si="1105"/>
        <v>-5.0729404309251267</v>
      </c>
      <c r="BN3435" s="213"/>
      <c r="BR3435" s="228"/>
      <c r="BS3435" s="311"/>
      <c r="BT3435" s="3"/>
      <c r="BU3435" s="213"/>
      <c r="BV3435" s="213"/>
      <c r="BW3435" s="291"/>
    </row>
    <row r="3436" spans="1:75" x14ac:dyDescent="0.2">
      <c r="A3436" s="210"/>
      <c r="B3436" s="211"/>
      <c r="C3436" s="848" t="str">
        <f ca="1">IF(ISERR(AVERAGE(INDIRECT("B"&amp;(ROW()-INT($B$1/2))):INDIRECT("B"&amp;(ROW()+INT($B$1/2))))),"",AVERAGE(INDIRECT("B"&amp;(ROW()-INT($B$1/2))):INDIRECT("B"&amp;(ROW()+INT($B$1/2)))))</f>
        <v/>
      </c>
      <c r="D3436" s="848">
        <f t="shared" si="1099"/>
        <v>0</v>
      </c>
      <c r="E3436" s="864"/>
      <c r="F3436" s="15"/>
      <c r="G3436" s="3"/>
      <c r="H3436" s="3"/>
      <c r="I3436" s="3"/>
      <c r="J3436" s="3"/>
      <c r="K3436" s="3"/>
      <c r="L3436" s="554"/>
      <c r="M3436" s="545"/>
      <c r="N3436" s="546"/>
      <c r="O3436" s="5"/>
      <c r="P3436" s="216"/>
      <c r="Q3436" s="217"/>
      <c r="R3436" s="218"/>
      <c r="S3436" s="219">
        <f t="shared" si="1116"/>
        <v>0</v>
      </c>
      <c r="T3436" s="220">
        <f t="shared" si="1117"/>
        <v>0</v>
      </c>
      <c r="U3436" s="214">
        <f t="shared" si="1114"/>
        <v>0</v>
      </c>
      <c r="W3436" s="221"/>
      <c r="X3436" s="222"/>
      <c r="Y3436" s="222"/>
      <c r="Z3436" s="223"/>
      <c r="AA3436" s="222"/>
      <c r="AB3436" s="224"/>
      <c r="AC3436" s="225"/>
      <c r="AD3436" s="2">
        <f t="shared" si="1101"/>
        <v>0</v>
      </c>
      <c r="AE3436" s="2">
        <f t="shared" si="1102"/>
        <v>0</v>
      </c>
      <c r="AF3436" s="226"/>
      <c r="AG3436" s="219">
        <f t="shared" si="1106"/>
        <v>0</v>
      </c>
      <c r="AH3436" s="234">
        <f t="shared" si="1107"/>
        <v>0</v>
      </c>
      <c r="AI3436" s="214">
        <f t="shared" si="1115"/>
        <v>0</v>
      </c>
      <c r="AK3436" s="229">
        <f t="shared" si="1108"/>
        <v>0</v>
      </c>
      <c r="AL3436" s="226"/>
      <c r="AM3436" s="15"/>
      <c r="AN3436" s="232" t="e">
        <f t="shared" si="1109"/>
        <v>#DIV/0!</v>
      </c>
      <c r="AO3436" s="214">
        <f t="shared" si="1103"/>
        <v>0</v>
      </c>
      <c r="AQ3436" s="210"/>
      <c r="AR3436" s="231"/>
      <c r="AS3436" s="15"/>
      <c r="AT3436" s="232">
        <f t="shared" si="1110"/>
        <v>0</v>
      </c>
      <c r="AU3436" s="235">
        <f t="shared" si="1111"/>
        <v>0</v>
      </c>
      <c r="AY3436" s="210"/>
      <c r="AZ3436" s="231"/>
      <c r="BA3436" s="15"/>
      <c r="BB3436" s="232">
        <f t="shared" si="1100"/>
        <v>0</v>
      </c>
      <c r="BC3436" s="235">
        <f t="shared" si="1112"/>
        <v>0</v>
      </c>
      <c r="BG3436" s="210"/>
      <c r="BH3436" s="231"/>
      <c r="BI3436" s="15"/>
      <c r="BJ3436" s="232">
        <f t="shared" si="1104"/>
        <v>0</v>
      </c>
      <c r="BK3436" s="235">
        <f t="shared" si="1113"/>
        <v>0</v>
      </c>
      <c r="BM3436" s="109">
        <f t="shared" si="1105"/>
        <v>-5.0747727684228634</v>
      </c>
      <c r="BN3436" s="213"/>
      <c r="BR3436" s="228"/>
      <c r="BS3436" s="311"/>
      <c r="BT3436" s="3"/>
      <c r="BU3436" s="213"/>
      <c r="BV3436" s="213"/>
      <c r="BW3436" s="291"/>
    </row>
    <row r="3437" spans="1:75" x14ac:dyDescent="0.2">
      <c r="A3437" s="210"/>
      <c r="B3437" s="211"/>
      <c r="C3437" s="848" t="str">
        <f ca="1">IF(ISERR(AVERAGE(INDIRECT("B"&amp;(ROW()-INT($B$1/2))):INDIRECT("B"&amp;(ROW()+INT($B$1/2))))),"",AVERAGE(INDIRECT("B"&amp;(ROW()-INT($B$1/2))):INDIRECT("B"&amp;(ROW()+INT($B$1/2)))))</f>
        <v/>
      </c>
      <c r="D3437" s="848">
        <f t="shared" si="1099"/>
        <v>0</v>
      </c>
      <c r="E3437" s="864"/>
      <c r="F3437" s="15"/>
      <c r="G3437" s="3"/>
      <c r="H3437" s="3"/>
      <c r="I3437" s="3"/>
      <c r="J3437" s="3"/>
      <c r="K3437" s="3"/>
      <c r="L3437" s="554"/>
      <c r="M3437" s="545"/>
      <c r="N3437" s="546"/>
      <c r="O3437" s="5"/>
      <c r="P3437" s="216"/>
      <c r="Q3437" s="217"/>
      <c r="R3437" s="218"/>
      <c r="S3437" s="219">
        <f t="shared" si="1116"/>
        <v>0</v>
      </c>
      <c r="T3437" s="220">
        <f t="shared" si="1117"/>
        <v>0</v>
      </c>
      <c r="U3437" s="214">
        <f t="shared" si="1114"/>
        <v>0</v>
      </c>
      <c r="W3437" s="221"/>
      <c r="X3437" s="222"/>
      <c r="Y3437" s="222"/>
      <c r="Z3437" s="223"/>
      <c r="AA3437" s="222"/>
      <c r="AB3437" s="224"/>
      <c r="AC3437" s="225"/>
      <c r="AD3437" s="2">
        <f t="shared" si="1101"/>
        <v>0</v>
      </c>
      <c r="AE3437" s="2">
        <f t="shared" si="1102"/>
        <v>0</v>
      </c>
      <c r="AF3437" s="226"/>
      <c r="AG3437" s="219">
        <f t="shared" si="1106"/>
        <v>0</v>
      </c>
      <c r="AH3437" s="234">
        <f t="shared" si="1107"/>
        <v>0</v>
      </c>
      <c r="AI3437" s="214">
        <f t="shared" si="1115"/>
        <v>0</v>
      </c>
      <c r="AK3437" s="229">
        <f t="shared" si="1108"/>
        <v>0</v>
      </c>
      <c r="AL3437" s="226"/>
      <c r="AM3437" s="15"/>
      <c r="AN3437" s="232" t="e">
        <f t="shared" si="1109"/>
        <v>#DIV/0!</v>
      </c>
      <c r="AO3437" s="214">
        <f t="shared" si="1103"/>
        <v>0</v>
      </c>
      <c r="AQ3437" s="210"/>
      <c r="AR3437" s="231"/>
      <c r="AS3437" s="15"/>
      <c r="AT3437" s="232">
        <f t="shared" si="1110"/>
        <v>0</v>
      </c>
      <c r="AU3437" s="235">
        <f t="shared" si="1111"/>
        <v>0</v>
      </c>
      <c r="AY3437" s="210"/>
      <c r="AZ3437" s="231"/>
      <c r="BA3437" s="15"/>
      <c r="BB3437" s="232">
        <f t="shared" si="1100"/>
        <v>0</v>
      </c>
      <c r="BC3437" s="235">
        <f t="shared" si="1112"/>
        <v>0</v>
      </c>
      <c r="BG3437" s="210"/>
      <c r="BH3437" s="231"/>
      <c r="BI3437" s="15"/>
      <c r="BJ3437" s="232">
        <f t="shared" si="1104"/>
        <v>0</v>
      </c>
      <c r="BK3437" s="235">
        <f t="shared" si="1113"/>
        <v>0</v>
      </c>
      <c r="BM3437" s="109">
        <f t="shared" si="1105"/>
        <v>-5.0766051059206001</v>
      </c>
      <c r="BN3437" s="213"/>
      <c r="BR3437" s="228"/>
      <c r="BS3437" s="311"/>
      <c r="BT3437" s="3"/>
      <c r="BU3437" s="213"/>
      <c r="BV3437" s="213"/>
      <c r="BW3437" s="291"/>
    </row>
    <row r="3438" spans="1:75" x14ac:dyDescent="0.2">
      <c r="A3438" s="210"/>
      <c r="B3438" s="211"/>
      <c r="C3438" s="848" t="str">
        <f ca="1">IF(ISERR(AVERAGE(INDIRECT("B"&amp;(ROW()-INT($B$1/2))):INDIRECT("B"&amp;(ROW()+INT($B$1/2))))),"",AVERAGE(INDIRECT("B"&amp;(ROW()-INT($B$1/2))):INDIRECT("B"&amp;(ROW()+INT($B$1/2)))))</f>
        <v/>
      </c>
      <c r="D3438" s="848">
        <f t="shared" si="1099"/>
        <v>0</v>
      </c>
      <c r="E3438" s="864"/>
      <c r="F3438" s="15"/>
      <c r="G3438" s="3"/>
      <c r="H3438" s="3"/>
      <c r="I3438" s="3"/>
      <c r="J3438" s="3"/>
      <c r="K3438" s="3"/>
      <c r="L3438" s="554"/>
      <c r="M3438" s="545"/>
      <c r="N3438" s="546"/>
      <c r="O3438" s="5"/>
      <c r="P3438" s="216"/>
      <c r="Q3438" s="217"/>
      <c r="R3438" s="218"/>
      <c r="S3438" s="219">
        <f t="shared" si="1116"/>
        <v>0</v>
      </c>
      <c r="T3438" s="220">
        <f t="shared" si="1117"/>
        <v>0</v>
      </c>
      <c r="U3438" s="214">
        <f t="shared" si="1114"/>
        <v>0</v>
      </c>
      <c r="W3438" s="221"/>
      <c r="X3438" s="222"/>
      <c r="Y3438" s="222"/>
      <c r="Z3438" s="223"/>
      <c r="AA3438" s="222"/>
      <c r="AB3438" s="224"/>
      <c r="AC3438" s="225"/>
      <c r="AD3438" s="2">
        <f t="shared" si="1101"/>
        <v>0</v>
      </c>
      <c r="AE3438" s="2">
        <f t="shared" si="1102"/>
        <v>0</v>
      </c>
      <c r="AF3438" s="226"/>
      <c r="AG3438" s="219">
        <f t="shared" si="1106"/>
        <v>0</v>
      </c>
      <c r="AH3438" s="234">
        <f t="shared" si="1107"/>
        <v>0</v>
      </c>
      <c r="AI3438" s="214">
        <f t="shared" si="1115"/>
        <v>0</v>
      </c>
      <c r="AK3438" s="229">
        <f t="shared" si="1108"/>
        <v>0</v>
      </c>
      <c r="AL3438" s="226"/>
      <c r="AM3438" s="15"/>
      <c r="AN3438" s="232" t="e">
        <f t="shared" si="1109"/>
        <v>#DIV/0!</v>
      </c>
      <c r="AO3438" s="214">
        <f t="shared" si="1103"/>
        <v>0</v>
      </c>
      <c r="AQ3438" s="210"/>
      <c r="AR3438" s="231"/>
      <c r="AS3438" s="15"/>
      <c r="AT3438" s="232">
        <f t="shared" si="1110"/>
        <v>0</v>
      </c>
      <c r="AU3438" s="235">
        <f t="shared" si="1111"/>
        <v>0</v>
      </c>
      <c r="AY3438" s="210"/>
      <c r="AZ3438" s="231"/>
      <c r="BA3438" s="15"/>
      <c r="BB3438" s="232">
        <f t="shared" si="1100"/>
        <v>0</v>
      </c>
      <c r="BC3438" s="235">
        <f t="shared" si="1112"/>
        <v>0</v>
      </c>
      <c r="BG3438" s="210"/>
      <c r="BH3438" s="231"/>
      <c r="BI3438" s="15"/>
      <c r="BJ3438" s="232">
        <f t="shared" si="1104"/>
        <v>0</v>
      </c>
      <c r="BK3438" s="235">
        <f t="shared" si="1113"/>
        <v>0</v>
      </c>
      <c r="BM3438" s="109">
        <f t="shared" si="1105"/>
        <v>-5.0784374434183368</v>
      </c>
      <c r="BN3438" s="213"/>
      <c r="BR3438" s="228"/>
      <c r="BS3438" s="311"/>
      <c r="BT3438" s="3"/>
      <c r="BU3438" s="213"/>
      <c r="BV3438" s="213"/>
      <c r="BW3438" s="291"/>
    </row>
    <row r="3439" spans="1:75" x14ac:dyDescent="0.2">
      <c r="A3439" s="210"/>
      <c r="B3439" s="211"/>
      <c r="C3439" s="848" t="str">
        <f ca="1">IF(ISERR(AVERAGE(INDIRECT("B"&amp;(ROW()-INT($B$1/2))):INDIRECT("B"&amp;(ROW()+INT($B$1/2))))),"",AVERAGE(INDIRECT("B"&amp;(ROW()-INT($B$1/2))):INDIRECT("B"&amp;(ROW()+INT($B$1/2)))))</f>
        <v/>
      </c>
      <c r="D3439" s="848">
        <f t="shared" si="1099"/>
        <v>0</v>
      </c>
      <c r="E3439" s="864"/>
      <c r="F3439" s="15"/>
      <c r="G3439" s="3"/>
      <c r="H3439" s="3"/>
      <c r="I3439" s="3"/>
      <c r="J3439" s="3"/>
      <c r="K3439" s="3"/>
      <c r="L3439" s="554"/>
      <c r="M3439" s="545"/>
      <c r="N3439" s="546"/>
      <c r="O3439" s="5"/>
      <c r="P3439" s="216"/>
      <c r="Q3439" s="217"/>
      <c r="R3439" s="218"/>
      <c r="S3439" s="219">
        <f t="shared" si="1116"/>
        <v>0</v>
      </c>
      <c r="T3439" s="220">
        <f t="shared" si="1117"/>
        <v>0</v>
      </c>
      <c r="U3439" s="214">
        <f t="shared" si="1114"/>
        <v>0</v>
      </c>
      <c r="W3439" s="221"/>
      <c r="X3439" s="222"/>
      <c r="Y3439" s="222"/>
      <c r="Z3439" s="223"/>
      <c r="AA3439" s="222"/>
      <c r="AB3439" s="224"/>
      <c r="AC3439" s="225"/>
      <c r="AD3439" s="2">
        <f t="shared" si="1101"/>
        <v>0</v>
      </c>
      <c r="AE3439" s="2">
        <f t="shared" si="1102"/>
        <v>0</v>
      </c>
      <c r="AF3439" s="226"/>
      <c r="AG3439" s="219">
        <f t="shared" si="1106"/>
        <v>0</v>
      </c>
      <c r="AH3439" s="234">
        <f t="shared" si="1107"/>
        <v>0</v>
      </c>
      <c r="AI3439" s="214">
        <f t="shared" si="1115"/>
        <v>0</v>
      </c>
      <c r="AK3439" s="229">
        <f t="shared" si="1108"/>
        <v>0</v>
      </c>
      <c r="AL3439" s="226"/>
      <c r="AM3439" s="15"/>
      <c r="AN3439" s="232" t="e">
        <f t="shared" si="1109"/>
        <v>#DIV/0!</v>
      </c>
      <c r="AO3439" s="214">
        <f t="shared" si="1103"/>
        <v>0</v>
      </c>
      <c r="AQ3439" s="210"/>
      <c r="AR3439" s="231"/>
      <c r="AS3439" s="15"/>
      <c r="AT3439" s="232">
        <f t="shared" si="1110"/>
        <v>0</v>
      </c>
      <c r="AU3439" s="235">
        <f t="shared" si="1111"/>
        <v>0</v>
      </c>
      <c r="AY3439" s="210"/>
      <c r="AZ3439" s="231"/>
      <c r="BA3439" s="15"/>
      <c r="BB3439" s="232">
        <f t="shared" si="1100"/>
        <v>0</v>
      </c>
      <c r="BC3439" s="235">
        <f t="shared" si="1112"/>
        <v>0</v>
      </c>
      <c r="BG3439" s="210"/>
      <c r="BH3439" s="231"/>
      <c r="BI3439" s="15"/>
      <c r="BJ3439" s="232">
        <f t="shared" si="1104"/>
        <v>0</v>
      </c>
      <c r="BK3439" s="235">
        <f t="shared" si="1113"/>
        <v>0</v>
      </c>
      <c r="BM3439" s="109">
        <f t="shared" si="1105"/>
        <v>-5.0802697809160735</v>
      </c>
      <c r="BN3439" s="213"/>
      <c r="BR3439" s="228"/>
      <c r="BS3439" s="311"/>
      <c r="BT3439" s="3"/>
      <c r="BU3439" s="213"/>
      <c r="BV3439" s="213"/>
      <c r="BW3439" s="291"/>
    </row>
    <row r="3440" spans="1:75" x14ac:dyDescent="0.2">
      <c r="A3440" s="210"/>
      <c r="B3440" s="211"/>
      <c r="C3440" s="848" t="str">
        <f ca="1">IF(ISERR(AVERAGE(INDIRECT("B"&amp;(ROW()-INT($B$1/2))):INDIRECT("B"&amp;(ROW()+INT($B$1/2))))),"",AVERAGE(INDIRECT("B"&amp;(ROW()-INT($B$1/2))):INDIRECT("B"&amp;(ROW()+INT($B$1/2)))))</f>
        <v/>
      </c>
      <c r="D3440" s="848">
        <f t="shared" si="1099"/>
        <v>0</v>
      </c>
      <c r="E3440" s="864"/>
      <c r="F3440" s="15"/>
      <c r="G3440" s="3"/>
      <c r="H3440" s="3"/>
      <c r="I3440" s="3"/>
      <c r="J3440" s="3"/>
      <c r="K3440" s="3"/>
      <c r="L3440" s="554"/>
      <c r="M3440" s="545"/>
      <c r="N3440" s="546"/>
      <c r="O3440" s="5"/>
      <c r="P3440" s="216"/>
      <c r="Q3440" s="217"/>
      <c r="R3440" s="218"/>
      <c r="S3440" s="219">
        <f t="shared" si="1116"/>
        <v>0</v>
      </c>
      <c r="T3440" s="220">
        <f t="shared" si="1117"/>
        <v>0</v>
      </c>
      <c r="U3440" s="214">
        <f t="shared" si="1114"/>
        <v>0</v>
      </c>
      <c r="W3440" s="221"/>
      <c r="X3440" s="222"/>
      <c r="Y3440" s="222"/>
      <c r="Z3440" s="223"/>
      <c r="AA3440" s="222"/>
      <c r="AB3440" s="224"/>
      <c r="AC3440" s="225"/>
      <c r="AD3440" s="2">
        <f t="shared" si="1101"/>
        <v>0</v>
      </c>
      <c r="AE3440" s="2">
        <f t="shared" si="1102"/>
        <v>0</v>
      </c>
      <c r="AF3440" s="226"/>
      <c r="AG3440" s="219">
        <f t="shared" si="1106"/>
        <v>0</v>
      </c>
      <c r="AH3440" s="234">
        <f t="shared" si="1107"/>
        <v>0</v>
      </c>
      <c r="AI3440" s="214">
        <f t="shared" si="1115"/>
        <v>0</v>
      </c>
      <c r="AK3440" s="229">
        <f t="shared" si="1108"/>
        <v>0</v>
      </c>
      <c r="AL3440" s="226"/>
      <c r="AM3440" s="15"/>
      <c r="AN3440" s="232" t="e">
        <f t="shared" si="1109"/>
        <v>#DIV/0!</v>
      </c>
      <c r="AO3440" s="214">
        <f t="shared" si="1103"/>
        <v>0</v>
      </c>
      <c r="AQ3440" s="210"/>
      <c r="AR3440" s="231"/>
      <c r="AS3440" s="15"/>
      <c r="AT3440" s="232">
        <f t="shared" si="1110"/>
        <v>0</v>
      </c>
      <c r="AU3440" s="235">
        <f t="shared" si="1111"/>
        <v>0</v>
      </c>
      <c r="AY3440" s="210"/>
      <c r="AZ3440" s="231"/>
      <c r="BA3440" s="15"/>
      <c r="BB3440" s="232">
        <f t="shared" si="1100"/>
        <v>0</v>
      </c>
      <c r="BC3440" s="235">
        <f t="shared" si="1112"/>
        <v>0</v>
      </c>
      <c r="BG3440" s="210"/>
      <c r="BH3440" s="231"/>
      <c r="BI3440" s="15"/>
      <c r="BJ3440" s="232">
        <f t="shared" si="1104"/>
        <v>0</v>
      </c>
      <c r="BK3440" s="235">
        <f t="shared" si="1113"/>
        <v>0</v>
      </c>
      <c r="BM3440" s="109">
        <f t="shared" si="1105"/>
        <v>-5.0821021184138102</v>
      </c>
      <c r="BN3440" s="213"/>
      <c r="BR3440" s="228"/>
      <c r="BS3440" s="311"/>
      <c r="BT3440" s="3"/>
      <c r="BU3440" s="213"/>
      <c r="BV3440" s="213"/>
      <c r="BW3440" s="291"/>
    </row>
    <row r="3441" spans="1:75" x14ac:dyDescent="0.2">
      <c r="A3441" s="210"/>
      <c r="B3441" s="211"/>
      <c r="C3441" s="848" t="str">
        <f ca="1">IF(ISERR(AVERAGE(INDIRECT("B"&amp;(ROW()-INT($B$1/2))):INDIRECT("B"&amp;(ROW()+INT($B$1/2))))),"",AVERAGE(INDIRECT("B"&amp;(ROW()-INT($B$1/2))):INDIRECT("B"&amp;(ROW()+INT($B$1/2)))))</f>
        <v/>
      </c>
      <c r="D3441" s="848">
        <f t="shared" si="1099"/>
        <v>0</v>
      </c>
      <c r="E3441" s="864"/>
      <c r="F3441" s="15"/>
      <c r="G3441" s="3"/>
      <c r="H3441" s="3"/>
      <c r="I3441" s="3"/>
      <c r="J3441" s="3"/>
      <c r="K3441" s="3"/>
      <c r="L3441" s="554"/>
      <c r="M3441" s="545"/>
      <c r="N3441" s="546"/>
      <c r="O3441" s="5"/>
      <c r="P3441" s="216"/>
      <c r="Q3441" s="217"/>
      <c r="R3441" s="218"/>
      <c r="S3441" s="219">
        <f t="shared" si="1116"/>
        <v>0</v>
      </c>
      <c r="T3441" s="220">
        <f t="shared" si="1117"/>
        <v>0</v>
      </c>
      <c r="U3441" s="214">
        <f t="shared" si="1114"/>
        <v>0</v>
      </c>
      <c r="W3441" s="221"/>
      <c r="X3441" s="222"/>
      <c r="Y3441" s="222"/>
      <c r="Z3441" s="223"/>
      <c r="AA3441" s="222"/>
      <c r="AB3441" s="224"/>
      <c r="AC3441" s="225"/>
      <c r="AD3441" s="2">
        <f t="shared" si="1101"/>
        <v>0</v>
      </c>
      <c r="AE3441" s="2">
        <f t="shared" si="1102"/>
        <v>0</v>
      </c>
      <c r="AF3441" s="226"/>
      <c r="AG3441" s="219">
        <f t="shared" si="1106"/>
        <v>0</v>
      </c>
      <c r="AH3441" s="234">
        <f t="shared" si="1107"/>
        <v>0</v>
      </c>
      <c r="AI3441" s="214">
        <f t="shared" si="1115"/>
        <v>0</v>
      </c>
      <c r="AK3441" s="229">
        <f t="shared" si="1108"/>
        <v>0</v>
      </c>
      <c r="AL3441" s="226"/>
      <c r="AM3441" s="15"/>
      <c r="AN3441" s="232" t="e">
        <f t="shared" si="1109"/>
        <v>#DIV/0!</v>
      </c>
      <c r="AO3441" s="214">
        <f t="shared" si="1103"/>
        <v>0</v>
      </c>
      <c r="AQ3441" s="210"/>
      <c r="AR3441" s="231"/>
      <c r="AS3441" s="15"/>
      <c r="AT3441" s="232">
        <f t="shared" si="1110"/>
        <v>0</v>
      </c>
      <c r="AU3441" s="235">
        <f t="shared" si="1111"/>
        <v>0</v>
      </c>
      <c r="AY3441" s="210"/>
      <c r="AZ3441" s="231"/>
      <c r="BA3441" s="15"/>
      <c r="BB3441" s="232">
        <f t="shared" si="1100"/>
        <v>0</v>
      </c>
      <c r="BC3441" s="235">
        <f t="shared" si="1112"/>
        <v>0</v>
      </c>
      <c r="BG3441" s="210"/>
      <c r="BH3441" s="231"/>
      <c r="BI3441" s="15"/>
      <c r="BJ3441" s="232">
        <f t="shared" si="1104"/>
        <v>0</v>
      </c>
      <c r="BK3441" s="235">
        <f t="shared" si="1113"/>
        <v>0</v>
      </c>
      <c r="BM3441" s="109">
        <f t="shared" si="1105"/>
        <v>-5.0839344559115469</v>
      </c>
      <c r="BN3441" s="213"/>
      <c r="BR3441" s="228"/>
      <c r="BS3441" s="311"/>
      <c r="BT3441" s="3"/>
      <c r="BU3441" s="213"/>
      <c r="BV3441" s="213"/>
      <c r="BW3441" s="291"/>
    </row>
    <row r="3442" spans="1:75" x14ac:dyDescent="0.2">
      <c r="A3442" s="210"/>
      <c r="B3442" s="211"/>
      <c r="C3442" s="848" t="str">
        <f ca="1">IF(ISERR(AVERAGE(INDIRECT("B"&amp;(ROW()-INT($B$1/2))):INDIRECT("B"&amp;(ROW()+INT($B$1/2))))),"",AVERAGE(INDIRECT("B"&amp;(ROW()-INT($B$1/2))):INDIRECT("B"&amp;(ROW()+INT($B$1/2)))))</f>
        <v/>
      </c>
      <c r="D3442" s="848">
        <f t="shared" si="1099"/>
        <v>0</v>
      </c>
      <c r="E3442" s="864"/>
      <c r="F3442" s="15"/>
      <c r="G3442" s="3"/>
      <c r="H3442" s="3"/>
      <c r="I3442" s="3"/>
      <c r="J3442" s="3"/>
      <c r="K3442" s="3"/>
      <c r="L3442" s="554"/>
      <c r="M3442" s="545"/>
      <c r="N3442" s="546"/>
      <c r="O3442" s="5"/>
      <c r="P3442" s="216"/>
      <c r="Q3442" s="217"/>
      <c r="R3442" s="218"/>
      <c r="S3442" s="219">
        <f t="shared" si="1116"/>
        <v>0</v>
      </c>
      <c r="T3442" s="220">
        <f t="shared" si="1117"/>
        <v>0</v>
      </c>
      <c r="U3442" s="214">
        <f t="shared" si="1114"/>
        <v>0</v>
      </c>
      <c r="W3442" s="221"/>
      <c r="X3442" s="222"/>
      <c r="Y3442" s="222"/>
      <c r="Z3442" s="223"/>
      <c r="AA3442" s="222"/>
      <c r="AB3442" s="224"/>
      <c r="AC3442" s="225"/>
      <c r="AD3442" s="2">
        <f t="shared" si="1101"/>
        <v>0</v>
      </c>
      <c r="AE3442" s="2">
        <f t="shared" si="1102"/>
        <v>0</v>
      </c>
      <c r="AF3442" s="226"/>
      <c r="AG3442" s="219">
        <f t="shared" si="1106"/>
        <v>0</v>
      </c>
      <c r="AH3442" s="234">
        <f t="shared" si="1107"/>
        <v>0</v>
      </c>
      <c r="AI3442" s="214">
        <f t="shared" si="1115"/>
        <v>0</v>
      </c>
      <c r="AK3442" s="229">
        <f t="shared" si="1108"/>
        <v>0</v>
      </c>
      <c r="AL3442" s="226"/>
      <c r="AM3442" s="15"/>
      <c r="AN3442" s="232" t="e">
        <f t="shared" si="1109"/>
        <v>#DIV/0!</v>
      </c>
      <c r="AO3442" s="214">
        <f t="shared" si="1103"/>
        <v>0</v>
      </c>
      <c r="AQ3442" s="210"/>
      <c r="AR3442" s="231"/>
      <c r="AS3442" s="15"/>
      <c r="AT3442" s="232">
        <f t="shared" si="1110"/>
        <v>0</v>
      </c>
      <c r="AU3442" s="235">
        <f t="shared" si="1111"/>
        <v>0</v>
      </c>
      <c r="AY3442" s="210"/>
      <c r="AZ3442" s="231"/>
      <c r="BA3442" s="15"/>
      <c r="BB3442" s="232">
        <f t="shared" si="1100"/>
        <v>0</v>
      </c>
      <c r="BC3442" s="235">
        <f t="shared" si="1112"/>
        <v>0</v>
      </c>
      <c r="BG3442" s="210"/>
      <c r="BH3442" s="231"/>
      <c r="BI3442" s="15"/>
      <c r="BJ3442" s="232">
        <f t="shared" si="1104"/>
        <v>0</v>
      </c>
      <c r="BK3442" s="235">
        <f t="shared" si="1113"/>
        <v>0</v>
      </c>
      <c r="BM3442" s="109">
        <f t="shared" si="1105"/>
        <v>-5.0857667934092836</v>
      </c>
      <c r="BN3442" s="213"/>
      <c r="BR3442" s="228"/>
      <c r="BS3442" s="311"/>
      <c r="BT3442" s="3"/>
      <c r="BU3442" s="213"/>
      <c r="BV3442" s="213"/>
      <c r="BW3442" s="291"/>
    </row>
    <row r="3443" spans="1:75" x14ac:dyDescent="0.2">
      <c r="A3443" s="210"/>
      <c r="B3443" s="211"/>
      <c r="C3443" s="848" t="str">
        <f ca="1">IF(ISERR(AVERAGE(INDIRECT("B"&amp;(ROW()-INT($B$1/2))):INDIRECT("B"&amp;(ROW()+INT($B$1/2))))),"",AVERAGE(INDIRECT("B"&amp;(ROW()-INT($B$1/2))):INDIRECT("B"&amp;(ROW()+INT($B$1/2)))))</f>
        <v/>
      </c>
      <c r="D3443" s="848">
        <f t="shared" si="1099"/>
        <v>0</v>
      </c>
      <c r="E3443" s="864"/>
      <c r="F3443" s="15"/>
      <c r="G3443" s="3"/>
      <c r="H3443" s="3"/>
      <c r="I3443" s="3"/>
      <c r="J3443" s="3"/>
      <c r="K3443" s="3"/>
      <c r="L3443" s="554"/>
      <c r="M3443" s="545"/>
      <c r="N3443" s="546"/>
      <c r="O3443" s="5"/>
      <c r="P3443" s="216"/>
      <c r="Q3443" s="217"/>
      <c r="R3443" s="218"/>
      <c r="S3443" s="219">
        <f t="shared" si="1116"/>
        <v>0</v>
      </c>
      <c r="T3443" s="220">
        <f t="shared" si="1117"/>
        <v>0</v>
      </c>
      <c r="U3443" s="214">
        <f t="shared" si="1114"/>
        <v>0</v>
      </c>
      <c r="W3443" s="221"/>
      <c r="X3443" s="222"/>
      <c r="Y3443" s="222"/>
      <c r="Z3443" s="223"/>
      <c r="AA3443" s="222"/>
      <c r="AB3443" s="224"/>
      <c r="AC3443" s="225"/>
      <c r="AD3443" s="2">
        <f t="shared" si="1101"/>
        <v>0</v>
      </c>
      <c r="AE3443" s="2">
        <f t="shared" si="1102"/>
        <v>0</v>
      </c>
      <c r="AF3443" s="226"/>
      <c r="AG3443" s="219">
        <f t="shared" si="1106"/>
        <v>0</v>
      </c>
      <c r="AH3443" s="234">
        <f t="shared" si="1107"/>
        <v>0</v>
      </c>
      <c r="AI3443" s="214">
        <f t="shared" si="1115"/>
        <v>0</v>
      </c>
      <c r="AK3443" s="229">
        <f t="shared" si="1108"/>
        <v>0</v>
      </c>
      <c r="AL3443" s="226"/>
      <c r="AM3443" s="15"/>
      <c r="AN3443" s="232" t="e">
        <f t="shared" si="1109"/>
        <v>#DIV/0!</v>
      </c>
      <c r="AO3443" s="214">
        <f t="shared" si="1103"/>
        <v>0</v>
      </c>
      <c r="AQ3443" s="210"/>
      <c r="AR3443" s="231"/>
      <c r="AS3443" s="15"/>
      <c r="AT3443" s="232">
        <f t="shared" si="1110"/>
        <v>0</v>
      </c>
      <c r="AU3443" s="235">
        <f t="shared" si="1111"/>
        <v>0</v>
      </c>
      <c r="AY3443" s="210"/>
      <c r="AZ3443" s="231"/>
      <c r="BA3443" s="15"/>
      <c r="BB3443" s="232">
        <f t="shared" si="1100"/>
        <v>0</v>
      </c>
      <c r="BC3443" s="235">
        <f t="shared" si="1112"/>
        <v>0</v>
      </c>
      <c r="BG3443" s="210"/>
      <c r="BH3443" s="231"/>
      <c r="BI3443" s="15"/>
      <c r="BJ3443" s="232">
        <f t="shared" si="1104"/>
        <v>0</v>
      </c>
      <c r="BK3443" s="235">
        <f t="shared" si="1113"/>
        <v>0</v>
      </c>
      <c r="BM3443" s="109">
        <f t="shared" si="1105"/>
        <v>-5.0875991309070203</v>
      </c>
      <c r="BN3443" s="213"/>
      <c r="BR3443" s="228"/>
      <c r="BS3443" s="311"/>
      <c r="BT3443" s="3"/>
      <c r="BU3443" s="213"/>
      <c r="BV3443" s="213"/>
      <c r="BW3443" s="291"/>
    </row>
    <row r="3444" spans="1:75" x14ac:dyDescent="0.2">
      <c r="A3444" s="210"/>
      <c r="B3444" s="211"/>
      <c r="C3444" s="848" t="str">
        <f ca="1">IF(ISERR(AVERAGE(INDIRECT("B"&amp;(ROW()-INT($B$1/2))):INDIRECT("B"&amp;(ROW()+INT($B$1/2))))),"",AVERAGE(INDIRECT("B"&amp;(ROW()-INT($B$1/2))):INDIRECT("B"&amp;(ROW()+INT($B$1/2)))))</f>
        <v/>
      </c>
      <c r="D3444" s="848">
        <f t="shared" si="1099"/>
        <v>0</v>
      </c>
      <c r="E3444" s="864"/>
      <c r="F3444" s="15"/>
      <c r="G3444" s="3"/>
      <c r="H3444" s="3"/>
      <c r="I3444" s="3"/>
      <c r="J3444" s="3"/>
      <c r="K3444" s="3"/>
      <c r="L3444" s="554"/>
      <c r="M3444" s="545"/>
      <c r="N3444" s="546"/>
      <c r="O3444" s="5"/>
      <c r="P3444" s="216"/>
      <c r="Q3444" s="217"/>
      <c r="R3444" s="218"/>
      <c r="S3444" s="219">
        <f t="shared" si="1116"/>
        <v>0</v>
      </c>
      <c r="T3444" s="220">
        <f t="shared" si="1117"/>
        <v>0</v>
      </c>
      <c r="U3444" s="214">
        <f t="shared" si="1114"/>
        <v>0</v>
      </c>
      <c r="W3444" s="221"/>
      <c r="X3444" s="222"/>
      <c r="Y3444" s="222"/>
      <c r="Z3444" s="223"/>
      <c r="AA3444" s="222"/>
      <c r="AB3444" s="224"/>
      <c r="AC3444" s="225"/>
      <c r="AD3444" s="2">
        <f t="shared" si="1101"/>
        <v>0</v>
      </c>
      <c r="AE3444" s="2">
        <f t="shared" si="1102"/>
        <v>0</v>
      </c>
      <c r="AF3444" s="226"/>
      <c r="AG3444" s="219">
        <f t="shared" si="1106"/>
        <v>0</v>
      </c>
      <c r="AH3444" s="234">
        <f t="shared" si="1107"/>
        <v>0</v>
      </c>
      <c r="AI3444" s="214">
        <f t="shared" si="1115"/>
        <v>0</v>
      </c>
      <c r="AK3444" s="229">
        <f t="shared" si="1108"/>
        <v>0</v>
      </c>
      <c r="AL3444" s="226"/>
      <c r="AM3444" s="15"/>
      <c r="AN3444" s="232" t="e">
        <f t="shared" si="1109"/>
        <v>#DIV/0!</v>
      </c>
      <c r="AO3444" s="214">
        <f t="shared" si="1103"/>
        <v>0</v>
      </c>
      <c r="AQ3444" s="210"/>
      <c r="AR3444" s="231"/>
      <c r="AS3444" s="15"/>
      <c r="AT3444" s="232">
        <f t="shared" si="1110"/>
        <v>0</v>
      </c>
      <c r="AU3444" s="235">
        <f t="shared" si="1111"/>
        <v>0</v>
      </c>
      <c r="AY3444" s="210"/>
      <c r="AZ3444" s="231"/>
      <c r="BA3444" s="15"/>
      <c r="BB3444" s="232">
        <f t="shared" si="1100"/>
        <v>0</v>
      </c>
      <c r="BC3444" s="235">
        <f t="shared" si="1112"/>
        <v>0</v>
      </c>
      <c r="BG3444" s="210"/>
      <c r="BH3444" s="231"/>
      <c r="BI3444" s="15"/>
      <c r="BJ3444" s="232">
        <f t="shared" si="1104"/>
        <v>0</v>
      </c>
      <c r="BK3444" s="235">
        <f t="shared" si="1113"/>
        <v>0</v>
      </c>
      <c r="BM3444" s="109">
        <f t="shared" si="1105"/>
        <v>-5.089431468404757</v>
      </c>
      <c r="BN3444" s="213"/>
      <c r="BR3444" s="228"/>
      <c r="BS3444" s="311"/>
      <c r="BT3444" s="3"/>
      <c r="BU3444" s="213"/>
      <c r="BV3444" s="213"/>
      <c r="BW3444" s="291"/>
    </row>
    <row r="3445" spans="1:75" x14ac:dyDescent="0.2">
      <c r="A3445" s="210"/>
      <c r="B3445" s="211"/>
      <c r="C3445" s="848" t="str">
        <f ca="1">IF(ISERR(AVERAGE(INDIRECT("B"&amp;(ROW()-INT($B$1/2))):INDIRECT("B"&amp;(ROW()+INT($B$1/2))))),"",AVERAGE(INDIRECT("B"&amp;(ROW()-INT($B$1/2))):INDIRECT("B"&amp;(ROW()+INT($B$1/2)))))</f>
        <v/>
      </c>
      <c r="D3445" s="848">
        <f t="shared" si="1099"/>
        <v>0</v>
      </c>
      <c r="E3445" s="864"/>
      <c r="F3445" s="15"/>
      <c r="G3445" s="3"/>
      <c r="H3445" s="3"/>
      <c r="I3445" s="3"/>
      <c r="J3445" s="3"/>
      <c r="K3445" s="3"/>
      <c r="L3445" s="554"/>
      <c r="M3445" s="545"/>
      <c r="N3445" s="546"/>
      <c r="O3445" s="5"/>
      <c r="P3445" s="216"/>
      <c r="Q3445" s="217"/>
      <c r="R3445" s="218"/>
      <c r="S3445" s="219">
        <f t="shared" si="1116"/>
        <v>0</v>
      </c>
      <c r="T3445" s="220">
        <f t="shared" si="1117"/>
        <v>0</v>
      </c>
      <c r="U3445" s="214">
        <f t="shared" si="1114"/>
        <v>0</v>
      </c>
      <c r="W3445" s="221"/>
      <c r="X3445" s="222"/>
      <c r="Y3445" s="222"/>
      <c r="Z3445" s="223"/>
      <c r="AA3445" s="222"/>
      <c r="AB3445" s="224"/>
      <c r="AC3445" s="225"/>
      <c r="AD3445" s="2">
        <f t="shared" si="1101"/>
        <v>0</v>
      </c>
      <c r="AE3445" s="2">
        <f t="shared" si="1102"/>
        <v>0</v>
      </c>
      <c r="AF3445" s="226"/>
      <c r="AG3445" s="219">
        <f t="shared" si="1106"/>
        <v>0</v>
      </c>
      <c r="AH3445" s="234">
        <f t="shared" si="1107"/>
        <v>0</v>
      </c>
      <c r="AI3445" s="214">
        <f t="shared" si="1115"/>
        <v>0</v>
      </c>
      <c r="AK3445" s="229">
        <f t="shared" si="1108"/>
        <v>0</v>
      </c>
      <c r="AL3445" s="226"/>
      <c r="AM3445" s="15"/>
      <c r="AN3445" s="232" t="e">
        <f t="shared" si="1109"/>
        <v>#DIV/0!</v>
      </c>
      <c r="AO3445" s="214">
        <f t="shared" si="1103"/>
        <v>0</v>
      </c>
      <c r="AQ3445" s="210"/>
      <c r="AR3445" s="231"/>
      <c r="AS3445" s="15"/>
      <c r="AT3445" s="232">
        <f t="shared" si="1110"/>
        <v>0</v>
      </c>
      <c r="AU3445" s="235">
        <f t="shared" si="1111"/>
        <v>0</v>
      </c>
      <c r="AY3445" s="210"/>
      <c r="AZ3445" s="231"/>
      <c r="BA3445" s="15"/>
      <c r="BB3445" s="232">
        <f t="shared" si="1100"/>
        <v>0</v>
      </c>
      <c r="BC3445" s="235">
        <f t="shared" si="1112"/>
        <v>0</v>
      </c>
      <c r="BG3445" s="210"/>
      <c r="BH3445" s="231"/>
      <c r="BI3445" s="15"/>
      <c r="BJ3445" s="232">
        <f t="shared" si="1104"/>
        <v>0</v>
      </c>
      <c r="BK3445" s="235">
        <f t="shared" si="1113"/>
        <v>0</v>
      </c>
      <c r="BM3445" s="109">
        <f t="shared" si="1105"/>
        <v>-5.0912638059024937</v>
      </c>
      <c r="BN3445" s="213"/>
      <c r="BR3445" s="228"/>
      <c r="BS3445" s="311"/>
      <c r="BT3445" s="3"/>
      <c r="BU3445" s="213"/>
      <c r="BV3445" s="213"/>
      <c r="BW3445" s="291"/>
    </row>
    <row r="3446" spans="1:75" x14ac:dyDescent="0.2">
      <c r="A3446" s="210"/>
      <c r="B3446" s="211"/>
      <c r="C3446" s="848" t="str">
        <f ca="1">IF(ISERR(AVERAGE(INDIRECT("B"&amp;(ROW()-INT($B$1/2))):INDIRECT("B"&amp;(ROW()+INT($B$1/2))))),"",AVERAGE(INDIRECT("B"&amp;(ROW()-INT($B$1/2))):INDIRECT("B"&amp;(ROW()+INT($B$1/2)))))</f>
        <v/>
      </c>
      <c r="D3446" s="848">
        <f t="shared" si="1099"/>
        <v>0</v>
      </c>
      <c r="E3446" s="864"/>
      <c r="F3446" s="15"/>
      <c r="G3446" s="3"/>
      <c r="H3446" s="3"/>
      <c r="I3446" s="3"/>
      <c r="J3446" s="3"/>
      <c r="K3446" s="3"/>
      <c r="L3446" s="554"/>
      <c r="M3446" s="545"/>
      <c r="N3446" s="546"/>
      <c r="O3446" s="5"/>
      <c r="P3446" s="216"/>
      <c r="Q3446" s="217"/>
      <c r="R3446" s="218"/>
      <c r="S3446" s="219">
        <f t="shared" si="1116"/>
        <v>0</v>
      </c>
      <c r="T3446" s="220">
        <f t="shared" si="1117"/>
        <v>0</v>
      </c>
      <c r="U3446" s="214">
        <f t="shared" si="1114"/>
        <v>0</v>
      </c>
      <c r="W3446" s="221"/>
      <c r="X3446" s="222"/>
      <c r="Y3446" s="222"/>
      <c r="Z3446" s="223"/>
      <c r="AA3446" s="222"/>
      <c r="AB3446" s="224"/>
      <c r="AC3446" s="225"/>
      <c r="AD3446" s="2">
        <f t="shared" si="1101"/>
        <v>0</v>
      </c>
      <c r="AE3446" s="2">
        <f t="shared" si="1102"/>
        <v>0</v>
      </c>
      <c r="AF3446" s="226"/>
      <c r="AG3446" s="219">
        <f t="shared" si="1106"/>
        <v>0</v>
      </c>
      <c r="AH3446" s="234">
        <f t="shared" si="1107"/>
        <v>0</v>
      </c>
      <c r="AI3446" s="214">
        <f t="shared" si="1115"/>
        <v>0</v>
      </c>
      <c r="AK3446" s="229">
        <f t="shared" si="1108"/>
        <v>0</v>
      </c>
      <c r="AL3446" s="226"/>
      <c r="AM3446" s="15"/>
      <c r="AN3446" s="232" t="e">
        <f t="shared" si="1109"/>
        <v>#DIV/0!</v>
      </c>
      <c r="AO3446" s="214">
        <f t="shared" si="1103"/>
        <v>0</v>
      </c>
      <c r="AQ3446" s="210"/>
      <c r="AR3446" s="231"/>
      <c r="AS3446" s="15"/>
      <c r="AT3446" s="232">
        <f t="shared" si="1110"/>
        <v>0</v>
      </c>
      <c r="AU3446" s="235">
        <f t="shared" si="1111"/>
        <v>0</v>
      </c>
      <c r="AY3446" s="210"/>
      <c r="AZ3446" s="231"/>
      <c r="BA3446" s="15"/>
      <c r="BB3446" s="232">
        <f t="shared" si="1100"/>
        <v>0</v>
      </c>
      <c r="BC3446" s="235">
        <f t="shared" si="1112"/>
        <v>0</v>
      </c>
      <c r="BG3446" s="210"/>
      <c r="BH3446" s="231"/>
      <c r="BI3446" s="15"/>
      <c r="BJ3446" s="232">
        <f t="shared" si="1104"/>
        <v>0</v>
      </c>
      <c r="BK3446" s="235">
        <f t="shared" si="1113"/>
        <v>0</v>
      </c>
      <c r="BM3446" s="109">
        <f t="shared" si="1105"/>
        <v>-5.0930961434002304</v>
      </c>
      <c r="BN3446" s="213"/>
      <c r="BR3446" s="228"/>
      <c r="BS3446" s="311"/>
      <c r="BT3446" s="3"/>
      <c r="BU3446" s="213"/>
      <c r="BV3446" s="213"/>
      <c r="BW3446" s="291"/>
    </row>
    <row r="3447" spans="1:75" x14ac:dyDescent="0.2">
      <c r="A3447" s="210"/>
      <c r="B3447" s="211"/>
      <c r="C3447" s="848" t="str">
        <f ca="1">IF(ISERR(AVERAGE(INDIRECT("B"&amp;(ROW()-INT($B$1/2))):INDIRECT("B"&amp;(ROW()+INT($B$1/2))))),"",AVERAGE(INDIRECT("B"&amp;(ROW()-INT($B$1/2))):INDIRECT("B"&amp;(ROW()+INT($B$1/2)))))</f>
        <v/>
      </c>
      <c r="D3447" s="848">
        <f t="shared" si="1099"/>
        <v>0</v>
      </c>
      <c r="E3447" s="864"/>
      <c r="F3447" s="15"/>
      <c r="G3447" s="3"/>
      <c r="H3447" s="3"/>
      <c r="I3447" s="3"/>
      <c r="J3447" s="3"/>
      <c r="K3447" s="3"/>
      <c r="L3447" s="554"/>
      <c r="M3447" s="545"/>
      <c r="N3447" s="546"/>
      <c r="O3447" s="5"/>
      <c r="P3447" s="216"/>
      <c r="Q3447" s="217"/>
      <c r="R3447" s="218"/>
      <c r="S3447" s="219">
        <f t="shared" si="1116"/>
        <v>0</v>
      </c>
      <c r="T3447" s="220">
        <f t="shared" si="1117"/>
        <v>0</v>
      </c>
      <c r="U3447" s="214">
        <f t="shared" si="1114"/>
        <v>0</v>
      </c>
      <c r="W3447" s="221"/>
      <c r="X3447" s="222"/>
      <c r="Y3447" s="222"/>
      <c r="Z3447" s="223"/>
      <c r="AA3447" s="222"/>
      <c r="AB3447" s="224"/>
      <c r="AC3447" s="225"/>
      <c r="AD3447" s="2">
        <f t="shared" si="1101"/>
        <v>0</v>
      </c>
      <c r="AE3447" s="2">
        <f t="shared" si="1102"/>
        <v>0</v>
      </c>
      <c r="AF3447" s="226"/>
      <c r="AG3447" s="219">
        <f t="shared" si="1106"/>
        <v>0</v>
      </c>
      <c r="AH3447" s="234">
        <f t="shared" si="1107"/>
        <v>0</v>
      </c>
      <c r="AI3447" s="214">
        <f t="shared" si="1115"/>
        <v>0</v>
      </c>
      <c r="AK3447" s="229">
        <f t="shared" si="1108"/>
        <v>0</v>
      </c>
      <c r="AL3447" s="226"/>
      <c r="AM3447" s="15"/>
      <c r="AN3447" s="232" t="e">
        <f t="shared" si="1109"/>
        <v>#DIV/0!</v>
      </c>
      <c r="AO3447" s="214">
        <f t="shared" si="1103"/>
        <v>0</v>
      </c>
      <c r="AQ3447" s="210"/>
      <c r="AR3447" s="231"/>
      <c r="AS3447" s="15"/>
      <c r="AT3447" s="232">
        <f t="shared" si="1110"/>
        <v>0</v>
      </c>
      <c r="AU3447" s="235">
        <f t="shared" si="1111"/>
        <v>0</v>
      </c>
      <c r="AY3447" s="210"/>
      <c r="AZ3447" s="231"/>
      <c r="BA3447" s="15"/>
      <c r="BB3447" s="232">
        <f t="shared" si="1100"/>
        <v>0</v>
      </c>
      <c r="BC3447" s="235">
        <f t="shared" si="1112"/>
        <v>0</v>
      </c>
      <c r="BG3447" s="210"/>
      <c r="BH3447" s="231"/>
      <c r="BI3447" s="15"/>
      <c r="BJ3447" s="232">
        <f t="shared" si="1104"/>
        <v>0</v>
      </c>
      <c r="BK3447" s="235">
        <f t="shared" si="1113"/>
        <v>0</v>
      </c>
      <c r="BM3447" s="109">
        <f t="shared" si="1105"/>
        <v>-5.0949284808979671</v>
      </c>
      <c r="BN3447" s="213"/>
      <c r="BR3447" s="228"/>
      <c r="BS3447" s="311"/>
      <c r="BT3447" s="3"/>
      <c r="BU3447" s="213"/>
      <c r="BV3447" s="213"/>
      <c r="BW3447" s="291"/>
    </row>
    <row r="3448" spans="1:75" x14ac:dyDescent="0.2">
      <c r="A3448" s="210"/>
      <c r="B3448" s="211"/>
      <c r="C3448" s="848" t="str">
        <f ca="1">IF(ISERR(AVERAGE(INDIRECT("B"&amp;(ROW()-INT($B$1/2))):INDIRECT("B"&amp;(ROW()+INT($B$1/2))))),"",AVERAGE(INDIRECT("B"&amp;(ROW()-INT($B$1/2))):INDIRECT("B"&amp;(ROW()+INT($B$1/2)))))</f>
        <v/>
      </c>
      <c r="D3448" s="848">
        <f t="shared" si="1099"/>
        <v>0</v>
      </c>
      <c r="E3448" s="864"/>
      <c r="F3448" s="15"/>
      <c r="G3448" s="3"/>
      <c r="H3448" s="3"/>
      <c r="I3448" s="3"/>
      <c r="J3448" s="3"/>
      <c r="K3448" s="3"/>
      <c r="L3448" s="554"/>
      <c r="M3448" s="545"/>
      <c r="N3448" s="546"/>
      <c r="O3448" s="5"/>
      <c r="P3448" s="216"/>
      <c r="Q3448" s="217"/>
      <c r="R3448" s="218"/>
      <c r="S3448" s="219">
        <f t="shared" si="1116"/>
        <v>0</v>
      </c>
      <c r="T3448" s="220">
        <f t="shared" si="1117"/>
        <v>0</v>
      </c>
      <c r="U3448" s="214">
        <f t="shared" si="1114"/>
        <v>0</v>
      </c>
      <c r="W3448" s="221"/>
      <c r="X3448" s="222"/>
      <c r="Y3448" s="222"/>
      <c r="Z3448" s="223"/>
      <c r="AA3448" s="222"/>
      <c r="AB3448" s="224"/>
      <c r="AC3448" s="225"/>
      <c r="AD3448" s="2">
        <f t="shared" si="1101"/>
        <v>0</v>
      </c>
      <c r="AE3448" s="2">
        <f t="shared" si="1102"/>
        <v>0</v>
      </c>
      <c r="AF3448" s="226"/>
      <c r="AG3448" s="219">
        <f t="shared" si="1106"/>
        <v>0</v>
      </c>
      <c r="AH3448" s="234">
        <f t="shared" si="1107"/>
        <v>0</v>
      </c>
      <c r="AI3448" s="214">
        <f t="shared" si="1115"/>
        <v>0</v>
      </c>
      <c r="AK3448" s="229">
        <f t="shared" si="1108"/>
        <v>0</v>
      </c>
      <c r="AL3448" s="226"/>
      <c r="AM3448" s="15"/>
      <c r="AN3448" s="232" t="e">
        <f t="shared" si="1109"/>
        <v>#DIV/0!</v>
      </c>
      <c r="AO3448" s="214">
        <f t="shared" si="1103"/>
        <v>0</v>
      </c>
      <c r="AQ3448" s="210"/>
      <c r="AR3448" s="231"/>
      <c r="AS3448" s="15"/>
      <c r="AT3448" s="232">
        <f t="shared" si="1110"/>
        <v>0</v>
      </c>
      <c r="AU3448" s="235">
        <f t="shared" si="1111"/>
        <v>0</v>
      </c>
      <c r="AY3448" s="210"/>
      <c r="AZ3448" s="231"/>
      <c r="BA3448" s="15"/>
      <c r="BB3448" s="232">
        <f t="shared" si="1100"/>
        <v>0</v>
      </c>
      <c r="BC3448" s="235">
        <f t="shared" si="1112"/>
        <v>0</v>
      </c>
      <c r="BG3448" s="210"/>
      <c r="BH3448" s="231"/>
      <c r="BI3448" s="15"/>
      <c r="BJ3448" s="232">
        <f t="shared" si="1104"/>
        <v>0</v>
      </c>
      <c r="BK3448" s="235">
        <f t="shared" si="1113"/>
        <v>0</v>
      </c>
      <c r="BM3448" s="109">
        <f t="shared" si="1105"/>
        <v>-5.0967608183957038</v>
      </c>
      <c r="BN3448" s="213"/>
      <c r="BR3448" s="228"/>
      <c r="BS3448" s="311"/>
      <c r="BT3448" s="3"/>
      <c r="BU3448" s="213"/>
      <c r="BV3448" s="213"/>
      <c r="BW3448" s="291"/>
    </row>
    <row r="3449" spans="1:75" x14ac:dyDescent="0.2">
      <c r="A3449" s="210"/>
      <c r="B3449" s="211"/>
      <c r="C3449" s="848" t="str">
        <f ca="1">IF(ISERR(AVERAGE(INDIRECT("B"&amp;(ROW()-INT($B$1/2))):INDIRECT("B"&amp;(ROW()+INT($B$1/2))))),"",AVERAGE(INDIRECT("B"&amp;(ROW()-INT($B$1/2))):INDIRECT("B"&amp;(ROW()+INT($B$1/2)))))</f>
        <v/>
      </c>
      <c r="D3449" s="848">
        <f t="shared" si="1099"/>
        <v>0</v>
      </c>
      <c r="E3449" s="864"/>
      <c r="F3449" s="15"/>
      <c r="G3449" s="3"/>
      <c r="H3449" s="3"/>
      <c r="I3449" s="3"/>
      <c r="J3449" s="3"/>
      <c r="K3449" s="3"/>
      <c r="L3449" s="554"/>
      <c r="M3449" s="545"/>
      <c r="N3449" s="546"/>
      <c r="O3449" s="5"/>
      <c r="P3449" s="216"/>
      <c r="Q3449" s="217"/>
      <c r="R3449" s="218"/>
      <c r="S3449" s="219">
        <f t="shared" si="1116"/>
        <v>0</v>
      </c>
      <c r="T3449" s="220">
        <f t="shared" si="1117"/>
        <v>0</v>
      </c>
      <c r="U3449" s="214">
        <f t="shared" si="1114"/>
        <v>0</v>
      </c>
      <c r="W3449" s="221"/>
      <c r="X3449" s="222"/>
      <c r="Y3449" s="222"/>
      <c r="Z3449" s="223"/>
      <c r="AA3449" s="222"/>
      <c r="AB3449" s="224"/>
      <c r="AC3449" s="225"/>
      <c r="AD3449" s="2">
        <f t="shared" si="1101"/>
        <v>0</v>
      </c>
      <c r="AE3449" s="2">
        <f t="shared" si="1102"/>
        <v>0</v>
      </c>
      <c r="AF3449" s="226"/>
      <c r="AG3449" s="219">
        <f t="shared" si="1106"/>
        <v>0</v>
      </c>
      <c r="AH3449" s="234">
        <f t="shared" si="1107"/>
        <v>0</v>
      </c>
      <c r="AI3449" s="214">
        <f t="shared" si="1115"/>
        <v>0</v>
      </c>
      <c r="AK3449" s="229">
        <f t="shared" si="1108"/>
        <v>0</v>
      </c>
      <c r="AL3449" s="226"/>
      <c r="AM3449" s="15"/>
      <c r="AN3449" s="232" t="e">
        <f t="shared" si="1109"/>
        <v>#DIV/0!</v>
      </c>
      <c r="AO3449" s="214">
        <f t="shared" si="1103"/>
        <v>0</v>
      </c>
      <c r="AQ3449" s="210"/>
      <c r="AR3449" s="231"/>
      <c r="AS3449" s="15"/>
      <c r="AT3449" s="232">
        <f t="shared" si="1110"/>
        <v>0</v>
      </c>
      <c r="AU3449" s="235">
        <f t="shared" si="1111"/>
        <v>0</v>
      </c>
      <c r="AY3449" s="210"/>
      <c r="AZ3449" s="231"/>
      <c r="BA3449" s="15"/>
      <c r="BB3449" s="232">
        <f t="shared" si="1100"/>
        <v>0</v>
      </c>
      <c r="BC3449" s="235">
        <f t="shared" si="1112"/>
        <v>0</v>
      </c>
      <c r="BG3449" s="210"/>
      <c r="BH3449" s="231"/>
      <c r="BI3449" s="15"/>
      <c r="BJ3449" s="232">
        <f t="shared" si="1104"/>
        <v>0</v>
      </c>
      <c r="BK3449" s="235">
        <f t="shared" si="1113"/>
        <v>0</v>
      </c>
      <c r="BM3449" s="109">
        <f t="shared" si="1105"/>
        <v>-5.0985931558934405</v>
      </c>
      <c r="BN3449" s="213"/>
      <c r="BR3449" s="228"/>
      <c r="BS3449" s="311"/>
      <c r="BT3449" s="3"/>
      <c r="BU3449" s="213"/>
      <c r="BV3449" s="213"/>
      <c r="BW3449" s="291"/>
    </row>
    <row r="3450" spans="1:75" x14ac:dyDescent="0.2">
      <c r="A3450" s="210"/>
      <c r="B3450" s="211"/>
      <c r="C3450" s="848" t="str">
        <f ca="1">IF(ISERR(AVERAGE(INDIRECT("B"&amp;(ROW()-INT($B$1/2))):INDIRECT("B"&amp;(ROW()+INT($B$1/2))))),"",AVERAGE(INDIRECT("B"&amp;(ROW()-INT($B$1/2))):INDIRECT("B"&amp;(ROW()+INT($B$1/2)))))</f>
        <v/>
      </c>
      <c r="D3450" s="848">
        <f t="shared" si="1099"/>
        <v>0</v>
      </c>
      <c r="E3450" s="864"/>
      <c r="F3450" s="15"/>
      <c r="G3450" s="3"/>
      <c r="H3450" s="3"/>
      <c r="I3450" s="3"/>
      <c r="J3450" s="3"/>
      <c r="K3450" s="3"/>
      <c r="L3450" s="554"/>
      <c r="M3450" s="545"/>
      <c r="N3450" s="546"/>
      <c r="O3450" s="5"/>
      <c r="P3450" s="216"/>
      <c r="Q3450" s="217"/>
      <c r="R3450" s="218"/>
      <c r="S3450" s="219">
        <f t="shared" si="1116"/>
        <v>0</v>
      </c>
      <c r="T3450" s="220">
        <f t="shared" si="1117"/>
        <v>0</v>
      </c>
      <c r="U3450" s="214">
        <f t="shared" si="1114"/>
        <v>0</v>
      </c>
      <c r="W3450" s="221"/>
      <c r="X3450" s="222"/>
      <c r="Y3450" s="222"/>
      <c r="Z3450" s="223"/>
      <c r="AA3450" s="222"/>
      <c r="AB3450" s="224"/>
      <c r="AC3450" s="225"/>
      <c r="AD3450" s="2">
        <f t="shared" si="1101"/>
        <v>0</v>
      </c>
      <c r="AE3450" s="2">
        <f t="shared" si="1102"/>
        <v>0</v>
      </c>
      <c r="AF3450" s="226"/>
      <c r="AG3450" s="219">
        <f t="shared" si="1106"/>
        <v>0</v>
      </c>
      <c r="AH3450" s="234">
        <f t="shared" si="1107"/>
        <v>0</v>
      </c>
      <c r="AI3450" s="214">
        <f t="shared" si="1115"/>
        <v>0</v>
      </c>
      <c r="AK3450" s="229">
        <f t="shared" si="1108"/>
        <v>0</v>
      </c>
      <c r="AL3450" s="226"/>
      <c r="AM3450" s="15"/>
      <c r="AN3450" s="232" t="e">
        <f t="shared" si="1109"/>
        <v>#DIV/0!</v>
      </c>
      <c r="AO3450" s="214">
        <f t="shared" si="1103"/>
        <v>0</v>
      </c>
      <c r="AQ3450" s="210"/>
      <c r="AR3450" s="231"/>
      <c r="AS3450" s="15"/>
      <c r="AT3450" s="232">
        <f t="shared" si="1110"/>
        <v>0</v>
      </c>
      <c r="AU3450" s="235">
        <f t="shared" si="1111"/>
        <v>0</v>
      </c>
      <c r="AY3450" s="210"/>
      <c r="AZ3450" s="231"/>
      <c r="BA3450" s="15"/>
      <c r="BB3450" s="232">
        <f t="shared" si="1100"/>
        <v>0</v>
      </c>
      <c r="BC3450" s="235">
        <f t="shared" si="1112"/>
        <v>0</v>
      </c>
      <c r="BG3450" s="210"/>
      <c r="BH3450" s="231"/>
      <c r="BI3450" s="15"/>
      <c r="BJ3450" s="232">
        <f t="shared" si="1104"/>
        <v>0</v>
      </c>
      <c r="BK3450" s="235">
        <f t="shared" si="1113"/>
        <v>0</v>
      </c>
      <c r="BM3450" s="109">
        <f t="shared" si="1105"/>
        <v>-5.1004254933911772</v>
      </c>
      <c r="BN3450" s="213"/>
      <c r="BR3450" s="228"/>
      <c r="BS3450" s="311"/>
      <c r="BT3450" s="3"/>
      <c r="BU3450" s="213"/>
      <c r="BV3450" s="213"/>
      <c r="BW3450" s="291"/>
    </row>
    <row r="3451" spans="1:75" x14ac:dyDescent="0.2">
      <c r="A3451" s="210"/>
      <c r="B3451" s="211"/>
      <c r="C3451" s="848" t="str">
        <f ca="1">IF(ISERR(AVERAGE(INDIRECT("B"&amp;(ROW()-INT($B$1/2))):INDIRECT("B"&amp;(ROW()+INT($B$1/2))))),"",AVERAGE(INDIRECT("B"&amp;(ROW()-INT($B$1/2))):INDIRECT("B"&amp;(ROW()+INT($B$1/2)))))</f>
        <v/>
      </c>
      <c r="D3451" s="848">
        <f t="shared" si="1099"/>
        <v>0</v>
      </c>
      <c r="E3451" s="864"/>
      <c r="F3451" s="15"/>
      <c r="G3451" s="3"/>
      <c r="H3451" s="3"/>
      <c r="I3451" s="3"/>
      <c r="J3451" s="3"/>
      <c r="K3451" s="3"/>
      <c r="L3451" s="554"/>
      <c r="M3451" s="545"/>
      <c r="N3451" s="546"/>
      <c r="O3451" s="5"/>
      <c r="P3451" s="216"/>
      <c r="Q3451" s="217"/>
      <c r="R3451" s="218"/>
      <c r="S3451" s="219">
        <f t="shared" si="1116"/>
        <v>0</v>
      </c>
      <c r="T3451" s="220">
        <f t="shared" si="1117"/>
        <v>0</v>
      </c>
      <c r="U3451" s="214">
        <f t="shared" si="1114"/>
        <v>0</v>
      </c>
      <c r="W3451" s="221"/>
      <c r="X3451" s="222"/>
      <c r="Y3451" s="222"/>
      <c r="Z3451" s="223"/>
      <c r="AA3451" s="222"/>
      <c r="AB3451" s="224"/>
      <c r="AC3451" s="225"/>
      <c r="AD3451" s="2">
        <f t="shared" si="1101"/>
        <v>0</v>
      </c>
      <c r="AE3451" s="2">
        <f t="shared" si="1102"/>
        <v>0</v>
      </c>
      <c r="AF3451" s="226"/>
      <c r="AG3451" s="219">
        <f t="shared" si="1106"/>
        <v>0</v>
      </c>
      <c r="AH3451" s="234">
        <f t="shared" si="1107"/>
        <v>0</v>
      </c>
      <c r="AI3451" s="214">
        <f t="shared" si="1115"/>
        <v>0</v>
      </c>
      <c r="AK3451" s="229">
        <f t="shared" si="1108"/>
        <v>0</v>
      </c>
      <c r="AL3451" s="226"/>
      <c r="AM3451" s="15"/>
      <c r="AN3451" s="232" t="e">
        <f t="shared" si="1109"/>
        <v>#DIV/0!</v>
      </c>
      <c r="AO3451" s="214">
        <f t="shared" si="1103"/>
        <v>0</v>
      </c>
      <c r="AQ3451" s="210"/>
      <c r="AR3451" s="231"/>
      <c r="AS3451" s="15"/>
      <c r="AT3451" s="232">
        <f t="shared" si="1110"/>
        <v>0</v>
      </c>
      <c r="AU3451" s="235">
        <f t="shared" si="1111"/>
        <v>0</v>
      </c>
      <c r="AY3451" s="210"/>
      <c r="AZ3451" s="231"/>
      <c r="BA3451" s="15"/>
      <c r="BB3451" s="232">
        <f t="shared" si="1100"/>
        <v>0</v>
      </c>
      <c r="BC3451" s="235">
        <f t="shared" si="1112"/>
        <v>0</v>
      </c>
      <c r="BG3451" s="210"/>
      <c r="BH3451" s="231"/>
      <c r="BI3451" s="15"/>
      <c r="BJ3451" s="232">
        <f t="shared" si="1104"/>
        <v>0</v>
      </c>
      <c r="BK3451" s="235">
        <f t="shared" si="1113"/>
        <v>0</v>
      </c>
      <c r="BM3451" s="109">
        <f t="shared" si="1105"/>
        <v>-5.1022578308889139</v>
      </c>
      <c r="BN3451" s="213"/>
      <c r="BR3451" s="228"/>
      <c r="BS3451" s="311"/>
      <c r="BT3451" s="3"/>
      <c r="BU3451" s="213"/>
      <c r="BV3451" s="213"/>
      <c r="BW3451" s="291"/>
    </row>
    <row r="3452" spans="1:75" x14ac:dyDescent="0.2">
      <c r="A3452" s="210"/>
      <c r="B3452" s="211"/>
      <c r="C3452" s="848" t="str">
        <f ca="1">IF(ISERR(AVERAGE(INDIRECT("B"&amp;(ROW()-INT($B$1/2))):INDIRECT("B"&amp;(ROW()+INT($B$1/2))))),"",AVERAGE(INDIRECT("B"&amp;(ROW()-INT($B$1/2))):INDIRECT("B"&amp;(ROW()+INT($B$1/2)))))</f>
        <v/>
      </c>
      <c r="D3452" s="848">
        <f t="shared" si="1099"/>
        <v>0</v>
      </c>
      <c r="E3452" s="864"/>
      <c r="F3452" s="15"/>
      <c r="G3452" s="3"/>
      <c r="H3452" s="3"/>
      <c r="I3452" s="3"/>
      <c r="J3452" s="3"/>
      <c r="K3452" s="3"/>
      <c r="L3452" s="554"/>
      <c r="M3452" s="545"/>
      <c r="N3452" s="546"/>
      <c r="O3452" s="5"/>
      <c r="P3452" s="216"/>
      <c r="Q3452" s="217"/>
      <c r="R3452" s="218"/>
      <c r="S3452" s="219">
        <f t="shared" si="1116"/>
        <v>0</v>
      </c>
      <c r="T3452" s="220">
        <f t="shared" si="1117"/>
        <v>0</v>
      </c>
      <c r="U3452" s="214">
        <f t="shared" si="1114"/>
        <v>0</v>
      </c>
      <c r="W3452" s="221"/>
      <c r="X3452" s="222"/>
      <c r="Y3452" s="222"/>
      <c r="Z3452" s="223"/>
      <c r="AA3452" s="222"/>
      <c r="AB3452" s="224"/>
      <c r="AC3452" s="225"/>
      <c r="AD3452" s="2">
        <f t="shared" si="1101"/>
        <v>0</v>
      </c>
      <c r="AE3452" s="2">
        <f t="shared" si="1102"/>
        <v>0</v>
      </c>
      <c r="AF3452" s="226"/>
      <c r="AG3452" s="219">
        <f t="shared" si="1106"/>
        <v>0</v>
      </c>
      <c r="AH3452" s="234">
        <f t="shared" si="1107"/>
        <v>0</v>
      </c>
      <c r="AI3452" s="214">
        <f t="shared" si="1115"/>
        <v>0</v>
      </c>
      <c r="AK3452" s="229">
        <f t="shared" si="1108"/>
        <v>0</v>
      </c>
      <c r="AL3452" s="226"/>
      <c r="AM3452" s="15"/>
      <c r="AN3452" s="232" t="e">
        <f t="shared" si="1109"/>
        <v>#DIV/0!</v>
      </c>
      <c r="AO3452" s="214">
        <f t="shared" si="1103"/>
        <v>0</v>
      </c>
      <c r="AQ3452" s="210"/>
      <c r="AR3452" s="231"/>
      <c r="AS3452" s="15"/>
      <c r="AT3452" s="232">
        <f t="shared" si="1110"/>
        <v>0</v>
      </c>
      <c r="AU3452" s="235">
        <f t="shared" si="1111"/>
        <v>0</v>
      </c>
      <c r="AY3452" s="210"/>
      <c r="AZ3452" s="231"/>
      <c r="BA3452" s="15"/>
      <c r="BB3452" s="232">
        <f t="shared" si="1100"/>
        <v>0</v>
      </c>
      <c r="BC3452" s="235">
        <f t="shared" si="1112"/>
        <v>0</v>
      </c>
      <c r="BG3452" s="210"/>
      <c r="BH3452" s="231"/>
      <c r="BI3452" s="15"/>
      <c r="BJ3452" s="232">
        <f t="shared" si="1104"/>
        <v>0</v>
      </c>
      <c r="BK3452" s="235">
        <f t="shared" si="1113"/>
        <v>0</v>
      </c>
      <c r="BM3452" s="109">
        <f t="shared" si="1105"/>
        <v>-5.1040901683866506</v>
      </c>
      <c r="BN3452" s="213"/>
      <c r="BR3452" s="228"/>
      <c r="BS3452" s="311"/>
      <c r="BT3452" s="3"/>
      <c r="BU3452" s="213"/>
      <c r="BV3452" s="213"/>
      <c r="BW3452" s="291"/>
    </row>
    <row r="3453" spans="1:75" x14ac:dyDescent="0.2">
      <c r="A3453" s="210"/>
      <c r="B3453" s="211"/>
      <c r="C3453" s="848" t="str">
        <f ca="1">IF(ISERR(AVERAGE(INDIRECT("B"&amp;(ROW()-INT($B$1/2))):INDIRECT("B"&amp;(ROW()+INT($B$1/2))))),"",AVERAGE(INDIRECT("B"&amp;(ROW()-INT($B$1/2))):INDIRECT("B"&amp;(ROW()+INT($B$1/2)))))</f>
        <v/>
      </c>
      <c r="D3453" s="848">
        <f t="shared" si="1099"/>
        <v>0</v>
      </c>
      <c r="E3453" s="864"/>
      <c r="F3453" s="15"/>
      <c r="G3453" s="3"/>
      <c r="H3453" s="3"/>
      <c r="I3453" s="3"/>
      <c r="J3453" s="3"/>
      <c r="K3453" s="3"/>
      <c r="L3453" s="554"/>
      <c r="M3453" s="545"/>
      <c r="N3453" s="546"/>
      <c r="O3453" s="5"/>
      <c r="P3453" s="216"/>
      <c r="Q3453" s="217"/>
      <c r="R3453" s="218"/>
      <c r="S3453" s="219">
        <f t="shared" si="1116"/>
        <v>0</v>
      </c>
      <c r="T3453" s="220">
        <f t="shared" si="1117"/>
        <v>0</v>
      </c>
      <c r="U3453" s="214">
        <f t="shared" si="1114"/>
        <v>0</v>
      </c>
      <c r="W3453" s="221"/>
      <c r="X3453" s="222"/>
      <c r="Y3453" s="222"/>
      <c r="Z3453" s="223"/>
      <c r="AA3453" s="222"/>
      <c r="AB3453" s="224"/>
      <c r="AC3453" s="225"/>
      <c r="AD3453" s="2">
        <f t="shared" si="1101"/>
        <v>0</v>
      </c>
      <c r="AE3453" s="2">
        <f t="shared" si="1102"/>
        <v>0</v>
      </c>
      <c r="AF3453" s="226"/>
      <c r="AG3453" s="219">
        <f t="shared" si="1106"/>
        <v>0</v>
      </c>
      <c r="AH3453" s="234">
        <f t="shared" si="1107"/>
        <v>0</v>
      </c>
      <c r="AI3453" s="214">
        <f t="shared" si="1115"/>
        <v>0</v>
      </c>
      <c r="AK3453" s="229">
        <f t="shared" si="1108"/>
        <v>0</v>
      </c>
      <c r="AL3453" s="226"/>
      <c r="AM3453" s="15"/>
      <c r="AN3453" s="232" t="e">
        <f t="shared" si="1109"/>
        <v>#DIV/0!</v>
      </c>
      <c r="AO3453" s="214">
        <f t="shared" si="1103"/>
        <v>0</v>
      </c>
      <c r="AQ3453" s="210"/>
      <c r="AR3453" s="231"/>
      <c r="AS3453" s="15"/>
      <c r="AT3453" s="232">
        <f t="shared" si="1110"/>
        <v>0</v>
      </c>
      <c r="AU3453" s="235">
        <f t="shared" si="1111"/>
        <v>0</v>
      </c>
      <c r="AY3453" s="210"/>
      <c r="AZ3453" s="231"/>
      <c r="BA3453" s="15"/>
      <c r="BB3453" s="232">
        <f t="shared" si="1100"/>
        <v>0</v>
      </c>
      <c r="BC3453" s="235">
        <f t="shared" si="1112"/>
        <v>0</v>
      </c>
      <c r="BG3453" s="210"/>
      <c r="BH3453" s="231"/>
      <c r="BI3453" s="15"/>
      <c r="BJ3453" s="232">
        <f t="shared" si="1104"/>
        <v>0</v>
      </c>
      <c r="BK3453" s="235">
        <f t="shared" si="1113"/>
        <v>0</v>
      </c>
      <c r="BM3453" s="109">
        <f t="shared" si="1105"/>
        <v>-5.1059225058843873</v>
      </c>
      <c r="BN3453" s="213"/>
      <c r="BR3453" s="228"/>
      <c r="BS3453" s="311"/>
      <c r="BT3453" s="3"/>
      <c r="BU3453" s="213"/>
      <c r="BV3453" s="213"/>
      <c r="BW3453" s="291"/>
    </row>
    <row r="3454" spans="1:75" x14ac:dyDescent="0.2">
      <c r="A3454" s="210"/>
      <c r="B3454" s="211"/>
      <c r="C3454" s="848" t="str">
        <f ca="1">IF(ISERR(AVERAGE(INDIRECT("B"&amp;(ROW()-INT($B$1/2))):INDIRECT("B"&amp;(ROW()+INT($B$1/2))))),"",AVERAGE(INDIRECT("B"&amp;(ROW()-INT($B$1/2))):INDIRECT("B"&amp;(ROW()+INT($B$1/2)))))</f>
        <v/>
      </c>
      <c r="D3454" s="848">
        <f t="shared" si="1099"/>
        <v>0</v>
      </c>
      <c r="E3454" s="864"/>
      <c r="F3454" s="15"/>
      <c r="G3454" s="3"/>
      <c r="H3454" s="3"/>
      <c r="I3454" s="3"/>
      <c r="J3454" s="3"/>
      <c r="K3454" s="3"/>
      <c r="L3454" s="554"/>
      <c r="M3454" s="545"/>
      <c r="N3454" s="546"/>
      <c r="O3454" s="5"/>
      <c r="P3454" s="216"/>
      <c r="Q3454" s="217"/>
      <c r="R3454" s="218"/>
      <c r="S3454" s="219">
        <f t="shared" si="1116"/>
        <v>0</v>
      </c>
      <c r="T3454" s="220">
        <f t="shared" si="1117"/>
        <v>0</v>
      </c>
      <c r="U3454" s="214">
        <f t="shared" si="1114"/>
        <v>0</v>
      </c>
      <c r="W3454" s="221"/>
      <c r="X3454" s="222"/>
      <c r="Y3454" s="222"/>
      <c r="Z3454" s="223"/>
      <c r="AA3454" s="222"/>
      <c r="AB3454" s="224"/>
      <c r="AC3454" s="225"/>
      <c r="AD3454" s="2">
        <f t="shared" si="1101"/>
        <v>0</v>
      </c>
      <c r="AE3454" s="2">
        <f t="shared" si="1102"/>
        <v>0</v>
      </c>
      <c r="AF3454" s="226"/>
      <c r="AG3454" s="219">
        <f t="shared" si="1106"/>
        <v>0</v>
      </c>
      <c r="AH3454" s="234">
        <f t="shared" si="1107"/>
        <v>0</v>
      </c>
      <c r="AI3454" s="214">
        <f t="shared" si="1115"/>
        <v>0</v>
      </c>
      <c r="AK3454" s="229">
        <f t="shared" si="1108"/>
        <v>0</v>
      </c>
      <c r="AL3454" s="226"/>
      <c r="AM3454" s="15"/>
      <c r="AN3454" s="232" t="e">
        <f t="shared" si="1109"/>
        <v>#DIV/0!</v>
      </c>
      <c r="AO3454" s="214">
        <f t="shared" si="1103"/>
        <v>0</v>
      </c>
      <c r="AQ3454" s="210"/>
      <c r="AR3454" s="231"/>
      <c r="AS3454" s="15"/>
      <c r="AT3454" s="232">
        <f t="shared" si="1110"/>
        <v>0</v>
      </c>
      <c r="AU3454" s="235">
        <f t="shared" si="1111"/>
        <v>0</v>
      </c>
      <c r="AY3454" s="210"/>
      <c r="AZ3454" s="231"/>
      <c r="BA3454" s="15"/>
      <c r="BB3454" s="232">
        <f t="shared" si="1100"/>
        <v>0</v>
      </c>
      <c r="BC3454" s="235">
        <f t="shared" si="1112"/>
        <v>0</v>
      </c>
      <c r="BG3454" s="210"/>
      <c r="BH3454" s="231"/>
      <c r="BI3454" s="15"/>
      <c r="BJ3454" s="232">
        <f t="shared" si="1104"/>
        <v>0</v>
      </c>
      <c r="BK3454" s="235">
        <f t="shared" si="1113"/>
        <v>0</v>
      </c>
      <c r="BM3454" s="109">
        <f t="shared" si="1105"/>
        <v>-5.107754843382124</v>
      </c>
      <c r="BN3454" s="213"/>
      <c r="BR3454" s="228"/>
      <c r="BS3454" s="311"/>
      <c r="BT3454" s="3"/>
      <c r="BU3454" s="213"/>
      <c r="BV3454" s="213"/>
      <c r="BW3454" s="291"/>
    </row>
    <row r="3455" spans="1:75" x14ac:dyDescent="0.2">
      <c r="A3455" s="210"/>
      <c r="B3455" s="211"/>
      <c r="C3455" s="848" t="str">
        <f ca="1">IF(ISERR(AVERAGE(INDIRECT("B"&amp;(ROW()-INT($B$1/2))):INDIRECT("B"&amp;(ROW()+INT($B$1/2))))),"",AVERAGE(INDIRECT("B"&amp;(ROW()-INT($B$1/2))):INDIRECT("B"&amp;(ROW()+INT($B$1/2)))))</f>
        <v/>
      </c>
      <c r="D3455" s="848">
        <f t="shared" si="1099"/>
        <v>0</v>
      </c>
      <c r="E3455" s="864"/>
      <c r="F3455" s="15"/>
      <c r="G3455" s="3"/>
      <c r="H3455" s="3"/>
      <c r="I3455" s="3"/>
      <c r="J3455" s="3"/>
      <c r="K3455" s="3"/>
      <c r="L3455" s="554"/>
      <c r="M3455" s="545"/>
      <c r="N3455" s="546"/>
      <c r="O3455" s="5"/>
      <c r="P3455" s="216"/>
      <c r="Q3455" s="217"/>
      <c r="R3455" s="218"/>
      <c r="S3455" s="219">
        <f t="shared" si="1116"/>
        <v>0</v>
      </c>
      <c r="T3455" s="220">
        <f t="shared" si="1117"/>
        <v>0</v>
      </c>
      <c r="U3455" s="214">
        <f t="shared" si="1114"/>
        <v>0</v>
      </c>
      <c r="W3455" s="221"/>
      <c r="X3455" s="222"/>
      <c r="Y3455" s="222"/>
      <c r="Z3455" s="223"/>
      <c r="AA3455" s="222"/>
      <c r="AB3455" s="224"/>
      <c r="AC3455" s="225"/>
      <c r="AD3455" s="2">
        <f t="shared" si="1101"/>
        <v>0</v>
      </c>
      <c r="AE3455" s="2">
        <f t="shared" si="1102"/>
        <v>0</v>
      </c>
      <c r="AF3455" s="226"/>
      <c r="AG3455" s="219">
        <f t="shared" si="1106"/>
        <v>0</v>
      </c>
      <c r="AH3455" s="234">
        <f t="shared" si="1107"/>
        <v>0</v>
      </c>
      <c r="AI3455" s="214">
        <f t="shared" si="1115"/>
        <v>0</v>
      </c>
      <c r="AK3455" s="229">
        <f t="shared" si="1108"/>
        <v>0</v>
      </c>
      <c r="AL3455" s="226"/>
      <c r="AM3455" s="15"/>
      <c r="AN3455" s="232" t="e">
        <f t="shared" si="1109"/>
        <v>#DIV/0!</v>
      </c>
      <c r="AO3455" s="214">
        <f t="shared" si="1103"/>
        <v>0</v>
      </c>
      <c r="AQ3455" s="210"/>
      <c r="AR3455" s="231"/>
      <c r="AS3455" s="15"/>
      <c r="AT3455" s="232">
        <f t="shared" si="1110"/>
        <v>0</v>
      </c>
      <c r="AU3455" s="235">
        <f t="shared" si="1111"/>
        <v>0</v>
      </c>
      <c r="AY3455" s="210"/>
      <c r="AZ3455" s="231"/>
      <c r="BA3455" s="15"/>
      <c r="BB3455" s="232">
        <f t="shared" si="1100"/>
        <v>0</v>
      </c>
      <c r="BC3455" s="235">
        <f t="shared" si="1112"/>
        <v>0</v>
      </c>
      <c r="BG3455" s="210"/>
      <c r="BH3455" s="231"/>
      <c r="BI3455" s="15"/>
      <c r="BJ3455" s="232">
        <f t="shared" si="1104"/>
        <v>0</v>
      </c>
      <c r="BK3455" s="235">
        <f t="shared" si="1113"/>
        <v>0</v>
      </c>
      <c r="BM3455" s="109">
        <f t="shared" si="1105"/>
        <v>-5.1095871808798607</v>
      </c>
      <c r="BN3455" s="213"/>
      <c r="BR3455" s="228"/>
      <c r="BS3455" s="311"/>
      <c r="BT3455" s="3"/>
      <c r="BU3455" s="213"/>
      <c r="BV3455" s="213"/>
      <c r="BW3455" s="291"/>
    </row>
    <row r="3456" spans="1:75" x14ac:dyDescent="0.2">
      <c r="A3456" s="210"/>
      <c r="B3456" s="211"/>
      <c r="C3456" s="848" t="str">
        <f ca="1">IF(ISERR(AVERAGE(INDIRECT("B"&amp;(ROW()-INT($B$1/2))):INDIRECT("B"&amp;(ROW()+INT($B$1/2))))),"",AVERAGE(INDIRECT("B"&amp;(ROW()-INT($B$1/2))):INDIRECT("B"&amp;(ROW()+INT($B$1/2)))))</f>
        <v/>
      </c>
      <c r="D3456" s="848">
        <f t="shared" si="1099"/>
        <v>0</v>
      </c>
      <c r="E3456" s="864"/>
      <c r="F3456" s="15"/>
      <c r="G3456" s="3"/>
      <c r="H3456" s="3"/>
      <c r="I3456" s="3"/>
      <c r="J3456" s="3"/>
      <c r="K3456" s="3"/>
      <c r="L3456" s="554"/>
      <c r="M3456" s="545"/>
      <c r="N3456" s="546"/>
      <c r="O3456" s="5"/>
      <c r="P3456" s="216"/>
      <c r="Q3456" s="217"/>
      <c r="R3456" s="218"/>
      <c r="S3456" s="219">
        <f t="shared" si="1116"/>
        <v>0</v>
      </c>
      <c r="T3456" s="220">
        <f t="shared" si="1117"/>
        <v>0</v>
      </c>
      <c r="U3456" s="214">
        <f t="shared" si="1114"/>
        <v>0</v>
      </c>
      <c r="W3456" s="221"/>
      <c r="X3456" s="222"/>
      <c r="Y3456" s="222"/>
      <c r="Z3456" s="223"/>
      <c r="AA3456" s="222"/>
      <c r="AB3456" s="224"/>
      <c r="AC3456" s="225"/>
      <c r="AD3456" s="2">
        <f t="shared" si="1101"/>
        <v>0</v>
      </c>
      <c r="AE3456" s="2">
        <f t="shared" si="1102"/>
        <v>0</v>
      </c>
      <c r="AF3456" s="226"/>
      <c r="AG3456" s="219">
        <f t="shared" si="1106"/>
        <v>0</v>
      </c>
      <c r="AH3456" s="234">
        <f t="shared" si="1107"/>
        <v>0</v>
      </c>
      <c r="AI3456" s="214">
        <f t="shared" si="1115"/>
        <v>0</v>
      </c>
      <c r="AK3456" s="229">
        <f t="shared" si="1108"/>
        <v>0</v>
      </c>
      <c r="AL3456" s="226"/>
      <c r="AM3456" s="15"/>
      <c r="AN3456" s="232" t="e">
        <f t="shared" si="1109"/>
        <v>#DIV/0!</v>
      </c>
      <c r="AO3456" s="214">
        <f t="shared" si="1103"/>
        <v>0</v>
      </c>
      <c r="AQ3456" s="210"/>
      <c r="AR3456" s="231"/>
      <c r="AS3456" s="15"/>
      <c r="AT3456" s="232">
        <f t="shared" si="1110"/>
        <v>0</v>
      </c>
      <c r="AU3456" s="235">
        <f t="shared" si="1111"/>
        <v>0</v>
      </c>
      <c r="AY3456" s="210"/>
      <c r="AZ3456" s="231"/>
      <c r="BA3456" s="15"/>
      <c r="BB3456" s="232">
        <f t="shared" si="1100"/>
        <v>0</v>
      </c>
      <c r="BC3456" s="235">
        <f t="shared" si="1112"/>
        <v>0</v>
      </c>
      <c r="BG3456" s="210"/>
      <c r="BH3456" s="231"/>
      <c r="BI3456" s="15"/>
      <c r="BJ3456" s="232">
        <f t="shared" si="1104"/>
        <v>0</v>
      </c>
      <c r="BK3456" s="235">
        <f t="shared" si="1113"/>
        <v>0</v>
      </c>
      <c r="BM3456" s="109">
        <f t="shared" si="1105"/>
        <v>-5.1114195183775974</v>
      </c>
      <c r="BN3456" s="213"/>
      <c r="BR3456" s="228"/>
      <c r="BS3456" s="311"/>
      <c r="BT3456" s="3"/>
      <c r="BU3456" s="213"/>
      <c r="BV3456" s="213"/>
      <c r="BW3456" s="291"/>
    </row>
    <row r="3457" spans="1:75" x14ac:dyDescent="0.2">
      <c r="A3457" s="210"/>
      <c r="B3457" s="211"/>
      <c r="C3457" s="848" t="str">
        <f ca="1">IF(ISERR(AVERAGE(INDIRECT("B"&amp;(ROW()-INT($B$1/2))):INDIRECT("B"&amp;(ROW()+INT($B$1/2))))),"",AVERAGE(INDIRECT("B"&amp;(ROW()-INT($B$1/2))):INDIRECT("B"&amp;(ROW()+INT($B$1/2)))))</f>
        <v/>
      </c>
      <c r="D3457" s="848">
        <f t="shared" ref="D3457:D3520" si="1118">A3457-A3456</f>
        <v>0</v>
      </c>
      <c r="E3457" s="864"/>
      <c r="F3457" s="15"/>
      <c r="G3457" s="3"/>
      <c r="H3457" s="3"/>
      <c r="I3457" s="3"/>
      <c r="J3457" s="3"/>
      <c r="K3457" s="3"/>
      <c r="L3457" s="554"/>
      <c r="M3457" s="545"/>
      <c r="N3457" s="546"/>
      <c r="O3457" s="5"/>
      <c r="P3457" s="216"/>
      <c r="Q3457" s="217"/>
      <c r="R3457" s="218"/>
      <c r="S3457" s="219">
        <f t="shared" si="1116"/>
        <v>0</v>
      </c>
      <c r="T3457" s="220">
        <f t="shared" si="1117"/>
        <v>0</v>
      </c>
      <c r="U3457" s="214">
        <f t="shared" si="1114"/>
        <v>0</v>
      </c>
      <c r="W3457" s="221"/>
      <c r="X3457" s="222"/>
      <c r="Y3457" s="222"/>
      <c r="Z3457" s="223"/>
      <c r="AA3457" s="222"/>
      <c r="AB3457" s="224"/>
      <c r="AC3457" s="225"/>
      <c r="AD3457" s="2">
        <f t="shared" si="1101"/>
        <v>0</v>
      </c>
      <c r="AE3457" s="2">
        <f t="shared" si="1102"/>
        <v>0</v>
      </c>
      <c r="AF3457" s="226"/>
      <c r="AG3457" s="219">
        <f t="shared" si="1106"/>
        <v>0</v>
      </c>
      <c r="AH3457" s="234">
        <f t="shared" si="1107"/>
        <v>0</v>
      </c>
      <c r="AI3457" s="214">
        <f t="shared" si="1115"/>
        <v>0</v>
      </c>
      <c r="AK3457" s="229">
        <f t="shared" si="1108"/>
        <v>0</v>
      </c>
      <c r="AL3457" s="226"/>
      <c r="AM3457" s="15"/>
      <c r="AN3457" s="232" t="e">
        <f t="shared" si="1109"/>
        <v>#DIV/0!</v>
      </c>
      <c r="AO3457" s="214">
        <f t="shared" si="1103"/>
        <v>0</v>
      </c>
      <c r="AQ3457" s="210"/>
      <c r="AR3457" s="231"/>
      <c r="AS3457" s="15"/>
      <c r="AT3457" s="232">
        <f t="shared" si="1110"/>
        <v>0</v>
      </c>
      <c r="AU3457" s="235">
        <f t="shared" si="1111"/>
        <v>0</v>
      </c>
      <c r="AY3457" s="210"/>
      <c r="AZ3457" s="231"/>
      <c r="BA3457" s="15"/>
      <c r="BB3457" s="232">
        <f t="shared" si="1100"/>
        <v>0</v>
      </c>
      <c r="BC3457" s="235">
        <f t="shared" si="1112"/>
        <v>0</v>
      </c>
      <c r="BG3457" s="210"/>
      <c r="BH3457" s="231"/>
      <c r="BI3457" s="15"/>
      <c r="BJ3457" s="232">
        <f t="shared" si="1104"/>
        <v>0</v>
      </c>
      <c r="BK3457" s="235">
        <f t="shared" si="1113"/>
        <v>0</v>
      </c>
      <c r="BM3457" s="109">
        <f t="shared" si="1105"/>
        <v>-5.1132518558753342</v>
      </c>
      <c r="BN3457" s="213"/>
      <c r="BR3457" s="228"/>
      <c r="BS3457" s="311"/>
      <c r="BT3457" s="3"/>
      <c r="BU3457" s="213"/>
      <c r="BV3457" s="213"/>
      <c r="BW3457" s="291"/>
    </row>
    <row r="3458" spans="1:75" x14ac:dyDescent="0.2">
      <c r="A3458" s="210"/>
      <c r="B3458" s="211"/>
      <c r="C3458" s="848" t="str">
        <f ca="1">IF(ISERR(AVERAGE(INDIRECT("B"&amp;(ROW()-INT($B$1/2))):INDIRECT("B"&amp;(ROW()+INT($B$1/2))))),"",AVERAGE(INDIRECT("B"&amp;(ROW()-INT($B$1/2))):INDIRECT("B"&amp;(ROW()+INT($B$1/2)))))</f>
        <v/>
      </c>
      <c r="D3458" s="848">
        <f t="shared" si="1118"/>
        <v>0</v>
      </c>
      <c r="E3458" s="864"/>
      <c r="F3458" s="15"/>
      <c r="G3458" s="3"/>
      <c r="H3458" s="3"/>
      <c r="I3458" s="3"/>
      <c r="J3458" s="3"/>
      <c r="K3458" s="3"/>
      <c r="L3458" s="554"/>
      <c r="M3458" s="545"/>
      <c r="N3458" s="546"/>
      <c r="O3458" s="5"/>
      <c r="P3458" s="216"/>
      <c r="Q3458" s="217"/>
      <c r="R3458" s="218"/>
      <c r="S3458" s="219">
        <f t="shared" si="1116"/>
        <v>0</v>
      </c>
      <c r="T3458" s="220">
        <f t="shared" si="1117"/>
        <v>0</v>
      </c>
      <c r="U3458" s="214">
        <f t="shared" si="1114"/>
        <v>0</v>
      </c>
      <c r="W3458" s="221"/>
      <c r="X3458" s="222"/>
      <c r="Y3458" s="222"/>
      <c r="Z3458" s="223"/>
      <c r="AA3458" s="222"/>
      <c r="AB3458" s="224"/>
      <c r="AC3458" s="225"/>
      <c r="AD3458" s="2">
        <f t="shared" si="1101"/>
        <v>0</v>
      </c>
      <c r="AE3458" s="2">
        <f t="shared" si="1102"/>
        <v>0</v>
      </c>
      <c r="AF3458" s="226"/>
      <c r="AG3458" s="219">
        <f t="shared" si="1106"/>
        <v>0</v>
      </c>
      <c r="AH3458" s="234">
        <f t="shared" si="1107"/>
        <v>0</v>
      </c>
      <c r="AI3458" s="214">
        <f t="shared" si="1115"/>
        <v>0</v>
      </c>
      <c r="AK3458" s="229">
        <f t="shared" si="1108"/>
        <v>0</v>
      </c>
      <c r="AL3458" s="226"/>
      <c r="AM3458" s="15"/>
      <c r="AN3458" s="232" t="e">
        <f t="shared" si="1109"/>
        <v>#DIV/0!</v>
      </c>
      <c r="AO3458" s="214">
        <f t="shared" si="1103"/>
        <v>0</v>
      </c>
      <c r="AQ3458" s="210"/>
      <c r="AR3458" s="231"/>
      <c r="AS3458" s="15"/>
      <c r="AT3458" s="232">
        <f t="shared" si="1110"/>
        <v>0</v>
      </c>
      <c r="AU3458" s="235">
        <f t="shared" si="1111"/>
        <v>0</v>
      </c>
      <c r="AY3458" s="210"/>
      <c r="AZ3458" s="231"/>
      <c r="BA3458" s="15"/>
      <c r="BB3458" s="232">
        <f t="shared" si="1100"/>
        <v>0</v>
      </c>
      <c r="BC3458" s="235">
        <f t="shared" si="1112"/>
        <v>0</v>
      </c>
      <c r="BG3458" s="210"/>
      <c r="BH3458" s="231"/>
      <c r="BI3458" s="15"/>
      <c r="BJ3458" s="232">
        <f t="shared" si="1104"/>
        <v>0</v>
      </c>
      <c r="BK3458" s="235">
        <f t="shared" si="1113"/>
        <v>0</v>
      </c>
      <c r="BM3458" s="109">
        <f t="shared" si="1105"/>
        <v>-5.1150841933730709</v>
      </c>
      <c r="BN3458" s="213"/>
      <c r="BR3458" s="228"/>
      <c r="BS3458" s="311"/>
      <c r="BT3458" s="3"/>
      <c r="BU3458" s="213"/>
      <c r="BV3458" s="213"/>
      <c r="BW3458" s="291"/>
    </row>
    <row r="3459" spans="1:75" x14ac:dyDescent="0.2">
      <c r="A3459" s="210"/>
      <c r="B3459" s="211"/>
      <c r="C3459" s="848" t="str">
        <f ca="1">IF(ISERR(AVERAGE(INDIRECT("B"&amp;(ROW()-INT($B$1/2))):INDIRECT("B"&amp;(ROW()+INT($B$1/2))))),"",AVERAGE(INDIRECT("B"&amp;(ROW()-INT($B$1/2))):INDIRECT("B"&amp;(ROW()+INT($B$1/2)))))</f>
        <v/>
      </c>
      <c r="D3459" s="848">
        <f t="shared" si="1118"/>
        <v>0</v>
      </c>
      <c r="E3459" s="864"/>
      <c r="F3459" s="15"/>
      <c r="G3459" s="3"/>
      <c r="H3459" s="3"/>
      <c r="I3459" s="3"/>
      <c r="J3459" s="3"/>
      <c r="K3459" s="3"/>
      <c r="L3459" s="554"/>
      <c r="M3459" s="545"/>
      <c r="N3459" s="546"/>
      <c r="O3459" s="5"/>
      <c r="P3459" s="216"/>
      <c r="Q3459" s="217"/>
      <c r="R3459" s="218"/>
      <c r="S3459" s="219">
        <f t="shared" si="1116"/>
        <v>0</v>
      </c>
      <c r="T3459" s="220">
        <f t="shared" si="1117"/>
        <v>0</v>
      </c>
      <c r="U3459" s="214">
        <f t="shared" si="1114"/>
        <v>0</v>
      </c>
      <c r="W3459" s="221"/>
      <c r="X3459" s="222"/>
      <c r="Y3459" s="222"/>
      <c r="Z3459" s="223"/>
      <c r="AA3459" s="222"/>
      <c r="AB3459" s="224"/>
      <c r="AC3459" s="225"/>
      <c r="AD3459" s="2">
        <f t="shared" si="1101"/>
        <v>0</v>
      </c>
      <c r="AE3459" s="2">
        <f t="shared" si="1102"/>
        <v>0</v>
      </c>
      <c r="AF3459" s="226"/>
      <c r="AG3459" s="219">
        <f t="shared" si="1106"/>
        <v>0</v>
      </c>
      <c r="AH3459" s="234">
        <f t="shared" si="1107"/>
        <v>0</v>
      </c>
      <c r="AI3459" s="214">
        <f t="shared" si="1115"/>
        <v>0</v>
      </c>
      <c r="AK3459" s="229">
        <f t="shared" si="1108"/>
        <v>0</v>
      </c>
      <c r="AL3459" s="226"/>
      <c r="AM3459" s="15"/>
      <c r="AN3459" s="232" t="e">
        <f t="shared" si="1109"/>
        <v>#DIV/0!</v>
      </c>
      <c r="AO3459" s="214">
        <f t="shared" si="1103"/>
        <v>0</v>
      </c>
      <c r="AQ3459" s="210"/>
      <c r="AR3459" s="231"/>
      <c r="AS3459" s="15"/>
      <c r="AT3459" s="232">
        <f t="shared" si="1110"/>
        <v>0</v>
      </c>
      <c r="AU3459" s="235">
        <f t="shared" si="1111"/>
        <v>0</v>
      </c>
      <c r="AY3459" s="210"/>
      <c r="AZ3459" s="231"/>
      <c r="BA3459" s="15"/>
      <c r="BB3459" s="232">
        <f t="shared" si="1100"/>
        <v>0</v>
      </c>
      <c r="BC3459" s="235">
        <f t="shared" si="1112"/>
        <v>0</v>
      </c>
      <c r="BG3459" s="210"/>
      <c r="BH3459" s="231"/>
      <c r="BI3459" s="15"/>
      <c r="BJ3459" s="232">
        <f t="shared" si="1104"/>
        <v>0</v>
      </c>
      <c r="BK3459" s="235">
        <f t="shared" si="1113"/>
        <v>0</v>
      </c>
      <c r="BM3459" s="109">
        <f t="shared" si="1105"/>
        <v>-5.1169165308708076</v>
      </c>
      <c r="BN3459" s="213"/>
      <c r="BR3459" s="228"/>
      <c r="BS3459" s="311"/>
      <c r="BT3459" s="3"/>
      <c r="BU3459" s="213"/>
      <c r="BV3459" s="213"/>
      <c r="BW3459" s="291"/>
    </row>
    <row r="3460" spans="1:75" x14ac:dyDescent="0.2">
      <c r="A3460" s="210"/>
      <c r="B3460" s="211"/>
      <c r="C3460" s="848" t="str">
        <f ca="1">IF(ISERR(AVERAGE(INDIRECT("B"&amp;(ROW()-INT($B$1/2))):INDIRECT("B"&amp;(ROW()+INT($B$1/2))))),"",AVERAGE(INDIRECT("B"&amp;(ROW()-INT($B$1/2))):INDIRECT("B"&amp;(ROW()+INT($B$1/2)))))</f>
        <v/>
      </c>
      <c r="D3460" s="848">
        <f t="shared" si="1118"/>
        <v>0</v>
      </c>
      <c r="E3460" s="864"/>
      <c r="F3460" s="15"/>
      <c r="G3460" s="3"/>
      <c r="H3460" s="3"/>
      <c r="I3460" s="3"/>
      <c r="J3460" s="3"/>
      <c r="K3460" s="3"/>
      <c r="L3460" s="554"/>
      <c r="M3460" s="545"/>
      <c r="N3460" s="546"/>
      <c r="O3460" s="5"/>
      <c r="P3460" s="216"/>
      <c r="Q3460" s="217"/>
      <c r="R3460" s="218"/>
      <c r="S3460" s="219">
        <f t="shared" si="1116"/>
        <v>0</v>
      </c>
      <c r="T3460" s="220">
        <f t="shared" si="1117"/>
        <v>0</v>
      </c>
      <c r="U3460" s="214">
        <f t="shared" si="1114"/>
        <v>0</v>
      </c>
      <c r="W3460" s="221"/>
      <c r="X3460" s="222"/>
      <c r="Y3460" s="222"/>
      <c r="Z3460" s="223"/>
      <c r="AA3460" s="222"/>
      <c r="AB3460" s="224"/>
      <c r="AC3460" s="225"/>
      <c r="AD3460" s="2">
        <f t="shared" si="1101"/>
        <v>0</v>
      </c>
      <c r="AE3460" s="2">
        <f t="shared" si="1102"/>
        <v>0</v>
      </c>
      <c r="AF3460" s="226"/>
      <c r="AG3460" s="219">
        <f t="shared" si="1106"/>
        <v>0</v>
      </c>
      <c r="AH3460" s="234">
        <f t="shared" si="1107"/>
        <v>0</v>
      </c>
      <c r="AI3460" s="214">
        <f t="shared" si="1115"/>
        <v>0</v>
      </c>
      <c r="AK3460" s="229">
        <f t="shared" si="1108"/>
        <v>0</v>
      </c>
      <c r="AL3460" s="226"/>
      <c r="AM3460" s="15"/>
      <c r="AN3460" s="232" t="e">
        <f t="shared" si="1109"/>
        <v>#DIV/0!</v>
      </c>
      <c r="AO3460" s="214">
        <f t="shared" si="1103"/>
        <v>0</v>
      </c>
      <c r="AQ3460" s="210"/>
      <c r="AR3460" s="231"/>
      <c r="AS3460" s="15"/>
      <c r="AT3460" s="232">
        <f t="shared" si="1110"/>
        <v>0</v>
      </c>
      <c r="AU3460" s="235">
        <f t="shared" si="1111"/>
        <v>0</v>
      </c>
      <c r="AY3460" s="210"/>
      <c r="AZ3460" s="231"/>
      <c r="BA3460" s="15"/>
      <c r="BB3460" s="232">
        <f t="shared" ref="BB3460:BB3523" si="1119">IF(AY3460&gt;0,(26.3/MAX($AY$4:$AY$4600))*AY3460,0)</f>
        <v>0</v>
      </c>
      <c r="BC3460" s="235">
        <f t="shared" si="1112"/>
        <v>0</v>
      </c>
      <c r="BG3460" s="210"/>
      <c r="BH3460" s="231"/>
      <c r="BI3460" s="15"/>
      <c r="BJ3460" s="232">
        <f t="shared" si="1104"/>
        <v>0</v>
      </c>
      <c r="BK3460" s="235">
        <f t="shared" si="1113"/>
        <v>0</v>
      </c>
      <c r="BM3460" s="109">
        <f t="shared" si="1105"/>
        <v>-5.1187488683685443</v>
      </c>
      <c r="BN3460" s="213"/>
      <c r="BR3460" s="228"/>
      <c r="BS3460" s="311"/>
      <c r="BT3460" s="3"/>
      <c r="BU3460" s="213"/>
      <c r="BV3460" s="213"/>
      <c r="BW3460" s="291"/>
    </row>
    <row r="3461" spans="1:75" x14ac:dyDescent="0.2">
      <c r="A3461" s="210"/>
      <c r="B3461" s="211"/>
      <c r="C3461" s="848" t="str">
        <f ca="1">IF(ISERR(AVERAGE(INDIRECT("B"&amp;(ROW()-INT($B$1/2))):INDIRECT("B"&amp;(ROW()+INT($B$1/2))))),"",AVERAGE(INDIRECT("B"&amp;(ROW()-INT($B$1/2))):INDIRECT("B"&amp;(ROW()+INT($B$1/2)))))</f>
        <v/>
      </c>
      <c r="D3461" s="848">
        <f t="shared" si="1118"/>
        <v>0</v>
      </c>
      <c r="E3461" s="864"/>
      <c r="F3461" s="15"/>
      <c r="G3461" s="3"/>
      <c r="H3461" s="3"/>
      <c r="I3461" s="3"/>
      <c r="J3461" s="3"/>
      <c r="K3461" s="3"/>
      <c r="L3461" s="554"/>
      <c r="M3461" s="545"/>
      <c r="N3461" s="546"/>
      <c r="O3461" s="5"/>
      <c r="P3461" s="216"/>
      <c r="Q3461" s="217"/>
      <c r="R3461" s="218"/>
      <c r="S3461" s="219">
        <f t="shared" si="1116"/>
        <v>0</v>
      </c>
      <c r="T3461" s="220">
        <f t="shared" si="1117"/>
        <v>0</v>
      </c>
      <c r="U3461" s="214">
        <f t="shared" si="1114"/>
        <v>0</v>
      </c>
      <c r="W3461" s="221"/>
      <c r="X3461" s="222"/>
      <c r="Y3461" s="222"/>
      <c r="Z3461" s="223"/>
      <c r="AA3461" s="222"/>
      <c r="AB3461" s="224"/>
      <c r="AC3461" s="225"/>
      <c r="AD3461" s="2">
        <f t="shared" ref="AD3461:AD3524" si="1120">IF(W3461&lt;0,W3461-X3461/60-Y3461/3600,W3461+X3461/60+Y3461/3600)</f>
        <v>0</v>
      </c>
      <c r="AE3461" s="2">
        <f t="shared" ref="AE3461:AE3524" si="1121">IF(Z3461&lt;0,Z3461-AA3461/60-AB3461/3600,Z3461+AA3461/60+AB3461/3600)</f>
        <v>0</v>
      </c>
      <c r="AF3461" s="226"/>
      <c r="AG3461" s="219">
        <f t="shared" si="1106"/>
        <v>0</v>
      </c>
      <c r="AH3461" s="234">
        <f t="shared" si="1107"/>
        <v>0</v>
      </c>
      <c r="AI3461" s="214">
        <f t="shared" si="1115"/>
        <v>0</v>
      </c>
      <c r="AK3461" s="229">
        <f t="shared" si="1108"/>
        <v>0</v>
      </c>
      <c r="AL3461" s="226"/>
      <c r="AM3461" s="15"/>
      <c r="AN3461" s="232" t="e">
        <f t="shared" si="1109"/>
        <v>#DIV/0!</v>
      </c>
      <c r="AO3461" s="214">
        <f t="shared" ref="AO3461:AO3524" si="1122">AL3461*3.28084</f>
        <v>0</v>
      </c>
      <c r="AQ3461" s="210"/>
      <c r="AR3461" s="231"/>
      <c r="AS3461" s="15"/>
      <c r="AT3461" s="232">
        <f t="shared" si="1110"/>
        <v>0</v>
      </c>
      <c r="AU3461" s="235">
        <f t="shared" si="1111"/>
        <v>0</v>
      </c>
      <c r="AY3461" s="210"/>
      <c r="AZ3461" s="231"/>
      <c r="BA3461" s="15"/>
      <c r="BB3461" s="232">
        <f t="shared" si="1119"/>
        <v>0</v>
      </c>
      <c r="BC3461" s="235">
        <f t="shared" si="1112"/>
        <v>0</v>
      </c>
      <c r="BG3461" s="210"/>
      <c r="BH3461" s="231"/>
      <c r="BI3461" s="15"/>
      <c r="BJ3461" s="232">
        <f t="shared" ref="BJ3461:BJ3524" si="1123">BG3461</f>
        <v>0</v>
      </c>
      <c r="BK3461" s="235">
        <f t="shared" si="1113"/>
        <v>0</v>
      </c>
      <c r="BM3461" s="109">
        <f t="shared" ref="BM3461:BM3524" si="1124">BM3460+$BQ$14</f>
        <v>-5.120581205866281</v>
      </c>
      <c r="BN3461" s="213"/>
      <c r="BR3461" s="228"/>
      <c r="BS3461" s="311"/>
      <c r="BT3461" s="3"/>
      <c r="BU3461" s="213"/>
      <c r="BV3461" s="213"/>
      <c r="BW3461" s="291"/>
    </row>
    <row r="3462" spans="1:75" x14ac:dyDescent="0.2">
      <c r="A3462" s="210"/>
      <c r="B3462" s="211"/>
      <c r="C3462" s="848" t="str">
        <f ca="1">IF(ISERR(AVERAGE(INDIRECT("B"&amp;(ROW()-INT($B$1/2))):INDIRECT("B"&amp;(ROW()+INT($B$1/2))))),"",AVERAGE(INDIRECT("B"&amp;(ROW()-INT($B$1/2))):INDIRECT("B"&amp;(ROW()+INT($B$1/2)))))</f>
        <v/>
      </c>
      <c r="D3462" s="848">
        <f t="shared" si="1118"/>
        <v>0</v>
      </c>
      <c r="E3462" s="864"/>
      <c r="F3462" s="15"/>
      <c r="G3462" s="3"/>
      <c r="H3462" s="3"/>
      <c r="I3462" s="3"/>
      <c r="J3462" s="3"/>
      <c r="K3462" s="3"/>
      <c r="L3462" s="554"/>
      <c r="M3462" s="545"/>
      <c r="N3462" s="546"/>
      <c r="O3462" s="5"/>
      <c r="P3462" s="216"/>
      <c r="Q3462" s="217"/>
      <c r="R3462" s="218"/>
      <c r="S3462" s="219">
        <f t="shared" si="1116"/>
        <v>0</v>
      </c>
      <c r="T3462" s="220">
        <f t="shared" si="1117"/>
        <v>0</v>
      </c>
      <c r="U3462" s="214">
        <f t="shared" si="1114"/>
        <v>0</v>
      </c>
      <c r="W3462" s="221"/>
      <c r="X3462" s="222"/>
      <c r="Y3462" s="222"/>
      <c r="Z3462" s="223"/>
      <c r="AA3462" s="222"/>
      <c r="AB3462" s="224"/>
      <c r="AC3462" s="225"/>
      <c r="AD3462" s="2">
        <f t="shared" si="1120"/>
        <v>0</v>
      </c>
      <c r="AE3462" s="2">
        <f t="shared" si="1121"/>
        <v>0</v>
      </c>
      <c r="AF3462" s="226"/>
      <c r="AG3462" s="219">
        <f t="shared" ref="AG3462:AG3525" si="1125">AG3461+IF(AD3462&lt;&gt;0,1.852*60*1000*((ACOS((SIN((AD3461/180)*PI()))*(SIN((AD3462/180)*PI()))+(COS((AD3461/180)*PI()))*(COS((AD3462/180)*PI()))*(COS((AE3462/180)*PI()-(AE3461/180)*PI())))/PI())*180),0)</f>
        <v>0</v>
      </c>
      <c r="AH3462" s="234">
        <f t="shared" ref="AH3462:AH3525" si="1126">AH3461+IF(AD3462&lt;&gt;0,1.852*60*0.6213712*((ACOS((SIN((AD3461/180)*PI()))*(SIN((AD3462/180)*PI()))+(COS((AD3461/180)*PI()))*(COS((AD3462/180)*PI()))*(COS((AE3462/180)*PI()-(AE3461/180)*PI())))/PI())*180),0)</f>
        <v>0</v>
      </c>
      <c r="AI3462" s="214">
        <f t="shared" si="1115"/>
        <v>0</v>
      </c>
      <c r="AK3462" s="229">
        <f t="shared" ref="AK3462:AK3525" si="1127">IF(AL3462&gt;0,AK3461+$AO$1,0)</f>
        <v>0</v>
      </c>
      <c r="AL3462" s="226"/>
      <c r="AM3462" s="15"/>
      <c r="AN3462" s="232" t="e">
        <f t="shared" ref="AN3462:AN3525" si="1128">(42341.84/MAX(AK3462:AK8058))*AK3462*0.0006213712</f>
        <v>#DIV/0!</v>
      </c>
      <c r="AO3462" s="214">
        <f t="shared" si="1122"/>
        <v>0</v>
      </c>
      <c r="AQ3462" s="210"/>
      <c r="AR3462" s="231"/>
      <c r="AS3462" s="15"/>
      <c r="AT3462" s="232">
        <f t="shared" ref="AT3462:AT3525" si="1129">IF(AQ3462&gt;0,(26.3/(MAX($AQ$4:$AQ$4600)*0.0006213712))*AQ3462*0.0006213712,0)</f>
        <v>0</v>
      </c>
      <c r="AU3462" s="235">
        <f t="shared" ref="AU3462:AU3525" si="1130">(AR3462*3.28084)+(AW$4)</f>
        <v>0</v>
      </c>
      <c r="AY3462" s="210"/>
      <c r="AZ3462" s="231"/>
      <c r="BA3462" s="15"/>
      <c r="BB3462" s="232">
        <f t="shared" si="1119"/>
        <v>0</v>
      </c>
      <c r="BC3462" s="235">
        <f t="shared" ref="BC3462:BC3525" si="1131">AZ3462+BE$4</f>
        <v>0</v>
      </c>
      <c r="BG3462" s="210"/>
      <c r="BH3462" s="231"/>
      <c r="BI3462" s="15"/>
      <c r="BJ3462" s="232">
        <f t="shared" si="1123"/>
        <v>0</v>
      </c>
      <c r="BK3462" s="235">
        <f t="shared" ref="BK3462:BK3525" si="1132">BH3462*BM3462</f>
        <v>0</v>
      </c>
      <c r="BM3462" s="109">
        <f t="shared" si="1124"/>
        <v>-5.1224135433640177</v>
      </c>
      <c r="BN3462" s="213"/>
      <c r="BR3462" s="228"/>
      <c r="BS3462" s="311"/>
      <c r="BT3462" s="3"/>
      <c r="BU3462" s="213"/>
      <c r="BV3462" s="213"/>
      <c r="BW3462" s="291"/>
    </row>
    <row r="3463" spans="1:75" x14ac:dyDescent="0.2">
      <c r="A3463" s="210"/>
      <c r="B3463" s="211"/>
      <c r="C3463" s="848" t="str">
        <f ca="1">IF(ISERR(AVERAGE(INDIRECT("B"&amp;(ROW()-INT($B$1/2))):INDIRECT("B"&amp;(ROW()+INT($B$1/2))))),"",AVERAGE(INDIRECT("B"&amp;(ROW()-INT($B$1/2))):INDIRECT("B"&amp;(ROW()+INT($B$1/2)))))</f>
        <v/>
      </c>
      <c r="D3463" s="848">
        <f t="shared" si="1118"/>
        <v>0</v>
      </c>
      <c r="E3463" s="864"/>
      <c r="F3463" s="15"/>
      <c r="G3463" s="3"/>
      <c r="H3463" s="3"/>
      <c r="I3463" s="3"/>
      <c r="J3463" s="3"/>
      <c r="K3463" s="3"/>
      <c r="L3463" s="554"/>
      <c r="M3463" s="545"/>
      <c r="N3463" s="546"/>
      <c r="O3463" s="5"/>
      <c r="P3463" s="216"/>
      <c r="Q3463" s="217"/>
      <c r="R3463" s="218"/>
      <c r="S3463" s="219">
        <f t="shared" si="1116"/>
        <v>0</v>
      </c>
      <c r="T3463" s="220">
        <f t="shared" si="1117"/>
        <v>0</v>
      </c>
      <c r="U3463" s="214">
        <f t="shared" ref="U3463:U3526" si="1133">R3463*3.28084</f>
        <v>0</v>
      </c>
      <c r="W3463" s="221"/>
      <c r="X3463" s="222"/>
      <c r="Y3463" s="222"/>
      <c r="Z3463" s="223"/>
      <c r="AA3463" s="222"/>
      <c r="AB3463" s="224"/>
      <c r="AC3463" s="225"/>
      <c r="AD3463" s="2">
        <f t="shared" si="1120"/>
        <v>0</v>
      </c>
      <c r="AE3463" s="2">
        <f t="shared" si="1121"/>
        <v>0</v>
      </c>
      <c r="AF3463" s="226"/>
      <c r="AG3463" s="219">
        <f t="shared" si="1125"/>
        <v>0</v>
      </c>
      <c r="AH3463" s="234">
        <f t="shared" si="1126"/>
        <v>0</v>
      </c>
      <c r="AI3463" s="214">
        <f t="shared" ref="AI3463:AI3526" si="1134">AF3463*3.28084</f>
        <v>0</v>
      </c>
      <c r="AK3463" s="229">
        <f t="shared" si="1127"/>
        <v>0</v>
      </c>
      <c r="AL3463" s="226"/>
      <c r="AM3463" s="15"/>
      <c r="AN3463" s="232" t="e">
        <f t="shared" si="1128"/>
        <v>#DIV/0!</v>
      </c>
      <c r="AO3463" s="214">
        <f t="shared" si="1122"/>
        <v>0</v>
      </c>
      <c r="AQ3463" s="210"/>
      <c r="AR3463" s="231"/>
      <c r="AS3463" s="15"/>
      <c r="AT3463" s="232">
        <f t="shared" si="1129"/>
        <v>0</v>
      </c>
      <c r="AU3463" s="235">
        <f t="shared" si="1130"/>
        <v>0</v>
      </c>
      <c r="AY3463" s="210"/>
      <c r="AZ3463" s="231"/>
      <c r="BA3463" s="15"/>
      <c r="BB3463" s="232">
        <f t="shared" si="1119"/>
        <v>0</v>
      </c>
      <c r="BC3463" s="235">
        <f t="shared" si="1131"/>
        <v>0</v>
      </c>
      <c r="BG3463" s="210"/>
      <c r="BH3463" s="231"/>
      <c r="BI3463" s="15"/>
      <c r="BJ3463" s="232">
        <f t="shared" si="1123"/>
        <v>0</v>
      </c>
      <c r="BK3463" s="235">
        <f t="shared" si="1132"/>
        <v>0</v>
      </c>
      <c r="BM3463" s="109">
        <f t="shared" si="1124"/>
        <v>-5.1242458808617544</v>
      </c>
      <c r="BN3463" s="213"/>
      <c r="BR3463" s="228"/>
      <c r="BS3463" s="311"/>
      <c r="BT3463" s="3"/>
      <c r="BU3463" s="213"/>
      <c r="BV3463" s="213"/>
      <c r="BW3463" s="291"/>
    </row>
    <row r="3464" spans="1:75" x14ac:dyDescent="0.2">
      <c r="A3464" s="210"/>
      <c r="B3464" s="211"/>
      <c r="C3464" s="848" t="str">
        <f ca="1">IF(ISERR(AVERAGE(INDIRECT("B"&amp;(ROW()-INT($B$1/2))):INDIRECT("B"&amp;(ROW()+INT($B$1/2))))),"",AVERAGE(INDIRECT("B"&amp;(ROW()-INT($B$1/2))):INDIRECT("B"&amp;(ROW()+INT($B$1/2)))))</f>
        <v/>
      </c>
      <c r="D3464" s="848">
        <f t="shared" si="1118"/>
        <v>0</v>
      </c>
      <c r="E3464" s="864"/>
      <c r="F3464" s="15"/>
      <c r="G3464" s="3"/>
      <c r="H3464" s="3"/>
      <c r="I3464" s="3"/>
      <c r="J3464" s="3"/>
      <c r="K3464" s="3"/>
      <c r="L3464" s="554"/>
      <c r="M3464" s="545"/>
      <c r="N3464" s="546"/>
      <c r="O3464" s="5"/>
      <c r="P3464" s="216"/>
      <c r="Q3464" s="217"/>
      <c r="R3464" s="218"/>
      <c r="S3464" s="219">
        <f t="shared" si="1116"/>
        <v>0</v>
      </c>
      <c r="T3464" s="220">
        <f t="shared" si="1117"/>
        <v>0</v>
      </c>
      <c r="U3464" s="214">
        <f t="shared" si="1133"/>
        <v>0</v>
      </c>
      <c r="W3464" s="221"/>
      <c r="X3464" s="222"/>
      <c r="Y3464" s="222"/>
      <c r="Z3464" s="223"/>
      <c r="AA3464" s="222"/>
      <c r="AB3464" s="224"/>
      <c r="AC3464" s="225"/>
      <c r="AD3464" s="2">
        <f t="shared" si="1120"/>
        <v>0</v>
      </c>
      <c r="AE3464" s="2">
        <f t="shared" si="1121"/>
        <v>0</v>
      </c>
      <c r="AF3464" s="226"/>
      <c r="AG3464" s="219">
        <f t="shared" si="1125"/>
        <v>0</v>
      </c>
      <c r="AH3464" s="234">
        <f t="shared" si="1126"/>
        <v>0</v>
      </c>
      <c r="AI3464" s="214">
        <f t="shared" si="1134"/>
        <v>0</v>
      </c>
      <c r="AK3464" s="229">
        <f t="shared" si="1127"/>
        <v>0</v>
      </c>
      <c r="AL3464" s="226"/>
      <c r="AM3464" s="15"/>
      <c r="AN3464" s="232" t="e">
        <f t="shared" si="1128"/>
        <v>#DIV/0!</v>
      </c>
      <c r="AO3464" s="214">
        <f t="shared" si="1122"/>
        <v>0</v>
      </c>
      <c r="AQ3464" s="210"/>
      <c r="AR3464" s="231"/>
      <c r="AS3464" s="15"/>
      <c r="AT3464" s="232">
        <f t="shared" si="1129"/>
        <v>0</v>
      </c>
      <c r="AU3464" s="235">
        <f t="shared" si="1130"/>
        <v>0</v>
      </c>
      <c r="AY3464" s="210"/>
      <c r="AZ3464" s="231"/>
      <c r="BA3464" s="15"/>
      <c r="BB3464" s="232">
        <f t="shared" si="1119"/>
        <v>0</v>
      </c>
      <c r="BC3464" s="235">
        <f t="shared" si="1131"/>
        <v>0</v>
      </c>
      <c r="BG3464" s="210"/>
      <c r="BH3464" s="231"/>
      <c r="BI3464" s="15"/>
      <c r="BJ3464" s="232">
        <f t="shared" si="1123"/>
        <v>0</v>
      </c>
      <c r="BK3464" s="235">
        <f t="shared" si="1132"/>
        <v>0</v>
      </c>
      <c r="BM3464" s="109">
        <f t="shared" si="1124"/>
        <v>-5.1260782183594911</v>
      </c>
      <c r="BN3464" s="213"/>
      <c r="BR3464" s="228"/>
      <c r="BS3464" s="311"/>
      <c r="BT3464" s="3"/>
      <c r="BU3464" s="213"/>
      <c r="BV3464" s="213"/>
      <c r="BW3464" s="291"/>
    </row>
    <row r="3465" spans="1:75" x14ac:dyDescent="0.2">
      <c r="A3465" s="210"/>
      <c r="B3465" s="211"/>
      <c r="C3465" s="848" t="str">
        <f ca="1">IF(ISERR(AVERAGE(INDIRECT("B"&amp;(ROW()-INT($B$1/2))):INDIRECT("B"&amp;(ROW()+INT($B$1/2))))),"",AVERAGE(INDIRECT("B"&amp;(ROW()-INT($B$1/2))):INDIRECT("B"&amp;(ROW()+INT($B$1/2)))))</f>
        <v/>
      </c>
      <c r="D3465" s="848">
        <f t="shared" si="1118"/>
        <v>0</v>
      </c>
      <c r="E3465" s="864"/>
      <c r="F3465" s="15"/>
      <c r="G3465" s="3"/>
      <c r="H3465" s="3"/>
      <c r="I3465" s="3"/>
      <c r="J3465" s="3"/>
      <c r="K3465" s="3"/>
      <c r="L3465" s="554"/>
      <c r="M3465" s="545"/>
      <c r="N3465" s="546"/>
      <c r="O3465" s="5"/>
      <c r="P3465" s="216"/>
      <c r="Q3465" s="217"/>
      <c r="R3465" s="218"/>
      <c r="S3465" s="219">
        <f t="shared" ref="S3465:S3528" si="1135">S3464+IF(P3465&lt;&gt;0,1.852*60*1000*((ACOS((SIN((P3464/180)*PI()))*(SIN((P3465/180)*PI()))+(COS((P3464/180)*PI()))*(COS((P3465/180)*PI()))*(COS((Q3465/180)*PI()-(Q3464/180)*PI())))/PI())*180),0)</f>
        <v>0</v>
      </c>
      <c r="T3465" s="220">
        <f t="shared" ref="T3465:T3528" si="1136">T3464+IF(P3465&lt;&gt;0,1.852*60*0.6213712*((ACOS((SIN((P3464/180)*PI()))*(SIN((P3465/180)*PI()))+(COS((P3464/180)*PI()))*(COS((P3465/180)*PI()))*(COS((Q3465/180)*PI()-(Q3464/180)*PI())))/PI())*180),0)</f>
        <v>0</v>
      </c>
      <c r="U3465" s="214">
        <f t="shared" si="1133"/>
        <v>0</v>
      </c>
      <c r="W3465" s="221"/>
      <c r="X3465" s="222"/>
      <c r="Y3465" s="222"/>
      <c r="Z3465" s="223"/>
      <c r="AA3465" s="222"/>
      <c r="AB3465" s="224"/>
      <c r="AC3465" s="225"/>
      <c r="AD3465" s="2">
        <f t="shared" si="1120"/>
        <v>0</v>
      </c>
      <c r="AE3465" s="2">
        <f t="shared" si="1121"/>
        <v>0</v>
      </c>
      <c r="AF3465" s="226"/>
      <c r="AG3465" s="219">
        <f t="shared" si="1125"/>
        <v>0</v>
      </c>
      <c r="AH3465" s="234">
        <f t="shared" si="1126"/>
        <v>0</v>
      </c>
      <c r="AI3465" s="214">
        <f t="shared" si="1134"/>
        <v>0</v>
      </c>
      <c r="AK3465" s="229">
        <f t="shared" si="1127"/>
        <v>0</v>
      </c>
      <c r="AL3465" s="226"/>
      <c r="AM3465" s="15"/>
      <c r="AN3465" s="232" t="e">
        <f t="shared" si="1128"/>
        <v>#DIV/0!</v>
      </c>
      <c r="AO3465" s="214">
        <f t="shared" si="1122"/>
        <v>0</v>
      </c>
      <c r="AQ3465" s="210"/>
      <c r="AR3465" s="231"/>
      <c r="AS3465" s="15"/>
      <c r="AT3465" s="232">
        <f t="shared" si="1129"/>
        <v>0</v>
      </c>
      <c r="AU3465" s="235">
        <f t="shared" si="1130"/>
        <v>0</v>
      </c>
      <c r="AY3465" s="210"/>
      <c r="AZ3465" s="231"/>
      <c r="BA3465" s="15"/>
      <c r="BB3465" s="232">
        <f t="shared" si="1119"/>
        <v>0</v>
      </c>
      <c r="BC3465" s="235">
        <f t="shared" si="1131"/>
        <v>0</v>
      </c>
      <c r="BG3465" s="210"/>
      <c r="BH3465" s="231"/>
      <c r="BI3465" s="15"/>
      <c r="BJ3465" s="232">
        <f t="shared" si="1123"/>
        <v>0</v>
      </c>
      <c r="BK3465" s="235">
        <f t="shared" si="1132"/>
        <v>0</v>
      </c>
      <c r="BM3465" s="109">
        <f t="shared" si="1124"/>
        <v>-5.1279105558572278</v>
      </c>
      <c r="BN3465" s="213"/>
      <c r="BR3465" s="228"/>
      <c r="BS3465" s="311"/>
      <c r="BT3465" s="3"/>
      <c r="BU3465" s="213"/>
      <c r="BV3465" s="213"/>
      <c r="BW3465" s="291"/>
    </row>
    <row r="3466" spans="1:75" x14ac:dyDescent="0.2">
      <c r="A3466" s="210"/>
      <c r="B3466" s="211"/>
      <c r="C3466" s="848" t="str">
        <f ca="1">IF(ISERR(AVERAGE(INDIRECT("B"&amp;(ROW()-INT($B$1/2))):INDIRECT("B"&amp;(ROW()+INT($B$1/2))))),"",AVERAGE(INDIRECT("B"&amp;(ROW()-INT($B$1/2))):INDIRECT("B"&amp;(ROW()+INT($B$1/2)))))</f>
        <v/>
      </c>
      <c r="D3466" s="848">
        <f t="shared" si="1118"/>
        <v>0</v>
      </c>
      <c r="E3466" s="864"/>
      <c r="F3466" s="15"/>
      <c r="G3466" s="3"/>
      <c r="H3466" s="3"/>
      <c r="I3466" s="3"/>
      <c r="J3466" s="3"/>
      <c r="K3466" s="3"/>
      <c r="L3466" s="554"/>
      <c r="M3466" s="545"/>
      <c r="N3466" s="546"/>
      <c r="O3466" s="5"/>
      <c r="P3466" s="216"/>
      <c r="Q3466" s="217"/>
      <c r="R3466" s="218"/>
      <c r="S3466" s="219">
        <f t="shared" si="1135"/>
        <v>0</v>
      </c>
      <c r="T3466" s="220">
        <f t="shared" si="1136"/>
        <v>0</v>
      </c>
      <c r="U3466" s="214">
        <f t="shared" si="1133"/>
        <v>0</v>
      </c>
      <c r="W3466" s="221"/>
      <c r="X3466" s="222"/>
      <c r="Y3466" s="222"/>
      <c r="Z3466" s="223"/>
      <c r="AA3466" s="222"/>
      <c r="AB3466" s="224"/>
      <c r="AC3466" s="225"/>
      <c r="AD3466" s="2">
        <f t="shared" si="1120"/>
        <v>0</v>
      </c>
      <c r="AE3466" s="2">
        <f t="shared" si="1121"/>
        <v>0</v>
      </c>
      <c r="AF3466" s="226"/>
      <c r="AG3466" s="219">
        <f t="shared" si="1125"/>
        <v>0</v>
      </c>
      <c r="AH3466" s="234">
        <f t="shared" si="1126"/>
        <v>0</v>
      </c>
      <c r="AI3466" s="214">
        <f t="shared" si="1134"/>
        <v>0</v>
      </c>
      <c r="AK3466" s="229">
        <f t="shared" si="1127"/>
        <v>0</v>
      </c>
      <c r="AL3466" s="226"/>
      <c r="AM3466" s="15"/>
      <c r="AN3466" s="232" t="e">
        <f t="shared" si="1128"/>
        <v>#DIV/0!</v>
      </c>
      <c r="AO3466" s="214">
        <f t="shared" si="1122"/>
        <v>0</v>
      </c>
      <c r="AQ3466" s="210"/>
      <c r="AR3466" s="231"/>
      <c r="AS3466" s="15"/>
      <c r="AT3466" s="232">
        <f t="shared" si="1129"/>
        <v>0</v>
      </c>
      <c r="AU3466" s="235">
        <f t="shared" si="1130"/>
        <v>0</v>
      </c>
      <c r="AY3466" s="210"/>
      <c r="AZ3466" s="231"/>
      <c r="BA3466" s="15"/>
      <c r="BB3466" s="232">
        <f t="shared" si="1119"/>
        <v>0</v>
      </c>
      <c r="BC3466" s="235">
        <f t="shared" si="1131"/>
        <v>0</v>
      </c>
      <c r="BG3466" s="210"/>
      <c r="BH3466" s="231"/>
      <c r="BI3466" s="15"/>
      <c r="BJ3466" s="232">
        <f t="shared" si="1123"/>
        <v>0</v>
      </c>
      <c r="BK3466" s="235">
        <f t="shared" si="1132"/>
        <v>0</v>
      </c>
      <c r="BM3466" s="109">
        <f t="shared" si="1124"/>
        <v>-5.1297428933549645</v>
      </c>
      <c r="BN3466" s="213"/>
      <c r="BR3466" s="228"/>
      <c r="BS3466" s="311"/>
      <c r="BT3466" s="3"/>
      <c r="BU3466" s="213"/>
      <c r="BV3466" s="213"/>
      <c r="BW3466" s="291"/>
    </row>
    <row r="3467" spans="1:75" x14ac:dyDescent="0.2">
      <c r="A3467" s="210"/>
      <c r="B3467" s="211"/>
      <c r="C3467" s="848" t="str">
        <f ca="1">IF(ISERR(AVERAGE(INDIRECT("B"&amp;(ROW()-INT($B$1/2))):INDIRECT("B"&amp;(ROW()+INT($B$1/2))))),"",AVERAGE(INDIRECT("B"&amp;(ROW()-INT($B$1/2))):INDIRECT("B"&amp;(ROW()+INT($B$1/2)))))</f>
        <v/>
      </c>
      <c r="D3467" s="848">
        <f t="shared" si="1118"/>
        <v>0</v>
      </c>
      <c r="E3467" s="864"/>
      <c r="F3467" s="15"/>
      <c r="G3467" s="3"/>
      <c r="H3467" s="3"/>
      <c r="I3467" s="3"/>
      <c r="J3467" s="3"/>
      <c r="K3467" s="3"/>
      <c r="L3467" s="554"/>
      <c r="M3467" s="545"/>
      <c r="N3467" s="546"/>
      <c r="O3467" s="5"/>
      <c r="P3467" s="216"/>
      <c r="Q3467" s="217"/>
      <c r="R3467" s="218"/>
      <c r="S3467" s="219">
        <f t="shared" si="1135"/>
        <v>0</v>
      </c>
      <c r="T3467" s="220">
        <f t="shared" si="1136"/>
        <v>0</v>
      </c>
      <c r="U3467" s="214">
        <f t="shared" si="1133"/>
        <v>0</v>
      </c>
      <c r="W3467" s="221"/>
      <c r="X3467" s="222"/>
      <c r="Y3467" s="222"/>
      <c r="Z3467" s="223"/>
      <c r="AA3467" s="222"/>
      <c r="AB3467" s="224"/>
      <c r="AC3467" s="225"/>
      <c r="AD3467" s="2">
        <f t="shared" si="1120"/>
        <v>0</v>
      </c>
      <c r="AE3467" s="2">
        <f t="shared" si="1121"/>
        <v>0</v>
      </c>
      <c r="AF3467" s="226"/>
      <c r="AG3467" s="219">
        <f t="shared" si="1125"/>
        <v>0</v>
      </c>
      <c r="AH3467" s="234">
        <f t="shared" si="1126"/>
        <v>0</v>
      </c>
      <c r="AI3467" s="214">
        <f t="shared" si="1134"/>
        <v>0</v>
      </c>
      <c r="AK3467" s="229">
        <f t="shared" si="1127"/>
        <v>0</v>
      </c>
      <c r="AL3467" s="226"/>
      <c r="AM3467" s="15"/>
      <c r="AN3467" s="232" t="e">
        <f t="shared" si="1128"/>
        <v>#DIV/0!</v>
      </c>
      <c r="AO3467" s="214">
        <f t="shared" si="1122"/>
        <v>0</v>
      </c>
      <c r="AQ3467" s="210"/>
      <c r="AR3467" s="231"/>
      <c r="AS3467" s="15"/>
      <c r="AT3467" s="232">
        <f t="shared" si="1129"/>
        <v>0</v>
      </c>
      <c r="AU3467" s="235">
        <f t="shared" si="1130"/>
        <v>0</v>
      </c>
      <c r="AY3467" s="210"/>
      <c r="AZ3467" s="231"/>
      <c r="BA3467" s="15"/>
      <c r="BB3467" s="232">
        <f t="shared" si="1119"/>
        <v>0</v>
      </c>
      <c r="BC3467" s="235">
        <f t="shared" si="1131"/>
        <v>0</v>
      </c>
      <c r="BG3467" s="210"/>
      <c r="BH3467" s="231"/>
      <c r="BI3467" s="15"/>
      <c r="BJ3467" s="232">
        <f t="shared" si="1123"/>
        <v>0</v>
      </c>
      <c r="BK3467" s="235">
        <f t="shared" si="1132"/>
        <v>0</v>
      </c>
      <c r="BM3467" s="109">
        <f t="shared" si="1124"/>
        <v>-5.1315752308527012</v>
      </c>
      <c r="BN3467" s="213"/>
      <c r="BR3467" s="228"/>
      <c r="BS3467" s="311"/>
      <c r="BT3467" s="3"/>
      <c r="BU3467" s="213"/>
      <c r="BV3467" s="213"/>
      <c r="BW3467" s="291"/>
    </row>
    <row r="3468" spans="1:75" x14ac:dyDescent="0.2">
      <c r="A3468" s="210"/>
      <c r="B3468" s="211"/>
      <c r="C3468" s="848" t="str">
        <f ca="1">IF(ISERR(AVERAGE(INDIRECT("B"&amp;(ROW()-INT($B$1/2))):INDIRECT("B"&amp;(ROW()+INT($B$1/2))))),"",AVERAGE(INDIRECT("B"&amp;(ROW()-INT($B$1/2))):INDIRECT("B"&amp;(ROW()+INT($B$1/2)))))</f>
        <v/>
      </c>
      <c r="D3468" s="848">
        <f t="shared" si="1118"/>
        <v>0</v>
      </c>
      <c r="E3468" s="864"/>
      <c r="F3468" s="15"/>
      <c r="G3468" s="3"/>
      <c r="H3468" s="3"/>
      <c r="I3468" s="3"/>
      <c r="J3468" s="3"/>
      <c r="K3468" s="3"/>
      <c r="L3468" s="554"/>
      <c r="M3468" s="545"/>
      <c r="N3468" s="546"/>
      <c r="O3468" s="5"/>
      <c r="P3468" s="216"/>
      <c r="Q3468" s="217"/>
      <c r="R3468" s="218"/>
      <c r="S3468" s="219">
        <f t="shared" si="1135"/>
        <v>0</v>
      </c>
      <c r="T3468" s="220">
        <f t="shared" si="1136"/>
        <v>0</v>
      </c>
      <c r="U3468" s="214">
        <f t="shared" si="1133"/>
        <v>0</v>
      </c>
      <c r="W3468" s="221"/>
      <c r="X3468" s="222"/>
      <c r="Y3468" s="222"/>
      <c r="Z3468" s="223"/>
      <c r="AA3468" s="222"/>
      <c r="AB3468" s="224"/>
      <c r="AC3468" s="225"/>
      <c r="AD3468" s="2">
        <f t="shared" si="1120"/>
        <v>0</v>
      </c>
      <c r="AE3468" s="2">
        <f t="shared" si="1121"/>
        <v>0</v>
      </c>
      <c r="AF3468" s="226"/>
      <c r="AG3468" s="219">
        <f t="shared" si="1125"/>
        <v>0</v>
      </c>
      <c r="AH3468" s="234">
        <f t="shared" si="1126"/>
        <v>0</v>
      </c>
      <c r="AI3468" s="214">
        <f t="shared" si="1134"/>
        <v>0</v>
      </c>
      <c r="AK3468" s="229">
        <f t="shared" si="1127"/>
        <v>0</v>
      </c>
      <c r="AL3468" s="226"/>
      <c r="AM3468" s="15"/>
      <c r="AN3468" s="232" t="e">
        <f t="shared" si="1128"/>
        <v>#DIV/0!</v>
      </c>
      <c r="AO3468" s="214">
        <f t="shared" si="1122"/>
        <v>0</v>
      </c>
      <c r="AQ3468" s="210"/>
      <c r="AR3468" s="231"/>
      <c r="AS3468" s="15"/>
      <c r="AT3468" s="232">
        <f t="shared" si="1129"/>
        <v>0</v>
      </c>
      <c r="AU3468" s="235">
        <f t="shared" si="1130"/>
        <v>0</v>
      </c>
      <c r="AY3468" s="210"/>
      <c r="AZ3468" s="231"/>
      <c r="BA3468" s="15"/>
      <c r="BB3468" s="232">
        <f t="shared" si="1119"/>
        <v>0</v>
      </c>
      <c r="BC3468" s="235">
        <f t="shared" si="1131"/>
        <v>0</v>
      </c>
      <c r="BG3468" s="210"/>
      <c r="BH3468" s="231"/>
      <c r="BI3468" s="15"/>
      <c r="BJ3468" s="232">
        <f t="shared" si="1123"/>
        <v>0</v>
      </c>
      <c r="BK3468" s="235">
        <f t="shared" si="1132"/>
        <v>0</v>
      </c>
      <c r="BM3468" s="109">
        <f t="shared" si="1124"/>
        <v>-5.1334075683504379</v>
      </c>
      <c r="BN3468" s="213"/>
      <c r="BR3468" s="228"/>
      <c r="BS3468" s="311"/>
      <c r="BT3468" s="3"/>
      <c r="BU3468" s="213"/>
      <c r="BV3468" s="213"/>
      <c r="BW3468" s="291"/>
    </row>
    <row r="3469" spans="1:75" x14ac:dyDescent="0.2">
      <c r="A3469" s="210"/>
      <c r="B3469" s="211"/>
      <c r="C3469" s="848" t="str">
        <f ca="1">IF(ISERR(AVERAGE(INDIRECT("B"&amp;(ROW()-INT($B$1/2))):INDIRECT("B"&amp;(ROW()+INT($B$1/2))))),"",AVERAGE(INDIRECT("B"&amp;(ROW()-INT($B$1/2))):INDIRECT("B"&amp;(ROW()+INT($B$1/2)))))</f>
        <v/>
      </c>
      <c r="D3469" s="848">
        <f t="shared" si="1118"/>
        <v>0</v>
      </c>
      <c r="E3469" s="864"/>
      <c r="F3469" s="15"/>
      <c r="G3469" s="3"/>
      <c r="H3469" s="3"/>
      <c r="I3469" s="3"/>
      <c r="J3469" s="3"/>
      <c r="K3469" s="3"/>
      <c r="L3469" s="554"/>
      <c r="M3469" s="545"/>
      <c r="N3469" s="546"/>
      <c r="O3469" s="5"/>
      <c r="P3469" s="216"/>
      <c r="Q3469" s="217"/>
      <c r="R3469" s="218"/>
      <c r="S3469" s="219">
        <f t="shared" si="1135"/>
        <v>0</v>
      </c>
      <c r="T3469" s="220">
        <f t="shared" si="1136"/>
        <v>0</v>
      </c>
      <c r="U3469" s="214">
        <f t="shared" si="1133"/>
        <v>0</v>
      </c>
      <c r="W3469" s="221"/>
      <c r="X3469" s="222"/>
      <c r="Y3469" s="222"/>
      <c r="Z3469" s="223"/>
      <c r="AA3469" s="222"/>
      <c r="AB3469" s="224"/>
      <c r="AC3469" s="225"/>
      <c r="AD3469" s="2">
        <f t="shared" si="1120"/>
        <v>0</v>
      </c>
      <c r="AE3469" s="2">
        <f t="shared" si="1121"/>
        <v>0</v>
      </c>
      <c r="AF3469" s="226"/>
      <c r="AG3469" s="219">
        <f t="shared" si="1125"/>
        <v>0</v>
      </c>
      <c r="AH3469" s="234">
        <f t="shared" si="1126"/>
        <v>0</v>
      </c>
      <c r="AI3469" s="214">
        <f t="shared" si="1134"/>
        <v>0</v>
      </c>
      <c r="AK3469" s="229">
        <f t="shared" si="1127"/>
        <v>0</v>
      </c>
      <c r="AL3469" s="226"/>
      <c r="AM3469" s="15"/>
      <c r="AN3469" s="232" t="e">
        <f t="shared" si="1128"/>
        <v>#DIV/0!</v>
      </c>
      <c r="AO3469" s="214">
        <f t="shared" si="1122"/>
        <v>0</v>
      </c>
      <c r="AQ3469" s="210"/>
      <c r="AR3469" s="231"/>
      <c r="AS3469" s="15"/>
      <c r="AT3469" s="232">
        <f t="shared" si="1129"/>
        <v>0</v>
      </c>
      <c r="AU3469" s="235">
        <f t="shared" si="1130"/>
        <v>0</v>
      </c>
      <c r="AY3469" s="210"/>
      <c r="AZ3469" s="231"/>
      <c r="BA3469" s="15"/>
      <c r="BB3469" s="232">
        <f t="shared" si="1119"/>
        <v>0</v>
      </c>
      <c r="BC3469" s="235">
        <f t="shared" si="1131"/>
        <v>0</v>
      </c>
      <c r="BG3469" s="210"/>
      <c r="BH3469" s="231"/>
      <c r="BI3469" s="15"/>
      <c r="BJ3469" s="232">
        <f t="shared" si="1123"/>
        <v>0</v>
      </c>
      <c r="BK3469" s="235">
        <f t="shared" si="1132"/>
        <v>0</v>
      </c>
      <c r="BM3469" s="109">
        <f t="shared" si="1124"/>
        <v>-5.1352399058481746</v>
      </c>
      <c r="BN3469" s="213"/>
      <c r="BR3469" s="228"/>
      <c r="BS3469" s="311"/>
      <c r="BT3469" s="3"/>
      <c r="BU3469" s="213"/>
      <c r="BV3469" s="213"/>
      <c r="BW3469" s="291"/>
    </row>
    <row r="3470" spans="1:75" x14ac:dyDescent="0.2">
      <c r="A3470" s="210"/>
      <c r="B3470" s="211"/>
      <c r="C3470" s="848" t="str">
        <f ca="1">IF(ISERR(AVERAGE(INDIRECT("B"&amp;(ROW()-INT($B$1/2))):INDIRECT("B"&amp;(ROW()+INT($B$1/2))))),"",AVERAGE(INDIRECT("B"&amp;(ROW()-INT($B$1/2))):INDIRECT("B"&amp;(ROW()+INT($B$1/2)))))</f>
        <v/>
      </c>
      <c r="D3470" s="848">
        <f t="shared" si="1118"/>
        <v>0</v>
      </c>
      <c r="E3470" s="864"/>
      <c r="F3470" s="15"/>
      <c r="G3470" s="3"/>
      <c r="H3470" s="3"/>
      <c r="I3470" s="3"/>
      <c r="J3470" s="3"/>
      <c r="K3470" s="3"/>
      <c r="L3470" s="554"/>
      <c r="M3470" s="545"/>
      <c r="N3470" s="546"/>
      <c r="O3470" s="5"/>
      <c r="P3470" s="216"/>
      <c r="Q3470" s="217"/>
      <c r="R3470" s="218"/>
      <c r="S3470" s="219">
        <f t="shared" si="1135"/>
        <v>0</v>
      </c>
      <c r="T3470" s="220">
        <f t="shared" si="1136"/>
        <v>0</v>
      </c>
      <c r="U3470" s="214">
        <f t="shared" si="1133"/>
        <v>0</v>
      </c>
      <c r="W3470" s="221"/>
      <c r="X3470" s="222"/>
      <c r="Y3470" s="222"/>
      <c r="Z3470" s="223"/>
      <c r="AA3470" s="222"/>
      <c r="AB3470" s="224"/>
      <c r="AC3470" s="225"/>
      <c r="AD3470" s="2">
        <f t="shared" si="1120"/>
        <v>0</v>
      </c>
      <c r="AE3470" s="2">
        <f t="shared" si="1121"/>
        <v>0</v>
      </c>
      <c r="AF3470" s="226"/>
      <c r="AG3470" s="219">
        <f t="shared" si="1125"/>
        <v>0</v>
      </c>
      <c r="AH3470" s="234">
        <f t="shared" si="1126"/>
        <v>0</v>
      </c>
      <c r="AI3470" s="214">
        <f t="shared" si="1134"/>
        <v>0</v>
      </c>
      <c r="AK3470" s="229">
        <f t="shared" si="1127"/>
        <v>0</v>
      </c>
      <c r="AL3470" s="226"/>
      <c r="AM3470" s="15"/>
      <c r="AN3470" s="232" t="e">
        <f t="shared" si="1128"/>
        <v>#DIV/0!</v>
      </c>
      <c r="AO3470" s="214">
        <f t="shared" si="1122"/>
        <v>0</v>
      </c>
      <c r="AQ3470" s="210"/>
      <c r="AR3470" s="231"/>
      <c r="AS3470" s="15"/>
      <c r="AT3470" s="232">
        <f t="shared" si="1129"/>
        <v>0</v>
      </c>
      <c r="AU3470" s="235">
        <f t="shared" si="1130"/>
        <v>0</v>
      </c>
      <c r="AY3470" s="210"/>
      <c r="AZ3470" s="231"/>
      <c r="BA3470" s="15"/>
      <c r="BB3470" s="232">
        <f t="shared" si="1119"/>
        <v>0</v>
      </c>
      <c r="BC3470" s="235">
        <f t="shared" si="1131"/>
        <v>0</v>
      </c>
      <c r="BG3470" s="210"/>
      <c r="BH3470" s="231"/>
      <c r="BI3470" s="15"/>
      <c r="BJ3470" s="232">
        <f t="shared" si="1123"/>
        <v>0</v>
      </c>
      <c r="BK3470" s="235">
        <f t="shared" si="1132"/>
        <v>0</v>
      </c>
      <c r="BM3470" s="109">
        <f t="shared" si="1124"/>
        <v>-5.1370722433459113</v>
      </c>
      <c r="BN3470" s="213"/>
      <c r="BR3470" s="228"/>
      <c r="BS3470" s="311"/>
      <c r="BT3470" s="3"/>
      <c r="BU3470" s="213"/>
      <c r="BV3470" s="213"/>
      <c r="BW3470" s="291"/>
    </row>
    <row r="3471" spans="1:75" x14ac:dyDescent="0.2">
      <c r="A3471" s="210"/>
      <c r="B3471" s="211"/>
      <c r="C3471" s="848" t="str">
        <f ca="1">IF(ISERR(AVERAGE(INDIRECT("B"&amp;(ROW()-INT($B$1/2))):INDIRECT("B"&amp;(ROW()+INT($B$1/2))))),"",AVERAGE(INDIRECT("B"&amp;(ROW()-INT($B$1/2))):INDIRECT("B"&amp;(ROW()+INT($B$1/2)))))</f>
        <v/>
      </c>
      <c r="D3471" s="848">
        <f t="shared" si="1118"/>
        <v>0</v>
      </c>
      <c r="E3471" s="864"/>
      <c r="F3471" s="15"/>
      <c r="G3471" s="3"/>
      <c r="H3471" s="3"/>
      <c r="I3471" s="3"/>
      <c r="J3471" s="3"/>
      <c r="K3471" s="3"/>
      <c r="L3471" s="554"/>
      <c r="M3471" s="545"/>
      <c r="N3471" s="546"/>
      <c r="O3471" s="5"/>
      <c r="P3471" s="216"/>
      <c r="Q3471" s="217"/>
      <c r="R3471" s="218"/>
      <c r="S3471" s="219">
        <f t="shared" si="1135"/>
        <v>0</v>
      </c>
      <c r="T3471" s="220">
        <f t="shared" si="1136"/>
        <v>0</v>
      </c>
      <c r="U3471" s="214">
        <f t="shared" si="1133"/>
        <v>0</v>
      </c>
      <c r="W3471" s="221"/>
      <c r="X3471" s="222"/>
      <c r="Y3471" s="222"/>
      <c r="Z3471" s="223"/>
      <c r="AA3471" s="222"/>
      <c r="AB3471" s="224"/>
      <c r="AC3471" s="225"/>
      <c r="AD3471" s="2">
        <f t="shared" si="1120"/>
        <v>0</v>
      </c>
      <c r="AE3471" s="2">
        <f t="shared" si="1121"/>
        <v>0</v>
      </c>
      <c r="AF3471" s="226"/>
      <c r="AG3471" s="219">
        <f t="shared" si="1125"/>
        <v>0</v>
      </c>
      <c r="AH3471" s="234">
        <f t="shared" si="1126"/>
        <v>0</v>
      </c>
      <c r="AI3471" s="214">
        <f t="shared" si="1134"/>
        <v>0</v>
      </c>
      <c r="AK3471" s="229">
        <f t="shared" si="1127"/>
        <v>0</v>
      </c>
      <c r="AL3471" s="226"/>
      <c r="AM3471" s="15"/>
      <c r="AN3471" s="232" t="e">
        <f t="shared" si="1128"/>
        <v>#DIV/0!</v>
      </c>
      <c r="AO3471" s="214">
        <f t="shared" si="1122"/>
        <v>0</v>
      </c>
      <c r="AQ3471" s="210"/>
      <c r="AR3471" s="231"/>
      <c r="AS3471" s="15"/>
      <c r="AT3471" s="232">
        <f t="shared" si="1129"/>
        <v>0</v>
      </c>
      <c r="AU3471" s="235">
        <f t="shared" si="1130"/>
        <v>0</v>
      </c>
      <c r="AY3471" s="210"/>
      <c r="AZ3471" s="231"/>
      <c r="BA3471" s="15"/>
      <c r="BB3471" s="232">
        <f t="shared" si="1119"/>
        <v>0</v>
      </c>
      <c r="BC3471" s="235">
        <f t="shared" si="1131"/>
        <v>0</v>
      </c>
      <c r="BG3471" s="210"/>
      <c r="BH3471" s="231"/>
      <c r="BI3471" s="15"/>
      <c r="BJ3471" s="232">
        <f t="shared" si="1123"/>
        <v>0</v>
      </c>
      <c r="BK3471" s="235">
        <f t="shared" si="1132"/>
        <v>0</v>
      </c>
      <c r="BM3471" s="109">
        <f t="shared" si="1124"/>
        <v>-5.138904580843648</v>
      </c>
      <c r="BN3471" s="213"/>
      <c r="BR3471" s="228"/>
      <c r="BS3471" s="311"/>
      <c r="BT3471" s="3"/>
      <c r="BU3471" s="213"/>
      <c r="BV3471" s="213"/>
      <c r="BW3471" s="291"/>
    </row>
    <row r="3472" spans="1:75" x14ac:dyDescent="0.2">
      <c r="A3472" s="210"/>
      <c r="B3472" s="211"/>
      <c r="C3472" s="848" t="str">
        <f ca="1">IF(ISERR(AVERAGE(INDIRECT("B"&amp;(ROW()-INT($B$1/2))):INDIRECT("B"&amp;(ROW()+INT($B$1/2))))),"",AVERAGE(INDIRECT("B"&amp;(ROW()-INT($B$1/2))):INDIRECT("B"&amp;(ROW()+INT($B$1/2)))))</f>
        <v/>
      </c>
      <c r="D3472" s="848">
        <f t="shared" si="1118"/>
        <v>0</v>
      </c>
      <c r="E3472" s="864"/>
      <c r="F3472" s="15"/>
      <c r="G3472" s="3"/>
      <c r="H3472" s="3"/>
      <c r="I3472" s="3"/>
      <c r="J3472" s="3"/>
      <c r="K3472" s="3"/>
      <c r="L3472" s="554"/>
      <c r="M3472" s="545"/>
      <c r="N3472" s="546"/>
      <c r="O3472" s="5"/>
      <c r="P3472" s="216"/>
      <c r="Q3472" s="217"/>
      <c r="R3472" s="218"/>
      <c r="S3472" s="219">
        <f t="shared" si="1135"/>
        <v>0</v>
      </c>
      <c r="T3472" s="220">
        <f t="shared" si="1136"/>
        <v>0</v>
      </c>
      <c r="U3472" s="214">
        <f t="shared" si="1133"/>
        <v>0</v>
      </c>
      <c r="W3472" s="221"/>
      <c r="X3472" s="222"/>
      <c r="Y3472" s="222"/>
      <c r="Z3472" s="223"/>
      <c r="AA3472" s="222"/>
      <c r="AB3472" s="224"/>
      <c r="AC3472" s="225"/>
      <c r="AD3472" s="2">
        <f t="shared" si="1120"/>
        <v>0</v>
      </c>
      <c r="AE3472" s="2">
        <f t="shared" si="1121"/>
        <v>0</v>
      </c>
      <c r="AF3472" s="226"/>
      <c r="AG3472" s="219">
        <f t="shared" si="1125"/>
        <v>0</v>
      </c>
      <c r="AH3472" s="234">
        <f t="shared" si="1126"/>
        <v>0</v>
      </c>
      <c r="AI3472" s="214">
        <f t="shared" si="1134"/>
        <v>0</v>
      </c>
      <c r="AK3472" s="229">
        <f t="shared" si="1127"/>
        <v>0</v>
      </c>
      <c r="AL3472" s="226"/>
      <c r="AM3472" s="15"/>
      <c r="AN3472" s="232" t="e">
        <f t="shared" si="1128"/>
        <v>#DIV/0!</v>
      </c>
      <c r="AO3472" s="214">
        <f t="shared" si="1122"/>
        <v>0</v>
      </c>
      <c r="AQ3472" s="210"/>
      <c r="AR3472" s="231"/>
      <c r="AS3472" s="15"/>
      <c r="AT3472" s="232">
        <f t="shared" si="1129"/>
        <v>0</v>
      </c>
      <c r="AU3472" s="235">
        <f t="shared" si="1130"/>
        <v>0</v>
      </c>
      <c r="AY3472" s="210"/>
      <c r="AZ3472" s="231"/>
      <c r="BA3472" s="15"/>
      <c r="BB3472" s="232">
        <f t="shared" si="1119"/>
        <v>0</v>
      </c>
      <c r="BC3472" s="235">
        <f t="shared" si="1131"/>
        <v>0</v>
      </c>
      <c r="BG3472" s="210"/>
      <c r="BH3472" s="231"/>
      <c r="BI3472" s="15"/>
      <c r="BJ3472" s="232">
        <f t="shared" si="1123"/>
        <v>0</v>
      </c>
      <c r="BK3472" s="235">
        <f t="shared" si="1132"/>
        <v>0</v>
      </c>
      <c r="BM3472" s="109">
        <f t="shared" si="1124"/>
        <v>-5.1407369183413847</v>
      </c>
      <c r="BN3472" s="213"/>
      <c r="BR3472" s="228"/>
      <c r="BS3472" s="311"/>
      <c r="BT3472" s="3"/>
      <c r="BU3472" s="213"/>
      <c r="BV3472" s="213"/>
      <c r="BW3472" s="291"/>
    </row>
    <row r="3473" spans="1:75" x14ac:dyDescent="0.2">
      <c r="A3473" s="210"/>
      <c r="B3473" s="211"/>
      <c r="C3473" s="848" t="str">
        <f ca="1">IF(ISERR(AVERAGE(INDIRECT("B"&amp;(ROW()-INT($B$1/2))):INDIRECT("B"&amp;(ROW()+INT($B$1/2))))),"",AVERAGE(INDIRECT("B"&amp;(ROW()-INT($B$1/2))):INDIRECT("B"&amp;(ROW()+INT($B$1/2)))))</f>
        <v/>
      </c>
      <c r="D3473" s="848">
        <f t="shared" si="1118"/>
        <v>0</v>
      </c>
      <c r="E3473" s="864"/>
      <c r="F3473" s="15"/>
      <c r="G3473" s="3"/>
      <c r="H3473" s="3"/>
      <c r="I3473" s="3"/>
      <c r="J3473" s="3"/>
      <c r="K3473" s="3"/>
      <c r="L3473" s="554"/>
      <c r="M3473" s="545"/>
      <c r="N3473" s="546"/>
      <c r="O3473" s="5"/>
      <c r="P3473" s="216"/>
      <c r="Q3473" s="217"/>
      <c r="R3473" s="218"/>
      <c r="S3473" s="219">
        <f t="shared" si="1135"/>
        <v>0</v>
      </c>
      <c r="T3473" s="220">
        <f t="shared" si="1136"/>
        <v>0</v>
      </c>
      <c r="U3473" s="214">
        <f t="shared" si="1133"/>
        <v>0</v>
      </c>
      <c r="W3473" s="221"/>
      <c r="X3473" s="222"/>
      <c r="Y3473" s="222"/>
      <c r="Z3473" s="223"/>
      <c r="AA3473" s="222"/>
      <c r="AB3473" s="224"/>
      <c r="AC3473" s="225"/>
      <c r="AD3473" s="2">
        <f t="shared" si="1120"/>
        <v>0</v>
      </c>
      <c r="AE3473" s="2">
        <f t="shared" si="1121"/>
        <v>0</v>
      </c>
      <c r="AF3473" s="226"/>
      <c r="AG3473" s="219">
        <f t="shared" si="1125"/>
        <v>0</v>
      </c>
      <c r="AH3473" s="234">
        <f t="shared" si="1126"/>
        <v>0</v>
      </c>
      <c r="AI3473" s="214">
        <f t="shared" si="1134"/>
        <v>0</v>
      </c>
      <c r="AK3473" s="229">
        <f t="shared" si="1127"/>
        <v>0</v>
      </c>
      <c r="AL3473" s="226"/>
      <c r="AM3473" s="15"/>
      <c r="AN3473" s="232" t="e">
        <f t="shared" si="1128"/>
        <v>#DIV/0!</v>
      </c>
      <c r="AO3473" s="214">
        <f t="shared" si="1122"/>
        <v>0</v>
      </c>
      <c r="AQ3473" s="210"/>
      <c r="AR3473" s="231"/>
      <c r="AS3473" s="15"/>
      <c r="AT3473" s="232">
        <f t="shared" si="1129"/>
        <v>0</v>
      </c>
      <c r="AU3473" s="235">
        <f t="shared" si="1130"/>
        <v>0</v>
      </c>
      <c r="AY3473" s="210"/>
      <c r="AZ3473" s="231"/>
      <c r="BA3473" s="15"/>
      <c r="BB3473" s="232">
        <f t="shared" si="1119"/>
        <v>0</v>
      </c>
      <c r="BC3473" s="235">
        <f t="shared" si="1131"/>
        <v>0</v>
      </c>
      <c r="BG3473" s="210"/>
      <c r="BH3473" s="231"/>
      <c r="BI3473" s="15"/>
      <c r="BJ3473" s="232">
        <f t="shared" si="1123"/>
        <v>0</v>
      </c>
      <c r="BK3473" s="235">
        <f t="shared" si="1132"/>
        <v>0</v>
      </c>
      <c r="BM3473" s="109">
        <f t="shared" si="1124"/>
        <v>-5.1425692558391214</v>
      </c>
      <c r="BN3473" s="213"/>
      <c r="BR3473" s="228"/>
      <c r="BS3473" s="311"/>
      <c r="BT3473" s="3"/>
      <c r="BU3473" s="213"/>
      <c r="BV3473" s="213"/>
      <c r="BW3473" s="291"/>
    </row>
    <row r="3474" spans="1:75" x14ac:dyDescent="0.2">
      <c r="A3474" s="210"/>
      <c r="B3474" s="211"/>
      <c r="C3474" s="848" t="str">
        <f ca="1">IF(ISERR(AVERAGE(INDIRECT("B"&amp;(ROW()-INT($B$1/2))):INDIRECT("B"&amp;(ROW()+INT($B$1/2))))),"",AVERAGE(INDIRECT("B"&amp;(ROW()-INT($B$1/2))):INDIRECT("B"&amp;(ROW()+INT($B$1/2)))))</f>
        <v/>
      </c>
      <c r="D3474" s="848">
        <f t="shared" si="1118"/>
        <v>0</v>
      </c>
      <c r="E3474" s="864"/>
      <c r="F3474" s="15"/>
      <c r="G3474" s="3"/>
      <c r="H3474" s="3"/>
      <c r="I3474" s="3"/>
      <c r="J3474" s="3"/>
      <c r="K3474" s="3"/>
      <c r="L3474" s="554"/>
      <c r="M3474" s="545"/>
      <c r="N3474" s="546"/>
      <c r="O3474" s="5"/>
      <c r="P3474" s="216"/>
      <c r="Q3474" s="217"/>
      <c r="R3474" s="218"/>
      <c r="S3474" s="219">
        <f t="shared" si="1135"/>
        <v>0</v>
      </c>
      <c r="T3474" s="220">
        <f t="shared" si="1136"/>
        <v>0</v>
      </c>
      <c r="U3474" s="214">
        <f t="shared" si="1133"/>
        <v>0</v>
      </c>
      <c r="W3474" s="221"/>
      <c r="X3474" s="222"/>
      <c r="Y3474" s="222"/>
      <c r="Z3474" s="223"/>
      <c r="AA3474" s="222"/>
      <c r="AB3474" s="224"/>
      <c r="AC3474" s="225"/>
      <c r="AD3474" s="2">
        <f t="shared" si="1120"/>
        <v>0</v>
      </c>
      <c r="AE3474" s="2">
        <f t="shared" si="1121"/>
        <v>0</v>
      </c>
      <c r="AF3474" s="226"/>
      <c r="AG3474" s="219">
        <f t="shared" si="1125"/>
        <v>0</v>
      </c>
      <c r="AH3474" s="234">
        <f t="shared" si="1126"/>
        <v>0</v>
      </c>
      <c r="AI3474" s="214">
        <f t="shared" si="1134"/>
        <v>0</v>
      </c>
      <c r="AK3474" s="229">
        <f t="shared" si="1127"/>
        <v>0</v>
      </c>
      <c r="AL3474" s="226"/>
      <c r="AM3474" s="15"/>
      <c r="AN3474" s="232" t="e">
        <f t="shared" si="1128"/>
        <v>#DIV/0!</v>
      </c>
      <c r="AO3474" s="214">
        <f t="shared" si="1122"/>
        <v>0</v>
      </c>
      <c r="AQ3474" s="210"/>
      <c r="AR3474" s="231"/>
      <c r="AS3474" s="15"/>
      <c r="AT3474" s="232">
        <f t="shared" si="1129"/>
        <v>0</v>
      </c>
      <c r="AU3474" s="235">
        <f t="shared" si="1130"/>
        <v>0</v>
      </c>
      <c r="AY3474" s="210"/>
      <c r="AZ3474" s="231"/>
      <c r="BA3474" s="15"/>
      <c r="BB3474" s="232">
        <f t="shared" si="1119"/>
        <v>0</v>
      </c>
      <c r="BC3474" s="235">
        <f t="shared" si="1131"/>
        <v>0</v>
      </c>
      <c r="BG3474" s="210"/>
      <c r="BH3474" s="231"/>
      <c r="BI3474" s="15"/>
      <c r="BJ3474" s="232">
        <f t="shared" si="1123"/>
        <v>0</v>
      </c>
      <c r="BK3474" s="235">
        <f t="shared" si="1132"/>
        <v>0</v>
      </c>
      <c r="BM3474" s="109">
        <f t="shared" si="1124"/>
        <v>-5.1444015933368581</v>
      </c>
      <c r="BN3474" s="213"/>
      <c r="BR3474" s="228"/>
      <c r="BS3474" s="311"/>
      <c r="BT3474" s="3"/>
      <c r="BU3474" s="213"/>
      <c r="BV3474" s="213"/>
      <c r="BW3474" s="291"/>
    </row>
    <row r="3475" spans="1:75" x14ac:dyDescent="0.2">
      <c r="A3475" s="210"/>
      <c r="B3475" s="211"/>
      <c r="C3475" s="848" t="str">
        <f ca="1">IF(ISERR(AVERAGE(INDIRECT("B"&amp;(ROW()-INT($B$1/2))):INDIRECT("B"&amp;(ROW()+INT($B$1/2))))),"",AVERAGE(INDIRECT("B"&amp;(ROW()-INT($B$1/2))):INDIRECT("B"&amp;(ROW()+INT($B$1/2)))))</f>
        <v/>
      </c>
      <c r="D3475" s="848">
        <f t="shared" si="1118"/>
        <v>0</v>
      </c>
      <c r="E3475" s="864"/>
      <c r="F3475" s="15"/>
      <c r="G3475" s="3"/>
      <c r="H3475" s="3"/>
      <c r="I3475" s="3"/>
      <c r="J3475" s="3"/>
      <c r="K3475" s="3"/>
      <c r="L3475" s="554"/>
      <c r="M3475" s="545"/>
      <c r="N3475" s="546"/>
      <c r="O3475" s="5"/>
      <c r="P3475" s="216"/>
      <c r="Q3475" s="217"/>
      <c r="R3475" s="218"/>
      <c r="S3475" s="219">
        <f t="shared" si="1135"/>
        <v>0</v>
      </c>
      <c r="T3475" s="220">
        <f t="shared" si="1136"/>
        <v>0</v>
      </c>
      <c r="U3475" s="214">
        <f t="shared" si="1133"/>
        <v>0</v>
      </c>
      <c r="W3475" s="221"/>
      <c r="X3475" s="222"/>
      <c r="Y3475" s="222"/>
      <c r="Z3475" s="223"/>
      <c r="AA3475" s="222"/>
      <c r="AB3475" s="224"/>
      <c r="AC3475" s="225"/>
      <c r="AD3475" s="2">
        <f t="shared" si="1120"/>
        <v>0</v>
      </c>
      <c r="AE3475" s="2">
        <f t="shared" si="1121"/>
        <v>0</v>
      </c>
      <c r="AF3475" s="226"/>
      <c r="AG3475" s="219">
        <f t="shared" si="1125"/>
        <v>0</v>
      </c>
      <c r="AH3475" s="234">
        <f t="shared" si="1126"/>
        <v>0</v>
      </c>
      <c r="AI3475" s="214">
        <f t="shared" si="1134"/>
        <v>0</v>
      </c>
      <c r="AK3475" s="229">
        <f t="shared" si="1127"/>
        <v>0</v>
      </c>
      <c r="AL3475" s="226"/>
      <c r="AM3475" s="15"/>
      <c r="AN3475" s="232" t="e">
        <f t="shared" si="1128"/>
        <v>#DIV/0!</v>
      </c>
      <c r="AO3475" s="214">
        <f t="shared" si="1122"/>
        <v>0</v>
      </c>
      <c r="AQ3475" s="210"/>
      <c r="AR3475" s="231"/>
      <c r="AS3475" s="15"/>
      <c r="AT3475" s="232">
        <f t="shared" si="1129"/>
        <v>0</v>
      </c>
      <c r="AU3475" s="235">
        <f t="shared" si="1130"/>
        <v>0</v>
      </c>
      <c r="AY3475" s="210"/>
      <c r="AZ3475" s="231"/>
      <c r="BA3475" s="15"/>
      <c r="BB3475" s="232">
        <f t="shared" si="1119"/>
        <v>0</v>
      </c>
      <c r="BC3475" s="235">
        <f t="shared" si="1131"/>
        <v>0</v>
      </c>
      <c r="BG3475" s="210"/>
      <c r="BH3475" s="231"/>
      <c r="BI3475" s="15"/>
      <c r="BJ3475" s="232">
        <f t="shared" si="1123"/>
        <v>0</v>
      </c>
      <c r="BK3475" s="235">
        <f t="shared" si="1132"/>
        <v>0</v>
      </c>
      <c r="BM3475" s="109">
        <f t="shared" si="1124"/>
        <v>-5.1462339308345948</v>
      </c>
      <c r="BN3475" s="213"/>
      <c r="BR3475" s="228"/>
      <c r="BS3475" s="311"/>
      <c r="BT3475" s="3"/>
      <c r="BU3475" s="213"/>
      <c r="BV3475" s="213"/>
      <c r="BW3475" s="291"/>
    </row>
    <row r="3476" spans="1:75" x14ac:dyDescent="0.2">
      <c r="A3476" s="210"/>
      <c r="B3476" s="211"/>
      <c r="C3476" s="848" t="str">
        <f ca="1">IF(ISERR(AVERAGE(INDIRECT("B"&amp;(ROW()-INT($B$1/2))):INDIRECT("B"&amp;(ROW()+INT($B$1/2))))),"",AVERAGE(INDIRECT("B"&amp;(ROW()-INT($B$1/2))):INDIRECT("B"&amp;(ROW()+INT($B$1/2)))))</f>
        <v/>
      </c>
      <c r="D3476" s="848">
        <f t="shared" si="1118"/>
        <v>0</v>
      </c>
      <c r="E3476" s="864"/>
      <c r="F3476" s="15"/>
      <c r="G3476" s="3"/>
      <c r="H3476" s="3"/>
      <c r="I3476" s="3"/>
      <c r="J3476" s="3"/>
      <c r="K3476" s="3"/>
      <c r="L3476" s="554"/>
      <c r="M3476" s="545"/>
      <c r="N3476" s="546"/>
      <c r="O3476" s="5"/>
      <c r="P3476" s="216"/>
      <c r="Q3476" s="217"/>
      <c r="R3476" s="218"/>
      <c r="S3476" s="219">
        <f t="shared" si="1135"/>
        <v>0</v>
      </c>
      <c r="T3476" s="220">
        <f t="shared" si="1136"/>
        <v>0</v>
      </c>
      <c r="U3476" s="214">
        <f t="shared" si="1133"/>
        <v>0</v>
      </c>
      <c r="W3476" s="221"/>
      <c r="X3476" s="222"/>
      <c r="Y3476" s="222"/>
      <c r="Z3476" s="223"/>
      <c r="AA3476" s="222"/>
      <c r="AB3476" s="224"/>
      <c r="AC3476" s="225"/>
      <c r="AD3476" s="2">
        <f t="shared" si="1120"/>
        <v>0</v>
      </c>
      <c r="AE3476" s="2">
        <f t="shared" si="1121"/>
        <v>0</v>
      </c>
      <c r="AF3476" s="226"/>
      <c r="AG3476" s="219">
        <f t="shared" si="1125"/>
        <v>0</v>
      </c>
      <c r="AH3476" s="234">
        <f t="shared" si="1126"/>
        <v>0</v>
      </c>
      <c r="AI3476" s="214">
        <f t="shared" si="1134"/>
        <v>0</v>
      </c>
      <c r="AK3476" s="229">
        <f t="shared" si="1127"/>
        <v>0</v>
      </c>
      <c r="AL3476" s="226"/>
      <c r="AM3476" s="15"/>
      <c r="AN3476" s="232" t="e">
        <f t="shared" si="1128"/>
        <v>#DIV/0!</v>
      </c>
      <c r="AO3476" s="214">
        <f t="shared" si="1122"/>
        <v>0</v>
      </c>
      <c r="AQ3476" s="210"/>
      <c r="AR3476" s="231"/>
      <c r="AS3476" s="15"/>
      <c r="AT3476" s="232">
        <f t="shared" si="1129"/>
        <v>0</v>
      </c>
      <c r="AU3476" s="235">
        <f t="shared" si="1130"/>
        <v>0</v>
      </c>
      <c r="AY3476" s="210"/>
      <c r="AZ3476" s="231"/>
      <c r="BA3476" s="15"/>
      <c r="BB3476" s="232">
        <f t="shared" si="1119"/>
        <v>0</v>
      </c>
      <c r="BC3476" s="235">
        <f t="shared" si="1131"/>
        <v>0</v>
      </c>
      <c r="BG3476" s="210"/>
      <c r="BH3476" s="231"/>
      <c r="BI3476" s="15"/>
      <c r="BJ3476" s="232">
        <f t="shared" si="1123"/>
        <v>0</v>
      </c>
      <c r="BK3476" s="235">
        <f t="shared" si="1132"/>
        <v>0</v>
      </c>
      <c r="BM3476" s="109">
        <f t="shared" si="1124"/>
        <v>-5.1480662683323315</v>
      </c>
      <c r="BN3476" s="213"/>
      <c r="BR3476" s="228"/>
      <c r="BS3476" s="311"/>
      <c r="BT3476" s="3"/>
      <c r="BU3476" s="213"/>
      <c r="BV3476" s="213"/>
      <c r="BW3476" s="291"/>
    </row>
    <row r="3477" spans="1:75" x14ac:dyDescent="0.2">
      <c r="A3477" s="210"/>
      <c r="B3477" s="211"/>
      <c r="C3477" s="848" t="str">
        <f ca="1">IF(ISERR(AVERAGE(INDIRECT("B"&amp;(ROW()-INT($B$1/2))):INDIRECT("B"&amp;(ROW()+INT($B$1/2))))),"",AVERAGE(INDIRECT("B"&amp;(ROW()-INT($B$1/2))):INDIRECT("B"&amp;(ROW()+INT($B$1/2)))))</f>
        <v/>
      </c>
      <c r="D3477" s="848">
        <f t="shared" si="1118"/>
        <v>0</v>
      </c>
      <c r="E3477" s="864"/>
      <c r="F3477" s="15"/>
      <c r="G3477" s="3"/>
      <c r="H3477" s="3"/>
      <c r="I3477" s="3"/>
      <c r="J3477" s="3"/>
      <c r="K3477" s="3"/>
      <c r="L3477" s="554"/>
      <c r="M3477" s="545"/>
      <c r="N3477" s="546"/>
      <c r="O3477" s="5"/>
      <c r="P3477" s="216"/>
      <c r="Q3477" s="217"/>
      <c r="R3477" s="218"/>
      <c r="S3477" s="219">
        <f t="shared" si="1135"/>
        <v>0</v>
      </c>
      <c r="T3477" s="220">
        <f t="shared" si="1136"/>
        <v>0</v>
      </c>
      <c r="U3477" s="214">
        <f t="shared" si="1133"/>
        <v>0</v>
      </c>
      <c r="W3477" s="221"/>
      <c r="X3477" s="222"/>
      <c r="Y3477" s="222"/>
      <c r="Z3477" s="223"/>
      <c r="AA3477" s="222"/>
      <c r="AB3477" s="224"/>
      <c r="AC3477" s="225"/>
      <c r="AD3477" s="2">
        <f t="shared" si="1120"/>
        <v>0</v>
      </c>
      <c r="AE3477" s="2">
        <f t="shared" si="1121"/>
        <v>0</v>
      </c>
      <c r="AF3477" s="226"/>
      <c r="AG3477" s="219">
        <f t="shared" si="1125"/>
        <v>0</v>
      </c>
      <c r="AH3477" s="234">
        <f t="shared" si="1126"/>
        <v>0</v>
      </c>
      <c r="AI3477" s="214">
        <f t="shared" si="1134"/>
        <v>0</v>
      </c>
      <c r="AK3477" s="229">
        <f t="shared" si="1127"/>
        <v>0</v>
      </c>
      <c r="AL3477" s="226"/>
      <c r="AM3477" s="15"/>
      <c r="AN3477" s="232" t="e">
        <f t="shared" si="1128"/>
        <v>#DIV/0!</v>
      </c>
      <c r="AO3477" s="214">
        <f t="shared" si="1122"/>
        <v>0</v>
      </c>
      <c r="AQ3477" s="210"/>
      <c r="AR3477" s="231"/>
      <c r="AS3477" s="15"/>
      <c r="AT3477" s="232">
        <f t="shared" si="1129"/>
        <v>0</v>
      </c>
      <c r="AU3477" s="235">
        <f t="shared" si="1130"/>
        <v>0</v>
      </c>
      <c r="AY3477" s="210"/>
      <c r="AZ3477" s="231"/>
      <c r="BA3477" s="15"/>
      <c r="BB3477" s="232">
        <f t="shared" si="1119"/>
        <v>0</v>
      </c>
      <c r="BC3477" s="235">
        <f t="shared" si="1131"/>
        <v>0</v>
      </c>
      <c r="BG3477" s="210"/>
      <c r="BH3477" s="231"/>
      <c r="BI3477" s="15"/>
      <c r="BJ3477" s="232">
        <f t="shared" si="1123"/>
        <v>0</v>
      </c>
      <c r="BK3477" s="235">
        <f t="shared" si="1132"/>
        <v>0</v>
      </c>
      <c r="BM3477" s="109">
        <f t="shared" si="1124"/>
        <v>-5.1498986058300682</v>
      </c>
      <c r="BN3477" s="213"/>
      <c r="BR3477" s="228"/>
      <c r="BS3477" s="311"/>
      <c r="BT3477" s="3"/>
      <c r="BU3477" s="213"/>
      <c r="BV3477" s="213"/>
      <c r="BW3477" s="291"/>
    </row>
    <row r="3478" spans="1:75" x14ac:dyDescent="0.2">
      <c r="A3478" s="210"/>
      <c r="B3478" s="211"/>
      <c r="C3478" s="848" t="str">
        <f ca="1">IF(ISERR(AVERAGE(INDIRECT("B"&amp;(ROW()-INT($B$1/2))):INDIRECT("B"&amp;(ROW()+INT($B$1/2))))),"",AVERAGE(INDIRECT("B"&amp;(ROW()-INT($B$1/2))):INDIRECT("B"&amp;(ROW()+INT($B$1/2)))))</f>
        <v/>
      </c>
      <c r="D3478" s="848">
        <f t="shared" si="1118"/>
        <v>0</v>
      </c>
      <c r="E3478" s="864"/>
      <c r="F3478" s="15"/>
      <c r="G3478" s="3"/>
      <c r="H3478" s="3"/>
      <c r="I3478" s="3"/>
      <c r="J3478" s="3"/>
      <c r="K3478" s="3"/>
      <c r="L3478" s="554"/>
      <c r="M3478" s="545"/>
      <c r="N3478" s="546"/>
      <c r="O3478" s="5"/>
      <c r="P3478" s="216"/>
      <c r="Q3478" s="217"/>
      <c r="R3478" s="218"/>
      <c r="S3478" s="219">
        <f t="shared" si="1135"/>
        <v>0</v>
      </c>
      <c r="T3478" s="220">
        <f t="shared" si="1136"/>
        <v>0</v>
      </c>
      <c r="U3478" s="214">
        <f t="shared" si="1133"/>
        <v>0</v>
      </c>
      <c r="W3478" s="221"/>
      <c r="X3478" s="222"/>
      <c r="Y3478" s="222"/>
      <c r="Z3478" s="223"/>
      <c r="AA3478" s="222"/>
      <c r="AB3478" s="224"/>
      <c r="AC3478" s="225"/>
      <c r="AD3478" s="2">
        <f t="shared" si="1120"/>
        <v>0</v>
      </c>
      <c r="AE3478" s="2">
        <f t="shared" si="1121"/>
        <v>0</v>
      </c>
      <c r="AF3478" s="226"/>
      <c r="AG3478" s="219">
        <f t="shared" si="1125"/>
        <v>0</v>
      </c>
      <c r="AH3478" s="234">
        <f t="shared" si="1126"/>
        <v>0</v>
      </c>
      <c r="AI3478" s="214">
        <f t="shared" si="1134"/>
        <v>0</v>
      </c>
      <c r="AK3478" s="229">
        <f t="shared" si="1127"/>
        <v>0</v>
      </c>
      <c r="AL3478" s="226"/>
      <c r="AM3478" s="15"/>
      <c r="AN3478" s="232" t="e">
        <f t="shared" si="1128"/>
        <v>#DIV/0!</v>
      </c>
      <c r="AO3478" s="214">
        <f t="shared" si="1122"/>
        <v>0</v>
      </c>
      <c r="AQ3478" s="210"/>
      <c r="AR3478" s="231"/>
      <c r="AS3478" s="15"/>
      <c r="AT3478" s="232">
        <f t="shared" si="1129"/>
        <v>0</v>
      </c>
      <c r="AU3478" s="235">
        <f t="shared" si="1130"/>
        <v>0</v>
      </c>
      <c r="AY3478" s="210"/>
      <c r="AZ3478" s="231"/>
      <c r="BA3478" s="15"/>
      <c r="BB3478" s="232">
        <f t="shared" si="1119"/>
        <v>0</v>
      </c>
      <c r="BC3478" s="235">
        <f t="shared" si="1131"/>
        <v>0</v>
      </c>
      <c r="BG3478" s="210"/>
      <c r="BH3478" s="231"/>
      <c r="BI3478" s="15"/>
      <c r="BJ3478" s="232">
        <f t="shared" si="1123"/>
        <v>0</v>
      </c>
      <c r="BK3478" s="235">
        <f t="shared" si="1132"/>
        <v>0</v>
      </c>
      <c r="BM3478" s="109">
        <f t="shared" si="1124"/>
        <v>-5.1517309433278049</v>
      </c>
      <c r="BN3478" s="213"/>
      <c r="BR3478" s="228"/>
      <c r="BS3478" s="311"/>
      <c r="BT3478" s="3"/>
      <c r="BU3478" s="213"/>
      <c r="BV3478" s="213"/>
      <c r="BW3478" s="291"/>
    </row>
    <row r="3479" spans="1:75" x14ac:dyDescent="0.2">
      <c r="A3479" s="210"/>
      <c r="B3479" s="211"/>
      <c r="C3479" s="848" t="str">
        <f ca="1">IF(ISERR(AVERAGE(INDIRECT("B"&amp;(ROW()-INT($B$1/2))):INDIRECT("B"&amp;(ROW()+INT($B$1/2))))),"",AVERAGE(INDIRECT("B"&amp;(ROW()-INT($B$1/2))):INDIRECT("B"&amp;(ROW()+INT($B$1/2)))))</f>
        <v/>
      </c>
      <c r="D3479" s="848">
        <f t="shared" si="1118"/>
        <v>0</v>
      </c>
      <c r="E3479" s="864"/>
      <c r="F3479" s="15"/>
      <c r="G3479" s="3"/>
      <c r="H3479" s="3"/>
      <c r="I3479" s="3"/>
      <c r="J3479" s="3"/>
      <c r="K3479" s="3"/>
      <c r="L3479" s="554"/>
      <c r="M3479" s="545"/>
      <c r="N3479" s="546"/>
      <c r="O3479" s="5"/>
      <c r="P3479" s="216"/>
      <c r="Q3479" s="217"/>
      <c r="R3479" s="218"/>
      <c r="S3479" s="219">
        <f t="shared" si="1135"/>
        <v>0</v>
      </c>
      <c r="T3479" s="220">
        <f t="shared" si="1136"/>
        <v>0</v>
      </c>
      <c r="U3479" s="214">
        <f t="shared" si="1133"/>
        <v>0</v>
      </c>
      <c r="W3479" s="221"/>
      <c r="X3479" s="222"/>
      <c r="Y3479" s="222"/>
      <c r="Z3479" s="223"/>
      <c r="AA3479" s="222"/>
      <c r="AB3479" s="224"/>
      <c r="AC3479" s="225"/>
      <c r="AD3479" s="2">
        <f t="shared" si="1120"/>
        <v>0</v>
      </c>
      <c r="AE3479" s="2">
        <f t="shared" si="1121"/>
        <v>0</v>
      </c>
      <c r="AF3479" s="226"/>
      <c r="AG3479" s="219">
        <f t="shared" si="1125"/>
        <v>0</v>
      </c>
      <c r="AH3479" s="234">
        <f t="shared" si="1126"/>
        <v>0</v>
      </c>
      <c r="AI3479" s="214">
        <f t="shared" si="1134"/>
        <v>0</v>
      </c>
      <c r="AK3479" s="229">
        <f t="shared" si="1127"/>
        <v>0</v>
      </c>
      <c r="AL3479" s="226"/>
      <c r="AM3479" s="15"/>
      <c r="AN3479" s="232" t="e">
        <f t="shared" si="1128"/>
        <v>#DIV/0!</v>
      </c>
      <c r="AO3479" s="214">
        <f t="shared" si="1122"/>
        <v>0</v>
      </c>
      <c r="AQ3479" s="210"/>
      <c r="AR3479" s="231"/>
      <c r="AS3479" s="15"/>
      <c r="AT3479" s="232">
        <f t="shared" si="1129"/>
        <v>0</v>
      </c>
      <c r="AU3479" s="235">
        <f t="shared" si="1130"/>
        <v>0</v>
      </c>
      <c r="AY3479" s="210"/>
      <c r="AZ3479" s="231"/>
      <c r="BA3479" s="15"/>
      <c r="BB3479" s="232">
        <f t="shared" si="1119"/>
        <v>0</v>
      </c>
      <c r="BC3479" s="235">
        <f t="shared" si="1131"/>
        <v>0</v>
      </c>
      <c r="BG3479" s="210"/>
      <c r="BH3479" s="231"/>
      <c r="BI3479" s="15"/>
      <c r="BJ3479" s="232">
        <f t="shared" si="1123"/>
        <v>0</v>
      </c>
      <c r="BK3479" s="235">
        <f t="shared" si="1132"/>
        <v>0</v>
      </c>
      <c r="BM3479" s="109">
        <f t="shared" si="1124"/>
        <v>-5.1535632808255416</v>
      </c>
      <c r="BN3479" s="213"/>
      <c r="BR3479" s="228"/>
      <c r="BS3479" s="311"/>
      <c r="BT3479" s="3"/>
      <c r="BU3479" s="213"/>
      <c r="BV3479" s="213"/>
      <c r="BW3479" s="291"/>
    </row>
    <row r="3480" spans="1:75" x14ac:dyDescent="0.2">
      <c r="A3480" s="210"/>
      <c r="B3480" s="211"/>
      <c r="C3480" s="848" t="str">
        <f ca="1">IF(ISERR(AVERAGE(INDIRECT("B"&amp;(ROW()-INT($B$1/2))):INDIRECT("B"&amp;(ROW()+INT($B$1/2))))),"",AVERAGE(INDIRECT("B"&amp;(ROW()-INT($B$1/2))):INDIRECT("B"&amp;(ROW()+INT($B$1/2)))))</f>
        <v/>
      </c>
      <c r="D3480" s="848">
        <f t="shared" si="1118"/>
        <v>0</v>
      </c>
      <c r="E3480" s="864"/>
      <c r="F3480" s="15"/>
      <c r="G3480" s="3"/>
      <c r="H3480" s="3"/>
      <c r="I3480" s="3"/>
      <c r="J3480" s="3"/>
      <c r="K3480" s="3"/>
      <c r="L3480" s="554"/>
      <c r="M3480" s="545"/>
      <c r="N3480" s="546"/>
      <c r="O3480" s="5"/>
      <c r="P3480" s="216"/>
      <c r="Q3480" s="217"/>
      <c r="R3480" s="218"/>
      <c r="S3480" s="219">
        <f t="shared" si="1135"/>
        <v>0</v>
      </c>
      <c r="T3480" s="220">
        <f t="shared" si="1136"/>
        <v>0</v>
      </c>
      <c r="U3480" s="214">
        <f t="shared" si="1133"/>
        <v>0</v>
      </c>
      <c r="W3480" s="221"/>
      <c r="X3480" s="222"/>
      <c r="Y3480" s="222"/>
      <c r="Z3480" s="223"/>
      <c r="AA3480" s="222"/>
      <c r="AB3480" s="224"/>
      <c r="AC3480" s="225"/>
      <c r="AD3480" s="2">
        <f t="shared" si="1120"/>
        <v>0</v>
      </c>
      <c r="AE3480" s="2">
        <f t="shared" si="1121"/>
        <v>0</v>
      </c>
      <c r="AF3480" s="226"/>
      <c r="AG3480" s="219">
        <f t="shared" si="1125"/>
        <v>0</v>
      </c>
      <c r="AH3480" s="234">
        <f t="shared" si="1126"/>
        <v>0</v>
      </c>
      <c r="AI3480" s="214">
        <f t="shared" si="1134"/>
        <v>0</v>
      </c>
      <c r="AK3480" s="229">
        <f t="shared" si="1127"/>
        <v>0</v>
      </c>
      <c r="AL3480" s="226"/>
      <c r="AM3480" s="15"/>
      <c r="AN3480" s="232" t="e">
        <f t="shared" si="1128"/>
        <v>#DIV/0!</v>
      </c>
      <c r="AO3480" s="214">
        <f t="shared" si="1122"/>
        <v>0</v>
      </c>
      <c r="AQ3480" s="210"/>
      <c r="AR3480" s="231"/>
      <c r="AS3480" s="15"/>
      <c r="AT3480" s="232">
        <f t="shared" si="1129"/>
        <v>0</v>
      </c>
      <c r="AU3480" s="235">
        <f t="shared" si="1130"/>
        <v>0</v>
      </c>
      <c r="AY3480" s="210"/>
      <c r="AZ3480" s="231"/>
      <c r="BA3480" s="15"/>
      <c r="BB3480" s="232">
        <f t="shared" si="1119"/>
        <v>0</v>
      </c>
      <c r="BC3480" s="235">
        <f t="shared" si="1131"/>
        <v>0</v>
      </c>
      <c r="BG3480" s="210"/>
      <c r="BH3480" s="231"/>
      <c r="BI3480" s="15"/>
      <c r="BJ3480" s="232">
        <f t="shared" si="1123"/>
        <v>0</v>
      </c>
      <c r="BK3480" s="235">
        <f t="shared" si="1132"/>
        <v>0</v>
      </c>
      <c r="BM3480" s="109">
        <f t="shared" si="1124"/>
        <v>-5.1553956183232783</v>
      </c>
      <c r="BN3480" s="213"/>
      <c r="BR3480" s="228"/>
      <c r="BS3480" s="311"/>
      <c r="BT3480" s="3"/>
      <c r="BU3480" s="213"/>
      <c r="BV3480" s="213"/>
      <c r="BW3480" s="291"/>
    </row>
    <row r="3481" spans="1:75" x14ac:dyDescent="0.2">
      <c r="A3481" s="210"/>
      <c r="B3481" s="211"/>
      <c r="C3481" s="848" t="str">
        <f ca="1">IF(ISERR(AVERAGE(INDIRECT("B"&amp;(ROW()-INT($B$1/2))):INDIRECT("B"&amp;(ROW()+INT($B$1/2))))),"",AVERAGE(INDIRECT("B"&amp;(ROW()-INT($B$1/2))):INDIRECT("B"&amp;(ROW()+INT($B$1/2)))))</f>
        <v/>
      </c>
      <c r="D3481" s="848">
        <f t="shared" si="1118"/>
        <v>0</v>
      </c>
      <c r="E3481" s="864"/>
      <c r="F3481" s="15"/>
      <c r="G3481" s="3"/>
      <c r="H3481" s="3"/>
      <c r="I3481" s="3"/>
      <c r="J3481" s="3"/>
      <c r="K3481" s="3"/>
      <c r="L3481" s="554"/>
      <c r="M3481" s="545"/>
      <c r="N3481" s="546"/>
      <c r="O3481" s="5"/>
      <c r="P3481" s="216"/>
      <c r="Q3481" s="217"/>
      <c r="R3481" s="218"/>
      <c r="S3481" s="219">
        <f t="shared" si="1135"/>
        <v>0</v>
      </c>
      <c r="T3481" s="220">
        <f t="shared" si="1136"/>
        <v>0</v>
      </c>
      <c r="U3481" s="214">
        <f t="shared" si="1133"/>
        <v>0</v>
      </c>
      <c r="W3481" s="221"/>
      <c r="X3481" s="222"/>
      <c r="Y3481" s="222"/>
      <c r="Z3481" s="223"/>
      <c r="AA3481" s="222"/>
      <c r="AB3481" s="224"/>
      <c r="AC3481" s="225"/>
      <c r="AD3481" s="2">
        <f t="shared" si="1120"/>
        <v>0</v>
      </c>
      <c r="AE3481" s="2">
        <f t="shared" si="1121"/>
        <v>0</v>
      </c>
      <c r="AF3481" s="226"/>
      <c r="AG3481" s="219">
        <f t="shared" si="1125"/>
        <v>0</v>
      </c>
      <c r="AH3481" s="234">
        <f t="shared" si="1126"/>
        <v>0</v>
      </c>
      <c r="AI3481" s="214">
        <f t="shared" si="1134"/>
        <v>0</v>
      </c>
      <c r="AK3481" s="229">
        <f t="shared" si="1127"/>
        <v>0</v>
      </c>
      <c r="AL3481" s="226"/>
      <c r="AM3481" s="15"/>
      <c r="AN3481" s="232" t="e">
        <f t="shared" si="1128"/>
        <v>#DIV/0!</v>
      </c>
      <c r="AO3481" s="214">
        <f t="shared" si="1122"/>
        <v>0</v>
      </c>
      <c r="AQ3481" s="210"/>
      <c r="AR3481" s="231"/>
      <c r="AS3481" s="15"/>
      <c r="AT3481" s="232">
        <f t="shared" si="1129"/>
        <v>0</v>
      </c>
      <c r="AU3481" s="235">
        <f t="shared" si="1130"/>
        <v>0</v>
      </c>
      <c r="AY3481" s="210"/>
      <c r="AZ3481" s="231"/>
      <c r="BA3481" s="15"/>
      <c r="BB3481" s="232">
        <f t="shared" si="1119"/>
        <v>0</v>
      </c>
      <c r="BC3481" s="235">
        <f t="shared" si="1131"/>
        <v>0</v>
      </c>
      <c r="BG3481" s="210"/>
      <c r="BH3481" s="231"/>
      <c r="BI3481" s="15"/>
      <c r="BJ3481" s="232">
        <f t="shared" si="1123"/>
        <v>0</v>
      </c>
      <c r="BK3481" s="235">
        <f t="shared" si="1132"/>
        <v>0</v>
      </c>
      <c r="BM3481" s="109">
        <f t="shared" si="1124"/>
        <v>-5.157227955821015</v>
      </c>
      <c r="BN3481" s="213"/>
      <c r="BR3481" s="228"/>
      <c r="BS3481" s="311"/>
      <c r="BT3481" s="3"/>
      <c r="BU3481" s="213"/>
      <c r="BV3481" s="213"/>
      <c r="BW3481" s="291"/>
    </row>
    <row r="3482" spans="1:75" x14ac:dyDescent="0.2">
      <c r="A3482" s="210"/>
      <c r="B3482" s="211"/>
      <c r="C3482" s="848" t="str">
        <f ca="1">IF(ISERR(AVERAGE(INDIRECT("B"&amp;(ROW()-INT($B$1/2))):INDIRECT("B"&amp;(ROW()+INT($B$1/2))))),"",AVERAGE(INDIRECT("B"&amp;(ROW()-INT($B$1/2))):INDIRECT("B"&amp;(ROW()+INT($B$1/2)))))</f>
        <v/>
      </c>
      <c r="D3482" s="848">
        <f t="shared" si="1118"/>
        <v>0</v>
      </c>
      <c r="E3482" s="864"/>
      <c r="F3482" s="15"/>
      <c r="G3482" s="3"/>
      <c r="H3482" s="3"/>
      <c r="I3482" s="3"/>
      <c r="J3482" s="3"/>
      <c r="K3482" s="3"/>
      <c r="L3482" s="554"/>
      <c r="M3482" s="545"/>
      <c r="N3482" s="546"/>
      <c r="O3482" s="5"/>
      <c r="P3482" s="216"/>
      <c r="Q3482" s="217"/>
      <c r="R3482" s="218"/>
      <c r="S3482" s="219">
        <f t="shared" si="1135"/>
        <v>0</v>
      </c>
      <c r="T3482" s="220">
        <f t="shared" si="1136"/>
        <v>0</v>
      </c>
      <c r="U3482" s="214">
        <f t="shared" si="1133"/>
        <v>0</v>
      </c>
      <c r="W3482" s="221"/>
      <c r="X3482" s="222"/>
      <c r="Y3482" s="222"/>
      <c r="Z3482" s="223"/>
      <c r="AA3482" s="222"/>
      <c r="AB3482" s="224"/>
      <c r="AC3482" s="225"/>
      <c r="AD3482" s="2">
        <f t="shared" si="1120"/>
        <v>0</v>
      </c>
      <c r="AE3482" s="2">
        <f t="shared" si="1121"/>
        <v>0</v>
      </c>
      <c r="AF3482" s="226"/>
      <c r="AG3482" s="219">
        <f t="shared" si="1125"/>
        <v>0</v>
      </c>
      <c r="AH3482" s="234">
        <f t="shared" si="1126"/>
        <v>0</v>
      </c>
      <c r="AI3482" s="214">
        <f t="shared" si="1134"/>
        <v>0</v>
      </c>
      <c r="AK3482" s="229">
        <f t="shared" si="1127"/>
        <v>0</v>
      </c>
      <c r="AL3482" s="226"/>
      <c r="AM3482" s="15"/>
      <c r="AN3482" s="232" t="e">
        <f t="shared" si="1128"/>
        <v>#DIV/0!</v>
      </c>
      <c r="AO3482" s="214">
        <f t="shared" si="1122"/>
        <v>0</v>
      </c>
      <c r="AQ3482" s="210"/>
      <c r="AR3482" s="231"/>
      <c r="AS3482" s="15"/>
      <c r="AT3482" s="232">
        <f t="shared" si="1129"/>
        <v>0</v>
      </c>
      <c r="AU3482" s="235">
        <f t="shared" si="1130"/>
        <v>0</v>
      </c>
      <c r="AY3482" s="210"/>
      <c r="AZ3482" s="231"/>
      <c r="BA3482" s="15"/>
      <c r="BB3482" s="232">
        <f t="shared" si="1119"/>
        <v>0</v>
      </c>
      <c r="BC3482" s="235">
        <f t="shared" si="1131"/>
        <v>0</v>
      </c>
      <c r="BG3482" s="210"/>
      <c r="BH3482" s="231"/>
      <c r="BI3482" s="15"/>
      <c r="BJ3482" s="232">
        <f t="shared" si="1123"/>
        <v>0</v>
      </c>
      <c r="BK3482" s="235">
        <f t="shared" si="1132"/>
        <v>0</v>
      </c>
      <c r="BM3482" s="109">
        <f t="shared" si="1124"/>
        <v>-5.1590602933187517</v>
      </c>
      <c r="BN3482" s="213"/>
      <c r="BR3482" s="228"/>
      <c r="BS3482" s="311"/>
      <c r="BT3482" s="3"/>
      <c r="BU3482" s="213"/>
      <c r="BV3482" s="213"/>
      <c r="BW3482" s="291"/>
    </row>
    <row r="3483" spans="1:75" x14ac:dyDescent="0.2">
      <c r="A3483" s="210"/>
      <c r="B3483" s="211"/>
      <c r="C3483" s="848" t="str">
        <f ca="1">IF(ISERR(AVERAGE(INDIRECT("B"&amp;(ROW()-INT($B$1/2))):INDIRECT("B"&amp;(ROW()+INT($B$1/2))))),"",AVERAGE(INDIRECT("B"&amp;(ROW()-INT($B$1/2))):INDIRECT("B"&amp;(ROW()+INT($B$1/2)))))</f>
        <v/>
      </c>
      <c r="D3483" s="848">
        <f t="shared" si="1118"/>
        <v>0</v>
      </c>
      <c r="E3483" s="864"/>
      <c r="F3483" s="15"/>
      <c r="G3483" s="3"/>
      <c r="H3483" s="3"/>
      <c r="I3483" s="3"/>
      <c r="J3483" s="3"/>
      <c r="K3483" s="3"/>
      <c r="L3483" s="554"/>
      <c r="M3483" s="545"/>
      <c r="N3483" s="546"/>
      <c r="O3483" s="5"/>
      <c r="P3483" s="216"/>
      <c r="Q3483" s="217"/>
      <c r="R3483" s="218"/>
      <c r="S3483" s="219">
        <f t="shared" si="1135"/>
        <v>0</v>
      </c>
      <c r="T3483" s="220">
        <f t="shared" si="1136"/>
        <v>0</v>
      </c>
      <c r="U3483" s="214">
        <f t="shared" si="1133"/>
        <v>0</v>
      </c>
      <c r="W3483" s="221"/>
      <c r="X3483" s="222"/>
      <c r="Y3483" s="222"/>
      <c r="Z3483" s="223"/>
      <c r="AA3483" s="222"/>
      <c r="AB3483" s="224"/>
      <c r="AC3483" s="225"/>
      <c r="AD3483" s="2">
        <f t="shared" si="1120"/>
        <v>0</v>
      </c>
      <c r="AE3483" s="2">
        <f t="shared" si="1121"/>
        <v>0</v>
      </c>
      <c r="AF3483" s="226"/>
      <c r="AG3483" s="219">
        <f t="shared" si="1125"/>
        <v>0</v>
      </c>
      <c r="AH3483" s="234">
        <f t="shared" si="1126"/>
        <v>0</v>
      </c>
      <c r="AI3483" s="214">
        <f t="shared" si="1134"/>
        <v>0</v>
      </c>
      <c r="AK3483" s="229">
        <f t="shared" si="1127"/>
        <v>0</v>
      </c>
      <c r="AL3483" s="226"/>
      <c r="AM3483" s="15"/>
      <c r="AN3483" s="232" t="e">
        <f t="shared" si="1128"/>
        <v>#DIV/0!</v>
      </c>
      <c r="AO3483" s="214">
        <f t="shared" si="1122"/>
        <v>0</v>
      </c>
      <c r="AQ3483" s="210"/>
      <c r="AR3483" s="231"/>
      <c r="AS3483" s="15"/>
      <c r="AT3483" s="232">
        <f t="shared" si="1129"/>
        <v>0</v>
      </c>
      <c r="AU3483" s="235">
        <f t="shared" si="1130"/>
        <v>0</v>
      </c>
      <c r="AY3483" s="210"/>
      <c r="AZ3483" s="231"/>
      <c r="BA3483" s="15"/>
      <c r="BB3483" s="232">
        <f t="shared" si="1119"/>
        <v>0</v>
      </c>
      <c r="BC3483" s="235">
        <f t="shared" si="1131"/>
        <v>0</v>
      </c>
      <c r="BG3483" s="210"/>
      <c r="BH3483" s="231"/>
      <c r="BI3483" s="15"/>
      <c r="BJ3483" s="232">
        <f t="shared" si="1123"/>
        <v>0</v>
      </c>
      <c r="BK3483" s="235">
        <f t="shared" si="1132"/>
        <v>0</v>
      </c>
      <c r="BM3483" s="109">
        <f t="shared" si="1124"/>
        <v>-5.1608926308164884</v>
      </c>
      <c r="BN3483" s="213"/>
      <c r="BR3483" s="228"/>
      <c r="BS3483" s="311"/>
      <c r="BT3483" s="3"/>
      <c r="BU3483" s="213"/>
      <c r="BV3483" s="213"/>
      <c r="BW3483" s="291"/>
    </row>
    <row r="3484" spans="1:75" x14ac:dyDescent="0.2">
      <c r="A3484" s="210"/>
      <c r="B3484" s="211"/>
      <c r="C3484" s="848" t="str">
        <f ca="1">IF(ISERR(AVERAGE(INDIRECT("B"&amp;(ROW()-INT($B$1/2))):INDIRECT("B"&amp;(ROW()+INT($B$1/2))))),"",AVERAGE(INDIRECT("B"&amp;(ROW()-INT($B$1/2))):INDIRECT("B"&amp;(ROW()+INT($B$1/2)))))</f>
        <v/>
      </c>
      <c r="D3484" s="848">
        <f t="shared" si="1118"/>
        <v>0</v>
      </c>
      <c r="E3484" s="864"/>
      <c r="F3484" s="15"/>
      <c r="G3484" s="3"/>
      <c r="H3484" s="3"/>
      <c r="I3484" s="3"/>
      <c r="J3484" s="3"/>
      <c r="K3484" s="3"/>
      <c r="L3484" s="554"/>
      <c r="M3484" s="545"/>
      <c r="N3484" s="546"/>
      <c r="O3484" s="5"/>
      <c r="P3484" s="216"/>
      <c r="Q3484" s="217"/>
      <c r="R3484" s="218"/>
      <c r="S3484" s="219">
        <f t="shared" si="1135"/>
        <v>0</v>
      </c>
      <c r="T3484" s="220">
        <f t="shared" si="1136"/>
        <v>0</v>
      </c>
      <c r="U3484" s="214">
        <f t="shared" si="1133"/>
        <v>0</v>
      </c>
      <c r="W3484" s="221"/>
      <c r="X3484" s="222"/>
      <c r="Y3484" s="222"/>
      <c r="Z3484" s="223"/>
      <c r="AA3484" s="222"/>
      <c r="AB3484" s="224"/>
      <c r="AC3484" s="225"/>
      <c r="AD3484" s="2">
        <f t="shared" si="1120"/>
        <v>0</v>
      </c>
      <c r="AE3484" s="2">
        <f t="shared" si="1121"/>
        <v>0</v>
      </c>
      <c r="AF3484" s="226"/>
      <c r="AG3484" s="219">
        <f t="shared" si="1125"/>
        <v>0</v>
      </c>
      <c r="AH3484" s="234">
        <f t="shared" si="1126"/>
        <v>0</v>
      </c>
      <c r="AI3484" s="214">
        <f t="shared" si="1134"/>
        <v>0</v>
      </c>
      <c r="AK3484" s="229">
        <f t="shared" si="1127"/>
        <v>0</v>
      </c>
      <c r="AL3484" s="226"/>
      <c r="AM3484" s="15"/>
      <c r="AN3484" s="232" t="e">
        <f t="shared" si="1128"/>
        <v>#DIV/0!</v>
      </c>
      <c r="AO3484" s="214">
        <f t="shared" si="1122"/>
        <v>0</v>
      </c>
      <c r="AQ3484" s="210"/>
      <c r="AR3484" s="231"/>
      <c r="AS3484" s="15"/>
      <c r="AT3484" s="232">
        <f t="shared" si="1129"/>
        <v>0</v>
      </c>
      <c r="AU3484" s="235">
        <f t="shared" si="1130"/>
        <v>0</v>
      </c>
      <c r="AY3484" s="210"/>
      <c r="AZ3484" s="231"/>
      <c r="BA3484" s="15"/>
      <c r="BB3484" s="232">
        <f t="shared" si="1119"/>
        <v>0</v>
      </c>
      <c r="BC3484" s="235">
        <f t="shared" si="1131"/>
        <v>0</v>
      </c>
      <c r="BG3484" s="210"/>
      <c r="BH3484" s="231"/>
      <c r="BI3484" s="15"/>
      <c r="BJ3484" s="232">
        <f t="shared" si="1123"/>
        <v>0</v>
      </c>
      <c r="BK3484" s="235">
        <f t="shared" si="1132"/>
        <v>0</v>
      </c>
      <c r="BM3484" s="109">
        <f t="shared" si="1124"/>
        <v>-5.1627249683142251</v>
      </c>
      <c r="BN3484" s="213"/>
      <c r="BR3484" s="228"/>
      <c r="BS3484" s="311"/>
      <c r="BT3484" s="3"/>
      <c r="BU3484" s="213"/>
      <c r="BV3484" s="213"/>
      <c r="BW3484" s="291"/>
    </row>
    <row r="3485" spans="1:75" x14ac:dyDescent="0.2">
      <c r="A3485" s="210"/>
      <c r="B3485" s="211"/>
      <c r="C3485" s="848" t="str">
        <f ca="1">IF(ISERR(AVERAGE(INDIRECT("B"&amp;(ROW()-INT($B$1/2))):INDIRECT("B"&amp;(ROW()+INT($B$1/2))))),"",AVERAGE(INDIRECT("B"&amp;(ROW()-INT($B$1/2))):INDIRECT("B"&amp;(ROW()+INT($B$1/2)))))</f>
        <v/>
      </c>
      <c r="D3485" s="848">
        <f t="shared" si="1118"/>
        <v>0</v>
      </c>
      <c r="E3485" s="864"/>
      <c r="F3485" s="15"/>
      <c r="G3485" s="3"/>
      <c r="H3485" s="3"/>
      <c r="I3485" s="3"/>
      <c r="J3485" s="3"/>
      <c r="K3485" s="3"/>
      <c r="L3485" s="554"/>
      <c r="M3485" s="545"/>
      <c r="N3485" s="546"/>
      <c r="O3485" s="5"/>
      <c r="P3485" s="216"/>
      <c r="Q3485" s="217"/>
      <c r="R3485" s="218"/>
      <c r="S3485" s="219">
        <f t="shared" si="1135"/>
        <v>0</v>
      </c>
      <c r="T3485" s="220">
        <f t="shared" si="1136"/>
        <v>0</v>
      </c>
      <c r="U3485" s="214">
        <f t="shared" si="1133"/>
        <v>0</v>
      </c>
      <c r="W3485" s="221"/>
      <c r="X3485" s="222"/>
      <c r="Y3485" s="222"/>
      <c r="Z3485" s="223"/>
      <c r="AA3485" s="222"/>
      <c r="AB3485" s="224"/>
      <c r="AC3485" s="225"/>
      <c r="AD3485" s="2">
        <f t="shared" si="1120"/>
        <v>0</v>
      </c>
      <c r="AE3485" s="2">
        <f t="shared" si="1121"/>
        <v>0</v>
      </c>
      <c r="AF3485" s="226"/>
      <c r="AG3485" s="219">
        <f t="shared" si="1125"/>
        <v>0</v>
      </c>
      <c r="AH3485" s="234">
        <f t="shared" si="1126"/>
        <v>0</v>
      </c>
      <c r="AI3485" s="214">
        <f t="shared" si="1134"/>
        <v>0</v>
      </c>
      <c r="AK3485" s="229">
        <f t="shared" si="1127"/>
        <v>0</v>
      </c>
      <c r="AL3485" s="226"/>
      <c r="AM3485" s="15"/>
      <c r="AN3485" s="232" t="e">
        <f t="shared" si="1128"/>
        <v>#DIV/0!</v>
      </c>
      <c r="AO3485" s="214">
        <f t="shared" si="1122"/>
        <v>0</v>
      </c>
      <c r="AQ3485" s="210"/>
      <c r="AR3485" s="231"/>
      <c r="AS3485" s="15"/>
      <c r="AT3485" s="232">
        <f t="shared" si="1129"/>
        <v>0</v>
      </c>
      <c r="AU3485" s="235">
        <f t="shared" si="1130"/>
        <v>0</v>
      </c>
      <c r="AY3485" s="210"/>
      <c r="AZ3485" s="231"/>
      <c r="BA3485" s="15"/>
      <c r="BB3485" s="232">
        <f t="shared" si="1119"/>
        <v>0</v>
      </c>
      <c r="BC3485" s="235">
        <f t="shared" si="1131"/>
        <v>0</v>
      </c>
      <c r="BG3485" s="210"/>
      <c r="BH3485" s="231"/>
      <c r="BI3485" s="15"/>
      <c r="BJ3485" s="232">
        <f t="shared" si="1123"/>
        <v>0</v>
      </c>
      <c r="BK3485" s="235">
        <f t="shared" si="1132"/>
        <v>0</v>
      </c>
      <c r="BM3485" s="109">
        <f t="shared" si="1124"/>
        <v>-5.1645573058119618</v>
      </c>
      <c r="BN3485" s="213"/>
      <c r="BR3485" s="228"/>
      <c r="BS3485" s="311"/>
      <c r="BT3485" s="3"/>
      <c r="BU3485" s="213"/>
      <c r="BV3485" s="213"/>
      <c r="BW3485" s="291"/>
    </row>
    <row r="3486" spans="1:75" x14ac:dyDescent="0.2">
      <c r="A3486" s="210"/>
      <c r="B3486" s="211"/>
      <c r="C3486" s="848" t="str">
        <f ca="1">IF(ISERR(AVERAGE(INDIRECT("B"&amp;(ROW()-INT($B$1/2))):INDIRECT("B"&amp;(ROW()+INT($B$1/2))))),"",AVERAGE(INDIRECT("B"&amp;(ROW()-INT($B$1/2))):INDIRECT("B"&amp;(ROW()+INT($B$1/2)))))</f>
        <v/>
      </c>
      <c r="D3486" s="848">
        <f t="shared" si="1118"/>
        <v>0</v>
      </c>
      <c r="E3486" s="864"/>
      <c r="F3486" s="15"/>
      <c r="G3486" s="3"/>
      <c r="H3486" s="3"/>
      <c r="I3486" s="3"/>
      <c r="J3486" s="3"/>
      <c r="K3486" s="3"/>
      <c r="L3486" s="554"/>
      <c r="M3486" s="545"/>
      <c r="N3486" s="546"/>
      <c r="O3486" s="5"/>
      <c r="P3486" s="216"/>
      <c r="Q3486" s="217"/>
      <c r="R3486" s="218"/>
      <c r="S3486" s="219">
        <f t="shared" si="1135"/>
        <v>0</v>
      </c>
      <c r="T3486" s="220">
        <f t="shared" si="1136"/>
        <v>0</v>
      </c>
      <c r="U3486" s="214">
        <f t="shared" si="1133"/>
        <v>0</v>
      </c>
      <c r="W3486" s="221"/>
      <c r="X3486" s="222"/>
      <c r="Y3486" s="222"/>
      <c r="Z3486" s="223"/>
      <c r="AA3486" s="222"/>
      <c r="AB3486" s="224"/>
      <c r="AC3486" s="225"/>
      <c r="AD3486" s="2">
        <f t="shared" si="1120"/>
        <v>0</v>
      </c>
      <c r="AE3486" s="2">
        <f t="shared" si="1121"/>
        <v>0</v>
      </c>
      <c r="AF3486" s="226"/>
      <c r="AG3486" s="219">
        <f t="shared" si="1125"/>
        <v>0</v>
      </c>
      <c r="AH3486" s="234">
        <f t="shared" si="1126"/>
        <v>0</v>
      </c>
      <c r="AI3486" s="214">
        <f t="shared" si="1134"/>
        <v>0</v>
      </c>
      <c r="AK3486" s="229">
        <f t="shared" si="1127"/>
        <v>0</v>
      </c>
      <c r="AL3486" s="226"/>
      <c r="AM3486" s="15"/>
      <c r="AN3486" s="232" t="e">
        <f t="shared" si="1128"/>
        <v>#DIV/0!</v>
      </c>
      <c r="AO3486" s="214">
        <f t="shared" si="1122"/>
        <v>0</v>
      </c>
      <c r="AQ3486" s="210"/>
      <c r="AR3486" s="231"/>
      <c r="AS3486" s="15"/>
      <c r="AT3486" s="232">
        <f t="shared" si="1129"/>
        <v>0</v>
      </c>
      <c r="AU3486" s="235">
        <f t="shared" si="1130"/>
        <v>0</v>
      </c>
      <c r="AY3486" s="210"/>
      <c r="AZ3486" s="231"/>
      <c r="BA3486" s="15"/>
      <c r="BB3486" s="232">
        <f t="shared" si="1119"/>
        <v>0</v>
      </c>
      <c r="BC3486" s="235">
        <f t="shared" si="1131"/>
        <v>0</v>
      </c>
      <c r="BG3486" s="210"/>
      <c r="BH3486" s="231"/>
      <c r="BI3486" s="15"/>
      <c r="BJ3486" s="232">
        <f t="shared" si="1123"/>
        <v>0</v>
      </c>
      <c r="BK3486" s="235">
        <f t="shared" si="1132"/>
        <v>0</v>
      </c>
      <c r="BM3486" s="109">
        <f t="shared" si="1124"/>
        <v>-5.1663896433096985</v>
      </c>
      <c r="BN3486" s="213"/>
      <c r="BR3486" s="228"/>
      <c r="BS3486" s="311"/>
      <c r="BT3486" s="3"/>
      <c r="BU3486" s="213"/>
      <c r="BV3486" s="213"/>
      <c r="BW3486" s="291"/>
    </row>
    <row r="3487" spans="1:75" x14ac:dyDescent="0.2">
      <c r="A3487" s="210"/>
      <c r="B3487" s="211"/>
      <c r="C3487" s="848" t="str">
        <f ca="1">IF(ISERR(AVERAGE(INDIRECT("B"&amp;(ROW()-INT($B$1/2))):INDIRECT("B"&amp;(ROW()+INT($B$1/2))))),"",AVERAGE(INDIRECT("B"&amp;(ROW()-INT($B$1/2))):INDIRECT("B"&amp;(ROW()+INT($B$1/2)))))</f>
        <v/>
      </c>
      <c r="D3487" s="848">
        <f t="shared" si="1118"/>
        <v>0</v>
      </c>
      <c r="E3487" s="864"/>
      <c r="F3487" s="15"/>
      <c r="G3487" s="3"/>
      <c r="H3487" s="3"/>
      <c r="I3487" s="3"/>
      <c r="J3487" s="3"/>
      <c r="K3487" s="3"/>
      <c r="L3487" s="554"/>
      <c r="M3487" s="545"/>
      <c r="N3487" s="546"/>
      <c r="O3487" s="5"/>
      <c r="P3487" s="216"/>
      <c r="Q3487" s="217"/>
      <c r="R3487" s="218"/>
      <c r="S3487" s="219">
        <f t="shared" si="1135"/>
        <v>0</v>
      </c>
      <c r="T3487" s="220">
        <f t="shared" si="1136"/>
        <v>0</v>
      </c>
      <c r="U3487" s="214">
        <f t="shared" si="1133"/>
        <v>0</v>
      </c>
      <c r="W3487" s="221"/>
      <c r="X3487" s="222"/>
      <c r="Y3487" s="222"/>
      <c r="Z3487" s="223"/>
      <c r="AA3487" s="222"/>
      <c r="AB3487" s="224"/>
      <c r="AC3487" s="225"/>
      <c r="AD3487" s="2">
        <f t="shared" si="1120"/>
        <v>0</v>
      </c>
      <c r="AE3487" s="2">
        <f t="shared" si="1121"/>
        <v>0</v>
      </c>
      <c r="AF3487" s="226"/>
      <c r="AG3487" s="219">
        <f t="shared" si="1125"/>
        <v>0</v>
      </c>
      <c r="AH3487" s="234">
        <f t="shared" si="1126"/>
        <v>0</v>
      </c>
      <c r="AI3487" s="214">
        <f t="shared" si="1134"/>
        <v>0</v>
      </c>
      <c r="AK3487" s="229">
        <f t="shared" si="1127"/>
        <v>0</v>
      </c>
      <c r="AL3487" s="226"/>
      <c r="AM3487" s="15"/>
      <c r="AN3487" s="232" t="e">
        <f t="shared" si="1128"/>
        <v>#DIV/0!</v>
      </c>
      <c r="AO3487" s="214">
        <f t="shared" si="1122"/>
        <v>0</v>
      </c>
      <c r="AQ3487" s="210"/>
      <c r="AR3487" s="231"/>
      <c r="AS3487" s="15"/>
      <c r="AT3487" s="232">
        <f t="shared" si="1129"/>
        <v>0</v>
      </c>
      <c r="AU3487" s="235">
        <f t="shared" si="1130"/>
        <v>0</v>
      </c>
      <c r="AY3487" s="210"/>
      <c r="AZ3487" s="231"/>
      <c r="BA3487" s="15"/>
      <c r="BB3487" s="232">
        <f t="shared" si="1119"/>
        <v>0</v>
      </c>
      <c r="BC3487" s="235">
        <f t="shared" si="1131"/>
        <v>0</v>
      </c>
      <c r="BG3487" s="210"/>
      <c r="BH3487" s="231"/>
      <c r="BI3487" s="15"/>
      <c r="BJ3487" s="232">
        <f t="shared" si="1123"/>
        <v>0</v>
      </c>
      <c r="BK3487" s="235">
        <f t="shared" si="1132"/>
        <v>0</v>
      </c>
      <c r="BM3487" s="109">
        <f t="shared" si="1124"/>
        <v>-5.1682219808074352</v>
      </c>
      <c r="BN3487" s="213"/>
      <c r="BR3487" s="228"/>
      <c r="BS3487" s="311"/>
      <c r="BT3487" s="3"/>
      <c r="BU3487" s="213"/>
      <c r="BV3487" s="213"/>
      <c r="BW3487" s="291"/>
    </row>
    <row r="3488" spans="1:75" x14ac:dyDescent="0.2">
      <c r="A3488" s="210"/>
      <c r="B3488" s="211"/>
      <c r="C3488" s="848" t="str">
        <f ca="1">IF(ISERR(AVERAGE(INDIRECT("B"&amp;(ROW()-INT($B$1/2))):INDIRECT("B"&amp;(ROW()+INT($B$1/2))))),"",AVERAGE(INDIRECT("B"&amp;(ROW()-INT($B$1/2))):INDIRECT("B"&amp;(ROW()+INT($B$1/2)))))</f>
        <v/>
      </c>
      <c r="D3488" s="848">
        <f t="shared" si="1118"/>
        <v>0</v>
      </c>
      <c r="E3488" s="864"/>
      <c r="F3488" s="15"/>
      <c r="G3488" s="3"/>
      <c r="H3488" s="3"/>
      <c r="I3488" s="3"/>
      <c r="J3488" s="3"/>
      <c r="K3488" s="3"/>
      <c r="L3488" s="554"/>
      <c r="M3488" s="545"/>
      <c r="N3488" s="546"/>
      <c r="O3488" s="5"/>
      <c r="P3488" s="216"/>
      <c r="Q3488" s="217"/>
      <c r="R3488" s="218"/>
      <c r="S3488" s="219">
        <f t="shared" si="1135"/>
        <v>0</v>
      </c>
      <c r="T3488" s="220">
        <f t="shared" si="1136"/>
        <v>0</v>
      </c>
      <c r="U3488" s="214">
        <f t="shared" si="1133"/>
        <v>0</v>
      </c>
      <c r="W3488" s="221"/>
      <c r="X3488" s="222"/>
      <c r="Y3488" s="222"/>
      <c r="Z3488" s="223"/>
      <c r="AA3488" s="222"/>
      <c r="AB3488" s="224"/>
      <c r="AC3488" s="225"/>
      <c r="AD3488" s="2">
        <f t="shared" si="1120"/>
        <v>0</v>
      </c>
      <c r="AE3488" s="2">
        <f t="shared" si="1121"/>
        <v>0</v>
      </c>
      <c r="AF3488" s="226"/>
      <c r="AG3488" s="219">
        <f t="shared" si="1125"/>
        <v>0</v>
      </c>
      <c r="AH3488" s="234">
        <f t="shared" si="1126"/>
        <v>0</v>
      </c>
      <c r="AI3488" s="214">
        <f t="shared" si="1134"/>
        <v>0</v>
      </c>
      <c r="AK3488" s="229">
        <f t="shared" si="1127"/>
        <v>0</v>
      </c>
      <c r="AL3488" s="226"/>
      <c r="AM3488" s="15"/>
      <c r="AN3488" s="232" t="e">
        <f t="shared" si="1128"/>
        <v>#DIV/0!</v>
      </c>
      <c r="AO3488" s="214">
        <f t="shared" si="1122"/>
        <v>0</v>
      </c>
      <c r="AQ3488" s="210"/>
      <c r="AR3488" s="231"/>
      <c r="AS3488" s="15"/>
      <c r="AT3488" s="232">
        <f t="shared" si="1129"/>
        <v>0</v>
      </c>
      <c r="AU3488" s="235">
        <f t="shared" si="1130"/>
        <v>0</v>
      </c>
      <c r="AY3488" s="210"/>
      <c r="AZ3488" s="231"/>
      <c r="BA3488" s="15"/>
      <c r="BB3488" s="232">
        <f t="shared" si="1119"/>
        <v>0</v>
      </c>
      <c r="BC3488" s="235">
        <f t="shared" si="1131"/>
        <v>0</v>
      </c>
      <c r="BG3488" s="210"/>
      <c r="BH3488" s="231"/>
      <c r="BI3488" s="15"/>
      <c r="BJ3488" s="232">
        <f t="shared" si="1123"/>
        <v>0</v>
      </c>
      <c r="BK3488" s="235">
        <f t="shared" si="1132"/>
        <v>0</v>
      </c>
      <c r="BM3488" s="109">
        <f t="shared" si="1124"/>
        <v>-5.1700543183051719</v>
      </c>
      <c r="BN3488" s="213"/>
      <c r="BR3488" s="228"/>
      <c r="BS3488" s="311"/>
      <c r="BT3488" s="3"/>
      <c r="BU3488" s="213"/>
      <c r="BV3488" s="213"/>
      <c r="BW3488" s="291"/>
    </row>
    <row r="3489" spans="1:75" x14ac:dyDescent="0.2">
      <c r="A3489" s="210"/>
      <c r="B3489" s="211"/>
      <c r="C3489" s="848" t="str">
        <f ca="1">IF(ISERR(AVERAGE(INDIRECT("B"&amp;(ROW()-INT($B$1/2))):INDIRECT("B"&amp;(ROW()+INT($B$1/2))))),"",AVERAGE(INDIRECT("B"&amp;(ROW()-INT($B$1/2))):INDIRECT("B"&amp;(ROW()+INT($B$1/2)))))</f>
        <v/>
      </c>
      <c r="D3489" s="848">
        <f t="shared" si="1118"/>
        <v>0</v>
      </c>
      <c r="E3489" s="864"/>
      <c r="F3489" s="15"/>
      <c r="G3489" s="3"/>
      <c r="H3489" s="3"/>
      <c r="I3489" s="3"/>
      <c r="J3489" s="3"/>
      <c r="K3489" s="3"/>
      <c r="L3489" s="554"/>
      <c r="M3489" s="545"/>
      <c r="N3489" s="546"/>
      <c r="O3489" s="5"/>
      <c r="P3489" s="216"/>
      <c r="Q3489" s="217"/>
      <c r="R3489" s="218"/>
      <c r="S3489" s="219">
        <f t="shared" si="1135"/>
        <v>0</v>
      </c>
      <c r="T3489" s="220">
        <f t="shared" si="1136"/>
        <v>0</v>
      </c>
      <c r="U3489" s="214">
        <f t="shared" si="1133"/>
        <v>0</v>
      </c>
      <c r="W3489" s="221"/>
      <c r="X3489" s="222"/>
      <c r="Y3489" s="222"/>
      <c r="Z3489" s="223"/>
      <c r="AA3489" s="222"/>
      <c r="AB3489" s="224"/>
      <c r="AC3489" s="225"/>
      <c r="AD3489" s="2">
        <f t="shared" si="1120"/>
        <v>0</v>
      </c>
      <c r="AE3489" s="2">
        <f t="shared" si="1121"/>
        <v>0</v>
      </c>
      <c r="AF3489" s="226"/>
      <c r="AG3489" s="219">
        <f t="shared" si="1125"/>
        <v>0</v>
      </c>
      <c r="AH3489" s="234">
        <f t="shared" si="1126"/>
        <v>0</v>
      </c>
      <c r="AI3489" s="214">
        <f t="shared" si="1134"/>
        <v>0</v>
      </c>
      <c r="AK3489" s="229">
        <f t="shared" si="1127"/>
        <v>0</v>
      </c>
      <c r="AL3489" s="226"/>
      <c r="AM3489" s="15"/>
      <c r="AN3489" s="232" t="e">
        <f t="shared" si="1128"/>
        <v>#DIV/0!</v>
      </c>
      <c r="AO3489" s="214">
        <f t="shared" si="1122"/>
        <v>0</v>
      </c>
      <c r="AQ3489" s="210"/>
      <c r="AR3489" s="231"/>
      <c r="AS3489" s="15"/>
      <c r="AT3489" s="232">
        <f t="shared" si="1129"/>
        <v>0</v>
      </c>
      <c r="AU3489" s="235">
        <f t="shared" si="1130"/>
        <v>0</v>
      </c>
      <c r="AY3489" s="210"/>
      <c r="AZ3489" s="231"/>
      <c r="BA3489" s="15"/>
      <c r="BB3489" s="232">
        <f t="shared" si="1119"/>
        <v>0</v>
      </c>
      <c r="BC3489" s="235">
        <f t="shared" si="1131"/>
        <v>0</v>
      </c>
      <c r="BG3489" s="210"/>
      <c r="BH3489" s="231"/>
      <c r="BI3489" s="15"/>
      <c r="BJ3489" s="232">
        <f t="shared" si="1123"/>
        <v>0</v>
      </c>
      <c r="BK3489" s="235">
        <f t="shared" si="1132"/>
        <v>0</v>
      </c>
      <c r="BM3489" s="109">
        <f t="shared" si="1124"/>
        <v>-5.1718866558029086</v>
      </c>
      <c r="BN3489" s="213"/>
      <c r="BR3489" s="228"/>
      <c r="BS3489" s="311"/>
      <c r="BT3489" s="3"/>
      <c r="BU3489" s="213"/>
      <c r="BV3489" s="213"/>
      <c r="BW3489" s="291"/>
    </row>
    <row r="3490" spans="1:75" x14ac:dyDescent="0.2">
      <c r="A3490" s="210"/>
      <c r="B3490" s="211"/>
      <c r="C3490" s="848" t="str">
        <f ca="1">IF(ISERR(AVERAGE(INDIRECT("B"&amp;(ROW()-INT($B$1/2))):INDIRECT("B"&amp;(ROW()+INT($B$1/2))))),"",AVERAGE(INDIRECT("B"&amp;(ROW()-INT($B$1/2))):INDIRECT("B"&amp;(ROW()+INT($B$1/2)))))</f>
        <v/>
      </c>
      <c r="D3490" s="848">
        <f t="shared" si="1118"/>
        <v>0</v>
      </c>
      <c r="E3490" s="864"/>
      <c r="F3490" s="15"/>
      <c r="G3490" s="3"/>
      <c r="H3490" s="3"/>
      <c r="I3490" s="3"/>
      <c r="J3490" s="3"/>
      <c r="K3490" s="3"/>
      <c r="L3490" s="554"/>
      <c r="M3490" s="545"/>
      <c r="N3490" s="546"/>
      <c r="O3490" s="5"/>
      <c r="P3490" s="216"/>
      <c r="Q3490" s="217"/>
      <c r="R3490" s="218"/>
      <c r="S3490" s="219">
        <f t="shared" si="1135"/>
        <v>0</v>
      </c>
      <c r="T3490" s="220">
        <f t="shared" si="1136"/>
        <v>0</v>
      </c>
      <c r="U3490" s="214">
        <f t="shared" si="1133"/>
        <v>0</v>
      </c>
      <c r="W3490" s="221"/>
      <c r="X3490" s="222"/>
      <c r="Y3490" s="222"/>
      <c r="Z3490" s="223"/>
      <c r="AA3490" s="222"/>
      <c r="AB3490" s="224"/>
      <c r="AC3490" s="225"/>
      <c r="AD3490" s="2">
        <f t="shared" si="1120"/>
        <v>0</v>
      </c>
      <c r="AE3490" s="2">
        <f t="shared" si="1121"/>
        <v>0</v>
      </c>
      <c r="AF3490" s="226"/>
      <c r="AG3490" s="219">
        <f t="shared" si="1125"/>
        <v>0</v>
      </c>
      <c r="AH3490" s="234">
        <f t="shared" si="1126"/>
        <v>0</v>
      </c>
      <c r="AI3490" s="214">
        <f t="shared" si="1134"/>
        <v>0</v>
      </c>
      <c r="AK3490" s="229">
        <f t="shared" si="1127"/>
        <v>0</v>
      </c>
      <c r="AL3490" s="226"/>
      <c r="AM3490" s="15"/>
      <c r="AN3490" s="232" t="e">
        <f t="shared" si="1128"/>
        <v>#DIV/0!</v>
      </c>
      <c r="AO3490" s="214">
        <f t="shared" si="1122"/>
        <v>0</v>
      </c>
      <c r="AQ3490" s="210"/>
      <c r="AR3490" s="231"/>
      <c r="AS3490" s="15"/>
      <c r="AT3490" s="232">
        <f t="shared" si="1129"/>
        <v>0</v>
      </c>
      <c r="AU3490" s="235">
        <f t="shared" si="1130"/>
        <v>0</v>
      </c>
      <c r="AY3490" s="210"/>
      <c r="AZ3490" s="231"/>
      <c r="BA3490" s="15"/>
      <c r="BB3490" s="232">
        <f t="shared" si="1119"/>
        <v>0</v>
      </c>
      <c r="BC3490" s="235">
        <f t="shared" si="1131"/>
        <v>0</v>
      </c>
      <c r="BG3490" s="210"/>
      <c r="BH3490" s="231"/>
      <c r="BI3490" s="15"/>
      <c r="BJ3490" s="232">
        <f t="shared" si="1123"/>
        <v>0</v>
      </c>
      <c r="BK3490" s="235">
        <f t="shared" si="1132"/>
        <v>0</v>
      </c>
      <c r="BM3490" s="109">
        <f t="shared" si="1124"/>
        <v>-5.1737189933006453</v>
      </c>
      <c r="BN3490" s="213"/>
      <c r="BR3490" s="228"/>
      <c r="BS3490" s="311"/>
      <c r="BT3490" s="3"/>
      <c r="BU3490" s="213"/>
      <c r="BV3490" s="213"/>
      <c r="BW3490" s="291"/>
    </row>
    <row r="3491" spans="1:75" x14ac:dyDescent="0.2">
      <c r="A3491" s="210"/>
      <c r="B3491" s="211"/>
      <c r="C3491" s="848" t="str">
        <f ca="1">IF(ISERR(AVERAGE(INDIRECT("B"&amp;(ROW()-INT($B$1/2))):INDIRECT("B"&amp;(ROW()+INT($B$1/2))))),"",AVERAGE(INDIRECT("B"&amp;(ROW()-INT($B$1/2))):INDIRECT("B"&amp;(ROW()+INT($B$1/2)))))</f>
        <v/>
      </c>
      <c r="D3491" s="848">
        <f t="shared" si="1118"/>
        <v>0</v>
      </c>
      <c r="E3491" s="864"/>
      <c r="F3491" s="15"/>
      <c r="G3491" s="3"/>
      <c r="H3491" s="3"/>
      <c r="I3491" s="3"/>
      <c r="J3491" s="3"/>
      <c r="K3491" s="3"/>
      <c r="L3491" s="554"/>
      <c r="M3491" s="545"/>
      <c r="N3491" s="546"/>
      <c r="O3491" s="5"/>
      <c r="P3491" s="216"/>
      <c r="Q3491" s="217"/>
      <c r="R3491" s="218"/>
      <c r="S3491" s="219">
        <f t="shared" si="1135"/>
        <v>0</v>
      </c>
      <c r="T3491" s="220">
        <f t="shared" si="1136"/>
        <v>0</v>
      </c>
      <c r="U3491" s="214">
        <f t="shared" si="1133"/>
        <v>0</v>
      </c>
      <c r="W3491" s="221"/>
      <c r="X3491" s="222"/>
      <c r="Y3491" s="222"/>
      <c r="Z3491" s="223"/>
      <c r="AA3491" s="222"/>
      <c r="AB3491" s="224"/>
      <c r="AC3491" s="225"/>
      <c r="AD3491" s="2">
        <f t="shared" si="1120"/>
        <v>0</v>
      </c>
      <c r="AE3491" s="2">
        <f t="shared" si="1121"/>
        <v>0</v>
      </c>
      <c r="AF3491" s="226"/>
      <c r="AG3491" s="219">
        <f t="shared" si="1125"/>
        <v>0</v>
      </c>
      <c r="AH3491" s="234">
        <f t="shared" si="1126"/>
        <v>0</v>
      </c>
      <c r="AI3491" s="214">
        <f t="shared" si="1134"/>
        <v>0</v>
      </c>
      <c r="AK3491" s="229">
        <f t="shared" si="1127"/>
        <v>0</v>
      </c>
      <c r="AL3491" s="226"/>
      <c r="AM3491" s="15"/>
      <c r="AN3491" s="232" t="e">
        <f t="shared" si="1128"/>
        <v>#DIV/0!</v>
      </c>
      <c r="AO3491" s="214">
        <f t="shared" si="1122"/>
        <v>0</v>
      </c>
      <c r="AQ3491" s="210"/>
      <c r="AR3491" s="231"/>
      <c r="AS3491" s="15"/>
      <c r="AT3491" s="232">
        <f t="shared" si="1129"/>
        <v>0</v>
      </c>
      <c r="AU3491" s="235">
        <f t="shared" si="1130"/>
        <v>0</v>
      </c>
      <c r="AY3491" s="210"/>
      <c r="AZ3491" s="231"/>
      <c r="BA3491" s="15"/>
      <c r="BB3491" s="232">
        <f t="shared" si="1119"/>
        <v>0</v>
      </c>
      <c r="BC3491" s="235">
        <f t="shared" si="1131"/>
        <v>0</v>
      </c>
      <c r="BG3491" s="210"/>
      <c r="BH3491" s="231"/>
      <c r="BI3491" s="15"/>
      <c r="BJ3491" s="232">
        <f t="shared" si="1123"/>
        <v>0</v>
      </c>
      <c r="BK3491" s="235">
        <f t="shared" si="1132"/>
        <v>0</v>
      </c>
      <c r="BM3491" s="109">
        <f t="shared" si="1124"/>
        <v>-5.175551330798382</v>
      </c>
      <c r="BN3491" s="213"/>
      <c r="BR3491" s="228"/>
      <c r="BS3491" s="311"/>
      <c r="BT3491" s="3"/>
      <c r="BU3491" s="213"/>
      <c r="BV3491" s="213"/>
      <c r="BW3491" s="291"/>
    </row>
    <row r="3492" spans="1:75" x14ac:dyDescent="0.2">
      <c r="A3492" s="210"/>
      <c r="B3492" s="211"/>
      <c r="C3492" s="848" t="str">
        <f ca="1">IF(ISERR(AVERAGE(INDIRECT("B"&amp;(ROW()-INT($B$1/2))):INDIRECT("B"&amp;(ROW()+INT($B$1/2))))),"",AVERAGE(INDIRECT("B"&amp;(ROW()-INT($B$1/2))):INDIRECT("B"&amp;(ROW()+INT($B$1/2)))))</f>
        <v/>
      </c>
      <c r="D3492" s="848">
        <f t="shared" si="1118"/>
        <v>0</v>
      </c>
      <c r="E3492" s="864"/>
      <c r="F3492" s="15"/>
      <c r="G3492" s="3"/>
      <c r="H3492" s="3"/>
      <c r="I3492" s="3"/>
      <c r="J3492" s="3"/>
      <c r="K3492" s="3"/>
      <c r="L3492" s="554"/>
      <c r="M3492" s="545"/>
      <c r="N3492" s="546"/>
      <c r="O3492" s="5"/>
      <c r="P3492" s="216"/>
      <c r="Q3492" s="217"/>
      <c r="R3492" s="218"/>
      <c r="S3492" s="219">
        <f t="shared" si="1135"/>
        <v>0</v>
      </c>
      <c r="T3492" s="220">
        <f t="shared" si="1136"/>
        <v>0</v>
      </c>
      <c r="U3492" s="214">
        <f t="shared" si="1133"/>
        <v>0</v>
      </c>
      <c r="W3492" s="221"/>
      <c r="X3492" s="222"/>
      <c r="Y3492" s="222"/>
      <c r="Z3492" s="223"/>
      <c r="AA3492" s="222"/>
      <c r="AB3492" s="224"/>
      <c r="AC3492" s="225"/>
      <c r="AD3492" s="2">
        <f t="shared" si="1120"/>
        <v>0</v>
      </c>
      <c r="AE3492" s="2">
        <f t="shared" si="1121"/>
        <v>0</v>
      </c>
      <c r="AF3492" s="226"/>
      <c r="AG3492" s="219">
        <f t="shared" si="1125"/>
        <v>0</v>
      </c>
      <c r="AH3492" s="234">
        <f t="shared" si="1126"/>
        <v>0</v>
      </c>
      <c r="AI3492" s="214">
        <f t="shared" si="1134"/>
        <v>0</v>
      </c>
      <c r="AK3492" s="229">
        <f t="shared" si="1127"/>
        <v>0</v>
      </c>
      <c r="AL3492" s="226"/>
      <c r="AM3492" s="15"/>
      <c r="AN3492" s="232" t="e">
        <f t="shared" si="1128"/>
        <v>#DIV/0!</v>
      </c>
      <c r="AO3492" s="214">
        <f t="shared" si="1122"/>
        <v>0</v>
      </c>
      <c r="AQ3492" s="210"/>
      <c r="AR3492" s="231"/>
      <c r="AS3492" s="15"/>
      <c r="AT3492" s="232">
        <f t="shared" si="1129"/>
        <v>0</v>
      </c>
      <c r="AU3492" s="235">
        <f t="shared" si="1130"/>
        <v>0</v>
      </c>
      <c r="AY3492" s="210"/>
      <c r="AZ3492" s="231"/>
      <c r="BA3492" s="15"/>
      <c r="BB3492" s="232">
        <f t="shared" si="1119"/>
        <v>0</v>
      </c>
      <c r="BC3492" s="235">
        <f t="shared" si="1131"/>
        <v>0</v>
      </c>
      <c r="BG3492" s="210"/>
      <c r="BH3492" s="231"/>
      <c r="BI3492" s="15"/>
      <c r="BJ3492" s="232">
        <f t="shared" si="1123"/>
        <v>0</v>
      </c>
      <c r="BK3492" s="235">
        <f t="shared" si="1132"/>
        <v>0</v>
      </c>
      <c r="BM3492" s="109">
        <f t="shared" si="1124"/>
        <v>-5.1773836682961187</v>
      </c>
      <c r="BN3492" s="213"/>
      <c r="BR3492" s="228"/>
      <c r="BS3492" s="311"/>
      <c r="BT3492" s="3"/>
      <c r="BU3492" s="213"/>
      <c r="BV3492" s="213"/>
      <c r="BW3492" s="291"/>
    </row>
    <row r="3493" spans="1:75" x14ac:dyDescent="0.2">
      <c r="A3493" s="210"/>
      <c r="B3493" s="211"/>
      <c r="C3493" s="848" t="str">
        <f ca="1">IF(ISERR(AVERAGE(INDIRECT("B"&amp;(ROW()-INT($B$1/2))):INDIRECT("B"&amp;(ROW()+INT($B$1/2))))),"",AVERAGE(INDIRECT("B"&amp;(ROW()-INT($B$1/2))):INDIRECT("B"&amp;(ROW()+INT($B$1/2)))))</f>
        <v/>
      </c>
      <c r="D3493" s="848">
        <f t="shared" si="1118"/>
        <v>0</v>
      </c>
      <c r="E3493" s="864"/>
      <c r="F3493" s="15"/>
      <c r="G3493" s="3"/>
      <c r="H3493" s="3"/>
      <c r="I3493" s="3"/>
      <c r="J3493" s="3"/>
      <c r="K3493" s="3"/>
      <c r="L3493" s="554"/>
      <c r="M3493" s="545"/>
      <c r="N3493" s="546"/>
      <c r="O3493" s="5"/>
      <c r="P3493" s="216"/>
      <c r="Q3493" s="217"/>
      <c r="R3493" s="218"/>
      <c r="S3493" s="219">
        <f t="shared" si="1135"/>
        <v>0</v>
      </c>
      <c r="T3493" s="220">
        <f t="shared" si="1136"/>
        <v>0</v>
      </c>
      <c r="U3493" s="214">
        <f t="shared" si="1133"/>
        <v>0</v>
      </c>
      <c r="W3493" s="221"/>
      <c r="X3493" s="222"/>
      <c r="Y3493" s="222"/>
      <c r="Z3493" s="223"/>
      <c r="AA3493" s="222"/>
      <c r="AB3493" s="224"/>
      <c r="AC3493" s="225"/>
      <c r="AD3493" s="2">
        <f t="shared" si="1120"/>
        <v>0</v>
      </c>
      <c r="AE3493" s="2">
        <f t="shared" si="1121"/>
        <v>0</v>
      </c>
      <c r="AF3493" s="226"/>
      <c r="AG3493" s="219">
        <f t="shared" si="1125"/>
        <v>0</v>
      </c>
      <c r="AH3493" s="234">
        <f t="shared" si="1126"/>
        <v>0</v>
      </c>
      <c r="AI3493" s="214">
        <f t="shared" si="1134"/>
        <v>0</v>
      </c>
      <c r="AK3493" s="229">
        <f t="shared" si="1127"/>
        <v>0</v>
      </c>
      <c r="AL3493" s="226"/>
      <c r="AM3493" s="15"/>
      <c r="AN3493" s="232" t="e">
        <f t="shared" si="1128"/>
        <v>#DIV/0!</v>
      </c>
      <c r="AO3493" s="214">
        <f t="shared" si="1122"/>
        <v>0</v>
      </c>
      <c r="AQ3493" s="210"/>
      <c r="AR3493" s="231"/>
      <c r="AS3493" s="15"/>
      <c r="AT3493" s="232">
        <f t="shared" si="1129"/>
        <v>0</v>
      </c>
      <c r="AU3493" s="235">
        <f t="shared" si="1130"/>
        <v>0</v>
      </c>
      <c r="AY3493" s="210"/>
      <c r="AZ3493" s="231"/>
      <c r="BA3493" s="15"/>
      <c r="BB3493" s="232">
        <f t="shared" si="1119"/>
        <v>0</v>
      </c>
      <c r="BC3493" s="235">
        <f t="shared" si="1131"/>
        <v>0</v>
      </c>
      <c r="BG3493" s="210"/>
      <c r="BH3493" s="231"/>
      <c r="BI3493" s="15"/>
      <c r="BJ3493" s="232">
        <f t="shared" si="1123"/>
        <v>0</v>
      </c>
      <c r="BK3493" s="235">
        <f t="shared" si="1132"/>
        <v>0</v>
      </c>
      <c r="BM3493" s="109">
        <f t="shared" si="1124"/>
        <v>-5.1792160057938554</v>
      </c>
      <c r="BN3493" s="213"/>
      <c r="BR3493" s="228"/>
      <c r="BS3493" s="311"/>
      <c r="BT3493" s="3"/>
      <c r="BU3493" s="213"/>
      <c r="BV3493" s="213"/>
      <c r="BW3493" s="291"/>
    </row>
    <row r="3494" spans="1:75" x14ac:dyDescent="0.2">
      <c r="A3494" s="210"/>
      <c r="B3494" s="211"/>
      <c r="C3494" s="848" t="str">
        <f ca="1">IF(ISERR(AVERAGE(INDIRECT("B"&amp;(ROW()-INT($B$1/2))):INDIRECT("B"&amp;(ROW()+INT($B$1/2))))),"",AVERAGE(INDIRECT("B"&amp;(ROW()-INT($B$1/2))):INDIRECT("B"&amp;(ROW()+INT($B$1/2)))))</f>
        <v/>
      </c>
      <c r="D3494" s="848">
        <f t="shared" si="1118"/>
        <v>0</v>
      </c>
      <c r="E3494" s="864"/>
      <c r="F3494" s="15"/>
      <c r="G3494" s="3"/>
      <c r="H3494" s="3"/>
      <c r="I3494" s="3"/>
      <c r="J3494" s="3"/>
      <c r="K3494" s="3"/>
      <c r="L3494" s="554"/>
      <c r="M3494" s="545"/>
      <c r="N3494" s="546"/>
      <c r="O3494" s="5"/>
      <c r="P3494" s="216"/>
      <c r="Q3494" s="217"/>
      <c r="R3494" s="218"/>
      <c r="S3494" s="219">
        <f t="shared" si="1135"/>
        <v>0</v>
      </c>
      <c r="T3494" s="220">
        <f t="shared" si="1136"/>
        <v>0</v>
      </c>
      <c r="U3494" s="214">
        <f t="shared" si="1133"/>
        <v>0</v>
      </c>
      <c r="W3494" s="221"/>
      <c r="X3494" s="222"/>
      <c r="Y3494" s="222"/>
      <c r="Z3494" s="223"/>
      <c r="AA3494" s="222"/>
      <c r="AB3494" s="224"/>
      <c r="AC3494" s="225"/>
      <c r="AD3494" s="2">
        <f t="shared" si="1120"/>
        <v>0</v>
      </c>
      <c r="AE3494" s="2">
        <f t="shared" si="1121"/>
        <v>0</v>
      </c>
      <c r="AF3494" s="226"/>
      <c r="AG3494" s="219">
        <f t="shared" si="1125"/>
        <v>0</v>
      </c>
      <c r="AH3494" s="234">
        <f t="shared" si="1126"/>
        <v>0</v>
      </c>
      <c r="AI3494" s="214">
        <f t="shared" si="1134"/>
        <v>0</v>
      </c>
      <c r="AK3494" s="229">
        <f t="shared" si="1127"/>
        <v>0</v>
      </c>
      <c r="AL3494" s="226"/>
      <c r="AM3494" s="15"/>
      <c r="AN3494" s="232" t="e">
        <f t="shared" si="1128"/>
        <v>#DIV/0!</v>
      </c>
      <c r="AO3494" s="214">
        <f t="shared" si="1122"/>
        <v>0</v>
      </c>
      <c r="AQ3494" s="210"/>
      <c r="AR3494" s="231"/>
      <c r="AS3494" s="15"/>
      <c r="AT3494" s="232">
        <f t="shared" si="1129"/>
        <v>0</v>
      </c>
      <c r="AU3494" s="235">
        <f t="shared" si="1130"/>
        <v>0</v>
      </c>
      <c r="AY3494" s="210"/>
      <c r="AZ3494" s="231"/>
      <c r="BA3494" s="15"/>
      <c r="BB3494" s="232">
        <f t="shared" si="1119"/>
        <v>0</v>
      </c>
      <c r="BC3494" s="235">
        <f t="shared" si="1131"/>
        <v>0</v>
      </c>
      <c r="BG3494" s="210"/>
      <c r="BH3494" s="231"/>
      <c r="BI3494" s="15"/>
      <c r="BJ3494" s="232">
        <f t="shared" si="1123"/>
        <v>0</v>
      </c>
      <c r="BK3494" s="235">
        <f t="shared" si="1132"/>
        <v>0</v>
      </c>
      <c r="BM3494" s="109">
        <f t="shared" si="1124"/>
        <v>-5.1810483432915921</v>
      </c>
      <c r="BN3494" s="213"/>
      <c r="BR3494" s="228"/>
      <c r="BS3494" s="311"/>
      <c r="BT3494" s="3"/>
      <c r="BU3494" s="213"/>
      <c r="BV3494" s="213"/>
      <c r="BW3494" s="291"/>
    </row>
    <row r="3495" spans="1:75" x14ac:dyDescent="0.2">
      <c r="A3495" s="210"/>
      <c r="B3495" s="211"/>
      <c r="C3495" s="848" t="str">
        <f ca="1">IF(ISERR(AVERAGE(INDIRECT("B"&amp;(ROW()-INT($B$1/2))):INDIRECT("B"&amp;(ROW()+INT($B$1/2))))),"",AVERAGE(INDIRECT("B"&amp;(ROW()-INT($B$1/2))):INDIRECT("B"&amp;(ROW()+INT($B$1/2)))))</f>
        <v/>
      </c>
      <c r="D3495" s="848">
        <f t="shared" si="1118"/>
        <v>0</v>
      </c>
      <c r="E3495" s="864"/>
      <c r="F3495" s="15"/>
      <c r="G3495" s="3"/>
      <c r="H3495" s="3"/>
      <c r="I3495" s="3"/>
      <c r="J3495" s="3"/>
      <c r="K3495" s="3"/>
      <c r="L3495" s="554"/>
      <c r="M3495" s="545"/>
      <c r="N3495" s="546"/>
      <c r="O3495" s="5"/>
      <c r="P3495" s="216"/>
      <c r="Q3495" s="217"/>
      <c r="R3495" s="218"/>
      <c r="S3495" s="219">
        <f t="shared" si="1135"/>
        <v>0</v>
      </c>
      <c r="T3495" s="220">
        <f t="shared" si="1136"/>
        <v>0</v>
      </c>
      <c r="U3495" s="214">
        <f t="shared" si="1133"/>
        <v>0</v>
      </c>
      <c r="W3495" s="221"/>
      <c r="X3495" s="222"/>
      <c r="Y3495" s="222"/>
      <c r="Z3495" s="223"/>
      <c r="AA3495" s="222"/>
      <c r="AB3495" s="224"/>
      <c r="AC3495" s="225"/>
      <c r="AD3495" s="2">
        <f t="shared" si="1120"/>
        <v>0</v>
      </c>
      <c r="AE3495" s="2">
        <f t="shared" si="1121"/>
        <v>0</v>
      </c>
      <c r="AF3495" s="226"/>
      <c r="AG3495" s="219">
        <f t="shared" si="1125"/>
        <v>0</v>
      </c>
      <c r="AH3495" s="234">
        <f t="shared" si="1126"/>
        <v>0</v>
      </c>
      <c r="AI3495" s="214">
        <f t="shared" si="1134"/>
        <v>0</v>
      </c>
      <c r="AK3495" s="229">
        <f t="shared" si="1127"/>
        <v>0</v>
      </c>
      <c r="AL3495" s="226"/>
      <c r="AM3495" s="15"/>
      <c r="AN3495" s="232" t="e">
        <f t="shared" si="1128"/>
        <v>#DIV/0!</v>
      </c>
      <c r="AO3495" s="214">
        <f t="shared" si="1122"/>
        <v>0</v>
      </c>
      <c r="AQ3495" s="210"/>
      <c r="AR3495" s="231"/>
      <c r="AS3495" s="15"/>
      <c r="AT3495" s="232">
        <f t="shared" si="1129"/>
        <v>0</v>
      </c>
      <c r="AU3495" s="235">
        <f t="shared" si="1130"/>
        <v>0</v>
      </c>
      <c r="AY3495" s="210"/>
      <c r="AZ3495" s="231"/>
      <c r="BA3495" s="15"/>
      <c r="BB3495" s="232">
        <f t="shared" si="1119"/>
        <v>0</v>
      </c>
      <c r="BC3495" s="235">
        <f t="shared" si="1131"/>
        <v>0</v>
      </c>
      <c r="BG3495" s="210"/>
      <c r="BH3495" s="231"/>
      <c r="BI3495" s="15"/>
      <c r="BJ3495" s="232">
        <f t="shared" si="1123"/>
        <v>0</v>
      </c>
      <c r="BK3495" s="235">
        <f t="shared" si="1132"/>
        <v>0</v>
      </c>
      <c r="BM3495" s="109">
        <f t="shared" si="1124"/>
        <v>-5.1828806807893288</v>
      </c>
      <c r="BN3495" s="213"/>
      <c r="BR3495" s="228"/>
      <c r="BS3495" s="311"/>
      <c r="BT3495" s="3"/>
      <c r="BU3495" s="213"/>
      <c r="BV3495" s="213"/>
      <c r="BW3495" s="291"/>
    </row>
    <row r="3496" spans="1:75" x14ac:dyDescent="0.2">
      <c r="A3496" s="210"/>
      <c r="B3496" s="211"/>
      <c r="C3496" s="848" t="str">
        <f ca="1">IF(ISERR(AVERAGE(INDIRECT("B"&amp;(ROW()-INT($B$1/2))):INDIRECT("B"&amp;(ROW()+INT($B$1/2))))),"",AVERAGE(INDIRECT("B"&amp;(ROW()-INT($B$1/2))):INDIRECT("B"&amp;(ROW()+INT($B$1/2)))))</f>
        <v/>
      </c>
      <c r="D3496" s="848">
        <f t="shared" si="1118"/>
        <v>0</v>
      </c>
      <c r="E3496" s="864"/>
      <c r="F3496" s="15"/>
      <c r="G3496" s="3"/>
      <c r="H3496" s="3"/>
      <c r="I3496" s="3"/>
      <c r="J3496" s="3"/>
      <c r="K3496" s="3"/>
      <c r="L3496" s="554"/>
      <c r="M3496" s="545"/>
      <c r="N3496" s="546"/>
      <c r="O3496" s="5"/>
      <c r="P3496" s="216"/>
      <c r="Q3496" s="217"/>
      <c r="R3496" s="218"/>
      <c r="S3496" s="219">
        <f t="shared" si="1135"/>
        <v>0</v>
      </c>
      <c r="T3496" s="220">
        <f t="shared" si="1136"/>
        <v>0</v>
      </c>
      <c r="U3496" s="214">
        <f t="shared" si="1133"/>
        <v>0</v>
      </c>
      <c r="W3496" s="221"/>
      <c r="X3496" s="222"/>
      <c r="Y3496" s="222"/>
      <c r="Z3496" s="223"/>
      <c r="AA3496" s="222"/>
      <c r="AB3496" s="224"/>
      <c r="AC3496" s="225"/>
      <c r="AD3496" s="2">
        <f t="shared" si="1120"/>
        <v>0</v>
      </c>
      <c r="AE3496" s="2">
        <f t="shared" si="1121"/>
        <v>0</v>
      </c>
      <c r="AF3496" s="226"/>
      <c r="AG3496" s="219">
        <f t="shared" si="1125"/>
        <v>0</v>
      </c>
      <c r="AH3496" s="234">
        <f t="shared" si="1126"/>
        <v>0</v>
      </c>
      <c r="AI3496" s="214">
        <f t="shared" si="1134"/>
        <v>0</v>
      </c>
      <c r="AK3496" s="229">
        <f t="shared" si="1127"/>
        <v>0</v>
      </c>
      <c r="AL3496" s="226"/>
      <c r="AM3496" s="15"/>
      <c r="AN3496" s="232" t="e">
        <f t="shared" si="1128"/>
        <v>#DIV/0!</v>
      </c>
      <c r="AO3496" s="214">
        <f t="shared" si="1122"/>
        <v>0</v>
      </c>
      <c r="AQ3496" s="210"/>
      <c r="AR3496" s="231"/>
      <c r="AS3496" s="15"/>
      <c r="AT3496" s="232">
        <f t="shared" si="1129"/>
        <v>0</v>
      </c>
      <c r="AU3496" s="235">
        <f t="shared" si="1130"/>
        <v>0</v>
      </c>
      <c r="AY3496" s="210"/>
      <c r="AZ3496" s="231"/>
      <c r="BA3496" s="15"/>
      <c r="BB3496" s="232">
        <f t="shared" si="1119"/>
        <v>0</v>
      </c>
      <c r="BC3496" s="235">
        <f t="shared" si="1131"/>
        <v>0</v>
      </c>
      <c r="BG3496" s="210"/>
      <c r="BH3496" s="231"/>
      <c r="BI3496" s="15"/>
      <c r="BJ3496" s="232">
        <f t="shared" si="1123"/>
        <v>0</v>
      </c>
      <c r="BK3496" s="235">
        <f t="shared" si="1132"/>
        <v>0</v>
      </c>
      <c r="BM3496" s="109">
        <f t="shared" si="1124"/>
        <v>-5.1847130182870655</v>
      </c>
      <c r="BN3496" s="213"/>
      <c r="BR3496" s="228"/>
      <c r="BS3496" s="311"/>
      <c r="BT3496" s="3"/>
      <c r="BU3496" s="213"/>
      <c r="BV3496" s="213"/>
      <c r="BW3496" s="291"/>
    </row>
    <row r="3497" spans="1:75" x14ac:dyDescent="0.2">
      <c r="A3497" s="210"/>
      <c r="B3497" s="211"/>
      <c r="C3497" s="848" t="str">
        <f ca="1">IF(ISERR(AVERAGE(INDIRECT("B"&amp;(ROW()-INT($B$1/2))):INDIRECT("B"&amp;(ROW()+INT($B$1/2))))),"",AVERAGE(INDIRECT("B"&amp;(ROW()-INT($B$1/2))):INDIRECT("B"&amp;(ROW()+INT($B$1/2)))))</f>
        <v/>
      </c>
      <c r="D3497" s="848">
        <f t="shared" si="1118"/>
        <v>0</v>
      </c>
      <c r="E3497" s="275"/>
      <c r="F3497" s="15"/>
      <c r="G3497" s="3"/>
      <c r="H3497" s="3"/>
      <c r="I3497" s="3"/>
      <c r="J3497" s="3"/>
      <c r="K3497" s="3"/>
      <c r="L3497" s="554"/>
      <c r="M3497" s="545"/>
      <c r="N3497" s="546"/>
      <c r="O3497" s="5"/>
      <c r="P3497" s="216"/>
      <c r="Q3497" s="217"/>
      <c r="R3497" s="218"/>
      <c r="S3497" s="219">
        <f t="shared" si="1135"/>
        <v>0</v>
      </c>
      <c r="T3497" s="220">
        <f t="shared" si="1136"/>
        <v>0</v>
      </c>
      <c r="U3497" s="214">
        <f t="shared" si="1133"/>
        <v>0</v>
      </c>
      <c r="W3497" s="221"/>
      <c r="X3497" s="222"/>
      <c r="Y3497" s="222"/>
      <c r="Z3497" s="223"/>
      <c r="AA3497" s="222"/>
      <c r="AB3497" s="224"/>
      <c r="AC3497" s="225"/>
      <c r="AD3497" s="2">
        <f t="shared" si="1120"/>
        <v>0</v>
      </c>
      <c r="AE3497" s="2">
        <f t="shared" si="1121"/>
        <v>0</v>
      </c>
      <c r="AF3497" s="226"/>
      <c r="AG3497" s="219">
        <f t="shared" si="1125"/>
        <v>0</v>
      </c>
      <c r="AH3497" s="234">
        <f t="shared" si="1126"/>
        <v>0</v>
      </c>
      <c r="AI3497" s="214">
        <f t="shared" si="1134"/>
        <v>0</v>
      </c>
      <c r="AK3497" s="229">
        <f t="shared" si="1127"/>
        <v>0</v>
      </c>
      <c r="AL3497" s="226"/>
      <c r="AM3497" s="15"/>
      <c r="AN3497" s="232" t="e">
        <f t="shared" si="1128"/>
        <v>#DIV/0!</v>
      </c>
      <c r="AO3497" s="214">
        <f t="shared" si="1122"/>
        <v>0</v>
      </c>
      <c r="AQ3497" s="210"/>
      <c r="AR3497" s="231"/>
      <c r="AS3497" s="15"/>
      <c r="AT3497" s="232">
        <f t="shared" si="1129"/>
        <v>0</v>
      </c>
      <c r="AU3497" s="235">
        <f t="shared" si="1130"/>
        <v>0</v>
      </c>
      <c r="AY3497" s="210"/>
      <c r="AZ3497" s="231"/>
      <c r="BA3497" s="15"/>
      <c r="BB3497" s="232">
        <f t="shared" si="1119"/>
        <v>0</v>
      </c>
      <c r="BC3497" s="235">
        <f t="shared" si="1131"/>
        <v>0</v>
      </c>
      <c r="BG3497" s="210"/>
      <c r="BH3497" s="231"/>
      <c r="BI3497" s="15"/>
      <c r="BJ3497" s="232">
        <f t="shared" si="1123"/>
        <v>0</v>
      </c>
      <c r="BK3497" s="235">
        <f t="shared" si="1132"/>
        <v>0</v>
      </c>
      <c r="BM3497" s="109">
        <f t="shared" si="1124"/>
        <v>-5.1865453557848022</v>
      </c>
      <c r="BN3497" s="213"/>
      <c r="BR3497" s="228"/>
      <c r="BS3497" s="311"/>
      <c r="BT3497" s="3"/>
      <c r="BU3497" s="213"/>
      <c r="BV3497" s="213"/>
      <c r="BW3497" s="291"/>
    </row>
    <row r="3498" spans="1:75" x14ac:dyDescent="0.2">
      <c r="A3498" s="210"/>
      <c r="B3498" s="211"/>
      <c r="C3498" s="848" t="str">
        <f ca="1">IF(ISERR(AVERAGE(INDIRECT("B"&amp;(ROW()-INT($B$1/2))):INDIRECT("B"&amp;(ROW()+INT($B$1/2))))),"",AVERAGE(INDIRECT("B"&amp;(ROW()-INT($B$1/2))):INDIRECT("B"&amp;(ROW()+INT($B$1/2)))))</f>
        <v/>
      </c>
      <c r="D3498" s="848">
        <f t="shared" si="1118"/>
        <v>0</v>
      </c>
      <c r="E3498" s="275"/>
      <c r="F3498" s="15"/>
      <c r="G3498" s="3"/>
      <c r="H3498" s="3"/>
      <c r="I3498" s="3"/>
      <c r="J3498" s="3"/>
      <c r="K3498" s="3"/>
      <c r="L3498" s="554"/>
      <c r="M3498" s="545"/>
      <c r="N3498" s="546"/>
      <c r="O3498" s="5"/>
      <c r="P3498" s="216"/>
      <c r="Q3498" s="217"/>
      <c r="R3498" s="218"/>
      <c r="S3498" s="219">
        <f t="shared" si="1135"/>
        <v>0</v>
      </c>
      <c r="T3498" s="220">
        <f t="shared" si="1136"/>
        <v>0</v>
      </c>
      <c r="U3498" s="214">
        <f t="shared" si="1133"/>
        <v>0</v>
      </c>
      <c r="W3498" s="221"/>
      <c r="X3498" s="222"/>
      <c r="Y3498" s="222"/>
      <c r="Z3498" s="223"/>
      <c r="AA3498" s="222"/>
      <c r="AB3498" s="224"/>
      <c r="AC3498" s="225"/>
      <c r="AD3498" s="2">
        <f t="shared" si="1120"/>
        <v>0</v>
      </c>
      <c r="AE3498" s="2">
        <f t="shared" si="1121"/>
        <v>0</v>
      </c>
      <c r="AF3498" s="226"/>
      <c r="AG3498" s="219">
        <f t="shared" si="1125"/>
        <v>0</v>
      </c>
      <c r="AH3498" s="234">
        <f t="shared" si="1126"/>
        <v>0</v>
      </c>
      <c r="AI3498" s="214">
        <f t="shared" si="1134"/>
        <v>0</v>
      </c>
      <c r="AK3498" s="229">
        <f t="shared" si="1127"/>
        <v>0</v>
      </c>
      <c r="AL3498" s="226"/>
      <c r="AM3498" s="15"/>
      <c r="AN3498" s="232" t="e">
        <f t="shared" si="1128"/>
        <v>#DIV/0!</v>
      </c>
      <c r="AO3498" s="214">
        <f t="shared" si="1122"/>
        <v>0</v>
      </c>
      <c r="AQ3498" s="210"/>
      <c r="AR3498" s="231"/>
      <c r="AS3498" s="15"/>
      <c r="AT3498" s="232">
        <f t="shared" si="1129"/>
        <v>0</v>
      </c>
      <c r="AU3498" s="235">
        <f t="shared" si="1130"/>
        <v>0</v>
      </c>
      <c r="AY3498" s="210"/>
      <c r="AZ3498" s="231"/>
      <c r="BA3498" s="15"/>
      <c r="BB3498" s="232">
        <f t="shared" si="1119"/>
        <v>0</v>
      </c>
      <c r="BC3498" s="235">
        <f t="shared" si="1131"/>
        <v>0</v>
      </c>
      <c r="BG3498" s="210"/>
      <c r="BH3498" s="231"/>
      <c r="BI3498" s="15"/>
      <c r="BJ3498" s="232">
        <f t="shared" si="1123"/>
        <v>0</v>
      </c>
      <c r="BK3498" s="235">
        <f t="shared" si="1132"/>
        <v>0</v>
      </c>
      <c r="BM3498" s="109">
        <f t="shared" si="1124"/>
        <v>-5.1883776932825389</v>
      </c>
      <c r="BN3498" s="213"/>
      <c r="BR3498" s="228"/>
      <c r="BS3498" s="311"/>
      <c r="BT3498" s="3"/>
      <c r="BU3498" s="213"/>
      <c r="BV3498" s="213"/>
      <c r="BW3498" s="291"/>
    </row>
    <row r="3499" spans="1:75" x14ac:dyDescent="0.2">
      <c r="A3499" s="210"/>
      <c r="B3499" s="211"/>
      <c r="C3499" s="848" t="str">
        <f ca="1">IF(ISERR(AVERAGE(INDIRECT("B"&amp;(ROW()-INT($B$1/2))):INDIRECT("B"&amp;(ROW()+INT($B$1/2))))),"",AVERAGE(INDIRECT("B"&amp;(ROW()-INT($B$1/2))):INDIRECT("B"&amp;(ROW()+INT($B$1/2)))))</f>
        <v/>
      </c>
      <c r="D3499" s="848">
        <f t="shared" si="1118"/>
        <v>0</v>
      </c>
      <c r="E3499" s="275"/>
      <c r="F3499" s="15"/>
      <c r="G3499" s="3"/>
      <c r="H3499" s="3"/>
      <c r="I3499" s="3"/>
      <c r="J3499" s="3"/>
      <c r="K3499" s="3"/>
      <c r="L3499" s="554"/>
      <c r="M3499" s="545"/>
      <c r="N3499" s="546"/>
      <c r="O3499" s="5"/>
      <c r="P3499" s="216"/>
      <c r="Q3499" s="217"/>
      <c r="R3499" s="218"/>
      <c r="S3499" s="219">
        <f t="shared" si="1135"/>
        <v>0</v>
      </c>
      <c r="T3499" s="220">
        <f t="shared" si="1136"/>
        <v>0</v>
      </c>
      <c r="U3499" s="214">
        <f t="shared" si="1133"/>
        <v>0</v>
      </c>
      <c r="W3499" s="221"/>
      <c r="X3499" s="222"/>
      <c r="Y3499" s="222"/>
      <c r="Z3499" s="223"/>
      <c r="AA3499" s="222"/>
      <c r="AB3499" s="224"/>
      <c r="AC3499" s="225"/>
      <c r="AD3499" s="2">
        <f t="shared" si="1120"/>
        <v>0</v>
      </c>
      <c r="AE3499" s="2">
        <f t="shared" si="1121"/>
        <v>0</v>
      </c>
      <c r="AF3499" s="226"/>
      <c r="AG3499" s="219">
        <f t="shared" si="1125"/>
        <v>0</v>
      </c>
      <c r="AH3499" s="234">
        <f t="shared" si="1126"/>
        <v>0</v>
      </c>
      <c r="AI3499" s="214">
        <f t="shared" si="1134"/>
        <v>0</v>
      </c>
      <c r="AK3499" s="229">
        <f t="shared" si="1127"/>
        <v>0</v>
      </c>
      <c r="AL3499" s="226"/>
      <c r="AM3499" s="15"/>
      <c r="AN3499" s="232" t="e">
        <f t="shared" si="1128"/>
        <v>#DIV/0!</v>
      </c>
      <c r="AO3499" s="214">
        <f t="shared" si="1122"/>
        <v>0</v>
      </c>
      <c r="AQ3499" s="210"/>
      <c r="AR3499" s="231"/>
      <c r="AS3499" s="15"/>
      <c r="AT3499" s="232">
        <f t="shared" si="1129"/>
        <v>0</v>
      </c>
      <c r="AU3499" s="235">
        <f t="shared" si="1130"/>
        <v>0</v>
      </c>
      <c r="AY3499" s="210"/>
      <c r="AZ3499" s="231"/>
      <c r="BA3499" s="15"/>
      <c r="BB3499" s="232">
        <f t="shared" si="1119"/>
        <v>0</v>
      </c>
      <c r="BC3499" s="235">
        <f t="shared" si="1131"/>
        <v>0</v>
      </c>
      <c r="BG3499" s="210"/>
      <c r="BH3499" s="231"/>
      <c r="BI3499" s="15"/>
      <c r="BJ3499" s="232">
        <f t="shared" si="1123"/>
        <v>0</v>
      </c>
      <c r="BK3499" s="235">
        <f t="shared" si="1132"/>
        <v>0</v>
      </c>
      <c r="BM3499" s="109">
        <f t="shared" si="1124"/>
        <v>-5.1902100307802757</v>
      </c>
      <c r="BN3499" s="213"/>
      <c r="BR3499" s="228"/>
      <c r="BS3499" s="311"/>
      <c r="BT3499" s="3"/>
      <c r="BU3499" s="213"/>
      <c r="BV3499" s="213"/>
      <c r="BW3499" s="291"/>
    </row>
    <row r="3500" spans="1:75" x14ac:dyDescent="0.2">
      <c r="A3500" s="210"/>
      <c r="B3500" s="211"/>
      <c r="C3500" s="848" t="str">
        <f ca="1">IF(ISERR(AVERAGE(INDIRECT("B"&amp;(ROW()-INT($B$1/2))):INDIRECT("B"&amp;(ROW()+INT($B$1/2))))),"",AVERAGE(INDIRECT("B"&amp;(ROW()-INT($B$1/2))):INDIRECT("B"&amp;(ROW()+INT($B$1/2)))))</f>
        <v/>
      </c>
      <c r="D3500" s="848">
        <f t="shared" si="1118"/>
        <v>0</v>
      </c>
      <c r="E3500" s="275"/>
      <c r="F3500" s="15"/>
      <c r="G3500" s="3"/>
      <c r="H3500" s="3"/>
      <c r="I3500" s="3"/>
      <c r="J3500" s="3"/>
      <c r="K3500" s="3"/>
      <c r="L3500" s="554"/>
      <c r="M3500" s="545"/>
      <c r="N3500" s="546"/>
      <c r="O3500" s="5"/>
      <c r="P3500" s="216"/>
      <c r="Q3500" s="217"/>
      <c r="R3500" s="218"/>
      <c r="S3500" s="219">
        <f t="shared" si="1135"/>
        <v>0</v>
      </c>
      <c r="T3500" s="220">
        <f t="shared" si="1136"/>
        <v>0</v>
      </c>
      <c r="U3500" s="214">
        <f t="shared" si="1133"/>
        <v>0</v>
      </c>
      <c r="W3500" s="221"/>
      <c r="X3500" s="222"/>
      <c r="Y3500" s="222"/>
      <c r="Z3500" s="223"/>
      <c r="AA3500" s="222"/>
      <c r="AB3500" s="224"/>
      <c r="AC3500" s="225"/>
      <c r="AD3500" s="2">
        <f t="shared" si="1120"/>
        <v>0</v>
      </c>
      <c r="AE3500" s="2">
        <f t="shared" si="1121"/>
        <v>0</v>
      </c>
      <c r="AF3500" s="226"/>
      <c r="AG3500" s="219">
        <f t="shared" si="1125"/>
        <v>0</v>
      </c>
      <c r="AH3500" s="234">
        <f t="shared" si="1126"/>
        <v>0</v>
      </c>
      <c r="AI3500" s="214">
        <f t="shared" si="1134"/>
        <v>0</v>
      </c>
      <c r="AK3500" s="229">
        <f t="shared" si="1127"/>
        <v>0</v>
      </c>
      <c r="AL3500" s="226"/>
      <c r="AM3500" s="15"/>
      <c r="AN3500" s="232" t="e">
        <f t="shared" si="1128"/>
        <v>#DIV/0!</v>
      </c>
      <c r="AO3500" s="214">
        <f t="shared" si="1122"/>
        <v>0</v>
      </c>
      <c r="AQ3500" s="210"/>
      <c r="AR3500" s="231"/>
      <c r="AS3500" s="15"/>
      <c r="AT3500" s="232">
        <f t="shared" si="1129"/>
        <v>0</v>
      </c>
      <c r="AU3500" s="235">
        <f t="shared" si="1130"/>
        <v>0</v>
      </c>
      <c r="AY3500" s="210"/>
      <c r="AZ3500" s="231"/>
      <c r="BA3500" s="15"/>
      <c r="BB3500" s="232">
        <f t="shared" si="1119"/>
        <v>0</v>
      </c>
      <c r="BC3500" s="235">
        <f t="shared" si="1131"/>
        <v>0</v>
      </c>
      <c r="BG3500" s="210"/>
      <c r="BH3500" s="231"/>
      <c r="BI3500" s="15"/>
      <c r="BJ3500" s="232">
        <f t="shared" si="1123"/>
        <v>0</v>
      </c>
      <c r="BK3500" s="235">
        <f t="shared" si="1132"/>
        <v>0</v>
      </c>
      <c r="BM3500" s="109">
        <f t="shared" si="1124"/>
        <v>-5.1920423682780124</v>
      </c>
      <c r="BN3500" s="213"/>
      <c r="BR3500" s="228"/>
      <c r="BS3500" s="311"/>
      <c r="BT3500" s="3"/>
      <c r="BU3500" s="213"/>
      <c r="BV3500" s="213"/>
      <c r="BW3500" s="291"/>
    </row>
    <row r="3501" spans="1:75" x14ac:dyDescent="0.2">
      <c r="A3501" s="210"/>
      <c r="B3501" s="211"/>
      <c r="C3501" s="848" t="str">
        <f ca="1">IF(ISERR(AVERAGE(INDIRECT("B"&amp;(ROW()-INT($B$1/2))):INDIRECT("B"&amp;(ROW()+INT($B$1/2))))),"",AVERAGE(INDIRECT("B"&amp;(ROW()-INT($B$1/2))):INDIRECT("B"&amp;(ROW()+INT($B$1/2)))))</f>
        <v/>
      </c>
      <c r="D3501" s="848">
        <f t="shared" si="1118"/>
        <v>0</v>
      </c>
      <c r="E3501" s="275"/>
      <c r="F3501" s="15"/>
      <c r="G3501" s="3"/>
      <c r="H3501" s="3"/>
      <c r="I3501" s="3"/>
      <c r="J3501" s="3"/>
      <c r="K3501" s="3"/>
      <c r="L3501" s="554"/>
      <c r="M3501" s="545"/>
      <c r="N3501" s="546"/>
      <c r="O3501" s="5"/>
      <c r="P3501" s="216"/>
      <c r="Q3501" s="217"/>
      <c r="R3501" s="218"/>
      <c r="S3501" s="219">
        <f t="shared" si="1135"/>
        <v>0</v>
      </c>
      <c r="T3501" s="220">
        <f t="shared" si="1136"/>
        <v>0</v>
      </c>
      <c r="U3501" s="214">
        <f t="shared" si="1133"/>
        <v>0</v>
      </c>
      <c r="W3501" s="221"/>
      <c r="X3501" s="222"/>
      <c r="Y3501" s="222"/>
      <c r="Z3501" s="223"/>
      <c r="AA3501" s="222"/>
      <c r="AB3501" s="224"/>
      <c r="AC3501" s="225"/>
      <c r="AD3501" s="2">
        <f t="shared" si="1120"/>
        <v>0</v>
      </c>
      <c r="AE3501" s="2">
        <f t="shared" si="1121"/>
        <v>0</v>
      </c>
      <c r="AF3501" s="226"/>
      <c r="AG3501" s="219">
        <f t="shared" si="1125"/>
        <v>0</v>
      </c>
      <c r="AH3501" s="234">
        <f t="shared" si="1126"/>
        <v>0</v>
      </c>
      <c r="AI3501" s="214">
        <f t="shared" si="1134"/>
        <v>0</v>
      </c>
      <c r="AK3501" s="229">
        <f t="shared" si="1127"/>
        <v>0</v>
      </c>
      <c r="AL3501" s="226"/>
      <c r="AM3501" s="15"/>
      <c r="AN3501" s="232" t="e">
        <f t="shared" si="1128"/>
        <v>#DIV/0!</v>
      </c>
      <c r="AO3501" s="214">
        <f t="shared" si="1122"/>
        <v>0</v>
      </c>
      <c r="AQ3501" s="210"/>
      <c r="AR3501" s="231"/>
      <c r="AS3501" s="15"/>
      <c r="AT3501" s="232">
        <f t="shared" si="1129"/>
        <v>0</v>
      </c>
      <c r="AU3501" s="235">
        <f t="shared" si="1130"/>
        <v>0</v>
      </c>
      <c r="AY3501" s="210"/>
      <c r="AZ3501" s="231"/>
      <c r="BA3501" s="15"/>
      <c r="BB3501" s="232">
        <f t="shared" si="1119"/>
        <v>0</v>
      </c>
      <c r="BC3501" s="235">
        <f t="shared" si="1131"/>
        <v>0</v>
      </c>
      <c r="BG3501" s="210"/>
      <c r="BH3501" s="231"/>
      <c r="BI3501" s="15"/>
      <c r="BJ3501" s="232">
        <f t="shared" si="1123"/>
        <v>0</v>
      </c>
      <c r="BK3501" s="235">
        <f t="shared" si="1132"/>
        <v>0</v>
      </c>
      <c r="BM3501" s="109">
        <f t="shared" si="1124"/>
        <v>-5.1938747057757491</v>
      </c>
      <c r="BN3501" s="213"/>
      <c r="BR3501" s="228"/>
      <c r="BS3501" s="311"/>
      <c r="BT3501" s="3"/>
      <c r="BU3501" s="213"/>
      <c r="BV3501" s="213"/>
      <c r="BW3501" s="291"/>
    </row>
    <row r="3502" spans="1:75" x14ac:dyDescent="0.2">
      <c r="A3502" s="210"/>
      <c r="B3502" s="211"/>
      <c r="C3502" s="848" t="str">
        <f ca="1">IF(ISERR(AVERAGE(INDIRECT("B"&amp;(ROW()-INT($B$1/2))):INDIRECT("B"&amp;(ROW()+INT($B$1/2))))),"",AVERAGE(INDIRECT("B"&amp;(ROW()-INT($B$1/2))):INDIRECT("B"&amp;(ROW()+INT($B$1/2)))))</f>
        <v/>
      </c>
      <c r="D3502" s="848">
        <f t="shared" si="1118"/>
        <v>0</v>
      </c>
      <c r="E3502" s="275"/>
      <c r="F3502" s="15"/>
      <c r="G3502" s="3"/>
      <c r="H3502" s="3"/>
      <c r="I3502" s="3"/>
      <c r="J3502" s="3"/>
      <c r="K3502" s="3"/>
      <c r="L3502" s="554"/>
      <c r="M3502" s="545"/>
      <c r="N3502" s="546"/>
      <c r="O3502" s="5"/>
      <c r="P3502" s="216"/>
      <c r="Q3502" s="217"/>
      <c r="R3502" s="218"/>
      <c r="S3502" s="219">
        <f t="shared" si="1135"/>
        <v>0</v>
      </c>
      <c r="T3502" s="220">
        <f t="shared" si="1136"/>
        <v>0</v>
      </c>
      <c r="U3502" s="214">
        <f t="shared" si="1133"/>
        <v>0</v>
      </c>
      <c r="W3502" s="221"/>
      <c r="X3502" s="222"/>
      <c r="Y3502" s="222"/>
      <c r="Z3502" s="223"/>
      <c r="AA3502" s="222"/>
      <c r="AB3502" s="224"/>
      <c r="AC3502" s="225"/>
      <c r="AD3502" s="2">
        <f t="shared" si="1120"/>
        <v>0</v>
      </c>
      <c r="AE3502" s="2">
        <f t="shared" si="1121"/>
        <v>0</v>
      </c>
      <c r="AF3502" s="226"/>
      <c r="AG3502" s="219">
        <f t="shared" si="1125"/>
        <v>0</v>
      </c>
      <c r="AH3502" s="234">
        <f t="shared" si="1126"/>
        <v>0</v>
      </c>
      <c r="AI3502" s="214">
        <f t="shared" si="1134"/>
        <v>0</v>
      </c>
      <c r="AK3502" s="229">
        <f t="shared" si="1127"/>
        <v>0</v>
      </c>
      <c r="AL3502" s="226"/>
      <c r="AM3502" s="15"/>
      <c r="AN3502" s="232" t="e">
        <f t="shared" si="1128"/>
        <v>#DIV/0!</v>
      </c>
      <c r="AO3502" s="214">
        <f t="shared" si="1122"/>
        <v>0</v>
      </c>
      <c r="AQ3502" s="210"/>
      <c r="AR3502" s="231"/>
      <c r="AS3502" s="15"/>
      <c r="AT3502" s="232">
        <f t="shared" si="1129"/>
        <v>0</v>
      </c>
      <c r="AU3502" s="235">
        <f t="shared" si="1130"/>
        <v>0</v>
      </c>
      <c r="AY3502" s="210"/>
      <c r="AZ3502" s="231"/>
      <c r="BA3502" s="15"/>
      <c r="BB3502" s="232">
        <f t="shared" si="1119"/>
        <v>0</v>
      </c>
      <c r="BC3502" s="235">
        <f t="shared" si="1131"/>
        <v>0</v>
      </c>
      <c r="BG3502" s="210"/>
      <c r="BH3502" s="231"/>
      <c r="BI3502" s="15"/>
      <c r="BJ3502" s="232">
        <f t="shared" si="1123"/>
        <v>0</v>
      </c>
      <c r="BK3502" s="235">
        <f t="shared" si="1132"/>
        <v>0</v>
      </c>
      <c r="BM3502" s="109">
        <f t="shared" si="1124"/>
        <v>-5.1957070432734858</v>
      </c>
      <c r="BN3502" s="213"/>
      <c r="BR3502" s="228"/>
      <c r="BS3502" s="311"/>
      <c r="BT3502" s="3"/>
      <c r="BU3502" s="213"/>
      <c r="BV3502" s="213"/>
      <c r="BW3502" s="291"/>
    </row>
    <row r="3503" spans="1:75" x14ac:dyDescent="0.2">
      <c r="A3503" s="210"/>
      <c r="B3503" s="211"/>
      <c r="C3503" s="848" t="str">
        <f ca="1">IF(ISERR(AVERAGE(INDIRECT("B"&amp;(ROW()-INT($B$1/2))):INDIRECT("B"&amp;(ROW()+INT($B$1/2))))),"",AVERAGE(INDIRECT("B"&amp;(ROW()-INT($B$1/2))):INDIRECT("B"&amp;(ROW()+INT($B$1/2)))))</f>
        <v/>
      </c>
      <c r="D3503" s="848">
        <f t="shared" si="1118"/>
        <v>0</v>
      </c>
      <c r="E3503" s="275"/>
      <c r="F3503" s="15"/>
      <c r="G3503" s="3"/>
      <c r="H3503" s="3"/>
      <c r="I3503" s="3"/>
      <c r="J3503" s="3"/>
      <c r="K3503" s="3"/>
      <c r="L3503" s="554"/>
      <c r="M3503" s="545"/>
      <c r="N3503" s="546"/>
      <c r="O3503" s="5"/>
      <c r="P3503" s="216"/>
      <c r="Q3503" s="217"/>
      <c r="R3503" s="218"/>
      <c r="S3503" s="219">
        <f t="shared" si="1135"/>
        <v>0</v>
      </c>
      <c r="T3503" s="220">
        <f t="shared" si="1136"/>
        <v>0</v>
      </c>
      <c r="U3503" s="214">
        <f t="shared" si="1133"/>
        <v>0</v>
      </c>
      <c r="W3503" s="221"/>
      <c r="X3503" s="222"/>
      <c r="Y3503" s="222"/>
      <c r="Z3503" s="223"/>
      <c r="AA3503" s="222"/>
      <c r="AB3503" s="224"/>
      <c r="AC3503" s="225"/>
      <c r="AD3503" s="2">
        <f t="shared" si="1120"/>
        <v>0</v>
      </c>
      <c r="AE3503" s="2">
        <f t="shared" si="1121"/>
        <v>0</v>
      </c>
      <c r="AF3503" s="226"/>
      <c r="AG3503" s="219">
        <f t="shared" si="1125"/>
        <v>0</v>
      </c>
      <c r="AH3503" s="234">
        <f t="shared" si="1126"/>
        <v>0</v>
      </c>
      <c r="AI3503" s="214">
        <f t="shared" si="1134"/>
        <v>0</v>
      </c>
      <c r="AK3503" s="229">
        <f t="shared" si="1127"/>
        <v>0</v>
      </c>
      <c r="AL3503" s="226"/>
      <c r="AM3503" s="15"/>
      <c r="AN3503" s="232" t="e">
        <f t="shared" si="1128"/>
        <v>#DIV/0!</v>
      </c>
      <c r="AO3503" s="214">
        <f t="shared" si="1122"/>
        <v>0</v>
      </c>
      <c r="AQ3503" s="210"/>
      <c r="AR3503" s="231"/>
      <c r="AS3503" s="15"/>
      <c r="AT3503" s="232">
        <f t="shared" si="1129"/>
        <v>0</v>
      </c>
      <c r="AU3503" s="235">
        <f t="shared" si="1130"/>
        <v>0</v>
      </c>
      <c r="AY3503" s="210"/>
      <c r="AZ3503" s="231"/>
      <c r="BA3503" s="15"/>
      <c r="BB3503" s="232">
        <f t="shared" si="1119"/>
        <v>0</v>
      </c>
      <c r="BC3503" s="235">
        <f t="shared" si="1131"/>
        <v>0</v>
      </c>
      <c r="BG3503" s="210"/>
      <c r="BH3503" s="231"/>
      <c r="BI3503" s="15"/>
      <c r="BJ3503" s="232">
        <f t="shared" si="1123"/>
        <v>0</v>
      </c>
      <c r="BK3503" s="235">
        <f t="shared" si="1132"/>
        <v>0</v>
      </c>
      <c r="BM3503" s="109">
        <f t="shared" si="1124"/>
        <v>-5.1975393807712225</v>
      </c>
      <c r="BN3503" s="213"/>
      <c r="BR3503" s="228"/>
      <c r="BS3503" s="311"/>
      <c r="BT3503" s="3"/>
      <c r="BU3503" s="213"/>
      <c r="BV3503" s="213"/>
      <c r="BW3503" s="291"/>
    </row>
    <row r="3504" spans="1:75" x14ac:dyDescent="0.2">
      <c r="A3504" s="210"/>
      <c r="B3504" s="211"/>
      <c r="C3504" s="848" t="str">
        <f ca="1">IF(ISERR(AVERAGE(INDIRECT("B"&amp;(ROW()-INT($B$1/2))):INDIRECT("B"&amp;(ROW()+INT($B$1/2))))),"",AVERAGE(INDIRECT("B"&amp;(ROW()-INT($B$1/2))):INDIRECT("B"&amp;(ROW()+INT($B$1/2)))))</f>
        <v/>
      </c>
      <c r="D3504" s="848">
        <f t="shared" si="1118"/>
        <v>0</v>
      </c>
      <c r="E3504" s="275"/>
      <c r="F3504" s="15"/>
      <c r="G3504" s="3"/>
      <c r="H3504" s="3"/>
      <c r="I3504" s="3"/>
      <c r="J3504" s="3"/>
      <c r="K3504" s="3"/>
      <c r="L3504" s="554"/>
      <c r="M3504" s="545"/>
      <c r="N3504" s="546"/>
      <c r="O3504" s="5"/>
      <c r="P3504" s="216"/>
      <c r="Q3504" s="217"/>
      <c r="R3504" s="218"/>
      <c r="S3504" s="219">
        <f t="shared" si="1135"/>
        <v>0</v>
      </c>
      <c r="T3504" s="220">
        <f t="shared" si="1136"/>
        <v>0</v>
      </c>
      <c r="U3504" s="214">
        <f t="shared" si="1133"/>
        <v>0</v>
      </c>
      <c r="W3504" s="221"/>
      <c r="X3504" s="222"/>
      <c r="Y3504" s="222"/>
      <c r="Z3504" s="223"/>
      <c r="AA3504" s="222"/>
      <c r="AB3504" s="224"/>
      <c r="AC3504" s="225"/>
      <c r="AD3504" s="2">
        <f t="shared" si="1120"/>
        <v>0</v>
      </c>
      <c r="AE3504" s="2">
        <f t="shared" si="1121"/>
        <v>0</v>
      </c>
      <c r="AF3504" s="226"/>
      <c r="AG3504" s="219">
        <f t="shared" si="1125"/>
        <v>0</v>
      </c>
      <c r="AH3504" s="234">
        <f t="shared" si="1126"/>
        <v>0</v>
      </c>
      <c r="AI3504" s="214">
        <f t="shared" si="1134"/>
        <v>0</v>
      </c>
      <c r="AK3504" s="229">
        <f t="shared" si="1127"/>
        <v>0</v>
      </c>
      <c r="AL3504" s="226"/>
      <c r="AM3504" s="15"/>
      <c r="AN3504" s="232" t="e">
        <f t="shared" si="1128"/>
        <v>#DIV/0!</v>
      </c>
      <c r="AO3504" s="214">
        <f t="shared" si="1122"/>
        <v>0</v>
      </c>
      <c r="AQ3504" s="210"/>
      <c r="AR3504" s="231"/>
      <c r="AS3504" s="15"/>
      <c r="AT3504" s="232">
        <f t="shared" si="1129"/>
        <v>0</v>
      </c>
      <c r="AU3504" s="235">
        <f t="shared" si="1130"/>
        <v>0</v>
      </c>
      <c r="AY3504" s="210"/>
      <c r="AZ3504" s="231"/>
      <c r="BA3504" s="15"/>
      <c r="BB3504" s="232">
        <f t="shared" si="1119"/>
        <v>0</v>
      </c>
      <c r="BC3504" s="235">
        <f t="shared" si="1131"/>
        <v>0</v>
      </c>
      <c r="BG3504" s="210"/>
      <c r="BH3504" s="231"/>
      <c r="BI3504" s="15"/>
      <c r="BJ3504" s="232">
        <f t="shared" si="1123"/>
        <v>0</v>
      </c>
      <c r="BK3504" s="235">
        <f t="shared" si="1132"/>
        <v>0</v>
      </c>
      <c r="BM3504" s="109">
        <f t="shared" si="1124"/>
        <v>-5.1993717182689592</v>
      </c>
      <c r="BN3504" s="213"/>
      <c r="BR3504" s="228"/>
      <c r="BS3504" s="311"/>
      <c r="BT3504" s="3"/>
      <c r="BU3504" s="213"/>
      <c r="BV3504" s="213"/>
      <c r="BW3504" s="291"/>
    </row>
    <row r="3505" spans="1:75" x14ac:dyDescent="0.2">
      <c r="A3505" s="210"/>
      <c r="B3505" s="211"/>
      <c r="C3505" s="848" t="str">
        <f ca="1">IF(ISERR(AVERAGE(INDIRECT("B"&amp;(ROW()-INT($B$1/2))):INDIRECT("B"&amp;(ROW()+INT($B$1/2))))),"",AVERAGE(INDIRECT("B"&amp;(ROW()-INT($B$1/2))):INDIRECT("B"&amp;(ROW()+INT($B$1/2)))))</f>
        <v/>
      </c>
      <c r="D3505" s="848">
        <f t="shared" si="1118"/>
        <v>0</v>
      </c>
      <c r="E3505" s="275"/>
      <c r="F3505" s="15"/>
      <c r="G3505" s="3"/>
      <c r="H3505" s="3"/>
      <c r="I3505" s="3"/>
      <c r="J3505" s="3"/>
      <c r="K3505" s="3"/>
      <c r="L3505" s="554"/>
      <c r="M3505" s="545"/>
      <c r="N3505" s="546"/>
      <c r="O3505" s="5"/>
      <c r="P3505" s="216"/>
      <c r="Q3505" s="217"/>
      <c r="R3505" s="218"/>
      <c r="S3505" s="219">
        <f t="shared" si="1135"/>
        <v>0</v>
      </c>
      <c r="T3505" s="220">
        <f t="shared" si="1136"/>
        <v>0</v>
      </c>
      <c r="U3505" s="214">
        <f t="shared" si="1133"/>
        <v>0</v>
      </c>
      <c r="W3505" s="221"/>
      <c r="X3505" s="222"/>
      <c r="Y3505" s="222"/>
      <c r="Z3505" s="223"/>
      <c r="AA3505" s="222"/>
      <c r="AB3505" s="224"/>
      <c r="AC3505" s="225"/>
      <c r="AD3505" s="2">
        <f t="shared" si="1120"/>
        <v>0</v>
      </c>
      <c r="AE3505" s="2">
        <f t="shared" si="1121"/>
        <v>0</v>
      </c>
      <c r="AF3505" s="226"/>
      <c r="AG3505" s="219">
        <f t="shared" si="1125"/>
        <v>0</v>
      </c>
      <c r="AH3505" s="234">
        <f t="shared" si="1126"/>
        <v>0</v>
      </c>
      <c r="AI3505" s="214">
        <f t="shared" si="1134"/>
        <v>0</v>
      </c>
      <c r="AK3505" s="229">
        <f t="shared" si="1127"/>
        <v>0</v>
      </c>
      <c r="AL3505" s="226"/>
      <c r="AM3505" s="15"/>
      <c r="AN3505" s="232" t="e">
        <f t="shared" si="1128"/>
        <v>#DIV/0!</v>
      </c>
      <c r="AO3505" s="214">
        <f t="shared" si="1122"/>
        <v>0</v>
      </c>
      <c r="AQ3505" s="210"/>
      <c r="AR3505" s="231"/>
      <c r="AS3505" s="15"/>
      <c r="AT3505" s="232">
        <f t="shared" si="1129"/>
        <v>0</v>
      </c>
      <c r="AU3505" s="235">
        <f t="shared" si="1130"/>
        <v>0</v>
      </c>
      <c r="AY3505" s="210"/>
      <c r="AZ3505" s="231"/>
      <c r="BA3505" s="15"/>
      <c r="BB3505" s="232">
        <f t="shared" si="1119"/>
        <v>0</v>
      </c>
      <c r="BC3505" s="235">
        <f t="shared" si="1131"/>
        <v>0</v>
      </c>
      <c r="BG3505" s="210"/>
      <c r="BH3505" s="231"/>
      <c r="BI3505" s="15"/>
      <c r="BJ3505" s="232">
        <f t="shared" si="1123"/>
        <v>0</v>
      </c>
      <c r="BK3505" s="235">
        <f t="shared" si="1132"/>
        <v>0</v>
      </c>
      <c r="BM3505" s="109">
        <f t="shared" si="1124"/>
        <v>-5.2012040557666959</v>
      </c>
      <c r="BN3505" s="213"/>
      <c r="BR3505" s="228"/>
      <c r="BS3505" s="311"/>
      <c r="BT3505" s="3"/>
      <c r="BU3505" s="213"/>
      <c r="BV3505" s="213"/>
      <c r="BW3505" s="291"/>
    </row>
    <row r="3506" spans="1:75" x14ac:dyDescent="0.2">
      <c r="A3506" s="210"/>
      <c r="B3506" s="211"/>
      <c r="C3506" s="848" t="str">
        <f ca="1">IF(ISERR(AVERAGE(INDIRECT("B"&amp;(ROW()-INT($B$1/2))):INDIRECT("B"&amp;(ROW()+INT($B$1/2))))),"",AVERAGE(INDIRECT("B"&amp;(ROW()-INT($B$1/2))):INDIRECT("B"&amp;(ROW()+INT($B$1/2)))))</f>
        <v/>
      </c>
      <c r="D3506" s="848">
        <f t="shared" si="1118"/>
        <v>0</v>
      </c>
      <c r="E3506" s="275"/>
      <c r="F3506" s="15"/>
      <c r="G3506" s="3"/>
      <c r="H3506" s="3"/>
      <c r="I3506" s="3"/>
      <c r="J3506" s="3"/>
      <c r="K3506" s="3"/>
      <c r="L3506" s="554"/>
      <c r="M3506" s="545"/>
      <c r="N3506" s="546"/>
      <c r="O3506" s="5"/>
      <c r="P3506" s="216"/>
      <c r="Q3506" s="217"/>
      <c r="R3506" s="218"/>
      <c r="S3506" s="219">
        <f t="shared" si="1135"/>
        <v>0</v>
      </c>
      <c r="T3506" s="220">
        <f t="shared" si="1136"/>
        <v>0</v>
      </c>
      <c r="U3506" s="214">
        <f t="shared" si="1133"/>
        <v>0</v>
      </c>
      <c r="W3506" s="221"/>
      <c r="X3506" s="222"/>
      <c r="Y3506" s="222"/>
      <c r="Z3506" s="223"/>
      <c r="AA3506" s="222"/>
      <c r="AB3506" s="224"/>
      <c r="AC3506" s="225"/>
      <c r="AD3506" s="2">
        <f t="shared" si="1120"/>
        <v>0</v>
      </c>
      <c r="AE3506" s="2">
        <f t="shared" si="1121"/>
        <v>0</v>
      </c>
      <c r="AF3506" s="226"/>
      <c r="AG3506" s="219">
        <f t="shared" si="1125"/>
        <v>0</v>
      </c>
      <c r="AH3506" s="234">
        <f t="shared" si="1126"/>
        <v>0</v>
      </c>
      <c r="AI3506" s="214">
        <f t="shared" si="1134"/>
        <v>0</v>
      </c>
      <c r="AK3506" s="229">
        <f t="shared" si="1127"/>
        <v>0</v>
      </c>
      <c r="AL3506" s="226"/>
      <c r="AM3506" s="15"/>
      <c r="AN3506" s="232" t="e">
        <f t="shared" si="1128"/>
        <v>#DIV/0!</v>
      </c>
      <c r="AO3506" s="214">
        <f t="shared" si="1122"/>
        <v>0</v>
      </c>
      <c r="AQ3506" s="210"/>
      <c r="AR3506" s="231"/>
      <c r="AS3506" s="15"/>
      <c r="AT3506" s="232">
        <f t="shared" si="1129"/>
        <v>0</v>
      </c>
      <c r="AU3506" s="235">
        <f t="shared" si="1130"/>
        <v>0</v>
      </c>
      <c r="AY3506" s="210"/>
      <c r="AZ3506" s="231"/>
      <c r="BA3506" s="15"/>
      <c r="BB3506" s="232">
        <f t="shared" si="1119"/>
        <v>0</v>
      </c>
      <c r="BC3506" s="235">
        <f t="shared" si="1131"/>
        <v>0</v>
      </c>
      <c r="BG3506" s="210"/>
      <c r="BH3506" s="231"/>
      <c r="BI3506" s="15"/>
      <c r="BJ3506" s="232">
        <f t="shared" si="1123"/>
        <v>0</v>
      </c>
      <c r="BK3506" s="235">
        <f t="shared" si="1132"/>
        <v>0</v>
      </c>
      <c r="BM3506" s="109">
        <f t="shared" si="1124"/>
        <v>-5.2030363932644326</v>
      </c>
      <c r="BN3506" s="213"/>
      <c r="BR3506" s="228"/>
      <c r="BS3506" s="311"/>
      <c r="BT3506" s="3"/>
      <c r="BU3506" s="213"/>
      <c r="BV3506" s="213"/>
      <c r="BW3506" s="291"/>
    </row>
    <row r="3507" spans="1:75" x14ac:dyDescent="0.2">
      <c r="A3507" s="210"/>
      <c r="B3507" s="211"/>
      <c r="C3507" s="848" t="str">
        <f ca="1">IF(ISERR(AVERAGE(INDIRECT("B"&amp;(ROW()-INT($B$1/2))):INDIRECT("B"&amp;(ROW()+INT($B$1/2))))),"",AVERAGE(INDIRECT("B"&amp;(ROW()-INT($B$1/2))):INDIRECT("B"&amp;(ROW()+INT($B$1/2)))))</f>
        <v/>
      </c>
      <c r="D3507" s="848">
        <f t="shared" si="1118"/>
        <v>0</v>
      </c>
      <c r="E3507" s="275"/>
      <c r="F3507" s="15"/>
      <c r="G3507" s="3"/>
      <c r="H3507" s="3"/>
      <c r="I3507" s="3"/>
      <c r="J3507" s="3"/>
      <c r="K3507" s="3"/>
      <c r="L3507" s="554"/>
      <c r="M3507" s="545"/>
      <c r="N3507" s="546"/>
      <c r="O3507" s="5"/>
      <c r="P3507" s="216"/>
      <c r="Q3507" s="217"/>
      <c r="R3507" s="218"/>
      <c r="S3507" s="219">
        <f t="shared" si="1135"/>
        <v>0</v>
      </c>
      <c r="T3507" s="220">
        <f t="shared" si="1136"/>
        <v>0</v>
      </c>
      <c r="U3507" s="214">
        <f t="shared" si="1133"/>
        <v>0</v>
      </c>
      <c r="W3507" s="221"/>
      <c r="X3507" s="222"/>
      <c r="Y3507" s="222"/>
      <c r="Z3507" s="223"/>
      <c r="AA3507" s="222"/>
      <c r="AB3507" s="224"/>
      <c r="AC3507" s="225"/>
      <c r="AD3507" s="2">
        <f t="shared" si="1120"/>
        <v>0</v>
      </c>
      <c r="AE3507" s="2">
        <f t="shared" si="1121"/>
        <v>0</v>
      </c>
      <c r="AF3507" s="226"/>
      <c r="AG3507" s="219">
        <f t="shared" si="1125"/>
        <v>0</v>
      </c>
      <c r="AH3507" s="234">
        <f t="shared" si="1126"/>
        <v>0</v>
      </c>
      <c r="AI3507" s="214">
        <f t="shared" si="1134"/>
        <v>0</v>
      </c>
      <c r="AK3507" s="229">
        <f t="shared" si="1127"/>
        <v>0</v>
      </c>
      <c r="AL3507" s="226"/>
      <c r="AM3507" s="15"/>
      <c r="AN3507" s="232" t="e">
        <f t="shared" si="1128"/>
        <v>#DIV/0!</v>
      </c>
      <c r="AO3507" s="214">
        <f t="shared" si="1122"/>
        <v>0</v>
      </c>
      <c r="AQ3507" s="210"/>
      <c r="AR3507" s="231"/>
      <c r="AS3507" s="15"/>
      <c r="AT3507" s="232">
        <f t="shared" si="1129"/>
        <v>0</v>
      </c>
      <c r="AU3507" s="235">
        <f t="shared" si="1130"/>
        <v>0</v>
      </c>
      <c r="AY3507" s="210"/>
      <c r="AZ3507" s="231"/>
      <c r="BA3507" s="15"/>
      <c r="BB3507" s="232">
        <f t="shared" si="1119"/>
        <v>0</v>
      </c>
      <c r="BC3507" s="235">
        <f t="shared" si="1131"/>
        <v>0</v>
      </c>
      <c r="BG3507" s="210"/>
      <c r="BH3507" s="231"/>
      <c r="BI3507" s="15"/>
      <c r="BJ3507" s="232">
        <f t="shared" si="1123"/>
        <v>0</v>
      </c>
      <c r="BK3507" s="235">
        <f t="shared" si="1132"/>
        <v>0</v>
      </c>
      <c r="BM3507" s="109">
        <f t="shared" si="1124"/>
        <v>-5.2048687307621693</v>
      </c>
      <c r="BN3507" s="213"/>
      <c r="BR3507" s="228"/>
      <c r="BS3507" s="311"/>
      <c r="BT3507" s="3"/>
      <c r="BU3507" s="213"/>
      <c r="BV3507" s="213"/>
      <c r="BW3507" s="291"/>
    </row>
    <row r="3508" spans="1:75" x14ac:dyDescent="0.2">
      <c r="A3508" s="210"/>
      <c r="B3508" s="211"/>
      <c r="C3508" s="848" t="str">
        <f ca="1">IF(ISERR(AVERAGE(INDIRECT("B"&amp;(ROW()-INT($B$1/2))):INDIRECT("B"&amp;(ROW()+INT($B$1/2))))),"",AVERAGE(INDIRECT("B"&amp;(ROW()-INT($B$1/2))):INDIRECT("B"&amp;(ROW()+INT($B$1/2)))))</f>
        <v/>
      </c>
      <c r="D3508" s="848">
        <f t="shared" si="1118"/>
        <v>0</v>
      </c>
      <c r="E3508" s="275"/>
      <c r="F3508" s="15"/>
      <c r="G3508" s="3"/>
      <c r="H3508" s="3"/>
      <c r="I3508" s="3"/>
      <c r="J3508" s="3"/>
      <c r="K3508" s="3"/>
      <c r="L3508" s="554"/>
      <c r="M3508" s="545"/>
      <c r="N3508" s="546"/>
      <c r="O3508" s="5"/>
      <c r="P3508" s="216"/>
      <c r="Q3508" s="217"/>
      <c r="R3508" s="218"/>
      <c r="S3508" s="219">
        <f t="shared" si="1135"/>
        <v>0</v>
      </c>
      <c r="T3508" s="220">
        <f t="shared" si="1136"/>
        <v>0</v>
      </c>
      <c r="U3508" s="214">
        <f t="shared" si="1133"/>
        <v>0</v>
      </c>
      <c r="W3508" s="221"/>
      <c r="X3508" s="222"/>
      <c r="Y3508" s="222"/>
      <c r="Z3508" s="223"/>
      <c r="AA3508" s="222"/>
      <c r="AB3508" s="224"/>
      <c r="AC3508" s="225"/>
      <c r="AD3508" s="2">
        <f t="shared" si="1120"/>
        <v>0</v>
      </c>
      <c r="AE3508" s="2">
        <f t="shared" si="1121"/>
        <v>0</v>
      </c>
      <c r="AF3508" s="226"/>
      <c r="AG3508" s="219">
        <f t="shared" si="1125"/>
        <v>0</v>
      </c>
      <c r="AH3508" s="234">
        <f t="shared" si="1126"/>
        <v>0</v>
      </c>
      <c r="AI3508" s="214">
        <f t="shared" si="1134"/>
        <v>0</v>
      </c>
      <c r="AK3508" s="229">
        <f t="shared" si="1127"/>
        <v>0</v>
      </c>
      <c r="AL3508" s="226"/>
      <c r="AM3508" s="15"/>
      <c r="AN3508" s="232" t="e">
        <f t="shared" si="1128"/>
        <v>#DIV/0!</v>
      </c>
      <c r="AO3508" s="214">
        <f t="shared" si="1122"/>
        <v>0</v>
      </c>
      <c r="AQ3508" s="210"/>
      <c r="AR3508" s="231"/>
      <c r="AS3508" s="15"/>
      <c r="AT3508" s="232">
        <f t="shared" si="1129"/>
        <v>0</v>
      </c>
      <c r="AU3508" s="235">
        <f t="shared" si="1130"/>
        <v>0</v>
      </c>
      <c r="AY3508" s="210"/>
      <c r="AZ3508" s="231"/>
      <c r="BA3508" s="15"/>
      <c r="BB3508" s="232">
        <f t="shared" si="1119"/>
        <v>0</v>
      </c>
      <c r="BC3508" s="235">
        <f t="shared" si="1131"/>
        <v>0</v>
      </c>
      <c r="BG3508" s="210"/>
      <c r="BH3508" s="231"/>
      <c r="BI3508" s="15"/>
      <c r="BJ3508" s="232">
        <f t="shared" si="1123"/>
        <v>0</v>
      </c>
      <c r="BK3508" s="235">
        <f t="shared" si="1132"/>
        <v>0</v>
      </c>
      <c r="BM3508" s="109">
        <f t="shared" si="1124"/>
        <v>-5.206701068259906</v>
      </c>
      <c r="BN3508" s="213"/>
      <c r="BR3508" s="228"/>
      <c r="BS3508" s="311"/>
      <c r="BT3508" s="3"/>
      <c r="BU3508" s="213"/>
      <c r="BV3508" s="213"/>
      <c r="BW3508" s="291"/>
    </row>
    <row r="3509" spans="1:75" x14ac:dyDescent="0.2">
      <c r="A3509" s="210"/>
      <c r="B3509" s="211"/>
      <c r="C3509" s="848" t="str">
        <f ca="1">IF(ISERR(AVERAGE(INDIRECT("B"&amp;(ROW()-INT($B$1/2))):INDIRECT("B"&amp;(ROW()+INT($B$1/2))))),"",AVERAGE(INDIRECT("B"&amp;(ROW()-INT($B$1/2))):INDIRECT("B"&amp;(ROW()+INT($B$1/2)))))</f>
        <v/>
      </c>
      <c r="D3509" s="848">
        <f t="shared" si="1118"/>
        <v>0</v>
      </c>
      <c r="E3509" s="275"/>
      <c r="F3509" s="15"/>
      <c r="G3509" s="3"/>
      <c r="H3509" s="3"/>
      <c r="I3509" s="3"/>
      <c r="J3509" s="3"/>
      <c r="K3509" s="3"/>
      <c r="L3509" s="554"/>
      <c r="M3509" s="545"/>
      <c r="N3509" s="546"/>
      <c r="O3509" s="5"/>
      <c r="P3509" s="216"/>
      <c r="Q3509" s="217"/>
      <c r="R3509" s="218"/>
      <c r="S3509" s="219">
        <f t="shared" si="1135"/>
        <v>0</v>
      </c>
      <c r="T3509" s="220">
        <f t="shared" si="1136"/>
        <v>0</v>
      </c>
      <c r="U3509" s="214">
        <f t="shared" si="1133"/>
        <v>0</v>
      </c>
      <c r="W3509" s="221"/>
      <c r="X3509" s="222"/>
      <c r="Y3509" s="222"/>
      <c r="Z3509" s="223"/>
      <c r="AA3509" s="222"/>
      <c r="AB3509" s="224"/>
      <c r="AC3509" s="225"/>
      <c r="AD3509" s="2">
        <f t="shared" si="1120"/>
        <v>0</v>
      </c>
      <c r="AE3509" s="2">
        <f t="shared" si="1121"/>
        <v>0</v>
      </c>
      <c r="AF3509" s="226"/>
      <c r="AG3509" s="219">
        <f t="shared" si="1125"/>
        <v>0</v>
      </c>
      <c r="AH3509" s="234">
        <f t="shared" si="1126"/>
        <v>0</v>
      </c>
      <c r="AI3509" s="214">
        <f t="shared" si="1134"/>
        <v>0</v>
      </c>
      <c r="AK3509" s="229">
        <f t="shared" si="1127"/>
        <v>0</v>
      </c>
      <c r="AL3509" s="226"/>
      <c r="AM3509" s="15"/>
      <c r="AN3509" s="232" t="e">
        <f t="shared" si="1128"/>
        <v>#DIV/0!</v>
      </c>
      <c r="AO3509" s="214">
        <f t="shared" si="1122"/>
        <v>0</v>
      </c>
      <c r="AQ3509" s="210"/>
      <c r="AR3509" s="231"/>
      <c r="AS3509" s="15"/>
      <c r="AT3509" s="232">
        <f t="shared" si="1129"/>
        <v>0</v>
      </c>
      <c r="AU3509" s="235">
        <f t="shared" si="1130"/>
        <v>0</v>
      </c>
      <c r="AY3509" s="210"/>
      <c r="AZ3509" s="231"/>
      <c r="BA3509" s="15"/>
      <c r="BB3509" s="232">
        <f t="shared" si="1119"/>
        <v>0</v>
      </c>
      <c r="BC3509" s="235">
        <f t="shared" si="1131"/>
        <v>0</v>
      </c>
      <c r="BG3509" s="210"/>
      <c r="BH3509" s="231"/>
      <c r="BI3509" s="15"/>
      <c r="BJ3509" s="232">
        <f t="shared" si="1123"/>
        <v>0</v>
      </c>
      <c r="BK3509" s="235">
        <f t="shared" si="1132"/>
        <v>0</v>
      </c>
      <c r="BM3509" s="109">
        <f t="shared" si="1124"/>
        <v>-5.2085334057576427</v>
      </c>
      <c r="BN3509" s="213"/>
      <c r="BR3509" s="228"/>
      <c r="BS3509" s="311"/>
      <c r="BT3509" s="3"/>
      <c r="BU3509" s="213"/>
      <c r="BV3509" s="213"/>
      <c r="BW3509" s="291"/>
    </row>
    <row r="3510" spans="1:75" x14ac:dyDescent="0.2">
      <c r="A3510" s="210"/>
      <c r="B3510" s="211"/>
      <c r="C3510" s="848" t="str">
        <f ca="1">IF(ISERR(AVERAGE(INDIRECT("B"&amp;(ROW()-INT($B$1/2))):INDIRECT("B"&amp;(ROW()+INT($B$1/2))))),"",AVERAGE(INDIRECT("B"&amp;(ROW()-INT($B$1/2))):INDIRECT("B"&amp;(ROW()+INT($B$1/2)))))</f>
        <v/>
      </c>
      <c r="D3510" s="848">
        <f t="shared" si="1118"/>
        <v>0</v>
      </c>
      <c r="E3510" s="275"/>
      <c r="F3510" s="15"/>
      <c r="G3510" s="3"/>
      <c r="H3510" s="3"/>
      <c r="I3510" s="3"/>
      <c r="J3510" s="3"/>
      <c r="K3510" s="3"/>
      <c r="L3510" s="554"/>
      <c r="M3510" s="545"/>
      <c r="N3510" s="546"/>
      <c r="O3510" s="5"/>
      <c r="P3510" s="216"/>
      <c r="Q3510" s="217"/>
      <c r="R3510" s="218"/>
      <c r="S3510" s="219">
        <f t="shared" si="1135"/>
        <v>0</v>
      </c>
      <c r="T3510" s="220">
        <f t="shared" si="1136"/>
        <v>0</v>
      </c>
      <c r="U3510" s="214">
        <f t="shared" si="1133"/>
        <v>0</v>
      </c>
      <c r="W3510" s="221"/>
      <c r="X3510" s="222"/>
      <c r="Y3510" s="222"/>
      <c r="Z3510" s="223"/>
      <c r="AA3510" s="222"/>
      <c r="AB3510" s="224"/>
      <c r="AC3510" s="225"/>
      <c r="AD3510" s="2">
        <f t="shared" si="1120"/>
        <v>0</v>
      </c>
      <c r="AE3510" s="2">
        <f t="shared" si="1121"/>
        <v>0</v>
      </c>
      <c r="AF3510" s="226"/>
      <c r="AG3510" s="219">
        <f t="shared" si="1125"/>
        <v>0</v>
      </c>
      <c r="AH3510" s="234">
        <f t="shared" si="1126"/>
        <v>0</v>
      </c>
      <c r="AI3510" s="214">
        <f t="shared" si="1134"/>
        <v>0</v>
      </c>
      <c r="AK3510" s="229">
        <f t="shared" si="1127"/>
        <v>0</v>
      </c>
      <c r="AL3510" s="226"/>
      <c r="AM3510" s="15"/>
      <c r="AN3510" s="232" t="e">
        <f t="shared" si="1128"/>
        <v>#DIV/0!</v>
      </c>
      <c r="AO3510" s="214">
        <f t="shared" si="1122"/>
        <v>0</v>
      </c>
      <c r="AQ3510" s="210"/>
      <c r="AR3510" s="231"/>
      <c r="AS3510" s="15"/>
      <c r="AT3510" s="232">
        <f t="shared" si="1129"/>
        <v>0</v>
      </c>
      <c r="AU3510" s="235">
        <f t="shared" si="1130"/>
        <v>0</v>
      </c>
      <c r="AY3510" s="210"/>
      <c r="AZ3510" s="231"/>
      <c r="BA3510" s="15"/>
      <c r="BB3510" s="232">
        <f t="shared" si="1119"/>
        <v>0</v>
      </c>
      <c r="BC3510" s="235">
        <f t="shared" si="1131"/>
        <v>0</v>
      </c>
      <c r="BG3510" s="210"/>
      <c r="BH3510" s="231"/>
      <c r="BI3510" s="15"/>
      <c r="BJ3510" s="232">
        <f t="shared" si="1123"/>
        <v>0</v>
      </c>
      <c r="BK3510" s="235">
        <f t="shared" si="1132"/>
        <v>0</v>
      </c>
      <c r="BM3510" s="109">
        <f t="shared" si="1124"/>
        <v>-5.2103657432553794</v>
      </c>
      <c r="BN3510" s="213"/>
      <c r="BR3510" s="228"/>
      <c r="BS3510" s="311"/>
      <c r="BT3510" s="3"/>
      <c r="BU3510" s="213"/>
      <c r="BV3510" s="213"/>
      <c r="BW3510" s="291"/>
    </row>
    <row r="3511" spans="1:75" x14ac:dyDescent="0.2">
      <c r="A3511" s="210"/>
      <c r="B3511" s="211"/>
      <c r="C3511" s="848" t="str">
        <f ca="1">IF(ISERR(AVERAGE(INDIRECT("B"&amp;(ROW()-INT($B$1/2))):INDIRECT("B"&amp;(ROW()+INT($B$1/2))))),"",AVERAGE(INDIRECT("B"&amp;(ROW()-INT($B$1/2))):INDIRECT("B"&amp;(ROW()+INT($B$1/2)))))</f>
        <v/>
      </c>
      <c r="D3511" s="848">
        <f t="shared" si="1118"/>
        <v>0</v>
      </c>
      <c r="E3511" s="275"/>
      <c r="F3511" s="15"/>
      <c r="G3511" s="3"/>
      <c r="H3511" s="3"/>
      <c r="I3511" s="3"/>
      <c r="J3511" s="3"/>
      <c r="K3511" s="3"/>
      <c r="L3511" s="554"/>
      <c r="M3511" s="545"/>
      <c r="N3511" s="546"/>
      <c r="O3511" s="5"/>
      <c r="P3511" s="216"/>
      <c r="Q3511" s="217"/>
      <c r="R3511" s="218"/>
      <c r="S3511" s="219">
        <f t="shared" si="1135"/>
        <v>0</v>
      </c>
      <c r="T3511" s="220">
        <f t="shared" si="1136"/>
        <v>0</v>
      </c>
      <c r="U3511" s="214">
        <f t="shared" si="1133"/>
        <v>0</v>
      </c>
      <c r="W3511" s="221"/>
      <c r="X3511" s="222"/>
      <c r="Y3511" s="222"/>
      <c r="Z3511" s="223"/>
      <c r="AA3511" s="222"/>
      <c r="AB3511" s="224"/>
      <c r="AC3511" s="225"/>
      <c r="AD3511" s="2">
        <f t="shared" si="1120"/>
        <v>0</v>
      </c>
      <c r="AE3511" s="2">
        <f t="shared" si="1121"/>
        <v>0</v>
      </c>
      <c r="AF3511" s="226"/>
      <c r="AG3511" s="219">
        <f t="shared" si="1125"/>
        <v>0</v>
      </c>
      <c r="AH3511" s="234">
        <f t="shared" si="1126"/>
        <v>0</v>
      </c>
      <c r="AI3511" s="214">
        <f t="shared" si="1134"/>
        <v>0</v>
      </c>
      <c r="AK3511" s="229">
        <f t="shared" si="1127"/>
        <v>0</v>
      </c>
      <c r="AL3511" s="226"/>
      <c r="AM3511" s="15"/>
      <c r="AN3511" s="232" t="e">
        <f t="shared" si="1128"/>
        <v>#DIV/0!</v>
      </c>
      <c r="AO3511" s="214">
        <f t="shared" si="1122"/>
        <v>0</v>
      </c>
      <c r="AQ3511" s="210"/>
      <c r="AR3511" s="231"/>
      <c r="AS3511" s="15"/>
      <c r="AT3511" s="232">
        <f t="shared" si="1129"/>
        <v>0</v>
      </c>
      <c r="AU3511" s="235">
        <f t="shared" si="1130"/>
        <v>0</v>
      </c>
      <c r="AY3511" s="210"/>
      <c r="AZ3511" s="231"/>
      <c r="BA3511" s="15"/>
      <c r="BB3511" s="232">
        <f t="shared" si="1119"/>
        <v>0</v>
      </c>
      <c r="BC3511" s="235">
        <f t="shared" si="1131"/>
        <v>0</v>
      </c>
      <c r="BG3511" s="210"/>
      <c r="BH3511" s="231"/>
      <c r="BI3511" s="15"/>
      <c r="BJ3511" s="232">
        <f t="shared" si="1123"/>
        <v>0</v>
      </c>
      <c r="BK3511" s="235">
        <f t="shared" si="1132"/>
        <v>0</v>
      </c>
      <c r="BM3511" s="109">
        <f t="shared" si="1124"/>
        <v>-5.2121980807531161</v>
      </c>
      <c r="BN3511" s="213"/>
      <c r="BR3511" s="228"/>
      <c r="BS3511" s="311"/>
      <c r="BT3511" s="3"/>
      <c r="BU3511" s="213"/>
      <c r="BV3511" s="213"/>
      <c r="BW3511" s="291"/>
    </row>
    <row r="3512" spans="1:75" x14ac:dyDescent="0.2">
      <c r="A3512" s="210"/>
      <c r="B3512" s="211"/>
      <c r="C3512" s="848" t="str">
        <f ca="1">IF(ISERR(AVERAGE(INDIRECT("B"&amp;(ROW()-INT($B$1/2))):INDIRECT("B"&amp;(ROW()+INT($B$1/2))))),"",AVERAGE(INDIRECT("B"&amp;(ROW()-INT($B$1/2))):INDIRECT("B"&amp;(ROW()+INT($B$1/2)))))</f>
        <v/>
      </c>
      <c r="D3512" s="848">
        <f t="shared" si="1118"/>
        <v>0</v>
      </c>
      <c r="E3512" s="275"/>
      <c r="F3512" s="15"/>
      <c r="G3512" s="3"/>
      <c r="H3512" s="3"/>
      <c r="I3512" s="3"/>
      <c r="J3512" s="3"/>
      <c r="K3512" s="3"/>
      <c r="L3512" s="554"/>
      <c r="M3512" s="545"/>
      <c r="N3512" s="546"/>
      <c r="O3512" s="5"/>
      <c r="P3512" s="216"/>
      <c r="Q3512" s="217"/>
      <c r="R3512" s="218"/>
      <c r="S3512" s="219">
        <f t="shared" si="1135"/>
        <v>0</v>
      </c>
      <c r="T3512" s="220">
        <f t="shared" si="1136"/>
        <v>0</v>
      </c>
      <c r="U3512" s="214">
        <f t="shared" si="1133"/>
        <v>0</v>
      </c>
      <c r="W3512" s="221"/>
      <c r="X3512" s="222"/>
      <c r="Y3512" s="222"/>
      <c r="Z3512" s="223"/>
      <c r="AA3512" s="222"/>
      <c r="AB3512" s="224"/>
      <c r="AC3512" s="225"/>
      <c r="AD3512" s="2">
        <f t="shared" si="1120"/>
        <v>0</v>
      </c>
      <c r="AE3512" s="2">
        <f t="shared" si="1121"/>
        <v>0</v>
      </c>
      <c r="AF3512" s="226"/>
      <c r="AG3512" s="219">
        <f t="shared" si="1125"/>
        <v>0</v>
      </c>
      <c r="AH3512" s="234">
        <f t="shared" si="1126"/>
        <v>0</v>
      </c>
      <c r="AI3512" s="214">
        <f t="shared" si="1134"/>
        <v>0</v>
      </c>
      <c r="AK3512" s="229">
        <f t="shared" si="1127"/>
        <v>0</v>
      </c>
      <c r="AL3512" s="226"/>
      <c r="AM3512" s="15"/>
      <c r="AN3512" s="232" t="e">
        <f t="shared" si="1128"/>
        <v>#DIV/0!</v>
      </c>
      <c r="AO3512" s="214">
        <f t="shared" si="1122"/>
        <v>0</v>
      </c>
      <c r="AQ3512" s="210"/>
      <c r="AR3512" s="231"/>
      <c r="AS3512" s="15"/>
      <c r="AT3512" s="232">
        <f t="shared" si="1129"/>
        <v>0</v>
      </c>
      <c r="AU3512" s="235">
        <f t="shared" si="1130"/>
        <v>0</v>
      </c>
      <c r="AY3512" s="210"/>
      <c r="AZ3512" s="231"/>
      <c r="BA3512" s="15"/>
      <c r="BB3512" s="232">
        <f t="shared" si="1119"/>
        <v>0</v>
      </c>
      <c r="BC3512" s="235">
        <f t="shared" si="1131"/>
        <v>0</v>
      </c>
      <c r="BG3512" s="210"/>
      <c r="BH3512" s="231"/>
      <c r="BI3512" s="15"/>
      <c r="BJ3512" s="232">
        <f t="shared" si="1123"/>
        <v>0</v>
      </c>
      <c r="BK3512" s="235">
        <f t="shared" si="1132"/>
        <v>0</v>
      </c>
      <c r="BM3512" s="109">
        <f t="shared" si="1124"/>
        <v>-5.2140304182508528</v>
      </c>
      <c r="BN3512" s="213"/>
      <c r="BR3512" s="228"/>
      <c r="BS3512" s="311"/>
      <c r="BT3512" s="3"/>
      <c r="BU3512" s="213"/>
      <c r="BV3512" s="213"/>
      <c r="BW3512" s="291"/>
    </row>
    <row r="3513" spans="1:75" x14ac:dyDescent="0.2">
      <c r="A3513" s="210"/>
      <c r="B3513" s="211"/>
      <c r="C3513" s="848" t="str">
        <f ca="1">IF(ISERR(AVERAGE(INDIRECT("B"&amp;(ROW()-INT($B$1/2))):INDIRECT("B"&amp;(ROW()+INT($B$1/2))))),"",AVERAGE(INDIRECT("B"&amp;(ROW()-INT($B$1/2))):INDIRECT("B"&amp;(ROW()+INT($B$1/2)))))</f>
        <v/>
      </c>
      <c r="D3513" s="848">
        <f t="shared" si="1118"/>
        <v>0</v>
      </c>
      <c r="E3513" s="275"/>
      <c r="F3513" s="15"/>
      <c r="G3513" s="3"/>
      <c r="H3513" s="3"/>
      <c r="I3513" s="3"/>
      <c r="J3513" s="3"/>
      <c r="K3513" s="3"/>
      <c r="L3513" s="554"/>
      <c r="M3513" s="545"/>
      <c r="N3513" s="546"/>
      <c r="O3513" s="5"/>
      <c r="P3513" s="216"/>
      <c r="Q3513" s="217"/>
      <c r="R3513" s="218"/>
      <c r="S3513" s="219">
        <f t="shared" si="1135"/>
        <v>0</v>
      </c>
      <c r="T3513" s="220">
        <f t="shared" si="1136"/>
        <v>0</v>
      </c>
      <c r="U3513" s="214">
        <f t="shared" si="1133"/>
        <v>0</v>
      </c>
      <c r="W3513" s="221"/>
      <c r="X3513" s="222"/>
      <c r="Y3513" s="222"/>
      <c r="Z3513" s="223"/>
      <c r="AA3513" s="222"/>
      <c r="AB3513" s="224"/>
      <c r="AC3513" s="225"/>
      <c r="AD3513" s="2">
        <f t="shared" si="1120"/>
        <v>0</v>
      </c>
      <c r="AE3513" s="2">
        <f t="shared" si="1121"/>
        <v>0</v>
      </c>
      <c r="AF3513" s="226"/>
      <c r="AG3513" s="219">
        <f t="shared" si="1125"/>
        <v>0</v>
      </c>
      <c r="AH3513" s="234">
        <f t="shared" si="1126"/>
        <v>0</v>
      </c>
      <c r="AI3513" s="214">
        <f t="shared" si="1134"/>
        <v>0</v>
      </c>
      <c r="AK3513" s="229">
        <f t="shared" si="1127"/>
        <v>0</v>
      </c>
      <c r="AL3513" s="226"/>
      <c r="AM3513" s="15"/>
      <c r="AN3513" s="232" t="e">
        <f t="shared" si="1128"/>
        <v>#DIV/0!</v>
      </c>
      <c r="AO3513" s="214">
        <f t="shared" si="1122"/>
        <v>0</v>
      </c>
      <c r="AQ3513" s="210"/>
      <c r="AR3513" s="231"/>
      <c r="AS3513" s="15"/>
      <c r="AT3513" s="232">
        <f t="shared" si="1129"/>
        <v>0</v>
      </c>
      <c r="AU3513" s="235">
        <f t="shared" si="1130"/>
        <v>0</v>
      </c>
      <c r="AY3513" s="210"/>
      <c r="AZ3513" s="231"/>
      <c r="BA3513" s="15"/>
      <c r="BB3513" s="232">
        <f t="shared" si="1119"/>
        <v>0</v>
      </c>
      <c r="BC3513" s="235">
        <f t="shared" si="1131"/>
        <v>0</v>
      </c>
      <c r="BG3513" s="210"/>
      <c r="BH3513" s="231"/>
      <c r="BI3513" s="15"/>
      <c r="BJ3513" s="232">
        <f t="shared" si="1123"/>
        <v>0</v>
      </c>
      <c r="BK3513" s="235">
        <f t="shared" si="1132"/>
        <v>0</v>
      </c>
      <c r="BM3513" s="109">
        <f t="shared" si="1124"/>
        <v>-5.2158627557485895</v>
      </c>
      <c r="BN3513" s="213"/>
      <c r="BR3513" s="228"/>
      <c r="BS3513" s="311"/>
      <c r="BT3513" s="3"/>
      <c r="BU3513" s="213"/>
      <c r="BV3513" s="213"/>
      <c r="BW3513" s="291"/>
    </row>
    <row r="3514" spans="1:75" x14ac:dyDescent="0.2">
      <c r="A3514" s="210"/>
      <c r="B3514" s="211"/>
      <c r="C3514" s="848" t="str">
        <f ca="1">IF(ISERR(AVERAGE(INDIRECT("B"&amp;(ROW()-INT($B$1/2))):INDIRECT("B"&amp;(ROW()+INT($B$1/2))))),"",AVERAGE(INDIRECT("B"&amp;(ROW()-INT($B$1/2))):INDIRECT("B"&amp;(ROW()+INT($B$1/2)))))</f>
        <v/>
      </c>
      <c r="D3514" s="848">
        <f t="shared" si="1118"/>
        <v>0</v>
      </c>
      <c r="E3514" s="275"/>
      <c r="F3514" s="15"/>
      <c r="G3514" s="3"/>
      <c r="H3514" s="3"/>
      <c r="I3514" s="3"/>
      <c r="J3514" s="3"/>
      <c r="K3514" s="3"/>
      <c r="L3514" s="554"/>
      <c r="M3514" s="545"/>
      <c r="N3514" s="546"/>
      <c r="O3514" s="5"/>
      <c r="P3514" s="216"/>
      <c r="Q3514" s="217"/>
      <c r="R3514" s="218"/>
      <c r="S3514" s="219">
        <f t="shared" si="1135"/>
        <v>0</v>
      </c>
      <c r="T3514" s="220">
        <f t="shared" si="1136"/>
        <v>0</v>
      </c>
      <c r="U3514" s="214">
        <f t="shared" si="1133"/>
        <v>0</v>
      </c>
      <c r="W3514" s="221"/>
      <c r="X3514" s="222"/>
      <c r="Y3514" s="222"/>
      <c r="Z3514" s="223"/>
      <c r="AA3514" s="222"/>
      <c r="AB3514" s="224"/>
      <c r="AC3514" s="225"/>
      <c r="AD3514" s="2">
        <f t="shared" si="1120"/>
        <v>0</v>
      </c>
      <c r="AE3514" s="2">
        <f t="shared" si="1121"/>
        <v>0</v>
      </c>
      <c r="AF3514" s="226"/>
      <c r="AG3514" s="219">
        <f t="shared" si="1125"/>
        <v>0</v>
      </c>
      <c r="AH3514" s="234">
        <f t="shared" si="1126"/>
        <v>0</v>
      </c>
      <c r="AI3514" s="214">
        <f t="shared" si="1134"/>
        <v>0</v>
      </c>
      <c r="AK3514" s="229">
        <f t="shared" si="1127"/>
        <v>0</v>
      </c>
      <c r="AL3514" s="226"/>
      <c r="AM3514" s="15"/>
      <c r="AN3514" s="232" t="e">
        <f t="shared" si="1128"/>
        <v>#DIV/0!</v>
      </c>
      <c r="AO3514" s="214">
        <f t="shared" si="1122"/>
        <v>0</v>
      </c>
      <c r="AQ3514" s="210"/>
      <c r="AR3514" s="231"/>
      <c r="AS3514" s="15"/>
      <c r="AT3514" s="232">
        <f t="shared" si="1129"/>
        <v>0</v>
      </c>
      <c r="AU3514" s="235">
        <f t="shared" si="1130"/>
        <v>0</v>
      </c>
      <c r="AY3514" s="210"/>
      <c r="AZ3514" s="231"/>
      <c r="BA3514" s="15"/>
      <c r="BB3514" s="232">
        <f t="shared" si="1119"/>
        <v>0</v>
      </c>
      <c r="BC3514" s="235">
        <f t="shared" si="1131"/>
        <v>0</v>
      </c>
      <c r="BG3514" s="210"/>
      <c r="BH3514" s="231"/>
      <c r="BI3514" s="15"/>
      <c r="BJ3514" s="232">
        <f t="shared" si="1123"/>
        <v>0</v>
      </c>
      <c r="BK3514" s="235">
        <f t="shared" si="1132"/>
        <v>0</v>
      </c>
      <c r="BM3514" s="109">
        <f t="shared" si="1124"/>
        <v>-5.2176950932463262</v>
      </c>
      <c r="BN3514" s="213"/>
      <c r="BR3514" s="228"/>
      <c r="BS3514" s="311"/>
      <c r="BT3514" s="3"/>
      <c r="BU3514" s="213"/>
      <c r="BV3514" s="213"/>
      <c r="BW3514" s="291"/>
    </row>
    <row r="3515" spans="1:75" x14ac:dyDescent="0.2">
      <c r="A3515" s="210"/>
      <c r="B3515" s="211"/>
      <c r="C3515" s="848" t="str">
        <f ca="1">IF(ISERR(AVERAGE(INDIRECT("B"&amp;(ROW()-INT($B$1/2))):INDIRECT("B"&amp;(ROW()+INT($B$1/2))))),"",AVERAGE(INDIRECT("B"&amp;(ROW()-INT($B$1/2))):INDIRECT("B"&amp;(ROW()+INT($B$1/2)))))</f>
        <v/>
      </c>
      <c r="D3515" s="848">
        <f t="shared" si="1118"/>
        <v>0</v>
      </c>
      <c r="E3515" s="275"/>
      <c r="F3515" s="15"/>
      <c r="G3515" s="3"/>
      <c r="H3515" s="3"/>
      <c r="I3515" s="3"/>
      <c r="J3515" s="3"/>
      <c r="K3515" s="3"/>
      <c r="L3515" s="554"/>
      <c r="M3515" s="545"/>
      <c r="N3515" s="546"/>
      <c r="O3515" s="5"/>
      <c r="P3515" s="216"/>
      <c r="Q3515" s="217"/>
      <c r="R3515" s="218"/>
      <c r="S3515" s="219">
        <f t="shared" si="1135"/>
        <v>0</v>
      </c>
      <c r="T3515" s="220">
        <f t="shared" si="1136"/>
        <v>0</v>
      </c>
      <c r="U3515" s="214">
        <f t="shared" si="1133"/>
        <v>0</v>
      </c>
      <c r="W3515" s="221"/>
      <c r="X3515" s="222"/>
      <c r="Y3515" s="222"/>
      <c r="Z3515" s="223"/>
      <c r="AA3515" s="222"/>
      <c r="AB3515" s="224"/>
      <c r="AC3515" s="225"/>
      <c r="AD3515" s="2">
        <f t="shared" si="1120"/>
        <v>0</v>
      </c>
      <c r="AE3515" s="2">
        <f t="shared" si="1121"/>
        <v>0</v>
      </c>
      <c r="AF3515" s="226"/>
      <c r="AG3515" s="219">
        <f t="shared" si="1125"/>
        <v>0</v>
      </c>
      <c r="AH3515" s="234">
        <f t="shared" si="1126"/>
        <v>0</v>
      </c>
      <c r="AI3515" s="214">
        <f t="shared" si="1134"/>
        <v>0</v>
      </c>
      <c r="AK3515" s="229">
        <f t="shared" si="1127"/>
        <v>0</v>
      </c>
      <c r="AL3515" s="226"/>
      <c r="AM3515" s="15"/>
      <c r="AN3515" s="232" t="e">
        <f t="shared" si="1128"/>
        <v>#DIV/0!</v>
      </c>
      <c r="AO3515" s="214">
        <f t="shared" si="1122"/>
        <v>0</v>
      </c>
      <c r="AQ3515" s="210"/>
      <c r="AR3515" s="231"/>
      <c r="AS3515" s="15"/>
      <c r="AT3515" s="232">
        <f t="shared" si="1129"/>
        <v>0</v>
      </c>
      <c r="AU3515" s="235">
        <f t="shared" si="1130"/>
        <v>0</v>
      </c>
      <c r="AY3515" s="210"/>
      <c r="AZ3515" s="231"/>
      <c r="BA3515" s="15"/>
      <c r="BB3515" s="232">
        <f t="shared" si="1119"/>
        <v>0</v>
      </c>
      <c r="BC3515" s="235">
        <f t="shared" si="1131"/>
        <v>0</v>
      </c>
      <c r="BG3515" s="210"/>
      <c r="BH3515" s="231"/>
      <c r="BI3515" s="15"/>
      <c r="BJ3515" s="232">
        <f t="shared" si="1123"/>
        <v>0</v>
      </c>
      <c r="BK3515" s="235">
        <f t="shared" si="1132"/>
        <v>0</v>
      </c>
      <c r="BM3515" s="109">
        <f t="shared" si="1124"/>
        <v>-5.2195274307440629</v>
      </c>
      <c r="BN3515" s="213"/>
      <c r="BR3515" s="228"/>
      <c r="BS3515" s="311"/>
      <c r="BT3515" s="3"/>
      <c r="BU3515" s="213"/>
      <c r="BV3515" s="213"/>
      <c r="BW3515" s="291"/>
    </row>
    <row r="3516" spans="1:75" x14ac:dyDescent="0.2">
      <c r="A3516" s="210"/>
      <c r="B3516" s="211"/>
      <c r="C3516" s="848" t="str">
        <f ca="1">IF(ISERR(AVERAGE(INDIRECT("B"&amp;(ROW()-INT($B$1/2))):INDIRECT("B"&amp;(ROW()+INT($B$1/2))))),"",AVERAGE(INDIRECT("B"&amp;(ROW()-INT($B$1/2))):INDIRECT("B"&amp;(ROW()+INT($B$1/2)))))</f>
        <v/>
      </c>
      <c r="D3516" s="848">
        <f t="shared" si="1118"/>
        <v>0</v>
      </c>
      <c r="E3516" s="275"/>
      <c r="F3516" s="15"/>
      <c r="G3516" s="3"/>
      <c r="H3516" s="3"/>
      <c r="I3516" s="3"/>
      <c r="J3516" s="3"/>
      <c r="K3516" s="3"/>
      <c r="L3516" s="554"/>
      <c r="M3516" s="545"/>
      <c r="N3516" s="546"/>
      <c r="O3516" s="5"/>
      <c r="P3516" s="216"/>
      <c r="Q3516" s="217"/>
      <c r="R3516" s="218"/>
      <c r="S3516" s="219">
        <f t="shared" si="1135"/>
        <v>0</v>
      </c>
      <c r="T3516" s="220">
        <f t="shared" si="1136"/>
        <v>0</v>
      </c>
      <c r="U3516" s="214">
        <f t="shared" si="1133"/>
        <v>0</v>
      </c>
      <c r="W3516" s="221"/>
      <c r="X3516" s="222"/>
      <c r="Y3516" s="222"/>
      <c r="Z3516" s="223"/>
      <c r="AA3516" s="222"/>
      <c r="AB3516" s="224"/>
      <c r="AC3516" s="225"/>
      <c r="AD3516" s="2">
        <f t="shared" si="1120"/>
        <v>0</v>
      </c>
      <c r="AE3516" s="2">
        <f t="shared" si="1121"/>
        <v>0</v>
      </c>
      <c r="AF3516" s="226"/>
      <c r="AG3516" s="219">
        <f t="shared" si="1125"/>
        <v>0</v>
      </c>
      <c r="AH3516" s="234">
        <f t="shared" si="1126"/>
        <v>0</v>
      </c>
      <c r="AI3516" s="214">
        <f t="shared" si="1134"/>
        <v>0</v>
      </c>
      <c r="AK3516" s="229">
        <f t="shared" si="1127"/>
        <v>0</v>
      </c>
      <c r="AL3516" s="226"/>
      <c r="AM3516" s="15"/>
      <c r="AN3516" s="232" t="e">
        <f t="shared" si="1128"/>
        <v>#DIV/0!</v>
      </c>
      <c r="AO3516" s="214">
        <f t="shared" si="1122"/>
        <v>0</v>
      </c>
      <c r="AQ3516" s="210"/>
      <c r="AR3516" s="231"/>
      <c r="AS3516" s="15"/>
      <c r="AT3516" s="232">
        <f t="shared" si="1129"/>
        <v>0</v>
      </c>
      <c r="AU3516" s="235">
        <f t="shared" si="1130"/>
        <v>0</v>
      </c>
      <c r="AY3516" s="210"/>
      <c r="AZ3516" s="231"/>
      <c r="BA3516" s="15"/>
      <c r="BB3516" s="232">
        <f t="shared" si="1119"/>
        <v>0</v>
      </c>
      <c r="BC3516" s="235">
        <f t="shared" si="1131"/>
        <v>0</v>
      </c>
      <c r="BG3516" s="210"/>
      <c r="BH3516" s="231"/>
      <c r="BI3516" s="15"/>
      <c r="BJ3516" s="232">
        <f t="shared" si="1123"/>
        <v>0</v>
      </c>
      <c r="BK3516" s="235">
        <f t="shared" si="1132"/>
        <v>0</v>
      </c>
      <c r="BM3516" s="109">
        <f t="shared" si="1124"/>
        <v>-5.2213597682417996</v>
      </c>
      <c r="BN3516" s="213"/>
      <c r="BR3516" s="228"/>
      <c r="BS3516" s="311"/>
      <c r="BT3516" s="3"/>
      <c r="BU3516" s="213"/>
      <c r="BV3516" s="213"/>
      <c r="BW3516" s="291"/>
    </row>
    <row r="3517" spans="1:75" x14ac:dyDescent="0.2">
      <c r="A3517" s="210"/>
      <c r="B3517" s="211"/>
      <c r="C3517" s="848" t="str">
        <f ca="1">IF(ISERR(AVERAGE(INDIRECT("B"&amp;(ROW()-INT($B$1/2))):INDIRECT("B"&amp;(ROW()+INT($B$1/2))))),"",AVERAGE(INDIRECT("B"&amp;(ROW()-INT($B$1/2))):INDIRECT("B"&amp;(ROW()+INT($B$1/2)))))</f>
        <v/>
      </c>
      <c r="D3517" s="848">
        <f t="shared" si="1118"/>
        <v>0</v>
      </c>
      <c r="E3517" s="275"/>
      <c r="F3517" s="15"/>
      <c r="G3517" s="3"/>
      <c r="H3517" s="3"/>
      <c r="I3517" s="3"/>
      <c r="J3517" s="3"/>
      <c r="K3517" s="3"/>
      <c r="L3517" s="554"/>
      <c r="M3517" s="545"/>
      <c r="N3517" s="546"/>
      <c r="O3517" s="5"/>
      <c r="P3517" s="216"/>
      <c r="Q3517" s="217"/>
      <c r="R3517" s="218"/>
      <c r="S3517" s="219">
        <f t="shared" si="1135"/>
        <v>0</v>
      </c>
      <c r="T3517" s="220">
        <f t="shared" si="1136"/>
        <v>0</v>
      </c>
      <c r="U3517" s="214">
        <f t="shared" si="1133"/>
        <v>0</v>
      </c>
      <c r="W3517" s="221"/>
      <c r="X3517" s="222"/>
      <c r="Y3517" s="222"/>
      <c r="Z3517" s="223"/>
      <c r="AA3517" s="222"/>
      <c r="AB3517" s="224"/>
      <c r="AC3517" s="225"/>
      <c r="AD3517" s="2">
        <f t="shared" si="1120"/>
        <v>0</v>
      </c>
      <c r="AE3517" s="2">
        <f t="shared" si="1121"/>
        <v>0</v>
      </c>
      <c r="AF3517" s="226"/>
      <c r="AG3517" s="219">
        <f t="shared" si="1125"/>
        <v>0</v>
      </c>
      <c r="AH3517" s="234">
        <f t="shared" si="1126"/>
        <v>0</v>
      </c>
      <c r="AI3517" s="214">
        <f t="shared" si="1134"/>
        <v>0</v>
      </c>
      <c r="AK3517" s="229">
        <f t="shared" si="1127"/>
        <v>0</v>
      </c>
      <c r="AL3517" s="226"/>
      <c r="AM3517" s="15"/>
      <c r="AN3517" s="232" t="e">
        <f t="shared" si="1128"/>
        <v>#DIV/0!</v>
      </c>
      <c r="AO3517" s="214">
        <f t="shared" si="1122"/>
        <v>0</v>
      </c>
      <c r="AQ3517" s="210"/>
      <c r="AR3517" s="231"/>
      <c r="AS3517" s="15"/>
      <c r="AT3517" s="232">
        <f t="shared" si="1129"/>
        <v>0</v>
      </c>
      <c r="AU3517" s="235">
        <f t="shared" si="1130"/>
        <v>0</v>
      </c>
      <c r="AY3517" s="210"/>
      <c r="AZ3517" s="231"/>
      <c r="BA3517" s="15"/>
      <c r="BB3517" s="232">
        <f t="shared" si="1119"/>
        <v>0</v>
      </c>
      <c r="BC3517" s="235">
        <f t="shared" si="1131"/>
        <v>0</v>
      </c>
      <c r="BG3517" s="210"/>
      <c r="BH3517" s="231"/>
      <c r="BI3517" s="15"/>
      <c r="BJ3517" s="232">
        <f t="shared" si="1123"/>
        <v>0</v>
      </c>
      <c r="BK3517" s="235">
        <f t="shared" si="1132"/>
        <v>0</v>
      </c>
      <c r="BM3517" s="109">
        <f t="shared" si="1124"/>
        <v>-5.2231921057395363</v>
      </c>
      <c r="BN3517" s="213"/>
      <c r="BR3517" s="228"/>
      <c r="BS3517" s="311"/>
      <c r="BT3517" s="3"/>
      <c r="BU3517" s="213"/>
      <c r="BV3517" s="213"/>
      <c r="BW3517" s="291"/>
    </row>
    <row r="3518" spans="1:75" x14ac:dyDescent="0.2">
      <c r="A3518" s="210"/>
      <c r="B3518" s="211"/>
      <c r="C3518" s="848" t="str">
        <f ca="1">IF(ISERR(AVERAGE(INDIRECT("B"&amp;(ROW()-INT($B$1/2))):INDIRECT("B"&amp;(ROW()+INT($B$1/2))))),"",AVERAGE(INDIRECT("B"&amp;(ROW()-INT($B$1/2))):INDIRECT("B"&amp;(ROW()+INT($B$1/2)))))</f>
        <v/>
      </c>
      <c r="D3518" s="848">
        <f t="shared" si="1118"/>
        <v>0</v>
      </c>
      <c r="E3518" s="275"/>
      <c r="F3518" s="15"/>
      <c r="G3518" s="3"/>
      <c r="H3518" s="3"/>
      <c r="I3518" s="3"/>
      <c r="J3518" s="3"/>
      <c r="K3518" s="3"/>
      <c r="L3518" s="554"/>
      <c r="M3518" s="545"/>
      <c r="N3518" s="546"/>
      <c r="O3518" s="5"/>
      <c r="P3518" s="216"/>
      <c r="Q3518" s="217"/>
      <c r="R3518" s="218"/>
      <c r="S3518" s="219">
        <f t="shared" si="1135"/>
        <v>0</v>
      </c>
      <c r="T3518" s="220">
        <f t="shared" si="1136"/>
        <v>0</v>
      </c>
      <c r="U3518" s="214">
        <f t="shared" si="1133"/>
        <v>0</v>
      </c>
      <c r="W3518" s="221"/>
      <c r="X3518" s="222"/>
      <c r="Y3518" s="222"/>
      <c r="Z3518" s="223"/>
      <c r="AA3518" s="222"/>
      <c r="AB3518" s="224"/>
      <c r="AC3518" s="225"/>
      <c r="AD3518" s="2">
        <f t="shared" si="1120"/>
        <v>0</v>
      </c>
      <c r="AE3518" s="2">
        <f t="shared" si="1121"/>
        <v>0</v>
      </c>
      <c r="AF3518" s="226"/>
      <c r="AG3518" s="219">
        <f t="shared" si="1125"/>
        <v>0</v>
      </c>
      <c r="AH3518" s="234">
        <f t="shared" si="1126"/>
        <v>0</v>
      </c>
      <c r="AI3518" s="214">
        <f t="shared" si="1134"/>
        <v>0</v>
      </c>
      <c r="AK3518" s="229">
        <f t="shared" si="1127"/>
        <v>0</v>
      </c>
      <c r="AL3518" s="226"/>
      <c r="AM3518" s="15"/>
      <c r="AN3518" s="232" t="e">
        <f t="shared" si="1128"/>
        <v>#DIV/0!</v>
      </c>
      <c r="AO3518" s="214">
        <f t="shared" si="1122"/>
        <v>0</v>
      </c>
      <c r="AQ3518" s="210"/>
      <c r="AR3518" s="231"/>
      <c r="AS3518" s="15"/>
      <c r="AT3518" s="232">
        <f t="shared" si="1129"/>
        <v>0</v>
      </c>
      <c r="AU3518" s="235">
        <f t="shared" si="1130"/>
        <v>0</v>
      </c>
      <c r="AY3518" s="210"/>
      <c r="AZ3518" s="231"/>
      <c r="BA3518" s="15"/>
      <c r="BB3518" s="232">
        <f t="shared" si="1119"/>
        <v>0</v>
      </c>
      <c r="BC3518" s="235">
        <f t="shared" si="1131"/>
        <v>0</v>
      </c>
      <c r="BG3518" s="210"/>
      <c r="BH3518" s="231"/>
      <c r="BI3518" s="15"/>
      <c r="BJ3518" s="232">
        <f t="shared" si="1123"/>
        <v>0</v>
      </c>
      <c r="BK3518" s="235">
        <f t="shared" si="1132"/>
        <v>0</v>
      </c>
      <c r="BM3518" s="109">
        <f t="shared" si="1124"/>
        <v>-5.225024443237273</v>
      </c>
      <c r="BN3518" s="213"/>
      <c r="BR3518" s="228"/>
      <c r="BS3518" s="311"/>
      <c r="BT3518" s="3"/>
      <c r="BU3518" s="213"/>
      <c r="BV3518" s="213"/>
      <c r="BW3518" s="291"/>
    </row>
    <row r="3519" spans="1:75" x14ac:dyDescent="0.2">
      <c r="A3519" s="210"/>
      <c r="B3519" s="211"/>
      <c r="C3519" s="848" t="str">
        <f ca="1">IF(ISERR(AVERAGE(INDIRECT("B"&amp;(ROW()-INT($B$1/2))):INDIRECT("B"&amp;(ROW()+INT($B$1/2))))),"",AVERAGE(INDIRECT("B"&amp;(ROW()-INT($B$1/2))):INDIRECT("B"&amp;(ROW()+INT($B$1/2)))))</f>
        <v/>
      </c>
      <c r="D3519" s="848">
        <f t="shared" si="1118"/>
        <v>0</v>
      </c>
      <c r="E3519" s="275"/>
      <c r="F3519" s="15"/>
      <c r="G3519" s="3"/>
      <c r="H3519" s="3"/>
      <c r="I3519" s="3"/>
      <c r="J3519" s="3"/>
      <c r="K3519" s="3"/>
      <c r="L3519" s="554"/>
      <c r="M3519" s="545"/>
      <c r="N3519" s="546"/>
      <c r="O3519" s="5"/>
      <c r="P3519" s="216"/>
      <c r="Q3519" s="217"/>
      <c r="R3519" s="218"/>
      <c r="S3519" s="219">
        <f t="shared" si="1135"/>
        <v>0</v>
      </c>
      <c r="T3519" s="220">
        <f t="shared" si="1136"/>
        <v>0</v>
      </c>
      <c r="U3519" s="214">
        <f t="shared" si="1133"/>
        <v>0</v>
      </c>
      <c r="W3519" s="221"/>
      <c r="X3519" s="222"/>
      <c r="Y3519" s="222"/>
      <c r="Z3519" s="223"/>
      <c r="AA3519" s="222"/>
      <c r="AB3519" s="224"/>
      <c r="AC3519" s="225"/>
      <c r="AD3519" s="2">
        <f t="shared" si="1120"/>
        <v>0</v>
      </c>
      <c r="AE3519" s="2">
        <f t="shared" si="1121"/>
        <v>0</v>
      </c>
      <c r="AF3519" s="226"/>
      <c r="AG3519" s="219">
        <f t="shared" si="1125"/>
        <v>0</v>
      </c>
      <c r="AH3519" s="234">
        <f t="shared" si="1126"/>
        <v>0</v>
      </c>
      <c r="AI3519" s="214">
        <f t="shared" si="1134"/>
        <v>0</v>
      </c>
      <c r="AK3519" s="229">
        <f t="shared" si="1127"/>
        <v>0</v>
      </c>
      <c r="AL3519" s="226"/>
      <c r="AM3519" s="15"/>
      <c r="AN3519" s="232" t="e">
        <f t="shared" si="1128"/>
        <v>#DIV/0!</v>
      </c>
      <c r="AO3519" s="214">
        <f t="shared" si="1122"/>
        <v>0</v>
      </c>
      <c r="AQ3519" s="210"/>
      <c r="AR3519" s="231"/>
      <c r="AS3519" s="15"/>
      <c r="AT3519" s="232">
        <f t="shared" si="1129"/>
        <v>0</v>
      </c>
      <c r="AU3519" s="235">
        <f t="shared" si="1130"/>
        <v>0</v>
      </c>
      <c r="AY3519" s="210"/>
      <c r="AZ3519" s="231"/>
      <c r="BA3519" s="15"/>
      <c r="BB3519" s="232">
        <f t="shared" si="1119"/>
        <v>0</v>
      </c>
      <c r="BC3519" s="235">
        <f t="shared" si="1131"/>
        <v>0</v>
      </c>
      <c r="BG3519" s="210"/>
      <c r="BH3519" s="231"/>
      <c r="BI3519" s="15"/>
      <c r="BJ3519" s="232">
        <f t="shared" si="1123"/>
        <v>0</v>
      </c>
      <c r="BK3519" s="235">
        <f t="shared" si="1132"/>
        <v>0</v>
      </c>
      <c r="BM3519" s="109">
        <f t="shared" si="1124"/>
        <v>-5.2268567807350097</v>
      </c>
      <c r="BN3519" s="213"/>
      <c r="BR3519" s="228"/>
      <c r="BS3519" s="311"/>
      <c r="BT3519" s="3"/>
      <c r="BU3519" s="213"/>
      <c r="BV3519" s="213"/>
      <c r="BW3519" s="291"/>
    </row>
    <row r="3520" spans="1:75" x14ac:dyDescent="0.2">
      <c r="A3520" s="210"/>
      <c r="B3520" s="211"/>
      <c r="C3520" s="848" t="str">
        <f ca="1">IF(ISERR(AVERAGE(INDIRECT("B"&amp;(ROW()-INT($B$1/2))):INDIRECT("B"&amp;(ROW()+INT($B$1/2))))),"",AVERAGE(INDIRECT("B"&amp;(ROW()-INT($B$1/2))):INDIRECT("B"&amp;(ROW()+INT($B$1/2)))))</f>
        <v/>
      </c>
      <c r="D3520" s="848">
        <f t="shared" si="1118"/>
        <v>0</v>
      </c>
      <c r="E3520" s="275"/>
      <c r="F3520" s="15"/>
      <c r="G3520" s="3"/>
      <c r="H3520" s="3"/>
      <c r="I3520" s="3"/>
      <c r="J3520" s="3"/>
      <c r="K3520" s="3"/>
      <c r="L3520" s="554"/>
      <c r="M3520" s="545"/>
      <c r="N3520" s="546"/>
      <c r="O3520" s="5"/>
      <c r="P3520" s="216"/>
      <c r="Q3520" s="217"/>
      <c r="R3520" s="218"/>
      <c r="S3520" s="219">
        <f t="shared" si="1135"/>
        <v>0</v>
      </c>
      <c r="T3520" s="220">
        <f t="shared" si="1136"/>
        <v>0</v>
      </c>
      <c r="U3520" s="214">
        <f t="shared" si="1133"/>
        <v>0</v>
      </c>
      <c r="W3520" s="221"/>
      <c r="X3520" s="222"/>
      <c r="Y3520" s="222"/>
      <c r="Z3520" s="223"/>
      <c r="AA3520" s="222"/>
      <c r="AB3520" s="224"/>
      <c r="AC3520" s="225"/>
      <c r="AD3520" s="2">
        <f t="shared" si="1120"/>
        <v>0</v>
      </c>
      <c r="AE3520" s="2">
        <f t="shared" si="1121"/>
        <v>0</v>
      </c>
      <c r="AF3520" s="226"/>
      <c r="AG3520" s="219">
        <f t="shared" si="1125"/>
        <v>0</v>
      </c>
      <c r="AH3520" s="234">
        <f t="shared" si="1126"/>
        <v>0</v>
      </c>
      <c r="AI3520" s="214">
        <f t="shared" si="1134"/>
        <v>0</v>
      </c>
      <c r="AK3520" s="229">
        <f t="shared" si="1127"/>
        <v>0</v>
      </c>
      <c r="AL3520" s="226"/>
      <c r="AM3520" s="15"/>
      <c r="AN3520" s="232" t="e">
        <f t="shared" si="1128"/>
        <v>#DIV/0!</v>
      </c>
      <c r="AO3520" s="214">
        <f t="shared" si="1122"/>
        <v>0</v>
      </c>
      <c r="AQ3520" s="210"/>
      <c r="AR3520" s="231"/>
      <c r="AS3520" s="15"/>
      <c r="AT3520" s="232">
        <f t="shared" si="1129"/>
        <v>0</v>
      </c>
      <c r="AU3520" s="235">
        <f t="shared" si="1130"/>
        <v>0</v>
      </c>
      <c r="AY3520" s="210"/>
      <c r="AZ3520" s="231"/>
      <c r="BA3520" s="15"/>
      <c r="BB3520" s="232">
        <f t="shared" si="1119"/>
        <v>0</v>
      </c>
      <c r="BC3520" s="235">
        <f t="shared" si="1131"/>
        <v>0</v>
      </c>
      <c r="BG3520" s="210"/>
      <c r="BH3520" s="231"/>
      <c r="BI3520" s="15"/>
      <c r="BJ3520" s="232">
        <f t="shared" si="1123"/>
        <v>0</v>
      </c>
      <c r="BK3520" s="235">
        <f t="shared" si="1132"/>
        <v>0</v>
      </c>
      <c r="BM3520" s="109">
        <f t="shared" si="1124"/>
        <v>-5.2286891182327464</v>
      </c>
      <c r="BN3520" s="213"/>
      <c r="BR3520" s="228"/>
      <c r="BS3520" s="311"/>
      <c r="BT3520" s="3"/>
      <c r="BU3520" s="213"/>
      <c r="BV3520" s="213"/>
      <c r="BW3520" s="291"/>
    </row>
    <row r="3521" spans="1:75" x14ac:dyDescent="0.2">
      <c r="A3521" s="210"/>
      <c r="B3521" s="211"/>
      <c r="C3521" s="848" t="str">
        <f ca="1">IF(ISERR(AVERAGE(INDIRECT("B"&amp;(ROW()-INT($B$1/2))):INDIRECT("B"&amp;(ROW()+INT($B$1/2))))),"",AVERAGE(INDIRECT("B"&amp;(ROW()-INT($B$1/2))):INDIRECT("B"&amp;(ROW()+INT($B$1/2)))))</f>
        <v/>
      </c>
      <c r="D3521" s="848">
        <f t="shared" ref="D3521:D3584" si="1137">A3521-A3520</f>
        <v>0</v>
      </c>
      <c r="E3521" s="275"/>
      <c r="F3521" s="15"/>
      <c r="G3521" s="3"/>
      <c r="H3521" s="3"/>
      <c r="I3521" s="3"/>
      <c r="J3521" s="3"/>
      <c r="K3521" s="3"/>
      <c r="L3521" s="554"/>
      <c r="M3521" s="545"/>
      <c r="N3521" s="546"/>
      <c r="O3521" s="5"/>
      <c r="P3521" s="216"/>
      <c r="Q3521" s="217"/>
      <c r="R3521" s="218"/>
      <c r="S3521" s="219">
        <f t="shared" si="1135"/>
        <v>0</v>
      </c>
      <c r="T3521" s="220">
        <f t="shared" si="1136"/>
        <v>0</v>
      </c>
      <c r="U3521" s="214">
        <f t="shared" si="1133"/>
        <v>0</v>
      </c>
      <c r="W3521" s="221"/>
      <c r="X3521" s="222"/>
      <c r="Y3521" s="222"/>
      <c r="Z3521" s="223"/>
      <c r="AA3521" s="222"/>
      <c r="AB3521" s="224"/>
      <c r="AC3521" s="225"/>
      <c r="AD3521" s="2">
        <f t="shared" si="1120"/>
        <v>0</v>
      </c>
      <c r="AE3521" s="2">
        <f t="shared" si="1121"/>
        <v>0</v>
      </c>
      <c r="AF3521" s="226"/>
      <c r="AG3521" s="219">
        <f t="shared" si="1125"/>
        <v>0</v>
      </c>
      <c r="AH3521" s="234">
        <f t="shared" si="1126"/>
        <v>0</v>
      </c>
      <c r="AI3521" s="214">
        <f t="shared" si="1134"/>
        <v>0</v>
      </c>
      <c r="AK3521" s="229">
        <f t="shared" si="1127"/>
        <v>0</v>
      </c>
      <c r="AL3521" s="226"/>
      <c r="AM3521" s="15"/>
      <c r="AN3521" s="232" t="e">
        <f t="shared" si="1128"/>
        <v>#DIV/0!</v>
      </c>
      <c r="AO3521" s="214">
        <f t="shared" si="1122"/>
        <v>0</v>
      </c>
      <c r="AQ3521" s="210"/>
      <c r="AR3521" s="231"/>
      <c r="AS3521" s="15"/>
      <c r="AT3521" s="232">
        <f t="shared" si="1129"/>
        <v>0</v>
      </c>
      <c r="AU3521" s="235">
        <f t="shared" si="1130"/>
        <v>0</v>
      </c>
      <c r="AY3521" s="210"/>
      <c r="AZ3521" s="231"/>
      <c r="BA3521" s="15"/>
      <c r="BB3521" s="232">
        <f t="shared" si="1119"/>
        <v>0</v>
      </c>
      <c r="BC3521" s="235">
        <f t="shared" si="1131"/>
        <v>0</v>
      </c>
      <c r="BG3521" s="210"/>
      <c r="BH3521" s="231"/>
      <c r="BI3521" s="15"/>
      <c r="BJ3521" s="232">
        <f t="shared" si="1123"/>
        <v>0</v>
      </c>
      <c r="BK3521" s="235">
        <f t="shared" si="1132"/>
        <v>0</v>
      </c>
      <c r="BM3521" s="109">
        <f t="shared" si="1124"/>
        <v>-5.2305214557304831</v>
      </c>
      <c r="BN3521" s="213"/>
      <c r="BR3521" s="228"/>
      <c r="BS3521" s="311"/>
      <c r="BT3521" s="3"/>
      <c r="BU3521" s="213"/>
      <c r="BV3521" s="213"/>
      <c r="BW3521" s="291"/>
    </row>
    <row r="3522" spans="1:75" x14ac:dyDescent="0.2">
      <c r="A3522" s="210"/>
      <c r="B3522" s="211"/>
      <c r="C3522" s="848" t="str">
        <f ca="1">IF(ISERR(AVERAGE(INDIRECT("B"&amp;(ROW()-INT($B$1/2))):INDIRECT("B"&amp;(ROW()+INT($B$1/2))))),"",AVERAGE(INDIRECT("B"&amp;(ROW()-INT($B$1/2))):INDIRECT("B"&amp;(ROW()+INT($B$1/2)))))</f>
        <v/>
      </c>
      <c r="D3522" s="848">
        <f t="shared" si="1137"/>
        <v>0</v>
      </c>
      <c r="E3522" s="275"/>
      <c r="F3522" s="15"/>
      <c r="G3522" s="3"/>
      <c r="H3522" s="3"/>
      <c r="I3522" s="3"/>
      <c r="J3522" s="3"/>
      <c r="K3522" s="3"/>
      <c r="L3522" s="554"/>
      <c r="M3522" s="545"/>
      <c r="N3522" s="546"/>
      <c r="O3522" s="5"/>
      <c r="P3522" s="216"/>
      <c r="Q3522" s="217"/>
      <c r="R3522" s="218"/>
      <c r="S3522" s="219">
        <f t="shared" si="1135"/>
        <v>0</v>
      </c>
      <c r="T3522" s="220">
        <f t="shared" si="1136"/>
        <v>0</v>
      </c>
      <c r="U3522" s="214">
        <f t="shared" si="1133"/>
        <v>0</v>
      </c>
      <c r="W3522" s="221"/>
      <c r="X3522" s="222"/>
      <c r="Y3522" s="222"/>
      <c r="Z3522" s="223"/>
      <c r="AA3522" s="222"/>
      <c r="AB3522" s="224"/>
      <c r="AC3522" s="225"/>
      <c r="AD3522" s="2">
        <f t="shared" si="1120"/>
        <v>0</v>
      </c>
      <c r="AE3522" s="2">
        <f t="shared" si="1121"/>
        <v>0</v>
      </c>
      <c r="AF3522" s="226"/>
      <c r="AG3522" s="219">
        <f t="shared" si="1125"/>
        <v>0</v>
      </c>
      <c r="AH3522" s="234">
        <f t="shared" si="1126"/>
        <v>0</v>
      </c>
      <c r="AI3522" s="214">
        <f t="shared" si="1134"/>
        <v>0</v>
      </c>
      <c r="AK3522" s="229">
        <f t="shared" si="1127"/>
        <v>0</v>
      </c>
      <c r="AL3522" s="226"/>
      <c r="AM3522" s="15"/>
      <c r="AN3522" s="232" t="e">
        <f t="shared" si="1128"/>
        <v>#DIV/0!</v>
      </c>
      <c r="AO3522" s="214">
        <f t="shared" si="1122"/>
        <v>0</v>
      </c>
      <c r="AQ3522" s="210"/>
      <c r="AR3522" s="231"/>
      <c r="AS3522" s="15"/>
      <c r="AT3522" s="232">
        <f t="shared" si="1129"/>
        <v>0</v>
      </c>
      <c r="AU3522" s="235">
        <f t="shared" si="1130"/>
        <v>0</v>
      </c>
      <c r="AY3522" s="210"/>
      <c r="AZ3522" s="231"/>
      <c r="BA3522" s="15"/>
      <c r="BB3522" s="232">
        <f t="shared" si="1119"/>
        <v>0</v>
      </c>
      <c r="BC3522" s="235">
        <f t="shared" si="1131"/>
        <v>0</v>
      </c>
      <c r="BG3522" s="210"/>
      <c r="BH3522" s="231"/>
      <c r="BI3522" s="15"/>
      <c r="BJ3522" s="232">
        <f t="shared" si="1123"/>
        <v>0</v>
      </c>
      <c r="BK3522" s="235">
        <f t="shared" si="1132"/>
        <v>0</v>
      </c>
      <c r="BM3522" s="109">
        <f t="shared" si="1124"/>
        <v>-5.2323537932282198</v>
      </c>
      <c r="BN3522" s="213"/>
      <c r="BR3522" s="228"/>
      <c r="BS3522" s="311"/>
      <c r="BT3522" s="3"/>
      <c r="BU3522" s="213"/>
      <c r="BV3522" s="213"/>
      <c r="BW3522" s="291"/>
    </row>
    <row r="3523" spans="1:75" x14ac:dyDescent="0.2">
      <c r="A3523" s="210"/>
      <c r="B3523" s="211"/>
      <c r="C3523" s="848" t="str">
        <f ca="1">IF(ISERR(AVERAGE(INDIRECT("B"&amp;(ROW()-INT($B$1/2))):INDIRECT("B"&amp;(ROW()+INT($B$1/2))))),"",AVERAGE(INDIRECT("B"&amp;(ROW()-INT($B$1/2))):INDIRECT("B"&amp;(ROW()+INT($B$1/2)))))</f>
        <v/>
      </c>
      <c r="D3523" s="848">
        <f t="shared" si="1137"/>
        <v>0</v>
      </c>
      <c r="E3523" s="275"/>
      <c r="F3523" s="15"/>
      <c r="G3523" s="3"/>
      <c r="H3523" s="3"/>
      <c r="I3523" s="3"/>
      <c r="J3523" s="3"/>
      <c r="K3523" s="3"/>
      <c r="L3523" s="554"/>
      <c r="M3523" s="545"/>
      <c r="N3523" s="546"/>
      <c r="O3523" s="5"/>
      <c r="P3523" s="216"/>
      <c r="Q3523" s="217"/>
      <c r="R3523" s="218"/>
      <c r="S3523" s="219">
        <f t="shared" si="1135"/>
        <v>0</v>
      </c>
      <c r="T3523" s="220">
        <f t="shared" si="1136"/>
        <v>0</v>
      </c>
      <c r="U3523" s="214">
        <f t="shared" si="1133"/>
        <v>0</v>
      </c>
      <c r="W3523" s="221"/>
      <c r="X3523" s="222"/>
      <c r="Y3523" s="222"/>
      <c r="Z3523" s="223"/>
      <c r="AA3523" s="222"/>
      <c r="AB3523" s="224"/>
      <c r="AC3523" s="225"/>
      <c r="AD3523" s="2">
        <f t="shared" si="1120"/>
        <v>0</v>
      </c>
      <c r="AE3523" s="2">
        <f t="shared" si="1121"/>
        <v>0</v>
      </c>
      <c r="AF3523" s="226"/>
      <c r="AG3523" s="219">
        <f t="shared" si="1125"/>
        <v>0</v>
      </c>
      <c r="AH3523" s="234">
        <f t="shared" si="1126"/>
        <v>0</v>
      </c>
      <c r="AI3523" s="214">
        <f t="shared" si="1134"/>
        <v>0</v>
      </c>
      <c r="AK3523" s="229">
        <f t="shared" si="1127"/>
        <v>0</v>
      </c>
      <c r="AL3523" s="226"/>
      <c r="AM3523" s="15"/>
      <c r="AN3523" s="232" t="e">
        <f t="shared" si="1128"/>
        <v>#DIV/0!</v>
      </c>
      <c r="AO3523" s="214">
        <f t="shared" si="1122"/>
        <v>0</v>
      </c>
      <c r="AQ3523" s="210"/>
      <c r="AR3523" s="231"/>
      <c r="AS3523" s="15"/>
      <c r="AT3523" s="232">
        <f t="shared" si="1129"/>
        <v>0</v>
      </c>
      <c r="AU3523" s="235">
        <f t="shared" si="1130"/>
        <v>0</v>
      </c>
      <c r="AY3523" s="210"/>
      <c r="AZ3523" s="231"/>
      <c r="BA3523" s="15"/>
      <c r="BB3523" s="232">
        <f t="shared" si="1119"/>
        <v>0</v>
      </c>
      <c r="BC3523" s="235">
        <f t="shared" si="1131"/>
        <v>0</v>
      </c>
      <c r="BG3523" s="210"/>
      <c r="BH3523" s="231"/>
      <c r="BI3523" s="15"/>
      <c r="BJ3523" s="232">
        <f t="shared" si="1123"/>
        <v>0</v>
      </c>
      <c r="BK3523" s="235">
        <f t="shared" si="1132"/>
        <v>0</v>
      </c>
      <c r="BM3523" s="109">
        <f t="shared" si="1124"/>
        <v>-5.2341861307259565</v>
      </c>
      <c r="BN3523" s="213"/>
      <c r="BR3523" s="228"/>
      <c r="BS3523" s="311"/>
      <c r="BT3523" s="3"/>
      <c r="BU3523" s="213"/>
      <c r="BV3523" s="213"/>
      <c r="BW3523" s="291"/>
    </row>
    <row r="3524" spans="1:75" x14ac:dyDescent="0.2">
      <c r="A3524" s="210"/>
      <c r="B3524" s="211"/>
      <c r="C3524" s="848" t="str">
        <f ca="1">IF(ISERR(AVERAGE(INDIRECT("B"&amp;(ROW()-INT($B$1/2))):INDIRECT("B"&amp;(ROW()+INT($B$1/2))))),"",AVERAGE(INDIRECT("B"&amp;(ROW()-INT($B$1/2))):INDIRECT("B"&amp;(ROW()+INT($B$1/2)))))</f>
        <v/>
      </c>
      <c r="D3524" s="848">
        <f t="shared" si="1137"/>
        <v>0</v>
      </c>
      <c r="E3524" s="275"/>
      <c r="F3524" s="15"/>
      <c r="G3524" s="3"/>
      <c r="H3524" s="3"/>
      <c r="I3524" s="3"/>
      <c r="J3524" s="3"/>
      <c r="K3524" s="3"/>
      <c r="L3524" s="554"/>
      <c r="M3524" s="545"/>
      <c r="N3524" s="546"/>
      <c r="O3524" s="5"/>
      <c r="P3524" s="216"/>
      <c r="Q3524" s="217"/>
      <c r="R3524" s="218"/>
      <c r="S3524" s="219">
        <f t="shared" si="1135"/>
        <v>0</v>
      </c>
      <c r="T3524" s="220">
        <f t="shared" si="1136"/>
        <v>0</v>
      </c>
      <c r="U3524" s="214">
        <f t="shared" si="1133"/>
        <v>0</v>
      </c>
      <c r="W3524" s="221"/>
      <c r="X3524" s="222"/>
      <c r="Y3524" s="222"/>
      <c r="Z3524" s="223"/>
      <c r="AA3524" s="222"/>
      <c r="AB3524" s="224"/>
      <c r="AC3524" s="225"/>
      <c r="AD3524" s="2">
        <f t="shared" si="1120"/>
        <v>0</v>
      </c>
      <c r="AE3524" s="2">
        <f t="shared" si="1121"/>
        <v>0</v>
      </c>
      <c r="AF3524" s="226"/>
      <c r="AG3524" s="219">
        <f t="shared" si="1125"/>
        <v>0</v>
      </c>
      <c r="AH3524" s="234">
        <f t="shared" si="1126"/>
        <v>0</v>
      </c>
      <c r="AI3524" s="214">
        <f t="shared" si="1134"/>
        <v>0</v>
      </c>
      <c r="AK3524" s="229">
        <f t="shared" si="1127"/>
        <v>0</v>
      </c>
      <c r="AL3524" s="226"/>
      <c r="AM3524" s="15"/>
      <c r="AN3524" s="232" t="e">
        <f t="shared" si="1128"/>
        <v>#DIV/0!</v>
      </c>
      <c r="AO3524" s="214">
        <f t="shared" si="1122"/>
        <v>0</v>
      </c>
      <c r="AQ3524" s="210"/>
      <c r="AR3524" s="231"/>
      <c r="AS3524" s="15"/>
      <c r="AT3524" s="232">
        <f t="shared" si="1129"/>
        <v>0</v>
      </c>
      <c r="AU3524" s="235">
        <f t="shared" si="1130"/>
        <v>0</v>
      </c>
      <c r="AY3524" s="210"/>
      <c r="AZ3524" s="231"/>
      <c r="BA3524" s="15"/>
      <c r="BB3524" s="232">
        <f t="shared" ref="BB3524:BB3587" si="1138">IF(AY3524&gt;0,(26.3/MAX($AY$4:$AY$4600))*AY3524,0)</f>
        <v>0</v>
      </c>
      <c r="BC3524" s="235">
        <f t="shared" si="1131"/>
        <v>0</v>
      </c>
      <c r="BG3524" s="210"/>
      <c r="BH3524" s="231"/>
      <c r="BI3524" s="15"/>
      <c r="BJ3524" s="232">
        <f t="shared" si="1123"/>
        <v>0</v>
      </c>
      <c r="BK3524" s="235">
        <f t="shared" si="1132"/>
        <v>0</v>
      </c>
      <c r="BM3524" s="109">
        <f t="shared" si="1124"/>
        <v>-5.2360184682236932</v>
      </c>
      <c r="BN3524" s="213"/>
      <c r="BR3524" s="228"/>
      <c r="BS3524" s="311"/>
      <c r="BT3524" s="3"/>
      <c r="BU3524" s="213"/>
      <c r="BV3524" s="213"/>
      <c r="BW3524" s="291"/>
    </row>
    <row r="3525" spans="1:75" x14ac:dyDescent="0.2">
      <c r="A3525" s="210"/>
      <c r="B3525" s="211"/>
      <c r="C3525" s="848" t="str">
        <f ca="1">IF(ISERR(AVERAGE(INDIRECT("B"&amp;(ROW()-INT($B$1/2))):INDIRECT("B"&amp;(ROW()+INT($B$1/2))))),"",AVERAGE(INDIRECT("B"&amp;(ROW()-INT($B$1/2))):INDIRECT("B"&amp;(ROW()+INT($B$1/2)))))</f>
        <v/>
      </c>
      <c r="D3525" s="848">
        <f t="shared" si="1137"/>
        <v>0</v>
      </c>
      <c r="E3525" s="275"/>
      <c r="F3525" s="15"/>
      <c r="G3525" s="3"/>
      <c r="H3525" s="3"/>
      <c r="I3525" s="3"/>
      <c r="J3525" s="3"/>
      <c r="K3525" s="3"/>
      <c r="L3525" s="554"/>
      <c r="M3525" s="545"/>
      <c r="N3525" s="546"/>
      <c r="O3525" s="5"/>
      <c r="P3525" s="216"/>
      <c r="Q3525" s="217"/>
      <c r="R3525" s="218"/>
      <c r="S3525" s="219">
        <f t="shared" si="1135"/>
        <v>0</v>
      </c>
      <c r="T3525" s="220">
        <f t="shared" si="1136"/>
        <v>0</v>
      </c>
      <c r="U3525" s="214">
        <f t="shared" si="1133"/>
        <v>0</v>
      </c>
      <c r="W3525" s="221"/>
      <c r="X3525" s="222"/>
      <c r="Y3525" s="222"/>
      <c r="Z3525" s="223"/>
      <c r="AA3525" s="222"/>
      <c r="AB3525" s="224"/>
      <c r="AC3525" s="225"/>
      <c r="AD3525" s="2">
        <f t="shared" ref="AD3525:AD3588" si="1139">IF(W3525&lt;0,W3525-X3525/60-Y3525/3600,W3525+X3525/60+Y3525/3600)</f>
        <v>0</v>
      </c>
      <c r="AE3525" s="2">
        <f t="shared" ref="AE3525:AE3588" si="1140">IF(Z3525&lt;0,Z3525-AA3525/60-AB3525/3600,Z3525+AA3525/60+AB3525/3600)</f>
        <v>0</v>
      </c>
      <c r="AF3525" s="226"/>
      <c r="AG3525" s="219">
        <f t="shared" si="1125"/>
        <v>0</v>
      </c>
      <c r="AH3525" s="234">
        <f t="shared" si="1126"/>
        <v>0</v>
      </c>
      <c r="AI3525" s="214">
        <f t="shared" si="1134"/>
        <v>0</v>
      </c>
      <c r="AK3525" s="229">
        <f t="shared" si="1127"/>
        <v>0</v>
      </c>
      <c r="AL3525" s="226"/>
      <c r="AM3525" s="15"/>
      <c r="AN3525" s="232" t="e">
        <f t="shared" si="1128"/>
        <v>#DIV/0!</v>
      </c>
      <c r="AO3525" s="214">
        <f t="shared" ref="AO3525:AO3588" si="1141">AL3525*3.28084</f>
        <v>0</v>
      </c>
      <c r="AQ3525" s="210"/>
      <c r="AR3525" s="231"/>
      <c r="AS3525" s="15"/>
      <c r="AT3525" s="232">
        <f t="shared" si="1129"/>
        <v>0</v>
      </c>
      <c r="AU3525" s="235">
        <f t="shared" si="1130"/>
        <v>0</v>
      </c>
      <c r="AY3525" s="210"/>
      <c r="AZ3525" s="231"/>
      <c r="BA3525" s="15"/>
      <c r="BB3525" s="232">
        <f t="shared" si="1138"/>
        <v>0</v>
      </c>
      <c r="BC3525" s="235">
        <f t="shared" si="1131"/>
        <v>0</v>
      </c>
      <c r="BG3525" s="210"/>
      <c r="BH3525" s="231"/>
      <c r="BI3525" s="15"/>
      <c r="BJ3525" s="232">
        <f t="shared" ref="BJ3525:BJ3588" si="1142">BG3525</f>
        <v>0</v>
      </c>
      <c r="BK3525" s="235">
        <f t="shared" si="1132"/>
        <v>0</v>
      </c>
      <c r="BM3525" s="109">
        <f t="shared" ref="BM3525:BM3588" si="1143">BM3524+$BQ$14</f>
        <v>-5.2378508057214299</v>
      </c>
      <c r="BN3525" s="213"/>
      <c r="BR3525" s="228"/>
      <c r="BS3525" s="311"/>
      <c r="BT3525" s="3"/>
      <c r="BU3525" s="213"/>
      <c r="BV3525" s="213"/>
      <c r="BW3525" s="291"/>
    </row>
    <row r="3526" spans="1:75" x14ac:dyDescent="0.2">
      <c r="A3526" s="210"/>
      <c r="B3526" s="211"/>
      <c r="C3526" s="848" t="str">
        <f ca="1">IF(ISERR(AVERAGE(INDIRECT("B"&amp;(ROW()-INT($B$1/2))):INDIRECT("B"&amp;(ROW()+INT($B$1/2))))),"",AVERAGE(INDIRECT("B"&amp;(ROW()-INT($B$1/2))):INDIRECT("B"&amp;(ROW()+INT($B$1/2)))))</f>
        <v/>
      </c>
      <c r="D3526" s="848">
        <f t="shared" si="1137"/>
        <v>0</v>
      </c>
      <c r="E3526" s="275"/>
      <c r="F3526" s="15"/>
      <c r="G3526" s="3"/>
      <c r="H3526" s="3"/>
      <c r="I3526" s="3"/>
      <c r="J3526" s="3"/>
      <c r="K3526" s="3"/>
      <c r="L3526" s="554"/>
      <c r="M3526" s="545"/>
      <c r="N3526" s="546"/>
      <c r="O3526" s="5"/>
      <c r="P3526" s="216"/>
      <c r="Q3526" s="217"/>
      <c r="R3526" s="218"/>
      <c r="S3526" s="219">
        <f t="shared" si="1135"/>
        <v>0</v>
      </c>
      <c r="T3526" s="220">
        <f t="shared" si="1136"/>
        <v>0</v>
      </c>
      <c r="U3526" s="214">
        <f t="shared" si="1133"/>
        <v>0</v>
      </c>
      <c r="W3526" s="221"/>
      <c r="X3526" s="222"/>
      <c r="Y3526" s="222"/>
      <c r="Z3526" s="223"/>
      <c r="AA3526" s="222"/>
      <c r="AB3526" s="224"/>
      <c r="AC3526" s="225"/>
      <c r="AD3526" s="2">
        <f t="shared" si="1139"/>
        <v>0</v>
      </c>
      <c r="AE3526" s="2">
        <f t="shared" si="1140"/>
        <v>0</v>
      </c>
      <c r="AF3526" s="226"/>
      <c r="AG3526" s="219">
        <f t="shared" ref="AG3526:AG3589" si="1144">AG3525+IF(AD3526&lt;&gt;0,1.852*60*1000*((ACOS((SIN((AD3525/180)*PI()))*(SIN((AD3526/180)*PI()))+(COS((AD3525/180)*PI()))*(COS((AD3526/180)*PI()))*(COS((AE3526/180)*PI()-(AE3525/180)*PI())))/PI())*180),0)</f>
        <v>0</v>
      </c>
      <c r="AH3526" s="234">
        <f t="shared" ref="AH3526:AH3589" si="1145">AH3525+IF(AD3526&lt;&gt;0,1.852*60*0.6213712*((ACOS((SIN((AD3525/180)*PI()))*(SIN((AD3526/180)*PI()))+(COS((AD3525/180)*PI()))*(COS((AD3526/180)*PI()))*(COS((AE3526/180)*PI()-(AE3525/180)*PI())))/PI())*180),0)</f>
        <v>0</v>
      </c>
      <c r="AI3526" s="214">
        <f t="shared" si="1134"/>
        <v>0</v>
      </c>
      <c r="AK3526" s="229">
        <f t="shared" ref="AK3526:AK3589" si="1146">IF(AL3526&gt;0,AK3525+$AO$1,0)</f>
        <v>0</v>
      </c>
      <c r="AL3526" s="226"/>
      <c r="AM3526" s="15"/>
      <c r="AN3526" s="232" t="e">
        <f t="shared" ref="AN3526:AN3589" si="1147">(42341.84/MAX(AK3526:AK8122))*AK3526*0.0006213712</f>
        <v>#DIV/0!</v>
      </c>
      <c r="AO3526" s="214">
        <f t="shared" si="1141"/>
        <v>0</v>
      </c>
      <c r="AQ3526" s="210"/>
      <c r="AR3526" s="231"/>
      <c r="AS3526" s="15"/>
      <c r="AT3526" s="232">
        <f t="shared" ref="AT3526:AT3589" si="1148">IF(AQ3526&gt;0,(26.3/(MAX($AQ$4:$AQ$4600)*0.0006213712))*AQ3526*0.0006213712,0)</f>
        <v>0</v>
      </c>
      <c r="AU3526" s="235">
        <f t="shared" ref="AU3526:AU3589" si="1149">(AR3526*3.28084)+(AW$4)</f>
        <v>0</v>
      </c>
      <c r="AY3526" s="210"/>
      <c r="AZ3526" s="231"/>
      <c r="BA3526" s="15"/>
      <c r="BB3526" s="232">
        <f t="shared" si="1138"/>
        <v>0</v>
      </c>
      <c r="BC3526" s="235">
        <f t="shared" ref="BC3526:BC3589" si="1150">AZ3526+BE$4</f>
        <v>0</v>
      </c>
      <c r="BG3526" s="210"/>
      <c r="BH3526" s="231"/>
      <c r="BI3526" s="15"/>
      <c r="BJ3526" s="232">
        <f t="shared" si="1142"/>
        <v>0</v>
      </c>
      <c r="BK3526" s="235">
        <f t="shared" ref="BK3526:BK3589" si="1151">BH3526*BM3526</f>
        <v>0</v>
      </c>
      <c r="BM3526" s="109">
        <f t="shared" si="1143"/>
        <v>-5.2396831432191666</v>
      </c>
      <c r="BN3526" s="213"/>
      <c r="BR3526" s="228"/>
      <c r="BS3526" s="311"/>
      <c r="BT3526" s="3"/>
      <c r="BU3526" s="213"/>
      <c r="BV3526" s="213"/>
      <c r="BW3526" s="291"/>
    </row>
    <row r="3527" spans="1:75" x14ac:dyDescent="0.2">
      <c r="A3527" s="210"/>
      <c r="B3527" s="211"/>
      <c r="C3527" s="848" t="str">
        <f ca="1">IF(ISERR(AVERAGE(INDIRECT("B"&amp;(ROW()-INT($B$1/2))):INDIRECT("B"&amp;(ROW()+INT($B$1/2))))),"",AVERAGE(INDIRECT("B"&amp;(ROW()-INT($B$1/2))):INDIRECT("B"&amp;(ROW()+INT($B$1/2)))))</f>
        <v/>
      </c>
      <c r="D3527" s="848">
        <f t="shared" si="1137"/>
        <v>0</v>
      </c>
      <c r="E3527" s="275"/>
      <c r="F3527" s="15"/>
      <c r="G3527" s="3"/>
      <c r="H3527" s="3"/>
      <c r="I3527" s="3"/>
      <c r="J3527" s="3"/>
      <c r="K3527" s="3"/>
      <c r="L3527" s="554"/>
      <c r="M3527" s="545"/>
      <c r="N3527" s="546"/>
      <c r="O3527" s="5"/>
      <c r="P3527" s="216"/>
      <c r="Q3527" s="217"/>
      <c r="R3527" s="218"/>
      <c r="S3527" s="219">
        <f t="shared" si="1135"/>
        <v>0</v>
      </c>
      <c r="T3527" s="220">
        <f t="shared" si="1136"/>
        <v>0</v>
      </c>
      <c r="U3527" s="214">
        <f t="shared" ref="U3527:U3590" si="1152">R3527*3.28084</f>
        <v>0</v>
      </c>
      <c r="W3527" s="221"/>
      <c r="X3527" s="222"/>
      <c r="Y3527" s="222"/>
      <c r="Z3527" s="223"/>
      <c r="AA3527" s="222"/>
      <c r="AB3527" s="224"/>
      <c r="AC3527" s="225"/>
      <c r="AD3527" s="2">
        <f t="shared" si="1139"/>
        <v>0</v>
      </c>
      <c r="AE3527" s="2">
        <f t="shared" si="1140"/>
        <v>0</v>
      </c>
      <c r="AF3527" s="226"/>
      <c r="AG3527" s="219">
        <f t="shared" si="1144"/>
        <v>0</v>
      </c>
      <c r="AH3527" s="234">
        <f t="shared" si="1145"/>
        <v>0</v>
      </c>
      <c r="AI3527" s="214">
        <f t="shared" ref="AI3527:AI3590" si="1153">AF3527*3.28084</f>
        <v>0</v>
      </c>
      <c r="AK3527" s="229">
        <f t="shared" si="1146"/>
        <v>0</v>
      </c>
      <c r="AL3527" s="226"/>
      <c r="AM3527" s="15"/>
      <c r="AN3527" s="232" t="e">
        <f t="shared" si="1147"/>
        <v>#DIV/0!</v>
      </c>
      <c r="AO3527" s="214">
        <f t="shared" si="1141"/>
        <v>0</v>
      </c>
      <c r="AQ3527" s="210"/>
      <c r="AR3527" s="231"/>
      <c r="AS3527" s="15"/>
      <c r="AT3527" s="232">
        <f t="shared" si="1148"/>
        <v>0</v>
      </c>
      <c r="AU3527" s="235">
        <f t="shared" si="1149"/>
        <v>0</v>
      </c>
      <c r="AY3527" s="210"/>
      <c r="AZ3527" s="231"/>
      <c r="BA3527" s="15"/>
      <c r="BB3527" s="232">
        <f t="shared" si="1138"/>
        <v>0</v>
      </c>
      <c r="BC3527" s="235">
        <f t="shared" si="1150"/>
        <v>0</v>
      </c>
      <c r="BG3527" s="210"/>
      <c r="BH3527" s="231"/>
      <c r="BI3527" s="15"/>
      <c r="BJ3527" s="232">
        <f t="shared" si="1142"/>
        <v>0</v>
      </c>
      <c r="BK3527" s="235">
        <f t="shared" si="1151"/>
        <v>0</v>
      </c>
      <c r="BM3527" s="109">
        <f t="shared" si="1143"/>
        <v>-5.2415154807169033</v>
      </c>
      <c r="BN3527" s="213"/>
      <c r="BR3527" s="228"/>
      <c r="BS3527" s="311"/>
      <c r="BT3527" s="3"/>
      <c r="BU3527" s="213"/>
      <c r="BV3527" s="213"/>
      <c r="BW3527" s="291"/>
    </row>
    <row r="3528" spans="1:75" x14ac:dyDescent="0.2">
      <c r="A3528" s="210"/>
      <c r="B3528" s="211"/>
      <c r="C3528" s="848" t="str">
        <f ca="1">IF(ISERR(AVERAGE(INDIRECT("B"&amp;(ROW()-INT($B$1/2))):INDIRECT("B"&amp;(ROW()+INT($B$1/2))))),"",AVERAGE(INDIRECT("B"&amp;(ROW()-INT($B$1/2))):INDIRECT("B"&amp;(ROW()+INT($B$1/2)))))</f>
        <v/>
      </c>
      <c r="D3528" s="848">
        <f t="shared" si="1137"/>
        <v>0</v>
      </c>
      <c r="E3528" s="275"/>
      <c r="F3528" s="15"/>
      <c r="G3528" s="3"/>
      <c r="H3528" s="3"/>
      <c r="I3528" s="3"/>
      <c r="J3528" s="3"/>
      <c r="K3528" s="3"/>
      <c r="L3528" s="554"/>
      <c r="M3528" s="545"/>
      <c r="N3528" s="546"/>
      <c r="O3528" s="5"/>
      <c r="P3528" s="216"/>
      <c r="Q3528" s="217"/>
      <c r="R3528" s="218"/>
      <c r="S3528" s="219">
        <f t="shared" si="1135"/>
        <v>0</v>
      </c>
      <c r="T3528" s="220">
        <f t="shared" si="1136"/>
        <v>0</v>
      </c>
      <c r="U3528" s="214">
        <f t="shared" si="1152"/>
        <v>0</v>
      </c>
      <c r="W3528" s="221"/>
      <c r="X3528" s="222"/>
      <c r="Y3528" s="222"/>
      <c r="Z3528" s="223"/>
      <c r="AA3528" s="222"/>
      <c r="AB3528" s="224"/>
      <c r="AC3528" s="225"/>
      <c r="AD3528" s="2">
        <f t="shared" si="1139"/>
        <v>0</v>
      </c>
      <c r="AE3528" s="2">
        <f t="shared" si="1140"/>
        <v>0</v>
      </c>
      <c r="AF3528" s="226"/>
      <c r="AG3528" s="219">
        <f t="shared" si="1144"/>
        <v>0</v>
      </c>
      <c r="AH3528" s="234">
        <f t="shared" si="1145"/>
        <v>0</v>
      </c>
      <c r="AI3528" s="214">
        <f t="shared" si="1153"/>
        <v>0</v>
      </c>
      <c r="AK3528" s="229">
        <f t="shared" si="1146"/>
        <v>0</v>
      </c>
      <c r="AL3528" s="226"/>
      <c r="AM3528" s="15"/>
      <c r="AN3528" s="232" t="e">
        <f t="shared" si="1147"/>
        <v>#DIV/0!</v>
      </c>
      <c r="AO3528" s="214">
        <f t="shared" si="1141"/>
        <v>0</v>
      </c>
      <c r="AQ3528" s="210"/>
      <c r="AR3528" s="231"/>
      <c r="AS3528" s="15"/>
      <c r="AT3528" s="232">
        <f t="shared" si="1148"/>
        <v>0</v>
      </c>
      <c r="AU3528" s="235">
        <f t="shared" si="1149"/>
        <v>0</v>
      </c>
      <c r="AY3528" s="210"/>
      <c r="AZ3528" s="231"/>
      <c r="BA3528" s="15"/>
      <c r="BB3528" s="232">
        <f t="shared" si="1138"/>
        <v>0</v>
      </c>
      <c r="BC3528" s="235">
        <f t="shared" si="1150"/>
        <v>0</v>
      </c>
      <c r="BG3528" s="210"/>
      <c r="BH3528" s="231"/>
      <c r="BI3528" s="15"/>
      <c r="BJ3528" s="232">
        <f t="shared" si="1142"/>
        <v>0</v>
      </c>
      <c r="BK3528" s="235">
        <f t="shared" si="1151"/>
        <v>0</v>
      </c>
      <c r="BM3528" s="109">
        <f t="shared" si="1143"/>
        <v>-5.24334781821464</v>
      </c>
      <c r="BN3528" s="213"/>
      <c r="BR3528" s="228"/>
      <c r="BS3528" s="311"/>
      <c r="BT3528" s="3"/>
      <c r="BU3528" s="213"/>
      <c r="BV3528" s="213"/>
      <c r="BW3528" s="291"/>
    </row>
    <row r="3529" spans="1:75" x14ac:dyDescent="0.2">
      <c r="A3529" s="210"/>
      <c r="B3529" s="211"/>
      <c r="C3529" s="848" t="str">
        <f ca="1">IF(ISERR(AVERAGE(INDIRECT("B"&amp;(ROW()-INT($B$1/2))):INDIRECT("B"&amp;(ROW()+INT($B$1/2))))),"",AVERAGE(INDIRECT("B"&amp;(ROW()-INT($B$1/2))):INDIRECT("B"&amp;(ROW()+INT($B$1/2)))))</f>
        <v/>
      </c>
      <c r="D3529" s="848">
        <f t="shared" si="1137"/>
        <v>0</v>
      </c>
      <c r="E3529" s="275"/>
      <c r="F3529" s="15"/>
      <c r="G3529" s="3"/>
      <c r="H3529" s="3"/>
      <c r="I3529" s="3"/>
      <c r="J3529" s="3"/>
      <c r="K3529" s="3"/>
      <c r="L3529" s="554"/>
      <c r="M3529" s="545"/>
      <c r="N3529" s="546"/>
      <c r="O3529" s="5"/>
      <c r="P3529" s="216"/>
      <c r="Q3529" s="217"/>
      <c r="R3529" s="218"/>
      <c r="S3529" s="219">
        <f t="shared" ref="S3529:S3592" si="1154">S3528+IF(P3529&lt;&gt;0,1.852*60*1000*((ACOS((SIN((P3528/180)*PI()))*(SIN((P3529/180)*PI()))+(COS((P3528/180)*PI()))*(COS((P3529/180)*PI()))*(COS((Q3529/180)*PI()-(Q3528/180)*PI())))/PI())*180),0)</f>
        <v>0</v>
      </c>
      <c r="T3529" s="220">
        <f t="shared" ref="T3529:T3592" si="1155">T3528+IF(P3529&lt;&gt;0,1.852*60*0.6213712*((ACOS((SIN((P3528/180)*PI()))*(SIN((P3529/180)*PI()))+(COS((P3528/180)*PI()))*(COS((P3529/180)*PI()))*(COS((Q3529/180)*PI()-(Q3528/180)*PI())))/PI())*180),0)</f>
        <v>0</v>
      </c>
      <c r="U3529" s="214">
        <f t="shared" si="1152"/>
        <v>0</v>
      </c>
      <c r="W3529" s="221"/>
      <c r="X3529" s="222"/>
      <c r="Y3529" s="222"/>
      <c r="Z3529" s="223"/>
      <c r="AA3529" s="222"/>
      <c r="AB3529" s="224"/>
      <c r="AC3529" s="225"/>
      <c r="AD3529" s="2">
        <f t="shared" si="1139"/>
        <v>0</v>
      </c>
      <c r="AE3529" s="2">
        <f t="shared" si="1140"/>
        <v>0</v>
      </c>
      <c r="AF3529" s="226"/>
      <c r="AG3529" s="219">
        <f t="shared" si="1144"/>
        <v>0</v>
      </c>
      <c r="AH3529" s="234">
        <f t="shared" si="1145"/>
        <v>0</v>
      </c>
      <c r="AI3529" s="214">
        <f t="shared" si="1153"/>
        <v>0</v>
      </c>
      <c r="AK3529" s="229">
        <f t="shared" si="1146"/>
        <v>0</v>
      </c>
      <c r="AL3529" s="226"/>
      <c r="AM3529" s="15"/>
      <c r="AN3529" s="232" t="e">
        <f t="shared" si="1147"/>
        <v>#DIV/0!</v>
      </c>
      <c r="AO3529" s="214">
        <f t="shared" si="1141"/>
        <v>0</v>
      </c>
      <c r="AQ3529" s="210"/>
      <c r="AR3529" s="231"/>
      <c r="AS3529" s="15"/>
      <c r="AT3529" s="232">
        <f t="shared" si="1148"/>
        <v>0</v>
      </c>
      <c r="AU3529" s="235">
        <f t="shared" si="1149"/>
        <v>0</v>
      </c>
      <c r="AY3529" s="210"/>
      <c r="AZ3529" s="231"/>
      <c r="BA3529" s="15"/>
      <c r="BB3529" s="232">
        <f t="shared" si="1138"/>
        <v>0</v>
      </c>
      <c r="BC3529" s="235">
        <f t="shared" si="1150"/>
        <v>0</v>
      </c>
      <c r="BG3529" s="210"/>
      <c r="BH3529" s="231"/>
      <c r="BI3529" s="15"/>
      <c r="BJ3529" s="232">
        <f t="shared" si="1142"/>
        <v>0</v>
      </c>
      <c r="BK3529" s="235">
        <f t="shared" si="1151"/>
        <v>0</v>
      </c>
      <c r="BM3529" s="109">
        <f t="shared" si="1143"/>
        <v>-5.2451801557123767</v>
      </c>
      <c r="BN3529" s="213"/>
      <c r="BR3529" s="228"/>
      <c r="BS3529" s="311"/>
      <c r="BT3529" s="3"/>
      <c r="BU3529" s="213"/>
      <c r="BV3529" s="213"/>
      <c r="BW3529" s="291"/>
    </row>
    <row r="3530" spans="1:75" x14ac:dyDescent="0.2">
      <c r="A3530" s="210"/>
      <c r="B3530" s="211"/>
      <c r="C3530" s="848" t="str">
        <f ca="1">IF(ISERR(AVERAGE(INDIRECT("B"&amp;(ROW()-INT($B$1/2))):INDIRECT("B"&amp;(ROW()+INT($B$1/2))))),"",AVERAGE(INDIRECT("B"&amp;(ROW()-INT($B$1/2))):INDIRECT("B"&amp;(ROW()+INT($B$1/2)))))</f>
        <v/>
      </c>
      <c r="D3530" s="848">
        <f t="shared" si="1137"/>
        <v>0</v>
      </c>
      <c r="E3530" s="275"/>
      <c r="F3530" s="15"/>
      <c r="G3530" s="3"/>
      <c r="H3530" s="3"/>
      <c r="I3530" s="3"/>
      <c r="J3530" s="3"/>
      <c r="K3530" s="3"/>
      <c r="L3530" s="554"/>
      <c r="M3530" s="545"/>
      <c r="N3530" s="546"/>
      <c r="O3530" s="5"/>
      <c r="P3530" s="216"/>
      <c r="Q3530" s="217"/>
      <c r="R3530" s="218"/>
      <c r="S3530" s="219">
        <f t="shared" si="1154"/>
        <v>0</v>
      </c>
      <c r="T3530" s="220">
        <f t="shared" si="1155"/>
        <v>0</v>
      </c>
      <c r="U3530" s="214">
        <f t="shared" si="1152"/>
        <v>0</v>
      </c>
      <c r="W3530" s="221"/>
      <c r="X3530" s="222"/>
      <c r="Y3530" s="222"/>
      <c r="Z3530" s="223"/>
      <c r="AA3530" s="222"/>
      <c r="AB3530" s="224"/>
      <c r="AC3530" s="225"/>
      <c r="AD3530" s="2">
        <f t="shared" si="1139"/>
        <v>0</v>
      </c>
      <c r="AE3530" s="2">
        <f t="shared" si="1140"/>
        <v>0</v>
      </c>
      <c r="AF3530" s="226"/>
      <c r="AG3530" s="219">
        <f t="shared" si="1144"/>
        <v>0</v>
      </c>
      <c r="AH3530" s="234">
        <f t="shared" si="1145"/>
        <v>0</v>
      </c>
      <c r="AI3530" s="214">
        <f t="shared" si="1153"/>
        <v>0</v>
      </c>
      <c r="AK3530" s="229">
        <f t="shared" si="1146"/>
        <v>0</v>
      </c>
      <c r="AL3530" s="226"/>
      <c r="AM3530" s="15"/>
      <c r="AN3530" s="232" t="e">
        <f t="shared" si="1147"/>
        <v>#DIV/0!</v>
      </c>
      <c r="AO3530" s="214">
        <f t="shared" si="1141"/>
        <v>0</v>
      </c>
      <c r="AQ3530" s="210"/>
      <c r="AR3530" s="231"/>
      <c r="AS3530" s="15"/>
      <c r="AT3530" s="232">
        <f t="shared" si="1148"/>
        <v>0</v>
      </c>
      <c r="AU3530" s="235">
        <f t="shared" si="1149"/>
        <v>0</v>
      </c>
      <c r="AY3530" s="210"/>
      <c r="AZ3530" s="231"/>
      <c r="BA3530" s="15"/>
      <c r="BB3530" s="232">
        <f t="shared" si="1138"/>
        <v>0</v>
      </c>
      <c r="BC3530" s="235">
        <f t="shared" si="1150"/>
        <v>0</v>
      </c>
      <c r="BG3530" s="210"/>
      <c r="BH3530" s="231"/>
      <c r="BI3530" s="15"/>
      <c r="BJ3530" s="232">
        <f t="shared" si="1142"/>
        <v>0</v>
      </c>
      <c r="BK3530" s="235">
        <f t="shared" si="1151"/>
        <v>0</v>
      </c>
      <c r="BM3530" s="109">
        <f t="shared" si="1143"/>
        <v>-5.2470124932101134</v>
      </c>
      <c r="BN3530" s="213"/>
      <c r="BR3530" s="228"/>
      <c r="BS3530" s="311"/>
      <c r="BT3530" s="3"/>
      <c r="BU3530" s="213"/>
      <c r="BV3530" s="213"/>
      <c r="BW3530" s="291"/>
    </row>
    <row r="3531" spans="1:75" x14ac:dyDescent="0.2">
      <c r="A3531" s="210"/>
      <c r="B3531" s="211"/>
      <c r="C3531" s="848" t="str">
        <f ca="1">IF(ISERR(AVERAGE(INDIRECT("B"&amp;(ROW()-INT($B$1/2))):INDIRECT("B"&amp;(ROW()+INT($B$1/2))))),"",AVERAGE(INDIRECT("B"&amp;(ROW()-INT($B$1/2))):INDIRECT("B"&amp;(ROW()+INT($B$1/2)))))</f>
        <v/>
      </c>
      <c r="D3531" s="848">
        <f t="shared" si="1137"/>
        <v>0</v>
      </c>
      <c r="E3531" s="275"/>
      <c r="F3531" s="15"/>
      <c r="G3531" s="3"/>
      <c r="H3531" s="3"/>
      <c r="I3531" s="3"/>
      <c r="J3531" s="3"/>
      <c r="K3531" s="3"/>
      <c r="L3531" s="554"/>
      <c r="M3531" s="545"/>
      <c r="N3531" s="546"/>
      <c r="O3531" s="5"/>
      <c r="P3531" s="216"/>
      <c r="Q3531" s="217"/>
      <c r="R3531" s="218"/>
      <c r="S3531" s="219">
        <f t="shared" si="1154"/>
        <v>0</v>
      </c>
      <c r="T3531" s="220">
        <f t="shared" si="1155"/>
        <v>0</v>
      </c>
      <c r="U3531" s="214">
        <f t="shared" si="1152"/>
        <v>0</v>
      </c>
      <c r="W3531" s="221"/>
      <c r="X3531" s="222"/>
      <c r="Y3531" s="222"/>
      <c r="Z3531" s="223"/>
      <c r="AA3531" s="222"/>
      <c r="AB3531" s="224"/>
      <c r="AC3531" s="225"/>
      <c r="AD3531" s="2">
        <f t="shared" si="1139"/>
        <v>0</v>
      </c>
      <c r="AE3531" s="2">
        <f t="shared" si="1140"/>
        <v>0</v>
      </c>
      <c r="AF3531" s="226"/>
      <c r="AG3531" s="219">
        <f t="shared" si="1144"/>
        <v>0</v>
      </c>
      <c r="AH3531" s="234">
        <f t="shared" si="1145"/>
        <v>0</v>
      </c>
      <c r="AI3531" s="214">
        <f t="shared" si="1153"/>
        <v>0</v>
      </c>
      <c r="AK3531" s="229">
        <f t="shared" si="1146"/>
        <v>0</v>
      </c>
      <c r="AL3531" s="226"/>
      <c r="AM3531" s="15"/>
      <c r="AN3531" s="232" t="e">
        <f t="shared" si="1147"/>
        <v>#DIV/0!</v>
      </c>
      <c r="AO3531" s="214">
        <f t="shared" si="1141"/>
        <v>0</v>
      </c>
      <c r="AQ3531" s="210"/>
      <c r="AR3531" s="231"/>
      <c r="AS3531" s="15"/>
      <c r="AT3531" s="232">
        <f t="shared" si="1148"/>
        <v>0</v>
      </c>
      <c r="AU3531" s="235">
        <f t="shared" si="1149"/>
        <v>0</v>
      </c>
      <c r="AY3531" s="210"/>
      <c r="AZ3531" s="231"/>
      <c r="BA3531" s="15"/>
      <c r="BB3531" s="232">
        <f t="shared" si="1138"/>
        <v>0</v>
      </c>
      <c r="BC3531" s="235">
        <f t="shared" si="1150"/>
        <v>0</v>
      </c>
      <c r="BG3531" s="210"/>
      <c r="BH3531" s="231"/>
      <c r="BI3531" s="15"/>
      <c r="BJ3531" s="232">
        <f t="shared" si="1142"/>
        <v>0</v>
      </c>
      <c r="BK3531" s="235">
        <f t="shared" si="1151"/>
        <v>0</v>
      </c>
      <c r="BM3531" s="109">
        <f t="shared" si="1143"/>
        <v>-5.2488448307078501</v>
      </c>
      <c r="BN3531" s="213"/>
      <c r="BR3531" s="228"/>
      <c r="BS3531" s="311"/>
      <c r="BT3531" s="3"/>
      <c r="BU3531" s="213"/>
      <c r="BV3531" s="213"/>
      <c r="BW3531" s="291"/>
    </row>
    <row r="3532" spans="1:75" x14ac:dyDescent="0.2">
      <c r="A3532" s="210"/>
      <c r="B3532" s="211"/>
      <c r="C3532" s="848" t="str">
        <f ca="1">IF(ISERR(AVERAGE(INDIRECT("B"&amp;(ROW()-INT($B$1/2))):INDIRECT("B"&amp;(ROW()+INT($B$1/2))))),"",AVERAGE(INDIRECT("B"&amp;(ROW()-INT($B$1/2))):INDIRECT("B"&amp;(ROW()+INT($B$1/2)))))</f>
        <v/>
      </c>
      <c r="D3532" s="848">
        <f t="shared" si="1137"/>
        <v>0</v>
      </c>
      <c r="E3532" s="275"/>
      <c r="F3532" s="15"/>
      <c r="G3532" s="3"/>
      <c r="H3532" s="3"/>
      <c r="I3532" s="3"/>
      <c r="J3532" s="3"/>
      <c r="K3532" s="3"/>
      <c r="L3532" s="554"/>
      <c r="M3532" s="545"/>
      <c r="N3532" s="546"/>
      <c r="O3532" s="5"/>
      <c r="P3532" s="216"/>
      <c r="Q3532" s="217"/>
      <c r="R3532" s="218"/>
      <c r="S3532" s="219">
        <f t="shared" si="1154"/>
        <v>0</v>
      </c>
      <c r="T3532" s="220">
        <f t="shared" si="1155"/>
        <v>0</v>
      </c>
      <c r="U3532" s="214">
        <f t="shared" si="1152"/>
        <v>0</v>
      </c>
      <c r="W3532" s="221"/>
      <c r="X3532" s="222"/>
      <c r="Y3532" s="222"/>
      <c r="Z3532" s="223"/>
      <c r="AA3532" s="222"/>
      <c r="AB3532" s="224"/>
      <c r="AC3532" s="225"/>
      <c r="AD3532" s="2">
        <f t="shared" si="1139"/>
        <v>0</v>
      </c>
      <c r="AE3532" s="2">
        <f t="shared" si="1140"/>
        <v>0</v>
      </c>
      <c r="AF3532" s="226"/>
      <c r="AG3532" s="219">
        <f t="shared" si="1144"/>
        <v>0</v>
      </c>
      <c r="AH3532" s="234">
        <f t="shared" si="1145"/>
        <v>0</v>
      </c>
      <c r="AI3532" s="214">
        <f t="shared" si="1153"/>
        <v>0</v>
      </c>
      <c r="AK3532" s="229">
        <f t="shared" si="1146"/>
        <v>0</v>
      </c>
      <c r="AL3532" s="226"/>
      <c r="AM3532" s="15"/>
      <c r="AN3532" s="232" t="e">
        <f t="shared" si="1147"/>
        <v>#DIV/0!</v>
      </c>
      <c r="AO3532" s="214">
        <f t="shared" si="1141"/>
        <v>0</v>
      </c>
      <c r="AQ3532" s="210"/>
      <c r="AR3532" s="231"/>
      <c r="AS3532" s="15"/>
      <c r="AT3532" s="232">
        <f t="shared" si="1148"/>
        <v>0</v>
      </c>
      <c r="AU3532" s="235">
        <f t="shared" si="1149"/>
        <v>0</v>
      </c>
      <c r="AY3532" s="210"/>
      <c r="AZ3532" s="231"/>
      <c r="BA3532" s="15"/>
      <c r="BB3532" s="232">
        <f t="shared" si="1138"/>
        <v>0</v>
      </c>
      <c r="BC3532" s="235">
        <f t="shared" si="1150"/>
        <v>0</v>
      </c>
      <c r="BG3532" s="210"/>
      <c r="BH3532" s="231"/>
      <c r="BI3532" s="15"/>
      <c r="BJ3532" s="232">
        <f t="shared" si="1142"/>
        <v>0</v>
      </c>
      <c r="BK3532" s="235">
        <f t="shared" si="1151"/>
        <v>0</v>
      </c>
      <c r="BM3532" s="109">
        <f t="shared" si="1143"/>
        <v>-5.2506771682055868</v>
      </c>
      <c r="BN3532" s="213"/>
      <c r="BR3532" s="228"/>
      <c r="BS3532" s="311"/>
      <c r="BT3532" s="3"/>
      <c r="BU3532" s="213"/>
      <c r="BV3532" s="213"/>
      <c r="BW3532" s="291"/>
    </row>
    <row r="3533" spans="1:75" x14ac:dyDescent="0.2">
      <c r="A3533" s="210"/>
      <c r="B3533" s="211"/>
      <c r="C3533" s="848" t="str">
        <f ca="1">IF(ISERR(AVERAGE(INDIRECT("B"&amp;(ROW()-INT($B$1/2))):INDIRECT("B"&amp;(ROW()+INT($B$1/2))))),"",AVERAGE(INDIRECT("B"&amp;(ROW()-INT($B$1/2))):INDIRECT("B"&amp;(ROW()+INT($B$1/2)))))</f>
        <v/>
      </c>
      <c r="D3533" s="848">
        <f t="shared" si="1137"/>
        <v>0</v>
      </c>
      <c r="E3533" s="275"/>
      <c r="F3533" s="15"/>
      <c r="G3533" s="3"/>
      <c r="H3533" s="3"/>
      <c r="I3533" s="3"/>
      <c r="J3533" s="3"/>
      <c r="K3533" s="3"/>
      <c r="L3533" s="554"/>
      <c r="M3533" s="545"/>
      <c r="N3533" s="546"/>
      <c r="O3533" s="5"/>
      <c r="P3533" s="216"/>
      <c r="Q3533" s="217"/>
      <c r="R3533" s="218"/>
      <c r="S3533" s="219">
        <f t="shared" si="1154"/>
        <v>0</v>
      </c>
      <c r="T3533" s="220">
        <f t="shared" si="1155"/>
        <v>0</v>
      </c>
      <c r="U3533" s="214">
        <f t="shared" si="1152"/>
        <v>0</v>
      </c>
      <c r="W3533" s="221"/>
      <c r="X3533" s="222"/>
      <c r="Y3533" s="222"/>
      <c r="Z3533" s="223"/>
      <c r="AA3533" s="222"/>
      <c r="AB3533" s="224"/>
      <c r="AC3533" s="225"/>
      <c r="AD3533" s="2">
        <f t="shared" si="1139"/>
        <v>0</v>
      </c>
      <c r="AE3533" s="2">
        <f t="shared" si="1140"/>
        <v>0</v>
      </c>
      <c r="AF3533" s="226"/>
      <c r="AG3533" s="219">
        <f t="shared" si="1144"/>
        <v>0</v>
      </c>
      <c r="AH3533" s="234">
        <f t="shared" si="1145"/>
        <v>0</v>
      </c>
      <c r="AI3533" s="214">
        <f t="shared" si="1153"/>
        <v>0</v>
      </c>
      <c r="AK3533" s="229">
        <f t="shared" si="1146"/>
        <v>0</v>
      </c>
      <c r="AL3533" s="226"/>
      <c r="AM3533" s="15"/>
      <c r="AN3533" s="232" t="e">
        <f t="shared" si="1147"/>
        <v>#DIV/0!</v>
      </c>
      <c r="AO3533" s="214">
        <f t="shared" si="1141"/>
        <v>0</v>
      </c>
      <c r="AQ3533" s="210"/>
      <c r="AR3533" s="231"/>
      <c r="AS3533" s="15"/>
      <c r="AT3533" s="232">
        <f t="shared" si="1148"/>
        <v>0</v>
      </c>
      <c r="AU3533" s="235">
        <f t="shared" si="1149"/>
        <v>0</v>
      </c>
      <c r="AY3533" s="210"/>
      <c r="AZ3533" s="231"/>
      <c r="BA3533" s="15"/>
      <c r="BB3533" s="232">
        <f t="shared" si="1138"/>
        <v>0</v>
      </c>
      <c r="BC3533" s="235">
        <f t="shared" si="1150"/>
        <v>0</v>
      </c>
      <c r="BG3533" s="210"/>
      <c r="BH3533" s="231"/>
      <c r="BI3533" s="15"/>
      <c r="BJ3533" s="232">
        <f t="shared" si="1142"/>
        <v>0</v>
      </c>
      <c r="BK3533" s="235">
        <f t="shared" si="1151"/>
        <v>0</v>
      </c>
      <c r="BM3533" s="109">
        <f t="shared" si="1143"/>
        <v>-5.2525095057033235</v>
      </c>
      <c r="BN3533" s="213"/>
      <c r="BR3533" s="228"/>
      <c r="BS3533" s="311"/>
      <c r="BT3533" s="3"/>
      <c r="BU3533" s="213"/>
      <c r="BV3533" s="213"/>
      <c r="BW3533" s="291"/>
    </row>
    <row r="3534" spans="1:75" x14ac:dyDescent="0.2">
      <c r="A3534" s="210"/>
      <c r="B3534" s="211"/>
      <c r="C3534" s="848" t="str">
        <f ca="1">IF(ISERR(AVERAGE(INDIRECT("B"&amp;(ROW()-INT($B$1/2))):INDIRECT("B"&amp;(ROW()+INT($B$1/2))))),"",AVERAGE(INDIRECT("B"&amp;(ROW()-INT($B$1/2))):INDIRECT("B"&amp;(ROW()+INT($B$1/2)))))</f>
        <v/>
      </c>
      <c r="D3534" s="848">
        <f t="shared" si="1137"/>
        <v>0</v>
      </c>
      <c r="E3534" s="275"/>
      <c r="F3534" s="15"/>
      <c r="G3534" s="3"/>
      <c r="H3534" s="3"/>
      <c r="I3534" s="3"/>
      <c r="J3534" s="3"/>
      <c r="K3534" s="3"/>
      <c r="L3534" s="554"/>
      <c r="M3534" s="545"/>
      <c r="N3534" s="546"/>
      <c r="O3534" s="5"/>
      <c r="P3534" s="216"/>
      <c r="Q3534" s="217"/>
      <c r="R3534" s="218"/>
      <c r="S3534" s="219">
        <f t="shared" si="1154"/>
        <v>0</v>
      </c>
      <c r="T3534" s="220">
        <f t="shared" si="1155"/>
        <v>0</v>
      </c>
      <c r="U3534" s="214">
        <f t="shared" si="1152"/>
        <v>0</v>
      </c>
      <c r="W3534" s="221"/>
      <c r="X3534" s="222"/>
      <c r="Y3534" s="222"/>
      <c r="Z3534" s="223"/>
      <c r="AA3534" s="222"/>
      <c r="AB3534" s="224"/>
      <c r="AC3534" s="225"/>
      <c r="AD3534" s="2">
        <f t="shared" si="1139"/>
        <v>0</v>
      </c>
      <c r="AE3534" s="2">
        <f t="shared" si="1140"/>
        <v>0</v>
      </c>
      <c r="AF3534" s="226"/>
      <c r="AG3534" s="219">
        <f t="shared" si="1144"/>
        <v>0</v>
      </c>
      <c r="AH3534" s="234">
        <f t="shared" si="1145"/>
        <v>0</v>
      </c>
      <c r="AI3534" s="214">
        <f t="shared" si="1153"/>
        <v>0</v>
      </c>
      <c r="AK3534" s="229">
        <f t="shared" si="1146"/>
        <v>0</v>
      </c>
      <c r="AL3534" s="226"/>
      <c r="AM3534" s="15"/>
      <c r="AN3534" s="232" t="e">
        <f t="shared" si="1147"/>
        <v>#DIV/0!</v>
      </c>
      <c r="AO3534" s="214">
        <f t="shared" si="1141"/>
        <v>0</v>
      </c>
      <c r="AQ3534" s="210"/>
      <c r="AR3534" s="231"/>
      <c r="AS3534" s="15"/>
      <c r="AT3534" s="232">
        <f t="shared" si="1148"/>
        <v>0</v>
      </c>
      <c r="AU3534" s="235">
        <f t="shared" si="1149"/>
        <v>0</v>
      </c>
      <c r="AY3534" s="210"/>
      <c r="AZ3534" s="231"/>
      <c r="BA3534" s="15"/>
      <c r="BB3534" s="232">
        <f t="shared" si="1138"/>
        <v>0</v>
      </c>
      <c r="BC3534" s="235">
        <f t="shared" si="1150"/>
        <v>0</v>
      </c>
      <c r="BG3534" s="210"/>
      <c r="BH3534" s="231"/>
      <c r="BI3534" s="15"/>
      <c r="BJ3534" s="232">
        <f t="shared" si="1142"/>
        <v>0</v>
      </c>
      <c r="BK3534" s="235">
        <f t="shared" si="1151"/>
        <v>0</v>
      </c>
      <c r="BM3534" s="109">
        <f t="shared" si="1143"/>
        <v>-5.2543418432010602</v>
      </c>
      <c r="BN3534" s="213"/>
      <c r="BR3534" s="228"/>
      <c r="BS3534" s="311"/>
      <c r="BT3534" s="3"/>
      <c r="BU3534" s="213"/>
      <c r="BV3534" s="213"/>
      <c r="BW3534" s="291"/>
    </row>
    <row r="3535" spans="1:75" x14ac:dyDescent="0.2">
      <c r="A3535" s="210"/>
      <c r="B3535" s="211"/>
      <c r="C3535" s="848" t="str">
        <f ca="1">IF(ISERR(AVERAGE(INDIRECT("B"&amp;(ROW()-INT($B$1/2))):INDIRECT("B"&amp;(ROW()+INT($B$1/2))))),"",AVERAGE(INDIRECT("B"&amp;(ROW()-INT($B$1/2))):INDIRECT("B"&amp;(ROW()+INT($B$1/2)))))</f>
        <v/>
      </c>
      <c r="D3535" s="848">
        <f t="shared" si="1137"/>
        <v>0</v>
      </c>
      <c r="E3535" s="275"/>
      <c r="F3535" s="15"/>
      <c r="G3535" s="3"/>
      <c r="H3535" s="3"/>
      <c r="I3535" s="3"/>
      <c r="J3535" s="3"/>
      <c r="K3535" s="3"/>
      <c r="L3535" s="554"/>
      <c r="M3535" s="545"/>
      <c r="N3535" s="546"/>
      <c r="O3535" s="5"/>
      <c r="P3535" s="216"/>
      <c r="Q3535" s="217"/>
      <c r="R3535" s="218"/>
      <c r="S3535" s="219">
        <f t="shared" si="1154"/>
        <v>0</v>
      </c>
      <c r="T3535" s="220">
        <f t="shared" si="1155"/>
        <v>0</v>
      </c>
      <c r="U3535" s="214">
        <f t="shared" si="1152"/>
        <v>0</v>
      </c>
      <c r="W3535" s="221"/>
      <c r="X3535" s="222"/>
      <c r="Y3535" s="222"/>
      <c r="Z3535" s="223"/>
      <c r="AA3535" s="222"/>
      <c r="AB3535" s="224"/>
      <c r="AC3535" s="225"/>
      <c r="AD3535" s="2">
        <f t="shared" si="1139"/>
        <v>0</v>
      </c>
      <c r="AE3535" s="2">
        <f t="shared" si="1140"/>
        <v>0</v>
      </c>
      <c r="AF3535" s="226"/>
      <c r="AG3535" s="219">
        <f t="shared" si="1144"/>
        <v>0</v>
      </c>
      <c r="AH3535" s="234">
        <f t="shared" si="1145"/>
        <v>0</v>
      </c>
      <c r="AI3535" s="214">
        <f t="shared" si="1153"/>
        <v>0</v>
      </c>
      <c r="AK3535" s="229">
        <f t="shared" si="1146"/>
        <v>0</v>
      </c>
      <c r="AL3535" s="226"/>
      <c r="AM3535" s="15"/>
      <c r="AN3535" s="232" t="e">
        <f t="shared" si="1147"/>
        <v>#DIV/0!</v>
      </c>
      <c r="AO3535" s="214">
        <f t="shared" si="1141"/>
        <v>0</v>
      </c>
      <c r="AQ3535" s="210"/>
      <c r="AR3535" s="231"/>
      <c r="AS3535" s="15"/>
      <c r="AT3535" s="232">
        <f t="shared" si="1148"/>
        <v>0</v>
      </c>
      <c r="AU3535" s="235">
        <f t="shared" si="1149"/>
        <v>0</v>
      </c>
      <c r="AY3535" s="210"/>
      <c r="AZ3535" s="231"/>
      <c r="BA3535" s="15"/>
      <c r="BB3535" s="232">
        <f t="shared" si="1138"/>
        <v>0</v>
      </c>
      <c r="BC3535" s="235">
        <f t="shared" si="1150"/>
        <v>0</v>
      </c>
      <c r="BG3535" s="210"/>
      <c r="BH3535" s="231"/>
      <c r="BI3535" s="15"/>
      <c r="BJ3535" s="232">
        <f t="shared" si="1142"/>
        <v>0</v>
      </c>
      <c r="BK3535" s="235">
        <f t="shared" si="1151"/>
        <v>0</v>
      </c>
      <c r="BM3535" s="109">
        <f t="shared" si="1143"/>
        <v>-5.2561741806987969</v>
      </c>
      <c r="BN3535" s="213"/>
      <c r="BR3535" s="228"/>
      <c r="BS3535" s="311"/>
      <c r="BT3535" s="3"/>
      <c r="BU3535" s="213"/>
      <c r="BV3535" s="213"/>
      <c r="BW3535" s="291"/>
    </row>
    <row r="3536" spans="1:75" x14ac:dyDescent="0.2">
      <c r="A3536" s="210"/>
      <c r="B3536" s="211"/>
      <c r="C3536" s="848" t="str">
        <f ca="1">IF(ISERR(AVERAGE(INDIRECT("B"&amp;(ROW()-INT($B$1/2))):INDIRECT("B"&amp;(ROW()+INT($B$1/2))))),"",AVERAGE(INDIRECT("B"&amp;(ROW()-INT($B$1/2))):INDIRECT("B"&amp;(ROW()+INT($B$1/2)))))</f>
        <v/>
      </c>
      <c r="D3536" s="848">
        <f t="shared" si="1137"/>
        <v>0</v>
      </c>
      <c r="E3536" s="275"/>
      <c r="F3536" s="15"/>
      <c r="G3536" s="3"/>
      <c r="H3536" s="3"/>
      <c r="I3536" s="3"/>
      <c r="J3536" s="3"/>
      <c r="K3536" s="3"/>
      <c r="L3536" s="554"/>
      <c r="M3536" s="545"/>
      <c r="N3536" s="546"/>
      <c r="O3536" s="5"/>
      <c r="P3536" s="216"/>
      <c r="Q3536" s="217"/>
      <c r="R3536" s="218"/>
      <c r="S3536" s="219">
        <f t="shared" si="1154"/>
        <v>0</v>
      </c>
      <c r="T3536" s="220">
        <f t="shared" si="1155"/>
        <v>0</v>
      </c>
      <c r="U3536" s="214">
        <f t="shared" si="1152"/>
        <v>0</v>
      </c>
      <c r="W3536" s="221"/>
      <c r="X3536" s="222"/>
      <c r="Y3536" s="222"/>
      <c r="Z3536" s="223"/>
      <c r="AA3536" s="222"/>
      <c r="AB3536" s="224"/>
      <c r="AC3536" s="225"/>
      <c r="AD3536" s="2">
        <f t="shared" si="1139"/>
        <v>0</v>
      </c>
      <c r="AE3536" s="2">
        <f t="shared" si="1140"/>
        <v>0</v>
      </c>
      <c r="AF3536" s="226"/>
      <c r="AG3536" s="219">
        <f t="shared" si="1144"/>
        <v>0</v>
      </c>
      <c r="AH3536" s="234">
        <f t="shared" si="1145"/>
        <v>0</v>
      </c>
      <c r="AI3536" s="214">
        <f t="shared" si="1153"/>
        <v>0</v>
      </c>
      <c r="AK3536" s="229">
        <f t="shared" si="1146"/>
        <v>0</v>
      </c>
      <c r="AL3536" s="226"/>
      <c r="AM3536" s="15"/>
      <c r="AN3536" s="232" t="e">
        <f t="shared" si="1147"/>
        <v>#DIV/0!</v>
      </c>
      <c r="AO3536" s="214">
        <f t="shared" si="1141"/>
        <v>0</v>
      </c>
      <c r="AQ3536" s="210"/>
      <c r="AR3536" s="231"/>
      <c r="AS3536" s="15"/>
      <c r="AT3536" s="232">
        <f t="shared" si="1148"/>
        <v>0</v>
      </c>
      <c r="AU3536" s="235">
        <f t="shared" si="1149"/>
        <v>0</v>
      </c>
      <c r="AY3536" s="210"/>
      <c r="AZ3536" s="231"/>
      <c r="BA3536" s="15"/>
      <c r="BB3536" s="232">
        <f t="shared" si="1138"/>
        <v>0</v>
      </c>
      <c r="BC3536" s="235">
        <f t="shared" si="1150"/>
        <v>0</v>
      </c>
      <c r="BG3536" s="210"/>
      <c r="BH3536" s="231"/>
      <c r="BI3536" s="15"/>
      <c r="BJ3536" s="232">
        <f t="shared" si="1142"/>
        <v>0</v>
      </c>
      <c r="BK3536" s="235">
        <f t="shared" si="1151"/>
        <v>0</v>
      </c>
      <c r="BM3536" s="109">
        <f t="shared" si="1143"/>
        <v>-5.2580065181965336</v>
      </c>
      <c r="BN3536" s="213"/>
      <c r="BR3536" s="228"/>
      <c r="BS3536" s="311"/>
      <c r="BT3536" s="3"/>
      <c r="BU3536" s="213"/>
      <c r="BV3536" s="213"/>
      <c r="BW3536" s="291"/>
    </row>
    <row r="3537" spans="1:75" x14ac:dyDescent="0.2">
      <c r="A3537" s="210"/>
      <c r="B3537" s="211"/>
      <c r="C3537" s="848" t="str">
        <f ca="1">IF(ISERR(AVERAGE(INDIRECT("B"&amp;(ROW()-INT($B$1/2))):INDIRECT("B"&amp;(ROW()+INT($B$1/2))))),"",AVERAGE(INDIRECT("B"&amp;(ROW()-INT($B$1/2))):INDIRECT("B"&amp;(ROW()+INT($B$1/2)))))</f>
        <v/>
      </c>
      <c r="D3537" s="848">
        <f t="shared" si="1137"/>
        <v>0</v>
      </c>
      <c r="E3537" s="275"/>
      <c r="F3537" s="15"/>
      <c r="G3537" s="3"/>
      <c r="H3537" s="3"/>
      <c r="I3537" s="3"/>
      <c r="J3537" s="3"/>
      <c r="K3537" s="3"/>
      <c r="L3537" s="554"/>
      <c r="M3537" s="545"/>
      <c r="N3537" s="546"/>
      <c r="O3537" s="5"/>
      <c r="P3537" s="216"/>
      <c r="Q3537" s="217"/>
      <c r="R3537" s="218"/>
      <c r="S3537" s="219">
        <f t="shared" si="1154"/>
        <v>0</v>
      </c>
      <c r="T3537" s="220">
        <f t="shared" si="1155"/>
        <v>0</v>
      </c>
      <c r="U3537" s="214">
        <f t="shared" si="1152"/>
        <v>0</v>
      </c>
      <c r="W3537" s="221"/>
      <c r="X3537" s="222"/>
      <c r="Y3537" s="222"/>
      <c r="Z3537" s="223"/>
      <c r="AA3537" s="222"/>
      <c r="AB3537" s="224"/>
      <c r="AC3537" s="225"/>
      <c r="AD3537" s="2">
        <f t="shared" si="1139"/>
        <v>0</v>
      </c>
      <c r="AE3537" s="2">
        <f t="shared" si="1140"/>
        <v>0</v>
      </c>
      <c r="AF3537" s="226"/>
      <c r="AG3537" s="219">
        <f t="shared" si="1144"/>
        <v>0</v>
      </c>
      <c r="AH3537" s="234">
        <f t="shared" si="1145"/>
        <v>0</v>
      </c>
      <c r="AI3537" s="214">
        <f t="shared" si="1153"/>
        <v>0</v>
      </c>
      <c r="AK3537" s="229">
        <f t="shared" si="1146"/>
        <v>0</v>
      </c>
      <c r="AL3537" s="226"/>
      <c r="AM3537" s="15"/>
      <c r="AN3537" s="232" t="e">
        <f t="shared" si="1147"/>
        <v>#DIV/0!</v>
      </c>
      <c r="AO3537" s="214">
        <f t="shared" si="1141"/>
        <v>0</v>
      </c>
      <c r="AQ3537" s="210"/>
      <c r="AR3537" s="231"/>
      <c r="AS3537" s="15"/>
      <c r="AT3537" s="232">
        <f t="shared" si="1148"/>
        <v>0</v>
      </c>
      <c r="AU3537" s="235">
        <f t="shared" si="1149"/>
        <v>0</v>
      </c>
      <c r="AY3537" s="210"/>
      <c r="AZ3537" s="231"/>
      <c r="BA3537" s="15"/>
      <c r="BB3537" s="232">
        <f t="shared" si="1138"/>
        <v>0</v>
      </c>
      <c r="BC3537" s="235">
        <f t="shared" si="1150"/>
        <v>0</v>
      </c>
      <c r="BG3537" s="210"/>
      <c r="BH3537" s="231"/>
      <c r="BI3537" s="15"/>
      <c r="BJ3537" s="232">
        <f t="shared" si="1142"/>
        <v>0</v>
      </c>
      <c r="BK3537" s="235">
        <f t="shared" si="1151"/>
        <v>0</v>
      </c>
      <c r="BM3537" s="109">
        <f t="shared" si="1143"/>
        <v>-5.2598388556942703</v>
      </c>
      <c r="BN3537" s="213"/>
      <c r="BR3537" s="228"/>
      <c r="BS3537" s="311"/>
      <c r="BT3537" s="3"/>
      <c r="BU3537" s="213"/>
      <c r="BV3537" s="213"/>
      <c r="BW3537" s="291"/>
    </row>
    <row r="3538" spans="1:75" x14ac:dyDescent="0.2">
      <c r="A3538" s="210"/>
      <c r="B3538" s="211"/>
      <c r="C3538" s="848" t="str">
        <f ca="1">IF(ISERR(AVERAGE(INDIRECT("B"&amp;(ROW()-INT($B$1/2))):INDIRECT("B"&amp;(ROW()+INT($B$1/2))))),"",AVERAGE(INDIRECT("B"&amp;(ROW()-INT($B$1/2))):INDIRECT("B"&amp;(ROW()+INT($B$1/2)))))</f>
        <v/>
      </c>
      <c r="D3538" s="848">
        <f t="shared" si="1137"/>
        <v>0</v>
      </c>
      <c r="E3538" s="275"/>
      <c r="F3538" s="15"/>
      <c r="G3538" s="3"/>
      <c r="H3538" s="3"/>
      <c r="I3538" s="3"/>
      <c r="J3538" s="3"/>
      <c r="K3538" s="3"/>
      <c r="L3538" s="554"/>
      <c r="M3538" s="545"/>
      <c r="N3538" s="546"/>
      <c r="O3538" s="5"/>
      <c r="P3538" s="216"/>
      <c r="Q3538" s="217"/>
      <c r="R3538" s="218"/>
      <c r="S3538" s="219">
        <f t="shared" si="1154"/>
        <v>0</v>
      </c>
      <c r="T3538" s="220">
        <f t="shared" si="1155"/>
        <v>0</v>
      </c>
      <c r="U3538" s="214">
        <f t="shared" si="1152"/>
        <v>0</v>
      </c>
      <c r="W3538" s="221"/>
      <c r="X3538" s="222"/>
      <c r="Y3538" s="222"/>
      <c r="Z3538" s="223"/>
      <c r="AA3538" s="222"/>
      <c r="AB3538" s="224"/>
      <c r="AC3538" s="225"/>
      <c r="AD3538" s="2">
        <f t="shared" si="1139"/>
        <v>0</v>
      </c>
      <c r="AE3538" s="2">
        <f t="shared" si="1140"/>
        <v>0</v>
      </c>
      <c r="AF3538" s="226"/>
      <c r="AG3538" s="219">
        <f t="shared" si="1144"/>
        <v>0</v>
      </c>
      <c r="AH3538" s="234">
        <f t="shared" si="1145"/>
        <v>0</v>
      </c>
      <c r="AI3538" s="214">
        <f t="shared" si="1153"/>
        <v>0</v>
      </c>
      <c r="AK3538" s="229">
        <f t="shared" si="1146"/>
        <v>0</v>
      </c>
      <c r="AL3538" s="226"/>
      <c r="AM3538" s="15"/>
      <c r="AN3538" s="232" t="e">
        <f t="shared" si="1147"/>
        <v>#DIV/0!</v>
      </c>
      <c r="AO3538" s="214">
        <f t="shared" si="1141"/>
        <v>0</v>
      </c>
      <c r="AQ3538" s="210"/>
      <c r="AR3538" s="231"/>
      <c r="AS3538" s="15"/>
      <c r="AT3538" s="232">
        <f t="shared" si="1148"/>
        <v>0</v>
      </c>
      <c r="AU3538" s="235">
        <f t="shared" si="1149"/>
        <v>0</v>
      </c>
      <c r="AY3538" s="210"/>
      <c r="AZ3538" s="231"/>
      <c r="BA3538" s="15"/>
      <c r="BB3538" s="232">
        <f t="shared" si="1138"/>
        <v>0</v>
      </c>
      <c r="BC3538" s="235">
        <f t="shared" si="1150"/>
        <v>0</v>
      </c>
      <c r="BG3538" s="210"/>
      <c r="BH3538" s="231"/>
      <c r="BI3538" s="15"/>
      <c r="BJ3538" s="232">
        <f t="shared" si="1142"/>
        <v>0</v>
      </c>
      <c r="BK3538" s="235">
        <f t="shared" si="1151"/>
        <v>0</v>
      </c>
      <c r="BM3538" s="109">
        <f t="shared" si="1143"/>
        <v>-5.261671193192007</v>
      </c>
      <c r="BN3538" s="213"/>
      <c r="BR3538" s="228"/>
      <c r="BS3538" s="311"/>
      <c r="BT3538" s="3"/>
      <c r="BU3538" s="213"/>
      <c r="BV3538" s="213"/>
      <c r="BW3538" s="291"/>
    </row>
    <row r="3539" spans="1:75" x14ac:dyDescent="0.2">
      <c r="A3539" s="210"/>
      <c r="B3539" s="211"/>
      <c r="C3539" s="848" t="str">
        <f ca="1">IF(ISERR(AVERAGE(INDIRECT("B"&amp;(ROW()-INT($B$1/2))):INDIRECT("B"&amp;(ROW()+INT($B$1/2))))),"",AVERAGE(INDIRECT("B"&amp;(ROW()-INT($B$1/2))):INDIRECT("B"&amp;(ROW()+INT($B$1/2)))))</f>
        <v/>
      </c>
      <c r="D3539" s="848">
        <f t="shared" si="1137"/>
        <v>0</v>
      </c>
      <c r="E3539" s="275"/>
      <c r="F3539" s="15"/>
      <c r="G3539" s="3"/>
      <c r="H3539" s="3"/>
      <c r="I3539" s="3"/>
      <c r="J3539" s="3"/>
      <c r="K3539" s="3"/>
      <c r="L3539" s="554"/>
      <c r="M3539" s="545"/>
      <c r="N3539" s="546"/>
      <c r="O3539" s="5"/>
      <c r="P3539" s="216"/>
      <c r="Q3539" s="217"/>
      <c r="R3539" s="218"/>
      <c r="S3539" s="219">
        <f t="shared" si="1154"/>
        <v>0</v>
      </c>
      <c r="T3539" s="220">
        <f t="shared" si="1155"/>
        <v>0</v>
      </c>
      <c r="U3539" s="214">
        <f t="shared" si="1152"/>
        <v>0</v>
      </c>
      <c r="W3539" s="221"/>
      <c r="X3539" s="222"/>
      <c r="Y3539" s="222"/>
      <c r="Z3539" s="223"/>
      <c r="AA3539" s="222"/>
      <c r="AB3539" s="224"/>
      <c r="AC3539" s="225"/>
      <c r="AD3539" s="2">
        <f t="shared" si="1139"/>
        <v>0</v>
      </c>
      <c r="AE3539" s="2">
        <f t="shared" si="1140"/>
        <v>0</v>
      </c>
      <c r="AF3539" s="226"/>
      <c r="AG3539" s="219">
        <f t="shared" si="1144"/>
        <v>0</v>
      </c>
      <c r="AH3539" s="234">
        <f t="shared" si="1145"/>
        <v>0</v>
      </c>
      <c r="AI3539" s="214">
        <f t="shared" si="1153"/>
        <v>0</v>
      </c>
      <c r="AK3539" s="229">
        <f t="shared" si="1146"/>
        <v>0</v>
      </c>
      <c r="AL3539" s="226"/>
      <c r="AM3539" s="15"/>
      <c r="AN3539" s="232" t="e">
        <f t="shared" si="1147"/>
        <v>#DIV/0!</v>
      </c>
      <c r="AO3539" s="214">
        <f t="shared" si="1141"/>
        <v>0</v>
      </c>
      <c r="AQ3539" s="210"/>
      <c r="AR3539" s="231"/>
      <c r="AS3539" s="15"/>
      <c r="AT3539" s="232">
        <f t="shared" si="1148"/>
        <v>0</v>
      </c>
      <c r="AU3539" s="235">
        <f t="shared" si="1149"/>
        <v>0</v>
      </c>
      <c r="AY3539" s="210"/>
      <c r="AZ3539" s="231"/>
      <c r="BA3539" s="15"/>
      <c r="BB3539" s="232">
        <f t="shared" si="1138"/>
        <v>0</v>
      </c>
      <c r="BC3539" s="235">
        <f t="shared" si="1150"/>
        <v>0</v>
      </c>
      <c r="BG3539" s="210"/>
      <c r="BH3539" s="231"/>
      <c r="BI3539" s="15"/>
      <c r="BJ3539" s="232">
        <f t="shared" si="1142"/>
        <v>0</v>
      </c>
      <c r="BK3539" s="235">
        <f t="shared" si="1151"/>
        <v>0</v>
      </c>
      <c r="BM3539" s="109">
        <f t="shared" si="1143"/>
        <v>-5.2635035306897437</v>
      </c>
      <c r="BN3539" s="213"/>
      <c r="BR3539" s="228"/>
      <c r="BS3539" s="311"/>
      <c r="BT3539" s="3"/>
      <c r="BU3539" s="213"/>
      <c r="BV3539" s="213"/>
      <c r="BW3539" s="291"/>
    </row>
    <row r="3540" spans="1:75" x14ac:dyDescent="0.2">
      <c r="A3540" s="210"/>
      <c r="B3540" s="211"/>
      <c r="C3540" s="848" t="str">
        <f ca="1">IF(ISERR(AVERAGE(INDIRECT("B"&amp;(ROW()-INT($B$1/2))):INDIRECT("B"&amp;(ROW()+INT($B$1/2))))),"",AVERAGE(INDIRECT("B"&amp;(ROW()-INT($B$1/2))):INDIRECT("B"&amp;(ROW()+INT($B$1/2)))))</f>
        <v/>
      </c>
      <c r="D3540" s="848">
        <f t="shared" si="1137"/>
        <v>0</v>
      </c>
      <c r="E3540" s="275"/>
      <c r="F3540" s="15"/>
      <c r="G3540" s="3"/>
      <c r="H3540" s="3"/>
      <c r="I3540" s="3"/>
      <c r="J3540" s="3"/>
      <c r="K3540" s="3"/>
      <c r="L3540" s="554"/>
      <c r="M3540" s="545"/>
      <c r="N3540" s="546"/>
      <c r="O3540" s="5"/>
      <c r="P3540" s="216"/>
      <c r="Q3540" s="217"/>
      <c r="R3540" s="218"/>
      <c r="S3540" s="219">
        <f t="shared" si="1154"/>
        <v>0</v>
      </c>
      <c r="T3540" s="220">
        <f t="shared" si="1155"/>
        <v>0</v>
      </c>
      <c r="U3540" s="214">
        <f t="shared" si="1152"/>
        <v>0</v>
      </c>
      <c r="W3540" s="221"/>
      <c r="X3540" s="222"/>
      <c r="Y3540" s="222"/>
      <c r="Z3540" s="223"/>
      <c r="AA3540" s="222"/>
      <c r="AB3540" s="224"/>
      <c r="AC3540" s="225"/>
      <c r="AD3540" s="2">
        <f t="shared" si="1139"/>
        <v>0</v>
      </c>
      <c r="AE3540" s="2">
        <f t="shared" si="1140"/>
        <v>0</v>
      </c>
      <c r="AF3540" s="226"/>
      <c r="AG3540" s="219">
        <f t="shared" si="1144"/>
        <v>0</v>
      </c>
      <c r="AH3540" s="234">
        <f t="shared" si="1145"/>
        <v>0</v>
      </c>
      <c r="AI3540" s="214">
        <f t="shared" si="1153"/>
        <v>0</v>
      </c>
      <c r="AK3540" s="229">
        <f t="shared" si="1146"/>
        <v>0</v>
      </c>
      <c r="AL3540" s="226"/>
      <c r="AM3540" s="15"/>
      <c r="AN3540" s="232" t="e">
        <f t="shared" si="1147"/>
        <v>#DIV/0!</v>
      </c>
      <c r="AO3540" s="214">
        <f t="shared" si="1141"/>
        <v>0</v>
      </c>
      <c r="AQ3540" s="210"/>
      <c r="AR3540" s="231"/>
      <c r="AS3540" s="15"/>
      <c r="AT3540" s="232">
        <f t="shared" si="1148"/>
        <v>0</v>
      </c>
      <c r="AU3540" s="235">
        <f t="shared" si="1149"/>
        <v>0</v>
      </c>
      <c r="AY3540" s="210"/>
      <c r="AZ3540" s="231"/>
      <c r="BA3540" s="15"/>
      <c r="BB3540" s="232">
        <f t="shared" si="1138"/>
        <v>0</v>
      </c>
      <c r="BC3540" s="235">
        <f t="shared" si="1150"/>
        <v>0</v>
      </c>
      <c r="BG3540" s="210"/>
      <c r="BH3540" s="231"/>
      <c r="BI3540" s="15"/>
      <c r="BJ3540" s="232">
        <f t="shared" si="1142"/>
        <v>0</v>
      </c>
      <c r="BK3540" s="235">
        <f t="shared" si="1151"/>
        <v>0</v>
      </c>
      <c r="BM3540" s="109">
        <f t="shared" si="1143"/>
        <v>-5.2653358681874805</v>
      </c>
      <c r="BN3540" s="213"/>
      <c r="BR3540" s="228"/>
      <c r="BS3540" s="311"/>
      <c r="BT3540" s="3"/>
      <c r="BU3540" s="213"/>
      <c r="BV3540" s="213"/>
      <c r="BW3540" s="291"/>
    </row>
    <row r="3541" spans="1:75" x14ac:dyDescent="0.2">
      <c r="A3541" s="210"/>
      <c r="B3541" s="211"/>
      <c r="C3541" s="848" t="str">
        <f ca="1">IF(ISERR(AVERAGE(INDIRECT("B"&amp;(ROW()-INT($B$1/2))):INDIRECT("B"&amp;(ROW()+INT($B$1/2))))),"",AVERAGE(INDIRECT("B"&amp;(ROW()-INT($B$1/2))):INDIRECT("B"&amp;(ROW()+INT($B$1/2)))))</f>
        <v/>
      </c>
      <c r="D3541" s="848">
        <f t="shared" si="1137"/>
        <v>0</v>
      </c>
      <c r="E3541" s="275"/>
      <c r="F3541" s="15"/>
      <c r="G3541" s="3"/>
      <c r="H3541" s="3"/>
      <c r="I3541" s="3"/>
      <c r="J3541" s="3"/>
      <c r="K3541" s="3"/>
      <c r="L3541" s="554"/>
      <c r="M3541" s="545"/>
      <c r="N3541" s="546"/>
      <c r="O3541" s="5"/>
      <c r="P3541" s="216"/>
      <c r="Q3541" s="217"/>
      <c r="R3541" s="218"/>
      <c r="S3541" s="219">
        <f t="shared" si="1154"/>
        <v>0</v>
      </c>
      <c r="T3541" s="220">
        <f t="shared" si="1155"/>
        <v>0</v>
      </c>
      <c r="U3541" s="214">
        <f t="shared" si="1152"/>
        <v>0</v>
      </c>
      <c r="W3541" s="221"/>
      <c r="X3541" s="222"/>
      <c r="Y3541" s="222"/>
      <c r="Z3541" s="223"/>
      <c r="AA3541" s="222"/>
      <c r="AB3541" s="224"/>
      <c r="AC3541" s="225"/>
      <c r="AD3541" s="2">
        <f t="shared" si="1139"/>
        <v>0</v>
      </c>
      <c r="AE3541" s="2">
        <f t="shared" si="1140"/>
        <v>0</v>
      </c>
      <c r="AF3541" s="226"/>
      <c r="AG3541" s="219">
        <f t="shared" si="1144"/>
        <v>0</v>
      </c>
      <c r="AH3541" s="234">
        <f t="shared" si="1145"/>
        <v>0</v>
      </c>
      <c r="AI3541" s="214">
        <f t="shared" si="1153"/>
        <v>0</v>
      </c>
      <c r="AK3541" s="229">
        <f t="shared" si="1146"/>
        <v>0</v>
      </c>
      <c r="AL3541" s="226"/>
      <c r="AM3541" s="15"/>
      <c r="AN3541" s="232" t="e">
        <f t="shared" si="1147"/>
        <v>#DIV/0!</v>
      </c>
      <c r="AO3541" s="214">
        <f t="shared" si="1141"/>
        <v>0</v>
      </c>
      <c r="AQ3541" s="210"/>
      <c r="AR3541" s="231"/>
      <c r="AS3541" s="15"/>
      <c r="AT3541" s="232">
        <f t="shared" si="1148"/>
        <v>0</v>
      </c>
      <c r="AU3541" s="235">
        <f t="shared" si="1149"/>
        <v>0</v>
      </c>
      <c r="AY3541" s="210"/>
      <c r="AZ3541" s="231"/>
      <c r="BA3541" s="15"/>
      <c r="BB3541" s="232">
        <f t="shared" si="1138"/>
        <v>0</v>
      </c>
      <c r="BC3541" s="235">
        <f t="shared" si="1150"/>
        <v>0</v>
      </c>
      <c r="BG3541" s="210"/>
      <c r="BH3541" s="231"/>
      <c r="BI3541" s="15"/>
      <c r="BJ3541" s="232">
        <f t="shared" si="1142"/>
        <v>0</v>
      </c>
      <c r="BK3541" s="235">
        <f t="shared" si="1151"/>
        <v>0</v>
      </c>
      <c r="BM3541" s="109">
        <f t="shared" si="1143"/>
        <v>-5.2671682056852172</v>
      </c>
      <c r="BN3541" s="213"/>
      <c r="BR3541" s="228"/>
      <c r="BS3541" s="311"/>
      <c r="BT3541" s="3"/>
      <c r="BU3541" s="213"/>
      <c r="BV3541" s="213"/>
      <c r="BW3541" s="291"/>
    </row>
    <row r="3542" spans="1:75" x14ac:dyDescent="0.2">
      <c r="A3542" s="210"/>
      <c r="B3542" s="211"/>
      <c r="C3542" s="848" t="str">
        <f ca="1">IF(ISERR(AVERAGE(INDIRECT("B"&amp;(ROW()-INT($B$1/2))):INDIRECT("B"&amp;(ROW()+INT($B$1/2))))),"",AVERAGE(INDIRECT("B"&amp;(ROW()-INT($B$1/2))):INDIRECT("B"&amp;(ROW()+INT($B$1/2)))))</f>
        <v/>
      </c>
      <c r="D3542" s="848">
        <f t="shared" si="1137"/>
        <v>0</v>
      </c>
      <c r="E3542" s="275"/>
      <c r="F3542" s="15"/>
      <c r="G3542" s="3"/>
      <c r="H3542" s="3"/>
      <c r="I3542" s="3"/>
      <c r="J3542" s="3"/>
      <c r="K3542" s="3"/>
      <c r="L3542" s="554"/>
      <c r="M3542" s="545"/>
      <c r="N3542" s="546"/>
      <c r="O3542" s="5"/>
      <c r="P3542" s="216"/>
      <c r="Q3542" s="217"/>
      <c r="R3542" s="218"/>
      <c r="S3542" s="219">
        <f t="shared" si="1154"/>
        <v>0</v>
      </c>
      <c r="T3542" s="220">
        <f t="shared" si="1155"/>
        <v>0</v>
      </c>
      <c r="U3542" s="214">
        <f t="shared" si="1152"/>
        <v>0</v>
      </c>
      <c r="W3542" s="221"/>
      <c r="X3542" s="222"/>
      <c r="Y3542" s="222"/>
      <c r="Z3542" s="223"/>
      <c r="AA3542" s="222"/>
      <c r="AB3542" s="224"/>
      <c r="AC3542" s="225"/>
      <c r="AD3542" s="2">
        <f t="shared" si="1139"/>
        <v>0</v>
      </c>
      <c r="AE3542" s="2">
        <f t="shared" si="1140"/>
        <v>0</v>
      </c>
      <c r="AF3542" s="226"/>
      <c r="AG3542" s="219">
        <f t="shared" si="1144"/>
        <v>0</v>
      </c>
      <c r="AH3542" s="234">
        <f t="shared" si="1145"/>
        <v>0</v>
      </c>
      <c r="AI3542" s="214">
        <f t="shared" si="1153"/>
        <v>0</v>
      </c>
      <c r="AK3542" s="229">
        <f t="shared" si="1146"/>
        <v>0</v>
      </c>
      <c r="AL3542" s="226"/>
      <c r="AM3542" s="15"/>
      <c r="AN3542" s="232" t="e">
        <f t="shared" si="1147"/>
        <v>#DIV/0!</v>
      </c>
      <c r="AO3542" s="214">
        <f t="shared" si="1141"/>
        <v>0</v>
      </c>
      <c r="AQ3542" s="210"/>
      <c r="AR3542" s="231"/>
      <c r="AS3542" s="15"/>
      <c r="AT3542" s="232">
        <f t="shared" si="1148"/>
        <v>0</v>
      </c>
      <c r="AU3542" s="235">
        <f t="shared" si="1149"/>
        <v>0</v>
      </c>
      <c r="AY3542" s="210"/>
      <c r="AZ3542" s="231"/>
      <c r="BA3542" s="15"/>
      <c r="BB3542" s="232">
        <f t="shared" si="1138"/>
        <v>0</v>
      </c>
      <c r="BC3542" s="235">
        <f t="shared" si="1150"/>
        <v>0</v>
      </c>
      <c r="BG3542" s="210"/>
      <c r="BH3542" s="231"/>
      <c r="BI3542" s="15"/>
      <c r="BJ3542" s="232">
        <f t="shared" si="1142"/>
        <v>0</v>
      </c>
      <c r="BK3542" s="235">
        <f t="shared" si="1151"/>
        <v>0</v>
      </c>
      <c r="BM3542" s="109">
        <f t="shared" si="1143"/>
        <v>-5.2690005431829539</v>
      </c>
      <c r="BN3542" s="213"/>
      <c r="BR3542" s="228"/>
      <c r="BS3542" s="311"/>
      <c r="BT3542" s="3"/>
      <c r="BU3542" s="213"/>
      <c r="BV3542" s="213"/>
      <c r="BW3542" s="291"/>
    </row>
    <row r="3543" spans="1:75" x14ac:dyDescent="0.2">
      <c r="A3543" s="210"/>
      <c r="B3543" s="211"/>
      <c r="C3543" s="848" t="str">
        <f ca="1">IF(ISERR(AVERAGE(INDIRECT("B"&amp;(ROW()-INT($B$1/2))):INDIRECT("B"&amp;(ROW()+INT($B$1/2))))),"",AVERAGE(INDIRECT("B"&amp;(ROW()-INT($B$1/2))):INDIRECT("B"&amp;(ROW()+INT($B$1/2)))))</f>
        <v/>
      </c>
      <c r="D3543" s="848">
        <f t="shared" si="1137"/>
        <v>0</v>
      </c>
      <c r="E3543" s="275"/>
      <c r="F3543" s="15"/>
      <c r="G3543" s="3"/>
      <c r="H3543" s="3"/>
      <c r="I3543" s="3"/>
      <c r="J3543" s="3"/>
      <c r="K3543" s="3"/>
      <c r="L3543" s="554"/>
      <c r="M3543" s="545"/>
      <c r="N3543" s="546"/>
      <c r="O3543" s="5"/>
      <c r="P3543" s="216"/>
      <c r="Q3543" s="217"/>
      <c r="R3543" s="218"/>
      <c r="S3543" s="219">
        <f t="shared" si="1154"/>
        <v>0</v>
      </c>
      <c r="T3543" s="220">
        <f t="shared" si="1155"/>
        <v>0</v>
      </c>
      <c r="U3543" s="214">
        <f t="shared" si="1152"/>
        <v>0</v>
      </c>
      <c r="W3543" s="221"/>
      <c r="X3543" s="222"/>
      <c r="Y3543" s="222"/>
      <c r="Z3543" s="223"/>
      <c r="AA3543" s="222"/>
      <c r="AB3543" s="224"/>
      <c r="AC3543" s="225"/>
      <c r="AD3543" s="2">
        <f t="shared" si="1139"/>
        <v>0</v>
      </c>
      <c r="AE3543" s="2">
        <f t="shared" si="1140"/>
        <v>0</v>
      </c>
      <c r="AF3543" s="226"/>
      <c r="AG3543" s="219">
        <f t="shared" si="1144"/>
        <v>0</v>
      </c>
      <c r="AH3543" s="234">
        <f t="shared" si="1145"/>
        <v>0</v>
      </c>
      <c r="AI3543" s="214">
        <f t="shared" si="1153"/>
        <v>0</v>
      </c>
      <c r="AK3543" s="229">
        <f t="shared" si="1146"/>
        <v>0</v>
      </c>
      <c r="AL3543" s="226"/>
      <c r="AM3543" s="15"/>
      <c r="AN3543" s="232" t="e">
        <f t="shared" si="1147"/>
        <v>#DIV/0!</v>
      </c>
      <c r="AO3543" s="214">
        <f t="shared" si="1141"/>
        <v>0</v>
      </c>
      <c r="AQ3543" s="210"/>
      <c r="AR3543" s="231"/>
      <c r="AS3543" s="15"/>
      <c r="AT3543" s="232">
        <f t="shared" si="1148"/>
        <v>0</v>
      </c>
      <c r="AU3543" s="235">
        <f t="shared" si="1149"/>
        <v>0</v>
      </c>
      <c r="AY3543" s="210"/>
      <c r="AZ3543" s="231"/>
      <c r="BA3543" s="15"/>
      <c r="BB3543" s="232">
        <f t="shared" si="1138"/>
        <v>0</v>
      </c>
      <c r="BC3543" s="235">
        <f t="shared" si="1150"/>
        <v>0</v>
      </c>
      <c r="BG3543" s="210"/>
      <c r="BH3543" s="231"/>
      <c r="BI3543" s="15"/>
      <c r="BJ3543" s="232">
        <f t="shared" si="1142"/>
        <v>0</v>
      </c>
      <c r="BK3543" s="235">
        <f t="shared" si="1151"/>
        <v>0</v>
      </c>
      <c r="BM3543" s="109">
        <f t="shared" si="1143"/>
        <v>-5.2708328806806906</v>
      </c>
      <c r="BN3543" s="213"/>
      <c r="BR3543" s="228"/>
      <c r="BS3543" s="311"/>
      <c r="BT3543" s="3"/>
      <c r="BU3543" s="213"/>
      <c r="BV3543" s="213"/>
      <c r="BW3543" s="291"/>
    </row>
    <row r="3544" spans="1:75" x14ac:dyDescent="0.2">
      <c r="A3544" s="210"/>
      <c r="B3544" s="211"/>
      <c r="C3544" s="848" t="str">
        <f ca="1">IF(ISERR(AVERAGE(INDIRECT("B"&amp;(ROW()-INT($B$1/2))):INDIRECT("B"&amp;(ROW()+INT($B$1/2))))),"",AVERAGE(INDIRECT("B"&amp;(ROW()-INT($B$1/2))):INDIRECT("B"&amp;(ROW()+INT($B$1/2)))))</f>
        <v/>
      </c>
      <c r="D3544" s="848">
        <f t="shared" si="1137"/>
        <v>0</v>
      </c>
      <c r="E3544" s="275"/>
      <c r="F3544" s="15"/>
      <c r="G3544" s="3"/>
      <c r="H3544" s="3"/>
      <c r="I3544" s="3"/>
      <c r="J3544" s="3"/>
      <c r="K3544" s="3"/>
      <c r="L3544" s="554"/>
      <c r="M3544" s="545"/>
      <c r="N3544" s="546"/>
      <c r="O3544" s="5"/>
      <c r="P3544" s="216"/>
      <c r="Q3544" s="217"/>
      <c r="R3544" s="218"/>
      <c r="S3544" s="219">
        <f t="shared" si="1154"/>
        <v>0</v>
      </c>
      <c r="T3544" s="220">
        <f t="shared" si="1155"/>
        <v>0</v>
      </c>
      <c r="U3544" s="214">
        <f t="shared" si="1152"/>
        <v>0</v>
      </c>
      <c r="W3544" s="221"/>
      <c r="X3544" s="222"/>
      <c r="Y3544" s="222"/>
      <c r="Z3544" s="223"/>
      <c r="AA3544" s="222"/>
      <c r="AB3544" s="224"/>
      <c r="AC3544" s="225"/>
      <c r="AD3544" s="2">
        <f t="shared" si="1139"/>
        <v>0</v>
      </c>
      <c r="AE3544" s="2">
        <f t="shared" si="1140"/>
        <v>0</v>
      </c>
      <c r="AF3544" s="226"/>
      <c r="AG3544" s="219">
        <f t="shared" si="1144"/>
        <v>0</v>
      </c>
      <c r="AH3544" s="234">
        <f t="shared" si="1145"/>
        <v>0</v>
      </c>
      <c r="AI3544" s="214">
        <f t="shared" si="1153"/>
        <v>0</v>
      </c>
      <c r="AK3544" s="229">
        <f t="shared" si="1146"/>
        <v>0</v>
      </c>
      <c r="AL3544" s="226"/>
      <c r="AM3544" s="15"/>
      <c r="AN3544" s="232" t="e">
        <f t="shared" si="1147"/>
        <v>#DIV/0!</v>
      </c>
      <c r="AO3544" s="214">
        <f t="shared" si="1141"/>
        <v>0</v>
      </c>
      <c r="AQ3544" s="210"/>
      <c r="AR3544" s="231"/>
      <c r="AS3544" s="15"/>
      <c r="AT3544" s="232">
        <f t="shared" si="1148"/>
        <v>0</v>
      </c>
      <c r="AU3544" s="235">
        <f t="shared" si="1149"/>
        <v>0</v>
      </c>
      <c r="AY3544" s="210"/>
      <c r="AZ3544" s="231"/>
      <c r="BA3544" s="15"/>
      <c r="BB3544" s="232">
        <f t="shared" si="1138"/>
        <v>0</v>
      </c>
      <c r="BC3544" s="235">
        <f t="shared" si="1150"/>
        <v>0</v>
      </c>
      <c r="BG3544" s="210"/>
      <c r="BH3544" s="231"/>
      <c r="BI3544" s="15"/>
      <c r="BJ3544" s="232">
        <f t="shared" si="1142"/>
        <v>0</v>
      </c>
      <c r="BK3544" s="235">
        <f t="shared" si="1151"/>
        <v>0</v>
      </c>
      <c r="BM3544" s="109">
        <f t="shared" si="1143"/>
        <v>-5.2726652181784273</v>
      </c>
      <c r="BN3544" s="213"/>
      <c r="BR3544" s="228"/>
      <c r="BS3544" s="311"/>
      <c r="BT3544" s="3"/>
      <c r="BU3544" s="213"/>
      <c r="BV3544" s="213"/>
      <c r="BW3544" s="291"/>
    </row>
    <row r="3545" spans="1:75" x14ac:dyDescent="0.2">
      <c r="A3545" s="210"/>
      <c r="B3545" s="211"/>
      <c r="C3545" s="848" t="str">
        <f ca="1">IF(ISERR(AVERAGE(INDIRECT("B"&amp;(ROW()-INT($B$1/2))):INDIRECT("B"&amp;(ROW()+INT($B$1/2))))),"",AVERAGE(INDIRECT("B"&amp;(ROW()-INT($B$1/2))):INDIRECT("B"&amp;(ROW()+INT($B$1/2)))))</f>
        <v/>
      </c>
      <c r="D3545" s="848">
        <f t="shared" si="1137"/>
        <v>0</v>
      </c>
      <c r="E3545" s="275"/>
      <c r="F3545" s="15"/>
      <c r="G3545" s="3"/>
      <c r="H3545" s="3"/>
      <c r="I3545" s="3"/>
      <c r="J3545" s="3"/>
      <c r="K3545" s="3"/>
      <c r="L3545" s="554"/>
      <c r="M3545" s="545"/>
      <c r="N3545" s="546"/>
      <c r="O3545" s="5"/>
      <c r="P3545" s="216"/>
      <c r="Q3545" s="217"/>
      <c r="R3545" s="218"/>
      <c r="S3545" s="219">
        <f t="shared" si="1154"/>
        <v>0</v>
      </c>
      <c r="T3545" s="220">
        <f t="shared" si="1155"/>
        <v>0</v>
      </c>
      <c r="U3545" s="214">
        <f t="shared" si="1152"/>
        <v>0</v>
      </c>
      <c r="W3545" s="221"/>
      <c r="X3545" s="222"/>
      <c r="Y3545" s="222"/>
      <c r="Z3545" s="223"/>
      <c r="AA3545" s="222"/>
      <c r="AB3545" s="224"/>
      <c r="AC3545" s="225"/>
      <c r="AD3545" s="2">
        <f t="shared" si="1139"/>
        <v>0</v>
      </c>
      <c r="AE3545" s="2">
        <f t="shared" si="1140"/>
        <v>0</v>
      </c>
      <c r="AF3545" s="226"/>
      <c r="AG3545" s="219">
        <f t="shared" si="1144"/>
        <v>0</v>
      </c>
      <c r="AH3545" s="234">
        <f t="shared" si="1145"/>
        <v>0</v>
      </c>
      <c r="AI3545" s="214">
        <f t="shared" si="1153"/>
        <v>0</v>
      </c>
      <c r="AK3545" s="229">
        <f t="shared" si="1146"/>
        <v>0</v>
      </c>
      <c r="AL3545" s="226"/>
      <c r="AM3545" s="15"/>
      <c r="AN3545" s="232" t="e">
        <f t="shared" si="1147"/>
        <v>#DIV/0!</v>
      </c>
      <c r="AO3545" s="214">
        <f t="shared" si="1141"/>
        <v>0</v>
      </c>
      <c r="AQ3545" s="210"/>
      <c r="AR3545" s="231"/>
      <c r="AS3545" s="15"/>
      <c r="AT3545" s="232">
        <f t="shared" si="1148"/>
        <v>0</v>
      </c>
      <c r="AU3545" s="235">
        <f t="shared" si="1149"/>
        <v>0</v>
      </c>
      <c r="AY3545" s="210"/>
      <c r="AZ3545" s="231"/>
      <c r="BA3545" s="15"/>
      <c r="BB3545" s="232">
        <f t="shared" si="1138"/>
        <v>0</v>
      </c>
      <c r="BC3545" s="235">
        <f t="shared" si="1150"/>
        <v>0</v>
      </c>
      <c r="BG3545" s="210"/>
      <c r="BH3545" s="231"/>
      <c r="BI3545" s="15"/>
      <c r="BJ3545" s="232">
        <f t="shared" si="1142"/>
        <v>0</v>
      </c>
      <c r="BK3545" s="235">
        <f t="shared" si="1151"/>
        <v>0</v>
      </c>
      <c r="BM3545" s="109">
        <f t="shared" si="1143"/>
        <v>-5.274497555676164</v>
      </c>
      <c r="BN3545" s="213"/>
      <c r="BR3545" s="228"/>
      <c r="BS3545" s="311"/>
      <c r="BT3545" s="3"/>
      <c r="BU3545" s="213"/>
      <c r="BV3545" s="213"/>
      <c r="BW3545" s="291"/>
    </row>
    <row r="3546" spans="1:75" x14ac:dyDescent="0.2">
      <c r="A3546" s="210"/>
      <c r="B3546" s="211"/>
      <c r="C3546" s="848" t="str">
        <f ca="1">IF(ISERR(AVERAGE(INDIRECT("B"&amp;(ROW()-INT($B$1/2))):INDIRECT("B"&amp;(ROW()+INT($B$1/2))))),"",AVERAGE(INDIRECT("B"&amp;(ROW()-INT($B$1/2))):INDIRECT("B"&amp;(ROW()+INT($B$1/2)))))</f>
        <v/>
      </c>
      <c r="D3546" s="848">
        <f t="shared" si="1137"/>
        <v>0</v>
      </c>
      <c r="E3546" s="275"/>
      <c r="F3546" s="15"/>
      <c r="G3546" s="3"/>
      <c r="H3546" s="3"/>
      <c r="I3546" s="3"/>
      <c r="J3546" s="3"/>
      <c r="K3546" s="3"/>
      <c r="L3546" s="554"/>
      <c r="M3546" s="545"/>
      <c r="N3546" s="546"/>
      <c r="O3546" s="5"/>
      <c r="P3546" s="216"/>
      <c r="Q3546" s="217"/>
      <c r="R3546" s="218"/>
      <c r="S3546" s="219">
        <f t="shared" si="1154"/>
        <v>0</v>
      </c>
      <c r="T3546" s="220">
        <f t="shared" si="1155"/>
        <v>0</v>
      </c>
      <c r="U3546" s="214">
        <f t="shared" si="1152"/>
        <v>0</v>
      </c>
      <c r="W3546" s="221"/>
      <c r="X3546" s="222"/>
      <c r="Y3546" s="222"/>
      <c r="Z3546" s="223"/>
      <c r="AA3546" s="222"/>
      <c r="AB3546" s="224"/>
      <c r="AC3546" s="225"/>
      <c r="AD3546" s="2">
        <f t="shared" si="1139"/>
        <v>0</v>
      </c>
      <c r="AE3546" s="2">
        <f t="shared" si="1140"/>
        <v>0</v>
      </c>
      <c r="AF3546" s="226"/>
      <c r="AG3546" s="219">
        <f t="shared" si="1144"/>
        <v>0</v>
      </c>
      <c r="AH3546" s="234">
        <f t="shared" si="1145"/>
        <v>0</v>
      </c>
      <c r="AI3546" s="214">
        <f t="shared" si="1153"/>
        <v>0</v>
      </c>
      <c r="AK3546" s="229">
        <f t="shared" si="1146"/>
        <v>0</v>
      </c>
      <c r="AL3546" s="226"/>
      <c r="AM3546" s="15"/>
      <c r="AN3546" s="232" t="e">
        <f t="shared" si="1147"/>
        <v>#DIV/0!</v>
      </c>
      <c r="AO3546" s="214">
        <f t="shared" si="1141"/>
        <v>0</v>
      </c>
      <c r="AQ3546" s="210"/>
      <c r="AR3546" s="231"/>
      <c r="AS3546" s="15"/>
      <c r="AT3546" s="232">
        <f t="shared" si="1148"/>
        <v>0</v>
      </c>
      <c r="AU3546" s="235">
        <f t="shared" si="1149"/>
        <v>0</v>
      </c>
      <c r="AY3546" s="210"/>
      <c r="AZ3546" s="231"/>
      <c r="BA3546" s="15"/>
      <c r="BB3546" s="232">
        <f t="shared" si="1138"/>
        <v>0</v>
      </c>
      <c r="BC3546" s="235">
        <f t="shared" si="1150"/>
        <v>0</v>
      </c>
      <c r="BG3546" s="210"/>
      <c r="BH3546" s="231"/>
      <c r="BI3546" s="15"/>
      <c r="BJ3546" s="232">
        <f t="shared" si="1142"/>
        <v>0</v>
      </c>
      <c r="BK3546" s="235">
        <f t="shared" si="1151"/>
        <v>0</v>
      </c>
      <c r="BM3546" s="109">
        <f t="shared" si="1143"/>
        <v>-5.2763298931739007</v>
      </c>
      <c r="BN3546" s="213"/>
      <c r="BR3546" s="228"/>
      <c r="BS3546" s="311"/>
      <c r="BT3546" s="3"/>
      <c r="BU3546" s="213"/>
      <c r="BV3546" s="213"/>
      <c r="BW3546" s="291"/>
    </row>
    <row r="3547" spans="1:75" x14ac:dyDescent="0.2">
      <c r="A3547" s="210"/>
      <c r="B3547" s="211"/>
      <c r="C3547" s="848" t="str">
        <f ca="1">IF(ISERR(AVERAGE(INDIRECT("B"&amp;(ROW()-INT($B$1/2))):INDIRECT("B"&amp;(ROW()+INT($B$1/2))))),"",AVERAGE(INDIRECT("B"&amp;(ROW()-INT($B$1/2))):INDIRECT("B"&amp;(ROW()+INT($B$1/2)))))</f>
        <v/>
      </c>
      <c r="D3547" s="848">
        <f t="shared" si="1137"/>
        <v>0</v>
      </c>
      <c r="E3547" s="275"/>
      <c r="F3547" s="15"/>
      <c r="G3547" s="3"/>
      <c r="H3547" s="3"/>
      <c r="I3547" s="3"/>
      <c r="J3547" s="3"/>
      <c r="K3547" s="3"/>
      <c r="L3547" s="554"/>
      <c r="M3547" s="545"/>
      <c r="N3547" s="546"/>
      <c r="O3547" s="5"/>
      <c r="P3547" s="216"/>
      <c r="Q3547" s="217"/>
      <c r="R3547" s="218"/>
      <c r="S3547" s="219">
        <f t="shared" si="1154"/>
        <v>0</v>
      </c>
      <c r="T3547" s="220">
        <f t="shared" si="1155"/>
        <v>0</v>
      </c>
      <c r="U3547" s="214">
        <f t="shared" si="1152"/>
        <v>0</v>
      </c>
      <c r="W3547" s="221"/>
      <c r="X3547" s="222"/>
      <c r="Y3547" s="222"/>
      <c r="Z3547" s="223"/>
      <c r="AA3547" s="222"/>
      <c r="AB3547" s="224"/>
      <c r="AC3547" s="225"/>
      <c r="AD3547" s="2">
        <f t="shared" si="1139"/>
        <v>0</v>
      </c>
      <c r="AE3547" s="2">
        <f t="shared" si="1140"/>
        <v>0</v>
      </c>
      <c r="AF3547" s="226"/>
      <c r="AG3547" s="219">
        <f t="shared" si="1144"/>
        <v>0</v>
      </c>
      <c r="AH3547" s="234">
        <f t="shared" si="1145"/>
        <v>0</v>
      </c>
      <c r="AI3547" s="214">
        <f t="shared" si="1153"/>
        <v>0</v>
      </c>
      <c r="AK3547" s="229">
        <f t="shared" si="1146"/>
        <v>0</v>
      </c>
      <c r="AL3547" s="226"/>
      <c r="AM3547" s="15"/>
      <c r="AN3547" s="232" t="e">
        <f t="shared" si="1147"/>
        <v>#DIV/0!</v>
      </c>
      <c r="AO3547" s="214">
        <f t="shared" si="1141"/>
        <v>0</v>
      </c>
      <c r="AQ3547" s="210"/>
      <c r="AR3547" s="231"/>
      <c r="AS3547" s="15"/>
      <c r="AT3547" s="232">
        <f t="shared" si="1148"/>
        <v>0</v>
      </c>
      <c r="AU3547" s="235">
        <f t="shared" si="1149"/>
        <v>0</v>
      </c>
      <c r="AY3547" s="210"/>
      <c r="AZ3547" s="231"/>
      <c r="BA3547" s="15"/>
      <c r="BB3547" s="232">
        <f t="shared" si="1138"/>
        <v>0</v>
      </c>
      <c r="BC3547" s="235">
        <f t="shared" si="1150"/>
        <v>0</v>
      </c>
      <c r="BG3547" s="210"/>
      <c r="BH3547" s="231"/>
      <c r="BI3547" s="15"/>
      <c r="BJ3547" s="232">
        <f t="shared" si="1142"/>
        <v>0</v>
      </c>
      <c r="BK3547" s="235">
        <f t="shared" si="1151"/>
        <v>0</v>
      </c>
      <c r="BM3547" s="109">
        <f t="shared" si="1143"/>
        <v>-5.2781622306716374</v>
      </c>
      <c r="BN3547" s="213"/>
      <c r="BR3547" s="228"/>
      <c r="BS3547" s="311"/>
      <c r="BT3547" s="3"/>
      <c r="BU3547" s="213"/>
      <c r="BV3547" s="213"/>
      <c r="BW3547" s="291"/>
    </row>
    <row r="3548" spans="1:75" x14ac:dyDescent="0.2">
      <c r="A3548" s="210"/>
      <c r="B3548" s="211"/>
      <c r="C3548" s="848" t="str">
        <f ca="1">IF(ISERR(AVERAGE(INDIRECT("B"&amp;(ROW()-INT($B$1/2))):INDIRECT("B"&amp;(ROW()+INT($B$1/2))))),"",AVERAGE(INDIRECT("B"&amp;(ROW()-INT($B$1/2))):INDIRECT("B"&amp;(ROW()+INT($B$1/2)))))</f>
        <v/>
      </c>
      <c r="D3548" s="848">
        <f t="shared" si="1137"/>
        <v>0</v>
      </c>
      <c r="E3548" s="275"/>
      <c r="F3548" s="15"/>
      <c r="G3548" s="3"/>
      <c r="H3548" s="3"/>
      <c r="I3548" s="3"/>
      <c r="J3548" s="3"/>
      <c r="K3548" s="3"/>
      <c r="L3548" s="554"/>
      <c r="M3548" s="545"/>
      <c r="N3548" s="546"/>
      <c r="O3548" s="5"/>
      <c r="P3548" s="216"/>
      <c r="Q3548" s="217"/>
      <c r="R3548" s="218"/>
      <c r="S3548" s="219">
        <f t="shared" si="1154"/>
        <v>0</v>
      </c>
      <c r="T3548" s="220">
        <f t="shared" si="1155"/>
        <v>0</v>
      </c>
      <c r="U3548" s="214">
        <f t="shared" si="1152"/>
        <v>0</v>
      </c>
      <c r="W3548" s="221"/>
      <c r="X3548" s="222"/>
      <c r="Y3548" s="222"/>
      <c r="Z3548" s="223"/>
      <c r="AA3548" s="222"/>
      <c r="AB3548" s="224"/>
      <c r="AC3548" s="225"/>
      <c r="AD3548" s="2">
        <f t="shared" si="1139"/>
        <v>0</v>
      </c>
      <c r="AE3548" s="2">
        <f t="shared" si="1140"/>
        <v>0</v>
      </c>
      <c r="AF3548" s="226"/>
      <c r="AG3548" s="219">
        <f t="shared" si="1144"/>
        <v>0</v>
      </c>
      <c r="AH3548" s="234">
        <f t="shared" si="1145"/>
        <v>0</v>
      </c>
      <c r="AI3548" s="214">
        <f t="shared" si="1153"/>
        <v>0</v>
      </c>
      <c r="AK3548" s="229">
        <f t="shared" si="1146"/>
        <v>0</v>
      </c>
      <c r="AL3548" s="226"/>
      <c r="AM3548" s="15"/>
      <c r="AN3548" s="232" t="e">
        <f t="shared" si="1147"/>
        <v>#DIV/0!</v>
      </c>
      <c r="AO3548" s="214">
        <f t="shared" si="1141"/>
        <v>0</v>
      </c>
      <c r="AQ3548" s="210"/>
      <c r="AR3548" s="231"/>
      <c r="AS3548" s="15"/>
      <c r="AT3548" s="232">
        <f t="shared" si="1148"/>
        <v>0</v>
      </c>
      <c r="AU3548" s="235">
        <f t="shared" si="1149"/>
        <v>0</v>
      </c>
      <c r="AY3548" s="210"/>
      <c r="AZ3548" s="231"/>
      <c r="BA3548" s="15"/>
      <c r="BB3548" s="232">
        <f t="shared" si="1138"/>
        <v>0</v>
      </c>
      <c r="BC3548" s="235">
        <f t="shared" si="1150"/>
        <v>0</v>
      </c>
      <c r="BG3548" s="210"/>
      <c r="BH3548" s="231"/>
      <c r="BI3548" s="15"/>
      <c r="BJ3548" s="232">
        <f t="shared" si="1142"/>
        <v>0</v>
      </c>
      <c r="BK3548" s="235">
        <f t="shared" si="1151"/>
        <v>0</v>
      </c>
      <c r="BM3548" s="109">
        <f t="shared" si="1143"/>
        <v>-5.2799945681693741</v>
      </c>
      <c r="BN3548" s="213"/>
      <c r="BR3548" s="228"/>
      <c r="BS3548" s="311"/>
      <c r="BT3548" s="3"/>
      <c r="BU3548" s="213"/>
      <c r="BV3548" s="213"/>
      <c r="BW3548" s="291"/>
    </row>
    <row r="3549" spans="1:75" x14ac:dyDescent="0.2">
      <c r="A3549" s="210"/>
      <c r="B3549" s="211"/>
      <c r="C3549" s="848" t="str">
        <f ca="1">IF(ISERR(AVERAGE(INDIRECT("B"&amp;(ROW()-INT($B$1/2))):INDIRECT("B"&amp;(ROW()+INT($B$1/2))))),"",AVERAGE(INDIRECT("B"&amp;(ROW()-INT($B$1/2))):INDIRECT("B"&amp;(ROW()+INT($B$1/2)))))</f>
        <v/>
      </c>
      <c r="D3549" s="848">
        <f t="shared" si="1137"/>
        <v>0</v>
      </c>
      <c r="E3549" s="275"/>
      <c r="F3549" s="15"/>
      <c r="G3549" s="3"/>
      <c r="H3549" s="3"/>
      <c r="I3549" s="3"/>
      <c r="J3549" s="3"/>
      <c r="K3549" s="3"/>
      <c r="L3549" s="554"/>
      <c r="M3549" s="545"/>
      <c r="N3549" s="546"/>
      <c r="O3549" s="5"/>
      <c r="P3549" s="216"/>
      <c r="Q3549" s="217"/>
      <c r="R3549" s="218"/>
      <c r="S3549" s="219">
        <f t="shared" si="1154"/>
        <v>0</v>
      </c>
      <c r="T3549" s="220">
        <f t="shared" si="1155"/>
        <v>0</v>
      </c>
      <c r="U3549" s="214">
        <f t="shared" si="1152"/>
        <v>0</v>
      </c>
      <c r="W3549" s="221"/>
      <c r="X3549" s="222"/>
      <c r="Y3549" s="222"/>
      <c r="Z3549" s="223"/>
      <c r="AA3549" s="222"/>
      <c r="AB3549" s="224"/>
      <c r="AC3549" s="225"/>
      <c r="AD3549" s="2">
        <f t="shared" si="1139"/>
        <v>0</v>
      </c>
      <c r="AE3549" s="2">
        <f t="shared" si="1140"/>
        <v>0</v>
      </c>
      <c r="AF3549" s="226"/>
      <c r="AG3549" s="219">
        <f t="shared" si="1144"/>
        <v>0</v>
      </c>
      <c r="AH3549" s="234">
        <f t="shared" si="1145"/>
        <v>0</v>
      </c>
      <c r="AI3549" s="214">
        <f t="shared" si="1153"/>
        <v>0</v>
      </c>
      <c r="AK3549" s="229">
        <f t="shared" si="1146"/>
        <v>0</v>
      </c>
      <c r="AL3549" s="226"/>
      <c r="AM3549" s="15"/>
      <c r="AN3549" s="232" t="e">
        <f t="shared" si="1147"/>
        <v>#DIV/0!</v>
      </c>
      <c r="AO3549" s="214">
        <f t="shared" si="1141"/>
        <v>0</v>
      </c>
      <c r="AQ3549" s="210"/>
      <c r="AR3549" s="231"/>
      <c r="AS3549" s="15"/>
      <c r="AT3549" s="232">
        <f t="shared" si="1148"/>
        <v>0</v>
      </c>
      <c r="AU3549" s="235">
        <f t="shared" si="1149"/>
        <v>0</v>
      </c>
      <c r="AY3549" s="210"/>
      <c r="AZ3549" s="231"/>
      <c r="BA3549" s="15"/>
      <c r="BB3549" s="232">
        <f t="shared" si="1138"/>
        <v>0</v>
      </c>
      <c r="BC3549" s="235">
        <f t="shared" si="1150"/>
        <v>0</v>
      </c>
      <c r="BG3549" s="210"/>
      <c r="BH3549" s="231"/>
      <c r="BI3549" s="15"/>
      <c r="BJ3549" s="232">
        <f t="shared" si="1142"/>
        <v>0</v>
      </c>
      <c r="BK3549" s="235">
        <f t="shared" si="1151"/>
        <v>0</v>
      </c>
      <c r="BM3549" s="109">
        <f t="shared" si="1143"/>
        <v>-5.2818269056671108</v>
      </c>
      <c r="BN3549" s="213"/>
      <c r="BR3549" s="228"/>
      <c r="BS3549" s="311"/>
      <c r="BT3549" s="3"/>
      <c r="BU3549" s="213"/>
      <c r="BV3549" s="213"/>
      <c r="BW3549" s="291"/>
    </row>
    <row r="3550" spans="1:75" x14ac:dyDescent="0.2">
      <c r="A3550" s="210"/>
      <c r="B3550" s="211"/>
      <c r="C3550" s="848" t="str">
        <f ca="1">IF(ISERR(AVERAGE(INDIRECT("B"&amp;(ROW()-INT($B$1/2))):INDIRECT("B"&amp;(ROW()+INT($B$1/2))))),"",AVERAGE(INDIRECT("B"&amp;(ROW()-INT($B$1/2))):INDIRECT("B"&amp;(ROW()+INT($B$1/2)))))</f>
        <v/>
      </c>
      <c r="D3550" s="848">
        <f t="shared" si="1137"/>
        <v>0</v>
      </c>
      <c r="E3550" s="275"/>
      <c r="F3550" s="15"/>
      <c r="G3550" s="3"/>
      <c r="H3550" s="3"/>
      <c r="I3550" s="3"/>
      <c r="J3550" s="3"/>
      <c r="K3550" s="3"/>
      <c r="L3550" s="554"/>
      <c r="M3550" s="545"/>
      <c r="N3550" s="546"/>
      <c r="O3550" s="5"/>
      <c r="P3550" s="216"/>
      <c r="Q3550" s="217"/>
      <c r="R3550" s="218"/>
      <c r="S3550" s="219">
        <f t="shared" si="1154"/>
        <v>0</v>
      </c>
      <c r="T3550" s="220">
        <f t="shared" si="1155"/>
        <v>0</v>
      </c>
      <c r="U3550" s="214">
        <f t="shared" si="1152"/>
        <v>0</v>
      </c>
      <c r="W3550" s="221"/>
      <c r="X3550" s="222"/>
      <c r="Y3550" s="222"/>
      <c r="Z3550" s="223"/>
      <c r="AA3550" s="222"/>
      <c r="AB3550" s="224"/>
      <c r="AC3550" s="225"/>
      <c r="AD3550" s="2">
        <f t="shared" si="1139"/>
        <v>0</v>
      </c>
      <c r="AE3550" s="2">
        <f t="shared" si="1140"/>
        <v>0</v>
      </c>
      <c r="AF3550" s="226"/>
      <c r="AG3550" s="219">
        <f t="shared" si="1144"/>
        <v>0</v>
      </c>
      <c r="AH3550" s="234">
        <f t="shared" si="1145"/>
        <v>0</v>
      </c>
      <c r="AI3550" s="214">
        <f t="shared" si="1153"/>
        <v>0</v>
      </c>
      <c r="AK3550" s="229">
        <f t="shared" si="1146"/>
        <v>0</v>
      </c>
      <c r="AL3550" s="226"/>
      <c r="AM3550" s="15"/>
      <c r="AN3550" s="232" t="e">
        <f t="shared" si="1147"/>
        <v>#DIV/0!</v>
      </c>
      <c r="AO3550" s="214">
        <f t="shared" si="1141"/>
        <v>0</v>
      </c>
      <c r="AQ3550" s="210"/>
      <c r="AR3550" s="231"/>
      <c r="AS3550" s="15"/>
      <c r="AT3550" s="232">
        <f t="shared" si="1148"/>
        <v>0</v>
      </c>
      <c r="AU3550" s="235">
        <f t="shared" si="1149"/>
        <v>0</v>
      </c>
      <c r="AY3550" s="210"/>
      <c r="AZ3550" s="231"/>
      <c r="BA3550" s="15"/>
      <c r="BB3550" s="232">
        <f t="shared" si="1138"/>
        <v>0</v>
      </c>
      <c r="BC3550" s="235">
        <f t="shared" si="1150"/>
        <v>0</v>
      </c>
      <c r="BG3550" s="210"/>
      <c r="BH3550" s="231"/>
      <c r="BI3550" s="15"/>
      <c r="BJ3550" s="232">
        <f t="shared" si="1142"/>
        <v>0</v>
      </c>
      <c r="BK3550" s="235">
        <f t="shared" si="1151"/>
        <v>0</v>
      </c>
      <c r="BM3550" s="109">
        <f t="shared" si="1143"/>
        <v>-5.2836592431648475</v>
      </c>
      <c r="BN3550" s="213"/>
      <c r="BR3550" s="228"/>
      <c r="BS3550" s="311"/>
      <c r="BT3550" s="3"/>
      <c r="BU3550" s="213"/>
      <c r="BV3550" s="213"/>
      <c r="BW3550" s="291"/>
    </row>
    <row r="3551" spans="1:75" x14ac:dyDescent="0.2">
      <c r="A3551" s="210"/>
      <c r="B3551" s="211"/>
      <c r="C3551" s="848" t="str">
        <f ca="1">IF(ISERR(AVERAGE(INDIRECT("B"&amp;(ROW()-INT($B$1/2))):INDIRECT("B"&amp;(ROW()+INT($B$1/2))))),"",AVERAGE(INDIRECT("B"&amp;(ROW()-INT($B$1/2))):INDIRECT("B"&amp;(ROW()+INT($B$1/2)))))</f>
        <v/>
      </c>
      <c r="D3551" s="848">
        <f t="shared" si="1137"/>
        <v>0</v>
      </c>
      <c r="E3551" s="275"/>
      <c r="F3551" s="15"/>
      <c r="G3551" s="3"/>
      <c r="H3551" s="3"/>
      <c r="I3551" s="3"/>
      <c r="J3551" s="3"/>
      <c r="K3551" s="3"/>
      <c r="L3551" s="554"/>
      <c r="M3551" s="545"/>
      <c r="N3551" s="546"/>
      <c r="O3551" s="5"/>
      <c r="P3551" s="216"/>
      <c r="Q3551" s="217"/>
      <c r="R3551" s="218"/>
      <c r="S3551" s="219">
        <f t="shared" si="1154"/>
        <v>0</v>
      </c>
      <c r="T3551" s="220">
        <f t="shared" si="1155"/>
        <v>0</v>
      </c>
      <c r="U3551" s="214">
        <f t="shared" si="1152"/>
        <v>0</v>
      </c>
      <c r="W3551" s="221"/>
      <c r="X3551" s="222"/>
      <c r="Y3551" s="222"/>
      <c r="Z3551" s="223"/>
      <c r="AA3551" s="222"/>
      <c r="AB3551" s="224"/>
      <c r="AC3551" s="225"/>
      <c r="AD3551" s="2">
        <f t="shared" si="1139"/>
        <v>0</v>
      </c>
      <c r="AE3551" s="2">
        <f t="shared" si="1140"/>
        <v>0</v>
      </c>
      <c r="AF3551" s="226"/>
      <c r="AG3551" s="219">
        <f t="shared" si="1144"/>
        <v>0</v>
      </c>
      <c r="AH3551" s="234">
        <f t="shared" si="1145"/>
        <v>0</v>
      </c>
      <c r="AI3551" s="214">
        <f t="shared" si="1153"/>
        <v>0</v>
      </c>
      <c r="AK3551" s="229">
        <f t="shared" si="1146"/>
        <v>0</v>
      </c>
      <c r="AL3551" s="226"/>
      <c r="AM3551" s="15"/>
      <c r="AN3551" s="232" t="e">
        <f t="shared" si="1147"/>
        <v>#DIV/0!</v>
      </c>
      <c r="AO3551" s="214">
        <f t="shared" si="1141"/>
        <v>0</v>
      </c>
      <c r="AQ3551" s="210"/>
      <c r="AR3551" s="231"/>
      <c r="AS3551" s="15"/>
      <c r="AT3551" s="232">
        <f t="shared" si="1148"/>
        <v>0</v>
      </c>
      <c r="AU3551" s="235">
        <f t="shared" si="1149"/>
        <v>0</v>
      </c>
      <c r="AY3551" s="210"/>
      <c r="AZ3551" s="231"/>
      <c r="BA3551" s="15"/>
      <c r="BB3551" s="232">
        <f t="shared" si="1138"/>
        <v>0</v>
      </c>
      <c r="BC3551" s="235">
        <f t="shared" si="1150"/>
        <v>0</v>
      </c>
      <c r="BG3551" s="210"/>
      <c r="BH3551" s="231"/>
      <c r="BI3551" s="15"/>
      <c r="BJ3551" s="232">
        <f t="shared" si="1142"/>
        <v>0</v>
      </c>
      <c r="BK3551" s="235">
        <f t="shared" si="1151"/>
        <v>0</v>
      </c>
      <c r="BM3551" s="109">
        <f t="shared" si="1143"/>
        <v>-5.2854915806625842</v>
      </c>
      <c r="BN3551" s="213"/>
      <c r="BR3551" s="228"/>
      <c r="BS3551" s="311"/>
      <c r="BT3551" s="3"/>
      <c r="BU3551" s="213"/>
      <c r="BV3551" s="213"/>
      <c r="BW3551" s="291"/>
    </row>
    <row r="3552" spans="1:75" x14ac:dyDescent="0.2">
      <c r="A3552" s="210"/>
      <c r="B3552" s="211"/>
      <c r="C3552" s="848" t="str">
        <f ca="1">IF(ISERR(AVERAGE(INDIRECT("B"&amp;(ROW()-INT($B$1/2))):INDIRECT("B"&amp;(ROW()+INT($B$1/2))))),"",AVERAGE(INDIRECT("B"&amp;(ROW()-INT($B$1/2))):INDIRECT("B"&amp;(ROW()+INT($B$1/2)))))</f>
        <v/>
      </c>
      <c r="D3552" s="848">
        <f t="shared" si="1137"/>
        <v>0</v>
      </c>
      <c r="E3552" s="275"/>
      <c r="F3552" s="15"/>
      <c r="G3552" s="3"/>
      <c r="H3552" s="3"/>
      <c r="I3552" s="3"/>
      <c r="J3552" s="3"/>
      <c r="K3552" s="3"/>
      <c r="L3552" s="554"/>
      <c r="M3552" s="545"/>
      <c r="N3552" s="546"/>
      <c r="O3552" s="5"/>
      <c r="P3552" s="216"/>
      <c r="Q3552" s="217"/>
      <c r="R3552" s="218"/>
      <c r="S3552" s="219">
        <f t="shared" si="1154"/>
        <v>0</v>
      </c>
      <c r="T3552" s="220">
        <f t="shared" si="1155"/>
        <v>0</v>
      </c>
      <c r="U3552" s="214">
        <f t="shared" si="1152"/>
        <v>0</v>
      </c>
      <c r="W3552" s="221"/>
      <c r="X3552" s="222"/>
      <c r="Y3552" s="222"/>
      <c r="Z3552" s="223"/>
      <c r="AA3552" s="222"/>
      <c r="AB3552" s="224"/>
      <c r="AC3552" s="225"/>
      <c r="AD3552" s="2">
        <f t="shared" si="1139"/>
        <v>0</v>
      </c>
      <c r="AE3552" s="2">
        <f t="shared" si="1140"/>
        <v>0</v>
      </c>
      <c r="AF3552" s="226"/>
      <c r="AG3552" s="219">
        <f t="shared" si="1144"/>
        <v>0</v>
      </c>
      <c r="AH3552" s="234">
        <f t="shared" si="1145"/>
        <v>0</v>
      </c>
      <c r="AI3552" s="214">
        <f t="shared" si="1153"/>
        <v>0</v>
      </c>
      <c r="AK3552" s="229">
        <f t="shared" si="1146"/>
        <v>0</v>
      </c>
      <c r="AL3552" s="226"/>
      <c r="AM3552" s="15"/>
      <c r="AN3552" s="232" t="e">
        <f t="shared" si="1147"/>
        <v>#DIV/0!</v>
      </c>
      <c r="AO3552" s="214">
        <f t="shared" si="1141"/>
        <v>0</v>
      </c>
      <c r="AQ3552" s="210"/>
      <c r="AR3552" s="231"/>
      <c r="AS3552" s="15"/>
      <c r="AT3552" s="232">
        <f t="shared" si="1148"/>
        <v>0</v>
      </c>
      <c r="AU3552" s="235">
        <f t="shared" si="1149"/>
        <v>0</v>
      </c>
      <c r="AY3552" s="210"/>
      <c r="AZ3552" s="231"/>
      <c r="BA3552" s="15"/>
      <c r="BB3552" s="232">
        <f t="shared" si="1138"/>
        <v>0</v>
      </c>
      <c r="BC3552" s="235">
        <f t="shared" si="1150"/>
        <v>0</v>
      </c>
      <c r="BG3552" s="210"/>
      <c r="BH3552" s="231"/>
      <c r="BI3552" s="15"/>
      <c r="BJ3552" s="232">
        <f t="shared" si="1142"/>
        <v>0</v>
      </c>
      <c r="BK3552" s="235">
        <f t="shared" si="1151"/>
        <v>0</v>
      </c>
      <c r="BM3552" s="109">
        <f t="shared" si="1143"/>
        <v>-5.2873239181603209</v>
      </c>
      <c r="BN3552" s="213"/>
      <c r="BR3552" s="228"/>
      <c r="BS3552" s="311"/>
      <c r="BT3552" s="3"/>
      <c r="BU3552" s="213"/>
      <c r="BV3552" s="213"/>
      <c r="BW3552" s="291"/>
    </row>
    <row r="3553" spans="1:75" x14ac:dyDescent="0.2">
      <c r="A3553" s="210"/>
      <c r="B3553" s="211"/>
      <c r="C3553" s="848" t="str">
        <f ca="1">IF(ISERR(AVERAGE(INDIRECT("B"&amp;(ROW()-INT($B$1/2))):INDIRECT("B"&amp;(ROW()+INT($B$1/2))))),"",AVERAGE(INDIRECT("B"&amp;(ROW()-INT($B$1/2))):INDIRECT("B"&amp;(ROW()+INT($B$1/2)))))</f>
        <v/>
      </c>
      <c r="D3553" s="848">
        <f t="shared" si="1137"/>
        <v>0</v>
      </c>
      <c r="E3553" s="275"/>
      <c r="F3553" s="15"/>
      <c r="G3553" s="3"/>
      <c r="H3553" s="3"/>
      <c r="I3553" s="3"/>
      <c r="J3553" s="3"/>
      <c r="K3553" s="3"/>
      <c r="L3553" s="554"/>
      <c r="M3553" s="545"/>
      <c r="N3553" s="546"/>
      <c r="O3553" s="5"/>
      <c r="P3553" s="216"/>
      <c r="Q3553" s="217"/>
      <c r="R3553" s="218"/>
      <c r="S3553" s="219">
        <f t="shared" si="1154"/>
        <v>0</v>
      </c>
      <c r="T3553" s="220">
        <f t="shared" si="1155"/>
        <v>0</v>
      </c>
      <c r="U3553" s="214">
        <f t="shared" si="1152"/>
        <v>0</v>
      </c>
      <c r="W3553" s="221"/>
      <c r="X3553" s="222"/>
      <c r="Y3553" s="222"/>
      <c r="Z3553" s="223"/>
      <c r="AA3553" s="222"/>
      <c r="AB3553" s="224"/>
      <c r="AC3553" s="225"/>
      <c r="AD3553" s="2">
        <f t="shared" si="1139"/>
        <v>0</v>
      </c>
      <c r="AE3553" s="2">
        <f t="shared" si="1140"/>
        <v>0</v>
      </c>
      <c r="AF3553" s="226"/>
      <c r="AG3553" s="219">
        <f t="shared" si="1144"/>
        <v>0</v>
      </c>
      <c r="AH3553" s="234">
        <f t="shared" si="1145"/>
        <v>0</v>
      </c>
      <c r="AI3553" s="214">
        <f t="shared" si="1153"/>
        <v>0</v>
      </c>
      <c r="AK3553" s="229">
        <f t="shared" si="1146"/>
        <v>0</v>
      </c>
      <c r="AL3553" s="226"/>
      <c r="AM3553" s="15"/>
      <c r="AN3553" s="232" t="e">
        <f t="shared" si="1147"/>
        <v>#DIV/0!</v>
      </c>
      <c r="AO3553" s="214">
        <f t="shared" si="1141"/>
        <v>0</v>
      </c>
      <c r="AQ3553" s="210"/>
      <c r="AR3553" s="231"/>
      <c r="AS3553" s="15"/>
      <c r="AT3553" s="232">
        <f t="shared" si="1148"/>
        <v>0</v>
      </c>
      <c r="AU3553" s="235">
        <f t="shared" si="1149"/>
        <v>0</v>
      </c>
      <c r="AY3553" s="210"/>
      <c r="AZ3553" s="231"/>
      <c r="BA3553" s="15"/>
      <c r="BB3553" s="232">
        <f t="shared" si="1138"/>
        <v>0</v>
      </c>
      <c r="BC3553" s="235">
        <f t="shared" si="1150"/>
        <v>0</v>
      </c>
      <c r="BG3553" s="210"/>
      <c r="BH3553" s="231"/>
      <c r="BI3553" s="15"/>
      <c r="BJ3553" s="232">
        <f t="shared" si="1142"/>
        <v>0</v>
      </c>
      <c r="BK3553" s="235">
        <f t="shared" si="1151"/>
        <v>0</v>
      </c>
      <c r="BM3553" s="109">
        <f t="shared" si="1143"/>
        <v>-5.2891562556580576</v>
      </c>
      <c r="BN3553" s="213"/>
      <c r="BR3553" s="228"/>
      <c r="BS3553" s="311"/>
      <c r="BT3553" s="3"/>
      <c r="BU3553" s="213"/>
      <c r="BV3553" s="213"/>
      <c r="BW3553" s="291"/>
    </row>
    <row r="3554" spans="1:75" x14ac:dyDescent="0.2">
      <c r="A3554" s="210"/>
      <c r="B3554" s="211"/>
      <c r="C3554" s="848" t="str">
        <f ca="1">IF(ISERR(AVERAGE(INDIRECT("B"&amp;(ROW()-INT($B$1/2))):INDIRECT("B"&amp;(ROW()+INT($B$1/2))))),"",AVERAGE(INDIRECT("B"&amp;(ROW()-INT($B$1/2))):INDIRECT("B"&amp;(ROW()+INT($B$1/2)))))</f>
        <v/>
      </c>
      <c r="D3554" s="848">
        <f t="shared" si="1137"/>
        <v>0</v>
      </c>
      <c r="E3554" s="275"/>
      <c r="F3554" s="15"/>
      <c r="G3554" s="3"/>
      <c r="H3554" s="3"/>
      <c r="I3554" s="3"/>
      <c r="J3554" s="3"/>
      <c r="K3554" s="3"/>
      <c r="L3554" s="554"/>
      <c r="M3554" s="545"/>
      <c r="N3554" s="546"/>
      <c r="O3554" s="5"/>
      <c r="P3554" s="216"/>
      <c r="Q3554" s="217"/>
      <c r="R3554" s="218"/>
      <c r="S3554" s="219">
        <f t="shared" si="1154"/>
        <v>0</v>
      </c>
      <c r="T3554" s="220">
        <f t="shared" si="1155"/>
        <v>0</v>
      </c>
      <c r="U3554" s="214">
        <f t="shared" si="1152"/>
        <v>0</v>
      </c>
      <c r="W3554" s="221"/>
      <c r="X3554" s="222"/>
      <c r="Y3554" s="222"/>
      <c r="Z3554" s="223"/>
      <c r="AA3554" s="222"/>
      <c r="AB3554" s="224"/>
      <c r="AC3554" s="225"/>
      <c r="AD3554" s="2">
        <f t="shared" si="1139"/>
        <v>0</v>
      </c>
      <c r="AE3554" s="2">
        <f t="shared" si="1140"/>
        <v>0</v>
      </c>
      <c r="AF3554" s="226"/>
      <c r="AG3554" s="219">
        <f t="shared" si="1144"/>
        <v>0</v>
      </c>
      <c r="AH3554" s="234">
        <f t="shared" si="1145"/>
        <v>0</v>
      </c>
      <c r="AI3554" s="214">
        <f t="shared" si="1153"/>
        <v>0</v>
      </c>
      <c r="AK3554" s="229">
        <f t="shared" si="1146"/>
        <v>0</v>
      </c>
      <c r="AL3554" s="226"/>
      <c r="AM3554" s="15"/>
      <c r="AN3554" s="232" t="e">
        <f t="shared" si="1147"/>
        <v>#DIV/0!</v>
      </c>
      <c r="AO3554" s="214">
        <f t="shared" si="1141"/>
        <v>0</v>
      </c>
      <c r="AQ3554" s="210"/>
      <c r="AR3554" s="231"/>
      <c r="AS3554" s="15"/>
      <c r="AT3554" s="232">
        <f t="shared" si="1148"/>
        <v>0</v>
      </c>
      <c r="AU3554" s="235">
        <f t="shared" si="1149"/>
        <v>0</v>
      </c>
      <c r="AY3554" s="210"/>
      <c r="AZ3554" s="231"/>
      <c r="BA3554" s="15"/>
      <c r="BB3554" s="232">
        <f t="shared" si="1138"/>
        <v>0</v>
      </c>
      <c r="BC3554" s="235">
        <f t="shared" si="1150"/>
        <v>0</v>
      </c>
      <c r="BG3554" s="210"/>
      <c r="BH3554" s="231"/>
      <c r="BI3554" s="15"/>
      <c r="BJ3554" s="232">
        <f t="shared" si="1142"/>
        <v>0</v>
      </c>
      <c r="BK3554" s="235">
        <f t="shared" si="1151"/>
        <v>0</v>
      </c>
      <c r="BM3554" s="109">
        <f t="shared" si="1143"/>
        <v>-5.2909885931557943</v>
      </c>
      <c r="BN3554" s="213"/>
      <c r="BR3554" s="228"/>
      <c r="BS3554" s="311"/>
      <c r="BT3554" s="3"/>
      <c r="BU3554" s="213"/>
      <c r="BV3554" s="213"/>
      <c r="BW3554" s="291"/>
    </row>
    <row r="3555" spans="1:75" x14ac:dyDescent="0.2">
      <c r="A3555" s="210"/>
      <c r="B3555" s="211"/>
      <c r="C3555" s="848" t="str">
        <f ca="1">IF(ISERR(AVERAGE(INDIRECT("B"&amp;(ROW()-INT($B$1/2))):INDIRECT("B"&amp;(ROW()+INT($B$1/2))))),"",AVERAGE(INDIRECT("B"&amp;(ROW()-INT($B$1/2))):INDIRECT("B"&amp;(ROW()+INT($B$1/2)))))</f>
        <v/>
      </c>
      <c r="D3555" s="848">
        <f t="shared" si="1137"/>
        <v>0</v>
      </c>
      <c r="E3555" s="275"/>
      <c r="F3555" s="15"/>
      <c r="G3555" s="3"/>
      <c r="H3555" s="3"/>
      <c r="I3555" s="3"/>
      <c r="J3555" s="3"/>
      <c r="K3555" s="3"/>
      <c r="L3555" s="554"/>
      <c r="M3555" s="545"/>
      <c r="N3555" s="546"/>
      <c r="O3555" s="5"/>
      <c r="P3555" s="216"/>
      <c r="Q3555" s="217"/>
      <c r="R3555" s="218"/>
      <c r="S3555" s="219">
        <f t="shared" si="1154"/>
        <v>0</v>
      </c>
      <c r="T3555" s="220">
        <f t="shared" si="1155"/>
        <v>0</v>
      </c>
      <c r="U3555" s="214">
        <f t="shared" si="1152"/>
        <v>0</v>
      </c>
      <c r="W3555" s="221"/>
      <c r="X3555" s="222"/>
      <c r="Y3555" s="222"/>
      <c r="Z3555" s="223"/>
      <c r="AA3555" s="222"/>
      <c r="AB3555" s="224"/>
      <c r="AC3555" s="225"/>
      <c r="AD3555" s="2">
        <f t="shared" si="1139"/>
        <v>0</v>
      </c>
      <c r="AE3555" s="2">
        <f t="shared" si="1140"/>
        <v>0</v>
      </c>
      <c r="AF3555" s="226"/>
      <c r="AG3555" s="219">
        <f t="shared" si="1144"/>
        <v>0</v>
      </c>
      <c r="AH3555" s="234">
        <f t="shared" si="1145"/>
        <v>0</v>
      </c>
      <c r="AI3555" s="214">
        <f t="shared" si="1153"/>
        <v>0</v>
      </c>
      <c r="AK3555" s="229">
        <f t="shared" si="1146"/>
        <v>0</v>
      </c>
      <c r="AL3555" s="226"/>
      <c r="AM3555" s="15"/>
      <c r="AN3555" s="232" t="e">
        <f t="shared" si="1147"/>
        <v>#DIV/0!</v>
      </c>
      <c r="AO3555" s="214">
        <f t="shared" si="1141"/>
        <v>0</v>
      </c>
      <c r="AQ3555" s="210"/>
      <c r="AR3555" s="231"/>
      <c r="AS3555" s="15"/>
      <c r="AT3555" s="232">
        <f t="shared" si="1148"/>
        <v>0</v>
      </c>
      <c r="AU3555" s="235">
        <f t="shared" si="1149"/>
        <v>0</v>
      </c>
      <c r="AY3555" s="210"/>
      <c r="AZ3555" s="231"/>
      <c r="BA3555" s="15"/>
      <c r="BB3555" s="232">
        <f t="shared" si="1138"/>
        <v>0</v>
      </c>
      <c r="BC3555" s="235">
        <f t="shared" si="1150"/>
        <v>0</v>
      </c>
      <c r="BG3555" s="210"/>
      <c r="BH3555" s="231"/>
      <c r="BI3555" s="15"/>
      <c r="BJ3555" s="232">
        <f t="shared" si="1142"/>
        <v>0</v>
      </c>
      <c r="BK3555" s="235">
        <f t="shared" si="1151"/>
        <v>0</v>
      </c>
      <c r="BM3555" s="109">
        <f t="shared" si="1143"/>
        <v>-5.292820930653531</v>
      </c>
      <c r="BN3555" s="213"/>
      <c r="BR3555" s="228"/>
      <c r="BS3555" s="311"/>
      <c r="BT3555" s="3"/>
      <c r="BU3555" s="213"/>
      <c r="BV3555" s="213"/>
      <c r="BW3555" s="291"/>
    </row>
    <row r="3556" spans="1:75" x14ac:dyDescent="0.2">
      <c r="A3556" s="210"/>
      <c r="B3556" s="211"/>
      <c r="C3556" s="848" t="str">
        <f ca="1">IF(ISERR(AVERAGE(INDIRECT("B"&amp;(ROW()-INT($B$1/2))):INDIRECT("B"&amp;(ROW()+INT($B$1/2))))),"",AVERAGE(INDIRECT("B"&amp;(ROW()-INT($B$1/2))):INDIRECT("B"&amp;(ROW()+INT($B$1/2)))))</f>
        <v/>
      </c>
      <c r="D3556" s="848">
        <f t="shared" si="1137"/>
        <v>0</v>
      </c>
      <c r="E3556" s="275"/>
      <c r="F3556" s="15"/>
      <c r="G3556" s="3"/>
      <c r="H3556" s="3"/>
      <c r="I3556" s="3"/>
      <c r="J3556" s="3"/>
      <c r="K3556" s="3"/>
      <c r="L3556" s="554"/>
      <c r="M3556" s="545"/>
      <c r="N3556" s="546"/>
      <c r="O3556" s="5"/>
      <c r="P3556" s="216"/>
      <c r="Q3556" s="217"/>
      <c r="R3556" s="218"/>
      <c r="S3556" s="219">
        <f t="shared" si="1154"/>
        <v>0</v>
      </c>
      <c r="T3556" s="220">
        <f t="shared" si="1155"/>
        <v>0</v>
      </c>
      <c r="U3556" s="214">
        <f t="shared" si="1152"/>
        <v>0</v>
      </c>
      <c r="W3556" s="221"/>
      <c r="X3556" s="222"/>
      <c r="Y3556" s="222"/>
      <c r="Z3556" s="223"/>
      <c r="AA3556" s="222"/>
      <c r="AB3556" s="224"/>
      <c r="AC3556" s="225"/>
      <c r="AD3556" s="2">
        <f t="shared" si="1139"/>
        <v>0</v>
      </c>
      <c r="AE3556" s="2">
        <f t="shared" si="1140"/>
        <v>0</v>
      </c>
      <c r="AF3556" s="226"/>
      <c r="AG3556" s="219">
        <f t="shared" si="1144"/>
        <v>0</v>
      </c>
      <c r="AH3556" s="234">
        <f t="shared" si="1145"/>
        <v>0</v>
      </c>
      <c r="AI3556" s="214">
        <f t="shared" si="1153"/>
        <v>0</v>
      </c>
      <c r="AK3556" s="229">
        <f t="shared" si="1146"/>
        <v>0</v>
      </c>
      <c r="AL3556" s="226"/>
      <c r="AM3556" s="15"/>
      <c r="AN3556" s="232" t="e">
        <f t="shared" si="1147"/>
        <v>#DIV/0!</v>
      </c>
      <c r="AO3556" s="214">
        <f t="shared" si="1141"/>
        <v>0</v>
      </c>
      <c r="AQ3556" s="210"/>
      <c r="AR3556" s="231"/>
      <c r="AS3556" s="15"/>
      <c r="AT3556" s="232">
        <f t="shared" si="1148"/>
        <v>0</v>
      </c>
      <c r="AU3556" s="235">
        <f t="shared" si="1149"/>
        <v>0</v>
      </c>
      <c r="AY3556" s="210"/>
      <c r="AZ3556" s="231"/>
      <c r="BA3556" s="15"/>
      <c r="BB3556" s="232">
        <f t="shared" si="1138"/>
        <v>0</v>
      </c>
      <c r="BC3556" s="235">
        <f t="shared" si="1150"/>
        <v>0</v>
      </c>
      <c r="BG3556" s="210"/>
      <c r="BH3556" s="231"/>
      <c r="BI3556" s="15"/>
      <c r="BJ3556" s="232">
        <f t="shared" si="1142"/>
        <v>0</v>
      </c>
      <c r="BK3556" s="235">
        <f t="shared" si="1151"/>
        <v>0</v>
      </c>
      <c r="BM3556" s="109">
        <f t="shared" si="1143"/>
        <v>-5.2946532681512677</v>
      </c>
      <c r="BN3556" s="213"/>
      <c r="BR3556" s="228"/>
      <c r="BS3556" s="311"/>
      <c r="BT3556" s="3"/>
      <c r="BU3556" s="213"/>
      <c r="BV3556" s="213"/>
      <c r="BW3556" s="291"/>
    </row>
    <row r="3557" spans="1:75" x14ac:dyDescent="0.2">
      <c r="A3557" s="210"/>
      <c r="B3557" s="211"/>
      <c r="C3557" s="848" t="str">
        <f ca="1">IF(ISERR(AVERAGE(INDIRECT("B"&amp;(ROW()-INT($B$1/2))):INDIRECT("B"&amp;(ROW()+INT($B$1/2))))),"",AVERAGE(INDIRECT("B"&amp;(ROW()-INT($B$1/2))):INDIRECT("B"&amp;(ROW()+INT($B$1/2)))))</f>
        <v/>
      </c>
      <c r="D3557" s="848">
        <f t="shared" si="1137"/>
        <v>0</v>
      </c>
      <c r="E3557" s="275"/>
      <c r="F3557" s="15"/>
      <c r="G3557" s="3"/>
      <c r="H3557" s="3"/>
      <c r="I3557" s="3"/>
      <c r="J3557" s="3"/>
      <c r="K3557" s="3"/>
      <c r="L3557" s="554"/>
      <c r="M3557" s="545"/>
      <c r="N3557" s="546"/>
      <c r="O3557" s="5"/>
      <c r="P3557" s="216"/>
      <c r="Q3557" s="217"/>
      <c r="R3557" s="218"/>
      <c r="S3557" s="219">
        <f t="shared" si="1154"/>
        <v>0</v>
      </c>
      <c r="T3557" s="220">
        <f t="shared" si="1155"/>
        <v>0</v>
      </c>
      <c r="U3557" s="214">
        <f t="shared" si="1152"/>
        <v>0</v>
      </c>
      <c r="W3557" s="221"/>
      <c r="X3557" s="222"/>
      <c r="Y3557" s="222"/>
      <c r="Z3557" s="223"/>
      <c r="AA3557" s="222"/>
      <c r="AB3557" s="224"/>
      <c r="AC3557" s="225"/>
      <c r="AD3557" s="2">
        <f t="shared" si="1139"/>
        <v>0</v>
      </c>
      <c r="AE3557" s="2">
        <f t="shared" si="1140"/>
        <v>0</v>
      </c>
      <c r="AF3557" s="226"/>
      <c r="AG3557" s="219">
        <f t="shared" si="1144"/>
        <v>0</v>
      </c>
      <c r="AH3557" s="234">
        <f t="shared" si="1145"/>
        <v>0</v>
      </c>
      <c r="AI3557" s="214">
        <f t="shared" si="1153"/>
        <v>0</v>
      </c>
      <c r="AK3557" s="229">
        <f t="shared" si="1146"/>
        <v>0</v>
      </c>
      <c r="AL3557" s="226"/>
      <c r="AM3557" s="15"/>
      <c r="AN3557" s="232" t="e">
        <f t="shared" si="1147"/>
        <v>#DIV/0!</v>
      </c>
      <c r="AO3557" s="214">
        <f t="shared" si="1141"/>
        <v>0</v>
      </c>
      <c r="AQ3557" s="210"/>
      <c r="AR3557" s="231"/>
      <c r="AS3557" s="15"/>
      <c r="AT3557" s="232">
        <f t="shared" si="1148"/>
        <v>0</v>
      </c>
      <c r="AU3557" s="235">
        <f t="shared" si="1149"/>
        <v>0</v>
      </c>
      <c r="AY3557" s="210"/>
      <c r="AZ3557" s="231"/>
      <c r="BA3557" s="15"/>
      <c r="BB3557" s="232">
        <f t="shared" si="1138"/>
        <v>0</v>
      </c>
      <c r="BC3557" s="235">
        <f t="shared" si="1150"/>
        <v>0</v>
      </c>
      <c r="BG3557" s="210"/>
      <c r="BH3557" s="231"/>
      <c r="BI3557" s="15"/>
      <c r="BJ3557" s="232">
        <f t="shared" si="1142"/>
        <v>0</v>
      </c>
      <c r="BK3557" s="235">
        <f t="shared" si="1151"/>
        <v>0</v>
      </c>
      <c r="BM3557" s="109">
        <f t="shared" si="1143"/>
        <v>-5.2964856056490044</v>
      </c>
      <c r="BN3557" s="213"/>
      <c r="BR3557" s="228"/>
      <c r="BS3557" s="311"/>
      <c r="BT3557" s="3"/>
      <c r="BU3557" s="213"/>
      <c r="BV3557" s="213"/>
      <c r="BW3557" s="291"/>
    </row>
    <row r="3558" spans="1:75" x14ac:dyDescent="0.2">
      <c r="A3558" s="210"/>
      <c r="B3558" s="211"/>
      <c r="C3558" s="848" t="str">
        <f ca="1">IF(ISERR(AVERAGE(INDIRECT("B"&amp;(ROW()-INT($B$1/2))):INDIRECT("B"&amp;(ROW()+INT($B$1/2))))),"",AVERAGE(INDIRECT("B"&amp;(ROW()-INT($B$1/2))):INDIRECT("B"&amp;(ROW()+INT($B$1/2)))))</f>
        <v/>
      </c>
      <c r="D3558" s="848">
        <f t="shared" si="1137"/>
        <v>0</v>
      </c>
      <c r="E3558" s="275"/>
      <c r="F3558" s="15"/>
      <c r="G3558" s="3"/>
      <c r="H3558" s="3"/>
      <c r="I3558" s="3"/>
      <c r="J3558" s="3"/>
      <c r="K3558" s="3"/>
      <c r="L3558" s="554"/>
      <c r="M3558" s="545"/>
      <c r="N3558" s="546"/>
      <c r="O3558" s="5"/>
      <c r="P3558" s="216"/>
      <c r="Q3558" s="217"/>
      <c r="R3558" s="218"/>
      <c r="S3558" s="219">
        <f t="shared" si="1154"/>
        <v>0</v>
      </c>
      <c r="T3558" s="220">
        <f t="shared" si="1155"/>
        <v>0</v>
      </c>
      <c r="U3558" s="214">
        <f t="shared" si="1152"/>
        <v>0</v>
      </c>
      <c r="W3558" s="221"/>
      <c r="X3558" s="222"/>
      <c r="Y3558" s="222"/>
      <c r="Z3558" s="223"/>
      <c r="AA3558" s="222"/>
      <c r="AB3558" s="224"/>
      <c r="AC3558" s="225"/>
      <c r="AD3558" s="2">
        <f t="shared" si="1139"/>
        <v>0</v>
      </c>
      <c r="AE3558" s="2">
        <f t="shared" si="1140"/>
        <v>0</v>
      </c>
      <c r="AF3558" s="226"/>
      <c r="AG3558" s="219">
        <f t="shared" si="1144"/>
        <v>0</v>
      </c>
      <c r="AH3558" s="234">
        <f t="shared" si="1145"/>
        <v>0</v>
      </c>
      <c r="AI3558" s="214">
        <f t="shared" si="1153"/>
        <v>0</v>
      </c>
      <c r="AK3558" s="229">
        <f t="shared" si="1146"/>
        <v>0</v>
      </c>
      <c r="AL3558" s="226"/>
      <c r="AM3558" s="15"/>
      <c r="AN3558" s="232" t="e">
        <f t="shared" si="1147"/>
        <v>#DIV/0!</v>
      </c>
      <c r="AO3558" s="214">
        <f t="shared" si="1141"/>
        <v>0</v>
      </c>
      <c r="AQ3558" s="210"/>
      <c r="AR3558" s="231"/>
      <c r="AS3558" s="15"/>
      <c r="AT3558" s="232">
        <f t="shared" si="1148"/>
        <v>0</v>
      </c>
      <c r="AU3558" s="235">
        <f t="shared" si="1149"/>
        <v>0</v>
      </c>
      <c r="AY3558" s="210"/>
      <c r="AZ3558" s="231"/>
      <c r="BA3558" s="15"/>
      <c r="BB3558" s="232">
        <f t="shared" si="1138"/>
        <v>0</v>
      </c>
      <c r="BC3558" s="235">
        <f t="shared" si="1150"/>
        <v>0</v>
      </c>
      <c r="BG3558" s="210"/>
      <c r="BH3558" s="231"/>
      <c r="BI3558" s="15"/>
      <c r="BJ3558" s="232">
        <f t="shared" si="1142"/>
        <v>0</v>
      </c>
      <c r="BK3558" s="235">
        <f t="shared" si="1151"/>
        <v>0</v>
      </c>
      <c r="BM3558" s="109">
        <f t="shared" si="1143"/>
        <v>-5.2983179431467411</v>
      </c>
      <c r="BN3558" s="213"/>
      <c r="BR3558" s="228"/>
      <c r="BS3558" s="311"/>
      <c r="BT3558" s="3"/>
      <c r="BU3558" s="213"/>
      <c r="BV3558" s="213"/>
      <c r="BW3558" s="291"/>
    </row>
    <row r="3559" spans="1:75" x14ac:dyDescent="0.2">
      <c r="A3559" s="210"/>
      <c r="B3559" s="211"/>
      <c r="C3559" s="848" t="str">
        <f ca="1">IF(ISERR(AVERAGE(INDIRECT("B"&amp;(ROW()-INT($B$1/2))):INDIRECT("B"&amp;(ROW()+INT($B$1/2))))),"",AVERAGE(INDIRECT("B"&amp;(ROW()-INT($B$1/2))):INDIRECT("B"&amp;(ROW()+INT($B$1/2)))))</f>
        <v/>
      </c>
      <c r="D3559" s="848">
        <f t="shared" si="1137"/>
        <v>0</v>
      </c>
      <c r="E3559" s="275"/>
      <c r="F3559" s="15"/>
      <c r="G3559" s="3"/>
      <c r="H3559" s="3"/>
      <c r="I3559" s="3"/>
      <c r="J3559" s="3"/>
      <c r="K3559" s="3"/>
      <c r="L3559" s="554"/>
      <c r="M3559" s="545"/>
      <c r="N3559" s="546"/>
      <c r="O3559" s="5"/>
      <c r="P3559" s="216"/>
      <c r="Q3559" s="217"/>
      <c r="R3559" s="218"/>
      <c r="S3559" s="219">
        <f t="shared" si="1154"/>
        <v>0</v>
      </c>
      <c r="T3559" s="220">
        <f t="shared" si="1155"/>
        <v>0</v>
      </c>
      <c r="U3559" s="214">
        <f t="shared" si="1152"/>
        <v>0</v>
      </c>
      <c r="W3559" s="221"/>
      <c r="X3559" s="222"/>
      <c r="Y3559" s="222"/>
      <c r="Z3559" s="223"/>
      <c r="AA3559" s="222"/>
      <c r="AB3559" s="224"/>
      <c r="AC3559" s="225"/>
      <c r="AD3559" s="2">
        <f t="shared" si="1139"/>
        <v>0</v>
      </c>
      <c r="AE3559" s="2">
        <f t="shared" si="1140"/>
        <v>0</v>
      </c>
      <c r="AF3559" s="226"/>
      <c r="AG3559" s="219">
        <f t="shared" si="1144"/>
        <v>0</v>
      </c>
      <c r="AH3559" s="234">
        <f t="shared" si="1145"/>
        <v>0</v>
      </c>
      <c r="AI3559" s="214">
        <f t="shared" si="1153"/>
        <v>0</v>
      </c>
      <c r="AK3559" s="229">
        <f t="shared" si="1146"/>
        <v>0</v>
      </c>
      <c r="AL3559" s="226"/>
      <c r="AM3559" s="15"/>
      <c r="AN3559" s="232" t="e">
        <f t="shared" si="1147"/>
        <v>#DIV/0!</v>
      </c>
      <c r="AO3559" s="214">
        <f t="shared" si="1141"/>
        <v>0</v>
      </c>
      <c r="AQ3559" s="210"/>
      <c r="AR3559" s="231"/>
      <c r="AS3559" s="15"/>
      <c r="AT3559" s="232">
        <f t="shared" si="1148"/>
        <v>0</v>
      </c>
      <c r="AU3559" s="235">
        <f t="shared" si="1149"/>
        <v>0</v>
      </c>
      <c r="AY3559" s="210"/>
      <c r="AZ3559" s="231"/>
      <c r="BA3559" s="15"/>
      <c r="BB3559" s="232">
        <f t="shared" si="1138"/>
        <v>0</v>
      </c>
      <c r="BC3559" s="235">
        <f t="shared" si="1150"/>
        <v>0</v>
      </c>
      <c r="BG3559" s="210"/>
      <c r="BH3559" s="231"/>
      <c r="BI3559" s="15"/>
      <c r="BJ3559" s="232">
        <f t="shared" si="1142"/>
        <v>0</v>
      </c>
      <c r="BK3559" s="235">
        <f t="shared" si="1151"/>
        <v>0</v>
      </c>
      <c r="BM3559" s="109">
        <f t="shared" si="1143"/>
        <v>-5.3001502806444778</v>
      </c>
      <c r="BN3559" s="213"/>
      <c r="BR3559" s="228"/>
      <c r="BS3559" s="311"/>
      <c r="BT3559" s="3"/>
      <c r="BU3559" s="213"/>
      <c r="BV3559" s="213"/>
      <c r="BW3559" s="291"/>
    </row>
    <row r="3560" spans="1:75" x14ac:dyDescent="0.2">
      <c r="A3560" s="210"/>
      <c r="B3560" s="211"/>
      <c r="C3560" s="848" t="str">
        <f ca="1">IF(ISERR(AVERAGE(INDIRECT("B"&amp;(ROW()-INT($B$1/2))):INDIRECT("B"&amp;(ROW()+INT($B$1/2))))),"",AVERAGE(INDIRECT("B"&amp;(ROW()-INT($B$1/2))):INDIRECT("B"&amp;(ROW()+INT($B$1/2)))))</f>
        <v/>
      </c>
      <c r="D3560" s="848">
        <f t="shared" si="1137"/>
        <v>0</v>
      </c>
      <c r="E3560" s="275"/>
      <c r="F3560" s="15"/>
      <c r="G3560" s="3"/>
      <c r="H3560" s="3"/>
      <c r="I3560" s="3"/>
      <c r="J3560" s="3"/>
      <c r="K3560" s="3"/>
      <c r="L3560" s="554"/>
      <c r="M3560" s="545"/>
      <c r="N3560" s="546"/>
      <c r="O3560" s="5"/>
      <c r="P3560" s="216"/>
      <c r="Q3560" s="217"/>
      <c r="R3560" s="218"/>
      <c r="S3560" s="219">
        <f t="shared" si="1154"/>
        <v>0</v>
      </c>
      <c r="T3560" s="220">
        <f t="shared" si="1155"/>
        <v>0</v>
      </c>
      <c r="U3560" s="214">
        <f t="shared" si="1152"/>
        <v>0</v>
      </c>
      <c r="W3560" s="221"/>
      <c r="X3560" s="222"/>
      <c r="Y3560" s="222"/>
      <c r="Z3560" s="223"/>
      <c r="AA3560" s="222"/>
      <c r="AB3560" s="224"/>
      <c r="AC3560" s="225"/>
      <c r="AD3560" s="2">
        <f t="shared" si="1139"/>
        <v>0</v>
      </c>
      <c r="AE3560" s="2">
        <f t="shared" si="1140"/>
        <v>0</v>
      </c>
      <c r="AF3560" s="226"/>
      <c r="AG3560" s="219">
        <f t="shared" si="1144"/>
        <v>0</v>
      </c>
      <c r="AH3560" s="234">
        <f t="shared" si="1145"/>
        <v>0</v>
      </c>
      <c r="AI3560" s="214">
        <f t="shared" si="1153"/>
        <v>0</v>
      </c>
      <c r="AK3560" s="229">
        <f t="shared" si="1146"/>
        <v>0</v>
      </c>
      <c r="AL3560" s="226"/>
      <c r="AM3560" s="15"/>
      <c r="AN3560" s="232" t="e">
        <f t="shared" si="1147"/>
        <v>#DIV/0!</v>
      </c>
      <c r="AO3560" s="214">
        <f t="shared" si="1141"/>
        <v>0</v>
      </c>
      <c r="AQ3560" s="210"/>
      <c r="AR3560" s="231"/>
      <c r="AS3560" s="15"/>
      <c r="AT3560" s="232">
        <f t="shared" si="1148"/>
        <v>0</v>
      </c>
      <c r="AU3560" s="235">
        <f t="shared" si="1149"/>
        <v>0</v>
      </c>
      <c r="AY3560" s="210"/>
      <c r="AZ3560" s="231"/>
      <c r="BA3560" s="15"/>
      <c r="BB3560" s="232">
        <f t="shared" si="1138"/>
        <v>0</v>
      </c>
      <c r="BC3560" s="235">
        <f t="shared" si="1150"/>
        <v>0</v>
      </c>
      <c r="BG3560" s="210"/>
      <c r="BH3560" s="231"/>
      <c r="BI3560" s="15"/>
      <c r="BJ3560" s="232">
        <f t="shared" si="1142"/>
        <v>0</v>
      </c>
      <c r="BK3560" s="235">
        <f t="shared" si="1151"/>
        <v>0</v>
      </c>
      <c r="BM3560" s="109">
        <f t="shared" si="1143"/>
        <v>-5.3019826181422145</v>
      </c>
      <c r="BN3560" s="213"/>
      <c r="BR3560" s="228"/>
      <c r="BS3560" s="311"/>
      <c r="BT3560" s="3"/>
      <c r="BU3560" s="213"/>
      <c r="BV3560" s="213"/>
      <c r="BW3560" s="291"/>
    </row>
    <row r="3561" spans="1:75" x14ac:dyDescent="0.2">
      <c r="A3561" s="210"/>
      <c r="B3561" s="211"/>
      <c r="C3561" s="848" t="str">
        <f ca="1">IF(ISERR(AVERAGE(INDIRECT("B"&amp;(ROW()-INT($B$1/2))):INDIRECT("B"&amp;(ROW()+INT($B$1/2))))),"",AVERAGE(INDIRECT("B"&amp;(ROW()-INT($B$1/2))):INDIRECT("B"&amp;(ROW()+INT($B$1/2)))))</f>
        <v/>
      </c>
      <c r="D3561" s="848">
        <f t="shared" si="1137"/>
        <v>0</v>
      </c>
      <c r="E3561" s="275"/>
      <c r="F3561" s="15"/>
      <c r="G3561" s="3"/>
      <c r="H3561" s="3"/>
      <c r="I3561" s="3"/>
      <c r="J3561" s="3"/>
      <c r="K3561" s="3"/>
      <c r="L3561" s="554"/>
      <c r="M3561" s="545"/>
      <c r="N3561" s="546"/>
      <c r="O3561" s="5"/>
      <c r="P3561" s="216"/>
      <c r="Q3561" s="217"/>
      <c r="R3561" s="218"/>
      <c r="S3561" s="219">
        <f t="shared" si="1154"/>
        <v>0</v>
      </c>
      <c r="T3561" s="220">
        <f t="shared" si="1155"/>
        <v>0</v>
      </c>
      <c r="U3561" s="214">
        <f t="shared" si="1152"/>
        <v>0</v>
      </c>
      <c r="W3561" s="221"/>
      <c r="X3561" s="222"/>
      <c r="Y3561" s="222"/>
      <c r="Z3561" s="223"/>
      <c r="AA3561" s="222"/>
      <c r="AB3561" s="224"/>
      <c r="AC3561" s="225"/>
      <c r="AD3561" s="2">
        <f t="shared" si="1139"/>
        <v>0</v>
      </c>
      <c r="AE3561" s="2">
        <f t="shared" si="1140"/>
        <v>0</v>
      </c>
      <c r="AF3561" s="226"/>
      <c r="AG3561" s="219">
        <f t="shared" si="1144"/>
        <v>0</v>
      </c>
      <c r="AH3561" s="234">
        <f t="shared" si="1145"/>
        <v>0</v>
      </c>
      <c r="AI3561" s="214">
        <f t="shared" si="1153"/>
        <v>0</v>
      </c>
      <c r="AK3561" s="229">
        <f t="shared" si="1146"/>
        <v>0</v>
      </c>
      <c r="AL3561" s="226"/>
      <c r="AM3561" s="15"/>
      <c r="AN3561" s="232" t="e">
        <f t="shared" si="1147"/>
        <v>#DIV/0!</v>
      </c>
      <c r="AO3561" s="214">
        <f t="shared" si="1141"/>
        <v>0</v>
      </c>
      <c r="AQ3561" s="210"/>
      <c r="AR3561" s="231"/>
      <c r="AS3561" s="15"/>
      <c r="AT3561" s="232">
        <f t="shared" si="1148"/>
        <v>0</v>
      </c>
      <c r="AU3561" s="235">
        <f t="shared" si="1149"/>
        <v>0</v>
      </c>
      <c r="AY3561" s="210"/>
      <c r="AZ3561" s="231"/>
      <c r="BA3561" s="15"/>
      <c r="BB3561" s="232">
        <f t="shared" si="1138"/>
        <v>0</v>
      </c>
      <c r="BC3561" s="235">
        <f t="shared" si="1150"/>
        <v>0</v>
      </c>
      <c r="BG3561" s="210"/>
      <c r="BH3561" s="231"/>
      <c r="BI3561" s="15"/>
      <c r="BJ3561" s="232">
        <f t="shared" si="1142"/>
        <v>0</v>
      </c>
      <c r="BK3561" s="235">
        <f t="shared" si="1151"/>
        <v>0</v>
      </c>
      <c r="BM3561" s="109">
        <f t="shared" si="1143"/>
        <v>-5.3038149556399512</v>
      </c>
      <c r="BN3561" s="213"/>
      <c r="BR3561" s="228"/>
      <c r="BS3561" s="311"/>
      <c r="BT3561" s="3"/>
      <c r="BU3561" s="213"/>
      <c r="BV3561" s="213"/>
      <c r="BW3561" s="291"/>
    </row>
    <row r="3562" spans="1:75" x14ac:dyDescent="0.2">
      <c r="A3562" s="210"/>
      <c r="B3562" s="211"/>
      <c r="C3562" s="848" t="str">
        <f ca="1">IF(ISERR(AVERAGE(INDIRECT("B"&amp;(ROW()-INT($B$1/2))):INDIRECT("B"&amp;(ROW()+INT($B$1/2))))),"",AVERAGE(INDIRECT("B"&amp;(ROW()-INT($B$1/2))):INDIRECT("B"&amp;(ROW()+INT($B$1/2)))))</f>
        <v/>
      </c>
      <c r="D3562" s="848">
        <f t="shared" si="1137"/>
        <v>0</v>
      </c>
      <c r="E3562" s="275"/>
      <c r="F3562" s="15"/>
      <c r="G3562" s="3"/>
      <c r="H3562" s="3"/>
      <c r="I3562" s="3"/>
      <c r="J3562" s="3"/>
      <c r="K3562" s="3"/>
      <c r="L3562" s="554"/>
      <c r="M3562" s="545"/>
      <c r="N3562" s="546"/>
      <c r="O3562" s="5"/>
      <c r="P3562" s="216"/>
      <c r="Q3562" s="217"/>
      <c r="R3562" s="218"/>
      <c r="S3562" s="219">
        <f t="shared" si="1154"/>
        <v>0</v>
      </c>
      <c r="T3562" s="220">
        <f t="shared" si="1155"/>
        <v>0</v>
      </c>
      <c r="U3562" s="214">
        <f t="shared" si="1152"/>
        <v>0</v>
      </c>
      <c r="W3562" s="221"/>
      <c r="X3562" s="222"/>
      <c r="Y3562" s="222"/>
      <c r="Z3562" s="223"/>
      <c r="AA3562" s="222"/>
      <c r="AB3562" s="224"/>
      <c r="AC3562" s="225"/>
      <c r="AD3562" s="2">
        <f t="shared" si="1139"/>
        <v>0</v>
      </c>
      <c r="AE3562" s="2">
        <f t="shared" si="1140"/>
        <v>0</v>
      </c>
      <c r="AF3562" s="226"/>
      <c r="AG3562" s="219">
        <f t="shared" si="1144"/>
        <v>0</v>
      </c>
      <c r="AH3562" s="234">
        <f t="shared" si="1145"/>
        <v>0</v>
      </c>
      <c r="AI3562" s="214">
        <f t="shared" si="1153"/>
        <v>0</v>
      </c>
      <c r="AK3562" s="229">
        <f t="shared" si="1146"/>
        <v>0</v>
      </c>
      <c r="AL3562" s="226"/>
      <c r="AM3562" s="15"/>
      <c r="AN3562" s="232" t="e">
        <f t="shared" si="1147"/>
        <v>#DIV/0!</v>
      </c>
      <c r="AO3562" s="214">
        <f t="shared" si="1141"/>
        <v>0</v>
      </c>
      <c r="AQ3562" s="210"/>
      <c r="AR3562" s="231"/>
      <c r="AS3562" s="15"/>
      <c r="AT3562" s="232">
        <f t="shared" si="1148"/>
        <v>0</v>
      </c>
      <c r="AU3562" s="235">
        <f t="shared" si="1149"/>
        <v>0</v>
      </c>
      <c r="AY3562" s="210"/>
      <c r="AZ3562" s="231"/>
      <c r="BA3562" s="15"/>
      <c r="BB3562" s="232">
        <f t="shared" si="1138"/>
        <v>0</v>
      </c>
      <c r="BC3562" s="235">
        <f t="shared" si="1150"/>
        <v>0</v>
      </c>
      <c r="BG3562" s="210"/>
      <c r="BH3562" s="231"/>
      <c r="BI3562" s="15"/>
      <c r="BJ3562" s="232">
        <f t="shared" si="1142"/>
        <v>0</v>
      </c>
      <c r="BK3562" s="235">
        <f t="shared" si="1151"/>
        <v>0</v>
      </c>
      <c r="BM3562" s="109">
        <f t="shared" si="1143"/>
        <v>-5.3056472931376879</v>
      </c>
      <c r="BN3562" s="213"/>
      <c r="BR3562" s="228"/>
      <c r="BS3562" s="311"/>
      <c r="BT3562" s="3"/>
      <c r="BU3562" s="213"/>
      <c r="BV3562" s="213"/>
      <c r="BW3562" s="291"/>
    </row>
    <row r="3563" spans="1:75" x14ac:dyDescent="0.2">
      <c r="A3563" s="210"/>
      <c r="B3563" s="211"/>
      <c r="C3563" s="848" t="str">
        <f ca="1">IF(ISERR(AVERAGE(INDIRECT("B"&amp;(ROW()-INT($B$1/2))):INDIRECT("B"&amp;(ROW()+INT($B$1/2))))),"",AVERAGE(INDIRECT("B"&amp;(ROW()-INT($B$1/2))):INDIRECT("B"&amp;(ROW()+INT($B$1/2)))))</f>
        <v/>
      </c>
      <c r="D3563" s="848">
        <f t="shared" si="1137"/>
        <v>0</v>
      </c>
      <c r="E3563" s="275"/>
      <c r="F3563" s="15"/>
      <c r="G3563" s="3"/>
      <c r="H3563" s="3"/>
      <c r="I3563" s="3"/>
      <c r="J3563" s="3"/>
      <c r="K3563" s="3"/>
      <c r="L3563" s="554"/>
      <c r="M3563" s="545"/>
      <c r="N3563" s="546"/>
      <c r="O3563" s="5"/>
      <c r="P3563" s="216"/>
      <c r="Q3563" s="217"/>
      <c r="R3563" s="218"/>
      <c r="S3563" s="219">
        <f t="shared" si="1154"/>
        <v>0</v>
      </c>
      <c r="T3563" s="220">
        <f t="shared" si="1155"/>
        <v>0</v>
      </c>
      <c r="U3563" s="214">
        <f t="shared" si="1152"/>
        <v>0</v>
      </c>
      <c r="W3563" s="221"/>
      <c r="X3563" s="222"/>
      <c r="Y3563" s="222"/>
      <c r="Z3563" s="223"/>
      <c r="AA3563" s="222"/>
      <c r="AB3563" s="224"/>
      <c r="AC3563" s="225"/>
      <c r="AD3563" s="2">
        <f t="shared" si="1139"/>
        <v>0</v>
      </c>
      <c r="AE3563" s="2">
        <f t="shared" si="1140"/>
        <v>0</v>
      </c>
      <c r="AF3563" s="226"/>
      <c r="AG3563" s="219">
        <f t="shared" si="1144"/>
        <v>0</v>
      </c>
      <c r="AH3563" s="234">
        <f t="shared" si="1145"/>
        <v>0</v>
      </c>
      <c r="AI3563" s="214">
        <f t="shared" si="1153"/>
        <v>0</v>
      </c>
      <c r="AK3563" s="229">
        <f t="shared" si="1146"/>
        <v>0</v>
      </c>
      <c r="AL3563" s="226"/>
      <c r="AM3563" s="15"/>
      <c r="AN3563" s="232" t="e">
        <f t="shared" si="1147"/>
        <v>#DIV/0!</v>
      </c>
      <c r="AO3563" s="214">
        <f t="shared" si="1141"/>
        <v>0</v>
      </c>
      <c r="AQ3563" s="210"/>
      <c r="AR3563" s="231"/>
      <c r="AS3563" s="15"/>
      <c r="AT3563" s="232">
        <f t="shared" si="1148"/>
        <v>0</v>
      </c>
      <c r="AU3563" s="235">
        <f t="shared" si="1149"/>
        <v>0</v>
      </c>
      <c r="AY3563" s="210"/>
      <c r="AZ3563" s="231"/>
      <c r="BA3563" s="15"/>
      <c r="BB3563" s="232">
        <f t="shared" si="1138"/>
        <v>0</v>
      </c>
      <c r="BC3563" s="235">
        <f t="shared" si="1150"/>
        <v>0</v>
      </c>
      <c r="BG3563" s="210"/>
      <c r="BH3563" s="231"/>
      <c r="BI3563" s="15"/>
      <c r="BJ3563" s="232">
        <f t="shared" si="1142"/>
        <v>0</v>
      </c>
      <c r="BK3563" s="235">
        <f t="shared" si="1151"/>
        <v>0</v>
      </c>
      <c r="BM3563" s="109">
        <f t="shared" si="1143"/>
        <v>-5.3074796306354246</v>
      </c>
      <c r="BN3563" s="213"/>
      <c r="BR3563" s="228"/>
      <c r="BS3563" s="311"/>
      <c r="BT3563" s="3"/>
      <c r="BU3563" s="213"/>
      <c r="BV3563" s="213"/>
      <c r="BW3563" s="291"/>
    </row>
    <row r="3564" spans="1:75" x14ac:dyDescent="0.2">
      <c r="A3564" s="210"/>
      <c r="B3564" s="211"/>
      <c r="C3564" s="848" t="str">
        <f ca="1">IF(ISERR(AVERAGE(INDIRECT("B"&amp;(ROW()-INT($B$1/2))):INDIRECT("B"&amp;(ROW()+INT($B$1/2))))),"",AVERAGE(INDIRECT("B"&amp;(ROW()-INT($B$1/2))):INDIRECT("B"&amp;(ROW()+INT($B$1/2)))))</f>
        <v/>
      </c>
      <c r="D3564" s="848">
        <f t="shared" si="1137"/>
        <v>0</v>
      </c>
      <c r="E3564" s="275"/>
      <c r="F3564" s="15"/>
      <c r="G3564" s="3"/>
      <c r="H3564" s="3"/>
      <c r="I3564" s="3"/>
      <c r="J3564" s="3"/>
      <c r="K3564" s="3"/>
      <c r="L3564" s="554"/>
      <c r="M3564" s="545"/>
      <c r="N3564" s="546"/>
      <c r="O3564" s="5"/>
      <c r="P3564" s="216"/>
      <c r="Q3564" s="217"/>
      <c r="R3564" s="218"/>
      <c r="S3564" s="219">
        <f t="shared" si="1154"/>
        <v>0</v>
      </c>
      <c r="T3564" s="220">
        <f t="shared" si="1155"/>
        <v>0</v>
      </c>
      <c r="U3564" s="214">
        <f t="shared" si="1152"/>
        <v>0</v>
      </c>
      <c r="W3564" s="221"/>
      <c r="X3564" s="222"/>
      <c r="Y3564" s="222"/>
      <c r="Z3564" s="223"/>
      <c r="AA3564" s="222"/>
      <c r="AB3564" s="224"/>
      <c r="AC3564" s="225"/>
      <c r="AD3564" s="2">
        <f t="shared" si="1139"/>
        <v>0</v>
      </c>
      <c r="AE3564" s="2">
        <f t="shared" si="1140"/>
        <v>0</v>
      </c>
      <c r="AF3564" s="226"/>
      <c r="AG3564" s="219">
        <f t="shared" si="1144"/>
        <v>0</v>
      </c>
      <c r="AH3564" s="234">
        <f t="shared" si="1145"/>
        <v>0</v>
      </c>
      <c r="AI3564" s="214">
        <f t="shared" si="1153"/>
        <v>0</v>
      </c>
      <c r="AK3564" s="229">
        <f t="shared" si="1146"/>
        <v>0</v>
      </c>
      <c r="AL3564" s="226"/>
      <c r="AM3564" s="15"/>
      <c r="AN3564" s="232" t="e">
        <f t="shared" si="1147"/>
        <v>#DIV/0!</v>
      </c>
      <c r="AO3564" s="214">
        <f t="shared" si="1141"/>
        <v>0</v>
      </c>
      <c r="AQ3564" s="210"/>
      <c r="AR3564" s="231"/>
      <c r="AS3564" s="15"/>
      <c r="AT3564" s="232">
        <f t="shared" si="1148"/>
        <v>0</v>
      </c>
      <c r="AU3564" s="235">
        <f t="shared" si="1149"/>
        <v>0</v>
      </c>
      <c r="AY3564" s="210"/>
      <c r="AZ3564" s="231"/>
      <c r="BA3564" s="15"/>
      <c r="BB3564" s="232">
        <f t="shared" si="1138"/>
        <v>0</v>
      </c>
      <c r="BC3564" s="235">
        <f t="shared" si="1150"/>
        <v>0</v>
      </c>
      <c r="BG3564" s="210"/>
      <c r="BH3564" s="231"/>
      <c r="BI3564" s="15"/>
      <c r="BJ3564" s="232">
        <f t="shared" si="1142"/>
        <v>0</v>
      </c>
      <c r="BK3564" s="235">
        <f t="shared" si="1151"/>
        <v>0</v>
      </c>
      <c r="BM3564" s="109">
        <f t="shared" si="1143"/>
        <v>-5.3093119681331613</v>
      </c>
      <c r="BN3564" s="213"/>
      <c r="BR3564" s="228"/>
      <c r="BS3564" s="311"/>
      <c r="BT3564" s="3"/>
      <c r="BU3564" s="213"/>
      <c r="BV3564" s="213"/>
      <c r="BW3564" s="291"/>
    </row>
    <row r="3565" spans="1:75" x14ac:dyDescent="0.2">
      <c r="A3565" s="210"/>
      <c r="B3565" s="211"/>
      <c r="C3565" s="848" t="str">
        <f ca="1">IF(ISERR(AVERAGE(INDIRECT("B"&amp;(ROW()-INT($B$1/2))):INDIRECT("B"&amp;(ROW()+INT($B$1/2))))),"",AVERAGE(INDIRECT("B"&amp;(ROW()-INT($B$1/2))):INDIRECT("B"&amp;(ROW()+INT($B$1/2)))))</f>
        <v/>
      </c>
      <c r="D3565" s="848">
        <f t="shared" si="1137"/>
        <v>0</v>
      </c>
      <c r="E3565" s="275"/>
      <c r="F3565" s="15"/>
      <c r="G3565" s="3"/>
      <c r="H3565" s="3"/>
      <c r="I3565" s="3"/>
      <c r="J3565" s="3"/>
      <c r="K3565" s="3"/>
      <c r="L3565" s="554"/>
      <c r="M3565" s="545"/>
      <c r="N3565" s="546"/>
      <c r="O3565" s="5"/>
      <c r="P3565" s="216"/>
      <c r="Q3565" s="217"/>
      <c r="R3565" s="218"/>
      <c r="S3565" s="219">
        <f t="shared" si="1154"/>
        <v>0</v>
      </c>
      <c r="T3565" s="220">
        <f t="shared" si="1155"/>
        <v>0</v>
      </c>
      <c r="U3565" s="214">
        <f t="shared" si="1152"/>
        <v>0</v>
      </c>
      <c r="W3565" s="221"/>
      <c r="X3565" s="222"/>
      <c r="Y3565" s="222"/>
      <c r="Z3565" s="223"/>
      <c r="AA3565" s="222"/>
      <c r="AB3565" s="224"/>
      <c r="AC3565" s="225"/>
      <c r="AD3565" s="2">
        <f t="shared" si="1139"/>
        <v>0</v>
      </c>
      <c r="AE3565" s="2">
        <f t="shared" si="1140"/>
        <v>0</v>
      </c>
      <c r="AF3565" s="226"/>
      <c r="AG3565" s="219">
        <f t="shared" si="1144"/>
        <v>0</v>
      </c>
      <c r="AH3565" s="234">
        <f t="shared" si="1145"/>
        <v>0</v>
      </c>
      <c r="AI3565" s="214">
        <f t="shared" si="1153"/>
        <v>0</v>
      </c>
      <c r="AK3565" s="229">
        <f t="shared" si="1146"/>
        <v>0</v>
      </c>
      <c r="AL3565" s="226"/>
      <c r="AM3565" s="15"/>
      <c r="AN3565" s="232" t="e">
        <f t="shared" si="1147"/>
        <v>#DIV/0!</v>
      </c>
      <c r="AO3565" s="214">
        <f t="shared" si="1141"/>
        <v>0</v>
      </c>
      <c r="AQ3565" s="210"/>
      <c r="AR3565" s="231"/>
      <c r="AS3565" s="15"/>
      <c r="AT3565" s="232">
        <f t="shared" si="1148"/>
        <v>0</v>
      </c>
      <c r="AU3565" s="235">
        <f t="shared" si="1149"/>
        <v>0</v>
      </c>
      <c r="AY3565" s="210"/>
      <c r="AZ3565" s="231"/>
      <c r="BA3565" s="15"/>
      <c r="BB3565" s="232">
        <f t="shared" si="1138"/>
        <v>0</v>
      </c>
      <c r="BC3565" s="235">
        <f t="shared" si="1150"/>
        <v>0</v>
      </c>
      <c r="BG3565" s="210"/>
      <c r="BH3565" s="231"/>
      <c r="BI3565" s="15"/>
      <c r="BJ3565" s="232">
        <f t="shared" si="1142"/>
        <v>0</v>
      </c>
      <c r="BK3565" s="235">
        <f t="shared" si="1151"/>
        <v>0</v>
      </c>
      <c r="BM3565" s="109">
        <f t="shared" si="1143"/>
        <v>-5.311144305630898</v>
      </c>
      <c r="BN3565" s="213"/>
      <c r="BR3565" s="228"/>
      <c r="BS3565" s="311"/>
      <c r="BT3565" s="3"/>
      <c r="BU3565" s="213"/>
      <c r="BV3565" s="213"/>
      <c r="BW3565" s="291"/>
    </row>
    <row r="3566" spans="1:75" x14ac:dyDescent="0.2">
      <c r="A3566" s="210"/>
      <c r="B3566" s="211"/>
      <c r="C3566" s="848" t="str">
        <f ca="1">IF(ISERR(AVERAGE(INDIRECT("B"&amp;(ROW()-INT($B$1/2))):INDIRECT("B"&amp;(ROW()+INT($B$1/2))))),"",AVERAGE(INDIRECT("B"&amp;(ROW()-INT($B$1/2))):INDIRECT("B"&amp;(ROW()+INT($B$1/2)))))</f>
        <v/>
      </c>
      <c r="D3566" s="848">
        <f t="shared" si="1137"/>
        <v>0</v>
      </c>
      <c r="E3566" s="275"/>
      <c r="F3566" s="15"/>
      <c r="G3566" s="3"/>
      <c r="H3566" s="3"/>
      <c r="I3566" s="3"/>
      <c r="J3566" s="3"/>
      <c r="K3566" s="3"/>
      <c r="L3566" s="554"/>
      <c r="M3566" s="545"/>
      <c r="N3566" s="546"/>
      <c r="O3566" s="5"/>
      <c r="P3566" s="216"/>
      <c r="Q3566" s="217"/>
      <c r="R3566" s="218"/>
      <c r="S3566" s="219">
        <f t="shared" si="1154"/>
        <v>0</v>
      </c>
      <c r="T3566" s="220">
        <f t="shared" si="1155"/>
        <v>0</v>
      </c>
      <c r="U3566" s="214">
        <f t="shared" si="1152"/>
        <v>0</v>
      </c>
      <c r="W3566" s="221"/>
      <c r="X3566" s="222"/>
      <c r="Y3566" s="222"/>
      <c r="Z3566" s="223"/>
      <c r="AA3566" s="222"/>
      <c r="AB3566" s="224"/>
      <c r="AC3566" s="225"/>
      <c r="AD3566" s="2">
        <f t="shared" si="1139"/>
        <v>0</v>
      </c>
      <c r="AE3566" s="2">
        <f t="shared" si="1140"/>
        <v>0</v>
      </c>
      <c r="AF3566" s="226"/>
      <c r="AG3566" s="219">
        <f t="shared" si="1144"/>
        <v>0</v>
      </c>
      <c r="AH3566" s="234">
        <f t="shared" si="1145"/>
        <v>0</v>
      </c>
      <c r="AI3566" s="214">
        <f t="shared" si="1153"/>
        <v>0</v>
      </c>
      <c r="AK3566" s="229">
        <f t="shared" si="1146"/>
        <v>0</v>
      </c>
      <c r="AL3566" s="226"/>
      <c r="AM3566" s="15"/>
      <c r="AN3566" s="232" t="e">
        <f t="shared" si="1147"/>
        <v>#DIV/0!</v>
      </c>
      <c r="AO3566" s="214">
        <f t="shared" si="1141"/>
        <v>0</v>
      </c>
      <c r="AQ3566" s="210"/>
      <c r="AR3566" s="231"/>
      <c r="AS3566" s="15"/>
      <c r="AT3566" s="232">
        <f t="shared" si="1148"/>
        <v>0</v>
      </c>
      <c r="AU3566" s="235">
        <f t="shared" si="1149"/>
        <v>0</v>
      </c>
      <c r="AY3566" s="210"/>
      <c r="AZ3566" s="231"/>
      <c r="BA3566" s="15"/>
      <c r="BB3566" s="232">
        <f t="shared" si="1138"/>
        <v>0</v>
      </c>
      <c r="BC3566" s="235">
        <f t="shared" si="1150"/>
        <v>0</v>
      </c>
      <c r="BG3566" s="210"/>
      <c r="BH3566" s="231"/>
      <c r="BI3566" s="15"/>
      <c r="BJ3566" s="232">
        <f t="shared" si="1142"/>
        <v>0</v>
      </c>
      <c r="BK3566" s="235">
        <f t="shared" si="1151"/>
        <v>0</v>
      </c>
      <c r="BM3566" s="109">
        <f t="shared" si="1143"/>
        <v>-5.3129766431286347</v>
      </c>
      <c r="BN3566" s="213"/>
      <c r="BR3566" s="228"/>
      <c r="BS3566" s="311"/>
      <c r="BT3566" s="3"/>
      <c r="BU3566" s="213"/>
      <c r="BV3566" s="213"/>
      <c r="BW3566" s="291"/>
    </row>
    <row r="3567" spans="1:75" x14ac:dyDescent="0.2">
      <c r="A3567" s="210"/>
      <c r="B3567" s="211"/>
      <c r="C3567" s="848" t="str">
        <f ca="1">IF(ISERR(AVERAGE(INDIRECT("B"&amp;(ROW()-INT($B$1/2))):INDIRECT("B"&amp;(ROW()+INT($B$1/2))))),"",AVERAGE(INDIRECT("B"&amp;(ROW()-INT($B$1/2))):INDIRECT("B"&amp;(ROW()+INT($B$1/2)))))</f>
        <v/>
      </c>
      <c r="D3567" s="848">
        <f t="shared" si="1137"/>
        <v>0</v>
      </c>
      <c r="E3567" s="275"/>
      <c r="F3567" s="15"/>
      <c r="G3567" s="3"/>
      <c r="H3567" s="3"/>
      <c r="I3567" s="3"/>
      <c r="J3567" s="3"/>
      <c r="K3567" s="3"/>
      <c r="L3567" s="554"/>
      <c r="M3567" s="545"/>
      <c r="N3567" s="546"/>
      <c r="O3567" s="5"/>
      <c r="P3567" s="216"/>
      <c r="Q3567" s="217"/>
      <c r="R3567" s="218"/>
      <c r="S3567" s="219">
        <f t="shared" si="1154"/>
        <v>0</v>
      </c>
      <c r="T3567" s="220">
        <f t="shared" si="1155"/>
        <v>0</v>
      </c>
      <c r="U3567" s="214">
        <f t="shared" si="1152"/>
        <v>0</v>
      </c>
      <c r="W3567" s="221"/>
      <c r="X3567" s="222"/>
      <c r="Y3567" s="222"/>
      <c r="Z3567" s="223"/>
      <c r="AA3567" s="222"/>
      <c r="AB3567" s="224"/>
      <c r="AC3567" s="225"/>
      <c r="AD3567" s="2">
        <f t="shared" si="1139"/>
        <v>0</v>
      </c>
      <c r="AE3567" s="2">
        <f t="shared" si="1140"/>
        <v>0</v>
      </c>
      <c r="AF3567" s="226"/>
      <c r="AG3567" s="219">
        <f t="shared" si="1144"/>
        <v>0</v>
      </c>
      <c r="AH3567" s="234">
        <f t="shared" si="1145"/>
        <v>0</v>
      </c>
      <c r="AI3567" s="214">
        <f t="shared" si="1153"/>
        <v>0</v>
      </c>
      <c r="AK3567" s="229">
        <f t="shared" si="1146"/>
        <v>0</v>
      </c>
      <c r="AL3567" s="226"/>
      <c r="AM3567" s="15"/>
      <c r="AN3567" s="232" t="e">
        <f t="shared" si="1147"/>
        <v>#DIV/0!</v>
      </c>
      <c r="AO3567" s="214">
        <f t="shared" si="1141"/>
        <v>0</v>
      </c>
      <c r="AQ3567" s="210"/>
      <c r="AR3567" s="231"/>
      <c r="AS3567" s="15"/>
      <c r="AT3567" s="232">
        <f t="shared" si="1148"/>
        <v>0</v>
      </c>
      <c r="AU3567" s="235">
        <f t="shared" si="1149"/>
        <v>0</v>
      </c>
      <c r="AY3567" s="210"/>
      <c r="AZ3567" s="231"/>
      <c r="BA3567" s="15"/>
      <c r="BB3567" s="232">
        <f t="shared" si="1138"/>
        <v>0</v>
      </c>
      <c r="BC3567" s="235">
        <f t="shared" si="1150"/>
        <v>0</v>
      </c>
      <c r="BG3567" s="210"/>
      <c r="BH3567" s="231"/>
      <c r="BI3567" s="15"/>
      <c r="BJ3567" s="232">
        <f t="shared" si="1142"/>
        <v>0</v>
      </c>
      <c r="BK3567" s="235">
        <f t="shared" si="1151"/>
        <v>0</v>
      </c>
      <c r="BM3567" s="109">
        <f t="shared" si="1143"/>
        <v>-5.3148089806263714</v>
      </c>
      <c r="BN3567" s="213"/>
      <c r="BR3567" s="228"/>
      <c r="BS3567" s="311"/>
      <c r="BT3567" s="3"/>
      <c r="BU3567" s="213"/>
      <c r="BV3567" s="213"/>
      <c r="BW3567" s="291"/>
    </row>
    <row r="3568" spans="1:75" x14ac:dyDescent="0.2">
      <c r="A3568" s="210"/>
      <c r="B3568" s="211"/>
      <c r="C3568" s="848" t="str">
        <f ca="1">IF(ISERR(AVERAGE(INDIRECT("B"&amp;(ROW()-INT($B$1/2))):INDIRECT("B"&amp;(ROW()+INT($B$1/2))))),"",AVERAGE(INDIRECT("B"&amp;(ROW()-INT($B$1/2))):INDIRECT("B"&amp;(ROW()+INT($B$1/2)))))</f>
        <v/>
      </c>
      <c r="D3568" s="848">
        <f t="shared" si="1137"/>
        <v>0</v>
      </c>
      <c r="E3568" s="275"/>
      <c r="F3568" s="15"/>
      <c r="G3568" s="3"/>
      <c r="H3568" s="3"/>
      <c r="I3568" s="3"/>
      <c r="J3568" s="3"/>
      <c r="K3568" s="3"/>
      <c r="L3568" s="554"/>
      <c r="M3568" s="545"/>
      <c r="N3568" s="546"/>
      <c r="O3568" s="5"/>
      <c r="P3568" s="216"/>
      <c r="Q3568" s="217"/>
      <c r="R3568" s="218"/>
      <c r="S3568" s="219">
        <f t="shared" si="1154"/>
        <v>0</v>
      </c>
      <c r="T3568" s="220">
        <f t="shared" si="1155"/>
        <v>0</v>
      </c>
      <c r="U3568" s="214">
        <f t="shared" si="1152"/>
        <v>0</v>
      </c>
      <c r="W3568" s="221"/>
      <c r="X3568" s="222"/>
      <c r="Y3568" s="222"/>
      <c r="Z3568" s="223"/>
      <c r="AA3568" s="222"/>
      <c r="AB3568" s="224"/>
      <c r="AC3568" s="225"/>
      <c r="AD3568" s="2">
        <f t="shared" si="1139"/>
        <v>0</v>
      </c>
      <c r="AE3568" s="2">
        <f t="shared" si="1140"/>
        <v>0</v>
      </c>
      <c r="AF3568" s="226"/>
      <c r="AG3568" s="219">
        <f t="shared" si="1144"/>
        <v>0</v>
      </c>
      <c r="AH3568" s="234">
        <f t="shared" si="1145"/>
        <v>0</v>
      </c>
      <c r="AI3568" s="214">
        <f t="shared" si="1153"/>
        <v>0</v>
      </c>
      <c r="AK3568" s="229">
        <f t="shared" si="1146"/>
        <v>0</v>
      </c>
      <c r="AL3568" s="226"/>
      <c r="AM3568" s="15"/>
      <c r="AN3568" s="232" t="e">
        <f t="shared" si="1147"/>
        <v>#DIV/0!</v>
      </c>
      <c r="AO3568" s="214">
        <f t="shared" si="1141"/>
        <v>0</v>
      </c>
      <c r="AQ3568" s="210"/>
      <c r="AR3568" s="231"/>
      <c r="AS3568" s="15"/>
      <c r="AT3568" s="232">
        <f t="shared" si="1148"/>
        <v>0</v>
      </c>
      <c r="AU3568" s="235">
        <f t="shared" si="1149"/>
        <v>0</v>
      </c>
      <c r="AY3568" s="210"/>
      <c r="AZ3568" s="231"/>
      <c r="BA3568" s="15"/>
      <c r="BB3568" s="232">
        <f t="shared" si="1138"/>
        <v>0</v>
      </c>
      <c r="BC3568" s="235">
        <f t="shared" si="1150"/>
        <v>0</v>
      </c>
      <c r="BG3568" s="210"/>
      <c r="BH3568" s="231"/>
      <c r="BI3568" s="15"/>
      <c r="BJ3568" s="232">
        <f t="shared" si="1142"/>
        <v>0</v>
      </c>
      <c r="BK3568" s="235">
        <f t="shared" si="1151"/>
        <v>0</v>
      </c>
      <c r="BM3568" s="109">
        <f t="shared" si="1143"/>
        <v>-5.3166413181241081</v>
      </c>
      <c r="BN3568" s="213"/>
      <c r="BR3568" s="228"/>
      <c r="BS3568" s="311"/>
      <c r="BT3568" s="3"/>
      <c r="BU3568" s="213"/>
      <c r="BV3568" s="213"/>
      <c r="BW3568" s="291"/>
    </row>
    <row r="3569" spans="1:75" x14ac:dyDescent="0.2">
      <c r="A3569" s="210"/>
      <c r="B3569" s="211"/>
      <c r="C3569" s="848" t="str">
        <f ca="1">IF(ISERR(AVERAGE(INDIRECT("B"&amp;(ROW()-INT($B$1/2))):INDIRECT("B"&amp;(ROW()+INT($B$1/2))))),"",AVERAGE(INDIRECT("B"&amp;(ROW()-INT($B$1/2))):INDIRECT("B"&amp;(ROW()+INT($B$1/2)))))</f>
        <v/>
      </c>
      <c r="D3569" s="848">
        <f t="shared" si="1137"/>
        <v>0</v>
      </c>
      <c r="E3569" s="275"/>
      <c r="F3569" s="15"/>
      <c r="G3569" s="3"/>
      <c r="H3569" s="3"/>
      <c r="I3569" s="3"/>
      <c r="J3569" s="3"/>
      <c r="K3569" s="3"/>
      <c r="L3569" s="554"/>
      <c r="M3569" s="545"/>
      <c r="N3569" s="546"/>
      <c r="O3569" s="5"/>
      <c r="P3569" s="216"/>
      <c r="Q3569" s="217"/>
      <c r="R3569" s="218"/>
      <c r="S3569" s="219">
        <f t="shared" si="1154"/>
        <v>0</v>
      </c>
      <c r="T3569" s="220">
        <f t="shared" si="1155"/>
        <v>0</v>
      </c>
      <c r="U3569" s="214">
        <f t="shared" si="1152"/>
        <v>0</v>
      </c>
      <c r="W3569" s="221"/>
      <c r="X3569" s="222"/>
      <c r="Y3569" s="222"/>
      <c r="Z3569" s="223"/>
      <c r="AA3569" s="222"/>
      <c r="AB3569" s="224"/>
      <c r="AC3569" s="225"/>
      <c r="AD3569" s="2">
        <f t="shared" si="1139"/>
        <v>0</v>
      </c>
      <c r="AE3569" s="2">
        <f t="shared" si="1140"/>
        <v>0</v>
      </c>
      <c r="AF3569" s="226"/>
      <c r="AG3569" s="219">
        <f t="shared" si="1144"/>
        <v>0</v>
      </c>
      <c r="AH3569" s="234">
        <f t="shared" si="1145"/>
        <v>0</v>
      </c>
      <c r="AI3569" s="214">
        <f t="shared" si="1153"/>
        <v>0</v>
      </c>
      <c r="AK3569" s="229">
        <f t="shared" si="1146"/>
        <v>0</v>
      </c>
      <c r="AL3569" s="226"/>
      <c r="AM3569" s="15"/>
      <c r="AN3569" s="232" t="e">
        <f t="shared" si="1147"/>
        <v>#DIV/0!</v>
      </c>
      <c r="AO3569" s="214">
        <f t="shared" si="1141"/>
        <v>0</v>
      </c>
      <c r="AQ3569" s="210"/>
      <c r="AR3569" s="231"/>
      <c r="AS3569" s="15"/>
      <c r="AT3569" s="232">
        <f t="shared" si="1148"/>
        <v>0</v>
      </c>
      <c r="AU3569" s="235">
        <f t="shared" si="1149"/>
        <v>0</v>
      </c>
      <c r="AY3569" s="210"/>
      <c r="AZ3569" s="231"/>
      <c r="BA3569" s="15"/>
      <c r="BB3569" s="232">
        <f t="shared" si="1138"/>
        <v>0</v>
      </c>
      <c r="BC3569" s="235">
        <f t="shared" si="1150"/>
        <v>0</v>
      </c>
      <c r="BG3569" s="210"/>
      <c r="BH3569" s="231"/>
      <c r="BI3569" s="15"/>
      <c r="BJ3569" s="232">
        <f t="shared" si="1142"/>
        <v>0</v>
      </c>
      <c r="BK3569" s="235">
        <f t="shared" si="1151"/>
        <v>0</v>
      </c>
      <c r="BM3569" s="109">
        <f t="shared" si="1143"/>
        <v>-5.3184736556218448</v>
      </c>
      <c r="BN3569" s="213"/>
      <c r="BR3569" s="228"/>
      <c r="BS3569" s="311"/>
      <c r="BT3569" s="3"/>
      <c r="BU3569" s="213"/>
      <c r="BV3569" s="213"/>
      <c r="BW3569" s="291"/>
    </row>
    <row r="3570" spans="1:75" x14ac:dyDescent="0.2">
      <c r="A3570" s="210"/>
      <c r="B3570" s="211"/>
      <c r="C3570" s="848" t="str">
        <f ca="1">IF(ISERR(AVERAGE(INDIRECT("B"&amp;(ROW()-INT($B$1/2))):INDIRECT("B"&amp;(ROW()+INT($B$1/2))))),"",AVERAGE(INDIRECT("B"&amp;(ROW()-INT($B$1/2))):INDIRECT("B"&amp;(ROW()+INT($B$1/2)))))</f>
        <v/>
      </c>
      <c r="D3570" s="848">
        <f t="shared" si="1137"/>
        <v>0</v>
      </c>
      <c r="E3570" s="275"/>
      <c r="F3570" s="15"/>
      <c r="G3570" s="3"/>
      <c r="H3570" s="3"/>
      <c r="I3570" s="3"/>
      <c r="J3570" s="3"/>
      <c r="K3570" s="3"/>
      <c r="L3570" s="554"/>
      <c r="M3570" s="545"/>
      <c r="N3570" s="546"/>
      <c r="O3570" s="5"/>
      <c r="P3570" s="216"/>
      <c r="Q3570" s="217"/>
      <c r="R3570" s="218"/>
      <c r="S3570" s="219">
        <f t="shared" si="1154"/>
        <v>0</v>
      </c>
      <c r="T3570" s="220">
        <f t="shared" si="1155"/>
        <v>0</v>
      </c>
      <c r="U3570" s="214">
        <f t="shared" si="1152"/>
        <v>0</v>
      </c>
      <c r="W3570" s="221"/>
      <c r="X3570" s="222"/>
      <c r="Y3570" s="222"/>
      <c r="Z3570" s="223"/>
      <c r="AA3570" s="222"/>
      <c r="AB3570" s="224"/>
      <c r="AC3570" s="225"/>
      <c r="AD3570" s="2">
        <f t="shared" si="1139"/>
        <v>0</v>
      </c>
      <c r="AE3570" s="2">
        <f t="shared" si="1140"/>
        <v>0</v>
      </c>
      <c r="AF3570" s="226"/>
      <c r="AG3570" s="219">
        <f t="shared" si="1144"/>
        <v>0</v>
      </c>
      <c r="AH3570" s="234">
        <f t="shared" si="1145"/>
        <v>0</v>
      </c>
      <c r="AI3570" s="214">
        <f t="shared" si="1153"/>
        <v>0</v>
      </c>
      <c r="AK3570" s="229">
        <f t="shared" si="1146"/>
        <v>0</v>
      </c>
      <c r="AL3570" s="226"/>
      <c r="AM3570" s="15"/>
      <c r="AN3570" s="232" t="e">
        <f t="shared" si="1147"/>
        <v>#DIV/0!</v>
      </c>
      <c r="AO3570" s="214">
        <f t="shared" si="1141"/>
        <v>0</v>
      </c>
      <c r="AQ3570" s="210"/>
      <c r="AR3570" s="231"/>
      <c r="AS3570" s="15"/>
      <c r="AT3570" s="232">
        <f t="shared" si="1148"/>
        <v>0</v>
      </c>
      <c r="AU3570" s="235">
        <f t="shared" si="1149"/>
        <v>0</v>
      </c>
      <c r="AY3570" s="210"/>
      <c r="AZ3570" s="231"/>
      <c r="BA3570" s="15"/>
      <c r="BB3570" s="232">
        <f t="shared" si="1138"/>
        <v>0</v>
      </c>
      <c r="BC3570" s="235">
        <f t="shared" si="1150"/>
        <v>0</v>
      </c>
      <c r="BG3570" s="210"/>
      <c r="BH3570" s="231"/>
      <c r="BI3570" s="15"/>
      <c r="BJ3570" s="232">
        <f t="shared" si="1142"/>
        <v>0</v>
      </c>
      <c r="BK3570" s="235">
        <f t="shared" si="1151"/>
        <v>0</v>
      </c>
      <c r="BM3570" s="109">
        <f t="shared" si="1143"/>
        <v>-5.3203059931195815</v>
      </c>
      <c r="BN3570" s="213"/>
      <c r="BR3570" s="228"/>
      <c r="BS3570" s="311"/>
      <c r="BT3570" s="3"/>
      <c r="BU3570" s="213"/>
      <c r="BV3570" s="213"/>
      <c r="BW3570" s="291"/>
    </row>
    <row r="3571" spans="1:75" x14ac:dyDescent="0.2">
      <c r="A3571" s="210"/>
      <c r="B3571" s="211"/>
      <c r="C3571" s="848" t="str">
        <f ca="1">IF(ISERR(AVERAGE(INDIRECT("B"&amp;(ROW()-INT($B$1/2))):INDIRECT("B"&amp;(ROW()+INT($B$1/2))))),"",AVERAGE(INDIRECT("B"&amp;(ROW()-INT($B$1/2))):INDIRECT("B"&amp;(ROW()+INT($B$1/2)))))</f>
        <v/>
      </c>
      <c r="D3571" s="848">
        <f t="shared" si="1137"/>
        <v>0</v>
      </c>
      <c r="E3571" s="275"/>
      <c r="F3571" s="15"/>
      <c r="G3571" s="3"/>
      <c r="H3571" s="3"/>
      <c r="I3571" s="3"/>
      <c r="J3571" s="3"/>
      <c r="K3571" s="3"/>
      <c r="L3571" s="554"/>
      <c r="M3571" s="545"/>
      <c r="N3571" s="546"/>
      <c r="O3571" s="5"/>
      <c r="P3571" s="216"/>
      <c r="Q3571" s="217"/>
      <c r="R3571" s="218"/>
      <c r="S3571" s="219">
        <f t="shared" si="1154"/>
        <v>0</v>
      </c>
      <c r="T3571" s="220">
        <f t="shared" si="1155"/>
        <v>0</v>
      </c>
      <c r="U3571" s="214">
        <f t="shared" si="1152"/>
        <v>0</v>
      </c>
      <c r="W3571" s="221"/>
      <c r="X3571" s="222"/>
      <c r="Y3571" s="222"/>
      <c r="Z3571" s="223"/>
      <c r="AA3571" s="222"/>
      <c r="AB3571" s="224"/>
      <c r="AC3571" s="225"/>
      <c r="AD3571" s="2">
        <f t="shared" si="1139"/>
        <v>0</v>
      </c>
      <c r="AE3571" s="2">
        <f t="shared" si="1140"/>
        <v>0</v>
      </c>
      <c r="AF3571" s="226"/>
      <c r="AG3571" s="219">
        <f t="shared" si="1144"/>
        <v>0</v>
      </c>
      <c r="AH3571" s="234">
        <f t="shared" si="1145"/>
        <v>0</v>
      </c>
      <c r="AI3571" s="214">
        <f t="shared" si="1153"/>
        <v>0</v>
      </c>
      <c r="AK3571" s="229">
        <f t="shared" si="1146"/>
        <v>0</v>
      </c>
      <c r="AL3571" s="226"/>
      <c r="AM3571" s="15"/>
      <c r="AN3571" s="232" t="e">
        <f t="shared" si="1147"/>
        <v>#DIV/0!</v>
      </c>
      <c r="AO3571" s="214">
        <f t="shared" si="1141"/>
        <v>0</v>
      </c>
      <c r="AQ3571" s="210"/>
      <c r="AR3571" s="231"/>
      <c r="AS3571" s="15"/>
      <c r="AT3571" s="232">
        <f t="shared" si="1148"/>
        <v>0</v>
      </c>
      <c r="AU3571" s="235">
        <f t="shared" si="1149"/>
        <v>0</v>
      </c>
      <c r="AY3571" s="210"/>
      <c r="AZ3571" s="231"/>
      <c r="BA3571" s="15"/>
      <c r="BB3571" s="232">
        <f t="shared" si="1138"/>
        <v>0</v>
      </c>
      <c r="BC3571" s="235">
        <f t="shared" si="1150"/>
        <v>0</v>
      </c>
      <c r="BG3571" s="210"/>
      <c r="BH3571" s="231"/>
      <c r="BI3571" s="15"/>
      <c r="BJ3571" s="232">
        <f t="shared" si="1142"/>
        <v>0</v>
      </c>
      <c r="BK3571" s="235">
        <f t="shared" si="1151"/>
        <v>0</v>
      </c>
      <c r="BM3571" s="109">
        <f t="shared" si="1143"/>
        <v>-5.3221383306173182</v>
      </c>
      <c r="BN3571" s="213"/>
      <c r="BR3571" s="228"/>
      <c r="BS3571" s="311"/>
      <c r="BT3571" s="3"/>
      <c r="BU3571" s="213"/>
      <c r="BV3571" s="213"/>
      <c r="BW3571" s="291"/>
    </row>
    <row r="3572" spans="1:75" x14ac:dyDescent="0.2">
      <c r="A3572" s="210"/>
      <c r="B3572" s="211"/>
      <c r="C3572" s="848" t="str">
        <f ca="1">IF(ISERR(AVERAGE(INDIRECT("B"&amp;(ROW()-INT($B$1/2))):INDIRECT("B"&amp;(ROW()+INT($B$1/2))))),"",AVERAGE(INDIRECT("B"&amp;(ROW()-INT($B$1/2))):INDIRECT("B"&amp;(ROW()+INT($B$1/2)))))</f>
        <v/>
      </c>
      <c r="D3572" s="848">
        <f t="shared" si="1137"/>
        <v>0</v>
      </c>
      <c r="E3572" s="275"/>
      <c r="F3572" s="15"/>
      <c r="G3572" s="3"/>
      <c r="H3572" s="3"/>
      <c r="I3572" s="3"/>
      <c r="J3572" s="3"/>
      <c r="K3572" s="3"/>
      <c r="L3572" s="554"/>
      <c r="M3572" s="545"/>
      <c r="N3572" s="546"/>
      <c r="O3572" s="5"/>
      <c r="P3572" s="216"/>
      <c r="Q3572" s="217"/>
      <c r="R3572" s="218"/>
      <c r="S3572" s="219">
        <f t="shared" si="1154"/>
        <v>0</v>
      </c>
      <c r="T3572" s="220">
        <f t="shared" si="1155"/>
        <v>0</v>
      </c>
      <c r="U3572" s="214">
        <f t="shared" si="1152"/>
        <v>0</v>
      </c>
      <c r="W3572" s="221"/>
      <c r="X3572" s="222"/>
      <c r="Y3572" s="222"/>
      <c r="Z3572" s="223"/>
      <c r="AA3572" s="222"/>
      <c r="AB3572" s="224"/>
      <c r="AC3572" s="225"/>
      <c r="AD3572" s="2">
        <f t="shared" si="1139"/>
        <v>0</v>
      </c>
      <c r="AE3572" s="2">
        <f t="shared" si="1140"/>
        <v>0</v>
      </c>
      <c r="AF3572" s="226"/>
      <c r="AG3572" s="219">
        <f t="shared" si="1144"/>
        <v>0</v>
      </c>
      <c r="AH3572" s="234">
        <f t="shared" si="1145"/>
        <v>0</v>
      </c>
      <c r="AI3572" s="214">
        <f t="shared" si="1153"/>
        <v>0</v>
      </c>
      <c r="AK3572" s="229">
        <f t="shared" si="1146"/>
        <v>0</v>
      </c>
      <c r="AL3572" s="226"/>
      <c r="AM3572" s="15"/>
      <c r="AN3572" s="232" t="e">
        <f t="shared" si="1147"/>
        <v>#DIV/0!</v>
      </c>
      <c r="AO3572" s="214">
        <f t="shared" si="1141"/>
        <v>0</v>
      </c>
      <c r="AQ3572" s="210"/>
      <c r="AR3572" s="231"/>
      <c r="AS3572" s="15"/>
      <c r="AT3572" s="232">
        <f t="shared" si="1148"/>
        <v>0</v>
      </c>
      <c r="AU3572" s="235">
        <f t="shared" si="1149"/>
        <v>0</v>
      </c>
      <c r="AY3572" s="210"/>
      <c r="AZ3572" s="231"/>
      <c r="BA3572" s="15"/>
      <c r="BB3572" s="232">
        <f t="shared" si="1138"/>
        <v>0</v>
      </c>
      <c r="BC3572" s="235">
        <f t="shared" si="1150"/>
        <v>0</v>
      </c>
      <c r="BG3572" s="210"/>
      <c r="BH3572" s="231"/>
      <c r="BI3572" s="15"/>
      <c r="BJ3572" s="232">
        <f t="shared" si="1142"/>
        <v>0</v>
      </c>
      <c r="BK3572" s="235">
        <f t="shared" si="1151"/>
        <v>0</v>
      </c>
      <c r="BM3572" s="109">
        <f t="shared" si="1143"/>
        <v>-5.3239706681150549</v>
      </c>
      <c r="BN3572" s="213"/>
      <c r="BR3572" s="228"/>
      <c r="BS3572" s="311"/>
      <c r="BT3572" s="3"/>
      <c r="BU3572" s="213"/>
      <c r="BV3572" s="213"/>
      <c r="BW3572" s="291"/>
    </row>
    <row r="3573" spans="1:75" x14ac:dyDescent="0.2">
      <c r="A3573" s="210"/>
      <c r="B3573" s="211"/>
      <c r="C3573" s="848" t="str">
        <f ca="1">IF(ISERR(AVERAGE(INDIRECT("B"&amp;(ROW()-INT($B$1/2))):INDIRECT("B"&amp;(ROW()+INT($B$1/2))))),"",AVERAGE(INDIRECT("B"&amp;(ROW()-INT($B$1/2))):INDIRECT("B"&amp;(ROW()+INT($B$1/2)))))</f>
        <v/>
      </c>
      <c r="D3573" s="848">
        <f t="shared" si="1137"/>
        <v>0</v>
      </c>
      <c r="E3573" s="275"/>
      <c r="F3573" s="15"/>
      <c r="G3573" s="3"/>
      <c r="H3573" s="3"/>
      <c r="I3573" s="3"/>
      <c r="J3573" s="3"/>
      <c r="K3573" s="3"/>
      <c r="L3573" s="554"/>
      <c r="M3573" s="545"/>
      <c r="N3573" s="546"/>
      <c r="O3573" s="5"/>
      <c r="P3573" s="216"/>
      <c r="Q3573" s="217"/>
      <c r="R3573" s="218"/>
      <c r="S3573" s="219">
        <f t="shared" si="1154"/>
        <v>0</v>
      </c>
      <c r="T3573" s="220">
        <f t="shared" si="1155"/>
        <v>0</v>
      </c>
      <c r="U3573" s="214">
        <f t="shared" si="1152"/>
        <v>0</v>
      </c>
      <c r="W3573" s="221"/>
      <c r="X3573" s="222"/>
      <c r="Y3573" s="222"/>
      <c r="Z3573" s="223"/>
      <c r="AA3573" s="222"/>
      <c r="AB3573" s="224"/>
      <c r="AC3573" s="225"/>
      <c r="AD3573" s="2">
        <f t="shared" si="1139"/>
        <v>0</v>
      </c>
      <c r="AE3573" s="2">
        <f t="shared" si="1140"/>
        <v>0</v>
      </c>
      <c r="AF3573" s="226"/>
      <c r="AG3573" s="219">
        <f t="shared" si="1144"/>
        <v>0</v>
      </c>
      <c r="AH3573" s="234">
        <f t="shared" si="1145"/>
        <v>0</v>
      </c>
      <c r="AI3573" s="214">
        <f t="shared" si="1153"/>
        <v>0</v>
      </c>
      <c r="AK3573" s="229">
        <f t="shared" si="1146"/>
        <v>0</v>
      </c>
      <c r="AL3573" s="226"/>
      <c r="AM3573" s="15"/>
      <c r="AN3573" s="232" t="e">
        <f t="shared" si="1147"/>
        <v>#DIV/0!</v>
      </c>
      <c r="AO3573" s="214">
        <f t="shared" si="1141"/>
        <v>0</v>
      </c>
      <c r="AQ3573" s="210"/>
      <c r="AR3573" s="231"/>
      <c r="AS3573" s="15"/>
      <c r="AT3573" s="232">
        <f t="shared" si="1148"/>
        <v>0</v>
      </c>
      <c r="AU3573" s="235">
        <f t="shared" si="1149"/>
        <v>0</v>
      </c>
      <c r="AY3573" s="210"/>
      <c r="AZ3573" s="231"/>
      <c r="BA3573" s="15"/>
      <c r="BB3573" s="232">
        <f t="shared" si="1138"/>
        <v>0</v>
      </c>
      <c r="BC3573" s="235">
        <f t="shared" si="1150"/>
        <v>0</v>
      </c>
      <c r="BG3573" s="210"/>
      <c r="BH3573" s="231"/>
      <c r="BI3573" s="15"/>
      <c r="BJ3573" s="232">
        <f t="shared" si="1142"/>
        <v>0</v>
      </c>
      <c r="BK3573" s="235">
        <f t="shared" si="1151"/>
        <v>0</v>
      </c>
      <c r="BM3573" s="109">
        <f t="shared" si="1143"/>
        <v>-5.3258030056127916</v>
      </c>
      <c r="BN3573" s="213"/>
      <c r="BR3573" s="228"/>
      <c r="BS3573" s="311"/>
      <c r="BT3573" s="3"/>
      <c r="BU3573" s="213"/>
      <c r="BV3573" s="213"/>
      <c r="BW3573" s="291"/>
    </row>
    <row r="3574" spans="1:75" x14ac:dyDescent="0.2">
      <c r="A3574" s="210"/>
      <c r="B3574" s="211"/>
      <c r="C3574" s="848" t="str">
        <f ca="1">IF(ISERR(AVERAGE(INDIRECT("B"&amp;(ROW()-INT($B$1/2))):INDIRECT("B"&amp;(ROW()+INT($B$1/2))))),"",AVERAGE(INDIRECT("B"&amp;(ROW()-INT($B$1/2))):INDIRECT("B"&amp;(ROW()+INT($B$1/2)))))</f>
        <v/>
      </c>
      <c r="D3574" s="848">
        <f t="shared" si="1137"/>
        <v>0</v>
      </c>
      <c r="E3574" s="275"/>
      <c r="F3574" s="15"/>
      <c r="G3574" s="3"/>
      <c r="H3574" s="3"/>
      <c r="I3574" s="3"/>
      <c r="J3574" s="3"/>
      <c r="K3574" s="3"/>
      <c r="L3574" s="554"/>
      <c r="M3574" s="545"/>
      <c r="N3574" s="546"/>
      <c r="O3574" s="5"/>
      <c r="P3574" s="216"/>
      <c r="Q3574" s="217"/>
      <c r="R3574" s="218"/>
      <c r="S3574" s="219">
        <f t="shared" si="1154"/>
        <v>0</v>
      </c>
      <c r="T3574" s="220">
        <f t="shared" si="1155"/>
        <v>0</v>
      </c>
      <c r="U3574" s="214">
        <f t="shared" si="1152"/>
        <v>0</v>
      </c>
      <c r="W3574" s="221"/>
      <c r="X3574" s="222"/>
      <c r="Y3574" s="222"/>
      <c r="Z3574" s="223"/>
      <c r="AA3574" s="222"/>
      <c r="AB3574" s="224"/>
      <c r="AC3574" s="225"/>
      <c r="AD3574" s="2">
        <f t="shared" si="1139"/>
        <v>0</v>
      </c>
      <c r="AE3574" s="2">
        <f t="shared" si="1140"/>
        <v>0</v>
      </c>
      <c r="AF3574" s="226"/>
      <c r="AG3574" s="219">
        <f t="shared" si="1144"/>
        <v>0</v>
      </c>
      <c r="AH3574" s="234">
        <f t="shared" si="1145"/>
        <v>0</v>
      </c>
      <c r="AI3574" s="214">
        <f t="shared" si="1153"/>
        <v>0</v>
      </c>
      <c r="AK3574" s="229">
        <f t="shared" si="1146"/>
        <v>0</v>
      </c>
      <c r="AL3574" s="226"/>
      <c r="AM3574" s="15"/>
      <c r="AN3574" s="232" t="e">
        <f t="shared" si="1147"/>
        <v>#DIV/0!</v>
      </c>
      <c r="AO3574" s="214">
        <f t="shared" si="1141"/>
        <v>0</v>
      </c>
      <c r="AQ3574" s="210"/>
      <c r="AR3574" s="231"/>
      <c r="AS3574" s="15"/>
      <c r="AT3574" s="232">
        <f t="shared" si="1148"/>
        <v>0</v>
      </c>
      <c r="AU3574" s="235">
        <f t="shared" si="1149"/>
        <v>0</v>
      </c>
      <c r="AY3574" s="210"/>
      <c r="AZ3574" s="231"/>
      <c r="BA3574" s="15"/>
      <c r="BB3574" s="232">
        <f t="shared" si="1138"/>
        <v>0</v>
      </c>
      <c r="BC3574" s="235">
        <f t="shared" si="1150"/>
        <v>0</v>
      </c>
      <c r="BG3574" s="210"/>
      <c r="BH3574" s="231"/>
      <c r="BI3574" s="15"/>
      <c r="BJ3574" s="232">
        <f t="shared" si="1142"/>
        <v>0</v>
      </c>
      <c r="BK3574" s="235">
        <f t="shared" si="1151"/>
        <v>0</v>
      </c>
      <c r="BM3574" s="109">
        <f t="shared" si="1143"/>
        <v>-5.3276353431105283</v>
      </c>
      <c r="BN3574" s="213"/>
      <c r="BR3574" s="228"/>
      <c r="BS3574" s="311"/>
      <c r="BT3574" s="3"/>
      <c r="BU3574" s="213"/>
      <c r="BV3574" s="213"/>
      <c r="BW3574" s="291"/>
    </row>
    <row r="3575" spans="1:75" x14ac:dyDescent="0.2">
      <c r="A3575" s="210"/>
      <c r="B3575" s="211"/>
      <c r="C3575" s="848" t="str">
        <f ca="1">IF(ISERR(AVERAGE(INDIRECT("B"&amp;(ROW()-INT($B$1/2))):INDIRECT("B"&amp;(ROW()+INT($B$1/2))))),"",AVERAGE(INDIRECT("B"&amp;(ROW()-INT($B$1/2))):INDIRECT("B"&amp;(ROW()+INT($B$1/2)))))</f>
        <v/>
      </c>
      <c r="D3575" s="848">
        <f t="shared" si="1137"/>
        <v>0</v>
      </c>
      <c r="E3575" s="275"/>
      <c r="F3575" s="15"/>
      <c r="G3575" s="3"/>
      <c r="H3575" s="3"/>
      <c r="I3575" s="3"/>
      <c r="J3575" s="3"/>
      <c r="K3575" s="3"/>
      <c r="L3575" s="554"/>
      <c r="M3575" s="545"/>
      <c r="N3575" s="546"/>
      <c r="O3575" s="5"/>
      <c r="P3575" s="216"/>
      <c r="Q3575" s="217"/>
      <c r="R3575" s="218"/>
      <c r="S3575" s="219">
        <f t="shared" si="1154"/>
        <v>0</v>
      </c>
      <c r="T3575" s="220">
        <f t="shared" si="1155"/>
        <v>0</v>
      </c>
      <c r="U3575" s="214">
        <f t="shared" si="1152"/>
        <v>0</v>
      </c>
      <c r="W3575" s="221"/>
      <c r="X3575" s="222"/>
      <c r="Y3575" s="222"/>
      <c r="Z3575" s="223"/>
      <c r="AA3575" s="222"/>
      <c r="AB3575" s="224"/>
      <c r="AC3575" s="225"/>
      <c r="AD3575" s="2">
        <f t="shared" si="1139"/>
        <v>0</v>
      </c>
      <c r="AE3575" s="2">
        <f t="shared" si="1140"/>
        <v>0</v>
      </c>
      <c r="AF3575" s="226"/>
      <c r="AG3575" s="219">
        <f t="shared" si="1144"/>
        <v>0</v>
      </c>
      <c r="AH3575" s="234">
        <f t="shared" si="1145"/>
        <v>0</v>
      </c>
      <c r="AI3575" s="214">
        <f t="shared" si="1153"/>
        <v>0</v>
      </c>
      <c r="AK3575" s="229">
        <f t="shared" si="1146"/>
        <v>0</v>
      </c>
      <c r="AL3575" s="226"/>
      <c r="AM3575" s="15"/>
      <c r="AN3575" s="232" t="e">
        <f t="shared" si="1147"/>
        <v>#DIV/0!</v>
      </c>
      <c r="AO3575" s="214">
        <f t="shared" si="1141"/>
        <v>0</v>
      </c>
      <c r="AQ3575" s="210"/>
      <c r="AR3575" s="231"/>
      <c r="AS3575" s="15"/>
      <c r="AT3575" s="232">
        <f t="shared" si="1148"/>
        <v>0</v>
      </c>
      <c r="AU3575" s="235">
        <f t="shared" si="1149"/>
        <v>0</v>
      </c>
      <c r="AY3575" s="210"/>
      <c r="AZ3575" s="231"/>
      <c r="BA3575" s="15"/>
      <c r="BB3575" s="232">
        <f t="shared" si="1138"/>
        <v>0</v>
      </c>
      <c r="BC3575" s="235">
        <f t="shared" si="1150"/>
        <v>0</v>
      </c>
      <c r="BG3575" s="210"/>
      <c r="BH3575" s="231"/>
      <c r="BI3575" s="15"/>
      <c r="BJ3575" s="232">
        <f t="shared" si="1142"/>
        <v>0</v>
      </c>
      <c r="BK3575" s="235">
        <f t="shared" si="1151"/>
        <v>0</v>
      </c>
      <c r="BM3575" s="109">
        <f t="shared" si="1143"/>
        <v>-5.329467680608265</v>
      </c>
      <c r="BN3575" s="213"/>
      <c r="BR3575" s="228"/>
      <c r="BS3575" s="311"/>
      <c r="BT3575" s="3"/>
      <c r="BU3575" s="213"/>
      <c r="BV3575" s="213"/>
      <c r="BW3575" s="291"/>
    </row>
    <row r="3576" spans="1:75" x14ac:dyDescent="0.2">
      <c r="A3576" s="210"/>
      <c r="B3576" s="211"/>
      <c r="C3576" s="848" t="str">
        <f ca="1">IF(ISERR(AVERAGE(INDIRECT("B"&amp;(ROW()-INT($B$1/2))):INDIRECT("B"&amp;(ROW()+INT($B$1/2))))),"",AVERAGE(INDIRECT("B"&amp;(ROW()-INT($B$1/2))):INDIRECT("B"&amp;(ROW()+INT($B$1/2)))))</f>
        <v/>
      </c>
      <c r="D3576" s="848">
        <f t="shared" si="1137"/>
        <v>0</v>
      </c>
      <c r="E3576" s="275"/>
      <c r="F3576" s="15"/>
      <c r="G3576" s="3"/>
      <c r="H3576" s="3"/>
      <c r="I3576" s="3"/>
      <c r="J3576" s="3"/>
      <c r="K3576" s="3"/>
      <c r="L3576" s="554"/>
      <c r="M3576" s="545"/>
      <c r="N3576" s="546"/>
      <c r="O3576" s="5"/>
      <c r="P3576" s="216"/>
      <c r="Q3576" s="217"/>
      <c r="R3576" s="218"/>
      <c r="S3576" s="219">
        <f t="shared" si="1154"/>
        <v>0</v>
      </c>
      <c r="T3576" s="220">
        <f t="shared" si="1155"/>
        <v>0</v>
      </c>
      <c r="U3576" s="214">
        <f t="shared" si="1152"/>
        <v>0</v>
      </c>
      <c r="W3576" s="221"/>
      <c r="X3576" s="222"/>
      <c r="Y3576" s="222"/>
      <c r="Z3576" s="223"/>
      <c r="AA3576" s="222"/>
      <c r="AB3576" s="224"/>
      <c r="AC3576" s="225"/>
      <c r="AD3576" s="2">
        <f t="shared" si="1139"/>
        <v>0</v>
      </c>
      <c r="AE3576" s="2">
        <f t="shared" si="1140"/>
        <v>0</v>
      </c>
      <c r="AF3576" s="226"/>
      <c r="AG3576" s="219">
        <f t="shared" si="1144"/>
        <v>0</v>
      </c>
      <c r="AH3576" s="234">
        <f t="shared" si="1145"/>
        <v>0</v>
      </c>
      <c r="AI3576" s="214">
        <f t="shared" si="1153"/>
        <v>0</v>
      </c>
      <c r="AK3576" s="229">
        <f t="shared" si="1146"/>
        <v>0</v>
      </c>
      <c r="AL3576" s="226"/>
      <c r="AM3576" s="15"/>
      <c r="AN3576" s="232" t="e">
        <f t="shared" si="1147"/>
        <v>#DIV/0!</v>
      </c>
      <c r="AO3576" s="214">
        <f t="shared" si="1141"/>
        <v>0</v>
      </c>
      <c r="AQ3576" s="210"/>
      <c r="AR3576" s="231"/>
      <c r="AS3576" s="15"/>
      <c r="AT3576" s="232">
        <f t="shared" si="1148"/>
        <v>0</v>
      </c>
      <c r="AU3576" s="235">
        <f t="shared" si="1149"/>
        <v>0</v>
      </c>
      <c r="AY3576" s="210"/>
      <c r="AZ3576" s="231"/>
      <c r="BA3576" s="15"/>
      <c r="BB3576" s="232">
        <f t="shared" si="1138"/>
        <v>0</v>
      </c>
      <c r="BC3576" s="235">
        <f t="shared" si="1150"/>
        <v>0</v>
      </c>
      <c r="BG3576" s="210"/>
      <c r="BH3576" s="231"/>
      <c r="BI3576" s="15"/>
      <c r="BJ3576" s="232">
        <f t="shared" si="1142"/>
        <v>0</v>
      </c>
      <c r="BK3576" s="235">
        <f t="shared" si="1151"/>
        <v>0</v>
      </c>
      <c r="BM3576" s="109">
        <f t="shared" si="1143"/>
        <v>-5.3313000181060017</v>
      </c>
      <c r="BN3576" s="213"/>
      <c r="BR3576" s="228"/>
      <c r="BS3576" s="311"/>
      <c r="BT3576" s="3"/>
      <c r="BU3576" s="213"/>
      <c r="BV3576" s="213"/>
      <c r="BW3576" s="291"/>
    </row>
    <row r="3577" spans="1:75" x14ac:dyDescent="0.2">
      <c r="A3577" s="210"/>
      <c r="B3577" s="211"/>
      <c r="C3577" s="848" t="str">
        <f ca="1">IF(ISERR(AVERAGE(INDIRECT("B"&amp;(ROW()-INT($B$1/2))):INDIRECT("B"&amp;(ROW()+INT($B$1/2))))),"",AVERAGE(INDIRECT("B"&amp;(ROW()-INT($B$1/2))):INDIRECT("B"&amp;(ROW()+INT($B$1/2)))))</f>
        <v/>
      </c>
      <c r="D3577" s="848">
        <f t="shared" si="1137"/>
        <v>0</v>
      </c>
      <c r="E3577" s="275"/>
      <c r="F3577" s="15"/>
      <c r="G3577" s="3"/>
      <c r="H3577" s="3"/>
      <c r="I3577" s="3"/>
      <c r="J3577" s="3"/>
      <c r="K3577" s="3"/>
      <c r="L3577" s="554"/>
      <c r="M3577" s="545"/>
      <c r="N3577" s="546"/>
      <c r="O3577" s="5"/>
      <c r="P3577" s="216"/>
      <c r="Q3577" s="217"/>
      <c r="R3577" s="218"/>
      <c r="S3577" s="219">
        <f t="shared" si="1154"/>
        <v>0</v>
      </c>
      <c r="T3577" s="220">
        <f t="shared" si="1155"/>
        <v>0</v>
      </c>
      <c r="U3577" s="214">
        <f t="shared" si="1152"/>
        <v>0</v>
      </c>
      <c r="W3577" s="221"/>
      <c r="X3577" s="222"/>
      <c r="Y3577" s="222"/>
      <c r="Z3577" s="223"/>
      <c r="AA3577" s="222"/>
      <c r="AB3577" s="224"/>
      <c r="AC3577" s="225"/>
      <c r="AD3577" s="2">
        <f t="shared" si="1139"/>
        <v>0</v>
      </c>
      <c r="AE3577" s="2">
        <f t="shared" si="1140"/>
        <v>0</v>
      </c>
      <c r="AF3577" s="226"/>
      <c r="AG3577" s="219">
        <f t="shared" si="1144"/>
        <v>0</v>
      </c>
      <c r="AH3577" s="234">
        <f t="shared" si="1145"/>
        <v>0</v>
      </c>
      <c r="AI3577" s="214">
        <f t="shared" si="1153"/>
        <v>0</v>
      </c>
      <c r="AK3577" s="229">
        <f t="shared" si="1146"/>
        <v>0</v>
      </c>
      <c r="AL3577" s="226"/>
      <c r="AM3577" s="15"/>
      <c r="AN3577" s="232" t="e">
        <f t="shared" si="1147"/>
        <v>#DIV/0!</v>
      </c>
      <c r="AO3577" s="214">
        <f t="shared" si="1141"/>
        <v>0</v>
      </c>
      <c r="AQ3577" s="210"/>
      <c r="AR3577" s="231"/>
      <c r="AS3577" s="15"/>
      <c r="AT3577" s="232">
        <f t="shared" si="1148"/>
        <v>0</v>
      </c>
      <c r="AU3577" s="235">
        <f t="shared" si="1149"/>
        <v>0</v>
      </c>
      <c r="AY3577" s="210"/>
      <c r="AZ3577" s="231"/>
      <c r="BA3577" s="15"/>
      <c r="BB3577" s="232">
        <f t="shared" si="1138"/>
        <v>0</v>
      </c>
      <c r="BC3577" s="235">
        <f t="shared" si="1150"/>
        <v>0</v>
      </c>
      <c r="BG3577" s="210"/>
      <c r="BH3577" s="231"/>
      <c r="BI3577" s="15"/>
      <c r="BJ3577" s="232">
        <f t="shared" si="1142"/>
        <v>0</v>
      </c>
      <c r="BK3577" s="235">
        <f t="shared" si="1151"/>
        <v>0</v>
      </c>
      <c r="BM3577" s="109">
        <f t="shared" si="1143"/>
        <v>-5.3331323556037384</v>
      </c>
      <c r="BN3577" s="213"/>
      <c r="BR3577" s="228"/>
      <c r="BS3577" s="311"/>
      <c r="BT3577" s="3"/>
      <c r="BU3577" s="213"/>
      <c r="BV3577" s="213"/>
      <c r="BW3577" s="291"/>
    </row>
    <row r="3578" spans="1:75" x14ac:dyDescent="0.2">
      <c r="A3578" s="210"/>
      <c r="B3578" s="211"/>
      <c r="C3578" s="848" t="str">
        <f ca="1">IF(ISERR(AVERAGE(INDIRECT("B"&amp;(ROW()-INT($B$1/2))):INDIRECT("B"&amp;(ROW()+INT($B$1/2))))),"",AVERAGE(INDIRECT("B"&amp;(ROW()-INT($B$1/2))):INDIRECT("B"&amp;(ROW()+INT($B$1/2)))))</f>
        <v/>
      </c>
      <c r="D3578" s="848">
        <f t="shared" si="1137"/>
        <v>0</v>
      </c>
      <c r="E3578" s="275"/>
      <c r="F3578" s="15"/>
      <c r="G3578" s="3"/>
      <c r="H3578" s="3"/>
      <c r="I3578" s="3"/>
      <c r="J3578" s="3"/>
      <c r="K3578" s="3"/>
      <c r="L3578" s="554"/>
      <c r="M3578" s="545"/>
      <c r="N3578" s="546"/>
      <c r="O3578" s="5"/>
      <c r="P3578" s="216"/>
      <c r="Q3578" s="217"/>
      <c r="R3578" s="218"/>
      <c r="S3578" s="219">
        <f t="shared" si="1154"/>
        <v>0</v>
      </c>
      <c r="T3578" s="220">
        <f t="shared" si="1155"/>
        <v>0</v>
      </c>
      <c r="U3578" s="214">
        <f t="shared" si="1152"/>
        <v>0</v>
      </c>
      <c r="W3578" s="221"/>
      <c r="X3578" s="222"/>
      <c r="Y3578" s="222"/>
      <c r="Z3578" s="223"/>
      <c r="AA3578" s="222"/>
      <c r="AB3578" s="224"/>
      <c r="AC3578" s="225"/>
      <c r="AD3578" s="2">
        <f t="shared" si="1139"/>
        <v>0</v>
      </c>
      <c r="AE3578" s="2">
        <f t="shared" si="1140"/>
        <v>0</v>
      </c>
      <c r="AF3578" s="226"/>
      <c r="AG3578" s="219">
        <f t="shared" si="1144"/>
        <v>0</v>
      </c>
      <c r="AH3578" s="234">
        <f t="shared" si="1145"/>
        <v>0</v>
      </c>
      <c r="AI3578" s="214">
        <f t="shared" si="1153"/>
        <v>0</v>
      </c>
      <c r="AK3578" s="229">
        <f t="shared" si="1146"/>
        <v>0</v>
      </c>
      <c r="AL3578" s="226"/>
      <c r="AM3578" s="15"/>
      <c r="AN3578" s="232" t="e">
        <f t="shared" si="1147"/>
        <v>#DIV/0!</v>
      </c>
      <c r="AO3578" s="214">
        <f t="shared" si="1141"/>
        <v>0</v>
      </c>
      <c r="AQ3578" s="210"/>
      <c r="AR3578" s="231"/>
      <c r="AS3578" s="15"/>
      <c r="AT3578" s="232">
        <f t="shared" si="1148"/>
        <v>0</v>
      </c>
      <c r="AU3578" s="235">
        <f t="shared" si="1149"/>
        <v>0</v>
      </c>
      <c r="AY3578" s="210"/>
      <c r="AZ3578" s="231"/>
      <c r="BA3578" s="15"/>
      <c r="BB3578" s="232">
        <f t="shared" si="1138"/>
        <v>0</v>
      </c>
      <c r="BC3578" s="235">
        <f t="shared" si="1150"/>
        <v>0</v>
      </c>
      <c r="BG3578" s="210"/>
      <c r="BH3578" s="231"/>
      <c r="BI3578" s="15"/>
      <c r="BJ3578" s="232">
        <f t="shared" si="1142"/>
        <v>0</v>
      </c>
      <c r="BK3578" s="235">
        <f t="shared" si="1151"/>
        <v>0</v>
      </c>
      <c r="BM3578" s="109">
        <f t="shared" si="1143"/>
        <v>-5.3349646931014751</v>
      </c>
      <c r="BN3578" s="213"/>
      <c r="BR3578" s="228"/>
      <c r="BS3578" s="311"/>
      <c r="BT3578" s="3"/>
      <c r="BU3578" s="213"/>
      <c r="BV3578" s="213"/>
      <c r="BW3578" s="291"/>
    </row>
    <row r="3579" spans="1:75" x14ac:dyDescent="0.2">
      <c r="A3579" s="210"/>
      <c r="B3579" s="211"/>
      <c r="C3579" s="848" t="str">
        <f ca="1">IF(ISERR(AVERAGE(INDIRECT("B"&amp;(ROW()-INT($B$1/2))):INDIRECT("B"&amp;(ROW()+INT($B$1/2))))),"",AVERAGE(INDIRECT("B"&amp;(ROW()-INT($B$1/2))):INDIRECT("B"&amp;(ROW()+INT($B$1/2)))))</f>
        <v/>
      </c>
      <c r="D3579" s="848">
        <f t="shared" si="1137"/>
        <v>0</v>
      </c>
      <c r="E3579" s="275"/>
      <c r="F3579" s="15"/>
      <c r="G3579" s="3"/>
      <c r="H3579" s="3"/>
      <c r="I3579" s="3"/>
      <c r="J3579" s="3"/>
      <c r="K3579" s="3"/>
      <c r="L3579" s="554"/>
      <c r="M3579" s="545"/>
      <c r="N3579" s="546"/>
      <c r="O3579" s="5"/>
      <c r="P3579" s="216"/>
      <c r="Q3579" s="217"/>
      <c r="R3579" s="218"/>
      <c r="S3579" s="219">
        <f t="shared" si="1154"/>
        <v>0</v>
      </c>
      <c r="T3579" s="220">
        <f t="shared" si="1155"/>
        <v>0</v>
      </c>
      <c r="U3579" s="214">
        <f t="shared" si="1152"/>
        <v>0</v>
      </c>
      <c r="W3579" s="221"/>
      <c r="X3579" s="222"/>
      <c r="Y3579" s="222"/>
      <c r="Z3579" s="223"/>
      <c r="AA3579" s="222"/>
      <c r="AB3579" s="224"/>
      <c r="AC3579" s="225"/>
      <c r="AD3579" s="2">
        <f t="shared" si="1139"/>
        <v>0</v>
      </c>
      <c r="AE3579" s="2">
        <f t="shared" si="1140"/>
        <v>0</v>
      </c>
      <c r="AF3579" s="226"/>
      <c r="AG3579" s="219">
        <f t="shared" si="1144"/>
        <v>0</v>
      </c>
      <c r="AH3579" s="234">
        <f t="shared" si="1145"/>
        <v>0</v>
      </c>
      <c r="AI3579" s="214">
        <f t="shared" si="1153"/>
        <v>0</v>
      </c>
      <c r="AK3579" s="229">
        <f t="shared" si="1146"/>
        <v>0</v>
      </c>
      <c r="AL3579" s="226"/>
      <c r="AM3579" s="15"/>
      <c r="AN3579" s="232" t="e">
        <f t="shared" si="1147"/>
        <v>#DIV/0!</v>
      </c>
      <c r="AO3579" s="214">
        <f t="shared" si="1141"/>
        <v>0</v>
      </c>
      <c r="AQ3579" s="210"/>
      <c r="AR3579" s="231"/>
      <c r="AS3579" s="15"/>
      <c r="AT3579" s="232">
        <f t="shared" si="1148"/>
        <v>0</v>
      </c>
      <c r="AU3579" s="235">
        <f t="shared" si="1149"/>
        <v>0</v>
      </c>
      <c r="AY3579" s="210"/>
      <c r="AZ3579" s="231"/>
      <c r="BA3579" s="15"/>
      <c r="BB3579" s="232">
        <f t="shared" si="1138"/>
        <v>0</v>
      </c>
      <c r="BC3579" s="235">
        <f t="shared" si="1150"/>
        <v>0</v>
      </c>
      <c r="BG3579" s="210"/>
      <c r="BH3579" s="231"/>
      <c r="BI3579" s="15"/>
      <c r="BJ3579" s="232">
        <f t="shared" si="1142"/>
        <v>0</v>
      </c>
      <c r="BK3579" s="235">
        <f t="shared" si="1151"/>
        <v>0</v>
      </c>
      <c r="BM3579" s="109">
        <f t="shared" si="1143"/>
        <v>-5.3367970305992118</v>
      </c>
      <c r="BN3579" s="213"/>
      <c r="BR3579" s="228"/>
      <c r="BS3579" s="311"/>
      <c r="BT3579" s="3"/>
      <c r="BU3579" s="213"/>
      <c r="BV3579" s="213"/>
      <c r="BW3579" s="291"/>
    </row>
    <row r="3580" spans="1:75" x14ac:dyDescent="0.2">
      <c r="A3580" s="210"/>
      <c r="B3580" s="211"/>
      <c r="C3580" s="848" t="str">
        <f ca="1">IF(ISERR(AVERAGE(INDIRECT("B"&amp;(ROW()-INT($B$1/2))):INDIRECT("B"&amp;(ROW()+INT($B$1/2))))),"",AVERAGE(INDIRECT("B"&amp;(ROW()-INT($B$1/2))):INDIRECT("B"&amp;(ROW()+INT($B$1/2)))))</f>
        <v/>
      </c>
      <c r="D3580" s="848">
        <f t="shared" si="1137"/>
        <v>0</v>
      </c>
      <c r="E3580" s="275"/>
      <c r="F3580" s="15"/>
      <c r="G3580" s="3"/>
      <c r="H3580" s="3"/>
      <c r="I3580" s="3"/>
      <c r="J3580" s="3"/>
      <c r="K3580" s="3"/>
      <c r="L3580" s="554"/>
      <c r="M3580" s="545"/>
      <c r="N3580" s="546"/>
      <c r="O3580" s="5"/>
      <c r="P3580" s="216"/>
      <c r="Q3580" s="217"/>
      <c r="R3580" s="218"/>
      <c r="S3580" s="219">
        <f t="shared" si="1154"/>
        <v>0</v>
      </c>
      <c r="T3580" s="220">
        <f t="shared" si="1155"/>
        <v>0</v>
      </c>
      <c r="U3580" s="214">
        <f t="shared" si="1152"/>
        <v>0</v>
      </c>
      <c r="W3580" s="221"/>
      <c r="X3580" s="222"/>
      <c r="Y3580" s="222"/>
      <c r="Z3580" s="223"/>
      <c r="AA3580" s="222"/>
      <c r="AB3580" s="224"/>
      <c r="AC3580" s="225"/>
      <c r="AD3580" s="2">
        <f t="shared" si="1139"/>
        <v>0</v>
      </c>
      <c r="AE3580" s="2">
        <f t="shared" si="1140"/>
        <v>0</v>
      </c>
      <c r="AF3580" s="226"/>
      <c r="AG3580" s="219">
        <f t="shared" si="1144"/>
        <v>0</v>
      </c>
      <c r="AH3580" s="234">
        <f t="shared" si="1145"/>
        <v>0</v>
      </c>
      <c r="AI3580" s="214">
        <f t="shared" si="1153"/>
        <v>0</v>
      </c>
      <c r="AK3580" s="229">
        <f t="shared" si="1146"/>
        <v>0</v>
      </c>
      <c r="AL3580" s="226"/>
      <c r="AM3580" s="15"/>
      <c r="AN3580" s="232" t="e">
        <f t="shared" si="1147"/>
        <v>#DIV/0!</v>
      </c>
      <c r="AO3580" s="214">
        <f t="shared" si="1141"/>
        <v>0</v>
      </c>
      <c r="AQ3580" s="210"/>
      <c r="AR3580" s="231"/>
      <c r="AS3580" s="15"/>
      <c r="AT3580" s="232">
        <f t="shared" si="1148"/>
        <v>0</v>
      </c>
      <c r="AU3580" s="235">
        <f t="shared" si="1149"/>
        <v>0</v>
      </c>
      <c r="AY3580" s="210"/>
      <c r="AZ3580" s="231"/>
      <c r="BA3580" s="15"/>
      <c r="BB3580" s="232">
        <f t="shared" si="1138"/>
        <v>0</v>
      </c>
      <c r="BC3580" s="235">
        <f t="shared" si="1150"/>
        <v>0</v>
      </c>
      <c r="BG3580" s="210"/>
      <c r="BH3580" s="231"/>
      <c r="BI3580" s="15"/>
      <c r="BJ3580" s="232">
        <f t="shared" si="1142"/>
        <v>0</v>
      </c>
      <c r="BK3580" s="235">
        <f t="shared" si="1151"/>
        <v>0</v>
      </c>
      <c r="BM3580" s="109">
        <f t="shared" si="1143"/>
        <v>-5.3386293680969485</v>
      </c>
      <c r="BN3580" s="213"/>
      <c r="BR3580" s="228"/>
      <c r="BS3580" s="311"/>
      <c r="BT3580" s="3"/>
      <c r="BU3580" s="213"/>
      <c r="BV3580" s="213"/>
      <c r="BW3580" s="291"/>
    </row>
    <row r="3581" spans="1:75" x14ac:dyDescent="0.2">
      <c r="A3581" s="210"/>
      <c r="B3581" s="211"/>
      <c r="C3581" s="848" t="str">
        <f ca="1">IF(ISERR(AVERAGE(INDIRECT("B"&amp;(ROW()-INT($B$1/2))):INDIRECT("B"&amp;(ROW()+INT($B$1/2))))),"",AVERAGE(INDIRECT("B"&amp;(ROW()-INT($B$1/2))):INDIRECT("B"&amp;(ROW()+INT($B$1/2)))))</f>
        <v/>
      </c>
      <c r="D3581" s="848">
        <f t="shared" si="1137"/>
        <v>0</v>
      </c>
      <c r="E3581" s="275"/>
      <c r="F3581" s="15"/>
      <c r="G3581" s="3"/>
      <c r="H3581" s="3"/>
      <c r="I3581" s="3"/>
      <c r="J3581" s="3"/>
      <c r="K3581" s="3"/>
      <c r="L3581" s="554"/>
      <c r="M3581" s="545"/>
      <c r="N3581" s="546"/>
      <c r="O3581" s="5"/>
      <c r="P3581" s="216"/>
      <c r="Q3581" s="217"/>
      <c r="R3581" s="218"/>
      <c r="S3581" s="219">
        <f t="shared" si="1154"/>
        <v>0</v>
      </c>
      <c r="T3581" s="220">
        <f t="shared" si="1155"/>
        <v>0</v>
      </c>
      <c r="U3581" s="214">
        <f t="shared" si="1152"/>
        <v>0</v>
      </c>
      <c r="W3581" s="221"/>
      <c r="X3581" s="222"/>
      <c r="Y3581" s="222"/>
      <c r="Z3581" s="223"/>
      <c r="AA3581" s="222"/>
      <c r="AB3581" s="224"/>
      <c r="AC3581" s="225"/>
      <c r="AD3581" s="2">
        <f t="shared" si="1139"/>
        <v>0</v>
      </c>
      <c r="AE3581" s="2">
        <f t="shared" si="1140"/>
        <v>0</v>
      </c>
      <c r="AF3581" s="226"/>
      <c r="AG3581" s="219">
        <f t="shared" si="1144"/>
        <v>0</v>
      </c>
      <c r="AH3581" s="234">
        <f t="shared" si="1145"/>
        <v>0</v>
      </c>
      <c r="AI3581" s="214">
        <f t="shared" si="1153"/>
        <v>0</v>
      </c>
      <c r="AK3581" s="229">
        <f t="shared" si="1146"/>
        <v>0</v>
      </c>
      <c r="AL3581" s="226"/>
      <c r="AM3581" s="15"/>
      <c r="AN3581" s="232" t="e">
        <f t="shared" si="1147"/>
        <v>#DIV/0!</v>
      </c>
      <c r="AO3581" s="214">
        <f t="shared" si="1141"/>
        <v>0</v>
      </c>
      <c r="AQ3581" s="210"/>
      <c r="AR3581" s="231"/>
      <c r="AS3581" s="15"/>
      <c r="AT3581" s="232">
        <f t="shared" si="1148"/>
        <v>0</v>
      </c>
      <c r="AU3581" s="235">
        <f t="shared" si="1149"/>
        <v>0</v>
      </c>
      <c r="AY3581" s="210"/>
      <c r="AZ3581" s="231"/>
      <c r="BA3581" s="15"/>
      <c r="BB3581" s="232">
        <f t="shared" si="1138"/>
        <v>0</v>
      </c>
      <c r="BC3581" s="235">
        <f t="shared" si="1150"/>
        <v>0</v>
      </c>
      <c r="BG3581" s="210"/>
      <c r="BH3581" s="231"/>
      <c r="BI3581" s="15"/>
      <c r="BJ3581" s="232">
        <f t="shared" si="1142"/>
        <v>0</v>
      </c>
      <c r="BK3581" s="235">
        <f t="shared" si="1151"/>
        <v>0</v>
      </c>
      <c r="BM3581" s="109">
        <f t="shared" si="1143"/>
        <v>-5.3404617055946852</v>
      </c>
      <c r="BN3581" s="213"/>
      <c r="BR3581" s="228"/>
      <c r="BS3581" s="311"/>
      <c r="BT3581" s="3"/>
      <c r="BU3581" s="213"/>
      <c r="BV3581" s="213"/>
      <c r="BW3581" s="291"/>
    </row>
    <row r="3582" spans="1:75" x14ac:dyDescent="0.2">
      <c r="A3582" s="210"/>
      <c r="B3582" s="211"/>
      <c r="C3582" s="848" t="str">
        <f ca="1">IF(ISERR(AVERAGE(INDIRECT("B"&amp;(ROW()-INT($B$1/2))):INDIRECT("B"&amp;(ROW()+INT($B$1/2))))),"",AVERAGE(INDIRECT("B"&amp;(ROW()-INT($B$1/2))):INDIRECT("B"&amp;(ROW()+INT($B$1/2)))))</f>
        <v/>
      </c>
      <c r="D3582" s="848">
        <f t="shared" si="1137"/>
        <v>0</v>
      </c>
      <c r="E3582" s="275"/>
      <c r="F3582" s="15"/>
      <c r="G3582" s="3"/>
      <c r="H3582" s="3"/>
      <c r="I3582" s="3"/>
      <c r="J3582" s="3"/>
      <c r="K3582" s="3"/>
      <c r="L3582" s="554"/>
      <c r="M3582" s="545"/>
      <c r="N3582" s="546"/>
      <c r="O3582" s="5"/>
      <c r="P3582" s="216"/>
      <c r="Q3582" s="217"/>
      <c r="R3582" s="218"/>
      <c r="S3582" s="219">
        <f t="shared" si="1154"/>
        <v>0</v>
      </c>
      <c r="T3582" s="220">
        <f t="shared" si="1155"/>
        <v>0</v>
      </c>
      <c r="U3582" s="214">
        <f t="shared" si="1152"/>
        <v>0</v>
      </c>
      <c r="W3582" s="221"/>
      <c r="X3582" s="222"/>
      <c r="Y3582" s="222"/>
      <c r="Z3582" s="223"/>
      <c r="AA3582" s="222"/>
      <c r="AB3582" s="224"/>
      <c r="AC3582" s="225"/>
      <c r="AD3582" s="2">
        <f t="shared" si="1139"/>
        <v>0</v>
      </c>
      <c r="AE3582" s="2">
        <f t="shared" si="1140"/>
        <v>0</v>
      </c>
      <c r="AF3582" s="226"/>
      <c r="AG3582" s="219">
        <f t="shared" si="1144"/>
        <v>0</v>
      </c>
      <c r="AH3582" s="234">
        <f t="shared" si="1145"/>
        <v>0</v>
      </c>
      <c r="AI3582" s="214">
        <f t="shared" si="1153"/>
        <v>0</v>
      </c>
      <c r="AK3582" s="229">
        <f t="shared" si="1146"/>
        <v>0</v>
      </c>
      <c r="AL3582" s="226"/>
      <c r="AM3582" s="15"/>
      <c r="AN3582" s="232" t="e">
        <f t="shared" si="1147"/>
        <v>#DIV/0!</v>
      </c>
      <c r="AO3582" s="214">
        <f t="shared" si="1141"/>
        <v>0</v>
      </c>
      <c r="AQ3582" s="210"/>
      <c r="AR3582" s="231"/>
      <c r="AS3582" s="15"/>
      <c r="AT3582" s="232">
        <f t="shared" si="1148"/>
        <v>0</v>
      </c>
      <c r="AU3582" s="235">
        <f t="shared" si="1149"/>
        <v>0</v>
      </c>
      <c r="AY3582" s="210"/>
      <c r="AZ3582" s="231"/>
      <c r="BA3582" s="15"/>
      <c r="BB3582" s="232">
        <f t="shared" si="1138"/>
        <v>0</v>
      </c>
      <c r="BC3582" s="235">
        <f t="shared" si="1150"/>
        <v>0</v>
      </c>
      <c r="BG3582" s="210"/>
      <c r="BH3582" s="231"/>
      <c r="BI3582" s="15"/>
      <c r="BJ3582" s="232">
        <f t="shared" si="1142"/>
        <v>0</v>
      </c>
      <c r="BK3582" s="235">
        <f t="shared" si="1151"/>
        <v>0</v>
      </c>
      <c r="BM3582" s="109">
        <f t="shared" si="1143"/>
        <v>-5.342294043092422</v>
      </c>
      <c r="BN3582" s="213"/>
      <c r="BR3582" s="228"/>
      <c r="BS3582" s="311"/>
      <c r="BT3582" s="3"/>
      <c r="BU3582" s="213"/>
      <c r="BV3582" s="213"/>
      <c r="BW3582" s="291"/>
    </row>
    <row r="3583" spans="1:75" x14ac:dyDescent="0.2">
      <c r="A3583" s="210"/>
      <c r="B3583" s="211"/>
      <c r="C3583" s="848" t="str">
        <f ca="1">IF(ISERR(AVERAGE(INDIRECT("B"&amp;(ROW()-INT($B$1/2))):INDIRECT("B"&amp;(ROW()+INT($B$1/2))))),"",AVERAGE(INDIRECT("B"&amp;(ROW()-INT($B$1/2))):INDIRECT("B"&amp;(ROW()+INT($B$1/2)))))</f>
        <v/>
      </c>
      <c r="D3583" s="848">
        <f t="shared" si="1137"/>
        <v>0</v>
      </c>
      <c r="E3583" s="275"/>
      <c r="F3583" s="15"/>
      <c r="G3583" s="3"/>
      <c r="H3583" s="3"/>
      <c r="I3583" s="3"/>
      <c r="J3583" s="3"/>
      <c r="K3583" s="3"/>
      <c r="L3583" s="554"/>
      <c r="M3583" s="545"/>
      <c r="N3583" s="546"/>
      <c r="O3583" s="5"/>
      <c r="P3583" s="216"/>
      <c r="Q3583" s="217"/>
      <c r="R3583" s="218"/>
      <c r="S3583" s="219">
        <f t="shared" si="1154"/>
        <v>0</v>
      </c>
      <c r="T3583" s="220">
        <f t="shared" si="1155"/>
        <v>0</v>
      </c>
      <c r="U3583" s="214">
        <f t="shared" si="1152"/>
        <v>0</v>
      </c>
      <c r="W3583" s="221"/>
      <c r="X3583" s="222"/>
      <c r="Y3583" s="222"/>
      <c r="Z3583" s="223"/>
      <c r="AA3583" s="222"/>
      <c r="AB3583" s="224"/>
      <c r="AC3583" s="225"/>
      <c r="AD3583" s="2">
        <f t="shared" si="1139"/>
        <v>0</v>
      </c>
      <c r="AE3583" s="2">
        <f t="shared" si="1140"/>
        <v>0</v>
      </c>
      <c r="AF3583" s="226"/>
      <c r="AG3583" s="219">
        <f t="shared" si="1144"/>
        <v>0</v>
      </c>
      <c r="AH3583" s="234">
        <f t="shared" si="1145"/>
        <v>0</v>
      </c>
      <c r="AI3583" s="214">
        <f t="shared" si="1153"/>
        <v>0</v>
      </c>
      <c r="AK3583" s="229">
        <f t="shared" si="1146"/>
        <v>0</v>
      </c>
      <c r="AL3583" s="226"/>
      <c r="AM3583" s="15"/>
      <c r="AN3583" s="232" t="e">
        <f t="shared" si="1147"/>
        <v>#DIV/0!</v>
      </c>
      <c r="AO3583" s="214">
        <f t="shared" si="1141"/>
        <v>0</v>
      </c>
      <c r="AQ3583" s="210"/>
      <c r="AR3583" s="231"/>
      <c r="AS3583" s="15"/>
      <c r="AT3583" s="232">
        <f t="shared" si="1148"/>
        <v>0</v>
      </c>
      <c r="AU3583" s="235">
        <f t="shared" si="1149"/>
        <v>0</v>
      </c>
      <c r="AY3583" s="210"/>
      <c r="AZ3583" s="231"/>
      <c r="BA3583" s="15"/>
      <c r="BB3583" s="232">
        <f t="shared" si="1138"/>
        <v>0</v>
      </c>
      <c r="BC3583" s="235">
        <f t="shared" si="1150"/>
        <v>0</v>
      </c>
      <c r="BG3583" s="210"/>
      <c r="BH3583" s="231"/>
      <c r="BI3583" s="15"/>
      <c r="BJ3583" s="232">
        <f t="shared" si="1142"/>
        <v>0</v>
      </c>
      <c r="BK3583" s="235">
        <f t="shared" si="1151"/>
        <v>0</v>
      </c>
      <c r="BM3583" s="109">
        <f t="shared" si="1143"/>
        <v>-5.3441263805901587</v>
      </c>
      <c r="BN3583" s="213"/>
      <c r="BR3583" s="228"/>
      <c r="BS3583" s="311"/>
      <c r="BT3583" s="3"/>
      <c r="BU3583" s="213"/>
      <c r="BV3583" s="213"/>
      <c r="BW3583" s="291"/>
    </row>
    <row r="3584" spans="1:75" x14ac:dyDescent="0.2">
      <c r="A3584" s="210"/>
      <c r="B3584" s="211"/>
      <c r="C3584" s="848" t="str">
        <f ca="1">IF(ISERR(AVERAGE(INDIRECT("B"&amp;(ROW()-INT($B$1/2))):INDIRECT("B"&amp;(ROW()+INT($B$1/2))))),"",AVERAGE(INDIRECT("B"&amp;(ROW()-INT($B$1/2))):INDIRECT("B"&amp;(ROW()+INT($B$1/2)))))</f>
        <v/>
      </c>
      <c r="D3584" s="848">
        <f t="shared" si="1137"/>
        <v>0</v>
      </c>
      <c r="E3584" s="275"/>
      <c r="F3584" s="15"/>
      <c r="G3584" s="3"/>
      <c r="H3584" s="3"/>
      <c r="I3584" s="3"/>
      <c r="J3584" s="3"/>
      <c r="K3584" s="3"/>
      <c r="L3584" s="554"/>
      <c r="M3584" s="545"/>
      <c r="N3584" s="546"/>
      <c r="O3584" s="5"/>
      <c r="P3584" s="216"/>
      <c r="Q3584" s="217"/>
      <c r="R3584" s="218"/>
      <c r="S3584" s="219">
        <f t="shared" si="1154"/>
        <v>0</v>
      </c>
      <c r="T3584" s="220">
        <f t="shared" si="1155"/>
        <v>0</v>
      </c>
      <c r="U3584" s="214">
        <f t="shared" si="1152"/>
        <v>0</v>
      </c>
      <c r="W3584" s="221"/>
      <c r="X3584" s="222"/>
      <c r="Y3584" s="222"/>
      <c r="Z3584" s="223"/>
      <c r="AA3584" s="222"/>
      <c r="AB3584" s="224"/>
      <c r="AC3584" s="225"/>
      <c r="AD3584" s="2">
        <f t="shared" si="1139"/>
        <v>0</v>
      </c>
      <c r="AE3584" s="2">
        <f t="shared" si="1140"/>
        <v>0</v>
      </c>
      <c r="AF3584" s="226"/>
      <c r="AG3584" s="219">
        <f t="shared" si="1144"/>
        <v>0</v>
      </c>
      <c r="AH3584" s="234">
        <f t="shared" si="1145"/>
        <v>0</v>
      </c>
      <c r="AI3584" s="214">
        <f t="shared" si="1153"/>
        <v>0</v>
      </c>
      <c r="AK3584" s="229">
        <f t="shared" si="1146"/>
        <v>0</v>
      </c>
      <c r="AL3584" s="226"/>
      <c r="AM3584" s="15"/>
      <c r="AN3584" s="232" t="e">
        <f t="shared" si="1147"/>
        <v>#DIV/0!</v>
      </c>
      <c r="AO3584" s="214">
        <f t="shared" si="1141"/>
        <v>0</v>
      </c>
      <c r="AQ3584" s="210"/>
      <c r="AR3584" s="231"/>
      <c r="AS3584" s="15"/>
      <c r="AT3584" s="232">
        <f t="shared" si="1148"/>
        <v>0</v>
      </c>
      <c r="AU3584" s="235">
        <f t="shared" si="1149"/>
        <v>0</v>
      </c>
      <c r="AY3584" s="210"/>
      <c r="AZ3584" s="231"/>
      <c r="BA3584" s="15"/>
      <c r="BB3584" s="232">
        <f t="shared" si="1138"/>
        <v>0</v>
      </c>
      <c r="BC3584" s="235">
        <f t="shared" si="1150"/>
        <v>0</v>
      </c>
      <c r="BG3584" s="210"/>
      <c r="BH3584" s="231"/>
      <c r="BI3584" s="15"/>
      <c r="BJ3584" s="232">
        <f t="shared" si="1142"/>
        <v>0</v>
      </c>
      <c r="BK3584" s="235">
        <f t="shared" si="1151"/>
        <v>0</v>
      </c>
      <c r="BM3584" s="109">
        <f t="shared" si="1143"/>
        <v>-5.3459587180878954</v>
      </c>
      <c r="BN3584" s="213"/>
      <c r="BR3584" s="228"/>
      <c r="BS3584" s="311"/>
      <c r="BT3584" s="3"/>
      <c r="BU3584" s="213"/>
      <c r="BV3584" s="213"/>
      <c r="BW3584" s="291"/>
    </row>
    <row r="3585" spans="1:75" x14ac:dyDescent="0.2">
      <c r="A3585" s="210"/>
      <c r="B3585" s="211"/>
      <c r="C3585" s="848" t="str">
        <f ca="1">IF(ISERR(AVERAGE(INDIRECT("B"&amp;(ROW()-INT($B$1/2))):INDIRECT("B"&amp;(ROW()+INT($B$1/2))))),"",AVERAGE(INDIRECT("B"&amp;(ROW()-INT($B$1/2))):INDIRECT("B"&amp;(ROW()+INT($B$1/2)))))</f>
        <v/>
      </c>
      <c r="D3585" s="848">
        <f t="shared" ref="D3585:D3648" si="1156">A3585-A3584</f>
        <v>0</v>
      </c>
      <c r="E3585" s="275"/>
      <c r="F3585" s="15"/>
      <c r="G3585" s="3"/>
      <c r="H3585" s="3"/>
      <c r="I3585" s="3"/>
      <c r="J3585" s="3"/>
      <c r="K3585" s="3"/>
      <c r="L3585" s="554"/>
      <c r="M3585" s="545"/>
      <c r="N3585" s="546"/>
      <c r="O3585" s="5"/>
      <c r="P3585" s="216"/>
      <c r="Q3585" s="217"/>
      <c r="R3585" s="218"/>
      <c r="S3585" s="219">
        <f t="shared" si="1154"/>
        <v>0</v>
      </c>
      <c r="T3585" s="220">
        <f t="shared" si="1155"/>
        <v>0</v>
      </c>
      <c r="U3585" s="214">
        <f t="shared" si="1152"/>
        <v>0</v>
      </c>
      <c r="W3585" s="221"/>
      <c r="X3585" s="222"/>
      <c r="Y3585" s="222"/>
      <c r="Z3585" s="223"/>
      <c r="AA3585" s="222"/>
      <c r="AB3585" s="224"/>
      <c r="AC3585" s="225"/>
      <c r="AD3585" s="2">
        <f t="shared" si="1139"/>
        <v>0</v>
      </c>
      <c r="AE3585" s="2">
        <f t="shared" si="1140"/>
        <v>0</v>
      </c>
      <c r="AF3585" s="226"/>
      <c r="AG3585" s="219">
        <f t="shared" si="1144"/>
        <v>0</v>
      </c>
      <c r="AH3585" s="234">
        <f t="shared" si="1145"/>
        <v>0</v>
      </c>
      <c r="AI3585" s="214">
        <f t="shared" si="1153"/>
        <v>0</v>
      </c>
      <c r="AK3585" s="229">
        <f t="shared" si="1146"/>
        <v>0</v>
      </c>
      <c r="AL3585" s="226"/>
      <c r="AM3585" s="15"/>
      <c r="AN3585" s="232" t="e">
        <f t="shared" si="1147"/>
        <v>#DIV/0!</v>
      </c>
      <c r="AO3585" s="214">
        <f t="shared" si="1141"/>
        <v>0</v>
      </c>
      <c r="AQ3585" s="210"/>
      <c r="AR3585" s="231"/>
      <c r="AS3585" s="15"/>
      <c r="AT3585" s="232">
        <f t="shared" si="1148"/>
        <v>0</v>
      </c>
      <c r="AU3585" s="235">
        <f t="shared" si="1149"/>
        <v>0</v>
      </c>
      <c r="AY3585" s="210"/>
      <c r="AZ3585" s="231"/>
      <c r="BA3585" s="15"/>
      <c r="BB3585" s="232">
        <f t="shared" si="1138"/>
        <v>0</v>
      </c>
      <c r="BC3585" s="235">
        <f t="shared" si="1150"/>
        <v>0</v>
      </c>
      <c r="BG3585" s="210"/>
      <c r="BH3585" s="231"/>
      <c r="BI3585" s="15"/>
      <c r="BJ3585" s="232">
        <f t="shared" si="1142"/>
        <v>0</v>
      </c>
      <c r="BK3585" s="235">
        <f t="shared" si="1151"/>
        <v>0</v>
      </c>
      <c r="BM3585" s="109">
        <f t="shared" si="1143"/>
        <v>-5.3477910555856321</v>
      </c>
      <c r="BN3585" s="213"/>
      <c r="BR3585" s="228"/>
      <c r="BS3585" s="311"/>
      <c r="BT3585" s="3"/>
      <c r="BU3585" s="213"/>
      <c r="BV3585" s="213"/>
      <c r="BW3585" s="291"/>
    </row>
    <row r="3586" spans="1:75" x14ac:dyDescent="0.2">
      <c r="A3586" s="210"/>
      <c r="B3586" s="211"/>
      <c r="C3586" s="848" t="str">
        <f ca="1">IF(ISERR(AVERAGE(INDIRECT("B"&amp;(ROW()-INT($B$1/2))):INDIRECT("B"&amp;(ROW()+INT($B$1/2))))),"",AVERAGE(INDIRECT("B"&amp;(ROW()-INT($B$1/2))):INDIRECT("B"&amp;(ROW()+INT($B$1/2)))))</f>
        <v/>
      </c>
      <c r="D3586" s="848">
        <f t="shared" si="1156"/>
        <v>0</v>
      </c>
      <c r="E3586" s="275"/>
      <c r="F3586" s="15"/>
      <c r="G3586" s="3"/>
      <c r="H3586" s="3"/>
      <c r="I3586" s="3"/>
      <c r="J3586" s="3"/>
      <c r="K3586" s="3"/>
      <c r="L3586" s="554"/>
      <c r="M3586" s="545"/>
      <c r="N3586" s="546"/>
      <c r="O3586" s="5"/>
      <c r="P3586" s="216"/>
      <c r="Q3586" s="217"/>
      <c r="R3586" s="218"/>
      <c r="S3586" s="219">
        <f t="shared" si="1154"/>
        <v>0</v>
      </c>
      <c r="T3586" s="220">
        <f t="shared" si="1155"/>
        <v>0</v>
      </c>
      <c r="U3586" s="214">
        <f t="shared" si="1152"/>
        <v>0</v>
      </c>
      <c r="W3586" s="221"/>
      <c r="X3586" s="222"/>
      <c r="Y3586" s="222"/>
      <c r="Z3586" s="223"/>
      <c r="AA3586" s="222"/>
      <c r="AB3586" s="224"/>
      <c r="AC3586" s="225"/>
      <c r="AD3586" s="2">
        <f t="shared" si="1139"/>
        <v>0</v>
      </c>
      <c r="AE3586" s="2">
        <f t="shared" si="1140"/>
        <v>0</v>
      </c>
      <c r="AF3586" s="226"/>
      <c r="AG3586" s="219">
        <f t="shared" si="1144"/>
        <v>0</v>
      </c>
      <c r="AH3586" s="234">
        <f t="shared" si="1145"/>
        <v>0</v>
      </c>
      <c r="AI3586" s="214">
        <f t="shared" si="1153"/>
        <v>0</v>
      </c>
      <c r="AK3586" s="229">
        <f t="shared" si="1146"/>
        <v>0</v>
      </c>
      <c r="AL3586" s="226"/>
      <c r="AM3586" s="15"/>
      <c r="AN3586" s="232" t="e">
        <f t="shared" si="1147"/>
        <v>#DIV/0!</v>
      </c>
      <c r="AO3586" s="214">
        <f t="shared" si="1141"/>
        <v>0</v>
      </c>
      <c r="AQ3586" s="210"/>
      <c r="AR3586" s="231"/>
      <c r="AS3586" s="15"/>
      <c r="AT3586" s="232">
        <f t="shared" si="1148"/>
        <v>0</v>
      </c>
      <c r="AU3586" s="235">
        <f t="shared" si="1149"/>
        <v>0</v>
      </c>
      <c r="AY3586" s="210"/>
      <c r="AZ3586" s="231"/>
      <c r="BA3586" s="15"/>
      <c r="BB3586" s="232">
        <f t="shared" si="1138"/>
        <v>0</v>
      </c>
      <c r="BC3586" s="235">
        <f t="shared" si="1150"/>
        <v>0</v>
      </c>
      <c r="BG3586" s="210"/>
      <c r="BH3586" s="231"/>
      <c r="BI3586" s="15"/>
      <c r="BJ3586" s="232">
        <f t="shared" si="1142"/>
        <v>0</v>
      </c>
      <c r="BK3586" s="235">
        <f t="shared" si="1151"/>
        <v>0</v>
      </c>
      <c r="BM3586" s="109">
        <f t="shared" si="1143"/>
        <v>-5.3496233930833688</v>
      </c>
      <c r="BN3586" s="213"/>
      <c r="BR3586" s="228"/>
      <c r="BS3586" s="311"/>
      <c r="BT3586" s="3"/>
      <c r="BU3586" s="213"/>
      <c r="BV3586" s="213"/>
      <c r="BW3586" s="291"/>
    </row>
    <row r="3587" spans="1:75" x14ac:dyDescent="0.2">
      <c r="A3587" s="210"/>
      <c r="B3587" s="211"/>
      <c r="C3587" s="848" t="str">
        <f ca="1">IF(ISERR(AVERAGE(INDIRECT("B"&amp;(ROW()-INT($B$1/2))):INDIRECT("B"&amp;(ROW()+INT($B$1/2))))),"",AVERAGE(INDIRECT("B"&amp;(ROW()-INT($B$1/2))):INDIRECT("B"&amp;(ROW()+INT($B$1/2)))))</f>
        <v/>
      </c>
      <c r="D3587" s="848">
        <f t="shared" si="1156"/>
        <v>0</v>
      </c>
      <c r="E3587" s="275"/>
      <c r="F3587" s="15"/>
      <c r="G3587" s="3"/>
      <c r="H3587" s="3"/>
      <c r="I3587" s="3"/>
      <c r="J3587" s="3"/>
      <c r="K3587" s="3"/>
      <c r="L3587" s="554"/>
      <c r="M3587" s="545"/>
      <c r="N3587" s="546"/>
      <c r="O3587" s="5"/>
      <c r="P3587" s="216"/>
      <c r="Q3587" s="217"/>
      <c r="R3587" s="218"/>
      <c r="S3587" s="219">
        <f t="shared" si="1154"/>
        <v>0</v>
      </c>
      <c r="T3587" s="220">
        <f t="shared" si="1155"/>
        <v>0</v>
      </c>
      <c r="U3587" s="214">
        <f t="shared" si="1152"/>
        <v>0</v>
      </c>
      <c r="W3587" s="221"/>
      <c r="X3587" s="222"/>
      <c r="Y3587" s="222"/>
      <c r="Z3587" s="223"/>
      <c r="AA3587" s="222"/>
      <c r="AB3587" s="224"/>
      <c r="AC3587" s="225"/>
      <c r="AD3587" s="2">
        <f t="shared" si="1139"/>
        <v>0</v>
      </c>
      <c r="AE3587" s="2">
        <f t="shared" si="1140"/>
        <v>0</v>
      </c>
      <c r="AF3587" s="226"/>
      <c r="AG3587" s="219">
        <f t="shared" si="1144"/>
        <v>0</v>
      </c>
      <c r="AH3587" s="234">
        <f t="shared" si="1145"/>
        <v>0</v>
      </c>
      <c r="AI3587" s="214">
        <f t="shared" si="1153"/>
        <v>0</v>
      </c>
      <c r="AK3587" s="229">
        <f t="shared" si="1146"/>
        <v>0</v>
      </c>
      <c r="AL3587" s="226"/>
      <c r="AM3587" s="15"/>
      <c r="AN3587" s="232" t="e">
        <f t="shared" si="1147"/>
        <v>#DIV/0!</v>
      </c>
      <c r="AO3587" s="214">
        <f t="shared" si="1141"/>
        <v>0</v>
      </c>
      <c r="AQ3587" s="210"/>
      <c r="AR3587" s="231"/>
      <c r="AS3587" s="15"/>
      <c r="AT3587" s="232">
        <f t="shared" si="1148"/>
        <v>0</v>
      </c>
      <c r="AU3587" s="235">
        <f t="shared" si="1149"/>
        <v>0</v>
      </c>
      <c r="AY3587" s="210"/>
      <c r="AZ3587" s="231"/>
      <c r="BA3587" s="15"/>
      <c r="BB3587" s="232">
        <f t="shared" si="1138"/>
        <v>0</v>
      </c>
      <c r="BC3587" s="235">
        <f t="shared" si="1150"/>
        <v>0</v>
      </c>
      <c r="BG3587" s="210"/>
      <c r="BH3587" s="231"/>
      <c r="BI3587" s="15"/>
      <c r="BJ3587" s="232">
        <f t="shared" si="1142"/>
        <v>0</v>
      </c>
      <c r="BK3587" s="235">
        <f t="shared" si="1151"/>
        <v>0</v>
      </c>
      <c r="BM3587" s="109">
        <f t="shared" si="1143"/>
        <v>-5.3514557305811055</v>
      </c>
      <c r="BN3587" s="213"/>
      <c r="BR3587" s="228"/>
      <c r="BS3587" s="311"/>
      <c r="BT3587" s="3"/>
      <c r="BU3587" s="213"/>
      <c r="BV3587" s="213"/>
      <c r="BW3587" s="291"/>
    </row>
    <row r="3588" spans="1:75" x14ac:dyDescent="0.2">
      <c r="A3588" s="210"/>
      <c r="B3588" s="211"/>
      <c r="C3588" s="848" t="str">
        <f ca="1">IF(ISERR(AVERAGE(INDIRECT("B"&amp;(ROW()-INT($B$1/2))):INDIRECT("B"&amp;(ROW()+INT($B$1/2))))),"",AVERAGE(INDIRECT("B"&amp;(ROW()-INT($B$1/2))):INDIRECT("B"&amp;(ROW()+INT($B$1/2)))))</f>
        <v/>
      </c>
      <c r="D3588" s="848">
        <f t="shared" si="1156"/>
        <v>0</v>
      </c>
      <c r="E3588" s="275"/>
      <c r="F3588" s="15"/>
      <c r="G3588" s="3"/>
      <c r="H3588" s="3"/>
      <c r="I3588" s="3"/>
      <c r="J3588" s="3"/>
      <c r="K3588" s="3"/>
      <c r="L3588" s="554"/>
      <c r="M3588" s="545"/>
      <c r="N3588" s="546"/>
      <c r="O3588" s="5"/>
      <c r="P3588" s="216"/>
      <c r="Q3588" s="217"/>
      <c r="R3588" s="218"/>
      <c r="S3588" s="219">
        <f t="shared" si="1154"/>
        <v>0</v>
      </c>
      <c r="T3588" s="220">
        <f t="shared" si="1155"/>
        <v>0</v>
      </c>
      <c r="U3588" s="214">
        <f t="shared" si="1152"/>
        <v>0</v>
      </c>
      <c r="W3588" s="221"/>
      <c r="X3588" s="222"/>
      <c r="Y3588" s="222"/>
      <c r="Z3588" s="223"/>
      <c r="AA3588" s="222"/>
      <c r="AB3588" s="224"/>
      <c r="AC3588" s="225"/>
      <c r="AD3588" s="2">
        <f t="shared" si="1139"/>
        <v>0</v>
      </c>
      <c r="AE3588" s="2">
        <f t="shared" si="1140"/>
        <v>0</v>
      </c>
      <c r="AF3588" s="226"/>
      <c r="AG3588" s="219">
        <f t="shared" si="1144"/>
        <v>0</v>
      </c>
      <c r="AH3588" s="234">
        <f t="shared" si="1145"/>
        <v>0</v>
      </c>
      <c r="AI3588" s="214">
        <f t="shared" si="1153"/>
        <v>0</v>
      </c>
      <c r="AK3588" s="229">
        <f t="shared" si="1146"/>
        <v>0</v>
      </c>
      <c r="AL3588" s="226"/>
      <c r="AM3588" s="15"/>
      <c r="AN3588" s="232" t="e">
        <f t="shared" si="1147"/>
        <v>#DIV/0!</v>
      </c>
      <c r="AO3588" s="214">
        <f t="shared" si="1141"/>
        <v>0</v>
      </c>
      <c r="AQ3588" s="210"/>
      <c r="AR3588" s="231"/>
      <c r="AS3588" s="15"/>
      <c r="AT3588" s="232">
        <f t="shared" si="1148"/>
        <v>0</v>
      </c>
      <c r="AU3588" s="235">
        <f t="shared" si="1149"/>
        <v>0</v>
      </c>
      <c r="AY3588" s="210"/>
      <c r="AZ3588" s="231"/>
      <c r="BA3588" s="15"/>
      <c r="BB3588" s="232">
        <f t="shared" ref="BB3588:BB3651" si="1157">IF(AY3588&gt;0,(26.3/MAX($AY$4:$AY$4600))*AY3588,0)</f>
        <v>0</v>
      </c>
      <c r="BC3588" s="235">
        <f t="shared" si="1150"/>
        <v>0</v>
      </c>
      <c r="BG3588" s="210"/>
      <c r="BH3588" s="231"/>
      <c r="BI3588" s="15"/>
      <c r="BJ3588" s="232">
        <f t="shared" si="1142"/>
        <v>0</v>
      </c>
      <c r="BK3588" s="235">
        <f t="shared" si="1151"/>
        <v>0</v>
      </c>
      <c r="BM3588" s="109">
        <f t="shared" si="1143"/>
        <v>-5.3532880680788422</v>
      </c>
      <c r="BN3588" s="213"/>
      <c r="BR3588" s="228"/>
      <c r="BS3588" s="311"/>
      <c r="BT3588" s="3"/>
      <c r="BU3588" s="213"/>
      <c r="BV3588" s="213"/>
      <c r="BW3588" s="291"/>
    </row>
    <row r="3589" spans="1:75" x14ac:dyDescent="0.2">
      <c r="A3589" s="210"/>
      <c r="B3589" s="211"/>
      <c r="C3589" s="848" t="str">
        <f ca="1">IF(ISERR(AVERAGE(INDIRECT("B"&amp;(ROW()-INT($B$1/2))):INDIRECT("B"&amp;(ROW()+INT($B$1/2))))),"",AVERAGE(INDIRECT("B"&amp;(ROW()-INT($B$1/2))):INDIRECT("B"&amp;(ROW()+INT($B$1/2)))))</f>
        <v/>
      </c>
      <c r="D3589" s="848">
        <f t="shared" si="1156"/>
        <v>0</v>
      </c>
      <c r="E3589" s="275"/>
      <c r="F3589" s="15"/>
      <c r="G3589" s="3"/>
      <c r="H3589" s="3"/>
      <c r="I3589" s="3"/>
      <c r="J3589" s="3"/>
      <c r="K3589" s="3"/>
      <c r="L3589" s="554"/>
      <c r="M3589" s="545"/>
      <c r="N3589" s="546"/>
      <c r="O3589" s="5"/>
      <c r="P3589" s="216"/>
      <c r="Q3589" s="217"/>
      <c r="R3589" s="218"/>
      <c r="S3589" s="219">
        <f t="shared" si="1154"/>
        <v>0</v>
      </c>
      <c r="T3589" s="220">
        <f t="shared" si="1155"/>
        <v>0</v>
      </c>
      <c r="U3589" s="214">
        <f t="shared" si="1152"/>
        <v>0</v>
      </c>
      <c r="W3589" s="221"/>
      <c r="X3589" s="222"/>
      <c r="Y3589" s="222"/>
      <c r="Z3589" s="223"/>
      <c r="AA3589" s="222"/>
      <c r="AB3589" s="224"/>
      <c r="AC3589" s="225"/>
      <c r="AD3589" s="2">
        <f t="shared" ref="AD3589:AD3652" si="1158">IF(W3589&lt;0,W3589-X3589/60-Y3589/3600,W3589+X3589/60+Y3589/3600)</f>
        <v>0</v>
      </c>
      <c r="AE3589" s="2">
        <f t="shared" ref="AE3589:AE3652" si="1159">IF(Z3589&lt;0,Z3589-AA3589/60-AB3589/3600,Z3589+AA3589/60+AB3589/3600)</f>
        <v>0</v>
      </c>
      <c r="AF3589" s="226"/>
      <c r="AG3589" s="219">
        <f t="shared" si="1144"/>
        <v>0</v>
      </c>
      <c r="AH3589" s="234">
        <f t="shared" si="1145"/>
        <v>0</v>
      </c>
      <c r="AI3589" s="214">
        <f t="shared" si="1153"/>
        <v>0</v>
      </c>
      <c r="AK3589" s="229">
        <f t="shared" si="1146"/>
        <v>0</v>
      </c>
      <c r="AL3589" s="226"/>
      <c r="AM3589" s="15"/>
      <c r="AN3589" s="232" t="e">
        <f t="shared" si="1147"/>
        <v>#DIV/0!</v>
      </c>
      <c r="AO3589" s="214">
        <f t="shared" ref="AO3589:AO3652" si="1160">AL3589*3.28084</f>
        <v>0</v>
      </c>
      <c r="AQ3589" s="210"/>
      <c r="AR3589" s="231"/>
      <c r="AS3589" s="15"/>
      <c r="AT3589" s="232">
        <f t="shared" si="1148"/>
        <v>0</v>
      </c>
      <c r="AU3589" s="235">
        <f t="shared" si="1149"/>
        <v>0</v>
      </c>
      <c r="AY3589" s="210"/>
      <c r="AZ3589" s="231"/>
      <c r="BA3589" s="15"/>
      <c r="BB3589" s="232">
        <f t="shared" si="1157"/>
        <v>0</v>
      </c>
      <c r="BC3589" s="235">
        <f t="shared" si="1150"/>
        <v>0</v>
      </c>
      <c r="BG3589" s="210"/>
      <c r="BH3589" s="231"/>
      <c r="BI3589" s="15"/>
      <c r="BJ3589" s="232">
        <f t="shared" ref="BJ3589:BJ3652" si="1161">BG3589</f>
        <v>0</v>
      </c>
      <c r="BK3589" s="235">
        <f t="shared" si="1151"/>
        <v>0</v>
      </c>
      <c r="BM3589" s="109">
        <f t="shared" ref="BM3589:BM3652" si="1162">BM3588+$BQ$14</f>
        <v>-5.3551204055765789</v>
      </c>
      <c r="BN3589" s="213"/>
      <c r="BR3589" s="228"/>
      <c r="BS3589" s="311"/>
      <c r="BT3589" s="3"/>
      <c r="BU3589" s="213"/>
      <c r="BV3589" s="213"/>
      <c r="BW3589" s="291"/>
    </row>
    <row r="3590" spans="1:75" x14ac:dyDescent="0.2">
      <c r="A3590" s="210"/>
      <c r="B3590" s="211"/>
      <c r="C3590" s="848" t="str">
        <f ca="1">IF(ISERR(AVERAGE(INDIRECT("B"&amp;(ROW()-INT($B$1/2))):INDIRECT("B"&amp;(ROW()+INT($B$1/2))))),"",AVERAGE(INDIRECT("B"&amp;(ROW()-INT($B$1/2))):INDIRECT("B"&amp;(ROW()+INT($B$1/2)))))</f>
        <v/>
      </c>
      <c r="D3590" s="848">
        <f t="shared" si="1156"/>
        <v>0</v>
      </c>
      <c r="E3590" s="275"/>
      <c r="F3590" s="15"/>
      <c r="G3590" s="3"/>
      <c r="H3590" s="3"/>
      <c r="I3590" s="3"/>
      <c r="J3590" s="3"/>
      <c r="K3590" s="3"/>
      <c r="L3590" s="554"/>
      <c r="M3590" s="545"/>
      <c r="N3590" s="546"/>
      <c r="O3590" s="5"/>
      <c r="P3590" s="216"/>
      <c r="Q3590" s="217"/>
      <c r="R3590" s="218"/>
      <c r="S3590" s="219">
        <f t="shared" si="1154"/>
        <v>0</v>
      </c>
      <c r="T3590" s="220">
        <f t="shared" si="1155"/>
        <v>0</v>
      </c>
      <c r="U3590" s="214">
        <f t="shared" si="1152"/>
        <v>0</v>
      </c>
      <c r="W3590" s="221"/>
      <c r="X3590" s="222"/>
      <c r="Y3590" s="222"/>
      <c r="Z3590" s="223"/>
      <c r="AA3590" s="222"/>
      <c r="AB3590" s="224"/>
      <c r="AC3590" s="225"/>
      <c r="AD3590" s="2">
        <f t="shared" si="1158"/>
        <v>0</v>
      </c>
      <c r="AE3590" s="2">
        <f t="shared" si="1159"/>
        <v>0</v>
      </c>
      <c r="AF3590" s="226"/>
      <c r="AG3590" s="219">
        <f t="shared" ref="AG3590:AG3653" si="1163">AG3589+IF(AD3590&lt;&gt;0,1.852*60*1000*((ACOS((SIN((AD3589/180)*PI()))*(SIN((AD3590/180)*PI()))+(COS((AD3589/180)*PI()))*(COS((AD3590/180)*PI()))*(COS((AE3590/180)*PI()-(AE3589/180)*PI())))/PI())*180),0)</f>
        <v>0</v>
      </c>
      <c r="AH3590" s="234">
        <f t="shared" ref="AH3590:AH3653" si="1164">AH3589+IF(AD3590&lt;&gt;0,1.852*60*0.6213712*((ACOS((SIN((AD3589/180)*PI()))*(SIN((AD3590/180)*PI()))+(COS((AD3589/180)*PI()))*(COS((AD3590/180)*PI()))*(COS((AE3590/180)*PI()-(AE3589/180)*PI())))/PI())*180),0)</f>
        <v>0</v>
      </c>
      <c r="AI3590" s="214">
        <f t="shared" si="1153"/>
        <v>0</v>
      </c>
      <c r="AK3590" s="229">
        <f t="shared" ref="AK3590:AK3653" si="1165">IF(AL3590&gt;0,AK3589+$AO$1,0)</f>
        <v>0</v>
      </c>
      <c r="AL3590" s="226"/>
      <c r="AM3590" s="15"/>
      <c r="AN3590" s="232" t="e">
        <f t="shared" ref="AN3590:AN3653" si="1166">(42341.84/MAX(AK3590:AK8186))*AK3590*0.0006213712</f>
        <v>#DIV/0!</v>
      </c>
      <c r="AO3590" s="214">
        <f t="shared" si="1160"/>
        <v>0</v>
      </c>
      <c r="AQ3590" s="210"/>
      <c r="AR3590" s="231"/>
      <c r="AS3590" s="15"/>
      <c r="AT3590" s="232">
        <f t="shared" ref="AT3590:AT3653" si="1167">IF(AQ3590&gt;0,(26.3/(MAX($AQ$4:$AQ$4600)*0.0006213712))*AQ3590*0.0006213712,0)</f>
        <v>0</v>
      </c>
      <c r="AU3590" s="235">
        <f t="shared" ref="AU3590:AU3653" si="1168">(AR3590*3.28084)+(AW$4)</f>
        <v>0</v>
      </c>
      <c r="AY3590" s="210"/>
      <c r="AZ3590" s="231"/>
      <c r="BA3590" s="15"/>
      <c r="BB3590" s="232">
        <f t="shared" si="1157"/>
        <v>0</v>
      </c>
      <c r="BC3590" s="235">
        <f t="shared" ref="BC3590:BC3653" si="1169">AZ3590+BE$4</f>
        <v>0</v>
      </c>
      <c r="BG3590" s="210"/>
      <c r="BH3590" s="231"/>
      <c r="BI3590" s="15"/>
      <c r="BJ3590" s="232">
        <f t="shared" si="1161"/>
        <v>0</v>
      </c>
      <c r="BK3590" s="235">
        <f t="shared" ref="BK3590:BK3653" si="1170">BH3590*BM3590</f>
        <v>0</v>
      </c>
      <c r="BM3590" s="109">
        <f t="shared" si="1162"/>
        <v>-5.3569527430743156</v>
      </c>
      <c r="BN3590" s="213"/>
      <c r="BR3590" s="228"/>
      <c r="BS3590" s="311"/>
      <c r="BT3590" s="3"/>
      <c r="BU3590" s="213"/>
      <c r="BV3590" s="213"/>
      <c r="BW3590" s="291"/>
    </row>
    <row r="3591" spans="1:75" x14ac:dyDescent="0.2">
      <c r="A3591" s="210"/>
      <c r="B3591" s="211"/>
      <c r="C3591" s="848" t="str">
        <f ca="1">IF(ISERR(AVERAGE(INDIRECT("B"&amp;(ROW()-INT($B$1/2))):INDIRECT("B"&amp;(ROW()+INT($B$1/2))))),"",AVERAGE(INDIRECT("B"&amp;(ROW()-INT($B$1/2))):INDIRECT("B"&amp;(ROW()+INT($B$1/2)))))</f>
        <v/>
      </c>
      <c r="D3591" s="848">
        <f t="shared" si="1156"/>
        <v>0</v>
      </c>
      <c r="E3591" s="275"/>
      <c r="F3591" s="15"/>
      <c r="G3591" s="3"/>
      <c r="H3591" s="3"/>
      <c r="I3591" s="3"/>
      <c r="J3591" s="3"/>
      <c r="K3591" s="3"/>
      <c r="L3591" s="554"/>
      <c r="M3591" s="545"/>
      <c r="N3591" s="546"/>
      <c r="O3591" s="5"/>
      <c r="P3591" s="216"/>
      <c r="Q3591" s="217"/>
      <c r="R3591" s="218"/>
      <c r="S3591" s="219">
        <f t="shared" si="1154"/>
        <v>0</v>
      </c>
      <c r="T3591" s="220">
        <f t="shared" si="1155"/>
        <v>0</v>
      </c>
      <c r="U3591" s="214">
        <f t="shared" ref="U3591:U3654" si="1171">R3591*3.28084</f>
        <v>0</v>
      </c>
      <c r="W3591" s="221"/>
      <c r="X3591" s="222"/>
      <c r="Y3591" s="222"/>
      <c r="Z3591" s="223"/>
      <c r="AA3591" s="222"/>
      <c r="AB3591" s="224"/>
      <c r="AC3591" s="225"/>
      <c r="AD3591" s="2">
        <f t="shared" si="1158"/>
        <v>0</v>
      </c>
      <c r="AE3591" s="2">
        <f t="shared" si="1159"/>
        <v>0</v>
      </c>
      <c r="AF3591" s="226"/>
      <c r="AG3591" s="219">
        <f t="shared" si="1163"/>
        <v>0</v>
      </c>
      <c r="AH3591" s="234">
        <f t="shared" si="1164"/>
        <v>0</v>
      </c>
      <c r="AI3591" s="214">
        <f t="shared" ref="AI3591:AI3654" si="1172">AF3591*3.28084</f>
        <v>0</v>
      </c>
      <c r="AK3591" s="229">
        <f t="shared" si="1165"/>
        <v>0</v>
      </c>
      <c r="AL3591" s="226"/>
      <c r="AM3591" s="15"/>
      <c r="AN3591" s="232" t="e">
        <f t="shared" si="1166"/>
        <v>#DIV/0!</v>
      </c>
      <c r="AO3591" s="214">
        <f t="shared" si="1160"/>
        <v>0</v>
      </c>
      <c r="AQ3591" s="210"/>
      <c r="AR3591" s="231"/>
      <c r="AS3591" s="15"/>
      <c r="AT3591" s="232">
        <f t="shared" si="1167"/>
        <v>0</v>
      </c>
      <c r="AU3591" s="235">
        <f t="shared" si="1168"/>
        <v>0</v>
      </c>
      <c r="AY3591" s="210"/>
      <c r="AZ3591" s="231"/>
      <c r="BA3591" s="15"/>
      <c r="BB3591" s="232">
        <f t="shared" si="1157"/>
        <v>0</v>
      </c>
      <c r="BC3591" s="235">
        <f t="shared" si="1169"/>
        <v>0</v>
      </c>
      <c r="BG3591" s="210"/>
      <c r="BH3591" s="231"/>
      <c r="BI3591" s="15"/>
      <c r="BJ3591" s="232">
        <f t="shared" si="1161"/>
        <v>0</v>
      </c>
      <c r="BK3591" s="235">
        <f t="shared" si="1170"/>
        <v>0</v>
      </c>
      <c r="BM3591" s="109">
        <f t="shared" si="1162"/>
        <v>-5.3587850805720523</v>
      </c>
      <c r="BN3591" s="213"/>
      <c r="BR3591" s="228"/>
      <c r="BS3591" s="311"/>
      <c r="BT3591" s="3"/>
      <c r="BU3591" s="213"/>
      <c r="BV3591" s="213"/>
      <c r="BW3591" s="291"/>
    </row>
    <row r="3592" spans="1:75" x14ac:dyDescent="0.2">
      <c r="A3592" s="210"/>
      <c r="B3592" s="211"/>
      <c r="C3592" s="848" t="str">
        <f ca="1">IF(ISERR(AVERAGE(INDIRECT("B"&amp;(ROW()-INT($B$1/2))):INDIRECT("B"&amp;(ROW()+INT($B$1/2))))),"",AVERAGE(INDIRECT("B"&amp;(ROW()-INT($B$1/2))):INDIRECT("B"&amp;(ROW()+INT($B$1/2)))))</f>
        <v/>
      </c>
      <c r="D3592" s="848">
        <f t="shared" si="1156"/>
        <v>0</v>
      </c>
      <c r="E3592" s="275"/>
      <c r="F3592" s="15"/>
      <c r="G3592" s="3"/>
      <c r="H3592" s="3"/>
      <c r="I3592" s="3"/>
      <c r="J3592" s="3"/>
      <c r="K3592" s="3"/>
      <c r="L3592" s="554"/>
      <c r="M3592" s="545"/>
      <c r="N3592" s="546"/>
      <c r="O3592" s="5"/>
      <c r="P3592" s="216"/>
      <c r="Q3592" s="217"/>
      <c r="R3592" s="218"/>
      <c r="S3592" s="219">
        <f t="shared" si="1154"/>
        <v>0</v>
      </c>
      <c r="T3592" s="220">
        <f t="shared" si="1155"/>
        <v>0</v>
      </c>
      <c r="U3592" s="214">
        <f t="shared" si="1171"/>
        <v>0</v>
      </c>
      <c r="W3592" s="221"/>
      <c r="X3592" s="222"/>
      <c r="Y3592" s="222"/>
      <c r="Z3592" s="223"/>
      <c r="AA3592" s="222"/>
      <c r="AB3592" s="224"/>
      <c r="AC3592" s="225"/>
      <c r="AD3592" s="2">
        <f t="shared" si="1158"/>
        <v>0</v>
      </c>
      <c r="AE3592" s="2">
        <f t="shared" si="1159"/>
        <v>0</v>
      </c>
      <c r="AF3592" s="226"/>
      <c r="AG3592" s="219">
        <f t="shared" si="1163"/>
        <v>0</v>
      </c>
      <c r="AH3592" s="234">
        <f t="shared" si="1164"/>
        <v>0</v>
      </c>
      <c r="AI3592" s="214">
        <f t="shared" si="1172"/>
        <v>0</v>
      </c>
      <c r="AK3592" s="229">
        <f t="shared" si="1165"/>
        <v>0</v>
      </c>
      <c r="AL3592" s="226"/>
      <c r="AM3592" s="15"/>
      <c r="AN3592" s="232" t="e">
        <f t="shared" si="1166"/>
        <v>#DIV/0!</v>
      </c>
      <c r="AO3592" s="214">
        <f t="shared" si="1160"/>
        <v>0</v>
      </c>
      <c r="AQ3592" s="210"/>
      <c r="AR3592" s="231"/>
      <c r="AS3592" s="15"/>
      <c r="AT3592" s="232">
        <f t="shared" si="1167"/>
        <v>0</v>
      </c>
      <c r="AU3592" s="235">
        <f t="shared" si="1168"/>
        <v>0</v>
      </c>
      <c r="AY3592" s="210"/>
      <c r="AZ3592" s="231"/>
      <c r="BA3592" s="15"/>
      <c r="BB3592" s="232">
        <f t="shared" si="1157"/>
        <v>0</v>
      </c>
      <c r="BC3592" s="235">
        <f t="shared" si="1169"/>
        <v>0</v>
      </c>
      <c r="BG3592" s="210"/>
      <c r="BH3592" s="231"/>
      <c r="BI3592" s="15"/>
      <c r="BJ3592" s="232">
        <f t="shared" si="1161"/>
        <v>0</v>
      </c>
      <c r="BK3592" s="235">
        <f t="shared" si="1170"/>
        <v>0</v>
      </c>
      <c r="BM3592" s="109">
        <f t="shared" si="1162"/>
        <v>-5.360617418069789</v>
      </c>
      <c r="BN3592" s="213"/>
      <c r="BR3592" s="228"/>
      <c r="BS3592" s="311"/>
      <c r="BT3592" s="3"/>
      <c r="BU3592" s="213"/>
      <c r="BV3592" s="213"/>
      <c r="BW3592" s="291"/>
    </row>
    <row r="3593" spans="1:75" x14ac:dyDescent="0.2">
      <c r="A3593" s="210"/>
      <c r="B3593" s="211"/>
      <c r="C3593" s="848" t="str">
        <f ca="1">IF(ISERR(AVERAGE(INDIRECT("B"&amp;(ROW()-INT($B$1/2))):INDIRECT("B"&amp;(ROW()+INT($B$1/2))))),"",AVERAGE(INDIRECT("B"&amp;(ROW()-INT($B$1/2))):INDIRECT("B"&amp;(ROW()+INT($B$1/2)))))</f>
        <v/>
      </c>
      <c r="D3593" s="848">
        <f t="shared" si="1156"/>
        <v>0</v>
      </c>
      <c r="E3593" s="275"/>
      <c r="F3593" s="15"/>
      <c r="G3593" s="3"/>
      <c r="H3593" s="3"/>
      <c r="I3593" s="3"/>
      <c r="J3593" s="3"/>
      <c r="K3593" s="3"/>
      <c r="L3593" s="554"/>
      <c r="M3593" s="545"/>
      <c r="N3593" s="546"/>
      <c r="O3593" s="5"/>
      <c r="P3593" s="216"/>
      <c r="Q3593" s="217"/>
      <c r="R3593" s="218"/>
      <c r="S3593" s="219">
        <f t="shared" ref="S3593:S3656" si="1173">S3592+IF(P3593&lt;&gt;0,1.852*60*1000*((ACOS((SIN((P3592/180)*PI()))*(SIN((P3593/180)*PI()))+(COS((P3592/180)*PI()))*(COS((P3593/180)*PI()))*(COS((Q3593/180)*PI()-(Q3592/180)*PI())))/PI())*180),0)</f>
        <v>0</v>
      </c>
      <c r="T3593" s="220">
        <f t="shared" ref="T3593:T3656" si="1174">T3592+IF(P3593&lt;&gt;0,1.852*60*0.6213712*((ACOS((SIN((P3592/180)*PI()))*(SIN((P3593/180)*PI()))+(COS((P3592/180)*PI()))*(COS((P3593/180)*PI()))*(COS((Q3593/180)*PI()-(Q3592/180)*PI())))/PI())*180),0)</f>
        <v>0</v>
      </c>
      <c r="U3593" s="214">
        <f t="shared" si="1171"/>
        <v>0</v>
      </c>
      <c r="W3593" s="221"/>
      <c r="X3593" s="222"/>
      <c r="Y3593" s="222"/>
      <c r="Z3593" s="223"/>
      <c r="AA3593" s="222"/>
      <c r="AB3593" s="224"/>
      <c r="AC3593" s="225"/>
      <c r="AD3593" s="2">
        <f t="shared" si="1158"/>
        <v>0</v>
      </c>
      <c r="AE3593" s="2">
        <f t="shared" si="1159"/>
        <v>0</v>
      </c>
      <c r="AF3593" s="226"/>
      <c r="AG3593" s="219">
        <f t="shared" si="1163"/>
        <v>0</v>
      </c>
      <c r="AH3593" s="234">
        <f t="shared" si="1164"/>
        <v>0</v>
      </c>
      <c r="AI3593" s="214">
        <f t="shared" si="1172"/>
        <v>0</v>
      </c>
      <c r="AK3593" s="229">
        <f t="shared" si="1165"/>
        <v>0</v>
      </c>
      <c r="AL3593" s="226"/>
      <c r="AM3593" s="15"/>
      <c r="AN3593" s="232" t="e">
        <f t="shared" si="1166"/>
        <v>#DIV/0!</v>
      </c>
      <c r="AO3593" s="214">
        <f t="shared" si="1160"/>
        <v>0</v>
      </c>
      <c r="AQ3593" s="210"/>
      <c r="AR3593" s="231"/>
      <c r="AS3593" s="15"/>
      <c r="AT3593" s="232">
        <f t="shared" si="1167"/>
        <v>0</v>
      </c>
      <c r="AU3593" s="235">
        <f t="shared" si="1168"/>
        <v>0</v>
      </c>
      <c r="AY3593" s="210"/>
      <c r="AZ3593" s="231"/>
      <c r="BA3593" s="15"/>
      <c r="BB3593" s="232">
        <f t="shared" si="1157"/>
        <v>0</v>
      </c>
      <c r="BC3593" s="235">
        <f t="shared" si="1169"/>
        <v>0</v>
      </c>
      <c r="BG3593" s="210"/>
      <c r="BH3593" s="231"/>
      <c r="BI3593" s="15"/>
      <c r="BJ3593" s="232">
        <f t="shared" si="1161"/>
        <v>0</v>
      </c>
      <c r="BK3593" s="235">
        <f t="shared" si="1170"/>
        <v>0</v>
      </c>
      <c r="BM3593" s="109">
        <f t="shared" si="1162"/>
        <v>-5.3624497555675257</v>
      </c>
      <c r="BN3593" s="213"/>
      <c r="BR3593" s="228"/>
      <c r="BS3593" s="311"/>
      <c r="BT3593" s="3"/>
      <c r="BU3593" s="213"/>
      <c r="BV3593" s="213"/>
      <c r="BW3593" s="291"/>
    </row>
    <row r="3594" spans="1:75" x14ac:dyDescent="0.2">
      <c r="A3594" s="210"/>
      <c r="B3594" s="211"/>
      <c r="C3594" s="848" t="str">
        <f ca="1">IF(ISERR(AVERAGE(INDIRECT("B"&amp;(ROW()-INT($B$1/2))):INDIRECT("B"&amp;(ROW()+INT($B$1/2))))),"",AVERAGE(INDIRECT("B"&amp;(ROW()-INT($B$1/2))):INDIRECT("B"&amp;(ROW()+INT($B$1/2)))))</f>
        <v/>
      </c>
      <c r="D3594" s="848">
        <f t="shared" si="1156"/>
        <v>0</v>
      </c>
      <c r="E3594" s="275"/>
      <c r="F3594" s="15"/>
      <c r="G3594" s="3"/>
      <c r="H3594" s="3"/>
      <c r="I3594" s="3"/>
      <c r="J3594" s="3"/>
      <c r="K3594" s="3"/>
      <c r="L3594" s="554"/>
      <c r="M3594" s="545"/>
      <c r="N3594" s="546"/>
      <c r="O3594" s="5"/>
      <c r="P3594" s="216"/>
      <c r="Q3594" s="217"/>
      <c r="R3594" s="218"/>
      <c r="S3594" s="219">
        <f t="shared" si="1173"/>
        <v>0</v>
      </c>
      <c r="T3594" s="220">
        <f t="shared" si="1174"/>
        <v>0</v>
      </c>
      <c r="U3594" s="214">
        <f t="shared" si="1171"/>
        <v>0</v>
      </c>
      <c r="W3594" s="221"/>
      <c r="X3594" s="222"/>
      <c r="Y3594" s="222"/>
      <c r="Z3594" s="223"/>
      <c r="AA3594" s="222"/>
      <c r="AB3594" s="224"/>
      <c r="AC3594" s="225"/>
      <c r="AD3594" s="2">
        <f t="shared" si="1158"/>
        <v>0</v>
      </c>
      <c r="AE3594" s="2">
        <f t="shared" si="1159"/>
        <v>0</v>
      </c>
      <c r="AF3594" s="226"/>
      <c r="AG3594" s="219">
        <f t="shared" si="1163"/>
        <v>0</v>
      </c>
      <c r="AH3594" s="234">
        <f t="shared" si="1164"/>
        <v>0</v>
      </c>
      <c r="AI3594" s="214">
        <f t="shared" si="1172"/>
        <v>0</v>
      </c>
      <c r="AK3594" s="229">
        <f t="shared" si="1165"/>
        <v>0</v>
      </c>
      <c r="AL3594" s="226"/>
      <c r="AM3594" s="15"/>
      <c r="AN3594" s="232" t="e">
        <f t="shared" si="1166"/>
        <v>#DIV/0!</v>
      </c>
      <c r="AO3594" s="214">
        <f t="shared" si="1160"/>
        <v>0</v>
      </c>
      <c r="AQ3594" s="210"/>
      <c r="AR3594" s="231"/>
      <c r="AS3594" s="15"/>
      <c r="AT3594" s="232">
        <f t="shared" si="1167"/>
        <v>0</v>
      </c>
      <c r="AU3594" s="235">
        <f t="shared" si="1168"/>
        <v>0</v>
      </c>
      <c r="AY3594" s="210"/>
      <c r="AZ3594" s="231"/>
      <c r="BA3594" s="15"/>
      <c r="BB3594" s="232">
        <f t="shared" si="1157"/>
        <v>0</v>
      </c>
      <c r="BC3594" s="235">
        <f t="shared" si="1169"/>
        <v>0</v>
      </c>
      <c r="BG3594" s="210"/>
      <c r="BH3594" s="231"/>
      <c r="BI3594" s="15"/>
      <c r="BJ3594" s="232">
        <f t="shared" si="1161"/>
        <v>0</v>
      </c>
      <c r="BK3594" s="235">
        <f t="shared" si="1170"/>
        <v>0</v>
      </c>
      <c r="BM3594" s="109">
        <f t="shared" si="1162"/>
        <v>-5.3642820930652624</v>
      </c>
      <c r="BN3594" s="213"/>
      <c r="BR3594" s="228"/>
      <c r="BS3594" s="311"/>
      <c r="BT3594" s="3"/>
      <c r="BU3594" s="213"/>
      <c r="BV3594" s="213"/>
      <c r="BW3594" s="291"/>
    </row>
    <row r="3595" spans="1:75" x14ac:dyDescent="0.2">
      <c r="A3595" s="210"/>
      <c r="B3595" s="211"/>
      <c r="C3595" s="848" t="str">
        <f ca="1">IF(ISERR(AVERAGE(INDIRECT("B"&amp;(ROW()-INT($B$1/2))):INDIRECT("B"&amp;(ROW()+INT($B$1/2))))),"",AVERAGE(INDIRECT("B"&amp;(ROW()-INT($B$1/2))):INDIRECT("B"&amp;(ROW()+INT($B$1/2)))))</f>
        <v/>
      </c>
      <c r="D3595" s="848">
        <f t="shared" si="1156"/>
        <v>0</v>
      </c>
      <c r="E3595" s="275"/>
      <c r="F3595" s="15"/>
      <c r="G3595" s="3"/>
      <c r="H3595" s="3"/>
      <c r="I3595" s="3"/>
      <c r="J3595" s="3"/>
      <c r="K3595" s="3"/>
      <c r="L3595" s="554"/>
      <c r="M3595" s="545"/>
      <c r="N3595" s="546"/>
      <c r="O3595" s="5"/>
      <c r="P3595" s="216"/>
      <c r="Q3595" s="217"/>
      <c r="R3595" s="218"/>
      <c r="S3595" s="219">
        <f t="shared" si="1173"/>
        <v>0</v>
      </c>
      <c r="T3595" s="220">
        <f t="shared" si="1174"/>
        <v>0</v>
      </c>
      <c r="U3595" s="214">
        <f t="shared" si="1171"/>
        <v>0</v>
      </c>
      <c r="W3595" s="221"/>
      <c r="X3595" s="222"/>
      <c r="Y3595" s="222"/>
      <c r="Z3595" s="223"/>
      <c r="AA3595" s="222"/>
      <c r="AB3595" s="224"/>
      <c r="AC3595" s="225"/>
      <c r="AD3595" s="2">
        <f t="shared" si="1158"/>
        <v>0</v>
      </c>
      <c r="AE3595" s="2">
        <f t="shared" si="1159"/>
        <v>0</v>
      </c>
      <c r="AF3595" s="226"/>
      <c r="AG3595" s="219">
        <f t="shared" si="1163"/>
        <v>0</v>
      </c>
      <c r="AH3595" s="234">
        <f t="shared" si="1164"/>
        <v>0</v>
      </c>
      <c r="AI3595" s="214">
        <f t="shared" si="1172"/>
        <v>0</v>
      </c>
      <c r="AK3595" s="229">
        <f t="shared" si="1165"/>
        <v>0</v>
      </c>
      <c r="AL3595" s="226"/>
      <c r="AM3595" s="15"/>
      <c r="AN3595" s="232" t="e">
        <f t="shared" si="1166"/>
        <v>#DIV/0!</v>
      </c>
      <c r="AO3595" s="214">
        <f t="shared" si="1160"/>
        <v>0</v>
      </c>
      <c r="AQ3595" s="210"/>
      <c r="AR3595" s="231"/>
      <c r="AS3595" s="15"/>
      <c r="AT3595" s="232">
        <f t="shared" si="1167"/>
        <v>0</v>
      </c>
      <c r="AU3595" s="235">
        <f t="shared" si="1168"/>
        <v>0</v>
      </c>
      <c r="AY3595" s="210"/>
      <c r="AZ3595" s="231"/>
      <c r="BA3595" s="15"/>
      <c r="BB3595" s="232">
        <f t="shared" si="1157"/>
        <v>0</v>
      </c>
      <c r="BC3595" s="235">
        <f t="shared" si="1169"/>
        <v>0</v>
      </c>
      <c r="BG3595" s="210"/>
      <c r="BH3595" s="231"/>
      <c r="BI3595" s="15"/>
      <c r="BJ3595" s="232">
        <f t="shared" si="1161"/>
        <v>0</v>
      </c>
      <c r="BK3595" s="235">
        <f t="shared" si="1170"/>
        <v>0</v>
      </c>
      <c r="BM3595" s="109">
        <f t="shared" si="1162"/>
        <v>-5.3661144305629991</v>
      </c>
      <c r="BN3595" s="213"/>
      <c r="BR3595" s="228"/>
      <c r="BS3595" s="311"/>
      <c r="BT3595" s="3"/>
      <c r="BU3595" s="213"/>
      <c r="BV3595" s="213"/>
      <c r="BW3595" s="291"/>
    </row>
    <row r="3596" spans="1:75" x14ac:dyDescent="0.2">
      <c r="A3596" s="210"/>
      <c r="B3596" s="211"/>
      <c r="C3596" s="848" t="str">
        <f ca="1">IF(ISERR(AVERAGE(INDIRECT("B"&amp;(ROW()-INT($B$1/2))):INDIRECT("B"&amp;(ROW()+INT($B$1/2))))),"",AVERAGE(INDIRECT("B"&amp;(ROW()-INT($B$1/2))):INDIRECT("B"&amp;(ROW()+INT($B$1/2)))))</f>
        <v/>
      </c>
      <c r="D3596" s="848">
        <f t="shared" si="1156"/>
        <v>0</v>
      </c>
      <c r="E3596" s="275"/>
      <c r="F3596" s="15"/>
      <c r="G3596" s="3"/>
      <c r="H3596" s="3"/>
      <c r="I3596" s="3"/>
      <c r="J3596" s="3"/>
      <c r="K3596" s="3"/>
      <c r="L3596" s="554"/>
      <c r="M3596" s="545"/>
      <c r="N3596" s="546"/>
      <c r="O3596" s="5"/>
      <c r="P3596" s="216"/>
      <c r="Q3596" s="217"/>
      <c r="R3596" s="218"/>
      <c r="S3596" s="219">
        <f t="shared" si="1173"/>
        <v>0</v>
      </c>
      <c r="T3596" s="220">
        <f t="shared" si="1174"/>
        <v>0</v>
      </c>
      <c r="U3596" s="214">
        <f t="shared" si="1171"/>
        <v>0</v>
      </c>
      <c r="W3596" s="221"/>
      <c r="X3596" s="222"/>
      <c r="Y3596" s="222"/>
      <c r="Z3596" s="223"/>
      <c r="AA3596" s="222"/>
      <c r="AB3596" s="224"/>
      <c r="AC3596" s="225"/>
      <c r="AD3596" s="2">
        <f t="shared" si="1158"/>
        <v>0</v>
      </c>
      <c r="AE3596" s="2">
        <f t="shared" si="1159"/>
        <v>0</v>
      </c>
      <c r="AF3596" s="226"/>
      <c r="AG3596" s="219">
        <f t="shared" si="1163"/>
        <v>0</v>
      </c>
      <c r="AH3596" s="234">
        <f t="shared" si="1164"/>
        <v>0</v>
      </c>
      <c r="AI3596" s="214">
        <f t="shared" si="1172"/>
        <v>0</v>
      </c>
      <c r="AK3596" s="229">
        <f t="shared" si="1165"/>
        <v>0</v>
      </c>
      <c r="AL3596" s="226"/>
      <c r="AM3596" s="15"/>
      <c r="AN3596" s="232" t="e">
        <f t="shared" si="1166"/>
        <v>#DIV/0!</v>
      </c>
      <c r="AO3596" s="214">
        <f t="shared" si="1160"/>
        <v>0</v>
      </c>
      <c r="AQ3596" s="210"/>
      <c r="AR3596" s="231"/>
      <c r="AS3596" s="15"/>
      <c r="AT3596" s="232">
        <f t="shared" si="1167"/>
        <v>0</v>
      </c>
      <c r="AU3596" s="235">
        <f t="shared" si="1168"/>
        <v>0</v>
      </c>
      <c r="AY3596" s="210"/>
      <c r="AZ3596" s="231"/>
      <c r="BA3596" s="15"/>
      <c r="BB3596" s="232">
        <f t="shared" si="1157"/>
        <v>0</v>
      </c>
      <c r="BC3596" s="235">
        <f t="shared" si="1169"/>
        <v>0</v>
      </c>
      <c r="BG3596" s="210"/>
      <c r="BH3596" s="231"/>
      <c r="BI3596" s="15"/>
      <c r="BJ3596" s="232">
        <f t="shared" si="1161"/>
        <v>0</v>
      </c>
      <c r="BK3596" s="235">
        <f t="shared" si="1170"/>
        <v>0</v>
      </c>
      <c r="BM3596" s="109">
        <f t="shared" si="1162"/>
        <v>-5.3679467680607358</v>
      </c>
      <c r="BN3596" s="213"/>
      <c r="BR3596" s="228"/>
      <c r="BS3596" s="311"/>
      <c r="BT3596" s="3"/>
      <c r="BU3596" s="213"/>
      <c r="BV3596" s="213"/>
      <c r="BW3596" s="291"/>
    </row>
    <row r="3597" spans="1:75" x14ac:dyDescent="0.2">
      <c r="A3597" s="210"/>
      <c r="B3597" s="211"/>
      <c r="C3597" s="848" t="str">
        <f ca="1">IF(ISERR(AVERAGE(INDIRECT("B"&amp;(ROW()-INT($B$1/2))):INDIRECT("B"&amp;(ROW()+INT($B$1/2))))),"",AVERAGE(INDIRECT("B"&amp;(ROW()-INT($B$1/2))):INDIRECT("B"&amp;(ROW()+INT($B$1/2)))))</f>
        <v/>
      </c>
      <c r="D3597" s="848">
        <f t="shared" si="1156"/>
        <v>0</v>
      </c>
      <c r="E3597" s="275"/>
      <c r="F3597" s="15"/>
      <c r="G3597" s="3"/>
      <c r="H3597" s="3"/>
      <c r="I3597" s="3"/>
      <c r="J3597" s="3"/>
      <c r="K3597" s="3"/>
      <c r="L3597" s="554"/>
      <c r="M3597" s="545"/>
      <c r="N3597" s="546"/>
      <c r="O3597" s="5"/>
      <c r="P3597" s="216"/>
      <c r="Q3597" s="217"/>
      <c r="R3597" s="218"/>
      <c r="S3597" s="219">
        <f t="shared" si="1173"/>
        <v>0</v>
      </c>
      <c r="T3597" s="220">
        <f t="shared" si="1174"/>
        <v>0</v>
      </c>
      <c r="U3597" s="214">
        <f t="shared" si="1171"/>
        <v>0</v>
      </c>
      <c r="W3597" s="221"/>
      <c r="X3597" s="222"/>
      <c r="Y3597" s="222"/>
      <c r="Z3597" s="223"/>
      <c r="AA3597" s="222"/>
      <c r="AB3597" s="224"/>
      <c r="AC3597" s="225"/>
      <c r="AD3597" s="2">
        <f t="shared" si="1158"/>
        <v>0</v>
      </c>
      <c r="AE3597" s="2">
        <f t="shared" si="1159"/>
        <v>0</v>
      </c>
      <c r="AF3597" s="226"/>
      <c r="AG3597" s="219">
        <f t="shared" si="1163"/>
        <v>0</v>
      </c>
      <c r="AH3597" s="234">
        <f t="shared" si="1164"/>
        <v>0</v>
      </c>
      <c r="AI3597" s="214">
        <f t="shared" si="1172"/>
        <v>0</v>
      </c>
      <c r="AK3597" s="229">
        <f t="shared" si="1165"/>
        <v>0</v>
      </c>
      <c r="AL3597" s="226"/>
      <c r="AM3597" s="15"/>
      <c r="AN3597" s="232" t="e">
        <f t="shared" si="1166"/>
        <v>#DIV/0!</v>
      </c>
      <c r="AO3597" s="214">
        <f t="shared" si="1160"/>
        <v>0</v>
      </c>
      <c r="AQ3597" s="210"/>
      <c r="AR3597" s="231"/>
      <c r="AS3597" s="15"/>
      <c r="AT3597" s="232">
        <f t="shared" si="1167"/>
        <v>0</v>
      </c>
      <c r="AU3597" s="235">
        <f t="shared" si="1168"/>
        <v>0</v>
      </c>
      <c r="AY3597" s="210"/>
      <c r="AZ3597" s="231"/>
      <c r="BA3597" s="15"/>
      <c r="BB3597" s="232">
        <f t="shared" si="1157"/>
        <v>0</v>
      </c>
      <c r="BC3597" s="235">
        <f t="shared" si="1169"/>
        <v>0</v>
      </c>
      <c r="BG3597" s="210"/>
      <c r="BH3597" s="231"/>
      <c r="BI3597" s="15"/>
      <c r="BJ3597" s="232">
        <f t="shared" si="1161"/>
        <v>0</v>
      </c>
      <c r="BK3597" s="235">
        <f t="shared" si="1170"/>
        <v>0</v>
      </c>
      <c r="BM3597" s="109">
        <f t="shared" si="1162"/>
        <v>-5.3697791055584725</v>
      </c>
      <c r="BN3597" s="213"/>
      <c r="BR3597" s="228"/>
      <c r="BS3597" s="311"/>
      <c r="BT3597" s="3"/>
      <c r="BU3597" s="213"/>
      <c r="BV3597" s="213"/>
      <c r="BW3597" s="291"/>
    </row>
    <row r="3598" spans="1:75" x14ac:dyDescent="0.2">
      <c r="A3598" s="210"/>
      <c r="B3598" s="211"/>
      <c r="C3598" s="848" t="str">
        <f ca="1">IF(ISERR(AVERAGE(INDIRECT("B"&amp;(ROW()-INT($B$1/2))):INDIRECT("B"&amp;(ROW()+INT($B$1/2))))),"",AVERAGE(INDIRECT("B"&amp;(ROW()-INT($B$1/2))):INDIRECT("B"&amp;(ROW()+INT($B$1/2)))))</f>
        <v/>
      </c>
      <c r="D3598" s="848">
        <f t="shared" si="1156"/>
        <v>0</v>
      </c>
      <c r="E3598" s="275"/>
      <c r="F3598" s="15"/>
      <c r="G3598" s="3"/>
      <c r="H3598" s="3"/>
      <c r="I3598" s="3"/>
      <c r="J3598" s="3"/>
      <c r="K3598" s="3"/>
      <c r="L3598" s="554"/>
      <c r="M3598" s="545"/>
      <c r="N3598" s="546"/>
      <c r="O3598" s="5"/>
      <c r="P3598" s="216"/>
      <c r="Q3598" s="217"/>
      <c r="R3598" s="218"/>
      <c r="S3598" s="219">
        <f t="shared" si="1173"/>
        <v>0</v>
      </c>
      <c r="T3598" s="220">
        <f t="shared" si="1174"/>
        <v>0</v>
      </c>
      <c r="U3598" s="214">
        <f t="shared" si="1171"/>
        <v>0</v>
      </c>
      <c r="W3598" s="221"/>
      <c r="X3598" s="222"/>
      <c r="Y3598" s="222"/>
      <c r="Z3598" s="223"/>
      <c r="AA3598" s="222"/>
      <c r="AB3598" s="224"/>
      <c r="AC3598" s="225"/>
      <c r="AD3598" s="2">
        <f t="shared" si="1158"/>
        <v>0</v>
      </c>
      <c r="AE3598" s="2">
        <f t="shared" si="1159"/>
        <v>0</v>
      </c>
      <c r="AF3598" s="226"/>
      <c r="AG3598" s="219">
        <f t="shared" si="1163"/>
        <v>0</v>
      </c>
      <c r="AH3598" s="234">
        <f t="shared" si="1164"/>
        <v>0</v>
      </c>
      <c r="AI3598" s="214">
        <f t="shared" si="1172"/>
        <v>0</v>
      </c>
      <c r="AK3598" s="229">
        <f t="shared" si="1165"/>
        <v>0</v>
      </c>
      <c r="AL3598" s="226"/>
      <c r="AM3598" s="15"/>
      <c r="AN3598" s="232" t="e">
        <f t="shared" si="1166"/>
        <v>#DIV/0!</v>
      </c>
      <c r="AO3598" s="214">
        <f t="shared" si="1160"/>
        <v>0</v>
      </c>
      <c r="AQ3598" s="210"/>
      <c r="AR3598" s="231"/>
      <c r="AS3598" s="15"/>
      <c r="AT3598" s="232">
        <f t="shared" si="1167"/>
        <v>0</v>
      </c>
      <c r="AU3598" s="235">
        <f t="shared" si="1168"/>
        <v>0</v>
      </c>
      <c r="AY3598" s="210"/>
      <c r="AZ3598" s="231"/>
      <c r="BA3598" s="15"/>
      <c r="BB3598" s="232">
        <f t="shared" si="1157"/>
        <v>0</v>
      </c>
      <c r="BC3598" s="235">
        <f t="shared" si="1169"/>
        <v>0</v>
      </c>
      <c r="BG3598" s="210"/>
      <c r="BH3598" s="231"/>
      <c r="BI3598" s="15"/>
      <c r="BJ3598" s="232">
        <f t="shared" si="1161"/>
        <v>0</v>
      </c>
      <c r="BK3598" s="235">
        <f t="shared" si="1170"/>
        <v>0</v>
      </c>
      <c r="BM3598" s="109">
        <f t="shared" si="1162"/>
        <v>-5.3716114430562092</v>
      </c>
      <c r="BN3598" s="213"/>
      <c r="BR3598" s="228"/>
      <c r="BS3598" s="311"/>
      <c r="BT3598" s="3"/>
      <c r="BU3598" s="213"/>
      <c r="BV3598" s="213"/>
      <c r="BW3598" s="291"/>
    </row>
    <row r="3599" spans="1:75" x14ac:dyDescent="0.2">
      <c r="A3599" s="210"/>
      <c r="B3599" s="211"/>
      <c r="C3599" s="848" t="str">
        <f ca="1">IF(ISERR(AVERAGE(INDIRECT("B"&amp;(ROW()-INT($B$1/2))):INDIRECT("B"&amp;(ROW()+INT($B$1/2))))),"",AVERAGE(INDIRECT("B"&amp;(ROW()-INT($B$1/2))):INDIRECT("B"&amp;(ROW()+INT($B$1/2)))))</f>
        <v/>
      </c>
      <c r="D3599" s="848">
        <f t="shared" si="1156"/>
        <v>0</v>
      </c>
      <c r="E3599" s="275"/>
      <c r="F3599" s="15"/>
      <c r="G3599" s="3"/>
      <c r="H3599" s="3"/>
      <c r="I3599" s="3"/>
      <c r="J3599" s="3"/>
      <c r="K3599" s="3"/>
      <c r="L3599" s="554"/>
      <c r="M3599" s="545"/>
      <c r="N3599" s="546"/>
      <c r="O3599" s="5"/>
      <c r="P3599" s="216"/>
      <c r="Q3599" s="217"/>
      <c r="R3599" s="218"/>
      <c r="S3599" s="219">
        <f t="shared" si="1173"/>
        <v>0</v>
      </c>
      <c r="T3599" s="220">
        <f t="shared" si="1174"/>
        <v>0</v>
      </c>
      <c r="U3599" s="214">
        <f t="shared" si="1171"/>
        <v>0</v>
      </c>
      <c r="W3599" s="221"/>
      <c r="X3599" s="222"/>
      <c r="Y3599" s="222"/>
      <c r="Z3599" s="223"/>
      <c r="AA3599" s="222"/>
      <c r="AB3599" s="224"/>
      <c r="AC3599" s="225"/>
      <c r="AD3599" s="2">
        <f t="shared" si="1158"/>
        <v>0</v>
      </c>
      <c r="AE3599" s="2">
        <f t="shared" si="1159"/>
        <v>0</v>
      </c>
      <c r="AF3599" s="226"/>
      <c r="AG3599" s="219">
        <f t="shared" si="1163"/>
        <v>0</v>
      </c>
      <c r="AH3599" s="234">
        <f t="shared" si="1164"/>
        <v>0</v>
      </c>
      <c r="AI3599" s="214">
        <f t="shared" si="1172"/>
        <v>0</v>
      </c>
      <c r="AK3599" s="229">
        <f t="shared" si="1165"/>
        <v>0</v>
      </c>
      <c r="AL3599" s="226"/>
      <c r="AM3599" s="15"/>
      <c r="AN3599" s="232" t="e">
        <f t="shared" si="1166"/>
        <v>#DIV/0!</v>
      </c>
      <c r="AO3599" s="214">
        <f t="shared" si="1160"/>
        <v>0</v>
      </c>
      <c r="AQ3599" s="210"/>
      <c r="AR3599" s="231"/>
      <c r="AS3599" s="15"/>
      <c r="AT3599" s="232">
        <f t="shared" si="1167"/>
        <v>0</v>
      </c>
      <c r="AU3599" s="235">
        <f t="shared" si="1168"/>
        <v>0</v>
      </c>
      <c r="AY3599" s="210"/>
      <c r="AZ3599" s="231"/>
      <c r="BA3599" s="15"/>
      <c r="BB3599" s="232">
        <f t="shared" si="1157"/>
        <v>0</v>
      </c>
      <c r="BC3599" s="235">
        <f t="shared" si="1169"/>
        <v>0</v>
      </c>
      <c r="BG3599" s="210"/>
      <c r="BH3599" s="231"/>
      <c r="BI3599" s="15"/>
      <c r="BJ3599" s="232">
        <f t="shared" si="1161"/>
        <v>0</v>
      </c>
      <c r="BK3599" s="235">
        <f t="shared" si="1170"/>
        <v>0</v>
      </c>
      <c r="BM3599" s="109">
        <f t="shared" si="1162"/>
        <v>-5.3734437805539459</v>
      </c>
      <c r="BN3599" s="213"/>
      <c r="BR3599" s="228"/>
      <c r="BS3599" s="311"/>
      <c r="BT3599" s="3"/>
      <c r="BU3599" s="213"/>
      <c r="BV3599" s="213"/>
      <c r="BW3599" s="291"/>
    </row>
    <row r="3600" spans="1:75" x14ac:dyDescent="0.2">
      <c r="A3600" s="210"/>
      <c r="B3600" s="211"/>
      <c r="C3600" s="848" t="str">
        <f ca="1">IF(ISERR(AVERAGE(INDIRECT("B"&amp;(ROW()-INT($B$1/2))):INDIRECT("B"&amp;(ROW()+INT($B$1/2))))),"",AVERAGE(INDIRECT("B"&amp;(ROW()-INT($B$1/2))):INDIRECT("B"&amp;(ROW()+INT($B$1/2)))))</f>
        <v/>
      </c>
      <c r="D3600" s="848">
        <f t="shared" si="1156"/>
        <v>0</v>
      </c>
      <c r="E3600" s="275"/>
      <c r="F3600" s="15"/>
      <c r="G3600" s="3"/>
      <c r="H3600" s="3"/>
      <c r="I3600" s="3"/>
      <c r="J3600" s="3"/>
      <c r="K3600" s="3"/>
      <c r="L3600" s="554"/>
      <c r="M3600" s="545"/>
      <c r="N3600" s="546"/>
      <c r="O3600" s="5"/>
      <c r="P3600" s="216"/>
      <c r="Q3600" s="217"/>
      <c r="R3600" s="218"/>
      <c r="S3600" s="219">
        <f t="shared" si="1173"/>
        <v>0</v>
      </c>
      <c r="T3600" s="220">
        <f t="shared" si="1174"/>
        <v>0</v>
      </c>
      <c r="U3600" s="214">
        <f t="shared" si="1171"/>
        <v>0</v>
      </c>
      <c r="W3600" s="221"/>
      <c r="X3600" s="222"/>
      <c r="Y3600" s="222"/>
      <c r="Z3600" s="223"/>
      <c r="AA3600" s="222"/>
      <c r="AB3600" s="224"/>
      <c r="AC3600" s="225"/>
      <c r="AD3600" s="2">
        <f t="shared" si="1158"/>
        <v>0</v>
      </c>
      <c r="AE3600" s="2">
        <f t="shared" si="1159"/>
        <v>0</v>
      </c>
      <c r="AF3600" s="226"/>
      <c r="AG3600" s="219">
        <f t="shared" si="1163"/>
        <v>0</v>
      </c>
      <c r="AH3600" s="234">
        <f t="shared" si="1164"/>
        <v>0</v>
      </c>
      <c r="AI3600" s="214">
        <f t="shared" si="1172"/>
        <v>0</v>
      </c>
      <c r="AK3600" s="229">
        <f t="shared" si="1165"/>
        <v>0</v>
      </c>
      <c r="AL3600" s="226"/>
      <c r="AM3600" s="15"/>
      <c r="AN3600" s="232" t="e">
        <f t="shared" si="1166"/>
        <v>#DIV/0!</v>
      </c>
      <c r="AO3600" s="214">
        <f t="shared" si="1160"/>
        <v>0</v>
      </c>
      <c r="AQ3600" s="210"/>
      <c r="AR3600" s="231"/>
      <c r="AS3600" s="15"/>
      <c r="AT3600" s="232">
        <f t="shared" si="1167"/>
        <v>0</v>
      </c>
      <c r="AU3600" s="235">
        <f t="shared" si="1168"/>
        <v>0</v>
      </c>
      <c r="AY3600" s="210"/>
      <c r="AZ3600" s="231"/>
      <c r="BA3600" s="15"/>
      <c r="BB3600" s="232">
        <f t="shared" si="1157"/>
        <v>0</v>
      </c>
      <c r="BC3600" s="235">
        <f t="shared" si="1169"/>
        <v>0</v>
      </c>
      <c r="BG3600" s="210"/>
      <c r="BH3600" s="231"/>
      <c r="BI3600" s="15"/>
      <c r="BJ3600" s="232">
        <f t="shared" si="1161"/>
        <v>0</v>
      </c>
      <c r="BK3600" s="235">
        <f t="shared" si="1170"/>
        <v>0</v>
      </c>
      <c r="BM3600" s="109">
        <f t="shared" si="1162"/>
        <v>-5.3752761180516826</v>
      </c>
      <c r="BN3600" s="213"/>
      <c r="BR3600" s="228"/>
      <c r="BS3600" s="311"/>
      <c r="BT3600" s="3"/>
      <c r="BU3600" s="213"/>
      <c r="BV3600" s="213"/>
      <c r="BW3600" s="291"/>
    </row>
    <row r="3601" spans="1:75" x14ac:dyDescent="0.2">
      <c r="A3601" s="210"/>
      <c r="B3601" s="211"/>
      <c r="C3601" s="848" t="str">
        <f ca="1">IF(ISERR(AVERAGE(INDIRECT("B"&amp;(ROW()-INT($B$1/2))):INDIRECT("B"&amp;(ROW()+INT($B$1/2))))),"",AVERAGE(INDIRECT("B"&amp;(ROW()-INT($B$1/2))):INDIRECT("B"&amp;(ROW()+INT($B$1/2)))))</f>
        <v/>
      </c>
      <c r="D3601" s="848">
        <f t="shared" si="1156"/>
        <v>0</v>
      </c>
      <c r="E3601" s="275"/>
      <c r="F3601" s="15"/>
      <c r="G3601" s="3"/>
      <c r="H3601" s="3"/>
      <c r="I3601" s="3"/>
      <c r="J3601" s="3"/>
      <c r="K3601" s="3"/>
      <c r="L3601" s="554"/>
      <c r="M3601" s="545"/>
      <c r="N3601" s="546"/>
      <c r="O3601" s="5"/>
      <c r="P3601" s="216"/>
      <c r="Q3601" s="217"/>
      <c r="R3601" s="218"/>
      <c r="S3601" s="219">
        <f t="shared" si="1173"/>
        <v>0</v>
      </c>
      <c r="T3601" s="220">
        <f t="shared" si="1174"/>
        <v>0</v>
      </c>
      <c r="U3601" s="214">
        <f t="shared" si="1171"/>
        <v>0</v>
      </c>
      <c r="W3601" s="221"/>
      <c r="X3601" s="222"/>
      <c r="Y3601" s="222"/>
      <c r="Z3601" s="223"/>
      <c r="AA3601" s="222"/>
      <c r="AB3601" s="224"/>
      <c r="AC3601" s="225"/>
      <c r="AD3601" s="2">
        <f t="shared" si="1158"/>
        <v>0</v>
      </c>
      <c r="AE3601" s="2">
        <f t="shared" si="1159"/>
        <v>0</v>
      </c>
      <c r="AF3601" s="226"/>
      <c r="AG3601" s="219">
        <f t="shared" si="1163"/>
        <v>0</v>
      </c>
      <c r="AH3601" s="234">
        <f t="shared" si="1164"/>
        <v>0</v>
      </c>
      <c r="AI3601" s="214">
        <f t="shared" si="1172"/>
        <v>0</v>
      </c>
      <c r="AK3601" s="229">
        <f t="shared" si="1165"/>
        <v>0</v>
      </c>
      <c r="AL3601" s="226"/>
      <c r="AM3601" s="15"/>
      <c r="AN3601" s="232" t="e">
        <f t="shared" si="1166"/>
        <v>#DIV/0!</v>
      </c>
      <c r="AO3601" s="214">
        <f t="shared" si="1160"/>
        <v>0</v>
      </c>
      <c r="AQ3601" s="210"/>
      <c r="AR3601" s="231"/>
      <c r="AS3601" s="15"/>
      <c r="AT3601" s="232">
        <f t="shared" si="1167"/>
        <v>0</v>
      </c>
      <c r="AU3601" s="235">
        <f t="shared" si="1168"/>
        <v>0</v>
      </c>
      <c r="AY3601" s="210"/>
      <c r="AZ3601" s="231"/>
      <c r="BA3601" s="15"/>
      <c r="BB3601" s="232">
        <f t="shared" si="1157"/>
        <v>0</v>
      </c>
      <c r="BC3601" s="235">
        <f t="shared" si="1169"/>
        <v>0</v>
      </c>
      <c r="BG3601" s="210"/>
      <c r="BH3601" s="231"/>
      <c r="BI3601" s="15"/>
      <c r="BJ3601" s="232">
        <f t="shared" si="1161"/>
        <v>0</v>
      </c>
      <c r="BK3601" s="235">
        <f t="shared" si="1170"/>
        <v>0</v>
      </c>
      <c r="BM3601" s="109">
        <f t="shared" si="1162"/>
        <v>-5.3771084555494193</v>
      </c>
      <c r="BN3601" s="213"/>
      <c r="BR3601" s="228"/>
      <c r="BS3601" s="311"/>
      <c r="BT3601" s="3"/>
      <c r="BU3601" s="213"/>
      <c r="BV3601" s="213"/>
      <c r="BW3601" s="291"/>
    </row>
    <row r="3602" spans="1:75" x14ac:dyDescent="0.2">
      <c r="A3602" s="210"/>
      <c r="B3602" s="211"/>
      <c r="C3602" s="848" t="str">
        <f ca="1">IF(ISERR(AVERAGE(INDIRECT("B"&amp;(ROW()-INT($B$1/2))):INDIRECT("B"&amp;(ROW()+INT($B$1/2))))),"",AVERAGE(INDIRECT("B"&amp;(ROW()-INT($B$1/2))):INDIRECT("B"&amp;(ROW()+INT($B$1/2)))))</f>
        <v/>
      </c>
      <c r="D3602" s="848">
        <f t="shared" si="1156"/>
        <v>0</v>
      </c>
      <c r="E3602" s="275"/>
      <c r="F3602" s="15"/>
      <c r="G3602" s="3"/>
      <c r="H3602" s="3"/>
      <c r="I3602" s="3"/>
      <c r="J3602" s="3"/>
      <c r="K3602" s="3"/>
      <c r="L3602" s="554"/>
      <c r="M3602" s="545"/>
      <c r="N3602" s="546"/>
      <c r="O3602" s="5"/>
      <c r="P3602" s="216"/>
      <c r="Q3602" s="217"/>
      <c r="R3602" s="218"/>
      <c r="S3602" s="219">
        <f t="shared" si="1173"/>
        <v>0</v>
      </c>
      <c r="T3602" s="220">
        <f t="shared" si="1174"/>
        <v>0</v>
      </c>
      <c r="U3602" s="214">
        <f t="shared" si="1171"/>
        <v>0</v>
      </c>
      <c r="W3602" s="221"/>
      <c r="X3602" s="222"/>
      <c r="Y3602" s="222"/>
      <c r="Z3602" s="223"/>
      <c r="AA3602" s="222"/>
      <c r="AB3602" s="224"/>
      <c r="AC3602" s="225"/>
      <c r="AD3602" s="2">
        <f t="shared" si="1158"/>
        <v>0</v>
      </c>
      <c r="AE3602" s="2">
        <f t="shared" si="1159"/>
        <v>0</v>
      </c>
      <c r="AF3602" s="226"/>
      <c r="AG3602" s="219">
        <f t="shared" si="1163"/>
        <v>0</v>
      </c>
      <c r="AH3602" s="234">
        <f t="shared" si="1164"/>
        <v>0</v>
      </c>
      <c r="AI3602" s="214">
        <f t="shared" si="1172"/>
        <v>0</v>
      </c>
      <c r="AK3602" s="229">
        <f t="shared" si="1165"/>
        <v>0</v>
      </c>
      <c r="AL3602" s="226"/>
      <c r="AM3602" s="15"/>
      <c r="AN3602" s="232" t="e">
        <f t="shared" si="1166"/>
        <v>#DIV/0!</v>
      </c>
      <c r="AO3602" s="214">
        <f t="shared" si="1160"/>
        <v>0</v>
      </c>
      <c r="AQ3602" s="210"/>
      <c r="AR3602" s="231"/>
      <c r="AS3602" s="15"/>
      <c r="AT3602" s="232">
        <f t="shared" si="1167"/>
        <v>0</v>
      </c>
      <c r="AU3602" s="235">
        <f t="shared" si="1168"/>
        <v>0</v>
      </c>
      <c r="AY3602" s="210"/>
      <c r="AZ3602" s="231"/>
      <c r="BA3602" s="15"/>
      <c r="BB3602" s="232">
        <f t="shared" si="1157"/>
        <v>0</v>
      </c>
      <c r="BC3602" s="235">
        <f t="shared" si="1169"/>
        <v>0</v>
      </c>
      <c r="BG3602" s="210"/>
      <c r="BH3602" s="231"/>
      <c r="BI3602" s="15"/>
      <c r="BJ3602" s="232">
        <f t="shared" si="1161"/>
        <v>0</v>
      </c>
      <c r="BK3602" s="235">
        <f t="shared" si="1170"/>
        <v>0</v>
      </c>
      <c r="BM3602" s="109">
        <f t="shared" si="1162"/>
        <v>-5.378940793047156</v>
      </c>
      <c r="BN3602" s="213"/>
      <c r="BR3602" s="228"/>
      <c r="BS3602" s="311"/>
      <c r="BT3602" s="3"/>
      <c r="BU3602" s="213"/>
      <c r="BV3602" s="213"/>
      <c r="BW3602" s="291"/>
    </row>
    <row r="3603" spans="1:75" x14ac:dyDescent="0.2">
      <c r="A3603" s="210"/>
      <c r="B3603" s="211"/>
      <c r="C3603" s="848" t="str">
        <f ca="1">IF(ISERR(AVERAGE(INDIRECT("B"&amp;(ROW()-INT($B$1/2))):INDIRECT("B"&amp;(ROW()+INT($B$1/2))))),"",AVERAGE(INDIRECT("B"&amp;(ROW()-INT($B$1/2))):INDIRECT("B"&amp;(ROW()+INT($B$1/2)))))</f>
        <v/>
      </c>
      <c r="D3603" s="848">
        <f t="shared" si="1156"/>
        <v>0</v>
      </c>
      <c r="E3603" s="275"/>
      <c r="F3603" s="15"/>
      <c r="G3603" s="3"/>
      <c r="H3603" s="3"/>
      <c r="I3603" s="3"/>
      <c r="J3603" s="3"/>
      <c r="K3603" s="3"/>
      <c r="L3603" s="554"/>
      <c r="M3603" s="545"/>
      <c r="N3603" s="546"/>
      <c r="O3603" s="5"/>
      <c r="P3603" s="216"/>
      <c r="Q3603" s="217"/>
      <c r="R3603" s="218"/>
      <c r="S3603" s="219">
        <f t="shared" si="1173"/>
        <v>0</v>
      </c>
      <c r="T3603" s="220">
        <f t="shared" si="1174"/>
        <v>0</v>
      </c>
      <c r="U3603" s="214">
        <f t="shared" si="1171"/>
        <v>0</v>
      </c>
      <c r="W3603" s="221"/>
      <c r="X3603" s="222"/>
      <c r="Y3603" s="222"/>
      <c r="Z3603" s="223"/>
      <c r="AA3603" s="222"/>
      <c r="AB3603" s="224"/>
      <c r="AC3603" s="225"/>
      <c r="AD3603" s="2">
        <f t="shared" si="1158"/>
        <v>0</v>
      </c>
      <c r="AE3603" s="2">
        <f t="shared" si="1159"/>
        <v>0</v>
      </c>
      <c r="AF3603" s="226"/>
      <c r="AG3603" s="219">
        <f t="shared" si="1163"/>
        <v>0</v>
      </c>
      <c r="AH3603" s="234">
        <f t="shared" si="1164"/>
        <v>0</v>
      </c>
      <c r="AI3603" s="214">
        <f t="shared" si="1172"/>
        <v>0</v>
      </c>
      <c r="AK3603" s="229">
        <f t="shared" si="1165"/>
        <v>0</v>
      </c>
      <c r="AL3603" s="226"/>
      <c r="AM3603" s="15"/>
      <c r="AN3603" s="232" t="e">
        <f t="shared" si="1166"/>
        <v>#DIV/0!</v>
      </c>
      <c r="AO3603" s="214">
        <f t="shared" si="1160"/>
        <v>0</v>
      </c>
      <c r="AQ3603" s="210"/>
      <c r="AR3603" s="231"/>
      <c r="AS3603" s="15"/>
      <c r="AT3603" s="232">
        <f t="shared" si="1167"/>
        <v>0</v>
      </c>
      <c r="AU3603" s="235">
        <f t="shared" si="1168"/>
        <v>0</v>
      </c>
      <c r="AY3603" s="210"/>
      <c r="AZ3603" s="231"/>
      <c r="BA3603" s="15"/>
      <c r="BB3603" s="232">
        <f t="shared" si="1157"/>
        <v>0</v>
      </c>
      <c r="BC3603" s="235">
        <f t="shared" si="1169"/>
        <v>0</v>
      </c>
      <c r="BG3603" s="210"/>
      <c r="BH3603" s="231"/>
      <c r="BI3603" s="15"/>
      <c r="BJ3603" s="232">
        <f t="shared" si="1161"/>
        <v>0</v>
      </c>
      <c r="BK3603" s="235">
        <f t="shared" si="1170"/>
        <v>0</v>
      </c>
      <c r="BM3603" s="109">
        <f t="shared" si="1162"/>
        <v>-5.3807731305448927</v>
      </c>
      <c r="BN3603" s="213"/>
      <c r="BR3603" s="228"/>
      <c r="BS3603" s="311"/>
      <c r="BT3603" s="3"/>
      <c r="BU3603" s="213"/>
      <c r="BV3603" s="213"/>
      <c r="BW3603" s="291"/>
    </row>
    <row r="3604" spans="1:75" x14ac:dyDescent="0.2">
      <c r="A3604" s="210"/>
      <c r="B3604" s="211"/>
      <c r="C3604" s="848" t="str">
        <f ca="1">IF(ISERR(AVERAGE(INDIRECT("B"&amp;(ROW()-INT($B$1/2))):INDIRECT("B"&amp;(ROW()+INT($B$1/2))))),"",AVERAGE(INDIRECT("B"&amp;(ROW()-INT($B$1/2))):INDIRECT("B"&amp;(ROW()+INT($B$1/2)))))</f>
        <v/>
      </c>
      <c r="D3604" s="848">
        <f t="shared" si="1156"/>
        <v>0</v>
      </c>
      <c r="E3604" s="275"/>
      <c r="F3604" s="15"/>
      <c r="G3604" s="3"/>
      <c r="H3604" s="3"/>
      <c r="I3604" s="3"/>
      <c r="J3604" s="3"/>
      <c r="K3604" s="3"/>
      <c r="L3604" s="554"/>
      <c r="M3604" s="545"/>
      <c r="N3604" s="546"/>
      <c r="O3604" s="5"/>
      <c r="P3604" s="216"/>
      <c r="Q3604" s="217"/>
      <c r="R3604" s="218"/>
      <c r="S3604" s="219">
        <f t="shared" si="1173"/>
        <v>0</v>
      </c>
      <c r="T3604" s="220">
        <f t="shared" si="1174"/>
        <v>0</v>
      </c>
      <c r="U3604" s="214">
        <f t="shared" si="1171"/>
        <v>0</v>
      </c>
      <c r="W3604" s="221"/>
      <c r="X3604" s="222"/>
      <c r="Y3604" s="222"/>
      <c r="Z3604" s="223"/>
      <c r="AA3604" s="222"/>
      <c r="AB3604" s="224"/>
      <c r="AC3604" s="225"/>
      <c r="AD3604" s="2">
        <f t="shared" si="1158"/>
        <v>0</v>
      </c>
      <c r="AE3604" s="2">
        <f t="shared" si="1159"/>
        <v>0</v>
      </c>
      <c r="AF3604" s="226"/>
      <c r="AG3604" s="219">
        <f t="shared" si="1163"/>
        <v>0</v>
      </c>
      <c r="AH3604" s="234">
        <f t="shared" si="1164"/>
        <v>0</v>
      </c>
      <c r="AI3604" s="214">
        <f t="shared" si="1172"/>
        <v>0</v>
      </c>
      <c r="AK3604" s="229">
        <f t="shared" si="1165"/>
        <v>0</v>
      </c>
      <c r="AL3604" s="226"/>
      <c r="AM3604" s="15"/>
      <c r="AN3604" s="232" t="e">
        <f t="shared" si="1166"/>
        <v>#DIV/0!</v>
      </c>
      <c r="AO3604" s="214">
        <f t="shared" si="1160"/>
        <v>0</v>
      </c>
      <c r="AQ3604" s="210"/>
      <c r="AR3604" s="231"/>
      <c r="AS3604" s="15"/>
      <c r="AT3604" s="232">
        <f t="shared" si="1167"/>
        <v>0</v>
      </c>
      <c r="AU3604" s="235">
        <f t="shared" si="1168"/>
        <v>0</v>
      </c>
      <c r="AY3604" s="210"/>
      <c r="AZ3604" s="231"/>
      <c r="BA3604" s="15"/>
      <c r="BB3604" s="232">
        <f t="shared" si="1157"/>
        <v>0</v>
      </c>
      <c r="BC3604" s="235">
        <f t="shared" si="1169"/>
        <v>0</v>
      </c>
      <c r="BG3604" s="210"/>
      <c r="BH3604" s="231"/>
      <c r="BI3604" s="15"/>
      <c r="BJ3604" s="232">
        <f t="shared" si="1161"/>
        <v>0</v>
      </c>
      <c r="BK3604" s="235">
        <f t="shared" si="1170"/>
        <v>0</v>
      </c>
      <c r="BM3604" s="109">
        <f t="shared" si="1162"/>
        <v>-5.3826054680426294</v>
      </c>
      <c r="BN3604" s="213"/>
      <c r="BR3604" s="228"/>
      <c r="BS3604" s="311"/>
      <c r="BT3604" s="3"/>
      <c r="BU3604" s="213"/>
      <c r="BV3604" s="213"/>
      <c r="BW3604" s="291"/>
    </row>
    <row r="3605" spans="1:75" x14ac:dyDescent="0.2">
      <c r="A3605" s="210"/>
      <c r="B3605" s="211"/>
      <c r="C3605" s="848" t="str">
        <f ca="1">IF(ISERR(AVERAGE(INDIRECT("B"&amp;(ROW()-INT($B$1/2))):INDIRECT("B"&amp;(ROW()+INT($B$1/2))))),"",AVERAGE(INDIRECT("B"&amp;(ROW()-INT($B$1/2))):INDIRECT("B"&amp;(ROW()+INT($B$1/2)))))</f>
        <v/>
      </c>
      <c r="D3605" s="848">
        <f t="shared" si="1156"/>
        <v>0</v>
      </c>
      <c r="E3605" s="275"/>
      <c r="F3605" s="15"/>
      <c r="G3605" s="3"/>
      <c r="H3605" s="3"/>
      <c r="I3605" s="3"/>
      <c r="J3605" s="3"/>
      <c r="K3605" s="3"/>
      <c r="L3605" s="554"/>
      <c r="M3605" s="545"/>
      <c r="N3605" s="546"/>
      <c r="O3605" s="5"/>
      <c r="P3605" s="216"/>
      <c r="Q3605" s="217"/>
      <c r="R3605" s="218"/>
      <c r="S3605" s="219">
        <f t="shared" si="1173"/>
        <v>0</v>
      </c>
      <c r="T3605" s="220">
        <f t="shared" si="1174"/>
        <v>0</v>
      </c>
      <c r="U3605" s="214">
        <f t="shared" si="1171"/>
        <v>0</v>
      </c>
      <c r="W3605" s="221"/>
      <c r="X3605" s="222"/>
      <c r="Y3605" s="222"/>
      <c r="Z3605" s="223"/>
      <c r="AA3605" s="222"/>
      <c r="AB3605" s="224"/>
      <c r="AC3605" s="225"/>
      <c r="AD3605" s="2">
        <f t="shared" si="1158"/>
        <v>0</v>
      </c>
      <c r="AE3605" s="2">
        <f t="shared" si="1159"/>
        <v>0</v>
      </c>
      <c r="AF3605" s="226"/>
      <c r="AG3605" s="219">
        <f t="shared" si="1163"/>
        <v>0</v>
      </c>
      <c r="AH3605" s="234">
        <f t="shared" si="1164"/>
        <v>0</v>
      </c>
      <c r="AI3605" s="214">
        <f t="shared" si="1172"/>
        <v>0</v>
      </c>
      <c r="AK3605" s="229">
        <f t="shared" si="1165"/>
        <v>0</v>
      </c>
      <c r="AL3605" s="226"/>
      <c r="AM3605" s="15"/>
      <c r="AN3605" s="232" t="e">
        <f t="shared" si="1166"/>
        <v>#DIV/0!</v>
      </c>
      <c r="AO3605" s="214">
        <f t="shared" si="1160"/>
        <v>0</v>
      </c>
      <c r="AQ3605" s="210"/>
      <c r="AR3605" s="231"/>
      <c r="AS3605" s="15"/>
      <c r="AT3605" s="232">
        <f t="shared" si="1167"/>
        <v>0</v>
      </c>
      <c r="AU3605" s="235">
        <f t="shared" si="1168"/>
        <v>0</v>
      </c>
      <c r="AY3605" s="210"/>
      <c r="AZ3605" s="231"/>
      <c r="BA3605" s="15"/>
      <c r="BB3605" s="232">
        <f t="shared" si="1157"/>
        <v>0</v>
      </c>
      <c r="BC3605" s="235">
        <f t="shared" si="1169"/>
        <v>0</v>
      </c>
      <c r="BG3605" s="210"/>
      <c r="BH3605" s="231"/>
      <c r="BI3605" s="15"/>
      <c r="BJ3605" s="232">
        <f t="shared" si="1161"/>
        <v>0</v>
      </c>
      <c r="BK3605" s="235">
        <f t="shared" si="1170"/>
        <v>0</v>
      </c>
      <c r="BM3605" s="109">
        <f t="shared" si="1162"/>
        <v>-5.3844378055403661</v>
      </c>
      <c r="BN3605" s="213"/>
      <c r="BR3605" s="228"/>
      <c r="BS3605" s="311"/>
      <c r="BT3605" s="3"/>
      <c r="BU3605" s="213"/>
      <c r="BV3605" s="213"/>
      <c r="BW3605" s="291"/>
    </row>
    <row r="3606" spans="1:75" x14ac:dyDescent="0.2">
      <c r="A3606" s="210"/>
      <c r="B3606" s="211"/>
      <c r="C3606" s="848" t="str">
        <f ca="1">IF(ISERR(AVERAGE(INDIRECT("B"&amp;(ROW()-INT($B$1/2))):INDIRECT("B"&amp;(ROW()+INT($B$1/2))))),"",AVERAGE(INDIRECT("B"&amp;(ROW()-INT($B$1/2))):INDIRECT("B"&amp;(ROW()+INT($B$1/2)))))</f>
        <v/>
      </c>
      <c r="D3606" s="848">
        <f t="shared" si="1156"/>
        <v>0</v>
      </c>
      <c r="E3606" s="275"/>
      <c r="F3606" s="15"/>
      <c r="G3606" s="3"/>
      <c r="H3606" s="3"/>
      <c r="I3606" s="3"/>
      <c r="J3606" s="3"/>
      <c r="K3606" s="3"/>
      <c r="L3606" s="554"/>
      <c r="M3606" s="545"/>
      <c r="N3606" s="546"/>
      <c r="O3606" s="5"/>
      <c r="P3606" s="216"/>
      <c r="Q3606" s="217"/>
      <c r="R3606" s="218"/>
      <c r="S3606" s="219">
        <f t="shared" si="1173"/>
        <v>0</v>
      </c>
      <c r="T3606" s="220">
        <f t="shared" si="1174"/>
        <v>0</v>
      </c>
      <c r="U3606" s="214">
        <f t="shared" si="1171"/>
        <v>0</v>
      </c>
      <c r="W3606" s="221"/>
      <c r="X3606" s="222"/>
      <c r="Y3606" s="222"/>
      <c r="Z3606" s="223"/>
      <c r="AA3606" s="222"/>
      <c r="AB3606" s="224"/>
      <c r="AC3606" s="225"/>
      <c r="AD3606" s="2">
        <f t="shared" si="1158"/>
        <v>0</v>
      </c>
      <c r="AE3606" s="2">
        <f t="shared" si="1159"/>
        <v>0</v>
      </c>
      <c r="AF3606" s="226"/>
      <c r="AG3606" s="219">
        <f t="shared" si="1163"/>
        <v>0</v>
      </c>
      <c r="AH3606" s="234">
        <f t="shared" si="1164"/>
        <v>0</v>
      </c>
      <c r="AI3606" s="214">
        <f t="shared" si="1172"/>
        <v>0</v>
      </c>
      <c r="AK3606" s="229">
        <f t="shared" si="1165"/>
        <v>0</v>
      </c>
      <c r="AL3606" s="226"/>
      <c r="AM3606" s="15"/>
      <c r="AN3606" s="232" t="e">
        <f t="shared" si="1166"/>
        <v>#DIV/0!</v>
      </c>
      <c r="AO3606" s="214">
        <f t="shared" si="1160"/>
        <v>0</v>
      </c>
      <c r="AQ3606" s="210"/>
      <c r="AR3606" s="231"/>
      <c r="AS3606" s="15"/>
      <c r="AT3606" s="232">
        <f t="shared" si="1167"/>
        <v>0</v>
      </c>
      <c r="AU3606" s="235">
        <f t="shared" si="1168"/>
        <v>0</v>
      </c>
      <c r="AY3606" s="210"/>
      <c r="AZ3606" s="231"/>
      <c r="BA3606" s="15"/>
      <c r="BB3606" s="232">
        <f t="shared" si="1157"/>
        <v>0</v>
      </c>
      <c r="BC3606" s="235">
        <f t="shared" si="1169"/>
        <v>0</v>
      </c>
      <c r="BG3606" s="210"/>
      <c r="BH3606" s="231"/>
      <c r="BI3606" s="15"/>
      <c r="BJ3606" s="232">
        <f t="shared" si="1161"/>
        <v>0</v>
      </c>
      <c r="BK3606" s="235">
        <f t="shared" si="1170"/>
        <v>0</v>
      </c>
      <c r="BM3606" s="109">
        <f t="shared" si="1162"/>
        <v>-5.3862701430381028</v>
      </c>
      <c r="BN3606" s="213"/>
      <c r="BR3606" s="228"/>
      <c r="BS3606" s="311"/>
      <c r="BT3606" s="3"/>
      <c r="BU3606" s="213"/>
      <c r="BV3606" s="213"/>
      <c r="BW3606" s="291"/>
    </row>
    <row r="3607" spans="1:75" x14ac:dyDescent="0.2">
      <c r="A3607" s="210"/>
      <c r="B3607" s="211"/>
      <c r="C3607" s="848" t="str">
        <f ca="1">IF(ISERR(AVERAGE(INDIRECT("B"&amp;(ROW()-INT($B$1/2))):INDIRECT("B"&amp;(ROW()+INT($B$1/2))))),"",AVERAGE(INDIRECT("B"&amp;(ROW()-INT($B$1/2))):INDIRECT("B"&amp;(ROW()+INT($B$1/2)))))</f>
        <v/>
      </c>
      <c r="D3607" s="848">
        <f t="shared" si="1156"/>
        <v>0</v>
      </c>
      <c r="E3607" s="275"/>
      <c r="F3607" s="15"/>
      <c r="G3607" s="3"/>
      <c r="H3607" s="3"/>
      <c r="I3607" s="3"/>
      <c r="J3607" s="3"/>
      <c r="K3607" s="3"/>
      <c r="L3607" s="554"/>
      <c r="M3607" s="545"/>
      <c r="N3607" s="546"/>
      <c r="O3607" s="5"/>
      <c r="P3607" s="216"/>
      <c r="Q3607" s="217"/>
      <c r="R3607" s="218"/>
      <c r="S3607" s="219">
        <f t="shared" si="1173"/>
        <v>0</v>
      </c>
      <c r="T3607" s="220">
        <f t="shared" si="1174"/>
        <v>0</v>
      </c>
      <c r="U3607" s="214">
        <f t="shared" si="1171"/>
        <v>0</v>
      </c>
      <c r="W3607" s="221"/>
      <c r="X3607" s="222"/>
      <c r="Y3607" s="222"/>
      <c r="Z3607" s="223"/>
      <c r="AA3607" s="222"/>
      <c r="AB3607" s="224"/>
      <c r="AC3607" s="225"/>
      <c r="AD3607" s="2">
        <f t="shared" si="1158"/>
        <v>0</v>
      </c>
      <c r="AE3607" s="2">
        <f t="shared" si="1159"/>
        <v>0</v>
      </c>
      <c r="AF3607" s="226"/>
      <c r="AG3607" s="219">
        <f t="shared" si="1163"/>
        <v>0</v>
      </c>
      <c r="AH3607" s="234">
        <f t="shared" si="1164"/>
        <v>0</v>
      </c>
      <c r="AI3607" s="214">
        <f t="shared" si="1172"/>
        <v>0</v>
      </c>
      <c r="AK3607" s="229">
        <f t="shared" si="1165"/>
        <v>0</v>
      </c>
      <c r="AL3607" s="226"/>
      <c r="AM3607" s="15"/>
      <c r="AN3607" s="232" t="e">
        <f t="shared" si="1166"/>
        <v>#DIV/0!</v>
      </c>
      <c r="AO3607" s="214">
        <f t="shared" si="1160"/>
        <v>0</v>
      </c>
      <c r="AQ3607" s="210"/>
      <c r="AR3607" s="231"/>
      <c r="AS3607" s="15"/>
      <c r="AT3607" s="232">
        <f t="shared" si="1167"/>
        <v>0</v>
      </c>
      <c r="AU3607" s="235">
        <f t="shared" si="1168"/>
        <v>0</v>
      </c>
      <c r="AY3607" s="210"/>
      <c r="AZ3607" s="231"/>
      <c r="BA3607" s="15"/>
      <c r="BB3607" s="232">
        <f t="shared" si="1157"/>
        <v>0</v>
      </c>
      <c r="BC3607" s="235">
        <f t="shared" si="1169"/>
        <v>0</v>
      </c>
      <c r="BG3607" s="210"/>
      <c r="BH3607" s="231"/>
      <c r="BI3607" s="15"/>
      <c r="BJ3607" s="232">
        <f t="shared" si="1161"/>
        <v>0</v>
      </c>
      <c r="BK3607" s="235">
        <f t="shared" si="1170"/>
        <v>0</v>
      </c>
      <c r="BM3607" s="109">
        <f t="shared" si="1162"/>
        <v>-5.3881024805358395</v>
      </c>
      <c r="BN3607" s="213"/>
      <c r="BR3607" s="228"/>
      <c r="BS3607" s="311"/>
      <c r="BT3607" s="3"/>
      <c r="BU3607" s="213"/>
      <c r="BV3607" s="213"/>
      <c r="BW3607" s="291"/>
    </row>
    <row r="3608" spans="1:75" x14ac:dyDescent="0.2">
      <c r="A3608" s="210"/>
      <c r="B3608" s="211"/>
      <c r="C3608" s="848" t="str">
        <f ca="1">IF(ISERR(AVERAGE(INDIRECT("B"&amp;(ROW()-INT($B$1/2))):INDIRECT("B"&amp;(ROW()+INT($B$1/2))))),"",AVERAGE(INDIRECT("B"&amp;(ROW()-INT($B$1/2))):INDIRECT("B"&amp;(ROW()+INT($B$1/2)))))</f>
        <v/>
      </c>
      <c r="D3608" s="848">
        <f t="shared" si="1156"/>
        <v>0</v>
      </c>
      <c r="E3608" s="275"/>
      <c r="F3608" s="15"/>
      <c r="G3608" s="3"/>
      <c r="H3608" s="3"/>
      <c r="I3608" s="3"/>
      <c r="J3608" s="3"/>
      <c r="K3608" s="3"/>
      <c r="L3608" s="554"/>
      <c r="M3608" s="545"/>
      <c r="N3608" s="546"/>
      <c r="O3608" s="5"/>
      <c r="P3608" s="216"/>
      <c r="Q3608" s="217"/>
      <c r="R3608" s="218"/>
      <c r="S3608" s="219">
        <f t="shared" si="1173"/>
        <v>0</v>
      </c>
      <c r="T3608" s="220">
        <f t="shared" si="1174"/>
        <v>0</v>
      </c>
      <c r="U3608" s="214">
        <f t="shared" si="1171"/>
        <v>0</v>
      </c>
      <c r="W3608" s="221"/>
      <c r="X3608" s="222"/>
      <c r="Y3608" s="222"/>
      <c r="Z3608" s="223"/>
      <c r="AA3608" s="222"/>
      <c r="AB3608" s="224"/>
      <c r="AC3608" s="225"/>
      <c r="AD3608" s="2">
        <f t="shared" si="1158"/>
        <v>0</v>
      </c>
      <c r="AE3608" s="2">
        <f t="shared" si="1159"/>
        <v>0</v>
      </c>
      <c r="AF3608" s="226"/>
      <c r="AG3608" s="219">
        <f t="shared" si="1163"/>
        <v>0</v>
      </c>
      <c r="AH3608" s="234">
        <f t="shared" si="1164"/>
        <v>0</v>
      </c>
      <c r="AI3608" s="214">
        <f t="shared" si="1172"/>
        <v>0</v>
      </c>
      <c r="AK3608" s="229">
        <f t="shared" si="1165"/>
        <v>0</v>
      </c>
      <c r="AL3608" s="226"/>
      <c r="AM3608" s="15"/>
      <c r="AN3608" s="232" t="e">
        <f t="shared" si="1166"/>
        <v>#DIV/0!</v>
      </c>
      <c r="AO3608" s="214">
        <f t="shared" si="1160"/>
        <v>0</v>
      </c>
      <c r="AQ3608" s="210"/>
      <c r="AR3608" s="231"/>
      <c r="AS3608" s="15"/>
      <c r="AT3608" s="232">
        <f t="shared" si="1167"/>
        <v>0</v>
      </c>
      <c r="AU3608" s="235">
        <f t="shared" si="1168"/>
        <v>0</v>
      </c>
      <c r="AY3608" s="210"/>
      <c r="AZ3608" s="231"/>
      <c r="BA3608" s="15"/>
      <c r="BB3608" s="232">
        <f t="shared" si="1157"/>
        <v>0</v>
      </c>
      <c r="BC3608" s="235">
        <f t="shared" si="1169"/>
        <v>0</v>
      </c>
      <c r="BG3608" s="210"/>
      <c r="BH3608" s="231"/>
      <c r="BI3608" s="15"/>
      <c r="BJ3608" s="232">
        <f t="shared" si="1161"/>
        <v>0</v>
      </c>
      <c r="BK3608" s="235">
        <f t="shared" si="1170"/>
        <v>0</v>
      </c>
      <c r="BM3608" s="109">
        <f t="shared" si="1162"/>
        <v>-5.3899348180335762</v>
      </c>
      <c r="BN3608" s="213"/>
      <c r="BR3608" s="228"/>
      <c r="BS3608" s="311"/>
      <c r="BT3608" s="3"/>
      <c r="BU3608" s="213"/>
      <c r="BV3608" s="213"/>
      <c r="BW3608" s="291"/>
    </row>
    <row r="3609" spans="1:75" x14ac:dyDescent="0.2">
      <c r="A3609" s="210"/>
      <c r="B3609" s="211"/>
      <c r="C3609" s="848" t="str">
        <f ca="1">IF(ISERR(AVERAGE(INDIRECT("B"&amp;(ROW()-INT($B$1/2))):INDIRECT("B"&amp;(ROW()+INT($B$1/2))))),"",AVERAGE(INDIRECT("B"&amp;(ROW()-INT($B$1/2))):INDIRECT("B"&amp;(ROW()+INT($B$1/2)))))</f>
        <v/>
      </c>
      <c r="D3609" s="848">
        <f t="shared" si="1156"/>
        <v>0</v>
      </c>
      <c r="E3609" s="275"/>
      <c r="F3609" s="15"/>
      <c r="G3609" s="3"/>
      <c r="H3609" s="3"/>
      <c r="I3609" s="3"/>
      <c r="J3609" s="3"/>
      <c r="K3609" s="3"/>
      <c r="L3609" s="554"/>
      <c r="M3609" s="545"/>
      <c r="N3609" s="546"/>
      <c r="O3609" s="5"/>
      <c r="P3609" s="216"/>
      <c r="Q3609" s="217"/>
      <c r="R3609" s="218"/>
      <c r="S3609" s="219">
        <f t="shared" si="1173"/>
        <v>0</v>
      </c>
      <c r="T3609" s="220">
        <f t="shared" si="1174"/>
        <v>0</v>
      </c>
      <c r="U3609" s="214">
        <f t="shared" si="1171"/>
        <v>0</v>
      </c>
      <c r="W3609" s="221"/>
      <c r="X3609" s="222"/>
      <c r="Y3609" s="222"/>
      <c r="Z3609" s="223"/>
      <c r="AA3609" s="222"/>
      <c r="AB3609" s="224"/>
      <c r="AC3609" s="225"/>
      <c r="AD3609" s="2">
        <f t="shared" si="1158"/>
        <v>0</v>
      </c>
      <c r="AE3609" s="2">
        <f t="shared" si="1159"/>
        <v>0</v>
      </c>
      <c r="AF3609" s="226"/>
      <c r="AG3609" s="219">
        <f t="shared" si="1163"/>
        <v>0</v>
      </c>
      <c r="AH3609" s="234">
        <f t="shared" si="1164"/>
        <v>0</v>
      </c>
      <c r="AI3609" s="214">
        <f t="shared" si="1172"/>
        <v>0</v>
      </c>
      <c r="AK3609" s="229">
        <f t="shared" si="1165"/>
        <v>0</v>
      </c>
      <c r="AL3609" s="226"/>
      <c r="AM3609" s="15"/>
      <c r="AN3609" s="232" t="e">
        <f t="shared" si="1166"/>
        <v>#DIV/0!</v>
      </c>
      <c r="AO3609" s="214">
        <f t="shared" si="1160"/>
        <v>0</v>
      </c>
      <c r="AQ3609" s="210"/>
      <c r="AR3609" s="231"/>
      <c r="AS3609" s="15"/>
      <c r="AT3609" s="232">
        <f t="shared" si="1167"/>
        <v>0</v>
      </c>
      <c r="AU3609" s="235">
        <f t="shared" si="1168"/>
        <v>0</v>
      </c>
      <c r="AY3609" s="210"/>
      <c r="AZ3609" s="231"/>
      <c r="BA3609" s="15"/>
      <c r="BB3609" s="232">
        <f t="shared" si="1157"/>
        <v>0</v>
      </c>
      <c r="BC3609" s="235">
        <f t="shared" si="1169"/>
        <v>0</v>
      </c>
      <c r="BG3609" s="210"/>
      <c r="BH3609" s="231"/>
      <c r="BI3609" s="15"/>
      <c r="BJ3609" s="232">
        <f t="shared" si="1161"/>
        <v>0</v>
      </c>
      <c r="BK3609" s="235">
        <f t="shared" si="1170"/>
        <v>0</v>
      </c>
      <c r="BM3609" s="109">
        <f t="shared" si="1162"/>
        <v>-5.3917671555313129</v>
      </c>
      <c r="BN3609" s="213"/>
      <c r="BR3609" s="228"/>
      <c r="BS3609" s="311"/>
      <c r="BT3609" s="3"/>
      <c r="BU3609" s="213"/>
      <c r="BV3609" s="213"/>
      <c r="BW3609" s="291"/>
    </row>
    <row r="3610" spans="1:75" x14ac:dyDescent="0.2">
      <c r="A3610" s="210"/>
      <c r="B3610" s="211"/>
      <c r="C3610" s="848" t="str">
        <f ca="1">IF(ISERR(AVERAGE(INDIRECT("B"&amp;(ROW()-INT($B$1/2))):INDIRECT("B"&amp;(ROW()+INT($B$1/2))))),"",AVERAGE(INDIRECT("B"&amp;(ROW()-INT($B$1/2))):INDIRECT("B"&amp;(ROW()+INT($B$1/2)))))</f>
        <v/>
      </c>
      <c r="D3610" s="848">
        <f t="shared" si="1156"/>
        <v>0</v>
      </c>
      <c r="E3610" s="275"/>
      <c r="F3610" s="15"/>
      <c r="G3610" s="3"/>
      <c r="H3610" s="3"/>
      <c r="I3610" s="3"/>
      <c r="J3610" s="3"/>
      <c r="K3610" s="3"/>
      <c r="L3610" s="554"/>
      <c r="M3610" s="545"/>
      <c r="N3610" s="546"/>
      <c r="O3610" s="5"/>
      <c r="P3610" s="216"/>
      <c r="Q3610" s="217"/>
      <c r="R3610" s="218"/>
      <c r="S3610" s="219">
        <f t="shared" si="1173"/>
        <v>0</v>
      </c>
      <c r="T3610" s="220">
        <f t="shared" si="1174"/>
        <v>0</v>
      </c>
      <c r="U3610" s="214">
        <f t="shared" si="1171"/>
        <v>0</v>
      </c>
      <c r="W3610" s="221"/>
      <c r="X3610" s="222"/>
      <c r="Y3610" s="222"/>
      <c r="Z3610" s="223"/>
      <c r="AA3610" s="222"/>
      <c r="AB3610" s="224"/>
      <c r="AC3610" s="225"/>
      <c r="AD3610" s="2">
        <f t="shared" si="1158"/>
        <v>0</v>
      </c>
      <c r="AE3610" s="2">
        <f t="shared" si="1159"/>
        <v>0</v>
      </c>
      <c r="AF3610" s="226"/>
      <c r="AG3610" s="219">
        <f t="shared" si="1163"/>
        <v>0</v>
      </c>
      <c r="AH3610" s="234">
        <f t="shared" si="1164"/>
        <v>0</v>
      </c>
      <c r="AI3610" s="214">
        <f t="shared" si="1172"/>
        <v>0</v>
      </c>
      <c r="AK3610" s="229">
        <f t="shared" si="1165"/>
        <v>0</v>
      </c>
      <c r="AL3610" s="226"/>
      <c r="AM3610" s="15"/>
      <c r="AN3610" s="232" t="e">
        <f t="shared" si="1166"/>
        <v>#DIV/0!</v>
      </c>
      <c r="AO3610" s="214">
        <f t="shared" si="1160"/>
        <v>0</v>
      </c>
      <c r="AQ3610" s="210"/>
      <c r="AR3610" s="231"/>
      <c r="AS3610" s="15"/>
      <c r="AT3610" s="232">
        <f t="shared" si="1167"/>
        <v>0</v>
      </c>
      <c r="AU3610" s="235">
        <f t="shared" si="1168"/>
        <v>0</v>
      </c>
      <c r="AY3610" s="210"/>
      <c r="AZ3610" s="231"/>
      <c r="BA3610" s="15"/>
      <c r="BB3610" s="232">
        <f t="shared" si="1157"/>
        <v>0</v>
      </c>
      <c r="BC3610" s="235">
        <f t="shared" si="1169"/>
        <v>0</v>
      </c>
      <c r="BG3610" s="210"/>
      <c r="BH3610" s="231"/>
      <c r="BI3610" s="15"/>
      <c r="BJ3610" s="232">
        <f t="shared" si="1161"/>
        <v>0</v>
      </c>
      <c r="BK3610" s="235">
        <f t="shared" si="1170"/>
        <v>0</v>
      </c>
      <c r="BM3610" s="109">
        <f t="shared" si="1162"/>
        <v>-5.3935994930290496</v>
      </c>
      <c r="BN3610" s="213"/>
      <c r="BR3610" s="228"/>
      <c r="BS3610" s="311"/>
      <c r="BT3610" s="3"/>
      <c r="BU3610" s="213"/>
      <c r="BV3610" s="213"/>
      <c r="BW3610" s="291"/>
    </row>
    <row r="3611" spans="1:75" x14ac:dyDescent="0.2">
      <c r="A3611" s="210"/>
      <c r="B3611" s="211"/>
      <c r="C3611" s="848" t="str">
        <f ca="1">IF(ISERR(AVERAGE(INDIRECT("B"&amp;(ROW()-INT($B$1/2))):INDIRECT("B"&amp;(ROW()+INT($B$1/2))))),"",AVERAGE(INDIRECT("B"&amp;(ROW()-INT($B$1/2))):INDIRECT("B"&amp;(ROW()+INT($B$1/2)))))</f>
        <v/>
      </c>
      <c r="D3611" s="848">
        <f t="shared" si="1156"/>
        <v>0</v>
      </c>
      <c r="E3611" s="275"/>
      <c r="F3611" s="15"/>
      <c r="G3611" s="3"/>
      <c r="H3611" s="3"/>
      <c r="I3611" s="3"/>
      <c r="J3611" s="3"/>
      <c r="K3611" s="3"/>
      <c r="L3611" s="554"/>
      <c r="M3611" s="545"/>
      <c r="N3611" s="546"/>
      <c r="O3611" s="5"/>
      <c r="P3611" s="216"/>
      <c r="Q3611" s="217"/>
      <c r="R3611" s="218"/>
      <c r="S3611" s="219">
        <f t="shared" si="1173"/>
        <v>0</v>
      </c>
      <c r="T3611" s="220">
        <f t="shared" si="1174"/>
        <v>0</v>
      </c>
      <c r="U3611" s="214">
        <f t="shared" si="1171"/>
        <v>0</v>
      </c>
      <c r="W3611" s="221"/>
      <c r="X3611" s="222"/>
      <c r="Y3611" s="222"/>
      <c r="Z3611" s="223"/>
      <c r="AA3611" s="222"/>
      <c r="AB3611" s="224"/>
      <c r="AC3611" s="225"/>
      <c r="AD3611" s="2">
        <f t="shared" si="1158"/>
        <v>0</v>
      </c>
      <c r="AE3611" s="2">
        <f t="shared" si="1159"/>
        <v>0</v>
      </c>
      <c r="AF3611" s="226"/>
      <c r="AG3611" s="219">
        <f t="shared" si="1163"/>
        <v>0</v>
      </c>
      <c r="AH3611" s="234">
        <f t="shared" si="1164"/>
        <v>0</v>
      </c>
      <c r="AI3611" s="214">
        <f t="shared" si="1172"/>
        <v>0</v>
      </c>
      <c r="AK3611" s="229">
        <f t="shared" si="1165"/>
        <v>0</v>
      </c>
      <c r="AL3611" s="226"/>
      <c r="AM3611" s="15"/>
      <c r="AN3611" s="232" t="e">
        <f t="shared" si="1166"/>
        <v>#DIV/0!</v>
      </c>
      <c r="AO3611" s="214">
        <f t="shared" si="1160"/>
        <v>0</v>
      </c>
      <c r="AQ3611" s="210"/>
      <c r="AR3611" s="231"/>
      <c r="AS3611" s="15"/>
      <c r="AT3611" s="232">
        <f t="shared" si="1167"/>
        <v>0</v>
      </c>
      <c r="AU3611" s="235">
        <f t="shared" si="1168"/>
        <v>0</v>
      </c>
      <c r="AY3611" s="210"/>
      <c r="AZ3611" s="231"/>
      <c r="BA3611" s="15"/>
      <c r="BB3611" s="232">
        <f t="shared" si="1157"/>
        <v>0</v>
      </c>
      <c r="BC3611" s="235">
        <f t="shared" si="1169"/>
        <v>0</v>
      </c>
      <c r="BG3611" s="210"/>
      <c r="BH3611" s="231"/>
      <c r="BI3611" s="15"/>
      <c r="BJ3611" s="232">
        <f t="shared" si="1161"/>
        <v>0</v>
      </c>
      <c r="BK3611" s="235">
        <f t="shared" si="1170"/>
        <v>0</v>
      </c>
      <c r="BM3611" s="109">
        <f t="shared" si="1162"/>
        <v>-5.3954318305267863</v>
      </c>
      <c r="BN3611" s="213"/>
      <c r="BR3611" s="228"/>
      <c r="BS3611" s="311"/>
      <c r="BT3611" s="3"/>
      <c r="BU3611" s="213"/>
      <c r="BV3611" s="213"/>
      <c r="BW3611" s="291"/>
    </row>
    <row r="3612" spans="1:75" x14ac:dyDescent="0.2">
      <c r="A3612" s="210"/>
      <c r="B3612" s="211"/>
      <c r="C3612" s="848" t="str">
        <f ca="1">IF(ISERR(AVERAGE(INDIRECT("B"&amp;(ROW()-INT($B$1/2))):INDIRECT("B"&amp;(ROW()+INT($B$1/2))))),"",AVERAGE(INDIRECT("B"&amp;(ROW()-INT($B$1/2))):INDIRECT("B"&amp;(ROW()+INT($B$1/2)))))</f>
        <v/>
      </c>
      <c r="D3612" s="848">
        <f t="shared" si="1156"/>
        <v>0</v>
      </c>
      <c r="E3612" s="275"/>
      <c r="F3612" s="15"/>
      <c r="G3612" s="3"/>
      <c r="H3612" s="3"/>
      <c r="I3612" s="3"/>
      <c r="J3612" s="3"/>
      <c r="K3612" s="3"/>
      <c r="L3612" s="554"/>
      <c r="M3612" s="545"/>
      <c r="N3612" s="546"/>
      <c r="O3612" s="5"/>
      <c r="P3612" s="216"/>
      <c r="Q3612" s="217"/>
      <c r="R3612" s="218"/>
      <c r="S3612" s="219">
        <f t="shared" si="1173"/>
        <v>0</v>
      </c>
      <c r="T3612" s="220">
        <f t="shared" si="1174"/>
        <v>0</v>
      </c>
      <c r="U3612" s="214">
        <f t="shared" si="1171"/>
        <v>0</v>
      </c>
      <c r="W3612" s="221"/>
      <c r="X3612" s="222"/>
      <c r="Y3612" s="222"/>
      <c r="Z3612" s="223"/>
      <c r="AA3612" s="222"/>
      <c r="AB3612" s="224"/>
      <c r="AC3612" s="225"/>
      <c r="AD3612" s="2">
        <f t="shared" si="1158"/>
        <v>0</v>
      </c>
      <c r="AE3612" s="2">
        <f t="shared" si="1159"/>
        <v>0</v>
      </c>
      <c r="AF3612" s="226"/>
      <c r="AG3612" s="219">
        <f t="shared" si="1163"/>
        <v>0</v>
      </c>
      <c r="AH3612" s="234">
        <f t="shared" si="1164"/>
        <v>0</v>
      </c>
      <c r="AI3612" s="214">
        <f t="shared" si="1172"/>
        <v>0</v>
      </c>
      <c r="AK3612" s="229">
        <f t="shared" si="1165"/>
        <v>0</v>
      </c>
      <c r="AL3612" s="226"/>
      <c r="AM3612" s="15"/>
      <c r="AN3612" s="232" t="e">
        <f t="shared" si="1166"/>
        <v>#DIV/0!</v>
      </c>
      <c r="AO3612" s="214">
        <f t="shared" si="1160"/>
        <v>0</v>
      </c>
      <c r="AQ3612" s="210"/>
      <c r="AR3612" s="231"/>
      <c r="AS3612" s="15"/>
      <c r="AT3612" s="232">
        <f t="shared" si="1167"/>
        <v>0</v>
      </c>
      <c r="AU3612" s="235">
        <f t="shared" si="1168"/>
        <v>0</v>
      </c>
      <c r="AY3612" s="210"/>
      <c r="AZ3612" s="231"/>
      <c r="BA3612" s="15"/>
      <c r="BB3612" s="232">
        <f t="shared" si="1157"/>
        <v>0</v>
      </c>
      <c r="BC3612" s="235">
        <f t="shared" si="1169"/>
        <v>0</v>
      </c>
      <c r="BG3612" s="210"/>
      <c r="BH3612" s="231"/>
      <c r="BI3612" s="15"/>
      <c r="BJ3612" s="232">
        <f t="shared" si="1161"/>
        <v>0</v>
      </c>
      <c r="BK3612" s="235">
        <f t="shared" si="1170"/>
        <v>0</v>
      </c>
      <c r="BM3612" s="109">
        <f t="shared" si="1162"/>
        <v>-5.397264168024523</v>
      </c>
      <c r="BN3612" s="213"/>
      <c r="BR3612" s="228"/>
      <c r="BS3612" s="311"/>
      <c r="BT3612" s="3"/>
      <c r="BU3612" s="213"/>
      <c r="BV3612" s="213"/>
      <c r="BW3612" s="291"/>
    </row>
    <row r="3613" spans="1:75" x14ac:dyDescent="0.2">
      <c r="A3613" s="210"/>
      <c r="B3613" s="211"/>
      <c r="C3613" s="848" t="str">
        <f ca="1">IF(ISERR(AVERAGE(INDIRECT("B"&amp;(ROW()-INT($B$1/2))):INDIRECT("B"&amp;(ROW()+INT($B$1/2))))),"",AVERAGE(INDIRECT("B"&amp;(ROW()-INT($B$1/2))):INDIRECT("B"&amp;(ROW()+INT($B$1/2)))))</f>
        <v/>
      </c>
      <c r="D3613" s="848">
        <f t="shared" si="1156"/>
        <v>0</v>
      </c>
      <c r="E3613" s="275"/>
      <c r="F3613" s="15"/>
      <c r="G3613" s="3"/>
      <c r="H3613" s="3"/>
      <c r="I3613" s="3"/>
      <c r="J3613" s="3"/>
      <c r="K3613" s="3"/>
      <c r="L3613" s="554"/>
      <c r="M3613" s="545"/>
      <c r="N3613" s="546"/>
      <c r="O3613" s="5"/>
      <c r="P3613" s="216"/>
      <c r="Q3613" s="217"/>
      <c r="R3613" s="218"/>
      <c r="S3613" s="219">
        <f t="shared" si="1173"/>
        <v>0</v>
      </c>
      <c r="T3613" s="220">
        <f t="shared" si="1174"/>
        <v>0</v>
      </c>
      <c r="U3613" s="214">
        <f t="shared" si="1171"/>
        <v>0</v>
      </c>
      <c r="W3613" s="221"/>
      <c r="X3613" s="222"/>
      <c r="Y3613" s="222"/>
      <c r="Z3613" s="223"/>
      <c r="AA3613" s="222"/>
      <c r="AB3613" s="224"/>
      <c r="AC3613" s="225"/>
      <c r="AD3613" s="2">
        <f t="shared" si="1158"/>
        <v>0</v>
      </c>
      <c r="AE3613" s="2">
        <f t="shared" si="1159"/>
        <v>0</v>
      </c>
      <c r="AF3613" s="226"/>
      <c r="AG3613" s="219">
        <f t="shared" si="1163"/>
        <v>0</v>
      </c>
      <c r="AH3613" s="234">
        <f t="shared" si="1164"/>
        <v>0</v>
      </c>
      <c r="AI3613" s="214">
        <f t="shared" si="1172"/>
        <v>0</v>
      </c>
      <c r="AK3613" s="229">
        <f t="shared" si="1165"/>
        <v>0</v>
      </c>
      <c r="AL3613" s="226"/>
      <c r="AM3613" s="15"/>
      <c r="AN3613" s="232" t="e">
        <f t="shared" si="1166"/>
        <v>#DIV/0!</v>
      </c>
      <c r="AO3613" s="214">
        <f t="shared" si="1160"/>
        <v>0</v>
      </c>
      <c r="AQ3613" s="210"/>
      <c r="AR3613" s="231"/>
      <c r="AS3613" s="15"/>
      <c r="AT3613" s="232">
        <f t="shared" si="1167"/>
        <v>0</v>
      </c>
      <c r="AU3613" s="235">
        <f t="shared" si="1168"/>
        <v>0</v>
      </c>
      <c r="AY3613" s="210"/>
      <c r="AZ3613" s="231"/>
      <c r="BA3613" s="15"/>
      <c r="BB3613" s="232">
        <f t="shared" si="1157"/>
        <v>0</v>
      </c>
      <c r="BC3613" s="235">
        <f t="shared" si="1169"/>
        <v>0</v>
      </c>
      <c r="BG3613" s="210"/>
      <c r="BH3613" s="231"/>
      <c r="BI3613" s="15"/>
      <c r="BJ3613" s="232">
        <f t="shared" si="1161"/>
        <v>0</v>
      </c>
      <c r="BK3613" s="235">
        <f t="shared" si="1170"/>
        <v>0</v>
      </c>
      <c r="BM3613" s="109">
        <f t="shared" si="1162"/>
        <v>-5.3990965055222597</v>
      </c>
      <c r="BN3613" s="213"/>
      <c r="BR3613" s="228"/>
      <c r="BS3613" s="311"/>
      <c r="BT3613" s="3"/>
      <c r="BU3613" s="213"/>
      <c r="BV3613" s="213"/>
      <c r="BW3613" s="291"/>
    </row>
    <row r="3614" spans="1:75" x14ac:dyDescent="0.2">
      <c r="A3614" s="210"/>
      <c r="B3614" s="211"/>
      <c r="C3614" s="848" t="str">
        <f ca="1">IF(ISERR(AVERAGE(INDIRECT("B"&amp;(ROW()-INT($B$1/2))):INDIRECT("B"&amp;(ROW()+INT($B$1/2))))),"",AVERAGE(INDIRECT("B"&amp;(ROW()-INT($B$1/2))):INDIRECT("B"&amp;(ROW()+INT($B$1/2)))))</f>
        <v/>
      </c>
      <c r="D3614" s="848">
        <f t="shared" si="1156"/>
        <v>0</v>
      </c>
      <c r="E3614" s="275"/>
      <c r="F3614" s="15"/>
      <c r="G3614" s="3"/>
      <c r="H3614" s="3"/>
      <c r="I3614" s="3"/>
      <c r="J3614" s="3"/>
      <c r="K3614" s="3"/>
      <c r="L3614" s="554"/>
      <c r="M3614" s="545"/>
      <c r="N3614" s="546"/>
      <c r="O3614" s="5"/>
      <c r="P3614" s="216"/>
      <c r="Q3614" s="217"/>
      <c r="R3614" s="218"/>
      <c r="S3614" s="219">
        <f t="shared" si="1173"/>
        <v>0</v>
      </c>
      <c r="T3614" s="220">
        <f t="shared" si="1174"/>
        <v>0</v>
      </c>
      <c r="U3614" s="214">
        <f t="shared" si="1171"/>
        <v>0</v>
      </c>
      <c r="W3614" s="221"/>
      <c r="X3614" s="222"/>
      <c r="Y3614" s="222"/>
      <c r="Z3614" s="223"/>
      <c r="AA3614" s="222"/>
      <c r="AB3614" s="224"/>
      <c r="AC3614" s="225"/>
      <c r="AD3614" s="2">
        <f t="shared" si="1158"/>
        <v>0</v>
      </c>
      <c r="AE3614" s="2">
        <f t="shared" si="1159"/>
        <v>0</v>
      </c>
      <c r="AF3614" s="226"/>
      <c r="AG3614" s="219">
        <f t="shared" si="1163"/>
        <v>0</v>
      </c>
      <c r="AH3614" s="234">
        <f t="shared" si="1164"/>
        <v>0</v>
      </c>
      <c r="AI3614" s="214">
        <f t="shared" si="1172"/>
        <v>0</v>
      </c>
      <c r="AK3614" s="229">
        <f t="shared" si="1165"/>
        <v>0</v>
      </c>
      <c r="AL3614" s="226"/>
      <c r="AM3614" s="15"/>
      <c r="AN3614" s="232" t="e">
        <f t="shared" si="1166"/>
        <v>#DIV/0!</v>
      </c>
      <c r="AO3614" s="214">
        <f t="shared" si="1160"/>
        <v>0</v>
      </c>
      <c r="AQ3614" s="210"/>
      <c r="AR3614" s="231"/>
      <c r="AS3614" s="15"/>
      <c r="AT3614" s="232">
        <f t="shared" si="1167"/>
        <v>0</v>
      </c>
      <c r="AU3614" s="235">
        <f t="shared" si="1168"/>
        <v>0</v>
      </c>
      <c r="AY3614" s="210"/>
      <c r="AZ3614" s="231"/>
      <c r="BA3614" s="15"/>
      <c r="BB3614" s="232">
        <f t="shared" si="1157"/>
        <v>0</v>
      </c>
      <c r="BC3614" s="235">
        <f t="shared" si="1169"/>
        <v>0</v>
      </c>
      <c r="BG3614" s="210"/>
      <c r="BH3614" s="231"/>
      <c r="BI3614" s="15"/>
      <c r="BJ3614" s="232">
        <f t="shared" si="1161"/>
        <v>0</v>
      </c>
      <c r="BK3614" s="235">
        <f t="shared" si="1170"/>
        <v>0</v>
      </c>
      <c r="BM3614" s="109">
        <f t="shared" si="1162"/>
        <v>-5.4009288430199964</v>
      </c>
      <c r="BN3614" s="213"/>
      <c r="BR3614" s="228"/>
      <c r="BS3614" s="311"/>
      <c r="BT3614" s="3"/>
      <c r="BU3614" s="213"/>
      <c r="BV3614" s="213"/>
      <c r="BW3614" s="291"/>
    </row>
    <row r="3615" spans="1:75" x14ac:dyDescent="0.2">
      <c r="A3615" s="210"/>
      <c r="B3615" s="211"/>
      <c r="C3615" s="848" t="str">
        <f ca="1">IF(ISERR(AVERAGE(INDIRECT("B"&amp;(ROW()-INT($B$1/2))):INDIRECT("B"&amp;(ROW()+INT($B$1/2))))),"",AVERAGE(INDIRECT("B"&amp;(ROW()-INT($B$1/2))):INDIRECT("B"&amp;(ROW()+INT($B$1/2)))))</f>
        <v/>
      </c>
      <c r="D3615" s="848">
        <f t="shared" si="1156"/>
        <v>0</v>
      </c>
      <c r="E3615" s="275"/>
      <c r="F3615" s="15"/>
      <c r="G3615" s="3"/>
      <c r="H3615" s="3"/>
      <c r="I3615" s="3"/>
      <c r="J3615" s="3"/>
      <c r="K3615" s="3"/>
      <c r="L3615" s="554"/>
      <c r="M3615" s="545"/>
      <c r="N3615" s="546"/>
      <c r="O3615" s="5"/>
      <c r="P3615" s="216"/>
      <c r="Q3615" s="217"/>
      <c r="R3615" s="218"/>
      <c r="S3615" s="219">
        <f t="shared" si="1173"/>
        <v>0</v>
      </c>
      <c r="T3615" s="220">
        <f t="shared" si="1174"/>
        <v>0</v>
      </c>
      <c r="U3615" s="214">
        <f t="shared" si="1171"/>
        <v>0</v>
      </c>
      <c r="W3615" s="221"/>
      <c r="X3615" s="222"/>
      <c r="Y3615" s="222"/>
      <c r="Z3615" s="223"/>
      <c r="AA3615" s="222"/>
      <c r="AB3615" s="224"/>
      <c r="AC3615" s="225"/>
      <c r="AD3615" s="2">
        <f t="shared" si="1158"/>
        <v>0</v>
      </c>
      <c r="AE3615" s="2">
        <f t="shared" si="1159"/>
        <v>0</v>
      </c>
      <c r="AF3615" s="226"/>
      <c r="AG3615" s="219">
        <f t="shared" si="1163"/>
        <v>0</v>
      </c>
      <c r="AH3615" s="234">
        <f t="shared" si="1164"/>
        <v>0</v>
      </c>
      <c r="AI3615" s="214">
        <f t="shared" si="1172"/>
        <v>0</v>
      </c>
      <c r="AK3615" s="229">
        <f t="shared" si="1165"/>
        <v>0</v>
      </c>
      <c r="AL3615" s="226"/>
      <c r="AM3615" s="15"/>
      <c r="AN3615" s="232" t="e">
        <f t="shared" si="1166"/>
        <v>#DIV/0!</v>
      </c>
      <c r="AO3615" s="214">
        <f t="shared" si="1160"/>
        <v>0</v>
      </c>
      <c r="AQ3615" s="210"/>
      <c r="AR3615" s="231"/>
      <c r="AS3615" s="15"/>
      <c r="AT3615" s="232">
        <f t="shared" si="1167"/>
        <v>0</v>
      </c>
      <c r="AU3615" s="235">
        <f t="shared" si="1168"/>
        <v>0</v>
      </c>
      <c r="AY3615" s="210"/>
      <c r="AZ3615" s="231"/>
      <c r="BA3615" s="15"/>
      <c r="BB3615" s="232">
        <f t="shared" si="1157"/>
        <v>0</v>
      </c>
      <c r="BC3615" s="235">
        <f t="shared" si="1169"/>
        <v>0</v>
      </c>
      <c r="BG3615" s="210"/>
      <c r="BH3615" s="231"/>
      <c r="BI3615" s="15"/>
      <c r="BJ3615" s="232">
        <f t="shared" si="1161"/>
        <v>0</v>
      </c>
      <c r="BK3615" s="235">
        <f t="shared" si="1170"/>
        <v>0</v>
      </c>
      <c r="BM3615" s="109">
        <f t="shared" si="1162"/>
        <v>-5.4027611805177331</v>
      </c>
      <c r="BN3615" s="213"/>
      <c r="BR3615" s="228"/>
      <c r="BS3615" s="311"/>
      <c r="BT3615" s="3"/>
      <c r="BU3615" s="213"/>
      <c r="BV3615" s="213"/>
      <c r="BW3615" s="291"/>
    </row>
    <row r="3616" spans="1:75" x14ac:dyDescent="0.2">
      <c r="A3616" s="210"/>
      <c r="B3616" s="211"/>
      <c r="C3616" s="848" t="str">
        <f ca="1">IF(ISERR(AVERAGE(INDIRECT("B"&amp;(ROW()-INT($B$1/2))):INDIRECT("B"&amp;(ROW()+INT($B$1/2))))),"",AVERAGE(INDIRECT("B"&amp;(ROW()-INT($B$1/2))):INDIRECT("B"&amp;(ROW()+INT($B$1/2)))))</f>
        <v/>
      </c>
      <c r="D3616" s="848">
        <f t="shared" si="1156"/>
        <v>0</v>
      </c>
      <c r="E3616" s="275"/>
      <c r="F3616" s="15"/>
      <c r="G3616" s="3"/>
      <c r="H3616" s="3"/>
      <c r="I3616" s="3"/>
      <c r="J3616" s="3"/>
      <c r="K3616" s="3"/>
      <c r="L3616" s="554"/>
      <c r="M3616" s="545"/>
      <c r="N3616" s="546"/>
      <c r="O3616" s="5"/>
      <c r="P3616" s="216"/>
      <c r="Q3616" s="217"/>
      <c r="R3616" s="218"/>
      <c r="S3616" s="219">
        <f t="shared" si="1173"/>
        <v>0</v>
      </c>
      <c r="T3616" s="220">
        <f t="shared" si="1174"/>
        <v>0</v>
      </c>
      <c r="U3616" s="214">
        <f t="shared" si="1171"/>
        <v>0</v>
      </c>
      <c r="W3616" s="221"/>
      <c r="X3616" s="222"/>
      <c r="Y3616" s="222"/>
      <c r="Z3616" s="223"/>
      <c r="AA3616" s="222"/>
      <c r="AB3616" s="224"/>
      <c r="AC3616" s="225"/>
      <c r="AD3616" s="2">
        <f t="shared" si="1158"/>
        <v>0</v>
      </c>
      <c r="AE3616" s="2">
        <f t="shared" si="1159"/>
        <v>0</v>
      </c>
      <c r="AF3616" s="226"/>
      <c r="AG3616" s="219">
        <f t="shared" si="1163"/>
        <v>0</v>
      </c>
      <c r="AH3616" s="234">
        <f t="shared" si="1164"/>
        <v>0</v>
      </c>
      <c r="AI3616" s="214">
        <f t="shared" si="1172"/>
        <v>0</v>
      </c>
      <c r="AK3616" s="229">
        <f t="shared" si="1165"/>
        <v>0</v>
      </c>
      <c r="AL3616" s="226"/>
      <c r="AM3616" s="15"/>
      <c r="AN3616" s="232" t="e">
        <f t="shared" si="1166"/>
        <v>#DIV/0!</v>
      </c>
      <c r="AO3616" s="214">
        <f t="shared" si="1160"/>
        <v>0</v>
      </c>
      <c r="AQ3616" s="210"/>
      <c r="AR3616" s="231"/>
      <c r="AS3616" s="15"/>
      <c r="AT3616" s="232">
        <f t="shared" si="1167"/>
        <v>0</v>
      </c>
      <c r="AU3616" s="235">
        <f t="shared" si="1168"/>
        <v>0</v>
      </c>
      <c r="AY3616" s="210"/>
      <c r="AZ3616" s="231"/>
      <c r="BA3616" s="15"/>
      <c r="BB3616" s="232">
        <f t="shared" si="1157"/>
        <v>0</v>
      </c>
      <c r="BC3616" s="235">
        <f t="shared" si="1169"/>
        <v>0</v>
      </c>
      <c r="BG3616" s="210"/>
      <c r="BH3616" s="231"/>
      <c r="BI3616" s="15"/>
      <c r="BJ3616" s="232">
        <f t="shared" si="1161"/>
        <v>0</v>
      </c>
      <c r="BK3616" s="235">
        <f t="shared" si="1170"/>
        <v>0</v>
      </c>
      <c r="BM3616" s="109">
        <f t="shared" si="1162"/>
        <v>-5.4045935180154698</v>
      </c>
      <c r="BN3616" s="213"/>
      <c r="BR3616" s="228"/>
      <c r="BS3616" s="311"/>
      <c r="BT3616" s="3"/>
      <c r="BU3616" s="213"/>
      <c r="BV3616" s="213"/>
      <c r="BW3616" s="291"/>
    </row>
    <row r="3617" spans="1:75" x14ac:dyDescent="0.2">
      <c r="A3617" s="210"/>
      <c r="B3617" s="211"/>
      <c r="C3617" s="848" t="str">
        <f ca="1">IF(ISERR(AVERAGE(INDIRECT("B"&amp;(ROW()-INT($B$1/2))):INDIRECT("B"&amp;(ROW()+INT($B$1/2))))),"",AVERAGE(INDIRECT("B"&amp;(ROW()-INT($B$1/2))):INDIRECT("B"&amp;(ROW()+INT($B$1/2)))))</f>
        <v/>
      </c>
      <c r="D3617" s="848">
        <f t="shared" si="1156"/>
        <v>0</v>
      </c>
      <c r="E3617" s="275"/>
      <c r="F3617" s="15"/>
      <c r="G3617" s="3"/>
      <c r="H3617" s="3"/>
      <c r="I3617" s="3"/>
      <c r="J3617" s="3"/>
      <c r="K3617" s="3"/>
      <c r="L3617" s="554"/>
      <c r="M3617" s="545"/>
      <c r="N3617" s="546"/>
      <c r="O3617" s="5"/>
      <c r="P3617" s="216"/>
      <c r="Q3617" s="217"/>
      <c r="R3617" s="218"/>
      <c r="S3617" s="219">
        <f t="shared" si="1173"/>
        <v>0</v>
      </c>
      <c r="T3617" s="220">
        <f t="shared" si="1174"/>
        <v>0</v>
      </c>
      <c r="U3617" s="214">
        <f t="shared" si="1171"/>
        <v>0</v>
      </c>
      <c r="W3617" s="221"/>
      <c r="X3617" s="222"/>
      <c r="Y3617" s="222"/>
      <c r="Z3617" s="223"/>
      <c r="AA3617" s="222"/>
      <c r="AB3617" s="224"/>
      <c r="AC3617" s="225"/>
      <c r="AD3617" s="2">
        <f t="shared" si="1158"/>
        <v>0</v>
      </c>
      <c r="AE3617" s="2">
        <f t="shared" si="1159"/>
        <v>0</v>
      </c>
      <c r="AF3617" s="226"/>
      <c r="AG3617" s="219">
        <f t="shared" si="1163"/>
        <v>0</v>
      </c>
      <c r="AH3617" s="234">
        <f t="shared" si="1164"/>
        <v>0</v>
      </c>
      <c r="AI3617" s="214">
        <f t="shared" si="1172"/>
        <v>0</v>
      </c>
      <c r="AK3617" s="229">
        <f t="shared" si="1165"/>
        <v>0</v>
      </c>
      <c r="AL3617" s="226"/>
      <c r="AM3617" s="15"/>
      <c r="AN3617" s="232" t="e">
        <f t="shared" si="1166"/>
        <v>#DIV/0!</v>
      </c>
      <c r="AO3617" s="214">
        <f t="shared" si="1160"/>
        <v>0</v>
      </c>
      <c r="AQ3617" s="210"/>
      <c r="AR3617" s="231"/>
      <c r="AS3617" s="15"/>
      <c r="AT3617" s="232">
        <f t="shared" si="1167"/>
        <v>0</v>
      </c>
      <c r="AU3617" s="235">
        <f t="shared" si="1168"/>
        <v>0</v>
      </c>
      <c r="AY3617" s="210"/>
      <c r="AZ3617" s="231"/>
      <c r="BA3617" s="15"/>
      <c r="BB3617" s="232">
        <f t="shared" si="1157"/>
        <v>0</v>
      </c>
      <c r="BC3617" s="235">
        <f t="shared" si="1169"/>
        <v>0</v>
      </c>
      <c r="BG3617" s="210"/>
      <c r="BH3617" s="231"/>
      <c r="BI3617" s="15"/>
      <c r="BJ3617" s="232">
        <f t="shared" si="1161"/>
        <v>0</v>
      </c>
      <c r="BK3617" s="235">
        <f t="shared" si="1170"/>
        <v>0</v>
      </c>
      <c r="BM3617" s="109">
        <f t="shared" si="1162"/>
        <v>-5.4064258555132065</v>
      </c>
      <c r="BN3617" s="213"/>
      <c r="BR3617" s="228"/>
      <c r="BS3617" s="311"/>
      <c r="BT3617" s="3"/>
      <c r="BU3617" s="213"/>
      <c r="BV3617" s="213"/>
      <c r="BW3617" s="291"/>
    </row>
    <row r="3618" spans="1:75" x14ac:dyDescent="0.2">
      <c r="A3618" s="210"/>
      <c r="B3618" s="211"/>
      <c r="C3618" s="848" t="str">
        <f ca="1">IF(ISERR(AVERAGE(INDIRECT("B"&amp;(ROW()-INT($B$1/2))):INDIRECT("B"&amp;(ROW()+INT($B$1/2))))),"",AVERAGE(INDIRECT("B"&amp;(ROW()-INT($B$1/2))):INDIRECT("B"&amp;(ROW()+INT($B$1/2)))))</f>
        <v/>
      </c>
      <c r="D3618" s="848">
        <f t="shared" si="1156"/>
        <v>0</v>
      </c>
      <c r="E3618" s="275"/>
      <c r="F3618" s="15"/>
      <c r="G3618" s="3"/>
      <c r="H3618" s="3"/>
      <c r="I3618" s="3"/>
      <c r="J3618" s="3"/>
      <c r="K3618" s="3"/>
      <c r="L3618" s="554"/>
      <c r="M3618" s="545"/>
      <c r="N3618" s="546"/>
      <c r="O3618" s="5"/>
      <c r="P3618" s="216"/>
      <c r="Q3618" s="217"/>
      <c r="R3618" s="218"/>
      <c r="S3618" s="219">
        <f t="shared" si="1173"/>
        <v>0</v>
      </c>
      <c r="T3618" s="220">
        <f t="shared" si="1174"/>
        <v>0</v>
      </c>
      <c r="U3618" s="214">
        <f t="shared" si="1171"/>
        <v>0</v>
      </c>
      <c r="W3618" s="221"/>
      <c r="X3618" s="222"/>
      <c r="Y3618" s="222"/>
      <c r="Z3618" s="223"/>
      <c r="AA3618" s="222"/>
      <c r="AB3618" s="224"/>
      <c r="AC3618" s="225"/>
      <c r="AD3618" s="2">
        <f t="shared" si="1158"/>
        <v>0</v>
      </c>
      <c r="AE3618" s="2">
        <f t="shared" si="1159"/>
        <v>0</v>
      </c>
      <c r="AF3618" s="226"/>
      <c r="AG3618" s="219">
        <f t="shared" si="1163"/>
        <v>0</v>
      </c>
      <c r="AH3618" s="234">
        <f t="shared" si="1164"/>
        <v>0</v>
      </c>
      <c r="AI3618" s="214">
        <f t="shared" si="1172"/>
        <v>0</v>
      </c>
      <c r="AK3618" s="229">
        <f t="shared" si="1165"/>
        <v>0</v>
      </c>
      <c r="AL3618" s="226"/>
      <c r="AM3618" s="15"/>
      <c r="AN3618" s="232" t="e">
        <f t="shared" si="1166"/>
        <v>#DIV/0!</v>
      </c>
      <c r="AO3618" s="214">
        <f t="shared" si="1160"/>
        <v>0</v>
      </c>
      <c r="AQ3618" s="210"/>
      <c r="AR3618" s="231"/>
      <c r="AS3618" s="15"/>
      <c r="AT3618" s="232">
        <f t="shared" si="1167"/>
        <v>0</v>
      </c>
      <c r="AU3618" s="235">
        <f t="shared" si="1168"/>
        <v>0</v>
      </c>
      <c r="AY3618" s="210"/>
      <c r="AZ3618" s="231"/>
      <c r="BA3618" s="15"/>
      <c r="BB3618" s="232">
        <f t="shared" si="1157"/>
        <v>0</v>
      </c>
      <c r="BC3618" s="235">
        <f t="shared" si="1169"/>
        <v>0</v>
      </c>
      <c r="BG3618" s="210"/>
      <c r="BH3618" s="231"/>
      <c r="BI3618" s="15"/>
      <c r="BJ3618" s="232">
        <f t="shared" si="1161"/>
        <v>0</v>
      </c>
      <c r="BK3618" s="235">
        <f t="shared" si="1170"/>
        <v>0</v>
      </c>
      <c r="BM3618" s="109">
        <f t="shared" si="1162"/>
        <v>-5.4082581930109432</v>
      </c>
      <c r="BN3618" s="213"/>
      <c r="BR3618" s="228"/>
      <c r="BS3618" s="311"/>
      <c r="BT3618" s="3"/>
      <c r="BU3618" s="213"/>
      <c r="BV3618" s="213"/>
      <c r="BW3618" s="291"/>
    </row>
    <row r="3619" spans="1:75" x14ac:dyDescent="0.2">
      <c r="A3619" s="210"/>
      <c r="B3619" s="211"/>
      <c r="C3619" s="848" t="str">
        <f ca="1">IF(ISERR(AVERAGE(INDIRECT("B"&amp;(ROW()-INT($B$1/2))):INDIRECT("B"&amp;(ROW()+INT($B$1/2))))),"",AVERAGE(INDIRECT("B"&amp;(ROW()-INT($B$1/2))):INDIRECT("B"&amp;(ROW()+INT($B$1/2)))))</f>
        <v/>
      </c>
      <c r="D3619" s="848">
        <f t="shared" si="1156"/>
        <v>0</v>
      </c>
      <c r="E3619" s="275"/>
      <c r="F3619" s="15"/>
      <c r="G3619" s="3"/>
      <c r="H3619" s="3"/>
      <c r="I3619" s="3"/>
      <c r="J3619" s="3"/>
      <c r="K3619" s="3"/>
      <c r="L3619" s="554"/>
      <c r="M3619" s="545"/>
      <c r="N3619" s="546"/>
      <c r="O3619" s="5"/>
      <c r="P3619" s="216"/>
      <c r="Q3619" s="217"/>
      <c r="R3619" s="218"/>
      <c r="S3619" s="219">
        <f t="shared" si="1173"/>
        <v>0</v>
      </c>
      <c r="T3619" s="220">
        <f t="shared" si="1174"/>
        <v>0</v>
      </c>
      <c r="U3619" s="214">
        <f t="shared" si="1171"/>
        <v>0</v>
      </c>
      <c r="W3619" s="221"/>
      <c r="X3619" s="222"/>
      <c r="Y3619" s="222"/>
      <c r="Z3619" s="223"/>
      <c r="AA3619" s="222"/>
      <c r="AB3619" s="224"/>
      <c r="AC3619" s="225"/>
      <c r="AD3619" s="2">
        <f t="shared" si="1158"/>
        <v>0</v>
      </c>
      <c r="AE3619" s="2">
        <f t="shared" si="1159"/>
        <v>0</v>
      </c>
      <c r="AF3619" s="226"/>
      <c r="AG3619" s="219">
        <f t="shared" si="1163"/>
        <v>0</v>
      </c>
      <c r="AH3619" s="234">
        <f t="shared" si="1164"/>
        <v>0</v>
      </c>
      <c r="AI3619" s="214">
        <f t="shared" si="1172"/>
        <v>0</v>
      </c>
      <c r="AK3619" s="229">
        <f t="shared" si="1165"/>
        <v>0</v>
      </c>
      <c r="AL3619" s="226"/>
      <c r="AM3619" s="15"/>
      <c r="AN3619" s="232" t="e">
        <f t="shared" si="1166"/>
        <v>#DIV/0!</v>
      </c>
      <c r="AO3619" s="214">
        <f t="shared" si="1160"/>
        <v>0</v>
      </c>
      <c r="AQ3619" s="210"/>
      <c r="AR3619" s="231"/>
      <c r="AS3619" s="15"/>
      <c r="AT3619" s="232">
        <f t="shared" si="1167"/>
        <v>0</v>
      </c>
      <c r="AU3619" s="235">
        <f t="shared" si="1168"/>
        <v>0</v>
      </c>
      <c r="AY3619" s="210"/>
      <c r="AZ3619" s="231"/>
      <c r="BA3619" s="15"/>
      <c r="BB3619" s="232">
        <f t="shared" si="1157"/>
        <v>0</v>
      </c>
      <c r="BC3619" s="235">
        <f t="shared" si="1169"/>
        <v>0</v>
      </c>
      <c r="BG3619" s="210"/>
      <c r="BH3619" s="231"/>
      <c r="BI3619" s="15"/>
      <c r="BJ3619" s="232">
        <f t="shared" si="1161"/>
        <v>0</v>
      </c>
      <c r="BK3619" s="235">
        <f t="shared" si="1170"/>
        <v>0</v>
      </c>
      <c r="BM3619" s="109">
        <f t="shared" si="1162"/>
        <v>-5.4100905305086799</v>
      </c>
      <c r="BN3619" s="213"/>
      <c r="BR3619" s="228"/>
      <c r="BS3619" s="311"/>
      <c r="BT3619" s="3"/>
      <c r="BU3619" s="213"/>
      <c r="BV3619" s="213"/>
      <c r="BW3619" s="291"/>
    </row>
    <row r="3620" spans="1:75" x14ac:dyDescent="0.2">
      <c r="A3620" s="210"/>
      <c r="B3620" s="211"/>
      <c r="C3620" s="848" t="str">
        <f ca="1">IF(ISERR(AVERAGE(INDIRECT("B"&amp;(ROW()-INT($B$1/2))):INDIRECT("B"&amp;(ROW()+INT($B$1/2))))),"",AVERAGE(INDIRECT("B"&amp;(ROW()-INT($B$1/2))):INDIRECT("B"&amp;(ROW()+INT($B$1/2)))))</f>
        <v/>
      </c>
      <c r="D3620" s="848">
        <f t="shared" si="1156"/>
        <v>0</v>
      </c>
      <c r="E3620" s="275"/>
      <c r="F3620" s="15"/>
      <c r="G3620" s="3"/>
      <c r="H3620" s="3"/>
      <c r="I3620" s="3"/>
      <c r="J3620" s="3"/>
      <c r="K3620" s="3"/>
      <c r="L3620" s="554"/>
      <c r="M3620" s="545"/>
      <c r="N3620" s="546"/>
      <c r="O3620" s="5"/>
      <c r="P3620" s="216"/>
      <c r="Q3620" s="217"/>
      <c r="R3620" s="218"/>
      <c r="S3620" s="219">
        <f t="shared" si="1173"/>
        <v>0</v>
      </c>
      <c r="T3620" s="220">
        <f t="shared" si="1174"/>
        <v>0</v>
      </c>
      <c r="U3620" s="214">
        <f t="shared" si="1171"/>
        <v>0</v>
      </c>
      <c r="W3620" s="221"/>
      <c r="X3620" s="222"/>
      <c r="Y3620" s="222"/>
      <c r="Z3620" s="223"/>
      <c r="AA3620" s="222"/>
      <c r="AB3620" s="224"/>
      <c r="AC3620" s="225"/>
      <c r="AD3620" s="2">
        <f t="shared" si="1158"/>
        <v>0</v>
      </c>
      <c r="AE3620" s="2">
        <f t="shared" si="1159"/>
        <v>0</v>
      </c>
      <c r="AF3620" s="226"/>
      <c r="AG3620" s="219">
        <f t="shared" si="1163"/>
        <v>0</v>
      </c>
      <c r="AH3620" s="234">
        <f t="shared" si="1164"/>
        <v>0</v>
      </c>
      <c r="AI3620" s="214">
        <f t="shared" si="1172"/>
        <v>0</v>
      </c>
      <c r="AK3620" s="229">
        <f t="shared" si="1165"/>
        <v>0</v>
      </c>
      <c r="AL3620" s="226"/>
      <c r="AM3620" s="15"/>
      <c r="AN3620" s="232" t="e">
        <f t="shared" si="1166"/>
        <v>#DIV/0!</v>
      </c>
      <c r="AO3620" s="214">
        <f t="shared" si="1160"/>
        <v>0</v>
      </c>
      <c r="AQ3620" s="210"/>
      <c r="AR3620" s="231"/>
      <c r="AS3620" s="15"/>
      <c r="AT3620" s="232">
        <f t="shared" si="1167"/>
        <v>0</v>
      </c>
      <c r="AU3620" s="235">
        <f t="shared" si="1168"/>
        <v>0</v>
      </c>
      <c r="AY3620" s="210"/>
      <c r="AZ3620" s="231"/>
      <c r="BA3620" s="15"/>
      <c r="BB3620" s="232">
        <f t="shared" si="1157"/>
        <v>0</v>
      </c>
      <c r="BC3620" s="235">
        <f t="shared" si="1169"/>
        <v>0</v>
      </c>
      <c r="BG3620" s="210"/>
      <c r="BH3620" s="231"/>
      <c r="BI3620" s="15"/>
      <c r="BJ3620" s="232">
        <f t="shared" si="1161"/>
        <v>0</v>
      </c>
      <c r="BK3620" s="235">
        <f t="shared" si="1170"/>
        <v>0</v>
      </c>
      <c r="BM3620" s="109">
        <f t="shared" si="1162"/>
        <v>-5.4119228680064166</v>
      </c>
      <c r="BN3620" s="213"/>
      <c r="BR3620" s="228"/>
      <c r="BS3620" s="311"/>
      <c r="BT3620" s="3"/>
      <c r="BU3620" s="213"/>
      <c r="BV3620" s="213"/>
      <c r="BW3620" s="291"/>
    </row>
    <row r="3621" spans="1:75" x14ac:dyDescent="0.2">
      <c r="A3621" s="210"/>
      <c r="B3621" s="211"/>
      <c r="C3621" s="848" t="str">
        <f ca="1">IF(ISERR(AVERAGE(INDIRECT("B"&amp;(ROW()-INT($B$1/2))):INDIRECT("B"&amp;(ROW()+INT($B$1/2))))),"",AVERAGE(INDIRECT("B"&amp;(ROW()-INT($B$1/2))):INDIRECT("B"&amp;(ROW()+INT($B$1/2)))))</f>
        <v/>
      </c>
      <c r="D3621" s="848">
        <f t="shared" si="1156"/>
        <v>0</v>
      </c>
      <c r="E3621" s="275"/>
      <c r="F3621" s="15"/>
      <c r="G3621" s="3"/>
      <c r="H3621" s="3"/>
      <c r="I3621" s="3"/>
      <c r="J3621" s="3"/>
      <c r="K3621" s="3"/>
      <c r="L3621" s="554"/>
      <c r="M3621" s="545"/>
      <c r="N3621" s="546"/>
      <c r="O3621" s="5"/>
      <c r="P3621" s="216"/>
      <c r="Q3621" s="217"/>
      <c r="R3621" s="218"/>
      <c r="S3621" s="219">
        <f t="shared" si="1173"/>
        <v>0</v>
      </c>
      <c r="T3621" s="220">
        <f t="shared" si="1174"/>
        <v>0</v>
      </c>
      <c r="U3621" s="214">
        <f t="shared" si="1171"/>
        <v>0</v>
      </c>
      <c r="W3621" s="221"/>
      <c r="X3621" s="222"/>
      <c r="Y3621" s="222"/>
      <c r="Z3621" s="223"/>
      <c r="AA3621" s="222"/>
      <c r="AB3621" s="224"/>
      <c r="AC3621" s="225"/>
      <c r="AD3621" s="2">
        <f t="shared" si="1158"/>
        <v>0</v>
      </c>
      <c r="AE3621" s="2">
        <f t="shared" si="1159"/>
        <v>0</v>
      </c>
      <c r="AF3621" s="226"/>
      <c r="AG3621" s="219">
        <f t="shared" si="1163"/>
        <v>0</v>
      </c>
      <c r="AH3621" s="234">
        <f t="shared" si="1164"/>
        <v>0</v>
      </c>
      <c r="AI3621" s="214">
        <f t="shared" si="1172"/>
        <v>0</v>
      </c>
      <c r="AK3621" s="229">
        <f t="shared" si="1165"/>
        <v>0</v>
      </c>
      <c r="AL3621" s="226"/>
      <c r="AM3621" s="15"/>
      <c r="AN3621" s="232" t="e">
        <f t="shared" si="1166"/>
        <v>#DIV/0!</v>
      </c>
      <c r="AO3621" s="214">
        <f t="shared" si="1160"/>
        <v>0</v>
      </c>
      <c r="AQ3621" s="210"/>
      <c r="AR3621" s="231"/>
      <c r="AS3621" s="15"/>
      <c r="AT3621" s="232">
        <f t="shared" si="1167"/>
        <v>0</v>
      </c>
      <c r="AU3621" s="235">
        <f t="shared" si="1168"/>
        <v>0</v>
      </c>
      <c r="AY3621" s="210"/>
      <c r="AZ3621" s="231"/>
      <c r="BA3621" s="15"/>
      <c r="BB3621" s="232">
        <f t="shared" si="1157"/>
        <v>0</v>
      </c>
      <c r="BC3621" s="235">
        <f t="shared" si="1169"/>
        <v>0</v>
      </c>
      <c r="BG3621" s="210"/>
      <c r="BH3621" s="231"/>
      <c r="BI3621" s="15"/>
      <c r="BJ3621" s="232">
        <f t="shared" si="1161"/>
        <v>0</v>
      </c>
      <c r="BK3621" s="235">
        <f t="shared" si="1170"/>
        <v>0</v>
      </c>
      <c r="BM3621" s="109">
        <f t="shared" si="1162"/>
        <v>-5.4137552055041533</v>
      </c>
      <c r="BN3621" s="213"/>
      <c r="BR3621" s="228"/>
      <c r="BS3621" s="311"/>
      <c r="BT3621" s="3"/>
      <c r="BU3621" s="213"/>
      <c r="BV3621" s="213"/>
      <c r="BW3621" s="291"/>
    </row>
    <row r="3622" spans="1:75" x14ac:dyDescent="0.2">
      <c r="A3622" s="210"/>
      <c r="B3622" s="211"/>
      <c r="C3622" s="848" t="str">
        <f ca="1">IF(ISERR(AVERAGE(INDIRECT("B"&amp;(ROW()-INT($B$1/2))):INDIRECT("B"&amp;(ROW()+INT($B$1/2))))),"",AVERAGE(INDIRECT("B"&amp;(ROW()-INT($B$1/2))):INDIRECT("B"&amp;(ROW()+INT($B$1/2)))))</f>
        <v/>
      </c>
      <c r="D3622" s="848">
        <f t="shared" si="1156"/>
        <v>0</v>
      </c>
      <c r="E3622" s="275"/>
      <c r="F3622" s="15"/>
      <c r="G3622" s="3"/>
      <c r="H3622" s="3"/>
      <c r="I3622" s="3"/>
      <c r="J3622" s="3"/>
      <c r="K3622" s="3"/>
      <c r="L3622" s="554"/>
      <c r="M3622" s="545"/>
      <c r="N3622" s="546"/>
      <c r="O3622" s="5"/>
      <c r="P3622" s="216"/>
      <c r="Q3622" s="217"/>
      <c r="R3622" s="218"/>
      <c r="S3622" s="219">
        <f t="shared" si="1173"/>
        <v>0</v>
      </c>
      <c r="T3622" s="220">
        <f t="shared" si="1174"/>
        <v>0</v>
      </c>
      <c r="U3622" s="214">
        <f t="shared" si="1171"/>
        <v>0</v>
      </c>
      <c r="W3622" s="221"/>
      <c r="X3622" s="222"/>
      <c r="Y3622" s="222"/>
      <c r="Z3622" s="223"/>
      <c r="AA3622" s="222"/>
      <c r="AB3622" s="224"/>
      <c r="AC3622" s="225"/>
      <c r="AD3622" s="2">
        <f t="shared" si="1158"/>
        <v>0</v>
      </c>
      <c r="AE3622" s="2">
        <f t="shared" si="1159"/>
        <v>0</v>
      </c>
      <c r="AF3622" s="226"/>
      <c r="AG3622" s="219">
        <f t="shared" si="1163"/>
        <v>0</v>
      </c>
      <c r="AH3622" s="234">
        <f t="shared" si="1164"/>
        <v>0</v>
      </c>
      <c r="AI3622" s="214">
        <f t="shared" si="1172"/>
        <v>0</v>
      </c>
      <c r="AK3622" s="229">
        <f t="shared" si="1165"/>
        <v>0</v>
      </c>
      <c r="AL3622" s="226"/>
      <c r="AM3622" s="15"/>
      <c r="AN3622" s="232" t="e">
        <f t="shared" si="1166"/>
        <v>#DIV/0!</v>
      </c>
      <c r="AO3622" s="214">
        <f t="shared" si="1160"/>
        <v>0</v>
      </c>
      <c r="AQ3622" s="210"/>
      <c r="AR3622" s="231"/>
      <c r="AS3622" s="15"/>
      <c r="AT3622" s="232">
        <f t="shared" si="1167"/>
        <v>0</v>
      </c>
      <c r="AU3622" s="235">
        <f t="shared" si="1168"/>
        <v>0</v>
      </c>
      <c r="AY3622" s="210"/>
      <c r="AZ3622" s="231"/>
      <c r="BA3622" s="15"/>
      <c r="BB3622" s="232">
        <f t="shared" si="1157"/>
        <v>0</v>
      </c>
      <c r="BC3622" s="235">
        <f t="shared" si="1169"/>
        <v>0</v>
      </c>
      <c r="BG3622" s="210"/>
      <c r="BH3622" s="231"/>
      <c r="BI3622" s="15"/>
      <c r="BJ3622" s="232">
        <f t="shared" si="1161"/>
        <v>0</v>
      </c>
      <c r="BK3622" s="235">
        <f t="shared" si="1170"/>
        <v>0</v>
      </c>
      <c r="BM3622" s="109">
        <f t="shared" si="1162"/>
        <v>-5.41558754300189</v>
      </c>
      <c r="BN3622" s="213"/>
      <c r="BR3622" s="228"/>
      <c r="BS3622" s="311"/>
      <c r="BT3622" s="3"/>
      <c r="BU3622" s="213"/>
      <c r="BV3622" s="213"/>
      <c r="BW3622" s="291"/>
    </row>
    <row r="3623" spans="1:75" x14ac:dyDescent="0.2">
      <c r="A3623" s="210"/>
      <c r="B3623" s="211"/>
      <c r="C3623" s="848" t="str">
        <f ca="1">IF(ISERR(AVERAGE(INDIRECT("B"&amp;(ROW()-INT($B$1/2))):INDIRECT("B"&amp;(ROW()+INT($B$1/2))))),"",AVERAGE(INDIRECT("B"&amp;(ROW()-INT($B$1/2))):INDIRECT("B"&amp;(ROW()+INT($B$1/2)))))</f>
        <v/>
      </c>
      <c r="D3623" s="848">
        <f t="shared" si="1156"/>
        <v>0</v>
      </c>
      <c r="E3623" s="275"/>
      <c r="F3623" s="15"/>
      <c r="G3623" s="3"/>
      <c r="H3623" s="3"/>
      <c r="I3623" s="3"/>
      <c r="J3623" s="3"/>
      <c r="K3623" s="3"/>
      <c r="L3623" s="554"/>
      <c r="M3623" s="545"/>
      <c r="N3623" s="546"/>
      <c r="O3623" s="5"/>
      <c r="P3623" s="216"/>
      <c r="Q3623" s="217"/>
      <c r="R3623" s="218"/>
      <c r="S3623" s="219">
        <f t="shared" si="1173"/>
        <v>0</v>
      </c>
      <c r="T3623" s="220">
        <f t="shared" si="1174"/>
        <v>0</v>
      </c>
      <c r="U3623" s="214">
        <f t="shared" si="1171"/>
        <v>0</v>
      </c>
      <c r="W3623" s="221"/>
      <c r="X3623" s="222"/>
      <c r="Y3623" s="222"/>
      <c r="Z3623" s="223"/>
      <c r="AA3623" s="222"/>
      <c r="AB3623" s="224"/>
      <c r="AC3623" s="225"/>
      <c r="AD3623" s="2">
        <f t="shared" si="1158"/>
        <v>0</v>
      </c>
      <c r="AE3623" s="2">
        <f t="shared" si="1159"/>
        <v>0</v>
      </c>
      <c r="AF3623" s="226"/>
      <c r="AG3623" s="219">
        <f t="shared" si="1163"/>
        <v>0</v>
      </c>
      <c r="AH3623" s="234">
        <f t="shared" si="1164"/>
        <v>0</v>
      </c>
      <c r="AI3623" s="214">
        <f t="shared" si="1172"/>
        <v>0</v>
      </c>
      <c r="AK3623" s="229">
        <f t="shared" si="1165"/>
        <v>0</v>
      </c>
      <c r="AL3623" s="226"/>
      <c r="AM3623" s="15"/>
      <c r="AN3623" s="232" t="e">
        <f t="shared" si="1166"/>
        <v>#DIV/0!</v>
      </c>
      <c r="AO3623" s="214">
        <f t="shared" si="1160"/>
        <v>0</v>
      </c>
      <c r="AQ3623" s="210"/>
      <c r="AR3623" s="231"/>
      <c r="AS3623" s="15"/>
      <c r="AT3623" s="232">
        <f t="shared" si="1167"/>
        <v>0</v>
      </c>
      <c r="AU3623" s="235">
        <f t="shared" si="1168"/>
        <v>0</v>
      </c>
      <c r="AY3623" s="210"/>
      <c r="AZ3623" s="231"/>
      <c r="BA3623" s="15"/>
      <c r="BB3623" s="232">
        <f t="shared" si="1157"/>
        <v>0</v>
      </c>
      <c r="BC3623" s="235">
        <f t="shared" si="1169"/>
        <v>0</v>
      </c>
      <c r="BG3623" s="210"/>
      <c r="BH3623" s="231"/>
      <c r="BI3623" s="15"/>
      <c r="BJ3623" s="232">
        <f t="shared" si="1161"/>
        <v>0</v>
      </c>
      <c r="BK3623" s="235">
        <f t="shared" si="1170"/>
        <v>0</v>
      </c>
      <c r="BM3623" s="109">
        <f t="shared" si="1162"/>
        <v>-5.4174198804996267</v>
      </c>
      <c r="BN3623" s="213"/>
      <c r="BR3623" s="228"/>
      <c r="BS3623" s="311"/>
      <c r="BT3623" s="3"/>
      <c r="BU3623" s="213"/>
      <c r="BV3623" s="213"/>
      <c r="BW3623" s="291"/>
    </row>
    <row r="3624" spans="1:75" x14ac:dyDescent="0.2">
      <c r="A3624" s="210"/>
      <c r="B3624" s="211"/>
      <c r="C3624" s="848" t="str">
        <f ca="1">IF(ISERR(AVERAGE(INDIRECT("B"&amp;(ROW()-INT($B$1/2))):INDIRECT("B"&amp;(ROW()+INT($B$1/2))))),"",AVERAGE(INDIRECT("B"&amp;(ROW()-INT($B$1/2))):INDIRECT("B"&amp;(ROW()+INT($B$1/2)))))</f>
        <v/>
      </c>
      <c r="D3624" s="848">
        <f t="shared" si="1156"/>
        <v>0</v>
      </c>
      <c r="E3624" s="275"/>
      <c r="F3624" s="15"/>
      <c r="G3624" s="3"/>
      <c r="H3624" s="3"/>
      <c r="I3624" s="3"/>
      <c r="J3624" s="3"/>
      <c r="K3624" s="3"/>
      <c r="L3624" s="554"/>
      <c r="M3624" s="545"/>
      <c r="N3624" s="546"/>
      <c r="O3624" s="5"/>
      <c r="P3624" s="216"/>
      <c r="Q3624" s="217"/>
      <c r="R3624" s="218"/>
      <c r="S3624" s="219">
        <f t="shared" si="1173"/>
        <v>0</v>
      </c>
      <c r="T3624" s="220">
        <f t="shared" si="1174"/>
        <v>0</v>
      </c>
      <c r="U3624" s="214">
        <f t="shared" si="1171"/>
        <v>0</v>
      </c>
      <c r="W3624" s="221"/>
      <c r="X3624" s="222"/>
      <c r="Y3624" s="222"/>
      <c r="Z3624" s="223"/>
      <c r="AA3624" s="222"/>
      <c r="AB3624" s="224"/>
      <c r="AC3624" s="225"/>
      <c r="AD3624" s="2">
        <f t="shared" si="1158"/>
        <v>0</v>
      </c>
      <c r="AE3624" s="2">
        <f t="shared" si="1159"/>
        <v>0</v>
      </c>
      <c r="AF3624" s="226"/>
      <c r="AG3624" s="219">
        <f t="shared" si="1163"/>
        <v>0</v>
      </c>
      <c r="AH3624" s="234">
        <f t="shared" si="1164"/>
        <v>0</v>
      </c>
      <c r="AI3624" s="214">
        <f t="shared" si="1172"/>
        <v>0</v>
      </c>
      <c r="AK3624" s="229">
        <f t="shared" si="1165"/>
        <v>0</v>
      </c>
      <c r="AL3624" s="226"/>
      <c r="AM3624" s="15"/>
      <c r="AN3624" s="232" t="e">
        <f t="shared" si="1166"/>
        <v>#DIV/0!</v>
      </c>
      <c r="AO3624" s="214">
        <f t="shared" si="1160"/>
        <v>0</v>
      </c>
      <c r="AQ3624" s="210"/>
      <c r="AR3624" s="231"/>
      <c r="AS3624" s="15"/>
      <c r="AT3624" s="232">
        <f t="shared" si="1167"/>
        <v>0</v>
      </c>
      <c r="AU3624" s="235">
        <f t="shared" si="1168"/>
        <v>0</v>
      </c>
      <c r="AY3624" s="210"/>
      <c r="AZ3624" s="231"/>
      <c r="BA3624" s="15"/>
      <c r="BB3624" s="232">
        <f t="shared" si="1157"/>
        <v>0</v>
      </c>
      <c r="BC3624" s="235">
        <f t="shared" si="1169"/>
        <v>0</v>
      </c>
      <c r="BG3624" s="210"/>
      <c r="BH3624" s="231"/>
      <c r="BI3624" s="15"/>
      <c r="BJ3624" s="232">
        <f t="shared" si="1161"/>
        <v>0</v>
      </c>
      <c r="BK3624" s="235">
        <f t="shared" si="1170"/>
        <v>0</v>
      </c>
      <c r="BM3624" s="109">
        <f t="shared" si="1162"/>
        <v>-5.4192522179973635</v>
      </c>
      <c r="BN3624" s="213"/>
      <c r="BR3624" s="228"/>
      <c r="BS3624" s="311"/>
      <c r="BT3624" s="3"/>
      <c r="BU3624" s="213"/>
      <c r="BV3624" s="213"/>
      <c r="BW3624" s="291"/>
    </row>
    <row r="3625" spans="1:75" x14ac:dyDescent="0.2">
      <c r="A3625" s="210"/>
      <c r="B3625" s="211"/>
      <c r="C3625" s="848" t="str">
        <f ca="1">IF(ISERR(AVERAGE(INDIRECT("B"&amp;(ROW()-INT($B$1/2))):INDIRECT("B"&amp;(ROW()+INT($B$1/2))))),"",AVERAGE(INDIRECT("B"&amp;(ROW()-INT($B$1/2))):INDIRECT("B"&amp;(ROW()+INT($B$1/2)))))</f>
        <v/>
      </c>
      <c r="D3625" s="848">
        <f t="shared" si="1156"/>
        <v>0</v>
      </c>
      <c r="E3625" s="275"/>
      <c r="F3625" s="15"/>
      <c r="G3625" s="3"/>
      <c r="H3625" s="3"/>
      <c r="I3625" s="3"/>
      <c r="J3625" s="3"/>
      <c r="K3625" s="3"/>
      <c r="L3625" s="554"/>
      <c r="M3625" s="545"/>
      <c r="N3625" s="546"/>
      <c r="O3625" s="5"/>
      <c r="P3625" s="216"/>
      <c r="Q3625" s="217"/>
      <c r="R3625" s="218"/>
      <c r="S3625" s="219">
        <f t="shared" si="1173"/>
        <v>0</v>
      </c>
      <c r="T3625" s="220">
        <f t="shared" si="1174"/>
        <v>0</v>
      </c>
      <c r="U3625" s="214">
        <f t="shared" si="1171"/>
        <v>0</v>
      </c>
      <c r="W3625" s="221"/>
      <c r="X3625" s="222"/>
      <c r="Y3625" s="222"/>
      <c r="Z3625" s="223"/>
      <c r="AA3625" s="222"/>
      <c r="AB3625" s="224"/>
      <c r="AC3625" s="225"/>
      <c r="AD3625" s="2">
        <f t="shared" si="1158"/>
        <v>0</v>
      </c>
      <c r="AE3625" s="2">
        <f t="shared" si="1159"/>
        <v>0</v>
      </c>
      <c r="AF3625" s="226"/>
      <c r="AG3625" s="219">
        <f t="shared" si="1163"/>
        <v>0</v>
      </c>
      <c r="AH3625" s="234">
        <f t="shared" si="1164"/>
        <v>0</v>
      </c>
      <c r="AI3625" s="214">
        <f t="shared" si="1172"/>
        <v>0</v>
      </c>
      <c r="AK3625" s="229">
        <f t="shared" si="1165"/>
        <v>0</v>
      </c>
      <c r="AL3625" s="226"/>
      <c r="AM3625" s="15"/>
      <c r="AN3625" s="232" t="e">
        <f t="shared" si="1166"/>
        <v>#DIV/0!</v>
      </c>
      <c r="AO3625" s="214">
        <f t="shared" si="1160"/>
        <v>0</v>
      </c>
      <c r="AQ3625" s="210"/>
      <c r="AR3625" s="231"/>
      <c r="AS3625" s="15"/>
      <c r="AT3625" s="232">
        <f t="shared" si="1167"/>
        <v>0</v>
      </c>
      <c r="AU3625" s="235">
        <f t="shared" si="1168"/>
        <v>0</v>
      </c>
      <c r="AY3625" s="210"/>
      <c r="AZ3625" s="231"/>
      <c r="BA3625" s="15"/>
      <c r="BB3625" s="232">
        <f t="shared" si="1157"/>
        <v>0</v>
      </c>
      <c r="BC3625" s="235">
        <f t="shared" si="1169"/>
        <v>0</v>
      </c>
      <c r="BG3625" s="210"/>
      <c r="BH3625" s="231"/>
      <c r="BI3625" s="15"/>
      <c r="BJ3625" s="232">
        <f t="shared" si="1161"/>
        <v>0</v>
      </c>
      <c r="BK3625" s="235">
        <f t="shared" si="1170"/>
        <v>0</v>
      </c>
      <c r="BM3625" s="109">
        <f t="shared" si="1162"/>
        <v>-5.4210845554951002</v>
      </c>
      <c r="BN3625" s="213"/>
      <c r="BR3625" s="228"/>
      <c r="BS3625" s="311"/>
      <c r="BT3625" s="3"/>
      <c r="BU3625" s="213"/>
      <c r="BV3625" s="213"/>
      <c r="BW3625" s="291"/>
    </row>
    <row r="3626" spans="1:75" x14ac:dyDescent="0.2">
      <c r="A3626" s="210"/>
      <c r="B3626" s="211"/>
      <c r="C3626" s="848" t="str">
        <f ca="1">IF(ISERR(AVERAGE(INDIRECT("B"&amp;(ROW()-INT($B$1/2))):INDIRECT("B"&amp;(ROW()+INT($B$1/2))))),"",AVERAGE(INDIRECT("B"&amp;(ROW()-INT($B$1/2))):INDIRECT("B"&amp;(ROW()+INT($B$1/2)))))</f>
        <v/>
      </c>
      <c r="D3626" s="848">
        <f t="shared" si="1156"/>
        <v>0</v>
      </c>
      <c r="E3626" s="275"/>
      <c r="F3626" s="15"/>
      <c r="G3626" s="3"/>
      <c r="H3626" s="3"/>
      <c r="I3626" s="3"/>
      <c r="J3626" s="3"/>
      <c r="K3626" s="3"/>
      <c r="L3626" s="554"/>
      <c r="M3626" s="545"/>
      <c r="N3626" s="546"/>
      <c r="O3626" s="5"/>
      <c r="P3626" s="216"/>
      <c r="Q3626" s="217"/>
      <c r="R3626" s="218"/>
      <c r="S3626" s="219">
        <f t="shared" si="1173"/>
        <v>0</v>
      </c>
      <c r="T3626" s="220">
        <f t="shared" si="1174"/>
        <v>0</v>
      </c>
      <c r="U3626" s="214">
        <f t="shared" si="1171"/>
        <v>0</v>
      </c>
      <c r="W3626" s="221"/>
      <c r="X3626" s="222"/>
      <c r="Y3626" s="222"/>
      <c r="Z3626" s="223"/>
      <c r="AA3626" s="222"/>
      <c r="AB3626" s="224"/>
      <c r="AC3626" s="225"/>
      <c r="AD3626" s="2">
        <f t="shared" si="1158"/>
        <v>0</v>
      </c>
      <c r="AE3626" s="2">
        <f t="shared" si="1159"/>
        <v>0</v>
      </c>
      <c r="AF3626" s="226"/>
      <c r="AG3626" s="219">
        <f t="shared" si="1163"/>
        <v>0</v>
      </c>
      <c r="AH3626" s="234">
        <f t="shared" si="1164"/>
        <v>0</v>
      </c>
      <c r="AI3626" s="214">
        <f t="shared" si="1172"/>
        <v>0</v>
      </c>
      <c r="AK3626" s="229">
        <f t="shared" si="1165"/>
        <v>0</v>
      </c>
      <c r="AL3626" s="226"/>
      <c r="AM3626" s="15"/>
      <c r="AN3626" s="232" t="e">
        <f t="shared" si="1166"/>
        <v>#DIV/0!</v>
      </c>
      <c r="AO3626" s="214">
        <f t="shared" si="1160"/>
        <v>0</v>
      </c>
      <c r="AQ3626" s="210"/>
      <c r="AR3626" s="231"/>
      <c r="AS3626" s="15"/>
      <c r="AT3626" s="232">
        <f t="shared" si="1167"/>
        <v>0</v>
      </c>
      <c r="AU3626" s="235">
        <f t="shared" si="1168"/>
        <v>0</v>
      </c>
      <c r="AY3626" s="210"/>
      <c r="AZ3626" s="231"/>
      <c r="BA3626" s="15"/>
      <c r="BB3626" s="232">
        <f t="shared" si="1157"/>
        <v>0</v>
      </c>
      <c r="BC3626" s="235">
        <f t="shared" si="1169"/>
        <v>0</v>
      </c>
      <c r="BG3626" s="210"/>
      <c r="BH3626" s="231"/>
      <c r="BI3626" s="15"/>
      <c r="BJ3626" s="232">
        <f t="shared" si="1161"/>
        <v>0</v>
      </c>
      <c r="BK3626" s="235">
        <f t="shared" si="1170"/>
        <v>0</v>
      </c>
      <c r="BM3626" s="109">
        <f t="shared" si="1162"/>
        <v>-5.4229168929928369</v>
      </c>
      <c r="BN3626" s="213"/>
      <c r="BR3626" s="228"/>
      <c r="BS3626" s="311"/>
      <c r="BT3626" s="3"/>
      <c r="BU3626" s="213"/>
      <c r="BV3626" s="213"/>
      <c r="BW3626" s="291"/>
    </row>
    <row r="3627" spans="1:75" x14ac:dyDescent="0.2">
      <c r="A3627" s="210"/>
      <c r="B3627" s="211"/>
      <c r="C3627" s="848" t="str">
        <f ca="1">IF(ISERR(AVERAGE(INDIRECT("B"&amp;(ROW()-INT($B$1/2))):INDIRECT("B"&amp;(ROW()+INT($B$1/2))))),"",AVERAGE(INDIRECT("B"&amp;(ROW()-INT($B$1/2))):INDIRECT("B"&amp;(ROW()+INT($B$1/2)))))</f>
        <v/>
      </c>
      <c r="D3627" s="848">
        <f t="shared" si="1156"/>
        <v>0</v>
      </c>
      <c r="E3627" s="275"/>
      <c r="F3627" s="15"/>
      <c r="G3627" s="3"/>
      <c r="H3627" s="3"/>
      <c r="I3627" s="3"/>
      <c r="J3627" s="3"/>
      <c r="K3627" s="3"/>
      <c r="L3627" s="554"/>
      <c r="M3627" s="545"/>
      <c r="N3627" s="546"/>
      <c r="O3627" s="5"/>
      <c r="P3627" s="216"/>
      <c r="Q3627" s="217"/>
      <c r="R3627" s="218"/>
      <c r="S3627" s="219">
        <f t="shared" si="1173"/>
        <v>0</v>
      </c>
      <c r="T3627" s="220">
        <f t="shared" si="1174"/>
        <v>0</v>
      </c>
      <c r="U3627" s="214">
        <f t="shared" si="1171"/>
        <v>0</v>
      </c>
      <c r="W3627" s="221"/>
      <c r="X3627" s="222"/>
      <c r="Y3627" s="222"/>
      <c r="Z3627" s="223"/>
      <c r="AA3627" s="222"/>
      <c r="AB3627" s="224"/>
      <c r="AC3627" s="225"/>
      <c r="AD3627" s="2">
        <f t="shared" si="1158"/>
        <v>0</v>
      </c>
      <c r="AE3627" s="2">
        <f t="shared" si="1159"/>
        <v>0</v>
      </c>
      <c r="AF3627" s="226"/>
      <c r="AG3627" s="219">
        <f t="shared" si="1163"/>
        <v>0</v>
      </c>
      <c r="AH3627" s="234">
        <f t="shared" si="1164"/>
        <v>0</v>
      </c>
      <c r="AI3627" s="214">
        <f t="shared" si="1172"/>
        <v>0</v>
      </c>
      <c r="AK3627" s="229">
        <f t="shared" si="1165"/>
        <v>0</v>
      </c>
      <c r="AL3627" s="226"/>
      <c r="AM3627" s="15"/>
      <c r="AN3627" s="232" t="e">
        <f t="shared" si="1166"/>
        <v>#DIV/0!</v>
      </c>
      <c r="AO3627" s="214">
        <f t="shared" si="1160"/>
        <v>0</v>
      </c>
      <c r="AQ3627" s="210"/>
      <c r="AR3627" s="231"/>
      <c r="AS3627" s="15"/>
      <c r="AT3627" s="232">
        <f t="shared" si="1167"/>
        <v>0</v>
      </c>
      <c r="AU3627" s="235">
        <f t="shared" si="1168"/>
        <v>0</v>
      </c>
      <c r="AY3627" s="210"/>
      <c r="AZ3627" s="231"/>
      <c r="BA3627" s="15"/>
      <c r="BB3627" s="232">
        <f t="shared" si="1157"/>
        <v>0</v>
      </c>
      <c r="BC3627" s="235">
        <f t="shared" si="1169"/>
        <v>0</v>
      </c>
      <c r="BG3627" s="210"/>
      <c r="BH3627" s="231"/>
      <c r="BI3627" s="15"/>
      <c r="BJ3627" s="232">
        <f t="shared" si="1161"/>
        <v>0</v>
      </c>
      <c r="BK3627" s="235">
        <f t="shared" si="1170"/>
        <v>0</v>
      </c>
      <c r="BM3627" s="109">
        <f t="shared" si="1162"/>
        <v>-5.4247492304905736</v>
      </c>
      <c r="BN3627" s="213"/>
      <c r="BR3627" s="228"/>
      <c r="BS3627" s="311"/>
      <c r="BT3627" s="3"/>
      <c r="BU3627" s="213"/>
      <c r="BV3627" s="213"/>
      <c r="BW3627" s="291"/>
    </row>
    <row r="3628" spans="1:75" x14ac:dyDescent="0.2">
      <c r="A3628" s="210"/>
      <c r="B3628" s="211"/>
      <c r="C3628" s="848" t="str">
        <f ca="1">IF(ISERR(AVERAGE(INDIRECT("B"&amp;(ROW()-INT($B$1/2))):INDIRECT("B"&amp;(ROW()+INT($B$1/2))))),"",AVERAGE(INDIRECT("B"&amp;(ROW()-INT($B$1/2))):INDIRECT("B"&amp;(ROW()+INT($B$1/2)))))</f>
        <v/>
      </c>
      <c r="D3628" s="848">
        <f t="shared" si="1156"/>
        <v>0</v>
      </c>
      <c r="E3628" s="275"/>
      <c r="F3628" s="15"/>
      <c r="G3628" s="3"/>
      <c r="H3628" s="3"/>
      <c r="I3628" s="3"/>
      <c r="J3628" s="3"/>
      <c r="K3628" s="3"/>
      <c r="L3628" s="554"/>
      <c r="M3628" s="545"/>
      <c r="N3628" s="546"/>
      <c r="O3628" s="5"/>
      <c r="P3628" s="216"/>
      <c r="Q3628" s="217"/>
      <c r="R3628" s="218"/>
      <c r="S3628" s="219">
        <f t="shared" si="1173"/>
        <v>0</v>
      </c>
      <c r="T3628" s="220">
        <f t="shared" si="1174"/>
        <v>0</v>
      </c>
      <c r="U3628" s="214">
        <f t="shared" si="1171"/>
        <v>0</v>
      </c>
      <c r="W3628" s="221"/>
      <c r="X3628" s="222"/>
      <c r="Y3628" s="222"/>
      <c r="Z3628" s="223"/>
      <c r="AA3628" s="222"/>
      <c r="AB3628" s="224"/>
      <c r="AC3628" s="225"/>
      <c r="AD3628" s="2">
        <f t="shared" si="1158"/>
        <v>0</v>
      </c>
      <c r="AE3628" s="2">
        <f t="shared" si="1159"/>
        <v>0</v>
      </c>
      <c r="AF3628" s="226"/>
      <c r="AG3628" s="219">
        <f t="shared" si="1163"/>
        <v>0</v>
      </c>
      <c r="AH3628" s="234">
        <f t="shared" si="1164"/>
        <v>0</v>
      </c>
      <c r="AI3628" s="214">
        <f t="shared" si="1172"/>
        <v>0</v>
      </c>
      <c r="AK3628" s="229">
        <f t="shared" si="1165"/>
        <v>0</v>
      </c>
      <c r="AL3628" s="226"/>
      <c r="AM3628" s="15"/>
      <c r="AN3628" s="232" t="e">
        <f t="shared" si="1166"/>
        <v>#DIV/0!</v>
      </c>
      <c r="AO3628" s="214">
        <f t="shared" si="1160"/>
        <v>0</v>
      </c>
      <c r="AQ3628" s="210"/>
      <c r="AR3628" s="231"/>
      <c r="AS3628" s="15"/>
      <c r="AT3628" s="232">
        <f t="shared" si="1167"/>
        <v>0</v>
      </c>
      <c r="AU3628" s="235">
        <f t="shared" si="1168"/>
        <v>0</v>
      </c>
      <c r="AY3628" s="210"/>
      <c r="AZ3628" s="231"/>
      <c r="BA3628" s="15"/>
      <c r="BB3628" s="232">
        <f t="shared" si="1157"/>
        <v>0</v>
      </c>
      <c r="BC3628" s="235">
        <f t="shared" si="1169"/>
        <v>0</v>
      </c>
      <c r="BG3628" s="210"/>
      <c r="BH3628" s="231"/>
      <c r="BI3628" s="15"/>
      <c r="BJ3628" s="232">
        <f t="shared" si="1161"/>
        <v>0</v>
      </c>
      <c r="BK3628" s="235">
        <f t="shared" si="1170"/>
        <v>0</v>
      </c>
      <c r="BM3628" s="109">
        <f t="shared" si="1162"/>
        <v>-5.4265815679883103</v>
      </c>
      <c r="BN3628" s="213"/>
      <c r="BR3628" s="228"/>
      <c r="BS3628" s="311"/>
      <c r="BT3628" s="3"/>
      <c r="BU3628" s="213"/>
      <c r="BV3628" s="213"/>
      <c r="BW3628" s="291"/>
    </row>
    <row r="3629" spans="1:75" x14ac:dyDescent="0.2">
      <c r="A3629" s="210"/>
      <c r="B3629" s="211"/>
      <c r="C3629" s="848" t="str">
        <f ca="1">IF(ISERR(AVERAGE(INDIRECT("B"&amp;(ROW()-INT($B$1/2))):INDIRECT("B"&amp;(ROW()+INT($B$1/2))))),"",AVERAGE(INDIRECT("B"&amp;(ROW()-INT($B$1/2))):INDIRECT("B"&amp;(ROW()+INT($B$1/2)))))</f>
        <v/>
      </c>
      <c r="D3629" s="848">
        <f t="shared" si="1156"/>
        <v>0</v>
      </c>
      <c r="E3629" s="275"/>
      <c r="F3629" s="15"/>
      <c r="G3629" s="3"/>
      <c r="H3629" s="3"/>
      <c r="I3629" s="3"/>
      <c r="J3629" s="3"/>
      <c r="K3629" s="3"/>
      <c r="L3629" s="554"/>
      <c r="M3629" s="545"/>
      <c r="N3629" s="546"/>
      <c r="O3629" s="5"/>
      <c r="P3629" s="216"/>
      <c r="Q3629" s="217"/>
      <c r="R3629" s="218"/>
      <c r="S3629" s="219">
        <f t="shared" si="1173"/>
        <v>0</v>
      </c>
      <c r="T3629" s="220">
        <f t="shared" si="1174"/>
        <v>0</v>
      </c>
      <c r="U3629" s="214">
        <f t="shared" si="1171"/>
        <v>0</v>
      </c>
      <c r="W3629" s="221"/>
      <c r="X3629" s="222"/>
      <c r="Y3629" s="222"/>
      <c r="Z3629" s="223"/>
      <c r="AA3629" s="222"/>
      <c r="AB3629" s="224"/>
      <c r="AC3629" s="225"/>
      <c r="AD3629" s="2">
        <f t="shared" si="1158"/>
        <v>0</v>
      </c>
      <c r="AE3629" s="2">
        <f t="shared" si="1159"/>
        <v>0</v>
      </c>
      <c r="AF3629" s="226"/>
      <c r="AG3629" s="219">
        <f t="shared" si="1163"/>
        <v>0</v>
      </c>
      <c r="AH3629" s="234">
        <f t="shared" si="1164"/>
        <v>0</v>
      </c>
      <c r="AI3629" s="214">
        <f t="shared" si="1172"/>
        <v>0</v>
      </c>
      <c r="AK3629" s="229">
        <f t="shared" si="1165"/>
        <v>0</v>
      </c>
      <c r="AL3629" s="226"/>
      <c r="AM3629" s="15"/>
      <c r="AN3629" s="232" t="e">
        <f t="shared" si="1166"/>
        <v>#DIV/0!</v>
      </c>
      <c r="AO3629" s="214">
        <f t="shared" si="1160"/>
        <v>0</v>
      </c>
      <c r="AQ3629" s="210"/>
      <c r="AR3629" s="231"/>
      <c r="AS3629" s="15"/>
      <c r="AT3629" s="232">
        <f t="shared" si="1167"/>
        <v>0</v>
      </c>
      <c r="AU3629" s="235">
        <f t="shared" si="1168"/>
        <v>0</v>
      </c>
      <c r="AY3629" s="210"/>
      <c r="AZ3629" s="231"/>
      <c r="BA3629" s="15"/>
      <c r="BB3629" s="232">
        <f t="shared" si="1157"/>
        <v>0</v>
      </c>
      <c r="BC3629" s="235">
        <f t="shared" si="1169"/>
        <v>0</v>
      </c>
      <c r="BG3629" s="210"/>
      <c r="BH3629" s="231"/>
      <c r="BI3629" s="15"/>
      <c r="BJ3629" s="232">
        <f t="shared" si="1161"/>
        <v>0</v>
      </c>
      <c r="BK3629" s="235">
        <f t="shared" si="1170"/>
        <v>0</v>
      </c>
      <c r="BM3629" s="109">
        <f t="shared" si="1162"/>
        <v>-5.428413905486047</v>
      </c>
      <c r="BN3629" s="213"/>
      <c r="BR3629" s="228"/>
      <c r="BS3629" s="311"/>
      <c r="BT3629" s="3"/>
      <c r="BU3629" s="213"/>
      <c r="BV3629" s="213"/>
      <c r="BW3629" s="291"/>
    </row>
    <row r="3630" spans="1:75" x14ac:dyDescent="0.2">
      <c r="A3630" s="210"/>
      <c r="B3630" s="211"/>
      <c r="C3630" s="848" t="str">
        <f ca="1">IF(ISERR(AVERAGE(INDIRECT("B"&amp;(ROW()-INT($B$1/2))):INDIRECT("B"&amp;(ROW()+INT($B$1/2))))),"",AVERAGE(INDIRECT("B"&amp;(ROW()-INT($B$1/2))):INDIRECT("B"&amp;(ROW()+INT($B$1/2)))))</f>
        <v/>
      </c>
      <c r="D3630" s="848">
        <f t="shared" si="1156"/>
        <v>0</v>
      </c>
      <c r="E3630" s="275"/>
      <c r="F3630" s="15"/>
      <c r="G3630" s="3"/>
      <c r="H3630" s="3"/>
      <c r="I3630" s="3"/>
      <c r="J3630" s="3"/>
      <c r="K3630" s="3"/>
      <c r="L3630" s="554"/>
      <c r="M3630" s="545"/>
      <c r="N3630" s="546"/>
      <c r="O3630" s="5"/>
      <c r="P3630" s="216"/>
      <c r="Q3630" s="217"/>
      <c r="R3630" s="218"/>
      <c r="S3630" s="219">
        <f t="shared" si="1173"/>
        <v>0</v>
      </c>
      <c r="T3630" s="220">
        <f t="shared" si="1174"/>
        <v>0</v>
      </c>
      <c r="U3630" s="214">
        <f t="shared" si="1171"/>
        <v>0</v>
      </c>
      <c r="W3630" s="221"/>
      <c r="X3630" s="222"/>
      <c r="Y3630" s="222"/>
      <c r="Z3630" s="223"/>
      <c r="AA3630" s="222"/>
      <c r="AB3630" s="224"/>
      <c r="AC3630" s="225"/>
      <c r="AD3630" s="2">
        <f t="shared" si="1158"/>
        <v>0</v>
      </c>
      <c r="AE3630" s="2">
        <f t="shared" si="1159"/>
        <v>0</v>
      </c>
      <c r="AF3630" s="226"/>
      <c r="AG3630" s="219">
        <f t="shared" si="1163"/>
        <v>0</v>
      </c>
      <c r="AH3630" s="234">
        <f t="shared" si="1164"/>
        <v>0</v>
      </c>
      <c r="AI3630" s="214">
        <f t="shared" si="1172"/>
        <v>0</v>
      </c>
      <c r="AK3630" s="229">
        <f t="shared" si="1165"/>
        <v>0</v>
      </c>
      <c r="AL3630" s="226"/>
      <c r="AM3630" s="15"/>
      <c r="AN3630" s="232" t="e">
        <f t="shared" si="1166"/>
        <v>#DIV/0!</v>
      </c>
      <c r="AO3630" s="214">
        <f t="shared" si="1160"/>
        <v>0</v>
      </c>
      <c r="AQ3630" s="210"/>
      <c r="AR3630" s="231"/>
      <c r="AS3630" s="15"/>
      <c r="AT3630" s="232">
        <f t="shared" si="1167"/>
        <v>0</v>
      </c>
      <c r="AU3630" s="235">
        <f t="shared" si="1168"/>
        <v>0</v>
      </c>
      <c r="AY3630" s="210"/>
      <c r="AZ3630" s="231"/>
      <c r="BA3630" s="15"/>
      <c r="BB3630" s="232">
        <f t="shared" si="1157"/>
        <v>0</v>
      </c>
      <c r="BC3630" s="235">
        <f t="shared" si="1169"/>
        <v>0</v>
      </c>
      <c r="BG3630" s="210"/>
      <c r="BH3630" s="231"/>
      <c r="BI3630" s="15"/>
      <c r="BJ3630" s="232">
        <f t="shared" si="1161"/>
        <v>0</v>
      </c>
      <c r="BK3630" s="235">
        <f t="shared" si="1170"/>
        <v>0</v>
      </c>
      <c r="BM3630" s="109">
        <f t="shared" si="1162"/>
        <v>-5.4302462429837837</v>
      </c>
      <c r="BN3630" s="213"/>
      <c r="BR3630" s="228"/>
      <c r="BS3630" s="311"/>
      <c r="BT3630" s="3"/>
      <c r="BU3630" s="213"/>
      <c r="BV3630" s="213"/>
      <c r="BW3630" s="291"/>
    </row>
    <row r="3631" spans="1:75" x14ac:dyDescent="0.2">
      <c r="A3631" s="210"/>
      <c r="B3631" s="211"/>
      <c r="C3631" s="848" t="str">
        <f ca="1">IF(ISERR(AVERAGE(INDIRECT("B"&amp;(ROW()-INT($B$1/2))):INDIRECT("B"&amp;(ROW()+INT($B$1/2))))),"",AVERAGE(INDIRECT("B"&amp;(ROW()-INT($B$1/2))):INDIRECT("B"&amp;(ROW()+INT($B$1/2)))))</f>
        <v/>
      </c>
      <c r="D3631" s="848">
        <f t="shared" si="1156"/>
        <v>0</v>
      </c>
      <c r="E3631" s="275"/>
      <c r="F3631" s="15"/>
      <c r="G3631" s="3"/>
      <c r="H3631" s="3"/>
      <c r="I3631" s="3"/>
      <c r="J3631" s="3"/>
      <c r="K3631" s="3"/>
      <c r="L3631" s="554"/>
      <c r="M3631" s="545"/>
      <c r="N3631" s="546"/>
      <c r="O3631" s="5"/>
      <c r="P3631" s="216"/>
      <c r="Q3631" s="217"/>
      <c r="R3631" s="218"/>
      <c r="S3631" s="219">
        <f t="shared" si="1173"/>
        <v>0</v>
      </c>
      <c r="T3631" s="220">
        <f t="shared" si="1174"/>
        <v>0</v>
      </c>
      <c r="U3631" s="214">
        <f t="shared" si="1171"/>
        <v>0</v>
      </c>
      <c r="W3631" s="221"/>
      <c r="X3631" s="222"/>
      <c r="Y3631" s="222"/>
      <c r="Z3631" s="223"/>
      <c r="AA3631" s="222"/>
      <c r="AB3631" s="224"/>
      <c r="AC3631" s="225"/>
      <c r="AD3631" s="2">
        <f t="shared" si="1158"/>
        <v>0</v>
      </c>
      <c r="AE3631" s="2">
        <f t="shared" si="1159"/>
        <v>0</v>
      </c>
      <c r="AF3631" s="226"/>
      <c r="AG3631" s="219">
        <f t="shared" si="1163"/>
        <v>0</v>
      </c>
      <c r="AH3631" s="234">
        <f t="shared" si="1164"/>
        <v>0</v>
      </c>
      <c r="AI3631" s="214">
        <f t="shared" si="1172"/>
        <v>0</v>
      </c>
      <c r="AK3631" s="229">
        <f t="shared" si="1165"/>
        <v>0</v>
      </c>
      <c r="AL3631" s="226"/>
      <c r="AM3631" s="15"/>
      <c r="AN3631" s="232" t="e">
        <f t="shared" si="1166"/>
        <v>#DIV/0!</v>
      </c>
      <c r="AO3631" s="214">
        <f t="shared" si="1160"/>
        <v>0</v>
      </c>
      <c r="AQ3631" s="210"/>
      <c r="AR3631" s="231"/>
      <c r="AS3631" s="15"/>
      <c r="AT3631" s="232">
        <f t="shared" si="1167"/>
        <v>0</v>
      </c>
      <c r="AU3631" s="235">
        <f t="shared" si="1168"/>
        <v>0</v>
      </c>
      <c r="AY3631" s="210"/>
      <c r="AZ3631" s="231"/>
      <c r="BA3631" s="15"/>
      <c r="BB3631" s="232">
        <f t="shared" si="1157"/>
        <v>0</v>
      </c>
      <c r="BC3631" s="235">
        <f t="shared" si="1169"/>
        <v>0</v>
      </c>
      <c r="BG3631" s="210"/>
      <c r="BH3631" s="231"/>
      <c r="BI3631" s="15"/>
      <c r="BJ3631" s="232">
        <f t="shared" si="1161"/>
        <v>0</v>
      </c>
      <c r="BK3631" s="235">
        <f t="shared" si="1170"/>
        <v>0</v>
      </c>
      <c r="BM3631" s="109">
        <f t="shared" si="1162"/>
        <v>-5.4320785804815204</v>
      </c>
      <c r="BN3631" s="213"/>
      <c r="BR3631" s="228"/>
      <c r="BS3631" s="311"/>
      <c r="BT3631" s="3"/>
      <c r="BU3631" s="213"/>
      <c r="BV3631" s="213"/>
      <c r="BW3631" s="291"/>
    </row>
    <row r="3632" spans="1:75" x14ac:dyDescent="0.2">
      <c r="A3632" s="210"/>
      <c r="B3632" s="211"/>
      <c r="C3632" s="848" t="str">
        <f ca="1">IF(ISERR(AVERAGE(INDIRECT("B"&amp;(ROW()-INT($B$1/2))):INDIRECT("B"&amp;(ROW()+INT($B$1/2))))),"",AVERAGE(INDIRECT("B"&amp;(ROW()-INT($B$1/2))):INDIRECT("B"&amp;(ROW()+INT($B$1/2)))))</f>
        <v/>
      </c>
      <c r="D3632" s="848">
        <f t="shared" si="1156"/>
        <v>0</v>
      </c>
      <c r="E3632" s="275"/>
      <c r="F3632" s="15"/>
      <c r="G3632" s="3"/>
      <c r="H3632" s="3"/>
      <c r="I3632" s="3"/>
      <c r="J3632" s="3"/>
      <c r="K3632" s="3"/>
      <c r="L3632" s="554"/>
      <c r="M3632" s="545"/>
      <c r="N3632" s="546"/>
      <c r="O3632" s="5"/>
      <c r="P3632" s="216"/>
      <c r="Q3632" s="217"/>
      <c r="R3632" s="218"/>
      <c r="S3632" s="219">
        <f t="shared" si="1173"/>
        <v>0</v>
      </c>
      <c r="T3632" s="220">
        <f t="shared" si="1174"/>
        <v>0</v>
      </c>
      <c r="U3632" s="214">
        <f t="shared" si="1171"/>
        <v>0</v>
      </c>
      <c r="W3632" s="221"/>
      <c r="X3632" s="222"/>
      <c r="Y3632" s="222"/>
      <c r="Z3632" s="223"/>
      <c r="AA3632" s="222"/>
      <c r="AB3632" s="224"/>
      <c r="AC3632" s="225"/>
      <c r="AD3632" s="2">
        <f t="shared" si="1158"/>
        <v>0</v>
      </c>
      <c r="AE3632" s="2">
        <f t="shared" si="1159"/>
        <v>0</v>
      </c>
      <c r="AF3632" s="226"/>
      <c r="AG3632" s="219">
        <f t="shared" si="1163"/>
        <v>0</v>
      </c>
      <c r="AH3632" s="234">
        <f t="shared" si="1164"/>
        <v>0</v>
      </c>
      <c r="AI3632" s="214">
        <f t="shared" si="1172"/>
        <v>0</v>
      </c>
      <c r="AK3632" s="229">
        <f t="shared" si="1165"/>
        <v>0</v>
      </c>
      <c r="AL3632" s="226"/>
      <c r="AM3632" s="15"/>
      <c r="AN3632" s="232" t="e">
        <f t="shared" si="1166"/>
        <v>#DIV/0!</v>
      </c>
      <c r="AO3632" s="214">
        <f t="shared" si="1160"/>
        <v>0</v>
      </c>
      <c r="AQ3632" s="210"/>
      <c r="AR3632" s="231"/>
      <c r="AS3632" s="15"/>
      <c r="AT3632" s="232">
        <f t="shared" si="1167"/>
        <v>0</v>
      </c>
      <c r="AU3632" s="235">
        <f t="shared" si="1168"/>
        <v>0</v>
      </c>
      <c r="AY3632" s="210"/>
      <c r="AZ3632" s="231"/>
      <c r="BA3632" s="15"/>
      <c r="BB3632" s="232">
        <f t="shared" si="1157"/>
        <v>0</v>
      </c>
      <c r="BC3632" s="235">
        <f t="shared" si="1169"/>
        <v>0</v>
      </c>
      <c r="BG3632" s="210"/>
      <c r="BH3632" s="231"/>
      <c r="BI3632" s="15"/>
      <c r="BJ3632" s="232">
        <f t="shared" si="1161"/>
        <v>0</v>
      </c>
      <c r="BK3632" s="235">
        <f t="shared" si="1170"/>
        <v>0</v>
      </c>
      <c r="BM3632" s="109">
        <f t="shared" si="1162"/>
        <v>-5.4339109179792571</v>
      </c>
      <c r="BN3632" s="213"/>
      <c r="BR3632" s="228"/>
      <c r="BS3632" s="311"/>
      <c r="BT3632" s="3"/>
      <c r="BU3632" s="213"/>
      <c r="BV3632" s="213"/>
      <c r="BW3632" s="291"/>
    </row>
    <row r="3633" spans="1:75" x14ac:dyDescent="0.2">
      <c r="A3633" s="210"/>
      <c r="B3633" s="211"/>
      <c r="C3633" s="848" t="str">
        <f ca="1">IF(ISERR(AVERAGE(INDIRECT("B"&amp;(ROW()-INT($B$1/2))):INDIRECT("B"&amp;(ROW()+INT($B$1/2))))),"",AVERAGE(INDIRECT("B"&amp;(ROW()-INT($B$1/2))):INDIRECT("B"&amp;(ROW()+INT($B$1/2)))))</f>
        <v/>
      </c>
      <c r="D3633" s="848">
        <f t="shared" si="1156"/>
        <v>0</v>
      </c>
      <c r="E3633" s="275"/>
      <c r="F3633" s="15"/>
      <c r="G3633" s="3"/>
      <c r="H3633" s="3"/>
      <c r="I3633" s="3"/>
      <c r="J3633" s="3"/>
      <c r="K3633" s="3"/>
      <c r="L3633" s="554"/>
      <c r="M3633" s="545"/>
      <c r="N3633" s="546"/>
      <c r="O3633" s="5"/>
      <c r="P3633" s="216"/>
      <c r="Q3633" s="217"/>
      <c r="R3633" s="218"/>
      <c r="S3633" s="219">
        <f t="shared" si="1173"/>
        <v>0</v>
      </c>
      <c r="T3633" s="220">
        <f t="shared" si="1174"/>
        <v>0</v>
      </c>
      <c r="U3633" s="214">
        <f t="shared" si="1171"/>
        <v>0</v>
      </c>
      <c r="W3633" s="221"/>
      <c r="X3633" s="222"/>
      <c r="Y3633" s="222"/>
      <c r="Z3633" s="223"/>
      <c r="AA3633" s="222"/>
      <c r="AB3633" s="224"/>
      <c r="AC3633" s="225"/>
      <c r="AD3633" s="2">
        <f t="shared" si="1158"/>
        <v>0</v>
      </c>
      <c r="AE3633" s="2">
        <f t="shared" si="1159"/>
        <v>0</v>
      </c>
      <c r="AF3633" s="226"/>
      <c r="AG3633" s="219">
        <f t="shared" si="1163"/>
        <v>0</v>
      </c>
      <c r="AH3633" s="234">
        <f t="shared" si="1164"/>
        <v>0</v>
      </c>
      <c r="AI3633" s="214">
        <f t="shared" si="1172"/>
        <v>0</v>
      </c>
      <c r="AK3633" s="229">
        <f t="shared" si="1165"/>
        <v>0</v>
      </c>
      <c r="AL3633" s="226"/>
      <c r="AM3633" s="15"/>
      <c r="AN3633" s="232" t="e">
        <f t="shared" si="1166"/>
        <v>#DIV/0!</v>
      </c>
      <c r="AO3633" s="214">
        <f t="shared" si="1160"/>
        <v>0</v>
      </c>
      <c r="AQ3633" s="210"/>
      <c r="AR3633" s="231"/>
      <c r="AS3633" s="15"/>
      <c r="AT3633" s="232">
        <f t="shared" si="1167"/>
        <v>0</v>
      </c>
      <c r="AU3633" s="235">
        <f t="shared" si="1168"/>
        <v>0</v>
      </c>
      <c r="AY3633" s="210"/>
      <c r="AZ3633" s="231"/>
      <c r="BA3633" s="15"/>
      <c r="BB3633" s="232">
        <f t="shared" si="1157"/>
        <v>0</v>
      </c>
      <c r="BC3633" s="235">
        <f t="shared" si="1169"/>
        <v>0</v>
      </c>
      <c r="BG3633" s="210"/>
      <c r="BH3633" s="231"/>
      <c r="BI3633" s="15"/>
      <c r="BJ3633" s="232">
        <f t="shared" si="1161"/>
        <v>0</v>
      </c>
      <c r="BK3633" s="235">
        <f t="shared" si="1170"/>
        <v>0</v>
      </c>
      <c r="BM3633" s="109">
        <f t="shared" si="1162"/>
        <v>-5.4357432554769938</v>
      </c>
      <c r="BN3633" s="213"/>
      <c r="BR3633" s="228"/>
      <c r="BS3633" s="311"/>
      <c r="BT3633" s="3"/>
      <c r="BU3633" s="213"/>
      <c r="BV3633" s="213"/>
      <c r="BW3633" s="291"/>
    </row>
    <row r="3634" spans="1:75" x14ac:dyDescent="0.2">
      <c r="A3634" s="210"/>
      <c r="B3634" s="211"/>
      <c r="C3634" s="848" t="str">
        <f ca="1">IF(ISERR(AVERAGE(INDIRECT("B"&amp;(ROW()-INT($B$1/2))):INDIRECT("B"&amp;(ROW()+INT($B$1/2))))),"",AVERAGE(INDIRECT("B"&amp;(ROW()-INT($B$1/2))):INDIRECT("B"&amp;(ROW()+INT($B$1/2)))))</f>
        <v/>
      </c>
      <c r="D3634" s="848">
        <f t="shared" si="1156"/>
        <v>0</v>
      </c>
      <c r="E3634" s="275"/>
      <c r="F3634" s="15"/>
      <c r="G3634" s="3"/>
      <c r="H3634" s="3"/>
      <c r="I3634" s="3"/>
      <c r="J3634" s="3"/>
      <c r="K3634" s="3"/>
      <c r="L3634" s="554"/>
      <c r="M3634" s="545"/>
      <c r="N3634" s="546"/>
      <c r="O3634" s="5"/>
      <c r="P3634" s="216"/>
      <c r="Q3634" s="217"/>
      <c r="R3634" s="218"/>
      <c r="S3634" s="219">
        <f t="shared" si="1173"/>
        <v>0</v>
      </c>
      <c r="T3634" s="220">
        <f t="shared" si="1174"/>
        <v>0</v>
      </c>
      <c r="U3634" s="214">
        <f t="shared" si="1171"/>
        <v>0</v>
      </c>
      <c r="W3634" s="221"/>
      <c r="X3634" s="222"/>
      <c r="Y3634" s="222"/>
      <c r="Z3634" s="223"/>
      <c r="AA3634" s="222"/>
      <c r="AB3634" s="224"/>
      <c r="AC3634" s="225"/>
      <c r="AD3634" s="2">
        <f t="shared" si="1158"/>
        <v>0</v>
      </c>
      <c r="AE3634" s="2">
        <f t="shared" si="1159"/>
        <v>0</v>
      </c>
      <c r="AF3634" s="226"/>
      <c r="AG3634" s="219">
        <f t="shared" si="1163"/>
        <v>0</v>
      </c>
      <c r="AH3634" s="234">
        <f t="shared" si="1164"/>
        <v>0</v>
      </c>
      <c r="AI3634" s="214">
        <f t="shared" si="1172"/>
        <v>0</v>
      </c>
      <c r="AK3634" s="229">
        <f t="shared" si="1165"/>
        <v>0</v>
      </c>
      <c r="AL3634" s="226"/>
      <c r="AM3634" s="15"/>
      <c r="AN3634" s="232" t="e">
        <f t="shared" si="1166"/>
        <v>#DIV/0!</v>
      </c>
      <c r="AO3634" s="214">
        <f t="shared" si="1160"/>
        <v>0</v>
      </c>
      <c r="AQ3634" s="210"/>
      <c r="AR3634" s="231"/>
      <c r="AS3634" s="15"/>
      <c r="AT3634" s="232">
        <f t="shared" si="1167"/>
        <v>0</v>
      </c>
      <c r="AU3634" s="235">
        <f t="shared" si="1168"/>
        <v>0</v>
      </c>
      <c r="AY3634" s="210"/>
      <c r="AZ3634" s="231"/>
      <c r="BA3634" s="15"/>
      <c r="BB3634" s="232">
        <f t="shared" si="1157"/>
        <v>0</v>
      </c>
      <c r="BC3634" s="235">
        <f t="shared" si="1169"/>
        <v>0</v>
      </c>
      <c r="BG3634" s="210"/>
      <c r="BH3634" s="231"/>
      <c r="BI3634" s="15"/>
      <c r="BJ3634" s="232">
        <f t="shared" si="1161"/>
        <v>0</v>
      </c>
      <c r="BK3634" s="235">
        <f t="shared" si="1170"/>
        <v>0</v>
      </c>
      <c r="BM3634" s="109">
        <f t="shared" si="1162"/>
        <v>-5.4375755929747305</v>
      </c>
      <c r="BN3634" s="213"/>
      <c r="BR3634" s="228"/>
      <c r="BS3634" s="311"/>
      <c r="BT3634" s="3"/>
      <c r="BU3634" s="213"/>
      <c r="BV3634" s="213"/>
      <c r="BW3634" s="291"/>
    </row>
    <row r="3635" spans="1:75" x14ac:dyDescent="0.2">
      <c r="A3635" s="210"/>
      <c r="B3635" s="211"/>
      <c r="C3635" s="848" t="str">
        <f ca="1">IF(ISERR(AVERAGE(INDIRECT("B"&amp;(ROW()-INT($B$1/2))):INDIRECT("B"&amp;(ROW()+INT($B$1/2))))),"",AVERAGE(INDIRECT("B"&amp;(ROW()-INT($B$1/2))):INDIRECT("B"&amp;(ROW()+INT($B$1/2)))))</f>
        <v/>
      </c>
      <c r="D3635" s="848">
        <f t="shared" si="1156"/>
        <v>0</v>
      </c>
      <c r="E3635" s="275"/>
      <c r="F3635" s="15"/>
      <c r="G3635" s="3"/>
      <c r="H3635" s="3"/>
      <c r="I3635" s="3"/>
      <c r="J3635" s="3"/>
      <c r="K3635" s="3"/>
      <c r="L3635" s="554"/>
      <c r="M3635" s="545"/>
      <c r="N3635" s="546"/>
      <c r="O3635" s="5"/>
      <c r="P3635" s="216"/>
      <c r="Q3635" s="217"/>
      <c r="R3635" s="218"/>
      <c r="S3635" s="219">
        <f t="shared" si="1173"/>
        <v>0</v>
      </c>
      <c r="T3635" s="220">
        <f t="shared" si="1174"/>
        <v>0</v>
      </c>
      <c r="U3635" s="214">
        <f t="shared" si="1171"/>
        <v>0</v>
      </c>
      <c r="W3635" s="221"/>
      <c r="X3635" s="222"/>
      <c r="Y3635" s="222"/>
      <c r="Z3635" s="223"/>
      <c r="AA3635" s="222"/>
      <c r="AB3635" s="224"/>
      <c r="AC3635" s="225"/>
      <c r="AD3635" s="2">
        <f t="shared" si="1158"/>
        <v>0</v>
      </c>
      <c r="AE3635" s="2">
        <f t="shared" si="1159"/>
        <v>0</v>
      </c>
      <c r="AF3635" s="226"/>
      <c r="AG3635" s="219">
        <f t="shared" si="1163"/>
        <v>0</v>
      </c>
      <c r="AH3635" s="234">
        <f t="shared" si="1164"/>
        <v>0</v>
      </c>
      <c r="AI3635" s="214">
        <f t="shared" si="1172"/>
        <v>0</v>
      </c>
      <c r="AK3635" s="229">
        <f t="shared" si="1165"/>
        <v>0</v>
      </c>
      <c r="AL3635" s="226"/>
      <c r="AM3635" s="15"/>
      <c r="AN3635" s="232" t="e">
        <f t="shared" si="1166"/>
        <v>#DIV/0!</v>
      </c>
      <c r="AO3635" s="214">
        <f t="shared" si="1160"/>
        <v>0</v>
      </c>
      <c r="AQ3635" s="210"/>
      <c r="AR3635" s="231"/>
      <c r="AS3635" s="15"/>
      <c r="AT3635" s="232">
        <f t="shared" si="1167"/>
        <v>0</v>
      </c>
      <c r="AU3635" s="235">
        <f t="shared" si="1168"/>
        <v>0</v>
      </c>
      <c r="AY3635" s="210"/>
      <c r="AZ3635" s="231"/>
      <c r="BA3635" s="15"/>
      <c r="BB3635" s="232">
        <f t="shared" si="1157"/>
        <v>0</v>
      </c>
      <c r="BC3635" s="235">
        <f t="shared" si="1169"/>
        <v>0</v>
      </c>
      <c r="BG3635" s="210"/>
      <c r="BH3635" s="231"/>
      <c r="BI3635" s="15"/>
      <c r="BJ3635" s="232">
        <f t="shared" si="1161"/>
        <v>0</v>
      </c>
      <c r="BK3635" s="235">
        <f t="shared" si="1170"/>
        <v>0</v>
      </c>
      <c r="BM3635" s="109">
        <f t="shared" si="1162"/>
        <v>-5.4394079304724672</v>
      </c>
      <c r="BN3635" s="213"/>
      <c r="BR3635" s="228"/>
      <c r="BS3635" s="311"/>
      <c r="BT3635" s="3"/>
      <c r="BU3635" s="213"/>
      <c r="BV3635" s="213"/>
      <c r="BW3635" s="291"/>
    </row>
    <row r="3636" spans="1:75" x14ac:dyDescent="0.2">
      <c r="A3636" s="210"/>
      <c r="B3636" s="211"/>
      <c r="C3636" s="848" t="str">
        <f ca="1">IF(ISERR(AVERAGE(INDIRECT("B"&amp;(ROW()-INT($B$1/2))):INDIRECT("B"&amp;(ROW()+INT($B$1/2))))),"",AVERAGE(INDIRECT("B"&amp;(ROW()-INT($B$1/2))):INDIRECT("B"&amp;(ROW()+INT($B$1/2)))))</f>
        <v/>
      </c>
      <c r="D3636" s="848">
        <f t="shared" si="1156"/>
        <v>0</v>
      </c>
      <c r="E3636" s="275"/>
      <c r="F3636" s="15"/>
      <c r="G3636" s="3"/>
      <c r="H3636" s="3"/>
      <c r="I3636" s="3"/>
      <c r="J3636" s="3"/>
      <c r="K3636" s="3"/>
      <c r="L3636" s="554"/>
      <c r="M3636" s="545"/>
      <c r="N3636" s="546"/>
      <c r="O3636" s="5"/>
      <c r="P3636" s="216"/>
      <c r="Q3636" s="217"/>
      <c r="R3636" s="218"/>
      <c r="S3636" s="219">
        <f t="shared" si="1173"/>
        <v>0</v>
      </c>
      <c r="T3636" s="220">
        <f t="shared" si="1174"/>
        <v>0</v>
      </c>
      <c r="U3636" s="214">
        <f t="shared" si="1171"/>
        <v>0</v>
      </c>
      <c r="W3636" s="221"/>
      <c r="X3636" s="222"/>
      <c r="Y3636" s="222"/>
      <c r="Z3636" s="223"/>
      <c r="AA3636" s="222"/>
      <c r="AB3636" s="224"/>
      <c r="AC3636" s="225"/>
      <c r="AD3636" s="2">
        <f t="shared" si="1158"/>
        <v>0</v>
      </c>
      <c r="AE3636" s="2">
        <f t="shared" si="1159"/>
        <v>0</v>
      </c>
      <c r="AF3636" s="226"/>
      <c r="AG3636" s="219">
        <f t="shared" si="1163"/>
        <v>0</v>
      </c>
      <c r="AH3636" s="234">
        <f t="shared" si="1164"/>
        <v>0</v>
      </c>
      <c r="AI3636" s="214">
        <f t="shared" si="1172"/>
        <v>0</v>
      </c>
      <c r="AK3636" s="229">
        <f t="shared" si="1165"/>
        <v>0</v>
      </c>
      <c r="AL3636" s="226"/>
      <c r="AM3636" s="15"/>
      <c r="AN3636" s="232" t="e">
        <f t="shared" si="1166"/>
        <v>#DIV/0!</v>
      </c>
      <c r="AO3636" s="214">
        <f t="shared" si="1160"/>
        <v>0</v>
      </c>
      <c r="AQ3636" s="210"/>
      <c r="AR3636" s="231"/>
      <c r="AS3636" s="15"/>
      <c r="AT3636" s="232">
        <f t="shared" si="1167"/>
        <v>0</v>
      </c>
      <c r="AU3636" s="235">
        <f t="shared" si="1168"/>
        <v>0</v>
      </c>
      <c r="AY3636" s="210"/>
      <c r="AZ3636" s="231"/>
      <c r="BA3636" s="15"/>
      <c r="BB3636" s="232">
        <f t="shared" si="1157"/>
        <v>0</v>
      </c>
      <c r="BC3636" s="235">
        <f t="shared" si="1169"/>
        <v>0</v>
      </c>
      <c r="BG3636" s="210"/>
      <c r="BH3636" s="231"/>
      <c r="BI3636" s="15"/>
      <c r="BJ3636" s="232">
        <f t="shared" si="1161"/>
        <v>0</v>
      </c>
      <c r="BK3636" s="235">
        <f t="shared" si="1170"/>
        <v>0</v>
      </c>
      <c r="BM3636" s="109">
        <f t="shared" si="1162"/>
        <v>-5.4412402679702039</v>
      </c>
      <c r="BN3636" s="213"/>
      <c r="BR3636" s="228"/>
      <c r="BS3636" s="311"/>
      <c r="BT3636" s="3"/>
      <c r="BU3636" s="213"/>
      <c r="BV3636" s="213"/>
      <c r="BW3636" s="291"/>
    </row>
    <row r="3637" spans="1:75" x14ac:dyDescent="0.2">
      <c r="A3637" s="210"/>
      <c r="B3637" s="211"/>
      <c r="C3637" s="848" t="str">
        <f ca="1">IF(ISERR(AVERAGE(INDIRECT("B"&amp;(ROW()-INT($B$1/2))):INDIRECT("B"&amp;(ROW()+INT($B$1/2))))),"",AVERAGE(INDIRECT("B"&amp;(ROW()-INT($B$1/2))):INDIRECT("B"&amp;(ROW()+INT($B$1/2)))))</f>
        <v/>
      </c>
      <c r="D3637" s="848">
        <f t="shared" si="1156"/>
        <v>0</v>
      </c>
      <c r="E3637" s="275"/>
      <c r="F3637" s="15"/>
      <c r="G3637" s="3"/>
      <c r="H3637" s="3"/>
      <c r="I3637" s="3"/>
      <c r="J3637" s="3"/>
      <c r="K3637" s="3"/>
      <c r="L3637" s="554"/>
      <c r="M3637" s="545"/>
      <c r="N3637" s="546"/>
      <c r="O3637" s="5"/>
      <c r="P3637" s="216"/>
      <c r="Q3637" s="217"/>
      <c r="R3637" s="218"/>
      <c r="S3637" s="219">
        <f t="shared" si="1173"/>
        <v>0</v>
      </c>
      <c r="T3637" s="220">
        <f t="shared" si="1174"/>
        <v>0</v>
      </c>
      <c r="U3637" s="214">
        <f t="shared" si="1171"/>
        <v>0</v>
      </c>
      <c r="W3637" s="221"/>
      <c r="X3637" s="222"/>
      <c r="Y3637" s="222"/>
      <c r="Z3637" s="223"/>
      <c r="AA3637" s="222"/>
      <c r="AB3637" s="224"/>
      <c r="AC3637" s="225"/>
      <c r="AD3637" s="2">
        <f t="shared" si="1158"/>
        <v>0</v>
      </c>
      <c r="AE3637" s="2">
        <f t="shared" si="1159"/>
        <v>0</v>
      </c>
      <c r="AF3637" s="226"/>
      <c r="AG3637" s="219">
        <f t="shared" si="1163"/>
        <v>0</v>
      </c>
      <c r="AH3637" s="234">
        <f t="shared" si="1164"/>
        <v>0</v>
      </c>
      <c r="AI3637" s="214">
        <f t="shared" si="1172"/>
        <v>0</v>
      </c>
      <c r="AK3637" s="229">
        <f t="shared" si="1165"/>
        <v>0</v>
      </c>
      <c r="AL3637" s="226"/>
      <c r="AM3637" s="15"/>
      <c r="AN3637" s="232" t="e">
        <f t="shared" si="1166"/>
        <v>#DIV/0!</v>
      </c>
      <c r="AO3637" s="214">
        <f t="shared" si="1160"/>
        <v>0</v>
      </c>
      <c r="AQ3637" s="210"/>
      <c r="AR3637" s="231"/>
      <c r="AS3637" s="15"/>
      <c r="AT3637" s="232">
        <f t="shared" si="1167"/>
        <v>0</v>
      </c>
      <c r="AU3637" s="235">
        <f t="shared" si="1168"/>
        <v>0</v>
      </c>
      <c r="AY3637" s="210"/>
      <c r="AZ3637" s="231"/>
      <c r="BA3637" s="15"/>
      <c r="BB3637" s="232">
        <f t="shared" si="1157"/>
        <v>0</v>
      </c>
      <c r="BC3637" s="235">
        <f t="shared" si="1169"/>
        <v>0</v>
      </c>
      <c r="BG3637" s="210"/>
      <c r="BH3637" s="231"/>
      <c r="BI3637" s="15"/>
      <c r="BJ3637" s="232">
        <f t="shared" si="1161"/>
        <v>0</v>
      </c>
      <c r="BK3637" s="235">
        <f t="shared" si="1170"/>
        <v>0</v>
      </c>
      <c r="BM3637" s="109">
        <f t="shared" si="1162"/>
        <v>-5.4430726054679406</v>
      </c>
      <c r="BN3637" s="213"/>
      <c r="BR3637" s="228"/>
      <c r="BS3637" s="311"/>
      <c r="BT3637" s="3"/>
      <c r="BU3637" s="213"/>
      <c r="BV3637" s="213"/>
      <c r="BW3637" s="291"/>
    </row>
    <row r="3638" spans="1:75" x14ac:dyDescent="0.2">
      <c r="A3638" s="210"/>
      <c r="B3638" s="211"/>
      <c r="C3638" s="848" t="str">
        <f ca="1">IF(ISERR(AVERAGE(INDIRECT("B"&amp;(ROW()-INT($B$1/2))):INDIRECT("B"&amp;(ROW()+INT($B$1/2))))),"",AVERAGE(INDIRECT("B"&amp;(ROW()-INT($B$1/2))):INDIRECT("B"&amp;(ROW()+INT($B$1/2)))))</f>
        <v/>
      </c>
      <c r="D3638" s="848">
        <f t="shared" si="1156"/>
        <v>0</v>
      </c>
      <c r="E3638" s="275"/>
      <c r="F3638" s="15"/>
      <c r="G3638" s="3"/>
      <c r="H3638" s="3"/>
      <c r="I3638" s="3"/>
      <c r="J3638" s="3"/>
      <c r="K3638" s="3"/>
      <c r="L3638" s="554"/>
      <c r="M3638" s="545"/>
      <c r="N3638" s="546"/>
      <c r="O3638" s="5"/>
      <c r="P3638" s="216"/>
      <c r="Q3638" s="217"/>
      <c r="R3638" s="218"/>
      <c r="S3638" s="219">
        <f t="shared" si="1173"/>
        <v>0</v>
      </c>
      <c r="T3638" s="220">
        <f t="shared" si="1174"/>
        <v>0</v>
      </c>
      <c r="U3638" s="214">
        <f t="shared" si="1171"/>
        <v>0</v>
      </c>
      <c r="W3638" s="221"/>
      <c r="X3638" s="222"/>
      <c r="Y3638" s="222"/>
      <c r="Z3638" s="223"/>
      <c r="AA3638" s="222"/>
      <c r="AB3638" s="224"/>
      <c r="AC3638" s="225"/>
      <c r="AD3638" s="2">
        <f t="shared" si="1158"/>
        <v>0</v>
      </c>
      <c r="AE3638" s="2">
        <f t="shared" si="1159"/>
        <v>0</v>
      </c>
      <c r="AF3638" s="226"/>
      <c r="AG3638" s="219">
        <f t="shared" si="1163"/>
        <v>0</v>
      </c>
      <c r="AH3638" s="234">
        <f t="shared" si="1164"/>
        <v>0</v>
      </c>
      <c r="AI3638" s="214">
        <f t="shared" si="1172"/>
        <v>0</v>
      </c>
      <c r="AK3638" s="229">
        <f t="shared" si="1165"/>
        <v>0</v>
      </c>
      <c r="AL3638" s="226"/>
      <c r="AM3638" s="15"/>
      <c r="AN3638" s="232" t="e">
        <f t="shared" si="1166"/>
        <v>#DIV/0!</v>
      </c>
      <c r="AO3638" s="214">
        <f t="shared" si="1160"/>
        <v>0</v>
      </c>
      <c r="AQ3638" s="210"/>
      <c r="AR3638" s="231"/>
      <c r="AS3638" s="15"/>
      <c r="AT3638" s="232">
        <f t="shared" si="1167"/>
        <v>0</v>
      </c>
      <c r="AU3638" s="235">
        <f t="shared" si="1168"/>
        <v>0</v>
      </c>
      <c r="AY3638" s="210"/>
      <c r="AZ3638" s="231"/>
      <c r="BA3638" s="15"/>
      <c r="BB3638" s="232">
        <f t="shared" si="1157"/>
        <v>0</v>
      </c>
      <c r="BC3638" s="235">
        <f t="shared" si="1169"/>
        <v>0</v>
      </c>
      <c r="BG3638" s="210"/>
      <c r="BH3638" s="231"/>
      <c r="BI3638" s="15"/>
      <c r="BJ3638" s="232">
        <f t="shared" si="1161"/>
        <v>0</v>
      </c>
      <c r="BK3638" s="235">
        <f t="shared" si="1170"/>
        <v>0</v>
      </c>
      <c r="BM3638" s="109">
        <f t="shared" si="1162"/>
        <v>-5.4449049429656773</v>
      </c>
      <c r="BN3638" s="213"/>
      <c r="BR3638" s="228"/>
      <c r="BS3638" s="311"/>
      <c r="BT3638" s="3"/>
      <c r="BU3638" s="213"/>
      <c r="BV3638" s="213"/>
      <c r="BW3638" s="291"/>
    </row>
    <row r="3639" spans="1:75" x14ac:dyDescent="0.2">
      <c r="A3639" s="210"/>
      <c r="B3639" s="211"/>
      <c r="C3639" s="848" t="str">
        <f ca="1">IF(ISERR(AVERAGE(INDIRECT("B"&amp;(ROW()-INT($B$1/2))):INDIRECT("B"&amp;(ROW()+INT($B$1/2))))),"",AVERAGE(INDIRECT("B"&amp;(ROW()-INT($B$1/2))):INDIRECT("B"&amp;(ROW()+INT($B$1/2)))))</f>
        <v/>
      </c>
      <c r="D3639" s="848">
        <f t="shared" si="1156"/>
        <v>0</v>
      </c>
      <c r="E3639" s="275"/>
      <c r="F3639" s="15"/>
      <c r="G3639" s="3"/>
      <c r="H3639" s="3"/>
      <c r="I3639" s="3"/>
      <c r="J3639" s="3"/>
      <c r="K3639" s="3"/>
      <c r="L3639" s="554"/>
      <c r="M3639" s="545"/>
      <c r="N3639" s="546"/>
      <c r="O3639" s="5"/>
      <c r="P3639" s="216"/>
      <c r="Q3639" s="217"/>
      <c r="R3639" s="218"/>
      <c r="S3639" s="219">
        <f t="shared" si="1173"/>
        <v>0</v>
      </c>
      <c r="T3639" s="220">
        <f t="shared" si="1174"/>
        <v>0</v>
      </c>
      <c r="U3639" s="214">
        <f t="shared" si="1171"/>
        <v>0</v>
      </c>
      <c r="W3639" s="221"/>
      <c r="X3639" s="222"/>
      <c r="Y3639" s="222"/>
      <c r="Z3639" s="223"/>
      <c r="AA3639" s="222"/>
      <c r="AB3639" s="224"/>
      <c r="AC3639" s="225"/>
      <c r="AD3639" s="2">
        <f t="shared" si="1158"/>
        <v>0</v>
      </c>
      <c r="AE3639" s="2">
        <f t="shared" si="1159"/>
        <v>0</v>
      </c>
      <c r="AF3639" s="226"/>
      <c r="AG3639" s="219">
        <f t="shared" si="1163"/>
        <v>0</v>
      </c>
      <c r="AH3639" s="234">
        <f t="shared" si="1164"/>
        <v>0</v>
      </c>
      <c r="AI3639" s="214">
        <f t="shared" si="1172"/>
        <v>0</v>
      </c>
      <c r="AK3639" s="229">
        <f t="shared" si="1165"/>
        <v>0</v>
      </c>
      <c r="AL3639" s="226"/>
      <c r="AM3639" s="15"/>
      <c r="AN3639" s="232" t="e">
        <f t="shared" si="1166"/>
        <v>#DIV/0!</v>
      </c>
      <c r="AO3639" s="214">
        <f t="shared" si="1160"/>
        <v>0</v>
      </c>
      <c r="AQ3639" s="210"/>
      <c r="AR3639" s="231"/>
      <c r="AS3639" s="15"/>
      <c r="AT3639" s="232">
        <f t="shared" si="1167"/>
        <v>0</v>
      </c>
      <c r="AU3639" s="235">
        <f t="shared" si="1168"/>
        <v>0</v>
      </c>
      <c r="AY3639" s="210"/>
      <c r="AZ3639" s="231"/>
      <c r="BA3639" s="15"/>
      <c r="BB3639" s="232">
        <f t="shared" si="1157"/>
        <v>0</v>
      </c>
      <c r="BC3639" s="235">
        <f t="shared" si="1169"/>
        <v>0</v>
      </c>
      <c r="BG3639" s="210"/>
      <c r="BH3639" s="231"/>
      <c r="BI3639" s="15"/>
      <c r="BJ3639" s="232">
        <f t="shared" si="1161"/>
        <v>0</v>
      </c>
      <c r="BK3639" s="235">
        <f t="shared" si="1170"/>
        <v>0</v>
      </c>
      <c r="BM3639" s="109">
        <f t="shared" si="1162"/>
        <v>-5.446737280463414</v>
      </c>
      <c r="BN3639" s="213"/>
      <c r="BR3639" s="228"/>
      <c r="BS3639" s="311"/>
      <c r="BT3639" s="3"/>
      <c r="BU3639" s="213"/>
      <c r="BV3639" s="213"/>
      <c r="BW3639" s="291"/>
    </row>
    <row r="3640" spans="1:75" x14ac:dyDescent="0.2">
      <c r="A3640" s="210"/>
      <c r="B3640" s="211"/>
      <c r="C3640" s="848" t="str">
        <f ca="1">IF(ISERR(AVERAGE(INDIRECT("B"&amp;(ROW()-INT($B$1/2))):INDIRECT("B"&amp;(ROW()+INT($B$1/2))))),"",AVERAGE(INDIRECT("B"&amp;(ROW()-INT($B$1/2))):INDIRECT("B"&amp;(ROW()+INT($B$1/2)))))</f>
        <v/>
      </c>
      <c r="D3640" s="848">
        <f t="shared" si="1156"/>
        <v>0</v>
      </c>
      <c r="E3640" s="275"/>
      <c r="F3640" s="15"/>
      <c r="G3640" s="3"/>
      <c r="H3640" s="3"/>
      <c r="I3640" s="3"/>
      <c r="J3640" s="3"/>
      <c r="K3640" s="3"/>
      <c r="L3640" s="554"/>
      <c r="M3640" s="545"/>
      <c r="N3640" s="546"/>
      <c r="O3640" s="5"/>
      <c r="P3640" s="216"/>
      <c r="Q3640" s="217"/>
      <c r="R3640" s="218"/>
      <c r="S3640" s="219">
        <f t="shared" si="1173"/>
        <v>0</v>
      </c>
      <c r="T3640" s="220">
        <f t="shared" si="1174"/>
        <v>0</v>
      </c>
      <c r="U3640" s="214">
        <f t="shared" si="1171"/>
        <v>0</v>
      </c>
      <c r="W3640" s="221"/>
      <c r="X3640" s="222"/>
      <c r="Y3640" s="222"/>
      <c r="Z3640" s="223"/>
      <c r="AA3640" s="222"/>
      <c r="AB3640" s="224"/>
      <c r="AC3640" s="225"/>
      <c r="AD3640" s="2">
        <f t="shared" si="1158"/>
        <v>0</v>
      </c>
      <c r="AE3640" s="2">
        <f t="shared" si="1159"/>
        <v>0</v>
      </c>
      <c r="AF3640" s="226"/>
      <c r="AG3640" s="219">
        <f t="shared" si="1163"/>
        <v>0</v>
      </c>
      <c r="AH3640" s="234">
        <f t="shared" si="1164"/>
        <v>0</v>
      </c>
      <c r="AI3640" s="214">
        <f t="shared" si="1172"/>
        <v>0</v>
      </c>
      <c r="AK3640" s="229">
        <f t="shared" si="1165"/>
        <v>0</v>
      </c>
      <c r="AL3640" s="226"/>
      <c r="AM3640" s="15"/>
      <c r="AN3640" s="232" t="e">
        <f t="shared" si="1166"/>
        <v>#DIV/0!</v>
      </c>
      <c r="AO3640" s="214">
        <f t="shared" si="1160"/>
        <v>0</v>
      </c>
      <c r="AQ3640" s="210"/>
      <c r="AR3640" s="231"/>
      <c r="AS3640" s="15"/>
      <c r="AT3640" s="232">
        <f t="shared" si="1167"/>
        <v>0</v>
      </c>
      <c r="AU3640" s="235">
        <f t="shared" si="1168"/>
        <v>0</v>
      </c>
      <c r="AY3640" s="210"/>
      <c r="AZ3640" s="231"/>
      <c r="BA3640" s="15"/>
      <c r="BB3640" s="232">
        <f t="shared" si="1157"/>
        <v>0</v>
      </c>
      <c r="BC3640" s="235">
        <f t="shared" si="1169"/>
        <v>0</v>
      </c>
      <c r="BG3640" s="210"/>
      <c r="BH3640" s="231"/>
      <c r="BI3640" s="15"/>
      <c r="BJ3640" s="232">
        <f t="shared" si="1161"/>
        <v>0</v>
      </c>
      <c r="BK3640" s="235">
        <f t="shared" si="1170"/>
        <v>0</v>
      </c>
      <c r="BM3640" s="109">
        <f t="shared" si="1162"/>
        <v>-5.4485696179611507</v>
      </c>
      <c r="BN3640" s="213"/>
      <c r="BR3640" s="228"/>
      <c r="BS3640" s="311"/>
      <c r="BT3640" s="3"/>
      <c r="BU3640" s="213"/>
      <c r="BV3640" s="213"/>
      <c r="BW3640" s="291"/>
    </row>
    <row r="3641" spans="1:75" x14ac:dyDescent="0.2">
      <c r="A3641" s="210"/>
      <c r="B3641" s="211"/>
      <c r="C3641" s="848" t="str">
        <f ca="1">IF(ISERR(AVERAGE(INDIRECT("B"&amp;(ROW()-INT($B$1/2))):INDIRECT("B"&amp;(ROW()+INT($B$1/2))))),"",AVERAGE(INDIRECT("B"&amp;(ROW()-INT($B$1/2))):INDIRECT("B"&amp;(ROW()+INT($B$1/2)))))</f>
        <v/>
      </c>
      <c r="D3641" s="848">
        <f t="shared" si="1156"/>
        <v>0</v>
      </c>
      <c r="E3641" s="275"/>
      <c r="F3641" s="15"/>
      <c r="G3641" s="3"/>
      <c r="H3641" s="3"/>
      <c r="I3641" s="3"/>
      <c r="J3641" s="3"/>
      <c r="K3641" s="3"/>
      <c r="L3641" s="554"/>
      <c r="M3641" s="545"/>
      <c r="N3641" s="546"/>
      <c r="O3641" s="5"/>
      <c r="P3641" s="216"/>
      <c r="Q3641" s="217"/>
      <c r="R3641" s="218"/>
      <c r="S3641" s="219">
        <f t="shared" si="1173"/>
        <v>0</v>
      </c>
      <c r="T3641" s="220">
        <f t="shared" si="1174"/>
        <v>0</v>
      </c>
      <c r="U3641" s="214">
        <f t="shared" si="1171"/>
        <v>0</v>
      </c>
      <c r="W3641" s="221"/>
      <c r="X3641" s="222"/>
      <c r="Y3641" s="222"/>
      <c r="Z3641" s="223"/>
      <c r="AA3641" s="222"/>
      <c r="AB3641" s="224"/>
      <c r="AC3641" s="225"/>
      <c r="AD3641" s="2">
        <f t="shared" si="1158"/>
        <v>0</v>
      </c>
      <c r="AE3641" s="2">
        <f t="shared" si="1159"/>
        <v>0</v>
      </c>
      <c r="AF3641" s="226"/>
      <c r="AG3641" s="219">
        <f t="shared" si="1163"/>
        <v>0</v>
      </c>
      <c r="AH3641" s="234">
        <f t="shared" si="1164"/>
        <v>0</v>
      </c>
      <c r="AI3641" s="214">
        <f t="shared" si="1172"/>
        <v>0</v>
      </c>
      <c r="AK3641" s="229">
        <f t="shared" si="1165"/>
        <v>0</v>
      </c>
      <c r="AL3641" s="226"/>
      <c r="AM3641" s="15"/>
      <c r="AN3641" s="232" t="e">
        <f t="shared" si="1166"/>
        <v>#DIV/0!</v>
      </c>
      <c r="AO3641" s="214">
        <f t="shared" si="1160"/>
        <v>0</v>
      </c>
      <c r="AQ3641" s="210"/>
      <c r="AR3641" s="231"/>
      <c r="AS3641" s="15"/>
      <c r="AT3641" s="232">
        <f t="shared" si="1167"/>
        <v>0</v>
      </c>
      <c r="AU3641" s="235">
        <f t="shared" si="1168"/>
        <v>0</v>
      </c>
      <c r="AY3641" s="210"/>
      <c r="AZ3641" s="231"/>
      <c r="BA3641" s="15"/>
      <c r="BB3641" s="232">
        <f t="shared" si="1157"/>
        <v>0</v>
      </c>
      <c r="BC3641" s="235">
        <f t="shared" si="1169"/>
        <v>0</v>
      </c>
      <c r="BG3641" s="210"/>
      <c r="BH3641" s="231"/>
      <c r="BI3641" s="15"/>
      <c r="BJ3641" s="232">
        <f t="shared" si="1161"/>
        <v>0</v>
      </c>
      <c r="BK3641" s="235">
        <f t="shared" si="1170"/>
        <v>0</v>
      </c>
      <c r="BM3641" s="109">
        <f t="shared" si="1162"/>
        <v>-5.4504019554588874</v>
      </c>
      <c r="BN3641" s="213"/>
      <c r="BR3641" s="228"/>
      <c r="BS3641" s="311"/>
      <c r="BT3641" s="3"/>
      <c r="BU3641" s="213"/>
      <c r="BV3641" s="213"/>
      <c r="BW3641" s="291"/>
    </row>
    <row r="3642" spans="1:75" x14ac:dyDescent="0.2">
      <c r="A3642" s="210"/>
      <c r="B3642" s="211"/>
      <c r="C3642" s="848" t="str">
        <f ca="1">IF(ISERR(AVERAGE(INDIRECT("B"&amp;(ROW()-INT($B$1/2))):INDIRECT("B"&amp;(ROW()+INT($B$1/2))))),"",AVERAGE(INDIRECT("B"&amp;(ROW()-INT($B$1/2))):INDIRECT("B"&amp;(ROW()+INT($B$1/2)))))</f>
        <v/>
      </c>
      <c r="D3642" s="848">
        <f t="shared" si="1156"/>
        <v>0</v>
      </c>
      <c r="E3642" s="275"/>
      <c r="F3642" s="15"/>
      <c r="G3642" s="3"/>
      <c r="H3642" s="3"/>
      <c r="I3642" s="3"/>
      <c r="J3642" s="3"/>
      <c r="K3642" s="3"/>
      <c r="L3642" s="554"/>
      <c r="M3642" s="545"/>
      <c r="N3642" s="546"/>
      <c r="O3642" s="5"/>
      <c r="P3642" s="216"/>
      <c r="Q3642" s="217"/>
      <c r="R3642" s="218"/>
      <c r="S3642" s="219">
        <f t="shared" si="1173"/>
        <v>0</v>
      </c>
      <c r="T3642" s="220">
        <f t="shared" si="1174"/>
        <v>0</v>
      </c>
      <c r="U3642" s="214">
        <f t="shared" si="1171"/>
        <v>0</v>
      </c>
      <c r="W3642" s="221"/>
      <c r="X3642" s="222"/>
      <c r="Y3642" s="222"/>
      <c r="Z3642" s="223"/>
      <c r="AA3642" s="222"/>
      <c r="AB3642" s="224"/>
      <c r="AC3642" s="225"/>
      <c r="AD3642" s="2">
        <f t="shared" si="1158"/>
        <v>0</v>
      </c>
      <c r="AE3642" s="2">
        <f t="shared" si="1159"/>
        <v>0</v>
      </c>
      <c r="AF3642" s="226"/>
      <c r="AG3642" s="219">
        <f t="shared" si="1163"/>
        <v>0</v>
      </c>
      <c r="AH3642" s="234">
        <f t="shared" si="1164"/>
        <v>0</v>
      </c>
      <c r="AI3642" s="214">
        <f t="shared" si="1172"/>
        <v>0</v>
      </c>
      <c r="AK3642" s="229">
        <f t="shared" si="1165"/>
        <v>0</v>
      </c>
      <c r="AL3642" s="226"/>
      <c r="AM3642" s="15"/>
      <c r="AN3642" s="232" t="e">
        <f t="shared" si="1166"/>
        <v>#DIV/0!</v>
      </c>
      <c r="AO3642" s="214">
        <f t="shared" si="1160"/>
        <v>0</v>
      </c>
      <c r="AQ3642" s="210"/>
      <c r="AR3642" s="231"/>
      <c r="AS3642" s="15"/>
      <c r="AT3642" s="232">
        <f t="shared" si="1167"/>
        <v>0</v>
      </c>
      <c r="AU3642" s="235">
        <f t="shared" si="1168"/>
        <v>0</v>
      </c>
      <c r="AY3642" s="210"/>
      <c r="AZ3642" s="231"/>
      <c r="BA3642" s="15"/>
      <c r="BB3642" s="232">
        <f t="shared" si="1157"/>
        <v>0</v>
      </c>
      <c r="BC3642" s="235">
        <f t="shared" si="1169"/>
        <v>0</v>
      </c>
      <c r="BG3642" s="210"/>
      <c r="BH3642" s="231"/>
      <c r="BI3642" s="15"/>
      <c r="BJ3642" s="232">
        <f t="shared" si="1161"/>
        <v>0</v>
      </c>
      <c r="BK3642" s="235">
        <f t="shared" si="1170"/>
        <v>0</v>
      </c>
      <c r="BM3642" s="109">
        <f t="shared" si="1162"/>
        <v>-5.4522342929566241</v>
      </c>
      <c r="BN3642" s="213"/>
      <c r="BR3642" s="228"/>
      <c r="BS3642" s="311"/>
      <c r="BT3642" s="3"/>
      <c r="BU3642" s="213"/>
      <c r="BV3642" s="213"/>
      <c r="BW3642" s="291"/>
    </row>
    <row r="3643" spans="1:75" x14ac:dyDescent="0.2">
      <c r="A3643" s="210"/>
      <c r="B3643" s="211"/>
      <c r="C3643" s="848" t="str">
        <f ca="1">IF(ISERR(AVERAGE(INDIRECT("B"&amp;(ROW()-INT($B$1/2))):INDIRECT("B"&amp;(ROW()+INT($B$1/2))))),"",AVERAGE(INDIRECT("B"&amp;(ROW()-INT($B$1/2))):INDIRECT("B"&amp;(ROW()+INT($B$1/2)))))</f>
        <v/>
      </c>
      <c r="D3643" s="848">
        <f t="shared" si="1156"/>
        <v>0</v>
      </c>
      <c r="E3643" s="275"/>
      <c r="F3643" s="15"/>
      <c r="G3643" s="3"/>
      <c r="H3643" s="3"/>
      <c r="I3643" s="3"/>
      <c r="J3643" s="3"/>
      <c r="K3643" s="3"/>
      <c r="L3643" s="554"/>
      <c r="M3643" s="545"/>
      <c r="N3643" s="546"/>
      <c r="O3643" s="5"/>
      <c r="P3643" s="216"/>
      <c r="Q3643" s="217"/>
      <c r="R3643" s="218"/>
      <c r="S3643" s="219">
        <f t="shared" si="1173"/>
        <v>0</v>
      </c>
      <c r="T3643" s="220">
        <f t="shared" si="1174"/>
        <v>0</v>
      </c>
      <c r="U3643" s="214">
        <f t="shared" si="1171"/>
        <v>0</v>
      </c>
      <c r="W3643" s="221"/>
      <c r="X3643" s="222"/>
      <c r="Y3643" s="222"/>
      <c r="Z3643" s="223"/>
      <c r="AA3643" s="222"/>
      <c r="AB3643" s="224"/>
      <c r="AC3643" s="225"/>
      <c r="AD3643" s="2">
        <f t="shared" si="1158"/>
        <v>0</v>
      </c>
      <c r="AE3643" s="2">
        <f t="shared" si="1159"/>
        <v>0</v>
      </c>
      <c r="AF3643" s="226"/>
      <c r="AG3643" s="219">
        <f t="shared" si="1163"/>
        <v>0</v>
      </c>
      <c r="AH3643" s="234">
        <f t="shared" si="1164"/>
        <v>0</v>
      </c>
      <c r="AI3643" s="214">
        <f t="shared" si="1172"/>
        <v>0</v>
      </c>
      <c r="AK3643" s="229">
        <f t="shared" si="1165"/>
        <v>0</v>
      </c>
      <c r="AL3643" s="226"/>
      <c r="AM3643" s="15"/>
      <c r="AN3643" s="232" t="e">
        <f t="shared" si="1166"/>
        <v>#DIV/0!</v>
      </c>
      <c r="AO3643" s="214">
        <f t="shared" si="1160"/>
        <v>0</v>
      </c>
      <c r="AQ3643" s="210"/>
      <c r="AR3643" s="231"/>
      <c r="AS3643" s="15"/>
      <c r="AT3643" s="232">
        <f t="shared" si="1167"/>
        <v>0</v>
      </c>
      <c r="AU3643" s="235">
        <f t="shared" si="1168"/>
        <v>0</v>
      </c>
      <c r="AY3643" s="210"/>
      <c r="AZ3643" s="231"/>
      <c r="BA3643" s="15"/>
      <c r="BB3643" s="232">
        <f t="shared" si="1157"/>
        <v>0</v>
      </c>
      <c r="BC3643" s="235">
        <f t="shared" si="1169"/>
        <v>0</v>
      </c>
      <c r="BG3643" s="210"/>
      <c r="BH3643" s="231"/>
      <c r="BI3643" s="15"/>
      <c r="BJ3643" s="232">
        <f t="shared" si="1161"/>
        <v>0</v>
      </c>
      <c r="BK3643" s="235">
        <f t="shared" si="1170"/>
        <v>0</v>
      </c>
      <c r="BM3643" s="109">
        <f t="shared" si="1162"/>
        <v>-5.4540666304543608</v>
      </c>
      <c r="BN3643" s="213"/>
      <c r="BR3643" s="228"/>
      <c r="BS3643" s="311"/>
      <c r="BT3643" s="3"/>
      <c r="BU3643" s="213"/>
      <c r="BV3643" s="213"/>
      <c r="BW3643" s="291"/>
    </row>
    <row r="3644" spans="1:75" x14ac:dyDescent="0.2">
      <c r="A3644" s="210"/>
      <c r="B3644" s="211"/>
      <c r="C3644" s="848" t="str">
        <f ca="1">IF(ISERR(AVERAGE(INDIRECT("B"&amp;(ROW()-INT($B$1/2))):INDIRECT("B"&amp;(ROW()+INT($B$1/2))))),"",AVERAGE(INDIRECT("B"&amp;(ROW()-INT($B$1/2))):INDIRECT("B"&amp;(ROW()+INT($B$1/2)))))</f>
        <v/>
      </c>
      <c r="D3644" s="848">
        <f t="shared" si="1156"/>
        <v>0</v>
      </c>
      <c r="E3644" s="275"/>
      <c r="F3644" s="15"/>
      <c r="G3644" s="3"/>
      <c r="H3644" s="3"/>
      <c r="I3644" s="3"/>
      <c r="J3644" s="3"/>
      <c r="K3644" s="3"/>
      <c r="L3644" s="554"/>
      <c r="M3644" s="545"/>
      <c r="N3644" s="546"/>
      <c r="O3644" s="5"/>
      <c r="P3644" s="216"/>
      <c r="Q3644" s="217"/>
      <c r="R3644" s="218"/>
      <c r="S3644" s="219">
        <f t="shared" si="1173"/>
        <v>0</v>
      </c>
      <c r="T3644" s="220">
        <f t="shared" si="1174"/>
        <v>0</v>
      </c>
      <c r="U3644" s="214">
        <f t="shared" si="1171"/>
        <v>0</v>
      </c>
      <c r="W3644" s="221"/>
      <c r="X3644" s="222"/>
      <c r="Y3644" s="222"/>
      <c r="Z3644" s="223"/>
      <c r="AA3644" s="222"/>
      <c r="AB3644" s="224"/>
      <c r="AC3644" s="225"/>
      <c r="AD3644" s="2">
        <f t="shared" si="1158"/>
        <v>0</v>
      </c>
      <c r="AE3644" s="2">
        <f t="shared" si="1159"/>
        <v>0</v>
      </c>
      <c r="AF3644" s="226"/>
      <c r="AG3644" s="219">
        <f t="shared" si="1163"/>
        <v>0</v>
      </c>
      <c r="AH3644" s="234">
        <f t="shared" si="1164"/>
        <v>0</v>
      </c>
      <c r="AI3644" s="214">
        <f t="shared" si="1172"/>
        <v>0</v>
      </c>
      <c r="AK3644" s="229">
        <f t="shared" si="1165"/>
        <v>0</v>
      </c>
      <c r="AL3644" s="226"/>
      <c r="AM3644" s="15"/>
      <c r="AN3644" s="232" t="e">
        <f t="shared" si="1166"/>
        <v>#DIV/0!</v>
      </c>
      <c r="AO3644" s="214">
        <f t="shared" si="1160"/>
        <v>0</v>
      </c>
      <c r="AQ3644" s="210"/>
      <c r="AR3644" s="231"/>
      <c r="AS3644" s="15"/>
      <c r="AT3644" s="232">
        <f t="shared" si="1167"/>
        <v>0</v>
      </c>
      <c r="AU3644" s="235">
        <f t="shared" si="1168"/>
        <v>0</v>
      </c>
      <c r="AY3644" s="210"/>
      <c r="AZ3644" s="231"/>
      <c r="BA3644" s="15"/>
      <c r="BB3644" s="232">
        <f t="shared" si="1157"/>
        <v>0</v>
      </c>
      <c r="BC3644" s="235">
        <f t="shared" si="1169"/>
        <v>0</v>
      </c>
      <c r="BG3644" s="210"/>
      <c r="BH3644" s="231"/>
      <c r="BI3644" s="15"/>
      <c r="BJ3644" s="232">
        <f t="shared" si="1161"/>
        <v>0</v>
      </c>
      <c r="BK3644" s="235">
        <f t="shared" si="1170"/>
        <v>0</v>
      </c>
      <c r="BM3644" s="109">
        <f t="shared" si="1162"/>
        <v>-5.4558989679520975</v>
      </c>
      <c r="BN3644" s="213"/>
      <c r="BR3644" s="228"/>
      <c r="BS3644" s="311"/>
      <c r="BT3644" s="3"/>
      <c r="BU3644" s="213"/>
      <c r="BV3644" s="213"/>
      <c r="BW3644" s="291"/>
    </row>
    <row r="3645" spans="1:75" x14ac:dyDescent="0.2">
      <c r="A3645" s="210"/>
      <c r="B3645" s="211"/>
      <c r="C3645" s="848" t="str">
        <f ca="1">IF(ISERR(AVERAGE(INDIRECT("B"&amp;(ROW()-INT($B$1/2))):INDIRECT("B"&amp;(ROW()+INT($B$1/2))))),"",AVERAGE(INDIRECT("B"&amp;(ROW()-INT($B$1/2))):INDIRECT("B"&amp;(ROW()+INT($B$1/2)))))</f>
        <v/>
      </c>
      <c r="D3645" s="848">
        <f t="shared" si="1156"/>
        <v>0</v>
      </c>
      <c r="E3645" s="275"/>
      <c r="F3645" s="15"/>
      <c r="G3645" s="3"/>
      <c r="H3645" s="3"/>
      <c r="I3645" s="3"/>
      <c r="J3645" s="3"/>
      <c r="K3645" s="3"/>
      <c r="L3645" s="554"/>
      <c r="M3645" s="545"/>
      <c r="N3645" s="546"/>
      <c r="O3645" s="5"/>
      <c r="P3645" s="216"/>
      <c r="Q3645" s="217"/>
      <c r="R3645" s="218"/>
      <c r="S3645" s="219">
        <f t="shared" si="1173"/>
        <v>0</v>
      </c>
      <c r="T3645" s="220">
        <f t="shared" si="1174"/>
        <v>0</v>
      </c>
      <c r="U3645" s="214">
        <f t="shared" si="1171"/>
        <v>0</v>
      </c>
      <c r="W3645" s="221"/>
      <c r="X3645" s="222"/>
      <c r="Y3645" s="222"/>
      <c r="Z3645" s="223"/>
      <c r="AA3645" s="222"/>
      <c r="AB3645" s="224"/>
      <c r="AC3645" s="225"/>
      <c r="AD3645" s="2">
        <f t="shared" si="1158"/>
        <v>0</v>
      </c>
      <c r="AE3645" s="2">
        <f t="shared" si="1159"/>
        <v>0</v>
      </c>
      <c r="AF3645" s="226"/>
      <c r="AG3645" s="219">
        <f t="shared" si="1163"/>
        <v>0</v>
      </c>
      <c r="AH3645" s="234">
        <f t="shared" si="1164"/>
        <v>0</v>
      </c>
      <c r="AI3645" s="214">
        <f t="shared" si="1172"/>
        <v>0</v>
      </c>
      <c r="AK3645" s="229">
        <f t="shared" si="1165"/>
        <v>0</v>
      </c>
      <c r="AL3645" s="226"/>
      <c r="AM3645" s="15"/>
      <c r="AN3645" s="232" t="e">
        <f t="shared" si="1166"/>
        <v>#DIV/0!</v>
      </c>
      <c r="AO3645" s="214">
        <f t="shared" si="1160"/>
        <v>0</v>
      </c>
      <c r="AQ3645" s="210"/>
      <c r="AR3645" s="231"/>
      <c r="AS3645" s="15"/>
      <c r="AT3645" s="232">
        <f t="shared" si="1167"/>
        <v>0</v>
      </c>
      <c r="AU3645" s="235">
        <f t="shared" si="1168"/>
        <v>0</v>
      </c>
      <c r="AY3645" s="210"/>
      <c r="AZ3645" s="231"/>
      <c r="BA3645" s="15"/>
      <c r="BB3645" s="232">
        <f t="shared" si="1157"/>
        <v>0</v>
      </c>
      <c r="BC3645" s="235">
        <f t="shared" si="1169"/>
        <v>0</v>
      </c>
      <c r="BG3645" s="210"/>
      <c r="BH3645" s="231"/>
      <c r="BI3645" s="15"/>
      <c r="BJ3645" s="232">
        <f t="shared" si="1161"/>
        <v>0</v>
      </c>
      <c r="BK3645" s="235">
        <f t="shared" si="1170"/>
        <v>0</v>
      </c>
      <c r="BM3645" s="109">
        <f t="shared" si="1162"/>
        <v>-5.4577313054498342</v>
      </c>
      <c r="BN3645" s="213"/>
      <c r="BR3645" s="228"/>
      <c r="BS3645" s="311"/>
      <c r="BT3645" s="3"/>
      <c r="BU3645" s="213"/>
      <c r="BV3645" s="213"/>
      <c r="BW3645" s="291"/>
    </row>
    <row r="3646" spans="1:75" x14ac:dyDescent="0.2">
      <c r="A3646" s="210"/>
      <c r="B3646" s="211"/>
      <c r="C3646" s="848" t="str">
        <f ca="1">IF(ISERR(AVERAGE(INDIRECT("B"&amp;(ROW()-INT($B$1/2))):INDIRECT("B"&amp;(ROW()+INT($B$1/2))))),"",AVERAGE(INDIRECT("B"&amp;(ROW()-INT($B$1/2))):INDIRECT("B"&amp;(ROW()+INT($B$1/2)))))</f>
        <v/>
      </c>
      <c r="D3646" s="848">
        <f t="shared" si="1156"/>
        <v>0</v>
      </c>
      <c r="E3646" s="275"/>
      <c r="F3646" s="15"/>
      <c r="G3646" s="3"/>
      <c r="H3646" s="3"/>
      <c r="I3646" s="3"/>
      <c r="J3646" s="3"/>
      <c r="K3646" s="3"/>
      <c r="L3646" s="554"/>
      <c r="M3646" s="545"/>
      <c r="N3646" s="546"/>
      <c r="O3646" s="5"/>
      <c r="P3646" s="216"/>
      <c r="Q3646" s="217"/>
      <c r="R3646" s="218"/>
      <c r="S3646" s="219">
        <f t="shared" si="1173"/>
        <v>0</v>
      </c>
      <c r="T3646" s="220">
        <f t="shared" si="1174"/>
        <v>0</v>
      </c>
      <c r="U3646" s="214">
        <f t="shared" si="1171"/>
        <v>0</v>
      </c>
      <c r="W3646" s="221"/>
      <c r="X3646" s="222"/>
      <c r="Y3646" s="222"/>
      <c r="Z3646" s="223"/>
      <c r="AA3646" s="222"/>
      <c r="AB3646" s="224"/>
      <c r="AC3646" s="225"/>
      <c r="AD3646" s="2">
        <f t="shared" si="1158"/>
        <v>0</v>
      </c>
      <c r="AE3646" s="2">
        <f t="shared" si="1159"/>
        <v>0</v>
      </c>
      <c r="AF3646" s="226"/>
      <c r="AG3646" s="219">
        <f t="shared" si="1163"/>
        <v>0</v>
      </c>
      <c r="AH3646" s="234">
        <f t="shared" si="1164"/>
        <v>0</v>
      </c>
      <c r="AI3646" s="214">
        <f t="shared" si="1172"/>
        <v>0</v>
      </c>
      <c r="AK3646" s="229">
        <f t="shared" si="1165"/>
        <v>0</v>
      </c>
      <c r="AL3646" s="226"/>
      <c r="AM3646" s="15"/>
      <c r="AN3646" s="232" t="e">
        <f t="shared" si="1166"/>
        <v>#DIV/0!</v>
      </c>
      <c r="AO3646" s="214">
        <f t="shared" si="1160"/>
        <v>0</v>
      </c>
      <c r="AQ3646" s="210"/>
      <c r="AR3646" s="231"/>
      <c r="AS3646" s="15"/>
      <c r="AT3646" s="232">
        <f t="shared" si="1167"/>
        <v>0</v>
      </c>
      <c r="AU3646" s="235">
        <f t="shared" si="1168"/>
        <v>0</v>
      </c>
      <c r="AY3646" s="210"/>
      <c r="AZ3646" s="231"/>
      <c r="BA3646" s="15"/>
      <c r="BB3646" s="232">
        <f t="shared" si="1157"/>
        <v>0</v>
      </c>
      <c r="BC3646" s="235">
        <f t="shared" si="1169"/>
        <v>0</v>
      </c>
      <c r="BG3646" s="210"/>
      <c r="BH3646" s="231"/>
      <c r="BI3646" s="15"/>
      <c r="BJ3646" s="232">
        <f t="shared" si="1161"/>
        <v>0</v>
      </c>
      <c r="BK3646" s="235">
        <f t="shared" si="1170"/>
        <v>0</v>
      </c>
      <c r="BM3646" s="109">
        <f t="shared" si="1162"/>
        <v>-5.4595636429475709</v>
      </c>
      <c r="BN3646" s="213"/>
      <c r="BR3646" s="228"/>
      <c r="BS3646" s="311"/>
      <c r="BT3646" s="3"/>
      <c r="BU3646" s="213"/>
      <c r="BV3646" s="213"/>
      <c r="BW3646" s="291"/>
    </row>
    <row r="3647" spans="1:75" x14ac:dyDescent="0.2">
      <c r="A3647" s="210"/>
      <c r="B3647" s="211"/>
      <c r="C3647" s="848" t="str">
        <f ca="1">IF(ISERR(AVERAGE(INDIRECT("B"&amp;(ROW()-INT($B$1/2))):INDIRECT("B"&amp;(ROW()+INT($B$1/2))))),"",AVERAGE(INDIRECT("B"&amp;(ROW()-INT($B$1/2))):INDIRECT("B"&amp;(ROW()+INT($B$1/2)))))</f>
        <v/>
      </c>
      <c r="D3647" s="848">
        <f t="shared" si="1156"/>
        <v>0</v>
      </c>
      <c r="E3647" s="275"/>
      <c r="F3647" s="15"/>
      <c r="G3647" s="3"/>
      <c r="H3647" s="3"/>
      <c r="I3647" s="3"/>
      <c r="J3647" s="3"/>
      <c r="K3647" s="3"/>
      <c r="L3647" s="554"/>
      <c r="M3647" s="545"/>
      <c r="N3647" s="546"/>
      <c r="O3647" s="5"/>
      <c r="P3647" s="216"/>
      <c r="Q3647" s="217"/>
      <c r="R3647" s="218"/>
      <c r="S3647" s="219">
        <f t="shared" si="1173"/>
        <v>0</v>
      </c>
      <c r="T3647" s="220">
        <f t="shared" si="1174"/>
        <v>0</v>
      </c>
      <c r="U3647" s="214">
        <f t="shared" si="1171"/>
        <v>0</v>
      </c>
      <c r="W3647" s="221"/>
      <c r="X3647" s="222"/>
      <c r="Y3647" s="222"/>
      <c r="Z3647" s="223"/>
      <c r="AA3647" s="222"/>
      <c r="AB3647" s="224"/>
      <c r="AC3647" s="225"/>
      <c r="AD3647" s="2">
        <f t="shared" si="1158"/>
        <v>0</v>
      </c>
      <c r="AE3647" s="2">
        <f t="shared" si="1159"/>
        <v>0</v>
      </c>
      <c r="AF3647" s="226"/>
      <c r="AG3647" s="219">
        <f t="shared" si="1163"/>
        <v>0</v>
      </c>
      <c r="AH3647" s="234">
        <f t="shared" si="1164"/>
        <v>0</v>
      </c>
      <c r="AI3647" s="214">
        <f t="shared" si="1172"/>
        <v>0</v>
      </c>
      <c r="AK3647" s="229">
        <f t="shared" si="1165"/>
        <v>0</v>
      </c>
      <c r="AL3647" s="226"/>
      <c r="AM3647" s="15"/>
      <c r="AN3647" s="232" t="e">
        <f t="shared" si="1166"/>
        <v>#DIV/0!</v>
      </c>
      <c r="AO3647" s="214">
        <f t="shared" si="1160"/>
        <v>0</v>
      </c>
      <c r="AQ3647" s="210"/>
      <c r="AR3647" s="231"/>
      <c r="AS3647" s="15"/>
      <c r="AT3647" s="232">
        <f t="shared" si="1167"/>
        <v>0</v>
      </c>
      <c r="AU3647" s="235">
        <f t="shared" si="1168"/>
        <v>0</v>
      </c>
      <c r="AY3647" s="210"/>
      <c r="AZ3647" s="231"/>
      <c r="BA3647" s="15"/>
      <c r="BB3647" s="232">
        <f t="shared" si="1157"/>
        <v>0</v>
      </c>
      <c r="BC3647" s="235">
        <f t="shared" si="1169"/>
        <v>0</v>
      </c>
      <c r="BG3647" s="210"/>
      <c r="BH3647" s="231"/>
      <c r="BI3647" s="15"/>
      <c r="BJ3647" s="232">
        <f t="shared" si="1161"/>
        <v>0</v>
      </c>
      <c r="BK3647" s="235">
        <f t="shared" si="1170"/>
        <v>0</v>
      </c>
      <c r="BM3647" s="109">
        <f t="shared" si="1162"/>
        <v>-5.4613959804453076</v>
      </c>
      <c r="BN3647" s="213"/>
      <c r="BR3647" s="228"/>
      <c r="BS3647" s="311"/>
      <c r="BT3647" s="3"/>
      <c r="BU3647" s="213"/>
      <c r="BV3647" s="213"/>
      <c r="BW3647" s="291"/>
    </row>
    <row r="3648" spans="1:75" x14ac:dyDescent="0.2">
      <c r="A3648" s="210"/>
      <c r="B3648" s="211"/>
      <c r="C3648" s="848" t="str">
        <f ca="1">IF(ISERR(AVERAGE(INDIRECT("B"&amp;(ROW()-INT($B$1/2))):INDIRECT("B"&amp;(ROW()+INT($B$1/2))))),"",AVERAGE(INDIRECT("B"&amp;(ROW()-INT($B$1/2))):INDIRECT("B"&amp;(ROW()+INT($B$1/2)))))</f>
        <v/>
      </c>
      <c r="D3648" s="848">
        <f t="shared" si="1156"/>
        <v>0</v>
      </c>
      <c r="E3648" s="275"/>
      <c r="F3648" s="15"/>
      <c r="G3648" s="3"/>
      <c r="H3648" s="3"/>
      <c r="I3648" s="3"/>
      <c r="J3648" s="3"/>
      <c r="K3648" s="3"/>
      <c r="L3648" s="554"/>
      <c r="M3648" s="545"/>
      <c r="N3648" s="546"/>
      <c r="O3648" s="5"/>
      <c r="P3648" s="216"/>
      <c r="Q3648" s="217"/>
      <c r="R3648" s="218"/>
      <c r="S3648" s="219">
        <f t="shared" si="1173"/>
        <v>0</v>
      </c>
      <c r="T3648" s="220">
        <f t="shared" si="1174"/>
        <v>0</v>
      </c>
      <c r="U3648" s="214">
        <f t="shared" si="1171"/>
        <v>0</v>
      </c>
      <c r="W3648" s="221"/>
      <c r="X3648" s="222"/>
      <c r="Y3648" s="222"/>
      <c r="Z3648" s="223"/>
      <c r="AA3648" s="222"/>
      <c r="AB3648" s="224"/>
      <c r="AC3648" s="225"/>
      <c r="AD3648" s="2">
        <f t="shared" si="1158"/>
        <v>0</v>
      </c>
      <c r="AE3648" s="2">
        <f t="shared" si="1159"/>
        <v>0</v>
      </c>
      <c r="AF3648" s="226"/>
      <c r="AG3648" s="219">
        <f t="shared" si="1163"/>
        <v>0</v>
      </c>
      <c r="AH3648" s="234">
        <f t="shared" si="1164"/>
        <v>0</v>
      </c>
      <c r="AI3648" s="214">
        <f t="shared" si="1172"/>
        <v>0</v>
      </c>
      <c r="AK3648" s="229">
        <f t="shared" si="1165"/>
        <v>0</v>
      </c>
      <c r="AL3648" s="226"/>
      <c r="AM3648" s="15"/>
      <c r="AN3648" s="232" t="e">
        <f t="shared" si="1166"/>
        <v>#DIV/0!</v>
      </c>
      <c r="AO3648" s="214">
        <f t="shared" si="1160"/>
        <v>0</v>
      </c>
      <c r="AQ3648" s="210"/>
      <c r="AR3648" s="231"/>
      <c r="AS3648" s="15"/>
      <c r="AT3648" s="232">
        <f t="shared" si="1167"/>
        <v>0</v>
      </c>
      <c r="AU3648" s="235">
        <f t="shared" si="1168"/>
        <v>0</v>
      </c>
      <c r="AY3648" s="210"/>
      <c r="AZ3648" s="231"/>
      <c r="BA3648" s="15"/>
      <c r="BB3648" s="232">
        <f t="shared" si="1157"/>
        <v>0</v>
      </c>
      <c r="BC3648" s="235">
        <f t="shared" si="1169"/>
        <v>0</v>
      </c>
      <c r="BG3648" s="210"/>
      <c r="BH3648" s="231"/>
      <c r="BI3648" s="15"/>
      <c r="BJ3648" s="232">
        <f t="shared" si="1161"/>
        <v>0</v>
      </c>
      <c r="BK3648" s="235">
        <f t="shared" si="1170"/>
        <v>0</v>
      </c>
      <c r="BM3648" s="109">
        <f t="shared" si="1162"/>
        <v>-5.4632283179430443</v>
      </c>
      <c r="BN3648" s="213"/>
      <c r="BR3648" s="228"/>
      <c r="BS3648" s="311"/>
      <c r="BT3648" s="3"/>
      <c r="BU3648" s="213"/>
      <c r="BV3648" s="213"/>
      <c r="BW3648" s="291"/>
    </row>
    <row r="3649" spans="1:75" x14ac:dyDescent="0.2">
      <c r="A3649" s="210"/>
      <c r="B3649" s="211"/>
      <c r="C3649" s="848" t="str">
        <f ca="1">IF(ISERR(AVERAGE(INDIRECT("B"&amp;(ROW()-INT($B$1/2))):INDIRECT("B"&amp;(ROW()+INT($B$1/2))))),"",AVERAGE(INDIRECT("B"&amp;(ROW()-INT($B$1/2))):INDIRECT("B"&amp;(ROW()+INT($B$1/2)))))</f>
        <v/>
      </c>
      <c r="D3649" s="848">
        <f t="shared" ref="D3649:D3712" si="1175">A3649-A3648</f>
        <v>0</v>
      </c>
      <c r="E3649" s="275"/>
      <c r="F3649" s="15"/>
      <c r="G3649" s="3"/>
      <c r="H3649" s="3"/>
      <c r="I3649" s="3"/>
      <c r="J3649" s="3"/>
      <c r="K3649" s="3"/>
      <c r="L3649" s="554"/>
      <c r="M3649" s="545"/>
      <c r="N3649" s="546"/>
      <c r="O3649" s="5"/>
      <c r="P3649" s="216"/>
      <c r="Q3649" s="217"/>
      <c r="R3649" s="218"/>
      <c r="S3649" s="219">
        <f t="shared" si="1173"/>
        <v>0</v>
      </c>
      <c r="T3649" s="220">
        <f t="shared" si="1174"/>
        <v>0</v>
      </c>
      <c r="U3649" s="214">
        <f t="shared" si="1171"/>
        <v>0</v>
      </c>
      <c r="W3649" s="221"/>
      <c r="X3649" s="222"/>
      <c r="Y3649" s="222"/>
      <c r="Z3649" s="223"/>
      <c r="AA3649" s="222"/>
      <c r="AB3649" s="224"/>
      <c r="AC3649" s="225"/>
      <c r="AD3649" s="2">
        <f t="shared" si="1158"/>
        <v>0</v>
      </c>
      <c r="AE3649" s="2">
        <f t="shared" si="1159"/>
        <v>0</v>
      </c>
      <c r="AF3649" s="226"/>
      <c r="AG3649" s="219">
        <f t="shared" si="1163"/>
        <v>0</v>
      </c>
      <c r="AH3649" s="234">
        <f t="shared" si="1164"/>
        <v>0</v>
      </c>
      <c r="AI3649" s="214">
        <f t="shared" si="1172"/>
        <v>0</v>
      </c>
      <c r="AK3649" s="229">
        <f t="shared" si="1165"/>
        <v>0</v>
      </c>
      <c r="AL3649" s="226"/>
      <c r="AM3649" s="15"/>
      <c r="AN3649" s="232" t="e">
        <f t="shared" si="1166"/>
        <v>#DIV/0!</v>
      </c>
      <c r="AO3649" s="214">
        <f t="shared" si="1160"/>
        <v>0</v>
      </c>
      <c r="AQ3649" s="210"/>
      <c r="AR3649" s="231"/>
      <c r="AS3649" s="15"/>
      <c r="AT3649" s="232">
        <f t="shared" si="1167"/>
        <v>0</v>
      </c>
      <c r="AU3649" s="235">
        <f t="shared" si="1168"/>
        <v>0</v>
      </c>
      <c r="AY3649" s="210"/>
      <c r="AZ3649" s="231"/>
      <c r="BA3649" s="15"/>
      <c r="BB3649" s="232">
        <f t="shared" si="1157"/>
        <v>0</v>
      </c>
      <c r="BC3649" s="235">
        <f t="shared" si="1169"/>
        <v>0</v>
      </c>
      <c r="BG3649" s="210"/>
      <c r="BH3649" s="231"/>
      <c r="BI3649" s="15"/>
      <c r="BJ3649" s="232">
        <f t="shared" si="1161"/>
        <v>0</v>
      </c>
      <c r="BK3649" s="235">
        <f t="shared" si="1170"/>
        <v>0</v>
      </c>
      <c r="BM3649" s="109">
        <f t="shared" si="1162"/>
        <v>-5.465060655440781</v>
      </c>
      <c r="BN3649" s="213"/>
      <c r="BR3649" s="228"/>
      <c r="BS3649" s="311"/>
      <c r="BT3649" s="3"/>
      <c r="BU3649" s="213"/>
      <c r="BV3649" s="213"/>
      <c r="BW3649" s="291"/>
    </row>
    <row r="3650" spans="1:75" x14ac:dyDescent="0.2">
      <c r="A3650" s="210"/>
      <c r="B3650" s="211"/>
      <c r="C3650" s="848" t="str">
        <f ca="1">IF(ISERR(AVERAGE(INDIRECT("B"&amp;(ROW()-INT($B$1/2))):INDIRECT("B"&amp;(ROW()+INT($B$1/2))))),"",AVERAGE(INDIRECT("B"&amp;(ROW()-INT($B$1/2))):INDIRECT("B"&amp;(ROW()+INT($B$1/2)))))</f>
        <v/>
      </c>
      <c r="D3650" s="848">
        <f t="shared" si="1175"/>
        <v>0</v>
      </c>
      <c r="E3650" s="275"/>
      <c r="F3650" s="15"/>
      <c r="G3650" s="3"/>
      <c r="H3650" s="3"/>
      <c r="I3650" s="3"/>
      <c r="J3650" s="3"/>
      <c r="K3650" s="3"/>
      <c r="L3650" s="554"/>
      <c r="M3650" s="545"/>
      <c r="N3650" s="546"/>
      <c r="O3650" s="5"/>
      <c r="P3650" s="216"/>
      <c r="Q3650" s="217"/>
      <c r="R3650" s="218"/>
      <c r="S3650" s="219">
        <f t="shared" si="1173"/>
        <v>0</v>
      </c>
      <c r="T3650" s="220">
        <f t="shared" si="1174"/>
        <v>0</v>
      </c>
      <c r="U3650" s="214">
        <f t="shared" si="1171"/>
        <v>0</v>
      </c>
      <c r="W3650" s="221"/>
      <c r="X3650" s="222"/>
      <c r="Y3650" s="222"/>
      <c r="Z3650" s="223"/>
      <c r="AA3650" s="222"/>
      <c r="AB3650" s="224"/>
      <c r="AC3650" s="225"/>
      <c r="AD3650" s="2">
        <f t="shared" si="1158"/>
        <v>0</v>
      </c>
      <c r="AE3650" s="2">
        <f t="shared" si="1159"/>
        <v>0</v>
      </c>
      <c r="AF3650" s="226"/>
      <c r="AG3650" s="219">
        <f t="shared" si="1163"/>
        <v>0</v>
      </c>
      <c r="AH3650" s="234">
        <f t="shared" si="1164"/>
        <v>0</v>
      </c>
      <c r="AI3650" s="214">
        <f t="shared" si="1172"/>
        <v>0</v>
      </c>
      <c r="AK3650" s="229">
        <f t="shared" si="1165"/>
        <v>0</v>
      </c>
      <c r="AL3650" s="226"/>
      <c r="AM3650" s="15"/>
      <c r="AN3650" s="232" t="e">
        <f t="shared" si="1166"/>
        <v>#DIV/0!</v>
      </c>
      <c r="AO3650" s="214">
        <f t="shared" si="1160"/>
        <v>0</v>
      </c>
      <c r="AQ3650" s="210"/>
      <c r="AR3650" s="231"/>
      <c r="AS3650" s="15"/>
      <c r="AT3650" s="232">
        <f t="shared" si="1167"/>
        <v>0</v>
      </c>
      <c r="AU3650" s="235">
        <f t="shared" si="1168"/>
        <v>0</v>
      </c>
      <c r="AY3650" s="210"/>
      <c r="AZ3650" s="231"/>
      <c r="BA3650" s="15"/>
      <c r="BB3650" s="232">
        <f t="shared" si="1157"/>
        <v>0</v>
      </c>
      <c r="BC3650" s="235">
        <f t="shared" si="1169"/>
        <v>0</v>
      </c>
      <c r="BG3650" s="210"/>
      <c r="BH3650" s="231"/>
      <c r="BI3650" s="15"/>
      <c r="BJ3650" s="232">
        <f t="shared" si="1161"/>
        <v>0</v>
      </c>
      <c r="BK3650" s="235">
        <f t="shared" si="1170"/>
        <v>0</v>
      </c>
      <c r="BM3650" s="109">
        <f t="shared" si="1162"/>
        <v>-5.4668929929385177</v>
      </c>
      <c r="BN3650" s="213"/>
      <c r="BR3650" s="228"/>
      <c r="BS3650" s="311"/>
      <c r="BT3650" s="3"/>
      <c r="BU3650" s="213"/>
      <c r="BV3650" s="213"/>
      <c r="BW3650" s="291"/>
    </row>
    <row r="3651" spans="1:75" x14ac:dyDescent="0.2">
      <c r="A3651" s="210"/>
      <c r="B3651" s="211"/>
      <c r="C3651" s="848" t="str">
        <f ca="1">IF(ISERR(AVERAGE(INDIRECT("B"&amp;(ROW()-INT($B$1/2))):INDIRECT("B"&amp;(ROW()+INT($B$1/2))))),"",AVERAGE(INDIRECT("B"&amp;(ROW()-INT($B$1/2))):INDIRECT("B"&amp;(ROW()+INT($B$1/2)))))</f>
        <v/>
      </c>
      <c r="D3651" s="848">
        <f t="shared" si="1175"/>
        <v>0</v>
      </c>
      <c r="E3651" s="275"/>
      <c r="F3651" s="15"/>
      <c r="G3651" s="3"/>
      <c r="H3651" s="3"/>
      <c r="I3651" s="3"/>
      <c r="J3651" s="3"/>
      <c r="K3651" s="3"/>
      <c r="L3651" s="554"/>
      <c r="M3651" s="545"/>
      <c r="N3651" s="546"/>
      <c r="O3651" s="5"/>
      <c r="P3651" s="216"/>
      <c r="Q3651" s="217"/>
      <c r="R3651" s="218"/>
      <c r="S3651" s="219">
        <f t="shared" si="1173"/>
        <v>0</v>
      </c>
      <c r="T3651" s="220">
        <f t="shared" si="1174"/>
        <v>0</v>
      </c>
      <c r="U3651" s="214">
        <f t="shared" si="1171"/>
        <v>0</v>
      </c>
      <c r="W3651" s="221"/>
      <c r="X3651" s="222"/>
      <c r="Y3651" s="222"/>
      <c r="Z3651" s="223"/>
      <c r="AA3651" s="222"/>
      <c r="AB3651" s="224"/>
      <c r="AC3651" s="225"/>
      <c r="AD3651" s="2">
        <f t="shared" si="1158"/>
        <v>0</v>
      </c>
      <c r="AE3651" s="2">
        <f t="shared" si="1159"/>
        <v>0</v>
      </c>
      <c r="AF3651" s="226"/>
      <c r="AG3651" s="219">
        <f t="shared" si="1163"/>
        <v>0</v>
      </c>
      <c r="AH3651" s="234">
        <f t="shared" si="1164"/>
        <v>0</v>
      </c>
      <c r="AI3651" s="214">
        <f t="shared" si="1172"/>
        <v>0</v>
      </c>
      <c r="AK3651" s="229">
        <f t="shared" si="1165"/>
        <v>0</v>
      </c>
      <c r="AL3651" s="226"/>
      <c r="AM3651" s="15"/>
      <c r="AN3651" s="232" t="e">
        <f t="shared" si="1166"/>
        <v>#DIV/0!</v>
      </c>
      <c r="AO3651" s="214">
        <f t="shared" si="1160"/>
        <v>0</v>
      </c>
      <c r="AQ3651" s="210"/>
      <c r="AR3651" s="231"/>
      <c r="AS3651" s="15"/>
      <c r="AT3651" s="232">
        <f t="shared" si="1167"/>
        <v>0</v>
      </c>
      <c r="AU3651" s="235">
        <f t="shared" si="1168"/>
        <v>0</v>
      </c>
      <c r="AY3651" s="210"/>
      <c r="AZ3651" s="231"/>
      <c r="BA3651" s="15"/>
      <c r="BB3651" s="232">
        <f t="shared" si="1157"/>
        <v>0</v>
      </c>
      <c r="BC3651" s="235">
        <f t="shared" si="1169"/>
        <v>0</v>
      </c>
      <c r="BG3651" s="210"/>
      <c r="BH3651" s="231"/>
      <c r="BI3651" s="15"/>
      <c r="BJ3651" s="232">
        <f t="shared" si="1161"/>
        <v>0</v>
      </c>
      <c r="BK3651" s="235">
        <f t="shared" si="1170"/>
        <v>0</v>
      </c>
      <c r="BM3651" s="109">
        <f t="shared" si="1162"/>
        <v>-5.4687253304362544</v>
      </c>
      <c r="BN3651" s="213"/>
      <c r="BR3651" s="228"/>
      <c r="BS3651" s="311"/>
      <c r="BT3651" s="3"/>
      <c r="BU3651" s="213"/>
      <c r="BV3651" s="213"/>
      <c r="BW3651" s="291"/>
    </row>
    <row r="3652" spans="1:75" x14ac:dyDescent="0.2">
      <c r="A3652" s="210"/>
      <c r="B3652" s="211"/>
      <c r="C3652" s="848" t="str">
        <f ca="1">IF(ISERR(AVERAGE(INDIRECT("B"&amp;(ROW()-INT($B$1/2))):INDIRECT("B"&amp;(ROW()+INT($B$1/2))))),"",AVERAGE(INDIRECT("B"&amp;(ROW()-INT($B$1/2))):INDIRECT("B"&amp;(ROW()+INT($B$1/2)))))</f>
        <v/>
      </c>
      <c r="D3652" s="848">
        <f t="shared" si="1175"/>
        <v>0</v>
      </c>
      <c r="E3652" s="275"/>
      <c r="F3652" s="15"/>
      <c r="G3652" s="3"/>
      <c r="H3652" s="3"/>
      <c r="I3652" s="3"/>
      <c r="J3652" s="3"/>
      <c r="K3652" s="3"/>
      <c r="L3652" s="554"/>
      <c r="M3652" s="545"/>
      <c r="N3652" s="546"/>
      <c r="O3652" s="5"/>
      <c r="P3652" s="216"/>
      <c r="Q3652" s="217"/>
      <c r="R3652" s="218"/>
      <c r="S3652" s="219">
        <f t="shared" si="1173"/>
        <v>0</v>
      </c>
      <c r="T3652" s="220">
        <f t="shared" si="1174"/>
        <v>0</v>
      </c>
      <c r="U3652" s="214">
        <f t="shared" si="1171"/>
        <v>0</v>
      </c>
      <c r="W3652" s="221"/>
      <c r="X3652" s="222"/>
      <c r="Y3652" s="222"/>
      <c r="Z3652" s="223"/>
      <c r="AA3652" s="222"/>
      <c r="AB3652" s="224"/>
      <c r="AC3652" s="225"/>
      <c r="AD3652" s="2">
        <f t="shared" si="1158"/>
        <v>0</v>
      </c>
      <c r="AE3652" s="2">
        <f t="shared" si="1159"/>
        <v>0</v>
      </c>
      <c r="AF3652" s="226"/>
      <c r="AG3652" s="219">
        <f t="shared" si="1163"/>
        <v>0</v>
      </c>
      <c r="AH3652" s="234">
        <f t="shared" si="1164"/>
        <v>0</v>
      </c>
      <c r="AI3652" s="214">
        <f t="shared" si="1172"/>
        <v>0</v>
      </c>
      <c r="AK3652" s="229">
        <f t="shared" si="1165"/>
        <v>0</v>
      </c>
      <c r="AL3652" s="226"/>
      <c r="AM3652" s="15"/>
      <c r="AN3652" s="232" t="e">
        <f t="shared" si="1166"/>
        <v>#DIV/0!</v>
      </c>
      <c r="AO3652" s="214">
        <f t="shared" si="1160"/>
        <v>0</v>
      </c>
      <c r="AQ3652" s="210"/>
      <c r="AR3652" s="231"/>
      <c r="AS3652" s="15"/>
      <c r="AT3652" s="232">
        <f t="shared" si="1167"/>
        <v>0</v>
      </c>
      <c r="AU3652" s="235">
        <f t="shared" si="1168"/>
        <v>0</v>
      </c>
      <c r="AY3652" s="210"/>
      <c r="AZ3652" s="231"/>
      <c r="BA3652" s="15"/>
      <c r="BB3652" s="232">
        <f t="shared" ref="BB3652:BB3715" si="1176">IF(AY3652&gt;0,(26.3/MAX($AY$4:$AY$4600))*AY3652,0)</f>
        <v>0</v>
      </c>
      <c r="BC3652" s="235">
        <f t="shared" si="1169"/>
        <v>0</v>
      </c>
      <c r="BG3652" s="210"/>
      <c r="BH3652" s="231"/>
      <c r="BI3652" s="15"/>
      <c r="BJ3652" s="232">
        <f t="shared" si="1161"/>
        <v>0</v>
      </c>
      <c r="BK3652" s="235">
        <f t="shared" si="1170"/>
        <v>0</v>
      </c>
      <c r="BM3652" s="109">
        <f t="shared" si="1162"/>
        <v>-5.4705576679339911</v>
      </c>
      <c r="BN3652" s="213"/>
      <c r="BR3652" s="228"/>
      <c r="BS3652" s="311"/>
      <c r="BT3652" s="3"/>
      <c r="BU3652" s="213"/>
      <c r="BV3652" s="213"/>
      <c r="BW3652" s="291"/>
    </row>
    <row r="3653" spans="1:75" x14ac:dyDescent="0.2">
      <c r="A3653" s="210"/>
      <c r="B3653" s="211"/>
      <c r="C3653" s="848" t="str">
        <f ca="1">IF(ISERR(AVERAGE(INDIRECT("B"&amp;(ROW()-INT($B$1/2))):INDIRECT("B"&amp;(ROW()+INT($B$1/2))))),"",AVERAGE(INDIRECT("B"&amp;(ROW()-INT($B$1/2))):INDIRECT("B"&amp;(ROW()+INT($B$1/2)))))</f>
        <v/>
      </c>
      <c r="D3653" s="848">
        <f t="shared" si="1175"/>
        <v>0</v>
      </c>
      <c r="E3653" s="275"/>
      <c r="F3653" s="15"/>
      <c r="G3653" s="3"/>
      <c r="H3653" s="3"/>
      <c r="I3653" s="3"/>
      <c r="J3653" s="3"/>
      <c r="K3653" s="3"/>
      <c r="L3653" s="554"/>
      <c r="M3653" s="545"/>
      <c r="N3653" s="546"/>
      <c r="O3653" s="5"/>
      <c r="P3653" s="216"/>
      <c r="Q3653" s="217"/>
      <c r="R3653" s="218"/>
      <c r="S3653" s="219">
        <f t="shared" si="1173"/>
        <v>0</v>
      </c>
      <c r="T3653" s="220">
        <f t="shared" si="1174"/>
        <v>0</v>
      </c>
      <c r="U3653" s="214">
        <f t="shared" si="1171"/>
        <v>0</v>
      </c>
      <c r="W3653" s="221"/>
      <c r="X3653" s="222"/>
      <c r="Y3653" s="222"/>
      <c r="Z3653" s="223"/>
      <c r="AA3653" s="222"/>
      <c r="AB3653" s="224"/>
      <c r="AC3653" s="225"/>
      <c r="AD3653" s="2">
        <f t="shared" ref="AD3653:AD3716" si="1177">IF(W3653&lt;0,W3653-X3653/60-Y3653/3600,W3653+X3653/60+Y3653/3600)</f>
        <v>0</v>
      </c>
      <c r="AE3653" s="2">
        <f t="shared" ref="AE3653:AE3716" si="1178">IF(Z3653&lt;0,Z3653-AA3653/60-AB3653/3600,Z3653+AA3653/60+AB3653/3600)</f>
        <v>0</v>
      </c>
      <c r="AF3653" s="226"/>
      <c r="AG3653" s="219">
        <f t="shared" si="1163"/>
        <v>0</v>
      </c>
      <c r="AH3653" s="234">
        <f t="shared" si="1164"/>
        <v>0</v>
      </c>
      <c r="AI3653" s="214">
        <f t="shared" si="1172"/>
        <v>0</v>
      </c>
      <c r="AK3653" s="229">
        <f t="shared" si="1165"/>
        <v>0</v>
      </c>
      <c r="AL3653" s="226"/>
      <c r="AM3653" s="15"/>
      <c r="AN3653" s="232" t="e">
        <f t="shared" si="1166"/>
        <v>#DIV/0!</v>
      </c>
      <c r="AO3653" s="214">
        <f t="shared" ref="AO3653:AO3716" si="1179">AL3653*3.28084</f>
        <v>0</v>
      </c>
      <c r="AQ3653" s="210"/>
      <c r="AR3653" s="231"/>
      <c r="AS3653" s="15"/>
      <c r="AT3653" s="232">
        <f t="shared" si="1167"/>
        <v>0</v>
      </c>
      <c r="AU3653" s="235">
        <f t="shared" si="1168"/>
        <v>0</v>
      </c>
      <c r="AY3653" s="210"/>
      <c r="AZ3653" s="231"/>
      <c r="BA3653" s="15"/>
      <c r="BB3653" s="232">
        <f t="shared" si="1176"/>
        <v>0</v>
      </c>
      <c r="BC3653" s="235">
        <f t="shared" si="1169"/>
        <v>0</v>
      </c>
      <c r="BG3653" s="210"/>
      <c r="BH3653" s="231"/>
      <c r="BI3653" s="15"/>
      <c r="BJ3653" s="232">
        <f t="shared" ref="BJ3653:BJ3716" si="1180">BG3653</f>
        <v>0</v>
      </c>
      <c r="BK3653" s="235">
        <f t="shared" si="1170"/>
        <v>0</v>
      </c>
      <c r="BM3653" s="109">
        <f t="shared" ref="BM3653:BM3716" si="1181">BM3652+$BQ$14</f>
        <v>-5.4723900054317278</v>
      </c>
      <c r="BN3653" s="213"/>
      <c r="BR3653" s="228"/>
      <c r="BS3653" s="311"/>
      <c r="BT3653" s="3"/>
      <c r="BU3653" s="213"/>
      <c r="BV3653" s="213"/>
      <c r="BW3653" s="291"/>
    </row>
    <row r="3654" spans="1:75" x14ac:dyDescent="0.2">
      <c r="A3654" s="210"/>
      <c r="B3654" s="211"/>
      <c r="C3654" s="848" t="str">
        <f ca="1">IF(ISERR(AVERAGE(INDIRECT("B"&amp;(ROW()-INT($B$1/2))):INDIRECT("B"&amp;(ROW()+INT($B$1/2))))),"",AVERAGE(INDIRECT("B"&amp;(ROW()-INT($B$1/2))):INDIRECT("B"&amp;(ROW()+INT($B$1/2)))))</f>
        <v/>
      </c>
      <c r="D3654" s="848">
        <f t="shared" si="1175"/>
        <v>0</v>
      </c>
      <c r="E3654" s="275"/>
      <c r="F3654" s="15"/>
      <c r="G3654" s="3"/>
      <c r="H3654" s="3"/>
      <c r="I3654" s="3"/>
      <c r="J3654" s="3"/>
      <c r="K3654" s="3"/>
      <c r="L3654" s="554"/>
      <c r="M3654" s="545"/>
      <c r="N3654" s="546"/>
      <c r="O3654" s="5"/>
      <c r="P3654" s="216"/>
      <c r="Q3654" s="217"/>
      <c r="R3654" s="218"/>
      <c r="S3654" s="219">
        <f t="shared" si="1173"/>
        <v>0</v>
      </c>
      <c r="T3654" s="220">
        <f t="shared" si="1174"/>
        <v>0</v>
      </c>
      <c r="U3654" s="214">
        <f t="shared" si="1171"/>
        <v>0</v>
      </c>
      <c r="W3654" s="221"/>
      <c r="X3654" s="222"/>
      <c r="Y3654" s="222"/>
      <c r="Z3654" s="223"/>
      <c r="AA3654" s="222"/>
      <c r="AB3654" s="224"/>
      <c r="AC3654" s="225"/>
      <c r="AD3654" s="2">
        <f t="shared" si="1177"/>
        <v>0</v>
      </c>
      <c r="AE3654" s="2">
        <f t="shared" si="1178"/>
        <v>0</v>
      </c>
      <c r="AF3654" s="226"/>
      <c r="AG3654" s="219">
        <f t="shared" ref="AG3654:AG3717" si="1182">AG3653+IF(AD3654&lt;&gt;0,1.852*60*1000*((ACOS((SIN((AD3653/180)*PI()))*(SIN((AD3654/180)*PI()))+(COS((AD3653/180)*PI()))*(COS((AD3654/180)*PI()))*(COS((AE3654/180)*PI()-(AE3653/180)*PI())))/PI())*180),0)</f>
        <v>0</v>
      </c>
      <c r="AH3654" s="234">
        <f t="shared" ref="AH3654:AH3717" si="1183">AH3653+IF(AD3654&lt;&gt;0,1.852*60*0.6213712*((ACOS((SIN((AD3653/180)*PI()))*(SIN((AD3654/180)*PI()))+(COS((AD3653/180)*PI()))*(COS((AD3654/180)*PI()))*(COS((AE3654/180)*PI()-(AE3653/180)*PI())))/PI())*180),0)</f>
        <v>0</v>
      </c>
      <c r="AI3654" s="214">
        <f t="shared" si="1172"/>
        <v>0</v>
      </c>
      <c r="AK3654" s="229">
        <f t="shared" ref="AK3654:AK3717" si="1184">IF(AL3654&gt;0,AK3653+$AO$1,0)</f>
        <v>0</v>
      </c>
      <c r="AL3654" s="226"/>
      <c r="AM3654" s="15"/>
      <c r="AN3654" s="232" t="e">
        <f t="shared" ref="AN3654:AN3717" si="1185">(42341.84/MAX(AK3654:AK8250))*AK3654*0.0006213712</f>
        <v>#DIV/0!</v>
      </c>
      <c r="AO3654" s="214">
        <f t="shared" si="1179"/>
        <v>0</v>
      </c>
      <c r="AQ3654" s="210"/>
      <c r="AR3654" s="231"/>
      <c r="AS3654" s="15"/>
      <c r="AT3654" s="232">
        <f t="shared" ref="AT3654:AT3717" si="1186">IF(AQ3654&gt;0,(26.3/(MAX($AQ$4:$AQ$4600)*0.0006213712))*AQ3654*0.0006213712,0)</f>
        <v>0</v>
      </c>
      <c r="AU3654" s="235">
        <f t="shared" ref="AU3654:AU3717" si="1187">(AR3654*3.28084)+(AW$4)</f>
        <v>0</v>
      </c>
      <c r="AY3654" s="210"/>
      <c r="AZ3654" s="231"/>
      <c r="BA3654" s="15"/>
      <c r="BB3654" s="232">
        <f t="shared" si="1176"/>
        <v>0</v>
      </c>
      <c r="BC3654" s="235">
        <f t="shared" ref="BC3654:BC3717" si="1188">AZ3654+BE$4</f>
        <v>0</v>
      </c>
      <c r="BG3654" s="210"/>
      <c r="BH3654" s="231"/>
      <c r="BI3654" s="15"/>
      <c r="BJ3654" s="232">
        <f t="shared" si="1180"/>
        <v>0</v>
      </c>
      <c r="BK3654" s="235">
        <f t="shared" ref="BK3654:BK3717" si="1189">BH3654*BM3654</f>
        <v>0</v>
      </c>
      <c r="BM3654" s="109">
        <f t="shared" si="1181"/>
        <v>-5.4742223429294645</v>
      </c>
      <c r="BN3654" s="213"/>
      <c r="BR3654" s="228"/>
      <c r="BS3654" s="311"/>
      <c r="BT3654" s="3"/>
      <c r="BU3654" s="213"/>
      <c r="BV3654" s="213"/>
      <c r="BW3654" s="291"/>
    </row>
    <row r="3655" spans="1:75" x14ac:dyDescent="0.2">
      <c r="A3655" s="210"/>
      <c r="B3655" s="211"/>
      <c r="C3655" s="848" t="str">
        <f ca="1">IF(ISERR(AVERAGE(INDIRECT("B"&amp;(ROW()-INT($B$1/2))):INDIRECT("B"&amp;(ROW()+INT($B$1/2))))),"",AVERAGE(INDIRECT("B"&amp;(ROW()-INT($B$1/2))):INDIRECT("B"&amp;(ROW()+INT($B$1/2)))))</f>
        <v/>
      </c>
      <c r="D3655" s="848">
        <f t="shared" si="1175"/>
        <v>0</v>
      </c>
      <c r="E3655" s="275"/>
      <c r="F3655" s="15"/>
      <c r="G3655" s="3"/>
      <c r="H3655" s="3"/>
      <c r="I3655" s="3"/>
      <c r="J3655" s="3"/>
      <c r="K3655" s="3"/>
      <c r="L3655" s="554"/>
      <c r="M3655" s="545"/>
      <c r="N3655" s="546"/>
      <c r="O3655" s="5"/>
      <c r="P3655" s="216"/>
      <c r="Q3655" s="217"/>
      <c r="R3655" s="218"/>
      <c r="S3655" s="219">
        <f t="shared" si="1173"/>
        <v>0</v>
      </c>
      <c r="T3655" s="220">
        <f t="shared" si="1174"/>
        <v>0</v>
      </c>
      <c r="U3655" s="214">
        <f t="shared" ref="U3655:U3718" si="1190">R3655*3.28084</f>
        <v>0</v>
      </c>
      <c r="W3655" s="221"/>
      <c r="X3655" s="222"/>
      <c r="Y3655" s="222"/>
      <c r="Z3655" s="223"/>
      <c r="AA3655" s="222"/>
      <c r="AB3655" s="224"/>
      <c r="AC3655" s="225"/>
      <c r="AD3655" s="2">
        <f t="shared" si="1177"/>
        <v>0</v>
      </c>
      <c r="AE3655" s="2">
        <f t="shared" si="1178"/>
        <v>0</v>
      </c>
      <c r="AF3655" s="226"/>
      <c r="AG3655" s="219">
        <f t="shared" si="1182"/>
        <v>0</v>
      </c>
      <c r="AH3655" s="234">
        <f t="shared" si="1183"/>
        <v>0</v>
      </c>
      <c r="AI3655" s="214">
        <f t="shared" ref="AI3655:AI3718" si="1191">AF3655*3.28084</f>
        <v>0</v>
      </c>
      <c r="AK3655" s="229">
        <f t="shared" si="1184"/>
        <v>0</v>
      </c>
      <c r="AL3655" s="226"/>
      <c r="AM3655" s="15"/>
      <c r="AN3655" s="232" t="e">
        <f t="shared" si="1185"/>
        <v>#DIV/0!</v>
      </c>
      <c r="AO3655" s="214">
        <f t="shared" si="1179"/>
        <v>0</v>
      </c>
      <c r="AQ3655" s="210"/>
      <c r="AR3655" s="231"/>
      <c r="AS3655" s="15"/>
      <c r="AT3655" s="232">
        <f t="shared" si="1186"/>
        <v>0</v>
      </c>
      <c r="AU3655" s="235">
        <f t="shared" si="1187"/>
        <v>0</v>
      </c>
      <c r="AY3655" s="210"/>
      <c r="AZ3655" s="231"/>
      <c r="BA3655" s="15"/>
      <c r="BB3655" s="232">
        <f t="shared" si="1176"/>
        <v>0</v>
      </c>
      <c r="BC3655" s="235">
        <f t="shared" si="1188"/>
        <v>0</v>
      </c>
      <c r="BG3655" s="210"/>
      <c r="BH3655" s="231"/>
      <c r="BI3655" s="15"/>
      <c r="BJ3655" s="232">
        <f t="shared" si="1180"/>
        <v>0</v>
      </c>
      <c r="BK3655" s="235">
        <f t="shared" si="1189"/>
        <v>0</v>
      </c>
      <c r="BM3655" s="109">
        <f t="shared" si="1181"/>
        <v>-5.4760546804272012</v>
      </c>
      <c r="BN3655" s="213"/>
      <c r="BR3655" s="228"/>
      <c r="BS3655" s="311"/>
      <c r="BT3655" s="3"/>
      <c r="BU3655" s="213"/>
      <c r="BV3655" s="213"/>
      <c r="BW3655" s="291"/>
    </row>
    <row r="3656" spans="1:75" x14ac:dyDescent="0.2">
      <c r="A3656" s="210"/>
      <c r="B3656" s="211"/>
      <c r="C3656" s="848" t="str">
        <f ca="1">IF(ISERR(AVERAGE(INDIRECT("B"&amp;(ROW()-INT($B$1/2))):INDIRECT("B"&amp;(ROW()+INT($B$1/2))))),"",AVERAGE(INDIRECT("B"&amp;(ROW()-INT($B$1/2))):INDIRECT("B"&amp;(ROW()+INT($B$1/2)))))</f>
        <v/>
      </c>
      <c r="D3656" s="848">
        <f t="shared" si="1175"/>
        <v>0</v>
      </c>
      <c r="E3656" s="275"/>
      <c r="F3656" s="15"/>
      <c r="G3656" s="3"/>
      <c r="H3656" s="3"/>
      <c r="I3656" s="3"/>
      <c r="J3656" s="3"/>
      <c r="K3656" s="3"/>
      <c r="L3656" s="554"/>
      <c r="M3656" s="545"/>
      <c r="N3656" s="546"/>
      <c r="O3656" s="5"/>
      <c r="P3656" s="216"/>
      <c r="Q3656" s="217"/>
      <c r="R3656" s="218"/>
      <c r="S3656" s="219">
        <f t="shared" si="1173"/>
        <v>0</v>
      </c>
      <c r="T3656" s="220">
        <f t="shared" si="1174"/>
        <v>0</v>
      </c>
      <c r="U3656" s="214">
        <f t="shared" si="1190"/>
        <v>0</v>
      </c>
      <c r="W3656" s="221"/>
      <c r="X3656" s="222"/>
      <c r="Y3656" s="222"/>
      <c r="Z3656" s="223"/>
      <c r="AA3656" s="222"/>
      <c r="AB3656" s="224"/>
      <c r="AC3656" s="225"/>
      <c r="AD3656" s="2">
        <f t="shared" si="1177"/>
        <v>0</v>
      </c>
      <c r="AE3656" s="2">
        <f t="shared" si="1178"/>
        <v>0</v>
      </c>
      <c r="AF3656" s="226"/>
      <c r="AG3656" s="219">
        <f t="shared" si="1182"/>
        <v>0</v>
      </c>
      <c r="AH3656" s="234">
        <f t="shared" si="1183"/>
        <v>0</v>
      </c>
      <c r="AI3656" s="214">
        <f t="shared" si="1191"/>
        <v>0</v>
      </c>
      <c r="AK3656" s="229">
        <f t="shared" si="1184"/>
        <v>0</v>
      </c>
      <c r="AL3656" s="226"/>
      <c r="AM3656" s="15"/>
      <c r="AN3656" s="232" t="e">
        <f t="shared" si="1185"/>
        <v>#DIV/0!</v>
      </c>
      <c r="AO3656" s="214">
        <f t="shared" si="1179"/>
        <v>0</v>
      </c>
      <c r="AQ3656" s="210"/>
      <c r="AR3656" s="231"/>
      <c r="AS3656" s="15"/>
      <c r="AT3656" s="232">
        <f t="shared" si="1186"/>
        <v>0</v>
      </c>
      <c r="AU3656" s="235">
        <f t="shared" si="1187"/>
        <v>0</v>
      </c>
      <c r="AY3656" s="210"/>
      <c r="AZ3656" s="231"/>
      <c r="BA3656" s="15"/>
      <c r="BB3656" s="232">
        <f t="shared" si="1176"/>
        <v>0</v>
      </c>
      <c r="BC3656" s="235">
        <f t="shared" si="1188"/>
        <v>0</v>
      </c>
      <c r="BG3656" s="210"/>
      <c r="BH3656" s="231"/>
      <c r="BI3656" s="15"/>
      <c r="BJ3656" s="232">
        <f t="shared" si="1180"/>
        <v>0</v>
      </c>
      <c r="BK3656" s="235">
        <f t="shared" si="1189"/>
        <v>0</v>
      </c>
      <c r="BM3656" s="109">
        <f t="shared" si="1181"/>
        <v>-5.4778870179249379</v>
      </c>
      <c r="BN3656" s="213"/>
      <c r="BR3656" s="228"/>
      <c r="BS3656" s="311"/>
      <c r="BT3656" s="3"/>
      <c r="BU3656" s="213"/>
      <c r="BV3656" s="213"/>
      <c r="BW3656" s="291"/>
    </row>
    <row r="3657" spans="1:75" x14ac:dyDescent="0.2">
      <c r="A3657" s="210"/>
      <c r="B3657" s="211"/>
      <c r="C3657" s="848" t="str">
        <f ca="1">IF(ISERR(AVERAGE(INDIRECT("B"&amp;(ROW()-INT($B$1/2))):INDIRECT("B"&amp;(ROW()+INT($B$1/2))))),"",AVERAGE(INDIRECT("B"&amp;(ROW()-INT($B$1/2))):INDIRECT("B"&amp;(ROW()+INT($B$1/2)))))</f>
        <v/>
      </c>
      <c r="D3657" s="848">
        <f t="shared" si="1175"/>
        <v>0</v>
      </c>
      <c r="E3657" s="275"/>
      <c r="F3657" s="15"/>
      <c r="G3657" s="3"/>
      <c r="H3657" s="3"/>
      <c r="I3657" s="3"/>
      <c r="J3657" s="3"/>
      <c r="K3657" s="3"/>
      <c r="L3657" s="554"/>
      <c r="M3657" s="545"/>
      <c r="N3657" s="546"/>
      <c r="O3657" s="5"/>
      <c r="P3657" s="216"/>
      <c r="Q3657" s="217"/>
      <c r="R3657" s="218"/>
      <c r="S3657" s="219">
        <f t="shared" ref="S3657:S3720" si="1192">S3656+IF(P3657&lt;&gt;0,1.852*60*1000*((ACOS((SIN((P3656/180)*PI()))*(SIN((P3657/180)*PI()))+(COS((P3656/180)*PI()))*(COS((P3657/180)*PI()))*(COS((Q3657/180)*PI()-(Q3656/180)*PI())))/PI())*180),0)</f>
        <v>0</v>
      </c>
      <c r="T3657" s="220">
        <f t="shared" ref="T3657:T3720" si="1193">T3656+IF(P3657&lt;&gt;0,1.852*60*0.6213712*((ACOS((SIN((P3656/180)*PI()))*(SIN((P3657/180)*PI()))+(COS((P3656/180)*PI()))*(COS((P3657/180)*PI()))*(COS((Q3657/180)*PI()-(Q3656/180)*PI())))/PI())*180),0)</f>
        <v>0</v>
      </c>
      <c r="U3657" s="214">
        <f t="shared" si="1190"/>
        <v>0</v>
      </c>
      <c r="W3657" s="221"/>
      <c r="X3657" s="222"/>
      <c r="Y3657" s="222"/>
      <c r="Z3657" s="223"/>
      <c r="AA3657" s="222"/>
      <c r="AB3657" s="224"/>
      <c r="AC3657" s="225"/>
      <c r="AD3657" s="2">
        <f t="shared" si="1177"/>
        <v>0</v>
      </c>
      <c r="AE3657" s="2">
        <f t="shared" si="1178"/>
        <v>0</v>
      </c>
      <c r="AF3657" s="226"/>
      <c r="AG3657" s="219">
        <f t="shared" si="1182"/>
        <v>0</v>
      </c>
      <c r="AH3657" s="234">
        <f t="shared" si="1183"/>
        <v>0</v>
      </c>
      <c r="AI3657" s="214">
        <f t="shared" si="1191"/>
        <v>0</v>
      </c>
      <c r="AK3657" s="229">
        <f t="shared" si="1184"/>
        <v>0</v>
      </c>
      <c r="AL3657" s="226"/>
      <c r="AM3657" s="15"/>
      <c r="AN3657" s="232" t="e">
        <f t="shared" si="1185"/>
        <v>#DIV/0!</v>
      </c>
      <c r="AO3657" s="214">
        <f t="shared" si="1179"/>
        <v>0</v>
      </c>
      <c r="AQ3657" s="210"/>
      <c r="AR3657" s="231"/>
      <c r="AS3657" s="15"/>
      <c r="AT3657" s="232">
        <f t="shared" si="1186"/>
        <v>0</v>
      </c>
      <c r="AU3657" s="235">
        <f t="shared" si="1187"/>
        <v>0</v>
      </c>
      <c r="AY3657" s="210"/>
      <c r="AZ3657" s="231"/>
      <c r="BA3657" s="15"/>
      <c r="BB3657" s="232">
        <f t="shared" si="1176"/>
        <v>0</v>
      </c>
      <c r="BC3657" s="235">
        <f t="shared" si="1188"/>
        <v>0</v>
      </c>
      <c r="BG3657" s="210"/>
      <c r="BH3657" s="231"/>
      <c r="BI3657" s="15"/>
      <c r="BJ3657" s="232">
        <f t="shared" si="1180"/>
        <v>0</v>
      </c>
      <c r="BK3657" s="235">
        <f t="shared" si="1189"/>
        <v>0</v>
      </c>
      <c r="BM3657" s="109">
        <f t="shared" si="1181"/>
        <v>-5.4797193554226746</v>
      </c>
      <c r="BN3657" s="213"/>
      <c r="BR3657" s="228"/>
      <c r="BS3657" s="311"/>
      <c r="BT3657" s="3"/>
      <c r="BU3657" s="213"/>
      <c r="BV3657" s="213"/>
      <c r="BW3657" s="291"/>
    </row>
    <row r="3658" spans="1:75" x14ac:dyDescent="0.2">
      <c r="A3658" s="210"/>
      <c r="B3658" s="211"/>
      <c r="C3658" s="848" t="str">
        <f ca="1">IF(ISERR(AVERAGE(INDIRECT("B"&amp;(ROW()-INT($B$1/2))):INDIRECT("B"&amp;(ROW()+INT($B$1/2))))),"",AVERAGE(INDIRECT("B"&amp;(ROW()-INT($B$1/2))):INDIRECT("B"&amp;(ROW()+INT($B$1/2)))))</f>
        <v/>
      </c>
      <c r="D3658" s="848">
        <f t="shared" si="1175"/>
        <v>0</v>
      </c>
      <c r="E3658" s="275"/>
      <c r="F3658" s="15"/>
      <c r="G3658" s="3"/>
      <c r="H3658" s="3"/>
      <c r="I3658" s="3"/>
      <c r="J3658" s="3"/>
      <c r="K3658" s="3"/>
      <c r="L3658" s="554"/>
      <c r="M3658" s="545"/>
      <c r="N3658" s="546"/>
      <c r="O3658" s="5"/>
      <c r="P3658" s="216"/>
      <c r="Q3658" s="217"/>
      <c r="R3658" s="218"/>
      <c r="S3658" s="219">
        <f t="shared" si="1192"/>
        <v>0</v>
      </c>
      <c r="T3658" s="220">
        <f t="shared" si="1193"/>
        <v>0</v>
      </c>
      <c r="U3658" s="214">
        <f t="shared" si="1190"/>
        <v>0</v>
      </c>
      <c r="W3658" s="221"/>
      <c r="X3658" s="222"/>
      <c r="Y3658" s="222"/>
      <c r="Z3658" s="223"/>
      <c r="AA3658" s="222"/>
      <c r="AB3658" s="224"/>
      <c r="AC3658" s="225"/>
      <c r="AD3658" s="2">
        <f t="shared" si="1177"/>
        <v>0</v>
      </c>
      <c r="AE3658" s="2">
        <f t="shared" si="1178"/>
        <v>0</v>
      </c>
      <c r="AF3658" s="226"/>
      <c r="AG3658" s="219">
        <f t="shared" si="1182"/>
        <v>0</v>
      </c>
      <c r="AH3658" s="234">
        <f t="shared" si="1183"/>
        <v>0</v>
      </c>
      <c r="AI3658" s="214">
        <f t="shared" si="1191"/>
        <v>0</v>
      </c>
      <c r="AK3658" s="229">
        <f t="shared" si="1184"/>
        <v>0</v>
      </c>
      <c r="AL3658" s="226"/>
      <c r="AM3658" s="15"/>
      <c r="AN3658" s="232" t="e">
        <f t="shared" si="1185"/>
        <v>#DIV/0!</v>
      </c>
      <c r="AO3658" s="214">
        <f t="shared" si="1179"/>
        <v>0</v>
      </c>
      <c r="AQ3658" s="210"/>
      <c r="AR3658" s="231"/>
      <c r="AS3658" s="15"/>
      <c r="AT3658" s="232">
        <f t="shared" si="1186"/>
        <v>0</v>
      </c>
      <c r="AU3658" s="235">
        <f t="shared" si="1187"/>
        <v>0</v>
      </c>
      <c r="AY3658" s="210"/>
      <c r="AZ3658" s="231"/>
      <c r="BA3658" s="15"/>
      <c r="BB3658" s="232">
        <f t="shared" si="1176"/>
        <v>0</v>
      </c>
      <c r="BC3658" s="235">
        <f t="shared" si="1188"/>
        <v>0</v>
      </c>
      <c r="BG3658" s="210"/>
      <c r="BH3658" s="231"/>
      <c r="BI3658" s="15"/>
      <c r="BJ3658" s="232">
        <f t="shared" si="1180"/>
        <v>0</v>
      </c>
      <c r="BK3658" s="235">
        <f t="shared" si="1189"/>
        <v>0</v>
      </c>
      <c r="BM3658" s="109">
        <f t="shared" si="1181"/>
        <v>-5.4815516929204113</v>
      </c>
      <c r="BN3658" s="213"/>
      <c r="BR3658" s="228"/>
      <c r="BS3658" s="311"/>
      <c r="BT3658" s="3"/>
      <c r="BU3658" s="213"/>
      <c r="BV3658" s="213"/>
      <c r="BW3658" s="291"/>
    </row>
    <row r="3659" spans="1:75" x14ac:dyDescent="0.2">
      <c r="A3659" s="210"/>
      <c r="B3659" s="211"/>
      <c r="C3659" s="848" t="str">
        <f ca="1">IF(ISERR(AVERAGE(INDIRECT("B"&amp;(ROW()-INT($B$1/2))):INDIRECT("B"&amp;(ROW()+INT($B$1/2))))),"",AVERAGE(INDIRECT("B"&amp;(ROW()-INT($B$1/2))):INDIRECT("B"&amp;(ROW()+INT($B$1/2)))))</f>
        <v/>
      </c>
      <c r="D3659" s="848">
        <f t="shared" si="1175"/>
        <v>0</v>
      </c>
      <c r="E3659" s="275"/>
      <c r="F3659" s="15"/>
      <c r="G3659" s="3"/>
      <c r="H3659" s="3"/>
      <c r="I3659" s="3"/>
      <c r="J3659" s="3"/>
      <c r="K3659" s="3"/>
      <c r="L3659" s="554"/>
      <c r="M3659" s="545"/>
      <c r="N3659" s="546"/>
      <c r="O3659" s="5"/>
      <c r="P3659" s="216"/>
      <c r="Q3659" s="217"/>
      <c r="R3659" s="218"/>
      <c r="S3659" s="219">
        <f t="shared" si="1192"/>
        <v>0</v>
      </c>
      <c r="T3659" s="220">
        <f t="shared" si="1193"/>
        <v>0</v>
      </c>
      <c r="U3659" s="214">
        <f t="shared" si="1190"/>
        <v>0</v>
      </c>
      <c r="W3659" s="221"/>
      <c r="X3659" s="222"/>
      <c r="Y3659" s="222"/>
      <c r="Z3659" s="223"/>
      <c r="AA3659" s="222"/>
      <c r="AB3659" s="224"/>
      <c r="AC3659" s="225"/>
      <c r="AD3659" s="2">
        <f t="shared" si="1177"/>
        <v>0</v>
      </c>
      <c r="AE3659" s="2">
        <f t="shared" si="1178"/>
        <v>0</v>
      </c>
      <c r="AF3659" s="226"/>
      <c r="AG3659" s="219">
        <f t="shared" si="1182"/>
        <v>0</v>
      </c>
      <c r="AH3659" s="234">
        <f t="shared" si="1183"/>
        <v>0</v>
      </c>
      <c r="AI3659" s="214">
        <f t="shared" si="1191"/>
        <v>0</v>
      </c>
      <c r="AK3659" s="229">
        <f t="shared" si="1184"/>
        <v>0</v>
      </c>
      <c r="AL3659" s="226"/>
      <c r="AM3659" s="15"/>
      <c r="AN3659" s="232" t="e">
        <f t="shared" si="1185"/>
        <v>#DIV/0!</v>
      </c>
      <c r="AO3659" s="214">
        <f t="shared" si="1179"/>
        <v>0</v>
      </c>
      <c r="AQ3659" s="210"/>
      <c r="AR3659" s="231"/>
      <c r="AS3659" s="15"/>
      <c r="AT3659" s="232">
        <f t="shared" si="1186"/>
        <v>0</v>
      </c>
      <c r="AU3659" s="235">
        <f t="shared" si="1187"/>
        <v>0</v>
      </c>
      <c r="AY3659" s="210"/>
      <c r="AZ3659" s="231"/>
      <c r="BA3659" s="15"/>
      <c r="BB3659" s="232">
        <f t="shared" si="1176"/>
        <v>0</v>
      </c>
      <c r="BC3659" s="235">
        <f t="shared" si="1188"/>
        <v>0</v>
      </c>
      <c r="BG3659" s="210"/>
      <c r="BH3659" s="231"/>
      <c r="BI3659" s="15"/>
      <c r="BJ3659" s="232">
        <f t="shared" si="1180"/>
        <v>0</v>
      </c>
      <c r="BK3659" s="235">
        <f t="shared" si="1189"/>
        <v>0</v>
      </c>
      <c r="BM3659" s="109">
        <f t="shared" si="1181"/>
        <v>-5.483384030418148</v>
      </c>
      <c r="BN3659" s="213"/>
      <c r="BR3659" s="228"/>
      <c r="BS3659" s="311"/>
      <c r="BT3659" s="3"/>
      <c r="BU3659" s="213"/>
      <c r="BV3659" s="213"/>
      <c r="BW3659" s="291"/>
    </row>
    <row r="3660" spans="1:75" x14ac:dyDescent="0.2">
      <c r="A3660" s="210"/>
      <c r="B3660" s="211"/>
      <c r="C3660" s="848" t="str">
        <f ca="1">IF(ISERR(AVERAGE(INDIRECT("B"&amp;(ROW()-INT($B$1/2))):INDIRECT("B"&amp;(ROW()+INT($B$1/2))))),"",AVERAGE(INDIRECT("B"&amp;(ROW()-INT($B$1/2))):INDIRECT("B"&amp;(ROW()+INT($B$1/2)))))</f>
        <v/>
      </c>
      <c r="D3660" s="848">
        <f t="shared" si="1175"/>
        <v>0</v>
      </c>
      <c r="E3660" s="275"/>
      <c r="F3660" s="15"/>
      <c r="G3660" s="3"/>
      <c r="H3660" s="3"/>
      <c r="I3660" s="3"/>
      <c r="J3660" s="3"/>
      <c r="K3660" s="3"/>
      <c r="L3660" s="554"/>
      <c r="M3660" s="545"/>
      <c r="N3660" s="546"/>
      <c r="O3660" s="5"/>
      <c r="P3660" s="216"/>
      <c r="Q3660" s="217"/>
      <c r="R3660" s="218"/>
      <c r="S3660" s="219">
        <f t="shared" si="1192"/>
        <v>0</v>
      </c>
      <c r="T3660" s="220">
        <f t="shared" si="1193"/>
        <v>0</v>
      </c>
      <c r="U3660" s="214">
        <f t="shared" si="1190"/>
        <v>0</v>
      </c>
      <c r="W3660" s="221"/>
      <c r="X3660" s="222"/>
      <c r="Y3660" s="222"/>
      <c r="Z3660" s="223"/>
      <c r="AA3660" s="222"/>
      <c r="AB3660" s="224"/>
      <c r="AC3660" s="225"/>
      <c r="AD3660" s="2">
        <f t="shared" si="1177"/>
        <v>0</v>
      </c>
      <c r="AE3660" s="2">
        <f t="shared" si="1178"/>
        <v>0</v>
      </c>
      <c r="AF3660" s="226"/>
      <c r="AG3660" s="219">
        <f t="shared" si="1182"/>
        <v>0</v>
      </c>
      <c r="AH3660" s="234">
        <f t="shared" si="1183"/>
        <v>0</v>
      </c>
      <c r="AI3660" s="214">
        <f t="shared" si="1191"/>
        <v>0</v>
      </c>
      <c r="AK3660" s="229">
        <f t="shared" si="1184"/>
        <v>0</v>
      </c>
      <c r="AL3660" s="226"/>
      <c r="AM3660" s="15"/>
      <c r="AN3660" s="232" t="e">
        <f t="shared" si="1185"/>
        <v>#DIV/0!</v>
      </c>
      <c r="AO3660" s="214">
        <f t="shared" si="1179"/>
        <v>0</v>
      </c>
      <c r="AQ3660" s="210"/>
      <c r="AR3660" s="231"/>
      <c r="AS3660" s="15"/>
      <c r="AT3660" s="232">
        <f t="shared" si="1186"/>
        <v>0</v>
      </c>
      <c r="AU3660" s="235">
        <f t="shared" si="1187"/>
        <v>0</v>
      </c>
      <c r="AY3660" s="210"/>
      <c r="AZ3660" s="231"/>
      <c r="BA3660" s="15"/>
      <c r="BB3660" s="232">
        <f t="shared" si="1176"/>
        <v>0</v>
      </c>
      <c r="BC3660" s="235">
        <f t="shared" si="1188"/>
        <v>0</v>
      </c>
      <c r="BG3660" s="210"/>
      <c r="BH3660" s="231"/>
      <c r="BI3660" s="15"/>
      <c r="BJ3660" s="232">
        <f t="shared" si="1180"/>
        <v>0</v>
      </c>
      <c r="BK3660" s="235">
        <f t="shared" si="1189"/>
        <v>0</v>
      </c>
      <c r="BM3660" s="109">
        <f t="shared" si="1181"/>
        <v>-5.4852163679158847</v>
      </c>
      <c r="BN3660" s="213"/>
      <c r="BR3660" s="228"/>
      <c r="BS3660" s="311"/>
      <c r="BT3660" s="3"/>
      <c r="BU3660" s="213"/>
      <c r="BV3660" s="213"/>
      <c r="BW3660" s="291"/>
    </row>
    <row r="3661" spans="1:75" x14ac:dyDescent="0.2">
      <c r="A3661" s="210"/>
      <c r="B3661" s="211"/>
      <c r="C3661" s="848" t="str">
        <f ca="1">IF(ISERR(AVERAGE(INDIRECT("B"&amp;(ROW()-INT($B$1/2))):INDIRECT("B"&amp;(ROW()+INT($B$1/2))))),"",AVERAGE(INDIRECT("B"&amp;(ROW()-INT($B$1/2))):INDIRECT("B"&amp;(ROW()+INT($B$1/2)))))</f>
        <v/>
      </c>
      <c r="D3661" s="848">
        <f t="shared" si="1175"/>
        <v>0</v>
      </c>
      <c r="E3661" s="275"/>
      <c r="F3661" s="15"/>
      <c r="G3661" s="3"/>
      <c r="H3661" s="3"/>
      <c r="I3661" s="3"/>
      <c r="J3661" s="3"/>
      <c r="K3661" s="3"/>
      <c r="L3661" s="554"/>
      <c r="M3661" s="545"/>
      <c r="N3661" s="546"/>
      <c r="O3661" s="5"/>
      <c r="P3661" s="216"/>
      <c r="Q3661" s="217"/>
      <c r="R3661" s="218"/>
      <c r="S3661" s="219">
        <f t="shared" si="1192"/>
        <v>0</v>
      </c>
      <c r="T3661" s="220">
        <f t="shared" si="1193"/>
        <v>0</v>
      </c>
      <c r="U3661" s="214">
        <f t="shared" si="1190"/>
        <v>0</v>
      </c>
      <c r="W3661" s="221"/>
      <c r="X3661" s="222"/>
      <c r="Y3661" s="222"/>
      <c r="Z3661" s="223"/>
      <c r="AA3661" s="222"/>
      <c r="AB3661" s="224"/>
      <c r="AC3661" s="225"/>
      <c r="AD3661" s="2">
        <f t="shared" si="1177"/>
        <v>0</v>
      </c>
      <c r="AE3661" s="2">
        <f t="shared" si="1178"/>
        <v>0</v>
      </c>
      <c r="AF3661" s="226"/>
      <c r="AG3661" s="219">
        <f t="shared" si="1182"/>
        <v>0</v>
      </c>
      <c r="AH3661" s="234">
        <f t="shared" si="1183"/>
        <v>0</v>
      </c>
      <c r="AI3661" s="214">
        <f t="shared" si="1191"/>
        <v>0</v>
      </c>
      <c r="AK3661" s="229">
        <f t="shared" si="1184"/>
        <v>0</v>
      </c>
      <c r="AL3661" s="226"/>
      <c r="AM3661" s="15"/>
      <c r="AN3661" s="232" t="e">
        <f t="shared" si="1185"/>
        <v>#DIV/0!</v>
      </c>
      <c r="AO3661" s="214">
        <f t="shared" si="1179"/>
        <v>0</v>
      </c>
      <c r="AQ3661" s="210"/>
      <c r="AR3661" s="231"/>
      <c r="AS3661" s="15"/>
      <c r="AT3661" s="232">
        <f t="shared" si="1186"/>
        <v>0</v>
      </c>
      <c r="AU3661" s="235">
        <f t="shared" si="1187"/>
        <v>0</v>
      </c>
      <c r="AY3661" s="210"/>
      <c r="AZ3661" s="231"/>
      <c r="BA3661" s="15"/>
      <c r="BB3661" s="232">
        <f t="shared" si="1176"/>
        <v>0</v>
      </c>
      <c r="BC3661" s="235">
        <f t="shared" si="1188"/>
        <v>0</v>
      </c>
      <c r="BG3661" s="210"/>
      <c r="BH3661" s="231"/>
      <c r="BI3661" s="15"/>
      <c r="BJ3661" s="232">
        <f t="shared" si="1180"/>
        <v>0</v>
      </c>
      <c r="BK3661" s="235">
        <f t="shared" si="1189"/>
        <v>0</v>
      </c>
      <c r="BM3661" s="109">
        <f t="shared" si="1181"/>
        <v>-5.4870487054136214</v>
      </c>
      <c r="BN3661" s="213"/>
      <c r="BR3661" s="228"/>
      <c r="BS3661" s="311"/>
      <c r="BT3661" s="3"/>
      <c r="BU3661" s="213"/>
      <c r="BV3661" s="213"/>
      <c r="BW3661" s="291"/>
    </row>
    <row r="3662" spans="1:75" x14ac:dyDescent="0.2">
      <c r="A3662" s="210"/>
      <c r="B3662" s="211"/>
      <c r="C3662" s="848" t="str">
        <f ca="1">IF(ISERR(AVERAGE(INDIRECT("B"&amp;(ROW()-INT($B$1/2))):INDIRECT("B"&amp;(ROW()+INT($B$1/2))))),"",AVERAGE(INDIRECT("B"&amp;(ROW()-INT($B$1/2))):INDIRECT("B"&amp;(ROW()+INT($B$1/2)))))</f>
        <v/>
      </c>
      <c r="D3662" s="848">
        <f t="shared" si="1175"/>
        <v>0</v>
      </c>
      <c r="E3662" s="275"/>
      <c r="F3662" s="15"/>
      <c r="G3662" s="3"/>
      <c r="H3662" s="3"/>
      <c r="I3662" s="3"/>
      <c r="J3662" s="3"/>
      <c r="K3662" s="3"/>
      <c r="L3662" s="554"/>
      <c r="M3662" s="545"/>
      <c r="N3662" s="546"/>
      <c r="O3662" s="5"/>
      <c r="P3662" s="216"/>
      <c r="Q3662" s="217"/>
      <c r="R3662" s="218"/>
      <c r="S3662" s="219">
        <f t="shared" si="1192"/>
        <v>0</v>
      </c>
      <c r="T3662" s="220">
        <f t="shared" si="1193"/>
        <v>0</v>
      </c>
      <c r="U3662" s="214">
        <f t="shared" si="1190"/>
        <v>0</v>
      </c>
      <c r="W3662" s="221"/>
      <c r="X3662" s="222"/>
      <c r="Y3662" s="222"/>
      <c r="Z3662" s="223"/>
      <c r="AA3662" s="222"/>
      <c r="AB3662" s="224"/>
      <c r="AC3662" s="225"/>
      <c r="AD3662" s="2">
        <f t="shared" si="1177"/>
        <v>0</v>
      </c>
      <c r="AE3662" s="2">
        <f t="shared" si="1178"/>
        <v>0</v>
      </c>
      <c r="AF3662" s="226"/>
      <c r="AG3662" s="219">
        <f t="shared" si="1182"/>
        <v>0</v>
      </c>
      <c r="AH3662" s="234">
        <f t="shared" si="1183"/>
        <v>0</v>
      </c>
      <c r="AI3662" s="214">
        <f t="shared" si="1191"/>
        <v>0</v>
      </c>
      <c r="AK3662" s="229">
        <f t="shared" si="1184"/>
        <v>0</v>
      </c>
      <c r="AL3662" s="226"/>
      <c r="AM3662" s="15"/>
      <c r="AN3662" s="232" t="e">
        <f t="shared" si="1185"/>
        <v>#DIV/0!</v>
      </c>
      <c r="AO3662" s="214">
        <f t="shared" si="1179"/>
        <v>0</v>
      </c>
      <c r="AQ3662" s="210"/>
      <c r="AR3662" s="231"/>
      <c r="AS3662" s="15"/>
      <c r="AT3662" s="232">
        <f t="shared" si="1186"/>
        <v>0</v>
      </c>
      <c r="AU3662" s="235">
        <f t="shared" si="1187"/>
        <v>0</v>
      </c>
      <c r="AY3662" s="210"/>
      <c r="AZ3662" s="231"/>
      <c r="BA3662" s="15"/>
      <c r="BB3662" s="232">
        <f t="shared" si="1176"/>
        <v>0</v>
      </c>
      <c r="BC3662" s="235">
        <f t="shared" si="1188"/>
        <v>0</v>
      </c>
      <c r="BG3662" s="210"/>
      <c r="BH3662" s="231"/>
      <c r="BI3662" s="15"/>
      <c r="BJ3662" s="232">
        <f t="shared" si="1180"/>
        <v>0</v>
      </c>
      <c r="BK3662" s="235">
        <f t="shared" si="1189"/>
        <v>0</v>
      </c>
      <c r="BM3662" s="109">
        <f t="shared" si="1181"/>
        <v>-5.4888810429113581</v>
      </c>
      <c r="BN3662" s="213"/>
      <c r="BR3662" s="228"/>
      <c r="BS3662" s="311"/>
      <c r="BT3662" s="3"/>
      <c r="BU3662" s="213"/>
      <c r="BV3662" s="213"/>
      <c r="BW3662" s="291"/>
    </row>
    <row r="3663" spans="1:75" x14ac:dyDescent="0.2">
      <c r="A3663" s="210"/>
      <c r="B3663" s="211"/>
      <c r="C3663" s="848" t="str">
        <f ca="1">IF(ISERR(AVERAGE(INDIRECT("B"&amp;(ROW()-INT($B$1/2))):INDIRECT("B"&amp;(ROW()+INT($B$1/2))))),"",AVERAGE(INDIRECT("B"&amp;(ROW()-INT($B$1/2))):INDIRECT("B"&amp;(ROW()+INT($B$1/2)))))</f>
        <v/>
      </c>
      <c r="D3663" s="848">
        <f t="shared" si="1175"/>
        <v>0</v>
      </c>
      <c r="E3663" s="275"/>
      <c r="F3663" s="15"/>
      <c r="G3663" s="3"/>
      <c r="H3663" s="3"/>
      <c r="I3663" s="3"/>
      <c r="J3663" s="3"/>
      <c r="K3663" s="3"/>
      <c r="L3663" s="554"/>
      <c r="M3663" s="545"/>
      <c r="N3663" s="546"/>
      <c r="O3663" s="5"/>
      <c r="P3663" s="216"/>
      <c r="Q3663" s="217"/>
      <c r="R3663" s="218"/>
      <c r="S3663" s="219">
        <f t="shared" si="1192"/>
        <v>0</v>
      </c>
      <c r="T3663" s="220">
        <f t="shared" si="1193"/>
        <v>0</v>
      </c>
      <c r="U3663" s="214">
        <f t="shared" si="1190"/>
        <v>0</v>
      </c>
      <c r="W3663" s="221"/>
      <c r="X3663" s="222"/>
      <c r="Y3663" s="222"/>
      <c r="Z3663" s="223"/>
      <c r="AA3663" s="222"/>
      <c r="AB3663" s="224"/>
      <c r="AC3663" s="225"/>
      <c r="AD3663" s="2">
        <f t="shared" si="1177"/>
        <v>0</v>
      </c>
      <c r="AE3663" s="2">
        <f t="shared" si="1178"/>
        <v>0</v>
      </c>
      <c r="AF3663" s="226"/>
      <c r="AG3663" s="219">
        <f t="shared" si="1182"/>
        <v>0</v>
      </c>
      <c r="AH3663" s="234">
        <f t="shared" si="1183"/>
        <v>0</v>
      </c>
      <c r="AI3663" s="214">
        <f t="shared" si="1191"/>
        <v>0</v>
      </c>
      <c r="AK3663" s="229">
        <f t="shared" si="1184"/>
        <v>0</v>
      </c>
      <c r="AL3663" s="226"/>
      <c r="AM3663" s="15"/>
      <c r="AN3663" s="232" t="e">
        <f t="shared" si="1185"/>
        <v>#DIV/0!</v>
      </c>
      <c r="AO3663" s="214">
        <f t="shared" si="1179"/>
        <v>0</v>
      </c>
      <c r="AQ3663" s="210"/>
      <c r="AR3663" s="231"/>
      <c r="AS3663" s="15"/>
      <c r="AT3663" s="232">
        <f t="shared" si="1186"/>
        <v>0</v>
      </c>
      <c r="AU3663" s="235">
        <f t="shared" si="1187"/>
        <v>0</v>
      </c>
      <c r="AY3663" s="210"/>
      <c r="AZ3663" s="231"/>
      <c r="BA3663" s="15"/>
      <c r="BB3663" s="232">
        <f t="shared" si="1176"/>
        <v>0</v>
      </c>
      <c r="BC3663" s="235">
        <f t="shared" si="1188"/>
        <v>0</v>
      </c>
      <c r="BG3663" s="210"/>
      <c r="BH3663" s="231"/>
      <c r="BI3663" s="15"/>
      <c r="BJ3663" s="232">
        <f t="shared" si="1180"/>
        <v>0</v>
      </c>
      <c r="BK3663" s="235">
        <f t="shared" si="1189"/>
        <v>0</v>
      </c>
      <c r="BM3663" s="109">
        <f t="shared" si="1181"/>
        <v>-5.4907133804090948</v>
      </c>
      <c r="BN3663" s="213"/>
      <c r="BR3663" s="228"/>
      <c r="BS3663" s="311"/>
      <c r="BT3663" s="3"/>
      <c r="BU3663" s="213"/>
      <c r="BV3663" s="213"/>
      <c r="BW3663" s="291"/>
    </row>
    <row r="3664" spans="1:75" x14ac:dyDescent="0.2">
      <c r="A3664" s="210"/>
      <c r="B3664" s="211"/>
      <c r="C3664" s="848" t="str">
        <f ca="1">IF(ISERR(AVERAGE(INDIRECT("B"&amp;(ROW()-INT($B$1/2))):INDIRECT("B"&amp;(ROW()+INT($B$1/2))))),"",AVERAGE(INDIRECT("B"&amp;(ROW()-INT($B$1/2))):INDIRECT("B"&amp;(ROW()+INT($B$1/2)))))</f>
        <v/>
      </c>
      <c r="D3664" s="848">
        <f t="shared" si="1175"/>
        <v>0</v>
      </c>
      <c r="E3664" s="275"/>
      <c r="F3664" s="15"/>
      <c r="G3664" s="3"/>
      <c r="H3664" s="3"/>
      <c r="I3664" s="3"/>
      <c r="J3664" s="3"/>
      <c r="K3664" s="3"/>
      <c r="L3664" s="554"/>
      <c r="M3664" s="545"/>
      <c r="N3664" s="546"/>
      <c r="O3664" s="5"/>
      <c r="P3664" s="216"/>
      <c r="Q3664" s="217"/>
      <c r="R3664" s="218"/>
      <c r="S3664" s="219">
        <f t="shared" si="1192"/>
        <v>0</v>
      </c>
      <c r="T3664" s="220">
        <f t="shared" si="1193"/>
        <v>0</v>
      </c>
      <c r="U3664" s="214">
        <f t="shared" si="1190"/>
        <v>0</v>
      </c>
      <c r="W3664" s="221"/>
      <c r="X3664" s="222"/>
      <c r="Y3664" s="222"/>
      <c r="Z3664" s="223"/>
      <c r="AA3664" s="222"/>
      <c r="AB3664" s="224"/>
      <c r="AC3664" s="225"/>
      <c r="AD3664" s="2">
        <f t="shared" si="1177"/>
        <v>0</v>
      </c>
      <c r="AE3664" s="2">
        <f t="shared" si="1178"/>
        <v>0</v>
      </c>
      <c r="AF3664" s="226"/>
      <c r="AG3664" s="219">
        <f t="shared" si="1182"/>
        <v>0</v>
      </c>
      <c r="AH3664" s="234">
        <f t="shared" si="1183"/>
        <v>0</v>
      </c>
      <c r="AI3664" s="214">
        <f t="shared" si="1191"/>
        <v>0</v>
      </c>
      <c r="AK3664" s="229">
        <f t="shared" si="1184"/>
        <v>0</v>
      </c>
      <c r="AL3664" s="226"/>
      <c r="AM3664" s="15"/>
      <c r="AN3664" s="232" t="e">
        <f t="shared" si="1185"/>
        <v>#DIV/0!</v>
      </c>
      <c r="AO3664" s="214">
        <f t="shared" si="1179"/>
        <v>0</v>
      </c>
      <c r="AQ3664" s="210"/>
      <c r="AR3664" s="231"/>
      <c r="AS3664" s="15"/>
      <c r="AT3664" s="232">
        <f t="shared" si="1186"/>
        <v>0</v>
      </c>
      <c r="AU3664" s="235">
        <f t="shared" si="1187"/>
        <v>0</v>
      </c>
      <c r="AY3664" s="210"/>
      <c r="AZ3664" s="231"/>
      <c r="BA3664" s="15"/>
      <c r="BB3664" s="232">
        <f t="shared" si="1176"/>
        <v>0</v>
      </c>
      <c r="BC3664" s="235">
        <f t="shared" si="1188"/>
        <v>0</v>
      </c>
      <c r="BG3664" s="210"/>
      <c r="BH3664" s="231"/>
      <c r="BI3664" s="15"/>
      <c r="BJ3664" s="232">
        <f t="shared" si="1180"/>
        <v>0</v>
      </c>
      <c r="BK3664" s="235">
        <f t="shared" si="1189"/>
        <v>0</v>
      </c>
      <c r="BM3664" s="109">
        <f t="shared" si="1181"/>
        <v>-5.4925457179068315</v>
      </c>
      <c r="BN3664" s="213"/>
      <c r="BR3664" s="228"/>
      <c r="BS3664" s="311"/>
      <c r="BT3664" s="3"/>
      <c r="BU3664" s="213"/>
      <c r="BV3664" s="213"/>
      <c r="BW3664" s="291"/>
    </row>
    <row r="3665" spans="1:75" x14ac:dyDescent="0.2">
      <c r="A3665" s="210"/>
      <c r="B3665" s="211"/>
      <c r="C3665" s="848" t="str">
        <f ca="1">IF(ISERR(AVERAGE(INDIRECT("B"&amp;(ROW()-INT($B$1/2))):INDIRECT("B"&amp;(ROW()+INT($B$1/2))))),"",AVERAGE(INDIRECT("B"&amp;(ROW()-INT($B$1/2))):INDIRECT("B"&amp;(ROW()+INT($B$1/2)))))</f>
        <v/>
      </c>
      <c r="D3665" s="848">
        <f t="shared" si="1175"/>
        <v>0</v>
      </c>
      <c r="E3665" s="275"/>
      <c r="F3665" s="15"/>
      <c r="G3665" s="3"/>
      <c r="H3665" s="3"/>
      <c r="I3665" s="3"/>
      <c r="J3665" s="3"/>
      <c r="K3665" s="3"/>
      <c r="L3665" s="554"/>
      <c r="M3665" s="545"/>
      <c r="N3665" s="546"/>
      <c r="O3665" s="5"/>
      <c r="P3665" s="216"/>
      <c r="Q3665" s="217"/>
      <c r="R3665" s="218"/>
      <c r="S3665" s="219">
        <f t="shared" si="1192"/>
        <v>0</v>
      </c>
      <c r="T3665" s="220">
        <f t="shared" si="1193"/>
        <v>0</v>
      </c>
      <c r="U3665" s="214">
        <f t="shared" si="1190"/>
        <v>0</v>
      </c>
      <c r="W3665" s="221"/>
      <c r="X3665" s="222"/>
      <c r="Y3665" s="222"/>
      <c r="Z3665" s="223"/>
      <c r="AA3665" s="222"/>
      <c r="AB3665" s="224"/>
      <c r="AC3665" s="225"/>
      <c r="AD3665" s="2">
        <f t="shared" si="1177"/>
        <v>0</v>
      </c>
      <c r="AE3665" s="2">
        <f t="shared" si="1178"/>
        <v>0</v>
      </c>
      <c r="AF3665" s="226"/>
      <c r="AG3665" s="219">
        <f t="shared" si="1182"/>
        <v>0</v>
      </c>
      <c r="AH3665" s="234">
        <f t="shared" si="1183"/>
        <v>0</v>
      </c>
      <c r="AI3665" s="214">
        <f t="shared" si="1191"/>
        <v>0</v>
      </c>
      <c r="AK3665" s="229">
        <f t="shared" si="1184"/>
        <v>0</v>
      </c>
      <c r="AL3665" s="226"/>
      <c r="AM3665" s="15"/>
      <c r="AN3665" s="232" t="e">
        <f t="shared" si="1185"/>
        <v>#DIV/0!</v>
      </c>
      <c r="AO3665" s="214">
        <f t="shared" si="1179"/>
        <v>0</v>
      </c>
      <c r="AQ3665" s="210"/>
      <c r="AR3665" s="231"/>
      <c r="AS3665" s="15"/>
      <c r="AT3665" s="232">
        <f t="shared" si="1186"/>
        <v>0</v>
      </c>
      <c r="AU3665" s="235">
        <f t="shared" si="1187"/>
        <v>0</v>
      </c>
      <c r="AY3665" s="210"/>
      <c r="AZ3665" s="231"/>
      <c r="BA3665" s="15"/>
      <c r="BB3665" s="232">
        <f t="shared" si="1176"/>
        <v>0</v>
      </c>
      <c r="BC3665" s="235">
        <f t="shared" si="1188"/>
        <v>0</v>
      </c>
      <c r="BG3665" s="210"/>
      <c r="BH3665" s="231"/>
      <c r="BI3665" s="15"/>
      <c r="BJ3665" s="232">
        <f t="shared" si="1180"/>
        <v>0</v>
      </c>
      <c r="BK3665" s="235">
        <f t="shared" si="1189"/>
        <v>0</v>
      </c>
      <c r="BM3665" s="109">
        <f t="shared" si="1181"/>
        <v>-5.4943780554045683</v>
      </c>
      <c r="BN3665" s="213"/>
      <c r="BR3665" s="228"/>
      <c r="BS3665" s="311"/>
      <c r="BT3665" s="3"/>
      <c r="BU3665" s="213"/>
      <c r="BV3665" s="213"/>
      <c r="BW3665" s="291"/>
    </row>
    <row r="3666" spans="1:75" x14ac:dyDescent="0.2">
      <c r="A3666" s="210"/>
      <c r="B3666" s="211"/>
      <c r="C3666" s="848" t="str">
        <f ca="1">IF(ISERR(AVERAGE(INDIRECT("B"&amp;(ROW()-INT($B$1/2))):INDIRECT("B"&amp;(ROW()+INT($B$1/2))))),"",AVERAGE(INDIRECT("B"&amp;(ROW()-INT($B$1/2))):INDIRECT("B"&amp;(ROW()+INT($B$1/2)))))</f>
        <v/>
      </c>
      <c r="D3666" s="848">
        <f t="shared" si="1175"/>
        <v>0</v>
      </c>
      <c r="E3666" s="275"/>
      <c r="F3666" s="15"/>
      <c r="G3666" s="3"/>
      <c r="H3666" s="3"/>
      <c r="I3666" s="3"/>
      <c r="J3666" s="3"/>
      <c r="K3666" s="3"/>
      <c r="L3666" s="554"/>
      <c r="M3666" s="545"/>
      <c r="N3666" s="546"/>
      <c r="O3666" s="5"/>
      <c r="P3666" s="216"/>
      <c r="Q3666" s="217"/>
      <c r="R3666" s="218"/>
      <c r="S3666" s="219">
        <f t="shared" si="1192"/>
        <v>0</v>
      </c>
      <c r="T3666" s="220">
        <f t="shared" si="1193"/>
        <v>0</v>
      </c>
      <c r="U3666" s="214">
        <f t="shared" si="1190"/>
        <v>0</v>
      </c>
      <c r="W3666" s="221"/>
      <c r="X3666" s="222"/>
      <c r="Y3666" s="222"/>
      <c r="Z3666" s="223"/>
      <c r="AA3666" s="222"/>
      <c r="AB3666" s="224"/>
      <c r="AC3666" s="225"/>
      <c r="AD3666" s="2">
        <f t="shared" si="1177"/>
        <v>0</v>
      </c>
      <c r="AE3666" s="2">
        <f t="shared" si="1178"/>
        <v>0</v>
      </c>
      <c r="AF3666" s="226"/>
      <c r="AG3666" s="219">
        <f t="shared" si="1182"/>
        <v>0</v>
      </c>
      <c r="AH3666" s="234">
        <f t="shared" si="1183"/>
        <v>0</v>
      </c>
      <c r="AI3666" s="214">
        <f t="shared" si="1191"/>
        <v>0</v>
      </c>
      <c r="AK3666" s="229">
        <f t="shared" si="1184"/>
        <v>0</v>
      </c>
      <c r="AL3666" s="226"/>
      <c r="AM3666" s="15"/>
      <c r="AN3666" s="232" t="e">
        <f t="shared" si="1185"/>
        <v>#DIV/0!</v>
      </c>
      <c r="AO3666" s="214">
        <f t="shared" si="1179"/>
        <v>0</v>
      </c>
      <c r="AQ3666" s="210"/>
      <c r="AR3666" s="231"/>
      <c r="AS3666" s="15"/>
      <c r="AT3666" s="232">
        <f t="shared" si="1186"/>
        <v>0</v>
      </c>
      <c r="AU3666" s="235">
        <f t="shared" si="1187"/>
        <v>0</v>
      </c>
      <c r="AY3666" s="210"/>
      <c r="AZ3666" s="231"/>
      <c r="BA3666" s="15"/>
      <c r="BB3666" s="232">
        <f t="shared" si="1176"/>
        <v>0</v>
      </c>
      <c r="BC3666" s="235">
        <f t="shared" si="1188"/>
        <v>0</v>
      </c>
      <c r="BG3666" s="210"/>
      <c r="BH3666" s="231"/>
      <c r="BI3666" s="15"/>
      <c r="BJ3666" s="232">
        <f t="shared" si="1180"/>
        <v>0</v>
      </c>
      <c r="BK3666" s="235">
        <f t="shared" si="1189"/>
        <v>0</v>
      </c>
      <c r="BM3666" s="109">
        <f t="shared" si="1181"/>
        <v>-5.496210392902305</v>
      </c>
      <c r="BN3666" s="213"/>
      <c r="BR3666" s="228"/>
      <c r="BS3666" s="311"/>
      <c r="BT3666" s="3"/>
      <c r="BU3666" s="213"/>
      <c r="BV3666" s="213"/>
      <c r="BW3666" s="291"/>
    </row>
    <row r="3667" spans="1:75" x14ac:dyDescent="0.2">
      <c r="A3667" s="210"/>
      <c r="B3667" s="211"/>
      <c r="C3667" s="848" t="str">
        <f ca="1">IF(ISERR(AVERAGE(INDIRECT("B"&amp;(ROW()-INT($B$1/2))):INDIRECT("B"&amp;(ROW()+INT($B$1/2))))),"",AVERAGE(INDIRECT("B"&amp;(ROW()-INT($B$1/2))):INDIRECT("B"&amp;(ROW()+INT($B$1/2)))))</f>
        <v/>
      </c>
      <c r="D3667" s="848">
        <f t="shared" si="1175"/>
        <v>0</v>
      </c>
      <c r="E3667" s="275"/>
      <c r="F3667" s="15"/>
      <c r="G3667" s="3"/>
      <c r="H3667" s="3"/>
      <c r="I3667" s="3"/>
      <c r="J3667" s="3"/>
      <c r="K3667" s="3"/>
      <c r="L3667" s="554"/>
      <c r="M3667" s="545"/>
      <c r="N3667" s="546"/>
      <c r="O3667" s="5"/>
      <c r="P3667" s="216"/>
      <c r="Q3667" s="217"/>
      <c r="R3667" s="218"/>
      <c r="S3667" s="219">
        <f t="shared" si="1192"/>
        <v>0</v>
      </c>
      <c r="T3667" s="220">
        <f t="shared" si="1193"/>
        <v>0</v>
      </c>
      <c r="U3667" s="214">
        <f t="shared" si="1190"/>
        <v>0</v>
      </c>
      <c r="W3667" s="221"/>
      <c r="X3667" s="222"/>
      <c r="Y3667" s="222"/>
      <c r="Z3667" s="223"/>
      <c r="AA3667" s="222"/>
      <c r="AB3667" s="224"/>
      <c r="AC3667" s="225"/>
      <c r="AD3667" s="2">
        <f t="shared" si="1177"/>
        <v>0</v>
      </c>
      <c r="AE3667" s="2">
        <f t="shared" si="1178"/>
        <v>0</v>
      </c>
      <c r="AF3667" s="226"/>
      <c r="AG3667" s="219">
        <f t="shared" si="1182"/>
        <v>0</v>
      </c>
      <c r="AH3667" s="234">
        <f t="shared" si="1183"/>
        <v>0</v>
      </c>
      <c r="AI3667" s="214">
        <f t="shared" si="1191"/>
        <v>0</v>
      </c>
      <c r="AK3667" s="229">
        <f t="shared" si="1184"/>
        <v>0</v>
      </c>
      <c r="AL3667" s="226"/>
      <c r="AM3667" s="15"/>
      <c r="AN3667" s="232" t="e">
        <f t="shared" si="1185"/>
        <v>#DIV/0!</v>
      </c>
      <c r="AO3667" s="214">
        <f t="shared" si="1179"/>
        <v>0</v>
      </c>
      <c r="AQ3667" s="210"/>
      <c r="AR3667" s="231"/>
      <c r="AS3667" s="15"/>
      <c r="AT3667" s="232">
        <f t="shared" si="1186"/>
        <v>0</v>
      </c>
      <c r="AU3667" s="235">
        <f t="shared" si="1187"/>
        <v>0</v>
      </c>
      <c r="AY3667" s="210"/>
      <c r="AZ3667" s="231"/>
      <c r="BA3667" s="15"/>
      <c r="BB3667" s="232">
        <f t="shared" si="1176"/>
        <v>0</v>
      </c>
      <c r="BC3667" s="235">
        <f t="shared" si="1188"/>
        <v>0</v>
      </c>
      <c r="BG3667" s="210"/>
      <c r="BH3667" s="231"/>
      <c r="BI3667" s="15"/>
      <c r="BJ3667" s="232">
        <f t="shared" si="1180"/>
        <v>0</v>
      </c>
      <c r="BK3667" s="235">
        <f t="shared" si="1189"/>
        <v>0</v>
      </c>
      <c r="BM3667" s="109">
        <f t="shared" si="1181"/>
        <v>-5.4980427304000417</v>
      </c>
      <c r="BN3667" s="213"/>
      <c r="BR3667" s="228"/>
      <c r="BS3667" s="311"/>
      <c r="BT3667" s="3"/>
      <c r="BU3667" s="213"/>
      <c r="BV3667" s="213"/>
      <c r="BW3667" s="291"/>
    </row>
    <row r="3668" spans="1:75" x14ac:dyDescent="0.2">
      <c r="A3668" s="210"/>
      <c r="B3668" s="211"/>
      <c r="C3668" s="848" t="str">
        <f ca="1">IF(ISERR(AVERAGE(INDIRECT("B"&amp;(ROW()-INT($B$1/2))):INDIRECT("B"&amp;(ROW()+INT($B$1/2))))),"",AVERAGE(INDIRECT("B"&amp;(ROW()-INT($B$1/2))):INDIRECT("B"&amp;(ROW()+INT($B$1/2)))))</f>
        <v/>
      </c>
      <c r="D3668" s="848">
        <f t="shared" si="1175"/>
        <v>0</v>
      </c>
      <c r="E3668" s="275"/>
      <c r="F3668" s="15"/>
      <c r="G3668" s="3"/>
      <c r="H3668" s="3"/>
      <c r="I3668" s="3"/>
      <c r="J3668" s="3"/>
      <c r="K3668" s="3"/>
      <c r="L3668" s="554"/>
      <c r="M3668" s="545"/>
      <c r="N3668" s="546"/>
      <c r="O3668" s="5"/>
      <c r="P3668" s="216"/>
      <c r="Q3668" s="217"/>
      <c r="R3668" s="218"/>
      <c r="S3668" s="219">
        <f t="shared" si="1192"/>
        <v>0</v>
      </c>
      <c r="T3668" s="220">
        <f t="shared" si="1193"/>
        <v>0</v>
      </c>
      <c r="U3668" s="214">
        <f t="shared" si="1190"/>
        <v>0</v>
      </c>
      <c r="W3668" s="221"/>
      <c r="X3668" s="222"/>
      <c r="Y3668" s="222"/>
      <c r="Z3668" s="223"/>
      <c r="AA3668" s="222"/>
      <c r="AB3668" s="224"/>
      <c r="AC3668" s="225"/>
      <c r="AD3668" s="2">
        <f t="shared" si="1177"/>
        <v>0</v>
      </c>
      <c r="AE3668" s="2">
        <f t="shared" si="1178"/>
        <v>0</v>
      </c>
      <c r="AF3668" s="226"/>
      <c r="AG3668" s="219">
        <f t="shared" si="1182"/>
        <v>0</v>
      </c>
      <c r="AH3668" s="234">
        <f t="shared" si="1183"/>
        <v>0</v>
      </c>
      <c r="AI3668" s="214">
        <f t="shared" si="1191"/>
        <v>0</v>
      </c>
      <c r="AK3668" s="229">
        <f t="shared" si="1184"/>
        <v>0</v>
      </c>
      <c r="AL3668" s="226"/>
      <c r="AM3668" s="15"/>
      <c r="AN3668" s="232" t="e">
        <f t="shared" si="1185"/>
        <v>#DIV/0!</v>
      </c>
      <c r="AO3668" s="214">
        <f t="shared" si="1179"/>
        <v>0</v>
      </c>
      <c r="AQ3668" s="210"/>
      <c r="AR3668" s="231"/>
      <c r="AS3668" s="15"/>
      <c r="AT3668" s="232">
        <f t="shared" si="1186"/>
        <v>0</v>
      </c>
      <c r="AU3668" s="235">
        <f t="shared" si="1187"/>
        <v>0</v>
      </c>
      <c r="AY3668" s="210"/>
      <c r="AZ3668" s="231"/>
      <c r="BA3668" s="15"/>
      <c r="BB3668" s="232">
        <f t="shared" si="1176"/>
        <v>0</v>
      </c>
      <c r="BC3668" s="235">
        <f t="shared" si="1188"/>
        <v>0</v>
      </c>
      <c r="BG3668" s="210"/>
      <c r="BH3668" s="231"/>
      <c r="BI3668" s="15"/>
      <c r="BJ3668" s="232">
        <f t="shared" si="1180"/>
        <v>0</v>
      </c>
      <c r="BK3668" s="235">
        <f t="shared" si="1189"/>
        <v>0</v>
      </c>
      <c r="BM3668" s="109">
        <f t="shared" si="1181"/>
        <v>-5.4998750678977784</v>
      </c>
      <c r="BN3668" s="213"/>
      <c r="BR3668" s="228"/>
      <c r="BS3668" s="311"/>
      <c r="BT3668" s="3"/>
      <c r="BU3668" s="213"/>
      <c r="BV3668" s="213"/>
      <c r="BW3668" s="291"/>
    </row>
    <row r="3669" spans="1:75" x14ac:dyDescent="0.2">
      <c r="A3669" s="210"/>
      <c r="B3669" s="211"/>
      <c r="C3669" s="848" t="str">
        <f ca="1">IF(ISERR(AVERAGE(INDIRECT("B"&amp;(ROW()-INT($B$1/2))):INDIRECT("B"&amp;(ROW()+INT($B$1/2))))),"",AVERAGE(INDIRECT("B"&amp;(ROW()-INT($B$1/2))):INDIRECT("B"&amp;(ROW()+INT($B$1/2)))))</f>
        <v/>
      </c>
      <c r="D3669" s="848">
        <f t="shared" si="1175"/>
        <v>0</v>
      </c>
      <c r="E3669" s="275"/>
      <c r="F3669" s="15"/>
      <c r="G3669" s="3"/>
      <c r="H3669" s="3"/>
      <c r="I3669" s="3"/>
      <c r="J3669" s="3"/>
      <c r="K3669" s="3"/>
      <c r="L3669" s="554"/>
      <c r="M3669" s="545"/>
      <c r="N3669" s="546"/>
      <c r="O3669" s="5"/>
      <c r="P3669" s="216"/>
      <c r="Q3669" s="217"/>
      <c r="R3669" s="218"/>
      <c r="S3669" s="219">
        <f t="shared" si="1192"/>
        <v>0</v>
      </c>
      <c r="T3669" s="220">
        <f t="shared" si="1193"/>
        <v>0</v>
      </c>
      <c r="U3669" s="214">
        <f t="shared" si="1190"/>
        <v>0</v>
      </c>
      <c r="W3669" s="221"/>
      <c r="X3669" s="222"/>
      <c r="Y3669" s="222"/>
      <c r="Z3669" s="223"/>
      <c r="AA3669" s="222"/>
      <c r="AB3669" s="224"/>
      <c r="AC3669" s="225"/>
      <c r="AD3669" s="2">
        <f t="shared" si="1177"/>
        <v>0</v>
      </c>
      <c r="AE3669" s="2">
        <f t="shared" si="1178"/>
        <v>0</v>
      </c>
      <c r="AF3669" s="226"/>
      <c r="AG3669" s="219">
        <f t="shared" si="1182"/>
        <v>0</v>
      </c>
      <c r="AH3669" s="234">
        <f t="shared" si="1183"/>
        <v>0</v>
      </c>
      <c r="AI3669" s="214">
        <f t="shared" si="1191"/>
        <v>0</v>
      </c>
      <c r="AK3669" s="229">
        <f t="shared" si="1184"/>
        <v>0</v>
      </c>
      <c r="AL3669" s="226"/>
      <c r="AM3669" s="15"/>
      <c r="AN3669" s="232" t="e">
        <f t="shared" si="1185"/>
        <v>#DIV/0!</v>
      </c>
      <c r="AO3669" s="214">
        <f t="shared" si="1179"/>
        <v>0</v>
      </c>
      <c r="AQ3669" s="210"/>
      <c r="AR3669" s="231"/>
      <c r="AS3669" s="15"/>
      <c r="AT3669" s="232">
        <f t="shared" si="1186"/>
        <v>0</v>
      </c>
      <c r="AU3669" s="235">
        <f t="shared" si="1187"/>
        <v>0</v>
      </c>
      <c r="AY3669" s="210"/>
      <c r="AZ3669" s="231"/>
      <c r="BA3669" s="15"/>
      <c r="BB3669" s="232">
        <f t="shared" si="1176"/>
        <v>0</v>
      </c>
      <c r="BC3669" s="235">
        <f t="shared" si="1188"/>
        <v>0</v>
      </c>
      <c r="BG3669" s="210"/>
      <c r="BH3669" s="231"/>
      <c r="BI3669" s="15"/>
      <c r="BJ3669" s="232">
        <f t="shared" si="1180"/>
        <v>0</v>
      </c>
      <c r="BK3669" s="235">
        <f t="shared" si="1189"/>
        <v>0</v>
      </c>
      <c r="BM3669" s="109">
        <f t="shared" si="1181"/>
        <v>-5.5017074053955151</v>
      </c>
      <c r="BN3669" s="213"/>
      <c r="BR3669" s="228"/>
      <c r="BS3669" s="311"/>
      <c r="BT3669" s="3"/>
      <c r="BU3669" s="213"/>
      <c r="BV3669" s="213"/>
      <c r="BW3669" s="291"/>
    </row>
    <row r="3670" spans="1:75" x14ac:dyDescent="0.2">
      <c r="A3670" s="210"/>
      <c r="B3670" s="211"/>
      <c r="C3670" s="848" t="str">
        <f ca="1">IF(ISERR(AVERAGE(INDIRECT("B"&amp;(ROW()-INT($B$1/2))):INDIRECT("B"&amp;(ROW()+INT($B$1/2))))),"",AVERAGE(INDIRECT("B"&amp;(ROW()-INT($B$1/2))):INDIRECT("B"&amp;(ROW()+INT($B$1/2)))))</f>
        <v/>
      </c>
      <c r="D3670" s="848">
        <f t="shared" si="1175"/>
        <v>0</v>
      </c>
      <c r="E3670" s="275"/>
      <c r="F3670" s="15"/>
      <c r="G3670" s="3"/>
      <c r="H3670" s="3"/>
      <c r="I3670" s="3"/>
      <c r="J3670" s="3"/>
      <c r="K3670" s="3"/>
      <c r="L3670" s="554"/>
      <c r="M3670" s="545"/>
      <c r="N3670" s="546"/>
      <c r="O3670" s="5"/>
      <c r="P3670" s="216"/>
      <c r="Q3670" s="217"/>
      <c r="R3670" s="218"/>
      <c r="S3670" s="219">
        <f t="shared" si="1192"/>
        <v>0</v>
      </c>
      <c r="T3670" s="220">
        <f t="shared" si="1193"/>
        <v>0</v>
      </c>
      <c r="U3670" s="214">
        <f t="shared" si="1190"/>
        <v>0</v>
      </c>
      <c r="W3670" s="221"/>
      <c r="X3670" s="222"/>
      <c r="Y3670" s="222"/>
      <c r="Z3670" s="223"/>
      <c r="AA3670" s="222"/>
      <c r="AB3670" s="224"/>
      <c r="AC3670" s="225"/>
      <c r="AD3670" s="2">
        <f t="shared" si="1177"/>
        <v>0</v>
      </c>
      <c r="AE3670" s="2">
        <f t="shared" si="1178"/>
        <v>0</v>
      </c>
      <c r="AF3670" s="226"/>
      <c r="AG3670" s="219">
        <f t="shared" si="1182"/>
        <v>0</v>
      </c>
      <c r="AH3670" s="234">
        <f t="shared" si="1183"/>
        <v>0</v>
      </c>
      <c r="AI3670" s="214">
        <f t="shared" si="1191"/>
        <v>0</v>
      </c>
      <c r="AK3670" s="229">
        <f t="shared" si="1184"/>
        <v>0</v>
      </c>
      <c r="AL3670" s="226"/>
      <c r="AM3670" s="15"/>
      <c r="AN3670" s="232" t="e">
        <f t="shared" si="1185"/>
        <v>#DIV/0!</v>
      </c>
      <c r="AO3670" s="214">
        <f t="shared" si="1179"/>
        <v>0</v>
      </c>
      <c r="AQ3670" s="210"/>
      <c r="AR3670" s="231"/>
      <c r="AS3670" s="15"/>
      <c r="AT3670" s="232">
        <f t="shared" si="1186"/>
        <v>0</v>
      </c>
      <c r="AU3670" s="235">
        <f t="shared" si="1187"/>
        <v>0</v>
      </c>
      <c r="AY3670" s="210"/>
      <c r="AZ3670" s="231"/>
      <c r="BA3670" s="15"/>
      <c r="BB3670" s="232">
        <f t="shared" si="1176"/>
        <v>0</v>
      </c>
      <c r="BC3670" s="235">
        <f t="shared" si="1188"/>
        <v>0</v>
      </c>
      <c r="BG3670" s="210"/>
      <c r="BH3670" s="231"/>
      <c r="BI3670" s="15"/>
      <c r="BJ3670" s="232">
        <f t="shared" si="1180"/>
        <v>0</v>
      </c>
      <c r="BK3670" s="235">
        <f t="shared" si="1189"/>
        <v>0</v>
      </c>
      <c r="BM3670" s="109">
        <f t="shared" si="1181"/>
        <v>-5.5035397428932518</v>
      </c>
      <c r="BN3670" s="213"/>
      <c r="BR3670" s="228"/>
      <c r="BS3670" s="311"/>
      <c r="BT3670" s="3"/>
      <c r="BU3670" s="213"/>
      <c r="BV3670" s="213"/>
      <c r="BW3670" s="291"/>
    </row>
    <row r="3671" spans="1:75" x14ac:dyDescent="0.2">
      <c r="A3671" s="210"/>
      <c r="B3671" s="211"/>
      <c r="C3671" s="848" t="str">
        <f ca="1">IF(ISERR(AVERAGE(INDIRECT("B"&amp;(ROW()-INT($B$1/2))):INDIRECT("B"&amp;(ROW()+INT($B$1/2))))),"",AVERAGE(INDIRECT("B"&amp;(ROW()-INT($B$1/2))):INDIRECT("B"&amp;(ROW()+INT($B$1/2)))))</f>
        <v/>
      </c>
      <c r="D3671" s="848">
        <f t="shared" si="1175"/>
        <v>0</v>
      </c>
      <c r="E3671" s="275"/>
      <c r="F3671" s="15"/>
      <c r="G3671" s="3"/>
      <c r="H3671" s="3"/>
      <c r="I3671" s="3"/>
      <c r="J3671" s="3"/>
      <c r="K3671" s="3"/>
      <c r="L3671" s="554"/>
      <c r="M3671" s="545"/>
      <c r="N3671" s="546"/>
      <c r="O3671" s="5"/>
      <c r="P3671" s="216"/>
      <c r="Q3671" s="217"/>
      <c r="R3671" s="218"/>
      <c r="S3671" s="219">
        <f t="shared" si="1192"/>
        <v>0</v>
      </c>
      <c r="T3671" s="220">
        <f t="shared" si="1193"/>
        <v>0</v>
      </c>
      <c r="U3671" s="214">
        <f t="shared" si="1190"/>
        <v>0</v>
      </c>
      <c r="W3671" s="221"/>
      <c r="X3671" s="222"/>
      <c r="Y3671" s="222"/>
      <c r="Z3671" s="223"/>
      <c r="AA3671" s="222"/>
      <c r="AB3671" s="224"/>
      <c r="AC3671" s="225"/>
      <c r="AD3671" s="2">
        <f t="shared" si="1177"/>
        <v>0</v>
      </c>
      <c r="AE3671" s="2">
        <f t="shared" si="1178"/>
        <v>0</v>
      </c>
      <c r="AF3671" s="226"/>
      <c r="AG3671" s="219">
        <f t="shared" si="1182"/>
        <v>0</v>
      </c>
      <c r="AH3671" s="234">
        <f t="shared" si="1183"/>
        <v>0</v>
      </c>
      <c r="AI3671" s="214">
        <f t="shared" si="1191"/>
        <v>0</v>
      </c>
      <c r="AK3671" s="229">
        <f t="shared" si="1184"/>
        <v>0</v>
      </c>
      <c r="AL3671" s="226"/>
      <c r="AM3671" s="15"/>
      <c r="AN3671" s="232" t="e">
        <f t="shared" si="1185"/>
        <v>#DIV/0!</v>
      </c>
      <c r="AO3671" s="214">
        <f t="shared" si="1179"/>
        <v>0</v>
      </c>
      <c r="AQ3671" s="210"/>
      <c r="AR3671" s="231"/>
      <c r="AS3671" s="15"/>
      <c r="AT3671" s="232">
        <f t="shared" si="1186"/>
        <v>0</v>
      </c>
      <c r="AU3671" s="235">
        <f t="shared" si="1187"/>
        <v>0</v>
      </c>
      <c r="AY3671" s="210"/>
      <c r="AZ3671" s="231"/>
      <c r="BA3671" s="15"/>
      <c r="BB3671" s="232">
        <f t="shared" si="1176"/>
        <v>0</v>
      </c>
      <c r="BC3671" s="235">
        <f t="shared" si="1188"/>
        <v>0</v>
      </c>
      <c r="BG3671" s="210"/>
      <c r="BH3671" s="231"/>
      <c r="BI3671" s="15"/>
      <c r="BJ3671" s="232">
        <f t="shared" si="1180"/>
        <v>0</v>
      </c>
      <c r="BK3671" s="235">
        <f t="shared" si="1189"/>
        <v>0</v>
      </c>
      <c r="BM3671" s="109">
        <f t="shared" si="1181"/>
        <v>-5.5053720803909885</v>
      </c>
      <c r="BN3671" s="213"/>
      <c r="BR3671" s="228"/>
      <c r="BS3671" s="311"/>
      <c r="BT3671" s="3"/>
      <c r="BU3671" s="213"/>
      <c r="BV3671" s="213"/>
      <c r="BW3671" s="291"/>
    </row>
    <row r="3672" spans="1:75" x14ac:dyDescent="0.2">
      <c r="A3672" s="210"/>
      <c r="B3672" s="211"/>
      <c r="C3672" s="848" t="str">
        <f ca="1">IF(ISERR(AVERAGE(INDIRECT("B"&amp;(ROW()-INT($B$1/2))):INDIRECT("B"&amp;(ROW()+INT($B$1/2))))),"",AVERAGE(INDIRECT("B"&amp;(ROW()-INT($B$1/2))):INDIRECT("B"&amp;(ROW()+INT($B$1/2)))))</f>
        <v/>
      </c>
      <c r="D3672" s="848">
        <f t="shared" si="1175"/>
        <v>0</v>
      </c>
      <c r="E3672" s="275"/>
      <c r="F3672" s="15"/>
      <c r="G3672" s="3"/>
      <c r="H3672" s="3"/>
      <c r="I3672" s="3"/>
      <c r="J3672" s="3"/>
      <c r="K3672" s="3"/>
      <c r="L3672" s="554"/>
      <c r="M3672" s="545"/>
      <c r="N3672" s="546"/>
      <c r="O3672" s="5"/>
      <c r="P3672" s="216"/>
      <c r="Q3672" s="217"/>
      <c r="R3672" s="218"/>
      <c r="S3672" s="219">
        <f t="shared" si="1192"/>
        <v>0</v>
      </c>
      <c r="T3672" s="220">
        <f t="shared" si="1193"/>
        <v>0</v>
      </c>
      <c r="U3672" s="214">
        <f t="shared" si="1190"/>
        <v>0</v>
      </c>
      <c r="W3672" s="221"/>
      <c r="X3672" s="222"/>
      <c r="Y3672" s="222"/>
      <c r="Z3672" s="223"/>
      <c r="AA3672" s="222"/>
      <c r="AB3672" s="224"/>
      <c r="AC3672" s="225"/>
      <c r="AD3672" s="2">
        <f t="shared" si="1177"/>
        <v>0</v>
      </c>
      <c r="AE3672" s="2">
        <f t="shared" si="1178"/>
        <v>0</v>
      </c>
      <c r="AF3672" s="226"/>
      <c r="AG3672" s="219">
        <f t="shared" si="1182"/>
        <v>0</v>
      </c>
      <c r="AH3672" s="234">
        <f t="shared" si="1183"/>
        <v>0</v>
      </c>
      <c r="AI3672" s="214">
        <f t="shared" si="1191"/>
        <v>0</v>
      </c>
      <c r="AK3672" s="229">
        <f t="shared" si="1184"/>
        <v>0</v>
      </c>
      <c r="AL3672" s="226"/>
      <c r="AM3672" s="15"/>
      <c r="AN3672" s="232" t="e">
        <f t="shared" si="1185"/>
        <v>#DIV/0!</v>
      </c>
      <c r="AO3672" s="214">
        <f t="shared" si="1179"/>
        <v>0</v>
      </c>
      <c r="AQ3672" s="210"/>
      <c r="AR3672" s="231"/>
      <c r="AS3672" s="15"/>
      <c r="AT3672" s="232">
        <f t="shared" si="1186"/>
        <v>0</v>
      </c>
      <c r="AU3672" s="235">
        <f t="shared" si="1187"/>
        <v>0</v>
      </c>
      <c r="AY3672" s="210"/>
      <c r="AZ3672" s="231"/>
      <c r="BA3672" s="15"/>
      <c r="BB3672" s="232">
        <f t="shared" si="1176"/>
        <v>0</v>
      </c>
      <c r="BC3672" s="235">
        <f t="shared" si="1188"/>
        <v>0</v>
      </c>
      <c r="BG3672" s="210"/>
      <c r="BH3672" s="231"/>
      <c r="BI3672" s="15"/>
      <c r="BJ3672" s="232">
        <f t="shared" si="1180"/>
        <v>0</v>
      </c>
      <c r="BK3672" s="235">
        <f t="shared" si="1189"/>
        <v>0</v>
      </c>
      <c r="BM3672" s="109">
        <f t="shared" si="1181"/>
        <v>-5.5072044178887252</v>
      </c>
      <c r="BN3672" s="213"/>
      <c r="BR3672" s="228"/>
      <c r="BS3672" s="311"/>
      <c r="BT3672" s="3"/>
      <c r="BU3672" s="213"/>
      <c r="BV3672" s="213"/>
      <c r="BW3672" s="291"/>
    </row>
    <row r="3673" spans="1:75" x14ac:dyDescent="0.2">
      <c r="A3673" s="210"/>
      <c r="B3673" s="211"/>
      <c r="C3673" s="848" t="str">
        <f ca="1">IF(ISERR(AVERAGE(INDIRECT("B"&amp;(ROW()-INT($B$1/2))):INDIRECT("B"&amp;(ROW()+INT($B$1/2))))),"",AVERAGE(INDIRECT("B"&amp;(ROW()-INT($B$1/2))):INDIRECT("B"&amp;(ROW()+INT($B$1/2)))))</f>
        <v/>
      </c>
      <c r="D3673" s="848">
        <f t="shared" si="1175"/>
        <v>0</v>
      </c>
      <c r="E3673" s="275"/>
      <c r="F3673" s="15"/>
      <c r="G3673" s="3"/>
      <c r="H3673" s="3"/>
      <c r="I3673" s="3"/>
      <c r="J3673" s="3"/>
      <c r="K3673" s="3"/>
      <c r="L3673" s="554"/>
      <c r="M3673" s="545"/>
      <c r="N3673" s="546"/>
      <c r="O3673" s="5"/>
      <c r="P3673" s="216"/>
      <c r="Q3673" s="217"/>
      <c r="R3673" s="218"/>
      <c r="S3673" s="219">
        <f t="shared" si="1192"/>
        <v>0</v>
      </c>
      <c r="T3673" s="220">
        <f t="shared" si="1193"/>
        <v>0</v>
      </c>
      <c r="U3673" s="214">
        <f t="shared" si="1190"/>
        <v>0</v>
      </c>
      <c r="W3673" s="221"/>
      <c r="X3673" s="222"/>
      <c r="Y3673" s="222"/>
      <c r="Z3673" s="223"/>
      <c r="AA3673" s="222"/>
      <c r="AB3673" s="224"/>
      <c r="AC3673" s="225"/>
      <c r="AD3673" s="2">
        <f t="shared" si="1177"/>
        <v>0</v>
      </c>
      <c r="AE3673" s="2">
        <f t="shared" si="1178"/>
        <v>0</v>
      </c>
      <c r="AF3673" s="226"/>
      <c r="AG3673" s="219">
        <f t="shared" si="1182"/>
        <v>0</v>
      </c>
      <c r="AH3673" s="234">
        <f t="shared" si="1183"/>
        <v>0</v>
      </c>
      <c r="AI3673" s="214">
        <f t="shared" si="1191"/>
        <v>0</v>
      </c>
      <c r="AK3673" s="229">
        <f t="shared" si="1184"/>
        <v>0</v>
      </c>
      <c r="AL3673" s="226"/>
      <c r="AM3673" s="15"/>
      <c r="AN3673" s="232" t="e">
        <f t="shared" si="1185"/>
        <v>#DIV/0!</v>
      </c>
      <c r="AO3673" s="214">
        <f t="shared" si="1179"/>
        <v>0</v>
      </c>
      <c r="AQ3673" s="210"/>
      <c r="AR3673" s="231"/>
      <c r="AS3673" s="15"/>
      <c r="AT3673" s="232">
        <f t="shared" si="1186"/>
        <v>0</v>
      </c>
      <c r="AU3673" s="235">
        <f t="shared" si="1187"/>
        <v>0</v>
      </c>
      <c r="AY3673" s="210"/>
      <c r="AZ3673" s="231"/>
      <c r="BA3673" s="15"/>
      <c r="BB3673" s="232">
        <f t="shared" si="1176"/>
        <v>0</v>
      </c>
      <c r="BC3673" s="235">
        <f t="shared" si="1188"/>
        <v>0</v>
      </c>
      <c r="BG3673" s="210"/>
      <c r="BH3673" s="231"/>
      <c r="BI3673" s="15"/>
      <c r="BJ3673" s="232">
        <f t="shared" si="1180"/>
        <v>0</v>
      </c>
      <c r="BK3673" s="235">
        <f t="shared" si="1189"/>
        <v>0</v>
      </c>
      <c r="BM3673" s="109">
        <f t="shared" si="1181"/>
        <v>-5.5090367553864619</v>
      </c>
      <c r="BN3673" s="213"/>
      <c r="BR3673" s="228"/>
      <c r="BS3673" s="311"/>
      <c r="BT3673" s="3"/>
      <c r="BU3673" s="213"/>
      <c r="BV3673" s="213"/>
      <c r="BW3673" s="291"/>
    </row>
    <row r="3674" spans="1:75" x14ac:dyDescent="0.2">
      <c r="A3674" s="210"/>
      <c r="B3674" s="211"/>
      <c r="C3674" s="848" t="str">
        <f ca="1">IF(ISERR(AVERAGE(INDIRECT("B"&amp;(ROW()-INT($B$1/2))):INDIRECT("B"&amp;(ROW()+INT($B$1/2))))),"",AVERAGE(INDIRECT("B"&amp;(ROW()-INT($B$1/2))):INDIRECT("B"&amp;(ROW()+INT($B$1/2)))))</f>
        <v/>
      </c>
      <c r="D3674" s="848">
        <f t="shared" si="1175"/>
        <v>0</v>
      </c>
      <c r="E3674" s="275"/>
      <c r="F3674" s="15"/>
      <c r="G3674" s="3"/>
      <c r="H3674" s="3"/>
      <c r="I3674" s="3"/>
      <c r="J3674" s="3"/>
      <c r="K3674" s="3"/>
      <c r="L3674" s="554"/>
      <c r="M3674" s="545"/>
      <c r="N3674" s="546"/>
      <c r="O3674" s="5"/>
      <c r="P3674" s="216"/>
      <c r="Q3674" s="217"/>
      <c r="R3674" s="218"/>
      <c r="S3674" s="219">
        <f t="shared" si="1192"/>
        <v>0</v>
      </c>
      <c r="T3674" s="220">
        <f t="shared" si="1193"/>
        <v>0</v>
      </c>
      <c r="U3674" s="214">
        <f t="shared" si="1190"/>
        <v>0</v>
      </c>
      <c r="W3674" s="221"/>
      <c r="X3674" s="222"/>
      <c r="Y3674" s="222"/>
      <c r="Z3674" s="223"/>
      <c r="AA3674" s="222"/>
      <c r="AB3674" s="224"/>
      <c r="AC3674" s="225"/>
      <c r="AD3674" s="2">
        <f t="shared" si="1177"/>
        <v>0</v>
      </c>
      <c r="AE3674" s="2">
        <f t="shared" si="1178"/>
        <v>0</v>
      </c>
      <c r="AF3674" s="226"/>
      <c r="AG3674" s="219">
        <f t="shared" si="1182"/>
        <v>0</v>
      </c>
      <c r="AH3674" s="234">
        <f t="shared" si="1183"/>
        <v>0</v>
      </c>
      <c r="AI3674" s="214">
        <f t="shared" si="1191"/>
        <v>0</v>
      </c>
      <c r="AK3674" s="229">
        <f t="shared" si="1184"/>
        <v>0</v>
      </c>
      <c r="AL3674" s="226"/>
      <c r="AM3674" s="15"/>
      <c r="AN3674" s="232" t="e">
        <f t="shared" si="1185"/>
        <v>#DIV/0!</v>
      </c>
      <c r="AO3674" s="214">
        <f t="shared" si="1179"/>
        <v>0</v>
      </c>
      <c r="AQ3674" s="210"/>
      <c r="AR3674" s="231"/>
      <c r="AS3674" s="15"/>
      <c r="AT3674" s="232">
        <f t="shared" si="1186"/>
        <v>0</v>
      </c>
      <c r="AU3674" s="235">
        <f t="shared" si="1187"/>
        <v>0</v>
      </c>
      <c r="AY3674" s="210"/>
      <c r="AZ3674" s="231"/>
      <c r="BA3674" s="15"/>
      <c r="BB3674" s="232">
        <f t="shared" si="1176"/>
        <v>0</v>
      </c>
      <c r="BC3674" s="235">
        <f t="shared" si="1188"/>
        <v>0</v>
      </c>
      <c r="BG3674" s="210"/>
      <c r="BH3674" s="231"/>
      <c r="BI3674" s="15"/>
      <c r="BJ3674" s="232">
        <f t="shared" si="1180"/>
        <v>0</v>
      </c>
      <c r="BK3674" s="235">
        <f t="shared" si="1189"/>
        <v>0</v>
      </c>
      <c r="BM3674" s="109">
        <f t="shared" si="1181"/>
        <v>-5.5108690928841986</v>
      </c>
      <c r="BN3674" s="213"/>
      <c r="BR3674" s="228"/>
      <c r="BS3674" s="311"/>
      <c r="BT3674" s="3"/>
      <c r="BU3674" s="213"/>
      <c r="BV3674" s="213"/>
      <c r="BW3674" s="291"/>
    </row>
    <row r="3675" spans="1:75" x14ac:dyDescent="0.2">
      <c r="A3675" s="210"/>
      <c r="B3675" s="211"/>
      <c r="C3675" s="848" t="str">
        <f ca="1">IF(ISERR(AVERAGE(INDIRECT("B"&amp;(ROW()-INT($B$1/2))):INDIRECT("B"&amp;(ROW()+INT($B$1/2))))),"",AVERAGE(INDIRECT("B"&amp;(ROW()-INT($B$1/2))):INDIRECT("B"&amp;(ROW()+INT($B$1/2)))))</f>
        <v/>
      </c>
      <c r="D3675" s="848">
        <f t="shared" si="1175"/>
        <v>0</v>
      </c>
      <c r="E3675" s="275"/>
      <c r="F3675" s="15"/>
      <c r="G3675" s="3"/>
      <c r="H3675" s="3"/>
      <c r="I3675" s="3"/>
      <c r="J3675" s="3"/>
      <c r="K3675" s="3"/>
      <c r="L3675" s="554"/>
      <c r="M3675" s="545"/>
      <c r="N3675" s="546"/>
      <c r="O3675" s="5"/>
      <c r="P3675" s="216"/>
      <c r="Q3675" s="217"/>
      <c r="R3675" s="218"/>
      <c r="S3675" s="219">
        <f t="shared" si="1192"/>
        <v>0</v>
      </c>
      <c r="T3675" s="220">
        <f t="shared" si="1193"/>
        <v>0</v>
      </c>
      <c r="U3675" s="214">
        <f t="shared" si="1190"/>
        <v>0</v>
      </c>
      <c r="W3675" s="221"/>
      <c r="X3675" s="222"/>
      <c r="Y3675" s="222"/>
      <c r="Z3675" s="223"/>
      <c r="AA3675" s="222"/>
      <c r="AB3675" s="224"/>
      <c r="AC3675" s="225"/>
      <c r="AD3675" s="2">
        <f t="shared" si="1177"/>
        <v>0</v>
      </c>
      <c r="AE3675" s="2">
        <f t="shared" si="1178"/>
        <v>0</v>
      </c>
      <c r="AF3675" s="226"/>
      <c r="AG3675" s="219">
        <f t="shared" si="1182"/>
        <v>0</v>
      </c>
      <c r="AH3675" s="234">
        <f t="shared" si="1183"/>
        <v>0</v>
      </c>
      <c r="AI3675" s="214">
        <f t="shared" si="1191"/>
        <v>0</v>
      </c>
      <c r="AK3675" s="229">
        <f t="shared" si="1184"/>
        <v>0</v>
      </c>
      <c r="AL3675" s="226"/>
      <c r="AM3675" s="15"/>
      <c r="AN3675" s="232" t="e">
        <f t="shared" si="1185"/>
        <v>#DIV/0!</v>
      </c>
      <c r="AO3675" s="214">
        <f t="shared" si="1179"/>
        <v>0</v>
      </c>
      <c r="AQ3675" s="210"/>
      <c r="AR3675" s="231"/>
      <c r="AS3675" s="15"/>
      <c r="AT3675" s="232">
        <f t="shared" si="1186"/>
        <v>0</v>
      </c>
      <c r="AU3675" s="235">
        <f t="shared" si="1187"/>
        <v>0</v>
      </c>
      <c r="AY3675" s="210"/>
      <c r="AZ3675" s="231"/>
      <c r="BA3675" s="15"/>
      <c r="BB3675" s="232">
        <f t="shared" si="1176"/>
        <v>0</v>
      </c>
      <c r="BC3675" s="235">
        <f t="shared" si="1188"/>
        <v>0</v>
      </c>
      <c r="BG3675" s="210"/>
      <c r="BH3675" s="231"/>
      <c r="BI3675" s="15"/>
      <c r="BJ3675" s="232">
        <f t="shared" si="1180"/>
        <v>0</v>
      </c>
      <c r="BK3675" s="235">
        <f t="shared" si="1189"/>
        <v>0</v>
      </c>
      <c r="BM3675" s="109">
        <f t="shared" si="1181"/>
        <v>-5.5127014303819353</v>
      </c>
      <c r="BN3675" s="213"/>
      <c r="BR3675" s="228"/>
      <c r="BS3675" s="311"/>
      <c r="BT3675" s="3"/>
      <c r="BU3675" s="213"/>
      <c r="BV3675" s="213"/>
      <c r="BW3675" s="291"/>
    </row>
    <row r="3676" spans="1:75" x14ac:dyDescent="0.2">
      <c r="A3676" s="210"/>
      <c r="B3676" s="211"/>
      <c r="C3676" s="848" t="str">
        <f ca="1">IF(ISERR(AVERAGE(INDIRECT("B"&amp;(ROW()-INT($B$1/2))):INDIRECT("B"&amp;(ROW()+INT($B$1/2))))),"",AVERAGE(INDIRECT("B"&amp;(ROW()-INT($B$1/2))):INDIRECT("B"&amp;(ROW()+INT($B$1/2)))))</f>
        <v/>
      </c>
      <c r="D3676" s="848">
        <f t="shared" si="1175"/>
        <v>0</v>
      </c>
      <c r="E3676" s="275"/>
      <c r="F3676" s="15"/>
      <c r="G3676" s="3"/>
      <c r="H3676" s="3"/>
      <c r="I3676" s="3"/>
      <c r="J3676" s="3"/>
      <c r="K3676" s="3"/>
      <c r="L3676" s="554"/>
      <c r="M3676" s="545"/>
      <c r="N3676" s="546"/>
      <c r="O3676" s="5"/>
      <c r="P3676" s="216"/>
      <c r="Q3676" s="217"/>
      <c r="R3676" s="218"/>
      <c r="S3676" s="219">
        <f t="shared" si="1192"/>
        <v>0</v>
      </c>
      <c r="T3676" s="220">
        <f t="shared" si="1193"/>
        <v>0</v>
      </c>
      <c r="U3676" s="214">
        <f t="shared" si="1190"/>
        <v>0</v>
      </c>
      <c r="W3676" s="221"/>
      <c r="X3676" s="222"/>
      <c r="Y3676" s="222"/>
      <c r="Z3676" s="223"/>
      <c r="AA3676" s="222"/>
      <c r="AB3676" s="224"/>
      <c r="AC3676" s="225"/>
      <c r="AD3676" s="2">
        <f t="shared" si="1177"/>
        <v>0</v>
      </c>
      <c r="AE3676" s="2">
        <f t="shared" si="1178"/>
        <v>0</v>
      </c>
      <c r="AF3676" s="226"/>
      <c r="AG3676" s="219">
        <f t="shared" si="1182"/>
        <v>0</v>
      </c>
      <c r="AH3676" s="234">
        <f t="shared" si="1183"/>
        <v>0</v>
      </c>
      <c r="AI3676" s="214">
        <f t="shared" si="1191"/>
        <v>0</v>
      </c>
      <c r="AK3676" s="229">
        <f t="shared" si="1184"/>
        <v>0</v>
      </c>
      <c r="AL3676" s="226"/>
      <c r="AM3676" s="15"/>
      <c r="AN3676" s="232" t="e">
        <f t="shared" si="1185"/>
        <v>#DIV/0!</v>
      </c>
      <c r="AO3676" s="214">
        <f t="shared" si="1179"/>
        <v>0</v>
      </c>
      <c r="AQ3676" s="210"/>
      <c r="AR3676" s="231"/>
      <c r="AS3676" s="15"/>
      <c r="AT3676" s="232">
        <f t="shared" si="1186"/>
        <v>0</v>
      </c>
      <c r="AU3676" s="235">
        <f t="shared" si="1187"/>
        <v>0</v>
      </c>
      <c r="AY3676" s="210"/>
      <c r="AZ3676" s="231"/>
      <c r="BA3676" s="15"/>
      <c r="BB3676" s="232">
        <f t="shared" si="1176"/>
        <v>0</v>
      </c>
      <c r="BC3676" s="235">
        <f t="shared" si="1188"/>
        <v>0</v>
      </c>
      <c r="BG3676" s="210"/>
      <c r="BH3676" s="231"/>
      <c r="BI3676" s="15"/>
      <c r="BJ3676" s="232">
        <f t="shared" si="1180"/>
        <v>0</v>
      </c>
      <c r="BK3676" s="235">
        <f t="shared" si="1189"/>
        <v>0</v>
      </c>
      <c r="BM3676" s="109">
        <f t="shared" si="1181"/>
        <v>-5.514533767879672</v>
      </c>
      <c r="BN3676" s="213"/>
      <c r="BR3676" s="228"/>
      <c r="BS3676" s="311"/>
      <c r="BT3676" s="3"/>
      <c r="BU3676" s="213"/>
      <c r="BV3676" s="213"/>
      <c r="BW3676" s="291"/>
    </row>
    <row r="3677" spans="1:75" x14ac:dyDescent="0.2">
      <c r="A3677" s="210"/>
      <c r="B3677" s="211"/>
      <c r="C3677" s="848" t="str">
        <f ca="1">IF(ISERR(AVERAGE(INDIRECT("B"&amp;(ROW()-INT($B$1/2))):INDIRECT("B"&amp;(ROW()+INT($B$1/2))))),"",AVERAGE(INDIRECT("B"&amp;(ROW()-INT($B$1/2))):INDIRECT("B"&amp;(ROW()+INT($B$1/2)))))</f>
        <v/>
      </c>
      <c r="D3677" s="848">
        <f t="shared" si="1175"/>
        <v>0</v>
      </c>
      <c r="E3677" s="275"/>
      <c r="F3677" s="15"/>
      <c r="G3677" s="3"/>
      <c r="H3677" s="3"/>
      <c r="I3677" s="3"/>
      <c r="J3677" s="3"/>
      <c r="K3677" s="3"/>
      <c r="L3677" s="554"/>
      <c r="M3677" s="545"/>
      <c r="N3677" s="546"/>
      <c r="O3677" s="5"/>
      <c r="P3677" s="216"/>
      <c r="Q3677" s="217"/>
      <c r="R3677" s="218"/>
      <c r="S3677" s="219">
        <f t="shared" si="1192"/>
        <v>0</v>
      </c>
      <c r="T3677" s="220">
        <f t="shared" si="1193"/>
        <v>0</v>
      </c>
      <c r="U3677" s="214">
        <f t="shared" si="1190"/>
        <v>0</v>
      </c>
      <c r="W3677" s="221"/>
      <c r="X3677" s="222"/>
      <c r="Y3677" s="222"/>
      <c r="Z3677" s="223"/>
      <c r="AA3677" s="222"/>
      <c r="AB3677" s="224"/>
      <c r="AC3677" s="225"/>
      <c r="AD3677" s="2">
        <f t="shared" si="1177"/>
        <v>0</v>
      </c>
      <c r="AE3677" s="2">
        <f t="shared" si="1178"/>
        <v>0</v>
      </c>
      <c r="AF3677" s="226"/>
      <c r="AG3677" s="219">
        <f t="shared" si="1182"/>
        <v>0</v>
      </c>
      <c r="AH3677" s="234">
        <f t="shared" si="1183"/>
        <v>0</v>
      </c>
      <c r="AI3677" s="214">
        <f t="shared" si="1191"/>
        <v>0</v>
      </c>
      <c r="AK3677" s="229">
        <f t="shared" si="1184"/>
        <v>0</v>
      </c>
      <c r="AL3677" s="226"/>
      <c r="AM3677" s="15"/>
      <c r="AN3677" s="232" t="e">
        <f t="shared" si="1185"/>
        <v>#DIV/0!</v>
      </c>
      <c r="AO3677" s="214">
        <f t="shared" si="1179"/>
        <v>0</v>
      </c>
      <c r="AQ3677" s="210"/>
      <c r="AR3677" s="231"/>
      <c r="AS3677" s="15"/>
      <c r="AT3677" s="232">
        <f t="shared" si="1186"/>
        <v>0</v>
      </c>
      <c r="AU3677" s="235">
        <f t="shared" si="1187"/>
        <v>0</v>
      </c>
      <c r="AY3677" s="210"/>
      <c r="AZ3677" s="231"/>
      <c r="BA3677" s="15"/>
      <c r="BB3677" s="232">
        <f t="shared" si="1176"/>
        <v>0</v>
      </c>
      <c r="BC3677" s="235">
        <f t="shared" si="1188"/>
        <v>0</v>
      </c>
      <c r="BG3677" s="210"/>
      <c r="BH3677" s="231"/>
      <c r="BI3677" s="15"/>
      <c r="BJ3677" s="232">
        <f t="shared" si="1180"/>
        <v>0</v>
      </c>
      <c r="BK3677" s="235">
        <f t="shared" si="1189"/>
        <v>0</v>
      </c>
      <c r="BM3677" s="109">
        <f t="shared" si="1181"/>
        <v>-5.5163661053774087</v>
      </c>
      <c r="BN3677" s="213"/>
      <c r="BR3677" s="228"/>
      <c r="BS3677" s="311"/>
      <c r="BT3677" s="3"/>
      <c r="BU3677" s="213"/>
      <c r="BV3677" s="213"/>
      <c r="BW3677" s="291"/>
    </row>
    <row r="3678" spans="1:75" x14ac:dyDescent="0.2">
      <c r="A3678" s="210"/>
      <c r="B3678" s="211"/>
      <c r="C3678" s="848" t="str">
        <f ca="1">IF(ISERR(AVERAGE(INDIRECT("B"&amp;(ROW()-INT($B$1/2))):INDIRECT("B"&amp;(ROW()+INT($B$1/2))))),"",AVERAGE(INDIRECT("B"&amp;(ROW()-INT($B$1/2))):INDIRECT("B"&amp;(ROW()+INT($B$1/2)))))</f>
        <v/>
      </c>
      <c r="D3678" s="848">
        <f t="shared" si="1175"/>
        <v>0</v>
      </c>
      <c r="E3678" s="275"/>
      <c r="F3678" s="15"/>
      <c r="G3678" s="3"/>
      <c r="H3678" s="3"/>
      <c r="I3678" s="3"/>
      <c r="J3678" s="3"/>
      <c r="K3678" s="3"/>
      <c r="L3678" s="554"/>
      <c r="M3678" s="545"/>
      <c r="N3678" s="546"/>
      <c r="O3678" s="5"/>
      <c r="P3678" s="216"/>
      <c r="Q3678" s="217"/>
      <c r="R3678" s="218"/>
      <c r="S3678" s="219">
        <f t="shared" si="1192"/>
        <v>0</v>
      </c>
      <c r="T3678" s="220">
        <f t="shared" si="1193"/>
        <v>0</v>
      </c>
      <c r="U3678" s="214">
        <f t="shared" si="1190"/>
        <v>0</v>
      </c>
      <c r="W3678" s="221"/>
      <c r="X3678" s="222"/>
      <c r="Y3678" s="222"/>
      <c r="Z3678" s="223"/>
      <c r="AA3678" s="222"/>
      <c r="AB3678" s="224"/>
      <c r="AC3678" s="225"/>
      <c r="AD3678" s="2">
        <f t="shared" si="1177"/>
        <v>0</v>
      </c>
      <c r="AE3678" s="2">
        <f t="shared" si="1178"/>
        <v>0</v>
      </c>
      <c r="AF3678" s="226"/>
      <c r="AG3678" s="219">
        <f t="shared" si="1182"/>
        <v>0</v>
      </c>
      <c r="AH3678" s="234">
        <f t="shared" si="1183"/>
        <v>0</v>
      </c>
      <c r="AI3678" s="214">
        <f t="shared" si="1191"/>
        <v>0</v>
      </c>
      <c r="AK3678" s="229">
        <f t="shared" si="1184"/>
        <v>0</v>
      </c>
      <c r="AL3678" s="226"/>
      <c r="AM3678" s="15"/>
      <c r="AN3678" s="232" t="e">
        <f t="shared" si="1185"/>
        <v>#DIV/0!</v>
      </c>
      <c r="AO3678" s="214">
        <f t="shared" si="1179"/>
        <v>0</v>
      </c>
      <c r="AQ3678" s="210"/>
      <c r="AR3678" s="231"/>
      <c r="AS3678" s="15"/>
      <c r="AT3678" s="232">
        <f t="shared" si="1186"/>
        <v>0</v>
      </c>
      <c r="AU3678" s="235">
        <f t="shared" si="1187"/>
        <v>0</v>
      </c>
      <c r="AY3678" s="210"/>
      <c r="AZ3678" s="231"/>
      <c r="BA3678" s="15"/>
      <c r="BB3678" s="232">
        <f t="shared" si="1176"/>
        <v>0</v>
      </c>
      <c r="BC3678" s="235">
        <f t="shared" si="1188"/>
        <v>0</v>
      </c>
      <c r="BG3678" s="210"/>
      <c r="BH3678" s="231"/>
      <c r="BI3678" s="15"/>
      <c r="BJ3678" s="232">
        <f t="shared" si="1180"/>
        <v>0</v>
      </c>
      <c r="BK3678" s="235">
        <f t="shared" si="1189"/>
        <v>0</v>
      </c>
      <c r="BM3678" s="109">
        <f t="shared" si="1181"/>
        <v>-5.5181984428751454</v>
      </c>
      <c r="BN3678" s="213"/>
      <c r="BR3678" s="228"/>
      <c r="BS3678" s="311"/>
      <c r="BT3678" s="3"/>
      <c r="BU3678" s="213"/>
      <c r="BV3678" s="213"/>
      <c r="BW3678" s="291"/>
    </row>
    <row r="3679" spans="1:75" x14ac:dyDescent="0.2">
      <c r="A3679" s="210"/>
      <c r="B3679" s="211"/>
      <c r="C3679" s="848" t="str">
        <f ca="1">IF(ISERR(AVERAGE(INDIRECT("B"&amp;(ROW()-INT($B$1/2))):INDIRECT("B"&amp;(ROW()+INT($B$1/2))))),"",AVERAGE(INDIRECT("B"&amp;(ROW()-INT($B$1/2))):INDIRECT("B"&amp;(ROW()+INT($B$1/2)))))</f>
        <v/>
      </c>
      <c r="D3679" s="848">
        <f t="shared" si="1175"/>
        <v>0</v>
      </c>
      <c r="E3679" s="275"/>
      <c r="F3679" s="15"/>
      <c r="G3679" s="3"/>
      <c r="H3679" s="3"/>
      <c r="I3679" s="3"/>
      <c r="J3679" s="3"/>
      <c r="K3679" s="3"/>
      <c r="L3679" s="554"/>
      <c r="M3679" s="545"/>
      <c r="N3679" s="546"/>
      <c r="O3679" s="5"/>
      <c r="P3679" s="216"/>
      <c r="Q3679" s="217"/>
      <c r="R3679" s="218"/>
      <c r="S3679" s="219">
        <f t="shared" si="1192"/>
        <v>0</v>
      </c>
      <c r="T3679" s="220">
        <f t="shared" si="1193"/>
        <v>0</v>
      </c>
      <c r="U3679" s="214">
        <f t="shared" si="1190"/>
        <v>0</v>
      </c>
      <c r="W3679" s="221"/>
      <c r="X3679" s="222"/>
      <c r="Y3679" s="222"/>
      <c r="Z3679" s="223"/>
      <c r="AA3679" s="222"/>
      <c r="AB3679" s="224"/>
      <c r="AC3679" s="225"/>
      <c r="AD3679" s="2">
        <f t="shared" si="1177"/>
        <v>0</v>
      </c>
      <c r="AE3679" s="2">
        <f t="shared" si="1178"/>
        <v>0</v>
      </c>
      <c r="AF3679" s="226"/>
      <c r="AG3679" s="219">
        <f t="shared" si="1182"/>
        <v>0</v>
      </c>
      <c r="AH3679" s="234">
        <f t="shared" si="1183"/>
        <v>0</v>
      </c>
      <c r="AI3679" s="214">
        <f t="shared" si="1191"/>
        <v>0</v>
      </c>
      <c r="AK3679" s="229">
        <f t="shared" si="1184"/>
        <v>0</v>
      </c>
      <c r="AL3679" s="226"/>
      <c r="AM3679" s="15"/>
      <c r="AN3679" s="232" t="e">
        <f t="shared" si="1185"/>
        <v>#DIV/0!</v>
      </c>
      <c r="AO3679" s="214">
        <f t="shared" si="1179"/>
        <v>0</v>
      </c>
      <c r="AQ3679" s="210"/>
      <c r="AR3679" s="231"/>
      <c r="AS3679" s="15"/>
      <c r="AT3679" s="232">
        <f t="shared" si="1186"/>
        <v>0</v>
      </c>
      <c r="AU3679" s="235">
        <f t="shared" si="1187"/>
        <v>0</v>
      </c>
      <c r="AY3679" s="210"/>
      <c r="AZ3679" s="231"/>
      <c r="BA3679" s="15"/>
      <c r="BB3679" s="232">
        <f t="shared" si="1176"/>
        <v>0</v>
      </c>
      <c r="BC3679" s="235">
        <f t="shared" si="1188"/>
        <v>0</v>
      </c>
      <c r="BG3679" s="210"/>
      <c r="BH3679" s="231"/>
      <c r="BI3679" s="15"/>
      <c r="BJ3679" s="232">
        <f t="shared" si="1180"/>
        <v>0</v>
      </c>
      <c r="BK3679" s="235">
        <f t="shared" si="1189"/>
        <v>0</v>
      </c>
      <c r="BM3679" s="109">
        <f t="shared" si="1181"/>
        <v>-5.5200307803728821</v>
      </c>
      <c r="BN3679" s="213"/>
      <c r="BR3679" s="228"/>
      <c r="BS3679" s="311"/>
      <c r="BT3679" s="3"/>
      <c r="BU3679" s="213"/>
      <c r="BV3679" s="213"/>
      <c r="BW3679" s="291"/>
    </row>
    <row r="3680" spans="1:75" x14ac:dyDescent="0.2">
      <c r="A3680" s="210"/>
      <c r="B3680" s="211"/>
      <c r="C3680" s="848" t="str">
        <f ca="1">IF(ISERR(AVERAGE(INDIRECT("B"&amp;(ROW()-INT($B$1/2))):INDIRECT("B"&amp;(ROW()+INT($B$1/2))))),"",AVERAGE(INDIRECT("B"&amp;(ROW()-INT($B$1/2))):INDIRECT("B"&amp;(ROW()+INT($B$1/2)))))</f>
        <v/>
      </c>
      <c r="D3680" s="848">
        <f t="shared" si="1175"/>
        <v>0</v>
      </c>
      <c r="E3680" s="275"/>
      <c r="F3680" s="15"/>
      <c r="G3680" s="3"/>
      <c r="H3680" s="3"/>
      <c r="I3680" s="3"/>
      <c r="J3680" s="3"/>
      <c r="K3680" s="3"/>
      <c r="L3680" s="554"/>
      <c r="M3680" s="545"/>
      <c r="N3680" s="546"/>
      <c r="O3680" s="5"/>
      <c r="P3680" s="216"/>
      <c r="Q3680" s="217"/>
      <c r="R3680" s="218"/>
      <c r="S3680" s="219">
        <f t="shared" si="1192"/>
        <v>0</v>
      </c>
      <c r="T3680" s="220">
        <f t="shared" si="1193"/>
        <v>0</v>
      </c>
      <c r="U3680" s="214">
        <f t="shared" si="1190"/>
        <v>0</v>
      </c>
      <c r="W3680" s="221"/>
      <c r="X3680" s="222"/>
      <c r="Y3680" s="222"/>
      <c r="Z3680" s="223"/>
      <c r="AA3680" s="222"/>
      <c r="AB3680" s="224"/>
      <c r="AC3680" s="225"/>
      <c r="AD3680" s="2">
        <f t="shared" si="1177"/>
        <v>0</v>
      </c>
      <c r="AE3680" s="2">
        <f t="shared" si="1178"/>
        <v>0</v>
      </c>
      <c r="AF3680" s="226"/>
      <c r="AG3680" s="219">
        <f t="shared" si="1182"/>
        <v>0</v>
      </c>
      <c r="AH3680" s="234">
        <f t="shared" si="1183"/>
        <v>0</v>
      </c>
      <c r="AI3680" s="214">
        <f t="shared" si="1191"/>
        <v>0</v>
      </c>
      <c r="AK3680" s="229">
        <f t="shared" si="1184"/>
        <v>0</v>
      </c>
      <c r="AL3680" s="226"/>
      <c r="AM3680" s="15"/>
      <c r="AN3680" s="232" t="e">
        <f t="shared" si="1185"/>
        <v>#DIV/0!</v>
      </c>
      <c r="AO3680" s="214">
        <f t="shared" si="1179"/>
        <v>0</v>
      </c>
      <c r="AQ3680" s="210"/>
      <c r="AR3680" s="231"/>
      <c r="AS3680" s="15"/>
      <c r="AT3680" s="232">
        <f t="shared" si="1186"/>
        <v>0</v>
      </c>
      <c r="AU3680" s="235">
        <f t="shared" si="1187"/>
        <v>0</v>
      </c>
      <c r="AY3680" s="210"/>
      <c r="AZ3680" s="231"/>
      <c r="BA3680" s="15"/>
      <c r="BB3680" s="232">
        <f t="shared" si="1176"/>
        <v>0</v>
      </c>
      <c r="BC3680" s="235">
        <f t="shared" si="1188"/>
        <v>0</v>
      </c>
      <c r="BG3680" s="210"/>
      <c r="BH3680" s="231"/>
      <c r="BI3680" s="15"/>
      <c r="BJ3680" s="232">
        <f t="shared" si="1180"/>
        <v>0</v>
      </c>
      <c r="BK3680" s="235">
        <f t="shared" si="1189"/>
        <v>0</v>
      </c>
      <c r="BM3680" s="109">
        <f t="shared" si="1181"/>
        <v>-5.5218631178706188</v>
      </c>
      <c r="BN3680" s="213"/>
      <c r="BR3680" s="228"/>
      <c r="BS3680" s="311"/>
      <c r="BT3680" s="3"/>
      <c r="BU3680" s="213"/>
      <c r="BV3680" s="213"/>
      <c r="BW3680" s="291"/>
    </row>
    <row r="3681" spans="1:75" x14ac:dyDescent="0.2">
      <c r="A3681" s="210"/>
      <c r="B3681" s="211"/>
      <c r="C3681" s="848" t="str">
        <f ca="1">IF(ISERR(AVERAGE(INDIRECT("B"&amp;(ROW()-INT($B$1/2))):INDIRECT("B"&amp;(ROW()+INT($B$1/2))))),"",AVERAGE(INDIRECT("B"&amp;(ROW()-INT($B$1/2))):INDIRECT("B"&amp;(ROW()+INT($B$1/2)))))</f>
        <v/>
      </c>
      <c r="D3681" s="848">
        <f t="shared" si="1175"/>
        <v>0</v>
      </c>
      <c r="E3681" s="275"/>
      <c r="F3681" s="15"/>
      <c r="G3681" s="3"/>
      <c r="H3681" s="3"/>
      <c r="I3681" s="3"/>
      <c r="J3681" s="3"/>
      <c r="K3681" s="3"/>
      <c r="L3681" s="554"/>
      <c r="M3681" s="545"/>
      <c r="N3681" s="546"/>
      <c r="O3681" s="5"/>
      <c r="P3681" s="216"/>
      <c r="Q3681" s="217"/>
      <c r="R3681" s="218"/>
      <c r="S3681" s="219">
        <f t="shared" si="1192"/>
        <v>0</v>
      </c>
      <c r="T3681" s="220">
        <f t="shared" si="1193"/>
        <v>0</v>
      </c>
      <c r="U3681" s="214">
        <f t="shared" si="1190"/>
        <v>0</v>
      </c>
      <c r="W3681" s="221"/>
      <c r="X3681" s="222"/>
      <c r="Y3681" s="222"/>
      <c r="Z3681" s="223"/>
      <c r="AA3681" s="222"/>
      <c r="AB3681" s="224"/>
      <c r="AC3681" s="225"/>
      <c r="AD3681" s="2">
        <f t="shared" si="1177"/>
        <v>0</v>
      </c>
      <c r="AE3681" s="2">
        <f t="shared" si="1178"/>
        <v>0</v>
      </c>
      <c r="AF3681" s="226"/>
      <c r="AG3681" s="219">
        <f t="shared" si="1182"/>
        <v>0</v>
      </c>
      <c r="AH3681" s="234">
        <f t="shared" si="1183"/>
        <v>0</v>
      </c>
      <c r="AI3681" s="214">
        <f t="shared" si="1191"/>
        <v>0</v>
      </c>
      <c r="AK3681" s="229">
        <f t="shared" si="1184"/>
        <v>0</v>
      </c>
      <c r="AL3681" s="226"/>
      <c r="AM3681" s="15"/>
      <c r="AN3681" s="232" t="e">
        <f t="shared" si="1185"/>
        <v>#DIV/0!</v>
      </c>
      <c r="AO3681" s="214">
        <f t="shared" si="1179"/>
        <v>0</v>
      </c>
      <c r="AQ3681" s="210"/>
      <c r="AR3681" s="231"/>
      <c r="AS3681" s="15"/>
      <c r="AT3681" s="232">
        <f t="shared" si="1186"/>
        <v>0</v>
      </c>
      <c r="AU3681" s="235">
        <f t="shared" si="1187"/>
        <v>0</v>
      </c>
      <c r="AY3681" s="210"/>
      <c r="AZ3681" s="231"/>
      <c r="BA3681" s="15"/>
      <c r="BB3681" s="232">
        <f t="shared" si="1176"/>
        <v>0</v>
      </c>
      <c r="BC3681" s="235">
        <f t="shared" si="1188"/>
        <v>0</v>
      </c>
      <c r="BG3681" s="210"/>
      <c r="BH3681" s="231"/>
      <c r="BI3681" s="15"/>
      <c r="BJ3681" s="232">
        <f t="shared" si="1180"/>
        <v>0</v>
      </c>
      <c r="BK3681" s="235">
        <f t="shared" si="1189"/>
        <v>0</v>
      </c>
      <c r="BM3681" s="109">
        <f t="shared" si="1181"/>
        <v>-5.5236954553683555</v>
      </c>
      <c r="BN3681" s="213"/>
      <c r="BR3681" s="228"/>
      <c r="BS3681" s="311"/>
      <c r="BT3681" s="3"/>
      <c r="BU3681" s="213"/>
      <c r="BV3681" s="213"/>
      <c r="BW3681" s="291"/>
    </row>
    <row r="3682" spans="1:75" x14ac:dyDescent="0.2">
      <c r="A3682" s="210"/>
      <c r="B3682" s="211"/>
      <c r="C3682" s="848" t="str">
        <f ca="1">IF(ISERR(AVERAGE(INDIRECT("B"&amp;(ROW()-INT($B$1/2))):INDIRECT("B"&amp;(ROW()+INT($B$1/2))))),"",AVERAGE(INDIRECT("B"&amp;(ROW()-INT($B$1/2))):INDIRECT("B"&amp;(ROW()+INT($B$1/2)))))</f>
        <v/>
      </c>
      <c r="D3682" s="848">
        <f t="shared" si="1175"/>
        <v>0</v>
      </c>
      <c r="E3682" s="275"/>
      <c r="F3682" s="15"/>
      <c r="G3682" s="3"/>
      <c r="H3682" s="3"/>
      <c r="I3682" s="3"/>
      <c r="J3682" s="3"/>
      <c r="K3682" s="3"/>
      <c r="L3682" s="554"/>
      <c r="M3682" s="545"/>
      <c r="N3682" s="546"/>
      <c r="O3682" s="5"/>
      <c r="P3682" s="216"/>
      <c r="Q3682" s="217"/>
      <c r="R3682" s="218"/>
      <c r="S3682" s="219">
        <f t="shared" si="1192"/>
        <v>0</v>
      </c>
      <c r="T3682" s="220">
        <f t="shared" si="1193"/>
        <v>0</v>
      </c>
      <c r="U3682" s="214">
        <f t="shared" si="1190"/>
        <v>0</v>
      </c>
      <c r="W3682" s="221"/>
      <c r="X3682" s="222"/>
      <c r="Y3682" s="222"/>
      <c r="Z3682" s="223"/>
      <c r="AA3682" s="222"/>
      <c r="AB3682" s="224"/>
      <c r="AC3682" s="225"/>
      <c r="AD3682" s="2">
        <f t="shared" si="1177"/>
        <v>0</v>
      </c>
      <c r="AE3682" s="2">
        <f t="shared" si="1178"/>
        <v>0</v>
      </c>
      <c r="AF3682" s="226"/>
      <c r="AG3682" s="219">
        <f t="shared" si="1182"/>
        <v>0</v>
      </c>
      <c r="AH3682" s="234">
        <f t="shared" si="1183"/>
        <v>0</v>
      </c>
      <c r="AI3682" s="214">
        <f t="shared" si="1191"/>
        <v>0</v>
      </c>
      <c r="AK3682" s="229">
        <f t="shared" si="1184"/>
        <v>0</v>
      </c>
      <c r="AL3682" s="226"/>
      <c r="AM3682" s="15"/>
      <c r="AN3682" s="232" t="e">
        <f t="shared" si="1185"/>
        <v>#DIV/0!</v>
      </c>
      <c r="AO3682" s="214">
        <f t="shared" si="1179"/>
        <v>0</v>
      </c>
      <c r="AQ3682" s="210"/>
      <c r="AR3682" s="231"/>
      <c r="AS3682" s="15"/>
      <c r="AT3682" s="232">
        <f t="shared" si="1186"/>
        <v>0</v>
      </c>
      <c r="AU3682" s="235">
        <f t="shared" si="1187"/>
        <v>0</v>
      </c>
      <c r="AY3682" s="210"/>
      <c r="AZ3682" s="231"/>
      <c r="BA3682" s="15"/>
      <c r="BB3682" s="232">
        <f t="shared" si="1176"/>
        <v>0</v>
      </c>
      <c r="BC3682" s="235">
        <f t="shared" si="1188"/>
        <v>0</v>
      </c>
      <c r="BG3682" s="210"/>
      <c r="BH3682" s="231"/>
      <c r="BI3682" s="15"/>
      <c r="BJ3682" s="232">
        <f t="shared" si="1180"/>
        <v>0</v>
      </c>
      <c r="BK3682" s="235">
        <f t="shared" si="1189"/>
        <v>0</v>
      </c>
      <c r="BM3682" s="109">
        <f t="shared" si="1181"/>
        <v>-5.5255277928660922</v>
      </c>
      <c r="BN3682" s="213"/>
      <c r="BR3682" s="228"/>
      <c r="BS3682" s="311"/>
      <c r="BT3682" s="3"/>
      <c r="BU3682" s="213"/>
      <c r="BV3682" s="213"/>
      <c r="BW3682" s="291"/>
    </row>
    <row r="3683" spans="1:75" x14ac:dyDescent="0.2">
      <c r="A3683" s="210"/>
      <c r="B3683" s="211"/>
      <c r="C3683" s="848" t="str">
        <f ca="1">IF(ISERR(AVERAGE(INDIRECT("B"&amp;(ROW()-INT($B$1/2))):INDIRECT("B"&amp;(ROW()+INT($B$1/2))))),"",AVERAGE(INDIRECT("B"&amp;(ROW()-INT($B$1/2))):INDIRECT("B"&amp;(ROW()+INT($B$1/2)))))</f>
        <v/>
      </c>
      <c r="D3683" s="848">
        <f t="shared" si="1175"/>
        <v>0</v>
      </c>
      <c r="E3683" s="275"/>
      <c r="F3683" s="15"/>
      <c r="G3683" s="3"/>
      <c r="H3683" s="3"/>
      <c r="I3683" s="3"/>
      <c r="J3683" s="3"/>
      <c r="K3683" s="3"/>
      <c r="L3683" s="554"/>
      <c r="M3683" s="545"/>
      <c r="N3683" s="546"/>
      <c r="O3683" s="5"/>
      <c r="P3683" s="216"/>
      <c r="Q3683" s="217"/>
      <c r="R3683" s="218"/>
      <c r="S3683" s="219">
        <f t="shared" si="1192"/>
        <v>0</v>
      </c>
      <c r="T3683" s="220">
        <f t="shared" si="1193"/>
        <v>0</v>
      </c>
      <c r="U3683" s="214">
        <f t="shared" si="1190"/>
        <v>0</v>
      </c>
      <c r="W3683" s="221"/>
      <c r="X3683" s="222"/>
      <c r="Y3683" s="222"/>
      <c r="Z3683" s="223"/>
      <c r="AA3683" s="222"/>
      <c r="AB3683" s="224"/>
      <c r="AC3683" s="225"/>
      <c r="AD3683" s="2">
        <f t="shared" si="1177"/>
        <v>0</v>
      </c>
      <c r="AE3683" s="2">
        <f t="shared" si="1178"/>
        <v>0</v>
      </c>
      <c r="AF3683" s="226"/>
      <c r="AG3683" s="219">
        <f t="shared" si="1182"/>
        <v>0</v>
      </c>
      <c r="AH3683" s="234">
        <f t="shared" si="1183"/>
        <v>0</v>
      </c>
      <c r="AI3683" s="214">
        <f t="shared" si="1191"/>
        <v>0</v>
      </c>
      <c r="AK3683" s="229">
        <f t="shared" si="1184"/>
        <v>0</v>
      </c>
      <c r="AL3683" s="226"/>
      <c r="AM3683" s="15"/>
      <c r="AN3683" s="232" t="e">
        <f t="shared" si="1185"/>
        <v>#DIV/0!</v>
      </c>
      <c r="AO3683" s="214">
        <f t="shared" si="1179"/>
        <v>0</v>
      </c>
      <c r="AQ3683" s="210"/>
      <c r="AR3683" s="231"/>
      <c r="AS3683" s="15"/>
      <c r="AT3683" s="232">
        <f t="shared" si="1186"/>
        <v>0</v>
      </c>
      <c r="AU3683" s="235">
        <f t="shared" si="1187"/>
        <v>0</v>
      </c>
      <c r="AY3683" s="210"/>
      <c r="AZ3683" s="231"/>
      <c r="BA3683" s="15"/>
      <c r="BB3683" s="232">
        <f t="shared" si="1176"/>
        <v>0</v>
      </c>
      <c r="BC3683" s="235">
        <f t="shared" si="1188"/>
        <v>0</v>
      </c>
      <c r="BG3683" s="210"/>
      <c r="BH3683" s="231"/>
      <c r="BI3683" s="15"/>
      <c r="BJ3683" s="232">
        <f t="shared" si="1180"/>
        <v>0</v>
      </c>
      <c r="BK3683" s="235">
        <f t="shared" si="1189"/>
        <v>0</v>
      </c>
      <c r="BM3683" s="109">
        <f t="shared" si="1181"/>
        <v>-5.5273601303638289</v>
      </c>
      <c r="BN3683" s="213"/>
      <c r="BR3683" s="228"/>
      <c r="BS3683" s="311"/>
      <c r="BT3683" s="3"/>
      <c r="BU3683" s="213"/>
      <c r="BV3683" s="213"/>
      <c r="BW3683" s="291"/>
    </row>
    <row r="3684" spans="1:75" x14ac:dyDescent="0.2">
      <c r="A3684" s="210"/>
      <c r="B3684" s="211"/>
      <c r="C3684" s="848" t="str">
        <f ca="1">IF(ISERR(AVERAGE(INDIRECT("B"&amp;(ROW()-INT($B$1/2))):INDIRECT("B"&amp;(ROW()+INT($B$1/2))))),"",AVERAGE(INDIRECT("B"&amp;(ROW()-INT($B$1/2))):INDIRECT("B"&amp;(ROW()+INT($B$1/2)))))</f>
        <v/>
      </c>
      <c r="D3684" s="848">
        <f t="shared" si="1175"/>
        <v>0</v>
      </c>
      <c r="E3684" s="275"/>
      <c r="F3684" s="15"/>
      <c r="G3684" s="3"/>
      <c r="H3684" s="3"/>
      <c r="I3684" s="3"/>
      <c r="J3684" s="3"/>
      <c r="K3684" s="3"/>
      <c r="L3684" s="554"/>
      <c r="M3684" s="545"/>
      <c r="N3684" s="546"/>
      <c r="O3684" s="5"/>
      <c r="P3684" s="216"/>
      <c r="Q3684" s="217"/>
      <c r="R3684" s="218"/>
      <c r="S3684" s="219">
        <f t="shared" si="1192"/>
        <v>0</v>
      </c>
      <c r="T3684" s="220">
        <f t="shared" si="1193"/>
        <v>0</v>
      </c>
      <c r="U3684" s="214">
        <f t="shared" si="1190"/>
        <v>0</v>
      </c>
      <c r="W3684" s="221"/>
      <c r="X3684" s="222"/>
      <c r="Y3684" s="222"/>
      <c r="Z3684" s="223"/>
      <c r="AA3684" s="222"/>
      <c r="AB3684" s="224"/>
      <c r="AC3684" s="225"/>
      <c r="AD3684" s="2">
        <f t="shared" si="1177"/>
        <v>0</v>
      </c>
      <c r="AE3684" s="2">
        <f t="shared" si="1178"/>
        <v>0</v>
      </c>
      <c r="AF3684" s="226"/>
      <c r="AG3684" s="219">
        <f t="shared" si="1182"/>
        <v>0</v>
      </c>
      <c r="AH3684" s="234">
        <f t="shared" si="1183"/>
        <v>0</v>
      </c>
      <c r="AI3684" s="214">
        <f t="shared" si="1191"/>
        <v>0</v>
      </c>
      <c r="AK3684" s="229">
        <f t="shared" si="1184"/>
        <v>0</v>
      </c>
      <c r="AL3684" s="226"/>
      <c r="AM3684" s="15"/>
      <c r="AN3684" s="232" t="e">
        <f t="shared" si="1185"/>
        <v>#DIV/0!</v>
      </c>
      <c r="AO3684" s="214">
        <f t="shared" si="1179"/>
        <v>0</v>
      </c>
      <c r="AQ3684" s="210"/>
      <c r="AR3684" s="231"/>
      <c r="AS3684" s="15"/>
      <c r="AT3684" s="232">
        <f t="shared" si="1186"/>
        <v>0</v>
      </c>
      <c r="AU3684" s="235">
        <f t="shared" si="1187"/>
        <v>0</v>
      </c>
      <c r="AY3684" s="210"/>
      <c r="AZ3684" s="231"/>
      <c r="BA3684" s="15"/>
      <c r="BB3684" s="232">
        <f t="shared" si="1176"/>
        <v>0</v>
      </c>
      <c r="BC3684" s="235">
        <f t="shared" si="1188"/>
        <v>0</v>
      </c>
      <c r="BG3684" s="210"/>
      <c r="BH3684" s="231"/>
      <c r="BI3684" s="15"/>
      <c r="BJ3684" s="232">
        <f t="shared" si="1180"/>
        <v>0</v>
      </c>
      <c r="BK3684" s="235">
        <f t="shared" si="1189"/>
        <v>0</v>
      </c>
      <c r="BM3684" s="109">
        <f t="shared" si="1181"/>
        <v>-5.5291924678615656</v>
      </c>
      <c r="BN3684" s="213"/>
      <c r="BR3684" s="228"/>
      <c r="BS3684" s="311"/>
      <c r="BT3684" s="3"/>
      <c r="BU3684" s="213"/>
      <c r="BV3684" s="213"/>
      <c r="BW3684" s="291"/>
    </row>
    <row r="3685" spans="1:75" x14ac:dyDescent="0.2">
      <c r="A3685" s="210"/>
      <c r="B3685" s="211"/>
      <c r="C3685" s="848" t="str">
        <f ca="1">IF(ISERR(AVERAGE(INDIRECT("B"&amp;(ROW()-INT($B$1/2))):INDIRECT("B"&amp;(ROW()+INT($B$1/2))))),"",AVERAGE(INDIRECT("B"&amp;(ROW()-INT($B$1/2))):INDIRECT("B"&amp;(ROW()+INT($B$1/2)))))</f>
        <v/>
      </c>
      <c r="D3685" s="848">
        <f t="shared" si="1175"/>
        <v>0</v>
      </c>
      <c r="E3685" s="275"/>
      <c r="F3685" s="15"/>
      <c r="G3685" s="3"/>
      <c r="H3685" s="3"/>
      <c r="I3685" s="3"/>
      <c r="J3685" s="3"/>
      <c r="K3685" s="3"/>
      <c r="L3685" s="554"/>
      <c r="M3685" s="545"/>
      <c r="N3685" s="546"/>
      <c r="O3685" s="5"/>
      <c r="P3685" s="216"/>
      <c r="Q3685" s="217"/>
      <c r="R3685" s="218"/>
      <c r="S3685" s="219">
        <f t="shared" si="1192"/>
        <v>0</v>
      </c>
      <c r="T3685" s="220">
        <f t="shared" si="1193"/>
        <v>0</v>
      </c>
      <c r="U3685" s="214">
        <f t="shared" si="1190"/>
        <v>0</v>
      </c>
      <c r="W3685" s="221"/>
      <c r="X3685" s="222"/>
      <c r="Y3685" s="222"/>
      <c r="Z3685" s="223"/>
      <c r="AA3685" s="222"/>
      <c r="AB3685" s="224"/>
      <c r="AC3685" s="225"/>
      <c r="AD3685" s="2">
        <f t="shared" si="1177"/>
        <v>0</v>
      </c>
      <c r="AE3685" s="2">
        <f t="shared" si="1178"/>
        <v>0</v>
      </c>
      <c r="AF3685" s="226"/>
      <c r="AG3685" s="219">
        <f t="shared" si="1182"/>
        <v>0</v>
      </c>
      <c r="AH3685" s="234">
        <f t="shared" si="1183"/>
        <v>0</v>
      </c>
      <c r="AI3685" s="214">
        <f t="shared" si="1191"/>
        <v>0</v>
      </c>
      <c r="AK3685" s="229">
        <f t="shared" si="1184"/>
        <v>0</v>
      </c>
      <c r="AL3685" s="226"/>
      <c r="AM3685" s="15"/>
      <c r="AN3685" s="232" t="e">
        <f t="shared" si="1185"/>
        <v>#DIV/0!</v>
      </c>
      <c r="AO3685" s="214">
        <f t="shared" si="1179"/>
        <v>0</v>
      </c>
      <c r="AQ3685" s="210"/>
      <c r="AR3685" s="231"/>
      <c r="AS3685" s="15"/>
      <c r="AT3685" s="232">
        <f t="shared" si="1186"/>
        <v>0</v>
      </c>
      <c r="AU3685" s="235">
        <f t="shared" si="1187"/>
        <v>0</v>
      </c>
      <c r="AY3685" s="210"/>
      <c r="AZ3685" s="231"/>
      <c r="BA3685" s="15"/>
      <c r="BB3685" s="232">
        <f t="shared" si="1176"/>
        <v>0</v>
      </c>
      <c r="BC3685" s="235">
        <f t="shared" si="1188"/>
        <v>0</v>
      </c>
      <c r="BG3685" s="210"/>
      <c r="BH3685" s="231"/>
      <c r="BI3685" s="15"/>
      <c r="BJ3685" s="232">
        <f t="shared" si="1180"/>
        <v>0</v>
      </c>
      <c r="BK3685" s="235">
        <f t="shared" si="1189"/>
        <v>0</v>
      </c>
      <c r="BM3685" s="109">
        <f t="shared" si="1181"/>
        <v>-5.5310248053593023</v>
      </c>
      <c r="BN3685" s="213"/>
      <c r="BR3685" s="228"/>
      <c r="BS3685" s="311"/>
      <c r="BT3685" s="3"/>
      <c r="BU3685" s="213"/>
      <c r="BV3685" s="213"/>
      <c r="BW3685" s="291"/>
    </row>
    <row r="3686" spans="1:75" x14ac:dyDescent="0.2">
      <c r="A3686" s="210"/>
      <c r="B3686" s="211"/>
      <c r="C3686" s="848" t="str">
        <f ca="1">IF(ISERR(AVERAGE(INDIRECT("B"&amp;(ROW()-INT($B$1/2))):INDIRECT("B"&amp;(ROW()+INT($B$1/2))))),"",AVERAGE(INDIRECT("B"&amp;(ROW()-INT($B$1/2))):INDIRECT("B"&amp;(ROW()+INT($B$1/2)))))</f>
        <v/>
      </c>
      <c r="D3686" s="848">
        <f t="shared" si="1175"/>
        <v>0</v>
      </c>
      <c r="E3686" s="275"/>
      <c r="F3686" s="15"/>
      <c r="G3686" s="3"/>
      <c r="H3686" s="3"/>
      <c r="I3686" s="3"/>
      <c r="J3686" s="3"/>
      <c r="K3686" s="3"/>
      <c r="L3686" s="554"/>
      <c r="M3686" s="545"/>
      <c r="N3686" s="546"/>
      <c r="O3686" s="5"/>
      <c r="P3686" s="216"/>
      <c r="Q3686" s="217"/>
      <c r="R3686" s="218"/>
      <c r="S3686" s="219">
        <f t="shared" si="1192"/>
        <v>0</v>
      </c>
      <c r="T3686" s="220">
        <f t="shared" si="1193"/>
        <v>0</v>
      </c>
      <c r="U3686" s="214">
        <f t="shared" si="1190"/>
        <v>0</v>
      </c>
      <c r="W3686" s="221"/>
      <c r="X3686" s="222"/>
      <c r="Y3686" s="222"/>
      <c r="Z3686" s="223"/>
      <c r="AA3686" s="222"/>
      <c r="AB3686" s="224"/>
      <c r="AC3686" s="225"/>
      <c r="AD3686" s="2">
        <f t="shared" si="1177"/>
        <v>0</v>
      </c>
      <c r="AE3686" s="2">
        <f t="shared" si="1178"/>
        <v>0</v>
      </c>
      <c r="AF3686" s="226"/>
      <c r="AG3686" s="219">
        <f t="shared" si="1182"/>
        <v>0</v>
      </c>
      <c r="AH3686" s="234">
        <f t="shared" si="1183"/>
        <v>0</v>
      </c>
      <c r="AI3686" s="214">
        <f t="shared" si="1191"/>
        <v>0</v>
      </c>
      <c r="AK3686" s="229">
        <f t="shared" si="1184"/>
        <v>0</v>
      </c>
      <c r="AL3686" s="226"/>
      <c r="AM3686" s="15"/>
      <c r="AN3686" s="232" t="e">
        <f t="shared" si="1185"/>
        <v>#DIV/0!</v>
      </c>
      <c r="AO3686" s="214">
        <f t="shared" si="1179"/>
        <v>0</v>
      </c>
      <c r="AQ3686" s="210"/>
      <c r="AR3686" s="231"/>
      <c r="AS3686" s="15"/>
      <c r="AT3686" s="232">
        <f t="shared" si="1186"/>
        <v>0</v>
      </c>
      <c r="AU3686" s="235">
        <f t="shared" si="1187"/>
        <v>0</v>
      </c>
      <c r="AY3686" s="210"/>
      <c r="AZ3686" s="231"/>
      <c r="BA3686" s="15"/>
      <c r="BB3686" s="232">
        <f t="shared" si="1176"/>
        <v>0</v>
      </c>
      <c r="BC3686" s="235">
        <f t="shared" si="1188"/>
        <v>0</v>
      </c>
      <c r="BG3686" s="210"/>
      <c r="BH3686" s="231"/>
      <c r="BI3686" s="15"/>
      <c r="BJ3686" s="232">
        <f t="shared" si="1180"/>
        <v>0</v>
      </c>
      <c r="BK3686" s="235">
        <f t="shared" si="1189"/>
        <v>0</v>
      </c>
      <c r="BM3686" s="109">
        <f t="shared" si="1181"/>
        <v>-5.532857142857039</v>
      </c>
      <c r="BN3686" s="213"/>
      <c r="BR3686" s="228"/>
      <c r="BS3686" s="311"/>
      <c r="BT3686" s="3"/>
      <c r="BU3686" s="213"/>
      <c r="BV3686" s="213"/>
      <c r="BW3686" s="291"/>
    </row>
    <row r="3687" spans="1:75" x14ac:dyDescent="0.2">
      <c r="A3687" s="210"/>
      <c r="B3687" s="211"/>
      <c r="C3687" s="848" t="str">
        <f ca="1">IF(ISERR(AVERAGE(INDIRECT("B"&amp;(ROW()-INT($B$1/2))):INDIRECT("B"&amp;(ROW()+INT($B$1/2))))),"",AVERAGE(INDIRECT("B"&amp;(ROW()-INT($B$1/2))):INDIRECT("B"&amp;(ROW()+INT($B$1/2)))))</f>
        <v/>
      </c>
      <c r="D3687" s="848">
        <f t="shared" si="1175"/>
        <v>0</v>
      </c>
      <c r="E3687" s="275"/>
      <c r="F3687" s="15"/>
      <c r="G3687" s="3"/>
      <c r="H3687" s="3"/>
      <c r="I3687" s="3"/>
      <c r="J3687" s="3"/>
      <c r="K3687" s="3"/>
      <c r="L3687" s="554"/>
      <c r="M3687" s="545"/>
      <c r="N3687" s="546"/>
      <c r="O3687" s="5"/>
      <c r="P3687" s="216"/>
      <c r="Q3687" s="217"/>
      <c r="R3687" s="218"/>
      <c r="S3687" s="219">
        <f t="shared" si="1192"/>
        <v>0</v>
      </c>
      <c r="T3687" s="220">
        <f t="shared" si="1193"/>
        <v>0</v>
      </c>
      <c r="U3687" s="214">
        <f t="shared" si="1190"/>
        <v>0</v>
      </c>
      <c r="W3687" s="221"/>
      <c r="X3687" s="222"/>
      <c r="Y3687" s="222"/>
      <c r="Z3687" s="223"/>
      <c r="AA3687" s="222"/>
      <c r="AB3687" s="224"/>
      <c r="AC3687" s="225"/>
      <c r="AD3687" s="2">
        <f t="shared" si="1177"/>
        <v>0</v>
      </c>
      <c r="AE3687" s="2">
        <f t="shared" si="1178"/>
        <v>0</v>
      </c>
      <c r="AF3687" s="226"/>
      <c r="AG3687" s="219">
        <f t="shared" si="1182"/>
        <v>0</v>
      </c>
      <c r="AH3687" s="234">
        <f t="shared" si="1183"/>
        <v>0</v>
      </c>
      <c r="AI3687" s="214">
        <f t="shared" si="1191"/>
        <v>0</v>
      </c>
      <c r="AK3687" s="229">
        <f t="shared" si="1184"/>
        <v>0</v>
      </c>
      <c r="AL3687" s="226"/>
      <c r="AM3687" s="15"/>
      <c r="AN3687" s="232" t="e">
        <f t="shared" si="1185"/>
        <v>#DIV/0!</v>
      </c>
      <c r="AO3687" s="214">
        <f t="shared" si="1179"/>
        <v>0</v>
      </c>
      <c r="AQ3687" s="210"/>
      <c r="AR3687" s="231"/>
      <c r="AS3687" s="15"/>
      <c r="AT3687" s="232">
        <f t="shared" si="1186"/>
        <v>0</v>
      </c>
      <c r="AU3687" s="235">
        <f t="shared" si="1187"/>
        <v>0</v>
      </c>
      <c r="AY3687" s="210"/>
      <c r="AZ3687" s="231"/>
      <c r="BA3687" s="15"/>
      <c r="BB3687" s="232">
        <f t="shared" si="1176"/>
        <v>0</v>
      </c>
      <c r="BC3687" s="235">
        <f t="shared" si="1188"/>
        <v>0</v>
      </c>
      <c r="BG3687" s="210"/>
      <c r="BH3687" s="231"/>
      <c r="BI3687" s="15"/>
      <c r="BJ3687" s="232">
        <f t="shared" si="1180"/>
        <v>0</v>
      </c>
      <c r="BK3687" s="235">
        <f t="shared" si="1189"/>
        <v>0</v>
      </c>
      <c r="BM3687" s="109">
        <f t="shared" si="1181"/>
        <v>-5.5346894803547757</v>
      </c>
      <c r="BN3687" s="213"/>
      <c r="BR3687" s="228"/>
      <c r="BS3687" s="311"/>
      <c r="BT3687" s="3"/>
      <c r="BU3687" s="213"/>
      <c r="BV3687" s="213"/>
      <c r="BW3687" s="291"/>
    </row>
    <row r="3688" spans="1:75" x14ac:dyDescent="0.2">
      <c r="A3688" s="210"/>
      <c r="B3688" s="211"/>
      <c r="C3688" s="848" t="str">
        <f ca="1">IF(ISERR(AVERAGE(INDIRECT("B"&amp;(ROW()-INT($B$1/2))):INDIRECT("B"&amp;(ROW()+INT($B$1/2))))),"",AVERAGE(INDIRECT("B"&amp;(ROW()-INT($B$1/2))):INDIRECT("B"&amp;(ROW()+INT($B$1/2)))))</f>
        <v/>
      </c>
      <c r="D3688" s="848">
        <f t="shared" si="1175"/>
        <v>0</v>
      </c>
      <c r="E3688" s="275"/>
      <c r="F3688" s="15"/>
      <c r="G3688" s="3"/>
      <c r="H3688" s="3"/>
      <c r="I3688" s="3"/>
      <c r="J3688" s="3"/>
      <c r="K3688" s="3"/>
      <c r="L3688" s="554"/>
      <c r="M3688" s="545"/>
      <c r="N3688" s="546"/>
      <c r="O3688" s="5"/>
      <c r="P3688" s="216"/>
      <c r="Q3688" s="217"/>
      <c r="R3688" s="218"/>
      <c r="S3688" s="219">
        <f t="shared" si="1192"/>
        <v>0</v>
      </c>
      <c r="T3688" s="220">
        <f t="shared" si="1193"/>
        <v>0</v>
      </c>
      <c r="U3688" s="214">
        <f t="shared" si="1190"/>
        <v>0</v>
      </c>
      <c r="W3688" s="221"/>
      <c r="X3688" s="222"/>
      <c r="Y3688" s="222"/>
      <c r="Z3688" s="223"/>
      <c r="AA3688" s="222"/>
      <c r="AB3688" s="224"/>
      <c r="AC3688" s="225"/>
      <c r="AD3688" s="2">
        <f t="shared" si="1177"/>
        <v>0</v>
      </c>
      <c r="AE3688" s="2">
        <f t="shared" si="1178"/>
        <v>0</v>
      </c>
      <c r="AF3688" s="226"/>
      <c r="AG3688" s="219">
        <f t="shared" si="1182"/>
        <v>0</v>
      </c>
      <c r="AH3688" s="234">
        <f t="shared" si="1183"/>
        <v>0</v>
      </c>
      <c r="AI3688" s="214">
        <f t="shared" si="1191"/>
        <v>0</v>
      </c>
      <c r="AK3688" s="229">
        <f t="shared" si="1184"/>
        <v>0</v>
      </c>
      <c r="AL3688" s="226"/>
      <c r="AM3688" s="15"/>
      <c r="AN3688" s="232" t="e">
        <f t="shared" si="1185"/>
        <v>#DIV/0!</v>
      </c>
      <c r="AO3688" s="214">
        <f t="shared" si="1179"/>
        <v>0</v>
      </c>
      <c r="AQ3688" s="210"/>
      <c r="AR3688" s="231"/>
      <c r="AS3688" s="15"/>
      <c r="AT3688" s="232">
        <f t="shared" si="1186"/>
        <v>0</v>
      </c>
      <c r="AU3688" s="235">
        <f t="shared" si="1187"/>
        <v>0</v>
      </c>
      <c r="AY3688" s="210"/>
      <c r="AZ3688" s="231"/>
      <c r="BA3688" s="15"/>
      <c r="BB3688" s="232">
        <f t="shared" si="1176"/>
        <v>0</v>
      </c>
      <c r="BC3688" s="235">
        <f t="shared" si="1188"/>
        <v>0</v>
      </c>
      <c r="BG3688" s="210"/>
      <c r="BH3688" s="231"/>
      <c r="BI3688" s="15"/>
      <c r="BJ3688" s="232">
        <f t="shared" si="1180"/>
        <v>0</v>
      </c>
      <c r="BK3688" s="235">
        <f t="shared" si="1189"/>
        <v>0</v>
      </c>
      <c r="BM3688" s="109">
        <f t="shared" si="1181"/>
        <v>-5.5365218178525124</v>
      </c>
      <c r="BN3688" s="213"/>
      <c r="BR3688" s="228"/>
      <c r="BS3688" s="311"/>
      <c r="BT3688" s="3"/>
      <c r="BU3688" s="213"/>
      <c r="BV3688" s="213"/>
      <c r="BW3688" s="291"/>
    </row>
    <row r="3689" spans="1:75" x14ac:dyDescent="0.2">
      <c r="A3689" s="210"/>
      <c r="B3689" s="211"/>
      <c r="C3689" s="848" t="str">
        <f ca="1">IF(ISERR(AVERAGE(INDIRECT("B"&amp;(ROW()-INT($B$1/2))):INDIRECT("B"&amp;(ROW()+INT($B$1/2))))),"",AVERAGE(INDIRECT("B"&amp;(ROW()-INT($B$1/2))):INDIRECT("B"&amp;(ROW()+INT($B$1/2)))))</f>
        <v/>
      </c>
      <c r="D3689" s="848">
        <f t="shared" si="1175"/>
        <v>0</v>
      </c>
      <c r="E3689" s="275"/>
      <c r="F3689" s="15"/>
      <c r="G3689" s="3"/>
      <c r="H3689" s="3"/>
      <c r="I3689" s="3"/>
      <c r="J3689" s="3"/>
      <c r="K3689" s="3"/>
      <c r="L3689" s="554"/>
      <c r="M3689" s="545"/>
      <c r="N3689" s="546"/>
      <c r="O3689" s="5"/>
      <c r="P3689" s="216"/>
      <c r="Q3689" s="217"/>
      <c r="R3689" s="218"/>
      <c r="S3689" s="219">
        <f t="shared" si="1192"/>
        <v>0</v>
      </c>
      <c r="T3689" s="220">
        <f t="shared" si="1193"/>
        <v>0</v>
      </c>
      <c r="U3689" s="214">
        <f t="shared" si="1190"/>
        <v>0</v>
      </c>
      <c r="W3689" s="221"/>
      <c r="X3689" s="222"/>
      <c r="Y3689" s="222"/>
      <c r="Z3689" s="223"/>
      <c r="AA3689" s="222"/>
      <c r="AB3689" s="224"/>
      <c r="AC3689" s="225"/>
      <c r="AD3689" s="2">
        <f t="shared" si="1177"/>
        <v>0</v>
      </c>
      <c r="AE3689" s="2">
        <f t="shared" si="1178"/>
        <v>0</v>
      </c>
      <c r="AF3689" s="226"/>
      <c r="AG3689" s="219">
        <f t="shared" si="1182"/>
        <v>0</v>
      </c>
      <c r="AH3689" s="234">
        <f t="shared" si="1183"/>
        <v>0</v>
      </c>
      <c r="AI3689" s="214">
        <f t="shared" si="1191"/>
        <v>0</v>
      </c>
      <c r="AK3689" s="229">
        <f t="shared" si="1184"/>
        <v>0</v>
      </c>
      <c r="AL3689" s="226"/>
      <c r="AM3689" s="15"/>
      <c r="AN3689" s="232" t="e">
        <f t="shared" si="1185"/>
        <v>#DIV/0!</v>
      </c>
      <c r="AO3689" s="214">
        <f t="shared" si="1179"/>
        <v>0</v>
      </c>
      <c r="AQ3689" s="210"/>
      <c r="AR3689" s="231"/>
      <c r="AS3689" s="15"/>
      <c r="AT3689" s="232">
        <f t="shared" si="1186"/>
        <v>0</v>
      </c>
      <c r="AU3689" s="235">
        <f t="shared" si="1187"/>
        <v>0</v>
      </c>
      <c r="AY3689" s="210"/>
      <c r="AZ3689" s="231"/>
      <c r="BA3689" s="15"/>
      <c r="BB3689" s="232">
        <f t="shared" si="1176"/>
        <v>0</v>
      </c>
      <c r="BC3689" s="235">
        <f t="shared" si="1188"/>
        <v>0</v>
      </c>
      <c r="BG3689" s="210"/>
      <c r="BH3689" s="231"/>
      <c r="BI3689" s="15"/>
      <c r="BJ3689" s="232">
        <f t="shared" si="1180"/>
        <v>0</v>
      </c>
      <c r="BK3689" s="235">
        <f t="shared" si="1189"/>
        <v>0</v>
      </c>
      <c r="BM3689" s="109">
        <f t="shared" si="1181"/>
        <v>-5.5383541553502491</v>
      </c>
      <c r="BN3689" s="213"/>
      <c r="BR3689" s="228"/>
      <c r="BS3689" s="311"/>
      <c r="BT3689" s="3"/>
      <c r="BU3689" s="213"/>
      <c r="BV3689" s="213"/>
      <c r="BW3689" s="291"/>
    </row>
    <row r="3690" spans="1:75" x14ac:dyDescent="0.2">
      <c r="A3690" s="210"/>
      <c r="B3690" s="211"/>
      <c r="C3690" s="848" t="str">
        <f ca="1">IF(ISERR(AVERAGE(INDIRECT("B"&amp;(ROW()-INT($B$1/2))):INDIRECT("B"&amp;(ROW()+INT($B$1/2))))),"",AVERAGE(INDIRECT("B"&amp;(ROW()-INT($B$1/2))):INDIRECT("B"&amp;(ROW()+INT($B$1/2)))))</f>
        <v/>
      </c>
      <c r="D3690" s="848">
        <f t="shared" si="1175"/>
        <v>0</v>
      </c>
      <c r="E3690" s="275"/>
      <c r="F3690" s="15"/>
      <c r="G3690" s="3"/>
      <c r="H3690" s="3"/>
      <c r="I3690" s="3"/>
      <c r="J3690" s="3"/>
      <c r="K3690" s="3"/>
      <c r="L3690" s="554"/>
      <c r="M3690" s="545"/>
      <c r="N3690" s="546"/>
      <c r="O3690" s="5"/>
      <c r="P3690" s="216"/>
      <c r="Q3690" s="217"/>
      <c r="R3690" s="218"/>
      <c r="S3690" s="219">
        <f t="shared" si="1192"/>
        <v>0</v>
      </c>
      <c r="T3690" s="220">
        <f t="shared" si="1193"/>
        <v>0</v>
      </c>
      <c r="U3690" s="214">
        <f t="shared" si="1190"/>
        <v>0</v>
      </c>
      <c r="W3690" s="221"/>
      <c r="X3690" s="222"/>
      <c r="Y3690" s="222"/>
      <c r="Z3690" s="223"/>
      <c r="AA3690" s="222"/>
      <c r="AB3690" s="224"/>
      <c r="AC3690" s="225"/>
      <c r="AD3690" s="2">
        <f t="shared" si="1177"/>
        <v>0</v>
      </c>
      <c r="AE3690" s="2">
        <f t="shared" si="1178"/>
        <v>0</v>
      </c>
      <c r="AF3690" s="226"/>
      <c r="AG3690" s="219">
        <f t="shared" si="1182"/>
        <v>0</v>
      </c>
      <c r="AH3690" s="234">
        <f t="shared" si="1183"/>
        <v>0</v>
      </c>
      <c r="AI3690" s="214">
        <f t="shared" si="1191"/>
        <v>0</v>
      </c>
      <c r="AK3690" s="229">
        <f t="shared" si="1184"/>
        <v>0</v>
      </c>
      <c r="AL3690" s="226"/>
      <c r="AM3690" s="15"/>
      <c r="AN3690" s="232" t="e">
        <f t="shared" si="1185"/>
        <v>#DIV/0!</v>
      </c>
      <c r="AO3690" s="214">
        <f t="shared" si="1179"/>
        <v>0</v>
      </c>
      <c r="AQ3690" s="210"/>
      <c r="AR3690" s="231"/>
      <c r="AS3690" s="15"/>
      <c r="AT3690" s="232">
        <f t="shared" si="1186"/>
        <v>0</v>
      </c>
      <c r="AU3690" s="235">
        <f t="shared" si="1187"/>
        <v>0</v>
      </c>
      <c r="AY3690" s="210"/>
      <c r="AZ3690" s="231"/>
      <c r="BA3690" s="15"/>
      <c r="BB3690" s="232">
        <f t="shared" si="1176"/>
        <v>0</v>
      </c>
      <c r="BC3690" s="235">
        <f t="shared" si="1188"/>
        <v>0</v>
      </c>
      <c r="BG3690" s="210"/>
      <c r="BH3690" s="231"/>
      <c r="BI3690" s="15"/>
      <c r="BJ3690" s="232">
        <f t="shared" si="1180"/>
        <v>0</v>
      </c>
      <c r="BK3690" s="235">
        <f t="shared" si="1189"/>
        <v>0</v>
      </c>
      <c r="BM3690" s="109">
        <f t="shared" si="1181"/>
        <v>-5.5401864928479858</v>
      </c>
      <c r="BN3690" s="213"/>
      <c r="BR3690" s="228"/>
      <c r="BS3690" s="311"/>
      <c r="BT3690" s="3"/>
      <c r="BU3690" s="213"/>
      <c r="BV3690" s="213"/>
      <c r="BW3690" s="291"/>
    </row>
    <row r="3691" spans="1:75" x14ac:dyDescent="0.2">
      <c r="A3691" s="210"/>
      <c r="B3691" s="211"/>
      <c r="C3691" s="848" t="str">
        <f ca="1">IF(ISERR(AVERAGE(INDIRECT("B"&amp;(ROW()-INT($B$1/2))):INDIRECT("B"&amp;(ROW()+INT($B$1/2))))),"",AVERAGE(INDIRECT("B"&amp;(ROW()-INT($B$1/2))):INDIRECT("B"&amp;(ROW()+INT($B$1/2)))))</f>
        <v/>
      </c>
      <c r="D3691" s="848">
        <f t="shared" si="1175"/>
        <v>0</v>
      </c>
      <c r="E3691" s="275"/>
      <c r="F3691" s="15"/>
      <c r="G3691" s="3"/>
      <c r="H3691" s="3"/>
      <c r="I3691" s="3"/>
      <c r="J3691" s="3"/>
      <c r="K3691" s="3"/>
      <c r="L3691" s="554"/>
      <c r="M3691" s="545"/>
      <c r="N3691" s="546"/>
      <c r="O3691" s="5"/>
      <c r="P3691" s="216"/>
      <c r="Q3691" s="217"/>
      <c r="R3691" s="218"/>
      <c r="S3691" s="219">
        <f t="shared" si="1192"/>
        <v>0</v>
      </c>
      <c r="T3691" s="220">
        <f t="shared" si="1193"/>
        <v>0</v>
      </c>
      <c r="U3691" s="214">
        <f t="shared" si="1190"/>
        <v>0</v>
      </c>
      <c r="W3691" s="221"/>
      <c r="X3691" s="222"/>
      <c r="Y3691" s="222"/>
      <c r="Z3691" s="223"/>
      <c r="AA3691" s="222"/>
      <c r="AB3691" s="224"/>
      <c r="AC3691" s="225"/>
      <c r="AD3691" s="2">
        <f t="shared" si="1177"/>
        <v>0</v>
      </c>
      <c r="AE3691" s="2">
        <f t="shared" si="1178"/>
        <v>0</v>
      </c>
      <c r="AF3691" s="226"/>
      <c r="AG3691" s="219">
        <f t="shared" si="1182"/>
        <v>0</v>
      </c>
      <c r="AH3691" s="234">
        <f t="shared" si="1183"/>
        <v>0</v>
      </c>
      <c r="AI3691" s="214">
        <f t="shared" si="1191"/>
        <v>0</v>
      </c>
      <c r="AK3691" s="229">
        <f t="shared" si="1184"/>
        <v>0</v>
      </c>
      <c r="AL3691" s="226"/>
      <c r="AM3691" s="15"/>
      <c r="AN3691" s="232" t="e">
        <f t="shared" si="1185"/>
        <v>#DIV/0!</v>
      </c>
      <c r="AO3691" s="214">
        <f t="shared" si="1179"/>
        <v>0</v>
      </c>
      <c r="AQ3691" s="210"/>
      <c r="AR3691" s="231"/>
      <c r="AS3691" s="15"/>
      <c r="AT3691" s="232">
        <f t="shared" si="1186"/>
        <v>0</v>
      </c>
      <c r="AU3691" s="235">
        <f t="shared" si="1187"/>
        <v>0</v>
      </c>
      <c r="AY3691" s="210"/>
      <c r="AZ3691" s="231"/>
      <c r="BA3691" s="15"/>
      <c r="BB3691" s="232">
        <f t="shared" si="1176"/>
        <v>0</v>
      </c>
      <c r="BC3691" s="235">
        <f t="shared" si="1188"/>
        <v>0</v>
      </c>
      <c r="BG3691" s="210"/>
      <c r="BH3691" s="231"/>
      <c r="BI3691" s="15"/>
      <c r="BJ3691" s="232">
        <f t="shared" si="1180"/>
        <v>0</v>
      </c>
      <c r="BK3691" s="235">
        <f t="shared" si="1189"/>
        <v>0</v>
      </c>
      <c r="BM3691" s="109">
        <f t="shared" si="1181"/>
        <v>-5.5420188303457225</v>
      </c>
      <c r="BN3691" s="213"/>
      <c r="BR3691" s="228"/>
      <c r="BS3691" s="311"/>
      <c r="BT3691" s="3"/>
      <c r="BU3691" s="213"/>
      <c r="BV3691" s="213"/>
      <c r="BW3691" s="291"/>
    </row>
    <row r="3692" spans="1:75" x14ac:dyDescent="0.2">
      <c r="A3692" s="210"/>
      <c r="B3692" s="211"/>
      <c r="C3692" s="848" t="str">
        <f ca="1">IF(ISERR(AVERAGE(INDIRECT("B"&amp;(ROW()-INT($B$1/2))):INDIRECT("B"&amp;(ROW()+INT($B$1/2))))),"",AVERAGE(INDIRECT("B"&amp;(ROW()-INT($B$1/2))):INDIRECT("B"&amp;(ROW()+INT($B$1/2)))))</f>
        <v/>
      </c>
      <c r="D3692" s="848">
        <f t="shared" si="1175"/>
        <v>0</v>
      </c>
      <c r="E3692" s="275"/>
      <c r="F3692" s="15"/>
      <c r="G3692" s="3"/>
      <c r="H3692" s="3"/>
      <c r="I3692" s="3"/>
      <c r="J3692" s="3"/>
      <c r="K3692" s="3"/>
      <c r="L3692" s="554"/>
      <c r="M3692" s="545"/>
      <c r="N3692" s="546"/>
      <c r="O3692" s="5"/>
      <c r="P3692" s="216"/>
      <c r="Q3692" s="217"/>
      <c r="R3692" s="218"/>
      <c r="S3692" s="219">
        <f t="shared" si="1192"/>
        <v>0</v>
      </c>
      <c r="T3692" s="220">
        <f t="shared" si="1193"/>
        <v>0</v>
      </c>
      <c r="U3692" s="214">
        <f t="shared" si="1190"/>
        <v>0</v>
      </c>
      <c r="W3692" s="221"/>
      <c r="X3692" s="222"/>
      <c r="Y3692" s="222"/>
      <c r="Z3692" s="223"/>
      <c r="AA3692" s="222"/>
      <c r="AB3692" s="224"/>
      <c r="AC3692" s="225"/>
      <c r="AD3692" s="2">
        <f t="shared" si="1177"/>
        <v>0</v>
      </c>
      <c r="AE3692" s="2">
        <f t="shared" si="1178"/>
        <v>0</v>
      </c>
      <c r="AF3692" s="226"/>
      <c r="AG3692" s="219">
        <f t="shared" si="1182"/>
        <v>0</v>
      </c>
      <c r="AH3692" s="234">
        <f t="shared" si="1183"/>
        <v>0</v>
      </c>
      <c r="AI3692" s="214">
        <f t="shared" si="1191"/>
        <v>0</v>
      </c>
      <c r="AK3692" s="229">
        <f t="shared" si="1184"/>
        <v>0</v>
      </c>
      <c r="AL3692" s="226"/>
      <c r="AM3692" s="15"/>
      <c r="AN3692" s="232" t="e">
        <f t="shared" si="1185"/>
        <v>#DIV/0!</v>
      </c>
      <c r="AO3692" s="214">
        <f t="shared" si="1179"/>
        <v>0</v>
      </c>
      <c r="AQ3692" s="210"/>
      <c r="AR3692" s="231"/>
      <c r="AS3692" s="15"/>
      <c r="AT3692" s="232">
        <f t="shared" si="1186"/>
        <v>0</v>
      </c>
      <c r="AU3692" s="235">
        <f t="shared" si="1187"/>
        <v>0</v>
      </c>
      <c r="AY3692" s="210"/>
      <c r="AZ3692" s="231"/>
      <c r="BA3692" s="15"/>
      <c r="BB3692" s="232">
        <f t="shared" si="1176"/>
        <v>0</v>
      </c>
      <c r="BC3692" s="235">
        <f t="shared" si="1188"/>
        <v>0</v>
      </c>
      <c r="BG3692" s="210"/>
      <c r="BH3692" s="231"/>
      <c r="BI3692" s="15"/>
      <c r="BJ3692" s="232">
        <f t="shared" si="1180"/>
        <v>0</v>
      </c>
      <c r="BK3692" s="235">
        <f t="shared" si="1189"/>
        <v>0</v>
      </c>
      <c r="BM3692" s="109">
        <f t="shared" si="1181"/>
        <v>-5.5438511678434592</v>
      </c>
      <c r="BN3692" s="213"/>
      <c r="BR3692" s="228"/>
      <c r="BS3692" s="311"/>
      <c r="BT3692" s="3"/>
      <c r="BU3692" s="213"/>
      <c r="BV3692" s="213"/>
      <c r="BW3692" s="291"/>
    </row>
    <row r="3693" spans="1:75" x14ac:dyDescent="0.2">
      <c r="A3693" s="210"/>
      <c r="B3693" s="211"/>
      <c r="C3693" s="848" t="str">
        <f ca="1">IF(ISERR(AVERAGE(INDIRECT("B"&amp;(ROW()-INT($B$1/2))):INDIRECT("B"&amp;(ROW()+INT($B$1/2))))),"",AVERAGE(INDIRECT("B"&amp;(ROW()-INT($B$1/2))):INDIRECT("B"&amp;(ROW()+INT($B$1/2)))))</f>
        <v/>
      </c>
      <c r="D3693" s="848">
        <f t="shared" si="1175"/>
        <v>0</v>
      </c>
      <c r="E3693" s="275"/>
      <c r="F3693" s="15"/>
      <c r="G3693" s="3"/>
      <c r="H3693" s="3"/>
      <c r="I3693" s="3"/>
      <c r="J3693" s="3"/>
      <c r="K3693" s="3"/>
      <c r="L3693" s="554"/>
      <c r="M3693" s="545"/>
      <c r="N3693" s="546"/>
      <c r="O3693" s="5"/>
      <c r="P3693" s="216"/>
      <c r="Q3693" s="217"/>
      <c r="R3693" s="218"/>
      <c r="S3693" s="219">
        <f t="shared" si="1192"/>
        <v>0</v>
      </c>
      <c r="T3693" s="220">
        <f t="shared" si="1193"/>
        <v>0</v>
      </c>
      <c r="U3693" s="214">
        <f t="shared" si="1190"/>
        <v>0</v>
      </c>
      <c r="W3693" s="221"/>
      <c r="X3693" s="222"/>
      <c r="Y3693" s="222"/>
      <c r="Z3693" s="223"/>
      <c r="AA3693" s="222"/>
      <c r="AB3693" s="224"/>
      <c r="AC3693" s="225"/>
      <c r="AD3693" s="2">
        <f t="shared" si="1177"/>
        <v>0</v>
      </c>
      <c r="AE3693" s="2">
        <f t="shared" si="1178"/>
        <v>0</v>
      </c>
      <c r="AF3693" s="226"/>
      <c r="AG3693" s="219">
        <f t="shared" si="1182"/>
        <v>0</v>
      </c>
      <c r="AH3693" s="234">
        <f t="shared" si="1183"/>
        <v>0</v>
      </c>
      <c r="AI3693" s="214">
        <f t="shared" si="1191"/>
        <v>0</v>
      </c>
      <c r="AK3693" s="229">
        <f t="shared" si="1184"/>
        <v>0</v>
      </c>
      <c r="AL3693" s="226"/>
      <c r="AM3693" s="15"/>
      <c r="AN3693" s="232" t="e">
        <f t="shared" si="1185"/>
        <v>#DIV/0!</v>
      </c>
      <c r="AO3693" s="214">
        <f t="shared" si="1179"/>
        <v>0</v>
      </c>
      <c r="AQ3693" s="210"/>
      <c r="AR3693" s="231"/>
      <c r="AS3693" s="15"/>
      <c r="AT3693" s="232">
        <f t="shared" si="1186"/>
        <v>0</v>
      </c>
      <c r="AU3693" s="235">
        <f t="shared" si="1187"/>
        <v>0</v>
      </c>
      <c r="AY3693" s="210"/>
      <c r="AZ3693" s="231"/>
      <c r="BA3693" s="15"/>
      <c r="BB3693" s="232">
        <f t="shared" si="1176"/>
        <v>0</v>
      </c>
      <c r="BC3693" s="235">
        <f t="shared" si="1188"/>
        <v>0</v>
      </c>
      <c r="BG3693" s="210"/>
      <c r="BH3693" s="231"/>
      <c r="BI3693" s="15"/>
      <c r="BJ3693" s="232">
        <f t="shared" si="1180"/>
        <v>0</v>
      </c>
      <c r="BK3693" s="235">
        <f t="shared" si="1189"/>
        <v>0</v>
      </c>
      <c r="BM3693" s="109">
        <f t="shared" si="1181"/>
        <v>-5.5456835053411959</v>
      </c>
      <c r="BN3693" s="213"/>
      <c r="BR3693" s="228"/>
      <c r="BS3693" s="311"/>
      <c r="BT3693" s="3"/>
      <c r="BU3693" s="213"/>
      <c r="BV3693" s="213"/>
      <c r="BW3693" s="291"/>
    </row>
    <row r="3694" spans="1:75" x14ac:dyDescent="0.2">
      <c r="A3694" s="210"/>
      <c r="B3694" s="211"/>
      <c r="C3694" s="848" t="str">
        <f ca="1">IF(ISERR(AVERAGE(INDIRECT("B"&amp;(ROW()-INT($B$1/2))):INDIRECT("B"&amp;(ROW()+INT($B$1/2))))),"",AVERAGE(INDIRECT("B"&amp;(ROW()-INT($B$1/2))):INDIRECT("B"&amp;(ROW()+INT($B$1/2)))))</f>
        <v/>
      </c>
      <c r="D3694" s="848">
        <f t="shared" si="1175"/>
        <v>0</v>
      </c>
      <c r="E3694" s="275"/>
      <c r="F3694" s="15"/>
      <c r="G3694" s="3"/>
      <c r="H3694" s="3"/>
      <c r="I3694" s="3"/>
      <c r="J3694" s="3"/>
      <c r="K3694" s="3"/>
      <c r="L3694" s="554"/>
      <c r="M3694" s="545"/>
      <c r="N3694" s="546"/>
      <c r="O3694" s="5"/>
      <c r="P3694" s="216"/>
      <c r="Q3694" s="217"/>
      <c r="R3694" s="218"/>
      <c r="S3694" s="219">
        <f t="shared" si="1192"/>
        <v>0</v>
      </c>
      <c r="T3694" s="220">
        <f t="shared" si="1193"/>
        <v>0</v>
      </c>
      <c r="U3694" s="214">
        <f t="shared" si="1190"/>
        <v>0</v>
      </c>
      <c r="W3694" s="221"/>
      <c r="X3694" s="222"/>
      <c r="Y3694" s="222"/>
      <c r="Z3694" s="223"/>
      <c r="AA3694" s="222"/>
      <c r="AB3694" s="224"/>
      <c r="AC3694" s="225"/>
      <c r="AD3694" s="2">
        <f t="shared" si="1177"/>
        <v>0</v>
      </c>
      <c r="AE3694" s="2">
        <f t="shared" si="1178"/>
        <v>0</v>
      </c>
      <c r="AF3694" s="226"/>
      <c r="AG3694" s="219">
        <f t="shared" si="1182"/>
        <v>0</v>
      </c>
      <c r="AH3694" s="234">
        <f t="shared" si="1183"/>
        <v>0</v>
      </c>
      <c r="AI3694" s="214">
        <f t="shared" si="1191"/>
        <v>0</v>
      </c>
      <c r="AK3694" s="229">
        <f t="shared" si="1184"/>
        <v>0</v>
      </c>
      <c r="AL3694" s="226"/>
      <c r="AM3694" s="15"/>
      <c r="AN3694" s="232" t="e">
        <f t="shared" si="1185"/>
        <v>#DIV/0!</v>
      </c>
      <c r="AO3694" s="214">
        <f t="shared" si="1179"/>
        <v>0</v>
      </c>
      <c r="AQ3694" s="210"/>
      <c r="AR3694" s="231"/>
      <c r="AS3694" s="15"/>
      <c r="AT3694" s="232">
        <f t="shared" si="1186"/>
        <v>0</v>
      </c>
      <c r="AU3694" s="235">
        <f t="shared" si="1187"/>
        <v>0</v>
      </c>
      <c r="AY3694" s="210"/>
      <c r="AZ3694" s="231"/>
      <c r="BA3694" s="15"/>
      <c r="BB3694" s="232">
        <f t="shared" si="1176"/>
        <v>0</v>
      </c>
      <c r="BC3694" s="235">
        <f t="shared" si="1188"/>
        <v>0</v>
      </c>
      <c r="BG3694" s="210"/>
      <c r="BH3694" s="231"/>
      <c r="BI3694" s="15"/>
      <c r="BJ3694" s="232">
        <f t="shared" si="1180"/>
        <v>0</v>
      </c>
      <c r="BK3694" s="235">
        <f t="shared" si="1189"/>
        <v>0</v>
      </c>
      <c r="BM3694" s="109">
        <f t="shared" si="1181"/>
        <v>-5.5475158428389326</v>
      </c>
      <c r="BN3694" s="213"/>
      <c r="BR3694" s="228"/>
      <c r="BS3694" s="311"/>
      <c r="BT3694" s="3"/>
      <c r="BU3694" s="213"/>
      <c r="BV3694" s="213"/>
      <c r="BW3694" s="291"/>
    </row>
    <row r="3695" spans="1:75" x14ac:dyDescent="0.2">
      <c r="A3695" s="210"/>
      <c r="B3695" s="211"/>
      <c r="C3695" s="848" t="str">
        <f ca="1">IF(ISERR(AVERAGE(INDIRECT("B"&amp;(ROW()-INT($B$1/2))):INDIRECT("B"&amp;(ROW()+INT($B$1/2))))),"",AVERAGE(INDIRECT("B"&amp;(ROW()-INT($B$1/2))):INDIRECT("B"&amp;(ROW()+INT($B$1/2)))))</f>
        <v/>
      </c>
      <c r="D3695" s="848">
        <f t="shared" si="1175"/>
        <v>0</v>
      </c>
      <c r="E3695" s="275"/>
      <c r="F3695" s="15"/>
      <c r="G3695" s="3"/>
      <c r="H3695" s="3"/>
      <c r="I3695" s="3"/>
      <c r="J3695" s="3"/>
      <c r="K3695" s="3"/>
      <c r="L3695" s="554"/>
      <c r="M3695" s="545"/>
      <c r="N3695" s="546"/>
      <c r="O3695" s="5"/>
      <c r="P3695" s="216"/>
      <c r="Q3695" s="217"/>
      <c r="R3695" s="218"/>
      <c r="S3695" s="219">
        <f t="shared" si="1192"/>
        <v>0</v>
      </c>
      <c r="T3695" s="220">
        <f t="shared" si="1193"/>
        <v>0</v>
      </c>
      <c r="U3695" s="214">
        <f t="shared" si="1190"/>
        <v>0</v>
      </c>
      <c r="W3695" s="221"/>
      <c r="X3695" s="222"/>
      <c r="Y3695" s="222"/>
      <c r="Z3695" s="223"/>
      <c r="AA3695" s="222"/>
      <c r="AB3695" s="224"/>
      <c r="AC3695" s="225"/>
      <c r="AD3695" s="2">
        <f t="shared" si="1177"/>
        <v>0</v>
      </c>
      <c r="AE3695" s="2">
        <f t="shared" si="1178"/>
        <v>0</v>
      </c>
      <c r="AF3695" s="226"/>
      <c r="AG3695" s="219">
        <f t="shared" si="1182"/>
        <v>0</v>
      </c>
      <c r="AH3695" s="234">
        <f t="shared" si="1183"/>
        <v>0</v>
      </c>
      <c r="AI3695" s="214">
        <f t="shared" si="1191"/>
        <v>0</v>
      </c>
      <c r="AK3695" s="229">
        <f t="shared" si="1184"/>
        <v>0</v>
      </c>
      <c r="AL3695" s="226"/>
      <c r="AM3695" s="15"/>
      <c r="AN3695" s="232" t="e">
        <f t="shared" si="1185"/>
        <v>#DIV/0!</v>
      </c>
      <c r="AO3695" s="214">
        <f t="shared" si="1179"/>
        <v>0</v>
      </c>
      <c r="AQ3695" s="210"/>
      <c r="AR3695" s="231"/>
      <c r="AS3695" s="15"/>
      <c r="AT3695" s="232">
        <f t="shared" si="1186"/>
        <v>0</v>
      </c>
      <c r="AU3695" s="235">
        <f t="shared" si="1187"/>
        <v>0</v>
      </c>
      <c r="AY3695" s="210"/>
      <c r="AZ3695" s="231"/>
      <c r="BA3695" s="15"/>
      <c r="BB3695" s="232">
        <f t="shared" si="1176"/>
        <v>0</v>
      </c>
      <c r="BC3695" s="235">
        <f t="shared" si="1188"/>
        <v>0</v>
      </c>
      <c r="BG3695" s="210"/>
      <c r="BH3695" s="231"/>
      <c r="BI3695" s="15"/>
      <c r="BJ3695" s="232">
        <f t="shared" si="1180"/>
        <v>0</v>
      </c>
      <c r="BK3695" s="235">
        <f t="shared" si="1189"/>
        <v>0</v>
      </c>
      <c r="BM3695" s="109">
        <f t="shared" si="1181"/>
        <v>-5.5493481803366693</v>
      </c>
      <c r="BN3695" s="213"/>
      <c r="BR3695" s="228"/>
      <c r="BS3695" s="311"/>
      <c r="BT3695" s="3"/>
      <c r="BU3695" s="213"/>
      <c r="BV3695" s="213"/>
      <c r="BW3695" s="291"/>
    </row>
    <row r="3696" spans="1:75" x14ac:dyDescent="0.2">
      <c r="A3696" s="210"/>
      <c r="B3696" s="211"/>
      <c r="C3696" s="848" t="str">
        <f ca="1">IF(ISERR(AVERAGE(INDIRECT("B"&amp;(ROW()-INT($B$1/2))):INDIRECT("B"&amp;(ROW()+INT($B$1/2))))),"",AVERAGE(INDIRECT("B"&amp;(ROW()-INT($B$1/2))):INDIRECT("B"&amp;(ROW()+INT($B$1/2)))))</f>
        <v/>
      </c>
      <c r="D3696" s="848">
        <f t="shared" si="1175"/>
        <v>0</v>
      </c>
      <c r="E3696" s="275"/>
      <c r="F3696" s="15"/>
      <c r="G3696" s="3"/>
      <c r="H3696" s="3"/>
      <c r="I3696" s="3"/>
      <c r="J3696" s="3"/>
      <c r="K3696" s="3"/>
      <c r="L3696" s="554"/>
      <c r="M3696" s="545"/>
      <c r="N3696" s="546"/>
      <c r="O3696" s="5"/>
      <c r="P3696" s="216"/>
      <c r="Q3696" s="217"/>
      <c r="R3696" s="218"/>
      <c r="S3696" s="219">
        <f t="shared" si="1192"/>
        <v>0</v>
      </c>
      <c r="T3696" s="220">
        <f t="shared" si="1193"/>
        <v>0</v>
      </c>
      <c r="U3696" s="214">
        <f t="shared" si="1190"/>
        <v>0</v>
      </c>
      <c r="W3696" s="221"/>
      <c r="X3696" s="222"/>
      <c r="Y3696" s="222"/>
      <c r="Z3696" s="223"/>
      <c r="AA3696" s="222"/>
      <c r="AB3696" s="224"/>
      <c r="AC3696" s="225"/>
      <c r="AD3696" s="2">
        <f t="shared" si="1177"/>
        <v>0</v>
      </c>
      <c r="AE3696" s="2">
        <f t="shared" si="1178"/>
        <v>0</v>
      </c>
      <c r="AF3696" s="226"/>
      <c r="AG3696" s="219">
        <f t="shared" si="1182"/>
        <v>0</v>
      </c>
      <c r="AH3696" s="234">
        <f t="shared" si="1183"/>
        <v>0</v>
      </c>
      <c r="AI3696" s="214">
        <f t="shared" si="1191"/>
        <v>0</v>
      </c>
      <c r="AK3696" s="229">
        <f t="shared" si="1184"/>
        <v>0</v>
      </c>
      <c r="AL3696" s="226"/>
      <c r="AM3696" s="15"/>
      <c r="AN3696" s="232" t="e">
        <f t="shared" si="1185"/>
        <v>#DIV/0!</v>
      </c>
      <c r="AO3696" s="214">
        <f t="shared" si="1179"/>
        <v>0</v>
      </c>
      <c r="AQ3696" s="210"/>
      <c r="AR3696" s="231"/>
      <c r="AS3696" s="15"/>
      <c r="AT3696" s="232">
        <f t="shared" si="1186"/>
        <v>0</v>
      </c>
      <c r="AU3696" s="235">
        <f t="shared" si="1187"/>
        <v>0</v>
      </c>
      <c r="AY3696" s="210"/>
      <c r="AZ3696" s="231"/>
      <c r="BA3696" s="15"/>
      <c r="BB3696" s="232">
        <f t="shared" si="1176"/>
        <v>0</v>
      </c>
      <c r="BC3696" s="235">
        <f t="shared" si="1188"/>
        <v>0</v>
      </c>
      <c r="BG3696" s="210"/>
      <c r="BH3696" s="231"/>
      <c r="BI3696" s="15"/>
      <c r="BJ3696" s="232">
        <f t="shared" si="1180"/>
        <v>0</v>
      </c>
      <c r="BK3696" s="235">
        <f t="shared" si="1189"/>
        <v>0</v>
      </c>
      <c r="BM3696" s="109">
        <f t="shared" si="1181"/>
        <v>-5.551180517834406</v>
      </c>
      <c r="BN3696" s="213"/>
      <c r="BR3696" s="228"/>
      <c r="BS3696" s="311"/>
      <c r="BT3696" s="3"/>
      <c r="BU3696" s="213"/>
      <c r="BV3696" s="213"/>
      <c r="BW3696" s="291"/>
    </row>
    <row r="3697" spans="1:75" x14ac:dyDescent="0.2">
      <c r="A3697" s="210"/>
      <c r="B3697" s="211"/>
      <c r="C3697" s="848" t="str">
        <f ca="1">IF(ISERR(AVERAGE(INDIRECT("B"&amp;(ROW()-INT($B$1/2))):INDIRECT("B"&amp;(ROW()+INT($B$1/2))))),"",AVERAGE(INDIRECT("B"&amp;(ROW()-INT($B$1/2))):INDIRECT("B"&amp;(ROW()+INT($B$1/2)))))</f>
        <v/>
      </c>
      <c r="D3697" s="848">
        <f t="shared" si="1175"/>
        <v>0</v>
      </c>
      <c r="E3697" s="275"/>
      <c r="F3697" s="15"/>
      <c r="G3697" s="3"/>
      <c r="H3697" s="3"/>
      <c r="I3697" s="3"/>
      <c r="J3697" s="3"/>
      <c r="K3697" s="3"/>
      <c r="L3697" s="554"/>
      <c r="M3697" s="545"/>
      <c r="N3697" s="546"/>
      <c r="O3697" s="5"/>
      <c r="P3697" s="216"/>
      <c r="Q3697" s="217"/>
      <c r="R3697" s="218"/>
      <c r="S3697" s="219">
        <f t="shared" si="1192"/>
        <v>0</v>
      </c>
      <c r="T3697" s="220">
        <f t="shared" si="1193"/>
        <v>0</v>
      </c>
      <c r="U3697" s="214">
        <f t="shared" si="1190"/>
        <v>0</v>
      </c>
      <c r="W3697" s="221"/>
      <c r="X3697" s="222"/>
      <c r="Y3697" s="222"/>
      <c r="Z3697" s="223"/>
      <c r="AA3697" s="222"/>
      <c r="AB3697" s="224"/>
      <c r="AC3697" s="225"/>
      <c r="AD3697" s="2">
        <f t="shared" si="1177"/>
        <v>0</v>
      </c>
      <c r="AE3697" s="2">
        <f t="shared" si="1178"/>
        <v>0</v>
      </c>
      <c r="AF3697" s="226"/>
      <c r="AG3697" s="219">
        <f t="shared" si="1182"/>
        <v>0</v>
      </c>
      <c r="AH3697" s="234">
        <f t="shared" si="1183"/>
        <v>0</v>
      </c>
      <c r="AI3697" s="214">
        <f t="shared" si="1191"/>
        <v>0</v>
      </c>
      <c r="AK3697" s="229">
        <f t="shared" si="1184"/>
        <v>0</v>
      </c>
      <c r="AL3697" s="226"/>
      <c r="AM3697" s="15"/>
      <c r="AN3697" s="232" t="e">
        <f t="shared" si="1185"/>
        <v>#DIV/0!</v>
      </c>
      <c r="AO3697" s="214">
        <f t="shared" si="1179"/>
        <v>0</v>
      </c>
      <c r="AQ3697" s="210"/>
      <c r="AR3697" s="231"/>
      <c r="AS3697" s="15"/>
      <c r="AT3697" s="232">
        <f t="shared" si="1186"/>
        <v>0</v>
      </c>
      <c r="AU3697" s="235">
        <f t="shared" si="1187"/>
        <v>0</v>
      </c>
      <c r="AY3697" s="210"/>
      <c r="AZ3697" s="231"/>
      <c r="BA3697" s="15"/>
      <c r="BB3697" s="232">
        <f t="shared" si="1176"/>
        <v>0</v>
      </c>
      <c r="BC3697" s="235">
        <f t="shared" si="1188"/>
        <v>0</v>
      </c>
      <c r="BG3697" s="210"/>
      <c r="BH3697" s="231"/>
      <c r="BI3697" s="15"/>
      <c r="BJ3697" s="232">
        <f t="shared" si="1180"/>
        <v>0</v>
      </c>
      <c r="BK3697" s="235">
        <f t="shared" si="1189"/>
        <v>0</v>
      </c>
      <c r="BM3697" s="109">
        <f t="shared" si="1181"/>
        <v>-5.5530128553321427</v>
      </c>
      <c r="BN3697" s="213"/>
      <c r="BR3697" s="228"/>
      <c r="BS3697" s="311"/>
      <c r="BT3697" s="3"/>
      <c r="BU3697" s="213"/>
      <c r="BV3697" s="213"/>
      <c r="BW3697" s="291"/>
    </row>
    <row r="3698" spans="1:75" x14ac:dyDescent="0.2">
      <c r="A3698" s="210"/>
      <c r="B3698" s="211"/>
      <c r="C3698" s="848" t="str">
        <f ca="1">IF(ISERR(AVERAGE(INDIRECT("B"&amp;(ROW()-INT($B$1/2))):INDIRECT("B"&amp;(ROW()+INT($B$1/2))))),"",AVERAGE(INDIRECT("B"&amp;(ROW()-INT($B$1/2))):INDIRECT("B"&amp;(ROW()+INT($B$1/2)))))</f>
        <v/>
      </c>
      <c r="D3698" s="848">
        <f t="shared" si="1175"/>
        <v>0</v>
      </c>
      <c r="E3698" s="275"/>
      <c r="F3698" s="15"/>
      <c r="G3698" s="3"/>
      <c r="H3698" s="3"/>
      <c r="I3698" s="3"/>
      <c r="J3698" s="3"/>
      <c r="K3698" s="3"/>
      <c r="L3698" s="554"/>
      <c r="M3698" s="545"/>
      <c r="N3698" s="546"/>
      <c r="O3698" s="5"/>
      <c r="P3698" s="216"/>
      <c r="Q3698" s="217"/>
      <c r="R3698" s="218"/>
      <c r="S3698" s="219">
        <f t="shared" si="1192"/>
        <v>0</v>
      </c>
      <c r="T3698" s="220">
        <f t="shared" si="1193"/>
        <v>0</v>
      </c>
      <c r="U3698" s="214">
        <f t="shared" si="1190"/>
        <v>0</v>
      </c>
      <c r="W3698" s="221"/>
      <c r="X3698" s="222"/>
      <c r="Y3698" s="222"/>
      <c r="Z3698" s="223"/>
      <c r="AA3698" s="222"/>
      <c r="AB3698" s="224"/>
      <c r="AC3698" s="225"/>
      <c r="AD3698" s="2">
        <f t="shared" si="1177"/>
        <v>0</v>
      </c>
      <c r="AE3698" s="2">
        <f t="shared" si="1178"/>
        <v>0</v>
      </c>
      <c r="AF3698" s="226"/>
      <c r="AG3698" s="219">
        <f t="shared" si="1182"/>
        <v>0</v>
      </c>
      <c r="AH3698" s="234">
        <f t="shared" si="1183"/>
        <v>0</v>
      </c>
      <c r="AI3698" s="214">
        <f t="shared" si="1191"/>
        <v>0</v>
      </c>
      <c r="AK3698" s="229">
        <f t="shared" si="1184"/>
        <v>0</v>
      </c>
      <c r="AL3698" s="226"/>
      <c r="AM3698" s="15"/>
      <c r="AN3698" s="232" t="e">
        <f t="shared" si="1185"/>
        <v>#DIV/0!</v>
      </c>
      <c r="AO3698" s="214">
        <f t="shared" si="1179"/>
        <v>0</v>
      </c>
      <c r="AQ3698" s="210"/>
      <c r="AR3698" s="231"/>
      <c r="AS3698" s="15"/>
      <c r="AT3698" s="232">
        <f t="shared" si="1186"/>
        <v>0</v>
      </c>
      <c r="AU3698" s="235">
        <f t="shared" si="1187"/>
        <v>0</v>
      </c>
      <c r="AY3698" s="210"/>
      <c r="AZ3698" s="231"/>
      <c r="BA3698" s="15"/>
      <c r="BB3698" s="232">
        <f t="shared" si="1176"/>
        <v>0</v>
      </c>
      <c r="BC3698" s="235">
        <f t="shared" si="1188"/>
        <v>0</v>
      </c>
      <c r="BG3698" s="210"/>
      <c r="BH3698" s="231"/>
      <c r="BI3698" s="15"/>
      <c r="BJ3698" s="232">
        <f t="shared" si="1180"/>
        <v>0</v>
      </c>
      <c r="BK3698" s="235">
        <f t="shared" si="1189"/>
        <v>0</v>
      </c>
      <c r="BM3698" s="109">
        <f t="shared" si="1181"/>
        <v>-5.5548451928298794</v>
      </c>
      <c r="BN3698" s="213"/>
      <c r="BR3698" s="228"/>
      <c r="BS3698" s="311"/>
      <c r="BT3698" s="3"/>
      <c r="BU3698" s="213"/>
      <c r="BV3698" s="213"/>
      <c r="BW3698" s="291"/>
    </row>
    <row r="3699" spans="1:75" x14ac:dyDescent="0.2">
      <c r="A3699" s="210"/>
      <c r="B3699" s="211"/>
      <c r="C3699" s="848" t="str">
        <f ca="1">IF(ISERR(AVERAGE(INDIRECT("B"&amp;(ROW()-INT($B$1/2))):INDIRECT("B"&amp;(ROW()+INT($B$1/2))))),"",AVERAGE(INDIRECT("B"&amp;(ROW()-INT($B$1/2))):INDIRECT("B"&amp;(ROW()+INT($B$1/2)))))</f>
        <v/>
      </c>
      <c r="D3699" s="848">
        <f t="shared" si="1175"/>
        <v>0</v>
      </c>
      <c r="E3699" s="275"/>
      <c r="F3699" s="15"/>
      <c r="G3699" s="3"/>
      <c r="H3699" s="3"/>
      <c r="I3699" s="3"/>
      <c r="J3699" s="3"/>
      <c r="K3699" s="3"/>
      <c r="L3699" s="554"/>
      <c r="M3699" s="545"/>
      <c r="N3699" s="546"/>
      <c r="O3699" s="5"/>
      <c r="P3699" s="216"/>
      <c r="Q3699" s="217"/>
      <c r="R3699" s="218"/>
      <c r="S3699" s="219">
        <f t="shared" si="1192"/>
        <v>0</v>
      </c>
      <c r="T3699" s="220">
        <f t="shared" si="1193"/>
        <v>0</v>
      </c>
      <c r="U3699" s="214">
        <f t="shared" si="1190"/>
        <v>0</v>
      </c>
      <c r="W3699" s="221"/>
      <c r="X3699" s="222"/>
      <c r="Y3699" s="222"/>
      <c r="Z3699" s="223"/>
      <c r="AA3699" s="222"/>
      <c r="AB3699" s="224"/>
      <c r="AC3699" s="225"/>
      <c r="AD3699" s="2">
        <f t="shared" si="1177"/>
        <v>0</v>
      </c>
      <c r="AE3699" s="2">
        <f t="shared" si="1178"/>
        <v>0</v>
      </c>
      <c r="AF3699" s="226"/>
      <c r="AG3699" s="219">
        <f t="shared" si="1182"/>
        <v>0</v>
      </c>
      <c r="AH3699" s="234">
        <f t="shared" si="1183"/>
        <v>0</v>
      </c>
      <c r="AI3699" s="214">
        <f t="shared" si="1191"/>
        <v>0</v>
      </c>
      <c r="AK3699" s="229">
        <f t="shared" si="1184"/>
        <v>0</v>
      </c>
      <c r="AL3699" s="226"/>
      <c r="AM3699" s="15"/>
      <c r="AN3699" s="232" t="e">
        <f t="shared" si="1185"/>
        <v>#DIV/0!</v>
      </c>
      <c r="AO3699" s="214">
        <f t="shared" si="1179"/>
        <v>0</v>
      </c>
      <c r="AQ3699" s="210"/>
      <c r="AR3699" s="231"/>
      <c r="AS3699" s="15"/>
      <c r="AT3699" s="232">
        <f t="shared" si="1186"/>
        <v>0</v>
      </c>
      <c r="AU3699" s="235">
        <f t="shared" si="1187"/>
        <v>0</v>
      </c>
      <c r="AY3699" s="210"/>
      <c r="AZ3699" s="231"/>
      <c r="BA3699" s="15"/>
      <c r="BB3699" s="232">
        <f t="shared" si="1176"/>
        <v>0</v>
      </c>
      <c r="BC3699" s="235">
        <f t="shared" si="1188"/>
        <v>0</v>
      </c>
      <c r="BG3699" s="210"/>
      <c r="BH3699" s="231"/>
      <c r="BI3699" s="15"/>
      <c r="BJ3699" s="232">
        <f t="shared" si="1180"/>
        <v>0</v>
      </c>
      <c r="BK3699" s="235">
        <f t="shared" si="1189"/>
        <v>0</v>
      </c>
      <c r="BM3699" s="109">
        <f t="shared" si="1181"/>
        <v>-5.5566775303276161</v>
      </c>
      <c r="BN3699" s="213"/>
      <c r="BR3699" s="228"/>
      <c r="BS3699" s="311"/>
      <c r="BT3699" s="3"/>
      <c r="BU3699" s="213"/>
      <c r="BV3699" s="213"/>
      <c r="BW3699" s="291"/>
    </row>
    <row r="3700" spans="1:75" x14ac:dyDescent="0.2">
      <c r="A3700" s="210"/>
      <c r="B3700" s="211"/>
      <c r="C3700" s="848" t="str">
        <f ca="1">IF(ISERR(AVERAGE(INDIRECT("B"&amp;(ROW()-INT($B$1/2))):INDIRECT("B"&amp;(ROW()+INT($B$1/2))))),"",AVERAGE(INDIRECT("B"&amp;(ROW()-INT($B$1/2))):INDIRECT("B"&amp;(ROW()+INT($B$1/2)))))</f>
        <v/>
      </c>
      <c r="D3700" s="848">
        <f t="shared" si="1175"/>
        <v>0</v>
      </c>
      <c r="E3700" s="275"/>
      <c r="F3700" s="15"/>
      <c r="G3700" s="3"/>
      <c r="H3700" s="3"/>
      <c r="I3700" s="3"/>
      <c r="J3700" s="3"/>
      <c r="K3700" s="3"/>
      <c r="L3700" s="554"/>
      <c r="M3700" s="545"/>
      <c r="N3700" s="546"/>
      <c r="O3700" s="5"/>
      <c r="P3700" s="216"/>
      <c r="Q3700" s="217"/>
      <c r="R3700" s="218"/>
      <c r="S3700" s="219">
        <f t="shared" si="1192"/>
        <v>0</v>
      </c>
      <c r="T3700" s="220">
        <f t="shared" si="1193"/>
        <v>0</v>
      </c>
      <c r="U3700" s="214">
        <f t="shared" si="1190"/>
        <v>0</v>
      </c>
      <c r="W3700" s="221"/>
      <c r="X3700" s="222"/>
      <c r="Y3700" s="222"/>
      <c r="Z3700" s="223"/>
      <c r="AA3700" s="222"/>
      <c r="AB3700" s="224"/>
      <c r="AC3700" s="225"/>
      <c r="AD3700" s="2">
        <f t="shared" si="1177"/>
        <v>0</v>
      </c>
      <c r="AE3700" s="2">
        <f t="shared" si="1178"/>
        <v>0</v>
      </c>
      <c r="AF3700" s="226"/>
      <c r="AG3700" s="219">
        <f t="shared" si="1182"/>
        <v>0</v>
      </c>
      <c r="AH3700" s="234">
        <f t="shared" si="1183"/>
        <v>0</v>
      </c>
      <c r="AI3700" s="214">
        <f t="shared" si="1191"/>
        <v>0</v>
      </c>
      <c r="AK3700" s="229">
        <f t="shared" si="1184"/>
        <v>0</v>
      </c>
      <c r="AL3700" s="226"/>
      <c r="AM3700" s="15"/>
      <c r="AN3700" s="232" t="e">
        <f t="shared" si="1185"/>
        <v>#DIV/0!</v>
      </c>
      <c r="AO3700" s="214">
        <f t="shared" si="1179"/>
        <v>0</v>
      </c>
      <c r="AQ3700" s="210"/>
      <c r="AR3700" s="231"/>
      <c r="AS3700" s="15"/>
      <c r="AT3700" s="232">
        <f t="shared" si="1186"/>
        <v>0</v>
      </c>
      <c r="AU3700" s="235">
        <f t="shared" si="1187"/>
        <v>0</v>
      </c>
      <c r="AY3700" s="210"/>
      <c r="AZ3700" s="231"/>
      <c r="BA3700" s="15"/>
      <c r="BB3700" s="232">
        <f t="shared" si="1176"/>
        <v>0</v>
      </c>
      <c r="BC3700" s="235">
        <f t="shared" si="1188"/>
        <v>0</v>
      </c>
      <c r="BG3700" s="210"/>
      <c r="BH3700" s="231"/>
      <c r="BI3700" s="15"/>
      <c r="BJ3700" s="232">
        <f t="shared" si="1180"/>
        <v>0</v>
      </c>
      <c r="BK3700" s="235">
        <f t="shared" si="1189"/>
        <v>0</v>
      </c>
      <c r="BM3700" s="109">
        <f t="shared" si="1181"/>
        <v>-5.5585098678253528</v>
      </c>
      <c r="BN3700" s="213"/>
      <c r="BR3700" s="228"/>
      <c r="BS3700" s="311"/>
      <c r="BT3700" s="3"/>
      <c r="BU3700" s="213"/>
      <c r="BV3700" s="213"/>
      <c r="BW3700" s="291"/>
    </row>
    <row r="3701" spans="1:75" x14ac:dyDescent="0.2">
      <c r="A3701" s="210"/>
      <c r="B3701" s="211"/>
      <c r="C3701" s="848" t="str">
        <f ca="1">IF(ISERR(AVERAGE(INDIRECT("B"&amp;(ROW()-INT($B$1/2))):INDIRECT("B"&amp;(ROW()+INT($B$1/2))))),"",AVERAGE(INDIRECT("B"&amp;(ROW()-INT($B$1/2))):INDIRECT("B"&amp;(ROW()+INT($B$1/2)))))</f>
        <v/>
      </c>
      <c r="D3701" s="848">
        <f t="shared" si="1175"/>
        <v>0</v>
      </c>
      <c r="E3701" s="275"/>
      <c r="F3701" s="15"/>
      <c r="G3701" s="3"/>
      <c r="H3701" s="3"/>
      <c r="I3701" s="3"/>
      <c r="J3701" s="3"/>
      <c r="K3701" s="3"/>
      <c r="L3701" s="554"/>
      <c r="M3701" s="545"/>
      <c r="N3701" s="546"/>
      <c r="O3701" s="5"/>
      <c r="P3701" s="216"/>
      <c r="Q3701" s="217"/>
      <c r="R3701" s="218"/>
      <c r="S3701" s="219">
        <f t="shared" si="1192"/>
        <v>0</v>
      </c>
      <c r="T3701" s="220">
        <f t="shared" si="1193"/>
        <v>0</v>
      </c>
      <c r="U3701" s="214">
        <f t="shared" si="1190"/>
        <v>0</v>
      </c>
      <c r="W3701" s="221"/>
      <c r="X3701" s="222"/>
      <c r="Y3701" s="222"/>
      <c r="Z3701" s="223"/>
      <c r="AA3701" s="222"/>
      <c r="AB3701" s="224"/>
      <c r="AC3701" s="225"/>
      <c r="AD3701" s="2">
        <f t="shared" si="1177"/>
        <v>0</v>
      </c>
      <c r="AE3701" s="2">
        <f t="shared" si="1178"/>
        <v>0</v>
      </c>
      <c r="AF3701" s="226"/>
      <c r="AG3701" s="219">
        <f t="shared" si="1182"/>
        <v>0</v>
      </c>
      <c r="AH3701" s="234">
        <f t="shared" si="1183"/>
        <v>0</v>
      </c>
      <c r="AI3701" s="214">
        <f t="shared" si="1191"/>
        <v>0</v>
      </c>
      <c r="AK3701" s="229">
        <f t="shared" si="1184"/>
        <v>0</v>
      </c>
      <c r="AL3701" s="226"/>
      <c r="AM3701" s="15"/>
      <c r="AN3701" s="232" t="e">
        <f t="shared" si="1185"/>
        <v>#DIV/0!</v>
      </c>
      <c r="AO3701" s="214">
        <f t="shared" si="1179"/>
        <v>0</v>
      </c>
      <c r="AQ3701" s="210"/>
      <c r="AR3701" s="231"/>
      <c r="AS3701" s="15"/>
      <c r="AT3701" s="232">
        <f t="shared" si="1186"/>
        <v>0</v>
      </c>
      <c r="AU3701" s="235">
        <f t="shared" si="1187"/>
        <v>0</v>
      </c>
      <c r="AY3701" s="210"/>
      <c r="AZ3701" s="231"/>
      <c r="BA3701" s="15"/>
      <c r="BB3701" s="232">
        <f t="shared" si="1176"/>
        <v>0</v>
      </c>
      <c r="BC3701" s="235">
        <f t="shared" si="1188"/>
        <v>0</v>
      </c>
      <c r="BG3701" s="210"/>
      <c r="BH3701" s="231"/>
      <c r="BI3701" s="15"/>
      <c r="BJ3701" s="232">
        <f t="shared" si="1180"/>
        <v>0</v>
      </c>
      <c r="BK3701" s="235">
        <f t="shared" si="1189"/>
        <v>0</v>
      </c>
      <c r="BM3701" s="109">
        <f t="shared" si="1181"/>
        <v>-5.5603422053230895</v>
      </c>
      <c r="BN3701" s="213"/>
      <c r="BR3701" s="228"/>
      <c r="BS3701" s="311"/>
      <c r="BT3701" s="3"/>
      <c r="BU3701" s="213"/>
      <c r="BV3701" s="213"/>
      <c r="BW3701" s="291"/>
    </row>
    <row r="3702" spans="1:75" x14ac:dyDescent="0.2">
      <c r="A3702" s="210"/>
      <c r="B3702" s="211"/>
      <c r="C3702" s="848" t="str">
        <f ca="1">IF(ISERR(AVERAGE(INDIRECT("B"&amp;(ROW()-INT($B$1/2))):INDIRECT("B"&amp;(ROW()+INT($B$1/2))))),"",AVERAGE(INDIRECT("B"&amp;(ROW()-INT($B$1/2))):INDIRECT("B"&amp;(ROW()+INT($B$1/2)))))</f>
        <v/>
      </c>
      <c r="D3702" s="848">
        <f t="shared" si="1175"/>
        <v>0</v>
      </c>
      <c r="E3702" s="275"/>
      <c r="F3702" s="15"/>
      <c r="G3702" s="3"/>
      <c r="H3702" s="3"/>
      <c r="I3702" s="3"/>
      <c r="J3702" s="3"/>
      <c r="K3702" s="3"/>
      <c r="L3702" s="554"/>
      <c r="M3702" s="545"/>
      <c r="N3702" s="546"/>
      <c r="O3702" s="5"/>
      <c r="P3702" s="216"/>
      <c r="Q3702" s="217"/>
      <c r="R3702" s="218"/>
      <c r="S3702" s="219">
        <f t="shared" si="1192"/>
        <v>0</v>
      </c>
      <c r="T3702" s="220">
        <f t="shared" si="1193"/>
        <v>0</v>
      </c>
      <c r="U3702" s="214">
        <f t="shared" si="1190"/>
        <v>0</v>
      </c>
      <c r="W3702" s="221"/>
      <c r="X3702" s="222"/>
      <c r="Y3702" s="222"/>
      <c r="Z3702" s="223"/>
      <c r="AA3702" s="222"/>
      <c r="AB3702" s="224"/>
      <c r="AC3702" s="225"/>
      <c r="AD3702" s="2">
        <f t="shared" si="1177"/>
        <v>0</v>
      </c>
      <c r="AE3702" s="2">
        <f t="shared" si="1178"/>
        <v>0</v>
      </c>
      <c r="AF3702" s="226"/>
      <c r="AG3702" s="219">
        <f t="shared" si="1182"/>
        <v>0</v>
      </c>
      <c r="AH3702" s="234">
        <f t="shared" si="1183"/>
        <v>0</v>
      </c>
      <c r="AI3702" s="214">
        <f t="shared" si="1191"/>
        <v>0</v>
      </c>
      <c r="AK3702" s="229">
        <f t="shared" si="1184"/>
        <v>0</v>
      </c>
      <c r="AL3702" s="226"/>
      <c r="AM3702" s="15"/>
      <c r="AN3702" s="232" t="e">
        <f t="shared" si="1185"/>
        <v>#DIV/0!</v>
      </c>
      <c r="AO3702" s="214">
        <f t="shared" si="1179"/>
        <v>0</v>
      </c>
      <c r="AQ3702" s="210"/>
      <c r="AR3702" s="231"/>
      <c r="AS3702" s="15"/>
      <c r="AT3702" s="232">
        <f t="shared" si="1186"/>
        <v>0</v>
      </c>
      <c r="AU3702" s="235">
        <f t="shared" si="1187"/>
        <v>0</v>
      </c>
      <c r="AY3702" s="210"/>
      <c r="AZ3702" s="231"/>
      <c r="BA3702" s="15"/>
      <c r="BB3702" s="232">
        <f t="shared" si="1176"/>
        <v>0</v>
      </c>
      <c r="BC3702" s="235">
        <f t="shared" si="1188"/>
        <v>0</v>
      </c>
      <c r="BG3702" s="210"/>
      <c r="BH3702" s="231"/>
      <c r="BI3702" s="15"/>
      <c r="BJ3702" s="232">
        <f t="shared" si="1180"/>
        <v>0</v>
      </c>
      <c r="BK3702" s="235">
        <f t="shared" si="1189"/>
        <v>0</v>
      </c>
      <c r="BM3702" s="109">
        <f t="shared" si="1181"/>
        <v>-5.5621745428208262</v>
      </c>
      <c r="BN3702" s="213"/>
      <c r="BR3702" s="228"/>
      <c r="BS3702" s="311"/>
      <c r="BT3702" s="3"/>
      <c r="BU3702" s="213"/>
      <c r="BV3702" s="213"/>
      <c r="BW3702" s="291"/>
    </row>
    <row r="3703" spans="1:75" x14ac:dyDescent="0.2">
      <c r="A3703" s="210"/>
      <c r="B3703" s="211"/>
      <c r="C3703" s="848" t="str">
        <f ca="1">IF(ISERR(AVERAGE(INDIRECT("B"&amp;(ROW()-INT($B$1/2))):INDIRECT("B"&amp;(ROW()+INT($B$1/2))))),"",AVERAGE(INDIRECT("B"&amp;(ROW()-INT($B$1/2))):INDIRECT("B"&amp;(ROW()+INT($B$1/2)))))</f>
        <v/>
      </c>
      <c r="D3703" s="848">
        <f t="shared" si="1175"/>
        <v>0</v>
      </c>
      <c r="E3703" s="275"/>
      <c r="F3703" s="15"/>
      <c r="G3703" s="3"/>
      <c r="H3703" s="3"/>
      <c r="I3703" s="3"/>
      <c r="J3703" s="3"/>
      <c r="K3703" s="3"/>
      <c r="L3703" s="554"/>
      <c r="M3703" s="545"/>
      <c r="N3703" s="546"/>
      <c r="O3703" s="5"/>
      <c r="P3703" s="216"/>
      <c r="Q3703" s="217"/>
      <c r="R3703" s="218"/>
      <c r="S3703" s="219">
        <f t="shared" si="1192"/>
        <v>0</v>
      </c>
      <c r="T3703" s="220">
        <f t="shared" si="1193"/>
        <v>0</v>
      </c>
      <c r="U3703" s="214">
        <f t="shared" si="1190"/>
        <v>0</v>
      </c>
      <c r="W3703" s="221"/>
      <c r="X3703" s="222"/>
      <c r="Y3703" s="222"/>
      <c r="Z3703" s="223"/>
      <c r="AA3703" s="222"/>
      <c r="AB3703" s="224"/>
      <c r="AC3703" s="225"/>
      <c r="AD3703" s="2">
        <f t="shared" si="1177"/>
        <v>0</v>
      </c>
      <c r="AE3703" s="2">
        <f t="shared" si="1178"/>
        <v>0</v>
      </c>
      <c r="AF3703" s="226"/>
      <c r="AG3703" s="219">
        <f t="shared" si="1182"/>
        <v>0</v>
      </c>
      <c r="AH3703" s="234">
        <f t="shared" si="1183"/>
        <v>0</v>
      </c>
      <c r="AI3703" s="214">
        <f t="shared" si="1191"/>
        <v>0</v>
      </c>
      <c r="AK3703" s="229">
        <f t="shared" si="1184"/>
        <v>0</v>
      </c>
      <c r="AL3703" s="226"/>
      <c r="AM3703" s="15"/>
      <c r="AN3703" s="232" t="e">
        <f t="shared" si="1185"/>
        <v>#DIV/0!</v>
      </c>
      <c r="AO3703" s="214">
        <f t="shared" si="1179"/>
        <v>0</v>
      </c>
      <c r="AQ3703" s="210"/>
      <c r="AR3703" s="231"/>
      <c r="AS3703" s="15"/>
      <c r="AT3703" s="232">
        <f t="shared" si="1186"/>
        <v>0</v>
      </c>
      <c r="AU3703" s="235">
        <f t="shared" si="1187"/>
        <v>0</v>
      </c>
      <c r="AY3703" s="210"/>
      <c r="AZ3703" s="231"/>
      <c r="BA3703" s="15"/>
      <c r="BB3703" s="232">
        <f t="shared" si="1176"/>
        <v>0</v>
      </c>
      <c r="BC3703" s="235">
        <f t="shared" si="1188"/>
        <v>0</v>
      </c>
      <c r="BG3703" s="210"/>
      <c r="BH3703" s="231"/>
      <c r="BI3703" s="15"/>
      <c r="BJ3703" s="232">
        <f t="shared" si="1180"/>
        <v>0</v>
      </c>
      <c r="BK3703" s="235">
        <f t="shared" si="1189"/>
        <v>0</v>
      </c>
      <c r="BM3703" s="109">
        <f t="shared" si="1181"/>
        <v>-5.5640068803185629</v>
      </c>
      <c r="BN3703" s="213"/>
      <c r="BR3703" s="228"/>
      <c r="BS3703" s="311"/>
      <c r="BT3703" s="3"/>
      <c r="BU3703" s="213"/>
      <c r="BV3703" s="213"/>
      <c r="BW3703" s="291"/>
    </row>
    <row r="3704" spans="1:75" x14ac:dyDescent="0.2">
      <c r="A3704" s="210"/>
      <c r="B3704" s="211"/>
      <c r="C3704" s="848" t="str">
        <f ca="1">IF(ISERR(AVERAGE(INDIRECT("B"&amp;(ROW()-INT($B$1/2))):INDIRECT("B"&amp;(ROW()+INT($B$1/2))))),"",AVERAGE(INDIRECT("B"&amp;(ROW()-INT($B$1/2))):INDIRECT("B"&amp;(ROW()+INT($B$1/2)))))</f>
        <v/>
      </c>
      <c r="D3704" s="848">
        <f t="shared" si="1175"/>
        <v>0</v>
      </c>
      <c r="E3704" s="275"/>
      <c r="F3704" s="15"/>
      <c r="G3704" s="3"/>
      <c r="H3704" s="3"/>
      <c r="I3704" s="3"/>
      <c r="J3704" s="3"/>
      <c r="K3704" s="3"/>
      <c r="L3704" s="554"/>
      <c r="M3704" s="545"/>
      <c r="N3704" s="546"/>
      <c r="O3704" s="5"/>
      <c r="P3704" s="216"/>
      <c r="Q3704" s="217"/>
      <c r="R3704" s="218"/>
      <c r="S3704" s="219">
        <f t="shared" si="1192"/>
        <v>0</v>
      </c>
      <c r="T3704" s="220">
        <f t="shared" si="1193"/>
        <v>0</v>
      </c>
      <c r="U3704" s="214">
        <f t="shared" si="1190"/>
        <v>0</v>
      </c>
      <c r="W3704" s="221"/>
      <c r="X3704" s="222"/>
      <c r="Y3704" s="222"/>
      <c r="Z3704" s="223"/>
      <c r="AA3704" s="222"/>
      <c r="AB3704" s="224"/>
      <c r="AC3704" s="225"/>
      <c r="AD3704" s="2">
        <f t="shared" si="1177"/>
        <v>0</v>
      </c>
      <c r="AE3704" s="2">
        <f t="shared" si="1178"/>
        <v>0</v>
      </c>
      <c r="AF3704" s="226"/>
      <c r="AG3704" s="219">
        <f t="shared" si="1182"/>
        <v>0</v>
      </c>
      <c r="AH3704" s="234">
        <f t="shared" si="1183"/>
        <v>0</v>
      </c>
      <c r="AI3704" s="214">
        <f t="shared" si="1191"/>
        <v>0</v>
      </c>
      <c r="AK3704" s="229">
        <f t="shared" si="1184"/>
        <v>0</v>
      </c>
      <c r="AL3704" s="226"/>
      <c r="AM3704" s="15"/>
      <c r="AN3704" s="232" t="e">
        <f t="shared" si="1185"/>
        <v>#DIV/0!</v>
      </c>
      <c r="AO3704" s="214">
        <f t="shared" si="1179"/>
        <v>0</v>
      </c>
      <c r="AQ3704" s="210"/>
      <c r="AR3704" s="231"/>
      <c r="AS3704" s="15"/>
      <c r="AT3704" s="232">
        <f t="shared" si="1186"/>
        <v>0</v>
      </c>
      <c r="AU3704" s="235">
        <f t="shared" si="1187"/>
        <v>0</v>
      </c>
      <c r="AY3704" s="210"/>
      <c r="AZ3704" s="231"/>
      <c r="BA3704" s="15"/>
      <c r="BB3704" s="232">
        <f t="shared" si="1176"/>
        <v>0</v>
      </c>
      <c r="BC3704" s="235">
        <f t="shared" si="1188"/>
        <v>0</v>
      </c>
      <c r="BG3704" s="210"/>
      <c r="BH3704" s="231"/>
      <c r="BI3704" s="15"/>
      <c r="BJ3704" s="232">
        <f t="shared" si="1180"/>
        <v>0</v>
      </c>
      <c r="BK3704" s="235">
        <f t="shared" si="1189"/>
        <v>0</v>
      </c>
      <c r="BM3704" s="109">
        <f t="shared" si="1181"/>
        <v>-5.5658392178162996</v>
      </c>
      <c r="BN3704" s="213"/>
      <c r="BR3704" s="228"/>
      <c r="BS3704" s="311"/>
      <c r="BT3704" s="3"/>
      <c r="BU3704" s="213"/>
      <c r="BV3704" s="213"/>
      <c r="BW3704" s="291"/>
    </row>
    <row r="3705" spans="1:75" x14ac:dyDescent="0.2">
      <c r="A3705" s="210"/>
      <c r="B3705" s="211"/>
      <c r="C3705" s="848" t="str">
        <f ca="1">IF(ISERR(AVERAGE(INDIRECT("B"&amp;(ROW()-INT($B$1/2))):INDIRECT("B"&amp;(ROW()+INT($B$1/2))))),"",AVERAGE(INDIRECT("B"&amp;(ROW()-INT($B$1/2))):INDIRECT("B"&amp;(ROW()+INT($B$1/2)))))</f>
        <v/>
      </c>
      <c r="D3705" s="848">
        <f t="shared" si="1175"/>
        <v>0</v>
      </c>
      <c r="E3705" s="275"/>
      <c r="F3705" s="15"/>
      <c r="G3705" s="3"/>
      <c r="H3705" s="3"/>
      <c r="I3705" s="3"/>
      <c r="J3705" s="3"/>
      <c r="K3705" s="3"/>
      <c r="L3705" s="554"/>
      <c r="M3705" s="545"/>
      <c r="N3705" s="546"/>
      <c r="O3705" s="5"/>
      <c r="P3705" s="216"/>
      <c r="Q3705" s="217"/>
      <c r="R3705" s="218"/>
      <c r="S3705" s="219">
        <f t="shared" si="1192"/>
        <v>0</v>
      </c>
      <c r="T3705" s="220">
        <f t="shared" si="1193"/>
        <v>0</v>
      </c>
      <c r="U3705" s="214">
        <f t="shared" si="1190"/>
        <v>0</v>
      </c>
      <c r="W3705" s="221"/>
      <c r="X3705" s="222"/>
      <c r="Y3705" s="222"/>
      <c r="Z3705" s="223"/>
      <c r="AA3705" s="222"/>
      <c r="AB3705" s="224"/>
      <c r="AC3705" s="225"/>
      <c r="AD3705" s="2">
        <f t="shared" si="1177"/>
        <v>0</v>
      </c>
      <c r="AE3705" s="2">
        <f t="shared" si="1178"/>
        <v>0</v>
      </c>
      <c r="AF3705" s="226"/>
      <c r="AG3705" s="219">
        <f t="shared" si="1182"/>
        <v>0</v>
      </c>
      <c r="AH3705" s="234">
        <f t="shared" si="1183"/>
        <v>0</v>
      </c>
      <c r="AI3705" s="214">
        <f t="shared" si="1191"/>
        <v>0</v>
      </c>
      <c r="AK3705" s="229">
        <f t="shared" si="1184"/>
        <v>0</v>
      </c>
      <c r="AL3705" s="226"/>
      <c r="AM3705" s="15"/>
      <c r="AN3705" s="232" t="e">
        <f t="shared" si="1185"/>
        <v>#DIV/0!</v>
      </c>
      <c r="AO3705" s="214">
        <f t="shared" si="1179"/>
        <v>0</v>
      </c>
      <c r="AQ3705" s="210"/>
      <c r="AR3705" s="231"/>
      <c r="AS3705" s="15"/>
      <c r="AT3705" s="232">
        <f t="shared" si="1186"/>
        <v>0</v>
      </c>
      <c r="AU3705" s="235">
        <f t="shared" si="1187"/>
        <v>0</v>
      </c>
      <c r="AY3705" s="210"/>
      <c r="AZ3705" s="231"/>
      <c r="BA3705" s="15"/>
      <c r="BB3705" s="232">
        <f t="shared" si="1176"/>
        <v>0</v>
      </c>
      <c r="BC3705" s="235">
        <f t="shared" si="1188"/>
        <v>0</v>
      </c>
      <c r="BG3705" s="210"/>
      <c r="BH3705" s="231"/>
      <c r="BI3705" s="15"/>
      <c r="BJ3705" s="232">
        <f t="shared" si="1180"/>
        <v>0</v>
      </c>
      <c r="BK3705" s="235">
        <f t="shared" si="1189"/>
        <v>0</v>
      </c>
      <c r="BM3705" s="109">
        <f t="shared" si="1181"/>
        <v>-5.5676715553140363</v>
      </c>
      <c r="BN3705" s="213"/>
      <c r="BR3705" s="228"/>
      <c r="BS3705" s="311"/>
      <c r="BT3705" s="3"/>
      <c r="BU3705" s="213"/>
      <c r="BV3705" s="213"/>
      <c r="BW3705" s="291"/>
    </row>
    <row r="3706" spans="1:75" x14ac:dyDescent="0.2">
      <c r="A3706" s="210"/>
      <c r="B3706" s="211"/>
      <c r="C3706" s="848" t="str">
        <f ca="1">IF(ISERR(AVERAGE(INDIRECT("B"&amp;(ROW()-INT($B$1/2))):INDIRECT("B"&amp;(ROW()+INT($B$1/2))))),"",AVERAGE(INDIRECT("B"&amp;(ROW()-INT($B$1/2))):INDIRECT("B"&amp;(ROW()+INT($B$1/2)))))</f>
        <v/>
      </c>
      <c r="D3706" s="848">
        <f t="shared" si="1175"/>
        <v>0</v>
      </c>
      <c r="E3706" s="275"/>
      <c r="F3706" s="15"/>
      <c r="G3706" s="3"/>
      <c r="H3706" s="3"/>
      <c r="I3706" s="3"/>
      <c r="J3706" s="3"/>
      <c r="K3706" s="3"/>
      <c r="L3706" s="554"/>
      <c r="M3706" s="545"/>
      <c r="N3706" s="546"/>
      <c r="O3706" s="5"/>
      <c r="P3706" s="216"/>
      <c r="Q3706" s="217"/>
      <c r="R3706" s="218"/>
      <c r="S3706" s="219">
        <f t="shared" si="1192"/>
        <v>0</v>
      </c>
      <c r="T3706" s="220">
        <f t="shared" si="1193"/>
        <v>0</v>
      </c>
      <c r="U3706" s="214">
        <f t="shared" si="1190"/>
        <v>0</v>
      </c>
      <c r="W3706" s="221"/>
      <c r="X3706" s="222"/>
      <c r="Y3706" s="222"/>
      <c r="Z3706" s="223"/>
      <c r="AA3706" s="222"/>
      <c r="AB3706" s="224"/>
      <c r="AC3706" s="225"/>
      <c r="AD3706" s="2">
        <f t="shared" si="1177"/>
        <v>0</v>
      </c>
      <c r="AE3706" s="2">
        <f t="shared" si="1178"/>
        <v>0</v>
      </c>
      <c r="AF3706" s="226"/>
      <c r="AG3706" s="219">
        <f t="shared" si="1182"/>
        <v>0</v>
      </c>
      <c r="AH3706" s="234">
        <f t="shared" si="1183"/>
        <v>0</v>
      </c>
      <c r="AI3706" s="214">
        <f t="shared" si="1191"/>
        <v>0</v>
      </c>
      <c r="AK3706" s="229">
        <f t="shared" si="1184"/>
        <v>0</v>
      </c>
      <c r="AL3706" s="226"/>
      <c r="AM3706" s="15"/>
      <c r="AN3706" s="232" t="e">
        <f t="shared" si="1185"/>
        <v>#DIV/0!</v>
      </c>
      <c r="AO3706" s="214">
        <f t="shared" si="1179"/>
        <v>0</v>
      </c>
      <c r="AQ3706" s="210"/>
      <c r="AR3706" s="231"/>
      <c r="AS3706" s="15"/>
      <c r="AT3706" s="232">
        <f t="shared" si="1186"/>
        <v>0</v>
      </c>
      <c r="AU3706" s="235">
        <f t="shared" si="1187"/>
        <v>0</v>
      </c>
      <c r="AY3706" s="210"/>
      <c r="AZ3706" s="231"/>
      <c r="BA3706" s="15"/>
      <c r="BB3706" s="232">
        <f t="shared" si="1176"/>
        <v>0</v>
      </c>
      <c r="BC3706" s="235">
        <f t="shared" si="1188"/>
        <v>0</v>
      </c>
      <c r="BG3706" s="210"/>
      <c r="BH3706" s="231"/>
      <c r="BI3706" s="15"/>
      <c r="BJ3706" s="232">
        <f t="shared" si="1180"/>
        <v>0</v>
      </c>
      <c r="BK3706" s="235">
        <f t="shared" si="1189"/>
        <v>0</v>
      </c>
      <c r="BM3706" s="109">
        <f t="shared" si="1181"/>
        <v>-5.569503892811773</v>
      </c>
      <c r="BN3706" s="213"/>
      <c r="BR3706" s="228"/>
      <c r="BS3706" s="311"/>
      <c r="BT3706" s="3"/>
      <c r="BU3706" s="213"/>
      <c r="BV3706" s="213"/>
      <c r="BW3706" s="291"/>
    </row>
    <row r="3707" spans="1:75" x14ac:dyDescent="0.2">
      <c r="A3707" s="210"/>
      <c r="B3707" s="211"/>
      <c r="C3707" s="848" t="str">
        <f ca="1">IF(ISERR(AVERAGE(INDIRECT("B"&amp;(ROW()-INT($B$1/2))):INDIRECT("B"&amp;(ROW()+INT($B$1/2))))),"",AVERAGE(INDIRECT("B"&amp;(ROW()-INT($B$1/2))):INDIRECT("B"&amp;(ROW()+INT($B$1/2)))))</f>
        <v/>
      </c>
      <c r="D3707" s="848">
        <f t="shared" si="1175"/>
        <v>0</v>
      </c>
      <c r="E3707" s="275"/>
      <c r="F3707" s="15"/>
      <c r="G3707" s="3"/>
      <c r="H3707" s="3"/>
      <c r="I3707" s="3"/>
      <c r="J3707" s="3"/>
      <c r="K3707" s="3"/>
      <c r="L3707" s="554"/>
      <c r="M3707" s="545"/>
      <c r="N3707" s="546"/>
      <c r="O3707" s="5"/>
      <c r="P3707" s="216"/>
      <c r="Q3707" s="217"/>
      <c r="R3707" s="218"/>
      <c r="S3707" s="219">
        <f t="shared" si="1192"/>
        <v>0</v>
      </c>
      <c r="T3707" s="220">
        <f t="shared" si="1193"/>
        <v>0</v>
      </c>
      <c r="U3707" s="214">
        <f t="shared" si="1190"/>
        <v>0</v>
      </c>
      <c r="W3707" s="221"/>
      <c r="X3707" s="222"/>
      <c r="Y3707" s="222"/>
      <c r="Z3707" s="223"/>
      <c r="AA3707" s="222"/>
      <c r="AB3707" s="224"/>
      <c r="AC3707" s="225"/>
      <c r="AD3707" s="2">
        <f t="shared" si="1177"/>
        <v>0</v>
      </c>
      <c r="AE3707" s="2">
        <f t="shared" si="1178"/>
        <v>0</v>
      </c>
      <c r="AF3707" s="226"/>
      <c r="AG3707" s="219">
        <f t="shared" si="1182"/>
        <v>0</v>
      </c>
      <c r="AH3707" s="234">
        <f t="shared" si="1183"/>
        <v>0</v>
      </c>
      <c r="AI3707" s="214">
        <f t="shared" si="1191"/>
        <v>0</v>
      </c>
      <c r="AK3707" s="229">
        <f t="shared" si="1184"/>
        <v>0</v>
      </c>
      <c r="AL3707" s="226"/>
      <c r="AM3707" s="15"/>
      <c r="AN3707" s="232" t="e">
        <f t="shared" si="1185"/>
        <v>#DIV/0!</v>
      </c>
      <c r="AO3707" s="214">
        <f t="shared" si="1179"/>
        <v>0</v>
      </c>
      <c r="AQ3707" s="210"/>
      <c r="AR3707" s="231"/>
      <c r="AS3707" s="15"/>
      <c r="AT3707" s="232">
        <f t="shared" si="1186"/>
        <v>0</v>
      </c>
      <c r="AU3707" s="235">
        <f t="shared" si="1187"/>
        <v>0</v>
      </c>
      <c r="AY3707" s="210"/>
      <c r="AZ3707" s="231"/>
      <c r="BA3707" s="15"/>
      <c r="BB3707" s="232">
        <f t="shared" si="1176"/>
        <v>0</v>
      </c>
      <c r="BC3707" s="235">
        <f t="shared" si="1188"/>
        <v>0</v>
      </c>
      <c r="BG3707" s="210"/>
      <c r="BH3707" s="231"/>
      <c r="BI3707" s="15"/>
      <c r="BJ3707" s="232">
        <f t="shared" si="1180"/>
        <v>0</v>
      </c>
      <c r="BK3707" s="235">
        <f t="shared" si="1189"/>
        <v>0</v>
      </c>
      <c r="BM3707" s="109">
        <f t="shared" si="1181"/>
        <v>-5.5713362303095098</v>
      </c>
      <c r="BN3707" s="213"/>
      <c r="BR3707" s="228"/>
      <c r="BS3707" s="311"/>
      <c r="BT3707" s="3"/>
      <c r="BU3707" s="213"/>
      <c r="BV3707" s="213"/>
      <c r="BW3707" s="291"/>
    </row>
    <row r="3708" spans="1:75" x14ac:dyDescent="0.2">
      <c r="A3708" s="210"/>
      <c r="B3708" s="211"/>
      <c r="C3708" s="848" t="str">
        <f ca="1">IF(ISERR(AVERAGE(INDIRECT("B"&amp;(ROW()-INT($B$1/2))):INDIRECT("B"&amp;(ROW()+INT($B$1/2))))),"",AVERAGE(INDIRECT("B"&amp;(ROW()-INT($B$1/2))):INDIRECT("B"&amp;(ROW()+INT($B$1/2)))))</f>
        <v/>
      </c>
      <c r="D3708" s="848">
        <f t="shared" si="1175"/>
        <v>0</v>
      </c>
      <c r="E3708" s="275"/>
      <c r="F3708" s="15"/>
      <c r="G3708" s="3"/>
      <c r="H3708" s="3"/>
      <c r="I3708" s="3"/>
      <c r="J3708" s="3"/>
      <c r="K3708" s="3"/>
      <c r="L3708" s="554"/>
      <c r="M3708" s="545"/>
      <c r="N3708" s="546"/>
      <c r="O3708" s="5"/>
      <c r="P3708" s="216"/>
      <c r="Q3708" s="217"/>
      <c r="R3708" s="218"/>
      <c r="S3708" s="219">
        <f t="shared" si="1192"/>
        <v>0</v>
      </c>
      <c r="T3708" s="220">
        <f t="shared" si="1193"/>
        <v>0</v>
      </c>
      <c r="U3708" s="214">
        <f t="shared" si="1190"/>
        <v>0</v>
      </c>
      <c r="W3708" s="221"/>
      <c r="X3708" s="222"/>
      <c r="Y3708" s="222"/>
      <c r="Z3708" s="223"/>
      <c r="AA3708" s="222"/>
      <c r="AB3708" s="224"/>
      <c r="AC3708" s="225"/>
      <c r="AD3708" s="2">
        <f t="shared" si="1177"/>
        <v>0</v>
      </c>
      <c r="AE3708" s="2">
        <f t="shared" si="1178"/>
        <v>0</v>
      </c>
      <c r="AF3708" s="226"/>
      <c r="AG3708" s="219">
        <f t="shared" si="1182"/>
        <v>0</v>
      </c>
      <c r="AH3708" s="234">
        <f t="shared" si="1183"/>
        <v>0</v>
      </c>
      <c r="AI3708" s="214">
        <f t="shared" si="1191"/>
        <v>0</v>
      </c>
      <c r="AK3708" s="229">
        <f t="shared" si="1184"/>
        <v>0</v>
      </c>
      <c r="AL3708" s="226"/>
      <c r="AM3708" s="15"/>
      <c r="AN3708" s="232" t="e">
        <f t="shared" si="1185"/>
        <v>#DIV/0!</v>
      </c>
      <c r="AO3708" s="214">
        <f t="shared" si="1179"/>
        <v>0</v>
      </c>
      <c r="AQ3708" s="210"/>
      <c r="AR3708" s="231"/>
      <c r="AS3708" s="15"/>
      <c r="AT3708" s="232">
        <f t="shared" si="1186"/>
        <v>0</v>
      </c>
      <c r="AU3708" s="235">
        <f t="shared" si="1187"/>
        <v>0</v>
      </c>
      <c r="AY3708" s="210"/>
      <c r="AZ3708" s="231"/>
      <c r="BA3708" s="15"/>
      <c r="BB3708" s="232">
        <f t="shared" si="1176"/>
        <v>0</v>
      </c>
      <c r="BC3708" s="235">
        <f t="shared" si="1188"/>
        <v>0</v>
      </c>
      <c r="BG3708" s="210"/>
      <c r="BH3708" s="231"/>
      <c r="BI3708" s="15"/>
      <c r="BJ3708" s="232">
        <f t="shared" si="1180"/>
        <v>0</v>
      </c>
      <c r="BK3708" s="235">
        <f t="shared" si="1189"/>
        <v>0</v>
      </c>
      <c r="BM3708" s="109">
        <f t="shared" si="1181"/>
        <v>-5.5731685678072465</v>
      </c>
      <c r="BN3708" s="213"/>
      <c r="BR3708" s="228"/>
      <c r="BS3708" s="311"/>
      <c r="BT3708" s="3"/>
      <c r="BU3708" s="213"/>
      <c r="BV3708" s="213"/>
      <c r="BW3708" s="291"/>
    </row>
    <row r="3709" spans="1:75" x14ac:dyDescent="0.2">
      <c r="A3709" s="210"/>
      <c r="B3709" s="211"/>
      <c r="C3709" s="848" t="str">
        <f ca="1">IF(ISERR(AVERAGE(INDIRECT("B"&amp;(ROW()-INT($B$1/2))):INDIRECT("B"&amp;(ROW()+INT($B$1/2))))),"",AVERAGE(INDIRECT("B"&amp;(ROW()-INT($B$1/2))):INDIRECT("B"&amp;(ROW()+INT($B$1/2)))))</f>
        <v/>
      </c>
      <c r="D3709" s="848">
        <f t="shared" si="1175"/>
        <v>0</v>
      </c>
      <c r="E3709" s="275"/>
      <c r="F3709" s="15"/>
      <c r="G3709" s="3"/>
      <c r="H3709" s="3"/>
      <c r="I3709" s="3"/>
      <c r="J3709" s="3"/>
      <c r="K3709" s="3"/>
      <c r="L3709" s="554"/>
      <c r="M3709" s="545"/>
      <c r="N3709" s="546"/>
      <c r="O3709" s="5"/>
      <c r="P3709" s="216"/>
      <c r="Q3709" s="217"/>
      <c r="R3709" s="218"/>
      <c r="S3709" s="219">
        <f t="shared" si="1192"/>
        <v>0</v>
      </c>
      <c r="T3709" s="220">
        <f t="shared" si="1193"/>
        <v>0</v>
      </c>
      <c r="U3709" s="214">
        <f t="shared" si="1190"/>
        <v>0</v>
      </c>
      <c r="W3709" s="221"/>
      <c r="X3709" s="222"/>
      <c r="Y3709" s="222"/>
      <c r="Z3709" s="223"/>
      <c r="AA3709" s="222"/>
      <c r="AB3709" s="224"/>
      <c r="AC3709" s="225"/>
      <c r="AD3709" s="2">
        <f t="shared" si="1177"/>
        <v>0</v>
      </c>
      <c r="AE3709" s="2">
        <f t="shared" si="1178"/>
        <v>0</v>
      </c>
      <c r="AF3709" s="226"/>
      <c r="AG3709" s="219">
        <f t="shared" si="1182"/>
        <v>0</v>
      </c>
      <c r="AH3709" s="234">
        <f t="shared" si="1183"/>
        <v>0</v>
      </c>
      <c r="AI3709" s="214">
        <f t="shared" si="1191"/>
        <v>0</v>
      </c>
      <c r="AK3709" s="229">
        <f t="shared" si="1184"/>
        <v>0</v>
      </c>
      <c r="AL3709" s="226"/>
      <c r="AM3709" s="15"/>
      <c r="AN3709" s="232" t="e">
        <f t="shared" si="1185"/>
        <v>#DIV/0!</v>
      </c>
      <c r="AO3709" s="214">
        <f t="shared" si="1179"/>
        <v>0</v>
      </c>
      <c r="AQ3709" s="210"/>
      <c r="AR3709" s="231"/>
      <c r="AS3709" s="15"/>
      <c r="AT3709" s="232">
        <f t="shared" si="1186"/>
        <v>0</v>
      </c>
      <c r="AU3709" s="235">
        <f t="shared" si="1187"/>
        <v>0</v>
      </c>
      <c r="AY3709" s="210"/>
      <c r="AZ3709" s="231"/>
      <c r="BA3709" s="15"/>
      <c r="BB3709" s="232">
        <f t="shared" si="1176"/>
        <v>0</v>
      </c>
      <c r="BC3709" s="235">
        <f t="shared" si="1188"/>
        <v>0</v>
      </c>
      <c r="BG3709" s="210"/>
      <c r="BH3709" s="231"/>
      <c r="BI3709" s="15"/>
      <c r="BJ3709" s="232">
        <f t="shared" si="1180"/>
        <v>0</v>
      </c>
      <c r="BK3709" s="235">
        <f t="shared" si="1189"/>
        <v>0</v>
      </c>
      <c r="BM3709" s="109">
        <f t="shared" si="1181"/>
        <v>-5.5750009053049832</v>
      </c>
      <c r="BN3709" s="213"/>
      <c r="BR3709" s="228"/>
      <c r="BS3709" s="311"/>
      <c r="BT3709" s="3"/>
      <c r="BU3709" s="213"/>
      <c r="BV3709" s="213"/>
      <c r="BW3709" s="291"/>
    </row>
    <row r="3710" spans="1:75" x14ac:dyDescent="0.2">
      <c r="A3710" s="210"/>
      <c r="B3710" s="211"/>
      <c r="C3710" s="848" t="str">
        <f ca="1">IF(ISERR(AVERAGE(INDIRECT("B"&amp;(ROW()-INT($B$1/2))):INDIRECT("B"&amp;(ROW()+INT($B$1/2))))),"",AVERAGE(INDIRECT("B"&amp;(ROW()-INT($B$1/2))):INDIRECT("B"&amp;(ROW()+INT($B$1/2)))))</f>
        <v/>
      </c>
      <c r="D3710" s="848">
        <f t="shared" si="1175"/>
        <v>0</v>
      </c>
      <c r="E3710" s="275"/>
      <c r="F3710" s="15"/>
      <c r="G3710" s="3"/>
      <c r="H3710" s="3"/>
      <c r="I3710" s="3"/>
      <c r="J3710" s="3"/>
      <c r="K3710" s="3"/>
      <c r="L3710" s="554"/>
      <c r="M3710" s="545"/>
      <c r="N3710" s="546"/>
      <c r="O3710" s="5"/>
      <c r="P3710" s="216"/>
      <c r="Q3710" s="217"/>
      <c r="R3710" s="218"/>
      <c r="S3710" s="219">
        <f t="shared" si="1192"/>
        <v>0</v>
      </c>
      <c r="T3710" s="220">
        <f t="shared" si="1193"/>
        <v>0</v>
      </c>
      <c r="U3710" s="214">
        <f t="shared" si="1190"/>
        <v>0</v>
      </c>
      <c r="W3710" s="221"/>
      <c r="X3710" s="222"/>
      <c r="Y3710" s="222"/>
      <c r="Z3710" s="223"/>
      <c r="AA3710" s="222"/>
      <c r="AB3710" s="224"/>
      <c r="AC3710" s="225"/>
      <c r="AD3710" s="2">
        <f t="shared" si="1177"/>
        <v>0</v>
      </c>
      <c r="AE3710" s="2">
        <f t="shared" si="1178"/>
        <v>0</v>
      </c>
      <c r="AF3710" s="226"/>
      <c r="AG3710" s="219">
        <f t="shared" si="1182"/>
        <v>0</v>
      </c>
      <c r="AH3710" s="234">
        <f t="shared" si="1183"/>
        <v>0</v>
      </c>
      <c r="AI3710" s="214">
        <f t="shared" si="1191"/>
        <v>0</v>
      </c>
      <c r="AK3710" s="229">
        <f t="shared" si="1184"/>
        <v>0</v>
      </c>
      <c r="AL3710" s="226"/>
      <c r="AM3710" s="15"/>
      <c r="AN3710" s="232" t="e">
        <f t="shared" si="1185"/>
        <v>#DIV/0!</v>
      </c>
      <c r="AO3710" s="214">
        <f t="shared" si="1179"/>
        <v>0</v>
      </c>
      <c r="AQ3710" s="210"/>
      <c r="AR3710" s="231"/>
      <c r="AS3710" s="15"/>
      <c r="AT3710" s="232">
        <f t="shared" si="1186"/>
        <v>0</v>
      </c>
      <c r="AU3710" s="235">
        <f t="shared" si="1187"/>
        <v>0</v>
      </c>
      <c r="AY3710" s="210"/>
      <c r="AZ3710" s="231"/>
      <c r="BA3710" s="15"/>
      <c r="BB3710" s="232">
        <f t="shared" si="1176"/>
        <v>0</v>
      </c>
      <c r="BC3710" s="235">
        <f t="shared" si="1188"/>
        <v>0</v>
      </c>
      <c r="BG3710" s="210"/>
      <c r="BH3710" s="231"/>
      <c r="BI3710" s="15"/>
      <c r="BJ3710" s="232">
        <f t="shared" si="1180"/>
        <v>0</v>
      </c>
      <c r="BK3710" s="235">
        <f t="shared" si="1189"/>
        <v>0</v>
      </c>
      <c r="BM3710" s="109">
        <f t="shared" si="1181"/>
        <v>-5.5768332428027199</v>
      </c>
      <c r="BN3710" s="213"/>
      <c r="BR3710" s="228"/>
      <c r="BS3710" s="311"/>
      <c r="BT3710" s="3"/>
      <c r="BU3710" s="213"/>
      <c r="BV3710" s="213"/>
      <c r="BW3710" s="291"/>
    </row>
    <row r="3711" spans="1:75" x14ac:dyDescent="0.2">
      <c r="A3711" s="210"/>
      <c r="B3711" s="211"/>
      <c r="C3711" s="848" t="str">
        <f ca="1">IF(ISERR(AVERAGE(INDIRECT("B"&amp;(ROW()-INT($B$1/2))):INDIRECT("B"&amp;(ROW()+INT($B$1/2))))),"",AVERAGE(INDIRECT("B"&amp;(ROW()-INT($B$1/2))):INDIRECT("B"&amp;(ROW()+INT($B$1/2)))))</f>
        <v/>
      </c>
      <c r="D3711" s="848">
        <f t="shared" si="1175"/>
        <v>0</v>
      </c>
      <c r="E3711" s="275"/>
      <c r="F3711" s="15"/>
      <c r="G3711" s="3"/>
      <c r="H3711" s="3"/>
      <c r="I3711" s="3"/>
      <c r="J3711" s="3"/>
      <c r="K3711" s="3"/>
      <c r="L3711" s="554"/>
      <c r="M3711" s="545"/>
      <c r="N3711" s="546"/>
      <c r="O3711" s="5"/>
      <c r="P3711" s="216"/>
      <c r="Q3711" s="217"/>
      <c r="R3711" s="218"/>
      <c r="S3711" s="219">
        <f t="shared" si="1192"/>
        <v>0</v>
      </c>
      <c r="T3711" s="220">
        <f t="shared" si="1193"/>
        <v>0</v>
      </c>
      <c r="U3711" s="214">
        <f t="shared" si="1190"/>
        <v>0</v>
      </c>
      <c r="W3711" s="221"/>
      <c r="X3711" s="222"/>
      <c r="Y3711" s="222"/>
      <c r="Z3711" s="223"/>
      <c r="AA3711" s="222"/>
      <c r="AB3711" s="224"/>
      <c r="AC3711" s="225"/>
      <c r="AD3711" s="2">
        <f t="shared" si="1177"/>
        <v>0</v>
      </c>
      <c r="AE3711" s="2">
        <f t="shared" si="1178"/>
        <v>0</v>
      </c>
      <c r="AF3711" s="226"/>
      <c r="AG3711" s="219">
        <f t="shared" si="1182"/>
        <v>0</v>
      </c>
      <c r="AH3711" s="234">
        <f t="shared" si="1183"/>
        <v>0</v>
      </c>
      <c r="AI3711" s="214">
        <f t="shared" si="1191"/>
        <v>0</v>
      </c>
      <c r="AK3711" s="229">
        <f t="shared" si="1184"/>
        <v>0</v>
      </c>
      <c r="AL3711" s="226"/>
      <c r="AM3711" s="15"/>
      <c r="AN3711" s="232" t="e">
        <f t="shared" si="1185"/>
        <v>#DIV/0!</v>
      </c>
      <c r="AO3711" s="214">
        <f t="shared" si="1179"/>
        <v>0</v>
      </c>
      <c r="AQ3711" s="210"/>
      <c r="AR3711" s="231"/>
      <c r="AS3711" s="15"/>
      <c r="AT3711" s="232">
        <f t="shared" si="1186"/>
        <v>0</v>
      </c>
      <c r="AU3711" s="235">
        <f t="shared" si="1187"/>
        <v>0</v>
      </c>
      <c r="AY3711" s="210"/>
      <c r="AZ3711" s="231"/>
      <c r="BA3711" s="15"/>
      <c r="BB3711" s="232">
        <f t="shared" si="1176"/>
        <v>0</v>
      </c>
      <c r="BC3711" s="235">
        <f t="shared" si="1188"/>
        <v>0</v>
      </c>
      <c r="BG3711" s="210"/>
      <c r="BH3711" s="231"/>
      <c r="BI3711" s="15"/>
      <c r="BJ3711" s="232">
        <f t="shared" si="1180"/>
        <v>0</v>
      </c>
      <c r="BK3711" s="235">
        <f t="shared" si="1189"/>
        <v>0</v>
      </c>
      <c r="BM3711" s="109">
        <f t="shared" si="1181"/>
        <v>-5.5786655803004566</v>
      </c>
      <c r="BN3711" s="213"/>
      <c r="BR3711" s="228"/>
      <c r="BS3711" s="311"/>
      <c r="BT3711" s="3"/>
      <c r="BU3711" s="213"/>
      <c r="BV3711" s="213"/>
      <c r="BW3711" s="291"/>
    </row>
    <row r="3712" spans="1:75" x14ac:dyDescent="0.2">
      <c r="A3712" s="210"/>
      <c r="B3712" s="211"/>
      <c r="C3712" s="848" t="str">
        <f ca="1">IF(ISERR(AVERAGE(INDIRECT("B"&amp;(ROW()-INT($B$1/2))):INDIRECT("B"&amp;(ROW()+INT($B$1/2))))),"",AVERAGE(INDIRECT("B"&amp;(ROW()-INT($B$1/2))):INDIRECT("B"&amp;(ROW()+INT($B$1/2)))))</f>
        <v/>
      </c>
      <c r="D3712" s="848">
        <f t="shared" si="1175"/>
        <v>0</v>
      </c>
      <c r="E3712" s="275"/>
      <c r="F3712" s="15"/>
      <c r="G3712" s="3"/>
      <c r="H3712" s="3"/>
      <c r="I3712" s="3"/>
      <c r="J3712" s="3"/>
      <c r="K3712" s="3"/>
      <c r="L3712" s="554"/>
      <c r="M3712" s="545"/>
      <c r="N3712" s="546"/>
      <c r="O3712" s="5"/>
      <c r="P3712" s="216"/>
      <c r="Q3712" s="217"/>
      <c r="R3712" s="218"/>
      <c r="S3712" s="219">
        <f t="shared" si="1192"/>
        <v>0</v>
      </c>
      <c r="T3712" s="220">
        <f t="shared" si="1193"/>
        <v>0</v>
      </c>
      <c r="U3712" s="214">
        <f t="shared" si="1190"/>
        <v>0</v>
      </c>
      <c r="W3712" s="221"/>
      <c r="X3712" s="222"/>
      <c r="Y3712" s="222"/>
      <c r="Z3712" s="223"/>
      <c r="AA3712" s="222"/>
      <c r="AB3712" s="224"/>
      <c r="AC3712" s="225"/>
      <c r="AD3712" s="2">
        <f t="shared" si="1177"/>
        <v>0</v>
      </c>
      <c r="AE3712" s="2">
        <f t="shared" si="1178"/>
        <v>0</v>
      </c>
      <c r="AF3712" s="226"/>
      <c r="AG3712" s="219">
        <f t="shared" si="1182"/>
        <v>0</v>
      </c>
      <c r="AH3712" s="234">
        <f t="shared" si="1183"/>
        <v>0</v>
      </c>
      <c r="AI3712" s="214">
        <f t="shared" si="1191"/>
        <v>0</v>
      </c>
      <c r="AK3712" s="229">
        <f t="shared" si="1184"/>
        <v>0</v>
      </c>
      <c r="AL3712" s="226"/>
      <c r="AM3712" s="15"/>
      <c r="AN3712" s="232" t="e">
        <f t="shared" si="1185"/>
        <v>#DIV/0!</v>
      </c>
      <c r="AO3712" s="214">
        <f t="shared" si="1179"/>
        <v>0</v>
      </c>
      <c r="AQ3712" s="210"/>
      <c r="AR3712" s="231"/>
      <c r="AS3712" s="15"/>
      <c r="AT3712" s="232">
        <f t="shared" si="1186"/>
        <v>0</v>
      </c>
      <c r="AU3712" s="235">
        <f t="shared" si="1187"/>
        <v>0</v>
      </c>
      <c r="AY3712" s="210"/>
      <c r="AZ3712" s="231"/>
      <c r="BA3712" s="15"/>
      <c r="BB3712" s="232">
        <f t="shared" si="1176"/>
        <v>0</v>
      </c>
      <c r="BC3712" s="235">
        <f t="shared" si="1188"/>
        <v>0</v>
      </c>
      <c r="BG3712" s="210"/>
      <c r="BH3712" s="231"/>
      <c r="BI3712" s="15"/>
      <c r="BJ3712" s="232">
        <f t="shared" si="1180"/>
        <v>0</v>
      </c>
      <c r="BK3712" s="235">
        <f t="shared" si="1189"/>
        <v>0</v>
      </c>
      <c r="BM3712" s="109">
        <f t="shared" si="1181"/>
        <v>-5.5804979177981933</v>
      </c>
      <c r="BN3712" s="213"/>
      <c r="BR3712" s="228"/>
      <c r="BS3712" s="311"/>
      <c r="BT3712" s="3"/>
      <c r="BU3712" s="213"/>
      <c r="BV3712" s="213"/>
      <c r="BW3712" s="291"/>
    </row>
    <row r="3713" spans="1:75" x14ac:dyDescent="0.2">
      <c r="A3713" s="210"/>
      <c r="B3713" s="211"/>
      <c r="C3713" s="848" t="str">
        <f ca="1">IF(ISERR(AVERAGE(INDIRECT("B"&amp;(ROW()-INT($B$1/2))):INDIRECT("B"&amp;(ROW()+INT($B$1/2))))),"",AVERAGE(INDIRECT("B"&amp;(ROW()-INT($B$1/2))):INDIRECT("B"&amp;(ROW()+INT($B$1/2)))))</f>
        <v/>
      </c>
      <c r="D3713" s="848">
        <f t="shared" ref="D3713:D3776" si="1194">A3713-A3712</f>
        <v>0</v>
      </c>
      <c r="E3713" s="275"/>
      <c r="F3713" s="15"/>
      <c r="G3713" s="3"/>
      <c r="H3713" s="3"/>
      <c r="I3713" s="3"/>
      <c r="J3713" s="3"/>
      <c r="K3713" s="3"/>
      <c r="L3713" s="554"/>
      <c r="M3713" s="545"/>
      <c r="N3713" s="546"/>
      <c r="O3713" s="5"/>
      <c r="P3713" s="216"/>
      <c r="Q3713" s="217"/>
      <c r="R3713" s="218"/>
      <c r="S3713" s="219">
        <f t="shared" si="1192"/>
        <v>0</v>
      </c>
      <c r="T3713" s="220">
        <f t="shared" si="1193"/>
        <v>0</v>
      </c>
      <c r="U3713" s="214">
        <f t="shared" si="1190"/>
        <v>0</v>
      </c>
      <c r="W3713" s="221"/>
      <c r="X3713" s="222"/>
      <c r="Y3713" s="222"/>
      <c r="Z3713" s="223"/>
      <c r="AA3713" s="222"/>
      <c r="AB3713" s="224"/>
      <c r="AC3713" s="225"/>
      <c r="AD3713" s="2">
        <f t="shared" si="1177"/>
        <v>0</v>
      </c>
      <c r="AE3713" s="2">
        <f t="shared" si="1178"/>
        <v>0</v>
      </c>
      <c r="AF3713" s="226"/>
      <c r="AG3713" s="219">
        <f t="shared" si="1182"/>
        <v>0</v>
      </c>
      <c r="AH3713" s="234">
        <f t="shared" si="1183"/>
        <v>0</v>
      </c>
      <c r="AI3713" s="214">
        <f t="shared" si="1191"/>
        <v>0</v>
      </c>
      <c r="AK3713" s="229">
        <f t="shared" si="1184"/>
        <v>0</v>
      </c>
      <c r="AL3713" s="226"/>
      <c r="AM3713" s="15"/>
      <c r="AN3713" s="232" t="e">
        <f t="shared" si="1185"/>
        <v>#DIV/0!</v>
      </c>
      <c r="AO3713" s="214">
        <f t="shared" si="1179"/>
        <v>0</v>
      </c>
      <c r="AQ3713" s="210"/>
      <c r="AR3713" s="231"/>
      <c r="AS3713" s="15"/>
      <c r="AT3713" s="232">
        <f t="shared" si="1186"/>
        <v>0</v>
      </c>
      <c r="AU3713" s="235">
        <f t="shared" si="1187"/>
        <v>0</v>
      </c>
      <c r="AY3713" s="210"/>
      <c r="AZ3713" s="231"/>
      <c r="BA3713" s="15"/>
      <c r="BB3713" s="232">
        <f t="shared" si="1176"/>
        <v>0</v>
      </c>
      <c r="BC3713" s="235">
        <f t="shared" si="1188"/>
        <v>0</v>
      </c>
      <c r="BG3713" s="210"/>
      <c r="BH3713" s="231"/>
      <c r="BI3713" s="15"/>
      <c r="BJ3713" s="232">
        <f t="shared" si="1180"/>
        <v>0</v>
      </c>
      <c r="BK3713" s="235">
        <f t="shared" si="1189"/>
        <v>0</v>
      </c>
      <c r="BM3713" s="109">
        <f t="shared" si="1181"/>
        <v>-5.58233025529593</v>
      </c>
      <c r="BN3713" s="213"/>
      <c r="BR3713" s="228"/>
      <c r="BS3713" s="311"/>
      <c r="BT3713" s="3"/>
      <c r="BU3713" s="213"/>
      <c r="BV3713" s="213"/>
      <c r="BW3713" s="291"/>
    </row>
    <row r="3714" spans="1:75" x14ac:dyDescent="0.2">
      <c r="A3714" s="210"/>
      <c r="B3714" s="211"/>
      <c r="C3714" s="848" t="str">
        <f ca="1">IF(ISERR(AVERAGE(INDIRECT("B"&amp;(ROW()-INT($B$1/2))):INDIRECT("B"&amp;(ROW()+INT($B$1/2))))),"",AVERAGE(INDIRECT("B"&amp;(ROW()-INT($B$1/2))):INDIRECT("B"&amp;(ROW()+INT($B$1/2)))))</f>
        <v/>
      </c>
      <c r="D3714" s="848">
        <f t="shared" si="1194"/>
        <v>0</v>
      </c>
      <c r="E3714" s="275"/>
      <c r="F3714" s="15"/>
      <c r="G3714" s="3"/>
      <c r="H3714" s="3"/>
      <c r="I3714" s="3"/>
      <c r="J3714" s="3"/>
      <c r="K3714" s="3"/>
      <c r="L3714" s="554"/>
      <c r="M3714" s="545"/>
      <c r="N3714" s="546"/>
      <c r="O3714" s="5"/>
      <c r="P3714" s="216"/>
      <c r="Q3714" s="217"/>
      <c r="R3714" s="218"/>
      <c r="S3714" s="219">
        <f t="shared" si="1192"/>
        <v>0</v>
      </c>
      <c r="T3714" s="220">
        <f t="shared" si="1193"/>
        <v>0</v>
      </c>
      <c r="U3714" s="214">
        <f t="shared" si="1190"/>
        <v>0</v>
      </c>
      <c r="W3714" s="221"/>
      <c r="X3714" s="222"/>
      <c r="Y3714" s="222"/>
      <c r="Z3714" s="223"/>
      <c r="AA3714" s="222"/>
      <c r="AB3714" s="224"/>
      <c r="AC3714" s="225"/>
      <c r="AD3714" s="2">
        <f t="shared" si="1177"/>
        <v>0</v>
      </c>
      <c r="AE3714" s="2">
        <f t="shared" si="1178"/>
        <v>0</v>
      </c>
      <c r="AF3714" s="226"/>
      <c r="AG3714" s="219">
        <f t="shared" si="1182"/>
        <v>0</v>
      </c>
      <c r="AH3714" s="234">
        <f t="shared" si="1183"/>
        <v>0</v>
      </c>
      <c r="AI3714" s="214">
        <f t="shared" si="1191"/>
        <v>0</v>
      </c>
      <c r="AK3714" s="229">
        <f t="shared" si="1184"/>
        <v>0</v>
      </c>
      <c r="AL3714" s="226"/>
      <c r="AM3714" s="15"/>
      <c r="AN3714" s="232" t="e">
        <f t="shared" si="1185"/>
        <v>#DIV/0!</v>
      </c>
      <c r="AO3714" s="214">
        <f t="shared" si="1179"/>
        <v>0</v>
      </c>
      <c r="AQ3714" s="210"/>
      <c r="AR3714" s="231"/>
      <c r="AS3714" s="15"/>
      <c r="AT3714" s="232">
        <f t="shared" si="1186"/>
        <v>0</v>
      </c>
      <c r="AU3714" s="235">
        <f t="shared" si="1187"/>
        <v>0</v>
      </c>
      <c r="AY3714" s="210"/>
      <c r="AZ3714" s="231"/>
      <c r="BA3714" s="15"/>
      <c r="BB3714" s="232">
        <f t="shared" si="1176"/>
        <v>0</v>
      </c>
      <c r="BC3714" s="235">
        <f t="shared" si="1188"/>
        <v>0</v>
      </c>
      <c r="BG3714" s="210"/>
      <c r="BH3714" s="231"/>
      <c r="BI3714" s="15"/>
      <c r="BJ3714" s="232">
        <f t="shared" si="1180"/>
        <v>0</v>
      </c>
      <c r="BK3714" s="235">
        <f t="shared" si="1189"/>
        <v>0</v>
      </c>
      <c r="BM3714" s="109">
        <f t="shared" si="1181"/>
        <v>-5.5841625927936667</v>
      </c>
      <c r="BN3714" s="213"/>
      <c r="BR3714" s="228"/>
      <c r="BS3714" s="311"/>
      <c r="BT3714" s="3"/>
      <c r="BU3714" s="213"/>
      <c r="BV3714" s="213"/>
      <c r="BW3714" s="291"/>
    </row>
    <row r="3715" spans="1:75" x14ac:dyDescent="0.2">
      <c r="A3715" s="210"/>
      <c r="B3715" s="211"/>
      <c r="C3715" s="848" t="str">
        <f ca="1">IF(ISERR(AVERAGE(INDIRECT("B"&amp;(ROW()-INT($B$1/2))):INDIRECT("B"&amp;(ROW()+INT($B$1/2))))),"",AVERAGE(INDIRECT("B"&amp;(ROW()-INT($B$1/2))):INDIRECT("B"&amp;(ROW()+INT($B$1/2)))))</f>
        <v/>
      </c>
      <c r="D3715" s="848">
        <f t="shared" si="1194"/>
        <v>0</v>
      </c>
      <c r="E3715" s="275"/>
      <c r="F3715" s="15"/>
      <c r="G3715" s="3"/>
      <c r="H3715" s="3"/>
      <c r="I3715" s="3"/>
      <c r="J3715" s="3"/>
      <c r="K3715" s="3"/>
      <c r="L3715" s="554"/>
      <c r="M3715" s="545"/>
      <c r="N3715" s="546"/>
      <c r="O3715" s="5"/>
      <c r="P3715" s="216"/>
      <c r="Q3715" s="217"/>
      <c r="R3715" s="218"/>
      <c r="S3715" s="219">
        <f t="shared" si="1192"/>
        <v>0</v>
      </c>
      <c r="T3715" s="220">
        <f t="shared" si="1193"/>
        <v>0</v>
      </c>
      <c r="U3715" s="214">
        <f t="shared" si="1190"/>
        <v>0</v>
      </c>
      <c r="W3715" s="221"/>
      <c r="X3715" s="222"/>
      <c r="Y3715" s="222"/>
      <c r="Z3715" s="223"/>
      <c r="AA3715" s="222"/>
      <c r="AB3715" s="224"/>
      <c r="AC3715" s="225"/>
      <c r="AD3715" s="2">
        <f t="shared" si="1177"/>
        <v>0</v>
      </c>
      <c r="AE3715" s="2">
        <f t="shared" si="1178"/>
        <v>0</v>
      </c>
      <c r="AF3715" s="226"/>
      <c r="AG3715" s="219">
        <f t="shared" si="1182"/>
        <v>0</v>
      </c>
      <c r="AH3715" s="234">
        <f t="shared" si="1183"/>
        <v>0</v>
      </c>
      <c r="AI3715" s="214">
        <f t="shared" si="1191"/>
        <v>0</v>
      </c>
      <c r="AK3715" s="229">
        <f t="shared" si="1184"/>
        <v>0</v>
      </c>
      <c r="AL3715" s="226"/>
      <c r="AM3715" s="15"/>
      <c r="AN3715" s="232" t="e">
        <f t="shared" si="1185"/>
        <v>#DIV/0!</v>
      </c>
      <c r="AO3715" s="214">
        <f t="shared" si="1179"/>
        <v>0</v>
      </c>
      <c r="AQ3715" s="210"/>
      <c r="AR3715" s="231"/>
      <c r="AS3715" s="15"/>
      <c r="AT3715" s="232">
        <f t="shared" si="1186"/>
        <v>0</v>
      </c>
      <c r="AU3715" s="235">
        <f t="shared" si="1187"/>
        <v>0</v>
      </c>
      <c r="AY3715" s="210"/>
      <c r="AZ3715" s="231"/>
      <c r="BA3715" s="15"/>
      <c r="BB3715" s="232">
        <f t="shared" si="1176"/>
        <v>0</v>
      </c>
      <c r="BC3715" s="235">
        <f t="shared" si="1188"/>
        <v>0</v>
      </c>
      <c r="BG3715" s="210"/>
      <c r="BH3715" s="231"/>
      <c r="BI3715" s="15"/>
      <c r="BJ3715" s="232">
        <f t="shared" si="1180"/>
        <v>0</v>
      </c>
      <c r="BK3715" s="235">
        <f t="shared" si="1189"/>
        <v>0</v>
      </c>
      <c r="BM3715" s="109">
        <f t="shared" si="1181"/>
        <v>-5.5859949302914034</v>
      </c>
      <c r="BN3715" s="213"/>
      <c r="BR3715" s="228"/>
      <c r="BS3715" s="311"/>
      <c r="BT3715" s="3"/>
      <c r="BU3715" s="213"/>
      <c r="BV3715" s="213"/>
      <c r="BW3715" s="291"/>
    </row>
    <row r="3716" spans="1:75" x14ac:dyDescent="0.2">
      <c r="A3716" s="210"/>
      <c r="B3716" s="211"/>
      <c r="C3716" s="848" t="str">
        <f ca="1">IF(ISERR(AVERAGE(INDIRECT("B"&amp;(ROW()-INT($B$1/2))):INDIRECT("B"&amp;(ROW()+INT($B$1/2))))),"",AVERAGE(INDIRECT("B"&amp;(ROW()-INT($B$1/2))):INDIRECT("B"&amp;(ROW()+INT($B$1/2)))))</f>
        <v/>
      </c>
      <c r="D3716" s="848">
        <f t="shared" si="1194"/>
        <v>0</v>
      </c>
      <c r="E3716" s="275"/>
      <c r="F3716" s="15"/>
      <c r="G3716" s="3"/>
      <c r="H3716" s="3"/>
      <c r="I3716" s="3"/>
      <c r="J3716" s="3"/>
      <c r="K3716" s="3"/>
      <c r="L3716" s="554"/>
      <c r="M3716" s="545"/>
      <c r="N3716" s="546"/>
      <c r="O3716" s="5"/>
      <c r="P3716" s="216"/>
      <c r="Q3716" s="217"/>
      <c r="R3716" s="218"/>
      <c r="S3716" s="219">
        <f t="shared" si="1192"/>
        <v>0</v>
      </c>
      <c r="T3716" s="220">
        <f t="shared" si="1193"/>
        <v>0</v>
      </c>
      <c r="U3716" s="214">
        <f t="shared" si="1190"/>
        <v>0</v>
      </c>
      <c r="W3716" s="221"/>
      <c r="X3716" s="222"/>
      <c r="Y3716" s="222"/>
      <c r="Z3716" s="223"/>
      <c r="AA3716" s="222"/>
      <c r="AB3716" s="224"/>
      <c r="AC3716" s="225"/>
      <c r="AD3716" s="2">
        <f t="shared" si="1177"/>
        <v>0</v>
      </c>
      <c r="AE3716" s="2">
        <f t="shared" si="1178"/>
        <v>0</v>
      </c>
      <c r="AF3716" s="226"/>
      <c r="AG3716" s="219">
        <f t="shared" si="1182"/>
        <v>0</v>
      </c>
      <c r="AH3716" s="234">
        <f t="shared" si="1183"/>
        <v>0</v>
      </c>
      <c r="AI3716" s="214">
        <f t="shared" si="1191"/>
        <v>0</v>
      </c>
      <c r="AK3716" s="229">
        <f t="shared" si="1184"/>
        <v>0</v>
      </c>
      <c r="AL3716" s="226"/>
      <c r="AM3716" s="15"/>
      <c r="AN3716" s="232" t="e">
        <f t="shared" si="1185"/>
        <v>#DIV/0!</v>
      </c>
      <c r="AO3716" s="214">
        <f t="shared" si="1179"/>
        <v>0</v>
      </c>
      <c r="AQ3716" s="210"/>
      <c r="AR3716" s="231"/>
      <c r="AS3716" s="15"/>
      <c r="AT3716" s="232">
        <f t="shared" si="1186"/>
        <v>0</v>
      </c>
      <c r="AU3716" s="235">
        <f t="shared" si="1187"/>
        <v>0</v>
      </c>
      <c r="AY3716" s="210"/>
      <c r="AZ3716" s="231"/>
      <c r="BA3716" s="15"/>
      <c r="BB3716" s="232">
        <f t="shared" ref="BB3716:BB3779" si="1195">IF(AY3716&gt;0,(26.3/MAX($AY$4:$AY$4600))*AY3716,0)</f>
        <v>0</v>
      </c>
      <c r="BC3716" s="235">
        <f t="shared" si="1188"/>
        <v>0</v>
      </c>
      <c r="BG3716" s="210"/>
      <c r="BH3716" s="231"/>
      <c r="BI3716" s="15"/>
      <c r="BJ3716" s="232">
        <f t="shared" si="1180"/>
        <v>0</v>
      </c>
      <c r="BK3716" s="235">
        <f t="shared" si="1189"/>
        <v>0</v>
      </c>
      <c r="BM3716" s="109">
        <f t="shared" si="1181"/>
        <v>-5.5878272677891401</v>
      </c>
      <c r="BN3716" s="213"/>
      <c r="BR3716" s="228"/>
      <c r="BS3716" s="311"/>
      <c r="BT3716" s="3"/>
      <c r="BU3716" s="213"/>
      <c r="BV3716" s="213"/>
      <c r="BW3716" s="291"/>
    </row>
    <row r="3717" spans="1:75" x14ac:dyDescent="0.2">
      <c r="A3717" s="210"/>
      <c r="B3717" s="211"/>
      <c r="C3717" s="848" t="str">
        <f ca="1">IF(ISERR(AVERAGE(INDIRECT("B"&amp;(ROW()-INT($B$1/2))):INDIRECT("B"&amp;(ROW()+INT($B$1/2))))),"",AVERAGE(INDIRECT("B"&amp;(ROW()-INT($B$1/2))):INDIRECT("B"&amp;(ROW()+INT($B$1/2)))))</f>
        <v/>
      </c>
      <c r="D3717" s="848">
        <f t="shared" si="1194"/>
        <v>0</v>
      </c>
      <c r="E3717" s="275"/>
      <c r="F3717" s="15"/>
      <c r="G3717" s="3"/>
      <c r="H3717" s="3"/>
      <c r="I3717" s="3"/>
      <c r="J3717" s="3"/>
      <c r="K3717" s="3"/>
      <c r="L3717" s="554"/>
      <c r="M3717" s="545"/>
      <c r="N3717" s="546"/>
      <c r="O3717" s="5"/>
      <c r="P3717" s="216"/>
      <c r="Q3717" s="217"/>
      <c r="R3717" s="218"/>
      <c r="S3717" s="219">
        <f t="shared" si="1192"/>
        <v>0</v>
      </c>
      <c r="T3717" s="220">
        <f t="shared" si="1193"/>
        <v>0</v>
      </c>
      <c r="U3717" s="214">
        <f t="shared" si="1190"/>
        <v>0</v>
      </c>
      <c r="W3717" s="221"/>
      <c r="X3717" s="222"/>
      <c r="Y3717" s="222"/>
      <c r="Z3717" s="223"/>
      <c r="AA3717" s="222"/>
      <c r="AB3717" s="224"/>
      <c r="AC3717" s="225"/>
      <c r="AD3717" s="2">
        <f t="shared" ref="AD3717:AD3780" si="1196">IF(W3717&lt;0,W3717-X3717/60-Y3717/3600,W3717+X3717/60+Y3717/3600)</f>
        <v>0</v>
      </c>
      <c r="AE3717" s="2">
        <f t="shared" ref="AE3717:AE3780" si="1197">IF(Z3717&lt;0,Z3717-AA3717/60-AB3717/3600,Z3717+AA3717/60+AB3717/3600)</f>
        <v>0</v>
      </c>
      <c r="AF3717" s="226"/>
      <c r="AG3717" s="219">
        <f t="shared" si="1182"/>
        <v>0</v>
      </c>
      <c r="AH3717" s="234">
        <f t="shared" si="1183"/>
        <v>0</v>
      </c>
      <c r="AI3717" s="214">
        <f t="shared" si="1191"/>
        <v>0</v>
      </c>
      <c r="AK3717" s="229">
        <f t="shared" si="1184"/>
        <v>0</v>
      </c>
      <c r="AL3717" s="226"/>
      <c r="AM3717" s="15"/>
      <c r="AN3717" s="232" t="e">
        <f t="shared" si="1185"/>
        <v>#DIV/0!</v>
      </c>
      <c r="AO3717" s="214">
        <f t="shared" ref="AO3717:AO3780" si="1198">AL3717*3.28084</f>
        <v>0</v>
      </c>
      <c r="AQ3717" s="210"/>
      <c r="AR3717" s="231"/>
      <c r="AS3717" s="15"/>
      <c r="AT3717" s="232">
        <f t="shared" si="1186"/>
        <v>0</v>
      </c>
      <c r="AU3717" s="235">
        <f t="shared" si="1187"/>
        <v>0</v>
      </c>
      <c r="AY3717" s="210"/>
      <c r="AZ3717" s="231"/>
      <c r="BA3717" s="15"/>
      <c r="BB3717" s="232">
        <f t="shared" si="1195"/>
        <v>0</v>
      </c>
      <c r="BC3717" s="235">
        <f t="shared" si="1188"/>
        <v>0</v>
      </c>
      <c r="BG3717" s="210"/>
      <c r="BH3717" s="231"/>
      <c r="BI3717" s="15"/>
      <c r="BJ3717" s="232">
        <f t="shared" ref="BJ3717:BJ3780" si="1199">BG3717</f>
        <v>0</v>
      </c>
      <c r="BK3717" s="235">
        <f t="shared" si="1189"/>
        <v>0</v>
      </c>
      <c r="BM3717" s="109">
        <f t="shared" ref="BM3717:BM3780" si="1200">BM3716+$BQ$14</f>
        <v>-5.5896596052868768</v>
      </c>
      <c r="BN3717" s="213"/>
      <c r="BR3717" s="228"/>
      <c r="BS3717" s="311"/>
      <c r="BT3717" s="3"/>
      <c r="BU3717" s="213"/>
      <c r="BV3717" s="213"/>
      <c r="BW3717" s="291"/>
    </row>
    <row r="3718" spans="1:75" x14ac:dyDescent="0.2">
      <c r="A3718" s="210"/>
      <c r="B3718" s="211"/>
      <c r="C3718" s="848" t="str">
        <f ca="1">IF(ISERR(AVERAGE(INDIRECT("B"&amp;(ROW()-INT($B$1/2))):INDIRECT("B"&amp;(ROW()+INT($B$1/2))))),"",AVERAGE(INDIRECT("B"&amp;(ROW()-INT($B$1/2))):INDIRECT("B"&amp;(ROW()+INT($B$1/2)))))</f>
        <v/>
      </c>
      <c r="D3718" s="848">
        <f t="shared" si="1194"/>
        <v>0</v>
      </c>
      <c r="E3718" s="275"/>
      <c r="F3718" s="15"/>
      <c r="G3718" s="3"/>
      <c r="H3718" s="3"/>
      <c r="I3718" s="3"/>
      <c r="J3718" s="3"/>
      <c r="K3718" s="3"/>
      <c r="L3718" s="554"/>
      <c r="M3718" s="545"/>
      <c r="N3718" s="546"/>
      <c r="O3718" s="5"/>
      <c r="P3718" s="216"/>
      <c r="Q3718" s="217"/>
      <c r="R3718" s="218"/>
      <c r="S3718" s="219">
        <f t="shared" si="1192"/>
        <v>0</v>
      </c>
      <c r="T3718" s="220">
        <f t="shared" si="1193"/>
        <v>0</v>
      </c>
      <c r="U3718" s="214">
        <f t="shared" si="1190"/>
        <v>0</v>
      </c>
      <c r="W3718" s="221"/>
      <c r="X3718" s="222"/>
      <c r="Y3718" s="222"/>
      <c r="Z3718" s="223"/>
      <c r="AA3718" s="222"/>
      <c r="AB3718" s="224"/>
      <c r="AC3718" s="225"/>
      <c r="AD3718" s="2">
        <f t="shared" si="1196"/>
        <v>0</v>
      </c>
      <c r="AE3718" s="2">
        <f t="shared" si="1197"/>
        <v>0</v>
      </c>
      <c r="AF3718" s="226"/>
      <c r="AG3718" s="219">
        <f t="shared" ref="AG3718:AG3781" si="1201">AG3717+IF(AD3718&lt;&gt;0,1.852*60*1000*((ACOS((SIN((AD3717/180)*PI()))*(SIN((AD3718/180)*PI()))+(COS((AD3717/180)*PI()))*(COS((AD3718/180)*PI()))*(COS((AE3718/180)*PI()-(AE3717/180)*PI())))/PI())*180),0)</f>
        <v>0</v>
      </c>
      <c r="AH3718" s="234">
        <f t="shared" ref="AH3718:AH3781" si="1202">AH3717+IF(AD3718&lt;&gt;0,1.852*60*0.6213712*((ACOS((SIN((AD3717/180)*PI()))*(SIN((AD3718/180)*PI()))+(COS((AD3717/180)*PI()))*(COS((AD3718/180)*PI()))*(COS((AE3718/180)*PI()-(AE3717/180)*PI())))/PI())*180),0)</f>
        <v>0</v>
      </c>
      <c r="AI3718" s="214">
        <f t="shared" si="1191"/>
        <v>0</v>
      </c>
      <c r="AK3718" s="229">
        <f t="shared" ref="AK3718:AK3781" si="1203">IF(AL3718&gt;0,AK3717+$AO$1,0)</f>
        <v>0</v>
      </c>
      <c r="AL3718" s="226"/>
      <c r="AM3718" s="15"/>
      <c r="AN3718" s="232" t="e">
        <f t="shared" ref="AN3718:AN3781" si="1204">(42341.84/MAX(AK3718:AK8314))*AK3718*0.0006213712</f>
        <v>#DIV/0!</v>
      </c>
      <c r="AO3718" s="214">
        <f t="shared" si="1198"/>
        <v>0</v>
      </c>
      <c r="AQ3718" s="210"/>
      <c r="AR3718" s="231"/>
      <c r="AS3718" s="15"/>
      <c r="AT3718" s="232">
        <f t="shared" ref="AT3718:AT3781" si="1205">IF(AQ3718&gt;0,(26.3/(MAX($AQ$4:$AQ$4600)*0.0006213712))*AQ3718*0.0006213712,0)</f>
        <v>0</v>
      </c>
      <c r="AU3718" s="235">
        <f t="shared" ref="AU3718:AU3781" si="1206">(AR3718*3.28084)+(AW$4)</f>
        <v>0</v>
      </c>
      <c r="AY3718" s="210"/>
      <c r="AZ3718" s="231"/>
      <c r="BA3718" s="15"/>
      <c r="BB3718" s="232">
        <f t="shared" si="1195"/>
        <v>0</v>
      </c>
      <c r="BC3718" s="235">
        <f t="shared" ref="BC3718:BC3781" si="1207">AZ3718+BE$4</f>
        <v>0</v>
      </c>
      <c r="BG3718" s="210"/>
      <c r="BH3718" s="231"/>
      <c r="BI3718" s="15"/>
      <c r="BJ3718" s="232">
        <f t="shared" si="1199"/>
        <v>0</v>
      </c>
      <c r="BK3718" s="235">
        <f t="shared" ref="BK3718:BK3781" si="1208">BH3718*BM3718</f>
        <v>0</v>
      </c>
      <c r="BM3718" s="109">
        <f t="shared" si="1200"/>
        <v>-5.5914919427846135</v>
      </c>
      <c r="BN3718" s="213"/>
      <c r="BR3718" s="228"/>
      <c r="BS3718" s="311"/>
      <c r="BT3718" s="3"/>
      <c r="BU3718" s="213"/>
      <c r="BV3718" s="213"/>
      <c r="BW3718" s="291"/>
    </row>
    <row r="3719" spans="1:75" x14ac:dyDescent="0.2">
      <c r="A3719" s="210"/>
      <c r="B3719" s="211"/>
      <c r="C3719" s="848" t="str">
        <f ca="1">IF(ISERR(AVERAGE(INDIRECT("B"&amp;(ROW()-INT($B$1/2))):INDIRECT("B"&amp;(ROW()+INT($B$1/2))))),"",AVERAGE(INDIRECT("B"&amp;(ROW()-INT($B$1/2))):INDIRECT("B"&amp;(ROW()+INT($B$1/2)))))</f>
        <v/>
      </c>
      <c r="D3719" s="848">
        <f t="shared" si="1194"/>
        <v>0</v>
      </c>
      <c r="E3719" s="275"/>
      <c r="F3719" s="15"/>
      <c r="G3719" s="3"/>
      <c r="H3719" s="3"/>
      <c r="I3719" s="3"/>
      <c r="J3719" s="3"/>
      <c r="K3719" s="3"/>
      <c r="L3719" s="554"/>
      <c r="M3719" s="545"/>
      <c r="N3719" s="546"/>
      <c r="O3719" s="5"/>
      <c r="P3719" s="216"/>
      <c r="Q3719" s="217"/>
      <c r="R3719" s="218"/>
      <c r="S3719" s="219">
        <f t="shared" si="1192"/>
        <v>0</v>
      </c>
      <c r="T3719" s="220">
        <f t="shared" si="1193"/>
        <v>0</v>
      </c>
      <c r="U3719" s="214">
        <f t="shared" ref="U3719:U3782" si="1209">R3719*3.28084</f>
        <v>0</v>
      </c>
      <c r="W3719" s="221"/>
      <c r="X3719" s="222"/>
      <c r="Y3719" s="222"/>
      <c r="Z3719" s="223"/>
      <c r="AA3719" s="222"/>
      <c r="AB3719" s="224"/>
      <c r="AC3719" s="225"/>
      <c r="AD3719" s="2">
        <f t="shared" si="1196"/>
        <v>0</v>
      </c>
      <c r="AE3719" s="2">
        <f t="shared" si="1197"/>
        <v>0</v>
      </c>
      <c r="AF3719" s="226"/>
      <c r="AG3719" s="219">
        <f t="shared" si="1201"/>
        <v>0</v>
      </c>
      <c r="AH3719" s="234">
        <f t="shared" si="1202"/>
        <v>0</v>
      </c>
      <c r="AI3719" s="214">
        <f t="shared" ref="AI3719:AI3782" si="1210">AF3719*3.28084</f>
        <v>0</v>
      </c>
      <c r="AK3719" s="229">
        <f t="shared" si="1203"/>
        <v>0</v>
      </c>
      <c r="AL3719" s="226"/>
      <c r="AM3719" s="15"/>
      <c r="AN3719" s="232" t="e">
        <f t="shared" si="1204"/>
        <v>#DIV/0!</v>
      </c>
      <c r="AO3719" s="214">
        <f t="shared" si="1198"/>
        <v>0</v>
      </c>
      <c r="AQ3719" s="210"/>
      <c r="AR3719" s="231"/>
      <c r="AS3719" s="15"/>
      <c r="AT3719" s="232">
        <f t="shared" si="1205"/>
        <v>0</v>
      </c>
      <c r="AU3719" s="235">
        <f t="shared" si="1206"/>
        <v>0</v>
      </c>
      <c r="AY3719" s="210"/>
      <c r="AZ3719" s="231"/>
      <c r="BA3719" s="15"/>
      <c r="BB3719" s="232">
        <f t="shared" si="1195"/>
        <v>0</v>
      </c>
      <c r="BC3719" s="235">
        <f t="shared" si="1207"/>
        <v>0</v>
      </c>
      <c r="BG3719" s="210"/>
      <c r="BH3719" s="231"/>
      <c r="BI3719" s="15"/>
      <c r="BJ3719" s="232">
        <f t="shared" si="1199"/>
        <v>0</v>
      </c>
      <c r="BK3719" s="235">
        <f t="shared" si="1208"/>
        <v>0</v>
      </c>
      <c r="BM3719" s="109">
        <f t="shared" si="1200"/>
        <v>-5.5933242802823502</v>
      </c>
      <c r="BN3719" s="213"/>
      <c r="BR3719" s="228"/>
      <c r="BS3719" s="311"/>
      <c r="BT3719" s="3"/>
      <c r="BU3719" s="213"/>
      <c r="BV3719" s="213"/>
      <c r="BW3719" s="291"/>
    </row>
    <row r="3720" spans="1:75" x14ac:dyDescent="0.2">
      <c r="A3720" s="210"/>
      <c r="B3720" s="211"/>
      <c r="C3720" s="848" t="str">
        <f ca="1">IF(ISERR(AVERAGE(INDIRECT("B"&amp;(ROW()-INT($B$1/2))):INDIRECT("B"&amp;(ROW()+INT($B$1/2))))),"",AVERAGE(INDIRECT("B"&amp;(ROW()-INT($B$1/2))):INDIRECT("B"&amp;(ROW()+INT($B$1/2)))))</f>
        <v/>
      </c>
      <c r="D3720" s="848">
        <f t="shared" si="1194"/>
        <v>0</v>
      </c>
      <c r="E3720" s="275"/>
      <c r="F3720" s="15"/>
      <c r="G3720" s="3"/>
      <c r="H3720" s="3"/>
      <c r="I3720" s="3"/>
      <c r="J3720" s="3"/>
      <c r="K3720" s="3"/>
      <c r="L3720" s="554"/>
      <c r="M3720" s="545"/>
      <c r="N3720" s="546"/>
      <c r="O3720" s="5"/>
      <c r="P3720" s="216"/>
      <c r="Q3720" s="217"/>
      <c r="R3720" s="218"/>
      <c r="S3720" s="219">
        <f t="shared" si="1192"/>
        <v>0</v>
      </c>
      <c r="T3720" s="220">
        <f t="shared" si="1193"/>
        <v>0</v>
      </c>
      <c r="U3720" s="214">
        <f t="shared" si="1209"/>
        <v>0</v>
      </c>
      <c r="W3720" s="221"/>
      <c r="X3720" s="222"/>
      <c r="Y3720" s="222"/>
      <c r="Z3720" s="223"/>
      <c r="AA3720" s="222"/>
      <c r="AB3720" s="224"/>
      <c r="AC3720" s="225"/>
      <c r="AD3720" s="2">
        <f t="shared" si="1196"/>
        <v>0</v>
      </c>
      <c r="AE3720" s="2">
        <f t="shared" si="1197"/>
        <v>0</v>
      </c>
      <c r="AF3720" s="226"/>
      <c r="AG3720" s="219">
        <f t="shared" si="1201"/>
        <v>0</v>
      </c>
      <c r="AH3720" s="234">
        <f t="shared" si="1202"/>
        <v>0</v>
      </c>
      <c r="AI3720" s="214">
        <f t="shared" si="1210"/>
        <v>0</v>
      </c>
      <c r="AK3720" s="229">
        <f t="shared" si="1203"/>
        <v>0</v>
      </c>
      <c r="AL3720" s="226"/>
      <c r="AM3720" s="15"/>
      <c r="AN3720" s="232" t="e">
        <f t="shared" si="1204"/>
        <v>#DIV/0!</v>
      </c>
      <c r="AO3720" s="214">
        <f t="shared" si="1198"/>
        <v>0</v>
      </c>
      <c r="AQ3720" s="210"/>
      <c r="AR3720" s="231"/>
      <c r="AS3720" s="15"/>
      <c r="AT3720" s="232">
        <f t="shared" si="1205"/>
        <v>0</v>
      </c>
      <c r="AU3720" s="235">
        <f t="shared" si="1206"/>
        <v>0</v>
      </c>
      <c r="AY3720" s="210"/>
      <c r="AZ3720" s="231"/>
      <c r="BA3720" s="15"/>
      <c r="BB3720" s="232">
        <f t="shared" si="1195"/>
        <v>0</v>
      </c>
      <c r="BC3720" s="235">
        <f t="shared" si="1207"/>
        <v>0</v>
      </c>
      <c r="BG3720" s="210"/>
      <c r="BH3720" s="231"/>
      <c r="BI3720" s="15"/>
      <c r="BJ3720" s="232">
        <f t="shared" si="1199"/>
        <v>0</v>
      </c>
      <c r="BK3720" s="235">
        <f t="shared" si="1208"/>
        <v>0</v>
      </c>
      <c r="BM3720" s="109">
        <f t="shared" si="1200"/>
        <v>-5.5951566177800869</v>
      </c>
      <c r="BN3720" s="213"/>
      <c r="BR3720" s="228"/>
      <c r="BS3720" s="311"/>
      <c r="BT3720" s="3"/>
      <c r="BU3720" s="213"/>
      <c r="BV3720" s="213"/>
      <c r="BW3720" s="291"/>
    </row>
    <row r="3721" spans="1:75" x14ac:dyDescent="0.2">
      <c r="A3721" s="210"/>
      <c r="B3721" s="211"/>
      <c r="C3721" s="848" t="str">
        <f ca="1">IF(ISERR(AVERAGE(INDIRECT("B"&amp;(ROW()-INT($B$1/2))):INDIRECT("B"&amp;(ROW()+INT($B$1/2))))),"",AVERAGE(INDIRECT("B"&amp;(ROW()-INT($B$1/2))):INDIRECT("B"&amp;(ROW()+INT($B$1/2)))))</f>
        <v/>
      </c>
      <c r="D3721" s="848">
        <f t="shared" si="1194"/>
        <v>0</v>
      </c>
      <c r="E3721" s="275"/>
      <c r="F3721" s="15"/>
      <c r="G3721" s="3"/>
      <c r="H3721" s="3"/>
      <c r="I3721" s="3"/>
      <c r="J3721" s="3"/>
      <c r="K3721" s="3"/>
      <c r="L3721" s="554"/>
      <c r="M3721" s="545"/>
      <c r="N3721" s="546"/>
      <c r="O3721" s="5"/>
      <c r="P3721" s="216"/>
      <c r="Q3721" s="217"/>
      <c r="R3721" s="218"/>
      <c r="S3721" s="219">
        <f t="shared" ref="S3721:S3784" si="1211">S3720+IF(P3721&lt;&gt;0,1.852*60*1000*((ACOS((SIN((P3720/180)*PI()))*(SIN((P3721/180)*PI()))+(COS((P3720/180)*PI()))*(COS((P3721/180)*PI()))*(COS((Q3721/180)*PI()-(Q3720/180)*PI())))/PI())*180),0)</f>
        <v>0</v>
      </c>
      <c r="T3721" s="220">
        <f t="shared" ref="T3721:T3784" si="1212">T3720+IF(P3721&lt;&gt;0,1.852*60*0.6213712*((ACOS((SIN((P3720/180)*PI()))*(SIN((P3721/180)*PI()))+(COS((P3720/180)*PI()))*(COS((P3721/180)*PI()))*(COS((Q3721/180)*PI()-(Q3720/180)*PI())))/PI())*180),0)</f>
        <v>0</v>
      </c>
      <c r="U3721" s="214">
        <f t="shared" si="1209"/>
        <v>0</v>
      </c>
      <c r="W3721" s="221"/>
      <c r="X3721" s="222"/>
      <c r="Y3721" s="222"/>
      <c r="Z3721" s="223"/>
      <c r="AA3721" s="222"/>
      <c r="AB3721" s="224"/>
      <c r="AC3721" s="225"/>
      <c r="AD3721" s="2">
        <f t="shared" si="1196"/>
        <v>0</v>
      </c>
      <c r="AE3721" s="2">
        <f t="shared" si="1197"/>
        <v>0</v>
      </c>
      <c r="AF3721" s="226"/>
      <c r="AG3721" s="219">
        <f t="shared" si="1201"/>
        <v>0</v>
      </c>
      <c r="AH3721" s="234">
        <f t="shared" si="1202"/>
        <v>0</v>
      </c>
      <c r="AI3721" s="214">
        <f t="shared" si="1210"/>
        <v>0</v>
      </c>
      <c r="AK3721" s="229">
        <f t="shared" si="1203"/>
        <v>0</v>
      </c>
      <c r="AL3721" s="226"/>
      <c r="AM3721" s="15"/>
      <c r="AN3721" s="232" t="e">
        <f t="shared" si="1204"/>
        <v>#DIV/0!</v>
      </c>
      <c r="AO3721" s="214">
        <f t="shared" si="1198"/>
        <v>0</v>
      </c>
      <c r="AQ3721" s="210"/>
      <c r="AR3721" s="231"/>
      <c r="AS3721" s="15"/>
      <c r="AT3721" s="232">
        <f t="shared" si="1205"/>
        <v>0</v>
      </c>
      <c r="AU3721" s="235">
        <f t="shared" si="1206"/>
        <v>0</v>
      </c>
      <c r="AY3721" s="210"/>
      <c r="AZ3721" s="231"/>
      <c r="BA3721" s="15"/>
      <c r="BB3721" s="232">
        <f t="shared" si="1195"/>
        <v>0</v>
      </c>
      <c r="BC3721" s="235">
        <f t="shared" si="1207"/>
        <v>0</v>
      </c>
      <c r="BG3721" s="210"/>
      <c r="BH3721" s="231"/>
      <c r="BI3721" s="15"/>
      <c r="BJ3721" s="232">
        <f t="shared" si="1199"/>
        <v>0</v>
      </c>
      <c r="BK3721" s="235">
        <f t="shared" si="1208"/>
        <v>0</v>
      </c>
      <c r="BM3721" s="109">
        <f t="shared" si="1200"/>
        <v>-5.5969889552778236</v>
      </c>
      <c r="BN3721" s="213"/>
      <c r="BR3721" s="228"/>
      <c r="BS3721" s="311"/>
      <c r="BT3721" s="3"/>
      <c r="BU3721" s="213"/>
      <c r="BV3721" s="213"/>
      <c r="BW3721" s="291"/>
    </row>
    <row r="3722" spans="1:75" x14ac:dyDescent="0.2">
      <c r="A3722" s="210"/>
      <c r="B3722" s="211"/>
      <c r="C3722" s="848" t="str">
        <f ca="1">IF(ISERR(AVERAGE(INDIRECT("B"&amp;(ROW()-INT($B$1/2))):INDIRECT("B"&amp;(ROW()+INT($B$1/2))))),"",AVERAGE(INDIRECT("B"&amp;(ROW()-INT($B$1/2))):INDIRECT("B"&amp;(ROW()+INT($B$1/2)))))</f>
        <v/>
      </c>
      <c r="D3722" s="848">
        <f t="shared" si="1194"/>
        <v>0</v>
      </c>
      <c r="E3722" s="275"/>
      <c r="F3722" s="15"/>
      <c r="G3722" s="3"/>
      <c r="H3722" s="3"/>
      <c r="I3722" s="3"/>
      <c r="J3722" s="3"/>
      <c r="K3722" s="3"/>
      <c r="L3722" s="554"/>
      <c r="M3722" s="545"/>
      <c r="N3722" s="546"/>
      <c r="O3722" s="5"/>
      <c r="P3722" s="216"/>
      <c r="Q3722" s="217"/>
      <c r="R3722" s="218"/>
      <c r="S3722" s="219">
        <f t="shared" si="1211"/>
        <v>0</v>
      </c>
      <c r="T3722" s="220">
        <f t="shared" si="1212"/>
        <v>0</v>
      </c>
      <c r="U3722" s="214">
        <f t="shared" si="1209"/>
        <v>0</v>
      </c>
      <c r="W3722" s="221"/>
      <c r="X3722" s="222"/>
      <c r="Y3722" s="222"/>
      <c r="Z3722" s="223"/>
      <c r="AA3722" s="222"/>
      <c r="AB3722" s="224"/>
      <c r="AC3722" s="225"/>
      <c r="AD3722" s="2">
        <f t="shared" si="1196"/>
        <v>0</v>
      </c>
      <c r="AE3722" s="2">
        <f t="shared" si="1197"/>
        <v>0</v>
      </c>
      <c r="AF3722" s="226"/>
      <c r="AG3722" s="219">
        <f t="shared" si="1201"/>
        <v>0</v>
      </c>
      <c r="AH3722" s="234">
        <f t="shared" si="1202"/>
        <v>0</v>
      </c>
      <c r="AI3722" s="214">
        <f t="shared" si="1210"/>
        <v>0</v>
      </c>
      <c r="AK3722" s="229">
        <f t="shared" si="1203"/>
        <v>0</v>
      </c>
      <c r="AL3722" s="226"/>
      <c r="AM3722" s="15"/>
      <c r="AN3722" s="232" t="e">
        <f t="shared" si="1204"/>
        <v>#DIV/0!</v>
      </c>
      <c r="AO3722" s="214">
        <f t="shared" si="1198"/>
        <v>0</v>
      </c>
      <c r="AQ3722" s="210"/>
      <c r="AR3722" s="231"/>
      <c r="AS3722" s="15"/>
      <c r="AT3722" s="232">
        <f t="shared" si="1205"/>
        <v>0</v>
      </c>
      <c r="AU3722" s="235">
        <f t="shared" si="1206"/>
        <v>0</v>
      </c>
      <c r="AY3722" s="210"/>
      <c r="AZ3722" s="231"/>
      <c r="BA3722" s="15"/>
      <c r="BB3722" s="232">
        <f t="shared" si="1195"/>
        <v>0</v>
      </c>
      <c r="BC3722" s="235">
        <f t="shared" si="1207"/>
        <v>0</v>
      </c>
      <c r="BG3722" s="210"/>
      <c r="BH3722" s="231"/>
      <c r="BI3722" s="15"/>
      <c r="BJ3722" s="232">
        <f t="shared" si="1199"/>
        <v>0</v>
      </c>
      <c r="BK3722" s="235">
        <f t="shared" si="1208"/>
        <v>0</v>
      </c>
      <c r="BM3722" s="109">
        <f t="shared" si="1200"/>
        <v>-5.5988212927755603</v>
      </c>
      <c r="BN3722" s="213"/>
      <c r="BR3722" s="228"/>
      <c r="BS3722" s="311"/>
      <c r="BT3722" s="3"/>
      <c r="BU3722" s="213"/>
      <c r="BV3722" s="213"/>
      <c r="BW3722" s="291"/>
    </row>
    <row r="3723" spans="1:75" x14ac:dyDescent="0.2">
      <c r="A3723" s="210"/>
      <c r="B3723" s="211"/>
      <c r="C3723" s="848" t="str">
        <f ca="1">IF(ISERR(AVERAGE(INDIRECT("B"&amp;(ROW()-INT($B$1/2))):INDIRECT("B"&amp;(ROW()+INT($B$1/2))))),"",AVERAGE(INDIRECT("B"&amp;(ROW()-INT($B$1/2))):INDIRECT("B"&amp;(ROW()+INT($B$1/2)))))</f>
        <v/>
      </c>
      <c r="D3723" s="848">
        <f t="shared" si="1194"/>
        <v>0</v>
      </c>
      <c r="E3723" s="275"/>
      <c r="F3723" s="15"/>
      <c r="G3723" s="3"/>
      <c r="H3723" s="3"/>
      <c r="I3723" s="3"/>
      <c r="J3723" s="3"/>
      <c r="K3723" s="3"/>
      <c r="L3723" s="554"/>
      <c r="M3723" s="545"/>
      <c r="N3723" s="546"/>
      <c r="O3723" s="5"/>
      <c r="P3723" s="216"/>
      <c r="Q3723" s="217"/>
      <c r="R3723" s="218"/>
      <c r="S3723" s="219">
        <f t="shared" si="1211"/>
        <v>0</v>
      </c>
      <c r="T3723" s="220">
        <f t="shared" si="1212"/>
        <v>0</v>
      </c>
      <c r="U3723" s="214">
        <f t="shared" si="1209"/>
        <v>0</v>
      </c>
      <c r="W3723" s="221"/>
      <c r="X3723" s="222"/>
      <c r="Y3723" s="222"/>
      <c r="Z3723" s="223"/>
      <c r="AA3723" s="222"/>
      <c r="AB3723" s="224"/>
      <c r="AC3723" s="225"/>
      <c r="AD3723" s="2">
        <f t="shared" si="1196"/>
        <v>0</v>
      </c>
      <c r="AE3723" s="2">
        <f t="shared" si="1197"/>
        <v>0</v>
      </c>
      <c r="AF3723" s="226"/>
      <c r="AG3723" s="219">
        <f t="shared" si="1201"/>
        <v>0</v>
      </c>
      <c r="AH3723" s="234">
        <f t="shared" si="1202"/>
        <v>0</v>
      </c>
      <c r="AI3723" s="214">
        <f t="shared" si="1210"/>
        <v>0</v>
      </c>
      <c r="AK3723" s="229">
        <f t="shared" si="1203"/>
        <v>0</v>
      </c>
      <c r="AL3723" s="226"/>
      <c r="AM3723" s="15"/>
      <c r="AN3723" s="232" t="e">
        <f t="shared" si="1204"/>
        <v>#DIV/0!</v>
      </c>
      <c r="AO3723" s="214">
        <f t="shared" si="1198"/>
        <v>0</v>
      </c>
      <c r="AQ3723" s="210"/>
      <c r="AR3723" s="231"/>
      <c r="AS3723" s="15"/>
      <c r="AT3723" s="232">
        <f t="shared" si="1205"/>
        <v>0</v>
      </c>
      <c r="AU3723" s="235">
        <f t="shared" si="1206"/>
        <v>0</v>
      </c>
      <c r="AY3723" s="210"/>
      <c r="AZ3723" s="231"/>
      <c r="BA3723" s="15"/>
      <c r="BB3723" s="232">
        <f t="shared" si="1195"/>
        <v>0</v>
      </c>
      <c r="BC3723" s="235">
        <f t="shared" si="1207"/>
        <v>0</v>
      </c>
      <c r="BG3723" s="210"/>
      <c r="BH3723" s="231"/>
      <c r="BI3723" s="15"/>
      <c r="BJ3723" s="232">
        <f t="shared" si="1199"/>
        <v>0</v>
      </c>
      <c r="BK3723" s="235">
        <f t="shared" si="1208"/>
        <v>0</v>
      </c>
      <c r="BM3723" s="109">
        <f t="shared" si="1200"/>
        <v>-5.600653630273297</v>
      </c>
      <c r="BN3723" s="213"/>
      <c r="BR3723" s="228"/>
      <c r="BS3723" s="311"/>
      <c r="BT3723" s="3"/>
      <c r="BU3723" s="213"/>
      <c r="BV3723" s="213"/>
      <c r="BW3723" s="291"/>
    </row>
    <row r="3724" spans="1:75" x14ac:dyDescent="0.2">
      <c r="A3724" s="210"/>
      <c r="B3724" s="211"/>
      <c r="C3724" s="848" t="str">
        <f ca="1">IF(ISERR(AVERAGE(INDIRECT("B"&amp;(ROW()-INT($B$1/2))):INDIRECT("B"&amp;(ROW()+INT($B$1/2))))),"",AVERAGE(INDIRECT("B"&amp;(ROW()-INT($B$1/2))):INDIRECT("B"&amp;(ROW()+INT($B$1/2)))))</f>
        <v/>
      </c>
      <c r="D3724" s="848">
        <f t="shared" si="1194"/>
        <v>0</v>
      </c>
      <c r="E3724" s="275"/>
      <c r="F3724" s="15"/>
      <c r="G3724" s="3"/>
      <c r="H3724" s="3"/>
      <c r="I3724" s="3"/>
      <c r="J3724" s="3"/>
      <c r="K3724" s="3"/>
      <c r="L3724" s="554"/>
      <c r="M3724" s="545"/>
      <c r="N3724" s="546"/>
      <c r="O3724" s="5"/>
      <c r="P3724" s="216"/>
      <c r="Q3724" s="217"/>
      <c r="R3724" s="218"/>
      <c r="S3724" s="219">
        <f t="shared" si="1211"/>
        <v>0</v>
      </c>
      <c r="T3724" s="220">
        <f t="shared" si="1212"/>
        <v>0</v>
      </c>
      <c r="U3724" s="214">
        <f t="shared" si="1209"/>
        <v>0</v>
      </c>
      <c r="W3724" s="221"/>
      <c r="X3724" s="222"/>
      <c r="Y3724" s="222"/>
      <c r="Z3724" s="223"/>
      <c r="AA3724" s="222"/>
      <c r="AB3724" s="224"/>
      <c r="AC3724" s="225"/>
      <c r="AD3724" s="2">
        <f t="shared" si="1196"/>
        <v>0</v>
      </c>
      <c r="AE3724" s="2">
        <f t="shared" si="1197"/>
        <v>0</v>
      </c>
      <c r="AF3724" s="226"/>
      <c r="AG3724" s="219">
        <f t="shared" si="1201"/>
        <v>0</v>
      </c>
      <c r="AH3724" s="234">
        <f t="shared" si="1202"/>
        <v>0</v>
      </c>
      <c r="AI3724" s="214">
        <f t="shared" si="1210"/>
        <v>0</v>
      </c>
      <c r="AK3724" s="229">
        <f t="shared" si="1203"/>
        <v>0</v>
      </c>
      <c r="AL3724" s="226"/>
      <c r="AM3724" s="15"/>
      <c r="AN3724" s="232" t="e">
        <f t="shared" si="1204"/>
        <v>#DIV/0!</v>
      </c>
      <c r="AO3724" s="214">
        <f t="shared" si="1198"/>
        <v>0</v>
      </c>
      <c r="AQ3724" s="210"/>
      <c r="AR3724" s="231"/>
      <c r="AS3724" s="15"/>
      <c r="AT3724" s="232">
        <f t="shared" si="1205"/>
        <v>0</v>
      </c>
      <c r="AU3724" s="235">
        <f t="shared" si="1206"/>
        <v>0</v>
      </c>
      <c r="AY3724" s="210"/>
      <c r="AZ3724" s="231"/>
      <c r="BA3724" s="15"/>
      <c r="BB3724" s="232">
        <f t="shared" si="1195"/>
        <v>0</v>
      </c>
      <c r="BC3724" s="235">
        <f t="shared" si="1207"/>
        <v>0</v>
      </c>
      <c r="BG3724" s="210"/>
      <c r="BH3724" s="231"/>
      <c r="BI3724" s="15"/>
      <c r="BJ3724" s="232">
        <f t="shared" si="1199"/>
        <v>0</v>
      </c>
      <c r="BK3724" s="235">
        <f t="shared" si="1208"/>
        <v>0</v>
      </c>
      <c r="BM3724" s="109">
        <f t="shared" si="1200"/>
        <v>-5.6024859677710337</v>
      </c>
      <c r="BN3724" s="213"/>
      <c r="BR3724" s="228"/>
      <c r="BS3724" s="311"/>
      <c r="BT3724" s="3"/>
      <c r="BU3724" s="213"/>
      <c r="BV3724" s="213"/>
      <c r="BW3724" s="291"/>
    </row>
    <row r="3725" spans="1:75" x14ac:dyDescent="0.2">
      <c r="A3725" s="210"/>
      <c r="B3725" s="211"/>
      <c r="C3725" s="848" t="str">
        <f ca="1">IF(ISERR(AVERAGE(INDIRECT("B"&amp;(ROW()-INT($B$1/2))):INDIRECT("B"&amp;(ROW()+INT($B$1/2))))),"",AVERAGE(INDIRECT("B"&amp;(ROW()-INT($B$1/2))):INDIRECT("B"&amp;(ROW()+INT($B$1/2)))))</f>
        <v/>
      </c>
      <c r="D3725" s="848">
        <f t="shared" si="1194"/>
        <v>0</v>
      </c>
      <c r="E3725" s="275"/>
      <c r="F3725" s="15"/>
      <c r="G3725" s="3"/>
      <c r="H3725" s="3"/>
      <c r="I3725" s="3"/>
      <c r="J3725" s="3"/>
      <c r="K3725" s="3"/>
      <c r="L3725" s="554"/>
      <c r="M3725" s="545"/>
      <c r="N3725" s="546"/>
      <c r="O3725" s="5"/>
      <c r="P3725" s="216"/>
      <c r="Q3725" s="217"/>
      <c r="R3725" s="218"/>
      <c r="S3725" s="219">
        <f t="shared" si="1211"/>
        <v>0</v>
      </c>
      <c r="T3725" s="220">
        <f t="shared" si="1212"/>
        <v>0</v>
      </c>
      <c r="U3725" s="214">
        <f t="shared" si="1209"/>
        <v>0</v>
      </c>
      <c r="W3725" s="221"/>
      <c r="X3725" s="222"/>
      <c r="Y3725" s="222"/>
      <c r="Z3725" s="223"/>
      <c r="AA3725" s="222"/>
      <c r="AB3725" s="224"/>
      <c r="AC3725" s="225"/>
      <c r="AD3725" s="2">
        <f t="shared" si="1196"/>
        <v>0</v>
      </c>
      <c r="AE3725" s="2">
        <f t="shared" si="1197"/>
        <v>0</v>
      </c>
      <c r="AF3725" s="226"/>
      <c r="AG3725" s="219">
        <f t="shared" si="1201"/>
        <v>0</v>
      </c>
      <c r="AH3725" s="234">
        <f t="shared" si="1202"/>
        <v>0</v>
      </c>
      <c r="AI3725" s="214">
        <f t="shared" si="1210"/>
        <v>0</v>
      </c>
      <c r="AK3725" s="229">
        <f t="shared" si="1203"/>
        <v>0</v>
      </c>
      <c r="AL3725" s="226"/>
      <c r="AM3725" s="15"/>
      <c r="AN3725" s="232" t="e">
        <f t="shared" si="1204"/>
        <v>#DIV/0!</v>
      </c>
      <c r="AO3725" s="214">
        <f t="shared" si="1198"/>
        <v>0</v>
      </c>
      <c r="AQ3725" s="210"/>
      <c r="AR3725" s="231"/>
      <c r="AS3725" s="15"/>
      <c r="AT3725" s="232">
        <f t="shared" si="1205"/>
        <v>0</v>
      </c>
      <c r="AU3725" s="235">
        <f t="shared" si="1206"/>
        <v>0</v>
      </c>
      <c r="AY3725" s="210"/>
      <c r="AZ3725" s="231"/>
      <c r="BA3725" s="15"/>
      <c r="BB3725" s="232">
        <f t="shared" si="1195"/>
        <v>0</v>
      </c>
      <c r="BC3725" s="235">
        <f t="shared" si="1207"/>
        <v>0</v>
      </c>
      <c r="BG3725" s="210"/>
      <c r="BH3725" s="231"/>
      <c r="BI3725" s="15"/>
      <c r="BJ3725" s="232">
        <f t="shared" si="1199"/>
        <v>0</v>
      </c>
      <c r="BK3725" s="235">
        <f t="shared" si="1208"/>
        <v>0</v>
      </c>
      <c r="BM3725" s="109">
        <f t="shared" si="1200"/>
        <v>-5.6043183052687704</v>
      </c>
      <c r="BN3725" s="213"/>
      <c r="BR3725" s="228"/>
      <c r="BS3725" s="311"/>
      <c r="BT3725" s="3"/>
      <c r="BU3725" s="213"/>
      <c r="BV3725" s="213"/>
      <c r="BW3725" s="291"/>
    </row>
    <row r="3726" spans="1:75" x14ac:dyDescent="0.2">
      <c r="A3726" s="210"/>
      <c r="B3726" s="211"/>
      <c r="C3726" s="848" t="str">
        <f ca="1">IF(ISERR(AVERAGE(INDIRECT("B"&amp;(ROW()-INT($B$1/2))):INDIRECT("B"&amp;(ROW()+INT($B$1/2))))),"",AVERAGE(INDIRECT("B"&amp;(ROW()-INT($B$1/2))):INDIRECT("B"&amp;(ROW()+INT($B$1/2)))))</f>
        <v/>
      </c>
      <c r="D3726" s="848">
        <f t="shared" si="1194"/>
        <v>0</v>
      </c>
      <c r="E3726" s="275"/>
      <c r="F3726" s="15"/>
      <c r="G3726" s="3"/>
      <c r="H3726" s="3"/>
      <c r="I3726" s="3"/>
      <c r="J3726" s="3"/>
      <c r="K3726" s="3"/>
      <c r="L3726" s="554"/>
      <c r="M3726" s="545"/>
      <c r="N3726" s="546"/>
      <c r="O3726" s="5"/>
      <c r="P3726" s="216"/>
      <c r="Q3726" s="217"/>
      <c r="R3726" s="218"/>
      <c r="S3726" s="219">
        <f t="shared" si="1211"/>
        <v>0</v>
      </c>
      <c r="T3726" s="220">
        <f t="shared" si="1212"/>
        <v>0</v>
      </c>
      <c r="U3726" s="214">
        <f t="shared" si="1209"/>
        <v>0</v>
      </c>
      <c r="W3726" s="221"/>
      <c r="X3726" s="222"/>
      <c r="Y3726" s="222"/>
      <c r="Z3726" s="223"/>
      <c r="AA3726" s="222"/>
      <c r="AB3726" s="224"/>
      <c r="AC3726" s="225"/>
      <c r="AD3726" s="2">
        <f t="shared" si="1196"/>
        <v>0</v>
      </c>
      <c r="AE3726" s="2">
        <f t="shared" si="1197"/>
        <v>0</v>
      </c>
      <c r="AF3726" s="226"/>
      <c r="AG3726" s="219">
        <f t="shared" si="1201"/>
        <v>0</v>
      </c>
      <c r="AH3726" s="234">
        <f t="shared" si="1202"/>
        <v>0</v>
      </c>
      <c r="AI3726" s="214">
        <f t="shared" si="1210"/>
        <v>0</v>
      </c>
      <c r="AK3726" s="229">
        <f t="shared" si="1203"/>
        <v>0</v>
      </c>
      <c r="AL3726" s="226"/>
      <c r="AM3726" s="15"/>
      <c r="AN3726" s="232" t="e">
        <f t="shared" si="1204"/>
        <v>#DIV/0!</v>
      </c>
      <c r="AO3726" s="214">
        <f t="shared" si="1198"/>
        <v>0</v>
      </c>
      <c r="AQ3726" s="210"/>
      <c r="AR3726" s="231"/>
      <c r="AS3726" s="15"/>
      <c r="AT3726" s="232">
        <f t="shared" si="1205"/>
        <v>0</v>
      </c>
      <c r="AU3726" s="235">
        <f t="shared" si="1206"/>
        <v>0</v>
      </c>
      <c r="AY3726" s="210"/>
      <c r="AZ3726" s="231"/>
      <c r="BA3726" s="15"/>
      <c r="BB3726" s="232">
        <f t="shared" si="1195"/>
        <v>0</v>
      </c>
      <c r="BC3726" s="235">
        <f t="shared" si="1207"/>
        <v>0</v>
      </c>
      <c r="BG3726" s="210"/>
      <c r="BH3726" s="231"/>
      <c r="BI3726" s="15"/>
      <c r="BJ3726" s="232">
        <f t="shared" si="1199"/>
        <v>0</v>
      </c>
      <c r="BK3726" s="235">
        <f t="shared" si="1208"/>
        <v>0</v>
      </c>
      <c r="BM3726" s="109">
        <f t="shared" si="1200"/>
        <v>-5.6061506427665071</v>
      </c>
      <c r="BN3726" s="213"/>
      <c r="BR3726" s="228"/>
      <c r="BS3726" s="311"/>
      <c r="BT3726" s="3"/>
      <c r="BU3726" s="213"/>
      <c r="BV3726" s="213"/>
      <c r="BW3726" s="291"/>
    </row>
    <row r="3727" spans="1:75" x14ac:dyDescent="0.2">
      <c r="A3727" s="210"/>
      <c r="B3727" s="211"/>
      <c r="C3727" s="848" t="str">
        <f ca="1">IF(ISERR(AVERAGE(INDIRECT("B"&amp;(ROW()-INT($B$1/2))):INDIRECT("B"&amp;(ROW()+INT($B$1/2))))),"",AVERAGE(INDIRECT("B"&amp;(ROW()-INT($B$1/2))):INDIRECT("B"&amp;(ROW()+INT($B$1/2)))))</f>
        <v/>
      </c>
      <c r="D3727" s="848">
        <f t="shared" si="1194"/>
        <v>0</v>
      </c>
      <c r="E3727" s="275"/>
      <c r="F3727" s="15"/>
      <c r="G3727" s="3"/>
      <c r="H3727" s="3"/>
      <c r="I3727" s="3"/>
      <c r="J3727" s="3"/>
      <c r="K3727" s="3"/>
      <c r="L3727" s="554"/>
      <c r="M3727" s="545"/>
      <c r="N3727" s="546"/>
      <c r="O3727" s="5"/>
      <c r="P3727" s="216"/>
      <c r="Q3727" s="217"/>
      <c r="R3727" s="218"/>
      <c r="S3727" s="219">
        <f t="shared" si="1211"/>
        <v>0</v>
      </c>
      <c r="T3727" s="220">
        <f t="shared" si="1212"/>
        <v>0</v>
      </c>
      <c r="U3727" s="214">
        <f t="shared" si="1209"/>
        <v>0</v>
      </c>
      <c r="W3727" s="221"/>
      <c r="X3727" s="222"/>
      <c r="Y3727" s="222"/>
      <c r="Z3727" s="223"/>
      <c r="AA3727" s="222"/>
      <c r="AB3727" s="224"/>
      <c r="AC3727" s="225"/>
      <c r="AD3727" s="2">
        <f t="shared" si="1196"/>
        <v>0</v>
      </c>
      <c r="AE3727" s="2">
        <f t="shared" si="1197"/>
        <v>0</v>
      </c>
      <c r="AF3727" s="226"/>
      <c r="AG3727" s="219">
        <f t="shared" si="1201"/>
        <v>0</v>
      </c>
      <c r="AH3727" s="234">
        <f t="shared" si="1202"/>
        <v>0</v>
      </c>
      <c r="AI3727" s="214">
        <f t="shared" si="1210"/>
        <v>0</v>
      </c>
      <c r="AK3727" s="229">
        <f t="shared" si="1203"/>
        <v>0</v>
      </c>
      <c r="AL3727" s="226"/>
      <c r="AM3727" s="15"/>
      <c r="AN3727" s="232" t="e">
        <f t="shared" si="1204"/>
        <v>#DIV/0!</v>
      </c>
      <c r="AO3727" s="214">
        <f t="shared" si="1198"/>
        <v>0</v>
      </c>
      <c r="AQ3727" s="210"/>
      <c r="AR3727" s="231"/>
      <c r="AS3727" s="15"/>
      <c r="AT3727" s="232">
        <f t="shared" si="1205"/>
        <v>0</v>
      </c>
      <c r="AU3727" s="235">
        <f t="shared" si="1206"/>
        <v>0</v>
      </c>
      <c r="AY3727" s="210"/>
      <c r="AZ3727" s="231"/>
      <c r="BA3727" s="15"/>
      <c r="BB3727" s="232">
        <f t="shared" si="1195"/>
        <v>0</v>
      </c>
      <c r="BC3727" s="235">
        <f t="shared" si="1207"/>
        <v>0</v>
      </c>
      <c r="BG3727" s="210"/>
      <c r="BH3727" s="231"/>
      <c r="BI3727" s="15"/>
      <c r="BJ3727" s="232">
        <f t="shared" si="1199"/>
        <v>0</v>
      </c>
      <c r="BK3727" s="235">
        <f t="shared" si="1208"/>
        <v>0</v>
      </c>
      <c r="BM3727" s="109">
        <f t="shared" si="1200"/>
        <v>-5.6079829802642438</v>
      </c>
      <c r="BN3727" s="213"/>
      <c r="BR3727" s="228"/>
      <c r="BS3727" s="311"/>
      <c r="BT3727" s="3"/>
      <c r="BU3727" s="213"/>
      <c r="BV3727" s="213"/>
      <c r="BW3727" s="291"/>
    </row>
    <row r="3728" spans="1:75" x14ac:dyDescent="0.2">
      <c r="A3728" s="210"/>
      <c r="B3728" s="211"/>
      <c r="C3728" s="848" t="str">
        <f ca="1">IF(ISERR(AVERAGE(INDIRECT("B"&amp;(ROW()-INT($B$1/2))):INDIRECT("B"&amp;(ROW()+INT($B$1/2))))),"",AVERAGE(INDIRECT("B"&amp;(ROW()-INT($B$1/2))):INDIRECT("B"&amp;(ROW()+INT($B$1/2)))))</f>
        <v/>
      </c>
      <c r="D3728" s="848">
        <f t="shared" si="1194"/>
        <v>0</v>
      </c>
      <c r="E3728" s="275"/>
      <c r="F3728" s="15"/>
      <c r="G3728" s="3"/>
      <c r="H3728" s="3"/>
      <c r="I3728" s="3"/>
      <c r="J3728" s="3"/>
      <c r="K3728" s="3"/>
      <c r="L3728" s="554"/>
      <c r="M3728" s="545"/>
      <c r="N3728" s="546"/>
      <c r="O3728" s="5"/>
      <c r="P3728" s="216"/>
      <c r="Q3728" s="217"/>
      <c r="R3728" s="218"/>
      <c r="S3728" s="219">
        <f t="shared" si="1211"/>
        <v>0</v>
      </c>
      <c r="T3728" s="220">
        <f t="shared" si="1212"/>
        <v>0</v>
      </c>
      <c r="U3728" s="214">
        <f t="shared" si="1209"/>
        <v>0</v>
      </c>
      <c r="W3728" s="221"/>
      <c r="X3728" s="222"/>
      <c r="Y3728" s="222"/>
      <c r="Z3728" s="223"/>
      <c r="AA3728" s="222"/>
      <c r="AB3728" s="224"/>
      <c r="AC3728" s="225"/>
      <c r="AD3728" s="2">
        <f t="shared" si="1196"/>
        <v>0</v>
      </c>
      <c r="AE3728" s="2">
        <f t="shared" si="1197"/>
        <v>0</v>
      </c>
      <c r="AF3728" s="226"/>
      <c r="AG3728" s="219">
        <f t="shared" si="1201"/>
        <v>0</v>
      </c>
      <c r="AH3728" s="234">
        <f t="shared" si="1202"/>
        <v>0</v>
      </c>
      <c r="AI3728" s="214">
        <f t="shared" si="1210"/>
        <v>0</v>
      </c>
      <c r="AK3728" s="229">
        <f t="shared" si="1203"/>
        <v>0</v>
      </c>
      <c r="AL3728" s="226"/>
      <c r="AM3728" s="15"/>
      <c r="AN3728" s="232" t="e">
        <f t="shared" si="1204"/>
        <v>#DIV/0!</v>
      </c>
      <c r="AO3728" s="214">
        <f t="shared" si="1198"/>
        <v>0</v>
      </c>
      <c r="AQ3728" s="210"/>
      <c r="AR3728" s="231"/>
      <c r="AS3728" s="15"/>
      <c r="AT3728" s="232">
        <f t="shared" si="1205"/>
        <v>0</v>
      </c>
      <c r="AU3728" s="235">
        <f t="shared" si="1206"/>
        <v>0</v>
      </c>
      <c r="AY3728" s="210"/>
      <c r="AZ3728" s="231"/>
      <c r="BA3728" s="15"/>
      <c r="BB3728" s="232">
        <f t="shared" si="1195"/>
        <v>0</v>
      </c>
      <c r="BC3728" s="235">
        <f t="shared" si="1207"/>
        <v>0</v>
      </c>
      <c r="BG3728" s="210"/>
      <c r="BH3728" s="231"/>
      <c r="BI3728" s="15"/>
      <c r="BJ3728" s="232">
        <f t="shared" si="1199"/>
        <v>0</v>
      </c>
      <c r="BK3728" s="235">
        <f t="shared" si="1208"/>
        <v>0</v>
      </c>
      <c r="BM3728" s="109">
        <f t="shared" si="1200"/>
        <v>-5.6098153177619805</v>
      </c>
      <c r="BN3728" s="213"/>
      <c r="BR3728" s="228"/>
      <c r="BS3728" s="311"/>
      <c r="BT3728" s="3"/>
      <c r="BU3728" s="213"/>
      <c r="BV3728" s="213"/>
      <c r="BW3728" s="291"/>
    </row>
    <row r="3729" spans="1:75" x14ac:dyDescent="0.2">
      <c r="A3729" s="210"/>
      <c r="B3729" s="211"/>
      <c r="C3729" s="848" t="str">
        <f ca="1">IF(ISERR(AVERAGE(INDIRECT("B"&amp;(ROW()-INT($B$1/2))):INDIRECT("B"&amp;(ROW()+INT($B$1/2))))),"",AVERAGE(INDIRECT("B"&amp;(ROW()-INT($B$1/2))):INDIRECT("B"&amp;(ROW()+INT($B$1/2)))))</f>
        <v/>
      </c>
      <c r="D3729" s="848">
        <f t="shared" si="1194"/>
        <v>0</v>
      </c>
      <c r="E3729" s="275"/>
      <c r="F3729" s="15"/>
      <c r="G3729" s="3"/>
      <c r="H3729" s="3"/>
      <c r="I3729" s="3"/>
      <c r="J3729" s="3"/>
      <c r="K3729" s="3"/>
      <c r="L3729" s="554"/>
      <c r="M3729" s="545"/>
      <c r="N3729" s="546"/>
      <c r="O3729" s="5"/>
      <c r="P3729" s="216"/>
      <c r="Q3729" s="217"/>
      <c r="R3729" s="218"/>
      <c r="S3729" s="219">
        <f t="shared" si="1211"/>
        <v>0</v>
      </c>
      <c r="T3729" s="220">
        <f t="shared" si="1212"/>
        <v>0</v>
      </c>
      <c r="U3729" s="214">
        <f t="shared" si="1209"/>
        <v>0</v>
      </c>
      <c r="W3729" s="221"/>
      <c r="X3729" s="222"/>
      <c r="Y3729" s="222"/>
      <c r="Z3729" s="223"/>
      <c r="AA3729" s="222"/>
      <c r="AB3729" s="224"/>
      <c r="AC3729" s="225"/>
      <c r="AD3729" s="2">
        <f t="shared" si="1196"/>
        <v>0</v>
      </c>
      <c r="AE3729" s="2">
        <f t="shared" si="1197"/>
        <v>0</v>
      </c>
      <c r="AF3729" s="226"/>
      <c r="AG3729" s="219">
        <f t="shared" si="1201"/>
        <v>0</v>
      </c>
      <c r="AH3729" s="234">
        <f t="shared" si="1202"/>
        <v>0</v>
      </c>
      <c r="AI3729" s="214">
        <f t="shared" si="1210"/>
        <v>0</v>
      </c>
      <c r="AK3729" s="229">
        <f t="shared" si="1203"/>
        <v>0</v>
      </c>
      <c r="AL3729" s="226"/>
      <c r="AM3729" s="15"/>
      <c r="AN3729" s="232" t="e">
        <f t="shared" si="1204"/>
        <v>#DIV/0!</v>
      </c>
      <c r="AO3729" s="214">
        <f t="shared" si="1198"/>
        <v>0</v>
      </c>
      <c r="AQ3729" s="210"/>
      <c r="AR3729" s="231"/>
      <c r="AS3729" s="15"/>
      <c r="AT3729" s="232">
        <f t="shared" si="1205"/>
        <v>0</v>
      </c>
      <c r="AU3729" s="235">
        <f t="shared" si="1206"/>
        <v>0</v>
      </c>
      <c r="AY3729" s="210"/>
      <c r="AZ3729" s="231"/>
      <c r="BA3729" s="15"/>
      <c r="BB3729" s="232">
        <f t="shared" si="1195"/>
        <v>0</v>
      </c>
      <c r="BC3729" s="235">
        <f t="shared" si="1207"/>
        <v>0</v>
      </c>
      <c r="BG3729" s="210"/>
      <c r="BH3729" s="231"/>
      <c r="BI3729" s="15"/>
      <c r="BJ3729" s="232">
        <f t="shared" si="1199"/>
        <v>0</v>
      </c>
      <c r="BK3729" s="235">
        <f t="shared" si="1208"/>
        <v>0</v>
      </c>
      <c r="BM3729" s="109">
        <f t="shared" si="1200"/>
        <v>-5.6116476552597172</v>
      </c>
      <c r="BN3729" s="213"/>
      <c r="BR3729" s="228"/>
      <c r="BS3729" s="311"/>
      <c r="BT3729" s="3"/>
      <c r="BU3729" s="213"/>
      <c r="BV3729" s="213"/>
      <c r="BW3729" s="291"/>
    </row>
    <row r="3730" spans="1:75" x14ac:dyDescent="0.2">
      <c r="A3730" s="210"/>
      <c r="B3730" s="211"/>
      <c r="C3730" s="848" t="str">
        <f ca="1">IF(ISERR(AVERAGE(INDIRECT("B"&amp;(ROW()-INT($B$1/2))):INDIRECT("B"&amp;(ROW()+INT($B$1/2))))),"",AVERAGE(INDIRECT("B"&amp;(ROW()-INT($B$1/2))):INDIRECT("B"&amp;(ROW()+INT($B$1/2)))))</f>
        <v/>
      </c>
      <c r="D3730" s="848">
        <f t="shared" si="1194"/>
        <v>0</v>
      </c>
      <c r="E3730" s="275"/>
      <c r="F3730" s="15"/>
      <c r="G3730" s="3"/>
      <c r="H3730" s="3"/>
      <c r="I3730" s="3"/>
      <c r="J3730" s="3"/>
      <c r="K3730" s="3"/>
      <c r="L3730" s="554"/>
      <c r="M3730" s="545"/>
      <c r="N3730" s="546"/>
      <c r="O3730" s="5"/>
      <c r="P3730" s="216"/>
      <c r="Q3730" s="217"/>
      <c r="R3730" s="218"/>
      <c r="S3730" s="219">
        <f t="shared" si="1211"/>
        <v>0</v>
      </c>
      <c r="T3730" s="220">
        <f t="shared" si="1212"/>
        <v>0</v>
      </c>
      <c r="U3730" s="214">
        <f t="shared" si="1209"/>
        <v>0</v>
      </c>
      <c r="W3730" s="221"/>
      <c r="X3730" s="222"/>
      <c r="Y3730" s="222"/>
      <c r="Z3730" s="223"/>
      <c r="AA3730" s="222"/>
      <c r="AB3730" s="224"/>
      <c r="AC3730" s="225"/>
      <c r="AD3730" s="2">
        <f t="shared" si="1196"/>
        <v>0</v>
      </c>
      <c r="AE3730" s="2">
        <f t="shared" si="1197"/>
        <v>0</v>
      </c>
      <c r="AF3730" s="226"/>
      <c r="AG3730" s="219">
        <f t="shared" si="1201"/>
        <v>0</v>
      </c>
      <c r="AH3730" s="234">
        <f t="shared" si="1202"/>
        <v>0</v>
      </c>
      <c r="AI3730" s="214">
        <f t="shared" si="1210"/>
        <v>0</v>
      </c>
      <c r="AK3730" s="229">
        <f t="shared" si="1203"/>
        <v>0</v>
      </c>
      <c r="AL3730" s="226"/>
      <c r="AM3730" s="15"/>
      <c r="AN3730" s="232" t="e">
        <f t="shared" si="1204"/>
        <v>#DIV/0!</v>
      </c>
      <c r="AO3730" s="214">
        <f t="shared" si="1198"/>
        <v>0</v>
      </c>
      <c r="AQ3730" s="210"/>
      <c r="AR3730" s="231"/>
      <c r="AS3730" s="15"/>
      <c r="AT3730" s="232">
        <f t="shared" si="1205"/>
        <v>0</v>
      </c>
      <c r="AU3730" s="235">
        <f t="shared" si="1206"/>
        <v>0</v>
      </c>
      <c r="AY3730" s="210"/>
      <c r="AZ3730" s="231"/>
      <c r="BA3730" s="15"/>
      <c r="BB3730" s="232">
        <f t="shared" si="1195"/>
        <v>0</v>
      </c>
      <c r="BC3730" s="235">
        <f t="shared" si="1207"/>
        <v>0</v>
      </c>
      <c r="BG3730" s="210"/>
      <c r="BH3730" s="231"/>
      <c r="BI3730" s="15"/>
      <c r="BJ3730" s="232">
        <f t="shared" si="1199"/>
        <v>0</v>
      </c>
      <c r="BK3730" s="235">
        <f t="shared" si="1208"/>
        <v>0</v>
      </c>
      <c r="BM3730" s="109">
        <f t="shared" si="1200"/>
        <v>-5.6134799927574539</v>
      </c>
      <c r="BN3730" s="213"/>
      <c r="BR3730" s="228"/>
      <c r="BS3730" s="311"/>
      <c r="BT3730" s="3"/>
      <c r="BU3730" s="213"/>
      <c r="BV3730" s="213"/>
      <c r="BW3730" s="291"/>
    </row>
    <row r="3731" spans="1:75" x14ac:dyDescent="0.2">
      <c r="A3731" s="210"/>
      <c r="B3731" s="211"/>
      <c r="C3731" s="848" t="str">
        <f ca="1">IF(ISERR(AVERAGE(INDIRECT("B"&amp;(ROW()-INT($B$1/2))):INDIRECT("B"&amp;(ROW()+INT($B$1/2))))),"",AVERAGE(INDIRECT("B"&amp;(ROW()-INT($B$1/2))):INDIRECT("B"&amp;(ROW()+INT($B$1/2)))))</f>
        <v/>
      </c>
      <c r="D3731" s="848">
        <f t="shared" si="1194"/>
        <v>0</v>
      </c>
      <c r="E3731" s="275"/>
      <c r="F3731" s="15"/>
      <c r="G3731" s="3"/>
      <c r="H3731" s="3"/>
      <c r="I3731" s="3"/>
      <c r="J3731" s="3"/>
      <c r="K3731" s="3"/>
      <c r="L3731" s="554"/>
      <c r="M3731" s="545"/>
      <c r="N3731" s="546"/>
      <c r="O3731" s="5"/>
      <c r="P3731" s="216"/>
      <c r="Q3731" s="217"/>
      <c r="R3731" s="218"/>
      <c r="S3731" s="219">
        <f t="shared" si="1211"/>
        <v>0</v>
      </c>
      <c r="T3731" s="220">
        <f t="shared" si="1212"/>
        <v>0</v>
      </c>
      <c r="U3731" s="214">
        <f t="shared" si="1209"/>
        <v>0</v>
      </c>
      <c r="W3731" s="221"/>
      <c r="X3731" s="222"/>
      <c r="Y3731" s="222"/>
      <c r="Z3731" s="223"/>
      <c r="AA3731" s="222"/>
      <c r="AB3731" s="224"/>
      <c r="AC3731" s="225"/>
      <c r="AD3731" s="2">
        <f t="shared" si="1196"/>
        <v>0</v>
      </c>
      <c r="AE3731" s="2">
        <f t="shared" si="1197"/>
        <v>0</v>
      </c>
      <c r="AF3731" s="226"/>
      <c r="AG3731" s="219">
        <f t="shared" si="1201"/>
        <v>0</v>
      </c>
      <c r="AH3731" s="234">
        <f t="shared" si="1202"/>
        <v>0</v>
      </c>
      <c r="AI3731" s="214">
        <f t="shared" si="1210"/>
        <v>0</v>
      </c>
      <c r="AK3731" s="229">
        <f t="shared" si="1203"/>
        <v>0</v>
      </c>
      <c r="AL3731" s="226"/>
      <c r="AM3731" s="15"/>
      <c r="AN3731" s="232" t="e">
        <f t="shared" si="1204"/>
        <v>#DIV/0!</v>
      </c>
      <c r="AO3731" s="214">
        <f t="shared" si="1198"/>
        <v>0</v>
      </c>
      <c r="AQ3731" s="210"/>
      <c r="AR3731" s="231"/>
      <c r="AS3731" s="15"/>
      <c r="AT3731" s="232">
        <f t="shared" si="1205"/>
        <v>0</v>
      </c>
      <c r="AU3731" s="235">
        <f t="shared" si="1206"/>
        <v>0</v>
      </c>
      <c r="AY3731" s="210"/>
      <c r="AZ3731" s="231"/>
      <c r="BA3731" s="15"/>
      <c r="BB3731" s="232">
        <f t="shared" si="1195"/>
        <v>0</v>
      </c>
      <c r="BC3731" s="235">
        <f t="shared" si="1207"/>
        <v>0</v>
      </c>
      <c r="BG3731" s="210"/>
      <c r="BH3731" s="231"/>
      <c r="BI3731" s="15"/>
      <c r="BJ3731" s="232">
        <f t="shared" si="1199"/>
        <v>0</v>
      </c>
      <c r="BK3731" s="235">
        <f t="shared" si="1208"/>
        <v>0</v>
      </c>
      <c r="BM3731" s="109">
        <f t="shared" si="1200"/>
        <v>-5.6153123302551906</v>
      </c>
      <c r="BN3731" s="213"/>
      <c r="BR3731" s="228"/>
      <c r="BS3731" s="311"/>
      <c r="BT3731" s="3"/>
      <c r="BU3731" s="213"/>
      <c r="BV3731" s="213"/>
      <c r="BW3731" s="291"/>
    </row>
    <row r="3732" spans="1:75" x14ac:dyDescent="0.2">
      <c r="A3732" s="210"/>
      <c r="B3732" s="211"/>
      <c r="C3732" s="848" t="str">
        <f ca="1">IF(ISERR(AVERAGE(INDIRECT("B"&amp;(ROW()-INT($B$1/2))):INDIRECT("B"&amp;(ROW()+INT($B$1/2))))),"",AVERAGE(INDIRECT("B"&amp;(ROW()-INT($B$1/2))):INDIRECT("B"&amp;(ROW()+INT($B$1/2)))))</f>
        <v/>
      </c>
      <c r="D3732" s="848">
        <f t="shared" si="1194"/>
        <v>0</v>
      </c>
      <c r="E3732" s="275"/>
      <c r="F3732" s="15"/>
      <c r="G3732" s="3"/>
      <c r="H3732" s="3"/>
      <c r="I3732" s="3"/>
      <c r="J3732" s="3"/>
      <c r="K3732" s="3"/>
      <c r="L3732" s="554"/>
      <c r="M3732" s="545"/>
      <c r="N3732" s="546"/>
      <c r="O3732" s="5"/>
      <c r="P3732" s="216"/>
      <c r="Q3732" s="217"/>
      <c r="R3732" s="218"/>
      <c r="S3732" s="219">
        <f t="shared" si="1211"/>
        <v>0</v>
      </c>
      <c r="T3732" s="220">
        <f t="shared" si="1212"/>
        <v>0</v>
      </c>
      <c r="U3732" s="214">
        <f t="shared" si="1209"/>
        <v>0</v>
      </c>
      <c r="W3732" s="221"/>
      <c r="X3732" s="222"/>
      <c r="Y3732" s="222"/>
      <c r="Z3732" s="223"/>
      <c r="AA3732" s="222"/>
      <c r="AB3732" s="224"/>
      <c r="AC3732" s="225"/>
      <c r="AD3732" s="2">
        <f t="shared" si="1196"/>
        <v>0</v>
      </c>
      <c r="AE3732" s="2">
        <f t="shared" si="1197"/>
        <v>0</v>
      </c>
      <c r="AF3732" s="226"/>
      <c r="AG3732" s="219">
        <f t="shared" si="1201"/>
        <v>0</v>
      </c>
      <c r="AH3732" s="234">
        <f t="shared" si="1202"/>
        <v>0</v>
      </c>
      <c r="AI3732" s="214">
        <f t="shared" si="1210"/>
        <v>0</v>
      </c>
      <c r="AK3732" s="229">
        <f t="shared" si="1203"/>
        <v>0</v>
      </c>
      <c r="AL3732" s="226"/>
      <c r="AM3732" s="15"/>
      <c r="AN3732" s="232" t="e">
        <f t="shared" si="1204"/>
        <v>#DIV/0!</v>
      </c>
      <c r="AO3732" s="214">
        <f t="shared" si="1198"/>
        <v>0</v>
      </c>
      <c r="AQ3732" s="210"/>
      <c r="AR3732" s="231"/>
      <c r="AS3732" s="15"/>
      <c r="AT3732" s="232">
        <f t="shared" si="1205"/>
        <v>0</v>
      </c>
      <c r="AU3732" s="235">
        <f t="shared" si="1206"/>
        <v>0</v>
      </c>
      <c r="AY3732" s="210"/>
      <c r="AZ3732" s="231"/>
      <c r="BA3732" s="15"/>
      <c r="BB3732" s="232">
        <f t="shared" si="1195"/>
        <v>0</v>
      </c>
      <c r="BC3732" s="235">
        <f t="shared" si="1207"/>
        <v>0</v>
      </c>
      <c r="BG3732" s="210"/>
      <c r="BH3732" s="231"/>
      <c r="BI3732" s="15"/>
      <c r="BJ3732" s="232">
        <f t="shared" si="1199"/>
        <v>0</v>
      </c>
      <c r="BK3732" s="235">
        <f t="shared" si="1208"/>
        <v>0</v>
      </c>
      <c r="BM3732" s="109">
        <f t="shared" si="1200"/>
        <v>-5.6171446677529273</v>
      </c>
      <c r="BN3732" s="213"/>
      <c r="BR3732" s="228"/>
      <c r="BS3732" s="311"/>
      <c r="BT3732" s="3"/>
      <c r="BU3732" s="213"/>
      <c r="BV3732" s="213"/>
      <c r="BW3732" s="291"/>
    </row>
    <row r="3733" spans="1:75" x14ac:dyDescent="0.2">
      <c r="A3733" s="210"/>
      <c r="B3733" s="211"/>
      <c r="C3733" s="848" t="str">
        <f ca="1">IF(ISERR(AVERAGE(INDIRECT("B"&amp;(ROW()-INT($B$1/2))):INDIRECT("B"&amp;(ROW()+INT($B$1/2))))),"",AVERAGE(INDIRECT("B"&amp;(ROW()-INT($B$1/2))):INDIRECT("B"&amp;(ROW()+INT($B$1/2)))))</f>
        <v/>
      </c>
      <c r="D3733" s="848">
        <f t="shared" si="1194"/>
        <v>0</v>
      </c>
      <c r="E3733" s="275"/>
      <c r="F3733" s="15"/>
      <c r="G3733" s="3"/>
      <c r="H3733" s="3"/>
      <c r="I3733" s="3"/>
      <c r="J3733" s="3"/>
      <c r="K3733" s="3"/>
      <c r="L3733" s="554"/>
      <c r="M3733" s="545"/>
      <c r="N3733" s="546"/>
      <c r="O3733" s="5"/>
      <c r="P3733" s="216"/>
      <c r="Q3733" s="217"/>
      <c r="R3733" s="218"/>
      <c r="S3733" s="219">
        <f t="shared" si="1211"/>
        <v>0</v>
      </c>
      <c r="T3733" s="220">
        <f t="shared" si="1212"/>
        <v>0</v>
      </c>
      <c r="U3733" s="214">
        <f t="shared" si="1209"/>
        <v>0</v>
      </c>
      <c r="W3733" s="221"/>
      <c r="X3733" s="222"/>
      <c r="Y3733" s="222"/>
      <c r="Z3733" s="223"/>
      <c r="AA3733" s="222"/>
      <c r="AB3733" s="224"/>
      <c r="AC3733" s="225"/>
      <c r="AD3733" s="2">
        <f t="shared" si="1196"/>
        <v>0</v>
      </c>
      <c r="AE3733" s="2">
        <f t="shared" si="1197"/>
        <v>0</v>
      </c>
      <c r="AF3733" s="226"/>
      <c r="AG3733" s="219">
        <f t="shared" si="1201"/>
        <v>0</v>
      </c>
      <c r="AH3733" s="234">
        <f t="shared" si="1202"/>
        <v>0</v>
      </c>
      <c r="AI3733" s="214">
        <f t="shared" si="1210"/>
        <v>0</v>
      </c>
      <c r="AK3733" s="229">
        <f t="shared" si="1203"/>
        <v>0</v>
      </c>
      <c r="AL3733" s="226"/>
      <c r="AM3733" s="15"/>
      <c r="AN3733" s="232" t="e">
        <f t="shared" si="1204"/>
        <v>#DIV/0!</v>
      </c>
      <c r="AO3733" s="214">
        <f t="shared" si="1198"/>
        <v>0</v>
      </c>
      <c r="AQ3733" s="210"/>
      <c r="AR3733" s="231"/>
      <c r="AS3733" s="15"/>
      <c r="AT3733" s="232">
        <f t="shared" si="1205"/>
        <v>0</v>
      </c>
      <c r="AU3733" s="235">
        <f t="shared" si="1206"/>
        <v>0</v>
      </c>
      <c r="AY3733" s="210"/>
      <c r="AZ3733" s="231"/>
      <c r="BA3733" s="15"/>
      <c r="BB3733" s="232">
        <f t="shared" si="1195"/>
        <v>0</v>
      </c>
      <c r="BC3733" s="235">
        <f t="shared" si="1207"/>
        <v>0</v>
      </c>
      <c r="BG3733" s="210"/>
      <c r="BH3733" s="231"/>
      <c r="BI3733" s="15"/>
      <c r="BJ3733" s="232">
        <f t="shared" si="1199"/>
        <v>0</v>
      </c>
      <c r="BK3733" s="235">
        <f t="shared" si="1208"/>
        <v>0</v>
      </c>
      <c r="BM3733" s="109">
        <f t="shared" si="1200"/>
        <v>-5.618977005250664</v>
      </c>
      <c r="BN3733" s="213"/>
      <c r="BR3733" s="228"/>
      <c r="BS3733" s="311"/>
      <c r="BT3733" s="3"/>
      <c r="BU3733" s="213"/>
      <c r="BV3733" s="213"/>
      <c r="BW3733" s="291"/>
    </row>
    <row r="3734" spans="1:75" x14ac:dyDescent="0.2">
      <c r="A3734" s="210"/>
      <c r="B3734" s="211"/>
      <c r="C3734" s="848" t="str">
        <f ca="1">IF(ISERR(AVERAGE(INDIRECT("B"&amp;(ROW()-INT($B$1/2))):INDIRECT("B"&amp;(ROW()+INT($B$1/2))))),"",AVERAGE(INDIRECT("B"&amp;(ROW()-INT($B$1/2))):INDIRECT("B"&amp;(ROW()+INT($B$1/2)))))</f>
        <v/>
      </c>
      <c r="D3734" s="848">
        <f t="shared" si="1194"/>
        <v>0</v>
      </c>
      <c r="E3734" s="275"/>
      <c r="F3734" s="15"/>
      <c r="G3734" s="3"/>
      <c r="H3734" s="3"/>
      <c r="I3734" s="3"/>
      <c r="J3734" s="3"/>
      <c r="K3734" s="3"/>
      <c r="L3734" s="554"/>
      <c r="M3734" s="545"/>
      <c r="N3734" s="546"/>
      <c r="O3734" s="5"/>
      <c r="P3734" s="216"/>
      <c r="Q3734" s="217"/>
      <c r="R3734" s="218"/>
      <c r="S3734" s="219">
        <f t="shared" si="1211"/>
        <v>0</v>
      </c>
      <c r="T3734" s="220">
        <f t="shared" si="1212"/>
        <v>0</v>
      </c>
      <c r="U3734" s="214">
        <f t="shared" si="1209"/>
        <v>0</v>
      </c>
      <c r="W3734" s="221"/>
      <c r="X3734" s="222"/>
      <c r="Y3734" s="222"/>
      <c r="Z3734" s="223"/>
      <c r="AA3734" s="222"/>
      <c r="AB3734" s="224"/>
      <c r="AC3734" s="225"/>
      <c r="AD3734" s="2">
        <f t="shared" si="1196"/>
        <v>0</v>
      </c>
      <c r="AE3734" s="2">
        <f t="shared" si="1197"/>
        <v>0</v>
      </c>
      <c r="AF3734" s="226"/>
      <c r="AG3734" s="219">
        <f t="shared" si="1201"/>
        <v>0</v>
      </c>
      <c r="AH3734" s="234">
        <f t="shared" si="1202"/>
        <v>0</v>
      </c>
      <c r="AI3734" s="214">
        <f t="shared" si="1210"/>
        <v>0</v>
      </c>
      <c r="AK3734" s="229">
        <f t="shared" si="1203"/>
        <v>0</v>
      </c>
      <c r="AL3734" s="226"/>
      <c r="AM3734" s="15"/>
      <c r="AN3734" s="232" t="e">
        <f t="shared" si="1204"/>
        <v>#DIV/0!</v>
      </c>
      <c r="AO3734" s="214">
        <f t="shared" si="1198"/>
        <v>0</v>
      </c>
      <c r="AQ3734" s="210"/>
      <c r="AR3734" s="231"/>
      <c r="AS3734" s="15"/>
      <c r="AT3734" s="232">
        <f t="shared" si="1205"/>
        <v>0</v>
      </c>
      <c r="AU3734" s="235">
        <f t="shared" si="1206"/>
        <v>0</v>
      </c>
      <c r="AY3734" s="210"/>
      <c r="AZ3734" s="231"/>
      <c r="BA3734" s="15"/>
      <c r="BB3734" s="232">
        <f t="shared" si="1195"/>
        <v>0</v>
      </c>
      <c r="BC3734" s="235">
        <f t="shared" si="1207"/>
        <v>0</v>
      </c>
      <c r="BG3734" s="210"/>
      <c r="BH3734" s="231"/>
      <c r="BI3734" s="15"/>
      <c r="BJ3734" s="232">
        <f t="shared" si="1199"/>
        <v>0</v>
      </c>
      <c r="BK3734" s="235">
        <f t="shared" si="1208"/>
        <v>0</v>
      </c>
      <c r="BM3734" s="109">
        <f t="shared" si="1200"/>
        <v>-5.6208093427484007</v>
      </c>
      <c r="BN3734" s="213"/>
      <c r="BR3734" s="228"/>
      <c r="BS3734" s="311"/>
      <c r="BT3734" s="3"/>
      <c r="BU3734" s="213"/>
      <c r="BV3734" s="213"/>
      <c r="BW3734" s="291"/>
    </row>
    <row r="3735" spans="1:75" x14ac:dyDescent="0.2">
      <c r="A3735" s="210"/>
      <c r="B3735" s="211"/>
      <c r="C3735" s="848" t="str">
        <f ca="1">IF(ISERR(AVERAGE(INDIRECT("B"&amp;(ROW()-INT($B$1/2))):INDIRECT("B"&amp;(ROW()+INT($B$1/2))))),"",AVERAGE(INDIRECT("B"&amp;(ROW()-INT($B$1/2))):INDIRECT("B"&amp;(ROW()+INT($B$1/2)))))</f>
        <v/>
      </c>
      <c r="D3735" s="848">
        <f t="shared" si="1194"/>
        <v>0</v>
      </c>
      <c r="E3735" s="275"/>
      <c r="F3735" s="15"/>
      <c r="G3735" s="3"/>
      <c r="H3735" s="3"/>
      <c r="I3735" s="3"/>
      <c r="J3735" s="3"/>
      <c r="K3735" s="3"/>
      <c r="L3735" s="554"/>
      <c r="M3735" s="545"/>
      <c r="N3735" s="546"/>
      <c r="O3735" s="5"/>
      <c r="P3735" s="216"/>
      <c r="Q3735" s="217"/>
      <c r="R3735" s="218"/>
      <c r="S3735" s="219">
        <f t="shared" si="1211"/>
        <v>0</v>
      </c>
      <c r="T3735" s="220">
        <f t="shared" si="1212"/>
        <v>0</v>
      </c>
      <c r="U3735" s="214">
        <f t="shared" si="1209"/>
        <v>0</v>
      </c>
      <c r="W3735" s="221"/>
      <c r="X3735" s="222"/>
      <c r="Y3735" s="222"/>
      <c r="Z3735" s="223"/>
      <c r="AA3735" s="222"/>
      <c r="AB3735" s="224"/>
      <c r="AC3735" s="225"/>
      <c r="AD3735" s="2">
        <f t="shared" si="1196"/>
        <v>0</v>
      </c>
      <c r="AE3735" s="2">
        <f t="shared" si="1197"/>
        <v>0</v>
      </c>
      <c r="AF3735" s="226"/>
      <c r="AG3735" s="219">
        <f t="shared" si="1201"/>
        <v>0</v>
      </c>
      <c r="AH3735" s="234">
        <f t="shared" si="1202"/>
        <v>0</v>
      </c>
      <c r="AI3735" s="214">
        <f t="shared" si="1210"/>
        <v>0</v>
      </c>
      <c r="AK3735" s="229">
        <f t="shared" si="1203"/>
        <v>0</v>
      </c>
      <c r="AL3735" s="226"/>
      <c r="AM3735" s="15"/>
      <c r="AN3735" s="232" t="e">
        <f t="shared" si="1204"/>
        <v>#DIV/0!</v>
      </c>
      <c r="AO3735" s="214">
        <f t="shared" si="1198"/>
        <v>0</v>
      </c>
      <c r="AQ3735" s="210"/>
      <c r="AR3735" s="231"/>
      <c r="AS3735" s="15"/>
      <c r="AT3735" s="232">
        <f t="shared" si="1205"/>
        <v>0</v>
      </c>
      <c r="AU3735" s="235">
        <f t="shared" si="1206"/>
        <v>0</v>
      </c>
      <c r="AY3735" s="210"/>
      <c r="AZ3735" s="231"/>
      <c r="BA3735" s="15"/>
      <c r="BB3735" s="232">
        <f t="shared" si="1195"/>
        <v>0</v>
      </c>
      <c r="BC3735" s="235">
        <f t="shared" si="1207"/>
        <v>0</v>
      </c>
      <c r="BG3735" s="210"/>
      <c r="BH3735" s="231"/>
      <c r="BI3735" s="15"/>
      <c r="BJ3735" s="232">
        <f t="shared" si="1199"/>
        <v>0</v>
      </c>
      <c r="BK3735" s="235">
        <f t="shared" si="1208"/>
        <v>0</v>
      </c>
      <c r="BM3735" s="109">
        <f t="shared" si="1200"/>
        <v>-5.6226416802461374</v>
      </c>
      <c r="BN3735" s="213"/>
      <c r="BR3735" s="228"/>
      <c r="BS3735" s="311"/>
      <c r="BT3735" s="3"/>
      <c r="BU3735" s="213"/>
      <c r="BV3735" s="213"/>
      <c r="BW3735" s="291"/>
    </row>
    <row r="3736" spans="1:75" x14ac:dyDescent="0.2">
      <c r="A3736" s="210"/>
      <c r="B3736" s="211"/>
      <c r="C3736" s="848" t="str">
        <f ca="1">IF(ISERR(AVERAGE(INDIRECT("B"&amp;(ROW()-INT($B$1/2))):INDIRECT("B"&amp;(ROW()+INT($B$1/2))))),"",AVERAGE(INDIRECT("B"&amp;(ROW()-INT($B$1/2))):INDIRECT("B"&amp;(ROW()+INT($B$1/2)))))</f>
        <v/>
      </c>
      <c r="D3736" s="848">
        <f t="shared" si="1194"/>
        <v>0</v>
      </c>
      <c r="E3736" s="275"/>
      <c r="F3736" s="15"/>
      <c r="G3736" s="3"/>
      <c r="H3736" s="3"/>
      <c r="I3736" s="3"/>
      <c r="J3736" s="3"/>
      <c r="K3736" s="3"/>
      <c r="L3736" s="554"/>
      <c r="M3736" s="545"/>
      <c r="N3736" s="546"/>
      <c r="O3736" s="5"/>
      <c r="P3736" s="216"/>
      <c r="Q3736" s="217"/>
      <c r="R3736" s="218"/>
      <c r="S3736" s="219">
        <f t="shared" si="1211"/>
        <v>0</v>
      </c>
      <c r="T3736" s="220">
        <f t="shared" si="1212"/>
        <v>0</v>
      </c>
      <c r="U3736" s="214">
        <f t="shared" si="1209"/>
        <v>0</v>
      </c>
      <c r="W3736" s="221"/>
      <c r="X3736" s="222"/>
      <c r="Y3736" s="222"/>
      <c r="Z3736" s="223"/>
      <c r="AA3736" s="222"/>
      <c r="AB3736" s="224"/>
      <c r="AC3736" s="225"/>
      <c r="AD3736" s="2">
        <f t="shared" si="1196"/>
        <v>0</v>
      </c>
      <c r="AE3736" s="2">
        <f t="shared" si="1197"/>
        <v>0</v>
      </c>
      <c r="AF3736" s="226"/>
      <c r="AG3736" s="219">
        <f t="shared" si="1201"/>
        <v>0</v>
      </c>
      <c r="AH3736" s="234">
        <f t="shared" si="1202"/>
        <v>0</v>
      </c>
      <c r="AI3736" s="214">
        <f t="shared" si="1210"/>
        <v>0</v>
      </c>
      <c r="AK3736" s="229">
        <f t="shared" si="1203"/>
        <v>0</v>
      </c>
      <c r="AL3736" s="226"/>
      <c r="AM3736" s="15"/>
      <c r="AN3736" s="232" t="e">
        <f t="shared" si="1204"/>
        <v>#DIV/0!</v>
      </c>
      <c r="AO3736" s="214">
        <f t="shared" si="1198"/>
        <v>0</v>
      </c>
      <c r="AQ3736" s="210"/>
      <c r="AR3736" s="231"/>
      <c r="AS3736" s="15"/>
      <c r="AT3736" s="232">
        <f t="shared" si="1205"/>
        <v>0</v>
      </c>
      <c r="AU3736" s="235">
        <f t="shared" si="1206"/>
        <v>0</v>
      </c>
      <c r="AY3736" s="210"/>
      <c r="AZ3736" s="231"/>
      <c r="BA3736" s="15"/>
      <c r="BB3736" s="232">
        <f t="shared" si="1195"/>
        <v>0</v>
      </c>
      <c r="BC3736" s="235">
        <f t="shared" si="1207"/>
        <v>0</v>
      </c>
      <c r="BG3736" s="210"/>
      <c r="BH3736" s="231"/>
      <c r="BI3736" s="15"/>
      <c r="BJ3736" s="232">
        <f t="shared" si="1199"/>
        <v>0</v>
      </c>
      <c r="BK3736" s="235">
        <f t="shared" si="1208"/>
        <v>0</v>
      </c>
      <c r="BM3736" s="109">
        <f t="shared" si="1200"/>
        <v>-5.6244740177438741</v>
      </c>
      <c r="BN3736" s="213"/>
      <c r="BR3736" s="228"/>
      <c r="BS3736" s="311"/>
      <c r="BT3736" s="3"/>
      <c r="BU3736" s="213"/>
      <c r="BV3736" s="213"/>
      <c r="BW3736" s="291"/>
    </row>
    <row r="3737" spans="1:75" x14ac:dyDescent="0.2">
      <c r="A3737" s="210"/>
      <c r="B3737" s="211"/>
      <c r="C3737" s="848" t="str">
        <f ca="1">IF(ISERR(AVERAGE(INDIRECT("B"&amp;(ROW()-INT($B$1/2))):INDIRECT("B"&amp;(ROW()+INT($B$1/2))))),"",AVERAGE(INDIRECT("B"&amp;(ROW()-INT($B$1/2))):INDIRECT("B"&amp;(ROW()+INT($B$1/2)))))</f>
        <v/>
      </c>
      <c r="D3737" s="848">
        <f t="shared" si="1194"/>
        <v>0</v>
      </c>
      <c r="E3737" s="275"/>
      <c r="F3737" s="15"/>
      <c r="G3737" s="3"/>
      <c r="H3737" s="3"/>
      <c r="I3737" s="3"/>
      <c r="J3737" s="3"/>
      <c r="K3737" s="3"/>
      <c r="L3737" s="554"/>
      <c r="M3737" s="545"/>
      <c r="N3737" s="546"/>
      <c r="O3737" s="5"/>
      <c r="P3737" s="216"/>
      <c r="Q3737" s="217"/>
      <c r="R3737" s="218"/>
      <c r="S3737" s="219">
        <f t="shared" si="1211"/>
        <v>0</v>
      </c>
      <c r="T3737" s="220">
        <f t="shared" si="1212"/>
        <v>0</v>
      </c>
      <c r="U3737" s="214">
        <f t="shared" si="1209"/>
        <v>0</v>
      </c>
      <c r="W3737" s="221"/>
      <c r="X3737" s="222"/>
      <c r="Y3737" s="222"/>
      <c r="Z3737" s="223"/>
      <c r="AA3737" s="222"/>
      <c r="AB3737" s="224"/>
      <c r="AC3737" s="225"/>
      <c r="AD3737" s="2">
        <f t="shared" si="1196"/>
        <v>0</v>
      </c>
      <c r="AE3737" s="2">
        <f t="shared" si="1197"/>
        <v>0</v>
      </c>
      <c r="AF3737" s="226"/>
      <c r="AG3737" s="219">
        <f t="shared" si="1201"/>
        <v>0</v>
      </c>
      <c r="AH3737" s="234">
        <f t="shared" si="1202"/>
        <v>0</v>
      </c>
      <c r="AI3737" s="214">
        <f t="shared" si="1210"/>
        <v>0</v>
      </c>
      <c r="AK3737" s="229">
        <f t="shared" si="1203"/>
        <v>0</v>
      </c>
      <c r="AL3737" s="226"/>
      <c r="AM3737" s="15"/>
      <c r="AN3737" s="232" t="e">
        <f t="shared" si="1204"/>
        <v>#DIV/0!</v>
      </c>
      <c r="AO3737" s="214">
        <f t="shared" si="1198"/>
        <v>0</v>
      </c>
      <c r="AQ3737" s="210"/>
      <c r="AR3737" s="231"/>
      <c r="AS3737" s="15"/>
      <c r="AT3737" s="232">
        <f t="shared" si="1205"/>
        <v>0</v>
      </c>
      <c r="AU3737" s="235">
        <f t="shared" si="1206"/>
        <v>0</v>
      </c>
      <c r="AY3737" s="210"/>
      <c r="AZ3737" s="231"/>
      <c r="BA3737" s="15"/>
      <c r="BB3737" s="232">
        <f t="shared" si="1195"/>
        <v>0</v>
      </c>
      <c r="BC3737" s="235">
        <f t="shared" si="1207"/>
        <v>0</v>
      </c>
      <c r="BG3737" s="210"/>
      <c r="BH3737" s="231"/>
      <c r="BI3737" s="15"/>
      <c r="BJ3737" s="232">
        <f t="shared" si="1199"/>
        <v>0</v>
      </c>
      <c r="BK3737" s="235">
        <f t="shared" si="1208"/>
        <v>0</v>
      </c>
      <c r="BM3737" s="109">
        <f t="shared" si="1200"/>
        <v>-5.6263063552416108</v>
      </c>
      <c r="BN3737" s="213"/>
      <c r="BR3737" s="228"/>
      <c r="BS3737" s="311"/>
      <c r="BT3737" s="3"/>
      <c r="BU3737" s="213"/>
      <c r="BV3737" s="213"/>
      <c r="BW3737" s="291"/>
    </row>
    <row r="3738" spans="1:75" x14ac:dyDescent="0.2">
      <c r="A3738" s="210"/>
      <c r="B3738" s="211"/>
      <c r="C3738" s="848" t="str">
        <f ca="1">IF(ISERR(AVERAGE(INDIRECT("B"&amp;(ROW()-INT($B$1/2))):INDIRECT("B"&amp;(ROW()+INT($B$1/2))))),"",AVERAGE(INDIRECT("B"&amp;(ROW()-INT($B$1/2))):INDIRECT("B"&amp;(ROW()+INT($B$1/2)))))</f>
        <v/>
      </c>
      <c r="D3738" s="848">
        <f t="shared" si="1194"/>
        <v>0</v>
      </c>
      <c r="E3738" s="275"/>
      <c r="F3738" s="15"/>
      <c r="G3738" s="3"/>
      <c r="H3738" s="3"/>
      <c r="I3738" s="3"/>
      <c r="J3738" s="3"/>
      <c r="K3738" s="3"/>
      <c r="L3738" s="554"/>
      <c r="M3738" s="545"/>
      <c r="N3738" s="546"/>
      <c r="O3738" s="5"/>
      <c r="P3738" s="216"/>
      <c r="Q3738" s="217"/>
      <c r="R3738" s="218"/>
      <c r="S3738" s="219">
        <f t="shared" si="1211"/>
        <v>0</v>
      </c>
      <c r="T3738" s="220">
        <f t="shared" si="1212"/>
        <v>0</v>
      </c>
      <c r="U3738" s="214">
        <f t="shared" si="1209"/>
        <v>0</v>
      </c>
      <c r="W3738" s="221"/>
      <c r="X3738" s="222"/>
      <c r="Y3738" s="222"/>
      <c r="Z3738" s="223"/>
      <c r="AA3738" s="222"/>
      <c r="AB3738" s="224"/>
      <c r="AC3738" s="225"/>
      <c r="AD3738" s="2">
        <f t="shared" si="1196"/>
        <v>0</v>
      </c>
      <c r="AE3738" s="2">
        <f t="shared" si="1197"/>
        <v>0</v>
      </c>
      <c r="AF3738" s="226"/>
      <c r="AG3738" s="219">
        <f t="shared" si="1201"/>
        <v>0</v>
      </c>
      <c r="AH3738" s="234">
        <f t="shared" si="1202"/>
        <v>0</v>
      </c>
      <c r="AI3738" s="214">
        <f t="shared" si="1210"/>
        <v>0</v>
      </c>
      <c r="AK3738" s="229">
        <f t="shared" si="1203"/>
        <v>0</v>
      </c>
      <c r="AL3738" s="226"/>
      <c r="AM3738" s="15"/>
      <c r="AN3738" s="232" t="e">
        <f t="shared" si="1204"/>
        <v>#DIV/0!</v>
      </c>
      <c r="AO3738" s="214">
        <f t="shared" si="1198"/>
        <v>0</v>
      </c>
      <c r="AQ3738" s="210"/>
      <c r="AR3738" s="231"/>
      <c r="AS3738" s="15"/>
      <c r="AT3738" s="232">
        <f t="shared" si="1205"/>
        <v>0</v>
      </c>
      <c r="AU3738" s="235">
        <f t="shared" si="1206"/>
        <v>0</v>
      </c>
      <c r="AY3738" s="210"/>
      <c r="AZ3738" s="231"/>
      <c r="BA3738" s="15"/>
      <c r="BB3738" s="232">
        <f t="shared" si="1195"/>
        <v>0</v>
      </c>
      <c r="BC3738" s="235">
        <f t="shared" si="1207"/>
        <v>0</v>
      </c>
      <c r="BG3738" s="210"/>
      <c r="BH3738" s="231"/>
      <c r="BI3738" s="15"/>
      <c r="BJ3738" s="232">
        <f t="shared" si="1199"/>
        <v>0</v>
      </c>
      <c r="BK3738" s="235">
        <f t="shared" si="1208"/>
        <v>0</v>
      </c>
      <c r="BM3738" s="109">
        <f t="shared" si="1200"/>
        <v>-5.6281386927393475</v>
      </c>
      <c r="BN3738" s="213"/>
      <c r="BR3738" s="228"/>
      <c r="BS3738" s="311"/>
      <c r="BT3738" s="3"/>
      <c r="BU3738" s="213"/>
      <c r="BV3738" s="213"/>
      <c r="BW3738" s="291"/>
    </row>
    <row r="3739" spans="1:75" x14ac:dyDescent="0.2">
      <c r="A3739" s="210"/>
      <c r="B3739" s="211"/>
      <c r="C3739" s="848" t="str">
        <f ca="1">IF(ISERR(AVERAGE(INDIRECT("B"&amp;(ROW()-INT($B$1/2))):INDIRECT("B"&amp;(ROW()+INT($B$1/2))))),"",AVERAGE(INDIRECT("B"&amp;(ROW()-INT($B$1/2))):INDIRECT("B"&amp;(ROW()+INT($B$1/2)))))</f>
        <v/>
      </c>
      <c r="D3739" s="848">
        <f t="shared" si="1194"/>
        <v>0</v>
      </c>
      <c r="E3739" s="275"/>
      <c r="F3739" s="15"/>
      <c r="G3739" s="3"/>
      <c r="H3739" s="3"/>
      <c r="I3739" s="3"/>
      <c r="J3739" s="3"/>
      <c r="K3739" s="3"/>
      <c r="L3739" s="554"/>
      <c r="M3739" s="545"/>
      <c r="N3739" s="546"/>
      <c r="O3739" s="5"/>
      <c r="P3739" s="216"/>
      <c r="Q3739" s="217"/>
      <c r="R3739" s="218"/>
      <c r="S3739" s="219">
        <f t="shared" si="1211"/>
        <v>0</v>
      </c>
      <c r="T3739" s="220">
        <f t="shared" si="1212"/>
        <v>0</v>
      </c>
      <c r="U3739" s="214">
        <f t="shared" si="1209"/>
        <v>0</v>
      </c>
      <c r="W3739" s="221"/>
      <c r="X3739" s="222"/>
      <c r="Y3739" s="222"/>
      <c r="Z3739" s="223"/>
      <c r="AA3739" s="222"/>
      <c r="AB3739" s="224"/>
      <c r="AC3739" s="225"/>
      <c r="AD3739" s="2">
        <f t="shared" si="1196"/>
        <v>0</v>
      </c>
      <c r="AE3739" s="2">
        <f t="shared" si="1197"/>
        <v>0</v>
      </c>
      <c r="AF3739" s="226"/>
      <c r="AG3739" s="219">
        <f t="shared" si="1201"/>
        <v>0</v>
      </c>
      <c r="AH3739" s="234">
        <f t="shared" si="1202"/>
        <v>0</v>
      </c>
      <c r="AI3739" s="214">
        <f t="shared" si="1210"/>
        <v>0</v>
      </c>
      <c r="AK3739" s="229">
        <f t="shared" si="1203"/>
        <v>0</v>
      </c>
      <c r="AL3739" s="226"/>
      <c r="AM3739" s="15"/>
      <c r="AN3739" s="232" t="e">
        <f t="shared" si="1204"/>
        <v>#DIV/0!</v>
      </c>
      <c r="AO3739" s="214">
        <f t="shared" si="1198"/>
        <v>0</v>
      </c>
      <c r="AQ3739" s="210"/>
      <c r="AR3739" s="231"/>
      <c r="AS3739" s="15"/>
      <c r="AT3739" s="232">
        <f t="shared" si="1205"/>
        <v>0</v>
      </c>
      <c r="AU3739" s="235">
        <f t="shared" si="1206"/>
        <v>0</v>
      </c>
      <c r="AY3739" s="210"/>
      <c r="AZ3739" s="231"/>
      <c r="BA3739" s="15"/>
      <c r="BB3739" s="232">
        <f t="shared" si="1195"/>
        <v>0</v>
      </c>
      <c r="BC3739" s="235">
        <f t="shared" si="1207"/>
        <v>0</v>
      </c>
      <c r="BG3739" s="210"/>
      <c r="BH3739" s="231"/>
      <c r="BI3739" s="15"/>
      <c r="BJ3739" s="232">
        <f t="shared" si="1199"/>
        <v>0</v>
      </c>
      <c r="BK3739" s="235">
        <f t="shared" si="1208"/>
        <v>0</v>
      </c>
      <c r="BM3739" s="109">
        <f t="shared" si="1200"/>
        <v>-5.6299710302370842</v>
      </c>
      <c r="BN3739" s="213"/>
      <c r="BR3739" s="228"/>
      <c r="BS3739" s="311"/>
      <c r="BT3739" s="3"/>
      <c r="BU3739" s="213"/>
      <c r="BV3739" s="213"/>
      <c r="BW3739" s="291"/>
    </row>
    <row r="3740" spans="1:75" x14ac:dyDescent="0.2">
      <c r="A3740" s="210"/>
      <c r="B3740" s="211"/>
      <c r="C3740" s="848" t="str">
        <f ca="1">IF(ISERR(AVERAGE(INDIRECT("B"&amp;(ROW()-INT($B$1/2))):INDIRECT("B"&amp;(ROW()+INT($B$1/2))))),"",AVERAGE(INDIRECT("B"&amp;(ROW()-INT($B$1/2))):INDIRECT("B"&amp;(ROW()+INT($B$1/2)))))</f>
        <v/>
      </c>
      <c r="D3740" s="848">
        <f t="shared" si="1194"/>
        <v>0</v>
      </c>
      <c r="E3740" s="275"/>
      <c r="F3740" s="15"/>
      <c r="G3740" s="3"/>
      <c r="H3740" s="3"/>
      <c r="I3740" s="3"/>
      <c r="J3740" s="3"/>
      <c r="K3740" s="3"/>
      <c r="L3740" s="554"/>
      <c r="M3740" s="545"/>
      <c r="N3740" s="546"/>
      <c r="O3740" s="5"/>
      <c r="P3740" s="216"/>
      <c r="Q3740" s="217"/>
      <c r="R3740" s="218"/>
      <c r="S3740" s="219">
        <f t="shared" si="1211"/>
        <v>0</v>
      </c>
      <c r="T3740" s="220">
        <f t="shared" si="1212"/>
        <v>0</v>
      </c>
      <c r="U3740" s="214">
        <f t="shared" si="1209"/>
        <v>0</v>
      </c>
      <c r="W3740" s="221"/>
      <c r="X3740" s="222"/>
      <c r="Y3740" s="222"/>
      <c r="Z3740" s="223"/>
      <c r="AA3740" s="222"/>
      <c r="AB3740" s="224"/>
      <c r="AC3740" s="225"/>
      <c r="AD3740" s="2">
        <f t="shared" si="1196"/>
        <v>0</v>
      </c>
      <c r="AE3740" s="2">
        <f t="shared" si="1197"/>
        <v>0</v>
      </c>
      <c r="AF3740" s="226"/>
      <c r="AG3740" s="219">
        <f t="shared" si="1201"/>
        <v>0</v>
      </c>
      <c r="AH3740" s="234">
        <f t="shared" si="1202"/>
        <v>0</v>
      </c>
      <c r="AI3740" s="214">
        <f t="shared" si="1210"/>
        <v>0</v>
      </c>
      <c r="AK3740" s="229">
        <f t="shared" si="1203"/>
        <v>0</v>
      </c>
      <c r="AL3740" s="226"/>
      <c r="AM3740" s="15"/>
      <c r="AN3740" s="232" t="e">
        <f t="shared" si="1204"/>
        <v>#DIV/0!</v>
      </c>
      <c r="AO3740" s="214">
        <f t="shared" si="1198"/>
        <v>0</v>
      </c>
      <c r="AQ3740" s="210"/>
      <c r="AR3740" s="231"/>
      <c r="AS3740" s="15"/>
      <c r="AT3740" s="232">
        <f t="shared" si="1205"/>
        <v>0</v>
      </c>
      <c r="AU3740" s="235">
        <f t="shared" si="1206"/>
        <v>0</v>
      </c>
      <c r="AY3740" s="210"/>
      <c r="AZ3740" s="231"/>
      <c r="BA3740" s="15"/>
      <c r="BB3740" s="232">
        <f t="shared" si="1195"/>
        <v>0</v>
      </c>
      <c r="BC3740" s="235">
        <f t="shared" si="1207"/>
        <v>0</v>
      </c>
      <c r="BG3740" s="210"/>
      <c r="BH3740" s="231"/>
      <c r="BI3740" s="15"/>
      <c r="BJ3740" s="232">
        <f t="shared" si="1199"/>
        <v>0</v>
      </c>
      <c r="BK3740" s="235">
        <f t="shared" si="1208"/>
        <v>0</v>
      </c>
      <c r="BM3740" s="109">
        <f t="shared" si="1200"/>
        <v>-5.6318033677348209</v>
      </c>
      <c r="BN3740" s="213"/>
      <c r="BR3740" s="228"/>
      <c r="BS3740" s="311"/>
      <c r="BT3740" s="3"/>
      <c r="BU3740" s="213"/>
      <c r="BV3740" s="213"/>
      <c r="BW3740" s="291"/>
    </row>
    <row r="3741" spans="1:75" x14ac:dyDescent="0.2">
      <c r="A3741" s="210"/>
      <c r="B3741" s="211"/>
      <c r="C3741" s="848" t="str">
        <f ca="1">IF(ISERR(AVERAGE(INDIRECT("B"&amp;(ROW()-INT($B$1/2))):INDIRECT("B"&amp;(ROW()+INT($B$1/2))))),"",AVERAGE(INDIRECT("B"&amp;(ROW()-INT($B$1/2))):INDIRECT("B"&amp;(ROW()+INT($B$1/2)))))</f>
        <v/>
      </c>
      <c r="D3741" s="848">
        <f t="shared" si="1194"/>
        <v>0</v>
      </c>
      <c r="E3741" s="275"/>
      <c r="F3741" s="15"/>
      <c r="G3741" s="3"/>
      <c r="H3741" s="3"/>
      <c r="I3741" s="3"/>
      <c r="J3741" s="3"/>
      <c r="K3741" s="3"/>
      <c r="L3741" s="554"/>
      <c r="M3741" s="545"/>
      <c r="N3741" s="546"/>
      <c r="O3741" s="5"/>
      <c r="P3741" s="216"/>
      <c r="Q3741" s="217"/>
      <c r="R3741" s="218"/>
      <c r="S3741" s="219">
        <f t="shared" si="1211"/>
        <v>0</v>
      </c>
      <c r="T3741" s="220">
        <f t="shared" si="1212"/>
        <v>0</v>
      </c>
      <c r="U3741" s="214">
        <f t="shared" si="1209"/>
        <v>0</v>
      </c>
      <c r="W3741" s="221"/>
      <c r="X3741" s="222"/>
      <c r="Y3741" s="222"/>
      <c r="Z3741" s="223"/>
      <c r="AA3741" s="222"/>
      <c r="AB3741" s="224"/>
      <c r="AC3741" s="225"/>
      <c r="AD3741" s="2">
        <f t="shared" si="1196"/>
        <v>0</v>
      </c>
      <c r="AE3741" s="2">
        <f t="shared" si="1197"/>
        <v>0</v>
      </c>
      <c r="AF3741" s="226"/>
      <c r="AG3741" s="219">
        <f t="shared" si="1201"/>
        <v>0</v>
      </c>
      <c r="AH3741" s="234">
        <f t="shared" si="1202"/>
        <v>0</v>
      </c>
      <c r="AI3741" s="214">
        <f t="shared" si="1210"/>
        <v>0</v>
      </c>
      <c r="AK3741" s="229">
        <f t="shared" si="1203"/>
        <v>0</v>
      </c>
      <c r="AL3741" s="226"/>
      <c r="AM3741" s="15"/>
      <c r="AN3741" s="232" t="e">
        <f t="shared" si="1204"/>
        <v>#DIV/0!</v>
      </c>
      <c r="AO3741" s="214">
        <f t="shared" si="1198"/>
        <v>0</v>
      </c>
      <c r="AQ3741" s="210"/>
      <c r="AR3741" s="231"/>
      <c r="AS3741" s="15"/>
      <c r="AT3741" s="232">
        <f t="shared" si="1205"/>
        <v>0</v>
      </c>
      <c r="AU3741" s="235">
        <f t="shared" si="1206"/>
        <v>0</v>
      </c>
      <c r="AY3741" s="210"/>
      <c r="AZ3741" s="231"/>
      <c r="BA3741" s="15"/>
      <c r="BB3741" s="232">
        <f t="shared" si="1195"/>
        <v>0</v>
      </c>
      <c r="BC3741" s="235">
        <f t="shared" si="1207"/>
        <v>0</v>
      </c>
      <c r="BG3741" s="210"/>
      <c r="BH3741" s="231"/>
      <c r="BI3741" s="15"/>
      <c r="BJ3741" s="232">
        <f t="shared" si="1199"/>
        <v>0</v>
      </c>
      <c r="BK3741" s="235">
        <f t="shared" si="1208"/>
        <v>0</v>
      </c>
      <c r="BM3741" s="109">
        <f t="shared" si="1200"/>
        <v>-5.6336357052325576</v>
      </c>
      <c r="BN3741" s="213"/>
      <c r="BR3741" s="228"/>
      <c r="BS3741" s="311"/>
      <c r="BT3741" s="3"/>
      <c r="BU3741" s="213"/>
      <c r="BV3741" s="213"/>
      <c r="BW3741" s="291"/>
    </row>
    <row r="3742" spans="1:75" x14ac:dyDescent="0.2">
      <c r="A3742" s="210"/>
      <c r="B3742" s="211"/>
      <c r="C3742" s="848" t="str">
        <f ca="1">IF(ISERR(AVERAGE(INDIRECT("B"&amp;(ROW()-INT($B$1/2))):INDIRECT("B"&amp;(ROW()+INT($B$1/2))))),"",AVERAGE(INDIRECT("B"&amp;(ROW()-INT($B$1/2))):INDIRECT("B"&amp;(ROW()+INT($B$1/2)))))</f>
        <v/>
      </c>
      <c r="D3742" s="848">
        <f t="shared" si="1194"/>
        <v>0</v>
      </c>
      <c r="E3742" s="275"/>
      <c r="F3742" s="15"/>
      <c r="G3742" s="3"/>
      <c r="H3742" s="3"/>
      <c r="I3742" s="3"/>
      <c r="J3742" s="3"/>
      <c r="K3742" s="3"/>
      <c r="L3742" s="554"/>
      <c r="M3742" s="545"/>
      <c r="N3742" s="546"/>
      <c r="O3742" s="5"/>
      <c r="P3742" s="216"/>
      <c r="Q3742" s="217"/>
      <c r="R3742" s="218"/>
      <c r="S3742" s="219">
        <f t="shared" si="1211"/>
        <v>0</v>
      </c>
      <c r="T3742" s="220">
        <f t="shared" si="1212"/>
        <v>0</v>
      </c>
      <c r="U3742" s="214">
        <f t="shared" si="1209"/>
        <v>0</v>
      </c>
      <c r="W3742" s="221"/>
      <c r="X3742" s="222"/>
      <c r="Y3742" s="222"/>
      <c r="Z3742" s="223"/>
      <c r="AA3742" s="222"/>
      <c r="AB3742" s="224"/>
      <c r="AC3742" s="225"/>
      <c r="AD3742" s="2">
        <f t="shared" si="1196"/>
        <v>0</v>
      </c>
      <c r="AE3742" s="2">
        <f t="shared" si="1197"/>
        <v>0</v>
      </c>
      <c r="AF3742" s="226"/>
      <c r="AG3742" s="219">
        <f t="shared" si="1201"/>
        <v>0</v>
      </c>
      <c r="AH3742" s="234">
        <f t="shared" si="1202"/>
        <v>0</v>
      </c>
      <c r="AI3742" s="214">
        <f t="shared" si="1210"/>
        <v>0</v>
      </c>
      <c r="AK3742" s="229">
        <f t="shared" si="1203"/>
        <v>0</v>
      </c>
      <c r="AL3742" s="226"/>
      <c r="AM3742" s="15"/>
      <c r="AN3742" s="232" t="e">
        <f t="shared" si="1204"/>
        <v>#DIV/0!</v>
      </c>
      <c r="AO3742" s="214">
        <f t="shared" si="1198"/>
        <v>0</v>
      </c>
      <c r="AQ3742" s="210"/>
      <c r="AR3742" s="231"/>
      <c r="AS3742" s="15"/>
      <c r="AT3742" s="232">
        <f t="shared" si="1205"/>
        <v>0</v>
      </c>
      <c r="AU3742" s="235">
        <f t="shared" si="1206"/>
        <v>0</v>
      </c>
      <c r="AY3742" s="210"/>
      <c r="AZ3742" s="231"/>
      <c r="BA3742" s="15"/>
      <c r="BB3742" s="232">
        <f t="shared" si="1195"/>
        <v>0</v>
      </c>
      <c r="BC3742" s="235">
        <f t="shared" si="1207"/>
        <v>0</v>
      </c>
      <c r="BG3742" s="210"/>
      <c r="BH3742" s="231"/>
      <c r="BI3742" s="15"/>
      <c r="BJ3742" s="232">
        <f t="shared" si="1199"/>
        <v>0</v>
      </c>
      <c r="BK3742" s="235">
        <f t="shared" si="1208"/>
        <v>0</v>
      </c>
      <c r="BM3742" s="109">
        <f t="shared" si="1200"/>
        <v>-5.6354680427302943</v>
      </c>
      <c r="BN3742" s="213"/>
      <c r="BR3742" s="228"/>
      <c r="BS3742" s="311"/>
      <c r="BT3742" s="3"/>
      <c r="BU3742" s="213"/>
      <c r="BV3742" s="213"/>
      <c r="BW3742" s="291"/>
    </row>
    <row r="3743" spans="1:75" x14ac:dyDescent="0.2">
      <c r="A3743" s="210"/>
      <c r="B3743" s="211"/>
      <c r="C3743" s="848" t="str">
        <f ca="1">IF(ISERR(AVERAGE(INDIRECT("B"&amp;(ROW()-INT($B$1/2))):INDIRECT("B"&amp;(ROW()+INT($B$1/2))))),"",AVERAGE(INDIRECT("B"&amp;(ROW()-INT($B$1/2))):INDIRECT("B"&amp;(ROW()+INT($B$1/2)))))</f>
        <v/>
      </c>
      <c r="D3743" s="848">
        <f t="shared" si="1194"/>
        <v>0</v>
      </c>
      <c r="E3743" s="275"/>
      <c r="F3743" s="15"/>
      <c r="G3743" s="3"/>
      <c r="H3743" s="3"/>
      <c r="I3743" s="3"/>
      <c r="J3743" s="3"/>
      <c r="K3743" s="3"/>
      <c r="L3743" s="554"/>
      <c r="M3743" s="545"/>
      <c r="N3743" s="546"/>
      <c r="O3743" s="5"/>
      <c r="P3743" s="216"/>
      <c r="Q3743" s="217"/>
      <c r="R3743" s="218"/>
      <c r="S3743" s="219">
        <f t="shared" si="1211"/>
        <v>0</v>
      </c>
      <c r="T3743" s="220">
        <f t="shared" si="1212"/>
        <v>0</v>
      </c>
      <c r="U3743" s="214">
        <f t="shared" si="1209"/>
        <v>0</v>
      </c>
      <c r="W3743" s="221"/>
      <c r="X3743" s="222"/>
      <c r="Y3743" s="222"/>
      <c r="Z3743" s="223"/>
      <c r="AA3743" s="222"/>
      <c r="AB3743" s="224"/>
      <c r="AC3743" s="225"/>
      <c r="AD3743" s="2">
        <f t="shared" si="1196"/>
        <v>0</v>
      </c>
      <c r="AE3743" s="2">
        <f t="shared" si="1197"/>
        <v>0</v>
      </c>
      <c r="AF3743" s="226"/>
      <c r="AG3743" s="219">
        <f t="shared" si="1201"/>
        <v>0</v>
      </c>
      <c r="AH3743" s="234">
        <f t="shared" si="1202"/>
        <v>0</v>
      </c>
      <c r="AI3743" s="214">
        <f t="shared" si="1210"/>
        <v>0</v>
      </c>
      <c r="AK3743" s="229">
        <f t="shared" si="1203"/>
        <v>0</v>
      </c>
      <c r="AL3743" s="226"/>
      <c r="AM3743" s="15"/>
      <c r="AN3743" s="232" t="e">
        <f t="shared" si="1204"/>
        <v>#DIV/0!</v>
      </c>
      <c r="AO3743" s="214">
        <f t="shared" si="1198"/>
        <v>0</v>
      </c>
      <c r="AQ3743" s="210"/>
      <c r="AR3743" s="231"/>
      <c r="AS3743" s="15"/>
      <c r="AT3743" s="232">
        <f t="shared" si="1205"/>
        <v>0</v>
      </c>
      <c r="AU3743" s="235">
        <f t="shared" si="1206"/>
        <v>0</v>
      </c>
      <c r="AY3743" s="210"/>
      <c r="AZ3743" s="231"/>
      <c r="BA3743" s="15"/>
      <c r="BB3743" s="232">
        <f t="shared" si="1195"/>
        <v>0</v>
      </c>
      <c r="BC3743" s="235">
        <f t="shared" si="1207"/>
        <v>0</v>
      </c>
      <c r="BG3743" s="210"/>
      <c r="BH3743" s="231"/>
      <c r="BI3743" s="15"/>
      <c r="BJ3743" s="232">
        <f t="shared" si="1199"/>
        <v>0</v>
      </c>
      <c r="BK3743" s="235">
        <f t="shared" si="1208"/>
        <v>0</v>
      </c>
      <c r="BM3743" s="109">
        <f t="shared" si="1200"/>
        <v>-5.637300380228031</v>
      </c>
      <c r="BN3743" s="213"/>
      <c r="BR3743" s="228"/>
      <c r="BS3743" s="311"/>
      <c r="BT3743" s="3"/>
      <c r="BU3743" s="213"/>
      <c r="BV3743" s="213"/>
      <c r="BW3743" s="291"/>
    </row>
    <row r="3744" spans="1:75" x14ac:dyDescent="0.2">
      <c r="A3744" s="210"/>
      <c r="B3744" s="211"/>
      <c r="C3744" s="848" t="str">
        <f ca="1">IF(ISERR(AVERAGE(INDIRECT("B"&amp;(ROW()-INT($B$1/2))):INDIRECT("B"&amp;(ROW()+INT($B$1/2))))),"",AVERAGE(INDIRECT("B"&amp;(ROW()-INT($B$1/2))):INDIRECT("B"&amp;(ROW()+INT($B$1/2)))))</f>
        <v/>
      </c>
      <c r="D3744" s="848">
        <f t="shared" si="1194"/>
        <v>0</v>
      </c>
      <c r="E3744" s="275"/>
      <c r="F3744" s="15"/>
      <c r="G3744" s="3"/>
      <c r="H3744" s="3"/>
      <c r="I3744" s="3"/>
      <c r="J3744" s="3"/>
      <c r="K3744" s="3"/>
      <c r="L3744" s="554"/>
      <c r="M3744" s="545"/>
      <c r="N3744" s="546"/>
      <c r="O3744" s="5"/>
      <c r="P3744" s="216"/>
      <c r="Q3744" s="217"/>
      <c r="R3744" s="218"/>
      <c r="S3744" s="219">
        <f t="shared" si="1211"/>
        <v>0</v>
      </c>
      <c r="T3744" s="220">
        <f t="shared" si="1212"/>
        <v>0</v>
      </c>
      <c r="U3744" s="214">
        <f t="shared" si="1209"/>
        <v>0</v>
      </c>
      <c r="W3744" s="221"/>
      <c r="X3744" s="222"/>
      <c r="Y3744" s="222"/>
      <c r="Z3744" s="223"/>
      <c r="AA3744" s="222"/>
      <c r="AB3744" s="224"/>
      <c r="AC3744" s="225"/>
      <c r="AD3744" s="2">
        <f t="shared" si="1196"/>
        <v>0</v>
      </c>
      <c r="AE3744" s="2">
        <f t="shared" si="1197"/>
        <v>0</v>
      </c>
      <c r="AF3744" s="226"/>
      <c r="AG3744" s="219">
        <f t="shared" si="1201"/>
        <v>0</v>
      </c>
      <c r="AH3744" s="234">
        <f t="shared" si="1202"/>
        <v>0</v>
      </c>
      <c r="AI3744" s="214">
        <f t="shared" si="1210"/>
        <v>0</v>
      </c>
      <c r="AK3744" s="229">
        <f t="shared" si="1203"/>
        <v>0</v>
      </c>
      <c r="AL3744" s="226"/>
      <c r="AM3744" s="15"/>
      <c r="AN3744" s="232" t="e">
        <f t="shared" si="1204"/>
        <v>#DIV/0!</v>
      </c>
      <c r="AO3744" s="214">
        <f t="shared" si="1198"/>
        <v>0</v>
      </c>
      <c r="AQ3744" s="210"/>
      <c r="AR3744" s="231"/>
      <c r="AS3744" s="15"/>
      <c r="AT3744" s="232">
        <f t="shared" si="1205"/>
        <v>0</v>
      </c>
      <c r="AU3744" s="235">
        <f t="shared" si="1206"/>
        <v>0</v>
      </c>
      <c r="AY3744" s="210"/>
      <c r="AZ3744" s="231"/>
      <c r="BA3744" s="15"/>
      <c r="BB3744" s="232">
        <f t="shared" si="1195"/>
        <v>0</v>
      </c>
      <c r="BC3744" s="235">
        <f t="shared" si="1207"/>
        <v>0</v>
      </c>
      <c r="BG3744" s="210"/>
      <c r="BH3744" s="231"/>
      <c r="BI3744" s="15"/>
      <c r="BJ3744" s="232">
        <f t="shared" si="1199"/>
        <v>0</v>
      </c>
      <c r="BK3744" s="235">
        <f t="shared" si="1208"/>
        <v>0</v>
      </c>
      <c r="BM3744" s="109">
        <f t="shared" si="1200"/>
        <v>-5.6391327177257677</v>
      </c>
      <c r="BN3744" s="213"/>
      <c r="BR3744" s="228"/>
      <c r="BS3744" s="311"/>
      <c r="BT3744" s="3"/>
      <c r="BU3744" s="213"/>
      <c r="BV3744" s="213"/>
      <c r="BW3744" s="291"/>
    </row>
    <row r="3745" spans="1:75" x14ac:dyDescent="0.2">
      <c r="A3745" s="210"/>
      <c r="B3745" s="211"/>
      <c r="C3745" s="848" t="str">
        <f ca="1">IF(ISERR(AVERAGE(INDIRECT("B"&amp;(ROW()-INT($B$1/2))):INDIRECT("B"&amp;(ROW()+INT($B$1/2))))),"",AVERAGE(INDIRECT("B"&amp;(ROW()-INT($B$1/2))):INDIRECT("B"&amp;(ROW()+INT($B$1/2)))))</f>
        <v/>
      </c>
      <c r="D3745" s="848">
        <f t="shared" si="1194"/>
        <v>0</v>
      </c>
      <c r="E3745" s="275"/>
      <c r="F3745" s="15"/>
      <c r="G3745" s="3"/>
      <c r="H3745" s="3"/>
      <c r="I3745" s="3"/>
      <c r="J3745" s="3"/>
      <c r="K3745" s="3"/>
      <c r="L3745" s="554"/>
      <c r="M3745" s="545"/>
      <c r="N3745" s="546"/>
      <c r="O3745" s="5"/>
      <c r="P3745" s="216"/>
      <c r="Q3745" s="217"/>
      <c r="R3745" s="218"/>
      <c r="S3745" s="219">
        <f t="shared" si="1211"/>
        <v>0</v>
      </c>
      <c r="T3745" s="220">
        <f t="shared" si="1212"/>
        <v>0</v>
      </c>
      <c r="U3745" s="214">
        <f t="shared" si="1209"/>
        <v>0</v>
      </c>
      <c r="W3745" s="221"/>
      <c r="X3745" s="222"/>
      <c r="Y3745" s="222"/>
      <c r="Z3745" s="223"/>
      <c r="AA3745" s="222"/>
      <c r="AB3745" s="224"/>
      <c r="AC3745" s="225"/>
      <c r="AD3745" s="2">
        <f t="shared" si="1196"/>
        <v>0</v>
      </c>
      <c r="AE3745" s="2">
        <f t="shared" si="1197"/>
        <v>0</v>
      </c>
      <c r="AF3745" s="226"/>
      <c r="AG3745" s="219">
        <f t="shared" si="1201"/>
        <v>0</v>
      </c>
      <c r="AH3745" s="234">
        <f t="shared" si="1202"/>
        <v>0</v>
      </c>
      <c r="AI3745" s="214">
        <f t="shared" si="1210"/>
        <v>0</v>
      </c>
      <c r="AK3745" s="229">
        <f t="shared" si="1203"/>
        <v>0</v>
      </c>
      <c r="AL3745" s="226"/>
      <c r="AM3745" s="15"/>
      <c r="AN3745" s="232" t="e">
        <f t="shared" si="1204"/>
        <v>#DIV/0!</v>
      </c>
      <c r="AO3745" s="214">
        <f t="shared" si="1198"/>
        <v>0</v>
      </c>
      <c r="AQ3745" s="210"/>
      <c r="AR3745" s="231"/>
      <c r="AS3745" s="15"/>
      <c r="AT3745" s="232">
        <f t="shared" si="1205"/>
        <v>0</v>
      </c>
      <c r="AU3745" s="235">
        <f t="shared" si="1206"/>
        <v>0</v>
      </c>
      <c r="AY3745" s="210"/>
      <c r="AZ3745" s="231"/>
      <c r="BA3745" s="15"/>
      <c r="BB3745" s="232">
        <f t="shared" si="1195"/>
        <v>0</v>
      </c>
      <c r="BC3745" s="235">
        <f t="shared" si="1207"/>
        <v>0</v>
      </c>
      <c r="BG3745" s="210"/>
      <c r="BH3745" s="231"/>
      <c r="BI3745" s="15"/>
      <c r="BJ3745" s="232">
        <f t="shared" si="1199"/>
        <v>0</v>
      </c>
      <c r="BK3745" s="235">
        <f t="shared" si="1208"/>
        <v>0</v>
      </c>
      <c r="BM3745" s="109">
        <f t="shared" si="1200"/>
        <v>-5.6409650552235044</v>
      </c>
      <c r="BN3745" s="213"/>
      <c r="BR3745" s="228"/>
      <c r="BS3745" s="311"/>
      <c r="BT3745" s="3"/>
      <c r="BU3745" s="213"/>
      <c r="BV3745" s="213"/>
      <c r="BW3745" s="291"/>
    </row>
    <row r="3746" spans="1:75" x14ac:dyDescent="0.2">
      <c r="A3746" s="210"/>
      <c r="B3746" s="211"/>
      <c r="C3746" s="848" t="str">
        <f ca="1">IF(ISERR(AVERAGE(INDIRECT("B"&amp;(ROW()-INT($B$1/2))):INDIRECT("B"&amp;(ROW()+INT($B$1/2))))),"",AVERAGE(INDIRECT("B"&amp;(ROW()-INT($B$1/2))):INDIRECT("B"&amp;(ROW()+INT($B$1/2)))))</f>
        <v/>
      </c>
      <c r="D3746" s="848">
        <f t="shared" si="1194"/>
        <v>0</v>
      </c>
      <c r="E3746" s="275"/>
      <c r="F3746" s="15"/>
      <c r="G3746" s="3"/>
      <c r="H3746" s="3"/>
      <c r="I3746" s="3"/>
      <c r="J3746" s="3"/>
      <c r="K3746" s="3"/>
      <c r="L3746" s="554"/>
      <c r="M3746" s="545"/>
      <c r="N3746" s="546"/>
      <c r="O3746" s="5"/>
      <c r="P3746" s="216"/>
      <c r="Q3746" s="217"/>
      <c r="R3746" s="218"/>
      <c r="S3746" s="219">
        <f t="shared" si="1211"/>
        <v>0</v>
      </c>
      <c r="T3746" s="220">
        <f t="shared" si="1212"/>
        <v>0</v>
      </c>
      <c r="U3746" s="214">
        <f t="shared" si="1209"/>
        <v>0</v>
      </c>
      <c r="W3746" s="221"/>
      <c r="X3746" s="222"/>
      <c r="Y3746" s="222"/>
      <c r="Z3746" s="223"/>
      <c r="AA3746" s="222"/>
      <c r="AB3746" s="224"/>
      <c r="AC3746" s="225"/>
      <c r="AD3746" s="2">
        <f t="shared" si="1196"/>
        <v>0</v>
      </c>
      <c r="AE3746" s="2">
        <f t="shared" si="1197"/>
        <v>0</v>
      </c>
      <c r="AF3746" s="226"/>
      <c r="AG3746" s="219">
        <f t="shared" si="1201"/>
        <v>0</v>
      </c>
      <c r="AH3746" s="234">
        <f t="shared" si="1202"/>
        <v>0</v>
      </c>
      <c r="AI3746" s="214">
        <f t="shared" si="1210"/>
        <v>0</v>
      </c>
      <c r="AK3746" s="229">
        <f t="shared" si="1203"/>
        <v>0</v>
      </c>
      <c r="AL3746" s="226"/>
      <c r="AM3746" s="15"/>
      <c r="AN3746" s="232" t="e">
        <f t="shared" si="1204"/>
        <v>#DIV/0!</v>
      </c>
      <c r="AO3746" s="214">
        <f t="shared" si="1198"/>
        <v>0</v>
      </c>
      <c r="AQ3746" s="210"/>
      <c r="AR3746" s="231"/>
      <c r="AS3746" s="15"/>
      <c r="AT3746" s="232">
        <f t="shared" si="1205"/>
        <v>0</v>
      </c>
      <c r="AU3746" s="235">
        <f t="shared" si="1206"/>
        <v>0</v>
      </c>
      <c r="AY3746" s="210"/>
      <c r="AZ3746" s="231"/>
      <c r="BA3746" s="15"/>
      <c r="BB3746" s="232">
        <f t="shared" si="1195"/>
        <v>0</v>
      </c>
      <c r="BC3746" s="235">
        <f t="shared" si="1207"/>
        <v>0</v>
      </c>
      <c r="BG3746" s="210"/>
      <c r="BH3746" s="231"/>
      <c r="BI3746" s="15"/>
      <c r="BJ3746" s="232">
        <f t="shared" si="1199"/>
        <v>0</v>
      </c>
      <c r="BK3746" s="235">
        <f t="shared" si="1208"/>
        <v>0</v>
      </c>
      <c r="BM3746" s="109">
        <f t="shared" si="1200"/>
        <v>-5.6427973927212411</v>
      </c>
      <c r="BN3746" s="213"/>
      <c r="BR3746" s="228"/>
      <c r="BS3746" s="311"/>
      <c r="BT3746" s="3"/>
      <c r="BU3746" s="213"/>
      <c r="BV3746" s="213"/>
      <c r="BW3746" s="291"/>
    </row>
    <row r="3747" spans="1:75" x14ac:dyDescent="0.2">
      <c r="A3747" s="210"/>
      <c r="B3747" s="211"/>
      <c r="C3747" s="848" t="str">
        <f ca="1">IF(ISERR(AVERAGE(INDIRECT("B"&amp;(ROW()-INT($B$1/2))):INDIRECT("B"&amp;(ROW()+INT($B$1/2))))),"",AVERAGE(INDIRECT("B"&amp;(ROW()-INT($B$1/2))):INDIRECT("B"&amp;(ROW()+INT($B$1/2)))))</f>
        <v/>
      </c>
      <c r="D3747" s="848">
        <f t="shared" si="1194"/>
        <v>0</v>
      </c>
      <c r="E3747" s="275"/>
      <c r="F3747" s="15"/>
      <c r="G3747" s="3"/>
      <c r="H3747" s="3"/>
      <c r="I3747" s="3"/>
      <c r="J3747" s="3"/>
      <c r="K3747" s="3"/>
      <c r="L3747" s="554"/>
      <c r="M3747" s="545"/>
      <c r="N3747" s="546"/>
      <c r="O3747" s="5"/>
      <c r="P3747" s="216"/>
      <c r="Q3747" s="217"/>
      <c r="R3747" s="218"/>
      <c r="S3747" s="219">
        <f t="shared" si="1211"/>
        <v>0</v>
      </c>
      <c r="T3747" s="220">
        <f t="shared" si="1212"/>
        <v>0</v>
      </c>
      <c r="U3747" s="214">
        <f t="shared" si="1209"/>
        <v>0</v>
      </c>
      <c r="W3747" s="221"/>
      <c r="X3747" s="222"/>
      <c r="Y3747" s="222"/>
      <c r="Z3747" s="223"/>
      <c r="AA3747" s="222"/>
      <c r="AB3747" s="224"/>
      <c r="AC3747" s="225"/>
      <c r="AD3747" s="2">
        <f t="shared" si="1196"/>
        <v>0</v>
      </c>
      <c r="AE3747" s="2">
        <f t="shared" si="1197"/>
        <v>0</v>
      </c>
      <c r="AF3747" s="226"/>
      <c r="AG3747" s="219">
        <f t="shared" si="1201"/>
        <v>0</v>
      </c>
      <c r="AH3747" s="234">
        <f t="shared" si="1202"/>
        <v>0</v>
      </c>
      <c r="AI3747" s="214">
        <f t="shared" si="1210"/>
        <v>0</v>
      </c>
      <c r="AK3747" s="229">
        <f t="shared" si="1203"/>
        <v>0</v>
      </c>
      <c r="AL3747" s="226"/>
      <c r="AM3747" s="15"/>
      <c r="AN3747" s="232" t="e">
        <f t="shared" si="1204"/>
        <v>#DIV/0!</v>
      </c>
      <c r="AO3747" s="214">
        <f t="shared" si="1198"/>
        <v>0</v>
      </c>
      <c r="AQ3747" s="210"/>
      <c r="AR3747" s="231"/>
      <c r="AS3747" s="15"/>
      <c r="AT3747" s="232">
        <f t="shared" si="1205"/>
        <v>0</v>
      </c>
      <c r="AU3747" s="235">
        <f t="shared" si="1206"/>
        <v>0</v>
      </c>
      <c r="AY3747" s="210"/>
      <c r="AZ3747" s="231"/>
      <c r="BA3747" s="15"/>
      <c r="BB3747" s="232">
        <f t="shared" si="1195"/>
        <v>0</v>
      </c>
      <c r="BC3747" s="235">
        <f t="shared" si="1207"/>
        <v>0</v>
      </c>
      <c r="BG3747" s="210"/>
      <c r="BH3747" s="231"/>
      <c r="BI3747" s="15"/>
      <c r="BJ3747" s="232">
        <f t="shared" si="1199"/>
        <v>0</v>
      </c>
      <c r="BK3747" s="235">
        <f t="shared" si="1208"/>
        <v>0</v>
      </c>
      <c r="BM3747" s="109">
        <f t="shared" si="1200"/>
        <v>-5.6446297302189778</v>
      </c>
      <c r="BN3747" s="213"/>
      <c r="BR3747" s="228"/>
      <c r="BS3747" s="311"/>
      <c r="BT3747" s="3"/>
      <c r="BU3747" s="213"/>
      <c r="BV3747" s="213"/>
      <c r="BW3747" s="291"/>
    </row>
    <row r="3748" spans="1:75" x14ac:dyDescent="0.2">
      <c r="A3748" s="210"/>
      <c r="B3748" s="211"/>
      <c r="C3748" s="848" t="str">
        <f ca="1">IF(ISERR(AVERAGE(INDIRECT("B"&amp;(ROW()-INT($B$1/2))):INDIRECT("B"&amp;(ROW()+INT($B$1/2))))),"",AVERAGE(INDIRECT("B"&amp;(ROW()-INT($B$1/2))):INDIRECT("B"&amp;(ROW()+INT($B$1/2)))))</f>
        <v/>
      </c>
      <c r="D3748" s="848">
        <f t="shared" si="1194"/>
        <v>0</v>
      </c>
      <c r="E3748" s="275"/>
      <c r="F3748" s="15"/>
      <c r="G3748" s="3"/>
      <c r="H3748" s="3"/>
      <c r="I3748" s="3"/>
      <c r="J3748" s="3"/>
      <c r="K3748" s="3"/>
      <c r="L3748" s="554"/>
      <c r="M3748" s="545"/>
      <c r="N3748" s="546"/>
      <c r="O3748" s="5"/>
      <c r="P3748" s="216"/>
      <c r="Q3748" s="217"/>
      <c r="R3748" s="218"/>
      <c r="S3748" s="219">
        <f t="shared" si="1211"/>
        <v>0</v>
      </c>
      <c r="T3748" s="220">
        <f t="shared" si="1212"/>
        <v>0</v>
      </c>
      <c r="U3748" s="214">
        <f t="shared" si="1209"/>
        <v>0</v>
      </c>
      <c r="W3748" s="221"/>
      <c r="X3748" s="222"/>
      <c r="Y3748" s="222"/>
      <c r="Z3748" s="223"/>
      <c r="AA3748" s="222"/>
      <c r="AB3748" s="224"/>
      <c r="AC3748" s="225"/>
      <c r="AD3748" s="2">
        <f t="shared" si="1196"/>
        <v>0</v>
      </c>
      <c r="AE3748" s="2">
        <f t="shared" si="1197"/>
        <v>0</v>
      </c>
      <c r="AF3748" s="226"/>
      <c r="AG3748" s="219">
        <f t="shared" si="1201"/>
        <v>0</v>
      </c>
      <c r="AH3748" s="234">
        <f t="shared" si="1202"/>
        <v>0</v>
      </c>
      <c r="AI3748" s="214">
        <f t="shared" si="1210"/>
        <v>0</v>
      </c>
      <c r="AK3748" s="229">
        <f t="shared" si="1203"/>
        <v>0</v>
      </c>
      <c r="AL3748" s="226"/>
      <c r="AM3748" s="15"/>
      <c r="AN3748" s="232" t="e">
        <f t="shared" si="1204"/>
        <v>#DIV/0!</v>
      </c>
      <c r="AO3748" s="214">
        <f t="shared" si="1198"/>
        <v>0</v>
      </c>
      <c r="AQ3748" s="210"/>
      <c r="AR3748" s="231"/>
      <c r="AS3748" s="15"/>
      <c r="AT3748" s="232">
        <f t="shared" si="1205"/>
        <v>0</v>
      </c>
      <c r="AU3748" s="235">
        <f t="shared" si="1206"/>
        <v>0</v>
      </c>
      <c r="AY3748" s="210"/>
      <c r="AZ3748" s="231"/>
      <c r="BA3748" s="15"/>
      <c r="BB3748" s="232">
        <f t="shared" si="1195"/>
        <v>0</v>
      </c>
      <c r="BC3748" s="235">
        <f t="shared" si="1207"/>
        <v>0</v>
      </c>
      <c r="BG3748" s="210"/>
      <c r="BH3748" s="231"/>
      <c r="BI3748" s="15"/>
      <c r="BJ3748" s="232">
        <f t="shared" si="1199"/>
        <v>0</v>
      </c>
      <c r="BK3748" s="235">
        <f t="shared" si="1208"/>
        <v>0</v>
      </c>
      <c r="BM3748" s="109">
        <f t="shared" si="1200"/>
        <v>-5.6464620677167146</v>
      </c>
      <c r="BN3748" s="213"/>
      <c r="BR3748" s="228"/>
      <c r="BS3748" s="311"/>
      <c r="BT3748" s="3"/>
      <c r="BU3748" s="213"/>
      <c r="BV3748" s="213"/>
      <c r="BW3748" s="291"/>
    </row>
    <row r="3749" spans="1:75" x14ac:dyDescent="0.2">
      <c r="A3749" s="210"/>
      <c r="B3749" s="211"/>
      <c r="C3749" s="848" t="str">
        <f ca="1">IF(ISERR(AVERAGE(INDIRECT("B"&amp;(ROW()-INT($B$1/2))):INDIRECT("B"&amp;(ROW()+INT($B$1/2))))),"",AVERAGE(INDIRECT("B"&amp;(ROW()-INT($B$1/2))):INDIRECT("B"&amp;(ROW()+INT($B$1/2)))))</f>
        <v/>
      </c>
      <c r="D3749" s="848">
        <f t="shared" si="1194"/>
        <v>0</v>
      </c>
      <c r="E3749" s="275"/>
      <c r="F3749" s="15"/>
      <c r="G3749" s="3"/>
      <c r="H3749" s="3"/>
      <c r="I3749" s="3"/>
      <c r="J3749" s="3"/>
      <c r="K3749" s="3"/>
      <c r="L3749" s="554"/>
      <c r="M3749" s="545"/>
      <c r="N3749" s="546"/>
      <c r="O3749" s="5"/>
      <c r="P3749" s="216"/>
      <c r="Q3749" s="217"/>
      <c r="R3749" s="218"/>
      <c r="S3749" s="219">
        <f t="shared" si="1211"/>
        <v>0</v>
      </c>
      <c r="T3749" s="220">
        <f t="shared" si="1212"/>
        <v>0</v>
      </c>
      <c r="U3749" s="214">
        <f t="shared" si="1209"/>
        <v>0</v>
      </c>
      <c r="W3749" s="221"/>
      <c r="X3749" s="222"/>
      <c r="Y3749" s="222"/>
      <c r="Z3749" s="223"/>
      <c r="AA3749" s="222"/>
      <c r="AB3749" s="224"/>
      <c r="AC3749" s="225"/>
      <c r="AD3749" s="2">
        <f t="shared" si="1196"/>
        <v>0</v>
      </c>
      <c r="AE3749" s="2">
        <f t="shared" si="1197"/>
        <v>0</v>
      </c>
      <c r="AF3749" s="226"/>
      <c r="AG3749" s="219">
        <f t="shared" si="1201"/>
        <v>0</v>
      </c>
      <c r="AH3749" s="234">
        <f t="shared" si="1202"/>
        <v>0</v>
      </c>
      <c r="AI3749" s="214">
        <f t="shared" si="1210"/>
        <v>0</v>
      </c>
      <c r="AK3749" s="229">
        <f t="shared" si="1203"/>
        <v>0</v>
      </c>
      <c r="AL3749" s="226"/>
      <c r="AM3749" s="15"/>
      <c r="AN3749" s="232" t="e">
        <f t="shared" si="1204"/>
        <v>#DIV/0!</v>
      </c>
      <c r="AO3749" s="214">
        <f t="shared" si="1198"/>
        <v>0</v>
      </c>
      <c r="AQ3749" s="210"/>
      <c r="AR3749" s="231"/>
      <c r="AS3749" s="15"/>
      <c r="AT3749" s="232">
        <f t="shared" si="1205"/>
        <v>0</v>
      </c>
      <c r="AU3749" s="235">
        <f t="shared" si="1206"/>
        <v>0</v>
      </c>
      <c r="AY3749" s="210"/>
      <c r="AZ3749" s="231"/>
      <c r="BA3749" s="15"/>
      <c r="BB3749" s="232">
        <f t="shared" si="1195"/>
        <v>0</v>
      </c>
      <c r="BC3749" s="235">
        <f t="shared" si="1207"/>
        <v>0</v>
      </c>
      <c r="BG3749" s="210"/>
      <c r="BH3749" s="231"/>
      <c r="BI3749" s="15"/>
      <c r="BJ3749" s="232">
        <f t="shared" si="1199"/>
        <v>0</v>
      </c>
      <c r="BK3749" s="235">
        <f t="shared" si="1208"/>
        <v>0</v>
      </c>
      <c r="BM3749" s="109">
        <f t="shared" si="1200"/>
        <v>-5.6482944052144513</v>
      </c>
      <c r="BN3749" s="213"/>
      <c r="BR3749" s="228"/>
      <c r="BS3749" s="311"/>
      <c r="BT3749" s="3"/>
      <c r="BU3749" s="213"/>
      <c r="BV3749" s="213"/>
      <c r="BW3749" s="291"/>
    </row>
    <row r="3750" spans="1:75" x14ac:dyDescent="0.2">
      <c r="A3750" s="210"/>
      <c r="B3750" s="211"/>
      <c r="C3750" s="848" t="str">
        <f ca="1">IF(ISERR(AVERAGE(INDIRECT("B"&amp;(ROW()-INT($B$1/2))):INDIRECT("B"&amp;(ROW()+INT($B$1/2))))),"",AVERAGE(INDIRECT("B"&amp;(ROW()-INT($B$1/2))):INDIRECT("B"&amp;(ROW()+INT($B$1/2)))))</f>
        <v/>
      </c>
      <c r="D3750" s="848">
        <f t="shared" si="1194"/>
        <v>0</v>
      </c>
      <c r="E3750" s="275"/>
      <c r="F3750" s="15"/>
      <c r="G3750" s="3"/>
      <c r="H3750" s="3"/>
      <c r="I3750" s="3"/>
      <c r="J3750" s="3"/>
      <c r="K3750" s="3"/>
      <c r="L3750" s="554"/>
      <c r="M3750" s="545"/>
      <c r="N3750" s="546"/>
      <c r="O3750" s="5"/>
      <c r="P3750" s="216"/>
      <c r="Q3750" s="217"/>
      <c r="R3750" s="218"/>
      <c r="S3750" s="219">
        <f t="shared" si="1211"/>
        <v>0</v>
      </c>
      <c r="T3750" s="220">
        <f t="shared" si="1212"/>
        <v>0</v>
      </c>
      <c r="U3750" s="214">
        <f t="shared" si="1209"/>
        <v>0</v>
      </c>
      <c r="W3750" s="221"/>
      <c r="X3750" s="222"/>
      <c r="Y3750" s="222"/>
      <c r="Z3750" s="223"/>
      <c r="AA3750" s="222"/>
      <c r="AB3750" s="224"/>
      <c r="AC3750" s="225"/>
      <c r="AD3750" s="2">
        <f t="shared" si="1196"/>
        <v>0</v>
      </c>
      <c r="AE3750" s="2">
        <f t="shared" si="1197"/>
        <v>0</v>
      </c>
      <c r="AF3750" s="226"/>
      <c r="AG3750" s="219">
        <f t="shared" si="1201"/>
        <v>0</v>
      </c>
      <c r="AH3750" s="234">
        <f t="shared" si="1202"/>
        <v>0</v>
      </c>
      <c r="AI3750" s="214">
        <f t="shared" si="1210"/>
        <v>0</v>
      </c>
      <c r="AK3750" s="229">
        <f t="shared" si="1203"/>
        <v>0</v>
      </c>
      <c r="AL3750" s="226"/>
      <c r="AM3750" s="15"/>
      <c r="AN3750" s="232" t="e">
        <f t="shared" si="1204"/>
        <v>#DIV/0!</v>
      </c>
      <c r="AO3750" s="214">
        <f t="shared" si="1198"/>
        <v>0</v>
      </c>
      <c r="AQ3750" s="210"/>
      <c r="AR3750" s="231"/>
      <c r="AS3750" s="15"/>
      <c r="AT3750" s="232">
        <f t="shared" si="1205"/>
        <v>0</v>
      </c>
      <c r="AU3750" s="235">
        <f t="shared" si="1206"/>
        <v>0</v>
      </c>
      <c r="AY3750" s="210"/>
      <c r="AZ3750" s="231"/>
      <c r="BA3750" s="15"/>
      <c r="BB3750" s="232">
        <f t="shared" si="1195"/>
        <v>0</v>
      </c>
      <c r="BC3750" s="235">
        <f t="shared" si="1207"/>
        <v>0</v>
      </c>
      <c r="BG3750" s="210"/>
      <c r="BH3750" s="231"/>
      <c r="BI3750" s="15"/>
      <c r="BJ3750" s="232">
        <f t="shared" si="1199"/>
        <v>0</v>
      </c>
      <c r="BK3750" s="235">
        <f t="shared" si="1208"/>
        <v>0</v>
      </c>
      <c r="BM3750" s="109">
        <f t="shared" si="1200"/>
        <v>-5.650126742712188</v>
      </c>
      <c r="BN3750" s="213"/>
      <c r="BR3750" s="228"/>
      <c r="BS3750" s="311"/>
      <c r="BT3750" s="3"/>
      <c r="BU3750" s="213"/>
      <c r="BV3750" s="213"/>
      <c r="BW3750" s="291"/>
    </row>
    <row r="3751" spans="1:75" x14ac:dyDescent="0.2">
      <c r="A3751" s="210"/>
      <c r="B3751" s="211"/>
      <c r="C3751" s="848" t="str">
        <f ca="1">IF(ISERR(AVERAGE(INDIRECT("B"&amp;(ROW()-INT($B$1/2))):INDIRECT("B"&amp;(ROW()+INT($B$1/2))))),"",AVERAGE(INDIRECT("B"&amp;(ROW()-INT($B$1/2))):INDIRECT("B"&amp;(ROW()+INT($B$1/2)))))</f>
        <v/>
      </c>
      <c r="D3751" s="848">
        <f t="shared" si="1194"/>
        <v>0</v>
      </c>
      <c r="E3751" s="275"/>
      <c r="F3751" s="15"/>
      <c r="G3751" s="3"/>
      <c r="H3751" s="3"/>
      <c r="I3751" s="3"/>
      <c r="J3751" s="3"/>
      <c r="K3751" s="3"/>
      <c r="L3751" s="554"/>
      <c r="M3751" s="545"/>
      <c r="N3751" s="546"/>
      <c r="O3751" s="5"/>
      <c r="P3751" s="216"/>
      <c r="Q3751" s="217"/>
      <c r="R3751" s="218"/>
      <c r="S3751" s="219">
        <f t="shared" si="1211"/>
        <v>0</v>
      </c>
      <c r="T3751" s="220">
        <f t="shared" si="1212"/>
        <v>0</v>
      </c>
      <c r="U3751" s="214">
        <f t="shared" si="1209"/>
        <v>0</v>
      </c>
      <c r="W3751" s="221"/>
      <c r="X3751" s="222"/>
      <c r="Y3751" s="222"/>
      <c r="Z3751" s="223"/>
      <c r="AA3751" s="222"/>
      <c r="AB3751" s="224"/>
      <c r="AC3751" s="225"/>
      <c r="AD3751" s="2">
        <f t="shared" si="1196"/>
        <v>0</v>
      </c>
      <c r="AE3751" s="2">
        <f t="shared" si="1197"/>
        <v>0</v>
      </c>
      <c r="AF3751" s="226"/>
      <c r="AG3751" s="219">
        <f t="shared" si="1201"/>
        <v>0</v>
      </c>
      <c r="AH3751" s="234">
        <f t="shared" si="1202"/>
        <v>0</v>
      </c>
      <c r="AI3751" s="214">
        <f t="shared" si="1210"/>
        <v>0</v>
      </c>
      <c r="AK3751" s="229">
        <f t="shared" si="1203"/>
        <v>0</v>
      </c>
      <c r="AL3751" s="226"/>
      <c r="AM3751" s="15"/>
      <c r="AN3751" s="232" t="e">
        <f t="shared" si="1204"/>
        <v>#DIV/0!</v>
      </c>
      <c r="AO3751" s="214">
        <f t="shared" si="1198"/>
        <v>0</v>
      </c>
      <c r="AQ3751" s="210"/>
      <c r="AR3751" s="231"/>
      <c r="AS3751" s="15"/>
      <c r="AT3751" s="232">
        <f t="shared" si="1205"/>
        <v>0</v>
      </c>
      <c r="AU3751" s="235">
        <f t="shared" si="1206"/>
        <v>0</v>
      </c>
      <c r="AY3751" s="210"/>
      <c r="AZ3751" s="231"/>
      <c r="BA3751" s="15"/>
      <c r="BB3751" s="232">
        <f t="shared" si="1195"/>
        <v>0</v>
      </c>
      <c r="BC3751" s="235">
        <f t="shared" si="1207"/>
        <v>0</v>
      </c>
      <c r="BG3751" s="210"/>
      <c r="BH3751" s="231"/>
      <c r="BI3751" s="15"/>
      <c r="BJ3751" s="232">
        <f t="shared" si="1199"/>
        <v>0</v>
      </c>
      <c r="BK3751" s="235">
        <f t="shared" si="1208"/>
        <v>0</v>
      </c>
      <c r="BM3751" s="109">
        <f t="shared" si="1200"/>
        <v>-5.6519590802099247</v>
      </c>
      <c r="BN3751" s="213"/>
      <c r="BR3751" s="228"/>
      <c r="BS3751" s="311"/>
      <c r="BT3751" s="3"/>
      <c r="BU3751" s="213"/>
      <c r="BV3751" s="213"/>
      <c r="BW3751" s="291"/>
    </row>
    <row r="3752" spans="1:75" x14ac:dyDescent="0.2">
      <c r="A3752" s="210"/>
      <c r="B3752" s="211"/>
      <c r="C3752" s="848" t="str">
        <f ca="1">IF(ISERR(AVERAGE(INDIRECT("B"&amp;(ROW()-INT($B$1/2))):INDIRECT("B"&amp;(ROW()+INT($B$1/2))))),"",AVERAGE(INDIRECT("B"&amp;(ROW()-INT($B$1/2))):INDIRECT("B"&amp;(ROW()+INT($B$1/2)))))</f>
        <v/>
      </c>
      <c r="D3752" s="848">
        <f t="shared" si="1194"/>
        <v>0</v>
      </c>
      <c r="E3752" s="275"/>
      <c r="F3752" s="15"/>
      <c r="G3752" s="3"/>
      <c r="H3752" s="3"/>
      <c r="I3752" s="3"/>
      <c r="J3752" s="3"/>
      <c r="K3752" s="3"/>
      <c r="L3752" s="554"/>
      <c r="M3752" s="545"/>
      <c r="N3752" s="546"/>
      <c r="O3752" s="5"/>
      <c r="P3752" s="216"/>
      <c r="Q3752" s="217"/>
      <c r="R3752" s="218"/>
      <c r="S3752" s="219">
        <f t="shared" si="1211"/>
        <v>0</v>
      </c>
      <c r="T3752" s="220">
        <f t="shared" si="1212"/>
        <v>0</v>
      </c>
      <c r="U3752" s="214">
        <f t="shared" si="1209"/>
        <v>0</v>
      </c>
      <c r="W3752" s="221"/>
      <c r="X3752" s="222"/>
      <c r="Y3752" s="222"/>
      <c r="Z3752" s="223"/>
      <c r="AA3752" s="222"/>
      <c r="AB3752" s="224"/>
      <c r="AC3752" s="225"/>
      <c r="AD3752" s="2">
        <f t="shared" si="1196"/>
        <v>0</v>
      </c>
      <c r="AE3752" s="2">
        <f t="shared" si="1197"/>
        <v>0</v>
      </c>
      <c r="AF3752" s="226"/>
      <c r="AG3752" s="219">
        <f t="shared" si="1201"/>
        <v>0</v>
      </c>
      <c r="AH3752" s="234">
        <f t="shared" si="1202"/>
        <v>0</v>
      </c>
      <c r="AI3752" s="214">
        <f t="shared" si="1210"/>
        <v>0</v>
      </c>
      <c r="AK3752" s="229">
        <f t="shared" si="1203"/>
        <v>0</v>
      </c>
      <c r="AL3752" s="226"/>
      <c r="AM3752" s="15"/>
      <c r="AN3752" s="232" t="e">
        <f t="shared" si="1204"/>
        <v>#DIV/0!</v>
      </c>
      <c r="AO3752" s="214">
        <f t="shared" si="1198"/>
        <v>0</v>
      </c>
      <c r="AQ3752" s="210"/>
      <c r="AR3752" s="231"/>
      <c r="AS3752" s="15"/>
      <c r="AT3752" s="232">
        <f t="shared" si="1205"/>
        <v>0</v>
      </c>
      <c r="AU3752" s="235">
        <f t="shared" si="1206"/>
        <v>0</v>
      </c>
      <c r="AY3752" s="210"/>
      <c r="AZ3752" s="231"/>
      <c r="BA3752" s="15"/>
      <c r="BB3752" s="232">
        <f t="shared" si="1195"/>
        <v>0</v>
      </c>
      <c r="BC3752" s="235">
        <f t="shared" si="1207"/>
        <v>0</v>
      </c>
      <c r="BG3752" s="210"/>
      <c r="BH3752" s="231"/>
      <c r="BI3752" s="15"/>
      <c r="BJ3752" s="232">
        <f t="shared" si="1199"/>
        <v>0</v>
      </c>
      <c r="BK3752" s="235">
        <f t="shared" si="1208"/>
        <v>0</v>
      </c>
      <c r="BM3752" s="109">
        <f t="shared" si="1200"/>
        <v>-5.6537914177076614</v>
      </c>
      <c r="BN3752" s="213"/>
      <c r="BR3752" s="228"/>
      <c r="BS3752" s="311"/>
      <c r="BT3752" s="3"/>
      <c r="BU3752" s="213"/>
      <c r="BV3752" s="213"/>
      <c r="BW3752" s="291"/>
    </row>
    <row r="3753" spans="1:75" x14ac:dyDescent="0.2">
      <c r="A3753" s="210"/>
      <c r="B3753" s="211"/>
      <c r="C3753" s="848" t="str">
        <f ca="1">IF(ISERR(AVERAGE(INDIRECT("B"&amp;(ROW()-INT($B$1/2))):INDIRECT("B"&amp;(ROW()+INT($B$1/2))))),"",AVERAGE(INDIRECT("B"&amp;(ROW()-INT($B$1/2))):INDIRECT("B"&amp;(ROW()+INT($B$1/2)))))</f>
        <v/>
      </c>
      <c r="D3753" s="848">
        <f t="shared" si="1194"/>
        <v>0</v>
      </c>
      <c r="E3753" s="275"/>
      <c r="F3753" s="15"/>
      <c r="G3753" s="3"/>
      <c r="H3753" s="3"/>
      <c r="I3753" s="3"/>
      <c r="J3753" s="3"/>
      <c r="K3753" s="3"/>
      <c r="L3753" s="554"/>
      <c r="M3753" s="545"/>
      <c r="N3753" s="546"/>
      <c r="O3753" s="5"/>
      <c r="P3753" s="216"/>
      <c r="Q3753" s="217"/>
      <c r="R3753" s="218"/>
      <c r="S3753" s="219">
        <f t="shared" si="1211"/>
        <v>0</v>
      </c>
      <c r="T3753" s="220">
        <f t="shared" si="1212"/>
        <v>0</v>
      </c>
      <c r="U3753" s="214">
        <f t="shared" si="1209"/>
        <v>0</v>
      </c>
      <c r="W3753" s="221"/>
      <c r="X3753" s="222"/>
      <c r="Y3753" s="222"/>
      <c r="Z3753" s="223"/>
      <c r="AA3753" s="222"/>
      <c r="AB3753" s="224"/>
      <c r="AC3753" s="225"/>
      <c r="AD3753" s="2">
        <f t="shared" si="1196"/>
        <v>0</v>
      </c>
      <c r="AE3753" s="2">
        <f t="shared" si="1197"/>
        <v>0</v>
      </c>
      <c r="AF3753" s="226"/>
      <c r="AG3753" s="219">
        <f t="shared" si="1201"/>
        <v>0</v>
      </c>
      <c r="AH3753" s="234">
        <f t="shared" si="1202"/>
        <v>0</v>
      </c>
      <c r="AI3753" s="214">
        <f t="shared" si="1210"/>
        <v>0</v>
      </c>
      <c r="AK3753" s="229">
        <f t="shared" si="1203"/>
        <v>0</v>
      </c>
      <c r="AL3753" s="226"/>
      <c r="AM3753" s="15"/>
      <c r="AN3753" s="232" t="e">
        <f t="shared" si="1204"/>
        <v>#DIV/0!</v>
      </c>
      <c r="AO3753" s="214">
        <f t="shared" si="1198"/>
        <v>0</v>
      </c>
      <c r="AQ3753" s="210"/>
      <c r="AR3753" s="231"/>
      <c r="AS3753" s="15"/>
      <c r="AT3753" s="232">
        <f t="shared" si="1205"/>
        <v>0</v>
      </c>
      <c r="AU3753" s="235">
        <f t="shared" si="1206"/>
        <v>0</v>
      </c>
      <c r="AY3753" s="210"/>
      <c r="AZ3753" s="231"/>
      <c r="BA3753" s="15"/>
      <c r="BB3753" s="232">
        <f t="shared" si="1195"/>
        <v>0</v>
      </c>
      <c r="BC3753" s="235">
        <f t="shared" si="1207"/>
        <v>0</v>
      </c>
      <c r="BG3753" s="210"/>
      <c r="BH3753" s="231"/>
      <c r="BI3753" s="15"/>
      <c r="BJ3753" s="232">
        <f t="shared" si="1199"/>
        <v>0</v>
      </c>
      <c r="BK3753" s="235">
        <f t="shared" si="1208"/>
        <v>0</v>
      </c>
      <c r="BM3753" s="109">
        <f t="shared" si="1200"/>
        <v>-5.6556237552053981</v>
      </c>
      <c r="BN3753" s="213"/>
      <c r="BR3753" s="228"/>
      <c r="BS3753" s="311"/>
      <c r="BT3753" s="3"/>
      <c r="BU3753" s="213"/>
      <c r="BV3753" s="213"/>
      <c r="BW3753" s="291"/>
    </row>
    <row r="3754" spans="1:75" x14ac:dyDescent="0.2">
      <c r="A3754" s="210"/>
      <c r="B3754" s="211"/>
      <c r="C3754" s="848" t="str">
        <f ca="1">IF(ISERR(AVERAGE(INDIRECT("B"&amp;(ROW()-INT($B$1/2))):INDIRECT("B"&amp;(ROW()+INT($B$1/2))))),"",AVERAGE(INDIRECT("B"&amp;(ROW()-INT($B$1/2))):INDIRECT("B"&amp;(ROW()+INT($B$1/2)))))</f>
        <v/>
      </c>
      <c r="D3754" s="848">
        <f t="shared" si="1194"/>
        <v>0</v>
      </c>
      <c r="E3754" s="275"/>
      <c r="F3754" s="15"/>
      <c r="G3754" s="3"/>
      <c r="H3754" s="3"/>
      <c r="I3754" s="3"/>
      <c r="J3754" s="3"/>
      <c r="K3754" s="3"/>
      <c r="L3754" s="554"/>
      <c r="M3754" s="545"/>
      <c r="N3754" s="546"/>
      <c r="O3754" s="5"/>
      <c r="P3754" s="216"/>
      <c r="Q3754" s="217"/>
      <c r="R3754" s="218"/>
      <c r="S3754" s="219">
        <f t="shared" si="1211"/>
        <v>0</v>
      </c>
      <c r="T3754" s="220">
        <f t="shared" si="1212"/>
        <v>0</v>
      </c>
      <c r="U3754" s="214">
        <f t="shared" si="1209"/>
        <v>0</v>
      </c>
      <c r="W3754" s="221"/>
      <c r="X3754" s="222"/>
      <c r="Y3754" s="222"/>
      <c r="Z3754" s="223"/>
      <c r="AA3754" s="222"/>
      <c r="AB3754" s="224"/>
      <c r="AC3754" s="225"/>
      <c r="AD3754" s="2">
        <f t="shared" si="1196"/>
        <v>0</v>
      </c>
      <c r="AE3754" s="2">
        <f t="shared" si="1197"/>
        <v>0</v>
      </c>
      <c r="AF3754" s="226"/>
      <c r="AG3754" s="219">
        <f t="shared" si="1201"/>
        <v>0</v>
      </c>
      <c r="AH3754" s="234">
        <f t="shared" si="1202"/>
        <v>0</v>
      </c>
      <c r="AI3754" s="214">
        <f t="shared" si="1210"/>
        <v>0</v>
      </c>
      <c r="AK3754" s="229">
        <f t="shared" si="1203"/>
        <v>0</v>
      </c>
      <c r="AL3754" s="226"/>
      <c r="AM3754" s="15"/>
      <c r="AN3754" s="232" t="e">
        <f t="shared" si="1204"/>
        <v>#DIV/0!</v>
      </c>
      <c r="AO3754" s="214">
        <f t="shared" si="1198"/>
        <v>0</v>
      </c>
      <c r="AQ3754" s="210"/>
      <c r="AR3754" s="231"/>
      <c r="AS3754" s="15"/>
      <c r="AT3754" s="232">
        <f t="shared" si="1205"/>
        <v>0</v>
      </c>
      <c r="AU3754" s="235">
        <f t="shared" si="1206"/>
        <v>0</v>
      </c>
      <c r="AY3754" s="210"/>
      <c r="AZ3754" s="231"/>
      <c r="BA3754" s="15"/>
      <c r="BB3754" s="232">
        <f t="shared" si="1195"/>
        <v>0</v>
      </c>
      <c r="BC3754" s="235">
        <f t="shared" si="1207"/>
        <v>0</v>
      </c>
      <c r="BG3754" s="210"/>
      <c r="BH3754" s="231"/>
      <c r="BI3754" s="15"/>
      <c r="BJ3754" s="232">
        <f t="shared" si="1199"/>
        <v>0</v>
      </c>
      <c r="BK3754" s="235">
        <f t="shared" si="1208"/>
        <v>0</v>
      </c>
      <c r="BM3754" s="109">
        <f t="shared" si="1200"/>
        <v>-5.6574560927031348</v>
      </c>
      <c r="BN3754" s="213"/>
      <c r="BR3754" s="228"/>
      <c r="BS3754" s="311"/>
      <c r="BT3754" s="3"/>
      <c r="BU3754" s="213"/>
      <c r="BV3754" s="213"/>
      <c r="BW3754" s="291"/>
    </row>
    <row r="3755" spans="1:75" x14ac:dyDescent="0.2">
      <c r="A3755" s="210"/>
      <c r="B3755" s="211"/>
      <c r="C3755" s="848" t="str">
        <f ca="1">IF(ISERR(AVERAGE(INDIRECT("B"&amp;(ROW()-INT($B$1/2))):INDIRECT("B"&amp;(ROW()+INT($B$1/2))))),"",AVERAGE(INDIRECT("B"&amp;(ROW()-INT($B$1/2))):INDIRECT("B"&amp;(ROW()+INT($B$1/2)))))</f>
        <v/>
      </c>
      <c r="D3755" s="848">
        <f t="shared" si="1194"/>
        <v>0</v>
      </c>
      <c r="E3755" s="275"/>
      <c r="F3755" s="15"/>
      <c r="G3755" s="3"/>
      <c r="H3755" s="3"/>
      <c r="I3755" s="3"/>
      <c r="J3755" s="3"/>
      <c r="K3755" s="3"/>
      <c r="L3755" s="554"/>
      <c r="M3755" s="545"/>
      <c r="N3755" s="546"/>
      <c r="O3755" s="5"/>
      <c r="P3755" s="216"/>
      <c r="Q3755" s="217"/>
      <c r="R3755" s="218"/>
      <c r="S3755" s="219">
        <f t="shared" si="1211"/>
        <v>0</v>
      </c>
      <c r="T3755" s="220">
        <f t="shared" si="1212"/>
        <v>0</v>
      </c>
      <c r="U3755" s="214">
        <f t="shared" si="1209"/>
        <v>0</v>
      </c>
      <c r="W3755" s="221"/>
      <c r="X3755" s="222"/>
      <c r="Y3755" s="222"/>
      <c r="Z3755" s="223"/>
      <c r="AA3755" s="222"/>
      <c r="AB3755" s="224"/>
      <c r="AC3755" s="225"/>
      <c r="AD3755" s="2">
        <f t="shared" si="1196"/>
        <v>0</v>
      </c>
      <c r="AE3755" s="2">
        <f t="shared" si="1197"/>
        <v>0</v>
      </c>
      <c r="AF3755" s="226"/>
      <c r="AG3755" s="219">
        <f t="shared" si="1201"/>
        <v>0</v>
      </c>
      <c r="AH3755" s="234">
        <f t="shared" si="1202"/>
        <v>0</v>
      </c>
      <c r="AI3755" s="214">
        <f t="shared" si="1210"/>
        <v>0</v>
      </c>
      <c r="AK3755" s="229">
        <f t="shared" si="1203"/>
        <v>0</v>
      </c>
      <c r="AL3755" s="226"/>
      <c r="AM3755" s="15"/>
      <c r="AN3755" s="232" t="e">
        <f t="shared" si="1204"/>
        <v>#DIV/0!</v>
      </c>
      <c r="AO3755" s="214">
        <f t="shared" si="1198"/>
        <v>0</v>
      </c>
      <c r="AQ3755" s="210"/>
      <c r="AR3755" s="231"/>
      <c r="AS3755" s="15"/>
      <c r="AT3755" s="232">
        <f t="shared" si="1205"/>
        <v>0</v>
      </c>
      <c r="AU3755" s="235">
        <f t="shared" si="1206"/>
        <v>0</v>
      </c>
      <c r="AY3755" s="210"/>
      <c r="AZ3755" s="231"/>
      <c r="BA3755" s="15"/>
      <c r="BB3755" s="232">
        <f t="shared" si="1195"/>
        <v>0</v>
      </c>
      <c r="BC3755" s="235">
        <f t="shared" si="1207"/>
        <v>0</v>
      </c>
      <c r="BG3755" s="210"/>
      <c r="BH3755" s="231"/>
      <c r="BI3755" s="15"/>
      <c r="BJ3755" s="232">
        <f t="shared" si="1199"/>
        <v>0</v>
      </c>
      <c r="BK3755" s="235">
        <f t="shared" si="1208"/>
        <v>0</v>
      </c>
      <c r="BM3755" s="109">
        <f t="shared" si="1200"/>
        <v>-5.6592884302008715</v>
      </c>
      <c r="BN3755" s="213"/>
      <c r="BR3755" s="228"/>
      <c r="BS3755" s="311"/>
      <c r="BT3755" s="3"/>
      <c r="BU3755" s="213"/>
      <c r="BV3755" s="213"/>
      <c r="BW3755" s="291"/>
    </row>
    <row r="3756" spans="1:75" x14ac:dyDescent="0.2">
      <c r="A3756" s="210"/>
      <c r="B3756" s="211"/>
      <c r="C3756" s="848" t="str">
        <f ca="1">IF(ISERR(AVERAGE(INDIRECT("B"&amp;(ROW()-INT($B$1/2))):INDIRECT("B"&amp;(ROW()+INT($B$1/2))))),"",AVERAGE(INDIRECT("B"&amp;(ROW()-INT($B$1/2))):INDIRECT("B"&amp;(ROW()+INT($B$1/2)))))</f>
        <v/>
      </c>
      <c r="D3756" s="848">
        <f t="shared" si="1194"/>
        <v>0</v>
      </c>
      <c r="E3756" s="275"/>
      <c r="F3756" s="15"/>
      <c r="G3756" s="3"/>
      <c r="H3756" s="3"/>
      <c r="I3756" s="3"/>
      <c r="J3756" s="3"/>
      <c r="K3756" s="3"/>
      <c r="L3756" s="554"/>
      <c r="M3756" s="545"/>
      <c r="N3756" s="546"/>
      <c r="O3756" s="5"/>
      <c r="P3756" s="216"/>
      <c r="Q3756" s="217"/>
      <c r="R3756" s="218"/>
      <c r="S3756" s="219">
        <f t="shared" si="1211"/>
        <v>0</v>
      </c>
      <c r="T3756" s="220">
        <f t="shared" si="1212"/>
        <v>0</v>
      </c>
      <c r="U3756" s="214">
        <f t="shared" si="1209"/>
        <v>0</v>
      </c>
      <c r="W3756" s="221"/>
      <c r="X3756" s="222"/>
      <c r="Y3756" s="222"/>
      <c r="Z3756" s="223"/>
      <c r="AA3756" s="222"/>
      <c r="AB3756" s="224"/>
      <c r="AC3756" s="225"/>
      <c r="AD3756" s="2">
        <f t="shared" si="1196"/>
        <v>0</v>
      </c>
      <c r="AE3756" s="2">
        <f t="shared" si="1197"/>
        <v>0</v>
      </c>
      <c r="AF3756" s="226"/>
      <c r="AG3756" s="219">
        <f t="shared" si="1201"/>
        <v>0</v>
      </c>
      <c r="AH3756" s="234">
        <f t="shared" si="1202"/>
        <v>0</v>
      </c>
      <c r="AI3756" s="214">
        <f t="shared" si="1210"/>
        <v>0</v>
      </c>
      <c r="AK3756" s="229">
        <f t="shared" si="1203"/>
        <v>0</v>
      </c>
      <c r="AL3756" s="226"/>
      <c r="AM3756" s="15"/>
      <c r="AN3756" s="232" t="e">
        <f t="shared" si="1204"/>
        <v>#DIV/0!</v>
      </c>
      <c r="AO3756" s="214">
        <f t="shared" si="1198"/>
        <v>0</v>
      </c>
      <c r="AQ3756" s="210"/>
      <c r="AR3756" s="231"/>
      <c r="AS3756" s="15"/>
      <c r="AT3756" s="232">
        <f t="shared" si="1205"/>
        <v>0</v>
      </c>
      <c r="AU3756" s="235">
        <f t="shared" si="1206"/>
        <v>0</v>
      </c>
      <c r="AY3756" s="210"/>
      <c r="AZ3756" s="231"/>
      <c r="BA3756" s="15"/>
      <c r="BB3756" s="232">
        <f t="shared" si="1195"/>
        <v>0</v>
      </c>
      <c r="BC3756" s="235">
        <f t="shared" si="1207"/>
        <v>0</v>
      </c>
      <c r="BG3756" s="210"/>
      <c r="BH3756" s="231"/>
      <c r="BI3756" s="15"/>
      <c r="BJ3756" s="232">
        <f t="shared" si="1199"/>
        <v>0</v>
      </c>
      <c r="BK3756" s="235">
        <f t="shared" si="1208"/>
        <v>0</v>
      </c>
      <c r="BM3756" s="109">
        <f t="shared" si="1200"/>
        <v>-5.6611207676986082</v>
      </c>
      <c r="BN3756" s="213"/>
      <c r="BR3756" s="228"/>
      <c r="BS3756" s="311"/>
      <c r="BT3756" s="3"/>
      <c r="BU3756" s="213"/>
      <c r="BV3756" s="213"/>
      <c r="BW3756" s="291"/>
    </row>
    <row r="3757" spans="1:75" x14ac:dyDescent="0.2">
      <c r="A3757" s="210"/>
      <c r="B3757" s="211"/>
      <c r="C3757" s="848" t="str">
        <f ca="1">IF(ISERR(AVERAGE(INDIRECT("B"&amp;(ROW()-INT($B$1/2))):INDIRECT("B"&amp;(ROW()+INT($B$1/2))))),"",AVERAGE(INDIRECT("B"&amp;(ROW()-INT($B$1/2))):INDIRECT("B"&amp;(ROW()+INT($B$1/2)))))</f>
        <v/>
      </c>
      <c r="D3757" s="848">
        <f t="shared" si="1194"/>
        <v>0</v>
      </c>
      <c r="E3757" s="275"/>
      <c r="F3757" s="15"/>
      <c r="G3757" s="3"/>
      <c r="H3757" s="3"/>
      <c r="I3757" s="3"/>
      <c r="J3757" s="3"/>
      <c r="K3757" s="3"/>
      <c r="L3757" s="554"/>
      <c r="M3757" s="545"/>
      <c r="N3757" s="546"/>
      <c r="O3757" s="5"/>
      <c r="P3757" s="216"/>
      <c r="Q3757" s="217"/>
      <c r="R3757" s="218"/>
      <c r="S3757" s="219">
        <f t="shared" si="1211"/>
        <v>0</v>
      </c>
      <c r="T3757" s="220">
        <f t="shared" si="1212"/>
        <v>0</v>
      </c>
      <c r="U3757" s="214">
        <f t="shared" si="1209"/>
        <v>0</v>
      </c>
      <c r="W3757" s="221"/>
      <c r="X3757" s="222"/>
      <c r="Y3757" s="222"/>
      <c r="Z3757" s="223"/>
      <c r="AA3757" s="222"/>
      <c r="AB3757" s="224"/>
      <c r="AC3757" s="225"/>
      <c r="AD3757" s="2">
        <f t="shared" si="1196"/>
        <v>0</v>
      </c>
      <c r="AE3757" s="2">
        <f t="shared" si="1197"/>
        <v>0</v>
      </c>
      <c r="AF3757" s="226"/>
      <c r="AG3757" s="219">
        <f t="shared" si="1201"/>
        <v>0</v>
      </c>
      <c r="AH3757" s="234">
        <f t="shared" si="1202"/>
        <v>0</v>
      </c>
      <c r="AI3757" s="214">
        <f t="shared" si="1210"/>
        <v>0</v>
      </c>
      <c r="AK3757" s="229">
        <f t="shared" si="1203"/>
        <v>0</v>
      </c>
      <c r="AL3757" s="226"/>
      <c r="AM3757" s="15"/>
      <c r="AN3757" s="232" t="e">
        <f t="shared" si="1204"/>
        <v>#DIV/0!</v>
      </c>
      <c r="AO3757" s="214">
        <f t="shared" si="1198"/>
        <v>0</v>
      </c>
      <c r="AQ3757" s="210"/>
      <c r="AR3757" s="231"/>
      <c r="AS3757" s="15"/>
      <c r="AT3757" s="232">
        <f t="shared" si="1205"/>
        <v>0</v>
      </c>
      <c r="AU3757" s="235">
        <f t="shared" si="1206"/>
        <v>0</v>
      </c>
      <c r="AY3757" s="210"/>
      <c r="AZ3757" s="231"/>
      <c r="BA3757" s="15"/>
      <c r="BB3757" s="232">
        <f t="shared" si="1195"/>
        <v>0</v>
      </c>
      <c r="BC3757" s="235">
        <f t="shared" si="1207"/>
        <v>0</v>
      </c>
      <c r="BG3757" s="210"/>
      <c r="BH3757" s="231"/>
      <c r="BI3757" s="15"/>
      <c r="BJ3757" s="232">
        <f t="shared" si="1199"/>
        <v>0</v>
      </c>
      <c r="BK3757" s="235">
        <f t="shared" si="1208"/>
        <v>0</v>
      </c>
      <c r="BM3757" s="109">
        <f t="shared" si="1200"/>
        <v>-5.6629531051963449</v>
      </c>
      <c r="BN3757" s="213"/>
      <c r="BR3757" s="228"/>
      <c r="BS3757" s="311"/>
      <c r="BT3757" s="3"/>
      <c r="BU3757" s="213"/>
      <c r="BV3757" s="213"/>
      <c r="BW3757" s="291"/>
    </row>
    <row r="3758" spans="1:75" x14ac:dyDescent="0.2">
      <c r="A3758" s="210"/>
      <c r="B3758" s="211"/>
      <c r="C3758" s="848" t="str">
        <f ca="1">IF(ISERR(AVERAGE(INDIRECT("B"&amp;(ROW()-INT($B$1/2))):INDIRECT("B"&amp;(ROW()+INT($B$1/2))))),"",AVERAGE(INDIRECT("B"&amp;(ROW()-INT($B$1/2))):INDIRECT("B"&amp;(ROW()+INT($B$1/2)))))</f>
        <v/>
      </c>
      <c r="D3758" s="848">
        <f t="shared" si="1194"/>
        <v>0</v>
      </c>
      <c r="E3758" s="275"/>
      <c r="F3758" s="15"/>
      <c r="G3758" s="3"/>
      <c r="H3758" s="3"/>
      <c r="I3758" s="3"/>
      <c r="J3758" s="3"/>
      <c r="K3758" s="3"/>
      <c r="L3758" s="554"/>
      <c r="M3758" s="545"/>
      <c r="N3758" s="546"/>
      <c r="O3758" s="5"/>
      <c r="P3758" s="216"/>
      <c r="Q3758" s="217"/>
      <c r="R3758" s="218"/>
      <c r="S3758" s="219">
        <f t="shared" si="1211"/>
        <v>0</v>
      </c>
      <c r="T3758" s="220">
        <f t="shared" si="1212"/>
        <v>0</v>
      </c>
      <c r="U3758" s="214">
        <f t="shared" si="1209"/>
        <v>0</v>
      </c>
      <c r="W3758" s="221"/>
      <c r="X3758" s="222"/>
      <c r="Y3758" s="222"/>
      <c r="Z3758" s="223"/>
      <c r="AA3758" s="222"/>
      <c r="AB3758" s="224"/>
      <c r="AC3758" s="225"/>
      <c r="AD3758" s="2">
        <f t="shared" si="1196"/>
        <v>0</v>
      </c>
      <c r="AE3758" s="2">
        <f t="shared" si="1197"/>
        <v>0</v>
      </c>
      <c r="AF3758" s="226"/>
      <c r="AG3758" s="219">
        <f t="shared" si="1201"/>
        <v>0</v>
      </c>
      <c r="AH3758" s="234">
        <f t="shared" si="1202"/>
        <v>0</v>
      </c>
      <c r="AI3758" s="214">
        <f t="shared" si="1210"/>
        <v>0</v>
      </c>
      <c r="AK3758" s="229">
        <f t="shared" si="1203"/>
        <v>0</v>
      </c>
      <c r="AL3758" s="226"/>
      <c r="AM3758" s="15"/>
      <c r="AN3758" s="232" t="e">
        <f t="shared" si="1204"/>
        <v>#DIV/0!</v>
      </c>
      <c r="AO3758" s="214">
        <f t="shared" si="1198"/>
        <v>0</v>
      </c>
      <c r="AQ3758" s="210"/>
      <c r="AR3758" s="231"/>
      <c r="AS3758" s="15"/>
      <c r="AT3758" s="232">
        <f t="shared" si="1205"/>
        <v>0</v>
      </c>
      <c r="AU3758" s="235">
        <f t="shared" si="1206"/>
        <v>0</v>
      </c>
      <c r="AY3758" s="210"/>
      <c r="AZ3758" s="231"/>
      <c r="BA3758" s="15"/>
      <c r="BB3758" s="232">
        <f t="shared" si="1195"/>
        <v>0</v>
      </c>
      <c r="BC3758" s="235">
        <f t="shared" si="1207"/>
        <v>0</v>
      </c>
      <c r="BG3758" s="210"/>
      <c r="BH3758" s="231"/>
      <c r="BI3758" s="15"/>
      <c r="BJ3758" s="232">
        <f t="shared" si="1199"/>
        <v>0</v>
      </c>
      <c r="BK3758" s="235">
        <f t="shared" si="1208"/>
        <v>0</v>
      </c>
      <c r="BM3758" s="109">
        <f t="shared" si="1200"/>
        <v>-5.6647854426940816</v>
      </c>
      <c r="BN3758" s="213"/>
      <c r="BR3758" s="228"/>
      <c r="BS3758" s="311"/>
      <c r="BT3758" s="3"/>
      <c r="BU3758" s="213"/>
      <c r="BV3758" s="213"/>
      <c r="BW3758" s="291"/>
    </row>
    <row r="3759" spans="1:75" x14ac:dyDescent="0.2">
      <c r="A3759" s="210"/>
      <c r="B3759" s="211"/>
      <c r="C3759" s="848" t="str">
        <f ca="1">IF(ISERR(AVERAGE(INDIRECT("B"&amp;(ROW()-INT($B$1/2))):INDIRECT("B"&amp;(ROW()+INT($B$1/2))))),"",AVERAGE(INDIRECT("B"&amp;(ROW()-INT($B$1/2))):INDIRECT("B"&amp;(ROW()+INT($B$1/2)))))</f>
        <v/>
      </c>
      <c r="D3759" s="848">
        <f t="shared" si="1194"/>
        <v>0</v>
      </c>
      <c r="E3759" s="275"/>
      <c r="F3759" s="15"/>
      <c r="G3759" s="3"/>
      <c r="H3759" s="3"/>
      <c r="I3759" s="3"/>
      <c r="J3759" s="3"/>
      <c r="K3759" s="3"/>
      <c r="L3759" s="554"/>
      <c r="M3759" s="545"/>
      <c r="N3759" s="546"/>
      <c r="O3759" s="5"/>
      <c r="P3759" s="216"/>
      <c r="Q3759" s="217"/>
      <c r="R3759" s="218"/>
      <c r="S3759" s="219">
        <f t="shared" si="1211"/>
        <v>0</v>
      </c>
      <c r="T3759" s="220">
        <f t="shared" si="1212"/>
        <v>0</v>
      </c>
      <c r="U3759" s="214">
        <f t="shared" si="1209"/>
        <v>0</v>
      </c>
      <c r="W3759" s="221"/>
      <c r="X3759" s="222"/>
      <c r="Y3759" s="222"/>
      <c r="Z3759" s="223"/>
      <c r="AA3759" s="222"/>
      <c r="AB3759" s="224"/>
      <c r="AC3759" s="225"/>
      <c r="AD3759" s="2">
        <f t="shared" si="1196"/>
        <v>0</v>
      </c>
      <c r="AE3759" s="2">
        <f t="shared" si="1197"/>
        <v>0</v>
      </c>
      <c r="AF3759" s="226"/>
      <c r="AG3759" s="219">
        <f t="shared" si="1201"/>
        <v>0</v>
      </c>
      <c r="AH3759" s="234">
        <f t="shared" si="1202"/>
        <v>0</v>
      </c>
      <c r="AI3759" s="214">
        <f t="shared" si="1210"/>
        <v>0</v>
      </c>
      <c r="AK3759" s="229">
        <f t="shared" si="1203"/>
        <v>0</v>
      </c>
      <c r="AL3759" s="226"/>
      <c r="AM3759" s="15"/>
      <c r="AN3759" s="232" t="e">
        <f t="shared" si="1204"/>
        <v>#DIV/0!</v>
      </c>
      <c r="AO3759" s="214">
        <f t="shared" si="1198"/>
        <v>0</v>
      </c>
      <c r="AQ3759" s="210"/>
      <c r="AR3759" s="231"/>
      <c r="AS3759" s="15"/>
      <c r="AT3759" s="232">
        <f t="shared" si="1205"/>
        <v>0</v>
      </c>
      <c r="AU3759" s="235">
        <f t="shared" si="1206"/>
        <v>0</v>
      </c>
      <c r="AY3759" s="210"/>
      <c r="AZ3759" s="231"/>
      <c r="BA3759" s="15"/>
      <c r="BB3759" s="232">
        <f t="shared" si="1195"/>
        <v>0</v>
      </c>
      <c r="BC3759" s="235">
        <f t="shared" si="1207"/>
        <v>0</v>
      </c>
      <c r="BG3759" s="210"/>
      <c r="BH3759" s="231"/>
      <c r="BI3759" s="15"/>
      <c r="BJ3759" s="232">
        <f t="shared" si="1199"/>
        <v>0</v>
      </c>
      <c r="BK3759" s="235">
        <f t="shared" si="1208"/>
        <v>0</v>
      </c>
      <c r="BM3759" s="109">
        <f t="shared" si="1200"/>
        <v>-5.6666177801918183</v>
      </c>
      <c r="BN3759" s="213"/>
      <c r="BR3759" s="228"/>
      <c r="BS3759" s="311"/>
      <c r="BT3759" s="3"/>
      <c r="BU3759" s="213"/>
      <c r="BV3759" s="213"/>
      <c r="BW3759" s="291"/>
    </row>
    <row r="3760" spans="1:75" x14ac:dyDescent="0.2">
      <c r="A3760" s="210"/>
      <c r="B3760" s="211"/>
      <c r="C3760" s="848" t="str">
        <f ca="1">IF(ISERR(AVERAGE(INDIRECT("B"&amp;(ROW()-INT($B$1/2))):INDIRECT("B"&amp;(ROW()+INT($B$1/2))))),"",AVERAGE(INDIRECT("B"&amp;(ROW()-INT($B$1/2))):INDIRECT("B"&amp;(ROW()+INT($B$1/2)))))</f>
        <v/>
      </c>
      <c r="D3760" s="848">
        <f t="shared" si="1194"/>
        <v>0</v>
      </c>
      <c r="E3760" s="275"/>
      <c r="F3760" s="15"/>
      <c r="G3760" s="3"/>
      <c r="H3760" s="3"/>
      <c r="I3760" s="3"/>
      <c r="J3760" s="3"/>
      <c r="K3760" s="3"/>
      <c r="L3760" s="554"/>
      <c r="M3760" s="545"/>
      <c r="N3760" s="546"/>
      <c r="O3760" s="5"/>
      <c r="P3760" s="216"/>
      <c r="Q3760" s="217"/>
      <c r="R3760" s="218"/>
      <c r="S3760" s="219">
        <f t="shared" si="1211"/>
        <v>0</v>
      </c>
      <c r="T3760" s="220">
        <f t="shared" si="1212"/>
        <v>0</v>
      </c>
      <c r="U3760" s="214">
        <f t="shared" si="1209"/>
        <v>0</v>
      </c>
      <c r="W3760" s="221"/>
      <c r="X3760" s="222"/>
      <c r="Y3760" s="222"/>
      <c r="Z3760" s="223"/>
      <c r="AA3760" s="222"/>
      <c r="AB3760" s="224"/>
      <c r="AC3760" s="225"/>
      <c r="AD3760" s="2">
        <f t="shared" si="1196"/>
        <v>0</v>
      </c>
      <c r="AE3760" s="2">
        <f t="shared" si="1197"/>
        <v>0</v>
      </c>
      <c r="AF3760" s="226"/>
      <c r="AG3760" s="219">
        <f t="shared" si="1201"/>
        <v>0</v>
      </c>
      <c r="AH3760" s="234">
        <f t="shared" si="1202"/>
        <v>0</v>
      </c>
      <c r="AI3760" s="214">
        <f t="shared" si="1210"/>
        <v>0</v>
      </c>
      <c r="AK3760" s="229">
        <f t="shared" si="1203"/>
        <v>0</v>
      </c>
      <c r="AL3760" s="226"/>
      <c r="AM3760" s="15"/>
      <c r="AN3760" s="232" t="e">
        <f t="shared" si="1204"/>
        <v>#DIV/0!</v>
      </c>
      <c r="AO3760" s="214">
        <f t="shared" si="1198"/>
        <v>0</v>
      </c>
      <c r="AQ3760" s="210"/>
      <c r="AR3760" s="231"/>
      <c r="AS3760" s="15"/>
      <c r="AT3760" s="232">
        <f t="shared" si="1205"/>
        <v>0</v>
      </c>
      <c r="AU3760" s="235">
        <f t="shared" si="1206"/>
        <v>0</v>
      </c>
      <c r="AY3760" s="210"/>
      <c r="AZ3760" s="231"/>
      <c r="BA3760" s="15"/>
      <c r="BB3760" s="232">
        <f t="shared" si="1195"/>
        <v>0</v>
      </c>
      <c r="BC3760" s="235">
        <f t="shared" si="1207"/>
        <v>0</v>
      </c>
      <c r="BG3760" s="210"/>
      <c r="BH3760" s="231"/>
      <c r="BI3760" s="15"/>
      <c r="BJ3760" s="232">
        <f t="shared" si="1199"/>
        <v>0</v>
      </c>
      <c r="BK3760" s="235">
        <f t="shared" si="1208"/>
        <v>0</v>
      </c>
      <c r="BM3760" s="109">
        <f t="shared" si="1200"/>
        <v>-5.668450117689555</v>
      </c>
      <c r="BN3760" s="213"/>
      <c r="BR3760" s="228"/>
      <c r="BS3760" s="311"/>
      <c r="BT3760" s="3"/>
      <c r="BU3760" s="213"/>
      <c r="BV3760" s="213"/>
      <c r="BW3760" s="291"/>
    </row>
    <row r="3761" spans="1:75" x14ac:dyDescent="0.2">
      <c r="A3761" s="210"/>
      <c r="B3761" s="211"/>
      <c r="C3761" s="848" t="str">
        <f ca="1">IF(ISERR(AVERAGE(INDIRECT("B"&amp;(ROW()-INT($B$1/2))):INDIRECT("B"&amp;(ROW()+INT($B$1/2))))),"",AVERAGE(INDIRECT("B"&amp;(ROW()-INT($B$1/2))):INDIRECT("B"&amp;(ROW()+INT($B$1/2)))))</f>
        <v/>
      </c>
      <c r="D3761" s="848">
        <f t="shared" si="1194"/>
        <v>0</v>
      </c>
      <c r="E3761" s="275"/>
      <c r="F3761" s="15"/>
      <c r="G3761" s="3"/>
      <c r="H3761" s="3"/>
      <c r="I3761" s="3"/>
      <c r="J3761" s="3"/>
      <c r="K3761" s="3"/>
      <c r="L3761" s="554"/>
      <c r="M3761" s="545"/>
      <c r="N3761" s="546"/>
      <c r="O3761" s="5"/>
      <c r="P3761" s="216"/>
      <c r="Q3761" s="217"/>
      <c r="R3761" s="218"/>
      <c r="S3761" s="219">
        <f t="shared" si="1211"/>
        <v>0</v>
      </c>
      <c r="T3761" s="220">
        <f t="shared" si="1212"/>
        <v>0</v>
      </c>
      <c r="U3761" s="214">
        <f t="shared" si="1209"/>
        <v>0</v>
      </c>
      <c r="W3761" s="221"/>
      <c r="X3761" s="222"/>
      <c r="Y3761" s="222"/>
      <c r="Z3761" s="223"/>
      <c r="AA3761" s="222"/>
      <c r="AB3761" s="224"/>
      <c r="AC3761" s="225"/>
      <c r="AD3761" s="2">
        <f t="shared" si="1196"/>
        <v>0</v>
      </c>
      <c r="AE3761" s="2">
        <f t="shared" si="1197"/>
        <v>0</v>
      </c>
      <c r="AF3761" s="226"/>
      <c r="AG3761" s="219">
        <f t="shared" si="1201"/>
        <v>0</v>
      </c>
      <c r="AH3761" s="234">
        <f t="shared" si="1202"/>
        <v>0</v>
      </c>
      <c r="AI3761" s="214">
        <f t="shared" si="1210"/>
        <v>0</v>
      </c>
      <c r="AK3761" s="229">
        <f t="shared" si="1203"/>
        <v>0</v>
      </c>
      <c r="AL3761" s="226"/>
      <c r="AM3761" s="15"/>
      <c r="AN3761" s="232" t="e">
        <f t="shared" si="1204"/>
        <v>#DIV/0!</v>
      </c>
      <c r="AO3761" s="214">
        <f t="shared" si="1198"/>
        <v>0</v>
      </c>
      <c r="AQ3761" s="210"/>
      <c r="AR3761" s="231"/>
      <c r="AS3761" s="15"/>
      <c r="AT3761" s="232">
        <f t="shared" si="1205"/>
        <v>0</v>
      </c>
      <c r="AU3761" s="235">
        <f t="shared" si="1206"/>
        <v>0</v>
      </c>
      <c r="AY3761" s="210"/>
      <c r="AZ3761" s="231"/>
      <c r="BA3761" s="15"/>
      <c r="BB3761" s="232">
        <f t="shared" si="1195"/>
        <v>0</v>
      </c>
      <c r="BC3761" s="235">
        <f t="shared" si="1207"/>
        <v>0</v>
      </c>
      <c r="BG3761" s="210"/>
      <c r="BH3761" s="231"/>
      <c r="BI3761" s="15"/>
      <c r="BJ3761" s="232">
        <f t="shared" si="1199"/>
        <v>0</v>
      </c>
      <c r="BK3761" s="235">
        <f t="shared" si="1208"/>
        <v>0</v>
      </c>
      <c r="BM3761" s="109">
        <f t="shared" si="1200"/>
        <v>-5.6702824551872917</v>
      </c>
      <c r="BN3761" s="213"/>
      <c r="BR3761" s="228"/>
      <c r="BS3761" s="311"/>
      <c r="BT3761" s="3"/>
      <c r="BU3761" s="213"/>
      <c r="BV3761" s="213"/>
      <c r="BW3761" s="291"/>
    </row>
    <row r="3762" spans="1:75" x14ac:dyDescent="0.2">
      <c r="A3762" s="210"/>
      <c r="B3762" s="211"/>
      <c r="C3762" s="848" t="str">
        <f ca="1">IF(ISERR(AVERAGE(INDIRECT("B"&amp;(ROW()-INT($B$1/2))):INDIRECT("B"&amp;(ROW()+INT($B$1/2))))),"",AVERAGE(INDIRECT("B"&amp;(ROW()-INT($B$1/2))):INDIRECT("B"&amp;(ROW()+INT($B$1/2)))))</f>
        <v/>
      </c>
      <c r="D3762" s="848">
        <f t="shared" si="1194"/>
        <v>0</v>
      </c>
      <c r="E3762" s="275"/>
      <c r="F3762" s="15"/>
      <c r="G3762" s="3"/>
      <c r="H3762" s="3"/>
      <c r="I3762" s="3"/>
      <c r="J3762" s="3"/>
      <c r="K3762" s="3"/>
      <c r="L3762" s="554"/>
      <c r="M3762" s="545"/>
      <c r="N3762" s="546"/>
      <c r="O3762" s="5"/>
      <c r="P3762" s="216"/>
      <c r="Q3762" s="217"/>
      <c r="R3762" s="218"/>
      <c r="S3762" s="219">
        <f t="shared" si="1211"/>
        <v>0</v>
      </c>
      <c r="T3762" s="220">
        <f t="shared" si="1212"/>
        <v>0</v>
      </c>
      <c r="U3762" s="214">
        <f t="shared" si="1209"/>
        <v>0</v>
      </c>
      <c r="W3762" s="221"/>
      <c r="X3762" s="222"/>
      <c r="Y3762" s="222"/>
      <c r="Z3762" s="223"/>
      <c r="AA3762" s="222"/>
      <c r="AB3762" s="224"/>
      <c r="AC3762" s="225"/>
      <c r="AD3762" s="2">
        <f t="shared" si="1196"/>
        <v>0</v>
      </c>
      <c r="AE3762" s="2">
        <f t="shared" si="1197"/>
        <v>0</v>
      </c>
      <c r="AF3762" s="226"/>
      <c r="AG3762" s="219">
        <f t="shared" si="1201"/>
        <v>0</v>
      </c>
      <c r="AH3762" s="234">
        <f t="shared" si="1202"/>
        <v>0</v>
      </c>
      <c r="AI3762" s="214">
        <f t="shared" si="1210"/>
        <v>0</v>
      </c>
      <c r="AK3762" s="229">
        <f t="shared" si="1203"/>
        <v>0</v>
      </c>
      <c r="AL3762" s="226"/>
      <c r="AM3762" s="15"/>
      <c r="AN3762" s="232" t="e">
        <f t="shared" si="1204"/>
        <v>#DIV/0!</v>
      </c>
      <c r="AO3762" s="214">
        <f t="shared" si="1198"/>
        <v>0</v>
      </c>
      <c r="AQ3762" s="210"/>
      <c r="AR3762" s="231"/>
      <c r="AS3762" s="15"/>
      <c r="AT3762" s="232">
        <f t="shared" si="1205"/>
        <v>0</v>
      </c>
      <c r="AU3762" s="235">
        <f t="shared" si="1206"/>
        <v>0</v>
      </c>
      <c r="AY3762" s="210"/>
      <c r="AZ3762" s="231"/>
      <c r="BA3762" s="15"/>
      <c r="BB3762" s="232">
        <f t="shared" si="1195"/>
        <v>0</v>
      </c>
      <c r="BC3762" s="235">
        <f t="shared" si="1207"/>
        <v>0</v>
      </c>
      <c r="BG3762" s="210"/>
      <c r="BH3762" s="231"/>
      <c r="BI3762" s="15"/>
      <c r="BJ3762" s="232">
        <f t="shared" si="1199"/>
        <v>0</v>
      </c>
      <c r="BK3762" s="235">
        <f t="shared" si="1208"/>
        <v>0</v>
      </c>
      <c r="BM3762" s="109">
        <f t="shared" si="1200"/>
        <v>-5.6721147926850284</v>
      </c>
      <c r="BN3762" s="213"/>
      <c r="BR3762" s="228"/>
      <c r="BS3762" s="311"/>
      <c r="BT3762" s="3"/>
      <c r="BU3762" s="213"/>
      <c r="BV3762" s="213"/>
      <c r="BW3762" s="291"/>
    </row>
    <row r="3763" spans="1:75" x14ac:dyDescent="0.2">
      <c r="A3763" s="210"/>
      <c r="B3763" s="211"/>
      <c r="C3763" s="848" t="str">
        <f ca="1">IF(ISERR(AVERAGE(INDIRECT("B"&amp;(ROW()-INT($B$1/2))):INDIRECT("B"&amp;(ROW()+INT($B$1/2))))),"",AVERAGE(INDIRECT("B"&amp;(ROW()-INT($B$1/2))):INDIRECT("B"&amp;(ROW()+INT($B$1/2)))))</f>
        <v/>
      </c>
      <c r="D3763" s="848">
        <f t="shared" si="1194"/>
        <v>0</v>
      </c>
      <c r="E3763" s="275"/>
      <c r="F3763" s="15"/>
      <c r="G3763" s="3"/>
      <c r="H3763" s="3"/>
      <c r="I3763" s="3"/>
      <c r="J3763" s="3"/>
      <c r="K3763" s="3"/>
      <c r="L3763" s="554"/>
      <c r="M3763" s="545"/>
      <c r="N3763" s="546"/>
      <c r="O3763" s="5"/>
      <c r="P3763" s="216"/>
      <c r="Q3763" s="217"/>
      <c r="R3763" s="218"/>
      <c r="S3763" s="219">
        <f t="shared" si="1211"/>
        <v>0</v>
      </c>
      <c r="T3763" s="220">
        <f t="shared" si="1212"/>
        <v>0</v>
      </c>
      <c r="U3763" s="214">
        <f t="shared" si="1209"/>
        <v>0</v>
      </c>
      <c r="W3763" s="221"/>
      <c r="X3763" s="222"/>
      <c r="Y3763" s="222"/>
      <c r="Z3763" s="223"/>
      <c r="AA3763" s="222"/>
      <c r="AB3763" s="224"/>
      <c r="AC3763" s="225"/>
      <c r="AD3763" s="2">
        <f t="shared" si="1196"/>
        <v>0</v>
      </c>
      <c r="AE3763" s="2">
        <f t="shared" si="1197"/>
        <v>0</v>
      </c>
      <c r="AF3763" s="226"/>
      <c r="AG3763" s="219">
        <f t="shared" si="1201"/>
        <v>0</v>
      </c>
      <c r="AH3763" s="234">
        <f t="shared" si="1202"/>
        <v>0</v>
      </c>
      <c r="AI3763" s="214">
        <f t="shared" si="1210"/>
        <v>0</v>
      </c>
      <c r="AK3763" s="229">
        <f t="shared" si="1203"/>
        <v>0</v>
      </c>
      <c r="AL3763" s="226"/>
      <c r="AM3763" s="15"/>
      <c r="AN3763" s="232" t="e">
        <f t="shared" si="1204"/>
        <v>#DIV/0!</v>
      </c>
      <c r="AO3763" s="214">
        <f t="shared" si="1198"/>
        <v>0</v>
      </c>
      <c r="AQ3763" s="210"/>
      <c r="AR3763" s="231"/>
      <c r="AS3763" s="15"/>
      <c r="AT3763" s="232">
        <f t="shared" si="1205"/>
        <v>0</v>
      </c>
      <c r="AU3763" s="235">
        <f t="shared" si="1206"/>
        <v>0</v>
      </c>
      <c r="AY3763" s="210"/>
      <c r="AZ3763" s="231"/>
      <c r="BA3763" s="15"/>
      <c r="BB3763" s="232">
        <f t="shared" si="1195"/>
        <v>0</v>
      </c>
      <c r="BC3763" s="235">
        <f t="shared" si="1207"/>
        <v>0</v>
      </c>
      <c r="BG3763" s="210"/>
      <c r="BH3763" s="231"/>
      <c r="BI3763" s="15"/>
      <c r="BJ3763" s="232">
        <f t="shared" si="1199"/>
        <v>0</v>
      </c>
      <c r="BK3763" s="235">
        <f t="shared" si="1208"/>
        <v>0</v>
      </c>
      <c r="BM3763" s="109">
        <f t="shared" si="1200"/>
        <v>-5.6739471301827651</v>
      </c>
      <c r="BN3763" s="213"/>
      <c r="BR3763" s="228"/>
      <c r="BS3763" s="311"/>
      <c r="BT3763" s="3"/>
      <c r="BU3763" s="213"/>
      <c r="BV3763" s="213"/>
      <c r="BW3763" s="291"/>
    </row>
    <row r="3764" spans="1:75" x14ac:dyDescent="0.2">
      <c r="A3764" s="210"/>
      <c r="B3764" s="211"/>
      <c r="C3764" s="848" t="str">
        <f ca="1">IF(ISERR(AVERAGE(INDIRECT("B"&amp;(ROW()-INT($B$1/2))):INDIRECT("B"&amp;(ROW()+INT($B$1/2))))),"",AVERAGE(INDIRECT("B"&amp;(ROW()-INT($B$1/2))):INDIRECT("B"&amp;(ROW()+INT($B$1/2)))))</f>
        <v/>
      </c>
      <c r="D3764" s="848">
        <f t="shared" si="1194"/>
        <v>0</v>
      </c>
      <c r="E3764" s="275"/>
      <c r="F3764" s="15"/>
      <c r="G3764" s="3"/>
      <c r="H3764" s="3"/>
      <c r="I3764" s="3"/>
      <c r="J3764" s="3"/>
      <c r="K3764" s="3"/>
      <c r="L3764" s="554"/>
      <c r="M3764" s="545"/>
      <c r="N3764" s="546"/>
      <c r="O3764" s="5"/>
      <c r="P3764" s="216"/>
      <c r="Q3764" s="217"/>
      <c r="R3764" s="218"/>
      <c r="S3764" s="219">
        <f t="shared" si="1211"/>
        <v>0</v>
      </c>
      <c r="T3764" s="220">
        <f t="shared" si="1212"/>
        <v>0</v>
      </c>
      <c r="U3764" s="214">
        <f t="shared" si="1209"/>
        <v>0</v>
      </c>
      <c r="W3764" s="221"/>
      <c r="X3764" s="222"/>
      <c r="Y3764" s="222"/>
      <c r="Z3764" s="223"/>
      <c r="AA3764" s="222"/>
      <c r="AB3764" s="224"/>
      <c r="AC3764" s="225"/>
      <c r="AD3764" s="2">
        <f t="shared" si="1196"/>
        <v>0</v>
      </c>
      <c r="AE3764" s="2">
        <f t="shared" si="1197"/>
        <v>0</v>
      </c>
      <c r="AF3764" s="226"/>
      <c r="AG3764" s="219">
        <f t="shared" si="1201"/>
        <v>0</v>
      </c>
      <c r="AH3764" s="234">
        <f t="shared" si="1202"/>
        <v>0</v>
      </c>
      <c r="AI3764" s="214">
        <f t="shared" si="1210"/>
        <v>0</v>
      </c>
      <c r="AK3764" s="229">
        <f t="shared" si="1203"/>
        <v>0</v>
      </c>
      <c r="AL3764" s="226"/>
      <c r="AM3764" s="15"/>
      <c r="AN3764" s="232" t="e">
        <f t="shared" si="1204"/>
        <v>#DIV/0!</v>
      </c>
      <c r="AO3764" s="214">
        <f t="shared" si="1198"/>
        <v>0</v>
      </c>
      <c r="AQ3764" s="210"/>
      <c r="AR3764" s="231"/>
      <c r="AS3764" s="15"/>
      <c r="AT3764" s="232">
        <f t="shared" si="1205"/>
        <v>0</v>
      </c>
      <c r="AU3764" s="235">
        <f t="shared" si="1206"/>
        <v>0</v>
      </c>
      <c r="AY3764" s="210"/>
      <c r="AZ3764" s="231"/>
      <c r="BA3764" s="15"/>
      <c r="BB3764" s="232">
        <f t="shared" si="1195"/>
        <v>0</v>
      </c>
      <c r="BC3764" s="235">
        <f t="shared" si="1207"/>
        <v>0</v>
      </c>
      <c r="BG3764" s="210"/>
      <c r="BH3764" s="231"/>
      <c r="BI3764" s="15"/>
      <c r="BJ3764" s="232">
        <f t="shared" si="1199"/>
        <v>0</v>
      </c>
      <c r="BK3764" s="235">
        <f t="shared" si="1208"/>
        <v>0</v>
      </c>
      <c r="BM3764" s="109">
        <f t="shared" si="1200"/>
        <v>-5.6757794676805018</v>
      </c>
      <c r="BN3764" s="213"/>
      <c r="BR3764" s="228"/>
      <c r="BS3764" s="311"/>
      <c r="BT3764" s="3"/>
      <c r="BU3764" s="213"/>
      <c r="BV3764" s="213"/>
      <c r="BW3764" s="291"/>
    </row>
    <row r="3765" spans="1:75" x14ac:dyDescent="0.2">
      <c r="A3765" s="210"/>
      <c r="B3765" s="211"/>
      <c r="C3765" s="848" t="str">
        <f ca="1">IF(ISERR(AVERAGE(INDIRECT("B"&amp;(ROW()-INT($B$1/2))):INDIRECT("B"&amp;(ROW()+INT($B$1/2))))),"",AVERAGE(INDIRECT("B"&amp;(ROW()-INT($B$1/2))):INDIRECT("B"&amp;(ROW()+INT($B$1/2)))))</f>
        <v/>
      </c>
      <c r="D3765" s="848">
        <f t="shared" si="1194"/>
        <v>0</v>
      </c>
      <c r="E3765" s="275"/>
      <c r="F3765" s="15"/>
      <c r="G3765" s="3"/>
      <c r="H3765" s="3"/>
      <c r="I3765" s="3"/>
      <c r="J3765" s="3"/>
      <c r="K3765" s="3"/>
      <c r="L3765" s="554"/>
      <c r="M3765" s="545"/>
      <c r="N3765" s="546"/>
      <c r="O3765" s="5"/>
      <c r="P3765" s="216"/>
      <c r="Q3765" s="217"/>
      <c r="R3765" s="218"/>
      <c r="S3765" s="219">
        <f t="shared" si="1211"/>
        <v>0</v>
      </c>
      <c r="T3765" s="220">
        <f t="shared" si="1212"/>
        <v>0</v>
      </c>
      <c r="U3765" s="214">
        <f t="shared" si="1209"/>
        <v>0</v>
      </c>
      <c r="W3765" s="221"/>
      <c r="X3765" s="222"/>
      <c r="Y3765" s="222"/>
      <c r="Z3765" s="223"/>
      <c r="AA3765" s="222"/>
      <c r="AB3765" s="224"/>
      <c r="AC3765" s="225"/>
      <c r="AD3765" s="2">
        <f t="shared" si="1196"/>
        <v>0</v>
      </c>
      <c r="AE3765" s="2">
        <f t="shared" si="1197"/>
        <v>0</v>
      </c>
      <c r="AF3765" s="226"/>
      <c r="AG3765" s="219">
        <f t="shared" si="1201"/>
        <v>0</v>
      </c>
      <c r="AH3765" s="234">
        <f t="shared" si="1202"/>
        <v>0</v>
      </c>
      <c r="AI3765" s="214">
        <f t="shared" si="1210"/>
        <v>0</v>
      </c>
      <c r="AK3765" s="229">
        <f t="shared" si="1203"/>
        <v>0</v>
      </c>
      <c r="AL3765" s="226"/>
      <c r="AM3765" s="15"/>
      <c r="AN3765" s="232" t="e">
        <f t="shared" si="1204"/>
        <v>#DIV/0!</v>
      </c>
      <c r="AO3765" s="214">
        <f t="shared" si="1198"/>
        <v>0</v>
      </c>
      <c r="AQ3765" s="210"/>
      <c r="AR3765" s="231"/>
      <c r="AS3765" s="15"/>
      <c r="AT3765" s="232">
        <f t="shared" si="1205"/>
        <v>0</v>
      </c>
      <c r="AU3765" s="235">
        <f t="shared" si="1206"/>
        <v>0</v>
      </c>
      <c r="AY3765" s="210"/>
      <c r="AZ3765" s="231"/>
      <c r="BA3765" s="15"/>
      <c r="BB3765" s="232">
        <f t="shared" si="1195"/>
        <v>0</v>
      </c>
      <c r="BC3765" s="235">
        <f t="shared" si="1207"/>
        <v>0</v>
      </c>
      <c r="BG3765" s="210"/>
      <c r="BH3765" s="231"/>
      <c r="BI3765" s="15"/>
      <c r="BJ3765" s="232">
        <f t="shared" si="1199"/>
        <v>0</v>
      </c>
      <c r="BK3765" s="235">
        <f t="shared" si="1208"/>
        <v>0</v>
      </c>
      <c r="BM3765" s="109">
        <f t="shared" si="1200"/>
        <v>-5.6776118051782385</v>
      </c>
      <c r="BN3765" s="213"/>
      <c r="BR3765" s="228"/>
      <c r="BS3765" s="311"/>
      <c r="BT3765" s="3"/>
      <c r="BU3765" s="213"/>
      <c r="BV3765" s="213"/>
      <c r="BW3765" s="291"/>
    </row>
    <row r="3766" spans="1:75" x14ac:dyDescent="0.2">
      <c r="A3766" s="210"/>
      <c r="B3766" s="211"/>
      <c r="C3766" s="848" t="str">
        <f ca="1">IF(ISERR(AVERAGE(INDIRECT("B"&amp;(ROW()-INT($B$1/2))):INDIRECT("B"&amp;(ROW()+INT($B$1/2))))),"",AVERAGE(INDIRECT("B"&amp;(ROW()-INT($B$1/2))):INDIRECT("B"&amp;(ROW()+INT($B$1/2)))))</f>
        <v/>
      </c>
      <c r="D3766" s="848">
        <f t="shared" si="1194"/>
        <v>0</v>
      </c>
      <c r="E3766" s="275"/>
      <c r="F3766" s="15"/>
      <c r="G3766" s="3"/>
      <c r="H3766" s="3"/>
      <c r="I3766" s="3"/>
      <c r="J3766" s="3"/>
      <c r="K3766" s="3"/>
      <c r="L3766" s="554"/>
      <c r="M3766" s="545"/>
      <c r="N3766" s="546"/>
      <c r="O3766" s="5"/>
      <c r="P3766" s="216"/>
      <c r="Q3766" s="217"/>
      <c r="R3766" s="218"/>
      <c r="S3766" s="219">
        <f t="shared" si="1211"/>
        <v>0</v>
      </c>
      <c r="T3766" s="220">
        <f t="shared" si="1212"/>
        <v>0</v>
      </c>
      <c r="U3766" s="214">
        <f t="shared" si="1209"/>
        <v>0</v>
      </c>
      <c r="W3766" s="221"/>
      <c r="X3766" s="222"/>
      <c r="Y3766" s="222"/>
      <c r="Z3766" s="223"/>
      <c r="AA3766" s="222"/>
      <c r="AB3766" s="224"/>
      <c r="AC3766" s="225"/>
      <c r="AD3766" s="2">
        <f t="shared" si="1196"/>
        <v>0</v>
      </c>
      <c r="AE3766" s="2">
        <f t="shared" si="1197"/>
        <v>0</v>
      </c>
      <c r="AF3766" s="226"/>
      <c r="AG3766" s="219">
        <f t="shared" si="1201"/>
        <v>0</v>
      </c>
      <c r="AH3766" s="234">
        <f t="shared" si="1202"/>
        <v>0</v>
      </c>
      <c r="AI3766" s="214">
        <f t="shared" si="1210"/>
        <v>0</v>
      </c>
      <c r="AK3766" s="229">
        <f t="shared" si="1203"/>
        <v>0</v>
      </c>
      <c r="AL3766" s="226"/>
      <c r="AM3766" s="15"/>
      <c r="AN3766" s="232" t="e">
        <f t="shared" si="1204"/>
        <v>#DIV/0!</v>
      </c>
      <c r="AO3766" s="214">
        <f t="shared" si="1198"/>
        <v>0</v>
      </c>
      <c r="AQ3766" s="210"/>
      <c r="AR3766" s="231"/>
      <c r="AS3766" s="15"/>
      <c r="AT3766" s="232">
        <f t="shared" si="1205"/>
        <v>0</v>
      </c>
      <c r="AU3766" s="235">
        <f t="shared" si="1206"/>
        <v>0</v>
      </c>
      <c r="AY3766" s="210"/>
      <c r="AZ3766" s="231"/>
      <c r="BA3766" s="15"/>
      <c r="BB3766" s="232">
        <f t="shared" si="1195"/>
        <v>0</v>
      </c>
      <c r="BC3766" s="235">
        <f t="shared" si="1207"/>
        <v>0</v>
      </c>
      <c r="BG3766" s="210"/>
      <c r="BH3766" s="231"/>
      <c r="BI3766" s="15"/>
      <c r="BJ3766" s="232">
        <f t="shared" si="1199"/>
        <v>0</v>
      </c>
      <c r="BK3766" s="235">
        <f t="shared" si="1208"/>
        <v>0</v>
      </c>
      <c r="BM3766" s="109">
        <f t="shared" si="1200"/>
        <v>-5.6794441426759752</v>
      </c>
      <c r="BN3766" s="213"/>
      <c r="BR3766" s="228"/>
      <c r="BS3766" s="311"/>
      <c r="BT3766" s="3"/>
      <c r="BU3766" s="213"/>
      <c r="BV3766" s="213"/>
      <c r="BW3766" s="291"/>
    </row>
    <row r="3767" spans="1:75" x14ac:dyDescent="0.2">
      <c r="A3767" s="210"/>
      <c r="B3767" s="211"/>
      <c r="C3767" s="848" t="str">
        <f ca="1">IF(ISERR(AVERAGE(INDIRECT("B"&amp;(ROW()-INT($B$1/2))):INDIRECT("B"&amp;(ROW()+INT($B$1/2))))),"",AVERAGE(INDIRECT("B"&amp;(ROW()-INT($B$1/2))):INDIRECT("B"&amp;(ROW()+INT($B$1/2)))))</f>
        <v/>
      </c>
      <c r="D3767" s="848">
        <f t="shared" si="1194"/>
        <v>0</v>
      </c>
      <c r="E3767" s="275"/>
      <c r="F3767" s="15"/>
      <c r="G3767" s="3"/>
      <c r="H3767" s="3"/>
      <c r="I3767" s="3"/>
      <c r="J3767" s="3"/>
      <c r="K3767" s="3"/>
      <c r="L3767" s="554"/>
      <c r="M3767" s="545"/>
      <c r="N3767" s="546"/>
      <c r="O3767" s="5"/>
      <c r="P3767" s="216"/>
      <c r="Q3767" s="217"/>
      <c r="R3767" s="218"/>
      <c r="S3767" s="219">
        <f t="shared" si="1211"/>
        <v>0</v>
      </c>
      <c r="T3767" s="220">
        <f t="shared" si="1212"/>
        <v>0</v>
      </c>
      <c r="U3767" s="214">
        <f t="shared" si="1209"/>
        <v>0</v>
      </c>
      <c r="W3767" s="221"/>
      <c r="X3767" s="222"/>
      <c r="Y3767" s="222"/>
      <c r="Z3767" s="223"/>
      <c r="AA3767" s="222"/>
      <c r="AB3767" s="224"/>
      <c r="AC3767" s="225"/>
      <c r="AD3767" s="2">
        <f t="shared" si="1196"/>
        <v>0</v>
      </c>
      <c r="AE3767" s="2">
        <f t="shared" si="1197"/>
        <v>0</v>
      </c>
      <c r="AF3767" s="226"/>
      <c r="AG3767" s="219">
        <f t="shared" si="1201"/>
        <v>0</v>
      </c>
      <c r="AH3767" s="234">
        <f t="shared" si="1202"/>
        <v>0</v>
      </c>
      <c r="AI3767" s="214">
        <f t="shared" si="1210"/>
        <v>0</v>
      </c>
      <c r="AK3767" s="229">
        <f t="shared" si="1203"/>
        <v>0</v>
      </c>
      <c r="AL3767" s="226"/>
      <c r="AM3767" s="15"/>
      <c r="AN3767" s="232" t="e">
        <f t="shared" si="1204"/>
        <v>#DIV/0!</v>
      </c>
      <c r="AO3767" s="214">
        <f t="shared" si="1198"/>
        <v>0</v>
      </c>
      <c r="AQ3767" s="210"/>
      <c r="AR3767" s="231"/>
      <c r="AS3767" s="15"/>
      <c r="AT3767" s="232">
        <f t="shared" si="1205"/>
        <v>0</v>
      </c>
      <c r="AU3767" s="235">
        <f t="shared" si="1206"/>
        <v>0</v>
      </c>
      <c r="AY3767" s="210"/>
      <c r="AZ3767" s="231"/>
      <c r="BA3767" s="15"/>
      <c r="BB3767" s="232">
        <f t="shared" si="1195"/>
        <v>0</v>
      </c>
      <c r="BC3767" s="235">
        <f t="shared" si="1207"/>
        <v>0</v>
      </c>
      <c r="BG3767" s="210"/>
      <c r="BH3767" s="231"/>
      <c r="BI3767" s="15"/>
      <c r="BJ3767" s="232">
        <f t="shared" si="1199"/>
        <v>0</v>
      </c>
      <c r="BK3767" s="235">
        <f t="shared" si="1208"/>
        <v>0</v>
      </c>
      <c r="BM3767" s="109">
        <f t="shared" si="1200"/>
        <v>-5.6812764801737119</v>
      </c>
      <c r="BN3767" s="213"/>
      <c r="BR3767" s="228"/>
      <c r="BS3767" s="311"/>
      <c r="BT3767" s="3"/>
      <c r="BU3767" s="213"/>
      <c r="BV3767" s="213"/>
      <c r="BW3767" s="291"/>
    </row>
    <row r="3768" spans="1:75" x14ac:dyDescent="0.2">
      <c r="A3768" s="210"/>
      <c r="B3768" s="211"/>
      <c r="C3768" s="848" t="str">
        <f ca="1">IF(ISERR(AVERAGE(INDIRECT("B"&amp;(ROW()-INT($B$1/2))):INDIRECT("B"&amp;(ROW()+INT($B$1/2))))),"",AVERAGE(INDIRECT("B"&amp;(ROW()-INT($B$1/2))):INDIRECT("B"&amp;(ROW()+INT($B$1/2)))))</f>
        <v/>
      </c>
      <c r="D3768" s="848">
        <f t="shared" si="1194"/>
        <v>0</v>
      </c>
      <c r="E3768" s="275"/>
      <c r="F3768" s="15"/>
      <c r="G3768" s="3"/>
      <c r="H3768" s="3"/>
      <c r="I3768" s="3"/>
      <c r="J3768" s="3"/>
      <c r="K3768" s="3"/>
      <c r="L3768" s="554"/>
      <c r="M3768" s="545"/>
      <c r="N3768" s="546"/>
      <c r="O3768" s="5"/>
      <c r="P3768" s="216"/>
      <c r="Q3768" s="217"/>
      <c r="R3768" s="218"/>
      <c r="S3768" s="219">
        <f t="shared" si="1211"/>
        <v>0</v>
      </c>
      <c r="T3768" s="220">
        <f t="shared" si="1212"/>
        <v>0</v>
      </c>
      <c r="U3768" s="214">
        <f t="shared" si="1209"/>
        <v>0</v>
      </c>
      <c r="W3768" s="221"/>
      <c r="X3768" s="222"/>
      <c r="Y3768" s="222"/>
      <c r="Z3768" s="223"/>
      <c r="AA3768" s="222"/>
      <c r="AB3768" s="224"/>
      <c r="AC3768" s="225"/>
      <c r="AD3768" s="2">
        <f t="shared" si="1196"/>
        <v>0</v>
      </c>
      <c r="AE3768" s="2">
        <f t="shared" si="1197"/>
        <v>0</v>
      </c>
      <c r="AF3768" s="226"/>
      <c r="AG3768" s="219">
        <f t="shared" si="1201"/>
        <v>0</v>
      </c>
      <c r="AH3768" s="234">
        <f t="shared" si="1202"/>
        <v>0</v>
      </c>
      <c r="AI3768" s="214">
        <f t="shared" si="1210"/>
        <v>0</v>
      </c>
      <c r="AK3768" s="229">
        <f t="shared" si="1203"/>
        <v>0</v>
      </c>
      <c r="AL3768" s="226"/>
      <c r="AM3768" s="15"/>
      <c r="AN3768" s="232" t="e">
        <f t="shared" si="1204"/>
        <v>#DIV/0!</v>
      </c>
      <c r="AO3768" s="214">
        <f t="shared" si="1198"/>
        <v>0</v>
      </c>
      <c r="AQ3768" s="210"/>
      <c r="AR3768" s="231"/>
      <c r="AS3768" s="15"/>
      <c r="AT3768" s="232">
        <f t="shared" si="1205"/>
        <v>0</v>
      </c>
      <c r="AU3768" s="235">
        <f t="shared" si="1206"/>
        <v>0</v>
      </c>
      <c r="AY3768" s="210"/>
      <c r="AZ3768" s="231"/>
      <c r="BA3768" s="15"/>
      <c r="BB3768" s="232">
        <f t="shared" si="1195"/>
        <v>0</v>
      </c>
      <c r="BC3768" s="235">
        <f t="shared" si="1207"/>
        <v>0</v>
      </c>
      <c r="BG3768" s="210"/>
      <c r="BH3768" s="231"/>
      <c r="BI3768" s="15"/>
      <c r="BJ3768" s="232">
        <f t="shared" si="1199"/>
        <v>0</v>
      </c>
      <c r="BK3768" s="235">
        <f t="shared" si="1208"/>
        <v>0</v>
      </c>
      <c r="BM3768" s="109">
        <f t="shared" si="1200"/>
        <v>-5.6831088176714486</v>
      </c>
      <c r="BN3768" s="213"/>
      <c r="BR3768" s="228"/>
      <c r="BS3768" s="311"/>
      <c r="BT3768" s="3"/>
      <c r="BU3768" s="213"/>
      <c r="BV3768" s="213"/>
      <c r="BW3768" s="291"/>
    </row>
    <row r="3769" spans="1:75" x14ac:dyDescent="0.2">
      <c r="A3769" s="210"/>
      <c r="B3769" s="211"/>
      <c r="C3769" s="848" t="str">
        <f ca="1">IF(ISERR(AVERAGE(INDIRECT("B"&amp;(ROW()-INT($B$1/2))):INDIRECT("B"&amp;(ROW()+INT($B$1/2))))),"",AVERAGE(INDIRECT("B"&amp;(ROW()-INT($B$1/2))):INDIRECT("B"&amp;(ROW()+INT($B$1/2)))))</f>
        <v/>
      </c>
      <c r="D3769" s="848">
        <f t="shared" si="1194"/>
        <v>0</v>
      </c>
      <c r="E3769" s="275"/>
      <c r="F3769" s="15"/>
      <c r="G3769" s="3"/>
      <c r="H3769" s="3"/>
      <c r="I3769" s="3"/>
      <c r="J3769" s="3"/>
      <c r="K3769" s="3"/>
      <c r="L3769" s="554"/>
      <c r="M3769" s="545"/>
      <c r="N3769" s="546"/>
      <c r="O3769" s="5"/>
      <c r="P3769" s="216"/>
      <c r="Q3769" s="217"/>
      <c r="R3769" s="218"/>
      <c r="S3769" s="219">
        <f t="shared" si="1211"/>
        <v>0</v>
      </c>
      <c r="T3769" s="220">
        <f t="shared" si="1212"/>
        <v>0</v>
      </c>
      <c r="U3769" s="214">
        <f t="shared" si="1209"/>
        <v>0</v>
      </c>
      <c r="W3769" s="221"/>
      <c r="X3769" s="222"/>
      <c r="Y3769" s="222"/>
      <c r="Z3769" s="223"/>
      <c r="AA3769" s="222"/>
      <c r="AB3769" s="224"/>
      <c r="AC3769" s="225"/>
      <c r="AD3769" s="2">
        <f t="shared" si="1196"/>
        <v>0</v>
      </c>
      <c r="AE3769" s="2">
        <f t="shared" si="1197"/>
        <v>0</v>
      </c>
      <c r="AF3769" s="226"/>
      <c r="AG3769" s="219">
        <f t="shared" si="1201"/>
        <v>0</v>
      </c>
      <c r="AH3769" s="234">
        <f t="shared" si="1202"/>
        <v>0</v>
      </c>
      <c r="AI3769" s="214">
        <f t="shared" si="1210"/>
        <v>0</v>
      </c>
      <c r="AK3769" s="229">
        <f t="shared" si="1203"/>
        <v>0</v>
      </c>
      <c r="AL3769" s="226"/>
      <c r="AM3769" s="15"/>
      <c r="AN3769" s="232" t="e">
        <f t="shared" si="1204"/>
        <v>#DIV/0!</v>
      </c>
      <c r="AO3769" s="214">
        <f t="shared" si="1198"/>
        <v>0</v>
      </c>
      <c r="AQ3769" s="210"/>
      <c r="AR3769" s="231"/>
      <c r="AS3769" s="15"/>
      <c r="AT3769" s="232">
        <f t="shared" si="1205"/>
        <v>0</v>
      </c>
      <c r="AU3769" s="235">
        <f t="shared" si="1206"/>
        <v>0</v>
      </c>
      <c r="AY3769" s="210"/>
      <c r="AZ3769" s="231"/>
      <c r="BA3769" s="15"/>
      <c r="BB3769" s="232">
        <f t="shared" si="1195"/>
        <v>0</v>
      </c>
      <c r="BC3769" s="235">
        <f t="shared" si="1207"/>
        <v>0</v>
      </c>
      <c r="BG3769" s="210"/>
      <c r="BH3769" s="231"/>
      <c r="BI3769" s="15"/>
      <c r="BJ3769" s="232">
        <f t="shared" si="1199"/>
        <v>0</v>
      </c>
      <c r="BK3769" s="235">
        <f t="shared" si="1208"/>
        <v>0</v>
      </c>
      <c r="BM3769" s="109">
        <f t="shared" si="1200"/>
        <v>-5.6849411551691853</v>
      </c>
      <c r="BN3769" s="213"/>
      <c r="BR3769" s="228"/>
      <c r="BS3769" s="311"/>
      <c r="BT3769" s="3"/>
      <c r="BU3769" s="213"/>
      <c r="BV3769" s="213"/>
      <c r="BW3769" s="291"/>
    </row>
    <row r="3770" spans="1:75" x14ac:dyDescent="0.2">
      <c r="A3770" s="210"/>
      <c r="B3770" s="211"/>
      <c r="C3770" s="848" t="str">
        <f ca="1">IF(ISERR(AVERAGE(INDIRECT("B"&amp;(ROW()-INT($B$1/2))):INDIRECT("B"&amp;(ROW()+INT($B$1/2))))),"",AVERAGE(INDIRECT("B"&amp;(ROW()-INT($B$1/2))):INDIRECT("B"&amp;(ROW()+INT($B$1/2)))))</f>
        <v/>
      </c>
      <c r="D3770" s="848">
        <f t="shared" si="1194"/>
        <v>0</v>
      </c>
      <c r="E3770" s="275"/>
      <c r="F3770" s="15"/>
      <c r="G3770" s="3"/>
      <c r="H3770" s="3"/>
      <c r="I3770" s="3"/>
      <c r="J3770" s="3"/>
      <c r="K3770" s="3"/>
      <c r="L3770" s="554"/>
      <c r="M3770" s="545"/>
      <c r="N3770" s="546"/>
      <c r="O3770" s="5"/>
      <c r="P3770" s="216"/>
      <c r="Q3770" s="217"/>
      <c r="R3770" s="218"/>
      <c r="S3770" s="219">
        <f t="shared" si="1211"/>
        <v>0</v>
      </c>
      <c r="T3770" s="220">
        <f t="shared" si="1212"/>
        <v>0</v>
      </c>
      <c r="U3770" s="214">
        <f t="shared" si="1209"/>
        <v>0</v>
      </c>
      <c r="W3770" s="221"/>
      <c r="X3770" s="222"/>
      <c r="Y3770" s="222"/>
      <c r="Z3770" s="223"/>
      <c r="AA3770" s="222"/>
      <c r="AB3770" s="224"/>
      <c r="AC3770" s="225"/>
      <c r="AD3770" s="2">
        <f t="shared" si="1196"/>
        <v>0</v>
      </c>
      <c r="AE3770" s="2">
        <f t="shared" si="1197"/>
        <v>0</v>
      </c>
      <c r="AF3770" s="226"/>
      <c r="AG3770" s="219">
        <f t="shared" si="1201"/>
        <v>0</v>
      </c>
      <c r="AH3770" s="234">
        <f t="shared" si="1202"/>
        <v>0</v>
      </c>
      <c r="AI3770" s="214">
        <f t="shared" si="1210"/>
        <v>0</v>
      </c>
      <c r="AK3770" s="229">
        <f t="shared" si="1203"/>
        <v>0</v>
      </c>
      <c r="AL3770" s="226"/>
      <c r="AM3770" s="15"/>
      <c r="AN3770" s="232" t="e">
        <f t="shared" si="1204"/>
        <v>#DIV/0!</v>
      </c>
      <c r="AO3770" s="214">
        <f t="shared" si="1198"/>
        <v>0</v>
      </c>
      <c r="AQ3770" s="210"/>
      <c r="AR3770" s="231"/>
      <c r="AS3770" s="15"/>
      <c r="AT3770" s="232">
        <f t="shared" si="1205"/>
        <v>0</v>
      </c>
      <c r="AU3770" s="235">
        <f t="shared" si="1206"/>
        <v>0</v>
      </c>
      <c r="AY3770" s="210"/>
      <c r="AZ3770" s="231"/>
      <c r="BA3770" s="15"/>
      <c r="BB3770" s="232">
        <f t="shared" si="1195"/>
        <v>0</v>
      </c>
      <c r="BC3770" s="235">
        <f t="shared" si="1207"/>
        <v>0</v>
      </c>
      <c r="BG3770" s="210"/>
      <c r="BH3770" s="231"/>
      <c r="BI3770" s="15"/>
      <c r="BJ3770" s="232">
        <f t="shared" si="1199"/>
        <v>0</v>
      </c>
      <c r="BK3770" s="235">
        <f t="shared" si="1208"/>
        <v>0</v>
      </c>
      <c r="BM3770" s="109">
        <f t="shared" si="1200"/>
        <v>-5.686773492666922</v>
      </c>
      <c r="BN3770" s="213"/>
      <c r="BR3770" s="228"/>
      <c r="BS3770" s="311"/>
      <c r="BT3770" s="3"/>
      <c r="BU3770" s="213"/>
      <c r="BV3770" s="213"/>
      <c r="BW3770" s="291"/>
    </row>
    <row r="3771" spans="1:75" x14ac:dyDescent="0.2">
      <c r="A3771" s="210"/>
      <c r="B3771" s="211"/>
      <c r="C3771" s="848" t="str">
        <f ca="1">IF(ISERR(AVERAGE(INDIRECT("B"&amp;(ROW()-INT($B$1/2))):INDIRECT("B"&amp;(ROW()+INT($B$1/2))))),"",AVERAGE(INDIRECT("B"&amp;(ROW()-INT($B$1/2))):INDIRECT("B"&amp;(ROW()+INT($B$1/2)))))</f>
        <v/>
      </c>
      <c r="D3771" s="848">
        <f t="shared" si="1194"/>
        <v>0</v>
      </c>
      <c r="E3771" s="275"/>
      <c r="F3771" s="15"/>
      <c r="G3771" s="3"/>
      <c r="H3771" s="3"/>
      <c r="I3771" s="3"/>
      <c r="J3771" s="3"/>
      <c r="K3771" s="3"/>
      <c r="L3771" s="554"/>
      <c r="M3771" s="545"/>
      <c r="N3771" s="546"/>
      <c r="O3771" s="5"/>
      <c r="P3771" s="216"/>
      <c r="Q3771" s="217"/>
      <c r="R3771" s="218"/>
      <c r="S3771" s="219">
        <f t="shared" si="1211"/>
        <v>0</v>
      </c>
      <c r="T3771" s="220">
        <f t="shared" si="1212"/>
        <v>0</v>
      </c>
      <c r="U3771" s="214">
        <f t="shared" si="1209"/>
        <v>0</v>
      </c>
      <c r="W3771" s="221"/>
      <c r="X3771" s="222"/>
      <c r="Y3771" s="222"/>
      <c r="Z3771" s="223"/>
      <c r="AA3771" s="222"/>
      <c r="AB3771" s="224"/>
      <c r="AC3771" s="225"/>
      <c r="AD3771" s="2">
        <f t="shared" si="1196"/>
        <v>0</v>
      </c>
      <c r="AE3771" s="2">
        <f t="shared" si="1197"/>
        <v>0</v>
      </c>
      <c r="AF3771" s="226"/>
      <c r="AG3771" s="219">
        <f t="shared" si="1201"/>
        <v>0</v>
      </c>
      <c r="AH3771" s="234">
        <f t="shared" si="1202"/>
        <v>0</v>
      </c>
      <c r="AI3771" s="214">
        <f t="shared" si="1210"/>
        <v>0</v>
      </c>
      <c r="AK3771" s="229">
        <f t="shared" si="1203"/>
        <v>0</v>
      </c>
      <c r="AL3771" s="226"/>
      <c r="AM3771" s="15"/>
      <c r="AN3771" s="232" t="e">
        <f t="shared" si="1204"/>
        <v>#DIV/0!</v>
      </c>
      <c r="AO3771" s="214">
        <f t="shared" si="1198"/>
        <v>0</v>
      </c>
      <c r="AQ3771" s="210"/>
      <c r="AR3771" s="231"/>
      <c r="AS3771" s="15"/>
      <c r="AT3771" s="232">
        <f t="shared" si="1205"/>
        <v>0</v>
      </c>
      <c r="AU3771" s="235">
        <f t="shared" si="1206"/>
        <v>0</v>
      </c>
      <c r="AY3771" s="210"/>
      <c r="AZ3771" s="231"/>
      <c r="BA3771" s="15"/>
      <c r="BB3771" s="232">
        <f t="shared" si="1195"/>
        <v>0</v>
      </c>
      <c r="BC3771" s="235">
        <f t="shared" si="1207"/>
        <v>0</v>
      </c>
      <c r="BG3771" s="210"/>
      <c r="BH3771" s="231"/>
      <c r="BI3771" s="15"/>
      <c r="BJ3771" s="232">
        <f t="shared" si="1199"/>
        <v>0</v>
      </c>
      <c r="BK3771" s="235">
        <f t="shared" si="1208"/>
        <v>0</v>
      </c>
      <c r="BM3771" s="109">
        <f t="shared" si="1200"/>
        <v>-5.6886058301646587</v>
      </c>
      <c r="BN3771" s="213"/>
      <c r="BR3771" s="228"/>
      <c r="BS3771" s="311"/>
      <c r="BT3771" s="3"/>
      <c r="BU3771" s="213"/>
      <c r="BV3771" s="213"/>
      <c r="BW3771" s="291"/>
    </row>
    <row r="3772" spans="1:75" x14ac:dyDescent="0.2">
      <c r="A3772" s="210"/>
      <c r="B3772" s="211"/>
      <c r="C3772" s="848" t="str">
        <f ca="1">IF(ISERR(AVERAGE(INDIRECT("B"&amp;(ROW()-INT($B$1/2))):INDIRECT("B"&amp;(ROW()+INT($B$1/2))))),"",AVERAGE(INDIRECT("B"&amp;(ROW()-INT($B$1/2))):INDIRECT("B"&amp;(ROW()+INT($B$1/2)))))</f>
        <v/>
      </c>
      <c r="D3772" s="848">
        <f t="shared" si="1194"/>
        <v>0</v>
      </c>
      <c r="E3772" s="275"/>
      <c r="F3772" s="15"/>
      <c r="G3772" s="3"/>
      <c r="H3772" s="3"/>
      <c r="I3772" s="3"/>
      <c r="J3772" s="3"/>
      <c r="K3772" s="3"/>
      <c r="L3772" s="554"/>
      <c r="M3772" s="545"/>
      <c r="N3772" s="546"/>
      <c r="O3772" s="5"/>
      <c r="P3772" s="216"/>
      <c r="Q3772" s="217"/>
      <c r="R3772" s="218"/>
      <c r="S3772" s="219">
        <f t="shared" si="1211"/>
        <v>0</v>
      </c>
      <c r="T3772" s="220">
        <f t="shared" si="1212"/>
        <v>0</v>
      </c>
      <c r="U3772" s="214">
        <f t="shared" si="1209"/>
        <v>0</v>
      </c>
      <c r="W3772" s="221"/>
      <c r="X3772" s="222"/>
      <c r="Y3772" s="222"/>
      <c r="Z3772" s="223"/>
      <c r="AA3772" s="222"/>
      <c r="AB3772" s="224"/>
      <c r="AC3772" s="225"/>
      <c r="AD3772" s="2">
        <f t="shared" si="1196"/>
        <v>0</v>
      </c>
      <c r="AE3772" s="2">
        <f t="shared" si="1197"/>
        <v>0</v>
      </c>
      <c r="AF3772" s="226"/>
      <c r="AG3772" s="219">
        <f t="shared" si="1201"/>
        <v>0</v>
      </c>
      <c r="AH3772" s="234">
        <f t="shared" si="1202"/>
        <v>0</v>
      </c>
      <c r="AI3772" s="214">
        <f t="shared" si="1210"/>
        <v>0</v>
      </c>
      <c r="AK3772" s="229">
        <f t="shared" si="1203"/>
        <v>0</v>
      </c>
      <c r="AL3772" s="226"/>
      <c r="AM3772" s="15"/>
      <c r="AN3772" s="232" t="e">
        <f t="shared" si="1204"/>
        <v>#DIV/0!</v>
      </c>
      <c r="AO3772" s="214">
        <f t="shared" si="1198"/>
        <v>0</v>
      </c>
      <c r="AQ3772" s="210"/>
      <c r="AR3772" s="231"/>
      <c r="AS3772" s="15"/>
      <c r="AT3772" s="232">
        <f t="shared" si="1205"/>
        <v>0</v>
      </c>
      <c r="AU3772" s="235">
        <f t="shared" si="1206"/>
        <v>0</v>
      </c>
      <c r="AY3772" s="210"/>
      <c r="AZ3772" s="231"/>
      <c r="BA3772" s="15"/>
      <c r="BB3772" s="232">
        <f t="shared" si="1195"/>
        <v>0</v>
      </c>
      <c r="BC3772" s="235">
        <f t="shared" si="1207"/>
        <v>0</v>
      </c>
      <c r="BG3772" s="210"/>
      <c r="BH3772" s="231"/>
      <c r="BI3772" s="15"/>
      <c r="BJ3772" s="232">
        <f t="shared" si="1199"/>
        <v>0</v>
      </c>
      <c r="BK3772" s="235">
        <f t="shared" si="1208"/>
        <v>0</v>
      </c>
      <c r="BM3772" s="109">
        <f t="shared" si="1200"/>
        <v>-5.6904381676623954</v>
      </c>
      <c r="BN3772" s="213"/>
      <c r="BR3772" s="228"/>
      <c r="BS3772" s="311"/>
      <c r="BT3772" s="3"/>
      <c r="BU3772" s="213"/>
      <c r="BV3772" s="213"/>
      <c r="BW3772" s="291"/>
    </row>
    <row r="3773" spans="1:75" x14ac:dyDescent="0.2">
      <c r="A3773" s="210"/>
      <c r="B3773" s="211"/>
      <c r="C3773" s="848" t="str">
        <f ca="1">IF(ISERR(AVERAGE(INDIRECT("B"&amp;(ROW()-INT($B$1/2))):INDIRECT("B"&amp;(ROW()+INT($B$1/2))))),"",AVERAGE(INDIRECT("B"&amp;(ROW()-INT($B$1/2))):INDIRECT("B"&amp;(ROW()+INT($B$1/2)))))</f>
        <v/>
      </c>
      <c r="D3773" s="848">
        <f t="shared" si="1194"/>
        <v>0</v>
      </c>
      <c r="E3773" s="275"/>
      <c r="F3773" s="15"/>
      <c r="G3773" s="3"/>
      <c r="H3773" s="3"/>
      <c r="I3773" s="3"/>
      <c r="J3773" s="3"/>
      <c r="K3773" s="3"/>
      <c r="L3773" s="554"/>
      <c r="M3773" s="545"/>
      <c r="N3773" s="546"/>
      <c r="O3773" s="5"/>
      <c r="P3773" s="216"/>
      <c r="Q3773" s="217"/>
      <c r="R3773" s="218"/>
      <c r="S3773" s="219">
        <f t="shared" si="1211"/>
        <v>0</v>
      </c>
      <c r="T3773" s="220">
        <f t="shared" si="1212"/>
        <v>0</v>
      </c>
      <c r="U3773" s="214">
        <f t="shared" si="1209"/>
        <v>0</v>
      </c>
      <c r="W3773" s="221"/>
      <c r="X3773" s="222"/>
      <c r="Y3773" s="222"/>
      <c r="Z3773" s="223"/>
      <c r="AA3773" s="222"/>
      <c r="AB3773" s="224"/>
      <c r="AC3773" s="225"/>
      <c r="AD3773" s="2">
        <f t="shared" si="1196"/>
        <v>0</v>
      </c>
      <c r="AE3773" s="2">
        <f t="shared" si="1197"/>
        <v>0</v>
      </c>
      <c r="AF3773" s="226"/>
      <c r="AG3773" s="219">
        <f t="shared" si="1201"/>
        <v>0</v>
      </c>
      <c r="AH3773" s="234">
        <f t="shared" si="1202"/>
        <v>0</v>
      </c>
      <c r="AI3773" s="214">
        <f t="shared" si="1210"/>
        <v>0</v>
      </c>
      <c r="AK3773" s="229">
        <f t="shared" si="1203"/>
        <v>0</v>
      </c>
      <c r="AL3773" s="226"/>
      <c r="AM3773" s="15"/>
      <c r="AN3773" s="232" t="e">
        <f t="shared" si="1204"/>
        <v>#DIV/0!</v>
      </c>
      <c r="AO3773" s="214">
        <f t="shared" si="1198"/>
        <v>0</v>
      </c>
      <c r="AQ3773" s="210"/>
      <c r="AR3773" s="231"/>
      <c r="AS3773" s="15"/>
      <c r="AT3773" s="232">
        <f t="shared" si="1205"/>
        <v>0</v>
      </c>
      <c r="AU3773" s="235">
        <f t="shared" si="1206"/>
        <v>0</v>
      </c>
      <c r="AY3773" s="210"/>
      <c r="AZ3773" s="231"/>
      <c r="BA3773" s="15"/>
      <c r="BB3773" s="232">
        <f t="shared" si="1195"/>
        <v>0</v>
      </c>
      <c r="BC3773" s="235">
        <f t="shared" si="1207"/>
        <v>0</v>
      </c>
      <c r="BG3773" s="210"/>
      <c r="BH3773" s="231"/>
      <c r="BI3773" s="15"/>
      <c r="BJ3773" s="232">
        <f t="shared" si="1199"/>
        <v>0</v>
      </c>
      <c r="BK3773" s="235">
        <f t="shared" si="1208"/>
        <v>0</v>
      </c>
      <c r="BM3773" s="109">
        <f t="shared" si="1200"/>
        <v>-5.6922705051601321</v>
      </c>
      <c r="BN3773" s="213"/>
      <c r="BR3773" s="228"/>
      <c r="BS3773" s="311"/>
      <c r="BT3773" s="3"/>
      <c r="BU3773" s="213"/>
      <c r="BV3773" s="213"/>
      <c r="BW3773" s="291"/>
    </row>
    <row r="3774" spans="1:75" x14ac:dyDescent="0.2">
      <c r="A3774" s="210"/>
      <c r="B3774" s="211"/>
      <c r="C3774" s="848" t="str">
        <f ca="1">IF(ISERR(AVERAGE(INDIRECT("B"&amp;(ROW()-INT($B$1/2))):INDIRECT("B"&amp;(ROW()+INT($B$1/2))))),"",AVERAGE(INDIRECT("B"&amp;(ROW()-INT($B$1/2))):INDIRECT("B"&amp;(ROW()+INT($B$1/2)))))</f>
        <v/>
      </c>
      <c r="D3774" s="848">
        <f t="shared" si="1194"/>
        <v>0</v>
      </c>
      <c r="E3774" s="275"/>
      <c r="F3774" s="15"/>
      <c r="G3774" s="3"/>
      <c r="H3774" s="3"/>
      <c r="I3774" s="3"/>
      <c r="J3774" s="3"/>
      <c r="K3774" s="3"/>
      <c r="L3774" s="554"/>
      <c r="M3774" s="545"/>
      <c r="N3774" s="546"/>
      <c r="O3774" s="5"/>
      <c r="P3774" s="216"/>
      <c r="Q3774" s="217"/>
      <c r="R3774" s="218"/>
      <c r="S3774" s="219">
        <f t="shared" si="1211"/>
        <v>0</v>
      </c>
      <c r="T3774" s="220">
        <f t="shared" si="1212"/>
        <v>0</v>
      </c>
      <c r="U3774" s="214">
        <f t="shared" si="1209"/>
        <v>0</v>
      </c>
      <c r="W3774" s="221"/>
      <c r="X3774" s="222"/>
      <c r="Y3774" s="222"/>
      <c r="Z3774" s="223"/>
      <c r="AA3774" s="222"/>
      <c r="AB3774" s="224"/>
      <c r="AC3774" s="225"/>
      <c r="AD3774" s="2">
        <f t="shared" si="1196"/>
        <v>0</v>
      </c>
      <c r="AE3774" s="2">
        <f t="shared" si="1197"/>
        <v>0</v>
      </c>
      <c r="AF3774" s="226"/>
      <c r="AG3774" s="219">
        <f t="shared" si="1201"/>
        <v>0</v>
      </c>
      <c r="AH3774" s="234">
        <f t="shared" si="1202"/>
        <v>0</v>
      </c>
      <c r="AI3774" s="214">
        <f t="shared" si="1210"/>
        <v>0</v>
      </c>
      <c r="AK3774" s="229">
        <f t="shared" si="1203"/>
        <v>0</v>
      </c>
      <c r="AL3774" s="226"/>
      <c r="AM3774" s="15"/>
      <c r="AN3774" s="232" t="e">
        <f t="shared" si="1204"/>
        <v>#DIV/0!</v>
      </c>
      <c r="AO3774" s="214">
        <f t="shared" si="1198"/>
        <v>0</v>
      </c>
      <c r="AQ3774" s="210"/>
      <c r="AR3774" s="231"/>
      <c r="AS3774" s="15"/>
      <c r="AT3774" s="232">
        <f t="shared" si="1205"/>
        <v>0</v>
      </c>
      <c r="AU3774" s="235">
        <f t="shared" si="1206"/>
        <v>0</v>
      </c>
      <c r="AY3774" s="210"/>
      <c r="AZ3774" s="231"/>
      <c r="BA3774" s="15"/>
      <c r="BB3774" s="232">
        <f t="shared" si="1195"/>
        <v>0</v>
      </c>
      <c r="BC3774" s="235">
        <f t="shared" si="1207"/>
        <v>0</v>
      </c>
      <c r="BG3774" s="210"/>
      <c r="BH3774" s="231"/>
      <c r="BI3774" s="15"/>
      <c r="BJ3774" s="232">
        <f t="shared" si="1199"/>
        <v>0</v>
      </c>
      <c r="BK3774" s="235">
        <f t="shared" si="1208"/>
        <v>0</v>
      </c>
      <c r="BM3774" s="109">
        <f t="shared" si="1200"/>
        <v>-5.6941028426578688</v>
      </c>
      <c r="BN3774" s="213"/>
      <c r="BR3774" s="228"/>
      <c r="BS3774" s="311"/>
      <c r="BT3774" s="3"/>
      <c r="BU3774" s="213"/>
      <c r="BV3774" s="213"/>
      <c r="BW3774" s="291"/>
    </row>
    <row r="3775" spans="1:75" x14ac:dyDescent="0.2">
      <c r="A3775" s="210"/>
      <c r="B3775" s="211"/>
      <c r="C3775" s="848" t="str">
        <f ca="1">IF(ISERR(AVERAGE(INDIRECT("B"&amp;(ROW()-INT($B$1/2))):INDIRECT("B"&amp;(ROW()+INT($B$1/2))))),"",AVERAGE(INDIRECT("B"&amp;(ROW()-INT($B$1/2))):INDIRECT("B"&amp;(ROW()+INT($B$1/2)))))</f>
        <v/>
      </c>
      <c r="D3775" s="848">
        <f t="shared" si="1194"/>
        <v>0</v>
      </c>
      <c r="E3775" s="275"/>
      <c r="F3775" s="15"/>
      <c r="G3775" s="3"/>
      <c r="H3775" s="3"/>
      <c r="I3775" s="3"/>
      <c r="J3775" s="3"/>
      <c r="K3775" s="3"/>
      <c r="L3775" s="554"/>
      <c r="M3775" s="545"/>
      <c r="N3775" s="546"/>
      <c r="O3775" s="5"/>
      <c r="P3775" s="216"/>
      <c r="Q3775" s="217"/>
      <c r="R3775" s="218"/>
      <c r="S3775" s="219">
        <f t="shared" si="1211"/>
        <v>0</v>
      </c>
      <c r="T3775" s="220">
        <f t="shared" si="1212"/>
        <v>0</v>
      </c>
      <c r="U3775" s="214">
        <f t="shared" si="1209"/>
        <v>0</v>
      </c>
      <c r="W3775" s="221"/>
      <c r="X3775" s="222"/>
      <c r="Y3775" s="222"/>
      <c r="Z3775" s="223"/>
      <c r="AA3775" s="222"/>
      <c r="AB3775" s="224"/>
      <c r="AC3775" s="225"/>
      <c r="AD3775" s="2">
        <f t="shared" si="1196"/>
        <v>0</v>
      </c>
      <c r="AE3775" s="2">
        <f t="shared" si="1197"/>
        <v>0</v>
      </c>
      <c r="AF3775" s="226"/>
      <c r="AG3775" s="219">
        <f t="shared" si="1201"/>
        <v>0</v>
      </c>
      <c r="AH3775" s="234">
        <f t="shared" si="1202"/>
        <v>0</v>
      </c>
      <c r="AI3775" s="214">
        <f t="shared" si="1210"/>
        <v>0</v>
      </c>
      <c r="AK3775" s="229">
        <f t="shared" si="1203"/>
        <v>0</v>
      </c>
      <c r="AL3775" s="226"/>
      <c r="AM3775" s="15"/>
      <c r="AN3775" s="232" t="e">
        <f t="shared" si="1204"/>
        <v>#DIV/0!</v>
      </c>
      <c r="AO3775" s="214">
        <f t="shared" si="1198"/>
        <v>0</v>
      </c>
      <c r="AQ3775" s="210"/>
      <c r="AR3775" s="231"/>
      <c r="AS3775" s="15"/>
      <c r="AT3775" s="232">
        <f t="shared" si="1205"/>
        <v>0</v>
      </c>
      <c r="AU3775" s="235">
        <f t="shared" si="1206"/>
        <v>0</v>
      </c>
      <c r="AY3775" s="210"/>
      <c r="AZ3775" s="231"/>
      <c r="BA3775" s="15"/>
      <c r="BB3775" s="232">
        <f t="shared" si="1195"/>
        <v>0</v>
      </c>
      <c r="BC3775" s="235">
        <f t="shared" si="1207"/>
        <v>0</v>
      </c>
      <c r="BG3775" s="210"/>
      <c r="BH3775" s="231"/>
      <c r="BI3775" s="15"/>
      <c r="BJ3775" s="232">
        <f t="shared" si="1199"/>
        <v>0</v>
      </c>
      <c r="BK3775" s="235">
        <f t="shared" si="1208"/>
        <v>0</v>
      </c>
      <c r="BM3775" s="109">
        <f t="shared" si="1200"/>
        <v>-5.6959351801556055</v>
      </c>
      <c r="BN3775" s="213"/>
      <c r="BR3775" s="228"/>
      <c r="BS3775" s="311"/>
      <c r="BT3775" s="3"/>
      <c r="BU3775" s="213"/>
      <c r="BV3775" s="213"/>
      <c r="BW3775" s="291"/>
    </row>
    <row r="3776" spans="1:75" x14ac:dyDescent="0.2">
      <c r="A3776" s="210"/>
      <c r="B3776" s="211"/>
      <c r="C3776" s="848" t="str">
        <f ca="1">IF(ISERR(AVERAGE(INDIRECT("B"&amp;(ROW()-INT($B$1/2))):INDIRECT("B"&amp;(ROW()+INT($B$1/2))))),"",AVERAGE(INDIRECT("B"&amp;(ROW()-INT($B$1/2))):INDIRECT("B"&amp;(ROW()+INT($B$1/2)))))</f>
        <v/>
      </c>
      <c r="D3776" s="848">
        <f t="shared" si="1194"/>
        <v>0</v>
      </c>
      <c r="E3776" s="275"/>
      <c r="F3776" s="15"/>
      <c r="G3776" s="3"/>
      <c r="H3776" s="3"/>
      <c r="I3776" s="3"/>
      <c r="J3776" s="3"/>
      <c r="K3776" s="3"/>
      <c r="L3776" s="554"/>
      <c r="M3776" s="545"/>
      <c r="N3776" s="546"/>
      <c r="O3776" s="5"/>
      <c r="P3776" s="216"/>
      <c r="Q3776" s="217"/>
      <c r="R3776" s="218"/>
      <c r="S3776" s="219">
        <f t="shared" si="1211"/>
        <v>0</v>
      </c>
      <c r="T3776" s="220">
        <f t="shared" si="1212"/>
        <v>0</v>
      </c>
      <c r="U3776" s="214">
        <f t="shared" si="1209"/>
        <v>0</v>
      </c>
      <c r="W3776" s="221"/>
      <c r="X3776" s="222"/>
      <c r="Y3776" s="222"/>
      <c r="Z3776" s="223"/>
      <c r="AA3776" s="222"/>
      <c r="AB3776" s="224"/>
      <c r="AC3776" s="225"/>
      <c r="AD3776" s="2">
        <f t="shared" si="1196"/>
        <v>0</v>
      </c>
      <c r="AE3776" s="2">
        <f t="shared" si="1197"/>
        <v>0</v>
      </c>
      <c r="AF3776" s="226"/>
      <c r="AG3776" s="219">
        <f t="shared" si="1201"/>
        <v>0</v>
      </c>
      <c r="AH3776" s="234">
        <f t="shared" si="1202"/>
        <v>0</v>
      </c>
      <c r="AI3776" s="214">
        <f t="shared" si="1210"/>
        <v>0</v>
      </c>
      <c r="AK3776" s="229">
        <f t="shared" si="1203"/>
        <v>0</v>
      </c>
      <c r="AL3776" s="226"/>
      <c r="AM3776" s="15"/>
      <c r="AN3776" s="232" t="e">
        <f t="shared" si="1204"/>
        <v>#DIV/0!</v>
      </c>
      <c r="AO3776" s="214">
        <f t="shared" si="1198"/>
        <v>0</v>
      </c>
      <c r="AQ3776" s="210"/>
      <c r="AR3776" s="231"/>
      <c r="AS3776" s="15"/>
      <c r="AT3776" s="232">
        <f t="shared" si="1205"/>
        <v>0</v>
      </c>
      <c r="AU3776" s="235">
        <f t="shared" si="1206"/>
        <v>0</v>
      </c>
      <c r="AY3776" s="210"/>
      <c r="AZ3776" s="231"/>
      <c r="BA3776" s="15"/>
      <c r="BB3776" s="232">
        <f t="shared" si="1195"/>
        <v>0</v>
      </c>
      <c r="BC3776" s="235">
        <f t="shared" si="1207"/>
        <v>0</v>
      </c>
      <c r="BG3776" s="210"/>
      <c r="BH3776" s="231"/>
      <c r="BI3776" s="15"/>
      <c r="BJ3776" s="232">
        <f t="shared" si="1199"/>
        <v>0</v>
      </c>
      <c r="BK3776" s="235">
        <f t="shared" si="1208"/>
        <v>0</v>
      </c>
      <c r="BM3776" s="109">
        <f t="shared" si="1200"/>
        <v>-5.6977675176533422</v>
      </c>
      <c r="BN3776" s="213"/>
      <c r="BR3776" s="228"/>
      <c r="BS3776" s="311"/>
      <c r="BT3776" s="3"/>
      <c r="BU3776" s="213"/>
      <c r="BV3776" s="213"/>
      <c r="BW3776" s="291"/>
    </row>
    <row r="3777" spans="1:75" x14ac:dyDescent="0.2">
      <c r="A3777" s="210"/>
      <c r="B3777" s="211"/>
      <c r="C3777" s="848" t="str">
        <f ca="1">IF(ISERR(AVERAGE(INDIRECT("B"&amp;(ROW()-INT($B$1/2))):INDIRECT("B"&amp;(ROW()+INT($B$1/2))))),"",AVERAGE(INDIRECT("B"&amp;(ROW()-INT($B$1/2))):INDIRECT("B"&amp;(ROW()+INT($B$1/2)))))</f>
        <v/>
      </c>
      <c r="D3777" s="848">
        <f t="shared" ref="D3777:D3840" si="1213">A3777-A3776</f>
        <v>0</v>
      </c>
      <c r="E3777" s="275"/>
      <c r="F3777" s="15"/>
      <c r="G3777" s="3"/>
      <c r="H3777" s="3"/>
      <c r="I3777" s="3"/>
      <c r="J3777" s="3"/>
      <c r="K3777" s="3"/>
      <c r="L3777" s="554"/>
      <c r="M3777" s="545"/>
      <c r="N3777" s="546"/>
      <c r="O3777" s="5"/>
      <c r="P3777" s="216"/>
      <c r="Q3777" s="217"/>
      <c r="R3777" s="218"/>
      <c r="S3777" s="219">
        <f t="shared" si="1211"/>
        <v>0</v>
      </c>
      <c r="T3777" s="220">
        <f t="shared" si="1212"/>
        <v>0</v>
      </c>
      <c r="U3777" s="214">
        <f t="shared" si="1209"/>
        <v>0</v>
      </c>
      <c r="W3777" s="221"/>
      <c r="X3777" s="222"/>
      <c r="Y3777" s="222"/>
      <c r="Z3777" s="223"/>
      <c r="AA3777" s="222"/>
      <c r="AB3777" s="224"/>
      <c r="AC3777" s="225"/>
      <c r="AD3777" s="2">
        <f t="shared" si="1196"/>
        <v>0</v>
      </c>
      <c r="AE3777" s="2">
        <f t="shared" si="1197"/>
        <v>0</v>
      </c>
      <c r="AF3777" s="226"/>
      <c r="AG3777" s="219">
        <f t="shared" si="1201"/>
        <v>0</v>
      </c>
      <c r="AH3777" s="234">
        <f t="shared" si="1202"/>
        <v>0</v>
      </c>
      <c r="AI3777" s="214">
        <f t="shared" si="1210"/>
        <v>0</v>
      </c>
      <c r="AK3777" s="229">
        <f t="shared" si="1203"/>
        <v>0</v>
      </c>
      <c r="AL3777" s="226"/>
      <c r="AM3777" s="15"/>
      <c r="AN3777" s="232" t="e">
        <f t="shared" si="1204"/>
        <v>#DIV/0!</v>
      </c>
      <c r="AO3777" s="214">
        <f t="shared" si="1198"/>
        <v>0</v>
      </c>
      <c r="AQ3777" s="210"/>
      <c r="AR3777" s="231"/>
      <c r="AS3777" s="15"/>
      <c r="AT3777" s="232">
        <f t="shared" si="1205"/>
        <v>0</v>
      </c>
      <c r="AU3777" s="235">
        <f t="shared" si="1206"/>
        <v>0</v>
      </c>
      <c r="AY3777" s="210"/>
      <c r="AZ3777" s="231"/>
      <c r="BA3777" s="15"/>
      <c r="BB3777" s="232">
        <f t="shared" si="1195"/>
        <v>0</v>
      </c>
      <c r="BC3777" s="235">
        <f t="shared" si="1207"/>
        <v>0</v>
      </c>
      <c r="BG3777" s="210"/>
      <c r="BH3777" s="231"/>
      <c r="BI3777" s="15"/>
      <c r="BJ3777" s="232">
        <f t="shared" si="1199"/>
        <v>0</v>
      </c>
      <c r="BK3777" s="235">
        <f t="shared" si="1208"/>
        <v>0</v>
      </c>
      <c r="BM3777" s="109">
        <f t="shared" si="1200"/>
        <v>-5.6995998551510789</v>
      </c>
      <c r="BN3777" s="213"/>
      <c r="BR3777" s="228"/>
      <c r="BS3777" s="311"/>
      <c r="BT3777" s="3"/>
      <c r="BU3777" s="213"/>
      <c r="BV3777" s="213"/>
      <c r="BW3777" s="291"/>
    </row>
    <row r="3778" spans="1:75" x14ac:dyDescent="0.2">
      <c r="A3778" s="210"/>
      <c r="B3778" s="211"/>
      <c r="C3778" s="848" t="str">
        <f ca="1">IF(ISERR(AVERAGE(INDIRECT("B"&amp;(ROW()-INT($B$1/2))):INDIRECT("B"&amp;(ROW()+INT($B$1/2))))),"",AVERAGE(INDIRECT("B"&amp;(ROW()-INT($B$1/2))):INDIRECT("B"&amp;(ROW()+INT($B$1/2)))))</f>
        <v/>
      </c>
      <c r="D3778" s="848">
        <f t="shared" si="1213"/>
        <v>0</v>
      </c>
      <c r="E3778" s="275"/>
      <c r="F3778" s="15"/>
      <c r="G3778" s="3"/>
      <c r="H3778" s="3"/>
      <c r="I3778" s="3"/>
      <c r="J3778" s="3"/>
      <c r="K3778" s="3"/>
      <c r="L3778" s="554"/>
      <c r="M3778" s="545"/>
      <c r="N3778" s="546"/>
      <c r="O3778" s="5"/>
      <c r="P3778" s="216"/>
      <c r="Q3778" s="217"/>
      <c r="R3778" s="218"/>
      <c r="S3778" s="219">
        <f t="shared" si="1211"/>
        <v>0</v>
      </c>
      <c r="T3778" s="220">
        <f t="shared" si="1212"/>
        <v>0</v>
      </c>
      <c r="U3778" s="214">
        <f t="shared" si="1209"/>
        <v>0</v>
      </c>
      <c r="W3778" s="221"/>
      <c r="X3778" s="222"/>
      <c r="Y3778" s="222"/>
      <c r="Z3778" s="223"/>
      <c r="AA3778" s="222"/>
      <c r="AB3778" s="224"/>
      <c r="AC3778" s="225"/>
      <c r="AD3778" s="2">
        <f t="shared" si="1196"/>
        <v>0</v>
      </c>
      <c r="AE3778" s="2">
        <f t="shared" si="1197"/>
        <v>0</v>
      </c>
      <c r="AF3778" s="226"/>
      <c r="AG3778" s="219">
        <f t="shared" si="1201"/>
        <v>0</v>
      </c>
      <c r="AH3778" s="234">
        <f t="shared" si="1202"/>
        <v>0</v>
      </c>
      <c r="AI3778" s="214">
        <f t="shared" si="1210"/>
        <v>0</v>
      </c>
      <c r="AK3778" s="229">
        <f t="shared" si="1203"/>
        <v>0</v>
      </c>
      <c r="AL3778" s="226"/>
      <c r="AM3778" s="15"/>
      <c r="AN3778" s="232" t="e">
        <f t="shared" si="1204"/>
        <v>#DIV/0!</v>
      </c>
      <c r="AO3778" s="214">
        <f t="shared" si="1198"/>
        <v>0</v>
      </c>
      <c r="AQ3778" s="210"/>
      <c r="AR3778" s="231"/>
      <c r="AS3778" s="15"/>
      <c r="AT3778" s="232">
        <f t="shared" si="1205"/>
        <v>0</v>
      </c>
      <c r="AU3778" s="235">
        <f t="shared" si="1206"/>
        <v>0</v>
      </c>
      <c r="AY3778" s="210"/>
      <c r="AZ3778" s="231"/>
      <c r="BA3778" s="15"/>
      <c r="BB3778" s="232">
        <f t="shared" si="1195"/>
        <v>0</v>
      </c>
      <c r="BC3778" s="235">
        <f t="shared" si="1207"/>
        <v>0</v>
      </c>
      <c r="BG3778" s="210"/>
      <c r="BH3778" s="231"/>
      <c r="BI3778" s="15"/>
      <c r="BJ3778" s="232">
        <f t="shared" si="1199"/>
        <v>0</v>
      </c>
      <c r="BK3778" s="235">
        <f t="shared" si="1208"/>
        <v>0</v>
      </c>
      <c r="BM3778" s="109">
        <f t="shared" si="1200"/>
        <v>-5.7014321926488156</v>
      </c>
      <c r="BN3778" s="213"/>
      <c r="BR3778" s="228"/>
      <c r="BS3778" s="311"/>
      <c r="BT3778" s="3"/>
      <c r="BU3778" s="213"/>
      <c r="BV3778" s="213"/>
      <c r="BW3778" s="291"/>
    </row>
    <row r="3779" spans="1:75" x14ac:dyDescent="0.2">
      <c r="A3779" s="210"/>
      <c r="B3779" s="211"/>
      <c r="C3779" s="848" t="str">
        <f ca="1">IF(ISERR(AVERAGE(INDIRECT("B"&amp;(ROW()-INT($B$1/2))):INDIRECT("B"&amp;(ROW()+INT($B$1/2))))),"",AVERAGE(INDIRECT("B"&amp;(ROW()-INT($B$1/2))):INDIRECT("B"&amp;(ROW()+INT($B$1/2)))))</f>
        <v/>
      </c>
      <c r="D3779" s="848">
        <f t="shared" si="1213"/>
        <v>0</v>
      </c>
      <c r="E3779" s="275"/>
      <c r="F3779" s="15"/>
      <c r="G3779" s="3"/>
      <c r="H3779" s="3"/>
      <c r="I3779" s="3"/>
      <c r="J3779" s="3"/>
      <c r="K3779" s="3"/>
      <c r="L3779" s="554"/>
      <c r="M3779" s="545"/>
      <c r="N3779" s="546"/>
      <c r="O3779" s="5"/>
      <c r="P3779" s="216"/>
      <c r="Q3779" s="217"/>
      <c r="R3779" s="218"/>
      <c r="S3779" s="219">
        <f t="shared" si="1211"/>
        <v>0</v>
      </c>
      <c r="T3779" s="220">
        <f t="shared" si="1212"/>
        <v>0</v>
      </c>
      <c r="U3779" s="214">
        <f t="shared" si="1209"/>
        <v>0</v>
      </c>
      <c r="W3779" s="221"/>
      <c r="X3779" s="222"/>
      <c r="Y3779" s="222"/>
      <c r="Z3779" s="223"/>
      <c r="AA3779" s="222"/>
      <c r="AB3779" s="224"/>
      <c r="AC3779" s="225"/>
      <c r="AD3779" s="2">
        <f t="shared" si="1196"/>
        <v>0</v>
      </c>
      <c r="AE3779" s="2">
        <f t="shared" si="1197"/>
        <v>0</v>
      </c>
      <c r="AF3779" s="226"/>
      <c r="AG3779" s="219">
        <f t="shared" si="1201"/>
        <v>0</v>
      </c>
      <c r="AH3779" s="234">
        <f t="shared" si="1202"/>
        <v>0</v>
      </c>
      <c r="AI3779" s="214">
        <f t="shared" si="1210"/>
        <v>0</v>
      </c>
      <c r="AK3779" s="229">
        <f t="shared" si="1203"/>
        <v>0</v>
      </c>
      <c r="AL3779" s="226"/>
      <c r="AM3779" s="15"/>
      <c r="AN3779" s="232" t="e">
        <f t="shared" si="1204"/>
        <v>#DIV/0!</v>
      </c>
      <c r="AO3779" s="214">
        <f t="shared" si="1198"/>
        <v>0</v>
      </c>
      <c r="AQ3779" s="210"/>
      <c r="AR3779" s="231"/>
      <c r="AS3779" s="15"/>
      <c r="AT3779" s="232">
        <f t="shared" si="1205"/>
        <v>0</v>
      </c>
      <c r="AU3779" s="235">
        <f t="shared" si="1206"/>
        <v>0</v>
      </c>
      <c r="AY3779" s="210"/>
      <c r="AZ3779" s="231"/>
      <c r="BA3779" s="15"/>
      <c r="BB3779" s="232">
        <f t="shared" si="1195"/>
        <v>0</v>
      </c>
      <c r="BC3779" s="235">
        <f t="shared" si="1207"/>
        <v>0</v>
      </c>
      <c r="BG3779" s="210"/>
      <c r="BH3779" s="231"/>
      <c r="BI3779" s="15"/>
      <c r="BJ3779" s="232">
        <f t="shared" si="1199"/>
        <v>0</v>
      </c>
      <c r="BK3779" s="235">
        <f t="shared" si="1208"/>
        <v>0</v>
      </c>
      <c r="BM3779" s="109">
        <f t="shared" si="1200"/>
        <v>-5.7032645301465523</v>
      </c>
      <c r="BN3779" s="213"/>
      <c r="BR3779" s="228"/>
      <c r="BS3779" s="311"/>
      <c r="BT3779" s="3"/>
      <c r="BU3779" s="213"/>
      <c r="BV3779" s="213"/>
      <c r="BW3779" s="291"/>
    </row>
    <row r="3780" spans="1:75" x14ac:dyDescent="0.2">
      <c r="A3780" s="210"/>
      <c r="B3780" s="211"/>
      <c r="C3780" s="848" t="str">
        <f ca="1">IF(ISERR(AVERAGE(INDIRECT("B"&amp;(ROW()-INT($B$1/2))):INDIRECT("B"&amp;(ROW()+INT($B$1/2))))),"",AVERAGE(INDIRECT("B"&amp;(ROW()-INT($B$1/2))):INDIRECT("B"&amp;(ROW()+INT($B$1/2)))))</f>
        <v/>
      </c>
      <c r="D3780" s="848">
        <f t="shared" si="1213"/>
        <v>0</v>
      </c>
      <c r="E3780" s="275"/>
      <c r="F3780" s="15"/>
      <c r="G3780" s="3"/>
      <c r="H3780" s="3"/>
      <c r="I3780" s="3"/>
      <c r="J3780" s="3"/>
      <c r="K3780" s="3"/>
      <c r="L3780" s="554"/>
      <c r="M3780" s="545"/>
      <c r="N3780" s="546"/>
      <c r="O3780" s="5"/>
      <c r="P3780" s="216"/>
      <c r="Q3780" s="217"/>
      <c r="R3780" s="218"/>
      <c r="S3780" s="219">
        <f t="shared" si="1211"/>
        <v>0</v>
      </c>
      <c r="T3780" s="220">
        <f t="shared" si="1212"/>
        <v>0</v>
      </c>
      <c r="U3780" s="214">
        <f t="shared" si="1209"/>
        <v>0</v>
      </c>
      <c r="W3780" s="221"/>
      <c r="X3780" s="222"/>
      <c r="Y3780" s="222"/>
      <c r="Z3780" s="223"/>
      <c r="AA3780" s="222"/>
      <c r="AB3780" s="224"/>
      <c r="AC3780" s="225"/>
      <c r="AD3780" s="2">
        <f t="shared" si="1196"/>
        <v>0</v>
      </c>
      <c r="AE3780" s="2">
        <f t="shared" si="1197"/>
        <v>0</v>
      </c>
      <c r="AF3780" s="226"/>
      <c r="AG3780" s="219">
        <f t="shared" si="1201"/>
        <v>0</v>
      </c>
      <c r="AH3780" s="234">
        <f t="shared" si="1202"/>
        <v>0</v>
      </c>
      <c r="AI3780" s="214">
        <f t="shared" si="1210"/>
        <v>0</v>
      </c>
      <c r="AK3780" s="229">
        <f t="shared" si="1203"/>
        <v>0</v>
      </c>
      <c r="AL3780" s="226"/>
      <c r="AM3780" s="15"/>
      <c r="AN3780" s="232" t="e">
        <f t="shared" si="1204"/>
        <v>#DIV/0!</v>
      </c>
      <c r="AO3780" s="214">
        <f t="shared" si="1198"/>
        <v>0</v>
      </c>
      <c r="AQ3780" s="210"/>
      <c r="AR3780" s="231"/>
      <c r="AS3780" s="15"/>
      <c r="AT3780" s="232">
        <f t="shared" si="1205"/>
        <v>0</v>
      </c>
      <c r="AU3780" s="235">
        <f t="shared" si="1206"/>
        <v>0</v>
      </c>
      <c r="AY3780" s="210"/>
      <c r="AZ3780" s="231"/>
      <c r="BA3780" s="15"/>
      <c r="BB3780" s="232">
        <f t="shared" ref="BB3780:BB3843" si="1214">IF(AY3780&gt;0,(26.3/MAX($AY$4:$AY$4600))*AY3780,0)</f>
        <v>0</v>
      </c>
      <c r="BC3780" s="235">
        <f t="shared" si="1207"/>
        <v>0</v>
      </c>
      <c r="BG3780" s="210"/>
      <c r="BH3780" s="231"/>
      <c r="BI3780" s="15"/>
      <c r="BJ3780" s="232">
        <f t="shared" si="1199"/>
        <v>0</v>
      </c>
      <c r="BK3780" s="235">
        <f t="shared" si="1208"/>
        <v>0</v>
      </c>
      <c r="BM3780" s="109">
        <f t="shared" si="1200"/>
        <v>-5.705096867644289</v>
      </c>
      <c r="BN3780" s="213"/>
      <c r="BR3780" s="228"/>
      <c r="BS3780" s="311"/>
      <c r="BT3780" s="3"/>
      <c r="BU3780" s="213"/>
      <c r="BV3780" s="213"/>
      <c r="BW3780" s="291"/>
    </row>
    <row r="3781" spans="1:75" x14ac:dyDescent="0.2">
      <c r="A3781" s="210"/>
      <c r="B3781" s="211"/>
      <c r="C3781" s="848" t="str">
        <f ca="1">IF(ISERR(AVERAGE(INDIRECT("B"&amp;(ROW()-INT($B$1/2))):INDIRECT("B"&amp;(ROW()+INT($B$1/2))))),"",AVERAGE(INDIRECT("B"&amp;(ROW()-INT($B$1/2))):INDIRECT("B"&amp;(ROW()+INT($B$1/2)))))</f>
        <v/>
      </c>
      <c r="D3781" s="848">
        <f t="shared" si="1213"/>
        <v>0</v>
      </c>
      <c r="E3781" s="275"/>
      <c r="F3781" s="15"/>
      <c r="G3781" s="3"/>
      <c r="H3781" s="3"/>
      <c r="I3781" s="3"/>
      <c r="J3781" s="3"/>
      <c r="K3781" s="3"/>
      <c r="L3781" s="554"/>
      <c r="M3781" s="545"/>
      <c r="N3781" s="546"/>
      <c r="O3781" s="5"/>
      <c r="P3781" s="216"/>
      <c r="Q3781" s="217"/>
      <c r="R3781" s="218"/>
      <c r="S3781" s="219">
        <f t="shared" si="1211"/>
        <v>0</v>
      </c>
      <c r="T3781" s="220">
        <f t="shared" si="1212"/>
        <v>0</v>
      </c>
      <c r="U3781" s="214">
        <f t="shared" si="1209"/>
        <v>0</v>
      </c>
      <c r="W3781" s="221"/>
      <c r="X3781" s="222"/>
      <c r="Y3781" s="222"/>
      <c r="Z3781" s="223"/>
      <c r="AA3781" s="222"/>
      <c r="AB3781" s="224"/>
      <c r="AC3781" s="225"/>
      <c r="AD3781" s="2">
        <f t="shared" ref="AD3781:AD3844" si="1215">IF(W3781&lt;0,W3781-X3781/60-Y3781/3600,W3781+X3781/60+Y3781/3600)</f>
        <v>0</v>
      </c>
      <c r="AE3781" s="2">
        <f t="shared" ref="AE3781:AE3844" si="1216">IF(Z3781&lt;0,Z3781-AA3781/60-AB3781/3600,Z3781+AA3781/60+AB3781/3600)</f>
        <v>0</v>
      </c>
      <c r="AF3781" s="226"/>
      <c r="AG3781" s="219">
        <f t="shared" si="1201"/>
        <v>0</v>
      </c>
      <c r="AH3781" s="234">
        <f t="shared" si="1202"/>
        <v>0</v>
      </c>
      <c r="AI3781" s="214">
        <f t="shared" si="1210"/>
        <v>0</v>
      </c>
      <c r="AK3781" s="229">
        <f t="shared" si="1203"/>
        <v>0</v>
      </c>
      <c r="AL3781" s="226"/>
      <c r="AM3781" s="15"/>
      <c r="AN3781" s="232" t="e">
        <f t="shared" si="1204"/>
        <v>#DIV/0!</v>
      </c>
      <c r="AO3781" s="214">
        <f t="shared" ref="AO3781:AO3844" si="1217">AL3781*3.28084</f>
        <v>0</v>
      </c>
      <c r="AQ3781" s="210"/>
      <c r="AR3781" s="231"/>
      <c r="AS3781" s="15"/>
      <c r="AT3781" s="232">
        <f t="shared" si="1205"/>
        <v>0</v>
      </c>
      <c r="AU3781" s="235">
        <f t="shared" si="1206"/>
        <v>0</v>
      </c>
      <c r="AY3781" s="210"/>
      <c r="AZ3781" s="231"/>
      <c r="BA3781" s="15"/>
      <c r="BB3781" s="232">
        <f t="shared" si="1214"/>
        <v>0</v>
      </c>
      <c r="BC3781" s="235">
        <f t="shared" si="1207"/>
        <v>0</v>
      </c>
      <c r="BG3781" s="210"/>
      <c r="BH3781" s="231"/>
      <c r="BI3781" s="15"/>
      <c r="BJ3781" s="232">
        <f t="shared" ref="BJ3781:BJ3844" si="1218">BG3781</f>
        <v>0</v>
      </c>
      <c r="BK3781" s="235">
        <f t="shared" si="1208"/>
        <v>0</v>
      </c>
      <c r="BM3781" s="109">
        <f t="shared" ref="BM3781:BM3844" si="1219">BM3780+$BQ$14</f>
        <v>-5.7069292051420257</v>
      </c>
      <c r="BN3781" s="213"/>
      <c r="BR3781" s="228"/>
      <c r="BS3781" s="311"/>
      <c r="BT3781" s="3"/>
      <c r="BU3781" s="213"/>
      <c r="BV3781" s="213"/>
      <c r="BW3781" s="291"/>
    </row>
    <row r="3782" spans="1:75" x14ac:dyDescent="0.2">
      <c r="A3782" s="210"/>
      <c r="B3782" s="211"/>
      <c r="C3782" s="848" t="str">
        <f ca="1">IF(ISERR(AVERAGE(INDIRECT("B"&amp;(ROW()-INT($B$1/2))):INDIRECT("B"&amp;(ROW()+INT($B$1/2))))),"",AVERAGE(INDIRECT("B"&amp;(ROW()-INT($B$1/2))):INDIRECT("B"&amp;(ROW()+INT($B$1/2)))))</f>
        <v/>
      </c>
      <c r="D3782" s="848">
        <f t="shared" si="1213"/>
        <v>0</v>
      </c>
      <c r="E3782" s="275"/>
      <c r="F3782" s="15"/>
      <c r="G3782" s="3"/>
      <c r="H3782" s="3"/>
      <c r="I3782" s="3"/>
      <c r="J3782" s="3"/>
      <c r="K3782" s="3"/>
      <c r="L3782" s="554"/>
      <c r="M3782" s="545"/>
      <c r="N3782" s="546"/>
      <c r="O3782" s="5"/>
      <c r="P3782" s="216"/>
      <c r="Q3782" s="217"/>
      <c r="R3782" s="218"/>
      <c r="S3782" s="219">
        <f t="shared" si="1211"/>
        <v>0</v>
      </c>
      <c r="T3782" s="220">
        <f t="shared" si="1212"/>
        <v>0</v>
      </c>
      <c r="U3782" s="214">
        <f t="shared" si="1209"/>
        <v>0</v>
      </c>
      <c r="W3782" s="221"/>
      <c r="X3782" s="222"/>
      <c r="Y3782" s="222"/>
      <c r="Z3782" s="223"/>
      <c r="AA3782" s="222"/>
      <c r="AB3782" s="224"/>
      <c r="AC3782" s="225"/>
      <c r="AD3782" s="2">
        <f t="shared" si="1215"/>
        <v>0</v>
      </c>
      <c r="AE3782" s="2">
        <f t="shared" si="1216"/>
        <v>0</v>
      </c>
      <c r="AF3782" s="226"/>
      <c r="AG3782" s="219">
        <f t="shared" ref="AG3782:AG3845" si="1220">AG3781+IF(AD3782&lt;&gt;0,1.852*60*1000*((ACOS((SIN((AD3781/180)*PI()))*(SIN((AD3782/180)*PI()))+(COS((AD3781/180)*PI()))*(COS((AD3782/180)*PI()))*(COS((AE3782/180)*PI()-(AE3781/180)*PI())))/PI())*180),0)</f>
        <v>0</v>
      </c>
      <c r="AH3782" s="234">
        <f t="shared" ref="AH3782:AH3845" si="1221">AH3781+IF(AD3782&lt;&gt;0,1.852*60*0.6213712*((ACOS((SIN((AD3781/180)*PI()))*(SIN((AD3782/180)*PI()))+(COS((AD3781/180)*PI()))*(COS((AD3782/180)*PI()))*(COS((AE3782/180)*PI()-(AE3781/180)*PI())))/PI())*180),0)</f>
        <v>0</v>
      </c>
      <c r="AI3782" s="214">
        <f t="shared" si="1210"/>
        <v>0</v>
      </c>
      <c r="AK3782" s="229">
        <f t="shared" ref="AK3782:AK3845" si="1222">IF(AL3782&gt;0,AK3781+$AO$1,0)</f>
        <v>0</v>
      </c>
      <c r="AL3782" s="226"/>
      <c r="AM3782" s="15"/>
      <c r="AN3782" s="232" t="e">
        <f t="shared" ref="AN3782:AN3845" si="1223">(42341.84/MAX(AK3782:AK8378))*AK3782*0.0006213712</f>
        <v>#DIV/0!</v>
      </c>
      <c r="AO3782" s="214">
        <f t="shared" si="1217"/>
        <v>0</v>
      </c>
      <c r="AQ3782" s="210"/>
      <c r="AR3782" s="231"/>
      <c r="AS3782" s="15"/>
      <c r="AT3782" s="232">
        <f t="shared" ref="AT3782:AT3845" si="1224">IF(AQ3782&gt;0,(26.3/(MAX($AQ$4:$AQ$4600)*0.0006213712))*AQ3782*0.0006213712,0)</f>
        <v>0</v>
      </c>
      <c r="AU3782" s="235">
        <f t="shared" ref="AU3782:AU3845" si="1225">(AR3782*3.28084)+(AW$4)</f>
        <v>0</v>
      </c>
      <c r="AY3782" s="210"/>
      <c r="AZ3782" s="231"/>
      <c r="BA3782" s="15"/>
      <c r="BB3782" s="232">
        <f t="shared" si="1214"/>
        <v>0</v>
      </c>
      <c r="BC3782" s="235">
        <f t="shared" ref="BC3782:BC3845" si="1226">AZ3782+BE$4</f>
        <v>0</v>
      </c>
      <c r="BG3782" s="210"/>
      <c r="BH3782" s="231"/>
      <c r="BI3782" s="15"/>
      <c r="BJ3782" s="232">
        <f t="shared" si="1218"/>
        <v>0</v>
      </c>
      <c r="BK3782" s="235">
        <f t="shared" ref="BK3782:BK3845" si="1227">BH3782*BM3782</f>
        <v>0</v>
      </c>
      <c r="BM3782" s="109">
        <f t="shared" si="1219"/>
        <v>-5.7087615426397624</v>
      </c>
      <c r="BN3782" s="213"/>
      <c r="BR3782" s="228"/>
      <c r="BS3782" s="311"/>
      <c r="BT3782" s="3"/>
      <c r="BU3782" s="213"/>
      <c r="BV3782" s="213"/>
      <c r="BW3782" s="291"/>
    </row>
    <row r="3783" spans="1:75" x14ac:dyDescent="0.2">
      <c r="A3783" s="210"/>
      <c r="B3783" s="211"/>
      <c r="C3783" s="848" t="str">
        <f ca="1">IF(ISERR(AVERAGE(INDIRECT("B"&amp;(ROW()-INT($B$1/2))):INDIRECT("B"&amp;(ROW()+INT($B$1/2))))),"",AVERAGE(INDIRECT("B"&amp;(ROW()-INT($B$1/2))):INDIRECT("B"&amp;(ROW()+INT($B$1/2)))))</f>
        <v/>
      </c>
      <c r="D3783" s="848">
        <f t="shared" si="1213"/>
        <v>0</v>
      </c>
      <c r="E3783" s="275"/>
      <c r="F3783" s="15"/>
      <c r="G3783" s="3"/>
      <c r="H3783" s="3"/>
      <c r="I3783" s="3"/>
      <c r="J3783" s="3"/>
      <c r="K3783" s="3"/>
      <c r="L3783" s="554"/>
      <c r="M3783" s="545"/>
      <c r="N3783" s="546"/>
      <c r="O3783" s="5"/>
      <c r="P3783" s="216"/>
      <c r="Q3783" s="217"/>
      <c r="R3783" s="218"/>
      <c r="S3783" s="219">
        <f t="shared" si="1211"/>
        <v>0</v>
      </c>
      <c r="T3783" s="220">
        <f t="shared" si="1212"/>
        <v>0</v>
      </c>
      <c r="U3783" s="214">
        <f t="shared" ref="U3783:U3846" si="1228">R3783*3.28084</f>
        <v>0</v>
      </c>
      <c r="W3783" s="221"/>
      <c r="X3783" s="222"/>
      <c r="Y3783" s="222"/>
      <c r="Z3783" s="223"/>
      <c r="AA3783" s="222"/>
      <c r="AB3783" s="224"/>
      <c r="AC3783" s="225"/>
      <c r="AD3783" s="2">
        <f t="shared" si="1215"/>
        <v>0</v>
      </c>
      <c r="AE3783" s="2">
        <f t="shared" si="1216"/>
        <v>0</v>
      </c>
      <c r="AF3783" s="226"/>
      <c r="AG3783" s="219">
        <f t="shared" si="1220"/>
        <v>0</v>
      </c>
      <c r="AH3783" s="234">
        <f t="shared" si="1221"/>
        <v>0</v>
      </c>
      <c r="AI3783" s="214">
        <f t="shared" ref="AI3783:AI3846" si="1229">AF3783*3.28084</f>
        <v>0</v>
      </c>
      <c r="AK3783" s="229">
        <f t="shared" si="1222"/>
        <v>0</v>
      </c>
      <c r="AL3783" s="226"/>
      <c r="AM3783" s="15"/>
      <c r="AN3783" s="232" t="e">
        <f t="shared" si="1223"/>
        <v>#DIV/0!</v>
      </c>
      <c r="AO3783" s="214">
        <f t="shared" si="1217"/>
        <v>0</v>
      </c>
      <c r="AQ3783" s="210"/>
      <c r="AR3783" s="231"/>
      <c r="AS3783" s="15"/>
      <c r="AT3783" s="232">
        <f t="shared" si="1224"/>
        <v>0</v>
      </c>
      <c r="AU3783" s="235">
        <f t="shared" si="1225"/>
        <v>0</v>
      </c>
      <c r="AY3783" s="210"/>
      <c r="AZ3783" s="231"/>
      <c r="BA3783" s="15"/>
      <c r="BB3783" s="232">
        <f t="shared" si="1214"/>
        <v>0</v>
      </c>
      <c r="BC3783" s="235">
        <f t="shared" si="1226"/>
        <v>0</v>
      </c>
      <c r="BG3783" s="210"/>
      <c r="BH3783" s="231"/>
      <c r="BI3783" s="15"/>
      <c r="BJ3783" s="232">
        <f t="shared" si="1218"/>
        <v>0</v>
      </c>
      <c r="BK3783" s="235">
        <f t="shared" si="1227"/>
        <v>0</v>
      </c>
      <c r="BM3783" s="109">
        <f t="shared" si="1219"/>
        <v>-5.7105938801374991</v>
      </c>
      <c r="BN3783" s="213"/>
      <c r="BR3783" s="228"/>
      <c r="BS3783" s="311"/>
      <c r="BT3783" s="3"/>
      <c r="BU3783" s="213"/>
      <c r="BV3783" s="213"/>
      <c r="BW3783" s="291"/>
    </row>
    <row r="3784" spans="1:75" x14ac:dyDescent="0.2">
      <c r="A3784" s="210"/>
      <c r="B3784" s="211"/>
      <c r="C3784" s="848" t="str">
        <f ca="1">IF(ISERR(AVERAGE(INDIRECT("B"&amp;(ROW()-INT($B$1/2))):INDIRECT("B"&amp;(ROW()+INT($B$1/2))))),"",AVERAGE(INDIRECT("B"&amp;(ROW()-INT($B$1/2))):INDIRECT("B"&amp;(ROW()+INT($B$1/2)))))</f>
        <v/>
      </c>
      <c r="D3784" s="848">
        <f t="shared" si="1213"/>
        <v>0</v>
      </c>
      <c r="E3784" s="275"/>
      <c r="F3784" s="15"/>
      <c r="G3784" s="3"/>
      <c r="H3784" s="3"/>
      <c r="I3784" s="3"/>
      <c r="J3784" s="3"/>
      <c r="K3784" s="3"/>
      <c r="L3784" s="554"/>
      <c r="M3784" s="545"/>
      <c r="N3784" s="546"/>
      <c r="O3784" s="5"/>
      <c r="P3784" s="216"/>
      <c r="Q3784" s="217"/>
      <c r="R3784" s="218"/>
      <c r="S3784" s="219">
        <f t="shared" si="1211"/>
        <v>0</v>
      </c>
      <c r="T3784" s="220">
        <f t="shared" si="1212"/>
        <v>0</v>
      </c>
      <c r="U3784" s="214">
        <f t="shared" si="1228"/>
        <v>0</v>
      </c>
      <c r="W3784" s="221"/>
      <c r="X3784" s="222"/>
      <c r="Y3784" s="222"/>
      <c r="Z3784" s="223"/>
      <c r="AA3784" s="222"/>
      <c r="AB3784" s="224"/>
      <c r="AC3784" s="225"/>
      <c r="AD3784" s="2">
        <f t="shared" si="1215"/>
        <v>0</v>
      </c>
      <c r="AE3784" s="2">
        <f t="shared" si="1216"/>
        <v>0</v>
      </c>
      <c r="AF3784" s="226"/>
      <c r="AG3784" s="219">
        <f t="shared" si="1220"/>
        <v>0</v>
      </c>
      <c r="AH3784" s="234">
        <f t="shared" si="1221"/>
        <v>0</v>
      </c>
      <c r="AI3784" s="214">
        <f t="shared" si="1229"/>
        <v>0</v>
      </c>
      <c r="AK3784" s="229">
        <f t="shared" si="1222"/>
        <v>0</v>
      </c>
      <c r="AL3784" s="226"/>
      <c r="AM3784" s="15"/>
      <c r="AN3784" s="232" t="e">
        <f t="shared" si="1223"/>
        <v>#DIV/0!</v>
      </c>
      <c r="AO3784" s="214">
        <f t="shared" si="1217"/>
        <v>0</v>
      </c>
      <c r="AQ3784" s="210"/>
      <c r="AR3784" s="231"/>
      <c r="AS3784" s="15"/>
      <c r="AT3784" s="232">
        <f t="shared" si="1224"/>
        <v>0</v>
      </c>
      <c r="AU3784" s="235">
        <f t="shared" si="1225"/>
        <v>0</v>
      </c>
      <c r="AY3784" s="210"/>
      <c r="AZ3784" s="231"/>
      <c r="BA3784" s="15"/>
      <c r="BB3784" s="232">
        <f t="shared" si="1214"/>
        <v>0</v>
      </c>
      <c r="BC3784" s="235">
        <f t="shared" si="1226"/>
        <v>0</v>
      </c>
      <c r="BG3784" s="210"/>
      <c r="BH3784" s="231"/>
      <c r="BI3784" s="15"/>
      <c r="BJ3784" s="232">
        <f t="shared" si="1218"/>
        <v>0</v>
      </c>
      <c r="BK3784" s="235">
        <f t="shared" si="1227"/>
        <v>0</v>
      </c>
      <c r="BM3784" s="109">
        <f t="shared" si="1219"/>
        <v>-5.7124262176352358</v>
      </c>
      <c r="BN3784" s="213"/>
      <c r="BR3784" s="228"/>
      <c r="BS3784" s="311"/>
      <c r="BT3784" s="3"/>
      <c r="BU3784" s="213"/>
      <c r="BV3784" s="213"/>
      <c r="BW3784" s="291"/>
    </row>
    <row r="3785" spans="1:75" x14ac:dyDescent="0.2">
      <c r="A3785" s="210"/>
      <c r="B3785" s="211"/>
      <c r="C3785" s="848" t="str">
        <f ca="1">IF(ISERR(AVERAGE(INDIRECT("B"&amp;(ROW()-INT($B$1/2))):INDIRECT("B"&amp;(ROW()+INT($B$1/2))))),"",AVERAGE(INDIRECT("B"&amp;(ROW()-INT($B$1/2))):INDIRECT("B"&amp;(ROW()+INT($B$1/2)))))</f>
        <v/>
      </c>
      <c r="D3785" s="848">
        <f t="shared" si="1213"/>
        <v>0</v>
      </c>
      <c r="E3785" s="275"/>
      <c r="F3785" s="15"/>
      <c r="G3785" s="3"/>
      <c r="H3785" s="3"/>
      <c r="I3785" s="3"/>
      <c r="J3785" s="3"/>
      <c r="K3785" s="3"/>
      <c r="L3785" s="554"/>
      <c r="M3785" s="545"/>
      <c r="N3785" s="546"/>
      <c r="O3785" s="5"/>
      <c r="P3785" s="216"/>
      <c r="Q3785" s="217"/>
      <c r="R3785" s="218"/>
      <c r="S3785" s="219">
        <f t="shared" ref="S3785:S3848" si="1230">S3784+IF(P3785&lt;&gt;0,1.852*60*1000*((ACOS((SIN((P3784/180)*PI()))*(SIN((P3785/180)*PI()))+(COS((P3784/180)*PI()))*(COS((P3785/180)*PI()))*(COS((Q3785/180)*PI()-(Q3784/180)*PI())))/PI())*180),0)</f>
        <v>0</v>
      </c>
      <c r="T3785" s="220">
        <f t="shared" ref="T3785:T3848" si="1231">T3784+IF(P3785&lt;&gt;0,1.852*60*0.6213712*((ACOS((SIN((P3784/180)*PI()))*(SIN((P3785/180)*PI()))+(COS((P3784/180)*PI()))*(COS((P3785/180)*PI()))*(COS((Q3785/180)*PI()-(Q3784/180)*PI())))/PI())*180),0)</f>
        <v>0</v>
      </c>
      <c r="U3785" s="214">
        <f t="shared" si="1228"/>
        <v>0</v>
      </c>
      <c r="W3785" s="221"/>
      <c r="X3785" s="222"/>
      <c r="Y3785" s="222"/>
      <c r="Z3785" s="223"/>
      <c r="AA3785" s="222"/>
      <c r="AB3785" s="224"/>
      <c r="AC3785" s="225"/>
      <c r="AD3785" s="2">
        <f t="shared" si="1215"/>
        <v>0</v>
      </c>
      <c r="AE3785" s="2">
        <f t="shared" si="1216"/>
        <v>0</v>
      </c>
      <c r="AF3785" s="226"/>
      <c r="AG3785" s="219">
        <f t="shared" si="1220"/>
        <v>0</v>
      </c>
      <c r="AH3785" s="234">
        <f t="shared" si="1221"/>
        <v>0</v>
      </c>
      <c r="AI3785" s="214">
        <f t="shared" si="1229"/>
        <v>0</v>
      </c>
      <c r="AK3785" s="229">
        <f t="shared" si="1222"/>
        <v>0</v>
      </c>
      <c r="AL3785" s="226"/>
      <c r="AM3785" s="15"/>
      <c r="AN3785" s="232" t="e">
        <f t="shared" si="1223"/>
        <v>#DIV/0!</v>
      </c>
      <c r="AO3785" s="214">
        <f t="shared" si="1217"/>
        <v>0</v>
      </c>
      <c r="AQ3785" s="210"/>
      <c r="AR3785" s="231"/>
      <c r="AS3785" s="15"/>
      <c r="AT3785" s="232">
        <f t="shared" si="1224"/>
        <v>0</v>
      </c>
      <c r="AU3785" s="235">
        <f t="shared" si="1225"/>
        <v>0</v>
      </c>
      <c r="AY3785" s="210"/>
      <c r="AZ3785" s="231"/>
      <c r="BA3785" s="15"/>
      <c r="BB3785" s="232">
        <f t="shared" si="1214"/>
        <v>0</v>
      </c>
      <c r="BC3785" s="235">
        <f t="shared" si="1226"/>
        <v>0</v>
      </c>
      <c r="BG3785" s="210"/>
      <c r="BH3785" s="231"/>
      <c r="BI3785" s="15"/>
      <c r="BJ3785" s="232">
        <f t="shared" si="1218"/>
        <v>0</v>
      </c>
      <c r="BK3785" s="235">
        <f t="shared" si="1227"/>
        <v>0</v>
      </c>
      <c r="BM3785" s="109">
        <f t="shared" si="1219"/>
        <v>-5.7142585551329725</v>
      </c>
      <c r="BN3785" s="213"/>
      <c r="BR3785" s="228"/>
      <c r="BS3785" s="311"/>
      <c r="BT3785" s="3"/>
      <c r="BU3785" s="213"/>
      <c r="BV3785" s="213"/>
      <c r="BW3785" s="291"/>
    </row>
    <row r="3786" spans="1:75" x14ac:dyDescent="0.2">
      <c r="A3786" s="210"/>
      <c r="B3786" s="211"/>
      <c r="C3786" s="848" t="str">
        <f ca="1">IF(ISERR(AVERAGE(INDIRECT("B"&amp;(ROW()-INT($B$1/2))):INDIRECT("B"&amp;(ROW()+INT($B$1/2))))),"",AVERAGE(INDIRECT("B"&amp;(ROW()-INT($B$1/2))):INDIRECT("B"&amp;(ROW()+INT($B$1/2)))))</f>
        <v/>
      </c>
      <c r="D3786" s="848">
        <f t="shared" si="1213"/>
        <v>0</v>
      </c>
      <c r="E3786" s="275"/>
      <c r="F3786" s="15"/>
      <c r="G3786" s="3"/>
      <c r="H3786" s="3"/>
      <c r="I3786" s="3"/>
      <c r="J3786" s="3"/>
      <c r="K3786" s="3"/>
      <c r="L3786" s="554"/>
      <c r="M3786" s="545"/>
      <c r="N3786" s="546"/>
      <c r="O3786" s="5"/>
      <c r="P3786" s="216"/>
      <c r="Q3786" s="217"/>
      <c r="R3786" s="218"/>
      <c r="S3786" s="219">
        <f t="shared" si="1230"/>
        <v>0</v>
      </c>
      <c r="T3786" s="220">
        <f t="shared" si="1231"/>
        <v>0</v>
      </c>
      <c r="U3786" s="214">
        <f t="shared" si="1228"/>
        <v>0</v>
      </c>
      <c r="W3786" s="221"/>
      <c r="X3786" s="222"/>
      <c r="Y3786" s="222"/>
      <c r="Z3786" s="223"/>
      <c r="AA3786" s="222"/>
      <c r="AB3786" s="224"/>
      <c r="AC3786" s="225"/>
      <c r="AD3786" s="2">
        <f t="shared" si="1215"/>
        <v>0</v>
      </c>
      <c r="AE3786" s="2">
        <f t="shared" si="1216"/>
        <v>0</v>
      </c>
      <c r="AF3786" s="226"/>
      <c r="AG3786" s="219">
        <f t="shared" si="1220"/>
        <v>0</v>
      </c>
      <c r="AH3786" s="234">
        <f t="shared" si="1221"/>
        <v>0</v>
      </c>
      <c r="AI3786" s="214">
        <f t="shared" si="1229"/>
        <v>0</v>
      </c>
      <c r="AK3786" s="229">
        <f t="shared" si="1222"/>
        <v>0</v>
      </c>
      <c r="AL3786" s="226"/>
      <c r="AM3786" s="15"/>
      <c r="AN3786" s="232" t="e">
        <f t="shared" si="1223"/>
        <v>#DIV/0!</v>
      </c>
      <c r="AO3786" s="214">
        <f t="shared" si="1217"/>
        <v>0</v>
      </c>
      <c r="AQ3786" s="210"/>
      <c r="AR3786" s="231"/>
      <c r="AS3786" s="15"/>
      <c r="AT3786" s="232">
        <f t="shared" si="1224"/>
        <v>0</v>
      </c>
      <c r="AU3786" s="235">
        <f t="shared" si="1225"/>
        <v>0</v>
      </c>
      <c r="AY3786" s="210"/>
      <c r="AZ3786" s="231"/>
      <c r="BA3786" s="15"/>
      <c r="BB3786" s="232">
        <f t="shared" si="1214"/>
        <v>0</v>
      </c>
      <c r="BC3786" s="235">
        <f t="shared" si="1226"/>
        <v>0</v>
      </c>
      <c r="BG3786" s="210"/>
      <c r="BH3786" s="231"/>
      <c r="BI3786" s="15"/>
      <c r="BJ3786" s="232">
        <f t="shared" si="1218"/>
        <v>0</v>
      </c>
      <c r="BK3786" s="235">
        <f t="shared" si="1227"/>
        <v>0</v>
      </c>
      <c r="BM3786" s="109">
        <f t="shared" si="1219"/>
        <v>-5.7160908926307092</v>
      </c>
      <c r="BN3786" s="213"/>
      <c r="BR3786" s="228"/>
      <c r="BS3786" s="311"/>
      <c r="BT3786" s="3"/>
      <c r="BU3786" s="213"/>
      <c r="BV3786" s="213"/>
      <c r="BW3786" s="291"/>
    </row>
    <row r="3787" spans="1:75" x14ac:dyDescent="0.2">
      <c r="A3787" s="210"/>
      <c r="B3787" s="211"/>
      <c r="C3787" s="848" t="str">
        <f ca="1">IF(ISERR(AVERAGE(INDIRECT("B"&amp;(ROW()-INT($B$1/2))):INDIRECT("B"&amp;(ROW()+INT($B$1/2))))),"",AVERAGE(INDIRECT("B"&amp;(ROW()-INT($B$1/2))):INDIRECT("B"&amp;(ROW()+INT($B$1/2)))))</f>
        <v/>
      </c>
      <c r="D3787" s="848">
        <f t="shared" si="1213"/>
        <v>0</v>
      </c>
      <c r="E3787" s="275"/>
      <c r="F3787" s="15"/>
      <c r="G3787" s="3"/>
      <c r="H3787" s="3"/>
      <c r="I3787" s="3"/>
      <c r="J3787" s="3"/>
      <c r="K3787" s="3"/>
      <c r="L3787" s="554"/>
      <c r="M3787" s="545"/>
      <c r="N3787" s="546"/>
      <c r="O3787" s="5"/>
      <c r="P3787" s="216"/>
      <c r="Q3787" s="217"/>
      <c r="R3787" s="218"/>
      <c r="S3787" s="219">
        <f t="shared" si="1230"/>
        <v>0</v>
      </c>
      <c r="T3787" s="220">
        <f t="shared" si="1231"/>
        <v>0</v>
      </c>
      <c r="U3787" s="214">
        <f t="shared" si="1228"/>
        <v>0</v>
      </c>
      <c r="W3787" s="221"/>
      <c r="X3787" s="222"/>
      <c r="Y3787" s="222"/>
      <c r="Z3787" s="223"/>
      <c r="AA3787" s="222"/>
      <c r="AB3787" s="224"/>
      <c r="AC3787" s="225"/>
      <c r="AD3787" s="2">
        <f t="shared" si="1215"/>
        <v>0</v>
      </c>
      <c r="AE3787" s="2">
        <f t="shared" si="1216"/>
        <v>0</v>
      </c>
      <c r="AF3787" s="226"/>
      <c r="AG3787" s="219">
        <f t="shared" si="1220"/>
        <v>0</v>
      </c>
      <c r="AH3787" s="234">
        <f t="shared" si="1221"/>
        <v>0</v>
      </c>
      <c r="AI3787" s="214">
        <f t="shared" si="1229"/>
        <v>0</v>
      </c>
      <c r="AK3787" s="229">
        <f t="shared" si="1222"/>
        <v>0</v>
      </c>
      <c r="AL3787" s="226"/>
      <c r="AM3787" s="15"/>
      <c r="AN3787" s="232" t="e">
        <f t="shared" si="1223"/>
        <v>#DIV/0!</v>
      </c>
      <c r="AO3787" s="214">
        <f t="shared" si="1217"/>
        <v>0</v>
      </c>
      <c r="AQ3787" s="210"/>
      <c r="AR3787" s="231"/>
      <c r="AS3787" s="15"/>
      <c r="AT3787" s="232">
        <f t="shared" si="1224"/>
        <v>0</v>
      </c>
      <c r="AU3787" s="235">
        <f t="shared" si="1225"/>
        <v>0</v>
      </c>
      <c r="AY3787" s="210"/>
      <c r="AZ3787" s="231"/>
      <c r="BA3787" s="15"/>
      <c r="BB3787" s="232">
        <f t="shared" si="1214"/>
        <v>0</v>
      </c>
      <c r="BC3787" s="235">
        <f t="shared" si="1226"/>
        <v>0</v>
      </c>
      <c r="BG3787" s="210"/>
      <c r="BH3787" s="231"/>
      <c r="BI3787" s="15"/>
      <c r="BJ3787" s="232">
        <f t="shared" si="1218"/>
        <v>0</v>
      </c>
      <c r="BK3787" s="235">
        <f t="shared" si="1227"/>
        <v>0</v>
      </c>
      <c r="BM3787" s="109">
        <f t="shared" si="1219"/>
        <v>-5.7179232301284459</v>
      </c>
      <c r="BN3787" s="213"/>
      <c r="BR3787" s="228"/>
      <c r="BS3787" s="311"/>
      <c r="BT3787" s="3"/>
      <c r="BU3787" s="213"/>
      <c r="BV3787" s="213"/>
      <c r="BW3787" s="291"/>
    </row>
    <row r="3788" spans="1:75" x14ac:dyDescent="0.2">
      <c r="A3788" s="210"/>
      <c r="B3788" s="211"/>
      <c r="C3788" s="848" t="str">
        <f ca="1">IF(ISERR(AVERAGE(INDIRECT("B"&amp;(ROW()-INT($B$1/2))):INDIRECT("B"&amp;(ROW()+INT($B$1/2))))),"",AVERAGE(INDIRECT("B"&amp;(ROW()-INT($B$1/2))):INDIRECT("B"&amp;(ROW()+INT($B$1/2)))))</f>
        <v/>
      </c>
      <c r="D3788" s="848">
        <f t="shared" si="1213"/>
        <v>0</v>
      </c>
      <c r="E3788" s="275"/>
      <c r="F3788" s="15"/>
      <c r="G3788" s="3"/>
      <c r="H3788" s="3"/>
      <c r="I3788" s="3"/>
      <c r="J3788" s="3"/>
      <c r="K3788" s="3"/>
      <c r="L3788" s="554"/>
      <c r="M3788" s="545"/>
      <c r="N3788" s="546"/>
      <c r="O3788" s="5"/>
      <c r="P3788" s="216"/>
      <c r="Q3788" s="217"/>
      <c r="R3788" s="218"/>
      <c r="S3788" s="219">
        <f t="shared" si="1230"/>
        <v>0</v>
      </c>
      <c r="T3788" s="220">
        <f t="shared" si="1231"/>
        <v>0</v>
      </c>
      <c r="U3788" s="214">
        <f t="shared" si="1228"/>
        <v>0</v>
      </c>
      <c r="W3788" s="221"/>
      <c r="X3788" s="222"/>
      <c r="Y3788" s="222"/>
      <c r="Z3788" s="223"/>
      <c r="AA3788" s="222"/>
      <c r="AB3788" s="224"/>
      <c r="AC3788" s="225"/>
      <c r="AD3788" s="2">
        <f t="shared" si="1215"/>
        <v>0</v>
      </c>
      <c r="AE3788" s="2">
        <f t="shared" si="1216"/>
        <v>0</v>
      </c>
      <c r="AF3788" s="226"/>
      <c r="AG3788" s="219">
        <f t="shared" si="1220"/>
        <v>0</v>
      </c>
      <c r="AH3788" s="234">
        <f t="shared" si="1221"/>
        <v>0</v>
      </c>
      <c r="AI3788" s="214">
        <f t="shared" si="1229"/>
        <v>0</v>
      </c>
      <c r="AK3788" s="229">
        <f t="shared" si="1222"/>
        <v>0</v>
      </c>
      <c r="AL3788" s="226"/>
      <c r="AM3788" s="15"/>
      <c r="AN3788" s="232" t="e">
        <f t="shared" si="1223"/>
        <v>#DIV/0!</v>
      </c>
      <c r="AO3788" s="214">
        <f t="shared" si="1217"/>
        <v>0</v>
      </c>
      <c r="AQ3788" s="210"/>
      <c r="AR3788" s="231"/>
      <c r="AS3788" s="15"/>
      <c r="AT3788" s="232">
        <f t="shared" si="1224"/>
        <v>0</v>
      </c>
      <c r="AU3788" s="235">
        <f t="shared" si="1225"/>
        <v>0</v>
      </c>
      <c r="AY3788" s="210"/>
      <c r="AZ3788" s="231"/>
      <c r="BA3788" s="15"/>
      <c r="BB3788" s="232">
        <f t="shared" si="1214"/>
        <v>0</v>
      </c>
      <c r="BC3788" s="235">
        <f t="shared" si="1226"/>
        <v>0</v>
      </c>
      <c r="BG3788" s="210"/>
      <c r="BH3788" s="231"/>
      <c r="BI3788" s="15"/>
      <c r="BJ3788" s="232">
        <f t="shared" si="1218"/>
        <v>0</v>
      </c>
      <c r="BK3788" s="235">
        <f t="shared" si="1227"/>
        <v>0</v>
      </c>
      <c r="BM3788" s="109">
        <f t="shared" si="1219"/>
        <v>-5.7197555676261826</v>
      </c>
      <c r="BN3788" s="213"/>
      <c r="BR3788" s="228"/>
      <c r="BS3788" s="311"/>
      <c r="BT3788" s="3"/>
      <c r="BU3788" s="213"/>
      <c r="BV3788" s="213"/>
      <c r="BW3788" s="291"/>
    </row>
    <row r="3789" spans="1:75" x14ac:dyDescent="0.2">
      <c r="A3789" s="210"/>
      <c r="B3789" s="211"/>
      <c r="C3789" s="848" t="str">
        <f ca="1">IF(ISERR(AVERAGE(INDIRECT("B"&amp;(ROW()-INT($B$1/2))):INDIRECT("B"&amp;(ROW()+INT($B$1/2))))),"",AVERAGE(INDIRECT("B"&amp;(ROW()-INT($B$1/2))):INDIRECT("B"&amp;(ROW()+INT($B$1/2)))))</f>
        <v/>
      </c>
      <c r="D3789" s="848">
        <f t="shared" si="1213"/>
        <v>0</v>
      </c>
      <c r="E3789" s="275"/>
      <c r="F3789" s="15"/>
      <c r="G3789" s="3"/>
      <c r="H3789" s="3"/>
      <c r="I3789" s="3"/>
      <c r="J3789" s="3"/>
      <c r="K3789" s="3"/>
      <c r="L3789" s="554"/>
      <c r="M3789" s="545"/>
      <c r="N3789" s="546"/>
      <c r="O3789" s="5"/>
      <c r="P3789" s="216"/>
      <c r="Q3789" s="217"/>
      <c r="R3789" s="218"/>
      <c r="S3789" s="219">
        <f t="shared" si="1230"/>
        <v>0</v>
      </c>
      <c r="T3789" s="220">
        <f t="shared" si="1231"/>
        <v>0</v>
      </c>
      <c r="U3789" s="214">
        <f t="shared" si="1228"/>
        <v>0</v>
      </c>
      <c r="W3789" s="221"/>
      <c r="X3789" s="222"/>
      <c r="Y3789" s="222"/>
      <c r="Z3789" s="223"/>
      <c r="AA3789" s="222"/>
      <c r="AB3789" s="224"/>
      <c r="AC3789" s="225"/>
      <c r="AD3789" s="2">
        <f t="shared" si="1215"/>
        <v>0</v>
      </c>
      <c r="AE3789" s="2">
        <f t="shared" si="1216"/>
        <v>0</v>
      </c>
      <c r="AF3789" s="226"/>
      <c r="AG3789" s="219">
        <f t="shared" si="1220"/>
        <v>0</v>
      </c>
      <c r="AH3789" s="234">
        <f t="shared" si="1221"/>
        <v>0</v>
      </c>
      <c r="AI3789" s="214">
        <f t="shared" si="1229"/>
        <v>0</v>
      </c>
      <c r="AK3789" s="229">
        <f t="shared" si="1222"/>
        <v>0</v>
      </c>
      <c r="AL3789" s="226"/>
      <c r="AM3789" s="15"/>
      <c r="AN3789" s="232" t="e">
        <f t="shared" si="1223"/>
        <v>#DIV/0!</v>
      </c>
      <c r="AO3789" s="214">
        <f t="shared" si="1217"/>
        <v>0</v>
      </c>
      <c r="AQ3789" s="210"/>
      <c r="AR3789" s="231"/>
      <c r="AS3789" s="15"/>
      <c r="AT3789" s="232">
        <f t="shared" si="1224"/>
        <v>0</v>
      </c>
      <c r="AU3789" s="235">
        <f t="shared" si="1225"/>
        <v>0</v>
      </c>
      <c r="AY3789" s="210"/>
      <c r="AZ3789" s="231"/>
      <c r="BA3789" s="15"/>
      <c r="BB3789" s="232">
        <f t="shared" si="1214"/>
        <v>0</v>
      </c>
      <c r="BC3789" s="235">
        <f t="shared" si="1226"/>
        <v>0</v>
      </c>
      <c r="BG3789" s="210"/>
      <c r="BH3789" s="231"/>
      <c r="BI3789" s="15"/>
      <c r="BJ3789" s="232">
        <f t="shared" si="1218"/>
        <v>0</v>
      </c>
      <c r="BK3789" s="235">
        <f t="shared" si="1227"/>
        <v>0</v>
      </c>
      <c r="BM3789" s="109">
        <f t="shared" si="1219"/>
        <v>-5.7215879051239193</v>
      </c>
      <c r="BN3789" s="213"/>
      <c r="BR3789" s="228"/>
      <c r="BS3789" s="311"/>
      <c r="BT3789" s="3"/>
      <c r="BU3789" s="213"/>
      <c r="BV3789" s="213"/>
      <c r="BW3789" s="291"/>
    </row>
    <row r="3790" spans="1:75" x14ac:dyDescent="0.2">
      <c r="A3790" s="210"/>
      <c r="B3790" s="211"/>
      <c r="C3790" s="848" t="str">
        <f ca="1">IF(ISERR(AVERAGE(INDIRECT("B"&amp;(ROW()-INT($B$1/2))):INDIRECT("B"&amp;(ROW()+INT($B$1/2))))),"",AVERAGE(INDIRECT("B"&amp;(ROW()-INT($B$1/2))):INDIRECT("B"&amp;(ROW()+INT($B$1/2)))))</f>
        <v/>
      </c>
      <c r="D3790" s="848">
        <f t="shared" si="1213"/>
        <v>0</v>
      </c>
      <c r="E3790" s="275"/>
      <c r="F3790" s="15"/>
      <c r="G3790" s="3"/>
      <c r="H3790" s="3"/>
      <c r="I3790" s="3"/>
      <c r="J3790" s="3"/>
      <c r="K3790" s="3"/>
      <c r="L3790" s="554"/>
      <c r="M3790" s="545"/>
      <c r="N3790" s="546"/>
      <c r="O3790" s="5"/>
      <c r="P3790" s="216"/>
      <c r="Q3790" s="217"/>
      <c r="R3790" s="218"/>
      <c r="S3790" s="219">
        <f t="shared" si="1230"/>
        <v>0</v>
      </c>
      <c r="T3790" s="220">
        <f t="shared" si="1231"/>
        <v>0</v>
      </c>
      <c r="U3790" s="214">
        <f t="shared" si="1228"/>
        <v>0</v>
      </c>
      <c r="W3790" s="221"/>
      <c r="X3790" s="222"/>
      <c r="Y3790" s="222"/>
      <c r="Z3790" s="223"/>
      <c r="AA3790" s="222"/>
      <c r="AB3790" s="224"/>
      <c r="AC3790" s="225"/>
      <c r="AD3790" s="2">
        <f t="shared" si="1215"/>
        <v>0</v>
      </c>
      <c r="AE3790" s="2">
        <f t="shared" si="1216"/>
        <v>0</v>
      </c>
      <c r="AF3790" s="226"/>
      <c r="AG3790" s="219">
        <f t="shared" si="1220"/>
        <v>0</v>
      </c>
      <c r="AH3790" s="234">
        <f t="shared" si="1221"/>
        <v>0</v>
      </c>
      <c r="AI3790" s="214">
        <f t="shared" si="1229"/>
        <v>0</v>
      </c>
      <c r="AK3790" s="229">
        <f t="shared" si="1222"/>
        <v>0</v>
      </c>
      <c r="AL3790" s="226"/>
      <c r="AM3790" s="15"/>
      <c r="AN3790" s="232" t="e">
        <f t="shared" si="1223"/>
        <v>#DIV/0!</v>
      </c>
      <c r="AO3790" s="214">
        <f t="shared" si="1217"/>
        <v>0</v>
      </c>
      <c r="AQ3790" s="210"/>
      <c r="AR3790" s="231"/>
      <c r="AS3790" s="15"/>
      <c r="AT3790" s="232">
        <f t="shared" si="1224"/>
        <v>0</v>
      </c>
      <c r="AU3790" s="235">
        <f t="shared" si="1225"/>
        <v>0</v>
      </c>
      <c r="AY3790" s="210"/>
      <c r="AZ3790" s="231"/>
      <c r="BA3790" s="15"/>
      <c r="BB3790" s="232">
        <f t="shared" si="1214"/>
        <v>0</v>
      </c>
      <c r="BC3790" s="235">
        <f t="shared" si="1226"/>
        <v>0</v>
      </c>
      <c r="BG3790" s="210"/>
      <c r="BH3790" s="231"/>
      <c r="BI3790" s="15"/>
      <c r="BJ3790" s="232">
        <f t="shared" si="1218"/>
        <v>0</v>
      </c>
      <c r="BK3790" s="235">
        <f t="shared" si="1227"/>
        <v>0</v>
      </c>
      <c r="BM3790" s="109">
        <f t="shared" si="1219"/>
        <v>-5.7234202426216561</v>
      </c>
      <c r="BN3790" s="213"/>
      <c r="BR3790" s="228"/>
      <c r="BS3790" s="311"/>
      <c r="BT3790" s="3"/>
      <c r="BU3790" s="213"/>
      <c r="BV3790" s="213"/>
      <c r="BW3790" s="291"/>
    </row>
    <row r="3791" spans="1:75" x14ac:dyDescent="0.2">
      <c r="A3791" s="210"/>
      <c r="B3791" s="211"/>
      <c r="C3791" s="848" t="str">
        <f ca="1">IF(ISERR(AVERAGE(INDIRECT("B"&amp;(ROW()-INT($B$1/2))):INDIRECT("B"&amp;(ROW()+INT($B$1/2))))),"",AVERAGE(INDIRECT("B"&amp;(ROW()-INT($B$1/2))):INDIRECT("B"&amp;(ROW()+INT($B$1/2)))))</f>
        <v/>
      </c>
      <c r="D3791" s="848">
        <f t="shared" si="1213"/>
        <v>0</v>
      </c>
      <c r="E3791" s="275"/>
      <c r="F3791" s="15"/>
      <c r="G3791" s="3"/>
      <c r="H3791" s="3"/>
      <c r="I3791" s="3"/>
      <c r="J3791" s="3"/>
      <c r="K3791" s="3"/>
      <c r="L3791" s="554"/>
      <c r="M3791" s="545"/>
      <c r="N3791" s="546"/>
      <c r="O3791" s="5"/>
      <c r="P3791" s="216"/>
      <c r="Q3791" s="217"/>
      <c r="R3791" s="218"/>
      <c r="S3791" s="219">
        <f t="shared" si="1230"/>
        <v>0</v>
      </c>
      <c r="T3791" s="220">
        <f t="shared" si="1231"/>
        <v>0</v>
      </c>
      <c r="U3791" s="214">
        <f t="shared" si="1228"/>
        <v>0</v>
      </c>
      <c r="W3791" s="221"/>
      <c r="X3791" s="222"/>
      <c r="Y3791" s="222"/>
      <c r="Z3791" s="223"/>
      <c r="AA3791" s="222"/>
      <c r="AB3791" s="224"/>
      <c r="AC3791" s="225"/>
      <c r="AD3791" s="2">
        <f t="shared" si="1215"/>
        <v>0</v>
      </c>
      <c r="AE3791" s="2">
        <f t="shared" si="1216"/>
        <v>0</v>
      </c>
      <c r="AF3791" s="226"/>
      <c r="AG3791" s="219">
        <f t="shared" si="1220"/>
        <v>0</v>
      </c>
      <c r="AH3791" s="234">
        <f t="shared" si="1221"/>
        <v>0</v>
      </c>
      <c r="AI3791" s="214">
        <f t="shared" si="1229"/>
        <v>0</v>
      </c>
      <c r="AK3791" s="229">
        <f t="shared" si="1222"/>
        <v>0</v>
      </c>
      <c r="AL3791" s="226"/>
      <c r="AM3791" s="15"/>
      <c r="AN3791" s="232" t="e">
        <f t="shared" si="1223"/>
        <v>#DIV/0!</v>
      </c>
      <c r="AO3791" s="214">
        <f t="shared" si="1217"/>
        <v>0</v>
      </c>
      <c r="AQ3791" s="210"/>
      <c r="AR3791" s="231"/>
      <c r="AS3791" s="15"/>
      <c r="AT3791" s="232">
        <f t="shared" si="1224"/>
        <v>0</v>
      </c>
      <c r="AU3791" s="235">
        <f t="shared" si="1225"/>
        <v>0</v>
      </c>
      <c r="AY3791" s="210"/>
      <c r="AZ3791" s="231"/>
      <c r="BA3791" s="15"/>
      <c r="BB3791" s="232">
        <f t="shared" si="1214"/>
        <v>0</v>
      </c>
      <c r="BC3791" s="235">
        <f t="shared" si="1226"/>
        <v>0</v>
      </c>
      <c r="BG3791" s="210"/>
      <c r="BH3791" s="231"/>
      <c r="BI3791" s="15"/>
      <c r="BJ3791" s="232">
        <f t="shared" si="1218"/>
        <v>0</v>
      </c>
      <c r="BK3791" s="235">
        <f t="shared" si="1227"/>
        <v>0</v>
      </c>
      <c r="BM3791" s="109">
        <f t="shared" si="1219"/>
        <v>-5.7252525801193928</v>
      </c>
      <c r="BN3791" s="213"/>
      <c r="BR3791" s="228"/>
      <c r="BS3791" s="311"/>
      <c r="BT3791" s="3"/>
      <c r="BU3791" s="213"/>
      <c r="BV3791" s="213"/>
      <c r="BW3791" s="291"/>
    </row>
    <row r="3792" spans="1:75" x14ac:dyDescent="0.2">
      <c r="A3792" s="210"/>
      <c r="B3792" s="211"/>
      <c r="C3792" s="848" t="str">
        <f ca="1">IF(ISERR(AVERAGE(INDIRECT("B"&amp;(ROW()-INT($B$1/2))):INDIRECT("B"&amp;(ROW()+INT($B$1/2))))),"",AVERAGE(INDIRECT("B"&amp;(ROW()-INT($B$1/2))):INDIRECT("B"&amp;(ROW()+INT($B$1/2)))))</f>
        <v/>
      </c>
      <c r="D3792" s="848">
        <f t="shared" si="1213"/>
        <v>0</v>
      </c>
      <c r="E3792" s="275"/>
      <c r="F3792" s="15"/>
      <c r="G3792" s="3"/>
      <c r="H3792" s="3"/>
      <c r="I3792" s="3"/>
      <c r="J3792" s="3"/>
      <c r="K3792" s="3"/>
      <c r="L3792" s="554"/>
      <c r="M3792" s="545"/>
      <c r="N3792" s="546"/>
      <c r="O3792" s="5"/>
      <c r="P3792" s="216"/>
      <c r="Q3792" s="217"/>
      <c r="R3792" s="218"/>
      <c r="S3792" s="219">
        <f t="shared" si="1230"/>
        <v>0</v>
      </c>
      <c r="T3792" s="220">
        <f t="shared" si="1231"/>
        <v>0</v>
      </c>
      <c r="U3792" s="214">
        <f t="shared" si="1228"/>
        <v>0</v>
      </c>
      <c r="W3792" s="221"/>
      <c r="X3792" s="222"/>
      <c r="Y3792" s="222"/>
      <c r="Z3792" s="223"/>
      <c r="AA3792" s="222"/>
      <c r="AB3792" s="224"/>
      <c r="AC3792" s="225"/>
      <c r="AD3792" s="2">
        <f t="shared" si="1215"/>
        <v>0</v>
      </c>
      <c r="AE3792" s="2">
        <f t="shared" si="1216"/>
        <v>0</v>
      </c>
      <c r="AF3792" s="226"/>
      <c r="AG3792" s="219">
        <f t="shared" si="1220"/>
        <v>0</v>
      </c>
      <c r="AH3792" s="234">
        <f t="shared" si="1221"/>
        <v>0</v>
      </c>
      <c r="AI3792" s="214">
        <f t="shared" si="1229"/>
        <v>0</v>
      </c>
      <c r="AK3792" s="229">
        <f t="shared" si="1222"/>
        <v>0</v>
      </c>
      <c r="AL3792" s="226"/>
      <c r="AM3792" s="15"/>
      <c r="AN3792" s="232" t="e">
        <f t="shared" si="1223"/>
        <v>#DIV/0!</v>
      </c>
      <c r="AO3792" s="214">
        <f t="shared" si="1217"/>
        <v>0</v>
      </c>
      <c r="AQ3792" s="210"/>
      <c r="AR3792" s="231"/>
      <c r="AS3792" s="15"/>
      <c r="AT3792" s="232">
        <f t="shared" si="1224"/>
        <v>0</v>
      </c>
      <c r="AU3792" s="235">
        <f t="shared" si="1225"/>
        <v>0</v>
      </c>
      <c r="AY3792" s="210"/>
      <c r="AZ3792" s="231"/>
      <c r="BA3792" s="15"/>
      <c r="BB3792" s="232">
        <f t="shared" si="1214"/>
        <v>0</v>
      </c>
      <c r="BC3792" s="235">
        <f t="shared" si="1226"/>
        <v>0</v>
      </c>
      <c r="BG3792" s="210"/>
      <c r="BH3792" s="231"/>
      <c r="BI3792" s="15"/>
      <c r="BJ3792" s="232">
        <f t="shared" si="1218"/>
        <v>0</v>
      </c>
      <c r="BK3792" s="235">
        <f t="shared" si="1227"/>
        <v>0</v>
      </c>
      <c r="BM3792" s="109">
        <f t="shared" si="1219"/>
        <v>-5.7270849176171295</v>
      </c>
      <c r="BN3792" s="213"/>
      <c r="BR3792" s="228"/>
      <c r="BS3792" s="311"/>
      <c r="BT3792" s="3"/>
      <c r="BU3792" s="213"/>
      <c r="BV3792" s="213"/>
      <c r="BW3792" s="291"/>
    </row>
    <row r="3793" spans="1:75" x14ac:dyDescent="0.2">
      <c r="A3793" s="210"/>
      <c r="B3793" s="211"/>
      <c r="C3793" s="848" t="str">
        <f ca="1">IF(ISERR(AVERAGE(INDIRECT("B"&amp;(ROW()-INT($B$1/2))):INDIRECT("B"&amp;(ROW()+INT($B$1/2))))),"",AVERAGE(INDIRECT("B"&amp;(ROW()-INT($B$1/2))):INDIRECT("B"&amp;(ROW()+INT($B$1/2)))))</f>
        <v/>
      </c>
      <c r="D3793" s="848">
        <f t="shared" si="1213"/>
        <v>0</v>
      </c>
      <c r="E3793" s="275"/>
      <c r="F3793" s="15"/>
      <c r="G3793" s="3"/>
      <c r="H3793" s="3"/>
      <c r="I3793" s="3"/>
      <c r="J3793" s="3"/>
      <c r="K3793" s="3"/>
      <c r="L3793" s="554"/>
      <c r="M3793" s="545"/>
      <c r="N3793" s="546"/>
      <c r="O3793" s="5"/>
      <c r="P3793" s="216"/>
      <c r="Q3793" s="217"/>
      <c r="R3793" s="218"/>
      <c r="S3793" s="219">
        <f t="shared" si="1230"/>
        <v>0</v>
      </c>
      <c r="T3793" s="220">
        <f t="shared" si="1231"/>
        <v>0</v>
      </c>
      <c r="U3793" s="214">
        <f t="shared" si="1228"/>
        <v>0</v>
      </c>
      <c r="W3793" s="221"/>
      <c r="X3793" s="222"/>
      <c r="Y3793" s="222"/>
      <c r="Z3793" s="223"/>
      <c r="AA3793" s="222"/>
      <c r="AB3793" s="224"/>
      <c r="AC3793" s="225"/>
      <c r="AD3793" s="2">
        <f t="shared" si="1215"/>
        <v>0</v>
      </c>
      <c r="AE3793" s="2">
        <f t="shared" si="1216"/>
        <v>0</v>
      </c>
      <c r="AF3793" s="226"/>
      <c r="AG3793" s="219">
        <f t="shared" si="1220"/>
        <v>0</v>
      </c>
      <c r="AH3793" s="234">
        <f t="shared" si="1221"/>
        <v>0</v>
      </c>
      <c r="AI3793" s="214">
        <f t="shared" si="1229"/>
        <v>0</v>
      </c>
      <c r="AK3793" s="229">
        <f t="shared" si="1222"/>
        <v>0</v>
      </c>
      <c r="AL3793" s="226"/>
      <c r="AM3793" s="15"/>
      <c r="AN3793" s="232" t="e">
        <f t="shared" si="1223"/>
        <v>#DIV/0!</v>
      </c>
      <c r="AO3793" s="214">
        <f t="shared" si="1217"/>
        <v>0</v>
      </c>
      <c r="AQ3793" s="210"/>
      <c r="AR3793" s="231"/>
      <c r="AS3793" s="15"/>
      <c r="AT3793" s="232">
        <f t="shared" si="1224"/>
        <v>0</v>
      </c>
      <c r="AU3793" s="235">
        <f t="shared" si="1225"/>
        <v>0</v>
      </c>
      <c r="AY3793" s="210"/>
      <c r="AZ3793" s="231"/>
      <c r="BA3793" s="15"/>
      <c r="BB3793" s="232">
        <f t="shared" si="1214"/>
        <v>0</v>
      </c>
      <c r="BC3793" s="235">
        <f t="shared" si="1226"/>
        <v>0</v>
      </c>
      <c r="BG3793" s="210"/>
      <c r="BH3793" s="231"/>
      <c r="BI3793" s="15"/>
      <c r="BJ3793" s="232">
        <f t="shared" si="1218"/>
        <v>0</v>
      </c>
      <c r="BK3793" s="235">
        <f t="shared" si="1227"/>
        <v>0</v>
      </c>
      <c r="BM3793" s="109">
        <f t="shared" si="1219"/>
        <v>-5.7289172551148662</v>
      </c>
      <c r="BN3793" s="213"/>
      <c r="BR3793" s="228"/>
      <c r="BS3793" s="311"/>
      <c r="BT3793" s="3"/>
      <c r="BU3793" s="213"/>
      <c r="BV3793" s="213"/>
      <c r="BW3793" s="291"/>
    </row>
    <row r="3794" spans="1:75" x14ac:dyDescent="0.2">
      <c r="A3794" s="210"/>
      <c r="B3794" s="211"/>
      <c r="C3794" s="848" t="str">
        <f ca="1">IF(ISERR(AVERAGE(INDIRECT("B"&amp;(ROW()-INT($B$1/2))):INDIRECT("B"&amp;(ROW()+INT($B$1/2))))),"",AVERAGE(INDIRECT("B"&amp;(ROW()-INT($B$1/2))):INDIRECT("B"&amp;(ROW()+INT($B$1/2)))))</f>
        <v/>
      </c>
      <c r="D3794" s="848">
        <f t="shared" si="1213"/>
        <v>0</v>
      </c>
      <c r="E3794" s="275"/>
      <c r="F3794" s="15"/>
      <c r="G3794" s="3"/>
      <c r="H3794" s="3"/>
      <c r="I3794" s="3"/>
      <c r="J3794" s="3"/>
      <c r="K3794" s="3"/>
      <c r="L3794" s="554"/>
      <c r="M3794" s="545"/>
      <c r="N3794" s="546"/>
      <c r="O3794" s="5"/>
      <c r="P3794" s="216"/>
      <c r="Q3794" s="217"/>
      <c r="R3794" s="218"/>
      <c r="S3794" s="219">
        <f t="shared" si="1230"/>
        <v>0</v>
      </c>
      <c r="T3794" s="220">
        <f t="shared" si="1231"/>
        <v>0</v>
      </c>
      <c r="U3794" s="214">
        <f t="shared" si="1228"/>
        <v>0</v>
      </c>
      <c r="W3794" s="221"/>
      <c r="X3794" s="222"/>
      <c r="Y3794" s="222"/>
      <c r="Z3794" s="223"/>
      <c r="AA3794" s="222"/>
      <c r="AB3794" s="224"/>
      <c r="AC3794" s="225"/>
      <c r="AD3794" s="2">
        <f t="shared" si="1215"/>
        <v>0</v>
      </c>
      <c r="AE3794" s="2">
        <f t="shared" si="1216"/>
        <v>0</v>
      </c>
      <c r="AF3794" s="226"/>
      <c r="AG3794" s="219">
        <f t="shared" si="1220"/>
        <v>0</v>
      </c>
      <c r="AH3794" s="234">
        <f t="shared" si="1221"/>
        <v>0</v>
      </c>
      <c r="AI3794" s="214">
        <f t="shared" si="1229"/>
        <v>0</v>
      </c>
      <c r="AK3794" s="229">
        <f t="shared" si="1222"/>
        <v>0</v>
      </c>
      <c r="AL3794" s="226"/>
      <c r="AM3794" s="15"/>
      <c r="AN3794" s="232" t="e">
        <f t="shared" si="1223"/>
        <v>#DIV/0!</v>
      </c>
      <c r="AO3794" s="214">
        <f t="shared" si="1217"/>
        <v>0</v>
      </c>
      <c r="AQ3794" s="210"/>
      <c r="AR3794" s="231"/>
      <c r="AS3794" s="15"/>
      <c r="AT3794" s="232">
        <f t="shared" si="1224"/>
        <v>0</v>
      </c>
      <c r="AU3794" s="235">
        <f t="shared" si="1225"/>
        <v>0</v>
      </c>
      <c r="AY3794" s="210"/>
      <c r="AZ3794" s="231"/>
      <c r="BA3794" s="15"/>
      <c r="BB3794" s="232">
        <f t="shared" si="1214"/>
        <v>0</v>
      </c>
      <c r="BC3794" s="235">
        <f t="shared" si="1226"/>
        <v>0</v>
      </c>
      <c r="BG3794" s="210"/>
      <c r="BH3794" s="231"/>
      <c r="BI3794" s="15"/>
      <c r="BJ3794" s="232">
        <f t="shared" si="1218"/>
        <v>0</v>
      </c>
      <c r="BK3794" s="235">
        <f t="shared" si="1227"/>
        <v>0</v>
      </c>
      <c r="BM3794" s="109">
        <f t="shared" si="1219"/>
        <v>-5.7307495926126029</v>
      </c>
      <c r="BN3794" s="213"/>
      <c r="BR3794" s="228"/>
      <c r="BS3794" s="311"/>
      <c r="BT3794" s="3"/>
      <c r="BU3794" s="213"/>
      <c r="BV3794" s="213"/>
      <c r="BW3794" s="291"/>
    </row>
    <row r="3795" spans="1:75" x14ac:dyDescent="0.2">
      <c r="A3795" s="210"/>
      <c r="B3795" s="211"/>
      <c r="C3795" s="848" t="str">
        <f ca="1">IF(ISERR(AVERAGE(INDIRECT("B"&amp;(ROW()-INT($B$1/2))):INDIRECT("B"&amp;(ROW()+INT($B$1/2))))),"",AVERAGE(INDIRECT("B"&amp;(ROW()-INT($B$1/2))):INDIRECT("B"&amp;(ROW()+INT($B$1/2)))))</f>
        <v/>
      </c>
      <c r="D3795" s="848">
        <f t="shared" si="1213"/>
        <v>0</v>
      </c>
      <c r="E3795" s="275"/>
      <c r="F3795" s="15"/>
      <c r="G3795" s="3"/>
      <c r="H3795" s="3"/>
      <c r="I3795" s="3"/>
      <c r="J3795" s="3"/>
      <c r="K3795" s="3"/>
      <c r="L3795" s="554"/>
      <c r="M3795" s="545"/>
      <c r="N3795" s="546"/>
      <c r="O3795" s="5"/>
      <c r="P3795" s="216"/>
      <c r="Q3795" s="217"/>
      <c r="R3795" s="218"/>
      <c r="S3795" s="219">
        <f t="shared" si="1230"/>
        <v>0</v>
      </c>
      <c r="T3795" s="220">
        <f t="shared" si="1231"/>
        <v>0</v>
      </c>
      <c r="U3795" s="214">
        <f t="shared" si="1228"/>
        <v>0</v>
      </c>
      <c r="W3795" s="221"/>
      <c r="X3795" s="222"/>
      <c r="Y3795" s="222"/>
      <c r="Z3795" s="223"/>
      <c r="AA3795" s="222"/>
      <c r="AB3795" s="224"/>
      <c r="AC3795" s="225"/>
      <c r="AD3795" s="2">
        <f t="shared" si="1215"/>
        <v>0</v>
      </c>
      <c r="AE3795" s="2">
        <f t="shared" si="1216"/>
        <v>0</v>
      </c>
      <c r="AF3795" s="226"/>
      <c r="AG3795" s="219">
        <f t="shared" si="1220"/>
        <v>0</v>
      </c>
      <c r="AH3795" s="234">
        <f t="shared" si="1221"/>
        <v>0</v>
      </c>
      <c r="AI3795" s="214">
        <f t="shared" si="1229"/>
        <v>0</v>
      </c>
      <c r="AK3795" s="229">
        <f t="shared" si="1222"/>
        <v>0</v>
      </c>
      <c r="AL3795" s="226"/>
      <c r="AM3795" s="15"/>
      <c r="AN3795" s="232" t="e">
        <f t="shared" si="1223"/>
        <v>#DIV/0!</v>
      </c>
      <c r="AO3795" s="214">
        <f t="shared" si="1217"/>
        <v>0</v>
      </c>
      <c r="AQ3795" s="210"/>
      <c r="AR3795" s="231"/>
      <c r="AS3795" s="15"/>
      <c r="AT3795" s="232">
        <f t="shared" si="1224"/>
        <v>0</v>
      </c>
      <c r="AU3795" s="235">
        <f t="shared" si="1225"/>
        <v>0</v>
      </c>
      <c r="AY3795" s="210"/>
      <c r="AZ3795" s="231"/>
      <c r="BA3795" s="15"/>
      <c r="BB3795" s="232">
        <f t="shared" si="1214"/>
        <v>0</v>
      </c>
      <c r="BC3795" s="235">
        <f t="shared" si="1226"/>
        <v>0</v>
      </c>
      <c r="BG3795" s="210"/>
      <c r="BH3795" s="231"/>
      <c r="BI3795" s="15"/>
      <c r="BJ3795" s="232">
        <f t="shared" si="1218"/>
        <v>0</v>
      </c>
      <c r="BK3795" s="235">
        <f t="shared" si="1227"/>
        <v>0</v>
      </c>
      <c r="BM3795" s="109">
        <f t="shared" si="1219"/>
        <v>-5.7325819301103396</v>
      </c>
      <c r="BN3795" s="213"/>
      <c r="BR3795" s="228"/>
      <c r="BS3795" s="311"/>
      <c r="BT3795" s="3"/>
      <c r="BU3795" s="213"/>
      <c r="BV3795" s="213"/>
      <c r="BW3795" s="291"/>
    </row>
    <row r="3796" spans="1:75" x14ac:dyDescent="0.2">
      <c r="A3796" s="210"/>
      <c r="B3796" s="211"/>
      <c r="C3796" s="848" t="str">
        <f ca="1">IF(ISERR(AVERAGE(INDIRECT("B"&amp;(ROW()-INT($B$1/2))):INDIRECT("B"&amp;(ROW()+INT($B$1/2))))),"",AVERAGE(INDIRECT("B"&amp;(ROW()-INT($B$1/2))):INDIRECT("B"&amp;(ROW()+INT($B$1/2)))))</f>
        <v/>
      </c>
      <c r="D3796" s="848">
        <f t="shared" si="1213"/>
        <v>0</v>
      </c>
      <c r="E3796" s="275"/>
      <c r="F3796" s="15"/>
      <c r="G3796" s="3"/>
      <c r="H3796" s="3"/>
      <c r="I3796" s="3"/>
      <c r="J3796" s="3"/>
      <c r="K3796" s="3"/>
      <c r="L3796" s="554"/>
      <c r="M3796" s="545"/>
      <c r="N3796" s="546"/>
      <c r="O3796" s="5"/>
      <c r="P3796" s="216"/>
      <c r="Q3796" s="217"/>
      <c r="R3796" s="218"/>
      <c r="S3796" s="219">
        <f t="shared" si="1230"/>
        <v>0</v>
      </c>
      <c r="T3796" s="220">
        <f t="shared" si="1231"/>
        <v>0</v>
      </c>
      <c r="U3796" s="214">
        <f t="shared" si="1228"/>
        <v>0</v>
      </c>
      <c r="W3796" s="221"/>
      <c r="X3796" s="222"/>
      <c r="Y3796" s="222"/>
      <c r="Z3796" s="223"/>
      <c r="AA3796" s="222"/>
      <c r="AB3796" s="224"/>
      <c r="AC3796" s="225"/>
      <c r="AD3796" s="2">
        <f t="shared" si="1215"/>
        <v>0</v>
      </c>
      <c r="AE3796" s="2">
        <f t="shared" si="1216"/>
        <v>0</v>
      </c>
      <c r="AF3796" s="226"/>
      <c r="AG3796" s="219">
        <f t="shared" si="1220"/>
        <v>0</v>
      </c>
      <c r="AH3796" s="234">
        <f t="shared" si="1221"/>
        <v>0</v>
      </c>
      <c r="AI3796" s="214">
        <f t="shared" si="1229"/>
        <v>0</v>
      </c>
      <c r="AK3796" s="229">
        <f t="shared" si="1222"/>
        <v>0</v>
      </c>
      <c r="AL3796" s="226"/>
      <c r="AM3796" s="15"/>
      <c r="AN3796" s="232" t="e">
        <f t="shared" si="1223"/>
        <v>#DIV/0!</v>
      </c>
      <c r="AO3796" s="214">
        <f t="shared" si="1217"/>
        <v>0</v>
      </c>
      <c r="AQ3796" s="210"/>
      <c r="AR3796" s="231"/>
      <c r="AS3796" s="15"/>
      <c r="AT3796" s="232">
        <f t="shared" si="1224"/>
        <v>0</v>
      </c>
      <c r="AU3796" s="235">
        <f t="shared" si="1225"/>
        <v>0</v>
      </c>
      <c r="AY3796" s="210"/>
      <c r="AZ3796" s="231"/>
      <c r="BA3796" s="15"/>
      <c r="BB3796" s="232">
        <f t="shared" si="1214"/>
        <v>0</v>
      </c>
      <c r="BC3796" s="235">
        <f t="shared" si="1226"/>
        <v>0</v>
      </c>
      <c r="BG3796" s="210"/>
      <c r="BH3796" s="231"/>
      <c r="BI3796" s="15"/>
      <c r="BJ3796" s="232">
        <f t="shared" si="1218"/>
        <v>0</v>
      </c>
      <c r="BK3796" s="235">
        <f t="shared" si="1227"/>
        <v>0</v>
      </c>
      <c r="BM3796" s="109">
        <f t="shared" si="1219"/>
        <v>-5.7344142676080763</v>
      </c>
      <c r="BN3796" s="213"/>
      <c r="BR3796" s="228"/>
      <c r="BS3796" s="311"/>
      <c r="BT3796" s="3"/>
      <c r="BU3796" s="213"/>
      <c r="BV3796" s="213"/>
      <c r="BW3796" s="291"/>
    </row>
    <row r="3797" spans="1:75" x14ac:dyDescent="0.2">
      <c r="A3797" s="210"/>
      <c r="B3797" s="211"/>
      <c r="C3797" s="848" t="str">
        <f ca="1">IF(ISERR(AVERAGE(INDIRECT("B"&amp;(ROW()-INT($B$1/2))):INDIRECT("B"&amp;(ROW()+INT($B$1/2))))),"",AVERAGE(INDIRECT("B"&amp;(ROW()-INT($B$1/2))):INDIRECT("B"&amp;(ROW()+INT($B$1/2)))))</f>
        <v/>
      </c>
      <c r="D3797" s="848">
        <f t="shared" si="1213"/>
        <v>0</v>
      </c>
      <c r="E3797" s="275"/>
      <c r="F3797" s="15"/>
      <c r="G3797" s="3"/>
      <c r="H3797" s="3"/>
      <c r="I3797" s="3"/>
      <c r="J3797" s="3"/>
      <c r="K3797" s="3"/>
      <c r="L3797" s="554"/>
      <c r="M3797" s="545"/>
      <c r="N3797" s="546"/>
      <c r="O3797" s="5"/>
      <c r="P3797" s="216"/>
      <c r="Q3797" s="217"/>
      <c r="R3797" s="218"/>
      <c r="S3797" s="219">
        <f t="shared" si="1230"/>
        <v>0</v>
      </c>
      <c r="T3797" s="220">
        <f t="shared" si="1231"/>
        <v>0</v>
      </c>
      <c r="U3797" s="214">
        <f t="shared" si="1228"/>
        <v>0</v>
      </c>
      <c r="W3797" s="221"/>
      <c r="X3797" s="222"/>
      <c r="Y3797" s="222"/>
      <c r="Z3797" s="223"/>
      <c r="AA3797" s="222"/>
      <c r="AB3797" s="224"/>
      <c r="AC3797" s="225"/>
      <c r="AD3797" s="2">
        <f t="shared" si="1215"/>
        <v>0</v>
      </c>
      <c r="AE3797" s="2">
        <f t="shared" si="1216"/>
        <v>0</v>
      </c>
      <c r="AF3797" s="226"/>
      <c r="AG3797" s="219">
        <f t="shared" si="1220"/>
        <v>0</v>
      </c>
      <c r="AH3797" s="234">
        <f t="shared" si="1221"/>
        <v>0</v>
      </c>
      <c r="AI3797" s="214">
        <f t="shared" si="1229"/>
        <v>0</v>
      </c>
      <c r="AK3797" s="229">
        <f t="shared" si="1222"/>
        <v>0</v>
      </c>
      <c r="AL3797" s="226"/>
      <c r="AM3797" s="15"/>
      <c r="AN3797" s="232" t="e">
        <f t="shared" si="1223"/>
        <v>#DIV/0!</v>
      </c>
      <c r="AO3797" s="214">
        <f t="shared" si="1217"/>
        <v>0</v>
      </c>
      <c r="AQ3797" s="210"/>
      <c r="AR3797" s="231"/>
      <c r="AS3797" s="15"/>
      <c r="AT3797" s="232">
        <f t="shared" si="1224"/>
        <v>0</v>
      </c>
      <c r="AU3797" s="235">
        <f t="shared" si="1225"/>
        <v>0</v>
      </c>
      <c r="AY3797" s="210"/>
      <c r="AZ3797" s="231"/>
      <c r="BA3797" s="15"/>
      <c r="BB3797" s="232">
        <f t="shared" si="1214"/>
        <v>0</v>
      </c>
      <c r="BC3797" s="235">
        <f t="shared" si="1226"/>
        <v>0</v>
      </c>
      <c r="BG3797" s="210"/>
      <c r="BH3797" s="231"/>
      <c r="BI3797" s="15"/>
      <c r="BJ3797" s="232">
        <f t="shared" si="1218"/>
        <v>0</v>
      </c>
      <c r="BK3797" s="235">
        <f t="shared" si="1227"/>
        <v>0</v>
      </c>
      <c r="BM3797" s="109">
        <f t="shared" si="1219"/>
        <v>-5.736246605105813</v>
      </c>
      <c r="BN3797" s="213"/>
      <c r="BR3797" s="228"/>
      <c r="BS3797" s="311"/>
      <c r="BT3797" s="3"/>
      <c r="BU3797" s="213"/>
      <c r="BV3797" s="213"/>
      <c r="BW3797" s="291"/>
    </row>
    <row r="3798" spans="1:75" x14ac:dyDescent="0.2">
      <c r="A3798" s="210"/>
      <c r="B3798" s="211"/>
      <c r="C3798" s="848" t="str">
        <f ca="1">IF(ISERR(AVERAGE(INDIRECT("B"&amp;(ROW()-INT($B$1/2))):INDIRECT("B"&amp;(ROW()+INT($B$1/2))))),"",AVERAGE(INDIRECT("B"&amp;(ROW()-INT($B$1/2))):INDIRECT("B"&amp;(ROW()+INT($B$1/2)))))</f>
        <v/>
      </c>
      <c r="D3798" s="848">
        <f t="shared" si="1213"/>
        <v>0</v>
      </c>
      <c r="E3798" s="275"/>
      <c r="F3798" s="15"/>
      <c r="G3798" s="3"/>
      <c r="H3798" s="3"/>
      <c r="I3798" s="3"/>
      <c r="J3798" s="3"/>
      <c r="K3798" s="3"/>
      <c r="L3798" s="554"/>
      <c r="M3798" s="545"/>
      <c r="N3798" s="546"/>
      <c r="O3798" s="5"/>
      <c r="P3798" s="216"/>
      <c r="Q3798" s="217"/>
      <c r="R3798" s="218"/>
      <c r="S3798" s="219">
        <f t="shared" si="1230"/>
        <v>0</v>
      </c>
      <c r="T3798" s="220">
        <f t="shared" si="1231"/>
        <v>0</v>
      </c>
      <c r="U3798" s="214">
        <f t="shared" si="1228"/>
        <v>0</v>
      </c>
      <c r="W3798" s="221"/>
      <c r="X3798" s="222"/>
      <c r="Y3798" s="222"/>
      <c r="Z3798" s="223"/>
      <c r="AA3798" s="222"/>
      <c r="AB3798" s="224"/>
      <c r="AC3798" s="225"/>
      <c r="AD3798" s="2">
        <f t="shared" si="1215"/>
        <v>0</v>
      </c>
      <c r="AE3798" s="2">
        <f t="shared" si="1216"/>
        <v>0</v>
      </c>
      <c r="AF3798" s="226"/>
      <c r="AG3798" s="219">
        <f t="shared" si="1220"/>
        <v>0</v>
      </c>
      <c r="AH3798" s="234">
        <f t="shared" si="1221"/>
        <v>0</v>
      </c>
      <c r="AI3798" s="214">
        <f t="shared" si="1229"/>
        <v>0</v>
      </c>
      <c r="AK3798" s="229">
        <f t="shared" si="1222"/>
        <v>0</v>
      </c>
      <c r="AL3798" s="226"/>
      <c r="AM3798" s="15"/>
      <c r="AN3798" s="232" t="e">
        <f t="shared" si="1223"/>
        <v>#DIV/0!</v>
      </c>
      <c r="AO3798" s="214">
        <f t="shared" si="1217"/>
        <v>0</v>
      </c>
      <c r="AQ3798" s="210"/>
      <c r="AR3798" s="231"/>
      <c r="AS3798" s="15"/>
      <c r="AT3798" s="232">
        <f t="shared" si="1224"/>
        <v>0</v>
      </c>
      <c r="AU3798" s="235">
        <f t="shared" si="1225"/>
        <v>0</v>
      </c>
      <c r="AY3798" s="210"/>
      <c r="AZ3798" s="231"/>
      <c r="BA3798" s="15"/>
      <c r="BB3798" s="232">
        <f t="shared" si="1214"/>
        <v>0</v>
      </c>
      <c r="BC3798" s="235">
        <f t="shared" si="1226"/>
        <v>0</v>
      </c>
      <c r="BG3798" s="210"/>
      <c r="BH3798" s="231"/>
      <c r="BI3798" s="15"/>
      <c r="BJ3798" s="232">
        <f t="shared" si="1218"/>
        <v>0</v>
      </c>
      <c r="BK3798" s="235">
        <f t="shared" si="1227"/>
        <v>0</v>
      </c>
      <c r="BM3798" s="109">
        <f t="shared" si="1219"/>
        <v>-5.7380789426035497</v>
      </c>
      <c r="BN3798" s="213"/>
      <c r="BR3798" s="228"/>
      <c r="BS3798" s="311"/>
      <c r="BT3798" s="3"/>
      <c r="BU3798" s="213"/>
      <c r="BV3798" s="213"/>
      <c r="BW3798" s="291"/>
    </row>
    <row r="3799" spans="1:75" x14ac:dyDescent="0.2">
      <c r="A3799" s="210"/>
      <c r="B3799" s="211"/>
      <c r="C3799" s="848" t="str">
        <f ca="1">IF(ISERR(AVERAGE(INDIRECT("B"&amp;(ROW()-INT($B$1/2))):INDIRECT("B"&amp;(ROW()+INT($B$1/2))))),"",AVERAGE(INDIRECT("B"&amp;(ROW()-INT($B$1/2))):INDIRECT("B"&amp;(ROW()+INT($B$1/2)))))</f>
        <v/>
      </c>
      <c r="D3799" s="848">
        <f t="shared" si="1213"/>
        <v>0</v>
      </c>
      <c r="E3799" s="275"/>
      <c r="F3799" s="15"/>
      <c r="G3799" s="3"/>
      <c r="H3799" s="3"/>
      <c r="I3799" s="3"/>
      <c r="J3799" s="3"/>
      <c r="K3799" s="3"/>
      <c r="L3799" s="554"/>
      <c r="M3799" s="545"/>
      <c r="N3799" s="546"/>
      <c r="O3799" s="5"/>
      <c r="P3799" s="216"/>
      <c r="Q3799" s="217"/>
      <c r="R3799" s="218"/>
      <c r="S3799" s="219">
        <f t="shared" si="1230"/>
        <v>0</v>
      </c>
      <c r="T3799" s="220">
        <f t="shared" si="1231"/>
        <v>0</v>
      </c>
      <c r="U3799" s="214">
        <f t="shared" si="1228"/>
        <v>0</v>
      </c>
      <c r="W3799" s="221"/>
      <c r="X3799" s="222"/>
      <c r="Y3799" s="222"/>
      <c r="Z3799" s="223"/>
      <c r="AA3799" s="222"/>
      <c r="AB3799" s="224"/>
      <c r="AC3799" s="225"/>
      <c r="AD3799" s="2">
        <f t="shared" si="1215"/>
        <v>0</v>
      </c>
      <c r="AE3799" s="2">
        <f t="shared" si="1216"/>
        <v>0</v>
      </c>
      <c r="AF3799" s="226"/>
      <c r="AG3799" s="219">
        <f t="shared" si="1220"/>
        <v>0</v>
      </c>
      <c r="AH3799" s="234">
        <f t="shared" si="1221"/>
        <v>0</v>
      </c>
      <c r="AI3799" s="214">
        <f t="shared" si="1229"/>
        <v>0</v>
      </c>
      <c r="AK3799" s="229">
        <f t="shared" si="1222"/>
        <v>0</v>
      </c>
      <c r="AL3799" s="226"/>
      <c r="AM3799" s="15"/>
      <c r="AN3799" s="232" t="e">
        <f t="shared" si="1223"/>
        <v>#DIV/0!</v>
      </c>
      <c r="AO3799" s="214">
        <f t="shared" si="1217"/>
        <v>0</v>
      </c>
      <c r="AQ3799" s="210"/>
      <c r="AR3799" s="231"/>
      <c r="AS3799" s="15"/>
      <c r="AT3799" s="232">
        <f t="shared" si="1224"/>
        <v>0</v>
      </c>
      <c r="AU3799" s="235">
        <f t="shared" si="1225"/>
        <v>0</v>
      </c>
      <c r="AY3799" s="210"/>
      <c r="AZ3799" s="231"/>
      <c r="BA3799" s="15"/>
      <c r="BB3799" s="232">
        <f t="shared" si="1214"/>
        <v>0</v>
      </c>
      <c r="BC3799" s="235">
        <f t="shared" si="1226"/>
        <v>0</v>
      </c>
      <c r="BG3799" s="210"/>
      <c r="BH3799" s="231"/>
      <c r="BI3799" s="15"/>
      <c r="BJ3799" s="232">
        <f t="shared" si="1218"/>
        <v>0</v>
      </c>
      <c r="BK3799" s="235">
        <f t="shared" si="1227"/>
        <v>0</v>
      </c>
      <c r="BM3799" s="109">
        <f t="shared" si="1219"/>
        <v>-5.7399112801012864</v>
      </c>
      <c r="BN3799" s="213"/>
      <c r="BR3799" s="228"/>
      <c r="BS3799" s="311"/>
      <c r="BT3799" s="3"/>
      <c r="BU3799" s="213"/>
      <c r="BV3799" s="213"/>
      <c r="BW3799" s="291"/>
    </row>
    <row r="3800" spans="1:75" x14ac:dyDescent="0.2">
      <c r="A3800" s="210"/>
      <c r="B3800" s="211"/>
      <c r="C3800" s="848" t="str">
        <f ca="1">IF(ISERR(AVERAGE(INDIRECT("B"&amp;(ROW()-INT($B$1/2))):INDIRECT("B"&amp;(ROW()+INT($B$1/2))))),"",AVERAGE(INDIRECT("B"&amp;(ROW()-INT($B$1/2))):INDIRECT("B"&amp;(ROW()+INT($B$1/2)))))</f>
        <v/>
      </c>
      <c r="D3800" s="848">
        <f t="shared" si="1213"/>
        <v>0</v>
      </c>
      <c r="E3800" s="275"/>
      <c r="F3800" s="15"/>
      <c r="G3800" s="3"/>
      <c r="H3800" s="3"/>
      <c r="I3800" s="3"/>
      <c r="J3800" s="3"/>
      <c r="K3800" s="3"/>
      <c r="L3800" s="554"/>
      <c r="M3800" s="545"/>
      <c r="N3800" s="546"/>
      <c r="O3800" s="5"/>
      <c r="P3800" s="216"/>
      <c r="Q3800" s="217"/>
      <c r="R3800" s="218"/>
      <c r="S3800" s="219">
        <f t="shared" si="1230"/>
        <v>0</v>
      </c>
      <c r="T3800" s="220">
        <f t="shared" si="1231"/>
        <v>0</v>
      </c>
      <c r="U3800" s="214">
        <f t="shared" si="1228"/>
        <v>0</v>
      </c>
      <c r="W3800" s="221"/>
      <c r="X3800" s="222"/>
      <c r="Y3800" s="222"/>
      <c r="Z3800" s="223"/>
      <c r="AA3800" s="222"/>
      <c r="AB3800" s="224"/>
      <c r="AC3800" s="225"/>
      <c r="AD3800" s="2">
        <f t="shared" si="1215"/>
        <v>0</v>
      </c>
      <c r="AE3800" s="2">
        <f t="shared" si="1216"/>
        <v>0</v>
      </c>
      <c r="AF3800" s="226"/>
      <c r="AG3800" s="219">
        <f t="shared" si="1220"/>
        <v>0</v>
      </c>
      <c r="AH3800" s="234">
        <f t="shared" si="1221"/>
        <v>0</v>
      </c>
      <c r="AI3800" s="214">
        <f t="shared" si="1229"/>
        <v>0</v>
      </c>
      <c r="AK3800" s="229">
        <f t="shared" si="1222"/>
        <v>0</v>
      </c>
      <c r="AL3800" s="226"/>
      <c r="AM3800" s="15"/>
      <c r="AN3800" s="232" t="e">
        <f t="shared" si="1223"/>
        <v>#DIV/0!</v>
      </c>
      <c r="AO3800" s="214">
        <f t="shared" si="1217"/>
        <v>0</v>
      </c>
      <c r="AQ3800" s="210"/>
      <c r="AR3800" s="231"/>
      <c r="AS3800" s="15"/>
      <c r="AT3800" s="232">
        <f t="shared" si="1224"/>
        <v>0</v>
      </c>
      <c r="AU3800" s="235">
        <f t="shared" si="1225"/>
        <v>0</v>
      </c>
      <c r="AY3800" s="210"/>
      <c r="AZ3800" s="231"/>
      <c r="BA3800" s="15"/>
      <c r="BB3800" s="232">
        <f t="shared" si="1214"/>
        <v>0</v>
      </c>
      <c r="BC3800" s="235">
        <f t="shared" si="1226"/>
        <v>0</v>
      </c>
      <c r="BG3800" s="210"/>
      <c r="BH3800" s="231"/>
      <c r="BI3800" s="15"/>
      <c r="BJ3800" s="232">
        <f t="shared" si="1218"/>
        <v>0</v>
      </c>
      <c r="BK3800" s="235">
        <f t="shared" si="1227"/>
        <v>0</v>
      </c>
      <c r="BM3800" s="109">
        <f t="shared" si="1219"/>
        <v>-5.7417436175990231</v>
      </c>
      <c r="BN3800" s="213"/>
      <c r="BR3800" s="228"/>
      <c r="BS3800" s="311"/>
      <c r="BT3800" s="3"/>
      <c r="BU3800" s="213"/>
      <c r="BV3800" s="213"/>
      <c r="BW3800" s="291"/>
    </row>
    <row r="3801" spans="1:75" x14ac:dyDescent="0.2">
      <c r="A3801" s="210"/>
      <c r="B3801" s="211"/>
      <c r="C3801" s="848" t="str">
        <f ca="1">IF(ISERR(AVERAGE(INDIRECT("B"&amp;(ROW()-INT($B$1/2))):INDIRECT("B"&amp;(ROW()+INT($B$1/2))))),"",AVERAGE(INDIRECT("B"&amp;(ROW()-INT($B$1/2))):INDIRECT("B"&amp;(ROW()+INT($B$1/2)))))</f>
        <v/>
      </c>
      <c r="D3801" s="848">
        <f t="shared" si="1213"/>
        <v>0</v>
      </c>
      <c r="E3801" s="275"/>
      <c r="F3801" s="15"/>
      <c r="G3801" s="3"/>
      <c r="H3801" s="3"/>
      <c r="I3801" s="3"/>
      <c r="J3801" s="3"/>
      <c r="K3801" s="3"/>
      <c r="L3801" s="554"/>
      <c r="M3801" s="545"/>
      <c r="N3801" s="546"/>
      <c r="O3801" s="5"/>
      <c r="P3801" s="216"/>
      <c r="Q3801" s="217"/>
      <c r="R3801" s="218"/>
      <c r="S3801" s="219">
        <f t="shared" si="1230"/>
        <v>0</v>
      </c>
      <c r="T3801" s="220">
        <f t="shared" si="1231"/>
        <v>0</v>
      </c>
      <c r="U3801" s="214">
        <f t="shared" si="1228"/>
        <v>0</v>
      </c>
      <c r="W3801" s="221"/>
      <c r="X3801" s="222"/>
      <c r="Y3801" s="222"/>
      <c r="Z3801" s="223"/>
      <c r="AA3801" s="222"/>
      <c r="AB3801" s="224"/>
      <c r="AC3801" s="225"/>
      <c r="AD3801" s="2">
        <f t="shared" si="1215"/>
        <v>0</v>
      </c>
      <c r="AE3801" s="2">
        <f t="shared" si="1216"/>
        <v>0</v>
      </c>
      <c r="AF3801" s="226"/>
      <c r="AG3801" s="219">
        <f t="shared" si="1220"/>
        <v>0</v>
      </c>
      <c r="AH3801" s="234">
        <f t="shared" si="1221"/>
        <v>0</v>
      </c>
      <c r="AI3801" s="214">
        <f t="shared" si="1229"/>
        <v>0</v>
      </c>
      <c r="AK3801" s="229">
        <f t="shared" si="1222"/>
        <v>0</v>
      </c>
      <c r="AL3801" s="226"/>
      <c r="AM3801" s="15"/>
      <c r="AN3801" s="232" t="e">
        <f t="shared" si="1223"/>
        <v>#DIV/0!</v>
      </c>
      <c r="AO3801" s="214">
        <f t="shared" si="1217"/>
        <v>0</v>
      </c>
      <c r="AQ3801" s="210"/>
      <c r="AR3801" s="231"/>
      <c r="AS3801" s="15"/>
      <c r="AT3801" s="232">
        <f t="shared" si="1224"/>
        <v>0</v>
      </c>
      <c r="AU3801" s="235">
        <f t="shared" si="1225"/>
        <v>0</v>
      </c>
      <c r="AY3801" s="210"/>
      <c r="AZ3801" s="231"/>
      <c r="BA3801" s="15"/>
      <c r="BB3801" s="232">
        <f t="shared" si="1214"/>
        <v>0</v>
      </c>
      <c r="BC3801" s="235">
        <f t="shared" si="1226"/>
        <v>0</v>
      </c>
      <c r="BG3801" s="210"/>
      <c r="BH3801" s="231"/>
      <c r="BI3801" s="15"/>
      <c r="BJ3801" s="232">
        <f t="shared" si="1218"/>
        <v>0</v>
      </c>
      <c r="BK3801" s="235">
        <f t="shared" si="1227"/>
        <v>0</v>
      </c>
      <c r="BM3801" s="109">
        <f t="shared" si="1219"/>
        <v>-5.7435759550967598</v>
      </c>
      <c r="BN3801" s="213"/>
      <c r="BR3801" s="228"/>
      <c r="BS3801" s="311"/>
      <c r="BT3801" s="3"/>
      <c r="BU3801" s="213"/>
      <c r="BV3801" s="213"/>
      <c r="BW3801" s="291"/>
    </row>
    <row r="3802" spans="1:75" x14ac:dyDescent="0.2">
      <c r="A3802" s="210"/>
      <c r="B3802" s="211"/>
      <c r="C3802" s="848" t="str">
        <f ca="1">IF(ISERR(AVERAGE(INDIRECT("B"&amp;(ROW()-INT($B$1/2))):INDIRECT("B"&amp;(ROW()+INT($B$1/2))))),"",AVERAGE(INDIRECT("B"&amp;(ROW()-INT($B$1/2))):INDIRECT("B"&amp;(ROW()+INT($B$1/2)))))</f>
        <v/>
      </c>
      <c r="D3802" s="848">
        <f t="shared" si="1213"/>
        <v>0</v>
      </c>
      <c r="E3802" s="275"/>
      <c r="F3802" s="15"/>
      <c r="G3802" s="3"/>
      <c r="H3802" s="3"/>
      <c r="I3802" s="3"/>
      <c r="J3802" s="3"/>
      <c r="K3802" s="3"/>
      <c r="L3802" s="554"/>
      <c r="M3802" s="545"/>
      <c r="N3802" s="546"/>
      <c r="O3802" s="5"/>
      <c r="P3802" s="216"/>
      <c r="Q3802" s="217"/>
      <c r="R3802" s="218"/>
      <c r="S3802" s="219">
        <f t="shared" si="1230"/>
        <v>0</v>
      </c>
      <c r="T3802" s="220">
        <f t="shared" si="1231"/>
        <v>0</v>
      </c>
      <c r="U3802" s="214">
        <f t="shared" si="1228"/>
        <v>0</v>
      </c>
      <c r="W3802" s="221"/>
      <c r="X3802" s="222"/>
      <c r="Y3802" s="222"/>
      <c r="Z3802" s="223"/>
      <c r="AA3802" s="222"/>
      <c r="AB3802" s="224"/>
      <c r="AC3802" s="225"/>
      <c r="AD3802" s="2">
        <f t="shared" si="1215"/>
        <v>0</v>
      </c>
      <c r="AE3802" s="2">
        <f t="shared" si="1216"/>
        <v>0</v>
      </c>
      <c r="AF3802" s="226"/>
      <c r="AG3802" s="219">
        <f t="shared" si="1220"/>
        <v>0</v>
      </c>
      <c r="AH3802" s="234">
        <f t="shared" si="1221"/>
        <v>0</v>
      </c>
      <c r="AI3802" s="214">
        <f t="shared" si="1229"/>
        <v>0</v>
      </c>
      <c r="AK3802" s="229">
        <f t="shared" si="1222"/>
        <v>0</v>
      </c>
      <c r="AL3802" s="226"/>
      <c r="AM3802" s="15"/>
      <c r="AN3802" s="232" t="e">
        <f t="shared" si="1223"/>
        <v>#DIV/0!</v>
      </c>
      <c r="AO3802" s="214">
        <f t="shared" si="1217"/>
        <v>0</v>
      </c>
      <c r="AQ3802" s="210"/>
      <c r="AR3802" s="231"/>
      <c r="AS3802" s="15"/>
      <c r="AT3802" s="232">
        <f t="shared" si="1224"/>
        <v>0</v>
      </c>
      <c r="AU3802" s="235">
        <f t="shared" si="1225"/>
        <v>0</v>
      </c>
      <c r="AY3802" s="210"/>
      <c r="AZ3802" s="231"/>
      <c r="BA3802" s="15"/>
      <c r="BB3802" s="232">
        <f t="shared" si="1214"/>
        <v>0</v>
      </c>
      <c r="BC3802" s="235">
        <f t="shared" si="1226"/>
        <v>0</v>
      </c>
      <c r="BG3802" s="210"/>
      <c r="BH3802" s="231"/>
      <c r="BI3802" s="15"/>
      <c r="BJ3802" s="232">
        <f t="shared" si="1218"/>
        <v>0</v>
      </c>
      <c r="BK3802" s="235">
        <f t="shared" si="1227"/>
        <v>0</v>
      </c>
      <c r="BM3802" s="109">
        <f t="shared" si="1219"/>
        <v>-5.7454082925944965</v>
      </c>
      <c r="BN3802" s="213"/>
      <c r="BR3802" s="228"/>
      <c r="BS3802" s="311"/>
      <c r="BT3802" s="3"/>
      <c r="BU3802" s="213"/>
      <c r="BV3802" s="213"/>
      <c r="BW3802" s="291"/>
    </row>
    <row r="3803" spans="1:75" x14ac:dyDescent="0.2">
      <c r="A3803" s="210"/>
      <c r="B3803" s="211"/>
      <c r="C3803" s="848" t="str">
        <f ca="1">IF(ISERR(AVERAGE(INDIRECT("B"&amp;(ROW()-INT($B$1/2))):INDIRECT("B"&amp;(ROW()+INT($B$1/2))))),"",AVERAGE(INDIRECT("B"&amp;(ROW()-INT($B$1/2))):INDIRECT("B"&amp;(ROW()+INT($B$1/2)))))</f>
        <v/>
      </c>
      <c r="D3803" s="848">
        <f t="shared" si="1213"/>
        <v>0</v>
      </c>
      <c r="E3803" s="275"/>
      <c r="F3803" s="15"/>
      <c r="G3803" s="3"/>
      <c r="H3803" s="3"/>
      <c r="I3803" s="3"/>
      <c r="J3803" s="3"/>
      <c r="K3803" s="3"/>
      <c r="L3803" s="554"/>
      <c r="M3803" s="545"/>
      <c r="N3803" s="546"/>
      <c r="O3803" s="5"/>
      <c r="P3803" s="216"/>
      <c r="Q3803" s="217"/>
      <c r="R3803" s="218"/>
      <c r="S3803" s="219">
        <f t="shared" si="1230"/>
        <v>0</v>
      </c>
      <c r="T3803" s="220">
        <f t="shared" si="1231"/>
        <v>0</v>
      </c>
      <c r="U3803" s="214">
        <f t="shared" si="1228"/>
        <v>0</v>
      </c>
      <c r="W3803" s="221"/>
      <c r="X3803" s="222"/>
      <c r="Y3803" s="222"/>
      <c r="Z3803" s="223"/>
      <c r="AA3803" s="222"/>
      <c r="AB3803" s="224"/>
      <c r="AC3803" s="225"/>
      <c r="AD3803" s="2">
        <f t="shared" si="1215"/>
        <v>0</v>
      </c>
      <c r="AE3803" s="2">
        <f t="shared" si="1216"/>
        <v>0</v>
      </c>
      <c r="AF3803" s="226"/>
      <c r="AG3803" s="219">
        <f t="shared" si="1220"/>
        <v>0</v>
      </c>
      <c r="AH3803" s="234">
        <f t="shared" si="1221"/>
        <v>0</v>
      </c>
      <c r="AI3803" s="214">
        <f t="shared" si="1229"/>
        <v>0</v>
      </c>
      <c r="AK3803" s="229">
        <f t="shared" si="1222"/>
        <v>0</v>
      </c>
      <c r="AL3803" s="226"/>
      <c r="AM3803" s="15"/>
      <c r="AN3803" s="232" t="e">
        <f t="shared" si="1223"/>
        <v>#DIV/0!</v>
      </c>
      <c r="AO3803" s="214">
        <f t="shared" si="1217"/>
        <v>0</v>
      </c>
      <c r="AQ3803" s="210"/>
      <c r="AR3803" s="231"/>
      <c r="AS3803" s="15"/>
      <c r="AT3803" s="232">
        <f t="shared" si="1224"/>
        <v>0</v>
      </c>
      <c r="AU3803" s="235">
        <f t="shared" si="1225"/>
        <v>0</v>
      </c>
      <c r="AY3803" s="210"/>
      <c r="AZ3803" s="231"/>
      <c r="BA3803" s="15"/>
      <c r="BB3803" s="232">
        <f t="shared" si="1214"/>
        <v>0</v>
      </c>
      <c r="BC3803" s="235">
        <f t="shared" si="1226"/>
        <v>0</v>
      </c>
      <c r="BG3803" s="210"/>
      <c r="BH3803" s="231"/>
      <c r="BI3803" s="15"/>
      <c r="BJ3803" s="232">
        <f t="shared" si="1218"/>
        <v>0</v>
      </c>
      <c r="BK3803" s="235">
        <f t="shared" si="1227"/>
        <v>0</v>
      </c>
      <c r="BM3803" s="109">
        <f t="shared" si="1219"/>
        <v>-5.7472406300922332</v>
      </c>
      <c r="BN3803" s="213"/>
      <c r="BR3803" s="228"/>
      <c r="BS3803" s="311"/>
      <c r="BT3803" s="3"/>
      <c r="BU3803" s="213"/>
      <c r="BV3803" s="213"/>
      <c r="BW3803" s="291"/>
    </row>
    <row r="3804" spans="1:75" x14ac:dyDescent="0.2">
      <c r="A3804" s="210"/>
      <c r="B3804" s="211"/>
      <c r="C3804" s="848" t="str">
        <f ca="1">IF(ISERR(AVERAGE(INDIRECT("B"&amp;(ROW()-INT($B$1/2))):INDIRECT("B"&amp;(ROW()+INT($B$1/2))))),"",AVERAGE(INDIRECT("B"&amp;(ROW()-INT($B$1/2))):INDIRECT("B"&amp;(ROW()+INT($B$1/2)))))</f>
        <v/>
      </c>
      <c r="D3804" s="848">
        <f t="shared" si="1213"/>
        <v>0</v>
      </c>
      <c r="E3804" s="275"/>
      <c r="F3804" s="15"/>
      <c r="G3804" s="3"/>
      <c r="H3804" s="3"/>
      <c r="I3804" s="3"/>
      <c r="J3804" s="3"/>
      <c r="K3804" s="3"/>
      <c r="L3804" s="554"/>
      <c r="M3804" s="545"/>
      <c r="N3804" s="546"/>
      <c r="O3804" s="5"/>
      <c r="P3804" s="216"/>
      <c r="Q3804" s="217"/>
      <c r="R3804" s="218"/>
      <c r="S3804" s="219">
        <f t="shared" si="1230"/>
        <v>0</v>
      </c>
      <c r="T3804" s="220">
        <f t="shared" si="1231"/>
        <v>0</v>
      </c>
      <c r="U3804" s="214">
        <f t="shared" si="1228"/>
        <v>0</v>
      </c>
      <c r="W3804" s="221"/>
      <c r="X3804" s="222"/>
      <c r="Y3804" s="222"/>
      <c r="Z3804" s="223"/>
      <c r="AA3804" s="222"/>
      <c r="AB3804" s="224"/>
      <c r="AC3804" s="225"/>
      <c r="AD3804" s="2">
        <f t="shared" si="1215"/>
        <v>0</v>
      </c>
      <c r="AE3804" s="2">
        <f t="shared" si="1216"/>
        <v>0</v>
      </c>
      <c r="AF3804" s="226"/>
      <c r="AG3804" s="219">
        <f t="shared" si="1220"/>
        <v>0</v>
      </c>
      <c r="AH3804" s="234">
        <f t="shared" si="1221"/>
        <v>0</v>
      </c>
      <c r="AI3804" s="214">
        <f t="shared" si="1229"/>
        <v>0</v>
      </c>
      <c r="AK3804" s="229">
        <f t="shared" si="1222"/>
        <v>0</v>
      </c>
      <c r="AL3804" s="226"/>
      <c r="AM3804" s="15"/>
      <c r="AN3804" s="232" t="e">
        <f t="shared" si="1223"/>
        <v>#DIV/0!</v>
      </c>
      <c r="AO3804" s="214">
        <f t="shared" si="1217"/>
        <v>0</v>
      </c>
      <c r="AQ3804" s="210"/>
      <c r="AR3804" s="231"/>
      <c r="AS3804" s="15"/>
      <c r="AT3804" s="232">
        <f t="shared" si="1224"/>
        <v>0</v>
      </c>
      <c r="AU3804" s="235">
        <f t="shared" si="1225"/>
        <v>0</v>
      </c>
      <c r="AY3804" s="210"/>
      <c r="AZ3804" s="231"/>
      <c r="BA3804" s="15"/>
      <c r="BB3804" s="232">
        <f t="shared" si="1214"/>
        <v>0</v>
      </c>
      <c r="BC3804" s="235">
        <f t="shared" si="1226"/>
        <v>0</v>
      </c>
      <c r="BG3804" s="210"/>
      <c r="BH3804" s="231"/>
      <c r="BI3804" s="15"/>
      <c r="BJ3804" s="232">
        <f t="shared" si="1218"/>
        <v>0</v>
      </c>
      <c r="BK3804" s="235">
        <f t="shared" si="1227"/>
        <v>0</v>
      </c>
      <c r="BM3804" s="109">
        <f t="shared" si="1219"/>
        <v>-5.7490729675899699</v>
      </c>
      <c r="BN3804" s="213"/>
      <c r="BR3804" s="228"/>
      <c r="BS3804" s="311"/>
      <c r="BT3804" s="3"/>
      <c r="BU3804" s="213"/>
      <c r="BV3804" s="213"/>
      <c r="BW3804" s="291"/>
    </row>
    <row r="3805" spans="1:75" x14ac:dyDescent="0.2">
      <c r="A3805" s="210"/>
      <c r="B3805" s="211"/>
      <c r="C3805" s="848" t="str">
        <f ca="1">IF(ISERR(AVERAGE(INDIRECT("B"&amp;(ROW()-INT($B$1/2))):INDIRECT("B"&amp;(ROW()+INT($B$1/2))))),"",AVERAGE(INDIRECT("B"&amp;(ROW()-INT($B$1/2))):INDIRECT("B"&amp;(ROW()+INT($B$1/2)))))</f>
        <v/>
      </c>
      <c r="D3805" s="848">
        <f t="shared" si="1213"/>
        <v>0</v>
      </c>
      <c r="E3805" s="275"/>
      <c r="F3805" s="15"/>
      <c r="G3805" s="3"/>
      <c r="H3805" s="3"/>
      <c r="I3805" s="3"/>
      <c r="J3805" s="3"/>
      <c r="K3805" s="3"/>
      <c r="L3805" s="554"/>
      <c r="M3805" s="545"/>
      <c r="N3805" s="546"/>
      <c r="O3805" s="5"/>
      <c r="P3805" s="216"/>
      <c r="Q3805" s="217"/>
      <c r="R3805" s="218"/>
      <c r="S3805" s="219">
        <f t="shared" si="1230"/>
        <v>0</v>
      </c>
      <c r="T3805" s="220">
        <f t="shared" si="1231"/>
        <v>0</v>
      </c>
      <c r="U3805" s="214">
        <f t="shared" si="1228"/>
        <v>0</v>
      </c>
      <c r="W3805" s="221"/>
      <c r="X3805" s="222"/>
      <c r="Y3805" s="222"/>
      <c r="Z3805" s="223"/>
      <c r="AA3805" s="222"/>
      <c r="AB3805" s="224"/>
      <c r="AC3805" s="225"/>
      <c r="AD3805" s="2">
        <f t="shared" si="1215"/>
        <v>0</v>
      </c>
      <c r="AE3805" s="2">
        <f t="shared" si="1216"/>
        <v>0</v>
      </c>
      <c r="AF3805" s="226"/>
      <c r="AG3805" s="219">
        <f t="shared" si="1220"/>
        <v>0</v>
      </c>
      <c r="AH3805" s="234">
        <f t="shared" si="1221"/>
        <v>0</v>
      </c>
      <c r="AI3805" s="214">
        <f t="shared" si="1229"/>
        <v>0</v>
      </c>
      <c r="AK3805" s="229">
        <f t="shared" si="1222"/>
        <v>0</v>
      </c>
      <c r="AL3805" s="226"/>
      <c r="AM3805" s="15"/>
      <c r="AN3805" s="232" t="e">
        <f t="shared" si="1223"/>
        <v>#DIV/0!</v>
      </c>
      <c r="AO3805" s="214">
        <f t="shared" si="1217"/>
        <v>0</v>
      </c>
      <c r="AQ3805" s="210"/>
      <c r="AR3805" s="231"/>
      <c r="AS3805" s="15"/>
      <c r="AT3805" s="232">
        <f t="shared" si="1224"/>
        <v>0</v>
      </c>
      <c r="AU3805" s="235">
        <f t="shared" si="1225"/>
        <v>0</v>
      </c>
      <c r="AY3805" s="210"/>
      <c r="AZ3805" s="231"/>
      <c r="BA3805" s="15"/>
      <c r="BB3805" s="232">
        <f t="shared" si="1214"/>
        <v>0</v>
      </c>
      <c r="BC3805" s="235">
        <f t="shared" si="1226"/>
        <v>0</v>
      </c>
      <c r="BG3805" s="210"/>
      <c r="BH3805" s="231"/>
      <c r="BI3805" s="15"/>
      <c r="BJ3805" s="232">
        <f t="shared" si="1218"/>
        <v>0</v>
      </c>
      <c r="BK3805" s="235">
        <f t="shared" si="1227"/>
        <v>0</v>
      </c>
      <c r="BM3805" s="109">
        <f t="shared" si="1219"/>
        <v>-5.7509053050877066</v>
      </c>
      <c r="BN3805" s="213"/>
      <c r="BR3805" s="228"/>
      <c r="BS3805" s="311"/>
      <c r="BT3805" s="3"/>
      <c r="BU3805" s="213"/>
      <c r="BV3805" s="213"/>
      <c r="BW3805" s="291"/>
    </row>
    <row r="3806" spans="1:75" x14ac:dyDescent="0.2">
      <c r="A3806" s="210"/>
      <c r="B3806" s="211"/>
      <c r="C3806" s="848" t="str">
        <f ca="1">IF(ISERR(AVERAGE(INDIRECT("B"&amp;(ROW()-INT($B$1/2))):INDIRECT("B"&amp;(ROW()+INT($B$1/2))))),"",AVERAGE(INDIRECT("B"&amp;(ROW()-INT($B$1/2))):INDIRECT("B"&amp;(ROW()+INT($B$1/2)))))</f>
        <v/>
      </c>
      <c r="D3806" s="848">
        <f t="shared" si="1213"/>
        <v>0</v>
      </c>
      <c r="E3806" s="275"/>
      <c r="F3806" s="15"/>
      <c r="G3806" s="3"/>
      <c r="H3806" s="3"/>
      <c r="I3806" s="3"/>
      <c r="J3806" s="3"/>
      <c r="K3806" s="3"/>
      <c r="L3806" s="554"/>
      <c r="M3806" s="545"/>
      <c r="N3806" s="546"/>
      <c r="O3806" s="5"/>
      <c r="P3806" s="216"/>
      <c r="Q3806" s="217"/>
      <c r="R3806" s="218"/>
      <c r="S3806" s="219">
        <f t="shared" si="1230"/>
        <v>0</v>
      </c>
      <c r="T3806" s="220">
        <f t="shared" si="1231"/>
        <v>0</v>
      </c>
      <c r="U3806" s="214">
        <f t="shared" si="1228"/>
        <v>0</v>
      </c>
      <c r="W3806" s="221"/>
      <c r="X3806" s="222"/>
      <c r="Y3806" s="222"/>
      <c r="Z3806" s="223"/>
      <c r="AA3806" s="222"/>
      <c r="AB3806" s="224"/>
      <c r="AC3806" s="225"/>
      <c r="AD3806" s="2">
        <f t="shared" si="1215"/>
        <v>0</v>
      </c>
      <c r="AE3806" s="2">
        <f t="shared" si="1216"/>
        <v>0</v>
      </c>
      <c r="AF3806" s="226"/>
      <c r="AG3806" s="219">
        <f t="shared" si="1220"/>
        <v>0</v>
      </c>
      <c r="AH3806" s="234">
        <f t="shared" si="1221"/>
        <v>0</v>
      </c>
      <c r="AI3806" s="214">
        <f t="shared" si="1229"/>
        <v>0</v>
      </c>
      <c r="AK3806" s="229">
        <f t="shared" si="1222"/>
        <v>0</v>
      </c>
      <c r="AL3806" s="226"/>
      <c r="AM3806" s="15"/>
      <c r="AN3806" s="232" t="e">
        <f t="shared" si="1223"/>
        <v>#DIV/0!</v>
      </c>
      <c r="AO3806" s="214">
        <f t="shared" si="1217"/>
        <v>0</v>
      </c>
      <c r="AQ3806" s="210"/>
      <c r="AR3806" s="231"/>
      <c r="AS3806" s="15"/>
      <c r="AT3806" s="232">
        <f t="shared" si="1224"/>
        <v>0</v>
      </c>
      <c r="AU3806" s="235">
        <f t="shared" si="1225"/>
        <v>0</v>
      </c>
      <c r="AY3806" s="210"/>
      <c r="AZ3806" s="231"/>
      <c r="BA3806" s="15"/>
      <c r="BB3806" s="232">
        <f t="shared" si="1214"/>
        <v>0</v>
      </c>
      <c r="BC3806" s="235">
        <f t="shared" si="1226"/>
        <v>0</v>
      </c>
      <c r="BG3806" s="210"/>
      <c r="BH3806" s="231"/>
      <c r="BI3806" s="15"/>
      <c r="BJ3806" s="232">
        <f t="shared" si="1218"/>
        <v>0</v>
      </c>
      <c r="BK3806" s="235">
        <f t="shared" si="1227"/>
        <v>0</v>
      </c>
      <c r="BM3806" s="109">
        <f t="shared" si="1219"/>
        <v>-5.7527376425854433</v>
      </c>
      <c r="BN3806" s="213"/>
      <c r="BR3806" s="228"/>
      <c r="BS3806" s="311"/>
      <c r="BT3806" s="3"/>
      <c r="BU3806" s="213"/>
      <c r="BV3806" s="213"/>
      <c r="BW3806" s="291"/>
    </row>
    <row r="3807" spans="1:75" x14ac:dyDescent="0.2">
      <c r="A3807" s="210"/>
      <c r="B3807" s="211"/>
      <c r="C3807" s="848" t="str">
        <f ca="1">IF(ISERR(AVERAGE(INDIRECT("B"&amp;(ROW()-INT($B$1/2))):INDIRECT("B"&amp;(ROW()+INT($B$1/2))))),"",AVERAGE(INDIRECT("B"&amp;(ROW()-INT($B$1/2))):INDIRECT("B"&amp;(ROW()+INT($B$1/2)))))</f>
        <v/>
      </c>
      <c r="D3807" s="848">
        <f t="shared" si="1213"/>
        <v>0</v>
      </c>
      <c r="E3807" s="275"/>
      <c r="F3807" s="15"/>
      <c r="G3807" s="3"/>
      <c r="H3807" s="3"/>
      <c r="I3807" s="3"/>
      <c r="J3807" s="3"/>
      <c r="K3807" s="3"/>
      <c r="L3807" s="554"/>
      <c r="M3807" s="545"/>
      <c r="N3807" s="546"/>
      <c r="O3807" s="5"/>
      <c r="P3807" s="216"/>
      <c r="Q3807" s="217"/>
      <c r="R3807" s="218"/>
      <c r="S3807" s="219">
        <f t="shared" si="1230"/>
        <v>0</v>
      </c>
      <c r="T3807" s="220">
        <f t="shared" si="1231"/>
        <v>0</v>
      </c>
      <c r="U3807" s="214">
        <f t="shared" si="1228"/>
        <v>0</v>
      </c>
      <c r="W3807" s="221"/>
      <c r="X3807" s="222"/>
      <c r="Y3807" s="222"/>
      <c r="Z3807" s="223"/>
      <c r="AA3807" s="222"/>
      <c r="AB3807" s="224"/>
      <c r="AC3807" s="225"/>
      <c r="AD3807" s="2">
        <f t="shared" si="1215"/>
        <v>0</v>
      </c>
      <c r="AE3807" s="2">
        <f t="shared" si="1216"/>
        <v>0</v>
      </c>
      <c r="AF3807" s="226"/>
      <c r="AG3807" s="219">
        <f t="shared" si="1220"/>
        <v>0</v>
      </c>
      <c r="AH3807" s="234">
        <f t="shared" si="1221"/>
        <v>0</v>
      </c>
      <c r="AI3807" s="214">
        <f t="shared" si="1229"/>
        <v>0</v>
      </c>
      <c r="AK3807" s="229">
        <f t="shared" si="1222"/>
        <v>0</v>
      </c>
      <c r="AL3807" s="226"/>
      <c r="AM3807" s="15"/>
      <c r="AN3807" s="232" t="e">
        <f t="shared" si="1223"/>
        <v>#DIV/0!</v>
      </c>
      <c r="AO3807" s="214">
        <f t="shared" si="1217"/>
        <v>0</v>
      </c>
      <c r="AQ3807" s="210"/>
      <c r="AR3807" s="231"/>
      <c r="AS3807" s="15"/>
      <c r="AT3807" s="232">
        <f t="shared" si="1224"/>
        <v>0</v>
      </c>
      <c r="AU3807" s="235">
        <f t="shared" si="1225"/>
        <v>0</v>
      </c>
      <c r="AY3807" s="210"/>
      <c r="AZ3807" s="231"/>
      <c r="BA3807" s="15"/>
      <c r="BB3807" s="232">
        <f t="shared" si="1214"/>
        <v>0</v>
      </c>
      <c r="BC3807" s="235">
        <f t="shared" si="1226"/>
        <v>0</v>
      </c>
      <c r="BG3807" s="210"/>
      <c r="BH3807" s="231"/>
      <c r="BI3807" s="15"/>
      <c r="BJ3807" s="232">
        <f t="shared" si="1218"/>
        <v>0</v>
      </c>
      <c r="BK3807" s="235">
        <f t="shared" si="1227"/>
        <v>0</v>
      </c>
      <c r="BM3807" s="109">
        <f t="shared" si="1219"/>
        <v>-5.75456998008318</v>
      </c>
      <c r="BN3807" s="213"/>
      <c r="BR3807" s="228"/>
      <c r="BS3807" s="311"/>
      <c r="BT3807" s="3"/>
      <c r="BU3807" s="213"/>
      <c r="BV3807" s="213"/>
      <c r="BW3807" s="291"/>
    </row>
    <row r="3808" spans="1:75" x14ac:dyDescent="0.2">
      <c r="A3808" s="210"/>
      <c r="B3808" s="211"/>
      <c r="C3808" s="848" t="str">
        <f ca="1">IF(ISERR(AVERAGE(INDIRECT("B"&amp;(ROW()-INT($B$1/2))):INDIRECT("B"&amp;(ROW()+INT($B$1/2))))),"",AVERAGE(INDIRECT("B"&amp;(ROW()-INT($B$1/2))):INDIRECT("B"&amp;(ROW()+INT($B$1/2)))))</f>
        <v/>
      </c>
      <c r="D3808" s="848">
        <f t="shared" si="1213"/>
        <v>0</v>
      </c>
      <c r="E3808" s="275"/>
      <c r="F3808" s="15"/>
      <c r="G3808" s="3"/>
      <c r="H3808" s="3"/>
      <c r="I3808" s="3"/>
      <c r="J3808" s="3"/>
      <c r="K3808" s="3"/>
      <c r="L3808" s="554"/>
      <c r="M3808" s="545"/>
      <c r="N3808" s="546"/>
      <c r="O3808" s="5"/>
      <c r="P3808" s="216"/>
      <c r="Q3808" s="217"/>
      <c r="R3808" s="218"/>
      <c r="S3808" s="219">
        <f t="shared" si="1230"/>
        <v>0</v>
      </c>
      <c r="T3808" s="220">
        <f t="shared" si="1231"/>
        <v>0</v>
      </c>
      <c r="U3808" s="214">
        <f t="shared" si="1228"/>
        <v>0</v>
      </c>
      <c r="W3808" s="221"/>
      <c r="X3808" s="222"/>
      <c r="Y3808" s="222"/>
      <c r="Z3808" s="223"/>
      <c r="AA3808" s="222"/>
      <c r="AB3808" s="224"/>
      <c r="AC3808" s="225"/>
      <c r="AD3808" s="2">
        <f t="shared" si="1215"/>
        <v>0</v>
      </c>
      <c r="AE3808" s="2">
        <f t="shared" si="1216"/>
        <v>0</v>
      </c>
      <c r="AF3808" s="226"/>
      <c r="AG3808" s="219">
        <f t="shared" si="1220"/>
        <v>0</v>
      </c>
      <c r="AH3808" s="234">
        <f t="shared" si="1221"/>
        <v>0</v>
      </c>
      <c r="AI3808" s="214">
        <f t="shared" si="1229"/>
        <v>0</v>
      </c>
      <c r="AK3808" s="229">
        <f t="shared" si="1222"/>
        <v>0</v>
      </c>
      <c r="AL3808" s="226"/>
      <c r="AM3808" s="15"/>
      <c r="AN3808" s="232" t="e">
        <f t="shared" si="1223"/>
        <v>#DIV/0!</v>
      </c>
      <c r="AO3808" s="214">
        <f t="shared" si="1217"/>
        <v>0</v>
      </c>
      <c r="AQ3808" s="210"/>
      <c r="AR3808" s="231"/>
      <c r="AS3808" s="15"/>
      <c r="AT3808" s="232">
        <f t="shared" si="1224"/>
        <v>0</v>
      </c>
      <c r="AU3808" s="235">
        <f t="shared" si="1225"/>
        <v>0</v>
      </c>
      <c r="AY3808" s="210"/>
      <c r="AZ3808" s="231"/>
      <c r="BA3808" s="15"/>
      <c r="BB3808" s="232">
        <f t="shared" si="1214"/>
        <v>0</v>
      </c>
      <c r="BC3808" s="235">
        <f t="shared" si="1226"/>
        <v>0</v>
      </c>
      <c r="BG3808" s="210"/>
      <c r="BH3808" s="231"/>
      <c r="BI3808" s="15"/>
      <c r="BJ3808" s="232">
        <f t="shared" si="1218"/>
        <v>0</v>
      </c>
      <c r="BK3808" s="235">
        <f t="shared" si="1227"/>
        <v>0</v>
      </c>
      <c r="BM3808" s="109">
        <f t="shared" si="1219"/>
        <v>-5.7564023175809167</v>
      </c>
      <c r="BN3808" s="213"/>
      <c r="BR3808" s="228"/>
      <c r="BS3808" s="311"/>
      <c r="BT3808" s="3"/>
      <c r="BU3808" s="213"/>
      <c r="BV3808" s="213"/>
      <c r="BW3808" s="291"/>
    </row>
    <row r="3809" spans="1:75" x14ac:dyDescent="0.2">
      <c r="A3809" s="210"/>
      <c r="B3809" s="211"/>
      <c r="C3809" s="848" t="str">
        <f ca="1">IF(ISERR(AVERAGE(INDIRECT("B"&amp;(ROW()-INT($B$1/2))):INDIRECT("B"&amp;(ROW()+INT($B$1/2))))),"",AVERAGE(INDIRECT("B"&amp;(ROW()-INT($B$1/2))):INDIRECT("B"&amp;(ROW()+INT($B$1/2)))))</f>
        <v/>
      </c>
      <c r="D3809" s="848">
        <f t="shared" si="1213"/>
        <v>0</v>
      </c>
      <c r="E3809" s="275"/>
      <c r="F3809" s="15"/>
      <c r="G3809" s="3"/>
      <c r="H3809" s="3"/>
      <c r="I3809" s="3"/>
      <c r="J3809" s="3"/>
      <c r="K3809" s="3"/>
      <c r="L3809" s="554"/>
      <c r="M3809" s="545"/>
      <c r="N3809" s="546"/>
      <c r="O3809" s="5"/>
      <c r="P3809" s="216"/>
      <c r="Q3809" s="217"/>
      <c r="R3809" s="218"/>
      <c r="S3809" s="219">
        <f t="shared" si="1230"/>
        <v>0</v>
      </c>
      <c r="T3809" s="220">
        <f t="shared" si="1231"/>
        <v>0</v>
      </c>
      <c r="U3809" s="214">
        <f t="shared" si="1228"/>
        <v>0</v>
      </c>
      <c r="W3809" s="221"/>
      <c r="X3809" s="222"/>
      <c r="Y3809" s="222"/>
      <c r="Z3809" s="223"/>
      <c r="AA3809" s="222"/>
      <c r="AB3809" s="224"/>
      <c r="AC3809" s="225"/>
      <c r="AD3809" s="2">
        <f t="shared" si="1215"/>
        <v>0</v>
      </c>
      <c r="AE3809" s="2">
        <f t="shared" si="1216"/>
        <v>0</v>
      </c>
      <c r="AF3809" s="226"/>
      <c r="AG3809" s="219">
        <f t="shared" si="1220"/>
        <v>0</v>
      </c>
      <c r="AH3809" s="234">
        <f t="shared" si="1221"/>
        <v>0</v>
      </c>
      <c r="AI3809" s="214">
        <f t="shared" si="1229"/>
        <v>0</v>
      </c>
      <c r="AK3809" s="229">
        <f t="shared" si="1222"/>
        <v>0</v>
      </c>
      <c r="AL3809" s="226"/>
      <c r="AM3809" s="15"/>
      <c r="AN3809" s="232" t="e">
        <f t="shared" si="1223"/>
        <v>#DIV/0!</v>
      </c>
      <c r="AO3809" s="214">
        <f t="shared" si="1217"/>
        <v>0</v>
      </c>
      <c r="AQ3809" s="210"/>
      <c r="AR3809" s="231"/>
      <c r="AS3809" s="15"/>
      <c r="AT3809" s="232">
        <f t="shared" si="1224"/>
        <v>0</v>
      </c>
      <c r="AU3809" s="235">
        <f t="shared" si="1225"/>
        <v>0</v>
      </c>
      <c r="AY3809" s="210"/>
      <c r="AZ3809" s="231"/>
      <c r="BA3809" s="15"/>
      <c r="BB3809" s="232">
        <f t="shared" si="1214"/>
        <v>0</v>
      </c>
      <c r="BC3809" s="235">
        <f t="shared" si="1226"/>
        <v>0</v>
      </c>
      <c r="BG3809" s="210"/>
      <c r="BH3809" s="231"/>
      <c r="BI3809" s="15"/>
      <c r="BJ3809" s="232">
        <f t="shared" si="1218"/>
        <v>0</v>
      </c>
      <c r="BK3809" s="235">
        <f t="shared" si="1227"/>
        <v>0</v>
      </c>
      <c r="BM3809" s="109">
        <f t="shared" si="1219"/>
        <v>-5.7582346550786534</v>
      </c>
      <c r="BN3809" s="213"/>
      <c r="BR3809" s="228"/>
      <c r="BS3809" s="311"/>
      <c r="BT3809" s="3"/>
      <c r="BU3809" s="213"/>
      <c r="BV3809" s="213"/>
      <c r="BW3809" s="291"/>
    </row>
    <row r="3810" spans="1:75" x14ac:dyDescent="0.2">
      <c r="A3810" s="210"/>
      <c r="B3810" s="211"/>
      <c r="C3810" s="848" t="str">
        <f ca="1">IF(ISERR(AVERAGE(INDIRECT("B"&amp;(ROW()-INT($B$1/2))):INDIRECT("B"&amp;(ROW()+INT($B$1/2))))),"",AVERAGE(INDIRECT("B"&amp;(ROW()-INT($B$1/2))):INDIRECT("B"&amp;(ROW()+INT($B$1/2)))))</f>
        <v/>
      </c>
      <c r="D3810" s="848">
        <f t="shared" si="1213"/>
        <v>0</v>
      </c>
      <c r="E3810" s="275"/>
      <c r="F3810" s="15"/>
      <c r="G3810" s="3"/>
      <c r="H3810" s="3"/>
      <c r="I3810" s="3"/>
      <c r="J3810" s="3"/>
      <c r="K3810" s="3"/>
      <c r="L3810" s="554"/>
      <c r="M3810" s="545"/>
      <c r="N3810" s="546"/>
      <c r="O3810" s="5"/>
      <c r="P3810" s="216"/>
      <c r="Q3810" s="217"/>
      <c r="R3810" s="218"/>
      <c r="S3810" s="219">
        <f t="shared" si="1230"/>
        <v>0</v>
      </c>
      <c r="T3810" s="220">
        <f t="shared" si="1231"/>
        <v>0</v>
      </c>
      <c r="U3810" s="214">
        <f t="shared" si="1228"/>
        <v>0</v>
      </c>
      <c r="W3810" s="221"/>
      <c r="X3810" s="222"/>
      <c r="Y3810" s="222"/>
      <c r="Z3810" s="223"/>
      <c r="AA3810" s="222"/>
      <c r="AB3810" s="224"/>
      <c r="AC3810" s="225"/>
      <c r="AD3810" s="2">
        <f t="shared" si="1215"/>
        <v>0</v>
      </c>
      <c r="AE3810" s="2">
        <f t="shared" si="1216"/>
        <v>0</v>
      </c>
      <c r="AF3810" s="226"/>
      <c r="AG3810" s="219">
        <f t="shared" si="1220"/>
        <v>0</v>
      </c>
      <c r="AH3810" s="234">
        <f t="shared" si="1221"/>
        <v>0</v>
      </c>
      <c r="AI3810" s="214">
        <f t="shared" si="1229"/>
        <v>0</v>
      </c>
      <c r="AK3810" s="229">
        <f t="shared" si="1222"/>
        <v>0</v>
      </c>
      <c r="AL3810" s="226"/>
      <c r="AM3810" s="15"/>
      <c r="AN3810" s="232" t="e">
        <f t="shared" si="1223"/>
        <v>#DIV/0!</v>
      </c>
      <c r="AO3810" s="214">
        <f t="shared" si="1217"/>
        <v>0</v>
      </c>
      <c r="AQ3810" s="210"/>
      <c r="AR3810" s="231"/>
      <c r="AS3810" s="15"/>
      <c r="AT3810" s="232">
        <f t="shared" si="1224"/>
        <v>0</v>
      </c>
      <c r="AU3810" s="235">
        <f t="shared" si="1225"/>
        <v>0</v>
      </c>
      <c r="AY3810" s="210"/>
      <c r="AZ3810" s="231"/>
      <c r="BA3810" s="15"/>
      <c r="BB3810" s="232">
        <f t="shared" si="1214"/>
        <v>0</v>
      </c>
      <c r="BC3810" s="235">
        <f t="shared" si="1226"/>
        <v>0</v>
      </c>
      <c r="BG3810" s="210"/>
      <c r="BH3810" s="231"/>
      <c r="BI3810" s="15"/>
      <c r="BJ3810" s="232">
        <f t="shared" si="1218"/>
        <v>0</v>
      </c>
      <c r="BK3810" s="235">
        <f t="shared" si="1227"/>
        <v>0</v>
      </c>
      <c r="BM3810" s="109">
        <f t="shared" si="1219"/>
        <v>-5.7600669925763901</v>
      </c>
      <c r="BN3810" s="213"/>
      <c r="BR3810" s="228"/>
      <c r="BS3810" s="311"/>
      <c r="BT3810" s="3"/>
      <c r="BU3810" s="213"/>
      <c r="BV3810" s="213"/>
      <c r="BW3810" s="291"/>
    </row>
    <row r="3811" spans="1:75" x14ac:dyDescent="0.2">
      <c r="A3811" s="210"/>
      <c r="B3811" s="211"/>
      <c r="C3811" s="848" t="str">
        <f ca="1">IF(ISERR(AVERAGE(INDIRECT("B"&amp;(ROW()-INT($B$1/2))):INDIRECT("B"&amp;(ROW()+INT($B$1/2))))),"",AVERAGE(INDIRECT("B"&amp;(ROW()-INT($B$1/2))):INDIRECT("B"&amp;(ROW()+INT($B$1/2)))))</f>
        <v/>
      </c>
      <c r="D3811" s="848">
        <f t="shared" si="1213"/>
        <v>0</v>
      </c>
      <c r="E3811" s="275"/>
      <c r="F3811" s="15"/>
      <c r="G3811" s="3"/>
      <c r="H3811" s="3"/>
      <c r="I3811" s="3"/>
      <c r="J3811" s="3"/>
      <c r="K3811" s="3"/>
      <c r="L3811" s="554"/>
      <c r="M3811" s="545"/>
      <c r="N3811" s="546"/>
      <c r="O3811" s="5"/>
      <c r="P3811" s="216"/>
      <c r="Q3811" s="217"/>
      <c r="R3811" s="218"/>
      <c r="S3811" s="219">
        <f t="shared" si="1230"/>
        <v>0</v>
      </c>
      <c r="T3811" s="220">
        <f t="shared" si="1231"/>
        <v>0</v>
      </c>
      <c r="U3811" s="214">
        <f t="shared" si="1228"/>
        <v>0</v>
      </c>
      <c r="W3811" s="221"/>
      <c r="X3811" s="222"/>
      <c r="Y3811" s="222"/>
      <c r="Z3811" s="223"/>
      <c r="AA3811" s="222"/>
      <c r="AB3811" s="224"/>
      <c r="AC3811" s="225"/>
      <c r="AD3811" s="2">
        <f t="shared" si="1215"/>
        <v>0</v>
      </c>
      <c r="AE3811" s="2">
        <f t="shared" si="1216"/>
        <v>0</v>
      </c>
      <c r="AF3811" s="226"/>
      <c r="AG3811" s="219">
        <f t="shared" si="1220"/>
        <v>0</v>
      </c>
      <c r="AH3811" s="234">
        <f t="shared" si="1221"/>
        <v>0</v>
      </c>
      <c r="AI3811" s="214">
        <f t="shared" si="1229"/>
        <v>0</v>
      </c>
      <c r="AK3811" s="229">
        <f t="shared" si="1222"/>
        <v>0</v>
      </c>
      <c r="AL3811" s="226"/>
      <c r="AM3811" s="15"/>
      <c r="AN3811" s="232" t="e">
        <f t="shared" si="1223"/>
        <v>#DIV/0!</v>
      </c>
      <c r="AO3811" s="214">
        <f t="shared" si="1217"/>
        <v>0</v>
      </c>
      <c r="AQ3811" s="210"/>
      <c r="AR3811" s="231"/>
      <c r="AS3811" s="15"/>
      <c r="AT3811" s="232">
        <f t="shared" si="1224"/>
        <v>0</v>
      </c>
      <c r="AU3811" s="235">
        <f t="shared" si="1225"/>
        <v>0</v>
      </c>
      <c r="AY3811" s="210"/>
      <c r="AZ3811" s="231"/>
      <c r="BA3811" s="15"/>
      <c r="BB3811" s="232">
        <f t="shared" si="1214"/>
        <v>0</v>
      </c>
      <c r="BC3811" s="235">
        <f t="shared" si="1226"/>
        <v>0</v>
      </c>
      <c r="BG3811" s="210"/>
      <c r="BH3811" s="231"/>
      <c r="BI3811" s="15"/>
      <c r="BJ3811" s="232">
        <f t="shared" si="1218"/>
        <v>0</v>
      </c>
      <c r="BK3811" s="235">
        <f t="shared" si="1227"/>
        <v>0</v>
      </c>
      <c r="BM3811" s="109">
        <f t="shared" si="1219"/>
        <v>-5.7618993300741268</v>
      </c>
      <c r="BN3811" s="213"/>
      <c r="BR3811" s="228"/>
      <c r="BS3811" s="311"/>
      <c r="BT3811" s="3"/>
      <c r="BU3811" s="213"/>
      <c r="BV3811" s="213"/>
      <c r="BW3811" s="291"/>
    </row>
    <row r="3812" spans="1:75" x14ac:dyDescent="0.2">
      <c r="A3812" s="210"/>
      <c r="B3812" s="211"/>
      <c r="C3812" s="848" t="str">
        <f ca="1">IF(ISERR(AVERAGE(INDIRECT("B"&amp;(ROW()-INT($B$1/2))):INDIRECT("B"&amp;(ROW()+INT($B$1/2))))),"",AVERAGE(INDIRECT("B"&amp;(ROW()-INT($B$1/2))):INDIRECT("B"&amp;(ROW()+INT($B$1/2)))))</f>
        <v/>
      </c>
      <c r="D3812" s="848">
        <f t="shared" si="1213"/>
        <v>0</v>
      </c>
      <c r="E3812" s="275"/>
      <c r="F3812" s="15"/>
      <c r="G3812" s="3"/>
      <c r="H3812" s="3"/>
      <c r="I3812" s="3"/>
      <c r="J3812" s="3"/>
      <c r="K3812" s="3"/>
      <c r="L3812" s="554"/>
      <c r="M3812" s="545"/>
      <c r="N3812" s="546"/>
      <c r="O3812" s="5"/>
      <c r="P3812" s="216"/>
      <c r="Q3812" s="217"/>
      <c r="R3812" s="218"/>
      <c r="S3812" s="219">
        <f t="shared" si="1230"/>
        <v>0</v>
      </c>
      <c r="T3812" s="220">
        <f t="shared" si="1231"/>
        <v>0</v>
      </c>
      <c r="U3812" s="214">
        <f t="shared" si="1228"/>
        <v>0</v>
      </c>
      <c r="W3812" s="221"/>
      <c r="X3812" s="222"/>
      <c r="Y3812" s="222"/>
      <c r="Z3812" s="223"/>
      <c r="AA3812" s="222"/>
      <c r="AB3812" s="224"/>
      <c r="AC3812" s="225"/>
      <c r="AD3812" s="2">
        <f t="shared" si="1215"/>
        <v>0</v>
      </c>
      <c r="AE3812" s="2">
        <f t="shared" si="1216"/>
        <v>0</v>
      </c>
      <c r="AF3812" s="226"/>
      <c r="AG3812" s="219">
        <f t="shared" si="1220"/>
        <v>0</v>
      </c>
      <c r="AH3812" s="234">
        <f t="shared" si="1221"/>
        <v>0</v>
      </c>
      <c r="AI3812" s="214">
        <f t="shared" si="1229"/>
        <v>0</v>
      </c>
      <c r="AK3812" s="229">
        <f t="shared" si="1222"/>
        <v>0</v>
      </c>
      <c r="AL3812" s="226"/>
      <c r="AM3812" s="15"/>
      <c r="AN3812" s="232" t="e">
        <f t="shared" si="1223"/>
        <v>#DIV/0!</v>
      </c>
      <c r="AO3812" s="214">
        <f t="shared" si="1217"/>
        <v>0</v>
      </c>
      <c r="AQ3812" s="210"/>
      <c r="AR3812" s="231"/>
      <c r="AS3812" s="15"/>
      <c r="AT3812" s="232">
        <f t="shared" si="1224"/>
        <v>0</v>
      </c>
      <c r="AU3812" s="235">
        <f t="shared" si="1225"/>
        <v>0</v>
      </c>
      <c r="AY3812" s="210"/>
      <c r="AZ3812" s="231"/>
      <c r="BA3812" s="15"/>
      <c r="BB3812" s="232">
        <f t="shared" si="1214"/>
        <v>0</v>
      </c>
      <c r="BC3812" s="235">
        <f t="shared" si="1226"/>
        <v>0</v>
      </c>
      <c r="BG3812" s="210"/>
      <c r="BH3812" s="231"/>
      <c r="BI3812" s="15"/>
      <c r="BJ3812" s="232">
        <f t="shared" si="1218"/>
        <v>0</v>
      </c>
      <c r="BK3812" s="235">
        <f t="shared" si="1227"/>
        <v>0</v>
      </c>
      <c r="BM3812" s="109">
        <f t="shared" si="1219"/>
        <v>-5.7637316675718635</v>
      </c>
      <c r="BN3812" s="213"/>
      <c r="BR3812" s="228"/>
      <c r="BS3812" s="311"/>
      <c r="BT3812" s="3"/>
      <c r="BU3812" s="213"/>
      <c r="BV3812" s="213"/>
      <c r="BW3812" s="291"/>
    </row>
    <row r="3813" spans="1:75" x14ac:dyDescent="0.2">
      <c r="A3813" s="210"/>
      <c r="B3813" s="211"/>
      <c r="C3813" s="848" t="str">
        <f ca="1">IF(ISERR(AVERAGE(INDIRECT("B"&amp;(ROW()-INT($B$1/2))):INDIRECT("B"&amp;(ROW()+INT($B$1/2))))),"",AVERAGE(INDIRECT("B"&amp;(ROW()-INT($B$1/2))):INDIRECT("B"&amp;(ROW()+INT($B$1/2)))))</f>
        <v/>
      </c>
      <c r="D3813" s="848">
        <f t="shared" si="1213"/>
        <v>0</v>
      </c>
      <c r="E3813" s="275"/>
      <c r="F3813" s="15"/>
      <c r="G3813" s="3"/>
      <c r="H3813" s="3"/>
      <c r="I3813" s="3"/>
      <c r="J3813" s="3"/>
      <c r="K3813" s="3"/>
      <c r="L3813" s="554"/>
      <c r="M3813" s="545"/>
      <c r="N3813" s="546"/>
      <c r="O3813" s="5"/>
      <c r="P3813" s="216"/>
      <c r="Q3813" s="217"/>
      <c r="R3813" s="218"/>
      <c r="S3813" s="219">
        <f t="shared" si="1230"/>
        <v>0</v>
      </c>
      <c r="T3813" s="220">
        <f t="shared" si="1231"/>
        <v>0</v>
      </c>
      <c r="U3813" s="214">
        <f t="shared" si="1228"/>
        <v>0</v>
      </c>
      <c r="W3813" s="221"/>
      <c r="X3813" s="222"/>
      <c r="Y3813" s="222"/>
      <c r="Z3813" s="223"/>
      <c r="AA3813" s="222"/>
      <c r="AB3813" s="224"/>
      <c r="AC3813" s="225"/>
      <c r="AD3813" s="2">
        <f t="shared" si="1215"/>
        <v>0</v>
      </c>
      <c r="AE3813" s="2">
        <f t="shared" si="1216"/>
        <v>0</v>
      </c>
      <c r="AF3813" s="226"/>
      <c r="AG3813" s="219">
        <f t="shared" si="1220"/>
        <v>0</v>
      </c>
      <c r="AH3813" s="234">
        <f t="shared" si="1221"/>
        <v>0</v>
      </c>
      <c r="AI3813" s="214">
        <f t="shared" si="1229"/>
        <v>0</v>
      </c>
      <c r="AK3813" s="229">
        <f t="shared" si="1222"/>
        <v>0</v>
      </c>
      <c r="AL3813" s="226"/>
      <c r="AM3813" s="15"/>
      <c r="AN3813" s="232" t="e">
        <f t="shared" si="1223"/>
        <v>#DIV/0!</v>
      </c>
      <c r="AO3813" s="214">
        <f t="shared" si="1217"/>
        <v>0</v>
      </c>
      <c r="AQ3813" s="210"/>
      <c r="AR3813" s="231"/>
      <c r="AS3813" s="15"/>
      <c r="AT3813" s="232">
        <f t="shared" si="1224"/>
        <v>0</v>
      </c>
      <c r="AU3813" s="235">
        <f t="shared" si="1225"/>
        <v>0</v>
      </c>
      <c r="AY3813" s="210"/>
      <c r="AZ3813" s="231"/>
      <c r="BA3813" s="15"/>
      <c r="BB3813" s="232">
        <f t="shared" si="1214"/>
        <v>0</v>
      </c>
      <c r="BC3813" s="235">
        <f t="shared" si="1226"/>
        <v>0</v>
      </c>
      <c r="BG3813" s="210"/>
      <c r="BH3813" s="231"/>
      <c r="BI3813" s="15"/>
      <c r="BJ3813" s="232">
        <f t="shared" si="1218"/>
        <v>0</v>
      </c>
      <c r="BK3813" s="235">
        <f t="shared" si="1227"/>
        <v>0</v>
      </c>
      <c r="BM3813" s="109">
        <f t="shared" si="1219"/>
        <v>-5.7655640050696002</v>
      </c>
      <c r="BN3813" s="213"/>
      <c r="BR3813" s="228"/>
      <c r="BS3813" s="311"/>
      <c r="BT3813" s="3"/>
      <c r="BU3813" s="213"/>
      <c r="BV3813" s="213"/>
      <c r="BW3813" s="291"/>
    </row>
    <row r="3814" spans="1:75" x14ac:dyDescent="0.2">
      <c r="A3814" s="210"/>
      <c r="B3814" s="211"/>
      <c r="C3814" s="848" t="str">
        <f ca="1">IF(ISERR(AVERAGE(INDIRECT("B"&amp;(ROW()-INT($B$1/2))):INDIRECT("B"&amp;(ROW()+INT($B$1/2))))),"",AVERAGE(INDIRECT("B"&amp;(ROW()-INT($B$1/2))):INDIRECT("B"&amp;(ROW()+INT($B$1/2)))))</f>
        <v/>
      </c>
      <c r="D3814" s="848">
        <f t="shared" si="1213"/>
        <v>0</v>
      </c>
      <c r="E3814" s="275"/>
      <c r="F3814" s="15"/>
      <c r="G3814" s="3"/>
      <c r="H3814" s="3"/>
      <c r="I3814" s="3"/>
      <c r="J3814" s="3"/>
      <c r="K3814" s="3"/>
      <c r="L3814" s="554"/>
      <c r="M3814" s="545"/>
      <c r="N3814" s="546"/>
      <c r="O3814" s="5"/>
      <c r="P3814" s="216"/>
      <c r="Q3814" s="217"/>
      <c r="R3814" s="218"/>
      <c r="S3814" s="219">
        <f t="shared" si="1230"/>
        <v>0</v>
      </c>
      <c r="T3814" s="220">
        <f t="shared" si="1231"/>
        <v>0</v>
      </c>
      <c r="U3814" s="214">
        <f t="shared" si="1228"/>
        <v>0</v>
      </c>
      <c r="W3814" s="221"/>
      <c r="X3814" s="222"/>
      <c r="Y3814" s="222"/>
      <c r="Z3814" s="223"/>
      <c r="AA3814" s="222"/>
      <c r="AB3814" s="224"/>
      <c r="AC3814" s="225"/>
      <c r="AD3814" s="2">
        <f t="shared" si="1215"/>
        <v>0</v>
      </c>
      <c r="AE3814" s="2">
        <f t="shared" si="1216"/>
        <v>0</v>
      </c>
      <c r="AF3814" s="226"/>
      <c r="AG3814" s="219">
        <f t="shared" si="1220"/>
        <v>0</v>
      </c>
      <c r="AH3814" s="234">
        <f t="shared" si="1221"/>
        <v>0</v>
      </c>
      <c r="AI3814" s="214">
        <f t="shared" si="1229"/>
        <v>0</v>
      </c>
      <c r="AK3814" s="229">
        <f t="shared" si="1222"/>
        <v>0</v>
      </c>
      <c r="AL3814" s="226"/>
      <c r="AM3814" s="15"/>
      <c r="AN3814" s="232" t="e">
        <f t="shared" si="1223"/>
        <v>#DIV/0!</v>
      </c>
      <c r="AO3814" s="214">
        <f t="shared" si="1217"/>
        <v>0</v>
      </c>
      <c r="AQ3814" s="210"/>
      <c r="AR3814" s="231"/>
      <c r="AS3814" s="15"/>
      <c r="AT3814" s="232">
        <f t="shared" si="1224"/>
        <v>0</v>
      </c>
      <c r="AU3814" s="235">
        <f t="shared" si="1225"/>
        <v>0</v>
      </c>
      <c r="AY3814" s="210"/>
      <c r="AZ3814" s="231"/>
      <c r="BA3814" s="15"/>
      <c r="BB3814" s="232">
        <f t="shared" si="1214"/>
        <v>0</v>
      </c>
      <c r="BC3814" s="235">
        <f t="shared" si="1226"/>
        <v>0</v>
      </c>
      <c r="BG3814" s="210"/>
      <c r="BH3814" s="231"/>
      <c r="BI3814" s="15"/>
      <c r="BJ3814" s="232">
        <f t="shared" si="1218"/>
        <v>0</v>
      </c>
      <c r="BK3814" s="235">
        <f t="shared" si="1227"/>
        <v>0</v>
      </c>
      <c r="BM3814" s="109">
        <f t="shared" si="1219"/>
        <v>-5.7673963425673369</v>
      </c>
      <c r="BN3814" s="213"/>
      <c r="BR3814" s="228"/>
      <c r="BS3814" s="311"/>
      <c r="BT3814" s="3"/>
      <c r="BU3814" s="213"/>
      <c r="BV3814" s="213"/>
      <c r="BW3814" s="291"/>
    </row>
    <row r="3815" spans="1:75" x14ac:dyDescent="0.2">
      <c r="A3815" s="210"/>
      <c r="B3815" s="211"/>
      <c r="C3815" s="848" t="str">
        <f ca="1">IF(ISERR(AVERAGE(INDIRECT("B"&amp;(ROW()-INT($B$1/2))):INDIRECT("B"&amp;(ROW()+INT($B$1/2))))),"",AVERAGE(INDIRECT("B"&amp;(ROW()-INT($B$1/2))):INDIRECT("B"&amp;(ROW()+INT($B$1/2)))))</f>
        <v/>
      </c>
      <c r="D3815" s="848">
        <f t="shared" si="1213"/>
        <v>0</v>
      </c>
      <c r="E3815" s="275"/>
      <c r="F3815" s="15"/>
      <c r="G3815" s="3"/>
      <c r="H3815" s="3"/>
      <c r="I3815" s="3"/>
      <c r="J3815" s="3"/>
      <c r="K3815" s="3"/>
      <c r="L3815" s="554"/>
      <c r="M3815" s="545"/>
      <c r="N3815" s="546"/>
      <c r="O3815" s="5"/>
      <c r="P3815" s="216"/>
      <c r="Q3815" s="217"/>
      <c r="R3815" s="218"/>
      <c r="S3815" s="219">
        <f t="shared" si="1230"/>
        <v>0</v>
      </c>
      <c r="T3815" s="220">
        <f t="shared" si="1231"/>
        <v>0</v>
      </c>
      <c r="U3815" s="214">
        <f t="shared" si="1228"/>
        <v>0</v>
      </c>
      <c r="W3815" s="221"/>
      <c r="X3815" s="222"/>
      <c r="Y3815" s="222"/>
      <c r="Z3815" s="223"/>
      <c r="AA3815" s="222"/>
      <c r="AB3815" s="224"/>
      <c r="AC3815" s="225"/>
      <c r="AD3815" s="2">
        <f t="shared" si="1215"/>
        <v>0</v>
      </c>
      <c r="AE3815" s="2">
        <f t="shared" si="1216"/>
        <v>0</v>
      </c>
      <c r="AF3815" s="226"/>
      <c r="AG3815" s="219">
        <f t="shared" si="1220"/>
        <v>0</v>
      </c>
      <c r="AH3815" s="234">
        <f t="shared" si="1221"/>
        <v>0</v>
      </c>
      <c r="AI3815" s="214">
        <f t="shared" si="1229"/>
        <v>0</v>
      </c>
      <c r="AK3815" s="229">
        <f t="shared" si="1222"/>
        <v>0</v>
      </c>
      <c r="AL3815" s="226"/>
      <c r="AM3815" s="15"/>
      <c r="AN3815" s="232" t="e">
        <f t="shared" si="1223"/>
        <v>#DIV/0!</v>
      </c>
      <c r="AO3815" s="214">
        <f t="shared" si="1217"/>
        <v>0</v>
      </c>
      <c r="AQ3815" s="210"/>
      <c r="AR3815" s="231"/>
      <c r="AS3815" s="15"/>
      <c r="AT3815" s="232">
        <f t="shared" si="1224"/>
        <v>0</v>
      </c>
      <c r="AU3815" s="235">
        <f t="shared" si="1225"/>
        <v>0</v>
      </c>
      <c r="AY3815" s="210"/>
      <c r="AZ3815" s="231"/>
      <c r="BA3815" s="15"/>
      <c r="BB3815" s="232">
        <f t="shared" si="1214"/>
        <v>0</v>
      </c>
      <c r="BC3815" s="235">
        <f t="shared" si="1226"/>
        <v>0</v>
      </c>
      <c r="BG3815" s="210"/>
      <c r="BH3815" s="231"/>
      <c r="BI3815" s="15"/>
      <c r="BJ3815" s="232">
        <f t="shared" si="1218"/>
        <v>0</v>
      </c>
      <c r="BK3815" s="235">
        <f t="shared" si="1227"/>
        <v>0</v>
      </c>
      <c r="BM3815" s="109">
        <f t="shared" si="1219"/>
        <v>-5.7692286800650736</v>
      </c>
      <c r="BN3815" s="213"/>
      <c r="BR3815" s="228"/>
      <c r="BS3815" s="311"/>
      <c r="BT3815" s="3"/>
      <c r="BU3815" s="213"/>
      <c r="BV3815" s="213"/>
      <c r="BW3815" s="291"/>
    </row>
    <row r="3816" spans="1:75" x14ac:dyDescent="0.2">
      <c r="A3816" s="210"/>
      <c r="B3816" s="211"/>
      <c r="C3816" s="848" t="str">
        <f ca="1">IF(ISERR(AVERAGE(INDIRECT("B"&amp;(ROW()-INT($B$1/2))):INDIRECT("B"&amp;(ROW()+INT($B$1/2))))),"",AVERAGE(INDIRECT("B"&amp;(ROW()-INT($B$1/2))):INDIRECT("B"&amp;(ROW()+INT($B$1/2)))))</f>
        <v/>
      </c>
      <c r="D3816" s="848">
        <f t="shared" si="1213"/>
        <v>0</v>
      </c>
      <c r="E3816" s="275"/>
      <c r="F3816" s="15"/>
      <c r="G3816" s="3"/>
      <c r="H3816" s="3"/>
      <c r="I3816" s="3"/>
      <c r="J3816" s="3"/>
      <c r="K3816" s="3"/>
      <c r="L3816" s="554"/>
      <c r="M3816" s="545"/>
      <c r="N3816" s="546"/>
      <c r="O3816" s="5"/>
      <c r="P3816" s="216"/>
      <c r="Q3816" s="217"/>
      <c r="R3816" s="218"/>
      <c r="S3816" s="219">
        <f t="shared" si="1230"/>
        <v>0</v>
      </c>
      <c r="T3816" s="220">
        <f t="shared" si="1231"/>
        <v>0</v>
      </c>
      <c r="U3816" s="214">
        <f t="shared" si="1228"/>
        <v>0</v>
      </c>
      <c r="W3816" s="221"/>
      <c r="X3816" s="222"/>
      <c r="Y3816" s="222"/>
      <c r="Z3816" s="223"/>
      <c r="AA3816" s="222"/>
      <c r="AB3816" s="224"/>
      <c r="AC3816" s="225"/>
      <c r="AD3816" s="2">
        <f t="shared" si="1215"/>
        <v>0</v>
      </c>
      <c r="AE3816" s="2">
        <f t="shared" si="1216"/>
        <v>0</v>
      </c>
      <c r="AF3816" s="226"/>
      <c r="AG3816" s="219">
        <f t="shared" si="1220"/>
        <v>0</v>
      </c>
      <c r="AH3816" s="234">
        <f t="shared" si="1221"/>
        <v>0</v>
      </c>
      <c r="AI3816" s="214">
        <f t="shared" si="1229"/>
        <v>0</v>
      </c>
      <c r="AK3816" s="229">
        <f t="shared" si="1222"/>
        <v>0</v>
      </c>
      <c r="AL3816" s="226"/>
      <c r="AM3816" s="15"/>
      <c r="AN3816" s="232" t="e">
        <f t="shared" si="1223"/>
        <v>#DIV/0!</v>
      </c>
      <c r="AO3816" s="214">
        <f t="shared" si="1217"/>
        <v>0</v>
      </c>
      <c r="AQ3816" s="210"/>
      <c r="AR3816" s="231"/>
      <c r="AS3816" s="15"/>
      <c r="AT3816" s="232">
        <f t="shared" si="1224"/>
        <v>0</v>
      </c>
      <c r="AU3816" s="235">
        <f t="shared" si="1225"/>
        <v>0</v>
      </c>
      <c r="AY3816" s="210"/>
      <c r="AZ3816" s="231"/>
      <c r="BA3816" s="15"/>
      <c r="BB3816" s="232">
        <f t="shared" si="1214"/>
        <v>0</v>
      </c>
      <c r="BC3816" s="235">
        <f t="shared" si="1226"/>
        <v>0</v>
      </c>
      <c r="BG3816" s="210"/>
      <c r="BH3816" s="231"/>
      <c r="BI3816" s="15"/>
      <c r="BJ3816" s="232">
        <f t="shared" si="1218"/>
        <v>0</v>
      </c>
      <c r="BK3816" s="235">
        <f t="shared" si="1227"/>
        <v>0</v>
      </c>
      <c r="BM3816" s="109">
        <f t="shared" si="1219"/>
        <v>-5.7710610175628103</v>
      </c>
      <c r="BN3816" s="213"/>
      <c r="BR3816" s="228"/>
      <c r="BS3816" s="311"/>
      <c r="BT3816" s="3"/>
      <c r="BU3816" s="213"/>
      <c r="BV3816" s="213"/>
      <c r="BW3816" s="291"/>
    </row>
    <row r="3817" spans="1:75" x14ac:dyDescent="0.2">
      <c r="A3817" s="210"/>
      <c r="B3817" s="211"/>
      <c r="C3817" s="848" t="str">
        <f ca="1">IF(ISERR(AVERAGE(INDIRECT("B"&amp;(ROW()-INT($B$1/2))):INDIRECT("B"&amp;(ROW()+INT($B$1/2))))),"",AVERAGE(INDIRECT("B"&amp;(ROW()-INT($B$1/2))):INDIRECT("B"&amp;(ROW()+INT($B$1/2)))))</f>
        <v/>
      </c>
      <c r="D3817" s="848">
        <f t="shared" si="1213"/>
        <v>0</v>
      </c>
      <c r="E3817" s="275"/>
      <c r="F3817" s="15"/>
      <c r="G3817" s="3"/>
      <c r="H3817" s="3"/>
      <c r="I3817" s="3"/>
      <c r="J3817" s="3"/>
      <c r="K3817" s="3"/>
      <c r="L3817" s="554"/>
      <c r="M3817" s="545"/>
      <c r="N3817" s="546"/>
      <c r="O3817" s="5"/>
      <c r="P3817" s="216"/>
      <c r="Q3817" s="217"/>
      <c r="R3817" s="218"/>
      <c r="S3817" s="219">
        <f t="shared" si="1230"/>
        <v>0</v>
      </c>
      <c r="T3817" s="220">
        <f t="shared" si="1231"/>
        <v>0</v>
      </c>
      <c r="U3817" s="214">
        <f t="shared" si="1228"/>
        <v>0</v>
      </c>
      <c r="W3817" s="221"/>
      <c r="X3817" s="222"/>
      <c r="Y3817" s="222"/>
      <c r="Z3817" s="223"/>
      <c r="AA3817" s="222"/>
      <c r="AB3817" s="224"/>
      <c r="AC3817" s="225"/>
      <c r="AD3817" s="2">
        <f t="shared" si="1215"/>
        <v>0</v>
      </c>
      <c r="AE3817" s="2">
        <f t="shared" si="1216"/>
        <v>0</v>
      </c>
      <c r="AF3817" s="226"/>
      <c r="AG3817" s="219">
        <f t="shared" si="1220"/>
        <v>0</v>
      </c>
      <c r="AH3817" s="234">
        <f t="shared" si="1221"/>
        <v>0</v>
      </c>
      <c r="AI3817" s="214">
        <f t="shared" si="1229"/>
        <v>0</v>
      </c>
      <c r="AK3817" s="229">
        <f t="shared" si="1222"/>
        <v>0</v>
      </c>
      <c r="AL3817" s="226"/>
      <c r="AM3817" s="15"/>
      <c r="AN3817" s="232" t="e">
        <f t="shared" si="1223"/>
        <v>#DIV/0!</v>
      </c>
      <c r="AO3817" s="214">
        <f t="shared" si="1217"/>
        <v>0</v>
      </c>
      <c r="AQ3817" s="210"/>
      <c r="AR3817" s="231"/>
      <c r="AS3817" s="15"/>
      <c r="AT3817" s="232">
        <f t="shared" si="1224"/>
        <v>0</v>
      </c>
      <c r="AU3817" s="235">
        <f t="shared" si="1225"/>
        <v>0</v>
      </c>
      <c r="AY3817" s="210"/>
      <c r="AZ3817" s="231"/>
      <c r="BA3817" s="15"/>
      <c r="BB3817" s="232">
        <f t="shared" si="1214"/>
        <v>0</v>
      </c>
      <c r="BC3817" s="235">
        <f t="shared" si="1226"/>
        <v>0</v>
      </c>
      <c r="BG3817" s="210"/>
      <c r="BH3817" s="231"/>
      <c r="BI3817" s="15"/>
      <c r="BJ3817" s="232">
        <f t="shared" si="1218"/>
        <v>0</v>
      </c>
      <c r="BK3817" s="235">
        <f t="shared" si="1227"/>
        <v>0</v>
      </c>
      <c r="BM3817" s="109">
        <f t="shared" si="1219"/>
        <v>-5.772893355060547</v>
      </c>
      <c r="BN3817" s="213"/>
      <c r="BR3817" s="228"/>
      <c r="BS3817" s="311"/>
      <c r="BT3817" s="3"/>
      <c r="BU3817" s="213"/>
      <c r="BV3817" s="213"/>
      <c r="BW3817" s="291"/>
    </row>
    <row r="3818" spans="1:75" x14ac:dyDescent="0.2">
      <c r="A3818" s="210"/>
      <c r="B3818" s="211"/>
      <c r="C3818" s="848" t="str">
        <f ca="1">IF(ISERR(AVERAGE(INDIRECT("B"&amp;(ROW()-INT($B$1/2))):INDIRECT("B"&amp;(ROW()+INT($B$1/2))))),"",AVERAGE(INDIRECT("B"&amp;(ROW()-INT($B$1/2))):INDIRECT("B"&amp;(ROW()+INT($B$1/2)))))</f>
        <v/>
      </c>
      <c r="D3818" s="848">
        <f t="shared" si="1213"/>
        <v>0</v>
      </c>
      <c r="E3818" s="275"/>
      <c r="F3818" s="15"/>
      <c r="G3818" s="3"/>
      <c r="H3818" s="3"/>
      <c r="I3818" s="3"/>
      <c r="J3818" s="3"/>
      <c r="K3818" s="3"/>
      <c r="L3818" s="554"/>
      <c r="M3818" s="545"/>
      <c r="N3818" s="546"/>
      <c r="O3818" s="5"/>
      <c r="P3818" s="216"/>
      <c r="Q3818" s="217"/>
      <c r="R3818" s="218"/>
      <c r="S3818" s="219">
        <f t="shared" si="1230"/>
        <v>0</v>
      </c>
      <c r="T3818" s="220">
        <f t="shared" si="1231"/>
        <v>0</v>
      </c>
      <c r="U3818" s="214">
        <f t="shared" si="1228"/>
        <v>0</v>
      </c>
      <c r="W3818" s="221"/>
      <c r="X3818" s="222"/>
      <c r="Y3818" s="222"/>
      <c r="Z3818" s="223"/>
      <c r="AA3818" s="222"/>
      <c r="AB3818" s="224"/>
      <c r="AC3818" s="225"/>
      <c r="AD3818" s="2">
        <f t="shared" si="1215"/>
        <v>0</v>
      </c>
      <c r="AE3818" s="2">
        <f t="shared" si="1216"/>
        <v>0</v>
      </c>
      <c r="AF3818" s="226"/>
      <c r="AG3818" s="219">
        <f t="shared" si="1220"/>
        <v>0</v>
      </c>
      <c r="AH3818" s="234">
        <f t="shared" si="1221"/>
        <v>0</v>
      </c>
      <c r="AI3818" s="214">
        <f t="shared" si="1229"/>
        <v>0</v>
      </c>
      <c r="AK3818" s="229">
        <f t="shared" si="1222"/>
        <v>0</v>
      </c>
      <c r="AL3818" s="226"/>
      <c r="AM3818" s="15"/>
      <c r="AN3818" s="232" t="e">
        <f t="shared" si="1223"/>
        <v>#DIV/0!</v>
      </c>
      <c r="AO3818" s="214">
        <f t="shared" si="1217"/>
        <v>0</v>
      </c>
      <c r="AQ3818" s="210"/>
      <c r="AR3818" s="231"/>
      <c r="AS3818" s="15"/>
      <c r="AT3818" s="232">
        <f t="shared" si="1224"/>
        <v>0</v>
      </c>
      <c r="AU3818" s="235">
        <f t="shared" si="1225"/>
        <v>0</v>
      </c>
      <c r="AY3818" s="210"/>
      <c r="AZ3818" s="231"/>
      <c r="BA3818" s="15"/>
      <c r="BB3818" s="232">
        <f t="shared" si="1214"/>
        <v>0</v>
      </c>
      <c r="BC3818" s="235">
        <f t="shared" si="1226"/>
        <v>0</v>
      </c>
      <c r="BG3818" s="210"/>
      <c r="BH3818" s="231"/>
      <c r="BI3818" s="15"/>
      <c r="BJ3818" s="232">
        <f t="shared" si="1218"/>
        <v>0</v>
      </c>
      <c r="BK3818" s="235">
        <f t="shared" si="1227"/>
        <v>0</v>
      </c>
      <c r="BM3818" s="109">
        <f t="shared" si="1219"/>
        <v>-5.7747256925582837</v>
      </c>
      <c r="BN3818" s="213"/>
      <c r="BR3818" s="228"/>
      <c r="BS3818" s="311"/>
      <c r="BT3818" s="3"/>
      <c r="BU3818" s="213"/>
      <c r="BV3818" s="213"/>
      <c r="BW3818" s="291"/>
    </row>
    <row r="3819" spans="1:75" x14ac:dyDescent="0.2">
      <c r="A3819" s="210"/>
      <c r="B3819" s="211"/>
      <c r="C3819" s="848" t="str">
        <f ca="1">IF(ISERR(AVERAGE(INDIRECT("B"&amp;(ROW()-INT($B$1/2))):INDIRECT("B"&amp;(ROW()+INT($B$1/2))))),"",AVERAGE(INDIRECT("B"&amp;(ROW()-INT($B$1/2))):INDIRECT("B"&amp;(ROW()+INT($B$1/2)))))</f>
        <v/>
      </c>
      <c r="D3819" s="848">
        <f t="shared" si="1213"/>
        <v>0</v>
      </c>
      <c r="E3819" s="275"/>
      <c r="F3819" s="15"/>
      <c r="G3819" s="3"/>
      <c r="H3819" s="3"/>
      <c r="I3819" s="3"/>
      <c r="J3819" s="3"/>
      <c r="K3819" s="3"/>
      <c r="L3819" s="554"/>
      <c r="M3819" s="545"/>
      <c r="N3819" s="546"/>
      <c r="O3819" s="5"/>
      <c r="P3819" s="216"/>
      <c r="Q3819" s="217"/>
      <c r="R3819" s="218"/>
      <c r="S3819" s="219">
        <f t="shared" si="1230"/>
        <v>0</v>
      </c>
      <c r="T3819" s="220">
        <f t="shared" si="1231"/>
        <v>0</v>
      </c>
      <c r="U3819" s="214">
        <f t="shared" si="1228"/>
        <v>0</v>
      </c>
      <c r="W3819" s="221"/>
      <c r="X3819" s="222"/>
      <c r="Y3819" s="222"/>
      <c r="Z3819" s="223"/>
      <c r="AA3819" s="222"/>
      <c r="AB3819" s="224"/>
      <c r="AC3819" s="225"/>
      <c r="AD3819" s="2">
        <f t="shared" si="1215"/>
        <v>0</v>
      </c>
      <c r="AE3819" s="2">
        <f t="shared" si="1216"/>
        <v>0</v>
      </c>
      <c r="AF3819" s="226"/>
      <c r="AG3819" s="219">
        <f t="shared" si="1220"/>
        <v>0</v>
      </c>
      <c r="AH3819" s="234">
        <f t="shared" si="1221"/>
        <v>0</v>
      </c>
      <c r="AI3819" s="214">
        <f t="shared" si="1229"/>
        <v>0</v>
      </c>
      <c r="AK3819" s="229">
        <f t="shared" si="1222"/>
        <v>0</v>
      </c>
      <c r="AL3819" s="226"/>
      <c r="AM3819" s="15"/>
      <c r="AN3819" s="232" t="e">
        <f t="shared" si="1223"/>
        <v>#DIV/0!</v>
      </c>
      <c r="AO3819" s="214">
        <f t="shared" si="1217"/>
        <v>0</v>
      </c>
      <c r="AQ3819" s="210"/>
      <c r="AR3819" s="231"/>
      <c r="AS3819" s="15"/>
      <c r="AT3819" s="232">
        <f t="shared" si="1224"/>
        <v>0</v>
      </c>
      <c r="AU3819" s="235">
        <f t="shared" si="1225"/>
        <v>0</v>
      </c>
      <c r="AY3819" s="210"/>
      <c r="AZ3819" s="231"/>
      <c r="BA3819" s="15"/>
      <c r="BB3819" s="232">
        <f t="shared" si="1214"/>
        <v>0</v>
      </c>
      <c r="BC3819" s="235">
        <f t="shared" si="1226"/>
        <v>0</v>
      </c>
      <c r="BG3819" s="210"/>
      <c r="BH3819" s="231"/>
      <c r="BI3819" s="15"/>
      <c r="BJ3819" s="232">
        <f t="shared" si="1218"/>
        <v>0</v>
      </c>
      <c r="BK3819" s="235">
        <f t="shared" si="1227"/>
        <v>0</v>
      </c>
      <c r="BM3819" s="109">
        <f t="shared" si="1219"/>
        <v>-5.7765580300560204</v>
      </c>
      <c r="BN3819" s="213"/>
      <c r="BR3819" s="228"/>
      <c r="BS3819" s="311"/>
      <c r="BT3819" s="3"/>
      <c r="BU3819" s="213"/>
      <c r="BV3819" s="213"/>
      <c r="BW3819" s="291"/>
    </row>
    <row r="3820" spans="1:75" x14ac:dyDescent="0.2">
      <c r="A3820" s="210"/>
      <c r="B3820" s="211"/>
      <c r="C3820" s="848" t="str">
        <f ca="1">IF(ISERR(AVERAGE(INDIRECT("B"&amp;(ROW()-INT($B$1/2))):INDIRECT("B"&amp;(ROW()+INT($B$1/2))))),"",AVERAGE(INDIRECT("B"&amp;(ROW()-INT($B$1/2))):INDIRECT("B"&amp;(ROW()+INT($B$1/2)))))</f>
        <v/>
      </c>
      <c r="D3820" s="848">
        <f t="shared" si="1213"/>
        <v>0</v>
      </c>
      <c r="E3820" s="275"/>
      <c r="F3820" s="15"/>
      <c r="G3820" s="3"/>
      <c r="H3820" s="3"/>
      <c r="I3820" s="3"/>
      <c r="J3820" s="3"/>
      <c r="K3820" s="3"/>
      <c r="L3820" s="554"/>
      <c r="M3820" s="545"/>
      <c r="N3820" s="546"/>
      <c r="O3820" s="5"/>
      <c r="P3820" s="216"/>
      <c r="Q3820" s="217"/>
      <c r="R3820" s="218"/>
      <c r="S3820" s="219">
        <f t="shared" si="1230"/>
        <v>0</v>
      </c>
      <c r="T3820" s="220">
        <f t="shared" si="1231"/>
        <v>0</v>
      </c>
      <c r="U3820" s="214">
        <f t="shared" si="1228"/>
        <v>0</v>
      </c>
      <c r="W3820" s="221"/>
      <c r="X3820" s="222"/>
      <c r="Y3820" s="222"/>
      <c r="Z3820" s="223"/>
      <c r="AA3820" s="222"/>
      <c r="AB3820" s="224"/>
      <c r="AC3820" s="225"/>
      <c r="AD3820" s="2">
        <f t="shared" si="1215"/>
        <v>0</v>
      </c>
      <c r="AE3820" s="2">
        <f t="shared" si="1216"/>
        <v>0</v>
      </c>
      <c r="AF3820" s="226"/>
      <c r="AG3820" s="219">
        <f t="shared" si="1220"/>
        <v>0</v>
      </c>
      <c r="AH3820" s="234">
        <f t="shared" si="1221"/>
        <v>0</v>
      </c>
      <c r="AI3820" s="214">
        <f t="shared" si="1229"/>
        <v>0</v>
      </c>
      <c r="AK3820" s="229">
        <f t="shared" si="1222"/>
        <v>0</v>
      </c>
      <c r="AL3820" s="226"/>
      <c r="AM3820" s="15"/>
      <c r="AN3820" s="232" t="e">
        <f t="shared" si="1223"/>
        <v>#DIV/0!</v>
      </c>
      <c r="AO3820" s="214">
        <f t="shared" si="1217"/>
        <v>0</v>
      </c>
      <c r="AQ3820" s="210"/>
      <c r="AR3820" s="231"/>
      <c r="AS3820" s="15"/>
      <c r="AT3820" s="232">
        <f t="shared" si="1224"/>
        <v>0</v>
      </c>
      <c r="AU3820" s="235">
        <f t="shared" si="1225"/>
        <v>0</v>
      </c>
      <c r="AY3820" s="210"/>
      <c r="AZ3820" s="231"/>
      <c r="BA3820" s="15"/>
      <c r="BB3820" s="232">
        <f t="shared" si="1214"/>
        <v>0</v>
      </c>
      <c r="BC3820" s="235">
        <f t="shared" si="1226"/>
        <v>0</v>
      </c>
      <c r="BG3820" s="210"/>
      <c r="BH3820" s="231"/>
      <c r="BI3820" s="15"/>
      <c r="BJ3820" s="232">
        <f t="shared" si="1218"/>
        <v>0</v>
      </c>
      <c r="BK3820" s="235">
        <f t="shared" si="1227"/>
        <v>0</v>
      </c>
      <c r="BM3820" s="109">
        <f t="shared" si="1219"/>
        <v>-5.7783903675537571</v>
      </c>
      <c r="BN3820" s="213"/>
      <c r="BR3820" s="228"/>
      <c r="BS3820" s="311"/>
      <c r="BT3820" s="3"/>
      <c r="BU3820" s="213"/>
      <c r="BV3820" s="213"/>
      <c r="BW3820" s="291"/>
    </row>
    <row r="3821" spans="1:75" x14ac:dyDescent="0.2">
      <c r="A3821" s="210"/>
      <c r="B3821" s="211"/>
      <c r="C3821" s="848" t="str">
        <f ca="1">IF(ISERR(AVERAGE(INDIRECT("B"&amp;(ROW()-INT($B$1/2))):INDIRECT("B"&amp;(ROW()+INT($B$1/2))))),"",AVERAGE(INDIRECT("B"&amp;(ROW()-INT($B$1/2))):INDIRECT("B"&amp;(ROW()+INT($B$1/2)))))</f>
        <v/>
      </c>
      <c r="D3821" s="848">
        <f t="shared" si="1213"/>
        <v>0</v>
      </c>
      <c r="E3821" s="275"/>
      <c r="F3821" s="15"/>
      <c r="G3821" s="3"/>
      <c r="H3821" s="3"/>
      <c r="I3821" s="3"/>
      <c r="J3821" s="3"/>
      <c r="K3821" s="3"/>
      <c r="L3821" s="554"/>
      <c r="M3821" s="545"/>
      <c r="N3821" s="546"/>
      <c r="O3821" s="5"/>
      <c r="P3821" s="216"/>
      <c r="Q3821" s="217"/>
      <c r="R3821" s="218"/>
      <c r="S3821" s="219">
        <f t="shared" si="1230"/>
        <v>0</v>
      </c>
      <c r="T3821" s="220">
        <f t="shared" si="1231"/>
        <v>0</v>
      </c>
      <c r="U3821" s="214">
        <f t="shared" si="1228"/>
        <v>0</v>
      </c>
      <c r="W3821" s="221"/>
      <c r="X3821" s="222"/>
      <c r="Y3821" s="222"/>
      <c r="Z3821" s="223"/>
      <c r="AA3821" s="222"/>
      <c r="AB3821" s="224"/>
      <c r="AC3821" s="225"/>
      <c r="AD3821" s="2">
        <f t="shared" si="1215"/>
        <v>0</v>
      </c>
      <c r="AE3821" s="2">
        <f t="shared" si="1216"/>
        <v>0</v>
      </c>
      <c r="AF3821" s="226"/>
      <c r="AG3821" s="219">
        <f t="shared" si="1220"/>
        <v>0</v>
      </c>
      <c r="AH3821" s="234">
        <f t="shared" si="1221"/>
        <v>0</v>
      </c>
      <c r="AI3821" s="214">
        <f t="shared" si="1229"/>
        <v>0</v>
      </c>
      <c r="AK3821" s="229">
        <f t="shared" si="1222"/>
        <v>0</v>
      </c>
      <c r="AL3821" s="226"/>
      <c r="AM3821" s="15"/>
      <c r="AN3821" s="232" t="e">
        <f t="shared" si="1223"/>
        <v>#DIV/0!</v>
      </c>
      <c r="AO3821" s="214">
        <f t="shared" si="1217"/>
        <v>0</v>
      </c>
      <c r="AQ3821" s="210"/>
      <c r="AR3821" s="231"/>
      <c r="AS3821" s="15"/>
      <c r="AT3821" s="232">
        <f t="shared" si="1224"/>
        <v>0</v>
      </c>
      <c r="AU3821" s="235">
        <f t="shared" si="1225"/>
        <v>0</v>
      </c>
      <c r="AY3821" s="210"/>
      <c r="AZ3821" s="231"/>
      <c r="BA3821" s="15"/>
      <c r="BB3821" s="232">
        <f t="shared" si="1214"/>
        <v>0</v>
      </c>
      <c r="BC3821" s="235">
        <f t="shared" si="1226"/>
        <v>0</v>
      </c>
      <c r="BG3821" s="210"/>
      <c r="BH3821" s="231"/>
      <c r="BI3821" s="15"/>
      <c r="BJ3821" s="232">
        <f t="shared" si="1218"/>
        <v>0</v>
      </c>
      <c r="BK3821" s="235">
        <f t="shared" si="1227"/>
        <v>0</v>
      </c>
      <c r="BM3821" s="109">
        <f t="shared" si="1219"/>
        <v>-5.7802227050514938</v>
      </c>
      <c r="BN3821" s="213"/>
      <c r="BR3821" s="228"/>
      <c r="BS3821" s="311"/>
      <c r="BT3821" s="3"/>
      <c r="BU3821" s="213"/>
      <c r="BV3821" s="213"/>
      <c r="BW3821" s="291"/>
    </row>
    <row r="3822" spans="1:75" x14ac:dyDescent="0.2">
      <c r="A3822" s="210"/>
      <c r="B3822" s="211"/>
      <c r="C3822" s="848" t="str">
        <f ca="1">IF(ISERR(AVERAGE(INDIRECT("B"&amp;(ROW()-INT($B$1/2))):INDIRECT("B"&amp;(ROW()+INT($B$1/2))))),"",AVERAGE(INDIRECT("B"&amp;(ROW()-INT($B$1/2))):INDIRECT("B"&amp;(ROW()+INT($B$1/2)))))</f>
        <v/>
      </c>
      <c r="D3822" s="848">
        <f t="shared" si="1213"/>
        <v>0</v>
      </c>
      <c r="E3822" s="275"/>
      <c r="F3822" s="15"/>
      <c r="G3822" s="3"/>
      <c r="H3822" s="3"/>
      <c r="I3822" s="3"/>
      <c r="J3822" s="3"/>
      <c r="K3822" s="3"/>
      <c r="L3822" s="554"/>
      <c r="M3822" s="545"/>
      <c r="N3822" s="546"/>
      <c r="O3822" s="5"/>
      <c r="P3822" s="216"/>
      <c r="Q3822" s="217"/>
      <c r="R3822" s="218"/>
      <c r="S3822" s="219">
        <f t="shared" si="1230"/>
        <v>0</v>
      </c>
      <c r="T3822" s="220">
        <f t="shared" si="1231"/>
        <v>0</v>
      </c>
      <c r="U3822" s="214">
        <f t="shared" si="1228"/>
        <v>0</v>
      </c>
      <c r="W3822" s="221"/>
      <c r="X3822" s="222"/>
      <c r="Y3822" s="222"/>
      <c r="Z3822" s="223"/>
      <c r="AA3822" s="222"/>
      <c r="AB3822" s="224"/>
      <c r="AC3822" s="225"/>
      <c r="AD3822" s="2">
        <f t="shared" si="1215"/>
        <v>0</v>
      </c>
      <c r="AE3822" s="2">
        <f t="shared" si="1216"/>
        <v>0</v>
      </c>
      <c r="AF3822" s="226"/>
      <c r="AG3822" s="219">
        <f t="shared" si="1220"/>
        <v>0</v>
      </c>
      <c r="AH3822" s="234">
        <f t="shared" si="1221"/>
        <v>0</v>
      </c>
      <c r="AI3822" s="214">
        <f t="shared" si="1229"/>
        <v>0</v>
      </c>
      <c r="AK3822" s="229">
        <f t="shared" si="1222"/>
        <v>0</v>
      </c>
      <c r="AL3822" s="226"/>
      <c r="AM3822" s="15"/>
      <c r="AN3822" s="232" t="e">
        <f t="shared" si="1223"/>
        <v>#DIV/0!</v>
      </c>
      <c r="AO3822" s="214">
        <f t="shared" si="1217"/>
        <v>0</v>
      </c>
      <c r="AQ3822" s="210"/>
      <c r="AR3822" s="231"/>
      <c r="AS3822" s="15"/>
      <c r="AT3822" s="232">
        <f t="shared" si="1224"/>
        <v>0</v>
      </c>
      <c r="AU3822" s="235">
        <f t="shared" si="1225"/>
        <v>0</v>
      </c>
      <c r="AY3822" s="210"/>
      <c r="AZ3822" s="231"/>
      <c r="BA3822" s="15"/>
      <c r="BB3822" s="232">
        <f t="shared" si="1214"/>
        <v>0</v>
      </c>
      <c r="BC3822" s="235">
        <f t="shared" si="1226"/>
        <v>0</v>
      </c>
      <c r="BG3822" s="210"/>
      <c r="BH3822" s="231"/>
      <c r="BI3822" s="15"/>
      <c r="BJ3822" s="232">
        <f t="shared" si="1218"/>
        <v>0</v>
      </c>
      <c r="BK3822" s="235">
        <f t="shared" si="1227"/>
        <v>0</v>
      </c>
      <c r="BM3822" s="109">
        <f t="shared" si="1219"/>
        <v>-5.7820550425492305</v>
      </c>
      <c r="BN3822" s="213"/>
      <c r="BR3822" s="228"/>
      <c r="BS3822" s="311"/>
      <c r="BT3822" s="3"/>
      <c r="BU3822" s="213"/>
      <c r="BV3822" s="213"/>
      <c r="BW3822" s="291"/>
    </row>
    <row r="3823" spans="1:75" x14ac:dyDescent="0.2">
      <c r="A3823" s="210"/>
      <c r="B3823" s="211"/>
      <c r="C3823" s="848" t="str">
        <f ca="1">IF(ISERR(AVERAGE(INDIRECT("B"&amp;(ROW()-INT($B$1/2))):INDIRECT("B"&amp;(ROW()+INT($B$1/2))))),"",AVERAGE(INDIRECT("B"&amp;(ROW()-INT($B$1/2))):INDIRECT("B"&amp;(ROW()+INT($B$1/2)))))</f>
        <v/>
      </c>
      <c r="D3823" s="848">
        <f t="shared" si="1213"/>
        <v>0</v>
      </c>
      <c r="E3823" s="275"/>
      <c r="F3823" s="15"/>
      <c r="G3823" s="3"/>
      <c r="H3823" s="3"/>
      <c r="I3823" s="3"/>
      <c r="J3823" s="3"/>
      <c r="K3823" s="3"/>
      <c r="L3823" s="554"/>
      <c r="M3823" s="545"/>
      <c r="N3823" s="546"/>
      <c r="O3823" s="5"/>
      <c r="P3823" s="216"/>
      <c r="Q3823" s="217"/>
      <c r="R3823" s="218"/>
      <c r="S3823" s="219">
        <f t="shared" si="1230"/>
        <v>0</v>
      </c>
      <c r="T3823" s="220">
        <f t="shared" si="1231"/>
        <v>0</v>
      </c>
      <c r="U3823" s="214">
        <f t="shared" si="1228"/>
        <v>0</v>
      </c>
      <c r="W3823" s="221"/>
      <c r="X3823" s="222"/>
      <c r="Y3823" s="222"/>
      <c r="Z3823" s="223"/>
      <c r="AA3823" s="222"/>
      <c r="AB3823" s="224"/>
      <c r="AC3823" s="225"/>
      <c r="AD3823" s="2">
        <f t="shared" si="1215"/>
        <v>0</v>
      </c>
      <c r="AE3823" s="2">
        <f t="shared" si="1216"/>
        <v>0</v>
      </c>
      <c r="AF3823" s="226"/>
      <c r="AG3823" s="219">
        <f t="shared" si="1220"/>
        <v>0</v>
      </c>
      <c r="AH3823" s="234">
        <f t="shared" si="1221"/>
        <v>0</v>
      </c>
      <c r="AI3823" s="214">
        <f t="shared" si="1229"/>
        <v>0</v>
      </c>
      <c r="AK3823" s="229">
        <f t="shared" si="1222"/>
        <v>0</v>
      </c>
      <c r="AL3823" s="226"/>
      <c r="AM3823" s="15"/>
      <c r="AN3823" s="232" t="e">
        <f t="shared" si="1223"/>
        <v>#DIV/0!</v>
      </c>
      <c r="AO3823" s="214">
        <f t="shared" si="1217"/>
        <v>0</v>
      </c>
      <c r="AQ3823" s="210"/>
      <c r="AR3823" s="231"/>
      <c r="AS3823" s="15"/>
      <c r="AT3823" s="232">
        <f t="shared" si="1224"/>
        <v>0</v>
      </c>
      <c r="AU3823" s="235">
        <f t="shared" si="1225"/>
        <v>0</v>
      </c>
      <c r="AY3823" s="210"/>
      <c r="AZ3823" s="231"/>
      <c r="BA3823" s="15"/>
      <c r="BB3823" s="232">
        <f t="shared" si="1214"/>
        <v>0</v>
      </c>
      <c r="BC3823" s="235">
        <f t="shared" si="1226"/>
        <v>0</v>
      </c>
      <c r="BG3823" s="210"/>
      <c r="BH3823" s="231"/>
      <c r="BI3823" s="15"/>
      <c r="BJ3823" s="232">
        <f t="shared" si="1218"/>
        <v>0</v>
      </c>
      <c r="BK3823" s="235">
        <f t="shared" si="1227"/>
        <v>0</v>
      </c>
      <c r="BM3823" s="109">
        <f t="shared" si="1219"/>
        <v>-5.7838873800469672</v>
      </c>
      <c r="BN3823" s="213"/>
      <c r="BR3823" s="228"/>
      <c r="BS3823" s="311"/>
      <c r="BT3823" s="3"/>
      <c r="BU3823" s="213"/>
      <c r="BV3823" s="213"/>
      <c r="BW3823" s="291"/>
    </row>
    <row r="3824" spans="1:75" x14ac:dyDescent="0.2">
      <c r="A3824" s="210"/>
      <c r="B3824" s="211"/>
      <c r="C3824" s="848" t="str">
        <f ca="1">IF(ISERR(AVERAGE(INDIRECT("B"&amp;(ROW()-INT($B$1/2))):INDIRECT("B"&amp;(ROW()+INT($B$1/2))))),"",AVERAGE(INDIRECT("B"&amp;(ROW()-INT($B$1/2))):INDIRECT("B"&amp;(ROW()+INT($B$1/2)))))</f>
        <v/>
      </c>
      <c r="D3824" s="848">
        <f t="shared" si="1213"/>
        <v>0</v>
      </c>
      <c r="E3824" s="275"/>
      <c r="F3824" s="15"/>
      <c r="G3824" s="3"/>
      <c r="H3824" s="3"/>
      <c r="I3824" s="3"/>
      <c r="J3824" s="3"/>
      <c r="K3824" s="3"/>
      <c r="L3824" s="554"/>
      <c r="M3824" s="545"/>
      <c r="N3824" s="546"/>
      <c r="O3824" s="5"/>
      <c r="P3824" s="216"/>
      <c r="Q3824" s="217"/>
      <c r="R3824" s="218"/>
      <c r="S3824" s="219">
        <f t="shared" si="1230"/>
        <v>0</v>
      </c>
      <c r="T3824" s="220">
        <f t="shared" si="1231"/>
        <v>0</v>
      </c>
      <c r="U3824" s="214">
        <f t="shared" si="1228"/>
        <v>0</v>
      </c>
      <c r="W3824" s="221"/>
      <c r="X3824" s="222"/>
      <c r="Y3824" s="222"/>
      <c r="Z3824" s="223"/>
      <c r="AA3824" s="222"/>
      <c r="AB3824" s="224"/>
      <c r="AC3824" s="225"/>
      <c r="AD3824" s="2">
        <f t="shared" si="1215"/>
        <v>0</v>
      </c>
      <c r="AE3824" s="2">
        <f t="shared" si="1216"/>
        <v>0</v>
      </c>
      <c r="AF3824" s="226"/>
      <c r="AG3824" s="219">
        <f t="shared" si="1220"/>
        <v>0</v>
      </c>
      <c r="AH3824" s="234">
        <f t="shared" si="1221"/>
        <v>0</v>
      </c>
      <c r="AI3824" s="214">
        <f t="shared" si="1229"/>
        <v>0</v>
      </c>
      <c r="AK3824" s="229">
        <f t="shared" si="1222"/>
        <v>0</v>
      </c>
      <c r="AL3824" s="226"/>
      <c r="AM3824" s="15"/>
      <c r="AN3824" s="232" t="e">
        <f t="shared" si="1223"/>
        <v>#DIV/0!</v>
      </c>
      <c r="AO3824" s="214">
        <f t="shared" si="1217"/>
        <v>0</v>
      </c>
      <c r="AQ3824" s="210"/>
      <c r="AR3824" s="231"/>
      <c r="AS3824" s="15"/>
      <c r="AT3824" s="232">
        <f t="shared" si="1224"/>
        <v>0</v>
      </c>
      <c r="AU3824" s="235">
        <f t="shared" si="1225"/>
        <v>0</v>
      </c>
      <c r="AY3824" s="210"/>
      <c r="AZ3824" s="231"/>
      <c r="BA3824" s="15"/>
      <c r="BB3824" s="232">
        <f t="shared" si="1214"/>
        <v>0</v>
      </c>
      <c r="BC3824" s="235">
        <f t="shared" si="1226"/>
        <v>0</v>
      </c>
      <c r="BG3824" s="210"/>
      <c r="BH3824" s="231"/>
      <c r="BI3824" s="15"/>
      <c r="BJ3824" s="232">
        <f t="shared" si="1218"/>
        <v>0</v>
      </c>
      <c r="BK3824" s="235">
        <f t="shared" si="1227"/>
        <v>0</v>
      </c>
      <c r="BM3824" s="109">
        <f t="shared" si="1219"/>
        <v>-5.7857197175447039</v>
      </c>
      <c r="BN3824" s="213"/>
      <c r="BR3824" s="228"/>
      <c r="BS3824" s="311"/>
      <c r="BT3824" s="3"/>
      <c r="BU3824" s="213"/>
      <c r="BV3824" s="213"/>
      <c r="BW3824" s="291"/>
    </row>
    <row r="3825" spans="1:75" x14ac:dyDescent="0.2">
      <c r="A3825" s="210"/>
      <c r="B3825" s="211"/>
      <c r="C3825" s="848" t="str">
        <f ca="1">IF(ISERR(AVERAGE(INDIRECT("B"&amp;(ROW()-INT($B$1/2))):INDIRECT("B"&amp;(ROW()+INT($B$1/2))))),"",AVERAGE(INDIRECT("B"&amp;(ROW()-INT($B$1/2))):INDIRECT("B"&amp;(ROW()+INT($B$1/2)))))</f>
        <v/>
      </c>
      <c r="D3825" s="848">
        <f t="shared" si="1213"/>
        <v>0</v>
      </c>
      <c r="E3825" s="275"/>
      <c r="F3825" s="15"/>
      <c r="G3825" s="3"/>
      <c r="H3825" s="3"/>
      <c r="I3825" s="3"/>
      <c r="J3825" s="3"/>
      <c r="K3825" s="3"/>
      <c r="L3825" s="554"/>
      <c r="M3825" s="545"/>
      <c r="N3825" s="546"/>
      <c r="O3825" s="5"/>
      <c r="P3825" s="216"/>
      <c r="Q3825" s="217"/>
      <c r="R3825" s="218"/>
      <c r="S3825" s="219">
        <f t="shared" si="1230"/>
        <v>0</v>
      </c>
      <c r="T3825" s="220">
        <f t="shared" si="1231"/>
        <v>0</v>
      </c>
      <c r="U3825" s="214">
        <f t="shared" si="1228"/>
        <v>0</v>
      </c>
      <c r="W3825" s="221"/>
      <c r="X3825" s="222"/>
      <c r="Y3825" s="222"/>
      <c r="Z3825" s="223"/>
      <c r="AA3825" s="222"/>
      <c r="AB3825" s="224"/>
      <c r="AC3825" s="225"/>
      <c r="AD3825" s="2">
        <f t="shared" si="1215"/>
        <v>0</v>
      </c>
      <c r="AE3825" s="2">
        <f t="shared" si="1216"/>
        <v>0</v>
      </c>
      <c r="AF3825" s="226"/>
      <c r="AG3825" s="219">
        <f t="shared" si="1220"/>
        <v>0</v>
      </c>
      <c r="AH3825" s="234">
        <f t="shared" si="1221"/>
        <v>0</v>
      </c>
      <c r="AI3825" s="214">
        <f t="shared" si="1229"/>
        <v>0</v>
      </c>
      <c r="AK3825" s="229">
        <f t="shared" si="1222"/>
        <v>0</v>
      </c>
      <c r="AL3825" s="226"/>
      <c r="AM3825" s="15"/>
      <c r="AN3825" s="232" t="e">
        <f t="shared" si="1223"/>
        <v>#DIV/0!</v>
      </c>
      <c r="AO3825" s="214">
        <f t="shared" si="1217"/>
        <v>0</v>
      </c>
      <c r="AQ3825" s="210"/>
      <c r="AR3825" s="231"/>
      <c r="AS3825" s="15"/>
      <c r="AT3825" s="232">
        <f t="shared" si="1224"/>
        <v>0</v>
      </c>
      <c r="AU3825" s="235">
        <f t="shared" si="1225"/>
        <v>0</v>
      </c>
      <c r="AY3825" s="210"/>
      <c r="AZ3825" s="231"/>
      <c r="BA3825" s="15"/>
      <c r="BB3825" s="232">
        <f t="shared" si="1214"/>
        <v>0</v>
      </c>
      <c r="BC3825" s="235">
        <f t="shared" si="1226"/>
        <v>0</v>
      </c>
      <c r="BG3825" s="210"/>
      <c r="BH3825" s="231"/>
      <c r="BI3825" s="15"/>
      <c r="BJ3825" s="232">
        <f t="shared" si="1218"/>
        <v>0</v>
      </c>
      <c r="BK3825" s="235">
        <f t="shared" si="1227"/>
        <v>0</v>
      </c>
      <c r="BM3825" s="109">
        <f t="shared" si="1219"/>
        <v>-5.7875520550424406</v>
      </c>
      <c r="BN3825" s="213"/>
      <c r="BR3825" s="228"/>
      <c r="BS3825" s="311"/>
      <c r="BT3825" s="3"/>
      <c r="BU3825" s="213"/>
      <c r="BV3825" s="213"/>
      <c r="BW3825" s="291"/>
    </row>
    <row r="3826" spans="1:75" x14ac:dyDescent="0.2">
      <c r="A3826" s="210"/>
      <c r="B3826" s="211"/>
      <c r="C3826" s="848" t="str">
        <f ca="1">IF(ISERR(AVERAGE(INDIRECT("B"&amp;(ROW()-INT($B$1/2))):INDIRECT("B"&amp;(ROW()+INT($B$1/2))))),"",AVERAGE(INDIRECT("B"&amp;(ROW()-INT($B$1/2))):INDIRECT("B"&amp;(ROW()+INT($B$1/2)))))</f>
        <v/>
      </c>
      <c r="D3826" s="848">
        <f t="shared" si="1213"/>
        <v>0</v>
      </c>
      <c r="E3826" s="275"/>
      <c r="F3826" s="15"/>
      <c r="G3826" s="3"/>
      <c r="H3826" s="3"/>
      <c r="I3826" s="3"/>
      <c r="J3826" s="3"/>
      <c r="K3826" s="3"/>
      <c r="L3826" s="554"/>
      <c r="M3826" s="545"/>
      <c r="N3826" s="546"/>
      <c r="O3826" s="5"/>
      <c r="P3826" s="216"/>
      <c r="Q3826" s="217"/>
      <c r="R3826" s="218"/>
      <c r="S3826" s="219">
        <f t="shared" si="1230"/>
        <v>0</v>
      </c>
      <c r="T3826" s="220">
        <f t="shared" si="1231"/>
        <v>0</v>
      </c>
      <c r="U3826" s="214">
        <f t="shared" si="1228"/>
        <v>0</v>
      </c>
      <c r="W3826" s="221"/>
      <c r="X3826" s="222"/>
      <c r="Y3826" s="222"/>
      <c r="Z3826" s="223"/>
      <c r="AA3826" s="222"/>
      <c r="AB3826" s="224"/>
      <c r="AC3826" s="225"/>
      <c r="AD3826" s="2">
        <f t="shared" si="1215"/>
        <v>0</v>
      </c>
      <c r="AE3826" s="2">
        <f t="shared" si="1216"/>
        <v>0</v>
      </c>
      <c r="AF3826" s="226"/>
      <c r="AG3826" s="219">
        <f t="shared" si="1220"/>
        <v>0</v>
      </c>
      <c r="AH3826" s="234">
        <f t="shared" si="1221"/>
        <v>0</v>
      </c>
      <c r="AI3826" s="214">
        <f t="shared" si="1229"/>
        <v>0</v>
      </c>
      <c r="AK3826" s="229">
        <f t="shared" si="1222"/>
        <v>0</v>
      </c>
      <c r="AL3826" s="226"/>
      <c r="AM3826" s="15"/>
      <c r="AN3826" s="232" t="e">
        <f t="shared" si="1223"/>
        <v>#DIV/0!</v>
      </c>
      <c r="AO3826" s="214">
        <f t="shared" si="1217"/>
        <v>0</v>
      </c>
      <c r="AQ3826" s="210"/>
      <c r="AR3826" s="231"/>
      <c r="AS3826" s="15"/>
      <c r="AT3826" s="232">
        <f t="shared" si="1224"/>
        <v>0</v>
      </c>
      <c r="AU3826" s="235">
        <f t="shared" si="1225"/>
        <v>0</v>
      </c>
      <c r="AY3826" s="210"/>
      <c r="AZ3826" s="231"/>
      <c r="BA3826" s="15"/>
      <c r="BB3826" s="232">
        <f t="shared" si="1214"/>
        <v>0</v>
      </c>
      <c r="BC3826" s="235">
        <f t="shared" si="1226"/>
        <v>0</v>
      </c>
      <c r="BG3826" s="210"/>
      <c r="BH3826" s="231"/>
      <c r="BI3826" s="15"/>
      <c r="BJ3826" s="232">
        <f t="shared" si="1218"/>
        <v>0</v>
      </c>
      <c r="BK3826" s="235">
        <f t="shared" si="1227"/>
        <v>0</v>
      </c>
      <c r="BM3826" s="109">
        <f t="shared" si="1219"/>
        <v>-5.7893843925401773</v>
      </c>
      <c r="BN3826" s="213"/>
      <c r="BR3826" s="228"/>
      <c r="BS3826" s="311"/>
      <c r="BT3826" s="3"/>
      <c r="BU3826" s="213"/>
      <c r="BV3826" s="213"/>
      <c r="BW3826" s="291"/>
    </row>
    <row r="3827" spans="1:75" x14ac:dyDescent="0.2">
      <c r="A3827" s="210"/>
      <c r="B3827" s="211"/>
      <c r="C3827" s="848" t="str">
        <f ca="1">IF(ISERR(AVERAGE(INDIRECT("B"&amp;(ROW()-INT($B$1/2))):INDIRECT("B"&amp;(ROW()+INT($B$1/2))))),"",AVERAGE(INDIRECT("B"&amp;(ROW()-INT($B$1/2))):INDIRECT("B"&amp;(ROW()+INT($B$1/2)))))</f>
        <v/>
      </c>
      <c r="D3827" s="848">
        <f t="shared" si="1213"/>
        <v>0</v>
      </c>
      <c r="E3827" s="275"/>
      <c r="F3827" s="15"/>
      <c r="G3827" s="3"/>
      <c r="H3827" s="3"/>
      <c r="I3827" s="3"/>
      <c r="J3827" s="3"/>
      <c r="K3827" s="3"/>
      <c r="L3827" s="554"/>
      <c r="M3827" s="545"/>
      <c r="N3827" s="546"/>
      <c r="O3827" s="5"/>
      <c r="P3827" s="216"/>
      <c r="Q3827" s="217"/>
      <c r="R3827" s="218"/>
      <c r="S3827" s="219">
        <f t="shared" si="1230"/>
        <v>0</v>
      </c>
      <c r="T3827" s="220">
        <f t="shared" si="1231"/>
        <v>0</v>
      </c>
      <c r="U3827" s="214">
        <f t="shared" si="1228"/>
        <v>0</v>
      </c>
      <c r="W3827" s="221"/>
      <c r="X3827" s="222"/>
      <c r="Y3827" s="222"/>
      <c r="Z3827" s="223"/>
      <c r="AA3827" s="222"/>
      <c r="AB3827" s="224"/>
      <c r="AC3827" s="225"/>
      <c r="AD3827" s="2">
        <f t="shared" si="1215"/>
        <v>0</v>
      </c>
      <c r="AE3827" s="2">
        <f t="shared" si="1216"/>
        <v>0</v>
      </c>
      <c r="AF3827" s="226"/>
      <c r="AG3827" s="219">
        <f t="shared" si="1220"/>
        <v>0</v>
      </c>
      <c r="AH3827" s="234">
        <f t="shared" si="1221"/>
        <v>0</v>
      </c>
      <c r="AI3827" s="214">
        <f t="shared" si="1229"/>
        <v>0</v>
      </c>
      <c r="AK3827" s="229">
        <f t="shared" si="1222"/>
        <v>0</v>
      </c>
      <c r="AL3827" s="226"/>
      <c r="AM3827" s="15"/>
      <c r="AN3827" s="232" t="e">
        <f t="shared" si="1223"/>
        <v>#DIV/0!</v>
      </c>
      <c r="AO3827" s="214">
        <f t="shared" si="1217"/>
        <v>0</v>
      </c>
      <c r="AQ3827" s="210"/>
      <c r="AR3827" s="231"/>
      <c r="AS3827" s="15"/>
      <c r="AT3827" s="232">
        <f t="shared" si="1224"/>
        <v>0</v>
      </c>
      <c r="AU3827" s="235">
        <f t="shared" si="1225"/>
        <v>0</v>
      </c>
      <c r="AY3827" s="210"/>
      <c r="AZ3827" s="231"/>
      <c r="BA3827" s="15"/>
      <c r="BB3827" s="232">
        <f t="shared" si="1214"/>
        <v>0</v>
      </c>
      <c r="BC3827" s="235">
        <f t="shared" si="1226"/>
        <v>0</v>
      </c>
      <c r="BG3827" s="210"/>
      <c r="BH3827" s="231"/>
      <c r="BI3827" s="15"/>
      <c r="BJ3827" s="232">
        <f t="shared" si="1218"/>
        <v>0</v>
      </c>
      <c r="BK3827" s="235">
        <f t="shared" si="1227"/>
        <v>0</v>
      </c>
      <c r="BM3827" s="109">
        <f t="shared" si="1219"/>
        <v>-5.791216730037914</v>
      </c>
      <c r="BN3827" s="213"/>
      <c r="BR3827" s="228"/>
      <c r="BS3827" s="311"/>
      <c r="BT3827" s="3"/>
      <c r="BU3827" s="213"/>
      <c r="BV3827" s="213"/>
      <c r="BW3827" s="291"/>
    </row>
    <row r="3828" spans="1:75" x14ac:dyDescent="0.2">
      <c r="A3828" s="210"/>
      <c r="B3828" s="211"/>
      <c r="C3828" s="848" t="str">
        <f ca="1">IF(ISERR(AVERAGE(INDIRECT("B"&amp;(ROW()-INT($B$1/2))):INDIRECT("B"&amp;(ROW()+INT($B$1/2))))),"",AVERAGE(INDIRECT("B"&amp;(ROW()-INT($B$1/2))):INDIRECT("B"&amp;(ROW()+INT($B$1/2)))))</f>
        <v/>
      </c>
      <c r="D3828" s="848">
        <f t="shared" si="1213"/>
        <v>0</v>
      </c>
      <c r="E3828" s="275"/>
      <c r="F3828" s="15"/>
      <c r="G3828" s="3"/>
      <c r="H3828" s="3"/>
      <c r="I3828" s="3"/>
      <c r="J3828" s="3"/>
      <c r="K3828" s="3"/>
      <c r="L3828" s="554"/>
      <c r="M3828" s="545"/>
      <c r="N3828" s="546"/>
      <c r="O3828" s="5"/>
      <c r="P3828" s="216"/>
      <c r="Q3828" s="217"/>
      <c r="R3828" s="218"/>
      <c r="S3828" s="219">
        <f t="shared" si="1230"/>
        <v>0</v>
      </c>
      <c r="T3828" s="220">
        <f t="shared" si="1231"/>
        <v>0</v>
      </c>
      <c r="U3828" s="214">
        <f t="shared" si="1228"/>
        <v>0</v>
      </c>
      <c r="W3828" s="221"/>
      <c r="X3828" s="222"/>
      <c r="Y3828" s="222"/>
      <c r="Z3828" s="223"/>
      <c r="AA3828" s="222"/>
      <c r="AB3828" s="224"/>
      <c r="AC3828" s="225"/>
      <c r="AD3828" s="2">
        <f t="shared" si="1215"/>
        <v>0</v>
      </c>
      <c r="AE3828" s="2">
        <f t="shared" si="1216"/>
        <v>0</v>
      </c>
      <c r="AF3828" s="226"/>
      <c r="AG3828" s="219">
        <f t="shared" si="1220"/>
        <v>0</v>
      </c>
      <c r="AH3828" s="234">
        <f t="shared" si="1221"/>
        <v>0</v>
      </c>
      <c r="AI3828" s="214">
        <f t="shared" si="1229"/>
        <v>0</v>
      </c>
      <c r="AK3828" s="229">
        <f t="shared" si="1222"/>
        <v>0</v>
      </c>
      <c r="AL3828" s="226"/>
      <c r="AM3828" s="15"/>
      <c r="AN3828" s="232" t="e">
        <f t="shared" si="1223"/>
        <v>#DIV/0!</v>
      </c>
      <c r="AO3828" s="214">
        <f t="shared" si="1217"/>
        <v>0</v>
      </c>
      <c r="AQ3828" s="210"/>
      <c r="AR3828" s="231"/>
      <c r="AS3828" s="15"/>
      <c r="AT3828" s="232">
        <f t="shared" si="1224"/>
        <v>0</v>
      </c>
      <c r="AU3828" s="235">
        <f t="shared" si="1225"/>
        <v>0</v>
      </c>
      <c r="AY3828" s="210"/>
      <c r="AZ3828" s="231"/>
      <c r="BA3828" s="15"/>
      <c r="BB3828" s="232">
        <f t="shared" si="1214"/>
        <v>0</v>
      </c>
      <c r="BC3828" s="235">
        <f t="shared" si="1226"/>
        <v>0</v>
      </c>
      <c r="BG3828" s="210"/>
      <c r="BH3828" s="231"/>
      <c r="BI3828" s="15"/>
      <c r="BJ3828" s="232">
        <f t="shared" si="1218"/>
        <v>0</v>
      </c>
      <c r="BK3828" s="235">
        <f t="shared" si="1227"/>
        <v>0</v>
      </c>
      <c r="BM3828" s="109">
        <f t="shared" si="1219"/>
        <v>-5.7930490675356507</v>
      </c>
      <c r="BN3828" s="213"/>
      <c r="BR3828" s="228"/>
      <c r="BS3828" s="311"/>
      <c r="BT3828" s="3"/>
      <c r="BU3828" s="213"/>
      <c r="BV3828" s="213"/>
      <c r="BW3828" s="291"/>
    </row>
    <row r="3829" spans="1:75" x14ac:dyDescent="0.2">
      <c r="A3829" s="210"/>
      <c r="B3829" s="211"/>
      <c r="C3829" s="848" t="str">
        <f ca="1">IF(ISERR(AVERAGE(INDIRECT("B"&amp;(ROW()-INT($B$1/2))):INDIRECT("B"&amp;(ROW()+INT($B$1/2))))),"",AVERAGE(INDIRECT("B"&amp;(ROW()-INT($B$1/2))):INDIRECT("B"&amp;(ROW()+INT($B$1/2)))))</f>
        <v/>
      </c>
      <c r="D3829" s="848">
        <f t="shared" si="1213"/>
        <v>0</v>
      </c>
      <c r="E3829" s="275"/>
      <c r="F3829" s="15"/>
      <c r="G3829" s="3"/>
      <c r="H3829" s="3"/>
      <c r="I3829" s="3"/>
      <c r="J3829" s="3"/>
      <c r="K3829" s="3"/>
      <c r="L3829" s="554"/>
      <c r="M3829" s="545"/>
      <c r="N3829" s="546"/>
      <c r="O3829" s="5"/>
      <c r="P3829" s="216"/>
      <c r="Q3829" s="217"/>
      <c r="R3829" s="218"/>
      <c r="S3829" s="219">
        <f t="shared" si="1230"/>
        <v>0</v>
      </c>
      <c r="T3829" s="220">
        <f t="shared" si="1231"/>
        <v>0</v>
      </c>
      <c r="U3829" s="214">
        <f t="shared" si="1228"/>
        <v>0</v>
      </c>
      <c r="W3829" s="221"/>
      <c r="X3829" s="222"/>
      <c r="Y3829" s="222"/>
      <c r="Z3829" s="223"/>
      <c r="AA3829" s="222"/>
      <c r="AB3829" s="224"/>
      <c r="AC3829" s="225"/>
      <c r="AD3829" s="2">
        <f t="shared" si="1215"/>
        <v>0</v>
      </c>
      <c r="AE3829" s="2">
        <f t="shared" si="1216"/>
        <v>0</v>
      </c>
      <c r="AF3829" s="226"/>
      <c r="AG3829" s="219">
        <f t="shared" si="1220"/>
        <v>0</v>
      </c>
      <c r="AH3829" s="234">
        <f t="shared" si="1221"/>
        <v>0</v>
      </c>
      <c r="AI3829" s="214">
        <f t="shared" si="1229"/>
        <v>0</v>
      </c>
      <c r="AK3829" s="229">
        <f t="shared" si="1222"/>
        <v>0</v>
      </c>
      <c r="AL3829" s="226"/>
      <c r="AM3829" s="15"/>
      <c r="AN3829" s="232" t="e">
        <f t="shared" si="1223"/>
        <v>#DIV/0!</v>
      </c>
      <c r="AO3829" s="214">
        <f t="shared" si="1217"/>
        <v>0</v>
      </c>
      <c r="AQ3829" s="210"/>
      <c r="AR3829" s="231"/>
      <c r="AS3829" s="15"/>
      <c r="AT3829" s="232">
        <f t="shared" si="1224"/>
        <v>0</v>
      </c>
      <c r="AU3829" s="235">
        <f t="shared" si="1225"/>
        <v>0</v>
      </c>
      <c r="AY3829" s="210"/>
      <c r="AZ3829" s="231"/>
      <c r="BA3829" s="15"/>
      <c r="BB3829" s="232">
        <f t="shared" si="1214"/>
        <v>0</v>
      </c>
      <c r="BC3829" s="235">
        <f t="shared" si="1226"/>
        <v>0</v>
      </c>
      <c r="BG3829" s="210"/>
      <c r="BH3829" s="231"/>
      <c r="BI3829" s="15"/>
      <c r="BJ3829" s="232">
        <f t="shared" si="1218"/>
        <v>0</v>
      </c>
      <c r="BK3829" s="235">
        <f t="shared" si="1227"/>
        <v>0</v>
      </c>
      <c r="BM3829" s="109">
        <f t="shared" si="1219"/>
        <v>-5.7948814050333874</v>
      </c>
      <c r="BN3829" s="213"/>
      <c r="BR3829" s="228"/>
      <c r="BS3829" s="311"/>
      <c r="BT3829" s="3"/>
      <c r="BU3829" s="213"/>
      <c r="BV3829" s="213"/>
      <c r="BW3829" s="291"/>
    </row>
    <row r="3830" spans="1:75" x14ac:dyDescent="0.2">
      <c r="A3830" s="210"/>
      <c r="B3830" s="211"/>
      <c r="C3830" s="848" t="str">
        <f ca="1">IF(ISERR(AVERAGE(INDIRECT("B"&amp;(ROW()-INT($B$1/2))):INDIRECT("B"&amp;(ROW()+INT($B$1/2))))),"",AVERAGE(INDIRECT("B"&amp;(ROW()-INT($B$1/2))):INDIRECT("B"&amp;(ROW()+INT($B$1/2)))))</f>
        <v/>
      </c>
      <c r="D3830" s="848">
        <f t="shared" si="1213"/>
        <v>0</v>
      </c>
      <c r="E3830" s="275"/>
      <c r="F3830" s="15"/>
      <c r="G3830" s="3"/>
      <c r="H3830" s="3"/>
      <c r="I3830" s="3"/>
      <c r="J3830" s="3"/>
      <c r="K3830" s="3"/>
      <c r="L3830" s="554"/>
      <c r="M3830" s="545"/>
      <c r="N3830" s="546"/>
      <c r="O3830" s="5"/>
      <c r="P3830" s="216"/>
      <c r="Q3830" s="217"/>
      <c r="R3830" s="218"/>
      <c r="S3830" s="219">
        <f t="shared" si="1230"/>
        <v>0</v>
      </c>
      <c r="T3830" s="220">
        <f t="shared" si="1231"/>
        <v>0</v>
      </c>
      <c r="U3830" s="214">
        <f t="shared" si="1228"/>
        <v>0</v>
      </c>
      <c r="W3830" s="221"/>
      <c r="X3830" s="222"/>
      <c r="Y3830" s="222"/>
      <c r="Z3830" s="223"/>
      <c r="AA3830" s="222"/>
      <c r="AB3830" s="224"/>
      <c r="AC3830" s="225"/>
      <c r="AD3830" s="2">
        <f t="shared" si="1215"/>
        <v>0</v>
      </c>
      <c r="AE3830" s="2">
        <f t="shared" si="1216"/>
        <v>0</v>
      </c>
      <c r="AF3830" s="226"/>
      <c r="AG3830" s="219">
        <f t="shared" si="1220"/>
        <v>0</v>
      </c>
      <c r="AH3830" s="234">
        <f t="shared" si="1221"/>
        <v>0</v>
      </c>
      <c r="AI3830" s="214">
        <f t="shared" si="1229"/>
        <v>0</v>
      </c>
      <c r="AK3830" s="229">
        <f t="shared" si="1222"/>
        <v>0</v>
      </c>
      <c r="AL3830" s="226"/>
      <c r="AM3830" s="15"/>
      <c r="AN3830" s="232" t="e">
        <f t="shared" si="1223"/>
        <v>#DIV/0!</v>
      </c>
      <c r="AO3830" s="214">
        <f t="shared" si="1217"/>
        <v>0</v>
      </c>
      <c r="AQ3830" s="210"/>
      <c r="AR3830" s="231"/>
      <c r="AS3830" s="15"/>
      <c r="AT3830" s="232">
        <f t="shared" si="1224"/>
        <v>0</v>
      </c>
      <c r="AU3830" s="235">
        <f t="shared" si="1225"/>
        <v>0</v>
      </c>
      <c r="AY3830" s="210"/>
      <c r="AZ3830" s="231"/>
      <c r="BA3830" s="15"/>
      <c r="BB3830" s="232">
        <f t="shared" si="1214"/>
        <v>0</v>
      </c>
      <c r="BC3830" s="235">
        <f t="shared" si="1226"/>
        <v>0</v>
      </c>
      <c r="BG3830" s="210"/>
      <c r="BH3830" s="231"/>
      <c r="BI3830" s="15"/>
      <c r="BJ3830" s="232">
        <f t="shared" si="1218"/>
        <v>0</v>
      </c>
      <c r="BK3830" s="235">
        <f t="shared" si="1227"/>
        <v>0</v>
      </c>
      <c r="BM3830" s="109">
        <f t="shared" si="1219"/>
        <v>-5.7967137425311241</v>
      </c>
      <c r="BN3830" s="213"/>
      <c r="BR3830" s="228"/>
      <c r="BS3830" s="311"/>
      <c r="BT3830" s="3"/>
      <c r="BU3830" s="213"/>
      <c r="BV3830" s="213"/>
      <c r="BW3830" s="291"/>
    </row>
    <row r="3831" spans="1:75" x14ac:dyDescent="0.2">
      <c r="A3831" s="210"/>
      <c r="B3831" s="211"/>
      <c r="C3831" s="848" t="str">
        <f ca="1">IF(ISERR(AVERAGE(INDIRECT("B"&amp;(ROW()-INT($B$1/2))):INDIRECT("B"&amp;(ROW()+INT($B$1/2))))),"",AVERAGE(INDIRECT("B"&amp;(ROW()-INT($B$1/2))):INDIRECT("B"&amp;(ROW()+INT($B$1/2)))))</f>
        <v/>
      </c>
      <c r="D3831" s="848">
        <f t="shared" si="1213"/>
        <v>0</v>
      </c>
      <c r="E3831" s="275"/>
      <c r="F3831" s="15"/>
      <c r="G3831" s="3"/>
      <c r="H3831" s="3"/>
      <c r="I3831" s="3"/>
      <c r="J3831" s="3"/>
      <c r="K3831" s="3"/>
      <c r="L3831" s="554"/>
      <c r="M3831" s="545"/>
      <c r="N3831" s="546"/>
      <c r="O3831" s="5"/>
      <c r="P3831" s="216"/>
      <c r="Q3831" s="217"/>
      <c r="R3831" s="218"/>
      <c r="S3831" s="219">
        <f t="shared" si="1230"/>
        <v>0</v>
      </c>
      <c r="T3831" s="220">
        <f t="shared" si="1231"/>
        <v>0</v>
      </c>
      <c r="U3831" s="214">
        <f t="shared" si="1228"/>
        <v>0</v>
      </c>
      <c r="W3831" s="221"/>
      <c r="X3831" s="222"/>
      <c r="Y3831" s="222"/>
      <c r="Z3831" s="223"/>
      <c r="AA3831" s="222"/>
      <c r="AB3831" s="224"/>
      <c r="AC3831" s="225"/>
      <c r="AD3831" s="2">
        <f t="shared" si="1215"/>
        <v>0</v>
      </c>
      <c r="AE3831" s="2">
        <f t="shared" si="1216"/>
        <v>0</v>
      </c>
      <c r="AF3831" s="226"/>
      <c r="AG3831" s="219">
        <f t="shared" si="1220"/>
        <v>0</v>
      </c>
      <c r="AH3831" s="234">
        <f t="shared" si="1221"/>
        <v>0</v>
      </c>
      <c r="AI3831" s="214">
        <f t="shared" si="1229"/>
        <v>0</v>
      </c>
      <c r="AK3831" s="229">
        <f t="shared" si="1222"/>
        <v>0</v>
      </c>
      <c r="AL3831" s="226"/>
      <c r="AM3831" s="15"/>
      <c r="AN3831" s="232" t="e">
        <f t="shared" si="1223"/>
        <v>#DIV/0!</v>
      </c>
      <c r="AO3831" s="214">
        <f t="shared" si="1217"/>
        <v>0</v>
      </c>
      <c r="AQ3831" s="210"/>
      <c r="AR3831" s="231"/>
      <c r="AS3831" s="15"/>
      <c r="AT3831" s="232">
        <f t="shared" si="1224"/>
        <v>0</v>
      </c>
      <c r="AU3831" s="235">
        <f t="shared" si="1225"/>
        <v>0</v>
      </c>
      <c r="AY3831" s="210"/>
      <c r="AZ3831" s="231"/>
      <c r="BA3831" s="15"/>
      <c r="BB3831" s="232">
        <f t="shared" si="1214"/>
        <v>0</v>
      </c>
      <c r="BC3831" s="235">
        <f t="shared" si="1226"/>
        <v>0</v>
      </c>
      <c r="BG3831" s="210"/>
      <c r="BH3831" s="231"/>
      <c r="BI3831" s="15"/>
      <c r="BJ3831" s="232">
        <f t="shared" si="1218"/>
        <v>0</v>
      </c>
      <c r="BK3831" s="235">
        <f t="shared" si="1227"/>
        <v>0</v>
      </c>
      <c r="BM3831" s="109">
        <f t="shared" si="1219"/>
        <v>-5.7985460800288608</v>
      </c>
      <c r="BN3831" s="213"/>
      <c r="BR3831" s="228"/>
      <c r="BS3831" s="311"/>
      <c r="BT3831" s="3"/>
      <c r="BU3831" s="213"/>
      <c r="BV3831" s="213"/>
      <c r="BW3831" s="291"/>
    </row>
    <row r="3832" spans="1:75" x14ac:dyDescent="0.2">
      <c r="A3832" s="210"/>
      <c r="B3832" s="211"/>
      <c r="C3832" s="848" t="str">
        <f ca="1">IF(ISERR(AVERAGE(INDIRECT("B"&amp;(ROW()-INT($B$1/2))):INDIRECT("B"&amp;(ROW()+INT($B$1/2))))),"",AVERAGE(INDIRECT("B"&amp;(ROW()-INT($B$1/2))):INDIRECT("B"&amp;(ROW()+INT($B$1/2)))))</f>
        <v/>
      </c>
      <c r="D3832" s="848">
        <f t="shared" si="1213"/>
        <v>0</v>
      </c>
      <c r="E3832" s="275"/>
      <c r="F3832" s="15"/>
      <c r="G3832" s="3"/>
      <c r="H3832" s="3"/>
      <c r="I3832" s="3"/>
      <c r="J3832" s="3"/>
      <c r="K3832" s="3"/>
      <c r="L3832" s="554"/>
      <c r="M3832" s="545"/>
      <c r="N3832" s="546"/>
      <c r="O3832" s="5"/>
      <c r="P3832" s="216"/>
      <c r="Q3832" s="217"/>
      <c r="R3832" s="218"/>
      <c r="S3832" s="219">
        <f t="shared" si="1230"/>
        <v>0</v>
      </c>
      <c r="T3832" s="220">
        <f t="shared" si="1231"/>
        <v>0</v>
      </c>
      <c r="U3832" s="214">
        <f t="shared" si="1228"/>
        <v>0</v>
      </c>
      <c r="W3832" s="221"/>
      <c r="X3832" s="222"/>
      <c r="Y3832" s="222"/>
      <c r="Z3832" s="223"/>
      <c r="AA3832" s="222"/>
      <c r="AB3832" s="224"/>
      <c r="AC3832" s="225"/>
      <c r="AD3832" s="2">
        <f t="shared" si="1215"/>
        <v>0</v>
      </c>
      <c r="AE3832" s="2">
        <f t="shared" si="1216"/>
        <v>0</v>
      </c>
      <c r="AF3832" s="226"/>
      <c r="AG3832" s="219">
        <f t="shared" si="1220"/>
        <v>0</v>
      </c>
      <c r="AH3832" s="234">
        <f t="shared" si="1221"/>
        <v>0</v>
      </c>
      <c r="AI3832" s="214">
        <f t="shared" si="1229"/>
        <v>0</v>
      </c>
      <c r="AK3832" s="229">
        <f t="shared" si="1222"/>
        <v>0</v>
      </c>
      <c r="AL3832" s="226"/>
      <c r="AM3832" s="15"/>
      <c r="AN3832" s="232" t="e">
        <f t="shared" si="1223"/>
        <v>#DIV/0!</v>
      </c>
      <c r="AO3832" s="214">
        <f t="shared" si="1217"/>
        <v>0</v>
      </c>
      <c r="AQ3832" s="210"/>
      <c r="AR3832" s="231"/>
      <c r="AS3832" s="15"/>
      <c r="AT3832" s="232">
        <f t="shared" si="1224"/>
        <v>0</v>
      </c>
      <c r="AU3832" s="235">
        <f t="shared" si="1225"/>
        <v>0</v>
      </c>
      <c r="AY3832" s="210"/>
      <c r="AZ3832" s="231"/>
      <c r="BA3832" s="15"/>
      <c r="BB3832" s="232">
        <f t="shared" si="1214"/>
        <v>0</v>
      </c>
      <c r="BC3832" s="235">
        <f t="shared" si="1226"/>
        <v>0</v>
      </c>
      <c r="BG3832" s="210"/>
      <c r="BH3832" s="231"/>
      <c r="BI3832" s="15"/>
      <c r="BJ3832" s="232">
        <f t="shared" si="1218"/>
        <v>0</v>
      </c>
      <c r="BK3832" s="235">
        <f t="shared" si="1227"/>
        <v>0</v>
      </c>
      <c r="BM3832" s="109">
        <f t="shared" si="1219"/>
        <v>-5.8003784175265976</v>
      </c>
      <c r="BN3832" s="213"/>
      <c r="BR3832" s="228"/>
      <c r="BS3832" s="311"/>
      <c r="BT3832" s="3"/>
      <c r="BU3832" s="213"/>
      <c r="BV3832" s="213"/>
      <c r="BW3832" s="291"/>
    </row>
    <row r="3833" spans="1:75" x14ac:dyDescent="0.2">
      <c r="A3833" s="210"/>
      <c r="B3833" s="211"/>
      <c r="C3833" s="848" t="str">
        <f ca="1">IF(ISERR(AVERAGE(INDIRECT("B"&amp;(ROW()-INT($B$1/2))):INDIRECT("B"&amp;(ROW()+INT($B$1/2))))),"",AVERAGE(INDIRECT("B"&amp;(ROW()-INT($B$1/2))):INDIRECT("B"&amp;(ROW()+INT($B$1/2)))))</f>
        <v/>
      </c>
      <c r="D3833" s="848">
        <f t="shared" si="1213"/>
        <v>0</v>
      </c>
      <c r="E3833" s="275"/>
      <c r="F3833" s="15"/>
      <c r="G3833" s="3"/>
      <c r="H3833" s="3"/>
      <c r="I3833" s="3"/>
      <c r="J3833" s="3"/>
      <c r="K3833" s="3"/>
      <c r="L3833" s="554"/>
      <c r="M3833" s="545"/>
      <c r="N3833" s="546"/>
      <c r="O3833" s="5"/>
      <c r="P3833" s="216"/>
      <c r="Q3833" s="217"/>
      <c r="R3833" s="218"/>
      <c r="S3833" s="219">
        <f t="shared" si="1230"/>
        <v>0</v>
      </c>
      <c r="T3833" s="220">
        <f t="shared" si="1231"/>
        <v>0</v>
      </c>
      <c r="U3833" s="214">
        <f t="shared" si="1228"/>
        <v>0</v>
      </c>
      <c r="W3833" s="221"/>
      <c r="X3833" s="222"/>
      <c r="Y3833" s="222"/>
      <c r="Z3833" s="223"/>
      <c r="AA3833" s="222"/>
      <c r="AB3833" s="224"/>
      <c r="AC3833" s="225"/>
      <c r="AD3833" s="2">
        <f t="shared" si="1215"/>
        <v>0</v>
      </c>
      <c r="AE3833" s="2">
        <f t="shared" si="1216"/>
        <v>0</v>
      </c>
      <c r="AF3833" s="226"/>
      <c r="AG3833" s="219">
        <f t="shared" si="1220"/>
        <v>0</v>
      </c>
      <c r="AH3833" s="234">
        <f t="shared" si="1221"/>
        <v>0</v>
      </c>
      <c r="AI3833" s="214">
        <f t="shared" si="1229"/>
        <v>0</v>
      </c>
      <c r="AK3833" s="229">
        <f t="shared" si="1222"/>
        <v>0</v>
      </c>
      <c r="AL3833" s="226"/>
      <c r="AM3833" s="15"/>
      <c r="AN3833" s="232" t="e">
        <f t="shared" si="1223"/>
        <v>#DIV/0!</v>
      </c>
      <c r="AO3833" s="214">
        <f t="shared" si="1217"/>
        <v>0</v>
      </c>
      <c r="AQ3833" s="210"/>
      <c r="AR3833" s="231"/>
      <c r="AS3833" s="15"/>
      <c r="AT3833" s="232">
        <f t="shared" si="1224"/>
        <v>0</v>
      </c>
      <c r="AU3833" s="235">
        <f t="shared" si="1225"/>
        <v>0</v>
      </c>
      <c r="AY3833" s="210"/>
      <c r="AZ3833" s="231"/>
      <c r="BA3833" s="15"/>
      <c r="BB3833" s="232">
        <f t="shared" si="1214"/>
        <v>0</v>
      </c>
      <c r="BC3833" s="235">
        <f t="shared" si="1226"/>
        <v>0</v>
      </c>
      <c r="BG3833" s="210"/>
      <c r="BH3833" s="231"/>
      <c r="BI3833" s="15"/>
      <c r="BJ3833" s="232">
        <f t="shared" si="1218"/>
        <v>0</v>
      </c>
      <c r="BK3833" s="235">
        <f t="shared" si="1227"/>
        <v>0</v>
      </c>
      <c r="BM3833" s="109">
        <f t="shared" si="1219"/>
        <v>-5.8022107550243343</v>
      </c>
      <c r="BN3833" s="213"/>
      <c r="BR3833" s="228"/>
      <c r="BS3833" s="311"/>
      <c r="BT3833" s="3"/>
      <c r="BU3833" s="213"/>
      <c r="BV3833" s="213"/>
      <c r="BW3833" s="291"/>
    </row>
    <row r="3834" spans="1:75" x14ac:dyDescent="0.2">
      <c r="A3834" s="210"/>
      <c r="B3834" s="211"/>
      <c r="C3834" s="848" t="str">
        <f ca="1">IF(ISERR(AVERAGE(INDIRECT("B"&amp;(ROW()-INT($B$1/2))):INDIRECT("B"&amp;(ROW()+INT($B$1/2))))),"",AVERAGE(INDIRECT("B"&amp;(ROW()-INT($B$1/2))):INDIRECT("B"&amp;(ROW()+INT($B$1/2)))))</f>
        <v/>
      </c>
      <c r="D3834" s="848">
        <f t="shared" si="1213"/>
        <v>0</v>
      </c>
      <c r="E3834" s="275"/>
      <c r="F3834" s="15"/>
      <c r="G3834" s="3"/>
      <c r="H3834" s="3"/>
      <c r="I3834" s="3"/>
      <c r="J3834" s="3"/>
      <c r="K3834" s="3"/>
      <c r="L3834" s="554"/>
      <c r="M3834" s="545"/>
      <c r="N3834" s="546"/>
      <c r="O3834" s="5"/>
      <c r="P3834" s="216"/>
      <c r="Q3834" s="217"/>
      <c r="R3834" s="218"/>
      <c r="S3834" s="219">
        <f t="shared" si="1230"/>
        <v>0</v>
      </c>
      <c r="T3834" s="220">
        <f t="shared" si="1231"/>
        <v>0</v>
      </c>
      <c r="U3834" s="214">
        <f t="shared" si="1228"/>
        <v>0</v>
      </c>
      <c r="W3834" s="221"/>
      <c r="X3834" s="222"/>
      <c r="Y3834" s="222"/>
      <c r="Z3834" s="223"/>
      <c r="AA3834" s="222"/>
      <c r="AB3834" s="224"/>
      <c r="AC3834" s="225"/>
      <c r="AD3834" s="2">
        <f t="shared" si="1215"/>
        <v>0</v>
      </c>
      <c r="AE3834" s="2">
        <f t="shared" si="1216"/>
        <v>0</v>
      </c>
      <c r="AF3834" s="226"/>
      <c r="AG3834" s="219">
        <f t="shared" si="1220"/>
        <v>0</v>
      </c>
      <c r="AH3834" s="234">
        <f t="shared" si="1221"/>
        <v>0</v>
      </c>
      <c r="AI3834" s="214">
        <f t="shared" si="1229"/>
        <v>0</v>
      </c>
      <c r="AK3834" s="229">
        <f t="shared" si="1222"/>
        <v>0</v>
      </c>
      <c r="AL3834" s="226"/>
      <c r="AM3834" s="15"/>
      <c r="AN3834" s="232" t="e">
        <f t="shared" si="1223"/>
        <v>#DIV/0!</v>
      </c>
      <c r="AO3834" s="214">
        <f t="shared" si="1217"/>
        <v>0</v>
      </c>
      <c r="AQ3834" s="210"/>
      <c r="AR3834" s="231"/>
      <c r="AS3834" s="15"/>
      <c r="AT3834" s="232">
        <f t="shared" si="1224"/>
        <v>0</v>
      </c>
      <c r="AU3834" s="235">
        <f t="shared" si="1225"/>
        <v>0</v>
      </c>
      <c r="AY3834" s="210"/>
      <c r="AZ3834" s="231"/>
      <c r="BA3834" s="15"/>
      <c r="BB3834" s="232">
        <f t="shared" si="1214"/>
        <v>0</v>
      </c>
      <c r="BC3834" s="235">
        <f t="shared" si="1226"/>
        <v>0</v>
      </c>
      <c r="BG3834" s="210"/>
      <c r="BH3834" s="231"/>
      <c r="BI3834" s="15"/>
      <c r="BJ3834" s="232">
        <f t="shared" si="1218"/>
        <v>0</v>
      </c>
      <c r="BK3834" s="235">
        <f t="shared" si="1227"/>
        <v>0</v>
      </c>
      <c r="BM3834" s="109">
        <f t="shared" si="1219"/>
        <v>-5.804043092522071</v>
      </c>
      <c r="BN3834" s="213"/>
      <c r="BR3834" s="228"/>
      <c r="BS3834" s="311"/>
      <c r="BT3834" s="3"/>
      <c r="BU3834" s="213"/>
      <c r="BV3834" s="213"/>
      <c r="BW3834" s="291"/>
    </row>
    <row r="3835" spans="1:75" x14ac:dyDescent="0.2">
      <c r="A3835" s="210"/>
      <c r="B3835" s="211"/>
      <c r="C3835" s="848" t="str">
        <f ca="1">IF(ISERR(AVERAGE(INDIRECT("B"&amp;(ROW()-INT($B$1/2))):INDIRECT("B"&amp;(ROW()+INT($B$1/2))))),"",AVERAGE(INDIRECT("B"&amp;(ROW()-INT($B$1/2))):INDIRECT("B"&amp;(ROW()+INT($B$1/2)))))</f>
        <v/>
      </c>
      <c r="D3835" s="848">
        <f t="shared" si="1213"/>
        <v>0</v>
      </c>
      <c r="E3835" s="275"/>
      <c r="F3835" s="15"/>
      <c r="G3835" s="3"/>
      <c r="H3835" s="3"/>
      <c r="I3835" s="3"/>
      <c r="J3835" s="3"/>
      <c r="K3835" s="3"/>
      <c r="L3835" s="554"/>
      <c r="M3835" s="545"/>
      <c r="N3835" s="546"/>
      <c r="O3835" s="5"/>
      <c r="P3835" s="216"/>
      <c r="Q3835" s="217"/>
      <c r="R3835" s="218"/>
      <c r="S3835" s="219">
        <f t="shared" si="1230"/>
        <v>0</v>
      </c>
      <c r="T3835" s="220">
        <f t="shared" si="1231"/>
        <v>0</v>
      </c>
      <c r="U3835" s="214">
        <f t="shared" si="1228"/>
        <v>0</v>
      </c>
      <c r="W3835" s="221"/>
      <c r="X3835" s="222"/>
      <c r="Y3835" s="222"/>
      <c r="Z3835" s="223"/>
      <c r="AA3835" s="222"/>
      <c r="AB3835" s="224"/>
      <c r="AC3835" s="225"/>
      <c r="AD3835" s="2">
        <f t="shared" si="1215"/>
        <v>0</v>
      </c>
      <c r="AE3835" s="2">
        <f t="shared" si="1216"/>
        <v>0</v>
      </c>
      <c r="AF3835" s="226"/>
      <c r="AG3835" s="219">
        <f t="shared" si="1220"/>
        <v>0</v>
      </c>
      <c r="AH3835" s="234">
        <f t="shared" si="1221"/>
        <v>0</v>
      </c>
      <c r="AI3835" s="214">
        <f t="shared" si="1229"/>
        <v>0</v>
      </c>
      <c r="AK3835" s="229">
        <f t="shared" si="1222"/>
        <v>0</v>
      </c>
      <c r="AL3835" s="226"/>
      <c r="AM3835" s="15"/>
      <c r="AN3835" s="232" t="e">
        <f t="shared" si="1223"/>
        <v>#DIV/0!</v>
      </c>
      <c r="AO3835" s="214">
        <f t="shared" si="1217"/>
        <v>0</v>
      </c>
      <c r="AQ3835" s="210"/>
      <c r="AR3835" s="231"/>
      <c r="AS3835" s="15"/>
      <c r="AT3835" s="232">
        <f t="shared" si="1224"/>
        <v>0</v>
      </c>
      <c r="AU3835" s="235">
        <f t="shared" si="1225"/>
        <v>0</v>
      </c>
      <c r="AY3835" s="210"/>
      <c r="AZ3835" s="231"/>
      <c r="BA3835" s="15"/>
      <c r="BB3835" s="232">
        <f t="shared" si="1214"/>
        <v>0</v>
      </c>
      <c r="BC3835" s="235">
        <f t="shared" si="1226"/>
        <v>0</v>
      </c>
      <c r="BG3835" s="210"/>
      <c r="BH3835" s="231"/>
      <c r="BI3835" s="15"/>
      <c r="BJ3835" s="232">
        <f t="shared" si="1218"/>
        <v>0</v>
      </c>
      <c r="BK3835" s="235">
        <f t="shared" si="1227"/>
        <v>0</v>
      </c>
      <c r="BM3835" s="109">
        <f t="shared" si="1219"/>
        <v>-5.8058754300198077</v>
      </c>
      <c r="BN3835" s="213"/>
      <c r="BR3835" s="228"/>
      <c r="BS3835" s="311"/>
      <c r="BT3835" s="3"/>
      <c r="BU3835" s="213"/>
      <c r="BV3835" s="213"/>
      <c r="BW3835" s="291"/>
    </row>
    <row r="3836" spans="1:75" x14ac:dyDescent="0.2">
      <c r="A3836" s="210"/>
      <c r="B3836" s="211"/>
      <c r="C3836" s="848" t="str">
        <f ca="1">IF(ISERR(AVERAGE(INDIRECT("B"&amp;(ROW()-INT($B$1/2))):INDIRECT("B"&amp;(ROW()+INT($B$1/2))))),"",AVERAGE(INDIRECT("B"&amp;(ROW()-INT($B$1/2))):INDIRECT("B"&amp;(ROW()+INT($B$1/2)))))</f>
        <v/>
      </c>
      <c r="D3836" s="848">
        <f t="shared" si="1213"/>
        <v>0</v>
      </c>
      <c r="E3836" s="275"/>
      <c r="F3836" s="15"/>
      <c r="G3836" s="3"/>
      <c r="H3836" s="3"/>
      <c r="I3836" s="3"/>
      <c r="J3836" s="3"/>
      <c r="K3836" s="3"/>
      <c r="L3836" s="554"/>
      <c r="M3836" s="545"/>
      <c r="N3836" s="546"/>
      <c r="O3836" s="5"/>
      <c r="P3836" s="216"/>
      <c r="Q3836" s="217"/>
      <c r="R3836" s="218"/>
      <c r="S3836" s="219">
        <f t="shared" si="1230"/>
        <v>0</v>
      </c>
      <c r="T3836" s="220">
        <f t="shared" si="1231"/>
        <v>0</v>
      </c>
      <c r="U3836" s="214">
        <f t="shared" si="1228"/>
        <v>0</v>
      </c>
      <c r="W3836" s="221"/>
      <c r="X3836" s="222"/>
      <c r="Y3836" s="222"/>
      <c r="Z3836" s="223"/>
      <c r="AA3836" s="222"/>
      <c r="AB3836" s="224"/>
      <c r="AC3836" s="225"/>
      <c r="AD3836" s="2">
        <f t="shared" si="1215"/>
        <v>0</v>
      </c>
      <c r="AE3836" s="2">
        <f t="shared" si="1216"/>
        <v>0</v>
      </c>
      <c r="AF3836" s="226"/>
      <c r="AG3836" s="219">
        <f t="shared" si="1220"/>
        <v>0</v>
      </c>
      <c r="AH3836" s="234">
        <f t="shared" si="1221"/>
        <v>0</v>
      </c>
      <c r="AI3836" s="214">
        <f t="shared" si="1229"/>
        <v>0</v>
      </c>
      <c r="AK3836" s="229">
        <f t="shared" si="1222"/>
        <v>0</v>
      </c>
      <c r="AL3836" s="226"/>
      <c r="AM3836" s="15"/>
      <c r="AN3836" s="232" t="e">
        <f t="shared" si="1223"/>
        <v>#DIV/0!</v>
      </c>
      <c r="AO3836" s="214">
        <f t="shared" si="1217"/>
        <v>0</v>
      </c>
      <c r="AQ3836" s="210"/>
      <c r="AR3836" s="231"/>
      <c r="AS3836" s="15"/>
      <c r="AT3836" s="232">
        <f t="shared" si="1224"/>
        <v>0</v>
      </c>
      <c r="AU3836" s="235">
        <f t="shared" si="1225"/>
        <v>0</v>
      </c>
      <c r="AY3836" s="210"/>
      <c r="AZ3836" s="231"/>
      <c r="BA3836" s="15"/>
      <c r="BB3836" s="232">
        <f t="shared" si="1214"/>
        <v>0</v>
      </c>
      <c r="BC3836" s="235">
        <f t="shared" si="1226"/>
        <v>0</v>
      </c>
      <c r="BG3836" s="210"/>
      <c r="BH3836" s="231"/>
      <c r="BI3836" s="15"/>
      <c r="BJ3836" s="232">
        <f t="shared" si="1218"/>
        <v>0</v>
      </c>
      <c r="BK3836" s="235">
        <f t="shared" si="1227"/>
        <v>0</v>
      </c>
      <c r="BM3836" s="109">
        <f t="shared" si="1219"/>
        <v>-5.8077077675175444</v>
      </c>
      <c r="BN3836" s="213"/>
      <c r="BR3836" s="228"/>
      <c r="BS3836" s="311"/>
      <c r="BT3836" s="3"/>
      <c r="BU3836" s="213"/>
      <c r="BV3836" s="213"/>
      <c r="BW3836" s="291"/>
    </row>
    <row r="3837" spans="1:75" x14ac:dyDescent="0.2">
      <c r="A3837" s="210"/>
      <c r="B3837" s="211"/>
      <c r="C3837" s="848" t="str">
        <f ca="1">IF(ISERR(AVERAGE(INDIRECT("B"&amp;(ROW()-INT($B$1/2))):INDIRECT("B"&amp;(ROW()+INT($B$1/2))))),"",AVERAGE(INDIRECT("B"&amp;(ROW()-INT($B$1/2))):INDIRECT("B"&amp;(ROW()+INT($B$1/2)))))</f>
        <v/>
      </c>
      <c r="D3837" s="848">
        <f t="shared" si="1213"/>
        <v>0</v>
      </c>
      <c r="E3837" s="275"/>
      <c r="F3837" s="15"/>
      <c r="G3837" s="3"/>
      <c r="H3837" s="3"/>
      <c r="I3837" s="3"/>
      <c r="J3837" s="3"/>
      <c r="K3837" s="3"/>
      <c r="L3837" s="554"/>
      <c r="M3837" s="545"/>
      <c r="N3837" s="546"/>
      <c r="O3837" s="5"/>
      <c r="P3837" s="216"/>
      <c r="Q3837" s="217"/>
      <c r="R3837" s="218"/>
      <c r="S3837" s="219">
        <f t="shared" si="1230"/>
        <v>0</v>
      </c>
      <c r="T3837" s="220">
        <f t="shared" si="1231"/>
        <v>0</v>
      </c>
      <c r="U3837" s="214">
        <f t="shared" si="1228"/>
        <v>0</v>
      </c>
      <c r="W3837" s="221"/>
      <c r="X3837" s="222"/>
      <c r="Y3837" s="222"/>
      <c r="Z3837" s="223"/>
      <c r="AA3837" s="222"/>
      <c r="AB3837" s="224"/>
      <c r="AC3837" s="225"/>
      <c r="AD3837" s="2">
        <f t="shared" si="1215"/>
        <v>0</v>
      </c>
      <c r="AE3837" s="2">
        <f t="shared" si="1216"/>
        <v>0</v>
      </c>
      <c r="AF3837" s="226"/>
      <c r="AG3837" s="219">
        <f t="shared" si="1220"/>
        <v>0</v>
      </c>
      <c r="AH3837" s="234">
        <f t="shared" si="1221"/>
        <v>0</v>
      </c>
      <c r="AI3837" s="214">
        <f t="shared" si="1229"/>
        <v>0</v>
      </c>
      <c r="AK3837" s="229">
        <f t="shared" si="1222"/>
        <v>0</v>
      </c>
      <c r="AL3837" s="226"/>
      <c r="AM3837" s="15"/>
      <c r="AN3837" s="232" t="e">
        <f t="shared" si="1223"/>
        <v>#DIV/0!</v>
      </c>
      <c r="AO3837" s="214">
        <f t="shared" si="1217"/>
        <v>0</v>
      </c>
      <c r="AQ3837" s="210"/>
      <c r="AR3837" s="231"/>
      <c r="AS3837" s="15"/>
      <c r="AT3837" s="232">
        <f t="shared" si="1224"/>
        <v>0</v>
      </c>
      <c r="AU3837" s="235">
        <f t="shared" si="1225"/>
        <v>0</v>
      </c>
      <c r="AY3837" s="210"/>
      <c r="AZ3837" s="231"/>
      <c r="BA3837" s="15"/>
      <c r="BB3837" s="232">
        <f t="shared" si="1214"/>
        <v>0</v>
      </c>
      <c r="BC3837" s="235">
        <f t="shared" si="1226"/>
        <v>0</v>
      </c>
      <c r="BG3837" s="210"/>
      <c r="BH3837" s="231"/>
      <c r="BI3837" s="15"/>
      <c r="BJ3837" s="232">
        <f t="shared" si="1218"/>
        <v>0</v>
      </c>
      <c r="BK3837" s="235">
        <f t="shared" si="1227"/>
        <v>0</v>
      </c>
      <c r="BM3837" s="109">
        <f t="shared" si="1219"/>
        <v>-5.8095401050152811</v>
      </c>
      <c r="BN3837" s="213"/>
      <c r="BR3837" s="228"/>
      <c r="BS3837" s="311"/>
      <c r="BT3837" s="3"/>
      <c r="BU3837" s="213"/>
      <c r="BV3837" s="213"/>
      <c r="BW3837" s="291"/>
    </row>
    <row r="3838" spans="1:75" x14ac:dyDescent="0.2">
      <c r="A3838" s="210"/>
      <c r="B3838" s="211"/>
      <c r="C3838" s="848" t="str">
        <f ca="1">IF(ISERR(AVERAGE(INDIRECT("B"&amp;(ROW()-INT($B$1/2))):INDIRECT("B"&amp;(ROW()+INT($B$1/2))))),"",AVERAGE(INDIRECT("B"&amp;(ROW()-INT($B$1/2))):INDIRECT("B"&amp;(ROW()+INT($B$1/2)))))</f>
        <v/>
      </c>
      <c r="D3838" s="848">
        <f t="shared" si="1213"/>
        <v>0</v>
      </c>
      <c r="E3838" s="275"/>
      <c r="F3838" s="15"/>
      <c r="G3838" s="3"/>
      <c r="H3838" s="3"/>
      <c r="I3838" s="3"/>
      <c r="J3838" s="3"/>
      <c r="K3838" s="3"/>
      <c r="L3838" s="554"/>
      <c r="M3838" s="545"/>
      <c r="N3838" s="546"/>
      <c r="O3838" s="5"/>
      <c r="P3838" s="216"/>
      <c r="Q3838" s="217"/>
      <c r="R3838" s="218"/>
      <c r="S3838" s="219">
        <f t="shared" si="1230"/>
        <v>0</v>
      </c>
      <c r="T3838" s="220">
        <f t="shared" si="1231"/>
        <v>0</v>
      </c>
      <c r="U3838" s="214">
        <f t="shared" si="1228"/>
        <v>0</v>
      </c>
      <c r="W3838" s="221"/>
      <c r="X3838" s="222"/>
      <c r="Y3838" s="222"/>
      <c r="Z3838" s="223"/>
      <c r="AA3838" s="222"/>
      <c r="AB3838" s="224"/>
      <c r="AC3838" s="225"/>
      <c r="AD3838" s="2">
        <f t="shared" si="1215"/>
        <v>0</v>
      </c>
      <c r="AE3838" s="2">
        <f t="shared" si="1216"/>
        <v>0</v>
      </c>
      <c r="AF3838" s="226"/>
      <c r="AG3838" s="219">
        <f t="shared" si="1220"/>
        <v>0</v>
      </c>
      <c r="AH3838" s="234">
        <f t="shared" si="1221"/>
        <v>0</v>
      </c>
      <c r="AI3838" s="214">
        <f t="shared" si="1229"/>
        <v>0</v>
      </c>
      <c r="AK3838" s="229">
        <f t="shared" si="1222"/>
        <v>0</v>
      </c>
      <c r="AL3838" s="226"/>
      <c r="AM3838" s="15"/>
      <c r="AN3838" s="232" t="e">
        <f t="shared" si="1223"/>
        <v>#DIV/0!</v>
      </c>
      <c r="AO3838" s="214">
        <f t="shared" si="1217"/>
        <v>0</v>
      </c>
      <c r="AQ3838" s="210"/>
      <c r="AR3838" s="231"/>
      <c r="AS3838" s="15"/>
      <c r="AT3838" s="232">
        <f t="shared" si="1224"/>
        <v>0</v>
      </c>
      <c r="AU3838" s="235">
        <f t="shared" si="1225"/>
        <v>0</v>
      </c>
      <c r="AY3838" s="210"/>
      <c r="AZ3838" s="231"/>
      <c r="BA3838" s="15"/>
      <c r="BB3838" s="232">
        <f t="shared" si="1214"/>
        <v>0</v>
      </c>
      <c r="BC3838" s="235">
        <f t="shared" si="1226"/>
        <v>0</v>
      </c>
      <c r="BG3838" s="210"/>
      <c r="BH3838" s="231"/>
      <c r="BI3838" s="15"/>
      <c r="BJ3838" s="232">
        <f t="shared" si="1218"/>
        <v>0</v>
      </c>
      <c r="BK3838" s="235">
        <f t="shared" si="1227"/>
        <v>0</v>
      </c>
      <c r="BM3838" s="109">
        <f t="shared" si="1219"/>
        <v>-5.8113724425130178</v>
      </c>
      <c r="BN3838" s="213"/>
      <c r="BR3838" s="228"/>
      <c r="BS3838" s="311"/>
      <c r="BT3838" s="3"/>
      <c r="BU3838" s="213"/>
      <c r="BV3838" s="213"/>
      <c r="BW3838" s="291"/>
    </row>
    <row r="3839" spans="1:75" x14ac:dyDescent="0.2">
      <c r="A3839" s="210"/>
      <c r="B3839" s="211"/>
      <c r="C3839" s="848" t="str">
        <f ca="1">IF(ISERR(AVERAGE(INDIRECT("B"&amp;(ROW()-INT($B$1/2))):INDIRECT("B"&amp;(ROW()+INT($B$1/2))))),"",AVERAGE(INDIRECT("B"&amp;(ROW()-INT($B$1/2))):INDIRECT("B"&amp;(ROW()+INT($B$1/2)))))</f>
        <v/>
      </c>
      <c r="D3839" s="848">
        <f t="shared" si="1213"/>
        <v>0</v>
      </c>
      <c r="E3839" s="275"/>
      <c r="F3839" s="15"/>
      <c r="G3839" s="3"/>
      <c r="H3839" s="3"/>
      <c r="I3839" s="3"/>
      <c r="J3839" s="3"/>
      <c r="K3839" s="3"/>
      <c r="L3839" s="554"/>
      <c r="M3839" s="545"/>
      <c r="N3839" s="546"/>
      <c r="O3839" s="5"/>
      <c r="P3839" s="216"/>
      <c r="Q3839" s="217"/>
      <c r="R3839" s="218"/>
      <c r="S3839" s="219">
        <f t="shared" si="1230"/>
        <v>0</v>
      </c>
      <c r="T3839" s="220">
        <f t="shared" si="1231"/>
        <v>0</v>
      </c>
      <c r="U3839" s="214">
        <f t="shared" si="1228"/>
        <v>0</v>
      </c>
      <c r="W3839" s="221"/>
      <c r="X3839" s="222"/>
      <c r="Y3839" s="222"/>
      <c r="Z3839" s="223"/>
      <c r="AA3839" s="222"/>
      <c r="AB3839" s="224"/>
      <c r="AC3839" s="225"/>
      <c r="AD3839" s="2">
        <f t="shared" si="1215"/>
        <v>0</v>
      </c>
      <c r="AE3839" s="2">
        <f t="shared" si="1216"/>
        <v>0</v>
      </c>
      <c r="AF3839" s="226"/>
      <c r="AG3839" s="219">
        <f t="shared" si="1220"/>
        <v>0</v>
      </c>
      <c r="AH3839" s="234">
        <f t="shared" si="1221"/>
        <v>0</v>
      </c>
      <c r="AI3839" s="214">
        <f t="shared" si="1229"/>
        <v>0</v>
      </c>
      <c r="AK3839" s="229">
        <f t="shared" si="1222"/>
        <v>0</v>
      </c>
      <c r="AL3839" s="226"/>
      <c r="AM3839" s="15"/>
      <c r="AN3839" s="232" t="e">
        <f t="shared" si="1223"/>
        <v>#DIV/0!</v>
      </c>
      <c r="AO3839" s="214">
        <f t="shared" si="1217"/>
        <v>0</v>
      </c>
      <c r="AQ3839" s="210"/>
      <c r="AR3839" s="231"/>
      <c r="AS3839" s="15"/>
      <c r="AT3839" s="232">
        <f t="shared" si="1224"/>
        <v>0</v>
      </c>
      <c r="AU3839" s="235">
        <f t="shared" si="1225"/>
        <v>0</v>
      </c>
      <c r="AY3839" s="210"/>
      <c r="AZ3839" s="231"/>
      <c r="BA3839" s="15"/>
      <c r="BB3839" s="232">
        <f t="shared" si="1214"/>
        <v>0</v>
      </c>
      <c r="BC3839" s="235">
        <f t="shared" si="1226"/>
        <v>0</v>
      </c>
      <c r="BG3839" s="210"/>
      <c r="BH3839" s="231"/>
      <c r="BI3839" s="15"/>
      <c r="BJ3839" s="232">
        <f t="shared" si="1218"/>
        <v>0</v>
      </c>
      <c r="BK3839" s="235">
        <f t="shared" si="1227"/>
        <v>0</v>
      </c>
      <c r="BM3839" s="109">
        <f t="shared" si="1219"/>
        <v>-5.8132047800107545</v>
      </c>
      <c r="BN3839" s="213"/>
      <c r="BR3839" s="228"/>
      <c r="BS3839" s="311"/>
      <c r="BT3839" s="3"/>
      <c r="BU3839" s="213"/>
      <c r="BV3839" s="213"/>
      <c r="BW3839" s="291"/>
    </row>
    <row r="3840" spans="1:75" x14ac:dyDescent="0.2">
      <c r="A3840" s="210"/>
      <c r="B3840" s="211"/>
      <c r="C3840" s="848" t="str">
        <f ca="1">IF(ISERR(AVERAGE(INDIRECT("B"&amp;(ROW()-INT($B$1/2))):INDIRECT("B"&amp;(ROW()+INT($B$1/2))))),"",AVERAGE(INDIRECT("B"&amp;(ROW()-INT($B$1/2))):INDIRECT("B"&amp;(ROW()+INT($B$1/2)))))</f>
        <v/>
      </c>
      <c r="D3840" s="848">
        <f t="shared" si="1213"/>
        <v>0</v>
      </c>
      <c r="E3840" s="275"/>
      <c r="F3840" s="15"/>
      <c r="G3840" s="3"/>
      <c r="H3840" s="3"/>
      <c r="I3840" s="3"/>
      <c r="J3840" s="3"/>
      <c r="K3840" s="3"/>
      <c r="L3840" s="554"/>
      <c r="M3840" s="545"/>
      <c r="N3840" s="546"/>
      <c r="O3840" s="5"/>
      <c r="P3840" s="216"/>
      <c r="Q3840" s="217"/>
      <c r="R3840" s="218"/>
      <c r="S3840" s="219">
        <f t="shared" si="1230"/>
        <v>0</v>
      </c>
      <c r="T3840" s="220">
        <f t="shared" si="1231"/>
        <v>0</v>
      </c>
      <c r="U3840" s="214">
        <f t="shared" si="1228"/>
        <v>0</v>
      </c>
      <c r="W3840" s="221"/>
      <c r="X3840" s="222"/>
      <c r="Y3840" s="222"/>
      <c r="Z3840" s="223"/>
      <c r="AA3840" s="222"/>
      <c r="AB3840" s="224"/>
      <c r="AC3840" s="225"/>
      <c r="AD3840" s="2">
        <f t="shared" si="1215"/>
        <v>0</v>
      </c>
      <c r="AE3840" s="2">
        <f t="shared" si="1216"/>
        <v>0</v>
      </c>
      <c r="AF3840" s="226"/>
      <c r="AG3840" s="219">
        <f t="shared" si="1220"/>
        <v>0</v>
      </c>
      <c r="AH3840" s="234">
        <f t="shared" si="1221"/>
        <v>0</v>
      </c>
      <c r="AI3840" s="214">
        <f t="shared" si="1229"/>
        <v>0</v>
      </c>
      <c r="AK3840" s="229">
        <f t="shared" si="1222"/>
        <v>0</v>
      </c>
      <c r="AL3840" s="226"/>
      <c r="AM3840" s="15"/>
      <c r="AN3840" s="232" t="e">
        <f t="shared" si="1223"/>
        <v>#DIV/0!</v>
      </c>
      <c r="AO3840" s="214">
        <f t="shared" si="1217"/>
        <v>0</v>
      </c>
      <c r="AQ3840" s="210"/>
      <c r="AR3840" s="231"/>
      <c r="AS3840" s="15"/>
      <c r="AT3840" s="232">
        <f t="shared" si="1224"/>
        <v>0</v>
      </c>
      <c r="AU3840" s="235">
        <f t="shared" si="1225"/>
        <v>0</v>
      </c>
      <c r="AY3840" s="210"/>
      <c r="AZ3840" s="231"/>
      <c r="BA3840" s="15"/>
      <c r="BB3840" s="232">
        <f t="shared" si="1214"/>
        <v>0</v>
      </c>
      <c r="BC3840" s="235">
        <f t="shared" si="1226"/>
        <v>0</v>
      </c>
      <c r="BG3840" s="210"/>
      <c r="BH3840" s="231"/>
      <c r="BI3840" s="15"/>
      <c r="BJ3840" s="232">
        <f t="shared" si="1218"/>
        <v>0</v>
      </c>
      <c r="BK3840" s="235">
        <f t="shared" si="1227"/>
        <v>0</v>
      </c>
      <c r="BM3840" s="109">
        <f t="shared" si="1219"/>
        <v>-5.8150371175084912</v>
      </c>
      <c r="BN3840" s="213"/>
      <c r="BR3840" s="228"/>
      <c r="BS3840" s="311"/>
      <c r="BT3840" s="3"/>
      <c r="BU3840" s="213"/>
      <c r="BV3840" s="213"/>
      <c r="BW3840" s="291"/>
    </row>
    <row r="3841" spans="1:75" x14ac:dyDescent="0.2">
      <c r="A3841" s="210"/>
      <c r="B3841" s="211"/>
      <c r="C3841" s="848" t="str">
        <f ca="1">IF(ISERR(AVERAGE(INDIRECT("B"&amp;(ROW()-INT($B$1/2))):INDIRECT("B"&amp;(ROW()+INT($B$1/2))))),"",AVERAGE(INDIRECT("B"&amp;(ROW()-INT($B$1/2))):INDIRECT("B"&amp;(ROW()+INT($B$1/2)))))</f>
        <v/>
      </c>
      <c r="D3841" s="848">
        <f t="shared" ref="D3841:D3904" si="1232">A3841-A3840</f>
        <v>0</v>
      </c>
      <c r="E3841" s="275"/>
      <c r="F3841" s="15"/>
      <c r="G3841" s="3"/>
      <c r="H3841" s="3"/>
      <c r="I3841" s="3"/>
      <c r="J3841" s="3"/>
      <c r="K3841" s="3"/>
      <c r="L3841" s="554"/>
      <c r="M3841" s="545"/>
      <c r="N3841" s="546"/>
      <c r="O3841" s="5"/>
      <c r="P3841" s="216"/>
      <c r="Q3841" s="217"/>
      <c r="R3841" s="218"/>
      <c r="S3841" s="219">
        <f t="shared" si="1230"/>
        <v>0</v>
      </c>
      <c r="T3841" s="220">
        <f t="shared" si="1231"/>
        <v>0</v>
      </c>
      <c r="U3841" s="214">
        <f t="shared" si="1228"/>
        <v>0</v>
      </c>
      <c r="W3841" s="221"/>
      <c r="X3841" s="222"/>
      <c r="Y3841" s="222"/>
      <c r="Z3841" s="223"/>
      <c r="AA3841" s="222"/>
      <c r="AB3841" s="224"/>
      <c r="AC3841" s="225"/>
      <c r="AD3841" s="2">
        <f t="shared" si="1215"/>
        <v>0</v>
      </c>
      <c r="AE3841" s="2">
        <f t="shared" si="1216"/>
        <v>0</v>
      </c>
      <c r="AF3841" s="226"/>
      <c r="AG3841" s="219">
        <f t="shared" si="1220"/>
        <v>0</v>
      </c>
      <c r="AH3841" s="234">
        <f t="shared" si="1221"/>
        <v>0</v>
      </c>
      <c r="AI3841" s="214">
        <f t="shared" si="1229"/>
        <v>0</v>
      </c>
      <c r="AK3841" s="229">
        <f t="shared" si="1222"/>
        <v>0</v>
      </c>
      <c r="AL3841" s="226"/>
      <c r="AM3841" s="15"/>
      <c r="AN3841" s="232" t="e">
        <f t="shared" si="1223"/>
        <v>#DIV/0!</v>
      </c>
      <c r="AO3841" s="214">
        <f t="shared" si="1217"/>
        <v>0</v>
      </c>
      <c r="AQ3841" s="210"/>
      <c r="AR3841" s="231"/>
      <c r="AS3841" s="15"/>
      <c r="AT3841" s="232">
        <f t="shared" si="1224"/>
        <v>0</v>
      </c>
      <c r="AU3841" s="235">
        <f t="shared" si="1225"/>
        <v>0</v>
      </c>
      <c r="AY3841" s="210"/>
      <c r="AZ3841" s="231"/>
      <c r="BA3841" s="15"/>
      <c r="BB3841" s="232">
        <f t="shared" si="1214"/>
        <v>0</v>
      </c>
      <c r="BC3841" s="235">
        <f t="shared" si="1226"/>
        <v>0</v>
      </c>
      <c r="BG3841" s="210"/>
      <c r="BH3841" s="231"/>
      <c r="BI3841" s="15"/>
      <c r="BJ3841" s="232">
        <f t="shared" si="1218"/>
        <v>0</v>
      </c>
      <c r="BK3841" s="235">
        <f t="shared" si="1227"/>
        <v>0</v>
      </c>
      <c r="BM3841" s="109">
        <f t="shared" si="1219"/>
        <v>-5.8168694550062279</v>
      </c>
      <c r="BN3841" s="213"/>
      <c r="BR3841" s="228"/>
      <c r="BS3841" s="311"/>
      <c r="BT3841" s="3"/>
      <c r="BU3841" s="213"/>
      <c r="BV3841" s="213"/>
      <c r="BW3841" s="291"/>
    </row>
    <row r="3842" spans="1:75" x14ac:dyDescent="0.2">
      <c r="A3842" s="210"/>
      <c r="B3842" s="211"/>
      <c r="C3842" s="848" t="str">
        <f ca="1">IF(ISERR(AVERAGE(INDIRECT("B"&amp;(ROW()-INT($B$1/2))):INDIRECT("B"&amp;(ROW()+INT($B$1/2))))),"",AVERAGE(INDIRECT("B"&amp;(ROW()-INT($B$1/2))):INDIRECT("B"&amp;(ROW()+INT($B$1/2)))))</f>
        <v/>
      </c>
      <c r="D3842" s="848">
        <f t="shared" si="1232"/>
        <v>0</v>
      </c>
      <c r="E3842" s="275"/>
      <c r="F3842" s="15"/>
      <c r="G3842" s="3"/>
      <c r="H3842" s="3"/>
      <c r="I3842" s="3"/>
      <c r="J3842" s="3"/>
      <c r="K3842" s="3"/>
      <c r="L3842" s="554"/>
      <c r="M3842" s="545"/>
      <c r="N3842" s="546"/>
      <c r="O3842" s="5"/>
      <c r="P3842" s="216"/>
      <c r="Q3842" s="217"/>
      <c r="R3842" s="218"/>
      <c r="S3842" s="219">
        <f t="shared" si="1230"/>
        <v>0</v>
      </c>
      <c r="T3842" s="220">
        <f t="shared" si="1231"/>
        <v>0</v>
      </c>
      <c r="U3842" s="214">
        <f t="shared" si="1228"/>
        <v>0</v>
      </c>
      <c r="W3842" s="221"/>
      <c r="X3842" s="222"/>
      <c r="Y3842" s="222"/>
      <c r="Z3842" s="223"/>
      <c r="AA3842" s="222"/>
      <c r="AB3842" s="224"/>
      <c r="AC3842" s="225"/>
      <c r="AD3842" s="2">
        <f t="shared" si="1215"/>
        <v>0</v>
      </c>
      <c r="AE3842" s="2">
        <f t="shared" si="1216"/>
        <v>0</v>
      </c>
      <c r="AF3842" s="226"/>
      <c r="AG3842" s="219">
        <f t="shared" si="1220"/>
        <v>0</v>
      </c>
      <c r="AH3842" s="234">
        <f t="shared" si="1221"/>
        <v>0</v>
      </c>
      <c r="AI3842" s="214">
        <f t="shared" si="1229"/>
        <v>0</v>
      </c>
      <c r="AK3842" s="229">
        <f t="shared" si="1222"/>
        <v>0</v>
      </c>
      <c r="AL3842" s="226"/>
      <c r="AM3842" s="15"/>
      <c r="AN3842" s="232" t="e">
        <f t="shared" si="1223"/>
        <v>#DIV/0!</v>
      </c>
      <c r="AO3842" s="214">
        <f t="shared" si="1217"/>
        <v>0</v>
      </c>
      <c r="AQ3842" s="210"/>
      <c r="AR3842" s="231"/>
      <c r="AS3842" s="15"/>
      <c r="AT3842" s="232">
        <f t="shared" si="1224"/>
        <v>0</v>
      </c>
      <c r="AU3842" s="235">
        <f t="shared" si="1225"/>
        <v>0</v>
      </c>
      <c r="AY3842" s="210"/>
      <c r="AZ3842" s="231"/>
      <c r="BA3842" s="15"/>
      <c r="BB3842" s="232">
        <f t="shared" si="1214"/>
        <v>0</v>
      </c>
      <c r="BC3842" s="235">
        <f t="shared" si="1226"/>
        <v>0</v>
      </c>
      <c r="BG3842" s="210"/>
      <c r="BH3842" s="231"/>
      <c r="BI3842" s="15"/>
      <c r="BJ3842" s="232">
        <f t="shared" si="1218"/>
        <v>0</v>
      </c>
      <c r="BK3842" s="235">
        <f t="shared" si="1227"/>
        <v>0</v>
      </c>
      <c r="BM3842" s="109">
        <f t="shared" si="1219"/>
        <v>-5.8187017925039646</v>
      </c>
      <c r="BN3842" s="213"/>
      <c r="BR3842" s="228"/>
      <c r="BS3842" s="311"/>
      <c r="BT3842" s="3"/>
      <c r="BU3842" s="213"/>
      <c r="BV3842" s="213"/>
      <c r="BW3842" s="291"/>
    </row>
    <row r="3843" spans="1:75" x14ac:dyDescent="0.2">
      <c r="A3843" s="210"/>
      <c r="B3843" s="211"/>
      <c r="C3843" s="848" t="str">
        <f ca="1">IF(ISERR(AVERAGE(INDIRECT("B"&amp;(ROW()-INT($B$1/2))):INDIRECT("B"&amp;(ROW()+INT($B$1/2))))),"",AVERAGE(INDIRECT("B"&amp;(ROW()-INT($B$1/2))):INDIRECT("B"&amp;(ROW()+INT($B$1/2)))))</f>
        <v/>
      </c>
      <c r="D3843" s="848">
        <f t="shared" si="1232"/>
        <v>0</v>
      </c>
      <c r="E3843" s="275"/>
      <c r="F3843" s="15"/>
      <c r="G3843" s="3"/>
      <c r="H3843" s="3"/>
      <c r="I3843" s="3"/>
      <c r="J3843" s="3"/>
      <c r="K3843" s="3"/>
      <c r="L3843" s="554"/>
      <c r="M3843" s="545"/>
      <c r="N3843" s="546"/>
      <c r="O3843" s="5"/>
      <c r="P3843" s="216"/>
      <c r="Q3843" s="217"/>
      <c r="R3843" s="218"/>
      <c r="S3843" s="219">
        <f t="shared" si="1230"/>
        <v>0</v>
      </c>
      <c r="T3843" s="220">
        <f t="shared" si="1231"/>
        <v>0</v>
      </c>
      <c r="U3843" s="214">
        <f t="shared" si="1228"/>
        <v>0</v>
      </c>
      <c r="W3843" s="221"/>
      <c r="X3843" s="222"/>
      <c r="Y3843" s="222"/>
      <c r="Z3843" s="223"/>
      <c r="AA3843" s="222"/>
      <c r="AB3843" s="224"/>
      <c r="AC3843" s="225"/>
      <c r="AD3843" s="2">
        <f t="shared" si="1215"/>
        <v>0</v>
      </c>
      <c r="AE3843" s="2">
        <f t="shared" si="1216"/>
        <v>0</v>
      </c>
      <c r="AF3843" s="226"/>
      <c r="AG3843" s="219">
        <f t="shared" si="1220"/>
        <v>0</v>
      </c>
      <c r="AH3843" s="234">
        <f t="shared" si="1221"/>
        <v>0</v>
      </c>
      <c r="AI3843" s="214">
        <f t="shared" si="1229"/>
        <v>0</v>
      </c>
      <c r="AK3843" s="229">
        <f t="shared" si="1222"/>
        <v>0</v>
      </c>
      <c r="AL3843" s="226"/>
      <c r="AM3843" s="15"/>
      <c r="AN3843" s="232" t="e">
        <f t="shared" si="1223"/>
        <v>#DIV/0!</v>
      </c>
      <c r="AO3843" s="214">
        <f t="shared" si="1217"/>
        <v>0</v>
      </c>
      <c r="AQ3843" s="210"/>
      <c r="AR3843" s="231"/>
      <c r="AS3843" s="15"/>
      <c r="AT3843" s="232">
        <f t="shared" si="1224"/>
        <v>0</v>
      </c>
      <c r="AU3843" s="235">
        <f t="shared" si="1225"/>
        <v>0</v>
      </c>
      <c r="AY3843" s="210"/>
      <c r="AZ3843" s="231"/>
      <c r="BA3843" s="15"/>
      <c r="BB3843" s="232">
        <f t="shared" si="1214"/>
        <v>0</v>
      </c>
      <c r="BC3843" s="235">
        <f t="shared" si="1226"/>
        <v>0</v>
      </c>
      <c r="BG3843" s="210"/>
      <c r="BH3843" s="231"/>
      <c r="BI3843" s="15"/>
      <c r="BJ3843" s="232">
        <f t="shared" si="1218"/>
        <v>0</v>
      </c>
      <c r="BK3843" s="235">
        <f t="shared" si="1227"/>
        <v>0</v>
      </c>
      <c r="BM3843" s="109">
        <f t="shared" si="1219"/>
        <v>-5.8205341300017013</v>
      </c>
      <c r="BN3843" s="213"/>
      <c r="BR3843" s="228"/>
      <c r="BS3843" s="311"/>
      <c r="BT3843" s="3"/>
      <c r="BU3843" s="213"/>
      <c r="BV3843" s="213"/>
      <c r="BW3843" s="291"/>
    </row>
    <row r="3844" spans="1:75" x14ac:dyDescent="0.2">
      <c r="A3844" s="210"/>
      <c r="B3844" s="211"/>
      <c r="C3844" s="848" t="str">
        <f ca="1">IF(ISERR(AVERAGE(INDIRECT("B"&amp;(ROW()-INT($B$1/2))):INDIRECT("B"&amp;(ROW()+INT($B$1/2))))),"",AVERAGE(INDIRECT("B"&amp;(ROW()-INT($B$1/2))):INDIRECT("B"&amp;(ROW()+INT($B$1/2)))))</f>
        <v/>
      </c>
      <c r="D3844" s="848">
        <f t="shared" si="1232"/>
        <v>0</v>
      </c>
      <c r="E3844" s="275"/>
      <c r="F3844" s="15"/>
      <c r="G3844" s="3"/>
      <c r="H3844" s="3"/>
      <c r="I3844" s="3"/>
      <c r="J3844" s="3"/>
      <c r="K3844" s="3"/>
      <c r="L3844" s="554"/>
      <c r="M3844" s="545"/>
      <c r="N3844" s="546"/>
      <c r="O3844" s="5"/>
      <c r="P3844" s="216"/>
      <c r="Q3844" s="217"/>
      <c r="R3844" s="218"/>
      <c r="S3844" s="219">
        <f t="shared" si="1230"/>
        <v>0</v>
      </c>
      <c r="T3844" s="220">
        <f t="shared" si="1231"/>
        <v>0</v>
      </c>
      <c r="U3844" s="214">
        <f t="shared" si="1228"/>
        <v>0</v>
      </c>
      <c r="W3844" s="221"/>
      <c r="X3844" s="222"/>
      <c r="Y3844" s="222"/>
      <c r="Z3844" s="223"/>
      <c r="AA3844" s="222"/>
      <c r="AB3844" s="224"/>
      <c r="AC3844" s="225"/>
      <c r="AD3844" s="2">
        <f t="shared" si="1215"/>
        <v>0</v>
      </c>
      <c r="AE3844" s="2">
        <f t="shared" si="1216"/>
        <v>0</v>
      </c>
      <c r="AF3844" s="226"/>
      <c r="AG3844" s="219">
        <f t="shared" si="1220"/>
        <v>0</v>
      </c>
      <c r="AH3844" s="234">
        <f t="shared" si="1221"/>
        <v>0</v>
      </c>
      <c r="AI3844" s="214">
        <f t="shared" si="1229"/>
        <v>0</v>
      </c>
      <c r="AK3844" s="229">
        <f t="shared" si="1222"/>
        <v>0</v>
      </c>
      <c r="AL3844" s="226"/>
      <c r="AM3844" s="15"/>
      <c r="AN3844" s="232" t="e">
        <f t="shared" si="1223"/>
        <v>#DIV/0!</v>
      </c>
      <c r="AO3844" s="214">
        <f t="shared" si="1217"/>
        <v>0</v>
      </c>
      <c r="AQ3844" s="210"/>
      <c r="AR3844" s="231"/>
      <c r="AS3844" s="15"/>
      <c r="AT3844" s="232">
        <f t="shared" si="1224"/>
        <v>0</v>
      </c>
      <c r="AU3844" s="235">
        <f t="shared" si="1225"/>
        <v>0</v>
      </c>
      <c r="AY3844" s="210"/>
      <c r="AZ3844" s="231"/>
      <c r="BA3844" s="15"/>
      <c r="BB3844" s="232">
        <f t="shared" ref="BB3844:BB3907" si="1233">IF(AY3844&gt;0,(26.3/MAX($AY$4:$AY$4600))*AY3844,0)</f>
        <v>0</v>
      </c>
      <c r="BC3844" s="235">
        <f t="shared" si="1226"/>
        <v>0</v>
      </c>
      <c r="BG3844" s="210"/>
      <c r="BH3844" s="231"/>
      <c r="BI3844" s="15"/>
      <c r="BJ3844" s="232">
        <f t="shared" si="1218"/>
        <v>0</v>
      </c>
      <c r="BK3844" s="235">
        <f t="shared" si="1227"/>
        <v>0</v>
      </c>
      <c r="BM3844" s="109">
        <f t="shared" si="1219"/>
        <v>-5.822366467499438</v>
      </c>
      <c r="BN3844" s="213"/>
      <c r="BR3844" s="228"/>
      <c r="BS3844" s="311"/>
      <c r="BT3844" s="3"/>
      <c r="BU3844" s="213"/>
      <c r="BV3844" s="213"/>
      <c r="BW3844" s="291"/>
    </row>
    <row r="3845" spans="1:75" x14ac:dyDescent="0.2">
      <c r="A3845" s="210"/>
      <c r="B3845" s="211"/>
      <c r="C3845" s="848" t="str">
        <f ca="1">IF(ISERR(AVERAGE(INDIRECT("B"&amp;(ROW()-INT($B$1/2))):INDIRECT("B"&amp;(ROW()+INT($B$1/2))))),"",AVERAGE(INDIRECT("B"&amp;(ROW()-INT($B$1/2))):INDIRECT("B"&amp;(ROW()+INT($B$1/2)))))</f>
        <v/>
      </c>
      <c r="D3845" s="848">
        <f t="shared" si="1232"/>
        <v>0</v>
      </c>
      <c r="E3845" s="275"/>
      <c r="F3845" s="15"/>
      <c r="G3845" s="3"/>
      <c r="H3845" s="3"/>
      <c r="I3845" s="3"/>
      <c r="J3845" s="3"/>
      <c r="K3845" s="3"/>
      <c r="L3845" s="554"/>
      <c r="M3845" s="545"/>
      <c r="N3845" s="546"/>
      <c r="O3845" s="5"/>
      <c r="P3845" s="216"/>
      <c r="Q3845" s="217"/>
      <c r="R3845" s="218"/>
      <c r="S3845" s="219">
        <f t="shared" si="1230"/>
        <v>0</v>
      </c>
      <c r="T3845" s="220">
        <f t="shared" si="1231"/>
        <v>0</v>
      </c>
      <c r="U3845" s="214">
        <f t="shared" si="1228"/>
        <v>0</v>
      </c>
      <c r="W3845" s="221"/>
      <c r="X3845" s="222"/>
      <c r="Y3845" s="222"/>
      <c r="Z3845" s="223"/>
      <c r="AA3845" s="222"/>
      <c r="AB3845" s="224"/>
      <c r="AC3845" s="225"/>
      <c r="AD3845" s="2">
        <f t="shared" ref="AD3845:AD3908" si="1234">IF(W3845&lt;0,W3845-X3845/60-Y3845/3600,W3845+X3845/60+Y3845/3600)</f>
        <v>0</v>
      </c>
      <c r="AE3845" s="2">
        <f t="shared" ref="AE3845:AE3908" si="1235">IF(Z3845&lt;0,Z3845-AA3845/60-AB3845/3600,Z3845+AA3845/60+AB3845/3600)</f>
        <v>0</v>
      </c>
      <c r="AF3845" s="226"/>
      <c r="AG3845" s="219">
        <f t="shared" si="1220"/>
        <v>0</v>
      </c>
      <c r="AH3845" s="234">
        <f t="shared" si="1221"/>
        <v>0</v>
      </c>
      <c r="AI3845" s="214">
        <f t="shared" si="1229"/>
        <v>0</v>
      </c>
      <c r="AK3845" s="229">
        <f t="shared" si="1222"/>
        <v>0</v>
      </c>
      <c r="AL3845" s="226"/>
      <c r="AM3845" s="15"/>
      <c r="AN3845" s="232" t="e">
        <f t="shared" si="1223"/>
        <v>#DIV/0!</v>
      </c>
      <c r="AO3845" s="214">
        <f t="shared" ref="AO3845:AO3908" si="1236">AL3845*3.28084</f>
        <v>0</v>
      </c>
      <c r="AQ3845" s="210"/>
      <c r="AR3845" s="231"/>
      <c r="AS3845" s="15"/>
      <c r="AT3845" s="232">
        <f t="shared" si="1224"/>
        <v>0</v>
      </c>
      <c r="AU3845" s="235">
        <f t="shared" si="1225"/>
        <v>0</v>
      </c>
      <c r="AY3845" s="210"/>
      <c r="AZ3845" s="231"/>
      <c r="BA3845" s="15"/>
      <c r="BB3845" s="232">
        <f t="shared" si="1233"/>
        <v>0</v>
      </c>
      <c r="BC3845" s="235">
        <f t="shared" si="1226"/>
        <v>0</v>
      </c>
      <c r="BG3845" s="210"/>
      <c r="BH3845" s="231"/>
      <c r="BI3845" s="15"/>
      <c r="BJ3845" s="232">
        <f t="shared" ref="BJ3845:BJ3908" si="1237">BG3845</f>
        <v>0</v>
      </c>
      <c r="BK3845" s="235">
        <f t="shared" si="1227"/>
        <v>0</v>
      </c>
      <c r="BM3845" s="109">
        <f t="shared" ref="BM3845:BM3908" si="1238">BM3844+$BQ$14</f>
        <v>-5.8241988049971747</v>
      </c>
      <c r="BN3845" s="213"/>
      <c r="BR3845" s="228"/>
      <c r="BS3845" s="311"/>
      <c r="BT3845" s="3"/>
      <c r="BU3845" s="213"/>
      <c r="BV3845" s="213"/>
      <c r="BW3845" s="291"/>
    </row>
    <row r="3846" spans="1:75" x14ac:dyDescent="0.2">
      <c r="A3846" s="210"/>
      <c r="B3846" s="211"/>
      <c r="C3846" s="848" t="str">
        <f ca="1">IF(ISERR(AVERAGE(INDIRECT("B"&amp;(ROW()-INT($B$1/2))):INDIRECT("B"&amp;(ROW()+INT($B$1/2))))),"",AVERAGE(INDIRECT("B"&amp;(ROW()-INT($B$1/2))):INDIRECT("B"&amp;(ROW()+INT($B$1/2)))))</f>
        <v/>
      </c>
      <c r="D3846" s="848">
        <f t="shared" si="1232"/>
        <v>0</v>
      </c>
      <c r="E3846" s="275"/>
      <c r="F3846" s="15"/>
      <c r="G3846" s="3"/>
      <c r="H3846" s="3"/>
      <c r="I3846" s="3"/>
      <c r="J3846" s="3"/>
      <c r="K3846" s="3"/>
      <c r="L3846" s="554"/>
      <c r="M3846" s="545"/>
      <c r="N3846" s="546"/>
      <c r="O3846" s="5"/>
      <c r="P3846" s="216"/>
      <c r="Q3846" s="217"/>
      <c r="R3846" s="218"/>
      <c r="S3846" s="219">
        <f t="shared" si="1230"/>
        <v>0</v>
      </c>
      <c r="T3846" s="220">
        <f t="shared" si="1231"/>
        <v>0</v>
      </c>
      <c r="U3846" s="214">
        <f t="shared" si="1228"/>
        <v>0</v>
      </c>
      <c r="W3846" s="221"/>
      <c r="X3846" s="222"/>
      <c r="Y3846" s="222"/>
      <c r="Z3846" s="223"/>
      <c r="AA3846" s="222"/>
      <c r="AB3846" s="224"/>
      <c r="AC3846" s="225"/>
      <c r="AD3846" s="2">
        <f t="shared" si="1234"/>
        <v>0</v>
      </c>
      <c r="AE3846" s="2">
        <f t="shared" si="1235"/>
        <v>0</v>
      </c>
      <c r="AF3846" s="226"/>
      <c r="AG3846" s="219">
        <f t="shared" ref="AG3846:AG3909" si="1239">AG3845+IF(AD3846&lt;&gt;0,1.852*60*1000*((ACOS((SIN((AD3845/180)*PI()))*(SIN((AD3846/180)*PI()))+(COS((AD3845/180)*PI()))*(COS((AD3846/180)*PI()))*(COS((AE3846/180)*PI()-(AE3845/180)*PI())))/PI())*180),0)</f>
        <v>0</v>
      </c>
      <c r="AH3846" s="234">
        <f t="shared" ref="AH3846:AH3909" si="1240">AH3845+IF(AD3846&lt;&gt;0,1.852*60*0.6213712*((ACOS((SIN((AD3845/180)*PI()))*(SIN((AD3846/180)*PI()))+(COS((AD3845/180)*PI()))*(COS((AD3846/180)*PI()))*(COS((AE3846/180)*PI()-(AE3845/180)*PI())))/PI())*180),0)</f>
        <v>0</v>
      </c>
      <c r="AI3846" s="214">
        <f t="shared" si="1229"/>
        <v>0</v>
      </c>
      <c r="AK3846" s="229">
        <f t="shared" ref="AK3846:AK3909" si="1241">IF(AL3846&gt;0,AK3845+$AO$1,0)</f>
        <v>0</v>
      </c>
      <c r="AL3846" s="226"/>
      <c r="AM3846" s="15"/>
      <c r="AN3846" s="232" t="e">
        <f t="shared" ref="AN3846:AN3909" si="1242">(42341.84/MAX(AK3846:AK8442))*AK3846*0.0006213712</f>
        <v>#DIV/0!</v>
      </c>
      <c r="AO3846" s="214">
        <f t="shared" si="1236"/>
        <v>0</v>
      </c>
      <c r="AQ3846" s="210"/>
      <c r="AR3846" s="231"/>
      <c r="AS3846" s="15"/>
      <c r="AT3846" s="232">
        <f t="shared" ref="AT3846:AT3909" si="1243">IF(AQ3846&gt;0,(26.3/(MAX($AQ$4:$AQ$4600)*0.0006213712))*AQ3846*0.0006213712,0)</f>
        <v>0</v>
      </c>
      <c r="AU3846" s="235">
        <f t="shared" ref="AU3846:AU3909" si="1244">(AR3846*3.28084)+(AW$4)</f>
        <v>0</v>
      </c>
      <c r="AY3846" s="210"/>
      <c r="AZ3846" s="231"/>
      <c r="BA3846" s="15"/>
      <c r="BB3846" s="232">
        <f t="shared" si="1233"/>
        <v>0</v>
      </c>
      <c r="BC3846" s="235">
        <f t="shared" ref="BC3846:BC3909" si="1245">AZ3846+BE$4</f>
        <v>0</v>
      </c>
      <c r="BG3846" s="210"/>
      <c r="BH3846" s="231"/>
      <c r="BI3846" s="15"/>
      <c r="BJ3846" s="232">
        <f t="shared" si="1237"/>
        <v>0</v>
      </c>
      <c r="BK3846" s="235">
        <f t="shared" ref="BK3846:BK3909" si="1246">BH3846*BM3846</f>
        <v>0</v>
      </c>
      <c r="BM3846" s="109">
        <f t="shared" si="1238"/>
        <v>-5.8260311424949114</v>
      </c>
      <c r="BN3846" s="213"/>
      <c r="BR3846" s="228"/>
      <c r="BS3846" s="311"/>
      <c r="BT3846" s="3"/>
      <c r="BU3846" s="213"/>
      <c r="BV3846" s="213"/>
      <c r="BW3846" s="291"/>
    </row>
    <row r="3847" spans="1:75" x14ac:dyDescent="0.2">
      <c r="A3847" s="210"/>
      <c r="B3847" s="211"/>
      <c r="C3847" s="848" t="str">
        <f ca="1">IF(ISERR(AVERAGE(INDIRECT("B"&amp;(ROW()-INT($B$1/2))):INDIRECT("B"&amp;(ROW()+INT($B$1/2))))),"",AVERAGE(INDIRECT("B"&amp;(ROW()-INT($B$1/2))):INDIRECT("B"&amp;(ROW()+INT($B$1/2)))))</f>
        <v/>
      </c>
      <c r="D3847" s="848">
        <f t="shared" si="1232"/>
        <v>0</v>
      </c>
      <c r="E3847" s="275"/>
      <c r="F3847" s="15"/>
      <c r="G3847" s="3"/>
      <c r="H3847" s="3"/>
      <c r="I3847" s="3"/>
      <c r="J3847" s="3"/>
      <c r="K3847" s="3"/>
      <c r="L3847" s="554"/>
      <c r="M3847" s="545"/>
      <c r="N3847" s="546"/>
      <c r="O3847" s="5"/>
      <c r="P3847" s="216"/>
      <c r="Q3847" s="217"/>
      <c r="R3847" s="218"/>
      <c r="S3847" s="219">
        <f t="shared" si="1230"/>
        <v>0</v>
      </c>
      <c r="T3847" s="220">
        <f t="shared" si="1231"/>
        <v>0</v>
      </c>
      <c r="U3847" s="214">
        <f t="shared" ref="U3847:U3910" si="1247">R3847*3.28084</f>
        <v>0</v>
      </c>
      <c r="W3847" s="221"/>
      <c r="X3847" s="222"/>
      <c r="Y3847" s="222"/>
      <c r="Z3847" s="223"/>
      <c r="AA3847" s="222"/>
      <c r="AB3847" s="224"/>
      <c r="AC3847" s="225"/>
      <c r="AD3847" s="2">
        <f t="shared" si="1234"/>
        <v>0</v>
      </c>
      <c r="AE3847" s="2">
        <f t="shared" si="1235"/>
        <v>0</v>
      </c>
      <c r="AF3847" s="226"/>
      <c r="AG3847" s="219">
        <f t="shared" si="1239"/>
        <v>0</v>
      </c>
      <c r="AH3847" s="234">
        <f t="shared" si="1240"/>
        <v>0</v>
      </c>
      <c r="AI3847" s="214">
        <f t="shared" ref="AI3847:AI3910" si="1248">AF3847*3.28084</f>
        <v>0</v>
      </c>
      <c r="AK3847" s="229">
        <f t="shared" si="1241"/>
        <v>0</v>
      </c>
      <c r="AL3847" s="226"/>
      <c r="AM3847" s="15"/>
      <c r="AN3847" s="232" t="e">
        <f t="shared" si="1242"/>
        <v>#DIV/0!</v>
      </c>
      <c r="AO3847" s="214">
        <f t="shared" si="1236"/>
        <v>0</v>
      </c>
      <c r="AQ3847" s="210"/>
      <c r="AR3847" s="231"/>
      <c r="AS3847" s="15"/>
      <c r="AT3847" s="232">
        <f t="shared" si="1243"/>
        <v>0</v>
      </c>
      <c r="AU3847" s="235">
        <f t="shared" si="1244"/>
        <v>0</v>
      </c>
      <c r="AY3847" s="210"/>
      <c r="AZ3847" s="231"/>
      <c r="BA3847" s="15"/>
      <c r="BB3847" s="232">
        <f t="shared" si="1233"/>
        <v>0</v>
      </c>
      <c r="BC3847" s="235">
        <f t="shared" si="1245"/>
        <v>0</v>
      </c>
      <c r="BG3847" s="210"/>
      <c r="BH3847" s="231"/>
      <c r="BI3847" s="15"/>
      <c r="BJ3847" s="232">
        <f t="shared" si="1237"/>
        <v>0</v>
      </c>
      <c r="BK3847" s="235">
        <f t="shared" si="1246"/>
        <v>0</v>
      </c>
      <c r="BM3847" s="109">
        <f t="shared" si="1238"/>
        <v>-5.8278634799926481</v>
      </c>
      <c r="BN3847" s="213"/>
      <c r="BR3847" s="228"/>
      <c r="BS3847" s="311"/>
      <c r="BT3847" s="3"/>
      <c r="BU3847" s="213"/>
      <c r="BV3847" s="213"/>
      <c r="BW3847" s="291"/>
    </row>
    <row r="3848" spans="1:75" x14ac:dyDescent="0.2">
      <c r="A3848" s="210"/>
      <c r="B3848" s="211"/>
      <c r="C3848" s="848" t="str">
        <f ca="1">IF(ISERR(AVERAGE(INDIRECT("B"&amp;(ROW()-INT($B$1/2))):INDIRECT("B"&amp;(ROW()+INT($B$1/2))))),"",AVERAGE(INDIRECT("B"&amp;(ROW()-INT($B$1/2))):INDIRECT("B"&amp;(ROW()+INT($B$1/2)))))</f>
        <v/>
      </c>
      <c r="D3848" s="848">
        <f t="shared" si="1232"/>
        <v>0</v>
      </c>
      <c r="E3848" s="275"/>
      <c r="F3848" s="15"/>
      <c r="G3848" s="3"/>
      <c r="H3848" s="3"/>
      <c r="I3848" s="3"/>
      <c r="J3848" s="3"/>
      <c r="K3848" s="3"/>
      <c r="L3848" s="554"/>
      <c r="M3848" s="545"/>
      <c r="N3848" s="546"/>
      <c r="O3848" s="5"/>
      <c r="P3848" s="216"/>
      <c r="Q3848" s="217"/>
      <c r="R3848" s="218"/>
      <c r="S3848" s="219">
        <f t="shared" si="1230"/>
        <v>0</v>
      </c>
      <c r="T3848" s="220">
        <f t="shared" si="1231"/>
        <v>0</v>
      </c>
      <c r="U3848" s="214">
        <f t="shared" si="1247"/>
        <v>0</v>
      </c>
      <c r="W3848" s="221"/>
      <c r="X3848" s="222"/>
      <c r="Y3848" s="222"/>
      <c r="Z3848" s="223"/>
      <c r="AA3848" s="222"/>
      <c r="AB3848" s="224"/>
      <c r="AC3848" s="225"/>
      <c r="AD3848" s="2">
        <f t="shared" si="1234"/>
        <v>0</v>
      </c>
      <c r="AE3848" s="2">
        <f t="shared" si="1235"/>
        <v>0</v>
      </c>
      <c r="AF3848" s="226"/>
      <c r="AG3848" s="219">
        <f t="shared" si="1239"/>
        <v>0</v>
      </c>
      <c r="AH3848" s="234">
        <f t="shared" si="1240"/>
        <v>0</v>
      </c>
      <c r="AI3848" s="214">
        <f t="shared" si="1248"/>
        <v>0</v>
      </c>
      <c r="AK3848" s="229">
        <f t="shared" si="1241"/>
        <v>0</v>
      </c>
      <c r="AL3848" s="226"/>
      <c r="AM3848" s="15"/>
      <c r="AN3848" s="232" t="e">
        <f t="shared" si="1242"/>
        <v>#DIV/0!</v>
      </c>
      <c r="AO3848" s="214">
        <f t="shared" si="1236"/>
        <v>0</v>
      </c>
      <c r="AQ3848" s="210"/>
      <c r="AR3848" s="231"/>
      <c r="AS3848" s="15"/>
      <c r="AT3848" s="232">
        <f t="shared" si="1243"/>
        <v>0</v>
      </c>
      <c r="AU3848" s="235">
        <f t="shared" si="1244"/>
        <v>0</v>
      </c>
      <c r="AY3848" s="210"/>
      <c r="AZ3848" s="231"/>
      <c r="BA3848" s="15"/>
      <c r="BB3848" s="232">
        <f t="shared" si="1233"/>
        <v>0</v>
      </c>
      <c r="BC3848" s="235">
        <f t="shared" si="1245"/>
        <v>0</v>
      </c>
      <c r="BG3848" s="210"/>
      <c r="BH3848" s="231"/>
      <c r="BI3848" s="15"/>
      <c r="BJ3848" s="232">
        <f t="shared" si="1237"/>
        <v>0</v>
      </c>
      <c r="BK3848" s="235">
        <f t="shared" si="1246"/>
        <v>0</v>
      </c>
      <c r="BM3848" s="109">
        <f t="shared" si="1238"/>
        <v>-5.8296958174903848</v>
      </c>
      <c r="BN3848" s="213"/>
      <c r="BR3848" s="228"/>
      <c r="BS3848" s="311"/>
      <c r="BT3848" s="3"/>
      <c r="BU3848" s="213"/>
      <c r="BV3848" s="213"/>
      <c r="BW3848" s="291"/>
    </row>
    <row r="3849" spans="1:75" x14ac:dyDescent="0.2">
      <c r="A3849" s="210"/>
      <c r="B3849" s="211"/>
      <c r="C3849" s="848" t="str">
        <f ca="1">IF(ISERR(AVERAGE(INDIRECT("B"&amp;(ROW()-INT($B$1/2))):INDIRECT("B"&amp;(ROW()+INT($B$1/2))))),"",AVERAGE(INDIRECT("B"&amp;(ROW()-INT($B$1/2))):INDIRECT("B"&amp;(ROW()+INT($B$1/2)))))</f>
        <v/>
      </c>
      <c r="D3849" s="848">
        <f t="shared" si="1232"/>
        <v>0</v>
      </c>
      <c r="E3849" s="275"/>
      <c r="F3849" s="15"/>
      <c r="G3849" s="3"/>
      <c r="H3849" s="3"/>
      <c r="I3849" s="3"/>
      <c r="J3849" s="3"/>
      <c r="K3849" s="3"/>
      <c r="L3849" s="554"/>
      <c r="M3849" s="545"/>
      <c r="N3849" s="546"/>
      <c r="O3849" s="5"/>
      <c r="P3849" s="216"/>
      <c r="Q3849" s="217"/>
      <c r="R3849" s="218"/>
      <c r="S3849" s="219">
        <f t="shared" ref="S3849:S3912" si="1249">S3848+IF(P3849&lt;&gt;0,1.852*60*1000*((ACOS((SIN((P3848/180)*PI()))*(SIN((P3849/180)*PI()))+(COS((P3848/180)*PI()))*(COS((P3849/180)*PI()))*(COS((Q3849/180)*PI()-(Q3848/180)*PI())))/PI())*180),0)</f>
        <v>0</v>
      </c>
      <c r="T3849" s="220">
        <f t="shared" ref="T3849:T3912" si="1250">T3848+IF(P3849&lt;&gt;0,1.852*60*0.6213712*((ACOS((SIN((P3848/180)*PI()))*(SIN((P3849/180)*PI()))+(COS((P3848/180)*PI()))*(COS((P3849/180)*PI()))*(COS((Q3849/180)*PI()-(Q3848/180)*PI())))/PI())*180),0)</f>
        <v>0</v>
      </c>
      <c r="U3849" s="214">
        <f t="shared" si="1247"/>
        <v>0</v>
      </c>
      <c r="W3849" s="221"/>
      <c r="X3849" s="222"/>
      <c r="Y3849" s="222"/>
      <c r="Z3849" s="223"/>
      <c r="AA3849" s="222"/>
      <c r="AB3849" s="224"/>
      <c r="AC3849" s="225"/>
      <c r="AD3849" s="2">
        <f t="shared" si="1234"/>
        <v>0</v>
      </c>
      <c r="AE3849" s="2">
        <f t="shared" si="1235"/>
        <v>0</v>
      </c>
      <c r="AF3849" s="226"/>
      <c r="AG3849" s="219">
        <f t="shared" si="1239"/>
        <v>0</v>
      </c>
      <c r="AH3849" s="234">
        <f t="shared" si="1240"/>
        <v>0</v>
      </c>
      <c r="AI3849" s="214">
        <f t="shared" si="1248"/>
        <v>0</v>
      </c>
      <c r="AK3849" s="229">
        <f t="shared" si="1241"/>
        <v>0</v>
      </c>
      <c r="AL3849" s="226"/>
      <c r="AM3849" s="15"/>
      <c r="AN3849" s="232" t="e">
        <f t="shared" si="1242"/>
        <v>#DIV/0!</v>
      </c>
      <c r="AO3849" s="214">
        <f t="shared" si="1236"/>
        <v>0</v>
      </c>
      <c r="AQ3849" s="210"/>
      <c r="AR3849" s="231"/>
      <c r="AS3849" s="15"/>
      <c r="AT3849" s="232">
        <f t="shared" si="1243"/>
        <v>0</v>
      </c>
      <c r="AU3849" s="235">
        <f t="shared" si="1244"/>
        <v>0</v>
      </c>
      <c r="AY3849" s="210"/>
      <c r="AZ3849" s="231"/>
      <c r="BA3849" s="15"/>
      <c r="BB3849" s="232">
        <f t="shared" si="1233"/>
        <v>0</v>
      </c>
      <c r="BC3849" s="235">
        <f t="shared" si="1245"/>
        <v>0</v>
      </c>
      <c r="BG3849" s="210"/>
      <c r="BH3849" s="231"/>
      <c r="BI3849" s="15"/>
      <c r="BJ3849" s="232">
        <f t="shared" si="1237"/>
        <v>0</v>
      </c>
      <c r="BK3849" s="235">
        <f t="shared" si="1246"/>
        <v>0</v>
      </c>
      <c r="BM3849" s="109">
        <f t="shared" si="1238"/>
        <v>-5.8315281549881215</v>
      </c>
      <c r="BN3849" s="213"/>
      <c r="BR3849" s="228"/>
      <c r="BS3849" s="311"/>
      <c r="BT3849" s="3"/>
      <c r="BU3849" s="213"/>
      <c r="BV3849" s="213"/>
      <c r="BW3849" s="291"/>
    </row>
    <row r="3850" spans="1:75" x14ac:dyDescent="0.2">
      <c r="A3850" s="210"/>
      <c r="B3850" s="211"/>
      <c r="C3850" s="848" t="str">
        <f ca="1">IF(ISERR(AVERAGE(INDIRECT("B"&amp;(ROW()-INT($B$1/2))):INDIRECT("B"&amp;(ROW()+INT($B$1/2))))),"",AVERAGE(INDIRECT("B"&amp;(ROW()-INT($B$1/2))):INDIRECT("B"&amp;(ROW()+INT($B$1/2)))))</f>
        <v/>
      </c>
      <c r="D3850" s="848">
        <f t="shared" si="1232"/>
        <v>0</v>
      </c>
      <c r="E3850" s="275"/>
      <c r="F3850" s="15"/>
      <c r="G3850" s="3"/>
      <c r="H3850" s="3"/>
      <c r="I3850" s="3"/>
      <c r="J3850" s="3"/>
      <c r="K3850" s="3"/>
      <c r="L3850" s="554"/>
      <c r="M3850" s="545"/>
      <c r="N3850" s="546"/>
      <c r="O3850" s="5"/>
      <c r="P3850" s="216"/>
      <c r="Q3850" s="217"/>
      <c r="R3850" s="218"/>
      <c r="S3850" s="219">
        <f t="shared" si="1249"/>
        <v>0</v>
      </c>
      <c r="T3850" s="220">
        <f t="shared" si="1250"/>
        <v>0</v>
      </c>
      <c r="U3850" s="214">
        <f t="shared" si="1247"/>
        <v>0</v>
      </c>
      <c r="W3850" s="221"/>
      <c r="X3850" s="222"/>
      <c r="Y3850" s="222"/>
      <c r="Z3850" s="223"/>
      <c r="AA3850" s="222"/>
      <c r="AB3850" s="224"/>
      <c r="AC3850" s="225"/>
      <c r="AD3850" s="2">
        <f t="shared" si="1234"/>
        <v>0</v>
      </c>
      <c r="AE3850" s="2">
        <f t="shared" si="1235"/>
        <v>0</v>
      </c>
      <c r="AF3850" s="226"/>
      <c r="AG3850" s="219">
        <f t="shared" si="1239"/>
        <v>0</v>
      </c>
      <c r="AH3850" s="234">
        <f t="shared" si="1240"/>
        <v>0</v>
      </c>
      <c r="AI3850" s="214">
        <f t="shared" si="1248"/>
        <v>0</v>
      </c>
      <c r="AK3850" s="229">
        <f t="shared" si="1241"/>
        <v>0</v>
      </c>
      <c r="AL3850" s="226"/>
      <c r="AM3850" s="15"/>
      <c r="AN3850" s="232" t="e">
        <f t="shared" si="1242"/>
        <v>#DIV/0!</v>
      </c>
      <c r="AO3850" s="214">
        <f t="shared" si="1236"/>
        <v>0</v>
      </c>
      <c r="AQ3850" s="210"/>
      <c r="AR3850" s="231"/>
      <c r="AS3850" s="15"/>
      <c r="AT3850" s="232">
        <f t="shared" si="1243"/>
        <v>0</v>
      </c>
      <c r="AU3850" s="235">
        <f t="shared" si="1244"/>
        <v>0</v>
      </c>
      <c r="AY3850" s="210"/>
      <c r="AZ3850" s="231"/>
      <c r="BA3850" s="15"/>
      <c r="BB3850" s="232">
        <f t="shared" si="1233"/>
        <v>0</v>
      </c>
      <c r="BC3850" s="235">
        <f t="shared" si="1245"/>
        <v>0</v>
      </c>
      <c r="BG3850" s="210"/>
      <c r="BH3850" s="231"/>
      <c r="BI3850" s="15"/>
      <c r="BJ3850" s="232">
        <f t="shared" si="1237"/>
        <v>0</v>
      </c>
      <c r="BK3850" s="235">
        <f t="shared" si="1246"/>
        <v>0</v>
      </c>
      <c r="BM3850" s="109">
        <f t="shared" si="1238"/>
        <v>-5.8333604924858582</v>
      </c>
      <c r="BN3850" s="213"/>
      <c r="BR3850" s="228"/>
      <c r="BS3850" s="311"/>
      <c r="BT3850" s="3"/>
      <c r="BU3850" s="213"/>
      <c r="BV3850" s="213"/>
      <c r="BW3850" s="291"/>
    </row>
    <row r="3851" spans="1:75" x14ac:dyDescent="0.2">
      <c r="A3851" s="210"/>
      <c r="B3851" s="211"/>
      <c r="C3851" s="848" t="str">
        <f ca="1">IF(ISERR(AVERAGE(INDIRECT("B"&amp;(ROW()-INT($B$1/2))):INDIRECT("B"&amp;(ROW()+INT($B$1/2))))),"",AVERAGE(INDIRECT("B"&amp;(ROW()-INT($B$1/2))):INDIRECT("B"&amp;(ROW()+INT($B$1/2)))))</f>
        <v/>
      </c>
      <c r="D3851" s="848">
        <f t="shared" si="1232"/>
        <v>0</v>
      </c>
      <c r="E3851" s="275"/>
      <c r="F3851" s="15"/>
      <c r="G3851" s="3"/>
      <c r="H3851" s="3"/>
      <c r="I3851" s="3"/>
      <c r="J3851" s="3"/>
      <c r="K3851" s="3"/>
      <c r="L3851" s="554"/>
      <c r="M3851" s="545"/>
      <c r="N3851" s="546"/>
      <c r="O3851" s="5"/>
      <c r="P3851" s="216"/>
      <c r="Q3851" s="217"/>
      <c r="R3851" s="218"/>
      <c r="S3851" s="219">
        <f t="shared" si="1249"/>
        <v>0</v>
      </c>
      <c r="T3851" s="220">
        <f t="shared" si="1250"/>
        <v>0</v>
      </c>
      <c r="U3851" s="214">
        <f t="shared" si="1247"/>
        <v>0</v>
      </c>
      <c r="W3851" s="221"/>
      <c r="X3851" s="222"/>
      <c r="Y3851" s="222"/>
      <c r="Z3851" s="223"/>
      <c r="AA3851" s="222"/>
      <c r="AB3851" s="224"/>
      <c r="AC3851" s="225"/>
      <c r="AD3851" s="2">
        <f t="shared" si="1234"/>
        <v>0</v>
      </c>
      <c r="AE3851" s="2">
        <f t="shared" si="1235"/>
        <v>0</v>
      </c>
      <c r="AF3851" s="226"/>
      <c r="AG3851" s="219">
        <f t="shared" si="1239"/>
        <v>0</v>
      </c>
      <c r="AH3851" s="234">
        <f t="shared" si="1240"/>
        <v>0</v>
      </c>
      <c r="AI3851" s="214">
        <f t="shared" si="1248"/>
        <v>0</v>
      </c>
      <c r="AK3851" s="229">
        <f t="shared" si="1241"/>
        <v>0</v>
      </c>
      <c r="AL3851" s="226"/>
      <c r="AM3851" s="15"/>
      <c r="AN3851" s="232" t="e">
        <f t="shared" si="1242"/>
        <v>#DIV/0!</v>
      </c>
      <c r="AO3851" s="214">
        <f t="shared" si="1236"/>
        <v>0</v>
      </c>
      <c r="AQ3851" s="210"/>
      <c r="AR3851" s="231"/>
      <c r="AS3851" s="15"/>
      <c r="AT3851" s="232">
        <f t="shared" si="1243"/>
        <v>0</v>
      </c>
      <c r="AU3851" s="235">
        <f t="shared" si="1244"/>
        <v>0</v>
      </c>
      <c r="AY3851" s="210"/>
      <c r="AZ3851" s="231"/>
      <c r="BA3851" s="15"/>
      <c r="BB3851" s="232">
        <f t="shared" si="1233"/>
        <v>0</v>
      </c>
      <c r="BC3851" s="235">
        <f t="shared" si="1245"/>
        <v>0</v>
      </c>
      <c r="BG3851" s="210"/>
      <c r="BH3851" s="231"/>
      <c r="BI3851" s="15"/>
      <c r="BJ3851" s="232">
        <f t="shared" si="1237"/>
        <v>0</v>
      </c>
      <c r="BK3851" s="235">
        <f t="shared" si="1246"/>
        <v>0</v>
      </c>
      <c r="BM3851" s="109">
        <f t="shared" si="1238"/>
        <v>-5.8351928299835949</v>
      </c>
      <c r="BN3851" s="213"/>
      <c r="BR3851" s="228"/>
      <c r="BS3851" s="311"/>
      <c r="BT3851" s="3"/>
      <c r="BU3851" s="213"/>
      <c r="BV3851" s="213"/>
      <c r="BW3851" s="291"/>
    </row>
    <row r="3852" spans="1:75" x14ac:dyDescent="0.2">
      <c r="A3852" s="210"/>
      <c r="B3852" s="211"/>
      <c r="C3852" s="848" t="str">
        <f ca="1">IF(ISERR(AVERAGE(INDIRECT("B"&amp;(ROW()-INT($B$1/2))):INDIRECT("B"&amp;(ROW()+INT($B$1/2))))),"",AVERAGE(INDIRECT("B"&amp;(ROW()-INT($B$1/2))):INDIRECT("B"&amp;(ROW()+INT($B$1/2)))))</f>
        <v/>
      </c>
      <c r="D3852" s="848">
        <f t="shared" si="1232"/>
        <v>0</v>
      </c>
      <c r="E3852" s="275"/>
      <c r="F3852" s="15"/>
      <c r="G3852" s="3"/>
      <c r="H3852" s="3"/>
      <c r="I3852" s="3"/>
      <c r="J3852" s="3"/>
      <c r="K3852" s="3"/>
      <c r="L3852" s="554"/>
      <c r="M3852" s="545"/>
      <c r="N3852" s="546"/>
      <c r="O3852" s="5"/>
      <c r="P3852" s="216"/>
      <c r="Q3852" s="217"/>
      <c r="R3852" s="218"/>
      <c r="S3852" s="219">
        <f t="shared" si="1249"/>
        <v>0</v>
      </c>
      <c r="T3852" s="220">
        <f t="shared" si="1250"/>
        <v>0</v>
      </c>
      <c r="U3852" s="214">
        <f t="shared" si="1247"/>
        <v>0</v>
      </c>
      <c r="W3852" s="221"/>
      <c r="X3852" s="222"/>
      <c r="Y3852" s="222"/>
      <c r="Z3852" s="223"/>
      <c r="AA3852" s="222"/>
      <c r="AB3852" s="224"/>
      <c r="AC3852" s="225"/>
      <c r="AD3852" s="2">
        <f t="shared" si="1234"/>
        <v>0</v>
      </c>
      <c r="AE3852" s="2">
        <f t="shared" si="1235"/>
        <v>0</v>
      </c>
      <c r="AF3852" s="226"/>
      <c r="AG3852" s="219">
        <f t="shared" si="1239"/>
        <v>0</v>
      </c>
      <c r="AH3852" s="234">
        <f t="shared" si="1240"/>
        <v>0</v>
      </c>
      <c r="AI3852" s="214">
        <f t="shared" si="1248"/>
        <v>0</v>
      </c>
      <c r="AK3852" s="229">
        <f t="shared" si="1241"/>
        <v>0</v>
      </c>
      <c r="AL3852" s="226"/>
      <c r="AM3852" s="15"/>
      <c r="AN3852" s="232" t="e">
        <f t="shared" si="1242"/>
        <v>#DIV/0!</v>
      </c>
      <c r="AO3852" s="214">
        <f t="shared" si="1236"/>
        <v>0</v>
      </c>
      <c r="AQ3852" s="210"/>
      <c r="AR3852" s="231"/>
      <c r="AS3852" s="15"/>
      <c r="AT3852" s="232">
        <f t="shared" si="1243"/>
        <v>0</v>
      </c>
      <c r="AU3852" s="235">
        <f t="shared" si="1244"/>
        <v>0</v>
      </c>
      <c r="AY3852" s="210"/>
      <c r="AZ3852" s="231"/>
      <c r="BA3852" s="15"/>
      <c r="BB3852" s="232">
        <f t="shared" si="1233"/>
        <v>0</v>
      </c>
      <c r="BC3852" s="235">
        <f t="shared" si="1245"/>
        <v>0</v>
      </c>
      <c r="BG3852" s="210"/>
      <c r="BH3852" s="231"/>
      <c r="BI3852" s="15"/>
      <c r="BJ3852" s="232">
        <f t="shared" si="1237"/>
        <v>0</v>
      </c>
      <c r="BK3852" s="235">
        <f t="shared" si="1246"/>
        <v>0</v>
      </c>
      <c r="BM3852" s="109">
        <f t="shared" si="1238"/>
        <v>-5.8370251674813316</v>
      </c>
      <c r="BN3852" s="213"/>
      <c r="BR3852" s="228"/>
      <c r="BS3852" s="311"/>
      <c r="BT3852" s="3"/>
      <c r="BU3852" s="213"/>
      <c r="BV3852" s="213"/>
      <c r="BW3852" s="291"/>
    </row>
    <row r="3853" spans="1:75" x14ac:dyDescent="0.2">
      <c r="A3853" s="210"/>
      <c r="B3853" s="211"/>
      <c r="C3853" s="848" t="str">
        <f ca="1">IF(ISERR(AVERAGE(INDIRECT("B"&amp;(ROW()-INT($B$1/2))):INDIRECT("B"&amp;(ROW()+INT($B$1/2))))),"",AVERAGE(INDIRECT("B"&amp;(ROW()-INT($B$1/2))):INDIRECT("B"&amp;(ROW()+INT($B$1/2)))))</f>
        <v/>
      </c>
      <c r="D3853" s="848">
        <f t="shared" si="1232"/>
        <v>0</v>
      </c>
      <c r="E3853" s="275"/>
      <c r="F3853" s="15"/>
      <c r="G3853" s="3"/>
      <c r="H3853" s="3"/>
      <c r="I3853" s="3"/>
      <c r="J3853" s="3"/>
      <c r="K3853" s="3"/>
      <c r="L3853" s="554"/>
      <c r="M3853" s="545"/>
      <c r="N3853" s="546"/>
      <c r="O3853" s="5"/>
      <c r="P3853" s="216"/>
      <c r="Q3853" s="217"/>
      <c r="R3853" s="218"/>
      <c r="S3853" s="219">
        <f t="shared" si="1249"/>
        <v>0</v>
      </c>
      <c r="T3853" s="220">
        <f t="shared" si="1250"/>
        <v>0</v>
      </c>
      <c r="U3853" s="214">
        <f t="shared" si="1247"/>
        <v>0</v>
      </c>
      <c r="W3853" s="221"/>
      <c r="X3853" s="222"/>
      <c r="Y3853" s="222"/>
      <c r="Z3853" s="223"/>
      <c r="AA3853" s="222"/>
      <c r="AB3853" s="224"/>
      <c r="AC3853" s="225"/>
      <c r="AD3853" s="2">
        <f t="shared" si="1234"/>
        <v>0</v>
      </c>
      <c r="AE3853" s="2">
        <f t="shared" si="1235"/>
        <v>0</v>
      </c>
      <c r="AF3853" s="226"/>
      <c r="AG3853" s="219">
        <f t="shared" si="1239"/>
        <v>0</v>
      </c>
      <c r="AH3853" s="234">
        <f t="shared" si="1240"/>
        <v>0</v>
      </c>
      <c r="AI3853" s="214">
        <f t="shared" si="1248"/>
        <v>0</v>
      </c>
      <c r="AK3853" s="229">
        <f t="shared" si="1241"/>
        <v>0</v>
      </c>
      <c r="AL3853" s="226"/>
      <c r="AM3853" s="15"/>
      <c r="AN3853" s="232" t="e">
        <f t="shared" si="1242"/>
        <v>#DIV/0!</v>
      </c>
      <c r="AO3853" s="214">
        <f t="shared" si="1236"/>
        <v>0</v>
      </c>
      <c r="AQ3853" s="210"/>
      <c r="AR3853" s="231"/>
      <c r="AS3853" s="15"/>
      <c r="AT3853" s="232">
        <f t="shared" si="1243"/>
        <v>0</v>
      </c>
      <c r="AU3853" s="235">
        <f t="shared" si="1244"/>
        <v>0</v>
      </c>
      <c r="AY3853" s="210"/>
      <c r="AZ3853" s="231"/>
      <c r="BA3853" s="15"/>
      <c r="BB3853" s="232">
        <f t="shared" si="1233"/>
        <v>0</v>
      </c>
      <c r="BC3853" s="235">
        <f t="shared" si="1245"/>
        <v>0</v>
      </c>
      <c r="BG3853" s="210"/>
      <c r="BH3853" s="231"/>
      <c r="BI3853" s="15"/>
      <c r="BJ3853" s="232">
        <f t="shared" si="1237"/>
        <v>0</v>
      </c>
      <c r="BK3853" s="235">
        <f t="shared" si="1246"/>
        <v>0</v>
      </c>
      <c r="BM3853" s="109">
        <f t="shared" si="1238"/>
        <v>-5.8388575049790683</v>
      </c>
      <c r="BN3853" s="213"/>
      <c r="BR3853" s="228"/>
      <c r="BS3853" s="311"/>
      <c r="BT3853" s="3"/>
      <c r="BU3853" s="213"/>
      <c r="BV3853" s="213"/>
      <c r="BW3853" s="291"/>
    </row>
    <row r="3854" spans="1:75" x14ac:dyDescent="0.2">
      <c r="A3854" s="210"/>
      <c r="B3854" s="211"/>
      <c r="C3854" s="848" t="str">
        <f ca="1">IF(ISERR(AVERAGE(INDIRECT("B"&amp;(ROW()-INT($B$1/2))):INDIRECT("B"&amp;(ROW()+INT($B$1/2))))),"",AVERAGE(INDIRECT("B"&amp;(ROW()-INT($B$1/2))):INDIRECT("B"&amp;(ROW()+INT($B$1/2)))))</f>
        <v/>
      </c>
      <c r="D3854" s="848">
        <f t="shared" si="1232"/>
        <v>0</v>
      </c>
      <c r="E3854" s="275"/>
      <c r="F3854" s="15"/>
      <c r="G3854" s="3"/>
      <c r="H3854" s="3"/>
      <c r="I3854" s="3"/>
      <c r="J3854" s="3"/>
      <c r="K3854" s="3"/>
      <c r="L3854" s="554"/>
      <c r="M3854" s="545"/>
      <c r="N3854" s="546"/>
      <c r="O3854" s="5"/>
      <c r="P3854" s="216"/>
      <c r="Q3854" s="217"/>
      <c r="R3854" s="218"/>
      <c r="S3854" s="219">
        <f t="shared" si="1249"/>
        <v>0</v>
      </c>
      <c r="T3854" s="220">
        <f t="shared" si="1250"/>
        <v>0</v>
      </c>
      <c r="U3854" s="214">
        <f t="shared" si="1247"/>
        <v>0</v>
      </c>
      <c r="W3854" s="221"/>
      <c r="X3854" s="222"/>
      <c r="Y3854" s="222"/>
      <c r="Z3854" s="223"/>
      <c r="AA3854" s="222"/>
      <c r="AB3854" s="224"/>
      <c r="AC3854" s="225"/>
      <c r="AD3854" s="2">
        <f t="shared" si="1234"/>
        <v>0</v>
      </c>
      <c r="AE3854" s="2">
        <f t="shared" si="1235"/>
        <v>0</v>
      </c>
      <c r="AF3854" s="226"/>
      <c r="AG3854" s="219">
        <f t="shared" si="1239"/>
        <v>0</v>
      </c>
      <c r="AH3854" s="234">
        <f t="shared" si="1240"/>
        <v>0</v>
      </c>
      <c r="AI3854" s="214">
        <f t="shared" si="1248"/>
        <v>0</v>
      </c>
      <c r="AK3854" s="229">
        <f t="shared" si="1241"/>
        <v>0</v>
      </c>
      <c r="AL3854" s="226"/>
      <c r="AM3854" s="15"/>
      <c r="AN3854" s="232" t="e">
        <f t="shared" si="1242"/>
        <v>#DIV/0!</v>
      </c>
      <c r="AO3854" s="214">
        <f t="shared" si="1236"/>
        <v>0</v>
      </c>
      <c r="AQ3854" s="210"/>
      <c r="AR3854" s="231"/>
      <c r="AS3854" s="15"/>
      <c r="AT3854" s="232">
        <f t="shared" si="1243"/>
        <v>0</v>
      </c>
      <c r="AU3854" s="235">
        <f t="shared" si="1244"/>
        <v>0</v>
      </c>
      <c r="AY3854" s="210"/>
      <c r="AZ3854" s="231"/>
      <c r="BA3854" s="15"/>
      <c r="BB3854" s="232">
        <f t="shared" si="1233"/>
        <v>0</v>
      </c>
      <c r="BC3854" s="235">
        <f t="shared" si="1245"/>
        <v>0</v>
      </c>
      <c r="BG3854" s="210"/>
      <c r="BH3854" s="231"/>
      <c r="BI3854" s="15"/>
      <c r="BJ3854" s="232">
        <f t="shared" si="1237"/>
        <v>0</v>
      </c>
      <c r="BK3854" s="235">
        <f t="shared" si="1246"/>
        <v>0</v>
      </c>
      <c r="BM3854" s="109">
        <f t="shared" si="1238"/>
        <v>-5.840689842476805</v>
      </c>
      <c r="BN3854" s="213"/>
      <c r="BR3854" s="228"/>
      <c r="BS3854" s="311"/>
      <c r="BT3854" s="3"/>
      <c r="BU3854" s="213"/>
      <c r="BV3854" s="213"/>
      <c r="BW3854" s="291"/>
    </row>
    <row r="3855" spans="1:75" x14ac:dyDescent="0.2">
      <c r="A3855" s="210"/>
      <c r="B3855" s="211"/>
      <c r="C3855" s="848" t="str">
        <f ca="1">IF(ISERR(AVERAGE(INDIRECT("B"&amp;(ROW()-INT($B$1/2))):INDIRECT("B"&amp;(ROW()+INT($B$1/2))))),"",AVERAGE(INDIRECT("B"&amp;(ROW()-INT($B$1/2))):INDIRECT("B"&amp;(ROW()+INT($B$1/2)))))</f>
        <v/>
      </c>
      <c r="D3855" s="848">
        <f t="shared" si="1232"/>
        <v>0</v>
      </c>
      <c r="E3855" s="275"/>
      <c r="F3855" s="15"/>
      <c r="G3855" s="3"/>
      <c r="H3855" s="3"/>
      <c r="I3855" s="3"/>
      <c r="J3855" s="3"/>
      <c r="K3855" s="3"/>
      <c r="L3855" s="554"/>
      <c r="M3855" s="545"/>
      <c r="N3855" s="546"/>
      <c r="O3855" s="5"/>
      <c r="P3855" s="216"/>
      <c r="Q3855" s="217"/>
      <c r="R3855" s="218"/>
      <c r="S3855" s="219">
        <f t="shared" si="1249"/>
        <v>0</v>
      </c>
      <c r="T3855" s="220">
        <f t="shared" si="1250"/>
        <v>0</v>
      </c>
      <c r="U3855" s="214">
        <f t="shared" si="1247"/>
        <v>0</v>
      </c>
      <c r="W3855" s="221"/>
      <c r="X3855" s="222"/>
      <c r="Y3855" s="222"/>
      <c r="Z3855" s="223"/>
      <c r="AA3855" s="222"/>
      <c r="AB3855" s="224"/>
      <c r="AC3855" s="225"/>
      <c r="AD3855" s="2">
        <f t="shared" si="1234"/>
        <v>0</v>
      </c>
      <c r="AE3855" s="2">
        <f t="shared" si="1235"/>
        <v>0</v>
      </c>
      <c r="AF3855" s="226"/>
      <c r="AG3855" s="219">
        <f t="shared" si="1239"/>
        <v>0</v>
      </c>
      <c r="AH3855" s="234">
        <f t="shared" si="1240"/>
        <v>0</v>
      </c>
      <c r="AI3855" s="214">
        <f t="shared" si="1248"/>
        <v>0</v>
      </c>
      <c r="AK3855" s="229">
        <f t="shared" si="1241"/>
        <v>0</v>
      </c>
      <c r="AL3855" s="226"/>
      <c r="AM3855" s="15"/>
      <c r="AN3855" s="232" t="e">
        <f t="shared" si="1242"/>
        <v>#DIV/0!</v>
      </c>
      <c r="AO3855" s="214">
        <f t="shared" si="1236"/>
        <v>0</v>
      </c>
      <c r="AQ3855" s="210"/>
      <c r="AR3855" s="231"/>
      <c r="AS3855" s="15"/>
      <c r="AT3855" s="232">
        <f t="shared" si="1243"/>
        <v>0</v>
      </c>
      <c r="AU3855" s="235">
        <f t="shared" si="1244"/>
        <v>0</v>
      </c>
      <c r="AY3855" s="210"/>
      <c r="AZ3855" s="231"/>
      <c r="BA3855" s="15"/>
      <c r="BB3855" s="232">
        <f t="shared" si="1233"/>
        <v>0</v>
      </c>
      <c r="BC3855" s="235">
        <f t="shared" si="1245"/>
        <v>0</v>
      </c>
      <c r="BG3855" s="210"/>
      <c r="BH3855" s="231"/>
      <c r="BI3855" s="15"/>
      <c r="BJ3855" s="232">
        <f t="shared" si="1237"/>
        <v>0</v>
      </c>
      <c r="BK3855" s="235">
        <f t="shared" si="1246"/>
        <v>0</v>
      </c>
      <c r="BM3855" s="109">
        <f t="shared" si="1238"/>
        <v>-5.8425221799745417</v>
      </c>
      <c r="BN3855" s="213"/>
      <c r="BR3855" s="228"/>
      <c r="BS3855" s="311"/>
      <c r="BT3855" s="3"/>
      <c r="BU3855" s="213"/>
      <c r="BV3855" s="213"/>
      <c r="BW3855" s="291"/>
    </row>
    <row r="3856" spans="1:75" x14ac:dyDescent="0.2">
      <c r="A3856" s="210"/>
      <c r="B3856" s="211"/>
      <c r="C3856" s="848" t="str">
        <f ca="1">IF(ISERR(AVERAGE(INDIRECT("B"&amp;(ROW()-INT($B$1/2))):INDIRECT("B"&amp;(ROW()+INT($B$1/2))))),"",AVERAGE(INDIRECT("B"&amp;(ROW()-INT($B$1/2))):INDIRECT("B"&amp;(ROW()+INT($B$1/2)))))</f>
        <v/>
      </c>
      <c r="D3856" s="848">
        <f t="shared" si="1232"/>
        <v>0</v>
      </c>
      <c r="E3856" s="275"/>
      <c r="F3856" s="15"/>
      <c r="G3856" s="3"/>
      <c r="H3856" s="3"/>
      <c r="I3856" s="3"/>
      <c r="J3856" s="3"/>
      <c r="K3856" s="3"/>
      <c r="L3856" s="554"/>
      <c r="M3856" s="545"/>
      <c r="N3856" s="546"/>
      <c r="O3856" s="5"/>
      <c r="P3856" s="216"/>
      <c r="Q3856" s="217"/>
      <c r="R3856" s="218"/>
      <c r="S3856" s="219">
        <f t="shared" si="1249"/>
        <v>0</v>
      </c>
      <c r="T3856" s="220">
        <f t="shared" si="1250"/>
        <v>0</v>
      </c>
      <c r="U3856" s="214">
        <f t="shared" si="1247"/>
        <v>0</v>
      </c>
      <c r="W3856" s="221"/>
      <c r="X3856" s="222"/>
      <c r="Y3856" s="222"/>
      <c r="Z3856" s="223"/>
      <c r="AA3856" s="222"/>
      <c r="AB3856" s="224"/>
      <c r="AC3856" s="225"/>
      <c r="AD3856" s="2">
        <f t="shared" si="1234"/>
        <v>0</v>
      </c>
      <c r="AE3856" s="2">
        <f t="shared" si="1235"/>
        <v>0</v>
      </c>
      <c r="AF3856" s="226"/>
      <c r="AG3856" s="219">
        <f t="shared" si="1239"/>
        <v>0</v>
      </c>
      <c r="AH3856" s="234">
        <f t="shared" si="1240"/>
        <v>0</v>
      </c>
      <c r="AI3856" s="214">
        <f t="shared" si="1248"/>
        <v>0</v>
      </c>
      <c r="AK3856" s="229">
        <f t="shared" si="1241"/>
        <v>0</v>
      </c>
      <c r="AL3856" s="226"/>
      <c r="AM3856" s="15"/>
      <c r="AN3856" s="232" t="e">
        <f t="shared" si="1242"/>
        <v>#DIV/0!</v>
      </c>
      <c r="AO3856" s="214">
        <f t="shared" si="1236"/>
        <v>0</v>
      </c>
      <c r="AQ3856" s="210"/>
      <c r="AR3856" s="231"/>
      <c r="AS3856" s="15"/>
      <c r="AT3856" s="232">
        <f t="shared" si="1243"/>
        <v>0</v>
      </c>
      <c r="AU3856" s="235">
        <f t="shared" si="1244"/>
        <v>0</v>
      </c>
      <c r="AY3856" s="210"/>
      <c r="AZ3856" s="231"/>
      <c r="BA3856" s="15"/>
      <c r="BB3856" s="232">
        <f t="shared" si="1233"/>
        <v>0</v>
      </c>
      <c r="BC3856" s="235">
        <f t="shared" si="1245"/>
        <v>0</v>
      </c>
      <c r="BG3856" s="210"/>
      <c r="BH3856" s="231"/>
      <c r="BI3856" s="15"/>
      <c r="BJ3856" s="232">
        <f t="shared" si="1237"/>
        <v>0</v>
      </c>
      <c r="BK3856" s="235">
        <f t="shared" si="1246"/>
        <v>0</v>
      </c>
      <c r="BM3856" s="109">
        <f t="shared" si="1238"/>
        <v>-5.8443545174722784</v>
      </c>
      <c r="BN3856" s="213"/>
      <c r="BR3856" s="228"/>
      <c r="BS3856" s="311"/>
      <c r="BT3856" s="3"/>
      <c r="BU3856" s="213"/>
      <c r="BV3856" s="213"/>
      <c r="BW3856" s="291"/>
    </row>
    <row r="3857" spans="1:75" x14ac:dyDescent="0.2">
      <c r="A3857" s="210"/>
      <c r="B3857" s="211"/>
      <c r="C3857" s="848" t="str">
        <f ca="1">IF(ISERR(AVERAGE(INDIRECT("B"&amp;(ROW()-INT($B$1/2))):INDIRECT("B"&amp;(ROW()+INT($B$1/2))))),"",AVERAGE(INDIRECT("B"&amp;(ROW()-INT($B$1/2))):INDIRECT("B"&amp;(ROW()+INT($B$1/2)))))</f>
        <v/>
      </c>
      <c r="D3857" s="848">
        <f t="shared" si="1232"/>
        <v>0</v>
      </c>
      <c r="E3857" s="275"/>
      <c r="F3857" s="15"/>
      <c r="G3857" s="3"/>
      <c r="H3857" s="3"/>
      <c r="I3857" s="3"/>
      <c r="J3857" s="3"/>
      <c r="K3857" s="3"/>
      <c r="L3857" s="554"/>
      <c r="M3857" s="545"/>
      <c r="N3857" s="546"/>
      <c r="O3857" s="5"/>
      <c r="P3857" s="216"/>
      <c r="Q3857" s="217"/>
      <c r="R3857" s="218"/>
      <c r="S3857" s="219">
        <f t="shared" si="1249"/>
        <v>0</v>
      </c>
      <c r="T3857" s="220">
        <f t="shared" si="1250"/>
        <v>0</v>
      </c>
      <c r="U3857" s="214">
        <f t="shared" si="1247"/>
        <v>0</v>
      </c>
      <c r="W3857" s="221"/>
      <c r="X3857" s="222"/>
      <c r="Y3857" s="222"/>
      <c r="Z3857" s="223"/>
      <c r="AA3857" s="222"/>
      <c r="AB3857" s="224"/>
      <c r="AC3857" s="225"/>
      <c r="AD3857" s="2">
        <f t="shared" si="1234"/>
        <v>0</v>
      </c>
      <c r="AE3857" s="2">
        <f t="shared" si="1235"/>
        <v>0</v>
      </c>
      <c r="AF3857" s="226"/>
      <c r="AG3857" s="219">
        <f t="shared" si="1239"/>
        <v>0</v>
      </c>
      <c r="AH3857" s="234">
        <f t="shared" si="1240"/>
        <v>0</v>
      </c>
      <c r="AI3857" s="214">
        <f t="shared" si="1248"/>
        <v>0</v>
      </c>
      <c r="AK3857" s="229">
        <f t="shared" si="1241"/>
        <v>0</v>
      </c>
      <c r="AL3857" s="226"/>
      <c r="AM3857" s="15"/>
      <c r="AN3857" s="232" t="e">
        <f t="shared" si="1242"/>
        <v>#DIV/0!</v>
      </c>
      <c r="AO3857" s="214">
        <f t="shared" si="1236"/>
        <v>0</v>
      </c>
      <c r="AQ3857" s="210"/>
      <c r="AR3857" s="231"/>
      <c r="AS3857" s="15"/>
      <c r="AT3857" s="232">
        <f t="shared" si="1243"/>
        <v>0</v>
      </c>
      <c r="AU3857" s="235">
        <f t="shared" si="1244"/>
        <v>0</v>
      </c>
      <c r="AY3857" s="210"/>
      <c r="AZ3857" s="231"/>
      <c r="BA3857" s="15"/>
      <c r="BB3857" s="232">
        <f t="shared" si="1233"/>
        <v>0</v>
      </c>
      <c r="BC3857" s="235">
        <f t="shared" si="1245"/>
        <v>0</v>
      </c>
      <c r="BG3857" s="210"/>
      <c r="BH3857" s="231"/>
      <c r="BI3857" s="15"/>
      <c r="BJ3857" s="232">
        <f t="shared" si="1237"/>
        <v>0</v>
      </c>
      <c r="BK3857" s="235">
        <f t="shared" si="1246"/>
        <v>0</v>
      </c>
      <c r="BM3857" s="109">
        <f t="shared" si="1238"/>
        <v>-5.8461868549700151</v>
      </c>
      <c r="BN3857" s="213"/>
      <c r="BR3857" s="228"/>
      <c r="BS3857" s="311"/>
      <c r="BT3857" s="3"/>
      <c r="BU3857" s="213"/>
      <c r="BV3857" s="213"/>
      <c r="BW3857" s="291"/>
    </row>
    <row r="3858" spans="1:75" x14ac:dyDescent="0.2">
      <c r="A3858" s="210"/>
      <c r="B3858" s="211"/>
      <c r="C3858" s="848" t="str">
        <f ca="1">IF(ISERR(AVERAGE(INDIRECT("B"&amp;(ROW()-INT($B$1/2))):INDIRECT("B"&amp;(ROW()+INT($B$1/2))))),"",AVERAGE(INDIRECT("B"&amp;(ROW()-INT($B$1/2))):INDIRECT("B"&amp;(ROW()+INT($B$1/2)))))</f>
        <v/>
      </c>
      <c r="D3858" s="848">
        <f t="shared" si="1232"/>
        <v>0</v>
      </c>
      <c r="E3858" s="275"/>
      <c r="F3858" s="15"/>
      <c r="G3858" s="3"/>
      <c r="H3858" s="3"/>
      <c r="I3858" s="3"/>
      <c r="J3858" s="3"/>
      <c r="K3858" s="3"/>
      <c r="L3858" s="554"/>
      <c r="M3858" s="545"/>
      <c r="N3858" s="546"/>
      <c r="O3858" s="5"/>
      <c r="P3858" s="216"/>
      <c r="Q3858" s="217"/>
      <c r="R3858" s="218"/>
      <c r="S3858" s="219">
        <f t="shared" si="1249"/>
        <v>0</v>
      </c>
      <c r="T3858" s="220">
        <f t="shared" si="1250"/>
        <v>0</v>
      </c>
      <c r="U3858" s="214">
        <f t="shared" si="1247"/>
        <v>0</v>
      </c>
      <c r="W3858" s="221"/>
      <c r="X3858" s="222"/>
      <c r="Y3858" s="222"/>
      <c r="Z3858" s="223"/>
      <c r="AA3858" s="222"/>
      <c r="AB3858" s="224"/>
      <c r="AC3858" s="225"/>
      <c r="AD3858" s="2">
        <f t="shared" si="1234"/>
        <v>0</v>
      </c>
      <c r="AE3858" s="2">
        <f t="shared" si="1235"/>
        <v>0</v>
      </c>
      <c r="AF3858" s="226"/>
      <c r="AG3858" s="219">
        <f t="shared" si="1239"/>
        <v>0</v>
      </c>
      <c r="AH3858" s="234">
        <f t="shared" si="1240"/>
        <v>0</v>
      </c>
      <c r="AI3858" s="214">
        <f t="shared" si="1248"/>
        <v>0</v>
      </c>
      <c r="AK3858" s="229">
        <f t="shared" si="1241"/>
        <v>0</v>
      </c>
      <c r="AL3858" s="226"/>
      <c r="AM3858" s="15"/>
      <c r="AN3858" s="232" t="e">
        <f t="shared" si="1242"/>
        <v>#DIV/0!</v>
      </c>
      <c r="AO3858" s="214">
        <f t="shared" si="1236"/>
        <v>0</v>
      </c>
      <c r="AQ3858" s="210"/>
      <c r="AR3858" s="231"/>
      <c r="AS3858" s="15"/>
      <c r="AT3858" s="232">
        <f t="shared" si="1243"/>
        <v>0</v>
      </c>
      <c r="AU3858" s="235">
        <f t="shared" si="1244"/>
        <v>0</v>
      </c>
      <c r="AY3858" s="210"/>
      <c r="AZ3858" s="231"/>
      <c r="BA3858" s="15"/>
      <c r="BB3858" s="232">
        <f t="shared" si="1233"/>
        <v>0</v>
      </c>
      <c r="BC3858" s="235">
        <f t="shared" si="1245"/>
        <v>0</v>
      </c>
      <c r="BG3858" s="210"/>
      <c r="BH3858" s="231"/>
      <c r="BI3858" s="15"/>
      <c r="BJ3858" s="232">
        <f t="shared" si="1237"/>
        <v>0</v>
      </c>
      <c r="BK3858" s="235">
        <f t="shared" si="1246"/>
        <v>0</v>
      </c>
      <c r="BM3858" s="109">
        <f t="shared" si="1238"/>
        <v>-5.8480191924677518</v>
      </c>
      <c r="BN3858" s="213"/>
      <c r="BR3858" s="228"/>
      <c r="BS3858" s="311"/>
      <c r="BT3858" s="3"/>
      <c r="BU3858" s="213"/>
      <c r="BV3858" s="213"/>
      <c r="BW3858" s="291"/>
    </row>
    <row r="3859" spans="1:75" x14ac:dyDescent="0.2">
      <c r="A3859" s="210"/>
      <c r="B3859" s="211"/>
      <c r="C3859" s="848" t="str">
        <f ca="1">IF(ISERR(AVERAGE(INDIRECT("B"&amp;(ROW()-INT($B$1/2))):INDIRECT("B"&amp;(ROW()+INT($B$1/2))))),"",AVERAGE(INDIRECT("B"&amp;(ROW()-INT($B$1/2))):INDIRECT("B"&amp;(ROW()+INT($B$1/2)))))</f>
        <v/>
      </c>
      <c r="D3859" s="848">
        <f t="shared" si="1232"/>
        <v>0</v>
      </c>
      <c r="E3859" s="275"/>
      <c r="F3859" s="15"/>
      <c r="G3859" s="3"/>
      <c r="H3859" s="3"/>
      <c r="I3859" s="3"/>
      <c r="J3859" s="3"/>
      <c r="K3859" s="3"/>
      <c r="L3859" s="554"/>
      <c r="M3859" s="545"/>
      <c r="N3859" s="546"/>
      <c r="O3859" s="5"/>
      <c r="P3859" s="216"/>
      <c r="Q3859" s="217"/>
      <c r="R3859" s="218"/>
      <c r="S3859" s="219">
        <f t="shared" si="1249"/>
        <v>0</v>
      </c>
      <c r="T3859" s="220">
        <f t="shared" si="1250"/>
        <v>0</v>
      </c>
      <c r="U3859" s="214">
        <f t="shared" si="1247"/>
        <v>0</v>
      </c>
      <c r="W3859" s="221"/>
      <c r="X3859" s="222"/>
      <c r="Y3859" s="222"/>
      <c r="Z3859" s="223"/>
      <c r="AA3859" s="222"/>
      <c r="AB3859" s="224"/>
      <c r="AC3859" s="225"/>
      <c r="AD3859" s="2">
        <f t="shared" si="1234"/>
        <v>0</v>
      </c>
      <c r="AE3859" s="2">
        <f t="shared" si="1235"/>
        <v>0</v>
      </c>
      <c r="AF3859" s="226"/>
      <c r="AG3859" s="219">
        <f t="shared" si="1239"/>
        <v>0</v>
      </c>
      <c r="AH3859" s="234">
        <f t="shared" si="1240"/>
        <v>0</v>
      </c>
      <c r="AI3859" s="214">
        <f t="shared" si="1248"/>
        <v>0</v>
      </c>
      <c r="AK3859" s="229">
        <f t="shared" si="1241"/>
        <v>0</v>
      </c>
      <c r="AL3859" s="226"/>
      <c r="AM3859" s="15"/>
      <c r="AN3859" s="232" t="e">
        <f t="shared" si="1242"/>
        <v>#DIV/0!</v>
      </c>
      <c r="AO3859" s="214">
        <f t="shared" si="1236"/>
        <v>0</v>
      </c>
      <c r="AQ3859" s="210"/>
      <c r="AR3859" s="231"/>
      <c r="AS3859" s="15"/>
      <c r="AT3859" s="232">
        <f t="shared" si="1243"/>
        <v>0</v>
      </c>
      <c r="AU3859" s="235">
        <f t="shared" si="1244"/>
        <v>0</v>
      </c>
      <c r="AY3859" s="210"/>
      <c r="AZ3859" s="231"/>
      <c r="BA3859" s="15"/>
      <c r="BB3859" s="232">
        <f t="shared" si="1233"/>
        <v>0</v>
      </c>
      <c r="BC3859" s="235">
        <f t="shared" si="1245"/>
        <v>0</v>
      </c>
      <c r="BG3859" s="210"/>
      <c r="BH3859" s="231"/>
      <c r="BI3859" s="15"/>
      <c r="BJ3859" s="232">
        <f t="shared" si="1237"/>
        <v>0</v>
      </c>
      <c r="BK3859" s="235">
        <f t="shared" si="1246"/>
        <v>0</v>
      </c>
      <c r="BM3859" s="109">
        <f t="shared" si="1238"/>
        <v>-5.8498515299654885</v>
      </c>
      <c r="BN3859" s="213"/>
      <c r="BR3859" s="228"/>
      <c r="BS3859" s="311"/>
      <c r="BT3859" s="3"/>
      <c r="BU3859" s="213"/>
      <c r="BV3859" s="213"/>
      <c r="BW3859" s="291"/>
    </row>
    <row r="3860" spans="1:75" x14ac:dyDescent="0.2">
      <c r="A3860" s="210"/>
      <c r="B3860" s="211"/>
      <c r="C3860" s="848" t="str">
        <f ca="1">IF(ISERR(AVERAGE(INDIRECT("B"&amp;(ROW()-INT($B$1/2))):INDIRECT("B"&amp;(ROW()+INT($B$1/2))))),"",AVERAGE(INDIRECT("B"&amp;(ROW()-INT($B$1/2))):INDIRECT("B"&amp;(ROW()+INT($B$1/2)))))</f>
        <v/>
      </c>
      <c r="D3860" s="848">
        <f t="shared" si="1232"/>
        <v>0</v>
      </c>
      <c r="E3860" s="275"/>
      <c r="F3860" s="15"/>
      <c r="G3860" s="3"/>
      <c r="H3860" s="3"/>
      <c r="I3860" s="3"/>
      <c r="J3860" s="3"/>
      <c r="K3860" s="3"/>
      <c r="L3860" s="554"/>
      <c r="M3860" s="545"/>
      <c r="N3860" s="546"/>
      <c r="O3860" s="5"/>
      <c r="P3860" s="216"/>
      <c r="Q3860" s="217"/>
      <c r="R3860" s="218"/>
      <c r="S3860" s="219">
        <f t="shared" si="1249"/>
        <v>0</v>
      </c>
      <c r="T3860" s="220">
        <f t="shared" si="1250"/>
        <v>0</v>
      </c>
      <c r="U3860" s="214">
        <f t="shared" si="1247"/>
        <v>0</v>
      </c>
      <c r="W3860" s="221"/>
      <c r="X3860" s="222"/>
      <c r="Y3860" s="222"/>
      <c r="Z3860" s="223"/>
      <c r="AA3860" s="222"/>
      <c r="AB3860" s="224"/>
      <c r="AC3860" s="225"/>
      <c r="AD3860" s="2">
        <f t="shared" si="1234"/>
        <v>0</v>
      </c>
      <c r="AE3860" s="2">
        <f t="shared" si="1235"/>
        <v>0</v>
      </c>
      <c r="AF3860" s="226"/>
      <c r="AG3860" s="219">
        <f t="shared" si="1239"/>
        <v>0</v>
      </c>
      <c r="AH3860" s="234">
        <f t="shared" si="1240"/>
        <v>0</v>
      </c>
      <c r="AI3860" s="214">
        <f t="shared" si="1248"/>
        <v>0</v>
      </c>
      <c r="AK3860" s="229">
        <f t="shared" si="1241"/>
        <v>0</v>
      </c>
      <c r="AL3860" s="226"/>
      <c r="AM3860" s="15"/>
      <c r="AN3860" s="232" t="e">
        <f t="shared" si="1242"/>
        <v>#DIV/0!</v>
      </c>
      <c r="AO3860" s="214">
        <f t="shared" si="1236"/>
        <v>0</v>
      </c>
      <c r="AQ3860" s="210"/>
      <c r="AR3860" s="231"/>
      <c r="AS3860" s="15"/>
      <c r="AT3860" s="232">
        <f t="shared" si="1243"/>
        <v>0</v>
      </c>
      <c r="AU3860" s="235">
        <f t="shared" si="1244"/>
        <v>0</v>
      </c>
      <c r="AY3860" s="210"/>
      <c r="AZ3860" s="231"/>
      <c r="BA3860" s="15"/>
      <c r="BB3860" s="232">
        <f t="shared" si="1233"/>
        <v>0</v>
      </c>
      <c r="BC3860" s="235">
        <f t="shared" si="1245"/>
        <v>0</v>
      </c>
      <c r="BG3860" s="210"/>
      <c r="BH3860" s="231"/>
      <c r="BI3860" s="15"/>
      <c r="BJ3860" s="232">
        <f t="shared" si="1237"/>
        <v>0</v>
      </c>
      <c r="BK3860" s="235">
        <f t="shared" si="1246"/>
        <v>0</v>
      </c>
      <c r="BM3860" s="109">
        <f t="shared" si="1238"/>
        <v>-5.8516838674632252</v>
      </c>
      <c r="BN3860" s="213"/>
      <c r="BR3860" s="228"/>
      <c r="BS3860" s="311"/>
      <c r="BT3860" s="3"/>
      <c r="BU3860" s="213"/>
      <c r="BV3860" s="213"/>
      <c r="BW3860" s="291"/>
    </row>
    <row r="3861" spans="1:75" x14ac:dyDescent="0.2">
      <c r="A3861" s="210"/>
      <c r="B3861" s="211"/>
      <c r="C3861" s="848" t="str">
        <f ca="1">IF(ISERR(AVERAGE(INDIRECT("B"&amp;(ROW()-INT($B$1/2))):INDIRECT("B"&amp;(ROW()+INT($B$1/2))))),"",AVERAGE(INDIRECT("B"&amp;(ROW()-INT($B$1/2))):INDIRECT("B"&amp;(ROW()+INT($B$1/2)))))</f>
        <v/>
      </c>
      <c r="D3861" s="848">
        <f t="shared" si="1232"/>
        <v>0</v>
      </c>
      <c r="E3861" s="275"/>
      <c r="F3861" s="15"/>
      <c r="G3861" s="3"/>
      <c r="H3861" s="3"/>
      <c r="I3861" s="3"/>
      <c r="J3861" s="3"/>
      <c r="K3861" s="3"/>
      <c r="L3861" s="554"/>
      <c r="M3861" s="545"/>
      <c r="N3861" s="546"/>
      <c r="O3861" s="5"/>
      <c r="P3861" s="216"/>
      <c r="Q3861" s="217"/>
      <c r="R3861" s="218"/>
      <c r="S3861" s="219">
        <f t="shared" si="1249"/>
        <v>0</v>
      </c>
      <c r="T3861" s="220">
        <f t="shared" si="1250"/>
        <v>0</v>
      </c>
      <c r="U3861" s="214">
        <f t="shared" si="1247"/>
        <v>0</v>
      </c>
      <c r="W3861" s="221"/>
      <c r="X3861" s="222"/>
      <c r="Y3861" s="222"/>
      <c r="Z3861" s="223"/>
      <c r="AA3861" s="222"/>
      <c r="AB3861" s="224"/>
      <c r="AC3861" s="225"/>
      <c r="AD3861" s="2">
        <f t="shared" si="1234"/>
        <v>0</v>
      </c>
      <c r="AE3861" s="2">
        <f t="shared" si="1235"/>
        <v>0</v>
      </c>
      <c r="AF3861" s="226"/>
      <c r="AG3861" s="219">
        <f t="shared" si="1239"/>
        <v>0</v>
      </c>
      <c r="AH3861" s="234">
        <f t="shared" si="1240"/>
        <v>0</v>
      </c>
      <c r="AI3861" s="214">
        <f t="shared" si="1248"/>
        <v>0</v>
      </c>
      <c r="AK3861" s="229">
        <f t="shared" si="1241"/>
        <v>0</v>
      </c>
      <c r="AL3861" s="226"/>
      <c r="AM3861" s="15"/>
      <c r="AN3861" s="232" t="e">
        <f t="shared" si="1242"/>
        <v>#DIV/0!</v>
      </c>
      <c r="AO3861" s="214">
        <f t="shared" si="1236"/>
        <v>0</v>
      </c>
      <c r="AQ3861" s="210"/>
      <c r="AR3861" s="231"/>
      <c r="AS3861" s="15"/>
      <c r="AT3861" s="232">
        <f t="shared" si="1243"/>
        <v>0</v>
      </c>
      <c r="AU3861" s="235">
        <f t="shared" si="1244"/>
        <v>0</v>
      </c>
      <c r="AY3861" s="210"/>
      <c r="AZ3861" s="231"/>
      <c r="BA3861" s="15"/>
      <c r="BB3861" s="232">
        <f t="shared" si="1233"/>
        <v>0</v>
      </c>
      <c r="BC3861" s="235">
        <f t="shared" si="1245"/>
        <v>0</v>
      </c>
      <c r="BG3861" s="210"/>
      <c r="BH3861" s="231"/>
      <c r="BI3861" s="15"/>
      <c r="BJ3861" s="232">
        <f t="shared" si="1237"/>
        <v>0</v>
      </c>
      <c r="BK3861" s="235">
        <f t="shared" si="1246"/>
        <v>0</v>
      </c>
      <c r="BM3861" s="109">
        <f t="shared" si="1238"/>
        <v>-5.8535162049609619</v>
      </c>
      <c r="BN3861" s="213"/>
      <c r="BR3861" s="228"/>
      <c r="BS3861" s="311"/>
      <c r="BT3861" s="3"/>
      <c r="BU3861" s="213"/>
      <c r="BV3861" s="213"/>
      <c r="BW3861" s="291"/>
    </row>
    <row r="3862" spans="1:75" x14ac:dyDescent="0.2">
      <c r="A3862" s="210"/>
      <c r="B3862" s="211"/>
      <c r="C3862" s="848" t="str">
        <f ca="1">IF(ISERR(AVERAGE(INDIRECT("B"&amp;(ROW()-INT($B$1/2))):INDIRECT("B"&amp;(ROW()+INT($B$1/2))))),"",AVERAGE(INDIRECT("B"&amp;(ROW()-INT($B$1/2))):INDIRECT("B"&amp;(ROW()+INT($B$1/2)))))</f>
        <v/>
      </c>
      <c r="D3862" s="848">
        <f t="shared" si="1232"/>
        <v>0</v>
      </c>
      <c r="E3862" s="275"/>
      <c r="F3862" s="15"/>
      <c r="G3862" s="3"/>
      <c r="H3862" s="3"/>
      <c r="I3862" s="3"/>
      <c r="J3862" s="3"/>
      <c r="K3862" s="3"/>
      <c r="L3862" s="554"/>
      <c r="M3862" s="545"/>
      <c r="N3862" s="546"/>
      <c r="O3862" s="5"/>
      <c r="P3862" s="216"/>
      <c r="Q3862" s="217"/>
      <c r="R3862" s="218"/>
      <c r="S3862" s="219">
        <f t="shared" si="1249"/>
        <v>0</v>
      </c>
      <c r="T3862" s="220">
        <f t="shared" si="1250"/>
        <v>0</v>
      </c>
      <c r="U3862" s="214">
        <f t="shared" si="1247"/>
        <v>0</v>
      </c>
      <c r="W3862" s="221"/>
      <c r="X3862" s="222"/>
      <c r="Y3862" s="222"/>
      <c r="Z3862" s="223"/>
      <c r="AA3862" s="222"/>
      <c r="AB3862" s="224"/>
      <c r="AC3862" s="225"/>
      <c r="AD3862" s="2">
        <f t="shared" si="1234"/>
        <v>0</v>
      </c>
      <c r="AE3862" s="2">
        <f t="shared" si="1235"/>
        <v>0</v>
      </c>
      <c r="AF3862" s="226"/>
      <c r="AG3862" s="219">
        <f t="shared" si="1239"/>
        <v>0</v>
      </c>
      <c r="AH3862" s="234">
        <f t="shared" si="1240"/>
        <v>0</v>
      </c>
      <c r="AI3862" s="214">
        <f t="shared" si="1248"/>
        <v>0</v>
      </c>
      <c r="AK3862" s="229">
        <f t="shared" si="1241"/>
        <v>0</v>
      </c>
      <c r="AL3862" s="226"/>
      <c r="AM3862" s="15"/>
      <c r="AN3862" s="232" t="e">
        <f t="shared" si="1242"/>
        <v>#DIV/0!</v>
      </c>
      <c r="AO3862" s="214">
        <f t="shared" si="1236"/>
        <v>0</v>
      </c>
      <c r="AQ3862" s="210"/>
      <c r="AR3862" s="231"/>
      <c r="AS3862" s="15"/>
      <c r="AT3862" s="232">
        <f t="shared" si="1243"/>
        <v>0</v>
      </c>
      <c r="AU3862" s="235">
        <f t="shared" si="1244"/>
        <v>0</v>
      </c>
      <c r="AY3862" s="210"/>
      <c r="AZ3862" s="231"/>
      <c r="BA3862" s="15"/>
      <c r="BB3862" s="232">
        <f t="shared" si="1233"/>
        <v>0</v>
      </c>
      <c r="BC3862" s="235">
        <f t="shared" si="1245"/>
        <v>0</v>
      </c>
      <c r="BG3862" s="210"/>
      <c r="BH3862" s="231"/>
      <c r="BI3862" s="15"/>
      <c r="BJ3862" s="232">
        <f t="shared" si="1237"/>
        <v>0</v>
      </c>
      <c r="BK3862" s="235">
        <f t="shared" si="1246"/>
        <v>0</v>
      </c>
      <c r="BM3862" s="109">
        <f t="shared" si="1238"/>
        <v>-5.8553485424586986</v>
      </c>
      <c r="BN3862" s="213"/>
      <c r="BR3862" s="228"/>
      <c r="BS3862" s="311"/>
      <c r="BT3862" s="3"/>
      <c r="BU3862" s="213"/>
      <c r="BV3862" s="213"/>
      <c r="BW3862" s="291"/>
    </row>
    <row r="3863" spans="1:75" x14ac:dyDescent="0.2">
      <c r="A3863" s="210"/>
      <c r="B3863" s="211"/>
      <c r="C3863" s="848" t="str">
        <f ca="1">IF(ISERR(AVERAGE(INDIRECT("B"&amp;(ROW()-INT($B$1/2))):INDIRECT("B"&amp;(ROW()+INT($B$1/2))))),"",AVERAGE(INDIRECT("B"&amp;(ROW()-INT($B$1/2))):INDIRECT("B"&amp;(ROW()+INT($B$1/2)))))</f>
        <v/>
      </c>
      <c r="D3863" s="848">
        <f t="shared" si="1232"/>
        <v>0</v>
      </c>
      <c r="E3863" s="275"/>
      <c r="F3863" s="15"/>
      <c r="G3863" s="3"/>
      <c r="H3863" s="3"/>
      <c r="I3863" s="3"/>
      <c r="J3863" s="3"/>
      <c r="K3863" s="3"/>
      <c r="L3863" s="554"/>
      <c r="M3863" s="545"/>
      <c r="N3863" s="546"/>
      <c r="O3863" s="5"/>
      <c r="P3863" s="216"/>
      <c r="Q3863" s="217"/>
      <c r="R3863" s="218"/>
      <c r="S3863" s="219">
        <f t="shared" si="1249"/>
        <v>0</v>
      </c>
      <c r="T3863" s="220">
        <f t="shared" si="1250"/>
        <v>0</v>
      </c>
      <c r="U3863" s="214">
        <f t="shared" si="1247"/>
        <v>0</v>
      </c>
      <c r="W3863" s="221"/>
      <c r="X3863" s="222"/>
      <c r="Y3863" s="222"/>
      <c r="Z3863" s="223"/>
      <c r="AA3863" s="222"/>
      <c r="AB3863" s="224"/>
      <c r="AC3863" s="225"/>
      <c r="AD3863" s="2">
        <f t="shared" si="1234"/>
        <v>0</v>
      </c>
      <c r="AE3863" s="2">
        <f t="shared" si="1235"/>
        <v>0</v>
      </c>
      <c r="AF3863" s="226"/>
      <c r="AG3863" s="219">
        <f t="shared" si="1239"/>
        <v>0</v>
      </c>
      <c r="AH3863" s="234">
        <f t="shared" si="1240"/>
        <v>0</v>
      </c>
      <c r="AI3863" s="214">
        <f t="shared" si="1248"/>
        <v>0</v>
      </c>
      <c r="AK3863" s="229">
        <f t="shared" si="1241"/>
        <v>0</v>
      </c>
      <c r="AL3863" s="226"/>
      <c r="AM3863" s="15"/>
      <c r="AN3863" s="232" t="e">
        <f t="shared" si="1242"/>
        <v>#DIV/0!</v>
      </c>
      <c r="AO3863" s="214">
        <f t="shared" si="1236"/>
        <v>0</v>
      </c>
      <c r="AQ3863" s="210"/>
      <c r="AR3863" s="231"/>
      <c r="AS3863" s="15"/>
      <c r="AT3863" s="232">
        <f t="shared" si="1243"/>
        <v>0</v>
      </c>
      <c r="AU3863" s="235">
        <f t="shared" si="1244"/>
        <v>0</v>
      </c>
      <c r="AY3863" s="210"/>
      <c r="AZ3863" s="231"/>
      <c r="BA3863" s="15"/>
      <c r="BB3863" s="232">
        <f t="shared" si="1233"/>
        <v>0</v>
      </c>
      <c r="BC3863" s="235">
        <f t="shared" si="1245"/>
        <v>0</v>
      </c>
      <c r="BG3863" s="210"/>
      <c r="BH3863" s="231"/>
      <c r="BI3863" s="15"/>
      <c r="BJ3863" s="232">
        <f t="shared" si="1237"/>
        <v>0</v>
      </c>
      <c r="BK3863" s="235">
        <f t="shared" si="1246"/>
        <v>0</v>
      </c>
      <c r="BM3863" s="109">
        <f t="shared" si="1238"/>
        <v>-5.8571808799564353</v>
      </c>
      <c r="BN3863" s="213"/>
      <c r="BR3863" s="228"/>
      <c r="BS3863" s="311"/>
      <c r="BT3863" s="3"/>
      <c r="BU3863" s="213"/>
      <c r="BV3863" s="213"/>
      <c r="BW3863" s="291"/>
    </row>
    <row r="3864" spans="1:75" x14ac:dyDescent="0.2">
      <c r="A3864" s="210"/>
      <c r="B3864" s="211"/>
      <c r="C3864" s="848" t="str">
        <f ca="1">IF(ISERR(AVERAGE(INDIRECT("B"&amp;(ROW()-INT($B$1/2))):INDIRECT("B"&amp;(ROW()+INT($B$1/2))))),"",AVERAGE(INDIRECT("B"&amp;(ROW()-INT($B$1/2))):INDIRECT("B"&amp;(ROW()+INT($B$1/2)))))</f>
        <v/>
      </c>
      <c r="D3864" s="848">
        <f t="shared" si="1232"/>
        <v>0</v>
      </c>
      <c r="E3864" s="275"/>
      <c r="F3864" s="15"/>
      <c r="G3864" s="3"/>
      <c r="H3864" s="3"/>
      <c r="I3864" s="3"/>
      <c r="J3864" s="3"/>
      <c r="K3864" s="3"/>
      <c r="L3864" s="554"/>
      <c r="M3864" s="545"/>
      <c r="N3864" s="546"/>
      <c r="O3864" s="5"/>
      <c r="P3864" s="216"/>
      <c r="Q3864" s="217"/>
      <c r="R3864" s="218"/>
      <c r="S3864" s="219">
        <f t="shared" si="1249"/>
        <v>0</v>
      </c>
      <c r="T3864" s="220">
        <f t="shared" si="1250"/>
        <v>0</v>
      </c>
      <c r="U3864" s="214">
        <f t="shared" si="1247"/>
        <v>0</v>
      </c>
      <c r="W3864" s="221"/>
      <c r="X3864" s="222"/>
      <c r="Y3864" s="222"/>
      <c r="Z3864" s="223"/>
      <c r="AA3864" s="222"/>
      <c r="AB3864" s="224"/>
      <c r="AC3864" s="225"/>
      <c r="AD3864" s="2">
        <f t="shared" si="1234"/>
        <v>0</v>
      </c>
      <c r="AE3864" s="2">
        <f t="shared" si="1235"/>
        <v>0</v>
      </c>
      <c r="AF3864" s="226"/>
      <c r="AG3864" s="219">
        <f t="shared" si="1239"/>
        <v>0</v>
      </c>
      <c r="AH3864" s="234">
        <f t="shared" si="1240"/>
        <v>0</v>
      </c>
      <c r="AI3864" s="214">
        <f t="shared" si="1248"/>
        <v>0</v>
      </c>
      <c r="AK3864" s="229">
        <f t="shared" si="1241"/>
        <v>0</v>
      </c>
      <c r="AL3864" s="226"/>
      <c r="AM3864" s="15"/>
      <c r="AN3864" s="232" t="e">
        <f t="shared" si="1242"/>
        <v>#DIV/0!</v>
      </c>
      <c r="AO3864" s="214">
        <f t="shared" si="1236"/>
        <v>0</v>
      </c>
      <c r="AQ3864" s="210"/>
      <c r="AR3864" s="231"/>
      <c r="AS3864" s="15"/>
      <c r="AT3864" s="232">
        <f t="shared" si="1243"/>
        <v>0</v>
      </c>
      <c r="AU3864" s="235">
        <f t="shared" si="1244"/>
        <v>0</v>
      </c>
      <c r="AY3864" s="210"/>
      <c r="AZ3864" s="231"/>
      <c r="BA3864" s="15"/>
      <c r="BB3864" s="232">
        <f t="shared" si="1233"/>
        <v>0</v>
      </c>
      <c r="BC3864" s="235">
        <f t="shared" si="1245"/>
        <v>0</v>
      </c>
      <c r="BG3864" s="210"/>
      <c r="BH3864" s="231"/>
      <c r="BI3864" s="15"/>
      <c r="BJ3864" s="232">
        <f t="shared" si="1237"/>
        <v>0</v>
      </c>
      <c r="BK3864" s="235">
        <f t="shared" si="1246"/>
        <v>0</v>
      </c>
      <c r="BM3864" s="109">
        <f t="shared" si="1238"/>
        <v>-5.859013217454172</v>
      </c>
      <c r="BN3864" s="213"/>
      <c r="BR3864" s="228"/>
      <c r="BS3864" s="311"/>
      <c r="BT3864" s="3"/>
      <c r="BU3864" s="213"/>
      <c r="BV3864" s="213"/>
      <c r="BW3864" s="291"/>
    </row>
    <row r="3865" spans="1:75" x14ac:dyDescent="0.2">
      <c r="A3865" s="210"/>
      <c r="B3865" s="211"/>
      <c r="C3865" s="848" t="str">
        <f ca="1">IF(ISERR(AVERAGE(INDIRECT("B"&amp;(ROW()-INT($B$1/2))):INDIRECT("B"&amp;(ROW()+INT($B$1/2))))),"",AVERAGE(INDIRECT("B"&amp;(ROW()-INT($B$1/2))):INDIRECT("B"&amp;(ROW()+INT($B$1/2)))))</f>
        <v/>
      </c>
      <c r="D3865" s="848">
        <f t="shared" si="1232"/>
        <v>0</v>
      </c>
      <c r="E3865" s="275"/>
      <c r="F3865" s="15"/>
      <c r="G3865" s="3"/>
      <c r="H3865" s="3"/>
      <c r="I3865" s="3"/>
      <c r="J3865" s="3"/>
      <c r="K3865" s="3"/>
      <c r="L3865" s="554"/>
      <c r="M3865" s="545"/>
      <c r="N3865" s="546"/>
      <c r="O3865" s="5"/>
      <c r="P3865" s="216"/>
      <c r="Q3865" s="217"/>
      <c r="R3865" s="218"/>
      <c r="S3865" s="219">
        <f t="shared" si="1249"/>
        <v>0</v>
      </c>
      <c r="T3865" s="220">
        <f t="shared" si="1250"/>
        <v>0</v>
      </c>
      <c r="U3865" s="214">
        <f t="shared" si="1247"/>
        <v>0</v>
      </c>
      <c r="W3865" s="221"/>
      <c r="X3865" s="222"/>
      <c r="Y3865" s="222"/>
      <c r="Z3865" s="223"/>
      <c r="AA3865" s="222"/>
      <c r="AB3865" s="224"/>
      <c r="AC3865" s="225"/>
      <c r="AD3865" s="2">
        <f t="shared" si="1234"/>
        <v>0</v>
      </c>
      <c r="AE3865" s="2">
        <f t="shared" si="1235"/>
        <v>0</v>
      </c>
      <c r="AF3865" s="226"/>
      <c r="AG3865" s="219">
        <f t="shared" si="1239"/>
        <v>0</v>
      </c>
      <c r="AH3865" s="234">
        <f t="shared" si="1240"/>
        <v>0</v>
      </c>
      <c r="AI3865" s="214">
        <f t="shared" si="1248"/>
        <v>0</v>
      </c>
      <c r="AK3865" s="229">
        <f t="shared" si="1241"/>
        <v>0</v>
      </c>
      <c r="AL3865" s="226"/>
      <c r="AM3865" s="15"/>
      <c r="AN3865" s="232" t="e">
        <f t="shared" si="1242"/>
        <v>#DIV/0!</v>
      </c>
      <c r="AO3865" s="214">
        <f t="shared" si="1236"/>
        <v>0</v>
      </c>
      <c r="AQ3865" s="210"/>
      <c r="AR3865" s="231"/>
      <c r="AS3865" s="15"/>
      <c r="AT3865" s="232">
        <f t="shared" si="1243"/>
        <v>0</v>
      </c>
      <c r="AU3865" s="235">
        <f t="shared" si="1244"/>
        <v>0</v>
      </c>
      <c r="AY3865" s="210"/>
      <c r="AZ3865" s="231"/>
      <c r="BA3865" s="15"/>
      <c r="BB3865" s="232">
        <f t="shared" si="1233"/>
        <v>0</v>
      </c>
      <c r="BC3865" s="235">
        <f t="shared" si="1245"/>
        <v>0</v>
      </c>
      <c r="BG3865" s="210"/>
      <c r="BH3865" s="231"/>
      <c r="BI3865" s="15"/>
      <c r="BJ3865" s="232">
        <f t="shared" si="1237"/>
        <v>0</v>
      </c>
      <c r="BK3865" s="235">
        <f t="shared" si="1246"/>
        <v>0</v>
      </c>
      <c r="BM3865" s="109">
        <f t="shared" si="1238"/>
        <v>-5.8608455549519087</v>
      </c>
      <c r="BN3865" s="213"/>
      <c r="BR3865" s="228"/>
      <c r="BS3865" s="311"/>
      <c r="BT3865" s="3"/>
      <c r="BU3865" s="213"/>
      <c r="BV3865" s="213"/>
      <c r="BW3865" s="291"/>
    </row>
    <row r="3866" spans="1:75" x14ac:dyDescent="0.2">
      <c r="A3866" s="210"/>
      <c r="B3866" s="211"/>
      <c r="C3866" s="848" t="str">
        <f ca="1">IF(ISERR(AVERAGE(INDIRECT("B"&amp;(ROW()-INT($B$1/2))):INDIRECT("B"&amp;(ROW()+INT($B$1/2))))),"",AVERAGE(INDIRECT("B"&amp;(ROW()-INT($B$1/2))):INDIRECT("B"&amp;(ROW()+INT($B$1/2)))))</f>
        <v/>
      </c>
      <c r="D3866" s="848">
        <f t="shared" si="1232"/>
        <v>0</v>
      </c>
      <c r="E3866" s="275"/>
      <c r="F3866" s="15"/>
      <c r="G3866" s="3"/>
      <c r="H3866" s="3"/>
      <c r="I3866" s="3"/>
      <c r="J3866" s="3"/>
      <c r="K3866" s="3"/>
      <c r="L3866" s="554"/>
      <c r="M3866" s="545"/>
      <c r="N3866" s="546"/>
      <c r="O3866" s="5"/>
      <c r="P3866" s="216"/>
      <c r="Q3866" s="217"/>
      <c r="R3866" s="218"/>
      <c r="S3866" s="219">
        <f t="shared" si="1249"/>
        <v>0</v>
      </c>
      <c r="T3866" s="220">
        <f t="shared" si="1250"/>
        <v>0</v>
      </c>
      <c r="U3866" s="214">
        <f t="shared" si="1247"/>
        <v>0</v>
      </c>
      <c r="W3866" s="221"/>
      <c r="X3866" s="222"/>
      <c r="Y3866" s="222"/>
      <c r="Z3866" s="223"/>
      <c r="AA3866" s="222"/>
      <c r="AB3866" s="224"/>
      <c r="AC3866" s="225"/>
      <c r="AD3866" s="2">
        <f t="shared" si="1234"/>
        <v>0</v>
      </c>
      <c r="AE3866" s="2">
        <f t="shared" si="1235"/>
        <v>0</v>
      </c>
      <c r="AF3866" s="226"/>
      <c r="AG3866" s="219">
        <f t="shared" si="1239"/>
        <v>0</v>
      </c>
      <c r="AH3866" s="234">
        <f t="shared" si="1240"/>
        <v>0</v>
      </c>
      <c r="AI3866" s="214">
        <f t="shared" si="1248"/>
        <v>0</v>
      </c>
      <c r="AK3866" s="229">
        <f t="shared" si="1241"/>
        <v>0</v>
      </c>
      <c r="AL3866" s="226"/>
      <c r="AM3866" s="15"/>
      <c r="AN3866" s="232" t="e">
        <f t="shared" si="1242"/>
        <v>#DIV/0!</v>
      </c>
      <c r="AO3866" s="214">
        <f t="shared" si="1236"/>
        <v>0</v>
      </c>
      <c r="AQ3866" s="210"/>
      <c r="AR3866" s="231"/>
      <c r="AS3866" s="15"/>
      <c r="AT3866" s="232">
        <f t="shared" si="1243"/>
        <v>0</v>
      </c>
      <c r="AU3866" s="235">
        <f t="shared" si="1244"/>
        <v>0</v>
      </c>
      <c r="AY3866" s="210"/>
      <c r="AZ3866" s="231"/>
      <c r="BA3866" s="15"/>
      <c r="BB3866" s="232">
        <f t="shared" si="1233"/>
        <v>0</v>
      </c>
      <c r="BC3866" s="235">
        <f t="shared" si="1245"/>
        <v>0</v>
      </c>
      <c r="BG3866" s="210"/>
      <c r="BH3866" s="231"/>
      <c r="BI3866" s="15"/>
      <c r="BJ3866" s="232">
        <f t="shared" si="1237"/>
        <v>0</v>
      </c>
      <c r="BK3866" s="235">
        <f t="shared" si="1246"/>
        <v>0</v>
      </c>
      <c r="BM3866" s="109">
        <f t="shared" si="1238"/>
        <v>-5.8626778924496454</v>
      </c>
      <c r="BN3866" s="213"/>
      <c r="BR3866" s="228"/>
      <c r="BS3866" s="311"/>
      <c r="BT3866" s="3"/>
      <c r="BU3866" s="213"/>
      <c r="BV3866" s="213"/>
      <c r="BW3866" s="291"/>
    </row>
    <row r="3867" spans="1:75" x14ac:dyDescent="0.2">
      <c r="A3867" s="210"/>
      <c r="B3867" s="211"/>
      <c r="C3867" s="848" t="str">
        <f ca="1">IF(ISERR(AVERAGE(INDIRECT("B"&amp;(ROW()-INT($B$1/2))):INDIRECT("B"&amp;(ROW()+INT($B$1/2))))),"",AVERAGE(INDIRECT("B"&amp;(ROW()-INT($B$1/2))):INDIRECT("B"&amp;(ROW()+INT($B$1/2)))))</f>
        <v/>
      </c>
      <c r="D3867" s="848">
        <f t="shared" si="1232"/>
        <v>0</v>
      </c>
      <c r="E3867" s="275"/>
      <c r="F3867" s="15"/>
      <c r="G3867" s="3"/>
      <c r="H3867" s="3"/>
      <c r="I3867" s="3"/>
      <c r="J3867" s="3"/>
      <c r="K3867" s="3"/>
      <c r="L3867" s="554"/>
      <c r="M3867" s="545"/>
      <c r="N3867" s="546"/>
      <c r="O3867" s="5"/>
      <c r="P3867" s="216"/>
      <c r="Q3867" s="217"/>
      <c r="R3867" s="218"/>
      <c r="S3867" s="219">
        <f t="shared" si="1249"/>
        <v>0</v>
      </c>
      <c r="T3867" s="220">
        <f t="shared" si="1250"/>
        <v>0</v>
      </c>
      <c r="U3867" s="214">
        <f t="shared" si="1247"/>
        <v>0</v>
      </c>
      <c r="W3867" s="221"/>
      <c r="X3867" s="222"/>
      <c r="Y3867" s="222"/>
      <c r="Z3867" s="223"/>
      <c r="AA3867" s="222"/>
      <c r="AB3867" s="224"/>
      <c r="AC3867" s="225"/>
      <c r="AD3867" s="2">
        <f t="shared" si="1234"/>
        <v>0</v>
      </c>
      <c r="AE3867" s="2">
        <f t="shared" si="1235"/>
        <v>0</v>
      </c>
      <c r="AF3867" s="226"/>
      <c r="AG3867" s="219">
        <f t="shared" si="1239"/>
        <v>0</v>
      </c>
      <c r="AH3867" s="234">
        <f t="shared" si="1240"/>
        <v>0</v>
      </c>
      <c r="AI3867" s="214">
        <f t="shared" si="1248"/>
        <v>0</v>
      </c>
      <c r="AK3867" s="229">
        <f t="shared" si="1241"/>
        <v>0</v>
      </c>
      <c r="AL3867" s="226"/>
      <c r="AM3867" s="15"/>
      <c r="AN3867" s="232" t="e">
        <f t="shared" si="1242"/>
        <v>#DIV/0!</v>
      </c>
      <c r="AO3867" s="214">
        <f t="shared" si="1236"/>
        <v>0</v>
      </c>
      <c r="AQ3867" s="210"/>
      <c r="AR3867" s="231"/>
      <c r="AS3867" s="15"/>
      <c r="AT3867" s="232">
        <f t="shared" si="1243"/>
        <v>0</v>
      </c>
      <c r="AU3867" s="235">
        <f t="shared" si="1244"/>
        <v>0</v>
      </c>
      <c r="AY3867" s="210"/>
      <c r="AZ3867" s="231"/>
      <c r="BA3867" s="15"/>
      <c r="BB3867" s="232">
        <f t="shared" si="1233"/>
        <v>0</v>
      </c>
      <c r="BC3867" s="235">
        <f t="shared" si="1245"/>
        <v>0</v>
      </c>
      <c r="BG3867" s="210"/>
      <c r="BH3867" s="231"/>
      <c r="BI3867" s="15"/>
      <c r="BJ3867" s="232">
        <f t="shared" si="1237"/>
        <v>0</v>
      </c>
      <c r="BK3867" s="235">
        <f t="shared" si="1246"/>
        <v>0</v>
      </c>
      <c r="BM3867" s="109">
        <f t="shared" si="1238"/>
        <v>-5.8645102299473821</v>
      </c>
      <c r="BN3867" s="213"/>
      <c r="BR3867" s="228"/>
      <c r="BS3867" s="311"/>
      <c r="BT3867" s="3"/>
      <c r="BU3867" s="213"/>
      <c r="BV3867" s="213"/>
      <c r="BW3867" s="291"/>
    </row>
    <row r="3868" spans="1:75" x14ac:dyDescent="0.2">
      <c r="A3868" s="210"/>
      <c r="B3868" s="211"/>
      <c r="C3868" s="848" t="str">
        <f ca="1">IF(ISERR(AVERAGE(INDIRECT("B"&amp;(ROW()-INT($B$1/2))):INDIRECT("B"&amp;(ROW()+INT($B$1/2))))),"",AVERAGE(INDIRECT("B"&amp;(ROW()-INT($B$1/2))):INDIRECT("B"&amp;(ROW()+INT($B$1/2)))))</f>
        <v/>
      </c>
      <c r="D3868" s="848">
        <f t="shared" si="1232"/>
        <v>0</v>
      </c>
      <c r="E3868" s="275"/>
      <c r="F3868" s="15"/>
      <c r="G3868" s="3"/>
      <c r="H3868" s="3"/>
      <c r="I3868" s="3"/>
      <c r="J3868" s="3"/>
      <c r="K3868" s="3"/>
      <c r="L3868" s="554"/>
      <c r="M3868" s="545"/>
      <c r="N3868" s="546"/>
      <c r="O3868" s="5"/>
      <c r="P3868" s="216"/>
      <c r="Q3868" s="217"/>
      <c r="R3868" s="218"/>
      <c r="S3868" s="219">
        <f t="shared" si="1249"/>
        <v>0</v>
      </c>
      <c r="T3868" s="220">
        <f t="shared" si="1250"/>
        <v>0</v>
      </c>
      <c r="U3868" s="214">
        <f t="shared" si="1247"/>
        <v>0</v>
      </c>
      <c r="W3868" s="221"/>
      <c r="X3868" s="222"/>
      <c r="Y3868" s="222"/>
      <c r="Z3868" s="223"/>
      <c r="AA3868" s="222"/>
      <c r="AB3868" s="224"/>
      <c r="AC3868" s="225"/>
      <c r="AD3868" s="2">
        <f t="shared" si="1234"/>
        <v>0</v>
      </c>
      <c r="AE3868" s="2">
        <f t="shared" si="1235"/>
        <v>0</v>
      </c>
      <c r="AF3868" s="226"/>
      <c r="AG3868" s="219">
        <f t="shared" si="1239"/>
        <v>0</v>
      </c>
      <c r="AH3868" s="234">
        <f t="shared" si="1240"/>
        <v>0</v>
      </c>
      <c r="AI3868" s="214">
        <f t="shared" si="1248"/>
        <v>0</v>
      </c>
      <c r="AK3868" s="229">
        <f t="shared" si="1241"/>
        <v>0</v>
      </c>
      <c r="AL3868" s="226"/>
      <c r="AM3868" s="15"/>
      <c r="AN3868" s="232" t="e">
        <f t="shared" si="1242"/>
        <v>#DIV/0!</v>
      </c>
      <c r="AO3868" s="214">
        <f t="shared" si="1236"/>
        <v>0</v>
      </c>
      <c r="AQ3868" s="210"/>
      <c r="AR3868" s="231"/>
      <c r="AS3868" s="15"/>
      <c r="AT3868" s="232">
        <f t="shared" si="1243"/>
        <v>0</v>
      </c>
      <c r="AU3868" s="235">
        <f t="shared" si="1244"/>
        <v>0</v>
      </c>
      <c r="AY3868" s="210"/>
      <c r="AZ3868" s="231"/>
      <c r="BA3868" s="15"/>
      <c r="BB3868" s="232">
        <f t="shared" si="1233"/>
        <v>0</v>
      </c>
      <c r="BC3868" s="235">
        <f t="shared" si="1245"/>
        <v>0</v>
      </c>
      <c r="BG3868" s="210"/>
      <c r="BH3868" s="231"/>
      <c r="BI3868" s="15"/>
      <c r="BJ3868" s="232">
        <f t="shared" si="1237"/>
        <v>0</v>
      </c>
      <c r="BK3868" s="235">
        <f t="shared" si="1246"/>
        <v>0</v>
      </c>
      <c r="BM3868" s="109">
        <f t="shared" si="1238"/>
        <v>-5.8663425674451188</v>
      </c>
      <c r="BN3868" s="213"/>
      <c r="BR3868" s="228"/>
      <c r="BS3868" s="311"/>
      <c r="BT3868" s="3"/>
      <c r="BU3868" s="213"/>
      <c r="BV3868" s="213"/>
      <c r="BW3868" s="291"/>
    </row>
    <row r="3869" spans="1:75" x14ac:dyDescent="0.2">
      <c r="A3869" s="210"/>
      <c r="B3869" s="211"/>
      <c r="C3869" s="848" t="str">
        <f ca="1">IF(ISERR(AVERAGE(INDIRECT("B"&amp;(ROW()-INT($B$1/2))):INDIRECT("B"&amp;(ROW()+INT($B$1/2))))),"",AVERAGE(INDIRECT("B"&amp;(ROW()-INT($B$1/2))):INDIRECT("B"&amp;(ROW()+INT($B$1/2)))))</f>
        <v/>
      </c>
      <c r="D3869" s="848">
        <f t="shared" si="1232"/>
        <v>0</v>
      </c>
      <c r="E3869" s="275"/>
      <c r="F3869" s="15"/>
      <c r="G3869" s="3"/>
      <c r="H3869" s="3"/>
      <c r="I3869" s="3"/>
      <c r="J3869" s="3"/>
      <c r="K3869" s="3"/>
      <c r="L3869" s="554"/>
      <c r="M3869" s="545"/>
      <c r="N3869" s="546"/>
      <c r="O3869" s="5"/>
      <c r="P3869" s="216"/>
      <c r="Q3869" s="217"/>
      <c r="R3869" s="218"/>
      <c r="S3869" s="219">
        <f t="shared" si="1249"/>
        <v>0</v>
      </c>
      <c r="T3869" s="220">
        <f t="shared" si="1250"/>
        <v>0</v>
      </c>
      <c r="U3869" s="214">
        <f t="shared" si="1247"/>
        <v>0</v>
      </c>
      <c r="W3869" s="221"/>
      <c r="X3869" s="222"/>
      <c r="Y3869" s="222"/>
      <c r="Z3869" s="223"/>
      <c r="AA3869" s="222"/>
      <c r="AB3869" s="224"/>
      <c r="AC3869" s="225"/>
      <c r="AD3869" s="2">
        <f t="shared" si="1234"/>
        <v>0</v>
      </c>
      <c r="AE3869" s="2">
        <f t="shared" si="1235"/>
        <v>0</v>
      </c>
      <c r="AF3869" s="226"/>
      <c r="AG3869" s="219">
        <f t="shared" si="1239"/>
        <v>0</v>
      </c>
      <c r="AH3869" s="234">
        <f t="shared" si="1240"/>
        <v>0</v>
      </c>
      <c r="AI3869" s="214">
        <f t="shared" si="1248"/>
        <v>0</v>
      </c>
      <c r="AK3869" s="229">
        <f t="shared" si="1241"/>
        <v>0</v>
      </c>
      <c r="AL3869" s="226"/>
      <c r="AM3869" s="15"/>
      <c r="AN3869" s="232" t="e">
        <f t="shared" si="1242"/>
        <v>#DIV/0!</v>
      </c>
      <c r="AO3869" s="214">
        <f t="shared" si="1236"/>
        <v>0</v>
      </c>
      <c r="AQ3869" s="210"/>
      <c r="AR3869" s="231"/>
      <c r="AS3869" s="15"/>
      <c r="AT3869" s="232">
        <f t="shared" si="1243"/>
        <v>0</v>
      </c>
      <c r="AU3869" s="235">
        <f t="shared" si="1244"/>
        <v>0</v>
      </c>
      <c r="AY3869" s="210"/>
      <c r="AZ3869" s="231"/>
      <c r="BA3869" s="15"/>
      <c r="BB3869" s="232">
        <f t="shared" si="1233"/>
        <v>0</v>
      </c>
      <c r="BC3869" s="235">
        <f t="shared" si="1245"/>
        <v>0</v>
      </c>
      <c r="BG3869" s="210"/>
      <c r="BH3869" s="231"/>
      <c r="BI3869" s="15"/>
      <c r="BJ3869" s="232">
        <f t="shared" si="1237"/>
        <v>0</v>
      </c>
      <c r="BK3869" s="235">
        <f t="shared" si="1246"/>
        <v>0</v>
      </c>
      <c r="BM3869" s="109">
        <f t="shared" si="1238"/>
        <v>-5.8681749049428555</v>
      </c>
      <c r="BN3869" s="213"/>
      <c r="BR3869" s="228"/>
      <c r="BS3869" s="311"/>
      <c r="BT3869" s="3"/>
      <c r="BU3869" s="213"/>
      <c r="BV3869" s="213"/>
      <c r="BW3869" s="291"/>
    </row>
    <row r="3870" spans="1:75" x14ac:dyDescent="0.2">
      <c r="A3870" s="210"/>
      <c r="B3870" s="211"/>
      <c r="C3870" s="848" t="str">
        <f ca="1">IF(ISERR(AVERAGE(INDIRECT("B"&amp;(ROW()-INT($B$1/2))):INDIRECT("B"&amp;(ROW()+INT($B$1/2))))),"",AVERAGE(INDIRECT("B"&amp;(ROW()-INT($B$1/2))):INDIRECT("B"&amp;(ROW()+INT($B$1/2)))))</f>
        <v/>
      </c>
      <c r="D3870" s="848">
        <f t="shared" si="1232"/>
        <v>0</v>
      </c>
      <c r="E3870" s="275"/>
      <c r="F3870" s="15"/>
      <c r="G3870" s="3"/>
      <c r="H3870" s="3"/>
      <c r="I3870" s="3"/>
      <c r="J3870" s="3"/>
      <c r="K3870" s="3"/>
      <c r="L3870" s="554"/>
      <c r="M3870" s="545"/>
      <c r="N3870" s="546"/>
      <c r="O3870" s="5"/>
      <c r="P3870" s="216"/>
      <c r="Q3870" s="217"/>
      <c r="R3870" s="218"/>
      <c r="S3870" s="219">
        <f t="shared" si="1249"/>
        <v>0</v>
      </c>
      <c r="T3870" s="220">
        <f t="shared" si="1250"/>
        <v>0</v>
      </c>
      <c r="U3870" s="214">
        <f t="shared" si="1247"/>
        <v>0</v>
      </c>
      <c r="W3870" s="221"/>
      <c r="X3870" s="222"/>
      <c r="Y3870" s="222"/>
      <c r="Z3870" s="223"/>
      <c r="AA3870" s="222"/>
      <c r="AB3870" s="224"/>
      <c r="AC3870" s="225"/>
      <c r="AD3870" s="2">
        <f t="shared" si="1234"/>
        <v>0</v>
      </c>
      <c r="AE3870" s="2">
        <f t="shared" si="1235"/>
        <v>0</v>
      </c>
      <c r="AF3870" s="226"/>
      <c r="AG3870" s="219">
        <f t="shared" si="1239"/>
        <v>0</v>
      </c>
      <c r="AH3870" s="234">
        <f t="shared" si="1240"/>
        <v>0</v>
      </c>
      <c r="AI3870" s="214">
        <f t="shared" si="1248"/>
        <v>0</v>
      </c>
      <c r="AK3870" s="229">
        <f t="shared" si="1241"/>
        <v>0</v>
      </c>
      <c r="AL3870" s="226"/>
      <c r="AM3870" s="15"/>
      <c r="AN3870" s="232" t="e">
        <f t="shared" si="1242"/>
        <v>#DIV/0!</v>
      </c>
      <c r="AO3870" s="214">
        <f t="shared" si="1236"/>
        <v>0</v>
      </c>
      <c r="AQ3870" s="210"/>
      <c r="AR3870" s="231"/>
      <c r="AS3870" s="15"/>
      <c r="AT3870" s="232">
        <f t="shared" si="1243"/>
        <v>0</v>
      </c>
      <c r="AU3870" s="235">
        <f t="shared" si="1244"/>
        <v>0</v>
      </c>
      <c r="AY3870" s="210"/>
      <c r="AZ3870" s="231"/>
      <c r="BA3870" s="15"/>
      <c r="BB3870" s="232">
        <f t="shared" si="1233"/>
        <v>0</v>
      </c>
      <c r="BC3870" s="235">
        <f t="shared" si="1245"/>
        <v>0</v>
      </c>
      <c r="BG3870" s="210"/>
      <c r="BH3870" s="231"/>
      <c r="BI3870" s="15"/>
      <c r="BJ3870" s="232">
        <f t="shared" si="1237"/>
        <v>0</v>
      </c>
      <c r="BK3870" s="235">
        <f t="shared" si="1246"/>
        <v>0</v>
      </c>
      <c r="BM3870" s="109">
        <f t="shared" si="1238"/>
        <v>-5.8700072424405922</v>
      </c>
      <c r="BN3870" s="213"/>
      <c r="BR3870" s="228"/>
      <c r="BS3870" s="311"/>
      <c r="BT3870" s="3"/>
      <c r="BU3870" s="213"/>
      <c r="BV3870" s="213"/>
      <c r="BW3870" s="291"/>
    </row>
    <row r="3871" spans="1:75" x14ac:dyDescent="0.2">
      <c r="A3871" s="210"/>
      <c r="B3871" s="211"/>
      <c r="C3871" s="848" t="str">
        <f ca="1">IF(ISERR(AVERAGE(INDIRECT("B"&amp;(ROW()-INT($B$1/2))):INDIRECT("B"&amp;(ROW()+INT($B$1/2))))),"",AVERAGE(INDIRECT("B"&amp;(ROW()-INT($B$1/2))):INDIRECT("B"&amp;(ROW()+INT($B$1/2)))))</f>
        <v/>
      </c>
      <c r="D3871" s="848">
        <f t="shared" si="1232"/>
        <v>0</v>
      </c>
      <c r="E3871" s="275"/>
      <c r="F3871" s="15"/>
      <c r="G3871" s="3"/>
      <c r="H3871" s="3"/>
      <c r="I3871" s="3"/>
      <c r="J3871" s="3"/>
      <c r="K3871" s="3"/>
      <c r="L3871" s="554"/>
      <c r="M3871" s="545"/>
      <c r="N3871" s="546"/>
      <c r="O3871" s="5"/>
      <c r="P3871" s="216"/>
      <c r="Q3871" s="217"/>
      <c r="R3871" s="218"/>
      <c r="S3871" s="219">
        <f t="shared" si="1249"/>
        <v>0</v>
      </c>
      <c r="T3871" s="220">
        <f t="shared" si="1250"/>
        <v>0</v>
      </c>
      <c r="U3871" s="214">
        <f t="shared" si="1247"/>
        <v>0</v>
      </c>
      <c r="W3871" s="221"/>
      <c r="X3871" s="222"/>
      <c r="Y3871" s="222"/>
      <c r="Z3871" s="223"/>
      <c r="AA3871" s="222"/>
      <c r="AB3871" s="224"/>
      <c r="AC3871" s="225"/>
      <c r="AD3871" s="2">
        <f t="shared" si="1234"/>
        <v>0</v>
      </c>
      <c r="AE3871" s="2">
        <f t="shared" si="1235"/>
        <v>0</v>
      </c>
      <c r="AF3871" s="226"/>
      <c r="AG3871" s="219">
        <f t="shared" si="1239"/>
        <v>0</v>
      </c>
      <c r="AH3871" s="234">
        <f t="shared" si="1240"/>
        <v>0</v>
      </c>
      <c r="AI3871" s="214">
        <f t="shared" si="1248"/>
        <v>0</v>
      </c>
      <c r="AK3871" s="229">
        <f t="shared" si="1241"/>
        <v>0</v>
      </c>
      <c r="AL3871" s="226"/>
      <c r="AM3871" s="15"/>
      <c r="AN3871" s="232" t="e">
        <f t="shared" si="1242"/>
        <v>#DIV/0!</v>
      </c>
      <c r="AO3871" s="214">
        <f t="shared" si="1236"/>
        <v>0</v>
      </c>
      <c r="AQ3871" s="210"/>
      <c r="AR3871" s="231"/>
      <c r="AS3871" s="15"/>
      <c r="AT3871" s="232">
        <f t="shared" si="1243"/>
        <v>0</v>
      </c>
      <c r="AU3871" s="235">
        <f t="shared" si="1244"/>
        <v>0</v>
      </c>
      <c r="AY3871" s="210"/>
      <c r="AZ3871" s="231"/>
      <c r="BA3871" s="15"/>
      <c r="BB3871" s="232">
        <f t="shared" si="1233"/>
        <v>0</v>
      </c>
      <c r="BC3871" s="235">
        <f t="shared" si="1245"/>
        <v>0</v>
      </c>
      <c r="BG3871" s="210"/>
      <c r="BH3871" s="231"/>
      <c r="BI3871" s="15"/>
      <c r="BJ3871" s="232">
        <f t="shared" si="1237"/>
        <v>0</v>
      </c>
      <c r="BK3871" s="235">
        <f t="shared" si="1246"/>
        <v>0</v>
      </c>
      <c r="BM3871" s="109">
        <f t="shared" si="1238"/>
        <v>-5.8718395799383289</v>
      </c>
      <c r="BN3871" s="213"/>
      <c r="BR3871" s="228"/>
      <c r="BS3871" s="311"/>
      <c r="BT3871" s="3"/>
      <c r="BU3871" s="213"/>
      <c r="BV3871" s="213"/>
      <c r="BW3871" s="291"/>
    </row>
    <row r="3872" spans="1:75" x14ac:dyDescent="0.2">
      <c r="A3872" s="210"/>
      <c r="B3872" s="211"/>
      <c r="C3872" s="848" t="str">
        <f ca="1">IF(ISERR(AVERAGE(INDIRECT("B"&amp;(ROW()-INT($B$1/2))):INDIRECT("B"&amp;(ROW()+INT($B$1/2))))),"",AVERAGE(INDIRECT("B"&amp;(ROW()-INT($B$1/2))):INDIRECT("B"&amp;(ROW()+INT($B$1/2)))))</f>
        <v/>
      </c>
      <c r="D3872" s="848">
        <f t="shared" si="1232"/>
        <v>0</v>
      </c>
      <c r="E3872" s="275"/>
      <c r="F3872" s="15"/>
      <c r="G3872" s="3"/>
      <c r="H3872" s="3"/>
      <c r="I3872" s="3"/>
      <c r="J3872" s="3"/>
      <c r="K3872" s="3"/>
      <c r="L3872" s="554"/>
      <c r="M3872" s="545"/>
      <c r="N3872" s="546"/>
      <c r="O3872" s="5"/>
      <c r="P3872" s="216"/>
      <c r="Q3872" s="217"/>
      <c r="R3872" s="218"/>
      <c r="S3872" s="219">
        <f t="shared" si="1249"/>
        <v>0</v>
      </c>
      <c r="T3872" s="220">
        <f t="shared" si="1250"/>
        <v>0</v>
      </c>
      <c r="U3872" s="214">
        <f t="shared" si="1247"/>
        <v>0</v>
      </c>
      <c r="W3872" s="221"/>
      <c r="X3872" s="222"/>
      <c r="Y3872" s="222"/>
      <c r="Z3872" s="223"/>
      <c r="AA3872" s="222"/>
      <c r="AB3872" s="224"/>
      <c r="AC3872" s="225"/>
      <c r="AD3872" s="2">
        <f t="shared" si="1234"/>
        <v>0</v>
      </c>
      <c r="AE3872" s="2">
        <f t="shared" si="1235"/>
        <v>0</v>
      </c>
      <c r="AF3872" s="226"/>
      <c r="AG3872" s="219">
        <f t="shared" si="1239"/>
        <v>0</v>
      </c>
      <c r="AH3872" s="234">
        <f t="shared" si="1240"/>
        <v>0</v>
      </c>
      <c r="AI3872" s="214">
        <f t="shared" si="1248"/>
        <v>0</v>
      </c>
      <c r="AK3872" s="229">
        <f t="shared" si="1241"/>
        <v>0</v>
      </c>
      <c r="AL3872" s="226"/>
      <c r="AM3872" s="15"/>
      <c r="AN3872" s="232" t="e">
        <f t="shared" si="1242"/>
        <v>#DIV/0!</v>
      </c>
      <c r="AO3872" s="214">
        <f t="shared" si="1236"/>
        <v>0</v>
      </c>
      <c r="AQ3872" s="210"/>
      <c r="AR3872" s="231"/>
      <c r="AS3872" s="15"/>
      <c r="AT3872" s="232">
        <f t="shared" si="1243"/>
        <v>0</v>
      </c>
      <c r="AU3872" s="235">
        <f t="shared" si="1244"/>
        <v>0</v>
      </c>
      <c r="AY3872" s="210"/>
      <c r="AZ3872" s="231"/>
      <c r="BA3872" s="15"/>
      <c r="BB3872" s="232">
        <f t="shared" si="1233"/>
        <v>0</v>
      </c>
      <c r="BC3872" s="235">
        <f t="shared" si="1245"/>
        <v>0</v>
      </c>
      <c r="BG3872" s="210"/>
      <c r="BH3872" s="231"/>
      <c r="BI3872" s="15"/>
      <c r="BJ3872" s="232">
        <f t="shared" si="1237"/>
        <v>0</v>
      </c>
      <c r="BK3872" s="235">
        <f t="shared" si="1246"/>
        <v>0</v>
      </c>
      <c r="BM3872" s="109">
        <f t="shared" si="1238"/>
        <v>-5.8736719174360656</v>
      </c>
      <c r="BN3872" s="213"/>
      <c r="BR3872" s="228"/>
      <c r="BS3872" s="311"/>
      <c r="BT3872" s="3"/>
      <c r="BU3872" s="213"/>
      <c r="BV3872" s="213"/>
      <c r="BW3872" s="291"/>
    </row>
    <row r="3873" spans="1:75" x14ac:dyDescent="0.2">
      <c r="A3873" s="210"/>
      <c r="B3873" s="211"/>
      <c r="C3873" s="848" t="str">
        <f ca="1">IF(ISERR(AVERAGE(INDIRECT("B"&amp;(ROW()-INT($B$1/2))):INDIRECT("B"&amp;(ROW()+INT($B$1/2))))),"",AVERAGE(INDIRECT("B"&amp;(ROW()-INT($B$1/2))):INDIRECT("B"&amp;(ROW()+INT($B$1/2)))))</f>
        <v/>
      </c>
      <c r="D3873" s="848">
        <f t="shared" si="1232"/>
        <v>0</v>
      </c>
      <c r="E3873" s="275"/>
      <c r="F3873" s="15"/>
      <c r="G3873" s="3"/>
      <c r="H3873" s="3"/>
      <c r="I3873" s="3"/>
      <c r="J3873" s="3"/>
      <c r="K3873" s="3"/>
      <c r="L3873" s="554"/>
      <c r="M3873" s="545"/>
      <c r="N3873" s="546"/>
      <c r="O3873" s="5"/>
      <c r="P3873" s="216"/>
      <c r="Q3873" s="217"/>
      <c r="R3873" s="218"/>
      <c r="S3873" s="219">
        <f t="shared" si="1249"/>
        <v>0</v>
      </c>
      <c r="T3873" s="220">
        <f t="shared" si="1250"/>
        <v>0</v>
      </c>
      <c r="U3873" s="214">
        <f t="shared" si="1247"/>
        <v>0</v>
      </c>
      <c r="W3873" s="221"/>
      <c r="X3873" s="222"/>
      <c r="Y3873" s="222"/>
      <c r="Z3873" s="223"/>
      <c r="AA3873" s="222"/>
      <c r="AB3873" s="224"/>
      <c r="AC3873" s="225"/>
      <c r="AD3873" s="2">
        <f t="shared" si="1234"/>
        <v>0</v>
      </c>
      <c r="AE3873" s="2">
        <f t="shared" si="1235"/>
        <v>0</v>
      </c>
      <c r="AF3873" s="226"/>
      <c r="AG3873" s="219">
        <f t="shared" si="1239"/>
        <v>0</v>
      </c>
      <c r="AH3873" s="234">
        <f t="shared" si="1240"/>
        <v>0</v>
      </c>
      <c r="AI3873" s="214">
        <f t="shared" si="1248"/>
        <v>0</v>
      </c>
      <c r="AK3873" s="229">
        <f t="shared" si="1241"/>
        <v>0</v>
      </c>
      <c r="AL3873" s="226"/>
      <c r="AM3873" s="15"/>
      <c r="AN3873" s="232" t="e">
        <f t="shared" si="1242"/>
        <v>#DIV/0!</v>
      </c>
      <c r="AO3873" s="214">
        <f t="shared" si="1236"/>
        <v>0</v>
      </c>
      <c r="AQ3873" s="210"/>
      <c r="AR3873" s="231"/>
      <c r="AS3873" s="15"/>
      <c r="AT3873" s="232">
        <f t="shared" si="1243"/>
        <v>0</v>
      </c>
      <c r="AU3873" s="235">
        <f t="shared" si="1244"/>
        <v>0</v>
      </c>
      <c r="AY3873" s="210"/>
      <c r="AZ3873" s="231"/>
      <c r="BA3873" s="15"/>
      <c r="BB3873" s="232">
        <f t="shared" si="1233"/>
        <v>0</v>
      </c>
      <c r="BC3873" s="235">
        <f t="shared" si="1245"/>
        <v>0</v>
      </c>
      <c r="BG3873" s="210"/>
      <c r="BH3873" s="231"/>
      <c r="BI3873" s="15"/>
      <c r="BJ3873" s="232">
        <f t="shared" si="1237"/>
        <v>0</v>
      </c>
      <c r="BK3873" s="235">
        <f t="shared" si="1246"/>
        <v>0</v>
      </c>
      <c r="BM3873" s="109">
        <f t="shared" si="1238"/>
        <v>-5.8755042549338024</v>
      </c>
      <c r="BN3873" s="213"/>
      <c r="BR3873" s="228"/>
      <c r="BS3873" s="311"/>
      <c r="BT3873" s="3"/>
      <c r="BU3873" s="213"/>
      <c r="BV3873" s="213"/>
      <c r="BW3873" s="291"/>
    </row>
    <row r="3874" spans="1:75" x14ac:dyDescent="0.2">
      <c r="A3874" s="210"/>
      <c r="B3874" s="211"/>
      <c r="C3874" s="848" t="str">
        <f ca="1">IF(ISERR(AVERAGE(INDIRECT("B"&amp;(ROW()-INT($B$1/2))):INDIRECT("B"&amp;(ROW()+INT($B$1/2))))),"",AVERAGE(INDIRECT("B"&amp;(ROW()-INT($B$1/2))):INDIRECT("B"&amp;(ROW()+INT($B$1/2)))))</f>
        <v/>
      </c>
      <c r="D3874" s="848">
        <f t="shared" si="1232"/>
        <v>0</v>
      </c>
      <c r="E3874" s="275"/>
      <c r="F3874" s="15"/>
      <c r="G3874" s="3"/>
      <c r="H3874" s="3"/>
      <c r="I3874" s="3"/>
      <c r="J3874" s="3"/>
      <c r="K3874" s="3"/>
      <c r="L3874" s="554"/>
      <c r="M3874" s="545"/>
      <c r="N3874" s="546"/>
      <c r="O3874" s="5"/>
      <c r="P3874" s="216"/>
      <c r="Q3874" s="217"/>
      <c r="R3874" s="218"/>
      <c r="S3874" s="219">
        <f t="shared" si="1249"/>
        <v>0</v>
      </c>
      <c r="T3874" s="220">
        <f t="shared" si="1250"/>
        <v>0</v>
      </c>
      <c r="U3874" s="214">
        <f t="shared" si="1247"/>
        <v>0</v>
      </c>
      <c r="W3874" s="221"/>
      <c r="X3874" s="222"/>
      <c r="Y3874" s="222"/>
      <c r="Z3874" s="223"/>
      <c r="AA3874" s="222"/>
      <c r="AB3874" s="224"/>
      <c r="AC3874" s="225"/>
      <c r="AD3874" s="2">
        <f t="shared" si="1234"/>
        <v>0</v>
      </c>
      <c r="AE3874" s="2">
        <f t="shared" si="1235"/>
        <v>0</v>
      </c>
      <c r="AF3874" s="226"/>
      <c r="AG3874" s="219">
        <f t="shared" si="1239"/>
        <v>0</v>
      </c>
      <c r="AH3874" s="234">
        <f t="shared" si="1240"/>
        <v>0</v>
      </c>
      <c r="AI3874" s="214">
        <f t="shared" si="1248"/>
        <v>0</v>
      </c>
      <c r="AK3874" s="229">
        <f t="shared" si="1241"/>
        <v>0</v>
      </c>
      <c r="AL3874" s="226"/>
      <c r="AM3874" s="15"/>
      <c r="AN3874" s="232" t="e">
        <f t="shared" si="1242"/>
        <v>#DIV/0!</v>
      </c>
      <c r="AO3874" s="214">
        <f t="shared" si="1236"/>
        <v>0</v>
      </c>
      <c r="AQ3874" s="210"/>
      <c r="AR3874" s="231"/>
      <c r="AS3874" s="15"/>
      <c r="AT3874" s="232">
        <f t="shared" si="1243"/>
        <v>0</v>
      </c>
      <c r="AU3874" s="235">
        <f t="shared" si="1244"/>
        <v>0</v>
      </c>
      <c r="AY3874" s="210"/>
      <c r="AZ3874" s="231"/>
      <c r="BA3874" s="15"/>
      <c r="BB3874" s="232">
        <f t="shared" si="1233"/>
        <v>0</v>
      </c>
      <c r="BC3874" s="235">
        <f t="shared" si="1245"/>
        <v>0</v>
      </c>
      <c r="BG3874" s="210"/>
      <c r="BH3874" s="231"/>
      <c r="BI3874" s="15"/>
      <c r="BJ3874" s="232">
        <f t="shared" si="1237"/>
        <v>0</v>
      </c>
      <c r="BK3874" s="235">
        <f t="shared" si="1246"/>
        <v>0</v>
      </c>
      <c r="BM3874" s="109">
        <f t="shared" si="1238"/>
        <v>-5.8773365924315391</v>
      </c>
      <c r="BN3874" s="213"/>
      <c r="BR3874" s="228"/>
      <c r="BS3874" s="311"/>
      <c r="BT3874" s="3"/>
      <c r="BU3874" s="213"/>
      <c r="BV3874" s="213"/>
      <c r="BW3874" s="291"/>
    </row>
    <row r="3875" spans="1:75" x14ac:dyDescent="0.2">
      <c r="A3875" s="210"/>
      <c r="B3875" s="211"/>
      <c r="C3875" s="848" t="str">
        <f ca="1">IF(ISERR(AVERAGE(INDIRECT("B"&amp;(ROW()-INT($B$1/2))):INDIRECT("B"&amp;(ROW()+INT($B$1/2))))),"",AVERAGE(INDIRECT("B"&amp;(ROW()-INT($B$1/2))):INDIRECT("B"&amp;(ROW()+INT($B$1/2)))))</f>
        <v/>
      </c>
      <c r="D3875" s="848">
        <f t="shared" si="1232"/>
        <v>0</v>
      </c>
      <c r="E3875" s="275"/>
      <c r="F3875" s="15"/>
      <c r="G3875" s="3"/>
      <c r="H3875" s="3"/>
      <c r="I3875" s="3"/>
      <c r="J3875" s="3"/>
      <c r="K3875" s="3"/>
      <c r="L3875" s="554"/>
      <c r="M3875" s="545"/>
      <c r="N3875" s="546"/>
      <c r="O3875" s="5"/>
      <c r="P3875" s="216"/>
      <c r="Q3875" s="217"/>
      <c r="R3875" s="218"/>
      <c r="S3875" s="219">
        <f t="shared" si="1249"/>
        <v>0</v>
      </c>
      <c r="T3875" s="220">
        <f t="shared" si="1250"/>
        <v>0</v>
      </c>
      <c r="U3875" s="214">
        <f t="shared" si="1247"/>
        <v>0</v>
      </c>
      <c r="W3875" s="221"/>
      <c r="X3875" s="222"/>
      <c r="Y3875" s="222"/>
      <c r="Z3875" s="223"/>
      <c r="AA3875" s="222"/>
      <c r="AB3875" s="224"/>
      <c r="AC3875" s="225"/>
      <c r="AD3875" s="2">
        <f t="shared" si="1234"/>
        <v>0</v>
      </c>
      <c r="AE3875" s="2">
        <f t="shared" si="1235"/>
        <v>0</v>
      </c>
      <c r="AF3875" s="226"/>
      <c r="AG3875" s="219">
        <f t="shared" si="1239"/>
        <v>0</v>
      </c>
      <c r="AH3875" s="234">
        <f t="shared" si="1240"/>
        <v>0</v>
      </c>
      <c r="AI3875" s="214">
        <f t="shared" si="1248"/>
        <v>0</v>
      </c>
      <c r="AK3875" s="229">
        <f t="shared" si="1241"/>
        <v>0</v>
      </c>
      <c r="AL3875" s="226"/>
      <c r="AM3875" s="15"/>
      <c r="AN3875" s="232" t="e">
        <f t="shared" si="1242"/>
        <v>#DIV/0!</v>
      </c>
      <c r="AO3875" s="214">
        <f t="shared" si="1236"/>
        <v>0</v>
      </c>
      <c r="AQ3875" s="210"/>
      <c r="AR3875" s="231"/>
      <c r="AS3875" s="15"/>
      <c r="AT3875" s="232">
        <f t="shared" si="1243"/>
        <v>0</v>
      </c>
      <c r="AU3875" s="235">
        <f t="shared" si="1244"/>
        <v>0</v>
      </c>
      <c r="AY3875" s="210"/>
      <c r="AZ3875" s="231"/>
      <c r="BA3875" s="15"/>
      <c r="BB3875" s="232">
        <f t="shared" si="1233"/>
        <v>0</v>
      </c>
      <c r="BC3875" s="235">
        <f t="shared" si="1245"/>
        <v>0</v>
      </c>
      <c r="BG3875" s="210"/>
      <c r="BH3875" s="231"/>
      <c r="BI3875" s="15"/>
      <c r="BJ3875" s="232">
        <f t="shared" si="1237"/>
        <v>0</v>
      </c>
      <c r="BK3875" s="235">
        <f t="shared" si="1246"/>
        <v>0</v>
      </c>
      <c r="BM3875" s="109">
        <f t="shared" si="1238"/>
        <v>-5.8791689299292758</v>
      </c>
      <c r="BN3875" s="213"/>
      <c r="BR3875" s="228"/>
      <c r="BS3875" s="311"/>
      <c r="BT3875" s="3"/>
      <c r="BU3875" s="213"/>
      <c r="BV3875" s="213"/>
      <c r="BW3875" s="291"/>
    </row>
    <row r="3876" spans="1:75" x14ac:dyDescent="0.2">
      <c r="A3876" s="210"/>
      <c r="B3876" s="211"/>
      <c r="C3876" s="848" t="str">
        <f ca="1">IF(ISERR(AVERAGE(INDIRECT("B"&amp;(ROW()-INT($B$1/2))):INDIRECT("B"&amp;(ROW()+INT($B$1/2))))),"",AVERAGE(INDIRECT("B"&amp;(ROW()-INT($B$1/2))):INDIRECT("B"&amp;(ROW()+INT($B$1/2)))))</f>
        <v/>
      </c>
      <c r="D3876" s="848">
        <f t="shared" si="1232"/>
        <v>0</v>
      </c>
      <c r="E3876" s="275"/>
      <c r="F3876" s="15"/>
      <c r="G3876" s="3"/>
      <c r="H3876" s="3"/>
      <c r="I3876" s="3"/>
      <c r="J3876" s="3"/>
      <c r="K3876" s="3"/>
      <c r="L3876" s="554"/>
      <c r="M3876" s="545"/>
      <c r="N3876" s="546"/>
      <c r="O3876" s="5"/>
      <c r="P3876" s="216"/>
      <c r="Q3876" s="217"/>
      <c r="R3876" s="218"/>
      <c r="S3876" s="219">
        <f t="shared" si="1249"/>
        <v>0</v>
      </c>
      <c r="T3876" s="220">
        <f t="shared" si="1250"/>
        <v>0</v>
      </c>
      <c r="U3876" s="214">
        <f t="shared" si="1247"/>
        <v>0</v>
      </c>
      <c r="W3876" s="221"/>
      <c r="X3876" s="222"/>
      <c r="Y3876" s="222"/>
      <c r="Z3876" s="223"/>
      <c r="AA3876" s="222"/>
      <c r="AB3876" s="224"/>
      <c r="AC3876" s="225"/>
      <c r="AD3876" s="2">
        <f t="shared" si="1234"/>
        <v>0</v>
      </c>
      <c r="AE3876" s="2">
        <f t="shared" si="1235"/>
        <v>0</v>
      </c>
      <c r="AF3876" s="226"/>
      <c r="AG3876" s="219">
        <f t="shared" si="1239"/>
        <v>0</v>
      </c>
      <c r="AH3876" s="234">
        <f t="shared" si="1240"/>
        <v>0</v>
      </c>
      <c r="AI3876" s="214">
        <f t="shared" si="1248"/>
        <v>0</v>
      </c>
      <c r="AK3876" s="229">
        <f t="shared" si="1241"/>
        <v>0</v>
      </c>
      <c r="AL3876" s="226"/>
      <c r="AM3876" s="15"/>
      <c r="AN3876" s="232" t="e">
        <f t="shared" si="1242"/>
        <v>#DIV/0!</v>
      </c>
      <c r="AO3876" s="214">
        <f t="shared" si="1236"/>
        <v>0</v>
      </c>
      <c r="AQ3876" s="210"/>
      <c r="AR3876" s="231"/>
      <c r="AS3876" s="15"/>
      <c r="AT3876" s="232">
        <f t="shared" si="1243"/>
        <v>0</v>
      </c>
      <c r="AU3876" s="235">
        <f t="shared" si="1244"/>
        <v>0</v>
      </c>
      <c r="AY3876" s="210"/>
      <c r="AZ3876" s="231"/>
      <c r="BA3876" s="15"/>
      <c r="BB3876" s="232">
        <f t="shared" si="1233"/>
        <v>0</v>
      </c>
      <c r="BC3876" s="235">
        <f t="shared" si="1245"/>
        <v>0</v>
      </c>
      <c r="BG3876" s="210"/>
      <c r="BH3876" s="231"/>
      <c r="BI3876" s="15"/>
      <c r="BJ3876" s="232">
        <f t="shared" si="1237"/>
        <v>0</v>
      </c>
      <c r="BK3876" s="235">
        <f t="shared" si="1246"/>
        <v>0</v>
      </c>
      <c r="BM3876" s="109">
        <f t="shared" si="1238"/>
        <v>-5.8810012674270125</v>
      </c>
      <c r="BN3876" s="213"/>
      <c r="BR3876" s="228"/>
      <c r="BS3876" s="311"/>
      <c r="BT3876" s="3"/>
      <c r="BU3876" s="213"/>
      <c r="BV3876" s="213"/>
      <c r="BW3876" s="291"/>
    </row>
    <row r="3877" spans="1:75" x14ac:dyDescent="0.2">
      <c r="A3877" s="210"/>
      <c r="B3877" s="211"/>
      <c r="C3877" s="848" t="str">
        <f ca="1">IF(ISERR(AVERAGE(INDIRECT("B"&amp;(ROW()-INT($B$1/2))):INDIRECT("B"&amp;(ROW()+INT($B$1/2))))),"",AVERAGE(INDIRECT("B"&amp;(ROW()-INT($B$1/2))):INDIRECT("B"&amp;(ROW()+INT($B$1/2)))))</f>
        <v/>
      </c>
      <c r="D3877" s="848">
        <f t="shared" si="1232"/>
        <v>0</v>
      </c>
      <c r="E3877" s="275"/>
      <c r="F3877" s="15"/>
      <c r="G3877" s="3"/>
      <c r="H3877" s="3"/>
      <c r="I3877" s="3"/>
      <c r="J3877" s="3"/>
      <c r="K3877" s="3"/>
      <c r="L3877" s="554"/>
      <c r="M3877" s="545"/>
      <c r="N3877" s="546"/>
      <c r="O3877" s="5"/>
      <c r="P3877" s="216"/>
      <c r="Q3877" s="217"/>
      <c r="R3877" s="218"/>
      <c r="S3877" s="219">
        <f t="shared" si="1249"/>
        <v>0</v>
      </c>
      <c r="T3877" s="220">
        <f t="shared" si="1250"/>
        <v>0</v>
      </c>
      <c r="U3877" s="214">
        <f t="shared" si="1247"/>
        <v>0</v>
      </c>
      <c r="W3877" s="221"/>
      <c r="X3877" s="222"/>
      <c r="Y3877" s="222"/>
      <c r="Z3877" s="223"/>
      <c r="AA3877" s="222"/>
      <c r="AB3877" s="224"/>
      <c r="AC3877" s="225"/>
      <c r="AD3877" s="2">
        <f t="shared" si="1234"/>
        <v>0</v>
      </c>
      <c r="AE3877" s="2">
        <f t="shared" si="1235"/>
        <v>0</v>
      </c>
      <c r="AF3877" s="226"/>
      <c r="AG3877" s="219">
        <f t="shared" si="1239"/>
        <v>0</v>
      </c>
      <c r="AH3877" s="234">
        <f t="shared" si="1240"/>
        <v>0</v>
      </c>
      <c r="AI3877" s="214">
        <f t="shared" si="1248"/>
        <v>0</v>
      </c>
      <c r="AK3877" s="229">
        <f t="shared" si="1241"/>
        <v>0</v>
      </c>
      <c r="AL3877" s="226"/>
      <c r="AM3877" s="15"/>
      <c r="AN3877" s="232" t="e">
        <f t="shared" si="1242"/>
        <v>#DIV/0!</v>
      </c>
      <c r="AO3877" s="214">
        <f t="shared" si="1236"/>
        <v>0</v>
      </c>
      <c r="AQ3877" s="210"/>
      <c r="AR3877" s="231"/>
      <c r="AS3877" s="15"/>
      <c r="AT3877" s="232">
        <f t="shared" si="1243"/>
        <v>0</v>
      </c>
      <c r="AU3877" s="235">
        <f t="shared" si="1244"/>
        <v>0</v>
      </c>
      <c r="AY3877" s="210"/>
      <c r="AZ3877" s="231"/>
      <c r="BA3877" s="15"/>
      <c r="BB3877" s="232">
        <f t="shared" si="1233"/>
        <v>0</v>
      </c>
      <c r="BC3877" s="235">
        <f t="shared" si="1245"/>
        <v>0</v>
      </c>
      <c r="BG3877" s="210"/>
      <c r="BH3877" s="231"/>
      <c r="BI3877" s="15"/>
      <c r="BJ3877" s="232">
        <f t="shared" si="1237"/>
        <v>0</v>
      </c>
      <c r="BK3877" s="235">
        <f t="shared" si="1246"/>
        <v>0</v>
      </c>
      <c r="BM3877" s="109">
        <f t="shared" si="1238"/>
        <v>-5.8828336049247492</v>
      </c>
      <c r="BN3877" s="213"/>
      <c r="BR3877" s="228"/>
      <c r="BS3877" s="311"/>
      <c r="BT3877" s="3"/>
      <c r="BU3877" s="213"/>
      <c r="BV3877" s="213"/>
      <c r="BW3877" s="291"/>
    </row>
    <row r="3878" spans="1:75" x14ac:dyDescent="0.2">
      <c r="A3878" s="210"/>
      <c r="B3878" s="211"/>
      <c r="C3878" s="848" t="str">
        <f ca="1">IF(ISERR(AVERAGE(INDIRECT("B"&amp;(ROW()-INT($B$1/2))):INDIRECT("B"&amp;(ROW()+INT($B$1/2))))),"",AVERAGE(INDIRECT("B"&amp;(ROW()-INT($B$1/2))):INDIRECT("B"&amp;(ROW()+INT($B$1/2)))))</f>
        <v/>
      </c>
      <c r="D3878" s="848">
        <f t="shared" si="1232"/>
        <v>0</v>
      </c>
      <c r="E3878" s="275"/>
      <c r="F3878" s="15"/>
      <c r="G3878" s="3"/>
      <c r="H3878" s="3"/>
      <c r="I3878" s="3"/>
      <c r="J3878" s="3"/>
      <c r="K3878" s="3"/>
      <c r="L3878" s="554"/>
      <c r="M3878" s="545"/>
      <c r="N3878" s="546"/>
      <c r="O3878" s="5"/>
      <c r="P3878" s="216"/>
      <c r="Q3878" s="217"/>
      <c r="R3878" s="218"/>
      <c r="S3878" s="219">
        <f t="shared" si="1249"/>
        <v>0</v>
      </c>
      <c r="T3878" s="220">
        <f t="shared" si="1250"/>
        <v>0</v>
      </c>
      <c r="U3878" s="214">
        <f t="shared" si="1247"/>
        <v>0</v>
      </c>
      <c r="W3878" s="221"/>
      <c r="X3878" s="222"/>
      <c r="Y3878" s="222"/>
      <c r="Z3878" s="223"/>
      <c r="AA3878" s="222"/>
      <c r="AB3878" s="224"/>
      <c r="AC3878" s="225"/>
      <c r="AD3878" s="2">
        <f t="shared" si="1234"/>
        <v>0</v>
      </c>
      <c r="AE3878" s="2">
        <f t="shared" si="1235"/>
        <v>0</v>
      </c>
      <c r="AF3878" s="226"/>
      <c r="AG3878" s="219">
        <f t="shared" si="1239"/>
        <v>0</v>
      </c>
      <c r="AH3878" s="234">
        <f t="shared" si="1240"/>
        <v>0</v>
      </c>
      <c r="AI3878" s="214">
        <f t="shared" si="1248"/>
        <v>0</v>
      </c>
      <c r="AK3878" s="229">
        <f t="shared" si="1241"/>
        <v>0</v>
      </c>
      <c r="AL3878" s="226"/>
      <c r="AM3878" s="15"/>
      <c r="AN3878" s="232" t="e">
        <f t="shared" si="1242"/>
        <v>#DIV/0!</v>
      </c>
      <c r="AO3878" s="214">
        <f t="shared" si="1236"/>
        <v>0</v>
      </c>
      <c r="AQ3878" s="210"/>
      <c r="AR3878" s="231"/>
      <c r="AS3878" s="15"/>
      <c r="AT3878" s="232">
        <f t="shared" si="1243"/>
        <v>0</v>
      </c>
      <c r="AU3878" s="235">
        <f t="shared" si="1244"/>
        <v>0</v>
      </c>
      <c r="AY3878" s="210"/>
      <c r="AZ3878" s="231"/>
      <c r="BA3878" s="15"/>
      <c r="BB3878" s="232">
        <f t="shared" si="1233"/>
        <v>0</v>
      </c>
      <c r="BC3878" s="235">
        <f t="shared" si="1245"/>
        <v>0</v>
      </c>
      <c r="BG3878" s="210"/>
      <c r="BH3878" s="231"/>
      <c r="BI3878" s="15"/>
      <c r="BJ3878" s="232">
        <f t="shared" si="1237"/>
        <v>0</v>
      </c>
      <c r="BK3878" s="235">
        <f t="shared" si="1246"/>
        <v>0</v>
      </c>
      <c r="BM3878" s="109">
        <f t="shared" si="1238"/>
        <v>-5.8846659424224859</v>
      </c>
      <c r="BN3878" s="213"/>
      <c r="BR3878" s="228"/>
      <c r="BS3878" s="311"/>
      <c r="BT3878" s="3"/>
      <c r="BU3878" s="213"/>
      <c r="BV3878" s="213"/>
      <c r="BW3878" s="291"/>
    </row>
    <row r="3879" spans="1:75" x14ac:dyDescent="0.2">
      <c r="A3879" s="210"/>
      <c r="B3879" s="211"/>
      <c r="C3879" s="848" t="str">
        <f ca="1">IF(ISERR(AVERAGE(INDIRECT("B"&amp;(ROW()-INT($B$1/2))):INDIRECT("B"&amp;(ROW()+INT($B$1/2))))),"",AVERAGE(INDIRECT("B"&amp;(ROW()-INT($B$1/2))):INDIRECT("B"&amp;(ROW()+INT($B$1/2)))))</f>
        <v/>
      </c>
      <c r="D3879" s="848">
        <f t="shared" si="1232"/>
        <v>0</v>
      </c>
      <c r="E3879" s="275"/>
      <c r="F3879" s="15"/>
      <c r="G3879" s="3"/>
      <c r="H3879" s="3"/>
      <c r="I3879" s="3"/>
      <c r="J3879" s="3"/>
      <c r="K3879" s="3"/>
      <c r="L3879" s="554"/>
      <c r="M3879" s="545"/>
      <c r="N3879" s="546"/>
      <c r="O3879" s="5"/>
      <c r="P3879" s="216"/>
      <c r="Q3879" s="217"/>
      <c r="R3879" s="218"/>
      <c r="S3879" s="219">
        <f t="shared" si="1249"/>
        <v>0</v>
      </c>
      <c r="T3879" s="220">
        <f t="shared" si="1250"/>
        <v>0</v>
      </c>
      <c r="U3879" s="214">
        <f t="shared" si="1247"/>
        <v>0</v>
      </c>
      <c r="W3879" s="221"/>
      <c r="X3879" s="222"/>
      <c r="Y3879" s="222"/>
      <c r="Z3879" s="223"/>
      <c r="AA3879" s="222"/>
      <c r="AB3879" s="224"/>
      <c r="AC3879" s="225"/>
      <c r="AD3879" s="2">
        <f t="shared" si="1234"/>
        <v>0</v>
      </c>
      <c r="AE3879" s="2">
        <f t="shared" si="1235"/>
        <v>0</v>
      </c>
      <c r="AF3879" s="226"/>
      <c r="AG3879" s="219">
        <f t="shared" si="1239"/>
        <v>0</v>
      </c>
      <c r="AH3879" s="234">
        <f t="shared" si="1240"/>
        <v>0</v>
      </c>
      <c r="AI3879" s="214">
        <f t="shared" si="1248"/>
        <v>0</v>
      </c>
      <c r="AK3879" s="229">
        <f t="shared" si="1241"/>
        <v>0</v>
      </c>
      <c r="AL3879" s="226"/>
      <c r="AM3879" s="15"/>
      <c r="AN3879" s="232" t="e">
        <f t="shared" si="1242"/>
        <v>#DIV/0!</v>
      </c>
      <c r="AO3879" s="214">
        <f t="shared" si="1236"/>
        <v>0</v>
      </c>
      <c r="AQ3879" s="210"/>
      <c r="AR3879" s="231"/>
      <c r="AS3879" s="15"/>
      <c r="AT3879" s="232">
        <f t="shared" si="1243"/>
        <v>0</v>
      </c>
      <c r="AU3879" s="235">
        <f t="shared" si="1244"/>
        <v>0</v>
      </c>
      <c r="AY3879" s="210"/>
      <c r="AZ3879" s="231"/>
      <c r="BA3879" s="15"/>
      <c r="BB3879" s="232">
        <f t="shared" si="1233"/>
        <v>0</v>
      </c>
      <c r="BC3879" s="235">
        <f t="shared" si="1245"/>
        <v>0</v>
      </c>
      <c r="BG3879" s="210"/>
      <c r="BH3879" s="231"/>
      <c r="BI3879" s="15"/>
      <c r="BJ3879" s="232">
        <f t="shared" si="1237"/>
        <v>0</v>
      </c>
      <c r="BK3879" s="235">
        <f t="shared" si="1246"/>
        <v>0</v>
      </c>
      <c r="BM3879" s="109">
        <f t="shared" si="1238"/>
        <v>-5.8864982799202226</v>
      </c>
      <c r="BN3879" s="213"/>
      <c r="BR3879" s="228"/>
      <c r="BS3879" s="311"/>
      <c r="BT3879" s="3"/>
      <c r="BU3879" s="213"/>
      <c r="BV3879" s="213"/>
      <c r="BW3879" s="291"/>
    </row>
    <row r="3880" spans="1:75" x14ac:dyDescent="0.2">
      <c r="A3880" s="210"/>
      <c r="B3880" s="211"/>
      <c r="C3880" s="848" t="str">
        <f ca="1">IF(ISERR(AVERAGE(INDIRECT("B"&amp;(ROW()-INT($B$1/2))):INDIRECT("B"&amp;(ROW()+INT($B$1/2))))),"",AVERAGE(INDIRECT("B"&amp;(ROW()-INT($B$1/2))):INDIRECT("B"&amp;(ROW()+INT($B$1/2)))))</f>
        <v/>
      </c>
      <c r="D3880" s="848">
        <f t="shared" si="1232"/>
        <v>0</v>
      </c>
      <c r="E3880" s="275"/>
      <c r="F3880" s="15"/>
      <c r="G3880" s="3"/>
      <c r="H3880" s="3"/>
      <c r="I3880" s="3"/>
      <c r="J3880" s="3"/>
      <c r="K3880" s="3"/>
      <c r="L3880" s="554"/>
      <c r="M3880" s="545"/>
      <c r="N3880" s="546"/>
      <c r="O3880" s="5"/>
      <c r="P3880" s="216"/>
      <c r="Q3880" s="217"/>
      <c r="R3880" s="218"/>
      <c r="S3880" s="219">
        <f t="shared" si="1249"/>
        <v>0</v>
      </c>
      <c r="T3880" s="220">
        <f t="shared" si="1250"/>
        <v>0</v>
      </c>
      <c r="U3880" s="214">
        <f t="shared" si="1247"/>
        <v>0</v>
      </c>
      <c r="W3880" s="221"/>
      <c r="X3880" s="222"/>
      <c r="Y3880" s="222"/>
      <c r="Z3880" s="223"/>
      <c r="AA3880" s="222"/>
      <c r="AB3880" s="224"/>
      <c r="AC3880" s="225"/>
      <c r="AD3880" s="2">
        <f t="shared" si="1234"/>
        <v>0</v>
      </c>
      <c r="AE3880" s="2">
        <f t="shared" si="1235"/>
        <v>0</v>
      </c>
      <c r="AF3880" s="226"/>
      <c r="AG3880" s="219">
        <f t="shared" si="1239"/>
        <v>0</v>
      </c>
      <c r="AH3880" s="234">
        <f t="shared" si="1240"/>
        <v>0</v>
      </c>
      <c r="AI3880" s="214">
        <f t="shared" si="1248"/>
        <v>0</v>
      </c>
      <c r="AK3880" s="229">
        <f t="shared" si="1241"/>
        <v>0</v>
      </c>
      <c r="AL3880" s="226"/>
      <c r="AM3880" s="15"/>
      <c r="AN3880" s="232" t="e">
        <f t="shared" si="1242"/>
        <v>#DIV/0!</v>
      </c>
      <c r="AO3880" s="214">
        <f t="shared" si="1236"/>
        <v>0</v>
      </c>
      <c r="AQ3880" s="210"/>
      <c r="AR3880" s="231"/>
      <c r="AS3880" s="15"/>
      <c r="AT3880" s="232">
        <f t="shared" si="1243"/>
        <v>0</v>
      </c>
      <c r="AU3880" s="235">
        <f t="shared" si="1244"/>
        <v>0</v>
      </c>
      <c r="AY3880" s="210"/>
      <c r="AZ3880" s="231"/>
      <c r="BA3880" s="15"/>
      <c r="BB3880" s="232">
        <f t="shared" si="1233"/>
        <v>0</v>
      </c>
      <c r="BC3880" s="235">
        <f t="shared" si="1245"/>
        <v>0</v>
      </c>
      <c r="BG3880" s="210"/>
      <c r="BH3880" s="231"/>
      <c r="BI3880" s="15"/>
      <c r="BJ3880" s="232">
        <f t="shared" si="1237"/>
        <v>0</v>
      </c>
      <c r="BK3880" s="235">
        <f t="shared" si="1246"/>
        <v>0</v>
      </c>
      <c r="BM3880" s="109">
        <f t="shared" si="1238"/>
        <v>-5.8883306174179593</v>
      </c>
      <c r="BN3880" s="213"/>
      <c r="BR3880" s="228"/>
      <c r="BS3880" s="311"/>
      <c r="BT3880" s="3"/>
      <c r="BU3880" s="213"/>
      <c r="BV3880" s="213"/>
      <c r="BW3880" s="291"/>
    </row>
    <row r="3881" spans="1:75" x14ac:dyDescent="0.2">
      <c r="A3881" s="210"/>
      <c r="B3881" s="211"/>
      <c r="C3881" s="848" t="str">
        <f ca="1">IF(ISERR(AVERAGE(INDIRECT("B"&amp;(ROW()-INT($B$1/2))):INDIRECT("B"&amp;(ROW()+INT($B$1/2))))),"",AVERAGE(INDIRECT("B"&amp;(ROW()-INT($B$1/2))):INDIRECT("B"&amp;(ROW()+INT($B$1/2)))))</f>
        <v/>
      </c>
      <c r="D3881" s="848">
        <f t="shared" si="1232"/>
        <v>0</v>
      </c>
      <c r="E3881" s="275"/>
      <c r="F3881" s="15"/>
      <c r="G3881" s="3"/>
      <c r="H3881" s="3"/>
      <c r="I3881" s="3"/>
      <c r="J3881" s="3"/>
      <c r="K3881" s="3"/>
      <c r="L3881" s="554"/>
      <c r="M3881" s="545"/>
      <c r="N3881" s="546"/>
      <c r="O3881" s="5"/>
      <c r="P3881" s="216"/>
      <c r="Q3881" s="217"/>
      <c r="R3881" s="218"/>
      <c r="S3881" s="219">
        <f t="shared" si="1249"/>
        <v>0</v>
      </c>
      <c r="T3881" s="220">
        <f t="shared" si="1250"/>
        <v>0</v>
      </c>
      <c r="U3881" s="214">
        <f t="shared" si="1247"/>
        <v>0</v>
      </c>
      <c r="W3881" s="221"/>
      <c r="X3881" s="222"/>
      <c r="Y3881" s="222"/>
      <c r="Z3881" s="223"/>
      <c r="AA3881" s="222"/>
      <c r="AB3881" s="224"/>
      <c r="AC3881" s="225"/>
      <c r="AD3881" s="2">
        <f t="shared" si="1234"/>
        <v>0</v>
      </c>
      <c r="AE3881" s="2">
        <f t="shared" si="1235"/>
        <v>0</v>
      </c>
      <c r="AF3881" s="226"/>
      <c r="AG3881" s="219">
        <f t="shared" si="1239"/>
        <v>0</v>
      </c>
      <c r="AH3881" s="234">
        <f t="shared" si="1240"/>
        <v>0</v>
      </c>
      <c r="AI3881" s="214">
        <f t="shared" si="1248"/>
        <v>0</v>
      </c>
      <c r="AK3881" s="229">
        <f t="shared" si="1241"/>
        <v>0</v>
      </c>
      <c r="AL3881" s="226"/>
      <c r="AM3881" s="15"/>
      <c r="AN3881" s="232" t="e">
        <f t="shared" si="1242"/>
        <v>#DIV/0!</v>
      </c>
      <c r="AO3881" s="214">
        <f t="shared" si="1236"/>
        <v>0</v>
      </c>
      <c r="AQ3881" s="210"/>
      <c r="AR3881" s="231"/>
      <c r="AS3881" s="15"/>
      <c r="AT3881" s="232">
        <f t="shared" si="1243"/>
        <v>0</v>
      </c>
      <c r="AU3881" s="235">
        <f t="shared" si="1244"/>
        <v>0</v>
      </c>
      <c r="AY3881" s="210"/>
      <c r="AZ3881" s="231"/>
      <c r="BA3881" s="15"/>
      <c r="BB3881" s="232">
        <f t="shared" si="1233"/>
        <v>0</v>
      </c>
      <c r="BC3881" s="235">
        <f t="shared" si="1245"/>
        <v>0</v>
      </c>
      <c r="BG3881" s="210"/>
      <c r="BH3881" s="231"/>
      <c r="BI3881" s="15"/>
      <c r="BJ3881" s="232">
        <f t="shared" si="1237"/>
        <v>0</v>
      </c>
      <c r="BK3881" s="235">
        <f t="shared" si="1246"/>
        <v>0</v>
      </c>
      <c r="BM3881" s="109">
        <f t="shared" si="1238"/>
        <v>-5.890162954915696</v>
      </c>
      <c r="BN3881" s="213"/>
      <c r="BR3881" s="228"/>
      <c r="BS3881" s="311"/>
      <c r="BT3881" s="3"/>
      <c r="BU3881" s="213"/>
      <c r="BV3881" s="213"/>
      <c r="BW3881" s="291"/>
    </row>
    <row r="3882" spans="1:75" x14ac:dyDescent="0.2">
      <c r="A3882" s="210"/>
      <c r="B3882" s="211"/>
      <c r="C3882" s="848" t="str">
        <f ca="1">IF(ISERR(AVERAGE(INDIRECT("B"&amp;(ROW()-INT($B$1/2))):INDIRECT("B"&amp;(ROW()+INT($B$1/2))))),"",AVERAGE(INDIRECT("B"&amp;(ROW()-INT($B$1/2))):INDIRECT("B"&amp;(ROW()+INT($B$1/2)))))</f>
        <v/>
      </c>
      <c r="D3882" s="848">
        <f t="shared" si="1232"/>
        <v>0</v>
      </c>
      <c r="E3882" s="275"/>
      <c r="F3882" s="15"/>
      <c r="G3882" s="3"/>
      <c r="H3882" s="3"/>
      <c r="I3882" s="3"/>
      <c r="J3882" s="3"/>
      <c r="K3882" s="3"/>
      <c r="L3882" s="554"/>
      <c r="M3882" s="545"/>
      <c r="N3882" s="546"/>
      <c r="O3882" s="5"/>
      <c r="P3882" s="216"/>
      <c r="Q3882" s="217"/>
      <c r="R3882" s="218"/>
      <c r="S3882" s="219">
        <f t="shared" si="1249"/>
        <v>0</v>
      </c>
      <c r="T3882" s="220">
        <f t="shared" si="1250"/>
        <v>0</v>
      </c>
      <c r="U3882" s="214">
        <f t="shared" si="1247"/>
        <v>0</v>
      </c>
      <c r="W3882" s="221"/>
      <c r="X3882" s="222"/>
      <c r="Y3882" s="222"/>
      <c r="Z3882" s="223"/>
      <c r="AA3882" s="222"/>
      <c r="AB3882" s="224"/>
      <c r="AC3882" s="225"/>
      <c r="AD3882" s="2">
        <f t="shared" si="1234"/>
        <v>0</v>
      </c>
      <c r="AE3882" s="2">
        <f t="shared" si="1235"/>
        <v>0</v>
      </c>
      <c r="AF3882" s="226"/>
      <c r="AG3882" s="219">
        <f t="shared" si="1239"/>
        <v>0</v>
      </c>
      <c r="AH3882" s="234">
        <f t="shared" si="1240"/>
        <v>0</v>
      </c>
      <c r="AI3882" s="214">
        <f t="shared" si="1248"/>
        <v>0</v>
      </c>
      <c r="AK3882" s="229">
        <f t="shared" si="1241"/>
        <v>0</v>
      </c>
      <c r="AL3882" s="226"/>
      <c r="AM3882" s="15"/>
      <c r="AN3882" s="232" t="e">
        <f t="shared" si="1242"/>
        <v>#DIV/0!</v>
      </c>
      <c r="AO3882" s="214">
        <f t="shared" si="1236"/>
        <v>0</v>
      </c>
      <c r="AQ3882" s="210"/>
      <c r="AR3882" s="231"/>
      <c r="AS3882" s="15"/>
      <c r="AT3882" s="232">
        <f t="shared" si="1243"/>
        <v>0</v>
      </c>
      <c r="AU3882" s="235">
        <f t="shared" si="1244"/>
        <v>0</v>
      </c>
      <c r="AY3882" s="210"/>
      <c r="AZ3882" s="231"/>
      <c r="BA3882" s="15"/>
      <c r="BB3882" s="232">
        <f t="shared" si="1233"/>
        <v>0</v>
      </c>
      <c r="BC3882" s="235">
        <f t="shared" si="1245"/>
        <v>0</v>
      </c>
      <c r="BG3882" s="210"/>
      <c r="BH3882" s="231"/>
      <c r="BI3882" s="15"/>
      <c r="BJ3882" s="232">
        <f t="shared" si="1237"/>
        <v>0</v>
      </c>
      <c r="BK3882" s="235">
        <f t="shared" si="1246"/>
        <v>0</v>
      </c>
      <c r="BM3882" s="109">
        <f t="shared" si="1238"/>
        <v>-5.8919952924134327</v>
      </c>
      <c r="BN3882" s="213"/>
      <c r="BR3882" s="228"/>
      <c r="BS3882" s="311"/>
      <c r="BT3882" s="3"/>
      <c r="BU3882" s="213"/>
      <c r="BV3882" s="213"/>
      <c r="BW3882" s="291"/>
    </row>
    <row r="3883" spans="1:75" x14ac:dyDescent="0.2">
      <c r="A3883" s="210"/>
      <c r="B3883" s="211"/>
      <c r="C3883" s="848" t="str">
        <f ca="1">IF(ISERR(AVERAGE(INDIRECT("B"&amp;(ROW()-INT($B$1/2))):INDIRECT("B"&amp;(ROW()+INT($B$1/2))))),"",AVERAGE(INDIRECT("B"&amp;(ROW()-INT($B$1/2))):INDIRECT("B"&amp;(ROW()+INT($B$1/2)))))</f>
        <v/>
      </c>
      <c r="D3883" s="848">
        <f t="shared" si="1232"/>
        <v>0</v>
      </c>
      <c r="E3883" s="275"/>
      <c r="F3883" s="15"/>
      <c r="G3883" s="3"/>
      <c r="H3883" s="3"/>
      <c r="I3883" s="3"/>
      <c r="J3883" s="3"/>
      <c r="K3883" s="3"/>
      <c r="L3883" s="554"/>
      <c r="M3883" s="545"/>
      <c r="N3883" s="546"/>
      <c r="O3883" s="5"/>
      <c r="P3883" s="216"/>
      <c r="Q3883" s="217"/>
      <c r="R3883" s="218"/>
      <c r="S3883" s="219">
        <f t="shared" si="1249"/>
        <v>0</v>
      </c>
      <c r="T3883" s="220">
        <f t="shared" si="1250"/>
        <v>0</v>
      </c>
      <c r="U3883" s="214">
        <f t="shared" si="1247"/>
        <v>0</v>
      </c>
      <c r="W3883" s="221"/>
      <c r="X3883" s="222"/>
      <c r="Y3883" s="222"/>
      <c r="Z3883" s="223"/>
      <c r="AA3883" s="222"/>
      <c r="AB3883" s="224"/>
      <c r="AC3883" s="225"/>
      <c r="AD3883" s="2">
        <f t="shared" si="1234"/>
        <v>0</v>
      </c>
      <c r="AE3883" s="2">
        <f t="shared" si="1235"/>
        <v>0</v>
      </c>
      <c r="AF3883" s="226"/>
      <c r="AG3883" s="219">
        <f t="shared" si="1239"/>
        <v>0</v>
      </c>
      <c r="AH3883" s="234">
        <f t="shared" si="1240"/>
        <v>0</v>
      </c>
      <c r="AI3883" s="214">
        <f t="shared" si="1248"/>
        <v>0</v>
      </c>
      <c r="AK3883" s="229">
        <f t="shared" si="1241"/>
        <v>0</v>
      </c>
      <c r="AL3883" s="226"/>
      <c r="AM3883" s="15"/>
      <c r="AN3883" s="232" t="e">
        <f t="shared" si="1242"/>
        <v>#DIV/0!</v>
      </c>
      <c r="AO3883" s="214">
        <f t="shared" si="1236"/>
        <v>0</v>
      </c>
      <c r="AQ3883" s="210"/>
      <c r="AR3883" s="231"/>
      <c r="AS3883" s="15"/>
      <c r="AT3883" s="232">
        <f t="shared" si="1243"/>
        <v>0</v>
      </c>
      <c r="AU3883" s="235">
        <f t="shared" si="1244"/>
        <v>0</v>
      </c>
      <c r="AY3883" s="210"/>
      <c r="AZ3883" s="231"/>
      <c r="BA3883" s="15"/>
      <c r="BB3883" s="232">
        <f t="shared" si="1233"/>
        <v>0</v>
      </c>
      <c r="BC3883" s="235">
        <f t="shared" si="1245"/>
        <v>0</v>
      </c>
      <c r="BG3883" s="210"/>
      <c r="BH3883" s="231"/>
      <c r="BI3883" s="15"/>
      <c r="BJ3883" s="232">
        <f t="shared" si="1237"/>
        <v>0</v>
      </c>
      <c r="BK3883" s="235">
        <f t="shared" si="1246"/>
        <v>0</v>
      </c>
      <c r="BM3883" s="109">
        <f t="shared" si="1238"/>
        <v>-5.8938276299111694</v>
      </c>
      <c r="BN3883" s="213"/>
      <c r="BR3883" s="228"/>
      <c r="BS3883" s="311"/>
      <c r="BT3883" s="3"/>
      <c r="BU3883" s="213"/>
      <c r="BV3883" s="213"/>
      <c r="BW3883" s="291"/>
    </row>
    <row r="3884" spans="1:75" x14ac:dyDescent="0.2">
      <c r="A3884" s="210"/>
      <c r="B3884" s="211"/>
      <c r="C3884" s="848" t="str">
        <f ca="1">IF(ISERR(AVERAGE(INDIRECT("B"&amp;(ROW()-INT($B$1/2))):INDIRECT("B"&amp;(ROW()+INT($B$1/2))))),"",AVERAGE(INDIRECT("B"&amp;(ROW()-INT($B$1/2))):INDIRECT("B"&amp;(ROW()+INT($B$1/2)))))</f>
        <v/>
      </c>
      <c r="D3884" s="848">
        <f t="shared" si="1232"/>
        <v>0</v>
      </c>
      <c r="E3884" s="275"/>
      <c r="F3884" s="15"/>
      <c r="G3884" s="3"/>
      <c r="H3884" s="3"/>
      <c r="I3884" s="3"/>
      <c r="J3884" s="3"/>
      <c r="K3884" s="3"/>
      <c r="L3884" s="554"/>
      <c r="M3884" s="545"/>
      <c r="N3884" s="546"/>
      <c r="O3884" s="5"/>
      <c r="P3884" s="216"/>
      <c r="Q3884" s="217"/>
      <c r="R3884" s="218"/>
      <c r="S3884" s="219">
        <f t="shared" si="1249"/>
        <v>0</v>
      </c>
      <c r="T3884" s="220">
        <f t="shared" si="1250"/>
        <v>0</v>
      </c>
      <c r="U3884" s="214">
        <f t="shared" si="1247"/>
        <v>0</v>
      </c>
      <c r="W3884" s="221"/>
      <c r="X3884" s="222"/>
      <c r="Y3884" s="222"/>
      <c r="Z3884" s="223"/>
      <c r="AA3884" s="222"/>
      <c r="AB3884" s="224"/>
      <c r="AC3884" s="225"/>
      <c r="AD3884" s="2">
        <f t="shared" si="1234"/>
        <v>0</v>
      </c>
      <c r="AE3884" s="2">
        <f t="shared" si="1235"/>
        <v>0</v>
      </c>
      <c r="AF3884" s="226"/>
      <c r="AG3884" s="219">
        <f t="shared" si="1239"/>
        <v>0</v>
      </c>
      <c r="AH3884" s="234">
        <f t="shared" si="1240"/>
        <v>0</v>
      </c>
      <c r="AI3884" s="214">
        <f t="shared" si="1248"/>
        <v>0</v>
      </c>
      <c r="AK3884" s="229">
        <f t="shared" si="1241"/>
        <v>0</v>
      </c>
      <c r="AL3884" s="226"/>
      <c r="AM3884" s="15"/>
      <c r="AN3884" s="232" t="e">
        <f t="shared" si="1242"/>
        <v>#DIV/0!</v>
      </c>
      <c r="AO3884" s="214">
        <f t="shared" si="1236"/>
        <v>0</v>
      </c>
      <c r="AQ3884" s="210"/>
      <c r="AR3884" s="231"/>
      <c r="AS3884" s="15"/>
      <c r="AT3884" s="232">
        <f t="shared" si="1243"/>
        <v>0</v>
      </c>
      <c r="AU3884" s="235">
        <f t="shared" si="1244"/>
        <v>0</v>
      </c>
      <c r="AY3884" s="210"/>
      <c r="AZ3884" s="231"/>
      <c r="BA3884" s="15"/>
      <c r="BB3884" s="232">
        <f t="shared" si="1233"/>
        <v>0</v>
      </c>
      <c r="BC3884" s="235">
        <f t="shared" si="1245"/>
        <v>0</v>
      </c>
      <c r="BG3884" s="210"/>
      <c r="BH3884" s="231"/>
      <c r="BI3884" s="15"/>
      <c r="BJ3884" s="232">
        <f t="shared" si="1237"/>
        <v>0</v>
      </c>
      <c r="BK3884" s="235">
        <f t="shared" si="1246"/>
        <v>0</v>
      </c>
      <c r="BM3884" s="109">
        <f t="shared" si="1238"/>
        <v>-5.8956599674089061</v>
      </c>
      <c r="BN3884" s="213"/>
      <c r="BR3884" s="228"/>
      <c r="BS3884" s="311"/>
      <c r="BT3884" s="3"/>
      <c r="BU3884" s="213"/>
      <c r="BV3884" s="213"/>
      <c r="BW3884" s="291"/>
    </row>
    <row r="3885" spans="1:75" x14ac:dyDescent="0.2">
      <c r="A3885" s="210"/>
      <c r="B3885" s="211"/>
      <c r="C3885" s="848" t="str">
        <f ca="1">IF(ISERR(AVERAGE(INDIRECT("B"&amp;(ROW()-INT($B$1/2))):INDIRECT("B"&amp;(ROW()+INT($B$1/2))))),"",AVERAGE(INDIRECT("B"&amp;(ROW()-INT($B$1/2))):INDIRECT("B"&amp;(ROW()+INT($B$1/2)))))</f>
        <v/>
      </c>
      <c r="D3885" s="848">
        <f t="shared" si="1232"/>
        <v>0</v>
      </c>
      <c r="E3885" s="275"/>
      <c r="F3885" s="15"/>
      <c r="G3885" s="3"/>
      <c r="H3885" s="3"/>
      <c r="I3885" s="3"/>
      <c r="J3885" s="3"/>
      <c r="K3885" s="3"/>
      <c r="L3885" s="554"/>
      <c r="M3885" s="545"/>
      <c r="N3885" s="546"/>
      <c r="O3885" s="5"/>
      <c r="P3885" s="216"/>
      <c r="Q3885" s="217"/>
      <c r="R3885" s="218"/>
      <c r="S3885" s="219">
        <f t="shared" si="1249"/>
        <v>0</v>
      </c>
      <c r="T3885" s="220">
        <f t="shared" si="1250"/>
        <v>0</v>
      </c>
      <c r="U3885" s="214">
        <f t="shared" si="1247"/>
        <v>0</v>
      </c>
      <c r="W3885" s="221"/>
      <c r="X3885" s="222"/>
      <c r="Y3885" s="222"/>
      <c r="Z3885" s="223"/>
      <c r="AA3885" s="222"/>
      <c r="AB3885" s="224"/>
      <c r="AC3885" s="225"/>
      <c r="AD3885" s="2">
        <f t="shared" si="1234"/>
        <v>0</v>
      </c>
      <c r="AE3885" s="2">
        <f t="shared" si="1235"/>
        <v>0</v>
      </c>
      <c r="AF3885" s="226"/>
      <c r="AG3885" s="219">
        <f t="shared" si="1239"/>
        <v>0</v>
      </c>
      <c r="AH3885" s="234">
        <f t="shared" si="1240"/>
        <v>0</v>
      </c>
      <c r="AI3885" s="214">
        <f t="shared" si="1248"/>
        <v>0</v>
      </c>
      <c r="AK3885" s="229">
        <f t="shared" si="1241"/>
        <v>0</v>
      </c>
      <c r="AL3885" s="226"/>
      <c r="AM3885" s="15"/>
      <c r="AN3885" s="232" t="e">
        <f t="shared" si="1242"/>
        <v>#DIV/0!</v>
      </c>
      <c r="AO3885" s="214">
        <f t="shared" si="1236"/>
        <v>0</v>
      </c>
      <c r="AQ3885" s="210"/>
      <c r="AR3885" s="231"/>
      <c r="AS3885" s="15"/>
      <c r="AT3885" s="232">
        <f t="shared" si="1243"/>
        <v>0</v>
      </c>
      <c r="AU3885" s="235">
        <f t="shared" si="1244"/>
        <v>0</v>
      </c>
      <c r="AY3885" s="210"/>
      <c r="AZ3885" s="231"/>
      <c r="BA3885" s="15"/>
      <c r="BB3885" s="232">
        <f t="shared" si="1233"/>
        <v>0</v>
      </c>
      <c r="BC3885" s="235">
        <f t="shared" si="1245"/>
        <v>0</v>
      </c>
      <c r="BG3885" s="210"/>
      <c r="BH3885" s="231"/>
      <c r="BI3885" s="15"/>
      <c r="BJ3885" s="232">
        <f t="shared" si="1237"/>
        <v>0</v>
      </c>
      <c r="BK3885" s="235">
        <f t="shared" si="1246"/>
        <v>0</v>
      </c>
      <c r="BM3885" s="109">
        <f t="shared" si="1238"/>
        <v>-5.8974923049066428</v>
      </c>
      <c r="BN3885" s="213"/>
      <c r="BR3885" s="228"/>
      <c r="BS3885" s="311"/>
      <c r="BT3885" s="3"/>
      <c r="BU3885" s="213"/>
      <c r="BV3885" s="213"/>
      <c r="BW3885" s="291"/>
    </row>
    <row r="3886" spans="1:75" x14ac:dyDescent="0.2">
      <c r="A3886" s="210"/>
      <c r="B3886" s="211"/>
      <c r="C3886" s="848" t="str">
        <f ca="1">IF(ISERR(AVERAGE(INDIRECT("B"&amp;(ROW()-INT($B$1/2))):INDIRECT("B"&amp;(ROW()+INT($B$1/2))))),"",AVERAGE(INDIRECT("B"&amp;(ROW()-INT($B$1/2))):INDIRECT("B"&amp;(ROW()+INT($B$1/2)))))</f>
        <v/>
      </c>
      <c r="D3886" s="848">
        <f t="shared" si="1232"/>
        <v>0</v>
      </c>
      <c r="E3886" s="275"/>
      <c r="F3886" s="15"/>
      <c r="G3886" s="3"/>
      <c r="H3886" s="3"/>
      <c r="I3886" s="3"/>
      <c r="J3886" s="3"/>
      <c r="K3886" s="3"/>
      <c r="L3886" s="554"/>
      <c r="M3886" s="545"/>
      <c r="N3886" s="546"/>
      <c r="O3886" s="5"/>
      <c r="P3886" s="216"/>
      <c r="Q3886" s="217"/>
      <c r="R3886" s="218"/>
      <c r="S3886" s="219">
        <f t="shared" si="1249"/>
        <v>0</v>
      </c>
      <c r="T3886" s="220">
        <f t="shared" si="1250"/>
        <v>0</v>
      </c>
      <c r="U3886" s="214">
        <f t="shared" si="1247"/>
        <v>0</v>
      </c>
      <c r="W3886" s="221"/>
      <c r="X3886" s="222"/>
      <c r="Y3886" s="222"/>
      <c r="Z3886" s="223"/>
      <c r="AA3886" s="222"/>
      <c r="AB3886" s="224"/>
      <c r="AC3886" s="225"/>
      <c r="AD3886" s="2">
        <f t="shared" si="1234"/>
        <v>0</v>
      </c>
      <c r="AE3886" s="2">
        <f t="shared" si="1235"/>
        <v>0</v>
      </c>
      <c r="AF3886" s="226"/>
      <c r="AG3886" s="219">
        <f t="shared" si="1239"/>
        <v>0</v>
      </c>
      <c r="AH3886" s="234">
        <f t="shared" si="1240"/>
        <v>0</v>
      </c>
      <c r="AI3886" s="214">
        <f t="shared" si="1248"/>
        <v>0</v>
      </c>
      <c r="AK3886" s="229">
        <f t="shared" si="1241"/>
        <v>0</v>
      </c>
      <c r="AL3886" s="226"/>
      <c r="AM3886" s="15"/>
      <c r="AN3886" s="232" t="e">
        <f t="shared" si="1242"/>
        <v>#DIV/0!</v>
      </c>
      <c r="AO3886" s="214">
        <f t="shared" si="1236"/>
        <v>0</v>
      </c>
      <c r="AQ3886" s="210"/>
      <c r="AR3886" s="231"/>
      <c r="AS3886" s="15"/>
      <c r="AT3886" s="232">
        <f t="shared" si="1243"/>
        <v>0</v>
      </c>
      <c r="AU3886" s="235">
        <f t="shared" si="1244"/>
        <v>0</v>
      </c>
      <c r="AY3886" s="210"/>
      <c r="AZ3886" s="231"/>
      <c r="BA3886" s="15"/>
      <c r="BB3886" s="232">
        <f t="shared" si="1233"/>
        <v>0</v>
      </c>
      <c r="BC3886" s="235">
        <f t="shared" si="1245"/>
        <v>0</v>
      </c>
      <c r="BG3886" s="210"/>
      <c r="BH3886" s="231"/>
      <c r="BI3886" s="15"/>
      <c r="BJ3886" s="232">
        <f t="shared" si="1237"/>
        <v>0</v>
      </c>
      <c r="BK3886" s="235">
        <f t="shared" si="1246"/>
        <v>0</v>
      </c>
      <c r="BM3886" s="109">
        <f t="shared" si="1238"/>
        <v>-5.8993246424043795</v>
      </c>
      <c r="BN3886" s="213"/>
      <c r="BR3886" s="228"/>
      <c r="BS3886" s="311"/>
      <c r="BT3886" s="3"/>
      <c r="BU3886" s="213"/>
      <c r="BV3886" s="213"/>
      <c r="BW3886" s="291"/>
    </row>
    <row r="3887" spans="1:75" x14ac:dyDescent="0.2">
      <c r="A3887" s="210"/>
      <c r="B3887" s="211"/>
      <c r="C3887" s="848" t="str">
        <f ca="1">IF(ISERR(AVERAGE(INDIRECT("B"&amp;(ROW()-INT($B$1/2))):INDIRECT("B"&amp;(ROW()+INT($B$1/2))))),"",AVERAGE(INDIRECT("B"&amp;(ROW()-INT($B$1/2))):INDIRECT("B"&amp;(ROW()+INT($B$1/2)))))</f>
        <v/>
      </c>
      <c r="D3887" s="848">
        <f t="shared" si="1232"/>
        <v>0</v>
      </c>
      <c r="E3887" s="275"/>
      <c r="F3887" s="15"/>
      <c r="G3887" s="3"/>
      <c r="H3887" s="3"/>
      <c r="I3887" s="3"/>
      <c r="J3887" s="3"/>
      <c r="K3887" s="3"/>
      <c r="L3887" s="554"/>
      <c r="M3887" s="545"/>
      <c r="N3887" s="546"/>
      <c r="O3887" s="5"/>
      <c r="P3887" s="216"/>
      <c r="Q3887" s="217"/>
      <c r="R3887" s="218"/>
      <c r="S3887" s="219">
        <f t="shared" si="1249"/>
        <v>0</v>
      </c>
      <c r="T3887" s="220">
        <f t="shared" si="1250"/>
        <v>0</v>
      </c>
      <c r="U3887" s="214">
        <f t="shared" si="1247"/>
        <v>0</v>
      </c>
      <c r="W3887" s="221"/>
      <c r="X3887" s="222"/>
      <c r="Y3887" s="222"/>
      <c r="Z3887" s="223"/>
      <c r="AA3887" s="222"/>
      <c r="AB3887" s="224"/>
      <c r="AC3887" s="225"/>
      <c r="AD3887" s="2">
        <f t="shared" si="1234"/>
        <v>0</v>
      </c>
      <c r="AE3887" s="2">
        <f t="shared" si="1235"/>
        <v>0</v>
      </c>
      <c r="AF3887" s="226"/>
      <c r="AG3887" s="219">
        <f t="shared" si="1239"/>
        <v>0</v>
      </c>
      <c r="AH3887" s="234">
        <f t="shared" si="1240"/>
        <v>0</v>
      </c>
      <c r="AI3887" s="214">
        <f t="shared" si="1248"/>
        <v>0</v>
      </c>
      <c r="AK3887" s="229">
        <f t="shared" si="1241"/>
        <v>0</v>
      </c>
      <c r="AL3887" s="226"/>
      <c r="AM3887" s="15"/>
      <c r="AN3887" s="232" t="e">
        <f t="shared" si="1242"/>
        <v>#DIV/0!</v>
      </c>
      <c r="AO3887" s="214">
        <f t="shared" si="1236"/>
        <v>0</v>
      </c>
      <c r="AQ3887" s="210"/>
      <c r="AR3887" s="231"/>
      <c r="AS3887" s="15"/>
      <c r="AT3887" s="232">
        <f t="shared" si="1243"/>
        <v>0</v>
      </c>
      <c r="AU3887" s="235">
        <f t="shared" si="1244"/>
        <v>0</v>
      </c>
      <c r="AY3887" s="210"/>
      <c r="AZ3887" s="231"/>
      <c r="BA3887" s="15"/>
      <c r="BB3887" s="232">
        <f t="shared" si="1233"/>
        <v>0</v>
      </c>
      <c r="BC3887" s="235">
        <f t="shared" si="1245"/>
        <v>0</v>
      </c>
      <c r="BG3887" s="210"/>
      <c r="BH3887" s="231"/>
      <c r="BI3887" s="15"/>
      <c r="BJ3887" s="232">
        <f t="shared" si="1237"/>
        <v>0</v>
      </c>
      <c r="BK3887" s="235">
        <f t="shared" si="1246"/>
        <v>0</v>
      </c>
      <c r="BM3887" s="109">
        <f t="shared" si="1238"/>
        <v>-5.9011569799021162</v>
      </c>
      <c r="BN3887" s="213"/>
      <c r="BR3887" s="228"/>
      <c r="BS3887" s="311"/>
      <c r="BT3887" s="3"/>
      <c r="BU3887" s="213"/>
      <c r="BV3887" s="213"/>
      <c r="BW3887" s="291"/>
    </row>
    <row r="3888" spans="1:75" x14ac:dyDescent="0.2">
      <c r="A3888" s="210"/>
      <c r="B3888" s="211"/>
      <c r="C3888" s="848" t="str">
        <f ca="1">IF(ISERR(AVERAGE(INDIRECT("B"&amp;(ROW()-INT($B$1/2))):INDIRECT("B"&amp;(ROW()+INT($B$1/2))))),"",AVERAGE(INDIRECT("B"&amp;(ROW()-INT($B$1/2))):INDIRECT("B"&amp;(ROW()+INT($B$1/2)))))</f>
        <v/>
      </c>
      <c r="D3888" s="848">
        <f t="shared" si="1232"/>
        <v>0</v>
      </c>
      <c r="E3888" s="275"/>
      <c r="F3888" s="15"/>
      <c r="G3888" s="3"/>
      <c r="H3888" s="3"/>
      <c r="I3888" s="3"/>
      <c r="J3888" s="3"/>
      <c r="K3888" s="3"/>
      <c r="L3888" s="554"/>
      <c r="M3888" s="545"/>
      <c r="N3888" s="546"/>
      <c r="O3888" s="5"/>
      <c r="P3888" s="216"/>
      <c r="Q3888" s="217"/>
      <c r="R3888" s="218"/>
      <c r="S3888" s="219">
        <f t="shared" si="1249"/>
        <v>0</v>
      </c>
      <c r="T3888" s="220">
        <f t="shared" si="1250"/>
        <v>0</v>
      </c>
      <c r="U3888" s="214">
        <f t="shared" si="1247"/>
        <v>0</v>
      </c>
      <c r="W3888" s="221"/>
      <c r="X3888" s="222"/>
      <c r="Y3888" s="222"/>
      <c r="Z3888" s="223"/>
      <c r="AA3888" s="222"/>
      <c r="AB3888" s="224"/>
      <c r="AC3888" s="225"/>
      <c r="AD3888" s="2">
        <f t="shared" si="1234"/>
        <v>0</v>
      </c>
      <c r="AE3888" s="2">
        <f t="shared" si="1235"/>
        <v>0</v>
      </c>
      <c r="AF3888" s="226"/>
      <c r="AG3888" s="219">
        <f t="shared" si="1239"/>
        <v>0</v>
      </c>
      <c r="AH3888" s="234">
        <f t="shared" si="1240"/>
        <v>0</v>
      </c>
      <c r="AI3888" s="214">
        <f t="shared" si="1248"/>
        <v>0</v>
      </c>
      <c r="AK3888" s="229">
        <f t="shared" si="1241"/>
        <v>0</v>
      </c>
      <c r="AL3888" s="226"/>
      <c r="AM3888" s="15"/>
      <c r="AN3888" s="232" t="e">
        <f t="shared" si="1242"/>
        <v>#DIV/0!</v>
      </c>
      <c r="AO3888" s="214">
        <f t="shared" si="1236"/>
        <v>0</v>
      </c>
      <c r="AQ3888" s="210"/>
      <c r="AR3888" s="231"/>
      <c r="AS3888" s="15"/>
      <c r="AT3888" s="232">
        <f t="shared" si="1243"/>
        <v>0</v>
      </c>
      <c r="AU3888" s="235">
        <f t="shared" si="1244"/>
        <v>0</v>
      </c>
      <c r="AY3888" s="210"/>
      <c r="AZ3888" s="231"/>
      <c r="BA3888" s="15"/>
      <c r="BB3888" s="232">
        <f t="shared" si="1233"/>
        <v>0</v>
      </c>
      <c r="BC3888" s="235">
        <f t="shared" si="1245"/>
        <v>0</v>
      </c>
      <c r="BG3888" s="210"/>
      <c r="BH3888" s="231"/>
      <c r="BI3888" s="15"/>
      <c r="BJ3888" s="232">
        <f t="shared" si="1237"/>
        <v>0</v>
      </c>
      <c r="BK3888" s="235">
        <f t="shared" si="1246"/>
        <v>0</v>
      </c>
      <c r="BM3888" s="109">
        <f t="shared" si="1238"/>
        <v>-5.9029893173998529</v>
      </c>
      <c r="BN3888" s="213"/>
      <c r="BR3888" s="228"/>
      <c r="BS3888" s="311"/>
      <c r="BT3888" s="3"/>
      <c r="BU3888" s="213"/>
      <c r="BV3888" s="213"/>
      <c r="BW3888" s="291"/>
    </row>
    <row r="3889" spans="1:75" x14ac:dyDescent="0.2">
      <c r="A3889" s="210"/>
      <c r="B3889" s="211"/>
      <c r="C3889" s="848" t="str">
        <f ca="1">IF(ISERR(AVERAGE(INDIRECT("B"&amp;(ROW()-INT($B$1/2))):INDIRECT("B"&amp;(ROW()+INT($B$1/2))))),"",AVERAGE(INDIRECT("B"&amp;(ROW()-INT($B$1/2))):INDIRECT("B"&amp;(ROW()+INT($B$1/2)))))</f>
        <v/>
      </c>
      <c r="D3889" s="848">
        <f t="shared" si="1232"/>
        <v>0</v>
      </c>
      <c r="E3889" s="275"/>
      <c r="F3889" s="15"/>
      <c r="G3889" s="3"/>
      <c r="H3889" s="3"/>
      <c r="I3889" s="3"/>
      <c r="J3889" s="3"/>
      <c r="K3889" s="3"/>
      <c r="L3889" s="554"/>
      <c r="M3889" s="545"/>
      <c r="N3889" s="546"/>
      <c r="O3889" s="5"/>
      <c r="P3889" s="216"/>
      <c r="Q3889" s="217"/>
      <c r="R3889" s="218"/>
      <c r="S3889" s="219">
        <f t="shared" si="1249"/>
        <v>0</v>
      </c>
      <c r="T3889" s="220">
        <f t="shared" si="1250"/>
        <v>0</v>
      </c>
      <c r="U3889" s="214">
        <f t="shared" si="1247"/>
        <v>0</v>
      </c>
      <c r="W3889" s="221"/>
      <c r="X3889" s="222"/>
      <c r="Y3889" s="222"/>
      <c r="Z3889" s="223"/>
      <c r="AA3889" s="222"/>
      <c r="AB3889" s="224"/>
      <c r="AC3889" s="225"/>
      <c r="AD3889" s="2">
        <f t="shared" si="1234"/>
        <v>0</v>
      </c>
      <c r="AE3889" s="2">
        <f t="shared" si="1235"/>
        <v>0</v>
      </c>
      <c r="AF3889" s="226"/>
      <c r="AG3889" s="219">
        <f t="shared" si="1239"/>
        <v>0</v>
      </c>
      <c r="AH3889" s="234">
        <f t="shared" si="1240"/>
        <v>0</v>
      </c>
      <c r="AI3889" s="214">
        <f t="shared" si="1248"/>
        <v>0</v>
      </c>
      <c r="AK3889" s="229">
        <f t="shared" si="1241"/>
        <v>0</v>
      </c>
      <c r="AL3889" s="226"/>
      <c r="AM3889" s="15"/>
      <c r="AN3889" s="232" t="e">
        <f t="shared" si="1242"/>
        <v>#DIV/0!</v>
      </c>
      <c r="AO3889" s="214">
        <f t="shared" si="1236"/>
        <v>0</v>
      </c>
      <c r="AQ3889" s="210"/>
      <c r="AR3889" s="231"/>
      <c r="AS3889" s="15"/>
      <c r="AT3889" s="232">
        <f t="shared" si="1243"/>
        <v>0</v>
      </c>
      <c r="AU3889" s="235">
        <f t="shared" si="1244"/>
        <v>0</v>
      </c>
      <c r="AY3889" s="210"/>
      <c r="AZ3889" s="231"/>
      <c r="BA3889" s="15"/>
      <c r="BB3889" s="232">
        <f t="shared" si="1233"/>
        <v>0</v>
      </c>
      <c r="BC3889" s="235">
        <f t="shared" si="1245"/>
        <v>0</v>
      </c>
      <c r="BG3889" s="210"/>
      <c r="BH3889" s="231"/>
      <c r="BI3889" s="15"/>
      <c r="BJ3889" s="232">
        <f t="shared" si="1237"/>
        <v>0</v>
      </c>
      <c r="BK3889" s="235">
        <f t="shared" si="1246"/>
        <v>0</v>
      </c>
      <c r="BM3889" s="109">
        <f t="shared" si="1238"/>
        <v>-5.9048216548975896</v>
      </c>
      <c r="BN3889" s="213"/>
      <c r="BR3889" s="228"/>
      <c r="BS3889" s="311"/>
      <c r="BT3889" s="3"/>
      <c r="BU3889" s="213"/>
      <c r="BV3889" s="213"/>
      <c r="BW3889" s="291"/>
    </row>
    <row r="3890" spans="1:75" x14ac:dyDescent="0.2">
      <c r="A3890" s="210"/>
      <c r="B3890" s="211"/>
      <c r="C3890" s="848" t="str">
        <f ca="1">IF(ISERR(AVERAGE(INDIRECT("B"&amp;(ROW()-INT($B$1/2))):INDIRECT("B"&amp;(ROW()+INT($B$1/2))))),"",AVERAGE(INDIRECT("B"&amp;(ROW()-INT($B$1/2))):INDIRECT("B"&amp;(ROW()+INT($B$1/2)))))</f>
        <v/>
      </c>
      <c r="D3890" s="848">
        <f t="shared" si="1232"/>
        <v>0</v>
      </c>
      <c r="E3890" s="275"/>
      <c r="F3890" s="15"/>
      <c r="G3890" s="3"/>
      <c r="H3890" s="3"/>
      <c r="I3890" s="3"/>
      <c r="J3890" s="3"/>
      <c r="K3890" s="3"/>
      <c r="L3890" s="554"/>
      <c r="M3890" s="545"/>
      <c r="N3890" s="546"/>
      <c r="O3890" s="5"/>
      <c r="P3890" s="216"/>
      <c r="Q3890" s="217"/>
      <c r="R3890" s="218"/>
      <c r="S3890" s="219">
        <f t="shared" si="1249"/>
        <v>0</v>
      </c>
      <c r="T3890" s="220">
        <f t="shared" si="1250"/>
        <v>0</v>
      </c>
      <c r="U3890" s="214">
        <f t="shared" si="1247"/>
        <v>0</v>
      </c>
      <c r="W3890" s="221"/>
      <c r="X3890" s="222"/>
      <c r="Y3890" s="222"/>
      <c r="Z3890" s="223"/>
      <c r="AA3890" s="222"/>
      <c r="AB3890" s="224"/>
      <c r="AC3890" s="225"/>
      <c r="AD3890" s="2">
        <f t="shared" si="1234"/>
        <v>0</v>
      </c>
      <c r="AE3890" s="2">
        <f t="shared" si="1235"/>
        <v>0</v>
      </c>
      <c r="AF3890" s="226"/>
      <c r="AG3890" s="219">
        <f t="shared" si="1239"/>
        <v>0</v>
      </c>
      <c r="AH3890" s="234">
        <f t="shared" si="1240"/>
        <v>0</v>
      </c>
      <c r="AI3890" s="214">
        <f t="shared" si="1248"/>
        <v>0</v>
      </c>
      <c r="AK3890" s="229">
        <f t="shared" si="1241"/>
        <v>0</v>
      </c>
      <c r="AL3890" s="226"/>
      <c r="AM3890" s="15"/>
      <c r="AN3890" s="232" t="e">
        <f t="shared" si="1242"/>
        <v>#DIV/0!</v>
      </c>
      <c r="AO3890" s="214">
        <f t="shared" si="1236"/>
        <v>0</v>
      </c>
      <c r="AQ3890" s="210"/>
      <c r="AR3890" s="231"/>
      <c r="AS3890" s="15"/>
      <c r="AT3890" s="232">
        <f t="shared" si="1243"/>
        <v>0</v>
      </c>
      <c r="AU3890" s="235">
        <f t="shared" si="1244"/>
        <v>0</v>
      </c>
      <c r="AY3890" s="210"/>
      <c r="AZ3890" s="231"/>
      <c r="BA3890" s="15"/>
      <c r="BB3890" s="232">
        <f t="shared" si="1233"/>
        <v>0</v>
      </c>
      <c r="BC3890" s="235">
        <f t="shared" si="1245"/>
        <v>0</v>
      </c>
      <c r="BG3890" s="210"/>
      <c r="BH3890" s="231"/>
      <c r="BI3890" s="15"/>
      <c r="BJ3890" s="232">
        <f t="shared" si="1237"/>
        <v>0</v>
      </c>
      <c r="BK3890" s="235">
        <f t="shared" si="1246"/>
        <v>0</v>
      </c>
      <c r="BM3890" s="109">
        <f t="shared" si="1238"/>
        <v>-5.9066539923953263</v>
      </c>
      <c r="BN3890" s="213"/>
      <c r="BR3890" s="228"/>
      <c r="BS3890" s="311"/>
      <c r="BT3890" s="3"/>
      <c r="BU3890" s="213"/>
      <c r="BV3890" s="213"/>
      <c r="BW3890" s="291"/>
    </row>
    <row r="3891" spans="1:75" x14ac:dyDescent="0.2">
      <c r="A3891" s="210"/>
      <c r="B3891" s="211"/>
      <c r="C3891" s="848" t="str">
        <f ca="1">IF(ISERR(AVERAGE(INDIRECT("B"&amp;(ROW()-INT($B$1/2))):INDIRECT("B"&amp;(ROW()+INT($B$1/2))))),"",AVERAGE(INDIRECT("B"&amp;(ROW()-INT($B$1/2))):INDIRECT("B"&amp;(ROW()+INT($B$1/2)))))</f>
        <v/>
      </c>
      <c r="D3891" s="848">
        <f t="shared" si="1232"/>
        <v>0</v>
      </c>
      <c r="E3891" s="275"/>
      <c r="F3891" s="15"/>
      <c r="G3891" s="3"/>
      <c r="H3891" s="3"/>
      <c r="I3891" s="3"/>
      <c r="J3891" s="3"/>
      <c r="K3891" s="3"/>
      <c r="L3891" s="554"/>
      <c r="M3891" s="545"/>
      <c r="N3891" s="546"/>
      <c r="O3891" s="5"/>
      <c r="P3891" s="216"/>
      <c r="Q3891" s="217"/>
      <c r="R3891" s="218"/>
      <c r="S3891" s="219">
        <f t="shared" si="1249"/>
        <v>0</v>
      </c>
      <c r="T3891" s="220">
        <f t="shared" si="1250"/>
        <v>0</v>
      </c>
      <c r="U3891" s="214">
        <f t="shared" si="1247"/>
        <v>0</v>
      </c>
      <c r="W3891" s="221"/>
      <c r="X3891" s="222"/>
      <c r="Y3891" s="222"/>
      <c r="Z3891" s="223"/>
      <c r="AA3891" s="222"/>
      <c r="AB3891" s="224"/>
      <c r="AC3891" s="225"/>
      <c r="AD3891" s="2">
        <f t="shared" si="1234"/>
        <v>0</v>
      </c>
      <c r="AE3891" s="2">
        <f t="shared" si="1235"/>
        <v>0</v>
      </c>
      <c r="AF3891" s="226"/>
      <c r="AG3891" s="219">
        <f t="shared" si="1239"/>
        <v>0</v>
      </c>
      <c r="AH3891" s="234">
        <f t="shared" si="1240"/>
        <v>0</v>
      </c>
      <c r="AI3891" s="214">
        <f t="shared" si="1248"/>
        <v>0</v>
      </c>
      <c r="AK3891" s="229">
        <f t="shared" si="1241"/>
        <v>0</v>
      </c>
      <c r="AL3891" s="226"/>
      <c r="AM3891" s="15"/>
      <c r="AN3891" s="232" t="e">
        <f t="shared" si="1242"/>
        <v>#DIV/0!</v>
      </c>
      <c r="AO3891" s="214">
        <f t="shared" si="1236"/>
        <v>0</v>
      </c>
      <c r="AQ3891" s="210"/>
      <c r="AR3891" s="231"/>
      <c r="AS3891" s="15"/>
      <c r="AT3891" s="232">
        <f t="shared" si="1243"/>
        <v>0</v>
      </c>
      <c r="AU3891" s="235">
        <f t="shared" si="1244"/>
        <v>0</v>
      </c>
      <c r="AY3891" s="210"/>
      <c r="AZ3891" s="231"/>
      <c r="BA3891" s="15"/>
      <c r="BB3891" s="232">
        <f t="shared" si="1233"/>
        <v>0</v>
      </c>
      <c r="BC3891" s="235">
        <f t="shared" si="1245"/>
        <v>0</v>
      </c>
      <c r="BG3891" s="210"/>
      <c r="BH3891" s="231"/>
      <c r="BI3891" s="15"/>
      <c r="BJ3891" s="232">
        <f t="shared" si="1237"/>
        <v>0</v>
      </c>
      <c r="BK3891" s="235">
        <f t="shared" si="1246"/>
        <v>0</v>
      </c>
      <c r="BM3891" s="109">
        <f t="shared" si="1238"/>
        <v>-5.908486329893063</v>
      </c>
      <c r="BN3891" s="213"/>
      <c r="BR3891" s="228"/>
      <c r="BS3891" s="311"/>
      <c r="BT3891" s="3"/>
      <c r="BU3891" s="213"/>
      <c r="BV3891" s="213"/>
      <c r="BW3891" s="291"/>
    </row>
    <row r="3892" spans="1:75" x14ac:dyDescent="0.2">
      <c r="A3892" s="210"/>
      <c r="B3892" s="211"/>
      <c r="C3892" s="848" t="str">
        <f ca="1">IF(ISERR(AVERAGE(INDIRECT("B"&amp;(ROW()-INT($B$1/2))):INDIRECT("B"&amp;(ROW()+INT($B$1/2))))),"",AVERAGE(INDIRECT("B"&amp;(ROW()-INT($B$1/2))):INDIRECT("B"&amp;(ROW()+INT($B$1/2)))))</f>
        <v/>
      </c>
      <c r="D3892" s="848">
        <f t="shared" si="1232"/>
        <v>0</v>
      </c>
      <c r="E3892" s="275"/>
      <c r="F3892" s="15"/>
      <c r="G3892" s="3"/>
      <c r="H3892" s="3"/>
      <c r="I3892" s="3"/>
      <c r="J3892" s="3"/>
      <c r="K3892" s="3"/>
      <c r="L3892" s="554"/>
      <c r="M3892" s="545"/>
      <c r="N3892" s="546"/>
      <c r="O3892" s="5"/>
      <c r="P3892" s="216"/>
      <c r="Q3892" s="217"/>
      <c r="R3892" s="218"/>
      <c r="S3892" s="219">
        <f t="shared" si="1249"/>
        <v>0</v>
      </c>
      <c r="T3892" s="220">
        <f t="shared" si="1250"/>
        <v>0</v>
      </c>
      <c r="U3892" s="214">
        <f t="shared" si="1247"/>
        <v>0</v>
      </c>
      <c r="W3892" s="221"/>
      <c r="X3892" s="222"/>
      <c r="Y3892" s="222"/>
      <c r="Z3892" s="223"/>
      <c r="AA3892" s="222"/>
      <c r="AB3892" s="224"/>
      <c r="AC3892" s="225"/>
      <c r="AD3892" s="2">
        <f t="shared" si="1234"/>
        <v>0</v>
      </c>
      <c r="AE3892" s="2">
        <f t="shared" si="1235"/>
        <v>0</v>
      </c>
      <c r="AF3892" s="226"/>
      <c r="AG3892" s="219">
        <f t="shared" si="1239"/>
        <v>0</v>
      </c>
      <c r="AH3892" s="234">
        <f t="shared" si="1240"/>
        <v>0</v>
      </c>
      <c r="AI3892" s="214">
        <f t="shared" si="1248"/>
        <v>0</v>
      </c>
      <c r="AK3892" s="229">
        <f t="shared" si="1241"/>
        <v>0</v>
      </c>
      <c r="AL3892" s="226"/>
      <c r="AM3892" s="15"/>
      <c r="AN3892" s="232" t="e">
        <f t="shared" si="1242"/>
        <v>#DIV/0!</v>
      </c>
      <c r="AO3892" s="214">
        <f t="shared" si="1236"/>
        <v>0</v>
      </c>
      <c r="AQ3892" s="210"/>
      <c r="AR3892" s="231"/>
      <c r="AS3892" s="15"/>
      <c r="AT3892" s="232">
        <f t="shared" si="1243"/>
        <v>0</v>
      </c>
      <c r="AU3892" s="235">
        <f t="shared" si="1244"/>
        <v>0</v>
      </c>
      <c r="AY3892" s="210"/>
      <c r="AZ3892" s="231"/>
      <c r="BA3892" s="15"/>
      <c r="BB3892" s="232">
        <f t="shared" si="1233"/>
        <v>0</v>
      </c>
      <c r="BC3892" s="235">
        <f t="shared" si="1245"/>
        <v>0</v>
      </c>
      <c r="BG3892" s="210"/>
      <c r="BH3892" s="231"/>
      <c r="BI3892" s="15"/>
      <c r="BJ3892" s="232">
        <f t="shared" si="1237"/>
        <v>0</v>
      </c>
      <c r="BK3892" s="235">
        <f t="shared" si="1246"/>
        <v>0</v>
      </c>
      <c r="BM3892" s="109">
        <f t="shared" si="1238"/>
        <v>-5.9103186673907997</v>
      </c>
      <c r="BN3892" s="213"/>
      <c r="BR3892" s="228"/>
      <c r="BS3892" s="311"/>
      <c r="BT3892" s="3"/>
      <c r="BU3892" s="213"/>
      <c r="BV3892" s="213"/>
      <c r="BW3892" s="291"/>
    </row>
    <row r="3893" spans="1:75" x14ac:dyDescent="0.2">
      <c r="A3893" s="210"/>
      <c r="B3893" s="211"/>
      <c r="C3893" s="848" t="str">
        <f ca="1">IF(ISERR(AVERAGE(INDIRECT("B"&amp;(ROW()-INT($B$1/2))):INDIRECT("B"&amp;(ROW()+INT($B$1/2))))),"",AVERAGE(INDIRECT("B"&amp;(ROW()-INT($B$1/2))):INDIRECT("B"&amp;(ROW()+INT($B$1/2)))))</f>
        <v/>
      </c>
      <c r="D3893" s="848">
        <f t="shared" si="1232"/>
        <v>0</v>
      </c>
      <c r="E3893" s="275"/>
      <c r="F3893" s="15"/>
      <c r="G3893" s="3"/>
      <c r="H3893" s="3"/>
      <c r="I3893" s="3"/>
      <c r="J3893" s="3"/>
      <c r="K3893" s="3"/>
      <c r="L3893" s="554"/>
      <c r="M3893" s="545"/>
      <c r="N3893" s="546"/>
      <c r="O3893" s="5"/>
      <c r="P3893" s="216"/>
      <c r="Q3893" s="217"/>
      <c r="R3893" s="218"/>
      <c r="S3893" s="219">
        <f t="shared" si="1249"/>
        <v>0</v>
      </c>
      <c r="T3893" s="220">
        <f t="shared" si="1250"/>
        <v>0</v>
      </c>
      <c r="U3893" s="214">
        <f t="shared" si="1247"/>
        <v>0</v>
      </c>
      <c r="W3893" s="221"/>
      <c r="X3893" s="222"/>
      <c r="Y3893" s="222"/>
      <c r="Z3893" s="223"/>
      <c r="AA3893" s="222"/>
      <c r="AB3893" s="224"/>
      <c r="AC3893" s="225"/>
      <c r="AD3893" s="2">
        <f t="shared" si="1234"/>
        <v>0</v>
      </c>
      <c r="AE3893" s="2">
        <f t="shared" si="1235"/>
        <v>0</v>
      </c>
      <c r="AF3893" s="226"/>
      <c r="AG3893" s="219">
        <f t="shared" si="1239"/>
        <v>0</v>
      </c>
      <c r="AH3893" s="234">
        <f t="shared" si="1240"/>
        <v>0</v>
      </c>
      <c r="AI3893" s="214">
        <f t="shared" si="1248"/>
        <v>0</v>
      </c>
      <c r="AK3893" s="229">
        <f t="shared" si="1241"/>
        <v>0</v>
      </c>
      <c r="AL3893" s="226"/>
      <c r="AM3893" s="15"/>
      <c r="AN3893" s="232" t="e">
        <f t="shared" si="1242"/>
        <v>#DIV/0!</v>
      </c>
      <c r="AO3893" s="214">
        <f t="shared" si="1236"/>
        <v>0</v>
      </c>
      <c r="AQ3893" s="210"/>
      <c r="AR3893" s="231"/>
      <c r="AS3893" s="15"/>
      <c r="AT3893" s="232">
        <f t="shared" si="1243"/>
        <v>0</v>
      </c>
      <c r="AU3893" s="235">
        <f t="shared" si="1244"/>
        <v>0</v>
      </c>
      <c r="AY3893" s="210"/>
      <c r="AZ3893" s="231"/>
      <c r="BA3893" s="15"/>
      <c r="BB3893" s="232">
        <f t="shared" si="1233"/>
        <v>0</v>
      </c>
      <c r="BC3893" s="235">
        <f t="shared" si="1245"/>
        <v>0</v>
      </c>
      <c r="BG3893" s="210"/>
      <c r="BH3893" s="231"/>
      <c r="BI3893" s="15"/>
      <c r="BJ3893" s="232">
        <f t="shared" si="1237"/>
        <v>0</v>
      </c>
      <c r="BK3893" s="235">
        <f t="shared" si="1246"/>
        <v>0</v>
      </c>
      <c r="BM3893" s="109">
        <f t="shared" si="1238"/>
        <v>-5.9121510048885364</v>
      </c>
      <c r="BN3893" s="213"/>
      <c r="BR3893" s="228"/>
      <c r="BS3893" s="311"/>
      <c r="BT3893" s="3"/>
      <c r="BU3893" s="213"/>
      <c r="BV3893" s="213"/>
      <c r="BW3893" s="291"/>
    </row>
    <row r="3894" spans="1:75" x14ac:dyDescent="0.2">
      <c r="A3894" s="210"/>
      <c r="B3894" s="211"/>
      <c r="C3894" s="848" t="str">
        <f ca="1">IF(ISERR(AVERAGE(INDIRECT("B"&amp;(ROW()-INT($B$1/2))):INDIRECT("B"&amp;(ROW()+INT($B$1/2))))),"",AVERAGE(INDIRECT("B"&amp;(ROW()-INT($B$1/2))):INDIRECT("B"&amp;(ROW()+INT($B$1/2)))))</f>
        <v/>
      </c>
      <c r="D3894" s="848">
        <f t="shared" si="1232"/>
        <v>0</v>
      </c>
      <c r="E3894" s="275"/>
      <c r="F3894" s="15"/>
      <c r="G3894" s="3"/>
      <c r="H3894" s="3"/>
      <c r="I3894" s="3"/>
      <c r="J3894" s="3"/>
      <c r="K3894" s="3"/>
      <c r="L3894" s="554"/>
      <c r="M3894" s="545"/>
      <c r="N3894" s="546"/>
      <c r="O3894" s="5"/>
      <c r="P3894" s="216"/>
      <c r="Q3894" s="217"/>
      <c r="R3894" s="218"/>
      <c r="S3894" s="219">
        <f t="shared" si="1249"/>
        <v>0</v>
      </c>
      <c r="T3894" s="220">
        <f t="shared" si="1250"/>
        <v>0</v>
      </c>
      <c r="U3894" s="214">
        <f t="shared" si="1247"/>
        <v>0</v>
      </c>
      <c r="W3894" s="221"/>
      <c r="X3894" s="222"/>
      <c r="Y3894" s="222"/>
      <c r="Z3894" s="223"/>
      <c r="AA3894" s="222"/>
      <c r="AB3894" s="224"/>
      <c r="AC3894" s="225"/>
      <c r="AD3894" s="2">
        <f t="shared" si="1234"/>
        <v>0</v>
      </c>
      <c r="AE3894" s="2">
        <f t="shared" si="1235"/>
        <v>0</v>
      </c>
      <c r="AF3894" s="226"/>
      <c r="AG3894" s="219">
        <f t="shared" si="1239"/>
        <v>0</v>
      </c>
      <c r="AH3894" s="234">
        <f t="shared" si="1240"/>
        <v>0</v>
      </c>
      <c r="AI3894" s="214">
        <f t="shared" si="1248"/>
        <v>0</v>
      </c>
      <c r="AK3894" s="229">
        <f t="shared" si="1241"/>
        <v>0</v>
      </c>
      <c r="AL3894" s="226"/>
      <c r="AM3894" s="15"/>
      <c r="AN3894" s="232" t="e">
        <f t="shared" si="1242"/>
        <v>#DIV/0!</v>
      </c>
      <c r="AO3894" s="214">
        <f t="shared" si="1236"/>
        <v>0</v>
      </c>
      <c r="AQ3894" s="210"/>
      <c r="AR3894" s="231"/>
      <c r="AS3894" s="15"/>
      <c r="AT3894" s="232">
        <f t="shared" si="1243"/>
        <v>0</v>
      </c>
      <c r="AU3894" s="235">
        <f t="shared" si="1244"/>
        <v>0</v>
      </c>
      <c r="AY3894" s="210"/>
      <c r="AZ3894" s="231"/>
      <c r="BA3894" s="15"/>
      <c r="BB3894" s="232">
        <f t="shared" si="1233"/>
        <v>0</v>
      </c>
      <c r="BC3894" s="235">
        <f t="shared" si="1245"/>
        <v>0</v>
      </c>
      <c r="BG3894" s="210"/>
      <c r="BH3894" s="231"/>
      <c r="BI3894" s="15"/>
      <c r="BJ3894" s="232">
        <f t="shared" si="1237"/>
        <v>0</v>
      </c>
      <c r="BK3894" s="235">
        <f t="shared" si="1246"/>
        <v>0</v>
      </c>
      <c r="BM3894" s="109">
        <f t="shared" si="1238"/>
        <v>-5.9139833423862731</v>
      </c>
      <c r="BN3894" s="213"/>
      <c r="BR3894" s="228"/>
      <c r="BS3894" s="311"/>
      <c r="BT3894" s="3"/>
      <c r="BU3894" s="213"/>
      <c r="BV3894" s="213"/>
      <c r="BW3894" s="291"/>
    </row>
    <row r="3895" spans="1:75" x14ac:dyDescent="0.2">
      <c r="A3895" s="210"/>
      <c r="B3895" s="211"/>
      <c r="C3895" s="848" t="str">
        <f ca="1">IF(ISERR(AVERAGE(INDIRECT("B"&amp;(ROW()-INT($B$1/2))):INDIRECT("B"&amp;(ROW()+INT($B$1/2))))),"",AVERAGE(INDIRECT("B"&amp;(ROW()-INT($B$1/2))):INDIRECT("B"&amp;(ROW()+INT($B$1/2)))))</f>
        <v/>
      </c>
      <c r="D3895" s="848">
        <f t="shared" si="1232"/>
        <v>0</v>
      </c>
      <c r="E3895" s="275"/>
      <c r="F3895" s="15"/>
      <c r="G3895" s="3"/>
      <c r="H3895" s="3"/>
      <c r="I3895" s="3"/>
      <c r="J3895" s="3"/>
      <c r="K3895" s="3"/>
      <c r="L3895" s="554"/>
      <c r="M3895" s="545"/>
      <c r="N3895" s="546"/>
      <c r="O3895" s="5"/>
      <c r="P3895" s="216"/>
      <c r="Q3895" s="217"/>
      <c r="R3895" s="218"/>
      <c r="S3895" s="219">
        <f t="shared" si="1249"/>
        <v>0</v>
      </c>
      <c r="T3895" s="220">
        <f t="shared" si="1250"/>
        <v>0</v>
      </c>
      <c r="U3895" s="214">
        <f t="shared" si="1247"/>
        <v>0</v>
      </c>
      <c r="W3895" s="221"/>
      <c r="X3895" s="222"/>
      <c r="Y3895" s="222"/>
      <c r="Z3895" s="223"/>
      <c r="AA3895" s="222"/>
      <c r="AB3895" s="224"/>
      <c r="AC3895" s="225"/>
      <c r="AD3895" s="2">
        <f t="shared" si="1234"/>
        <v>0</v>
      </c>
      <c r="AE3895" s="2">
        <f t="shared" si="1235"/>
        <v>0</v>
      </c>
      <c r="AF3895" s="226"/>
      <c r="AG3895" s="219">
        <f t="shared" si="1239"/>
        <v>0</v>
      </c>
      <c r="AH3895" s="234">
        <f t="shared" si="1240"/>
        <v>0</v>
      </c>
      <c r="AI3895" s="214">
        <f t="shared" si="1248"/>
        <v>0</v>
      </c>
      <c r="AK3895" s="229">
        <f t="shared" si="1241"/>
        <v>0</v>
      </c>
      <c r="AL3895" s="226"/>
      <c r="AM3895" s="15"/>
      <c r="AN3895" s="232" t="e">
        <f t="shared" si="1242"/>
        <v>#DIV/0!</v>
      </c>
      <c r="AO3895" s="214">
        <f t="shared" si="1236"/>
        <v>0</v>
      </c>
      <c r="AQ3895" s="210"/>
      <c r="AR3895" s="231"/>
      <c r="AS3895" s="15"/>
      <c r="AT3895" s="232">
        <f t="shared" si="1243"/>
        <v>0</v>
      </c>
      <c r="AU3895" s="235">
        <f t="shared" si="1244"/>
        <v>0</v>
      </c>
      <c r="AY3895" s="210"/>
      <c r="AZ3895" s="231"/>
      <c r="BA3895" s="15"/>
      <c r="BB3895" s="232">
        <f t="shared" si="1233"/>
        <v>0</v>
      </c>
      <c r="BC3895" s="235">
        <f t="shared" si="1245"/>
        <v>0</v>
      </c>
      <c r="BG3895" s="210"/>
      <c r="BH3895" s="231"/>
      <c r="BI3895" s="15"/>
      <c r="BJ3895" s="232">
        <f t="shared" si="1237"/>
        <v>0</v>
      </c>
      <c r="BK3895" s="235">
        <f t="shared" si="1246"/>
        <v>0</v>
      </c>
      <c r="BM3895" s="109">
        <f t="shared" si="1238"/>
        <v>-5.9158156798840098</v>
      </c>
      <c r="BN3895" s="213"/>
      <c r="BR3895" s="228"/>
      <c r="BS3895" s="311"/>
      <c r="BT3895" s="3"/>
      <c r="BU3895" s="213"/>
      <c r="BV3895" s="213"/>
      <c r="BW3895" s="291"/>
    </row>
    <row r="3896" spans="1:75" x14ac:dyDescent="0.2">
      <c r="A3896" s="210"/>
      <c r="B3896" s="211"/>
      <c r="C3896" s="848" t="str">
        <f ca="1">IF(ISERR(AVERAGE(INDIRECT("B"&amp;(ROW()-INT($B$1/2))):INDIRECT("B"&amp;(ROW()+INT($B$1/2))))),"",AVERAGE(INDIRECT("B"&amp;(ROW()-INT($B$1/2))):INDIRECT("B"&amp;(ROW()+INT($B$1/2)))))</f>
        <v/>
      </c>
      <c r="D3896" s="848">
        <f t="shared" si="1232"/>
        <v>0</v>
      </c>
      <c r="E3896" s="275"/>
      <c r="F3896" s="15"/>
      <c r="G3896" s="3"/>
      <c r="H3896" s="3"/>
      <c r="I3896" s="3"/>
      <c r="J3896" s="3"/>
      <c r="K3896" s="3"/>
      <c r="L3896" s="554"/>
      <c r="M3896" s="545"/>
      <c r="N3896" s="546"/>
      <c r="O3896" s="5"/>
      <c r="P3896" s="216"/>
      <c r="Q3896" s="217"/>
      <c r="R3896" s="218"/>
      <c r="S3896" s="219">
        <f t="shared" si="1249"/>
        <v>0</v>
      </c>
      <c r="T3896" s="220">
        <f t="shared" si="1250"/>
        <v>0</v>
      </c>
      <c r="U3896" s="214">
        <f t="shared" si="1247"/>
        <v>0</v>
      </c>
      <c r="W3896" s="221"/>
      <c r="X3896" s="222"/>
      <c r="Y3896" s="222"/>
      <c r="Z3896" s="223"/>
      <c r="AA3896" s="222"/>
      <c r="AB3896" s="224"/>
      <c r="AC3896" s="225"/>
      <c r="AD3896" s="2">
        <f t="shared" si="1234"/>
        <v>0</v>
      </c>
      <c r="AE3896" s="2">
        <f t="shared" si="1235"/>
        <v>0</v>
      </c>
      <c r="AF3896" s="226"/>
      <c r="AG3896" s="219">
        <f t="shared" si="1239"/>
        <v>0</v>
      </c>
      <c r="AH3896" s="234">
        <f t="shared" si="1240"/>
        <v>0</v>
      </c>
      <c r="AI3896" s="214">
        <f t="shared" si="1248"/>
        <v>0</v>
      </c>
      <c r="AK3896" s="229">
        <f t="shared" si="1241"/>
        <v>0</v>
      </c>
      <c r="AL3896" s="226"/>
      <c r="AM3896" s="15"/>
      <c r="AN3896" s="232" t="e">
        <f t="shared" si="1242"/>
        <v>#DIV/0!</v>
      </c>
      <c r="AO3896" s="214">
        <f t="shared" si="1236"/>
        <v>0</v>
      </c>
      <c r="AQ3896" s="210"/>
      <c r="AR3896" s="231"/>
      <c r="AS3896" s="15"/>
      <c r="AT3896" s="232">
        <f t="shared" si="1243"/>
        <v>0</v>
      </c>
      <c r="AU3896" s="235">
        <f t="shared" si="1244"/>
        <v>0</v>
      </c>
      <c r="AY3896" s="210"/>
      <c r="AZ3896" s="231"/>
      <c r="BA3896" s="15"/>
      <c r="BB3896" s="232">
        <f t="shared" si="1233"/>
        <v>0</v>
      </c>
      <c r="BC3896" s="235">
        <f t="shared" si="1245"/>
        <v>0</v>
      </c>
      <c r="BG3896" s="210"/>
      <c r="BH3896" s="231"/>
      <c r="BI3896" s="15"/>
      <c r="BJ3896" s="232">
        <f t="shared" si="1237"/>
        <v>0</v>
      </c>
      <c r="BK3896" s="235">
        <f t="shared" si="1246"/>
        <v>0</v>
      </c>
      <c r="BM3896" s="109">
        <f t="shared" si="1238"/>
        <v>-5.9176480173817465</v>
      </c>
      <c r="BN3896" s="213"/>
      <c r="BR3896" s="228"/>
      <c r="BS3896" s="311"/>
      <c r="BT3896" s="3"/>
      <c r="BU3896" s="213"/>
      <c r="BV3896" s="213"/>
      <c r="BW3896" s="291"/>
    </row>
    <row r="3897" spans="1:75" x14ac:dyDescent="0.2">
      <c r="A3897" s="210"/>
      <c r="B3897" s="211"/>
      <c r="C3897" s="848" t="str">
        <f ca="1">IF(ISERR(AVERAGE(INDIRECT("B"&amp;(ROW()-INT($B$1/2))):INDIRECT("B"&amp;(ROW()+INT($B$1/2))))),"",AVERAGE(INDIRECT("B"&amp;(ROW()-INT($B$1/2))):INDIRECT("B"&amp;(ROW()+INT($B$1/2)))))</f>
        <v/>
      </c>
      <c r="D3897" s="848">
        <f t="shared" si="1232"/>
        <v>0</v>
      </c>
      <c r="E3897" s="275"/>
      <c r="F3897" s="15"/>
      <c r="G3897" s="3"/>
      <c r="H3897" s="3"/>
      <c r="I3897" s="3"/>
      <c r="J3897" s="3"/>
      <c r="K3897" s="3"/>
      <c r="L3897" s="554"/>
      <c r="M3897" s="545"/>
      <c r="N3897" s="546"/>
      <c r="O3897" s="5"/>
      <c r="P3897" s="216"/>
      <c r="Q3897" s="217"/>
      <c r="R3897" s="218"/>
      <c r="S3897" s="219">
        <f t="shared" si="1249"/>
        <v>0</v>
      </c>
      <c r="T3897" s="220">
        <f t="shared" si="1250"/>
        <v>0</v>
      </c>
      <c r="U3897" s="214">
        <f t="shared" si="1247"/>
        <v>0</v>
      </c>
      <c r="W3897" s="221"/>
      <c r="X3897" s="222"/>
      <c r="Y3897" s="222"/>
      <c r="Z3897" s="223"/>
      <c r="AA3897" s="222"/>
      <c r="AB3897" s="224"/>
      <c r="AC3897" s="225"/>
      <c r="AD3897" s="2">
        <f t="shared" si="1234"/>
        <v>0</v>
      </c>
      <c r="AE3897" s="2">
        <f t="shared" si="1235"/>
        <v>0</v>
      </c>
      <c r="AF3897" s="226"/>
      <c r="AG3897" s="219">
        <f t="shared" si="1239"/>
        <v>0</v>
      </c>
      <c r="AH3897" s="234">
        <f t="shared" si="1240"/>
        <v>0</v>
      </c>
      <c r="AI3897" s="214">
        <f t="shared" si="1248"/>
        <v>0</v>
      </c>
      <c r="AK3897" s="229">
        <f t="shared" si="1241"/>
        <v>0</v>
      </c>
      <c r="AL3897" s="226"/>
      <c r="AM3897" s="15"/>
      <c r="AN3897" s="232" t="e">
        <f t="shared" si="1242"/>
        <v>#DIV/0!</v>
      </c>
      <c r="AO3897" s="214">
        <f t="shared" si="1236"/>
        <v>0</v>
      </c>
      <c r="AQ3897" s="210"/>
      <c r="AR3897" s="231"/>
      <c r="AS3897" s="15"/>
      <c r="AT3897" s="232">
        <f t="shared" si="1243"/>
        <v>0</v>
      </c>
      <c r="AU3897" s="235">
        <f t="shared" si="1244"/>
        <v>0</v>
      </c>
      <c r="AY3897" s="210"/>
      <c r="AZ3897" s="231"/>
      <c r="BA3897" s="15"/>
      <c r="BB3897" s="232">
        <f t="shared" si="1233"/>
        <v>0</v>
      </c>
      <c r="BC3897" s="235">
        <f t="shared" si="1245"/>
        <v>0</v>
      </c>
      <c r="BG3897" s="210"/>
      <c r="BH3897" s="231"/>
      <c r="BI3897" s="15"/>
      <c r="BJ3897" s="232">
        <f t="shared" si="1237"/>
        <v>0</v>
      </c>
      <c r="BK3897" s="235">
        <f t="shared" si="1246"/>
        <v>0</v>
      </c>
      <c r="BM3897" s="109">
        <f t="shared" si="1238"/>
        <v>-5.9194803548794832</v>
      </c>
      <c r="BN3897" s="213"/>
      <c r="BR3897" s="228"/>
      <c r="BS3897" s="311"/>
      <c r="BT3897" s="3"/>
      <c r="BU3897" s="213"/>
      <c r="BV3897" s="213"/>
      <c r="BW3897" s="291"/>
    </row>
    <row r="3898" spans="1:75" x14ac:dyDescent="0.2">
      <c r="A3898" s="210"/>
      <c r="B3898" s="211"/>
      <c r="C3898" s="848" t="str">
        <f ca="1">IF(ISERR(AVERAGE(INDIRECT("B"&amp;(ROW()-INT($B$1/2))):INDIRECT("B"&amp;(ROW()+INT($B$1/2))))),"",AVERAGE(INDIRECT("B"&amp;(ROW()-INT($B$1/2))):INDIRECT("B"&amp;(ROW()+INT($B$1/2)))))</f>
        <v/>
      </c>
      <c r="D3898" s="848">
        <f t="shared" si="1232"/>
        <v>0</v>
      </c>
      <c r="E3898" s="275"/>
      <c r="F3898" s="15"/>
      <c r="G3898" s="3"/>
      <c r="H3898" s="3"/>
      <c r="I3898" s="3"/>
      <c r="J3898" s="3"/>
      <c r="K3898" s="3"/>
      <c r="L3898" s="554"/>
      <c r="M3898" s="545"/>
      <c r="N3898" s="546"/>
      <c r="O3898" s="5"/>
      <c r="P3898" s="216"/>
      <c r="Q3898" s="217"/>
      <c r="R3898" s="218"/>
      <c r="S3898" s="219">
        <f t="shared" si="1249"/>
        <v>0</v>
      </c>
      <c r="T3898" s="220">
        <f t="shared" si="1250"/>
        <v>0</v>
      </c>
      <c r="U3898" s="214">
        <f t="shared" si="1247"/>
        <v>0</v>
      </c>
      <c r="W3898" s="221"/>
      <c r="X3898" s="222"/>
      <c r="Y3898" s="222"/>
      <c r="Z3898" s="223"/>
      <c r="AA3898" s="222"/>
      <c r="AB3898" s="224"/>
      <c r="AC3898" s="225"/>
      <c r="AD3898" s="2">
        <f t="shared" si="1234"/>
        <v>0</v>
      </c>
      <c r="AE3898" s="2">
        <f t="shared" si="1235"/>
        <v>0</v>
      </c>
      <c r="AF3898" s="226"/>
      <c r="AG3898" s="219">
        <f t="shared" si="1239"/>
        <v>0</v>
      </c>
      <c r="AH3898" s="234">
        <f t="shared" si="1240"/>
        <v>0</v>
      </c>
      <c r="AI3898" s="214">
        <f t="shared" si="1248"/>
        <v>0</v>
      </c>
      <c r="AK3898" s="229">
        <f t="shared" si="1241"/>
        <v>0</v>
      </c>
      <c r="AL3898" s="226"/>
      <c r="AM3898" s="15"/>
      <c r="AN3898" s="232" t="e">
        <f t="shared" si="1242"/>
        <v>#DIV/0!</v>
      </c>
      <c r="AO3898" s="214">
        <f t="shared" si="1236"/>
        <v>0</v>
      </c>
      <c r="AQ3898" s="210"/>
      <c r="AR3898" s="231"/>
      <c r="AS3898" s="15"/>
      <c r="AT3898" s="232">
        <f t="shared" si="1243"/>
        <v>0</v>
      </c>
      <c r="AU3898" s="235">
        <f t="shared" si="1244"/>
        <v>0</v>
      </c>
      <c r="AY3898" s="210"/>
      <c r="AZ3898" s="231"/>
      <c r="BA3898" s="15"/>
      <c r="BB3898" s="232">
        <f t="shared" si="1233"/>
        <v>0</v>
      </c>
      <c r="BC3898" s="235">
        <f t="shared" si="1245"/>
        <v>0</v>
      </c>
      <c r="BG3898" s="210"/>
      <c r="BH3898" s="231"/>
      <c r="BI3898" s="15"/>
      <c r="BJ3898" s="232">
        <f t="shared" si="1237"/>
        <v>0</v>
      </c>
      <c r="BK3898" s="235">
        <f t="shared" si="1246"/>
        <v>0</v>
      </c>
      <c r="BM3898" s="109">
        <f t="shared" si="1238"/>
        <v>-5.9213126923772199</v>
      </c>
      <c r="BN3898" s="213"/>
      <c r="BR3898" s="228"/>
      <c r="BS3898" s="311"/>
      <c r="BT3898" s="3"/>
      <c r="BU3898" s="213"/>
      <c r="BV3898" s="213"/>
      <c r="BW3898" s="291"/>
    </row>
    <row r="3899" spans="1:75" x14ac:dyDescent="0.2">
      <c r="A3899" s="210"/>
      <c r="B3899" s="211"/>
      <c r="C3899" s="848" t="str">
        <f ca="1">IF(ISERR(AVERAGE(INDIRECT("B"&amp;(ROW()-INT($B$1/2))):INDIRECT("B"&amp;(ROW()+INT($B$1/2))))),"",AVERAGE(INDIRECT("B"&amp;(ROW()-INT($B$1/2))):INDIRECT("B"&amp;(ROW()+INT($B$1/2)))))</f>
        <v/>
      </c>
      <c r="D3899" s="848">
        <f t="shared" si="1232"/>
        <v>0</v>
      </c>
      <c r="E3899" s="275"/>
      <c r="F3899" s="15"/>
      <c r="G3899" s="3"/>
      <c r="H3899" s="3"/>
      <c r="I3899" s="3"/>
      <c r="J3899" s="3"/>
      <c r="K3899" s="3"/>
      <c r="L3899" s="554"/>
      <c r="M3899" s="545"/>
      <c r="N3899" s="546"/>
      <c r="O3899" s="5"/>
      <c r="P3899" s="216"/>
      <c r="Q3899" s="217"/>
      <c r="R3899" s="218"/>
      <c r="S3899" s="219">
        <f t="shared" si="1249"/>
        <v>0</v>
      </c>
      <c r="T3899" s="220">
        <f t="shared" si="1250"/>
        <v>0</v>
      </c>
      <c r="U3899" s="214">
        <f t="shared" si="1247"/>
        <v>0</v>
      </c>
      <c r="W3899" s="221"/>
      <c r="X3899" s="222"/>
      <c r="Y3899" s="222"/>
      <c r="Z3899" s="223"/>
      <c r="AA3899" s="222"/>
      <c r="AB3899" s="224"/>
      <c r="AC3899" s="225"/>
      <c r="AD3899" s="2">
        <f t="shared" si="1234"/>
        <v>0</v>
      </c>
      <c r="AE3899" s="2">
        <f t="shared" si="1235"/>
        <v>0</v>
      </c>
      <c r="AF3899" s="226"/>
      <c r="AG3899" s="219">
        <f t="shared" si="1239"/>
        <v>0</v>
      </c>
      <c r="AH3899" s="234">
        <f t="shared" si="1240"/>
        <v>0</v>
      </c>
      <c r="AI3899" s="214">
        <f t="shared" si="1248"/>
        <v>0</v>
      </c>
      <c r="AK3899" s="229">
        <f t="shared" si="1241"/>
        <v>0</v>
      </c>
      <c r="AL3899" s="226"/>
      <c r="AM3899" s="15"/>
      <c r="AN3899" s="232" t="e">
        <f t="shared" si="1242"/>
        <v>#DIV/0!</v>
      </c>
      <c r="AO3899" s="214">
        <f t="shared" si="1236"/>
        <v>0</v>
      </c>
      <c r="AQ3899" s="210"/>
      <c r="AR3899" s="231"/>
      <c r="AS3899" s="15"/>
      <c r="AT3899" s="232">
        <f t="shared" si="1243"/>
        <v>0</v>
      </c>
      <c r="AU3899" s="235">
        <f t="shared" si="1244"/>
        <v>0</v>
      </c>
      <c r="AY3899" s="210"/>
      <c r="AZ3899" s="231"/>
      <c r="BA3899" s="15"/>
      <c r="BB3899" s="232">
        <f t="shared" si="1233"/>
        <v>0</v>
      </c>
      <c r="BC3899" s="235">
        <f t="shared" si="1245"/>
        <v>0</v>
      </c>
      <c r="BG3899" s="210"/>
      <c r="BH3899" s="231"/>
      <c r="BI3899" s="15"/>
      <c r="BJ3899" s="232">
        <f t="shared" si="1237"/>
        <v>0</v>
      </c>
      <c r="BK3899" s="235">
        <f t="shared" si="1246"/>
        <v>0</v>
      </c>
      <c r="BM3899" s="109">
        <f t="shared" si="1238"/>
        <v>-5.9231450298749566</v>
      </c>
      <c r="BN3899" s="213"/>
      <c r="BR3899" s="228"/>
      <c r="BS3899" s="311"/>
      <c r="BT3899" s="3"/>
      <c r="BU3899" s="213"/>
      <c r="BV3899" s="213"/>
      <c r="BW3899" s="291"/>
    </row>
    <row r="3900" spans="1:75" x14ac:dyDescent="0.2">
      <c r="A3900" s="210"/>
      <c r="B3900" s="211"/>
      <c r="C3900" s="848" t="str">
        <f ca="1">IF(ISERR(AVERAGE(INDIRECT("B"&amp;(ROW()-INT($B$1/2))):INDIRECT("B"&amp;(ROW()+INT($B$1/2))))),"",AVERAGE(INDIRECT("B"&amp;(ROW()-INT($B$1/2))):INDIRECT("B"&amp;(ROW()+INT($B$1/2)))))</f>
        <v/>
      </c>
      <c r="D3900" s="848">
        <f t="shared" si="1232"/>
        <v>0</v>
      </c>
      <c r="E3900" s="275"/>
      <c r="F3900" s="15"/>
      <c r="G3900" s="3"/>
      <c r="H3900" s="3"/>
      <c r="I3900" s="3"/>
      <c r="J3900" s="3"/>
      <c r="K3900" s="3"/>
      <c r="L3900" s="554"/>
      <c r="M3900" s="545"/>
      <c r="N3900" s="546"/>
      <c r="O3900" s="5"/>
      <c r="P3900" s="216"/>
      <c r="Q3900" s="217"/>
      <c r="R3900" s="218"/>
      <c r="S3900" s="219">
        <f t="shared" si="1249"/>
        <v>0</v>
      </c>
      <c r="T3900" s="220">
        <f t="shared" si="1250"/>
        <v>0</v>
      </c>
      <c r="U3900" s="214">
        <f t="shared" si="1247"/>
        <v>0</v>
      </c>
      <c r="W3900" s="221"/>
      <c r="X3900" s="222"/>
      <c r="Y3900" s="222"/>
      <c r="Z3900" s="223"/>
      <c r="AA3900" s="222"/>
      <c r="AB3900" s="224"/>
      <c r="AC3900" s="225"/>
      <c r="AD3900" s="2">
        <f t="shared" si="1234"/>
        <v>0</v>
      </c>
      <c r="AE3900" s="2">
        <f t="shared" si="1235"/>
        <v>0</v>
      </c>
      <c r="AF3900" s="226"/>
      <c r="AG3900" s="219">
        <f t="shared" si="1239"/>
        <v>0</v>
      </c>
      <c r="AH3900" s="234">
        <f t="shared" si="1240"/>
        <v>0</v>
      </c>
      <c r="AI3900" s="214">
        <f t="shared" si="1248"/>
        <v>0</v>
      </c>
      <c r="AK3900" s="229">
        <f t="shared" si="1241"/>
        <v>0</v>
      </c>
      <c r="AL3900" s="226"/>
      <c r="AM3900" s="15"/>
      <c r="AN3900" s="232" t="e">
        <f t="shared" si="1242"/>
        <v>#DIV/0!</v>
      </c>
      <c r="AO3900" s="214">
        <f t="shared" si="1236"/>
        <v>0</v>
      </c>
      <c r="AQ3900" s="210"/>
      <c r="AR3900" s="231"/>
      <c r="AS3900" s="15"/>
      <c r="AT3900" s="232">
        <f t="shared" si="1243"/>
        <v>0</v>
      </c>
      <c r="AU3900" s="235">
        <f t="shared" si="1244"/>
        <v>0</v>
      </c>
      <c r="AY3900" s="210"/>
      <c r="AZ3900" s="231"/>
      <c r="BA3900" s="15"/>
      <c r="BB3900" s="232">
        <f t="shared" si="1233"/>
        <v>0</v>
      </c>
      <c r="BC3900" s="235">
        <f t="shared" si="1245"/>
        <v>0</v>
      </c>
      <c r="BG3900" s="210"/>
      <c r="BH3900" s="231"/>
      <c r="BI3900" s="15"/>
      <c r="BJ3900" s="232">
        <f t="shared" si="1237"/>
        <v>0</v>
      </c>
      <c r="BK3900" s="235">
        <f t="shared" si="1246"/>
        <v>0</v>
      </c>
      <c r="BM3900" s="109">
        <f t="shared" si="1238"/>
        <v>-5.9249773673726933</v>
      </c>
      <c r="BN3900" s="213"/>
      <c r="BR3900" s="228"/>
      <c r="BS3900" s="311"/>
      <c r="BT3900" s="3"/>
      <c r="BU3900" s="213"/>
      <c r="BV3900" s="213"/>
      <c r="BW3900" s="291"/>
    </row>
    <row r="3901" spans="1:75" x14ac:dyDescent="0.2">
      <c r="A3901" s="210"/>
      <c r="B3901" s="211"/>
      <c r="C3901" s="848" t="str">
        <f ca="1">IF(ISERR(AVERAGE(INDIRECT("B"&amp;(ROW()-INT($B$1/2))):INDIRECT("B"&amp;(ROW()+INT($B$1/2))))),"",AVERAGE(INDIRECT("B"&amp;(ROW()-INT($B$1/2))):INDIRECT("B"&amp;(ROW()+INT($B$1/2)))))</f>
        <v/>
      </c>
      <c r="D3901" s="848">
        <f t="shared" si="1232"/>
        <v>0</v>
      </c>
      <c r="E3901" s="275"/>
      <c r="F3901" s="15"/>
      <c r="G3901" s="3"/>
      <c r="H3901" s="3"/>
      <c r="I3901" s="3"/>
      <c r="J3901" s="3"/>
      <c r="K3901" s="3"/>
      <c r="L3901" s="554"/>
      <c r="M3901" s="545"/>
      <c r="N3901" s="546"/>
      <c r="O3901" s="5"/>
      <c r="P3901" s="216"/>
      <c r="Q3901" s="217"/>
      <c r="R3901" s="218"/>
      <c r="S3901" s="219">
        <f t="shared" si="1249"/>
        <v>0</v>
      </c>
      <c r="T3901" s="220">
        <f t="shared" si="1250"/>
        <v>0</v>
      </c>
      <c r="U3901" s="214">
        <f t="shared" si="1247"/>
        <v>0</v>
      </c>
      <c r="W3901" s="221"/>
      <c r="X3901" s="222"/>
      <c r="Y3901" s="222"/>
      <c r="Z3901" s="223"/>
      <c r="AA3901" s="222"/>
      <c r="AB3901" s="224"/>
      <c r="AC3901" s="225"/>
      <c r="AD3901" s="2">
        <f t="shared" si="1234"/>
        <v>0</v>
      </c>
      <c r="AE3901" s="2">
        <f t="shared" si="1235"/>
        <v>0</v>
      </c>
      <c r="AF3901" s="226"/>
      <c r="AG3901" s="219">
        <f t="shared" si="1239"/>
        <v>0</v>
      </c>
      <c r="AH3901" s="234">
        <f t="shared" si="1240"/>
        <v>0</v>
      </c>
      <c r="AI3901" s="214">
        <f t="shared" si="1248"/>
        <v>0</v>
      </c>
      <c r="AK3901" s="229">
        <f t="shared" si="1241"/>
        <v>0</v>
      </c>
      <c r="AL3901" s="226"/>
      <c r="AM3901" s="15"/>
      <c r="AN3901" s="232" t="e">
        <f t="shared" si="1242"/>
        <v>#DIV/0!</v>
      </c>
      <c r="AO3901" s="214">
        <f t="shared" si="1236"/>
        <v>0</v>
      </c>
      <c r="AQ3901" s="210"/>
      <c r="AR3901" s="231"/>
      <c r="AS3901" s="15"/>
      <c r="AT3901" s="232">
        <f t="shared" si="1243"/>
        <v>0</v>
      </c>
      <c r="AU3901" s="235">
        <f t="shared" si="1244"/>
        <v>0</v>
      </c>
      <c r="AY3901" s="210"/>
      <c r="AZ3901" s="231"/>
      <c r="BA3901" s="15"/>
      <c r="BB3901" s="232">
        <f t="shared" si="1233"/>
        <v>0</v>
      </c>
      <c r="BC3901" s="235">
        <f t="shared" si="1245"/>
        <v>0</v>
      </c>
      <c r="BG3901" s="210"/>
      <c r="BH3901" s="231"/>
      <c r="BI3901" s="15"/>
      <c r="BJ3901" s="232">
        <f t="shared" si="1237"/>
        <v>0</v>
      </c>
      <c r="BK3901" s="235">
        <f t="shared" si="1246"/>
        <v>0</v>
      </c>
      <c r="BM3901" s="109">
        <f t="shared" si="1238"/>
        <v>-5.92680970487043</v>
      </c>
      <c r="BN3901" s="213"/>
      <c r="BR3901" s="228"/>
      <c r="BS3901" s="311"/>
      <c r="BT3901" s="3"/>
      <c r="BU3901" s="213"/>
      <c r="BV3901" s="213"/>
      <c r="BW3901" s="291"/>
    </row>
    <row r="3902" spans="1:75" x14ac:dyDescent="0.2">
      <c r="A3902" s="210"/>
      <c r="B3902" s="211"/>
      <c r="C3902" s="848" t="str">
        <f ca="1">IF(ISERR(AVERAGE(INDIRECT("B"&amp;(ROW()-INT($B$1/2))):INDIRECT("B"&amp;(ROW()+INT($B$1/2))))),"",AVERAGE(INDIRECT("B"&amp;(ROW()-INT($B$1/2))):INDIRECT("B"&amp;(ROW()+INT($B$1/2)))))</f>
        <v/>
      </c>
      <c r="D3902" s="848">
        <f t="shared" si="1232"/>
        <v>0</v>
      </c>
      <c r="E3902" s="275"/>
      <c r="F3902" s="15"/>
      <c r="G3902" s="3"/>
      <c r="H3902" s="3"/>
      <c r="I3902" s="3"/>
      <c r="J3902" s="3"/>
      <c r="K3902" s="3"/>
      <c r="L3902" s="554"/>
      <c r="M3902" s="545"/>
      <c r="N3902" s="546"/>
      <c r="O3902" s="5"/>
      <c r="P3902" s="216"/>
      <c r="Q3902" s="217"/>
      <c r="R3902" s="218"/>
      <c r="S3902" s="219">
        <f t="shared" si="1249"/>
        <v>0</v>
      </c>
      <c r="T3902" s="220">
        <f t="shared" si="1250"/>
        <v>0</v>
      </c>
      <c r="U3902" s="214">
        <f t="shared" si="1247"/>
        <v>0</v>
      </c>
      <c r="W3902" s="221"/>
      <c r="X3902" s="222"/>
      <c r="Y3902" s="222"/>
      <c r="Z3902" s="223"/>
      <c r="AA3902" s="222"/>
      <c r="AB3902" s="224"/>
      <c r="AC3902" s="225"/>
      <c r="AD3902" s="2">
        <f t="shared" si="1234"/>
        <v>0</v>
      </c>
      <c r="AE3902" s="2">
        <f t="shared" si="1235"/>
        <v>0</v>
      </c>
      <c r="AF3902" s="226"/>
      <c r="AG3902" s="219">
        <f t="shared" si="1239"/>
        <v>0</v>
      </c>
      <c r="AH3902" s="234">
        <f t="shared" si="1240"/>
        <v>0</v>
      </c>
      <c r="AI3902" s="214">
        <f t="shared" si="1248"/>
        <v>0</v>
      </c>
      <c r="AK3902" s="229">
        <f t="shared" si="1241"/>
        <v>0</v>
      </c>
      <c r="AL3902" s="226"/>
      <c r="AM3902" s="15"/>
      <c r="AN3902" s="232" t="e">
        <f t="shared" si="1242"/>
        <v>#DIV/0!</v>
      </c>
      <c r="AO3902" s="214">
        <f t="shared" si="1236"/>
        <v>0</v>
      </c>
      <c r="AQ3902" s="210"/>
      <c r="AR3902" s="231"/>
      <c r="AS3902" s="15"/>
      <c r="AT3902" s="232">
        <f t="shared" si="1243"/>
        <v>0</v>
      </c>
      <c r="AU3902" s="235">
        <f t="shared" si="1244"/>
        <v>0</v>
      </c>
      <c r="AY3902" s="210"/>
      <c r="AZ3902" s="231"/>
      <c r="BA3902" s="15"/>
      <c r="BB3902" s="232">
        <f t="shared" si="1233"/>
        <v>0</v>
      </c>
      <c r="BC3902" s="235">
        <f t="shared" si="1245"/>
        <v>0</v>
      </c>
      <c r="BG3902" s="210"/>
      <c r="BH3902" s="231"/>
      <c r="BI3902" s="15"/>
      <c r="BJ3902" s="232">
        <f t="shared" si="1237"/>
        <v>0</v>
      </c>
      <c r="BK3902" s="235">
        <f t="shared" si="1246"/>
        <v>0</v>
      </c>
      <c r="BM3902" s="109">
        <f t="shared" si="1238"/>
        <v>-5.9286420423681667</v>
      </c>
      <c r="BN3902" s="213"/>
      <c r="BR3902" s="228"/>
      <c r="BS3902" s="311"/>
      <c r="BT3902" s="3"/>
      <c r="BU3902" s="213"/>
      <c r="BV3902" s="213"/>
      <c r="BW3902" s="291"/>
    </row>
    <row r="3903" spans="1:75" x14ac:dyDescent="0.2">
      <c r="A3903" s="210"/>
      <c r="B3903" s="211"/>
      <c r="C3903" s="848" t="str">
        <f ca="1">IF(ISERR(AVERAGE(INDIRECT("B"&amp;(ROW()-INT($B$1/2))):INDIRECT("B"&amp;(ROW()+INT($B$1/2))))),"",AVERAGE(INDIRECT("B"&amp;(ROW()-INT($B$1/2))):INDIRECT("B"&amp;(ROW()+INT($B$1/2)))))</f>
        <v/>
      </c>
      <c r="D3903" s="848">
        <f t="shared" si="1232"/>
        <v>0</v>
      </c>
      <c r="E3903" s="275"/>
      <c r="F3903" s="15"/>
      <c r="G3903" s="3"/>
      <c r="H3903" s="3"/>
      <c r="I3903" s="3"/>
      <c r="J3903" s="3"/>
      <c r="K3903" s="3"/>
      <c r="L3903" s="554"/>
      <c r="M3903" s="545"/>
      <c r="N3903" s="546"/>
      <c r="O3903" s="5"/>
      <c r="P3903" s="216"/>
      <c r="Q3903" s="217"/>
      <c r="R3903" s="218"/>
      <c r="S3903" s="219">
        <f t="shared" si="1249"/>
        <v>0</v>
      </c>
      <c r="T3903" s="220">
        <f t="shared" si="1250"/>
        <v>0</v>
      </c>
      <c r="U3903" s="214">
        <f t="shared" si="1247"/>
        <v>0</v>
      </c>
      <c r="W3903" s="221"/>
      <c r="X3903" s="222"/>
      <c r="Y3903" s="222"/>
      <c r="Z3903" s="223"/>
      <c r="AA3903" s="222"/>
      <c r="AB3903" s="224"/>
      <c r="AC3903" s="225"/>
      <c r="AD3903" s="2">
        <f t="shared" si="1234"/>
        <v>0</v>
      </c>
      <c r="AE3903" s="2">
        <f t="shared" si="1235"/>
        <v>0</v>
      </c>
      <c r="AF3903" s="226"/>
      <c r="AG3903" s="219">
        <f t="shared" si="1239"/>
        <v>0</v>
      </c>
      <c r="AH3903" s="234">
        <f t="shared" si="1240"/>
        <v>0</v>
      </c>
      <c r="AI3903" s="214">
        <f t="shared" si="1248"/>
        <v>0</v>
      </c>
      <c r="AK3903" s="229">
        <f t="shared" si="1241"/>
        <v>0</v>
      </c>
      <c r="AL3903" s="226"/>
      <c r="AM3903" s="15"/>
      <c r="AN3903" s="232" t="e">
        <f t="shared" si="1242"/>
        <v>#DIV/0!</v>
      </c>
      <c r="AO3903" s="214">
        <f t="shared" si="1236"/>
        <v>0</v>
      </c>
      <c r="AQ3903" s="210"/>
      <c r="AR3903" s="231"/>
      <c r="AS3903" s="15"/>
      <c r="AT3903" s="232">
        <f t="shared" si="1243"/>
        <v>0</v>
      </c>
      <c r="AU3903" s="235">
        <f t="shared" si="1244"/>
        <v>0</v>
      </c>
      <c r="AY3903" s="210"/>
      <c r="AZ3903" s="231"/>
      <c r="BA3903" s="15"/>
      <c r="BB3903" s="232">
        <f t="shared" si="1233"/>
        <v>0</v>
      </c>
      <c r="BC3903" s="235">
        <f t="shared" si="1245"/>
        <v>0</v>
      </c>
      <c r="BG3903" s="210"/>
      <c r="BH3903" s="231"/>
      <c r="BI3903" s="15"/>
      <c r="BJ3903" s="232">
        <f t="shared" si="1237"/>
        <v>0</v>
      </c>
      <c r="BK3903" s="235">
        <f t="shared" si="1246"/>
        <v>0</v>
      </c>
      <c r="BM3903" s="109">
        <f t="shared" si="1238"/>
        <v>-5.9304743798659034</v>
      </c>
      <c r="BN3903" s="213"/>
      <c r="BR3903" s="228"/>
      <c r="BS3903" s="311"/>
      <c r="BT3903" s="3"/>
      <c r="BU3903" s="213"/>
      <c r="BV3903" s="213"/>
      <c r="BW3903" s="291"/>
    </row>
    <row r="3904" spans="1:75" x14ac:dyDescent="0.2">
      <c r="A3904" s="210"/>
      <c r="B3904" s="211"/>
      <c r="C3904" s="848" t="str">
        <f ca="1">IF(ISERR(AVERAGE(INDIRECT("B"&amp;(ROW()-INT($B$1/2))):INDIRECT("B"&amp;(ROW()+INT($B$1/2))))),"",AVERAGE(INDIRECT("B"&amp;(ROW()-INT($B$1/2))):INDIRECT("B"&amp;(ROW()+INT($B$1/2)))))</f>
        <v/>
      </c>
      <c r="D3904" s="848">
        <f t="shared" si="1232"/>
        <v>0</v>
      </c>
      <c r="E3904" s="275"/>
      <c r="F3904" s="15"/>
      <c r="G3904" s="3"/>
      <c r="H3904" s="3"/>
      <c r="I3904" s="3"/>
      <c r="J3904" s="3"/>
      <c r="K3904" s="3"/>
      <c r="L3904" s="554"/>
      <c r="M3904" s="545"/>
      <c r="N3904" s="546"/>
      <c r="O3904" s="5"/>
      <c r="P3904" s="216"/>
      <c r="Q3904" s="217"/>
      <c r="R3904" s="218"/>
      <c r="S3904" s="219">
        <f t="shared" si="1249"/>
        <v>0</v>
      </c>
      <c r="T3904" s="220">
        <f t="shared" si="1250"/>
        <v>0</v>
      </c>
      <c r="U3904" s="214">
        <f t="shared" si="1247"/>
        <v>0</v>
      </c>
      <c r="W3904" s="221"/>
      <c r="X3904" s="222"/>
      <c r="Y3904" s="222"/>
      <c r="Z3904" s="223"/>
      <c r="AA3904" s="222"/>
      <c r="AB3904" s="224"/>
      <c r="AC3904" s="225"/>
      <c r="AD3904" s="2">
        <f t="shared" si="1234"/>
        <v>0</v>
      </c>
      <c r="AE3904" s="2">
        <f t="shared" si="1235"/>
        <v>0</v>
      </c>
      <c r="AF3904" s="226"/>
      <c r="AG3904" s="219">
        <f t="shared" si="1239"/>
        <v>0</v>
      </c>
      <c r="AH3904" s="234">
        <f t="shared" si="1240"/>
        <v>0</v>
      </c>
      <c r="AI3904" s="214">
        <f t="shared" si="1248"/>
        <v>0</v>
      </c>
      <c r="AK3904" s="229">
        <f t="shared" si="1241"/>
        <v>0</v>
      </c>
      <c r="AL3904" s="226"/>
      <c r="AM3904" s="15"/>
      <c r="AN3904" s="232" t="e">
        <f t="shared" si="1242"/>
        <v>#DIV/0!</v>
      </c>
      <c r="AO3904" s="214">
        <f t="shared" si="1236"/>
        <v>0</v>
      </c>
      <c r="AQ3904" s="210"/>
      <c r="AR3904" s="231"/>
      <c r="AS3904" s="15"/>
      <c r="AT3904" s="232">
        <f t="shared" si="1243"/>
        <v>0</v>
      </c>
      <c r="AU3904" s="235">
        <f t="shared" si="1244"/>
        <v>0</v>
      </c>
      <c r="AY3904" s="210"/>
      <c r="AZ3904" s="231"/>
      <c r="BA3904" s="15"/>
      <c r="BB3904" s="232">
        <f t="shared" si="1233"/>
        <v>0</v>
      </c>
      <c r="BC3904" s="235">
        <f t="shared" si="1245"/>
        <v>0</v>
      </c>
      <c r="BG3904" s="210"/>
      <c r="BH3904" s="231"/>
      <c r="BI3904" s="15"/>
      <c r="BJ3904" s="232">
        <f t="shared" si="1237"/>
        <v>0</v>
      </c>
      <c r="BK3904" s="235">
        <f t="shared" si="1246"/>
        <v>0</v>
      </c>
      <c r="BM3904" s="109">
        <f t="shared" si="1238"/>
        <v>-5.9323067173636401</v>
      </c>
      <c r="BN3904" s="213"/>
      <c r="BR3904" s="228"/>
      <c r="BS3904" s="311"/>
      <c r="BT3904" s="3"/>
      <c r="BU3904" s="213"/>
      <c r="BV3904" s="213"/>
      <c r="BW3904" s="291"/>
    </row>
    <row r="3905" spans="1:75" x14ac:dyDescent="0.2">
      <c r="A3905" s="210"/>
      <c r="B3905" s="211"/>
      <c r="C3905" s="848" t="str">
        <f ca="1">IF(ISERR(AVERAGE(INDIRECT("B"&amp;(ROW()-INT($B$1/2))):INDIRECT("B"&amp;(ROW()+INT($B$1/2))))),"",AVERAGE(INDIRECT("B"&amp;(ROW()-INT($B$1/2))):INDIRECT("B"&amp;(ROW()+INT($B$1/2)))))</f>
        <v/>
      </c>
      <c r="D3905" s="848">
        <f t="shared" ref="D3905:D3968" si="1251">A3905-A3904</f>
        <v>0</v>
      </c>
      <c r="E3905" s="275"/>
      <c r="F3905" s="15"/>
      <c r="G3905" s="3"/>
      <c r="H3905" s="3"/>
      <c r="I3905" s="3"/>
      <c r="J3905" s="3"/>
      <c r="K3905" s="3"/>
      <c r="L3905" s="554"/>
      <c r="M3905" s="545"/>
      <c r="N3905" s="546"/>
      <c r="O3905" s="5"/>
      <c r="P3905" s="216"/>
      <c r="Q3905" s="217"/>
      <c r="R3905" s="218"/>
      <c r="S3905" s="219">
        <f t="shared" si="1249"/>
        <v>0</v>
      </c>
      <c r="T3905" s="220">
        <f t="shared" si="1250"/>
        <v>0</v>
      </c>
      <c r="U3905" s="214">
        <f t="shared" si="1247"/>
        <v>0</v>
      </c>
      <c r="W3905" s="221"/>
      <c r="X3905" s="222"/>
      <c r="Y3905" s="222"/>
      <c r="Z3905" s="223"/>
      <c r="AA3905" s="222"/>
      <c r="AB3905" s="224"/>
      <c r="AC3905" s="225"/>
      <c r="AD3905" s="2">
        <f t="shared" si="1234"/>
        <v>0</v>
      </c>
      <c r="AE3905" s="2">
        <f t="shared" si="1235"/>
        <v>0</v>
      </c>
      <c r="AF3905" s="226"/>
      <c r="AG3905" s="219">
        <f t="shared" si="1239"/>
        <v>0</v>
      </c>
      <c r="AH3905" s="234">
        <f t="shared" si="1240"/>
        <v>0</v>
      </c>
      <c r="AI3905" s="214">
        <f t="shared" si="1248"/>
        <v>0</v>
      </c>
      <c r="AK3905" s="229">
        <f t="shared" si="1241"/>
        <v>0</v>
      </c>
      <c r="AL3905" s="226"/>
      <c r="AM3905" s="15"/>
      <c r="AN3905" s="232" t="e">
        <f t="shared" si="1242"/>
        <v>#DIV/0!</v>
      </c>
      <c r="AO3905" s="214">
        <f t="shared" si="1236"/>
        <v>0</v>
      </c>
      <c r="AQ3905" s="210"/>
      <c r="AR3905" s="231"/>
      <c r="AS3905" s="15"/>
      <c r="AT3905" s="232">
        <f t="shared" si="1243"/>
        <v>0</v>
      </c>
      <c r="AU3905" s="235">
        <f t="shared" si="1244"/>
        <v>0</v>
      </c>
      <c r="AY3905" s="210"/>
      <c r="AZ3905" s="231"/>
      <c r="BA3905" s="15"/>
      <c r="BB3905" s="232">
        <f t="shared" si="1233"/>
        <v>0</v>
      </c>
      <c r="BC3905" s="235">
        <f t="shared" si="1245"/>
        <v>0</v>
      </c>
      <c r="BG3905" s="210"/>
      <c r="BH3905" s="231"/>
      <c r="BI3905" s="15"/>
      <c r="BJ3905" s="232">
        <f t="shared" si="1237"/>
        <v>0</v>
      </c>
      <c r="BK3905" s="235">
        <f t="shared" si="1246"/>
        <v>0</v>
      </c>
      <c r="BM3905" s="109">
        <f t="shared" si="1238"/>
        <v>-5.9341390548613768</v>
      </c>
      <c r="BN3905" s="213"/>
      <c r="BR3905" s="228"/>
      <c r="BS3905" s="311"/>
      <c r="BT3905" s="3"/>
      <c r="BU3905" s="213"/>
      <c r="BV3905" s="213"/>
      <c r="BW3905" s="291"/>
    </row>
    <row r="3906" spans="1:75" x14ac:dyDescent="0.2">
      <c r="A3906" s="210"/>
      <c r="B3906" s="211"/>
      <c r="C3906" s="848" t="str">
        <f ca="1">IF(ISERR(AVERAGE(INDIRECT("B"&amp;(ROW()-INT($B$1/2))):INDIRECT("B"&amp;(ROW()+INT($B$1/2))))),"",AVERAGE(INDIRECT("B"&amp;(ROW()-INT($B$1/2))):INDIRECT("B"&amp;(ROW()+INT($B$1/2)))))</f>
        <v/>
      </c>
      <c r="D3906" s="848">
        <f t="shared" si="1251"/>
        <v>0</v>
      </c>
      <c r="E3906" s="275"/>
      <c r="F3906" s="15"/>
      <c r="G3906" s="3"/>
      <c r="H3906" s="3"/>
      <c r="I3906" s="3"/>
      <c r="J3906" s="3"/>
      <c r="K3906" s="3"/>
      <c r="L3906" s="554"/>
      <c r="M3906" s="545"/>
      <c r="N3906" s="546"/>
      <c r="O3906" s="5"/>
      <c r="P3906" s="216"/>
      <c r="Q3906" s="217"/>
      <c r="R3906" s="218"/>
      <c r="S3906" s="219">
        <f t="shared" si="1249"/>
        <v>0</v>
      </c>
      <c r="T3906" s="220">
        <f t="shared" si="1250"/>
        <v>0</v>
      </c>
      <c r="U3906" s="214">
        <f t="shared" si="1247"/>
        <v>0</v>
      </c>
      <c r="W3906" s="221"/>
      <c r="X3906" s="222"/>
      <c r="Y3906" s="222"/>
      <c r="Z3906" s="223"/>
      <c r="AA3906" s="222"/>
      <c r="AB3906" s="224"/>
      <c r="AC3906" s="225"/>
      <c r="AD3906" s="2">
        <f t="shared" si="1234"/>
        <v>0</v>
      </c>
      <c r="AE3906" s="2">
        <f t="shared" si="1235"/>
        <v>0</v>
      </c>
      <c r="AF3906" s="226"/>
      <c r="AG3906" s="219">
        <f t="shared" si="1239"/>
        <v>0</v>
      </c>
      <c r="AH3906" s="234">
        <f t="shared" si="1240"/>
        <v>0</v>
      </c>
      <c r="AI3906" s="214">
        <f t="shared" si="1248"/>
        <v>0</v>
      </c>
      <c r="AK3906" s="229">
        <f t="shared" si="1241"/>
        <v>0</v>
      </c>
      <c r="AL3906" s="226"/>
      <c r="AM3906" s="15"/>
      <c r="AN3906" s="232" t="e">
        <f t="shared" si="1242"/>
        <v>#DIV/0!</v>
      </c>
      <c r="AO3906" s="214">
        <f t="shared" si="1236"/>
        <v>0</v>
      </c>
      <c r="AQ3906" s="210"/>
      <c r="AR3906" s="231"/>
      <c r="AS3906" s="15"/>
      <c r="AT3906" s="232">
        <f t="shared" si="1243"/>
        <v>0</v>
      </c>
      <c r="AU3906" s="235">
        <f t="shared" si="1244"/>
        <v>0</v>
      </c>
      <c r="AY3906" s="210"/>
      <c r="AZ3906" s="231"/>
      <c r="BA3906" s="15"/>
      <c r="BB3906" s="232">
        <f t="shared" si="1233"/>
        <v>0</v>
      </c>
      <c r="BC3906" s="235">
        <f t="shared" si="1245"/>
        <v>0</v>
      </c>
      <c r="BG3906" s="210"/>
      <c r="BH3906" s="231"/>
      <c r="BI3906" s="15"/>
      <c r="BJ3906" s="232">
        <f t="shared" si="1237"/>
        <v>0</v>
      </c>
      <c r="BK3906" s="235">
        <f t="shared" si="1246"/>
        <v>0</v>
      </c>
      <c r="BM3906" s="109">
        <f t="shared" si="1238"/>
        <v>-5.9359713923591135</v>
      </c>
      <c r="BN3906" s="213"/>
      <c r="BR3906" s="228"/>
      <c r="BS3906" s="311"/>
      <c r="BT3906" s="3"/>
      <c r="BU3906" s="213"/>
      <c r="BV3906" s="213"/>
      <c r="BW3906" s="291"/>
    </row>
    <row r="3907" spans="1:75" x14ac:dyDescent="0.2">
      <c r="A3907" s="210"/>
      <c r="B3907" s="211"/>
      <c r="C3907" s="848" t="str">
        <f ca="1">IF(ISERR(AVERAGE(INDIRECT("B"&amp;(ROW()-INT($B$1/2))):INDIRECT("B"&amp;(ROW()+INT($B$1/2))))),"",AVERAGE(INDIRECT("B"&amp;(ROW()-INT($B$1/2))):INDIRECT("B"&amp;(ROW()+INT($B$1/2)))))</f>
        <v/>
      </c>
      <c r="D3907" s="848">
        <f t="shared" si="1251"/>
        <v>0</v>
      </c>
      <c r="E3907" s="275"/>
      <c r="F3907" s="15"/>
      <c r="G3907" s="3"/>
      <c r="H3907" s="3"/>
      <c r="I3907" s="3"/>
      <c r="J3907" s="3"/>
      <c r="K3907" s="3"/>
      <c r="L3907" s="554"/>
      <c r="M3907" s="545"/>
      <c r="N3907" s="546"/>
      <c r="O3907" s="5"/>
      <c r="P3907" s="216"/>
      <c r="Q3907" s="217"/>
      <c r="R3907" s="218"/>
      <c r="S3907" s="219">
        <f t="shared" si="1249"/>
        <v>0</v>
      </c>
      <c r="T3907" s="220">
        <f t="shared" si="1250"/>
        <v>0</v>
      </c>
      <c r="U3907" s="214">
        <f t="shared" si="1247"/>
        <v>0</v>
      </c>
      <c r="W3907" s="221"/>
      <c r="X3907" s="222"/>
      <c r="Y3907" s="222"/>
      <c r="Z3907" s="223"/>
      <c r="AA3907" s="222"/>
      <c r="AB3907" s="224"/>
      <c r="AC3907" s="225"/>
      <c r="AD3907" s="2">
        <f t="shared" si="1234"/>
        <v>0</v>
      </c>
      <c r="AE3907" s="2">
        <f t="shared" si="1235"/>
        <v>0</v>
      </c>
      <c r="AF3907" s="226"/>
      <c r="AG3907" s="219">
        <f t="shared" si="1239"/>
        <v>0</v>
      </c>
      <c r="AH3907" s="234">
        <f t="shared" si="1240"/>
        <v>0</v>
      </c>
      <c r="AI3907" s="214">
        <f t="shared" si="1248"/>
        <v>0</v>
      </c>
      <c r="AK3907" s="229">
        <f t="shared" si="1241"/>
        <v>0</v>
      </c>
      <c r="AL3907" s="226"/>
      <c r="AM3907" s="15"/>
      <c r="AN3907" s="232" t="e">
        <f t="shared" si="1242"/>
        <v>#DIV/0!</v>
      </c>
      <c r="AO3907" s="214">
        <f t="shared" si="1236"/>
        <v>0</v>
      </c>
      <c r="AQ3907" s="210"/>
      <c r="AR3907" s="231"/>
      <c r="AS3907" s="15"/>
      <c r="AT3907" s="232">
        <f t="shared" si="1243"/>
        <v>0</v>
      </c>
      <c r="AU3907" s="235">
        <f t="shared" si="1244"/>
        <v>0</v>
      </c>
      <c r="AY3907" s="210"/>
      <c r="AZ3907" s="231"/>
      <c r="BA3907" s="15"/>
      <c r="BB3907" s="232">
        <f t="shared" si="1233"/>
        <v>0</v>
      </c>
      <c r="BC3907" s="235">
        <f t="shared" si="1245"/>
        <v>0</v>
      </c>
      <c r="BG3907" s="210"/>
      <c r="BH3907" s="231"/>
      <c r="BI3907" s="15"/>
      <c r="BJ3907" s="232">
        <f t="shared" si="1237"/>
        <v>0</v>
      </c>
      <c r="BK3907" s="235">
        <f t="shared" si="1246"/>
        <v>0</v>
      </c>
      <c r="BM3907" s="109">
        <f t="shared" si="1238"/>
        <v>-5.9378037298568502</v>
      </c>
      <c r="BN3907" s="213"/>
      <c r="BR3907" s="228"/>
      <c r="BS3907" s="311"/>
      <c r="BT3907" s="3"/>
      <c r="BU3907" s="213"/>
      <c r="BV3907" s="213"/>
      <c r="BW3907" s="291"/>
    </row>
    <row r="3908" spans="1:75" x14ac:dyDescent="0.2">
      <c r="A3908" s="210"/>
      <c r="B3908" s="211"/>
      <c r="C3908" s="848" t="str">
        <f ca="1">IF(ISERR(AVERAGE(INDIRECT("B"&amp;(ROW()-INT($B$1/2))):INDIRECT("B"&amp;(ROW()+INT($B$1/2))))),"",AVERAGE(INDIRECT("B"&amp;(ROW()-INT($B$1/2))):INDIRECT("B"&amp;(ROW()+INT($B$1/2)))))</f>
        <v/>
      </c>
      <c r="D3908" s="848">
        <f t="shared" si="1251"/>
        <v>0</v>
      </c>
      <c r="E3908" s="275"/>
      <c r="F3908" s="15"/>
      <c r="G3908" s="3"/>
      <c r="H3908" s="3"/>
      <c r="I3908" s="3"/>
      <c r="J3908" s="3"/>
      <c r="K3908" s="3"/>
      <c r="L3908" s="554"/>
      <c r="M3908" s="545"/>
      <c r="N3908" s="546"/>
      <c r="O3908" s="5"/>
      <c r="P3908" s="216"/>
      <c r="Q3908" s="217"/>
      <c r="R3908" s="218"/>
      <c r="S3908" s="219">
        <f t="shared" si="1249"/>
        <v>0</v>
      </c>
      <c r="T3908" s="220">
        <f t="shared" si="1250"/>
        <v>0</v>
      </c>
      <c r="U3908" s="214">
        <f t="shared" si="1247"/>
        <v>0</v>
      </c>
      <c r="W3908" s="221"/>
      <c r="X3908" s="222"/>
      <c r="Y3908" s="222"/>
      <c r="Z3908" s="223"/>
      <c r="AA3908" s="222"/>
      <c r="AB3908" s="224"/>
      <c r="AC3908" s="225"/>
      <c r="AD3908" s="2">
        <f t="shared" si="1234"/>
        <v>0</v>
      </c>
      <c r="AE3908" s="2">
        <f t="shared" si="1235"/>
        <v>0</v>
      </c>
      <c r="AF3908" s="226"/>
      <c r="AG3908" s="219">
        <f t="shared" si="1239"/>
        <v>0</v>
      </c>
      <c r="AH3908" s="234">
        <f t="shared" si="1240"/>
        <v>0</v>
      </c>
      <c r="AI3908" s="214">
        <f t="shared" si="1248"/>
        <v>0</v>
      </c>
      <c r="AK3908" s="229">
        <f t="shared" si="1241"/>
        <v>0</v>
      </c>
      <c r="AL3908" s="226"/>
      <c r="AM3908" s="15"/>
      <c r="AN3908" s="232" t="e">
        <f t="shared" si="1242"/>
        <v>#DIV/0!</v>
      </c>
      <c r="AO3908" s="214">
        <f t="shared" si="1236"/>
        <v>0</v>
      </c>
      <c r="AQ3908" s="210"/>
      <c r="AR3908" s="231"/>
      <c r="AS3908" s="15"/>
      <c r="AT3908" s="232">
        <f t="shared" si="1243"/>
        <v>0</v>
      </c>
      <c r="AU3908" s="235">
        <f t="shared" si="1244"/>
        <v>0</v>
      </c>
      <c r="AY3908" s="210"/>
      <c r="AZ3908" s="231"/>
      <c r="BA3908" s="15"/>
      <c r="BB3908" s="232">
        <f t="shared" ref="BB3908:BB3971" si="1252">IF(AY3908&gt;0,(26.3/MAX($AY$4:$AY$4600))*AY3908,0)</f>
        <v>0</v>
      </c>
      <c r="BC3908" s="235">
        <f t="shared" si="1245"/>
        <v>0</v>
      </c>
      <c r="BG3908" s="210"/>
      <c r="BH3908" s="231"/>
      <c r="BI3908" s="15"/>
      <c r="BJ3908" s="232">
        <f t="shared" si="1237"/>
        <v>0</v>
      </c>
      <c r="BK3908" s="235">
        <f t="shared" si="1246"/>
        <v>0</v>
      </c>
      <c r="BM3908" s="109">
        <f t="shared" si="1238"/>
        <v>-5.9396360673545869</v>
      </c>
      <c r="BN3908" s="213"/>
      <c r="BR3908" s="228"/>
      <c r="BS3908" s="311"/>
      <c r="BT3908" s="3"/>
      <c r="BU3908" s="213"/>
      <c r="BV3908" s="213"/>
      <c r="BW3908" s="291"/>
    </row>
    <row r="3909" spans="1:75" x14ac:dyDescent="0.2">
      <c r="A3909" s="210"/>
      <c r="B3909" s="211"/>
      <c r="C3909" s="848" t="str">
        <f ca="1">IF(ISERR(AVERAGE(INDIRECT("B"&amp;(ROW()-INT($B$1/2))):INDIRECT("B"&amp;(ROW()+INT($B$1/2))))),"",AVERAGE(INDIRECT("B"&amp;(ROW()-INT($B$1/2))):INDIRECT("B"&amp;(ROW()+INT($B$1/2)))))</f>
        <v/>
      </c>
      <c r="D3909" s="848">
        <f t="shared" si="1251"/>
        <v>0</v>
      </c>
      <c r="E3909" s="275"/>
      <c r="F3909" s="15"/>
      <c r="G3909" s="3"/>
      <c r="H3909" s="3"/>
      <c r="I3909" s="3"/>
      <c r="J3909" s="3"/>
      <c r="K3909" s="3"/>
      <c r="L3909" s="554"/>
      <c r="M3909" s="545"/>
      <c r="N3909" s="546"/>
      <c r="O3909" s="5"/>
      <c r="P3909" s="216"/>
      <c r="Q3909" s="217"/>
      <c r="R3909" s="218"/>
      <c r="S3909" s="219">
        <f t="shared" si="1249"/>
        <v>0</v>
      </c>
      <c r="T3909" s="220">
        <f t="shared" si="1250"/>
        <v>0</v>
      </c>
      <c r="U3909" s="214">
        <f t="shared" si="1247"/>
        <v>0</v>
      </c>
      <c r="W3909" s="221"/>
      <c r="X3909" s="222"/>
      <c r="Y3909" s="222"/>
      <c r="Z3909" s="223"/>
      <c r="AA3909" s="222"/>
      <c r="AB3909" s="224"/>
      <c r="AC3909" s="225"/>
      <c r="AD3909" s="2">
        <f t="shared" ref="AD3909:AD3972" si="1253">IF(W3909&lt;0,W3909-X3909/60-Y3909/3600,W3909+X3909/60+Y3909/3600)</f>
        <v>0</v>
      </c>
      <c r="AE3909" s="2">
        <f t="shared" ref="AE3909:AE3972" si="1254">IF(Z3909&lt;0,Z3909-AA3909/60-AB3909/3600,Z3909+AA3909/60+AB3909/3600)</f>
        <v>0</v>
      </c>
      <c r="AF3909" s="226"/>
      <c r="AG3909" s="219">
        <f t="shared" si="1239"/>
        <v>0</v>
      </c>
      <c r="AH3909" s="234">
        <f t="shared" si="1240"/>
        <v>0</v>
      </c>
      <c r="AI3909" s="214">
        <f t="shared" si="1248"/>
        <v>0</v>
      </c>
      <c r="AK3909" s="229">
        <f t="shared" si="1241"/>
        <v>0</v>
      </c>
      <c r="AL3909" s="226"/>
      <c r="AM3909" s="15"/>
      <c r="AN3909" s="232" t="e">
        <f t="shared" si="1242"/>
        <v>#DIV/0!</v>
      </c>
      <c r="AO3909" s="214">
        <f t="shared" ref="AO3909:AO3972" si="1255">AL3909*3.28084</f>
        <v>0</v>
      </c>
      <c r="AQ3909" s="210"/>
      <c r="AR3909" s="231"/>
      <c r="AS3909" s="15"/>
      <c r="AT3909" s="232">
        <f t="shared" si="1243"/>
        <v>0</v>
      </c>
      <c r="AU3909" s="235">
        <f t="shared" si="1244"/>
        <v>0</v>
      </c>
      <c r="AY3909" s="210"/>
      <c r="AZ3909" s="231"/>
      <c r="BA3909" s="15"/>
      <c r="BB3909" s="232">
        <f t="shared" si="1252"/>
        <v>0</v>
      </c>
      <c r="BC3909" s="235">
        <f t="shared" si="1245"/>
        <v>0</v>
      </c>
      <c r="BG3909" s="210"/>
      <c r="BH3909" s="231"/>
      <c r="BI3909" s="15"/>
      <c r="BJ3909" s="232">
        <f t="shared" ref="BJ3909:BJ3972" si="1256">BG3909</f>
        <v>0</v>
      </c>
      <c r="BK3909" s="235">
        <f t="shared" si="1246"/>
        <v>0</v>
      </c>
      <c r="BM3909" s="109">
        <f t="shared" ref="BM3909:BM3972" si="1257">BM3908+$BQ$14</f>
        <v>-5.9414684048523236</v>
      </c>
      <c r="BN3909" s="213"/>
      <c r="BR3909" s="228"/>
      <c r="BS3909" s="311"/>
      <c r="BT3909" s="3"/>
      <c r="BU3909" s="213"/>
      <c r="BV3909" s="213"/>
      <c r="BW3909" s="291"/>
    </row>
    <row r="3910" spans="1:75" x14ac:dyDescent="0.2">
      <c r="A3910" s="210"/>
      <c r="B3910" s="211"/>
      <c r="C3910" s="848" t="str">
        <f ca="1">IF(ISERR(AVERAGE(INDIRECT("B"&amp;(ROW()-INT($B$1/2))):INDIRECT("B"&amp;(ROW()+INT($B$1/2))))),"",AVERAGE(INDIRECT("B"&amp;(ROW()-INT($B$1/2))):INDIRECT("B"&amp;(ROW()+INT($B$1/2)))))</f>
        <v/>
      </c>
      <c r="D3910" s="848">
        <f t="shared" si="1251"/>
        <v>0</v>
      </c>
      <c r="E3910" s="275"/>
      <c r="F3910" s="15"/>
      <c r="G3910" s="3"/>
      <c r="H3910" s="3"/>
      <c r="I3910" s="3"/>
      <c r="J3910" s="3"/>
      <c r="K3910" s="3"/>
      <c r="L3910" s="554"/>
      <c r="M3910" s="545"/>
      <c r="N3910" s="546"/>
      <c r="O3910" s="5"/>
      <c r="P3910" s="216"/>
      <c r="Q3910" s="217"/>
      <c r="R3910" s="218"/>
      <c r="S3910" s="219">
        <f t="shared" si="1249"/>
        <v>0</v>
      </c>
      <c r="T3910" s="220">
        <f t="shared" si="1250"/>
        <v>0</v>
      </c>
      <c r="U3910" s="214">
        <f t="shared" si="1247"/>
        <v>0</v>
      </c>
      <c r="W3910" s="221"/>
      <c r="X3910" s="222"/>
      <c r="Y3910" s="222"/>
      <c r="Z3910" s="223"/>
      <c r="AA3910" s="222"/>
      <c r="AB3910" s="224"/>
      <c r="AC3910" s="225"/>
      <c r="AD3910" s="2">
        <f t="shared" si="1253"/>
        <v>0</v>
      </c>
      <c r="AE3910" s="2">
        <f t="shared" si="1254"/>
        <v>0</v>
      </c>
      <c r="AF3910" s="226"/>
      <c r="AG3910" s="219">
        <f t="shared" ref="AG3910:AG3973" si="1258">AG3909+IF(AD3910&lt;&gt;0,1.852*60*1000*((ACOS((SIN((AD3909/180)*PI()))*(SIN((AD3910/180)*PI()))+(COS((AD3909/180)*PI()))*(COS((AD3910/180)*PI()))*(COS((AE3910/180)*PI()-(AE3909/180)*PI())))/PI())*180),0)</f>
        <v>0</v>
      </c>
      <c r="AH3910" s="234">
        <f t="shared" ref="AH3910:AH3973" si="1259">AH3909+IF(AD3910&lt;&gt;0,1.852*60*0.6213712*((ACOS((SIN((AD3909/180)*PI()))*(SIN((AD3910/180)*PI()))+(COS((AD3909/180)*PI()))*(COS((AD3910/180)*PI()))*(COS((AE3910/180)*PI()-(AE3909/180)*PI())))/PI())*180),0)</f>
        <v>0</v>
      </c>
      <c r="AI3910" s="214">
        <f t="shared" si="1248"/>
        <v>0</v>
      </c>
      <c r="AK3910" s="229">
        <f t="shared" ref="AK3910:AK3973" si="1260">IF(AL3910&gt;0,AK3909+$AO$1,0)</f>
        <v>0</v>
      </c>
      <c r="AL3910" s="226"/>
      <c r="AM3910" s="15"/>
      <c r="AN3910" s="232" t="e">
        <f t="shared" ref="AN3910:AN3973" si="1261">(42341.84/MAX(AK3910:AK8506))*AK3910*0.0006213712</f>
        <v>#DIV/0!</v>
      </c>
      <c r="AO3910" s="214">
        <f t="shared" si="1255"/>
        <v>0</v>
      </c>
      <c r="AQ3910" s="210"/>
      <c r="AR3910" s="231"/>
      <c r="AS3910" s="15"/>
      <c r="AT3910" s="232">
        <f t="shared" ref="AT3910:AT3973" si="1262">IF(AQ3910&gt;0,(26.3/(MAX($AQ$4:$AQ$4600)*0.0006213712))*AQ3910*0.0006213712,0)</f>
        <v>0</v>
      </c>
      <c r="AU3910" s="235">
        <f t="shared" ref="AU3910:AU3973" si="1263">(AR3910*3.28084)+(AW$4)</f>
        <v>0</v>
      </c>
      <c r="AY3910" s="210"/>
      <c r="AZ3910" s="231"/>
      <c r="BA3910" s="15"/>
      <c r="BB3910" s="232">
        <f t="shared" si="1252"/>
        <v>0</v>
      </c>
      <c r="BC3910" s="235">
        <f t="shared" ref="BC3910:BC3973" si="1264">AZ3910+BE$4</f>
        <v>0</v>
      </c>
      <c r="BG3910" s="210"/>
      <c r="BH3910" s="231"/>
      <c r="BI3910" s="15"/>
      <c r="BJ3910" s="232">
        <f t="shared" si="1256"/>
        <v>0</v>
      </c>
      <c r="BK3910" s="235">
        <f t="shared" ref="BK3910:BK3973" si="1265">BH3910*BM3910</f>
        <v>0</v>
      </c>
      <c r="BM3910" s="109">
        <f t="shared" si="1257"/>
        <v>-5.9433007423500603</v>
      </c>
      <c r="BN3910" s="213"/>
      <c r="BR3910" s="228"/>
      <c r="BS3910" s="311"/>
      <c r="BT3910" s="3"/>
      <c r="BU3910" s="213"/>
      <c r="BV3910" s="213"/>
      <c r="BW3910" s="291"/>
    </row>
    <row r="3911" spans="1:75" x14ac:dyDescent="0.2">
      <c r="A3911" s="210"/>
      <c r="B3911" s="211"/>
      <c r="C3911" s="848" t="str">
        <f ca="1">IF(ISERR(AVERAGE(INDIRECT("B"&amp;(ROW()-INT($B$1/2))):INDIRECT("B"&amp;(ROW()+INT($B$1/2))))),"",AVERAGE(INDIRECT("B"&amp;(ROW()-INT($B$1/2))):INDIRECT("B"&amp;(ROW()+INT($B$1/2)))))</f>
        <v/>
      </c>
      <c r="D3911" s="848">
        <f t="shared" si="1251"/>
        <v>0</v>
      </c>
      <c r="E3911" s="275"/>
      <c r="F3911" s="15"/>
      <c r="G3911" s="3"/>
      <c r="H3911" s="3"/>
      <c r="I3911" s="3"/>
      <c r="J3911" s="3"/>
      <c r="K3911" s="3"/>
      <c r="L3911" s="554"/>
      <c r="M3911" s="545"/>
      <c r="N3911" s="546"/>
      <c r="O3911" s="5"/>
      <c r="P3911" s="216"/>
      <c r="Q3911" s="217"/>
      <c r="R3911" s="218"/>
      <c r="S3911" s="219">
        <f t="shared" si="1249"/>
        <v>0</v>
      </c>
      <c r="T3911" s="220">
        <f t="shared" si="1250"/>
        <v>0</v>
      </c>
      <c r="U3911" s="214">
        <f t="shared" ref="U3911:U3974" si="1266">R3911*3.28084</f>
        <v>0</v>
      </c>
      <c r="W3911" s="221"/>
      <c r="X3911" s="222"/>
      <c r="Y3911" s="222"/>
      <c r="Z3911" s="223"/>
      <c r="AA3911" s="222"/>
      <c r="AB3911" s="224"/>
      <c r="AC3911" s="225"/>
      <c r="AD3911" s="2">
        <f t="shared" si="1253"/>
        <v>0</v>
      </c>
      <c r="AE3911" s="2">
        <f t="shared" si="1254"/>
        <v>0</v>
      </c>
      <c r="AF3911" s="226"/>
      <c r="AG3911" s="219">
        <f t="shared" si="1258"/>
        <v>0</v>
      </c>
      <c r="AH3911" s="234">
        <f t="shared" si="1259"/>
        <v>0</v>
      </c>
      <c r="AI3911" s="214">
        <f t="shared" ref="AI3911:AI3974" si="1267">AF3911*3.28084</f>
        <v>0</v>
      </c>
      <c r="AK3911" s="229">
        <f t="shared" si="1260"/>
        <v>0</v>
      </c>
      <c r="AL3911" s="226"/>
      <c r="AM3911" s="15"/>
      <c r="AN3911" s="232" t="e">
        <f t="shared" si="1261"/>
        <v>#DIV/0!</v>
      </c>
      <c r="AO3911" s="214">
        <f t="shared" si="1255"/>
        <v>0</v>
      </c>
      <c r="AQ3911" s="210"/>
      <c r="AR3911" s="231"/>
      <c r="AS3911" s="15"/>
      <c r="AT3911" s="232">
        <f t="shared" si="1262"/>
        <v>0</v>
      </c>
      <c r="AU3911" s="235">
        <f t="shared" si="1263"/>
        <v>0</v>
      </c>
      <c r="AY3911" s="210"/>
      <c r="AZ3911" s="231"/>
      <c r="BA3911" s="15"/>
      <c r="BB3911" s="232">
        <f t="shared" si="1252"/>
        <v>0</v>
      </c>
      <c r="BC3911" s="235">
        <f t="shared" si="1264"/>
        <v>0</v>
      </c>
      <c r="BG3911" s="210"/>
      <c r="BH3911" s="231"/>
      <c r="BI3911" s="15"/>
      <c r="BJ3911" s="232">
        <f t="shared" si="1256"/>
        <v>0</v>
      </c>
      <c r="BK3911" s="235">
        <f t="shared" si="1265"/>
        <v>0</v>
      </c>
      <c r="BM3911" s="109">
        <f t="shared" si="1257"/>
        <v>-5.945133079847797</v>
      </c>
      <c r="BN3911" s="213"/>
      <c r="BR3911" s="228"/>
      <c r="BS3911" s="311"/>
      <c r="BT3911" s="3"/>
      <c r="BU3911" s="213"/>
      <c r="BV3911" s="213"/>
      <c r="BW3911" s="291"/>
    </row>
    <row r="3912" spans="1:75" x14ac:dyDescent="0.2">
      <c r="A3912" s="210"/>
      <c r="B3912" s="211"/>
      <c r="C3912" s="848" t="str">
        <f ca="1">IF(ISERR(AVERAGE(INDIRECT("B"&amp;(ROW()-INT($B$1/2))):INDIRECT("B"&amp;(ROW()+INT($B$1/2))))),"",AVERAGE(INDIRECT("B"&amp;(ROW()-INT($B$1/2))):INDIRECT("B"&amp;(ROW()+INT($B$1/2)))))</f>
        <v/>
      </c>
      <c r="D3912" s="848">
        <f t="shared" si="1251"/>
        <v>0</v>
      </c>
      <c r="E3912" s="275"/>
      <c r="F3912" s="15"/>
      <c r="G3912" s="3"/>
      <c r="H3912" s="3"/>
      <c r="I3912" s="3"/>
      <c r="J3912" s="3"/>
      <c r="K3912" s="3"/>
      <c r="L3912" s="554"/>
      <c r="M3912" s="545"/>
      <c r="N3912" s="546"/>
      <c r="O3912" s="5"/>
      <c r="P3912" s="216"/>
      <c r="Q3912" s="217"/>
      <c r="R3912" s="218"/>
      <c r="S3912" s="219">
        <f t="shared" si="1249"/>
        <v>0</v>
      </c>
      <c r="T3912" s="220">
        <f t="shared" si="1250"/>
        <v>0</v>
      </c>
      <c r="U3912" s="214">
        <f t="shared" si="1266"/>
        <v>0</v>
      </c>
      <c r="W3912" s="221"/>
      <c r="X3912" s="222"/>
      <c r="Y3912" s="222"/>
      <c r="Z3912" s="223"/>
      <c r="AA3912" s="222"/>
      <c r="AB3912" s="224"/>
      <c r="AC3912" s="225"/>
      <c r="AD3912" s="2">
        <f t="shared" si="1253"/>
        <v>0</v>
      </c>
      <c r="AE3912" s="2">
        <f t="shared" si="1254"/>
        <v>0</v>
      </c>
      <c r="AF3912" s="226"/>
      <c r="AG3912" s="219">
        <f t="shared" si="1258"/>
        <v>0</v>
      </c>
      <c r="AH3912" s="234">
        <f t="shared" si="1259"/>
        <v>0</v>
      </c>
      <c r="AI3912" s="214">
        <f t="shared" si="1267"/>
        <v>0</v>
      </c>
      <c r="AK3912" s="229">
        <f t="shared" si="1260"/>
        <v>0</v>
      </c>
      <c r="AL3912" s="226"/>
      <c r="AM3912" s="15"/>
      <c r="AN3912" s="232" t="e">
        <f t="shared" si="1261"/>
        <v>#DIV/0!</v>
      </c>
      <c r="AO3912" s="214">
        <f t="shared" si="1255"/>
        <v>0</v>
      </c>
      <c r="AQ3912" s="210"/>
      <c r="AR3912" s="231"/>
      <c r="AS3912" s="15"/>
      <c r="AT3912" s="232">
        <f t="shared" si="1262"/>
        <v>0</v>
      </c>
      <c r="AU3912" s="235">
        <f t="shared" si="1263"/>
        <v>0</v>
      </c>
      <c r="AY3912" s="210"/>
      <c r="AZ3912" s="231"/>
      <c r="BA3912" s="15"/>
      <c r="BB3912" s="232">
        <f t="shared" si="1252"/>
        <v>0</v>
      </c>
      <c r="BC3912" s="235">
        <f t="shared" si="1264"/>
        <v>0</v>
      </c>
      <c r="BG3912" s="210"/>
      <c r="BH3912" s="231"/>
      <c r="BI3912" s="15"/>
      <c r="BJ3912" s="232">
        <f t="shared" si="1256"/>
        <v>0</v>
      </c>
      <c r="BK3912" s="235">
        <f t="shared" si="1265"/>
        <v>0</v>
      </c>
      <c r="BM3912" s="109">
        <f t="shared" si="1257"/>
        <v>-5.9469654173455337</v>
      </c>
      <c r="BN3912" s="213"/>
      <c r="BR3912" s="228"/>
      <c r="BS3912" s="311"/>
      <c r="BT3912" s="3"/>
      <c r="BU3912" s="213"/>
      <c r="BV3912" s="213"/>
      <c r="BW3912" s="291"/>
    </row>
    <row r="3913" spans="1:75" x14ac:dyDescent="0.2">
      <c r="A3913" s="210"/>
      <c r="B3913" s="211"/>
      <c r="C3913" s="848" t="str">
        <f ca="1">IF(ISERR(AVERAGE(INDIRECT("B"&amp;(ROW()-INT($B$1/2))):INDIRECT("B"&amp;(ROW()+INT($B$1/2))))),"",AVERAGE(INDIRECT("B"&amp;(ROW()-INT($B$1/2))):INDIRECT("B"&amp;(ROW()+INT($B$1/2)))))</f>
        <v/>
      </c>
      <c r="D3913" s="848">
        <f t="shared" si="1251"/>
        <v>0</v>
      </c>
      <c r="E3913" s="275"/>
      <c r="F3913" s="15"/>
      <c r="G3913" s="3"/>
      <c r="H3913" s="3"/>
      <c r="I3913" s="3"/>
      <c r="J3913" s="3"/>
      <c r="K3913" s="3"/>
      <c r="L3913" s="554"/>
      <c r="M3913" s="545"/>
      <c r="N3913" s="546"/>
      <c r="O3913" s="5"/>
      <c r="P3913" s="216"/>
      <c r="Q3913" s="217"/>
      <c r="R3913" s="218"/>
      <c r="S3913" s="219">
        <f t="shared" ref="S3913:S3976" si="1268">S3912+IF(P3913&lt;&gt;0,1.852*60*1000*((ACOS((SIN((P3912/180)*PI()))*(SIN((P3913/180)*PI()))+(COS((P3912/180)*PI()))*(COS((P3913/180)*PI()))*(COS((Q3913/180)*PI()-(Q3912/180)*PI())))/PI())*180),0)</f>
        <v>0</v>
      </c>
      <c r="T3913" s="220">
        <f t="shared" ref="T3913:T3976" si="1269">T3912+IF(P3913&lt;&gt;0,1.852*60*0.6213712*((ACOS((SIN((P3912/180)*PI()))*(SIN((P3913/180)*PI()))+(COS((P3912/180)*PI()))*(COS((P3913/180)*PI()))*(COS((Q3913/180)*PI()-(Q3912/180)*PI())))/PI())*180),0)</f>
        <v>0</v>
      </c>
      <c r="U3913" s="214">
        <f t="shared" si="1266"/>
        <v>0</v>
      </c>
      <c r="W3913" s="221"/>
      <c r="X3913" s="222"/>
      <c r="Y3913" s="222"/>
      <c r="Z3913" s="223"/>
      <c r="AA3913" s="222"/>
      <c r="AB3913" s="224"/>
      <c r="AC3913" s="225"/>
      <c r="AD3913" s="2">
        <f t="shared" si="1253"/>
        <v>0</v>
      </c>
      <c r="AE3913" s="2">
        <f t="shared" si="1254"/>
        <v>0</v>
      </c>
      <c r="AF3913" s="226"/>
      <c r="AG3913" s="219">
        <f t="shared" si="1258"/>
        <v>0</v>
      </c>
      <c r="AH3913" s="234">
        <f t="shared" si="1259"/>
        <v>0</v>
      </c>
      <c r="AI3913" s="214">
        <f t="shared" si="1267"/>
        <v>0</v>
      </c>
      <c r="AK3913" s="229">
        <f t="shared" si="1260"/>
        <v>0</v>
      </c>
      <c r="AL3913" s="226"/>
      <c r="AM3913" s="15"/>
      <c r="AN3913" s="232" t="e">
        <f t="shared" si="1261"/>
        <v>#DIV/0!</v>
      </c>
      <c r="AO3913" s="214">
        <f t="shared" si="1255"/>
        <v>0</v>
      </c>
      <c r="AQ3913" s="210"/>
      <c r="AR3913" s="231"/>
      <c r="AS3913" s="15"/>
      <c r="AT3913" s="232">
        <f t="shared" si="1262"/>
        <v>0</v>
      </c>
      <c r="AU3913" s="235">
        <f t="shared" si="1263"/>
        <v>0</v>
      </c>
      <c r="AY3913" s="210"/>
      <c r="AZ3913" s="231"/>
      <c r="BA3913" s="15"/>
      <c r="BB3913" s="232">
        <f t="shared" si="1252"/>
        <v>0</v>
      </c>
      <c r="BC3913" s="235">
        <f t="shared" si="1264"/>
        <v>0</v>
      </c>
      <c r="BG3913" s="210"/>
      <c r="BH3913" s="231"/>
      <c r="BI3913" s="15"/>
      <c r="BJ3913" s="232">
        <f t="shared" si="1256"/>
        <v>0</v>
      </c>
      <c r="BK3913" s="235">
        <f t="shared" si="1265"/>
        <v>0</v>
      </c>
      <c r="BM3913" s="109">
        <f t="shared" si="1257"/>
        <v>-5.9487977548432704</v>
      </c>
      <c r="BN3913" s="213"/>
      <c r="BR3913" s="228"/>
      <c r="BS3913" s="311"/>
      <c r="BT3913" s="3"/>
      <c r="BU3913" s="213"/>
      <c r="BV3913" s="213"/>
      <c r="BW3913" s="291"/>
    </row>
    <row r="3914" spans="1:75" x14ac:dyDescent="0.2">
      <c r="A3914" s="210"/>
      <c r="B3914" s="211"/>
      <c r="C3914" s="848" t="str">
        <f ca="1">IF(ISERR(AVERAGE(INDIRECT("B"&amp;(ROW()-INT($B$1/2))):INDIRECT("B"&amp;(ROW()+INT($B$1/2))))),"",AVERAGE(INDIRECT("B"&amp;(ROW()-INT($B$1/2))):INDIRECT("B"&amp;(ROW()+INT($B$1/2)))))</f>
        <v/>
      </c>
      <c r="D3914" s="848">
        <f t="shared" si="1251"/>
        <v>0</v>
      </c>
      <c r="E3914" s="275"/>
      <c r="F3914" s="15"/>
      <c r="G3914" s="3"/>
      <c r="H3914" s="3"/>
      <c r="I3914" s="3"/>
      <c r="J3914" s="3"/>
      <c r="K3914" s="3"/>
      <c r="L3914" s="554"/>
      <c r="M3914" s="545"/>
      <c r="N3914" s="546"/>
      <c r="O3914" s="5"/>
      <c r="P3914" s="216"/>
      <c r="Q3914" s="217"/>
      <c r="R3914" s="218"/>
      <c r="S3914" s="219">
        <f t="shared" si="1268"/>
        <v>0</v>
      </c>
      <c r="T3914" s="220">
        <f t="shared" si="1269"/>
        <v>0</v>
      </c>
      <c r="U3914" s="214">
        <f t="shared" si="1266"/>
        <v>0</v>
      </c>
      <c r="W3914" s="221"/>
      <c r="X3914" s="222"/>
      <c r="Y3914" s="222"/>
      <c r="Z3914" s="223"/>
      <c r="AA3914" s="222"/>
      <c r="AB3914" s="224"/>
      <c r="AC3914" s="225"/>
      <c r="AD3914" s="2">
        <f t="shared" si="1253"/>
        <v>0</v>
      </c>
      <c r="AE3914" s="2">
        <f t="shared" si="1254"/>
        <v>0</v>
      </c>
      <c r="AF3914" s="226"/>
      <c r="AG3914" s="219">
        <f t="shared" si="1258"/>
        <v>0</v>
      </c>
      <c r="AH3914" s="234">
        <f t="shared" si="1259"/>
        <v>0</v>
      </c>
      <c r="AI3914" s="214">
        <f t="shared" si="1267"/>
        <v>0</v>
      </c>
      <c r="AK3914" s="229">
        <f t="shared" si="1260"/>
        <v>0</v>
      </c>
      <c r="AL3914" s="226"/>
      <c r="AM3914" s="15"/>
      <c r="AN3914" s="232" t="e">
        <f t="shared" si="1261"/>
        <v>#DIV/0!</v>
      </c>
      <c r="AO3914" s="214">
        <f t="shared" si="1255"/>
        <v>0</v>
      </c>
      <c r="AQ3914" s="210"/>
      <c r="AR3914" s="231"/>
      <c r="AS3914" s="15"/>
      <c r="AT3914" s="232">
        <f t="shared" si="1262"/>
        <v>0</v>
      </c>
      <c r="AU3914" s="235">
        <f t="shared" si="1263"/>
        <v>0</v>
      </c>
      <c r="AY3914" s="210"/>
      <c r="AZ3914" s="231"/>
      <c r="BA3914" s="15"/>
      <c r="BB3914" s="232">
        <f t="shared" si="1252"/>
        <v>0</v>
      </c>
      <c r="BC3914" s="235">
        <f t="shared" si="1264"/>
        <v>0</v>
      </c>
      <c r="BG3914" s="210"/>
      <c r="BH3914" s="231"/>
      <c r="BI3914" s="15"/>
      <c r="BJ3914" s="232">
        <f t="shared" si="1256"/>
        <v>0</v>
      </c>
      <c r="BK3914" s="235">
        <f t="shared" si="1265"/>
        <v>0</v>
      </c>
      <c r="BM3914" s="109">
        <f t="shared" si="1257"/>
        <v>-5.9506300923410071</v>
      </c>
      <c r="BN3914" s="213"/>
      <c r="BR3914" s="228"/>
      <c r="BS3914" s="311"/>
      <c r="BT3914" s="3"/>
      <c r="BU3914" s="213"/>
      <c r="BV3914" s="213"/>
      <c r="BW3914" s="291"/>
    </row>
    <row r="3915" spans="1:75" x14ac:dyDescent="0.2">
      <c r="A3915" s="210"/>
      <c r="B3915" s="211"/>
      <c r="C3915" s="848" t="str">
        <f ca="1">IF(ISERR(AVERAGE(INDIRECT("B"&amp;(ROW()-INT($B$1/2))):INDIRECT("B"&amp;(ROW()+INT($B$1/2))))),"",AVERAGE(INDIRECT("B"&amp;(ROW()-INT($B$1/2))):INDIRECT("B"&amp;(ROW()+INT($B$1/2)))))</f>
        <v/>
      </c>
      <c r="D3915" s="848">
        <f t="shared" si="1251"/>
        <v>0</v>
      </c>
      <c r="E3915" s="275"/>
      <c r="F3915" s="15"/>
      <c r="G3915" s="3"/>
      <c r="H3915" s="3"/>
      <c r="I3915" s="3"/>
      <c r="J3915" s="3"/>
      <c r="K3915" s="3"/>
      <c r="L3915" s="554"/>
      <c r="M3915" s="545"/>
      <c r="N3915" s="546"/>
      <c r="O3915" s="5"/>
      <c r="P3915" s="216"/>
      <c r="Q3915" s="217"/>
      <c r="R3915" s="218"/>
      <c r="S3915" s="219">
        <f t="shared" si="1268"/>
        <v>0</v>
      </c>
      <c r="T3915" s="220">
        <f t="shared" si="1269"/>
        <v>0</v>
      </c>
      <c r="U3915" s="214">
        <f t="shared" si="1266"/>
        <v>0</v>
      </c>
      <c r="W3915" s="221"/>
      <c r="X3915" s="222"/>
      <c r="Y3915" s="222"/>
      <c r="Z3915" s="223"/>
      <c r="AA3915" s="222"/>
      <c r="AB3915" s="224"/>
      <c r="AC3915" s="225"/>
      <c r="AD3915" s="2">
        <f t="shared" si="1253"/>
        <v>0</v>
      </c>
      <c r="AE3915" s="2">
        <f t="shared" si="1254"/>
        <v>0</v>
      </c>
      <c r="AF3915" s="226"/>
      <c r="AG3915" s="219">
        <f t="shared" si="1258"/>
        <v>0</v>
      </c>
      <c r="AH3915" s="234">
        <f t="shared" si="1259"/>
        <v>0</v>
      </c>
      <c r="AI3915" s="214">
        <f t="shared" si="1267"/>
        <v>0</v>
      </c>
      <c r="AK3915" s="229">
        <f t="shared" si="1260"/>
        <v>0</v>
      </c>
      <c r="AL3915" s="226"/>
      <c r="AM3915" s="15"/>
      <c r="AN3915" s="232" t="e">
        <f t="shared" si="1261"/>
        <v>#DIV/0!</v>
      </c>
      <c r="AO3915" s="214">
        <f t="shared" si="1255"/>
        <v>0</v>
      </c>
      <c r="AQ3915" s="210"/>
      <c r="AR3915" s="231"/>
      <c r="AS3915" s="15"/>
      <c r="AT3915" s="232">
        <f t="shared" si="1262"/>
        <v>0</v>
      </c>
      <c r="AU3915" s="235">
        <f t="shared" si="1263"/>
        <v>0</v>
      </c>
      <c r="AY3915" s="210"/>
      <c r="AZ3915" s="231"/>
      <c r="BA3915" s="15"/>
      <c r="BB3915" s="232">
        <f t="shared" si="1252"/>
        <v>0</v>
      </c>
      <c r="BC3915" s="235">
        <f t="shared" si="1264"/>
        <v>0</v>
      </c>
      <c r="BG3915" s="210"/>
      <c r="BH3915" s="231"/>
      <c r="BI3915" s="15"/>
      <c r="BJ3915" s="232">
        <f t="shared" si="1256"/>
        <v>0</v>
      </c>
      <c r="BK3915" s="235">
        <f t="shared" si="1265"/>
        <v>0</v>
      </c>
      <c r="BM3915" s="109">
        <f t="shared" si="1257"/>
        <v>-5.9524624298387439</v>
      </c>
      <c r="BN3915" s="213"/>
      <c r="BR3915" s="228"/>
      <c r="BS3915" s="311"/>
      <c r="BT3915" s="3"/>
      <c r="BU3915" s="213"/>
      <c r="BV3915" s="213"/>
      <c r="BW3915" s="291"/>
    </row>
    <row r="3916" spans="1:75" x14ac:dyDescent="0.2">
      <c r="A3916" s="210"/>
      <c r="B3916" s="211"/>
      <c r="C3916" s="848" t="str">
        <f ca="1">IF(ISERR(AVERAGE(INDIRECT("B"&amp;(ROW()-INT($B$1/2))):INDIRECT("B"&amp;(ROW()+INT($B$1/2))))),"",AVERAGE(INDIRECT("B"&amp;(ROW()-INT($B$1/2))):INDIRECT("B"&amp;(ROW()+INT($B$1/2)))))</f>
        <v/>
      </c>
      <c r="D3916" s="848">
        <f t="shared" si="1251"/>
        <v>0</v>
      </c>
      <c r="E3916" s="275"/>
      <c r="F3916" s="15"/>
      <c r="G3916" s="3"/>
      <c r="H3916" s="3"/>
      <c r="I3916" s="3"/>
      <c r="J3916" s="3"/>
      <c r="K3916" s="3"/>
      <c r="L3916" s="554"/>
      <c r="M3916" s="545"/>
      <c r="N3916" s="546"/>
      <c r="O3916" s="5"/>
      <c r="P3916" s="216"/>
      <c r="Q3916" s="217"/>
      <c r="R3916" s="218"/>
      <c r="S3916" s="219">
        <f t="shared" si="1268"/>
        <v>0</v>
      </c>
      <c r="T3916" s="220">
        <f t="shared" si="1269"/>
        <v>0</v>
      </c>
      <c r="U3916" s="214">
        <f t="shared" si="1266"/>
        <v>0</v>
      </c>
      <c r="W3916" s="221"/>
      <c r="X3916" s="222"/>
      <c r="Y3916" s="222"/>
      <c r="Z3916" s="223"/>
      <c r="AA3916" s="222"/>
      <c r="AB3916" s="224"/>
      <c r="AC3916" s="225"/>
      <c r="AD3916" s="2">
        <f t="shared" si="1253"/>
        <v>0</v>
      </c>
      <c r="AE3916" s="2">
        <f t="shared" si="1254"/>
        <v>0</v>
      </c>
      <c r="AF3916" s="226"/>
      <c r="AG3916" s="219">
        <f t="shared" si="1258"/>
        <v>0</v>
      </c>
      <c r="AH3916" s="234">
        <f t="shared" si="1259"/>
        <v>0</v>
      </c>
      <c r="AI3916" s="214">
        <f t="shared" si="1267"/>
        <v>0</v>
      </c>
      <c r="AK3916" s="229">
        <f t="shared" si="1260"/>
        <v>0</v>
      </c>
      <c r="AL3916" s="226"/>
      <c r="AM3916" s="15"/>
      <c r="AN3916" s="232" t="e">
        <f t="shared" si="1261"/>
        <v>#DIV/0!</v>
      </c>
      <c r="AO3916" s="214">
        <f t="shared" si="1255"/>
        <v>0</v>
      </c>
      <c r="AQ3916" s="210"/>
      <c r="AR3916" s="231"/>
      <c r="AS3916" s="15"/>
      <c r="AT3916" s="232">
        <f t="shared" si="1262"/>
        <v>0</v>
      </c>
      <c r="AU3916" s="235">
        <f t="shared" si="1263"/>
        <v>0</v>
      </c>
      <c r="AY3916" s="210"/>
      <c r="AZ3916" s="231"/>
      <c r="BA3916" s="15"/>
      <c r="BB3916" s="232">
        <f t="shared" si="1252"/>
        <v>0</v>
      </c>
      <c r="BC3916" s="235">
        <f t="shared" si="1264"/>
        <v>0</v>
      </c>
      <c r="BG3916" s="210"/>
      <c r="BH3916" s="231"/>
      <c r="BI3916" s="15"/>
      <c r="BJ3916" s="232">
        <f t="shared" si="1256"/>
        <v>0</v>
      </c>
      <c r="BK3916" s="235">
        <f t="shared" si="1265"/>
        <v>0</v>
      </c>
      <c r="BM3916" s="109">
        <f t="shared" si="1257"/>
        <v>-5.9542947673364806</v>
      </c>
      <c r="BN3916" s="213"/>
      <c r="BR3916" s="228"/>
      <c r="BS3916" s="311"/>
      <c r="BT3916" s="3"/>
      <c r="BU3916" s="213"/>
      <c r="BV3916" s="213"/>
      <c r="BW3916" s="291"/>
    </row>
    <row r="3917" spans="1:75" x14ac:dyDescent="0.2">
      <c r="A3917" s="210"/>
      <c r="B3917" s="211"/>
      <c r="C3917" s="848" t="str">
        <f ca="1">IF(ISERR(AVERAGE(INDIRECT("B"&amp;(ROW()-INT($B$1/2))):INDIRECT("B"&amp;(ROW()+INT($B$1/2))))),"",AVERAGE(INDIRECT("B"&amp;(ROW()-INT($B$1/2))):INDIRECT("B"&amp;(ROW()+INT($B$1/2)))))</f>
        <v/>
      </c>
      <c r="D3917" s="848">
        <f t="shared" si="1251"/>
        <v>0</v>
      </c>
      <c r="E3917" s="275"/>
      <c r="F3917" s="15"/>
      <c r="G3917" s="3"/>
      <c r="H3917" s="3"/>
      <c r="I3917" s="3"/>
      <c r="J3917" s="3"/>
      <c r="K3917" s="3"/>
      <c r="L3917" s="554"/>
      <c r="M3917" s="545"/>
      <c r="N3917" s="546"/>
      <c r="O3917" s="5"/>
      <c r="P3917" s="216"/>
      <c r="Q3917" s="217"/>
      <c r="R3917" s="218"/>
      <c r="S3917" s="219">
        <f t="shared" si="1268"/>
        <v>0</v>
      </c>
      <c r="T3917" s="220">
        <f t="shared" si="1269"/>
        <v>0</v>
      </c>
      <c r="U3917" s="214">
        <f t="shared" si="1266"/>
        <v>0</v>
      </c>
      <c r="W3917" s="221"/>
      <c r="X3917" s="222"/>
      <c r="Y3917" s="222"/>
      <c r="Z3917" s="223"/>
      <c r="AA3917" s="222"/>
      <c r="AB3917" s="224"/>
      <c r="AC3917" s="225"/>
      <c r="AD3917" s="2">
        <f t="shared" si="1253"/>
        <v>0</v>
      </c>
      <c r="AE3917" s="2">
        <f t="shared" si="1254"/>
        <v>0</v>
      </c>
      <c r="AF3917" s="226"/>
      <c r="AG3917" s="219">
        <f t="shared" si="1258"/>
        <v>0</v>
      </c>
      <c r="AH3917" s="234">
        <f t="shared" si="1259"/>
        <v>0</v>
      </c>
      <c r="AI3917" s="214">
        <f t="shared" si="1267"/>
        <v>0</v>
      </c>
      <c r="AK3917" s="229">
        <f t="shared" si="1260"/>
        <v>0</v>
      </c>
      <c r="AL3917" s="226"/>
      <c r="AM3917" s="15"/>
      <c r="AN3917" s="232" t="e">
        <f t="shared" si="1261"/>
        <v>#DIV/0!</v>
      </c>
      <c r="AO3917" s="214">
        <f t="shared" si="1255"/>
        <v>0</v>
      </c>
      <c r="AQ3917" s="210"/>
      <c r="AR3917" s="231"/>
      <c r="AS3917" s="15"/>
      <c r="AT3917" s="232">
        <f t="shared" si="1262"/>
        <v>0</v>
      </c>
      <c r="AU3917" s="235">
        <f t="shared" si="1263"/>
        <v>0</v>
      </c>
      <c r="AY3917" s="210"/>
      <c r="AZ3917" s="231"/>
      <c r="BA3917" s="15"/>
      <c r="BB3917" s="232">
        <f t="shared" si="1252"/>
        <v>0</v>
      </c>
      <c r="BC3917" s="235">
        <f t="shared" si="1264"/>
        <v>0</v>
      </c>
      <c r="BG3917" s="210"/>
      <c r="BH3917" s="231"/>
      <c r="BI3917" s="15"/>
      <c r="BJ3917" s="232">
        <f t="shared" si="1256"/>
        <v>0</v>
      </c>
      <c r="BK3917" s="235">
        <f t="shared" si="1265"/>
        <v>0</v>
      </c>
      <c r="BM3917" s="109">
        <f t="shared" si="1257"/>
        <v>-5.9561271048342173</v>
      </c>
      <c r="BN3917" s="213"/>
      <c r="BR3917" s="228"/>
      <c r="BS3917" s="311"/>
      <c r="BT3917" s="3"/>
      <c r="BU3917" s="213"/>
      <c r="BV3917" s="213"/>
      <c r="BW3917" s="291"/>
    </row>
    <row r="3918" spans="1:75" x14ac:dyDescent="0.2">
      <c r="A3918" s="210"/>
      <c r="B3918" s="211"/>
      <c r="C3918" s="848" t="str">
        <f ca="1">IF(ISERR(AVERAGE(INDIRECT("B"&amp;(ROW()-INT($B$1/2))):INDIRECT("B"&amp;(ROW()+INT($B$1/2))))),"",AVERAGE(INDIRECT("B"&amp;(ROW()-INT($B$1/2))):INDIRECT("B"&amp;(ROW()+INT($B$1/2)))))</f>
        <v/>
      </c>
      <c r="D3918" s="848">
        <f t="shared" si="1251"/>
        <v>0</v>
      </c>
      <c r="E3918" s="275"/>
      <c r="F3918" s="15"/>
      <c r="G3918" s="3"/>
      <c r="H3918" s="3"/>
      <c r="I3918" s="3"/>
      <c r="J3918" s="3"/>
      <c r="K3918" s="3"/>
      <c r="L3918" s="554"/>
      <c r="M3918" s="545"/>
      <c r="N3918" s="546"/>
      <c r="O3918" s="5"/>
      <c r="P3918" s="216"/>
      <c r="Q3918" s="217"/>
      <c r="R3918" s="218"/>
      <c r="S3918" s="219">
        <f t="shared" si="1268"/>
        <v>0</v>
      </c>
      <c r="T3918" s="220">
        <f t="shared" si="1269"/>
        <v>0</v>
      </c>
      <c r="U3918" s="214">
        <f t="shared" si="1266"/>
        <v>0</v>
      </c>
      <c r="W3918" s="221"/>
      <c r="X3918" s="222"/>
      <c r="Y3918" s="222"/>
      <c r="Z3918" s="223"/>
      <c r="AA3918" s="222"/>
      <c r="AB3918" s="224"/>
      <c r="AC3918" s="225"/>
      <c r="AD3918" s="2">
        <f t="shared" si="1253"/>
        <v>0</v>
      </c>
      <c r="AE3918" s="2">
        <f t="shared" si="1254"/>
        <v>0</v>
      </c>
      <c r="AF3918" s="226"/>
      <c r="AG3918" s="219">
        <f t="shared" si="1258"/>
        <v>0</v>
      </c>
      <c r="AH3918" s="234">
        <f t="shared" si="1259"/>
        <v>0</v>
      </c>
      <c r="AI3918" s="214">
        <f t="shared" si="1267"/>
        <v>0</v>
      </c>
      <c r="AK3918" s="229">
        <f t="shared" si="1260"/>
        <v>0</v>
      </c>
      <c r="AL3918" s="226"/>
      <c r="AM3918" s="15"/>
      <c r="AN3918" s="232" t="e">
        <f t="shared" si="1261"/>
        <v>#DIV/0!</v>
      </c>
      <c r="AO3918" s="214">
        <f t="shared" si="1255"/>
        <v>0</v>
      </c>
      <c r="AQ3918" s="210"/>
      <c r="AR3918" s="231"/>
      <c r="AS3918" s="15"/>
      <c r="AT3918" s="232">
        <f t="shared" si="1262"/>
        <v>0</v>
      </c>
      <c r="AU3918" s="235">
        <f t="shared" si="1263"/>
        <v>0</v>
      </c>
      <c r="AY3918" s="210"/>
      <c r="AZ3918" s="231"/>
      <c r="BA3918" s="15"/>
      <c r="BB3918" s="232">
        <f t="shared" si="1252"/>
        <v>0</v>
      </c>
      <c r="BC3918" s="235">
        <f t="shared" si="1264"/>
        <v>0</v>
      </c>
      <c r="BG3918" s="210"/>
      <c r="BH3918" s="231"/>
      <c r="BI3918" s="15"/>
      <c r="BJ3918" s="232">
        <f t="shared" si="1256"/>
        <v>0</v>
      </c>
      <c r="BK3918" s="235">
        <f t="shared" si="1265"/>
        <v>0</v>
      </c>
      <c r="BM3918" s="109">
        <f t="shared" si="1257"/>
        <v>-5.957959442331954</v>
      </c>
      <c r="BN3918" s="213"/>
      <c r="BR3918" s="228"/>
      <c r="BS3918" s="311"/>
      <c r="BT3918" s="3"/>
      <c r="BU3918" s="213"/>
      <c r="BV3918" s="213"/>
      <c r="BW3918" s="291"/>
    </row>
    <row r="3919" spans="1:75" x14ac:dyDescent="0.2">
      <c r="A3919" s="210"/>
      <c r="B3919" s="211"/>
      <c r="C3919" s="848" t="str">
        <f ca="1">IF(ISERR(AVERAGE(INDIRECT("B"&amp;(ROW()-INT($B$1/2))):INDIRECT("B"&amp;(ROW()+INT($B$1/2))))),"",AVERAGE(INDIRECT("B"&amp;(ROW()-INT($B$1/2))):INDIRECT("B"&amp;(ROW()+INT($B$1/2)))))</f>
        <v/>
      </c>
      <c r="D3919" s="848">
        <f t="shared" si="1251"/>
        <v>0</v>
      </c>
      <c r="E3919" s="275"/>
      <c r="F3919" s="15"/>
      <c r="G3919" s="3"/>
      <c r="H3919" s="3"/>
      <c r="I3919" s="3"/>
      <c r="J3919" s="3"/>
      <c r="K3919" s="3"/>
      <c r="L3919" s="554"/>
      <c r="M3919" s="545"/>
      <c r="N3919" s="546"/>
      <c r="O3919" s="5"/>
      <c r="P3919" s="216"/>
      <c r="Q3919" s="217"/>
      <c r="R3919" s="218"/>
      <c r="S3919" s="219">
        <f t="shared" si="1268"/>
        <v>0</v>
      </c>
      <c r="T3919" s="220">
        <f t="shared" si="1269"/>
        <v>0</v>
      </c>
      <c r="U3919" s="214">
        <f t="shared" si="1266"/>
        <v>0</v>
      </c>
      <c r="W3919" s="221"/>
      <c r="X3919" s="222"/>
      <c r="Y3919" s="222"/>
      <c r="Z3919" s="223"/>
      <c r="AA3919" s="222"/>
      <c r="AB3919" s="224"/>
      <c r="AC3919" s="225"/>
      <c r="AD3919" s="2">
        <f t="shared" si="1253"/>
        <v>0</v>
      </c>
      <c r="AE3919" s="2">
        <f t="shared" si="1254"/>
        <v>0</v>
      </c>
      <c r="AF3919" s="226"/>
      <c r="AG3919" s="219">
        <f t="shared" si="1258"/>
        <v>0</v>
      </c>
      <c r="AH3919" s="234">
        <f t="shared" si="1259"/>
        <v>0</v>
      </c>
      <c r="AI3919" s="214">
        <f t="shared" si="1267"/>
        <v>0</v>
      </c>
      <c r="AK3919" s="229">
        <f t="shared" si="1260"/>
        <v>0</v>
      </c>
      <c r="AL3919" s="226"/>
      <c r="AM3919" s="15"/>
      <c r="AN3919" s="232" t="e">
        <f t="shared" si="1261"/>
        <v>#DIV/0!</v>
      </c>
      <c r="AO3919" s="214">
        <f t="shared" si="1255"/>
        <v>0</v>
      </c>
      <c r="AQ3919" s="210"/>
      <c r="AR3919" s="231"/>
      <c r="AS3919" s="15"/>
      <c r="AT3919" s="232">
        <f t="shared" si="1262"/>
        <v>0</v>
      </c>
      <c r="AU3919" s="235">
        <f t="shared" si="1263"/>
        <v>0</v>
      </c>
      <c r="AY3919" s="210"/>
      <c r="AZ3919" s="231"/>
      <c r="BA3919" s="15"/>
      <c r="BB3919" s="232">
        <f t="shared" si="1252"/>
        <v>0</v>
      </c>
      <c r="BC3919" s="235">
        <f t="shared" si="1264"/>
        <v>0</v>
      </c>
      <c r="BG3919" s="210"/>
      <c r="BH3919" s="231"/>
      <c r="BI3919" s="15"/>
      <c r="BJ3919" s="232">
        <f t="shared" si="1256"/>
        <v>0</v>
      </c>
      <c r="BK3919" s="235">
        <f t="shared" si="1265"/>
        <v>0</v>
      </c>
      <c r="BM3919" s="109">
        <f t="shared" si="1257"/>
        <v>-5.9597917798296907</v>
      </c>
      <c r="BN3919" s="213"/>
      <c r="BR3919" s="228"/>
      <c r="BS3919" s="311"/>
      <c r="BT3919" s="3"/>
      <c r="BU3919" s="213"/>
      <c r="BV3919" s="213"/>
      <c r="BW3919" s="291"/>
    </row>
    <row r="3920" spans="1:75" x14ac:dyDescent="0.2">
      <c r="A3920" s="210"/>
      <c r="B3920" s="211"/>
      <c r="C3920" s="848" t="str">
        <f ca="1">IF(ISERR(AVERAGE(INDIRECT("B"&amp;(ROW()-INT($B$1/2))):INDIRECT("B"&amp;(ROW()+INT($B$1/2))))),"",AVERAGE(INDIRECT("B"&amp;(ROW()-INT($B$1/2))):INDIRECT("B"&amp;(ROW()+INT($B$1/2)))))</f>
        <v/>
      </c>
      <c r="D3920" s="848">
        <f t="shared" si="1251"/>
        <v>0</v>
      </c>
      <c r="E3920" s="275"/>
      <c r="F3920" s="15"/>
      <c r="G3920" s="3"/>
      <c r="H3920" s="3"/>
      <c r="I3920" s="3"/>
      <c r="J3920" s="3"/>
      <c r="K3920" s="3"/>
      <c r="L3920" s="554"/>
      <c r="M3920" s="545"/>
      <c r="N3920" s="546"/>
      <c r="O3920" s="5"/>
      <c r="P3920" s="216"/>
      <c r="Q3920" s="217"/>
      <c r="R3920" s="218"/>
      <c r="S3920" s="219">
        <f t="shared" si="1268"/>
        <v>0</v>
      </c>
      <c r="T3920" s="220">
        <f t="shared" si="1269"/>
        <v>0</v>
      </c>
      <c r="U3920" s="214">
        <f t="shared" si="1266"/>
        <v>0</v>
      </c>
      <c r="W3920" s="221"/>
      <c r="X3920" s="222"/>
      <c r="Y3920" s="222"/>
      <c r="Z3920" s="223"/>
      <c r="AA3920" s="222"/>
      <c r="AB3920" s="224"/>
      <c r="AC3920" s="225"/>
      <c r="AD3920" s="2">
        <f t="shared" si="1253"/>
        <v>0</v>
      </c>
      <c r="AE3920" s="2">
        <f t="shared" si="1254"/>
        <v>0</v>
      </c>
      <c r="AF3920" s="226"/>
      <c r="AG3920" s="219">
        <f t="shared" si="1258"/>
        <v>0</v>
      </c>
      <c r="AH3920" s="234">
        <f t="shared" si="1259"/>
        <v>0</v>
      </c>
      <c r="AI3920" s="214">
        <f t="shared" si="1267"/>
        <v>0</v>
      </c>
      <c r="AK3920" s="229">
        <f t="shared" si="1260"/>
        <v>0</v>
      </c>
      <c r="AL3920" s="226"/>
      <c r="AM3920" s="15"/>
      <c r="AN3920" s="232" t="e">
        <f t="shared" si="1261"/>
        <v>#DIV/0!</v>
      </c>
      <c r="AO3920" s="214">
        <f t="shared" si="1255"/>
        <v>0</v>
      </c>
      <c r="AQ3920" s="210"/>
      <c r="AR3920" s="231"/>
      <c r="AS3920" s="15"/>
      <c r="AT3920" s="232">
        <f t="shared" si="1262"/>
        <v>0</v>
      </c>
      <c r="AU3920" s="235">
        <f t="shared" si="1263"/>
        <v>0</v>
      </c>
      <c r="AY3920" s="210"/>
      <c r="AZ3920" s="231"/>
      <c r="BA3920" s="15"/>
      <c r="BB3920" s="232">
        <f t="shared" si="1252"/>
        <v>0</v>
      </c>
      <c r="BC3920" s="235">
        <f t="shared" si="1264"/>
        <v>0</v>
      </c>
      <c r="BG3920" s="210"/>
      <c r="BH3920" s="231"/>
      <c r="BI3920" s="15"/>
      <c r="BJ3920" s="232">
        <f t="shared" si="1256"/>
        <v>0</v>
      </c>
      <c r="BK3920" s="235">
        <f t="shared" si="1265"/>
        <v>0</v>
      </c>
      <c r="BM3920" s="109">
        <f t="shared" si="1257"/>
        <v>-5.9616241173274274</v>
      </c>
      <c r="BN3920" s="213"/>
      <c r="BR3920" s="228"/>
      <c r="BS3920" s="311"/>
      <c r="BT3920" s="3"/>
      <c r="BU3920" s="213"/>
      <c r="BV3920" s="213"/>
      <c r="BW3920" s="291"/>
    </row>
    <row r="3921" spans="1:75" x14ac:dyDescent="0.2">
      <c r="A3921" s="210"/>
      <c r="B3921" s="211"/>
      <c r="C3921" s="848" t="str">
        <f ca="1">IF(ISERR(AVERAGE(INDIRECT("B"&amp;(ROW()-INT($B$1/2))):INDIRECT("B"&amp;(ROW()+INT($B$1/2))))),"",AVERAGE(INDIRECT("B"&amp;(ROW()-INT($B$1/2))):INDIRECT("B"&amp;(ROW()+INT($B$1/2)))))</f>
        <v/>
      </c>
      <c r="D3921" s="848">
        <f t="shared" si="1251"/>
        <v>0</v>
      </c>
      <c r="E3921" s="275"/>
      <c r="F3921" s="15"/>
      <c r="G3921" s="3"/>
      <c r="H3921" s="3"/>
      <c r="I3921" s="3"/>
      <c r="J3921" s="3"/>
      <c r="K3921" s="3"/>
      <c r="L3921" s="554"/>
      <c r="M3921" s="545"/>
      <c r="N3921" s="546"/>
      <c r="O3921" s="5"/>
      <c r="P3921" s="216"/>
      <c r="Q3921" s="217"/>
      <c r="R3921" s="218"/>
      <c r="S3921" s="219">
        <f t="shared" si="1268"/>
        <v>0</v>
      </c>
      <c r="T3921" s="220">
        <f t="shared" si="1269"/>
        <v>0</v>
      </c>
      <c r="U3921" s="214">
        <f t="shared" si="1266"/>
        <v>0</v>
      </c>
      <c r="W3921" s="221"/>
      <c r="X3921" s="222"/>
      <c r="Y3921" s="222"/>
      <c r="Z3921" s="223"/>
      <c r="AA3921" s="222"/>
      <c r="AB3921" s="224"/>
      <c r="AC3921" s="225"/>
      <c r="AD3921" s="2">
        <f t="shared" si="1253"/>
        <v>0</v>
      </c>
      <c r="AE3921" s="2">
        <f t="shared" si="1254"/>
        <v>0</v>
      </c>
      <c r="AF3921" s="226"/>
      <c r="AG3921" s="219">
        <f t="shared" si="1258"/>
        <v>0</v>
      </c>
      <c r="AH3921" s="234">
        <f t="shared" si="1259"/>
        <v>0</v>
      </c>
      <c r="AI3921" s="214">
        <f t="shared" si="1267"/>
        <v>0</v>
      </c>
      <c r="AK3921" s="229">
        <f t="shared" si="1260"/>
        <v>0</v>
      </c>
      <c r="AL3921" s="226"/>
      <c r="AM3921" s="15"/>
      <c r="AN3921" s="232" t="e">
        <f t="shared" si="1261"/>
        <v>#DIV/0!</v>
      </c>
      <c r="AO3921" s="214">
        <f t="shared" si="1255"/>
        <v>0</v>
      </c>
      <c r="AQ3921" s="210"/>
      <c r="AR3921" s="231"/>
      <c r="AS3921" s="15"/>
      <c r="AT3921" s="232">
        <f t="shared" si="1262"/>
        <v>0</v>
      </c>
      <c r="AU3921" s="235">
        <f t="shared" si="1263"/>
        <v>0</v>
      </c>
      <c r="AY3921" s="210"/>
      <c r="AZ3921" s="231"/>
      <c r="BA3921" s="15"/>
      <c r="BB3921" s="232">
        <f t="shared" si="1252"/>
        <v>0</v>
      </c>
      <c r="BC3921" s="235">
        <f t="shared" si="1264"/>
        <v>0</v>
      </c>
      <c r="BG3921" s="210"/>
      <c r="BH3921" s="231"/>
      <c r="BI3921" s="15"/>
      <c r="BJ3921" s="232">
        <f t="shared" si="1256"/>
        <v>0</v>
      </c>
      <c r="BK3921" s="235">
        <f t="shared" si="1265"/>
        <v>0</v>
      </c>
      <c r="BM3921" s="109">
        <f t="shared" si="1257"/>
        <v>-5.9634564548251641</v>
      </c>
      <c r="BN3921" s="213"/>
      <c r="BR3921" s="228"/>
      <c r="BS3921" s="311"/>
      <c r="BT3921" s="3"/>
      <c r="BU3921" s="213"/>
      <c r="BV3921" s="213"/>
      <c r="BW3921" s="291"/>
    </row>
    <row r="3922" spans="1:75" x14ac:dyDescent="0.2">
      <c r="A3922" s="210"/>
      <c r="B3922" s="211"/>
      <c r="C3922" s="848" t="str">
        <f ca="1">IF(ISERR(AVERAGE(INDIRECT("B"&amp;(ROW()-INT($B$1/2))):INDIRECT("B"&amp;(ROW()+INT($B$1/2))))),"",AVERAGE(INDIRECT("B"&amp;(ROW()-INT($B$1/2))):INDIRECT("B"&amp;(ROW()+INT($B$1/2)))))</f>
        <v/>
      </c>
      <c r="D3922" s="848">
        <f t="shared" si="1251"/>
        <v>0</v>
      </c>
      <c r="E3922" s="275"/>
      <c r="F3922" s="15"/>
      <c r="G3922" s="3"/>
      <c r="H3922" s="3"/>
      <c r="I3922" s="3"/>
      <c r="J3922" s="3"/>
      <c r="K3922" s="3"/>
      <c r="L3922" s="554"/>
      <c r="M3922" s="545"/>
      <c r="N3922" s="546"/>
      <c r="O3922" s="5"/>
      <c r="P3922" s="216"/>
      <c r="Q3922" s="217"/>
      <c r="R3922" s="218"/>
      <c r="S3922" s="219">
        <f t="shared" si="1268"/>
        <v>0</v>
      </c>
      <c r="T3922" s="220">
        <f t="shared" si="1269"/>
        <v>0</v>
      </c>
      <c r="U3922" s="214">
        <f t="shared" si="1266"/>
        <v>0</v>
      </c>
      <c r="W3922" s="221"/>
      <c r="X3922" s="222"/>
      <c r="Y3922" s="222"/>
      <c r="Z3922" s="223"/>
      <c r="AA3922" s="222"/>
      <c r="AB3922" s="224"/>
      <c r="AC3922" s="225"/>
      <c r="AD3922" s="2">
        <f t="shared" si="1253"/>
        <v>0</v>
      </c>
      <c r="AE3922" s="2">
        <f t="shared" si="1254"/>
        <v>0</v>
      </c>
      <c r="AF3922" s="226"/>
      <c r="AG3922" s="219">
        <f t="shared" si="1258"/>
        <v>0</v>
      </c>
      <c r="AH3922" s="234">
        <f t="shared" si="1259"/>
        <v>0</v>
      </c>
      <c r="AI3922" s="214">
        <f t="shared" si="1267"/>
        <v>0</v>
      </c>
      <c r="AK3922" s="229">
        <f t="shared" si="1260"/>
        <v>0</v>
      </c>
      <c r="AL3922" s="226"/>
      <c r="AM3922" s="15"/>
      <c r="AN3922" s="232" t="e">
        <f t="shared" si="1261"/>
        <v>#DIV/0!</v>
      </c>
      <c r="AO3922" s="214">
        <f t="shared" si="1255"/>
        <v>0</v>
      </c>
      <c r="AQ3922" s="210"/>
      <c r="AR3922" s="231"/>
      <c r="AS3922" s="15"/>
      <c r="AT3922" s="232">
        <f t="shared" si="1262"/>
        <v>0</v>
      </c>
      <c r="AU3922" s="235">
        <f t="shared" si="1263"/>
        <v>0</v>
      </c>
      <c r="AY3922" s="210"/>
      <c r="AZ3922" s="231"/>
      <c r="BA3922" s="15"/>
      <c r="BB3922" s="232">
        <f t="shared" si="1252"/>
        <v>0</v>
      </c>
      <c r="BC3922" s="235">
        <f t="shared" si="1264"/>
        <v>0</v>
      </c>
      <c r="BG3922" s="210"/>
      <c r="BH3922" s="231"/>
      <c r="BI3922" s="15"/>
      <c r="BJ3922" s="232">
        <f t="shared" si="1256"/>
        <v>0</v>
      </c>
      <c r="BK3922" s="235">
        <f t="shared" si="1265"/>
        <v>0</v>
      </c>
      <c r="BM3922" s="109">
        <f t="shared" si="1257"/>
        <v>-5.9652887923229008</v>
      </c>
      <c r="BN3922" s="213"/>
      <c r="BR3922" s="228"/>
      <c r="BS3922" s="311"/>
      <c r="BT3922" s="3"/>
      <c r="BU3922" s="213"/>
      <c r="BV3922" s="213"/>
      <c r="BW3922" s="291"/>
    </row>
    <row r="3923" spans="1:75" x14ac:dyDescent="0.2">
      <c r="A3923" s="210"/>
      <c r="B3923" s="211"/>
      <c r="C3923" s="848" t="str">
        <f ca="1">IF(ISERR(AVERAGE(INDIRECT("B"&amp;(ROW()-INT($B$1/2))):INDIRECT("B"&amp;(ROW()+INT($B$1/2))))),"",AVERAGE(INDIRECT("B"&amp;(ROW()-INT($B$1/2))):INDIRECT("B"&amp;(ROW()+INT($B$1/2)))))</f>
        <v/>
      </c>
      <c r="D3923" s="848">
        <f t="shared" si="1251"/>
        <v>0</v>
      </c>
      <c r="E3923" s="275"/>
      <c r="F3923" s="15"/>
      <c r="G3923" s="3"/>
      <c r="H3923" s="3"/>
      <c r="I3923" s="3"/>
      <c r="J3923" s="3"/>
      <c r="K3923" s="3"/>
      <c r="L3923" s="554"/>
      <c r="M3923" s="545"/>
      <c r="N3923" s="546"/>
      <c r="O3923" s="5"/>
      <c r="P3923" s="216"/>
      <c r="Q3923" s="217"/>
      <c r="R3923" s="218"/>
      <c r="S3923" s="219">
        <f t="shared" si="1268"/>
        <v>0</v>
      </c>
      <c r="T3923" s="220">
        <f t="shared" si="1269"/>
        <v>0</v>
      </c>
      <c r="U3923" s="214">
        <f t="shared" si="1266"/>
        <v>0</v>
      </c>
      <c r="W3923" s="221"/>
      <c r="X3923" s="222"/>
      <c r="Y3923" s="222"/>
      <c r="Z3923" s="223"/>
      <c r="AA3923" s="222"/>
      <c r="AB3923" s="224"/>
      <c r="AC3923" s="225"/>
      <c r="AD3923" s="2">
        <f t="shared" si="1253"/>
        <v>0</v>
      </c>
      <c r="AE3923" s="2">
        <f t="shared" si="1254"/>
        <v>0</v>
      </c>
      <c r="AF3923" s="226"/>
      <c r="AG3923" s="219">
        <f t="shared" si="1258"/>
        <v>0</v>
      </c>
      <c r="AH3923" s="234">
        <f t="shared" si="1259"/>
        <v>0</v>
      </c>
      <c r="AI3923" s="214">
        <f t="shared" si="1267"/>
        <v>0</v>
      </c>
      <c r="AK3923" s="229">
        <f t="shared" si="1260"/>
        <v>0</v>
      </c>
      <c r="AL3923" s="226"/>
      <c r="AM3923" s="15"/>
      <c r="AN3923" s="232" t="e">
        <f t="shared" si="1261"/>
        <v>#DIV/0!</v>
      </c>
      <c r="AO3923" s="214">
        <f t="shared" si="1255"/>
        <v>0</v>
      </c>
      <c r="AQ3923" s="210"/>
      <c r="AR3923" s="231"/>
      <c r="AS3923" s="15"/>
      <c r="AT3923" s="232">
        <f t="shared" si="1262"/>
        <v>0</v>
      </c>
      <c r="AU3923" s="235">
        <f t="shared" si="1263"/>
        <v>0</v>
      </c>
      <c r="AY3923" s="210"/>
      <c r="AZ3923" s="231"/>
      <c r="BA3923" s="15"/>
      <c r="BB3923" s="232">
        <f t="shared" si="1252"/>
        <v>0</v>
      </c>
      <c r="BC3923" s="235">
        <f t="shared" si="1264"/>
        <v>0</v>
      </c>
      <c r="BG3923" s="210"/>
      <c r="BH3923" s="231"/>
      <c r="BI3923" s="15"/>
      <c r="BJ3923" s="232">
        <f t="shared" si="1256"/>
        <v>0</v>
      </c>
      <c r="BK3923" s="235">
        <f t="shared" si="1265"/>
        <v>0</v>
      </c>
      <c r="BM3923" s="109">
        <f t="shared" si="1257"/>
        <v>-5.9671211298206375</v>
      </c>
      <c r="BN3923" s="213"/>
      <c r="BR3923" s="228"/>
      <c r="BS3923" s="311"/>
      <c r="BT3923" s="3"/>
      <c r="BU3923" s="213"/>
      <c r="BV3923" s="213"/>
      <c r="BW3923" s="291"/>
    </row>
    <row r="3924" spans="1:75" x14ac:dyDescent="0.2">
      <c r="A3924" s="210"/>
      <c r="B3924" s="211"/>
      <c r="C3924" s="848" t="str">
        <f ca="1">IF(ISERR(AVERAGE(INDIRECT("B"&amp;(ROW()-INT($B$1/2))):INDIRECT("B"&amp;(ROW()+INT($B$1/2))))),"",AVERAGE(INDIRECT("B"&amp;(ROW()-INT($B$1/2))):INDIRECT("B"&amp;(ROW()+INT($B$1/2)))))</f>
        <v/>
      </c>
      <c r="D3924" s="848">
        <f t="shared" si="1251"/>
        <v>0</v>
      </c>
      <c r="E3924" s="275"/>
      <c r="F3924" s="15"/>
      <c r="G3924" s="3"/>
      <c r="H3924" s="3"/>
      <c r="I3924" s="3"/>
      <c r="J3924" s="3"/>
      <c r="K3924" s="3"/>
      <c r="L3924" s="554"/>
      <c r="M3924" s="545"/>
      <c r="N3924" s="546"/>
      <c r="O3924" s="5"/>
      <c r="P3924" s="216"/>
      <c r="Q3924" s="217"/>
      <c r="R3924" s="218"/>
      <c r="S3924" s="219">
        <f t="shared" si="1268"/>
        <v>0</v>
      </c>
      <c r="T3924" s="220">
        <f t="shared" si="1269"/>
        <v>0</v>
      </c>
      <c r="U3924" s="214">
        <f t="shared" si="1266"/>
        <v>0</v>
      </c>
      <c r="W3924" s="221"/>
      <c r="X3924" s="222"/>
      <c r="Y3924" s="222"/>
      <c r="Z3924" s="223"/>
      <c r="AA3924" s="222"/>
      <c r="AB3924" s="224"/>
      <c r="AC3924" s="225"/>
      <c r="AD3924" s="2">
        <f t="shared" si="1253"/>
        <v>0</v>
      </c>
      <c r="AE3924" s="2">
        <f t="shared" si="1254"/>
        <v>0</v>
      </c>
      <c r="AF3924" s="226"/>
      <c r="AG3924" s="219">
        <f t="shared" si="1258"/>
        <v>0</v>
      </c>
      <c r="AH3924" s="234">
        <f t="shared" si="1259"/>
        <v>0</v>
      </c>
      <c r="AI3924" s="214">
        <f t="shared" si="1267"/>
        <v>0</v>
      </c>
      <c r="AK3924" s="229">
        <f t="shared" si="1260"/>
        <v>0</v>
      </c>
      <c r="AL3924" s="226"/>
      <c r="AM3924" s="15"/>
      <c r="AN3924" s="232" t="e">
        <f t="shared" si="1261"/>
        <v>#DIV/0!</v>
      </c>
      <c r="AO3924" s="214">
        <f t="shared" si="1255"/>
        <v>0</v>
      </c>
      <c r="AQ3924" s="210"/>
      <c r="AR3924" s="231"/>
      <c r="AS3924" s="15"/>
      <c r="AT3924" s="232">
        <f t="shared" si="1262"/>
        <v>0</v>
      </c>
      <c r="AU3924" s="235">
        <f t="shared" si="1263"/>
        <v>0</v>
      </c>
      <c r="AY3924" s="210"/>
      <c r="AZ3924" s="231"/>
      <c r="BA3924" s="15"/>
      <c r="BB3924" s="232">
        <f t="shared" si="1252"/>
        <v>0</v>
      </c>
      <c r="BC3924" s="235">
        <f t="shared" si="1264"/>
        <v>0</v>
      </c>
      <c r="BG3924" s="210"/>
      <c r="BH3924" s="231"/>
      <c r="BI3924" s="15"/>
      <c r="BJ3924" s="232">
        <f t="shared" si="1256"/>
        <v>0</v>
      </c>
      <c r="BK3924" s="235">
        <f t="shared" si="1265"/>
        <v>0</v>
      </c>
      <c r="BM3924" s="109">
        <f t="shared" si="1257"/>
        <v>-5.9689534673183742</v>
      </c>
      <c r="BN3924" s="213"/>
      <c r="BR3924" s="228"/>
      <c r="BS3924" s="311"/>
      <c r="BT3924" s="3"/>
      <c r="BU3924" s="213"/>
      <c r="BV3924" s="213"/>
      <c r="BW3924" s="291"/>
    </row>
    <row r="3925" spans="1:75" x14ac:dyDescent="0.2">
      <c r="A3925" s="210"/>
      <c r="B3925" s="211"/>
      <c r="C3925" s="848" t="str">
        <f ca="1">IF(ISERR(AVERAGE(INDIRECT("B"&amp;(ROW()-INT($B$1/2))):INDIRECT("B"&amp;(ROW()+INT($B$1/2))))),"",AVERAGE(INDIRECT("B"&amp;(ROW()-INT($B$1/2))):INDIRECT("B"&amp;(ROW()+INT($B$1/2)))))</f>
        <v/>
      </c>
      <c r="D3925" s="848">
        <f t="shared" si="1251"/>
        <v>0</v>
      </c>
      <c r="E3925" s="275"/>
      <c r="F3925" s="15"/>
      <c r="G3925" s="3"/>
      <c r="H3925" s="3"/>
      <c r="I3925" s="3"/>
      <c r="J3925" s="3"/>
      <c r="K3925" s="3"/>
      <c r="L3925" s="554"/>
      <c r="M3925" s="545"/>
      <c r="N3925" s="546"/>
      <c r="O3925" s="5"/>
      <c r="P3925" s="216"/>
      <c r="Q3925" s="217"/>
      <c r="R3925" s="218"/>
      <c r="S3925" s="219">
        <f t="shared" si="1268"/>
        <v>0</v>
      </c>
      <c r="T3925" s="220">
        <f t="shared" si="1269"/>
        <v>0</v>
      </c>
      <c r="U3925" s="214">
        <f t="shared" si="1266"/>
        <v>0</v>
      </c>
      <c r="W3925" s="221"/>
      <c r="X3925" s="222"/>
      <c r="Y3925" s="222"/>
      <c r="Z3925" s="223"/>
      <c r="AA3925" s="222"/>
      <c r="AB3925" s="224"/>
      <c r="AC3925" s="225"/>
      <c r="AD3925" s="2">
        <f t="shared" si="1253"/>
        <v>0</v>
      </c>
      <c r="AE3925" s="2">
        <f t="shared" si="1254"/>
        <v>0</v>
      </c>
      <c r="AF3925" s="226"/>
      <c r="AG3925" s="219">
        <f t="shared" si="1258"/>
        <v>0</v>
      </c>
      <c r="AH3925" s="234">
        <f t="shared" si="1259"/>
        <v>0</v>
      </c>
      <c r="AI3925" s="214">
        <f t="shared" si="1267"/>
        <v>0</v>
      </c>
      <c r="AK3925" s="229">
        <f t="shared" si="1260"/>
        <v>0</v>
      </c>
      <c r="AL3925" s="226"/>
      <c r="AM3925" s="15"/>
      <c r="AN3925" s="232" t="e">
        <f t="shared" si="1261"/>
        <v>#DIV/0!</v>
      </c>
      <c r="AO3925" s="214">
        <f t="shared" si="1255"/>
        <v>0</v>
      </c>
      <c r="AQ3925" s="210"/>
      <c r="AR3925" s="231"/>
      <c r="AS3925" s="15"/>
      <c r="AT3925" s="232">
        <f t="shared" si="1262"/>
        <v>0</v>
      </c>
      <c r="AU3925" s="235">
        <f t="shared" si="1263"/>
        <v>0</v>
      </c>
      <c r="AY3925" s="210"/>
      <c r="AZ3925" s="231"/>
      <c r="BA3925" s="15"/>
      <c r="BB3925" s="232">
        <f t="shared" si="1252"/>
        <v>0</v>
      </c>
      <c r="BC3925" s="235">
        <f t="shared" si="1264"/>
        <v>0</v>
      </c>
      <c r="BG3925" s="210"/>
      <c r="BH3925" s="231"/>
      <c r="BI3925" s="15"/>
      <c r="BJ3925" s="232">
        <f t="shared" si="1256"/>
        <v>0</v>
      </c>
      <c r="BK3925" s="235">
        <f t="shared" si="1265"/>
        <v>0</v>
      </c>
      <c r="BM3925" s="109">
        <f t="shared" si="1257"/>
        <v>-5.9707858048161109</v>
      </c>
      <c r="BN3925" s="213"/>
      <c r="BR3925" s="228"/>
      <c r="BS3925" s="311"/>
      <c r="BT3925" s="3"/>
      <c r="BU3925" s="213"/>
      <c r="BV3925" s="213"/>
      <c r="BW3925" s="291"/>
    </row>
    <row r="3926" spans="1:75" x14ac:dyDescent="0.2">
      <c r="A3926" s="210"/>
      <c r="B3926" s="211"/>
      <c r="C3926" s="848" t="str">
        <f ca="1">IF(ISERR(AVERAGE(INDIRECT("B"&amp;(ROW()-INT($B$1/2))):INDIRECT("B"&amp;(ROW()+INT($B$1/2))))),"",AVERAGE(INDIRECT("B"&amp;(ROW()-INT($B$1/2))):INDIRECT("B"&amp;(ROW()+INT($B$1/2)))))</f>
        <v/>
      </c>
      <c r="D3926" s="848">
        <f t="shared" si="1251"/>
        <v>0</v>
      </c>
      <c r="E3926" s="275"/>
      <c r="F3926" s="15"/>
      <c r="G3926" s="3"/>
      <c r="H3926" s="3"/>
      <c r="I3926" s="3"/>
      <c r="J3926" s="3"/>
      <c r="K3926" s="3"/>
      <c r="L3926" s="554"/>
      <c r="M3926" s="545"/>
      <c r="N3926" s="546"/>
      <c r="O3926" s="5"/>
      <c r="P3926" s="216"/>
      <c r="Q3926" s="217"/>
      <c r="R3926" s="218"/>
      <c r="S3926" s="219">
        <f t="shared" si="1268"/>
        <v>0</v>
      </c>
      <c r="T3926" s="220">
        <f t="shared" si="1269"/>
        <v>0</v>
      </c>
      <c r="U3926" s="214">
        <f t="shared" si="1266"/>
        <v>0</v>
      </c>
      <c r="W3926" s="221"/>
      <c r="X3926" s="222"/>
      <c r="Y3926" s="222"/>
      <c r="Z3926" s="223"/>
      <c r="AA3926" s="222"/>
      <c r="AB3926" s="224"/>
      <c r="AC3926" s="225"/>
      <c r="AD3926" s="2">
        <f t="shared" si="1253"/>
        <v>0</v>
      </c>
      <c r="AE3926" s="2">
        <f t="shared" si="1254"/>
        <v>0</v>
      </c>
      <c r="AF3926" s="226"/>
      <c r="AG3926" s="219">
        <f t="shared" si="1258"/>
        <v>0</v>
      </c>
      <c r="AH3926" s="234">
        <f t="shared" si="1259"/>
        <v>0</v>
      </c>
      <c r="AI3926" s="214">
        <f t="shared" si="1267"/>
        <v>0</v>
      </c>
      <c r="AK3926" s="229">
        <f t="shared" si="1260"/>
        <v>0</v>
      </c>
      <c r="AL3926" s="226"/>
      <c r="AM3926" s="15"/>
      <c r="AN3926" s="232" t="e">
        <f t="shared" si="1261"/>
        <v>#DIV/0!</v>
      </c>
      <c r="AO3926" s="214">
        <f t="shared" si="1255"/>
        <v>0</v>
      </c>
      <c r="AQ3926" s="210"/>
      <c r="AR3926" s="231"/>
      <c r="AS3926" s="15"/>
      <c r="AT3926" s="232">
        <f t="shared" si="1262"/>
        <v>0</v>
      </c>
      <c r="AU3926" s="235">
        <f t="shared" si="1263"/>
        <v>0</v>
      </c>
      <c r="AY3926" s="210"/>
      <c r="AZ3926" s="231"/>
      <c r="BA3926" s="15"/>
      <c r="BB3926" s="232">
        <f t="shared" si="1252"/>
        <v>0</v>
      </c>
      <c r="BC3926" s="235">
        <f t="shared" si="1264"/>
        <v>0</v>
      </c>
      <c r="BG3926" s="210"/>
      <c r="BH3926" s="231"/>
      <c r="BI3926" s="15"/>
      <c r="BJ3926" s="232">
        <f t="shared" si="1256"/>
        <v>0</v>
      </c>
      <c r="BK3926" s="235">
        <f t="shared" si="1265"/>
        <v>0</v>
      </c>
      <c r="BM3926" s="109">
        <f t="shared" si="1257"/>
        <v>-5.9726181423138476</v>
      </c>
      <c r="BN3926" s="213"/>
      <c r="BR3926" s="228"/>
      <c r="BS3926" s="311"/>
      <c r="BT3926" s="3"/>
      <c r="BU3926" s="213"/>
      <c r="BV3926" s="213"/>
      <c r="BW3926" s="291"/>
    </row>
    <row r="3927" spans="1:75" x14ac:dyDescent="0.2">
      <c r="A3927" s="210"/>
      <c r="B3927" s="211"/>
      <c r="C3927" s="848" t="str">
        <f ca="1">IF(ISERR(AVERAGE(INDIRECT("B"&amp;(ROW()-INT($B$1/2))):INDIRECT("B"&amp;(ROW()+INT($B$1/2))))),"",AVERAGE(INDIRECT("B"&amp;(ROW()-INT($B$1/2))):INDIRECT("B"&amp;(ROW()+INT($B$1/2)))))</f>
        <v/>
      </c>
      <c r="D3927" s="848">
        <f t="shared" si="1251"/>
        <v>0</v>
      </c>
      <c r="E3927" s="275"/>
      <c r="F3927" s="15"/>
      <c r="G3927" s="3"/>
      <c r="H3927" s="3"/>
      <c r="I3927" s="3"/>
      <c r="J3927" s="3"/>
      <c r="K3927" s="3"/>
      <c r="L3927" s="554"/>
      <c r="M3927" s="545"/>
      <c r="N3927" s="546"/>
      <c r="O3927" s="5"/>
      <c r="P3927" s="216"/>
      <c r="Q3927" s="217"/>
      <c r="R3927" s="218"/>
      <c r="S3927" s="219">
        <f t="shared" si="1268"/>
        <v>0</v>
      </c>
      <c r="T3927" s="220">
        <f t="shared" si="1269"/>
        <v>0</v>
      </c>
      <c r="U3927" s="214">
        <f t="shared" si="1266"/>
        <v>0</v>
      </c>
      <c r="W3927" s="221"/>
      <c r="X3927" s="222"/>
      <c r="Y3927" s="222"/>
      <c r="Z3927" s="223"/>
      <c r="AA3927" s="222"/>
      <c r="AB3927" s="224"/>
      <c r="AC3927" s="225"/>
      <c r="AD3927" s="2">
        <f t="shared" si="1253"/>
        <v>0</v>
      </c>
      <c r="AE3927" s="2">
        <f t="shared" si="1254"/>
        <v>0</v>
      </c>
      <c r="AF3927" s="226"/>
      <c r="AG3927" s="219">
        <f t="shared" si="1258"/>
        <v>0</v>
      </c>
      <c r="AH3927" s="234">
        <f t="shared" si="1259"/>
        <v>0</v>
      </c>
      <c r="AI3927" s="214">
        <f t="shared" si="1267"/>
        <v>0</v>
      </c>
      <c r="AK3927" s="229">
        <f t="shared" si="1260"/>
        <v>0</v>
      </c>
      <c r="AL3927" s="226"/>
      <c r="AM3927" s="15"/>
      <c r="AN3927" s="232" t="e">
        <f t="shared" si="1261"/>
        <v>#DIV/0!</v>
      </c>
      <c r="AO3927" s="214">
        <f t="shared" si="1255"/>
        <v>0</v>
      </c>
      <c r="AQ3927" s="210"/>
      <c r="AR3927" s="231"/>
      <c r="AS3927" s="15"/>
      <c r="AT3927" s="232">
        <f t="shared" si="1262"/>
        <v>0</v>
      </c>
      <c r="AU3927" s="235">
        <f t="shared" si="1263"/>
        <v>0</v>
      </c>
      <c r="AY3927" s="210"/>
      <c r="AZ3927" s="231"/>
      <c r="BA3927" s="15"/>
      <c r="BB3927" s="232">
        <f t="shared" si="1252"/>
        <v>0</v>
      </c>
      <c r="BC3927" s="235">
        <f t="shared" si="1264"/>
        <v>0</v>
      </c>
      <c r="BG3927" s="210"/>
      <c r="BH3927" s="231"/>
      <c r="BI3927" s="15"/>
      <c r="BJ3927" s="232">
        <f t="shared" si="1256"/>
        <v>0</v>
      </c>
      <c r="BK3927" s="235">
        <f t="shared" si="1265"/>
        <v>0</v>
      </c>
      <c r="BM3927" s="109">
        <f t="shared" si="1257"/>
        <v>-5.9744504798115843</v>
      </c>
      <c r="BN3927" s="213"/>
      <c r="BR3927" s="228"/>
      <c r="BS3927" s="311"/>
      <c r="BT3927" s="3"/>
      <c r="BU3927" s="213"/>
      <c r="BV3927" s="213"/>
      <c r="BW3927" s="291"/>
    </row>
    <row r="3928" spans="1:75" x14ac:dyDescent="0.2">
      <c r="A3928" s="210"/>
      <c r="B3928" s="211"/>
      <c r="C3928" s="848" t="str">
        <f ca="1">IF(ISERR(AVERAGE(INDIRECT("B"&amp;(ROW()-INT($B$1/2))):INDIRECT("B"&amp;(ROW()+INT($B$1/2))))),"",AVERAGE(INDIRECT("B"&amp;(ROW()-INT($B$1/2))):INDIRECT("B"&amp;(ROW()+INT($B$1/2)))))</f>
        <v/>
      </c>
      <c r="D3928" s="848">
        <f t="shared" si="1251"/>
        <v>0</v>
      </c>
      <c r="E3928" s="275"/>
      <c r="F3928" s="15"/>
      <c r="G3928" s="3"/>
      <c r="H3928" s="3"/>
      <c r="I3928" s="3"/>
      <c r="J3928" s="3"/>
      <c r="K3928" s="3"/>
      <c r="L3928" s="554"/>
      <c r="M3928" s="545"/>
      <c r="N3928" s="546"/>
      <c r="O3928" s="5"/>
      <c r="P3928" s="216"/>
      <c r="Q3928" s="217"/>
      <c r="R3928" s="218"/>
      <c r="S3928" s="219">
        <f t="shared" si="1268"/>
        <v>0</v>
      </c>
      <c r="T3928" s="220">
        <f t="shared" si="1269"/>
        <v>0</v>
      </c>
      <c r="U3928" s="214">
        <f t="shared" si="1266"/>
        <v>0</v>
      </c>
      <c r="W3928" s="221"/>
      <c r="X3928" s="222"/>
      <c r="Y3928" s="222"/>
      <c r="Z3928" s="223"/>
      <c r="AA3928" s="222"/>
      <c r="AB3928" s="224"/>
      <c r="AC3928" s="225"/>
      <c r="AD3928" s="2">
        <f t="shared" si="1253"/>
        <v>0</v>
      </c>
      <c r="AE3928" s="2">
        <f t="shared" si="1254"/>
        <v>0</v>
      </c>
      <c r="AF3928" s="226"/>
      <c r="AG3928" s="219">
        <f t="shared" si="1258"/>
        <v>0</v>
      </c>
      <c r="AH3928" s="234">
        <f t="shared" si="1259"/>
        <v>0</v>
      </c>
      <c r="AI3928" s="214">
        <f t="shared" si="1267"/>
        <v>0</v>
      </c>
      <c r="AK3928" s="229">
        <f t="shared" si="1260"/>
        <v>0</v>
      </c>
      <c r="AL3928" s="226"/>
      <c r="AM3928" s="15"/>
      <c r="AN3928" s="232" t="e">
        <f t="shared" si="1261"/>
        <v>#DIV/0!</v>
      </c>
      <c r="AO3928" s="214">
        <f t="shared" si="1255"/>
        <v>0</v>
      </c>
      <c r="AQ3928" s="210"/>
      <c r="AR3928" s="231"/>
      <c r="AS3928" s="15"/>
      <c r="AT3928" s="232">
        <f t="shared" si="1262"/>
        <v>0</v>
      </c>
      <c r="AU3928" s="235">
        <f t="shared" si="1263"/>
        <v>0</v>
      </c>
      <c r="AY3928" s="210"/>
      <c r="AZ3928" s="231"/>
      <c r="BA3928" s="15"/>
      <c r="BB3928" s="232">
        <f t="shared" si="1252"/>
        <v>0</v>
      </c>
      <c r="BC3928" s="235">
        <f t="shared" si="1264"/>
        <v>0</v>
      </c>
      <c r="BG3928" s="210"/>
      <c r="BH3928" s="231"/>
      <c r="BI3928" s="15"/>
      <c r="BJ3928" s="232">
        <f t="shared" si="1256"/>
        <v>0</v>
      </c>
      <c r="BK3928" s="235">
        <f t="shared" si="1265"/>
        <v>0</v>
      </c>
      <c r="BM3928" s="109">
        <f t="shared" si="1257"/>
        <v>-5.976282817309321</v>
      </c>
      <c r="BN3928" s="213"/>
      <c r="BR3928" s="228"/>
      <c r="BS3928" s="311"/>
      <c r="BT3928" s="3"/>
      <c r="BU3928" s="213"/>
      <c r="BV3928" s="213"/>
      <c r="BW3928" s="291"/>
    </row>
    <row r="3929" spans="1:75" x14ac:dyDescent="0.2">
      <c r="A3929" s="210"/>
      <c r="B3929" s="211"/>
      <c r="C3929" s="848" t="str">
        <f ca="1">IF(ISERR(AVERAGE(INDIRECT("B"&amp;(ROW()-INT($B$1/2))):INDIRECT("B"&amp;(ROW()+INT($B$1/2))))),"",AVERAGE(INDIRECT("B"&amp;(ROW()-INT($B$1/2))):INDIRECT("B"&amp;(ROW()+INT($B$1/2)))))</f>
        <v/>
      </c>
      <c r="D3929" s="848">
        <f t="shared" si="1251"/>
        <v>0</v>
      </c>
      <c r="E3929" s="275"/>
      <c r="F3929" s="15"/>
      <c r="G3929" s="3"/>
      <c r="H3929" s="3"/>
      <c r="I3929" s="3"/>
      <c r="J3929" s="3"/>
      <c r="K3929" s="3"/>
      <c r="L3929" s="554"/>
      <c r="M3929" s="545"/>
      <c r="N3929" s="546"/>
      <c r="O3929" s="5"/>
      <c r="P3929" s="216"/>
      <c r="Q3929" s="217"/>
      <c r="R3929" s="218"/>
      <c r="S3929" s="219">
        <f t="shared" si="1268"/>
        <v>0</v>
      </c>
      <c r="T3929" s="220">
        <f t="shared" si="1269"/>
        <v>0</v>
      </c>
      <c r="U3929" s="214">
        <f t="shared" si="1266"/>
        <v>0</v>
      </c>
      <c r="W3929" s="221"/>
      <c r="X3929" s="222"/>
      <c r="Y3929" s="222"/>
      <c r="Z3929" s="223"/>
      <c r="AA3929" s="222"/>
      <c r="AB3929" s="224"/>
      <c r="AC3929" s="225"/>
      <c r="AD3929" s="2">
        <f t="shared" si="1253"/>
        <v>0</v>
      </c>
      <c r="AE3929" s="2">
        <f t="shared" si="1254"/>
        <v>0</v>
      </c>
      <c r="AF3929" s="226"/>
      <c r="AG3929" s="219">
        <f t="shared" si="1258"/>
        <v>0</v>
      </c>
      <c r="AH3929" s="234">
        <f t="shared" si="1259"/>
        <v>0</v>
      </c>
      <c r="AI3929" s="214">
        <f t="shared" si="1267"/>
        <v>0</v>
      </c>
      <c r="AK3929" s="229">
        <f t="shared" si="1260"/>
        <v>0</v>
      </c>
      <c r="AL3929" s="226"/>
      <c r="AM3929" s="15"/>
      <c r="AN3929" s="232" t="e">
        <f t="shared" si="1261"/>
        <v>#DIV/0!</v>
      </c>
      <c r="AO3929" s="214">
        <f t="shared" si="1255"/>
        <v>0</v>
      </c>
      <c r="AQ3929" s="210"/>
      <c r="AR3929" s="231"/>
      <c r="AS3929" s="15"/>
      <c r="AT3929" s="232">
        <f t="shared" si="1262"/>
        <v>0</v>
      </c>
      <c r="AU3929" s="235">
        <f t="shared" si="1263"/>
        <v>0</v>
      </c>
      <c r="AY3929" s="210"/>
      <c r="AZ3929" s="231"/>
      <c r="BA3929" s="15"/>
      <c r="BB3929" s="232">
        <f t="shared" si="1252"/>
        <v>0</v>
      </c>
      <c r="BC3929" s="235">
        <f t="shared" si="1264"/>
        <v>0</v>
      </c>
      <c r="BG3929" s="210"/>
      <c r="BH3929" s="231"/>
      <c r="BI3929" s="15"/>
      <c r="BJ3929" s="232">
        <f t="shared" si="1256"/>
        <v>0</v>
      </c>
      <c r="BK3929" s="235">
        <f t="shared" si="1265"/>
        <v>0</v>
      </c>
      <c r="BM3929" s="109">
        <f t="shared" si="1257"/>
        <v>-5.9781151548070577</v>
      </c>
      <c r="BN3929" s="213"/>
      <c r="BR3929" s="228"/>
      <c r="BS3929" s="311"/>
      <c r="BT3929" s="3"/>
      <c r="BU3929" s="213"/>
      <c r="BV3929" s="213"/>
      <c r="BW3929" s="291"/>
    </row>
    <row r="3930" spans="1:75" x14ac:dyDescent="0.2">
      <c r="A3930" s="210"/>
      <c r="B3930" s="211"/>
      <c r="C3930" s="848" t="str">
        <f ca="1">IF(ISERR(AVERAGE(INDIRECT("B"&amp;(ROW()-INT($B$1/2))):INDIRECT("B"&amp;(ROW()+INT($B$1/2))))),"",AVERAGE(INDIRECT("B"&amp;(ROW()-INT($B$1/2))):INDIRECT("B"&amp;(ROW()+INT($B$1/2)))))</f>
        <v/>
      </c>
      <c r="D3930" s="848">
        <f t="shared" si="1251"/>
        <v>0</v>
      </c>
      <c r="E3930" s="275"/>
      <c r="F3930" s="15"/>
      <c r="G3930" s="3"/>
      <c r="H3930" s="3"/>
      <c r="I3930" s="3"/>
      <c r="J3930" s="3"/>
      <c r="K3930" s="3"/>
      <c r="L3930" s="554"/>
      <c r="M3930" s="545"/>
      <c r="N3930" s="546"/>
      <c r="O3930" s="5"/>
      <c r="P3930" s="216"/>
      <c r="Q3930" s="217"/>
      <c r="R3930" s="218"/>
      <c r="S3930" s="219">
        <f t="shared" si="1268"/>
        <v>0</v>
      </c>
      <c r="T3930" s="220">
        <f t="shared" si="1269"/>
        <v>0</v>
      </c>
      <c r="U3930" s="214">
        <f t="shared" si="1266"/>
        <v>0</v>
      </c>
      <c r="W3930" s="221"/>
      <c r="X3930" s="222"/>
      <c r="Y3930" s="222"/>
      <c r="Z3930" s="223"/>
      <c r="AA3930" s="222"/>
      <c r="AB3930" s="224"/>
      <c r="AC3930" s="225"/>
      <c r="AD3930" s="2">
        <f t="shared" si="1253"/>
        <v>0</v>
      </c>
      <c r="AE3930" s="2">
        <f t="shared" si="1254"/>
        <v>0</v>
      </c>
      <c r="AF3930" s="226"/>
      <c r="AG3930" s="219">
        <f t="shared" si="1258"/>
        <v>0</v>
      </c>
      <c r="AH3930" s="234">
        <f t="shared" si="1259"/>
        <v>0</v>
      </c>
      <c r="AI3930" s="214">
        <f t="shared" si="1267"/>
        <v>0</v>
      </c>
      <c r="AK3930" s="229">
        <f t="shared" si="1260"/>
        <v>0</v>
      </c>
      <c r="AL3930" s="226"/>
      <c r="AM3930" s="15"/>
      <c r="AN3930" s="232" t="e">
        <f t="shared" si="1261"/>
        <v>#DIV/0!</v>
      </c>
      <c r="AO3930" s="214">
        <f t="shared" si="1255"/>
        <v>0</v>
      </c>
      <c r="AQ3930" s="210"/>
      <c r="AR3930" s="231"/>
      <c r="AS3930" s="15"/>
      <c r="AT3930" s="232">
        <f t="shared" si="1262"/>
        <v>0</v>
      </c>
      <c r="AU3930" s="235">
        <f t="shared" si="1263"/>
        <v>0</v>
      </c>
      <c r="AY3930" s="210"/>
      <c r="AZ3930" s="231"/>
      <c r="BA3930" s="15"/>
      <c r="BB3930" s="232">
        <f t="shared" si="1252"/>
        <v>0</v>
      </c>
      <c r="BC3930" s="235">
        <f t="shared" si="1264"/>
        <v>0</v>
      </c>
      <c r="BG3930" s="210"/>
      <c r="BH3930" s="231"/>
      <c r="BI3930" s="15"/>
      <c r="BJ3930" s="232">
        <f t="shared" si="1256"/>
        <v>0</v>
      </c>
      <c r="BK3930" s="235">
        <f t="shared" si="1265"/>
        <v>0</v>
      </c>
      <c r="BM3930" s="109">
        <f t="shared" si="1257"/>
        <v>-5.9799474923047944</v>
      </c>
      <c r="BN3930" s="213"/>
      <c r="BR3930" s="228"/>
      <c r="BS3930" s="311"/>
      <c r="BT3930" s="3"/>
      <c r="BU3930" s="213"/>
      <c r="BV3930" s="213"/>
      <c r="BW3930" s="291"/>
    </row>
    <row r="3931" spans="1:75" x14ac:dyDescent="0.2">
      <c r="A3931" s="210"/>
      <c r="B3931" s="211"/>
      <c r="C3931" s="848" t="str">
        <f ca="1">IF(ISERR(AVERAGE(INDIRECT("B"&amp;(ROW()-INT($B$1/2))):INDIRECT("B"&amp;(ROW()+INT($B$1/2))))),"",AVERAGE(INDIRECT("B"&amp;(ROW()-INT($B$1/2))):INDIRECT("B"&amp;(ROW()+INT($B$1/2)))))</f>
        <v/>
      </c>
      <c r="D3931" s="848">
        <f t="shared" si="1251"/>
        <v>0</v>
      </c>
      <c r="E3931" s="275"/>
      <c r="F3931" s="15"/>
      <c r="G3931" s="3"/>
      <c r="H3931" s="3"/>
      <c r="I3931" s="3"/>
      <c r="J3931" s="3"/>
      <c r="K3931" s="3"/>
      <c r="L3931" s="554"/>
      <c r="M3931" s="545"/>
      <c r="N3931" s="546"/>
      <c r="O3931" s="5"/>
      <c r="P3931" s="216"/>
      <c r="Q3931" s="217"/>
      <c r="R3931" s="218"/>
      <c r="S3931" s="219">
        <f t="shared" si="1268"/>
        <v>0</v>
      </c>
      <c r="T3931" s="220">
        <f t="shared" si="1269"/>
        <v>0</v>
      </c>
      <c r="U3931" s="214">
        <f t="shared" si="1266"/>
        <v>0</v>
      </c>
      <c r="W3931" s="221"/>
      <c r="X3931" s="222"/>
      <c r="Y3931" s="222"/>
      <c r="Z3931" s="223"/>
      <c r="AA3931" s="222"/>
      <c r="AB3931" s="224"/>
      <c r="AC3931" s="225"/>
      <c r="AD3931" s="2">
        <f t="shared" si="1253"/>
        <v>0</v>
      </c>
      <c r="AE3931" s="2">
        <f t="shared" si="1254"/>
        <v>0</v>
      </c>
      <c r="AF3931" s="226"/>
      <c r="AG3931" s="219">
        <f t="shared" si="1258"/>
        <v>0</v>
      </c>
      <c r="AH3931" s="234">
        <f t="shared" si="1259"/>
        <v>0</v>
      </c>
      <c r="AI3931" s="214">
        <f t="shared" si="1267"/>
        <v>0</v>
      </c>
      <c r="AK3931" s="229">
        <f t="shared" si="1260"/>
        <v>0</v>
      </c>
      <c r="AL3931" s="226"/>
      <c r="AM3931" s="15"/>
      <c r="AN3931" s="232" t="e">
        <f t="shared" si="1261"/>
        <v>#DIV/0!</v>
      </c>
      <c r="AO3931" s="214">
        <f t="shared" si="1255"/>
        <v>0</v>
      </c>
      <c r="AQ3931" s="210"/>
      <c r="AR3931" s="231"/>
      <c r="AS3931" s="15"/>
      <c r="AT3931" s="232">
        <f t="shared" si="1262"/>
        <v>0</v>
      </c>
      <c r="AU3931" s="235">
        <f t="shared" si="1263"/>
        <v>0</v>
      </c>
      <c r="AY3931" s="210"/>
      <c r="AZ3931" s="231"/>
      <c r="BA3931" s="15"/>
      <c r="BB3931" s="232">
        <f t="shared" si="1252"/>
        <v>0</v>
      </c>
      <c r="BC3931" s="235">
        <f t="shared" si="1264"/>
        <v>0</v>
      </c>
      <c r="BG3931" s="210"/>
      <c r="BH3931" s="231"/>
      <c r="BI3931" s="15"/>
      <c r="BJ3931" s="232">
        <f t="shared" si="1256"/>
        <v>0</v>
      </c>
      <c r="BK3931" s="235">
        <f t="shared" si="1265"/>
        <v>0</v>
      </c>
      <c r="BM3931" s="109">
        <f t="shared" si="1257"/>
        <v>-5.9817798298025311</v>
      </c>
      <c r="BN3931" s="213"/>
      <c r="BR3931" s="228"/>
      <c r="BS3931" s="311"/>
      <c r="BT3931" s="3"/>
      <c r="BU3931" s="213"/>
      <c r="BV3931" s="213"/>
      <c r="BW3931" s="291"/>
    </row>
    <row r="3932" spans="1:75" x14ac:dyDescent="0.2">
      <c r="A3932" s="210"/>
      <c r="B3932" s="211"/>
      <c r="C3932" s="848" t="str">
        <f ca="1">IF(ISERR(AVERAGE(INDIRECT("B"&amp;(ROW()-INT($B$1/2))):INDIRECT("B"&amp;(ROW()+INT($B$1/2))))),"",AVERAGE(INDIRECT("B"&amp;(ROW()-INT($B$1/2))):INDIRECT("B"&amp;(ROW()+INT($B$1/2)))))</f>
        <v/>
      </c>
      <c r="D3932" s="848">
        <f t="shared" si="1251"/>
        <v>0</v>
      </c>
      <c r="E3932" s="275"/>
      <c r="F3932" s="15"/>
      <c r="G3932" s="3"/>
      <c r="H3932" s="3"/>
      <c r="I3932" s="3"/>
      <c r="J3932" s="3"/>
      <c r="K3932" s="3"/>
      <c r="L3932" s="554"/>
      <c r="M3932" s="545"/>
      <c r="N3932" s="546"/>
      <c r="O3932" s="5"/>
      <c r="P3932" s="216"/>
      <c r="Q3932" s="217"/>
      <c r="R3932" s="218"/>
      <c r="S3932" s="219">
        <f t="shared" si="1268"/>
        <v>0</v>
      </c>
      <c r="T3932" s="220">
        <f t="shared" si="1269"/>
        <v>0</v>
      </c>
      <c r="U3932" s="214">
        <f t="shared" si="1266"/>
        <v>0</v>
      </c>
      <c r="W3932" s="221"/>
      <c r="X3932" s="222"/>
      <c r="Y3932" s="222"/>
      <c r="Z3932" s="223"/>
      <c r="AA3932" s="222"/>
      <c r="AB3932" s="224"/>
      <c r="AC3932" s="225"/>
      <c r="AD3932" s="2">
        <f t="shared" si="1253"/>
        <v>0</v>
      </c>
      <c r="AE3932" s="2">
        <f t="shared" si="1254"/>
        <v>0</v>
      </c>
      <c r="AF3932" s="226"/>
      <c r="AG3932" s="219">
        <f t="shared" si="1258"/>
        <v>0</v>
      </c>
      <c r="AH3932" s="234">
        <f t="shared" si="1259"/>
        <v>0</v>
      </c>
      <c r="AI3932" s="214">
        <f t="shared" si="1267"/>
        <v>0</v>
      </c>
      <c r="AK3932" s="229">
        <f t="shared" si="1260"/>
        <v>0</v>
      </c>
      <c r="AL3932" s="226"/>
      <c r="AM3932" s="15"/>
      <c r="AN3932" s="232" t="e">
        <f t="shared" si="1261"/>
        <v>#DIV/0!</v>
      </c>
      <c r="AO3932" s="214">
        <f t="shared" si="1255"/>
        <v>0</v>
      </c>
      <c r="AQ3932" s="210"/>
      <c r="AR3932" s="231"/>
      <c r="AS3932" s="15"/>
      <c r="AT3932" s="232">
        <f t="shared" si="1262"/>
        <v>0</v>
      </c>
      <c r="AU3932" s="235">
        <f t="shared" si="1263"/>
        <v>0</v>
      </c>
      <c r="AY3932" s="210"/>
      <c r="AZ3932" s="231"/>
      <c r="BA3932" s="15"/>
      <c r="BB3932" s="232">
        <f t="shared" si="1252"/>
        <v>0</v>
      </c>
      <c r="BC3932" s="235">
        <f t="shared" si="1264"/>
        <v>0</v>
      </c>
      <c r="BG3932" s="210"/>
      <c r="BH3932" s="231"/>
      <c r="BI3932" s="15"/>
      <c r="BJ3932" s="232">
        <f t="shared" si="1256"/>
        <v>0</v>
      </c>
      <c r="BK3932" s="235">
        <f t="shared" si="1265"/>
        <v>0</v>
      </c>
      <c r="BM3932" s="109">
        <f t="shared" si="1257"/>
        <v>-5.9836121673002678</v>
      </c>
      <c r="BN3932" s="213"/>
      <c r="BR3932" s="228"/>
      <c r="BS3932" s="311"/>
      <c r="BT3932" s="3"/>
      <c r="BU3932" s="213"/>
      <c r="BV3932" s="213"/>
      <c r="BW3932" s="291"/>
    </row>
    <row r="3933" spans="1:75" x14ac:dyDescent="0.2">
      <c r="A3933" s="210"/>
      <c r="B3933" s="211"/>
      <c r="C3933" s="848" t="str">
        <f ca="1">IF(ISERR(AVERAGE(INDIRECT("B"&amp;(ROW()-INT($B$1/2))):INDIRECT("B"&amp;(ROW()+INT($B$1/2))))),"",AVERAGE(INDIRECT("B"&amp;(ROW()-INT($B$1/2))):INDIRECT("B"&amp;(ROW()+INT($B$1/2)))))</f>
        <v/>
      </c>
      <c r="D3933" s="848">
        <f t="shared" si="1251"/>
        <v>0</v>
      </c>
      <c r="E3933" s="275"/>
      <c r="F3933" s="15"/>
      <c r="G3933" s="3"/>
      <c r="H3933" s="3"/>
      <c r="I3933" s="3"/>
      <c r="J3933" s="3"/>
      <c r="K3933" s="3"/>
      <c r="L3933" s="554"/>
      <c r="M3933" s="545"/>
      <c r="N3933" s="546"/>
      <c r="O3933" s="5"/>
      <c r="P3933" s="216"/>
      <c r="Q3933" s="217"/>
      <c r="R3933" s="218"/>
      <c r="S3933" s="219">
        <f t="shared" si="1268"/>
        <v>0</v>
      </c>
      <c r="T3933" s="220">
        <f t="shared" si="1269"/>
        <v>0</v>
      </c>
      <c r="U3933" s="214">
        <f t="shared" si="1266"/>
        <v>0</v>
      </c>
      <c r="W3933" s="221"/>
      <c r="X3933" s="222"/>
      <c r="Y3933" s="222"/>
      <c r="Z3933" s="223"/>
      <c r="AA3933" s="222"/>
      <c r="AB3933" s="224"/>
      <c r="AC3933" s="225"/>
      <c r="AD3933" s="2">
        <f t="shared" si="1253"/>
        <v>0</v>
      </c>
      <c r="AE3933" s="2">
        <f t="shared" si="1254"/>
        <v>0</v>
      </c>
      <c r="AF3933" s="226"/>
      <c r="AG3933" s="219">
        <f t="shared" si="1258"/>
        <v>0</v>
      </c>
      <c r="AH3933" s="234">
        <f t="shared" si="1259"/>
        <v>0</v>
      </c>
      <c r="AI3933" s="214">
        <f t="shared" si="1267"/>
        <v>0</v>
      </c>
      <c r="AK3933" s="229">
        <f t="shared" si="1260"/>
        <v>0</v>
      </c>
      <c r="AL3933" s="226"/>
      <c r="AM3933" s="15"/>
      <c r="AN3933" s="232" t="e">
        <f t="shared" si="1261"/>
        <v>#DIV/0!</v>
      </c>
      <c r="AO3933" s="214">
        <f t="shared" si="1255"/>
        <v>0</v>
      </c>
      <c r="AQ3933" s="210"/>
      <c r="AR3933" s="231"/>
      <c r="AS3933" s="15"/>
      <c r="AT3933" s="232">
        <f t="shared" si="1262"/>
        <v>0</v>
      </c>
      <c r="AU3933" s="235">
        <f t="shared" si="1263"/>
        <v>0</v>
      </c>
      <c r="AY3933" s="210"/>
      <c r="AZ3933" s="231"/>
      <c r="BA3933" s="15"/>
      <c r="BB3933" s="232">
        <f t="shared" si="1252"/>
        <v>0</v>
      </c>
      <c r="BC3933" s="235">
        <f t="shared" si="1264"/>
        <v>0</v>
      </c>
      <c r="BG3933" s="210"/>
      <c r="BH3933" s="231"/>
      <c r="BI3933" s="15"/>
      <c r="BJ3933" s="232">
        <f t="shared" si="1256"/>
        <v>0</v>
      </c>
      <c r="BK3933" s="235">
        <f t="shared" si="1265"/>
        <v>0</v>
      </c>
      <c r="BM3933" s="109">
        <f t="shared" si="1257"/>
        <v>-5.9854445047980045</v>
      </c>
      <c r="BN3933" s="213"/>
      <c r="BR3933" s="228"/>
      <c r="BS3933" s="311"/>
      <c r="BT3933" s="3"/>
      <c r="BU3933" s="213"/>
      <c r="BV3933" s="213"/>
      <c r="BW3933" s="291"/>
    </row>
    <row r="3934" spans="1:75" x14ac:dyDescent="0.2">
      <c r="A3934" s="210"/>
      <c r="B3934" s="211"/>
      <c r="C3934" s="848" t="str">
        <f ca="1">IF(ISERR(AVERAGE(INDIRECT("B"&amp;(ROW()-INT($B$1/2))):INDIRECT("B"&amp;(ROW()+INT($B$1/2))))),"",AVERAGE(INDIRECT("B"&amp;(ROW()-INT($B$1/2))):INDIRECT("B"&amp;(ROW()+INT($B$1/2)))))</f>
        <v/>
      </c>
      <c r="D3934" s="848">
        <f t="shared" si="1251"/>
        <v>0</v>
      </c>
      <c r="E3934" s="275"/>
      <c r="F3934" s="15"/>
      <c r="G3934" s="3"/>
      <c r="H3934" s="3"/>
      <c r="I3934" s="3"/>
      <c r="J3934" s="3"/>
      <c r="K3934" s="3"/>
      <c r="L3934" s="554"/>
      <c r="M3934" s="545"/>
      <c r="N3934" s="546"/>
      <c r="O3934" s="5"/>
      <c r="P3934" s="216"/>
      <c r="Q3934" s="217"/>
      <c r="R3934" s="218"/>
      <c r="S3934" s="219">
        <f t="shared" si="1268"/>
        <v>0</v>
      </c>
      <c r="T3934" s="220">
        <f t="shared" si="1269"/>
        <v>0</v>
      </c>
      <c r="U3934" s="214">
        <f t="shared" si="1266"/>
        <v>0</v>
      </c>
      <c r="W3934" s="221"/>
      <c r="X3934" s="222"/>
      <c r="Y3934" s="222"/>
      <c r="Z3934" s="223"/>
      <c r="AA3934" s="222"/>
      <c r="AB3934" s="224"/>
      <c r="AC3934" s="225"/>
      <c r="AD3934" s="2">
        <f t="shared" si="1253"/>
        <v>0</v>
      </c>
      <c r="AE3934" s="2">
        <f t="shared" si="1254"/>
        <v>0</v>
      </c>
      <c r="AF3934" s="226"/>
      <c r="AG3934" s="219">
        <f t="shared" si="1258"/>
        <v>0</v>
      </c>
      <c r="AH3934" s="234">
        <f t="shared" si="1259"/>
        <v>0</v>
      </c>
      <c r="AI3934" s="214">
        <f t="shared" si="1267"/>
        <v>0</v>
      </c>
      <c r="AK3934" s="229">
        <f t="shared" si="1260"/>
        <v>0</v>
      </c>
      <c r="AL3934" s="226"/>
      <c r="AM3934" s="15"/>
      <c r="AN3934" s="232" t="e">
        <f t="shared" si="1261"/>
        <v>#DIV/0!</v>
      </c>
      <c r="AO3934" s="214">
        <f t="shared" si="1255"/>
        <v>0</v>
      </c>
      <c r="AQ3934" s="210"/>
      <c r="AR3934" s="231"/>
      <c r="AS3934" s="15"/>
      <c r="AT3934" s="232">
        <f t="shared" si="1262"/>
        <v>0</v>
      </c>
      <c r="AU3934" s="235">
        <f t="shared" si="1263"/>
        <v>0</v>
      </c>
      <c r="AY3934" s="210"/>
      <c r="AZ3934" s="231"/>
      <c r="BA3934" s="15"/>
      <c r="BB3934" s="232">
        <f t="shared" si="1252"/>
        <v>0</v>
      </c>
      <c r="BC3934" s="235">
        <f t="shared" si="1264"/>
        <v>0</v>
      </c>
      <c r="BG3934" s="210"/>
      <c r="BH3934" s="231"/>
      <c r="BI3934" s="15"/>
      <c r="BJ3934" s="232">
        <f t="shared" si="1256"/>
        <v>0</v>
      </c>
      <c r="BK3934" s="235">
        <f t="shared" si="1265"/>
        <v>0</v>
      </c>
      <c r="BM3934" s="109">
        <f t="shared" si="1257"/>
        <v>-5.9872768422957412</v>
      </c>
      <c r="BN3934" s="213"/>
      <c r="BR3934" s="228"/>
      <c r="BS3934" s="311"/>
      <c r="BT3934" s="3"/>
      <c r="BU3934" s="213"/>
      <c r="BV3934" s="213"/>
      <c r="BW3934" s="291"/>
    </row>
    <row r="3935" spans="1:75" x14ac:dyDescent="0.2">
      <c r="A3935" s="210"/>
      <c r="B3935" s="211"/>
      <c r="C3935" s="848" t="str">
        <f ca="1">IF(ISERR(AVERAGE(INDIRECT("B"&amp;(ROW()-INT($B$1/2))):INDIRECT("B"&amp;(ROW()+INT($B$1/2))))),"",AVERAGE(INDIRECT("B"&amp;(ROW()-INT($B$1/2))):INDIRECT("B"&amp;(ROW()+INT($B$1/2)))))</f>
        <v/>
      </c>
      <c r="D3935" s="848">
        <f t="shared" si="1251"/>
        <v>0</v>
      </c>
      <c r="E3935" s="275"/>
      <c r="F3935" s="15"/>
      <c r="G3935" s="3"/>
      <c r="H3935" s="3"/>
      <c r="I3935" s="3"/>
      <c r="J3935" s="3"/>
      <c r="K3935" s="3"/>
      <c r="L3935" s="554"/>
      <c r="M3935" s="545"/>
      <c r="N3935" s="546"/>
      <c r="O3935" s="5"/>
      <c r="P3935" s="216"/>
      <c r="Q3935" s="217"/>
      <c r="R3935" s="218"/>
      <c r="S3935" s="219">
        <f t="shared" si="1268"/>
        <v>0</v>
      </c>
      <c r="T3935" s="220">
        <f t="shared" si="1269"/>
        <v>0</v>
      </c>
      <c r="U3935" s="214">
        <f t="shared" si="1266"/>
        <v>0</v>
      </c>
      <c r="W3935" s="221"/>
      <c r="X3935" s="222"/>
      <c r="Y3935" s="222"/>
      <c r="Z3935" s="223"/>
      <c r="AA3935" s="222"/>
      <c r="AB3935" s="224"/>
      <c r="AC3935" s="225"/>
      <c r="AD3935" s="2">
        <f t="shared" si="1253"/>
        <v>0</v>
      </c>
      <c r="AE3935" s="2">
        <f t="shared" si="1254"/>
        <v>0</v>
      </c>
      <c r="AF3935" s="226"/>
      <c r="AG3935" s="219">
        <f t="shared" si="1258"/>
        <v>0</v>
      </c>
      <c r="AH3935" s="234">
        <f t="shared" si="1259"/>
        <v>0</v>
      </c>
      <c r="AI3935" s="214">
        <f t="shared" si="1267"/>
        <v>0</v>
      </c>
      <c r="AK3935" s="229">
        <f t="shared" si="1260"/>
        <v>0</v>
      </c>
      <c r="AL3935" s="226"/>
      <c r="AM3935" s="15"/>
      <c r="AN3935" s="232" t="e">
        <f t="shared" si="1261"/>
        <v>#DIV/0!</v>
      </c>
      <c r="AO3935" s="214">
        <f t="shared" si="1255"/>
        <v>0</v>
      </c>
      <c r="AQ3935" s="210"/>
      <c r="AR3935" s="231"/>
      <c r="AS3935" s="15"/>
      <c r="AT3935" s="232">
        <f t="shared" si="1262"/>
        <v>0</v>
      </c>
      <c r="AU3935" s="235">
        <f t="shared" si="1263"/>
        <v>0</v>
      </c>
      <c r="AY3935" s="210"/>
      <c r="AZ3935" s="231"/>
      <c r="BA3935" s="15"/>
      <c r="BB3935" s="232">
        <f t="shared" si="1252"/>
        <v>0</v>
      </c>
      <c r="BC3935" s="235">
        <f t="shared" si="1264"/>
        <v>0</v>
      </c>
      <c r="BG3935" s="210"/>
      <c r="BH3935" s="231"/>
      <c r="BI3935" s="15"/>
      <c r="BJ3935" s="232">
        <f t="shared" si="1256"/>
        <v>0</v>
      </c>
      <c r="BK3935" s="235">
        <f t="shared" si="1265"/>
        <v>0</v>
      </c>
      <c r="BM3935" s="109">
        <f t="shared" si="1257"/>
        <v>-5.9891091797934779</v>
      </c>
      <c r="BN3935" s="213"/>
      <c r="BR3935" s="228"/>
      <c r="BS3935" s="311"/>
      <c r="BT3935" s="3"/>
      <c r="BU3935" s="213"/>
      <c r="BV3935" s="213"/>
      <c r="BW3935" s="291"/>
    </row>
    <row r="3936" spans="1:75" x14ac:dyDescent="0.2">
      <c r="A3936" s="210"/>
      <c r="B3936" s="211"/>
      <c r="C3936" s="848" t="str">
        <f ca="1">IF(ISERR(AVERAGE(INDIRECT("B"&amp;(ROW()-INT($B$1/2))):INDIRECT("B"&amp;(ROW()+INT($B$1/2))))),"",AVERAGE(INDIRECT("B"&amp;(ROW()-INT($B$1/2))):INDIRECT("B"&amp;(ROW()+INT($B$1/2)))))</f>
        <v/>
      </c>
      <c r="D3936" s="848">
        <f t="shared" si="1251"/>
        <v>0</v>
      </c>
      <c r="E3936" s="275"/>
      <c r="F3936" s="15"/>
      <c r="G3936" s="3"/>
      <c r="H3936" s="3"/>
      <c r="I3936" s="3"/>
      <c r="J3936" s="3"/>
      <c r="K3936" s="3"/>
      <c r="L3936" s="554"/>
      <c r="M3936" s="545"/>
      <c r="N3936" s="546"/>
      <c r="O3936" s="5"/>
      <c r="P3936" s="216"/>
      <c r="Q3936" s="217"/>
      <c r="R3936" s="218"/>
      <c r="S3936" s="219">
        <f t="shared" si="1268"/>
        <v>0</v>
      </c>
      <c r="T3936" s="220">
        <f t="shared" si="1269"/>
        <v>0</v>
      </c>
      <c r="U3936" s="214">
        <f t="shared" si="1266"/>
        <v>0</v>
      </c>
      <c r="W3936" s="221"/>
      <c r="X3936" s="222"/>
      <c r="Y3936" s="222"/>
      <c r="Z3936" s="223"/>
      <c r="AA3936" s="222"/>
      <c r="AB3936" s="224"/>
      <c r="AC3936" s="225"/>
      <c r="AD3936" s="2">
        <f t="shared" si="1253"/>
        <v>0</v>
      </c>
      <c r="AE3936" s="2">
        <f t="shared" si="1254"/>
        <v>0</v>
      </c>
      <c r="AF3936" s="226"/>
      <c r="AG3936" s="219">
        <f t="shared" si="1258"/>
        <v>0</v>
      </c>
      <c r="AH3936" s="234">
        <f t="shared" si="1259"/>
        <v>0</v>
      </c>
      <c r="AI3936" s="214">
        <f t="shared" si="1267"/>
        <v>0</v>
      </c>
      <c r="AK3936" s="229">
        <f t="shared" si="1260"/>
        <v>0</v>
      </c>
      <c r="AL3936" s="226"/>
      <c r="AM3936" s="15"/>
      <c r="AN3936" s="232" t="e">
        <f t="shared" si="1261"/>
        <v>#DIV/0!</v>
      </c>
      <c r="AO3936" s="214">
        <f t="shared" si="1255"/>
        <v>0</v>
      </c>
      <c r="AQ3936" s="210"/>
      <c r="AR3936" s="231"/>
      <c r="AS3936" s="15"/>
      <c r="AT3936" s="232">
        <f t="shared" si="1262"/>
        <v>0</v>
      </c>
      <c r="AU3936" s="235">
        <f t="shared" si="1263"/>
        <v>0</v>
      </c>
      <c r="AY3936" s="210"/>
      <c r="AZ3936" s="231"/>
      <c r="BA3936" s="15"/>
      <c r="BB3936" s="232">
        <f t="shared" si="1252"/>
        <v>0</v>
      </c>
      <c r="BC3936" s="235">
        <f t="shared" si="1264"/>
        <v>0</v>
      </c>
      <c r="BG3936" s="210"/>
      <c r="BH3936" s="231"/>
      <c r="BI3936" s="15"/>
      <c r="BJ3936" s="232">
        <f t="shared" si="1256"/>
        <v>0</v>
      </c>
      <c r="BK3936" s="235">
        <f t="shared" si="1265"/>
        <v>0</v>
      </c>
      <c r="BM3936" s="109">
        <f t="shared" si="1257"/>
        <v>-5.9909415172912146</v>
      </c>
      <c r="BN3936" s="213"/>
      <c r="BR3936" s="228"/>
      <c r="BS3936" s="311"/>
      <c r="BT3936" s="3"/>
      <c r="BU3936" s="213"/>
      <c r="BV3936" s="213"/>
      <c r="BW3936" s="291"/>
    </row>
    <row r="3937" spans="1:75" x14ac:dyDescent="0.2">
      <c r="A3937" s="210"/>
      <c r="B3937" s="211"/>
      <c r="C3937" s="848" t="str">
        <f ca="1">IF(ISERR(AVERAGE(INDIRECT("B"&amp;(ROW()-INT($B$1/2))):INDIRECT("B"&amp;(ROW()+INT($B$1/2))))),"",AVERAGE(INDIRECT("B"&amp;(ROW()-INT($B$1/2))):INDIRECT("B"&amp;(ROW()+INT($B$1/2)))))</f>
        <v/>
      </c>
      <c r="D3937" s="848">
        <f t="shared" si="1251"/>
        <v>0</v>
      </c>
      <c r="E3937" s="275"/>
      <c r="F3937" s="15"/>
      <c r="G3937" s="3"/>
      <c r="H3937" s="3"/>
      <c r="I3937" s="3"/>
      <c r="J3937" s="3"/>
      <c r="K3937" s="3"/>
      <c r="L3937" s="554"/>
      <c r="M3937" s="545"/>
      <c r="N3937" s="546"/>
      <c r="O3937" s="5"/>
      <c r="P3937" s="216"/>
      <c r="Q3937" s="217"/>
      <c r="R3937" s="218"/>
      <c r="S3937" s="219">
        <f t="shared" si="1268"/>
        <v>0</v>
      </c>
      <c r="T3937" s="220">
        <f t="shared" si="1269"/>
        <v>0</v>
      </c>
      <c r="U3937" s="214">
        <f t="shared" si="1266"/>
        <v>0</v>
      </c>
      <c r="W3937" s="221"/>
      <c r="X3937" s="222"/>
      <c r="Y3937" s="222"/>
      <c r="Z3937" s="223"/>
      <c r="AA3937" s="222"/>
      <c r="AB3937" s="224"/>
      <c r="AC3937" s="225"/>
      <c r="AD3937" s="2">
        <f t="shared" si="1253"/>
        <v>0</v>
      </c>
      <c r="AE3937" s="2">
        <f t="shared" si="1254"/>
        <v>0</v>
      </c>
      <c r="AF3937" s="226"/>
      <c r="AG3937" s="219">
        <f t="shared" si="1258"/>
        <v>0</v>
      </c>
      <c r="AH3937" s="234">
        <f t="shared" si="1259"/>
        <v>0</v>
      </c>
      <c r="AI3937" s="214">
        <f t="shared" si="1267"/>
        <v>0</v>
      </c>
      <c r="AK3937" s="229">
        <f t="shared" si="1260"/>
        <v>0</v>
      </c>
      <c r="AL3937" s="226"/>
      <c r="AM3937" s="15"/>
      <c r="AN3937" s="232" t="e">
        <f t="shared" si="1261"/>
        <v>#DIV/0!</v>
      </c>
      <c r="AO3937" s="214">
        <f t="shared" si="1255"/>
        <v>0</v>
      </c>
      <c r="AQ3937" s="210"/>
      <c r="AR3937" s="231"/>
      <c r="AS3937" s="15"/>
      <c r="AT3937" s="232">
        <f t="shared" si="1262"/>
        <v>0</v>
      </c>
      <c r="AU3937" s="235">
        <f t="shared" si="1263"/>
        <v>0</v>
      </c>
      <c r="AY3937" s="210"/>
      <c r="AZ3937" s="231"/>
      <c r="BA3937" s="15"/>
      <c r="BB3937" s="232">
        <f t="shared" si="1252"/>
        <v>0</v>
      </c>
      <c r="BC3937" s="235">
        <f t="shared" si="1264"/>
        <v>0</v>
      </c>
      <c r="BG3937" s="210"/>
      <c r="BH3937" s="231"/>
      <c r="BI3937" s="15"/>
      <c r="BJ3937" s="232">
        <f t="shared" si="1256"/>
        <v>0</v>
      </c>
      <c r="BK3937" s="235">
        <f t="shared" si="1265"/>
        <v>0</v>
      </c>
      <c r="BM3937" s="109">
        <f t="shared" si="1257"/>
        <v>-5.9927738547889513</v>
      </c>
      <c r="BN3937" s="213"/>
      <c r="BR3937" s="228"/>
      <c r="BS3937" s="311"/>
      <c r="BT3937" s="3"/>
      <c r="BU3937" s="213"/>
      <c r="BV3937" s="213"/>
      <c r="BW3937" s="291"/>
    </row>
    <row r="3938" spans="1:75" x14ac:dyDescent="0.2">
      <c r="A3938" s="210"/>
      <c r="B3938" s="211"/>
      <c r="C3938" s="848" t="str">
        <f ca="1">IF(ISERR(AVERAGE(INDIRECT("B"&amp;(ROW()-INT($B$1/2))):INDIRECT("B"&amp;(ROW()+INT($B$1/2))))),"",AVERAGE(INDIRECT("B"&amp;(ROW()-INT($B$1/2))):INDIRECT("B"&amp;(ROW()+INT($B$1/2)))))</f>
        <v/>
      </c>
      <c r="D3938" s="848">
        <f t="shared" si="1251"/>
        <v>0</v>
      </c>
      <c r="E3938" s="275"/>
      <c r="F3938" s="15"/>
      <c r="G3938" s="3"/>
      <c r="H3938" s="3"/>
      <c r="I3938" s="3"/>
      <c r="J3938" s="3"/>
      <c r="K3938" s="3"/>
      <c r="L3938" s="554"/>
      <c r="M3938" s="545"/>
      <c r="N3938" s="546"/>
      <c r="O3938" s="5"/>
      <c r="P3938" s="216"/>
      <c r="Q3938" s="217"/>
      <c r="R3938" s="218"/>
      <c r="S3938" s="219">
        <f t="shared" si="1268"/>
        <v>0</v>
      </c>
      <c r="T3938" s="220">
        <f t="shared" si="1269"/>
        <v>0</v>
      </c>
      <c r="U3938" s="214">
        <f t="shared" si="1266"/>
        <v>0</v>
      </c>
      <c r="W3938" s="221"/>
      <c r="X3938" s="222"/>
      <c r="Y3938" s="222"/>
      <c r="Z3938" s="223"/>
      <c r="AA3938" s="222"/>
      <c r="AB3938" s="224"/>
      <c r="AC3938" s="225"/>
      <c r="AD3938" s="2">
        <f t="shared" si="1253"/>
        <v>0</v>
      </c>
      <c r="AE3938" s="2">
        <f t="shared" si="1254"/>
        <v>0</v>
      </c>
      <c r="AF3938" s="226"/>
      <c r="AG3938" s="219">
        <f t="shared" si="1258"/>
        <v>0</v>
      </c>
      <c r="AH3938" s="234">
        <f t="shared" si="1259"/>
        <v>0</v>
      </c>
      <c r="AI3938" s="214">
        <f t="shared" si="1267"/>
        <v>0</v>
      </c>
      <c r="AK3938" s="229">
        <f t="shared" si="1260"/>
        <v>0</v>
      </c>
      <c r="AL3938" s="226"/>
      <c r="AM3938" s="15"/>
      <c r="AN3938" s="232" t="e">
        <f t="shared" si="1261"/>
        <v>#DIV/0!</v>
      </c>
      <c r="AO3938" s="214">
        <f t="shared" si="1255"/>
        <v>0</v>
      </c>
      <c r="AQ3938" s="210"/>
      <c r="AR3938" s="231"/>
      <c r="AS3938" s="15"/>
      <c r="AT3938" s="232">
        <f t="shared" si="1262"/>
        <v>0</v>
      </c>
      <c r="AU3938" s="235">
        <f t="shared" si="1263"/>
        <v>0</v>
      </c>
      <c r="AY3938" s="210"/>
      <c r="AZ3938" s="231"/>
      <c r="BA3938" s="15"/>
      <c r="BB3938" s="232">
        <f t="shared" si="1252"/>
        <v>0</v>
      </c>
      <c r="BC3938" s="235">
        <f t="shared" si="1264"/>
        <v>0</v>
      </c>
      <c r="BG3938" s="210"/>
      <c r="BH3938" s="231"/>
      <c r="BI3938" s="15"/>
      <c r="BJ3938" s="232">
        <f t="shared" si="1256"/>
        <v>0</v>
      </c>
      <c r="BK3938" s="235">
        <f t="shared" si="1265"/>
        <v>0</v>
      </c>
      <c r="BM3938" s="109">
        <f t="shared" si="1257"/>
        <v>-5.994606192286688</v>
      </c>
      <c r="BN3938" s="213"/>
      <c r="BR3938" s="228"/>
      <c r="BS3938" s="311"/>
      <c r="BT3938" s="3"/>
      <c r="BU3938" s="213"/>
      <c r="BV3938" s="213"/>
      <c r="BW3938" s="291"/>
    </row>
    <row r="3939" spans="1:75" x14ac:dyDescent="0.2">
      <c r="A3939" s="210"/>
      <c r="B3939" s="211"/>
      <c r="C3939" s="848" t="str">
        <f ca="1">IF(ISERR(AVERAGE(INDIRECT("B"&amp;(ROW()-INT($B$1/2))):INDIRECT("B"&amp;(ROW()+INT($B$1/2))))),"",AVERAGE(INDIRECT("B"&amp;(ROW()-INT($B$1/2))):INDIRECT("B"&amp;(ROW()+INT($B$1/2)))))</f>
        <v/>
      </c>
      <c r="D3939" s="848">
        <f t="shared" si="1251"/>
        <v>0</v>
      </c>
      <c r="E3939" s="275"/>
      <c r="F3939" s="15"/>
      <c r="G3939" s="3"/>
      <c r="H3939" s="3"/>
      <c r="I3939" s="3"/>
      <c r="J3939" s="3"/>
      <c r="K3939" s="3"/>
      <c r="L3939" s="554"/>
      <c r="M3939" s="545"/>
      <c r="N3939" s="546"/>
      <c r="O3939" s="5"/>
      <c r="P3939" s="216"/>
      <c r="Q3939" s="217"/>
      <c r="R3939" s="218"/>
      <c r="S3939" s="219">
        <f t="shared" si="1268"/>
        <v>0</v>
      </c>
      <c r="T3939" s="220">
        <f t="shared" si="1269"/>
        <v>0</v>
      </c>
      <c r="U3939" s="214">
        <f t="shared" si="1266"/>
        <v>0</v>
      </c>
      <c r="W3939" s="221"/>
      <c r="X3939" s="222"/>
      <c r="Y3939" s="222"/>
      <c r="Z3939" s="223"/>
      <c r="AA3939" s="222"/>
      <c r="AB3939" s="224"/>
      <c r="AC3939" s="225"/>
      <c r="AD3939" s="2">
        <f t="shared" si="1253"/>
        <v>0</v>
      </c>
      <c r="AE3939" s="2">
        <f t="shared" si="1254"/>
        <v>0</v>
      </c>
      <c r="AF3939" s="226"/>
      <c r="AG3939" s="219">
        <f t="shared" si="1258"/>
        <v>0</v>
      </c>
      <c r="AH3939" s="234">
        <f t="shared" si="1259"/>
        <v>0</v>
      </c>
      <c r="AI3939" s="214">
        <f t="shared" si="1267"/>
        <v>0</v>
      </c>
      <c r="AK3939" s="229">
        <f t="shared" si="1260"/>
        <v>0</v>
      </c>
      <c r="AL3939" s="226"/>
      <c r="AM3939" s="15"/>
      <c r="AN3939" s="232" t="e">
        <f t="shared" si="1261"/>
        <v>#DIV/0!</v>
      </c>
      <c r="AO3939" s="214">
        <f t="shared" si="1255"/>
        <v>0</v>
      </c>
      <c r="AQ3939" s="210"/>
      <c r="AR3939" s="231"/>
      <c r="AS3939" s="15"/>
      <c r="AT3939" s="232">
        <f t="shared" si="1262"/>
        <v>0</v>
      </c>
      <c r="AU3939" s="235">
        <f t="shared" si="1263"/>
        <v>0</v>
      </c>
      <c r="AY3939" s="210"/>
      <c r="AZ3939" s="231"/>
      <c r="BA3939" s="15"/>
      <c r="BB3939" s="232">
        <f t="shared" si="1252"/>
        <v>0</v>
      </c>
      <c r="BC3939" s="235">
        <f t="shared" si="1264"/>
        <v>0</v>
      </c>
      <c r="BG3939" s="210"/>
      <c r="BH3939" s="231"/>
      <c r="BI3939" s="15"/>
      <c r="BJ3939" s="232">
        <f t="shared" si="1256"/>
        <v>0</v>
      </c>
      <c r="BK3939" s="235">
        <f t="shared" si="1265"/>
        <v>0</v>
      </c>
      <c r="BM3939" s="109">
        <f t="shared" si="1257"/>
        <v>-5.9964385297844247</v>
      </c>
      <c r="BN3939" s="213"/>
      <c r="BR3939" s="228"/>
      <c r="BS3939" s="311"/>
      <c r="BT3939" s="3"/>
      <c r="BU3939" s="213"/>
      <c r="BV3939" s="213"/>
      <c r="BW3939" s="291"/>
    </row>
    <row r="3940" spans="1:75" x14ac:dyDescent="0.2">
      <c r="A3940" s="210"/>
      <c r="B3940" s="211"/>
      <c r="C3940" s="848" t="str">
        <f ca="1">IF(ISERR(AVERAGE(INDIRECT("B"&amp;(ROW()-INT($B$1/2))):INDIRECT("B"&amp;(ROW()+INT($B$1/2))))),"",AVERAGE(INDIRECT("B"&amp;(ROW()-INT($B$1/2))):INDIRECT("B"&amp;(ROW()+INT($B$1/2)))))</f>
        <v/>
      </c>
      <c r="D3940" s="848">
        <f t="shared" si="1251"/>
        <v>0</v>
      </c>
      <c r="E3940" s="275"/>
      <c r="F3940" s="15"/>
      <c r="G3940" s="3"/>
      <c r="H3940" s="3"/>
      <c r="I3940" s="3"/>
      <c r="J3940" s="3"/>
      <c r="K3940" s="3"/>
      <c r="L3940" s="554"/>
      <c r="M3940" s="545"/>
      <c r="N3940" s="546"/>
      <c r="O3940" s="5"/>
      <c r="P3940" s="216"/>
      <c r="Q3940" s="217"/>
      <c r="R3940" s="218"/>
      <c r="S3940" s="219">
        <f t="shared" si="1268"/>
        <v>0</v>
      </c>
      <c r="T3940" s="220">
        <f t="shared" si="1269"/>
        <v>0</v>
      </c>
      <c r="U3940" s="214">
        <f t="shared" si="1266"/>
        <v>0</v>
      </c>
      <c r="W3940" s="221"/>
      <c r="X3940" s="222"/>
      <c r="Y3940" s="222"/>
      <c r="Z3940" s="223"/>
      <c r="AA3940" s="222"/>
      <c r="AB3940" s="224"/>
      <c r="AC3940" s="225"/>
      <c r="AD3940" s="2">
        <f t="shared" si="1253"/>
        <v>0</v>
      </c>
      <c r="AE3940" s="2">
        <f t="shared" si="1254"/>
        <v>0</v>
      </c>
      <c r="AF3940" s="226"/>
      <c r="AG3940" s="219">
        <f t="shared" si="1258"/>
        <v>0</v>
      </c>
      <c r="AH3940" s="234">
        <f t="shared" si="1259"/>
        <v>0</v>
      </c>
      <c r="AI3940" s="214">
        <f t="shared" si="1267"/>
        <v>0</v>
      </c>
      <c r="AK3940" s="229">
        <f t="shared" si="1260"/>
        <v>0</v>
      </c>
      <c r="AL3940" s="226"/>
      <c r="AM3940" s="15"/>
      <c r="AN3940" s="232" t="e">
        <f t="shared" si="1261"/>
        <v>#DIV/0!</v>
      </c>
      <c r="AO3940" s="214">
        <f t="shared" si="1255"/>
        <v>0</v>
      </c>
      <c r="AQ3940" s="210"/>
      <c r="AR3940" s="231"/>
      <c r="AS3940" s="15"/>
      <c r="AT3940" s="232">
        <f t="shared" si="1262"/>
        <v>0</v>
      </c>
      <c r="AU3940" s="235">
        <f t="shared" si="1263"/>
        <v>0</v>
      </c>
      <c r="AY3940" s="210"/>
      <c r="AZ3940" s="231"/>
      <c r="BA3940" s="15"/>
      <c r="BB3940" s="232">
        <f t="shared" si="1252"/>
        <v>0</v>
      </c>
      <c r="BC3940" s="235">
        <f t="shared" si="1264"/>
        <v>0</v>
      </c>
      <c r="BG3940" s="210"/>
      <c r="BH3940" s="231"/>
      <c r="BI3940" s="15"/>
      <c r="BJ3940" s="232">
        <f t="shared" si="1256"/>
        <v>0</v>
      </c>
      <c r="BK3940" s="235">
        <f t="shared" si="1265"/>
        <v>0</v>
      </c>
      <c r="BM3940" s="109">
        <f t="shared" si="1257"/>
        <v>-5.9982708672821614</v>
      </c>
      <c r="BN3940" s="213"/>
      <c r="BR3940" s="228"/>
      <c r="BS3940" s="311"/>
      <c r="BT3940" s="3"/>
      <c r="BU3940" s="213"/>
      <c r="BV3940" s="213"/>
      <c r="BW3940" s="291"/>
    </row>
    <row r="3941" spans="1:75" x14ac:dyDescent="0.2">
      <c r="A3941" s="210"/>
      <c r="B3941" s="211"/>
      <c r="C3941" s="848" t="str">
        <f ca="1">IF(ISERR(AVERAGE(INDIRECT("B"&amp;(ROW()-INT($B$1/2))):INDIRECT("B"&amp;(ROW()+INT($B$1/2))))),"",AVERAGE(INDIRECT("B"&amp;(ROW()-INT($B$1/2))):INDIRECT("B"&amp;(ROW()+INT($B$1/2)))))</f>
        <v/>
      </c>
      <c r="D3941" s="848">
        <f t="shared" si="1251"/>
        <v>0</v>
      </c>
      <c r="E3941" s="275"/>
      <c r="F3941" s="15"/>
      <c r="G3941" s="3"/>
      <c r="H3941" s="3"/>
      <c r="I3941" s="3"/>
      <c r="J3941" s="3"/>
      <c r="K3941" s="3"/>
      <c r="L3941" s="554"/>
      <c r="M3941" s="545"/>
      <c r="N3941" s="546"/>
      <c r="O3941" s="5"/>
      <c r="P3941" s="216"/>
      <c r="Q3941" s="217"/>
      <c r="R3941" s="218"/>
      <c r="S3941" s="219">
        <f t="shared" si="1268"/>
        <v>0</v>
      </c>
      <c r="T3941" s="220">
        <f t="shared" si="1269"/>
        <v>0</v>
      </c>
      <c r="U3941" s="214">
        <f t="shared" si="1266"/>
        <v>0</v>
      </c>
      <c r="W3941" s="221"/>
      <c r="X3941" s="222"/>
      <c r="Y3941" s="222"/>
      <c r="Z3941" s="223"/>
      <c r="AA3941" s="222"/>
      <c r="AB3941" s="224"/>
      <c r="AC3941" s="225"/>
      <c r="AD3941" s="2">
        <f t="shared" si="1253"/>
        <v>0</v>
      </c>
      <c r="AE3941" s="2">
        <f t="shared" si="1254"/>
        <v>0</v>
      </c>
      <c r="AF3941" s="226"/>
      <c r="AG3941" s="219">
        <f t="shared" si="1258"/>
        <v>0</v>
      </c>
      <c r="AH3941" s="234">
        <f t="shared" si="1259"/>
        <v>0</v>
      </c>
      <c r="AI3941" s="214">
        <f t="shared" si="1267"/>
        <v>0</v>
      </c>
      <c r="AK3941" s="229">
        <f t="shared" si="1260"/>
        <v>0</v>
      </c>
      <c r="AL3941" s="226"/>
      <c r="AM3941" s="15"/>
      <c r="AN3941" s="232" t="e">
        <f t="shared" si="1261"/>
        <v>#DIV/0!</v>
      </c>
      <c r="AO3941" s="214">
        <f t="shared" si="1255"/>
        <v>0</v>
      </c>
      <c r="AQ3941" s="210"/>
      <c r="AR3941" s="231"/>
      <c r="AS3941" s="15"/>
      <c r="AT3941" s="232">
        <f t="shared" si="1262"/>
        <v>0</v>
      </c>
      <c r="AU3941" s="235">
        <f t="shared" si="1263"/>
        <v>0</v>
      </c>
      <c r="AY3941" s="210"/>
      <c r="AZ3941" s="231"/>
      <c r="BA3941" s="15"/>
      <c r="BB3941" s="232">
        <f t="shared" si="1252"/>
        <v>0</v>
      </c>
      <c r="BC3941" s="235">
        <f t="shared" si="1264"/>
        <v>0</v>
      </c>
      <c r="BG3941" s="210"/>
      <c r="BH3941" s="231"/>
      <c r="BI3941" s="15"/>
      <c r="BJ3941" s="232">
        <f t="shared" si="1256"/>
        <v>0</v>
      </c>
      <c r="BK3941" s="235">
        <f t="shared" si="1265"/>
        <v>0</v>
      </c>
      <c r="BM3941" s="109">
        <f t="shared" si="1257"/>
        <v>-6.0001032047798981</v>
      </c>
      <c r="BN3941" s="213"/>
      <c r="BR3941" s="228"/>
      <c r="BS3941" s="311"/>
      <c r="BT3941" s="3"/>
      <c r="BU3941" s="213"/>
      <c r="BV3941" s="213"/>
      <c r="BW3941" s="291"/>
    </row>
    <row r="3942" spans="1:75" x14ac:dyDescent="0.2">
      <c r="A3942" s="210"/>
      <c r="B3942" s="211"/>
      <c r="C3942" s="848" t="str">
        <f ca="1">IF(ISERR(AVERAGE(INDIRECT("B"&amp;(ROW()-INT($B$1/2))):INDIRECT("B"&amp;(ROW()+INT($B$1/2))))),"",AVERAGE(INDIRECT("B"&amp;(ROW()-INT($B$1/2))):INDIRECT("B"&amp;(ROW()+INT($B$1/2)))))</f>
        <v/>
      </c>
      <c r="D3942" s="848">
        <f t="shared" si="1251"/>
        <v>0</v>
      </c>
      <c r="E3942" s="275"/>
      <c r="F3942" s="15"/>
      <c r="G3942" s="3"/>
      <c r="H3942" s="3"/>
      <c r="I3942" s="3"/>
      <c r="J3942" s="3"/>
      <c r="K3942" s="3"/>
      <c r="L3942" s="554"/>
      <c r="M3942" s="545"/>
      <c r="N3942" s="546"/>
      <c r="O3942" s="5"/>
      <c r="P3942" s="216"/>
      <c r="Q3942" s="217"/>
      <c r="R3942" s="218"/>
      <c r="S3942" s="219">
        <f t="shared" si="1268"/>
        <v>0</v>
      </c>
      <c r="T3942" s="220">
        <f t="shared" si="1269"/>
        <v>0</v>
      </c>
      <c r="U3942" s="214">
        <f t="shared" si="1266"/>
        <v>0</v>
      </c>
      <c r="W3942" s="221"/>
      <c r="X3942" s="222"/>
      <c r="Y3942" s="222"/>
      <c r="Z3942" s="223"/>
      <c r="AA3942" s="222"/>
      <c r="AB3942" s="224"/>
      <c r="AC3942" s="225"/>
      <c r="AD3942" s="2">
        <f t="shared" si="1253"/>
        <v>0</v>
      </c>
      <c r="AE3942" s="2">
        <f t="shared" si="1254"/>
        <v>0</v>
      </c>
      <c r="AF3942" s="226"/>
      <c r="AG3942" s="219">
        <f t="shared" si="1258"/>
        <v>0</v>
      </c>
      <c r="AH3942" s="234">
        <f t="shared" si="1259"/>
        <v>0</v>
      </c>
      <c r="AI3942" s="214">
        <f t="shared" si="1267"/>
        <v>0</v>
      </c>
      <c r="AK3942" s="229">
        <f t="shared" si="1260"/>
        <v>0</v>
      </c>
      <c r="AL3942" s="226"/>
      <c r="AM3942" s="15"/>
      <c r="AN3942" s="232" t="e">
        <f t="shared" si="1261"/>
        <v>#DIV/0!</v>
      </c>
      <c r="AO3942" s="214">
        <f t="shared" si="1255"/>
        <v>0</v>
      </c>
      <c r="AQ3942" s="210"/>
      <c r="AR3942" s="231"/>
      <c r="AS3942" s="15"/>
      <c r="AT3942" s="232">
        <f t="shared" si="1262"/>
        <v>0</v>
      </c>
      <c r="AU3942" s="235">
        <f t="shared" si="1263"/>
        <v>0</v>
      </c>
      <c r="AY3942" s="210"/>
      <c r="AZ3942" s="231"/>
      <c r="BA3942" s="15"/>
      <c r="BB3942" s="232">
        <f t="shared" si="1252"/>
        <v>0</v>
      </c>
      <c r="BC3942" s="235">
        <f t="shared" si="1264"/>
        <v>0</v>
      </c>
      <c r="BG3942" s="210"/>
      <c r="BH3942" s="231"/>
      <c r="BI3942" s="15"/>
      <c r="BJ3942" s="232">
        <f t="shared" si="1256"/>
        <v>0</v>
      </c>
      <c r="BK3942" s="235">
        <f t="shared" si="1265"/>
        <v>0</v>
      </c>
      <c r="BM3942" s="109">
        <f t="shared" si="1257"/>
        <v>-6.0019355422776348</v>
      </c>
      <c r="BN3942" s="213"/>
      <c r="BR3942" s="228"/>
      <c r="BS3942" s="311"/>
      <c r="BT3942" s="3"/>
      <c r="BU3942" s="213"/>
      <c r="BV3942" s="213"/>
      <c r="BW3942" s="291"/>
    </row>
    <row r="3943" spans="1:75" x14ac:dyDescent="0.2">
      <c r="A3943" s="210"/>
      <c r="B3943" s="211"/>
      <c r="C3943" s="848" t="str">
        <f ca="1">IF(ISERR(AVERAGE(INDIRECT("B"&amp;(ROW()-INT($B$1/2))):INDIRECT("B"&amp;(ROW()+INT($B$1/2))))),"",AVERAGE(INDIRECT("B"&amp;(ROW()-INT($B$1/2))):INDIRECT("B"&amp;(ROW()+INT($B$1/2)))))</f>
        <v/>
      </c>
      <c r="D3943" s="848">
        <f t="shared" si="1251"/>
        <v>0</v>
      </c>
      <c r="E3943" s="275"/>
      <c r="F3943" s="15"/>
      <c r="G3943" s="3"/>
      <c r="H3943" s="3"/>
      <c r="I3943" s="3"/>
      <c r="J3943" s="3"/>
      <c r="K3943" s="3"/>
      <c r="L3943" s="554"/>
      <c r="M3943" s="545"/>
      <c r="N3943" s="546"/>
      <c r="O3943" s="5"/>
      <c r="P3943" s="216"/>
      <c r="Q3943" s="217"/>
      <c r="R3943" s="218"/>
      <c r="S3943" s="219">
        <f t="shared" si="1268"/>
        <v>0</v>
      </c>
      <c r="T3943" s="220">
        <f t="shared" si="1269"/>
        <v>0</v>
      </c>
      <c r="U3943" s="214">
        <f t="shared" si="1266"/>
        <v>0</v>
      </c>
      <c r="W3943" s="221"/>
      <c r="X3943" s="222"/>
      <c r="Y3943" s="222"/>
      <c r="Z3943" s="223"/>
      <c r="AA3943" s="222"/>
      <c r="AB3943" s="224"/>
      <c r="AC3943" s="225"/>
      <c r="AD3943" s="2">
        <f t="shared" si="1253"/>
        <v>0</v>
      </c>
      <c r="AE3943" s="2">
        <f t="shared" si="1254"/>
        <v>0</v>
      </c>
      <c r="AF3943" s="226"/>
      <c r="AG3943" s="219">
        <f t="shared" si="1258"/>
        <v>0</v>
      </c>
      <c r="AH3943" s="234">
        <f t="shared" si="1259"/>
        <v>0</v>
      </c>
      <c r="AI3943" s="214">
        <f t="shared" si="1267"/>
        <v>0</v>
      </c>
      <c r="AK3943" s="229">
        <f t="shared" si="1260"/>
        <v>0</v>
      </c>
      <c r="AL3943" s="226"/>
      <c r="AM3943" s="15"/>
      <c r="AN3943" s="232" t="e">
        <f t="shared" si="1261"/>
        <v>#DIV/0!</v>
      </c>
      <c r="AO3943" s="214">
        <f t="shared" si="1255"/>
        <v>0</v>
      </c>
      <c r="AQ3943" s="210"/>
      <c r="AR3943" s="231"/>
      <c r="AS3943" s="15"/>
      <c r="AT3943" s="232">
        <f t="shared" si="1262"/>
        <v>0</v>
      </c>
      <c r="AU3943" s="235">
        <f t="shared" si="1263"/>
        <v>0</v>
      </c>
      <c r="AY3943" s="210"/>
      <c r="AZ3943" s="231"/>
      <c r="BA3943" s="15"/>
      <c r="BB3943" s="232">
        <f t="shared" si="1252"/>
        <v>0</v>
      </c>
      <c r="BC3943" s="235">
        <f t="shared" si="1264"/>
        <v>0</v>
      </c>
      <c r="BG3943" s="210"/>
      <c r="BH3943" s="231"/>
      <c r="BI3943" s="15"/>
      <c r="BJ3943" s="232">
        <f t="shared" si="1256"/>
        <v>0</v>
      </c>
      <c r="BK3943" s="235">
        <f t="shared" si="1265"/>
        <v>0</v>
      </c>
      <c r="BM3943" s="109">
        <f t="shared" si="1257"/>
        <v>-6.0037678797753715</v>
      </c>
      <c r="BN3943" s="213"/>
      <c r="BR3943" s="228"/>
      <c r="BS3943" s="311"/>
      <c r="BT3943" s="3"/>
      <c r="BU3943" s="213"/>
      <c r="BV3943" s="213"/>
      <c r="BW3943" s="291"/>
    </row>
    <row r="3944" spans="1:75" x14ac:dyDescent="0.2">
      <c r="A3944" s="210"/>
      <c r="B3944" s="211"/>
      <c r="C3944" s="848" t="str">
        <f ca="1">IF(ISERR(AVERAGE(INDIRECT("B"&amp;(ROW()-INT($B$1/2))):INDIRECT("B"&amp;(ROW()+INT($B$1/2))))),"",AVERAGE(INDIRECT("B"&amp;(ROW()-INT($B$1/2))):INDIRECT("B"&amp;(ROW()+INT($B$1/2)))))</f>
        <v/>
      </c>
      <c r="D3944" s="848">
        <f t="shared" si="1251"/>
        <v>0</v>
      </c>
      <c r="E3944" s="275"/>
      <c r="F3944" s="15"/>
      <c r="G3944" s="3"/>
      <c r="H3944" s="3"/>
      <c r="I3944" s="3"/>
      <c r="J3944" s="3"/>
      <c r="K3944" s="3"/>
      <c r="L3944" s="554"/>
      <c r="M3944" s="545"/>
      <c r="N3944" s="546"/>
      <c r="O3944" s="5"/>
      <c r="P3944" s="216"/>
      <c r="Q3944" s="217"/>
      <c r="R3944" s="218"/>
      <c r="S3944" s="219">
        <f t="shared" si="1268"/>
        <v>0</v>
      </c>
      <c r="T3944" s="220">
        <f t="shared" si="1269"/>
        <v>0</v>
      </c>
      <c r="U3944" s="214">
        <f t="shared" si="1266"/>
        <v>0</v>
      </c>
      <c r="W3944" s="221"/>
      <c r="X3944" s="222"/>
      <c r="Y3944" s="222"/>
      <c r="Z3944" s="223"/>
      <c r="AA3944" s="222"/>
      <c r="AB3944" s="224"/>
      <c r="AC3944" s="225"/>
      <c r="AD3944" s="2">
        <f t="shared" si="1253"/>
        <v>0</v>
      </c>
      <c r="AE3944" s="2">
        <f t="shared" si="1254"/>
        <v>0</v>
      </c>
      <c r="AF3944" s="226"/>
      <c r="AG3944" s="219">
        <f t="shared" si="1258"/>
        <v>0</v>
      </c>
      <c r="AH3944" s="234">
        <f t="shared" si="1259"/>
        <v>0</v>
      </c>
      <c r="AI3944" s="214">
        <f t="shared" si="1267"/>
        <v>0</v>
      </c>
      <c r="AK3944" s="229">
        <f t="shared" si="1260"/>
        <v>0</v>
      </c>
      <c r="AL3944" s="226"/>
      <c r="AM3944" s="15"/>
      <c r="AN3944" s="232" t="e">
        <f t="shared" si="1261"/>
        <v>#DIV/0!</v>
      </c>
      <c r="AO3944" s="214">
        <f t="shared" si="1255"/>
        <v>0</v>
      </c>
      <c r="AQ3944" s="210"/>
      <c r="AR3944" s="231"/>
      <c r="AS3944" s="15"/>
      <c r="AT3944" s="232">
        <f t="shared" si="1262"/>
        <v>0</v>
      </c>
      <c r="AU3944" s="235">
        <f t="shared" si="1263"/>
        <v>0</v>
      </c>
      <c r="AY3944" s="210"/>
      <c r="AZ3944" s="231"/>
      <c r="BA3944" s="15"/>
      <c r="BB3944" s="232">
        <f t="shared" si="1252"/>
        <v>0</v>
      </c>
      <c r="BC3944" s="235">
        <f t="shared" si="1264"/>
        <v>0</v>
      </c>
      <c r="BG3944" s="210"/>
      <c r="BH3944" s="231"/>
      <c r="BI3944" s="15"/>
      <c r="BJ3944" s="232">
        <f t="shared" si="1256"/>
        <v>0</v>
      </c>
      <c r="BK3944" s="235">
        <f t="shared" si="1265"/>
        <v>0</v>
      </c>
      <c r="BM3944" s="109">
        <f t="shared" si="1257"/>
        <v>-6.0056002172731082</v>
      </c>
      <c r="BN3944" s="213"/>
      <c r="BR3944" s="228"/>
      <c r="BS3944" s="311"/>
      <c r="BT3944" s="3"/>
      <c r="BU3944" s="213"/>
      <c r="BV3944" s="213"/>
      <c r="BW3944" s="291"/>
    </row>
    <row r="3945" spans="1:75" x14ac:dyDescent="0.2">
      <c r="A3945" s="210"/>
      <c r="B3945" s="211"/>
      <c r="C3945" s="848" t="str">
        <f ca="1">IF(ISERR(AVERAGE(INDIRECT("B"&amp;(ROW()-INT($B$1/2))):INDIRECT("B"&amp;(ROW()+INT($B$1/2))))),"",AVERAGE(INDIRECT("B"&amp;(ROW()-INT($B$1/2))):INDIRECT("B"&amp;(ROW()+INT($B$1/2)))))</f>
        <v/>
      </c>
      <c r="D3945" s="848">
        <f t="shared" si="1251"/>
        <v>0</v>
      </c>
      <c r="E3945" s="275"/>
      <c r="F3945" s="15"/>
      <c r="G3945" s="3"/>
      <c r="H3945" s="3"/>
      <c r="I3945" s="3"/>
      <c r="J3945" s="3"/>
      <c r="K3945" s="3"/>
      <c r="L3945" s="554"/>
      <c r="M3945" s="545"/>
      <c r="N3945" s="546"/>
      <c r="O3945" s="5"/>
      <c r="P3945" s="216"/>
      <c r="Q3945" s="217"/>
      <c r="R3945" s="218"/>
      <c r="S3945" s="219">
        <f t="shared" si="1268"/>
        <v>0</v>
      </c>
      <c r="T3945" s="220">
        <f t="shared" si="1269"/>
        <v>0</v>
      </c>
      <c r="U3945" s="214">
        <f t="shared" si="1266"/>
        <v>0</v>
      </c>
      <c r="W3945" s="221"/>
      <c r="X3945" s="222"/>
      <c r="Y3945" s="222"/>
      <c r="Z3945" s="223"/>
      <c r="AA3945" s="222"/>
      <c r="AB3945" s="224"/>
      <c r="AC3945" s="225"/>
      <c r="AD3945" s="2">
        <f t="shared" si="1253"/>
        <v>0</v>
      </c>
      <c r="AE3945" s="2">
        <f t="shared" si="1254"/>
        <v>0</v>
      </c>
      <c r="AF3945" s="226"/>
      <c r="AG3945" s="219">
        <f t="shared" si="1258"/>
        <v>0</v>
      </c>
      <c r="AH3945" s="234">
        <f t="shared" si="1259"/>
        <v>0</v>
      </c>
      <c r="AI3945" s="214">
        <f t="shared" si="1267"/>
        <v>0</v>
      </c>
      <c r="AK3945" s="229">
        <f t="shared" si="1260"/>
        <v>0</v>
      </c>
      <c r="AL3945" s="226"/>
      <c r="AM3945" s="15"/>
      <c r="AN3945" s="232" t="e">
        <f t="shared" si="1261"/>
        <v>#DIV/0!</v>
      </c>
      <c r="AO3945" s="214">
        <f t="shared" si="1255"/>
        <v>0</v>
      </c>
      <c r="AQ3945" s="210"/>
      <c r="AR3945" s="231"/>
      <c r="AS3945" s="15"/>
      <c r="AT3945" s="232">
        <f t="shared" si="1262"/>
        <v>0</v>
      </c>
      <c r="AU3945" s="235">
        <f t="shared" si="1263"/>
        <v>0</v>
      </c>
      <c r="AY3945" s="210"/>
      <c r="AZ3945" s="231"/>
      <c r="BA3945" s="15"/>
      <c r="BB3945" s="232">
        <f t="shared" si="1252"/>
        <v>0</v>
      </c>
      <c r="BC3945" s="235">
        <f t="shared" si="1264"/>
        <v>0</v>
      </c>
      <c r="BG3945" s="210"/>
      <c r="BH3945" s="231"/>
      <c r="BI3945" s="15"/>
      <c r="BJ3945" s="232">
        <f t="shared" si="1256"/>
        <v>0</v>
      </c>
      <c r="BK3945" s="235">
        <f t="shared" si="1265"/>
        <v>0</v>
      </c>
      <c r="BM3945" s="109">
        <f t="shared" si="1257"/>
        <v>-6.0074325547708449</v>
      </c>
      <c r="BN3945" s="213"/>
      <c r="BR3945" s="228"/>
      <c r="BS3945" s="311"/>
      <c r="BT3945" s="3"/>
      <c r="BU3945" s="213"/>
      <c r="BV3945" s="213"/>
      <c r="BW3945" s="291"/>
    </row>
    <row r="3946" spans="1:75" x14ac:dyDescent="0.2">
      <c r="A3946" s="210"/>
      <c r="B3946" s="211"/>
      <c r="C3946" s="848" t="str">
        <f ca="1">IF(ISERR(AVERAGE(INDIRECT("B"&amp;(ROW()-INT($B$1/2))):INDIRECT("B"&amp;(ROW()+INT($B$1/2))))),"",AVERAGE(INDIRECT("B"&amp;(ROW()-INT($B$1/2))):INDIRECT("B"&amp;(ROW()+INT($B$1/2)))))</f>
        <v/>
      </c>
      <c r="D3946" s="848">
        <f t="shared" si="1251"/>
        <v>0</v>
      </c>
      <c r="E3946" s="275"/>
      <c r="F3946" s="15"/>
      <c r="G3946" s="3"/>
      <c r="H3946" s="3"/>
      <c r="I3946" s="3"/>
      <c r="J3946" s="3"/>
      <c r="K3946" s="3"/>
      <c r="L3946" s="554"/>
      <c r="M3946" s="545"/>
      <c r="N3946" s="546"/>
      <c r="O3946" s="5"/>
      <c r="P3946" s="216"/>
      <c r="Q3946" s="217"/>
      <c r="R3946" s="218"/>
      <c r="S3946" s="219">
        <f t="shared" si="1268"/>
        <v>0</v>
      </c>
      <c r="T3946" s="220">
        <f t="shared" si="1269"/>
        <v>0</v>
      </c>
      <c r="U3946" s="214">
        <f t="shared" si="1266"/>
        <v>0</v>
      </c>
      <c r="W3946" s="221"/>
      <c r="X3946" s="222"/>
      <c r="Y3946" s="222"/>
      <c r="Z3946" s="223"/>
      <c r="AA3946" s="222"/>
      <c r="AB3946" s="224"/>
      <c r="AC3946" s="225"/>
      <c r="AD3946" s="2">
        <f t="shared" si="1253"/>
        <v>0</v>
      </c>
      <c r="AE3946" s="2">
        <f t="shared" si="1254"/>
        <v>0</v>
      </c>
      <c r="AF3946" s="226"/>
      <c r="AG3946" s="219">
        <f t="shared" si="1258"/>
        <v>0</v>
      </c>
      <c r="AH3946" s="234">
        <f t="shared" si="1259"/>
        <v>0</v>
      </c>
      <c r="AI3946" s="214">
        <f t="shared" si="1267"/>
        <v>0</v>
      </c>
      <c r="AK3946" s="229">
        <f t="shared" si="1260"/>
        <v>0</v>
      </c>
      <c r="AL3946" s="226"/>
      <c r="AM3946" s="15"/>
      <c r="AN3946" s="232" t="e">
        <f t="shared" si="1261"/>
        <v>#DIV/0!</v>
      </c>
      <c r="AO3946" s="214">
        <f t="shared" si="1255"/>
        <v>0</v>
      </c>
      <c r="AQ3946" s="210"/>
      <c r="AR3946" s="231"/>
      <c r="AS3946" s="15"/>
      <c r="AT3946" s="232">
        <f t="shared" si="1262"/>
        <v>0</v>
      </c>
      <c r="AU3946" s="235">
        <f t="shared" si="1263"/>
        <v>0</v>
      </c>
      <c r="AY3946" s="210"/>
      <c r="AZ3946" s="231"/>
      <c r="BA3946" s="15"/>
      <c r="BB3946" s="232">
        <f t="shared" si="1252"/>
        <v>0</v>
      </c>
      <c r="BC3946" s="235">
        <f t="shared" si="1264"/>
        <v>0</v>
      </c>
      <c r="BG3946" s="210"/>
      <c r="BH3946" s="231"/>
      <c r="BI3946" s="15"/>
      <c r="BJ3946" s="232">
        <f t="shared" si="1256"/>
        <v>0</v>
      </c>
      <c r="BK3946" s="235">
        <f t="shared" si="1265"/>
        <v>0</v>
      </c>
      <c r="BM3946" s="109">
        <f t="shared" si="1257"/>
        <v>-6.0092648922685816</v>
      </c>
      <c r="BN3946" s="213"/>
      <c r="BR3946" s="228"/>
      <c r="BS3946" s="311"/>
      <c r="BT3946" s="3"/>
      <c r="BU3946" s="213"/>
      <c r="BV3946" s="213"/>
      <c r="BW3946" s="291"/>
    </row>
    <row r="3947" spans="1:75" x14ac:dyDescent="0.2">
      <c r="A3947" s="210"/>
      <c r="B3947" s="211"/>
      <c r="C3947" s="848" t="str">
        <f ca="1">IF(ISERR(AVERAGE(INDIRECT("B"&amp;(ROW()-INT($B$1/2))):INDIRECT("B"&amp;(ROW()+INT($B$1/2))))),"",AVERAGE(INDIRECT("B"&amp;(ROW()-INT($B$1/2))):INDIRECT("B"&amp;(ROW()+INT($B$1/2)))))</f>
        <v/>
      </c>
      <c r="D3947" s="848">
        <f t="shared" si="1251"/>
        <v>0</v>
      </c>
      <c r="E3947" s="275"/>
      <c r="F3947" s="15"/>
      <c r="G3947" s="3"/>
      <c r="H3947" s="3"/>
      <c r="I3947" s="3"/>
      <c r="J3947" s="3"/>
      <c r="K3947" s="3"/>
      <c r="L3947" s="554"/>
      <c r="M3947" s="545"/>
      <c r="N3947" s="546"/>
      <c r="O3947" s="5"/>
      <c r="P3947" s="216"/>
      <c r="Q3947" s="217"/>
      <c r="R3947" s="218"/>
      <c r="S3947" s="219">
        <f t="shared" si="1268"/>
        <v>0</v>
      </c>
      <c r="T3947" s="220">
        <f t="shared" si="1269"/>
        <v>0</v>
      </c>
      <c r="U3947" s="214">
        <f t="shared" si="1266"/>
        <v>0</v>
      </c>
      <c r="W3947" s="221"/>
      <c r="X3947" s="222"/>
      <c r="Y3947" s="222"/>
      <c r="Z3947" s="223"/>
      <c r="AA3947" s="222"/>
      <c r="AB3947" s="224"/>
      <c r="AC3947" s="225"/>
      <c r="AD3947" s="2">
        <f t="shared" si="1253"/>
        <v>0</v>
      </c>
      <c r="AE3947" s="2">
        <f t="shared" si="1254"/>
        <v>0</v>
      </c>
      <c r="AF3947" s="226"/>
      <c r="AG3947" s="219">
        <f t="shared" si="1258"/>
        <v>0</v>
      </c>
      <c r="AH3947" s="234">
        <f t="shared" si="1259"/>
        <v>0</v>
      </c>
      <c r="AI3947" s="214">
        <f t="shared" si="1267"/>
        <v>0</v>
      </c>
      <c r="AK3947" s="229">
        <f t="shared" si="1260"/>
        <v>0</v>
      </c>
      <c r="AL3947" s="226"/>
      <c r="AM3947" s="15"/>
      <c r="AN3947" s="232" t="e">
        <f t="shared" si="1261"/>
        <v>#DIV/0!</v>
      </c>
      <c r="AO3947" s="214">
        <f t="shared" si="1255"/>
        <v>0</v>
      </c>
      <c r="AQ3947" s="210"/>
      <c r="AR3947" s="231"/>
      <c r="AS3947" s="15"/>
      <c r="AT3947" s="232">
        <f t="shared" si="1262"/>
        <v>0</v>
      </c>
      <c r="AU3947" s="235">
        <f t="shared" si="1263"/>
        <v>0</v>
      </c>
      <c r="AY3947" s="210"/>
      <c r="AZ3947" s="231"/>
      <c r="BA3947" s="15"/>
      <c r="BB3947" s="232">
        <f t="shared" si="1252"/>
        <v>0</v>
      </c>
      <c r="BC3947" s="235">
        <f t="shared" si="1264"/>
        <v>0</v>
      </c>
      <c r="BG3947" s="210"/>
      <c r="BH3947" s="231"/>
      <c r="BI3947" s="15"/>
      <c r="BJ3947" s="232">
        <f t="shared" si="1256"/>
        <v>0</v>
      </c>
      <c r="BK3947" s="235">
        <f t="shared" si="1265"/>
        <v>0</v>
      </c>
      <c r="BM3947" s="109">
        <f t="shared" si="1257"/>
        <v>-6.0110972297663183</v>
      </c>
      <c r="BN3947" s="213"/>
      <c r="BR3947" s="228"/>
      <c r="BS3947" s="311"/>
      <c r="BT3947" s="3"/>
      <c r="BU3947" s="213"/>
      <c r="BV3947" s="213"/>
      <c r="BW3947" s="291"/>
    </row>
    <row r="3948" spans="1:75" x14ac:dyDescent="0.2">
      <c r="A3948" s="210"/>
      <c r="B3948" s="211"/>
      <c r="C3948" s="848" t="str">
        <f ca="1">IF(ISERR(AVERAGE(INDIRECT("B"&amp;(ROW()-INT($B$1/2))):INDIRECT("B"&amp;(ROW()+INT($B$1/2))))),"",AVERAGE(INDIRECT("B"&amp;(ROW()-INT($B$1/2))):INDIRECT("B"&amp;(ROW()+INT($B$1/2)))))</f>
        <v/>
      </c>
      <c r="D3948" s="848">
        <f t="shared" si="1251"/>
        <v>0</v>
      </c>
      <c r="E3948" s="275"/>
      <c r="F3948" s="15"/>
      <c r="G3948" s="3"/>
      <c r="H3948" s="3"/>
      <c r="I3948" s="3"/>
      <c r="J3948" s="3"/>
      <c r="K3948" s="3"/>
      <c r="L3948" s="554"/>
      <c r="M3948" s="545"/>
      <c r="N3948" s="546"/>
      <c r="O3948" s="5"/>
      <c r="P3948" s="216"/>
      <c r="Q3948" s="217"/>
      <c r="R3948" s="218"/>
      <c r="S3948" s="219">
        <f t="shared" si="1268"/>
        <v>0</v>
      </c>
      <c r="T3948" s="220">
        <f t="shared" si="1269"/>
        <v>0</v>
      </c>
      <c r="U3948" s="214">
        <f t="shared" si="1266"/>
        <v>0</v>
      </c>
      <c r="W3948" s="221"/>
      <c r="X3948" s="222"/>
      <c r="Y3948" s="222"/>
      <c r="Z3948" s="223"/>
      <c r="AA3948" s="222"/>
      <c r="AB3948" s="224"/>
      <c r="AC3948" s="225"/>
      <c r="AD3948" s="2">
        <f t="shared" si="1253"/>
        <v>0</v>
      </c>
      <c r="AE3948" s="2">
        <f t="shared" si="1254"/>
        <v>0</v>
      </c>
      <c r="AF3948" s="226"/>
      <c r="AG3948" s="219">
        <f t="shared" si="1258"/>
        <v>0</v>
      </c>
      <c r="AH3948" s="234">
        <f t="shared" si="1259"/>
        <v>0</v>
      </c>
      <c r="AI3948" s="214">
        <f t="shared" si="1267"/>
        <v>0</v>
      </c>
      <c r="AK3948" s="229">
        <f t="shared" si="1260"/>
        <v>0</v>
      </c>
      <c r="AL3948" s="226"/>
      <c r="AM3948" s="15"/>
      <c r="AN3948" s="232" t="e">
        <f t="shared" si="1261"/>
        <v>#DIV/0!</v>
      </c>
      <c r="AO3948" s="214">
        <f t="shared" si="1255"/>
        <v>0</v>
      </c>
      <c r="AQ3948" s="210"/>
      <c r="AR3948" s="231"/>
      <c r="AS3948" s="15"/>
      <c r="AT3948" s="232">
        <f t="shared" si="1262"/>
        <v>0</v>
      </c>
      <c r="AU3948" s="235">
        <f t="shared" si="1263"/>
        <v>0</v>
      </c>
      <c r="AY3948" s="210"/>
      <c r="AZ3948" s="231"/>
      <c r="BA3948" s="15"/>
      <c r="BB3948" s="232">
        <f t="shared" si="1252"/>
        <v>0</v>
      </c>
      <c r="BC3948" s="235">
        <f t="shared" si="1264"/>
        <v>0</v>
      </c>
      <c r="BG3948" s="210"/>
      <c r="BH3948" s="231"/>
      <c r="BI3948" s="15"/>
      <c r="BJ3948" s="232">
        <f t="shared" si="1256"/>
        <v>0</v>
      </c>
      <c r="BK3948" s="235">
        <f t="shared" si="1265"/>
        <v>0</v>
      </c>
      <c r="BM3948" s="109">
        <f t="shared" si="1257"/>
        <v>-6.012929567264055</v>
      </c>
      <c r="BN3948" s="213"/>
      <c r="BR3948" s="228"/>
      <c r="BS3948" s="311"/>
      <c r="BT3948" s="3"/>
      <c r="BU3948" s="213"/>
      <c r="BV3948" s="213"/>
      <c r="BW3948" s="291"/>
    </row>
    <row r="3949" spans="1:75" x14ac:dyDescent="0.2">
      <c r="A3949" s="210"/>
      <c r="B3949" s="211"/>
      <c r="C3949" s="848" t="str">
        <f ca="1">IF(ISERR(AVERAGE(INDIRECT("B"&amp;(ROW()-INT($B$1/2))):INDIRECT("B"&amp;(ROW()+INT($B$1/2))))),"",AVERAGE(INDIRECT("B"&amp;(ROW()-INT($B$1/2))):INDIRECT("B"&amp;(ROW()+INT($B$1/2)))))</f>
        <v/>
      </c>
      <c r="D3949" s="848">
        <f t="shared" si="1251"/>
        <v>0</v>
      </c>
      <c r="E3949" s="275"/>
      <c r="F3949" s="15"/>
      <c r="G3949" s="3"/>
      <c r="H3949" s="3"/>
      <c r="I3949" s="3"/>
      <c r="J3949" s="3"/>
      <c r="K3949" s="3"/>
      <c r="L3949" s="554"/>
      <c r="M3949" s="545"/>
      <c r="N3949" s="546"/>
      <c r="O3949" s="5"/>
      <c r="P3949" s="216"/>
      <c r="Q3949" s="217"/>
      <c r="R3949" s="218"/>
      <c r="S3949" s="219">
        <f t="shared" si="1268"/>
        <v>0</v>
      </c>
      <c r="T3949" s="220">
        <f t="shared" si="1269"/>
        <v>0</v>
      </c>
      <c r="U3949" s="214">
        <f t="shared" si="1266"/>
        <v>0</v>
      </c>
      <c r="W3949" s="221"/>
      <c r="X3949" s="222"/>
      <c r="Y3949" s="222"/>
      <c r="Z3949" s="223"/>
      <c r="AA3949" s="222"/>
      <c r="AB3949" s="224"/>
      <c r="AC3949" s="225"/>
      <c r="AD3949" s="2">
        <f t="shared" si="1253"/>
        <v>0</v>
      </c>
      <c r="AE3949" s="2">
        <f t="shared" si="1254"/>
        <v>0</v>
      </c>
      <c r="AF3949" s="226"/>
      <c r="AG3949" s="219">
        <f t="shared" si="1258"/>
        <v>0</v>
      </c>
      <c r="AH3949" s="234">
        <f t="shared" si="1259"/>
        <v>0</v>
      </c>
      <c r="AI3949" s="214">
        <f t="shared" si="1267"/>
        <v>0</v>
      </c>
      <c r="AK3949" s="229">
        <f t="shared" si="1260"/>
        <v>0</v>
      </c>
      <c r="AL3949" s="226"/>
      <c r="AM3949" s="15"/>
      <c r="AN3949" s="232" t="e">
        <f t="shared" si="1261"/>
        <v>#DIV/0!</v>
      </c>
      <c r="AO3949" s="214">
        <f t="shared" si="1255"/>
        <v>0</v>
      </c>
      <c r="AQ3949" s="210"/>
      <c r="AR3949" s="231"/>
      <c r="AS3949" s="15"/>
      <c r="AT3949" s="232">
        <f t="shared" si="1262"/>
        <v>0</v>
      </c>
      <c r="AU3949" s="235">
        <f t="shared" si="1263"/>
        <v>0</v>
      </c>
      <c r="AY3949" s="210"/>
      <c r="AZ3949" s="231"/>
      <c r="BA3949" s="15"/>
      <c r="BB3949" s="232">
        <f t="shared" si="1252"/>
        <v>0</v>
      </c>
      <c r="BC3949" s="235">
        <f t="shared" si="1264"/>
        <v>0</v>
      </c>
      <c r="BG3949" s="210"/>
      <c r="BH3949" s="231"/>
      <c r="BI3949" s="15"/>
      <c r="BJ3949" s="232">
        <f t="shared" si="1256"/>
        <v>0</v>
      </c>
      <c r="BK3949" s="235">
        <f t="shared" si="1265"/>
        <v>0</v>
      </c>
      <c r="BM3949" s="109">
        <f t="shared" si="1257"/>
        <v>-6.0147619047617917</v>
      </c>
      <c r="BN3949" s="213"/>
      <c r="BR3949" s="228"/>
      <c r="BS3949" s="311"/>
      <c r="BT3949" s="3"/>
      <c r="BU3949" s="213"/>
      <c r="BV3949" s="213"/>
      <c r="BW3949" s="291"/>
    </row>
    <row r="3950" spans="1:75" x14ac:dyDescent="0.2">
      <c r="A3950" s="210"/>
      <c r="B3950" s="211"/>
      <c r="C3950" s="848" t="str">
        <f ca="1">IF(ISERR(AVERAGE(INDIRECT("B"&amp;(ROW()-INT($B$1/2))):INDIRECT("B"&amp;(ROW()+INT($B$1/2))))),"",AVERAGE(INDIRECT("B"&amp;(ROW()-INT($B$1/2))):INDIRECT("B"&amp;(ROW()+INT($B$1/2)))))</f>
        <v/>
      </c>
      <c r="D3950" s="848">
        <f t="shared" si="1251"/>
        <v>0</v>
      </c>
      <c r="E3950" s="275"/>
      <c r="F3950" s="15"/>
      <c r="G3950" s="3"/>
      <c r="H3950" s="3"/>
      <c r="I3950" s="3"/>
      <c r="J3950" s="3"/>
      <c r="K3950" s="3"/>
      <c r="L3950" s="554"/>
      <c r="M3950" s="545"/>
      <c r="N3950" s="546"/>
      <c r="O3950" s="5"/>
      <c r="P3950" s="216"/>
      <c r="Q3950" s="217"/>
      <c r="R3950" s="218"/>
      <c r="S3950" s="219">
        <f t="shared" si="1268"/>
        <v>0</v>
      </c>
      <c r="T3950" s="220">
        <f t="shared" si="1269"/>
        <v>0</v>
      </c>
      <c r="U3950" s="214">
        <f t="shared" si="1266"/>
        <v>0</v>
      </c>
      <c r="W3950" s="221"/>
      <c r="X3950" s="222"/>
      <c r="Y3950" s="222"/>
      <c r="Z3950" s="223"/>
      <c r="AA3950" s="222"/>
      <c r="AB3950" s="224"/>
      <c r="AC3950" s="225"/>
      <c r="AD3950" s="2">
        <f t="shared" si="1253"/>
        <v>0</v>
      </c>
      <c r="AE3950" s="2">
        <f t="shared" si="1254"/>
        <v>0</v>
      </c>
      <c r="AF3950" s="226"/>
      <c r="AG3950" s="219">
        <f t="shared" si="1258"/>
        <v>0</v>
      </c>
      <c r="AH3950" s="234">
        <f t="shared" si="1259"/>
        <v>0</v>
      </c>
      <c r="AI3950" s="214">
        <f t="shared" si="1267"/>
        <v>0</v>
      </c>
      <c r="AK3950" s="229">
        <f t="shared" si="1260"/>
        <v>0</v>
      </c>
      <c r="AL3950" s="226"/>
      <c r="AM3950" s="15"/>
      <c r="AN3950" s="232" t="e">
        <f t="shared" si="1261"/>
        <v>#DIV/0!</v>
      </c>
      <c r="AO3950" s="214">
        <f t="shared" si="1255"/>
        <v>0</v>
      </c>
      <c r="AQ3950" s="210"/>
      <c r="AR3950" s="231"/>
      <c r="AS3950" s="15"/>
      <c r="AT3950" s="232">
        <f t="shared" si="1262"/>
        <v>0</v>
      </c>
      <c r="AU3950" s="235">
        <f t="shared" si="1263"/>
        <v>0</v>
      </c>
      <c r="AY3950" s="210"/>
      <c r="AZ3950" s="231"/>
      <c r="BA3950" s="15"/>
      <c r="BB3950" s="232">
        <f t="shared" si="1252"/>
        <v>0</v>
      </c>
      <c r="BC3950" s="235">
        <f t="shared" si="1264"/>
        <v>0</v>
      </c>
      <c r="BG3950" s="210"/>
      <c r="BH3950" s="231"/>
      <c r="BI3950" s="15"/>
      <c r="BJ3950" s="232">
        <f t="shared" si="1256"/>
        <v>0</v>
      </c>
      <c r="BK3950" s="235">
        <f t="shared" si="1265"/>
        <v>0</v>
      </c>
      <c r="BM3950" s="109">
        <f t="shared" si="1257"/>
        <v>-6.0165942422595284</v>
      </c>
      <c r="BN3950" s="213"/>
      <c r="BR3950" s="228"/>
      <c r="BS3950" s="311"/>
      <c r="BT3950" s="3"/>
      <c r="BU3950" s="213"/>
      <c r="BV3950" s="213"/>
      <c r="BW3950" s="291"/>
    </row>
    <row r="3951" spans="1:75" x14ac:dyDescent="0.2">
      <c r="A3951" s="210"/>
      <c r="B3951" s="211"/>
      <c r="C3951" s="848" t="str">
        <f ca="1">IF(ISERR(AVERAGE(INDIRECT("B"&amp;(ROW()-INT($B$1/2))):INDIRECT("B"&amp;(ROW()+INT($B$1/2))))),"",AVERAGE(INDIRECT("B"&amp;(ROW()-INT($B$1/2))):INDIRECT("B"&amp;(ROW()+INT($B$1/2)))))</f>
        <v/>
      </c>
      <c r="D3951" s="848">
        <f t="shared" si="1251"/>
        <v>0</v>
      </c>
      <c r="E3951" s="275"/>
      <c r="F3951" s="15"/>
      <c r="G3951" s="3"/>
      <c r="H3951" s="3"/>
      <c r="I3951" s="3"/>
      <c r="J3951" s="3"/>
      <c r="K3951" s="3"/>
      <c r="L3951" s="554"/>
      <c r="M3951" s="545"/>
      <c r="N3951" s="546"/>
      <c r="O3951" s="5"/>
      <c r="P3951" s="216"/>
      <c r="Q3951" s="217"/>
      <c r="R3951" s="218"/>
      <c r="S3951" s="219">
        <f t="shared" si="1268"/>
        <v>0</v>
      </c>
      <c r="T3951" s="220">
        <f t="shared" si="1269"/>
        <v>0</v>
      </c>
      <c r="U3951" s="214">
        <f t="shared" si="1266"/>
        <v>0</v>
      </c>
      <c r="W3951" s="221"/>
      <c r="X3951" s="222"/>
      <c r="Y3951" s="222"/>
      <c r="Z3951" s="223"/>
      <c r="AA3951" s="222"/>
      <c r="AB3951" s="224"/>
      <c r="AC3951" s="225"/>
      <c r="AD3951" s="2">
        <f t="shared" si="1253"/>
        <v>0</v>
      </c>
      <c r="AE3951" s="2">
        <f t="shared" si="1254"/>
        <v>0</v>
      </c>
      <c r="AF3951" s="226"/>
      <c r="AG3951" s="219">
        <f t="shared" si="1258"/>
        <v>0</v>
      </c>
      <c r="AH3951" s="234">
        <f t="shared" si="1259"/>
        <v>0</v>
      </c>
      <c r="AI3951" s="214">
        <f t="shared" si="1267"/>
        <v>0</v>
      </c>
      <c r="AK3951" s="229">
        <f t="shared" si="1260"/>
        <v>0</v>
      </c>
      <c r="AL3951" s="226"/>
      <c r="AM3951" s="15"/>
      <c r="AN3951" s="232" t="e">
        <f t="shared" si="1261"/>
        <v>#DIV/0!</v>
      </c>
      <c r="AO3951" s="214">
        <f t="shared" si="1255"/>
        <v>0</v>
      </c>
      <c r="AQ3951" s="210"/>
      <c r="AR3951" s="231"/>
      <c r="AS3951" s="15"/>
      <c r="AT3951" s="232">
        <f t="shared" si="1262"/>
        <v>0</v>
      </c>
      <c r="AU3951" s="235">
        <f t="shared" si="1263"/>
        <v>0</v>
      </c>
      <c r="AY3951" s="210"/>
      <c r="AZ3951" s="231"/>
      <c r="BA3951" s="15"/>
      <c r="BB3951" s="232">
        <f t="shared" si="1252"/>
        <v>0</v>
      </c>
      <c r="BC3951" s="235">
        <f t="shared" si="1264"/>
        <v>0</v>
      </c>
      <c r="BG3951" s="210"/>
      <c r="BH3951" s="231"/>
      <c r="BI3951" s="15"/>
      <c r="BJ3951" s="232">
        <f t="shared" si="1256"/>
        <v>0</v>
      </c>
      <c r="BK3951" s="235">
        <f t="shared" si="1265"/>
        <v>0</v>
      </c>
      <c r="BM3951" s="109">
        <f t="shared" si="1257"/>
        <v>-6.0184265797572651</v>
      </c>
      <c r="BN3951" s="213"/>
      <c r="BR3951" s="228"/>
      <c r="BS3951" s="311"/>
      <c r="BT3951" s="3"/>
      <c r="BU3951" s="213"/>
      <c r="BV3951" s="213"/>
      <c r="BW3951" s="291"/>
    </row>
    <row r="3952" spans="1:75" x14ac:dyDescent="0.2">
      <c r="A3952" s="210"/>
      <c r="B3952" s="211"/>
      <c r="C3952" s="848" t="str">
        <f ca="1">IF(ISERR(AVERAGE(INDIRECT("B"&amp;(ROW()-INT($B$1/2))):INDIRECT("B"&amp;(ROW()+INT($B$1/2))))),"",AVERAGE(INDIRECT("B"&amp;(ROW()-INT($B$1/2))):INDIRECT("B"&amp;(ROW()+INT($B$1/2)))))</f>
        <v/>
      </c>
      <c r="D3952" s="848">
        <f t="shared" si="1251"/>
        <v>0</v>
      </c>
      <c r="E3952" s="275"/>
      <c r="F3952" s="15"/>
      <c r="G3952" s="3"/>
      <c r="H3952" s="3"/>
      <c r="I3952" s="3"/>
      <c r="J3952" s="3"/>
      <c r="K3952" s="3"/>
      <c r="L3952" s="554"/>
      <c r="M3952" s="545"/>
      <c r="N3952" s="546"/>
      <c r="O3952" s="5"/>
      <c r="P3952" s="216"/>
      <c r="Q3952" s="217"/>
      <c r="R3952" s="218"/>
      <c r="S3952" s="219">
        <f t="shared" si="1268"/>
        <v>0</v>
      </c>
      <c r="T3952" s="220">
        <f t="shared" si="1269"/>
        <v>0</v>
      </c>
      <c r="U3952" s="214">
        <f t="shared" si="1266"/>
        <v>0</v>
      </c>
      <c r="W3952" s="221"/>
      <c r="X3952" s="222"/>
      <c r="Y3952" s="222"/>
      <c r="Z3952" s="223"/>
      <c r="AA3952" s="222"/>
      <c r="AB3952" s="224"/>
      <c r="AC3952" s="225"/>
      <c r="AD3952" s="2">
        <f t="shared" si="1253"/>
        <v>0</v>
      </c>
      <c r="AE3952" s="2">
        <f t="shared" si="1254"/>
        <v>0</v>
      </c>
      <c r="AF3952" s="226"/>
      <c r="AG3952" s="219">
        <f t="shared" si="1258"/>
        <v>0</v>
      </c>
      <c r="AH3952" s="234">
        <f t="shared" si="1259"/>
        <v>0</v>
      </c>
      <c r="AI3952" s="214">
        <f t="shared" si="1267"/>
        <v>0</v>
      </c>
      <c r="AK3952" s="229">
        <f t="shared" si="1260"/>
        <v>0</v>
      </c>
      <c r="AL3952" s="226"/>
      <c r="AM3952" s="15"/>
      <c r="AN3952" s="232" t="e">
        <f t="shared" si="1261"/>
        <v>#DIV/0!</v>
      </c>
      <c r="AO3952" s="214">
        <f t="shared" si="1255"/>
        <v>0</v>
      </c>
      <c r="AQ3952" s="210"/>
      <c r="AR3952" s="231"/>
      <c r="AS3952" s="15"/>
      <c r="AT3952" s="232">
        <f t="shared" si="1262"/>
        <v>0</v>
      </c>
      <c r="AU3952" s="235">
        <f t="shared" si="1263"/>
        <v>0</v>
      </c>
      <c r="AY3952" s="210"/>
      <c r="AZ3952" s="231"/>
      <c r="BA3952" s="15"/>
      <c r="BB3952" s="232">
        <f t="shared" si="1252"/>
        <v>0</v>
      </c>
      <c r="BC3952" s="235">
        <f t="shared" si="1264"/>
        <v>0</v>
      </c>
      <c r="BG3952" s="210"/>
      <c r="BH3952" s="231"/>
      <c r="BI3952" s="15"/>
      <c r="BJ3952" s="232">
        <f t="shared" si="1256"/>
        <v>0</v>
      </c>
      <c r="BK3952" s="235">
        <f t="shared" si="1265"/>
        <v>0</v>
      </c>
      <c r="BM3952" s="109">
        <f t="shared" si="1257"/>
        <v>-6.0202589172550018</v>
      </c>
      <c r="BN3952" s="213"/>
      <c r="BR3952" s="228"/>
      <c r="BS3952" s="311"/>
      <c r="BT3952" s="3"/>
      <c r="BU3952" s="213"/>
      <c r="BV3952" s="213"/>
      <c r="BW3952" s="291"/>
    </row>
    <row r="3953" spans="1:75" x14ac:dyDescent="0.2">
      <c r="A3953" s="210"/>
      <c r="B3953" s="211"/>
      <c r="C3953" s="848" t="str">
        <f ca="1">IF(ISERR(AVERAGE(INDIRECT("B"&amp;(ROW()-INT($B$1/2))):INDIRECT("B"&amp;(ROW()+INT($B$1/2))))),"",AVERAGE(INDIRECT("B"&amp;(ROW()-INT($B$1/2))):INDIRECT("B"&amp;(ROW()+INT($B$1/2)))))</f>
        <v/>
      </c>
      <c r="D3953" s="848">
        <f t="shared" si="1251"/>
        <v>0</v>
      </c>
      <c r="E3953" s="275"/>
      <c r="F3953" s="15"/>
      <c r="G3953" s="3"/>
      <c r="H3953" s="3"/>
      <c r="I3953" s="3"/>
      <c r="J3953" s="3"/>
      <c r="K3953" s="3"/>
      <c r="L3953" s="554"/>
      <c r="M3953" s="545"/>
      <c r="N3953" s="546"/>
      <c r="O3953" s="5"/>
      <c r="P3953" s="216"/>
      <c r="Q3953" s="217"/>
      <c r="R3953" s="218"/>
      <c r="S3953" s="219">
        <f t="shared" si="1268"/>
        <v>0</v>
      </c>
      <c r="T3953" s="220">
        <f t="shared" si="1269"/>
        <v>0</v>
      </c>
      <c r="U3953" s="214">
        <f t="shared" si="1266"/>
        <v>0</v>
      </c>
      <c r="W3953" s="221"/>
      <c r="X3953" s="222"/>
      <c r="Y3953" s="222"/>
      <c r="Z3953" s="223"/>
      <c r="AA3953" s="222"/>
      <c r="AB3953" s="224"/>
      <c r="AC3953" s="225"/>
      <c r="AD3953" s="2">
        <f t="shared" si="1253"/>
        <v>0</v>
      </c>
      <c r="AE3953" s="2">
        <f t="shared" si="1254"/>
        <v>0</v>
      </c>
      <c r="AF3953" s="226"/>
      <c r="AG3953" s="219">
        <f t="shared" si="1258"/>
        <v>0</v>
      </c>
      <c r="AH3953" s="234">
        <f t="shared" si="1259"/>
        <v>0</v>
      </c>
      <c r="AI3953" s="214">
        <f t="shared" si="1267"/>
        <v>0</v>
      </c>
      <c r="AK3953" s="229">
        <f t="shared" si="1260"/>
        <v>0</v>
      </c>
      <c r="AL3953" s="226"/>
      <c r="AM3953" s="15"/>
      <c r="AN3953" s="232" t="e">
        <f t="shared" si="1261"/>
        <v>#DIV/0!</v>
      </c>
      <c r="AO3953" s="214">
        <f t="shared" si="1255"/>
        <v>0</v>
      </c>
      <c r="AQ3953" s="210"/>
      <c r="AR3953" s="231"/>
      <c r="AS3953" s="15"/>
      <c r="AT3953" s="232">
        <f t="shared" si="1262"/>
        <v>0</v>
      </c>
      <c r="AU3953" s="235">
        <f t="shared" si="1263"/>
        <v>0</v>
      </c>
      <c r="AY3953" s="210"/>
      <c r="AZ3953" s="231"/>
      <c r="BA3953" s="15"/>
      <c r="BB3953" s="232">
        <f t="shared" si="1252"/>
        <v>0</v>
      </c>
      <c r="BC3953" s="235">
        <f t="shared" si="1264"/>
        <v>0</v>
      </c>
      <c r="BG3953" s="210"/>
      <c r="BH3953" s="231"/>
      <c r="BI3953" s="15"/>
      <c r="BJ3953" s="232">
        <f t="shared" si="1256"/>
        <v>0</v>
      </c>
      <c r="BK3953" s="235">
        <f t="shared" si="1265"/>
        <v>0</v>
      </c>
      <c r="BM3953" s="109">
        <f t="shared" si="1257"/>
        <v>-6.0220912547527385</v>
      </c>
      <c r="BN3953" s="213"/>
      <c r="BR3953" s="228"/>
      <c r="BS3953" s="311"/>
      <c r="BT3953" s="3"/>
      <c r="BU3953" s="213"/>
      <c r="BV3953" s="213"/>
      <c r="BW3953" s="291"/>
    </row>
    <row r="3954" spans="1:75" x14ac:dyDescent="0.2">
      <c r="A3954" s="210"/>
      <c r="B3954" s="211"/>
      <c r="C3954" s="848" t="str">
        <f ca="1">IF(ISERR(AVERAGE(INDIRECT("B"&amp;(ROW()-INT($B$1/2))):INDIRECT("B"&amp;(ROW()+INT($B$1/2))))),"",AVERAGE(INDIRECT("B"&amp;(ROW()-INT($B$1/2))):INDIRECT("B"&amp;(ROW()+INT($B$1/2)))))</f>
        <v/>
      </c>
      <c r="D3954" s="848">
        <f t="shared" si="1251"/>
        <v>0</v>
      </c>
      <c r="E3954" s="275"/>
      <c r="F3954" s="15"/>
      <c r="G3954" s="3"/>
      <c r="H3954" s="3"/>
      <c r="I3954" s="3"/>
      <c r="J3954" s="3"/>
      <c r="K3954" s="3"/>
      <c r="L3954" s="554"/>
      <c r="M3954" s="545"/>
      <c r="N3954" s="546"/>
      <c r="O3954" s="5"/>
      <c r="P3954" s="216"/>
      <c r="Q3954" s="217"/>
      <c r="R3954" s="218"/>
      <c r="S3954" s="219">
        <f t="shared" si="1268"/>
        <v>0</v>
      </c>
      <c r="T3954" s="220">
        <f t="shared" si="1269"/>
        <v>0</v>
      </c>
      <c r="U3954" s="214">
        <f t="shared" si="1266"/>
        <v>0</v>
      </c>
      <c r="W3954" s="221"/>
      <c r="X3954" s="222"/>
      <c r="Y3954" s="222"/>
      <c r="Z3954" s="223"/>
      <c r="AA3954" s="222"/>
      <c r="AB3954" s="224"/>
      <c r="AC3954" s="225"/>
      <c r="AD3954" s="2">
        <f t="shared" si="1253"/>
        <v>0</v>
      </c>
      <c r="AE3954" s="2">
        <f t="shared" si="1254"/>
        <v>0</v>
      </c>
      <c r="AF3954" s="226"/>
      <c r="AG3954" s="219">
        <f t="shared" si="1258"/>
        <v>0</v>
      </c>
      <c r="AH3954" s="234">
        <f t="shared" si="1259"/>
        <v>0</v>
      </c>
      <c r="AI3954" s="214">
        <f t="shared" si="1267"/>
        <v>0</v>
      </c>
      <c r="AK3954" s="229">
        <f t="shared" si="1260"/>
        <v>0</v>
      </c>
      <c r="AL3954" s="226"/>
      <c r="AM3954" s="15"/>
      <c r="AN3954" s="232" t="e">
        <f t="shared" si="1261"/>
        <v>#DIV/0!</v>
      </c>
      <c r="AO3954" s="214">
        <f t="shared" si="1255"/>
        <v>0</v>
      </c>
      <c r="AQ3954" s="210"/>
      <c r="AR3954" s="231"/>
      <c r="AS3954" s="15"/>
      <c r="AT3954" s="232">
        <f t="shared" si="1262"/>
        <v>0</v>
      </c>
      <c r="AU3954" s="235">
        <f t="shared" si="1263"/>
        <v>0</v>
      </c>
      <c r="AY3954" s="210"/>
      <c r="AZ3954" s="231"/>
      <c r="BA3954" s="15"/>
      <c r="BB3954" s="232">
        <f t="shared" si="1252"/>
        <v>0</v>
      </c>
      <c r="BC3954" s="235">
        <f t="shared" si="1264"/>
        <v>0</v>
      </c>
      <c r="BG3954" s="210"/>
      <c r="BH3954" s="231"/>
      <c r="BI3954" s="15"/>
      <c r="BJ3954" s="232">
        <f t="shared" si="1256"/>
        <v>0</v>
      </c>
      <c r="BK3954" s="235">
        <f t="shared" si="1265"/>
        <v>0</v>
      </c>
      <c r="BM3954" s="109">
        <f t="shared" si="1257"/>
        <v>-6.0239235922504752</v>
      </c>
      <c r="BN3954" s="213"/>
      <c r="BR3954" s="228"/>
      <c r="BS3954" s="311"/>
      <c r="BT3954" s="3"/>
      <c r="BU3954" s="213"/>
      <c r="BV3954" s="213"/>
      <c r="BW3954" s="291"/>
    </row>
    <row r="3955" spans="1:75" x14ac:dyDescent="0.2">
      <c r="A3955" s="210"/>
      <c r="B3955" s="211"/>
      <c r="C3955" s="848" t="str">
        <f ca="1">IF(ISERR(AVERAGE(INDIRECT("B"&amp;(ROW()-INT($B$1/2))):INDIRECT("B"&amp;(ROW()+INT($B$1/2))))),"",AVERAGE(INDIRECT("B"&amp;(ROW()-INT($B$1/2))):INDIRECT("B"&amp;(ROW()+INT($B$1/2)))))</f>
        <v/>
      </c>
      <c r="D3955" s="848">
        <f t="shared" si="1251"/>
        <v>0</v>
      </c>
      <c r="E3955" s="275"/>
      <c r="F3955" s="15"/>
      <c r="G3955" s="3"/>
      <c r="H3955" s="3"/>
      <c r="I3955" s="3"/>
      <c r="J3955" s="3"/>
      <c r="K3955" s="3"/>
      <c r="L3955" s="554"/>
      <c r="M3955" s="545"/>
      <c r="N3955" s="546"/>
      <c r="O3955" s="5"/>
      <c r="P3955" s="216"/>
      <c r="Q3955" s="217"/>
      <c r="R3955" s="218"/>
      <c r="S3955" s="219">
        <f t="shared" si="1268"/>
        <v>0</v>
      </c>
      <c r="T3955" s="220">
        <f t="shared" si="1269"/>
        <v>0</v>
      </c>
      <c r="U3955" s="214">
        <f t="shared" si="1266"/>
        <v>0</v>
      </c>
      <c r="W3955" s="221"/>
      <c r="X3955" s="222"/>
      <c r="Y3955" s="222"/>
      <c r="Z3955" s="223"/>
      <c r="AA3955" s="222"/>
      <c r="AB3955" s="224"/>
      <c r="AC3955" s="225"/>
      <c r="AD3955" s="2">
        <f t="shared" si="1253"/>
        <v>0</v>
      </c>
      <c r="AE3955" s="2">
        <f t="shared" si="1254"/>
        <v>0</v>
      </c>
      <c r="AF3955" s="226"/>
      <c r="AG3955" s="219">
        <f t="shared" si="1258"/>
        <v>0</v>
      </c>
      <c r="AH3955" s="234">
        <f t="shared" si="1259"/>
        <v>0</v>
      </c>
      <c r="AI3955" s="214">
        <f t="shared" si="1267"/>
        <v>0</v>
      </c>
      <c r="AK3955" s="229">
        <f t="shared" si="1260"/>
        <v>0</v>
      </c>
      <c r="AL3955" s="226"/>
      <c r="AM3955" s="15"/>
      <c r="AN3955" s="232" t="e">
        <f t="shared" si="1261"/>
        <v>#DIV/0!</v>
      </c>
      <c r="AO3955" s="214">
        <f t="shared" si="1255"/>
        <v>0</v>
      </c>
      <c r="AQ3955" s="210"/>
      <c r="AR3955" s="231"/>
      <c r="AS3955" s="15"/>
      <c r="AT3955" s="232">
        <f t="shared" si="1262"/>
        <v>0</v>
      </c>
      <c r="AU3955" s="235">
        <f t="shared" si="1263"/>
        <v>0</v>
      </c>
      <c r="AY3955" s="210"/>
      <c r="AZ3955" s="231"/>
      <c r="BA3955" s="15"/>
      <c r="BB3955" s="232">
        <f t="shared" si="1252"/>
        <v>0</v>
      </c>
      <c r="BC3955" s="235">
        <f t="shared" si="1264"/>
        <v>0</v>
      </c>
      <c r="BG3955" s="210"/>
      <c r="BH3955" s="231"/>
      <c r="BI3955" s="15"/>
      <c r="BJ3955" s="232">
        <f t="shared" si="1256"/>
        <v>0</v>
      </c>
      <c r="BK3955" s="235">
        <f t="shared" si="1265"/>
        <v>0</v>
      </c>
      <c r="BM3955" s="109">
        <f t="shared" si="1257"/>
        <v>-6.0257559297482119</v>
      </c>
      <c r="BN3955" s="213"/>
      <c r="BR3955" s="228"/>
      <c r="BS3955" s="311"/>
      <c r="BT3955" s="3"/>
      <c r="BU3955" s="213"/>
      <c r="BV3955" s="213"/>
      <c r="BW3955" s="291"/>
    </row>
    <row r="3956" spans="1:75" x14ac:dyDescent="0.2">
      <c r="A3956" s="210"/>
      <c r="B3956" s="211"/>
      <c r="C3956" s="848" t="str">
        <f ca="1">IF(ISERR(AVERAGE(INDIRECT("B"&amp;(ROW()-INT($B$1/2))):INDIRECT("B"&amp;(ROW()+INT($B$1/2))))),"",AVERAGE(INDIRECT("B"&amp;(ROW()-INT($B$1/2))):INDIRECT("B"&amp;(ROW()+INT($B$1/2)))))</f>
        <v/>
      </c>
      <c r="D3956" s="848">
        <f t="shared" si="1251"/>
        <v>0</v>
      </c>
      <c r="E3956" s="275"/>
      <c r="F3956" s="15"/>
      <c r="G3956" s="3"/>
      <c r="H3956" s="3"/>
      <c r="I3956" s="3"/>
      <c r="J3956" s="3"/>
      <c r="K3956" s="3"/>
      <c r="L3956" s="554"/>
      <c r="M3956" s="545"/>
      <c r="N3956" s="546"/>
      <c r="O3956" s="5"/>
      <c r="P3956" s="216"/>
      <c r="Q3956" s="217"/>
      <c r="R3956" s="218"/>
      <c r="S3956" s="219">
        <f t="shared" si="1268"/>
        <v>0</v>
      </c>
      <c r="T3956" s="220">
        <f t="shared" si="1269"/>
        <v>0</v>
      </c>
      <c r="U3956" s="214">
        <f t="shared" si="1266"/>
        <v>0</v>
      </c>
      <c r="W3956" s="221"/>
      <c r="X3956" s="222"/>
      <c r="Y3956" s="222"/>
      <c r="Z3956" s="223"/>
      <c r="AA3956" s="222"/>
      <c r="AB3956" s="224"/>
      <c r="AC3956" s="225"/>
      <c r="AD3956" s="2">
        <f t="shared" si="1253"/>
        <v>0</v>
      </c>
      <c r="AE3956" s="2">
        <f t="shared" si="1254"/>
        <v>0</v>
      </c>
      <c r="AF3956" s="226"/>
      <c r="AG3956" s="219">
        <f t="shared" si="1258"/>
        <v>0</v>
      </c>
      <c r="AH3956" s="234">
        <f t="shared" si="1259"/>
        <v>0</v>
      </c>
      <c r="AI3956" s="214">
        <f t="shared" si="1267"/>
        <v>0</v>
      </c>
      <c r="AK3956" s="229">
        <f t="shared" si="1260"/>
        <v>0</v>
      </c>
      <c r="AL3956" s="226"/>
      <c r="AM3956" s="15"/>
      <c r="AN3956" s="232" t="e">
        <f t="shared" si="1261"/>
        <v>#DIV/0!</v>
      </c>
      <c r="AO3956" s="214">
        <f t="shared" si="1255"/>
        <v>0</v>
      </c>
      <c r="AQ3956" s="210"/>
      <c r="AR3956" s="231"/>
      <c r="AS3956" s="15"/>
      <c r="AT3956" s="232">
        <f t="shared" si="1262"/>
        <v>0</v>
      </c>
      <c r="AU3956" s="235">
        <f t="shared" si="1263"/>
        <v>0</v>
      </c>
      <c r="AY3956" s="210"/>
      <c r="AZ3956" s="231"/>
      <c r="BA3956" s="15"/>
      <c r="BB3956" s="232">
        <f t="shared" si="1252"/>
        <v>0</v>
      </c>
      <c r="BC3956" s="235">
        <f t="shared" si="1264"/>
        <v>0</v>
      </c>
      <c r="BG3956" s="210"/>
      <c r="BH3956" s="231"/>
      <c r="BI3956" s="15"/>
      <c r="BJ3956" s="232">
        <f t="shared" si="1256"/>
        <v>0</v>
      </c>
      <c r="BK3956" s="235">
        <f t="shared" si="1265"/>
        <v>0</v>
      </c>
      <c r="BM3956" s="109">
        <f t="shared" si="1257"/>
        <v>-6.0275882672459486</v>
      </c>
      <c r="BN3956" s="213"/>
      <c r="BR3956" s="228"/>
      <c r="BS3956" s="311"/>
      <c r="BT3956" s="3"/>
      <c r="BU3956" s="213"/>
      <c r="BV3956" s="213"/>
      <c r="BW3956" s="291"/>
    </row>
    <row r="3957" spans="1:75" x14ac:dyDescent="0.2">
      <c r="A3957" s="210"/>
      <c r="B3957" s="211"/>
      <c r="C3957" s="848" t="str">
        <f ca="1">IF(ISERR(AVERAGE(INDIRECT("B"&amp;(ROW()-INT($B$1/2))):INDIRECT("B"&amp;(ROW()+INT($B$1/2))))),"",AVERAGE(INDIRECT("B"&amp;(ROW()-INT($B$1/2))):INDIRECT("B"&amp;(ROW()+INT($B$1/2)))))</f>
        <v/>
      </c>
      <c r="D3957" s="848">
        <f t="shared" si="1251"/>
        <v>0</v>
      </c>
      <c r="E3957" s="275"/>
      <c r="F3957" s="15"/>
      <c r="G3957" s="3"/>
      <c r="H3957" s="3"/>
      <c r="I3957" s="3"/>
      <c r="J3957" s="3"/>
      <c r="K3957" s="3"/>
      <c r="L3957" s="554"/>
      <c r="M3957" s="545"/>
      <c r="N3957" s="546"/>
      <c r="O3957" s="5"/>
      <c r="P3957" s="216"/>
      <c r="Q3957" s="217"/>
      <c r="R3957" s="218"/>
      <c r="S3957" s="219">
        <f t="shared" si="1268"/>
        <v>0</v>
      </c>
      <c r="T3957" s="220">
        <f t="shared" si="1269"/>
        <v>0</v>
      </c>
      <c r="U3957" s="214">
        <f t="shared" si="1266"/>
        <v>0</v>
      </c>
      <c r="W3957" s="221"/>
      <c r="X3957" s="222"/>
      <c r="Y3957" s="222"/>
      <c r="Z3957" s="223"/>
      <c r="AA3957" s="222"/>
      <c r="AB3957" s="224"/>
      <c r="AC3957" s="225"/>
      <c r="AD3957" s="2">
        <f t="shared" si="1253"/>
        <v>0</v>
      </c>
      <c r="AE3957" s="2">
        <f t="shared" si="1254"/>
        <v>0</v>
      </c>
      <c r="AF3957" s="226"/>
      <c r="AG3957" s="219">
        <f t="shared" si="1258"/>
        <v>0</v>
      </c>
      <c r="AH3957" s="234">
        <f t="shared" si="1259"/>
        <v>0</v>
      </c>
      <c r="AI3957" s="214">
        <f t="shared" si="1267"/>
        <v>0</v>
      </c>
      <c r="AK3957" s="229">
        <f t="shared" si="1260"/>
        <v>0</v>
      </c>
      <c r="AL3957" s="226"/>
      <c r="AM3957" s="15"/>
      <c r="AN3957" s="232" t="e">
        <f t="shared" si="1261"/>
        <v>#DIV/0!</v>
      </c>
      <c r="AO3957" s="214">
        <f t="shared" si="1255"/>
        <v>0</v>
      </c>
      <c r="AQ3957" s="210"/>
      <c r="AR3957" s="231"/>
      <c r="AS3957" s="15"/>
      <c r="AT3957" s="232">
        <f t="shared" si="1262"/>
        <v>0</v>
      </c>
      <c r="AU3957" s="235">
        <f t="shared" si="1263"/>
        <v>0</v>
      </c>
      <c r="AY3957" s="210"/>
      <c r="AZ3957" s="231"/>
      <c r="BA3957" s="15"/>
      <c r="BB3957" s="232">
        <f t="shared" si="1252"/>
        <v>0</v>
      </c>
      <c r="BC3957" s="235">
        <f t="shared" si="1264"/>
        <v>0</v>
      </c>
      <c r="BG3957" s="210"/>
      <c r="BH3957" s="231"/>
      <c r="BI3957" s="15"/>
      <c r="BJ3957" s="232">
        <f t="shared" si="1256"/>
        <v>0</v>
      </c>
      <c r="BK3957" s="235">
        <f t="shared" si="1265"/>
        <v>0</v>
      </c>
      <c r="BM3957" s="109">
        <f t="shared" si="1257"/>
        <v>-6.0294206047436854</v>
      </c>
      <c r="BN3957" s="213"/>
      <c r="BR3957" s="228"/>
      <c r="BS3957" s="311"/>
      <c r="BT3957" s="3"/>
      <c r="BU3957" s="213"/>
      <c r="BV3957" s="213"/>
      <c r="BW3957" s="291"/>
    </row>
    <row r="3958" spans="1:75" x14ac:dyDescent="0.2">
      <c r="A3958" s="210"/>
      <c r="B3958" s="211"/>
      <c r="C3958" s="848" t="str">
        <f ca="1">IF(ISERR(AVERAGE(INDIRECT("B"&amp;(ROW()-INT($B$1/2))):INDIRECT("B"&amp;(ROW()+INT($B$1/2))))),"",AVERAGE(INDIRECT("B"&amp;(ROW()-INT($B$1/2))):INDIRECT("B"&amp;(ROW()+INT($B$1/2)))))</f>
        <v/>
      </c>
      <c r="D3958" s="848">
        <f t="shared" si="1251"/>
        <v>0</v>
      </c>
      <c r="E3958" s="275"/>
      <c r="F3958" s="15"/>
      <c r="G3958" s="3"/>
      <c r="H3958" s="3"/>
      <c r="I3958" s="3"/>
      <c r="J3958" s="3"/>
      <c r="K3958" s="3"/>
      <c r="L3958" s="554"/>
      <c r="M3958" s="545"/>
      <c r="N3958" s="546"/>
      <c r="O3958" s="5"/>
      <c r="P3958" s="216"/>
      <c r="Q3958" s="217"/>
      <c r="R3958" s="218"/>
      <c r="S3958" s="219">
        <f t="shared" si="1268"/>
        <v>0</v>
      </c>
      <c r="T3958" s="220">
        <f t="shared" si="1269"/>
        <v>0</v>
      </c>
      <c r="U3958" s="214">
        <f t="shared" si="1266"/>
        <v>0</v>
      </c>
      <c r="W3958" s="221"/>
      <c r="X3958" s="222"/>
      <c r="Y3958" s="222"/>
      <c r="Z3958" s="223"/>
      <c r="AA3958" s="222"/>
      <c r="AB3958" s="224"/>
      <c r="AC3958" s="225"/>
      <c r="AD3958" s="2">
        <f t="shared" si="1253"/>
        <v>0</v>
      </c>
      <c r="AE3958" s="2">
        <f t="shared" si="1254"/>
        <v>0</v>
      </c>
      <c r="AF3958" s="226"/>
      <c r="AG3958" s="219">
        <f t="shared" si="1258"/>
        <v>0</v>
      </c>
      <c r="AH3958" s="234">
        <f t="shared" si="1259"/>
        <v>0</v>
      </c>
      <c r="AI3958" s="214">
        <f t="shared" si="1267"/>
        <v>0</v>
      </c>
      <c r="AK3958" s="229">
        <f t="shared" si="1260"/>
        <v>0</v>
      </c>
      <c r="AL3958" s="226"/>
      <c r="AM3958" s="15"/>
      <c r="AN3958" s="232" t="e">
        <f t="shared" si="1261"/>
        <v>#DIV/0!</v>
      </c>
      <c r="AO3958" s="214">
        <f t="shared" si="1255"/>
        <v>0</v>
      </c>
      <c r="AQ3958" s="210"/>
      <c r="AR3958" s="231"/>
      <c r="AS3958" s="15"/>
      <c r="AT3958" s="232">
        <f t="shared" si="1262"/>
        <v>0</v>
      </c>
      <c r="AU3958" s="235">
        <f t="shared" si="1263"/>
        <v>0</v>
      </c>
      <c r="AY3958" s="210"/>
      <c r="AZ3958" s="231"/>
      <c r="BA3958" s="15"/>
      <c r="BB3958" s="232">
        <f t="shared" si="1252"/>
        <v>0</v>
      </c>
      <c r="BC3958" s="235">
        <f t="shared" si="1264"/>
        <v>0</v>
      </c>
      <c r="BG3958" s="210"/>
      <c r="BH3958" s="231"/>
      <c r="BI3958" s="15"/>
      <c r="BJ3958" s="232">
        <f t="shared" si="1256"/>
        <v>0</v>
      </c>
      <c r="BK3958" s="235">
        <f t="shared" si="1265"/>
        <v>0</v>
      </c>
      <c r="BM3958" s="109">
        <f t="shared" si="1257"/>
        <v>-6.0312529422414221</v>
      </c>
      <c r="BN3958" s="213"/>
      <c r="BR3958" s="228"/>
      <c r="BS3958" s="311"/>
      <c r="BT3958" s="3"/>
      <c r="BU3958" s="213"/>
      <c r="BV3958" s="213"/>
      <c r="BW3958" s="291"/>
    </row>
    <row r="3959" spans="1:75" x14ac:dyDescent="0.2">
      <c r="A3959" s="210"/>
      <c r="B3959" s="211"/>
      <c r="C3959" s="848" t="str">
        <f ca="1">IF(ISERR(AVERAGE(INDIRECT("B"&amp;(ROW()-INT($B$1/2))):INDIRECT("B"&amp;(ROW()+INT($B$1/2))))),"",AVERAGE(INDIRECT("B"&amp;(ROW()-INT($B$1/2))):INDIRECT("B"&amp;(ROW()+INT($B$1/2)))))</f>
        <v/>
      </c>
      <c r="D3959" s="848">
        <f t="shared" si="1251"/>
        <v>0</v>
      </c>
      <c r="E3959" s="275"/>
      <c r="F3959" s="15"/>
      <c r="G3959" s="3"/>
      <c r="H3959" s="3"/>
      <c r="I3959" s="3"/>
      <c r="J3959" s="3"/>
      <c r="K3959" s="3"/>
      <c r="L3959" s="554"/>
      <c r="M3959" s="545"/>
      <c r="N3959" s="546"/>
      <c r="O3959" s="5"/>
      <c r="P3959" s="216"/>
      <c r="Q3959" s="217"/>
      <c r="R3959" s="218"/>
      <c r="S3959" s="219">
        <f t="shared" si="1268"/>
        <v>0</v>
      </c>
      <c r="T3959" s="220">
        <f t="shared" si="1269"/>
        <v>0</v>
      </c>
      <c r="U3959" s="214">
        <f t="shared" si="1266"/>
        <v>0</v>
      </c>
      <c r="W3959" s="221"/>
      <c r="X3959" s="222"/>
      <c r="Y3959" s="222"/>
      <c r="Z3959" s="223"/>
      <c r="AA3959" s="222"/>
      <c r="AB3959" s="224"/>
      <c r="AC3959" s="225"/>
      <c r="AD3959" s="2">
        <f t="shared" si="1253"/>
        <v>0</v>
      </c>
      <c r="AE3959" s="2">
        <f t="shared" si="1254"/>
        <v>0</v>
      </c>
      <c r="AF3959" s="226"/>
      <c r="AG3959" s="219">
        <f t="shared" si="1258"/>
        <v>0</v>
      </c>
      <c r="AH3959" s="234">
        <f t="shared" si="1259"/>
        <v>0</v>
      </c>
      <c r="AI3959" s="214">
        <f t="shared" si="1267"/>
        <v>0</v>
      </c>
      <c r="AK3959" s="229">
        <f t="shared" si="1260"/>
        <v>0</v>
      </c>
      <c r="AL3959" s="226"/>
      <c r="AM3959" s="15"/>
      <c r="AN3959" s="232" t="e">
        <f t="shared" si="1261"/>
        <v>#DIV/0!</v>
      </c>
      <c r="AO3959" s="214">
        <f t="shared" si="1255"/>
        <v>0</v>
      </c>
      <c r="AQ3959" s="210"/>
      <c r="AR3959" s="231"/>
      <c r="AS3959" s="15"/>
      <c r="AT3959" s="232">
        <f t="shared" si="1262"/>
        <v>0</v>
      </c>
      <c r="AU3959" s="235">
        <f t="shared" si="1263"/>
        <v>0</v>
      </c>
      <c r="AY3959" s="210"/>
      <c r="AZ3959" s="231"/>
      <c r="BA3959" s="15"/>
      <c r="BB3959" s="232">
        <f t="shared" si="1252"/>
        <v>0</v>
      </c>
      <c r="BC3959" s="235">
        <f t="shared" si="1264"/>
        <v>0</v>
      </c>
      <c r="BG3959" s="210"/>
      <c r="BH3959" s="231"/>
      <c r="BI3959" s="15"/>
      <c r="BJ3959" s="232">
        <f t="shared" si="1256"/>
        <v>0</v>
      </c>
      <c r="BK3959" s="235">
        <f t="shared" si="1265"/>
        <v>0</v>
      </c>
      <c r="BM3959" s="109">
        <f t="shared" si="1257"/>
        <v>-6.0330852797391588</v>
      </c>
      <c r="BN3959" s="213"/>
      <c r="BR3959" s="228"/>
      <c r="BS3959" s="311"/>
      <c r="BT3959" s="3"/>
      <c r="BU3959" s="213"/>
      <c r="BV3959" s="213"/>
      <c r="BW3959" s="291"/>
    </row>
    <row r="3960" spans="1:75" x14ac:dyDescent="0.2">
      <c r="A3960" s="210"/>
      <c r="B3960" s="211"/>
      <c r="C3960" s="848" t="str">
        <f ca="1">IF(ISERR(AVERAGE(INDIRECT("B"&amp;(ROW()-INT($B$1/2))):INDIRECT("B"&amp;(ROW()+INT($B$1/2))))),"",AVERAGE(INDIRECT("B"&amp;(ROW()-INT($B$1/2))):INDIRECT("B"&amp;(ROW()+INT($B$1/2)))))</f>
        <v/>
      </c>
      <c r="D3960" s="848">
        <f t="shared" si="1251"/>
        <v>0</v>
      </c>
      <c r="E3960" s="275"/>
      <c r="F3960" s="15"/>
      <c r="G3960" s="3"/>
      <c r="H3960" s="3"/>
      <c r="I3960" s="3"/>
      <c r="J3960" s="3"/>
      <c r="K3960" s="3"/>
      <c r="L3960" s="554"/>
      <c r="M3960" s="545"/>
      <c r="N3960" s="546"/>
      <c r="O3960" s="5"/>
      <c r="P3960" s="216"/>
      <c r="Q3960" s="217"/>
      <c r="R3960" s="218"/>
      <c r="S3960" s="219">
        <f t="shared" si="1268"/>
        <v>0</v>
      </c>
      <c r="T3960" s="220">
        <f t="shared" si="1269"/>
        <v>0</v>
      </c>
      <c r="U3960" s="214">
        <f t="shared" si="1266"/>
        <v>0</v>
      </c>
      <c r="W3960" s="221"/>
      <c r="X3960" s="222"/>
      <c r="Y3960" s="222"/>
      <c r="Z3960" s="223"/>
      <c r="AA3960" s="222"/>
      <c r="AB3960" s="224"/>
      <c r="AC3960" s="225"/>
      <c r="AD3960" s="2">
        <f t="shared" si="1253"/>
        <v>0</v>
      </c>
      <c r="AE3960" s="2">
        <f t="shared" si="1254"/>
        <v>0</v>
      </c>
      <c r="AF3960" s="226"/>
      <c r="AG3960" s="219">
        <f t="shared" si="1258"/>
        <v>0</v>
      </c>
      <c r="AH3960" s="234">
        <f t="shared" si="1259"/>
        <v>0</v>
      </c>
      <c r="AI3960" s="214">
        <f t="shared" si="1267"/>
        <v>0</v>
      </c>
      <c r="AK3960" s="229">
        <f t="shared" si="1260"/>
        <v>0</v>
      </c>
      <c r="AL3960" s="226"/>
      <c r="AM3960" s="15"/>
      <c r="AN3960" s="232" t="e">
        <f t="shared" si="1261"/>
        <v>#DIV/0!</v>
      </c>
      <c r="AO3960" s="214">
        <f t="shared" si="1255"/>
        <v>0</v>
      </c>
      <c r="AQ3960" s="210"/>
      <c r="AR3960" s="231"/>
      <c r="AS3960" s="15"/>
      <c r="AT3960" s="232">
        <f t="shared" si="1262"/>
        <v>0</v>
      </c>
      <c r="AU3960" s="235">
        <f t="shared" si="1263"/>
        <v>0</v>
      </c>
      <c r="AY3960" s="210"/>
      <c r="AZ3960" s="231"/>
      <c r="BA3960" s="15"/>
      <c r="BB3960" s="232">
        <f t="shared" si="1252"/>
        <v>0</v>
      </c>
      <c r="BC3960" s="235">
        <f t="shared" si="1264"/>
        <v>0</v>
      </c>
      <c r="BG3960" s="210"/>
      <c r="BH3960" s="231"/>
      <c r="BI3960" s="15"/>
      <c r="BJ3960" s="232">
        <f t="shared" si="1256"/>
        <v>0</v>
      </c>
      <c r="BK3960" s="235">
        <f t="shared" si="1265"/>
        <v>0</v>
      </c>
      <c r="BM3960" s="109">
        <f t="shared" si="1257"/>
        <v>-6.0349176172368955</v>
      </c>
      <c r="BN3960" s="213"/>
      <c r="BR3960" s="228"/>
      <c r="BS3960" s="311"/>
      <c r="BT3960" s="3"/>
      <c r="BU3960" s="213"/>
      <c r="BV3960" s="213"/>
      <c r="BW3960" s="291"/>
    </row>
    <row r="3961" spans="1:75" x14ac:dyDescent="0.2">
      <c r="A3961" s="210"/>
      <c r="B3961" s="211"/>
      <c r="C3961" s="848" t="str">
        <f ca="1">IF(ISERR(AVERAGE(INDIRECT("B"&amp;(ROW()-INT($B$1/2))):INDIRECT("B"&amp;(ROW()+INT($B$1/2))))),"",AVERAGE(INDIRECT("B"&amp;(ROW()-INT($B$1/2))):INDIRECT("B"&amp;(ROW()+INT($B$1/2)))))</f>
        <v/>
      </c>
      <c r="D3961" s="848">
        <f t="shared" si="1251"/>
        <v>0</v>
      </c>
      <c r="E3961" s="275"/>
      <c r="F3961" s="15"/>
      <c r="G3961" s="3"/>
      <c r="H3961" s="3"/>
      <c r="I3961" s="3"/>
      <c r="J3961" s="3"/>
      <c r="K3961" s="3"/>
      <c r="L3961" s="554"/>
      <c r="M3961" s="545"/>
      <c r="N3961" s="546"/>
      <c r="O3961" s="5"/>
      <c r="P3961" s="216"/>
      <c r="Q3961" s="217"/>
      <c r="R3961" s="218"/>
      <c r="S3961" s="219">
        <f t="shared" si="1268"/>
        <v>0</v>
      </c>
      <c r="T3961" s="220">
        <f t="shared" si="1269"/>
        <v>0</v>
      </c>
      <c r="U3961" s="214">
        <f t="shared" si="1266"/>
        <v>0</v>
      </c>
      <c r="W3961" s="221"/>
      <c r="X3961" s="222"/>
      <c r="Y3961" s="222"/>
      <c r="Z3961" s="223"/>
      <c r="AA3961" s="222"/>
      <c r="AB3961" s="224"/>
      <c r="AC3961" s="225"/>
      <c r="AD3961" s="2">
        <f t="shared" si="1253"/>
        <v>0</v>
      </c>
      <c r="AE3961" s="2">
        <f t="shared" si="1254"/>
        <v>0</v>
      </c>
      <c r="AF3961" s="226"/>
      <c r="AG3961" s="219">
        <f t="shared" si="1258"/>
        <v>0</v>
      </c>
      <c r="AH3961" s="234">
        <f t="shared" si="1259"/>
        <v>0</v>
      </c>
      <c r="AI3961" s="214">
        <f t="shared" si="1267"/>
        <v>0</v>
      </c>
      <c r="AK3961" s="229">
        <f t="shared" si="1260"/>
        <v>0</v>
      </c>
      <c r="AL3961" s="226"/>
      <c r="AM3961" s="15"/>
      <c r="AN3961" s="232" t="e">
        <f t="shared" si="1261"/>
        <v>#DIV/0!</v>
      </c>
      <c r="AO3961" s="214">
        <f t="shared" si="1255"/>
        <v>0</v>
      </c>
      <c r="AQ3961" s="210"/>
      <c r="AR3961" s="231"/>
      <c r="AS3961" s="15"/>
      <c r="AT3961" s="232">
        <f t="shared" si="1262"/>
        <v>0</v>
      </c>
      <c r="AU3961" s="235">
        <f t="shared" si="1263"/>
        <v>0</v>
      </c>
      <c r="AY3961" s="210"/>
      <c r="AZ3961" s="231"/>
      <c r="BA3961" s="15"/>
      <c r="BB3961" s="232">
        <f t="shared" si="1252"/>
        <v>0</v>
      </c>
      <c r="BC3961" s="235">
        <f t="shared" si="1264"/>
        <v>0</v>
      </c>
      <c r="BG3961" s="210"/>
      <c r="BH3961" s="231"/>
      <c r="BI3961" s="15"/>
      <c r="BJ3961" s="232">
        <f t="shared" si="1256"/>
        <v>0</v>
      </c>
      <c r="BK3961" s="235">
        <f t="shared" si="1265"/>
        <v>0</v>
      </c>
      <c r="BM3961" s="109">
        <f t="shared" si="1257"/>
        <v>-6.0367499547346322</v>
      </c>
      <c r="BN3961" s="213"/>
      <c r="BR3961" s="228"/>
      <c r="BS3961" s="311"/>
      <c r="BT3961" s="3"/>
      <c r="BU3961" s="213"/>
      <c r="BV3961" s="213"/>
      <c r="BW3961" s="291"/>
    </row>
    <row r="3962" spans="1:75" x14ac:dyDescent="0.2">
      <c r="A3962" s="210"/>
      <c r="B3962" s="211"/>
      <c r="C3962" s="848" t="str">
        <f ca="1">IF(ISERR(AVERAGE(INDIRECT("B"&amp;(ROW()-INT($B$1/2))):INDIRECT("B"&amp;(ROW()+INT($B$1/2))))),"",AVERAGE(INDIRECT("B"&amp;(ROW()-INT($B$1/2))):INDIRECT("B"&amp;(ROW()+INT($B$1/2)))))</f>
        <v/>
      </c>
      <c r="D3962" s="848">
        <f t="shared" si="1251"/>
        <v>0</v>
      </c>
      <c r="E3962" s="275"/>
      <c r="F3962" s="15"/>
      <c r="G3962" s="3"/>
      <c r="H3962" s="3"/>
      <c r="I3962" s="3"/>
      <c r="J3962" s="3"/>
      <c r="K3962" s="3"/>
      <c r="L3962" s="554"/>
      <c r="M3962" s="545"/>
      <c r="N3962" s="546"/>
      <c r="O3962" s="5"/>
      <c r="P3962" s="216"/>
      <c r="Q3962" s="217"/>
      <c r="R3962" s="218"/>
      <c r="S3962" s="219">
        <f t="shared" si="1268"/>
        <v>0</v>
      </c>
      <c r="T3962" s="220">
        <f t="shared" si="1269"/>
        <v>0</v>
      </c>
      <c r="U3962" s="214">
        <f t="shared" si="1266"/>
        <v>0</v>
      </c>
      <c r="W3962" s="221"/>
      <c r="X3962" s="222"/>
      <c r="Y3962" s="222"/>
      <c r="Z3962" s="223"/>
      <c r="AA3962" s="222"/>
      <c r="AB3962" s="224"/>
      <c r="AC3962" s="225"/>
      <c r="AD3962" s="2">
        <f t="shared" si="1253"/>
        <v>0</v>
      </c>
      <c r="AE3962" s="2">
        <f t="shared" si="1254"/>
        <v>0</v>
      </c>
      <c r="AF3962" s="226"/>
      <c r="AG3962" s="219">
        <f t="shared" si="1258"/>
        <v>0</v>
      </c>
      <c r="AH3962" s="234">
        <f t="shared" si="1259"/>
        <v>0</v>
      </c>
      <c r="AI3962" s="214">
        <f t="shared" si="1267"/>
        <v>0</v>
      </c>
      <c r="AK3962" s="229">
        <f t="shared" si="1260"/>
        <v>0</v>
      </c>
      <c r="AL3962" s="226"/>
      <c r="AM3962" s="15"/>
      <c r="AN3962" s="232" t="e">
        <f t="shared" si="1261"/>
        <v>#DIV/0!</v>
      </c>
      <c r="AO3962" s="214">
        <f t="shared" si="1255"/>
        <v>0</v>
      </c>
      <c r="AQ3962" s="210"/>
      <c r="AR3962" s="231"/>
      <c r="AS3962" s="15"/>
      <c r="AT3962" s="232">
        <f t="shared" si="1262"/>
        <v>0</v>
      </c>
      <c r="AU3962" s="235">
        <f t="shared" si="1263"/>
        <v>0</v>
      </c>
      <c r="AY3962" s="210"/>
      <c r="AZ3962" s="231"/>
      <c r="BA3962" s="15"/>
      <c r="BB3962" s="232">
        <f t="shared" si="1252"/>
        <v>0</v>
      </c>
      <c r="BC3962" s="235">
        <f t="shared" si="1264"/>
        <v>0</v>
      </c>
      <c r="BG3962" s="210"/>
      <c r="BH3962" s="231"/>
      <c r="BI3962" s="15"/>
      <c r="BJ3962" s="232">
        <f t="shared" si="1256"/>
        <v>0</v>
      </c>
      <c r="BK3962" s="235">
        <f t="shared" si="1265"/>
        <v>0</v>
      </c>
      <c r="BM3962" s="109">
        <f t="shared" si="1257"/>
        <v>-6.0385822922323689</v>
      </c>
      <c r="BN3962" s="213"/>
      <c r="BR3962" s="228"/>
      <c r="BS3962" s="311"/>
      <c r="BT3962" s="3"/>
      <c r="BU3962" s="213"/>
      <c r="BV3962" s="213"/>
      <c r="BW3962" s="291"/>
    </row>
    <row r="3963" spans="1:75" x14ac:dyDescent="0.2">
      <c r="A3963" s="210"/>
      <c r="B3963" s="211"/>
      <c r="C3963" s="848" t="str">
        <f ca="1">IF(ISERR(AVERAGE(INDIRECT("B"&amp;(ROW()-INT($B$1/2))):INDIRECT("B"&amp;(ROW()+INT($B$1/2))))),"",AVERAGE(INDIRECT("B"&amp;(ROW()-INT($B$1/2))):INDIRECT("B"&amp;(ROW()+INT($B$1/2)))))</f>
        <v/>
      </c>
      <c r="D3963" s="848">
        <f t="shared" si="1251"/>
        <v>0</v>
      </c>
      <c r="E3963" s="275"/>
      <c r="F3963" s="15"/>
      <c r="G3963" s="3"/>
      <c r="H3963" s="3"/>
      <c r="I3963" s="3"/>
      <c r="J3963" s="3"/>
      <c r="K3963" s="3"/>
      <c r="L3963" s="554"/>
      <c r="M3963" s="545"/>
      <c r="N3963" s="546"/>
      <c r="O3963" s="5"/>
      <c r="P3963" s="216"/>
      <c r="Q3963" s="217"/>
      <c r="R3963" s="218"/>
      <c r="S3963" s="219">
        <f t="shared" si="1268"/>
        <v>0</v>
      </c>
      <c r="T3963" s="220">
        <f t="shared" si="1269"/>
        <v>0</v>
      </c>
      <c r="U3963" s="214">
        <f t="shared" si="1266"/>
        <v>0</v>
      </c>
      <c r="W3963" s="221"/>
      <c r="X3963" s="222"/>
      <c r="Y3963" s="222"/>
      <c r="Z3963" s="223"/>
      <c r="AA3963" s="222"/>
      <c r="AB3963" s="224"/>
      <c r="AC3963" s="225"/>
      <c r="AD3963" s="2">
        <f t="shared" si="1253"/>
        <v>0</v>
      </c>
      <c r="AE3963" s="2">
        <f t="shared" si="1254"/>
        <v>0</v>
      </c>
      <c r="AF3963" s="226"/>
      <c r="AG3963" s="219">
        <f t="shared" si="1258"/>
        <v>0</v>
      </c>
      <c r="AH3963" s="234">
        <f t="shared" si="1259"/>
        <v>0</v>
      </c>
      <c r="AI3963" s="214">
        <f t="shared" si="1267"/>
        <v>0</v>
      </c>
      <c r="AK3963" s="229">
        <f t="shared" si="1260"/>
        <v>0</v>
      </c>
      <c r="AL3963" s="226"/>
      <c r="AM3963" s="15"/>
      <c r="AN3963" s="232" t="e">
        <f t="shared" si="1261"/>
        <v>#DIV/0!</v>
      </c>
      <c r="AO3963" s="214">
        <f t="shared" si="1255"/>
        <v>0</v>
      </c>
      <c r="AQ3963" s="210"/>
      <c r="AR3963" s="231"/>
      <c r="AS3963" s="15"/>
      <c r="AT3963" s="232">
        <f t="shared" si="1262"/>
        <v>0</v>
      </c>
      <c r="AU3963" s="235">
        <f t="shared" si="1263"/>
        <v>0</v>
      </c>
      <c r="AY3963" s="210"/>
      <c r="AZ3963" s="231"/>
      <c r="BA3963" s="15"/>
      <c r="BB3963" s="232">
        <f t="shared" si="1252"/>
        <v>0</v>
      </c>
      <c r="BC3963" s="235">
        <f t="shared" si="1264"/>
        <v>0</v>
      </c>
      <c r="BG3963" s="210"/>
      <c r="BH3963" s="231"/>
      <c r="BI3963" s="15"/>
      <c r="BJ3963" s="232">
        <f t="shared" si="1256"/>
        <v>0</v>
      </c>
      <c r="BK3963" s="235">
        <f t="shared" si="1265"/>
        <v>0</v>
      </c>
      <c r="BM3963" s="109">
        <f t="shared" si="1257"/>
        <v>-6.0404146297301056</v>
      </c>
      <c r="BN3963" s="213"/>
      <c r="BR3963" s="228"/>
      <c r="BS3963" s="311"/>
      <c r="BT3963" s="3"/>
      <c r="BU3963" s="213"/>
      <c r="BV3963" s="213"/>
      <c r="BW3963" s="291"/>
    </row>
    <row r="3964" spans="1:75" x14ac:dyDescent="0.2">
      <c r="A3964" s="210"/>
      <c r="B3964" s="211"/>
      <c r="C3964" s="848" t="str">
        <f ca="1">IF(ISERR(AVERAGE(INDIRECT("B"&amp;(ROW()-INT($B$1/2))):INDIRECT("B"&amp;(ROW()+INT($B$1/2))))),"",AVERAGE(INDIRECT("B"&amp;(ROW()-INT($B$1/2))):INDIRECT("B"&amp;(ROW()+INT($B$1/2)))))</f>
        <v/>
      </c>
      <c r="D3964" s="848">
        <f t="shared" si="1251"/>
        <v>0</v>
      </c>
      <c r="E3964" s="275"/>
      <c r="F3964" s="15"/>
      <c r="G3964" s="3"/>
      <c r="H3964" s="3"/>
      <c r="I3964" s="3"/>
      <c r="J3964" s="3"/>
      <c r="K3964" s="3"/>
      <c r="L3964" s="554"/>
      <c r="M3964" s="545"/>
      <c r="N3964" s="546"/>
      <c r="O3964" s="5"/>
      <c r="P3964" s="216"/>
      <c r="Q3964" s="217"/>
      <c r="R3964" s="218"/>
      <c r="S3964" s="219">
        <f t="shared" si="1268"/>
        <v>0</v>
      </c>
      <c r="T3964" s="220">
        <f t="shared" si="1269"/>
        <v>0</v>
      </c>
      <c r="U3964" s="214">
        <f t="shared" si="1266"/>
        <v>0</v>
      </c>
      <c r="W3964" s="221"/>
      <c r="X3964" s="222"/>
      <c r="Y3964" s="222"/>
      <c r="Z3964" s="223"/>
      <c r="AA3964" s="222"/>
      <c r="AB3964" s="224"/>
      <c r="AC3964" s="225"/>
      <c r="AD3964" s="2">
        <f t="shared" si="1253"/>
        <v>0</v>
      </c>
      <c r="AE3964" s="2">
        <f t="shared" si="1254"/>
        <v>0</v>
      </c>
      <c r="AF3964" s="226"/>
      <c r="AG3964" s="219">
        <f t="shared" si="1258"/>
        <v>0</v>
      </c>
      <c r="AH3964" s="234">
        <f t="shared" si="1259"/>
        <v>0</v>
      </c>
      <c r="AI3964" s="214">
        <f t="shared" si="1267"/>
        <v>0</v>
      </c>
      <c r="AK3964" s="229">
        <f t="shared" si="1260"/>
        <v>0</v>
      </c>
      <c r="AL3964" s="226"/>
      <c r="AM3964" s="15"/>
      <c r="AN3964" s="232" t="e">
        <f t="shared" si="1261"/>
        <v>#DIV/0!</v>
      </c>
      <c r="AO3964" s="214">
        <f t="shared" si="1255"/>
        <v>0</v>
      </c>
      <c r="AQ3964" s="210"/>
      <c r="AR3964" s="231"/>
      <c r="AS3964" s="15"/>
      <c r="AT3964" s="232">
        <f t="shared" si="1262"/>
        <v>0</v>
      </c>
      <c r="AU3964" s="235">
        <f t="shared" si="1263"/>
        <v>0</v>
      </c>
      <c r="AY3964" s="210"/>
      <c r="AZ3964" s="231"/>
      <c r="BA3964" s="15"/>
      <c r="BB3964" s="232">
        <f t="shared" si="1252"/>
        <v>0</v>
      </c>
      <c r="BC3964" s="235">
        <f t="shared" si="1264"/>
        <v>0</v>
      </c>
      <c r="BG3964" s="210"/>
      <c r="BH3964" s="231"/>
      <c r="BI3964" s="15"/>
      <c r="BJ3964" s="232">
        <f t="shared" si="1256"/>
        <v>0</v>
      </c>
      <c r="BK3964" s="235">
        <f t="shared" si="1265"/>
        <v>0</v>
      </c>
      <c r="BM3964" s="109">
        <f t="shared" si="1257"/>
        <v>-6.0422469672278423</v>
      </c>
      <c r="BN3964" s="213"/>
      <c r="BR3964" s="228"/>
      <c r="BS3964" s="311"/>
      <c r="BT3964" s="3"/>
      <c r="BU3964" s="213"/>
      <c r="BV3964" s="213"/>
      <c r="BW3964" s="291"/>
    </row>
    <row r="3965" spans="1:75" x14ac:dyDescent="0.2">
      <c r="A3965" s="210"/>
      <c r="B3965" s="211"/>
      <c r="C3965" s="848" t="str">
        <f ca="1">IF(ISERR(AVERAGE(INDIRECT("B"&amp;(ROW()-INT($B$1/2))):INDIRECT("B"&amp;(ROW()+INT($B$1/2))))),"",AVERAGE(INDIRECT("B"&amp;(ROW()-INT($B$1/2))):INDIRECT("B"&amp;(ROW()+INT($B$1/2)))))</f>
        <v/>
      </c>
      <c r="D3965" s="848">
        <f t="shared" si="1251"/>
        <v>0</v>
      </c>
      <c r="E3965" s="275"/>
      <c r="F3965" s="15"/>
      <c r="G3965" s="3"/>
      <c r="H3965" s="3"/>
      <c r="I3965" s="3"/>
      <c r="J3965" s="3"/>
      <c r="K3965" s="3"/>
      <c r="L3965" s="554"/>
      <c r="M3965" s="545"/>
      <c r="N3965" s="546"/>
      <c r="O3965" s="5"/>
      <c r="P3965" s="216"/>
      <c r="Q3965" s="217"/>
      <c r="R3965" s="218"/>
      <c r="S3965" s="219">
        <f t="shared" si="1268"/>
        <v>0</v>
      </c>
      <c r="T3965" s="220">
        <f t="shared" si="1269"/>
        <v>0</v>
      </c>
      <c r="U3965" s="214">
        <f t="shared" si="1266"/>
        <v>0</v>
      </c>
      <c r="W3965" s="221"/>
      <c r="X3965" s="222"/>
      <c r="Y3965" s="222"/>
      <c r="Z3965" s="223"/>
      <c r="AA3965" s="222"/>
      <c r="AB3965" s="224"/>
      <c r="AC3965" s="225"/>
      <c r="AD3965" s="2">
        <f t="shared" si="1253"/>
        <v>0</v>
      </c>
      <c r="AE3965" s="2">
        <f t="shared" si="1254"/>
        <v>0</v>
      </c>
      <c r="AF3965" s="226"/>
      <c r="AG3965" s="219">
        <f t="shared" si="1258"/>
        <v>0</v>
      </c>
      <c r="AH3965" s="234">
        <f t="shared" si="1259"/>
        <v>0</v>
      </c>
      <c r="AI3965" s="214">
        <f t="shared" si="1267"/>
        <v>0</v>
      </c>
      <c r="AK3965" s="229">
        <f t="shared" si="1260"/>
        <v>0</v>
      </c>
      <c r="AL3965" s="226"/>
      <c r="AM3965" s="15"/>
      <c r="AN3965" s="232" t="e">
        <f t="shared" si="1261"/>
        <v>#DIV/0!</v>
      </c>
      <c r="AO3965" s="214">
        <f t="shared" si="1255"/>
        <v>0</v>
      </c>
      <c r="AQ3965" s="210"/>
      <c r="AR3965" s="231"/>
      <c r="AS3965" s="15"/>
      <c r="AT3965" s="232">
        <f t="shared" si="1262"/>
        <v>0</v>
      </c>
      <c r="AU3965" s="235">
        <f t="shared" si="1263"/>
        <v>0</v>
      </c>
      <c r="AY3965" s="210"/>
      <c r="AZ3965" s="231"/>
      <c r="BA3965" s="15"/>
      <c r="BB3965" s="232">
        <f t="shared" si="1252"/>
        <v>0</v>
      </c>
      <c r="BC3965" s="235">
        <f t="shared" si="1264"/>
        <v>0</v>
      </c>
      <c r="BG3965" s="210"/>
      <c r="BH3965" s="231"/>
      <c r="BI3965" s="15"/>
      <c r="BJ3965" s="232">
        <f t="shared" si="1256"/>
        <v>0</v>
      </c>
      <c r="BK3965" s="235">
        <f t="shared" si="1265"/>
        <v>0</v>
      </c>
      <c r="BM3965" s="109">
        <f t="shared" si="1257"/>
        <v>-6.044079304725579</v>
      </c>
      <c r="BN3965" s="213"/>
      <c r="BR3965" s="228"/>
      <c r="BS3965" s="311"/>
      <c r="BT3965" s="3"/>
      <c r="BU3965" s="213"/>
      <c r="BV3965" s="213"/>
      <c r="BW3965" s="291"/>
    </row>
    <row r="3966" spans="1:75" x14ac:dyDescent="0.2">
      <c r="A3966" s="210"/>
      <c r="B3966" s="211"/>
      <c r="C3966" s="848" t="str">
        <f ca="1">IF(ISERR(AVERAGE(INDIRECT("B"&amp;(ROW()-INT($B$1/2))):INDIRECT("B"&amp;(ROW()+INT($B$1/2))))),"",AVERAGE(INDIRECT("B"&amp;(ROW()-INT($B$1/2))):INDIRECT("B"&amp;(ROW()+INT($B$1/2)))))</f>
        <v/>
      </c>
      <c r="D3966" s="848">
        <f t="shared" si="1251"/>
        <v>0</v>
      </c>
      <c r="E3966" s="275"/>
      <c r="F3966" s="15"/>
      <c r="G3966" s="3"/>
      <c r="H3966" s="3"/>
      <c r="I3966" s="3"/>
      <c r="J3966" s="3"/>
      <c r="K3966" s="3"/>
      <c r="L3966" s="554"/>
      <c r="M3966" s="545"/>
      <c r="N3966" s="546"/>
      <c r="O3966" s="5"/>
      <c r="P3966" s="216"/>
      <c r="Q3966" s="217"/>
      <c r="R3966" s="218"/>
      <c r="S3966" s="219">
        <f t="shared" si="1268"/>
        <v>0</v>
      </c>
      <c r="T3966" s="220">
        <f t="shared" si="1269"/>
        <v>0</v>
      </c>
      <c r="U3966" s="214">
        <f t="shared" si="1266"/>
        <v>0</v>
      </c>
      <c r="W3966" s="221"/>
      <c r="X3966" s="222"/>
      <c r="Y3966" s="222"/>
      <c r="Z3966" s="223"/>
      <c r="AA3966" s="222"/>
      <c r="AB3966" s="224"/>
      <c r="AC3966" s="225"/>
      <c r="AD3966" s="2">
        <f t="shared" si="1253"/>
        <v>0</v>
      </c>
      <c r="AE3966" s="2">
        <f t="shared" si="1254"/>
        <v>0</v>
      </c>
      <c r="AF3966" s="226"/>
      <c r="AG3966" s="219">
        <f t="shared" si="1258"/>
        <v>0</v>
      </c>
      <c r="AH3966" s="234">
        <f t="shared" si="1259"/>
        <v>0</v>
      </c>
      <c r="AI3966" s="214">
        <f t="shared" si="1267"/>
        <v>0</v>
      </c>
      <c r="AK3966" s="229">
        <f t="shared" si="1260"/>
        <v>0</v>
      </c>
      <c r="AL3966" s="226"/>
      <c r="AM3966" s="15"/>
      <c r="AN3966" s="232" t="e">
        <f t="shared" si="1261"/>
        <v>#DIV/0!</v>
      </c>
      <c r="AO3966" s="214">
        <f t="shared" si="1255"/>
        <v>0</v>
      </c>
      <c r="AQ3966" s="210"/>
      <c r="AR3966" s="231"/>
      <c r="AS3966" s="15"/>
      <c r="AT3966" s="232">
        <f t="shared" si="1262"/>
        <v>0</v>
      </c>
      <c r="AU3966" s="235">
        <f t="shared" si="1263"/>
        <v>0</v>
      </c>
      <c r="AY3966" s="210"/>
      <c r="AZ3966" s="231"/>
      <c r="BA3966" s="15"/>
      <c r="BB3966" s="232">
        <f t="shared" si="1252"/>
        <v>0</v>
      </c>
      <c r="BC3966" s="235">
        <f t="shared" si="1264"/>
        <v>0</v>
      </c>
      <c r="BG3966" s="210"/>
      <c r="BH3966" s="231"/>
      <c r="BI3966" s="15"/>
      <c r="BJ3966" s="232">
        <f t="shared" si="1256"/>
        <v>0</v>
      </c>
      <c r="BK3966" s="235">
        <f t="shared" si="1265"/>
        <v>0</v>
      </c>
      <c r="BM3966" s="109">
        <f t="shared" si="1257"/>
        <v>-6.0459116422233157</v>
      </c>
      <c r="BN3966" s="213"/>
      <c r="BR3966" s="228"/>
      <c r="BS3966" s="311"/>
      <c r="BT3966" s="3"/>
      <c r="BU3966" s="213"/>
      <c r="BV3966" s="213"/>
      <c r="BW3966" s="291"/>
    </row>
    <row r="3967" spans="1:75" x14ac:dyDescent="0.2">
      <c r="A3967" s="210"/>
      <c r="B3967" s="211"/>
      <c r="C3967" s="848" t="str">
        <f ca="1">IF(ISERR(AVERAGE(INDIRECT("B"&amp;(ROW()-INT($B$1/2))):INDIRECT("B"&amp;(ROW()+INT($B$1/2))))),"",AVERAGE(INDIRECT("B"&amp;(ROW()-INT($B$1/2))):INDIRECT("B"&amp;(ROW()+INT($B$1/2)))))</f>
        <v/>
      </c>
      <c r="D3967" s="848">
        <f t="shared" si="1251"/>
        <v>0</v>
      </c>
      <c r="E3967" s="275"/>
      <c r="F3967" s="15"/>
      <c r="G3967" s="3"/>
      <c r="H3967" s="3"/>
      <c r="I3967" s="3"/>
      <c r="J3967" s="3"/>
      <c r="K3967" s="3"/>
      <c r="L3967" s="554"/>
      <c r="M3967" s="545"/>
      <c r="N3967" s="546"/>
      <c r="O3967" s="5"/>
      <c r="P3967" s="216"/>
      <c r="Q3967" s="217"/>
      <c r="R3967" s="218"/>
      <c r="S3967" s="219">
        <f t="shared" si="1268"/>
        <v>0</v>
      </c>
      <c r="T3967" s="220">
        <f t="shared" si="1269"/>
        <v>0</v>
      </c>
      <c r="U3967" s="214">
        <f t="shared" si="1266"/>
        <v>0</v>
      </c>
      <c r="W3967" s="221"/>
      <c r="X3967" s="222"/>
      <c r="Y3967" s="222"/>
      <c r="Z3967" s="223"/>
      <c r="AA3967" s="222"/>
      <c r="AB3967" s="224"/>
      <c r="AC3967" s="225"/>
      <c r="AD3967" s="2">
        <f t="shared" si="1253"/>
        <v>0</v>
      </c>
      <c r="AE3967" s="2">
        <f t="shared" si="1254"/>
        <v>0</v>
      </c>
      <c r="AF3967" s="226"/>
      <c r="AG3967" s="219">
        <f t="shared" si="1258"/>
        <v>0</v>
      </c>
      <c r="AH3967" s="234">
        <f t="shared" si="1259"/>
        <v>0</v>
      </c>
      <c r="AI3967" s="214">
        <f t="shared" si="1267"/>
        <v>0</v>
      </c>
      <c r="AK3967" s="229">
        <f t="shared" si="1260"/>
        <v>0</v>
      </c>
      <c r="AL3967" s="226"/>
      <c r="AM3967" s="15"/>
      <c r="AN3967" s="232" t="e">
        <f t="shared" si="1261"/>
        <v>#DIV/0!</v>
      </c>
      <c r="AO3967" s="214">
        <f t="shared" si="1255"/>
        <v>0</v>
      </c>
      <c r="AQ3967" s="210"/>
      <c r="AR3967" s="231"/>
      <c r="AS3967" s="15"/>
      <c r="AT3967" s="232">
        <f t="shared" si="1262"/>
        <v>0</v>
      </c>
      <c r="AU3967" s="235">
        <f t="shared" si="1263"/>
        <v>0</v>
      </c>
      <c r="AY3967" s="210"/>
      <c r="AZ3967" s="231"/>
      <c r="BA3967" s="15"/>
      <c r="BB3967" s="232">
        <f t="shared" si="1252"/>
        <v>0</v>
      </c>
      <c r="BC3967" s="235">
        <f t="shared" si="1264"/>
        <v>0</v>
      </c>
      <c r="BG3967" s="210"/>
      <c r="BH3967" s="231"/>
      <c r="BI3967" s="15"/>
      <c r="BJ3967" s="232">
        <f t="shared" si="1256"/>
        <v>0</v>
      </c>
      <c r="BK3967" s="235">
        <f t="shared" si="1265"/>
        <v>0</v>
      </c>
      <c r="BM3967" s="109">
        <f t="shared" si="1257"/>
        <v>-6.0477439797210524</v>
      </c>
      <c r="BN3967" s="213"/>
      <c r="BR3967" s="228"/>
      <c r="BS3967" s="311"/>
      <c r="BT3967" s="3"/>
      <c r="BU3967" s="213"/>
      <c r="BV3967" s="213"/>
      <c r="BW3967" s="291"/>
    </row>
    <row r="3968" spans="1:75" x14ac:dyDescent="0.2">
      <c r="A3968" s="210"/>
      <c r="B3968" s="211"/>
      <c r="C3968" s="848" t="str">
        <f ca="1">IF(ISERR(AVERAGE(INDIRECT("B"&amp;(ROW()-INT($B$1/2))):INDIRECT("B"&amp;(ROW()+INT($B$1/2))))),"",AVERAGE(INDIRECT("B"&amp;(ROW()-INT($B$1/2))):INDIRECT("B"&amp;(ROW()+INT($B$1/2)))))</f>
        <v/>
      </c>
      <c r="D3968" s="848">
        <f t="shared" si="1251"/>
        <v>0</v>
      </c>
      <c r="E3968" s="275"/>
      <c r="F3968" s="15"/>
      <c r="G3968" s="3"/>
      <c r="H3968" s="3"/>
      <c r="I3968" s="3"/>
      <c r="J3968" s="3"/>
      <c r="K3968" s="3"/>
      <c r="L3968" s="554"/>
      <c r="M3968" s="545"/>
      <c r="N3968" s="546"/>
      <c r="O3968" s="5"/>
      <c r="P3968" s="216"/>
      <c r="Q3968" s="217"/>
      <c r="R3968" s="218"/>
      <c r="S3968" s="219">
        <f t="shared" si="1268"/>
        <v>0</v>
      </c>
      <c r="T3968" s="220">
        <f t="shared" si="1269"/>
        <v>0</v>
      </c>
      <c r="U3968" s="214">
        <f t="shared" si="1266"/>
        <v>0</v>
      </c>
      <c r="W3968" s="221"/>
      <c r="X3968" s="222"/>
      <c r="Y3968" s="222"/>
      <c r="Z3968" s="223"/>
      <c r="AA3968" s="222"/>
      <c r="AB3968" s="224"/>
      <c r="AC3968" s="225"/>
      <c r="AD3968" s="2">
        <f t="shared" si="1253"/>
        <v>0</v>
      </c>
      <c r="AE3968" s="2">
        <f t="shared" si="1254"/>
        <v>0</v>
      </c>
      <c r="AF3968" s="226"/>
      <c r="AG3968" s="219">
        <f t="shared" si="1258"/>
        <v>0</v>
      </c>
      <c r="AH3968" s="234">
        <f t="shared" si="1259"/>
        <v>0</v>
      </c>
      <c r="AI3968" s="214">
        <f t="shared" si="1267"/>
        <v>0</v>
      </c>
      <c r="AK3968" s="229">
        <f t="shared" si="1260"/>
        <v>0</v>
      </c>
      <c r="AL3968" s="226"/>
      <c r="AM3968" s="15"/>
      <c r="AN3968" s="232" t="e">
        <f t="shared" si="1261"/>
        <v>#DIV/0!</v>
      </c>
      <c r="AO3968" s="214">
        <f t="shared" si="1255"/>
        <v>0</v>
      </c>
      <c r="AQ3968" s="210"/>
      <c r="AR3968" s="231"/>
      <c r="AS3968" s="15"/>
      <c r="AT3968" s="232">
        <f t="shared" si="1262"/>
        <v>0</v>
      </c>
      <c r="AU3968" s="235">
        <f t="shared" si="1263"/>
        <v>0</v>
      </c>
      <c r="AY3968" s="210"/>
      <c r="AZ3968" s="231"/>
      <c r="BA3968" s="15"/>
      <c r="BB3968" s="232">
        <f t="shared" si="1252"/>
        <v>0</v>
      </c>
      <c r="BC3968" s="235">
        <f t="shared" si="1264"/>
        <v>0</v>
      </c>
      <c r="BG3968" s="210"/>
      <c r="BH3968" s="231"/>
      <c r="BI3968" s="15"/>
      <c r="BJ3968" s="232">
        <f t="shared" si="1256"/>
        <v>0</v>
      </c>
      <c r="BK3968" s="235">
        <f t="shared" si="1265"/>
        <v>0</v>
      </c>
      <c r="BM3968" s="109">
        <f t="shared" si="1257"/>
        <v>-6.0495763172187891</v>
      </c>
      <c r="BN3968" s="213"/>
      <c r="BR3968" s="228"/>
      <c r="BS3968" s="311"/>
      <c r="BT3968" s="3"/>
      <c r="BU3968" s="213"/>
      <c r="BV3968" s="213"/>
      <c r="BW3968" s="291"/>
    </row>
    <row r="3969" spans="1:75" x14ac:dyDescent="0.2">
      <c r="A3969" s="210"/>
      <c r="B3969" s="211"/>
      <c r="C3969" s="848" t="str">
        <f ca="1">IF(ISERR(AVERAGE(INDIRECT("B"&amp;(ROW()-INT($B$1/2))):INDIRECT("B"&amp;(ROW()+INT($B$1/2))))),"",AVERAGE(INDIRECT("B"&amp;(ROW()-INT($B$1/2))):INDIRECT("B"&amp;(ROW()+INT($B$1/2)))))</f>
        <v/>
      </c>
      <c r="D3969" s="848">
        <f t="shared" ref="D3969:D4032" si="1270">A3969-A3968</f>
        <v>0</v>
      </c>
      <c r="E3969" s="275"/>
      <c r="F3969" s="15"/>
      <c r="G3969" s="3"/>
      <c r="H3969" s="3"/>
      <c r="I3969" s="3"/>
      <c r="J3969" s="3"/>
      <c r="K3969" s="3"/>
      <c r="L3969" s="554"/>
      <c r="M3969" s="545"/>
      <c r="N3969" s="546"/>
      <c r="O3969" s="5"/>
      <c r="P3969" s="216"/>
      <c r="Q3969" s="217"/>
      <c r="R3969" s="218"/>
      <c r="S3969" s="219">
        <f t="shared" si="1268"/>
        <v>0</v>
      </c>
      <c r="T3969" s="220">
        <f t="shared" si="1269"/>
        <v>0</v>
      </c>
      <c r="U3969" s="214">
        <f t="shared" si="1266"/>
        <v>0</v>
      </c>
      <c r="W3969" s="221"/>
      <c r="X3969" s="222"/>
      <c r="Y3969" s="222"/>
      <c r="Z3969" s="223"/>
      <c r="AA3969" s="222"/>
      <c r="AB3969" s="224"/>
      <c r="AC3969" s="225"/>
      <c r="AD3969" s="2">
        <f t="shared" si="1253"/>
        <v>0</v>
      </c>
      <c r="AE3969" s="2">
        <f t="shared" si="1254"/>
        <v>0</v>
      </c>
      <c r="AF3969" s="226"/>
      <c r="AG3969" s="219">
        <f t="shared" si="1258"/>
        <v>0</v>
      </c>
      <c r="AH3969" s="234">
        <f t="shared" si="1259"/>
        <v>0</v>
      </c>
      <c r="AI3969" s="214">
        <f t="shared" si="1267"/>
        <v>0</v>
      </c>
      <c r="AK3969" s="229">
        <f t="shared" si="1260"/>
        <v>0</v>
      </c>
      <c r="AL3969" s="226"/>
      <c r="AM3969" s="15"/>
      <c r="AN3969" s="232" t="e">
        <f t="shared" si="1261"/>
        <v>#DIV/0!</v>
      </c>
      <c r="AO3969" s="214">
        <f t="shared" si="1255"/>
        <v>0</v>
      </c>
      <c r="AQ3969" s="210"/>
      <c r="AR3969" s="231"/>
      <c r="AS3969" s="15"/>
      <c r="AT3969" s="232">
        <f t="shared" si="1262"/>
        <v>0</v>
      </c>
      <c r="AU3969" s="235">
        <f t="shared" si="1263"/>
        <v>0</v>
      </c>
      <c r="AY3969" s="210"/>
      <c r="AZ3969" s="231"/>
      <c r="BA3969" s="15"/>
      <c r="BB3969" s="232">
        <f t="shared" si="1252"/>
        <v>0</v>
      </c>
      <c r="BC3969" s="235">
        <f t="shared" si="1264"/>
        <v>0</v>
      </c>
      <c r="BG3969" s="210"/>
      <c r="BH3969" s="231"/>
      <c r="BI3969" s="15"/>
      <c r="BJ3969" s="232">
        <f t="shared" si="1256"/>
        <v>0</v>
      </c>
      <c r="BK3969" s="235">
        <f t="shared" si="1265"/>
        <v>0</v>
      </c>
      <c r="BM3969" s="109">
        <f t="shared" si="1257"/>
        <v>-6.0514086547165258</v>
      </c>
      <c r="BN3969" s="213"/>
      <c r="BR3969" s="228"/>
      <c r="BS3969" s="311"/>
      <c r="BT3969" s="3"/>
      <c r="BU3969" s="213"/>
      <c r="BV3969" s="213"/>
      <c r="BW3969" s="291"/>
    </row>
    <row r="3970" spans="1:75" x14ac:dyDescent="0.2">
      <c r="A3970" s="210"/>
      <c r="B3970" s="211"/>
      <c r="C3970" s="848" t="str">
        <f ca="1">IF(ISERR(AVERAGE(INDIRECT("B"&amp;(ROW()-INT($B$1/2))):INDIRECT("B"&amp;(ROW()+INT($B$1/2))))),"",AVERAGE(INDIRECT("B"&amp;(ROW()-INT($B$1/2))):INDIRECT("B"&amp;(ROW()+INT($B$1/2)))))</f>
        <v/>
      </c>
      <c r="D3970" s="848">
        <f t="shared" si="1270"/>
        <v>0</v>
      </c>
      <c r="E3970" s="275"/>
      <c r="F3970" s="15"/>
      <c r="G3970" s="3"/>
      <c r="H3970" s="3"/>
      <c r="I3970" s="3"/>
      <c r="J3970" s="3"/>
      <c r="K3970" s="3"/>
      <c r="L3970" s="554"/>
      <c r="M3970" s="545"/>
      <c r="N3970" s="546"/>
      <c r="O3970" s="5"/>
      <c r="P3970" s="216"/>
      <c r="Q3970" s="217"/>
      <c r="R3970" s="218"/>
      <c r="S3970" s="219">
        <f t="shared" si="1268"/>
        <v>0</v>
      </c>
      <c r="T3970" s="220">
        <f t="shared" si="1269"/>
        <v>0</v>
      </c>
      <c r="U3970" s="214">
        <f t="shared" si="1266"/>
        <v>0</v>
      </c>
      <c r="W3970" s="221"/>
      <c r="X3970" s="222"/>
      <c r="Y3970" s="222"/>
      <c r="Z3970" s="223"/>
      <c r="AA3970" s="222"/>
      <c r="AB3970" s="224"/>
      <c r="AC3970" s="225"/>
      <c r="AD3970" s="2">
        <f t="shared" si="1253"/>
        <v>0</v>
      </c>
      <c r="AE3970" s="2">
        <f t="shared" si="1254"/>
        <v>0</v>
      </c>
      <c r="AF3970" s="226"/>
      <c r="AG3970" s="219">
        <f t="shared" si="1258"/>
        <v>0</v>
      </c>
      <c r="AH3970" s="234">
        <f t="shared" si="1259"/>
        <v>0</v>
      </c>
      <c r="AI3970" s="214">
        <f t="shared" si="1267"/>
        <v>0</v>
      </c>
      <c r="AK3970" s="229">
        <f t="shared" si="1260"/>
        <v>0</v>
      </c>
      <c r="AL3970" s="226"/>
      <c r="AM3970" s="15"/>
      <c r="AN3970" s="232" t="e">
        <f t="shared" si="1261"/>
        <v>#DIV/0!</v>
      </c>
      <c r="AO3970" s="214">
        <f t="shared" si="1255"/>
        <v>0</v>
      </c>
      <c r="AQ3970" s="210"/>
      <c r="AR3970" s="231"/>
      <c r="AS3970" s="15"/>
      <c r="AT3970" s="232">
        <f t="shared" si="1262"/>
        <v>0</v>
      </c>
      <c r="AU3970" s="235">
        <f t="shared" si="1263"/>
        <v>0</v>
      </c>
      <c r="AY3970" s="210"/>
      <c r="AZ3970" s="231"/>
      <c r="BA3970" s="15"/>
      <c r="BB3970" s="232">
        <f t="shared" si="1252"/>
        <v>0</v>
      </c>
      <c r="BC3970" s="235">
        <f t="shared" si="1264"/>
        <v>0</v>
      </c>
      <c r="BG3970" s="210"/>
      <c r="BH3970" s="231"/>
      <c r="BI3970" s="15"/>
      <c r="BJ3970" s="232">
        <f t="shared" si="1256"/>
        <v>0</v>
      </c>
      <c r="BK3970" s="235">
        <f t="shared" si="1265"/>
        <v>0</v>
      </c>
      <c r="BM3970" s="109">
        <f t="shared" si="1257"/>
        <v>-6.0532409922142625</v>
      </c>
      <c r="BN3970" s="213"/>
      <c r="BR3970" s="228"/>
      <c r="BS3970" s="311"/>
      <c r="BT3970" s="3"/>
      <c r="BU3970" s="213"/>
      <c r="BV3970" s="213"/>
      <c r="BW3970" s="291"/>
    </row>
    <row r="3971" spans="1:75" x14ac:dyDescent="0.2">
      <c r="A3971" s="210"/>
      <c r="B3971" s="211"/>
      <c r="C3971" s="848" t="str">
        <f ca="1">IF(ISERR(AVERAGE(INDIRECT("B"&amp;(ROW()-INT($B$1/2))):INDIRECT("B"&amp;(ROW()+INT($B$1/2))))),"",AVERAGE(INDIRECT("B"&amp;(ROW()-INT($B$1/2))):INDIRECT("B"&amp;(ROW()+INT($B$1/2)))))</f>
        <v/>
      </c>
      <c r="D3971" s="848">
        <f t="shared" si="1270"/>
        <v>0</v>
      </c>
      <c r="E3971" s="275"/>
      <c r="F3971" s="15"/>
      <c r="G3971" s="3"/>
      <c r="H3971" s="3"/>
      <c r="I3971" s="3"/>
      <c r="J3971" s="3"/>
      <c r="K3971" s="3"/>
      <c r="L3971" s="554"/>
      <c r="M3971" s="545"/>
      <c r="N3971" s="546"/>
      <c r="O3971" s="5"/>
      <c r="P3971" s="216"/>
      <c r="Q3971" s="217"/>
      <c r="R3971" s="218"/>
      <c r="S3971" s="219">
        <f t="shared" si="1268"/>
        <v>0</v>
      </c>
      <c r="T3971" s="220">
        <f t="shared" si="1269"/>
        <v>0</v>
      </c>
      <c r="U3971" s="214">
        <f t="shared" si="1266"/>
        <v>0</v>
      </c>
      <c r="W3971" s="221"/>
      <c r="X3971" s="222"/>
      <c r="Y3971" s="222"/>
      <c r="Z3971" s="223"/>
      <c r="AA3971" s="222"/>
      <c r="AB3971" s="224"/>
      <c r="AC3971" s="225"/>
      <c r="AD3971" s="2">
        <f t="shared" si="1253"/>
        <v>0</v>
      </c>
      <c r="AE3971" s="2">
        <f t="shared" si="1254"/>
        <v>0</v>
      </c>
      <c r="AF3971" s="226"/>
      <c r="AG3971" s="219">
        <f t="shared" si="1258"/>
        <v>0</v>
      </c>
      <c r="AH3971" s="234">
        <f t="shared" si="1259"/>
        <v>0</v>
      </c>
      <c r="AI3971" s="214">
        <f t="shared" si="1267"/>
        <v>0</v>
      </c>
      <c r="AK3971" s="229">
        <f t="shared" si="1260"/>
        <v>0</v>
      </c>
      <c r="AL3971" s="226"/>
      <c r="AM3971" s="15"/>
      <c r="AN3971" s="232" t="e">
        <f t="shared" si="1261"/>
        <v>#DIV/0!</v>
      </c>
      <c r="AO3971" s="214">
        <f t="shared" si="1255"/>
        <v>0</v>
      </c>
      <c r="AQ3971" s="210"/>
      <c r="AR3971" s="231"/>
      <c r="AS3971" s="15"/>
      <c r="AT3971" s="232">
        <f t="shared" si="1262"/>
        <v>0</v>
      </c>
      <c r="AU3971" s="235">
        <f t="shared" si="1263"/>
        <v>0</v>
      </c>
      <c r="AY3971" s="210"/>
      <c r="AZ3971" s="231"/>
      <c r="BA3971" s="15"/>
      <c r="BB3971" s="232">
        <f t="shared" si="1252"/>
        <v>0</v>
      </c>
      <c r="BC3971" s="235">
        <f t="shared" si="1264"/>
        <v>0</v>
      </c>
      <c r="BG3971" s="210"/>
      <c r="BH3971" s="231"/>
      <c r="BI3971" s="15"/>
      <c r="BJ3971" s="232">
        <f t="shared" si="1256"/>
        <v>0</v>
      </c>
      <c r="BK3971" s="235">
        <f t="shared" si="1265"/>
        <v>0</v>
      </c>
      <c r="BM3971" s="109">
        <f t="shared" si="1257"/>
        <v>-6.0550733297119992</v>
      </c>
      <c r="BN3971" s="213"/>
      <c r="BR3971" s="228"/>
      <c r="BS3971" s="311"/>
      <c r="BT3971" s="3"/>
      <c r="BU3971" s="213"/>
      <c r="BV3971" s="213"/>
      <c r="BW3971" s="291"/>
    </row>
    <row r="3972" spans="1:75" x14ac:dyDescent="0.2">
      <c r="A3972" s="210"/>
      <c r="B3972" s="211"/>
      <c r="C3972" s="848" t="str">
        <f ca="1">IF(ISERR(AVERAGE(INDIRECT("B"&amp;(ROW()-INT($B$1/2))):INDIRECT("B"&amp;(ROW()+INT($B$1/2))))),"",AVERAGE(INDIRECT("B"&amp;(ROW()-INT($B$1/2))):INDIRECT("B"&amp;(ROW()+INT($B$1/2)))))</f>
        <v/>
      </c>
      <c r="D3972" s="848">
        <f t="shared" si="1270"/>
        <v>0</v>
      </c>
      <c r="E3972" s="275"/>
      <c r="F3972" s="15"/>
      <c r="G3972" s="3"/>
      <c r="H3972" s="3"/>
      <c r="I3972" s="3"/>
      <c r="J3972" s="3"/>
      <c r="K3972" s="3"/>
      <c r="L3972" s="554"/>
      <c r="M3972" s="545"/>
      <c r="N3972" s="546"/>
      <c r="O3972" s="5"/>
      <c r="P3972" s="216"/>
      <c r="Q3972" s="217"/>
      <c r="R3972" s="218"/>
      <c r="S3972" s="219">
        <f t="shared" si="1268"/>
        <v>0</v>
      </c>
      <c r="T3972" s="220">
        <f t="shared" si="1269"/>
        <v>0</v>
      </c>
      <c r="U3972" s="214">
        <f t="shared" si="1266"/>
        <v>0</v>
      </c>
      <c r="W3972" s="221"/>
      <c r="X3972" s="222"/>
      <c r="Y3972" s="222"/>
      <c r="Z3972" s="223"/>
      <c r="AA3972" s="222"/>
      <c r="AB3972" s="224"/>
      <c r="AC3972" s="225"/>
      <c r="AD3972" s="2">
        <f t="shared" si="1253"/>
        <v>0</v>
      </c>
      <c r="AE3972" s="2">
        <f t="shared" si="1254"/>
        <v>0</v>
      </c>
      <c r="AF3972" s="226"/>
      <c r="AG3972" s="219">
        <f t="shared" si="1258"/>
        <v>0</v>
      </c>
      <c r="AH3972" s="234">
        <f t="shared" si="1259"/>
        <v>0</v>
      </c>
      <c r="AI3972" s="214">
        <f t="shared" si="1267"/>
        <v>0</v>
      </c>
      <c r="AK3972" s="229">
        <f t="shared" si="1260"/>
        <v>0</v>
      </c>
      <c r="AL3972" s="226"/>
      <c r="AM3972" s="15"/>
      <c r="AN3972" s="232" t="e">
        <f t="shared" si="1261"/>
        <v>#DIV/0!</v>
      </c>
      <c r="AO3972" s="214">
        <f t="shared" si="1255"/>
        <v>0</v>
      </c>
      <c r="AQ3972" s="210"/>
      <c r="AR3972" s="231"/>
      <c r="AS3972" s="15"/>
      <c r="AT3972" s="232">
        <f t="shared" si="1262"/>
        <v>0</v>
      </c>
      <c r="AU3972" s="235">
        <f t="shared" si="1263"/>
        <v>0</v>
      </c>
      <c r="AY3972" s="210"/>
      <c r="AZ3972" s="231"/>
      <c r="BA3972" s="15"/>
      <c r="BB3972" s="232">
        <f t="shared" ref="BB3972:BB4035" si="1271">IF(AY3972&gt;0,(26.3/MAX($AY$4:$AY$4600))*AY3972,0)</f>
        <v>0</v>
      </c>
      <c r="BC3972" s="235">
        <f t="shared" si="1264"/>
        <v>0</v>
      </c>
      <c r="BG3972" s="210"/>
      <c r="BH3972" s="231"/>
      <c r="BI3972" s="15"/>
      <c r="BJ3972" s="232">
        <f t="shared" si="1256"/>
        <v>0</v>
      </c>
      <c r="BK3972" s="235">
        <f t="shared" si="1265"/>
        <v>0</v>
      </c>
      <c r="BM3972" s="109">
        <f t="shared" si="1257"/>
        <v>-6.0569056672097359</v>
      </c>
      <c r="BN3972" s="213"/>
      <c r="BR3972" s="228"/>
      <c r="BS3972" s="311"/>
      <c r="BT3972" s="3"/>
      <c r="BU3972" s="213"/>
      <c r="BV3972" s="213"/>
      <c r="BW3972" s="291"/>
    </row>
    <row r="3973" spans="1:75" x14ac:dyDescent="0.2">
      <c r="A3973" s="210"/>
      <c r="B3973" s="211"/>
      <c r="C3973" s="848" t="str">
        <f ca="1">IF(ISERR(AVERAGE(INDIRECT("B"&amp;(ROW()-INT($B$1/2))):INDIRECT("B"&amp;(ROW()+INT($B$1/2))))),"",AVERAGE(INDIRECT("B"&amp;(ROW()-INT($B$1/2))):INDIRECT("B"&amp;(ROW()+INT($B$1/2)))))</f>
        <v/>
      </c>
      <c r="D3973" s="848">
        <f t="shared" si="1270"/>
        <v>0</v>
      </c>
      <c r="E3973" s="275"/>
      <c r="F3973" s="15"/>
      <c r="G3973" s="3"/>
      <c r="H3973" s="3"/>
      <c r="I3973" s="3"/>
      <c r="J3973" s="3"/>
      <c r="K3973" s="3"/>
      <c r="L3973" s="554"/>
      <c r="M3973" s="545"/>
      <c r="N3973" s="546"/>
      <c r="O3973" s="5"/>
      <c r="P3973" s="216"/>
      <c r="Q3973" s="217"/>
      <c r="R3973" s="218"/>
      <c r="S3973" s="219">
        <f t="shared" si="1268"/>
        <v>0</v>
      </c>
      <c r="T3973" s="220">
        <f t="shared" si="1269"/>
        <v>0</v>
      </c>
      <c r="U3973" s="214">
        <f t="shared" si="1266"/>
        <v>0</v>
      </c>
      <c r="W3973" s="221"/>
      <c r="X3973" s="222"/>
      <c r="Y3973" s="222"/>
      <c r="Z3973" s="223"/>
      <c r="AA3973" s="222"/>
      <c r="AB3973" s="224"/>
      <c r="AC3973" s="225"/>
      <c r="AD3973" s="2">
        <f t="shared" ref="AD3973:AD4036" si="1272">IF(W3973&lt;0,W3973-X3973/60-Y3973/3600,W3973+X3973/60+Y3973/3600)</f>
        <v>0</v>
      </c>
      <c r="AE3973" s="2">
        <f t="shared" ref="AE3973:AE4036" si="1273">IF(Z3973&lt;0,Z3973-AA3973/60-AB3973/3600,Z3973+AA3973/60+AB3973/3600)</f>
        <v>0</v>
      </c>
      <c r="AF3973" s="226"/>
      <c r="AG3973" s="219">
        <f t="shared" si="1258"/>
        <v>0</v>
      </c>
      <c r="AH3973" s="234">
        <f t="shared" si="1259"/>
        <v>0</v>
      </c>
      <c r="AI3973" s="214">
        <f t="shared" si="1267"/>
        <v>0</v>
      </c>
      <c r="AK3973" s="229">
        <f t="shared" si="1260"/>
        <v>0</v>
      </c>
      <c r="AL3973" s="226"/>
      <c r="AM3973" s="15"/>
      <c r="AN3973" s="232" t="e">
        <f t="shared" si="1261"/>
        <v>#DIV/0!</v>
      </c>
      <c r="AO3973" s="214">
        <f t="shared" ref="AO3973:AO4036" si="1274">AL3973*3.28084</f>
        <v>0</v>
      </c>
      <c r="AQ3973" s="210"/>
      <c r="AR3973" s="231"/>
      <c r="AS3973" s="15"/>
      <c r="AT3973" s="232">
        <f t="shared" si="1262"/>
        <v>0</v>
      </c>
      <c r="AU3973" s="235">
        <f t="shared" si="1263"/>
        <v>0</v>
      </c>
      <c r="AY3973" s="210"/>
      <c r="AZ3973" s="231"/>
      <c r="BA3973" s="15"/>
      <c r="BB3973" s="232">
        <f t="shared" si="1271"/>
        <v>0</v>
      </c>
      <c r="BC3973" s="235">
        <f t="shared" si="1264"/>
        <v>0</v>
      </c>
      <c r="BG3973" s="210"/>
      <c r="BH3973" s="231"/>
      <c r="BI3973" s="15"/>
      <c r="BJ3973" s="232">
        <f t="shared" ref="BJ3973:BJ4036" si="1275">BG3973</f>
        <v>0</v>
      </c>
      <c r="BK3973" s="235">
        <f t="shared" si="1265"/>
        <v>0</v>
      </c>
      <c r="BM3973" s="109">
        <f t="shared" ref="BM3973:BM4036" si="1276">BM3972+$BQ$14</f>
        <v>-6.0587380047074726</v>
      </c>
      <c r="BN3973" s="213"/>
      <c r="BR3973" s="228"/>
      <c r="BS3973" s="311"/>
      <c r="BT3973" s="3"/>
      <c r="BU3973" s="213"/>
      <c r="BV3973" s="213"/>
      <c r="BW3973" s="291"/>
    </row>
    <row r="3974" spans="1:75" x14ac:dyDescent="0.2">
      <c r="A3974" s="210"/>
      <c r="B3974" s="211"/>
      <c r="C3974" s="848" t="str">
        <f ca="1">IF(ISERR(AVERAGE(INDIRECT("B"&amp;(ROW()-INT($B$1/2))):INDIRECT("B"&amp;(ROW()+INT($B$1/2))))),"",AVERAGE(INDIRECT("B"&amp;(ROW()-INT($B$1/2))):INDIRECT("B"&amp;(ROW()+INT($B$1/2)))))</f>
        <v/>
      </c>
      <c r="D3974" s="848">
        <f t="shared" si="1270"/>
        <v>0</v>
      </c>
      <c r="E3974" s="275"/>
      <c r="F3974" s="15"/>
      <c r="G3974" s="3"/>
      <c r="H3974" s="3"/>
      <c r="I3974" s="3"/>
      <c r="J3974" s="3"/>
      <c r="K3974" s="3"/>
      <c r="L3974" s="554"/>
      <c r="M3974" s="545"/>
      <c r="N3974" s="546"/>
      <c r="O3974" s="5"/>
      <c r="P3974" s="216"/>
      <c r="Q3974" s="217"/>
      <c r="R3974" s="218"/>
      <c r="S3974" s="219">
        <f t="shared" si="1268"/>
        <v>0</v>
      </c>
      <c r="T3974" s="220">
        <f t="shared" si="1269"/>
        <v>0</v>
      </c>
      <c r="U3974" s="214">
        <f t="shared" si="1266"/>
        <v>0</v>
      </c>
      <c r="W3974" s="221"/>
      <c r="X3974" s="222"/>
      <c r="Y3974" s="222"/>
      <c r="Z3974" s="223"/>
      <c r="AA3974" s="222"/>
      <c r="AB3974" s="224"/>
      <c r="AC3974" s="225"/>
      <c r="AD3974" s="2">
        <f t="shared" si="1272"/>
        <v>0</v>
      </c>
      <c r="AE3974" s="2">
        <f t="shared" si="1273"/>
        <v>0</v>
      </c>
      <c r="AF3974" s="226"/>
      <c r="AG3974" s="219">
        <f t="shared" ref="AG3974:AG4037" si="1277">AG3973+IF(AD3974&lt;&gt;0,1.852*60*1000*((ACOS((SIN((AD3973/180)*PI()))*(SIN((AD3974/180)*PI()))+(COS((AD3973/180)*PI()))*(COS((AD3974/180)*PI()))*(COS((AE3974/180)*PI()-(AE3973/180)*PI())))/PI())*180),0)</f>
        <v>0</v>
      </c>
      <c r="AH3974" s="234">
        <f t="shared" ref="AH3974:AH4037" si="1278">AH3973+IF(AD3974&lt;&gt;0,1.852*60*0.6213712*((ACOS((SIN((AD3973/180)*PI()))*(SIN((AD3974/180)*PI()))+(COS((AD3973/180)*PI()))*(COS((AD3974/180)*PI()))*(COS((AE3974/180)*PI()-(AE3973/180)*PI())))/PI())*180),0)</f>
        <v>0</v>
      </c>
      <c r="AI3974" s="214">
        <f t="shared" si="1267"/>
        <v>0</v>
      </c>
      <c r="AK3974" s="229">
        <f t="shared" ref="AK3974:AK4037" si="1279">IF(AL3974&gt;0,AK3973+$AO$1,0)</f>
        <v>0</v>
      </c>
      <c r="AL3974" s="226"/>
      <c r="AM3974" s="15"/>
      <c r="AN3974" s="232" t="e">
        <f t="shared" ref="AN3974:AN4037" si="1280">(42341.84/MAX(AK3974:AK8570))*AK3974*0.0006213712</f>
        <v>#DIV/0!</v>
      </c>
      <c r="AO3974" s="214">
        <f t="shared" si="1274"/>
        <v>0</v>
      </c>
      <c r="AQ3974" s="210"/>
      <c r="AR3974" s="231"/>
      <c r="AS3974" s="15"/>
      <c r="AT3974" s="232">
        <f t="shared" ref="AT3974:AT4037" si="1281">IF(AQ3974&gt;0,(26.3/(MAX($AQ$4:$AQ$4600)*0.0006213712))*AQ3974*0.0006213712,0)</f>
        <v>0</v>
      </c>
      <c r="AU3974" s="235">
        <f t="shared" ref="AU3974:AU4037" si="1282">(AR3974*3.28084)+(AW$4)</f>
        <v>0</v>
      </c>
      <c r="AY3974" s="210"/>
      <c r="AZ3974" s="231"/>
      <c r="BA3974" s="15"/>
      <c r="BB3974" s="232">
        <f t="shared" si="1271"/>
        <v>0</v>
      </c>
      <c r="BC3974" s="235">
        <f t="shared" ref="BC3974:BC4037" si="1283">AZ3974+BE$4</f>
        <v>0</v>
      </c>
      <c r="BG3974" s="210"/>
      <c r="BH3974" s="231"/>
      <c r="BI3974" s="15"/>
      <c r="BJ3974" s="232">
        <f t="shared" si="1275"/>
        <v>0</v>
      </c>
      <c r="BK3974" s="235">
        <f t="shared" ref="BK3974:BK4037" si="1284">BH3974*BM3974</f>
        <v>0</v>
      </c>
      <c r="BM3974" s="109">
        <f t="shared" si="1276"/>
        <v>-6.0605703422052093</v>
      </c>
      <c r="BN3974" s="213"/>
      <c r="BR3974" s="228"/>
      <c r="BS3974" s="311"/>
      <c r="BT3974" s="3"/>
      <c r="BU3974" s="213"/>
      <c r="BV3974" s="213"/>
      <c r="BW3974" s="291"/>
    </row>
    <row r="3975" spans="1:75" x14ac:dyDescent="0.2">
      <c r="A3975" s="210"/>
      <c r="B3975" s="211"/>
      <c r="C3975" s="848" t="str">
        <f ca="1">IF(ISERR(AVERAGE(INDIRECT("B"&amp;(ROW()-INT($B$1/2))):INDIRECT("B"&amp;(ROW()+INT($B$1/2))))),"",AVERAGE(INDIRECT("B"&amp;(ROW()-INT($B$1/2))):INDIRECT("B"&amp;(ROW()+INT($B$1/2)))))</f>
        <v/>
      </c>
      <c r="D3975" s="848">
        <f t="shared" si="1270"/>
        <v>0</v>
      </c>
      <c r="E3975" s="275"/>
      <c r="F3975" s="15"/>
      <c r="G3975" s="3"/>
      <c r="H3975" s="3"/>
      <c r="I3975" s="3"/>
      <c r="J3975" s="3"/>
      <c r="K3975" s="3"/>
      <c r="L3975" s="554"/>
      <c r="M3975" s="545"/>
      <c r="N3975" s="546"/>
      <c r="O3975" s="5"/>
      <c r="P3975" s="216"/>
      <c r="Q3975" s="217"/>
      <c r="R3975" s="218"/>
      <c r="S3975" s="219">
        <f t="shared" si="1268"/>
        <v>0</v>
      </c>
      <c r="T3975" s="220">
        <f t="shared" si="1269"/>
        <v>0</v>
      </c>
      <c r="U3975" s="214">
        <f t="shared" ref="U3975:U4038" si="1285">R3975*3.28084</f>
        <v>0</v>
      </c>
      <c r="W3975" s="221"/>
      <c r="X3975" s="222"/>
      <c r="Y3975" s="222"/>
      <c r="Z3975" s="223"/>
      <c r="AA3975" s="222"/>
      <c r="AB3975" s="224"/>
      <c r="AC3975" s="225"/>
      <c r="AD3975" s="2">
        <f t="shared" si="1272"/>
        <v>0</v>
      </c>
      <c r="AE3975" s="2">
        <f t="shared" si="1273"/>
        <v>0</v>
      </c>
      <c r="AF3975" s="226"/>
      <c r="AG3975" s="219">
        <f t="shared" si="1277"/>
        <v>0</v>
      </c>
      <c r="AH3975" s="234">
        <f t="shared" si="1278"/>
        <v>0</v>
      </c>
      <c r="AI3975" s="214">
        <f t="shared" ref="AI3975:AI4038" si="1286">AF3975*3.28084</f>
        <v>0</v>
      </c>
      <c r="AK3975" s="229">
        <f t="shared" si="1279"/>
        <v>0</v>
      </c>
      <c r="AL3975" s="226"/>
      <c r="AM3975" s="15"/>
      <c r="AN3975" s="232" t="e">
        <f t="shared" si="1280"/>
        <v>#DIV/0!</v>
      </c>
      <c r="AO3975" s="214">
        <f t="shared" si="1274"/>
        <v>0</v>
      </c>
      <c r="AQ3975" s="210"/>
      <c r="AR3975" s="231"/>
      <c r="AS3975" s="15"/>
      <c r="AT3975" s="232">
        <f t="shared" si="1281"/>
        <v>0</v>
      </c>
      <c r="AU3975" s="235">
        <f t="shared" si="1282"/>
        <v>0</v>
      </c>
      <c r="AY3975" s="210"/>
      <c r="AZ3975" s="231"/>
      <c r="BA3975" s="15"/>
      <c r="BB3975" s="232">
        <f t="shared" si="1271"/>
        <v>0</v>
      </c>
      <c r="BC3975" s="235">
        <f t="shared" si="1283"/>
        <v>0</v>
      </c>
      <c r="BG3975" s="210"/>
      <c r="BH3975" s="231"/>
      <c r="BI3975" s="15"/>
      <c r="BJ3975" s="232">
        <f t="shared" si="1275"/>
        <v>0</v>
      </c>
      <c r="BK3975" s="235">
        <f t="shared" si="1284"/>
        <v>0</v>
      </c>
      <c r="BM3975" s="109">
        <f t="shared" si="1276"/>
        <v>-6.062402679702946</v>
      </c>
      <c r="BN3975" s="213"/>
      <c r="BR3975" s="228"/>
      <c r="BS3975" s="311"/>
      <c r="BT3975" s="3"/>
      <c r="BU3975" s="213"/>
      <c r="BV3975" s="213"/>
      <c r="BW3975" s="291"/>
    </row>
    <row r="3976" spans="1:75" x14ac:dyDescent="0.2">
      <c r="A3976" s="210"/>
      <c r="B3976" s="211"/>
      <c r="C3976" s="848" t="str">
        <f ca="1">IF(ISERR(AVERAGE(INDIRECT("B"&amp;(ROW()-INT($B$1/2))):INDIRECT("B"&amp;(ROW()+INT($B$1/2))))),"",AVERAGE(INDIRECT("B"&amp;(ROW()-INT($B$1/2))):INDIRECT("B"&amp;(ROW()+INT($B$1/2)))))</f>
        <v/>
      </c>
      <c r="D3976" s="848">
        <f t="shared" si="1270"/>
        <v>0</v>
      </c>
      <c r="E3976" s="275"/>
      <c r="F3976" s="15"/>
      <c r="G3976" s="3"/>
      <c r="H3976" s="3"/>
      <c r="I3976" s="3"/>
      <c r="J3976" s="3"/>
      <c r="K3976" s="3"/>
      <c r="L3976" s="554"/>
      <c r="M3976" s="545"/>
      <c r="N3976" s="546"/>
      <c r="O3976" s="5"/>
      <c r="P3976" s="216"/>
      <c r="Q3976" s="217"/>
      <c r="R3976" s="218"/>
      <c r="S3976" s="219">
        <f t="shared" si="1268"/>
        <v>0</v>
      </c>
      <c r="T3976" s="220">
        <f t="shared" si="1269"/>
        <v>0</v>
      </c>
      <c r="U3976" s="214">
        <f t="shared" si="1285"/>
        <v>0</v>
      </c>
      <c r="W3976" s="221"/>
      <c r="X3976" s="222"/>
      <c r="Y3976" s="222"/>
      <c r="Z3976" s="223"/>
      <c r="AA3976" s="222"/>
      <c r="AB3976" s="224"/>
      <c r="AC3976" s="225"/>
      <c r="AD3976" s="2">
        <f t="shared" si="1272"/>
        <v>0</v>
      </c>
      <c r="AE3976" s="2">
        <f t="shared" si="1273"/>
        <v>0</v>
      </c>
      <c r="AF3976" s="226"/>
      <c r="AG3976" s="219">
        <f t="shared" si="1277"/>
        <v>0</v>
      </c>
      <c r="AH3976" s="234">
        <f t="shared" si="1278"/>
        <v>0</v>
      </c>
      <c r="AI3976" s="214">
        <f t="shared" si="1286"/>
        <v>0</v>
      </c>
      <c r="AK3976" s="229">
        <f t="shared" si="1279"/>
        <v>0</v>
      </c>
      <c r="AL3976" s="226"/>
      <c r="AM3976" s="15"/>
      <c r="AN3976" s="232" t="e">
        <f t="shared" si="1280"/>
        <v>#DIV/0!</v>
      </c>
      <c r="AO3976" s="214">
        <f t="shared" si="1274"/>
        <v>0</v>
      </c>
      <c r="AQ3976" s="210"/>
      <c r="AR3976" s="231"/>
      <c r="AS3976" s="15"/>
      <c r="AT3976" s="232">
        <f t="shared" si="1281"/>
        <v>0</v>
      </c>
      <c r="AU3976" s="235">
        <f t="shared" si="1282"/>
        <v>0</v>
      </c>
      <c r="AY3976" s="210"/>
      <c r="AZ3976" s="231"/>
      <c r="BA3976" s="15"/>
      <c r="BB3976" s="232">
        <f t="shared" si="1271"/>
        <v>0</v>
      </c>
      <c r="BC3976" s="235">
        <f t="shared" si="1283"/>
        <v>0</v>
      </c>
      <c r="BG3976" s="210"/>
      <c r="BH3976" s="231"/>
      <c r="BI3976" s="15"/>
      <c r="BJ3976" s="232">
        <f t="shared" si="1275"/>
        <v>0</v>
      </c>
      <c r="BK3976" s="235">
        <f t="shared" si="1284"/>
        <v>0</v>
      </c>
      <c r="BM3976" s="109">
        <f t="shared" si="1276"/>
        <v>-6.0642350172006827</v>
      </c>
      <c r="BN3976" s="213"/>
      <c r="BR3976" s="228"/>
      <c r="BS3976" s="311"/>
      <c r="BT3976" s="3"/>
      <c r="BU3976" s="213"/>
      <c r="BV3976" s="213"/>
      <c r="BW3976" s="291"/>
    </row>
    <row r="3977" spans="1:75" x14ac:dyDescent="0.2">
      <c r="A3977" s="210"/>
      <c r="B3977" s="211"/>
      <c r="C3977" s="848" t="str">
        <f ca="1">IF(ISERR(AVERAGE(INDIRECT("B"&amp;(ROW()-INT($B$1/2))):INDIRECT("B"&amp;(ROW()+INT($B$1/2))))),"",AVERAGE(INDIRECT("B"&amp;(ROW()-INT($B$1/2))):INDIRECT("B"&amp;(ROW()+INT($B$1/2)))))</f>
        <v/>
      </c>
      <c r="D3977" s="848">
        <f t="shared" si="1270"/>
        <v>0</v>
      </c>
      <c r="E3977" s="275"/>
      <c r="F3977" s="15"/>
      <c r="G3977" s="3"/>
      <c r="H3977" s="3"/>
      <c r="I3977" s="3"/>
      <c r="J3977" s="3"/>
      <c r="K3977" s="3"/>
      <c r="L3977" s="554"/>
      <c r="M3977" s="545"/>
      <c r="N3977" s="546"/>
      <c r="O3977" s="5"/>
      <c r="P3977" s="216"/>
      <c r="Q3977" s="217"/>
      <c r="R3977" s="218"/>
      <c r="S3977" s="219">
        <f t="shared" ref="S3977:S4040" si="1287">S3976+IF(P3977&lt;&gt;0,1.852*60*1000*((ACOS((SIN((P3976/180)*PI()))*(SIN((P3977/180)*PI()))+(COS((P3976/180)*PI()))*(COS((P3977/180)*PI()))*(COS((Q3977/180)*PI()-(Q3976/180)*PI())))/PI())*180),0)</f>
        <v>0</v>
      </c>
      <c r="T3977" s="220">
        <f t="shared" ref="T3977:T4040" si="1288">T3976+IF(P3977&lt;&gt;0,1.852*60*0.6213712*((ACOS((SIN((P3976/180)*PI()))*(SIN((P3977/180)*PI()))+(COS((P3976/180)*PI()))*(COS((P3977/180)*PI()))*(COS((Q3977/180)*PI()-(Q3976/180)*PI())))/PI())*180),0)</f>
        <v>0</v>
      </c>
      <c r="U3977" s="214">
        <f t="shared" si="1285"/>
        <v>0</v>
      </c>
      <c r="W3977" s="221"/>
      <c r="X3977" s="222"/>
      <c r="Y3977" s="222"/>
      <c r="Z3977" s="223"/>
      <c r="AA3977" s="222"/>
      <c r="AB3977" s="224"/>
      <c r="AC3977" s="225"/>
      <c r="AD3977" s="2">
        <f t="shared" si="1272"/>
        <v>0</v>
      </c>
      <c r="AE3977" s="2">
        <f t="shared" si="1273"/>
        <v>0</v>
      </c>
      <c r="AF3977" s="226"/>
      <c r="AG3977" s="219">
        <f t="shared" si="1277"/>
        <v>0</v>
      </c>
      <c r="AH3977" s="234">
        <f t="shared" si="1278"/>
        <v>0</v>
      </c>
      <c r="AI3977" s="214">
        <f t="shared" si="1286"/>
        <v>0</v>
      </c>
      <c r="AK3977" s="229">
        <f t="shared" si="1279"/>
        <v>0</v>
      </c>
      <c r="AL3977" s="226"/>
      <c r="AM3977" s="15"/>
      <c r="AN3977" s="232" t="e">
        <f t="shared" si="1280"/>
        <v>#DIV/0!</v>
      </c>
      <c r="AO3977" s="214">
        <f t="shared" si="1274"/>
        <v>0</v>
      </c>
      <c r="AQ3977" s="210"/>
      <c r="AR3977" s="231"/>
      <c r="AS3977" s="15"/>
      <c r="AT3977" s="232">
        <f t="shared" si="1281"/>
        <v>0</v>
      </c>
      <c r="AU3977" s="235">
        <f t="shared" si="1282"/>
        <v>0</v>
      </c>
      <c r="AY3977" s="210"/>
      <c r="AZ3977" s="231"/>
      <c r="BA3977" s="15"/>
      <c r="BB3977" s="232">
        <f t="shared" si="1271"/>
        <v>0</v>
      </c>
      <c r="BC3977" s="235">
        <f t="shared" si="1283"/>
        <v>0</v>
      </c>
      <c r="BG3977" s="210"/>
      <c r="BH3977" s="231"/>
      <c r="BI3977" s="15"/>
      <c r="BJ3977" s="232">
        <f t="shared" si="1275"/>
        <v>0</v>
      </c>
      <c r="BK3977" s="235">
        <f t="shared" si="1284"/>
        <v>0</v>
      </c>
      <c r="BM3977" s="109">
        <f t="shared" si="1276"/>
        <v>-6.0660673546984194</v>
      </c>
      <c r="BN3977" s="213"/>
      <c r="BR3977" s="228"/>
      <c r="BS3977" s="311"/>
      <c r="BT3977" s="3"/>
      <c r="BU3977" s="213"/>
      <c r="BV3977" s="213"/>
      <c r="BW3977" s="291"/>
    </row>
    <row r="3978" spans="1:75" x14ac:dyDescent="0.2">
      <c r="A3978" s="210"/>
      <c r="B3978" s="211"/>
      <c r="C3978" s="848" t="str">
        <f ca="1">IF(ISERR(AVERAGE(INDIRECT("B"&amp;(ROW()-INT($B$1/2))):INDIRECT("B"&amp;(ROW()+INT($B$1/2))))),"",AVERAGE(INDIRECT("B"&amp;(ROW()-INT($B$1/2))):INDIRECT("B"&amp;(ROW()+INT($B$1/2)))))</f>
        <v/>
      </c>
      <c r="D3978" s="848">
        <f t="shared" si="1270"/>
        <v>0</v>
      </c>
      <c r="E3978" s="275"/>
      <c r="F3978" s="15"/>
      <c r="G3978" s="3"/>
      <c r="H3978" s="3"/>
      <c r="I3978" s="3"/>
      <c r="J3978" s="3"/>
      <c r="K3978" s="3"/>
      <c r="L3978" s="554"/>
      <c r="M3978" s="545"/>
      <c r="N3978" s="546"/>
      <c r="O3978" s="5"/>
      <c r="P3978" s="216"/>
      <c r="Q3978" s="217"/>
      <c r="R3978" s="218"/>
      <c r="S3978" s="219">
        <f t="shared" si="1287"/>
        <v>0</v>
      </c>
      <c r="T3978" s="220">
        <f t="shared" si="1288"/>
        <v>0</v>
      </c>
      <c r="U3978" s="214">
        <f t="shared" si="1285"/>
        <v>0</v>
      </c>
      <c r="W3978" s="221"/>
      <c r="X3978" s="222"/>
      <c r="Y3978" s="222"/>
      <c r="Z3978" s="223"/>
      <c r="AA3978" s="222"/>
      <c r="AB3978" s="224"/>
      <c r="AC3978" s="225"/>
      <c r="AD3978" s="2">
        <f t="shared" si="1272"/>
        <v>0</v>
      </c>
      <c r="AE3978" s="2">
        <f t="shared" si="1273"/>
        <v>0</v>
      </c>
      <c r="AF3978" s="226"/>
      <c r="AG3978" s="219">
        <f t="shared" si="1277"/>
        <v>0</v>
      </c>
      <c r="AH3978" s="234">
        <f t="shared" si="1278"/>
        <v>0</v>
      </c>
      <c r="AI3978" s="214">
        <f t="shared" si="1286"/>
        <v>0</v>
      </c>
      <c r="AK3978" s="229">
        <f t="shared" si="1279"/>
        <v>0</v>
      </c>
      <c r="AL3978" s="226"/>
      <c r="AM3978" s="15"/>
      <c r="AN3978" s="232" t="e">
        <f t="shared" si="1280"/>
        <v>#DIV/0!</v>
      </c>
      <c r="AO3978" s="214">
        <f t="shared" si="1274"/>
        <v>0</v>
      </c>
      <c r="AQ3978" s="210"/>
      <c r="AR3978" s="231"/>
      <c r="AS3978" s="15"/>
      <c r="AT3978" s="232">
        <f t="shared" si="1281"/>
        <v>0</v>
      </c>
      <c r="AU3978" s="235">
        <f t="shared" si="1282"/>
        <v>0</v>
      </c>
      <c r="AY3978" s="210"/>
      <c r="AZ3978" s="231"/>
      <c r="BA3978" s="15"/>
      <c r="BB3978" s="232">
        <f t="shared" si="1271"/>
        <v>0</v>
      </c>
      <c r="BC3978" s="235">
        <f t="shared" si="1283"/>
        <v>0</v>
      </c>
      <c r="BG3978" s="210"/>
      <c r="BH3978" s="231"/>
      <c r="BI3978" s="15"/>
      <c r="BJ3978" s="232">
        <f t="shared" si="1275"/>
        <v>0</v>
      </c>
      <c r="BK3978" s="235">
        <f t="shared" si="1284"/>
        <v>0</v>
      </c>
      <c r="BM3978" s="109">
        <f t="shared" si="1276"/>
        <v>-6.0678996921961561</v>
      </c>
      <c r="BN3978" s="213"/>
      <c r="BR3978" s="228"/>
      <c r="BS3978" s="311"/>
      <c r="BT3978" s="3"/>
      <c r="BU3978" s="213"/>
      <c r="BV3978" s="213"/>
      <c r="BW3978" s="291"/>
    </row>
    <row r="3979" spans="1:75" x14ac:dyDescent="0.2">
      <c r="A3979" s="210"/>
      <c r="B3979" s="211"/>
      <c r="C3979" s="848" t="str">
        <f ca="1">IF(ISERR(AVERAGE(INDIRECT("B"&amp;(ROW()-INT($B$1/2))):INDIRECT("B"&amp;(ROW()+INT($B$1/2))))),"",AVERAGE(INDIRECT("B"&amp;(ROW()-INT($B$1/2))):INDIRECT("B"&amp;(ROW()+INT($B$1/2)))))</f>
        <v/>
      </c>
      <c r="D3979" s="848">
        <f t="shared" si="1270"/>
        <v>0</v>
      </c>
      <c r="E3979" s="275"/>
      <c r="F3979" s="15"/>
      <c r="G3979" s="3"/>
      <c r="H3979" s="3"/>
      <c r="I3979" s="3"/>
      <c r="J3979" s="3"/>
      <c r="K3979" s="3"/>
      <c r="L3979" s="554"/>
      <c r="M3979" s="545"/>
      <c r="N3979" s="546"/>
      <c r="O3979" s="5"/>
      <c r="P3979" s="216"/>
      <c r="Q3979" s="217"/>
      <c r="R3979" s="218"/>
      <c r="S3979" s="219">
        <f t="shared" si="1287"/>
        <v>0</v>
      </c>
      <c r="T3979" s="220">
        <f t="shared" si="1288"/>
        <v>0</v>
      </c>
      <c r="U3979" s="214">
        <f t="shared" si="1285"/>
        <v>0</v>
      </c>
      <c r="W3979" s="221"/>
      <c r="X3979" s="222"/>
      <c r="Y3979" s="222"/>
      <c r="Z3979" s="223"/>
      <c r="AA3979" s="222"/>
      <c r="AB3979" s="224"/>
      <c r="AC3979" s="225"/>
      <c r="AD3979" s="2">
        <f t="shared" si="1272"/>
        <v>0</v>
      </c>
      <c r="AE3979" s="2">
        <f t="shared" si="1273"/>
        <v>0</v>
      </c>
      <c r="AF3979" s="226"/>
      <c r="AG3979" s="219">
        <f t="shared" si="1277"/>
        <v>0</v>
      </c>
      <c r="AH3979" s="234">
        <f t="shared" si="1278"/>
        <v>0</v>
      </c>
      <c r="AI3979" s="214">
        <f t="shared" si="1286"/>
        <v>0</v>
      </c>
      <c r="AK3979" s="229">
        <f t="shared" si="1279"/>
        <v>0</v>
      </c>
      <c r="AL3979" s="226"/>
      <c r="AM3979" s="15"/>
      <c r="AN3979" s="232" t="e">
        <f t="shared" si="1280"/>
        <v>#DIV/0!</v>
      </c>
      <c r="AO3979" s="214">
        <f t="shared" si="1274"/>
        <v>0</v>
      </c>
      <c r="AQ3979" s="210"/>
      <c r="AR3979" s="231"/>
      <c r="AS3979" s="15"/>
      <c r="AT3979" s="232">
        <f t="shared" si="1281"/>
        <v>0</v>
      </c>
      <c r="AU3979" s="235">
        <f t="shared" si="1282"/>
        <v>0</v>
      </c>
      <c r="AY3979" s="210"/>
      <c r="AZ3979" s="231"/>
      <c r="BA3979" s="15"/>
      <c r="BB3979" s="232">
        <f t="shared" si="1271"/>
        <v>0</v>
      </c>
      <c r="BC3979" s="235">
        <f t="shared" si="1283"/>
        <v>0</v>
      </c>
      <c r="BG3979" s="210"/>
      <c r="BH3979" s="231"/>
      <c r="BI3979" s="15"/>
      <c r="BJ3979" s="232">
        <f t="shared" si="1275"/>
        <v>0</v>
      </c>
      <c r="BK3979" s="235">
        <f t="shared" si="1284"/>
        <v>0</v>
      </c>
      <c r="BM3979" s="109">
        <f t="shared" si="1276"/>
        <v>-6.0697320296938928</v>
      </c>
      <c r="BN3979" s="213"/>
      <c r="BR3979" s="228"/>
      <c r="BS3979" s="311"/>
      <c r="BT3979" s="3"/>
      <c r="BU3979" s="213"/>
      <c r="BV3979" s="213"/>
      <c r="BW3979" s="291"/>
    </row>
    <row r="3980" spans="1:75" x14ac:dyDescent="0.2">
      <c r="A3980" s="210"/>
      <c r="B3980" s="211"/>
      <c r="C3980" s="848" t="str">
        <f ca="1">IF(ISERR(AVERAGE(INDIRECT("B"&amp;(ROW()-INT($B$1/2))):INDIRECT("B"&amp;(ROW()+INT($B$1/2))))),"",AVERAGE(INDIRECT("B"&amp;(ROW()-INT($B$1/2))):INDIRECT("B"&amp;(ROW()+INT($B$1/2)))))</f>
        <v/>
      </c>
      <c r="D3980" s="848">
        <f t="shared" si="1270"/>
        <v>0</v>
      </c>
      <c r="E3980" s="275"/>
      <c r="F3980" s="15"/>
      <c r="G3980" s="3"/>
      <c r="H3980" s="3"/>
      <c r="I3980" s="3"/>
      <c r="J3980" s="3"/>
      <c r="K3980" s="3"/>
      <c r="L3980" s="554"/>
      <c r="M3980" s="545"/>
      <c r="N3980" s="546"/>
      <c r="O3980" s="5"/>
      <c r="P3980" s="216"/>
      <c r="Q3980" s="217"/>
      <c r="R3980" s="218"/>
      <c r="S3980" s="219">
        <f t="shared" si="1287"/>
        <v>0</v>
      </c>
      <c r="T3980" s="220">
        <f t="shared" si="1288"/>
        <v>0</v>
      </c>
      <c r="U3980" s="214">
        <f t="shared" si="1285"/>
        <v>0</v>
      </c>
      <c r="W3980" s="221"/>
      <c r="X3980" s="222"/>
      <c r="Y3980" s="222"/>
      <c r="Z3980" s="223"/>
      <c r="AA3980" s="222"/>
      <c r="AB3980" s="224"/>
      <c r="AC3980" s="225"/>
      <c r="AD3980" s="2">
        <f t="shared" si="1272"/>
        <v>0</v>
      </c>
      <c r="AE3980" s="2">
        <f t="shared" si="1273"/>
        <v>0</v>
      </c>
      <c r="AF3980" s="226"/>
      <c r="AG3980" s="219">
        <f t="shared" si="1277"/>
        <v>0</v>
      </c>
      <c r="AH3980" s="234">
        <f t="shared" si="1278"/>
        <v>0</v>
      </c>
      <c r="AI3980" s="214">
        <f t="shared" si="1286"/>
        <v>0</v>
      </c>
      <c r="AK3980" s="229">
        <f t="shared" si="1279"/>
        <v>0</v>
      </c>
      <c r="AL3980" s="226"/>
      <c r="AM3980" s="15"/>
      <c r="AN3980" s="232" t="e">
        <f t="shared" si="1280"/>
        <v>#DIV/0!</v>
      </c>
      <c r="AO3980" s="214">
        <f t="shared" si="1274"/>
        <v>0</v>
      </c>
      <c r="AQ3980" s="210"/>
      <c r="AR3980" s="231"/>
      <c r="AS3980" s="15"/>
      <c r="AT3980" s="232">
        <f t="shared" si="1281"/>
        <v>0</v>
      </c>
      <c r="AU3980" s="235">
        <f t="shared" si="1282"/>
        <v>0</v>
      </c>
      <c r="AY3980" s="210"/>
      <c r="AZ3980" s="231"/>
      <c r="BA3980" s="15"/>
      <c r="BB3980" s="232">
        <f t="shared" si="1271"/>
        <v>0</v>
      </c>
      <c r="BC3980" s="235">
        <f t="shared" si="1283"/>
        <v>0</v>
      </c>
      <c r="BG3980" s="210"/>
      <c r="BH3980" s="231"/>
      <c r="BI3980" s="15"/>
      <c r="BJ3980" s="232">
        <f t="shared" si="1275"/>
        <v>0</v>
      </c>
      <c r="BK3980" s="235">
        <f t="shared" si="1284"/>
        <v>0</v>
      </c>
      <c r="BM3980" s="109">
        <f t="shared" si="1276"/>
        <v>-6.0715643671916295</v>
      </c>
      <c r="BN3980" s="213"/>
      <c r="BR3980" s="228"/>
      <c r="BS3980" s="311"/>
      <c r="BT3980" s="3"/>
      <c r="BU3980" s="213"/>
      <c r="BV3980" s="213"/>
      <c r="BW3980" s="291"/>
    </row>
    <row r="3981" spans="1:75" x14ac:dyDescent="0.2">
      <c r="A3981" s="210"/>
      <c r="B3981" s="211"/>
      <c r="C3981" s="848" t="str">
        <f ca="1">IF(ISERR(AVERAGE(INDIRECT("B"&amp;(ROW()-INT($B$1/2))):INDIRECT("B"&amp;(ROW()+INT($B$1/2))))),"",AVERAGE(INDIRECT("B"&amp;(ROW()-INT($B$1/2))):INDIRECT("B"&amp;(ROW()+INT($B$1/2)))))</f>
        <v/>
      </c>
      <c r="D3981" s="848">
        <f t="shared" si="1270"/>
        <v>0</v>
      </c>
      <c r="E3981" s="275"/>
      <c r="F3981" s="15"/>
      <c r="G3981" s="3"/>
      <c r="H3981" s="3"/>
      <c r="I3981" s="3"/>
      <c r="J3981" s="3"/>
      <c r="K3981" s="3"/>
      <c r="L3981" s="554"/>
      <c r="M3981" s="545"/>
      <c r="N3981" s="546"/>
      <c r="O3981" s="5"/>
      <c r="P3981" s="216"/>
      <c r="Q3981" s="217"/>
      <c r="R3981" s="218"/>
      <c r="S3981" s="219">
        <f t="shared" si="1287"/>
        <v>0</v>
      </c>
      <c r="T3981" s="220">
        <f t="shared" si="1288"/>
        <v>0</v>
      </c>
      <c r="U3981" s="214">
        <f t="shared" si="1285"/>
        <v>0</v>
      </c>
      <c r="W3981" s="221"/>
      <c r="X3981" s="222"/>
      <c r="Y3981" s="222"/>
      <c r="Z3981" s="223"/>
      <c r="AA3981" s="222"/>
      <c r="AB3981" s="224"/>
      <c r="AC3981" s="225"/>
      <c r="AD3981" s="2">
        <f t="shared" si="1272"/>
        <v>0</v>
      </c>
      <c r="AE3981" s="2">
        <f t="shared" si="1273"/>
        <v>0</v>
      </c>
      <c r="AF3981" s="226"/>
      <c r="AG3981" s="219">
        <f t="shared" si="1277"/>
        <v>0</v>
      </c>
      <c r="AH3981" s="234">
        <f t="shared" si="1278"/>
        <v>0</v>
      </c>
      <c r="AI3981" s="214">
        <f t="shared" si="1286"/>
        <v>0</v>
      </c>
      <c r="AK3981" s="229">
        <f t="shared" si="1279"/>
        <v>0</v>
      </c>
      <c r="AL3981" s="226"/>
      <c r="AM3981" s="15"/>
      <c r="AN3981" s="232" t="e">
        <f t="shared" si="1280"/>
        <v>#DIV/0!</v>
      </c>
      <c r="AO3981" s="214">
        <f t="shared" si="1274"/>
        <v>0</v>
      </c>
      <c r="AQ3981" s="210"/>
      <c r="AR3981" s="231"/>
      <c r="AS3981" s="15"/>
      <c r="AT3981" s="232">
        <f t="shared" si="1281"/>
        <v>0</v>
      </c>
      <c r="AU3981" s="235">
        <f t="shared" si="1282"/>
        <v>0</v>
      </c>
      <c r="AY3981" s="210"/>
      <c r="AZ3981" s="231"/>
      <c r="BA3981" s="15"/>
      <c r="BB3981" s="232">
        <f t="shared" si="1271"/>
        <v>0</v>
      </c>
      <c r="BC3981" s="235">
        <f t="shared" si="1283"/>
        <v>0</v>
      </c>
      <c r="BG3981" s="210"/>
      <c r="BH3981" s="231"/>
      <c r="BI3981" s="15"/>
      <c r="BJ3981" s="232">
        <f t="shared" si="1275"/>
        <v>0</v>
      </c>
      <c r="BK3981" s="235">
        <f t="shared" si="1284"/>
        <v>0</v>
      </c>
      <c r="BM3981" s="109">
        <f t="shared" si="1276"/>
        <v>-6.0733967046893662</v>
      </c>
      <c r="BN3981" s="213"/>
      <c r="BR3981" s="228"/>
      <c r="BS3981" s="311"/>
      <c r="BT3981" s="3"/>
      <c r="BU3981" s="213"/>
      <c r="BV3981" s="213"/>
      <c r="BW3981" s="291"/>
    </row>
    <row r="3982" spans="1:75" x14ac:dyDescent="0.2">
      <c r="A3982" s="210"/>
      <c r="B3982" s="211"/>
      <c r="C3982" s="848" t="str">
        <f ca="1">IF(ISERR(AVERAGE(INDIRECT("B"&amp;(ROW()-INT($B$1/2))):INDIRECT("B"&amp;(ROW()+INT($B$1/2))))),"",AVERAGE(INDIRECT("B"&amp;(ROW()-INT($B$1/2))):INDIRECT("B"&amp;(ROW()+INT($B$1/2)))))</f>
        <v/>
      </c>
      <c r="D3982" s="848">
        <f t="shared" si="1270"/>
        <v>0</v>
      </c>
      <c r="E3982" s="275"/>
      <c r="F3982" s="15"/>
      <c r="G3982" s="3"/>
      <c r="H3982" s="3"/>
      <c r="I3982" s="3"/>
      <c r="J3982" s="3"/>
      <c r="K3982" s="3"/>
      <c r="L3982" s="554"/>
      <c r="M3982" s="545"/>
      <c r="N3982" s="546"/>
      <c r="O3982" s="5"/>
      <c r="P3982" s="216"/>
      <c r="Q3982" s="217"/>
      <c r="R3982" s="218"/>
      <c r="S3982" s="219">
        <f t="shared" si="1287"/>
        <v>0</v>
      </c>
      <c r="T3982" s="220">
        <f t="shared" si="1288"/>
        <v>0</v>
      </c>
      <c r="U3982" s="214">
        <f t="shared" si="1285"/>
        <v>0</v>
      </c>
      <c r="W3982" s="221"/>
      <c r="X3982" s="222"/>
      <c r="Y3982" s="222"/>
      <c r="Z3982" s="223"/>
      <c r="AA3982" s="222"/>
      <c r="AB3982" s="224"/>
      <c r="AC3982" s="225"/>
      <c r="AD3982" s="2">
        <f t="shared" si="1272"/>
        <v>0</v>
      </c>
      <c r="AE3982" s="2">
        <f t="shared" si="1273"/>
        <v>0</v>
      </c>
      <c r="AF3982" s="226"/>
      <c r="AG3982" s="219">
        <f t="shared" si="1277"/>
        <v>0</v>
      </c>
      <c r="AH3982" s="234">
        <f t="shared" si="1278"/>
        <v>0</v>
      </c>
      <c r="AI3982" s="214">
        <f t="shared" si="1286"/>
        <v>0</v>
      </c>
      <c r="AK3982" s="229">
        <f t="shared" si="1279"/>
        <v>0</v>
      </c>
      <c r="AL3982" s="226"/>
      <c r="AM3982" s="15"/>
      <c r="AN3982" s="232" t="e">
        <f t="shared" si="1280"/>
        <v>#DIV/0!</v>
      </c>
      <c r="AO3982" s="214">
        <f t="shared" si="1274"/>
        <v>0</v>
      </c>
      <c r="AQ3982" s="210"/>
      <c r="AR3982" s="231"/>
      <c r="AS3982" s="15"/>
      <c r="AT3982" s="232">
        <f t="shared" si="1281"/>
        <v>0</v>
      </c>
      <c r="AU3982" s="235">
        <f t="shared" si="1282"/>
        <v>0</v>
      </c>
      <c r="AY3982" s="210"/>
      <c r="AZ3982" s="231"/>
      <c r="BA3982" s="15"/>
      <c r="BB3982" s="232">
        <f t="shared" si="1271"/>
        <v>0</v>
      </c>
      <c r="BC3982" s="235">
        <f t="shared" si="1283"/>
        <v>0</v>
      </c>
      <c r="BG3982" s="210"/>
      <c r="BH3982" s="231"/>
      <c r="BI3982" s="15"/>
      <c r="BJ3982" s="232">
        <f t="shared" si="1275"/>
        <v>0</v>
      </c>
      <c r="BK3982" s="235">
        <f t="shared" si="1284"/>
        <v>0</v>
      </c>
      <c r="BM3982" s="109">
        <f t="shared" si="1276"/>
        <v>-6.0752290421871029</v>
      </c>
      <c r="BN3982" s="213"/>
      <c r="BR3982" s="228"/>
      <c r="BS3982" s="311"/>
      <c r="BT3982" s="3"/>
      <c r="BU3982" s="213"/>
      <c r="BV3982" s="213"/>
      <c r="BW3982" s="291"/>
    </row>
    <row r="3983" spans="1:75" x14ac:dyDescent="0.2">
      <c r="A3983" s="210"/>
      <c r="B3983" s="211"/>
      <c r="C3983" s="848" t="str">
        <f ca="1">IF(ISERR(AVERAGE(INDIRECT("B"&amp;(ROW()-INT($B$1/2))):INDIRECT("B"&amp;(ROW()+INT($B$1/2))))),"",AVERAGE(INDIRECT("B"&amp;(ROW()-INT($B$1/2))):INDIRECT("B"&amp;(ROW()+INT($B$1/2)))))</f>
        <v/>
      </c>
      <c r="D3983" s="848">
        <f t="shared" si="1270"/>
        <v>0</v>
      </c>
      <c r="E3983" s="275"/>
      <c r="F3983" s="15"/>
      <c r="G3983" s="3"/>
      <c r="H3983" s="3"/>
      <c r="I3983" s="3"/>
      <c r="J3983" s="3"/>
      <c r="K3983" s="3"/>
      <c r="L3983" s="554"/>
      <c r="M3983" s="545"/>
      <c r="N3983" s="546"/>
      <c r="O3983" s="5"/>
      <c r="P3983" s="216"/>
      <c r="Q3983" s="217"/>
      <c r="R3983" s="218"/>
      <c r="S3983" s="219">
        <f t="shared" si="1287"/>
        <v>0</v>
      </c>
      <c r="T3983" s="220">
        <f t="shared" si="1288"/>
        <v>0</v>
      </c>
      <c r="U3983" s="214">
        <f t="shared" si="1285"/>
        <v>0</v>
      </c>
      <c r="W3983" s="221"/>
      <c r="X3983" s="222"/>
      <c r="Y3983" s="222"/>
      <c r="Z3983" s="223"/>
      <c r="AA3983" s="222"/>
      <c r="AB3983" s="224"/>
      <c r="AC3983" s="225"/>
      <c r="AD3983" s="2">
        <f t="shared" si="1272"/>
        <v>0</v>
      </c>
      <c r="AE3983" s="2">
        <f t="shared" si="1273"/>
        <v>0</v>
      </c>
      <c r="AF3983" s="226"/>
      <c r="AG3983" s="219">
        <f t="shared" si="1277"/>
        <v>0</v>
      </c>
      <c r="AH3983" s="234">
        <f t="shared" si="1278"/>
        <v>0</v>
      </c>
      <c r="AI3983" s="214">
        <f t="shared" si="1286"/>
        <v>0</v>
      </c>
      <c r="AK3983" s="229">
        <f t="shared" si="1279"/>
        <v>0</v>
      </c>
      <c r="AL3983" s="226"/>
      <c r="AM3983" s="15"/>
      <c r="AN3983" s="232" t="e">
        <f t="shared" si="1280"/>
        <v>#DIV/0!</v>
      </c>
      <c r="AO3983" s="214">
        <f t="shared" si="1274"/>
        <v>0</v>
      </c>
      <c r="AQ3983" s="210"/>
      <c r="AR3983" s="231"/>
      <c r="AS3983" s="15"/>
      <c r="AT3983" s="232">
        <f t="shared" si="1281"/>
        <v>0</v>
      </c>
      <c r="AU3983" s="235">
        <f t="shared" si="1282"/>
        <v>0</v>
      </c>
      <c r="AY3983" s="210"/>
      <c r="AZ3983" s="231"/>
      <c r="BA3983" s="15"/>
      <c r="BB3983" s="232">
        <f t="shared" si="1271"/>
        <v>0</v>
      </c>
      <c r="BC3983" s="235">
        <f t="shared" si="1283"/>
        <v>0</v>
      </c>
      <c r="BG3983" s="210"/>
      <c r="BH3983" s="231"/>
      <c r="BI3983" s="15"/>
      <c r="BJ3983" s="232">
        <f t="shared" si="1275"/>
        <v>0</v>
      </c>
      <c r="BK3983" s="235">
        <f t="shared" si="1284"/>
        <v>0</v>
      </c>
      <c r="BM3983" s="109">
        <f t="shared" si="1276"/>
        <v>-6.0770613796848396</v>
      </c>
      <c r="BN3983" s="213"/>
      <c r="BR3983" s="228"/>
      <c r="BS3983" s="311"/>
      <c r="BT3983" s="3"/>
      <c r="BU3983" s="213"/>
      <c r="BV3983" s="213"/>
      <c r="BW3983" s="291"/>
    </row>
    <row r="3984" spans="1:75" x14ac:dyDescent="0.2">
      <c r="A3984" s="210"/>
      <c r="B3984" s="211"/>
      <c r="C3984" s="848" t="str">
        <f ca="1">IF(ISERR(AVERAGE(INDIRECT("B"&amp;(ROW()-INT($B$1/2))):INDIRECT("B"&amp;(ROW()+INT($B$1/2))))),"",AVERAGE(INDIRECT("B"&amp;(ROW()-INT($B$1/2))):INDIRECT("B"&amp;(ROW()+INT($B$1/2)))))</f>
        <v/>
      </c>
      <c r="D3984" s="848">
        <f t="shared" si="1270"/>
        <v>0</v>
      </c>
      <c r="E3984" s="275"/>
      <c r="F3984" s="15"/>
      <c r="G3984" s="3"/>
      <c r="H3984" s="3"/>
      <c r="I3984" s="3"/>
      <c r="J3984" s="3"/>
      <c r="K3984" s="3"/>
      <c r="L3984" s="554"/>
      <c r="M3984" s="545"/>
      <c r="N3984" s="546"/>
      <c r="O3984" s="5"/>
      <c r="P3984" s="216"/>
      <c r="Q3984" s="217"/>
      <c r="R3984" s="218"/>
      <c r="S3984" s="219">
        <f t="shared" si="1287"/>
        <v>0</v>
      </c>
      <c r="T3984" s="220">
        <f t="shared" si="1288"/>
        <v>0</v>
      </c>
      <c r="U3984" s="214">
        <f t="shared" si="1285"/>
        <v>0</v>
      </c>
      <c r="W3984" s="221"/>
      <c r="X3984" s="222"/>
      <c r="Y3984" s="222"/>
      <c r="Z3984" s="223"/>
      <c r="AA3984" s="222"/>
      <c r="AB3984" s="224"/>
      <c r="AC3984" s="225"/>
      <c r="AD3984" s="2">
        <f t="shared" si="1272"/>
        <v>0</v>
      </c>
      <c r="AE3984" s="2">
        <f t="shared" si="1273"/>
        <v>0</v>
      </c>
      <c r="AF3984" s="226"/>
      <c r="AG3984" s="219">
        <f t="shared" si="1277"/>
        <v>0</v>
      </c>
      <c r="AH3984" s="234">
        <f t="shared" si="1278"/>
        <v>0</v>
      </c>
      <c r="AI3984" s="214">
        <f t="shared" si="1286"/>
        <v>0</v>
      </c>
      <c r="AK3984" s="229">
        <f t="shared" si="1279"/>
        <v>0</v>
      </c>
      <c r="AL3984" s="226"/>
      <c r="AM3984" s="15"/>
      <c r="AN3984" s="232" t="e">
        <f t="shared" si="1280"/>
        <v>#DIV/0!</v>
      </c>
      <c r="AO3984" s="214">
        <f t="shared" si="1274"/>
        <v>0</v>
      </c>
      <c r="AQ3984" s="210"/>
      <c r="AR3984" s="231"/>
      <c r="AS3984" s="15"/>
      <c r="AT3984" s="232">
        <f t="shared" si="1281"/>
        <v>0</v>
      </c>
      <c r="AU3984" s="235">
        <f t="shared" si="1282"/>
        <v>0</v>
      </c>
      <c r="AY3984" s="210"/>
      <c r="AZ3984" s="231"/>
      <c r="BA3984" s="15"/>
      <c r="BB3984" s="232">
        <f t="shared" si="1271"/>
        <v>0</v>
      </c>
      <c r="BC3984" s="235">
        <f t="shared" si="1283"/>
        <v>0</v>
      </c>
      <c r="BG3984" s="210"/>
      <c r="BH3984" s="231"/>
      <c r="BI3984" s="15"/>
      <c r="BJ3984" s="232">
        <f t="shared" si="1275"/>
        <v>0</v>
      </c>
      <c r="BK3984" s="235">
        <f t="shared" si="1284"/>
        <v>0</v>
      </c>
      <c r="BM3984" s="109">
        <f t="shared" si="1276"/>
        <v>-6.0788937171825763</v>
      </c>
      <c r="BN3984" s="213"/>
      <c r="BR3984" s="228"/>
      <c r="BS3984" s="311"/>
      <c r="BT3984" s="3"/>
      <c r="BU3984" s="213"/>
      <c r="BV3984" s="213"/>
      <c r="BW3984" s="291"/>
    </row>
    <row r="3985" spans="1:75" x14ac:dyDescent="0.2">
      <c r="A3985" s="210"/>
      <c r="B3985" s="211"/>
      <c r="C3985" s="848" t="str">
        <f ca="1">IF(ISERR(AVERAGE(INDIRECT("B"&amp;(ROW()-INT($B$1/2))):INDIRECT("B"&amp;(ROW()+INT($B$1/2))))),"",AVERAGE(INDIRECT("B"&amp;(ROW()-INT($B$1/2))):INDIRECT("B"&amp;(ROW()+INT($B$1/2)))))</f>
        <v/>
      </c>
      <c r="D3985" s="848">
        <f t="shared" si="1270"/>
        <v>0</v>
      </c>
      <c r="E3985" s="275"/>
      <c r="F3985" s="15"/>
      <c r="G3985" s="3"/>
      <c r="H3985" s="3"/>
      <c r="I3985" s="3"/>
      <c r="J3985" s="3"/>
      <c r="K3985" s="3"/>
      <c r="L3985" s="554"/>
      <c r="M3985" s="545"/>
      <c r="N3985" s="546"/>
      <c r="O3985" s="5"/>
      <c r="P3985" s="216"/>
      <c r="Q3985" s="217"/>
      <c r="R3985" s="218"/>
      <c r="S3985" s="219">
        <f t="shared" si="1287"/>
        <v>0</v>
      </c>
      <c r="T3985" s="220">
        <f t="shared" si="1288"/>
        <v>0</v>
      </c>
      <c r="U3985" s="214">
        <f t="shared" si="1285"/>
        <v>0</v>
      </c>
      <c r="W3985" s="221"/>
      <c r="X3985" s="222"/>
      <c r="Y3985" s="222"/>
      <c r="Z3985" s="223"/>
      <c r="AA3985" s="222"/>
      <c r="AB3985" s="224"/>
      <c r="AC3985" s="225"/>
      <c r="AD3985" s="2">
        <f t="shared" si="1272"/>
        <v>0</v>
      </c>
      <c r="AE3985" s="2">
        <f t="shared" si="1273"/>
        <v>0</v>
      </c>
      <c r="AF3985" s="226"/>
      <c r="AG3985" s="219">
        <f t="shared" si="1277"/>
        <v>0</v>
      </c>
      <c r="AH3985" s="234">
        <f t="shared" si="1278"/>
        <v>0</v>
      </c>
      <c r="AI3985" s="214">
        <f t="shared" si="1286"/>
        <v>0</v>
      </c>
      <c r="AK3985" s="229">
        <f t="shared" si="1279"/>
        <v>0</v>
      </c>
      <c r="AL3985" s="226"/>
      <c r="AM3985" s="15"/>
      <c r="AN3985" s="232" t="e">
        <f t="shared" si="1280"/>
        <v>#DIV/0!</v>
      </c>
      <c r="AO3985" s="214">
        <f t="shared" si="1274"/>
        <v>0</v>
      </c>
      <c r="AQ3985" s="210"/>
      <c r="AR3985" s="231"/>
      <c r="AS3985" s="15"/>
      <c r="AT3985" s="232">
        <f t="shared" si="1281"/>
        <v>0</v>
      </c>
      <c r="AU3985" s="235">
        <f t="shared" si="1282"/>
        <v>0</v>
      </c>
      <c r="AY3985" s="210"/>
      <c r="AZ3985" s="231"/>
      <c r="BA3985" s="15"/>
      <c r="BB3985" s="232">
        <f t="shared" si="1271"/>
        <v>0</v>
      </c>
      <c r="BC3985" s="235">
        <f t="shared" si="1283"/>
        <v>0</v>
      </c>
      <c r="BG3985" s="210"/>
      <c r="BH3985" s="231"/>
      <c r="BI3985" s="15"/>
      <c r="BJ3985" s="232">
        <f t="shared" si="1275"/>
        <v>0</v>
      </c>
      <c r="BK3985" s="235">
        <f t="shared" si="1284"/>
        <v>0</v>
      </c>
      <c r="BM3985" s="109">
        <f t="shared" si="1276"/>
        <v>-6.080726054680313</v>
      </c>
      <c r="BN3985" s="213"/>
      <c r="BR3985" s="228"/>
      <c r="BS3985" s="311"/>
      <c r="BT3985" s="3"/>
      <c r="BU3985" s="213"/>
      <c r="BV3985" s="213"/>
      <c r="BW3985" s="291"/>
    </row>
    <row r="3986" spans="1:75" x14ac:dyDescent="0.2">
      <c r="A3986" s="210"/>
      <c r="B3986" s="211"/>
      <c r="C3986" s="848" t="str">
        <f ca="1">IF(ISERR(AVERAGE(INDIRECT("B"&amp;(ROW()-INT($B$1/2))):INDIRECT("B"&amp;(ROW()+INT($B$1/2))))),"",AVERAGE(INDIRECT("B"&amp;(ROW()-INT($B$1/2))):INDIRECT("B"&amp;(ROW()+INT($B$1/2)))))</f>
        <v/>
      </c>
      <c r="D3986" s="848">
        <f t="shared" si="1270"/>
        <v>0</v>
      </c>
      <c r="E3986" s="275"/>
      <c r="F3986" s="15"/>
      <c r="G3986" s="3"/>
      <c r="H3986" s="3"/>
      <c r="I3986" s="3"/>
      <c r="J3986" s="3"/>
      <c r="K3986" s="3"/>
      <c r="L3986" s="554"/>
      <c r="M3986" s="545"/>
      <c r="N3986" s="546"/>
      <c r="O3986" s="5"/>
      <c r="P3986" s="216"/>
      <c r="Q3986" s="217"/>
      <c r="R3986" s="218"/>
      <c r="S3986" s="219">
        <f t="shared" si="1287"/>
        <v>0</v>
      </c>
      <c r="T3986" s="220">
        <f t="shared" si="1288"/>
        <v>0</v>
      </c>
      <c r="U3986" s="214">
        <f t="shared" si="1285"/>
        <v>0</v>
      </c>
      <c r="W3986" s="221"/>
      <c r="X3986" s="222"/>
      <c r="Y3986" s="222"/>
      <c r="Z3986" s="223"/>
      <c r="AA3986" s="222"/>
      <c r="AB3986" s="224"/>
      <c r="AC3986" s="225"/>
      <c r="AD3986" s="2">
        <f t="shared" si="1272"/>
        <v>0</v>
      </c>
      <c r="AE3986" s="2">
        <f t="shared" si="1273"/>
        <v>0</v>
      </c>
      <c r="AF3986" s="226"/>
      <c r="AG3986" s="219">
        <f t="shared" si="1277"/>
        <v>0</v>
      </c>
      <c r="AH3986" s="234">
        <f t="shared" si="1278"/>
        <v>0</v>
      </c>
      <c r="AI3986" s="214">
        <f t="shared" si="1286"/>
        <v>0</v>
      </c>
      <c r="AK3986" s="229">
        <f t="shared" si="1279"/>
        <v>0</v>
      </c>
      <c r="AL3986" s="226"/>
      <c r="AM3986" s="15"/>
      <c r="AN3986" s="232" t="e">
        <f t="shared" si="1280"/>
        <v>#DIV/0!</v>
      </c>
      <c r="AO3986" s="214">
        <f t="shared" si="1274"/>
        <v>0</v>
      </c>
      <c r="AQ3986" s="210"/>
      <c r="AR3986" s="231"/>
      <c r="AS3986" s="15"/>
      <c r="AT3986" s="232">
        <f t="shared" si="1281"/>
        <v>0</v>
      </c>
      <c r="AU3986" s="235">
        <f t="shared" si="1282"/>
        <v>0</v>
      </c>
      <c r="AY3986" s="210"/>
      <c r="AZ3986" s="231"/>
      <c r="BA3986" s="15"/>
      <c r="BB3986" s="232">
        <f t="shared" si="1271"/>
        <v>0</v>
      </c>
      <c r="BC3986" s="235">
        <f t="shared" si="1283"/>
        <v>0</v>
      </c>
      <c r="BG3986" s="210"/>
      <c r="BH3986" s="231"/>
      <c r="BI3986" s="15"/>
      <c r="BJ3986" s="232">
        <f t="shared" si="1275"/>
        <v>0</v>
      </c>
      <c r="BK3986" s="235">
        <f t="shared" si="1284"/>
        <v>0</v>
      </c>
      <c r="BM3986" s="109">
        <f t="shared" si="1276"/>
        <v>-6.0825583921780497</v>
      </c>
      <c r="BN3986" s="213"/>
      <c r="BR3986" s="228"/>
      <c r="BS3986" s="311"/>
      <c r="BT3986" s="3"/>
      <c r="BU3986" s="213"/>
      <c r="BV3986" s="213"/>
      <c r="BW3986" s="291"/>
    </row>
    <row r="3987" spans="1:75" x14ac:dyDescent="0.2">
      <c r="A3987" s="210"/>
      <c r="B3987" s="211"/>
      <c r="C3987" s="848" t="str">
        <f ca="1">IF(ISERR(AVERAGE(INDIRECT("B"&amp;(ROW()-INT($B$1/2))):INDIRECT("B"&amp;(ROW()+INT($B$1/2))))),"",AVERAGE(INDIRECT("B"&amp;(ROW()-INT($B$1/2))):INDIRECT("B"&amp;(ROW()+INT($B$1/2)))))</f>
        <v/>
      </c>
      <c r="D3987" s="848">
        <f t="shared" si="1270"/>
        <v>0</v>
      </c>
      <c r="E3987" s="275"/>
      <c r="F3987" s="15"/>
      <c r="G3987" s="3"/>
      <c r="H3987" s="3"/>
      <c r="I3987" s="3"/>
      <c r="J3987" s="3"/>
      <c r="K3987" s="3"/>
      <c r="L3987" s="554"/>
      <c r="M3987" s="545"/>
      <c r="N3987" s="546"/>
      <c r="O3987" s="5"/>
      <c r="P3987" s="216"/>
      <c r="Q3987" s="217"/>
      <c r="R3987" s="218"/>
      <c r="S3987" s="219">
        <f t="shared" si="1287"/>
        <v>0</v>
      </c>
      <c r="T3987" s="220">
        <f t="shared" si="1288"/>
        <v>0</v>
      </c>
      <c r="U3987" s="214">
        <f t="shared" si="1285"/>
        <v>0</v>
      </c>
      <c r="W3987" s="221"/>
      <c r="X3987" s="222"/>
      <c r="Y3987" s="222"/>
      <c r="Z3987" s="223"/>
      <c r="AA3987" s="222"/>
      <c r="AB3987" s="224"/>
      <c r="AC3987" s="225"/>
      <c r="AD3987" s="2">
        <f t="shared" si="1272"/>
        <v>0</v>
      </c>
      <c r="AE3987" s="2">
        <f t="shared" si="1273"/>
        <v>0</v>
      </c>
      <c r="AF3987" s="226"/>
      <c r="AG3987" s="219">
        <f t="shared" si="1277"/>
        <v>0</v>
      </c>
      <c r="AH3987" s="234">
        <f t="shared" si="1278"/>
        <v>0</v>
      </c>
      <c r="AI3987" s="214">
        <f t="shared" si="1286"/>
        <v>0</v>
      </c>
      <c r="AK3987" s="229">
        <f t="shared" si="1279"/>
        <v>0</v>
      </c>
      <c r="AL3987" s="226"/>
      <c r="AM3987" s="15"/>
      <c r="AN3987" s="232" t="e">
        <f t="shared" si="1280"/>
        <v>#DIV/0!</v>
      </c>
      <c r="AO3987" s="214">
        <f t="shared" si="1274"/>
        <v>0</v>
      </c>
      <c r="AQ3987" s="210"/>
      <c r="AR3987" s="231"/>
      <c r="AS3987" s="15"/>
      <c r="AT3987" s="232">
        <f t="shared" si="1281"/>
        <v>0</v>
      </c>
      <c r="AU3987" s="235">
        <f t="shared" si="1282"/>
        <v>0</v>
      </c>
      <c r="AY3987" s="210"/>
      <c r="AZ3987" s="231"/>
      <c r="BA3987" s="15"/>
      <c r="BB3987" s="232">
        <f t="shared" si="1271"/>
        <v>0</v>
      </c>
      <c r="BC3987" s="235">
        <f t="shared" si="1283"/>
        <v>0</v>
      </c>
      <c r="BG3987" s="210"/>
      <c r="BH3987" s="231"/>
      <c r="BI3987" s="15"/>
      <c r="BJ3987" s="232">
        <f t="shared" si="1275"/>
        <v>0</v>
      </c>
      <c r="BK3987" s="235">
        <f t="shared" si="1284"/>
        <v>0</v>
      </c>
      <c r="BM3987" s="109">
        <f t="shared" si="1276"/>
        <v>-6.0843907296757864</v>
      </c>
      <c r="BN3987" s="213"/>
      <c r="BR3987" s="228"/>
      <c r="BS3987" s="311"/>
      <c r="BT3987" s="3"/>
      <c r="BU3987" s="213"/>
      <c r="BV3987" s="213"/>
      <c r="BW3987" s="291"/>
    </row>
    <row r="3988" spans="1:75" x14ac:dyDescent="0.2">
      <c r="A3988" s="210"/>
      <c r="B3988" s="211"/>
      <c r="C3988" s="848" t="str">
        <f ca="1">IF(ISERR(AVERAGE(INDIRECT("B"&amp;(ROW()-INT($B$1/2))):INDIRECT("B"&amp;(ROW()+INT($B$1/2))))),"",AVERAGE(INDIRECT("B"&amp;(ROW()-INT($B$1/2))):INDIRECT("B"&amp;(ROW()+INT($B$1/2)))))</f>
        <v/>
      </c>
      <c r="D3988" s="848">
        <f t="shared" si="1270"/>
        <v>0</v>
      </c>
      <c r="E3988" s="275"/>
      <c r="F3988" s="15"/>
      <c r="G3988" s="3"/>
      <c r="H3988" s="3"/>
      <c r="I3988" s="3"/>
      <c r="J3988" s="3"/>
      <c r="K3988" s="3"/>
      <c r="L3988" s="554"/>
      <c r="M3988" s="545"/>
      <c r="N3988" s="546"/>
      <c r="O3988" s="5"/>
      <c r="P3988" s="216"/>
      <c r="Q3988" s="217"/>
      <c r="R3988" s="218"/>
      <c r="S3988" s="219">
        <f t="shared" si="1287"/>
        <v>0</v>
      </c>
      <c r="T3988" s="220">
        <f t="shared" si="1288"/>
        <v>0</v>
      </c>
      <c r="U3988" s="214">
        <f t="shared" si="1285"/>
        <v>0</v>
      </c>
      <c r="W3988" s="221"/>
      <c r="X3988" s="222"/>
      <c r="Y3988" s="222"/>
      <c r="Z3988" s="223"/>
      <c r="AA3988" s="222"/>
      <c r="AB3988" s="224"/>
      <c r="AC3988" s="225"/>
      <c r="AD3988" s="2">
        <f t="shared" si="1272"/>
        <v>0</v>
      </c>
      <c r="AE3988" s="2">
        <f t="shared" si="1273"/>
        <v>0</v>
      </c>
      <c r="AF3988" s="226"/>
      <c r="AG3988" s="219">
        <f t="shared" si="1277"/>
        <v>0</v>
      </c>
      <c r="AH3988" s="234">
        <f t="shared" si="1278"/>
        <v>0</v>
      </c>
      <c r="AI3988" s="214">
        <f t="shared" si="1286"/>
        <v>0</v>
      </c>
      <c r="AK3988" s="229">
        <f t="shared" si="1279"/>
        <v>0</v>
      </c>
      <c r="AL3988" s="226"/>
      <c r="AM3988" s="15"/>
      <c r="AN3988" s="232" t="e">
        <f t="shared" si="1280"/>
        <v>#DIV/0!</v>
      </c>
      <c r="AO3988" s="214">
        <f t="shared" si="1274"/>
        <v>0</v>
      </c>
      <c r="AQ3988" s="210"/>
      <c r="AR3988" s="231"/>
      <c r="AS3988" s="15"/>
      <c r="AT3988" s="232">
        <f t="shared" si="1281"/>
        <v>0</v>
      </c>
      <c r="AU3988" s="235">
        <f t="shared" si="1282"/>
        <v>0</v>
      </c>
      <c r="AY3988" s="210"/>
      <c r="AZ3988" s="231"/>
      <c r="BA3988" s="15"/>
      <c r="BB3988" s="232">
        <f t="shared" si="1271"/>
        <v>0</v>
      </c>
      <c r="BC3988" s="235">
        <f t="shared" si="1283"/>
        <v>0</v>
      </c>
      <c r="BG3988" s="210"/>
      <c r="BH3988" s="231"/>
      <c r="BI3988" s="15"/>
      <c r="BJ3988" s="232">
        <f t="shared" si="1275"/>
        <v>0</v>
      </c>
      <c r="BK3988" s="235">
        <f t="shared" si="1284"/>
        <v>0</v>
      </c>
      <c r="BM3988" s="109">
        <f t="shared" si="1276"/>
        <v>-6.0862230671735231</v>
      </c>
      <c r="BN3988" s="213"/>
      <c r="BR3988" s="228"/>
      <c r="BS3988" s="311"/>
      <c r="BT3988" s="3"/>
      <c r="BU3988" s="213"/>
      <c r="BV3988" s="213"/>
      <c r="BW3988" s="291"/>
    </row>
    <row r="3989" spans="1:75" x14ac:dyDescent="0.2">
      <c r="A3989" s="210"/>
      <c r="B3989" s="211"/>
      <c r="C3989" s="848" t="str">
        <f ca="1">IF(ISERR(AVERAGE(INDIRECT("B"&amp;(ROW()-INT($B$1/2))):INDIRECT("B"&amp;(ROW()+INT($B$1/2))))),"",AVERAGE(INDIRECT("B"&amp;(ROW()-INT($B$1/2))):INDIRECT("B"&amp;(ROW()+INT($B$1/2)))))</f>
        <v/>
      </c>
      <c r="D3989" s="848">
        <f t="shared" si="1270"/>
        <v>0</v>
      </c>
      <c r="E3989" s="275"/>
      <c r="F3989" s="15"/>
      <c r="G3989" s="3"/>
      <c r="H3989" s="3"/>
      <c r="I3989" s="3"/>
      <c r="J3989" s="3"/>
      <c r="K3989" s="3"/>
      <c r="L3989" s="554"/>
      <c r="M3989" s="545"/>
      <c r="N3989" s="546"/>
      <c r="O3989" s="5"/>
      <c r="P3989" s="216"/>
      <c r="Q3989" s="217"/>
      <c r="R3989" s="218"/>
      <c r="S3989" s="219">
        <f t="shared" si="1287"/>
        <v>0</v>
      </c>
      <c r="T3989" s="220">
        <f t="shared" si="1288"/>
        <v>0</v>
      </c>
      <c r="U3989" s="214">
        <f t="shared" si="1285"/>
        <v>0</v>
      </c>
      <c r="W3989" s="221"/>
      <c r="X3989" s="222"/>
      <c r="Y3989" s="222"/>
      <c r="Z3989" s="223"/>
      <c r="AA3989" s="222"/>
      <c r="AB3989" s="224"/>
      <c r="AC3989" s="225"/>
      <c r="AD3989" s="2">
        <f t="shared" si="1272"/>
        <v>0</v>
      </c>
      <c r="AE3989" s="2">
        <f t="shared" si="1273"/>
        <v>0</v>
      </c>
      <c r="AF3989" s="226"/>
      <c r="AG3989" s="219">
        <f t="shared" si="1277"/>
        <v>0</v>
      </c>
      <c r="AH3989" s="234">
        <f t="shared" si="1278"/>
        <v>0</v>
      </c>
      <c r="AI3989" s="214">
        <f t="shared" si="1286"/>
        <v>0</v>
      </c>
      <c r="AK3989" s="229">
        <f t="shared" si="1279"/>
        <v>0</v>
      </c>
      <c r="AL3989" s="226"/>
      <c r="AM3989" s="15"/>
      <c r="AN3989" s="232" t="e">
        <f t="shared" si="1280"/>
        <v>#DIV/0!</v>
      </c>
      <c r="AO3989" s="214">
        <f t="shared" si="1274"/>
        <v>0</v>
      </c>
      <c r="AQ3989" s="210"/>
      <c r="AR3989" s="231"/>
      <c r="AS3989" s="15"/>
      <c r="AT3989" s="232">
        <f t="shared" si="1281"/>
        <v>0</v>
      </c>
      <c r="AU3989" s="235">
        <f t="shared" si="1282"/>
        <v>0</v>
      </c>
      <c r="AY3989" s="210"/>
      <c r="AZ3989" s="231"/>
      <c r="BA3989" s="15"/>
      <c r="BB3989" s="232">
        <f t="shared" si="1271"/>
        <v>0</v>
      </c>
      <c r="BC3989" s="235">
        <f t="shared" si="1283"/>
        <v>0</v>
      </c>
      <c r="BG3989" s="210"/>
      <c r="BH3989" s="231"/>
      <c r="BI3989" s="15"/>
      <c r="BJ3989" s="232">
        <f t="shared" si="1275"/>
        <v>0</v>
      </c>
      <c r="BK3989" s="235">
        <f t="shared" si="1284"/>
        <v>0</v>
      </c>
      <c r="BM3989" s="109">
        <f t="shared" si="1276"/>
        <v>-6.0880554046712598</v>
      </c>
      <c r="BN3989" s="213"/>
      <c r="BR3989" s="228"/>
      <c r="BS3989" s="311"/>
      <c r="BT3989" s="3"/>
      <c r="BU3989" s="213"/>
      <c r="BV3989" s="213"/>
      <c r="BW3989" s="291"/>
    </row>
    <row r="3990" spans="1:75" x14ac:dyDescent="0.2">
      <c r="A3990" s="210"/>
      <c r="B3990" s="211"/>
      <c r="C3990" s="848" t="str">
        <f ca="1">IF(ISERR(AVERAGE(INDIRECT("B"&amp;(ROW()-INT($B$1/2))):INDIRECT("B"&amp;(ROW()+INT($B$1/2))))),"",AVERAGE(INDIRECT("B"&amp;(ROW()-INT($B$1/2))):INDIRECT("B"&amp;(ROW()+INT($B$1/2)))))</f>
        <v/>
      </c>
      <c r="D3990" s="848">
        <f t="shared" si="1270"/>
        <v>0</v>
      </c>
      <c r="E3990" s="275"/>
      <c r="F3990" s="15"/>
      <c r="G3990" s="3"/>
      <c r="H3990" s="3"/>
      <c r="I3990" s="3"/>
      <c r="J3990" s="3"/>
      <c r="K3990" s="3"/>
      <c r="L3990" s="554"/>
      <c r="M3990" s="545"/>
      <c r="N3990" s="546"/>
      <c r="O3990" s="5"/>
      <c r="P3990" s="216"/>
      <c r="Q3990" s="217"/>
      <c r="R3990" s="218"/>
      <c r="S3990" s="219">
        <f t="shared" si="1287"/>
        <v>0</v>
      </c>
      <c r="T3990" s="220">
        <f t="shared" si="1288"/>
        <v>0</v>
      </c>
      <c r="U3990" s="214">
        <f t="shared" si="1285"/>
        <v>0</v>
      </c>
      <c r="W3990" s="221"/>
      <c r="X3990" s="222"/>
      <c r="Y3990" s="222"/>
      <c r="Z3990" s="223"/>
      <c r="AA3990" s="222"/>
      <c r="AB3990" s="224"/>
      <c r="AC3990" s="225"/>
      <c r="AD3990" s="2">
        <f t="shared" si="1272"/>
        <v>0</v>
      </c>
      <c r="AE3990" s="2">
        <f t="shared" si="1273"/>
        <v>0</v>
      </c>
      <c r="AF3990" s="226"/>
      <c r="AG3990" s="219">
        <f t="shared" si="1277"/>
        <v>0</v>
      </c>
      <c r="AH3990" s="234">
        <f t="shared" si="1278"/>
        <v>0</v>
      </c>
      <c r="AI3990" s="214">
        <f t="shared" si="1286"/>
        <v>0</v>
      </c>
      <c r="AK3990" s="229">
        <f t="shared" si="1279"/>
        <v>0</v>
      </c>
      <c r="AL3990" s="226"/>
      <c r="AM3990" s="15"/>
      <c r="AN3990" s="232" t="e">
        <f t="shared" si="1280"/>
        <v>#DIV/0!</v>
      </c>
      <c r="AO3990" s="214">
        <f t="shared" si="1274"/>
        <v>0</v>
      </c>
      <c r="AQ3990" s="210"/>
      <c r="AR3990" s="231"/>
      <c r="AS3990" s="15"/>
      <c r="AT3990" s="232">
        <f t="shared" si="1281"/>
        <v>0</v>
      </c>
      <c r="AU3990" s="235">
        <f t="shared" si="1282"/>
        <v>0</v>
      </c>
      <c r="AY3990" s="210"/>
      <c r="AZ3990" s="231"/>
      <c r="BA3990" s="15"/>
      <c r="BB3990" s="232">
        <f t="shared" si="1271"/>
        <v>0</v>
      </c>
      <c r="BC3990" s="235">
        <f t="shared" si="1283"/>
        <v>0</v>
      </c>
      <c r="BG3990" s="210"/>
      <c r="BH3990" s="231"/>
      <c r="BI3990" s="15"/>
      <c r="BJ3990" s="232">
        <f t="shared" si="1275"/>
        <v>0</v>
      </c>
      <c r="BK3990" s="235">
        <f t="shared" si="1284"/>
        <v>0</v>
      </c>
      <c r="BM3990" s="109">
        <f t="shared" si="1276"/>
        <v>-6.0898877421689965</v>
      </c>
      <c r="BN3990" s="213"/>
      <c r="BR3990" s="228"/>
      <c r="BS3990" s="311"/>
      <c r="BT3990" s="3"/>
      <c r="BU3990" s="213"/>
      <c r="BV3990" s="213"/>
      <c r="BW3990" s="291"/>
    </row>
    <row r="3991" spans="1:75" x14ac:dyDescent="0.2">
      <c r="A3991" s="210"/>
      <c r="B3991" s="211"/>
      <c r="C3991" s="848" t="str">
        <f ca="1">IF(ISERR(AVERAGE(INDIRECT("B"&amp;(ROW()-INT($B$1/2))):INDIRECT("B"&amp;(ROW()+INT($B$1/2))))),"",AVERAGE(INDIRECT("B"&amp;(ROW()-INT($B$1/2))):INDIRECT("B"&amp;(ROW()+INT($B$1/2)))))</f>
        <v/>
      </c>
      <c r="D3991" s="848">
        <f t="shared" si="1270"/>
        <v>0</v>
      </c>
      <c r="E3991" s="275"/>
      <c r="F3991" s="15"/>
      <c r="G3991" s="3"/>
      <c r="H3991" s="3"/>
      <c r="I3991" s="3"/>
      <c r="J3991" s="3"/>
      <c r="K3991" s="3"/>
      <c r="L3991" s="554"/>
      <c r="M3991" s="545"/>
      <c r="N3991" s="546"/>
      <c r="O3991" s="5"/>
      <c r="P3991" s="216"/>
      <c r="Q3991" s="217"/>
      <c r="R3991" s="218"/>
      <c r="S3991" s="219">
        <f t="shared" si="1287"/>
        <v>0</v>
      </c>
      <c r="T3991" s="220">
        <f t="shared" si="1288"/>
        <v>0</v>
      </c>
      <c r="U3991" s="214">
        <f t="shared" si="1285"/>
        <v>0</v>
      </c>
      <c r="W3991" s="221"/>
      <c r="X3991" s="222"/>
      <c r="Y3991" s="222"/>
      <c r="Z3991" s="223"/>
      <c r="AA3991" s="222"/>
      <c r="AB3991" s="224"/>
      <c r="AC3991" s="225"/>
      <c r="AD3991" s="2">
        <f t="shared" si="1272"/>
        <v>0</v>
      </c>
      <c r="AE3991" s="2">
        <f t="shared" si="1273"/>
        <v>0</v>
      </c>
      <c r="AF3991" s="226"/>
      <c r="AG3991" s="219">
        <f t="shared" si="1277"/>
        <v>0</v>
      </c>
      <c r="AH3991" s="234">
        <f t="shared" si="1278"/>
        <v>0</v>
      </c>
      <c r="AI3991" s="214">
        <f t="shared" si="1286"/>
        <v>0</v>
      </c>
      <c r="AK3991" s="229">
        <f t="shared" si="1279"/>
        <v>0</v>
      </c>
      <c r="AL3991" s="226"/>
      <c r="AM3991" s="15"/>
      <c r="AN3991" s="232" t="e">
        <f t="shared" si="1280"/>
        <v>#DIV/0!</v>
      </c>
      <c r="AO3991" s="214">
        <f t="shared" si="1274"/>
        <v>0</v>
      </c>
      <c r="AQ3991" s="210"/>
      <c r="AR3991" s="231"/>
      <c r="AS3991" s="15"/>
      <c r="AT3991" s="232">
        <f t="shared" si="1281"/>
        <v>0</v>
      </c>
      <c r="AU3991" s="235">
        <f t="shared" si="1282"/>
        <v>0</v>
      </c>
      <c r="AY3991" s="210"/>
      <c r="AZ3991" s="231"/>
      <c r="BA3991" s="15"/>
      <c r="BB3991" s="232">
        <f t="shared" si="1271"/>
        <v>0</v>
      </c>
      <c r="BC3991" s="235">
        <f t="shared" si="1283"/>
        <v>0</v>
      </c>
      <c r="BG3991" s="210"/>
      <c r="BH3991" s="231"/>
      <c r="BI3991" s="15"/>
      <c r="BJ3991" s="232">
        <f t="shared" si="1275"/>
        <v>0</v>
      </c>
      <c r="BK3991" s="235">
        <f t="shared" si="1284"/>
        <v>0</v>
      </c>
      <c r="BM3991" s="109">
        <f t="shared" si="1276"/>
        <v>-6.0917200796667332</v>
      </c>
      <c r="BN3991" s="213"/>
      <c r="BR3991" s="228"/>
      <c r="BS3991" s="311"/>
      <c r="BT3991" s="3"/>
      <c r="BU3991" s="213"/>
      <c r="BV3991" s="213"/>
      <c r="BW3991" s="291"/>
    </row>
    <row r="3992" spans="1:75" x14ac:dyDescent="0.2">
      <c r="A3992" s="210"/>
      <c r="B3992" s="211"/>
      <c r="C3992" s="848" t="str">
        <f ca="1">IF(ISERR(AVERAGE(INDIRECT("B"&amp;(ROW()-INT($B$1/2))):INDIRECT("B"&amp;(ROW()+INT($B$1/2))))),"",AVERAGE(INDIRECT("B"&amp;(ROW()-INT($B$1/2))):INDIRECT("B"&amp;(ROW()+INT($B$1/2)))))</f>
        <v/>
      </c>
      <c r="D3992" s="848">
        <f t="shared" si="1270"/>
        <v>0</v>
      </c>
      <c r="E3992" s="275"/>
      <c r="F3992" s="15"/>
      <c r="G3992" s="3"/>
      <c r="H3992" s="3"/>
      <c r="I3992" s="3"/>
      <c r="J3992" s="3"/>
      <c r="K3992" s="3"/>
      <c r="L3992" s="554"/>
      <c r="M3992" s="545"/>
      <c r="N3992" s="546"/>
      <c r="O3992" s="5"/>
      <c r="P3992" s="216"/>
      <c r="Q3992" s="217"/>
      <c r="R3992" s="218"/>
      <c r="S3992" s="219">
        <f t="shared" si="1287"/>
        <v>0</v>
      </c>
      <c r="T3992" s="220">
        <f t="shared" si="1288"/>
        <v>0</v>
      </c>
      <c r="U3992" s="214">
        <f t="shared" si="1285"/>
        <v>0</v>
      </c>
      <c r="W3992" s="221"/>
      <c r="X3992" s="222"/>
      <c r="Y3992" s="222"/>
      <c r="Z3992" s="223"/>
      <c r="AA3992" s="222"/>
      <c r="AB3992" s="224"/>
      <c r="AC3992" s="225"/>
      <c r="AD3992" s="2">
        <f t="shared" si="1272"/>
        <v>0</v>
      </c>
      <c r="AE3992" s="2">
        <f t="shared" si="1273"/>
        <v>0</v>
      </c>
      <c r="AF3992" s="226"/>
      <c r="AG3992" s="219">
        <f t="shared" si="1277"/>
        <v>0</v>
      </c>
      <c r="AH3992" s="234">
        <f t="shared" si="1278"/>
        <v>0</v>
      </c>
      <c r="AI3992" s="214">
        <f t="shared" si="1286"/>
        <v>0</v>
      </c>
      <c r="AK3992" s="229">
        <f t="shared" si="1279"/>
        <v>0</v>
      </c>
      <c r="AL3992" s="226"/>
      <c r="AM3992" s="15"/>
      <c r="AN3992" s="232" t="e">
        <f t="shared" si="1280"/>
        <v>#DIV/0!</v>
      </c>
      <c r="AO3992" s="214">
        <f t="shared" si="1274"/>
        <v>0</v>
      </c>
      <c r="AQ3992" s="210"/>
      <c r="AR3992" s="231"/>
      <c r="AS3992" s="15"/>
      <c r="AT3992" s="232">
        <f t="shared" si="1281"/>
        <v>0</v>
      </c>
      <c r="AU3992" s="235">
        <f t="shared" si="1282"/>
        <v>0</v>
      </c>
      <c r="AY3992" s="210"/>
      <c r="AZ3992" s="231"/>
      <c r="BA3992" s="15"/>
      <c r="BB3992" s="232">
        <f t="shared" si="1271"/>
        <v>0</v>
      </c>
      <c r="BC3992" s="235">
        <f t="shared" si="1283"/>
        <v>0</v>
      </c>
      <c r="BG3992" s="210"/>
      <c r="BH3992" s="231"/>
      <c r="BI3992" s="15"/>
      <c r="BJ3992" s="232">
        <f t="shared" si="1275"/>
        <v>0</v>
      </c>
      <c r="BK3992" s="235">
        <f t="shared" si="1284"/>
        <v>0</v>
      </c>
      <c r="BM3992" s="109">
        <f t="shared" si="1276"/>
        <v>-6.0935524171644699</v>
      </c>
      <c r="BN3992" s="213"/>
      <c r="BR3992" s="228"/>
      <c r="BS3992" s="311"/>
      <c r="BT3992" s="3"/>
      <c r="BU3992" s="213"/>
      <c r="BV3992" s="213"/>
      <c r="BW3992" s="291"/>
    </row>
    <row r="3993" spans="1:75" x14ac:dyDescent="0.2">
      <c r="A3993" s="210"/>
      <c r="B3993" s="211"/>
      <c r="C3993" s="848" t="str">
        <f ca="1">IF(ISERR(AVERAGE(INDIRECT("B"&amp;(ROW()-INT($B$1/2))):INDIRECT("B"&amp;(ROW()+INT($B$1/2))))),"",AVERAGE(INDIRECT("B"&amp;(ROW()-INT($B$1/2))):INDIRECT("B"&amp;(ROW()+INT($B$1/2)))))</f>
        <v/>
      </c>
      <c r="D3993" s="848">
        <f t="shared" si="1270"/>
        <v>0</v>
      </c>
      <c r="E3993" s="275"/>
      <c r="F3993" s="15"/>
      <c r="G3993" s="3"/>
      <c r="H3993" s="3"/>
      <c r="I3993" s="3"/>
      <c r="J3993" s="3"/>
      <c r="K3993" s="3"/>
      <c r="L3993" s="554"/>
      <c r="M3993" s="545"/>
      <c r="N3993" s="546"/>
      <c r="O3993" s="5"/>
      <c r="P3993" s="216"/>
      <c r="Q3993" s="217"/>
      <c r="R3993" s="218"/>
      <c r="S3993" s="219">
        <f t="shared" si="1287"/>
        <v>0</v>
      </c>
      <c r="T3993" s="220">
        <f t="shared" si="1288"/>
        <v>0</v>
      </c>
      <c r="U3993" s="214">
        <f t="shared" si="1285"/>
        <v>0</v>
      </c>
      <c r="W3993" s="221"/>
      <c r="X3993" s="222"/>
      <c r="Y3993" s="222"/>
      <c r="Z3993" s="223"/>
      <c r="AA3993" s="222"/>
      <c r="AB3993" s="224"/>
      <c r="AC3993" s="225"/>
      <c r="AD3993" s="2">
        <f t="shared" si="1272"/>
        <v>0</v>
      </c>
      <c r="AE3993" s="2">
        <f t="shared" si="1273"/>
        <v>0</v>
      </c>
      <c r="AF3993" s="226"/>
      <c r="AG3993" s="219">
        <f t="shared" si="1277"/>
        <v>0</v>
      </c>
      <c r="AH3993" s="234">
        <f t="shared" si="1278"/>
        <v>0</v>
      </c>
      <c r="AI3993" s="214">
        <f t="shared" si="1286"/>
        <v>0</v>
      </c>
      <c r="AK3993" s="229">
        <f t="shared" si="1279"/>
        <v>0</v>
      </c>
      <c r="AL3993" s="226"/>
      <c r="AM3993" s="15"/>
      <c r="AN3993" s="232" t="e">
        <f t="shared" si="1280"/>
        <v>#DIV/0!</v>
      </c>
      <c r="AO3993" s="214">
        <f t="shared" si="1274"/>
        <v>0</v>
      </c>
      <c r="AQ3993" s="210"/>
      <c r="AR3993" s="231"/>
      <c r="AS3993" s="15"/>
      <c r="AT3993" s="232">
        <f t="shared" si="1281"/>
        <v>0</v>
      </c>
      <c r="AU3993" s="235">
        <f t="shared" si="1282"/>
        <v>0</v>
      </c>
      <c r="AY3993" s="210"/>
      <c r="AZ3993" s="231"/>
      <c r="BA3993" s="15"/>
      <c r="BB3993" s="232">
        <f t="shared" si="1271"/>
        <v>0</v>
      </c>
      <c r="BC3993" s="235">
        <f t="shared" si="1283"/>
        <v>0</v>
      </c>
      <c r="BG3993" s="210"/>
      <c r="BH3993" s="231"/>
      <c r="BI3993" s="15"/>
      <c r="BJ3993" s="232">
        <f t="shared" si="1275"/>
        <v>0</v>
      </c>
      <c r="BK3993" s="235">
        <f t="shared" si="1284"/>
        <v>0</v>
      </c>
      <c r="BM3993" s="109">
        <f t="shared" si="1276"/>
        <v>-6.0953847546622066</v>
      </c>
      <c r="BN3993" s="213"/>
      <c r="BR3993" s="228"/>
      <c r="BS3993" s="311"/>
      <c r="BT3993" s="3"/>
      <c r="BU3993" s="213"/>
      <c r="BV3993" s="213"/>
      <c r="BW3993" s="291"/>
    </row>
    <row r="3994" spans="1:75" x14ac:dyDescent="0.2">
      <c r="A3994" s="210"/>
      <c r="B3994" s="211"/>
      <c r="C3994" s="848" t="str">
        <f ca="1">IF(ISERR(AVERAGE(INDIRECT("B"&amp;(ROW()-INT($B$1/2))):INDIRECT("B"&amp;(ROW()+INT($B$1/2))))),"",AVERAGE(INDIRECT("B"&amp;(ROW()-INT($B$1/2))):INDIRECT("B"&amp;(ROW()+INT($B$1/2)))))</f>
        <v/>
      </c>
      <c r="D3994" s="848">
        <f t="shared" si="1270"/>
        <v>0</v>
      </c>
      <c r="E3994" s="275"/>
      <c r="F3994" s="15"/>
      <c r="G3994" s="3"/>
      <c r="H3994" s="3"/>
      <c r="I3994" s="3"/>
      <c r="J3994" s="3"/>
      <c r="K3994" s="3"/>
      <c r="L3994" s="554"/>
      <c r="M3994" s="545"/>
      <c r="N3994" s="546"/>
      <c r="O3994" s="5"/>
      <c r="P3994" s="216"/>
      <c r="Q3994" s="217"/>
      <c r="R3994" s="218"/>
      <c r="S3994" s="219">
        <f t="shared" si="1287"/>
        <v>0</v>
      </c>
      <c r="T3994" s="220">
        <f t="shared" si="1288"/>
        <v>0</v>
      </c>
      <c r="U3994" s="214">
        <f t="shared" si="1285"/>
        <v>0</v>
      </c>
      <c r="W3994" s="221"/>
      <c r="X3994" s="222"/>
      <c r="Y3994" s="222"/>
      <c r="Z3994" s="223"/>
      <c r="AA3994" s="222"/>
      <c r="AB3994" s="224"/>
      <c r="AC3994" s="225"/>
      <c r="AD3994" s="2">
        <f t="shared" si="1272"/>
        <v>0</v>
      </c>
      <c r="AE3994" s="2">
        <f t="shared" si="1273"/>
        <v>0</v>
      </c>
      <c r="AF3994" s="226"/>
      <c r="AG3994" s="219">
        <f t="shared" si="1277"/>
        <v>0</v>
      </c>
      <c r="AH3994" s="234">
        <f t="shared" si="1278"/>
        <v>0</v>
      </c>
      <c r="AI3994" s="214">
        <f t="shared" si="1286"/>
        <v>0</v>
      </c>
      <c r="AK3994" s="229">
        <f t="shared" si="1279"/>
        <v>0</v>
      </c>
      <c r="AL3994" s="226"/>
      <c r="AM3994" s="15"/>
      <c r="AN3994" s="232" t="e">
        <f t="shared" si="1280"/>
        <v>#DIV/0!</v>
      </c>
      <c r="AO3994" s="214">
        <f t="shared" si="1274"/>
        <v>0</v>
      </c>
      <c r="AQ3994" s="210"/>
      <c r="AR3994" s="231"/>
      <c r="AS3994" s="15"/>
      <c r="AT3994" s="232">
        <f t="shared" si="1281"/>
        <v>0</v>
      </c>
      <c r="AU3994" s="235">
        <f t="shared" si="1282"/>
        <v>0</v>
      </c>
      <c r="AY3994" s="210"/>
      <c r="AZ3994" s="231"/>
      <c r="BA3994" s="15"/>
      <c r="BB3994" s="232">
        <f t="shared" si="1271"/>
        <v>0</v>
      </c>
      <c r="BC3994" s="235">
        <f t="shared" si="1283"/>
        <v>0</v>
      </c>
      <c r="BG3994" s="210"/>
      <c r="BH3994" s="231"/>
      <c r="BI3994" s="15"/>
      <c r="BJ3994" s="232">
        <f t="shared" si="1275"/>
        <v>0</v>
      </c>
      <c r="BK3994" s="235">
        <f t="shared" si="1284"/>
        <v>0</v>
      </c>
      <c r="BM3994" s="109">
        <f t="shared" si="1276"/>
        <v>-6.0972170921599433</v>
      </c>
      <c r="BN3994" s="213"/>
      <c r="BR3994" s="228"/>
      <c r="BS3994" s="311"/>
      <c r="BT3994" s="3"/>
      <c r="BU3994" s="213"/>
      <c r="BV3994" s="213"/>
      <c r="BW3994" s="291"/>
    </row>
    <row r="3995" spans="1:75" x14ac:dyDescent="0.2">
      <c r="A3995" s="210"/>
      <c r="B3995" s="211"/>
      <c r="C3995" s="848" t="str">
        <f ca="1">IF(ISERR(AVERAGE(INDIRECT("B"&amp;(ROW()-INT($B$1/2))):INDIRECT("B"&amp;(ROW()+INT($B$1/2))))),"",AVERAGE(INDIRECT("B"&amp;(ROW()-INT($B$1/2))):INDIRECT("B"&amp;(ROW()+INT($B$1/2)))))</f>
        <v/>
      </c>
      <c r="D3995" s="848">
        <f t="shared" si="1270"/>
        <v>0</v>
      </c>
      <c r="E3995" s="275"/>
      <c r="F3995" s="15"/>
      <c r="G3995" s="3"/>
      <c r="H3995" s="3"/>
      <c r="I3995" s="3"/>
      <c r="J3995" s="3"/>
      <c r="K3995" s="3"/>
      <c r="L3995" s="554"/>
      <c r="M3995" s="545"/>
      <c r="N3995" s="546"/>
      <c r="O3995" s="5"/>
      <c r="P3995" s="216"/>
      <c r="Q3995" s="217"/>
      <c r="R3995" s="218"/>
      <c r="S3995" s="219">
        <f t="shared" si="1287"/>
        <v>0</v>
      </c>
      <c r="T3995" s="220">
        <f t="shared" si="1288"/>
        <v>0</v>
      </c>
      <c r="U3995" s="214">
        <f t="shared" si="1285"/>
        <v>0</v>
      </c>
      <c r="W3995" s="221"/>
      <c r="X3995" s="222"/>
      <c r="Y3995" s="222"/>
      <c r="Z3995" s="223"/>
      <c r="AA3995" s="222"/>
      <c r="AB3995" s="224"/>
      <c r="AC3995" s="225"/>
      <c r="AD3995" s="2">
        <f t="shared" si="1272"/>
        <v>0</v>
      </c>
      <c r="AE3995" s="2">
        <f t="shared" si="1273"/>
        <v>0</v>
      </c>
      <c r="AF3995" s="226"/>
      <c r="AG3995" s="219">
        <f t="shared" si="1277"/>
        <v>0</v>
      </c>
      <c r="AH3995" s="234">
        <f t="shared" si="1278"/>
        <v>0</v>
      </c>
      <c r="AI3995" s="214">
        <f t="shared" si="1286"/>
        <v>0</v>
      </c>
      <c r="AK3995" s="229">
        <f t="shared" si="1279"/>
        <v>0</v>
      </c>
      <c r="AL3995" s="226"/>
      <c r="AM3995" s="15"/>
      <c r="AN3995" s="232" t="e">
        <f t="shared" si="1280"/>
        <v>#DIV/0!</v>
      </c>
      <c r="AO3995" s="214">
        <f t="shared" si="1274"/>
        <v>0</v>
      </c>
      <c r="AQ3995" s="210"/>
      <c r="AR3995" s="231"/>
      <c r="AS3995" s="15"/>
      <c r="AT3995" s="232">
        <f t="shared" si="1281"/>
        <v>0</v>
      </c>
      <c r="AU3995" s="235">
        <f t="shared" si="1282"/>
        <v>0</v>
      </c>
      <c r="AY3995" s="210"/>
      <c r="AZ3995" s="231"/>
      <c r="BA3995" s="15"/>
      <c r="BB3995" s="232">
        <f t="shared" si="1271"/>
        <v>0</v>
      </c>
      <c r="BC3995" s="235">
        <f t="shared" si="1283"/>
        <v>0</v>
      </c>
      <c r="BG3995" s="210"/>
      <c r="BH3995" s="231"/>
      <c r="BI3995" s="15"/>
      <c r="BJ3995" s="232">
        <f t="shared" si="1275"/>
        <v>0</v>
      </c>
      <c r="BK3995" s="235">
        <f t="shared" si="1284"/>
        <v>0</v>
      </c>
      <c r="BM3995" s="109">
        <f t="shared" si="1276"/>
        <v>-6.09904942965768</v>
      </c>
      <c r="BN3995" s="213"/>
      <c r="BR3995" s="228"/>
      <c r="BS3995" s="311"/>
      <c r="BT3995" s="3"/>
      <c r="BU3995" s="213"/>
      <c r="BV3995" s="213"/>
      <c r="BW3995" s="291"/>
    </row>
    <row r="3996" spans="1:75" x14ac:dyDescent="0.2">
      <c r="A3996" s="210"/>
      <c r="B3996" s="211"/>
      <c r="C3996" s="848" t="str">
        <f ca="1">IF(ISERR(AVERAGE(INDIRECT("B"&amp;(ROW()-INT($B$1/2))):INDIRECT("B"&amp;(ROW()+INT($B$1/2))))),"",AVERAGE(INDIRECT("B"&amp;(ROW()-INT($B$1/2))):INDIRECT("B"&amp;(ROW()+INT($B$1/2)))))</f>
        <v/>
      </c>
      <c r="D3996" s="848">
        <f t="shared" si="1270"/>
        <v>0</v>
      </c>
      <c r="E3996" s="275"/>
      <c r="F3996" s="15"/>
      <c r="G3996" s="3"/>
      <c r="H3996" s="3"/>
      <c r="I3996" s="3"/>
      <c r="J3996" s="3"/>
      <c r="K3996" s="3"/>
      <c r="L3996" s="554"/>
      <c r="M3996" s="545"/>
      <c r="N3996" s="546"/>
      <c r="O3996" s="5"/>
      <c r="P3996" s="216"/>
      <c r="Q3996" s="217"/>
      <c r="R3996" s="218"/>
      <c r="S3996" s="219">
        <f t="shared" si="1287"/>
        <v>0</v>
      </c>
      <c r="T3996" s="220">
        <f t="shared" si="1288"/>
        <v>0</v>
      </c>
      <c r="U3996" s="214">
        <f t="shared" si="1285"/>
        <v>0</v>
      </c>
      <c r="W3996" s="221"/>
      <c r="X3996" s="222"/>
      <c r="Y3996" s="222"/>
      <c r="Z3996" s="223"/>
      <c r="AA3996" s="222"/>
      <c r="AB3996" s="224"/>
      <c r="AC3996" s="225"/>
      <c r="AD3996" s="2">
        <f t="shared" si="1272"/>
        <v>0</v>
      </c>
      <c r="AE3996" s="2">
        <f t="shared" si="1273"/>
        <v>0</v>
      </c>
      <c r="AF3996" s="226"/>
      <c r="AG3996" s="219">
        <f t="shared" si="1277"/>
        <v>0</v>
      </c>
      <c r="AH3996" s="234">
        <f t="shared" si="1278"/>
        <v>0</v>
      </c>
      <c r="AI3996" s="214">
        <f t="shared" si="1286"/>
        <v>0</v>
      </c>
      <c r="AK3996" s="229">
        <f t="shared" si="1279"/>
        <v>0</v>
      </c>
      <c r="AL3996" s="226"/>
      <c r="AM3996" s="15"/>
      <c r="AN3996" s="232" t="e">
        <f t="shared" si="1280"/>
        <v>#DIV/0!</v>
      </c>
      <c r="AO3996" s="214">
        <f t="shared" si="1274"/>
        <v>0</v>
      </c>
      <c r="AQ3996" s="210"/>
      <c r="AR3996" s="231"/>
      <c r="AS3996" s="15"/>
      <c r="AT3996" s="232">
        <f t="shared" si="1281"/>
        <v>0</v>
      </c>
      <c r="AU3996" s="235">
        <f t="shared" si="1282"/>
        <v>0</v>
      </c>
      <c r="AY3996" s="210"/>
      <c r="AZ3996" s="231"/>
      <c r="BA3996" s="15"/>
      <c r="BB3996" s="232">
        <f t="shared" si="1271"/>
        <v>0</v>
      </c>
      <c r="BC3996" s="235">
        <f t="shared" si="1283"/>
        <v>0</v>
      </c>
      <c r="BG3996" s="210"/>
      <c r="BH3996" s="231"/>
      <c r="BI3996" s="15"/>
      <c r="BJ3996" s="232">
        <f t="shared" si="1275"/>
        <v>0</v>
      </c>
      <c r="BK3996" s="235">
        <f t="shared" si="1284"/>
        <v>0</v>
      </c>
      <c r="BM3996" s="109">
        <f t="shared" si="1276"/>
        <v>-6.1008817671554167</v>
      </c>
      <c r="BN3996" s="213"/>
      <c r="BR3996" s="228"/>
      <c r="BS3996" s="311"/>
      <c r="BT3996" s="3"/>
      <c r="BU3996" s="213"/>
      <c r="BV3996" s="213"/>
      <c r="BW3996" s="291"/>
    </row>
    <row r="3997" spans="1:75" x14ac:dyDescent="0.2">
      <c r="A3997" s="210"/>
      <c r="B3997" s="211"/>
      <c r="C3997" s="848" t="str">
        <f ca="1">IF(ISERR(AVERAGE(INDIRECT("B"&amp;(ROW()-INT($B$1/2))):INDIRECT("B"&amp;(ROW()+INT($B$1/2))))),"",AVERAGE(INDIRECT("B"&amp;(ROW()-INT($B$1/2))):INDIRECT("B"&amp;(ROW()+INT($B$1/2)))))</f>
        <v/>
      </c>
      <c r="D3997" s="848">
        <f t="shared" si="1270"/>
        <v>0</v>
      </c>
      <c r="E3997" s="275"/>
      <c r="F3997" s="15"/>
      <c r="G3997" s="3"/>
      <c r="H3997" s="3"/>
      <c r="I3997" s="3"/>
      <c r="J3997" s="3"/>
      <c r="K3997" s="3"/>
      <c r="L3997" s="554"/>
      <c r="M3997" s="545"/>
      <c r="N3997" s="546"/>
      <c r="O3997" s="5"/>
      <c r="P3997" s="216"/>
      <c r="Q3997" s="217"/>
      <c r="R3997" s="218"/>
      <c r="S3997" s="219">
        <f t="shared" si="1287"/>
        <v>0</v>
      </c>
      <c r="T3997" s="220">
        <f t="shared" si="1288"/>
        <v>0</v>
      </c>
      <c r="U3997" s="214">
        <f t="shared" si="1285"/>
        <v>0</v>
      </c>
      <c r="W3997" s="221"/>
      <c r="X3997" s="222"/>
      <c r="Y3997" s="222"/>
      <c r="Z3997" s="223"/>
      <c r="AA3997" s="222"/>
      <c r="AB3997" s="224"/>
      <c r="AC3997" s="225"/>
      <c r="AD3997" s="2">
        <f t="shared" si="1272"/>
        <v>0</v>
      </c>
      <c r="AE3997" s="2">
        <f t="shared" si="1273"/>
        <v>0</v>
      </c>
      <c r="AF3997" s="226"/>
      <c r="AG3997" s="219">
        <f t="shared" si="1277"/>
        <v>0</v>
      </c>
      <c r="AH3997" s="234">
        <f t="shared" si="1278"/>
        <v>0</v>
      </c>
      <c r="AI3997" s="214">
        <f t="shared" si="1286"/>
        <v>0</v>
      </c>
      <c r="AK3997" s="229">
        <f t="shared" si="1279"/>
        <v>0</v>
      </c>
      <c r="AL3997" s="226"/>
      <c r="AM3997" s="15"/>
      <c r="AN3997" s="232" t="e">
        <f t="shared" si="1280"/>
        <v>#DIV/0!</v>
      </c>
      <c r="AO3997" s="214">
        <f t="shared" si="1274"/>
        <v>0</v>
      </c>
      <c r="AQ3997" s="210"/>
      <c r="AR3997" s="231"/>
      <c r="AS3997" s="15"/>
      <c r="AT3997" s="232">
        <f t="shared" si="1281"/>
        <v>0</v>
      </c>
      <c r="AU3997" s="235">
        <f t="shared" si="1282"/>
        <v>0</v>
      </c>
      <c r="AY3997" s="210"/>
      <c r="AZ3997" s="231"/>
      <c r="BA3997" s="15"/>
      <c r="BB3997" s="232">
        <f t="shared" si="1271"/>
        <v>0</v>
      </c>
      <c r="BC3997" s="235">
        <f t="shared" si="1283"/>
        <v>0</v>
      </c>
      <c r="BG3997" s="210"/>
      <c r="BH3997" s="231"/>
      <c r="BI3997" s="15"/>
      <c r="BJ3997" s="232">
        <f t="shared" si="1275"/>
        <v>0</v>
      </c>
      <c r="BK3997" s="235">
        <f t="shared" si="1284"/>
        <v>0</v>
      </c>
      <c r="BM3997" s="109">
        <f t="shared" si="1276"/>
        <v>-6.1027141046531534</v>
      </c>
      <c r="BN3997" s="213"/>
      <c r="BR3997" s="228"/>
      <c r="BS3997" s="311"/>
      <c r="BT3997" s="3"/>
      <c r="BU3997" s="213"/>
      <c r="BV3997" s="213"/>
      <c r="BW3997" s="291"/>
    </row>
    <row r="3998" spans="1:75" x14ac:dyDescent="0.2">
      <c r="A3998" s="210"/>
      <c r="B3998" s="211"/>
      <c r="C3998" s="848" t="str">
        <f ca="1">IF(ISERR(AVERAGE(INDIRECT("B"&amp;(ROW()-INT($B$1/2))):INDIRECT("B"&amp;(ROW()+INT($B$1/2))))),"",AVERAGE(INDIRECT("B"&amp;(ROW()-INT($B$1/2))):INDIRECT("B"&amp;(ROW()+INT($B$1/2)))))</f>
        <v/>
      </c>
      <c r="D3998" s="848">
        <f t="shared" si="1270"/>
        <v>0</v>
      </c>
      <c r="E3998" s="275"/>
      <c r="F3998" s="15"/>
      <c r="G3998" s="3"/>
      <c r="H3998" s="3"/>
      <c r="I3998" s="3"/>
      <c r="J3998" s="3"/>
      <c r="K3998" s="3"/>
      <c r="L3998" s="554"/>
      <c r="M3998" s="545"/>
      <c r="N3998" s="546"/>
      <c r="O3998" s="5"/>
      <c r="P3998" s="216"/>
      <c r="Q3998" s="217"/>
      <c r="R3998" s="218"/>
      <c r="S3998" s="219">
        <f t="shared" si="1287"/>
        <v>0</v>
      </c>
      <c r="T3998" s="220">
        <f t="shared" si="1288"/>
        <v>0</v>
      </c>
      <c r="U3998" s="214">
        <f t="shared" si="1285"/>
        <v>0</v>
      </c>
      <c r="W3998" s="221"/>
      <c r="X3998" s="222"/>
      <c r="Y3998" s="222"/>
      <c r="Z3998" s="223"/>
      <c r="AA3998" s="222"/>
      <c r="AB3998" s="224"/>
      <c r="AC3998" s="225"/>
      <c r="AD3998" s="2">
        <f t="shared" si="1272"/>
        <v>0</v>
      </c>
      <c r="AE3998" s="2">
        <f t="shared" si="1273"/>
        <v>0</v>
      </c>
      <c r="AF3998" s="226"/>
      <c r="AG3998" s="219">
        <f t="shared" si="1277"/>
        <v>0</v>
      </c>
      <c r="AH3998" s="234">
        <f t="shared" si="1278"/>
        <v>0</v>
      </c>
      <c r="AI3998" s="214">
        <f t="shared" si="1286"/>
        <v>0</v>
      </c>
      <c r="AK3998" s="229">
        <f t="shared" si="1279"/>
        <v>0</v>
      </c>
      <c r="AL3998" s="226"/>
      <c r="AM3998" s="15"/>
      <c r="AN3998" s="232" t="e">
        <f t="shared" si="1280"/>
        <v>#DIV/0!</v>
      </c>
      <c r="AO3998" s="214">
        <f t="shared" si="1274"/>
        <v>0</v>
      </c>
      <c r="AQ3998" s="210"/>
      <c r="AR3998" s="231"/>
      <c r="AS3998" s="15"/>
      <c r="AT3998" s="232">
        <f t="shared" si="1281"/>
        <v>0</v>
      </c>
      <c r="AU3998" s="235">
        <f t="shared" si="1282"/>
        <v>0</v>
      </c>
      <c r="AY3998" s="210"/>
      <c r="AZ3998" s="231"/>
      <c r="BA3998" s="15"/>
      <c r="BB3998" s="232">
        <f t="shared" si="1271"/>
        <v>0</v>
      </c>
      <c r="BC3998" s="235">
        <f t="shared" si="1283"/>
        <v>0</v>
      </c>
      <c r="BG3998" s="210"/>
      <c r="BH3998" s="231"/>
      <c r="BI3998" s="15"/>
      <c r="BJ3998" s="232">
        <f t="shared" si="1275"/>
        <v>0</v>
      </c>
      <c r="BK3998" s="235">
        <f t="shared" si="1284"/>
        <v>0</v>
      </c>
      <c r="BM3998" s="109">
        <f t="shared" si="1276"/>
        <v>-6.1045464421508902</v>
      </c>
      <c r="BN3998" s="213"/>
      <c r="BR3998" s="228"/>
      <c r="BS3998" s="311"/>
      <c r="BT3998" s="3"/>
      <c r="BU3998" s="213"/>
      <c r="BV3998" s="213"/>
      <c r="BW3998" s="291"/>
    </row>
    <row r="3999" spans="1:75" x14ac:dyDescent="0.2">
      <c r="A3999" s="210"/>
      <c r="B3999" s="211"/>
      <c r="C3999" s="848" t="str">
        <f ca="1">IF(ISERR(AVERAGE(INDIRECT("B"&amp;(ROW()-INT($B$1/2))):INDIRECT("B"&amp;(ROW()+INT($B$1/2))))),"",AVERAGE(INDIRECT("B"&amp;(ROW()-INT($B$1/2))):INDIRECT("B"&amp;(ROW()+INT($B$1/2)))))</f>
        <v/>
      </c>
      <c r="D3999" s="848">
        <f t="shared" si="1270"/>
        <v>0</v>
      </c>
      <c r="E3999" s="275"/>
      <c r="F3999" s="15"/>
      <c r="G3999" s="3"/>
      <c r="H3999" s="3"/>
      <c r="I3999" s="3"/>
      <c r="J3999" s="3"/>
      <c r="K3999" s="3"/>
      <c r="L3999" s="554"/>
      <c r="M3999" s="545"/>
      <c r="N3999" s="546"/>
      <c r="O3999" s="5"/>
      <c r="P3999" s="216"/>
      <c r="Q3999" s="217"/>
      <c r="R3999" s="218"/>
      <c r="S3999" s="219">
        <f t="shared" si="1287"/>
        <v>0</v>
      </c>
      <c r="T3999" s="220">
        <f t="shared" si="1288"/>
        <v>0</v>
      </c>
      <c r="U3999" s="214">
        <f t="shared" si="1285"/>
        <v>0</v>
      </c>
      <c r="W3999" s="221"/>
      <c r="X3999" s="222"/>
      <c r="Y3999" s="222"/>
      <c r="Z3999" s="223"/>
      <c r="AA3999" s="222"/>
      <c r="AB3999" s="224"/>
      <c r="AC3999" s="225"/>
      <c r="AD3999" s="2">
        <f t="shared" si="1272"/>
        <v>0</v>
      </c>
      <c r="AE3999" s="2">
        <f t="shared" si="1273"/>
        <v>0</v>
      </c>
      <c r="AF3999" s="226"/>
      <c r="AG3999" s="219">
        <f t="shared" si="1277"/>
        <v>0</v>
      </c>
      <c r="AH3999" s="234">
        <f t="shared" si="1278"/>
        <v>0</v>
      </c>
      <c r="AI3999" s="214">
        <f t="shared" si="1286"/>
        <v>0</v>
      </c>
      <c r="AK3999" s="229">
        <f t="shared" si="1279"/>
        <v>0</v>
      </c>
      <c r="AL3999" s="226"/>
      <c r="AM3999" s="15"/>
      <c r="AN3999" s="232" t="e">
        <f t="shared" si="1280"/>
        <v>#DIV/0!</v>
      </c>
      <c r="AO3999" s="214">
        <f t="shared" si="1274"/>
        <v>0</v>
      </c>
      <c r="AQ3999" s="210"/>
      <c r="AR3999" s="231"/>
      <c r="AS3999" s="15"/>
      <c r="AT3999" s="232">
        <f t="shared" si="1281"/>
        <v>0</v>
      </c>
      <c r="AU3999" s="235">
        <f t="shared" si="1282"/>
        <v>0</v>
      </c>
      <c r="AY3999" s="210"/>
      <c r="AZ3999" s="231"/>
      <c r="BA3999" s="15"/>
      <c r="BB3999" s="232">
        <f t="shared" si="1271"/>
        <v>0</v>
      </c>
      <c r="BC3999" s="235">
        <f t="shared" si="1283"/>
        <v>0</v>
      </c>
      <c r="BG3999" s="210"/>
      <c r="BH3999" s="231"/>
      <c r="BI3999" s="15"/>
      <c r="BJ3999" s="232">
        <f t="shared" si="1275"/>
        <v>0</v>
      </c>
      <c r="BK3999" s="235">
        <f t="shared" si="1284"/>
        <v>0</v>
      </c>
      <c r="BM3999" s="109">
        <f t="shared" si="1276"/>
        <v>-6.1063787796486269</v>
      </c>
      <c r="BN3999" s="213"/>
      <c r="BR3999" s="228"/>
      <c r="BS3999" s="311"/>
      <c r="BT3999" s="3"/>
      <c r="BU3999" s="213"/>
      <c r="BV3999" s="213"/>
      <c r="BW3999" s="291"/>
    </row>
    <row r="4000" spans="1:75" x14ac:dyDescent="0.2">
      <c r="A4000" s="210"/>
      <c r="B4000" s="211"/>
      <c r="C4000" s="848" t="str">
        <f ca="1">IF(ISERR(AVERAGE(INDIRECT("B"&amp;(ROW()-INT($B$1/2))):INDIRECT("B"&amp;(ROW()+INT($B$1/2))))),"",AVERAGE(INDIRECT("B"&amp;(ROW()-INT($B$1/2))):INDIRECT("B"&amp;(ROW()+INT($B$1/2)))))</f>
        <v/>
      </c>
      <c r="D4000" s="848">
        <f t="shared" si="1270"/>
        <v>0</v>
      </c>
      <c r="E4000" s="275"/>
      <c r="F4000" s="15"/>
      <c r="G4000" s="3"/>
      <c r="H4000" s="3"/>
      <c r="I4000" s="3"/>
      <c r="J4000" s="3"/>
      <c r="K4000" s="3"/>
      <c r="L4000" s="554"/>
      <c r="M4000" s="545"/>
      <c r="N4000" s="546"/>
      <c r="O4000" s="5"/>
      <c r="P4000" s="216"/>
      <c r="Q4000" s="217"/>
      <c r="R4000" s="218"/>
      <c r="S4000" s="219">
        <f t="shared" si="1287"/>
        <v>0</v>
      </c>
      <c r="T4000" s="220">
        <f t="shared" si="1288"/>
        <v>0</v>
      </c>
      <c r="U4000" s="214">
        <f t="shared" si="1285"/>
        <v>0</v>
      </c>
      <c r="W4000" s="221"/>
      <c r="X4000" s="222"/>
      <c r="Y4000" s="222"/>
      <c r="Z4000" s="223"/>
      <c r="AA4000" s="222"/>
      <c r="AB4000" s="224"/>
      <c r="AC4000" s="225"/>
      <c r="AD4000" s="2">
        <f t="shared" si="1272"/>
        <v>0</v>
      </c>
      <c r="AE4000" s="2">
        <f t="shared" si="1273"/>
        <v>0</v>
      </c>
      <c r="AF4000" s="226"/>
      <c r="AG4000" s="219">
        <f t="shared" si="1277"/>
        <v>0</v>
      </c>
      <c r="AH4000" s="234">
        <f t="shared" si="1278"/>
        <v>0</v>
      </c>
      <c r="AI4000" s="214">
        <f t="shared" si="1286"/>
        <v>0</v>
      </c>
      <c r="AK4000" s="229">
        <f t="shared" si="1279"/>
        <v>0</v>
      </c>
      <c r="AL4000" s="226"/>
      <c r="AM4000" s="15"/>
      <c r="AN4000" s="232" t="e">
        <f t="shared" si="1280"/>
        <v>#DIV/0!</v>
      </c>
      <c r="AO4000" s="214">
        <f t="shared" si="1274"/>
        <v>0</v>
      </c>
      <c r="AQ4000" s="210"/>
      <c r="AR4000" s="231"/>
      <c r="AS4000" s="15"/>
      <c r="AT4000" s="232">
        <f t="shared" si="1281"/>
        <v>0</v>
      </c>
      <c r="AU4000" s="235">
        <f t="shared" si="1282"/>
        <v>0</v>
      </c>
      <c r="AY4000" s="210"/>
      <c r="AZ4000" s="231"/>
      <c r="BA4000" s="15"/>
      <c r="BB4000" s="232">
        <f t="shared" si="1271"/>
        <v>0</v>
      </c>
      <c r="BC4000" s="235">
        <f t="shared" si="1283"/>
        <v>0</v>
      </c>
      <c r="BG4000" s="210"/>
      <c r="BH4000" s="231"/>
      <c r="BI4000" s="15"/>
      <c r="BJ4000" s="232">
        <f t="shared" si="1275"/>
        <v>0</v>
      </c>
      <c r="BK4000" s="235">
        <f t="shared" si="1284"/>
        <v>0</v>
      </c>
      <c r="BM4000" s="109">
        <f t="shared" si="1276"/>
        <v>-6.1082111171463636</v>
      </c>
      <c r="BN4000" s="213"/>
      <c r="BR4000" s="228"/>
      <c r="BS4000" s="311"/>
      <c r="BT4000" s="3"/>
      <c r="BU4000" s="213"/>
      <c r="BV4000" s="213"/>
      <c r="BW4000" s="291"/>
    </row>
    <row r="4001" spans="1:75" x14ac:dyDescent="0.2">
      <c r="A4001" s="210"/>
      <c r="B4001" s="211"/>
      <c r="C4001" s="848" t="str">
        <f ca="1">IF(ISERR(AVERAGE(INDIRECT("B"&amp;(ROW()-INT($B$1/2))):INDIRECT("B"&amp;(ROW()+INT($B$1/2))))),"",AVERAGE(INDIRECT("B"&amp;(ROW()-INT($B$1/2))):INDIRECT("B"&amp;(ROW()+INT($B$1/2)))))</f>
        <v/>
      </c>
      <c r="D4001" s="848">
        <f t="shared" si="1270"/>
        <v>0</v>
      </c>
      <c r="E4001" s="275"/>
      <c r="F4001" s="15"/>
      <c r="G4001" s="3"/>
      <c r="H4001" s="3"/>
      <c r="I4001" s="3"/>
      <c r="J4001" s="3"/>
      <c r="K4001" s="3"/>
      <c r="L4001" s="554"/>
      <c r="M4001" s="545"/>
      <c r="N4001" s="546"/>
      <c r="O4001" s="5"/>
      <c r="P4001" s="216"/>
      <c r="Q4001" s="217"/>
      <c r="R4001" s="218"/>
      <c r="S4001" s="219">
        <f t="shared" si="1287"/>
        <v>0</v>
      </c>
      <c r="T4001" s="220">
        <f t="shared" si="1288"/>
        <v>0</v>
      </c>
      <c r="U4001" s="214">
        <f t="shared" si="1285"/>
        <v>0</v>
      </c>
      <c r="W4001" s="221"/>
      <c r="X4001" s="222"/>
      <c r="Y4001" s="222"/>
      <c r="Z4001" s="223"/>
      <c r="AA4001" s="222"/>
      <c r="AB4001" s="224"/>
      <c r="AC4001" s="225"/>
      <c r="AD4001" s="2">
        <f t="shared" si="1272"/>
        <v>0</v>
      </c>
      <c r="AE4001" s="2">
        <f t="shared" si="1273"/>
        <v>0</v>
      </c>
      <c r="AF4001" s="226"/>
      <c r="AG4001" s="219">
        <f t="shared" si="1277"/>
        <v>0</v>
      </c>
      <c r="AH4001" s="234">
        <f t="shared" si="1278"/>
        <v>0</v>
      </c>
      <c r="AI4001" s="214">
        <f t="shared" si="1286"/>
        <v>0</v>
      </c>
      <c r="AK4001" s="229">
        <f t="shared" si="1279"/>
        <v>0</v>
      </c>
      <c r="AL4001" s="226"/>
      <c r="AM4001" s="15"/>
      <c r="AN4001" s="232" t="e">
        <f t="shared" si="1280"/>
        <v>#DIV/0!</v>
      </c>
      <c r="AO4001" s="214">
        <f t="shared" si="1274"/>
        <v>0</v>
      </c>
      <c r="AQ4001" s="210"/>
      <c r="AR4001" s="231"/>
      <c r="AS4001" s="15"/>
      <c r="AT4001" s="232">
        <f t="shared" si="1281"/>
        <v>0</v>
      </c>
      <c r="AU4001" s="235">
        <f t="shared" si="1282"/>
        <v>0</v>
      </c>
      <c r="AY4001" s="210"/>
      <c r="AZ4001" s="231"/>
      <c r="BA4001" s="15"/>
      <c r="BB4001" s="232">
        <f t="shared" si="1271"/>
        <v>0</v>
      </c>
      <c r="BC4001" s="235">
        <f t="shared" si="1283"/>
        <v>0</v>
      </c>
      <c r="BG4001" s="210"/>
      <c r="BH4001" s="231"/>
      <c r="BI4001" s="15"/>
      <c r="BJ4001" s="232">
        <f t="shared" si="1275"/>
        <v>0</v>
      </c>
      <c r="BK4001" s="235">
        <f t="shared" si="1284"/>
        <v>0</v>
      </c>
      <c r="BM4001" s="109">
        <f t="shared" si="1276"/>
        <v>-6.1100434546441003</v>
      </c>
      <c r="BN4001" s="213"/>
      <c r="BR4001" s="228"/>
      <c r="BS4001" s="311"/>
      <c r="BT4001" s="3"/>
      <c r="BU4001" s="213"/>
      <c r="BV4001" s="213"/>
      <c r="BW4001" s="291"/>
    </row>
    <row r="4002" spans="1:75" x14ac:dyDescent="0.2">
      <c r="A4002" s="210"/>
      <c r="B4002" s="211"/>
      <c r="C4002" s="848" t="str">
        <f ca="1">IF(ISERR(AVERAGE(INDIRECT("B"&amp;(ROW()-INT($B$1/2))):INDIRECT("B"&amp;(ROW()+INT($B$1/2))))),"",AVERAGE(INDIRECT("B"&amp;(ROW()-INT($B$1/2))):INDIRECT("B"&amp;(ROW()+INT($B$1/2)))))</f>
        <v/>
      </c>
      <c r="D4002" s="848">
        <f t="shared" si="1270"/>
        <v>0</v>
      </c>
      <c r="E4002" s="275"/>
      <c r="F4002" s="15"/>
      <c r="G4002" s="3"/>
      <c r="H4002" s="3"/>
      <c r="I4002" s="3"/>
      <c r="J4002" s="3"/>
      <c r="K4002" s="3"/>
      <c r="L4002" s="554"/>
      <c r="M4002" s="545"/>
      <c r="N4002" s="546"/>
      <c r="O4002" s="5"/>
      <c r="P4002" s="216"/>
      <c r="Q4002" s="217"/>
      <c r="R4002" s="218"/>
      <c r="S4002" s="219">
        <f t="shared" si="1287"/>
        <v>0</v>
      </c>
      <c r="T4002" s="220">
        <f t="shared" si="1288"/>
        <v>0</v>
      </c>
      <c r="U4002" s="214">
        <f t="shared" si="1285"/>
        <v>0</v>
      </c>
      <c r="W4002" s="221"/>
      <c r="X4002" s="222"/>
      <c r="Y4002" s="222"/>
      <c r="Z4002" s="223"/>
      <c r="AA4002" s="222"/>
      <c r="AB4002" s="224"/>
      <c r="AC4002" s="225"/>
      <c r="AD4002" s="2">
        <f t="shared" si="1272"/>
        <v>0</v>
      </c>
      <c r="AE4002" s="2">
        <f t="shared" si="1273"/>
        <v>0</v>
      </c>
      <c r="AF4002" s="226"/>
      <c r="AG4002" s="219">
        <f t="shared" si="1277"/>
        <v>0</v>
      </c>
      <c r="AH4002" s="234">
        <f t="shared" si="1278"/>
        <v>0</v>
      </c>
      <c r="AI4002" s="214">
        <f t="shared" si="1286"/>
        <v>0</v>
      </c>
      <c r="AK4002" s="229">
        <f t="shared" si="1279"/>
        <v>0</v>
      </c>
      <c r="AL4002" s="226"/>
      <c r="AM4002" s="15"/>
      <c r="AN4002" s="232" t="e">
        <f t="shared" si="1280"/>
        <v>#DIV/0!</v>
      </c>
      <c r="AO4002" s="214">
        <f t="shared" si="1274"/>
        <v>0</v>
      </c>
      <c r="AQ4002" s="210"/>
      <c r="AR4002" s="231"/>
      <c r="AS4002" s="15"/>
      <c r="AT4002" s="232">
        <f t="shared" si="1281"/>
        <v>0</v>
      </c>
      <c r="AU4002" s="235">
        <f t="shared" si="1282"/>
        <v>0</v>
      </c>
      <c r="AY4002" s="210"/>
      <c r="AZ4002" s="231"/>
      <c r="BA4002" s="15"/>
      <c r="BB4002" s="232">
        <f t="shared" si="1271"/>
        <v>0</v>
      </c>
      <c r="BC4002" s="235">
        <f t="shared" si="1283"/>
        <v>0</v>
      </c>
      <c r="BG4002" s="210"/>
      <c r="BH4002" s="231"/>
      <c r="BI4002" s="15"/>
      <c r="BJ4002" s="232">
        <f t="shared" si="1275"/>
        <v>0</v>
      </c>
      <c r="BK4002" s="235">
        <f t="shared" si="1284"/>
        <v>0</v>
      </c>
      <c r="BM4002" s="109">
        <f t="shared" si="1276"/>
        <v>-6.111875792141837</v>
      </c>
      <c r="BN4002" s="213"/>
      <c r="BR4002" s="228"/>
      <c r="BS4002" s="311"/>
      <c r="BT4002" s="3"/>
      <c r="BU4002" s="213"/>
      <c r="BV4002" s="213"/>
      <c r="BW4002" s="291"/>
    </row>
    <row r="4003" spans="1:75" x14ac:dyDescent="0.2">
      <c r="A4003" s="210"/>
      <c r="B4003" s="211"/>
      <c r="C4003" s="848" t="str">
        <f ca="1">IF(ISERR(AVERAGE(INDIRECT("B"&amp;(ROW()-INT($B$1/2))):INDIRECT("B"&amp;(ROW()+INT($B$1/2))))),"",AVERAGE(INDIRECT("B"&amp;(ROW()-INT($B$1/2))):INDIRECT("B"&amp;(ROW()+INT($B$1/2)))))</f>
        <v/>
      </c>
      <c r="D4003" s="848">
        <f t="shared" si="1270"/>
        <v>0</v>
      </c>
      <c r="E4003" s="275"/>
      <c r="F4003" s="15"/>
      <c r="G4003" s="3"/>
      <c r="H4003" s="3"/>
      <c r="I4003" s="3"/>
      <c r="J4003" s="3"/>
      <c r="K4003" s="3"/>
      <c r="L4003" s="554"/>
      <c r="M4003" s="545"/>
      <c r="N4003" s="546"/>
      <c r="O4003" s="5"/>
      <c r="P4003" s="216"/>
      <c r="Q4003" s="217"/>
      <c r="R4003" s="218"/>
      <c r="S4003" s="219">
        <f t="shared" si="1287"/>
        <v>0</v>
      </c>
      <c r="T4003" s="220">
        <f t="shared" si="1288"/>
        <v>0</v>
      </c>
      <c r="U4003" s="214">
        <f t="shared" si="1285"/>
        <v>0</v>
      </c>
      <c r="W4003" s="221"/>
      <c r="X4003" s="222"/>
      <c r="Y4003" s="222"/>
      <c r="Z4003" s="223"/>
      <c r="AA4003" s="222"/>
      <c r="AB4003" s="224"/>
      <c r="AC4003" s="225"/>
      <c r="AD4003" s="2">
        <f t="shared" si="1272"/>
        <v>0</v>
      </c>
      <c r="AE4003" s="2">
        <f t="shared" si="1273"/>
        <v>0</v>
      </c>
      <c r="AF4003" s="226"/>
      <c r="AG4003" s="219">
        <f t="shared" si="1277"/>
        <v>0</v>
      </c>
      <c r="AH4003" s="234">
        <f t="shared" si="1278"/>
        <v>0</v>
      </c>
      <c r="AI4003" s="214">
        <f t="shared" si="1286"/>
        <v>0</v>
      </c>
      <c r="AK4003" s="229">
        <f t="shared" si="1279"/>
        <v>0</v>
      </c>
      <c r="AL4003" s="226"/>
      <c r="AM4003" s="15"/>
      <c r="AN4003" s="232" t="e">
        <f t="shared" si="1280"/>
        <v>#DIV/0!</v>
      </c>
      <c r="AO4003" s="214">
        <f t="shared" si="1274"/>
        <v>0</v>
      </c>
      <c r="AQ4003" s="210"/>
      <c r="AR4003" s="231"/>
      <c r="AS4003" s="15"/>
      <c r="AT4003" s="232">
        <f t="shared" si="1281"/>
        <v>0</v>
      </c>
      <c r="AU4003" s="235">
        <f t="shared" si="1282"/>
        <v>0</v>
      </c>
      <c r="AY4003" s="210"/>
      <c r="AZ4003" s="231"/>
      <c r="BA4003" s="15"/>
      <c r="BB4003" s="232">
        <f t="shared" si="1271"/>
        <v>0</v>
      </c>
      <c r="BC4003" s="235">
        <f t="shared" si="1283"/>
        <v>0</v>
      </c>
      <c r="BG4003" s="210"/>
      <c r="BH4003" s="231"/>
      <c r="BI4003" s="15"/>
      <c r="BJ4003" s="232">
        <f t="shared" si="1275"/>
        <v>0</v>
      </c>
      <c r="BK4003" s="235">
        <f t="shared" si="1284"/>
        <v>0</v>
      </c>
      <c r="BM4003" s="109">
        <f t="shared" si="1276"/>
        <v>-6.1137081296395737</v>
      </c>
      <c r="BN4003" s="213"/>
      <c r="BR4003" s="228"/>
      <c r="BS4003" s="311"/>
      <c r="BT4003" s="3"/>
      <c r="BU4003" s="213"/>
      <c r="BV4003" s="213"/>
      <c r="BW4003" s="291"/>
    </row>
    <row r="4004" spans="1:75" x14ac:dyDescent="0.2">
      <c r="A4004" s="210"/>
      <c r="B4004" s="211"/>
      <c r="C4004" s="848" t="str">
        <f ca="1">IF(ISERR(AVERAGE(INDIRECT("B"&amp;(ROW()-INT($B$1/2))):INDIRECT("B"&amp;(ROW()+INT($B$1/2))))),"",AVERAGE(INDIRECT("B"&amp;(ROW()-INT($B$1/2))):INDIRECT("B"&amp;(ROW()+INT($B$1/2)))))</f>
        <v/>
      </c>
      <c r="D4004" s="848">
        <f t="shared" si="1270"/>
        <v>0</v>
      </c>
      <c r="E4004" s="275"/>
      <c r="F4004" s="15"/>
      <c r="G4004" s="3"/>
      <c r="H4004" s="3"/>
      <c r="I4004" s="3"/>
      <c r="J4004" s="3"/>
      <c r="K4004" s="3"/>
      <c r="L4004" s="554"/>
      <c r="M4004" s="545"/>
      <c r="N4004" s="546"/>
      <c r="O4004" s="5"/>
      <c r="P4004" s="216"/>
      <c r="Q4004" s="217"/>
      <c r="R4004" s="218"/>
      <c r="S4004" s="219">
        <f t="shared" si="1287"/>
        <v>0</v>
      </c>
      <c r="T4004" s="220">
        <f t="shared" si="1288"/>
        <v>0</v>
      </c>
      <c r="U4004" s="214">
        <f t="shared" si="1285"/>
        <v>0</v>
      </c>
      <c r="W4004" s="221"/>
      <c r="X4004" s="222"/>
      <c r="Y4004" s="222"/>
      <c r="Z4004" s="223"/>
      <c r="AA4004" s="222"/>
      <c r="AB4004" s="224"/>
      <c r="AC4004" s="225"/>
      <c r="AD4004" s="2">
        <f t="shared" si="1272"/>
        <v>0</v>
      </c>
      <c r="AE4004" s="2">
        <f t="shared" si="1273"/>
        <v>0</v>
      </c>
      <c r="AF4004" s="226"/>
      <c r="AG4004" s="219">
        <f t="shared" si="1277"/>
        <v>0</v>
      </c>
      <c r="AH4004" s="234">
        <f t="shared" si="1278"/>
        <v>0</v>
      </c>
      <c r="AI4004" s="214">
        <f t="shared" si="1286"/>
        <v>0</v>
      </c>
      <c r="AK4004" s="229">
        <f t="shared" si="1279"/>
        <v>0</v>
      </c>
      <c r="AL4004" s="226"/>
      <c r="AM4004" s="15"/>
      <c r="AN4004" s="232" t="e">
        <f t="shared" si="1280"/>
        <v>#DIV/0!</v>
      </c>
      <c r="AO4004" s="214">
        <f t="shared" si="1274"/>
        <v>0</v>
      </c>
      <c r="AQ4004" s="210"/>
      <c r="AR4004" s="231"/>
      <c r="AS4004" s="15"/>
      <c r="AT4004" s="232">
        <f t="shared" si="1281"/>
        <v>0</v>
      </c>
      <c r="AU4004" s="235">
        <f t="shared" si="1282"/>
        <v>0</v>
      </c>
      <c r="AY4004" s="210"/>
      <c r="AZ4004" s="231"/>
      <c r="BA4004" s="15"/>
      <c r="BB4004" s="232">
        <f t="shared" si="1271"/>
        <v>0</v>
      </c>
      <c r="BC4004" s="235">
        <f t="shared" si="1283"/>
        <v>0</v>
      </c>
      <c r="BG4004" s="210"/>
      <c r="BH4004" s="231"/>
      <c r="BI4004" s="15"/>
      <c r="BJ4004" s="232">
        <f t="shared" si="1275"/>
        <v>0</v>
      </c>
      <c r="BK4004" s="235">
        <f t="shared" si="1284"/>
        <v>0</v>
      </c>
      <c r="BM4004" s="109">
        <f t="shared" si="1276"/>
        <v>-6.1155404671373104</v>
      </c>
      <c r="BN4004" s="213"/>
      <c r="BR4004" s="228"/>
      <c r="BS4004" s="311"/>
      <c r="BT4004" s="3"/>
      <c r="BU4004" s="213"/>
      <c r="BV4004" s="213"/>
      <c r="BW4004" s="291"/>
    </row>
    <row r="4005" spans="1:75" x14ac:dyDescent="0.2">
      <c r="A4005" s="210"/>
      <c r="B4005" s="211"/>
      <c r="C4005" s="848" t="str">
        <f ca="1">IF(ISERR(AVERAGE(INDIRECT("B"&amp;(ROW()-INT($B$1/2))):INDIRECT("B"&amp;(ROW()+INT($B$1/2))))),"",AVERAGE(INDIRECT("B"&amp;(ROW()-INT($B$1/2))):INDIRECT("B"&amp;(ROW()+INT($B$1/2)))))</f>
        <v/>
      </c>
      <c r="D4005" s="848">
        <f t="shared" si="1270"/>
        <v>0</v>
      </c>
      <c r="E4005" s="275"/>
      <c r="F4005" s="15"/>
      <c r="G4005" s="3"/>
      <c r="H4005" s="3"/>
      <c r="I4005" s="3"/>
      <c r="J4005" s="3"/>
      <c r="K4005" s="3"/>
      <c r="L4005" s="554"/>
      <c r="M4005" s="545"/>
      <c r="N4005" s="546"/>
      <c r="O4005" s="5"/>
      <c r="P4005" s="216"/>
      <c r="Q4005" s="217"/>
      <c r="R4005" s="218"/>
      <c r="S4005" s="219">
        <f t="shared" si="1287"/>
        <v>0</v>
      </c>
      <c r="T4005" s="220">
        <f t="shared" si="1288"/>
        <v>0</v>
      </c>
      <c r="U4005" s="214">
        <f t="shared" si="1285"/>
        <v>0</v>
      </c>
      <c r="W4005" s="221"/>
      <c r="X4005" s="222"/>
      <c r="Y4005" s="222"/>
      <c r="Z4005" s="223"/>
      <c r="AA4005" s="222"/>
      <c r="AB4005" s="224"/>
      <c r="AC4005" s="225"/>
      <c r="AD4005" s="2">
        <f t="shared" si="1272"/>
        <v>0</v>
      </c>
      <c r="AE4005" s="2">
        <f t="shared" si="1273"/>
        <v>0</v>
      </c>
      <c r="AF4005" s="226"/>
      <c r="AG4005" s="219">
        <f t="shared" si="1277"/>
        <v>0</v>
      </c>
      <c r="AH4005" s="234">
        <f t="shared" si="1278"/>
        <v>0</v>
      </c>
      <c r="AI4005" s="214">
        <f t="shared" si="1286"/>
        <v>0</v>
      </c>
      <c r="AK4005" s="229">
        <f t="shared" si="1279"/>
        <v>0</v>
      </c>
      <c r="AL4005" s="226"/>
      <c r="AM4005" s="15"/>
      <c r="AN4005" s="232" t="e">
        <f t="shared" si="1280"/>
        <v>#DIV/0!</v>
      </c>
      <c r="AO4005" s="214">
        <f t="shared" si="1274"/>
        <v>0</v>
      </c>
      <c r="AQ4005" s="210"/>
      <c r="AR4005" s="231"/>
      <c r="AS4005" s="15"/>
      <c r="AT4005" s="232">
        <f t="shared" si="1281"/>
        <v>0</v>
      </c>
      <c r="AU4005" s="235">
        <f t="shared" si="1282"/>
        <v>0</v>
      </c>
      <c r="AY4005" s="210"/>
      <c r="AZ4005" s="231"/>
      <c r="BA4005" s="15"/>
      <c r="BB4005" s="232">
        <f t="shared" si="1271"/>
        <v>0</v>
      </c>
      <c r="BC4005" s="235">
        <f t="shared" si="1283"/>
        <v>0</v>
      </c>
      <c r="BG4005" s="210"/>
      <c r="BH4005" s="231"/>
      <c r="BI4005" s="15"/>
      <c r="BJ4005" s="232">
        <f t="shared" si="1275"/>
        <v>0</v>
      </c>
      <c r="BK4005" s="235">
        <f t="shared" si="1284"/>
        <v>0</v>
      </c>
      <c r="BM4005" s="109">
        <f t="shared" si="1276"/>
        <v>-6.1173728046350471</v>
      </c>
      <c r="BN4005" s="213"/>
      <c r="BR4005" s="228"/>
      <c r="BS4005" s="311"/>
      <c r="BT4005" s="3"/>
      <c r="BU4005" s="213"/>
      <c r="BV4005" s="213"/>
      <c r="BW4005" s="291"/>
    </row>
    <row r="4006" spans="1:75" x14ac:dyDescent="0.2">
      <c r="A4006" s="210"/>
      <c r="B4006" s="211"/>
      <c r="C4006" s="848" t="str">
        <f ca="1">IF(ISERR(AVERAGE(INDIRECT("B"&amp;(ROW()-INT($B$1/2))):INDIRECT("B"&amp;(ROW()+INT($B$1/2))))),"",AVERAGE(INDIRECT("B"&amp;(ROW()-INT($B$1/2))):INDIRECT("B"&amp;(ROW()+INT($B$1/2)))))</f>
        <v/>
      </c>
      <c r="D4006" s="848">
        <f t="shared" si="1270"/>
        <v>0</v>
      </c>
      <c r="E4006" s="275"/>
      <c r="F4006" s="15"/>
      <c r="G4006" s="3"/>
      <c r="H4006" s="3"/>
      <c r="I4006" s="3"/>
      <c r="J4006" s="3"/>
      <c r="K4006" s="3"/>
      <c r="L4006" s="554"/>
      <c r="M4006" s="545"/>
      <c r="N4006" s="546"/>
      <c r="O4006" s="5"/>
      <c r="P4006" s="216"/>
      <c r="Q4006" s="217"/>
      <c r="R4006" s="218"/>
      <c r="S4006" s="219">
        <f t="shared" si="1287"/>
        <v>0</v>
      </c>
      <c r="T4006" s="220">
        <f t="shared" si="1288"/>
        <v>0</v>
      </c>
      <c r="U4006" s="214">
        <f t="shared" si="1285"/>
        <v>0</v>
      </c>
      <c r="W4006" s="221"/>
      <c r="X4006" s="222"/>
      <c r="Y4006" s="222"/>
      <c r="Z4006" s="223"/>
      <c r="AA4006" s="222"/>
      <c r="AB4006" s="224"/>
      <c r="AC4006" s="225"/>
      <c r="AD4006" s="2">
        <f t="shared" si="1272"/>
        <v>0</v>
      </c>
      <c r="AE4006" s="2">
        <f t="shared" si="1273"/>
        <v>0</v>
      </c>
      <c r="AF4006" s="226"/>
      <c r="AG4006" s="219">
        <f t="shared" si="1277"/>
        <v>0</v>
      </c>
      <c r="AH4006" s="234">
        <f t="shared" si="1278"/>
        <v>0</v>
      </c>
      <c r="AI4006" s="214">
        <f t="shared" si="1286"/>
        <v>0</v>
      </c>
      <c r="AK4006" s="229">
        <f t="shared" si="1279"/>
        <v>0</v>
      </c>
      <c r="AL4006" s="226"/>
      <c r="AM4006" s="15"/>
      <c r="AN4006" s="232" t="e">
        <f t="shared" si="1280"/>
        <v>#DIV/0!</v>
      </c>
      <c r="AO4006" s="214">
        <f t="shared" si="1274"/>
        <v>0</v>
      </c>
      <c r="AQ4006" s="210"/>
      <c r="AR4006" s="231"/>
      <c r="AS4006" s="15"/>
      <c r="AT4006" s="232">
        <f t="shared" si="1281"/>
        <v>0</v>
      </c>
      <c r="AU4006" s="235">
        <f t="shared" si="1282"/>
        <v>0</v>
      </c>
      <c r="AY4006" s="210"/>
      <c r="AZ4006" s="231"/>
      <c r="BA4006" s="15"/>
      <c r="BB4006" s="232">
        <f t="shared" si="1271"/>
        <v>0</v>
      </c>
      <c r="BC4006" s="235">
        <f t="shared" si="1283"/>
        <v>0</v>
      </c>
      <c r="BG4006" s="210"/>
      <c r="BH4006" s="231"/>
      <c r="BI4006" s="15"/>
      <c r="BJ4006" s="232">
        <f t="shared" si="1275"/>
        <v>0</v>
      </c>
      <c r="BK4006" s="235">
        <f t="shared" si="1284"/>
        <v>0</v>
      </c>
      <c r="BM4006" s="109">
        <f t="shared" si="1276"/>
        <v>-6.1192051421327838</v>
      </c>
      <c r="BN4006" s="213"/>
      <c r="BR4006" s="228"/>
      <c r="BS4006" s="311"/>
      <c r="BT4006" s="3"/>
      <c r="BU4006" s="213"/>
      <c r="BV4006" s="213"/>
      <c r="BW4006" s="291"/>
    </row>
    <row r="4007" spans="1:75" x14ac:dyDescent="0.2">
      <c r="A4007" s="210"/>
      <c r="B4007" s="211"/>
      <c r="C4007" s="848" t="str">
        <f ca="1">IF(ISERR(AVERAGE(INDIRECT("B"&amp;(ROW()-INT($B$1/2))):INDIRECT("B"&amp;(ROW()+INT($B$1/2))))),"",AVERAGE(INDIRECT("B"&amp;(ROW()-INT($B$1/2))):INDIRECT("B"&amp;(ROW()+INT($B$1/2)))))</f>
        <v/>
      </c>
      <c r="D4007" s="848">
        <f t="shared" si="1270"/>
        <v>0</v>
      </c>
      <c r="E4007" s="275"/>
      <c r="F4007" s="15"/>
      <c r="G4007" s="3"/>
      <c r="H4007" s="3"/>
      <c r="I4007" s="3"/>
      <c r="J4007" s="3"/>
      <c r="K4007" s="3"/>
      <c r="L4007" s="554"/>
      <c r="M4007" s="545"/>
      <c r="N4007" s="546"/>
      <c r="O4007" s="5"/>
      <c r="P4007" s="216"/>
      <c r="Q4007" s="217"/>
      <c r="R4007" s="218"/>
      <c r="S4007" s="219">
        <f t="shared" si="1287"/>
        <v>0</v>
      </c>
      <c r="T4007" s="220">
        <f t="shared" si="1288"/>
        <v>0</v>
      </c>
      <c r="U4007" s="214">
        <f t="shared" si="1285"/>
        <v>0</v>
      </c>
      <c r="W4007" s="221"/>
      <c r="X4007" s="222"/>
      <c r="Y4007" s="222"/>
      <c r="Z4007" s="223"/>
      <c r="AA4007" s="222"/>
      <c r="AB4007" s="224"/>
      <c r="AC4007" s="225"/>
      <c r="AD4007" s="2">
        <f t="shared" si="1272"/>
        <v>0</v>
      </c>
      <c r="AE4007" s="2">
        <f t="shared" si="1273"/>
        <v>0</v>
      </c>
      <c r="AF4007" s="226"/>
      <c r="AG4007" s="219">
        <f t="shared" si="1277"/>
        <v>0</v>
      </c>
      <c r="AH4007" s="234">
        <f t="shared" si="1278"/>
        <v>0</v>
      </c>
      <c r="AI4007" s="214">
        <f t="shared" si="1286"/>
        <v>0</v>
      </c>
      <c r="AK4007" s="229">
        <f t="shared" si="1279"/>
        <v>0</v>
      </c>
      <c r="AL4007" s="226"/>
      <c r="AM4007" s="15"/>
      <c r="AN4007" s="232" t="e">
        <f t="shared" si="1280"/>
        <v>#DIV/0!</v>
      </c>
      <c r="AO4007" s="214">
        <f t="shared" si="1274"/>
        <v>0</v>
      </c>
      <c r="AQ4007" s="210"/>
      <c r="AR4007" s="231"/>
      <c r="AS4007" s="15"/>
      <c r="AT4007" s="232">
        <f t="shared" si="1281"/>
        <v>0</v>
      </c>
      <c r="AU4007" s="235">
        <f t="shared" si="1282"/>
        <v>0</v>
      </c>
      <c r="AY4007" s="210"/>
      <c r="AZ4007" s="231"/>
      <c r="BA4007" s="15"/>
      <c r="BB4007" s="232">
        <f t="shared" si="1271"/>
        <v>0</v>
      </c>
      <c r="BC4007" s="235">
        <f t="shared" si="1283"/>
        <v>0</v>
      </c>
      <c r="BG4007" s="210"/>
      <c r="BH4007" s="231"/>
      <c r="BI4007" s="15"/>
      <c r="BJ4007" s="232">
        <f t="shared" si="1275"/>
        <v>0</v>
      </c>
      <c r="BK4007" s="235">
        <f t="shared" si="1284"/>
        <v>0</v>
      </c>
      <c r="BM4007" s="109">
        <f t="shared" si="1276"/>
        <v>-6.1210374796305205</v>
      </c>
      <c r="BN4007" s="213"/>
      <c r="BR4007" s="228"/>
      <c r="BS4007" s="311"/>
      <c r="BT4007" s="3"/>
      <c r="BU4007" s="213"/>
      <c r="BV4007" s="213"/>
      <c r="BW4007" s="291"/>
    </row>
    <row r="4008" spans="1:75" x14ac:dyDescent="0.2">
      <c r="A4008" s="210"/>
      <c r="B4008" s="211"/>
      <c r="C4008" s="848" t="str">
        <f ca="1">IF(ISERR(AVERAGE(INDIRECT("B"&amp;(ROW()-INT($B$1/2))):INDIRECT("B"&amp;(ROW()+INT($B$1/2))))),"",AVERAGE(INDIRECT("B"&amp;(ROW()-INT($B$1/2))):INDIRECT("B"&amp;(ROW()+INT($B$1/2)))))</f>
        <v/>
      </c>
      <c r="D4008" s="848">
        <f t="shared" si="1270"/>
        <v>0</v>
      </c>
      <c r="E4008" s="275"/>
      <c r="F4008" s="15"/>
      <c r="G4008" s="3"/>
      <c r="H4008" s="3"/>
      <c r="I4008" s="3"/>
      <c r="J4008" s="3"/>
      <c r="K4008" s="3"/>
      <c r="L4008" s="554"/>
      <c r="M4008" s="545"/>
      <c r="N4008" s="546"/>
      <c r="O4008" s="5"/>
      <c r="P4008" s="216"/>
      <c r="Q4008" s="217"/>
      <c r="R4008" s="218"/>
      <c r="S4008" s="219">
        <f t="shared" si="1287"/>
        <v>0</v>
      </c>
      <c r="T4008" s="220">
        <f t="shared" si="1288"/>
        <v>0</v>
      </c>
      <c r="U4008" s="214">
        <f t="shared" si="1285"/>
        <v>0</v>
      </c>
      <c r="W4008" s="221"/>
      <c r="X4008" s="222"/>
      <c r="Y4008" s="222"/>
      <c r="Z4008" s="223"/>
      <c r="AA4008" s="222"/>
      <c r="AB4008" s="224"/>
      <c r="AC4008" s="225"/>
      <c r="AD4008" s="2">
        <f t="shared" si="1272"/>
        <v>0</v>
      </c>
      <c r="AE4008" s="2">
        <f t="shared" si="1273"/>
        <v>0</v>
      </c>
      <c r="AF4008" s="226"/>
      <c r="AG4008" s="219">
        <f t="shared" si="1277"/>
        <v>0</v>
      </c>
      <c r="AH4008" s="234">
        <f t="shared" si="1278"/>
        <v>0</v>
      </c>
      <c r="AI4008" s="214">
        <f t="shared" si="1286"/>
        <v>0</v>
      </c>
      <c r="AK4008" s="229">
        <f t="shared" si="1279"/>
        <v>0</v>
      </c>
      <c r="AL4008" s="226"/>
      <c r="AM4008" s="15"/>
      <c r="AN4008" s="232" t="e">
        <f t="shared" si="1280"/>
        <v>#DIV/0!</v>
      </c>
      <c r="AO4008" s="214">
        <f t="shared" si="1274"/>
        <v>0</v>
      </c>
      <c r="AQ4008" s="210"/>
      <c r="AR4008" s="231"/>
      <c r="AS4008" s="15"/>
      <c r="AT4008" s="232">
        <f t="shared" si="1281"/>
        <v>0</v>
      </c>
      <c r="AU4008" s="235">
        <f t="shared" si="1282"/>
        <v>0</v>
      </c>
      <c r="AY4008" s="210"/>
      <c r="AZ4008" s="231"/>
      <c r="BA4008" s="15"/>
      <c r="BB4008" s="232">
        <f t="shared" si="1271"/>
        <v>0</v>
      </c>
      <c r="BC4008" s="235">
        <f t="shared" si="1283"/>
        <v>0</v>
      </c>
      <c r="BG4008" s="210"/>
      <c r="BH4008" s="231"/>
      <c r="BI4008" s="15"/>
      <c r="BJ4008" s="232">
        <f t="shared" si="1275"/>
        <v>0</v>
      </c>
      <c r="BK4008" s="235">
        <f t="shared" si="1284"/>
        <v>0</v>
      </c>
      <c r="BM4008" s="109">
        <f t="shared" si="1276"/>
        <v>-6.1228698171282572</v>
      </c>
      <c r="BN4008" s="213"/>
      <c r="BR4008" s="228"/>
      <c r="BS4008" s="311"/>
      <c r="BT4008" s="3"/>
      <c r="BU4008" s="213"/>
      <c r="BV4008" s="213"/>
      <c r="BW4008" s="291"/>
    </row>
    <row r="4009" spans="1:75" x14ac:dyDescent="0.2">
      <c r="A4009" s="210"/>
      <c r="B4009" s="211"/>
      <c r="C4009" s="848" t="str">
        <f ca="1">IF(ISERR(AVERAGE(INDIRECT("B"&amp;(ROW()-INT($B$1/2))):INDIRECT("B"&amp;(ROW()+INT($B$1/2))))),"",AVERAGE(INDIRECT("B"&amp;(ROW()-INT($B$1/2))):INDIRECT("B"&amp;(ROW()+INT($B$1/2)))))</f>
        <v/>
      </c>
      <c r="D4009" s="848">
        <f t="shared" si="1270"/>
        <v>0</v>
      </c>
      <c r="E4009" s="275"/>
      <c r="F4009" s="15"/>
      <c r="G4009" s="3"/>
      <c r="H4009" s="3"/>
      <c r="I4009" s="3"/>
      <c r="J4009" s="3"/>
      <c r="K4009" s="3"/>
      <c r="L4009" s="554"/>
      <c r="M4009" s="545"/>
      <c r="N4009" s="546"/>
      <c r="O4009" s="5"/>
      <c r="P4009" s="216"/>
      <c r="Q4009" s="217"/>
      <c r="R4009" s="218"/>
      <c r="S4009" s="219">
        <f t="shared" si="1287"/>
        <v>0</v>
      </c>
      <c r="T4009" s="220">
        <f t="shared" si="1288"/>
        <v>0</v>
      </c>
      <c r="U4009" s="214">
        <f t="shared" si="1285"/>
        <v>0</v>
      </c>
      <c r="W4009" s="221"/>
      <c r="X4009" s="222"/>
      <c r="Y4009" s="222"/>
      <c r="Z4009" s="223"/>
      <c r="AA4009" s="222"/>
      <c r="AB4009" s="224"/>
      <c r="AC4009" s="225"/>
      <c r="AD4009" s="2">
        <f t="shared" si="1272"/>
        <v>0</v>
      </c>
      <c r="AE4009" s="2">
        <f t="shared" si="1273"/>
        <v>0</v>
      </c>
      <c r="AF4009" s="226"/>
      <c r="AG4009" s="219">
        <f t="shared" si="1277"/>
        <v>0</v>
      </c>
      <c r="AH4009" s="234">
        <f t="shared" si="1278"/>
        <v>0</v>
      </c>
      <c r="AI4009" s="214">
        <f t="shared" si="1286"/>
        <v>0</v>
      </c>
      <c r="AK4009" s="229">
        <f t="shared" si="1279"/>
        <v>0</v>
      </c>
      <c r="AL4009" s="226"/>
      <c r="AM4009" s="15"/>
      <c r="AN4009" s="232" t="e">
        <f t="shared" si="1280"/>
        <v>#DIV/0!</v>
      </c>
      <c r="AO4009" s="214">
        <f t="shared" si="1274"/>
        <v>0</v>
      </c>
      <c r="AQ4009" s="210"/>
      <c r="AR4009" s="231"/>
      <c r="AS4009" s="15"/>
      <c r="AT4009" s="232">
        <f t="shared" si="1281"/>
        <v>0</v>
      </c>
      <c r="AU4009" s="235">
        <f t="shared" si="1282"/>
        <v>0</v>
      </c>
      <c r="AY4009" s="210"/>
      <c r="AZ4009" s="231"/>
      <c r="BA4009" s="15"/>
      <c r="BB4009" s="232">
        <f t="shared" si="1271"/>
        <v>0</v>
      </c>
      <c r="BC4009" s="235">
        <f t="shared" si="1283"/>
        <v>0</v>
      </c>
      <c r="BG4009" s="210"/>
      <c r="BH4009" s="231"/>
      <c r="BI4009" s="15"/>
      <c r="BJ4009" s="232">
        <f t="shared" si="1275"/>
        <v>0</v>
      </c>
      <c r="BK4009" s="235">
        <f t="shared" si="1284"/>
        <v>0</v>
      </c>
      <c r="BM4009" s="109">
        <f t="shared" si="1276"/>
        <v>-6.1247021546259939</v>
      </c>
      <c r="BN4009" s="213"/>
      <c r="BR4009" s="228"/>
      <c r="BS4009" s="311"/>
      <c r="BT4009" s="3"/>
      <c r="BU4009" s="213"/>
      <c r="BV4009" s="213"/>
      <c r="BW4009" s="291"/>
    </row>
    <row r="4010" spans="1:75" x14ac:dyDescent="0.2">
      <c r="A4010" s="210"/>
      <c r="B4010" s="211"/>
      <c r="C4010" s="848" t="str">
        <f ca="1">IF(ISERR(AVERAGE(INDIRECT("B"&amp;(ROW()-INT($B$1/2))):INDIRECT("B"&amp;(ROW()+INT($B$1/2))))),"",AVERAGE(INDIRECT("B"&amp;(ROW()-INT($B$1/2))):INDIRECT("B"&amp;(ROW()+INT($B$1/2)))))</f>
        <v/>
      </c>
      <c r="D4010" s="848">
        <f t="shared" si="1270"/>
        <v>0</v>
      </c>
      <c r="E4010" s="275"/>
      <c r="F4010" s="15"/>
      <c r="G4010" s="3"/>
      <c r="H4010" s="3"/>
      <c r="I4010" s="3"/>
      <c r="J4010" s="3"/>
      <c r="K4010" s="3"/>
      <c r="L4010" s="554"/>
      <c r="M4010" s="545"/>
      <c r="N4010" s="546"/>
      <c r="O4010" s="5"/>
      <c r="P4010" s="216"/>
      <c r="Q4010" s="217"/>
      <c r="R4010" s="218"/>
      <c r="S4010" s="219">
        <f t="shared" si="1287"/>
        <v>0</v>
      </c>
      <c r="T4010" s="220">
        <f t="shared" si="1288"/>
        <v>0</v>
      </c>
      <c r="U4010" s="214">
        <f t="shared" si="1285"/>
        <v>0</v>
      </c>
      <c r="W4010" s="221"/>
      <c r="X4010" s="222"/>
      <c r="Y4010" s="222"/>
      <c r="Z4010" s="223"/>
      <c r="AA4010" s="222"/>
      <c r="AB4010" s="224"/>
      <c r="AC4010" s="225"/>
      <c r="AD4010" s="2">
        <f t="shared" si="1272"/>
        <v>0</v>
      </c>
      <c r="AE4010" s="2">
        <f t="shared" si="1273"/>
        <v>0</v>
      </c>
      <c r="AF4010" s="226"/>
      <c r="AG4010" s="219">
        <f t="shared" si="1277"/>
        <v>0</v>
      </c>
      <c r="AH4010" s="234">
        <f t="shared" si="1278"/>
        <v>0</v>
      </c>
      <c r="AI4010" s="214">
        <f t="shared" si="1286"/>
        <v>0</v>
      </c>
      <c r="AK4010" s="229">
        <f t="shared" si="1279"/>
        <v>0</v>
      </c>
      <c r="AL4010" s="226"/>
      <c r="AM4010" s="15"/>
      <c r="AN4010" s="232" t="e">
        <f t="shared" si="1280"/>
        <v>#DIV/0!</v>
      </c>
      <c r="AO4010" s="214">
        <f t="shared" si="1274"/>
        <v>0</v>
      </c>
      <c r="AQ4010" s="210"/>
      <c r="AR4010" s="231"/>
      <c r="AS4010" s="15"/>
      <c r="AT4010" s="232">
        <f t="shared" si="1281"/>
        <v>0</v>
      </c>
      <c r="AU4010" s="235">
        <f t="shared" si="1282"/>
        <v>0</v>
      </c>
      <c r="AY4010" s="210"/>
      <c r="AZ4010" s="231"/>
      <c r="BA4010" s="15"/>
      <c r="BB4010" s="232">
        <f t="shared" si="1271"/>
        <v>0</v>
      </c>
      <c r="BC4010" s="235">
        <f t="shared" si="1283"/>
        <v>0</v>
      </c>
      <c r="BG4010" s="210"/>
      <c r="BH4010" s="231"/>
      <c r="BI4010" s="15"/>
      <c r="BJ4010" s="232">
        <f t="shared" si="1275"/>
        <v>0</v>
      </c>
      <c r="BK4010" s="235">
        <f t="shared" si="1284"/>
        <v>0</v>
      </c>
      <c r="BM4010" s="109">
        <f t="shared" si="1276"/>
        <v>-6.1265344921237306</v>
      </c>
      <c r="BN4010" s="213"/>
      <c r="BR4010" s="228"/>
      <c r="BS4010" s="311"/>
      <c r="BT4010" s="3"/>
      <c r="BU4010" s="213"/>
      <c r="BV4010" s="213"/>
      <c r="BW4010" s="291"/>
    </row>
    <row r="4011" spans="1:75" x14ac:dyDescent="0.2">
      <c r="A4011" s="210"/>
      <c r="B4011" s="211"/>
      <c r="C4011" s="848" t="str">
        <f ca="1">IF(ISERR(AVERAGE(INDIRECT("B"&amp;(ROW()-INT($B$1/2))):INDIRECT("B"&amp;(ROW()+INT($B$1/2))))),"",AVERAGE(INDIRECT("B"&amp;(ROW()-INT($B$1/2))):INDIRECT("B"&amp;(ROW()+INT($B$1/2)))))</f>
        <v/>
      </c>
      <c r="D4011" s="848">
        <f t="shared" si="1270"/>
        <v>0</v>
      </c>
      <c r="E4011" s="275"/>
      <c r="F4011" s="15"/>
      <c r="G4011" s="3"/>
      <c r="H4011" s="3"/>
      <c r="I4011" s="3"/>
      <c r="J4011" s="3"/>
      <c r="K4011" s="3"/>
      <c r="L4011" s="554"/>
      <c r="M4011" s="545"/>
      <c r="N4011" s="546"/>
      <c r="O4011" s="5"/>
      <c r="P4011" s="216"/>
      <c r="Q4011" s="217"/>
      <c r="R4011" s="218"/>
      <c r="S4011" s="219">
        <f t="shared" si="1287"/>
        <v>0</v>
      </c>
      <c r="T4011" s="220">
        <f t="shared" si="1288"/>
        <v>0</v>
      </c>
      <c r="U4011" s="214">
        <f t="shared" si="1285"/>
        <v>0</v>
      </c>
      <c r="W4011" s="221"/>
      <c r="X4011" s="222"/>
      <c r="Y4011" s="222"/>
      <c r="Z4011" s="223"/>
      <c r="AA4011" s="222"/>
      <c r="AB4011" s="224"/>
      <c r="AC4011" s="225"/>
      <c r="AD4011" s="2">
        <f t="shared" si="1272"/>
        <v>0</v>
      </c>
      <c r="AE4011" s="2">
        <f t="shared" si="1273"/>
        <v>0</v>
      </c>
      <c r="AF4011" s="226"/>
      <c r="AG4011" s="219">
        <f t="shared" si="1277"/>
        <v>0</v>
      </c>
      <c r="AH4011" s="234">
        <f t="shared" si="1278"/>
        <v>0</v>
      </c>
      <c r="AI4011" s="214">
        <f t="shared" si="1286"/>
        <v>0</v>
      </c>
      <c r="AK4011" s="229">
        <f t="shared" si="1279"/>
        <v>0</v>
      </c>
      <c r="AL4011" s="226"/>
      <c r="AM4011" s="15"/>
      <c r="AN4011" s="232" t="e">
        <f t="shared" si="1280"/>
        <v>#DIV/0!</v>
      </c>
      <c r="AO4011" s="214">
        <f t="shared" si="1274"/>
        <v>0</v>
      </c>
      <c r="AQ4011" s="210"/>
      <c r="AR4011" s="231"/>
      <c r="AS4011" s="15"/>
      <c r="AT4011" s="232">
        <f t="shared" si="1281"/>
        <v>0</v>
      </c>
      <c r="AU4011" s="235">
        <f t="shared" si="1282"/>
        <v>0</v>
      </c>
      <c r="AY4011" s="210"/>
      <c r="AZ4011" s="231"/>
      <c r="BA4011" s="15"/>
      <c r="BB4011" s="232">
        <f t="shared" si="1271"/>
        <v>0</v>
      </c>
      <c r="BC4011" s="235">
        <f t="shared" si="1283"/>
        <v>0</v>
      </c>
      <c r="BG4011" s="210"/>
      <c r="BH4011" s="231"/>
      <c r="BI4011" s="15"/>
      <c r="BJ4011" s="232">
        <f t="shared" si="1275"/>
        <v>0</v>
      </c>
      <c r="BK4011" s="235">
        <f t="shared" si="1284"/>
        <v>0</v>
      </c>
      <c r="BM4011" s="109">
        <f t="shared" si="1276"/>
        <v>-6.1283668296214673</v>
      </c>
      <c r="BN4011" s="213"/>
      <c r="BR4011" s="228"/>
      <c r="BS4011" s="311"/>
      <c r="BT4011" s="3"/>
      <c r="BU4011" s="213"/>
      <c r="BV4011" s="213"/>
      <c r="BW4011" s="291"/>
    </row>
    <row r="4012" spans="1:75" x14ac:dyDescent="0.2">
      <c r="A4012" s="210"/>
      <c r="B4012" s="211"/>
      <c r="C4012" s="848" t="str">
        <f ca="1">IF(ISERR(AVERAGE(INDIRECT("B"&amp;(ROW()-INT($B$1/2))):INDIRECT("B"&amp;(ROW()+INT($B$1/2))))),"",AVERAGE(INDIRECT("B"&amp;(ROW()-INT($B$1/2))):INDIRECT("B"&amp;(ROW()+INT($B$1/2)))))</f>
        <v/>
      </c>
      <c r="D4012" s="848">
        <f t="shared" si="1270"/>
        <v>0</v>
      </c>
      <c r="E4012" s="275"/>
      <c r="F4012" s="15"/>
      <c r="G4012" s="3"/>
      <c r="H4012" s="3"/>
      <c r="I4012" s="3"/>
      <c r="J4012" s="3"/>
      <c r="K4012" s="3"/>
      <c r="L4012" s="554"/>
      <c r="M4012" s="545"/>
      <c r="N4012" s="546"/>
      <c r="O4012" s="5"/>
      <c r="P4012" s="216"/>
      <c r="Q4012" s="217"/>
      <c r="R4012" s="218"/>
      <c r="S4012" s="219">
        <f t="shared" si="1287"/>
        <v>0</v>
      </c>
      <c r="T4012" s="220">
        <f t="shared" si="1288"/>
        <v>0</v>
      </c>
      <c r="U4012" s="214">
        <f t="shared" si="1285"/>
        <v>0</v>
      </c>
      <c r="W4012" s="221"/>
      <c r="X4012" s="222"/>
      <c r="Y4012" s="222"/>
      <c r="Z4012" s="223"/>
      <c r="AA4012" s="222"/>
      <c r="AB4012" s="224"/>
      <c r="AC4012" s="225"/>
      <c r="AD4012" s="2">
        <f t="shared" si="1272"/>
        <v>0</v>
      </c>
      <c r="AE4012" s="2">
        <f t="shared" si="1273"/>
        <v>0</v>
      </c>
      <c r="AF4012" s="226"/>
      <c r="AG4012" s="219">
        <f t="shared" si="1277"/>
        <v>0</v>
      </c>
      <c r="AH4012" s="234">
        <f t="shared" si="1278"/>
        <v>0</v>
      </c>
      <c r="AI4012" s="214">
        <f t="shared" si="1286"/>
        <v>0</v>
      </c>
      <c r="AK4012" s="229">
        <f t="shared" si="1279"/>
        <v>0</v>
      </c>
      <c r="AL4012" s="226"/>
      <c r="AM4012" s="15"/>
      <c r="AN4012" s="232" t="e">
        <f t="shared" si="1280"/>
        <v>#DIV/0!</v>
      </c>
      <c r="AO4012" s="214">
        <f t="shared" si="1274"/>
        <v>0</v>
      </c>
      <c r="AQ4012" s="210"/>
      <c r="AR4012" s="231"/>
      <c r="AS4012" s="15"/>
      <c r="AT4012" s="232">
        <f t="shared" si="1281"/>
        <v>0</v>
      </c>
      <c r="AU4012" s="235">
        <f t="shared" si="1282"/>
        <v>0</v>
      </c>
      <c r="AY4012" s="210"/>
      <c r="AZ4012" s="231"/>
      <c r="BA4012" s="15"/>
      <c r="BB4012" s="232">
        <f t="shared" si="1271"/>
        <v>0</v>
      </c>
      <c r="BC4012" s="235">
        <f t="shared" si="1283"/>
        <v>0</v>
      </c>
      <c r="BG4012" s="210"/>
      <c r="BH4012" s="231"/>
      <c r="BI4012" s="15"/>
      <c r="BJ4012" s="232">
        <f t="shared" si="1275"/>
        <v>0</v>
      </c>
      <c r="BK4012" s="235">
        <f t="shared" si="1284"/>
        <v>0</v>
      </c>
      <c r="BM4012" s="109">
        <f t="shared" si="1276"/>
        <v>-6.130199167119204</v>
      </c>
      <c r="BN4012" s="213"/>
      <c r="BR4012" s="228"/>
      <c r="BS4012" s="311"/>
      <c r="BT4012" s="3"/>
      <c r="BU4012" s="213"/>
      <c r="BV4012" s="213"/>
      <c r="BW4012" s="291"/>
    </row>
    <row r="4013" spans="1:75" x14ac:dyDescent="0.2">
      <c r="A4013" s="210"/>
      <c r="B4013" s="211"/>
      <c r="C4013" s="848" t="str">
        <f ca="1">IF(ISERR(AVERAGE(INDIRECT("B"&amp;(ROW()-INT($B$1/2))):INDIRECT("B"&amp;(ROW()+INT($B$1/2))))),"",AVERAGE(INDIRECT("B"&amp;(ROW()-INT($B$1/2))):INDIRECT("B"&amp;(ROW()+INT($B$1/2)))))</f>
        <v/>
      </c>
      <c r="D4013" s="848">
        <f t="shared" si="1270"/>
        <v>0</v>
      </c>
      <c r="E4013" s="275"/>
      <c r="F4013" s="15"/>
      <c r="G4013" s="3"/>
      <c r="H4013" s="3"/>
      <c r="I4013" s="3"/>
      <c r="J4013" s="3"/>
      <c r="K4013" s="3"/>
      <c r="L4013" s="554"/>
      <c r="M4013" s="545"/>
      <c r="N4013" s="546"/>
      <c r="O4013" s="5"/>
      <c r="P4013" s="216"/>
      <c r="Q4013" s="217"/>
      <c r="R4013" s="218"/>
      <c r="S4013" s="219">
        <f t="shared" si="1287"/>
        <v>0</v>
      </c>
      <c r="T4013" s="220">
        <f t="shared" si="1288"/>
        <v>0</v>
      </c>
      <c r="U4013" s="214">
        <f t="shared" si="1285"/>
        <v>0</v>
      </c>
      <c r="W4013" s="221"/>
      <c r="X4013" s="222"/>
      <c r="Y4013" s="222"/>
      <c r="Z4013" s="223"/>
      <c r="AA4013" s="222"/>
      <c r="AB4013" s="224"/>
      <c r="AC4013" s="225"/>
      <c r="AD4013" s="2">
        <f t="shared" si="1272"/>
        <v>0</v>
      </c>
      <c r="AE4013" s="2">
        <f t="shared" si="1273"/>
        <v>0</v>
      </c>
      <c r="AF4013" s="226"/>
      <c r="AG4013" s="219">
        <f t="shared" si="1277"/>
        <v>0</v>
      </c>
      <c r="AH4013" s="234">
        <f t="shared" si="1278"/>
        <v>0</v>
      </c>
      <c r="AI4013" s="214">
        <f t="shared" si="1286"/>
        <v>0</v>
      </c>
      <c r="AK4013" s="229">
        <f t="shared" si="1279"/>
        <v>0</v>
      </c>
      <c r="AL4013" s="226"/>
      <c r="AM4013" s="15"/>
      <c r="AN4013" s="232" t="e">
        <f t="shared" si="1280"/>
        <v>#DIV/0!</v>
      </c>
      <c r="AO4013" s="214">
        <f t="shared" si="1274"/>
        <v>0</v>
      </c>
      <c r="AQ4013" s="210"/>
      <c r="AR4013" s="231"/>
      <c r="AS4013" s="15"/>
      <c r="AT4013" s="232">
        <f t="shared" si="1281"/>
        <v>0</v>
      </c>
      <c r="AU4013" s="235">
        <f t="shared" si="1282"/>
        <v>0</v>
      </c>
      <c r="AY4013" s="210"/>
      <c r="AZ4013" s="231"/>
      <c r="BA4013" s="15"/>
      <c r="BB4013" s="232">
        <f t="shared" si="1271"/>
        <v>0</v>
      </c>
      <c r="BC4013" s="235">
        <f t="shared" si="1283"/>
        <v>0</v>
      </c>
      <c r="BG4013" s="210"/>
      <c r="BH4013" s="231"/>
      <c r="BI4013" s="15"/>
      <c r="BJ4013" s="232">
        <f t="shared" si="1275"/>
        <v>0</v>
      </c>
      <c r="BK4013" s="235">
        <f t="shared" si="1284"/>
        <v>0</v>
      </c>
      <c r="BM4013" s="109">
        <f t="shared" si="1276"/>
        <v>-6.1320315046169407</v>
      </c>
      <c r="BN4013" s="213"/>
      <c r="BR4013" s="228"/>
      <c r="BS4013" s="311"/>
      <c r="BT4013" s="3"/>
      <c r="BU4013" s="213"/>
      <c r="BV4013" s="213"/>
      <c r="BW4013" s="291"/>
    </row>
    <row r="4014" spans="1:75" x14ac:dyDescent="0.2">
      <c r="A4014" s="210"/>
      <c r="B4014" s="211"/>
      <c r="C4014" s="848" t="str">
        <f ca="1">IF(ISERR(AVERAGE(INDIRECT("B"&amp;(ROW()-INT($B$1/2))):INDIRECT("B"&amp;(ROW()+INT($B$1/2))))),"",AVERAGE(INDIRECT("B"&amp;(ROW()-INT($B$1/2))):INDIRECT("B"&amp;(ROW()+INT($B$1/2)))))</f>
        <v/>
      </c>
      <c r="D4014" s="848">
        <f t="shared" si="1270"/>
        <v>0</v>
      </c>
      <c r="E4014" s="275"/>
      <c r="F4014" s="15"/>
      <c r="G4014" s="3"/>
      <c r="H4014" s="3"/>
      <c r="I4014" s="3"/>
      <c r="J4014" s="3"/>
      <c r="K4014" s="3"/>
      <c r="L4014" s="554"/>
      <c r="M4014" s="545"/>
      <c r="N4014" s="546"/>
      <c r="O4014" s="5"/>
      <c r="P4014" s="216"/>
      <c r="Q4014" s="217"/>
      <c r="R4014" s="218"/>
      <c r="S4014" s="219">
        <f t="shared" si="1287"/>
        <v>0</v>
      </c>
      <c r="T4014" s="220">
        <f t="shared" si="1288"/>
        <v>0</v>
      </c>
      <c r="U4014" s="214">
        <f t="shared" si="1285"/>
        <v>0</v>
      </c>
      <c r="W4014" s="221"/>
      <c r="X4014" s="222"/>
      <c r="Y4014" s="222"/>
      <c r="Z4014" s="223"/>
      <c r="AA4014" s="222"/>
      <c r="AB4014" s="224"/>
      <c r="AC4014" s="225"/>
      <c r="AD4014" s="2">
        <f t="shared" si="1272"/>
        <v>0</v>
      </c>
      <c r="AE4014" s="2">
        <f t="shared" si="1273"/>
        <v>0</v>
      </c>
      <c r="AF4014" s="226"/>
      <c r="AG4014" s="219">
        <f t="shared" si="1277"/>
        <v>0</v>
      </c>
      <c r="AH4014" s="234">
        <f t="shared" si="1278"/>
        <v>0</v>
      </c>
      <c r="AI4014" s="214">
        <f t="shared" si="1286"/>
        <v>0</v>
      </c>
      <c r="AK4014" s="229">
        <f t="shared" si="1279"/>
        <v>0</v>
      </c>
      <c r="AL4014" s="226"/>
      <c r="AM4014" s="15"/>
      <c r="AN4014" s="232" t="e">
        <f t="shared" si="1280"/>
        <v>#DIV/0!</v>
      </c>
      <c r="AO4014" s="214">
        <f t="shared" si="1274"/>
        <v>0</v>
      </c>
      <c r="AQ4014" s="210"/>
      <c r="AR4014" s="231"/>
      <c r="AS4014" s="15"/>
      <c r="AT4014" s="232">
        <f t="shared" si="1281"/>
        <v>0</v>
      </c>
      <c r="AU4014" s="235">
        <f t="shared" si="1282"/>
        <v>0</v>
      </c>
      <c r="AY4014" s="210"/>
      <c r="AZ4014" s="231"/>
      <c r="BA4014" s="15"/>
      <c r="BB4014" s="232">
        <f t="shared" si="1271"/>
        <v>0</v>
      </c>
      <c r="BC4014" s="235">
        <f t="shared" si="1283"/>
        <v>0</v>
      </c>
      <c r="BG4014" s="210"/>
      <c r="BH4014" s="231"/>
      <c r="BI4014" s="15"/>
      <c r="BJ4014" s="232">
        <f t="shared" si="1275"/>
        <v>0</v>
      </c>
      <c r="BK4014" s="235">
        <f t="shared" si="1284"/>
        <v>0</v>
      </c>
      <c r="BM4014" s="109">
        <f t="shared" si="1276"/>
        <v>-6.1338638421146774</v>
      </c>
      <c r="BN4014" s="213"/>
      <c r="BR4014" s="228"/>
      <c r="BS4014" s="311"/>
      <c r="BT4014" s="3"/>
      <c r="BU4014" s="213"/>
      <c r="BV4014" s="213"/>
      <c r="BW4014" s="291"/>
    </row>
    <row r="4015" spans="1:75" x14ac:dyDescent="0.2">
      <c r="A4015" s="210"/>
      <c r="B4015" s="211"/>
      <c r="C4015" s="848" t="str">
        <f ca="1">IF(ISERR(AVERAGE(INDIRECT("B"&amp;(ROW()-INT($B$1/2))):INDIRECT("B"&amp;(ROW()+INT($B$1/2))))),"",AVERAGE(INDIRECT("B"&amp;(ROW()-INT($B$1/2))):INDIRECT("B"&amp;(ROW()+INT($B$1/2)))))</f>
        <v/>
      </c>
      <c r="D4015" s="848">
        <f t="shared" si="1270"/>
        <v>0</v>
      </c>
      <c r="E4015" s="275"/>
      <c r="F4015" s="15"/>
      <c r="G4015" s="3"/>
      <c r="H4015" s="3"/>
      <c r="I4015" s="3"/>
      <c r="J4015" s="3"/>
      <c r="K4015" s="3"/>
      <c r="L4015" s="554"/>
      <c r="M4015" s="545"/>
      <c r="N4015" s="546"/>
      <c r="O4015" s="5"/>
      <c r="P4015" s="216"/>
      <c r="Q4015" s="217"/>
      <c r="R4015" s="218"/>
      <c r="S4015" s="219">
        <f t="shared" si="1287"/>
        <v>0</v>
      </c>
      <c r="T4015" s="220">
        <f t="shared" si="1288"/>
        <v>0</v>
      </c>
      <c r="U4015" s="214">
        <f t="shared" si="1285"/>
        <v>0</v>
      </c>
      <c r="W4015" s="221"/>
      <c r="X4015" s="222"/>
      <c r="Y4015" s="222"/>
      <c r="Z4015" s="223"/>
      <c r="AA4015" s="222"/>
      <c r="AB4015" s="224"/>
      <c r="AC4015" s="225"/>
      <c r="AD4015" s="2">
        <f t="shared" si="1272"/>
        <v>0</v>
      </c>
      <c r="AE4015" s="2">
        <f t="shared" si="1273"/>
        <v>0</v>
      </c>
      <c r="AF4015" s="226"/>
      <c r="AG4015" s="219">
        <f t="shared" si="1277"/>
        <v>0</v>
      </c>
      <c r="AH4015" s="234">
        <f t="shared" si="1278"/>
        <v>0</v>
      </c>
      <c r="AI4015" s="214">
        <f t="shared" si="1286"/>
        <v>0</v>
      </c>
      <c r="AK4015" s="229">
        <f t="shared" si="1279"/>
        <v>0</v>
      </c>
      <c r="AL4015" s="226"/>
      <c r="AM4015" s="15"/>
      <c r="AN4015" s="232" t="e">
        <f t="shared" si="1280"/>
        <v>#DIV/0!</v>
      </c>
      <c r="AO4015" s="214">
        <f t="shared" si="1274"/>
        <v>0</v>
      </c>
      <c r="AQ4015" s="210"/>
      <c r="AR4015" s="231"/>
      <c r="AS4015" s="15"/>
      <c r="AT4015" s="232">
        <f t="shared" si="1281"/>
        <v>0</v>
      </c>
      <c r="AU4015" s="235">
        <f t="shared" si="1282"/>
        <v>0</v>
      </c>
      <c r="AY4015" s="210"/>
      <c r="AZ4015" s="231"/>
      <c r="BA4015" s="15"/>
      <c r="BB4015" s="232">
        <f t="shared" si="1271"/>
        <v>0</v>
      </c>
      <c r="BC4015" s="235">
        <f t="shared" si="1283"/>
        <v>0</v>
      </c>
      <c r="BG4015" s="210"/>
      <c r="BH4015" s="231"/>
      <c r="BI4015" s="15"/>
      <c r="BJ4015" s="232">
        <f t="shared" si="1275"/>
        <v>0</v>
      </c>
      <c r="BK4015" s="235">
        <f t="shared" si="1284"/>
        <v>0</v>
      </c>
      <c r="BM4015" s="109">
        <f t="shared" si="1276"/>
        <v>-6.1356961796124141</v>
      </c>
      <c r="BN4015" s="213"/>
      <c r="BR4015" s="228"/>
      <c r="BS4015" s="311"/>
      <c r="BT4015" s="3"/>
      <c r="BU4015" s="213"/>
      <c r="BV4015" s="213"/>
      <c r="BW4015" s="291"/>
    </row>
    <row r="4016" spans="1:75" x14ac:dyDescent="0.2">
      <c r="A4016" s="210"/>
      <c r="B4016" s="211"/>
      <c r="C4016" s="848" t="str">
        <f ca="1">IF(ISERR(AVERAGE(INDIRECT("B"&amp;(ROW()-INT($B$1/2))):INDIRECT("B"&amp;(ROW()+INT($B$1/2))))),"",AVERAGE(INDIRECT("B"&amp;(ROW()-INT($B$1/2))):INDIRECT("B"&amp;(ROW()+INT($B$1/2)))))</f>
        <v/>
      </c>
      <c r="D4016" s="848">
        <f t="shared" si="1270"/>
        <v>0</v>
      </c>
      <c r="E4016" s="275"/>
      <c r="F4016" s="15"/>
      <c r="G4016" s="3"/>
      <c r="H4016" s="3"/>
      <c r="I4016" s="3"/>
      <c r="J4016" s="3"/>
      <c r="K4016" s="3"/>
      <c r="L4016" s="554"/>
      <c r="M4016" s="545"/>
      <c r="N4016" s="546"/>
      <c r="O4016" s="5"/>
      <c r="P4016" s="216"/>
      <c r="Q4016" s="217"/>
      <c r="R4016" s="218"/>
      <c r="S4016" s="219">
        <f t="shared" si="1287"/>
        <v>0</v>
      </c>
      <c r="T4016" s="220">
        <f t="shared" si="1288"/>
        <v>0</v>
      </c>
      <c r="U4016" s="214">
        <f t="shared" si="1285"/>
        <v>0</v>
      </c>
      <c r="W4016" s="221"/>
      <c r="X4016" s="222"/>
      <c r="Y4016" s="222"/>
      <c r="Z4016" s="223"/>
      <c r="AA4016" s="222"/>
      <c r="AB4016" s="224"/>
      <c r="AC4016" s="225"/>
      <c r="AD4016" s="2">
        <f t="shared" si="1272"/>
        <v>0</v>
      </c>
      <c r="AE4016" s="2">
        <f t="shared" si="1273"/>
        <v>0</v>
      </c>
      <c r="AF4016" s="226"/>
      <c r="AG4016" s="219">
        <f t="shared" si="1277"/>
        <v>0</v>
      </c>
      <c r="AH4016" s="234">
        <f t="shared" si="1278"/>
        <v>0</v>
      </c>
      <c r="AI4016" s="214">
        <f t="shared" si="1286"/>
        <v>0</v>
      </c>
      <c r="AK4016" s="229">
        <f t="shared" si="1279"/>
        <v>0</v>
      </c>
      <c r="AL4016" s="226"/>
      <c r="AM4016" s="15"/>
      <c r="AN4016" s="232" t="e">
        <f t="shared" si="1280"/>
        <v>#DIV/0!</v>
      </c>
      <c r="AO4016" s="214">
        <f t="shared" si="1274"/>
        <v>0</v>
      </c>
      <c r="AQ4016" s="210"/>
      <c r="AR4016" s="231"/>
      <c r="AS4016" s="15"/>
      <c r="AT4016" s="232">
        <f t="shared" si="1281"/>
        <v>0</v>
      </c>
      <c r="AU4016" s="235">
        <f t="shared" si="1282"/>
        <v>0</v>
      </c>
      <c r="AY4016" s="210"/>
      <c r="AZ4016" s="231"/>
      <c r="BA4016" s="15"/>
      <c r="BB4016" s="232">
        <f t="shared" si="1271"/>
        <v>0</v>
      </c>
      <c r="BC4016" s="235">
        <f t="shared" si="1283"/>
        <v>0</v>
      </c>
      <c r="BG4016" s="210"/>
      <c r="BH4016" s="231"/>
      <c r="BI4016" s="15"/>
      <c r="BJ4016" s="232">
        <f t="shared" si="1275"/>
        <v>0</v>
      </c>
      <c r="BK4016" s="235">
        <f t="shared" si="1284"/>
        <v>0</v>
      </c>
      <c r="BM4016" s="109">
        <f t="shared" si="1276"/>
        <v>-6.1375285171101508</v>
      </c>
      <c r="BN4016" s="213"/>
      <c r="BR4016" s="228"/>
      <c r="BS4016" s="311"/>
      <c r="BT4016" s="3"/>
      <c r="BU4016" s="213"/>
      <c r="BV4016" s="213"/>
      <c r="BW4016" s="291"/>
    </row>
    <row r="4017" spans="1:75" x14ac:dyDescent="0.2">
      <c r="A4017" s="210"/>
      <c r="B4017" s="211"/>
      <c r="C4017" s="848" t="str">
        <f ca="1">IF(ISERR(AVERAGE(INDIRECT("B"&amp;(ROW()-INT($B$1/2))):INDIRECT("B"&amp;(ROW()+INT($B$1/2))))),"",AVERAGE(INDIRECT("B"&amp;(ROW()-INT($B$1/2))):INDIRECT("B"&amp;(ROW()+INT($B$1/2)))))</f>
        <v/>
      </c>
      <c r="D4017" s="848">
        <f t="shared" si="1270"/>
        <v>0</v>
      </c>
      <c r="E4017" s="275"/>
      <c r="F4017" s="15"/>
      <c r="G4017" s="3"/>
      <c r="H4017" s="3"/>
      <c r="I4017" s="3"/>
      <c r="J4017" s="3"/>
      <c r="K4017" s="3"/>
      <c r="L4017" s="554"/>
      <c r="M4017" s="545"/>
      <c r="N4017" s="546"/>
      <c r="O4017" s="5"/>
      <c r="P4017" s="216"/>
      <c r="Q4017" s="217"/>
      <c r="R4017" s="218"/>
      <c r="S4017" s="219">
        <f t="shared" si="1287"/>
        <v>0</v>
      </c>
      <c r="T4017" s="220">
        <f t="shared" si="1288"/>
        <v>0</v>
      </c>
      <c r="U4017" s="214">
        <f t="shared" si="1285"/>
        <v>0</v>
      </c>
      <c r="W4017" s="221"/>
      <c r="X4017" s="222"/>
      <c r="Y4017" s="222"/>
      <c r="Z4017" s="223"/>
      <c r="AA4017" s="222"/>
      <c r="AB4017" s="224"/>
      <c r="AC4017" s="225"/>
      <c r="AD4017" s="2">
        <f t="shared" si="1272"/>
        <v>0</v>
      </c>
      <c r="AE4017" s="2">
        <f t="shared" si="1273"/>
        <v>0</v>
      </c>
      <c r="AF4017" s="226"/>
      <c r="AG4017" s="219">
        <f t="shared" si="1277"/>
        <v>0</v>
      </c>
      <c r="AH4017" s="234">
        <f t="shared" si="1278"/>
        <v>0</v>
      </c>
      <c r="AI4017" s="214">
        <f t="shared" si="1286"/>
        <v>0</v>
      </c>
      <c r="AK4017" s="229">
        <f t="shared" si="1279"/>
        <v>0</v>
      </c>
      <c r="AL4017" s="226"/>
      <c r="AM4017" s="15"/>
      <c r="AN4017" s="232" t="e">
        <f t="shared" si="1280"/>
        <v>#DIV/0!</v>
      </c>
      <c r="AO4017" s="214">
        <f t="shared" si="1274"/>
        <v>0</v>
      </c>
      <c r="AQ4017" s="210"/>
      <c r="AR4017" s="231"/>
      <c r="AS4017" s="15"/>
      <c r="AT4017" s="232">
        <f t="shared" si="1281"/>
        <v>0</v>
      </c>
      <c r="AU4017" s="235">
        <f t="shared" si="1282"/>
        <v>0</v>
      </c>
      <c r="AY4017" s="210"/>
      <c r="AZ4017" s="231"/>
      <c r="BA4017" s="15"/>
      <c r="BB4017" s="232">
        <f t="shared" si="1271"/>
        <v>0</v>
      </c>
      <c r="BC4017" s="235">
        <f t="shared" si="1283"/>
        <v>0</v>
      </c>
      <c r="BG4017" s="210"/>
      <c r="BH4017" s="231"/>
      <c r="BI4017" s="15"/>
      <c r="BJ4017" s="232">
        <f t="shared" si="1275"/>
        <v>0</v>
      </c>
      <c r="BK4017" s="235">
        <f t="shared" si="1284"/>
        <v>0</v>
      </c>
      <c r="BM4017" s="109">
        <f t="shared" si="1276"/>
        <v>-6.1393608546078875</v>
      </c>
      <c r="BN4017" s="213"/>
      <c r="BR4017" s="228"/>
      <c r="BS4017" s="311"/>
      <c r="BT4017" s="3"/>
      <c r="BU4017" s="213"/>
      <c r="BV4017" s="213"/>
      <c r="BW4017" s="291"/>
    </row>
    <row r="4018" spans="1:75" x14ac:dyDescent="0.2">
      <c r="A4018" s="210"/>
      <c r="B4018" s="211"/>
      <c r="C4018" s="848" t="str">
        <f ca="1">IF(ISERR(AVERAGE(INDIRECT("B"&amp;(ROW()-INT($B$1/2))):INDIRECT("B"&amp;(ROW()+INT($B$1/2))))),"",AVERAGE(INDIRECT("B"&amp;(ROW()-INT($B$1/2))):INDIRECT("B"&amp;(ROW()+INT($B$1/2)))))</f>
        <v/>
      </c>
      <c r="D4018" s="848">
        <f t="shared" si="1270"/>
        <v>0</v>
      </c>
      <c r="E4018" s="275"/>
      <c r="F4018" s="15"/>
      <c r="G4018" s="3"/>
      <c r="H4018" s="3"/>
      <c r="I4018" s="3"/>
      <c r="J4018" s="3"/>
      <c r="K4018" s="3"/>
      <c r="L4018" s="554"/>
      <c r="M4018" s="545"/>
      <c r="N4018" s="546"/>
      <c r="O4018" s="5"/>
      <c r="P4018" s="216"/>
      <c r="Q4018" s="217"/>
      <c r="R4018" s="218"/>
      <c r="S4018" s="219">
        <f t="shared" si="1287"/>
        <v>0</v>
      </c>
      <c r="T4018" s="220">
        <f t="shared" si="1288"/>
        <v>0</v>
      </c>
      <c r="U4018" s="214">
        <f t="shared" si="1285"/>
        <v>0</v>
      </c>
      <c r="W4018" s="221"/>
      <c r="X4018" s="222"/>
      <c r="Y4018" s="222"/>
      <c r="Z4018" s="223"/>
      <c r="AA4018" s="222"/>
      <c r="AB4018" s="224"/>
      <c r="AC4018" s="225"/>
      <c r="AD4018" s="2">
        <f t="shared" si="1272"/>
        <v>0</v>
      </c>
      <c r="AE4018" s="2">
        <f t="shared" si="1273"/>
        <v>0</v>
      </c>
      <c r="AF4018" s="226"/>
      <c r="AG4018" s="219">
        <f t="shared" si="1277"/>
        <v>0</v>
      </c>
      <c r="AH4018" s="234">
        <f t="shared" si="1278"/>
        <v>0</v>
      </c>
      <c r="AI4018" s="214">
        <f t="shared" si="1286"/>
        <v>0</v>
      </c>
      <c r="AK4018" s="229">
        <f t="shared" si="1279"/>
        <v>0</v>
      </c>
      <c r="AL4018" s="226"/>
      <c r="AM4018" s="15"/>
      <c r="AN4018" s="232" t="e">
        <f t="shared" si="1280"/>
        <v>#DIV/0!</v>
      </c>
      <c r="AO4018" s="214">
        <f t="shared" si="1274"/>
        <v>0</v>
      </c>
      <c r="AQ4018" s="210"/>
      <c r="AR4018" s="231"/>
      <c r="AS4018" s="15"/>
      <c r="AT4018" s="232">
        <f t="shared" si="1281"/>
        <v>0</v>
      </c>
      <c r="AU4018" s="235">
        <f t="shared" si="1282"/>
        <v>0</v>
      </c>
      <c r="AY4018" s="210"/>
      <c r="AZ4018" s="231"/>
      <c r="BA4018" s="15"/>
      <c r="BB4018" s="232">
        <f t="shared" si="1271"/>
        <v>0</v>
      </c>
      <c r="BC4018" s="235">
        <f t="shared" si="1283"/>
        <v>0</v>
      </c>
      <c r="BG4018" s="210"/>
      <c r="BH4018" s="231"/>
      <c r="BI4018" s="15"/>
      <c r="BJ4018" s="232">
        <f t="shared" si="1275"/>
        <v>0</v>
      </c>
      <c r="BK4018" s="235">
        <f t="shared" si="1284"/>
        <v>0</v>
      </c>
      <c r="BM4018" s="109">
        <f t="shared" si="1276"/>
        <v>-6.1411931921056242</v>
      </c>
      <c r="BN4018" s="213"/>
      <c r="BR4018" s="228"/>
      <c r="BS4018" s="311"/>
      <c r="BT4018" s="3"/>
      <c r="BU4018" s="213"/>
      <c r="BV4018" s="213"/>
      <c r="BW4018" s="291"/>
    </row>
    <row r="4019" spans="1:75" x14ac:dyDescent="0.2">
      <c r="A4019" s="210"/>
      <c r="B4019" s="211"/>
      <c r="C4019" s="848" t="str">
        <f ca="1">IF(ISERR(AVERAGE(INDIRECT("B"&amp;(ROW()-INT($B$1/2))):INDIRECT("B"&amp;(ROW()+INT($B$1/2))))),"",AVERAGE(INDIRECT("B"&amp;(ROW()-INT($B$1/2))):INDIRECT("B"&amp;(ROW()+INT($B$1/2)))))</f>
        <v/>
      </c>
      <c r="D4019" s="848">
        <f t="shared" si="1270"/>
        <v>0</v>
      </c>
      <c r="E4019" s="275"/>
      <c r="F4019" s="15"/>
      <c r="G4019" s="3"/>
      <c r="H4019" s="3"/>
      <c r="I4019" s="3"/>
      <c r="J4019" s="3"/>
      <c r="K4019" s="3"/>
      <c r="L4019" s="554"/>
      <c r="M4019" s="545"/>
      <c r="N4019" s="546"/>
      <c r="O4019" s="5"/>
      <c r="P4019" s="216"/>
      <c r="Q4019" s="217"/>
      <c r="R4019" s="218"/>
      <c r="S4019" s="219">
        <f t="shared" si="1287"/>
        <v>0</v>
      </c>
      <c r="T4019" s="220">
        <f t="shared" si="1288"/>
        <v>0</v>
      </c>
      <c r="U4019" s="214">
        <f t="shared" si="1285"/>
        <v>0</v>
      </c>
      <c r="W4019" s="221"/>
      <c r="X4019" s="222"/>
      <c r="Y4019" s="222"/>
      <c r="Z4019" s="223"/>
      <c r="AA4019" s="222"/>
      <c r="AB4019" s="224"/>
      <c r="AC4019" s="225"/>
      <c r="AD4019" s="2">
        <f t="shared" si="1272"/>
        <v>0</v>
      </c>
      <c r="AE4019" s="2">
        <f t="shared" si="1273"/>
        <v>0</v>
      </c>
      <c r="AF4019" s="226"/>
      <c r="AG4019" s="219">
        <f t="shared" si="1277"/>
        <v>0</v>
      </c>
      <c r="AH4019" s="234">
        <f t="shared" si="1278"/>
        <v>0</v>
      </c>
      <c r="AI4019" s="214">
        <f t="shared" si="1286"/>
        <v>0</v>
      </c>
      <c r="AK4019" s="229">
        <f t="shared" si="1279"/>
        <v>0</v>
      </c>
      <c r="AL4019" s="226"/>
      <c r="AM4019" s="15"/>
      <c r="AN4019" s="232" t="e">
        <f t="shared" si="1280"/>
        <v>#DIV/0!</v>
      </c>
      <c r="AO4019" s="214">
        <f t="shared" si="1274"/>
        <v>0</v>
      </c>
      <c r="AQ4019" s="210"/>
      <c r="AR4019" s="231"/>
      <c r="AS4019" s="15"/>
      <c r="AT4019" s="232">
        <f t="shared" si="1281"/>
        <v>0</v>
      </c>
      <c r="AU4019" s="235">
        <f t="shared" si="1282"/>
        <v>0</v>
      </c>
      <c r="AY4019" s="210"/>
      <c r="AZ4019" s="231"/>
      <c r="BA4019" s="15"/>
      <c r="BB4019" s="232">
        <f t="shared" si="1271"/>
        <v>0</v>
      </c>
      <c r="BC4019" s="235">
        <f t="shared" si="1283"/>
        <v>0</v>
      </c>
      <c r="BG4019" s="210"/>
      <c r="BH4019" s="231"/>
      <c r="BI4019" s="15"/>
      <c r="BJ4019" s="232">
        <f t="shared" si="1275"/>
        <v>0</v>
      </c>
      <c r="BK4019" s="235">
        <f t="shared" si="1284"/>
        <v>0</v>
      </c>
      <c r="BM4019" s="109">
        <f t="shared" si="1276"/>
        <v>-6.1430255296033609</v>
      </c>
      <c r="BN4019" s="213"/>
      <c r="BR4019" s="228"/>
      <c r="BS4019" s="311"/>
      <c r="BT4019" s="3"/>
      <c r="BU4019" s="213"/>
      <c r="BV4019" s="213"/>
      <c r="BW4019" s="291"/>
    </row>
    <row r="4020" spans="1:75" x14ac:dyDescent="0.2">
      <c r="A4020" s="210"/>
      <c r="B4020" s="211"/>
      <c r="C4020" s="848" t="str">
        <f ca="1">IF(ISERR(AVERAGE(INDIRECT("B"&amp;(ROW()-INT($B$1/2))):INDIRECT("B"&amp;(ROW()+INT($B$1/2))))),"",AVERAGE(INDIRECT("B"&amp;(ROW()-INT($B$1/2))):INDIRECT("B"&amp;(ROW()+INT($B$1/2)))))</f>
        <v/>
      </c>
      <c r="D4020" s="848">
        <f t="shared" si="1270"/>
        <v>0</v>
      </c>
      <c r="E4020" s="275"/>
      <c r="F4020" s="15"/>
      <c r="G4020" s="3"/>
      <c r="H4020" s="3"/>
      <c r="I4020" s="3"/>
      <c r="J4020" s="3"/>
      <c r="K4020" s="3"/>
      <c r="L4020" s="554"/>
      <c r="M4020" s="545"/>
      <c r="N4020" s="546"/>
      <c r="O4020" s="5"/>
      <c r="P4020" s="216"/>
      <c r="Q4020" s="217"/>
      <c r="R4020" s="218"/>
      <c r="S4020" s="219">
        <f t="shared" si="1287"/>
        <v>0</v>
      </c>
      <c r="T4020" s="220">
        <f t="shared" si="1288"/>
        <v>0</v>
      </c>
      <c r="U4020" s="214">
        <f t="shared" si="1285"/>
        <v>0</v>
      </c>
      <c r="W4020" s="221"/>
      <c r="X4020" s="222"/>
      <c r="Y4020" s="222"/>
      <c r="Z4020" s="223"/>
      <c r="AA4020" s="222"/>
      <c r="AB4020" s="224"/>
      <c r="AC4020" s="225"/>
      <c r="AD4020" s="2">
        <f t="shared" si="1272"/>
        <v>0</v>
      </c>
      <c r="AE4020" s="2">
        <f t="shared" si="1273"/>
        <v>0</v>
      </c>
      <c r="AF4020" s="226"/>
      <c r="AG4020" s="219">
        <f t="shared" si="1277"/>
        <v>0</v>
      </c>
      <c r="AH4020" s="234">
        <f t="shared" si="1278"/>
        <v>0</v>
      </c>
      <c r="AI4020" s="214">
        <f t="shared" si="1286"/>
        <v>0</v>
      </c>
      <c r="AK4020" s="229">
        <f t="shared" si="1279"/>
        <v>0</v>
      </c>
      <c r="AL4020" s="226"/>
      <c r="AM4020" s="15"/>
      <c r="AN4020" s="232" t="e">
        <f t="shared" si="1280"/>
        <v>#DIV/0!</v>
      </c>
      <c r="AO4020" s="214">
        <f t="shared" si="1274"/>
        <v>0</v>
      </c>
      <c r="AQ4020" s="210"/>
      <c r="AR4020" s="231"/>
      <c r="AS4020" s="15"/>
      <c r="AT4020" s="232">
        <f t="shared" si="1281"/>
        <v>0</v>
      </c>
      <c r="AU4020" s="235">
        <f t="shared" si="1282"/>
        <v>0</v>
      </c>
      <c r="AY4020" s="210"/>
      <c r="AZ4020" s="231"/>
      <c r="BA4020" s="15"/>
      <c r="BB4020" s="232">
        <f t="shared" si="1271"/>
        <v>0</v>
      </c>
      <c r="BC4020" s="235">
        <f t="shared" si="1283"/>
        <v>0</v>
      </c>
      <c r="BG4020" s="210"/>
      <c r="BH4020" s="231"/>
      <c r="BI4020" s="15"/>
      <c r="BJ4020" s="232">
        <f t="shared" si="1275"/>
        <v>0</v>
      </c>
      <c r="BK4020" s="235">
        <f t="shared" si="1284"/>
        <v>0</v>
      </c>
      <c r="BM4020" s="109">
        <f t="shared" si="1276"/>
        <v>-6.1448578671010976</v>
      </c>
      <c r="BN4020" s="213"/>
      <c r="BR4020" s="228"/>
      <c r="BS4020" s="311"/>
      <c r="BT4020" s="3"/>
      <c r="BU4020" s="213"/>
      <c r="BV4020" s="213"/>
      <c r="BW4020" s="291"/>
    </row>
    <row r="4021" spans="1:75" x14ac:dyDescent="0.2">
      <c r="A4021" s="210"/>
      <c r="B4021" s="211"/>
      <c r="C4021" s="848" t="str">
        <f ca="1">IF(ISERR(AVERAGE(INDIRECT("B"&amp;(ROW()-INT($B$1/2))):INDIRECT("B"&amp;(ROW()+INT($B$1/2))))),"",AVERAGE(INDIRECT("B"&amp;(ROW()-INT($B$1/2))):INDIRECT("B"&amp;(ROW()+INT($B$1/2)))))</f>
        <v/>
      </c>
      <c r="D4021" s="848">
        <f t="shared" si="1270"/>
        <v>0</v>
      </c>
      <c r="E4021" s="275"/>
      <c r="F4021" s="15"/>
      <c r="G4021" s="3"/>
      <c r="H4021" s="3"/>
      <c r="I4021" s="3"/>
      <c r="J4021" s="3"/>
      <c r="K4021" s="3"/>
      <c r="L4021" s="554"/>
      <c r="M4021" s="545"/>
      <c r="N4021" s="546"/>
      <c r="O4021" s="5"/>
      <c r="P4021" s="216"/>
      <c r="Q4021" s="217"/>
      <c r="R4021" s="218"/>
      <c r="S4021" s="219">
        <f t="shared" si="1287"/>
        <v>0</v>
      </c>
      <c r="T4021" s="220">
        <f t="shared" si="1288"/>
        <v>0</v>
      </c>
      <c r="U4021" s="214">
        <f t="shared" si="1285"/>
        <v>0</v>
      </c>
      <c r="W4021" s="221"/>
      <c r="X4021" s="222"/>
      <c r="Y4021" s="222"/>
      <c r="Z4021" s="223"/>
      <c r="AA4021" s="222"/>
      <c r="AB4021" s="224"/>
      <c r="AC4021" s="225"/>
      <c r="AD4021" s="2">
        <f t="shared" si="1272"/>
        <v>0</v>
      </c>
      <c r="AE4021" s="2">
        <f t="shared" si="1273"/>
        <v>0</v>
      </c>
      <c r="AF4021" s="226"/>
      <c r="AG4021" s="219">
        <f t="shared" si="1277"/>
        <v>0</v>
      </c>
      <c r="AH4021" s="234">
        <f t="shared" si="1278"/>
        <v>0</v>
      </c>
      <c r="AI4021" s="214">
        <f t="shared" si="1286"/>
        <v>0</v>
      </c>
      <c r="AK4021" s="229">
        <f t="shared" si="1279"/>
        <v>0</v>
      </c>
      <c r="AL4021" s="226"/>
      <c r="AM4021" s="15"/>
      <c r="AN4021" s="232" t="e">
        <f t="shared" si="1280"/>
        <v>#DIV/0!</v>
      </c>
      <c r="AO4021" s="214">
        <f t="shared" si="1274"/>
        <v>0</v>
      </c>
      <c r="AQ4021" s="210"/>
      <c r="AR4021" s="231"/>
      <c r="AS4021" s="15"/>
      <c r="AT4021" s="232">
        <f t="shared" si="1281"/>
        <v>0</v>
      </c>
      <c r="AU4021" s="235">
        <f t="shared" si="1282"/>
        <v>0</v>
      </c>
      <c r="AY4021" s="210"/>
      <c r="AZ4021" s="231"/>
      <c r="BA4021" s="15"/>
      <c r="BB4021" s="232">
        <f t="shared" si="1271"/>
        <v>0</v>
      </c>
      <c r="BC4021" s="235">
        <f t="shared" si="1283"/>
        <v>0</v>
      </c>
      <c r="BG4021" s="210"/>
      <c r="BH4021" s="231"/>
      <c r="BI4021" s="15"/>
      <c r="BJ4021" s="232">
        <f t="shared" si="1275"/>
        <v>0</v>
      </c>
      <c r="BK4021" s="235">
        <f t="shared" si="1284"/>
        <v>0</v>
      </c>
      <c r="BM4021" s="109">
        <f t="shared" si="1276"/>
        <v>-6.1466902045988343</v>
      </c>
      <c r="BN4021" s="213"/>
      <c r="BR4021" s="228"/>
      <c r="BS4021" s="311"/>
      <c r="BT4021" s="3"/>
      <c r="BU4021" s="213"/>
      <c r="BV4021" s="213"/>
      <c r="BW4021" s="291"/>
    </row>
    <row r="4022" spans="1:75" x14ac:dyDescent="0.2">
      <c r="A4022" s="210"/>
      <c r="B4022" s="211"/>
      <c r="C4022" s="848" t="str">
        <f ca="1">IF(ISERR(AVERAGE(INDIRECT("B"&amp;(ROW()-INT($B$1/2))):INDIRECT("B"&amp;(ROW()+INT($B$1/2))))),"",AVERAGE(INDIRECT("B"&amp;(ROW()-INT($B$1/2))):INDIRECT("B"&amp;(ROW()+INT($B$1/2)))))</f>
        <v/>
      </c>
      <c r="D4022" s="848">
        <f t="shared" si="1270"/>
        <v>0</v>
      </c>
      <c r="E4022" s="275"/>
      <c r="F4022" s="15"/>
      <c r="G4022" s="3"/>
      <c r="H4022" s="3"/>
      <c r="I4022" s="3"/>
      <c r="J4022" s="3"/>
      <c r="K4022" s="3"/>
      <c r="L4022" s="554"/>
      <c r="M4022" s="545"/>
      <c r="N4022" s="546"/>
      <c r="O4022" s="5"/>
      <c r="P4022" s="216"/>
      <c r="Q4022" s="217"/>
      <c r="R4022" s="218"/>
      <c r="S4022" s="219">
        <f t="shared" si="1287"/>
        <v>0</v>
      </c>
      <c r="T4022" s="220">
        <f t="shared" si="1288"/>
        <v>0</v>
      </c>
      <c r="U4022" s="214">
        <f t="shared" si="1285"/>
        <v>0</v>
      </c>
      <c r="W4022" s="221"/>
      <c r="X4022" s="222"/>
      <c r="Y4022" s="222"/>
      <c r="Z4022" s="223"/>
      <c r="AA4022" s="222"/>
      <c r="AB4022" s="224"/>
      <c r="AC4022" s="225"/>
      <c r="AD4022" s="2">
        <f t="shared" si="1272"/>
        <v>0</v>
      </c>
      <c r="AE4022" s="2">
        <f t="shared" si="1273"/>
        <v>0</v>
      </c>
      <c r="AF4022" s="226"/>
      <c r="AG4022" s="219">
        <f t="shared" si="1277"/>
        <v>0</v>
      </c>
      <c r="AH4022" s="234">
        <f t="shared" si="1278"/>
        <v>0</v>
      </c>
      <c r="AI4022" s="214">
        <f t="shared" si="1286"/>
        <v>0</v>
      </c>
      <c r="AK4022" s="229">
        <f t="shared" si="1279"/>
        <v>0</v>
      </c>
      <c r="AL4022" s="226"/>
      <c r="AM4022" s="15"/>
      <c r="AN4022" s="232" t="e">
        <f t="shared" si="1280"/>
        <v>#DIV/0!</v>
      </c>
      <c r="AO4022" s="214">
        <f t="shared" si="1274"/>
        <v>0</v>
      </c>
      <c r="AQ4022" s="210"/>
      <c r="AR4022" s="231"/>
      <c r="AS4022" s="15"/>
      <c r="AT4022" s="232">
        <f t="shared" si="1281"/>
        <v>0</v>
      </c>
      <c r="AU4022" s="235">
        <f t="shared" si="1282"/>
        <v>0</v>
      </c>
      <c r="AY4022" s="210"/>
      <c r="AZ4022" s="231"/>
      <c r="BA4022" s="15"/>
      <c r="BB4022" s="232">
        <f t="shared" si="1271"/>
        <v>0</v>
      </c>
      <c r="BC4022" s="235">
        <f t="shared" si="1283"/>
        <v>0</v>
      </c>
      <c r="BG4022" s="210"/>
      <c r="BH4022" s="231"/>
      <c r="BI4022" s="15"/>
      <c r="BJ4022" s="232">
        <f t="shared" si="1275"/>
        <v>0</v>
      </c>
      <c r="BK4022" s="235">
        <f t="shared" si="1284"/>
        <v>0</v>
      </c>
      <c r="BM4022" s="109">
        <f t="shared" si="1276"/>
        <v>-6.148522542096571</v>
      </c>
      <c r="BN4022" s="213"/>
      <c r="BR4022" s="228"/>
      <c r="BS4022" s="311"/>
      <c r="BT4022" s="3"/>
      <c r="BU4022" s="213"/>
      <c r="BV4022" s="213"/>
      <c r="BW4022" s="291"/>
    </row>
    <row r="4023" spans="1:75" x14ac:dyDescent="0.2">
      <c r="A4023" s="210"/>
      <c r="B4023" s="211"/>
      <c r="C4023" s="848" t="str">
        <f ca="1">IF(ISERR(AVERAGE(INDIRECT("B"&amp;(ROW()-INT($B$1/2))):INDIRECT("B"&amp;(ROW()+INT($B$1/2))))),"",AVERAGE(INDIRECT("B"&amp;(ROW()-INT($B$1/2))):INDIRECT("B"&amp;(ROW()+INT($B$1/2)))))</f>
        <v/>
      </c>
      <c r="D4023" s="848">
        <f t="shared" si="1270"/>
        <v>0</v>
      </c>
      <c r="E4023" s="275"/>
      <c r="F4023" s="15"/>
      <c r="G4023" s="3"/>
      <c r="H4023" s="3"/>
      <c r="I4023" s="3"/>
      <c r="J4023" s="3"/>
      <c r="K4023" s="3"/>
      <c r="L4023" s="554"/>
      <c r="M4023" s="545"/>
      <c r="N4023" s="546"/>
      <c r="O4023" s="5"/>
      <c r="P4023" s="216"/>
      <c r="Q4023" s="217"/>
      <c r="R4023" s="218"/>
      <c r="S4023" s="219">
        <f t="shared" si="1287"/>
        <v>0</v>
      </c>
      <c r="T4023" s="220">
        <f t="shared" si="1288"/>
        <v>0</v>
      </c>
      <c r="U4023" s="214">
        <f t="shared" si="1285"/>
        <v>0</v>
      </c>
      <c r="W4023" s="221"/>
      <c r="X4023" s="222"/>
      <c r="Y4023" s="222"/>
      <c r="Z4023" s="223"/>
      <c r="AA4023" s="222"/>
      <c r="AB4023" s="224"/>
      <c r="AC4023" s="225"/>
      <c r="AD4023" s="2">
        <f t="shared" si="1272"/>
        <v>0</v>
      </c>
      <c r="AE4023" s="2">
        <f t="shared" si="1273"/>
        <v>0</v>
      </c>
      <c r="AF4023" s="226"/>
      <c r="AG4023" s="219">
        <f t="shared" si="1277"/>
        <v>0</v>
      </c>
      <c r="AH4023" s="234">
        <f t="shared" si="1278"/>
        <v>0</v>
      </c>
      <c r="AI4023" s="214">
        <f t="shared" si="1286"/>
        <v>0</v>
      </c>
      <c r="AK4023" s="229">
        <f t="shared" si="1279"/>
        <v>0</v>
      </c>
      <c r="AL4023" s="226"/>
      <c r="AM4023" s="15"/>
      <c r="AN4023" s="232" t="e">
        <f t="shared" si="1280"/>
        <v>#DIV/0!</v>
      </c>
      <c r="AO4023" s="214">
        <f t="shared" si="1274"/>
        <v>0</v>
      </c>
      <c r="AQ4023" s="210"/>
      <c r="AR4023" s="231"/>
      <c r="AS4023" s="15"/>
      <c r="AT4023" s="232">
        <f t="shared" si="1281"/>
        <v>0</v>
      </c>
      <c r="AU4023" s="235">
        <f t="shared" si="1282"/>
        <v>0</v>
      </c>
      <c r="AY4023" s="210"/>
      <c r="AZ4023" s="231"/>
      <c r="BA4023" s="15"/>
      <c r="BB4023" s="232">
        <f t="shared" si="1271"/>
        <v>0</v>
      </c>
      <c r="BC4023" s="235">
        <f t="shared" si="1283"/>
        <v>0</v>
      </c>
      <c r="BG4023" s="210"/>
      <c r="BH4023" s="231"/>
      <c r="BI4023" s="15"/>
      <c r="BJ4023" s="232">
        <f t="shared" si="1275"/>
        <v>0</v>
      </c>
      <c r="BK4023" s="235">
        <f t="shared" si="1284"/>
        <v>0</v>
      </c>
      <c r="BM4023" s="109">
        <f t="shared" si="1276"/>
        <v>-6.1503548795943077</v>
      </c>
      <c r="BN4023" s="213"/>
      <c r="BR4023" s="228"/>
      <c r="BS4023" s="311"/>
      <c r="BT4023" s="3"/>
      <c r="BU4023" s="213"/>
      <c r="BV4023" s="213"/>
      <c r="BW4023" s="291"/>
    </row>
    <row r="4024" spans="1:75" x14ac:dyDescent="0.2">
      <c r="A4024" s="210"/>
      <c r="B4024" s="211"/>
      <c r="C4024" s="848" t="str">
        <f ca="1">IF(ISERR(AVERAGE(INDIRECT("B"&amp;(ROW()-INT($B$1/2))):INDIRECT("B"&amp;(ROW()+INT($B$1/2))))),"",AVERAGE(INDIRECT("B"&amp;(ROW()-INT($B$1/2))):INDIRECT("B"&amp;(ROW()+INT($B$1/2)))))</f>
        <v/>
      </c>
      <c r="D4024" s="848">
        <f t="shared" si="1270"/>
        <v>0</v>
      </c>
      <c r="E4024" s="275"/>
      <c r="F4024" s="15"/>
      <c r="G4024" s="3"/>
      <c r="H4024" s="3"/>
      <c r="I4024" s="3"/>
      <c r="J4024" s="3"/>
      <c r="K4024" s="3"/>
      <c r="L4024" s="554"/>
      <c r="M4024" s="545"/>
      <c r="N4024" s="546"/>
      <c r="O4024" s="5"/>
      <c r="P4024" s="216"/>
      <c r="Q4024" s="217"/>
      <c r="R4024" s="218"/>
      <c r="S4024" s="219">
        <f t="shared" si="1287"/>
        <v>0</v>
      </c>
      <c r="T4024" s="220">
        <f t="shared" si="1288"/>
        <v>0</v>
      </c>
      <c r="U4024" s="214">
        <f t="shared" si="1285"/>
        <v>0</v>
      </c>
      <c r="W4024" s="221"/>
      <c r="X4024" s="222"/>
      <c r="Y4024" s="222"/>
      <c r="Z4024" s="223"/>
      <c r="AA4024" s="222"/>
      <c r="AB4024" s="224"/>
      <c r="AC4024" s="225"/>
      <c r="AD4024" s="2">
        <f t="shared" si="1272"/>
        <v>0</v>
      </c>
      <c r="AE4024" s="2">
        <f t="shared" si="1273"/>
        <v>0</v>
      </c>
      <c r="AF4024" s="226"/>
      <c r="AG4024" s="219">
        <f t="shared" si="1277"/>
        <v>0</v>
      </c>
      <c r="AH4024" s="234">
        <f t="shared" si="1278"/>
        <v>0</v>
      </c>
      <c r="AI4024" s="214">
        <f t="shared" si="1286"/>
        <v>0</v>
      </c>
      <c r="AK4024" s="229">
        <f t="shared" si="1279"/>
        <v>0</v>
      </c>
      <c r="AL4024" s="226"/>
      <c r="AM4024" s="15"/>
      <c r="AN4024" s="232" t="e">
        <f t="shared" si="1280"/>
        <v>#DIV/0!</v>
      </c>
      <c r="AO4024" s="214">
        <f t="shared" si="1274"/>
        <v>0</v>
      </c>
      <c r="AQ4024" s="210"/>
      <c r="AR4024" s="231"/>
      <c r="AS4024" s="15"/>
      <c r="AT4024" s="232">
        <f t="shared" si="1281"/>
        <v>0</v>
      </c>
      <c r="AU4024" s="235">
        <f t="shared" si="1282"/>
        <v>0</v>
      </c>
      <c r="AY4024" s="210"/>
      <c r="AZ4024" s="231"/>
      <c r="BA4024" s="15"/>
      <c r="BB4024" s="232">
        <f t="shared" si="1271"/>
        <v>0</v>
      </c>
      <c r="BC4024" s="235">
        <f t="shared" si="1283"/>
        <v>0</v>
      </c>
      <c r="BG4024" s="210"/>
      <c r="BH4024" s="231"/>
      <c r="BI4024" s="15"/>
      <c r="BJ4024" s="232">
        <f t="shared" si="1275"/>
        <v>0</v>
      </c>
      <c r="BK4024" s="235">
        <f t="shared" si="1284"/>
        <v>0</v>
      </c>
      <c r="BM4024" s="109">
        <f t="shared" si="1276"/>
        <v>-6.1521872170920444</v>
      </c>
      <c r="BN4024" s="213"/>
      <c r="BR4024" s="228"/>
      <c r="BS4024" s="311"/>
      <c r="BT4024" s="3"/>
      <c r="BU4024" s="213"/>
      <c r="BV4024" s="213"/>
      <c r="BW4024" s="291"/>
    </row>
    <row r="4025" spans="1:75" x14ac:dyDescent="0.2">
      <c r="A4025" s="210"/>
      <c r="B4025" s="211"/>
      <c r="C4025" s="848" t="str">
        <f ca="1">IF(ISERR(AVERAGE(INDIRECT("B"&amp;(ROW()-INT($B$1/2))):INDIRECT("B"&amp;(ROW()+INT($B$1/2))))),"",AVERAGE(INDIRECT("B"&amp;(ROW()-INT($B$1/2))):INDIRECT("B"&amp;(ROW()+INT($B$1/2)))))</f>
        <v/>
      </c>
      <c r="D4025" s="848">
        <f t="shared" si="1270"/>
        <v>0</v>
      </c>
      <c r="E4025" s="275"/>
      <c r="F4025" s="15"/>
      <c r="G4025" s="3"/>
      <c r="H4025" s="3"/>
      <c r="I4025" s="3"/>
      <c r="J4025" s="3"/>
      <c r="K4025" s="3"/>
      <c r="L4025" s="554"/>
      <c r="M4025" s="545"/>
      <c r="N4025" s="546"/>
      <c r="O4025" s="5"/>
      <c r="P4025" s="216"/>
      <c r="Q4025" s="217"/>
      <c r="R4025" s="218"/>
      <c r="S4025" s="219">
        <f t="shared" si="1287"/>
        <v>0</v>
      </c>
      <c r="T4025" s="220">
        <f t="shared" si="1288"/>
        <v>0</v>
      </c>
      <c r="U4025" s="214">
        <f t="shared" si="1285"/>
        <v>0</v>
      </c>
      <c r="W4025" s="221"/>
      <c r="X4025" s="222"/>
      <c r="Y4025" s="222"/>
      <c r="Z4025" s="223"/>
      <c r="AA4025" s="222"/>
      <c r="AB4025" s="224"/>
      <c r="AC4025" s="225"/>
      <c r="AD4025" s="2">
        <f t="shared" si="1272"/>
        <v>0</v>
      </c>
      <c r="AE4025" s="2">
        <f t="shared" si="1273"/>
        <v>0</v>
      </c>
      <c r="AF4025" s="226"/>
      <c r="AG4025" s="219">
        <f t="shared" si="1277"/>
        <v>0</v>
      </c>
      <c r="AH4025" s="234">
        <f t="shared" si="1278"/>
        <v>0</v>
      </c>
      <c r="AI4025" s="214">
        <f t="shared" si="1286"/>
        <v>0</v>
      </c>
      <c r="AK4025" s="229">
        <f t="shared" si="1279"/>
        <v>0</v>
      </c>
      <c r="AL4025" s="226"/>
      <c r="AM4025" s="15"/>
      <c r="AN4025" s="232" t="e">
        <f t="shared" si="1280"/>
        <v>#DIV/0!</v>
      </c>
      <c r="AO4025" s="214">
        <f t="shared" si="1274"/>
        <v>0</v>
      </c>
      <c r="AQ4025" s="210"/>
      <c r="AR4025" s="231"/>
      <c r="AS4025" s="15"/>
      <c r="AT4025" s="232">
        <f t="shared" si="1281"/>
        <v>0</v>
      </c>
      <c r="AU4025" s="235">
        <f t="shared" si="1282"/>
        <v>0</v>
      </c>
      <c r="AY4025" s="210"/>
      <c r="AZ4025" s="231"/>
      <c r="BA4025" s="15"/>
      <c r="BB4025" s="232">
        <f t="shared" si="1271"/>
        <v>0</v>
      </c>
      <c r="BC4025" s="235">
        <f t="shared" si="1283"/>
        <v>0</v>
      </c>
      <c r="BG4025" s="210"/>
      <c r="BH4025" s="231"/>
      <c r="BI4025" s="15"/>
      <c r="BJ4025" s="232">
        <f t="shared" si="1275"/>
        <v>0</v>
      </c>
      <c r="BK4025" s="235">
        <f t="shared" si="1284"/>
        <v>0</v>
      </c>
      <c r="BM4025" s="109">
        <f t="shared" si="1276"/>
        <v>-6.1540195545897811</v>
      </c>
      <c r="BN4025" s="213"/>
      <c r="BR4025" s="228"/>
      <c r="BS4025" s="311"/>
      <c r="BT4025" s="3"/>
      <c r="BU4025" s="213"/>
      <c r="BV4025" s="213"/>
      <c r="BW4025" s="291"/>
    </row>
    <row r="4026" spans="1:75" x14ac:dyDescent="0.2">
      <c r="A4026" s="210"/>
      <c r="B4026" s="211"/>
      <c r="C4026" s="848" t="str">
        <f ca="1">IF(ISERR(AVERAGE(INDIRECT("B"&amp;(ROW()-INT($B$1/2))):INDIRECT("B"&amp;(ROW()+INT($B$1/2))))),"",AVERAGE(INDIRECT("B"&amp;(ROW()-INT($B$1/2))):INDIRECT("B"&amp;(ROW()+INT($B$1/2)))))</f>
        <v/>
      </c>
      <c r="D4026" s="848">
        <f t="shared" si="1270"/>
        <v>0</v>
      </c>
      <c r="E4026" s="275"/>
      <c r="F4026" s="15"/>
      <c r="G4026" s="3"/>
      <c r="H4026" s="3"/>
      <c r="I4026" s="3"/>
      <c r="J4026" s="3"/>
      <c r="K4026" s="3"/>
      <c r="L4026" s="554"/>
      <c r="M4026" s="545"/>
      <c r="N4026" s="546"/>
      <c r="O4026" s="5"/>
      <c r="P4026" s="216"/>
      <c r="Q4026" s="217"/>
      <c r="R4026" s="218"/>
      <c r="S4026" s="219">
        <f t="shared" si="1287"/>
        <v>0</v>
      </c>
      <c r="T4026" s="220">
        <f t="shared" si="1288"/>
        <v>0</v>
      </c>
      <c r="U4026" s="214">
        <f t="shared" si="1285"/>
        <v>0</v>
      </c>
      <c r="W4026" s="221"/>
      <c r="X4026" s="222"/>
      <c r="Y4026" s="222"/>
      <c r="Z4026" s="223"/>
      <c r="AA4026" s="222"/>
      <c r="AB4026" s="224"/>
      <c r="AC4026" s="225"/>
      <c r="AD4026" s="2">
        <f t="shared" si="1272"/>
        <v>0</v>
      </c>
      <c r="AE4026" s="2">
        <f t="shared" si="1273"/>
        <v>0</v>
      </c>
      <c r="AF4026" s="226"/>
      <c r="AG4026" s="219">
        <f t="shared" si="1277"/>
        <v>0</v>
      </c>
      <c r="AH4026" s="234">
        <f t="shared" si="1278"/>
        <v>0</v>
      </c>
      <c r="AI4026" s="214">
        <f t="shared" si="1286"/>
        <v>0</v>
      </c>
      <c r="AK4026" s="229">
        <f t="shared" si="1279"/>
        <v>0</v>
      </c>
      <c r="AL4026" s="226"/>
      <c r="AM4026" s="15"/>
      <c r="AN4026" s="232" t="e">
        <f t="shared" si="1280"/>
        <v>#DIV/0!</v>
      </c>
      <c r="AO4026" s="214">
        <f t="shared" si="1274"/>
        <v>0</v>
      </c>
      <c r="AQ4026" s="210"/>
      <c r="AR4026" s="231"/>
      <c r="AS4026" s="15"/>
      <c r="AT4026" s="232">
        <f t="shared" si="1281"/>
        <v>0</v>
      </c>
      <c r="AU4026" s="235">
        <f t="shared" si="1282"/>
        <v>0</v>
      </c>
      <c r="AY4026" s="210"/>
      <c r="AZ4026" s="231"/>
      <c r="BA4026" s="15"/>
      <c r="BB4026" s="232">
        <f t="shared" si="1271"/>
        <v>0</v>
      </c>
      <c r="BC4026" s="235">
        <f t="shared" si="1283"/>
        <v>0</v>
      </c>
      <c r="BG4026" s="210"/>
      <c r="BH4026" s="231"/>
      <c r="BI4026" s="15"/>
      <c r="BJ4026" s="232">
        <f t="shared" si="1275"/>
        <v>0</v>
      </c>
      <c r="BK4026" s="235">
        <f t="shared" si="1284"/>
        <v>0</v>
      </c>
      <c r="BM4026" s="109">
        <f t="shared" si="1276"/>
        <v>-6.1558518920875178</v>
      </c>
      <c r="BN4026" s="213"/>
      <c r="BR4026" s="228"/>
      <c r="BS4026" s="311"/>
      <c r="BT4026" s="3"/>
      <c r="BU4026" s="213"/>
      <c r="BV4026" s="213"/>
      <c r="BW4026" s="291"/>
    </row>
    <row r="4027" spans="1:75" x14ac:dyDescent="0.2">
      <c r="A4027" s="210"/>
      <c r="B4027" s="211"/>
      <c r="C4027" s="848" t="str">
        <f ca="1">IF(ISERR(AVERAGE(INDIRECT("B"&amp;(ROW()-INT($B$1/2))):INDIRECT("B"&amp;(ROW()+INT($B$1/2))))),"",AVERAGE(INDIRECT("B"&amp;(ROW()-INT($B$1/2))):INDIRECT("B"&amp;(ROW()+INT($B$1/2)))))</f>
        <v/>
      </c>
      <c r="D4027" s="848">
        <f t="shared" si="1270"/>
        <v>0</v>
      </c>
      <c r="E4027" s="275"/>
      <c r="F4027" s="15"/>
      <c r="G4027" s="3"/>
      <c r="H4027" s="3"/>
      <c r="I4027" s="3"/>
      <c r="J4027" s="3"/>
      <c r="K4027" s="3"/>
      <c r="L4027" s="554"/>
      <c r="M4027" s="545"/>
      <c r="N4027" s="546"/>
      <c r="O4027" s="5"/>
      <c r="P4027" s="216"/>
      <c r="Q4027" s="217"/>
      <c r="R4027" s="218"/>
      <c r="S4027" s="219">
        <f t="shared" si="1287"/>
        <v>0</v>
      </c>
      <c r="T4027" s="220">
        <f t="shared" si="1288"/>
        <v>0</v>
      </c>
      <c r="U4027" s="214">
        <f t="shared" si="1285"/>
        <v>0</v>
      </c>
      <c r="W4027" s="221"/>
      <c r="X4027" s="222"/>
      <c r="Y4027" s="222"/>
      <c r="Z4027" s="223"/>
      <c r="AA4027" s="222"/>
      <c r="AB4027" s="224"/>
      <c r="AC4027" s="225"/>
      <c r="AD4027" s="2">
        <f t="shared" si="1272"/>
        <v>0</v>
      </c>
      <c r="AE4027" s="2">
        <f t="shared" si="1273"/>
        <v>0</v>
      </c>
      <c r="AF4027" s="226"/>
      <c r="AG4027" s="219">
        <f t="shared" si="1277"/>
        <v>0</v>
      </c>
      <c r="AH4027" s="234">
        <f t="shared" si="1278"/>
        <v>0</v>
      </c>
      <c r="AI4027" s="214">
        <f t="shared" si="1286"/>
        <v>0</v>
      </c>
      <c r="AK4027" s="229">
        <f t="shared" si="1279"/>
        <v>0</v>
      </c>
      <c r="AL4027" s="226"/>
      <c r="AM4027" s="15"/>
      <c r="AN4027" s="232" t="e">
        <f t="shared" si="1280"/>
        <v>#DIV/0!</v>
      </c>
      <c r="AO4027" s="214">
        <f t="shared" si="1274"/>
        <v>0</v>
      </c>
      <c r="AQ4027" s="210"/>
      <c r="AR4027" s="231"/>
      <c r="AS4027" s="15"/>
      <c r="AT4027" s="232">
        <f t="shared" si="1281"/>
        <v>0</v>
      </c>
      <c r="AU4027" s="235">
        <f t="shared" si="1282"/>
        <v>0</v>
      </c>
      <c r="AY4027" s="210"/>
      <c r="AZ4027" s="231"/>
      <c r="BA4027" s="15"/>
      <c r="BB4027" s="232">
        <f t="shared" si="1271"/>
        <v>0</v>
      </c>
      <c r="BC4027" s="235">
        <f t="shared" si="1283"/>
        <v>0</v>
      </c>
      <c r="BG4027" s="210"/>
      <c r="BH4027" s="231"/>
      <c r="BI4027" s="15"/>
      <c r="BJ4027" s="232">
        <f t="shared" si="1275"/>
        <v>0</v>
      </c>
      <c r="BK4027" s="235">
        <f t="shared" si="1284"/>
        <v>0</v>
      </c>
      <c r="BM4027" s="109">
        <f t="shared" si="1276"/>
        <v>-6.1576842295852545</v>
      </c>
      <c r="BN4027" s="213"/>
      <c r="BR4027" s="228"/>
      <c r="BS4027" s="311"/>
      <c r="BT4027" s="3"/>
      <c r="BU4027" s="213"/>
      <c r="BV4027" s="213"/>
      <c r="BW4027" s="291"/>
    </row>
    <row r="4028" spans="1:75" x14ac:dyDescent="0.2">
      <c r="A4028" s="210"/>
      <c r="B4028" s="211"/>
      <c r="C4028" s="848" t="str">
        <f ca="1">IF(ISERR(AVERAGE(INDIRECT("B"&amp;(ROW()-INT($B$1/2))):INDIRECT("B"&amp;(ROW()+INT($B$1/2))))),"",AVERAGE(INDIRECT("B"&amp;(ROW()-INT($B$1/2))):INDIRECT("B"&amp;(ROW()+INT($B$1/2)))))</f>
        <v/>
      </c>
      <c r="D4028" s="848">
        <f t="shared" si="1270"/>
        <v>0</v>
      </c>
      <c r="E4028" s="275"/>
      <c r="F4028" s="15"/>
      <c r="G4028" s="3"/>
      <c r="H4028" s="3"/>
      <c r="I4028" s="3"/>
      <c r="J4028" s="3"/>
      <c r="K4028" s="3"/>
      <c r="L4028" s="554"/>
      <c r="M4028" s="545"/>
      <c r="N4028" s="546"/>
      <c r="O4028" s="5"/>
      <c r="P4028" s="216"/>
      <c r="Q4028" s="217"/>
      <c r="R4028" s="218"/>
      <c r="S4028" s="219">
        <f t="shared" si="1287"/>
        <v>0</v>
      </c>
      <c r="T4028" s="220">
        <f t="shared" si="1288"/>
        <v>0</v>
      </c>
      <c r="U4028" s="214">
        <f t="shared" si="1285"/>
        <v>0</v>
      </c>
      <c r="W4028" s="221"/>
      <c r="X4028" s="222"/>
      <c r="Y4028" s="222"/>
      <c r="Z4028" s="223"/>
      <c r="AA4028" s="222"/>
      <c r="AB4028" s="224"/>
      <c r="AC4028" s="225"/>
      <c r="AD4028" s="2">
        <f t="shared" si="1272"/>
        <v>0</v>
      </c>
      <c r="AE4028" s="2">
        <f t="shared" si="1273"/>
        <v>0</v>
      </c>
      <c r="AF4028" s="226"/>
      <c r="AG4028" s="219">
        <f t="shared" si="1277"/>
        <v>0</v>
      </c>
      <c r="AH4028" s="234">
        <f t="shared" si="1278"/>
        <v>0</v>
      </c>
      <c r="AI4028" s="214">
        <f t="shared" si="1286"/>
        <v>0</v>
      </c>
      <c r="AK4028" s="229">
        <f t="shared" si="1279"/>
        <v>0</v>
      </c>
      <c r="AL4028" s="226"/>
      <c r="AM4028" s="15"/>
      <c r="AN4028" s="232" t="e">
        <f t="shared" si="1280"/>
        <v>#DIV/0!</v>
      </c>
      <c r="AO4028" s="214">
        <f t="shared" si="1274"/>
        <v>0</v>
      </c>
      <c r="AQ4028" s="210"/>
      <c r="AR4028" s="231"/>
      <c r="AS4028" s="15"/>
      <c r="AT4028" s="232">
        <f t="shared" si="1281"/>
        <v>0</v>
      </c>
      <c r="AU4028" s="235">
        <f t="shared" si="1282"/>
        <v>0</v>
      </c>
      <c r="AY4028" s="210"/>
      <c r="AZ4028" s="231"/>
      <c r="BA4028" s="15"/>
      <c r="BB4028" s="232">
        <f t="shared" si="1271"/>
        <v>0</v>
      </c>
      <c r="BC4028" s="235">
        <f t="shared" si="1283"/>
        <v>0</v>
      </c>
      <c r="BG4028" s="210"/>
      <c r="BH4028" s="231"/>
      <c r="BI4028" s="15"/>
      <c r="BJ4028" s="232">
        <f t="shared" si="1275"/>
        <v>0</v>
      </c>
      <c r="BK4028" s="235">
        <f t="shared" si="1284"/>
        <v>0</v>
      </c>
      <c r="BM4028" s="109">
        <f t="shared" si="1276"/>
        <v>-6.1595165670829912</v>
      </c>
      <c r="BN4028" s="213"/>
      <c r="BR4028" s="228"/>
      <c r="BS4028" s="311"/>
      <c r="BT4028" s="3"/>
      <c r="BU4028" s="213"/>
      <c r="BV4028" s="213"/>
      <c r="BW4028" s="291"/>
    </row>
    <row r="4029" spans="1:75" x14ac:dyDescent="0.2">
      <c r="A4029" s="210"/>
      <c r="B4029" s="211"/>
      <c r="C4029" s="848" t="str">
        <f ca="1">IF(ISERR(AVERAGE(INDIRECT("B"&amp;(ROW()-INT($B$1/2))):INDIRECT("B"&amp;(ROW()+INT($B$1/2))))),"",AVERAGE(INDIRECT("B"&amp;(ROW()-INT($B$1/2))):INDIRECT("B"&amp;(ROW()+INT($B$1/2)))))</f>
        <v/>
      </c>
      <c r="D4029" s="848">
        <f t="shared" si="1270"/>
        <v>0</v>
      </c>
      <c r="E4029" s="275"/>
      <c r="F4029" s="15"/>
      <c r="G4029" s="3"/>
      <c r="H4029" s="3"/>
      <c r="I4029" s="3"/>
      <c r="J4029" s="3"/>
      <c r="K4029" s="3"/>
      <c r="L4029" s="554"/>
      <c r="M4029" s="545"/>
      <c r="N4029" s="546"/>
      <c r="O4029" s="5"/>
      <c r="P4029" s="216"/>
      <c r="Q4029" s="217"/>
      <c r="R4029" s="218"/>
      <c r="S4029" s="219">
        <f t="shared" si="1287"/>
        <v>0</v>
      </c>
      <c r="T4029" s="220">
        <f t="shared" si="1288"/>
        <v>0</v>
      </c>
      <c r="U4029" s="214">
        <f t="shared" si="1285"/>
        <v>0</v>
      </c>
      <c r="W4029" s="221"/>
      <c r="X4029" s="222"/>
      <c r="Y4029" s="222"/>
      <c r="Z4029" s="223"/>
      <c r="AA4029" s="222"/>
      <c r="AB4029" s="224"/>
      <c r="AC4029" s="225"/>
      <c r="AD4029" s="2">
        <f t="shared" si="1272"/>
        <v>0</v>
      </c>
      <c r="AE4029" s="2">
        <f t="shared" si="1273"/>
        <v>0</v>
      </c>
      <c r="AF4029" s="226"/>
      <c r="AG4029" s="219">
        <f t="shared" si="1277"/>
        <v>0</v>
      </c>
      <c r="AH4029" s="234">
        <f t="shared" si="1278"/>
        <v>0</v>
      </c>
      <c r="AI4029" s="214">
        <f t="shared" si="1286"/>
        <v>0</v>
      </c>
      <c r="AK4029" s="229">
        <f t="shared" si="1279"/>
        <v>0</v>
      </c>
      <c r="AL4029" s="226"/>
      <c r="AM4029" s="15"/>
      <c r="AN4029" s="232" t="e">
        <f t="shared" si="1280"/>
        <v>#DIV/0!</v>
      </c>
      <c r="AO4029" s="214">
        <f t="shared" si="1274"/>
        <v>0</v>
      </c>
      <c r="AQ4029" s="210"/>
      <c r="AR4029" s="231"/>
      <c r="AS4029" s="15"/>
      <c r="AT4029" s="232">
        <f t="shared" si="1281"/>
        <v>0</v>
      </c>
      <c r="AU4029" s="235">
        <f t="shared" si="1282"/>
        <v>0</v>
      </c>
      <c r="AY4029" s="210"/>
      <c r="AZ4029" s="231"/>
      <c r="BA4029" s="15"/>
      <c r="BB4029" s="232">
        <f t="shared" si="1271"/>
        <v>0</v>
      </c>
      <c r="BC4029" s="235">
        <f t="shared" si="1283"/>
        <v>0</v>
      </c>
      <c r="BG4029" s="210"/>
      <c r="BH4029" s="231"/>
      <c r="BI4029" s="15"/>
      <c r="BJ4029" s="232">
        <f t="shared" si="1275"/>
        <v>0</v>
      </c>
      <c r="BK4029" s="235">
        <f t="shared" si="1284"/>
        <v>0</v>
      </c>
      <c r="BM4029" s="109">
        <f t="shared" si="1276"/>
        <v>-6.1613489045807279</v>
      </c>
      <c r="BN4029" s="213"/>
      <c r="BR4029" s="228"/>
      <c r="BS4029" s="311"/>
      <c r="BT4029" s="3"/>
      <c r="BU4029" s="213"/>
      <c r="BV4029" s="213"/>
      <c r="BW4029" s="291"/>
    </row>
    <row r="4030" spans="1:75" x14ac:dyDescent="0.2">
      <c r="A4030" s="210"/>
      <c r="B4030" s="211"/>
      <c r="C4030" s="848" t="str">
        <f ca="1">IF(ISERR(AVERAGE(INDIRECT("B"&amp;(ROW()-INT($B$1/2))):INDIRECT("B"&amp;(ROW()+INT($B$1/2))))),"",AVERAGE(INDIRECT("B"&amp;(ROW()-INT($B$1/2))):INDIRECT("B"&amp;(ROW()+INT($B$1/2)))))</f>
        <v/>
      </c>
      <c r="D4030" s="848">
        <f t="shared" si="1270"/>
        <v>0</v>
      </c>
      <c r="E4030" s="275"/>
      <c r="F4030" s="15"/>
      <c r="G4030" s="3"/>
      <c r="H4030" s="3"/>
      <c r="I4030" s="3"/>
      <c r="J4030" s="3"/>
      <c r="K4030" s="3"/>
      <c r="L4030" s="554"/>
      <c r="M4030" s="545"/>
      <c r="N4030" s="546"/>
      <c r="O4030" s="5"/>
      <c r="P4030" s="216"/>
      <c r="Q4030" s="217"/>
      <c r="R4030" s="218"/>
      <c r="S4030" s="219">
        <f t="shared" si="1287"/>
        <v>0</v>
      </c>
      <c r="T4030" s="220">
        <f t="shared" si="1288"/>
        <v>0</v>
      </c>
      <c r="U4030" s="214">
        <f t="shared" si="1285"/>
        <v>0</v>
      </c>
      <c r="W4030" s="221"/>
      <c r="X4030" s="222"/>
      <c r="Y4030" s="222"/>
      <c r="Z4030" s="223"/>
      <c r="AA4030" s="222"/>
      <c r="AB4030" s="224"/>
      <c r="AC4030" s="225"/>
      <c r="AD4030" s="2">
        <f t="shared" si="1272"/>
        <v>0</v>
      </c>
      <c r="AE4030" s="2">
        <f t="shared" si="1273"/>
        <v>0</v>
      </c>
      <c r="AF4030" s="226"/>
      <c r="AG4030" s="219">
        <f t="shared" si="1277"/>
        <v>0</v>
      </c>
      <c r="AH4030" s="234">
        <f t="shared" si="1278"/>
        <v>0</v>
      </c>
      <c r="AI4030" s="214">
        <f t="shared" si="1286"/>
        <v>0</v>
      </c>
      <c r="AK4030" s="229">
        <f t="shared" si="1279"/>
        <v>0</v>
      </c>
      <c r="AL4030" s="226"/>
      <c r="AM4030" s="15"/>
      <c r="AN4030" s="232" t="e">
        <f t="shared" si="1280"/>
        <v>#DIV/0!</v>
      </c>
      <c r="AO4030" s="214">
        <f t="shared" si="1274"/>
        <v>0</v>
      </c>
      <c r="AQ4030" s="210"/>
      <c r="AR4030" s="231"/>
      <c r="AS4030" s="15"/>
      <c r="AT4030" s="232">
        <f t="shared" si="1281"/>
        <v>0</v>
      </c>
      <c r="AU4030" s="235">
        <f t="shared" si="1282"/>
        <v>0</v>
      </c>
      <c r="AY4030" s="210"/>
      <c r="AZ4030" s="231"/>
      <c r="BA4030" s="15"/>
      <c r="BB4030" s="232">
        <f t="shared" si="1271"/>
        <v>0</v>
      </c>
      <c r="BC4030" s="235">
        <f t="shared" si="1283"/>
        <v>0</v>
      </c>
      <c r="BG4030" s="210"/>
      <c r="BH4030" s="231"/>
      <c r="BI4030" s="15"/>
      <c r="BJ4030" s="232">
        <f t="shared" si="1275"/>
        <v>0</v>
      </c>
      <c r="BK4030" s="235">
        <f t="shared" si="1284"/>
        <v>0</v>
      </c>
      <c r="BM4030" s="109">
        <f t="shared" si="1276"/>
        <v>-6.1631812420784646</v>
      </c>
      <c r="BN4030" s="213"/>
      <c r="BR4030" s="228"/>
      <c r="BS4030" s="311"/>
      <c r="BT4030" s="3"/>
      <c r="BU4030" s="213"/>
      <c r="BV4030" s="213"/>
      <c r="BW4030" s="291"/>
    </row>
    <row r="4031" spans="1:75" x14ac:dyDescent="0.2">
      <c r="A4031" s="210"/>
      <c r="B4031" s="211"/>
      <c r="C4031" s="848" t="str">
        <f ca="1">IF(ISERR(AVERAGE(INDIRECT("B"&amp;(ROW()-INT($B$1/2))):INDIRECT("B"&amp;(ROW()+INT($B$1/2))))),"",AVERAGE(INDIRECT("B"&amp;(ROW()-INT($B$1/2))):INDIRECT("B"&amp;(ROW()+INT($B$1/2)))))</f>
        <v/>
      </c>
      <c r="D4031" s="848">
        <f t="shared" si="1270"/>
        <v>0</v>
      </c>
      <c r="E4031" s="275"/>
      <c r="F4031" s="15"/>
      <c r="G4031" s="3"/>
      <c r="H4031" s="3"/>
      <c r="I4031" s="3"/>
      <c r="J4031" s="3"/>
      <c r="K4031" s="3"/>
      <c r="L4031" s="554"/>
      <c r="M4031" s="545"/>
      <c r="N4031" s="546"/>
      <c r="O4031" s="5"/>
      <c r="P4031" s="216"/>
      <c r="Q4031" s="217"/>
      <c r="R4031" s="218"/>
      <c r="S4031" s="219">
        <f t="shared" si="1287"/>
        <v>0</v>
      </c>
      <c r="T4031" s="220">
        <f t="shared" si="1288"/>
        <v>0</v>
      </c>
      <c r="U4031" s="214">
        <f t="shared" si="1285"/>
        <v>0</v>
      </c>
      <c r="W4031" s="221"/>
      <c r="X4031" s="222"/>
      <c r="Y4031" s="222"/>
      <c r="Z4031" s="223"/>
      <c r="AA4031" s="222"/>
      <c r="AB4031" s="224"/>
      <c r="AC4031" s="225"/>
      <c r="AD4031" s="2">
        <f t="shared" si="1272"/>
        <v>0</v>
      </c>
      <c r="AE4031" s="2">
        <f t="shared" si="1273"/>
        <v>0</v>
      </c>
      <c r="AF4031" s="226"/>
      <c r="AG4031" s="219">
        <f t="shared" si="1277"/>
        <v>0</v>
      </c>
      <c r="AH4031" s="234">
        <f t="shared" si="1278"/>
        <v>0</v>
      </c>
      <c r="AI4031" s="214">
        <f t="shared" si="1286"/>
        <v>0</v>
      </c>
      <c r="AK4031" s="229">
        <f t="shared" si="1279"/>
        <v>0</v>
      </c>
      <c r="AL4031" s="226"/>
      <c r="AM4031" s="15"/>
      <c r="AN4031" s="232" t="e">
        <f t="shared" si="1280"/>
        <v>#DIV/0!</v>
      </c>
      <c r="AO4031" s="214">
        <f t="shared" si="1274"/>
        <v>0</v>
      </c>
      <c r="AQ4031" s="210"/>
      <c r="AR4031" s="231"/>
      <c r="AS4031" s="15"/>
      <c r="AT4031" s="232">
        <f t="shared" si="1281"/>
        <v>0</v>
      </c>
      <c r="AU4031" s="235">
        <f t="shared" si="1282"/>
        <v>0</v>
      </c>
      <c r="AY4031" s="210"/>
      <c r="AZ4031" s="231"/>
      <c r="BA4031" s="15"/>
      <c r="BB4031" s="232">
        <f t="shared" si="1271"/>
        <v>0</v>
      </c>
      <c r="BC4031" s="235">
        <f t="shared" si="1283"/>
        <v>0</v>
      </c>
      <c r="BG4031" s="210"/>
      <c r="BH4031" s="231"/>
      <c r="BI4031" s="15"/>
      <c r="BJ4031" s="232">
        <f t="shared" si="1275"/>
        <v>0</v>
      </c>
      <c r="BK4031" s="235">
        <f t="shared" si="1284"/>
        <v>0</v>
      </c>
      <c r="BM4031" s="109">
        <f t="shared" si="1276"/>
        <v>-6.1650135795762013</v>
      </c>
      <c r="BN4031" s="213"/>
      <c r="BR4031" s="228"/>
      <c r="BS4031" s="311"/>
      <c r="BT4031" s="3"/>
      <c r="BU4031" s="213"/>
      <c r="BV4031" s="213"/>
      <c r="BW4031" s="291"/>
    </row>
    <row r="4032" spans="1:75" x14ac:dyDescent="0.2">
      <c r="A4032" s="210"/>
      <c r="B4032" s="211"/>
      <c r="C4032" s="848" t="str">
        <f ca="1">IF(ISERR(AVERAGE(INDIRECT("B"&amp;(ROW()-INT($B$1/2))):INDIRECT("B"&amp;(ROW()+INT($B$1/2))))),"",AVERAGE(INDIRECT("B"&amp;(ROW()-INT($B$1/2))):INDIRECT("B"&amp;(ROW()+INT($B$1/2)))))</f>
        <v/>
      </c>
      <c r="D4032" s="848">
        <f t="shared" si="1270"/>
        <v>0</v>
      </c>
      <c r="E4032" s="275"/>
      <c r="F4032" s="15"/>
      <c r="G4032" s="3"/>
      <c r="H4032" s="3"/>
      <c r="I4032" s="3"/>
      <c r="J4032" s="3"/>
      <c r="K4032" s="3"/>
      <c r="L4032" s="554"/>
      <c r="M4032" s="545"/>
      <c r="N4032" s="546"/>
      <c r="O4032" s="5"/>
      <c r="P4032" s="216"/>
      <c r="Q4032" s="217"/>
      <c r="R4032" s="218"/>
      <c r="S4032" s="219">
        <f t="shared" si="1287"/>
        <v>0</v>
      </c>
      <c r="T4032" s="220">
        <f t="shared" si="1288"/>
        <v>0</v>
      </c>
      <c r="U4032" s="214">
        <f t="shared" si="1285"/>
        <v>0</v>
      </c>
      <c r="W4032" s="221"/>
      <c r="X4032" s="222"/>
      <c r="Y4032" s="222"/>
      <c r="Z4032" s="223"/>
      <c r="AA4032" s="222"/>
      <c r="AB4032" s="224"/>
      <c r="AC4032" s="225"/>
      <c r="AD4032" s="2">
        <f t="shared" si="1272"/>
        <v>0</v>
      </c>
      <c r="AE4032" s="2">
        <f t="shared" si="1273"/>
        <v>0</v>
      </c>
      <c r="AF4032" s="226"/>
      <c r="AG4032" s="219">
        <f t="shared" si="1277"/>
        <v>0</v>
      </c>
      <c r="AH4032" s="234">
        <f t="shared" si="1278"/>
        <v>0</v>
      </c>
      <c r="AI4032" s="214">
        <f t="shared" si="1286"/>
        <v>0</v>
      </c>
      <c r="AK4032" s="229">
        <f t="shared" si="1279"/>
        <v>0</v>
      </c>
      <c r="AL4032" s="226"/>
      <c r="AM4032" s="15"/>
      <c r="AN4032" s="232" t="e">
        <f t="shared" si="1280"/>
        <v>#DIV/0!</v>
      </c>
      <c r="AO4032" s="214">
        <f t="shared" si="1274"/>
        <v>0</v>
      </c>
      <c r="AQ4032" s="210"/>
      <c r="AR4032" s="231"/>
      <c r="AS4032" s="15"/>
      <c r="AT4032" s="232">
        <f t="shared" si="1281"/>
        <v>0</v>
      </c>
      <c r="AU4032" s="235">
        <f t="shared" si="1282"/>
        <v>0</v>
      </c>
      <c r="AY4032" s="210"/>
      <c r="AZ4032" s="231"/>
      <c r="BA4032" s="15"/>
      <c r="BB4032" s="232">
        <f t="shared" si="1271"/>
        <v>0</v>
      </c>
      <c r="BC4032" s="235">
        <f t="shared" si="1283"/>
        <v>0</v>
      </c>
      <c r="BG4032" s="210"/>
      <c r="BH4032" s="231"/>
      <c r="BI4032" s="15"/>
      <c r="BJ4032" s="232">
        <f t="shared" si="1275"/>
        <v>0</v>
      </c>
      <c r="BK4032" s="235">
        <f t="shared" si="1284"/>
        <v>0</v>
      </c>
      <c r="BM4032" s="109">
        <f t="shared" si="1276"/>
        <v>-6.166845917073938</v>
      </c>
      <c r="BN4032" s="213"/>
      <c r="BR4032" s="228"/>
      <c r="BS4032" s="311"/>
      <c r="BT4032" s="3"/>
      <c r="BU4032" s="213"/>
      <c r="BV4032" s="213"/>
      <c r="BW4032" s="291"/>
    </row>
    <row r="4033" spans="1:75" x14ac:dyDescent="0.2">
      <c r="A4033" s="210"/>
      <c r="B4033" s="211"/>
      <c r="C4033" s="848" t="str">
        <f ca="1">IF(ISERR(AVERAGE(INDIRECT("B"&amp;(ROW()-INT($B$1/2))):INDIRECT("B"&amp;(ROW()+INT($B$1/2))))),"",AVERAGE(INDIRECT("B"&amp;(ROW()-INT($B$1/2))):INDIRECT("B"&amp;(ROW()+INT($B$1/2)))))</f>
        <v/>
      </c>
      <c r="D4033" s="848">
        <f t="shared" ref="D4033:D4096" si="1289">A4033-A4032</f>
        <v>0</v>
      </c>
      <c r="E4033" s="275"/>
      <c r="F4033" s="15"/>
      <c r="G4033" s="3"/>
      <c r="H4033" s="3"/>
      <c r="I4033" s="3"/>
      <c r="J4033" s="3"/>
      <c r="K4033" s="3"/>
      <c r="L4033" s="554"/>
      <c r="M4033" s="545"/>
      <c r="N4033" s="546"/>
      <c r="O4033" s="5"/>
      <c r="P4033" s="216"/>
      <c r="Q4033" s="217"/>
      <c r="R4033" s="218"/>
      <c r="S4033" s="219">
        <f t="shared" si="1287"/>
        <v>0</v>
      </c>
      <c r="T4033" s="220">
        <f t="shared" si="1288"/>
        <v>0</v>
      </c>
      <c r="U4033" s="214">
        <f t="shared" si="1285"/>
        <v>0</v>
      </c>
      <c r="W4033" s="221"/>
      <c r="X4033" s="222"/>
      <c r="Y4033" s="222"/>
      <c r="Z4033" s="223"/>
      <c r="AA4033" s="222"/>
      <c r="AB4033" s="224"/>
      <c r="AC4033" s="225"/>
      <c r="AD4033" s="2">
        <f t="shared" si="1272"/>
        <v>0</v>
      </c>
      <c r="AE4033" s="2">
        <f t="shared" si="1273"/>
        <v>0</v>
      </c>
      <c r="AF4033" s="226"/>
      <c r="AG4033" s="219">
        <f t="shared" si="1277"/>
        <v>0</v>
      </c>
      <c r="AH4033" s="234">
        <f t="shared" si="1278"/>
        <v>0</v>
      </c>
      <c r="AI4033" s="214">
        <f t="shared" si="1286"/>
        <v>0</v>
      </c>
      <c r="AK4033" s="229">
        <f t="shared" si="1279"/>
        <v>0</v>
      </c>
      <c r="AL4033" s="226"/>
      <c r="AM4033" s="15"/>
      <c r="AN4033" s="232" t="e">
        <f t="shared" si="1280"/>
        <v>#DIV/0!</v>
      </c>
      <c r="AO4033" s="214">
        <f t="shared" si="1274"/>
        <v>0</v>
      </c>
      <c r="AQ4033" s="210"/>
      <c r="AR4033" s="231"/>
      <c r="AS4033" s="15"/>
      <c r="AT4033" s="232">
        <f t="shared" si="1281"/>
        <v>0</v>
      </c>
      <c r="AU4033" s="235">
        <f t="shared" si="1282"/>
        <v>0</v>
      </c>
      <c r="AY4033" s="210"/>
      <c r="AZ4033" s="231"/>
      <c r="BA4033" s="15"/>
      <c r="BB4033" s="232">
        <f t="shared" si="1271"/>
        <v>0</v>
      </c>
      <c r="BC4033" s="235">
        <f t="shared" si="1283"/>
        <v>0</v>
      </c>
      <c r="BG4033" s="210"/>
      <c r="BH4033" s="231"/>
      <c r="BI4033" s="15"/>
      <c r="BJ4033" s="232">
        <f t="shared" si="1275"/>
        <v>0</v>
      </c>
      <c r="BK4033" s="235">
        <f t="shared" si="1284"/>
        <v>0</v>
      </c>
      <c r="BM4033" s="109">
        <f t="shared" si="1276"/>
        <v>-6.1686782545716747</v>
      </c>
      <c r="BN4033" s="213"/>
      <c r="BR4033" s="228"/>
      <c r="BS4033" s="311"/>
      <c r="BT4033" s="3"/>
      <c r="BU4033" s="213"/>
      <c r="BV4033" s="213"/>
      <c r="BW4033" s="291"/>
    </row>
    <row r="4034" spans="1:75" x14ac:dyDescent="0.2">
      <c r="A4034" s="210"/>
      <c r="B4034" s="211"/>
      <c r="C4034" s="848" t="str">
        <f ca="1">IF(ISERR(AVERAGE(INDIRECT("B"&amp;(ROW()-INT($B$1/2))):INDIRECT("B"&amp;(ROW()+INT($B$1/2))))),"",AVERAGE(INDIRECT("B"&amp;(ROW()-INT($B$1/2))):INDIRECT("B"&amp;(ROW()+INT($B$1/2)))))</f>
        <v/>
      </c>
      <c r="D4034" s="848">
        <f t="shared" si="1289"/>
        <v>0</v>
      </c>
      <c r="E4034" s="275"/>
      <c r="F4034" s="15"/>
      <c r="G4034" s="3"/>
      <c r="H4034" s="3"/>
      <c r="I4034" s="3"/>
      <c r="J4034" s="3"/>
      <c r="K4034" s="3"/>
      <c r="L4034" s="554"/>
      <c r="M4034" s="545"/>
      <c r="N4034" s="546"/>
      <c r="O4034" s="5"/>
      <c r="P4034" s="216"/>
      <c r="Q4034" s="217"/>
      <c r="R4034" s="218"/>
      <c r="S4034" s="219">
        <f t="shared" si="1287"/>
        <v>0</v>
      </c>
      <c r="T4034" s="220">
        <f t="shared" si="1288"/>
        <v>0</v>
      </c>
      <c r="U4034" s="214">
        <f t="shared" si="1285"/>
        <v>0</v>
      </c>
      <c r="W4034" s="221"/>
      <c r="X4034" s="222"/>
      <c r="Y4034" s="222"/>
      <c r="Z4034" s="223"/>
      <c r="AA4034" s="222"/>
      <c r="AB4034" s="224"/>
      <c r="AC4034" s="225"/>
      <c r="AD4034" s="2">
        <f t="shared" si="1272"/>
        <v>0</v>
      </c>
      <c r="AE4034" s="2">
        <f t="shared" si="1273"/>
        <v>0</v>
      </c>
      <c r="AF4034" s="226"/>
      <c r="AG4034" s="219">
        <f t="shared" si="1277"/>
        <v>0</v>
      </c>
      <c r="AH4034" s="234">
        <f t="shared" si="1278"/>
        <v>0</v>
      </c>
      <c r="AI4034" s="214">
        <f t="shared" si="1286"/>
        <v>0</v>
      </c>
      <c r="AK4034" s="229">
        <f t="shared" si="1279"/>
        <v>0</v>
      </c>
      <c r="AL4034" s="226"/>
      <c r="AM4034" s="15"/>
      <c r="AN4034" s="232" t="e">
        <f t="shared" si="1280"/>
        <v>#DIV/0!</v>
      </c>
      <c r="AO4034" s="214">
        <f t="shared" si="1274"/>
        <v>0</v>
      </c>
      <c r="AQ4034" s="210"/>
      <c r="AR4034" s="231"/>
      <c r="AS4034" s="15"/>
      <c r="AT4034" s="232">
        <f t="shared" si="1281"/>
        <v>0</v>
      </c>
      <c r="AU4034" s="235">
        <f t="shared" si="1282"/>
        <v>0</v>
      </c>
      <c r="AY4034" s="210"/>
      <c r="AZ4034" s="231"/>
      <c r="BA4034" s="15"/>
      <c r="BB4034" s="232">
        <f t="shared" si="1271"/>
        <v>0</v>
      </c>
      <c r="BC4034" s="235">
        <f t="shared" si="1283"/>
        <v>0</v>
      </c>
      <c r="BG4034" s="210"/>
      <c r="BH4034" s="231"/>
      <c r="BI4034" s="15"/>
      <c r="BJ4034" s="232">
        <f t="shared" si="1275"/>
        <v>0</v>
      </c>
      <c r="BK4034" s="235">
        <f t="shared" si="1284"/>
        <v>0</v>
      </c>
      <c r="BM4034" s="109">
        <f t="shared" si="1276"/>
        <v>-6.1705105920694114</v>
      </c>
      <c r="BN4034" s="213"/>
      <c r="BR4034" s="228"/>
      <c r="BS4034" s="311"/>
      <c r="BT4034" s="3"/>
      <c r="BU4034" s="213"/>
      <c r="BV4034" s="213"/>
      <c r="BW4034" s="291"/>
    </row>
    <row r="4035" spans="1:75" x14ac:dyDescent="0.2">
      <c r="A4035" s="210"/>
      <c r="B4035" s="211"/>
      <c r="C4035" s="848" t="str">
        <f ca="1">IF(ISERR(AVERAGE(INDIRECT("B"&amp;(ROW()-INT($B$1/2))):INDIRECT("B"&amp;(ROW()+INT($B$1/2))))),"",AVERAGE(INDIRECT("B"&amp;(ROW()-INT($B$1/2))):INDIRECT("B"&amp;(ROW()+INT($B$1/2)))))</f>
        <v/>
      </c>
      <c r="D4035" s="848">
        <f t="shared" si="1289"/>
        <v>0</v>
      </c>
      <c r="E4035" s="275"/>
      <c r="F4035" s="15"/>
      <c r="G4035" s="3"/>
      <c r="H4035" s="3"/>
      <c r="I4035" s="3"/>
      <c r="J4035" s="3"/>
      <c r="K4035" s="3"/>
      <c r="L4035" s="554"/>
      <c r="M4035" s="545"/>
      <c r="N4035" s="546"/>
      <c r="O4035" s="5"/>
      <c r="P4035" s="216"/>
      <c r="Q4035" s="217"/>
      <c r="R4035" s="218"/>
      <c r="S4035" s="219">
        <f t="shared" si="1287"/>
        <v>0</v>
      </c>
      <c r="T4035" s="220">
        <f t="shared" si="1288"/>
        <v>0</v>
      </c>
      <c r="U4035" s="214">
        <f t="shared" si="1285"/>
        <v>0</v>
      </c>
      <c r="W4035" s="221"/>
      <c r="X4035" s="222"/>
      <c r="Y4035" s="222"/>
      <c r="Z4035" s="223"/>
      <c r="AA4035" s="222"/>
      <c r="AB4035" s="224"/>
      <c r="AC4035" s="225"/>
      <c r="AD4035" s="2">
        <f t="shared" si="1272"/>
        <v>0</v>
      </c>
      <c r="AE4035" s="2">
        <f t="shared" si="1273"/>
        <v>0</v>
      </c>
      <c r="AF4035" s="226"/>
      <c r="AG4035" s="219">
        <f t="shared" si="1277"/>
        <v>0</v>
      </c>
      <c r="AH4035" s="234">
        <f t="shared" si="1278"/>
        <v>0</v>
      </c>
      <c r="AI4035" s="214">
        <f t="shared" si="1286"/>
        <v>0</v>
      </c>
      <c r="AK4035" s="229">
        <f t="shared" si="1279"/>
        <v>0</v>
      </c>
      <c r="AL4035" s="226"/>
      <c r="AM4035" s="15"/>
      <c r="AN4035" s="232" t="e">
        <f t="shared" si="1280"/>
        <v>#DIV/0!</v>
      </c>
      <c r="AO4035" s="214">
        <f t="shared" si="1274"/>
        <v>0</v>
      </c>
      <c r="AQ4035" s="210"/>
      <c r="AR4035" s="231"/>
      <c r="AS4035" s="15"/>
      <c r="AT4035" s="232">
        <f t="shared" si="1281"/>
        <v>0</v>
      </c>
      <c r="AU4035" s="235">
        <f t="shared" si="1282"/>
        <v>0</v>
      </c>
      <c r="AY4035" s="210"/>
      <c r="AZ4035" s="231"/>
      <c r="BA4035" s="15"/>
      <c r="BB4035" s="232">
        <f t="shared" si="1271"/>
        <v>0</v>
      </c>
      <c r="BC4035" s="235">
        <f t="shared" si="1283"/>
        <v>0</v>
      </c>
      <c r="BG4035" s="210"/>
      <c r="BH4035" s="231"/>
      <c r="BI4035" s="15"/>
      <c r="BJ4035" s="232">
        <f t="shared" si="1275"/>
        <v>0</v>
      </c>
      <c r="BK4035" s="235">
        <f t="shared" si="1284"/>
        <v>0</v>
      </c>
      <c r="BM4035" s="109">
        <f t="shared" si="1276"/>
        <v>-6.1723429295671481</v>
      </c>
      <c r="BN4035" s="213"/>
      <c r="BR4035" s="228"/>
      <c r="BS4035" s="311"/>
      <c r="BT4035" s="3"/>
      <c r="BU4035" s="213"/>
      <c r="BV4035" s="213"/>
      <c r="BW4035" s="291"/>
    </row>
    <row r="4036" spans="1:75" x14ac:dyDescent="0.2">
      <c r="A4036" s="210"/>
      <c r="B4036" s="211"/>
      <c r="C4036" s="848" t="str">
        <f ca="1">IF(ISERR(AVERAGE(INDIRECT("B"&amp;(ROW()-INT($B$1/2))):INDIRECT("B"&amp;(ROW()+INT($B$1/2))))),"",AVERAGE(INDIRECT("B"&amp;(ROW()-INT($B$1/2))):INDIRECT("B"&amp;(ROW()+INT($B$1/2)))))</f>
        <v/>
      </c>
      <c r="D4036" s="848">
        <f t="shared" si="1289"/>
        <v>0</v>
      </c>
      <c r="E4036" s="275"/>
      <c r="F4036" s="15"/>
      <c r="G4036" s="3"/>
      <c r="H4036" s="3"/>
      <c r="I4036" s="3"/>
      <c r="J4036" s="3"/>
      <c r="K4036" s="3"/>
      <c r="L4036" s="554"/>
      <c r="M4036" s="545"/>
      <c r="N4036" s="546"/>
      <c r="O4036" s="5"/>
      <c r="P4036" s="216"/>
      <c r="Q4036" s="217"/>
      <c r="R4036" s="218"/>
      <c r="S4036" s="219">
        <f t="shared" si="1287"/>
        <v>0</v>
      </c>
      <c r="T4036" s="220">
        <f t="shared" si="1288"/>
        <v>0</v>
      </c>
      <c r="U4036" s="214">
        <f t="shared" si="1285"/>
        <v>0</v>
      </c>
      <c r="W4036" s="221"/>
      <c r="X4036" s="222"/>
      <c r="Y4036" s="222"/>
      <c r="Z4036" s="223"/>
      <c r="AA4036" s="222"/>
      <c r="AB4036" s="224"/>
      <c r="AC4036" s="225"/>
      <c r="AD4036" s="2">
        <f t="shared" si="1272"/>
        <v>0</v>
      </c>
      <c r="AE4036" s="2">
        <f t="shared" si="1273"/>
        <v>0</v>
      </c>
      <c r="AF4036" s="226"/>
      <c r="AG4036" s="219">
        <f t="shared" si="1277"/>
        <v>0</v>
      </c>
      <c r="AH4036" s="234">
        <f t="shared" si="1278"/>
        <v>0</v>
      </c>
      <c r="AI4036" s="214">
        <f t="shared" si="1286"/>
        <v>0</v>
      </c>
      <c r="AK4036" s="229">
        <f t="shared" si="1279"/>
        <v>0</v>
      </c>
      <c r="AL4036" s="226"/>
      <c r="AM4036" s="15"/>
      <c r="AN4036" s="232" t="e">
        <f t="shared" si="1280"/>
        <v>#DIV/0!</v>
      </c>
      <c r="AO4036" s="214">
        <f t="shared" si="1274"/>
        <v>0</v>
      </c>
      <c r="AQ4036" s="210"/>
      <c r="AR4036" s="231"/>
      <c r="AS4036" s="15"/>
      <c r="AT4036" s="232">
        <f t="shared" si="1281"/>
        <v>0</v>
      </c>
      <c r="AU4036" s="235">
        <f t="shared" si="1282"/>
        <v>0</v>
      </c>
      <c r="AY4036" s="210"/>
      <c r="AZ4036" s="231"/>
      <c r="BA4036" s="15"/>
      <c r="BB4036" s="232">
        <f t="shared" ref="BB4036:BB4099" si="1290">IF(AY4036&gt;0,(26.3/MAX($AY$4:$AY$4600))*AY4036,0)</f>
        <v>0</v>
      </c>
      <c r="BC4036" s="235">
        <f t="shared" si="1283"/>
        <v>0</v>
      </c>
      <c r="BG4036" s="210"/>
      <c r="BH4036" s="231"/>
      <c r="BI4036" s="15"/>
      <c r="BJ4036" s="232">
        <f t="shared" si="1275"/>
        <v>0</v>
      </c>
      <c r="BK4036" s="235">
        <f t="shared" si="1284"/>
        <v>0</v>
      </c>
      <c r="BM4036" s="109">
        <f t="shared" si="1276"/>
        <v>-6.1741752670648848</v>
      </c>
      <c r="BN4036" s="213"/>
      <c r="BR4036" s="228"/>
      <c r="BS4036" s="311"/>
      <c r="BT4036" s="3"/>
      <c r="BU4036" s="213"/>
      <c r="BV4036" s="213"/>
      <c r="BW4036" s="291"/>
    </row>
    <row r="4037" spans="1:75" x14ac:dyDescent="0.2">
      <c r="A4037" s="210"/>
      <c r="B4037" s="211"/>
      <c r="C4037" s="848" t="str">
        <f ca="1">IF(ISERR(AVERAGE(INDIRECT("B"&amp;(ROW()-INT($B$1/2))):INDIRECT("B"&amp;(ROW()+INT($B$1/2))))),"",AVERAGE(INDIRECT("B"&amp;(ROW()-INT($B$1/2))):INDIRECT("B"&amp;(ROW()+INT($B$1/2)))))</f>
        <v/>
      </c>
      <c r="D4037" s="848">
        <f t="shared" si="1289"/>
        <v>0</v>
      </c>
      <c r="E4037" s="275"/>
      <c r="F4037" s="15"/>
      <c r="G4037" s="3"/>
      <c r="H4037" s="3"/>
      <c r="I4037" s="3"/>
      <c r="J4037" s="3"/>
      <c r="K4037" s="3"/>
      <c r="L4037" s="554"/>
      <c r="M4037" s="545"/>
      <c r="N4037" s="546"/>
      <c r="O4037" s="5"/>
      <c r="P4037" s="216"/>
      <c r="Q4037" s="217"/>
      <c r="R4037" s="218"/>
      <c r="S4037" s="219">
        <f t="shared" si="1287"/>
        <v>0</v>
      </c>
      <c r="T4037" s="220">
        <f t="shared" si="1288"/>
        <v>0</v>
      </c>
      <c r="U4037" s="214">
        <f t="shared" si="1285"/>
        <v>0</v>
      </c>
      <c r="W4037" s="221"/>
      <c r="X4037" s="222"/>
      <c r="Y4037" s="222"/>
      <c r="Z4037" s="223"/>
      <c r="AA4037" s="222"/>
      <c r="AB4037" s="224"/>
      <c r="AC4037" s="225"/>
      <c r="AD4037" s="2">
        <f t="shared" ref="AD4037:AD4100" si="1291">IF(W4037&lt;0,W4037-X4037/60-Y4037/3600,W4037+X4037/60+Y4037/3600)</f>
        <v>0</v>
      </c>
      <c r="AE4037" s="2">
        <f t="shared" ref="AE4037:AE4100" si="1292">IF(Z4037&lt;0,Z4037-AA4037/60-AB4037/3600,Z4037+AA4037/60+AB4037/3600)</f>
        <v>0</v>
      </c>
      <c r="AF4037" s="226"/>
      <c r="AG4037" s="219">
        <f t="shared" si="1277"/>
        <v>0</v>
      </c>
      <c r="AH4037" s="234">
        <f t="shared" si="1278"/>
        <v>0</v>
      </c>
      <c r="AI4037" s="214">
        <f t="shared" si="1286"/>
        <v>0</v>
      </c>
      <c r="AK4037" s="229">
        <f t="shared" si="1279"/>
        <v>0</v>
      </c>
      <c r="AL4037" s="226"/>
      <c r="AM4037" s="15"/>
      <c r="AN4037" s="232" t="e">
        <f t="shared" si="1280"/>
        <v>#DIV/0!</v>
      </c>
      <c r="AO4037" s="214">
        <f t="shared" ref="AO4037:AO4100" si="1293">AL4037*3.28084</f>
        <v>0</v>
      </c>
      <c r="AQ4037" s="210"/>
      <c r="AR4037" s="231"/>
      <c r="AS4037" s="15"/>
      <c r="AT4037" s="232">
        <f t="shared" si="1281"/>
        <v>0</v>
      </c>
      <c r="AU4037" s="235">
        <f t="shared" si="1282"/>
        <v>0</v>
      </c>
      <c r="AY4037" s="210"/>
      <c r="AZ4037" s="231"/>
      <c r="BA4037" s="15"/>
      <c r="BB4037" s="232">
        <f t="shared" si="1290"/>
        <v>0</v>
      </c>
      <c r="BC4037" s="235">
        <f t="shared" si="1283"/>
        <v>0</v>
      </c>
      <c r="BG4037" s="210"/>
      <c r="BH4037" s="231"/>
      <c r="BI4037" s="15"/>
      <c r="BJ4037" s="232">
        <f t="shared" ref="BJ4037:BJ4100" si="1294">BG4037</f>
        <v>0</v>
      </c>
      <c r="BK4037" s="235">
        <f t="shared" si="1284"/>
        <v>0</v>
      </c>
      <c r="BM4037" s="109">
        <f t="shared" ref="BM4037:BM4100" si="1295">BM4036+$BQ$14</f>
        <v>-6.1760076045626215</v>
      </c>
      <c r="BN4037" s="213"/>
      <c r="BR4037" s="228"/>
      <c r="BS4037" s="311"/>
      <c r="BT4037" s="3"/>
      <c r="BU4037" s="213"/>
      <c r="BV4037" s="213"/>
      <c r="BW4037" s="291"/>
    </row>
    <row r="4038" spans="1:75" x14ac:dyDescent="0.2">
      <c r="A4038" s="210"/>
      <c r="B4038" s="211"/>
      <c r="C4038" s="848" t="str">
        <f ca="1">IF(ISERR(AVERAGE(INDIRECT("B"&amp;(ROW()-INT($B$1/2))):INDIRECT("B"&amp;(ROW()+INT($B$1/2))))),"",AVERAGE(INDIRECT("B"&amp;(ROW()-INT($B$1/2))):INDIRECT("B"&amp;(ROW()+INT($B$1/2)))))</f>
        <v/>
      </c>
      <c r="D4038" s="848">
        <f t="shared" si="1289"/>
        <v>0</v>
      </c>
      <c r="E4038" s="275"/>
      <c r="F4038" s="15"/>
      <c r="G4038" s="3"/>
      <c r="H4038" s="3"/>
      <c r="I4038" s="3"/>
      <c r="J4038" s="3"/>
      <c r="K4038" s="3"/>
      <c r="L4038" s="554"/>
      <c r="M4038" s="545"/>
      <c r="N4038" s="546"/>
      <c r="O4038" s="5"/>
      <c r="P4038" s="216"/>
      <c r="Q4038" s="217"/>
      <c r="R4038" s="218"/>
      <c r="S4038" s="219">
        <f t="shared" si="1287"/>
        <v>0</v>
      </c>
      <c r="T4038" s="220">
        <f t="shared" si="1288"/>
        <v>0</v>
      </c>
      <c r="U4038" s="214">
        <f t="shared" si="1285"/>
        <v>0</v>
      </c>
      <c r="W4038" s="221"/>
      <c r="X4038" s="222"/>
      <c r="Y4038" s="222"/>
      <c r="Z4038" s="223"/>
      <c r="AA4038" s="222"/>
      <c r="AB4038" s="224"/>
      <c r="AC4038" s="225"/>
      <c r="AD4038" s="2">
        <f t="shared" si="1291"/>
        <v>0</v>
      </c>
      <c r="AE4038" s="2">
        <f t="shared" si="1292"/>
        <v>0</v>
      </c>
      <c r="AF4038" s="226"/>
      <c r="AG4038" s="219">
        <f t="shared" ref="AG4038:AG4101" si="1296">AG4037+IF(AD4038&lt;&gt;0,1.852*60*1000*((ACOS((SIN((AD4037/180)*PI()))*(SIN((AD4038/180)*PI()))+(COS((AD4037/180)*PI()))*(COS((AD4038/180)*PI()))*(COS((AE4038/180)*PI()-(AE4037/180)*PI())))/PI())*180),0)</f>
        <v>0</v>
      </c>
      <c r="AH4038" s="234">
        <f t="shared" ref="AH4038:AH4101" si="1297">AH4037+IF(AD4038&lt;&gt;0,1.852*60*0.6213712*((ACOS((SIN((AD4037/180)*PI()))*(SIN((AD4038/180)*PI()))+(COS((AD4037/180)*PI()))*(COS((AD4038/180)*PI()))*(COS((AE4038/180)*PI()-(AE4037/180)*PI())))/PI())*180),0)</f>
        <v>0</v>
      </c>
      <c r="AI4038" s="214">
        <f t="shared" si="1286"/>
        <v>0</v>
      </c>
      <c r="AK4038" s="229">
        <f t="shared" ref="AK4038:AK4101" si="1298">IF(AL4038&gt;0,AK4037+$AO$1,0)</f>
        <v>0</v>
      </c>
      <c r="AL4038" s="226"/>
      <c r="AM4038" s="15"/>
      <c r="AN4038" s="232" t="e">
        <f t="shared" ref="AN4038:AN4101" si="1299">(42341.84/MAX(AK4038:AK8634))*AK4038*0.0006213712</f>
        <v>#DIV/0!</v>
      </c>
      <c r="AO4038" s="214">
        <f t="shared" si="1293"/>
        <v>0</v>
      </c>
      <c r="AQ4038" s="210"/>
      <c r="AR4038" s="231"/>
      <c r="AS4038" s="15"/>
      <c r="AT4038" s="232">
        <f t="shared" ref="AT4038:AT4101" si="1300">IF(AQ4038&gt;0,(26.3/(MAX($AQ$4:$AQ$4600)*0.0006213712))*AQ4038*0.0006213712,0)</f>
        <v>0</v>
      </c>
      <c r="AU4038" s="235">
        <f t="shared" ref="AU4038:AU4101" si="1301">(AR4038*3.28084)+(AW$4)</f>
        <v>0</v>
      </c>
      <c r="AY4038" s="210"/>
      <c r="AZ4038" s="231"/>
      <c r="BA4038" s="15"/>
      <c r="BB4038" s="232">
        <f t="shared" si="1290"/>
        <v>0</v>
      </c>
      <c r="BC4038" s="235">
        <f t="shared" ref="BC4038:BC4101" si="1302">AZ4038+BE$4</f>
        <v>0</v>
      </c>
      <c r="BG4038" s="210"/>
      <c r="BH4038" s="231"/>
      <c r="BI4038" s="15"/>
      <c r="BJ4038" s="232">
        <f t="shared" si="1294"/>
        <v>0</v>
      </c>
      <c r="BK4038" s="235">
        <f t="shared" ref="BK4038:BK4101" si="1303">BH4038*BM4038</f>
        <v>0</v>
      </c>
      <c r="BM4038" s="109">
        <f t="shared" si="1295"/>
        <v>-6.1778399420603582</v>
      </c>
      <c r="BN4038" s="213"/>
      <c r="BR4038" s="228"/>
      <c r="BS4038" s="311"/>
      <c r="BT4038" s="3"/>
      <c r="BU4038" s="213"/>
      <c r="BV4038" s="213"/>
      <c r="BW4038" s="291"/>
    </row>
    <row r="4039" spans="1:75" x14ac:dyDescent="0.2">
      <c r="A4039" s="210"/>
      <c r="B4039" s="211"/>
      <c r="C4039" s="848" t="str">
        <f ca="1">IF(ISERR(AVERAGE(INDIRECT("B"&amp;(ROW()-INT($B$1/2))):INDIRECT("B"&amp;(ROW()+INT($B$1/2))))),"",AVERAGE(INDIRECT("B"&amp;(ROW()-INT($B$1/2))):INDIRECT("B"&amp;(ROW()+INT($B$1/2)))))</f>
        <v/>
      </c>
      <c r="D4039" s="848">
        <f t="shared" si="1289"/>
        <v>0</v>
      </c>
      <c r="E4039" s="275"/>
      <c r="F4039" s="15"/>
      <c r="G4039" s="3"/>
      <c r="H4039" s="3"/>
      <c r="I4039" s="3"/>
      <c r="J4039" s="3"/>
      <c r="K4039" s="3"/>
      <c r="L4039" s="554"/>
      <c r="M4039" s="545"/>
      <c r="N4039" s="546"/>
      <c r="O4039" s="5"/>
      <c r="P4039" s="216"/>
      <c r="Q4039" s="217"/>
      <c r="R4039" s="218"/>
      <c r="S4039" s="219">
        <f t="shared" si="1287"/>
        <v>0</v>
      </c>
      <c r="T4039" s="220">
        <f t="shared" si="1288"/>
        <v>0</v>
      </c>
      <c r="U4039" s="214">
        <f t="shared" ref="U4039:U4102" si="1304">R4039*3.28084</f>
        <v>0</v>
      </c>
      <c r="W4039" s="221"/>
      <c r="X4039" s="222"/>
      <c r="Y4039" s="222"/>
      <c r="Z4039" s="223"/>
      <c r="AA4039" s="222"/>
      <c r="AB4039" s="224"/>
      <c r="AC4039" s="225"/>
      <c r="AD4039" s="2">
        <f t="shared" si="1291"/>
        <v>0</v>
      </c>
      <c r="AE4039" s="2">
        <f t="shared" si="1292"/>
        <v>0</v>
      </c>
      <c r="AF4039" s="226"/>
      <c r="AG4039" s="219">
        <f t="shared" si="1296"/>
        <v>0</v>
      </c>
      <c r="AH4039" s="234">
        <f t="shared" si="1297"/>
        <v>0</v>
      </c>
      <c r="AI4039" s="214">
        <f t="shared" ref="AI4039:AI4102" si="1305">AF4039*3.28084</f>
        <v>0</v>
      </c>
      <c r="AK4039" s="229">
        <f t="shared" si="1298"/>
        <v>0</v>
      </c>
      <c r="AL4039" s="226"/>
      <c r="AM4039" s="15"/>
      <c r="AN4039" s="232" t="e">
        <f t="shared" si="1299"/>
        <v>#DIV/0!</v>
      </c>
      <c r="AO4039" s="214">
        <f t="shared" si="1293"/>
        <v>0</v>
      </c>
      <c r="AQ4039" s="210"/>
      <c r="AR4039" s="231"/>
      <c r="AS4039" s="15"/>
      <c r="AT4039" s="232">
        <f t="shared" si="1300"/>
        <v>0</v>
      </c>
      <c r="AU4039" s="235">
        <f t="shared" si="1301"/>
        <v>0</v>
      </c>
      <c r="AY4039" s="210"/>
      <c r="AZ4039" s="231"/>
      <c r="BA4039" s="15"/>
      <c r="BB4039" s="232">
        <f t="shared" si="1290"/>
        <v>0</v>
      </c>
      <c r="BC4039" s="235">
        <f t="shared" si="1302"/>
        <v>0</v>
      </c>
      <c r="BG4039" s="210"/>
      <c r="BH4039" s="231"/>
      <c r="BI4039" s="15"/>
      <c r="BJ4039" s="232">
        <f t="shared" si="1294"/>
        <v>0</v>
      </c>
      <c r="BK4039" s="235">
        <f t="shared" si="1303"/>
        <v>0</v>
      </c>
      <c r="BM4039" s="109">
        <f t="shared" si="1295"/>
        <v>-6.1796722795580949</v>
      </c>
      <c r="BN4039" s="213"/>
      <c r="BR4039" s="228"/>
      <c r="BS4039" s="311"/>
      <c r="BT4039" s="3"/>
      <c r="BU4039" s="213"/>
      <c r="BV4039" s="213"/>
      <c r="BW4039" s="291"/>
    </row>
    <row r="4040" spans="1:75" x14ac:dyDescent="0.2">
      <c r="A4040" s="210"/>
      <c r="B4040" s="211"/>
      <c r="C4040" s="848" t="str">
        <f ca="1">IF(ISERR(AVERAGE(INDIRECT("B"&amp;(ROW()-INT($B$1/2))):INDIRECT("B"&amp;(ROW()+INT($B$1/2))))),"",AVERAGE(INDIRECT("B"&amp;(ROW()-INT($B$1/2))):INDIRECT("B"&amp;(ROW()+INT($B$1/2)))))</f>
        <v/>
      </c>
      <c r="D4040" s="848">
        <f t="shared" si="1289"/>
        <v>0</v>
      </c>
      <c r="E4040" s="275"/>
      <c r="F4040" s="15"/>
      <c r="G4040" s="3"/>
      <c r="H4040" s="3"/>
      <c r="I4040" s="3"/>
      <c r="J4040" s="3"/>
      <c r="K4040" s="3"/>
      <c r="L4040" s="554"/>
      <c r="M4040" s="545"/>
      <c r="N4040" s="546"/>
      <c r="O4040" s="5"/>
      <c r="P4040" s="216"/>
      <c r="Q4040" s="217"/>
      <c r="R4040" s="218"/>
      <c r="S4040" s="219">
        <f t="shared" si="1287"/>
        <v>0</v>
      </c>
      <c r="T4040" s="220">
        <f t="shared" si="1288"/>
        <v>0</v>
      </c>
      <c r="U4040" s="214">
        <f t="shared" si="1304"/>
        <v>0</v>
      </c>
      <c r="W4040" s="221"/>
      <c r="X4040" s="222"/>
      <c r="Y4040" s="222"/>
      <c r="Z4040" s="223"/>
      <c r="AA4040" s="222"/>
      <c r="AB4040" s="224"/>
      <c r="AC4040" s="225"/>
      <c r="AD4040" s="2">
        <f t="shared" si="1291"/>
        <v>0</v>
      </c>
      <c r="AE4040" s="2">
        <f t="shared" si="1292"/>
        <v>0</v>
      </c>
      <c r="AF4040" s="226"/>
      <c r="AG4040" s="219">
        <f t="shared" si="1296"/>
        <v>0</v>
      </c>
      <c r="AH4040" s="234">
        <f t="shared" si="1297"/>
        <v>0</v>
      </c>
      <c r="AI4040" s="214">
        <f t="shared" si="1305"/>
        <v>0</v>
      </c>
      <c r="AK4040" s="229">
        <f t="shared" si="1298"/>
        <v>0</v>
      </c>
      <c r="AL4040" s="226"/>
      <c r="AM4040" s="15"/>
      <c r="AN4040" s="232" t="e">
        <f t="shared" si="1299"/>
        <v>#DIV/0!</v>
      </c>
      <c r="AO4040" s="214">
        <f t="shared" si="1293"/>
        <v>0</v>
      </c>
      <c r="AQ4040" s="210"/>
      <c r="AR4040" s="231"/>
      <c r="AS4040" s="15"/>
      <c r="AT4040" s="232">
        <f t="shared" si="1300"/>
        <v>0</v>
      </c>
      <c r="AU4040" s="235">
        <f t="shared" si="1301"/>
        <v>0</v>
      </c>
      <c r="AY4040" s="210"/>
      <c r="AZ4040" s="231"/>
      <c r="BA4040" s="15"/>
      <c r="BB4040" s="232">
        <f t="shared" si="1290"/>
        <v>0</v>
      </c>
      <c r="BC4040" s="235">
        <f t="shared" si="1302"/>
        <v>0</v>
      </c>
      <c r="BG4040" s="210"/>
      <c r="BH4040" s="231"/>
      <c r="BI4040" s="15"/>
      <c r="BJ4040" s="232">
        <f t="shared" si="1294"/>
        <v>0</v>
      </c>
      <c r="BK4040" s="235">
        <f t="shared" si="1303"/>
        <v>0</v>
      </c>
      <c r="BM4040" s="109">
        <f t="shared" si="1295"/>
        <v>-6.1815046170558317</v>
      </c>
      <c r="BN4040" s="213"/>
      <c r="BR4040" s="228"/>
      <c r="BS4040" s="311"/>
      <c r="BT4040" s="3"/>
      <c r="BU4040" s="213"/>
      <c r="BV4040" s="213"/>
      <c r="BW4040" s="291"/>
    </row>
    <row r="4041" spans="1:75" x14ac:dyDescent="0.2">
      <c r="A4041" s="210"/>
      <c r="B4041" s="211"/>
      <c r="C4041" s="848" t="str">
        <f ca="1">IF(ISERR(AVERAGE(INDIRECT("B"&amp;(ROW()-INT($B$1/2))):INDIRECT("B"&amp;(ROW()+INT($B$1/2))))),"",AVERAGE(INDIRECT("B"&amp;(ROW()-INT($B$1/2))):INDIRECT("B"&amp;(ROW()+INT($B$1/2)))))</f>
        <v/>
      </c>
      <c r="D4041" s="848">
        <f t="shared" si="1289"/>
        <v>0</v>
      </c>
      <c r="E4041" s="275"/>
      <c r="F4041" s="15"/>
      <c r="G4041" s="3"/>
      <c r="H4041" s="3"/>
      <c r="I4041" s="3"/>
      <c r="J4041" s="3"/>
      <c r="K4041" s="3"/>
      <c r="L4041" s="554"/>
      <c r="M4041" s="545"/>
      <c r="N4041" s="546"/>
      <c r="O4041" s="5"/>
      <c r="P4041" s="216"/>
      <c r="Q4041" s="217"/>
      <c r="R4041" s="218"/>
      <c r="S4041" s="219">
        <f t="shared" ref="S4041:S4104" si="1306">S4040+IF(P4041&lt;&gt;0,1.852*60*1000*((ACOS((SIN((P4040/180)*PI()))*(SIN((P4041/180)*PI()))+(COS((P4040/180)*PI()))*(COS((P4041/180)*PI()))*(COS((Q4041/180)*PI()-(Q4040/180)*PI())))/PI())*180),0)</f>
        <v>0</v>
      </c>
      <c r="T4041" s="220">
        <f t="shared" ref="T4041:T4104" si="1307">T4040+IF(P4041&lt;&gt;0,1.852*60*0.6213712*((ACOS((SIN((P4040/180)*PI()))*(SIN((P4041/180)*PI()))+(COS((P4040/180)*PI()))*(COS((P4041/180)*PI()))*(COS((Q4041/180)*PI()-(Q4040/180)*PI())))/PI())*180),0)</f>
        <v>0</v>
      </c>
      <c r="U4041" s="214">
        <f t="shared" si="1304"/>
        <v>0</v>
      </c>
      <c r="W4041" s="221"/>
      <c r="X4041" s="222"/>
      <c r="Y4041" s="222"/>
      <c r="Z4041" s="223"/>
      <c r="AA4041" s="222"/>
      <c r="AB4041" s="224"/>
      <c r="AC4041" s="225"/>
      <c r="AD4041" s="2">
        <f t="shared" si="1291"/>
        <v>0</v>
      </c>
      <c r="AE4041" s="2">
        <f t="shared" si="1292"/>
        <v>0</v>
      </c>
      <c r="AF4041" s="226"/>
      <c r="AG4041" s="219">
        <f t="shared" si="1296"/>
        <v>0</v>
      </c>
      <c r="AH4041" s="234">
        <f t="shared" si="1297"/>
        <v>0</v>
      </c>
      <c r="AI4041" s="214">
        <f t="shared" si="1305"/>
        <v>0</v>
      </c>
      <c r="AK4041" s="229">
        <f t="shared" si="1298"/>
        <v>0</v>
      </c>
      <c r="AL4041" s="226"/>
      <c r="AM4041" s="15"/>
      <c r="AN4041" s="232" t="e">
        <f t="shared" si="1299"/>
        <v>#DIV/0!</v>
      </c>
      <c r="AO4041" s="214">
        <f t="shared" si="1293"/>
        <v>0</v>
      </c>
      <c r="AQ4041" s="210"/>
      <c r="AR4041" s="231"/>
      <c r="AS4041" s="15"/>
      <c r="AT4041" s="232">
        <f t="shared" si="1300"/>
        <v>0</v>
      </c>
      <c r="AU4041" s="235">
        <f t="shared" si="1301"/>
        <v>0</v>
      </c>
      <c r="AY4041" s="210"/>
      <c r="AZ4041" s="231"/>
      <c r="BA4041" s="15"/>
      <c r="BB4041" s="232">
        <f t="shared" si="1290"/>
        <v>0</v>
      </c>
      <c r="BC4041" s="235">
        <f t="shared" si="1302"/>
        <v>0</v>
      </c>
      <c r="BG4041" s="210"/>
      <c r="BH4041" s="231"/>
      <c r="BI4041" s="15"/>
      <c r="BJ4041" s="232">
        <f t="shared" si="1294"/>
        <v>0</v>
      </c>
      <c r="BK4041" s="235">
        <f t="shared" si="1303"/>
        <v>0</v>
      </c>
      <c r="BM4041" s="109">
        <f t="shared" si="1295"/>
        <v>-6.1833369545535684</v>
      </c>
      <c r="BN4041" s="213"/>
      <c r="BR4041" s="228"/>
      <c r="BS4041" s="311"/>
      <c r="BT4041" s="3"/>
      <c r="BU4041" s="213"/>
      <c r="BV4041" s="213"/>
      <c r="BW4041" s="291"/>
    </row>
    <row r="4042" spans="1:75" x14ac:dyDescent="0.2">
      <c r="A4042" s="210"/>
      <c r="B4042" s="211"/>
      <c r="C4042" s="848" t="str">
        <f ca="1">IF(ISERR(AVERAGE(INDIRECT("B"&amp;(ROW()-INT($B$1/2))):INDIRECT("B"&amp;(ROW()+INT($B$1/2))))),"",AVERAGE(INDIRECT("B"&amp;(ROW()-INT($B$1/2))):INDIRECT("B"&amp;(ROW()+INT($B$1/2)))))</f>
        <v/>
      </c>
      <c r="D4042" s="848">
        <f t="shared" si="1289"/>
        <v>0</v>
      </c>
      <c r="E4042" s="275"/>
      <c r="F4042" s="15"/>
      <c r="G4042" s="3"/>
      <c r="H4042" s="3"/>
      <c r="I4042" s="3"/>
      <c r="J4042" s="3"/>
      <c r="K4042" s="3"/>
      <c r="L4042" s="554"/>
      <c r="M4042" s="545"/>
      <c r="N4042" s="546"/>
      <c r="O4042" s="5"/>
      <c r="P4042" s="216"/>
      <c r="Q4042" s="217"/>
      <c r="R4042" s="218"/>
      <c r="S4042" s="219">
        <f t="shared" si="1306"/>
        <v>0</v>
      </c>
      <c r="T4042" s="220">
        <f t="shared" si="1307"/>
        <v>0</v>
      </c>
      <c r="U4042" s="214">
        <f t="shared" si="1304"/>
        <v>0</v>
      </c>
      <c r="W4042" s="221"/>
      <c r="X4042" s="222"/>
      <c r="Y4042" s="222"/>
      <c r="Z4042" s="223"/>
      <c r="AA4042" s="222"/>
      <c r="AB4042" s="224"/>
      <c r="AC4042" s="225"/>
      <c r="AD4042" s="2">
        <f t="shared" si="1291"/>
        <v>0</v>
      </c>
      <c r="AE4042" s="2">
        <f t="shared" si="1292"/>
        <v>0</v>
      </c>
      <c r="AF4042" s="226"/>
      <c r="AG4042" s="219">
        <f t="shared" si="1296"/>
        <v>0</v>
      </c>
      <c r="AH4042" s="234">
        <f t="shared" si="1297"/>
        <v>0</v>
      </c>
      <c r="AI4042" s="214">
        <f t="shared" si="1305"/>
        <v>0</v>
      </c>
      <c r="AK4042" s="229">
        <f t="shared" si="1298"/>
        <v>0</v>
      </c>
      <c r="AL4042" s="226"/>
      <c r="AM4042" s="15"/>
      <c r="AN4042" s="232" t="e">
        <f t="shared" si="1299"/>
        <v>#DIV/0!</v>
      </c>
      <c r="AO4042" s="214">
        <f t="shared" si="1293"/>
        <v>0</v>
      </c>
      <c r="AQ4042" s="210"/>
      <c r="AR4042" s="231"/>
      <c r="AS4042" s="15"/>
      <c r="AT4042" s="232">
        <f t="shared" si="1300"/>
        <v>0</v>
      </c>
      <c r="AU4042" s="235">
        <f t="shared" si="1301"/>
        <v>0</v>
      </c>
      <c r="AY4042" s="210"/>
      <c r="AZ4042" s="231"/>
      <c r="BA4042" s="15"/>
      <c r="BB4042" s="232">
        <f t="shared" si="1290"/>
        <v>0</v>
      </c>
      <c r="BC4042" s="235">
        <f t="shared" si="1302"/>
        <v>0</v>
      </c>
      <c r="BG4042" s="210"/>
      <c r="BH4042" s="231"/>
      <c r="BI4042" s="15"/>
      <c r="BJ4042" s="232">
        <f t="shared" si="1294"/>
        <v>0</v>
      </c>
      <c r="BK4042" s="235">
        <f t="shared" si="1303"/>
        <v>0</v>
      </c>
      <c r="BM4042" s="109">
        <f t="shared" si="1295"/>
        <v>-6.1851692920513051</v>
      </c>
      <c r="BN4042" s="213"/>
      <c r="BR4042" s="228"/>
      <c r="BS4042" s="311"/>
      <c r="BT4042" s="3"/>
      <c r="BU4042" s="213"/>
      <c r="BV4042" s="213"/>
      <c r="BW4042" s="291"/>
    </row>
    <row r="4043" spans="1:75" x14ac:dyDescent="0.2">
      <c r="A4043" s="210"/>
      <c r="B4043" s="211"/>
      <c r="C4043" s="848" t="str">
        <f ca="1">IF(ISERR(AVERAGE(INDIRECT("B"&amp;(ROW()-INT($B$1/2))):INDIRECT("B"&amp;(ROW()+INT($B$1/2))))),"",AVERAGE(INDIRECT("B"&amp;(ROW()-INT($B$1/2))):INDIRECT("B"&amp;(ROW()+INT($B$1/2)))))</f>
        <v/>
      </c>
      <c r="D4043" s="848">
        <f t="shared" si="1289"/>
        <v>0</v>
      </c>
      <c r="E4043" s="275"/>
      <c r="F4043" s="15"/>
      <c r="G4043" s="3"/>
      <c r="H4043" s="3"/>
      <c r="I4043" s="3"/>
      <c r="J4043" s="3"/>
      <c r="K4043" s="3"/>
      <c r="L4043" s="554"/>
      <c r="M4043" s="545"/>
      <c r="N4043" s="546"/>
      <c r="O4043" s="5"/>
      <c r="P4043" s="216"/>
      <c r="Q4043" s="217"/>
      <c r="R4043" s="218"/>
      <c r="S4043" s="219">
        <f t="shared" si="1306"/>
        <v>0</v>
      </c>
      <c r="T4043" s="220">
        <f t="shared" si="1307"/>
        <v>0</v>
      </c>
      <c r="U4043" s="214">
        <f t="shared" si="1304"/>
        <v>0</v>
      </c>
      <c r="W4043" s="221"/>
      <c r="X4043" s="222"/>
      <c r="Y4043" s="222"/>
      <c r="Z4043" s="223"/>
      <c r="AA4043" s="222"/>
      <c r="AB4043" s="224"/>
      <c r="AC4043" s="225"/>
      <c r="AD4043" s="2">
        <f t="shared" si="1291"/>
        <v>0</v>
      </c>
      <c r="AE4043" s="2">
        <f t="shared" si="1292"/>
        <v>0</v>
      </c>
      <c r="AF4043" s="226"/>
      <c r="AG4043" s="219">
        <f t="shared" si="1296"/>
        <v>0</v>
      </c>
      <c r="AH4043" s="234">
        <f t="shared" si="1297"/>
        <v>0</v>
      </c>
      <c r="AI4043" s="214">
        <f t="shared" si="1305"/>
        <v>0</v>
      </c>
      <c r="AK4043" s="229">
        <f t="shared" si="1298"/>
        <v>0</v>
      </c>
      <c r="AL4043" s="226"/>
      <c r="AM4043" s="15"/>
      <c r="AN4043" s="232" t="e">
        <f t="shared" si="1299"/>
        <v>#DIV/0!</v>
      </c>
      <c r="AO4043" s="214">
        <f t="shared" si="1293"/>
        <v>0</v>
      </c>
      <c r="AQ4043" s="210"/>
      <c r="AR4043" s="231"/>
      <c r="AS4043" s="15"/>
      <c r="AT4043" s="232">
        <f t="shared" si="1300"/>
        <v>0</v>
      </c>
      <c r="AU4043" s="235">
        <f t="shared" si="1301"/>
        <v>0</v>
      </c>
      <c r="AY4043" s="210"/>
      <c r="AZ4043" s="231"/>
      <c r="BA4043" s="15"/>
      <c r="BB4043" s="232">
        <f t="shared" si="1290"/>
        <v>0</v>
      </c>
      <c r="BC4043" s="235">
        <f t="shared" si="1302"/>
        <v>0</v>
      </c>
      <c r="BG4043" s="210"/>
      <c r="BH4043" s="231"/>
      <c r="BI4043" s="15"/>
      <c r="BJ4043" s="232">
        <f t="shared" si="1294"/>
        <v>0</v>
      </c>
      <c r="BK4043" s="235">
        <f t="shared" si="1303"/>
        <v>0</v>
      </c>
      <c r="BM4043" s="109">
        <f t="shared" si="1295"/>
        <v>-6.1870016295490418</v>
      </c>
      <c r="BN4043" s="213"/>
      <c r="BR4043" s="228"/>
      <c r="BS4043" s="311"/>
      <c r="BT4043" s="3"/>
      <c r="BU4043" s="213"/>
      <c r="BV4043" s="213"/>
      <c r="BW4043" s="291"/>
    </row>
    <row r="4044" spans="1:75" x14ac:dyDescent="0.2">
      <c r="A4044" s="210"/>
      <c r="B4044" s="211"/>
      <c r="C4044" s="848" t="str">
        <f ca="1">IF(ISERR(AVERAGE(INDIRECT("B"&amp;(ROW()-INT($B$1/2))):INDIRECT("B"&amp;(ROW()+INT($B$1/2))))),"",AVERAGE(INDIRECT("B"&amp;(ROW()-INT($B$1/2))):INDIRECT("B"&amp;(ROW()+INT($B$1/2)))))</f>
        <v/>
      </c>
      <c r="D4044" s="848">
        <f t="shared" si="1289"/>
        <v>0</v>
      </c>
      <c r="E4044" s="275"/>
      <c r="F4044" s="15"/>
      <c r="G4044" s="3"/>
      <c r="H4044" s="3"/>
      <c r="I4044" s="3"/>
      <c r="J4044" s="3"/>
      <c r="K4044" s="3"/>
      <c r="L4044" s="554"/>
      <c r="M4044" s="545"/>
      <c r="N4044" s="546"/>
      <c r="O4044" s="5"/>
      <c r="P4044" s="216"/>
      <c r="Q4044" s="217"/>
      <c r="R4044" s="218"/>
      <c r="S4044" s="219">
        <f t="shared" si="1306"/>
        <v>0</v>
      </c>
      <c r="T4044" s="220">
        <f t="shared" si="1307"/>
        <v>0</v>
      </c>
      <c r="U4044" s="214">
        <f t="shared" si="1304"/>
        <v>0</v>
      </c>
      <c r="W4044" s="221"/>
      <c r="X4044" s="222"/>
      <c r="Y4044" s="222"/>
      <c r="Z4044" s="223"/>
      <c r="AA4044" s="222"/>
      <c r="AB4044" s="224"/>
      <c r="AC4044" s="225"/>
      <c r="AD4044" s="2">
        <f t="shared" si="1291"/>
        <v>0</v>
      </c>
      <c r="AE4044" s="2">
        <f t="shared" si="1292"/>
        <v>0</v>
      </c>
      <c r="AF4044" s="226"/>
      <c r="AG4044" s="219">
        <f t="shared" si="1296"/>
        <v>0</v>
      </c>
      <c r="AH4044" s="234">
        <f t="shared" si="1297"/>
        <v>0</v>
      </c>
      <c r="AI4044" s="214">
        <f t="shared" si="1305"/>
        <v>0</v>
      </c>
      <c r="AK4044" s="229">
        <f t="shared" si="1298"/>
        <v>0</v>
      </c>
      <c r="AL4044" s="226"/>
      <c r="AM4044" s="15"/>
      <c r="AN4044" s="232" t="e">
        <f t="shared" si="1299"/>
        <v>#DIV/0!</v>
      </c>
      <c r="AO4044" s="214">
        <f t="shared" si="1293"/>
        <v>0</v>
      </c>
      <c r="AQ4044" s="210"/>
      <c r="AR4044" s="231"/>
      <c r="AS4044" s="15"/>
      <c r="AT4044" s="232">
        <f t="shared" si="1300"/>
        <v>0</v>
      </c>
      <c r="AU4044" s="235">
        <f t="shared" si="1301"/>
        <v>0</v>
      </c>
      <c r="AY4044" s="210"/>
      <c r="AZ4044" s="231"/>
      <c r="BA4044" s="15"/>
      <c r="BB4044" s="232">
        <f t="shared" si="1290"/>
        <v>0</v>
      </c>
      <c r="BC4044" s="235">
        <f t="shared" si="1302"/>
        <v>0</v>
      </c>
      <c r="BG4044" s="210"/>
      <c r="BH4044" s="231"/>
      <c r="BI4044" s="15"/>
      <c r="BJ4044" s="232">
        <f t="shared" si="1294"/>
        <v>0</v>
      </c>
      <c r="BK4044" s="235">
        <f t="shared" si="1303"/>
        <v>0</v>
      </c>
      <c r="BM4044" s="109">
        <f t="shared" si="1295"/>
        <v>-6.1888339670467785</v>
      </c>
      <c r="BN4044" s="213"/>
      <c r="BR4044" s="228"/>
      <c r="BS4044" s="311"/>
      <c r="BT4044" s="3"/>
      <c r="BU4044" s="213"/>
      <c r="BV4044" s="213"/>
      <c r="BW4044" s="291"/>
    </row>
    <row r="4045" spans="1:75" x14ac:dyDescent="0.2">
      <c r="A4045" s="210"/>
      <c r="B4045" s="211"/>
      <c r="C4045" s="848" t="str">
        <f ca="1">IF(ISERR(AVERAGE(INDIRECT("B"&amp;(ROW()-INT($B$1/2))):INDIRECT("B"&amp;(ROW()+INT($B$1/2))))),"",AVERAGE(INDIRECT("B"&amp;(ROW()-INT($B$1/2))):INDIRECT("B"&amp;(ROW()+INT($B$1/2)))))</f>
        <v/>
      </c>
      <c r="D4045" s="848">
        <f t="shared" si="1289"/>
        <v>0</v>
      </c>
      <c r="E4045" s="275"/>
      <c r="F4045" s="15"/>
      <c r="G4045" s="3"/>
      <c r="H4045" s="3"/>
      <c r="I4045" s="3"/>
      <c r="J4045" s="3"/>
      <c r="K4045" s="3"/>
      <c r="L4045" s="554"/>
      <c r="M4045" s="545"/>
      <c r="N4045" s="546"/>
      <c r="O4045" s="5"/>
      <c r="P4045" s="216"/>
      <c r="Q4045" s="217"/>
      <c r="R4045" s="218"/>
      <c r="S4045" s="219">
        <f t="shared" si="1306"/>
        <v>0</v>
      </c>
      <c r="T4045" s="220">
        <f t="shared" si="1307"/>
        <v>0</v>
      </c>
      <c r="U4045" s="214">
        <f t="shared" si="1304"/>
        <v>0</v>
      </c>
      <c r="W4045" s="221"/>
      <c r="X4045" s="222"/>
      <c r="Y4045" s="222"/>
      <c r="Z4045" s="223"/>
      <c r="AA4045" s="222"/>
      <c r="AB4045" s="224"/>
      <c r="AC4045" s="225"/>
      <c r="AD4045" s="2">
        <f t="shared" si="1291"/>
        <v>0</v>
      </c>
      <c r="AE4045" s="2">
        <f t="shared" si="1292"/>
        <v>0</v>
      </c>
      <c r="AF4045" s="226"/>
      <c r="AG4045" s="219">
        <f t="shared" si="1296"/>
        <v>0</v>
      </c>
      <c r="AH4045" s="234">
        <f t="shared" si="1297"/>
        <v>0</v>
      </c>
      <c r="AI4045" s="214">
        <f t="shared" si="1305"/>
        <v>0</v>
      </c>
      <c r="AK4045" s="229">
        <f t="shared" si="1298"/>
        <v>0</v>
      </c>
      <c r="AL4045" s="226"/>
      <c r="AM4045" s="15"/>
      <c r="AN4045" s="232" t="e">
        <f t="shared" si="1299"/>
        <v>#DIV/0!</v>
      </c>
      <c r="AO4045" s="214">
        <f t="shared" si="1293"/>
        <v>0</v>
      </c>
      <c r="AQ4045" s="210"/>
      <c r="AR4045" s="231"/>
      <c r="AS4045" s="15"/>
      <c r="AT4045" s="232">
        <f t="shared" si="1300"/>
        <v>0</v>
      </c>
      <c r="AU4045" s="235">
        <f t="shared" si="1301"/>
        <v>0</v>
      </c>
      <c r="AY4045" s="210"/>
      <c r="AZ4045" s="231"/>
      <c r="BA4045" s="15"/>
      <c r="BB4045" s="232">
        <f t="shared" si="1290"/>
        <v>0</v>
      </c>
      <c r="BC4045" s="235">
        <f t="shared" si="1302"/>
        <v>0</v>
      </c>
      <c r="BG4045" s="210"/>
      <c r="BH4045" s="231"/>
      <c r="BI4045" s="15"/>
      <c r="BJ4045" s="232">
        <f t="shared" si="1294"/>
        <v>0</v>
      </c>
      <c r="BK4045" s="235">
        <f t="shared" si="1303"/>
        <v>0</v>
      </c>
      <c r="BM4045" s="109">
        <f t="shared" si="1295"/>
        <v>-6.1906663045445152</v>
      </c>
      <c r="BN4045" s="213"/>
      <c r="BR4045" s="228"/>
      <c r="BS4045" s="311"/>
      <c r="BT4045" s="3"/>
      <c r="BU4045" s="213"/>
      <c r="BV4045" s="213"/>
      <c r="BW4045" s="291"/>
    </row>
    <row r="4046" spans="1:75" x14ac:dyDescent="0.2">
      <c r="A4046" s="210"/>
      <c r="B4046" s="211"/>
      <c r="C4046" s="848" t="str">
        <f ca="1">IF(ISERR(AVERAGE(INDIRECT("B"&amp;(ROW()-INT($B$1/2))):INDIRECT("B"&amp;(ROW()+INT($B$1/2))))),"",AVERAGE(INDIRECT("B"&amp;(ROW()-INT($B$1/2))):INDIRECT("B"&amp;(ROW()+INT($B$1/2)))))</f>
        <v/>
      </c>
      <c r="D4046" s="848">
        <f t="shared" si="1289"/>
        <v>0</v>
      </c>
      <c r="E4046" s="275"/>
      <c r="F4046" s="15"/>
      <c r="G4046" s="3"/>
      <c r="H4046" s="3"/>
      <c r="I4046" s="3"/>
      <c r="J4046" s="3"/>
      <c r="K4046" s="3"/>
      <c r="L4046" s="554"/>
      <c r="M4046" s="545"/>
      <c r="N4046" s="546"/>
      <c r="O4046" s="5"/>
      <c r="P4046" s="216"/>
      <c r="Q4046" s="217"/>
      <c r="R4046" s="218"/>
      <c r="S4046" s="219">
        <f t="shared" si="1306"/>
        <v>0</v>
      </c>
      <c r="T4046" s="220">
        <f t="shared" si="1307"/>
        <v>0</v>
      </c>
      <c r="U4046" s="214">
        <f t="shared" si="1304"/>
        <v>0</v>
      </c>
      <c r="W4046" s="221"/>
      <c r="X4046" s="222"/>
      <c r="Y4046" s="222"/>
      <c r="Z4046" s="223"/>
      <c r="AA4046" s="222"/>
      <c r="AB4046" s="224"/>
      <c r="AC4046" s="225"/>
      <c r="AD4046" s="2">
        <f t="shared" si="1291"/>
        <v>0</v>
      </c>
      <c r="AE4046" s="2">
        <f t="shared" si="1292"/>
        <v>0</v>
      </c>
      <c r="AF4046" s="226"/>
      <c r="AG4046" s="219">
        <f t="shared" si="1296"/>
        <v>0</v>
      </c>
      <c r="AH4046" s="234">
        <f t="shared" si="1297"/>
        <v>0</v>
      </c>
      <c r="AI4046" s="214">
        <f t="shared" si="1305"/>
        <v>0</v>
      </c>
      <c r="AK4046" s="229">
        <f t="shared" si="1298"/>
        <v>0</v>
      </c>
      <c r="AL4046" s="226"/>
      <c r="AM4046" s="15"/>
      <c r="AN4046" s="232" t="e">
        <f t="shared" si="1299"/>
        <v>#DIV/0!</v>
      </c>
      <c r="AO4046" s="214">
        <f t="shared" si="1293"/>
        <v>0</v>
      </c>
      <c r="AQ4046" s="210"/>
      <c r="AR4046" s="231"/>
      <c r="AS4046" s="15"/>
      <c r="AT4046" s="232">
        <f t="shared" si="1300"/>
        <v>0</v>
      </c>
      <c r="AU4046" s="235">
        <f t="shared" si="1301"/>
        <v>0</v>
      </c>
      <c r="AY4046" s="210"/>
      <c r="AZ4046" s="231"/>
      <c r="BA4046" s="15"/>
      <c r="BB4046" s="232">
        <f t="shared" si="1290"/>
        <v>0</v>
      </c>
      <c r="BC4046" s="235">
        <f t="shared" si="1302"/>
        <v>0</v>
      </c>
      <c r="BG4046" s="210"/>
      <c r="BH4046" s="231"/>
      <c r="BI4046" s="15"/>
      <c r="BJ4046" s="232">
        <f t="shared" si="1294"/>
        <v>0</v>
      </c>
      <c r="BK4046" s="235">
        <f t="shared" si="1303"/>
        <v>0</v>
      </c>
      <c r="BM4046" s="109">
        <f t="shared" si="1295"/>
        <v>-6.1924986420422519</v>
      </c>
      <c r="BN4046" s="213"/>
      <c r="BR4046" s="228"/>
      <c r="BS4046" s="311"/>
      <c r="BT4046" s="3"/>
      <c r="BU4046" s="213"/>
      <c r="BV4046" s="213"/>
      <c r="BW4046" s="291"/>
    </row>
    <row r="4047" spans="1:75" x14ac:dyDescent="0.2">
      <c r="A4047" s="210"/>
      <c r="B4047" s="211"/>
      <c r="C4047" s="848" t="str">
        <f ca="1">IF(ISERR(AVERAGE(INDIRECT("B"&amp;(ROW()-INT($B$1/2))):INDIRECT("B"&amp;(ROW()+INT($B$1/2))))),"",AVERAGE(INDIRECT("B"&amp;(ROW()-INT($B$1/2))):INDIRECT("B"&amp;(ROW()+INT($B$1/2)))))</f>
        <v/>
      </c>
      <c r="D4047" s="848">
        <f t="shared" si="1289"/>
        <v>0</v>
      </c>
      <c r="E4047" s="275"/>
      <c r="F4047" s="15"/>
      <c r="G4047" s="3"/>
      <c r="H4047" s="3"/>
      <c r="I4047" s="3"/>
      <c r="J4047" s="3"/>
      <c r="K4047" s="3"/>
      <c r="L4047" s="554"/>
      <c r="M4047" s="545"/>
      <c r="N4047" s="546"/>
      <c r="O4047" s="5"/>
      <c r="P4047" s="216"/>
      <c r="Q4047" s="217"/>
      <c r="R4047" s="218"/>
      <c r="S4047" s="219">
        <f t="shared" si="1306"/>
        <v>0</v>
      </c>
      <c r="T4047" s="220">
        <f t="shared" si="1307"/>
        <v>0</v>
      </c>
      <c r="U4047" s="214">
        <f t="shared" si="1304"/>
        <v>0</v>
      </c>
      <c r="W4047" s="221"/>
      <c r="X4047" s="222"/>
      <c r="Y4047" s="222"/>
      <c r="Z4047" s="223"/>
      <c r="AA4047" s="222"/>
      <c r="AB4047" s="224"/>
      <c r="AC4047" s="225"/>
      <c r="AD4047" s="2">
        <f t="shared" si="1291"/>
        <v>0</v>
      </c>
      <c r="AE4047" s="2">
        <f t="shared" si="1292"/>
        <v>0</v>
      </c>
      <c r="AF4047" s="226"/>
      <c r="AG4047" s="219">
        <f t="shared" si="1296"/>
        <v>0</v>
      </c>
      <c r="AH4047" s="234">
        <f t="shared" si="1297"/>
        <v>0</v>
      </c>
      <c r="AI4047" s="214">
        <f t="shared" si="1305"/>
        <v>0</v>
      </c>
      <c r="AK4047" s="229">
        <f t="shared" si="1298"/>
        <v>0</v>
      </c>
      <c r="AL4047" s="226"/>
      <c r="AM4047" s="15"/>
      <c r="AN4047" s="232" t="e">
        <f t="shared" si="1299"/>
        <v>#DIV/0!</v>
      </c>
      <c r="AO4047" s="214">
        <f t="shared" si="1293"/>
        <v>0</v>
      </c>
      <c r="AQ4047" s="210"/>
      <c r="AR4047" s="231"/>
      <c r="AS4047" s="15"/>
      <c r="AT4047" s="232">
        <f t="shared" si="1300"/>
        <v>0</v>
      </c>
      <c r="AU4047" s="235">
        <f t="shared" si="1301"/>
        <v>0</v>
      </c>
      <c r="AY4047" s="210"/>
      <c r="AZ4047" s="231"/>
      <c r="BA4047" s="15"/>
      <c r="BB4047" s="232">
        <f t="shared" si="1290"/>
        <v>0</v>
      </c>
      <c r="BC4047" s="235">
        <f t="shared" si="1302"/>
        <v>0</v>
      </c>
      <c r="BG4047" s="210"/>
      <c r="BH4047" s="231"/>
      <c r="BI4047" s="15"/>
      <c r="BJ4047" s="232">
        <f t="shared" si="1294"/>
        <v>0</v>
      </c>
      <c r="BK4047" s="235">
        <f t="shared" si="1303"/>
        <v>0</v>
      </c>
      <c r="BM4047" s="109">
        <f t="shared" si="1295"/>
        <v>-6.1943309795399886</v>
      </c>
      <c r="BN4047" s="213"/>
      <c r="BR4047" s="228"/>
      <c r="BS4047" s="311"/>
      <c r="BT4047" s="3"/>
      <c r="BU4047" s="213"/>
      <c r="BV4047" s="213"/>
      <c r="BW4047" s="291"/>
    </row>
    <row r="4048" spans="1:75" x14ac:dyDescent="0.2">
      <c r="A4048" s="210"/>
      <c r="B4048" s="211"/>
      <c r="C4048" s="848" t="str">
        <f ca="1">IF(ISERR(AVERAGE(INDIRECT("B"&amp;(ROW()-INT($B$1/2))):INDIRECT("B"&amp;(ROW()+INT($B$1/2))))),"",AVERAGE(INDIRECT("B"&amp;(ROW()-INT($B$1/2))):INDIRECT("B"&amp;(ROW()+INT($B$1/2)))))</f>
        <v/>
      </c>
      <c r="D4048" s="848">
        <f t="shared" si="1289"/>
        <v>0</v>
      </c>
      <c r="E4048" s="275"/>
      <c r="F4048" s="15"/>
      <c r="G4048" s="3"/>
      <c r="H4048" s="3"/>
      <c r="I4048" s="3"/>
      <c r="J4048" s="3"/>
      <c r="K4048" s="3"/>
      <c r="L4048" s="554"/>
      <c r="M4048" s="545"/>
      <c r="N4048" s="546"/>
      <c r="O4048" s="5"/>
      <c r="P4048" s="216"/>
      <c r="Q4048" s="217"/>
      <c r="R4048" s="218"/>
      <c r="S4048" s="219">
        <f t="shared" si="1306"/>
        <v>0</v>
      </c>
      <c r="T4048" s="220">
        <f t="shared" si="1307"/>
        <v>0</v>
      </c>
      <c r="U4048" s="214">
        <f t="shared" si="1304"/>
        <v>0</v>
      </c>
      <c r="W4048" s="221"/>
      <c r="X4048" s="222"/>
      <c r="Y4048" s="222"/>
      <c r="Z4048" s="223"/>
      <c r="AA4048" s="222"/>
      <c r="AB4048" s="224"/>
      <c r="AC4048" s="225"/>
      <c r="AD4048" s="2">
        <f t="shared" si="1291"/>
        <v>0</v>
      </c>
      <c r="AE4048" s="2">
        <f t="shared" si="1292"/>
        <v>0</v>
      </c>
      <c r="AF4048" s="226"/>
      <c r="AG4048" s="219">
        <f t="shared" si="1296"/>
        <v>0</v>
      </c>
      <c r="AH4048" s="234">
        <f t="shared" si="1297"/>
        <v>0</v>
      </c>
      <c r="AI4048" s="214">
        <f t="shared" si="1305"/>
        <v>0</v>
      </c>
      <c r="AK4048" s="229">
        <f t="shared" si="1298"/>
        <v>0</v>
      </c>
      <c r="AL4048" s="226"/>
      <c r="AM4048" s="15"/>
      <c r="AN4048" s="232" t="e">
        <f t="shared" si="1299"/>
        <v>#DIV/0!</v>
      </c>
      <c r="AO4048" s="214">
        <f t="shared" si="1293"/>
        <v>0</v>
      </c>
      <c r="AQ4048" s="210"/>
      <c r="AR4048" s="231"/>
      <c r="AS4048" s="15"/>
      <c r="AT4048" s="232">
        <f t="shared" si="1300"/>
        <v>0</v>
      </c>
      <c r="AU4048" s="235">
        <f t="shared" si="1301"/>
        <v>0</v>
      </c>
      <c r="AY4048" s="210"/>
      <c r="AZ4048" s="231"/>
      <c r="BA4048" s="15"/>
      <c r="BB4048" s="232">
        <f t="shared" si="1290"/>
        <v>0</v>
      </c>
      <c r="BC4048" s="235">
        <f t="shared" si="1302"/>
        <v>0</v>
      </c>
      <c r="BG4048" s="210"/>
      <c r="BH4048" s="231"/>
      <c r="BI4048" s="15"/>
      <c r="BJ4048" s="232">
        <f t="shared" si="1294"/>
        <v>0</v>
      </c>
      <c r="BK4048" s="235">
        <f t="shared" si="1303"/>
        <v>0</v>
      </c>
      <c r="BM4048" s="109">
        <f t="shared" si="1295"/>
        <v>-6.1961633170377253</v>
      </c>
      <c r="BN4048" s="213"/>
      <c r="BR4048" s="228"/>
      <c r="BS4048" s="311"/>
      <c r="BT4048" s="3"/>
      <c r="BU4048" s="213"/>
      <c r="BV4048" s="213"/>
      <c r="BW4048" s="291"/>
    </row>
    <row r="4049" spans="1:75" x14ac:dyDescent="0.2">
      <c r="A4049" s="210"/>
      <c r="B4049" s="211"/>
      <c r="C4049" s="848" t="str">
        <f ca="1">IF(ISERR(AVERAGE(INDIRECT("B"&amp;(ROW()-INT($B$1/2))):INDIRECT("B"&amp;(ROW()+INT($B$1/2))))),"",AVERAGE(INDIRECT("B"&amp;(ROW()-INT($B$1/2))):INDIRECT("B"&amp;(ROW()+INT($B$1/2)))))</f>
        <v/>
      </c>
      <c r="D4049" s="848">
        <f t="shared" si="1289"/>
        <v>0</v>
      </c>
      <c r="E4049" s="275"/>
      <c r="F4049" s="15"/>
      <c r="G4049" s="3"/>
      <c r="H4049" s="3"/>
      <c r="I4049" s="3"/>
      <c r="J4049" s="3"/>
      <c r="K4049" s="3"/>
      <c r="L4049" s="554"/>
      <c r="M4049" s="545"/>
      <c r="N4049" s="546"/>
      <c r="O4049" s="5"/>
      <c r="P4049" s="216"/>
      <c r="Q4049" s="217"/>
      <c r="R4049" s="218"/>
      <c r="S4049" s="219">
        <f t="shared" si="1306"/>
        <v>0</v>
      </c>
      <c r="T4049" s="220">
        <f t="shared" si="1307"/>
        <v>0</v>
      </c>
      <c r="U4049" s="214">
        <f t="shared" si="1304"/>
        <v>0</v>
      </c>
      <c r="W4049" s="221"/>
      <c r="X4049" s="222"/>
      <c r="Y4049" s="222"/>
      <c r="Z4049" s="223"/>
      <c r="AA4049" s="222"/>
      <c r="AB4049" s="224"/>
      <c r="AC4049" s="225"/>
      <c r="AD4049" s="2">
        <f t="shared" si="1291"/>
        <v>0</v>
      </c>
      <c r="AE4049" s="2">
        <f t="shared" si="1292"/>
        <v>0</v>
      </c>
      <c r="AF4049" s="226"/>
      <c r="AG4049" s="219">
        <f t="shared" si="1296"/>
        <v>0</v>
      </c>
      <c r="AH4049" s="234">
        <f t="shared" si="1297"/>
        <v>0</v>
      </c>
      <c r="AI4049" s="214">
        <f t="shared" si="1305"/>
        <v>0</v>
      </c>
      <c r="AK4049" s="229">
        <f t="shared" si="1298"/>
        <v>0</v>
      </c>
      <c r="AL4049" s="226"/>
      <c r="AM4049" s="15"/>
      <c r="AN4049" s="232" t="e">
        <f t="shared" si="1299"/>
        <v>#DIV/0!</v>
      </c>
      <c r="AO4049" s="214">
        <f t="shared" si="1293"/>
        <v>0</v>
      </c>
      <c r="AQ4049" s="210"/>
      <c r="AR4049" s="231"/>
      <c r="AS4049" s="15"/>
      <c r="AT4049" s="232">
        <f t="shared" si="1300"/>
        <v>0</v>
      </c>
      <c r="AU4049" s="235">
        <f t="shared" si="1301"/>
        <v>0</v>
      </c>
      <c r="AY4049" s="210"/>
      <c r="AZ4049" s="231"/>
      <c r="BA4049" s="15"/>
      <c r="BB4049" s="232">
        <f t="shared" si="1290"/>
        <v>0</v>
      </c>
      <c r="BC4049" s="235">
        <f t="shared" si="1302"/>
        <v>0</v>
      </c>
      <c r="BG4049" s="210"/>
      <c r="BH4049" s="231"/>
      <c r="BI4049" s="15"/>
      <c r="BJ4049" s="232">
        <f t="shared" si="1294"/>
        <v>0</v>
      </c>
      <c r="BK4049" s="235">
        <f t="shared" si="1303"/>
        <v>0</v>
      </c>
      <c r="BM4049" s="109">
        <f t="shared" si="1295"/>
        <v>-6.197995654535462</v>
      </c>
      <c r="BN4049" s="213"/>
      <c r="BR4049" s="228"/>
      <c r="BS4049" s="311"/>
      <c r="BT4049" s="3"/>
      <c r="BU4049" s="213"/>
      <c r="BV4049" s="213"/>
      <c r="BW4049" s="291"/>
    </row>
    <row r="4050" spans="1:75" x14ac:dyDescent="0.2">
      <c r="A4050" s="210"/>
      <c r="B4050" s="211"/>
      <c r="C4050" s="848" t="str">
        <f ca="1">IF(ISERR(AVERAGE(INDIRECT("B"&amp;(ROW()-INT($B$1/2))):INDIRECT("B"&amp;(ROW()+INT($B$1/2))))),"",AVERAGE(INDIRECT("B"&amp;(ROW()-INT($B$1/2))):INDIRECT("B"&amp;(ROW()+INT($B$1/2)))))</f>
        <v/>
      </c>
      <c r="D4050" s="848">
        <f t="shared" si="1289"/>
        <v>0</v>
      </c>
      <c r="E4050" s="275"/>
      <c r="F4050" s="15"/>
      <c r="G4050" s="3"/>
      <c r="H4050" s="3"/>
      <c r="I4050" s="3"/>
      <c r="J4050" s="3"/>
      <c r="K4050" s="3"/>
      <c r="L4050" s="554"/>
      <c r="M4050" s="545"/>
      <c r="N4050" s="546"/>
      <c r="O4050" s="5"/>
      <c r="P4050" s="216"/>
      <c r="Q4050" s="217"/>
      <c r="R4050" s="218"/>
      <c r="S4050" s="219">
        <f t="shared" si="1306"/>
        <v>0</v>
      </c>
      <c r="T4050" s="220">
        <f t="shared" si="1307"/>
        <v>0</v>
      </c>
      <c r="U4050" s="214">
        <f t="shared" si="1304"/>
        <v>0</v>
      </c>
      <c r="W4050" s="221"/>
      <c r="X4050" s="222"/>
      <c r="Y4050" s="222"/>
      <c r="Z4050" s="223"/>
      <c r="AA4050" s="222"/>
      <c r="AB4050" s="224"/>
      <c r="AC4050" s="225"/>
      <c r="AD4050" s="2">
        <f t="shared" si="1291"/>
        <v>0</v>
      </c>
      <c r="AE4050" s="2">
        <f t="shared" si="1292"/>
        <v>0</v>
      </c>
      <c r="AF4050" s="226"/>
      <c r="AG4050" s="219">
        <f t="shared" si="1296"/>
        <v>0</v>
      </c>
      <c r="AH4050" s="234">
        <f t="shared" si="1297"/>
        <v>0</v>
      </c>
      <c r="AI4050" s="214">
        <f t="shared" si="1305"/>
        <v>0</v>
      </c>
      <c r="AK4050" s="229">
        <f t="shared" si="1298"/>
        <v>0</v>
      </c>
      <c r="AL4050" s="226"/>
      <c r="AM4050" s="15"/>
      <c r="AN4050" s="232" t="e">
        <f t="shared" si="1299"/>
        <v>#DIV/0!</v>
      </c>
      <c r="AO4050" s="214">
        <f t="shared" si="1293"/>
        <v>0</v>
      </c>
      <c r="AQ4050" s="210"/>
      <c r="AR4050" s="231"/>
      <c r="AS4050" s="15"/>
      <c r="AT4050" s="232">
        <f t="shared" si="1300"/>
        <v>0</v>
      </c>
      <c r="AU4050" s="235">
        <f t="shared" si="1301"/>
        <v>0</v>
      </c>
      <c r="AY4050" s="210"/>
      <c r="AZ4050" s="231"/>
      <c r="BA4050" s="15"/>
      <c r="BB4050" s="232">
        <f t="shared" si="1290"/>
        <v>0</v>
      </c>
      <c r="BC4050" s="235">
        <f t="shared" si="1302"/>
        <v>0</v>
      </c>
      <c r="BG4050" s="210"/>
      <c r="BH4050" s="231"/>
      <c r="BI4050" s="15"/>
      <c r="BJ4050" s="232">
        <f t="shared" si="1294"/>
        <v>0</v>
      </c>
      <c r="BK4050" s="235">
        <f t="shared" si="1303"/>
        <v>0</v>
      </c>
      <c r="BM4050" s="109">
        <f t="shared" si="1295"/>
        <v>-6.1998279920331987</v>
      </c>
      <c r="BN4050" s="213"/>
      <c r="BR4050" s="228"/>
      <c r="BS4050" s="311"/>
      <c r="BT4050" s="3"/>
      <c r="BU4050" s="213"/>
      <c r="BV4050" s="213"/>
      <c r="BW4050" s="291"/>
    </row>
    <row r="4051" spans="1:75" x14ac:dyDescent="0.2">
      <c r="A4051" s="210"/>
      <c r="B4051" s="211"/>
      <c r="C4051" s="848" t="str">
        <f ca="1">IF(ISERR(AVERAGE(INDIRECT("B"&amp;(ROW()-INT($B$1/2))):INDIRECT("B"&amp;(ROW()+INT($B$1/2))))),"",AVERAGE(INDIRECT("B"&amp;(ROW()-INT($B$1/2))):INDIRECT("B"&amp;(ROW()+INT($B$1/2)))))</f>
        <v/>
      </c>
      <c r="D4051" s="848">
        <f t="shared" si="1289"/>
        <v>0</v>
      </c>
      <c r="E4051" s="275"/>
      <c r="F4051" s="15"/>
      <c r="G4051" s="3"/>
      <c r="H4051" s="3"/>
      <c r="I4051" s="3"/>
      <c r="J4051" s="3"/>
      <c r="K4051" s="3"/>
      <c r="L4051" s="554"/>
      <c r="M4051" s="545"/>
      <c r="N4051" s="546"/>
      <c r="O4051" s="5"/>
      <c r="P4051" s="216"/>
      <c r="Q4051" s="217"/>
      <c r="R4051" s="218"/>
      <c r="S4051" s="219">
        <f t="shared" si="1306"/>
        <v>0</v>
      </c>
      <c r="T4051" s="220">
        <f t="shared" si="1307"/>
        <v>0</v>
      </c>
      <c r="U4051" s="214">
        <f t="shared" si="1304"/>
        <v>0</v>
      </c>
      <c r="W4051" s="221"/>
      <c r="X4051" s="222"/>
      <c r="Y4051" s="222"/>
      <c r="Z4051" s="223"/>
      <c r="AA4051" s="222"/>
      <c r="AB4051" s="224"/>
      <c r="AC4051" s="225"/>
      <c r="AD4051" s="2">
        <f t="shared" si="1291"/>
        <v>0</v>
      </c>
      <c r="AE4051" s="2">
        <f t="shared" si="1292"/>
        <v>0</v>
      </c>
      <c r="AF4051" s="226"/>
      <c r="AG4051" s="219">
        <f t="shared" si="1296"/>
        <v>0</v>
      </c>
      <c r="AH4051" s="234">
        <f t="shared" si="1297"/>
        <v>0</v>
      </c>
      <c r="AI4051" s="214">
        <f t="shared" si="1305"/>
        <v>0</v>
      </c>
      <c r="AK4051" s="229">
        <f t="shared" si="1298"/>
        <v>0</v>
      </c>
      <c r="AL4051" s="226"/>
      <c r="AM4051" s="15"/>
      <c r="AN4051" s="232" t="e">
        <f t="shared" si="1299"/>
        <v>#DIV/0!</v>
      </c>
      <c r="AO4051" s="214">
        <f t="shared" si="1293"/>
        <v>0</v>
      </c>
      <c r="AQ4051" s="210"/>
      <c r="AR4051" s="231"/>
      <c r="AS4051" s="15"/>
      <c r="AT4051" s="232">
        <f t="shared" si="1300"/>
        <v>0</v>
      </c>
      <c r="AU4051" s="235">
        <f t="shared" si="1301"/>
        <v>0</v>
      </c>
      <c r="AY4051" s="210"/>
      <c r="AZ4051" s="231"/>
      <c r="BA4051" s="15"/>
      <c r="BB4051" s="232">
        <f t="shared" si="1290"/>
        <v>0</v>
      </c>
      <c r="BC4051" s="235">
        <f t="shared" si="1302"/>
        <v>0</v>
      </c>
      <c r="BG4051" s="210"/>
      <c r="BH4051" s="231"/>
      <c r="BI4051" s="15"/>
      <c r="BJ4051" s="232">
        <f t="shared" si="1294"/>
        <v>0</v>
      </c>
      <c r="BK4051" s="235">
        <f t="shared" si="1303"/>
        <v>0</v>
      </c>
      <c r="BM4051" s="109">
        <f t="shared" si="1295"/>
        <v>-6.2016603295309354</v>
      </c>
      <c r="BN4051" s="213"/>
      <c r="BR4051" s="228"/>
      <c r="BS4051" s="311"/>
      <c r="BT4051" s="3"/>
      <c r="BU4051" s="213"/>
      <c r="BV4051" s="213"/>
      <c r="BW4051" s="291"/>
    </row>
    <row r="4052" spans="1:75" x14ac:dyDescent="0.2">
      <c r="A4052" s="210"/>
      <c r="B4052" s="211"/>
      <c r="C4052" s="848" t="str">
        <f ca="1">IF(ISERR(AVERAGE(INDIRECT("B"&amp;(ROW()-INT($B$1/2))):INDIRECT("B"&amp;(ROW()+INT($B$1/2))))),"",AVERAGE(INDIRECT("B"&amp;(ROW()-INT($B$1/2))):INDIRECT("B"&amp;(ROW()+INT($B$1/2)))))</f>
        <v/>
      </c>
      <c r="D4052" s="848">
        <f t="shared" si="1289"/>
        <v>0</v>
      </c>
      <c r="E4052" s="275"/>
      <c r="F4052" s="15"/>
      <c r="G4052" s="3"/>
      <c r="H4052" s="3"/>
      <c r="I4052" s="3"/>
      <c r="J4052" s="3"/>
      <c r="K4052" s="3"/>
      <c r="L4052" s="554"/>
      <c r="M4052" s="545"/>
      <c r="N4052" s="546"/>
      <c r="O4052" s="5"/>
      <c r="P4052" s="216"/>
      <c r="Q4052" s="217"/>
      <c r="R4052" s="218"/>
      <c r="S4052" s="219">
        <f t="shared" si="1306"/>
        <v>0</v>
      </c>
      <c r="T4052" s="220">
        <f t="shared" si="1307"/>
        <v>0</v>
      </c>
      <c r="U4052" s="214">
        <f t="shared" si="1304"/>
        <v>0</v>
      </c>
      <c r="W4052" s="221"/>
      <c r="X4052" s="222"/>
      <c r="Y4052" s="222"/>
      <c r="Z4052" s="223"/>
      <c r="AA4052" s="222"/>
      <c r="AB4052" s="224"/>
      <c r="AC4052" s="225"/>
      <c r="AD4052" s="2">
        <f t="shared" si="1291"/>
        <v>0</v>
      </c>
      <c r="AE4052" s="2">
        <f t="shared" si="1292"/>
        <v>0</v>
      </c>
      <c r="AF4052" s="226"/>
      <c r="AG4052" s="219">
        <f t="shared" si="1296"/>
        <v>0</v>
      </c>
      <c r="AH4052" s="234">
        <f t="shared" si="1297"/>
        <v>0</v>
      </c>
      <c r="AI4052" s="214">
        <f t="shared" si="1305"/>
        <v>0</v>
      </c>
      <c r="AK4052" s="229">
        <f t="shared" si="1298"/>
        <v>0</v>
      </c>
      <c r="AL4052" s="226"/>
      <c r="AM4052" s="15"/>
      <c r="AN4052" s="232" t="e">
        <f t="shared" si="1299"/>
        <v>#DIV/0!</v>
      </c>
      <c r="AO4052" s="214">
        <f t="shared" si="1293"/>
        <v>0</v>
      </c>
      <c r="AQ4052" s="210"/>
      <c r="AR4052" s="231"/>
      <c r="AS4052" s="15"/>
      <c r="AT4052" s="232">
        <f t="shared" si="1300"/>
        <v>0</v>
      </c>
      <c r="AU4052" s="235">
        <f t="shared" si="1301"/>
        <v>0</v>
      </c>
      <c r="AY4052" s="210"/>
      <c r="AZ4052" s="231"/>
      <c r="BA4052" s="15"/>
      <c r="BB4052" s="232">
        <f t="shared" si="1290"/>
        <v>0</v>
      </c>
      <c r="BC4052" s="235">
        <f t="shared" si="1302"/>
        <v>0</v>
      </c>
      <c r="BG4052" s="210"/>
      <c r="BH4052" s="231"/>
      <c r="BI4052" s="15"/>
      <c r="BJ4052" s="232">
        <f t="shared" si="1294"/>
        <v>0</v>
      </c>
      <c r="BK4052" s="235">
        <f t="shared" si="1303"/>
        <v>0</v>
      </c>
      <c r="BM4052" s="109">
        <f t="shared" si="1295"/>
        <v>-6.2034926670286721</v>
      </c>
      <c r="BN4052" s="213"/>
      <c r="BR4052" s="228"/>
      <c r="BS4052" s="311"/>
      <c r="BT4052" s="3"/>
      <c r="BU4052" s="213"/>
      <c r="BV4052" s="213"/>
      <c r="BW4052" s="291"/>
    </row>
    <row r="4053" spans="1:75" x14ac:dyDescent="0.2">
      <c r="A4053" s="210"/>
      <c r="B4053" s="211"/>
      <c r="C4053" s="848" t="str">
        <f ca="1">IF(ISERR(AVERAGE(INDIRECT("B"&amp;(ROW()-INT($B$1/2))):INDIRECT("B"&amp;(ROW()+INT($B$1/2))))),"",AVERAGE(INDIRECT("B"&amp;(ROW()-INT($B$1/2))):INDIRECT("B"&amp;(ROW()+INT($B$1/2)))))</f>
        <v/>
      </c>
      <c r="D4053" s="848">
        <f t="shared" si="1289"/>
        <v>0</v>
      </c>
      <c r="E4053" s="275"/>
      <c r="F4053" s="15"/>
      <c r="G4053" s="3"/>
      <c r="H4053" s="3"/>
      <c r="I4053" s="3"/>
      <c r="J4053" s="3"/>
      <c r="K4053" s="3"/>
      <c r="L4053" s="554"/>
      <c r="M4053" s="545"/>
      <c r="N4053" s="546"/>
      <c r="O4053" s="5"/>
      <c r="P4053" s="216"/>
      <c r="Q4053" s="217"/>
      <c r="R4053" s="218"/>
      <c r="S4053" s="219">
        <f t="shared" si="1306"/>
        <v>0</v>
      </c>
      <c r="T4053" s="220">
        <f t="shared" si="1307"/>
        <v>0</v>
      </c>
      <c r="U4053" s="214">
        <f t="shared" si="1304"/>
        <v>0</v>
      </c>
      <c r="W4053" s="221"/>
      <c r="X4053" s="222"/>
      <c r="Y4053" s="222"/>
      <c r="Z4053" s="223"/>
      <c r="AA4053" s="222"/>
      <c r="AB4053" s="224"/>
      <c r="AC4053" s="225"/>
      <c r="AD4053" s="2">
        <f t="shared" si="1291"/>
        <v>0</v>
      </c>
      <c r="AE4053" s="2">
        <f t="shared" si="1292"/>
        <v>0</v>
      </c>
      <c r="AF4053" s="226"/>
      <c r="AG4053" s="219">
        <f t="shared" si="1296"/>
        <v>0</v>
      </c>
      <c r="AH4053" s="234">
        <f t="shared" si="1297"/>
        <v>0</v>
      </c>
      <c r="AI4053" s="214">
        <f t="shared" si="1305"/>
        <v>0</v>
      </c>
      <c r="AK4053" s="229">
        <f t="shared" si="1298"/>
        <v>0</v>
      </c>
      <c r="AL4053" s="226"/>
      <c r="AM4053" s="15"/>
      <c r="AN4053" s="232" t="e">
        <f t="shared" si="1299"/>
        <v>#DIV/0!</v>
      </c>
      <c r="AO4053" s="214">
        <f t="shared" si="1293"/>
        <v>0</v>
      </c>
      <c r="AQ4053" s="210"/>
      <c r="AR4053" s="231"/>
      <c r="AS4053" s="15"/>
      <c r="AT4053" s="232">
        <f t="shared" si="1300"/>
        <v>0</v>
      </c>
      <c r="AU4053" s="235">
        <f t="shared" si="1301"/>
        <v>0</v>
      </c>
      <c r="AY4053" s="210"/>
      <c r="AZ4053" s="231"/>
      <c r="BA4053" s="15"/>
      <c r="BB4053" s="232">
        <f t="shared" si="1290"/>
        <v>0</v>
      </c>
      <c r="BC4053" s="235">
        <f t="shared" si="1302"/>
        <v>0</v>
      </c>
      <c r="BG4053" s="210"/>
      <c r="BH4053" s="231"/>
      <c r="BI4053" s="15"/>
      <c r="BJ4053" s="232">
        <f t="shared" si="1294"/>
        <v>0</v>
      </c>
      <c r="BK4053" s="235">
        <f t="shared" si="1303"/>
        <v>0</v>
      </c>
      <c r="BM4053" s="109">
        <f t="shared" si="1295"/>
        <v>-6.2053250045264088</v>
      </c>
      <c r="BN4053" s="213"/>
      <c r="BR4053" s="228"/>
      <c r="BS4053" s="311"/>
      <c r="BT4053" s="3"/>
      <c r="BU4053" s="213"/>
      <c r="BV4053" s="213"/>
      <c r="BW4053" s="291"/>
    </row>
    <row r="4054" spans="1:75" x14ac:dyDescent="0.2">
      <c r="A4054" s="210"/>
      <c r="B4054" s="211"/>
      <c r="C4054" s="848" t="str">
        <f ca="1">IF(ISERR(AVERAGE(INDIRECT("B"&amp;(ROW()-INT($B$1/2))):INDIRECT("B"&amp;(ROW()+INT($B$1/2))))),"",AVERAGE(INDIRECT("B"&amp;(ROW()-INT($B$1/2))):INDIRECT("B"&amp;(ROW()+INT($B$1/2)))))</f>
        <v/>
      </c>
      <c r="D4054" s="848">
        <f t="shared" si="1289"/>
        <v>0</v>
      </c>
      <c r="E4054" s="275"/>
      <c r="F4054" s="15"/>
      <c r="G4054" s="3"/>
      <c r="H4054" s="3"/>
      <c r="I4054" s="3"/>
      <c r="J4054" s="3"/>
      <c r="K4054" s="3"/>
      <c r="L4054" s="554"/>
      <c r="M4054" s="545"/>
      <c r="N4054" s="546"/>
      <c r="O4054" s="5"/>
      <c r="P4054" s="216"/>
      <c r="Q4054" s="217"/>
      <c r="R4054" s="218"/>
      <c r="S4054" s="219">
        <f t="shared" si="1306"/>
        <v>0</v>
      </c>
      <c r="T4054" s="220">
        <f t="shared" si="1307"/>
        <v>0</v>
      </c>
      <c r="U4054" s="214">
        <f t="shared" si="1304"/>
        <v>0</v>
      </c>
      <c r="W4054" s="221"/>
      <c r="X4054" s="222"/>
      <c r="Y4054" s="222"/>
      <c r="Z4054" s="223"/>
      <c r="AA4054" s="222"/>
      <c r="AB4054" s="224"/>
      <c r="AC4054" s="225"/>
      <c r="AD4054" s="2">
        <f t="shared" si="1291"/>
        <v>0</v>
      </c>
      <c r="AE4054" s="2">
        <f t="shared" si="1292"/>
        <v>0</v>
      </c>
      <c r="AF4054" s="226"/>
      <c r="AG4054" s="219">
        <f t="shared" si="1296"/>
        <v>0</v>
      </c>
      <c r="AH4054" s="234">
        <f t="shared" si="1297"/>
        <v>0</v>
      </c>
      <c r="AI4054" s="214">
        <f t="shared" si="1305"/>
        <v>0</v>
      </c>
      <c r="AK4054" s="229">
        <f t="shared" si="1298"/>
        <v>0</v>
      </c>
      <c r="AL4054" s="226"/>
      <c r="AM4054" s="15"/>
      <c r="AN4054" s="232" t="e">
        <f t="shared" si="1299"/>
        <v>#DIV/0!</v>
      </c>
      <c r="AO4054" s="214">
        <f t="shared" si="1293"/>
        <v>0</v>
      </c>
      <c r="AQ4054" s="210"/>
      <c r="AR4054" s="231"/>
      <c r="AS4054" s="15"/>
      <c r="AT4054" s="232">
        <f t="shared" si="1300"/>
        <v>0</v>
      </c>
      <c r="AU4054" s="235">
        <f t="shared" si="1301"/>
        <v>0</v>
      </c>
      <c r="AY4054" s="210"/>
      <c r="AZ4054" s="231"/>
      <c r="BA4054" s="15"/>
      <c r="BB4054" s="232">
        <f t="shared" si="1290"/>
        <v>0</v>
      </c>
      <c r="BC4054" s="235">
        <f t="shared" si="1302"/>
        <v>0</v>
      </c>
      <c r="BG4054" s="210"/>
      <c r="BH4054" s="231"/>
      <c r="BI4054" s="15"/>
      <c r="BJ4054" s="232">
        <f t="shared" si="1294"/>
        <v>0</v>
      </c>
      <c r="BK4054" s="235">
        <f t="shared" si="1303"/>
        <v>0</v>
      </c>
      <c r="BM4054" s="109">
        <f t="shared" si="1295"/>
        <v>-6.2071573420241455</v>
      </c>
      <c r="BN4054" s="213"/>
      <c r="BR4054" s="228"/>
      <c r="BS4054" s="311"/>
      <c r="BT4054" s="3"/>
      <c r="BU4054" s="213"/>
      <c r="BV4054" s="213"/>
      <c r="BW4054" s="291"/>
    </row>
    <row r="4055" spans="1:75" x14ac:dyDescent="0.2">
      <c r="A4055" s="210"/>
      <c r="B4055" s="211"/>
      <c r="C4055" s="848" t="str">
        <f ca="1">IF(ISERR(AVERAGE(INDIRECT("B"&amp;(ROW()-INT($B$1/2))):INDIRECT("B"&amp;(ROW()+INT($B$1/2))))),"",AVERAGE(INDIRECT("B"&amp;(ROW()-INT($B$1/2))):INDIRECT("B"&amp;(ROW()+INT($B$1/2)))))</f>
        <v/>
      </c>
      <c r="D4055" s="848">
        <f t="shared" si="1289"/>
        <v>0</v>
      </c>
      <c r="E4055" s="275"/>
      <c r="F4055" s="15"/>
      <c r="G4055" s="3"/>
      <c r="H4055" s="3"/>
      <c r="I4055" s="3"/>
      <c r="J4055" s="3"/>
      <c r="K4055" s="3"/>
      <c r="L4055" s="554"/>
      <c r="M4055" s="545"/>
      <c r="N4055" s="546"/>
      <c r="O4055" s="5"/>
      <c r="P4055" s="216"/>
      <c r="Q4055" s="217"/>
      <c r="R4055" s="218"/>
      <c r="S4055" s="219">
        <f t="shared" si="1306"/>
        <v>0</v>
      </c>
      <c r="T4055" s="220">
        <f t="shared" si="1307"/>
        <v>0</v>
      </c>
      <c r="U4055" s="214">
        <f t="shared" si="1304"/>
        <v>0</v>
      </c>
      <c r="W4055" s="221"/>
      <c r="X4055" s="222"/>
      <c r="Y4055" s="222"/>
      <c r="Z4055" s="223"/>
      <c r="AA4055" s="222"/>
      <c r="AB4055" s="224"/>
      <c r="AC4055" s="225"/>
      <c r="AD4055" s="2">
        <f t="shared" si="1291"/>
        <v>0</v>
      </c>
      <c r="AE4055" s="2">
        <f t="shared" si="1292"/>
        <v>0</v>
      </c>
      <c r="AF4055" s="226"/>
      <c r="AG4055" s="219">
        <f t="shared" si="1296"/>
        <v>0</v>
      </c>
      <c r="AH4055" s="234">
        <f t="shared" si="1297"/>
        <v>0</v>
      </c>
      <c r="AI4055" s="214">
        <f t="shared" si="1305"/>
        <v>0</v>
      </c>
      <c r="AK4055" s="229">
        <f t="shared" si="1298"/>
        <v>0</v>
      </c>
      <c r="AL4055" s="226"/>
      <c r="AM4055" s="15"/>
      <c r="AN4055" s="232" t="e">
        <f t="shared" si="1299"/>
        <v>#DIV/0!</v>
      </c>
      <c r="AO4055" s="214">
        <f t="shared" si="1293"/>
        <v>0</v>
      </c>
      <c r="AQ4055" s="210"/>
      <c r="AR4055" s="231"/>
      <c r="AS4055" s="15"/>
      <c r="AT4055" s="232">
        <f t="shared" si="1300"/>
        <v>0</v>
      </c>
      <c r="AU4055" s="235">
        <f t="shared" si="1301"/>
        <v>0</v>
      </c>
      <c r="AY4055" s="210"/>
      <c r="AZ4055" s="231"/>
      <c r="BA4055" s="15"/>
      <c r="BB4055" s="232">
        <f t="shared" si="1290"/>
        <v>0</v>
      </c>
      <c r="BC4055" s="235">
        <f t="shared" si="1302"/>
        <v>0</v>
      </c>
      <c r="BG4055" s="210"/>
      <c r="BH4055" s="231"/>
      <c r="BI4055" s="15"/>
      <c r="BJ4055" s="232">
        <f t="shared" si="1294"/>
        <v>0</v>
      </c>
      <c r="BK4055" s="235">
        <f t="shared" si="1303"/>
        <v>0</v>
      </c>
      <c r="BM4055" s="109">
        <f t="shared" si="1295"/>
        <v>-6.2089896795218822</v>
      </c>
      <c r="BN4055" s="213"/>
      <c r="BR4055" s="228"/>
      <c r="BS4055" s="311"/>
      <c r="BT4055" s="3"/>
      <c r="BU4055" s="213"/>
      <c r="BV4055" s="213"/>
      <c r="BW4055" s="291"/>
    </row>
    <row r="4056" spans="1:75" x14ac:dyDescent="0.2">
      <c r="A4056" s="210"/>
      <c r="B4056" s="211"/>
      <c r="C4056" s="848" t="str">
        <f ca="1">IF(ISERR(AVERAGE(INDIRECT("B"&amp;(ROW()-INT($B$1/2))):INDIRECT("B"&amp;(ROW()+INT($B$1/2))))),"",AVERAGE(INDIRECT("B"&amp;(ROW()-INT($B$1/2))):INDIRECT("B"&amp;(ROW()+INT($B$1/2)))))</f>
        <v/>
      </c>
      <c r="D4056" s="848">
        <f t="shared" si="1289"/>
        <v>0</v>
      </c>
      <c r="E4056" s="275"/>
      <c r="F4056" s="15"/>
      <c r="G4056" s="3"/>
      <c r="H4056" s="3"/>
      <c r="I4056" s="3"/>
      <c r="J4056" s="3"/>
      <c r="K4056" s="3"/>
      <c r="L4056" s="554"/>
      <c r="M4056" s="545"/>
      <c r="N4056" s="546"/>
      <c r="O4056" s="5"/>
      <c r="P4056" s="216"/>
      <c r="Q4056" s="217"/>
      <c r="R4056" s="218"/>
      <c r="S4056" s="219">
        <f t="shared" si="1306"/>
        <v>0</v>
      </c>
      <c r="T4056" s="220">
        <f t="shared" si="1307"/>
        <v>0</v>
      </c>
      <c r="U4056" s="214">
        <f t="shared" si="1304"/>
        <v>0</v>
      </c>
      <c r="W4056" s="221"/>
      <c r="X4056" s="222"/>
      <c r="Y4056" s="222"/>
      <c r="Z4056" s="223"/>
      <c r="AA4056" s="222"/>
      <c r="AB4056" s="224"/>
      <c r="AC4056" s="225"/>
      <c r="AD4056" s="2">
        <f t="shared" si="1291"/>
        <v>0</v>
      </c>
      <c r="AE4056" s="2">
        <f t="shared" si="1292"/>
        <v>0</v>
      </c>
      <c r="AF4056" s="226"/>
      <c r="AG4056" s="219">
        <f t="shared" si="1296"/>
        <v>0</v>
      </c>
      <c r="AH4056" s="234">
        <f t="shared" si="1297"/>
        <v>0</v>
      </c>
      <c r="AI4056" s="214">
        <f t="shared" si="1305"/>
        <v>0</v>
      </c>
      <c r="AK4056" s="229">
        <f t="shared" si="1298"/>
        <v>0</v>
      </c>
      <c r="AL4056" s="226"/>
      <c r="AM4056" s="15"/>
      <c r="AN4056" s="232" t="e">
        <f t="shared" si="1299"/>
        <v>#DIV/0!</v>
      </c>
      <c r="AO4056" s="214">
        <f t="shared" si="1293"/>
        <v>0</v>
      </c>
      <c r="AQ4056" s="210"/>
      <c r="AR4056" s="231"/>
      <c r="AS4056" s="15"/>
      <c r="AT4056" s="232">
        <f t="shared" si="1300"/>
        <v>0</v>
      </c>
      <c r="AU4056" s="235">
        <f t="shared" si="1301"/>
        <v>0</v>
      </c>
      <c r="AY4056" s="210"/>
      <c r="AZ4056" s="231"/>
      <c r="BA4056" s="15"/>
      <c r="BB4056" s="232">
        <f t="shared" si="1290"/>
        <v>0</v>
      </c>
      <c r="BC4056" s="235">
        <f t="shared" si="1302"/>
        <v>0</v>
      </c>
      <c r="BG4056" s="210"/>
      <c r="BH4056" s="231"/>
      <c r="BI4056" s="15"/>
      <c r="BJ4056" s="232">
        <f t="shared" si="1294"/>
        <v>0</v>
      </c>
      <c r="BK4056" s="235">
        <f t="shared" si="1303"/>
        <v>0</v>
      </c>
      <c r="BM4056" s="109">
        <f t="shared" si="1295"/>
        <v>-6.2108220170196189</v>
      </c>
      <c r="BN4056" s="213"/>
      <c r="BR4056" s="228"/>
      <c r="BS4056" s="311"/>
      <c r="BT4056" s="3"/>
      <c r="BU4056" s="213"/>
      <c r="BV4056" s="213"/>
      <c r="BW4056" s="291"/>
    </row>
    <row r="4057" spans="1:75" x14ac:dyDescent="0.2">
      <c r="A4057" s="210"/>
      <c r="B4057" s="211"/>
      <c r="C4057" s="848" t="str">
        <f ca="1">IF(ISERR(AVERAGE(INDIRECT("B"&amp;(ROW()-INT($B$1/2))):INDIRECT("B"&amp;(ROW()+INT($B$1/2))))),"",AVERAGE(INDIRECT("B"&amp;(ROW()-INT($B$1/2))):INDIRECT("B"&amp;(ROW()+INT($B$1/2)))))</f>
        <v/>
      </c>
      <c r="D4057" s="848">
        <f t="shared" si="1289"/>
        <v>0</v>
      </c>
      <c r="E4057" s="275"/>
      <c r="F4057" s="15"/>
      <c r="G4057" s="3"/>
      <c r="H4057" s="3"/>
      <c r="I4057" s="3"/>
      <c r="J4057" s="3"/>
      <c r="K4057" s="3"/>
      <c r="L4057" s="554"/>
      <c r="M4057" s="545"/>
      <c r="N4057" s="546"/>
      <c r="O4057" s="5"/>
      <c r="P4057" s="216"/>
      <c r="Q4057" s="217"/>
      <c r="R4057" s="218"/>
      <c r="S4057" s="219">
        <f t="shared" si="1306"/>
        <v>0</v>
      </c>
      <c r="T4057" s="220">
        <f t="shared" si="1307"/>
        <v>0</v>
      </c>
      <c r="U4057" s="214">
        <f t="shared" si="1304"/>
        <v>0</v>
      </c>
      <c r="W4057" s="221"/>
      <c r="X4057" s="222"/>
      <c r="Y4057" s="222"/>
      <c r="Z4057" s="223"/>
      <c r="AA4057" s="222"/>
      <c r="AB4057" s="224"/>
      <c r="AC4057" s="225"/>
      <c r="AD4057" s="2">
        <f t="shared" si="1291"/>
        <v>0</v>
      </c>
      <c r="AE4057" s="2">
        <f t="shared" si="1292"/>
        <v>0</v>
      </c>
      <c r="AF4057" s="226"/>
      <c r="AG4057" s="219">
        <f t="shared" si="1296"/>
        <v>0</v>
      </c>
      <c r="AH4057" s="234">
        <f t="shared" si="1297"/>
        <v>0</v>
      </c>
      <c r="AI4057" s="214">
        <f t="shared" si="1305"/>
        <v>0</v>
      </c>
      <c r="AK4057" s="229">
        <f t="shared" si="1298"/>
        <v>0</v>
      </c>
      <c r="AL4057" s="226"/>
      <c r="AM4057" s="15"/>
      <c r="AN4057" s="232" t="e">
        <f t="shared" si="1299"/>
        <v>#DIV/0!</v>
      </c>
      <c r="AO4057" s="214">
        <f t="shared" si="1293"/>
        <v>0</v>
      </c>
      <c r="AQ4057" s="210"/>
      <c r="AR4057" s="231"/>
      <c r="AS4057" s="15"/>
      <c r="AT4057" s="232">
        <f t="shared" si="1300"/>
        <v>0</v>
      </c>
      <c r="AU4057" s="235">
        <f t="shared" si="1301"/>
        <v>0</v>
      </c>
      <c r="AY4057" s="210"/>
      <c r="AZ4057" s="231"/>
      <c r="BA4057" s="15"/>
      <c r="BB4057" s="232">
        <f t="shared" si="1290"/>
        <v>0</v>
      </c>
      <c r="BC4057" s="235">
        <f t="shared" si="1302"/>
        <v>0</v>
      </c>
      <c r="BG4057" s="210"/>
      <c r="BH4057" s="231"/>
      <c r="BI4057" s="15"/>
      <c r="BJ4057" s="232">
        <f t="shared" si="1294"/>
        <v>0</v>
      </c>
      <c r="BK4057" s="235">
        <f t="shared" si="1303"/>
        <v>0</v>
      </c>
      <c r="BM4057" s="109">
        <f t="shared" si="1295"/>
        <v>-6.2126543545173556</v>
      </c>
      <c r="BN4057" s="213"/>
      <c r="BR4057" s="228"/>
      <c r="BS4057" s="311"/>
      <c r="BT4057" s="3"/>
      <c r="BU4057" s="213"/>
      <c r="BV4057" s="213"/>
      <c r="BW4057" s="291"/>
    </row>
    <row r="4058" spans="1:75" x14ac:dyDescent="0.2">
      <c r="A4058" s="210"/>
      <c r="B4058" s="211"/>
      <c r="C4058" s="848" t="str">
        <f ca="1">IF(ISERR(AVERAGE(INDIRECT("B"&amp;(ROW()-INT($B$1/2))):INDIRECT("B"&amp;(ROW()+INT($B$1/2))))),"",AVERAGE(INDIRECT("B"&amp;(ROW()-INT($B$1/2))):INDIRECT("B"&amp;(ROW()+INT($B$1/2)))))</f>
        <v/>
      </c>
      <c r="D4058" s="848">
        <f t="shared" si="1289"/>
        <v>0</v>
      </c>
      <c r="E4058" s="275"/>
      <c r="F4058" s="15"/>
      <c r="G4058" s="3"/>
      <c r="H4058" s="3"/>
      <c r="I4058" s="3"/>
      <c r="J4058" s="3"/>
      <c r="K4058" s="3"/>
      <c r="L4058" s="554"/>
      <c r="M4058" s="545"/>
      <c r="N4058" s="546"/>
      <c r="O4058" s="5"/>
      <c r="P4058" s="216"/>
      <c r="Q4058" s="217"/>
      <c r="R4058" s="218"/>
      <c r="S4058" s="219">
        <f t="shared" si="1306"/>
        <v>0</v>
      </c>
      <c r="T4058" s="220">
        <f t="shared" si="1307"/>
        <v>0</v>
      </c>
      <c r="U4058" s="214">
        <f t="shared" si="1304"/>
        <v>0</v>
      </c>
      <c r="W4058" s="221"/>
      <c r="X4058" s="222"/>
      <c r="Y4058" s="222"/>
      <c r="Z4058" s="223"/>
      <c r="AA4058" s="222"/>
      <c r="AB4058" s="224"/>
      <c r="AC4058" s="225"/>
      <c r="AD4058" s="2">
        <f t="shared" si="1291"/>
        <v>0</v>
      </c>
      <c r="AE4058" s="2">
        <f t="shared" si="1292"/>
        <v>0</v>
      </c>
      <c r="AF4058" s="226"/>
      <c r="AG4058" s="219">
        <f t="shared" si="1296"/>
        <v>0</v>
      </c>
      <c r="AH4058" s="234">
        <f t="shared" si="1297"/>
        <v>0</v>
      </c>
      <c r="AI4058" s="214">
        <f t="shared" si="1305"/>
        <v>0</v>
      </c>
      <c r="AK4058" s="229">
        <f t="shared" si="1298"/>
        <v>0</v>
      </c>
      <c r="AL4058" s="226"/>
      <c r="AM4058" s="15"/>
      <c r="AN4058" s="232" t="e">
        <f t="shared" si="1299"/>
        <v>#DIV/0!</v>
      </c>
      <c r="AO4058" s="214">
        <f t="shared" si="1293"/>
        <v>0</v>
      </c>
      <c r="AQ4058" s="210"/>
      <c r="AR4058" s="231"/>
      <c r="AS4058" s="15"/>
      <c r="AT4058" s="232">
        <f t="shared" si="1300"/>
        <v>0</v>
      </c>
      <c r="AU4058" s="235">
        <f t="shared" si="1301"/>
        <v>0</v>
      </c>
      <c r="AY4058" s="210"/>
      <c r="AZ4058" s="231"/>
      <c r="BA4058" s="15"/>
      <c r="BB4058" s="232">
        <f t="shared" si="1290"/>
        <v>0</v>
      </c>
      <c r="BC4058" s="235">
        <f t="shared" si="1302"/>
        <v>0</v>
      </c>
      <c r="BG4058" s="210"/>
      <c r="BH4058" s="231"/>
      <c r="BI4058" s="15"/>
      <c r="BJ4058" s="232">
        <f t="shared" si="1294"/>
        <v>0</v>
      </c>
      <c r="BK4058" s="235">
        <f t="shared" si="1303"/>
        <v>0</v>
      </c>
      <c r="BM4058" s="109">
        <f t="shared" si="1295"/>
        <v>-6.2144866920150923</v>
      </c>
      <c r="BN4058" s="213"/>
      <c r="BR4058" s="228"/>
      <c r="BS4058" s="311"/>
      <c r="BT4058" s="3"/>
      <c r="BU4058" s="213"/>
      <c r="BV4058" s="213"/>
      <c r="BW4058" s="291"/>
    </row>
    <row r="4059" spans="1:75" x14ac:dyDescent="0.2">
      <c r="A4059" s="210"/>
      <c r="B4059" s="211"/>
      <c r="C4059" s="848" t="str">
        <f ca="1">IF(ISERR(AVERAGE(INDIRECT("B"&amp;(ROW()-INT($B$1/2))):INDIRECT("B"&amp;(ROW()+INT($B$1/2))))),"",AVERAGE(INDIRECT("B"&amp;(ROW()-INT($B$1/2))):INDIRECT("B"&amp;(ROW()+INT($B$1/2)))))</f>
        <v/>
      </c>
      <c r="D4059" s="848">
        <f t="shared" si="1289"/>
        <v>0</v>
      </c>
      <c r="E4059" s="275"/>
      <c r="F4059" s="15"/>
      <c r="G4059" s="3"/>
      <c r="H4059" s="3"/>
      <c r="I4059" s="3"/>
      <c r="J4059" s="3"/>
      <c r="K4059" s="3"/>
      <c r="L4059" s="554"/>
      <c r="M4059" s="545"/>
      <c r="N4059" s="546"/>
      <c r="O4059" s="5"/>
      <c r="P4059" s="216"/>
      <c r="Q4059" s="217"/>
      <c r="R4059" s="218"/>
      <c r="S4059" s="219">
        <f t="shared" si="1306"/>
        <v>0</v>
      </c>
      <c r="T4059" s="220">
        <f t="shared" si="1307"/>
        <v>0</v>
      </c>
      <c r="U4059" s="214">
        <f t="shared" si="1304"/>
        <v>0</v>
      </c>
      <c r="W4059" s="221"/>
      <c r="X4059" s="222"/>
      <c r="Y4059" s="222"/>
      <c r="Z4059" s="223"/>
      <c r="AA4059" s="222"/>
      <c r="AB4059" s="224"/>
      <c r="AC4059" s="225"/>
      <c r="AD4059" s="2">
        <f t="shared" si="1291"/>
        <v>0</v>
      </c>
      <c r="AE4059" s="2">
        <f t="shared" si="1292"/>
        <v>0</v>
      </c>
      <c r="AF4059" s="226"/>
      <c r="AG4059" s="219">
        <f t="shared" si="1296"/>
        <v>0</v>
      </c>
      <c r="AH4059" s="234">
        <f t="shared" si="1297"/>
        <v>0</v>
      </c>
      <c r="AI4059" s="214">
        <f t="shared" si="1305"/>
        <v>0</v>
      </c>
      <c r="AK4059" s="229">
        <f t="shared" si="1298"/>
        <v>0</v>
      </c>
      <c r="AL4059" s="226"/>
      <c r="AM4059" s="15"/>
      <c r="AN4059" s="232" t="e">
        <f t="shared" si="1299"/>
        <v>#DIV/0!</v>
      </c>
      <c r="AO4059" s="214">
        <f t="shared" si="1293"/>
        <v>0</v>
      </c>
      <c r="AQ4059" s="210"/>
      <c r="AR4059" s="231"/>
      <c r="AS4059" s="15"/>
      <c r="AT4059" s="232">
        <f t="shared" si="1300"/>
        <v>0</v>
      </c>
      <c r="AU4059" s="235">
        <f t="shared" si="1301"/>
        <v>0</v>
      </c>
      <c r="AY4059" s="210"/>
      <c r="AZ4059" s="231"/>
      <c r="BA4059" s="15"/>
      <c r="BB4059" s="232">
        <f t="shared" si="1290"/>
        <v>0</v>
      </c>
      <c r="BC4059" s="235">
        <f t="shared" si="1302"/>
        <v>0</v>
      </c>
      <c r="BG4059" s="210"/>
      <c r="BH4059" s="231"/>
      <c r="BI4059" s="15"/>
      <c r="BJ4059" s="232">
        <f t="shared" si="1294"/>
        <v>0</v>
      </c>
      <c r="BK4059" s="235">
        <f t="shared" si="1303"/>
        <v>0</v>
      </c>
      <c r="BM4059" s="109">
        <f t="shared" si="1295"/>
        <v>-6.216319029512829</v>
      </c>
      <c r="BN4059" s="213"/>
      <c r="BR4059" s="228"/>
      <c r="BS4059" s="311"/>
      <c r="BT4059" s="3"/>
      <c r="BU4059" s="213"/>
      <c r="BV4059" s="213"/>
      <c r="BW4059" s="291"/>
    </row>
    <row r="4060" spans="1:75" x14ac:dyDescent="0.2">
      <c r="A4060" s="210"/>
      <c r="B4060" s="211"/>
      <c r="C4060" s="848" t="str">
        <f ca="1">IF(ISERR(AVERAGE(INDIRECT("B"&amp;(ROW()-INT($B$1/2))):INDIRECT("B"&amp;(ROW()+INT($B$1/2))))),"",AVERAGE(INDIRECT("B"&amp;(ROW()-INT($B$1/2))):INDIRECT("B"&amp;(ROW()+INT($B$1/2)))))</f>
        <v/>
      </c>
      <c r="D4060" s="848">
        <f t="shared" si="1289"/>
        <v>0</v>
      </c>
      <c r="E4060" s="275"/>
      <c r="F4060" s="15"/>
      <c r="G4060" s="3"/>
      <c r="H4060" s="3"/>
      <c r="I4060" s="3"/>
      <c r="J4060" s="3"/>
      <c r="K4060" s="3"/>
      <c r="L4060" s="554"/>
      <c r="M4060" s="545"/>
      <c r="N4060" s="546"/>
      <c r="O4060" s="5"/>
      <c r="P4060" s="216"/>
      <c r="Q4060" s="217"/>
      <c r="R4060" s="218"/>
      <c r="S4060" s="219">
        <f t="shared" si="1306"/>
        <v>0</v>
      </c>
      <c r="T4060" s="220">
        <f t="shared" si="1307"/>
        <v>0</v>
      </c>
      <c r="U4060" s="214">
        <f t="shared" si="1304"/>
        <v>0</v>
      </c>
      <c r="W4060" s="221"/>
      <c r="X4060" s="222"/>
      <c r="Y4060" s="222"/>
      <c r="Z4060" s="223"/>
      <c r="AA4060" s="222"/>
      <c r="AB4060" s="224"/>
      <c r="AC4060" s="225"/>
      <c r="AD4060" s="2">
        <f t="shared" si="1291"/>
        <v>0</v>
      </c>
      <c r="AE4060" s="2">
        <f t="shared" si="1292"/>
        <v>0</v>
      </c>
      <c r="AF4060" s="226"/>
      <c r="AG4060" s="219">
        <f t="shared" si="1296"/>
        <v>0</v>
      </c>
      <c r="AH4060" s="234">
        <f t="shared" si="1297"/>
        <v>0</v>
      </c>
      <c r="AI4060" s="214">
        <f t="shared" si="1305"/>
        <v>0</v>
      </c>
      <c r="AK4060" s="229">
        <f t="shared" si="1298"/>
        <v>0</v>
      </c>
      <c r="AL4060" s="226"/>
      <c r="AM4060" s="15"/>
      <c r="AN4060" s="232" t="e">
        <f t="shared" si="1299"/>
        <v>#DIV/0!</v>
      </c>
      <c r="AO4060" s="214">
        <f t="shared" si="1293"/>
        <v>0</v>
      </c>
      <c r="AQ4060" s="210"/>
      <c r="AR4060" s="231"/>
      <c r="AS4060" s="15"/>
      <c r="AT4060" s="232">
        <f t="shared" si="1300"/>
        <v>0</v>
      </c>
      <c r="AU4060" s="235">
        <f t="shared" si="1301"/>
        <v>0</v>
      </c>
      <c r="AY4060" s="210"/>
      <c r="AZ4060" s="231"/>
      <c r="BA4060" s="15"/>
      <c r="BB4060" s="232">
        <f t="shared" si="1290"/>
        <v>0</v>
      </c>
      <c r="BC4060" s="235">
        <f t="shared" si="1302"/>
        <v>0</v>
      </c>
      <c r="BG4060" s="210"/>
      <c r="BH4060" s="231"/>
      <c r="BI4060" s="15"/>
      <c r="BJ4060" s="232">
        <f t="shared" si="1294"/>
        <v>0</v>
      </c>
      <c r="BK4060" s="235">
        <f t="shared" si="1303"/>
        <v>0</v>
      </c>
      <c r="BM4060" s="109">
        <f t="shared" si="1295"/>
        <v>-6.2181513670105657</v>
      </c>
      <c r="BN4060" s="213"/>
      <c r="BR4060" s="228"/>
      <c r="BS4060" s="311"/>
      <c r="BT4060" s="3"/>
      <c r="BU4060" s="213"/>
      <c r="BV4060" s="213"/>
      <c r="BW4060" s="291"/>
    </row>
    <row r="4061" spans="1:75" x14ac:dyDescent="0.2">
      <c r="A4061" s="210"/>
      <c r="B4061" s="211"/>
      <c r="C4061" s="848" t="str">
        <f ca="1">IF(ISERR(AVERAGE(INDIRECT("B"&amp;(ROW()-INT($B$1/2))):INDIRECT("B"&amp;(ROW()+INT($B$1/2))))),"",AVERAGE(INDIRECT("B"&amp;(ROW()-INT($B$1/2))):INDIRECT("B"&amp;(ROW()+INT($B$1/2)))))</f>
        <v/>
      </c>
      <c r="D4061" s="848">
        <f t="shared" si="1289"/>
        <v>0</v>
      </c>
      <c r="E4061" s="275"/>
      <c r="F4061" s="15"/>
      <c r="G4061" s="3"/>
      <c r="H4061" s="3"/>
      <c r="I4061" s="3"/>
      <c r="J4061" s="3"/>
      <c r="K4061" s="3"/>
      <c r="L4061" s="554"/>
      <c r="M4061" s="545"/>
      <c r="N4061" s="546"/>
      <c r="O4061" s="5"/>
      <c r="P4061" s="216"/>
      <c r="Q4061" s="217"/>
      <c r="R4061" s="218"/>
      <c r="S4061" s="219">
        <f t="shared" si="1306"/>
        <v>0</v>
      </c>
      <c r="T4061" s="220">
        <f t="shared" si="1307"/>
        <v>0</v>
      </c>
      <c r="U4061" s="214">
        <f t="shared" si="1304"/>
        <v>0</v>
      </c>
      <c r="W4061" s="221"/>
      <c r="X4061" s="222"/>
      <c r="Y4061" s="222"/>
      <c r="Z4061" s="223"/>
      <c r="AA4061" s="222"/>
      <c r="AB4061" s="224"/>
      <c r="AC4061" s="225"/>
      <c r="AD4061" s="2">
        <f t="shared" si="1291"/>
        <v>0</v>
      </c>
      <c r="AE4061" s="2">
        <f t="shared" si="1292"/>
        <v>0</v>
      </c>
      <c r="AF4061" s="226"/>
      <c r="AG4061" s="219">
        <f t="shared" si="1296"/>
        <v>0</v>
      </c>
      <c r="AH4061" s="234">
        <f t="shared" si="1297"/>
        <v>0</v>
      </c>
      <c r="AI4061" s="214">
        <f t="shared" si="1305"/>
        <v>0</v>
      </c>
      <c r="AK4061" s="229">
        <f t="shared" si="1298"/>
        <v>0</v>
      </c>
      <c r="AL4061" s="226"/>
      <c r="AM4061" s="15"/>
      <c r="AN4061" s="232" t="e">
        <f t="shared" si="1299"/>
        <v>#DIV/0!</v>
      </c>
      <c r="AO4061" s="214">
        <f t="shared" si="1293"/>
        <v>0</v>
      </c>
      <c r="AQ4061" s="210"/>
      <c r="AR4061" s="231"/>
      <c r="AS4061" s="15"/>
      <c r="AT4061" s="232">
        <f t="shared" si="1300"/>
        <v>0</v>
      </c>
      <c r="AU4061" s="235">
        <f t="shared" si="1301"/>
        <v>0</v>
      </c>
      <c r="AY4061" s="210"/>
      <c r="AZ4061" s="231"/>
      <c r="BA4061" s="15"/>
      <c r="BB4061" s="232">
        <f t="shared" si="1290"/>
        <v>0</v>
      </c>
      <c r="BC4061" s="235">
        <f t="shared" si="1302"/>
        <v>0</v>
      </c>
      <c r="BG4061" s="210"/>
      <c r="BH4061" s="231"/>
      <c r="BI4061" s="15"/>
      <c r="BJ4061" s="232">
        <f t="shared" si="1294"/>
        <v>0</v>
      </c>
      <c r="BK4061" s="235">
        <f t="shared" si="1303"/>
        <v>0</v>
      </c>
      <c r="BM4061" s="109">
        <f t="shared" si="1295"/>
        <v>-6.2199837045083024</v>
      </c>
      <c r="BN4061" s="213"/>
      <c r="BR4061" s="228"/>
      <c r="BS4061" s="311"/>
      <c r="BT4061" s="3"/>
      <c r="BU4061" s="213"/>
      <c r="BV4061" s="213"/>
      <c r="BW4061" s="291"/>
    </row>
    <row r="4062" spans="1:75" x14ac:dyDescent="0.2">
      <c r="A4062" s="210"/>
      <c r="B4062" s="211"/>
      <c r="C4062" s="848" t="str">
        <f ca="1">IF(ISERR(AVERAGE(INDIRECT("B"&amp;(ROW()-INT($B$1/2))):INDIRECT("B"&amp;(ROW()+INT($B$1/2))))),"",AVERAGE(INDIRECT("B"&amp;(ROW()-INT($B$1/2))):INDIRECT("B"&amp;(ROW()+INT($B$1/2)))))</f>
        <v/>
      </c>
      <c r="D4062" s="848">
        <f t="shared" si="1289"/>
        <v>0</v>
      </c>
      <c r="E4062" s="275"/>
      <c r="F4062" s="15"/>
      <c r="G4062" s="3"/>
      <c r="H4062" s="3"/>
      <c r="I4062" s="3"/>
      <c r="J4062" s="3"/>
      <c r="K4062" s="3"/>
      <c r="L4062" s="554"/>
      <c r="M4062" s="545"/>
      <c r="N4062" s="546"/>
      <c r="O4062" s="5"/>
      <c r="P4062" s="216"/>
      <c r="Q4062" s="217"/>
      <c r="R4062" s="218"/>
      <c r="S4062" s="219">
        <f t="shared" si="1306"/>
        <v>0</v>
      </c>
      <c r="T4062" s="220">
        <f t="shared" si="1307"/>
        <v>0</v>
      </c>
      <c r="U4062" s="214">
        <f t="shared" si="1304"/>
        <v>0</v>
      </c>
      <c r="W4062" s="221"/>
      <c r="X4062" s="222"/>
      <c r="Y4062" s="222"/>
      <c r="Z4062" s="223"/>
      <c r="AA4062" s="222"/>
      <c r="AB4062" s="224"/>
      <c r="AC4062" s="225"/>
      <c r="AD4062" s="2">
        <f t="shared" si="1291"/>
        <v>0</v>
      </c>
      <c r="AE4062" s="2">
        <f t="shared" si="1292"/>
        <v>0</v>
      </c>
      <c r="AF4062" s="226"/>
      <c r="AG4062" s="219">
        <f t="shared" si="1296"/>
        <v>0</v>
      </c>
      <c r="AH4062" s="234">
        <f t="shared" si="1297"/>
        <v>0</v>
      </c>
      <c r="AI4062" s="214">
        <f t="shared" si="1305"/>
        <v>0</v>
      </c>
      <c r="AK4062" s="229">
        <f t="shared" si="1298"/>
        <v>0</v>
      </c>
      <c r="AL4062" s="226"/>
      <c r="AM4062" s="15"/>
      <c r="AN4062" s="232" t="e">
        <f t="shared" si="1299"/>
        <v>#DIV/0!</v>
      </c>
      <c r="AO4062" s="214">
        <f t="shared" si="1293"/>
        <v>0</v>
      </c>
      <c r="AQ4062" s="210"/>
      <c r="AR4062" s="231"/>
      <c r="AS4062" s="15"/>
      <c r="AT4062" s="232">
        <f t="shared" si="1300"/>
        <v>0</v>
      </c>
      <c r="AU4062" s="235">
        <f t="shared" si="1301"/>
        <v>0</v>
      </c>
      <c r="AY4062" s="210"/>
      <c r="AZ4062" s="231"/>
      <c r="BA4062" s="15"/>
      <c r="BB4062" s="232">
        <f t="shared" si="1290"/>
        <v>0</v>
      </c>
      <c r="BC4062" s="235">
        <f t="shared" si="1302"/>
        <v>0</v>
      </c>
      <c r="BG4062" s="210"/>
      <c r="BH4062" s="231"/>
      <c r="BI4062" s="15"/>
      <c r="BJ4062" s="232">
        <f t="shared" si="1294"/>
        <v>0</v>
      </c>
      <c r="BK4062" s="235">
        <f t="shared" si="1303"/>
        <v>0</v>
      </c>
      <c r="BM4062" s="109">
        <f t="shared" si="1295"/>
        <v>-6.2218160420060391</v>
      </c>
      <c r="BN4062" s="213"/>
      <c r="BR4062" s="228"/>
      <c r="BS4062" s="311"/>
      <c r="BT4062" s="3"/>
      <c r="BU4062" s="213"/>
      <c r="BV4062" s="213"/>
      <c r="BW4062" s="291"/>
    </row>
    <row r="4063" spans="1:75" x14ac:dyDescent="0.2">
      <c r="A4063" s="210"/>
      <c r="B4063" s="211"/>
      <c r="C4063" s="848" t="str">
        <f ca="1">IF(ISERR(AVERAGE(INDIRECT("B"&amp;(ROW()-INT($B$1/2))):INDIRECT("B"&amp;(ROW()+INT($B$1/2))))),"",AVERAGE(INDIRECT("B"&amp;(ROW()-INT($B$1/2))):INDIRECT("B"&amp;(ROW()+INT($B$1/2)))))</f>
        <v/>
      </c>
      <c r="D4063" s="848">
        <f t="shared" si="1289"/>
        <v>0</v>
      </c>
      <c r="E4063" s="275"/>
      <c r="F4063" s="15"/>
      <c r="G4063" s="3"/>
      <c r="H4063" s="3"/>
      <c r="I4063" s="3"/>
      <c r="J4063" s="3"/>
      <c r="K4063" s="3"/>
      <c r="L4063" s="554"/>
      <c r="M4063" s="545"/>
      <c r="N4063" s="546"/>
      <c r="O4063" s="5"/>
      <c r="P4063" s="216"/>
      <c r="Q4063" s="217"/>
      <c r="R4063" s="218"/>
      <c r="S4063" s="219">
        <f t="shared" si="1306"/>
        <v>0</v>
      </c>
      <c r="T4063" s="220">
        <f t="shared" si="1307"/>
        <v>0</v>
      </c>
      <c r="U4063" s="214">
        <f t="shared" si="1304"/>
        <v>0</v>
      </c>
      <c r="W4063" s="221"/>
      <c r="X4063" s="222"/>
      <c r="Y4063" s="222"/>
      <c r="Z4063" s="223"/>
      <c r="AA4063" s="222"/>
      <c r="AB4063" s="224"/>
      <c r="AC4063" s="225"/>
      <c r="AD4063" s="2">
        <f t="shared" si="1291"/>
        <v>0</v>
      </c>
      <c r="AE4063" s="2">
        <f t="shared" si="1292"/>
        <v>0</v>
      </c>
      <c r="AF4063" s="226"/>
      <c r="AG4063" s="219">
        <f t="shared" si="1296"/>
        <v>0</v>
      </c>
      <c r="AH4063" s="234">
        <f t="shared" si="1297"/>
        <v>0</v>
      </c>
      <c r="AI4063" s="214">
        <f t="shared" si="1305"/>
        <v>0</v>
      </c>
      <c r="AK4063" s="229">
        <f t="shared" si="1298"/>
        <v>0</v>
      </c>
      <c r="AL4063" s="226"/>
      <c r="AM4063" s="15"/>
      <c r="AN4063" s="232" t="e">
        <f t="shared" si="1299"/>
        <v>#DIV/0!</v>
      </c>
      <c r="AO4063" s="214">
        <f t="shared" si="1293"/>
        <v>0</v>
      </c>
      <c r="AQ4063" s="210"/>
      <c r="AR4063" s="231"/>
      <c r="AS4063" s="15"/>
      <c r="AT4063" s="232">
        <f t="shared" si="1300"/>
        <v>0</v>
      </c>
      <c r="AU4063" s="235">
        <f t="shared" si="1301"/>
        <v>0</v>
      </c>
      <c r="AY4063" s="210"/>
      <c r="AZ4063" s="231"/>
      <c r="BA4063" s="15"/>
      <c r="BB4063" s="232">
        <f t="shared" si="1290"/>
        <v>0</v>
      </c>
      <c r="BC4063" s="235">
        <f t="shared" si="1302"/>
        <v>0</v>
      </c>
      <c r="BG4063" s="210"/>
      <c r="BH4063" s="231"/>
      <c r="BI4063" s="15"/>
      <c r="BJ4063" s="232">
        <f t="shared" si="1294"/>
        <v>0</v>
      </c>
      <c r="BK4063" s="235">
        <f t="shared" si="1303"/>
        <v>0</v>
      </c>
      <c r="BM4063" s="109">
        <f t="shared" si="1295"/>
        <v>-6.2236483795037758</v>
      </c>
      <c r="BN4063" s="213"/>
      <c r="BR4063" s="228"/>
      <c r="BS4063" s="311"/>
      <c r="BT4063" s="3"/>
      <c r="BU4063" s="213"/>
      <c r="BV4063" s="213"/>
      <c r="BW4063" s="291"/>
    </row>
    <row r="4064" spans="1:75" x14ac:dyDescent="0.2">
      <c r="A4064" s="210"/>
      <c r="B4064" s="211"/>
      <c r="C4064" s="848" t="str">
        <f ca="1">IF(ISERR(AVERAGE(INDIRECT("B"&amp;(ROW()-INT($B$1/2))):INDIRECT("B"&amp;(ROW()+INT($B$1/2))))),"",AVERAGE(INDIRECT("B"&amp;(ROW()-INT($B$1/2))):INDIRECT("B"&amp;(ROW()+INT($B$1/2)))))</f>
        <v/>
      </c>
      <c r="D4064" s="848">
        <f t="shared" si="1289"/>
        <v>0</v>
      </c>
      <c r="E4064" s="275"/>
      <c r="F4064" s="15"/>
      <c r="G4064" s="3"/>
      <c r="H4064" s="3"/>
      <c r="I4064" s="3"/>
      <c r="J4064" s="3"/>
      <c r="K4064" s="3"/>
      <c r="L4064" s="554"/>
      <c r="M4064" s="545"/>
      <c r="N4064" s="546"/>
      <c r="O4064" s="5"/>
      <c r="P4064" s="216"/>
      <c r="Q4064" s="217"/>
      <c r="R4064" s="218"/>
      <c r="S4064" s="219">
        <f t="shared" si="1306"/>
        <v>0</v>
      </c>
      <c r="T4064" s="220">
        <f t="shared" si="1307"/>
        <v>0</v>
      </c>
      <c r="U4064" s="214">
        <f t="shared" si="1304"/>
        <v>0</v>
      </c>
      <c r="W4064" s="221"/>
      <c r="X4064" s="222"/>
      <c r="Y4064" s="222"/>
      <c r="Z4064" s="223"/>
      <c r="AA4064" s="222"/>
      <c r="AB4064" s="224"/>
      <c r="AC4064" s="225"/>
      <c r="AD4064" s="2">
        <f t="shared" si="1291"/>
        <v>0</v>
      </c>
      <c r="AE4064" s="2">
        <f t="shared" si="1292"/>
        <v>0</v>
      </c>
      <c r="AF4064" s="226"/>
      <c r="AG4064" s="219">
        <f t="shared" si="1296"/>
        <v>0</v>
      </c>
      <c r="AH4064" s="234">
        <f t="shared" si="1297"/>
        <v>0</v>
      </c>
      <c r="AI4064" s="214">
        <f t="shared" si="1305"/>
        <v>0</v>
      </c>
      <c r="AK4064" s="229">
        <f t="shared" si="1298"/>
        <v>0</v>
      </c>
      <c r="AL4064" s="226"/>
      <c r="AM4064" s="15"/>
      <c r="AN4064" s="232" t="e">
        <f t="shared" si="1299"/>
        <v>#DIV/0!</v>
      </c>
      <c r="AO4064" s="214">
        <f t="shared" si="1293"/>
        <v>0</v>
      </c>
      <c r="AQ4064" s="210"/>
      <c r="AR4064" s="231"/>
      <c r="AS4064" s="15"/>
      <c r="AT4064" s="232">
        <f t="shared" si="1300"/>
        <v>0</v>
      </c>
      <c r="AU4064" s="235">
        <f t="shared" si="1301"/>
        <v>0</v>
      </c>
      <c r="AY4064" s="210"/>
      <c r="AZ4064" s="231"/>
      <c r="BA4064" s="15"/>
      <c r="BB4064" s="232">
        <f t="shared" si="1290"/>
        <v>0</v>
      </c>
      <c r="BC4064" s="235">
        <f t="shared" si="1302"/>
        <v>0</v>
      </c>
      <c r="BG4064" s="210"/>
      <c r="BH4064" s="231"/>
      <c r="BI4064" s="15"/>
      <c r="BJ4064" s="232">
        <f t="shared" si="1294"/>
        <v>0</v>
      </c>
      <c r="BK4064" s="235">
        <f t="shared" si="1303"/>
        <v>0</v>
      </c>
      <c r="BM4064" s="109">
        <f t="shared" si="1295"/>
        <v>-6.2254807170015125</v>
      </c>
      <c r="BN4064" s="213"/>
      <c r="BR4064" s="228"/>
      <c r="BS4064" s="311"/>
      <c r="BT4064" s="3"/>
      <c r="BU4064" s="213"/>
      <c r="BV4064" s="213"/>
      <c r="BW4064" s="291"/>
    </row>
    <row r="4065" spans="1:75" x14ac:dyDescent="0.2">
      <c r="A4065" s="210"/>
      <c r="B4065" s="211"/>
      <c r="C4065" s="848" t="str">
        <f ca="1">IF(ISERR(AVERAGE(INDIRECT("B"&amp;(ROW()-INT($B$1/2))):INDIRECT("B"&amp;(ROW()+INT($B$1/2))))),"",AVERAGE(INDIRECT("B"&amp;(ROW()-INT($B$1/2))):INDIRECT("B"&amp;(ROW()+INT($B$1/2)))))</f>
        <v/>
      </c>
      <c r="D4065" s="848">
        <f t="shared" si="1289"/>
        <v>0</v>
      </c>
      <c r="E4065" s="275"/>
      <c r="F4065" s="15"/>
      <c r="G4065" s="3"/>
      <c r="H4065" s="3"/>
      <c r="I4065" s="3"/>
      <c r="J4065" s="3"/>
      <c r="K4065" s="3"/>
      <c r="L4065" s="554"/>
      <c r="M4065" s="545"/>
      <c r="N4065" s="546"/>
      <c r="O4065" s="5"/>
      <c r="P4065" s="216"/>
      <c r="Q4065" s="217"/>
      <c r="R4065" s="218"/>
      <c r="S4065" s="219">
        <f t="shared" si="1306"/>
        <v>0</v>
      </c>
      <c r="T4065" s="220">
        <f t="shared" si="1307"/>
        <v>0</v>
      </c>
      <c r="U4065" s="214">
        <f t="shared" si="1304"/>
        <v>0</v>
      </c>
      <c r="W4065" s="221"/>
      <c r="X4065" s="222"/>
      <c r="Y4065" s="222"/>
      <c r="Z4065" s="223"/>
      <c r="AA4065" s="222"/>
      <c r="AB4065" s="224"/>
      <c r="AC4065" s="225"/>
      <c r="AD4065" s="2">
        <f t="shared" si="1291"/>
        <v>0</v>
      </c>
      <c r="AE4065" s="2">
        <f t="shared" si="1292"/>
        <v>0</v>
      </c>
      <c r="AF4065" s="226"/>
      <c r="AG4065" s="219">
        <f t="shared" si="1296"/>
        <v>0</v>
      </c>
      <c r="AH4065" s="234">
        <f t="shared" si="1297"/>
        <v>0</v>
      </c>
      <c r="AI4065" s="214">
        <f t="shared" si="1305"/>
        <v>0</v>
      </c>
      <c r="AK4065" s="229">
        <f t="shared" si="1298"/>
        <v>0</v>
      </c>
      <c r="AL4065" s="226"/>
      <c r="AM4065" s="15"/>
      <c r="AN4065" s="232" t="e">
        <f t="shared" si="1299"/>
        <v>#DIV/0!</v>
      </c>
      <c r="AO4065" s="214">
        <f t="shared" si="1293"/>
        <v>0</v>
      </c>
      <c r="AQ4065" s="210"/>
      <c r="AR4065" s="231"/>
      <c r="AS4065" s="15"/>
      <c r="AT4065" s="232">
        <f t="shared" si="1300"/>
        <v>0</v>
      </c>
      <c r="AU4065" s="235">
        <f t="shared" si="1301"/>
        <v>0</v>
      </c>
      <c r="AY4065" s="210"/>
      <c r="AZ4065" s="231"/>
      <c r="BA4065" s="15"/>
      <c r="BB4065" s="232">
        <f t="shared" si="1290"/>
        <v>0</v>
      </c>
      <c r="BC4065" s="235">
        <f t="shared" si="1302"/>
        <v>0</v>
      </c>
      <c r="BG4065" s="210"/>
      <c r="BH4065" s="231"/>
      <c r="BI4065" s="15"/>
      <c r="BJ4065" s="232">
        <f t="shared" si="1294"/>
        <v>0</v>
      </c>
      <c r="BK4065" s="235">
        <f t="shared" si="1303"/>
        <v>0</v>
      </c>
      <c r="BM4065" s="109">
        <f t="shared" si="1295"/>
        <v>-6.2273130544992492</v>
      </c>
      <c r="BN4065" s="213"/>
      <c r="BR4065" s="228"/>
      <c r="BS4065" s="311"/>
      <c r="BT4065" s="3"/>
      <c r="BU4065" s="213"/>
      <c r="BV4065" s="213"/>
      <c r="BW4065" s="291"/>
    </row>
    <row r="4066" spans="1:75" x14ac:dyDescent="0.2">
      <c r="A4066" s="210"/>
      <c r="B4066" s="211"/>
      <c r="C4066" s="848" t="str">
        <f ca="1">IF(ISERR(AVERAGE(INDIRECT("B"&amp;(ROW()-INT($B$1/2))):INDIRECT("B"&amp;(ROW()+INT($B$1/2))))),"",AVERAGE(INDIRECT("B"&amp;(ROW()-INT($B$1/2))):INDIRECT("B"&amp;(ROW()+INT($B$1/2)))))</f>
        <v/>
      </c>
      <c r="D4066" s="848">
        <f t="shared" si="1289"/>
        <v>0</v>
      </c>
      <c r="E4066" s="275"/>
      <c r="F4066" s="15"/>
      <c r="G4066" s="3"/>
      <c r="H4066" s="3"/>
      <c r="I4066" s="3"/>
      <c r="J4066" s="3"/>
      <c r="K4066" s="3"/>
      <c r="L4066" s="554"/>
      <c r="M4066" s="545"/>
      <c r="N4066" s="546"/>
      <c r="O4066" s="5"/>
      <c r="P4066" s="216"/>
      <c r="Q4066" s="217"/>
      <c r="R4066" s="218"/>
      <c r="S4066" s="219">
        <f t="shared" si="1306"/>
        <v>0</v>
      </c>
      <c r="T4066" s="220">
        <f t="shared" si="1307"/>
        <v>0</v>
      </c>
      <c r="U4066" s="214">
        <f t="shared" si="1304"/>
        <v>0</v>
      </c>
      <c r="W4066" s="221"/>
      <c r="X4066" s="222"/>
      <c r="Y4066" s="222"/>
      <c r="Z4066" s="223"/>
      <c r="AA4066" s="222"/>
      <c r="AB4066" s="224"/>
      <c r="AC4066" s="225"/>
      <c r="AD4066" s="2">
        <f t="shared" si="1291"/>
        <v>0</v>
      </c>
      <c r="AE4066" s="2">
        <f t="shared" si="1292"/>
        <v>0</v>
      </c>
      <c r="AF4066" s="226"/>
      <c r="AG4066" s="219">
        <f t="shared" si="1296"/>
        <v>0</v>
      </c>
      <c r="AH4066" s="234">
        <f t="shared" si="1297"/>
        <v>0</v>
      </c>
      <c r="AI4066" s="214">
        <f t="shared" si="1305"/>
        <v>0</v>
      </c>
      <c r="AK4066" s="229">
        <f t="shared" si="1298"/>
        <v>0</v>
      </c>
      <c r="AL4066" s="226"/>
      <c r="AM4066" s="15"/>
      <c r="AN4066" s="232" t="e">
        <f t="shared" si="1299"/>
        <v>#DIV/0!</v>
      </c>
      <c r="AO4066" s="214">
        <f t="shared" si="1293"/>
        <v>0</v>
      </c>
      <c r="AQ4066" s="210"/>
      <c r="AR4066" s="231"/>
      <c r="AS4066" s="15"/>
      <c r="AT4066" s="232">
        <f t="shared" si="1300"/>
        <v>0</v>
      </c>
      <c r="AU4066" s="235">
        <f t="shared" si="1301"/>
        <v>0</v>
      </c>
      <c r="AY4066" s="210"/>
      <c r="AZ4066" s="231"/>
      <c r="BA4066" s="15"/>
      <c r="BB4066" s="232">
        <f t="shared" si="1290"/>
        <v>0</v>
      </c>
      <c r="BC4066" s="235">
        <f t="shared" si="1302"/>
        <v>0</v>
      </c>
      <c r="BG4066" s="210"/>
      <c r="BH4066" s="231"/>
      <c r="BI4066" s="15"/>
      <c r="BJ4066" s="232">
        <f t="shared" si="1294"/>
        <v>0</v>
      </c>
      <c r="BK4066" s="235">
        <f t="shared" si="1303"/>
        <v>0</v>
      </c>
      <c r="BM4066" s="109">
        <f t="shared" si="1295"/>
        <v>-6.2291453919969859</v>
      </c>
      <c r="BN4066" s="213"/>
      <c r="BR4066" s="228"/>
      <c r="BS4066" s="311"/>
      <c r="BT4066" s="3"/>
      <c r="BU4066" s="213"/>
      <c r="BV4066" s="213"/>
      <c r="BW4066" s="291"/>
    </row>
    <row r="4067" spans="1:75" x14ac:dyDescent="0.2">
      <c r="A4067" s="210"/>
      <c r="B4067" s="211"/>
      <c r="C4067" s="848" t="str">
        <f ca="1">IF(ISERR(AVERAGE(INDIRECT("B"&amp;(ROW()-INT($B$1/2))):INDIRECT("B"&amp;(ROW()+INT($B$1/2))))),"",AVERAGE(INDIRECT("B"&amp;(ROW()-INT($B$1/2))):INDIRECT("B"&amp;(ROW()+INT($B$1/2)))))</f>
        <v/>
      </c>
      <c r="D4067" s="848">
        <f t="shared" si="1289"/>
        <v>0</v>
      </c>
      <c r="E4067" s="275"/>
      <c r="F4067" s="15"/>
      <c r="G4067" s="3"/>
      <c r="H4067" s="3"/>
      <c r="I4067" s="3"/>
      <c r="J4067" s="3"/>
      <c r="K4067" s="3"/>
      <c r="L4067" s="554"/>
      <c r="M4067" s="545"/>
      <c r="N4067" s="546"/>
      <c r="O4067" s="5"/>
      <c r="P4067" s="216"/>
      <c r="Q4067" s="217"/>
      <c r="R4067" s="218"/>
      <c r="S4067" s="219">
        <f t="shared" si="1306"/>
        <v>0</v>
      </c>
      <c r="T4067" s="220">
        <f t="shared" si="1307"/>
        <v>0</v>
      </c>
      <c r="U4067" s="214">
        <f t="shared" si="1304"/>
        <v>0</v>
      </c>
      <c r="W4067" s="221"/>
      <c r="X4067" s="222"/>
      <c r="Y4067" s="222"/>
      <c r="Z4067" s="223"/>
      <c r="AA4067" s="222"/>
      <c r="AB4067" s="224"/>
      <c r="AC4067" s="225"/>
      <c r="AD4067" s="2">
        <f t="shared" si="1291"/>
        <v>0</v>
      </c>
      <c r="AE4067" s="2">
        <f t="shared" si="1292"/>
        <v>0</v>
      </c>
      <c r="AF4067" s="226"/>
      <c r="AG4067" s="219">
        <f t="shared" si="1296"/>
        <v>0</v>
      </c>
      <c r="AH4067" s="234">
        <f t="shared" si="1297"/>
        <v>0</v>
      </c>
      <c r="AI4067" s="214">
        <f t="shared" si="1305"/>
        <v>0</v>
      </c>
      <c r="AK4067" s="229">
        <f t="shared" si="1298"/>
        <v>0</v>
      </c>
      <c r="AL4067" s="226"/>
      <c r="AM4067" s="15"/>
      <c r="AN4067" s="232" t="e">
        <f t="shared" si="1299"/>
        <v>#DIV/0!</v>
      </c>
      <c r="AO4067" s="214">
        <f t="shared" si="1293"/>
        <v>0</v>
      </c>
      <c r="AQ4067" s="210"/>
      <c r="AR4067" s="231"/>
      <c r="AS4067" s="15"/>
      <c r="AT4067" s="232">
        <f t="shared" si="1300"/>
        <v>0</v>
      </c>
      <c r="AU4067" s="235">
        <f t="shared" si="1301"/>
        <v>0</v>
      </c>
      <c r="AY4067" s="210"/>
      <c r="AZ4067" s="231"/>
      <c r="BA4067" s="15"/>
      <c r="BB4067" s="232">
        <f t="shared" si="1290"/>
        <v>0</v>
      </c>
      <c r="BC4067" s="235">
        <f t="shared" si="1302"/>
        <v>0</v>
      </c>
      <c r="BG4067" s="210"/>
      <c r="BH4067" s="231"/>
      <c r="BI4067" s="15"/>
      <c r="BJ4067" s="232">
        <f t="shared" si="1294"/>
        <v>0</v>
      </c>
      <c r="BK4067" s="235">
        <f t="shared" si="1303"/>
        <v>0</v>
      </c>
      <c r="BM4067" s="109">
        <f t="shared" si="1295"/>
        <v>-6.2309777294947226</v>
      </c>
      <c r="BN4067" s="213"/>
      <c r="BR4067" s="228"/>
      <c r="BS4067" s="311"/>
      <c r="BT4067" s="3"/>
      <c r="BU4067" s="213"/>
      <c r="BV4067" s="213"/>
      <c r="BW4067" s="291"/>
    </row>
    <row r="4068" spans="1:75" x14ac:dyDescent="0.2">
      <c r="A4068" s="210"/>
      <c r="B4068" s="211"/>
      <c r="C4068" s="848" t="str">
        <f ca="1">IF(ISERR(AVERAGE(INDIRECT("B"&amp;(ROW()-INT($B$1/2))):INDIRECT("B"&amp;(ROW()+INT($B$1/2))))),"",AVERAGE(INDIRECT("B"&amp;(ROW()-INT($B$1/2))):INDIRECT("B"&amp;(ROW()+INT($B$1/2)))))</f>
        <v/>
      </c>
      <c r="D4068" s="848">
        <f t="shared" si="1289"/>
        <v>0</v>
      </c>
      <c r="E4068" s="275"/>
      <c r="F4068" s="15"/>
      <c r="G4068" s="3"/>
      <c r="H4068" s="3"/>
      <c r="I4068" s="3"/>
      <c r="J4068" s="3"/>
      <c r="K4068" s="3"/>
      <c r="L4068" s="554"/>
      <c r="M4068" s="545"/>
      <c r="N4068" s="546"/>
      <c r="O4068" s="5"/>
      <c r="P4068" s="216"/>
      <c r="Q4068" s="217"/>
      <c r="R4068" s="218"/>
      <c r="S4068" s="219">
        <f t="shared" si="1306"/>
        <v>0</v>
      </c>
      <c r="T4068" s="220">
        <f t="shared" si="1307"/>
        <v>0</v>
      </c>
      <c r="U4068" s="214">
        <f t="shared" si="1304"/>
        <v>0</v>
      </c>
      <c r="W4068" s="221"/>
      <c r="X4068" s="222"/>
      <c r="Y4068" s="222"/>
      <c r="Z4068" s="223"/>
      <c r="AA4068" s="222"/>
      <c r="AB4068" s="224"/>
      <c r="AC4068" s="225"/>
      <c r="AD4068" s="2">
        <f t="shared" si="1291"/>
        <v>0</v>
      </c>
      <c r="AE4068" s="2">
        <f t="shared" si="1292"/>
        <v>0</v>
      </c>
      <c r="AF4068" s="226"/>
      <c r="AG4068" s="219">
        <f t="shared" si="1296"/>
        <v>0</v>
      </c>
      <c r="AH4068" s="234">
        <f t="shared" si="1297"/>
        <v>0</v>
      </c>
      <c r="AI4068" s="214">
        <f t="shared" si="1305"/>
        <v>0</v>
      </c>
      <c r="AK4068" s="229">
        <f t="shared" si="1298"/>
        <v>0</v>
      </c>
      <c r="AL4068" s="226"/>
      <c r="AM4068" s="15"/>
      <c r="AN4068" s="232" t="e">
        <f t="shared" si="1299"/>
        <v>#DIV/0!</v>
      </c>
      <c r="AO4068" s="214">
        <f t="shared" si="1293"/>
        <v>0</v>
      </c>
      <c r="AQ4068" s="210"/>
      <c r="AR4068" s="231"/>
      <c r="AS4068" s="15"/>
      <c r="AT4068" s="232">
        <f t="shared" si="1300"/>
        <v>0</v>
      </c>
      <c r="AU4068" s="235">
        <f t="shared" si="1301"/>
        <v>0</v>
      </c>
      <c r="AY4068" s="210"/>
      <c r="AZ4068" s="231"/>
      <c r="BA4068" s="15"/>
      <c r="BB4068" s="232">
        <f t="shared" si="1290"/>
        <v>0</v>
      </c>
      <c r="BC4068" s="235">
        <f t="shared" si="1302"/>
        <v>0</v>
      </c>
      <c r="BG4068" s="210"/>
      <c r="BH4068" s="231"/>
      <c r="BI4068" s="15"/>
      <c r="BJ4068" s="232">
        <f t="shared" si="1294"/>
        <v>0</v>
      </c>
      <c r="BK4068" s="235">
        <f t="shared" si="1303"/>
        <v>0</v>
      </c>
      <c r="BM4068" s="109">
        <f t="shared" si="1295"/>
        <v>-6.2328100669924593</v>
      </c>
      <c r="BN4068" s="213"/>
      <c r="BR4068" s="228"/>
      <c r="BS4068" s="311"/>
      <c r="BT4068" s="3"/>
      <c r="BU4068" s="213"/>
      <c r="BV4068" s="213"/>
      <c r="BW4068" s="291"/>
    </row>
    <row r="4069" spans="1:75" x14ac:dyDescent="0.2">
      <c r="A4069" s="210"/>
      <c r="B4069" s="211"/>
      <c r="C4069" s="848" t="str">
        <f ca="1">IF(ISERR(AVERAGE(INDIRECT("B"&amp;(ROW()-INT($B$1/2))):INDIRECT("B"&amp;(ROW()+INT($B$1/2))))),"",AVERAGE(INDIRECT("B"&amp;(ROW()-INT($B$1/2))):INDIRECT("B"&amp;(ROW()+INT($B$1/2)))))</f>
        <v/>
      </c>
      <c r="D4069" s="848">
        <f t="shared" si="1289"/>
        <v>0</v>
      </c>
      <c r="E4069" s="275"/>
      <c r="F4069" s="15"/>
      <c r="G4069" s="3"/>
      <c r="H4069" s="3"/>
      <c r="I4069" s="3"/>
      <c r="J4069" s="3"/>
      <c r="K4069" s="3"/>
      <c r="L4069" s="554"/>
      <c r="M4069" s="545"/>
      <c r="N4069" s="546"/>
      <c r="O4069" s="5"/>
      <c r="P4069" s="216"/>
      <c r="Q4069" s="217"/>
      <c r="R4069" s="218"/>
      <c r="S4069" s="219">
        <f t="shared" si="1306"/>
        <v>0</v>
      </c>
      <c r="T4069" s="220">
        <f t="shared" si="1307"/>
        <v>0</v>
      </c>
      <c r="U4069" s="214">
        <f t="shared" si="1304"/>
        <v>0</v>
      </c>
      <c r="W4069" s="221"/>
      <c r="X4069" s="222"/>
      <c r="Y4069" s="222"/>
      <c r="Z4069" s="223"/>
      <c r="AA4069" s="222"/>
      <c r="AB4069" s="224"/>
      <c r="AC4069" s="225"/>
      <c r="AD4069" s="2">
        <f t="shared" si="1291"/>
        <v>0</v>
      </c>
      <c r="AE4069" s="2">
        <f t="shared" si="1292"/>
        <v>0</v>
      </c>
      <c r="AF4069" s="226"/>
      <c r="AG4069" s="219">
        <f t="shared" si="1296"/>
        <v>0</v>
      </c>
      <c r="AH4069" s="234">
        <f t="shared" si="1297"/>
        <v>0</v>
      </c>
      <c r="AI4069" s="214">
        <f t="shared" si="1305"/>
        <v>0</v>
      </c>
      <c r="AK4069" s="229">
        <f t="shared" si="1298"/>
        <v>0</v>
      </c>
      <c r="AL4069" s="226"/>
      <c r="AM4069" s="15"/>
      <c r="AN4069" s="232" t="e">
        <f t="shared" si="1299"/>
        <v>#DIV/0!</v>
      </c>
      <c r="AO4069" s="214">
        <f t="shared" si="1293"/>
        <v>0</v>
      </c>
      <c r="AQ4069" s="210"/>
      <c r="AR4069" s="231"/>
      <c r="AS4069" s="15"/>
      <c r="AT4069" s="232">
        <f t="shared" si="1300"/>
        <v>0</v>
      </c>
      <c r="AU4069" s="235">
        <f t="shared" si="1301"/>
        <v>0</v>
      </c>
      <c r="AY4069" s="210"/>
      <c r="AZ4069" s="231"/>
      <c r="BA4069" s="15"/>
      <c r="BB4069" s="232">
        <f t="shared" si="1290"/>
        <v>0</v>
      </c>
      <c r="BC4069" s="235">
        <f t="shared" si="1302"/>
        <v>0</v>
      </c>
      <c r="BG4069" s="210"/>
      <c r="BH4069" s="231"/>
      <c r="BI4069" s="15"/>
      <c r="BJ4069" s="232">
        <f t="shared" si="1294"/>
        <v>0</v>
      </c>
      <c r="BK4069" s="235">
        <f t="shared" si="1303"/>
        <v>0</v>
      </c>
      <c r="BM4069" s="109">
        <f t="shared" si="1295"/>
        <v>-6.234642404490196</v>
      </c>
      <c r="BN4069" s="213"/>
      <c r="BR4069" s="228"/>
      <c r="BS4069" s="311"/>
      <c r="BT4069" s="3"/>
      <c r="BU4069" s="213"/>
      <c r="BV4069" s="213"/>
      <c r="BW4069" s="291"/>
    </row>
    <row r="4070" spans="1:75" x14ac:dyDescent="0.2">
      <c r="A4070" s="210"/>
      <c r="B4070" s="211"/>
      <c r="C4070" s="848" t="str">
        <f ca="1">IF(ISERR(AVERAGE(INDIRECT("B"&amp;(ROW()-INT($B$1/2))):INDIRECT("B"&amp;(ROW()+INT($B$1/2))))),"",AVERAGE(INDIRECT("B"&amp;(ROW()-INT($B$1/2))):INDIRECT("B"&amp;(ROW()+INT($B$1/2)))))</f>
        <v/>
      </c>
      <c r="D4070" s="848">
        <f t="shared" si="1289"/>
        <v>0</v>
      </c>
      <c r="E4070" s="275"/>
      <c r="F4070" s="15"/>
      <c r="G4070" s="3"/>
      <c r="H4070" s="3"/>
      <c r="I4070" s="3"/>
      <c r="J4070" s="3"/>
      <c r="K4070" s="3"/>
      <c r="L4070" s="554"/>
      <c r="M4070" s="545"/>
      <c r="N4070" s="546"/>
      <c r="O4070" s="5"/>
      <c r="P4070" s="216"/>
      <c r="Q4070" s="217"/>
      <c r="R4070" s="218"/>
      <c r="S4070" s="219">
        <f t="shared" si="1306"/>
        <v>0</v>
      </c>
      <c r="T4070" s="220">
        <f t="shared" si="1307"/>
        <v>0</v>
      </c>
      <c r="U4070" s="214">
        <f t="shared" si="1304"/>
        <v>0</v>
      </c>
      <c r="W4070" s="221"/>
      <c r="X4070" s="222"/>
      <c r="Y4070" s="222"/>
      <c r="Z4070" s="223"/>
      <c r="AA4070" s="222"/>
      <c r="AB4070" s="224"/>
      <c r="AC4070" s="225"/>
      <c r="AD4070" s="2">
        <f t="shared" si="1291"/>
        <v>0</v>
      </c>
      <c r="AE4070" s="2">
        <f t="shared" si="1292"/>
        <v>0</v>
      </c>
      <c r="AF4070" s="226"/>
      <c r="AG4070" s="219">
        <f t="shared" si="1296"/>
        <v>0</v>
      </c>
      <c r="AH4070" s="234">
        <f t="shared" si="1297"/>
        <v>0</v>
      </c>
      <c r="AI4070" s="214">
        <f t="shared" si="1305"/>
        <v>0</v>
      </c>
      <c r="AK4070" s="229">
        <f t="shared" si="1298"/>
        <v>0</v>
      </c>
      <c r="AL4070" s="226"/>
      <c r="AM4070" s="15"/>
      <c r="AN4070" s="232" t="e">
        <f t="shared" si="1299"/>
        <v>#DIV/0!</v>
      </c>
      <c r="AO4070" s="214">
        <f t="shared" si="1293"/>
        <v>0</v>
      </c>
      <c r="AQ4070" s="210"/>
      <c r="AR4070" s="231"/>
      <c r="AS4070" s="15"/>
      <c r="AT4070" s="232">
        <f t="shared" si="1300"/>
        <v>0</v>
      </c>
      <c r="AU4070" s="235">
        <f t="shared" si="1301"/>
        <v>0</v>
      </c>
      <c r="AY4070" s="210"/>
      <c r="AZ4070" s="231"/>
      <c r="BA4070" s="15"/>
      <c r="BB4070" s="232">
        <f t="shared" si="1290"/>
        <v>0</v>
      </c>
      <c r="BC4070" s="235">
        <f t="shared" si="1302"/>
        <v>0</v>
      </c>
      <c r="BG4070" s="210"/>
      <c r="BH4070" s="231"/>
      <c r="BI4070" s="15"/>
      <c r="BJ4070" s="232">
        <f t="shared" si="1294"/>
        <v>0</v>
      </c>
      <c r="BK4070" s="235">
        <f t="shared" si="1303"/>
        <v>0</v>
      </c>
      <c r="BM4070" s="109">
        <f t="shared" si="1295"/>
        <v>-6.2364747419879327</v>
      </c>
      <c r="BN4070" s="213"/>
      <c r="BR4070" s="228"/>
      <c r="BS4070" s="311"/>
      <c r="BT4070" s="3"/>
      <c r="BU4070" s="213"/>
      <c r="BV4070" s="213"/>
      <c r="BW4070" s="291"/>
    </row>
    <row r="4071" spans="1:75" x14ac:dyDescent="0.2">
      <c r="A4071" s="210"/>
      <c r="B4071" s="211"/>
      <c r="C4071" s="848" t="str">
        <f ca="1">IF(ISERR(AVERAGE(INDIRECT("B"&amp;(ROW()-INT($B$1/2))):INDIRECT("B"&amp;(ROW()+INT($B$1/2))))),"",AVERAGE(INDIRECT("B"&amp;(ROW()-INT($B$1/2))):INDIRECT("B"&amp;(ROW()+INT($B$1/2)))))</f>
        <v/>
      </c>
      <c r="D4071" s="848">
        <f t="shared" si="1289"/>
        <v>0</v>
      </c>
      <c r="E4071" s="275"/>
      <c r="F4071" s="15"/>
      <c r="G4071" s="3"/>
      <c r="H4071" s="3"/>
      <c r="I4071" s="3"/>
      <c r="J4071" s="3"/>
      <c r="K4071" s="3"/>
      <c r="L4071" s="554"/>
      <c r="M4071" s="545"/>
      <c r="N4071" s="546"/>
      <c r="O4071" s="5"/>
      <c r="P4071" s="216"/>
      <c r="Q4071" s="217"/>
      <c r="R4071" s="218"/>
      <c r="S4071" s="219">
        <f t="shared" si="1306"/>
        <v>0</v>
      </c>
      <c r="T4071" s="220">
        <f t="shared" si="1307"/>
        <v>0</v>
      </c>
      <c r="U4071" s="214">
        <f t="shared" si="1304"/>
        <v>0</v>
      </c>
      <c r="W4071" s="221"/>
      <c r="X4071" s="222"/>
      <c r="Y4071" s="222"/>
      <c r="Z4071" s="223"/>
      <c r="AA4071" s="222"/>
      <c r="AB4071" s="224"/>
      <c r="AC4071" s="225"/>
      <c r="AD4071" s="2">
        <f t="shared" si="1291"/>
        <v>0</v>
      </c>
      <c r="AE4071" s="2">
        <f t="shared" si="1292"/>
        <v>0</v>
      </c>
      <c r="AF4071" s="226"/>
      <c r="AG4071" s="219">
        <f t="shared" si="1296"/>
        <v>0</v>
      </c>
      <c r="AH4071" s="234">
        <f t="shared" si="1297"/>
        <v>0</v>
      </c>
      <c r="AI4071" s="214">
        <f t="shared" si="1305"/>
        <v>0</v>
      </c>
      <c r="AK4071" s="229">
        <f t="shared" si="1298"/>
        <v>0</v>
      </c>
      <c r="AL4071" s="226"/>
      <c r="AM4071" s="15"/>
      <c r="AN4071" s="232" t="e">
        <f t="shared" si="1299"/>
        <v>#DIV/0!</v>
      </c>
      <c r="AO4071" s="214">
        <f t="shared" si="1293"/>
        <v>0</v>
      </c>
      <c r="AQ4071" s="210"/>
      <c r="AR4071" s="231"/>
      <c r="AS4071" s="15"/>
      <c r="AT4071" s="232">
        <f t="shared" si="1300"/>
        <v>0</v>
      </c>
      <c r="AU4071" s="235">
        <f t="shared" si="1301"/>
        <v>0</v>
      </c>
      <c r="AY4071" s="210"/>
      <c r="AZ4071" s="231"/>
      <c r="BA4071" s="15"/>
      <c r="BB4071" s="232">
        <f t="shared" si="1290"/>
        <v>0</v>
      </c>
      <c r="BC4071" s="235">
        <f t="shared" si="1302"/>
        <v>0</v>
      </c>
      <c r="BG4071" s="210"/>
      <c r="BH4071" s="231"/>
      <c r="BI4071" s="15"/>
      <c r="BJ4071" s="232">
        <f t="shared" si="1294"/>
        <v>0</v>
      </c>
      <c r="BK4071" s="235">
        <f t="shared" si="1303"/>
        <v>0</v>
      </c>
      <c r="BM4071" s="109">
        <f t="shared" si="1295"/>
        <v>-6.2383070794856694</v>
      </c>
      <c r="BN4071" s="213"/>
      <c r="BR4071" s="228"/>
      <c r="BS4071" s="311"/>
      <c r="BT4071" s="3"/>
      <c r="BU4071" s="213"/>
      <c r="BV4071" s="213"/>
      <c r="BW4071" s="291"/>
    </row>
    <row r="4072" spans="1:75" x14ac:dyDescent="0.2">
      <c r="A4072" s="210"/>
      <c r="B4072" s="211"/>
      <c r="C4072" s="848" t="str">
        <f ca="1">IF(ISERR(AVERAGE(INDIRECT("B"&amp;(ROW()-INT($B$1/2))):INDIRECT("B"&amp;(ROW()+INT($B$1/2))))),"",AVERAGE(INDIRECT("B"&amp;(ROW()-INT($B$1/2))):INDIRECT("B"&amp;(ROW()+INT($B$1/2)))))</f>
        <v/>
      </c>
      <c r="D4072" s="848">
        <f t="shared" si="1289"/>
        <v>0</v>
      </c>
      <c r="E4072" s="275"/>
      <c r="F4072" s="15"/>
      <c r="G4072" s="3"/>
      <c r="H4072" s="3"/>
      <c r="I4072" s="3"/>
      <c r="J4072" s="3"/>
      <c r="K4072" s="3"/>
      <c r="L4072" s="554"/>
      <c r="M4072" s="545"/>
      <c r="N4072" s="546"/>
      <c r="O4072" s="5"/>
      <c r="P4072" s="216"/>
      <c r="Q4072" s="217"/>
      <c r="R4072" s="218"/>
      <c r="S4072" s="219">
        <f t="shared" si="1306"/>
        <v>0</v>
      </c>
      <c r="T4072" s="220">
        <f t="shared" si="1307"/>
        <v>0</v>
      </c>
      <c r="U4072" s="214">
        <f t="shared" si="1304"/>
        <v>0</v>
      </c>
      <c r="W4072" s="221"/>
      <c r="X4072" s="222"/>
      <c r="Y4072" s="222"/>
      <c r="Z4072" s="223"/>
      <c r="AA4072" s="222"/>
      <c r="AB4072" s="224"/>
      <c r="AC4072" s="225"/>
      <c r="AD4072" s="2">
        <f t="shared" si="1291"/>
        <v>0</v>
      </c>
      <c r="AE4072" s="2">
        <f t="shared" si="1292"/>
        <v>0</v>
      </c>
      <c r="AF4072" s="226"/>
      <c r="AG4072" s="219">
        <f t="shared" si="1296"/>
        <v>0</v>
      </c>
      <c r="AH4072" s="234">
        <f t="shared" si="1297"/>
        <v>0</v>
      </c>
      <c r="AI4072" s="214">
        <f t="shared" si="1305"/>
        <v>0</v>
      </c>
      <c r="AK4072" s="229">
        <f t="shared" si="1298"/>
        <v>0</v>
      </c>
      <c r="AL4072" s="226"/>
      <c r="AM4072" s="15"/>
      <c r="AN4072" s="232" t="e">
        <f t="shared" si="1299"/>
        <v>#DIV/0!</v>
      </c>
      <c r="AO4072" s="214">
        <f t="shared" si="1293"/>
        <v>0</v>
      </c>
      <c r="AQ4072" s="210"/>
      <c r="AR4072" s="231"/>
      <c r="AS4072" s="15"/>
      <c r="AT4072" s="232">
        <f t="shared" si="1300"/>
        <v>0</v>
      </c>
      <c r="AU4072" s="235">
        <f t="shared" si="1301"/>
        <v>0</v>
      </c>
      <c r="AY4072" s="210"/>
      <c r="AZ4072" s="231"/>
      <c r="BA4072" s="15"/>
      <c r="BB4072" s="232">
        <f t="shared" si="1290"/>
        <v>0</v>
      </c>
      <c r="BC4072" s="235">
        <f t="shared" si="1302"/>
        <v>0</v>
      </c>
      <c r="BG4072" s="210"/>
      <c r="BH4072" s="231"/>
      <c r="BI4072" s="15"/>
      <c r="BJ4072" s="232">
        <f t="shared" si="1294"/>
        <v>0</v>
      </c>
      <c r="BK4072" s="235">
        <f t="shared" si="1303"/>
        <v>0</v>
      </c>
      <c r="BM4072" s="109">
        <f t="shared" si="1295"/>
        <v>-6.2401394169834061</v>
      </c>
      <c r="BN4072" s="213"/>
      <c r="BR4072" s="228"/>
      <c r="BS4072" s="311"/>
      <c r="BT4072" s="3"/>
      <c r="BU4072" s="213"/>
      <c r="BV4072" s="213"/>
      <c r="BW4072" s="291"/>
    </row>
    <row r="4073" spans="1:75" x14ac:dyDescent="0.2">
      <c r="A4073" s="210"/>
      <c r="B4073" s="211"/>
      <c r="C4073" s="848" t="str">
        <f ca="1">IF(ISERR(AVERAGE(INDIRECT("B"&amp;(ROW()-INT($B$1/2))):INDIRECT("B"&amp;(ROW()+INT($B$1/2))))),"",AVERAGE(INDIRECT("B"&amp;(ROW()-INT($B$1/2))):INDIRECT("B"&amp;(ROW()+INT($B$1/2)))))</f>
        <v/>
      </c>
      <c r="D4073" s="848">
        <f t="shared" si="1289"/>
        <v>0</v>
      </c>
      <c r="E4073" s="275"/>
      <c r="F4073" s="15"/>
      <c r="G4073" s="3"/>
      <c r="H4073" s="3"/>
      <c r="I4073" s="3"/>
      <c r="J4073" s="3"/>
      <c r="K4073" s="3"/>
      <c r="L4073" s="554"/>
      <c r="M4073" s="545"/>
      <c r="N4073" s="546"/>
      <c r="O4073" s="5"/>
      <c r="P4073" s="216"/>
      <c r="Q4073" s="217"/>
      <c r="R4073" s="218"/>
      <c r="S4073" s="219">
        <f t="shared" si="1306"/>
        <v>0</v>
      </c>
      <c r="T4073" s="220">
        <f t="shared" si="1307"/>
        <v>0</v>
      </c>
      <c r="U4073" s="214">
        <f t="shared" si="1304"/>
        <v>0</v>
      </c>
      <c r="W4073" s="221"/>
      <c r="X4073" s="222"/>
      <c r="Y4073" s="222"/>
      <c r="Z4073" s="223"/>
      <c r="AA4073" s="222"/>
      <c r="AB4073" s="224"/>
      <c r="AC4073" s="225"/>
      <c r="AD4073" s="2">
        <f t="shared" si="1291"/>
        <v>0</v>
      </c>
      <c r="AE4073" s="2">
        <f t="shared" si="1292"/>
        <v>0</v>
      </c>
      <c r="AF4073" s="226"/>
      <c r="AG4073" s="219">
        <f t="shared" si="1296"/>
        <v>0</v>
      </c>
      <c r="AH4073" s="234">
        <f t="shared" si="1297"/>
        <v>0</v>
      </c>
      <c r="AI4073" s="214">
        <f t="shared" si="1305"/>
        <v>0</v>
      </c>
      <c r="AK4073" s="229">
        <f t="shared" si="1298"/>
        <v>0</v>
      </c>
      <c r="AL4073" s="226"/>
      <c r="AM4073" s="15"/>
      <c r="AN4073" s="232" t="e">
        <f t="shared" si="1299"/>
        <v>#DIV/0!</v>
      </c>
      <c r="AO4073" s="214">
        <f t="shared" si="1293"/>
        <v>0</v>
      </c>
      <c r="AQ4073" s="210"/>
      <c r="AR4073" s="231"/>
      <c r="AS4073" s="15"/>
      <c r="AT4073" s="232">
        <f t="shared" si="1300"/>
        <v>0</v>
      </c>
      <c r="AU4073" s="235">
        <f t="shared" si="1301"/>
        <v>0</v>
      </c>
      <c r="AY4073" s="210"/>
      <c r="AZ4073" s="231"/>
      <c r="BA4073" s="15"/>
      <c r="BB4073" s="232">
        <f t="shared" si="1290"/>
        <v>0</v>
      </c>
      <c r="BC4073" s="235">
        <f t="shared" si="1302"/>
        <v>0</v>
      </c>
      <c r="BG4073" s="210"/>
      <c r="BH4073" s="231"/>
      <c r="BI4073" s="15"/>
      <c r="BJ4073" s="232">
        <f t="shared" si="1294"/>
        <v>0</v>
      </c>
      <c r="BK4073" s="235">
        <f t="shared" si="1303"/>
        <v>0</v>
      </c>
      <c r="BM4073" s="109">
        <f t="shared" si="1295"/>
        <v>-6.2419717544811428</v>
      </c>
      <c r="BN4073" s="213"/>
      <c r="BR4073" s="228"/>
      <c r="BS4073" s="311"/>
      <c r="BT4073" s="3"/>
      <c r="BU4073" s="213"/>
      <c r="BV4073" s="213"/>
      <c r="BW4073" s="291"/>
    </row>
    <row r="4074" spans="1:75" x14ac:dyDescent="0.2">
      <c r="A4074" s="210"/>
      <c r="B4074" s="211"/>
      <c r="C4074" s="848" t="str">
        <f ca="1">IF(ISERR(AVERAGE(INDIRECT("B"&amp;(ROW()-INT($B$1/2))):INDIRECT("B"&amp;(ROW()+INT($B$1/2))))),"",AVERAGE(INDIRECT("B"&amp;(ROW()-INT($B$1/2))):INDIRECT("B"&amp;(ROW()+INT($B$1/2)))))</f>
        <v/>
      </c>
      <c r="D4074" s="848">
        <f t="shared" si="1289"/>
        <v>0</v>
      </c>
      <c r="E4074" s="275"/>
      <c r="F4074" s="15"/>
      <c r="G4074" s="3"/>
      <c r="H4074" s="3"/>
      <c r="I4074" s="3"/>
      <c r="J4074" s="3"/>
      <c r="K4074" s="3"/>
      <c r="L4074" s="554"/>
      <c r="M4074" s="545"/>
      <c r="N4074" s="546"/>
      <c r="O4074" s="5"/>
      <c r="P4074" s="216"/>
      <c r="Q4074" s="217"/>
      <c r="R4074" s="218"/>
      <c r="S4074" s="219">
        <f t="shared" si="1306"/>
        <v>0</v>
      </c>
      <c r="T4074" s="220">
        <f t="shared" si="1307"/>
        <v>0</v>
      </c>
      <c r="U4074" s="214">
        <f t="shared" si="1304"/>
        <v>0</v>
      </c>
      <c r="W4074" s="221"/>
      <c r="X4074" s="222"/>
      <c r="Y4074" s="222"/>
      <c r="Z4074" s="223"/>
      <c r="AA4074" s="222"/>
      <c r="AB4074" s="224"/>
      <c r="AC4074" s="225"/>
      <c r="AD4074" s="2">
        <f t="shared" si="1291"/>
        <v>0</v>
      </c>
      <c r="AE4074" s="2">
        <f t="shared" si="1292"/>
        <v>0</v>
      </c>
      <c r="AF4074" s="226"/>
      <c r="AG4074" s="219">
        <f t="shared" si="1296"/>
        <v>0</v>
      </c>
      <c r="AH4074" s="234">
        <f t="shared" si="1297"/>
        <v>0</v>
      </c>
      <c r="AI4074" s="214">
        <f t="shared" si="1305"/>
        <v>0</v>
      </c>
      <c r="AK4074" s="229">
        <f t="shared" si="1298"/>
        <v>0</v>
      </c>
      <c r="AL4074" s="226"/>
      <c r="AM4074" s="15"/>
      <c r="AN4074" s="232" t="e">
        <f t="shared" si="1299"/>
        <v>#DIV/0!</v>
      </c>
      <c r="AO4074" s="214">
        <f t="shared" si="1293"/>
        <v>0</v>
      </c>
      <c r="AQ4074" s="210"/>
      <c r="AR4074" s="231"/>
      <c r="AS4074" s="15"/>
      <c r="AT4074" s="232">
        <f t="shared" si="1300"/>
        <v>0</v>
      </c>
      <c r="AU4074" s="235">
        <f t="shared" si="1301"/>
        <v>0</v>
      </c>
      <c r="AY4074" s="210"/>
      <c r="AZ4074" s="231"/>
      <c r="BA4074" s="15"/>
      <c r="BB4074" s="232">
        <f t="shared" si="1290"/>
        <v>0</v>
      </c>
      <c r="BC4074" s="235">
        <f t="shared" si="1302"/>
        <v>0</v>
      </c>
      <c r="BG4074" s="210"/>
      <c r="BH4074" s="231"/>
      <c r="BI4074" s="15"/>
      <c r="BJ4074" s="232">
        <f t="shared" si="1294"/>
        <v>0</v>
      </c>
      <c r="BK4074" s="235">
        <f t="shared" si="1303"/>
        <v>0</v>
      </c>
      <c r="BM4074" s="109">
        <f t="shared" si="1295"/>
        <v>-6.2438040919788795</v>
      </c>
      <c r="BN4074" s="213"/>
      <c r="BR4074" s="228"/>
      <c r="BS4074" s="311"/>
      <c r="BT4074" s="3"/>
      <c r="BU4074" s="213"/>
      <c r="BV4074" s="213"/>
      <c r="BW4074" s="291"/>
    </row>
    <row r="4075" spans="1:75" x14ac:dyDescent="0.2">
      <c r="A4075" s="210"/>
      <c r="B4075" s="211"/>
      <c r="C4075" s="848" t="str">
        <f ca="1">IF(ISERR(AVERAGE(INDIRECT("B"&amp;(ROW()-INT($B$1/2))):INDIRECT("B"&amp;(ROW()+INT($B$1/2))))),"",AVERAGE(INDIRECT("B"&amp;(ROW()-INT($B$1/2))):INDIRECT("B"&amp;(ROW()+INT($B$1/2)))))</f>
        <v/>
      </c>
      <c r="D4075" s="848">
        <f t="shared" si="1289"/>
        <v>0</v>
      </c>
      <c r="E4075" s="275"/>
      <c r="F4075" s="15"/>
      <c r="G4075" s="3"/>
      <c r="H4075" s="3"/>
      <c r="I4075" s="3"/>
      <c r="J4075" s="3"/>
      <c r="K4075" s="3"/>
      <c r="L4075" s="554"/>
      <c r="M4075" s="545"/>
      <c r="N4075" s="546"/>
      <c r="O4075" s="5"/>
      <c r="P4075" s="216"/>
      <c r="Q4075" s="217"/>
      <c r="R4075" s="218"/>
      <c r="S4075" s="219">
        <f t="shared" si="1306"/>
        <v>0</v>
      </c>
      <c r="T4075" s="220">
        <f t="shared" si="1307"/>
        <v>0</v>
      </c>
      <c r="U4075" s="214">
        <f t="shared" si="1304"/>
        <v>0</v>
      </c>
      <c r="W4075" s="221"/>
      <c r="X4075" s="222"/>
      <c r="Y4075" s="222"/>
      <c r="Z4075" s="223"/>
      <c r="AA4075" s="222"/>
      <c r="AB4075" s="224"/>
      <c r="AC4075" s="225"/>
      <c r="AD4075" s="2">
        <f t="shared" si="1291"/>
        <v>0</v>
      </c>
      <c r="AE4075" s="2">
        <f t="shared" si="1292"/>
        <v>0</v>
      </c>
      <c r="AF4075" s="226"/>
      <c r="AG4075" s="219">
        <f t="shared" si="1296"/>
        <v>0</v>
      </c>
      <c r="AH4075" s="234">
        <f t="shared" si="1297"/>
        <v>0</v>
      </c>
      <c r="AI4075" s="214">
        <f t="shared" si="1305"/>
        <v>0</v>
      </c>
      <c r="AK4075" s="229">
        <f t="shared" si="1298"/>
        <v>0</v>
      </c>
      <c r="AL4075" s="226"/>
      <c r="AM4075" s="15"/>
      <c r="AN4075" s="232" t="e">
        <f t="shared" si="1299"/>
        <v>#DIV/0!</v>
      </c>
      <c r="AO4075" s="214">
        <f t="shared" si="1293"/>
        <v>0</v>
      </c>
      <c r="AQ4075" s="210"/>
      <c r="AR4075" s="231"/>
      <c r="AS4075" s="15"/>
      <c r="AT4075" s="232">
        <f t="shared" si="1300"/>
        <v>0</v>
      </c>
      <c r="AU4075" s="235">
        <f t="shared" si="1301"/>
        <v>0</v>
      </c>
      <c r="AY4075" s="210"/>
      <c r="AZ4075" s="231"/>
      <c r="BA4075" s="15"/>
      <c r="BB4075" s="232">
        <f t="shared" si="1290"/>
        <v>0</v>
      </c>
      <c r="BC4075" s="235">
        <f t="shared" si="1302"/>
        <v>0</v>
      </c>
      <c r="BG4075" s="210"/>
      <c r="BH4075" s="231"/>
      <c r="BI4075" s="15"/>
      <c r="BJ4075" s="232">
        <f t="shared" si="1294"/>
        <v>0</v>
      </c>
      <c r="BK4075" s="235">
        <f t="shared" si="1303"/>
        <v>0</v>
      </c>
      <c r="BM4075" s="109">
        <f t="shared" si="1295"/>
        <v>-6.2456364294766162</v>
      </c>
      <c r="BN4075" s="213"/>
      <c r="BR4075" s="228"/>
      <c r="BS4075" s="311"/>
      <c r="BT4075" s="3"/>
      <c r="BU4075" s="213"/>
      <c r="BV4075" s="213"/>
      <c r="BW4075" s="291"/>
    </row>
    <row r="4076" spans="1:75" x14ac:dyDescent="0.2">
      <c r="A4076" s="210"/>
      <c r="B4076" s="211"/>
      <c r="C4076" s="848" t="str">
        <f ca="1">IF(ISERR(AVERAGE(INDIRECT("B"&amp;(ROW()-INT($B$1/2))):INDIRECT("B"&amp;(ROW()+INT($B$1/2))))),"",AVERAGE(INDIRECT("B"&amp;(ROW()-INT($B$1/2))):INDIRECT("B"&amp;(ROW()+INT($B$1/2)))))</f>
        <v/>
      </c>
      <c r="D4076" s="848">
        <f t="shared" si="1289"/>
        <v>0</v>
      </c>
      <c r="E4076" s="275"/>
      <c r="F4076" s="15"/>
      <c r="G4076" s="3"/>
      <c r="H4076" s="3"/>
      <c r="I4076" s="3"/>
      <c r="J4076" s="3"/>
      <c r="K4076" s="3"/>
      <c r="L4076" s="554"/>
      <c r="M4076" s="545"/>
      <c r="N4076" s="546"/>
      <c r="O4076" s="5"/>
      <c r="P4076" s="216"/>
      <c r="Q4076" s="217"/>
      <c r="R4076" s="218"/>
      <c r="S4076" s="219">
        <f t="shared" si="1306"/>
        <v>0</v>
      </c>
      <c r="T4076" s="220">
        <f t="shared" si="1307"/>
        <v>0</v>
      </c>
      <c r="U4076" s="214">
        <f t="shared" si="1304"/>
        <v>0</v>
      </c>
      <c r="W4076" s="221"/>
      <c r="X4076" s="222"/>
      <c r="Y4076" s="222"/>
      <c r="Z4076" s="223"/>
      <c r="AA4076" s="222"/>
      <c r="AB4076" s="224"/>
      <c r="AC4076" s="225"/>
      <c r="AD4076" s="2">
        <f t="shared" si="1291"/>
        <v>0</v>
      </c>
      <c r="AE4076" s="2">
        <f t="shared" si="1292"/>
        <v>0</v>
      </c>
      <c r="AF4076" s="226"/>
      <c r="AG4076" s="219">
        <f t="shared" si="1296"/>
        <v>0</v>
      </c>
      <c r="AH4076" s="234">
        <f t="shared" si="1297"/>
        <v>0</v>
      </c>
      <c r="AI4076" s="214">
        <f t="shared" si="1305"/>
        <v>0</v>
      </c>
      <c r="AK4076" s="229">
        <f t="shared" si="1298"/>
        <v>0</v>
      </c>
      <c r="AL4076" s="226"/>
      <c r="AM4076" s="15"/>
      <c r="AN4076" s="232" t="e">
        <f t="shared" si="1299"/>
        <v>#DIV/0!</v>
      </c>
      <c r="AO4076" s="214">
        <f t="shared" si="1293"/>
        <v>0</v>
      </c>
      <c r="AQ4076" s="210"/>
      <c r="AR4076" s="231"/>
      <c r="AS4076" s="15"/>
      <c r="AT4076" s="232">
        <f t="shared" si="1300"/>
        <v>0</v>
      </c>
      <c r="AU4076" s="235">
        <f t="shared" si="1301"/>
        <v>0</v>
      </c>
      <c r="AY4076" s="210"/>
      <c r="AZ4076" s="231"/>
      <c r="BA4076" s="15"/>
      <c r="BB4076" s="232">
        <f t="shared" si="1290"/>
        <v>0</v>
      </c>
      <c r="BC4076" s="235">
        <f t="shared" si="1302"/>
        <v>0</v>
      </c>
      <c r="BG4076" s="210"/>
      <c r="BH4076" s="231"/>
      <c r="BI4076" s="15"/>
      <c r="BJ4076" s="232">
        <f t="shared" si="1294"/>
        <v>0</v>
      </c>
      <c r="BK4076" s="235">
        <f t="shared" si="1303"/>
        <v>0</v>
      </c>
      <c r="BM4076" s="109">
        <f t="shared" si="1295"/>
        <v>-6.2474687669743529</v>
      </c>
      <c r="BN4076" s="213"/>
      <c r="BR4076" s="228"/>
      <c r="BS4076" s="311"/>
      <c r="BT4076" s="3"/>
      <c r="BU4076" s="213"/>
      <c r="BV4076" s="213"/>
      <c r="BW4076" s="291"/>
    </row>
    <row r="4077" spans="1:75" x14ac:dyDescent="0.2">
      <c r="A4077" s="210"/>
      <c r="B4077" s="211"/>
      <c r="C4077" s="848" t="str">
        <f ca="1">IF(ISERR(AVERAGE(INDIRECT("B"&amp;(ROW()-INT($B$1/2))):INDIRECT("B"&amp;(ROW()+INT($B$1/2))))),"",AVERAGE(INDIRECT("B"&amp;(ROW()-INT($B$1/2))):INDIRECT("B"&amp;(ROW()+INT($B$1/2)))))</f>
        <v/>
      </c>
      <c r="D4077" s="848">
        <f t="shared" si="1289"/>
        <v>0</v>
      </c>
      <c r="E4077" s="275"/>
      <c r="F4077" s="15"/>
      <c r="G4077" s="3"/>
      <c r="H4077" s="3"/>
      <c r="I4077" s="3"/>
      <c r="J4077" s="3"/>
      <c r="K4077" s="3"/>
      <c r="L4077" s="554"/>
      <c r="M4077" s="545"/>
      <c r="N4077" s="546"/>
      <c r="O4077" s="5"/>
      <c r="P4077" s="216"/>
      <c r="Q4077" s="217"/>
      <c r="R4077" s="218"/>
      <c r="S4077" s="219">
        <f t="shared" si="1306"/>
        <v>0</v>
      </c>
      <c r="T4077" s="220">
        <f t="shared" si="1307"/>
        <v>0</v>
      </c>
      <c r="U4077" s="214">
        <f t="shared" si="1304"/>
        <v>0</v>
      </c>
      <c r="W4077" s="221"/>
      <c r="X4077" s="222"/>
      <c r="Y4077" s="222"/>
      <c r="Z4077" s="223"/>
      <c r="AA4077" s="222"/>
      <c r="AB4077" s="224"/>
      <c r="AC4077" s="225"/>
      <c r="AD4077" s="2">
        <f t="shared" si="1291"/>
        <v>0</v>
      </c>
      <c r="AE4077" s="2">
        <f t="shared" si="1292"/>
        <v>0</v>
      </c>
      <c r="AF4077" s="226"/>
      <c r="AG4077" s="219">
        <f t="shared" si="1296"/>
        <v>0</v>
      </c>
      <c r="AH4077" s="234">
        <f t="shared" si="1297"/>
        <v>0</v>
      </c>
      <c r="AI4077" s="214">
        <f t="shared" si="1305"/>
        <v>0</v>
      </c>
      <c r="AK4077" s="229">
        <f t="shared" si="1298"/>
        <v>0</v>
      </c>
      <c r="AL4077" s="226"/>
      <c r="AM4077" s="15"/>
      <c r="AN4077" s="232" t="e">
        <f t="shared" si="1299"/>
        <v>#DIV/0!</v>
      </c>
      <c r="AO4077" s="214">
        <f t="shared" si="1293"/>
        <v>0</v>
      </c>
      <c r="AQ4077" s="210"/>
      <c r="AR4077" s="231"/>
      <c r="AS4077" s="15"/>
      <c r="AT4077" s="232">
        <f t="shared" si="1300"/>
        <v>0</v>
      </c>
      <c r="AU4077" s="235">
        <f t="shared" si="1301"/>
        <v>0</v>
      </c>
      <c r="AY4077" s="210"/>
      <c r="AZ4077" s="231"/>
      <c r="BA4077" s="15"/>
      <c r="BB4077" s="232">
        <f t="shared" si="1290"/>
        <v>0</v>
      </c>
      <c r="BC4077" s="235">
        <f t="shared" si="1302"/>
        <v>0</v>
      </c>
      <c r="BG4077" s="210"/>
      <c r="BH4077" s="231"/>
      <c r="BI4077" s="15"/>
      <c r="BJ4077" s="232">
        <f t="shared" si="1294"/>
        <v>0</v>
      </c>
      <c r="BK4077" s="235">
        <f t="shared" si="1303"/>
        <v>0</v>
      </c>
      <c r="BM4077" s="109">
        <f t="shared" si="1295"/>
        <v>-6.2493011044720896</v>
      </c>
      <c r="BN4077" s="213"/>
      <c r="BR4077" s="228"/>
      <c r="BS4077" s="311"/>
      <c r="BT4077" s="3"/>
      <c r="BU4077" s="213"/>
      <c r="BV4077" s="213"/>
      <c r="BW4077" s="291"/>
    </row>
    <row r="4078" spans="1:75" x14ac:dyDescent="0.2">
      <c r="A4078" s="210"/>
      <c r="B4078" s="211"/>
      <c r="C4078" s="848" t="str">
        <f ca="1">IF(ISERR(AVERAGE(INDIRECT("B"&amp;(ROW()-INT($B$1/2))):INDIRECT("B"&amp;(ROW()+INT($B$1/2))))),"",AVERAGE(INDIRECT("B"&amp;(ROW()-INT($B$1/2))):INDIRECT("B"&amp;(ROW()+INT($B$1/2)))))</f>
        <v/>
      </c>
      <c r="D4078" s="848">
        <f t="shared" si="1289"/>
        <v>0</v>
      </c>
      <c r="E4078" s="275"/>
      <c r="F4078" s="15"/>
      <c r="G4078" s="3"/>
      <c r="H4078" s="3"/>
      <c r="I4078" s="3"/>
      <c r="J4078" s="3"/>
      <c r="K4078" s="3"/>
      <c r="L4078" s="554"/>
      <c r="M4078" s="545"/>
      <c r="N4078" s="546"/>
      <c r="O4078" s="5"/>
      <c r="P4078" s="216"/>
      <c r="Q4078" s="217"/>
      <c r="R4078" s="218"/>
      <c r="S4078" s="219">
        <f t="shared" si="1306"/>
        <v>0</v>
      </c>
      <c r="T4078" s="220">
        <f t="shared" si="1307"/>
        <v>0</v>
      </c>
      <c r="U4078" s="214">
        <f t="shared" si="1304"/>
        <v>0</v>
      </c>
      <c r="W4078" s="221"/>
      <c r="X4078" s="222"/>
      <c r="Y4078" s="222"/>
      <c r="Z4078" s="223"/>
      <c r="AA4078" s="222"/>
      <c r="AB4078" s="224"/>
      <c r="AC4078" s="225"/>
      <c r="AD4078" s="2">
        <f t="shared" si="1291"/>
        <v>0</v>
      </c>
      <c r="AE4078" s="2">
        <f t="shared" si="1292"/>
        <v>0</v>
      </c>
      <c r="AF4078" s="226"/>
      <c r="AG4078" s="219">
        <f t="shared" si="1296"/>
        <v>0</v>
      </c>
      <c r="AH4078" s="234">
        <f t="shared" si="1297"/>
        <v>0</v>
      </c>
      <c r="AI4078" s="214">
        <f t="shared" si="1305"/>
        <v>0</v>
      </c>
      <c r="AK4078" s="229">
        <f t="shared" si="1298"/>
        <v>0</v>
      </c>
      <c r="AL4078" s="226"/>
      <c r="AM4078" s="15"/>
      <c r="AN4078" s="232" t="e">
        <f t="shared" si="1299"/>
        <v>#DIV/0!</v>
      </c>
      <c r="AO4078" s="214">
        <f t="shared" si="1293"/>
        <v>0</v>
      </c>
      <c r="AQ4078" s="210"/>
      <c r="AR4078" s="231"/>
      <c r="AS4078" s="15"/>
      <c r="AT4078" s="232">
        <f t="shared" si="1300"/>
        <v>0</v>
      </c>
      <c r="AU4078" s="235">
        <f t="shared" si="1301"/>
        <v>0</v>
      </c>
      <c r="AY4078" s="210"/>
      <c r="AZ4078" s="231"/>
      <c r="BA4078" s="15"/>
      <c r="BB4078" s="232">
        <f t="shared" si="1290"/>
        <v>0</v>
      </c>
      <c r="BC4078" s="235">
        <f t="shared" si="1302"/>
        <v>0</v>
      </c>
      <c r="BG4078" s="210"/>
      <c r="BH4078" s="231"/>
      <c r="BI4078" s="15"/>
      <c r="BJ4078" s="232">
        <f t="shared" si="1294"/>
        <v>0</v>
      </c>
      <c r="BK4078" s="235">
        <f t="shared" si="1303"/>
        <v>0</v>
      </c>
      <c r="BM4078" s="109">
        <f t="shared" si="1295"/>
        <v>-6.2511334419698263</v>
      </c>
      <c r="BN4078" s="213"/>
      <c r="BR4078" s="228"/>
      <c r="BS4078" s="311"/>
      <c r="BT4078" s="3"/>
      <c r="BU4078" s="213"/>
      <c r="BV4078" s="213"/>
      <c r="BW4078" s="291"/>
    </row>
    <row r="4079" spans="1:75" x14ac:dyDescent="0.2">
      <c r="A4079" s="210"/>
      <c r="B4079" s="211"/>
      <c r="C4079" s="848" t="str">
        <f ca="1">IF(ISERR(AVERAGE(INDIRECT("B"&amp;(ROW()-INT($B$1/2))):INDIRECT("B"&amp;(ROW()+INT($B$1/2))))),"",AVERAGE(INDIRECT("B"&amp;(ROW()-INT($B$1/2))):INDIRECT("B"&amp;(ROW()+INT($B$1/2)))))</f>
        <v/>
      </c>
      <c r="D4079" s="848">
        <f t="shared" si="1289"/>
        <v>0</v>
      </c>
      <c r="E4079" s="275"/>
      <c r="F4079" s="15"/>
      <c r="G4079" s="3"/>
      <c r="H4079" s="3"/>
      <c r="I4079" s="3"/>
      <c r="J4079" s="3"/>
      <c r="K4079" s="3"/>
      <c r="L4079" s="554"/>
      <c r="M4079" s="545"/>
      <c r="N4079" s="546"/>
      <c r="O4079" s="5"/>
      <c r="P4079" s="216"/>
      <c r="Q4079" s="217"/>
      <c r="R4079" s="218"/>
      <c r="S4079" s="219">
        <f t="shared" si="1306"/>
        <v>0</v>
      </c>
      <c r="T4079" s="220">
        <f t="shared" si="1307"/>
        <v>0</v>
      </c>
      <c r="U4079" s="214">
        <f t="shared" si="1304"/>
        <v>0</v>
      </c>
      <c r="W4079" s="221"/>
      <c r="X4079" s="222"/>
      <c r="Y4079" s="222"/>
      <c r="Z4079" s="223"/>
      <c r="AA4079" s="222"/>
      <c r="AB4079" s="224"/>
      <c r="AC4079" s="225"/>
      <c r="AD4079" s="2">
        <f t="shared" si="1291"/>
        <v>0</v>
      </c>
      <c r="AE4079" s="2">
        <f t="shared" si="1292"/>
        <v>0</v>
      </c>
      <c r="AF4079" s="226"/>
      <c r="AG4079" s="219">
        <f t="shared" si="1296"/>
        <v>0</v>
      </c>
      <c r="AH4079" s="234">
        <f t="shared" si="1297"/>
        <v>0</v>
      </c>
      <c r="AI4079" s="214">
        <f t="shared" si="1305"/>
        <v>0</v>
      </c>
      <c r="AK4079" s="229">
        <f t="shared" si="1298"/>
        <v>0</v>
      </c>
      <c r="AL4079" s="226"/>
      <c r="AM4079" s="15"/>
      <c r="AN4079" s="232" t="e">
        <f t="shared" si="1299"/>
        <v>#DIV/0!</v>
      </c>
      <c r="AO4079" s="214">
        <f t="shared" si="1293"/>
        <v>0</v>
      </c>
      <c r="AQ4079" s="210"/>
      <c r="AR4079" s="231"/>
      <c r="AS4079" s="15"/>
      <c r="AT4079" s="232">
        <f t="shared" si="1300"/>
        <v>0</v>
      </c>
      <c r="AU4079" s="235">
        <f t="shared" si="1301"/>
        <v>0</v>
      </c>
      <c r="AY4079" s="210"/>
      <c r="AZ4079" s="231"/>
      <c r="BA4079" s="15"/>
      <c r="BB4079" s="232">
        <f t="shared" si="1290"/>
        <v>0</v>
      </c>
      <c r="BC4079" s="235">
        <f t="shared" si="1302"/>
        <v>0</v>
      </c>
      <c r="BG4079" s="210"/>
      <c r="BH4079" s="231"/>
      <c r="BI4079" s="15"/>
      <c r="BJ4079" s="232">
        <f t="shared" si="1294"/>
        <v>0</v>
      </c>
      <c r="BK4079" s="235">
        <f t="shared" si="1303"/>
        <v>0</v>
      </c>
      <c r="BM4079" s="109">
        <f t="shared" si="1295"/>
        <v>-6.252965779467563</v>
      </c>
      <c r="BN4079" s="213"/>
      <c r="BR4079" s="228"/>
      <c r="BS4079" s="311"/>
      <c r="BT4079" s="3"/>
      <c r="BU4079" s="213"/>
      <c r="BV4079" s="213"/>
      <c r="BW4079" s="291"/>
    </row>
    <row r="4080" spans="1:75" x14ac:dyDescent="0.2">
      <c r="A4080" s="210"/>
      <c r="B4080" s="211"/>
      <c r="C4080" s="848" t="str">
        <f ca="1">IF(ISERR(AVERAGE(INDIRECT("B"&amp;(ROW()-INT($B$1/2))):INDIRECT("B"&amp;(ROW()+INT($B$1/2))))),"",AVERAGE(INDIRECT("B"&amp;(ROW()-INT($B$1/2))):INDIRECT("B"&amp;(ROW()+INT($B$1/2)))))</f>
        <v/>
      </c>
      <c r="D4080" s="848">
        <f t="shared" si="1289"/>
        <v>0</v>
      </c>
      <c r="E4080" s="275"/>
      <c r="F4080" s="15"/>
      <c r="G4080" s="3"/>
      <c r="H4080" s="3"/>
      <c r="I4080" s="3"/>
      <c r="J4080" s="3"/>
      <c r="K4080" s="3"/>
      <c r="L4080" s="554"/>
      <c r="M4080" s="545"/>
      <c r="N4080" s="546"/>
      <c r="O4080" s="5"/>
      <c r="P4080" s="216"/>
      <c r="Q4080" s="217"/>
      <c r="R4080" s="218"/>
      <c r="S4080" s="219">
        <f t="shared" si="1306"/>
        <v>0</v>
      </c>
      <c r="T4080" s="220">
        <f t="shared" si="1307"/>
        <v>0</v>
      </c>
      <c r="U4080" s="214">
        <f t="shared" si="1304"/>
        <v>0</v>
      </c>
      <c r="W4080" s="221"/>
      <c r="X4080" s="222"/>
      <c r="Y4080" s="222"/>
      <c r="Z4080" s="223"/>
      <c r="AA4080" s="222"/>
      <c r="AB4080" s="224"/>
      <c r="AC4080" s="225"/>
      <c r="AD4080" s="2">
        <f t="shared" si="1291"/>
        <v>0</v>
      </c>
      <c r="AE4080" s="2">
        <f t="shared" si="1292"/>
        <v>0</v>
      </c>
      <c r="AF4080" s="226"/>
      <c r="AG4080" s="219">
        <f t="shared" si="1296"/>
        <v>0</v>
      </c>
      <c r="AH4080" s="234">
        <f t="shared" si="1297"/>
        <v>0</v>
      </c>
      <c r="AI4080" s="214">
        <f t="shared" si="1305"/>
        <v>0</v>
      </c>
      <c r="AK4080" s="229">
        <f t="shared" si="1298"/>
        <v>0</v>
      </c>
      <c r="AL4080" s="226"/>
      <c r="AM4080" s="15"/>
      <c r="AN4080" s="232" t="e">
        <f t="shared" si="1299"/>
        <v>#DIV/0!</v>
      </c>
      <c r="AO4080" s="214">
        <f t="shared" si="1293"/>
        <v>0</v>
      </c>
      <c r="AQ4080" s="210"/>
      <c r="AR4080" s="231"/>
      <c r="AS4080" s="15"/>
      <c r="AT4080" s="232">
        <f t="shared" si="1300"/>
        <v>0</v>
      </c>
      <c r="AU4080" s="235">
        <f t="shared" si="1301"/>
        <v>0</v>
      </c>
      <c r="AY4080" s="210"/>
      <c r="AZ4080" s="231"/>
      <c r="BA4080" s="15"/>
      <c r="BB4080" s="232">
        <f t="shared" si="1290"/>
        <v>0</v>
      </c>
      <c r="BC4080" s="235">
        <f t="shared" si="1302"/>
        <v>0</v>
      </c>
      <c r="BG4080" s="210"/>
      <c r="BH4080" s="231"/>
      <c r="BI4080" s="15"/>
      <c r="BJ4080" s="232">
        <f t="shared" si="1294"/>
        <v>0</v>
      </c>
      <c r="BK4080" s="235">
        <f t="shared" si="1303"/>
        <v>0</v>
      </c>
      <c r="BM4080" s="109">
        <f t="shared" si="1295"/>
        <v>-6.2547981169652997</v>
      </c>
      <c r="BN4080" s="213"/>
      <c r="BR4080" s="228"/>
      <c r="BS4080" s="311"/>
      <c r="BT4080" s="3"/>
      <c r="BU4080" s="213"/>
      <c r="BV4080" s="213"/>
      <c r="BW4080" s="291"/>
    </row>
    <row r="4081" spans="1:75" x14ac:dyDescent="0.2">
      <c r="A4081" s="210"/>
      <c r="B4081" s="211"/>
      <c r="C4081" s="848" t="str">
        <f ca="1">IF(ISERR(AVERAGE(INDIRECT("B"&amp;(ROW()-INT($B$1/2))):INDIRECT("B"&amp;(ROW()+INT($B$1/2))))),"",AVERAGE(INDIRECT("B"&amp;(ROW()-INT($B$1/2))):INDIRECT("B"&amp;(ROW()+INT($B$1/2)))))</f>
        <v/>
      </c>
      <c r="D4081" s="848">
        <f t="shared" si="1289"/>
        <v>0</v>
      </c>
      <c r="E4081" s="275"/>
      <c r="F4081" s="15"/>
      <c r="G4081" s="3"/>
      <c r="H4081" s="3"/>
      <c r="I4081" s="3"/>
      <c r="J4081" s="3"/>
      <c r="K4081" s="3"/>
      <c r="L4081" s="554"/>
      <c r="M4081" s="545"/>
      <c r="N4081" s="546"/>
      <c r="O4081" s="5"/>
      <c r="P4081" s="216"/>
      <c r="Q4081" s="217"/>
      <c r="R4081" s="218"/>
      <c r="S4081" s="219">
        <f t="shared" si="1306"/>
        <v>0</v>
      </c>
      <c r="T4081" s="220">
        <f t="shared" si="1307"/>
        <v>0</v>
      </c>
      <c r="U4081" s="214">
        <f t="shared" si="1304"/>
        <v>0</v>
      </c>
      <c r="W4081" s="221"/>
      <c r="X4081" s="222"/>
      <c r="Y4081" s="222"/>
      <c r="Z4081" s="223"/>
      <c r="AA4081" s="222"/>
      <c r="AB4081" s="224"/>
      <c r="AC4081" s="225"/>
      <c r="AD4081" s="2">
        <f t="shared" si="1291"/>
        <v>0</v>
      </c>
      <c r="AE4081" s="2">
        <f t="shared" si="1292"/>
        <v>0</v>
      </c>
      <c r="AF4081" s="226"/>
      <c r="AG4081" s="219">
        <f t="shared" si="1296"/>
        <v>0</v>
      </c>
      <c r="AH4081" s="234">
        <f t="shared" si="1297"/>
        <v>0</v>
      </c>
      <c r="AI4081" s="214">
        <f t="shared" si="1305"/>
        <v>0</v>
      </c>
      <c r="AK4081" s="229">
        <f t="shared" si="1298"/>
        <v>0</v>
      </c>
      <c r="AL4081" s="226"/>
      <c r="AM4081" s="15"/>
      <c r="AN4081" s="232" t="e">
        <f t="shared" si="1299"/>
        <v>#DIV/0!</v>
      </c>
      <c r="AO4081" s="214">
        <f t="shared" si="1293"/>
        <v>0</v>
      </c>
      <c r="AQ4081" s="210"/>
      <c r="AR4081" s="231"/>
      <c r="AS4081" s="15"/>
      <c r="AT4081" s="232">
        <f t="shared" si="1300"/>
        <v>0</v>
      </c>
      <c r="AU4081" s="235">
        <f t="shared" si="1301"/>
        <v>0</v>
      </c>
      <c r="AY4081" s="210"/>
      <c r="AZ4081" s="231"/>
      <c r="BA4081" s="15"/>
      <c r="BB4081" s="232">
        <f t="shared" si="1290"/>
        <v>0</v>
      </c>
      <c r="BC4081" s="235">
        <f t="shared" si="1302"/>
        <v>0</v>
      </c>
      <c r="BG4081" s="210"/>
      <c r="BH4081" s="231"/>
      <c r="BI4081" s="15"/>
      <c r="BJ4081" s="232">
        <f t="shared" si="1294"/>
        <v>0</v>
      </c>
      <c r="BK4081" s="235">
        <f t="shared" si="1303"/>
        <v>0</v>
      </c>
      <c r="BM4081" s="109">
        <f t="shared" si="1295"/>
        <v>-6.2566304544630365</v>
      </c>
      <c r="BN4081" s="213"/>
      <c r="BR4081" s="228"/>
      <c r="BS4081" s="311"/>
      <c r="BT4081" s="3"/>
      <c r="BU4081" s="213"/>
      <c r="BV4081" s="213"/>
      <c r="BW4081" s="291"/>
    </row>
    <row r="4082" spans="1:75" x14ac:dyDescent="0.2">
      <c r="A4082" s="210"/>
      <c r="B4082" s="211"/>
      <c r="C4082" s="848" t="str">
        <f ca="1">IF(ISERR(AVERAGE(INDIRECT("B"&amp;(ROW()-INT($B$1/2))):INDIRECT("B"&amp;(ROW()+INT($B$1/2))))),"",AVERAGE(INDIRECT("B"&amp;(ROW()-INT($B$1/2))):INDIRECT("B"&amp;(ROW()+INT($B$1/2)))))</f>
        <v/>
      </c>
      <c r="D4082" s="848">
        <f t="shared" si="1289"/>
        <v>0</v>
      </c>
      <c r="E4082" s="275"/>
      <c r="F4082" s="15"/>
      <c r="G4082" s="3"/>
      <c r="H4082" s="3"/>
      <c r="I4082" s="3"/>
      <c r="J4082" s="3"/>
      <c r="K4082" s="3"/>
      <c r="L4082" s="554"/>
      <c r="M4082" s="545"/>
      <c r="N4082" s="546"/>
      <c r="O4082" s="5"/>
      <c r="P4082" s="216"/>
      <c r="Q4082" s="217"/>
      <c r="R4082" s="218"/>
      <c r="S4082" s="219">
        <f t="shared" si="1306"/>
        <v>0</v>
      </c>
      <c r="T4082" s="220">
        <f t="shared" si="1307"/>
        <v>0</v>
      </c>
      <c r="U4082" s="214">
        <f t="shared" si="1304"/>
        <v>0</v>
      </c>
      <c r="W4082" s="221"/>
      <c r="X4082" s="222"/>
      <c r="Y4082" s="222"/>
      <c r="Z4082" s="223"/>
      <c r="AA4082" s="222"/>
      <c r="AB4082" s="224"/>
      <c r="AC4082" s="225"/>
      <c r="AD4082" s="2">
        <f t="shared" si="1291"/>
        <v>0</v>
      </c>
      <c r="AE4082" s="2">
        <f t="shared" si="1292"/>
        <v>0</v>
      </c>
      <c r="AF4082" s="226"/>
      <c r="AG4082" s="219">
        <f t="shared" si="1296"/>
        <v>0</v>
      </c>
      <c r="AH4082" s="234">
        <f t="shared" si="1297"/>
        <v>0</v>
      </c>
      <c r="AI4082" s="214">
        <f t="shared" si="1305"/>
        <v>0</v>
      </c>
      <c r="AK4082" s="229">
        <f t="shared" si="1298"/>
        <v>0</v>
      </c>
      <c r="AL4082" s="226"/>
      <c r="AM4082" s="15"/>
      <c r="AN4082" s="232" t="e">
        <f t="shared" si="1299"/>
        <v>#DIV/0!</v>
      </c>
      <c r="AO4082" s="214">
        <f t="shared" si="1293"/>
        <v>0</v>
      </c>
      <c r="AQ4082" s="210"/>
      <c r="AR4082" s="231"/>
      <c r="AS4082" s="15"/>
      <c r="AT4082" s="232">
        <f t="shared" si="1300"/>
        <v>0</v>
      </c>
      <c r="AU4082" s="235">
        <f t="shared" si="1301"/>
        <v>0</v>
      </c>
      <c r="AY4082" s="210"/>
      <c r="AZ4082" s="231"/>
      <c r="BA4082" s="15"/>
      <c r="BB4082" s="232">
        <f t="shared" si="1290"/>
        <v>0</v>
      </c>
      <c r="BC4082" s="235">
        <f t="shared" si="1302"/>
        <v>0</v>
      </c>
      <c r="BG4082" s="210"/>
      <c r="BH4082" s="231"/>
      <c r="BI4082" s="15"/>
      <c r="BJ4082" s="232">
        <f t="shared" si="1294"/>
        <v>0</v>
      </c>
      <c r="BK4082" s="235">
        <f t="shared" si="1303"/>
        <v>0</v>
      </c>
      <c r="BM4082" s="109">
        <f t="shared" si="1295"/>
        <v>-6.2584627919607732</v>
      </c>
      <c r="BN4082" s="213"/>
      <c r="BR4082" s="228"/>
      <c r="BS4082" s="311"/>
      <c r="BT4082" s="3"/>
      <c r="BU4082" s="213"/>
      <c r="BV4082" s="213"/>
      <c r="BW4082" s="291"/>
    </row>
    <row r="4083" spans="1:75" x14ac:dyDescent="0.2">
      <c r="A4083" s="210"/>
      <c r="B4083" s="211"/>
      <c r="C4083" s="848" t="str">
        <f ca="1">IF(ISERR(AVERAGE(INDIRECT("B"&amp;(ROW()-INT($B$1/2))):INDIRECT("B"&amp;(ROW()+INT($B$1/2))))),"",AVERAGE(INDIRECT("B"&amp;(ROW()-INT($B$1/2))):INDIRECT("B"&amp;(ROW()+INT($B$1/2)))))</f>
        <v/>
      </c>
      <c r="D4083" s="848">
        <f t="shared" si="1289"/>
        <v>0</v>
      </c>
      <c r="E4083" s="275"/>
      <c r="F4083" s="15"/>
      <c r="G4083" s="3"/>
      <c r="H4083" s="3"/>
      <c r="I4083" s="3"/>
      <c r="J4083" s="3"/>
      <c r="K4083" s="3"/>
      <c r="L4083" s="554"/>
      <c r="M4083" s="545"/>
      <c r="N4083" s="546"/>
      <c r="O4083" s="5"/>
      <c r="P4083" s="216"/>
      <c r="Q4083" s="217"/>
      <c r="R4083" s="218"/>
      <c r="S4083" s="219">
        <f t="shared" si="1306"/>
        <v>0</v>
      </c>
      <c r="T4083" s="220">
        <f t="shared" si="1307"/>
        <v>0</v>
      </c>
      <c r="U4083" s="214">
        <f t="shared" si="1304"/>
        <v>0</v>
      </c>
      <c r="W4083" s="221"/>
      <c r="X4083" s="222"/>
      <c r="Y4083" s="222"/>
      <c r="Z4083" s="223"/>
      <c r="AA4083" s="222"/>
      <c r="AB4083" s="224"/>
      <c r="AC4083" s="225"/>
      <c r="AD4083" s="2">
        <f t="shared" si="1291"/>
        <v>0</v>
      </c>
      <c r="AE4083" s="2">
        <f t="shared" si="1292"/>
        <v>0</v>
      </c>
      <c r="AF4083" s="226"/>
      <c r="AG4083" s="219">
        <f t="shared" si="1296"/>
        <v>0</v>
      </c>
      <c r="AH4083" s="234">
        <f t="shared" si="1297"/>
        <v>0</v>
      </c>
      <c r="AI4083" s="214">
        <f t="shared" si="1305"/>
        <v>0</v>
      </c>
      <c r="AK4083" s="229">
        <f t="shared" si="1298"/>
        <v>0</v>
      </c>
      <c r="AL4083" s="226"/>
      <c r="AM4083" s="15"/>
      <c r="AN4083" s="232" t="e">
        <f t="shared" si="1299"/>
        <v>#DIV/0!</v>
      </c>
      <c r="AO4083" s="214">
        <f t="shared" si="1293"/>
        <v>0</v>
      </c>
      <c r="AQ4083" s="210"/>
      <c r="AR4083" s="231"/>
      <c r="AS4083" s="15"/>
      <c r="AT4083" s="232">
        <f t="shared" si="1300"/>
        <v>0</v>
      </c>
      <c r="AU4083" s="235">
        <f t="shared" si="1301"/>
        <v>0</v>
      </c>
      <c r="AY4083" s="210"/>
      <c r="AZ4083" s="231"/>
      <c r="BA4083" s="15"/>
      <c r="BB4083" s="232">
        <f t="shared" si="1290"/>
        <v>0</v>
      </c>
      <c r="BC4083" s="235">
        <f t="shared" si="1302"/>
        <v>0</v>
      </c>
      <c r="BG4083" s="210"/>
      <c r="BH4083" s="231"/>
      <c r="BI4083" s="15"/>
      <c r="BJ4083" s="232">
        <f t="shared" si="1294"/>
        <v>0</v>
      </c>
      <c r="BK4083" s="235">
        <f t="shared" si="1303"/>
        <v>0</v>
      </c>
      <c r="BM4083" s="109">
        <f t="shared" si="1295"/>
        <v>-6.2602951294585099</v>
      </c>
      <c r="BN4083" s="213"/>
      <c r="BR4083" s="228"/>
      <c r="BS4083" s="311"/>
      <c r="BT4083" s="3"/>
      <c r="BU4083" s="213"/>
      <c r="BV4083" s="213"/>
      <c r="BW4083" s="291"/>
    </row>
    <row r="4084" spans="1:75" x14ac:dyDescent="0.2">
      <c r="A4084" s="210"/>
      <c r="B4084" s="211"/>
      <c r="C4084" s="848" t="str">
        <f ca="1">IF(ISERR(AVERAGE(INDIRECT("B"&amp;(ROW()-INT($B$1/2))):INDIRECT("B"&amp;(ROW()+INT($B$1/2))))),"",AVERAGE(INDIRECT("B"&amp;(ROW()-INT($B$1/2))):INDIRECT("B"&amp;(ROW()+INT($B$1/2)))))</f>
        <v/>
      </c>
      <c r="D4084" s="848">
        <f t="shared" si="1289"/>
        <v>0</v>
      </c>
      <c r="E4084" s="275"/>
      <c r="F4084" s="15"/>
      <c r="G4084" s="3"/>
      <c r="H4084" s="3"/>
      <c r="I4084" s="3"/>
      <c r="J4084" s="3"/>
      <c r="K4084" s="3"/>
      <c r="L4084" s="554"/>
      <c r="M4084" s="545"/>
      <c r="N4084" s="546"/>
      <c r="O4084" s="5"/>
      <c r="P4084" s="216"/>
      <c r="Q4084" s="217"/>
      <c r="R4084" s="218"/>
      <c r="S4084" s="219">
        <f t="shared" si="1306"/>
        <v>0</v>
      </c>
      <c r="T4084" s="220">
        <f t="shared" si="1307"/>
        <v>0</v>
      </c>
      <c r="U4084" s="214">
        <f t="shared" si="1304"/>
        <v>0</v>
      </c>
      <c r="W4084" s="221"/>
      <c r="X4084" s="222"/>
      <c r="Y4084" s="222"/>
      <c r="Z4084" s="223"/>
      <c r="AA4084" s="222"/>
      <c r="AB4084" s="224"/>
      <c r="AC4084" s="225"/>
      <c r="AD4084" s="2">
        <f t="shared" si="1291"/>
        <v>0</v>
      </c>
      <c r="AE4084" s="2">
        <f t="shared" si="1292"/>
        <v>0</v>
      </c>
      <c r="AF4084" s="226"/>
      <c r="AG4084" s="219">
        <f t="shared" si="1296"/>
        <v>0</v>
      </c>
      <c r="AH4084" s="234">
        <f t="shared" si="1297"/>
        <v>0</v>
      </c>
      <c r="AI4084" s="214">
        <f t="shared" si="1305"/>
        <v>0</v>
      </c>
      <c r="AK4084" s="229">
        <f t="shared" si="1298"/>
        <v>0</v>
      </c>
      <c r="AL4084" s="226"/>
      <c r="AM4084" s="15"/>
      <c r="AN4084" s="232" t="e">
        <f t="shared" si="1299"/>
        <v>#DIV/0!</v>
      </c>
      <c r="AO4084" s="214">
        <f t="shared" si="1293"/>
        <v>0</v>
      </c>
      <c r="AQ4084" s="210"/>
      <c r="AR4084" s="231"/>
      <c r="AS4084" s="15"/>
      <c r="AT4084" s="232">
        <f t="shared" si="1300"/>
        <v>0</v>
      </c>
      <c r="AU4084" s="235">
        <f t="shared" si="1301"/>
        <v>0</v>
      </c>
      <c r="AY4084" s="210"/>
      <c r="AZ4084" s="231"/>
      <c r="BA4084" s="15"/>
      <c r="BB4084" s="232">
        <f t="shared" si="1290"/>
        <v>0</v>
      </c>
      <c r="BC4084" s="235">
        <f t="shared" si="1302"/>
        <v>0</v>
      </c>
      <c r="BG4084" s="210"/>
      <c r="BH4084" s="231"/>
      <c r="BI4084" s="15"/>
      <c r="BJ4084" s="232">
        <f t="shared" si="1294"/>
        <v>0</v>
      </c>
      <c r="BK4084" s="235">
        <f t="shared" si="1303"/>
        <v>0</v>
      </c>
      <c r="BM4084" s="109">
        <f t="shared" si="1295"/>
        <v>-6.2621274669562466</v>
      </c>
      <c r="BN4084" s="213"/>
      <c r="BR4084" s="228"/>
      <c r="BS4084" s="311"/>
      <c r="BT4084" s="3"/>
      <c r="BU4084" s="213"/>
      <c r="BV4084" s="213"/>
      <c r="BW4084" s="291"/>
    </row>
    <row r="4085" spans="1:75" x14ac:dyDescent="0.2">
      <c r="A4085" s="210"/>
      <c r="B4085" s="211"/>
      <c r="C4085" s="848" t="str">
        <f ca="1">IF(ISERR(AVERAGE(INDIRECT("B"&amp;(ROW()-INT($B$1/2))):INDIRECT("B"&amp;(ROW()+INT($B$1/2))))),"",AVERAGE(INDIRECT("B"&amp;(ROW()-INT($B$1/2))):INDIRECT("B"&amp;(ROW()+INT($B$1/2)))))</f>
        <v/>
      </c>
      <c r="D4085" s="848">
        <f t="shared" si="1289"/>
        <v>0</v>
      </c>
      <c r="E4085" s="275"/>
      <c r="F4085" s="15"/>
      <c r="G4085" s="3"/>
      <c r="H4085" s="3"/>
      <c r="I4085" s="3"/>
      <c r="J4085" s="3"/>
      <c r="K4085" s="3"/>
      <c r="L4085" s="554"/>
      <c r="M4085" s="545"/>
      <c r="N4085" s="546"/>
      <c r="O4085" s="5"/>
      <c r="P4085" s="216"/>
      <c r="Q4085" s="217"/>
      <c r="R4085" s="218"/>
      <c r="S4085" s="219">
        <f t="shared" si="1306"/>
        <v>0</v>
      </c>
      <c r="T4085" s="220">
        <f t="shared" si="1307"/>
        <v>0</v>
      </c>
      <c r="U4085" s="214">
        <f t="shared" si="1304"/>
        <v>0</v>
      </c>
      <c r="W4085" s="221"/>
      <c r="X4085" s="222"/>
      <c r="Y4085" s="222"/>
      <c r="Z4085" s="223"/>
      <c r="AA4085" s="222"/>
      <c r="AB4085" s="224"/>
      <c r="AC4085" s="225"/>
      <c r="AD4085" s="2">
        <f t="shared" si="1291"/>
        <v>0</v>
      </c>
      <c r="AE4085" s="2">
        <f t="shared" si="1292"/>
        <v>0</v>
      </c>
      <c r="AF4085" s="226"/>
      <c r="AG4085" s="219">
        <f t="shared" si="1296"/>
        <v>0</v>
      </c>
      <c r="AH4085" s="234">
        <f t="shared" si="1297"/>
        <v>0</v>
      </c>
      <c r="AI4085" s="214">
        <f t="shared" si="1305"/>
        <v>0</v>
      </c>
      <c r="AK4085" s="229">
        <f t="shared" si="1298"/>
        <v>0</v>
      </c>
      <c r="AL4085" s="226"/>
      <c r="AM4085" s="15"/>
      <c r="AN4085" s="232" t="e">
        <f t="shared" si="1299"/>
        <v>#DIV/0!</v>
      </c>
      <c r="AO4085" s="214">
        <f t="shared" si="1293"/>
        <v>0</v>
      </c>
      <c r="AQ4085" s="210"/>
      <c r="AR4085" s="231"/>
      <c r="AS4085" s="15"/>
      <c r="AT4085" s="232">
        <f t="shared" si="1300"/>
        <v>0</v>
      </c>
      <c r="AU4085" s="235">
        <f t="shared" si="1301"/>
        <v>0</v>
      </c>
      <c r="AY4085" s="210"/>
      <c r="AZ4085" s="231"/>
      <c r="BA4085" s="15"/>
      <c r="BB4085" s="232">
        <f t="shared" si="1290"/>
        <v>0</v>
      </c>
      <c r="BC4085" s="235">
        <f t="shared" si="1302"/>
        <v>0</v>
      </c>
      <c r="BG4085" s="210"/>
      <c r="BH4085" s="231"/>
      <c r="BI4085" s="15"/>
      <c r="BJ4085" s="232">
        <f t="shared" si="1294"/>
        <v>0</v>
      </c>
      <c r="BK4085" s="235">
        <f t="shared" si="1303"/>
        <v>0</v>
      </c>
      <c r="BM4085" s="109">
        <f t="shared" si="1295"/>
        <v>-6.2639598044539833</v>
      </c>
      <c r="BN4085" s="213"/>
      <c r="BR4085" s="228"/>
      <c r="BS4085" s="311"/>
      <c r="BT4085" s="3"/>
      <c r="BU4085" s="213"/>
      <c r="BV4085" s="213"/>
      <c r="BW4085" s="291"/>
    </row>
    <row r="4086" spans="1:75" x14ac:dyDescent="0.2">
      <c r="A4086" s="210"/>
      <c r="B4086" s="211"/>
      <c r="C4086" s="848" t="str">
        <f ca="1">IF(ISERR(AVERAGE(INDIRECT("B"&amp;(ROW()-INT($B$1/2))):INDIRECT("B"&amp;(ROW()+INT($B$1/2))))),"",AVERAGE(INDIRECT("B"&amp;(ROW()-INT($B$1/2))):INDIRECT("B"&amp;(ROW()+INT($B$1/2)))))</f>
        <v/>
      </c>
      <c r="D4086" s="848">
        <f t="shared" si="1289"/>
        <v>0</v>
      </c>
      <c r="E4086" s="275"/>
      <c r="F4086" s="15"/>
      <c r="G4086" s="3"/>
      <c r="H4086" s="3"/>
      <c r="I4086" s="3"/>
      <c r="J4086" s="3"/>
      <c r="K4086" s="3"/>
      <c r="L4086" s="554"/>
      <c r="M4086" s="545"/>
      <c r="N4086" s="546"/>
      <c r="O4086" s="5"/>
      <c r="P4086" s="216"/>
      <c r="Q4086" s="217"/>
      <c r="R4086" s="218"/>
      <c r="S4086" s="219">
        <f t="shared" si="1306"/>
        <v>0</v>
      </c>
      <c r="T4086" s="220">
        <f t="shared" si="1307"/>
        <v>0</v>
      </c>
      <c r="U4086" s="214">
        <f t="shared" si="1304"/>
        <v>0</v>
      </c>
      <c r="W4086" s="221"/>
      <c r="X4086" s="222"/>
      <c r="Y4086" s="222"/>
      <c r="Z4086" s="223"/>
      <c r="AA4086" s="222"/>
      <c r="AB4086" s="224"/>
      <c r="AC4086" s="225"/>
      <c r="AD4086" s="2">
        <f t="shared" si="1291"/>
        <v>0</v>
      </c>
      <c r="AE4086" s="2">
        <f t="shared" si="1292"/>
        <v>0</v>
      </c>
      <c r="AF4086" s="226"/>
      <c r="AG4086" s="219">
        <f t="shared" si="1296"/>
        <v>0</v>
      </c>
      <c r="AH4086" s="234">
        <f t="shared" si="1297"/>
        <v>0</v>
      </c>
      <c r="AI4086" s="214">
        <f t="shared" si="1305"/>
        <v>0</v>
      </c>
      <c r="AK4086" s="229">
        <f t="shared" si="1298"/>
        <v>0</v>
      </c>
      <c r="AL4086" s="226"/>
      <c r="AM4086" s="15"/>
      <c r="AN4086" s="232" t="e">
        <f t="shared" si="1299"/>
        <v>#DIV/0!</v>
      </c>
      <c r="AO4086" s="214">
        <f t="shared" si="1293"/>
        <v>0</v>
      </c>
      <c r="AQ4086" s="210"/>
      <c r="AR4086" s="231"/>
      <c r="AS4086" s="15"/>
      <c r="AT4086" s="232">
        <f t="shared" si="1300"/>
        <v>0</v>
      </c>
      <c r="AU4086" s="235">
        <f t="shared" si="1301"/>
        <v>0</v>
      </c>
      <c r="AY4086" s="210"/>
      <c r="AZ4086" s="231"/>
      <c r="BA4086" s="15"/>
      <c r="BB4086" s="232">
        <f t="shared" si="1290"/>
        <v>0</v>
      </c>
      <c r="BC4086" s="235">
        <f t="shared" si="1302"/>
        <v>0</v>
      </c>
      <c r="BG4086" s="210"/>
      <c r="BH4086" s="231"/>
      <c r="BI4086" s="15"/>
      <c r="BJ4086" s="232">
        <f t="shared" si="1294"/>
        <v>0</v>
      </c>
      <c r="BK4086" s="235">
        <f t="shared" si="1303"/>
        <v>0</v>
      </c>
      <c r="BM4086" s="109">
        <f t="shared" si="1295"/>
        <v>-6.26579214195172</v>
      </c>
      <c r="BN4086" s="213"/>
      <c r="BR4086" s="228"/>
      <c r="BS4086" s="311"/>
      <c r="BT4086" s="3"/>
      <c r="BU4086" s="213"/>
      <c r="BV4086" s="213"/>
      <c r="BW4086" s="291"/>
    </row>
    <row r="4087" spans="1:75" x14ac:dyDescent="0.2">
      <c r="A4087" s="210"/>
      <c r="B4087" s="211"/>
      <c r="C4087" s="848" t="str">
        <f ca="1">IF(ISERR(AVERAGE(INDIRECT("B"&amp;(ROW()-INT($B$1/2))):INDIRECT("B"&amp;(ROW()+INT($B$1/2))))),"",AVERAGE(INDIRECT("B"&amp;(ROW()-INT($B$1/2))):INDIRECT("B"&amp;(ROW()+INT($B$1/2)))))</f>
        <v/>
      </c>
      <c r="D4087" s="848">
        <f t="shared" si="1289"/>
        <v>0</v>
      </c>
      <c r="E4087" s="275"/>
      <c r="F4087" s="15"/>
      <c r="G4087" s="3"/>
      <c r="H4087" s="3"/>
      <c r="I4087" s="3"/>
      <c r="J4087" s="3"/>
      <c r="K4087" s="3"/>
      <c r="L4087" s="554"/>
      <c r="M4087" s="545"/>
      <c r="N4087" s="546"/>
      <c r="O4087" s="5"/>
      <c r="P4087" s="216"/>
      <c r="Q4087" s="217"/>
      <c r="R4087" s="218"/>
      <c r="S4087" s="219">
        <f t="shared" si="1306"/>
        <v>0</v>
      </c>
      <c r="T4087" s="220">
        <f t="shared" si="1307"/>
        <v>0</v>
      </c>
      <c r="U4087" s="214">
        <f t="shared" si="1304"/>
        <v>0</v>
      </c>
      <c r="W4087" s="221"/>
      <c r="X4087" s="222"/>
      <c r="Y4087" s="222"/>
      <c r="Z4087" s="223"/>
      <c r="AA4087" s="222"/>
      <c r="AB4087" s="224"/>
      <c r="AC4087" s="225"/>
      <c r="AD4087" s="2">
        <f t="shared" si="1291"/>
        <v>0</v>
      </c>
      <c r="AE4087" s="2">
        <f t="shared" si="1292"/>
        <v>0</v>
      </c>
      <c r="AF4087" s="226"/>
      <c r="AG4087" s="219">
        <f t="shared" si="1296"/>
        <v>0</v>
      </c>
      <c r="AH4087" s="234">
        <f t="shared" si="1297"/>
        <v>0</v>
      </c>
      <c r="AI4087" s="214">
        <f t="shared" si="1305"/>
        <v>0</v>
      </c>
      <c r="AK4087" s="229">
        <f t="shared" si="1298"/>
        <v>0</v>
      </c>
      <c r="AL4087" s="226"/>
      <c r="AM4087" s="15"/>
      <c r="AN4087" s="232" t="e">
        <f t="shared" si="1299"/>
        <v>#DIV/0!</v>
      </c>
      <c r="AO4087" s="214">
        <f t="shared" si="1293"/>
        <v>0</v>
      </c>
      <c r="AQ4087" s="210"/>
      <c r="AR4087" s="231"/>
      <c r="AS4087" s="15"/>
      <c r="AT4087" s="232">
        <f t="shared" si="1300"/>
        <v>0</v>
      </c>
      <c r="AU4087" s="235">
        <f t="shared" si="1301"/>
        <v>0</v>
      </c>
      <c r="AY4087" s="210"/>
      <c r="AZ4087" s="231"/>
      <c r="BA4087" s="15"/>
      <c r="BB4087" s="232">
        <f t="shared" si="1290"/>
        <v>0</v>
      </c>
      <c r="BC4087" s="235">
        <f t="shared" si="1302"/>
        <v>0</v>
      </c>
      <c r="BG4087" s="210"/>
      <c r="BH4087" s="231"/>
      <c r="BI4087" s="15"/>
      <c r="BJ4087" s="232">
        <f t="shared" si="1294"/>
        <v>0</v>
      </c>
      <c r="BK4087" s="235">
        <f t="shared" si="1303"/>
        <v>0</v>
      </c>
      <c r="BM4087" s="109">
        <f t="shared" si="1295"/>
        <v>-6.2676244794494567</v>
      </c>
      <c r="BN4087" s="213"/>
      <c r="BR4087" s="228"/>
      <c r="BS4087" s="311"/>
      <c r="BT4087" s="3"/>
      <c r="BU4087" s="213"/>
      <c r="BV4087" s="213"/>
      <c r="BW4087" s="291"/>
    </row>
    <row r="4088" spans="1:75" x14ac:dyDescent="0.2">
      <c r="A4088" s="210"/>
      <c r="B4088" s="211"/>
      <c r="C4088" s="848" t="str">
        <f ca="1">IF(ISERR(AVERAGE(INDIRECT("B"&amp;(ROW()-INT($B$1/2))):INDIRECT("B"&amp;(ROW()+INT($B$1/2))))),"",AVERAGE(INDIRECT("B"&amp;(ROW()-INT($B$1/2))):INDIRECT("B"&amp;(ROW()+INT($B$1/2)))))</f>
        <v/>
      </c>
      <c r="D4088" s="848">
        <f t="shared" si="1289"/>
        <v>0</v>
      </c>
      <c r="E4088" s="275"/>
      <c r="F4088" s="15"/>
      <c r="G4088" s="3"/>
      <c r="H4088" s="3"/>
      <c r="I4088" s="3"/>
      <c r="J4088" s="3"/>
      <c r="K4088" s="3"/>
      <c r="L4088" s="554"/>
      <c r="M4088" s="545"/>
      <c r="N4088" s="546"/>
      <c r="O4088" s="5"/>
      <c r="P4088" s="216"/>
      <c r="Q4088" s="217"/>
      <c r="R4088" s="218"/>
      <c r="S4088" s="219">
        <f t="shared" si="1306"/>
        <v>0</v>
      </c>
      <c r="T4088" s="220">
        <f t="shared" si="1307"/>
        <v>0</v>
      </c>
      <c r="U4088" s="214">
        <f t="shared" si="1304"/>
        <v>0</v>
      </c>
      <c r="W4088" s="221"/>
      <c r="X4088" s="222"/>
      <c r="Y4088" s="222"/>
      <c r="Z4088" s="223"/>
      <c r="AA4088" s="222"/>
      <c r="AB4088" s="224"/>
      <c r="AC4088" s="225"/>
      <c r="AD4088" s="2">
        <f t="shared" si="1291"/>
        <v>0</v>
      </c>
      <c r="AE4088" s="2">
        <f t="shared" si="1292"/>
        <v>0</v>
      </c>
      <c r="AF4088" s="226"/>
      <c r="AG4088" s="219">
        <f t="shared" si="1296"/>
        <v>0</v>
      </c>
      <c r="AH4088" s="234">
        <f t="shared" si="1297"/>
        <v>0</v>
      </c>
      <c r="AI4088" s="214">
        <f t="shared" si="1305"/>
        <v>0</v>
      </c>
      <c r="AK4088" s="229">
        <f t="shared" si="1298"/>
        <v>0</v>
      </c>
      <c r="AL4088" s="226"/>
      <c r="AM4088" s="15"/>
      <c r="AN4088" s="232" t="e">
        <f t="shared" si="1299"/>
        <v>#DIV/0!</v>
      </c>
      <c r="AO4088" s="214">
        <f t="shared" si="1293"/>
        <v>0</v>
      </c>
      <c r="AQ4088" s="210"/>
      <c r="AR4088" s="231"/>
      <c r="AS4088" s="15"/>
      <c r="AT4088" s="232">
        <f t="shared" si="1300"/>
        <v>0</v>
      </c>
      <c r="AU4088" s="235">
        <f t="shared" si="1301"/>
        <v>0</v>
      </c>
      <c r="AY4088" s="210"/>
      <c r="AZ4088" s="231"/>
      <c r="BA4088" s="15"/>
      <c r="BB4088" s="232">
        <f t="shared" si="1290"/>
        <v>0</v>
      </c>
      <c r="BC4088" s="235">
        <f t="shared" si="1302"/>
        <v>0</v>
      </c>
      <c r="BG4088" s="210"/>
      <c r="BH4088" s="231"/>
      <c r="BI4088" s="15"/>
      <c r="BJ4088" s="232">
        <f t="shared" si="1294"/>
        <v>0</v>
      </c>
      <c r="BK4088" s="235">
        <f t="shared" si="1303"/>
        <v>0</v>
      </c>
      <c r="BM4088" s="109">
        <f t="shared" si="1295"/>
        <v>-6.2694568169471934</v>
      </c>
      <c r="BN4088" s="213"/>
      <c r="BR4088" s="228"/>
      <c r="BS4088" s="311"/>
      <c r="BT4088" s="3"/>
      <c r="BU4088" s="213"/>
      <c r="BV4088" s="213"/>
      <c r="BW4088" s="291"/>
    </row>
    <row r="4089" spans="1:75" x14ac:dyDescent="0.2">
      <c r="A4089" s="210"/>
      <c r="B4089" s="211"/>
      <c r="C4089" s="848" t="str">
        <f ca="1">IF(ISERR(AVERAGE(INDIRECT("B"&amp;(ROW()-INT($B$1/2))):INDIRECT("B"&amp;(ROW()+INT($B$1/2))))),"",AVERAGE(INDIRECT("B"&amp;(ROW()-INT($B$1/2))):INDIRECT("B"&amp;(ROW()+INT($B$1/2)))))</f>
        <v/>
      </c>
      <c r="D4089" s="848">
        <f t="shared" si="1289"/>
        <v>0</v>
      </c>
      <c r="E4089" s="275"/>
      <c r="F4089" s="15"/>
      <c r="G4089" s="3"/>
      <c r="H4089" s="3"/>
      <c r="I4089" s="3"/>
      <c r="J4089" s="3"/>
      <c r="K4089" s="3"/>
      <c r="L4089" s="554"/>
      <c r="M4089" s="545"/>
      <c r="N4089" s="546"/>
      <c r="O4089" s="5"/>
      <c r="P4089" s="216"/>
      <c r="Q4089" s="217"/>
      <c r="R4089" s="218"/>
      <c r="S4089" s="219">
        <f t="shared" si="1306"/>
        <v>0</v>
      </c>
      <c r="T4089" s="220">
        <f t="shared" si="1307"/>
        <v>0</v>
      </c>
      <c r="U4089" s="214">
        <f t="shared" si="1304"/>
        <v>0</v>
      </c>
      <c r="W4089" s="221"/>
      <c r="X4089" s="222"/>
      <c r="Y4089" s="222"/>
      <c r="Z4089" s="223"/>
      <c r="AA4089" s="222"/>
      <c r="AB4089" s="224"/>
      <c r="AC4089" s="225"/>
      <c r="AD4089" s="2">
        <f t="shared" si="1291"/>
        <v>0</v>
      </c>
      <c r="AE4089" s="2">
        <f t="shared" si="1292"/>
        <v>0</v>
      </c>
      <c r="AF4089" s="226"/>
      <c r="AG4089" s="219">
        <f t="shared" si="1296"/>
        <v>0</v>
      </c>
      <c r="AH4089" s="234">
        <f t="shared" si="1297"/>
        <v>0</v>
      </c>
      <c r="AI4089" s="214">
        <f t="shared" si="1305"/>
        <v>0</v>
      </c>
      <c r="AK4089" s="229">
        <f t="shared" si="1298"/>
        <v>0</v>
      </c>
      <c r="AL4089" s="226"/>
      <c r="AM4089" s="15"/>
      <c r="AN4089" s="232" t="e">
        <f t="shared" si="1299"/>
        <v>#DIV/0!</v>
      </c>
      <c r="AO4089" s="214">
        <f t="shared" si="1293"/>
        <v>0</v>
      </c>
      <c r="AQ4089" s="210"/>
      <c r="AR4089" s="231"/>
      <c r="AS4089" s="15"/>
      <c r="AT4089" s="232">
        <f t="shared" si="1300"/>
        <v>0</v>
      </c>
      <c r="AU4089" s="235">
        <f t="shared" si="1301"/>
        <v>0</v>
      </c>
      <c r="AY4089" s="210"/>
      <c r="AZ4089" s="231"/>
      <c r="BA4089" s="15"/>
      <c r="BB4089" s="232">
        <f t="shared" si="1290"/>
        <v>0</v>
      </c>
      <c r="BC4089" s="235">
        <f t="shared" si="1302"/>
        <v>0</v>
      </c>
      <c r="BG4089" s="210"/>
      <c r="BH4089" s="231"/>
      <c r="BI4089" s="15"/>
      <c r="BJ4089" s="232">
        <f t="shared" si="1294"/>
        <v>0</v>
      </c>
      <c r="BK4089" s="235">
        <f t="shared" si="1303"/>
        <v>0</v>
      </c>
      <c r="BM4089" s="109">
        <f t="shared" si="1295"/>
        <v>-6.2712891544449301</v>
      </c>
      <c r="BN4089" s="213"/>
      <c r="BR4089" s="228"/>
      <c r="BS4089" s="311"/>
      <c r="BT4089" s="3"/>
      <c r="BU4089" s="213"/>
      <c r="BV4089" s="213"/>
      <c r="BW4089" s="291"/>
    </row>
    <row r="4090" spans="1:75" x14ac:dyDescent="0.2">
      <c r="A4090" s="210"/>
      <c r="B4090" s="211"/>
      <c r="C4090" s="848" t="str">
        <f ca="1">IF(ISERR(AVERAGE(INDIRECT("B"&amp;(ROW()-INT($B$1/2))):INDIRECT("B"&amp;(ROW()+INT($B$1/2))))),"",AVERAGE(INDIRECT("B"&amp;(ROW()-INT($B$1/2))):INDIRECT("B"&amp;(ROW()+INT($B$1/2)))))</f>
        <v/>
      </c>
      <c r="D4090" s="848">
        <f t="shared" si="1289"/>
        <v>0</v>
      </c>
      <c r="E4090" s="275"/>
      <c r="F4090" s="15"/>
      <c r="G4090" s="3"/>
      <c r="H4090" s="3"/>
      <c r="I4090" s="3"/>
      <c r="J4090" s="3"/>
      <c r="K4090" s="3"/>
      <c r="L4090" s="554"/>
      <c r="M4090" s="545"/>
      <c r="N4090" s="546"/>
      <c r="O4090" s="5"/>
      <c r="P4090" s="216"/>
      <c r="Q4090" s="217"/>
      <c r="R4090" s="218"/>
      <c r="S4090" s="219">
        <f t="shared" si="1306"/>
        <v>0</v>
      </c>
      <c r="T4090" s="220">
        <f t="shared" si="1307"/>
        <v>0</v>
      </c>
      <c r="U4090" s="214">
        <f t="shared" si="1304"/>
        <v>0</v>
      </c>
      <c r="W4090" s="221"/>
      <c r="X4090" s="222"/>
      <c r="Y4090" s="222"/>
      <c r="Z4090" s="223"/>
      <c r="AA4090" s="222"/>
      <c r="AB4090" s="224"/>
      <c r="AC4090" s="225"/>
      <c r="AD4090" s="2">
        <f t="shared" si="1291"/>
        <v>0</v>
      </c>
      <c r="AE4090" s="2">
        <f t="shared" si="1292"/>
        <v>0</v>
      </c>
      <c r="AF4090" s="226"/>
      <c r="AG4090" s="219">
        <f t="shared" si="1296"/>
        <v>0</v>
      </c>
      <c r="AH4090" s="234">
        <f t="shared" si="1297"/>
        <v>0</v>
      </c>
      <c r="AI4090" s="214">
        <f t="shared" si="1305"/>
        <v>0</v>
      </c>
      <c r="AK4090" s="229">
        <f t="shared" si="1298"/>
        <v>0</v>
      </c>
      <c r="AL4090" s="226"/>
      <c r="AM4090" s="15"/>
      <c r="AN4090" s="232" t="e">
        <f t="shared" si="1299"/>
        <v>#DIV/0!</v>
      </c>
      <c r="AO4090" s="214">
        <f t="shared" si="1293"/>
        <v>0</v>
      </c>
      <c r="AQ4090" s="210"/>
      <c r="AR4090" s="231"/>
      <c r="AS4090" s="15"/>
      <c r="AT4090" s="232">
        <f t="shared" si="1300"/>
        <v>0</v>
      </c>
      <c r="AU4090" s="235">
        <f t="shared" si="1301"/>
        <v>0</v>
      </c>
      <c r="AY4090" s="210"/>
      <c r="AZ4090" s="231"/>
      <c r="BA4090" s="15"/>
      <c r="BB4090" s="232">
        <f t="shared" si="1290"/>
        <v>0</v>
      </c>
      <c r="BC4090" s="235">
        <f t="shared" si="1302"/>
        <v>0</v>
      </c>
      <c r="BG4090" s="210"/>
      <c r="BH4090" s="231"/>
      <c r="BI4090" s="15"/>
      <c r="BJ4090" s="232">
        <f t="shared" si="1294"/>
        <v>0</v>
      </c>
      <c r="BK4090" s="235">
        <f t="shared" si="1303"/>
        <v>0</v>
      </c>
      <c r="BM4090" s="109">
        <f t="shared" si="1295"/>
        <v>-6.2731214919426668</v>
      </c>
      <c r="BN4090" s="213"/>
      <c r="BR4090" s="228"/>
      <c r="BS4090" s="311"/>
      <c r="BT4090" s="3"/>
      <c r="BU4090" s="213"/>
      <c r="BV4090" s="213"/>
      <c r="BW4090" s="291"/>
    </row>
    <row r="4091" spans="1:75" x14ac:dyDescent="0.2">
      <c r="A4091" s="210"/>
      <c r="B4091" s="211"/>
      <c r="C4091" s="848" t="str">
        <f ca="1">IF(ISERR(AVERAGE(INDIRECT("B"&amp;(ROW()-INT($B$1/2))):INDIRECT("B"&amp;(ROW()+INT($B$1/2))))),"",AVERAGE(INDIRECT("B"&amp;(ROW()-INT($B$1/2))):INDIRECT("B"&amp;(ROW()+INT($B$1/2)))))</f>
        <v/>
      </c>
      <c r="D4091" s="848">
        <f t="shared" si="1289"/>
        <v>0</v>
      </c>
      <c r="E4091" s="275"/>
      <c r="F4091" s="15"/>
      <c r="G4091" s="3"/>
      <c r="H4091" s="3"/>
      <c r="I4091" s="3"/>
      <c r="J4091" s="3"/>
      <c r="K4091" s="3"/>
      <c r="L4091" s="554"/>
      <c r="M4091" s="545"/>
      <c r="N4091" s="546"/>
      <c r="O4091" s="5"/>
      <c r="P4091" s="216"/>
      <c r="Q4091" s="217"/>
      <c r="R4091" s="218"/>
      <c r="S4091" s="219">
        <f t="shared" si="1306"/>
        <v>0</v>
      </c>
      <c r="T4091" s="220">
        <f t="shared" si="1307"/>
        <v>0</v>
      </c>
      <c r="U4091" s="214">
        <f t="shared" si="1304"/>
        <v>0</v>
      </c>
      <c r="W4091" s="221"/>
      <c r="X4091" s="222"/>
      <c r="Y4091" s="222"/>
      <c r="Z4091" s="223"/>
      <c r="AA4091" s="222"/>
      <c r="AB4091" s="224"/>
      <c r="AC4091" s="225"/>
      <c r="AD4091" s="2">
        <f t="shared" si="1291"/>
        <v>0</v>
      </c>
      <c r="AE4091" s="2">
        <f t="shared" si="1292"/>
        <v>0</v>
      </c>
      <c r="AF4091" s="226"/>
      <c r="AG4091" s="219">
        <f t="shared" si="1296"/>
        <v>0</v>
      </c>
      <c r="AH4091" s="234">
        <f t="shared" si="1297"/>
        <v>0</v>
      </c>
      <c r="AI4091" s="214">
        <f t="shared" si="1305"/>
        <v>0</v>
      </c>
      <c r="AK4091" s="229">
        <f t="shared" si="1298"/>
        <v>0</v>
      </c>
      <c r="AL4091" s="226"/>
      <c r="AM4091" s="15"/>
      <c r="AN4091" s="232" t="e">
        <f t="shared" si="1299"/>
        <v>#DIV/0!</v>
      </c>
      <c r="AO4091" s="214">
        <f t="shared" si="1293"/>
        <v>0</v>
      </c>
      <c r="AQ4091" s="210"/>
      <c r="AR4091" s="231"/>
      <c r="AS4091" s="15"/>
      <c r="AT4091" s="232">
        <f t="shared" si="1300"/>
        <v>0</v>
      </c>
      <c r="AU4091" s="235">
        <f t="shared" si="1301"/>
        <v>0</v>
      </c>
      <c r="AY4091" s="210"/>
      <c r="AZ4091" s="231"/>
      <c r="BA4091" s="15"/>
      <c r="BB4091" s="232">
        <f t="shared" si="1290"/>
        <v>0</v>
      </c>
      <c r="BC4091" s="235">
        <f t="shared" si="1302"/>
        <v>0</v>
      </c>
      <c r="BG4091" s="210"/>
      <c r="BH4091" s="231"/>
      <c r="BI4091" s="15"/>
      <c r="BJ4091" s="232">
        <f t="shared" si="1294"/>
        <v>0</v>
      </c>
      <c r="BK4091" s="235">
        <f t="shared" si="1303"/>
        <v>0</v>
      </c>
      <c r="BM4091" s="109">
        <f t="shared" si="1295"/>
        <v>-6.2749538294404035</v>
      </c>
      <c r="BN4091" s="213"/>
      <c r="BR4091" s="228"/>
      <c r="BS4091" s="311"/>
      <c r="BT4091" s="3"/>
      <c r="BU4091" s="213"/>
      <c r="BV4091" s="213"/>
      <c r="BW4091" s="291"/>
    </row>
    <row r="4092" spans="1:75" x14ac:dyDescent="0.2">
      <c r="A4092" s="210"/>
      <c r="B4092" s="211"/>
      <c r="C4092" s="848" t="str">
        <f ca="1">IF(ISERR(AVERAGE(INDIRECT("B"&amp;(ROW()-INT($B$1/2))):INDIRECT("B"&amp;(ROW()+INT($B$1/2))))),"",AVERAGE(INDIRECT("B"&amp;(ROW()-INT($B$1/2))):INDIRECT("B"&amp;(ROW()+INT($B$1/2)))))</f>
        <v/>
      </c>
      <c r="D4092" s="848">
        <f t="shared" si="1289"/>
        <v>0</v>
      </c>
      <c r="E4092" s="275"/>
      <c r="F4092" s="15"/>
      <c r="G4092" s="3"/>
      <c r="H4092" s="3"/>
      <c r="I4092" s="3"/>
      <c r="J4092" s="3"/>
      <c r="K4092" s="3"/>
      <c r="L4092" s="554"/>
      <c r="M4092" s="545"/>
      <c r="N4092" s="546"/>
      <c r="O4092" s="5"/>
      <c r="P4092" s="216"/>
      <c r="Q4092" s="217"/>
      <c r="R4092" s="218"/>
      <c r="S4092" s="219">
        <f t="shared" si="1306"/>
        <v>0</v>
      </c>
      <c r="T4092" s="220">
        <f t="shared" si="1307"/>
        <v>0</v>
      </c>
      <c r="U4092" s="214">
        <f t="shared" si="1304"/>
        <v>0</v>
      </c>
      <c r="W4092" s="221"/>
      <c r="X4092" s="222"/>
      <c r="Y4092" s="222"/>
      <c r="Z4092" s="223"/>
      <c r="AA4092" s="222"/>
      <c r="AB4092" s="224"/>
      <c r="AC4092" s="225"/>
      <c r="AD4092" s="2">
        <f t="shared" si="1291"/>
        <v>0</v>
      </c>
      <c r="AE4092" s="2">
        <f t="shared" si="1292"/>
        <v>0</v>
      </c>
      <c r="AF4092" s="226"/>
      <c r="AG4092" s="219">
        <f t="shared" si="1296"/>
        <v>0</v>
      </c>
      <c r="AH4092" s="234">
        <f t="shared" si="1297"/>
        <v>0</v>
      </c>
      <c r="AI4092" s="214">
        <f t="shared" si="1305"/>
        <v>0</v>
      </c>
      <c r="AK4092" s="229">
        <f t="shared" si="1298"/>
        <v>0</v>
      </c>
      <c r="AL4092" s="226"/>
      <c r="AM4092" s="15"/>
      <c r="AN4092" s="232" t="e">
        <f t="shared" si="1299"/>
        <v>#DIV/0!</v>
      </c>
      <c r="AO4092" s="214">
        <f t="shared" si="1293"/>
        <v>0</v>
      </c>
      <c r="AQ4092" s="210"/>
      <c r="AR4092" s="231"/>
      <c r="AS4092" s="15"/>
      <c r="AT4092" s="232">
        <f t="shared" si="1300"/>
        <v>0</v>
      </c>
      <c r="AU4092" s="235">
        <f t="shared" si="1301"/>
        <v>0</v>
      </c>
      <c r="AY4092" s="210"/>
      <c r="AZ4092" s="231"/>
      <c r="BA4092" s="15"/>
      <c r="BB4092" s="232">
        <f t="shared" si="1290"/>
        <v>0</v>
      </c>
      <c r="BC4092" s="235">
        <f t="shared" si="1302"/>
        <v>0</v>
      </c>
      <c r="BG4092" s="210"/>
      <c r="BH4092" s="231"/>
      <c r="BI4092" s="15"/>
      <c r="BJ4092" s="232">
        <f t="shared" si="1294"/>
        <v>0</v>
      </c>
      <c r="BK4092" s="235">
        <f t="shared" si="1303"/>
        <v>0</v>
      </c>
      <c r="BM4092" s="109">
        <f t="shared" si="1295"/>
        <v>-6.2767861669381402</v>
      </c>
      <c r="BN4092" s="213"/>
      <c r="BR4092" s="228"/>
      <c r="BS4092" s="311"/>
      <c r="BT4092" s="3"/>
      <c r="BU4092" s="213"/>
      <c r="BV4092" s="213"/>
      <c r="BW4092" s="291"/>
    </row>
    <row r="4093" spans="1:75" x14ac:dyDescent="0.2">
      <c r="A4093" s="210"/>
      <c r="B4093" s="211"/>
      <c r="C4093" s="848" t="str">
        <f ca="1">IF(ISERR(AVERAGE(INDIRECT("B"&amp;(ROW()-INT($B$1/2))):INDIRECT("B"&amp;(ROW()+INT($B$1/2))))),"",AVERAGE(INDIRECT("B"&amp;(ROW()-INT($B$1/2))):INDIRECT("B"&amp;(ROW()+INT($B$1/2)))))</f>
        <v/>
      </c>
      <c r="D4093" s="848">
        <f t="shared" si="1289"/>
        <v>0</v>
      </c>
      <c r="E4093" s="275"/>
      <c r="F4093" s="15"/>
      <c r="G4093" s="3"/>
      <c r="H4093" s="3"/>
      <c r="I4093" s="3"/>
      <c r="J4093" s="3"/>
      <c r="K4093" s="3"/>
      <c r="L4093" s="554"/>
      <c r="M4093" s="545"/>
      <c r="N4093" s="546"/>
      <c r="O4093" s="5"/>
      <c r="P4093" s="216"/>
      <c r="Q4093" s="217"/>
      <c r="R4093" s="218"/>
      <c r="S4093" s="219">
        <f t="shared" si="1306"/>
        <v>0</v>
      </c>
      <c r="T4093" s="220">
        <f t="shared" si="1307"/>
        <v>0</v>
      </c>
      <c r="U4093" s="214">
        <f t="shared" si="1304"/>
        <v>0</v>
      </c>
      <c r="W4093" s="221"/>
      <c r="X4093" s="222"/>
      <c r="Y4093" s="222"/>
      <c r="Z4093" s="223"/>
      <c r="AA4093" s="222"/>
      <c r="AB4093" s="224"/>
      <c r="AC4093" s="225"/>
      <c r="AD4093" s="2">
        <f t="shared" si="1291"/>
        <v>0</v>
      </c>
      <c r="AE4093" s="2">
        <f t="shared" si="1292"/>
        <v>0</v>
      </c>
      <c r="AF4093" s="226"/>
      <c r="AG4093" s="219">
        <f t="shared" si="1296"/>
        <v>0</v>
      </c>
      <c r="AH4093" s="234">
        <f t="shared" si="1297"/>
        <v>0</v>
      </c>
      <c r="AI4093" s="214">
        <f t="shared" si="1305"/>
        <v>0</v>
      </c>
      <c r="AK4093" s="229">
        <f t="shared" si="1298"/>
        <v>0</v>
      </c>
      <c r="AL4093" s="226"/>
      <c r="AM4093" s="15"/>
      <c r="AN4093" s="232" t="e">
        <f t="shared" si="1299"/>
        <v>#DIV/0!</v>
      </c>
      <c r="AO4093" s="214">
        <f t="shared" si="1293"/>
        <v>0</v>
      </c>
      <c r="AQ4093" s="210"/>
      <c r="AR4093" s="231"/>
      <c r="AS4093" s="15"/>
      <c r="AT4093" s="232">
        <f t="shared" si="1300"/>
        <v>0</v>
      </c>
      <c r="AU4093" s="235">
        <f t="shared" si="1301"/>
        <v>0</v>
      </c>
      <c r="AY4093" s="210"/>
      <c r="AZ4093" s="231"/>
      <c r="BA4093" s="15"/>
      <c r="BB4093" s="232">
        <f t="shared" si="1290"/>
        <v>0</v>
      </c>
      <c r="BC4093" s="235">
        <f t="shared" si="1302"/>
        <v>0</v>
      </c>
      <c r="BG4093" s="210"/>
      <c r="BH4093" s="231"/>
      <c r="BI4093" s="15"/>
      <c r="BJ4093" s="232">
        <f t="shared" si="1294"/>
        <v>0</v>
      </c>
      <c r="BK4093" s="235">
        <f t="shared" si="1303"/>
        <v>0</v>
      </c>
      <c r="BM4093" s="109">
        <f t="shared" si="1295"/>
        <v>-6.2786185044358769</v>
      </c>
      <c r="BN4093" s="213"/>
      <c r="BR4093" s="228"/>
      <c r="BS4093" s="311"/>
      <c r="BT4093" s="3"/>
      <c r="BU4093" s="213"/>
      <c r="BV4093" s="213"/>
      <c r="BW4093" s="291"/>
    </row>
    <row r="4094" spans="1:75" x14ac:dyDescent="0.2">
      <c r="A4094" s="210"/>
      <c r="B4094" s="211"/>
      <c r="C4094" s="848" t="str">
        <f ca="1">IF(ISERR(AVERAGE(INDIRECT("B"&amp;(ROW()-INT($B$1/2))):INDIRECT("B"&amp;(ROW()+INT($B$1/2))))),"",AVERAGE(INDIRECT("B"&amp;(ROW()-INT($B$1/2))):INDIRECT("B"&amp;(ROW()+INT($B$1/2)))))</f>
        <v/>
      </c>
      <c r="D4094" s="848">
        <f t="shared" si="1289"/>
        <v>0</v>
      </c>
      <c r="E4094" s="275"/>
      <c r="F4094" s="15"/>
      <c r="G4094" s="3"/>
      <c r="H4094" s="3"/>
      <c r="I4094" s="3"/>
      <c r="J4094" s="3"/>
      <c r="K4094" s="3"/>
      <c r="L4094" s="554"/>
      <c r="M4094" s="545"/>
      <c r="N4094" s="546"/>
      <c r="O4094" s="5"/>
      <c r="P4094" s="216"/>
      <c r="Q4094" s="217"/>
      <c r="R4094" s="218"/>
      <c r="S4094" s="219">
        <f t="shared" si="1306"/>
        <v>0</v>
      </c>
      <c r="T4094" s="220">
        <f t="shared" si="1307"/>
        <v>0</v>
      </c>
      <c r="U4094" s="214">
        <f t="shared" si="1304"/>
        <v>0</v>
      </c>
      <c r="W4094" s="221"/>
      <c r="X4094" s="222"/>
      <c r="Y4094" s="222"/>
      <c r="Z4094" s="223"/>
      <c r="AA4094" s="222"/>
      <c r="AB4094" s="224"/>
      <c r="AC4094" s="225"/>
      <c r="AD4094" s="2">
        <f t="shared" si="1291"/>
        <v>0</v>
      </c>
      <c r="AE4094" s="2">
        <f t="shared" si="1292"/>
        <v>0</v>
      </c>
      <c r="AF4094" s="226"/>
      <c r="AG4094" s="219">
        <f t="shared" si="1296"/>
        <v>0</v>
      </c>
      <c r="AH4094" s="234">
        <f t="shared" si="1297"/>
        <v>0</v>
      </c>
      <c r="AI4094" s="214">
        <f t="shared" si="1305"/>
        <v>0</v>
      </c>
      <c r="AK4094" s="229">
        <f t="shared" si="1298"/>
        <v>0</v>
      </c>
      <c r="AL4094" s="226"/>
      <c r="AM4094" s="15"/>
      <c r="AN4094" s="232" t="e">
        <f t="shared" si="1299"/>
        <v>#DIV/0!</v>
      </c>
      <c r="AO4094" s="214">
        <f t="shared" si="1293"/>
        <v>0</v>
      </c>
      <c r="AQ4094" s="210"/>
      <c r="AR4094" s="231"/>
      <c r="AS4094" s="15"/>
      <c r="AT4094" s="232">
        <f t="shared" si="1300"/>
        <v>0</v>
      </c>
      <c r="AU4094" s="235">
        <f t="shared" si="1301"/>
        <v>0</v>
      </c>
      <c r="AY4094" s="210"/>
      <c r="AZ4094" s="231"/>
      <c r="BA4094" s="15"/>
      <c r="BB4094" s="232">
        <f t="shared" si="1290"/>
        <v>0</v>
      </c>
      <c r="BC4094" s="235">
        <f t="shared" si="1302"/>
        <v>0</v>
      </c>
      <c r="BG4094" s="210"/>
      <c r="BH4094" s="231"/>
      <c r="BI4094" s="15"/>
      <c r="BJ4094" s="232">
        <f t="shared" si="1294"/>
        <v>0</v>
      </c>
      <c r="BK4094" s="235">
        <f t="shared" si="1303"/>
        <v>0</v>
      </c>
      <c r="BM4094" s="109">
        <f t="shared" si="1295"/>
        <v>-6.2804508419336136</v>
      </c>
      <c r="BN4094" s="213"/>
      <c r="BR4094" s="228"/>
      <c r="BS4094" s="311"/>
      <c r="BT4094" s="3"/>
      <c r="BU4094" s="213"/>
      <c r="BV4094" s="213"/>
      <c r="BW4094" s="291"/>
    </row>
    <row r="4095" spans="1:75" x14ac:dyDescent="0.2">
      <c r="A4095" s="210"/>
      <c r="B4095" s="211"/>
      <c r="C4095" s="848" t="str">
        <f ca="1">IF(ISERR(AVERAGE(INDIRECT("B"&amp;(ROW()-INT($B$1/2))):INDIRECT("B"&amp;(ROW()+INT($B$1/2))))),"",AVERAGE(INDIRECT("B"&amp;(ROW()-INT($B$1/2))):INDIRECT("B"&amp;(ROW()+INT($B$1/2)))))</f>
        <v/>
      </c>
      <c r="D4095" s="848">
        <f t="shared" si="1289"/>
        <v>0</v>
      </c>
      <c r="E4095" s="275"/>
      <c r="F4095" s="15"/>
      <c r="G4095" s="3"/>
      <c r="H4095" s="3"/>
      <c r="I4095" s="3"/>
      <c r="J4095" s="3"/>
      <c r="K4095" s="3"/>
      <c r="L4095" s="554"/>
      <c r="M4095" s="545"/>
      <c r="N4095" s="546"/>
      <c r="O4095" s="5"/>
      <c r="P4095" s="216"/>
      <c r="Q4095" s="217"/>
      <c r="R4095" s="218"/>
      <c r="S4095" s="219">
        <f t="shared" si="1306"/>
        <v>0</v>
      </c>
      <c r="T4095" s="220">
        <f t="shared" si="1307"/>
        <v>0</v>
      </c>
      <c r="U4095" s="214">
        <f t="shared" si="1304"/>
        <v>0</v>
      </c>
      <c r="W4095" s="221"/>
      <c r="X4095" s="222"/>
      <c r="Y4095" s="222"/>
      <c r="Z4095" s="223"/>
      <c r="AA4095" s="222"/>
      <c r="AB4095" s="224"/>
      <c r="AC4095" s="225"/>
      <c r="AD4095" s="2">
        <f t="shared" si="1291"/>
        <v>0</v>
      </c>
      <c r="AE4095" s="2">
        <f t="shared" si="1292"/>
        <v>0</v>
      </c>
      <c r="AF4095" s="226"/>
      <c r="AG4095" s="219">
        <f t="shared" si="1296"/>
        <v>0</v>
      </c>
      <c r="AH4095" s="234">
        <f t="shared" si="1297"/>
        <v>0</v>
      </c>
      <c r="AI4095" s="214">
        <f t="shared" si="1305"/>
        <v>0</v>
      </c>
      <c r="AK4095" s="229">
        <f t="shared" si="1298"/>
        <v>0</v>
      </c>
      <c r="AL4095" s="226"/>
      <c r="AM4095" s="15"/>
      <c r="AN4095" s="232" t="e">
        <f t="shared" si="1299"/>
        <v>#DIV/0!</v>
      </c>
      <c r="AO4095" s="214">
        <f t="shared" si="1293"/>
        <v>0</v>
      </c>
      <c r="AQ4095" s="210"/>
      <c r="AR4095" s="231"/>
      <c r="AS4095" s="15"/>
      <c r="AT4095" s="232">
        <f t="shared" si="1300"/>
        <v>0</v>
      </c>
      <c r="AU4095" s="235">
        <f t="shared" si="1301"/>
        <v>0</v>
      </c>
      <c r="AY4095" s="210"/>
      <c r="AZ4095" s="231"/>
      <c r="BA4095" s="15"/>
      <c r="BB4095" s="232">
        <f t="shared" si="1290"/>
        <v>0</v>
      </c>
      <c r="BC4095" s="235">
        <f t="shared" si="1302"/>
        <v>0</v>
      </c>
      <c r="BG4095" s="210"/>
      <c r="BH4095" s="231"/>
      <c r="BI4095" s="15"/>
      <c r="BJ4095" s="232">
        <f t="shared" si="1294"/>
        <v>0</v>
      </c>
      <c r="BK4095" s="235">
        <f t="shared" si="1303"/>
        <v>0</v>
      </c>
      <c r="BM4095" s="109">
        <f t="shared" si="1295"/>
        <v>-6.2822831794313503</v>
      </c>
      <c r="BN4095" s="213"/>
      <c r="BR4095" s="228"/>
      <c r="BS4095" s="311"/>
      <c r="BT4095" s="3"/>
      <c r="BU4095" s="213"/>
      <c r="BV4095" s="213"/>
      <c r="BW4095" s="291"/>
    </row>
    <row r="4096" spans="1:75" x14ac:dyDescent="0.2">
      <c r="A4096" s="210"/>
      <c r="B4096" s="211"/>
      <c r="C4096" s="848" t="str">
        <f ca="1">IF(ISERR(AVERAGE(INDIRECT("B"&amp;(ROW()-INT($B$1/2))):INDIRECT("B"&amp;(ROW()+INT($B$1/2))))),"",AVERAGE(INDIRECT("B"&amp;(ROW()-INT($B$1/2))):INDIRECT("B"&amp;(ROW()+INT($B$1/2)))))</f>
        <v/>
      </c>
      <c r="D4096" s="848">
        <f t="shared" si="1289"/>
        <v>0</v>
      </c>
      <c r="E4096" s="275"/>
      <c r="F4096" s="15"/>
      <c r="G4096" s="3"/>
      <c r="H4096" s="3"/>
      <c r="I4096" s="3"/>
      <c r="J4096" s="3"/>
      <c r="K4096" s="3"/>
      <c r="L4096" s="554"/>
      <c r="M4096" s="545"/>
      <c r="N4096" s="546"/>
      <c r="O4096" s="5"/>
      <c r="P4096" s="216"/>
      <c r="Q4096" s="217"/>
      <c r="R4096" s="218"/>
      <c r="S4096" s="219">
        <f t="shared" si="1306"/>
        <v>0</v>
      </c>
      <c r="T4096" s="220">
        <f t="shared" si="1307"/>
        <v>0</v>
      </c>
      <c r="U4096" s="214">
        <f t="shared" si="1304"/>
        <v>0</v>
      </c>
      <c r="W4096" s="221"/>
      <c r="X4096" s="222"/>
      <c r="Y4096" s="222"/>
      <c r="Z4096" s="223"/>
      <c r="AA4096" s="222"/>
      <c r="AB4096" s="224"/>
      <c r="AC4096" s="225"/>
      <c r="AD4096" s="2">
        <f t="shared" si="1291"/>
        <v>0</v>
      </c>
      <c r="AE4096" s="2">
        <f t="shared" si="1292"/>
        <v>0</v>
      </c>
      <c r="AF4096" s="226"/>
      <c r="AG4096" s="219">
        <f t="shared" si="1296"/>
        <v>0</v>
      </c>
      <c r="AH4096" s="234">
        <f t="shared" si="1297"/>
        <v>0</v>
      </c>
      <c r="AI4096" s="214">
        <f t="shared" si="1305"/>
        <v>0</v>
      </c>
      <c r="AK4096" s="229">
        <f t="shared" si="1298"/>
        <v>0</v>
      </c>
      <c r="AL4096" s="226"/>
      <c r="AM4096" s="15"/>
      <c r="AN4096" s="232" t="e">
        <f t="shared" si="1299"/>
        <v>#DIV/0!</v>
      </c>
      <c r="AO4096" s="214">
        <f t="shared" si="1293"/>
        <v>0</v>
      </c>
      <c r="AQ4096" s="210"/>
      <c r="AR4096" s="231"/>
      <c r="AS4096" s="15"/>
      <c r="AT4096" s="232">
        <f t="shared" si="1300"/>
        <v>0</v>
      </c>
      <c r="AU4096" s="235">
        <f t="shared" si="1301"/>
        <v>0</v>
      </c>
      <c r="AY4096" s="210"/>
      <c r="AZ4096" s="231"/>
      <c r="BA4096" s="15"/>
      <c r="BB4096" s="232">
        <f t="shared" si="1290"/>
        <v>0</v>
      </c>
      <c r="BC4096" s="235">
        <f t="shared" si="1302"/>
        <v>0</v>
      </c>
      <c r="BG4096" s="210"/>
      <c r="BH4096" s="231"/>
      <c r="BI4096" s="15"/>
      <c r="BJ4096" s="232">
        <f t="shared" si="1294"/>
        <v>0</v>
      </c>
      <c r="BK4096" s="235">
        <f t="shared" si="1303"/>
        <v>0</v>
      </c>
      <c r="BM4096" s="109">
        <f t="shared" si="1295"/>
        <v>-6.284115516929087</v>
      </c>
      <c r="BN4096" s="213"/>
      <c r="BR4096" s="228"/>
      <c r="BS4096" s="311"/>
      <c r="BT4096" s="3"/>
      <c r="BU4096" s="213"/>
      <c r="BV4096" s="213"/>
      <c r="BW4096" s="291"/>
    </row>
    <row r="4097" spans="1:75" x14ac:dyDescent="0.2">
      <c r="A4097" s="210"/>
      <c r="B4097" s="211"/>
      <c r="C4097" s="848" t="str">
        <f ca="1">IF(ISERR(AVERAGE(INDIRECT("B"&amp;(ROW()-INT($B$1/2))):INDIRECT("B"&amp;(ROW()+INT($B$1/2))))),"",AVERAGE(INDIRECT("B"&amp;(ROW()-INT($B$1/2))):INDIRECT("B"&amp;(ROW()+INT($B$1/2)))))</f>
        <v/>
      </c>
      <c r="D4097" s="848">
        <f t="shared" ref="D4097:D4160" si="1308">A4097-A4096</f>
        <v>0</v>
      </c>
      <c r="E4097" s="275"/>
      <c r="F4097" s="15"/>
      <c r="G4097" s="3"/>
      <c r="H4097" s="3"/>
      <c r="I4097" s="3"/>
      <c r="J4097" s="3"/>
      <c r="K4097" s="3"/>
      <c r="L4097" s="554"/>
      <c r="M4097" s="545"/>
      <c r="N4097" s="546"/>
      <c r="O4097" s="5"/>
      <c r="P4097" s="216"/>
      <c r="Q4097" s="217"/>
      <c r="R4097" s="218"/>
      <c r="S4097" s="219">
        <f t="shared" si="1306"/>
        <v>0</v>
      </c>
      <c r="T4097" s="220">
        <f t="shared" si="1307"/>
        <v>0</v>
      </c>
      <c r="U4097" s="214">
        <f t="shared" si="1304"/>
        <v>0</v>
      </c>
      <c r="W4097" s="221"/>
      <c r="X4097" s="222"/>
      <c r="Y4097" s="222"/>
      <c r="Z4097" s="223"/>
      <c r="AA4097" s="222"/>
      <c r="AB4097" s="224"/>
      <c r="AC4097" s="225"/>
      <c r="AD4097" s="2">
        <f t="shared" si="1291"/>
        <v>0</v>
      </c>
      <c r="AE4097" s="2">
        <f t="shared" si="1292"/>
        <v>0</v>
      </c>
      <c r="AF4097" s="226"/>
      <c r="AG4097" s="219">
        <f t="shared" si="1296"/>
        <v>0</v>
      </c>
      <c r="AH4097" s="234">
        <f t="shared" si="1297"/>
        <v>0</v>
      </c>
      <c r="AI4097" s="214">
        <f t="shared" si="1305"/>
        <v>0</v>
      </c>
      <c r="AK4097" s="229">
        <f t="shared" si="1298"/>
        <v>0</v>
      </c>
      <c r="AL4097" s="226"/>
      <c r="AM4097" s="15"/>
      <c r="AN4097" s="232" t="e">
        <f t="shared" si="1299"/>
        <v>#DIV/0!</v>
      </c>
      <c r="AO4097" s="214">
        <f t="shared" si="1293"/>
        <v>0</v>
      </c>
      <c r="AQ4097" s="210"/>
      <c r="AR4097" s="231"/>
      <c r="AS4097" s="15"/>
      <c r="AT4097" s="232">
        <f t="shared" si="1300"/>
        <v>0</v>
      </c>
      <c r="AU4097" s="235">
        <f t="shared" si="1301"/>
        <v>0</v>
      </c>
      <c r="AY4097" s="210"/>
      <c r="AZ4097" s="231"/>
      <c r="BA4097" s="15"/>
      <c r="BB4097" s="232">
        <f t="shared" si="1290"/>
        <v>0</v>
      </c>
      <c r="BC4097" s="235">
        <f t="shared" si="1302"/>
        <v>0</v>
      </c>
      <c r="BG4097" s="210"/>
      <c r="BH4097" s="231"/>
      <c r="BI4097" s="15"/>
      <c r="BJ4097" s="232">
        <f t="shared" si="1294"/>
        <v>0</v>
      </c>
      <c r="BK4097" s="235">
        <f t="shared" si="1303"/>
        <v>0</v>
      </c>
      <c r="BM4097" s="109">
        <f t="shared" si="1295"/>
        <v>-6.2859478544268237</v>
      </c>
      <c r="BN4097" s="213"/>
      <c r="BR4097" s="228"/>
      <c r="BS4097" s="311"/>
      <c r="BT4097" s="3"/>
      <c r="BU4097" s="213"/>
      <c r="BV4097" s="213"/>
      <c r="BW4097" s="291"/>
    </row>
    <row r="4098" spans="1:75" x14ac:dyDescent="0.2">
      <c r="A4098" s="210"/>
      <c r="B4098" s="211"/>
      <c r="C4098" s="848" t="str">
        <f ca="1">IF(ISERR(AVERAGE(INDIRECT("B"&amp;(ROW()-INT($B$1/2))):INDIRECT("B"&amp;(ROW()+INT($B$1/2))))),"",AVERAGE(INDIRECT("B"&amp;(ROW()-INT($B$1/2))):INDIRECT("B"&amp;(ROW()+INT($B$1/2)))))</f>
        <v/>
      </c>
      <c r="D4098" s="848">
        <f t="shared" si="1308"/>
        <v>0</v>
      </c>
      <c r="E4098" s="275"/>
      <c r="F4098" s="15"/>
      <c r="G4098" s="3"/>
      <c r="H4098" s="3"/>
      <c r="I4098" s="3"/>
      <c r="J4098" s="3"/>
      <c r="K4098" s="3"/>
      <c r="L4098" s="554"/>
      <c r="M4098" s="545"/>
      <c r="N4098" s="546"/>
      <c r="O4098" s="5"/>
      <c r="P4098" s="216"/>
      <c r="Q4098" s="217"/>
      <c r="R4098" s="218"/>
      <c r="S4098" s="219">
        <f t="shared" si="1306"/>
        <v>0</v>
      </c>
      <c r="T4098" s="220">
        <f t="shared" si="1307"/>
        <v>0</v>
      </c>
      <c r="U4098" s="214">
        <f t="shared" si="1304"/>
        <v>0</v>
      </c>
      <c r="W4098" s="221"/>
      <c r="X4098" s="222"/>
      <c r="Y4098" s="222"/>
      <c r="Z4098" s="223"/>
      <c r="AA4098" s="222"/>
      <c r="AB4098" s="224"/>
      <c r="AC4098" s="225"/>
      <c r="AD4098" s="2">
        <f t="shared" si="1291"/>
        <v>0</v>
      </c>
      <c r="AE4098" s="2">
        <f t="shared" si="1292"/>
        <v>0</v>
      </c>
      <c r="AF4098" s="226"/>
      <c r="AG4098" s="219">
        <f t="shared" si="1296"/>
        <v>0</v>
      </c>
      <c r="AH4098" s="234">
        <f t="shared" si="1297"/>
        <v>0</v>
      </c>
      <c r="AI4098" s="214">
        <f t="shared" si="1305"/>
        <v>0</v>
      </c>
      <c r="AK4098" s="229">
        <f t="shared" si="1298"/>
        <v>0</v>
      </c>
      <c r="AL4098" s="226"/>
      <c r="AM4098" s="15"/>
      <c r="AN4098" s="232" t="e">
        <f t="shared" si="1299"/>
        <v>#DIV/0!</v>
      </c>
      <c r="AO4098" s="214">
        <f t="shared" si="1293"/>
        <v>0</v>
      </c>
      <c r="AQ4098" s="210"/>
      <c r="AR4098" s="231"/>
      <c r="AS4098" s="15"/>
      <c r="AT4098" s="232">
        <f t="shared" si="1300"/>
        <v>0</v>
      </c>
      <c r="AU4098" s="235">
        <f t="shared" si="1301"/>
        <v>0</v>
      </c>
      <c r="AY4098" s="210"/>
      <c r="AZ4098" s="231"/>
      <c r="BA4098" s="15"/>
      <c r="BB4098" s="232">
        <f t="shared" si="1290"/>
        <v>0</v>
      </c>
      <c r="BC4098" s="235">
        <f t="shared" si="1302"/>
        <v>0</v>
      </c>
      <c r="BG4098" s="210"/>
      <c r="BH4098" s="231"/>
      <c r="BI4098" s="15"/>
      <c r="BJ4098" s="232">
        <f t="shared" si="1294"/>
        <v>0</v>
      </c>
      <c r="BK4098" s="235">
        <f t="shared" si="1303"/>
        <v>0</v>
      </c>
      <c r="BM4098" s="109">
        <f t="shared" si="1295"/>
        <v>-6.2877801919245604</v>
      </c>
      <c r="BN4098" s="213"/>
      <c r="BR4098" s="228"/>
      <c r="BS4098" s="311"/>
      <c r="BT4098" s="3"/>
      <c r="BU4098" s="213"/>
      <c r="BV4098" s="213"/>
      <c r="BW4098" s="291"/>
    </row>
    <row r="4099" spans="1:75" x14ac:dyDescent="0.2">
      <c r="A4099" s="210"/>
      <c r="B4099" s="211"/>
      <c r="C4099" s="848" t="str">
        <f ca="1">IF(ISERR(AVERAGE(INDIRECT("B"&amp;(ROW()-INT($B$1/2))):INDIRECT("B"&amp;(ROW()+INT($B$1/2))))),"",AVERAGE(INDIRECT("B"&amp;(ROW()-INT($B$1/2))):INDIRECT("B"&amp;(ROW()+INT($B$1/2)))))</f>
        <v/>
      </c>
      <c r="D4099" s="848">
        <f t="shared" si="1308"/>
        <v>0</v>
      </c>
      <c r="E4099" s="275"/>
      <c r="F4099" s="15"/>
      <c r="G4099" s="3"/>
      <c r="H4099" s="3"/>
      <c r="I4099" s="3"/>
      <c r="J4099" s="3"/>
      <c r="K4099" s="3"/>
      <c r="L4099" s="554"/>
      <c r="M4099" s="545"/>
      <c r="N4099" s="546"/>
      <c r="O4099" s="5"/>
      <c r="P4099" s="216"/>
      <c r="Q4099" s="217"/>
      <c r="R4099" s="218"/>
      <c r="S4099" s="219">
        <f t="shared" si="1306"/>
        <v>0</v>
      </c>
      <c r="T4099" s="220">
        <f t="shared" si="1307"/>
        <v>0</v>
      </c>
      <c r="U4099" s="214">
        <f t="shared" si="1304"/>
        <v>0</v>
      </c>
      <c r="W4099" s="221"/>
      <c r="X4099" s="222"/>
      <c r="Y4099" s="222"/>
      <c r="Z4099" s="223"/>
      <c r="AA4099" s="222"/>
      <c r="AB4099" s="224"/>
      <c r="AC4099" s="225"/>
      <c r="AD4099" s="2">
        <f t="shared" si="1291"/>
        <v>0</v>
      </c>
      <c r="AE4099" s="2">
        <f t="shared" si="1292"/>
        <v>0</v>
      </c>
      <c r="AF4099" s="226"/>
      <c r="AG4099" s="219">
        <f t="shared" si="1296"/>
        <v>0</v>
      </c>
      <c r="AH4099" s="234">
        <f t="shared" si="1297"/>
        <v>0</v>
      </c>
      <c r="AI4099" s="214">
        <f t="shared" si="1305"/>
        <v>0</v>
      </c>
      <c r="AK4099" s="229">
        <f t="shared" si="1298"/>
        <v>0</v>
      </c>
      <c r="AL4099" s="226"/>
      <c r="AM4099" s="15"/>
      <c r="AN4099" s="232" t="e">
        <f t="shared" si="1299"/>
        <v>#DIV/0!</v>
      </c>
      <c r="AO4099" s="214">
        <f t="shared" si="1293"/>
        <v>0</v>
      </c>
      <c r="AQ4099" s="210"/>
      <c r="AR4099" s="231"/>
      <c r="AS4099" s="15"/>
      <c r="AT4099" s="232">
        <f t="shared" si="1300"/>
        <v>0</v>
      </c>
      <c r="AU4099" s="235">
        <f t="shared" si="1301"/>
        <v>0</v>
      </c>
      <c r="AY4099" s="210"/>
      <c r="AZ4099" s="231"/>
      <c r="BA4099" s="15"/>
      <c r="BB4099" s="232">
        <f t="shared" si="1290"/>
        <v>0</v>
      </c>
      <c r="BC4099" s="235">
        <f t="shared" si="1302"/>
        <v>0</v>
      </c>
      <c r="BG4099" s="210"/>
      <c r="BH4099" s="231"/>
      <c r="BI4099" s="15"/>
      <c r="BJ4099" s="232">
        <f t="shared" si="1294"/>
        <v>0</v>
      </c>
      <c r="BK4099" s="235">
        <f t="shared" si="1303"/>
        <v>0</v>
      </c>
      <c r="BM4099" s="109">
        <f t="shared" si="1295"/>
        <v>-6.2896125294222971</v>
      </c>
      <c r="BN4099" s="213"/>
      <c r="BR4099" s="228"/>
      <c r="BS4099" s="311"/>
      <c r="BT4099" s="3"/>
      <c r="BU4099" s="213"/>
      <c r="BV4099" s="213"/>
      <c r="BW4099" s="291"/>
    </row>
    <row r="4100" spans="1:75" x14ac:dyDescent="0.2">
      <c r="A4100" s="210"/>
      <c r="B4100" s="211"/>
      <c r="C4100" s="848" t="str">
        <f ca="1">IF(ISERR(AVERAGE(INDIRECT("B"&amp;(ROW()-INT($B$1/2))):INDIRECT("B"&amp;(ROW()+INT($B$1/2))))),"",AVERAGE(INDIRECT("B"&amp;(ROW()-INT($B$1/2))):INDIRECT("B"&amp;(ROW()+INT($B$1/2)))))</f>
        <v/>
      </c>
      <c r="D4100" s="848">
        <f t="shared" si="1308"/>
        <v>0</v>
      </c>
      <c r="E4100" s="275"/>
      <c r="F4100" s="15"/>
      <c r="G4100" s="3"/>
      <c r="H4100" s="3"/>
      <c r="I4100" s="3"/>
      <c r="J4100" s="3"/>
      <c r="K4100" s="3"/>
      <c r="L4100" s="554"/>
      <c r="M4100" s="545"/>
      <c r="N4100" s="546"/>
      <c r="O4100" s="5"/>
      <c r="P4100" s="216"/>
      <c r="Q4100" s="217"/>
      <c r="R4100" s="218"/>
      <c r="S4100" s="219">
        <f t="shared" si="1306"/>
        <v>0</v>
      </c>
      <c r="T4100" s="220">
        <f t="shared" si="1307"/>
        <v>0</v>
      </c>
      <c r="U4100" s="214">
        <f t="shared" si="1304"/>
        <v>0</v>
      </c>
      <c r="W4100" s="221"/>
      <c r="X4100" s="222"/>
      <c r="Y4100" s="222"/>
      <c r="Z4100" s="223"/>
      <c r="AA4100" s="222"/>
      <c r="AB4100" s="224"/>
      <c r="AC4100" s="225"/>
      <c r="AD4100" s="2">
        <f t="shared" si="1291"/>
        <v>0</v>
      </c>
      <c r="AE4100" s="2">
        <f t="shared" si="1292"/>
        <v>0</v>
      </c>
      <c r="AF4100" s="226"/>
      <c r="AG4100" s="219">
        <f t="shared" si="1296"/>
        <v>0</v>
      </c>
      <c r="AH4100" s="234">
        <f t="shared" si="1297"/>
        <v>0</v>
      </c>
      <c r="AI4100" s="214">
        <f t="shared" si="1305"/>
        <v>0</v>
      </c>
      <c r="AK4100" s="229">
        <f t="shared" si="1298"/>
        <v>0</v>
      </c>
      <c r="AL4100" s="226"/>
      <c r="AM4100" s="15"/>
      <c r="AN4100" s="232" t="e">
        <f t="shared" si="1299"/>
        <v>#DIV/0!</v>
      </c>
      <c r="AO4100" s="214">
        <f t="shared" si="1293"/>
        <v>0</v>
      </c>
      <c r="AQ4100" s="210"/>
      <c r="AR4100" s="231"/>
      <c r="AS4100" s="15"/>
      <c r="AT4100" s="232">
        <f t="shared" si="1300"/>
        <v>0</v>
      </c>
      <c r="AU4100" s="235">
        <f t="shared" si="1301"/>
        <v>0</v>
      </c>
      <c r="AY4100" s="210"/>
      <c r="AZ4100" s="231"/>
      <c r="BA4100" s="15"/>
      <c r="BB4100" s="232">
        <f t="shared" ref="BB4100:BB4163" si="1309">IF(AY4100&gt;0,(26.3/MAX($AY$4:$AY$4600))*AY4100,0)</f>
        <v>0</v>
      </c>
      <c r="BC4100" s="235">
        <f t="shared" si="1302"/>
        <v>0</v>
      </c>
      <c r="BG4100" s="210"/>
      <c r="BH4100" s="231"/>
      <c r="BI4100" s="15"/>
      <c r="BJ4100" s="232">
        <f t="shared" si="1294"/>
        <v>0</v>
      </c>
      <c r="BK4100" s="235">
        <f t="shared" si="1303"/>
        <v>0</v>
      </c>
      <c r="BM4100" s="109">
        <f t="shared" si="1295"/>
        <v>-6.2914448669200338</v>
      </c>
      <c r="BN4100" s="213"/>
      <c r="BR4100" s="228"/>
      <c r="BS4100" s="311"/>
      <c r="BT4100" s="3"/>
      <c r="BU4100" s="213"/>
      <c r="BV4100" s="213"/>
      <c r="BW4100" s="291"/>
    </row>
    <row r="4101" spans="1:75" x14ac:dyDescent="0.2">
      <c r="A4101" s="210"/>
      <c r="B4101" s="211"/>
      <c r="C4101" s="848" t="str">
        <f ca="1">IF(ISERR(AVERAGE(INDIRECT("B"&amp;(ROW()-INT($B$1/2))):INDIRECT("B"&amp;(ROW()+INT($B$1/2))))),"",AVERAGE(INDIRECT("B"&amp;(ROW()-INT($B$1/2))):INDIRECT("B"&amp;(ROW()+INT($B$1/2)))))</f>
        <v/>
      </c>
      <c r="D4101" s="848">
        <f t="shared" si="1308"/>
        <v>0</v>
      </c>
      <c r="E4101" s="275"/>
      <c r="F4101" s="15"/>
      <c r="G4101" s="3"/>
      <c r="H4101" s="3"/>
      <c r="I4101" s="3"/>
      <c r="J4101" s="3"/>
      <c r="K4101" s="3"/>
      <c r="L4101" s="554"/>
      <c r="M4101" s="545"/>
      <c r="N4101" s="546"/>
      <c r="O4101" s="5"/>
      <c r="P4101" s="216"/>
      <c r="Q4101" s="217"/>
      <c r="R4101" s="218"/>
      <c r="S4101" s="219">
        <f t="shared" si="1306"/>
        <v>0</v>
      </c>
      <c r="T4101" s="220">
        <f t="shared" si="1307"/>
        <v>0</v>
      </c>
      <c r="U4101" s="214">
        <f t="shared" si="1304"/>
        <v>0</v>
      </c>
      <c r="W4101" s="221"/>
      <c r="X4101" s="222"/>
      <c r="Y4101" s="222"/>
      <c r="Z4101" s="223"/>
      <c r="AA4101" s="222"/>
      <c r="AB4101" s="224"/>
      <c r="AC4101" s="225"/>
      <c r="AD4101" s="2">
        <f t="shared" ref="AD4101:AD4164" si="1310">IF(W4101&lt;0,W4101-X4101/60-Y4101/3600,W4101+X4101/60+Y4101/3600)</f>
        <v>0</v>
      </c>
      <c r="AE4101" s="2">
        <f t="shared" ref="AE4101:AE4164" si="1311">IF(Z4101&lt;0,Z4101-AA4101/60-AB4101/3600,Z4101+AA4101/60+AB4101/3600)</f>
        <v>0</v>
      </c>
      <c r="AF4101" s="226"/>
      <c r="AG4101" s="219">
        <f t="shared" si="1296"/>
        <v>0</v>
      </c>
      <c r="AH4101" s="234">
        <f t="shared" si="1297"/>
        <v>0</v>
      </c>
      <c r="AI4101" s="214">
        <f t="shared" si="1305"/>
        <v>0</v>
      </c>
      <c r="AK4101" s="229">
        <f t="shared" si="1298"/>
        <v>0</v>
      </c>
      <c r="AL4101" s="226"/>
      <c r="AM4101" s="15"/>
      <c r="AN4101" s="232" t="e">
        <f t="shared" si="1299"/>
        <v>#DIV/0!</v>
      </c>
      <c r="AO4101" s="214">
        <f t="shared" ref="AO4101:AO4164" si="1312">AL4101*3.28084</f>
        <v>0</v>
      </c>
      <c r="AQ4101" s="210"/>
      <c r="AR4101" s="231"/>
      <c r="AS4101" s="15"/>
      <c r="AT4101" s="232">
        <f t="shared" si="1300"/>
        <v>0</v>
      </c>
      <c r="AU4101" s="235">
        <f t="shared" si="1301"/>
        <v>0</v>
      </c>
      <c r="AY4101" s="210"/>
      <c r="AZ4101" s="231"/>
      <c r="BA4101" s="15"/>
      <c r="BB4101" s="232">
        <f t="shared" si="1309"/>
        <v>0</v>
      </c>
      <c r="BC4101" s="235">
        <f t="shared" si="1302"/>
        <v>0</v>
      </c>
      <c r="BG4101" s="210"/>
      <c r="BH4101" s="231"/>
      <c r="BI4101" s="15"/>
      <c r="BJ4101" s="232">
        <f t="shared" ref="BJ4101:BJ4164" si="1313">BG4101</f>
        <v>0</v>
      </c>
      <c r="BK4101" s="235">
        <f t="shared" si="1303"/>
        <v>0</v>
      </c>
      <c r="BM4101" s="109">
        <f t="shared" ref="BM4101:BM4164" si="1314">BM4100+$BQ$14</f>
        <v>-6.2932772044177705</v>
      </c>
      <c r="BN4101" s="213"/>
      <c r="BR4101" s="228"/>
      <c r="BS4101" s="311"/>
      <c r="BT4101" s="3"/>
      <c r="BU4101" s="213"/>
      <c r="BV4101" s="213"/>
      <c r="BW4101" s="291"/>
    </row>
    <row r="4102" spans="1:75" x14ac:dyDescent="0.2">
      <c r="A4102" s="210"/>
      <c r="B4102" s="211"/>
      <c r="C4102" s="848" t="str">
        <f ca="1">IF(ISERR(AVERAGE(INDIRECT("B"&amp;(ROW()-INT($B$1/2))):INDIRECT("B"&amp;(ROW()+INT($B$1/2))))),"",AVERAGE(INDIRECT("B"&amp;(ROW()-INT($B$1/2))):INDIRECT("B"&amp;(ROW()+INT($B$1/2)))))</f>
        <v/>
      </c>
      <c r="D4102" s="848">
        <f t="shared" si="1308"/>
        <v>0</v>
      </c>
      <c r="E4102" s="275"/>
      <c r="F4102" s="15"/>
      <c r="G4102" s="3"/>
      <c r="H4102" s="3"/>
      <c r="I4102" s="3"/>
      <c r="J4102" s="3"/>
      <c r="K4102" s="3"/>
      <c r="L4102" s="554"/>
      <c r="M4102" s="545"/>
      <c r="N4102" s="546"/>
      <c r="O4102" s="5"/>
      <c r="P4102" s="216"/>
      <c r="Q4102" s="217"/>
      <c r="R4102" s="218"/>
      <c r="S4102" s="219">
        <f t="shared" si="1306"/>
        <v>0</v>
      </c>
      <c r="T4102" s="220">
        <f t="shared" si="1307"/>
        <v>0</v>
      </c>
      <c r="U4102" s="214">
        <f t="shared" si="1304"/>
        <v>0</v>
      </c>
      <c r="W4102" s="221"/>
      <c r="X4102" s="222"/>
      <c r="Y4102" s="222"/>
      <c r="Z4102" s="223"/>
      <c r="AA4102" s="222"/>
      <c r="AB4102" s="224"/>
      <c r="AC4102" s="225"/>
      <c r="AD4102" s="2">
        <f t="shared" si="1310"/>
        <v>0</v>
      </c>
      <c r="AE4102" s="2">
        <f t="shared" si="1311"/>
        <v>0</v>
      </c>
      <c r="AF4102" s="226"/>
      <c r="AG4102" s="219">
        <f t="shared" ref="AG4102:AG4165" si="1315">AG4101+IF(AD4102&lt;&gt;0,1.852*60*1000*((ACOS((SIN((AD4101/180)*PI()))*(SIN((AD4102/180)*PI()))+(COS((AD4101/180)*PI()))*(COS((AD4102/180)*PI()))*(COS((AE4102/180)*PI()-(AE4101/180)*PI())))/PI())*180),0)</f>
        <v>0</v>
      </c>
      <c r="AH4102" s="234">
        <f t="shared" ref="AH4102:AH4165" si="1316">AH4101+IF(AD4102&lt;&gt;0,1.852*60*0.6213712*((ACOS((SIN((AD4101/180)*PI()))*(SIN((AD4102/180)*PI()))+(COS((AD4101/180)*PI()))*(COS((AD4102/180)*PI()))*(COS((AE4102/180)*PI()-(AE4101/180)*PI())))/PI())*180),0)</f>
        <v>0</v>
      </c>
      <c r="AI4102" s="214">
        <f t="shared" si="1305"/>
        <v>0</v>
      </c>
      <c r="AK4102" s="229">
        <f t="shared" ref="AK4102:AK4165" si="1317">IF(AL4102&gt;0,AK4101+$AO$1,0)</f>
        <v>0</v>
      </c>
      <c r="AL4102" s="226"/>
      <c r="AM4102" s="15"/>
      <c r="AN4102" s="232" t="e">
        <f t="shared" ref="AN4102:AN4165" si="1318">(42341.84/MAX(AK4102:AK8698))*AK4102*0.0006213712</f>
        <v>#DIV/0!</v>
      </c>
      <c r="AO4102" s="214">
        <f t="shared" si="1312"/>
        <v>0</v>
      </c>
      <c r="AQ4102" s="210"/>
      <c r="AR4102" s="231"/>
      <c r="AS4102" s="15"/>
      <c r="AT4102" s="232">
        <f t="shared" ref="AT4102:AT4165" si="1319">IF(AQ4102&gt;0,(26.3/(MAX($AQ$4:$AQ$4600)*0.0006213712))*AQ4102*0.0006213712,0)</f>
        <v>0</v>
      </c>
      <c r="AU4102" s="235">
        <f t="shared" ref="AU4102:AU4165" si="1320">(AR4102*3.28084)+(AW$4)</f>
        <v>0</v>
      </c>
      <c r="AY4102" s="210"/>
      <c r="AZ4102" s="231"/>
      <c r="BA4102" s="15"/>
      <c r="BB4102" s="232">
        <f t="shared" si="1309"/>
        <v>0</v>
      </c>
      <c r="BC4102" s="235">
        <f t="shared" ref="BC4102:BC4165" si="1321">AZ4102+BE$4</f>
        <v>0</v>
      </c>
      <c r="BG4102" s="210"/>
      <c r="BH4102" s="231"/>
      <c r="BI4102" s="15"/>
      <c r="BJ4102" s="232">
        <f t="shared" si="1313"/>
        <v>0</v>
      </c>
      <c r="BK4102" s="235">
        <f t="shared" ref="BK4102:BK4165" si="1322">BH4102*BM4102</f>
        <v>0</v>
      </c>
      <c r="BM4102" s="109">
        <f t="shared" si="1314"/>
        <v>-6.2951095419155072</v>
      </c>
      <c r="BN4102" s="213"/>
      <c r="BR4102" s="228"/>
      <c r="BS4102" s="311"/>
      <c r="BT4102" s="3"/>
      <c r="BU4102" s="213"/>
      <c r="BV4102" s="213"/>
      <c r="BW4102" s="291"/>
    </row>
    <row r="4103" spans="1:75" x14ac:dyDescent="0.2">
      <c r="A4103" s="210"/>
      <c r="B4103" s="211"/>
      <c r="C4103" s="848" t="str">
        <f ca="1">IF(ISERR(AVERAGE(INDIRECT("B"&amp;(ROW()-INT($B$1/2))):INDIRECT("B"&amp;(ROW()+INT($B$1/2))))),"",AVERAGE(INDIRECT("B"&amp;(ROW()-INT($B$1/2))):INDIRECT("B"&amp;(ROW()+INT($B$1/2)))))</f>
        <v/>
      </c>
      <c r="D4103" s="848">
        <f t="shared" si="1308"/>
        <v>0</v>
      </c>
      <c r="E4103" s="275"/>
      <c r="F4103" s="15"/>
      <c r="G4103" s="3"/>
      <c r="H4103" s="3"/>
      <c r="I4103" s="3"/>
      <c r="J4103" s="3"/>
      <c r="K4103" s="3"/>
      <c r="L4103" s="554"/>
      <c r="M4103" s="545"/>
      <c r="N4103" s="546"/>
      <c r="O4103" s="5"/>
      <c r="P4103" s="216"/>
      <c r="Q4103" s="217"/>
      <c r="R4103" s="218"/>
      <c r="S4103" s="219">
        <f t="shared" si="1306"/>
        <v>0</v>
      </c>
      <c r="T4103" s="220">
        <f t="shared" si="1307"/>
        <v>0</v>
      </c>
      <c r="U4103" s="214">
        <f t="shared" ref="U4103:U4166" si="1323">R4103*3.28084</f>
        <v>0</v>
      </c>
      <c r="W4103" s="221"/>
      <c r="X4103" s="222"/>
      <c r="Y4103" s="222"/>
      <c r="Z4103" s="223"/>
      <c r="AA4103" s="222"/>
      <c r="AB4103" s="224"/>
      <c r="AC4103" s="225"/>
      <c r="AD4103" s="2">
        <f t="shared" si="1310"/>
        <v>0</v>
      </c>
      <c r="AE4103" s="2">
        <f t="shared" si="1311"/>
        <v>0</v>
      </c>
      <c r="AF4103" s="226"/>
      <c r="AG4103" s="219">
        <f t="shared" si="1315"/>
        <v>0</v>
      </c>
      <c r="AH4103" s="234">
        <f t="shared" si="1316"/>
        <v>0</v>
      </c>
      <c r="AI4103" s="214">
        <f t="shared" ref="AI4103:AI4166" si="1324">AF4103*3.28084</f>
        <v>0</v>
      </c>
      <c r="AK4103" s="229">
        <f t="shared" si="1317"/>
        <v>0</v>
      </c>
      <c r="AL4103" s="226"/>
      <c r="AM4103" s="15"/>
      <c r="AN4103" s="232" t="e">
        <f t="shared" si="1318"/>
        <v>#DIV/0!</v>
      </c>
      <c r="AO4103" s="214">
        <f t="shared" si="1312"/>
        <v>0</v>
      </c>
      <c r="AQ4103" s="210"/>
      <c r="AR4103" s="231"/>
      <c r="AS4103" s="15"/>
      <c r="AT4103" s="232">
        <f t="shared" si="1319"/>
        <v>0</v>
      </c>
      <c r="AU4103" s="235">
        <f t="shared" si="1320"/>
        <v>0</v>
      </c>
      <c r="AY4103" s="210"/>
      <c r="AZ4103" s="231"/>
      <c r="BA4103" s="15"/>
      <c r="BB4103" s="232">
        <f t="shared" si="1309"/>
        <v>0</v>
      </c>
      <c r="BC4103" s="235">
        <f t="shared" si="1321"/>
        <v>0</v>
      </c>
      <c r="BG4103" s="210"/>
      <c r="BH4103" s="231"/>
      <c r="BI4103" s="15"/>
      <c r="BJ4103" s="232">
        <f t="shared" si="1313"/>
        <v>0</v>
      </c>
      <c r="BK4103" s="235">
        <f t="shared" si="1322"/>
        <v>0</v>
      </c>
      <c r="BM4103" s="109">
        <f t="shared" si="1314"/>
        <v>-6.2969418794132439</v>
      </c>
      <c r="BN4103" s="213"/>
      <c r="BR4103" s="228"/>
      <c r="BS4103" s="311"/>
      <c r="BT4103" s="3"/>
      <c r="BU4103" s="213"/>
      <c r="BV4103" s="213"/>
      <c r="BW4103" s="291"/>
    </row>
    <row r="4104" spans="1:75" x14ac:dyDescent="0.2">
      <c r="A4104" s="210"/>
      <c r="B4104" s="211"/>
      <c r="C4104" s="848" t="str">
        <f ca="1">IF(ISERR(AVERAGE(INDIRECT("B"&amp;(ROW()-INT($B$1/2))):INDIRECT("B"&amp;(ROW()+INT($B$1/2))))),"",AVERAGE(INDIRECT("B"&amp;(ROW()-INT($B$1/2))):INDIRECT("B"&amp;(ROW()+INT($B$1/2)))))</f>
        <v/>
      </c>
      <c r="D4104" s="848">
        <f t="shared" si="1308"/>
        <v>0</v>
      </c>
      <c r="E4104" s="275"/>
      <c r="F4104" s="15"/>
      <c r="G4104" s="3"/>
      <c r="H4104" s="3"/>
      <c r="I4104" s="3"/>
      <c r="J4104" s="3"/>
      <c r="K4104" s="3"/>
      <c r="L4104" s="554"/>
      <c r="M4104" s="545"/>
      <c r="N4104" s="546"/>
      <c r="O4104" s="5"/>
      <c r="P4104" s="216"/>
      <c r="Q4104" s="217"/>
      <c r="R4104" s="218"/>
      <c r="S4104" s="219">
        <f t="shared" si="1306"/>
        <v>0</v>
      </c>
      <c r="T4104" s="220">
        <f t="shared" si="1307"/>
        <v>0</v>
      </c>
      <c r="U4104" s="214">
        <f t="shared" si="1323"/>
        <v>0</v>
      </c>
      <c r="W4104" s="221"/>
      <c r="X4104" s="222"/>
      <c r="Y4104" s="222"/>
      <c r="Z4104" s="223"/>
      <c r="AA4104" s="222"/>
      <c r="AB4104" s="224"/>
      <c r="AC4104" s="225"/>
      <c r="AD4104" s="2">
        <f t="shared" si="1310"/>
        <v>0</v>
      </c>
      <c r="AE4104" s="2">
        <f t="shared" si="1311"/>
        <v>0</v>
      </c>
      <c r="AF4104" s="226"/>
      <c r="AG4104" s="219">
        <f t="shared" si="1315"/>
        <v>0</v>
      </c>
      <c r="AH4104" s="234">
        <f t="shared" si="1316"/>
        <v>0</v>
      </c>
      <c r="AI4104" s="214">
        <f t="shared" si="1324"/>
        <v>0</v>
      </c>
      <c r="AK4104" s="229">
        <f t="shared" si="1317"/>
        <v>0</v>
      </c>
      <c r="AL4104" s="226"/>
      <c r="AM4104" s="15"/>
      <c r="AN4104" s="232" t="e">
        <f t="shared" si="1318"/>
        <v>#DIV/0!</v>
      </c>
      <c r="AO4104" s="214">
        <f t="shared" si="1312"/>
        <v>0</v>
      </c>
      <c r="AQ4104" s="210"/>
      <c r="AR4104" s="231"/>
      <c r="AS4104" s="15"/>
      <c r="AT4104" s="232">
        <f t="shared" si="1319"/>
        <v>0</v>
      </c>
      <c r="AU4104" s="235">
        <f t="shared" si="1320"/>
        <v>0</v>
      </c>
      <c r="AY4104" s="210"/>
      <c r="AZ4104" s="231"/>
      <c r="BA4104" s="15"/>
      <c r="BB4104" s="232">
        <f t="shared" si="1309"/>
        <v>0</v>
      </c>
      <c r="BC4104" s="235">
        <f t="shared" si="1321"/>
        <v>0</v>
      </c>
      <c r="BG4104" s="210"/>
      <c r="BH4104" s="231"/>
      <c r="BI4104" s="15"/>
      <c r="BJ4104" s="232">
        <f t="shared" si="1313"/>
        <v>0</v>
      </c>
      <c r="BK4104" s="235">
        <f t="shared" si="1322"/>
        <v>0</v>
      </c>
      <c r="BM4104" s="109">
        <f t="shared" si="1314"/>
        <v>-6.2987742169109806</v>
      </c>
      <c r="BN4104" s="213"/>
      <c r="BR4104" s="228"/>
      <c r="BS4104" s="311"/>
      <c r="BT4104" s="3"/>
      <c r="BU4104" s="213"/>
      <c r="BV4104" s="213"/>
      <c r="BW4104" s="291"/>
    </row>
    <row r="4105" spans="1:75" x14ac:dyDescent="0.2">
      <c r="A4105" s="210"/>
      <c r="B4105" s="211"/>
      <c r="C4105" s="848" t="str">
        <f ca="1">IF(ISERR(AVERAGE(INDIRECT("B"&amp;(ROW()-INT($B$1/2))):INDIRECT("B"&amp;(ROW()+INT($B$1/2))))),"",AVERAGE(INDIRECT("B"&amp;(ROW()-INT($B$1/2))):INDIRECT("B"&amp;(ROW()+INT($B$1/2)))))</f>
        <v/>
      </c>
      <c r="D4105" s="848">
        <f t="shared" si="1308"/>
        <v>0</v>
      </c>
      <c r="E4105" s="275"/>
      <c r="F4105" s="15"/>
      <c r="G4105" s="3"/>
      <c r="H4105" s="3"/>
      <c r="I4105" s="3"/>
      <c r="J4105" s="3"/>
      <c r="K4105" s="3"/>
      <c r="L4105" s="554"/>
      <c r="M4105" s="545"/>
      <c r="N4105" s="546"/>
      <c r="O4105" s="5"/>
      <c r="P4105" s="216"/>
      <c r="Q4105" s="217"/>
      <c r="R4105" s="218"/>
      <c r="S4105" s="219">
        <f t="shared" ref="S4105:S4168" si="1325">S4104+IF(P4105&lt;&gt;0,1.852*60*1000*((ACOS((SIN((P4104/180)*PI()))*(SIN((P4105/180)*PI()))+(COS((P4104/180)*PI()))*(COS((P4105/180)*PI()))*(COS((Q4105/180)*PI()-(Q4104/180)*PI())))/PI())*180),0)</f>
        <v>0</v>
      </c>
      <c r="T4105" s="220">
        <f t="shared" ref="T4105:T4168" si="1326">T4104+IF(P4105&lt;&gt;0,1.852*60*0.6213712*((ACOS((SIN((P4104/180)*PI()))*(SIN((P4105/180)*PI()))+(COS((P4104/180)*PI()))*(COS((P4105/180)*PI()))*(COS((Q4105/180)*PI()-(Q4104/180)*PI())))/PI())*180),0)</f>
        <v>0</v>
      </c>
      <c r="U4105" s="214">
        <f t="shared" si="1323"/>
        <v>0</v>
      </c>
      <c r="W4105" s="221"/>
      <c r="X4105" s="222"/>
      <c r="Y4105" s="222"/>
      <c r="Z4105" s="223"/>
      <c r="AA4105" s="222"/>
      <c r="AB4105" s="224"/>
      <c r="AC4105" s="225"/>
      <c r="AD4105" s="2">
        <f t="shared" si="1310"/>
        <v>0</v>
      </c>
      <c r="AE4105" s="2">
        <f t="shared" si="1311"/>
        <v>0</v>
      </c>
      <c r="AF4105" s="226"/>
      <c r="AG4105" s="219">
        <f t="shared" si="1315"/>
        <v>0</v>
      </c>
      <c r="AH4105" s="234">
        <f t="shared" si="1316"/>
        <v>0</v>
      </c>
      <c r="AI4105" s="214">
        <f t="shared" si="1324"/>
        <v>0</v>
      </c>
      <c r="AK4105" s="229">
        <f t="shared" si="1317"/>
        <v>0</v>
      </c>
      <c r="AL4105" s="226"/>
      <c r="AM4105" s="15"/>
      <c r="AN4105" s="232" t="e">
        <f t="shared" si="1318"/>
        <v>#DIV/0!</v>
      </c>
      <c r="AO4105" s="214">
        <f t="shared" si="1312"/>
        <v>0</v>
      </c>
      <c r="AQ4105" s="210"/>
      <c r="AR4105" s="231"/>
      <c r="AS4105" s="15"/>
      <c r="AT4105" s="232">
        <f t="shared" si="1319"/>
        <v>0</v>
      </c>
      <c r="AU4105" s="235">
        <f t="shared" si="1320"/>
        <v>0</v>
      </c>
      <c r="AY4105" s="210"/>
      <c r="AZ4105" s="231"/>
      <c r="BA4105" s="15"/>
      <c r="BB4105" s="232">
        <f t="shared" si="1309"/>
        <v>0</v>
      </c>
      <c r="BC4105" s="235">
        <f t="shared" si="1321"/>
        <v>0</v>
      </c>
      <c r="BG4105" s="210"/>
      <c r="BH4105" s="231"/>
      <c r="BI4105" s="15"/>
      <c r="BJ4105" s="232">
        <f t="shared" si="1313"/>
        <v>0</v>
      </c>
      <c r="BK4105" s="235">
        <f t="shared" si="1322"/>
        <v>0</v>
      </c>
      <c r="BM4105" s="109">
        <f t="shared" si="1314"/>
        <v>-6.3006065544087173</v>
      </c>
      <c r="BN4105" s="213"/>
      <c r="BR4105" s="228"/>
      <c r="BS4105" s="311"/>
      <c r="BT4105" s="3"/>
      <c r="BU4105" s="213"/>
      <c r="BV4105" s="213"/>
      <c r="BW4105" s="291"/>
    </row>
    <row r="4106" spans="1:75" x14ac:dyDescent="0.2">
      <c r="A4106" s="210"/>
      <c r="B4106" s="211"/>
      <c r="C4106" s="848" t="str">
        <f ca="1">IF(ISERR(AVERAGE(INDIRECT("B"&amp;(ROW()-INT($B$1/2))):INDIRECT("B"&amp;(ROW()+INT($B$1/2))))),"",AVERAGE(INDIRECT("B"&amp;(ROW()-INT($B$1/2))):INDIRECT("B"&amp;(ROW()+INT($B$1/2)))))</f>
        <v/>
      </c>
      <c r="D4106" s="848">
        <f t="shared" si="1308"/>
        <v>0</v>
      </c>
      <c r="E4106" s="275"/>
      <c r="F4106" s="15"/>
      <c r="G4106" s="3"/>
      <c r="H4106" s="3"/>
      <c r="I4106" s="3"/>
      <c r="J4106" s="3"/>
      <c r="K4106" s="3"/>
      <c r="L4106" s="554"/>
      <c r="M4106" s="545"/>
      <c r="N4106" s="546"/>
      <c r="O4106" s="5"/>
      <c r="P4106" s="216"/>
      <c r="Q4106" s="217"/>
      <c r="R4106" s="218"/>
      <c r="S4106" s="219">
        <f t="shared" si="1325"/>
        <v>0</v>
      </c>
      <c r="T4106" s="220">
        <f t="shared" si="1326"/>
        <v>0</v>
      </c>
      <c r="U4106" s="214">
        <f t="shared" si="1323"/>
        <v>0</v>
      </c>
      <c r="W4106" s="221"/>
      <c r="X4106" s="222"/>
      <c r="Y4106" s="222"/>
      <c r="Z4106" s="223"/>
      <c r="AA4106" s="222"/>
      <c r="AB4106" s="224"/>
      <c r="AC4106" s="225"/>
      <c r="AD4106" s="2">
        <f t="shared" si="1310"/>
        <v>0</v>
      </c>
      <c r="AE4106" s="2">
        <f t="shared" si="1311"/>
        <v>0</v>
      </c>
      <c r="AF4106" s="226"/>
      <c r="AG4106" s="219">
        <f t="shared" si="1315"/>
        <v>0</v>
      </c>
      <c r="AH4106" s="234">
        <f t="shared" si="1316"/>
        <v>0</v>
      </c>
      <c r="AI4106" s="214">
        <f t="shared" si="1324"/>
        <v>0</v>
      </c>
      <c r="AK4106" s="229">
        <f t="shared" si="1317"/>
        <v>0</v>
      </c>
      <c r="AL4106" s="226"/>
      <c r="AM4106" s="15"/>
      <c r="AN4106" s="232" t="e">
        <f t="shared" si="1318"/>
        <v>#DIV/0!</v>
      </c>
      <c r="AO4106" s="214">
        <f t="shared" si="1312"/>
        <v>0</v>
      </c>
      <c r="AQ4106" s="210"/>
      <c r="AR4106" s="231"/>
      <c r="AS4106" s="15"/>
      <c r="AT4106" s="232">
        <f t="shared" si="1319"/>
        <v>0</v>
      </c>
      <c r="AU4106" s="235">
        <f t="shared" si="1320"/>
        <v>0</v>
      </c>
      <c r="AY4106" s="210"/>
      <c r="AZ4106" s="231"/>
      <c r="BA4106" s="15"/>
      <c r="BB4106" s="232">
        <f t="shared" si="1309"/>
        <v>0</v>
      </c>
      <c r="BC4106" s="235">
        <f t="shared" si="1321"/>
        <v>0</v>
      </c>
      <c r="BG4106" s="210"/>
      <c r="BH4106" s="231"/>
      <c r="BI4106" s="15"/>
      <c r="BJ4106" s="232">
        <f t="shared" si="1313"/>
        <v>0</v>
      </c>
      <c r="BK4106" s="235">
        <f t="shared" si="1322"/>
        <v>0</v>
      </c>
      <c r="BM4106" s="109">
        <f t="shared" si="1314"/>
        <v>-6.302438891906454</v>
      </c>
      <c r="BN4106" s="213"/>
      <c r="BR4106" s="228"/>
      <c r="BS4106" s="311"/>
      <c r="BT4106" s="3"/>
      <c r="BU4106" s="213"/>
      <c r="BV4106" s="213"/>
      <c r="BW4106" s="291"/>
    </row>
    <row r="4107" spans="1:75" x14ac:dyDescent="0.2">
      <c r="A4107" s="210"/>
      <c r="B4107" s="211"/>
      <c r="C4107" s="848" t="str">
        <f ca="1">IF(ISERR(AVERAGE(INDIRECT("B"&amp;(ROW()-INT($B$1/2))):INDIRECT("B"&amp;(ROW()+INT($B$1/2))))),"",AVERAGE(INDIRECT("B"&amp;(ROW()-INT($B$1/2))):INDIRECT("B"&amp;(ROW()+INT($B$1/2)))))</f>
        <v/>
      </c>
      <c r="D4107" s="848">
        <f t="shared" si="1308"/>
        <v>0</v>
      </c>
      <c r="E4107" s="275"/>
      <c r="F4107" s="15"/>
      <c r="G4107" s="3"/>
      <c r="H4107" s="3"/>
      <c r="I4107" s="3"/>
      <c r="J4107" s="3"/>
      <c r="K4107" s="3"/>
      <c r="L4107" s="554"/>
      <c r="M4107" s="545"/>
      <c r="N4107" s="546"/>
      <c r="O4107" s="5"/>
      <c r="P4107" s="216"/>
      <c r="Q4107" s="217"/>
      <c r="R4107" s="218"/>
      <c r="S4107" s="219">
        <f t="shared" si="1325"/>
        <v>0</v>
      </c>
      <c r="T4107" s="220">
        <f t="shared" si="1326"/>
        <v>0</v>
      </c>
      <c r="U4107" s="214">
        <f t="shared" si="1323"/>
        <v>0</v>
      </c>
      <c r="W4107" s="221"/>
      <c r="X4107" s="222"/>
      <c r="Y4107" s="222"/>
      <c r="Z4107" s="223"/>
      <c r="AA4107" s="222"/>
      <c r="AB4107" s="224"/>
      <c r="AC4107" s="225"/>
      <c r="AD4107" s="2">
        <f t="shared" si="1310"/>
        <v>0</v>
      </c>
      <c r="AE4107" s="2">
        <f t="shared" si="1311"/>
        <v>0</v>
      </c>
      <c r="AF4107" s="226"/>
      <c r="AG4107" s="219">
        <f t="shared" si="1315"/>
        <v>0</v>
      </c>
      <c r="AH4107" s="234">
        <f t="shared" si="1316"/>
        <v>0</v>
      </c>
      <c r="AI4107" s="214">
        <f t="shared" si="1324"/>
        <v>0</v>
      </c>
      <c r="AK4107" s="229">
        <f t="shared" si="1317"/>
        <v>0</v>
      </c>
      <c r="AL4107" s="226"/>
      <c r="AM4107" s="15"/>
      <c r="AN4107" s="232" t="e">
        <f t="shared" si="1318"/>
        <v>#DIV/0!</v>
      </c>
      <c r="AO4107" s="214">
        <f t="shared" si="1312"/>
        <v>0</v>
      </c>
      <c r="AQ4107" s="210"/>
      <c r="AR4107" s="231"/>
      <c r="AS4107" s="15"/>
      <c r="AT4107" s="232">
        <f t="shared" si="1319"/>
        <v>0</v>
      </c>
      <c r="AU4107" s="235">
        <f t="shared" si="1320"/>
        <v>0</v>
      </c>
      <c r="AY4107" s="210"/>
      <c r="AZ4107" s="231"/>
      <c r="BA4107" s="15"/>
      <c r="BB4107" s="232">
        <f t="shared" si="1309"/>
        <v>0</v>
      </c>
      <c r="BC4107" s="235">
        <f t="shared" si="1321"/>
        <v>0</v>
      </c>
      <c r="BG4107" s="210"/>
      <c r="BH4107" s="231"/>
      <c r="BI4107" s="15"/>
      <c r="BJ4107" s="232">
        <f t="shared" si="1313"/>
        <v>0</v>
      </c>
      <c r="BK4107" s="235">
        <f t="shared" si="1322"/>
        <v>0</v>
      </c>
      <c r="BM4107" s="109">
        <f t="shared" si="1314"/>
        <v>-6.3042712294041907</v>
      </c>
      <c r="BN4107" s="213"/>
      <c r="BR4107" s="228"/>
      <c r="BS4107" s="311"/>
      <c r="BT4107" s="3"/>
      <c r="BU4107" s="213"/>
      <c r="BV4107" s="213"/>
      <c r="BW4107" s="291"/>
    </row>
    <row r="4108" spans="1:75" x14ac:dyDescent="0.2">
      <c r="A4108" s="210"/>
      <c r="B4108" s="211"/>
      <c r="C4108" s="848" t="str">
        <f ca="1">IF(ISERR(AVERAGE(INDIRECT("B"&amp;(ROW()-INT($B$1/2))):INDIRECT("B"&amp;(ROW()+INT($B$1/2))))),"",AVERAGE(INDIRECT("B"&amp;(ROW()-INT($B$1/2))):INDIRECT("B"&amp;(ROW()+INT($B$1/2)))))</f>
        <v/>
      </c>
      <c r="D4108" s="848">
        <f t="shared" si="1308"/>
        <v>0</v>
      </c>
      <c r="E4108" s="275"/>
      <c r="F4108" s="15"/>
      <c r="G4108" s="3"/>
      <c r="H4108" s="3"/>
      <c r="I4108" s="3"/>
      <c r="J4108" s="3"/>
      <c r="K4108" s="3"/>
      <c r="L4108" s="554"/>
      <c r="M4108" s="545"/>
      <c r="N4108" s="546"/>
      <c r="O4108" s="5"/>
      <c r="P4108" s="216"/>
      <c r="Q4108" s="217"/>
      <c r="R4108" s="218"/>
      <c r="S4108" s="219">
        <f t="shared" si="1325"/>
        <v>0</v>
      </c>
      <c r="T4108" s="220">
        <f t="shared" si="1326"/>
        <v>0</v>
      </c>
      <c r="U4108" s="214">
        <f t="shared" si="1323"/>
        <v>0</v>
      </c>
      <c r="W4108" s="221"/>
      <c r="X4108" s="222"/>
      <c r="Y4108" s="222"/>
      <c r="Z4108" s="223"/>
      <c r="AA4108" s="222"/>
      <c r="AB4108" s="224"/>
      <c r="AC4108" s="225"/>
      <c r="AD4108" s="2">
        <f t="shared" si="1310"/>
        <v>0</v>
      </c>
      <c r="AE4108" s="2">
        <f t="shared" si="1311"/>
        <v>0</v>
      </c>
      <c r="AF4108" s="226"/>
      <c r="AG4108" s="219">
        <f t="shared" si="1315"/>
        <v>0</v>
      </c>
      <c r="AH4108" s="234">
        <f t="shared" si="1316"/>
        <v>0</v>
      </c>
      <c r="AI4108" s="214">
        <f t="shared" si="1324"/>
        <v>0</v>
      </c>
      <c r="AK4108" s="229">
        <f t="shared" si="1317"/>
        <v>0</v>
      </c>
      <c r="AL4108" s="226"/>
      <c r="AM4108" s="15"/>
      <c r="AN4108" s="232" t="e">
        <f t="shared" si="1318"/>
        <v>#DIV/0!</v>
      </c>
      <c r="AO4108" s="214">
        <f t="shared" si="1312"/>
        <v>0</v>
      </c>
      <c r="AQ4108" s="210"/>
      <c r="AR4108" s="231"/>
      <c r="AS4108" s="15"/>
      <c r="AT4108" s="232">
        <f t="shared" si="1319"/>
        <v>0</v>
      </c>
      <c r="AU4108" s="235">
        <f t="shared" si="1320"/>
        <v>0</v>
      </c>
      <c r="AY4108" s="210"/>
      <c r="AZ4108" s="231"/>
      <c r="BA4108" s="15"/>
      <c r="BB4108" s="232">
        <f t="shared" si="1309"/>
        <v>0</v>
      </c>
      <c r="BC4108" s="235">
        <f t="shared" si="1321"/>
        <v>0</v>
      </c>
      <c r="BG4108" s="210"/>
      <c r="BH4108" s="231"/>
      <c r="BI4108" s="15"/>
      <c r="BJ4108" s="232">
        <f t="shared" si="1313"/>
        <v>0</v>
      </c>
      <c r="BK4108" s="235">
        <f t="shared" si="1322"/>
        <v>0</v>
      </c>
      <c r="BM4108" s="109">
        <f t="shared" si="1314"/>
        <v>-6.3061035669019274</v>
      </c>
      <c r="BN4108" s="213"/>
      <c r="BR4108" s="228"/>
      <c r="BS4108" s="311"/>
      <c r="BT4108" s="3"/>
      <c r="BU4108" s="213"/>
      <c r="BV4108" s="213"/>
      <c r="BW4108" s="291"/>
    </row>
    <row r="4109" spans="1:75" x14ac:dyDescent="0.2">
      <c r="A4109" s="210"/>
      <c r="B4109" s="211"/>
      <c r="C4109" s="848" t="str">
        <f ca="1">IF(ISERR(AVERAGE(INDIRECT("B"&amp;(ROW()-INT($B$1/2))):INDIRECT("B"&amp;(ROW()+INT($B$1/2))))),"",AVERAGE(INDIRECT("B"&amp;(ROW()-INT($B$1/2))):INDIRECT("B"&amp;(ROW()+INT($B$1/2)))))</f>
        <v/>
      </c>
      <c r="D4109" s="848">
        <f t="shared" si="1308"/>
        <v>0</v>
      </c>
      <c r="E4109" s="275"/>
      <c r="F4109" s="15"/>
      <c r="G4109" s="3"/>
      <c r="H4109" s="3"/>
      <c r="I4109" s="3"/>
      <c r="J4109" s="3"/>
      <c r="K4109" s="3"/>
      <c r="L4109" s="554"/>
      <c r="M4109" s="545"/>
      <c r="N4109" s="546"/>
      <c r="O4109" s="5"/>
      <c r="P4109" s="216"/>
      <c r="Q4109" s="217"/>
      <c r="R4109" s="218"/>
      <c r="S4109" s="219">
        <f t="shared" si="1325"/>
        <v>0</v>
      </c>
      <c r="T4109" s="220">
        <f t="shared" si="1326"/>
        <v>0</v>
      </c>
      <c r="U4109" s="214">
        <f t="shared" si="1323"/>
        <v>0</v>
      </c>
      <c r="W4109" s="221"/>
      <c r="X4109" s="222"/>
      <c r="Y4109" s="222"/>
      <c r="Z4109" s="223"/>
      <c r="AA4109" s="222"/>
      <c r="AB4109" s="224"/>
      <c r="AC4109" s="225"/>
      <c r="AD4109" s="2">
        <f t="shared" si="1310"/>
        <v>0</v>
      </c>
      <c r="AE4109" s="2">
        <f t="shared" si="1311"/>
        <v>0</v>
      </c>
      <c r="AF4109" s="226"/>
      <c r="AG4109" s="219">
        <f t="shared" si="1315"/>
        <v>0</v>
      </c>
      <c r="AH4109" s="234">
        <f t="shared" si="1316"/>
        <v>0</v>
      </c>
      <c r="AI4109" s="214">
        <f t="shared" si="1324"/>
        <v>0</v>
      </c>
      <c r="AK4109" s="229">
        <f t="shared" si="1317"/>
        <v>0</v>
      </c>
      <c r="AL4109" s="226"/>
      <c r="AM4109" s="15"/>
      <c r="AN4109" s="232" t="e">
        <f t="shared" si="1318"/>
        <v>#DIV/0!</v>
      </c>
      <c r="AO4109" s="214">
        <f t="shared" si="1312"/>
        <v>0</v>
      </c>
      <c r="AQ4109" s="210"/>
      <c r="AR4109" s="231"/>
      <c r="AS4109" s="15"/>
      <c r="AT4109" s="232">
        <f t="shared" si="1319"/>
        <v>0</v>
      </c>
      <c r="AU4109" s="235">
        <f t="shared" si="1320"/>
        <v>0</v>
      </c>
      <c r="AY4109" s="210"/>
      <c r="AZ4109" s="231"/>
      <c r="BA4109" s="15"/>
      <c r="BB4109" s="232">
        <f t="shared" si="1309"/>
        <v>0</v>
      </c>
      <c r="BC4109" s="235">
        <f t="shared" si="1321"/>
        <v>0</v>
      </c>
      <c r="BG4109" s="210"/>
      <c r="BH4109" s="231"/>
      <c r="BI4109" s="15"/>
      <c r="BJ4109" s="232">
        <f t="shared" si="1313"/>
        <v>0</v>
      </c>
      <c r="BK4109" s="235">
        <f t="shared" si="1322"/>
        <v>0</v>
      </c>
      <c r="BM4109" s="109">
        <f t="shared" si="1314"/>
        <v>-6.3079359043996641</v>
      </c>
      <c r="BN4109" s="213"/>
      <c r="BR4109" s="228"/>
      <c r="BS4109" s="311"/>
      <c r="BT4109" s="3"/>
      <c r="BU4109" s="213"/>
      <c r="BV4109" s="213"/>
      <c r="BW4109" s="291"/>
    </row>
    <row r="4110" spans="1:75" x14ac:dyDescent="0.2">
      <c r="A4110" s="210"/>
      <c r="B4110" s="211"/>
      <c r="C4110" s="848" t="str">
        <f ca="1">IF(ISERR(AVERAGE(INDIRECT("B"&amp;(ROW()-INT($B$1/2))):INDIRECT("B"&amp;(ROW()+INT($B$1/2))))),"",AVERAGE(INDIRECT("B"&amp;(ROW()-INT($B$1/2))):INDIRECT("B"&amp;(ROW()+INT($B$1/2)))))</f>
        <v/>
      </c>
      <c r="D4110" s="848">
        <f t="shared" si="1308"/>
        <v>0</v>
      </c>
      <c r="E4110" s="275"/>
      <c r="F4110" s="15"/>
      <c r="G4110" s="3"/>
      <c r="H4110" s="3"/>
      <c r="I4110" s="3"/>
      <c r="J4110" s="3"/>
      <c r="K4110" s="3"/>
      <c r="L4110" s="554"/>
      <c r="M4110" s="545"/>
      <c r="N4110" s="546"/>
      <c r="O4110" s="5"/>
      <c r="P4110" s="216"/>
      <c r="Q4110" s="217"/>
      <c r="R4110" s="218"/>
      <c r="S4110" s="219">
        <f t="shared" si="1325"/>
        <v>0</v>
      </c>
      <c r="T4110" s="220">
        <f t="shared" si="1326"/>
        <v>0</v>
      </c>
      <c r="U4110" s="214">
        <f t="shared" si="1323"/>
        <v>0</v>
      </c>
      <c r="W4110" s="221"/>
      <c r="X4110" s="222"/>
      <c r="Y4110" s="222"/>
      <c r="Z4110" s="223"/>
      <c r="AA4110" s="222"/>
      <c r="AB4110" s="224"/>
      <c r="AC4110" s="225"/>
      <c r="AD4110" s="2">
        <f t="shared" si="1310"/>
        <v>0</v>
      </c>
      <c r="AE4110" s="2">
        <f t="shared" si="1311"/>
        <v>0</v>
      </c>
      <c r="AF4110" s="226"/>
      <c r="AG4110" s="219">
        <f t="shared" si="1315"/>
        <v>0</v>
      </c>
      <c r="AH4110" s="234">
        <f t="shared" si="1316"/>
        <v>0</v>
      </c>
      <c r="AI4110" s="214">
        <f t="shared" si="1324"/>
        <v>0</v>
      </c>
      <c r="AK4110" s="229">
        <f t="shared" si="1317"/>
        <v>0</v>
      </c>
      <c r="AL4110" s="226"/>
      <c r="AM4110" s="15"/>
      <c r="AN4110" s="232" t="e">
        <f t="shared" si="1318"/>
        <v>#DIV/0!</v>
      </c>
      <c r="AO4110" s="214">
        <f t="shared" si="1312"/>
        <v>0</v>
      </c>
      <c r="AQ4110" s="210"/>
      <c r="AR4110" s="231"/>
      <c r="AS4110" s="15"/>
      <c r="AT4110" s="232">
        <f t="shared" si="1319"/>
        <v>0</v>
      </c>
      <c r="AU4110" s="235">
        <f t="shared" si="1320"/>
        <v>0</v>
      </c>
      <c r="AY4110" s="210"/>
      <c r="AZ4110" s="231"/>
      <c r="BA4110" s="15"/>
      <c r="BB4110" s="232">
        <f t="shared" si="1309"/>
        <v>0</v>
      </c>
      <c r="BC4110" s="235">
        <f t="shared" si="1321"/>
        <v>0</v>
      </c>
      <c r="BG4110" s="210"/>
      <c r="BH4110" s="231"/>
      <c r="BI4110" s="15"/>
      <c r="BJ4110" s="232">
        <f t="shared" si="1313"/>
        <v>0</v>
      </c>
      <c r="BK4110" s="235">
        <f t="shared" si="1322"/>
        <v>0</v>
      </c>
      <c r="BM4110" s="109">
        <f t="shared" si="1314"/>
        <v>-6.3097682418974008</v>
      </c>
      <c r="BN4110" s="213"/>
      <c r="BR4110" s="228"/>
      <c r="BS4110" s="311"/>
      <c r="BT4110" s="3"/>
      <c r="BU4110" s="213"/>
      <c r="BV4110" s="213"/>
      <c r="BW4110" s="291"/>
    </row>
    <row r="4111" spans="1:75" x14ac:dyDescent="0.2">
      <c r="A4111" s="210"/>
      <c r="B4111" s="211"/>
      <c r="C4111" s="848" t="str">
        <f ca="1">IF(ISERR(AVERAGE(INDIRECT("B"&amp;(ROW()-INT($B$1/2))):INDIRECT("B"&amp;(ROW()+INT($B$1/2))))),"",AVERAGE(INDIRECT("B"&amp;(ROW()-INT($B$1/2))):INDIRECT("B"&amp;(ROW()+INT($B$1/2)))))</f>
        <v/>
      </c>
      <c r="D4111" s="848">
        <f t="shared" si="1308"/>
        <v>0</v>
      </c>
      <c r="E4111" s="275"/>
      <c r="F4111" s="15"/>
      <c r="G4111" s="3"/>
      <c r="H4111" s="3"/>
      <c r="I4111" s="3"/>
      <c r="J4111" s="3"/>
      <c r="K4111" s="3"/>
      <c r="L4111" s="554"/>
      <c r="M4111" s="545"/>
      <c r="N4111" s="546"/>
      <c r="O4111" s="5"/>
      <c r="P4111" s="216"/>
      <c r="Q4111" s="217"/>
      <c r="R4111" s="218"/>
      <c r="S4111" s="219">
        <f t="shared" si="1325"/>
        <v>0</v>
      </c>
      <c r="T4111" s="220">
        <f t="shared" si="1326"/>
        <v>0</v>
      </c>
      <c r="U4111" s="214">
        <f t="shared" si="1323"/>
        <v>0</v>
      </c>
      <c r="W4111" s="221"/>
      <c r="X4111" s="222"/>
      <c r="Y4111" s="222"/>
      <c r="Z4111" s="223"/>
      <c r="AA4111" s="222"/>
      <c r="AB4111" s="224"/>
      <c r="AC4111" s="225"/>
      <c r="AD4111" s="2">
        <f t="shared" si="1310"/>
        <v>0</v>
      </c>
      <c r="AE4111" s="2">
        <f t="shared" si="1311"/>
        <v>0</v>
      </c>
      <c r="AF4111" s="226"/>
      <c r="AG4111" s="219">
        <f t="shared" si="1315"/>
        <v>0</v>
      </c>
      <c r="AH4111" s="234">
        <f t="shared" si="1316"/>
        <v>0</v>
      </c>
      <c r="AI4111" s="214">
        <f t="shared" si="1324"/>
        <v>0</v>
      </c>
      <c r="AK4111" s="229">
        <f t="shared" si="1317"/>
        <v>0</v>
      </c>
      <c r="AL4111" s="226"/>
      <c r="AM4111" s="15"/>
      <c r="AN4111" s="232" t="e">
        <f t="shared" si="1318"/>
        <v>#DIV/0!</v>
      </c>
      <c r="AO4111" s="214">
        <f t="shared" si="1312"/>
        <v>0</v>
      </c>
      <c r="AQ4111" s="210"/>
      <c r="AR4111" s="231"/>
      <c r="AS4111" s="15"/>
      <c r="AT4111" s="232">
        <f t="shared" si="1319"/>
        <v>0</v>
      </c>
      <c r="AU4111" s="235">
        <f t="shared" si="1320"/>
        <v>0</v>
      </c>
      <c r="AY4111" s="210"/>
      <c r="AZ4111" s="231"/>
      <c r="BA4111" s="15"/>
      <c r="BB4111" s="232">
        <f t="shared" si="1309"/>
        <v>0</v>
      </c>
      <c r="BC4111" s="235">
        <f t="shared" si="1321"/>
        <v>0</v>
      </c>
      <c r="BG4111" s="210"/>
      <c r="BH4111" s="231"/>
      <c r="BI4111" s="15"/>
      <c r="BJ4111" s="232">
        <f t="shared" si="1313"/>
        <v>0</v>
      </c>
      <c r="BK4111" s="235">
        <f t="shared" si="1322"/>
        <v>0</v>
      </c>
      <c r="BM4111" s="109">
        <f t="shared" si="1314"/>
        <v>-6.3116005793951375</v>
      </c>
      <c r="BN4111" s="213"/>
      <c r="BR4111" s="228"/>
      <c r="BS4111" s="311"/>
      <c r="BT4111" s="3"/>
      <c r="BU4111" s="213"/>
      <c r="BV4111" s="213"/>
      <c r="BW4111" s="291"/>
    </row>
    <row r="4112" spans="1:75" x14ac:dyDescent="0.2">
      <c r="A4112" s="210"/>
      <c r="B4112" s="211"/>
      <c r="C4112" s="848" t="str">
        <f ca="1">IF(ISERR(AVERAGE(INDIRECT("B"&amp;(ROW()-INT($B$1/2))):INDIRECT("B"&amp;(ROW()+INT($B$1/2))))),"",AVERAGE(INDIRECT("B"&amp;(ROW()-INT($B$1/2))):INDIRECT("B"&amp;(ROW()+INT($B$1/2)))))</f>
        <v/>
      </c>
      <c r="D4112" s="848">
        <f t="shared" si="1308"/>
        <v>0</v>
      </c>
      <c r="E4112" s="275"/>
      <c r="F4112" s="15"/>
      <c r="G4112" s="3"/>
      <c r="H4112" s="3"/>
      <c r="I4112" s="3"/>
      <c r="J4112" s="3"/>
      <c r="K4112" s="3"/>
      <c r="L4112" s="554"/>
      <c r="M4112" s="545"/>
      <c r="N4112" s="546"/>
      <c r="O4112" s="5"/>
      <c r="P4112" s="216"/>
      <c r="Q4112" s="217"/>
      <c r="R4112" s="218"/>
      <c r="S4112" s="219">
        <f t="shared" si="1325"/>
        <v>0</v>
      </c>
      <c r="T4112" s="220">
        <f t="shared" si="1326"/>
        <v>0</v>
      </c>
      <c r="U4112" s="214">
        <f t="shared" si="1323"/>
        <v>0</v>
      </c>
      <c r="W4112" s="221"/>
      <c r="X4112" s="222"/>
      <c r="Y4112" s="222"/>
      <c r="Z4112" s="223"/>
      <c r="AA4112" s="222"/>
      <c r="AB4112" s="224"/>
      <c r="AC4112" s="225"/>
      <c r="AD4112" s="2">
        <f t="shared" si="1310"/>
        <v>0</v>
      </c>
      <c r="AE4112" s="2">
        <f t="shared" si="1311"/>
        <v>0</v>
      </c>
      <c r="AF4112" s="226"/>
      <c r="AG4112" s="219">
        <f t="shared" si="1315"/>
        <v>0</v>
      </c>
      <c r="AH4112" s="234">
        <f t="shared" si="1316"/>
        <v>0</v>
      </c>
      <c r="AI4112" s="214">
        <f t="shared" si="1324"/>
        <v>0</v>
      </c>
      <c r="AK4112" s="229">
        <f t="shared" si="1317"/>
        <v>0</v>
      </c>
      <c r="AL4112" s="226"/>
      <c r="AM4112" s="15"/>
      <c r="AN4112" s="232" t="e">
        <f t="shared" si="1318"/>
        <v>#DIV/0!</v>
      </c>
      <c r="AO4112" s="214">
        <f t="shared" si="1312"/>
        <v>0</v>
      </c>
      <c r="AQ4112" s="210"/>
      <c r="AR4112" s="231"/>
      <c r="AS4112" s="15"/>
      <c r="AT4112" s="232">
        <f t="shared" si="1319"/>
        <v>0</v>
      </c>
      <c r="AU4112" s="235">
        <f t="shared" si="1320"/>
        <v>0</v>
      </c>
      <c r="AY4112" s="210"/>
      <c r="AZ4112" s="231"/>
      <c r="BA4112" s="15"/>
      <c r="BB4112" s="232">
        <f t="shared" si="1309"/>
        <v>0</v>
      </c>
      <c r="BC4112" s="235">
        <f t="shared" si="1321"/>
        <v>0</v>
      </c>
      <c r="BG4112" s="210"/>
      <c r="BH4112" s="231"/>
      <c r="BI4112" s="15"/>
      <c r="BJ4112" s="232">
        <f t="shared" si="1313"/>
        <v>0</v>
      </c>
      <c r="BK4112" s="235">
        <f t="shared" si="1322"/>
        <v>0</v>
      </c>
      <c r="BM4112" s="109">
        <f t="shared" si="1314"/>
        <v>-6.3134329168928742</v>
      </c>
      <c r="BN4112" s="213"/>
      <c r="BR4112" s="228"/>
      <c r="BS4112" s="311"/>
      <c r="BT4112" s="3"/>
      <c r="BU4112" s="213"/>
      <c r="BV4112" s="213"/>
      <c r="BW4112" s="291"/>
    </row>
    <row r="4113" spans="1:75" x14ac:dyDescent="0.2">
      <c r="A4113" s="210"/>
      <c r="B4113" s="211"/>
      <c r="C4113" s="848" t="str">
        <f ca="1">IF(ISERR(AVERAGE(INDIRECT("B"&amp;(ROW()-INT($B$1/2))):INDIRECT("B"&amp;(ROW()+INT($B$1/2))))),"",AVERAGE(INDIRECT("B"&amp;(ROW()-INT($B$1/2))):INDIRECT("B"&amp;(ROW()+INT($B$1/2)))))</f>
        <v/>
      </c>
      <c r="D4113" s="848">
        <f t="shared" si="1308"/>
        <v>0</v>
      </c>
      <c r="E4113" s="275"/>
      <c r="F4113" s="15"/>
      <c r="G4113" s="3"/>
      <c r="H4113" s="3"/>
      <c r="I4113" s="3"/>
      <c r="J4113" s="3"/>
      <c r="K4113" s="3"/>
      <c r="L4113" s="554"/>
      <c r="M4113" s="545"/>
      <c r="N4113" s="546"/>
      <c r="O4113" s="5"/>
      <c r="P4113" s="216"/>
      <c r="Q4113" s="217"/>
      <c r="R4113" s="218"/>
      <c r="S4113" s="219">
        <f t="shared" si="1325"/>
        <v>0</v>
      </c>
      <c r="T4113" s="220">
        <f t="shared" si="1326"/>
        <v>0</v>
      </c>
      <c r="U4113" s="214">
        <f t="shared" si="1323"/>
        <v>0</v>
      </c>
      <c r="W4113" s="221"/>
      <c r="X4113" s="222"/>
      <c r="Y4113" s="222"/>
      <c r="Z4113" s="223"/>
      <c r="AA4113" s="222"/>
      <c r="AB4113" s="224"/>
      <c r="AC4113" s="225"/>
      <c r="AD4113" s="2">
        <f t="shared" si="1310"/>
        <v>0</v>
      </c>
      <c r="AE4113" s="2">
        <f t="shared" si="1311"/>
        <v>0</v>
      </c>
      <c r="AF4113" s="226"/>
      <c r="AG4113" s="219">
        <f t="shared" si="1315"/>
        <v>0</v>
      </c>
      <c r="AH4113" s="234">
        <f t="shared" si="1316"/>
        <v>0</v>
      </c>
      <c r="AI4113" s="214">
        <f t="shared" si="1324"/>
        <v>0</v>
      </c>
      <c r="AK4113" s="229">
        <f t="shared" si="1317"/>
        <v>0</v>
      </c>
      <c r="AL4113" s="226"/>
      <c r="AM4113" s="15"/>
      <c r="AN4113" s="232" t="e">
        <f t="shared" si="1318"/>
        <v>#DIV/0!</v>
      </c>
      <c r="AO4113" s="214">
        <f t="shared" si="1312"/>
        <v>0</v>
      </c>
      <c r="AQ4113" s="210"/>
      <c r="AR4113" s="231"/>
      <c r="AS4113" s="15"/>
      <c r="AT4113" s="232">
        <f t="shared" si="1319"/>
        <v>0</v>
      </c>
      <c r="AU4113" s="235">
        <f t="shared" si="1320"/>
        <v>0</v>
      </c>
      <c r="AY4113" s="210"/>
      <c r="AZ4113" s="231"/>
      <c r="BA4113" s="15"/>
      <c r="BB4113" s="232">
        <f t="shared" si="1309"/>
        <v>0</v>
      </c>
      <c r="BC4113" s="235">
        <f t="shared" si="1321"/>
        <v>0</v>
      </c>
      <c r="BG4113" s="210"/>
      <c r="BH4113" s="231"/>
      <c r="BI4113" s="15"/>
      <c r="BJ4113" s="232">
        <f t="shared" si="1313"/>
        <v>0</v>
      </c>
      <c r="BK4113" s="235">
        <f t="shared" si="1322"/>
        <v>0</v>
      </c>
      <c r="BM4113" s="109">
        <f t="shared" si="1314"/>
        <v>-6.3152652543906109</v>
      </c>
      <c r="BN4113" s="213"/>
      <c r="BR4113" s="228"/>
      <c r="BS4113" s="311"/>
      <c r="BT4113" s="3"/>
      <c r="BU4113" s="213"/>
      <c r="BV4113" s="213"/>
      <c r="BW4113" s="291"/>
    </row>
    <row r="4114" spans="1:75" x14ac:dyDescent="0.2">
      <c r="A4114" s="210"/>
      <c r="B4114" s="211"/>
      <c r="C4114" s="848" t="str">
        <f ca="1">IF(ISERR(AVERAGE(INDIRECT("B"&amp;(ROW()-INT($B$1/2))):INDIRECT("B"&amp;(ROW()+INT($B$1/2))))),"",AVERAGE(INDIRECT("B"&amp;(ROW()-INT($B$1/2))):INDIRECT("B"&amp;(ROW()+INT($B$1/2)))))</f>
        <v/>
      </c>
      <c r="D4114" s="848">
        <f t="shared" si="1308"/>
        <v>0</v>
      </c>
      <c r="E4114" s="275"/>
      <c r="F4114" s="15"/>
      <c r="G4114" s="3"/>
      <c r="H4114" s="3"/>
      <c r="I4114" s="3"/>
      <c r="J4114" s="3"/>
      <c r="K4114" s="3"/>
      <c r="L4114" s="554"/>
      <c r="M4114" s="545"/>
      <c r="N4114" s="546"/>
      <c r="O4114" s="5"/>
      <c r="P4114" s="216"/>
      <c r="Q4114" s="217"/>
      <c r="R4114" s="218"/>
      <c r="S4114" s="219">
        <f t="shared" si="1325"/>
        <v>0</v>
      </c>
      <c r="T4114" s="220">
        <f t="shared" si="1326"/>
        <v>0</v>
      </c>
      <c r="U4114" s="214">
        <f t="shared" si="1323"/>
        <v>0</v>
      </c>
      <c r="W4114" s="221"/>
      <c r="X4114" s="222"/>
      <c r="Y4114" s="222"/>
      <c r="Z4114" s="223"/>
      <c r="AA4114" s="222"/>
      <c r="AB4114" s="224"/>
      <c r="AC4114" s="225"/>
      <c r="AD4114" s="2">
        <f t="shared" si="1310"/>
        <v>0</v>
      </c>
      <c r="AE4114" s="2">
        <f t="shared" si="1311"/>
        <v>0</v>
      </c>
      <c r="AF4114" s="226"/>
      <c r="AG4114" s="219">
        <f t="shared" si="1315"/>
        <v>0</v>
      </c>
      <c r="AH4114" s="234">
        <f t="shared" si="1316"/>
        <v>0</v>
      </c>
      <c r="AI4114" s="214">
        <f t="shared" si="1324"/>
        <v>0</v>
      </c>
      <c r="AK4114" s="229">
        <f t="shared" si="1317"/>
        <v>0</v>
      </c>
      <c r="AL4114" s="226"/>
      <c r="AM4114" s="15"/>
      <c r="AN4114" s="232" t="e">
        <f t="shared" si="1318"/>
        <v>#DIV/0!</v>
      </c>
      <c r="AO4114" s="214">
        <f t="shared" si="1312"/>
        <v>0</v>
      </c>
      <c r="AQ4114" s="210"/>
      <c r="AR4114" s="231"/>
      <c r="AS4114" s="15"/>
      <c r="AT4114" s="232">
        <f t="shared" si="1319"/>
        <v>0</v>
      </c>
      <c r="AU4114" s="235">
        <f t="shared" si="1320"/>
        <v>0</v>
      </c>
      <c r="AY4114" s="210"/>
      <c r="AZ4114" s="231"/>
      <c r="BA4114" s="15"/>
      <c r="BB4114" s="232">
        <f t="shared" si="1309"/>
        <v>0</v>
      </c>
      <c r="BC4114" s="235">
        <f t="shared" si="1321"/>
        <v>0</v>
      </c>
      <c r="BG4114" s="210"/>
      <c r="BH4114" s="231"/>
      <c r="BI4114" s="15"/>
      <c r="BJ4114" s="232">
        <f t="shared" si="1313"/>
        <v>0</v>
      </c>
      <c r="BK4114" s="235">
        <f t="shared" si="1322"/>
        <v>0</v>
      </c>
      <c r="BM4114" s="109">
        <f t="shared" si="1314"/>
        <v>-6.3170975918883476</v>
      </c>
      <c r="BN4114" s="213"/>
      <c r="BR4114" s="228"/>
      <c r="BS4114" s="311"/>
      <c r="BT4114" s="3"/>
      <c r="BU4114" s="213"/>
      <c r="BV4114" s="213"/>
      <c r="BW4114" s="291"/>
    </row>
    <row r="4115" spans="1:75" x14ac:dyDescent="0.2">
      <c r="A4115" s="210"/>
      <c r="B4115" s="211"/>
      <c r="C4115" s="848" t="str">
        <f ca="1">IF(ISERR(AVERAGE(INDIRECT("B"&amp;(ROW()-INT($B$1/2))):INDIRECT("B"&amp;(ROW()+INT($B$1/2))))),"",AVERAGE(INDIRECT("B"&amp;(ROW()-INT($B$1/2))):INDIRECT("B"&amp;(ROW()+INT($B$1/2)))))</f>
        <v/>
      </c>
      <c r="D4115" s="848">
        <f t="shared" si="1308"/>
        <v>0</v>
      </c>
      <c r="E4115" s="275"/>
      <c r="F4115" s="15"/>
      <c r="G4115" s="3"/>
      <c r="H4115" s="3"/>
      <c r="I4115" s="3"/>
      <c r="J4115" s="3"/>
      <c r="K4115" s="3"/>
      <c r="L4115" s="554"/>
      <c r="M4115" s="545"/>
      <c r="N4115" s="546"/>
      <c r="O4115" s="5"/>
      <c r="P4115" s="216"/>
      <c r="Q4115" s="217"/>
      <c r="R4115" s="218"/>
      <c r="S4115" s="219">
        <f t="shared" si="1325"/>
        <v>0</v>
      </c>
      <c r="T4115" s="220">
        <f t="shared" si="1326"/>
        <v>0</v>
      </c>
      <c r="U4115" s="214">
        <f t="shared" si="1323"/>
        <v>0</v>
      </c>
      <c r="W4115" s="221"/>
      <c r="X4115" s="222"/>
      <c r="Y4115" s="222"/>
      <c r="Z4115" s="223"/>
      <c r="AA4115" s="222"/>
      <c r="AB4115" s="224"/>
      <c r="AC4115" s="225"/>
      <c r="AD4115" s="2">
        <f t="shared" si="1310"/>
        <v>0</v>
      </c>
      <c r="AE4115" s="2">
        <f t="shared" si="1311"/>
        <v>0</v>
      </c>
      <c r="AF4115" s="226"/>
      <c r="AG4115" s="219">
        <f t="shared" si="1315"/>
        <v>0</v>
      </c>
      <c r="AH4115" s="234">
        <f t="shared" si="1316"/>
        <v>0</v>
      </c>
      <c r="AI4115" s="214">
        <f t="shared" si="1324"/>
        <v>0</v>
      </c>
      <c r="AK4115" s="229">
        <f t="shared" si="1317"/>
        <v>0</v>
      </c>
      <c r="AL4115" s="226"/>
      <c r="AM4115" s="15"/>
      <c r="AN4115" s="232" t="e">
        <f t="shared" si="1318"/>
        <v>#DIV/0!</v>
      </c>
      <c r="AO4115" s="214">
        <f t="shared" si="1312"/>
        <v>0</v>
      </c>
      <c r="AQ4115" s="210"/>
      <c r="AR4115" s="231"/>
      <c r="AS4115" s="15"/>
      <c r="AT4115" s="232">
        <f t="shared" si="1319"/>
        <v>0</v>
      </c>
      <c r="AU4115" s="235">
        <f t="shared" si="1320"/>
        <v>0</v>
      </c>
      <c r="AY4115" s="210"/>
      <c r="AZ4115" s="231"/>
      <c r="BA4115" s="15"/>
      <c r="BB4115" s="232">
        <f t="shared" si="1309"/>
        <v>0</v>
      </c>
      <c r="BC4115" s="235">
        <f t="shared" si="1321"/>
        <v>0</v>
      </c>
      <c r="BG4115" s="210"/>
      <c r="BH4115" s="231"/>
      <c r="BI4115" s="15"/>
      <c r="BJ4115" s="232">
        <f t="shared" si="1313"/>
        <v>0</v>
      </c>
      <c r="BK4115" s="235">
        <f t="shared" si="1322"/>
        <v>0</v>
      </c>
      <c r="BM4115" s="109">
        <f t="shared" si="1314"/>
        <v>-6.3189299293860843</v>
      </c>
      <c r="BN4115" s="213"/>
      <c r="BR4115" s="228"/>
      <c r="BS4115" s="311"/>
      <c r="BT4115" s="3"/>
      <c r="BU4115" s="213"/>
      <c r="BV4115" s="213"/>
      <c r="BW4115" s="291"/>
    </row>
    <row r="4116" spans="1:75" x14ac:dyDescent="0.2">
      <c r="A4116" s="210"/>
      <c r="B4116" s="211"/>
      <c r="C4116" s="848" t="str">
        <f ca="1">IF(ISERR(AVERAGE(INDIRECT("B"&amp;(ROW()-INT($B$1/2))):INDIRECT("B"&amp;(ROW()+INT($B$1/2))))),"",AVERAGE(INDIRECT("B"&amp;(ROW()-INT($B$1/2))):INDIRECT("B"&amp;(ROW()+INT($B$1/2)))))</f>
        <v/>
      </c>
      <c r="D4116" s="848">
        <f t="shared" si="1308"/>
        <v>0</v>
      </c>
      <c r="E4116" s="275"/>
      <c r="F4116" s="15"/>
      <c r="G4116" s="3"/>
      <c r="H4116" s="3"/>
      <c r="I4116" s="3"/>
      <c r="J4116" s="3"/>
      <c r="K4116" s="3"/>
      <c r="L4116" s="554"/>
      <c r="M4116" s="545"/>
      <c r="N4116" s="546"/>
      <c r="O4116" s="5"/>
      <c r="P4116" s="216"/>
      <c r="Q4116" s="217"/>
      <c r="R4116" s="218"/>
      <c r="S4116" s="219">
        <f t="shared" si="1325"/>
        <v>0</v>
      </c>
      <c r="T4116" s="220">
        <f t="shared" si="1326"/>
        <v>0</v>
      </c>
      <c r="U4116" s="214">
        <f t="shared" si="1323"/>
        <v>0</v>
      </c>
      <c r="W4116" s="221"/>
      <c r="X4116" s="222"/>
      <c r="Y4116" s="222"/>
      <c r="Z4116" s="223"/>
      <c r="AA4116" s="222"/>
      <c r="AB4116" s="224"/>
      <c r="AC4116" s="225"/>
      <c r="AD4116" s="2">
        <f t="shared" si="1310"/>
        <v>0</v>
      </c>
      <c r="AE4116" s="2">
        <f t="shared" si="1311"/>
        <v>0</v>
      </c>
      <c r="AF4116" s="226"/>
      <c r="AG4116" s="219">
        <f t="shared" si="1315"/>
        <v>0</v>
      </c>
      <c r="AH4116" s="234">
        <f t="shared" si="1316"/>
        <v>0</v>
      </c>
      <c r="AI4116" s="214">
        <f t="shared" si="1324"/>
        <v>0</v>
      </c>
      <c r="AK4116" s="229">
        <f t="shared" si="1317"/>
        <v>0</v>
      </c>
      <c r="AL4116" s="226"/>
      <c r="AM4116" s="15"/>
      <c r="AN4116" s="232" t="e">
        <f t="shared" si="1318"/>
        <v>#DIV/0!</v>
      </c>
      <c r="AO4116" s="214">
        <f t="shared" si="1312"/>
        <v>0</v>
      </c>
      <c r="AQ4116" s="210"/>
      <c r="AR4116" s="231"/>
      <c r="AS4116" s="15"/>
      <c r="AT4116" s="232">
        <f t="shared" si="1319"/>
        <v>0</v>
      </c>
      <c r="AU4116" s="235">
        <f t="shared" si="1320"/>
        <v>0</v>
      </c>
      <c r="AY4116" s="210"/>
      <c r="AZ4116" s="231"/>
      <c r="BA4116" s="15"/>
      <c r="BB4116" s="232">
        <f t="shared" si="1309"/>
        <v>0</v>
      </c>
      <c r="BC4116" s="235">
        <f t="shared" si="1321"/>
        <v>0</v>
      </c>
      <c r="BG4116" s="210"/>
      <c r="BH4116" s="231"/>
      <c r="BI4116" s="15"/>
      <c r="BJ4116" s="232">
        <f t="shared" si="1313"/>
        <v>0</v>
      </c>
      <c r="BK4116" s="235">
        <f t="shared" si="1322"/>
        <v>0</v>
      </c>
      <c r="BM4116" s="109">
        <f t="shared" si="1314"/>
        <v>-6.320762266883821</v>
      </c>
      <c r="BN4116" s="213"/>
      <c r="BR4116" s="228"/>
      <c r="BS4116" s="311"/>
      <c r="BT4116" s="3"/>
      <c r="BU4116" s="213"/>
      <c r="BV4116" s="213"/>
      <c r="BW4116" s="291"/>
    </row>
    <row r="4117" spans="1:75" x14ac:dyDescent="0.2">
      <c r="A4117" s="210"/>
      <c r="B4117" s="211"/>
      <c r="C4117" s="848" t="str">
        <f ca="1">IF(ISERR(AVERAGE(INDIRECT("B"&amp;(ROW()-INT($B$1/2))):INDIRECT("B"&amp;(ROW()+INT($B$1/2))))),"",AVERAGE(INDIRECT("B"&amp;(ROW()-INT($B$1/2))):INDIRECT("B"&amp;(ROW()+INT($B$1/2)))))</f>
        <v/>
      </c>
      <c r="D4117" s="848">
        <f t="shared" si="1308"/>
        <v>0</v>
      </c>
      <c r="E4117" s="275"/>
      <c r="F4117" s="15"/>
      <c r="G4117" s="3"/>
      <c r="H4117" s="3"/>
      <c r="I4117" s="3"/>
      <c r="J4117" s="3"/>
      <c r="K4117" s="3"/>
      <c r="L4117" s="554"/>
      <c r="M4117" s="545"/>
      <c r="N4117" s="546"/>
      <c r="O4117" s="5"/>
      <c r="P4117" s="216"/>
      <c r="Q4117" s="217"/>
      <c r="R4117" s="218"/>
      <c r="S4117" s="219">
        <f t="shared" si="1325"/>
        <v>0</v>
      </c>
      <c r="T4117" s="220">
        <f t="shared" si="1326"/>
        <v>0</v>
      </c>
      <c r="U4117" s="214">
        <f t="shared" si="1323"/>
        <v>0</v>
      </c>
      <c r="W4117" s="221"/>
      <c r="X4117" s="222"/>
      <c r="Y4117" s="222"/>
      <c r="Z4117" s="223"/>
      <c r="AA4117" s="222"/>
      <c r="AB4117" s="224"/>
      <c r="AC4117" s="225"/>
      <c r="AD4117" s="2">
        <f t="shared" si="1310"/>
        <v>0</v>
      </c>
      <c r="AE4117" s="2">
        <f t="shared" si="1311"/>
        <v>0</v>
      </c>
      <c r="AF4117" s="226"/>
      <c r="AG4117" s="219">
        <f t="shared" si="1315"/>
        <v>0</v>
      </c>
      <c r="AH4117" s="234">
        <f t="shared" si="1316"/>
        <v>0</v>
      </c>
      <c r="AI4117" s="214">
        <f t="shared" si="1324"/>
        <v>0</v>
      </c>
      <c r="AK4117" s="229">
        <f t="shared" si="1317"/>
        <v>0</v>
      </c>
      <c r="AL4117" s="226"/>
      <c r="AM4117" s="15"/>
      <c r="AN4117" s="232" t="e">
        <f t="shared" si="1318"/>
        <v>#DIV/0!</v>
      </c>
      <c r="AO4117" s="214">
        <f t="shared" si="1312"/>
        <v>0</v>
      </c>
      <c r="AQ4117" s="210"/>
      <c r="AR4117" s="231"/>
      <c r="AS4117" s="15"/>
      <c r="AT4117" s="232">
        <f t="shared" si="1319"/>
        <v>0</v>
      </c>
      <c r="AU4117" s="235">
        <f t="shared" si="1320"/>
        <v>0</v>
      </c>
      <c r="AY4117" s="210"/>
      <c r="AZ4117" s="231"/>
      <c r="BA4117" s="15"/>
      <c r="BB4117" s="232">
        <f t="shared" si="1309"/>
        <v>0</v>
      </c>
      <c r="BC4117" s="235">
        <f t="shared" si="1321"/>
        <v>0</v>
      </c>
      <c r="BG4117" s="210"/>
      <c r="BH4117" s="231"/>
      <c r="BI4117" s="15"/>
      <c r="BJ4117" s="232">
        <f t="shared" si="1313"/>
        <v>0</v>
      </c>
      <c r="BK4117" s="235">
        <f t="shared" si="1322"/>
        <v>0</v>
      </c>
      <c r="BM4117" s="109">
        <f t="shared" si="1314"/>
        <v>-6.3225946043815577</v>
      </c>
      <c r="BN4117" s="213"/>
      <c r="BR4117" s="228"/>
      <c r="BS4117" s="311"/>
      <c r="BT4117" s="3"/>
      <c r="BU4117" s="213"/>
      <c r="BV4117" s="213"/>
      <c r="BW4117" s="291"/>
    </row>
    <row r="4118" spans="1:75" x14ac:dyDescent="0.2">
      <c r="A4118" s="210"/>
      <c r="B4118" s="211"/>
      <c r="C4118" s="848" t="str">
        <f ca="1">IF(ISERR(AVERAGE(INDIRECT("B"&amp;(ROW()-INT($B$1/2))):INDIRECT("B"&amp;(ROW()+INT($B$1/2))))),"",AVERAGE(INDIRECT("B"&amp;(ROW()-INT($B$1/2))):INDIRECT("B"&amp;(ROW()+INT($B$1/2)))))</f>
        <v/>
      </c>
      <c r="D4118" s="848">
        <f t="shared" si="1308"/>
        <v>0</v>
      </c>
      <c r="E4118" s="275"/>
      <c r="F4118" s="15"/>
      <c r="G4118" s="3"/>
      <c r="H4118" s="3"/>
      <c r="I4118" s="3"/>
      <c r="J4118" s="3"/>
      <c r="K4118" s="3"/>
      <c r="L4118" s="554"/>
      <c r="M4118" s="545"/>
      <c r="N4118" s="546"/>
      <c r="O4118" s="5"/>
      <c r="P4118" s="216"/>
      <c r="Q4118" s="217"/>
      <c r="R4118" s="218"/>
      <c r="S4118" s="219">
        <f t="shared" si="1325"/>
        <v>0</v>
      </c>
      <c r="T4118" s="220">
        <f t="shared" si="1326"/>
        <v>0</v>
      </c>
      <c r="U4118" s="214">
        <f t="shared" si="1323"/>
        <v>0</v>
      </c>
      <c r="W4118" s="221"/>
      <c r="X4118" s="222"/>
      <c r="Y4118" s="222"/>
      <c r="Z4118" s="223"/>
      <c r="AA4118" s="222"/>
      <c r="AB4118" s="224"/>
      <c r="AC4118" s="225"/>
      <c r="AD4118" s="2">
        <f t="shared" si="1310"/>
        <v>0</v>
      </c>
      <c r="AE4118" s="2">
        <f t="shared" si="1311"/>
        <v>0</v>
      </c>
      <c r="AF4118" s="226"/>
      <c r="AG4118" s="219">
        <f t="shared" si="1315"/>
        <v>0</v>
      </c>
      <c r="AH4118" s="234">
        <f t="shared" si="1316"/>
        <v>0</v>
      </c>
      <c r="AI4118" s="214">
        <f t="shared" si="1324"/>
        <v>0</v>
      </c>
      <c r="AK4118" s="229">
        <f t="shared" si="1317"/>
        <v>0</v>
      </c>
      <c r="AL4118" s="226"/>
      <c r="AM4118" s="15"/>
      <c r="AN4118" s="232" t="e">
        <f t="shared" si="1318"/>
        <v>#DIV/0!</v>
      </c>
      <c r="AO4118" s="214">
        <f t="shared" si="1312"/>
        <v>0</v>
      </c>
      <c r="AQ4118" s="210"/>
      <c r="AR4118" s="231"/>
      <c r="AS4118" s="15"/>
      <c r="AT4118" s="232">
        <f t="shared" si="1319"/>
        <v>0</v>
      </c>
      <c r="AU4118" s="235">
        <f t="shared" si="1320"/>
        <v>0</v>
      </c>
      <c r="AY4118" s="210"/>
      <c r="AZ4118" s="231"/>
      <c r="BA4118" s="15"/>
      <c r="BB4118" s="232">
        <f t="shared" si="1309"/>
        <v>0</v>
      </c>
      <c r="BC4118" s="235">
        <f t="shared" si="1321"/>
        <v>0</v>
      </c>
      <c r="BG4118" s="210"/>
      <c r="BH4118" s="231"/>
      <c r="BI4118" s="15"/>
      <c r="BJ4118" s="232">
        <f t="shared" si="1313"/>
        <v>0</v>
      </c>
      <c r="BK4118" s="235">
        <f t="shared" si="1322"/>
        <v>0</v>
      </c>
      <c r="BM4118" s="109">
        <f t="shared" si="1314"/>
        <v>-6.3244269418792944</v>
      </c>
      <c r="BN4118" s="213"/>
      <c r="BR4118" s="228"/>
      <c r="BS4118" s="311"/>
      <c r="BT4118" s="3"/>
      <c r="BU4118" s="213"/>
      <c r="BV4118" s="213"/>
      <c r="BW4118" s="291"/>
    </row>
    <row r="4119" spans="1:75" x14ac:dyDescent="0.2">
      <c r="A4119" s="210"/>
      <c r="B4119" s="211"/>
      <c r="C4119" s="848" t="str">
        <f ca="1">IF(ISERR(AVERAGE(INDIRECT("B"&amp;(ROW()-INT($B$1/2))):INDIRECT("B"&amp;(ROW()+INT($B$1/2))))),"",AVERAGE(INDIRECT("B"&amp;(ROW()-INT($B$1/2))):INDIRECT("B"&amp;(ROW()+INT($B$1/2)))))</f>
        <v/>
      </c>
      <c r="D4119" s="848">
        <f t="shared" si="1308"/>
        <v>0</v>
      </c>
      <c r="E4119" s="275"/>
      <c r="F4119" s="15"/>
      <c r="G4119" s="3"/>
      <c r="H4119" s="3"/>
      <c r="I4119" s="3"/>
      <c r="J4119" s="3"/>
      <c r="K4119" s="3"/>
      <c r="L4119" s="554"/>
      <c r="M4119" s="545"/>
      <c r="N4119" s="546"/>
      <c r="O4119" s="5"/>
      <c r="P4119" s="216"/>
      <c r="Q4119" s="217"/>
      <c r="R4119" s="218"/>
      <c r="S4119" s="219">
        <f t="shared" si="1325"/>
        <v>0</v>
      </c>
      <c r="T4119" s="220">
        <f t="shared" si="1326"/>
        <v>0</v>
      </c>
      <c r="U4119" s="214">
        <f t="shared" si="1323"/>
        <v>0</v>
      </c>
      <c r="W4119" s="221"/>
      <c r="X4119" s="222"/>
      <c r="Y4119" s="222"/>
      <c r="Z4119" s="223"/>
      <c r="AA4119" s="222"/>
      <c r="AB4119" s="224"/>
      <c r="AC4119" s="225"/>
      <c r="AD4119" s="2">
        <f t="shared" si="1310"/>
        <v>0</v>
      </c>
      <c r="AE4119" s="2">
        <f t="shared" si="1311"/>
        <v>0</v>
      </c>
      <c r="AF4119" s="226"/>
      <c r="AG4119" s="219">
        <f t="shared" si="1315"/>
        <v>0</v>
      </c>
      <c r="AH4119" s="234">
        <f t="shared" si="1316"/>
        <v>0</v>
      </c>
      <c r="AI4119" s="214">
        <f t="shared" si="1324"/>
        <v>0</v>
      </c>
      <c r="AK4119" s="229">
        <f t="shared" si="1317"/>
        <v>0</v>
      </c>
      <c r="AL4119" s="226"/>
      <c r="AM4119" s="15"/>
      <c r="AN4119" s="232" t="e">
        <f t="shared" si="1318"/>
        <v>#DIV/0!</v>
      </c>
      <c r="AO4119" s="214">
        <f t="shared" si="1312"/>
        <v>0</v>
      </c>
      <c r="AQ4119" s="210"/>
      <c r="AR4119" s="231"/>
      <c r="AS4119" s="15"/>
      <c r="AT4119" s="232">
        <f t="shared" si="1319"/>
        <v>0</v>
      </c>
      <c r="AU4119" s="235">
        <f t="shared" si="1320"/>
        <v>0</v>
      </c>
      <c r="AY4119" s="210"/>
      <c r="AZ4119" s="231"/>
      <c r="BA4119" s="15"/>
      <c r="BB4119" s="232">
        <f t="shared" si="1309"/>
        <v>0</v>
      </c>
      <c r="BC4119" s="235">
        <f t="shared" si="1321"/>
        <v>0</v>
      </c>
      <c r="BG4119" s="210"/>
      <c r="BH4119" s="231"/>
      <c r="BI4119" s="15"/>
      <c r="BJ4119" s="232">
        <f t="shared" si="1313"/>
        <v>0</v>
      </c>
      <c r="BK4119" s="235">
        <f t="shared" si="1322"/>
        <v>0</v>
      </c>
      <c r="BM4119" s="109">
        <f t="shared" si="1314"/>
        <v>-6.3262592793770311</v>
      </c>
      <c r="BN4119" s="213"/>
      <c r="BR4119" s="228"/>
      <c r="BS4119" s="311"/>
      <c r="BT4119" s="3"/>
      <c r="BU4119" s="213"/>
      <c r="BV4119" s="213"/>
      <c r="BW4119" s="291"/>
    </row>
    <row r="4120" spans="1:75" x14ac:dyDescent="0.2">
      <c r="A4120" s="210"/>
      <c r="B4120" s="211"/>
      <c r="C4120" s="848" t="str">
        <f ca="1">IF(ISERR(AVERAGE(INDIRECT("B"&amp;(ROW()-INT($B$1/2))):INDIRECT("B"&amp;(ROW()+INT($B$1/2))))),"",AVERAGE(INDIRECT("B"&amp;(ROW()-INT($B$1/2))):INDIRECT("B"&amp;(ROW()+INT($B$1/2)))))</f>
        <v/>
      </c>
      <c r="D4120" s="848">
        <f t="shared" si="1308"/>
        <v>0</v>
      </c>
      <c r="E4120" s="275"/>
      <c r="F4120" s="15"/>
      <c r="G4120" s="3"/>
      <c r="H4120" s="3"/>
      <c r="I4120" s="3"/>
      <c r="J4120" s="3"/>
      <c r="K4120" s="3"/>
      <c r="L4120" s="554"/>
      <c r="M4120" s="545"/>
      <c r="N4120" s="546"/>
      <c r="O4120" s="5"/>
      <c r="P4120" s="216"/>
      <c r="Q4120" s="217"/>
      <c r="R4120" s="218"/>
      <c r="S4120" s="219">
        <f t="shared" si="1325"/>
        <v>0</v>
      </c>
      <c r="T4120" s="220">
        <f t="shared" si="1326"/>
        <v>0</v>
      </c>
      <c r="U4120" s="214">
        <f t="shared" si="1323"/>
        <v>0</v>
      </c>
      <c r="W4120" s="221"/>
      <c r="X4120" s="222"/>
      <c r="Y4120" s="222"/>
      <c r="Z4120" s="223"/>
      <c r="AA4120" s="222"/>
      <c r="AB4120" s="224"/>
      <c r="AC4120" s="225"/>
      <c r="AD4120" s="2">
        <f t="shared" si="1310"/>
        <v>0</v>
      </c>
      <c r="AE4120" s="2">
        <f t="shared" si="1311"/>
        <v>0</v>
      </c>
      <c r="AF4120" s="226"/>
      <c r="AG4120" s="219">
        <f t="shared" si="1315"/>
        <v>0</v>
      </c>
      <c r="AH4120" s="234">
        <f t="shared" si="1316"/>
        <v>0</v>
      </c>
      <c r="AI4120" s="214">
        <f t="shared" si="1324"/>
        <v>0</v>
      </c>
      <c r="AK4120" s="229">
        <f t="shared" si="1317"/>
        <v>0</v>
      </c>
      <c r="AL4120" s="226"/>
      <c r="AM4120" s="15"/>
      <c r="AN4120" s="232" t="e">
        <f t="shared" si="1318"/>
        <v>#DIV/0!</v>
      </c>
      <c r="AO4120" s="214">
        <f t="shared" si="1312"/>
        <v>0</v>
      </c>
      <c r="AQ4120" s="210"/>
      <c r="AR4120" s="231"/>
      <c r="AS4120" s="15"/>
      <c r="AT4120" s="232">
        <f t="shared" si="1319"/>
        <v>0</v>
      </c>
      <c r="AU4120" s="235">
        <f t="shared" si="1320"/>
        <v>0</v>
      </c>
      <c r="AY4120" s="210"/>
      <c r="AZ4120" s="231"/>
      <c r="BA4120" s="15"/>
      <c r="BB4120" s="232">
        <f t="shared" si="1309"/>
        <v>0</v>
      </c>
      <c r="BC4120" s="235">
        <f t="shared" si="1321"/>
        <v>0</v>
      </c>
      <c r="BG4120" s="210"/>
      <c r="BH4120" s="231"/>
      <c r="BI4120" s="15"/>
      <c r="BJ4120" s="232">
        <f t="shared" si="1313"/>
        <v>0</v>
      </c>
      <c r="BK4120" s="235">
        <f t="shared" si="1322"/>
        <v>0</v>
      </c>
      <c r="BM4120" s="109">
        <f t="shared" si="1314"/>
        <v>-6.3280916168747678</v>
      </c>
      <c r="BN4120" s="213"/>
      <c r="BR4120" s="228"/>
      <c r="BS4120" s="311"/>
      <c r="BT4120" s="3"/>
      <c r="BU4120" s="213"/>
      <c r="BV4120" s="213"/>
      <c r="BW4120" s="291"/>
    </row>
    <row r="4121" spans="1:75" x14ac:dyDescent="0.2">
      <c r="A4121" s="210"/>
      <c r="B4121" s="211"/>
      <c r="C4121" s="848" t="str">
        <f ca="1">IF(ISERR(AVERAGE(INDIRECT("B"&amp;(ROW()-INT($B$1/2))):INDIRECT("B"&amp;(ROW()+INT($B$1/2))))),"",AVERAGE(INDIRECT("B"&amp;(ROW()-INT($B$1/2))):INDIRECT("B"&amp;(ROW()+INT($B$1/2)))))</f>
        <v/>
      </c>
      <c r="D4121" s="848">
        <f t="shared" si="1308"/>
        <v>0</v>
      </c>
      <c r="E4121" s="275"/>
      <c r="F4121" s="15"/>
      <c r="G4121" s="3"/>
      <c r="H4121" s="3"/>
      <c r="I4121" s="3"/>
      <c r="J4121" s="3"/>
      <c r="K4121" s="3"/>
      <c r="L4121" s="554"/>
      <c r="M4121" s="545"/>
      <c r="N4121" s="546"/>
      <c r="O4121" s="5"/>
      <c r="P4121" s="216"/>
      <c r="Q4121" s="217"/>
      <c r="R4121" s="218"/>
      <c r="S4121" s="219">
        <f t="shared" si="1325"/>
        <v>0</v>
      </c>
      <c r="T4121" s="220">
        <f t="shared" si="1326"/>
        <v>0</v>
      </c>
      <c r="U4121" s="214">
        <f t="shared" si="1323"/>
        <v>0</v>
      </c>
      <c r="W4121" s="221"/>
      <c r="X4121" s="222"/>
      <c r="Y4121" s="222"/>
      <c r="Z4121" s="223"/>
      <c r="AA4121" s="222"/>
      <c r="AB4121" s="224"/>
      <c r="AC4121" s="225"/>
      <c r="AD4121" s="2">
        <f t="shared" si="1310"/>
        <v>0</v>
      </c>
      <c r="AE4121" s="2">
        <f t="shared" si="1311"/>
        <v>0</v>
      </c>
      <c r="AF4121" s="226"/>
      <c r="AG4121" s="219">
        <f t="shared" si="1315"/>
        <v>0</v>
      </c>
      <c r="AH4121" s="234">
        <f t="shared" si="1316"/>
        <v>0</v>
      </c>
      <c r="AI4121" s="214">
        <f t="shared" si="1324"/>
        <v>0</v>
      </c>
      <c r="AK4121" s="229">
        <f t="shared" si="1317"/>
        <v>0</v>
      </c>
      <c r="AL4121" s="226"/>
      <c r="AM4121" s="15"/>
      <c r="AN4121" s="232" t="e">
        <f t="shared" si="1318"/>
        <v>#DIV/0!</v>
      </c>
      <c r="AO4121" s="214">
        <f t="shared" si="1312"/>
        <v>0</v>
      </c>
      <c r="AQ4121" s="210"/>
      <c r="AR4121" s="231"/>
      <c r="AS4121" s="15"/>
      <c r="AT4121" s="232">
        <f t="shared" si="1319"/>
        <v>0</v>
      </c>
      <c r="AU4121" s="235">
        <f t="shared" si="1320"/>
        <v>0</v>
      </c>
      <c r="AY4121" s="210"/>
      <c r="AZ4121" s="231"/>
      <c r="BA4121" s="15"/>
      <c r="BB4121" s="232">
        <f t="shared" si="1309"/>
        <v>0</v>
      </c>
      <c r="BC4121" s="235">
        <f t="shared" si="1321"/>
        <v>0</v>
      </c>
      <c r="BG4121" s="210"/>
      <c r="BH4121" s="231"/>
      <c r="BI4121" s="15"/>
      <c r="BJ4121" s="232">
        <f t="shared" si="1313"/>
        <v>0</v>
      </c>
      <c r="BK4121" s="235">
        <f t="shared" si="1322"/>
        <v>0</v>
      </c>
      <c r="BM4121" s="109">
        <f t="shared" si="1314"/>
        <v>-6.3299239543725045</v>
      </c>
      <c r="BN4121" s="213"/>
      <c r="BR4121" s="228"/>
      <c r="BS4121" s="311"/>
      <c r="BT4121" s="3"/>
      <c r="BU4121" s="213"/>
      <c r="BV4121" s="213"/>
      <c r="BW4121" s="291"/>
    </row>
    <row r="4122" spans="1:75" x14ac:dyDescent="0.2">
      <c r="A4122" s="210"/>
      <c r="B4122" s="211"/>
      <c r="C4122" s="848" t="str">
        <f ca="1">IF(ISERR(AVERAGE(INDIRECT("B"&amp;(ROW()-INT($B$1/2))):INDIRECT("B"&amp;(ROW()+INT($B$1/2))))),"",AVERAGE(INDIRECT("B"&amp;(ROW()-INT($B$1/2))):INDIRECT("B"&amp;(ROW()+INT($B$1/2)))))</f>
        <v/>
      </c>
      <c r="D4122" s="848">
        <f t="shared" si="1308"/>
        <v>0</v>
      </c>
      <c r="E4122" s="275"/>
      <c r="F4122" s="15"/>
      <c r="G4122" s="3"/>
      <c r="H4122" s="3"/>
      <c r="I4122" s="3"/>
      <c r="J4122" s="3"/>
      <c r="K4122" s="3"/>
      <c r="L4122" s="554"/>
      <c r="M4122" s="545"/>
      <c r="N4122" s="546"/>
      <c r="O4122" s="5"/>
      <c r="P4122" s="216"/>
      <c r="Q4122" s="217"/>
      <c r="R4122" s="218"/>
      <c r="S4122" s="219">
        <f t="shared" si="1325"/>
        <v>0</v>
      </c>
      <c r="T4122" s="220">
        <f t="shared" si="1326"/>
        <v>0</v>
      </c>
      <c r="U4122" s="214">
        <f t="shared" si="1323"/>
        <v>0</v>
      </c>
      <c r="W4122" s="221"/>
      <c r="X4122" s="222"/>
      <c r="Y4122" s="222"/>
      <c r="Z4122" s="223"/>
      <c r="AA4122" s="222"/>
      <c r="AB4122" s="224"/>
      <c r="AC4122" s="225"/>
      <c r="AD4122" s="2">
        <f t="shared" si="1310"/>
        <v>0</v>
      </c>
      <c r="AE4122" s="2">
        <f t="shared" si="1311"/>
        <v>0</v>
      </c>
      <c r="AF4122" s="226"/>
      <c r="AG4122" s="219">
        <f t="shared" si="1315"/>
        <v>0</v>
      </c>
      <c r="AH4122" s="234">
        <f t="shared" si="1316"/>
        <v>0</v>
      </c>
      <c r="AI4122" s="214">
        <f t="shared" si="1324"/>
        <v>0</v>
      </c>
      <c r="AK4122" s="229">
        <f t="shared" si="1317"/>
        <v>0</v>
      </c>
      <c r="AL4122" s="226"/>
      <c r="AM4122" s="15"/>
      <c r="AN4122" s="232" t="e">
        <f t="shared" si="1318"/>
        <v>#DIV/0!</v>
      </c>
      <c r="AO4122" s="214">
        <f t="shared" si="1312"/>
        <v>0</v>
      </c>
      <c r="AQ4122" s="210"/>
      <c r="AR4122" s="231"/>
      <c r="AS4122" s="15"/>
      <c r="AT4122" s="232">
        <f t="shared" si="1319"/>
        <v>0</v>
      </c>
      <c r="AU4122" s="235">
        <f t="shared" si="1320"/>
        <v>0</v>
      </c>
      <c r="AY4122" s="210"/>
      <c r="AZ4122" s="231"/>
      <c r="BA4122" s="15"/>
      <c r="BB4122" s="232">
        <f t="shared" si="1309"/>
        <v>0</v>
      </c>
      <c r="BC4122" s="235">
        <f t="shared" si="1321"/>
        <v>0</v>
      </c>
      <c r="BG4122" s="210"/>
      <c r="BH4122" s="231"/>
      <c r="BI4122" s="15"/>
      <c r="BJ4122" s="232">
        <f t="shared" si="1313"/>
        <v>0</v>
      </c>
      <c r="BK4122" s="235">
        <f t="shared" si="1322"/>
        <v>0</v>
      </c>
      <c r="BM4122" s="109">
        <f t="shared" si="1314"/>
        <v>-6.3317562918702412</v>
      </c>
      <c r="BN4122" s="213"/>
      <c r="BR4122" s="228"/>
      <c r="BS4122" s="311"/>
      <c r="BT4122" s="3"/>
      <c r="BU4122" s="213"/>
      <c r="BV4122" s="213"/>
      <c r="BW4122" s="291"/>
    </row>
    <row r="4123" spans="1:75" x14ac:dyDescent="0.2">
      <c r="A4123" s="210"/>
      <c r="B4123" s="211"/>
      <c r="C4123" s="848" t="str">
        <f ca="1">IF(ISERR(AVERAGE(INDIRECT("B"&amp;(ROW()-INT($B$1/2))):INDIRECT("B"&amp;(ROW()+INT($B$1/2))))),"",AVERAGE(INDIRECT("B"&amp;(ROW()-INT($B$1/2))):INDIRECT("B"&amp;(ROW()+INT($B$1/2)))))</f>
        <v/>
      </c>
      <c r="D4123" s="848">
        <f t="shared" si="1308"/>
        <v>0</v>
      </c>
      <c r="E4123" s="275"/>
      <c r="F4123" s="15"/>
      <c r="G4123" s="3"/>
      <c r="H4123" s="3"/>
      <c r="I4123" s="3"/>
      <c r="J4123" s="3"/>
      <c r="K4123" s="3"/>
      <c r="L4123" s="554"/>
      <c r="M4123" s="545"/>
      <c r="N4123" s="546"/>
      <c r="O4123" s="5"/>
      <c r="P4123" s="216"/>
      <c r="Q4123" s="217"/>
      <c r="R4123" s="218"/>
      <c r="S4123" s="219">
        <f t="shared" si="1325"/>
        <v>0</v>
      </c>
      <c r="T4123" s="220">
        <f t="shared" si="1326"/>
        <v>0</v>
      </c>
      <c r="U4123" s="214">
        <f t="shared" si="1323"/>
        <v>0</v>
      </c>
      <c r="W4123" s="221"/>
      <c r="X4123" s="222"/>
      <c r="Y4123" s="222"/>
      <c r="Z4123" s="223"/>
      <c r="AA4123" s="222"/>
      <c r="AB4123" s="224"/>
      <c r="AC4123" s="225"/>
      <c r="AD4123" s="2">
        <f t="shared" si="1310"/>
        <v>0</v>
      </c>
      <c r="AE4123" s="2">
        <f t="shared" si="1311"/>
        <v>0</v>
      </c>
      <c r="AF4123" s="226"/>
      <c r="AG4123" s="219">
        <f t="shared" si="1315"/>
        <v>0</v>
      </c>
      <c r="AH4123" s="234">
        <f t="shared" si="1316"/>
        <v>0</v>
      </c>
      <c r="AI4123" s="214">
        <f t="shared" si="1324"/>
        <v>0</v>
      </c>
      <c r="AK4123" s="229">
        <f t="shared" si="1317"/>
        <v>0</v>
      </c>
      <c r="AL4123" s="226"/>
      <c r="AM4123" s="15"/>
      <c r="AN4123" s="232" t="e">
        <f t="shared" si="1318"/>
        <v>#DIV/0!</v>
      </c>
      <c r="AO4123" s="214">
        <f t="shared" si="1312"/>
        <v>0</v>
      </c>
      <c r="AQ4123" s="210"/>
      <c r="AR4123" s="231"/>
      <c r="AS4123" s="15"/>
      <c r="AT4123" s="232">
        <f t="shared" si="1319"/>
        <v>0</v>
      </c>
      <c r="AU4123" s="235">
        <f t="shared" si="1320"/>
        <v>0</v>
      </c>
      <c r="AY4123" s="210"/>
      <c r="AZ4123" s="231"/>
      <c r="BA4123" s="15"/>
      <c r="BB4123" s="232">
        <f t="shared" si="1309"/>
        <v>0</v>
      </c>
      <c r="BC4123" s="235">
        <f t="shared" si="1321"/>
        <v>0</v>
      </c>
      <c r="BG4123" s="210"/>
      <c r="BH4123" s="231"/>
      <c r="BI4123" s="15"/>
      <c r="BJ4123" s="232">
        <f t="shared" si="1313"/>
        <v>0</v>
      </c>
      <c r="BK4123" s="235">
        <f t="shared" si="1322"/>
        <v>0</v>
      </c>
      <c r="BM4123" s="109">
        <f t="shared" si="1314"/>
        <v>-6.333588629367978</v>
      </c>
      <c r="BN4123" s="213"/>
      <c r="BR4123" s="228"/>
      <c r="BS4123" s="311"/>
      <c r="BT4123" s="3"/>
      <c r="BU4123" s="213"/>
      <c r="BV4123" s="213"/>
      <c r="BW4123" s="291"/>
    </row>
    <row r="4124" spans="1:75" x14ac:dyDescent="0.2">
      <c r="A4124" s="210"/>
      <c r="B4124" s="211"/>
      <c r="C4124" s="848" t="str">
        <f ca="1">IF(ISERR(AVERAGE(INDIRECT("B"&amp;(ROW()-INT($B$1/2))):INDIRECT("B"&amp;(ROW()+INT($B$1/2))))),"",AVERAGE(INDIRECT("B"&amp;(ROW()-INT($B$1/2))):INDIRECT("B"&amp;(ROW()+INT($B$1/2)))))</f>
        <v/>
      </c>
      <c r="D4124" s="848">
        <f t="shared" si="1308"/>
        <v>0</v>
      </c>
      <c r="E4124" s="275"/>
      <c r="F4124" s="15"/>
      <c r="G4124" s="3"/>
      <c r="H4124" s="3"/>
      <c r="I4124" s="3"/>
      <c r="J4124" s="3"/>
      <c r="K4124" s="3"/>
      <c r="L4124" s="554"/>
      <c r="M4124" s="545"/>
      <c r="N4124" s="546"/>
      <c r="O4124" s="5"/>
      <c r="P4124" s="216"/>
      <c r="Q4124" s="217"/>
      <c r="R4124" s="218"/>
      <c r="S4124" s="219">
        <f t="shared" si="1325"/>
        <v>0</v>
      </c>
      <c r="T4124" s="220">
        <f t="shared" si="1326"/>
        <v>0</v>
      </c>
      <c r="U4124" s="214">
        <f t="shared" si="1323"/>
        <v>0</v>
      </c>
      <c r="W4124" s="221"/>
      <c r="X4124" s="222"/>
      <c r="Y4124" s="222"/>
      <c r="Z4124" s="223"/>
      <c r="AA4124" s="222"/>
      <c r="AB4124" s="224"/>
      <c r="AC4124" s="225"/>
      <c r="AD4124" s="2">
        <f t="shared" si="1310"/>
        <v>0</v>
      </c>
      <c r="AE4124" s="2">
        <f t="shared" si="1311"/>
        <v>0</v>
      </c>
      <c r="AF4124" s="226"/>
      <c r="AG4124" s="219">
        <f t="shared" si="1315"/>
        <v>0</v>
      </c>
      <c r="AH4124" s="234">
        <f t="shared" si="1316"/>
        <v>0</v>
      </c>
      <c r="AI4124" s="214">
        <f t="shared" si="1324"/>
        <v>0</v>
      </c>
      <c r="AK4124" s="229">
        <f t="shared" si="1317"/>
        <v>0</v>
      </c>
      <c r="AL4124" s="226"/>
      <c r="AM4124" s="15"/>
      <c r="AN4124" s="232" t="e">
        <f t="shared" si="1318"/>
        <v>#DIV/0!</v>
      </c>
      <c r="AO4124" s="214">
        <f t="shared" si="1312"/>
        <v>0</v>
      </c>
      <c r="AQ4124" s="210"/>
      <c r="AR4124" s="231"/>
      <c r="AS4124" s="15"/>
      <c r="AT4124" s="232">
        <f t="shared" si="1319"/>
        <v>0</v>
      </c>
      <c r="AU4124" s="235">
        <f t="shared" si="1320"/>
        <v>0</v>
      </c>
      <c r="AY4124" s="210"/>
      <c r="AZ4124" s="231"/>
      <c r="BA4124" s="15"/>
      <c r="BB4124" s="232">
        <f t="shared" si="1309"/>
        <v>0</v>
      </c>
      <c r="BC4124" s="235">
        <f t="shared" si="1321"/>
        <v>0</v>
      </c>
      <c r="BG4124" s="210"/>
      <c r="BH4124" s="231"/>
      <c r="BI4124" s="15"/>
      <c r="BJ4124" s="232">
        <f t="shared" si="1313"/>
        <v>0</v>
      </c>
      <c r="BK4124" s="235">
        <f t="shared" si="1322"/>
        <v>0</v>
      </c>
      <c r="BM4124" s="109">
        <f t="shared" si="1314"/>
        <v>-6.3354209668657147</v>
      </c>
      <c r="BN4124" s="213"/>
      <c r="BR4124" s="228"/>
      <c r="BS4124" s="311"/>
      <c r="BT4124" s="3"/>
      <c r="BU4124" s="213"/>
      <c r="BV4124" s="213"/>
      <c r="BW4124" s="291"/>
    </row>
    <row r="4125" spans="1:75" x14ac:dyDescent="0.2">
      <c r="A4125" s="210"/>
      <c r="B4125" s="211"/>
      <c r="C4125" s="848" t="str">
        <f ca="1">IF(ISERR(AVERAGE(INDIRECT("B"&amp;(ROW()-INT($B$1/2))):INDIRECT("B"&amp;(ROW()+INT($B$1/2))))),"",AVERAGE(INDIRECT("B"&amp;(ROW()-INT($B$1/2))):INDIRECT("B"&amp;(ROW()+INT($B$1/2)))))</f>
        <v/>
      </c>
      <c r="D4125" s="848">
        <f t="shared" si="1308"/>
        <v>0</v>
      </c>
      <c r="E4125" s="275"/>
      <c r="F4125" s="15"/>
      <c r="G4125" s="3"/>
      <c r="H4125" s="3"/>
      <c r="I4125" s="3"/>
      <c r="J4125" s="3"/>
      <c r="K4125" s="3"/>
      <c r="L4125" s="554"/>
      <c r="M4125" s="545"/>
      <c r="N4125" s="546"/>
      <c r="O4125" s="5"/>
      <c r="P4125" s="216"/>
      <c r="Q4125" s="217"/>
      <c r="R4125" s="218"/>
      <c r="S4125" s="219">
        <f t="shared" si="1325"/>
        <v>0</v>
      </c>
      <c r="T4125" s="220">
        <f t="shared" si="1326"/>
        <v>0</v>
      </c>
      <c r="U4125" s="214">
        <f t="shared" si="1323"/>
        <v>0</v>
      </c>
      <c r="W4125" s="221"/>
      <c r="X4125" s="222"/>
      <c r="Y4125" s="222"/>
      <c r="Z4125" s="223"/>
      <c r="AA4125" s="222"/>
      <c r="AB4125" s="224"/>
      <c r="AC4125" s="225"/>
      <c r="AD4125" s="2">
        <f t="shared" si="1310"/>
        <v>0</v>
      </c>
      <c r="AE4125" s="2">
        <f t="shared" si="1311"/>
        <v>0</v>
      </c>
      <c r="AF4125" s="226"/>
      <c r="AG4125" s="219">
        <f t="shared" si="1315"/>
        <v>0</v>
      </c>
      <c r="AH4125" s="234">
        <f t="shared" si="1316"/>
        <v>0</v>
      </c>
      <c r="AI4125" s="214">
        <f t="shared" si="1324"/>
        <v>0</v>
      </c>
      <c r="AK4125" s="229">
        <f t="shared" si="1317"/>
        <v>0</v>
      </c>
      <c r="AL4125" s="226"/>
      <c r="AM4125" s="15"/>
      <c r="AN4125" s="232" t="e">
        <f t="shared" si="1318"/>
        <v>#DIV/0!</v>
      </c>
      <c r="AO4125" s="214">
        <f t="shared" si="1312"/>
        <v>0</v>
      </c>
      <c r="AQ4125" s="210"/>
      <c r="AR4125" s="231"/>
      <c r="AS4125" s="15"/>
      <c r="AT4125" s="232">
        <f t="shared" si="1319"/>
        <v>0</v>
      </c>
      <c r="AU4125" s="235">
        <f t="shared" si="1320"/>
        <v>0</v>
      </c>
      <c r="AY4125" s="210"/>
      <c r="AZ4125" s="231"/>
      <c r="BA4125" s="15"/>
      <c r="BB4125" s="232">
        <f t="shared" si="1309"/>
        <v>0</v>
      </c>
      <c r="BC4125" s="235">
        <f t="shared" si="1321"/>
        <v>0</v>
      </c>
      <c r="BG4125" s="210"/>
      <c r="BH4125" s="231"/>
      <c r="BI4125" s="15"/>
      <c r="BJ4125" s="232">
        <f t="shared" si="1313"/>
        <v>0</v>
      </c>
      <c r="BK4125" s="235">
        <f t="shared" si="1322"/>
        <v>0</v>
      </c>
      <c r="BM4125" s="109">
        <f t="shared" si="1314"/>
        <v>-6.3372533043634514</v>
      </c>
      <c r="BN4125" s="213"/>
      <c r="BR4125" s="228"/>
      <c r="BS4125" s="311"/>
      <c r="BT4125" s="3"/>
      <c r="BU4125" s="213"/>
      <c r="BV4125" s="213"/>
      <c r="BW4125" s="291"/>
    </row>
    <row r="4126" spans="1:75" x14ac:dyDescent="0.2">
      <c r="A4126" s="210"/>
      <c r="B4126" s="211"/>
      <c r="C4126" s="848" t="str">
        <f ca="1">IF(ISERR(AVERAGE(INDIRECT("B"&amp;(ROW()-INT($B$1/2))):INDIRECT("B"&amp;(ROW()+INT($B$1/2))))),"",AVERAGE(INDIRECT("B"&amp;(ROW()-INT($B$1/2))):INDIRECT("B"&amp;(ROW()+INT($B$1/2)))))</f>
        <v/>
      </c>
      <c r="D4126" s="848">
        <f t="shared" si="1308"/>
        <v>0</v>
      </c>
      <c r="E4126" s="275"/>
      <c r="F4126" s="15"/>
      <c r="G4126" s="3"/>
      <c r="H4126" s="3"/>
      <c r="I4126" s="3"/>
      <c r="J4126" s="3"/>
      <c r="K4126" s="3"/>
      <c r="L4126" s="554"/>
      <c r="M4126" s="545"/>
      <c r="N4126" s="546"/>
      <c r="O4126" s="5"/>
      <c r="P4126" s="216"/>
      <c r="Q4126" s="217"/>
      <c r="R4126" s="218"/>
      <c r="S4126" s="219">
        <f t="shared" si="1325"/>
        <v>0</v>
      </c>
      <c r="T4126" s="220">
        <f t="shared" si="1326"/>
        <v>0</v>
      </c>
      <c r="U4126" s="214">
        <f t="shared" si="1323"/>
        <v>0</v>
      </c>
      <c r="W4126" s="221"/>
      <c r="X4126" s="222"/>
      <c r="Y4126" s="222"/>
      <c r="Z4126" s="223"/>
      <c r="AA4126" s="222"/>
      <c r="AB4126" s="224"/>
      <c r="AC4126" s="225"/>
      <c r="AD4126" s="2">
        <f t="shared" si="1310"/>
        <v>0</v>
      </c>
      <c r="AE4126" s="2">
        <f t="shared" si="1311"/>
        <v>0</v>
      </c>
      <c r="AF4126" s="226"/>
      <c r="AG4126" s="219">
        <f t="shared" si="1315"/>
        <v>0</v>
      </c>
      <c r="AH4126" s="234">
        <f t="shared" si="1316"/>
        <v>0</v>
      </c>
      <c r="AI4126" s="214">
        <f t="shared" si="1324"/>
        <v>0</v>
      </c>
      <c r="AK4126" s="229">
        <f t="shared" si="1317"/>
        <v>0</v>
      </c>
      <c r="AL4126" s="226"/>
      <c r="AM4126" s="15"/>
      <c r="AN4126" s="232" t="e">
        <f t="shared" si="1318"/>
        <v>#DIV/0!</v>
      </c>
      <c r="AO4126" s="214">
        <f t="shared" si="1312"/>
        <v>0</v>
      </c>
      <c r="AQ4126" s="210"/>
      <c r="AR4126" s="231"/>
      <c r="AS4126" s="15"/>
      <c r="AT4126" s="232">
        <f t="shared" si="1319"/>
        <v>0</v>
      </c>
      <c r="AU4126" s="235">
        <f t="shared" si="1320"/>
        <v>0</v>
      </c>
      <c r="AY4126" s="210"/>
      <c r="AZ4126" s="231"/>
      <c r="BA4126" s="15"/>
      <c r="BB4126" s="232">
        <f t="shared" si="1309"/>
        <v>0</v>
      </c>
      <c r="BC4126" s="235">
        <f t="shared" si="1321"/>
        <v>0</v>
      </c>
      <c r="BG4126" s="210"/>
      <c r="BH4126" s="231"/>
      <c r="BI4126" s="15"/>
      <c r="BJ4126" s="232">
        <f t="shared" si="1313"/>
        <v>0</v>
      </c>
      <c r="BK4126" s="235">
        <f t="shared" si="1322"/>
        <v>0</v>
      </c>
      <c r="BM4126" s="109">
        <f t="shared" si="1314"/>
        <v>-6.3390856418611881</v>
      </c>
      <c r="BN4126" s="213"/>
      <c r="BR4126" s="228"/>
      <c r="BS4126" s="311"/>
      <c r="BT4126" s="3"/>
      <c r="BU4126" s="213"/>
      <c r="BV4126" s="213"/>
      <c r="BW4126" s="291"/>
    </row>
    <row r="4127" spans="1:75" x14ac:dyDescent="0.2">
      <c r="A4127" s="210"/>
      <c r="B4127" s="211"/>
      <c r="C4127" s="848" t="str">
        <f ca="1">IF(ISERR(AVERAGE(INDIRECT("B"&amp;(ROW()-INT($B$1/2))):INDIRECT("B"&amp;(ROW()+INT($B$1/2))))),"",AVERAGE(INDIRECT("B"&amp;(ROW()-INT($B$1/2))):INDIRECT("B"&amp;(ROW()+INT($B$1/2)))))</f>
        <v/>
      </c>
      <c r="D4127" s="848">
        <f t="shared" si="1308"/>
        <v>0</v>
      </c>
      <c r="E4127" s="275"/>
      <c r="F4127" s="15"/>
      <c r="G4127" s="3"/>
      <c r="H4127" s="3"/>
      <c r="I4127" s="3"/>
      <c r="J4127" s="3"/>
      <c r="K4127" s="3"/>
      <c r="L4127" s="554"/>
      <c r="M4127" s="545"/>
      <c r="N4127" s="546"/>
      <c r="O4127" s="5"/>
      <c r="P4127" s="216"/>
      <c r="Q4127" s="217"/>
      <c r="R4127" s="218"/>
      <c r="S4127" s="219">
        <f t="shared" si="1325"/>
        <v>0</v>
      </c>
      <c r="T4127" s="220">
        <f t="shared" si="1326"/>
        <v>0</v>
      </c>
      <c r="U4127" s="214">
        <f t="shared" si="1323"/>
        <v>0</v>
      </c>
      <c r="W4127" s="221"/>
      <c r="X4127" s="222"/>
      <c r="Y4127" s="222"/>
      <c r="Z4127" s="223"/>
      <c r="AA4127" s="222"/>
      <c r="AB4127" s="224"/>
      <c r="AC4127" s="225"/>
      <c r="AD4127" s="2">
        <f t="shared" si="1310"/>
        <v>0</v>
      </c>
      <c r="AE4127" s="2">
        <f t="shared" si="1311"/>
        <v>0</v>
      </c>
      <c r="AF4127" s="226"/>
      <c r="AG4127" s="219">
        <f t="shared" si="1315"/>
        <v>0</v>
      </c>
      <c r="AH4127" s="234">
        <f t="shared" si="1316"/>
        <v>0</v>
      </c>
      <c r="AI4127" s="214">
        <f t="shared" si="1324"/>
        <v>0</v>
      </c>
      <c r="AK4127" s="229">
        <f t="shared" si="1317"/>
        <v>0</v>
      </c>
      <c r="AL4127" s="226"/>
      <c r="AM4127" s="15"/>
      <c r="AN4127" s="232" t="e">
        <f t="shared" si="1318"/>
        <v>#DIV/0!</v>
      </c>
      <c r="AO4127" s="214">
        <f t="shared" si="1312"/>
        <v>0</v>
      </c>
      <c r="AQ4127" s="210"/>
      <c r="AR4127" s="231"/>
      <c r="AS4127" s="15"/>
      <c r="AT4127" s="232">
        <f t="shared" si="1319"/>
        <v>0</v>
      </c>
      <c r="AU4127" s="235">
        <f t="shared" si="1320"/>
        <v>0</v>
      </c>
      <c r="AY4127" s="210"/>
      <c r="AZ4127" s="231"/>
      <c r="BA4127" s="15"/>
      <c r="BB4127" s="232">
        <f t="shared" si="1309"/>
        <v>0</v>
      </c>
      <c r="BC4127" s="235">
        <f t="shared" si="1321"/>
        <v>0</v>
      </c>
      <c r="BG4127" s="210"/>
      <c r="BH4127" s="231"/>
      <c r="BI4127" s="15"/>
      <c r="BJ4127" s="232">
        <f t="shared" si="1313"/>
        <v>0</v>
      </c>
      <c r="BK4127" s="235">
        <f t="shared" si="1322"/>
        <v>0</v>
      </c>
      <c r="BM4127" s="109">
        <f t="shared" si="1314"/>
        <v>-6.3409179793589248</v>
      </c>
      <c r="BN4127" s="213"/>
      <c r="BR4127" s="228"/>
      <c r="BS4127" s="311"/>
      <c r="BT4127" s="3"/>
      <c r="BU4127" s="213"/>
      <c r="BV4127" s="213"/>
      <c r="BW4127" s="291"/>
    </row>
    <row r="4128" spans="1:75" x14ac:dyDescent="0.2">
      <c r="A4128" s="210"/>
      <c r="B4128" s="211"/>
      <c r="C4128" s="848" t="str">
        <f ca="1">IF(ISERR(AVERAGE(INDIRECT("B"&amp;(ROW()-INT($B$1/2))):INDIRECT("B"&amp;(ROW()+INT($B$1/2))))),"",AVERAGE(INDIRECT("B"&amp;(ROW()-INT($B$1/2))):INDIRECT("B"&amp;(ROW()+INT($B$1/2)))))</f>
        <v/>
      </c>
      <c r="D4128" s="848">
        <f t="shared" si="1308"/>
        <v>0</v>
      </c>
      <c r="E4128" s="275"/>
      <c r="F4128" s="15"/>
      <c r="G4128" s="3"/>
      <c r="H4128" s="3"/>
      <c r="I4128" s="3"/>
      <c r="J4128" s="3"/>
      <c r="K4128" s="3"/>
      <c r="L4128" s="554"/>
      <c r="M4128" s="545"/>
      <c r="N4128" s="546"/>
      <c r="O4128" s="5"/>
      <c r="P4128" s="216"/>
      <c r="Q4128" s="217"/>
      <c r="R4128" s="218"/>
      <c r="S4128" s="219">
        <f t="shared" si="1325"/>
        <v>0</v>
      </c>
      <c r="T4128" s="220">
        <f t="shared" si="1326"/>
        <v>0</v>
      </c>
      <c r="U4128" s="214">
        <f t="shared" si="1323"/>
        <v>0</v>
      </c>
      <c r="W4128" s="221"/>
      <c r="X4128" s="222"/>
      <c r="Y4128" s="222"/>
      <c r="Z4128" s="223"/>
      <c r="AA4128" s="222"/>
      <c r="AB4128" s="224"/>
      <c r="AC4128" s="225"/>
      <c r="AD4128" s="2">
        <f t="shared" si="1310"/>
        <v>0</v>
      </c>
      <c r="AE4128" s="2">
        <f t="shared" si="1311"/>
        <v>0</v>
      </c>
      <c r="AF4128" s="226"/>
      <c r="AG4128" s="219">
        <f t="shared" si="1315"/>
        <v>0</v>
      </c>
      <c r="AH4128" s="234">
        <f t="shared" si="1316"/>
        <v>0</v>
      </c>
      <c r="AI4128" s="214">
        <f t="shared" si="1324"/>
        <v>0</v>
      </c>
      <c r="AK4128" s="229">
        <f t="shared" si="1317"/>
        <v>0</v>
      </c>
      <c r="AL4128" s="226"/>
      <c r="AM4128" s="15"/>
      <c r="AN4128" s="232" t="e">
        <f t="shared" si="1318"/>
        <v>#DIV/0!</v>
      </c>
      <c r="AO4128" s="214">
        <f t="shared" si="1312"/>
        <v>0</v>
      </c>
      <c r="AQ4128" s="210"/>
      <c r="AR4128" s="231"/>
      <c r="AS4128" s="15"/>
      <c r="AT4128" s="232">
        <f t="shared" si="1319"/>
        <v>0</v>
      </c>
      <c r="AU4128" s="235">
        <f t="shared" si="1320"/>
        <v>0</v>
      </c>
      <c r="AY4128" s="210"/>
      <c r="AZ4128" s="231"/>
      <c r="BA4128" s="15"/>
      <c r="BB4128" s="232">
        <f t="shared" si="1309"/>
        <v>0</v>
      </c>
      <c r="BC4128" s="235">
        <f t="shared" si="1321"/>
        <v>0</v>
      </c>
      <c r="BG4128" s="210"/>
      <c r="BH4128" s="231"/>
      <c r="BI4128" s="15"/>
      <c r="BJ4128" s="232">
        <f t="shared" si="1313"/>
        <v>0</v>
      </c>
      <c r="BK4128" s="235">
        <f t="shared" si="1322"/>
        <v>0</v>
      </c>
      <c r="BM4128" s="109">
        <f t="shared" si="1314"/>
        <v>-6.3427503168566615</v>
      </c>
      <c r="BN4128" s="213"/>
      <c r="BR4128" s="228"/>
      <c r="BS4128" s="311"/>
      <c r="BT4128" s="3"/>
      <c r="BU4128" s="213"/>
      <c r="BV4128" s="213"/>
      <c r="BW4128" s="291"/>
    </row>
    <row r="4129" spans="1:75" x14ac:dyDescent="0.2">
      <c r="A4129" s="210"/>
      <c r="B4129" s="211"/>
      <c r="C4129" s="848" t="str">
        <f ca="1">IF(ISERR(AVERAGE(INDIRECT("B"&amp;(ROW()-INT($B$1/2))):INDIRECT("B"&amp;(ROW()+INT($B$1/2))))),"",AVERAGE(INDIRECT("B"&amp;(ROW()-INT($B$1/2))):INDIRECT("B"&amp;(ROW()+INT($B$1/2)))))</f>
        <v/>
      </c>
      <c r="D4129" s="848">
        <f t="shared" si="1308"/>
        <v>0</v>
      </c>
      <c r="E4129" s="275"/>
      <c r="F4129" s="15"/>
      <c r="G4129" s="3"/>
      <c r="H4129" s="3"/>
      <c r="I4129" s="3"/>
      <c r="J4129" s="3"/>
      <c r="K4129" s="3"/>
      <c r="L4129" s="554"/>
      <c r="M4129" s="545"/>
      <c r="N4129" s="546"/>
      <c r="O4129" s="5"/>
      <c r="P4129" s="216"/>
      <c r="Q4129" s="217"/>
      <c r="R4129" s="218"/>
      <c r="S4129" s="219">
        <f t="shared" si="1325"/>
        <v>0</v>
      </c>
      <c r="T4129" s="220">
        <f t="shared" si="1326"/>
        <v>0</v>
      </c>
      <c r="U4129" s="214">
        <f t="shared" si="1323"/>
        <v>0</v>
      </c>
      <c r="W4129" s="221"/>
      <c r="X4129" s="222"/>
      <c r="Y4129" s="222"/>
      <c r="Z4129" s="223"/>
      <c r="AA4129" s="222"/>
      <c r="AB4129" s="224"/>
      <c r="AC4129" s="225"/>
      <c r="AD4129" s="2">
        <f t="shared" si="1310"/>
        <v>0</v>
      </c>
      <c r="AE4129" s="2">
        <f t="shared" si="1311"/>
        <v>0</v>
      </c>
      <c r="AF4129" s="226"/>
      <c r="AG4129" s="219">
        <f t="shared" si="1315"/>
        <v>0</v>
      </c>
      <c r="AH4129" s="234">
        <f t="shared" si="1316"/>
        <v>0</v>
      </c>
      <c r="AI4129" s="214">
        <f t="shared" si="1324"/>
        <v>0</v>
      </c>
      <c r="AK4129" s="229">
        <f t="shared" si="1317"/>
        <v>0</v>
      </c>
      <c r="AL4129" s="226"/>
      <c r="AM4129" s="15"/>
      <c r="AN4129" s="232" t="e">
        <f t="shared" si="1318"/>
        <v>#DIV/0!</v>
      </c>
      <c r="AO4129" s="214">
        <f t="shared" si="1312"/>
        <v>0</v>
      </c>
      <c r="AQ4129" s="210"/>
      <c r="AR4129" s="231"/>
      <c r="AS4129" s="15"/>
      <c r="AT4129" s="232">
        <f t="shared" si="1319"/>
        <v>0</v>
      </c>
      <c r="AU4129" s="235">
        <f t="shared" si="1320"/>
        <v>0</v>
      </c>
      <c r="AY4129" s="210"/>
      <c r="AZ4129" s="231"/>
      <c r="BA4129" s="15"/>
      <c r="BB4129" s="232">
        <f t="shared" si="1309"/>
        <v>0</v>
      </c>
      <c r="BC4129" s="235">
        <f t="shared" si="1321"/>
        <v>0</v>
      </c>
      <c r="BG4129" s="210"/>
      <c r="BH4129" s="231"/>
      <c r="BI4129" s="15"/>
      <c r="BJ4129" s="232">
        <f t="shared" si="1313"/>
        <v>0</v>
      </c>
      <c r="BK4129" s="235">
        <f t="shared" si="1322"/>
        <v>0</v>
      </c>
      <c r="BM4129" s="109">
        <f t="shared" si="1314"/>
        <v>-6.3445826543543982</v>
      </c>
      <c r="BN4129" s="213"/>
      <c r="BR4129" s="228"/>
      <c r="BS4129" s="311"/>
      <c r="BT4129" s="3"/>
      <c r="BU4129" s="213"/>
      <c r="BV4129" s="213"/>
      <c r="BW4129" s="291"/>
    </row>
    <row r="4130" spans="1:75" x14ac:dyDescent="0.2">
      <c r="A4130" s="210"/>
      <c r="B4130" s="211"/>
      <c r="C4130" s="848" t="str">
        <f ca="1">IF(ISERR(AVERAGE(INDIRECT("B"&amp;(ROW()-INT($B$1/2))):INDIRECT("B"&amp;(ROW()+INT($B$1/2))))),"",AVERAGE(INDIRECT("B"&amp;(ROW()-INT($B$1/2))):INDIRECT("B"&amp;(ROW()+INT($B$1/2)))))</f>
        <v/>
      </c>
      <c r="D4130" s="848">
        <f t="shared" si="1308"/>
        <v>0</v>
      </c>
      <c r="E4130" s="275"/>
      <c r="F4130" s="15"/>
      <c r="G4130" s="3"/>
      <c r="H4130" s="3"/>
      <c r="I4130" s="3"/>
      <c r="J4130" s="3"/>
      <c r="K4130" s="3"/>
      <c r="L4130" s="554"/>
      <c r="M4130" s="545"/>
      <c r="N4130" s="546"/>
      <c r="O4130" s="5"/>
      <c r="P4130" s="216"/>
      <c r="Q4130" s="217"/>
      <c r="R4130" s="218"/>
      <c r="S4130" s="219">
        <f t="shared" si="1325"/>
        <v>0</v>
      </c>
      <c r="T4130" s="220">
        <f t="shared" si="1326"/>
        <v>0</v>
      </c>
      <c r="U4130" s="214">
        <f t="shared" si="1323"/>
        <v>0</v>
      </c>
      <c r="W4130" s="221"/>
      <c r="X4130" s="222"/>
      <c r="Y4130" s="222"/>
      <c r="Z4130" s="223"/>
      <c r="AA4130" s="222"/>
      <c r="AB4130" s="224"/>
      <c r="AC4130" s="225"/>
      <c r="AD4130" s="2">
        <f t="shared" si="1310"/>
        <v>0</v>
      </c>
      <c r="AE4130" s="2">
        <f t="shared" si="1311"/>
        <v>0</v>
      </c>
      <c r="AF4130" s="226"/>
      <c r="AG4130" s="219">
        <f t="shared" si="1315"/>
        <v>0</v>
      </c>
      <c r="AH4130" s="234">
        <f t="shared" si="1316"/>
        <v>0</v>
      </c>
      <c r="AI4130" s="214">
        <f t="shared" si="1324"/>
        <v>0</v>
      </c>
      <c r="AK4130" s="229">
        <f t="shared" si="1317"/>
        <v>0</v>
      </c>
      <c r="AL4130" s="226"/>
      <c r="AM4130" s="15"/>
      <c r="AN4130" s="232" t="e">
        <f t="shared" si="1318"/>
        <v>#DIV/0!</v>
      </c>
      <c r="AO4130" s="214">
        <f t="shared" si="1312"/>
        <v>0</v>
      </c>
      <c r="AQ4130" s="210"/>
      <c r="AR4130" s="231"/>
      <c r="AS4130" s="15"/>
      <c r="AT4130" s="232">
        <f t="shared" si="1319"/>
        <v>0</v>
      </c>
      <c r="AU4130" s="235">
        <f t="shared" si="1320"/>
        <v>0</v>
      </c>
      <c r="AY4130" s="210"/>
      <c r="AZ4130" s="231"/>
      <c r="BA4130" s="15"/>
      <c r="BB4130" s="232">
        <f t="shared" si="1309"/>
        <v>0</v>
      </c>
      <c r="BC4130" s="235">
        <f t="shared" si="1321"/>
        <v>0</v>
      </c>
      <c r="BG4130" s="210"/>
      <c r="BH4130" s="231"/>
      <c r="BI4130" s="15"/>
      <c r="BJ4130" s="232">
        <f t="shared" si="1313"/>
        <v>0</v>
      </c>
      <c r="BK4130" s="235">
        <f t="shared" si="1322"/>
        <v>0</v>
      </c>
      <c r="BM4130" s="109">
        <f t="shared" si="1314"/>
        <v>-6.3464149918521349</v>
      </c>
      <c r="BN4130" s="213"/>
      <c r="BR4130" s="228"/>
      <c r="BS4130" s="311"/>
      <c r="BT4130" s="3"/>
      <c r="BU4130" s="213"/>
      <c r="BV4130" s="213"/>
      <c r="BW4130" s="291"/>
    </row>
    <row r="4131" spans="1:75" x14ac:dyDescent="0.2">
      <c r="A4131" s="210"/>
      <c r="B4131" s="211"/>
      <c r="C4131" s="848" t="str">
        <f ca="1">IF(ISERR(AVERAGE(INDIRECT("B"&amp;(ROW()-INT($B$1/2))):INDIRECT("B"&amp;(ROW()+INT($B$1/2))))),"",AVERAGE(INDIRECT("B"&amp;(ROW()-INT($B$1/2))):INDIRECT("B"&amp;(ROW()+INT($B$1/2)))))</f>
        <v/>
      </c>
      <c r="D4131" s="848">
        <f t="shared" si="1308"/>
        <v>0</v>
      </c>
      <c r="E4131" s="275"/>
      <c r="F4131" s="15"/>
      <c r="G4131" s="3"/>
      <c r="H4131" s="3"/>
      <c r="I4131" s="3"/>
      <c r="J4131" s="3"/>
      <c r="K4131" s="3"/>
      <c r="L4131" s="554"/>
      <c r="M4131" s="545"/>
      <c r="N4131" s="546"/>
      <c r="O4131" s="5"/>
      <c r="P4131" s="216"/>
      <c r="Q4131" s="217"/>
      <c r="R4131" s="218"/>
      <c r="S4131" s="219">
        <f t="shared" si="1325"/>
        <v>0</v>
      </c>
      <c r="T4131" s="220">
        <f t="shared" si="1326"/>
        <v>0</v>
      </c>
      <c r="U4131" s="214">
        <f t="shared" si="1323"/>
        <v>0</v>
      </c>
      <c r="W4131" s="221"/>
      <c r="X4131" s="222"/>
      <c r="Y4131" s="222"/>
      <c r="Z4131" s="223"/>
      <c r="AA4131" s="222"/>
      <c r="AB4131" s="224"/>
      <c r="AC4131" s="225"/>
      <c r="AD4131" s="2">
        <f t="shared" si="1310"/>
        <v>0</v>
      </c>
      <c r="AE4131" s="2">
        <f t="shared" si="1311"/>
        <v>0</v>
      </c>
      <c r="AF4131" s="226"/>
      <c r="AG4131" s="219">
        <f t="shared" si="1315"/>
        <v>0</v>
      </c>
      <c r="AH4131" s="234">
        <f t="shared" si="1316"/>
        <v>0</v>
      </c>
      <c r="AI4131" s="214">
        <f t="shared" si="1324"/>
        <v>0</v>
      </c>
      <c r="AK4131" s="229">
        <f t="shared" si="1317"/>
        <v>0</v>
      </c>
      <c r="AL4131" s="226"/>
      <c r="AM4131" s="15"/>
      <c r="AN4131" s="232" t="e">
        <f t="shared" si="1318"/>
        <v>#DIV/0!</v>
      </c>
      <c r="AO4131" s="214">
        <f t="shared" si="1312"/>
        <v>0</v>
      </c>
      <c r="AQ4131" s="210"/>
      <c r="AR4131" s="231"/>
      <c r="AS4131" s="15"/>
      <c r="AT4131" s="232">
        <f t="shared" si="1319"/>
        <v>0</v>
      </c>
      <c r="AU4131" s="235">
        <f t="shared" si="1320"/>
        <v>0</v>
      </c>
      <c r="AY4131" s="210"/>
      <c r="AZ4131" s="231"/>
      <c r="BA4131" s="15"/>
      <c r="BB4131" s="232">
        <f t="shared" si="1309"/>
        <v>0</v>
      </c>
      <c r="BC4131" s="235">
        <f t="shared" si="1321"/>
        <v>0</v>
      </c>
      <c r="BG4131" s="210"/>
      <c r="BH4131" s="231"/>
      <c r="BI4131" s="15"/>
      <c r="BJ4131" s="232">
        <f t="shared" si="1313"/>
        <v>0</v>
      </c>
      <c r="BK4131" s="235">
        <f t="shared" si="1322"/>
        <v>0</v>
      </c>
      <c r="BM4131" s="109">
        <f t="shared" si="1314"/>
        <v>-6.3482473293498716</v>
      </c>
      <c r="BN4131" s="213"/>
      <c r="BR4131" s="228"/>
      <c r="BS4131" s="311"/>
      <c r="BT4131" s="3"/>
      <c r="BU4131" s="213"/>
      <c r="BV4131" s="213"/>
      <c r="BW4131" s="291"/>
    </row>
    <row r="4132" spans="1:75" x14ac:dyDescent="0.2">
      <c r="A4132" s="210"/>
      <c r="B4132" s="211"/>
      <c r="C4132" s="848" t="str">
        <f ca="1">IF(ISERR(AVERAGE(INDIRECT("B"&amp;(ROW()-INT($B$1/2))):INDIRECT("B"&amp;(ROW()+INT($B$1/2))))),"",AVERAGE(INDIRECT("B"&amp;(ROW()-INT($B$1/2))):INDIRECT("B"&amp;(ROW()+INT($B$1/2)))))</f>
        <v/>
      </c>
      <c r="D4132" s="848">
        <f t="shared" si="1308"/>
        <v>0</v>
      </c>
      <c r="E4132" s="275"/>
      <c r="F4132" s="15"/>
      <c r="G4132" s="3"/>
      <c r="H4132" s="3"/>
      <c r="I4132" s="3"/>
      <c r="J4132" s="3"/>
      <c r="K4132" s="3"/>
      <c r="L4132" s="554"/>
      <c r="M4132" s="545"/>
      <c r="N4132" s="546"/>
      <c r="O4132" s="5"/>
      <c r="P4132" s="216"/>
      <c r="Q4132" s="217"/>
      <c r="R4132" s="218"/>
      <c r="S4132" s="219">
        <f t="shared" si="1325"/>
        <v>0</v>
      </c>
      <c r="T4132" s="220">
        <f t="shared" si="1326"/>
        <v>0</v>
      </c>
      <c r="U4132" s="214">
        <f t="shared" si="1323"/>
        <v>0</v>
      </c>
      <c r="W4132" s="221"/>
      <c r="X4132" s="222"/>
      <c r="Y4132" s="222"/>
      <c r="Z4132" s="223"/>
      <c r="AA4132" s="222"/>
      <c r="AB4132" s="224"/>
      <c r="AC4132" s="225"/>
      <c r="AD4132" s="2">
        <f t="shared" si="1310"/>
        <v>0</v>
      </c>
      <c r="AE4132" s="2">
        <f t="shared" si="1311"/>
        <v>0</v>
      </c>
      <c r="AF4132" s="226"/>
      <c r="AG4132" s="219">
        <f t="shared" si="1315"/>
        <v>0</v>
      </c>
      <c r="AH4132" s="234">
        <f t="shared" si="1316"/>
        <v>0</v>
      </c>
      <c r="AI4132" s="214">
        <f t="shared" si="1324"/>
        <v>0</v>
      </c>
      <c r="AK4132" s="229">
        <f t="shared" si="1317"/>
        <v>0</v>
      </c>
      <c r="AL4132" s="226"/>
      <c r="AM4132" s="15"/>
      <c r="AN4132" s="232" t="e">
        <f t="shared" si="1318"/>
        <v>#DIV/0!</v>
      </c>
      <c r="AO4132" s="214">
        <f t="shared" si="1312"/>
        <v>0</v>
      </c>
      <c r="AQ4132" s="210"/>
      <c r="AR4132" s="231"/>
      <c r="AS4132" s="15"/>
      <c r="AT4132" s="232">
        <f t="shared" si="1319"/>
        <v>0</v>
      </c>
      <c r="AU4132" s="235">
        <f t="shared" si="1320"/>
        <v>0</v>
      </c>
      <c r="AY4132" s="210"/>
      <c r="AZ4132" s="231"/>
      <c r="BA4132" s="15"/>
      <c r="BB4132" s="232">
        <f t="shared" si="1309"/>
        <v>0</v>
      </c>
      <c r="BC4132" s="235">
        <f t="shared" si="1321"/>
        <v>0</v>
      </c>
      <c r="BG4132" s="210"/>
      <c r="BH4132" s="231"/>
      <c r="BI4132" s="15"/>
      <c r="BJ4132" s="232">
        <f t="shared" si="1313"/>
        <v>0</v>
      </c>
      <c r="BK4132" s="235">
        <f t="shared" si="1322"/>
        <v>0</v>
      </c>
      <c r="BM4132" s="109">
        <f t="shared" si="1314"/>
        <v>-6.3500796668476083</v>
      </c>
      <c r="BN4132" s="213"/>
      <c r="BR4132" s="228"/>
      <c r="BS4132" s="311"/>
      <c r="BT4132" s="3"/>
      <c r="BU4132" s="213"/>
      <c r="BV4132" s="213"/>
      <c r="BW4132" s="291"/>
    </row>
    <row r="4133" spans="1:75" x14ac:dyDescent="0.2">
      <c r="A4133" s="210"/>
      <c r="B4133" s="211"/>
      <c r="C4133" s="848" t="str">
        <f ca="1">IF(ISERR(AVERAGE(INDIRECT("B"&amp;(ROW()-INT($B$1/2))):INDIRECT("B"&amp;(ROW()+INT($B$1/2))))),"",AVERAGE(INDIRECT("B"&amp;(ROW()-INT($B$1/2))):INDIRECT("B"&amp;(ROW()+INT($B$1/2)))))</f>
        <v/>
      </c>
      <c r="D4133" s="848">
        <f t="shared" si="1308"/>
        <v>0</v>
      </c>
      <c r="E4133" s="275"/>
      <c r="F4133" s="15"/>
      <c r="G4133" s="3"/>
      <c r="H4133" s="3"/>
      <c r="I4133" s="3"/>
      <c r="J4133" s="3"/>
      <c r="K4133" s="3"/>
      <c r="L4133" s="554"/>
      <c r="M4133" s="545"/>
      <c r="N4133" s="546"/>
      <c r="O4133" s="5"/>
      <c r="P4133" s="216"/>
      <c r="Q4133" s="217"/>
      <c r="R4133" s="218"/>
      <c r="S4133" s="219">
        <f t="shared" si="1325"/>
        <v>0</v>
      </c>
      <c r="T4133" s="220">
        <f t="shared" si="1326"/>
        <v>0</v>
      </c>
      <c r="U4133" s="214">
        <f t="shared" si="1323"/>
        <v>0</v>
      </c>
      <c r="W4133" s="221"/>
      <c r="X4133" s="222"/>
      <c r="Y4133" s="222"/>
      <c r="Z4133" s="223"/>
      <c r="AA4133" s="222"/>
      <c r="AB4133" s="224"/>
      <c r="AC4133" s="225"/>
      <c r="AD4133" s="2">
        <f t="shared" si="1310"/>
        <v>0</v>
      </c>
      <c r="AE4133" s="2">
        <f t="shared" si="1311"/>
        <v>0</v>
      </c>
      <c r="AF4133" s="226"/>
      <c r="AG4133" s="219">
        <f t="shared" si="1315"/>
        <v>0</v>
      </c>
      <c r="AH4133" s="234">
        <f t="shared" si="1316"/>
        <v>0</v>
      </c>
      <c r="AI4133" s="214">
        <f t="shared" si="1324"/>
        <v>0</v>
      </c>
      <c r="AK4133" s="229">
        <f t="shared" si="1317"/>
        <v>0</v>
      </c>
      <c r="AL4133" s="226"/>
      <c r="AM4133" s="15"/>
      <c r="AN4133" s="232" t="e">
        <f t="shared" si="1318"/>
        <v>#DIV/0!</v>
      </c>
      <c r="AO4133" s="214">
        <f t="shared" si="1312"/>
        <v>0</v>
      </c>
      <c r="AQ4133" s="210"/>
      <c r="AR4133" s="231"/>
      <c r="AS4133" s="15"/>
      <c r="AT4133" s="232">
        <f t="shared" si="1319"/>
        <v>0</v>
      </c>
      <c r="AU4133" s="235">
        <f t="shared" si="1320"/>
        <v>0</v>
      </c>
      <c r="AY4133" s="210"/>
      <c r="AZ4133" s="231"/>
      <c r="BA4133" s="15"/>
      <c r="BB4133" s="232">
        <f t="shared" si="1309"/>
        <v>0</v>
      </c>
      <c r="BC4133" s="235">
        <f t="shared" si="1321"/>
        <v>0</v>
      </c>
      <c r="BG4133" s="210"/>
      <c r="BH4133" s="231"/>
      <c r="BI4133" s="15"/>
      <c r="BJ4133" s="232">
        <f t="shared" si="1313"/>
        <v>0</v>
      </c>
      <c r="BK4133" s="235">
        <f t="shared" si="1322"/>
        <v>0</v>
      </c>
      <c r="BM4133" s="109">
        <f t="shared" si="1314"/>
        <v>-6.351912004345345</v>
      </c>
      <c r="BN4133" s="213"/>
      <c r="BR4133" s="228"/>
      <c r="BS4133" s="311"/>
      <c r="BT4133" s="3"/>
      <c r="BU4133" s="213"/>
      <c r="BV4133" s="213"/>
      <c r="BW4133" s="291"/>
    </row>
    <row r="4134" spans="1:75" x14ac:dyDescent="0.2">
      <c r="A4134" s="210"/>
      <c r="B4134" s="211"/>
      <c r="C4134" s="848" t="str">
        <f ca="1">IF(ISERR(AVERAGE(INDIRECT("B"&amp;(ROW()-INT($B$1/2))):INDIRECT("B"&amp;(ROW()+INT($B$1/2))))),"",AVERAGE(INDIRECT("B"&amp;(ROW()-INT($B$1/2))):INDIRECT("B"&amp;(ROW()+INT($B$1/2)))))</f>
        <v/>
      </c>
      <c r="D4134" s="848">
        <f t="shared" si="1308"/>
        <v>0</v>
      </c>
      <c r="E4134" s="275"/>
      <c r="F4134" s="15"/>
      <c r="G4134" s="3"/>
      <c r="H4134" s="3"/>
      <c r="I4134" s="3"/>
      <c r="J4134" s="3"/>
      <c r="K4134" s="3"/>
      <c r="L4134" s="554"/>
      <c r="M4134" s="545"/>
      <c r="N4134" s="546"/>
      <c r="O4134" s="5"/>
      <c r="P4134" s="216"/>
      <c r="Q4134" s="217"/>
      <c r="R4134" s="218"/>
      <c r="S4134" s="219">
        <f t="shared" si="1325"/>
        <v>0</v>
      </c>
      <c r="T4134" s="220">
        <f t="shared" si="1326"/>
        <v>0</v>
      </c>
      <c r="U4134" s="214">
        <f t="shared" si="1323"/>
        <v>0</v>
      </c>
      <c r="W4134" s="221"/>
      <c r="X4134" s="222"/>
      <c r="Y4134" s="222"/>
      <c r="Z4134" s="223"/>
      <c r="AA4134" s="222"/>
      <c r="AB4134" s="224"/>
      <c r="AC4134" s="225"/>
      <c r="AD4134" s="2">
        <f t="shared" si="1310"/>
        <v>0</v>
      </c>
      <c r="AE4134" s="2">
        <f t="shared" si="1311"/>
        <v>0</v>
      </c>
      <c r="AF4134" s="226"/>
      <c r="AG4134" s="219">
        <f t="shared" si="1315"/>
        <v>0</v>
      </c>
      <c r="AH4134" s="234">
        <f t="shared" si="1316"/>
        <v>0</v>
      </c>
      <c r="AI4134" s="214">
        <f t="shared" si="1324"/>
        <v>0</v>
      </c>
      <c r="AK4134" s="229">
        <f t="shared" si="1317"/>
        <v>0</v>
      </c>
      <c r="AL4134" s="226"/>
      <c r="AM4134" s="15"/>
      <c r="AN4134" s="232" t="e">
        <f t="shared" si="1318"/>
        <v>#DIV/0!</v>
      </c>
      <c r="AO4134" s="214">
        <f t="shared" si="1312"/>
        <v>0</v>
      </c>
      <c r="AQ4134" s="210"/>
      <c r="AR4134" s="231"/>
      <c r="AS4134" s="15"/>
      <c r="AT4134" s="232">
        <f t="shared" si="1319"/>
        <v>0</v>
      </c>
      <c r="AU4134" s="235">
        <f t="shared" si="1320"/>
        <v>0</v>
      </c>
      <c r="AY4134" s="210"/>
      <c r="AZ4134" s="231"/>
      <c r="BA4134" s="15"/>
      <c r="BB4134" s="232">
        <f t="shared" si="1309"/>
        <v>0</v>
      </c>
      <c r="BC4134" s="235">
        <f t="shared" si="1321"/>
        <v>0</v>
      </c>
      <c r="BG4134" s="210"/>
      <c r="BH4134" s="231"/>
      <c r="BI4134" s="15"/>
      <c r="BJ4134" s="232">
        <f t="shared" si="1313"/>
        <v>0</v>
      </c>
      <c r="BK4134" s="235">
        <f t="shared" si="1322"/>
        <v>0</v>
      </c>
      <c r="BM4134" s="109">
        <f t="shared" si="1314"/>
        <v>-6.3537443418430817</v>
      </c>
      <c r="BN4134" s="213"/>
      <c r="BR4134" s="228"/>
      <c r="BS4134" s="311"/>
      <c r="BT4134" s="3"/>
      <c r="BU4134" s="213"/>
      <c r="BV4134" s="213"/>
      <c r="BW4134" s="291"/>
    </row>
    <row r="4135" spans="1:75" x14ac:dyDescent="0.2">
      <c r="A4135" s="210"/>
      <c r="B4135" s="211"/>
      <c r="C4135" s="848" t="str">
        <f ca="1">IF(ISERR(AVERAGE(INDIRECT("B"&amp;(ROW()-INT($B$1/2))):INDIRECT("B"&amp;(ROW()+INT($B$1/2))))),"",AVERAGE(INDIRECT("B"&amp;(ROW()-INT($B$1/2))):INDIRECT("B"&amp;(ROW()+INT($B$1/2)))))</f>
        <v/>
      </c>
      <c r="D4135" s="848">
        <f t="shared" si="1308"/>
        <v>0</v>
      </c>
      <c r="E4135" s="275"/>
      <c r="F4135" s="15"/>
      <c r="G4135" s="3"/>
      <c r="H4135" s="3"/>
      <c r="I4135" s="3"/>
      <c r="J4135" s="3"/>
      <c r="K4135" s="3"/>
      <c r="L4135" s="554"/>
      <c r="M4135" s="545"/>
      <c r="N4135" s="546"/>
      <c r="O4135" s="5"/>
      <c r="P4135" s="216"/>
      <c r="Q4135" s="217"/>
      <c r="R4135" s="218"/>
      <c r="S4135" s="219">
        <f t="shared" si="1325"/>
        <v>0</v>
      </c>
      <c r="T4135" s="220">
        <f t="shared" si="1326"/>
        <v>0</v>
      </c>
      <c r="U4135" s="214">
        <f t="shared" si="1323"/>
        <v>0</v>
      </c>
      <c r="W4135" s="221"/>
      <c r="X4135" s="222"/>
      <c r="Y4135" s="222"/>
      <c r="Z4135" s="223"/>
      <c r="AA4135" s="222"/>
      <c r="AB4135" s="224"/>
      <c r="AC4135" s="225"/>
      <c r="AD4135" s="2">
        <f t="shared" si="1310"/>
        <v>0</v>
      </c>
      <c r="AE4135" s="2">
        <f t="shared" si="1311"/>
        <v>0</v>
      </c>
      <c r="AF4135" s="226"/>
      <c r="AG4135" s="219">
        <f t="shared" si="1315"/>
        <v>0</v>
      </c>
      <c r="AH4135" s="234">
        <f t="shared" si="1316"/>
        <v>0</v>
      </c>
      <c r="AI4135" s="214">
        <f t="shared" si="1324"/>
        <v>0</v>
      </c>
      <c r="AK4135" s="229">
        <f t="shared" si="1317"/>
        <v>0</v>
      </c>
      <c r="AL4135" s="226"/>
      <c r="AM4135" s="15"/>
      <c r="AN4135" s="232" t="e">
        <f t="shared" si="1318"/>
        <v>#DIV/0!</v>
      </c>
      <c r="AO4135" s="214">
        <f t="shared" si="1312"/>
        <v>0</v>
      </c>
      <c r="AQ4135" s="210"/>
      <c r="AR4135" s="231"/>
      <c r="AS4135" s="15"/>
      <c r="AT4135" s="232">
        <f t="shared" si="1319"/>
        <v>0</v>
      </c>
      <c r="AU4135" s="235">
        <f t="shared" si="1320"/>
        <v>0</v>
      </c>
      <c r="AY4135" s="210"/>
      <c r="AZ4135" s="231"/>
      <c r="BA4135" s="15"/>
      <c r="BB4135" s="232">
        <f t="shared" si="1309"/>
        <v>0</v>
      </c>
      <c r="BC4135" s="235">
        <f t="shared" si="1321"/>
        <v>0</v>
      </c>
      <c r="BG4135" s="210"/>
      <c r="BH4135" s="231"/>
      <c r="BI4135" s="15"/>
      <c r="BJ4135" s="232">
        <f t="shared" si="1313"/>
        <v>0</v>
      </c>
      <c r="BK4135" s="235">
        <f t="shared" si="1322"/>
        <v>0</v>
      </c>
      <c r="BM4135" s="109">
        <f t="shared" si="1314"/>
        <v>-6.3555766793408184</v>
      </c>
      <c r="BN4135" s="213"/>
      <c r="BR4135" s="228"/>
      <c r="BS4135" s="311"/>
      <c r="BT4135" s="3"/>
      <c r="BU4135" s="213"/>
      <c r="BV4135" s="213"/>
      <c r="BW4135" s="291"/>
    </row>
    <row r="4136" spans="1:75" x14ac:dyDescent="0.2">
      <c r="A4136" s="210"/>
      <c r="B4136" s="211"/>
      <c r="C4136" s="848" t="str">
        <f ca="1">IF(ISERR(AVERAGE(INDIRECT("B"&amp;(ROW()-INT($B$1/2))):INDIRECT("B"&amp;(ROW()+INT($B$1/2))))),"",AVERAGE(INDIRECT("B"&amp;(ROW()-INT($B$1/2))):INDIRECT("B"&amp;(ROW()+INT($B$1/2)))))</f>
        <v/>
      </c>
      <c r="D4136" s="848">
        <f t="shared" si="1308"/>
        <v>0</v>
      </c>
      <c r="E4136" s="275"/>
      <c r="F4136" s="15"/>
      <c r="G4136" s="3"/>
      <c r="H4136" s="3"/>
      <c r="I4136" s="3"/>
      <c r="J4136" s="3"/>
      <c r="K4136" s="3"/>
      <c r="L4136" s="554"/>
      <c r="M4136" s="545"/>
      <c r="N4136" s="546"/>
      <c r="O4136" s="5"/>
      <c r="P4136" s="216"/>
      <c r="Q4136" s="217"/>
      <c r="R4136" s="218"/>
      <c r="S4136" s="219">
        <f t="shared" si="1325"/>
        <v>0</v>
      </c>
      <c r="T4136" s="220">
        <f t="shared" si="1326"/>
        <v>0</v>
      </c>
      <c r="U4136" s="214">
        <f t="shared" si="1323"/>
        <v>0</v>
      </c>
      <c r="W4136" s="221"/>
      <c r="X4136" s="222"/>
      <c r="Y4136" s="222"/>
      <c r="Z4136" s="223"/>
      <c r="AA4136" s="222"/>
      <c r="AB4136" s="224"/>
      <c r="AC4136" s="225"/>
      <c r="AD4136" s="2">
        <f t="shared" si="1310"/>
        <v>0</v>
      </c>
      <c r="AE4136" s="2">
        <f t="shared" si="1311"/>
        <v>0</v>
      </c>
      <c r="AF4136" s="226"/>
      <c r="AG4136" s="219">
        <f t="shared" si="1315"/>
        <v>0</v>
      </c>
      <c r="AH4136" s="234">
        <f t="shared" si="1316"/>
        <v>0</v>
      </c>
      <c r="AI4136" s="214">
        <f t="shared" si="1324"/>
        <v>0</v>
      </c>
      <c r="AK4136" s="229">
        <f t="shared" si="1317"/>
        <v>0</v>
      </c>
      <c r="AL4136" s="226"/>
      <c r="AM4136" s="15"/>
      <c r="AN4136" s="232" t="e">
        <f t="shared" si="1318"/>
        <v>#DIV/0!</v>
      </c>
      <c r="AO4136" s="214">
        <f t="shared" si="1312"/>
        <v>0</v>
      </c>
      <c r="AQ4136" s="210"/>
      <c r="AR4136" s="231"/>
      <c r="AS4136" s="15"/>
      <c r="AT4136" s="232">
        <f t="shared" si="1319"/>
        <v>0</v>
      </c>
      <c r="AU4136" s="235">
        <f t="shared" si="1320"/>
        <v>0</v>
      </c>
      <c r="AY4136" s="210"/>
      <c r="AZ4136" s="231"/>
      <c r="BA4136" s="15"/>
      <c r="BB4136" s="232">
        <f t="shared" si="1309"/>
        <v>0</v>
      </c>
      <c r="BC4136" s="235">
        <f t="shared" si="1321"/>
        <v>0</v>
      </c>
      <c r="BG4136" s="210"/>
      <c r="BH4136" s="231"/>
      <c r="BI4136" s="15"/>
      <c r="BJ4136" s="232">
        <f t="shared" si="1313"/>
        <v>0</v>
      </c>
      <c r="BK4136" s="235">
        <f t="shared" si="1322"/>
        <v>0</v>
      </c>
      <c r="BM4136" s="109">
        <f t="shared" si="1314"/>
        <v>-6.3574090168385551</v>
      </c>
      <c r="BN4136" s="213"/>
      <c r="BR4136" s="228"/>
      <c r="BS4136" s="311"/>
      <c r="BT4136" s="3"/>
      <c r="BU4136" s="213"/>
      <c r="BV4136" s="213"/>
      <c r="BW4136" s="291"/>
    </row>
    <row r="4137" spans="1:75" x14ac:dyDescent="0.2">
      <c r="A4137" s="210"/>
      <c r="B4137" s="211"/>
      <c r="C4137" s="848" t="str">
        <f ca="1">IF(ISERR(AVERAGE(INDIRECT("B"&amp;(ROW()-INT($B$1/2))):INDIRECT("B"&amp;(ROW()+INT($B$1/2))))),"",AVERAGE(INDIRECT("B"&amp;(ROW()-INT($B$1/2))):INDIRECT("B"&amp;(ROW()+INT($B$1/2)))))</f>
        <v/>
      </c>
      <c r="D4137" s="848">
        <f t="shared" si="1308"/>
        <v>0</v>
      </c>
      <c r="E4137" s="275"/>
      <c r="F4137" s="15"/>
      <c r="G4137" s="3"/>
      <c r="H4137" s="3"/>
      <c r="I4137" s="3"/>
      <c r="J4137" s="3"/>
      <c r="K4137" s="3"/>
      <c r="L4137" s="554"/>
      <c r="M4137" s="545"/>
      <c r="N4137" s="546"/>
      <c r="O4137" s="5"/>
      <c r="P4137" s="216"/>
      <c r="Q4137" s="217"/>
      <c r="R4137" s="218"/>
      <c r="S4137" s="219">
        <f t="shared" si="1325"/>
        <v>0</v>
      </c>
      <c r="T4137" s="220">
        <f t="shared" si="1326"/>
        <v>0</v>
      </c>
      <c r="U4137" s="214">
        <f t="shared" si="1323"/>
        <v>0</v>
      </c>
      <c r="W4137" s="221"/>
      <c r="X4137" s="222"/>
      <c r="Y4137" s="222"/>
      <c r="Z4137" s="223"/>
      <c r="AA4137" s="222"/>
      <c r="AB4137" s="224"/>
      <c r="AC4137" s="225"/>
      <c r="AD4137" s="2">
        <f t="shared" si="1310"/>
        <v>0</v>
      </c>
      <c r="AE4137" s="2">
        <f t="shared" si="1311"/>
        <v>0</v>
      </c>
      <c r="AF4137" s="226"/>
      <c r="AG4137" s="219">
        <f t="shared" si="1315"/>
        <v>0</v>
      </c>
      <c r="AH4137" s="234">
        <f t="shared" si="1316"/>
        <v>0</v>
      </c>
      <c r="AI4137" s="214">
        <f t="shared" si="1324"/>
        <v>0</v>
      </c>
      <c r="AK4137" s="229">
        <f t="shared" si="1317"/>
        <v>0</v>
      </c>
      <c r="AL4137" s="226"/>
      <c r="AM4137" s="15"/>
      <c r="AN4137" s="232" t="e">
        <f t="shared" si="1318"/>
        <v>#DIV/0!</v>
      </c>
      <c r="AO4137" s="214">
        <f t="shared" si="1312"/>
        <v>0</v>
      </c>
      <c r="AQ4137" s="210"/>
      <c r="AR4137" s="231"/>
      <c r="AS4137" s="15"/>
      <c r="AT4137" s="232">
        <f t="shared" si="1319"/>
        <v>0</v>
      </c>
      <c r="AU4137" s="235">
        <f t="shared" si="1320"/>
        <v>0</v>
      </c>
      <c r="AY4137" s="210"/>
      <c r="AZ4137" s="231"/>
      <c r="BA4137" s="15"/>
      <c r="BB4137" s="232">
        <f t="shared" si="1309"/>
        <v>0</v>
      </c>
      <c r="BC4137" s="235">
        <f t="shared" si="1321"/>
        <v>0</v>
      </c>
      <c r="BG4137" s="210"/>
      <c r="BH4137" s="231"/>
      <c r="BI4137" s="15"/>
      <c r="BJ4137" s="232">
        <f t="shared" si="1313"/>
        <v>0</v>
      </c>
      <c r="BK4137" s="235">
        <f t="shared" si="1322"/>
        <v>0</v>
      </c>
      <c r="BM4137" s="109">
        <f t="shared" si="1314"/>
        <v>-6.3592413543362918</v>
      </c>
      <c r="BN4137" s="213"/>
      <c r="BR4137" s="228"/>
      <c r="BS4137" s="311"/>
      <c r="BT4137" s="3"/>
      <c r="BU4137" s="213"/>
      <c r="BV4137" s="213"/>
      <c r="BW4137" s="291"/>
    </row>
    <row r="4138" spans="1:75" x14ac:dyDescent="0.2">
      <c r="A4138" s="210"/>
      <c r="B4138" s="211"/>
      <c r="C4138" s="848" t="str">
        <f ca="1">IF(ISERR(AVERAGE(INDIRECT("B"&amp;(ROW()-INT($B$1/2))):INDIRECT("B"&amp;(ROW()+INT($B$1/2))))),"",AVERAGE(INDIRECT("B"&amp;(ROW()-INT($B$1/2))):INDIRECT("B"&amp;(ROW()+INT($B$1/2)))))</f>
        <v/>
      </c>
      <c r="D4138" s="848">
        <f t="shared" si="1308"/>
        <v>0</v>
      </c>
      <c r="E4138" s="275"/>
      <c r="F4138" s="15"/>
      <c r="G4138" s="3"/>
      <c r="H4138" s="3"/>
      <c r="I4138" s="3"/>
      <c r="J4138" s="3"/>
      <c r="K4138" s="3"/>
      <c r="L4138" s="554"/>
      <c r="M4138" s="545"/>
      <c r="N4138" s="546"/>
      <c r="O4138" s="5"/>
      <c r="P4138" s="216"/>
      <c r="Q4138" s="217"/>
      <c r="R4138" s="218"/>
      <c r="S4138" s="219">
        <f t="shared" si="1325"/>
        <v>0</v>
      </c>
      <c r="T4138" s="220">
        <f t="shared" si="1326"/>
        <v>0</v>
      </c>
      <c r="U4138" s="214">
        <f t="shared" si="1323"/>
        <v>0</v>
      </c>
      <c r="W4138" s="221"/>
      <c r="X4138" s="222"/>
      <c r="Y4138" s="222"/>
      <c r="Z4138" s="223"/>
      <c r="AA4138" s="222"/>
      <c r="AB4138" s="224"/>
      <c r="AC4138" s="225"/>
      <c r="AD4138" s="2">
        <f t="shared" si="1310"/>
        <v>0</v>
      </c>
      <c r="AE4138" s="2">
        <f t="shared" si="1311"/>
        <v>0</v>
      </c>
      <c r="AF4138" s="226"/>
      <c r="AG4138" s="219">
        <f t="shared" si="1315"/>
        <v>0</v>
      </c>
      <c r="AH4138" s="234">
        <f t="shared" si="1316"/>
        <v>0</v>
      </c>
      <c r="AI4138" s="214">
        <f t="shared" si="1324"/>
        <v>0</v>
      </c>
      <c r="AK4138" s="229">
        <f t="shared" si="1317"/>
        <v>0</v>
      </c>
      <c r="AL4138" s="226"/>
      <c r="AM4138" s="15"/>
      <c r="AN4138" s="232" t="e">
        <f t="shared" si="1318"/>
        <v>#DIV/0!</v>
      </c>
      <c r="AO4138" s="214">
        <f t="shared" si="1312"/>
        <v>0</v>
      </c>
      <c r="AQ4138" s="210"/>
      <c r="AR4138" s="231"/>
      <c r="AS4138" s="15"/>
      <c r="AT4138" s="232">
        <f t="shared" si="1319"/>
        <v>0</v>
      </c>
      <c r="AU4138" s="235">
        <f t="shared" si="1320"/>
        <v>0</v>
      </c>
      <c r="AY4138" s="210"/>
      <c r="AZ4138" s="231"/>
      <c r="BA4138" s="15"/>
      <c r="BB4138" s="232">
        <f t="shared" si="1309"/>
        <v>0</v>
      </c>
      <c r="BC4138" s="235">
        <f t="shared" si="1321"/>
        <v>0</v>
      </c>
      <c r="BG4138" s="210"/>
      <c r="BH4138" s="231"/>
      <c r="BI4138" s="15"/>
      <c r="BJ4138" s="232">
        <f t="shared" si="1313"/>
        <v>0</v>
      </c>
      <c r="BK4138" s="235">
        <f t="shared" si="1322"/>
        <v>0</v>
      </c>
      <c r="BM4138" s="109">
        <f t="shared" si="1314"/>
        <v>-6.3610736918340285</v>
      </c>
      <c r="BN4138" s="213"/>
      <c r="BR4138" s="228"/>
      <c r="BS4138" s="311"/>
      <c r="BT4138" s="3"/>
      <c r="BU4138" s="213"/>
      <c r="BV4138" s="213"/>
      <c r="BW4138" s="291"/>
    </row>
    <row r="4139" spans="1:75" x14ac:dyDescent="0.2">
      <c r="A4139" s="210"/>
      <c r="B4139" s="211"/>
      <c r="C4139" s="848" t="str">
        <f ca="1">IF(ISERR(AVERAGE(INDIRECT("B"&amp;(ROW()-INT($B$1/2))):INDIRECT("B"&amp;(ROW()+INT($B$1/2))))),"",AVERAGE(INDIRECT("B"&amp;(ROW()-INT($B$1/2))):INDIRECT("B"&amp;(ROW()+INT($B$1/2)))))</f>
        <v/>
      </c>
      <c r="D4139" s="848">
        <f t="shared" si="1308"/>
        <v>0</v>
      </c>
      <c r="E4139" s="275"/>
      <c r="F4139" s="15"/>
      <c r="G4139" s="3"/>
      <c r="H4139" s="3"/>
      <c r="I4139" s="3"/>
      <c r="J4139" s="3"/>
      <c r="K4139" s="3"/>
      <c r="L4139" s="554"/>
      <c r="M4139" s="545"/>
      <c r="N4139" s="546"/>
      <c r="O4139" s="5"/>
      <c r="P4139" s="216"/>
      <c r="Q4139" s="217"/>
      <c r="R4139" s="218"/>
      <c r="S4139" s="219">
        <f t="shared" si="1325"/>
        <v>0</v>
      </c>
      <c r="T4139" s="220">
        <f t="shared" si="1326"/>
        <v>0</v>
      </c>
      <c r="U4139" s="214">
        <f t="shared" si="1323"/>
        <v>0</v>
      </c>
      <c r="W4139" s="221"/>
      <c r="X4139" s="222"/>
      <c r="Y4139" s="222"/>
      <c r="Z4139" s="223"/>
      <c r="AA4139" s="222"/>
      <c r="AB4139" s="224"/>
      <c r="AC4139" s="225"/>
      <c r="AD4139" s="2">
        <f t="shared" si="1310"/>
        <v>0</v>
      </c>
      <c r="AE4139" s="2">
        <f t="shared" si="1311"/>
        <v>0</v>
      </c>
      <c r="AF4139" s="226"/>
      <c r="AG4139" s="219">
        <f t="shared" si="1315"/>
        <v>0</v>
      </c>
      <c r="AH4139" s="234">
        <f t="shared" si="1316"/>
        <v>0</v>
      </c>
      <c r="AI4139" s="214">
        <f t="shared" si="1324"/>
        <v>0</v>
      </c>
      <c r="AK4139" s="229">
        <f t="shared" si="1317"/>
        <v>0</v>
      </c>
      <c r="AL4139" s="226"/>
      <c r="AM4139" s="15"/>
      <c r="AN4139" s="232" t="e">
        <f t="shared" si="1318"/>
        <v>#DIV/0!</v>
      </c>
      <c r="AO4139" s="214">
        <f t="shared" si="1312"/>
        <v>0</v>
      </c>
      <c r="AQ4139" s="210"/>
      <c r="AR4139" s="231"/>
      <c r="AS4139" s="15"/>
      <c r="AT4139" s="232">
        <f t="shared" si="1319"/>
        <v>0</v>
      </c>
      <c r="AU4139" s="235">
        <f t="shared" si="1320"/>
        <v>0</v>
      </c>
      <c r="AY4139" s="210"/>
      <c r="AZ4139" s="231"/>
      <c r="BA4139" s="15"/>
      <c r="BB4139" s="232">
        <f t="shared" si="1309"/>
        <v>0</v>
      </c>
      <c r="BC4139" s="235">
        <f t="shared" si="1321"/>
        <v>0</v>
      </c>
      <c r="BG4139" s="210"/>
      <c r="BH4139" s="231"/>
      <c r="BI4139" s="15"/>
      <c r="BJ4139" s="232">
        <f t="shared" si="1313"/>
        <v>0</v>
      </c>
      <c r="BK4139" s="235">
        <f t="shared" si="1322"/>
        <v>0</v>
      </c>
      <c r="BM4139" s="109">
        <f t="shared" si="1314"/>
        <v>-6.3629060293317652</v>
      </c>
      <c r="BN4139" s="213"/>
      <c r="BR4139" s="228"/>
      <c r="BS4139" s="311"/>
      <c r="BT4139" s="3"/>
      <c r="BU4139" s="213"/>
      <c r="BV4139" s="213"/>
      <c r="BW4139" s="291"/>
    </row>
    <row r="4140" spans="1:75" x14ac:dyDescent="0.2">
      <c r="A4140" s="210"/>
      <c r="B4140" s="211"/>
      <c r="C4140" s="848" t="str">
        <f ca="1">IF(ISERR(AVERAGE(INDIRECT("B"&amp;(ROW()-INT($B$1/2))):INDIRECT("B"&amp;(ROW()+INT($B$1/2))))),"",AVERAGE(INDIRECT("B"&amp;(ROW()-INT($B$1/2))):INDIRECT("B"&amp;(ROW()+INT($B$1/2)))))</f>
        <v/>
      </c>
      <c r="D4140" s="848">
        <f t="shared" si="1308"/>
        <v>0</v>
      </c>
      <c r="E4140" s="275"/>
      <c r="F4140" s="15"/>
      <c r="G4140" s="3"/>
      <c r="H4140" s="3"/>
      <c r="I4140" s="3"/>
      <c r="J4140" s="3"/>
      <c r="K4140" s="3"/>
      <c r="L4140" s="554"/>
      <c r="M4140" s="545"/>
      <c r="N4140" s="546"/>
      <c r="O4140" s="5"/>
      <c r="P4140" s="216"/>
      <c r="Q4140" s="217"/>
      <c r="R4140" s="218"/>
      <c r="S4140" s="219">
        <f t="shared" si="1325"/>
        <v>0</v>
      </c>
      <c r="T4140" s="220">
        <f t="shared" si="1326"/>
        <v>0</v>
      </c>
      <c r="U4140" s="214">
        <f t="shared" si="1323"/>
        <v>0</v>
      </c>
      <c r="W4140" s="221"/>
      <c r="X4140" s="222"/>
      <c r="Y4140" s="222"/>
      <c r="Z4140" s="223"/>
      <c r="AA4140" s="222"/>
      <c r="AB4140" s="224"/>
      <c r="AC4140" s="225"/>
      <c r="AD4140" s="2">
        <f t="shared" si="1310"/>
        <v>0</v>
      </c>
      <c r="AE4140" s="2">
        <f t="shared" si="1311"/>
        <v>0</v>
      </c>
      <c r="AF4140" s="226"/>
      <c r="AG4140" s="219">
        <f t="shared" si="1315"/>
        <v>0</v>
      </c>
      <c r="AH4140" s="234">
        <f t="shared" si="1316"/>
        <v>0</v>
      </c>
      <c r="AI4140" s="214">
        <f t="shared" si="1324"/>
        <v>0</v>
      </c>
      <c r="AK4140" s="229">
        <f t="shared" si="1317"/>
        <v>0</v>
      </c>
      <c r="AL4140" s="226"/>
      <c r="AM4140" s="15"/>
      <c r="AN4140" s="232" t="e">
        <f t="shared" si="1318"/>
        <v>#DIV/0!</v>
      </c>
      <c r="AO4140" s="214">
        <f t="shared" si="1312"/>
        <v>0</v>
      </c>
      <c r="AQ4140" s="210"/>
      <c r="AR4140" s="231"/>
      <c r="AS4140" s="15"/>
      <c r="AT4140" s="232">
        <f t="shared" si="1319"/>
        <v>0</v>
      </c>
      <c r="AU4140" s="235">
        <f t="shared" si="1320"/>
        <v>0</v>
      </c>
      <c r="AY4140" s="210"/>
      <c r="AZ4140" s="231"/>
      <c r="BA4140" s="15"/>
      <c r="BB4140" s="232">
        <f t="shared" si="1309"/>
        <v>0</v>
      </c>
      <c r="BC4140" s="235">
        <f t="shared" si="1321"/>
        <v>0</v>
      </c>
      <c r="BG4140" s="210"/>
      <c r="BH4140" s="231"/>
      <c r="BI4140" s="15"/>
      <c r="BJ4140" s="232">
        <f t="shared" si="1313"/>
        <v>0</v>
      </c>
      <c r="BK4140" s="235">
        <f t="shared" si="1322"/>
        <v>0</v>
      </c>
      <c r="BM4140" s="109">
        <f t="shared" si="1314"/>
        <v>-6.3647383668295019</v>
      </c>
      <c r="BN4140" s="213"/>
      <c r="BR4140" s="228"/>
      <c r="BS4140" s="311"/>
      <c r="BT4140" s="3"/>
      <c r="BU4140" s="213"/>
      <c r="BV4140" s="213"/>
      <c r="BW4140" s="291"/>
    </row>
    <row r="4141" spans="1:75" x14ac:dyDescent="0.2">
      <c r="A4141" s="210"/>
      <c r="B4141" s="211"/>
      <c r="C4141" s="848" t="str">
        <f ca="1">IF(ISERR(AVERAGE(INDIRECT("B"&amp;(ROW()-INT($B$1/2))):INDIRECT("B"&amp;(ROW()+INT($B$1/2))))),"",AVERAGE(INDIRECT("B"&amp;(ROW()-INT($B$1/2))):INDIRECT("B"&amp;(ROW()+INT($B$1/2)))))</f>
        <v/>
      </c>
      <c r="D4141" s="848">
        <f t="shared" si="1308"/>
        <v>0</v>
      </c>
      <c r="E4141" s="275"/>
      <c r="F4141" s="15"/>
      <c r="G4141" s="3"/>
      <c r="H4141" s="3"/>
      <c r="I4141" s="3"/>
      <c r="J4141" s="3"/>
      <c r="K4141" s="3"/>
      <c r="L4141" s="554"/>
      <c r="M4141" s="545"/>
      <c r="N4141" s="546"/>
      <c r="O4141" s="5"/>
      <c r="P4141" s="216"/>
      <c r="Q4141" s="217"/>
      <c r="R4141" s="218"/>
      <c r="S4141" s="219">
        <f t="shared" si="1325"/>
        <v>0</v>
      </c>
      <c r="T4141" s="220">
        <f t="shared" si="1326"/>
        <v>0</v>
      </c>
      <c r="U4141" s="214">
        <f t="shared" si="1323"/>
        <v>0</v>
      </c>
      <c r="W4141" s="221"/>
      <c r="X4141" s="222"/>
      <c r="Y4141" s="222"/>
      <c r="Z4141" s="223"/>
      <c r="AA4141" s="222"/>
      <c r="AB4141" s="224"/>
      <c r="AC4141" s="225"/>
      <c r="AD4141" s="2">
        <f t="shared" si="1310"/>
        <v>0</v>
      </c>
      <c r="AE4141" s="2">
        <f t="shared" si="1311"/>
        <v>0</v>
      </c>
      <c r="AF4141" s="226"/>
      <c r="AG4141" s="219">
        <f t="shared" si="1315"/>
        <v>0</v>
      </c>
      <c r="AH4141" s="234">
        <f t="shared" si="1316"/>
        <v>0</v>
      </c>
      <c r="AI4141" s="214">
        <f t="shared" si="1324"/>
        <v>0</v>
      </c>
      <c r="AK4141" s="229">
        <f t="shared" si="1317"/>
        <v>0</v>
      </c>
      <c r="AL4141" s="226"/>
      <c r="AM4141" s="15"/>
      <c r="AN4141" s="232" t="e">
        <f t="shared" si="1318"/>
        <v>#DIV/0!</v>
      </c>
      <c r="AO4141" s="214">
        <f t="shared" si="1312"/>
        <v>0</v>
      </c>
      <c r="AQ4141" s="210"/>
      <c r="AR4141" s="231"/>
      <c r="AS4141" s="15"/>
      <c r="AT4141" s="232">
        <f t="shared" si="1319"/>
        <v>0</v>
      </c>
      <c r="AU4141" s="235">
        <f t="shared" si="1320"/>
        <v>0</v>
      </c>
      <c r="AY4141" s="210"/>
      <c r="AZ4141" s="231"/>
      <c r="BA4141" s="15"/>
      <c r="BB4141" s="232">
        <f t="shared" si="1309"/>
        <v>0</v>
      </c>
      <c r="BC4141" s="235">
        <f t="shared" si="1321"/>
        <v>0</v>
      </c>
      <c r="BG4141" s="210"/>
      <c r="BH4141" s="231"/>
      <c r="BI4141" s="15"/>
      <c r="BJ4141" s="232">
        <f t="shared" si="1313"/>
        <v>0</v>
      </c>
      <c r="BK4141" s="235">
        <f t="shared" si="1322"/>
        <v>0</v>
      </c>
      <c r="BM4141" s="109">
        <f t="shared" si="1314"/>
        <v>-6.3665707043272386</v>
      </c>
      <c r="BN4141" s="213"/>
      <c r="BR4141" s="228"/>
      <c r="BS4141" s="311"/>
      <c r="BT4141" s="3"/>
      <c r="BU4141" s="213"/>
      <c r="BV4141" s="213"/>
      <c r="BW4141" s="291"/>
    </row>
    <row r="4142" spans="1:75" x14ac:dyDescent="0.2">
      <c r="A4142" s="210"/>
      <c r="B4142" s="211"/>
      <c r="C4142" s="848" t="str">
        <f ca="1">IF(ISERR(AVERAGE(INDIRECT("B"&amp;(ROW()-INT($B$1/2))):INDIRECT("B"&amp;(ROW()+INT($B$1/2))))),"",AVERAGE(INDIRECT("B"&amp;(ROW()-INT($B$1/2))):INDIRECT("B"&amp;(ROW()+INT($B$1/2)))))</f>
        <v/>
      </c>
      <c r="D4142" s="848">
        <f t="shared" si="1308"/>
        <v>0</v>
      </c>
      <c r="E4142" s="275"/>
      <c r="F4142" s="15"/>
      <c r="G4142" s="3"/>
      <c r="H4142" s="3"/>
      <c r="I4142" s="3"/>
      <c r="J4142" s="3"/>
      <c r="K4142" s="3"/>
      <c r="L4142" s="554"/>
      <c r="M4142" s="545"/>
      <c r="N4142" s="546"/>
      <c r="O4142" s="5"/>
      <c r="P4142" s="216"/>
      <c r="Q4142" s="217"/>
      <c r="R4142" s="218"/>
      <c r="S4142" s="219">
        <f t="shared" si="1325"/>
        <v>0</v>
      </c>
      <c r="T4142" s="220">
        <f t="shared" si="1326"/>
        <v>0</v>
      </c>
      <c r="U4142" s="214">
        <f t="shared" si="1323"/>
        <v>0</v>
      </c>
      <c r="W4142" s="221"/>
      <c r="X4142" s="222"/>
      <c r="Y4142" s="222"/>
      <c r="Z4142" s="223"/>
      <c r="AA4142" s="222"/>
      <c r="AB4142" s="224"/>
      <c r="AC4142" s="225"/>
      <c r="AD4142" s="2">
        <f t="shared" si="1310"/>
        <v>0</v>
      </c>
      <c r="AE4142" s="2">
        <f t="shared" si="1311"/>
        <v>0</v>
      </c>
      <c r="AF4142" s="226"/>
      <c r="AG4142" s="219">
        <f t="shared" si="1315"/>
        <v>0</v>
      </c>
      <c r="AH4142" s="234">
        <f t="shared" si="1316"/>
        <v>0</v>
      </c>
      <c r="AI4142" s="214">
        <f t="shared" si="1324"/>
        <v>0</v>
      </c>
      <c r="AK4142" s="229">
        <f t="shared" si="1317"/>
        <v>0</v>
      </c>
      <c r="AL4142" s="226"/>
      <c r="AM4142" s="15"/>
      <c r="AN4142" s="232" t="e">
        <f t="shared" si="1318"/>
        <v>#DIV/0!</v>
      </c>
      <c r="AO4142" s="214">
        <f t="shared" si="1312"/>
        <v>0</v>
      </c>
      <c r="AQ4142" s="210"/>
      <c r="AR4142" s="231"/>
      <c r="AS4142" s="15"/>
      <c r="AT4142" s="232">
        <f t="shared" si="1319"/>
        <v>0</v>
      </c>
      <c r="AU4142" s="235">
        <f t="shared" si="1320"/>
        <v>0</v>
      </c>
      <c r="AY4142" s="210"/>
      <c r="AZ4142" s="231"/>
      <c r="BA4142" s="15"/>
      <c r="BB4142" s="232">
        <f t="shared" si="1309"/>
        <v>0</v>
      </c>
      <c r="BC4142" s="235">
        <f t="shared" si="1321"/>
        <v>0</v>
      </c>
      <c r="BG4142" s="210"/>
      <c r="BH4142" s="231"/>
      <c r="BI4142" s="15"/>
      <c r="BJ4142" s="232">
        <f t="shared" si="1313"/>
        <v>0</v>
      </c>
      <c r="BK4142" s="235">
        <f t="shared" si="1322"/>
        <v>0</v>
      </c>
      <c r="BM4142" s="109">
        <f t="shared" si="1314"/>
        <v>-6.3684030418249753</v>
      </c>
      <c r="BN4142" s="213"/>
      <c r="BR4142" s="228"/>
      <c r="BS4142" s="311"/>
      <c r="BT4142" s="3"/>
      <c r="BU4142" s="213"/>
      <c r="BV4142" s="213"/>
      <c r="BW4142" s="291"/>
    </row>
    <row r="4143" spans="1:75" x14ac:dyDescent="0.2">
      <c r="A4143" s="210"/>
      <c r="B4143" s="211"/>
      <c r="C4143" s="848" t="str">
        <f ca="1">IF(ISERR(AVERAGE(INDIRECT("B"&amp;(ROW()-INT($B$1/2))):INDIRECT("B"&amp;(ROW()+INT($B$1/2))))),"",AVERAGE(INDIRECT("B"&amp;(ROW()-INT($B$1/2))):INDIRECT("B"&amp;(ROW()+INT($B$1/2)))))</f>
        <v/>
      </c>
      <c r="D4143" s="848">
        <f t="shared" si="1308"/>
        <v>0</v>
      </c>
      <c r="E4143" s="275"/>
      <c r="F4143" s="15"/>
      <c r="G4143" s="3"/>
      <c r="H4143" s="3"/>
      <c r="I4143" s="3"/>
      <c r="J4143" s="3"/>
      <c r="K4143" s="3"/>
      <c r="L4143" s="554"/>
      <c r="M4143" s="545"/>
      <c r="N4143" s="546"/>
      <c r="O4143" s="5"/>
      <c r="P4143" s="216"/>
      <c r="Q4143" s="217"/>
      <c r="R4143" s="218"/>
      <c r="S4143" s="219">
        <f t="shared" si="1325"/>
        <v>0</v>
      </c>
      <c r="T4143" s="220">
        <f t="shared" si="1326"/>
        <v>0</v>
      </c>
      <c r="U4143" s="214">
        <f t="shared" si="1323"/>
        <v>0</v>
      </c>
      <c r="W4143" s="221"/>
      <c r="X4143" s="222"/>
      <c r="Y4143" s="222"/>
      <c r="Z4143" s="223"/>
      <c r="AA4143" s="222"/>
      <c r="AB4143" s="224"/>
      <c r="AC4143" s="225"/>
      <c r="AD4143" s="2">
        <f t="shared" si="1310"/>
        <v>0</v>
      </c>
      <c r="AE4143" s="2">
        <f t="shared" si="1311"/>
        <v>0</v>
      </c>
      <c r="AF4143" s="226"/>
      <c r="AG4143" s="219">
        <f t="shared" si="1315"/>
        <v>0</v>
      </c>
      <c r="AH4143" s="234">
        <f t="shared" si="1316"/>
        <v>0</v>
      </c>
      <c r="AI4143" s="214">
        <f t="shared" si="1324"/>
        <v>0</v>
      </c>
      <c r="AK4143" s="229">
        <f t="shared" si="1317"/>
        <v>0</v>
      </c>
      <c r="AL4143" s="226"/>
      <c r="AM4143" s="15"/>
      <c r="AN4143" s="232" t="e">
        <f t="shared" si="1318"/>
        <v>#DIV/0!</v>
      </c>
      <c r="AO4143" s="214">
        <f t="shared" si="1312"/>
        <v>0</v>
      </c>
      <c r="AQ4143" s="210"/>
      <c r="AR4143" s="231"/>
      <c r="AS4143" s="15"/>
      <c r="AT4143" s="232">
        <f t="shared" si="1319"/>
        <v>0</v>
      </c>
      <c r="AU4143" s="235">
        <f t="shared" si="1320"/>
        <v>0</v>
      </c>
      <c r="AY4143" s="210"/>
      <c r="AZ4143" s="231"/>
      <c r="BA4143" s="15"/>
      <c r="BB4143" s="232">
        <f t="shared" si="1309"/>
        <v>0</v>
      </c>
      <c r="BC4143" s="235">
        <f t="shared" si="1321"/>
        <v>0</v>
      </c>
      <c r="BG4143" s="210"/>
      <c r="BH4143" s="231"/>
      <c r="BI4143" s="15"/>
      <c r="BJ4143" s="232">
        <f t="shared" si="1313"/>
        <v>0</v>
      </c>
      <c r="BK4143" s="235">
        <f t="shared" si="1322"/>
        <v>0</v>
      </c>
      <c r="BM4143" s="109">
        <f t="shared" si="1314"/>
        <v>-6.370235379322712</v>
      </c>
      <c r="BN4143" s="213"/>
      <c r="BR4143" s="228"/>
      <c r="BS4143" s="311"/>
      <c r="BT4143" s="3"/>
      <c r="BU4143" s="213"/>
      <c r="BV4143" s="213"/>
      <c r="BW4143" s="291"/>
    </row>
    <row r="4144" spans="1:75" x14ac:dyDescent="0.2">
      <c r="A4144" s="210"/>
      <c r="B4144" s="211"/>
      <c r="C4144" s="848" t="str">
        <f ca="1">IF(ISERR(AVERAGE(INDIRECT("B"&amp;(ROW()-INT($B$1/2))):INDIRECT("B"&amp;(ROW()+INT($B$1/2))))),"",AVERAGE(INDIRECT("B"&amp;(ROW()-INT($B$1/2))):INDIRECT("B"&amp;(ROW()+INT($B$1/2)))))</f>
        <v/>
      </c>
      <c r="D4144" s="848">
        <f t="shared" si="1308"/>
        <v>0</v>
      </c>
      <c r="E4144" s="275"/>
      <c r="F4144" s="15"/>
      <c r="G4144" s="3"/>
      <c r="H4144" s="3"/>
      <c r="I4144" s="3"/>
      <c r="J4144" s="3"/>
      <c r="K4144" s="3"/>
      <c r="L4144" s="554"/>
      <c r="M4144" s="545"/>
      <c r="N4144" s="546"/>
      <c r="O4144" s="5"/>
      <c r="P4144" s="216"/>
      <c r="Q4144" s="217"/>
      <c r="R4144" s="218"/>
      <c r="S4144" s="219">
        <f t="shared" si="1325"/>
        <v>0</v>
      </c>
      <c r="T4144" s="220">
        <f t="shared" si="1326"/>
        <v>0</v>
      </c>
      <c r="U4144" s="214">
        <f t="shared" si="1323"/>
        <v>0</v>
      </c>
      <c r="W4144" s="221"/>
      <c r="X4144" s="222"/>
      <c r="Y4144" s="222"/>
      <c r="Z4144" s="223"/>
      <c r="AA4144" s="222"/>
      <c r="AB4144" s="224"/>
      <c r="AC4144" s="225"/>
      <c r="AD4144" s="2">
        <f t="shared" si="1310"/>
        <v>0</v>
      </c>
      <c r="AE4144" s="2">
        <f t="shared" si="1311"/>
        <v>0</v>
      </c>
      <c r="AF4144" s="226"/>
      <c r="AG4144" s="219">
        <f t="shared" si="1315"/>
        <v>0</v>
      </c>
      <c r="AH4144" s="234">
        <f t="shared" si="1316"/>
        <v>0</v>
      </c>
      <c r="AI4144" s="214">
        <f t="shared" si="1324"/>
        <v>0</v>
      </c>
      <c r="AK4144" s="229">
        <f t="shared" si="1317"/>
        <v>0</v>
      </c>
      <c r="AL4144" s="226"/>
      <c r="AM4144" s="15"/>
      <c r="AN4144" s="232" t="e">
        <f t="shared" si="1318"/>
        <v>#DIV/0!</v>
      </c>
      <c r="AO4144" s="214">
        <f t="shared" si="1312"/>
        <v>0</v>
      </c>
      <c r="AQ4144" s="210"/>
      <c r="AR4144" s="231"/>
      <c r="AS4144" s="15"/>
      <c r="AT4144" s="232">
        <f t="shared" si="1319"/>
        <v>0</v>
      </c>
      <c r="AU4144" s="235">
        <f t="shared" si="1320"/>
        <v>0</v>
      </c>
      <c r="AY4144" s="210"/>
      <c r="AZ4144" s="231"/>
      <c r="BA4144" s="15"/>
      <c r="BB4144" s="232">
        <f t="shared" si="1309"/>
        <v>0</v>
      </c>
      <c r="BC4144" s="235">
        <f t="shared" si="1321"/>
        <v>0</v>
      </c>
      <c r="BG4144" s="210"/>
      <c r="BH4144" s="231"/>
      <c r="BI4144" s="15"/>
      <c r="BJ4144" s="232">
        <f t="shared" si="1313"/>
        <v>0</v>
      </c>
      <c r="BK4144" s="235">
        <f t="shared" si="1322"/>
        <v>0</v>
      </c>
      <c r="BM4144" s="109">
        <f t="shared" si="1314"/>
        <v>-6.3720677168204487</v>
      </c>
      <c r="BN4144" s="213"/>
      <c r="BR4144" s="228"/>
      <c r="BS4144" s="311"/>
      <c r="BT4144" s="3"/>
      <c r="BU4144" s="213"/>
      <c r="BV4144" s="213"/>
      <c r="BW4144" s="291"/>
    </row>
    <row r="4145" spans="1:75" x14ac:dyDescent="0.2">
      <c r="A4145" s="210"/>
      <c r="B4145" s="211"/>
      <c r="C4145" s="848" t="str">
        <f ca="1">IF(ISERR(AVERAGE(INDIRECT("B"&amp;(ROW()-INT($B$1/2))):INDIRECT("B"&amp;(ROW()+INT($B$1/2))))),"",AVERAGE(INDIRECT("B"&amp;(ROW()-INT($B$1/2))):INDIRECT("B"&amp;(ROW()+INT($B$1/2)))))</f>
        <v/>
      </c>
      <c r="D4145" s="848">
        <f t="shared" si="1308"/>
        <v>0</v>
      </c>
      <c r="E4145" s="275"/>
      <c r="F4145" s="15"/>
      <c r="G4145" s="3"/>
      <c r="H4145" s="3"/>
      <c r="I4145" s="3"/>
      <c r="J4145" s="3"/>
      <c r="K4145" s="3"/>
      <c r="L4145" s="554"/>
      <c r="M4145" s="545"/>
      <c r="N4145" s="546"/>
      <c r="O4145" s="5"/>
      <c r="P4145" s="216"/>
      <c r="Q4145" s="217"/>
      <c r="R4145" s="218"/>
      <c r="S4145" s="219">
        <f t="shared" si="1325"/>
        <v>0</v>
      </c>
      <c r="T4145" s="220">
        <f t="shared" si="1326"/>
        <v>0</v>
      </c>
      <c r="U4145" s="214">
        <f t="shared" si="1323"/>
        <v>0</v>
      </c>
      <c r="W4145" s="221"/>
      <c r="X4145" s="222"/>
      <c r="Y4145" s="222"/>
      <c r="Z4145" s="223"/>
      <c r="AA4145" s="222"/>
      <c r="AB4145" s="224"/>
      <c r="AC4145" s="225"/>
      <c r="AD4145" s="2">
        <f t="shared" si="1310"/>
        <v>0</v>
      </c>
      <c r="AE4145" s="2">
        <f t="shared" si="1311"/>
        <v>0</v>
      </c>
      <c r="AF4145" s="226"/>
      <c r="AG4145" s="219">
        <f t="shared" si="1315"/>
        <v>0</v>
      </c>
      <c r="AH4145" s="234">
        <f t="shared" si="1316"/>
        <v>0</v>
      </c>
      <c r="AI4145" s="214">
        <f t="shared" si="1324"/>
        <v>0</v>
      </c>
      <c r="AK4145" s="229">
        <f t="shared" si="1317"/>
        <v>0</v>
      </c>
      <c r="AL4145" s="226"/>
      <c r="AM4145" s="15"/>
      <c r="AN4145" s="232" t="e">
        <f t="shared" si="1318"/>
        <v>#DIV/0!</v>
      </c>
      <c r="AO4145" s="214">
        <f t="shared" si="1312"/>
        <v>0</v>
      </c>
      <c r="AQ4145" s="210"/>
      <c r="AR4145" s="231"/>
      <c r="AS4145" s="15"/>
      <c r="AT4145" s="232">
        <f t="shared" si="1319"/>
        <v>0</v>
      </c>
      <c r="AU4145" s="235">
        <f t="shared" si="1320"/>
        <v>0</v>
      </c>
      <c r="AY4145" s="210"/>
      <c r="AZ4145" s="231"/>
      <c r="BA4145" s="15"/>
      <c r="BB4145" s="232">
        <f t="shared" si="1309"/>
        <v>0</v>
      </c>
      <c r="BC4145" s="235">
        <f t="shared" si="1321"/>
        <v>0</v>
      </c>
      <c r="BG4145" s="210"/>
      <c r="BH4145" s="231"/>
      <c r="BI4145" s="15"/>
      <c r="BJ4145" s="232">
        <f t="shared" si="1313"/>
        <v>0</v>
      </c>
      <c r="BK4145" s="235">
        <f t="shared" si="1322"/>
        <v>0</v>
      </c>
      <c r="BM4145" s="109">
        <f t="shared" si="1314"/>
        <v>-6.3739000543181854</v>
      </c>
      <c r="BN4145" s="213"/>
      <c r="BR4145" s="228"/>
      <c r="BS4145" s="311"/>
      <c r="BT4145" s="3"/>
      <c r="BU4145" s="213"/>
      <c r="BV4145" s="213"/>
      <c r="BW4145" s="291"/>
    </row>
    <row r="4146" spans="1:75" x14ac:dyDescent="0.2">
      <c r="A4146" s="210"/>
      <c r="B4146" s="211"/>
      <c r="C4146" s="848" t="str">
        <f ca="1">IF(ISERR(AVERAGE(INDIRECT("B"&amp;(ROW()-INT($B$1/2))):INDIRECT("B"&amp;(ROW()+INT($B$1/2))))),"",AVERAGE(INDIRECT("B"&amp;(ROW()-INT($B$1/2))):INDIRECT("B"&amp;(ROW()+INT($B$1/2)))))</f>
        <v/>
      </c>
      <c r="D4146" s="848">
        <f t="shared" si="1308"/>
        <v>0</v>
      </c>
      <c r="E4146" s="275"/>
      <c r="F4146" s="15"/>
      <c r="G4146" s="3"/>
      <c r="H4146" s="3"/>
      <c r="I4146" s="3"/>
      <c r="J4146" s="3"/>
      <c r="K4146" s="3"/>
      <c r="L4146" s="554"/>
      <c r="M4146" s="545"/>
      <c r="N4146" s="546"/>
      <c r="O4146" s="5"/>
      <c r="P4146" s="216"/>
      <c r="Q4146" s="217"/>
      <c r="R4146" s="218"/>
      <c r="S4146" s="219">
        <f t="shared" si="1325"/>
        <v>0</v>
      </c>
      <c r="T4146" s="220">
        <f t="shared" si="1326"/>
        <v>0</v>
      </c>
      <c r="U4146" s="214">
        <f t="shared" si="1323"/>
        <v>0</v>
      </c>
      <c r="W4146" s="221"/>
      <c r="X4146" s="222"/>
      <c r="Y4146" s="222"/>
      <c r="Z4146" s="223"/>
      <c r="AA4146" s="222"/>
      <c r="AB4146" s="224"/>
      <c r="AC4146" s="225"/>
      <c r="AD4146" s="2">
        <f t="shared" si="1310"/>
        <v>0</v>
      </c>
      <c r="AE4146" s="2">
        <f t="shared" si="1311"/>
        <v>0</v>
      </c>
      <c r="AF4146" s="226"/>
      <c r="AG4146" s="219">
        <f t="shared" si="1315"/>
        <v>0</v>
      </c>
      <c r="AH4146" s="234">
        <f t="shared" si="1316"/>
        <v>0</v>
      </c>
      <c r="AI4146" s="214">
        <f t="shared" si="1324"/>
        <v>0</v>
      </c>
      <c r="AK4146" s="229">
        <f t="shared" si="1317"/>
        <v>0</v>
      </c>
      <c r="AL4146" s="226"/>
      <c r="AM4146" s="15"/>
      <c r="AN4146" s="232" t="e">
        <f t="shared" si="1318"/>
        <v>#DIV/0!</v>
      </c>
      <c r="AO4146" s="214">
        <f t="shared" si="1312"/>
        <v>0</v>
      </c>
      <c r="AQ4146" s="210"/>
      <c r="AR4146" s="231"/>
      <c r="AS4146" s="15"/>
      <c r="AT4146" s="232">
        <f t="shared" si="1319"/>
        <v>0</v>
      </c>
      <c r="AU4146" s="235">
        <f t="shared" si="1320"/>
        <v>0</v>
      </c>
      <c r="AY4146" s="210"/>
      <c r="AZ4146" s="231"/>
      <c r="BA4146" s="15"/>
      <c r="BB4146" s="232">
        <f t="shared" si="1309"/>
        <v>0</v>
      </c>
      <c r="BC4146" s="235">
        <f t="shared" si="1321"/>
        <v>0</v>
      </c>
      <c r="BG4146" s="210"/>
      <c r="BH4146" s="231"/>
      <c r="BI4146" s="15"/>
      <c r="BJ4146" s="232">
        <f t="shared" si="1313"/>
        <v>0</v>
      </c>
      <c r="BK4146" s="235">
        <f t="shared" si="1322"/>
        <v>0</v>
      </c>
      <c r="BM4146" s="109">
        <f t="shared" si="1314"/>
        <v>-6.3757323918159221</v>
      </c>
      <c r="BN4146" s="213"/>
      <c r="BR4146" s="228"/>
      <c r="BS4146" s="311"/>
      <c r="BT4146" s="3"/>
      <c r="BU4146" s="213"/>
      <c r="BV4146" s="213"/>
      <c r="BW4146" s="291"/>
    </row>
    <row r="4147" spans="1:75" x14ac:dyDescent="0.2">
      <c r="A4147" s="210"/>
      <c r="B4147" s="211"/>
      <c r="C4147" s="848" t="str">
        <f ca="1">IF(ISERR(AVERAGE(INDIRECT("B"&amp;(ROW()-INT($B$1/2))):INDIRECT("B"&amp;(ROW()+INT($B$1/2))))),"",AVERAGE(INDIRECT("B"&amp;(ROW()-INT($B$1/2))):INDIRECT("B"&amp;(ROW()+INT($B$1/2)))))</f>
        <v/>
      </c>
      <c r="D4147" s="848">
        <f t="shared" si="1308"/>
        <v>0</v>
      </c>
      <c r="E4147" s="275"/>
      <c r="F4147" s="15"/>
      <c r="G4147" s="3"/>
      <c r="H4147" s="3"/>
      <c r="I4147" s="3"/>
      <c r="J4147" s="3"/>
      <c r="K4147" s="3"/>
      <c r="L4147" s="554"/>
      <c r="M4147" s="545"/>
      <c r="N4147" s="546"/>
      <c r="O4147" s="5"/>
      <c r="P4147" s="216"/>
      <c r="Q4147" s="217"/>
      <c r="R4147" s="218"/>
      <c r="S4147" s="219">
        <f t="shared" si="1325"/>
        <v>0</v>
      </c>
      <c r="T4147" s="220">
        <f t="shared" si="1326"/>
        <v>0</v>
      </c>
      <c r="U4147" s="214">
        <f t="shared" si="1323"/>
        <v>0</v>
      </c>
      <c r="W4147" s="221"/>
      <c r="X4147" s="222"/>
      <c r="Y4147" s="222"/>
      <c r="Z4147" s="223"/>
      <c r="AA4147" s="222"/>
      <c r="AB4147" s="224"/>
      <c r="AC4147" s="225"/>
      <c r="AD4147" s="2">
        <f t="shared" si="1310"/>
        <v>0</v>
      </c>
      <c r="AE4147" s="2">
        <f t="shared" si="1311"/>
        <v>0</v>
      </c>
      <c r="AF4147" s="226"/>
      <c r="AG4147" s="219">
        <f t="shared" si="1315"/>
        <v>0</v>
      </c>
      <c r="AH4147" s="234">
        <f t="shared" si="1316"/>
        <v>0</v>
      </c>
      <c r="AI4147" s="214">
        <f t="shared" si="1324"/>
        <v>0</v>
      </c>
      <c r="AK4147" s="229">
        <f t="shared" si="1317"/>
        <v>0</v>
      </c>
      <c r="AL4147" s="226"/>
      <c r="AM4147" s="15"/>
      <c r="AN4147" s="232" t="e">
        <f t="shared" si="1318"/>
        <v>#DIV/0!</v>
      </c>
      <c r="AO4147" s="214">
        <f t="shared" si="1312"/>
        <v>0</v>
      </c>
      <c r="AQ4147" s="210"/>
      <c r="AR4147" s="231"/>
      <c r="AS4147" s="15"/>
      <c r="AT4147" s="232">
        <f t="shared" si="1319"/>
        <v>0</v>
      </c>
      <c r="AU4147" s="235">
        <f t="shared" si="1320"/>
        <v>0</v>
      </c>
      <c r="AY4147" s="210"/>
      <c r="AZ4147" s="231"/>
      <c r="BA4147" s="15"/>
      <c r="BB4147" s="232">
        <f t="shared" si="1309"/>
        <v>0</v>
      </c>
      <c r="BC4147" s="235">
        <f t="shared" si="1321"/>
        <v>0</v>
      </c>
      <c r="BG4147" s="210"/>
      <c r="BH4147" s="231"/>
      <c r="BI4147" s="15"/>
      <c r="BJ4147" s="232">
        <f t="shared" si="1313"/>
        <v>0</v>
      </c>
      <c r="BK4147" s="235">
        <f t="shared" si="1322"/>
        <v>0</v>
      </c>
      <c r="BM4147" s="109">
        <f t="shared" si="1314"/>
        <v>-6.3775647293136588</v>
      </c>
      <c r="BN4147" s="213"/>
      <c r="BR4147" s="228"/>
      <c r="BS4147" s="311"/>
      <c r="BT4147" s="3"/>
      <c r="BU4147" s="213"/>
      <c r="BV4147" s="213"/>
      <c r="BW4147" s="291"/>
    </row>
    <row r="4148" spans="1:75" x14ac:dyDescent="0.2">
      <c r="A4148" s="210"/>
      <c r="B4148" s="211"/>
      <c r="C4148" s="848" t="str">
        <f ca="1">IF(ISERR(AVERAGE(INDIRECT("B"&amp;(ROW()-INT($B$1/2))):INDIRECT("B"&amp;(ROW()+INT($B$1/2))))),"",AVERAGE(INDIRECT("B"&amp;(ROW()-INT($B$1/2))):INDIRECT("B"&amp;(ROW()+INT($B$1/2)))))</f>
        <v/>
      </c>
      <c r="D4148" s="848">
        <f t="shared" si="1308"/>
        <v>0</v>
      </c>
      <c r="E4148" s="275"/>
      <c r="F4148" s="15"/>
      <c r="G4148" s="3"/>
      <c r="H4148" s="3"/>
      <c r="I4148" s="3"/>
      <c r="J4148" s="3"/>
      <c r="K4148" s="3"/>
      <c r="L4148" s="554"/>
      <c r="M4148" s="545"/>
      <c r="N4148" s="546"/>
      <c r="O4148" s="5"/>
      <c r="P4148" s="216"/>
      <c r="Q4148" s="217"/>
      <c r="R4148" s="218"/>
      <c r="S4148" s="219">
        <f t="shared" si="1325"/>
        <v>0</v>
      </c>
      <c r="T4148" s="220">
        <f t="shared" si="1326"/>
        <v>0</v>
      </c>
      <c r="U4148" s="214">
        <f t="shared" si="1323"/>
        <v>0</v>
      </c>
      <c r="W4148" s="221"/>
      <c r="X4148" s="222"/>
      <c r="Y4148" s="222"/>
      <c r="Z4148" s="223"/>
      <c r="AA4148" s="222"/>
      <c r="AB4148" s="224"/>
      <c r="AC4148" s="225"/>
      <c r="AD4148" s="2">
        <f t="shared" si="1310"/>
        <v>0</v>
      </c>
      <c r="AE4148" s="2">
        <f t="shared" si="1311"/>
        <v>0</v>
      </c>
      <c r="AF4148" s="226"/>
      <c r="AG4148" s="219">
        <f t="shared" si="1315"/>
        <v>0</v>
      </c>
      <c r="AH4148" s="234">
        <f t="shared" si="1316"/>
        <v>0</v>
      </c>
      <c r="AI4148" s="214">
        <f t="shared" si="1324"/>
        <v>0</v>
      </c>
      <c r="AK4148" s="229">
        <f t="shared" si="1317"/>
        <v>0</v>
      </c>
      <c r="AL4148" s="226"/>
      <c r="AM4148" s="15"/>
      <c r="AN4148" s="232" t="e">
        <f t="shared" si="1318"/>
        <v>#DIV/0!</v>
      </c>
      <c r="AO4148" s="214">
        <f t="shared" si="1312"/>
        <v>0</v>
      </c>
      <c r="AQ4148" s="210"/>
      <c r="AR4148" s="231"/>
      <c r="AS4148" s="15"/>
      <c r="AT4148" s="232">
        <f t="shared" si="1319"/>
        <v>0</v>
      </c>
      <c r="AU4148" s="235">
        <f t="shared" si="1320"/>
        <v>0</v>
      </c>
      <c r="AY4148" s="210"/>
      <c r="AZ4148" s="231"/>
      <c r="BA4148" s="15"/>
      <c r="BB4148" s="232">
        <f t="shared" si="1309"/>
        <v>0</v>
      </c>
      <c r="BC4148" s="235">
        <f t="shared" si="1321"/>
        <v>0</v>
      </c>
      <c r="BG4148" s="210"/>
      <c r="BH4148" s="231"/>
      <c r="BI4148" s="15"/>
      <c r="BJ4148" s="232">
        <f t="shared" si="1313"/>
        <v>0</v>
      </c>
      <c r="BK4148" s="235">
        <f t="shared" si="1322"/>
        <v>0</v>
      </c>
      <c r="BM4148" s="109">
        <f t="shared" si="1314"/>
        <v>-6.3793970668113955</v>
      </c>
      <c r="BN4148" s="213"/>
      <c r="BR4148" s="228"/>
      <c r="BS4148" s="311"/>
      <c r="BT4148" s="3"/>
      <c r="BU4148" s="213"/>
      <c r="BV4148" s="213"/>
      <c r="BW4148" s="291"/>
    </row>
    <row r="4149" spans="1:75" x14ac:dyDescent="0.2">
      <c r="A4149" s="210"/>
      <c r="B4149" s="211"/>
      <c r="C4149" s="848" t="str">
        <f ca="1">IF(ISERR(AVERAGE(INDIRECT("B"&amp;(ROW()-INT($B$1/2))):INDIRECT("B"&amp;(ROW()+INT($B$1/2))))),"",AVERAGE(INDIRECT("B"&amp;(ROW()-INT($B$1/2))):INDIRECT("B"&amp;(ROW()+INT($B$1/2)))))</f>
        <v/>
      </c>
      <c r="D4149" s="848">
        <f t="shared" si="1308"/>
        <v>0</v>
      </c>
      <c r="E4149" s="275"/>
      <c r="F4149" s="15"/>
      <c r="G4149" s="3"/>
      <c r="H4149" s="3"/>
      <c r="I4149" s="3"/>
      <c r="J4149" s="3"/>
      <c r="K4149" s="3"/>
      <c r="L4149" s="554"/>
      <c r="M4149" s="545"/>
      <c r="N4149" s="546"/>
      <c r="O4149" s="5"/>
      <c r="P4149" s="216"/>
      <c r="Q4149" s="217"/>
      <c r="R4149" s="218"/>
      <c r="S4149" s="219">
        <f t="shared" si="1325"/>
        <v>0</v>
      </c>
      <c r="T4149" s="220">
        <f t="shared" si="1326"/>
        <v>0</v>
      </c>
      <c r="U4149" s="214">
        <f t="shared" si="1323"/>
        <v>0</v>
      </c>
      <c r="W4149" s="221"/>
      <c r="X4149" s="222"/>
      <c r="Y4149" s="222"/>
      <c r="Z4149" s="223"/>
      <c r="AA4149" s="222"/>
      <c r="AB4149" s="224"/>
      <c r="AC4149" s="225"/>
      <c r="AD4149" s="2">
        <f t="shared" si="1310"/>
        <v>0</v>
      </c>
      <c r="AE4149" s="2">
        <f t="shared" si="1311"/>
        <v>0</v>
      </c>
      <c r="AF4149" s="226"/>
      <c r="AG4149" s="219">
        <f t="shared" si="1315"/>
        <v>0</v>
      </c>
      <c r="AH4149" s="234">
        <f t="shared" si="1316"/>
        <v>0</v>
      </c>
      <c r="AI4149" s="214">
        <f t="shared" si="1324"/>
        <v>0</v>
      </c>
      <c r="AK4149" s="229">
        <f t="shared" si="1317"/>
        <v>0</v>
      </c>
      <c r="AL4149" s="226"/>
      <c r="AM4149" s="15"/>
      <c r="AN4149" s="232" t="e">
        <f t="shared" si="1318"/>
        <v>#DIV/0!</v>
      </c>
      <c r="AO4149" s="214">
        <f t="shared" si="1312"/>
        <v>0</v>
      </c>
      <c r="AQ4149" s="210"/>
      <c r="AR4149" s="231"/>
      <c r="AS4149" s="15"/>
      <c r="AT4149" s="232">
        <f t="shared" si="1319"/>
        <v>0</v>
      </c>
      <c r="AU4149" s="235">
        <f t="shared" si="1320"/>
        <v>0</v>
      </c>
      <c r="AY4149" s="210"/>
      <c r="AZ4149" s="231"/>
      <c r="BA4149" s="15"/>
      <c r="BB4149" s="232">
        <f t="shared" si="1309"/>
        <v>0</v>
      </c>
      <c r="BC4149" s="235">
        <f t="shared" si="1321"/>
        <v>0</v>
      </c>
      <c r="BG4149" s="210"/>
      <c r="BH4149" s="231"/>
      <c r="BI4149" s="15"/>
      <c r="BJ4149" s="232">
        <f t="shared" si="1313"/>
        <v>0</v>
      </c>
      <c r="BK4149" s="235">
        <f t="shared" si="1322"/>
        <v>0</v>
      </c>
      <c r="BM4149" s="109">
        <f t="shared" si="1314"/>
        <v>-6.3812294043091322</v>
      </c>
      <c r="BN4149" s="213"/>
      <c r="BR4149" s="228"/>
      <c r="BS4149" s="311"/>
      <c r="BT4149" s="3"/>
      <c r="BU4149" s="213"/>
      <c r="BV4149" s="213"/>
      <c r="BW4149" s="291"/>
    </row>
    <row r="4150" spans="1:75" x14ac:dyDescent="0.2">
      <c r="A4150" s="210"/>
      <c r="B4150" s="211"/>
      <c r="C4150" s="848" t="str">
        <f ca="1">IF(ISERR(AVERAGE(INDIRECT("B"&amp;(ROW()-INT($B$1/2))):INDIRECT("B"&amp;(ROW()+INT($B$1/2))))),"",AVERAGE(INDIRECT("B"&amp;(ROW()-INT($B$1/2))):INDIRECT("B"&amp;(ROW()+INT($B$1/2)))))</f>
        <v/>
      </c>
      <c r="D4150" s="848">
        <f t="shared" si="1308"/>
        <v>0</v>
      </c>
      <c r="E4150" s="275"/>
      <c r="F4150" s="15"/>
      <c r="G4150" s="3"/>
      <c r="H4150" s="3"/>
      <c r="I4150" s="3"/>
      <c r="J4150" s="3"/>
      <c r="K4150" s="3"/>
      <c r="L4150" s="554"/>
      <c r="M4150" s="545"/>
      <c r="N4150" s="546"/>
      <c r="O4150" s="5"/>
      <c r="P4150" s="216"/>
      <c r="Q4150" s="217"/>
      <c r="R4150" s="218"/>
      <c r="S4150" s="219">
        <f t="shared" si="1325"/>
        <v>0</v>
      </c>
      <c r="T4150" s="220">
        <f t="shared" si="1326"/>
        <v>0</v>
      </c>
      <c r="U4150" s="214">
        <f t="shared" si="1323"/>
        <v>0</v>
      </c>
      <c r="W4150" s="221"/>
      <c r="X4150" s="222"/>
      <c r="Y4150" s="222"/>
      <c r="Z4150" s="223"/>
      <c r="AA4150" s="222"/>
      <c r="AB4150" s="224"/>
      <c r="AC4150" s="225"/>
      <c r="AD4150" s="2">
        <f t="shared" si="1310"/>
        <v>0</v>
      </c>
      <c r="AE4150" s="2">
        <f t="shared" si="1311"/>
        <v>0</v>
      </c>
      <c r="AF4150" s="226"/>
      <c r="AG4150" s="219">
        <f t="shared" si="1315"/>
        <v>0</v>
      </c>
      <c r="AH4150" s="234">
        <f t="shared" si="1316"/>
        <v>0</v>
      </c>
      <c r="AI4150" s="214">
        <f t="shared" si="1324"/>
        <v>0</v>
      </c>
      <c r="AK4150" s="229">
        <f t="shared" si="1317"/>
        <v>0</v>
      </c>
      <c r="AL4150" s="226"/>
      <c r="AM4150" s="15"/>
      <c r="AN4150" s="232" t="e">
        <f t="shared" si="1318"/>
        <v>#DIV/0!</v>
      </c>
      <c r="AO4150" s="214">
        <f t="shared" si="1312"/>
        <v>0</v>
      </c>
      <c r="AQ4150" s="210"/>
      <c r="AR4150" s="231"/>
      <c r="AS4150" s="15"/>
      <c r="AT4150" s="232">
        <f t="shared" si="1319"/>
        <v>0</v>
      </c>
      <c r="AU4150" s="235">
        <f t="shared" si="1320"/>
        <v>0</v>
      </c>
      <c r="AY4150" s="210"/>
      <c r="AZ4150" s="231"/>
      <c r="BA4150" s="15"/>
      <c r="BB4150" s="232">
        <f t="shared" si="1309"/>
        <v>0</v>
      </c>
      <c r="BC4150" s="235">
        <f t="shared" si="1321"/>
        <v>0</v>
      </c>
      <c r="BG4150" s="210"/>
      <c r="BH4150" s="231"/>
      <c r="BI4150" s="15"/>
      <c r="BJ4150" s="232">
        <f t="shared" si="1313"/>
        <v>0</v>
      </c>
      <c r="BK4150" s="235">
        <f t="shared" si="1322"/>
        <v>0</v>
      </c>
      <c r="BM4150" s="109">
        <f t="shared" si="1314"/>
        <v>-6.3830617418068689</v>
      </c>
      <c r="BN4150" s="213"/>
      <c r="BR4150" s="228"/>
      <c r="BS4150" s="311"/>
      <c r="BT4150" s="3"/>
      <c r="BU4150" s="213"/>
      <c r="BV4150" s="213"/>
      <c r="BW4150" s="291"/>
    </row>
    <row r="4151" spans="1:75" x14ac:dyDescent="0.2">
      <c r="A4151" s="210"/>
      <c r="B4151" s="211"/>
      <c r="C4151" s="848" t="str">
        <f ca="1">IF(ISERR(AVERAGE(INDIRECT("B"&amp;(ROW()-INT($B$1/2))):INDIRECT("B"&amp;(ROW()+INT($B$1/2))))),"",AVERAGE(INDIRECT("B"&amp;(ROW()-INT($B$1/2))):INDIRECT("B"&amp;(ROW()+INT($B$1/2)))))</f>
        <v/>
      </c>
      <c r="D4151" s="848">
        <f t="shared" si="1308"/>
        <v>0</v>
      </c>
      <c r="E4151" s="275"/>
      <c r="F4151" s="15"/>
      <c r="G4151" s="3"/>
      <c r="H4151" s="3"/>
      <c r="I4151" s="3"/>
      <c r="J4151" s="3"/>
      <c r="K4151" s="3"/>
      <c r="L4151" s="554"/>
      <c r="M4151" s="545"/>
      <c r="N4151" s="546"/>
      <c r="O4151" s="5"/>
      <c r="P4151" s="216"/>
      <c r="Q4151" s="217"/>
      <c r="R4151" s="218"/>
      <c r="S4151" s="219">
        <f t="shared" si="1325"/>
        <v>0</v>
      </c>
      <c r="T4151" s="220">
        <f t="shared" si="1326"/>
        <v>0</v>
      </c>
      <c r="U4151" s="214">
        <f t="shared" si="1323"/>
        <v>0</v>
      </c>
      <c r="W4151" s="221"/>
      <c r="X4151" s="222"/>
      <c r="Y4151" s="222"/>
      <c r="Z4151" s="223"/>
      <c r="AA4151" s="222"/>
      <c r="AB4151" s="224"/>
      <c r="AC4151" s="225"/>
      <c r="AD4151" s="2">
        <f t="shared" si="1310"/>
        <v>0</v>
      </c>
      <c r="AE4151" s="2">
        <f t="shared" si="1311"/>
        <v>0</v>
      </c>
      <c r="AF4151" s="226"/>
      <c r="AG4151" s="219">
        <f t="shared" si="1315"/>
        <v>0</v>
      </c>
      <c r="AH4151" s="234">
        <f t="shared" si="1316"/>
        <v>0</v>
      </c>
      <c r="AI4151" s="214">
        <f t="shared" si="1324"/>
        <v>0</v>
      </c>
      <c r="AK4151" s="229">
        <f t="shared" si="1317"/>
        <v>0</v>
      </c>
      <c r="AL4151" s="226"/>
      <c r="AM4151" s="15"/>
      <c r="AN4151" s="232" t="e">
        <f t="shared" si="1318"/>
        <v>#DIV/0!</v>
      </c>
      <c r="AO4151" s="214">
        <f t="shared" si="1312"/>
        <v>0</v>
      </c>
      <c r="AQ4151" s="210"/>
      <c r="AR4151" s="231"/>
      <c r="AS4151" s="15"/>
      <c r="AT4151" s="232">
        <f t="shared" si="1319"/>
        <v>0</v>
      </c>
      <c r="AU4151" s="235">
        <f t="shared" si="1320"/>
        <v>0</v>
      </c>
      <c r="AY4151" s="210"/>
      <c r="AZ4151" s="231"/>
      <c r="BA4151" s="15"/>
      <c r="BB4151" s="232">
        <f t="shared" si="1309"/>
        <v>0</v>
      </c>
      <c r="BC4151" s="235">
        <f t="shared" si="1321"/>
        <v>0</v>
      </c>
      <c r="BG4151" s="210"/>
      <c r="BH4151" s="231"/>
      <c r="BI4151" s="15"/>
      <c r="BJ4151" s="232">
        <f t="shared" si="1313"/>
        <v>0</v>
      </c>
      <c r="BK4151" s="235">
        <f t="shared" si="1322"/>
        <v>0</v>
      </c>
      <c r="BM4151" s="109">
        <f t="shared" si="1314"/>
        <v>-6.3848940793046056</v>
      </c>
      <c r="BN4151" s="213"/>
      <c r="BR4151" s="228"/>
      <c r="BS4151" s="311"/>
      <c r="BT4151" s="3"/>
      <c r="BU4151" s="213"/>
      <c r="BV4151" s="213"/>
      <c r="BW4151" s="291"/>
    </row>
    <row r="4152" spans="1:75" x14ac:dyDescent="0.2">
      <c r="A4152" s="210"/>
      <c r="B4152" s="211"/>
      <c r="C4152" s="848" t="str">
        <f ca="1">IF(ISERR(AVERAGE(INDIRECT("B"&amp;(ROW()-INT($B$1/2))):INDIRECT("B"&amp;(ROW()+INT($B$1/2))))),"",AVERAGE(INDIRECT("B"&amp;(ROW()-INT($B$1/2))):INDIRECT("B"&amp;(ROW()+INT($B$1/2)))))</f>
        <v/>
      </c>
      <c r="D4152" s="848">
        <f t="shared" si="1308"/>
        <v>0</v>
      </c>
      <c r="E4152" s="275"/>
      <c r="F4152" s="15"/>
      <c r="G4152" s="3"/>
      <c r="H4152" s="3"/>
      <c r="I4152" s="3"/>
      <c r="J4152" s="3"/>
      <c r="K4152" s="3"/>
      <c r="L4152" s="554"/>
      <c r="M4152" s="545"/>
      <c r="N4152" s="546"/>
      <c r="O4152" s="5"/>
      <c r="P4152" s="216"/>
      <c r="Q4152" s="217"/>
      <c r="R4152" s="218"/>
      <c r="S4152" s="219">
        <f t="shared" si="1325"/>
        <v>0</v>
      </c>
      <c r="T4152" s="220">
        <f t="shared" si="1326"/>
        <v>0</v>
      </c>
      <c r="U4152" s="214">
        <f t="shared" si="1323"/>
        <v>0</v>
      </c>
      <c r="W4152" s="221"/>
      <c r="X4152" s="222"/>
      <c r="Y4152" s="222"/>
      <c r="Z4152" s="223"/>
      <c r="AA4152" s="222"/>
      <c r="AB4152" s="224"/>
      <c r="AC4152" s="225"/>
      <c r="AD4152" s="2">
        <f t="shared" si="1310"/>
        <v>0</v>
      </c>
      <c r="AE4152" s="2">
        <f t="shared" si="1311"/>
        <v>0</v>
      </c>
      <c r="AF4152" s="226"/>
      <c r="AG4152" s="219">
        <f t="shared" si="1315"/>
        <v>0</v>
      </c>
      <c r="AH4152" s="234">
        <f t="shared" si="1316"/>
        <v>0</v>
      </c>
      <c r="AI4152" s="214">
        <f t="shared" si="1324"/>
        <v>0</v>
      </c>
      <c r="AK4152" s="229">
        <f t="shared" si="1317"/>
        <v>0</v>
      </c>
      <c r="AL4152" s="226"/>
      <c r="AM4152" s="15"/>
      <c r="AN4152" s="232" t="e">
        <f t="shared" si="1318"/>
        <v>#DIV/0!</v>
      </c>
      <c r="AO4152" s="214">
        <f t="shared" si="1312"/>
        <v>0</v>
      </c>
      <c r="AQ4152" s="210"/>
      <c r="AR4152" s="231"/>
      <c r="AS4152" s="15"/>
      <c r="AT4152" s="232">
        <f t="shared" si="1319"/>
        <v>0</v>
      </c>
      <c r="AU4152" s="235">
        <f t="shared" si="1320"/>
        <v>0</v>
      </c>
      <c r="AY4152" s="210"/>
      <c r="AZ4152" s="231"/>
      <c r="BA4152" s="15"/>
      <c r="BB4152" s="232">
        <f t="shared" si="1309"/>
        <v>0</v>
      </c>
      <c r="BC4152" s="235">
        <f t="shared" si="1321"/>
        <v>0</v>
      </c>
      <c r="BG4152" s="210"/>
      <c r="BH4152" s="231"/>
      <c r="BI4152" s="15"/>
      <c r="BJ4152" s="232">
        <f t="shared" si="1313"/>
        <v>0</v>
      </c>
      <c r="BK4152" s="235">
        <f t="shared" si="1322"/>
        <v>0</v>
      </c>
      <c r="BM4152" s="109">
        <f t="shared" si="1314"/>
        <v>-6.3867264168023423</v>
      </c>
      <c r="BN4152" s="213"/>
      <c r="BR4152" s="228"/>
      <c r="BS4152" s="311"/>
      <c r="BT4152" s="3"/>
      <c r="BU4152" s="213"/>
      <c r="BV4152" s="213"/>
      <c r="BW4152" s="291"/>
    </row>
    <row r="4153" spans="1:75" x14ac:dyDescent="0.2">
      <c r="A4153" s="210"/>
      <c r="B4153" s="211"/>
      <c r="C4153" s="848" t="str">
        <f ca="1">IF(ISERR(AVERAGE(INDIRECT("B"&amp;(ROW()-INT($B$1/2))):INDIRECT("B"&amp;(ROW()+INT($B$1/2))))),"",AVERAGE(INDIRECT("B"&amp;(ROW()-INT($B$1/2))):INDIRECT("B"&amp;(ROW()+INT($B$1/2)))))</f>
        <v/>
      </c>
      <c r="D4153" s="848">
        <f t="shared" si="1308"/>
        <v>0</v>
      </c>
      <c r="E4153" s="275"/>
      <c r="F4153" s="15"/>
      <c r="G4153" s="3"/>
      <c r="H4153" s="3"/>
      <c r="I4153" s="3"/>
      <c r="J4153" s="3"/>
      <c r="K4153" s="3"/>
      <c r="L4153" s="554"/>
      <c r="M4153" s="545"/>
      <c r="N4153" s="546"/>
      <c r="O4153" s="5"/>
      <c r="P4153" s="216"/>
      <c r="Q4153" s="217"/>
      <c r="R4153" s="218"/>
      <c r="S4153" s="219">
        <f t="shared" si="1325"/>
        <v>0</v>
      </c>
      <c r="T4153" s="220">
        <f t="shared" si="1326"/>
        <v>0</v>
      </c>
      <c r="U4153" s="214">
        <f t="shared" si="1323"/>
        <v>0</v>
      </c>
      <c r="W4153" s="221"/>
      <c r="X4153" s="222"/>
      <c r="Y4153" s="222"/>
      <c r="Z4153" s="223"/>
      <c r="AA4153" s="222"/>
      <c r="AB4153" s="224"/>
      <c r="AC4153" s="225"/>
      <c r="AD4153" s="2">
        <f t="shared" si="1310"/>
        <v>0</v>
      </c>
      <c r="AE4153" s="2">
        <f t="shared" si="1311"/>
        <v>0</v>
      </c>
      <c r="AF4153" s="226"/>
      <c r="AG4153" s="219">
        <f t="shared" si="1315"/>
        <v>0</v>
      </c>
      <c r="AH4153" s="234">
        <f t="shared" si="1316"/>
        <v>0</v>
      </c>
      <c r="AI4153" s="214">
        <f t="shared" si="1324"/>
        <v>0</v>
      </c>
      <c r="AK4153" s="229">
        <f t="shared" si="1317"/>
        <v>0</v>
      </c>
      <c r="AL4153" s="226"/>
      <c r="AM4153" s="15"/>
      <c r="AN4153" s="232" t="e">
        <f t="shared" si="1318"/>
        <v>#DIV/0!</v>
      </c>
      <c r="AO4153" s="214">
        <f t="shared" si="1312"/>
        <v>0</v>
      </c>
      <c r="AQ4153" s="210"/>
      <c r="AR4153" s="231"/>
      <c r="AS4153" s="15"/>
      <c r="AT4153" s="232">
        <f t="shared" si="1319"/>
        <v>0</v>
      </c>
      <c r="AU4153" s="235">
        <f t="shared" si="1320"/>
        <v>0</v>
      </c>
      <c r="AY4153" s="210"/>
      <c r="AZ4153" s="231"/>
      <c r="BA4153" s="15"/>
      <c r="BB4153" s="232">
        <f t="shared" si="1309"/>
        <v>0</v>
      </c>
      <c r="BC4153" s="235">
        <f t="shared" si="1321"/>
        <v>0</v>
      </c>
      <c r="BG4153" s="210"/>
      <c r="BH4153" s="231"/>
      <c r="BI4153" s="15"/>
      <c r="BJ4153" s="232">
        <f t="shared" si="1313"/>
        <v>0</v>
      </c>
      <c r="BK4153" s="235">
        <f t="shared" si="1322"/>
        <v>0</v>
      </c>
      <c r="BM4153" s="109">
        <f t="shared" si="1314"/>
        <v>-6.388558754300079</v>
      </c>
      <c r="BN4153" s="213"/>
      <c r="BR4153" s="228"/>
      <c r="BS4153" s="311"/>
      <c r="BT4153" s="3"/>
      <c r="BU4153" s="213"/>
      <c r="BV4153" s="213"/>
      <c r="BW4153" s="291"/>
    </row>
    <row r="4154" spans="1:75" x14ac:dyDescent="0.2">
      <c r="A4154" s="210"/>
      <c r="B4154" s="211"/>
      <c r="C4154" s="848" t="str">
        <f ca="1">IF(ISERR(AVERAGE(INDIRECT("B"&amp;(ROW()-INT($B$1/2))):INDIRECT("B"&amp;(ROW()+INT($B$1/2))))),"",AVERAGE(INDIRECT("B"&amp;(ROW()-INT($B$1/2))):INDIRECT("B"&amp;(ROW()+INT($B$1/2)))))</f>
        <v/>
      </c>
      <c r="D4154" s="848">
        <f t="shared" si="1308"/>
        <v>0</v>
      </c>
      <c r="E4154" s="275"/>
      <c r="F4154" s="15"/>
      <c r="G4154" s="3"/>
      <c r="H4154" s="3"/>
      <c r="I4154" s="3"/>
      <c r="J4154" s="3"/>
      <c r="K4154" s="3"/>
      <c r="L4154" s="554"/>
      <c r="M4154" s="545"/>
      <c r="N4154" s="546"/>
      <c r="O4154" s="5"/>
      <c r="P4154" s="216"/>
      <c r="Q4154" s="217"/>
      <c r="R4154" s="218"/>
      <c r="S4154" s="219">
        <f t="shared" si="1325"/>
        <v>0</v>
      </c>
      <c r="T4154" s="220">
        <f t="shared" si="1326"/>
        <v>0</v>
      </c>
      <c r="U4154" s="214">
        <f t="shared" si="1323"/>
        <v>0</v>
      </c>
      <c r="W4154" s="221"/>
      <c r="X4154" s="222"/>
      <c r="Y4154" s="222"/>
      <c r="Z4154" s="223"/>
      <c r="AA4154" s="222"/>
      <c r="AB4154" s="224"/>
      <c r="AC4154" s="225"/>
      <c r="AD4154" s="2">
        <f t="shared" si="1310"/>
        <v>0</v>
      </c>
      <c r="AE4154" s="2">
        <f t="shared" si="1311"/>
        <v>0</v>
      </c>
      <c r="AF4154" s="226"/>
      <c r="AG4154" s="219">
        <f t="shared" si="1315"/>
        <v>0</v>
      </c>
      <c r="AH4154" s="234">
        <f t="shared" si="1316"/>
        <v>0</v>
      </c>
      <c r="AI4154" s="214">
        <f t="shared" si="1324"/>
        <v>0</v>
      </c>
      <c r="AK4154" s="229">
        <f t="shared" si="1317"/>
        <v>0</v>
      </c>
      <c r="AL4154" s="226"/>
      <c r="AM4154" s="15"/>
      <c r="AN4154" s="232" t="e">
        <f t="shared" si="1318"/>
        <v>#DIV/0!</v>
      </c>
      <c r="AO4154" s="214">
        <f t="shared" si="1312"/>
        <v>0</v>
      </c>
      <c r="AQ4154" s="210"/>
      <c r="AR4154" s="231"/>
      <c r="AS4154" s="15"/>
      <c r="AT4154" s="232">
        <f t="shared" si="1319"/>
        <v>0</v>
      </c>
      <c r="AU4154" s="235">
        <f t="shared" si="1320"/>
        <v>0</v>
      </c>
      <c r="AY4154" s="210"/>
      <c r="AZ4154" s="231"/>
      <c r="BA4154" s="15"/>
      <c r="BB4154" s="232">
        <f t="shared" si="1309"/>
        <v>0</v>
      </c>
      <c r="BC4154" s="235">
        <f t="shared" si="1321"/>
        <v>0</v>
      </c>
      <c r="BG4154" s="210"/>
      <c r="BH4154" s="231"/>
      <c r="BI4154" s="15"/>
      <c r="BJ4154" s="232">
        <f t="shared" si="1313"/>
        <v>0</v>
      </c>
      <c r="BK4154" s="235">
        <f t="shared" si="1322"/>
        <v>0</v>
      </c>
      <c r="BM4154" s="109">
        <f t="shared" si="1314"/>
        <v>-6.3903910917978157</v>
      </c>
      <c r="BN4154" s="213"/>
      <c r="BR4154" s="228"/>
      <c r="BS4154" s="311"/>
      <c r="BT4154" s="3"/>
      <c r="BU4154" s="213"/>
      <c r="BV4154" s="213"/>
      <c r="BW4154" s="291"/>
    </row>
    <row r="4155" spans="1:75" x14ac:dyDescent="0.2">
      <c r="A4155" s="210"/>
      <c r="B4155" s="211"/>
      <c r="C4155" s="848" t="str">
        <f ca="1">IF(ISERR(AVERAGE(INDIRECT("B"&amp;(ROW()-INT($B$1/2))):INDIRECT("B"&amp;(ROW()+INT($B$1/2))))),"",AVERAGE(INDIRECT("B"&amp;(ROW()-INT($B$1/2))):INDIRECT("B"&amp;(ROW()+INT($B$1/2)))))</f>
        <v/>
      </c>
      <c r="D4155" s="848">
        <f t="shared" si="1308"/>
        <v>0</v>
      </c>
      <c r="E4155" s="275"/>
      <c r="F4155" s="15"/>
      <c r="G4155" s="3"/>
      <c r="H4155" s="3"/>
      <c r="I4155" s="3"/>
      <c r="J4155" s="3"/>
      <c r="K4155" s="3"/>
      <c r="L4155" s="554"/>
      <c r="M4155" s="545"/>
      <c r="N4155" s="546"/>
      <c r="O4155" s="5"/>
      <c r="P4155" s="216"/>
      <c r="Q4155" s="217"/>
      <c r="R4155" s="218"/>
      <c r="S4155" s="219">
        <f t="shared" si="1325"/>
        <v>0</v>
      </c>
      <c r="T4155" s="220">
        <f t="shared" si="1326"/>
        <v>0</v>
      </c>
      <c r="U4155" s="214">
        <f t="shared" si="1323"/>
        <v>0</v>
      </c>
      <c r="W4155" s="221"/>
      <c r="X4155" s="222"/>
      <c r="Y4155" s="222"/>
      <c r="Z4155" s="223"/>
      <c r="AA4155" s="222"/>
      <c r="AB4155" s="224"/>
      <c r="AC4155" s="225"/>
      <c r="AD4155" s="2">
        <f t="shared" si="1310"/>
        <v>0</v>
      </c>
      <c r="AE4155" s="2">
        <f t="shared" si="1311"/>
        <v>0</v>
      </c>
      <c r="AF4155" s="226"/>
      <c r="AG4155" s="219">
        <f t="shared" si="1315"/>
        <v>0</v>
      </c>
      <c r="AH4155" s="234">
        <f t="shared" si="1316"/>
        <v>0</v>
      </c>
      <c r="AI4155" s="214">
        <f t="shared" si="1324"/>
        <v>0</v>
      </c>
      <c r="AK4155" s="229">
        <f t="shared" si="1317"/>
        <v>0</v>
      </c>
      <c r="AL4155" s="226"/>
      <c r="AM4155" s="15"/>
      <c r="AN4155" s="232" t="e">
        <f t="shared" si="1318"/>
        <v>#DIV/0!</v>
      </c>
      <c r="AO4155" s="214">
        <f t="shared" si="1312"/>
        <v>0</v>
      </c>
      <c r="AQ4155" s="210"/>
      <c r="AR4155" s="231"/>
      <c r="AS4155" s="15"/>
      <c r="AT4155" s="232">
        <f t="shared" si="1319"/>
        <v>0</v>
      </c>
      <c r="AU4155" s="235">
        <f t="shared" si="1320"/>
        <v>0</v>
      </c>
      <c r="AY4155" s="210"/>
      <c r="AZ4155" s="231"/>
      <c r="BA4155" s="15"/>
      <c r="BB4155" s="232">
        <f t="shared" si="1309"/>
        <v>0</v>
      </c>
      <c r="BC4155" s="235">
        <f t="shared" si="1321"/>
        <v>0</v>
      </c>
      <c r="BG4155" s="210"/>
      <c r="BH4155" s="231"/>
      <c r="BI4155" s="15"/>
      <c r="BJ4155" s="232">
        <f t="shared" si="1313"/>
        <v>0</v>
      </c>
      <c r="BK4155" s="235">
        <f t="shared" si="1322"/>
        <v>0</v>
      </c>
      <c r="BM4155" s="109">
        <f t="shared" si="1314"/>
        <v>-6.3922234292955524</v>
      </c>
      <c r="BN4155" s="213"/>
      <c r="BR4155" s="228"/>
      <c r="BS4155" s="311"/>
      <c r="BT4155" s="3"/>
      <c r="BU4155" s="213"/>
      <c r="BV4155" s="213"/>
      <c r="BW4155" s="291"/>
    </row>
    <row r="4156" spans="1:75" x14ac:dyDescent="0.2">
      <c r="A4156" s="210"/>
      <c r="B4156" s="211"/>
      <c r="C4156" s="848" t="str">
        <f ca="1">IF(ISERR(AVERAGE(INDIRECT("B"&amp;(ROW()-INT($B$1/2))):INDIRECT("B"&amp;(ROW()+INT($B$1/2))))),"",AVERAGE(INDIRECT("B"&amp;(ROW()-INT($B$1/2))):INDIRECT("B"&amp;(ROW()+INT($B$1/2)))))</f>
        <v/>
      </c>
      <c r="D4156" s="848">
        <f t="shared" si="1308"/>
        <v>0</v>
      </c>
      <c r="E4156" s="275"/>
      <c r="F4156" s="15"/>
      <c r="G4156" s="3"/>
      <c r="H4156" s="3"/>
      <c r="I4156" s="3"/>
      <c r="J4156" s="3"/>
      <c r="K4156" s="3"/>
      <c r="L4156" s="554"/>
      <c r="M4156" s="545"/>
      <c r="N4156" s="546"/>
      <c r="O4156" s="5"/>
      <c r="P4156" s="216"/>
      <c r="Q4156" s="217"/>
      <c r="R4156" s="218"/>
      <c r="S4156" s="219">
        <f t="shared" si="1325"/>
        <v>0</v>
      </c>
      <c r="T4156" s="220">
        <f t="shared" si="1326"/>
        <v>0</v>
      </c>
      <c r="U4156" s="214">
        <f t="shared" si="1323"/>
        <v>0</v>
      </c>
      <c r="W4156" s="221"/>
      <c r="X4156" s="222"/>
      <c r="Y4156" s="222"/>
      <c r="Z4156" s="223"/>
      <c r="AA4156" s="222"/>
      <c r="AB4156" s="224"/>
      <c r="AC4156" s="225"/>
      <c r="AD4156" s="2">
        <f t="shared" si="1310"/>
        <v>0</v>
      </c>
      <c r="AE4156" s="2">
        <f t="shared" si="1311"/>
        <v>0</v>
      </c>
      <c r="AF4156" s="226"/>
      <c r="AG4156" s="219">
        <f t="shared" si="1315"/>
        <v>0</v>
      </c>
      <c r="AH4156" s="234">
        <f t="shared" si="1316"/>
        <v>0</v>
      </c>
      <c r="AI4156" s="214">
        <f t="shared" si="1324"/>
        <v>0</v>
      </c>
      <c r="AK4156" s="229">
        <f t="shared" si="1317"/>
        <v>0</v>
      </c>
      <c r="AL4156" s="226"/>
      <c r="AM4156" s="15"/>
      <c r="AN4156" s="232" t="e">
        <f t="shared" si="1318"/>
        <v>#DIV/0!</v>
      </c>
      <c r="AO4156" s="214">
        <f t="shared" si="1312"/>
        <v>0</v>
      </c>
      <c r="AQ4156" s="210"/>
      <c r="AR4156" s="231"/>
      <c r="AS4156" s="15"/>
      <c r="AT4156" s="232">
        <f t="shared" si="1319"/>
        <v>0</v>
      </c>
      <c r="AU4156" s="235">
        <f t="shared" si="1320"/>
        <v>0</v>
      </c>
      <c r="AY4156" s="210"/>
      <c r="AZ4156" s="231"/>
      <c r="BA4156" s="15"/>
      <c r="BB4156" s="232">
        <f t="shared" si="1309"/>
        <v>0</v>
      </c>
      <c r="BC4156" s="235">
        <f t="shared" si="1321"/>
        <v>0</v>
      </c>
      <c r="BG4156" s="210"/>
      <c r="BH4156" s="231"/>
      <c r="BI4156" s="15"/>
      <c r="BJ4156" s="232">
        <f t="shared" si="1313"/>
        <v>0</v>
      </c>
      <c r="BK4156" s="235">
        <f t="shared" si="1322"/>
        <v>0</v>
      </c>
      <c r="BM4156" s="109">
        <f t="shared" si="1314"/>
        <v>-6.3940557667932891</v>
      </c>
      <c r="BN4156" s="213"/>
      <c r="BR4156" s="228"/>
      <c r="BS4156" s="311"/>
      <c r="BT4156" s="3"/>
      <c r="BU4156" s="213"/>
      <c r="BV4156" s="213"/>
      <c r="BW4156" s="291"/>
    </row>
    <row r="4157" spans="1:75" x14ac:dyDescent="0.2">
      <c r="A4157" s="210"/>
      <c r="B4157" s="211"/>
      <c r="C4157" s="848" t="str">
        <f ca="1">IF(ISERR(AVERAGE(INDIRECT("B"&amp;(ROW()-INT($B$1/2))):INDIRECT("B"&amp;(ROW()+INT($B$1/2))))),"",AVERAGE(INDIRECT("B"&amp;(ROW()-INT($B$1/2))):INDIRECT("B"&amp;(ROW()+INT($B$1/2)))))</f>
        <v/>
      </c>
      <c r="D4157" s="848">
        <f t="shared" si="1308"/>
        <v>0</v>
      </c>
      <c r="E4157" s="275"/>
      <c r="F4157" s="15"/>
      <c r="G4157" s="3"/>
      <c r="H4157" s="3"/>
      <c r="I4157" s="3"/>
      <c r="J4157" s="3"/>
      <c r="K4157" s="3"/>
      <c r="L4157" s="554"/>
      <c r="M4157" s="545"/>
      <c r="N4157" s="546"/>
      <c r="O4157" s="5"/>
      <c r="P4157" s="216"/>
      <c r="Q4157" s="217"/>
      <c r="R4157" s="218"/>
      <c r="S4157" s="219">
        <f t="shared" si="1325"/>
        <v>0</v>
      </c>
      <c r="T4157" s="220">
        <f t="shared" si="1326"/>
        <v>0</v>
      </c>
      <c r="U4157" s="214">
        <f t="shared" si="1323"/>
        <v>0</v>
      </c>
      <c r="W4157" s="221"/>
      <c r="X4157" s="222"/>
      <c r="Y4157" s="222"/>
      <c r="Z4157" s="223"/>
      <c r="AA4157" s="222"/>
      <c r="AB4157" s="224"/>
      <c r="AC4157" s="225"/>
      <c r="AD4157" s="2">
        <f t="shared" si="1310"/>
        <v>0</v>
      </c>
      <c r="AE4157" s="2">
        <f t="shared" si="1311"/>
        <v>0</v>
      </c>
      <c r="AF4157" s="226"/>
      <c r="AG4157" s="219">
        <f t="shared" si="1315"/>
        <v>0</v>
      </c>
      <c r="AH4157" s="234">
        <f t="shared" si="1316"/>
        <v>0</v>
      </c>
      <c r="AI4157" s="214">
        <f t="shared" si="1324"/>
        <v>0</v>
      </c>
      <c r="AK4157" s="229">
        <f t="shared" si="1317"/>
        <v>0</v>
      </c>
      <c r="AL4157" s="226"/>
      <c r="AM4157" s="15"/>
      <c r="AN4157" s="232" t="e">
        <f t="shared" si="1318"/>
        <v>#DIV/0!</v>
      </c>
      <c r="AO4157" s="214">
        <f t="shared" si="1312"/>
        <v>0</v>
      </c>
      <c r="AQ4157" s="210"/>
      <c r="AR4157" s="231"/>
      <c r="AS4157" s="15"/>
      <c r="AT4157" s="232">
        <f t="shared" si="1319"/>
        <v>0</v>
      </c>
      <c r="AU4157" s="235">
        <f t="shared" si="1320"/>
        <v>0</v>
      </c>
      <c r="AY4157" s="210"/>
      <c r="AZ4157" s="231"/>
      <c r="BA4157" s="15"/>
      <c r="BB4157" s="232">
        <f t="shared" si="1309"/>
        <v>0</v>
      </c>
      <c r="BC4157" s="235">
        <f t="shared" si="1321"/>
        <v>0</v>
      </c>
      <c r="BG4157" s="210"/>
      <c r="BH4157" s="231"/>
      <c r="BI4157" s="15"/>
      <c r="BJ4157" s="232">
        <f t="shared" si="1313"/>
        <v>0</v>
      </c>
      <c r="BK4157" s="235">
        <f t="shared" si="1322"/>
        <v>0</v>
      </c>
      <c r="BM4157" s="109">
        <f t="shared" si="1314"/>
        <v>-6.3958881042910258</v>
      </c>
      <c r="BN4157" s="213"/>
      <c r="BR4157" s="228"/>
      <c r="BS4157" s="311"/>
      <c r="BT4157" s="3"/>
      <c r="BU4157" s="213"/>
      <c r="BV4157" s="213"/>
      <c r="BW4157" s="291"/>
    </row>
    <row r="4158" spans="1:75" x14ac:dyDescent="0.2">
      <c r="A4158" s="210"/>
      <c r="B4158" s="211"/>
      <c r="C4158" s="848" t="str">
        <f ca="1">IF(ISERR(AVERAGE(INDIRECT("B"&amp;(ROW()-INT($B$1/2))):INDIRECT("B"&amp;(ROW()+INT($B$1/2))))),"",AVERAGE(INDIRECT("B"&amp;(ROW()-INT($B$1/2))):INDIRECT("B"&amp;(ROW()+INT($B$1/2)))))</f>
        <v/>
      </c>
      <c r="D4158" s="848">
        <f t="shared" si="1308"/>
        <v>0</v>
      </c>
      <c r="E4158" s="275"/>
      <c r="F4158" s="15"/>
      <c r="G4158" s="3"/>
      <c r="H4158" s="3"/>
      <c r="I4158" s="3"/>
      <c r="J4158" s="3"/>
      <c r="K4158" s="3"/>
      <c r="L4158" s="554"/>
      <c r="M4158" s="545"/>
      <c r="N4158" s="546"/>
      <c r="O4158" s="5"/>
      <c r="P4158" s="216"/>
      <c r="Q4158" s="217"/>
      <c r="R4158" s="218"/>
      <c r="S4158" s="219">
        <f t="shared" si="1325"/>
        <v>0</v>
      </c>
      <c r="T4158" s="220">
        <f t="shared" si="1326"/>
        <v>0</v>
      </c>
      <c r="U4158" s="214">
        <f t="shared" si="1323"/>
        <v>0</v>
      </c>
      <c r="W4158" s="221"/>
      <c r="X4158" s="222"/>
      <c r="Y4158" s="222"/>
      <c r="Z4158" s="223"/>
      <c r="AA4158" s="222"/>
      <c r="AB4158" s="224"/>
      <c r="AC4158" s="225"/>
      <c r="AD4158" s="2">
        <f t="shared" si="1310"/>
        <v>0</v>
      </c>
      <c r="AE4158" s="2">
        <f t="shared" si="1311"/>
        <v>0</v>
      </c>
      <c r="AF4158" s="226"/>
      <c r="AG4158" s="219">
        <f t="shared" si="1315"/>
        <v>0</v>
      </c>
      <c r="AH4158" s="234">
        <f t="shared" si="1316"/>
        <v>0</v>
      </c>
      <c r="AI4158" s="214">
        <f t="shared" si="1324"/>
        <v>0</v>
      </c>
      <c r="AK4158" s="229">
        <f t="shared" si="1317"/>
        <v>0</v>
      </c>
      <c r="AL4158" s="226"/>
      <c r="AM4158" s="15"/>
      <c r="AN4158" s="232" t="e">
        <f t="shared" si="1318"/>
        <v>#DIV/0!</v>
      </c>
      <c r="AO4158" s="214">
        <f t="shared" si="1312"/>
        <v>0</v>
      </c>
      <c r="AQ4158" s="210"/>
      <c r="AR4158" s="231"/>
      <c r="AS4158" s="15"/>
      <c r="AT4158" s="232">
        <f t="shared" si="1319"/>
        <v>0</v>
      </c>
      <c r="AU4158" s="235">
        <f t="shared" si="1320"/>
        <v>0</v>
      </c>
      <c r="AY4158" s="210"/>
      <c r="AZ4158" s="231"/>
      <c r="BA4158" s="15"/>
      <c r="BB4158" s="232">
        <f t="shared" si="1309"/>
        <v>0</v>
      </c>
      <c r="BC4158" s="235">
        <f t="shared" si="1321"/>
        <v>0</v>
      </c>
      <c r="BG4158" s="210"/>
      <c r="BH4158" s="231"/>
      <c r="BI4158" s="15"/>
      <c r="BJ4158" s="232">
        <f t="shared" si="1313"/>
        <v>0</v>
      </c>
      <c r="BK4158" s="235">
        <f t="shared" si="1322"/>
        <v>0</v>
      </c>
      <c r="BM4158" s="109">
        <f t="shared" si="1314"/>
        <v>-6.3977204417887625</v>
      </c>
      <c r="BN4158" s="213"/>
      <c r="BR4158" s="228"/>
      <c r="BS4158" s="311"/>
      <c r="BT4158" s="3"/>
      <c r="BU4158" s="213"/>
      <c r="BV4158" s="213"/>
      <c r="BW4158" s="291"/>
    </row>
    <row r="4159" spans="1:75" x14ac:dyDescent="0.2">
      <c r="A4159" s="210"/>
      <c r="B4159" s="211"/>
      <c r="C4159" s="848" t="str">
        <f ca="1">IF(ISERR(AVERAGE(INDIRECT("B"&amp;(ROW()-INT($B$1/2))):INDIRECT("B"&amp;(ROW()+INT($B$1/2))))),"",AVERAGE(INDIRECT("B"&amp;(ROW()-INT($B$1/2))):INDIRECT("B"&amp;(ROW()+INT($B$1/2)))))</f>
        <v/>
      </c>
      <c r="D4159" s="848">
        <f t="shared" si="1308"/>
        <v>0</v>
      </c>
      <c r="E4159" s="275"/>
      <c r="F4159" s="15"/>
      <c r="G4159" s="3"/>
      <c r="H4159" s="3"/>
      <c r="I4159" s="3"/>
      <c r="J4159" s="3"/>
      <c r="K4159" s="3"/>
      <c r="L4159" s="554"/>
      <c r="M4159" s="545"/>
      <c r="N4159" s="546"/>
      <c r="O4159" s="5"/>
      <c r="P4159" s="216"/>
      <c r="Q4159" s="217"/>
      <c r="R4159" s="218"/>
      <c r="S4159" s="219">
        <f t="shared" si="1325"/>
        <v>0</v>
      </c>
      <c r="T4159" s="220">
        <f t="shared" si="1326"/>
        <v>0</v>
      </c>
      <c r="U4159" s="214">
        <f t="shared" si="1323"/>
        <v>0</v>
      </c>
      <c r="W4159" s="221"/>
      <c r="X4159" s="222"/>
      <c r="Y4159" s="222"/>
      <c r="Z4159" s="223"/>
      <c r="AA4159" s="222"/>
      <c r="AB4159" s="224"/>
      <c r="AC4159" s="225"/>
      <c r="AD4159" s="2">
        <f t="shared" si="1310"/>
        <v>0</v>
      </c>
      <c r="AE4159" s="2">
        <f t="shared" si="1311"/>
        <v>0</v>
      </c>
      <c r="AF4159" s="226"/>
      <c r="AG4159" s="219">
        <f t="shared" si="1315"/>
        <v>0</v>
      </c>
      <c r="AH4159" s="234">
        <f t="shared" si="1316"/>
        <v>0</v>
      </c>
      <c r="AI4159" s="214">
        <f t="shared" si="1324"/>
        <v>0</v>
      </c>
      <c r="AK4159" s="229">
        <f t="shared" si="1317"/>
        <v>0</v>
      </c>
      <c r="AL4159" s="226"/>
      <c r="AM4159" s="15"/>
      <c r="AN4159" s="232" t="e">
        <f t="shared" si="1318"/>
        <v>#DIV/0!</v>
      </c>
      <c r="AO4159" s="214">
        <f t="shared" si="1312"/>
        <v>0</v>
      </c>
      <c r="AQ4159" s="210"/>
      <c r="AR4159" s="231"/>
      <c r="AS4159" s="15"/>
      <c r="AT4159" s="232">
        <f t="shared" si="1319"/>
        <v>0</v>
      </c>
      <c r="AU4159" s="235">
        <f t="shared" si="1320"/>
        <v>0</v>
      </c>
      <c r="AY4159" s="210"/>
      <c r="AZ4159" s="231"/>
      <c r="BA4159" s="15"/>
      <c r="BB4159" s="232">
        <f t="shared" si="1309"/>
        <v>0</v>
      </c>
      <c r="BC4159" s="235">
        <f t="shared" si="1321"/>
        <v>0</v>
      </c>
      <c r="BG4159" s="210"/>
      <c r="BH4159" s="231"/>
      <c r="BI4159" s="15"/>
      <c r="BJ4159" s="232">
        <f t="shared" si="1313"/>
        <v>0</v>
      </c>
      <c r="BK4159" s="235">
        <f t="shared" si="1322"/>
        <v>0</v>
      </c>
      <c r="BM4159" s="109">
        <f t="shared" si="1314"/>
        <v>-6.3995527792864992</v>
      </c>
      <c r="BN4159" s="213"/>
      <c r="BR4159" s="228"/>
      <c r="BS4159" s="311"/>
      <c r="BT4159" s="3"/>
      <c r="BU4159" s="213"/>
      <c r="BV4159" s="213"/>
      <c r="BW4159" s="291"/>
    </row>
    <row r="4160" spans="1:75" x14ac:dyDescent="0.2">
      <c r="A4160" s="210"/>
      <c r="B4160" s="211"/>
      <c r="C4160" s="848" t="str">
        <f ca="1">IF(ISERR(AVERAGE(INDIRECT("B"&amp;(ROW()-INT($B$1/2))):INDIRECT("B"&amp;(ROW()+INT($B$1/2))))),"",AVERAGE(INDIRECT("B"&amp;(ROW()-INT($B$1/2))):INDIRECT("B"&amp;(ROW()+INT($B$1/2)))))</f>
        <v/>
      </c>
      <c r="D4160" s="848">
        <f t="shared" si="1308"/>
        <v>0</v>
      </c>
      <c r="E4160" s="275"/>
      <c r="F4160" s="15"/>
      <c r="G4160" s="3"/>
      <c r="H4160" s="3"/>
      <c r="I4160" s="3"/>
      <c r="J4160" s="3"/>
      <c r="K4160" s="3"/>
      <c r="L4160" s="554"/>
      <c r="M4160" s="545"/>
      <c r="N4160" s="546"/>
      <c r="O4160" s="5"/>
      <c r="P4160" s="216"/>
      <c r="Q4160" s="217"/>
      <c r="R4160" s="218"/>
      <c r="S4160" s="219">
        <f t="shared" si="1325"/>
        <v>0</v>
      </c>
      <c r="T4160" s="220">
        <f t="shared" si="1326"/>
        <v>0</v>
      </c>
      <c r="U4160" s="214">
        <f t="shared" si="1323"/>
        <v>0</v>
      </c>
      <c r="W4160" s="221"/>
      <c r="X4160" s="222"/>
      <c r="Y4160" s="222"/>
      <c r="Z4160" s="223"/>
      <c r="AA4160" s="222"/>
      <c r="AB4160" s="224"/>
      <c r="AC4160" s="225"/>
      <c r="AD4160" s="2">
        <f t="shared" si="1310"/>
        <v>0</v>
      </c>
      <c r="AE4160" s="2">
        <f t="shared" si="1311"/>
        <v>0</v>
      </c>
      <c r="AF4160" s="226"/>
      <c r="AG4160" s="219">
        <f t="shared" si="1315"/>
        <v>0</v>
      </c>
      <c r="AH4160" s="234">
        <f t="shared" si="1316"/>
        <v>0</v>
      </c>
      <c r="AI4160" s="214">
        <f t="shared" si="1324"/>
        <v>0</v>
      </c>
      <c r="AK4160" s="229">
        <f t="shared" si="1317"/>
        <v>0</v>
      </c>
      <c r="AL4160" s="226"/>
      <c r="AM4160" s="15"/>
      <c r="AN4160" s="232" t="e">
        <f t="shared" si="1318"/>
        <v>#DIV/0!</v>
      </c>
      <c r="AO4160" s="214">
        <f t="shared" si="1312"/>
        <v>0</v>
      </c>
      <c r="AQ4160" s="210"/>
      <c r="AR4160" s="231"/>
      <c r="AS4160" s="15"/>
      <c r="AT4160" s="232">
        <f t="shared" si="1319"/>
        <v>0</v>
      </c>
      <c r="AU4160" s="235">
        <f t="shared" si="1320"/>
        <v>0</v>
      </c>
      <c r="AY4160" s="210"/>
      <c r="AZ4160" s="231"/>
      <c r="BA4160" s="15"/>
      <c r="BB4160" s="232">
        <f t="shared" si="1309"/>
        <v>0</v>
      </c>
      <c r="BC4160" s="235">
        <f t="shared" si="1321"/>
        <v>0</v>
      </c>
      <c r="BG4160" s="210"/>
      <c r="BH4160" s="231"/>
      <c r="BI4160" s="15"/>
      <c r="BJ4160" s="232">
        <f t="shared" si="1313"/>
        <v>0</v>
      </c>
      <c r="BK4160" s="235">
        <f t="shared" si="1322"/>
        <v>0</v>
      </c>
      <c r="BM4160" s="109">
        <f t="shared" si="1314"/>
        <v>-6.4013851167842359</v>
      </c>
      <c r="BN4160" s="213"/>
      <c r="BR4160" s="228"/>
      <c r="BS4160" s="311"/>
      <c r="BT4160" s="3"/>
      <c r="BU4160" s="213"/>
      <c r="BV4160" s="213"/>
      <c r="BW4160" s="291"/>
    </row>
    <row r="4161" spans="1:75" x14ac:dyDescent="0.2">
      <c r="A4161" s="210"/>
      <c r="B4161" s="211"/>
      <c r="C4161" s="848" t="str">
        <f ca="1">IF(ISERR(AVERAGE(INDIRECT("B"&amp;(ROW()-INT($B$1/2))):INDIRECT("B"&amp;(ROW()+INT($B$1/2))))),"",AVERAGE(INDIRECT("B"&amp;(ROW()-INT($B$1/2))):INDIRECT("B"&amp;(ROW()+INT($B$1/2)))))</f>
        <v/>
      </c>
      <c r="D4161" s="848">
        <f t="shared" ref="D4161:D4224" si="1327">A4161-A4160</f>
        <v>0</v>
      </c>
      <c r="E4161" s="275"/>
      <c r="F4161" s="15"/>
      <c r="G4161" s="3"/>
      <c r="H4161" s="3"/>
      <c r="I4161" s="3"/>
      <c r="J4161" s="3"/>
      <c r="K4161" s="3"/>
      <c r="L4161" s="554"/>
      <c r="M4161" s="545"/>
      <c r="N4161" s="546"/>
      <c r="O4161" s="5"/>
      <c r="P4161" s="216"/>
      <c r="Q4161" s="217"/>
      <c r="R4161" s="218"/>
      <c r="S4161" s="219">
        <f t="shared" si="1325"/>
        <v>0</v>
      </c>
      <c r="T4161" s="220">
        <f t="shared" si="1326"/>
        <v>0</v>
      </c>
      <c r="U4161" s="214">
        <f t="shared" si="1323"/>
        <v>0</v>
      </c>
      <c r="W4161" s="221"/>
      <c r="X4161" s="222"/>
      <c r="Y4161" s="222"/>
      <c r="Z4161" s="223"/>
      <c r="AA4161" s="222"/>
      <c r="AB4161" s="224"/>
      <c r="AC4161" s="225"/>
      <c r="AD4161" s="2">
        <f t="shared" si="1310"/>
        <v>0</v>
      </c>
      <c r="AE4161" s="2">
        <f t="shared" si="1311"/>
        <v>0</v>
      </c>
      <c r="AF4161" s="226"/>
      <c r="AG4161" s="219">
        <f t="shared" si="1315"/>
        <v>0</v>
      </c>
      <c r="AH4161" s="234">
        <f t="shared" si="1316"/>
        <v>0</v>
      </c>
      <c r="AI4161" s="214">
        <f t="shared" si="1324"/>
        <v>0</v>
      </c>
      <c r="AK4161" s="229">
        <f t="shared" si="1317"/>
        <v>0</v>
      </c>
      <c r="AL4161" s="226"/>
      <c r="AM4161" s="15"/>
      <c r="AN4161" s="232" t="e">
        <f t="shared" si="1318"/>
        <v>#DIV/0!</v>
      </c>
      <c r="AO4161" s="214">
        <f t="shared" si="1312"/>
        <v>0</v>
      </c>
      <c r="AQ4161" s="210"/>
      <c r="AR4161" s="231"/>
      <c r="AS4161" s="15"/>
      <c r="AT4161" s="232">
        <f t="shared" si="1319"/>
        <v>0</v>
      </c>
      <c r="AU4161" s="235">
        <f t="shared" si="1320"/>
        <v>0</v>
      </c>
      <c r="AY4161" s="210"/>
      <c r="AZ4161" s="231"/>
      <c r="BA4161" s="15"/>
      <c r="BB4161" s="232">
        <f t="shared" si="1309"/>
        <v>0</v>
      </c>
      <c r="BC4161" s="235">
        <f t="shared" si="1321"/>
        <v>0</v>
      </c>
      <c r="BG4161" s="210"/>
      <c r="BH4161" s="231"/>
      <c r="BI4161" s="15"/>
      <c r="BJ4161" s="232">
        <f t="shared" si="1313"/>
        <v>0</v>
      </c>
      <c r="BK4161" s="235">
        <f t="shared" si="1322"/>
        <v>0</v>
      </c>
      <c r="BM4161" s="109">
        <f t="shared" si="1314"/>
        <v>-6.4032174542819726</v>
      </c>
      <c r="BN4161" s="213"/>
      <c r="BR4161" s="228"/>
      <c r="BS4161" s="311"/>
      <c r="BT4161" s="3"/>
      <c r="BU4161" s="213"/>
      <c r="BV4161" s="213"/>
      <c r="BW4161" s="291"/>
    </row>
    <row r="4162" spans="1:75" x14ac:dyDescent="0.2">
      <c r="A4162" s="210"/>
      <c r="B4162" s="211"/>
      <c r="C4162" s="848" t="str">
        <f ca="1">IF(ISERR(AVERAGE(INDIRECT("B"&amp;(ROW()-INT($B$1/2))):INDIRECT("B"&amp;(ROW()+INT($B$1/2))))),"",AVERAGE(INDIRECT("B"&amp;(ROW()-INT($B$1/2))):INDIRECT("B"&amp;(ROW()+INT($B$1/2)))))</f>
        <v/>
      </c>
      <c r="D4162" s="848">
        <f t="shared" si="1327"/>
        <v>0</v>
      </c>
      <c r="E4162" s="275"/>
      <c r="F4162" s="15"/>
      <c r="G4162" s="3"/>
      <c r="H4162" s="3"/>
      <c r="I4162" s="3"/>
      <c r="J4162" s="3"/>
      <c r="K4162" s="3"/>
      <c r="L4162" s="554"/>
      <c r="M4162" s="545"/>
      <c r="N4162" s="546"/>
      <c r="O4162" s="5"/>
      <c r="P4162" s="216"/>
      <c r="Q4162" s="217"/>
      <c r="R4162" s="218"/>
      <c r="S4162" s="219">
        <f t="shared" si="1325"/>
        <v>0</v>
      </c>
      <c r="T4162" s="220">
        <f t="shared" si="1326"/>
        <v>0</v>
      </c>
      <c r="U4162" s="214">
        <f t="shared" si="1323"/>
        <v>0</v>
      </c>
      <c r="W4162" s="221"/>
      <c r="X4162" s="222"/>
      <c r="Y4162" s="222"/>
      <c r="Z4162" s="223"/>
      <c r="AA4162" s="222"/>
      <c r="AB4162" s="224"/>
      <c r="AC4162" s="225"/>
      <c r="AD4162" s="2">
        <f t="shared" si="1310"/>
        <v>0</v>
      </c>
      <c r="AE4162" s="2">
        <f t="shared" si="1311"/>
        <v>0</v>
      </c>
      <c r="AF4162" s="226"/>
      <c r="AG4162" s="219">
        <f t="shared" si="1315"/>
        <v>0</v>
      </c>
      <c r="AH4162" s="234">
        <f t="shared" si="1316"/>
        <v>0</v>
      </c>
      <c r="AI4162" s="214">
        <f t="shared" si="1324"/>
        <v>0</v>
      </c>
      <c r="AK4162" s="229">
        <f t="shared" si="1317"/>
        <v>0</v>
      </c>
      <c r="AL4162" s="226"/>
      <c r="AM4162" s="15"/>
      <c r="AN4162" s="232" t="e">
        <f t="shared" si="1318"/>
        <v>#DIV/0!</v>
      </c>
      <c r="AO4162" s="214">
        <f t="shared" si="1312"/>
        <v>0</v>
      </c>
      <c r="AQ4162" s="210"/>
      <c r="AR4162" s="231"/>
      <c r="AS4162" s="15"/>
      <c r="AT4162" s="232">
        <f t="shared" si="1319"/>
        <v>0</v>
      </c>
      <c r="AU4162" s="235">
        <f t="shared" si="1320"/>
        <v>0</v>
      </c>
      <c r="AY4162" s="210"/>
      <c r="AZ4162" s="231"/>
      <c r="BA4162" s="15"/>
      <c r="BB4162" s="232">
        <f t="shared" si="1309"/>
        <v>0</v>
      </c>
      <c r="BC4162" s="235">
        <f t="shared" si="1321"/>
        <v>0</v>
      </c>
      <c r="BG4162" s="210"/>
      <c r="BH4162" s="231"/>
      <c r="BI4162" s="15"/>
      <c r="BJ4162" s="232">
        <f t="shared" si="1313"/>
        <v>0</v>
      </c>
      <c r="BK4162" s="235">
        <f t="shared" si="1322"/>
        <v>0</v>
      </c>
      <c r="BM4162" s="109">
        <f t="shared" si="1314"/>
        <v>-6.4050497917797093</v>
      </c>
      <c r="BN4162" s="213"/>
      <c r="BR4162" s="228"/>
      <c r="BS4162" s="311"/>
      <c r="BT4162" s="3"/>
      <c r="BU4162" s="213"/>
      <c r="BV4162" s="213"/>
      <c r="BW4162" s="291"/>
    </row>
    <row r="4163" spans="1:75" x14ac:dyDescent="0.2">
      <c r="A4163" s="210"/>
      <c r="B4163" s="211"/>
      <c r="C4163" s="848" t="str">
        <f ca="1">IF(ISERR(AVERAGE(INDIRECT("B"&amp;(ROW()-INT($B$1/2))):INDIRECT("B"&amp;(ROW()+INT($B$1/2))))),"",AVERAGE(INDIRECT("B"&amp;(ROW()-INT($B$1/2))):INDIRECT("B"&amp;(ROW()+INT($B$1/2)))))</f>
        <v/>
      </c>
      <c r="D4163" s="848">
        <f t="shared" si="1327"/>
        <v>0</v>
      </c>
      <c r="E4163" s="275"/>
      <c r="F4163" s="15"/>
      <c r="G4163" s="3"/>
      <c r="H4163" s="3"/>
      <c r="I4163" s="3"/>
      <c r="J4163" s="3"/>
      <c r="K4163" s="3"/>
      <c r="L4163" s="554"/>
      <c r="M4163" s="545"/>
      <c r="N4163" s="546"/>
      <c r="O4163" s="5"/>
      <c r="P4163" s="216"/>
      <c r="Q4163" s="217"/>
      <c r="R4163" s="218"/>
      <c r="S4163" s="219">
        <f t="shared" si="1325"/>
        <v>0</v>
      </c>
      <c r="T4163" s="220">
        <f t="shared" si="1326"/>
        <v>0</v>
      </c>
      <c r="U4163" s="214">
        <f t="shared" si="1323"/>
        <v>0</v>
      </c>
      <c r="W4163" s="221"/>
      <c r="X4163" s="222"/>
      <c r="Y4163" s="222"/>
      <c r="Z4163" s="223"/>
      <c r="AA4163" s="222"/>
      <c r="AB4163" s="224"/>
      <c r="AC4163" s="225"/>
      <c r="AD4163" s="2">
        <f t="shared" si="1310"/>
        <v>0</v>
      </c>
      <c r="AE4163" s="2">
        <f t="shared" si="1311"/>
        <v>0</v>
      </c>
      <c r="AF4163" s="226"/>
      <c r="AG4163" s="219">
        <f t="shared" si="1315"/>
        <v>0</v>
      </c>
      <c r="AH4163" s="234">
        <f t="shared" si="1316"/>
        <v>0</v>
      </c>
      <c r="AI4163" s="214">
        <f t="shared" si="1324"/>
        <v>0</v>
      </c>
      <c r="AK4163" s="229">
        <f t="shared" si="1317"/>
        <v>0</v>
      </c>
      <c r="AL4163" s="226"/>
      <c r="AM4163" s="15"/>
      <c r="AN4163" s="232" t="e">
        <f t="shared" si="1318"/>
        <v>#DIV/0!</v>
      </c>
      <c r="AO4163" s="214">
        <f t="shared" si="1312"/>
        <v>0</v>
      </c>
      <c r="AQ4163" s="210"/>
      <c r="AR4163" s="231"/>
      <c r="AS4163" s="15"/>
      <c r="AT4163" s="232">
        <f t="shared" si="1319"/>
        <v>0</v>
      </c>
      <c r="AU4163" s="235">
        <f t="shared" si="1320"/>
        <v>0</v>
      </c>
      <c r="AY4163" s="210"/>
      <c r="AZ4163" s="231"/>
      <c r="BA4163" s="15"/>
      <c r="BB4163" s="232">
        <f t="shared" si="1309"/>
        <v>0</v>
      </c>
      <c r="BC4163" s="235">
        <f t="shared" si="1321"/>
        <v>0</v>
      </c>
      <c r="BG4163" s="210"/>
      <c r="BH4163" s="231"/>
      <c r="BI4163" s="15"/>
      <c r="BJ4163" s="232">
        <f t="shared" si="1313"/>
        <v>0</v>
      </c>
      <c r="BK4163" s="235">
        <f t="shared" si="1322"/>
        <v>0</v>
      </c>
      <c r="BM4163" s="109">
        <f t="shared" si="1314"/>
        <v>-6.406882129277446</v>
      </c>
      <c r="BN4163" s="213"/>
      <c r="BR4163" s="228"/>
      <c r="BS4163" s="311"/>
      <c r="BT4163" s="3"/>
      <c r="BU4163" s="213"/>
      <c r="BV4163" s="213"/>
      <c r="BW4163" s="291"/>
    </row>
    <row r="4164" spans="1:75" x14ac:dyDescent="0.2">
      <c r="A4164" s="210"/>
      <c r="B4164" s="211"/>
      <c r="C4164" s="848" t="str">
        <f ca="1">IF(ISERR(AVERAGE(INDIRECT("B"&amp;(ROW()-INT($B$1/2))):INDIRECT("B"&amp;(ROW()+INT($B$1/2))))),"",AVERAGE(INDIRECT("B"&amp;(ROW()-INT($B$1/2))):INDIRECT("B"&amp;(ROW()+INT($B$1/2)))))</f>
        <v/>
      </c>
      <c r="D4164" s="848">
        <f t="shared" si="1327"/>
        <v>0</v>
      </c>
      <c r="E4164" s="275"/>
      <c r="F4164" s="15"/>
      <c r="G4164" s="3"/>
      <c r="H4164" s="3"/>
      <c r="I4164" s="3"/>
      <c r="J4164" s="3"/>
      <c r="K4164" s="3"/>
      <c r="L4164" s="554"/>
      <c r="M4164" s="545"/>
      <c r="N4164" s="546"/>
      <c r="O4164" s="5"/>
      <c r="P4164" s="216"/>
      <c r="Q4164" s="217"/>
      <c r="R4164" s="218"/>
      <c r="S4164" s="219">
        <f t="shared" si="1325"/>
        <v>0</v>
      </c>
      <c r="T4164" s="220">
        <f t="shared" si="1326"/>
        <v>0</v>
      </c>
      <c r="U4164" s="214">
        <f t="shared" si="1323"/>
        <v>0</v>
      </c>
      <c r="W4164" s="221"/>
      <c r="X4164" s="222"/>
      <c r="Y4164" s="222"/>
      <c r="Z4164" s="223"/>
      <c r="AA4164" s="222"/>
      <c r="AB4164" s="224"/>
      <c r="AC4164" s="225"/>
      <c r="AD4164" s="2">
        <f t="shared" si="1310"/>
        <v>0</v>
      </c>
      <c r="AE4164" s="2">
        <f t="shared" si="1311"/>
        <v>0</v>
      </c>
      <c r="AF4164" s="226"/>
      <c r="AG4164" s="219">
        <f t="shared" si="1315"/>
        <v>0</v>
      </c>
      <c r="AH4164" s="234">
        <f t="shared" si="1316"/>
        <v>0</v>
      </c>
      <c r="AI4164" s="214">
        <f t="shared" si="1324"/>
        <v>0</v>
      </c>
      <c r="AK4164" s="229">
        <f t="shared" si="1317"/>
        <v>0</v>
      </c>
      <c r="AL4164" s="226"/>
      <c r="AM4164" s="15"/>
      <c r="AN4164" s="232" t="e">
        <f t="shared" si="1318"/>
        <v>#DIV/0!</v>
      </c>
      <c r="AO4164" s="214">
        <f t="shared" si="1312"/>
        <v>0</v>
      </c>
      <c r="AQ4164" s="210"/>
      <c r="AR4164" s="231"/>
      <c r="AS4164" s="15"/>
      <c r="AT4164" s="232">
        <f t="shared" si="1319"/>
        <v>0</v>
      </c>
      <c r="AU4164" s="235">
        <f t="shared" si="1320"/>
        <v>0</v>
      </c>
      <c r="AY4164" s="210"/>
      <c r="AZ4164" s="231"/>
      <c r="BA4164" s="15"/>
      <c r="BB4164" s="232">
        <f t="shared" ref="BB4164:BB4227" si="1328">IF(AY4164&gt;0,(26.3/MAX($AY$4:$AY$4600))*AY4164,0)</f>
        <v>0</v>
      </c>
      <c r="BC4164" s="235">
        <f t="shared" si="1321"/>
        <v>0</v>
      </c>
      <c r="BG4164" s="210"/>
      <c r="BH4164" s="231"/>
      <c r="BI4164" s="15"/>
      <c r="BJ4164" s="232">
        <f t="shared" si="1313"/>
        <v>0</v>
      </c>
      <c r="BK4164" s="235">
        <f t="shared" si="1322"/>
        <v>0</v>
      </c>
      <c r="BM4164" s="109">
        <f t="shared" si="1314"/>
        <v>-6.4087144667751827</v>
      </c>
      <c r="BN4164" s="213"/>
      <c r="BR4164" s="228"/>
      <c r="BS4164" s="311"/>
      <c r="BT4164" s="3"/>
      <c r="BU4164" s="213"/>
      <c r="BV4164" s="213"/>
      <c r="BW4164" s="291"/>
    </row>
    <row r="4165" spans="1:75" x14ac:dyDescent="0.2">
      <c r="A4165" s="210"/>
      <c r="B4165" s="211"/>
      <c r="C4165" s="848" t="str">
        <f ca="1">IF(ISERR(AVERAGE(INDIRECT("B"&amp;(ROW()-INT($B$1/2))):INDIRECT("B"&amp;(ROW()+INT($B$1/2))))),"",AVERAGE(INDIRECT("B"&amp;(ROW()-INT($B$1/2))):INDIRECT("B"&amp;(ROW()+INT($B$1/2)))))</f>
        <v/>
      </c>
      <c r="D4165" s="848">
        <f t="shared" si="1327"/>
        <v>0</v>
      </c>
      <c r="E4165" s="275"/>
      <c r="F4165" s="15"/>
      <c r="G4165" s="3"/>
      <c r="H4165" s="3"/>
      <c r="I4165" s="3"/>
      <c r="J4165" s="3"/>
      <c r="K4165" s="3"/>
      <c r="L4165" s="554"/>
      <c r="M4165" s="545"/>
      <c r="N4165" s="546"/>
      <c r="O4165" s="5"/>
      <c r="P4165" s="216"/>
      <c r="Q4165" s="217"/>
      <c r="R4165" s="218"/>
      <c r="S4165" s="219">
        <f t="shared" si="1325"/>
        <v>0</v>
      </c>
      <c r="T4165" s="220">
        <f t="shared" si="1326"/>
        <v>0</v>
      </c>
      <c r="U4165" s="214">
        <f t="shared" si="1323"/>
        <v>0</v>
      </c>
      <c r="W4165" s="221"/>
      <c r="X4165" s="222"/>
      <c r="Y4165" s="222"/>
      <c r="Z4165" s="223"/>
      <c r="AA4165" s="222"/>
      <c r="AB4165" s="224"/>
      <c r="AC4165" s="225"/>
      <c r="AD4165" s="2">
        <f t="shared" ref="AD4165:AD4228" si="1329">IF(W4165&lt;0,W4165-X4165/60-Y4165/3600,W4165+X4165/60+Y4165/3600)</f>
        <v>0</v>
      </c>
      <c r="AE4165" s="2">
        <f t="shared" ref="AE4165:AE4228" si="1330">IF(Z4165&lt;0,Z4165-AA4165/60-AB4165/3600,Z4165+AA4165/60+AB4165/3600)</f>
        <v>0</v>
      </c>
      <c r="AF4165" s="226"/>
      <c r="AG4165" s="219">
        <f t="shared" si="1315"/>
        <v>0</v>
      </c>
      <c r="AH4165" s="234">
        <f t="shared" si="1316"/>
        <v>0</v>
      </c>
      <c r="AI4165" s="214">
        <f t="shared" si="1324"/>
        <v>0</v>
      </c>
      <c r="AK4165" s="229">
        <f t="shared" si="1317"/>
        <v>0</v>
      </c>
      <c r="AL4165" s="226"/>
      <c r="AM4165" s="15"/>
      <c r="AN4165" s="232" t="e">
        <f t="shared" si="1318"/>
        <v>#DIV/0!</v>
      </c>
      <c r="AO4165" s="214">
        <f t="shared" ref="AO4165:AO4228" si="1331">AL4165*3.28084</f>
        <v>0</v>
      </c>
      <c r="AQ4165" s="210"/>
      <c r="AR4165" s="231"/>
      <c r="AS4165" s="15"/>
      <c r="AT4165" s="232">
        <f t="shared" si="1319"/>
        <v>0</v>
      </c>
      <c r="AU4165" s="235">
        <f t="shared" si="1320"/>
        <v>0</v>
      </c>
      <c r="AY4165" s="210"/>
      <c r="AZ4165" s="231"/>
      <c r="BA4165" s="15"/>
      <c r="BB4165" s="232">
        <f t="shared" si="1328"/>
        <v>0</v>
      </c>
      <c r="BC4165" s="235">
        <f t="shared" si="1321"/>
        <v>0</v>
      </c>
      <c r="BG4165" s="210"/>
      <c r="BH4165" s="231"/>
      <c r="BI4165" s="15"/>
      <c r="BJ4165" s="232">
        <f t="shared" ref="BJ4165:BJ4228" si="1332">BG4165</f>
        <v>0</v>
      </c>
      <c r="BK4165" s="235">
        <f t="shared" si="1322"/>
        <v>0</v>
      </c>
      <c r="BM4165" s="109">
        <f t="shared" ref="BM4165:BM4228" si="1333">BM4164+$BQ$14</f>
        <v>-6.4105468042729195</v>
      </c>
      <c r="BN4165" s="213"/>
      <c r="BR4165" s="228"/>
      <c r="BS4165" s="311"/>
      <c r="BT4165" s="3"/>
      <c r="BU4165" s="213"/>
      <c r="BV4165" s="213"/>
      <c r="BW4165" s="291"/>
    </row>
    <row r="4166" spans="1:75" x14ac:dyDescent="0.2">
      <c r="A4166" s="210"/>
      <c r="B4166" s="211"/>
      <c r="C4166" s="848" t="str">
        <f ca="1">IF(ISERR(AVERAGE(INDIRECT("B"&amp;(ROW()-INT($B$1/2))):INDIRECT("B"&amp;(ROW()+INT($B$1/2))))),"",AVERAGE(INDIRECT("B"&amp;(ROW()-INT($B$1/2))):INDIRECT("B"&amp;(ROW()+INT($B$1/2)))))</f>
        <v/>
      </c>
      <c r="D4166" s="848">
        <f t="shared" si="1327"/>
        <v>0</v>
      </c>
      <c r="E4166" s="275"/>
      <c r="F4166" s="15"/>
      <c r="G4166" s="3"/>
      <c r="H4166" s="3"/>
      <c r="I4166" s="3"/>
      <c r="J4166" s="3"/>
      <c r="K4166" s="3"/>
      <c r="L4166" s="554"/>
      <c r="M4166" s="545"/>
      <c r="N4166" s="546"/>
      <c r="O4166" s="5"/>
      <c r="P4166" s="216"/>
      <c r="Q4166" s="217"/>
      <c r="R4166" s="218"/>
      <c r="S4166" s="219">
        <f t="shared" si="1325"/>
        <v>0</v>
      </c>
      <c r="T4166" s="220">
        <f t="shared" si="1326"/>
        <v>0</v>
      </c>
      <c r="U4166" s="214">
        <f t="shared" si="1323"/>
        <v>0</v>
      </c>
      <c r="W4166" s="221"/>
      <c r="X4166" s="222"/>
      <c r="Y4166" s="222"/>
      <c r="Z4166" s="223"/>
      <c r="AA4166" s="222"/>
      <c r="AB4166" s="224"/>
      <c r="AC4166" s="225"/>
      <c r="AD4166" s="2">
        <f t="shared" si="1329"/>
        <v>0</v>
      </c>
      <c r="AE4166" s="2">
        <f t="shared" si="1330"/>
        <v>0</v>
      </c>
      <c r="AF4166" s="226"/>
      <c r="AG4166" s="219">
        <f t="shared" ref="AG4166:AG4229" si="1334">AG4165+IF(AD4166&lt;&gt;0,1.852*60*1000*((ACOS((SIN((AD4165/180)*PI()))*(SIN((AD4166/180)*PI()))+(COS((AD4165/180)*PI()))*(COS((AD4166/180)*PI()))*(COS((AE4166/180)*PI()-(AE4165/180)*PI())))/PI())*180),0)</f>
        <v>0</v>
      </c>
      <c r="AH4166" s="234">
        <f t="shared" ref="AH4166:AH4229" si="1335">AH4165+IF(AD4166&lt;&gt;0,1.852*60*0.6213712*((ACOS((SIN((AD4165/180)*PI()))*(SIN((AD4166/180)*PI()))+(COS((AD4165/180)*PI()))*(COS((AD4166/180)*PI()))*(COS((AE4166/180)*PI()-(AE4165/180)*PI())))/PI())*180),0)</f>
        <v>0</v>
      </c>
      <c r="AI4166" s="214">
        <f t="shared" si="1324"/>
        <v>0</v>
      </c>
      <c r="AK4166" s="229">
        <f t="shared" ref="AK4166:AK4229" si="1336">IF(AL4166&gt;0,AK4165+$AO$1,0)</f>
        <v>0</v>
      </c>
      <c r="AL4166" s="226"/>
      <c r="AM4166" s="15"/>
      <c r="AN4166" s="232" t="e">
        <f t="shared" ref="AN4166:AN4229" si="1337">(42341.84/MAX(AK4166:AK8762))*AK4166*0.0006213712</f>
        <v>#DIV/0!</v>
      </c>
      <c r="AO4166" s="214">
        <f t="shared" si="1331"/>
        <v>0</v>
      </c>
      <c r="AQ4166" s="210"/>
      <c r="AR4166" s="231"/>
      <c r="AS4166" s="15"/>
      <c r="AT4166" s="232">
        <f t="shared" ref="AT4166:AT4229" si="1338">IF(AQ4166&gt;0,(26.3/(MAX($AQ$4:$AQ$4600)*0.0006213712))*AQ4166*0.0006213712,0)</f>
        <v>0</v>
      </c>
      <c r="AU4166" s="235">
        <f t="shared" ref="AU4166:AU4229" si="1339">(AR4166*3.28084)+(AW$4)</f>
        <v>0</v>
      </c>
      <c r="AY4166" s="210"/>
      <c r="AZ4166" s="231"/>
      <c r="BA4166" s="15"/>
      <c r="BB4166" s="232">
        <f t="shared" si="1328"/>
        <v>0</v>
      </c>
      <c r="BC4166" s="235">
        <f t="shared" ref="BC4166:BC4229" si="1340">AZ4166+BE$4</f>
        <v>0</v>
      </c>
      <c r="BG4166" s="210"/>
      <c r="BH4166" s="231"/>
      <c r="BI4166" s="15"/>
      <c r="BJ4166" s="232">
        <f t="shared" si="1332"/>
        <v>0</v>
      </c>
      <c r="BK4166" s="235">
        <f t="shared" ref="BK4166:BK4229" si="1341">BH4166*BM4166</f>
        <v>0</v>
      </c>
      <c r="BM4166" s="109">
        <f t="shared" si="1333"/>
        <v>-6.4123791417706562</v>
      </c>
      <c r="BN4166" s="213"/>
      <c r="BR4166" s="228"/>
      <c r="BS4166" s="311"/>
      <c r="BT4166" s="3"/>
      <c r="BU4166" s="213"/>
      <c r="BV4166" s="213"/>
      <c r="BW4166" s="291"/>
    </row>
    <row r="4167" spans="1:75" x14ac:dyDescent="0.2">
      <c r="A4167" s="210"/>
      <c r="B4167" s="211"/>
      <c r="C4167" s="848" t="str">
        <f ca="1">IF(ISERR(AVERAGE(INDIRECT("B"&amp;(ROW()-INT($B$1/2))):INDIRECT("B"&amp;(ROW()+INT($B$1/2))))),"",AVERAGE(INDIRECT("B"&amp;(ROW()-INT($B$1/2))):INDIRECT("B"&amp;(ROW()+INT($B$1/2)))))</f>
        <v/>
      </c>
      <c r="D4167" s="848">
        <f t="shared" si="1327"/>
        <v>0</v>
      </c>
      <c r="E4167" s="275"/>
      <c r="F4167" s="15"/>
      <c r="G4167" s="3"/>
      <c r="H4167" s="3"/>
      <c r="I4167" s="3"/>
      <c r="J4167" s="3"/>
      <c r="K4167" s="3"/>
      <c r="L4167" s="554"/>
      <c r="M4167" s="545"/>
      <c r="N4167" s="546"/>
      <c r="O4167" s="5"/>
      <c r="P4167" s="216"/>
      <c r="Q4167" s="217"/>
      <c r="R4167" s="218"/>
      <c r="S4167" s="219">
        <f t="shared" si="1325"/>
        <v>0</v>
      </c>
      <c r="T4167" s="220">
        <f t="shared" si="1326"/>
        <v>0</v>
      </c>
      <c r="U4167" s="214">
        <f t="shared" ref="U4167:U4230" si="1342">R4167*3.28084</f>
        <v>0</v>
      </c>
      <c r="W4167" s="221"/>
      <c r="X4167" s="222"/>
      <c r="Y4167" s="222"/>
      <c r="Z4167" s="223"/>
      <c r="AA4167" s="222"/>
      <c r="AB4167" s="224"/>
      <c r="AC4167" s="225"/>
      <c r="AD4167" s="2">
        <f t="shared" si="1329"/>
        <v>0</v>
      </c>
      <c r="AE4167" s="2">
        <f t="shared" si="1330"/>
        <v>0</v>
      </c>
      <c r="AF4167" s="226"/>
      <c r="AG4167" s="219">
        <f t="shared" si="1334"/>
        <v>0</v>
      </c>
      <c r="AH4167" s="234">
        <f t="shared" si="1335"/>
        <v>0</v>
      </c>
      <c r="AI4167" s="214">
        <f t="shared" ref="AI4167:AI4230" si="1343">AF4167*3.28084</f>
        <v>0</v>
      </c>
      <c r="AK4167" s="229">
        <f t="shared" si="1336"/>
        <v>0</v>
      </c>
      <c r="AL4167" s="226"/>
      <c r="AM4167" s="15"/>
      <c r="AN4167" s="232" t="e">
        <f t="shared" si="1337"/>
        <v>#DIV/0!</v>
      </c>
      <c r="AO4167" s="214">
        <f t="shared" si="1331"/>
        <v>0</v>
      </c>
      <c r="AQ4167" s="210"/>
      <c r="AR4167" s="231"/>
      <c r="AS4167" s="15"/>
      <c r="AT4167" s="232">
        <f t="shared" si="1338"/>
        <v>0</v>
      </c>
      <c r="AU4167" s="235">
        <f t="shared" si="1339"/>
        <v>0</v>
      </c>
      <c r="AY4167" s="210"/>
      <c r="AZ4167" s="231"/>
      <c r="BA4167" s="15"/>
      <c r="BB4167" s="232">
        <f t="shared" si="1328"/>
        <v>0</v>
      </c>
      <c r="BC4167" s="235">
        <f t="shared" si="1340"/>
        <v>0</v>
      </c>
      <c r="BG4167" s="210"/>
      <c r="BH4167" s="231"/>
      <c r="BI4167" s="15"/>
      <c r="BJ4167" s="232">
        <f t="shared" si="1332"/>
        <v>0</v>
      </c>
      <c r="BK4167" s="235">
        <f t="shared" si="1341"/>
        <v>0</v>
      </c>
      <c r="BM4167" s="109">
        <f t="shared" si="1333"/>
        <v>-6.4142114792683929</v>
      </c>
      <c r="BN4167" s="213"/>
      <c r="BR4167" s="228"/>
      <c r="BS4167" s="311"/>
      <c r="BT4167" s="3"/>
      <c r="BU4167" s="213"/>
      <c r="BV4167" s="213"/>
      <c r="BW4167" s="291"/>
    </row>
    <row r="4168" spans="1:75" x14ac:dyDescent="0.2">
      <c r="A4168" s="210"/>
      <c r="B4168" s="211"/>
      <c r="C4168" s="848" t="str">
        <f ca="1">IF(ISERR(AVERAGE(INDIRECT("B"&amp;(ROW()-INT($B$1/2))):INDIRECT("B"&amp;(ROW()+INT($B$1/2))))),"",AVERAGE(INDIRECT("B"&amp;(ROW()-INT($B$1/2))):INDIRECT("B"&amp;(ROW()+INT($B$1/2)))))</f>
        <v/>
      </c>
      <c r="D4168" s="848">
        <f t="shared" si="1327"/>
        <v>0</v>
      </c>
      <c r="E4168" s="275"/>
      <c r="F4168" s="15"/>
      <c r="G4168" s="3"/>
      <c r="H4168" s="3"/>
      <c r="I4168" s="3"/>
      <c r="J4168" s="3"/>
      <c r="K4168" s="3"/>
      <c r="L4168" s="554"/>
      <c r="M4168" s="545"/>
      <c r="N4168" s="546"/>
      <c r="O4168" s="5"/>
      <c r="P4168" s="216"/>
      <c r="Q4168" s="217"/>
      <c r="R4168" s="218"/>
      <c r="S4168" s="219">
        <f t="shared" si="1325"/>
        <v>0</v>
      </c>
      <c r="T4168" s="220">
        <f t="shared" si="1326"/>
        <v>0</v>
      </c>
      <c r="U4168" s="214">
        <f t="shared" si="1342"/>
        <v>0</v>
      </c>
      <c r="W4168" s="221"/>
      <c r="X4168" s="222"/>
      <c r="Y4168" s="222"/>
      <c r="Z4168" s="223"/>
      <c r="AA4168" s="222"/>
      <c r="AB4168" s="224"/>
      <c r="AC4168" s="225"/>
      <c r="AD4168" s="2">
        <f t="shared" si="1329"/>
        <v>0</v>
      </c>
      <c r="AE4168" s="2">
        <f t="shared" si="1330"/>
        <v>0</v>
      </c>
      <c r="AF4168" s="226"/>
      <c r="AG4168" s="219">
        <f t="shared" si="1334"/>
        <v>0</v>
      </c>
      <c r="AH4168" s="234">
        <f t="shared" si="1335"/>
        <v>0</v>
      </c>
      <c r="AI4168" s="214">
        <f t="shared" si="1343"/>
        <v>0</v>
      </c>
      <c r="AK4168" s="229">
        <f t="shared" si="1336"/>
        <v>0</v>
      </c>
      <c r="AL4168" s="226"/>
      <c r="AM4168" s="15"/>
      <c r="AN4168" s="232" t="e">
        <f t="shared" si="1337"/>
        <v>#DIV/0!</v>
      </c>
      <c r="AO4168" s="214">
        <f t="shared" si="1331"/>
        <v>0</v>
      </c>
      <c r="AQ4168" s="210"/>
      <c r="AR4168" s="231"/>
      <c r="AS4168" s="15"/>
      <c r="AT4168" s="232">
        <f t="shared" si="1338"/>
        <v>0</v>
      </c>
      <c r="AU4168" s="235">
        <f t="shared" si="1339"/>
        <v>0</v>
      </c>
      <c r="AY4168" s="210"/>
      <c r="AZ4168" s="231"/>
      <c r="BA4168" s="15"/>
      <c r="BB4168" s="232">
        <f t="shared" si="1328"/>
        <v>0</v>
      </c>
      <c r="BC4168" s="235">
        <f t="shared" si="1340"/>
        <v>0</v>
      </c>
      <c r="BG4168" s="210"/>
      <c r="BH4168" s="231"/>
      <c r="BI4168" s="15"/>
      <c r="BJ4168" s="232">
        <f t="shared" si="1332"/>
        <v>0</v>
      </c>
      <c r="BK4168" s="235">
        <f t="shared" si="1341"/>
        <v>0</v>
      </c>
      <c r="BM4168" s="109">
        <f t="shared" si="1333"/>
        <v>-6.4160438167661296</v>
      </c>
      <c r="BN4168" s="213"/>
      <c r="BR4168" s="228"/>
      <c r="BS4168" s="311"/>
      <c r="BT4168" s="3"/>
      <c r="BU4168" s="213"/>
      <c r="BV4168" s="213"/>
      <c r="BW4168" s="291"/>
    </row>
    <row r="4169" spans="1:75" x14ac:dyDescent="0.2">
      <c r="A4169" s="210"/>
      <c r="B4169" s="211"/>
      <c r="C4169" s="848" t="str">
        <f ca="1">IF(ISERR(AVERAGE(INDIRECT("B"&amp;(ROW()-INT($B$1/2))):INDIRECT("B"&amp;(ROW()+INT($B$1/2))))),"",AVERAGE(INDIRECT("B"&amp;(ROW()-INT($B$1/2))):INDIRECT("B"&amp;(ROW()+INT($B$1/2)))))</f>
        <v/>
      </c>
      <c r="D4169" s="848">
        <f t="shared" si="1327"/>
        <v>0</v>
      </c>
      <c r="E4169" s="275"/>
      <c r="F4169" s="15"/>
      <c r="G4169" s="3"/>
      <c r="H4169" s="3"/>
      <c r="I4169" s="3"/>
      <c r="J4169" s="3"/>
      <c r="K4169" s="3"/>
      <c r="L4169" s="554"/>
      <c r="M4169" s="545"/>
      <c r="N4169" s="546"/>
      <c r="O4169" s="5"/>
      <c r="P4169" s="216"/>
      <c r="Q4169" s="217"/>
      <c r="R4169" s="218"/>
      <c r="S4169" s="219">
        <f t="shared" ref="S4169:S4232" si="1344">S4168+IF(P4169&lt;&gt;0,1.852*60*1000*((ACOS((SIN((P4168/180)*PI()))*(SIN((P4169/180)*PI()))+(COS((P4168/180)*PI()))*(COS((P4169/180)*PI()))*(COS((Q4169/180)*PI()-(Q4168/180)*PI())))/PI())*180),0)</f>
        <v>0</v>
      </c>
      <c r="T4169" s="220">
        <f t="shared" ref="T4169:T4232" si="1345">T4168+IF(P4169&lt;&gt;0,1.852*60*0.6213712*((ACOS((SIN((P4168/180)*PI()))*(SIN((P4169/180)*PI()))+(COS((P4168/180)*PI()))*(COS((P4169/180)*PI()))*(COS((Q4169/180)*PI()-(Q4168/180)*PI())))/PI())*180),0)</f>
        <v>0</v>
      </c>
      <c r="U4169" s="214">
        <f t="shared" si="1342"/>
        <v>0</v>
      </c>
      <c r="W4169" s="221"/>
      <c r="X4169" s="222"/>
      <c r="Y4169" s="222"/>
      <c r="Z4169" s="223"/>
      <c r="AA4169" s="222"/>
      <c r="AB4169" s="224"/>
      <c r="AC4169" s="225"/>
      <c r="AD4169" s="2">
        <f t="shared" si="1329"/>
        <v>0</v>
      </c>
      <c r="AE4169" s="2">
        <f t="shared" si="1330"/>
        <v>0</v>
      </c>
      <c r="AF4169" s="226"/>
      <c r="AG4169" s="219">
        <f t="shared" si="1334"/>
        <v>0</v>
      </c>
      <c r="AH4169" s="234">
        <f t="shared" si="1335"/>
        <v>0</v>
      </c>
      <c r="AI4169" s="214">
        <f t="shared" si="1343"/>
        <v>0</v>
      </c>
      <c r="AK4169" s="229">
        <f t="shared" si="1336"/>
        <v>0</v>
      </c>
      <c r="AL4169" s="226"/>
      <c r="AM4169" s="15"/>
      <c r="AN4169" s="232" t="e">
        <f t="shared" si="1337"/>
        <v>#DIV/0!</v>
      </c>
      <c r="AO4169" s="214">
        <f t="shared" si="1331"/>
        <v>0</v>
      </c>
      <c r="AQ4169" s="210"/>
      <c r="AR4169" s="231"/>
      <c r="AS4169" s="15"/>
      <c r="AT4169" s="232">
        <f t="shared" si="1338"/>
        <v>0</v>
      </c>
      <c r="AU4169" s="235">
        <f t="shared" si="1339"/>
        <v>0</v>
      </c>
      <c r="AY4169" s="210"/>
      <c r="AZ4169" s="231"/>
      <c r="BA4169" s="15"/>
      <c r="BB4169" s="232">
        <f t="shared" si="1328"/>
        <v>0</v>
      </c>
      <c r="BC4169" s="235">
        <f t="shared" si="1340"/>
        <v>0</v>
      </c>
      <c r="BG4169" s="210"/>
      <c r="BH4169" s="231"/>
      <c r="BI4169" s="15"/>
      <c r="BJ4169" s="232">
        <f t="shared" si="1332"/>
        <v>0</v>
      </c>
      <c r="BK4169" s="235">
        <f t="shared" si="1341"/>
        <v>0</v>
      </c>
      <c r="BM4169" s="109">
        <f t="shared" si="1333"/>
        <v>-6.4178761542638663</v>
      </c>
      <c r="BN4169" s="213"/>
      <c r="BR4169" s="228"/>
      <c r="BS4169" s="311"/>
      <c r="BT4169" s="3"/>
      <c r="BU4169" s="213"/>
      <c r="BV4169" s="213"/>
      <c r="BW4169" s="291"/>
    </row>
    <row r="4170" spans="1:75" x14ac:dyDescent="0.2">
      <c r="A4170" s="210"/>
      <c r="B4170" s="211"/>
      <c r="C4170" s="848" t="str">
        <f ca="1">IF(ISERR(AVERAGE(INDIRECT("B"&amp;(ROW()-INT($B$1/2))):INDIRECT("B"&amp;(ROW()+INT($B$1/2))))),"",AVERAGE(INDIRECT("B"&amp;(ROW()-INT($B$1/2))):INDIRECT("B"&amp;(ROW()+INT($B$1/2)))))</f>
        <v/>
      </c>
      <c r="D4170" s="848">
        <f t="shared" si="1327"/>
        <v>0</v>
      </c>
      <c r="E4170" s="275"/>
      <c r="F4170" s="15"/>
      <c r="G4170" s="3"/>
      <c r="H4170" s="3"/>
      <c r="I4170" s="3"/>
      <c r="J4170" s="3"/>
      <c r="K4170" s="3"/>
      <c r="L4170" s="554"/>
      <c r="M4170" s="545"/>
      <c r="N4170" s="546"/>
      <c r="O4170" s="5"/>
      <c r="P4170" s="216"/>
      <c r="Q4170" s="217"/>
      <c r="R4170" s="218"/>
      <c r="S4170" s="219">
        <f t="shared" si="1344"/>
        <v>0</v>
      </c>
      <c r="T4170" s="220">
        <f t="shared" si="1345"/>
        <v>0</v>
      </c>
      <c r="U4170" s="214">
        <f t="shared" si="1342"/>
        <v>0</v>
      </c>
      <c r="W4170" s="221"/>
      <c r="X4170" s="222"/>
      <c r="Y4170" s="222"/>
      <c r="Z4170" s="223"/>
      <c r="AA4170" s="222"/>
      <c r="AB4170" s="224"/>
      <c r="AC4170" s="225"/>
      <c r="AD4170" s="2">
        <f t="shared" si="1329"/>
        <v>0</v>
      </c>
      <c r="AE4170" s="2">
        <f t="shared" si="1330"/>
        <v>0</v>
      </c>
      <c r="AF4170" s="226"/>
      <c r="AG4170" s="219">
        <f t="shared" si="1334"/>
        <v>0</v>
      </c>
      <c r="AH4170" s="234">
        <f t="shared" si="1335"/>
        <v>0</v>
      </c>
      <c r="AI4170" s="214">
        <f t="shared" si="1343"/>
        <v>0</v>
      </c>
      <c r="AK4170" s="229">
        <f t="shared" si="1336"/>
        <v>0</v>
      </c>
      <c r="AL4170" s="226"/>
      <c r="AM4170" s="15"/>
      <c r="AN4170" s="232" t="e">
        <f t="shared" si="1337"/>
        <v>#DIV/0!</v>
      </c>
      <c r="AO4170" s="214">
        <f t="shared" si="1331"/>
        <v>0</v>
      </c>
      <c r="AQ4170" s="210"/>
      <c r="AR4170" s="231"/>
      <c r="AS4170" s="15"/>
      <c r="AT4170" s="232">
        <f t="shared" si="1338"/>
        <v>0</v>
      </c>
      <c r="AU4170" s="235">
        <f t="shared" si="1339"/>
        <v>0</v>
      </c>
      <c r="AY4170" s="210"/>
      <c r="AZ4170" s="231"/>
      <c r="BA4170" s="15"/>
      <c r="BB4170" s="232">
        <f t="shared" si="1328"/>
        <v>0</v>
      </c>
      <c r="BC4170" s="235">
        <f t="shared" si="1340"/>
        <v>0</v>
      </c>
      <c r="BG4170" s="210"/>
      <c r="BH4170" s="231"/>
      <c r="BI4170" s="15"/>
      <c r="BJ4170" s="232">
        <f t="shared" si="1332"/>
        <v>0</v>
      </c>
      <c r="BK4170" s="235">
        <f t="shared" si="1341"/>
        <v>0</v>
      </c>
      <c r="BM4170" s="109">
        <f t="shared" si="1333"/>
        <v>-6.419708491761603</v>
      </c>
      <c r="BN4170" s="213"/>
      <c r="BR4170" s="228"/>
      <c r="BS4170" s="311"/>
      <c r="BT4170" s="3"/>
      <c r="BU4170" s="213"/>
      <c r="BV4170" s="213"/>
      <c r="BW4170" s="291"/>
    </row>
    <row r="4171" spans="1:75" x14ac:dyDescent="0.2">
      <c r="A4171" s="210"/>
      <c r="B4171" s="211"/>
      <c r="C4171" s="848" t="str">
        <f ca="1">IF(ISERR(AVERAGE(INDIRECT("B"&amp;(ROW()-INT($B$1/2))):INDIRECT("B"&amp;(ROW()+INT($B$1/2))))),"",AVERAGE(INDIRECT("B"&amp;(ROW()-INT($B$1/2))):INDIRECT("B"&amp;(ROW()+INT($B$1/2)))))</f>
        <v/>
      </c>
      <c r="D4171" s="848">
        <f t="shared" si="1327"/>
        <v>0</v>
      </c>
      <c r="E4171" s="275"/>
      <c r="F4171" s="15"/>
      <c r="G4171" s="3"/>
      <c r="H4171" s="3"/>
      <c r="I4171" s="3"/>
      <c r="J4171" s="3"/>
      <c r="K4171" s="3"/>
      <c r="L4171" s="554"/>
      <c r="M4171" s="545"/>
      <c r="N4171" s="546"/>
      <c r="O4171" s="5"/>
      <c r="P4171" s="216"/>
      <c r="Q4171" s="217"/>
      <c r="R4171" s="218"/>
      <c r="S4171" s="219">
        <f t="shared" si="1344"/>
        <v>0</v>
      </c>
      <c r="T4171" s="220">
        <f t="shared" si="1345"/>
        <v>0</v>
      </c>
      <c r="U4171" s="214">
        <f t="shared" si="1342"/>
        <v>0</v>
      </c>
      <c r="W4171" s="221"/>
      <c r="X4171" s="222"/>
      <c r="Y4171" s="222"/>
      <c r="Z4171" s="223"/>
      <c r="AA4171" s="222"/>
      <c r="AB4171" s="224"/>
      <c r="AC4171" s="225"/>
      <c r="AD4171" s="2">
        <f t="shared" si="1329"/>
        <v>0</v>
      </c>
      <c r="AE4171" s="2">
        <f t="shared" si="1330"/>
        <v>0</v>
      </c>
      <c r="AF4171" s="226"/>
      <c r="AG4171" s="219">
        <f t="shared" si="1334"/>
        <v>0</v>
      </c>
      <c r="AH4171" s="234">
        <f t="shared" si="1335"/>
        <v>0</v>
      </c>
      <c r="AI4171" s="214">
        <f t="shared" si="1343"/>
        <v>0</v>
      </c>
      <c r="AK4171" s="229">
        <f t="shared" si="1336"/>
        <v>0</v>
      </c>
      <c r="AL4171" s="226"/>
      <c r="AM4171" s="15"/>
      <c r="AN4171" s="232" t="e">
        <f t="shared" si="1337"/>
        <v>#DIV/0!</v>
      </c>
      <c r="AO4171" s="214">
        <f t="shared" si="1331"/>
        <v>0</v>
      </c>
      <c r="AQ4171" s="210"/>
      <c r="AR4171" s="231"/>
      <c r="AS4171" s="15"/>
      <c r="AT4171" s="232">
        <f t="shared" si="1338"/>
        <v>0</v>
      </c>
      <c r="AU4171" s="235">
        <f t="shared" si="1339"/>
        <v>0</v>
      </c>
      <c r="AY4171" s="210"/>
      <c r="AZ4171" s="231"/>
      <c r="BA4171" s="15"/>
      <c r="BB4171" s="232">
        <f t="shared" si="1328"/>
        <v>0</v>
      </c>
      <c r="BC4171" s="235">
        <f t="shared" si="1340"/>
        <v>0</v>
      </c>
      <c r="BG4171" s="210"/>
      <c r="BH4171" s="231"/>
      <c r="BI4171" s="15"/>
      <c r="BJ4171" s="232">
        <f t="shared" si="1332"/>
        <v>0</v>
      </c>
      <c r="BK4171" s="235">
        <f t="shared" si="1341"/>
        <v>0</v>
      </c>
      <c r="BM4171" s="109">
        <f t="shared" si="1333"/>
        <v>-6.4215408292593397</v>
      </c>
      <c r="BN4171" s="213"/>
      <c r="BR4171" s="228"/>
      <c r="BS4171" s="311"/>
      <c r="BT4171" s="3"/>
      <c r="BU4171" s="213"/>
      <c r="BV4171" s="213"/>
      <c r="BW4171" s="291"/>
    </row>
    <row r="4172" spans="1:75" x14ac:dyDescent="0.2">
      <c r="A4172" s="210"/>
      <c r="B4172" s="211"/>
      <c r="C4172" s="848" t="str">
        <f ca="1">IF(ISERR(AVERAGE(INDIRECT("B"&amp;(ROW()-INT($B$1/2))):INDIRECT("B"&amp;(ROW()+INT($B$1/2))))),"",AVERAGE(INDIRECT("B"&amp;(ROW()-INT($B$1/2))):INDIRECT("B"&amp;(ROW()+INT($B$1/2)))))</f>
        <v/>
      </c>
      <c r="D4172" s="848">
        <f t="shared" si="1327"/>
        <v>0</v>
      </c>
      <c r="E4172" s="275"/>
      <c r="F4172" s="15"/>
      <c r="G4172" s="3"/>
      <c r="H4172" s="3"/>
      <c r="I4172" s="3"/>
      <c r="J4172" s="3"/>
      <c r="K4172" s="3"/>
      <c r="L4172" s="554"/>
      <c r="M4172" s="545"/>
      <c r="N4172" s="546"/>
      <c r="O4172" s="5"/>
      <c r="P4172" s="216"/>
      <c r="Q4172" s="217"/>
      <c r="R4172" s="218"/>
      <c r="S4172" s="219">
        <f t="shared" si="1344"/>
        <v>0</v>
      </c>
      <c r="T4172" s="220">
        <f t="shared" si="1345"/>
        <v>0</v>
      </c>
      <c r="U4172" s="214">
        <f t="shared" si="1342"/>
        <v>0</v>
      </c>
      <c r="W4172" s="221"/>
      <c r="X4172" s="222"/>
      <c r="Y4172" s="222"/>
      <c r="Z4172" s="223"/>
      <c r="AA4172" s="222"/>
      <c r="AB4172" s="224"/>
      <c r="AC4172" s="225"/>
      <c r="AD4172" s="2">
        <f t="shared" si="1329"/>
        <v>0</v>
      </c>
      <c r="AE4172" s="2">
        <f t="shared" si="1330"/>
        <v>0</v>
      </c>
      <c r="AF4172" s="226"/>
      <c r="AG4172" s="219">
        <f t="shared" si="1334"/>
        <v>0</v>
      </c>
      <c r="AH4172" s="234">
        <f t="shared" si="1335"/>
        <v>0</v>
      </c>
      <c r="AI4172" s="214">
        <f t="shared" si="1343"/>
        <v>0</v>
      </c>
      <c r="AK4172" s="229">
        <f t="shared" si="1336"/>
        <v>0</v>
      </c>
      <c r="AL4172" s="226"/>
      <c r="AM4172" s="15"/>
      <c r="AN4172" s="232" t="e">
        <f t="shared" si="1337"/>
        <v>#DIV/0!</v>
      </c>
      <c r="AO4172" s="214">
        <f t="shared" si="1331"/>
        <v>0</v>
      </c>
      <c r="AQ4172" s="210"/>
      <c r="AR4172" s="231"/>
      <c r="AS4172" s="15"/>
      <c r="AT4172" s="232">
        <f t="shared" si="1338"/>
        <v>0</v>
      </c>
      <c r="AU4172" s="235">
        <f t="shared" si="1339"/>
        <v>0</v>
      </c>
      <c r="AY4172" s="210"/>
      <c r="AZ4172" s="231"/>
      <c r="BA4172" s="15"/>
      <c r="BB4172" s="232">
        <f t="shared" si="1328"/>
        <v>0</v>
      </c>
      <c r="BC4172" s="235">
        <f t="shared" si="1340"/>
        <v>0</v>
      </c>
      <c r="BG4172" s="210"/>
      <c r="BH4172" s="231"/>
      <c r="BI4172" s="15"/>
      <c r="BJ4172" s="232">
        <f t="shared" si="1332"/>
        <v>0</v>
      </c>
      <c r="BK4172" s="235">
        <f t="shared" si="1341"/>
        <v>0</v>
      </c>
      <c r="BM4172" s="109">
        <f t="shared" si="1333"/>
        <v>-6.4233731667570764</v>
      </c>
      <c r="BN4172" s="213"/>
      <c r="BR4172" s="228"/>
      <c r="BS4172" s="311"/>
      <c r="BT4172" s="3"/>
      <c r="BU4172" s="213"/>
      <c r="BV4172" s="213"/>
      <c r="BW4172" s="291"/>
    </row>
    <row r="4173" spans="1:75" x14ac:dyDescent="0.2">
      <c r="A4173" s="210"/>
      <c r="B4173" s="211"/>
      <c r="C4173" s="848" t="str">
        <f ca="1">IF(ISERR(AVERAGE(INDIRECT("B"&amp;(ROW()-INT($B$1/2))):INDIRECT("B"&amp;(ROW()+INT($B$1/2))))),"",AVERAGE(INDIRECT("B"&amp;(ROW()-INT($B$1/2))):INDIRECT("B"&amp;(ROW()+INT($B$1/2)))))</f>
        <v/>
      </c>
      <c r="D4173" s="848">
        <f t="shared" si="1327"/>
        <v>0</v>
      </c>
      <c r="E4173" s="275"/>
      <c r="F4173" s="15"/>
      <c r="G4173" s="3"/>
      <c r="H4173" s="3"/>
      <c r="I4173" s="3"/>
      <c r="J4173" s="3"/>
      <c r="K4173" s="3"/>
      <c r="L4173" s="554"/>
      <c r="M4173" s="545"/>
      <c r="N4173" s="546"/>
      <c r="O4173" s="5"/>
      <c r="P4173" s="216"/>
      <c r="Q4173" s="217"/>
      <c r="R4173" s="218"/>
      <c r="S4173" s="219">
        <f t="shared" si="1344"/>
        <v>0</v>
      </c>
      <c r="T4173" s="220">
        <f t="shared" si="1345"/>
        <v>0</v>
      </c>
      <c r="U4173" s="214">
        <f t="shared" si="1342"/>
        <v>0</v>
      </c>
      <c r="W4173" s="221"/>
      <c r="X4173" s="222"/>
      <c r="Y4173" s="222"/>
      <c r="Z4173" s="223"/>
      <c r="AA4173" s="222"/>
      <c r="AB4173" s="224"/>
      <c r="AC4173" s="225"/>
      <c r="AD4173" s="2">
        <f t="shared" si="1329"/>
        <v>0</v>
      </c>
      <c r="AE4173" s="2">
        <f t="shared" si="1330"/>
        <v>0</v>
      </c>
      <c r="AF4173" s="226"/>
      <c r="AG4173" s="219">
        <f t="shared" si="1334"/>
        <v>0</v>
      </c>
      <c r="AH4173" s="234">
        <f t="shared" si="1335"/>
        <v>0</v>
      </c>
      <c r="AI4173" s="214">
        <f t="shared" si="1343"/>
        <v>0</v>
      </c>
      <c r="AK4173" s="229">
        <f t="shared" si="1336"/>
        <v>0</v>
      </c>
      <c r="AL4173" s="226"/>
      <c r="AM4173" s="15"/>
      <c r="AN4173" s="232" t="e">
        <f t="shared" si="1337"/>
        <v>#DIV/0!</v>
      </c>
      <c r="AO4173" s="214">
        <f t="shared" si="1331"/>
        <v>0</v>
      </c>
      <c r="AQ4173" s="210"/>
      <c r="AR4173" s="231"/>
      <c r="AS4173" s="15"/>
      <c r="AT4173" s="232">
        <f t="shared" si="1338"/>
        <v>0</v>
      </c>
      <c r="AU4173" s="235">
        <f t="shared" si="1339"/>
        <v>0</v>
      </c>
      <c r="AY4173" s="210"/>
      <c r="AZ4173" s="231"/>
      <c r="BA4173" s="15"/>
      <c r="BB4173" s="232">
        <f t="shared" si="1328"/>
        <v>0</v>
      </c>
      <c r="BC4173" s="235">
        <f t="shared" si="1340"/>
        <v>0</v>
      </c>
      <c r="BG4173" s="210"/>
      <c r="BH4173" s="231"/>
      <c r="BI4173" s="15"/>
      <c r="BJ4173" s="232">
        <f t="shared" si="1332"/>
        <v>0</v>
      </c>
      <c r="BK4173" s="235">
        <f t="shared" si="1341"/>
        <v>0</v>
      </c>
      <c r="BM4173" s="109">
        <f t="shared" si="1333"/>
        <v>-6.4252055042548131</v>
      </c>
      <c r="BN4173" s="213"/>
      <c r="BR4173" s="228"/>
      <c r="BS4173" s="311"/>
      <c r="BT4173" s="3"/>
      <c r="BU4173" s="213"/>
      <c r="BV4173" s="213"/>
      <c r="BW4173" s="291"/>
    </row>
    <row r="4174" spans="1:75" x14ac:dyDescent="0.2">
      <c r="A4174" s="210"/>
      <c r="B4174" s="211"/>
      <c r="C4174" s="848" t="str">
        <f ca="1">IF(ISERR(AVERAGE(INDIRECT("B"&amp;(ROW()-INT($B$1/2))):INDIRECT("B"&amp;(ROW()+INT($B$1/2))))),"",AVERAGE(INDIRECT("B"&amp;(ROW()-INT($B$1/2))):INDIRECT("B"&amp;(ROW()+INT($B$1/2)))))</f>
        <v/>
      </c>
      <c r="D4174" s="848">
        <f t="shared" si="1327"/>
        <v>0</v>
      </c>
      <c r="E4174" s="275"/>
      <c r="F4174" s="15"/>
      <c r="G4174" s="3"/>
      <c r="H4174" s="3"/>
      <c r="I4174" s="3"/>
      <c r="J4174" s="3"/>
      <c r="K4174" s="3"/>
      <c r="L4174" s="554"/>
      <c r="M4174" s="545"/>
      <c r="N4174" s="546"/>
      <c r="O4174" s="5"/>
      <c r="P4174" s="216"/>
      <c r="Q4174" s="217"/>
      <c r="R4174" s="218"/>
      <c r="S4174" s="219">
        <f t="shared" si="1344"/>
        <v>0</v>
      </c>
      <c r="T4174" s="220">
        <f t="shared" si="1345"/>
        <v>0</v>
      </c>
      <c r="U4174" s="214">
        <f t="shared" si="1342"/>
        <v>0</v>
      </c>
      <c r="W4174" s="221"/>
      <c r="X4174" s="222"/>
      <c r="Y4174" s="222"/>
      <c r="Z4174" s="223"/>
      <c r="AA4174" s="222"/>
      <c r="AB4174" s="224"/>
      <c r="AC4174" s="225"/>
      <c r="AD4174" s="2">
        <f t="shared" si="1329"/>
        <v>0</v>
      </c>
      <c r="AE4174" s="2">
        <f t="shared" si="1330"/>
        <v>0</v>
      </c>
      <c r="AF4174" s="226"/>
      <c r="AG4174" s="219">
        <f t="shared" si="1334"/>
        <v>0</v>
      </c>
      <c r="AH4174" s="234">
        <f t="shared" si="1335"/>
        <v>0</v>
      </c>
      <c r="AI4174" s="214">
        <f t="shared" si="1343"/>
        <v>0</v>
      </c>
      <c r="AK4174" s="229">
        <f t="shared" si="1336"/>
        <v>0</v>
      </c>
      <c r="AL4174" s="226"/>
      <c r="AM4174" s="15"/>
      <c r="AN4174" s="232" t="e">
        <f t="shared" si="1337"/>
        <v>#DIV/0!</v>
      </c>
      <c r="AO4174" s="214">
        <f t="shared" si="1331"/>
        <v>0</v>
      </c>
      <c r="AQ4174" s="210"/>
      <c r="AR4174" s="231"/>
      <c r="AS4174" s="15"/>
      <c r="AT4174" s="232">
        <f t="shared" si="1338"/>
        <v>0</v>
      </c>
      <c r="AU4174" s="235">
        <f t="shared" si="1339"/>
        <v>0</v>
      </c>
      <c r="AY4174" s="210"/>
      <c r="AZ4174" s="231"/>
      <c r="BA4174" s="15"/>
      <c r="BB4174" s="232">
        <f t="shared" si="1328"/>
        <v>0</v>
      </c>
      <c r="BC4174" s="235">
        <f t="shared" si="1340"/>
        <v>0</v>
      </c>
      <c r="BG4174" s="210"/>
      <c r="BH4174" s="231"/>
      <c r="BI4174" s="15"/>
      <c r="BJ4174" s="232">
        <f t="shared" si="1332"/>
        <v>0</v>
      </c>
      <c r="BK4174" s="235">
        <f t="shared" si="1341"/>
        <v>0</v>
      </c>
      <c r="BM4174" s="109">
        <f t="shared" si="1333"/>
        <v>-6.4270378417525498</v>
      </c>
      <c r="BN4174" s="213"/>
      <c r="BR4174" s="228"/>
      <c r="BS4174" s="311"/>
      <c r="BT4174" s="3"/>
      <c r="BU4174" s="213"/>
      <c r="BV4174" s="213"/>
      <c r="BW4174" s="291"/>
    </row>
    <row r="4175" spans="1:75" x14ac:dyDescent="0.2">
      <c r="A4175" s="210"/>
      <c r="B4175" s="211"/>
      <c r="C4175" s="848" t="str">
        <f ca="1">IF(ISERR(AVERAGE(INDIRECT("B"&amp;(ROW()-INT($B$1/2))):INDIRECT("B"&amp;(ROW()+INT($B$1/2))))),"",AVERAGE(INDIRECT("B"&amp;(ROW()-INT($B$1/2))):INDIRECT("B"&amp;(ROW()+INT($B$1/2)))))</f>
        <v/>
      </c>
      <c r="D4175" s="848">
        <f t="shared" si="1327"/>
        <v>0</v>
      </c>
      <c r="E4175" s="275"/>
      <c r="F4175" s="15"/>
      <c r="G4175" s="3"/>
      <c r="H4175" s="3"/>
      <c r="I4175" s="3"/>
      <c r="J4175" s="3"/>
      <c r="K4175" s="3"/>
      <c r="L4175" s="554"/>
      <c r="M4175" s="545"/>
      <c r="N4175" s="546"/>
      <c r="O4175" s="5"/>
      <c r="P4175" s="216"/>
      <c r="Q4175" s="217"/>
      <c r="R4175" s="218"/>
      <c r="S4175" s="219">
        <f t="shared" si="1344"/>
        <v>0</v>
      </c>
      <c r="T4175" s="220">
        <f t="shared" si="1345"/>
        <v>0</v>
      </c>
      <c r="U4175" s="214">
        <f t="shared" si="1342"/>
        <v>0</v>
      </c>
      <c r="W4175" s="221"/>
      <c r="X4175" s="222"/>
      <c r="Y4175" s="222"/>
      <c r="Z4175" s="223"/>
      <c r="AA4175" s="222"/>
      <c r="AB4175" s="224"/>
      <c r="AC4175" s="225"/>
      <c r="AD4175" s="2">
        <f t="shared" si="1329"/>
        <v>0</v>
      </c>
      <c r="AE4175" s="2">
        <f t="shared" si="1330"/>
        <v>0</v>
      </c>
      <c r="AF4175" s="226"/>
      <c r="AG4175" s="219">
        <f t="shared" si="1334"/>
        <v>0</v>
      </c>
      <c r="AH4175" s="234">
        <f t="shared" si="1335"/>
        <v>0</v>
      </c>
      <c r="AI4175" s="214">
        <f t="shared" si="1343"/>
        <v>0</v>
      </c>
      <c r="AK4175" s="229">
        <f t="shared" si="1336"/>
        <v>0</v>
      </c>
      <c r="AL4175" s="226"/>
      <c r="AM4175" s="15"/>
      <c r="AN4175" s="232" t="e">
        <f t="shared" si="1337"/>
        <v>#DIV/0!</v>
      </c>
      <c r="AO4175" s="214">
        <f t="shared" si="1331"/>
        <v>0</v>
      </c>
      <c r="AQ4175" s="210"/>
      <c r="AR4175" s="231"/>
      <c r="AS4175" s="15"/>
      <c r="AT4175" s="232">
        <f t="shared" si="1338"/>
        <v>0</v>
      </c>
      <c r="AU4175" s="235">
        <f t="shared" si="1339"/>
        <v>0</v>
      </c>
      <c r="AY4175" s="210"/>
      <c r="AZ4175" s="231"/>
      <c r="BA4175" s="15"/>
      <c r="BB4175" s="232">
        <f t="shared" si="1328"/>
        <v>0</v>
      </c>
      <c r="BC4175" s="235">
        <f t="shared" si="1340"/>
        <v>0</v>
      </c>
      <c r="BG4175" s="210"/>
      <c r="BH4175" s="231"/>
      <c r="BI4175" s="15"/>
      <c r="BJ4175" s="232">
        <f t="shared" si="1332"/>
        <v>0</v>
      </c>
      <c r="BK4175" s="235">
        <f t="shared" si="1341"/>
        <v>0</v>
      </c>
      <c r="BM4175" s="109">
        <f t="shared" si="1333"/>
        <v>-6.4288701792502865</v>
      </c>
      <c r="BN4175" s="213"/>
      <c r="BR4175" s="228"/>
      <c r="BS4175" s="311"/>
      <c r="BT4175" s="3"/>
      <c r="BU4175" s="213"/>
      <c r="BV4175" s="213"/>
      <c r="BW4175" s="291"/>
    </row>
    <row r="4176" spans="1:75" x14ac:dyDescent="0.2">
      <c r="A4176" s="210"/>
      <c r="B4176" s="211"/>
      <c r="C4176" s="848" t="str">
        <f ca="1">IF(ISERR(AVERAGE(INDIRECT("B"&amp;(ROW()-INT($B$1/2))):INDIRECT("B"&amp;(ROW()+INT($B$1/2))))),"",AVERAGE(INDIRECT("B"&amp;(ROW()-INT($B$1/2))):INDIRECT("B"&amp;(ROW()+INT($B$1/2)))))</f>
        <v/>
      </c>
      <c r="D4176" s="848">
        <f t="shared" si="1327"/>
        <v>0</v>
      </c>
      <c r="E4176" s="275"/>
      <c r="F4176" s="15"/>
      <c r="G4176" s="3"/>
      <c r="H4176" s="3"/>
      <c r="I4176" s="3"/>
      <c r="J4176" s="3"/>
      <c r="K4176" s="3"/>
      <c r="L4176" s="554"/>
      <c r="M4176" s="545"/>
      <c r="N4176" s="546"/>
      <c r="O4176" s="5"/>
      <c r="P4176" s="216"/>
      <c r="Q4176" s="217"/>
      <c r="R4176" s="218"/>
      <c r="S4176" s="219">
        <f t="shared" si="1344"/>
        <v>0</v>
      </c>
      <c r="T4176" s="220">
        <f t="shared" si="1345"/>
        <v>0</v>
      </c>
      <c r="U4176" s="214">
        <f t="shared" si="1342"/>
        <v>0</v>
      </c>
      <c r="W4176" s="221"/>
      <c r="X4176" s="222"/>
      <c r="Y4176" s="222"/>
      <c r="Z4176" s="223"/>
      <c r="AA4176" s="222"/>
      <c r="AB4176" s="224"/>
      <c r="AC4176" s="225"/>
      <c r="AD4176" s="2">
        <f t="shared" si="1329"/>
        <v>0</v>
      </c>
      <c r="AE4176" s="2">
        <f t="shared" si="1330"/>
        <v>0</v>
      </c>
      <c r="AF4176" s="226"/>
      <c r="AG4176" s="219">
        <f t="shared" si="1334"/>
        <v>0</v>
      </c>
      <c r="AH4176" s="234">
        <f t="shared" si="1335"/>
        <v>0</v>
      </c>
      <c r="AI4176" s="214">
        <f t="shared" si="1343"/>
        <v>0</v>
      </c>
      <c r="AK4176" s="229">
        <f t="shared" si="1336"/>
        <v>0</v>
      </c>
      <c r="AL4176" s="226"/>
      <c r="AM4176" s="15"/>
      <c r="AN4176" s="232" t="e">
        <f t="shared" si="1337"/>
        <v>#DIV/0!</v>
      </c>
      <c r="AO4176" s="214">
        <f t="shared" si="1331"/>
        <v>0</v>
      </c>
      <c r="AQ4176" s="210"/>
      <c r="AR4176" s="231"/>
      <c r="AS4176" s="15"/>
      <c r="AT4176" s="232">
        <f t="shared" si="1338"/>
        <v>0</v>
      </c>
      <c r="AU4176" s="235">
        <f t="shared" si="1339"/>
        <v>0</v>
      </c>
      <c r="AY4176" s="210"/>
      <c r="AZ4176" s="231"/>
      <c r="BA4176" s="15"/>
      <c r="BB4176" s="232">
        <f t="shared" si="1328"/>
        <v>0</v>
      </c>
      <c r="BC4176" s="235">
        <f t="shared" si="1340"/>
        <v>0</v>
      </c>
      <c r="BG4176" s="210"/>
      <c r="BH4176" s="231"/>
      <c r="BI4176" s="15"/>
      <c r="BJ4176" s="232">
        <f t="shared" si="1332"/>
        <v>0</v>
      </c>
      <c r="BK4176" s="235">
        <f t="shared" si="1341"/>
        <v>0</v>
      </c>
      <c r="BM4176" s="109">
        <f t="shared" si="1333"/>
        <v>-6.4307025167480232</v>
      </c>
      <c r="BN4176" s="213"/>
      <c r="BR4176" s="228"/>
      <c r="BS4176" s="311"/>
      <c r="BT4176" s="3"/>
      <c r="BU4176" s="213"/>
      <c r="BV4176" s="213"/>
      <c r="BW4176" s="291"/>
    </row>
    <row r="4177" spans="1:75" x14ac:dyDescent="0.2">
      <c r="A4177" s="210"/>
      <c r="B4177" s="211"/>
      <c r="C4177" s="848" t="str">
        <f ca="1">IF(ISERR(AVERAGE(INDIRECT("B"&amp;(ROW()-INT($B$1/2))):INDIRECT("B"&amp;(ROW()+INT($B$1/2))))),"",AVERAGE(INDIRECT("B"&amp;(ROW()-INT($B$1/2))):INDIRECT("B"&amp;(ROW()+INT($B$1/2)))))</f>
        <v/>
      </c>
      <c r="D4177" s="848">
        <f t="shared" si="1327"/>
        <v>0</v>
      </c>
      <c r="E4177" s="275"/>
      <c r="F4177" s="15"/>
      <c r="G4177" s="3"/>
      <c r="H4177" s="3"/>
      <c r="I4177" s="3"/>
      <c r="J4177" s="3"/>
      <c r="K4177" s="3"/>
      <c r="L4177" s="554"/>
      <c r="M4177" s="545"/>
      <c r="N4177" s="546"/>
      <c r="O4177" s="5"/>
      <c r="P4177" s="216"/>
      <c r="Q4177" s="217"/>
      <c r="R4177" s="218"/>
      <c r="S4177" s="219">
        <f t="shared" si="1344"/>
        <v>0</v>
      </c>
      <c r="T4177" s="220">
        <f t="shared" si="1345"/>
        <v>0</v>
      </c>
      <c r="U4177" s="214">
        <f t="shared" si="1342"/>
        <v>0</v>
      </c>
      <c r="W4177" s="221"/>
      <c r="X4177" s="222"/>
      <c r="Y4177" s="222"/>
      <c r="Z4177" s="223"/>
      <c r="AA4177" s="222"/>
      <c r="AB4177" s="224"/>
      <c r="AC4177" s="225"/>
      <c r="AD4177" s="2">
        <f t="shared" si="1329"/>
        <v>0</v>
      </c>
      <c r="AE4177" s="2">
        <f t="shared" si="1330"/>
        <v>0</v>
      </c>
      <c r="AF4177" s="226"/>
      <c r="AG4177" s="219">
        <f t="shared" si="1334"/>
        <v>0</v>
      </c>
      <c r="AH4177" s="234">
        <f t="shared" si="1335"/>
        <v>0</v>
      </c>
      <c r="AI4177" s="214">
        <f t="shared" si="1343"/>
        <v>0</v>
      </c>
      <c r="AK4177" s="229">
        <f t="shared" si="1336"/>
        <v>0</v>
      </c>
      <c r="AL4177" s="226"/>
      <c r="AM4177" s="15"/>
      <c r="AN4177" s="232" t="e">
        <f t="shared" si="1337"/>
        <v>#DIV/0!</v>
      </c>
      <c r="AO4177" s="214">
        <f t="shared" si="1331"/>
        <v>0</v>
      </c>
      <c r="AQ4177" s="210"/>
      <c r="AR4177" s="231"/>
      <c r="AS4177" s="15"/>
      <c r="AT4177" s="232">
        <f t="shared" si="1338"/>
        <v>0</v>
      </c>
      <c r="AU4177" s="235">
        <f t="shared" si="1339"/>
        <v>0</v>
      </c>
      <c r="AY4177" s="210"/>
      <c r="AZ4177" s="231"/>
      <c r="BA4177" s="15"/>
      <c r="BB4177" s="232">
        <f t="shared" si="1328"/>
        <v>0</v>
      </c>
      <c r="BC4177" s="235">
        <f t="shared" si="1340"/>
        <v>0</v>
      </c>
      <c r="BG4177" s="210"/>
      <c r="BH4177" s="231"/>
      <c r="BI4177" s="15"/>
      <c r="BJ4177" s="232">
        <f t="shared" si="1332"/>
        <v>0</v>
      </c>
      <c r="BK4177" s="235">
        <f t="shared" si="1341"/>
        <v>0</v>
      </c>
      <c r="BM4177" s="109">
        <f t="shared" si="1333"/>
        <v>-6.4325348542457599</v>
      </c>
      <c r="BN4177" s="213"/>
      <c r="BR4177" s="228"/>
      <c r="BS4177" s="311"/>
      <c r="BT4177" s="3"/>
      <c r="BU4177" s="213"/>
      <c r="BV4177" s="213"/>
      <c r="BW4177" s="291"/>
    </row>
    <row r="4178" spans="1:75" x14ac:dyDescent="0.2">
      <c r="A4178" s="210"/>
      <c r="B4178" s="211"/>
      <c r="C4178" s="848" t="str">
        <f ca="1">IF(ISERR(AVERAGE(INDIRECT("B"&amp;(ROW()-INT($B$1/2))):INDIRECT("B"&amp;(ROW()+INT($B$1/2))))),"",AVERAGE(INDIRECT("B"&amp;(ROW()-INT($B$1/2))):INDIRECT("B"&amp;(ROW()+INT($B$1/2)))))</f>
        <v/>
      </c>
      <c r="D4178" s="848">
        <f t="shared" si="1327"/>
        <v>0</v>
      </c>
      <c r="E4178" s="275"/>
      <c r="F4178" s="15"/>
      <c r="G4178" s="3"/>
      <c r="H4178" s="3"/>
      <c r="I4178" s="3"/>
      <c r="J4178" s="3"/>
      <c r="K4178" s="3"/>
      <c r="L4178" s="554"/>
      <c r="M4178" s="545"/>
      <c r="N4178" s="546"/>
      <c r="O4178" s="5"/>
      <c r="P4178" s="216"/>
      <c r="Q4178" s="217"/>
      <c r="R4178" s="218"/>
      <c r="S4178" s="219">
        <f t="shared" si="1344"/>
        <v>0</v>
      </c>
      <c r="T4178" s="220">
        <f t="shared" si="1345"/>
        <v>0</v>
      </c>
      <c r="U4178" s="214">
        <f t="shared" si="1342"/>
        <v>0</v>
      </c>
      <c r="W4178" s="221"/>
      <c r="X4178" s="222"/>
      <c r="Y4178" s="222"/>
      <c r="Z4178" s="223"/>
      <c r="AA4178" s="222"/>
      <c r="AB4178" s="224"/>
      <c r="AC4178" s="225"/>
      <c r="AD4178" s="2">
        <f t="shared" si="1329"/>
        <v>0</v>
      </c>
      <c r="AE4178" s="2">
        <f t="shared" si="1330"/>
        <v>0</v>
      </c>
      <c r="AF4178" s="226"/>
      <c r="AG4178" s="219">
        <f t="shared" si="1334"/>
        <v>0</v>
      </c>
      <c r="AH4178" s="234">
        <f t="shared" si="1335"/>
        <v>0</v>
      </c>
      <c r="AI4178" s="214">
        <f t="shared" si="1343"/>
        <v>0</v>
      </c>
      <c r="AK4178" s="229">
        <f t="shared" si="1336"/>
        <v>0</v>
      </c>
      <c r="AL4178" s="226"/>
      <c r="AM4178" s="15"/>
      <c r="AN4178" s="232" t="e">
        <f t="shared" si="1337"/>
        <v>#DIV/0!</v>
      </c>
      <c r="AO4178" s="214">
        <f t="shared" si="1331"/>
        <v>0</v>
      </c>
      <c r="AQ4178" s="210"/>
      <c r="AR4178" s="231"/>
      <c r="AS4178" s="15"/>
      <c r="AT4178" s="232">
        <f t="shared" si="1338"/>
        <v>0</v>
      </c>
      <c r="AU4178" s="235">
        <f t="shared" si="1339"/>
        <v>0</v>
      </c>
      <c r="AY4178" s="210"/>
      <c r="AZ4178" s="231"/>
      <c r="BA4178" s="15"/>
      <c r="BB4178" s="232">
        <f t="shared" si="1328"/>
        <v>0</v>
      </c>
      <c r="BC4178" s="235">
        <f t="shared" si="1340"/>
        <v>0</v>
      </c>
      <c r="BG4178" s="210"/>
      <c r="BH4178" s="231"/>
      <c r="BI4178" s="15"/>
      <c r="BJ4178" s="232">
        <f t="shared" si="1332"/>
        <v>0</v>
      </c>
      <c r="BK4178" s="235">
        <f t="shared" si="1341"/>
        <v>0</v>
      </c>
      <c r="BM4178" s="109">
        <f t="shared" si="1333"/>
        <v>-6.4343671917434966</v>
      </c>
      <c r="BN4178" s="213"/>
      <c r="BR4178" s="228"/>
      <c r="BS4178" s="311"/>
      <c r="BT4178" s="3"/>
      <c r="BU4178" s="213"/>
      <c r="BV4178" s="213"/>
      <c r="BW4178" s="291"/>
    </row>
    <row r="4179" spans="1:75" x14ac:dyDescent="0.2">
      <c r="A4179" s="210"/>
      <c r="B4179" s="211"/>
      <c r="C4179" s="848" t="str">
        <f ca="1">IF(ISERR(AVERAGE(INDIRECT("B"&amp;(ROW()-INT($B$1/2))):INDIRECT("B"&amp;(ROW()+INT($B$1/2))))),"",AVERAGE(INDIRECT("B"&amp;(ROW()-INT($B$1/2))):INDIRECT("B"&amp;(ROW()+INT($B$1/2)))))</f>
        <v/>
      </c>
      <c r="D4179" s="848">
        <f t="shared" si="1327"/>
        <v>0</v>
      </c>
      <c r="E4179" s="275"/>
      <c r="F4179" s="15"/>
      <c r="G4179" s="3"/>
      <c r="H4179" s="3"/>
      <c r="I4179" s="3"/>
      <c r="J4179" s="3"/>
      <c r="K4179" s="3"/>
      <c r="L4179" s="554"/>
      <c r="M4179" s="545"/>
      <c r="N4179" s="546"/>
      <c r="O4179" s="5"/>
      <c r="P4179" s="216"/>
      <c r="Q4179" s="217"/>
      <c r="R4179" s="218"/>
      <c r="S4179" s="219">
        <f t="shared" si="1344"/>
        <v>0</v>
      </c>
      <c r="T4179" s="220">
        <f t="shared" si="1345"/>
        <v>0</v>
      </c>
      <c r="U4179" s="214">
        <f t="shared" si="1342"/>
        <v>0</v>
      </c>
      <c r="W4179" s="221"/>
      <c r="X4179" s="222"/>
      <c r="Y4179" s="222"/>
      <c r="Z4179" s="223"/>
      <c r="AA4179" s="222"/>
      <c r="AB4179" s="224"/>
      <c r="AC4179" s="225"/>
      <c r="AD4179" s="2">
        <f t="shared" si="1329"/>
        <v>0</v>
      </c>
      <c r="AE4179" s="2">
        <f t="shared" si="1330"/>
        <v>0</v>
      </c>
      <c r="AF4179" s="226"/>
      <c r="AG4179" s="219">
        <f t="shared" si="1334"/>
        <v>0</v>
      </c>
      <c r="AH4179" s="234">
        <f t="shared" si="1335"/>
        <v>0</v>
      </c>
      <c r="AI4179" s="214">
        <f t="shared" si="1343"/>
        <v>0</v>
      </c>
      <c r="AK4179" s="229">
        <f t="shared" si="1336"/>
        <v>0</v>
      </c>
      <c r="AL4179" s="226"/>
      <c r="AM4179" s="15"/>
      <c r="AN4179" s="232" t="e">
        <f t="shared" si="1337"/>
        <v>#DIV/0!</v>
      </c>
      <c r="AO4179" s="214">
        <f t="shared" si="1331"/>
        <v>0</v>
      </c>
      <c r="AQ4179" s="210"/>
      <c r="AR4179" s="231"/>
      <c r="AS4179" s="15"/>
      <c r="AT4179" s="232">
        <f t="shared" si="1338"/>
        <v>0</v>
      </c>
      <c r="AU4179" s="235">
        <f t="shared" si="1339"/>
        <v>0</v>
      </c>
      <c r="AY4179" s="210"/>
      <c r="AZ4179" s="231"/>
      <c r="BA4179" s="15"/>
      <c r="BB4179" s="232">
        <f t="shared" si="1328"/>
        <v>0</v>
      </c>
      <c r="BC4179" s="235">
        <f t="shared" si="1340"/>
        <v>0</v>
      </c>
      <c r="BG4179" s="210"/>
      <c r="BH4179" s="231"/>
      <c r="BI4179" s="15"/>
      <c r="BJ4179" s="232">
        <f t="shared" si="1332"/>
        <v>0</v>
      </c>
      <c r="BK4179" s="235">
        <f t="shared" si="1341"/>
        <v>0</v>
      </c>
      <c r="BM4179" s="109">
        <f t="shared" si="1333"/>
        <v>-6.4361995292412333</v>
      </c>
      <c r="BN4179" s="213"/>
      <c r="BR4179" s="228"/>
      <c r="BS4179" s="311"/>
      <c r="BT4179" s="3"/>
      <c r="BU4179" s="213"/>
      <c r="BV4179" s="213"/>
      <c r="BW4179" s="291"/>
    </row>
    <row r="4180" spans="1:75" x14ac:dyDescent="0.2">
      <c r="A4180" s="210"/>
      <c r="B4180" s="211"/>
      <c r="C4180" s="848" t="str">
        <f ca="1">IF(ISERR(AVERAGE(INDIRECT("B"&amp;(ROW()-INT($B$1/2))):INDIRECT("B"&amp;(ROW()+INT($B$1/2))))),"",AVERAGE(INDIRECT("B"&amp;(ROW()-INT($B$1/2))):INDIRECT("B"&amp;(ROW()+INT($B$1/2)))))</f>
        <v/>
      </c>
      <c r="D4180" s="848">
        <f t="shared" si="1327"/>
        <v>0</v>
      </c>
      <c r="E4180" s="275"/>
      <c r="F4180" s="15"/>
      <c r="G4180" s="3"/>
      <c r="H4180" s="3"/>
      <c r="I4180" s="3"/>
      <c r="J4180" s="3"/>
      <c r="K4180" s="3"/>
      <c r="L4180" s="554"/>
      <c r="M4180" s="545"/>
      <c r="N4180" s="546"/>
      <c r="O4180" s="5"/>
      <c r="P4180" s="216"/>
      <c r="Q4180" s="217"/>
      <c r="R4180" s="218"/>
      <c r="S4180" s="219">
        <f t="shared" si="1344"/>
        <v>0</v>
      </c>
      <c r="T4180" s="220">
        <f t="shared" si="1345"/>
        <v>0</v>
      </c>
      <c r="U4180" s="214">
        <f t="shared" si="1342"/>
        <v>0</v>
      </c>
      <c r="W4180" s="221"/>
      <c r="X4180" s="222"/>
      <c r="Y4180" s="222"/>
      <c r="Z4180" s="223"/>
      <c r="AA4180" s="222"/>
      <c r="AB4180" s="224"/>
      <c r="AC4180" s="225"/>
      <c r="AD4180" s="2">
        <f t="shared" si="1329"/>
        <v>0</v>
      </c>
      <c r="AE4180" s="2">
        <f t="shared" si="1330"/>
        <v>0</v>
      </c>
      <c r="AF4180" s="226"/>
      <c r="AG4180" s="219">
        <f t="shared" si="1334"/>
        <v>0</v>
      </c>
      <c r="AH4180" s="234">
        <f t="shared" si="1335"/>
        <v>0</v>
      </c>
      <c r="AI4180" s="214">
        <f t="shared" si="1343"/>
        <v>0</v>
      </c>
      <c r="AK4180" s="229">
        <f t="shared" si="1336"/>
        <v>0</v>
      </c>
      <c r="AL4180" s="226"/>
      <c r="AM4180" s="15"/>
      <c r="AN4180" s="232" t="e">
        <f t="shared" si="1337"/>
        <v>#DIV/0!</v>
      </c>
      <c r="AO4180" s="214">
        <f t="shared" si="1331"/>
        <v>0</v>
      </c>
      <c r="AQ4180" s="210"/>
      <c r="AR4180" s="231"/>
      <c r="AS4180" s="15"/>
      <c r="AT4180" s="232">
        <f t="shared" si="1338"/>
        <v>0</v>
      </c>
      <c r="AU4180" s="235">
        <f t="shared" si="1339"/>
        <v>0</v>
      </c>
      <c r="AY4180" s="210"/>
      <c r="AZ4180" s="231"/>
      <c r="BA4180" s="15"/>
      <c r="BB4180" s="232">
        <f t="shared" si="1328"/>
        <v>0</v>
      </c>
      <c r="BC4180" s="235">
        <f t="shared" si="1340"/>
        <v>0</v>
      </c>
      <c r="BG4180" s="210"/>
      <c r="BH4180" s="231"/>
      <c r="BI4180" s="15"/>
      <c r="BJ4180" s="232">
        <f t="shared" si="1332"/>
        <v>0</v>
      </c>
      <c r="BK4180" s="235">
        <f t="shared" si="1341"/>
        <v>0</v>
      </c>
      <c r="BM4180" s="109">
        <f t="shared" si="1333"/>
        <v>-6.43803186673897</v>
      </c>
      <c r="BN4180" s="213"/>
      <c r="BR4180" s="228"/>
      <c r="BS4180" s="311"/>
      <c r="BT4180" s="3"/>
      <c r="BU4180" s="213"/>
      <c r="BV4180" s="213"/>
      <c r="BW4180" s="291"/>
    </row>
    <row r="4181" spans="1:75" x14ac:dyDescent="0.2">
      <c r="A4181" s="210"/>
      <c r="B4181" s="211"/>
      <c r="C4181" s="848" t="str">
        <f ca="1">IF(ISERR(AVERAGE(INDIRECT("B"&amp;(ROW()-INT($B$1/2))):INDIRECT("B"&amp;(ROW()+INT($B$1/2))))),"",AVERAGE(INDIRECT("B"&amp;(ROW()-INT($B$1/2))):INDIRECT("B"&amp;(ROW()+INT($B$1/2)))))</f>
        <v/>
      </c>
      <c r="D4181" s="848">
        <f t="shared" si="1327"/>
        <v>0</v>
      </c>
      <c r="E4181" s="275"/>
      <c r="F4181" s="15"/>
      <c r="G4181" s="3"/>
      <c r="H4181" s="3"/>
      <c r="I4181" s="3"/>
      <c r="J4181" s="3"/>
      <c r="K4181" s="3"/>
      <c r="L4181" s="554"/>
      <c r="M4181" s="545"/>
      <c r="N4181" s="546"/>
      <c r="O4181" s="5"/>
      <c r="P4181" s="216"/>
      <c r="Q4181" s="217"/>
      <c r="R4181" s="218"/>
      <c r="S4181" s="219">
        <f t="shared" si="1344"/>
        <v>0</v>
      </c>
      <c r="T4181" s="220">
        <f t="shared" si="1345"/>
        <v>0</v>
      </c>
      <c r="U4181" s="214">
        <f t="shared" si="1342"/>
        <v>0</v>
      </c>
      <c r="W4181" s="221"/>
      <c r="X4181" s="222"/>
      <c r="Y4181" s="222"/>
      <c r="Z4181" s="223"/>
      <c r="AA4181" s="222"/>
      <c r="AB4181" s="224"/>
      <c r="AC4181" s="225"/>
      <c r="AD4181" s="2">
        <f t="shared" si="1329"/>
        <v>0</v>
      </c>
      <c r="AE4181" s="2">
        <f t="shared" si="1330"/>
        <v>0</v>
      </c>
      <c r="AF4181" s="226"/>
      <c r="AG4181" s="219">
        <f t="shared" si="1334"/>
        <v>0</v>
      </c>
      <c r="AH4181" s="234">
        <f t="shared" si="1335"/>
        <v>0</v>
      </c>
      <c r="AI4181" s="214">
        <f t="shared" si="1343"/>
        <v>0</v>
      </c>
      <c r="AK4181" s="229">
        <f t="shared" si="1336"/>
        <v>0</v>
      </c>
      <c r="AL4181" s="226"/>
      <c r="AM4181" s="15"/>
      <c r="AN4181" s="232" t="e">
        <f t="shared" si="1337"/>
        <v>#DIV/0!</v>
      </c>
      <c r="AO4181" s="214">
        <f t="shared" si="1331"/>
        <v>0</v>
      </c>
      <c r="AQ4181" s="210"/>
      <c r="AR4181" s="231"/>
      <c r="AS4181" s="15"/>
      <c r="AT4181" s="232">
        <f t="shared" si="1338"/>
        <v>0</v>
      </c>
      <c r="AU4181" s="235">
        <f t="shared" si="1339"/>
        <v>0</v>
      </c>
      <c r="AY4181" s="210"/>
      <c r="AZ4181" s="231"/>
      <c r="BA4181" s="15"/>
      <c r="BB4181" s="232">
        <f t="shared" si="1328"/>
        <v>0</v>
      </c>
      <c r="BC4181" s="235">
        <f t="shared" si="1340"/>
        <v>0</v>
      </c>
      <c r="BG4181" s="210"/>
      <c r="BH4181" s="231"/>
      <c r="BI4181" s="15"/>
      <c r="BJ4181" s="232">
        <f t="shared" si="1332"/>
        <v>0</v>
      </c>
      <c r="BK4181" s="235">
        <f t="shared" si="1341"/>
        <v>0</v>
      </c>
      <c r="BM4181" s="109">
        <f t="shared" si="1333"/>
        <v>-6.4398642042367067</v>
      </c>
      <c r="BN4181" s="213"/>
      <c r="BR4181" s="228"/>
      <c r="BS4181" s="311"/>
      <c r="BT4181" s="3"/>
      <c r="BU4181" s="213"/>
      <c r="BV4181" s="213"/>
      <c r="BW4181" s="291"/>
    </row>
    <row r="4182" spans="1:75" x14ac:dyDescent="0.2">
      <c r="A4182" s="210"/>
      <c r="B4182" s="211"/>
      <c r="C4182" s="848" t="str">
        <f ca="1">IF(ISERR(AVERAGE(INDIRECT("B"&amp;(ROW()-INT($B$1/2))):INDIRECT("B"&amp;(ROW()+INT($B$1/2))))),"",AVERAGE(INDIRECT("B"&amp;(ROW()-INT($B$1/2))):INDIRECT("B"&amp;(ROW()+INT($B$1/2)))))</f>
        <v/>
      </c>
      <c r="D4182" s="848">
        <f t="shared" si="1327"/>
        <v>0</v>
      </c>
      <c r="E4182" s="275"/>
      <c r="F4182" s="15"/>
      <c r="G4182" s="3"/>
      <c r="H4182" s="3"/>
      <c r="I4182" s="3"/>
      <c r="J4182" s="3"/>
      <c r="K4182" s="3"/>
      <c r="L4182" s="554"/>
      <c r="M4182" s="545"/>
      <c r="N4182" s="546"/>
      <c r="O4182" s="5"/>
      <c r="P4182" s="216"/>
      <c r="Q4182" s="217"/>
      <c r="R4182" s="218"/>
      <c r="S4182" s="219">
        <f t="shared" si="1344"/>
        <v>0</v>
      </c>
      <c r="T4182" s="220">
        <f t="shared" si="1345"/>
        <v>0</v>
      </c>
      <c r="U4182" s="214">
        <f t="shared" si="1342"/>
        <v>0</v>
      </c>
      <c r="W4182" s="221"/>
      <c r="X4182" s="222"/>
      <c r="Y4182" s="222"/>
      <c r="Z4182" s="223"/>
      <c r="AA4182" s="222"/>
      <c r="AB4182" s="224"/>
      <c r="AC4182" s="225"/>
      <c r="AD4182" s="2">
        <f t="shared" si="1329"/>
        <v>0</v>
      </c>
      <c r="AE4182" s="2">
        <f t="shared" si="1330"/>
        <v>0</v>
      </c>
      <c r="AF4182" s="226"/>
      <c r="AG4182" s="219">
        <f t="shared" si="1334"/>
        <v>0</v>
      </c>
      <c r="AH4182" s="234">
        <f t="shared" si="1335"/>
        <v>0</v>
      </c>
      <c r="AI4182" s="214">
        <f t="shared" si="1343"/>
        <v>0</v>
      </c>
      <c r="AK4182" s="229">
        <f t="shared" si="1336"/>
        <v>0</v>
      </c>
      <c r="AL4182" s="226"/>
      <c r="AM4182" s="15"/>
      <c r="AN4182" s="232" t="e">
        <f t="shared" si="1337"/>
        <v>#DIV/0!</v>
      </c>
      <c r="AO4182" s="214">
        <f t="shared" si="1331"/>
        <v>0</v>
      </c>
      <c r="AQ4182" s="210"/>
      <c r="AR4182" s="231"/>
      <c r="AS4182" s="15"/>
      <c r="AT4182" s="232">
        <f t="shared" si="1338"/>
        <v>0</v>
      </c>
      <c r="AU4182" s="235">
        <f t="shared" si="1339"/>
        <v>0</v>
      </c>
      <c r="AY4182" s="210"/>
      <c r="AZ4182" s="231"/>
      <c r="BA4182" s="15"/>
      <c r="BB4182" s="232">
        <f t="shared" si="1328"/>
        <v>0</v>
      </c>
      <c r="BC4182" s="235">
        <f t="shared" si="1340"/>
        <v>0</v>
      </c>
      <c r="BG4182" s="210"/>
      <c r="BH4182" s="231"/>
      <c r="BI4182" s="15"/>
      <c r="BJ4182" s="232">
        <f t="shared" si="1332"/>
        <v>0</v>
      </c>
      <c r="BK4182" s="235">
        <f t="shared" si="1341"/>
        <v>0</v>
      </c>
      <c r="BM4182" s="109">
        <f t="shared" si="1333"/>
        <v>-6.4416965417344434</v>
      </c>
      <c r="BN4182" s="213"/>
      <c r="BR4182" s="228"/>
      <c r="BS4182" s="311"/>
      <c r="BT4182" s="3"/>
      <c r="BU4182" s="213"/>
      <c r="BV4182" s="213"/>
      <c r="BW4182" s="291"/>
    </row>
    <row r="4183" spans="1:75" x14ac:dyDescent="0.2">
      <c r="A4183" s="210"/>
      <c r="B4183" s="211"/>
      <c r="C4183" s="848" t="str">
        <f ca="1">IF(ISERR(AVERAGE(INDIRECT("B"&amp;(ROW()-INT($B$1/2))):INDIRECT("B"&amp;(ROW()+INT($B$1/2))))),"",AVERAGE(INDIRECT("B"&amp;(ROW()-INT($B$1/2))):INDIRECT("B"&amp;(ROW()+INT($B$1/2)))))</f>
        <v/>
      </c>
      <c r="D4183" s="848">
        <f t="shared" si="1327"/>
        <v>0</v>
      </c>
      <c r="E4183" s="275"/>
      <c r="F4183" s="15"/>
      <c r="G4183" s="3"/>
      <c r="H4183" s="3"/>
      <c r="I4183" s="3"/>
      <c r="J4183" s="3"/>
      <c r="K4183" s="3"/>
      <c r="L4183" s="554"/>
      <c r="M4183" s="545"/>
      <c r="N4183" s="546"/>
      <c r="O4183" s="5"/>
      <c r="P4183" s="216"/>
      <c r="Q4183" s="217"/>
      <c r="R4183" s="218"/>
      <c r="S4183" s="219">
        <f t="shared" si="1344"/>
        <v>0</v>
      </c>
      <c r="T4183" s="220">
        <f t="shared" si="1345"/>
        <v>0</v>
      </c>
      <c r="U4183" s="214">
        <f t="shared" si="1342"/>
        <v>0</v>
      </c>
      <c r="W4183" s="221"/>
      <c r="X4183" s="222"/>
      <c r="Y4183" s="222"/>
      <c r="Z4183" s="223"/>
      <c r="AA4183" s="222"/>
      <c r="AB4183" s="224"/>
      <c r="AC4183" s="225"/>
      <c r="AD4183" s="2">
        <f t="shared" si="1329"/>
        <v>0</v>
      </c>
      <c r="AE4183" s="2">
        <f t="shared" si="1330"/>
        <v>0</v>
      </c>
      <c r="AF4183" s="226"/>
      <c r="AG4183" s="219">
        <f t="shared" si="1334"/>
        <v>0</v>
      </c>
      <c r="AH4183" s="234">
        <f t="shared" si="1335"/>
        <v>0</v>
      </c>
      <c r="AI4183" s="214">
        <f t="shared" si="1343"/>
        <v>0</v>
      </c>
      <c r="AK4183" s="229">
        <f t="shared" si="1336"/>
        <v>0</v>
      </c>
      <c r="AL4183" s="226"/>
      <c r="AM4183" s="15"/>
      <c r="AN4183" s="232" t="e">
        <f t="shared" si="1337"/>
        <v>#DIV/0!</v>
      </c>
      <c r="AO4183" s="214">
        <f t="shared" si="1331"/>
        <v>0</v>
      </c>
      <c r="AQ4183" s="210"/>
      <c r="AR4183" s="231"/>
      <c r="AS4183" s="15"/>
      <c r="AT4183" s="232">
        <f t="shared" si="1338"/>
        <v>0</v>
      </c>
      <c r="AU4183" s="235">
        <f t="shared" si="1339"/>
        <v>0</v>
      </c>
      <c r="AY4183" s="210"/>
      <c r="AZ4183" s="231"/>
      <c r="BA4183" s="15"/>
      <c r="BB4183" s="232">
        <f t="shared" si="1328"/>
        <v>0</v>
      </c>
      <c r="BC4183" s="235">
        <f t="shared" si="1340"/>
        <v>0</v>
      </c>
      <c r="BG4183" s="210"/>
      <c r="BH4183" s="231"/>
      <c r="BI4183" s="15"/>
      <c r="BJ4183" s="232">
        <f t="shared" si="1332"/>
        <v>0</v>
      </c>
      <c r="BK4183" s="235">
        <f t="shared" si="1341"/>
        <v>0</v>
      </c>
      <c r="BM4183" s="109">
        <f t="shared" si="1333"/>
        <v>-6.4435288792321801</v>
      </c>
      <c r="BN4183" s="213"/>
      <c r="BR4183" s="228"/>
      <c r="BS4183" s="311"/>
      <c r="BT4183" s="3"/>
      <c r="BU4183" s="213"/>
      <c r="BV4183" s="213"/>
      <c r="BW4183" s="291"/>
    </row>
    <row r="4184" spans="1:75" x14ac:dyDescent="0.2">
      <c r="A4184" s="210"/>
      <c r="B4184" s="211"/>
      <c r="C4184" s="848" t="str">
        <f ca="1">IF(ISERR(AVERAGE(INDIRECT("B"&amp;(ROW()-INT($B$1/2))):INDIRECT("B"&amp;(ROW()+INT($B$1/2))))),"",AVERAGE(INDIRECT("B"&amp;(ROW()-INT($B$1/2))):INDIRECT("B"&amp;(ROW()+INT($B$1/2)))))</f>
        <v/>
      </c>
      <c r="D4184" s="848">
        <f t="shared" si="1327"/>
        <v>0</v>
      </c>
      <c r="E4184" s="275"/>
      <c r="F4184" s="15"/>
      <c r="G4184" s="3"/>
      <c r="H4184" s="3"/>
      <c r="I4184" s="3"/>
      <c r="J4184" s="3"/>
      <c r="K4184" s="3"/>
      <c r="L4184" s="554"/>
      <c r="M4184" s="545"/>
      <c r="N4184" s="546"/>
      <c r="O4184" s="5"/>
      <c r="P4184" s="216"/>
      <c r="Q4184" s="217"/>
      <c r="R4184" s="218"/>
      <c r="S4184" s="219">
        <f t="shared" si="1344"/>
        <v>0</v>
      </c>
      <c r="T4184" s="220">
        <f t="shared" si="1345"/>
        <v>0</v>
      </c>
      <c r="U4184" s="214">
        <f t="shared" si="1342"/>
        <v>0</v>
      </c>
      <c r="W4184" s="221"/>
      <c r="X4184" s="222"/>
      <c r="Y4184" s="222"/>
      <c r="Z4184" s="223"/>
      <c r="AA4184" s="222"/>
      <c r="AB4184" s="224"/>
      <c r="AC4184" s="225"/>
      <c r="AD4184" s="2">
        <f t="shared" si="1329"/>
        <v>0</v>
      </c>
      <c r="AE4184" s="2">
        <f t="shared" si="1330"/>
        <v>0</v>
      </c>
      <c r="AF4184" s="226"/>
      <c r="AG4184" s="219">
        <f t="shared" si="1334"/>
        <v>0</v>
      </c>
      <c r="AH4184" s="234">
        <f t="shared" si="1335"/>
        <v>0</v>
      </c>
      <c r="AI4184" s="214">
        <f t="shared" si="1343"/>
        <v>0</v>
      </c>
      <c r="AK4184" s="229">
        <f t="shared" si="1336"/>
        <v>0</v>
      </c>
      <c r="AL4184" s="226"/>
      <c r="AM4184" s="15"/>
      <c r="AN4184" s="232" t="e">
        <f t="shared" si="1337"/>
        <v>#DIV/0!</v>
      </c>
      <c r="AO4184" s="214">
        <f t="shared" si="1331"/>
        <v>0</v>
      </c>
      <c r="AQ4184" s="210"/>
      <c r="AR4184" s="231"/>
      <c r="AS4184" s="15"/>
      <c r="AT4184" s="232">
        <f t="shared" si="1338"/>
        <v>0</v>
      </c>
      <c r="AU4184" s="235">
        <f t="shared" si="1339"/>
        <v>0</v>
      </c>
      <c r="AY4184" s="210"/>
      <c r="AZ4184" s="231"/>
      <c r="BA4184" s="15"/>
      <c r="BB4184" s="232">
        <f t="shared" si="1328"/>
        <v>0</v>
      </c>
      <c r="BC4184" s="235">
        <f t="shared" si="1340"/>
        <v>0</v>
      </c>
      <c r="BG4184" s="210"/>
      <c r="BH4184" s="231"/>
      <c r="BI4184" s="15"/>
      <c r="BJ4184" s="232">
        <f t="shared" si="1332"/>
        <v>0</v>
      </c>
      <c r="BK4184" s="235">
        <f t="shared" si="1341"/>
        <v>0</v>
      </c>
      <c r="BM4184" s="109">
        <f t="shared" si="1333"/>
        <v>-6.4453612167299168</v>
      </c>
      <c r="BN4184" s="213"/>
      <c r="BR4184" s="228"/>
      <c r="BS4184" s="311"/>
      <c r="BT4184" s="3"/>
      <c r="BU4184" s="213"/>
      <c r="BV4184" s="213"/>
      <c r="BW4184" s="291"/>
    </row>
    <row r="4185" spans="1:75" x14ac:dyDescent="0.2">
      <c r="A4185" s="210"/>
      <c r="B4185" s="211"/>
      <c r="C4185" s="848" t="str">
        <f ca="1">IF(ISERR(AVERAGE(INDIRECT("B"&amp;(ROW()-INT($B$1/2))):INDIRECT("B"&amp;(ROW()+INT($B$1/2))))),"",AVERAGE(INDIRECT("B"&amp;(ROW()-INT($B$1/2))):INDIRECT("B"&amp;(ROW()+INT($B$1/2)))))</f>
        <v/>
      </c>
      <c r="D4185" s="848">
        <f t="shared" si="1327"/>
        <v>0</v>
      </c>
      <c r="E4185" s="275"/>
      <c r="F4185" s="15"/>
      <c r="G4185" s="3"/>
      <c r="H4185" s="3"/>
      <c r="I4185" s="3"/>
      <c r="J4185" s="3"/>
      <c r="K4185" s="3"/>
      <c r="L4185" s="554"/>
      <c r="M4185" s="545"/>
      <c r="N4185" s="546"/>
      <c r="O4185" s="5"/>
      <c r="P4185" s="216"/>
      <c r="Q4185" s="217"/>
      <c r="R4185" s="218"/>
      <c r="S4185" s="219">
        <f t="shared" si="1344"/>
        <v>0</v>
      </c>
      <c r="T4185" s="220">
        <f t="shared" si="1345"/>
        <v>0</v>
      </c>
      <c r="U4185" s="214">
        <f t="shared" si="1342"/>
        <v>0</v>
      </c>
      <c r="W4185" s="221"/>
      <c r="X4185" s="222"/>
      <c r="Y4185" s="222"/>
      <c r="Z4185" s="223"/>
      <c r="AA4185" s="222"/>
      <c r="AB4185" s="224"/>
      <c r="AC4185" s="225"/>
      <c r="AD4185" s="2">
        <f t="shared" si="1329"/>
        <v>0</v>
      </c>
      <c r="AE4185" s="2">
        <f t="shared" si="1330"/>
        <v>0</v>
      </c>
      <c r="AF4185" s="226"/>
      <c r="AG4185" s="219">
        <f t="shared" si="1334"/>
        <v>0</v>
      </c>
      <c r="AH4185" s="234">
        <f t="shared" si="1335"/>
        <v>0</v>
      </c>
      <c r="AI4185" s="214">
        <f t="shared" si="1343"/>
        <v>0</v>
      </c>
      <c r="AK4185" s="229">
        <f t="shared" si="1336"/>
        <v>0</v>
      </c>
      <c r="AL4185" s="226"/>
      <c r="AM4185" s="15"/>
      <c r="AN4185" s="232" t="e">
        <f t="shared" si="1337"/>
        <v>#DIV/0!</v>
      </c>
      <c r="AO4185" s="214">
        <f t="shared" si="1331"/>
        <v>0</v>
      </c>
      <c r="AQ4185" s="210"/>
      <c r="AR4185" s="231"/>
      <c r="AS4185" s="15"/>
      <c r="AT4185" s="232">
        <f t="shared" si="1338"/>
        <v>0</v>
      </c>
      <c r="AU4185" s="235">
        <f t="shared" si="1339"/>
        <v>0</v>
      </c>
      <c r="AY4185" s="210"/>
      <c r="AZ4185" s="231"/>
      <c r="BA4185" s="15"/>
      <c r="BB4185" s="232">
        <f t="shared" si="1328"/>
        <v>0</v>
      </c>
      <c r="BC4185" s="235">
        <f t="shared" si="1340"/>
        <v>0</v>
      </c>
      <c r="BG4185" s="210"/>
      <c r="BH4185" s="231"/>
      <c r="BI4185" s="15"/>
      <c r="BJ4185" s="232">
        <f t="shared" si="1332"/>
        <v>0</v>
      </c>
      <c r="BK4185" s="235">
        <f t="shared" si="1341"/>
        <v>0</v>
      </c>
      <c r="BM4185" s="109">
        <f t="shared" si="1333"/>
        <v>-6.4471935542276535</v>
      </c>
      <c r="BN4185" s="213"/>
      <c r="BR4185" s="228"/>
      <c r="BS4185" s="311"/>
      <c r="BT4185" s="3"/>
      <c r="BU4185" s="213"/>
      <c r="BV4185" s="213"/>
      <c r="BW4185" s="291"/>
    </row>
    <row r="4186" spans="1:75" x14ac:dyDescent="0.2">
      <c r="A4186" s="210"/>
      <c r="B4186" s="211"/>
      <c r="C4186" s="848" t="str">
        <f ca="1">IF(ISERR(AVERAGE(INDIRECT("B"&amp;(ROW()-INT($B$1/2))):INDIRECT("B"&amp;(ROW()+INT($B$1/2))))),"",AVERAGE(INDIRECT("B"&amp;(ROW()-INT($B$1/2))):INDIRECT("B"&amp;(ROW()+INT($B$1/2)))))</f>
        <v/>
      </c>
      <c r="D4186" s="848">
        <f t="shared" si="1327"/>
        <v>0</v>
      </c>
      <c r="E4186" s="275"/>
      <c r="F4186" s="15"/>
      <c r="G4186" s="3"/>
      <c r="H4186" s="3"/>
      <c r="I4186" s="3"/>
      <c r="J4186" s="3"/>
      <c r="K4186" s="3"/>
      <c r="L4186" s="554"/>
      <c r="M4186" s="545"/>
      <c r="N4186" s="546"/>
      <c r="O4186" s="5"/>
      <c r="P4186" s="216"/>
      <c r="Q4186" s="217"/>
      <c r="R4186" s="218"/>
      <c r="S4186" s="219">
        <f t="shared" si="1344"/>
        <v>0</v>
      </c>
      <c r="T4186" s="220">
        <f t="shared" si="1345"/>
        <v>0</v>
      </c>
      <c r="U4186" s="214">
        <f t="shared" si="1342"/>
        <v>0</v>
      </c>
      <c r="W4186" s="221"/>
      <c r="X4186" s="222"/>
      <c r="Y4186" s="222"/>
      <c r="Z4186" s="223"/>
      <c r="AA4186" s="222"/>
      <c r="AB4186" s="224"/>
      <c r="AC4186" s="225"/>
      <c r="AD4186" s="2">
        <f t="shared" si="1329"/>
        <v>0</v>
      </c>
      <c r="AE4186" s="2">
        <f t="shared" si="1330"/>
        <v>0</v>
      </c>
      <c r="AF4186" s="226"/>
      <c r="AG4186" s="219">
        <f t="shared" si="1334"/>
        <v>0</v>
      </c>
      <c r="AH4186" s="234">
        <f t="shared" si="1335"/>
        <v>0</v>
      </c>
      <c r="AI4186" s="214">
        <f t="shared" si="1343"/>
        <v>0</v>
      </c>
      <c r="AK4186" s="229">
        <f t="shared" si="1336"/>
        <v>0</v>
      </c>
      <c r="AL4186" s="226"/>
      <c r="AM4186" s="15"/>
      <c r="AN4186" s="232" t="e">
        <f t="shared" si="1337"/>
        <v>#DIV/0!</v>
      </c>
      <c r="AO4186" s="214">
        <f t="shared" si="1331"/>
        <v>0</v>
      </c>
      <c r="AQ4186" s="210"/>
      <c r="AR4186" s="231"/>
      <c r="AS4186" s="15"/>
      <c r="AT4186" s="232">
        <f t="shared" si="1338"/>
        <v>0</v>
      </c>
      <c r="AU4186" s="235">
        <f t="shared" si="1339"/>
        <v>0</v>
      </c>
      <c r="AY4186" s="210"/>
      <c r="AZ4186" s="231"/>
      <c r="BA4186" s="15"/>
      <c r="BB4186" s="232">
        <f t="shared" si="1328"/>
        <v>0</v>
      </c>
      <c r="BC4186" s="235">
        <f t="shared" si="1340"/>
        <v>0</v>
      </c>
      <c r="BG4186" s="210"/>
      <c r="BH4186" s="231"/>
      <c r="BI4186" s="15"/>
      <c r="BJ4186" s="232">
        <f t="shared" si="1332"/>
        <v>0</v>
      </c>
      <c r="BK4186" s="235">
        <f t="shared" si="1341"/>
        <v>0</v>
      </c>
      <c r="BM4186" s="109">
        <f t="shared" si="1333"/>
        <v>-6.4490258917253902</v>
      </c>
      <c r="BN4186" s="213"/>
      <c r="BR4186" s="228"/>
      <c r="BS4186" s="311"/>
      <c r="BT4186" s="3"/>
      <c r="BU4186" s="213"/>
      <c r="BV4186" s="213"/>
      <c r="BW4186" s="291"/>
    </row>
    <row r="4187" spans="1:75" x14ac:dyDescent="0.2">
      <c r="A4187" s="210"/>
      <c r="B4187" s="211"/>
      <c r="C4187" s="848" t="str">
        <f ca="1">IF(ISERR(AVERAGE(INDIRECT("B"&amp;(ROW()-INT($B$1/2))):INDIRECT("B"&amp;(ROW()+INT($B$1/2))))),"",AVERAGE(INDIRECT("B"&amp;(ROW()-INT($B$1/2))):INDIRECT("B"&amp;(ROW()+INT($B$1/2)))))</f>
        <v/>
      </c>
      <c r="D4187" s="848">
        <f t="shared" si="1327"/>
        <v>0</v>
      </c>
      <c r="E4187" s="275"/>
      <c r="F4187" s="15"/>
      <c r="G4187" s="3"/>
      <c r="H4187" s="3"/>
      <c r="I4187" s="3"/>
      <c r="J4187" s="3"/>
      <c r="K4187" s="3"/>
      <c r="L4187" s="554"/>
      <c r="M4187" s="545"/>
      <c r="N4187" s="546"/>
      <c r="O4187" s="5"/>
      <c r="P4187" s="216"/>
      <c r="Q4187" s="217"/>
      <c r="R4187" s="218"/>
      <c r="S4187" s="219">
        <f t="shared" si="1344"/>
        <v>0</v>
      </c>
      <c r="T4187" s="220">
        <f t="shared" si="1345"/>
        <v>0</v>
      </c>
      <c r="U4187" s="214">
        <f t="shared" si="1342"/>
        <v>0</v>
      </c>
      <c r="W4187" s="221"/>
      <c r="X4187" s="222"/>
      <c r="Y4187" s="222"/>
      <c r="Z4187" s="223"/>
      <c r="AA4187" s="222"/>
      <c r="AB4187" s="224"/>
      <c r="AC4187" s="225"/>
      <c r="AD4187" s="2">
        <f t="shared" si="1329"/>
        <v>0</v>
      </c>
      <c r="AE4187" s="2">
        <f t="shared" si="1330"/>
        <v>0</v>
      </c>
      <c r="AF4187" s="226"/>
      <c r="AG4187" s="219">
        <f t="shared" si="1334"/>
        <v>0</v>
      </c>
      <c r="AH4187" s="234">
        <f t="shared" si="1335"/>
        <v>0</v>
      </c>
      <c r="AI4187" s="214">
        <f t="shared" si="1343"/>
        <v>0</v>
      </c>
      <c r="AK4187" s="229">
        <f t="shared" si="1336"/>
        <v>0</v>
      </c>
      <c r="AL4187" s="226"/>
      <c r="AM4187" s="15"/>
      <c r="AN4187" s="232" t="e">
        <f t="shared" si="1337"/>
        <v>#DIV/0!</v>
      </c>
      <c r="AO4187" s="214">
        <f t="shared" si="1331"/>
        <v>0</v>
      </c>
      <c r="AQ4187" s="210"/>
      <c r="AR4187" s="231"/>
      <c r="AS4187" s="15"/>
      <c r="AT4187" s="232">
        <f t="shared" si="1338"/>
        <v>0</v>
      </c>
      <c r="AU4187" s="235">
        <f t="shared" si="1339"/>
        <v>0</v>
      </c>
      <c r="AY4187" s="210"/>
      <c r="AZ4187" s="231"/>
      <c r="BA4187" s="15"/>
      <c r="BB4187" s="232">
        <f t="shared" si="1328"/>
        <v>0</v>
      </c>
      <c r="BC4187" s="235">
        <f t="shared" si="1340"/>
        <v>0</v>
      </c>
      <c r="BG4187" s="210"/>
      <c r="BH4187" s="231"/>
      <c r="BI4187" s="15"/>
      <c r="BJ4187" s="232">
        <f t="shared" si="1332"/>
        <v>0</v>
      </c>
      <c r="BK4187" s="235">
        <f t="shared" si="1341"/>
        <v>0</v>
      </c>
      <c r="BM4187" s="109">
        <f t="shared" si="1333"/>
        <v>-6.4508582292231269</v>
      </c>
      <c r="BN4187" s="213"/>
      <c r="BR4187" s="228"/>
      <c r="BS4187" s="311"/>
      <c r="BT4187" s="3"/>
      <c r="BU4187" s="213"/>
      <c r="BV4187" s="213"/>
      <c r="BW4187" s="291"/>
    </row>
    <row r="4188" spans="1:75" x14ac:dyDescent="0.2">
      <c r="A4188" s="210"/>
      <c r="B4188" s="211"/>
      <c r="C4188" s="848" t="str">
        <f ca="1">IF(ISERR(AVERAGE(INDIRECT("B"&amp;(ROW()-INT($B$1/2))):INDIRECT("B"&amp;(ROW()+INT($B$1/2))))),"",AVERAGE(INDIRECT("B"&amp;(ROW()-INT($B$1/2))):INDIRECT("B"&amp;(ROW()+INT($B$1/2)))))</f>
        <v/>
      </c>
      <c r="D4188" s="848">
        <f t="shared" si="1327"/>
        <v>0</v>
      </c>
      <c r="E4188" s="275"/>
      <c r="F4188" s="15"/>
      <c r="G4188" s="3"/>
      <c r="H4188" s="3"/>
      <c r="I4188" s="3"/>
      <c r="J4188" s="3"/>
      <c r="K4188" s="3"/>
      <c r="L4188" s="554"/>
      <c r="M4188" s="545"/>
      <c r="N4188" s="546"/>
      <c r="O4188" s="5"/>
      <c r="P4188" s="216"/>
      <c r="Q4188" s="217"/>
      <c r="R4188" s="218"/>
      <c r="S4188" s="219">
        <f t="shared" si="1344"/>
        <v>0</v>
      </c>
      <c r="T4188" s="220">
        <f t="shared" si="1345"/>
        <v>0</v>
      </c>
      <c r="U4188" s="214">
        <f t="shared" si="1342"/>
        <v>0</v>
      </c>
      <c r="W4188" s="221"/>
      <c r="X4188" s="222"/>
      <c r="Y4188" s="222"/>
      <c r="Z4188" s="223"/>
      <c r="AA4188" s="222"/>
      <c r="AB4188" s="224"/>
      <c r="AC4188" s="225"/>
      <c r="AD4188" s="2">
        <f t="shared" si="1329"/>
        <v>0</v>
      </c>
      <c r="AE4188" s="2">
        <f t="shared" si="1330"/>
        <v>0</v>
      </c>
      <c r="AF4188" s="226"/>
      <c r="AG4188" s="219">
        <f t="shared" si="1334"/>
        <v>0</v>
      </c>
      <c r="AH4188" s="234">
        <f t="shared" si="1335"/>
        <v>0</v>
      </c>
      <c r="AI4188" s="214">
        <f t="shared" si="1343"/>
        <v>0</v>
      </c>
      <c r="AK4188" s="229">
        <f t="shared" si="1336"/>
        <v>0</v>
      </c>
      <c r="AL4188" s="226"/>
      <c r="AM4188" s="15"/>
      <c r="AN4188" s="232" t="e">
        <f t="shared" si="1337"/>
        <v>#DIV/0!</v>
      </c>
      <c r="AO4188" s="214">
        <f t="shared" si="1331"/>
        <v>0</v>
      </c>
      <c r="AQ4188" s="210"/>
      <c r="AR4188" s="231"/>
      <c r="AS4188" s="15"/>
      <c r="AT4188" s="232">
        <f t="shared" si="1338"/>
        <v>0</v>
      </c>
      <c r="AU4188" s="235">
        <f t="shared" si="1339"/>
        <v>0</v>
      </c>
      <c r="AY4188" s="210"/>
      <c r="AZ4188" s="231"/>
      <c r="BA4188" s="15"/>
      <c r="BB4188" s="232">
        <f t="shared" si="1328"/>
        <v>0</v>
      </c>
      <c r="BC4188" s="235">
        <f t="shared" si="1340"/>
        <v>0</v>
      </c>
      <c r="BG4188" s="210"/>
      <c r="BH4188" s="231"/>
      <c r="BI4188" s="15"/>
      <c r="BJ4188" s="232">
        <f t="shared" si="1332"/>
        <v>0</v>
      </c>
      <c r="BK4188" s="235">
        <f t="shared" si="1341"/>
        <v>0</v>
      </c>
      <c r="BM4188" s="109">
        <f t="shared" si="1333"/>
        <v>-6.4526905667208636</v>
      </c>
      <c r="BN4188" s="213"/>
      <c r="BR4188" s="228"/>
      <c r="BS4188" s="311"/>
      <c r="BT4188" s="3"/>
      <c r="BU4188" s="213"/>
      <c r="BV4188" s="213"/>
      <c r="BW4188" s="291"/>
    </row>
    <row r="4189" spans="1:75" x14ac:dyDescent="0.2">
      <c r="A4189" s="210"/>
      <c r="B4189" s="211"/>
      <c r="C4189" s="848" t="str">
        <f ca="1">IF(ISERR(AVERAGE(INDIRECT("B"&amp;(ROW()-INT($B$1/2))):INDIRECT("B"&amp;(ROW()+INT($B$1/2))))),"",AVERAGE(INDIRECT("B"&amp;(ROW()-INT($B$1/2))):INDIRECT("B"&amp;(ROW()+INT($B$1/2)))))</f>
        <v/>
      </c>
      <c r="D4189" s="848">
        <f t="shared" si="1327"/>
        <v>0</v>
      </c>
      <c r="E4189" s="275"/>
      <c r="F4189" s="15"/>
      <c r="G4189" s="3"/>
      <c r="H4189" s="3"/>
      <c r="I4189" s="3"/>
      <c r="J4189" s="3"/>
      <c r="K4189" s="3"/>
      <c r="L4189" s="554"/>
      <c r="M4189" s="545"/>
      <c r="N4189" s="546"/>
      <c r="O4189" s="5"/>
      <c r="P4189" s="216"/>
      <c r="Q4189" s="217"/>
      <c r="R4189" s="218"/>
      <c r="S4189" s="219">
        <f t="shared" si="1344"/>
        <v>0</v>
      </c>
      <c r="T4189" s="220">
        <f t="shared" si="1345"/>
        <v>0</v>
      </c>
      <c r="U4189" s="214">
        <f t="shared" si="1342"/>
        <v>0</v>
      </c>
      <c r="W4189" s="221"/>
      <c r="X4189" s="222"/>
      <c r="Y4189" s="222"/>
      <c r="Z4189" s="223"/>
      <c r="AA4189" s="222"/>
      <c r="AB4189" s="224"/>
      <c r="AC4189" s="225"/>
      <c r="AD4189" s="2">
        <f t="shared" si="1329"/>
        <v>0</v>
      </c>
      <c r="AE4189" s="2">
        <f t="shared" si="1330"/>
        <v>0</v>
      </c>
      <c r="AF4189" s="226"/>
      <c r="AG4189" s="219">
        <f t="shared" si="1334"/>
        <v>0</v>
      </c>
      <c r="AH4189" s="234">
        <f t="shared" si="1335"/>
        <v>0</v>
      </c>
      <c r="AI4189" s="214">
        <f t="shared" si="1343"/>
        <v>0</v>
      </c>
      <c r="AK4189" s="229">
        <f t="shared" si="1336"/>
        <v>0</v>
      </c>
      <c r="AL4189" s="226"/>
      <c r="AM4189" s="15"/>
      <c r="AN4189" s="232" t="e">
        <f t="shared" si="1337"/>
        <v>#DIV/0!</v>
      </c>
      <c r="AO4189" s="214">
        <f t="shared" si="1331"/>
        <v>0</v>
      </c>
      <c r="AQ4189" s="210"/>
      <c r="AR4189" s="231"/>
      <c r="AS4189" s="15"/>
      <c r="AT4189" s="232">
        <f t="shared" si="1338"/>
        <v>0</v>
      </c>
      <c r="AU4189" s="235">
        <f t="shared" si="1339"/>
        <v>0</v>
      </c>
      <c r="AY4189" s="210"/>
      <c r="AZ4189" s="231"/>
      <c r="BA4189" s="15"/>
      <c r="BB4189" s="232">
        <f t="shared" si="1328"/>
        <v>0</v>
      </c>
      <c r="BC4189" s="235">
        <f t="shared" si="1340"/>
        <v>0</v>
      </c>
      <c r="BG4189" s="210"/>
      <c r="BH4189" s="231"/>
      <c r="BI4189" s="15"/>
      <c r="BJ4189" s="232">
        <f t="shared" si="1332"/>
        <v>0</v>
      </c>
      <c r="BK4189" s="235">
        <f t="shared" si="1341"/>
        <v>0</v>
      </c>
      <c r="BM4189" s="109">
        <f t="shared" si="1333"/>
        <v>-6.4545229042186003</v>
      </c>
      <c r="BN4189" s="213"/>
      <c r="BR4189" s="228"/>
      <c r="BS4189" s="311"/>
      <c r="BT4189" s="3"/>
      <c r="BU4189" s="213"/>
      <c r="BV4189" s="213"/>
      <c r="BW4189" s="291"/>
    </row>
    <row r="4190" spans="1:75" x14ac:dyDescent="0.2">
      <c r="A4190" s="210"/>
      <c r="B4190" s="211"/>
      <c r="C4190" s="848" t="str">
        <f ca="1">IF(ISERR(AVERAGE(INDIRECT("B"&amp;(ROW()-INT($B$1/2))):INDIRECT("B"&amp;(ROW()+INT($B$1/2))))),"",AVERAGE(INDIRECT("B"&amp;(ROW()-INT($B$1/2))):INDIRECT("B"&amp;(ROW()+INT($B$1/2)))))</f>
        <v/>
      </c>
      <c r="D4190" s="848">
        <f t="shared" si="1327"/>
        <v>0</v>
      </c>
      <c r="E4190" s="275"/>
      <c r="F4190" s="15"/>
      <c r="G4190" s="3"/>
      <c r="H4190" s="3"/>
      <c r="I4190" s="3"/>
      <c r="J4190" s="3"/>
      <c r="K4190" s="3"/>
      <c r="L4190" s="554"/>
      <c r="M4190" s="545"/>
      <c r="N4190" s="546"/>
      <c r="O4190" s="5"/>
      <c r="P4190" s="216"/>
      <c r="Q4190" s="217"/>
      <c r="R4190" s="218"/>
      <c r="S4190" s="219">
        <f t="shared" si="1344"/>
        <v>0</v>
      </c>
      <c r="T4190" s="220">
        <f t="shared" si="1345"/>
        <v>0</v>
      </c>
      <c r="U4190" s="214">
        <f t="shared" si="1342"/>
        <v>0</v>
      </c>
      <c r="W4190" s="221"/>
      <c r="X4190" s="222"/>
      <c r="Y4190" s="222"/>
      <c r="Z4190" s="223"/>
      <c r="AA4190" s="222"/>
      <c r="AB4190" s="224"/>
      <c r="AC4190" s="225"/>
      <c r="AD4190" s="2">
        <f t="shared" si="1329"/>
        <v>0</v>
      </c>
      <c r="AE4190" s="2">
        <f t="shared" si="1330"/>
        <v>0</v>
      </c>
      <c r="AF4190" s="226"/>
      <c r="AG4190" s="219">
        <f t="shared" si="1334"/>
        <v>0</v>
      </c>
      <c r="AH4190" s="234">
        <f t="shared" si="1335"/>
        <v>0</v>
      </c>
      <c r="AI4190" s="214">
        <f t="shared" si="1343"/>
        <v>0</v>
      </c>
      <c r="AK4190" s="229">
        <f t="shared" si="1336"/>
        <v>0</v>
      </c>
      <c r="AL4190" s="226"/>
      <c r="AM4190" s="15"/>
      <c r="AN4190" s="232" t="e">
        <f t="shared" si="1337"/>
        <v>#DIV/0!</v>
      </c>
      <c r="AO4190" s="214">
        <f t="shared" si="1331"/>
        <v>0</v>
      </c>
      <c r="AQ4190" s="210"/>
      <c r="AR4190" s="231"/>
      <c r="AS4190" s="15"/>
      <c r="AT4190" s="232">
        <f t="shared" si="1338"/>
        <v>0</v>
      </c>
      <c r="AU4190" s="235">
        <f t="shared" si="1339"/>
        <v>0</v>
      </c>
      <c r="AY4190" s="210"/>
      <c r="AZ4190" s="231"/>
      <c r="BA4190" s="15"/>
      <c r="BB4190" s="232">
        <f t="shared" si="1328"/>
        <v>0</v>
      </c>
      <c r="BC4190" s="235">
        <f t="shared" si="1340"/>
        <v>0</v>
      </c>
      <c r="BG4190" s="210"/>
      <c r="BH4190" s="231"/>
      <c r="BI4190" s="15"/>
      <c r="BJ4190" s="232">
        <f t="shared" si="1332"/>
        <v>0</v>
      </c>
      <c r="BK4190" s="235">
        <f t="shared" si="1341"/>
        <v>0</v>
      </c>
      <c r="BM4190" s="109">
        <f t="shared" si="1333"/>
        <v>-6.456355241716337</v>
      </c>
      <c r="BN4190" s="213"/>
      <c r="BR4190" s="228"/>
      <c r="BS4190" s="311"/>
      <c r="BT4190" s="3"/>
      <c r="BU4190" s="213"/>
      <c r="BV4190" s="213"/>
      <c r="BW4190" s="291"/>
    </row>
    <row r="4191" spans="1:75" x14ac:dyDescent="0.2">
      <c r="A4191" s="210"/>
      <c r="B4191" s="211"/>
      <c r="C4191" s="848" t="str">
        <f ca="1">IF(ISERR(AVERAGE(INDIRECT("B"&amp;(ROW()-INT($B$1/2))):INDIRECT("B"&amp;(ROW()+INT($B$1/2))))),"",AVERAGE(INDIRECT("B"&amp;(ROW()-INT($B$1/2))):INDIRECT("B"&amp;(ROW()+INT($B$1/2)))))</f>
        <v/>
      </c>
      <c r="D4191" s="848">
        <f t="shared" si="1327"/>
        <v>0</v>
      </c>
      <c r="E4191" s="275"/>
      <c r="F4191" s="15"/>
      <c r="G4191" s="3"/>
      <c r="H4191" s="3"/>
      <c r="I4191" s="3"/>
      <c r="J4191" s="3"/>
      <c r="K4191" s="3"/>
      <c r="L4191" s="554"/>
      <c r="M4191" s="545"/>
      <c r="N4191" s="546"/>
      <c r="O4191" s="5"/>
      <c r="P4191" s="216"/>
      <c r="Q4191" s="217"/>
      <c r="R4191" s="218"/>
      <c r="S4191" s="219">
        <f t="shared" si="1344"/>
        <v>0</v>
      </c>
      <c r="T4191" s="220">
        <f t="shared" si="1345"/>
        <v>0</v>
      </c>
      <c r="U4191" s="214">
        <f t="shared" si="1342"/>
        <v>0</v>
      </c>
      <c r="W4191" s="221"/>
      <c r="X4191" s="222"/>
      <c r="Y4191" s="222"/>
      <c r="Z4191" s="223"/>
      <c r="AA4191" s="222"/>
      <c r="AB4191" s="224"/>
      <c r="AC4191" s="225"/>
      <c r="AD4191" s="2">
        <f t="shared" si="1329"/>
        <v>0</v>
      </c>
      <c r="AE4191" s="2">
        <f t="shared" si="1330"/>
        <v>0</v>
      </c>
      <c r="AF4191" s="226"/>
      <c r="AG4191" s="219">
        <f t="shared" si="1334"/>
        <v>0</v>
      </c>
      <c r="AH4191" s="234">
        <f t="shared" si="1335"/>
        <v>0</v>
      </c>
      <c r="AI4191" s="214">
        <f t="shared" si="1343"/>
        <v>0</v>
      </c>
      <c r="AK4191" s="229">
        <f t="shared" si="1336"/>
        <v>0</v>
      </c>
      <c r="AL4191" s="226"/>
      <c r="AM4191" s="15"/>
      <c r="AN4191" s="232" t="e">
        <f t="shared" si="1337"/>
        <v>#DIV/0!</v>
      </c>
      <c r="AO4191" s="214">
        <f t="shared" si="1331"/>
        <v>0</v>
      </c>
      <c r="AQ4191" s="210"/>
      <c r="AR4191" s="231"/>
      <c r="AS4191" s="15"/>
      <c r="AT4191" s="232">
        <f t="shared" si="1338"/>
        <v>0</v>
      </c>
      <c r="AU4191" s="235">
        <f t="shared" si="1339"/>
        <v>0</v>
      </c>
      <c r="AY4191" s="210"/>
      <c r="AZ4191" s="231"/>
      <c r="BA4191" s="15"/>
      <c r="BB4191" s="232">
        <f t="shared" si="1328"/>
        <v>0</v>
      </c>
      <c r="BC4191" s="235">
        <f t="shared" si="1340"/>
        <v>0</v>
      </c>
      <c r="BG4191" s="210"/>
      <c r="BH4191" s="231"/>
      <c r="BI4191" s="15"/>
      <c r="BJ4191" s="232">
        <f t="shared" si="1332"/>
        <v>0</v>
      </c>
      <c r="BK4191" s="235">
        <f t="shared" si="1341"/>
        <v>0</v>
      </c>
      <c r="BM4191" s="109">
        <f t="shared" si="1333"/>
        <v>-6.4581875792140737</v>
      </c>
      <c r="BN4191" s="213"/>
      <c r="BR4191" s="228"/>
      <c r="BS4191" s="311"/>
      <c r="BT4191" s="3"/>
      <c r="BU4191" s="213"/>
      <c r="BV4191" s="213"/>
      <c r="BW4191" s="291"/>
    </row>
    <row r="4192" spans="1:75" x14ac:dyDescent="0.2">
      <c r="A4192" s="210"/>
      <c r="B4192" s="211"/>
      <c r="C4192" s="848" t="str">
        <f ca="1">IF(ISERR(AVERAGE(INDIRECT("B"&amp;(ROW()-INT($B$1/2))):INDIRECT("B"&amp;(ROW()+INT($B$1/2))))),"",AVERAGE(INDIRECT("B"&amp;(ROW()-INT($B$1/2))):INDIRECT("B"&amp;(ROW()+INT($B$1/2)))))</f>
        <v/>
      </c>
      <c r="D4192" s="848">
        <f t="shared" si="1327"/>
        <v>0</v>
      </c>
      <c r="E4192" s="275"/>
      <c r="F4192" s="15"/>
      <c r="G4192" s="3"/>
      <c r="H4192" s="3"/>
      <c r="I4192" s="3"/>
      <c r="J4192" s="3"/>
      <c r="K4192" s="3"/>
      <c r="L4192" s="554"/>
      <c r="M4192" s="545"/>
      <c r="N4192" s="546"/>
      <c r="O4192" s="5"/>
      <c r="P4192" s="216"/>
      <c r="Q4192" s="217"/>
      <c r="R4192" s="218"/>
      <c r="S4192" s="219">
        <f t="shared" si="1344"/>
        <v>0</v>
      </c>
      <c r="T4192" s="220">
        <f t="shared" si="1345"/>
        <v>0</v>
      </c>
      <c r="U4192" s="214">
        <f t="shared" si="1342"/>
        <v>0</v>
      </c>
      <c r="W4192" s="221"/>
      <c r="X4192" s="222"/>
      <c r="Y4192" s="222"/>
      <c r="Z4192" s="223"/>
      <c r="AA4192" s="222"/>
      <c r="AB4192" s="224"/>
      <c r="AC4192" s="225"/>
      <c r="AD4192" s="2">
        <f t="shared" si="1329"/>
        <v>0</v>
      </c>
      <c r="AE4192" s="2">
        <f t="shared" si="1330"/>
        <v>0</v>
      </c>
      <c r="AF4192" s="226"/>
      <c r="AG4192" s="219">
        <f t="shared" si="1334"/>
        <v>0</v>
      </c>
      <c r="AH4192" s="234">
        <f t="shared" si="1335"/>
        <v>0</v>
      </c>
      <c r="AI4192" s="214">
        <f t="shared" si="1343"/>
        <v>0</v>
      </c>
      <c r="AK4192" s="229">
        <f t="shared" si="1336"/>
        <v>0</v>
      </c>
      <c r="AL4192" s="226"/>
      <c r="AM4192" s="15"/>
      <c r="AN4192" s="232" t="e">
        <f t="shared" si="1337"/>
        <v>#DIV/0!</v>
      </c>
      <c r="AO4192" s="214">
        <f t="shared" si="1331"/>
        <v>0</v>
      </c>
      <c r="AQ4192" s="210"/>
      <c r="AR4192" s="231"/>
      <c r="AS4192" s="15"/>
      <c r="AT4192" s="232">
        <f t="shared" si="1338"/>
        <v>0</v>
      </c>
      <c r="AU4192" s="235">
        <f t="shared" si="1339"/>
        <v>0</v>
      </c>
      <c r="AY4192" s="210"/>
      <c r="AZ4192" s="231"/>
      <c r="BA4192" s="15"/>
      <c r="BB4192" s="232">
        <f t="shared" si="1328"/>
        <v>0</v>
      </c>
      <c r="BC4192" s="235">
        <f t="shared" si="1340"/>
        <v>0</v>
      </c>
      <c r="BG4192" s="210"/>
      <c r="BH4192" s="231"/>
      <c r="BI4192" s="15"/>
      <c r="BJ4192" s="232">
        <f t="shared" si="1332"/>
        <v>0</v>
      </c>
      <c r="BK4192" s="235">
        <f t="shared" si="1341"/>
        <v>0</v>
      </c>
      <c r="BM4192" s="109">
        <f t="shared" si="1333"/>
        <v>-6.4600199167118104</v>
      </c>
      <c r="BN4192" s="213"/>
      <c r="BR4192" s="228"/>
      <c r="BS4192" s="311"/>
      <c r="BT4192" s="3"/>
      <c r="BU4192" s="213"/>
      <c r="BV4192" s="213"/>
      <c r="BW4192" s="291"/>
    </row>
    <row r="4193" spans="1:75" x14ac:dyDescent="0.2">
      <c r="A4193" s="210"/>
      <c r="B4193" s="211"/>
      <c r="C4193" s="848" t="str">
        <f ca="1">IF(ISERR(AVERAGE(INDIRECT("B"&amp;(ROW()-INT($B$1/2))):INDIRECT("B"&amp;(ROW()+INT($B$1/2))))),"",AVERAGE(INDIRECT("B"&amp;(ROW()-INT($B$1/2))):INDIRECT("B"&amp;(ROW()+INT($B$1/2)))))</f>
        <v/>
      </c>
      <c r="D4193" s="848">
        <f t="shared" si="1327"/>
        <v>0</v>
      </c>
      <c r="E4193" s="275"/>
      <c r="F4193" s="15"/>
      <c r="G4193" s="3"/>
      <c r="H4193" s="3"/>
      <c r="I4193" s="3"/>
      <c r="J4193" s="3"/>
      <c r="K4193" s="3"/>
      <c r="L4193" s="554"/>
      <c r="M4193" s="545"/>
      <c r="N4193" s="546"/>
      <c r="O4193" s="5"/>
      <c r="P4193" s="216"/>
      <c r="Q4193" s="217"/>
      <c r="R4193" s="218"/>
      <c r="S4193" s="219">
        <f t="shared" si="1344"/>
        <v>0</v>
      </c>
      <c r="T4193" s="220">
        <f t="shared" si="1345"/>
        <v>0</v>
      </c>
      <c r="U4193" s="214">
        <f t="shared" si="1342"/>
        <v>0</v>
      </c>
      <c r="W4193" s="221"/>
      <c r="X4193" s="222"/>
      <c r="Y4193" s="222"/>
      <c r="Z4193" s="223"/>
      <c r="AA4193" s="222"/>
      <c r="AB4193" s="224"/>
      <c r="AC4193" s="225"/>
      <c r="AD4193" s="2">
        <f t="shared" si="1329"/>
        <v>0</v>
      </c>
      <c r="AE4193" s="2">
        <f t="shared" si="1330"/>
        <v>0</v>
      </c>
      <c r="AF4193" s="226"/>
      <c r="AG4193" s="219">
        <f t="shared" si="1334"/>
        <v>0</v>
      </c>
      <c r="AH4193" s="234">
        <f t="shared" si="1335"/>
        <v>0</v>
      </c>
      <c r="AI4193" s="214">
        <f t="shared" si="1343"/>
        <v>0</v>
      </c>
      <c r="AK4193" s="229">
        <f t="shared" si="1336"/>
        <v>0</v>
      </c>
      <c r="AL4193" s="226"/>
      <c r="AM4193" s="15"/>
      <c r="AN4193" s="232" t="e">
        <f t="shared" si="1337"/>
        <v>#DIV/0!</v>
      </c>
      <c r="AO4193" s="214">
        <f t="shared" si="1331"/>
        <v>0</v>
      </c>
      <c r="AQ4193" s="210"/>
      <c r="AR4193" s="231"/>
      <c r="AS4193" s="15"/>
      <c r="AT4193" s="232">
        <f t="shared" si="1338"/>
        <v>0</v>
      </c>
      <c r="AU4193" s="235">
        <f t="shared" si="1339"/>
        <v>0</v>
      </c>
      <c r="AY4193" s="210"/>
      <c r="AZ4193" s="231"/>
      <c r="BA4193" s="15"/>
      <c r="BB4193" s="232">
        <f t="shared" si="1328"/>
        <v>0</v>
      </c>
      <c r="BC4193" s="235">
        <f t="shared" si="1340"/>
        <v>0</v>
      </c>
      <c r="BG4193" s="210"/>
      <c r="BH4193" s="231"/>
      <c r="BI4193" s="15"/>
      <c r="BJ4193" s="232">
        <f t="shared" si="1332"/>
        <v>0</v>
      </c>
      <c r="BK4193" s="235">
        <f t="shared" si="1341"/>
        <v>0</v>
      </c>
      <c r="BM4193" s="109">
        <f t="shared" si="1333"/>
        <v>-6.4618522542095471</v>
      </c>
      <c r="BN4193" s="213"/>
      <c r="BR4193" s="228"/>
      <c r="BS4193" s="311"/>
      <c r="BT4193" s="3"/>
      <c r="BU4193" s="213"/>
      <c r="BV4193" s="213"/>
      <c r="BW4193" s="291"/>
    </row>
    <row r="4194" spans="1:75" x14ac:dyDescent="0.2">
      <c r="A4194" s="210"/>
      <c r="B4194" s="211"/>
      <c r="C4194" s="848" t="str">
        <f ca="1">IF(ISERR(AVERAGE(INDIRECT("B"&amp;(ROW()-INT($B$1/2))):INDIRECT("B"&amp;(ROW()+INT($B$1/2))))),"",AVERAGE(INDIRECT("B"&amp;(ROW()-INT($B$1/2))):INDIRECT("B"&amp;(ROW()+INT($B$1/2)))))</f>
        <v/>
      </c>
      <c r="D4194" s="848">
        <f t="shared" si="1327"/>
        <v>0</v>
      </c>
      <c r="E4194" s="275"/>
      <c r="F4194" s="15"/>
      <c r="G4194" s="3"/>
      <c r="H4194" s="3"/>
      <c r="I4194" s="3"/>
      <c r="J4194" s="3"/>
      <c r="K4194" s="3"/>
      <c r="L4194" s="554"/>
      <c r="M4194" s="545"/>
      <c r="N4194" s="546"/>
      <c r="O4194" s="5"/>
      <c r="P4194" s="216"/>
      <c r="Q4194" s="217"/>
      <c r="R4194" s="218"/>
      <c r="S4194" s="219">
        <f t="shared" si="1344"/>
        <v>0</v>
      </c>
      <c r="T4194" s="220">
        <f t="shared" si="1345"/>
        <v>0</v>
      </c>
      <c r="U4194" s="214">
        <f t="shared" si="1342"/>
        <v>0</v>
      </c>
      <c r="W4194" s="221"/>
      <c r="X4194" s="222"/>
      <c r="Y4194" s="222"/>
      <c r="Z4194" s="223"/>
      <c r="AA4194" s="222"/>
      <c r="AB4194" s="224"/>
      <c r="AC4194" s="225"/>
      <c r="AD4194" s="2">
        <f t="shared" si="1329"/>
        <v>0</v>
      </c>
      <c r="AE4194" s="2">
        <f t="shared" si="1330"/>
        <v>0</v>
      </c>
      <c r="AF4194" s="226"/>
      <c r="AG4194" s="219">
        <f t="shared" si="1334"/>
        <v>0</v>
      </c>
      <c r="AH4194" s="234">
        <f t="shared" si="1335"/>
        <v>0</v>
      </c>
      <c r="AI4194" s="214">
        <f t="shared" si="1343"/>
        <v>0</v>
      </c>
      <c r="AK4194" s="229">
        <f t="shared" si="1336"/>
        <v>0</v>
      </c>
      <c r="AL4194" s="226"/>
      <c r="AM4194" s="15"/>
      <c r="AN4194" s="232" t="e">
        <f t="shared" si="1337"/>
        <v>#DIV/0!</v>
      </c>
      <c r="AO4194" s="214">
        <f t="shared" si="1331"/>
        <v>0</v>
      </c>
      <c r="AQ4194" s="210"/>
      <c r="AR4194" s="231"/>
      <c r="AS4194" s="15"/>
      <c r="AT4194" s="232">
        <f t="shared" si="1338"/>
        <v>0</v>
      </c>
      <c r="AU4194" s="235">
        <f t="shared" si="1339"/>
        <v>0</v>
      </c>
      <c r="AY4194" s="210"/>
      <c r="AZ4194" s="231"/>
      <c r="BA4194" s="15"/>
      <c r="BB4194" s="232">
        <f t="shared" si="1328"/>
        <v>0</v>
      </c>
      <c r="BC4194" s="235">
        <f t="shared" si="1340"/>
        <v>0</v>
      </c>
      <c r="BG4194" s="210"/>
      <c r="BH4194" s="231"/>
      <c r="BI4194" s="15"/>
      <c r="BJ4194" s="232">
        <f t="shared" si="1332"/>
        <v>0</v>
      </c>
      <c r="BK4194" s="235">
        <f t="shared" si="1341"/>
        <v>0</v>
      </c>
      <c r="BM4194" s="109">
        <f t="shared" si="1333"/>
        <v>-6.4636845917072838</v>
      </c>
      <c r="BN4194" s="213"/>
      <c r="BR4194" s="228"/>
      <c r="BS4194" s="311"/>
      <c r="BT4194" s="3"/>
      <c r="BU4194" s="213"/>
      <c r="BV4194" s="213"/>
      <c r="BW4194" s="291"/>
    </row>
    <row r="4195" spans="1:75" x14ac:dyDescent="0.2">
      <c r="A4195" s="210"/>
      <c r="B4195" s="211"/>
      <c r="C4195" s="848" t="str">
        <f ca="1">IF(ISERR(AVERAGE(INDIRECT("B"&amp;(ROW()-INT($B$1/2))):INDIRECT("B"&amp;(ROW()+INT($B$1/2))))),"",AVERAGE(INDIRECT("B"&amp;(ROW()-INT($B$1/2))):INDIRECT("B"&amp;(ROW()+INT($B$1/2)))))</f>
        <v/>
      </c>
      <c r="D4195" s="848">
        <f t="shared" si="1327"/>
        <v>0</v>
      </c>
      <c r="E4195" s="275"/>
      <c r="F4195" s="15"/>
      <c r="G4195" s="3"/>
      <c r="H4195" s="3"/>
      <c r="I4195" s="3"/>
      <c r="J4195" s="3"/>
      <c r="K4195" s="3"/>
      <c r="L4195" s="554"/>
      <c r="M4195" s="545"/>
      <c r="N4195" s="546"/>
      <c r="O4195" s="5"/>
      <c r="P4195" s="216"/>
      <c r="Q4195" s="217"/>
      <c r="R4195" s="218"/>
      <c r="S4195" s="219">
        <f t="shared" si="1344"/>
        <v>0</v>
      </c>
      <c r="T4195" s="220">
        <f t="shared" si="1345"/>
        <v>0</v>
      </c>
      <c r="U4195" s="214">
        <f t="shared" si="1342"/>
        <v>0</v>
      </c>
      <c r="W4195" s="221"/>
      <c r="X4195" s="222"/>
      <c r="Y4195" s="222"/>
      <c r="Z4195" s="223"/>
      <c r="AA4195" s="222"/>
      <c r="AB4195" s="224"/>
      <c r="AC4195" s="225"/>
      <c r="AD4195" s="2">
        <f t="shared" si="1329"/>
        <v>0</v>
      </c>
      <c r="AE4195" s="2">
        <f t="shared" si="1330"/>
        <v>0</v>
      </c>
      <c r="AF4195" s="226"/>
      <c r="AG4195" s="219">
        <f t="shared" si="1334"/>
        <v>0</v>
      </c>
      <c r="AH4195" s="234">
        <f t="shared" si="1335"/>
        <v>0</v>
      </c>
      <c r="AI4195" s="214">
        <f t="shared" si="1343"/>
        <v>0</v>
      </c>
      <c r="AK4195" s="229">
        <f t="shared" si="1336"/>
        <v>0</v>
      </c>
      <c r="AL4195" s="226"/>
      <c r="AM4195" s="15"/>
      <c r="AN4195" s="232" t="e">
        <f t="shared" si="1337"/>
        <v>#DIV/0!</v>
      </c>
      <c r="AO4195" s="214">
        <f t="shared" si="1331"/>
        <v>0</v>
      </c>
      <c r="AQ4195" s="210"/>
      <c r="AR4195" s="231"/>
      <c r="AS4195" s="15"/>
      <c r="AT4195" s="232">
        <f t="shared" si="1338"/>
        <v>0</v>
      </c>
      <c r="AU4195" s="235">
        <f t="shared" si="1339"/>
        <v>0</v>
      </c>
      <c r="AY4195" s="210"/>
      <c r="AZ4195" s="231"/>
      <c r="BA4195" s="15"/>
      <c r="BB4195" s="232">
        <f t="shared" si="1328"/>
        <v>0</v>
      </c>
      <c r="BC4195" s="235">
        <f t="shared" si="1340"/>
        <v>0</v>
      </c>
      <c r="BG4195" s="210"/>
      <c r="BH4195" s="231"/>
      <c r="BI4195" s="15"/>
      <c r="BJ4195" s="232">
        <f t="shared" si="1332"/>
        <v>0</v>
      </c>
      <c r="BK4195" s="235">
        <f t="shared" si="1341"/>
        <v>0</v>
      </c>
      <c r="BM4195" s="109">
        <f t="shared" si="1333"/>
        <v>-6.4655169292050205</v>
      </c>
      <c r="BN4195" s="213"/>
      <c r="BR4195" s="228"/>
      <c r="BS4195" s="311"/>
      <c r="BT4195" s="3"/>
      <c r="BU4195" s="213"/>
      <c r="BV4195" s="213"/>
      <c r="BW4195" s="291"/>
    </row>
    <row r="4196" spans="1:75" x14ac:dyDescent="0.2">
      <c r="A4196" s="210"/>
      <c r="B4196" s="211"/>
      <c r="C4196" s="848" t="str">
        <f ca="1">IF(ISERR(AVERAGE(INDIRECT("B"&amp;(ROW()-INT($B$1/2))):INDIRECT("B"&amp;(ROW()+INT($B$1/2))))),"",AVERAGE(INDIRECT("B"&amp;(ROW()-INT($B$1/2))):INDIRECT("B"&amp;(ROW()+INT($B$1/2)))))</f>
        <v/>
      </c>
      <c r="D4196" s="848">
        <f t="shared" si="1327"/>
        <v>0</v>
      </c>
      <c r="E4196" s="275"/>
      <c r="F4196" s="15"/>
      <c r="G4196" s="3"/>
      <c r="H4196" s="3"/>
      <c r="I4196" s="3"/>
      <c r="J4196" s="3"/>
      <c r="K4196" s="3"/>
      <c r="L4196" s="554"/>
      <c r="M4196" s="545"/>
      <c r="N4196" s="546"/>
      <c r="O4196" s="5"/>
      <c r="P4196" s="216"/>
      <c r="Q4196" s="217"/>
      <c r="R4196" s="218"/>
      <c r="S4196" s="219">
        <f t="shared" si="1344"/>
        <v>0</v>
      </c>
      <c r="T4196" s="220">
        <f t="shared" si="1345"/>
        <v>0</v>
      </c>
      <c r="U4196" s="214">
        <f t="shared" si="1342"/>
        <v>0</v>
      </c>
      <c r="W4196" s="221"/>
      <c r="X4196" s="222"/>
      <c r="Y4196" s="222"/>
      <c r="Z4196" s="223"/>
      <c r="AA4196" s="222"/>
      <c r="AB4196" s="224"/>
      <c r="AC4196" s="225"/>
      <c r="AD4196" s="2">
        <f t="shared" si="1329"/>
        <v>0</v>
      </c>
      <c r="AE4196" s="2">
        <f t="shared" si="1330"/>
        <v>0</v>
      </c>
      <c r="AF4196" s="226"/>
      <c r="AG4196" s="219">
        <f t="shared" si="1334"/>
        <v>0</v>
      </c>
      <c r="AH4196" s="234">
        <f t="shared" si="1335"/>
        <v>0</v>
      </c>
      <c r="AI4196" s="214">
        <f t="shared" si="1343"/>
        <v>0</v>
      </c>
      <c r="AK4196" s="229">
        <f t="shared" si="1336"/>
        <v>0</v>
      </c>
      <c r="AL4196" s="226"/>
      <c r="AM4196" s="15"/>
      <c r="AN4196" s="232" t="e">
        <f t="shared" si="1337"/>
        <v>#DIV/0!</v>
      </c>
      <c r="AO4196" s="214">
        <f t="shared" si="1331"/>
        <v>0</v>
      </c>
      <c r="AQ4196" s="210"/>
      <c r="AR4196" s="231"/>
      <c r="AS4196" s="15"/>
      <c r="AT4196" s="232">
        <f t="shared" si="1338"/>
        <v>0</v>
      </c>
      <c r="AU4196" s="235">
        <f t="shared" si="1339"/>
        <v>0</v>
      </c>
      <c r="AY4196" s="210"/>
      <c r="AZ4196" s="231"/>
      <c r="BA4196" s="15"/>
      <c r="BB4196" s="232">
        <f t="shared" si="1328"/>
        <v>0</v>
      </c>
      <c r="BC4196" s="235">
        <f t="shared" si="1340"/>
        <v>0</v>
      </c>
      <c r="BG4196" s="210"/>
      <c r="BH4196" s="231"/>
      <c r="BI4196" s="15"/>
      <c r="BJ4196" s="232">
        <f t="shared" si="1332"/>
        <v>0</v>
      </c>
      <c r="BK4196" s="235">
        <f t="shared" si="1341"/>
        <v>0</v>
      </c>
      <c r="BM4196" s="109">
        <f t="shared" si="1333"/>
        <v>-6.4673492667027572</v>
      </c>
      <c r="BN4196" s="213"/>
      <c r="BR4196" s="228"/>
      <c r="BS4196" s="311"/>
      <c r="BT4196" s="3"/>
      <c r="BU4196" s="213"/>
      <c r="BV4196" s="213"/>
      <c r="BW4196" s="291"/>
    </row>
    <row r="4197" spans="1:75" x14ac:dyDescent="0.2">
      <c r="A4197" s="210"/>
      <c r="B4197" s="211"/>
      <c r="C4197" s="848" t="str">
        <f ca="1">IF(ISERR(AVERAGE(INDIRECT("B"&amp;(ROW()-INT($B$1/2))):INDIRECT("B"&amp;(ROW()+INT($B$1/2))))),"",AVERAGE(INDIRECT("B"&amp;(ROW()-INT($B$1/2))):INDIRECT("B"&amp;(ROW()+INT($B$1/2)))))</f>
        <v/>
      </c>
      <c r="D4197" s="848">
        <f t="shared" si="1327"/>
        <v>0</v>
      </c>
      <c r="E4197" s="275"/>
      <c r="F4197" s="15"/>
      <c r="G4197" s="3"/>
      <c r="H4197" s="3"/>
      <c r="I4197" s="3"/>
      <c r="J4197" s="3"/>
      <c r="K4197" s="3"/>
      <c r="L4197" s="554"/>
      <c r="M4197" s="545"/>
      <c r="N4197" s="546"/>
      <c r="O4197" s="5"/>
      <c r="P4197" s="216"/>
      <c r="Q4197" s="217"/>
      <c r="R4197" s="218"/>
      <c r="S4197" s="219">
        <f t="shared" si="1344"/>
        <v>0</v>
      </c>
      <c r="T4197" s="220">
        <f t="shared" si="1345"/>
        <v>0</v>
      </c>
      <c r="U4197" s="214">
        <f t="shared" si="1342"/>
        <v>0</v>
      </c>
      <c r="W4197" s="221"/>
      <c r="X4197" s="222"/>
      <c r="Y4197" s="222"/>
      <c r="Z4197" s="223"/>
      <c r="AA4197" s="222"/>
      <c r="AB4197" s="224"/>
      <c r="AC4197" s="225"/>
      <c r="AD4197" s="2">
        <f t="shared" si="1329"/>
        <v>0</v>
      </c>
      <c r="AE4197" s="2">
        <f t="shared" si="1330"/>
        <v>0</v>
      </c>
      <c r="AF4197" s="226"/>
      <c r="AG4197" s="219">
        <f t="shared" si="1334"/>
        <v>0</v>
      </c>
      <c r="AH4197" s="234">
        <f t="shared" si="1335"/>
        <v>0</v>
      </c>
      <c r="AI4197" s="214">
        <f t="shared" si="1343"/>
        <v>0</v>
      </c>
      <c r="AK4197" s="229">
        <f t="shared" si="1336"/>
        <v>0</v>
      </c>
      <c r="AL4197" s="226"/>
      <c r="AM4197" s="15"/>
      <c r="AN4197" s="232" t="e">
        <f t="shared" si="1337"/>
        <v>#DIV/0!</v>
      </c>
      <c r="AO4197" s="214">
        <f t="shared" si="1331"/>
        <v>0</v>
      </c>
      <c r="AQ4197" s="210"/>
      <c r="AR4197" s="231"/>
      <c r="AS4197" s="15"/>
      <c r="AT4197" s="232">
        <f t="shared" si="1338"/>
        <v>0</v>
      </c>
      <c r="AU4197" s="235">
        <f t="shared" si="1339"/>
        <v>0</v>
      </c>
      <c r="AY4197" s="210"/>
      <c r="AZ4197" s="231"/>
      <c r="BA4197" s="15"/>
      <c r="BB4197" s="232">
        <f t="shared" si="1328"/>
        <v>0</v>
      </c>
      <c r="BC4197" s="235">
        <f t="shared" si="1340"/>
        <v>0</v>
      </c>
      <c r="BG4197" s="210"/>
      <c r="BH4197" s="231"/>
      <c r="BI4197" s="15"/>
      <c r="BJ4197" s="232">
        <f t="shared" si="1332"/>
        <v>0</v>
      </c>
      <c r="BK4197" s="235">
        <f t="shared" si="1341"/>
        <v>0</v>
      </c>
      <c r="BM4197" s="109">
        <f t="shared" si="1333"/>
        <v>-6.4691816042004939</v>
      </c>
      <c r="BN4197" s="213"/>
      <c r="BR4197" s="228"/>
      <c r="BS4197" s="311"/>
      <c r="BT4197" s="3"/>
      <c r="BU4197" s="213"/>
      <c r="BV4197" s="213"/>
      <c r="BW4197" s="291"/>
    </row>
    <row r="4198" spans="1:75" x14ac:dyDescent="0.2">
      <c r="A4198" s="210"/>
      <c r="B4198" s="211"/>
      <c r="C4198" s="848" t="str">
        <f ca="1">IF(ISERR(AVERAGE(INDIRECT("B"&amp;(ROW()-INT($B$1/2))):INDIRECT("B"&amp;(ROW()+INT($B$1/2))))),"",AVERAGE(INDIRECT("B"&amp;(ROW()-INT($B$1/2))):INDIRECT("B"&amp;(ROW()+INT($B$1/2)))))</f>
        <v/>
      </c>
      <c r="D4198" s="848">
        <f t="shared" si="1327"/>
        <v>0</v>
      </c>
      <c r="E4198" s="275"/>
      <c r="F4198" s="15"/>
      <c r="G4198" s="3"/>
      <c r="H4198" s="3"/>
      <c r="I4198" s="3"/>
      <c r="J4198" s="3"/>
      <c r="K4198" s="3"/>
      <c r="L4198" s="554"/>
      <c r="M4198" s="545"/>
      <c r="N4198" s="546"/>
      <c r="O4198" s="5"/>
      <c r="P4198" s="216"/>
      <c r="Q4198" s="217"/>
      <c r="R4198" s="218"/>
      <c r="S4198" s="219">
        <f t="shared" si="1344"/>
        <v>0</v>
      </c>
      <c r="T4198" s="220">
        <f t="shared" si="1345"/>
        <v>0</v>
      </c>
      <c r="U4198" s="214">
        <f t="shared" si="1342"/>
        <v>0</v>
      </c>
      <c r="W4198" s="221"/>
      <c r="X4198" s="222"/>
      <c r="Y4198" s="222"/>
      <c r="Z4198" s="223"/>
      <c r="AA4198" s="222"/>
      <c r="AB4198" s="224"/>
      <c r="AC4198" s="225"/>
      <c r="AD4198" s="2">
        <f t="shared" si="1329"/>
        <v>0</v>
      </c>
      <c r="AE4198" s="2">
        <f t="shared" si="1330"/>
        <v>0</v>
      </c>
      <c r="AF4198" s="226"/>
      <c r="AG4198" s="219">
        <f t="shared" si="1334"/>
        <v>0</v>
      </c>
      <c r="AH4198" s="234">
        <f t="shared" si="1335"/>
        <v>0</v>
      </c>
      <c r="AI4198" s="214">
        <f t="shared" si="1343"/>
        <v>0</v>
      </c>
      <c r="AK4198" s="229">
        <f t="shared" si="1336"/>
        <v>0</v>
      </c>
      <c r="AL4198" s="226"/>
      <c r="AM4198" s="15"/>
      <c r="AN4198" s="232" t="e">
        <f t="shared" si="1337"/>
        <v>#DIV/0!</v>
      </c>
      <c r="AO4198" s="214">
        <f t="shared" si="1331"/>
        <v>0</v>
      </c>
      <c r="AQ4198" s="210"/>
      <c r="AR4198" s="231"/>
      <c r="AS4198" s="15"/>
      <c r="AT4198" s="232">
        <f t="shared" si="1338"/>
        <v>0</v>
      </c>
      <c r="AU4198" s="235">
        <f t="shared" si="1339"/>
        <v>0</v>
      </c>
      <c r="AY4198" s="210"/>
      <c r="AZ4198" s="231"/>
      <c r="BA4198" s="15"/>
      <c r="BB4198" s="232">
        <f t="shared" si="1328"/>
        <v>0</v>
      </c>
      <c r="BC4198" s="235">
        <f t="shared" si="1340"/>
        <v>0</v>
      </c>
      <c r="BG4198" s="210"/>
      <c r="BH4198" s="231"/>
      <c r="BI4198" s="15"/>
      <c r="BJ4198" s="232">
        <f t="shared" si="1332"/>
        <v>0</v>
      </c>
      <c r="BK4198" s="235">
        <f t="shared" si="1341"/>
        <v>0</v>
      </c>
      <c r="BM4198" s="109">
        <f t="shared" si="1333"/>
        <v>-6.4710139416982306</v>
      </c>
      <c r="BN4198" s="213"/>
      <c r="BR4198" s="228"/>
      <c r="BS4198" s="311"/>
      <c r="BT4198" s="3"/>
      <c r="BU4198" s="213"/>
      <c r="BV4198" s="213"/>
      <c r="BW4198" s="291"/>
    </row>
    <row r="4199" spans="1:75" x14ac:dyDescent="0.2">
      <c r="A4199" s="210"/>
      <c r="B4199" s="211"/>
      <c r="C4199" s="848" t="str">
        <f ca="1">IF(ISERR(AVERAGE(INDIRECT("B"&amp;(ROW()-INT($B$1/2))):INDIRECT("B"&amp;(ROW()+INT($B$1/2))))),"",AVERAGE(INDIRECT("B"&amp;(ROW()-INT($B$1/2))):INDIRECT("B"&amp;(ROW()+INT($B$1/2)))))</f>
        <v/>
      </c>
      <c r="D4199" s="848">
        <f t="shared" si="1327"/>
        <v>0</v>
      </c>
      <c r="E4199" s="275"/>
      <c r="F4199" s="15"/>
      <c r="G4199" s="3"/>
      <c r="H4199" s="3"/>
      <c r="I4199" s="3"/>
      <c r="J4199" s="3"/>
      <c r="K4199" s="3"/>
      <c r="L4199" s="554"/>
      <c r="M4199" s="545"/>
      <c r="N4199" s="546"/>
      <c r="O4199" s="5"/>
      <c r="P4199" s="216"/>
      <c r="Q4199" s="217"/>
      <c r="R4199" s="218"/>
      <c r="S4199" s="219">
        <f t="shared" si="1344"/>
        <v>0</v>
      </c>
      <c r="T4199" s="220">
        <f t="shared" si="1345"/>
        <v>0</v>
      </c>
      <c r="U4199" s="214">
        <f t="shared" si="1342"/>
        <v>0</v>
      </c>
      <c r="W4199" s="221"/>
      <c r="X4199" s="222"/>
      <c r="Y4199" s="222"/>
      <c r="Z4199" s="223"/>
      <c r="AA4199" s="222"/>
      <c r="AB4199" s="224"/>
      <c r="AC4199" s="225"/>
      <c r="AD4199" s="2">
        <f t="shared" si="1329"/>
        <v>0</v>
      </c>
      <c r="AE4199" s="2">
        <f t="shared" si="1330"/>
        <v>0</v>
      </c>
      <c r="AF4199" s="226"/>
      <c r="AG4199" s="219">
        <f t="shared" si="1334"/>
        <v>0</v>
      </c>
      <c r="AH4199" s="234">
        <f t="shared" si="1335"/>
        <v>0</v>
      </c>
      <c r="AI4199" s="214">
        <f t="shared" si="1343"/>
        <v>0</v>
      </c>
      <c r="AK4199" s="229">
        <f t="shared" si="1336"/>
        <v>0</v>
      </c>
      <c r="AL4199" s="226"/>
      <c r="AM4199" s="15"/>
      <c r="AN4199" s="232" t="e">
        <f t="shared" si="1337"/>
        <v>#DIV/0!</v>
      </c>
      <c r="AO4199" s="214">
        <f t="shared" si="1331"/>
        <v>0</v>
      </c>
      <c r="AQ4199" s="210"/>
      <c r="AR4199" s="231"/>
      <c r="AS4199" s="15"/>
      <c r="AT4199" s="232">
        <f t="shared" si="1338"/>
        <v>0</v>
      </c>
      <c r="AU4199" s="235">
        <f t="shared" si="1339"/>
        <v>0</v>
      </c>
      <c r="AY4199" s="210"/>
      <c r="AZ4199" s="231"/>
      <c r="BA4199" s="15"/>
      <c r="BB4199" s="232">
        <f t="shared" si="1328"/>
        <v>0</v>
      </c>
      <c r="BC4199" s="235">
        <f t="shared" si="1340"/>
        <v>0</v>
      </c>
      <c r="BG4199" s="210"/>
      <c r="BH4199" s="231"/>
      <c r="BI4199" s="15"/>
      <c r="BJ4199" s="232">
        <f t="shared" si="1332"/>
        <v>0</v>
      </c>
      <c r="BK4199" s="235">
        <f t="shared" si="1341"/>
        <v>0</v>
      </c>
      <c r="BM4199" s="109">
        <f t="shared" si="1333"/>
        <v>-6.4728462791959673</v>
      </c>
      <c r="BN4199" s="213"/>
      <c r="BR4199" s="228"/>
      <c r="BS4199" s="311"/>
      <c r="BT4199" s="3"/>
      <c r="BU4199" s="213"/>
      <c r="BV4199" s="213"/>
      <c r="BW4199" s="291"/>
    </row>
    <row r="4200" spans="1:75" x14ac:dyDescent="0.2">
      <c r="A4200" s="210"/>
      <c r="B4200" s="211"/>
      <c r="C4200" s="848" t="str">
        <f ca="1">IF(ISERR(AVERAGE(INDIRECT("B"&amp;(ROW()-INT($B$1/2))):INDIRECT("B"&amp;(ROW()+INT($B$1/2))))),"",AVERAGE(INDIRECT("B"&amp;(ROW()-INT($B$1/2))):INDIRECT("B"&amp;(ROW()+INT($B$1/2)))))</f>
        <v/>
      </c>
      <c r="D4200" s="848">
        <f t="shared" si="1327"/>
        <v>0</v>
      </c>
      <c r="E4200" s="275"/>
      <c r="F4200" s="15"/>
      <c r="G4200" s="3"/>
      <c r="H4200" s="3"/>
      <c r="I4200" s="3"/>
      <c r="J4200" s="3"/>
      <c r="K4200" s="3"/>
      <c r="L4200" s="554"/>
      <c r="M4200" s="545"/>
      <c r="N4200" s="546"/>
      <c r="O4200" s="5"/>
      <c r="P4200" s="216"/>
      <c r="Q4200" s="217"/>
      <c r="R4200" s="218"/>
      <c r="S4200" s="219">
        <f t="shared" si="1344"/>
        <v>0</v>
      </c>
      <c r="T4200" s="220">
        <f t="shared" si="1345"/>
        <v>0</v>
      </c>
      <c r="U4200" s="214">
        <f t="shared" si="1342"/>
        <v>0</v>
      </c>
      <c r="W4200" s="221"/>
      <c r="X4200" s="222"/>
      <c r="Y4200" s="222"/>
      <c r="Z4200" s="223"/>
      <c r="AA4200" s="222"/>
      <c r="AB4200" s="224"/>
      <c r="AC4200" s="225"/>
      <c r="AD4200" s="2">
        <f t="shared" si="1329"/>
        <v>0</v>
      </c>
      <c r="AE4200" s="2">
        <f t="shared" si="1330"/>
        <v>0</v>
      </c>
      <c r="AF4200" s="226"/>
      <c r="AG4200" s="219">
        <f t="shared" si="1334"/>
        <v>0</v>
      </c>
      <c r="AH4200" s="234">
        <f t="shared" si="1335"/>
        <v>0</v>
      </c>
      <c r="AI4200" s="214">
        <f t="shared" si="1343"/>
        <v>0</v>
      </c>
      <c r="AK4200" s="229">
        <f t="shared" si="1336"/>
        <v>0</v>
      </c>
      <c r="AL4200" s="226"/>
      <c r="AM4200" s="15"/>
      <c r="AN4200" s="232" t="e">
        <f t="shared" si="1337"/>
        <v>#DIV/0!</v>
      </c>
      <c r="AO4200" s="214">
        <f t="shared" si="1331"/>
        <v>0</v>
      </c>
      <c r="AQ4200" s="210"/>
      <c r="AR4200" s="231"/>
      <c r="AS4200" s="15"/>
      <c r="AT4200" s="232">
        <f t="shared" si="1338"/>
        <v>0</v>
      </c>
      <c r="AU4200" s="235">
        <f t="shared" si="1339"/>
        <v>0</v>
      </c>
      <c r="AY4200" s="210"/>
      <c r="AZ4200" s="231"/>
      <c r="BA4200" s="15"/>
      <c r="BB4200" s="232">
        <f t="shared" si="1328"/>
        <v>0</v>
      </c>
      <c r="BC4200" s="235">
        <f t="shared" si="1340"/>
        <v>0</v>
      </c>
      <c r="BG4200" s="210"/>
      <c r="BH4200" s="231"/>
      <c r="BI4200" s="15"/>
      <c r="BJ4200" s="232">
        <f t="shared" si="1332"/>
        <v>0</v>
      </c>
      <c r="BK4200" s="235">
        <f t="shared" si="1341"/>
        <v>0</v>
      </c>
      <c r="BM4200" s="109">
        <f t="shared" si="1333"/>
        <v>-6.474678616693704</v>
      </c>
      <c r="BN4200" s="213"/>
      <c r="BR4200" s="228"/>
      <c r="BS4200" s="311"/>
      <c r="BT4200" s="3"/>
      <c r="BU4200" s="213"/>
      <c r="BV4200" s="213"/>
      <c r="BW4200" s="291"/>
    </row>
    <row r="4201" spans="1:75" x14ac:dyDescent="0.2">
      <c r="A4201" s="210"/>
      <c r="B4201" s="211"/>
      <c r="C4201" s="848" t="str">
        <f ca="1">IF(ISERR(AVERAGE(INDIRECT("B"&amp;(ROW()-INT($B$1/2))):INDIRECT("B"&amp;(ROW()+INT($B$1/2))))),"",AVERAGE(INDIRECT("B"&amp;(ROW()-INT($B$1/2))):INDIRECT("B"&amp;(ROW()+INT($B$1/2)))))</f>
        <v/>
      </c>
      <c r="D4201" s="848">
        <f t="shared" si="1327"/>
        <v>0</v>
      </c>
      <c r="E4201" s="275"/>
      <c r="F4201" s="15"/>
      <c r="G4201" s="3"/>
      <c r="H4201" s="3"/>
      <c r="I4201" s="3"/>
      <c r="J4201" s="3"/>
      <c r="K4201" s="3"/>
      <c r="L4201" s="554"/>
      <c r="M4201" s="545"/>
      <c r="N4201" s="546"/>
      <c r="O4201" s="5"/>
      <c r="P4201" s="216"/>
      <c r="Q4201" s="217"/>
      <c r="R4201" s="218"/>
      <c r="S4201" s="219">
        <f t="shared" si="1344"/>
        <v>0</v>
      </c>
      <c r="T4201" s="220">
        <f t="shared" si="1345"/>
        <v>0</v>
      </c>
      <c r="U4201" s="214">
        <f t="shared" si="1342"/>
        <v>0</v>
      </c>
      <c r="W4201" s="221"/>
      <c r="X4201" s="222"/>
      <c r="Y4201" s="222"/>
      <c r="Z4201" s="223"/>
      <c r="AA4201" s="222"/>
      <c r="AB4201" s="224"/>
      <c r="AC4201" s="225"/>
      <c r="AD4201" s="2">
        <f t="shared" si="1329"/>
        <v>0</v>
      </c>
      <c r="AE4201" s="2">
        <f t="shared" si="1330"/>
        <v>0</v>
      </c>
      <c r="AF4201" s="226"/>
      <c r="AG4201" s="219">
        <f t="shared" si="1334"/>
        <v>0</v>
      </c>
      <c r="AH4201" s="234">
        <f t="shared" si="1335"/>
        <v>0</v>
      </c>
      <c r="AI4201" s="214">
        <f t="shared" si="1343"/>
        <v>0</v>
      </c>
      <c r="AK4201" s="229">
        <f t="shared" si="1336"/>
        <v>0</v>
      </c>
      <c r="AL4201" s="226"/>
      <c r="AM4201" s="15"/>
      <c r="AN4201" s="232" t="e">
        <f t="shared" si="1337"/>
        <v>#DIV/0!</v>
      </c>
      <c r="AO4201" s="214">
        <f t="shared" si="1331"/>
        <v>0</v>
      </c>
      <c r="AQ4201" s="210"/>
      <c r="AR4201" s="231"/>
      <c r="AS4201" s="15"/>
      <c r="AT4201" s="232">
        <f t="shared" si="1338"/>
        <v>0</v>
      </c>
      <c r="AU4201" s="235">
        <f t="shared" si="1339"/>
        <v>0</v>
      </c>
      <c r="AY4201" s="210"/>
      <c r="AZ4201" s="231"/>
      <c r="BA4201" s="15"/>
      <c r="BB4201" s="232">
        <f t="shared" si="1328"/>
        <v>0</v>
      </c>
      <c r="BC4201" s="235">
        <f t="shared" si="1340"/>
        <v>0</v>
      </c>
      <c r="BG4201" s="210"/>
      <c r="BH4201" s="231"/>
      <c r="BI4201" s="15"/>
      <c r="BJ4201" s="232">
        <f t="shared" si="1332"/>
        <v>0</v>
      </c>
      <c r="BK4201" s="235">
        <f t="shared" si="1341"/>
        <v>0</v>
      </c>
      <c r="BM4201" s="109">
        <f t="shared" si="1333"/>
        <v>-6.4765109541914407</v>
      </c>
      <c r="BN4201" s="213"/>
      <c r="BR4201" s="228"/>
      <c r="BS4201" s="311"/>
      <c r="BT4201" s="3"/>
      <c r="BU4201" s="213"/>
      <c r="BV4201" s="213"/>
      <c r="BW4201" s="291"/>
    </row>
    <row r="4202" spans="1:75" x14ac:dyDescent="0.2">
      <c r="A4202" s="210"/>
      <c r="B4202" s="211"/>
      <c r="C4202" s="848" t="str">
        <f ca="1">IF(ISERR(AVERAGE(INDIRECT("B"&amp;(ROW()-INT($B$1/2))):INDIRECT("B"&amp;(ROW()+INT($B$1/2))))),"",AVERAGE(INDIRECT("B"&amp;(ROW()-INT($B$1/2))):INDIRECT("B"&amp;(ROW()+INT($B$1/2)))))</f>
        <v/>
      </c>
      <c r="D4202" s="848">
        <f t="shared" si="1327"/>
        <v>0</v>
      </c>
      <c r="E4202" s="275"/>
      <c r="F4202" s="15"/>
      <c r="G4202" s="3"/>
      <c r="H4202" s="3"/>
      <c r="I4202" s="3"/>
      <c r="J4202" s="3"/>
      <c r="K4202" s="3"/>
      <c r="L4202" s="554"/>
      <c r="M4202" s="545"/>
      <c r="N4202" s="546"/>
      <c r="O4202" s="5"/>
      <c r="P4202" s="216"/>
      <c r="Q4202" s="217"/>
      <c r="R4202" s="218"/>
      <c r="S4202" s="219">
        <f t="shared" si="1344"/>
        <v>0</v>
      </c>
      <c r="T4202" s="220">
        <f t="shared" si="1345"/>
        <v>0</v>
      </c>
      <c r="U4202" s="214">
        <f t="shared" si="1342"/>
        <v>0</v>
      </c>
      <c r="W4202" s="221"/>
      <c r="X4202" s="222"/>
      <c r="Y4202" s="222"/>
      <c r="Z4202" s="223"/>
      <c r="AA4202" s="222"/>
      <c r="AB4202" s="224"/>
      <c r="AC4202" s="225"/>
      <c r="AD4202" s="2">
        <f t="shared" si="1329"/>
        <v>0</v>
      </c>
      <c r="AE4202" s="2">
        <f t="shared" si="1330"/>
        <v>0</v>
      </c>
      <c r="AF4202" s="226"/>
      <c r="AG4202" s="219">
        <f t="shared" si="1334"/>
        <v>0</v>
      </c>
      <c r="AH4202" s="234">
        <f t="shared" si="1335"/>
        <v>0</v>
      </c>
      <c r="AI4202" s="214">
        <f t="shared" si="1343"/>
        <v>0</v>
      </c>
      <c r="AK4202" s="229">
        <f t="shared" si="1336"/>
        <v>0</v>
      </c>
      <c r="AL4202" s="226"/>
      <c r="AM4202" s="15"/>
      <c r="AN4202" s="232" t="e">
        <f t="shared" si="1337"/>
        <v>#DIV/0!</v>
      </c>
      <c r="AO4202" s="214">
        <f t="shared" si="1331"/>
        <v>0</v>
      </c>
      <c r="AQ4202" s="210"/>
      <c r="AR4202" s="231"/>
      <c r="AS4202" s="15"/>
      <c r="AT4202" s="232">
        <f t="shared" si="1338"/>
        <v>0</v>
      </c>
      <c r="AU4202" s="235">
        <f t="shared" si="1339"/>
        <v>0</v>
      </c>
      <c r="AY4202" s="210"/>
      <c r="AZ4202" s="231"/>
      <c r="BA4202" s="15"/>
      <c r="BB4202" s="232">
        <f t="shared" si="1328"/>
        <v>0</v>
      </c>
      <c r="BC4202" s="235">
        <f t="shared" si="1340"/>
        <v>0</v>
      </c>
      <c r="BG4202" s="210"/>
      <c r="BH4202" s="231"/>
      <c r="BI4202" s="15"/>
      <c r="BJ4202" s="232">
        <f t="shared" si="1332"/>
        <v>0</v>
      </c>
      <c r="BK4202" s="235">
        <f t="shared" si="1341"/>
        <v>0</v>
      </c>
      <c r="BM4202" s="109">
        <f t="shared" si="1333"/>
        <v>-6.4783432916891774</v>
      </c>
      <c r="BN4202" s="213"/>
      <c r="BR4202" s="228"/>
      <c r="BS4202" s="311"/>
      <c r="BT4202" s="3"/>
      <c r="BU4202" s="213"/>
      <c r="BV4202" s="213"/>
      <c r="BW4202" s="291"/>
    </row>
    <row r="4203" spans="1:75" x14ac:dyDescent="0.2">
      <c r="A4203" s="210"/>
      <c r="B4203" s="211"/>
      <c r="C4203" s="848" t="str">
        <f ca="1">IF(ISERR(AVERAGE(INDIRECT("B"&amp;(ROW()-INT($B$1/2))):INDIRECT("B"&amp;(ROW()+INT($B$1/2))))),"",AVERAGE(INDIRECT("B"&amp;(ROW()-INT($B$1/2))):INDIRECT("B"&amp;(ROW()+INT($B$1/2)))))</f>
        <v/>
      </c>
      <c r="D4203" s="848">
        <f t="shared" si="1327"/>
        <v>0</v>
      </c>
      <c r="E4203" s="275"/>
      <c r="F4203" s="15"/>
      <c r="G4203" s="3"/>
      <c r="H4203" s="3"/>
      <c r="I4203" s="3"/>
      <c r="J4203" s="3"/>
      <c r="K4203" s="3"/>
      <c r="L4203" s="554"/>
      <c r="M4203" s="545"/>
      <c r="N4203" s="546"/>
      <c r="O4203" s="5"/>
      <c r="P4203" s="216"/>
      <c r="Q4203" s="217"/>
      <c r="R4203" s="218"/>
      <c r="S4203" s="219">
        <f t="shared" si="1344"/>
        <v>0</v>
      </c>
      <c r="T4203" s="220">
        <f t="shared" si="1345"/>
        <v>0</v>
      </c>
      <c r="U4203" s="214">
        <f t="shared" si="1342"/>
        <v>0</v>
      </c>
      <c r="W4203" s="221"/>
      <c r="X4203" s="222"/>
      <c r="Y4203" s="222"/>
      <c r="Z4203" s="223"/>
      <c r="AA4203" s="222"/>
      <c r="AB4203" s="224"/>
      <c r="AC4203" s="225"/>
      <c r="AD4203" s="2">
        <f t="shared" si="1329"/>
        <v>0</v>
      </c>
      <c r="AE4203" s="2">
        <f t="shared" si="1330"/>
        <v>0</v>
      </c>
      <c r="AF4203" s="226"/>
      <c r="AG4203" s="219">
        <f t="shared" si="1334"/>
        <v>0</v>
      </c>
      <c r="AH4203" s="234">
        <f t="shared" si="1335"/>
        <v>0</v>
      </c>
      <c r="AI4203" s="214">
        <f t="shared" si="1343"/>
        <v>0</v>
      </c>
      <c r="AK4203" s="229">
        <f t="shared" si="1336"/>
        <v>0</v>
      </c>
      <c r="AL4203" s="226"/>
      <c r="AM4203" s="15"/>
      <c r="AN4203" s="232" t="e">
        <f t="shared" si="1337"/>
        <v>#DIV/0!</v>
      </c>
      <c r="AO4203" s="214">
        <f t="shared" si="1331"/>
        <v>0</v>
      </c>
      <c r="AQ4203" s="210"/>
      <c r="AR4203" s="231"/>
      <c r="AS4203" s="15"/>
      <c r="AT4203" s="232">
        <f t="shared" si="1338"/>
        <v>0</v>
      </c>
      <c r="AU4203" s="235">
        <f t="shared" si="1339"/>
        <v>0</v>
      </c>
      <c r="AY4203" s="210"/>
      <c r="AZ4203" s="231"/>
      <c r="BA4203" s="15"/>
      <c r="BB4203" s="232">
        <f t="shared" si="1328"/>
        <v>0</v>
      </c>
      <c r="BC4203" s="235">
        <f t="shared" si="1340"/>
        <v>0</v>
      </c>
      <c r="BG4203" s="210"/>
      <c r="BH4203" s="231"/>
      <c r="BI4203" s="15"/>
      <c r="BJ4203" s="232">
        <f t="shared" si="1332"/>
        <v>0</v>
      </c>
      <c r="BK4203" s="235">
        <f t="shared" si="1341"/>
        <v>0</v>
      </c>
      <c r="BM4203" s="109">
        <f t="shared" si="1333"/>
        <v>-6.4801756291869141</v>
      </c>
      <c r="BN4203" s="213"/>
      <c r="BR4203" s="228"/>
      <c r="BS4203" s="311"/>
      <c r="BT4203" s="3"/>
      <c r="BU4203" s="213"/>
      <c r="BV4203" s="213"/>
      <c r="BW4203" s="291"/>
    </row>
    <row r="4204" spans="1:75" x14ac:dyDescent="0.2">
      <c r="A4204" s="210"/>
      <c r="B4204" s="211"/>
      <c r="C4204" s="848" t="str">
        <f ca="1">IF(ISERR(AVERAGE(INDIRECT("B"&amp;(ROW()-INT($B$1/2))):INDIRECT("B"&amp;(ROW()+INT($B$1/2))))),"",AVERAGE(INDIRECT("B"&amp;(ROW()-INT($B$1/2))):INDIRECT("B"&amp;(ROW()+INT($B$1/2)))))</f>
        <v/>
      </c>
      <c r="D4204" s="848">
        <f t="shared" si="1327"/>
        <v>0</v>
      </c>
      <c r="E4204" s="275"/>
      <c r="F4204" s="15"/>
      <c r="G4204" s="3"/>
      <c r="H4204" s="3"/>
      <c r="I4204" s="3"/>
      <c r="J4204" s="3"/>
      <c r="K4204" s="3"/>
      <c r="L4204" s="554"/>
      <c r="M4204" s="545"/>
      <c r="N4204" s="546"/>
      <c r="O4204" s="5"/>
      <c r="P4204" s="216"/>
      <c r="Q4204" s="217"/>
      <c r="R4204" s="218"/>
      <c r="S4204" s="219">
        <f t="shared" si="1344"/>
        <v>0</v>
      </c>
      <c r="T4204" s="220">
        <f t="shared" si="1345"/>
        <v>0</v>
      </c>
      <c r="U4204" s="214">
        <f t="shared" si="1342"/>
        <v>0</v>
      </c>
      <c r="W4204" s="221"/>
      <c r="X4204" s="222"/>
      <c r="Y4204" s="222"/>
      <c r="Z4204" s="223"/>
      <c r="AA4204" s="222"/>
      <c r="AB4204" s="224"/>
      <c r="AC4204" s="225"/>
      <c r="AD4204" s="2">
        <f t="shared" si="1329"/>
        <v>0</v>
      </c>
      <c r="AE4204" s="2">
        <f t="shared" si="1330"/>
        <v>0</v>
      </c>
      <c r="AF4204" s="226"/>
      <c r="AG4204" s="219">
        <f t="shared" si="1334"/>
        <v>0</v>
      </c>
      <c r="AH4204" s="234">
        <f t="shared" si="1335"/>
        <v>0</v>
      </c>
      <c r="AI4204" s="214">
        <f t="shared" si="1343"/>
        <v>0</v>
      </c>
      <c r="AK4204" s="229">
        <f t="shared" si="1336"/>
        <v>0</v>
      </c>
      <c r="AL4204" s="226"/>
      <c r="AM4204" s="15"/>
      <c r="AN4204" s="232" t="e">
        <f t="shared" si="1337"/>
        <v>#DIV/0!</v>
      </c>
      <c r="AO4204" s="214">
        <f t="shared" si="1331"/>
        <v>0</v>
      </c>
      <c r="AQ4204" s="210"/>
      <c r="AR4204" s="231"/>
      <c r="AS4204" s="15"/>
      <c r="AT4204" s="232">
        <f t="shared" si="1338"/>
        <v>0</v>
      </c>
      <c r="AU4204" s="235">
        <f t="shared" si="1339"/>
        <v>0</v>
      </c>
      <c r="AY4204" s="210"/>
      <c r="AZ4204" s="231"/>
      <c r="BA4204" s="15"/>
      <c r="BB4204" s="232">
        <f t="shared" si="1328"/>
        <v>0</v>
      </c>
      <c r="BC4204" s="235">
        <f t="shared" si="1340"/>
        <v>0</v>
      </c>
      <c r="BG4204" s="210"/>
      <c r="BH4204" s="231"/>
      <c r="BI4204" s="15"/>
      <c r="BJ4204" s="232">
        <f t="shared" si="1332"/>
        <v>0</v>
      </c>
      <c r="BK4204" s="235">
        <f t="shared" si="1341"/>
        <v>0</v>
      </c>
      <c r="BM4204" s="109">
        <f t="shared" si="1333"/>
        <v>-6.4820079666846508</v>
      </c>
      <c r="BN4204" s="213"/>
      <c r="BR4204" s="228"/>
      <c r="BS4204" s="311"/>
      <c r="BT4204" s="3"/>
      <c r="BU4204" s="213"/>
      <c r="BV4204" s="213"/>
      <c r="BW4204" s="291"/>
    </row>
    <row r="4205" spans="1:75" x14ac:dyDescent="0.2">
      <c r="A4205" s="210"/>
      <c r="B4205" s="211"/>
      <c r="C4205" s="848" t="str">
        <f ca="1">IF(ISERR(AVERAGE(INDIRECT("B"&amp;(ROW()-INT($B$1/2))):INDIRECT("B"&amp;(ROW()+INT($B$1/2))))),"",AVERAGE(INDIRECT("B"&amp;(ROW()-INT($B$1/2))):INDIRECT("B"&amp;(ROW()+INT($B$1/2)))))</f>
        <v/>
      </c>
      <c r="D4205" s="848">
        <f t="shared" si="1327"/>
        <v>0</v>
      </c>
      <c r="E4205" s="275"/>
      <c r="F4205" s="15"/>
      <c r="G4205" s="3"/>
      <c r="H4205" s="3"/>
      <c r="I4205" s="3"/>
      <c r="J4205" s="3"/>
      <c r="K4205" s="3"/>
      <c r="L4205" s="554"/>
      <c r="M4205" s="545"/>
      <c r="N4205" s="546"/>
      <c r="O4205" s="5"/>
      <c r="P4205" s="216"/>
      <c r="Q4205" s="217"/>
      <c r="R4205" s="218"/>
      <c r="S4205" s="219">
        <f t="shared" si="1344"/>
        <v>0</v>
      </c>
      <c r="T4205" s="220">
        <f t="shared" si="1345"/>
        <v>0</v>
      </c>
      <c r="U4205" s="214">
        <f t="shared" si="1342"/>
        <v>0</v>
      </c>
      <c r="W4205" s="221"/>
      <c r="X4205" s="222"/>
      <c r="Y4205" s="222"/>
      <c r="Z4205" s="223"/>
      <c r="AA4205" s="222"/>
      <c r="AB4205" s="224"/>
      <c r="AC4205" s="225"/>
      <c r="AD4205" s="2">
        <f t="shared" si="1329"/>
        <v>0</v>
      </c>
      <c r="AE4205" s="2">
        <f t="shared" si="1330"/>
        <v>0</v>
      </c>
      <c r="AF4205" s="226"/>
      <c r="AG4205" s="219">
        <f t="shared" si="1334"/>
        <v>0</v>
      </c>
      <c r="AH4205" s="234">
        <f t="shared" si="1335"/>
        <v>0</v>
      </c>
      <c r="AI4205" s="214">
        <f t="shared" si="1343"/>
        <v>0</v>
      </c>
      <c r="AK4205" s="229">
        <f t="shared" si="1336"/>
        <v>0</v>
      </c>
      <c r="AL4205" s="226"/>
      <c r="AM4205" s="15"/>
      <c r="AN4205" s="232" t="e">
        <f t="shared" si="1337"/>
        <v>#DIV/0!</v>
      </c>
      <c r="AO4205" s="214">
        <f t="shared" si="1331"/>
        <v>0</v>
      </c>
      <c r="AQ4205" s="210"/>
      <c r="AR4205" s="231"/>
      <c r="AS4205" s="15"/>
      <c r="AT4205" s="232">
        <f t="shared" si="1338"/>
        <v>0</v>
      </c>
      <c r="AU4205" s="235">
        <f t="shared" si="1339"/>
        <v>0</v>
      </c>
      <c r="AY4205" s="210"/>
      <c r="AZ4205" s="231"/>
      <c r="BA4205" s="15"/>
      <c r="BB4205" s="232">
        <f t="shared" si="1328"/>
        <v>0</v>
      </c>
      <c r="BC4205" s="235">
        <f t="shared" si="1340"/>
        <v>0</v>
      </c>
      <c r="BG4205" s="210"/>
      <c r="BH4205" s="231"/>
      <c r="BI4205" s="15"/>
      <c r="BJ4205" s="232">
        <f t="shared" si="1332"/>
        <v>0</v>
      </c>
      <c r="BK4205" s="235">
        <f t="shared" si="1341"/>
        <v>0</v>
      </c>
      <c r="BM4205" s="109">
        <f t="shared" si="1333"/>
        <v>-6.4838403041823875</v>
      </c>
      <c r="BN4205" s="213"/>
      <c r="BR4205" s="228"/>
      <c r="BS4205" s="311"/>
      <c r="BT4205" s="3"/>
      <c r="BU4205" s="213"/>
      <c r="BV4205" s="213"/>
      <c r="BW4205" s="291"/>
    </row>
    <row r="4206" spans="1:75" x14ac:dyDescent="0.2">
      <c r="A4206" s="210"/>
      <c r="B4206" s="211"/>
      <c r="C4206" s="848" t="str">
        <f ca="1">IF(ISERR(AVERAGE(INDIRECT("B"&amp;(ROW()-INT($B$1/2))):INDIRECT("B"&amp;(ROW()+INT($B$1/2))))),"",AVERAGE(INDIRECT("B"&amp;(ROW()-INT($B$1/2))):INDIRECT("B"&amp;(ROW()+INT($B$1/2)))))</f>
        <v/>
      </c>
      <c r="D4206" s="848">
        <f t="shared" si="1327"/>
        <v>0</v>
      </c>
      <c r="E4206" s="275"/>
      <c r="F4206" s="15"/>
      <c r="G4206" s="3"/>
      <c r="H4206" s="3"/>
      <c r="I4206" s="3"/>
      <c r="J4206" s="3"/>
      <c r="K4206" s="3"/>
      <c r="L4206" s="554"/>
      <c r="M4206" s="545"/>
      <c r="N4206" s="546"/>
      <c r="O4206" s="5"/>
      <c r="P4206" s="216"/>
      <c r="Q4206" s="217"/>
      <c r="R4206" s="218"/>
      <c r="S4206" s="219">
        <f t="shared" si="1344"/>
        <v>0</v>
      </c>
      <c r="T4206" s="220">
        <f t="shared" si="1345"/>
        <v>0</v>
      </c>
      <c r="U4206" s="214">
        <f t="shared" si="1342"/>
        <v>0</v>
      </c>
      <c r="W4206" s="221"/>
      <c r="X4206" s="222"/>
      <c r="Y4206" s="222"/>
      <c r="Z4206" s="223"/>
      <c r="AA4206" s="222"/>
      <c r="AB4206" s="224"/>
      <c r="AC4206" s="225"/>
      <c r="AD4206" s="2">
        <f t="shared" si="1329"/>
        <v>0</v>
      </c>
      <c r="AE4206" s="2">
        <f t="shared" si="1330"/>
        <v>0</v>
      </c>
      <c r="AF4206" s="226"/>
      <c r="AG4206" s="219">
        <f t="shared" si="1334"/>
        <v>0</v>
      </c>
      <c r="AH4206" s="234">
        <f t="shared" si="1335"/>
        <v>0</v>
      </c>
      <c r="AI4206" s="214">
        <f t="shared" si="1343"/>
        <v>0</v>
      </c>
      <c r="AK4206" s="229">
        <f t="shared" si="1336"/>
        <v>0</v>
      </c>
      <c r="AL4206" s="226"/>
      <c r="AM4206" s="15"/>
      <c r="AN4206" s="232" t="e">
        <f t="shared" si="1337"/>
        <v>#DIV/0!</v>
      </c>
      <c r="AO4206" s="214">
        <f t="shared" si="1331"/>
        <v>0</v>
      </c>
      <c r="AQ4206" s="210"/>
      <c r="AR4206" s="231"/>
      <c r="AS4206" s="15"/>
      <c r="AT4206" s="232">
        <f t="shared" si="1338"/>
        <v>0</v>
      </c>
      <c r="AU4206" s="235">
        <f t="shared" si="1339"/>
        <v>0</v>
      </c>
      <c r="AY4206" s="210"/>
      <c r="AZ4206" s="231"/>
      <c r="BA4206" s="15"/>
      <c r="BB4206" s="232">
        <f t="shared" si="1328"/>
        <v>0</v>
      </c>
      <c r="BC4206" s="235">
        <f t="shared" si="1340"/>
        <v>0</v>
      </c>
      <c r="BG4206" s="210"/>
      <c r="BH4206" s="231"/>
      <c r="BI4206" s="15"/>
      <c r="BJ4206" s="232">
        <f t="shared" si="1332"/>
        <v>0</v>
      </c>
      <c r="BK4206" s="235">
        <f t="shared" si="1341"/>
        <v>0</v>
      </c>
      <c r="BM4206" s="109">
        <f t="shared" si="1333"/>
        <v>-6.4856726416801243</v>
      </c>
      <c r="BN4206" s="213"/>
      <c r="BR4206" s="228"/>
      <c r="BS4206" s="311"/>
      <c r="BT4206" s="3"/>
      <c r="BU4206" s="213"/>
      <c r="BV4206" s="213"/>
      <c r="BW4206" s="291"/>
    </row>
    <row r="4207" spans="1:75" x14ac:dyDescent="0.2">
      <c r="A4207" s="210"/>
      <c r="B4207" s="211"/>
      <c r="C4207" s="848" t="str">
        <f ca="1">IF(ISERR(AVERAGE(INDIRECT("B"&amp;(ROW()-INT($B$1/2))):INDIRECT("B"&amp;(ROW()+INT($B$1/2))))),"",AVERAGE(INDIRECT("B"&amp;(ROW()-INT($B$1/2))):INDIRECT("B"&amp;(ROW()+INT($B$1/2)))))</f>
        <v/>
      </c>
      <c r="D4207" s="848">
        <f t="shared" si="1327"/>
        <v>0</v>
      </c>
      <c r="E4207" s="275"/>
      <c r="F4207" s="15"/>
      <c r="G4207" s="3"/>
      <c r="H4207" s="3"/>
      <c r="I4207" s="3"/>
      <c r="J4207" s="3"/>
      <c r="K4207" s="3"/>
      <c r="L4207" s="554"/>
      <c r="M4207" s="545"/>
      <c r="N4207" s="546"/>
      <c r="O4207" s="5"/>
      <c r="P4207" s="216"/>
      <c r="Q4207" s="217"/>
      <c r="R4207" s="218"/>
      <c r="S4207" s="219">
        <f t="shared" si="1344"/>
        <v>0</v>
      </c>
      <c r="T4207" s="220">
        <f t="shared" si="1345"/>
        <v>0</v>
      </c>
      <c r="U4207" s="214">
        <f t="shared" si="1342"/>
        <v>0</v>
      </c>
      <c r="W4207" s="221"/>
      <c r="X4207" s="222"/>
      <c r="Y4207" s="222"/>
      <c r="Z4207" s="223"/>
      <c r="AA4207" s="222"/>
      <c r="AB4207" s="224"/>
      <c r="AC4207" s="225"/>
      <c r="AD4207" s="2">
        <f t="shared" si="1329"/>
        <v>0</v>
      </c>
      <c r="AE4207" s="2">
        <f t="shared" si="1330"/>
        <v>0</v>
      </c>
      <c r="AF4207" s="226"/>
      <c r="AG4207" s="219">
        <f t="shared" si="1334"/>
        <v>0</v>
      </c>
      <c r="AH4207" s="234">
        <f t="shared" si="1335"/>
        <v>0</v>
      </c>
      <c r="AI4207" s="214">
        <f t="shared" si="1343"/>
        <v>0</v>
      </c>
      <c r="AK4207" s="229">
        <f t="shared" si="1336"/>
        <v>0</v>
      </c>
      <c r="AL4207" s="226"/>
      <c r="AM4207" s="15"/>
      <c r="AN4207" s="232" t="e">
        <f t="shared" si="1337"/>
        <v>#DIV/0!</v>
      </c>
      <c r="AO4207" s="214">
        <f t="shared" si="1331"/>
        <v>0</v>
      </c>
      <c r="AQ4207" s="210"/>
      <c r="AR4207" s="231"/>
      <c r="AS4207" s="15"/>
      <c r="AT4207" s="232">
        <f t="shared" si="1338"/>
        <v>0</v>
      </c>
      <c r="AU4207" s="235">
        <f t="shared" si="1339"/>
        <v>0</v>
      </c>
      <c r="AY4207" s="210"/>
      <c r="AZ4207" s="231"/>
      <c r="BA4207" s="15"/>
      <c r="BB4207" s="232">
        <f t="shared" si="1328"/>
        <v>0</v>
      </c>
      <c r="BC4207" s="235">
        <f t="shared" si="1340"/>
        <v>0</v>
      </c>
      <c r="BG4207" s="210"/>
      <c r="BH4207" s="231"/>
      <c r="BI4207" s="15"/>
      <c r="BJ4207" s="232">
        <f t="shared" si="1332"/>
        <v>0</v>
      </c>
      <c r="BK4207" s="235">
        <f t="shared" si="1341"/>
        <v>0</v>
      </c>
      <c r="BM4207" s="109">
        <f t="shared" si="1333"/>
        <v>-6.487504979177861</v>
      </c>
      <c r="BN4207" s="213"/>
      <c r="BR4207" s="228"/>
      <c r="BS4207" s="311"/>
      <c r="BT4207" s="3"/>
      <c r="BU4207" s="213"/>
      <c r="BV4207" s="213"/>
      <c r="BW4207" s="291"/>
    </row>
    <row r="4208" spans="1:75" x14ac:dyDescent="0.2">
      <c r="A4208" s="210"/>
      <c r="B4208" s="211"/>
      <c r="C4208" s="848" t="str">
        <f ca="1">IF(ISERR(AVERAGE(INDIRECT("B"&amp;(ROW()-INT($B$1/2))):INDIRECT("B"&amp;(ROW()+INT($B$1/2))))),"",AVERAGE(INDIRECT("B"&amp;(ROW()-INT($B$1/2))):INDIRECT("B"&amp;(ROW()+INT($B$1/2)))))</f>
        <v/>
      </c>
      <c r="D4208" s="848">
        <f t="shared" si="1327"/>
        <v>0</v>
      </c>
      <c r="E4208" s="275"/>
      <c r="F4208" s="15"/>
      <c r="G4208" s="3"/>
      <c r="H4208" s="3"/>
      <c r="I4208" s="3"/>
      <c r="J4208" s="3"/>
      <c r="K4208" s="3"/>
      <c r="L4208" s="554"/>
      <c r="M4208" s="545"/>
      <c r="N4208" s="546"/>
      <c r="O4208" s="5"/>
      <c r="P4208" s="216"/>
      <c r="Q4208" s="217"/>
      <c r="R4208" s="218"/>
      <c r="S4208" s="219">
        <f t="shared" si="1344"/>
        <v>0</v>
      </c>
      <c r="T4208" s="220">
        <f t="shared" si="1345"/>
        <v>0</v>
      </c>
      <c r="U4208" s="214">
        <f t="shared" si="1342"/>
        <v>0</v>
      </c>
      <c r="W4208" s="221"/>
      <c r="X4208" s="222"/>
      <c r="Y4208" s="222"/>
      <c r="Z4208" s="223"/>
      <c r="AA4208" s="222"/>
      <c r="AB4208" s="224"/>
      <c r="AC4208" s="225"/>
      <c r="AD4208" s="2">
        <f t="shared" si="1329"/>
        <v>0</v>
      </c>
      <c r="AE4208" s="2">
        <f t="shared" si="1330"/>
        <v>0</v>
      </c>
      <c r="AF4208" s="226"/>
      <c r="AG4208" s="219">
        <f t="shared" si="1334"/>
        <v>0</v>
      </c>
      <c r="AH4208" s="234">
        <f t="shared" si="1335"/>
        <v>0</v>
      </c>
      <c r="AI4208" s="214">
        <f t="shared" si="1343"/>
        <v>0</v>
      </c>
      <c r="AK4208" s="229">
        <f t="shared" si="1336"/>
        <v>0</v>
      </c>
      <c r="AL4208" s="226"/>
      <c r="AM4208" s="15"/>
      <c r="AN4208" s="232" t="e">
        <f t="shared" si="1337"/>
        <v>#DIV/0!</v>
      </c>
      <c r="AO4208" s="214">
        <f t="shared" si="1331"/>
        <v>0</v>
      </c>
      <c r="AQ4208" s="210"/>
      <c r="AR4208" s="231"/>
      <c r="AS4208" s="15"/>
      <c r="AT4208" s="232">
        <f t="shared" si="1338"/>
        <v>0</v>
      </c>
      <c r="AU4208" s="235">
        <f t="shared" si="1339"/>
        <v>0</v>
      </c>
      <c r="AY4208" s="210"/>
      <c r="AZ4208" s="231"/>
      <c r="BA4208" s="15"/>
      <c r="BB4208" s="232">
        <f t="shared" si="1328"/>
        <v>0</v>
      </c>
      <c r="BC4208" s="235">
        <f t="shared" si="1340"/>
        <v>0</v>
      </c>
      <c r="BG4208" s="210"/>
      <c r="BH4208" s="231"/>
      <c r="BI4208" s="15"/>
      <c r="BJ4208" s="232">
        <f t="shared" si="1332"/>
        <v>0</v>
      </c>
      <c r="BK4208" s="235">
        <f t="shared" si="1341"/>
        <v>0</v>
      </c>
      <c r="BM4208" s="109">
        <f t="shared" si="1333"/>
        <v>-6.4893373166755977</v>
      </c>
      <c r="BN4208" s="213"/>
      <c r="BR4208" s="228"/>
      <c r="BS4208" s="311"/>
      <c r="BT4208" s="3"/>
      <c r="BU4208" s="213"/>
      <c r="BV4208" s="213"/>
      <c r="BW4208" s="291"/>
    </row>
    <row r="4209" spans="1:75" x14ac:dyDescent="0.2">
      <c r="A4209" s="210"/>
      <c r="B4209" s="211"/>
      <c r="C4209" s="848" t="str">
        <f ca="1">IF(ISERR(AVERAGE(INDIRECT("B"&amp;(ROW()-INT($B$1/2))):INDIRECT("B"&amp;(ROW()+INT($B$1/2))))),"",AVERAGE(INDIRECT("B"&amp;(ROW()-INT($B$1/2))):INDIRECT("B"&amp;(ROW()+INT($B$1/2)))))</f>
        <v/>
      </c>
      <c r="D4209" s="848">
        <f t="shared" si="1327"/>
        <v>0</v>
      </c>
      <c r="E4209" s="275"/>
      <c r="F4209" s="15"/>
      <c r="G4209" s="3"/>
      <c r="H4209" s="3"/>
      <c r="I4209" s="3"/>
      <c r="J4209" s="3"/>
      <c r="K4209" s="3"/>
      <c r="L4209" s="554"/>
      <c r="M4209" s="545"/>
      <c r="N4209" s="546"/>
      <c r="O4209" s="5"/>
      <c r="P4209" s="216"/>
      <c r="Q4209" s="217"/>
      <c r="R4209" s="218"/>
      <c r="S4209" s="219">
        <f t="shared" si="1344"/>
        <v>0</v>
      </c>
      <c r="T4209" s="220">
        <f t="shared" si="1345"/>
        <v>0</v>
      </c>
      <c r="U4209" s="214">
        <f t="shared" si="1342"/>
        <v>0</v>
      </c>
      <c r="W4209" s="221"/>
      <c r="X4209" s="222"/>
      <c r="Y4209" s="222"/>
      <c r="Z4209" s="223"/>
      <c r="AA4209" s="222"/>
      <c r="AB4209" s="224"/>
      <c r="AC4209" s="225"/>
      <c r="AD4209" s="2">
        <f t="shared" si="1329"/>
        <v>0</v>
      </c>
      <c r="AE4209" s="2">
        <f t="shared" si="1330"/>
        <v>0</v>
      </c>
      <c r="AF4209" s="226"/>
      <c r="AG4209" s="219">
        <f t="shared" si="1334"/>
        <v>0</v>
      </c>
      <c r="AH4209" s="234">
        <f t="shared" si="1335"/>
        <v>0</v>
      </c>
      <c r="AI4209" s="214">
        <f t="shared" si="1343"/>
        <v>0</v>
      </c>
      <c r="AK4209" s="229">
        <f t="shared" si="1336"/>
        <v>0</v>
      </c>
      <c r="AL4209" s="226"/>
      <c r="AM4209" s="15"/>
      <c r="AN4209" s="232" t="e">
        <f t="shared" si="1337"/>
        <v>#DIV/0!</v>
      </c>
      <c r="AO4209" s="214">
        <f t="shared" si="1331"/>
        <v>0</v>
      </c>
      <c r="AQ4209" s="210"/>
      <c r="AR4209" s="231"/>
      <c r="AS4209" s="15"/>
      <c r="AT4209" s="232">
        <f t="shared" si="1338"/>
        <v>0</v>
      </c>
      <c r="AU4209" s="235">
        <f t="shared" si="1339"/>
        <v>0</v>
      </c>
      <c r="AY4209" s="210"/>
      <c r="AZ4209" s="231"/>
      <c r="BA4209" s="15"/>
      <c r="BB4209" s="232">
        <f t="shared" si="1328"/>
        <v>0</v>
      </c>
      <c r="BC4209" s="235">
        <f t="shared" si="1340"/>
        <v>0</v>
      </c>
      <c r="BG4209" s="210"/>
      <c r="BH4209" s="231"/>
      <c r="BI4209" s="15"/>
      <c r="BJ4209" s="232">
        <f t="shared" si="1332"/>
        <v>0</v>
      </c>
      <c r="BK4209" s="235">
        <f t="shared" si="1341"/>
        <v>0</v>
      </c>
      <c r="BM4209" s="109">
        <f t="shared" si="1333"/>
        <v>-6.4911696541733344</v>
      </c>
      <c r="BN4209" s="213"/>
      <c r="BR4209" s="228"/>
      <c r="BS4209" s="311"/>
      <c r="BT4209" s="3"/>
      <c r="BU4209" s="213"/>
      <c r="BV4209" s="213"/>
      <c r="BW4209" s="291"/>
    </row>
    <row r="4210" spans="1:75" x14ac:dyDescent="0.2">
      <c r="A4210" s="210"/>
      <c r="B4210" s="211"/>
      <c r="C4210" s="848" t="str">
        <f ca="1">IF(ISERR(AVERAGE(INDIRECT("B"&amp;(ROW()-INT($B$1/2))):INDIRECT("B"&amp;(ROW()+INT($B$1/2))))),"",AVERAGE(INDIRECT("B"&amp;(ROW()-INT($B$1/2))):INDIRECT("B"&amp;(ROW()+INT($B$1/2)))))</f>
        <v/>
      </c>
      <c r="D4210" s="848">
        <f t="shared" si="1327"/>
        <v>0</v>
      </c>
      <c r="E4210" s="275"/>
      <c r="F4210" s="15"/>
      <c r="G4210" s="3"/>
      <c r="H4210" s="3"/>
      <c r="I4210" s="3"/>
      <c r="J4210" s="3"/>
      <c r="K4210" s="3"/>
      <c r="L4210" s="554"/>
      <c r="M4210" s="545"/>
      <c r="N4210" s="546"/>
      <c r="O4210" s="5"/>
      <c r="P4210" s="216"/>
      <c r="Q4210" s="217"/>
      <c r="R4210" s="218"/>
      <c r="S4210" s="219">
        <f t="shared" si="1344"/>
        <v>0</v>
      </c>
      <c r="T4210" s="220">
        <f t="shared" si="1345"/>
        <v>0</v>
      </c>
      <c r="U4210" s="214">
        <f t="shared" si="1342"/>
        <v>0</v>
      </c>
      <c r="W4210" s="221"/>
      <c r="X4210" s="222"/>
      <c r="Y4210" s="222"/>
      <c r="Z4210" s="223"/>
      <c r="AA4210" s="222"/>
      <c r="AB4210" s="224"/>
      <c r="AC4210" s="225"/>
      <c r="AD4210" s="2">
        <f t="shared" si="1329"/>
        <v>0</v>
      </c>
      <c r="AE4210" s="2">
        <f t="shared" si="1330"/>
        <v>0</v>
      </c>
      <c r="AF4210" s="226"/>
      <c r="AG4210" s="219">
        <f t="shared" si="1334"/>
        <v>0</v>
      </c>
      <c r="AH4210" s="234">
        <f t="shared" si="1335"/>
        <v>0</v>
      </c>
      <c r="AI4210" s="214">
        <f t="shared" si="1343"/>
        <v>0</v>
      </c>
      <c r="AK4210" s="229">
        <f t="shared" si="1336"/>
        <v>0</v>
      </c>
      <c r="AL4210" s="226"/>
      <c r="AM4210" s="15"/>
      <c r="AN4210" s="232" t="e">
        <f t="shared" si="1337"/>
        <v>#DIV/0!</v>
      </c>
      <c r="AO4210" s="214">
        <f t="shared" si="1331"/>
        <v>0</v>
      </c>
      <c r="AQ4210" s="210"/>
      <c r="AR4210" s="231"/>
      <c r="AS4210" s="15"/>
      <c r="AT4210" s="232">
        <f t="shared" si="1338"/>
        <v>0</v>
      </c>
      <c r="AU4210" s="235">
        <f t="shared" si="1339"/>
        <v>0</v>
      </c>
      <c r="AY4210" s="210"/>
      <c r="AZ4210" s="231"/>
      <c r="BA4210" s="15"/>
      <c r="BB4210" s="232">
        <f t="shared" si="1328"/>
        <v>0</v>
      </c>
      <c r="BC4210" s="235">
        <f t="shared" si="1340"/>
        <v>0</v>
      </c>
      <c r="BG4210" s="210"/>
      <c r="BH4210" s="231"/>
      <c r="BI4210" s="15"/>
      <c r="BJ4210" s="232">
        <f t="shared" si="1332"/>
        <v>0</v>
      </c>
      <c r="BK4210" s="235">
        <f t="shared" si="1341"/>
        <v>0</v>
      </c>
      <c r="BM4210" s="109">
        <f t="shared" si="1333"/>
        <v>-6.4930019916710711</v>
      </c>
      <c r="BN4210" s="213"/>
      <c r="BR4210" s="228"/>
      <c r="BS4210" s="311"/>
      <c r="BT4210" s="3"/>
      <c r="BU4210" s="213"/>
      <c r="BV4210" s="213"/>
      <c r="BW4210" s="291"/>
    </row>
    <row r="4211" spans="1:75" x14ac:dyDescent="0.2">
      <c r="A4211" s="210"/>
      <c r="B4211" s="211"/>
      <c r="C4211" s="848" t="str">
        <f ca="1">IF(ISERR(AVERAGE(INDIRECT("B"&amp;(ROW()-INT($B$1/2))):INDIRECT("B"&amp;(ROW()+INT($B$1/2))))),"",AVERAGE(INDIRECT("B"&amp;(ROW()-INT($B$1/2))):INDIRECT("B"&amp;(ROW()+INT($B$1/2)))))</f>
        <v/>
      </c>
      <c r="D4211" s="848">
        <f t="shared" si="1327"/>
        <v>0</v>
      </c>
      <c r="E4211" s="275"/>
      <c r="F4211" s="15"/>
      <c r="G4211" s="3"/>
      <c r="H4211" s="3"/>
      <c r="I4211" s="3"/>
      <c r="J4211" s="3"/>
      <c r="K4211" s="3"/>
      <c r="L4211" s="554"/>
      <c r="M4211" s="545"/>
      <c r="N4211" s="546"/>
      <c r="O4211" s="5"/>
      <c r="P4211" s="216"/>
      <c r="Q4211" s="217"/>
      <c r="R4211" s="218"/>
      <c r="S4211" s="219">
        <f t="shared" si="1344"/>
        <v>0</v>
      </c>
      <c r="T4211" s="220">
        <f t="shared" si="1345"/>
        <v>0</v>
      </c>
      <c r="U4211" s="214">
        <f t="shared" si="1342"/>
        <v>0</v>
      </c>
      <c r="W4211" s="221"/>
      <c r="X4211" s="222"/>
      <c r="Y4211" s="222"/>
      <c r="Z4211" s="223"/>
      <c r="AA4211" s="222"/>
      <c r="AB4211" s="224"/>
      <c r="AC4211" s="225"/>
      <c r="AD4211" s="2">
        <f t="shared" si="1329"/>
        <v>0</v>
      </c>
      <c r="AE4211" s="2">
        <f t="shared" si="1330"/>
        <v>0</v>
      </c>
      <c r="AF4211" s="226"/>
      <c r="AG4211" s="219">
        <f t="shared" si="1334"/>
        <v>0</v>
      </c>
      <c r="AH4211" s="234">
        <f t="shared" si="1335"/>
        <v>0</v>
      </c>
      <c r="AI4211" s="214">
        <f t="shared" si="1343"/>
        <v>0</v>
      </c>
      <c r="AK4211" s="229">
        <f t="shared" si="1336"/>
        <v>0</v>
      </c>
      <c r="AL4211" s="226"/>
      <c r="AM4211" s="15"/>
      <c r="AN4211" s="232" t="e">
        <f t="shared" si="1337"/>
        <v>#DIV/0!</v>
      </c>
      <c r="AO4211" s="214">
        <f t="shared" si="1331"/>
        <v>0</v>
      </c>
      <c r="AQ4211" s="210"/>
      <c r="AR4211" s="231"/>
      <c r="AS4211" s="15"/>
      <c r="AT4211" s="232">
        <f t="shared" si="1338"/>
        <v>0</v>
      </c>
      <c r="AU4211" s="235">
        <f t="shared" si="1339"/>
        <v>0</v>
      </c>
      <c r="AY4211" s="210"/>
      <c r="AZ4211" s="231"/>
      <c r="BA4211" s="15"/>
      <c r="BB4211" s="232">
        <f t="shared" si="1328"/>
        <v>0</v>
      </c>
      <c r="BC4211" s="235">
        <f t="shared" si="1340"/>
        <v>0</v>
      </c>
      <c r="BG4211" s="210"/>
      <c r="BH4211" s="231"/>
      <c r="BI4211" s="15"/>
      <c r="BJ4211" s="232">
        <f t="shared" si="1332"/>
        <v>0</v>
      </c>
      <c r="BK4211" s="235">
        <f t="shared" si="1341"/>
        <v>0</v>
      </c>
      <c r="BM4211" s="109">
        <f t="shared" si="1333"/>
        <v>-6.4948343291688078</v>
      </c>
      <c r="BN4211" s="213"/>
      <c r="BR4211" s="228"/>
      <c r="BS4211" s="311"/>
      <c r="BT4211" s="3"/>
      <c r="BU4211" s="213"/>
      <c r="BV4211" s="213"/>
      <c r="BW4211" s="291"/>
    </row>
    <row r="4212" spans="1:75" x14ac:dyDescent="0.2">
      <c r="A4212" s="210"/>
      <c r="B4212" s="211"/>
      <c r="C4212" s="848" t="str">
        <f ca="1">IF(ISERR(AVERAGE(INDIRECT("B"&amp;(ROW()-INT($B$1/2))):INDIRECT("B"&amp;(ROW()+INT($B$1/2))))),"",AVERAGE(INDIRECT("B"&amp;(ROW()-INT($B$1/2))):INDIRECT("B"&amp;(ROW()+INT($B$1/2)))))</f>
        <v/>
      </c>
      <c r="D4212" s="848">
        <f t="shared" si="1327"/>
        <v>0</v>
      </c>
      <c r="E4212" s="275"/>
      <c r="F4212" s="15"/>
      <c r="G4212" s="3"/>
      <c r="H4212" s="3"/>
      <c r="I4212" s="3"/>
      <c r="J4212" s="3"/>
      <c r="K4212" s="3"/>
      <c r="L4212" s="554"/>
      <c r="M4212" s="545"/>
      <c r="N4212" s="546"/>
      <c r="O4212" s="5"/>
      <c r="P4212" s="216"/>
      <c r="Q4212" s="217"/>
      <c r="R4212" s="218"/>
      <c r="S4212" s="219">
        <f t="shared" si="1344"/>
        <v>0</v>
      </c>
      <c r="T4212" s="220">
        <f t="shared" si="1345"/>
        <v>0</v>
      </c>
      <c r="U4212" s="214">
        <f t="shared" si="1342"/>
        <v>0</v>
      </c>
      <c r="W4212" s="221"/>
      <c r="X4212" s="222"/>
      <c r="Y4212" s="222"/>
      <c r="Z4212" s="223"/>
      <c r="AA4212" s="222"/>
      <c r="AB4212" s="224"/>
      <c r="AC4212" s="225"/>
      <c r="AD4212" s="2">
        <f t="shared" si="1329"/>
        <v>0</v>
      </c>
      <c r="AE4212" s="2">
        <f t="shared" si="1330"/>
        <v>0</v>
      </c>
      <c r="AF4212" s="226"/>
      <c r="AG4212" s="219">
        <f t="shared" si="1334"/>
        <v>0</v>
      </c>
      <c r="AH4212" s="234">
        <f t="shared" si="1335"/>
        <v>0</v>
      </c>
      <c r="AI4212" s="214">
        <f t="shared" si="1343"/>
        <v>0</v>
      </c>
      <c r="AK4212" s="229">
        <f t="shared" si="1336"/>
        <v>0</v>
      </c>
      <c r="AL4212" s="226"/>
      <c r="AM4212" s="15"/>
      <c r="AN4212" s="232" t="e">
        <f t="shared" si="1337"/>
        <v>#DIV/0!</v>
      </c>
      <c r="AO4212" s="214">
        <f t="shared" si="1331"/>
        <v>0</v>
      </c>
      <c r="AQ4212" s="210"/>
      <c r="AR4212" s="231"/>
      <c r="AS4212" s="15"/>
      <c r="AT4212" s="232">
        <f t="shared" si="1338"/>
        <v>0</v>
      </c>
      <c r="AU4212" s="235">
        <f t="shared" si="1339"/>
        <v>0</v>
      </c>
      <c r="AY4212" s="210"/>
      <c r="AZ4212" s="231"/>
      <c r="BA4212" s="15"/>
      <c r="BB4212" s="232">
        <f t="shared" si="1328"/>
        <v>0</v>
      </c>
      <c r="BC4212" s="235">
        <f t="shared" si="1340"/>
        <v>0</v>
      </c>
      <c r="BG4212" s="210"/>
      <c r="BH4212" s="231"/>
      <c r="BI4212" s="15"/>
      <c r="BJ4212" s="232">
        <f t="shared" si="1332"/>
        <v>0</v>
      </c>
      <c r="BK4212" s="235">
        <f t="shared" si="1341"/>
        <v>0</v>
      </c>
      <c r="BM4212" s="109">
        <f t="shared" si="1333"/>
        <v>-6.4966666666665445</v>
      </c>
      <c r="BN4212" s="213"/>
      <c r="BR4212" s="228"/>
      <c r="BS4212" s="311"/>
      <c r="BT4212" s="3"/>
      <c r="BU4212" s="213"/>
      <c r="BV4212" s="213"/>
      <c r="BW4212" s="291"/>
    </row>
    <row r="4213" spans="1:75" x14ac:dyDescent="0.2">
      <c r="A4213" s="210"/>
      <c r="B4213" s="211"/>
      <c r="C4213" s="848" t="str">
        <f ca="1">IF(ISERR(AVERAGE(INDIRECT("B"&amp;(ROW()-INT($B$1/2))):INDIRECT("B"&amp;(ROW()+INT($B$1/2))))),"",AVERAGE(INDIRECT("B"&amp;(ROW()-INT($B$1/2))):INDIRECT("B"&amp;(ROW()+INT($B$1/2)))))</f>
        <v/>
      </c>
      <c r="D4213" s="848">
        <f t="shared" si="1327"/>
        <v>0</v>
      </c>
      <c r="E4213" s="275"/>
      <c r="F4213" s="15"/>
      <c r="G4213" s="3"/>
      <c r="H4213" s="3"/>
      <c r="I4213" s="3"/>
      <c r="J4213" s="3"/>
      <c r="K4213" s="3"/>
      <c r="L4213" s="554"/>
      <c r="M4213" s="545"/>
      <c r="N4213" s="546"/>
      <c r="O4213" s="5"/>
      <c r="P4213" s="216"/>
      <c r="Q4213" s="217"/>
      <c r="R4213" s="218"/>
      <c r="S4213" s="219">
        <f t="shared" si="1344"/>
        <v>0</v>
      </c>
      <c r="T4213" s="220">
        <f t="shared" si="1345"/>
        <v>0</v>
      </c>
      <c r="U4213" s="214">
        <f t="shared" si="1342"/>
        <v>0</v>
      </c>
      <c r="W4213" s="221"/>
      <c r="X4213" s="222"/>
      <c r="Y4213" s="222"/>
      <c r="Z4213" s="223"/>
      <c r="AA4213" s="222"/>
      <c r="AB4213" s="224"/>
      <c r="AC4213" s="225"/>
      <c r="AD4213" s="2">
        <f t="shared" si="1329"/>
        <v>0</v>
      </c>
      <c r="AE4213" s="2">
        <f t="shared" si="1330"/>
        <v>0</v>
      </c>
      <c r="AF4213" s="226"/>
      <c r="AG4213" s="219">
        <f t="shared" si="1334"/>
        <v>0</v>
      </c>
      <c r="AH4213" s="234">
        <f t="shared" si="1335"/>
        <v>0</v>
      </c>
      <c r="AI4213" s="214">
        <f t="shared" si="1343"/>
        <v>0</v>
      </c>
      <c r="AK4213" s="229">
        <f t="shared" si="1336"/>
        <v>0</v>
      </c>
      <c r="AL4213" s="226"/>
      <c r="AM4213" s="15"/>
      <c r="AN4213" s="232" t="e">
        <f t="shared" si="1337"/>
        <v>#DIV/0!</v>
      </c>
      <c r="AO4213" s="214">
        <f t="shared" si="1331"/>
        <v>0</v>
      </c>
      <c r="AQ4213" s="210"/>
      <c r="AR4213" s="231"/>
      <c r="AS4213" s="15"/>
      <c r="AT4213" s="232">
        <f t="shared" si="1338"/>
        <v>0</v>
      </c>
      <c r="AU4213" s="235">
        <f t="shared" si="1339"/>
        <v>0</v>
      </c>
      <c r="AY4213" s="210"/>
      <c r="AZ4213" s="231"/>
      <c r="BA4213" s="15"/>
      <c r="BB4213" s="232">
        <f t="shared" si="1328"/>
        <v>0</v>
      </c>
      <c r="BC4213" s="235">
        <f t="shared" si="1340"/>
        <v>0</v>
      </c>
      <c r="BG4213" s="210"/>
      <c r="BH4213" s="231"/>
      <c r="BI4213" s="15"/>
      <c r="BJ4213" s="232">
        <f t="shared" si="1332"/>
        <v>0</v>
      </c>
      <c r="BK4213" s="235">
        <f t="shared" si="1341"/>
        <v>0</v>
      </c>
      <c r="BM4213" s="109">
        <f t="shared" si="1333"/>
        <v>-6.4984990041642812</v>
      </c>
      <c r="BN4213" s="213"/>
      <c r="BR4213" s="228"/>
      <c r="BS4213" s="311"/>
      <c r="BT4213" s="3"/>
      <c r="BU4213" s="213"/>
      <c r="BV4213" s="213"/>
      <c r="BW4213" s="291"/>
    </row>
    <row r="4214" spans="1:75" x14ac:dyDescent="0.2">
      <c r="A4214" s="210"/>
      <c r="B4214" s="211"/>
      <c r="C4214" s="848" t="str">
        <f ca="1">IF(ISERR(AVERAGE(INDIRECT("B"&amp;(ROW()-INT($B$1/2))):INDIRECT("B"&amp;(ROW()+INT($B$1/2))))),"",AVERAGE(INDIRECT("B"&amp;(ROW()-INT($B$1/2))):INDIRECT("B"&amp;(ROW()+INT($B$1/2)))))</f>
        <v/>
      </c>
      <c r="D4214" s="848">
        <f t="shared" si="1327"/>
        <v>0</v>
      </c>
      <c r="E4214" s="275"/>
      <c r="F4214" s="15"/>
      <c r="G4214" s="3"/>
      <c r="H4214" s="3"/>
      <c r="I4214" s="3"/>
      <c r="J4214" s="3"/>
      <c r="K4214" s="3"/>
      <c r="L4214" s="554"/>
      <c r="M4214" s="545"/>
      <c r="N4214" s="546"/>
      <c r="O4214" s="5"/>
      <c r="P4214" s="216"/>
      <c r="Q4214" s="217"/>
      <c r="R4214" s="218"/>
      <c r="S4214" s="219">
        <f t="shared" si="1344"/>
        <v>0</v>
      </c>
      <c r="T4214" s="220">
        <f t="shared" si="1345"/>
        <v>0</v>
      </c>
      <c r="U4214" s="214">
        <f t="shared" si="1342"/>
        <v>0</v>
      </c>
      <c r="W4214" s="221"/>
      <c r="X4214" s="222"/>
      <c r="Y4214" s="222"/>
      <c r="Z4214" s="223"/>
      <c r="AA4214" s="222"/>
      <c r="AB4214" s="224"/>
      <c r="AC4214" s="225"/>
      <c r="AD4214" s="2">
        <f t="shared" si="1329"/>
        <v>0</v>
      </c>
      <c r="AE4214" s="2">
        <f t="shared" si="1330"/>
        <v>0</v>
      </c>
      <c r="AF4214" s="226"/>
      <c r="AG4214" s="219">
        <f t="shared" si="1334"/>
        <v>0</v>
      </c>
      <c r="AH4214" s="234">
        <f t="shared" si="1335"/>
        <v>0</v>
      </c>
      <c r="AI4214" s="214">
        <f t="shared" si="1343"/>
        <v>0</v>
      </c>
      <c r="AK4214" s="229">
        <f t="shared" si="1336"/>
        <v>0</v>
      </c>
      <c r="AL4214" s="226"/>
      <c r="AM4214" s="15"/>
      <c r="AN4214" s="232" t="e">
        <f t="shared" si="1337"/>
        <v>#DIV/0!</v>
      </c>
      <c r="AO4214" s="214">
        <f t="shared" si="1331"/>
        <v>0</v>
      </c>
      <c r="AQ4214" s="210"/>
      <c r="AR4214" s="231"/>
      <c r="AS4214" s="15"/>
      <c r="AT4214" s="232">
        <f t="shared" si="1338"/>
        <v>0</v>
      </c>
      <c r="AU4214" s="235">
        <f t="shared" si="1339"/>
        <v>0</v>
      </c>
      <c r="AY4214" s="210"/>
      <c r="AZ4214" s="231"/>
      <c r="BA4214" s="15"/>
      <c r="BB4214" s="232">
        <f t="shared" si="1328"/>
        <v>0</v>
      </c>
      <c r="BC4214" s="235">
        <f t="shared" si="1340"/>
        <v>0</v>
      </c>
      <c r="BG4214" s="210"/>
      <c r="BH4214" s="231"/>
      <c r="BI4214" s="15"/>
      <c r="BJ4214" s="232">
        <f t="shared" si="1332"/>
        <v>0</v>
      </c>
      <c r="BK4214" s="235">
        <f t="shared" si="1341"/>
        <v>0</v>
      </c>
      <c r="BM4214" s="109">
        <f t="shared" si="1333"/>
        <v>-6.5003313416620179</v>
      </c>
      <c r="BN4214" s="213"/>
      <c r="BR4214" s="228"/>
      <c r="BS4214" s="311"/>
      <c r="BT4214" s="3"/>
      <c r="BU4214" s="213"/>
      <c r="BV4214" s="213"/>
      <c r="BW4214" s="291"/>
    </row>
    <row r="4215" spans="1:75" x14ac:dyDescent="0.2">
      <c r="A4215" s="210"/>
      <c r="B4215" s="211"/>
      <c r="C4215" s="848" t="str">
        <f ca="1">IF(ISERR(AVERAGE(INDIRECT("B"&amp;(ROW()-INT($B$1/2))):INDIRECT("B"&amp;(ROW()+INT($B$1/2))))),"",AVERAGE(INDIRECT("B"&amp;(ROW()-INT($B$1/2))):INDIRECT("B"&amp;(ROW()+INT($B$1/2)))))</f>
        <v/>
      </c>
      <c r="D4215" s="848">
        <f t="shared" si="1327"/>
        <v>0</v>
      </c>
      <c r="E4215" s="275"/>
      <c r="F4215" s="15"/>
      <c r="G4215" s="3"/>
      <c r="H4215" s="3"/>
      <c r="I4215" s="3"/>
      <c r="J4215" s="3"/>
      <c r="K4215" s="3"/>
      <c r="L4215" s="554"/>
      <c r="M4215" s="545"/>
      <c r="N4215" s="546"/>
      <c r="O4215" s="5"/>
      <c r="P4215" s="216"/>
      <c r="Q4215" s="217"/>
      <c r="R4215" s="218"/>
      <c r="S4215" s="219">
        <f t="shared" si="1344"/>
        <v>0</v>
      </c>
      <c r="T4215" s="220">
        <f t="shared" si="1345"/>
        <v>0</v>
      </c>
      <c r="U4215" s="214">
        <f t="shared" si="1342"/>
        <v>0</v>
      </c>
      <c r="W4215" s="221"/>
      <c r="X4215" s="222"/>
      <c r="Y4215" s="222"/>
      <c r="Z4215" s="223"/>
      <c r="AA4215" s="222"/>
      <c r="AB4215" s="224"/>
      <c r="AC4215" s="225"/>
      <c r="AD4215" s="2">
        <f t="shared" si="1329"/>
        <v>0</v>
      </c>
      <c r="AE4215" s="2">
        <f t="shared" si="1330"/>
        <v>0</v>
      </c>
      <c r="AF4215" s="226"/>
      <c r="AG4215" s="219">
        <f t="shared" si="1334"/>
        <v>0</v>
      </c>
      <c r="AH4215" s="234">
        <f t="shared" si="1335"/>
        <v>0</v>
      </c>
      <c r="AI4215" s="214">
        <f t="shared" si="1343"/>
        <v>0</v>
      </c>
      <c r="AK4215" s="229">
        <f t="shared" si="1336"/>
        <v>0</v>
      </c>
      <c r="AL4215" s="226"/>
      <c r="AM4215" s="15"/>
      <c r="AN4215" s="232" t="e">
        <f t="shared" si="1337"/>
        <v>#DIV/0!</v>
      </c>
      <c r="AO4215" s="214">
        <f t="shared" si="1331"/>
        <v>0</v>
      </c>
      <c r="AQ4215" s="210"/>
      <c r="AR4215" s="231"/>
      <c r="AS4215" s="15"/>
      <c r="AT4215" s="232">
        <f t="shared" si="1338"/>
        <v>0</v>
      </c>
      <c r="AU4215" s="235">
        <f t="shared" si="1339"/>
        <v>0</v>
      </c>
      <c r="AY4215" s="210"/>
      <c r="AZ4215" s="231"/>
      <c r="BA4215" s="15"/>
      <c r="BB4215" s="232">
        <f t="shared" si="1328"/>
        <v>0</v>
      </c>
      <c r="BC4215" s="235">
        <f t="shared" si="1340"/>
        <v>0</v>
      </c>
      <c r="BG4215" s="210"/>
      <c r="BH4215" s="231"/>
      <c r="BI4215" s="15"/>
      <c r="BJ4215" s="232">
        <f t="shared" si="1332"/>
        <v>0</v>
      </c>
      <c r="BK4215" s="235">
        <f t="shared" si="1341"/>
        <v>0</v>
      </c>
      <c r="BM4215" s="109">
        <f t="shared" si="1333"/>
        <v>-6.5021636791597546</v>
      </c>
      <c r="BN4215" s="213"/>
      <c r="BR4215" s="228"/>
      <c r="BS4215" s="311"/>
      <c r="BT4215" s="3"/>
      <c r="BU4215" s="213"/>
      <c r="BV4215" s="213"/>
      <c r="BW4215" s="291"/>
    </row>
    <row r="4216" spans="1:75" x14ac:dyDescent="0.2">
      <c r="A4216" s="210"/>
      <c r="B4216" s="211"/>
      <c r="C4216" s="848" t="str">
        <f ca="1">IF(ISERR(AVERAGE(INDIRECT("B"&amp;(ROW()-INT($B$1/2))):INDIRECT("B"&amp;(ROW()+INT($B$1/2))))),"",AVERAGE(INDIRECT("B"&amp;(ROW()-INT($B$1/2))):INDIRECT("B"&amp;(ROW()+INT($B$1/2)))))</f>
        <v/>
      </c>
      <c r="D4216" s="848">
        <f t="shared" si="1327"/>
        <v>0</v>
      </c>
      <c r="E4216" s="275"/>
      <c r="F4216" s="15"/>
      <c r="G4216" s="3"/>
      <c r="H4216" s="3"/>
      <c r="I4216" s="3"/>
      <c r="J4216" s="3"/>
      <c r="K4216" s="3"/>
      <c r="L4216" s="554"/>
      <c r="M4216" s="545"/>
      <c r="N4216" s="546"/>
      <c r="O4216" s="5"/>
      <c r="P4216" s="216"/>
      <c r="Q4216" s="217"/>
      <c r="R4216" s="218"/>
      <c r="S4216" s="219">
        <f t="shared" si="1344"/>
        <v>0</v>
      </c>
      <c r="T4216" s="220">
        <f t="shared" si="1345"/>
        <v>0</v>
      </c>
      <c r="U4216" s="214">
        <f t="shared" si="1342"/>
        <v>0</v>
      </c>
      <c r="W4216" s="221"/>
      <c r="X4216" s="222"/>
      <c r="Y4216" s="222"/>
      <c r="Z4216" s="223"/>
      <c r="AA4216" s="222"/>
      <c r="AB4216" s="224"/>
      <c r="AC4216" s="225"/>
      <c r="AD4216" s="2">
        <f t="shared" si="1329"/>
        <v>0</v>
      </c>
      <c r="AE4216" s="2">
        <f t="shared" si="1330"/>
        <v>0</v>
      </c>
      <c r="AF4216" s="226"/>
      <c r="AG4216" s="219">
        <f t="shared" si="1334"/>
        <v>0</v>
      </c>
      <c r="AH4216" s="234">
        <f t="shared" si="1335"/>
        <v>0</v>
      </c>
      <c r="AI4216" s="214">
        <f t="shared" si="1343"/>
        <v>0</v>
      </c>
      <c r="AK4216" s="229">
        <f t="shared" si="1336"/>
        <v>0</v>
      </c>
      <c r="AL4216" s="226"/>
      <c r="AM4216" s="15"/>
      <c r="AN4216" s="232" t="e">
        <f t="shared" si="1337"/>
        <v>#DIV/0!</v>
      </c>
      <c r="AO4216" s="214">
        <f t="shared" si="1331"/>
        <v>0</v>
      </c>
      <c r="AQ4216" s="210"/>
      <c r="AR4216" s="231"/>
      <c r="AS4216" s="15"/>
      <c r="AT4216" s="232">
        <f t="shared" si="1338"/>
        <v>0</v>
      </c>
      <c r="AU4216" s="235">
        <f t="shared" si="1339"/>
        <v>0</v>
      </c>
      <c r="AY4216" s="210"/>
      <c r="AZ4216" s="231"/>
      <c r="BA4216" s="15"/>
      <c r="BB4216" s="232">
        <f t="shared" si="1328"/>
        <v>0</v>
      </c>
      <c r="BC4216" s="235">
        <f t="shared" si="1340"/>
        <v>0</v>
      </c>
      <c r="BG4216" s="210"/>
      <c r="BH4216" s="231"/>
      <c r="BI4216" s="15"/>
      <c r="BJ4216" s="232">
        <f t="shared" si="1332"/>
        <v>0</v>
      </c>
      <c r="BK4216" s="235">
        <f t="shared" si="1341"/>
        <v>0</v>
      </c>
      <c r="BM4216" s="109">
        <f t="shared" si="1333"/>
        <v>-6.5039960166574913</v>
      </c>
      <c r="BN4216" s="213"/>
      <c r="BR4216" s="228"/>
      <c r="BS4216" s="311"/>
      <c r="BT4216" s="3"/>
      <c r="BU4216" s="213"/>
      <c r="BV4216" s="213"/>
      <c r="BW4216" s="291"/>
    </row>
    <row r="4217" spans="1:75" x14ac:dyDescent="0.2">
      <c r="A4217" s="210"/>
      <c r="B4217" s="211"/>
      <c r="C4217" s="848" t="str">
        <f ca="1">IF(ISERR(AVERAGE(INDIRECT("B"&amp;(ROW()-INT($B$1/2))):INDIRECT("B"&amp;(ROW()+INT($B$1/2))))),"",AVERAGE(INDIRECT("B"&amp;(ROW()-INT($B$1/2))):INDIRECT("B"&amp;(ROW()+INT($B$1/2)))))</f>
        <v/>
      </c>
      <c r="D4217" s="848">
        <f t="shared" si="1327"/>
        <v>0</v>
      </c>
      <c r="E4217" s="275"/>
      <c r="F4217" s="15"/>
      <c r="G4217" s="3"/>
      <c r="H4217" s="3"/>
      <c r="I4217" s="3"/>
      <c r="J4217" s="3"/>
      <c r="K4217" s="3"/>
      <c r="L4217" s="554"/>
      <c r="M4217" s="545"/>
      <c r="N4217" s="546"/>
      <c r="O4217" s="5"/>
      <c r="P4217" s="216"/>
      <c r="Q4217" s="217"/>
      <c r="R4217" s="218"/>
      <c r="S4217" s="219">
        <f t="shared" si="1344"/>
        <v>0</v>
      </c>
      <c r="T4217" s="220">
        <f t="shared" si="1345"/>
        <v>0</v>
      </c>
      <c r="U4217" s="214">
        <f t="shared" si="1342"/>
        <v>0</v>
      </c>
      <c r="W4217" s="221"/>
      <c r="X4217" s="222"/>
      <c r="Y4217" s="222"/>
      <c r="Z4217" s="223"/>
      <c r="AA4217" s="222"/>
      <c r="AB4217" s="224"/>
      <c r="AC4217" s="225"/>
      <c r="AD4217" s="2">
        <f t="shared" si="1329"/>
        <v>0</v>
      </c>
      <c r="AE4217" s="2">
        <f t="shared" si="1330"/>
        <v>0</v>
      </c>
      <c r="AF4217" s="226"/>
      <c r="AG4217" s="219">
        <f t="shared" si="1334"/>
        <v>0</v>
      </c>
      <c r="AH4217" s="234">
        <f t="shared" si="1335"/>
        <v>0</v>
      </c>
      <c r="AI4217" s="214">
        <f t="shared" si="1343"/>
        <v>0</v>
      </c>
      <c r="AK4217" s="229">
        <f t="shared" si="1336"/>
        <v>0</v>
      </c>
      <c r="AL4217" s="226"/>
      <c r="AM4217" s="15"/>
      <c r="AN4217" s="232" t="e">
        <f t="shared" si="1337"/>
        <v>#DIV/0!</v>
      </c>
      <c r="AO4217" s="214">
        <f t="shared" si="1331"/>
        <v>0</v>
      </c>
      <c r="AQ4217" s="210"/>
      <c r="AR4217" s="231"/>
      <c r="AS4217" s="15"/>
      <c r="AT4217" s="232">
        <f t="shared" si="1338"/>
        <v>0</v>
      </c>
      <c r="AU4217" s="235">
        <f t="shared" si="1339"/>
        <v>0</v>
      </c>
      <c r="AY4217" s="210"/>
      <c r="AZ4217" s="231"/>
      <c r="BA4217" s="15"/>
      <c r="BB4217" s="232">
        <f t="shared" si="1328"/>
        <v>0</v>
      </c>
      <c r="BC4217" s="235">
        <f t="shared" si="1340"/>
        <v>0</v>
      </c>
      <c r="BG4217" s="210"/>
      <c r="BH4217" s="231"/>
      <c r="BI4217" s="15"/>
      <c r="BJ4217" s="232">
        <f t="shared" si="1332"/>
        <v>0</v>
      </c>
      <c r="BK4217" s="235">
        <f t="shared" si="1341"/>
        <v>0</v>
      </c>
      <c r="BM4217" s="109">
        <f t="shared" si="1333"/>
        <v>-6.505828354155228</v>
      </c>
      <c r="BN4217" s="213"/>
      <c r="BR4217" s="228"/>
      <c r="BS4217" s="311"/>
      <c r="BT4217" s="3"/>
      <c r="BU4217" s="213"/>
      <c r="BV4217" s="213"/>
      <c r="BW4217" s="291"/>
    </row>
    <row r="4218" spans="1:75" x14ac:dyDescent="0.2">
      <c r="A4218" s="210"/>
      <c r="B4218" s="211"/>
      <c r="C4218" s="848" t="str">
        <f ca="1">IF(ISERR(AVERAGE(INDIRECT("B"&amp;(ROW()-INT($B$1/2))):INDIRECT("B"&amp;(ROW()+INT($B$1/2))))),"",AVERAGE(INDIRECT("B"&amp;(ROW()-INT($B$1/2))):INDIRECT("B"&amp;(ROW()+INT($B$1/2)))))</f>
        <v/>
      </c>
      <c r="D4218" s="848">
        <f t="shared" si="1327"/>
        <v>0</v>
      </c>
      <c r="E4218" s="275"/>
      <c r="F4218" s="15"/>
      <c r="G4218" s="3"/>
      <c r="H4218" s="3"/>
      <c r="I4218" s="3"/>
      <c r="J4218" s="3"/>
      <c r="K4218" s="3"/>
      <c r="L4218" s="554"/>
      <c r="M4218" s="545"/>
      <c r="N4218" s="546"/>
      <c r="O4218" s="5"/>
      <c r="P4218" s="216"/>
      <c r="Q4218" s="217"/>
      <c r="R4218" s="218"/>
      <c r="S4218" s="219">
        <f t="shared" si="1344"/>
        <v>0</v>
      </c>
      <c r="T4218" s="220">
        <f t="shared" si="1345"/>
        <v>0</v>
      </c>
      <c r="U4218" s="214">
        <f t="shared" si="1342"/>
        <v>0</v>
      </c>
      <c r="W4218" s="221"/>
      <c r="X4218" s="222"/>
      <c r="Y4218" s="222"/>
      <c r="Z4218" s="223"/>
      <c r="AA4218" s="222"/>
      <c r="AB4218" s="224"/>
      <c r="AC4218" s="225"/>
      <c r="AD4218" s="2">
        <f t="shared" si="1329"/>
        <v>0</v>
      </c>
      <c r="AE4218" s="2">
        <f t="shared" si="1330"/>
        <v>0</v>
      </c>
      <c r="AF4218" s="226"/>
      <c r="AG4218" s="219">
        <f t="shared" si="1334"/>
        <v>0</v>
      </c>
      <c r="AH4218" s="234">
        <f t="shared" si="1335"/>
        <v>0</v>
      </c>
      <c r="AI4218" s="214">
        <f t="shared" si="1343"/>
        <v>0</v>
      </c>
      <c r="AK4218" s="229">
        <f t="shared" si="1336"/>
        <v>0</v>
      </c>
      <c r="AL4218" s="226"/>
      <c r="AM4218" s="15"/>
      <c r="AN4218" s="232" t="e">
        <f t="shared" si="1337"/>
        <v>#DIV/0!</v>
      </c>
      <c r="AO4218" s="214">
        <f t="shared" si="1331"/>
        <v>0</v>
      </c>
      <c r="AQ4218" s="210"/>
      <c r="AR4218" s="231"/>
      <c r="AS4218" s="15"/>
      <c r="AT4218" s="232">
        <f t="shared" si="1338"/>
        <v>0</v>
      </c>
      <c r="AU4218" s="235">
        <f t="shared" si="1339"/>
        <v>0</v>
      </c>
      <c r="AY4218" s="210"/>
      <c r="AZ4218" s="231"/>
      <c r="BA4218" s="15"/>
      <c r="BB4218" s="232">
        <f t="shared" si="1328"/>
        <v>0</v>
      </c>
      <c r="BC4218" s="235">
        <f t="shared" si="1340"/>
        <v>0</v>
      </c>
      <c r="BG4218" s="210"/>
      <c r="BH4218" s="231"/>
      <c r="BI4218" s="15"/>
      <c r="BJ4218" s="232">
        <f t="shared" si="1332"/>
        <v>0</v>
      </c>
      <c r="BK4218" s="235">
        <f t="shared" si="1341"/>
        <v>0</v>
      </c>
      <c r="BM4218" s="109">
        <f t="shared" si="1333"/>
        <v>-6.5076606916529647</v>
      </c>
      <c r="BN4218" s="213"/>
      <c r="BR4218" s="228"/>
      <c r="BS4218" s="311"/>
      <c r="BT4218" s="3"/>
      <c r="BU4218" s="213"/>
      <c r="BV4218" s="213"/>
      <c r="BW4218" s="291"/>
    </row>
    <row r="4219" spans="1:75" x14ac:dyDescent="0.2">
      <c r="A4219" s="210"/>
      <c r="B4219" s="211"/>
      <c r="C4219" s="848" t="str">
        <f ca="1">IF(ISERR(AVERAGE(INDIRECT("B"&amp;(ROW()-INT($B$1/2))):INDIRECT("B"&amp;(ROW()+INT($B$1/2))))),"",AVERAGE(INDIRECT("B"&amp;(ROW()-INT($B$1/2))):INDIRECT("B"&amp;(ROW()+INT($B$1/2)))))</f>
        <v/>
      </c>
      <c r="D4219" s="848">
        <f t="shared" si="1327"/>
        <v>0</v>
      </c>
      <c r="E4219" s="275"/>
      <c r="F4219" s="15"/>
      <c r="G4219" s="3"/>
      <c r="H4219" s="3"/>
      <c r="I4219" s="3"/>
      <c r="J4219" s="3"/>
      <c r="K4219" s="3"/>
      <c r="L4219" s="554"/>
      <c r="M4219" s="545"/>
      <c r="N4219" s="546"/>
      <c r="O4219" s="5"/>
      <c r="P4219" s="216"/>
      <c r="Q4219" s="217"/>
      <c r="R4219" s="218"/>
      <c r="S4219" s="219">
        <f t="shared" si="1344"/>
        <v>0</v>
      </c>
      <c r="T4219" s="220">
        <f t="shared" si="1345"/>
        <v>0</v>
      </c>
      <c r="U4219" s="214">
        <f t="shared" si="1342"/>
        <v>0</v>
      </c>
      <c r="W4219" s="221"/>
      <c r="X4219" s="222"/>
      <c r="Y4219" s="222"/>
      <c r="Z4219" s="223"/>
      <c r="AA4219" s="222"/>
      <c r="AB4219" s="224"/>
      <c r="AC4219" s="225"/>
      <c r="AD4219" s="2">
        <f t="shared" si="1329"/>
        <v>0</v>
      </c>
      <c r="AE4219" s="2">
        <f t="shared" si="1330"/>
        <v>0</v>
      </c>
      <c r="AF4219" s="226"/>
      <c r="AG4219" s="219">
        <f t="shared" si="1334"/>
        <v>0</v>
      </c>
      <c r="AH4219" s="234">
        <f t="shared" si="1335"/>
        <v>0</v>
      </c>
      <c r="AI4219" s="214">
        <f t="shared" si="1343"/>
        <v>0</v>
      </c>
      <c r="AK4219" s="229">
        <f t="shared" si="1336"/>
        <v>0</v>
      </c>
      <c r="AL4219" s="226"/>
      <c r="AM4219" s="15"/>
      <c r="AN4219" s="232" t="e">
        <f t="shared" si="1337"/>
        <v>#DIV/0!</v>
      </c>
      <c r="AO4219" s="214">
        <f t="shared" si="1331"/>
        <v>0</v>
      </c>
      <c r="AQ4219" s="210"/>
      <c r="AR4219" s="231"/>
      <c r="AS4219" s="15"/>
      <c r="AT4219" s="232">
        <f t="shared" si="1338"/>
        <v>0</v>
      </c>
      <c r="AU4219" s="235">
        <f t="shared" si="1339"/>
        <v>0</v>
      </c>
      <c r="AY4219" s="210"/>
      <c r="AZ4219" s="231"/>
      <c r="BA4219" s="15"/>
      <c r="BB4219" s="232">
        <f t="shared" si="1328"/>
        <v>0</v>
      </c>
      <c r="BC4219" s="235">
        <f t="shared" si="1340"/>
        <v>0</v>
      </c>
      <c r="BG4219" s="210"/>
      <c r="BH4219" s="231"/>
      <c r="BI4219" s="15"/>
      <c r="BJ4219" s="232">
        <f t="shared" si="1332"/>
        <v>0</v>
      </c>
      <c r="BK4219" s="235">
        <f t="shared" si="1341"/>
        <v>0</v>
      </c>
      <c r="BM4219" s="109">
        <f t="shared" si="1333"/>
        <v>-6.5094930291507014</v>
      </c>
      <c r="BN4219" s="213"/>
      <c r="BR4219" s="228"/>
      <c r="BS4219" s="311"/>
      <c r="BT4219" s="3"/>
      <c r="BU4219" s="213"/>
      <c r="BV4219" s="213"/>
      <c r="BW4219" s="291"/>
    </row>
    <row r="4220" spans="1:75" x14ac:dyDescent="0.2">
      <c r="A4220" s="210"/>
      <c r="B4220" s="211"/>
      <c r="C4220" s="848" t="str">
        <f ca="1">IF(ISERR(AVERAGE(INDIRECT("B"&amp;(ROW()-INT($B$1/2))):INDIRECT("B"&amp;(ROW()+INT($B$1/2))))),"",AVERAGE(INDIRECT("B"&amp;(ROW()-INT($B$1/2))):INDIRECT("B"&amp;(ROW()+INT($B$1/2)))))</f>
        <v/>
      </c>
      <c r="D4220" s="848">
        <f t="shared" si="1327"/>
        <v>0</v>
      </c>
      <c r="E4220" s="275"/>
      <c r="F4220" s="15"/>
      <c r="G4220" s="3"/>
      <c r="H4220" s="3"/>
      <c r="I4220" s="3"/>
      <c r="J4220" s="3"/>
      <c r="K4220" s="3"/>
      <c r="L4220" s="554"/>
      <c r="M4220" s="545"/>
      <c r="N4220" s="546"/>
      <c r="O4220" s="5"/>
      <c r="P4220" s="216"/>
      <c r="Q4220" s="217"/>
      <c r="R4220" s="218"/>
      <c r="S4220" s="219">
        <f t="shared" si="1344"/>
        <v>0</v>
      </c>
      <c r="T4220" s="220">
        <f t="shared" si="1345"/>
        <v>0</v>
      </c>
      <c r="U4220" s="214">
        <f t="shared" si="1342"/>
        <v>0</v>
      </c>
      <c r="W4220" s="221"/>
      <c r="X4220" s="222"/>
      <c r="Y4220" s="222"/>
      <c r="Z4220" s="223"/>
      <c r="AA4220" s="222"/>
      <c r="AB4220" s="224"/>
      <c r="AC4220" s="225"/>
      <c r="AD4220" s="2">
        <f t="shared" si="1329"/>
        <v>0</v>
      </c>
      <c r="AE4220" s="2">
        <f t="shared" si="1330"/>
        <v>0</v>
      </c>
      <c r="AF4220" s="226"/>
      <c r="AG4220" s="219">
        <f t="shared" si="1334"/>
        <v>0</v>
      </c>
      <c r="AH4220" s="234">
        <f t="shared" si="1335"/>
        <v>0</v>
      </c>
      <c r="AI4220" s="214">
        <f t="shared" si="1343"/>
        <v>0</v>
      </c>
      <c r="AK4220" s="229">
        <f t="shared" si="1336"/>
        <v>0</v>
      </c>
      <c r="AL4220" s="226"/>
      <c r="AM4220" s="15"/>
      <c r="AN4220" s="232" t="e">
        <f t="shared" si="1337"/>
        <v>#DIV/0!</v>
      </c>
      <c r="AO4220" s="214">
        <f t="shared" si="1331"/>
        <v>0</v>
      </c>
      <c r="AQ4220" s="210"/>
      <c r="AR4220" s="231"/>
      <c r="AS4220" s="15"/>
      <c r="AT4220" s="232">
        <f t="shared" si="1338"/>
        <v>0</v>
      </c>
      <c r="AU4220" s="235">
        <f t="shared" si="1339"/>
        <v>0</v>
      </c>
      <c r="AY4220" s="210"/>
      <c r="AZ4220" s="231"/>
      <c r="BA4220" s="15"/>
      <c r="BB4220" s="232">
        <f t="shared" si="1328"/>
        <v>0</v>
      </c>
      <c r="BC4220" s="235">
        <f t="shared" si="1340"/>
        <v>0</v>
      </c>
      <c r="BG4220" s="210"/>
      <c r="BH4220" s="231"/>
      <c r="BI4220" s="15"/>
      <c r="BJ4220" s="232">
        <f t="shared" si="1332"/>
        <v>0</v>
      </c>
      <c r="BK4220" s="235">
        <f t="shared" si="1341"/>
        <v>0</v>
      </c>
      <c r="BM4220" s="109">
        <f t="shared" si="1333"/>
        <v>-6.5113253666484381</v>
      </c>
      <c r="BN4220" s="213"/>
      <c r="BR4220" s="228"/>
      <c r="BS4220" s="311"/>
      <c r="BT4220" s="3"/>
      <c r="BU4220" s="213"/>
      <c r="BV4220" s="213"/>
      <c r="BW4220" s="291"/>
    </row>
    <row r="4221" spans="1:75" x14ac:dyDescent="0.2">
      <c r="A4221" s="210"/>
      <c r="B4221" s="211"/>
      <c r="C4221" s="848" t="str">
        <f ca="1">IF(ISERR(AVERAGE(INDIRECT("B"&amp;(ROW()-INT($B$1/2))):INDIRECT("B"&amp;(ROW()+INT($B$1/2))))),"",AVERAGE(INDIRECT("B"&amp;(ROW()-INT($B$1/2))):INDIRECT("B"&amp;(ROW()+INT($B$1/2)))))</f>
        <v/>
      </c>
      <c r="D4221" s="848">
        <f t="shared" si="1327"/>
        <v>0</v>
      </c>
      <c r="E4221" s="275"/>
      <c r="F4221" s="15"/>
      <c r="G4221" s="3"/>
      <c r="H4221" s="3"/>
      <c r="I4221" s="3"/>
      <c r="J4221" s="3"/>
      <c r="K4221" s="3"/>
      <c r="L4221" s="554"/>
      <c r="M4221" s="545"/>
      <c r="N4221" s="546"/>
      <c r="O4221" s="5"/>
      <c r="P4221" s="216"/>
      <c r="Q4221" s="217"/>
      <c r="R4221" s="218"/>
      <c r="S4221" s="219">
        <f t="shared" si="1344"/>
        <v>0</v>
      </c>
      <c r="T4221" s="220">
        <f t="shared" si="1345"/>
        <v>0</v>
      </c>
      <c r="U4221" s="214">
        <f t="shared" si="1342"/>
        <v>0</v>
      </c>
      <c r="W4221" s="221"/>
      <c r="X4221" s="222"/>
      <c r="Y4221" s="222"/>
      <c r="Z4221" s="223"/>
      <c r="AA4221" s="222"/>
      <c r="AB4221" s="224"/>
      <c r="AC4221" s="225"/>
      <c r="AD4221" s="2">
        <f t="shared" si="1329"/>
        <v>0</v>
      </c>
      <c r="AE4221" s="2">
        <f t="shared" si="1330"/>
        <v>0</v>
      </c>
      <c r="AF4221" s="226"/>
      <c r="AG4221" s="219">
        <f t="shared" si="1334"/>
        <v>0</v>
      </c>
      <c r="AH4221" s="234">
        <f t="shared" si="1335"/>
        <v>0</v>
      </c>
      <c r="AI4221" s="214">
        <f t="shared" si="1343"/>
        <v>0</v>
      </c>
      <c r="AK4221" s="229">
        <f t="shared" si="1336"/>
        <v>0</v>
      </c>
      <c r="AL4221" s="226"/>
      <c r="AM4221" s="15"/>
      <c r="AN4221" s="232" t="e">
        <f t="shared" si="1337"/>
        <v>#DIV/0!</v>
      </c>
      <c r="AO4221" s="214">
        <f t="shared" si="1331"/>
        <v>0</v>
      </c>
      <c r="AQ4221" s="210"/>
      <c r="AR4221" s="231"/>
      <c r="AS4221" s="15"/>
      <c r="AT4221" s="232">
        <f t="shared" si="1338"/>
        <v>0</v>
      </c>
      <c r="AU4221" s="235">
        <f t="shared" si="1339"/>
        <v>0</v>
      </c>
      <c r="AY4221" s="210"/>
      <c r="AZ4221" s="231"/>
      <c r="BA4221" s="15"/>
      <c r="BB4221" s="232">
        <f t="shared" si="1328"/>
        <v>0</v>
      </c>
      <c r="BC4221" s="235">
        <f t="shared" si="1340"/>
        <v>0</v>
      </c>
      <c r="BG4221" s="210"/>
      <c r="BH4221" s="231"/>
      <c r="BI4221" s="15"/>
      <c r="BJ4221" s="232">
        <f t="shared" si="1332"/>
        <v>0</v>
      </c>
      <c r="BK4221" s="235">
        <f t="shared" si="1341"/>
        <v>0</v>
      </c>
      <c r="BM4221" s="109">
        <f t="shared" si="1333"/>
        <v>-6.5131577041461748</v>
      </c>
      <c r="BN4221" s="213"/>
      <c r="BR4221" s="228"/>
      <c r="BS4221" s="311"/>
      <c r="BT4221" s="3"/>
      <c r="BU4221" s="213"/>
      <c r="BV4221" s="213"/>
      <c r="BW4221" s="291"/>
    </row>
    <row r="4222" spans="1:75" x14ac:dyDescent="0.2">
      <c r="A4222" s="210"/>
      <c r="B4222" s="211"/>
      <c r="C4222" s="848" t="str">
        <f ca="1">IF(ISERR(AVERAGE(INDIRECT("B"&amp;(ROW()-INT($B$1/2))):INDIRECT("B"&amp;(ROW()+INT($B$1/2))))),"",AVERAGE(INDIRECT("B"&amp;(ROW()-INT($B$1/2))):INDIRECT("B"&amp;(ROW()+INT($B$1/2)))))</f>
        <v/>
      </c>
      <c r="D4222" s="848">
        <f t="shared" si="1327"/>
        <v>0</v>
      </c>
      <c r="E4222" s="275"/>
      <c r="F4222" s="15"/>
      <c r="G4222" s="3"/>
      <c r="H4222" s="3"/>
      <c r="I4222" s="3"/>
      <c r="J4222" s="3"/>
      <c r="K4222" s="3"/>
      <c r="L4222" s="554"/>
      <c r="M4222" s="545"/>
      <c r="N4222" s="546"/>
      <c r="O4222" s="5"/>
      <c r="P4222" s="216"/>
      <c r="Q4222" s="217"/>
      <c r="R4222" s="218"/>
      <c r="S4222" s="219">
        <f t="shared" si="1344"/>
        <v>0</v>
      </c>
      <c r="T4222" s="220">
        <f t="shared" si="1345"/>
        <v>0</v>
      </c>
      <c r="U4222" s="214">
        <f t="shared" si="1342"/>
        <v>0</v>
      </c>
      <c r="W4222" s="221"/>
      <c r="X4222" s="222"/>
      <c r="Y4222" s="222"/>
      <c r="Z4222" s="223"/>
      <c r="AA4222" s="222"/>
      <c r="AB4222" s="224"/>
      <c r="AC4222" s="225"/>
      <c r="AD4222" s="2">
        <f t="shared" si="1329"/>
        <v>0</v>
      </c>
      <c r="AE4222" s="2">
        <f t="shared" si="1330"/>
        <v>0</v>
      </c>
      <c r="AF4222" s="226"/>
      <c r="AG4222" s="219">
        <f t="shared" si="1334"/>
        <v>0</v>
      </c>
      <c r="AH4222" s="234">
        <f t="shared" si="1335"/>
        <v>0</v>
      </c>
      <c r="AI4222" s="214">
        <f t="shared" si="1343"/>
        <v>0</v>
      </c>
      <c r="AK4222" s="229">
        <f t="shared" si="1336"/>
        <v>0</v>
      </c>
      <c r="AL4222" s="226"/>
      <c r="AM4222" s="15"/>
      <c r="AN4222" s="232" t="e">
        <f t="shared" si="1337"/>
        <v>#DIV/0!</v>
      </c>
      <c r="AO4222" s="214">
        <f t="shared" si="1331"/>
        <v>0</v>
      </c>
      <c r="AQ4222" s="210"/>
      <c r="AR4222" s="231"/>
      <c r="AS4222" s="15"/>
      <c r="AT4222" s="232">
        <f t="shared" si="1338"/>
        <v>0</v>
      </c>
      <c r="AU4222" s="235">
        <f t="shared" si="1339"/>
        <v>0</v>
      </c>
      <c r="AY4222" s="210"/>
      <c r="AZ4222" s="231"/>
      <c r="BA4222" s="15"/>
      <c r="BB4222" s="232">
        <f t="shared" si="1328"/>
        <v>0</v>
      </c>
      <c r="BC4222" s="235">
        <f t="shared" si="1340"/>
        <v>0</v>
      </c>
      <c r="BG4222" s="210"/>
      <c r="BH4222" s="231"/>
      <c r="BI4222" s="15"/>
      <c r="BJ4222" s="232">
        <f t="shared" si="1332"/>
        <v>0</v>
      </c>
      <c r="BK4222" s="235">
        <f t="shared" si="1341"/>
        <v>0</v>
      </c>
      <c r="BM4222" s="109">
        <f t="shared" si="1333"/>
        <v>-6.5149900416439115</v>
      </c>
      <c r="BN4222" s="213"/>
      <c r="BR4222" s="228"/>
      <c r="BS4222" s="311"/>
      <c r="BT4222" s="3"/>
      <c r="BU4222" s="213"/>
      <c r="BV4222" s="213"/>
      <c r="BW4222" s="291"/>
    </row>
    <row r="4223" spans="1:75" x14ac:dyDescent="0.2">
      <c r="A4223" s="210"/>
      <c r="B4223" s="211"/>
      <c r="C4223" s="848" t="str">
        <f ca="1">IF(ISERR(AVERAGE(INDIRECT("B"&amp;(ROW()-INT($B$1/2))):INDIRECT("B"&amp;(ROW()+INT($B$1/2))))),"",AVERAGE(INDIRECT("B"&amp;(ROW()-INT($B$1/2))):INDIRECT("B"&amp;(ROW()+INT($B$1/2)))))</f>
        <v/>
      </c>
      <c r="D4223" s="848">
        <f t="shared" si="1327"/>
        <v>0</v>
      </c>
      <c r="E4223" s="275"/>
      <c r="F4223" s="15"/>
      <c r="G4223" s="3"/>
      <c r="H4223" s="3"/>
      <c r="I4223" s="3"/>
      <c r="J4223" s="3"/>
      <c r="K4223" s="3"/>
      <c r="L4223" s="554"/>
      <c r="M4223" s="545"/>
      <c r="N4223" s="546"/>
      <c r="O4223" s="5"/>
      <c r="P4223" s="216"/>
      <c r="Q4223" s="217"/>
      <c r="R4223" s="218"/>
      <c r="S4223" s="219">
        <f t="shared" si="1344"/>
        <v>0</v>
      </c>
      <c r="T4223" s="220">
        <f t="shared" si="1345"/>
        <v>0</v>
      </c>
      <c r="U4223" s="214">
        <f t="shared" si="1342"/>
        <v>0</v>
      </c>
      <c r="W4223" s="221"/>
      <c r="X4223" s="222"/>
      <c r="Y4223" s="222"/>
      <c r="Z4223" s="223"/>
      <c r="AA4223" s="222"/>
      <c r="AB4223" s="224"/>
      <c r="AC4223" s="225"/>
      <c r="AD4223" s="2">
        <f t="shared" si="1329"/>
        <v>0</v>
      </c>
      <c r="AE4223" s="2">
        <f t="shared" si="1330"/>
        <v>0</v>
      </c>
      <c r="AF4223" s="226"/>
      <c r="AG4223" s="219">
        <f t="shared" si="1334"/>
        <v>0</v>
      </c>
      <c r="AH4223" s="234">
        <f t="shared" si="1335"/>
        <v>0</v>
      </c>
      <c r="AI4223" s="214">
        <f t="shared" si="1343"/>
        <v>0</v>
      </c>
      <c r="AK4223" s="229">
        <f t="shared" si="1336"/>
        <v>0</v>
      </c>
      <c r="AL4223" s="226"/>
      <c r="AM4223" s="15"/>
      <c r="AN4223" s="232" t="e">
        <f t="shared" si="1337"/>
        <v>#DIV/0!</v>
      </c>
      <c r="AO4223" s="214">
        <f t="shared" si="1331"/>
        <v>0</v>
      </c>
      <c r="AQ4223" s="210"/>
      <c r="AR4223" s="231"/>
      <c r="AS4223" s="15"/>
      <c r="AT4223" s="232">
        <f t="shared" si="1338"/>
        <v>0</v>
      </c>
      <c r="AU4223" s="235">
        <f t="shared" si="1339"/>
        <v>0</v>
      </c>
      <c r="AY4223" s="210"/>
      <c r="AZ4223" s="231"/>
      <c r="BA4223" s="15"/>
      <c r="BB4223" s="232">
        <f t="shared" si="1328"/>
        <v>0</v>
      </c>
      <c r="BC4223" s="235">
        <f t="shared" si="1340"/>
        <v>0</v>
      </c>
      <c r="BG4223" s="210"/>
      <c r="BH4223" s="231"/>
      <c r="BI4223" s="15"/>
      <c r="BJ4223" s="232">
        <f t="shared" si="1332"/>
        <v>0</v>
      </c>
      <c r="BK4223" s="235">
        <f t="shared" si="1341"/>
        <v>0</v>
      </c>
      <c r="BM4223" s="109">
        <f t="shared" si="1333"/>
        <v>-6.5168223791416482</v>
      </c>
      <c r="BN4223" s="213"/>
      <c r="BR4223" s="228"/>
      <c r="BS4223" s="311"/>
      <c r="BT4223" s="3"/>
      <c r="BU4223" s="213"/>
      <c r="BV4223" s="213"/>
      <c r="BW4223" s="291"/>
    </row>
    <row r="4224" spans="1:75" x14ac:dyDescent="0.2">
      <c r="A4224" s="210"/>
      <c r="B4224" s="211"/>
      <c r="C4224" s="848" t="str">
        <f ca="1">IF(ISERR(AVERAGE(INDIRECT("B"&amp;(ROW()-INT($B$1/2))):INDIRECT("B"&amp;(ROW()+INT($B$1/2))))),"",AVERAGE(INDIRECT("B"&amp;(ROW()-INT($B$1/2))):INDIRECT("B"&amp;(ROW()+INT($B$1/2)))))</f>
        <v/>
      </c>
      <c r="D4224" s="848">
        <f t="shared" si="1327"/>
        <v>0</v>
      </c>
      <c r="E4224" s="275"/>
      <c r="F4224" s="15"/>
      <c r="G4224" s="3"/>
      <c r="H4224" s="3"/>
      <c r="I4224" s="3"/>
      <c r="J4224" s="3"/>
      <c r="K4224" s="3"/>
      <c r="L4224" s="554"/>
      <c r="M4224" s="545"/>
      <c r="N4224" s="546"/>
      <c r="O4224" s="5"/>
      <c r="P4224" s="216"/>
      <c r="Q4224" s="217"/>
      <c r="R4224" s="218"/>
      <c r="S4224" s="219">
        <f t="shared" si="1344"/>
        <v>0</v>
      </c>
      <c r="T4224" s="220">
        <f t="shared" si="1345"/>
        <v>0</v>
      </c>
      <c r="U4224" s="214">
        <f t="shared" si="1342"/>
        <v>0</v>
      </c>
      <c r="W4224" s="221"/>
      <c r="X4224" s="222"/>
      <c r="Y4224" s="222"/>
      <c r="Z4224" s="223"/>
      <c r="AA4224" s="222"/>
      <c r="AB4224" s="224"/>
      <c r="AC4224" s="225"/>
      <c r="AD4224" s="2">
        <f t="shared" si="1329"/>
        <v>0</v>
      </c>
      <c r="AE4224" s="2">
        <f t="shared" si="1330"/>
        <v>0</v>
      </c>
      <c r="AF4224" s="226"/>
      <c r="AG4224" s="219">
        <f t="shared" si="1334"/>
        <v>0</v>
      </c>
      <c r="AH4224" s="234">
        <f t="shared" si="1335"/>
        <v>0</v>
      </c>
      <c r="AI4224" s="214">
        <f t="shared" si="1343"/>
        <v>0</v>
      </c>
      <c r="AK4224" s="229">
        <f t="shared" si="1336"/>
        <v>0</v>
      </c>
      <c r="AL4224" s="226"/>
      <c r="AM4224" s="15"/>
      <c r="AN4224" s="232" t="e">
        <f t="shared" si="1337"/>
        <v>#DIV/0!</v>
      </c>
      <c r="AO4224" s="214">
        <f t="shared" si="1331"/>
        <v>0</v>
      </c>
      <c r="AQ4224" s="210"/>
      <c r="AR4224" s="231"/>
      <c r="AS4224" s="15"/>
      <c r="AT4224" s="232">
        <f t="shared" si="1338"/>
        <v>0</v>
      </c>
      <c r="AU4224" s="235">
        <f t="shared" si="1339"/>
        <v>0</v>
      </c>
      <c r="AY4224" s="210"/>
      <c r="AZ4224" s="231"/>
      <c r="BA4224" s="15"/>
      <c r="BB4224" s="232">
        <f t="shared" si="1328"/>
        <v>0</v>
      </c>
      <c r="BC4224" s="235">
        <f t="shared" si="1340"/>
        <v>0</v>
      </c>
      <c r="BG4224" s="210"/>
      <c r="BH4224" s="231"/>
      <c r="BI4224" s="15"/>
      <c r="BJ4224" s="232">
        <f t="shared" si="1332"/>
        <v>0</v>
      </c>
      <c r="BK4224" s="235">
        <f t="shared" si="1341"/>
        <v>0</v>
      </c>
      <c r="BM4224" s="109">
        <f t="shared" si="1333"/>
        <v>-6.5186547166393849</v>
      </c>
      <c r="BN4224" s="213"/>
      <c r="BR4224" s="228"/>
      <c r="BS4224" s="311"/>
      <c r="BT4224" s="3"/>
      <c r="BU4224" s="213"/>
      <c r="BV4224" s="213"/>
      <c r="BW4224" s="291"/>
    </row>
    <row r="4225" spans="1:75" x14ac:dyDescent="0.2">
      <c r="A4225" s="210"/>
      <c r="B4225" s="211"/>
      <c r="C4225" s="848" t="str">
        <f ca="1">IF(ISERR(AVERAGE(INDIRECT("B"&amp;(ROW()-INT($B$1/2))):INDIRECT("B"&amp;(ROW()+INT($B$1/2))))),"",AVERAGE(INDIRECT("B"&amp;(ROW()-INT($B$1/2))):INDIRECT("B"&amp;(ROW()+INT($B$1/2)))))</f>
        <v/>
      </c>
      <c r="D4225" s="848">
        <f t="shared" ref="D4225:D4288" si="1346">A4225-A4224</f>
        <v>0</v>
      </c>
      <c r="E4225" s="275"/>
      <c r="F4225" s="15"/>
      <c r="G4225" s="3"/>
      <c r="H4225" s="3"/>
      <c r="I4225" s="3"/>
      <c r="J4225" s="3"/>
      <c r="K4225" s="3"/>
      <c r="L4225" s="554"/>
      <c r="M4225" s="545"/>
      <c r="N4225" s="546"/>
      <c r="O4225" s="5"/>
      <c r="P4225" s="216"/>
      <c r="Q4225" s="217"/>
      <c r="R4225" s="218"/>
      <c r="S4225" s="219">
        <f t="shared" si="1344"/>
        <v>0</v>
      </c>
      <c r="T4225" s="220">
        <f t="shared" si="1345"/>
        <v>0</v>
      </c>
      <c r="U4225" s="214">
        <f t="shared" si="1342"/>
        <v>0</v>
      </c>
      <c r="W4225" s="221"/>
      <c r="X4225" s="222"/>
      <c r="Y4225" s="222"/>
      <c r="Z4225" s="223"/>
      <c r="AA4225" s="222"/>
      <c r="AB4225" s="224"/>
      <c r="AC4225" s="225"/>
      <c r="AD4225" s="2">
        <f t="shared" si="1329"/>
        <v>0</v>
      </c>
      <c r="AE4225" s="2">
        <f t="shared" si="1330"/>
        <v>0</v>
      </c>
      <c r="AF4225" s="226"/>
      <c r="AG4225" s="219">
        <f t="shared" si="1334"/>
        <v>0</v>
      </c>
      <c r="AH4225" s="234">
        <f t="shared" si="1335"/>
        <v>0</v>
      </c>
      <c r="AI4225" s="214">
        <f t="shared" si="1343"/>
        <v>0</v>
      </c>
      <c r="AK4225" s="229">
        <f t="shared" si="1336"/>
        <v>0</v>
      </c>
      <c r="AL4225" s="226"/>
      <c r="AM4225" s="15"/>
      <c r="AN4225" s="232" t="e">
        <f t="shared" si="1337"/>
        <v>#DIV/0!</v>
      </c>
      <c r="AO4225" s="214">
        <f t="shared" si="1331"/>
        <v>0</v>
      </c>
      <c r="AQ4225" s="210"/>
      <c r="AR4225" s="231"/>
      <c r="AS4225" s="15"/>
      <c r="AT4225" s="232">
        <f t="shared" si="1338"/>
        <v>0</v>
      </c>
      <c r="AU4225" s="235">
        <f t="shared" si="1339"/>
        <v>0</v>
      </c>
      <c r="AY4225" s="210"/>
      <c r="AZ4225" s="231"/>
      <c r="BA4225" s="15"/>
      <c r="BB4225" s="232">
        <f t="shared" si="1328"/>
        <v>0</v>
      </c>
      <c r="BC4225" s="235">
        <f t="shared" si="1340"/>
        <v>0</v>
      </c>
      <c r="BG4225" s="210"/>
      <c r="BH4225" s="231"/>
      <c r="BI4225" s="15"/>
      <c r="BJ4225" s="232">
        <f t="shared" si="1332"/>
        <v>0</v>
      </c>
      <c r="BK4225" s="235">
        <f t="shared" si="1341"/>
        <v>0</v>
      </c>
      <c r="BM4225" s="109">
        <f t="shared" si="1333"/>
        <v>-6.5204870541371216</v>
      </c>
      <c r="BN4225" s="213"/>
      <c r="BR4225" s="228"/>
      <c r="BS4225" s="311"/>
      <c r="BT4225" s="3"/>
      <c r="BU4225" s="213"/>
      <c r="BV4225" s="213"/>
      <c r="BW4225" s="291"/>
    </row>
    <row r="4226" spans="1:75" x14ac:dyDescent="0.2">
      <c r="A4226" s="210"/>
      <c r="B4226" s="211"/>
      <c r="C4226" s="848" t="str">
        <f ca="1">IF(ISERR(AVERAGE(INDIRECT("B"&amp;(ROW()-INT($B$1/2))):INDIRECT("B"&amp;(ROW()+INT($B$1/2))))),"",AVERAGE(INDIRECT("B"&amp;(ROW()-INT($B$1/2))):INDIRECT("B"&amp;(ROW()+INT($B$1/2)))))</f>
        <v/>
      </c>
      <c r="D4226" s="848">
        <f t="shared" si="1346"/>
        <v>0</v>
      </c>
      <c r="E4226" s="275"/>
      <c r="F4226" s="15"/>
      <c r="G4226" s="3"/>
      <c r="H4226" s="3"/>
      <c r="I4226" s="3"/>
      <c r="J4226" s="3"/>
      <c r="K4226" s="3"/>
      <c r="L4226" s="554"/>
      <c r="M4226" s="545"/>
      <c r="N4226" s="546"/>
      <c r="O4226" s="5"/>
      <c r="P4226" s="216"/>
      <c r="Q4226" s="217"/>
      <c r="R4226" s="218"/>
      <c r="S4226" s="219">
        <f t="shared" si="1344"/>
        <v>0</v>
      </c>
      <c r="T4226" s="220">
        <f t="shared" si="1345"/>
        <v>0</v>
      </c>
      <c r="U4226" s="214">
        <f t="shared" si="1342"/>
        <v>0</v>
      </c>
      <c r="W4226" s="221"/>
      <c r="X4226" s="222"/>
      <c r="Y4226" s="222"/>
      <c r="Z4226" s="223"/>
      <c r="AA4226" s="222"/>
      <c r="AB4226" s="224"/>
      <c r="AC4226" s="225"/>
      <c r="AD4226" s="2">
        <f t="shared" si="1329"/>
        <v>0</v>
      </c>
      <c r="AE4226" s="2">
        <f t="shared" si="1330"/>
        <v>0</v>
      </c>
      <c r="AF4226" s="226"/>
      <c r="AG4226" s="219">
        <f t="shared" si="1334"/>
        <v>0</v>
      </c>
      <c r="AH4226" s="234">
        <f t="shared" si="1335"/>
        <v>0</v>
      </c>
      <c r="AI4226" s="214">
        <f t="shared" si="1343"/>
        <v>0</v>
      </c>
      <c r="AK4226" s="229">
        <f t="shared" si="1336"/>
        <v>0</v>
      </c>
      <c r="AL4226" s="226"/>
      <c r="AM4226" s="15"/>
      <c r="AN4226" s="232" t="e">
        <f t="shared" si="1337"/>
        <v>#DIV/0!</v>
      </c>
      <c r="AO4226" s="214">
        <f t="shared" si="1331"/>
        <v>0</v>
      </c>
      <c r="AQ4226" s="210"/>
      <c r="AR4226" s="231"/>
      <c r="AS4226" s="15"/>
      <c r="AT4226" s="232">
        <f t="shared" si="1338"/>
        <v>0</v>
      </c>
      <c r="AU4226" s="235">
        <f t="shared" si="1339"/>
        <v>0</v>
      </c>
      <c r="AY4226" s="210"/>
      <c r="AZ4226" s="231"/>
      <c r="BA4226" s="15"/>
      <c r="BB4226" s="232">
        <f t="shared" si="1328"/>
        <v>0</v>
      </c>
      <c r="BC4226" s="235">
        <f t="shared" si="1340"/>
        <v>0</v>
      </c>
      <c r="BG4226" s="210"/>
      <c r="BH4226" s="231"/>
      <c r="BI4226" s="15"/>
      <c r="BJ4226" s="232">
        <f t="shared" si="1332"/>
        <v>0</v>
      </c>
      <c r="BK4226" s="235">
        <f t="shared" si="1341"/>
        <v>0</v>
      </c>
      <c r="BM4226" s="109">
        <f t="shared" si="1333"/>
        <v>-6.5223193916348583</v>
      </c>
      <c r="BN4226" s="213"/>
      <c r="BR4226" s="228"/>
      <c r="BS4226" s="311"/>
      <c r="BT4226" s="3"/>
      <c r="BU4226" s="213"/>
      <c r="BV4226" s="213"/>
      <c r="BW4226" s="291"/>
    </row>
    <row r="4227" spans="1:75" x14ac:dyDescent="0.2">
      <c r="A4227" s="210"/>
      <c r="B4227" s="211"/>
      <c r="C4227" s="848" t="str">
        <f ca="1">IF(ISERR(AVERAGE(INDIRECT("B"&amp;(ROW()-INT($B$1/2))):INDIRECT("B"&amp;(ROW()+INT($B$1/2))))),"",AVERAGE(INDIRECT("B"&amp;(ROW()-INT($B$1/2))):INDIRECT("B"&amp;(ROW()+INT($B$1/2)))))</f>
        <v/>
      </c>
      <c r="D4227" s="848">
        <f t="shared" si="1346"/>
        <v>0</v>
      </c>
      <c r="E4227" s="275"/>
      <c r="F4227" s="15"/>
      <c r="G4227" s="3"/>
      <c r="H4227" s="3"/>
      <c r="I4227" s="3"/>
      <c r="J4227" s="3"/>
      <c r="K4227" s="3"/>
      <c r="L4227" s="554"/>
      <c r="M4227" s="545"/>
      <c r="N4227" s="546"/>
      <c r="O4227" s="5"/>
      <c r="P4227" s="216"/>
      <c r="Q4227" s="217"/>
      <c r="R4227" s="218"/>
      <c r="S4227" s="219">
        <f t="shared" si="1344"/>
        <v>0</v>
      </c>
      <c r="T4227" s="220">
        <f t="shared" si="1345"/>
        <v>0</v>
      </c>
      <c r="U4227" s="214">
        <f t="shared" si="1342"/>
        <v>0</v>
      </c>
      <c r="W4227" s="221"/>
      <c r="X4227" s="222"/>
      <c r="Y4227" s="222"/>
      <c r="Z4227" s="223"/>
      <c r="AA4227" s="222"/>
      <c r="AB4227" s="224"/>
      <c r="AC4227" s="225"/>
      <c r="AD4227" s="2">
        <f t="shared" si="1329"/>
        <v>0</v>
      </c>
      <c r="AE4227" s="2">
        <f t="shared" si="1330"/>
        <v>0</v>
      </c>
      <c r="AF4227" s="226"/>
      <c r="AG4227" s="219">
        <f t="shared" si="1334"/>
        <v>0</v>
      </c>
      <c r="AH4227" s="234">
        <f t="shared" si="1335"/>
        <v>0</v>
      </c>
      <c r="AI4227" s="214">
        <f t="shared" si="1343"/>
        <v>0</v>
      </c>
      <c r="AK4227" s="229">
        <f t="shared" si="1336"/>
        <v>0</v>
      </c>
      <c r="AL4227" s="226"/>
      <c r="AM4227" s="15"/>
      <c r="AN4227" s="232" t="e">
        <f t="shared" si="1337"/>
        <v>#DIV/0!</v>
      </c>
      <c r="AO4227" s="214">
        <f t="shared" si="1331"/>
        <v>0</v>
      </c>
      <c r="AQ4227" s="210"/>
      <c r="AR4227" s="231"/>
      <c r="AS4227" s="15"/>
      <c r="AT4227" s="232">
        <f t="shared" si="1338"/>
        <v>0</v>
      </c>
      <c r="AU4227" s="235">
        <f t="shared" si="1339"/>
        <v>0</v>
      </c>
      <c r="AY4227" s="210"/>
      <c r="AZ4227" s="231"/>
      <c r="BA4227" s="15"/>
      <c r="BB4227" s="232">
        <f t="shared" si="1328"/>
        <v>0</v>
      </c>
      <c r="BC4227" s="235">
        <f t="shared" si="1340"/>
        <v>0</v>
      </c>
      <c r="BG4227" s="210"/>
      <c r="BH4227" s="231"/>
      <c r="BI4227" s="15"/>
      <c r="BJ4227" s="232">
        <f t="shared" si="1332"/>
        <v>0</v>
      </c>
      <c r="BK4227" s="235">
        <f t="shared" si="1341"/>
        <v>0</v>
      </c>
      <c r="BM4227" s="109">
        <f t="shared" si="1333"/>
        <v>-6.524151729132595</v>
      </c>
      <c r="BN4227" s="213"/>
      <c r="BR4227" s="228"/>
      <c r="BS4227" s="311"/>
      <c r="BT4227" s="3"/>
      <c r="BU4227" s="213"/>
      <c r="BV4227" s="213"/>
      <c r="BW4227" s="291"/>
    </row>
    <row r="4228" spans="1:75" x14ac:dyDescent="0.2">
      <c r="A4228" s="210"/>
      <c r="B4228" s="211"/>
      <c r="C4228" s="848" t="str">
        <f ca="1">IF(ISERR(AVERAGE(INDIRECT("B"&amp;(ROW()-INT($B$1/2))):INDIRECT("B"&amp;(ROW()+INT($B$1/2))))),"",AVERAGE(INDIRECT("B"&amp;(ROW()-INT($B$1/2))):INDIRECT("B"&amp;(ROW()+INT($B$1/2)))))</f>
        <v/>
      </c>
      <c r="D4228" s="848">
        <f t="shared" si="1346"/>
        <v>0</v>
      </c>
      <c r="E4228" s="275"/>
      <c r="F4228" s="15"/>
      <c r="G4228" s="3"/>
      <c r="H4228" s="3"/>
      <c r="I4228" s="3"/>
      <c r="J4228" s="3"/>
      <c r="K4228" s="3"/>
      <c r="L4228" s="554"/>
      <c r="M4228" s="545"/>
      <c r="N4228" s="546"/>
      <c r="O4228" s="5"/>
      <c r="P4228" s="216"/>
      <c r="Q4228" s="217"/>
      <c r="R4228" s="218"/>
      <c r="S4228" s="219">
        <f t="shared" si="1344"/>
        <v>0</v>
      </c>
      <c r="T4228" s="220">
        <f t="shared" si="1345"/>
        <v>0</v>
      </c>
      <c r="U4228" s="214">
        <f t="shared" si="1342"/>
        <v>0</v>
      </c>
      <c r="W4228" s="221"/>
      <c r="X4228" s="222"/>
      <c r="Y4228" s="222"/>
      <c r="Z4228" s="223"/>
      <c r="AA4228" s="222"/>
      <c r="AB4228" s="224"/>
      <c r="AC4228" s="225"/>
      <c r="AD4228" s="2">
        <f t="shared" si="1329"/>
        <v>0</v>
      </c>
      <c r="AE4228" s="2">
        <f t="shared" si="1330"/>
        <v>0</v>
      </c>
      <c r="AF4228" s="226"/>
      <c r="AG4228" s="219">
        <f t="shared" si="1334"/>
        <v>0</v>
      </c>
      <c r="AH4228" s="234">
        <f t="shared" si="1335"/>
        <v>0</v>
      </c>
      <c r="AI4228" s="214">
        <f t="shared" si="1343"/>
        <v>0</v>
      </c>
      <c r="AK4228" s="229">
        <f t="shared" si="1336"/>
        <v>0</v>
      </c>
      <c r="AL4228" s="226"/>
      <c r="AM4228" s="15"/>
      <c r="AN4228" s="232" t="e">
        <f t="shared" si="1337"/>
        <v>#DIV/0!</v>
      </c>
      <c r="AO4228" s="214">
        <f t="shared" si="1331"/>
        <v>0</v>
      </c>
      <c r="AQ4228" s="210"/>
      <c r="AR4228" s="231"/>
      <c r="AS4228" s="15"/>
      <c r="AT4228" s="232">
        <f t="shared" si="1338"/>
        <v>0</v>
      </c>
      <c r="AU4228" s="235">
        <f t="shared" si="1339"/>
        <v>0</v>
      </c>
      <c r="AY4228" s="210"/>
      <c r="AZ4228" s="231"/>
      <c r="BA4228" s="15"/>
      <c r="BB4228" s="232">
        <f t="shared" ref="BB4228:BB4291" si="1347">IF(AY4228&gt;0,(26.3/MAX($AY$4:$AY$4600))*AY4228,0)</f>
        <v>0</v>
      </c>
      <c r="BC4228" s="235">
        <f t="shared" si="1340"/>
        <v>0</v>
      </c>
      <c r="BG4228" s="210"/>
      <c r="BH4228" s="231"/>
      <c r="BI4228" s="15"/>
      <c r="BJ4228" s="232">
        <f t="shared" si="1332"/>
        <v>0</v>
      </c>
      <c r="BK4228" s="235">
        <f t="shared" si="1341"/>
        <v>0</v>
      </c>
      <c r="BM4228" s="109">
        <f t="shared" si="1333"/>
        <v>-6.5259840666303317</v>
      </c>
      <c r="BN4228" s="213"/>
      <c r="BR4228" s="228"/>
      <c r="BS4228" s="311"/>
      <c r="BT4228" s="3"/>
      <c r="BU4228" s="213"/>
      <c r="BV4228" s="213"/>
      <c r="BW4228" s="291"/>
    </row>
    <row r="4229" spans="1:75" x14ac:dyDescent="0.2">
      <c r="A4229" s="210"/>
      <c r="B4229" s="211"/>
      <c r="C4229" s="848" t="str">
        <f ca="1">IF(ISERR(AVERAGE(INDIRECT("B"&amp;(ROW()-INT($B$1/2))):INDIRECT("B"&amp;(ROW()+INT($B$1/2))))),"",AVERAGE(INDIRECT("B"&amp;(ROW()-INT($B$1/2))):INDIRECT("B"&amp;(ROW()+INT($B$1/2)))))</f>
        <v/>
      </c>
      <c r="D4229" s="848">
        <f t="shared" si="1346"/>
        <v>0</v>
      </c>
      <c r="E4229" s="275"/>
      <c r="F4229" s="15"/>
      <c r="G4229" s="3"/>
      <c r="H4229" s="3"/>
      <c r="I4229" s="3"/>
      <c r="J4229" s="3"/>
      <c r="K4229" s="3"/>
      <c r="L4229" s="554"/>
      <c r="M4229" s="545"/>
      <c r="N4229" s="546"/>
      <c r="O4229" s="5"/>
      <c r="P4229" s="216"/>
      <c r="Q4229" s="217"/>
      <c r="R4229" s="218"/>
      <c r="S4229" s="219">
        <f t="shared" si="1344"/>
        <v>0</v>
      </c>
      <c r="T4229" s="220">
        <f t="shared" si="1345"/>
        <v>0</v>
      </c>
      <c r="U4229" s="214">
        <f t="shared" si="1342"/>
        <v>0</v>
      </c>
      <c r="W4229" s="221"/>
      <c r="X4229" s="222"/>
      <c r="Y4229" s="222"/>
      <c r="Z4229" s="223"/>
      <c r="AA4229" s="222"/>
      <c r="AB4229" s="224"/>
      <c r="AC4229" s="225"/>
      <c r="AD4229" s="2">
        <f t="shared" ref="AD4229:AD4292" si="1348">IF(W4229&lt;0,W4229-X4229/60-Y4229/3600,W4229+X4229/60+Y4229/3600)</f>
        <v>0</v>
      </c>
      <c r="AE4229" s="2">
        <f t="shared" ref="AE4229:AE4292" si="1349">IF(Z4229&lt;0,Z4229-AA4229/60-AB4229/3600,Z4229+AA4229/60+AB4229/3600)</f>
        <v>0</v>
      </c>
      <c r="AF4229" s="226"/>
      <c r="AG4229" s="219">
        <f t="shared" si="1334"/>
        <v>0</v>
      </c>
      <c r="AH4229" s="234">
        <f t="shared" si="1335"/>
        <v>0</v>
      </c>
      <c r="AI4229" s="214">
        <f t="shared" si="1343"/>
        <v>0</v>
      </c>
      <c r="AK4229" s="229">
        <f t="shared" si="1336"/>
        <v>0</v>
      </c>
      <c r="AL4229" s="226"/>
      <c r="AM4229" s="15"/>
      <c r="AN4229" s="232" t="e">
        <f t="shared" si="1337"/>
        <v>#DIV/0!</v>
      </c>
      <c r="AO4229" s="214">
        <f t="shared" ref="AO4229:AO4292" si="1350">AL4229*3.28084</f>
        <v>0</v>
      </c>
      <c r="AQ4229" s="210"/>
      <c r="AR4229" s="231"/>
      <c r="AS4229" s="15"/>
      <c r="AT4229" s="232">
        <f t="shared" si="1338"/>
        <v>0</v>
      </c>
      <c r="AU4229" s="235">
        <f t="shared" si="1339"/>
        <v>0</v>
      </c>
      <c r="AY4229" s="210"/>
      <c r="AZ4229" s="231"/>
      <c r="BA4229" s="15"/>
      <c r="BB4229" s="232">
        <f t="shared" si="1347"/>
        <v>0</v>
      </c>
      <c r="BC4229" s="235">
        <f t="shared" si="1340"/>
        <v>0</v>
      </c>
      <c r="BG4229" s="210"/>
      <c r="BH4229" s="231"/>
      <c r="BI4229" s="15"/>
      <c r="BJ4229" s="232">
        <f t="shared" ref="BJ4229:BJ4292" si="1351">BG4229</f>
        <v>0</v>
      </c>
      <c r="BK4229" s="235">
        <f t="shared" si="1341"/>
        <v>0</v>
      </c>
      <c r="BM4229" s="109">
        <f t="shared" ref="BM4229:BM4292" si="1352">BM4228+$BQ$14</f>
        <v>-6.5278164041280684</v>
      </c>
      <c r="BN4229" s="213"/>
      <c r="BR4229" s="228"/>
      <c r="BS4229" s="311"/>
      <c r="BT4229" s="3"/>
      <c r="BU4229" s="213"/>
      <c r="BV4229" s="213"/>
      <c r="BW4229" s="291"/>
    </row>
    <row r="4230" spans="1:75" x14ac:dyDescent="0.2">
      <c r="A4230" s="210"/>
      <c r="B4230" s="211"/>
      <c r="C4230" s="848" t="str">
        <f ca="1">IF(ISERR(AVERAGE(INDIRECT("B"&amp;(ROW()-INT($B$1/2))):INDIRECT("B"&amp;(ROW()+INT($B$1/2))))),"",AVERAGE(INDIRECT("B"&amp;(ROW()-INT($B$1/2))):INDIRECT("B"&amp;(ROW()+INT($B$1/2)))))</f>
        <v/>
      </c>
      <c r="D4230" s="848">
        <f t="shared" si="1346"/>
        <v>0</v>
      </c>
      <c r="E4230" s="275"/>
      <c r="F4230" s="15"/>
      <c r="G4230" s="3"/>
      <c r="H4230" s="3"/>
      <c r="I4230" s="3"/>
      <c r="J4230" s="3"/>
      <c r="K4230" s="3"/>
      <c r="L4230" s="554"/>
      <c r="M4230" s="545"/>
      <c r="N4230" s="546"/>
      <c r="O4230" s="5"/>
      <c r="P4230" s="216"/>
      <c r="Q4230" s="217"/>
      <c r="R4230" s="218"/>
      <c r="S4230" s="219">
        <f t="shared" si="1344"/>
        <v>0</v>
      </c>
      <c r="T4230" s="220">
        <f t="shared" si="1345"/>
        <v>0</v>
      </c>
      <c r="U4230" s="214">
        <f t="shared" si="1342"/>
        <v>0</v>
      </c>
      <c r="W4230" s="221"/>
      <c r="X4230" s="222"/>
      <c r="Y4230" s="222"/>
      <c r="Z4230" s="223"/>
      <c r="AA4230" s="222"/>
      <c r="AB4230" s="224"/>
      <c r="AC4230" s="225"/>
      <c r="AD4230" s="2">
        <f t="shared" si="1348"/>
        <v>0</v>
      </c>
      <c r="AE4230" s="2">
        <f t="shared" si="1349"/>
        <v>0</v>
      </c>
      <c r="AF4230" s="226"/>
      <c r="AG4230" s="219">
        <f t="shared" ref="AG4230:AG4293" si="1353">AG4229+IF(AD4230&lt;&gt;0,1.852*60*1000*((ACOS((SIN((AD4229/180)*PI()))*(SIN((AD4230/180)*PI()))+(COS((AD4229/180)*PI()))*(COS((AD4230/180)*PI()))*(COS((AE4230/180)*PI()-(AE4229/180)*PI())))/PI())*180),0)</f>
        <v>0</v>
      </c>
      <c r="AH4230" s="234">
        <f t="shared" ref="AH4230:AH4293" si="1354">AH4229+IF(AD4230&lt;&gt;0,1.852*60*0.6213712*((ACOS((SIN((AD4229/180)*PI()))*(SIN((AD4230/180)*PI()))+(COS((AD4229/180)*PI()))*(COS((AD4230/180)*PI()))*(COS((AE4230/180)*PI()-(AE4229/180)*PI())))/PI())*180),0)</f>
        <v>0</v>
      </c>
      <c r="AI4230" s="214">
        <f t="shared" si="1343"/>
        <v>0</v>
      </c>
      <c r="AK4230" s="229">
        <f t="shared" ref="AK4230:AK4293" si="1355">IF(AL4230&gt;0,AK4229+$AO$1,0)</f>
        <v>0</v>
      </c>
      <c r="AL4230" s="226"/>
      <c r="AM4230" s="15"/>
      <c r="AN4230" s="232" t="e">
        <f t="shared" ref="AN4230:AN4293" si="1356">(42341.84/MAX(AK4230:AK8826))*AK4230*0.0006213712</f>
        <v>#DIV/0!</v>
      </c>
      <c r="AO4230" s="214">
        <f t="shared" si="1350"/>
        <v>0</v>
      </c>
      <c r="AQ4230" s="210"/>
      <c r="AR4230" s="231"/>
      <c r="AS4230" s="15"/>
      <c r="AT4230" s="232">
        <f t="shared" ref="AT4230:AT4293" si="1357">IF(AQ4230&gt;0,(26.3/(MAX($AQ$4:$AQ$4600)*0.0006213712))*AQ4230*0.0006213712,0)</f>
        <v>0</v>
      </c>
      <c r="AU4230" s="235">
        <f t="shared" ref="AU4230:AU4293" si="1358">(AR4230*3.28084)+(AW$4)</f>
        <v>0</v>
      </c>
      <c r="AY4230" s="210"/>
      <c r="AZ4230" s="231"/>
      <c r="BA4230" s="15"/>
      <c r="BB4230" s="232">
        <f t="shared" si="1347"/>
        <v>0</v>
      </c>
      <c r="BC4230" s="235">
        <f t="shared" ref="BC4230:BC4293" si="1359">AZ4230+BE$4</f>
        <v>0</v>
      </c>
      <c r="BG4230" s="210"/>
      <c r="BH4230" s="231"/>
      <c r="BI4230" s="15"/>
      <c r="BJ4230" s="232">
        <f t="shared" si="1351"/>
        <v>0</v>
      </c>
      <c r="BK4230" s="235">
        <f t="shared" ref="BK4230:BK4293" si="1360">BH4230*BM4230</f>
        <v>0</v>
      </c>
      <c r="BM4230" s="109">
        <f t="shared" si="1352"/>
        <v>-6.5296487416258051</v>
      </c>
      <c r="BN4230" s="213"/>
      <c r="BR4230" s="228"/>
      <c r="BS4230" s="311"/>
      <c r="BT4230" s="3"/>
      <c r="BU4230" s="213"/>
      <c r="BV4230" s="213"/>
      <c r="BW4230" s="291"/>
    </row>
    <row r="4231" spans="1:75" x14ac:dyDescent="0.2">
      <c r="A4231" s="210"/>
      <c r="B4231" s="211"/>
      <c r="C4231" s="848" t="str">
        <f ca="1">IF(ISERR(AVERAGE(INDIRECT("B"&amp;(ROW()-INT($B$1/2))):INDIRECT("B"&amp;(ROW()+INT($B$1/2))))),"",AVERAGE(INDIRECT("B"&amp;(ROW()-INT($B$1/2))):INDIRECT("B"&amp;(ROW()+INT($B$1/2)))))</f>
        <v/>
      </c>
      <c r="D4231" s="848">
        <f t="shared" si="1346"/>
        <v>0</v>
      </c>
      <c r="E4231" s="275"/>
      <c r="F4231" s="15"/>
      <c r="G4231" s="3"/>
      <c r="H4231" s="3"/>
      <c r="I4231" s="3"/>
      <c r="J4231" s="3"/>
      <c r="K4231" s="3"/>
      <c r="L4231" s="554"/>
      <c r="M4231" s="545"/>
      <c r="N4231" s="546"/>
      <c r="O4231" s="5"/>
      <c r="P4231" s="216"/>
      <c r="Q4231" s="217"/>
      <c r="R4231" s="218"/>
      <c r="S4231" s="219">
        <f t="shared" si="1344"/>
        <v>0</v>
      </c>
      <c r="T4231" s="220">
        <f t="shared" si="1345"/>
        <v>0</v>
      </c>
      <c r="U4231" s="214">
        <f t="shared" ref="U4231:U4294" si="1361">R4231*3.28084</f>
        <v>0</v>
      </c>
      <c r="W4231" s="221"/>
      <c r="X4231" s="222"/>
      <c r="Y4231" s="222"/>
      <c r="Z4231" s="223"/>
      <c r="AA4231" s="222"/>
      <c r="AB4231" s="224"/>
      <c r="AC4231" s="225"/>
      <c r="AD4231" s="2">
        <f t="shared" si="1348"/>
        <v>0</v>
      </c>
      <c r="AE4231" s="2">
        <f t="shared" si="1349"/>
        <v>0</v>
      </c>
      <c r="AF4231" s="226"/>
      <c r="AG4231" s="219">
        <f t="shared" si="1353"/>
        <v>0</v>
      </c>
      <c r="AH4231" s="234">
        <f t="shared" si="1354"/>
        <v>0</v>
      </c>
      <c r="AI4231" s="214">
        <f t="shared" ref="AI4231:AI4294" si="1362">AF4231*3.28084</f>
        <v>0</v>
      </c>
      <c r="AK4231" s="229">
        <f t="shared" si="1355"/>
        <v>0</v>
      </c>
      <c r="AL4231" s="226"/>
      <c r="AM4231" s="15"/>
      <c r="AN4231" s="232" t="e">
        <f t="shared" si="1356"/>
        <v>#DIV/0!</v>
      </c>
      <c r="AO4231" s="214">
        <f t="shared" si="1350"/>
        <v>0</v>
      </c>
      <c r="AQ4231" s="210"/>
      <c r="AR4231" s="231"/>
      <c r="AS4231" s="15"/>
      <c r="AT4231" s="232">
        <f t="shared" si="1357"/>
        <v>0</v>
      </c>
      <c r="AU4231" s="235">
        <f t="shared" si="1358"/>
        <v>0</v>
      </c>
      <c r="AY4231" s="210"/>
      <c r="AZ4231" s="231"/>
      <c r="BA4231" s="15"/>
      <c r="BB4231" s="232">
        <f t="shared" si="1347"/>
        <v>0</v>
      </c>
      <c r="BC4231" s="235">
        <f t="shared" si="1359"/>
        <v>0</v>
      </c>
      <c r="BG4231" s="210"/>
      <c r="BH4231" s="231"/>
      <c r="BI4231" s="15"/>
      <c r="BJ4231" s="232">
        <f t="shared" si="1351"/>
        <v>0</v>
      </c>
      <c r="BK4231" s="235">
        <f t="shared" si="1360"/>
        <v>0</v>
      </c>
      <c r="BM4231" s="109">
        <f t="shared" si="1352"/>
        <v>-6.5314810791235418</v>
      </c>
      <c r="BN4231" s="213"/>
      <c r="BR4231" s="228"/>
      <c r="BS4231" s="311"/>
      <c r="BT4231" s="3"/>
      <c r="BU4231" s="213"/>
      <c r="BV4231" s="213"/>
      <c r="BW4231" s="291"/>
    </row>
    <row r="4232" spans="1:75" x14ac:dyDescent="0.2">
      <c r="A4232" s="210"/>
      <c r="B4232" s="211"/>
      <c r="C4232" s="848" t="str">
        <f ca="1">IF(ISERR(AVERAGE(INDIRECT("B"&amp;(ROW()-INT($B$1/2))):INDIRECT("B"&amp;(ROW()+INT($B$1/2))))),"",AVERAGE(INDIRECT("B"&amp;(ROW()-INT($B$1/2))):INDIRECT("B"&amp;(ROW()+INT($B$1/2)))))</f>
        <v/>
      </c>
      <c r="D4232" s="848">
        <f t="shared" si="1346"/>
        <v>0</v>
      </c>
      <c r="E4232" s="275"/>
      <c r="F4232" s="15"/>
      <c r="G4232" s="3"/>
      <c r="H4232" s="3"/>
      <c r="I4232" s="3"/>
      <c r="J4232" s="3"/>
      <c r="K4232" s="3"/>
      <c r="L4232" s="554"/>
      <c r="M4232" s="545"/>
      <c r="N4232" s="546"/>
      <c r="O4232" s="5"/>
      <c r="P4232" s="216"/>
      <c r="Q4232" s="217"/>
      <c r="R4232" s="218"/>
      <c r="S4232" s="219">
        <f t="shared" si="1344"/>
        <v>0</v>
      </c>
      <c r="T4232" s="220">
        <f t="shared" si="1345"/>
        <v>0</v>
      </c>
      <c r="U4232" s="214">
        <f t="shared" si="1361"/>
        <v>0</v>
      </c>
      <c r="W4232" s="221"/>
      <c r="X4232" s="222"/>
      <c r="Y4232" s="222"/>
      <c r="Z4232" s="223"/>
      <c r="AA4232" s="222"/>
      <c r="AB4232" s="224"/>
      <c r="AC4232" s="225"/>
      <c r="AD4232" s="2">
        <f t="shared" si="1348"/>
        <v>0</v>
      </c>
      <c r="AE4232" s="2">
        <f t="shared" si="1349"/>
        <v>0</v>
      </c>
      <c r="AF4232" s="226"/>
      <c r="AG4232" s="219">
        <f t="shared" si="1353"/>
        <v>0</v>
      </c>
      <c r="AH4232" s="234">
        <f t="shared" si="1354"/>
        <v>0</v>
      </c>
      <c r="AI4232" s="214">
        <f t="shared" si="1362"/>
        <v>0</v>
      </c>
      <c r="AK4232" s="229">
        <f t="shared" si="1355"/>
        <v>0</v>
      </c>
      <c r="AL4232" s="226"/>
      <c r="AM4232" s="15"/>
      <c r="AN4232" s="232" t="e">
        <f t="shared" si="1356"/>
        <v>#DIV/0!</v>
      </c>
      <c r="AO4232" s="214">
        <f t="shared" si="1350"/>
        <v>0</v>
      </c>
      <c r="AQ4232" s="210"/>
      <c r="AR4232" s="231"/>
      <c r="AS4232" s="15"/>
      <c r="AT4232" s="232">
        <f t="shared" si="1357"/>
        <v>0</v>
      </c>
      <c r="AU4232" s="235">
        <f t="shared" si="1358"/>
        <v>0</v>
      </c>
      <c r="AY4232" s="210"/>
      <c r="AZ4232" s="231"/>
      <c r="BA4232" s="15"/>
      <c r="BB4232" s="232">
        <f t="shared" si="1347"/>
        <v>0</v>
      </c>
      <c r="BC4232" s="235">
        <f t="shared" si="1359"/>
        <v>0</v>
      </c>
      <c r="BG4232" s="210"/>
      <c r="BH4232" s="231"/>
      <c r="BI4232" s="15"/>
      <c r="BJ4232" s="232">
        <f t="shared" si="1351"/>
        <v>0</v>
      </c>
      <c r="BK4232" s="235">
        <f t="shared" si="1360"/>
        <v>0</v>
      </c>
      <c r="BM4232" s="109">
        <f t="shared" si="1352"/>
        <v>-6.5333134166212785</v>
      </c>
      <c r="BN4232" s="213"/>
      <c r="BR4232" s="228"/>
      <c r="BS4232" s="311"/>
      <c r="BT4232" s="3"/>
      <c r="BU4232" s="213"/>
      <c r="BV4232" s="213"/>
      <c r="BW4232" s="291"/>
    </row>
    <row r="4233" spans="1:75" x14ac:dyDescent="0.2">
      <c r="A4233" s="210"/>
      <c r="B4233" s="211"/>
      <c r="C4233" s="848" t="str">
        <f ca="1">IF(ISERR(AVERAGE(INDIRECT("B"&amp;(ROW()-INT($B$1/2))):INDIRECT("B"&amp;(ROW()+INT($B$1/2))))),"",AVERAGE(INDIRECT("B"&amp;(ROW()-INT($B$1/2))):INDIRECT("B"&amp;(ROW()+INT($B$1/2)))))</f>
        <v/>
      </c>
      <c r="D4233" s="848">
        <f t="shared" si="1346"/>
        <v>0</v>
      </c>
      <c r="E4233" s="275"/>
      <c r="F4233" s="15"/>
      <c r="G4233" s="3"/>
      <c r="H4233" s="3"/>
      <c r="I4233" s="3"/>
      <c r="J4233" s="3"/>
      <c r="K4233" s="3"/>
      <c r="L4233" s="554"/>
      <c r="M4233" s="545"/>
      <c r="N4233" s="546"/>
      <c r="O4233" s="5"/>
      <c r="P4233" s="216"/>
      <c r="Q4233" s="217"/>
      <c r="R4233" s="218"/>
      <c r="S4233" s="219">
        <f t="shared" ref="S4233:S4296" si="1363">S4232+IF(P4233&lt;&gt;0,1.852*60*1000*((ACOS((SIN((P4232/180)*PI()))*(SIN((P4233/180)*PI()))+(COS((P4232/180)*PI()))*(COS((P4233/180)*PI()))*(COS((Q4233/180)*PI()-(Q4232/180)*PI())))/PI())*180),0)</f>
        <v>0</v>
      </c>
      <c r="T4233" s="220">
        <f t="shared" ref="T4233:T4296" si="1364">T4232+IF(P4233&lt;&gt;0,1.852*60*0.6213712*((ACOS((SIN((P4232/180)*PI()))*(SIN((P4233/180)*PI()))+(COS((P4232/180)*PI()))*(COS((P4233/180)*PI()))*(COS((Q4233/180)*PI()-(Q4232/180)*PI())))/PI())*180),0)</f>
        <v>0</v>
      </c>
      <c r="U4233" s="214">
        <f t="shared" si="1361"/>
        <v>0</v>
      </c>
      <c r="W4233" s="221"/>
      <c r="X4233" s="222"/>
      <c r="Y4233" s="222"/>
      <c r="Z4233" s="223"/>
      <c r="AA4233" s="222"/>
      <c r="AB4233" s="224"/>
      <c r="AC4233" s="225"/>
      <c r="AD4233" s="2">
        <f t="shared" si="1348"/>
        <v>0</v>
      </c>
      <c r="AE4233" s="2">
        <f t="shared" si="1349"/>
        <v>0</v>
      </c>
      <c r="AF4233" s="226"/>
      <c r="AG4233" s="219">
        <f t="shared" si="1353"/>
        <v>0</v>
      </c>
      <c r="AH4233" s="234">
        <f t="shared" si="1354"/>
        <v>0</v>
      </c>
      <c r="AI4233" s="214">
        <f t="shared" si="1362"/>
        <v>0</v>
      </c>
      <c r="AK4233" s="229">
        <f t="shared" si="1355"/>
        <v>0</v>
      </c>
      <c r="AL4233" s="226"/>
      <c r="AM4233" s="15"/>
      <c r="AN4233" s="232" t="e">
        <f t="shared" si="1356"/>
        <v>#DIV/0!</v>
      </c>
      <c r="AO4233" s="214">
        <f t="shared" si="1350"/>
        <v>0</v>
      </c>
      <c r="AQ4233" s="210"/>
      <c r="AR4233" s="231"/>
      <c r="AS4233" s="15"/>
      <c r="AT4233" s="232">
        <f t="shared" si="1357"/>
        <v>0</v>
      </c>
      <c r="AU4233" s="235">
        <f t="shared" si="1358"/>
        <v>0</v>
      </c>
      <c r="AY4233" s="210"/>
      <c r="AZ4233" s="231"/>
      <c r="BA4233" s="15"/>
      <c r="BB4233" s="232">
        <f t="shared" si="1347"/>
        <v>0</v>
      </c>
      <c r="BC4233" s="235">
        <f t="shared" si="1359"/>
        <v>0</v>
      </c>
      <c r="BG4233" s="210"/>
      <c r="BH4233" s="231"/>
      <c r="BI4233" s="15"/>
      <c r="BJ4233" s="232">
        <f t="shared" si="1351"/>
        <v>0</v>
      </c>
      <c r="BK4233" s="235">
        <f t="shared" si="1360"/>
        <v>0</v>
      </c>
      <c r="BM4233" s="109">
        <f t="shared" si="1352"/>
        <v>-6.5351457541190152</v>
      </c>
      <c r="BN4233" s="213"/>
      <c r="BR4233" s="228"/>
      <c r="BS4233" s="311"/>
      <c r="BT4233" s="3"/>
      <c r="BU4233" s="213"/>
      <c r="BV4233" s="213"/>
      <c r="BW4233" s="291"/>
    </row>
    <row r="4234" spans="1:75" x14ac:dyDescent="0.2">
      <c r="A4234" s="210"/>
      <c r="B4234" s="211"/>
      <c r="C4234" s="848" t="str">
        <f ca="1">IF(ISERR(AVERAGE(INDIRECT("B"&amp;(ROW()-INT($B$1/2))):INDIRECT("B"&amp;(ROW()+INT($B$1/2))))),"",AVERAGE(INDIRECT("B"&amp;(ROW()-INT($B$1/2))):INDIRECT("B"&amp;(ROW()+INT($B$1/2)))))</f>
        <v/>
      </c>
      <c r="D4234" s="848">
        <f t="shared" si="1346"/>
        <v>0</v>
      </c>
      <c r="E4234" s="275"/>
      <c r="F4234" s="15"/>
      <c r="G4234" s="3"/>
      <c r="H4234" s="3"/>
      <c r="I4234" s="3"/>
      <c r="J4234" s="3"/>
      <c r="K4234" s="3"/>
      <c r="L4234" s="554"/>
      <c r="M4234" s="545"/>
      <c r="N4234" s="546"/>
      <c r="O4234" s="5"/>
      <c r="P4234" s="216"/>
      <c r="Q4234" s="217"/>
      <c r="R4234" s="218"/>
      <c r="S4234" s="219">
        <f t="shared" si="1363"/>
        <v>0</v>
      </c>
      <c r="T4234" s="220">
        <f t="shared" si="1364"/>
        <v>0</v>
      </c>
      <c r="U4234" s="214">
        <f t="shared" si="1361"/>
        <v>0</v>
      </c>
      <c r="W4234" s="221"/>
      <c r="X4234" s="222"/>
      <c r="Y4234" s="222"/>
      <c r="Z4234" s="223"/>
      <c r="AA4234" s="222"/>
      <c r="AB4234" s="224"/>
      <c r="AC4234" s="225"/>
      <c r="AD4234" s="2">
        <f t="shared" si="1348"/>
        <v>0</v>
      </c>
      <c r="AE4234" s="2">
        <f t="shared" si="1349"/>
        <v>0</v>
      </c>
      <c r="AF4234" s="226"/>
      <c r="AG4234" s="219">
        <f t="shared" si="1353"/>
        <v>0</v>
      </c>
      <c r="AH4234" s="234">
        <f t="shared" si="1354"/>
        <v>0</v>
      </c>
      <c r="AI4234" s="214">
        <f t="shared" si="1362"/>
        <v>0</v>
      </c>
      <c r="AK4234" s="229">
        <f t="shared" si="1355"/>
        <v>0</v>
      </c>
      <c r="AL4234" s="226"/>
      <c r="AM4234" s="15"/>
      <c r="AN4234" s="232" t="e">
        <f t="shared" si="1356"/>
        <v>#DIV/0!</v>
      </c>
      <c r="AO4234" s="214">
        <f t="shared" si="1350"/>
        <v>0</v>
      </c>
      <c r="AQ4234" s="210"/>
      <c r="AR4234" s="231"/>
      <c r="AS4234" s="15"/>
      <c r="AT4234" s="232">
        <f t="shared" si="1357"/>
        <v>0</v>
      </c>
      <c r="AU4234" s="235">
        <f t="shared" si="1358"/>
        <v>0</v>
      </c>
      <c r="AY4234" s="210"/>
      <c r="AZ4234" s="231"/>
      <c r="BA4234" s="15"/>
      <c r="BB4234" s="232">
        <f t="shared" si="1347"/>
        <v>0</v>
      </c>
      <c r="BC4234" s="235">
        <f t="shared" si="1359"/>
        <v>0</v>
      </c>
      <c r="BG4234" s="210"/>
      <c r="BH4234" s="231"/>
      <c r="BI4234" s="15"/>
      <c r="BJ4234" s="232">
        <f t="shared" si="1351"/>
        <v>0</v>
      </c>
      <c r="BK4234" s="235">
        <f t="shared" si="1360"/>
        <v>0</v>
      </c>
      <c r="BM4234" s="109">
        <f t="shared" si="1352"/>
        <v>-6.5369780916167519</v>
      </c>
      <c r="BN4234" s="213"/>
      <c r="BR4234" s="228"/>
      <c r="BS4234" s="311"/>
      <c r="BT4234" s="3"/>
      <c r="BU4234" s="213"/>
      <c r="BV4234" s="213"/>
      <c r="BW4234" s="291"/>
    </row>
    <row r="4235" spans="1:75" x14ac:dyDescent="0.2">
      <c r="A4235" s="210"/>
      <c r="B4235" s="211"/>
      <c r="C4235" s="848" t="str">
        <f ca="1">IF(ISERR(AVERAGE(INDIRECT("B"&amp;(ROW()-INT($B$1/2))):INDIRECT("B"&amp;(ROW()+INT($B$1/2))))),"",AVERAGE(INDIRECT("B"&amp;(ROW()-INT($B$1/2))):INDIRECT("B"&amp;(ROW()+INT($B$1/2)))))</f>
        <v/>
      </c>
      <c r="D4235" s="848">
        <f t="shared" si="1346"/>
        <v>0</v>
      </c>
      <c r="E4235" s="275"/>
      <c r="F4235" s="15"/>
      <c r="G4235" s="3"/>
      <c r="H4235" s="3"/>
      <c r="I4235" s="3"/>
      <c r="J4235" s="3"/>
      <c r="K4235" s="3"/>
      <c r="L4235" s="554"/>
      <c r="M4235" s="545"/>
      <c r="N4235" s="546"/>
      <c r="O4235" s="5"/>
      <c r="P4235" s="216"/>
      <c r="Q4235" s="217"/>
      <c r="R4235" s="218"/>
      <c r="S4235" s="219">
        <f t="shared" si="1363"/>
        <v>0</v>
      </c>
      <c r="T4235" s="220">
        <f t="shared" si="1364"/>
        <v>0</v>
      </c>
      <c r="U4235" s="214">
        <f t="shared" si="1361"/>
        <v>0</v>
      </c>
      <c r="W4235" s="221"/>
      <c r="X4235" s="222"/>
      <c r="Y4235" s="222"/>
      <c r="Z4235" s="223"/>
      <c r="AA4235" s="222"/>
      <c r="AB4235" s="224"/>
      <c r="AC4235" s="225"/>
      <c r="AD4235" s="2">
        <f t="shared" si="1348"/>
        <v>0</v>
      </c>
      <c r="AE4235" s="2">
        <f t="shared" si="1349"/>
        <v>0</v>
      </c>
      <c r="AF4235" s="226"/>
      <c r="AG4235" s="219">
        <f t="shared" si="1353"/>
        <v>0</v>
      </c>
      <c r="AH4235" s="234">
        <f t="shared" si="1354"/>
        <v>0</v>
      </c>
      <c r="AI4235" s="214">
        <f t="shared" si="1362"/>
        <v>0</v>
      </c>
      <c r="AK4235" s="229">
        <f t="shared" si="1355"/>
        <v>0</v>
      </c>
      <c r="AL4235" s="226"/>
      <c r="AM4235" s="15"/>
      <c r="AN4235" s="232" t="e">
        <f t="shared" si="1356"/>
        <v>#DIV/0!</v>
      </c>
      <c r="AO4235" s="214">
        <f t="shared" si="1350"/>
        <v>0</v>
      </c>
      <c r="AQ4235" s="210"/>
      <c r="AR4235" s="231"/>
      <c r="AS4235" s="15"/>
      <c r="AT4235" s="232">
        <f t="shared" si="1357"/>
        <v>0</v>
      </c>
      <c r="AU4235" s="235">
        <f t="shared" si="1358"/>
        <v>0</v>
      </c>
      <c r="AY4235" s="210"/>
      <c r="AZ4235" s="231"/>
      <c r="BA4235" s="15"/>
      <c r="BB4235" s="232">
        <f t="shared" si="1347"/>
        <v>0</v>
      </c>
      <c r="BC4235" s="235">
        <f t="shared" si="1359"/>
        <v>0</v>
      </c>
      <c r="BG4235" s="210"/>
      <c r="BH4235" s="231"/>
      <c r="BI4235" s="15"/>
      <c r="BJ4235" s="232">
        <f t="shared" si="1351"/>
        <v>0</v>
      </c>
      <c r="BK4235" s="235">
        <f t="shared" si="1360"/>
        <v>0</v>
      </c>
      <c r="BM4235" s="109">
        <f t="shared" si="1352"/>
        <v>-6.5388104291144886</v>
      </c>
      <c r="BN4235" s="213"/>
      <c r="BR4235" s="228"/>
      <c r="BS4235" s="311"/>
      <c r="BT4235" s="3"/>
      <c r="BU4235" s="213"/>
      <c r="BV4235" s="213"/>
      <c r="BW4235" s="291"/>
    </row>
    <row r="4236" spans="1:75" x14ac:dyDescent="0.2">
      <c r="A4236" s="210"/>
      <c r="B4236" s="211"/>
      <c r="C4236" s="848" t="str">
        <f ca="1">IF(ISERR(AVERAGE(INDIRECT("B"&amp;(ROW()-INT($B$1/2))):INDIRECT("B"&amp;(ROW()+INT($B$1/2))))),"",AVERAGE(INDIRECT("B"&amp;(ROW()-INT($B$1/2))):INDIRECT("B"&amp;(ROW()+INT($B$1/2)))))</f>
        <v/>
      </c>
      <c r="D4236" s="848">
        <f t="shared" si="1346"/>
        <v>0</v>
      </c>
      <c r="E4236" s="275"/>
      <c r="F4236" s="15"/>
      <c r="G4236" s="3"/>
      <c r="H4236" s="3"/>
      <c r="I4236" s="3"/>
      <c r="J4236" s="3"/>
      <c r="K4236" s="3"/>
      <c r="L4236" s="554"/>
      <c r="M4236" s="545"/>
      <c r="N4236" s="546"/>
      <c r="O4236" s="5"/>
      <c r="P4236" s="216"/>
      <c r="Q4236" s="217"/>
      <c r="R4236" s="218"/>
      <c r="S4236" s="219">
        <f t="shared" si="1363"/>
        <v>0</v>
      </c>
      <c r="T4236" s="220">
        <f t="shared" si="1364"/>
        <v>0</v>
      </c>
      <c r="U4236" s="214">
        <f t="shared" si="1361"/>
        <v>0</v>
      </c>
      <c r="W4236" s="221"/>
      <c r="X4236" s="222"/>
      <c r="Y4236" s="222"/>
      <c r="Z4236" s="223"/>
      <c r="AA4236" s="222"/>
      <c r="AB4236" s="224"/>
      <c r="AC4236" s="225"/>
      <c r="AD4236" s="2">
        <f t="shared" si="1348"/>
        <v>0</v>
      </c>
      <c r="AE4236" s="2">
        <f t="shared" si="1349"/>
        <v>0</v>
      </c>
      <c r="AF4236" s="226"/>
      <c r="AG4236" s="219">
        <f t="shared" si="1353"/>
        <v>0</v>
      </c>
      <c r="AH4236" s="234">
        <f t="shared" si="1354"/>
        <v>0</v>
      </c>
      <c r="AI4236" s="214">
        <f t="shared" si="1362"/>
        <v>0</v>
      </c>
      <c r="AK4236" s="229">
        <f t="shared" si="1355"/>
        <v>0</v>
      </c>
      <c r="AL4236" s="226"/>
      <c r="AM4236" s="15"/>
      <c r="AN4236" s="232" t="e">
        <f t="shared" si="1356"/>
        <v>#DIV/0!</v>
      </c>
      <c r="AO4236" s="214">
        <f t="shared" si="1350"/>
        <v>0</v>
      </c>
      <c r="AQ4236" s="210"/>
      <c r="AR4236" s="231"/>
      <c r="AS4236" s="15"/>
      <c r="AT4236" s="232">
        <f t="shared" si="1357"/>
        <v>0</v>
      </c>
      <c r="AU4236" s="235">
        <f t="shared" si="1358"/>
        <v>0</v>
      </c>
      <c r="AY4236" s="210"/>
      <c r="AZ4236" s="231"/>
      <c r="BA4236" s="15"/>
      <c r="BB4236" s="232">
        <f t="shared" si="1347"/>
        <v>0</v>
      </c>
      <c r="BC4236" s="235">
        <f t="shared" si="1359"/>
        <v>0</v>
      </c>
      <c r="BG4236" s="210"/>
      <c r="BH4236" s="231"/>
      <c r="BI4236" s="15"/>
      <c r="BJ4236" s="232">
        <f t="shared" si="1351"/>
        <v>0</v>
      </c>
      <c r="BK4236" s="235">
        <f t="shared" si="1360"/>
        <v>0</v>
      </c>
      <c r="BM4236" s="109">
        <f t="shared" si="1352"/>
        <v>-6.5406427666122253</v>
      </c>
      <c r="BN4236" s="213"/>
      <c r="BR4236" s="228"/>
      <c r="BS4236" s="311"/>
      <c r="BT4236" s="3"/>
      <c r="BU4236" s="213"/>
      <c r="BV4236" s="213"/>
      <c r="BW4236" s="291"/>
    </row>
    <row r="4237" spans="1:75" x14ac:dyDescent="0.2">
      <c r="A4237" s="210"/>
      <c r="B4237" s="211"/>
      <c r="C4237" s="848" t="str">
        <f ca="1">IF(ISERR(AVERAGE(INDIRECT("B"&amp;(ROW()-INT($B$1/2))):INDIRECT("B"&amp;(ROW()+INT($B$1/2))))),"",AVERAGE(INDIRECT("B"&amp;(ROW()-INT($B$1/2))):INDIRECT("B"&amp;(ROW()+INT($B$1/2)))))</f>
        <v/>
      </c>
      <c r="D4237" s="848">
        <f t="shared" si="1346"/>
        <v>0</v>
      </c>
      <c r="E4237" s="275"/>
      <c r="F4237" s="15"/>
      <c r="G4237" s="3"/>
      <c r="H4237" s="3"/>
      <c r="I4237" s="3"/>
      <c r="J4237" s="3"/>
      <c r="K4237" s="3"/>
      <c r="L4237" s="554"/>
      <c r="M4237" s="545"/>
      <c r="N4237" s="546"/>
      <c r="O4237" s="5"/>
      <c r="P4237" s="216"/>
      <c r="Q4237" s="217"/>
      <c r="R4237" s="218"/>
      <c r="S4237" s="219">
        <f t="shared" si="1363"/>
        <v>0</v>
      </c>
      <c r="T4237" s="220">
        <f t="shared" si="1364"/>
        <v>0</v>
      </c>
      <c r="U4237" s="214">
        <f t="shared" si="1361"/>
        <v>0</v>
      </c>
      <c r="W4237" s="221"/>
      <c r="X4237" s="222"/>
      <c r="Y4237" s="222"/>
      <c r="Z4237" s="223"/>
      <c r="AA4237" s="222"/>
      <c r="AB4237" s="224"/>
      <c r="AC4237" s="225"/>
      <c r="AD4237" s="2">
        <f t="shared" si="1348"/>
        <v>0</v>
      </c>
      <c r="AE4237" s="2">
        <f t="shared" si="1349"/>
        <v>0</v>
      </c>
      <c r="AF4237" s="226"/>
      <c r="AG4237" s="219">
        <f t="shared" si="1353"/>
        <v>0</v>
      </c>
      <c r="AH4237" s="234">
        <f t="shared" si="1354"/>
        <v>0</v>
      </c>
      <c r="AI4237" s="214">
        <f t="shared" si="1362"/>
        <v>0</v>
      </c>
      <c r="AK4237" s="229">
        <f t="shared" si="1355"/>
        <v>0</v>
      </c>
      <c r="AL4237" s="226"/>
      <c r="AM4237" s="15"/>
      <c r="AN4237" s="232" t="e">
        <f t="shared" si="1356"/>
        <v>#DIV/0!</v>
      </c>
      <c r="AO4237" s="214">
        <f t="shared" si="1350"/>
        <v>0</v>
      </c>
      <c r="AQ4237" s="210"/>
      <c r="AR4237" s="231"/>
      <c r="AS4237" s="15"/>
      <c r="AT4237" s="232">
        <f t="shared" si="1357"/>
        <v>0</v>
      </c>
      <c r="AU4237" s="235">
        <f t="shared" si="1358"/>
        <v>0</v>
      </c>
      <c r="AY4237" s="210"/>
      <c r="AZ4237" s="231"/>
      <c r="BA4237" s="15"/>
      <c r="BB4237" s="232">
        <f t="shared" si="1347"/>
        <v>0</v>
      </c>
      <c r="BC4237" s="235">
        <f t="shared" si="1359"/>
        <v>0</v>
      </c>
      <c r="BG4237" s="210"/>
      <c r="BH4237" s="231"/>
      <c r="BI4237" s="15"/>
      <c r="BJ4237" s="232">
        <f t="shared" si="1351"/>
        <v>0</v>
      </c>
      <c r="BK4237" s="235">
        <f t="shared" si="1360"/>
        <v>0</v>
      </c>
      <c r="BM4237" s="109">
        <f t="shared" si="1352"/>
        <v>-6.542475104109962</v>
      </c>
      <c r="BN4237" s="213"/>
      <c r="BR4237" s="228"/>
      <c r="BS4237" s="311"/>
      <c r="BT4237" s="3"/>
      <c r="BU4237" s="213"/>
      <c r="BV4237" s="213"/>
      <c r="BW4237" s="291"/>
    </row>
    <row r="4238" spans="1:75" x14ac:dyDescent="0.2">
      <c r="A4238" s="210"/>
      <c r="B4238" s="211"/>
      <c r="C4238" s="848" t="str">
        <f ca="1">IF(ISERR(AVERAGE(INDIRECT("B"&amp;(ROW()-INT($B$1/2))):INDIRECT("B"&amp;(ROW()+INT($B$1/2))))),"",AVERAGE(INDIRECT("B"&amp;(ROW()-INT($B$1/2))):INDIRECT("B"&amp;(ROW()+INT($B$1/2)))))</f>
        <v/>
      </c>
      <c r="D4238" s="848">
        <f t="shared" si="1346"/>
        <v>0</v>
      </c>
      <c r="E4238" s="275"/>
      <c r="F4238" s="15"/>
      <c r="G4238" s="3"/>
      <c r="H4238" s="3"/>
      <c r="I4238" s="3"/>
      <c r="J4238" s="3"/>
      <c r="K4238" s="3"/>
      <c r="L4238" s="554"/>
      <c r="M4238" s="545"/>
      <c r="N4238" s="546"/>
      <c r="O4238" s="5"/>
      <c r="P4238" s="216"/>
      <c r="Q4238" s="217"/>
      <c r="R4238" s="218"/>
      <c r="S4238" s="219">
        <f t="shared" si="1363"/>
        <v>0</v>
      </c>
      <c r="T4238" s="220">
        <f t="shared" si="1364"/>
        <v>0</v>
      </c>
      <c r="U4238" s="214">
        <f t="shared" si="1361"/>
        <v>0</v>
      </c>
      <c r="W4238" s="221"/>
      <c r="X4238" s="222"/>
      <c r="Y4238" s="222"/>
      <c r="Z4238" s="223"/>
      <c r="AA4238" s="222"/>
      <c r="AB4238" s="224"/>
      <c r="AC4238" s="225"/>
      <c r="AD4238" s="2">
        <f t="shared" si="1348"/>
        <v>0</v>
      </c>
      <c r="AE4238" s="2">
        <f t="shared" si="1349"/>
        <v>0</v>
      </c>
      <c r="AF4238" s="226"/>
      <c r="AG4238" s="219">
        <f t="shared" si="1353"/>
        <v>0</v>
      </c>
      <c r="AH4238" s="234">
        <f t="shared" si="1354"/>
        <v>0</v>
      </c>
      <c r="AI4238" s="214">
        <f t="shared" si="1362"/>
        <v>0</v>
      </c>
      <c r="AK4238" s="229">
        <f t="shared" si="1355"/>
        <v>0</v>
      </c>
      <c r="AL4238" s="226"/>
      <c r="AM4238" s="15"/>
      <c r="AN4238" s="232" t="e">
        <f t="shared" si="1356"/>
        <v>#DIV/0!</v>
      </c>
      <c r="AO4238" s="214">
        <f t="shared" si="1350"/>
        <v>0</v>
      </c>
      <c r="AQ4238" s="210"/>
      <c r="AR4238" s="231"/>
      <c r="AS4238" s="15"/>
      <c r="AT4238" s="232">
        <f t="shared" si="1357"/>
        <v>0</v>
      </c>
      <c r="AU4238" s="235">
        <f t="shared" si="1358"/>
        <v>0</v>
      </c>
      <c r="AY4238" s="210"/>
      <c r="AZ4238" s="231"/>
      <c r="BA4238" s="15"/>
      <c r="BB4238" s="232">
        <f t="shared" si="1347"/>
        <v>0</v>
      </c>
      <c r="BC4238" s="235">
        <f t="shared" si="1359"/>
        <v>0</v>
      </c>
      <c r="BG4238" s="210"/>
      <c r="BH4238" s="231"/>
      <c r="BI4238" s="15"/>
      <c r="BJ4238" s="232">
        <f t="shared" si="1351"/>
        <v>0</v>
      </c>
      <c r="BK4238" s="235">
        <f t="shared" si="1360"/>
        <v>0</v>
      </c>
      <c r="BM4238" s="109">
        <f t="shared" si="1352"/>
        <v>-6.5443074416076987</v>
      </c>
      <c r="BN4238" s="213"/>
      <c r="BR4238" s="228"/>
      <c r="BS4238" s="311"/>
      <c r="BT4238" s="3"/>
      <c r="BU4238" s="213"/>
      <c r="BV4238" s="213"/>
      <c r="BW4238" s="291"/>
    </row>
    <row r="4239" spans="1:75" x14ac:dyDescent="0.2">
      <c r="A4239" s="210"/>
      <c r="B4239" s="211"/>
      <c r="C4239" s="848" t="str">
        <f ca="1">IF(ISERR(AVERAGE(INDIRECT("B"&amp;(ROW()-INT($B$1/2))):INDIRECT("B"&amp;(ROW()+INT($B$1/2))))),"",AVERAGE(INDIRECT("B"&amp;(ROW()-INT($B$1/2))):INDIRECT("B"&amp;(ROW()+INT($B$1/2)))))</f>
        <v/>
      </c>
      <c r="D4239" s="848">
        <f t="shared" si="1346"/>
        <v>0</v>
      </c>
      <c r="E4239" s="275"/>
      <c r="F4239" s="15"/>
      <c r="G4239" s="3"/>
      <c r="H4239" s="3"/>
      <c r="I4239" s="3"/>
      <c r="J4239" s="3"/>
      <c r="K4239" s="3"/>
      <c r="L4239" s="554"/>
      <c r="M4239" s="545"/>
      <c r="N4239" s="546"/>
      <c r="O4239" s="5"/>
      <c r="P4239" s="216"/>
      <c r="Q4239" s="217"/>
      <c r="R4239" s="218"/>
      <c r="S4239" s="219">
        <f t="shared" si="1363"/>
        <v>0</v>
      </c>
      <c r="T4239" s="220">
        <f t="shared" si="1364"/>
        <v>0</v>
      </c>
      <c r="U4239" s="214">
        <f t="shared" si="1361"/>
        <v>0</v>
      </c>
      <c r="W4239" s="221"/>
      <c r="X4239" s="222"/>
      <c r="Y4239" s="222"/>
      <c r="Z4239" s="223"/>
      <c r="AA4239" s="222"/>
      <c r="AB4239" s="224"/>
      <c r="AC4239" s="225"/>
      <c r="AD4239" s="2">
        <f t="shared" si="1348"/>
        <v>0</v>
      </c>
      <c r="AE4239" s="2">
        <f t="shared" si="1349"/>
        <v>0</v>
      </c>
      <c r="AF4239" s="226"/>
      <c r="AG4239" s="219">
        <f t="shared" si="1353"/>
        <v>0</v>
      </c>
      <c r="AH4239" s="234">
        <f t="shared" si="1354"/>
        <v>0</v>
      </c>
      <c r="AI4239" s="214">
        <f t="shared" si="1362"/>
        <v>0</v>
      </c>
      <c r="AK4239" s="229">
        <f t="shared" si="1355"/>
        <v>0</v>
      </c>
      <c r="AL4239" s="226"/>
      <c r="AM4239" s="15"/>
      <c r="AN4239" s="232" t="e">
        <f t="shared" si="1356"/>
        <v>#DIV/0!</v>
      </c>
      <c r="AO4239" s="214">
        <f t="shared" si="1350"/>
        <v>0</v>
      </c>
      <c r="AQ4239" s="210"/>
      <c r="AR4239" s="231"/>
      <c r="AS4239" s="15"/>
      <c r="AT4239" s="232">
        <f t="shared" si="1357"/>
        <v>0</v>
      </c>
      <c r="AU4239" s="235">
        <f t="shared" si="1358"/>
        <v>0</v>
      </c>
      <c r="AY4239" s="210"/>
      <c r="AZ4239" s="231"/>
      <c r="BA4239" s="15"/>
      <c r="BB4239" s="232">
        <f t="shared" si="1347"/>
        <v>0</v>
      </c>
      <c r="BC4239" s="235">
        <f t="shared" si="1359"/>
        <v>0</v>
      </c>
      <c r="BG4239" s="210"/>
      <c r="BH4239" s="231"/>
      <c r="BI4239" s="15"/>
      <c r="BJ4239" s="232">
        <f t="shared" si="1351"/>
        <v>0</v>
      </c>
      <c r="BK4239" s="235">
        <f t="shared" si="1360"/>
        <v>0</v>
      </c>
      <c r="BM4239" s="109">
        <f t="shared" si="1352"/>
        <v>-6.5461397791054354</v>
      </c>
      <c r="BN4239" s="213"/>
      <c r="BR4239" s="228"/>
      <c r="BS4239" s="311"/>
      <c r="BT4239" s="3"/>
      <c r="BU4239" s="213"/>
      <c r="BV4239" s="213"/>
      <c r="BW4239" s="291"/>
    </row>
    <row r="4240" spans="1:75" x14ac:dyDescent="0.2">
      <c r="A4240" s="210"/>
      <c r="B4240" s="211"/>
      <c r="C4240" s="848" t="str">
        <f ca="1">IF(ISERR(AVERAGE(INDIRECT("B"&amp;(ROW()-INT($B$1/2))):INDIRECT("B"&amp;(ROW()+INT($B$1/2))))),"",AVERAGE(INDIRECT("B"&amp;(ROW()-INT($B$1/2))):INDIRECT("B"&amp;(ROW()+INT($B$1/2)))))</f>
        <v/>
      </c>
      <c r="D4240" s="848">
        <f t="shared" si="1346"/>
        <v>0</v>
      </c>
      <c r="E4240" s="275"/>
      <c r="F4240" s="15"/>
      <c r="G4240" s="3"/>
      <c r="H4240" s="3"/>
      <c r="I4240" s="3"/>
      <c r="J4240" s="3"/>
      <c r="K4240" s="3"/>
      <c r="L4240" s="554"/>
      <c r="M4240" s="545"/>
      <c r="N4240" s="546"/>
      <c r="O4240" s="5"/>
      <c r="P4240" s="216"/>
      <c r="Q4240" s="217"/>
      <c r="R4240" s="218"/>
      <c r="S4240" s="219">
        <f t="shared" si="1363"/>
        <v>0</v>
      </c>
      <c r="T4240" s="220">
        <f t="shared" si="1364"/>
        <v>0</v>
      </c>
      <c r="U4240" s="214">
        <f t="shared" si="1361"/>
        <v>0</v>
      </c>
      <c r="W4240" s="221"/>
      <c r="X4240" s="222"/>
      <c r="Y4240" s="222"/>
      <c r="Z4240" s="223"/>
      <c r="AA4240" s="222"/>
      <c r="AB4240" s="224"/>
      <c r="AC4240" s="225"/>
      <c r="AD4240" s="2">
        <f t="shared" si="1348"/>
        <v>0</v>
      </c>
      <c r="AE4240" s="2">
        <f t="shared" si="1349"/>
        <v>0</v>
      </c>
      <c r="AF4240" s="226"/>
      <c r="AG4240" s="219">
        <f t="shared" si="1353"/>
        <v>0</v>
      </c>
      <c r="AH4240" s="234">
        <f t="shared" si="1354"/>
        <v>0</v>
      </c>
      <c r="AI4240" s="214">
        <f t="shared" si="1362"/>
        <v>0</v>
      </c>
      <c r="AK4240" s="229">
        <f t="shared" si="1355"/>
        <v>0</v>
      </c>
      <c r="AL4240" s="226"/>
      <c r="AM4240" s="15"/>
      <c r="AN4240" s="232" t="e">
        <f t="shared" si="1356"/>
        <v>#DIV/0!</v>
      </c>
      <c r="AO4240" s="214">
        <f t="shared" si="1350"/>
        <v>0</v>
      </c>
      <c r="AQ4240" s="210"/>
      <c r="AR4240" s="231"/>
      <c r="AS4240" s="15"/>
      <c r="AT4240" s="232">
        <f t="shared" si="1357"/>
        <v>0</v>
      </c>
      <c r="AU4240" s="235">
        <f t="shared" si="1358"/>
        <v>0</v>
      </c>
      <c r="AY4240" s="210"/>
      <c r="AZ4240" s="231"/>
      <c r="BA4240" s="15"/>
      <c r="BB4240" s="232">
        <f t="shared" si="1347"/>
        <v>0</v>
      </c>
      <c r="BC4240" s="235">
        <f t="shared" si="1359"/>
        <v>0</v>
      </c>
      <c r="BG4240" s="210"/>
      <c r="BH4240" s="231"/>
      <c r="BI4240" s="15"/>
      <c r="BJ4240" s="232">
        <f t="shared" si="1351"/>
        <v>0</v>
      </c>
      <c r="BK4240" s="235">
        <f t="shared" si="1360"/>
        <v>0</v>
      </c>
      <c r="BM4240" s="109">
        <f t="shared" si="1352"/>
        <v>-6.5479721166031721</v>
      </c>
      <c r="BN4240" s="213"/>
      <c r="BR4240" s="228"/>
      <c r="BS4240" s="311"/>
      <c r="BT4240" s="3"/>
      <c r="BU4240" s="213"/>
      <c r="BV4240" s="213"/>
      <c r="BW4240" s="291"/>
    </row>
    <row r="4241" spans="1:75" x14ac:dyDescent="0.2">
      <c r="A4241" s="210"/>
      <c r="B4241" s="211"/>
      <c r="C4241" s="848" t="str">
        <f ca="1">IF(ISERR(AVERAGE(INDIRECT("B"&amp;(ROW()-INT($B$1/2))):INDIRECT("B"&amp;(ROW()+INT($B$1/2))))),"",AVERAGE(INDIRECT("B"&amp;(ROW()-INT($B$1/2))):INDIRECT("B"&amp;(ROW()+INT($B$1/2)))))</f>
        <v/>
      </c>
      <c r="D4241" s="848">
        <f t="shared" si="1346"/>
        <v>0</v>
      </c>
      <c r="E4241" s="275"/>
      <c r="F4241" s="15"/>
      <c r="G4241" s="3"/>
      <c r="H4241" s="3"/>
      <c r="I4241" s="3"/>
      <c r="J4241" s="3"/>
      <c r="K4241" s="3"/>
      <c r="L4241" s="554"/>
      <c r="M4241" s="545"/>
      <c r="N4241" s="546"/>
      <c r="O4241" s="5"/>
      <c r="P4241" s="216"/>
      <c r="Q4241" s="217"/>
      <c r="R4241" s="218"/>
      <c r="S4241" s="219">
        <f t="shared" si="1363"/>
        <v>0</v>
      </c>
      <c r="T4241" s="220">
        <f t="shared" si="1364"/>
        <v>0</v>
      </c>
      <c r="U4241" s="214">
        <f t="shared" si="1361"/>
        <v>0</v>
      </c>
      <c r="W4241" s="221"/>
      <c r="X4241" s="222"/>
      <c r="Y4241" s="222"/>
      <c r="Z4241" s="223"/>
      <c r="AA4241" s="222"/>
      <c r="AB4241" s="224"/>
      <c r="AC4241" s="225"/>
      <c r="AD4241" s="2">
        <f t="shared" si="1348"/>
        <v>0</v>
      </c>
      <c r="AE4241" s="2">
        <f t="shared" si="1349"/>
        <v>0</v>
      </c>
      <c r="AF4241" s="226"/>
      <c r="AG4241" s="219">
        <f t="shared" si="1353"/>
        <v>0</v>
      </c>
      <c r="AH4241" s="234">
        <f t="shared" si="1354"/>
        <v>0</v>
      </c>
      <c r="AI4241" s="214">
        <f t="shared" si="1362"/>
        <v>0</v>
      </c>
      <c r="AK4241" s="229">
        <f t="shared" si="1355"/>
        <v>0</v>
      </c>
      <c r="AL4241" s="226"/>
      <c r="AM4241" s="15"/>
      <c r="AN4241" s="232" t="e">
        <f t="shared" si="1356"/>
        <v>#DIV/0!</v>
      </c>
      <c r="AO4241" s="214">
        <f t="shared" si="1350"/>
        <v>0</v>
      </c>
      <c r="AQ4241" s="210"/>
      <c r="AR4241" s="231"/>
      <c r="AS4241" s="15"/>
      <c r="AT4241" s="232">
        <f t="shared" si="1357"/>
        <v>0</v>
      </c>
      <c r="AU4241" s="235">
        <f t="shared" si="1358"/>
        <v>0</v>
      </c>
      <c r="AY4241" s="210"/>
      <c r="AZ4241" s="231"/>
      <c r="BA4241" s="15"/>
      <c r="BB4241" s="232">
        <f t="shared" si="1347"/>
        <v>0</v>
      </c>
      <c r="BC4241" s="235">
        <f t="shared" si="1359"/>
        <v>0</v>
      </c>
      <c r="BG4241" s="210"/>
      <c r="BH4241" s="231"/>
      <c r="BI4241" s="15"/>
      <c r="BJ4241" s="232">
        <f t="shared" si="1351"/>
        <v>0</v>
      </c>
      <c r="BK4241" s="235">
        <f t="shared" si="1360"/>
        <v>0</v>
      </c>
      <c r="BM4241" s="109">
        <f t="shared" si="1352"/>
        <v>-6.5498044541009088</v>
      </c>
      <c r="BN4241" s="213"/>
      <c r="BR4241" s="228"/>
      <c r="BS4241" s="311"/>
      <c r="BT4241" s="3"/>
      <c r="BU4241" s="213"/>
      <c r="BV4241" s="213"/>
      <c r="BW4241" s="291"/>
    </row>
    <row r="4242" spans="1:75" x14ac:dyDescent="0.2">
      <c r="A4242" s="210"/>
      <c r="B4242" s="211"/>
      <c r="C4242" s="848" t="str">
        <f ca="1">IF(ISERR(AVERAGE(INDIRECT("B"&amp;(ROW()-INT($B$1/2))):INDIRECT("B"&amp;(ROW()+INT($B$1/2))))),"",AVERAGE(INDIRECT("B"&amp;(ROW()-INT($B$1/2))):INDIRECT("B"&amp;(ROW()+INT($B$1/2)))))</f>
        <v/>
      </c>
      <c r="D4242" s="848">
        <f t="shared" si="1346"/>
        <v>0</v>
      </c>
      <c r="E4242" s="275"/>
      <c r="F4242" s="15"/>
      <c r="G4242" s="3"/>
      <c r="H4242" s="3"/>
      <c r="I4242" s="3"/>
      <c r="J4242" s="3"/>
      <c r="K4242" s="3"/>
      <c r="L4242" s="554"/>
      <c r="M4242" s="545"/>
      <c r="N4242" s="546"/>
      <c r="O4242" s="5"/>
      <c r="P4242" s="216"/>
      <c r="Q4242" s="217"/>
      <c r="R4242" s="218"/>
      <c r="S4242" s="219">
        <f t="shared" si="1363"/>
        <v>0</v>
      </c>
      <c r="T4242" s="220">
        <f t="shared" si="1364"/>
        <v>0</v>
      </c>
      <c r="U4242" s="214">
        <f t="shared" si="1361"/>
        <v>0</v>
      </c>
      <c r="W4242" s="221"/>
      <c r="X4242" s="222"/>
      <c r="Y4242" s="222"/>
      <c r="Z4242" s="223"/>
      <c r="AA4242" s="222"/>
      <c r="AB4242" s="224"/>
      <c r="AC4242" s="225"/>
      <c r="AD4242" s="2">
        <f t="shared" si="1348"/>
        <v>0</v>
      </c>
      <c r="AE4242" s="2">
        <f t="shared" si="1349"/>
        <v>0</v>
      </c>
      <c r="AF4242" s="226"/>
      <c r="AG4242" s="219">
        <f t="shared" si="1353"/>
        <v>0</v>
      </c>
      <c r="AH4242" s="234">
        <f t="shared" si="1354"/>
        <v>0</v>
      </c>
      <c r="AI4242" s="214">
        <f t="shared" si="1362"/>
        <v>0</v>
      </c>
      <c r="AK4242" s="229">
        <f t="shared" si="1355"/>
        <v>0</v>
      </c>
      <c r="AL4242" s="226"/>
      <c r="AM4242" s="15"/>
      <c r="AN4242" s="232" t="e">
        <f t="shared" si="1356"/>
        <v>#DIV/0!</v>
      </c>
      <c r="AO4242" s="214">
        <f t="shared" si="1350"/>
        <v>0</v>
      </c>
      <c r="AQ4242" s="210"/>
      <c r="AR4242" s="231"/>
      <c r="AS4242" s="15"/>
      <c r="AT4242" s="232">
        <f t="shared" si="1357"/>
        <v>0</v>
      </c>
      <c r="AU4242" s="235">
        <f t="shared" si="1358"/>
        <v>0</v>
      </c>
      <c r="AY4242" s="210"/>
      <c r="AZ4242" s="231"/>
      <c r="BA4242" s="15"/>
      <c r="BB4242" s="232">
        <f t="shared" si="1347"/>
        <v>0</v>
      </c>
      <c r="BC4242" s="235">
        <f t="shared" si="1359"/>
        <v>0</v>
      </c>
      <c r="BG4242" s="210"/>
      <c r="BH4242" s="231"/>
      <c r="BI4242" s="15"/>
      <c r="BJ4242" s="232">
        <f t="shared" si="1351"/>
        <v>0</v>
      </c>
      <c r="BK4242" s="235">
        <f t="shared" si="1360"/>
        <v>0</v>
      </c>
      <c r="BM4242" s="109">
        <f t="shared" si="1352"/>
        <v>-6.5516367915986455</v>
      </c>
      <c r="BN4242" s="213"/>
      <c r="BR4242" s="228"/>
      <c r="BS4242" s="311"/>
      <c r="BT4242" s="3"/>
      <c r="BU4242" s="213"/>
      <c r="BV4242" s="213"/>
      <c r="BW4242" s="291"/>
    </row>
    <row r="4243" spans="1:75" x14ac:dyDescent="0.2">
      <c r="A4243" s="210"/>
      <c r="B4243" s="211"/>
      <c r="C4243" s="848" t="str">
        <f ca="1">IF(ISERR(AVERAGE(INDIRECT("B"&amp;(ROW()-INT($B$1/2))):INDIRECT("B"&amp;(ROW()+INT($B$1/2))))),"",AVERAGE(INDIRECT("B"&amp;(ROW()-INT($B$1/2))):INDIRECT("B"&amp;(ROW()+INT($B$1/2)))))</f>
        <v/>
      </c>
      <c r="D4243" s="848">
        <f t="shared" si="1346"/>
        <v>0</v>
      </c>
      <c r="E4243" s="275"/>
      <c r="F4243" s="15"/>
      <c r="G4243" s="3"/>
      <c r="H4243" s="3"/>
      <c r="I4243" s="3"/>
      <c r="J4243" s="3"/>
      <c r="K4243" s="3"/>
      <c r="L4243" s="554"/>
      <c r="M4243" s="545"/>
      <c r="N4243" s="546"/>
      <c r="O4243" s="5"/>
      <c r="P4243" s="216"/>
      <c r="Q4243" s="217"/>
      <c r="R4243" s="218"/>
      <c r="S4243" s="219">
        <f t="shared" si="1363"/>
        <v>0</v>
      </c>
      <c r="T4243" s="220">
        <f t="shared" si="1364"/>
        <v>0</v>
      </c>
      <c r="U4243" s="214">
        <f t="shared" si="1361"/>
        <v>0</v>
      </c>
      <c r="W4243" s="221"/>
      <c r="X4243" s="222"/>
      <c r="Y4243" s="222"/>
      <c r="Z4243" s="223"/>
      <c r="AA4243" s="222"/>
      <c r="AB4243" s="224"/>
      <c r="AC4243" s="225"/>
      <c r="AD4243" s="2">
        <f t="shared" si="1348"/>
        <v>0</v>
      </c>
      <c r="AE4243" s="2">
        <f t="shared" si="1349"/>
        <v>0</v>
      </c>
      <c r="AF4243" s="226"/>
      <c r="AG4243" s="219">
        <f t="shared" si="1353"/>
        <v>0</v>
      </c>
      <c r="AH4243" s="234">
        <f t="shared" si="1354"/>
        <v>0</v>
      </c>
      <c r="AI4243" s="214">
        <f t="shared" si="1362"/>
        <v>0</v>
      </c>
      <c r="AK4243" s="229">
        <f t="shared" si="1355"/>
        <v>0</v>
      </c>
      <c r="AL4243" s="226"/>
      <c r="AM4243" s="15"/>
      <c r="AN4243" s="232" t="e">
        <f t="shared" si="1356"/>
        <v>#DIV/0!</v>
      </c>
      <c r="AO4243" s="214">
        <f t="shared" si="1350"/>
        <v>0</v>
      </c>
      <c r="AQ4243" s="210"/>
      <c r="AR4243" s="231"/>
      <c r="AS4243" s="15"/>
      <c r="AT4243" s="232">
        <f t="shared" si="1357"/>
        <v>0</v>
      </c>
      <c r="AU4243" s="235">
        <f t="shared" si="1358"/>
        <v>0</v>
      </c>
      <c r="AY4243" s="210"/>
      <c r="AZ4243" s="231"/>
      <c r="BA4243" s="15"/>
      <c r="BB4243" s="232">
        <f t="shared" si="1347"/>
        <v>0</v>
      </c>
      <c r="BC4243" s="235">
        <f t="shared" si="1359"/>
        <v>0</v>
      </c>
      <c r="BG4243" s="210"/>
      <c r="BH4243" s="231"/>
      <c r="BI4243" s="15"/>
      <c r="BJ4243" s="232">
        <f t="shared" si="1351"/>
        <v>0</v>
      </c>
      <c r="BK4243" s="235">
        <f t="shared" si="1360"/>
        <v>0</v>
      </c>
      <c r="BM4243" s="109">
        <f t="shared" si="1352"/>
        <v>-6.5534691290963822</v>
      </c>
      <c r="BN4243" s="213"/>
      <c r="BR4243" s="228"/>
      <c r="BS4243" s="311"/>
      <c r="BT4243" s="3"/>
      <c r="BU4243" s="213"/>
      <c r="BV4243" s="213"/>
      <c r="BW4243" s="291"/>
    </row>
    <row r="4244" spans="1:75" x14ac:dyDescent="0.2">
      <c r="A4244" s="210"/>
      <c r="B4244" s="211"/>
      <c r="C4244" s="848" t="str">
        <f ca="1">IF(ISERR(AVERAGE(INDIRECT("B"&amp;(ROW()-INT($B$1/2))):INDIRECT("B"&amp;(ROW()+INT($B$1/2))))),"",AVERAGE(INDIRECT("B"&amp;(ROW()-INT($B$1/2))):INDIRECT("B"&amp;(ROW()+INT($B$1/2)))))</f>
        <v/>
      </c>
      <c r="D4244" s="848">
        <f t="shared" si="1346"/>
        <v>0</v>
      </c>
      <c r="E4244" s="275"/>
      <c r="F4244" s="15"/>
      <c r="G4244" s="3"/>
      <c r="H4244" s="3"/>
      <c r="I4244" s="3"/>
      <c r="J4244" s="3"/>
      <c r="K4244" s="3"/>
      <c r="L4244" s="554"/>
      <c r="M4244" s="545"/>
      <c r="N4244" s="546"/>
      <c r="O4244" s="5"/>
      <c r="P4244" s="216"/>
      <c r="Q4244" s="217"/>
      <c r="R4244" s="218"/>
      <c r="S4244" s="219">
        <f t="shared" si="1363"/>
        <v>0</v>
      </c>
      <c r="T4244" s="220">
        <f t="shared" si="1364"/>
        <v>0</v>
      </c>
      <c r="U4244" s="214">
        <f t="shared" si="1361"/>
        <v>0</v>
      </c>
      <c r="W4244" s="221"/>
      <c r="X4244" s="222"/>
      <c r="Y4244" s="222"/>
      <c r="Z4244" s="223"/>
      <c r="AA4244" s="222"/>
      <c r="AB4244" s="224"/>
      <c r="AC4244" s="225"/>
      <c r="AD4244" s="2">
        <f t="shared" si="1348"/>
        <v>0</v>
      </c>
      <c r="AE4244" s="2">
        <f t="shared" si="1349"/>
        <v>0</v>
      </c>
      <c r="AF4244" s="226"/>
      <c r="AG4244" s="219">
        <f t="shared" si="1353"/>
        <v>0</v>
      </c>
      <c r="AH4244" s="234">
        <f t="shared" si="1354"/>
        <v>0</v>
      </c>
      <c r="AI4244" s="214">
        <f t="shared" si="1362"/>
        <v>0</v>
      </c>
      <c r="AK4244" s="229">
        <f t="shared" si="1355"/>
        <v>0</v>
      </c>
      <c r="AL4244" s="226"/>
      <c r="AM4244" s="15"/>
      <c r="AN4244" s="232" t="e">
        <f t="shared" si="1356"/>
        <v>#DIV/0!</v>
      </c>
      <c r="AO4244" s="214">
        <f t="shared" si="1350"/>
        <v>0</v>
      </c>
      <c r="AQ4244" s="210"/>
      <c r="AR4244" s="231"/>
      <c r="AS4244" s="15"/>
      <c r="AT4244" s="232">
        <f t="shared" si="1357"/>
        <v>0</v>
      </c>
      <c r="AU4244" s="235">
        <f t="shared" si="1358"/>
        <v>0</v>
      </c>
      <c r="AY4244" s="210"/>
      <c r="AZ4244" s="231"/>
      <c r="BA4244" s="15"/>
      <c r="BB4244" s="232">
        <f t="shared" si="1347"/>
        <v>0</v>
      </c>
      <c r="BC4244" s="235">
        <f t="shared" si="1359"/>
        <v>0</v>
      </c>
      <c r="BG4244" s="210"/>
      <c r="BH4244" s="231"/>
      <c r="BI4244" s="15"/>
      <c r="BJ4244" s="232">
        <f t="shared" si="1351"/>
        <v>0</v>
      </c>
      <c r="BK4244" s="235">
        <f t="shared" si="1360"/>
        <v>0</v>
      </c>
      <c r="BM4244" s="109">
        <f t="shared" si="1352"/>
        <v>-6.5553014665941189</v>
      </c>
      <c r="BN4244" s="213"/>
      <c r="BR4244" s="228"/>
      <c r="BS4244" s="311"/>
      <c r="BT4244" s="3"/>
      <c r="BU4244" s="213"/>
      <c r="BV4244" s="213"/>
      <c r="BW4244" s="291"/>
    </row>
    <row r="4245" spans="1:75" x14ac:dyDescent="0.2">
      <c r="A4245" s="210"/>
      <c r="B4245" s="211"/>
      <c r="C4245" s="848" t="str">
        <f ca="1">IF(ISERR(AVERAGE(INDIRECT("B"&amp;(ROW()-INT($B$1/2))):INDIRECT("B"&amp;(ROW()+INT($B$1/2))))),"",AVERAGE(INDIRECT("B"&amp;(ROW()-INT($B$1/2))):INDIRECT("B"&amp;(ROW()+INT($B$1/2)))))</f>
        <v/>
      </c>
      <c r="D4245" s="848">
        <f t="shared" si="1346"/>
        <v>0</v>
      </c>
      <c r="E4245" s="275"/>
      <c r="F4245" s="15"/>
      <c r="G4245" s="3"/>
      <c r="H4245" s="3"/>
      <c r="I4245" s="3"/>
      <c r="J4245" s="3"/>
      <c r="K4245" s="3"/>
      <c r="L4245" s="554"/>
      <c r="M4245" s="545"/>
      <c r="N4245" s="546"/>
      <c r="O4245" s="5"/>
      <c r="P4245" s="216"/>
      <c r="Q4245" s="217"/>
      <c r="R4245" s="218"/>
      <c r="S4245" s="219">
        <f t="shared" si="1363"/>
        <v>0</v>
      </c>
      <c r="T4245" s="220">
        <f t="shared" si="1364"/>
        <v>0</v>
      </c>
      <c r="U4245" s="214">
        <f t="shared" si="1361"/>
        <v>0</v>
      </c>
      <c r="W4245" s="221"/>
      <c r="X4245" s="222"/>
      <c r="Y4245" s="222"/>
      <c r="Z4245" s="223"/>
      <c r="AA4245" s="222"/>
      <c r="AB4245" s="224"/>
      <c r="AC4245" s="225"/>
      <c r="AD4245" s="2">
        <f t="shared" si="1348"/>
        <v>0</v>
      </c>
      <c r="AE4245" s="2">
        <f t="shared" si="1349"/>
        <v>0</v>
      </c>
      <c r="AF4245" s="226"/>
      <c r="AG4245" s="219">
        <f t="shared" si="1353"/>
        <v>0</v>
      </c>
      <c r="AH4245" s="234">
        <f t="shared" si="1354"/>
        <v>0</v>
      </c>
      <c r="AI4245" s="214">
        <f t="shared" si="1362"/>
        <v>0</v>
      </c>
      <c r="AK4245" s="229">
        <f t="shared" si="1355"/>
        <v>0</v>
      </c>
      <c r="AL4245" s="226"/>
      <c r="AM4245" s="15"/>
      <c r="AN4245" s="232" t="e">
        <f t="shared" si="1356"/>
        <v>#DIV/0!</v>
      </c>
      <c r="AO4245" s="214">
        <f t="shared" si="1350"/>
        <v>0</v>
      </c>
      <c r="AQ4245" s="210"/>
      <c r="AR4245" s="231"/>
      <c r="AS4245" s="15"/>
      <c r="AT4245" s="232">
        <f t="shared" si="1357"/>
        <v>0</v>
      </c>
      <c r="AU4245" s="235">
        <f t="shared" si="1358"/>
        <v>0</v>
      </c>
      <c r="AY4245" s="210"/>
      <c r="AZ4245" s="231"/>
      <c r="BA4245" s="15"/>
      <c r="BB4245" s="232">
        <f t="shared" si="1347"/>
        <v>0</v>
      </c>
      <c r="BC4245" s="235">
        <f t="shared" si="1359"/>
        <v>0</v>
      </c>
      <c r="BG4245" s="210"/>
      <c r="BH4245" s="231"/>
      <c r="BI4245" s="15"/>
      <c r="BJ4245" s="232">
        <f t="shared" si="1351"/>
        <v>0</v>
      </c>
      <c r="BK4245" s="235">
        <f t="shared" si="1360"/>
        <v>0</v>
      </c>
      <c r="BM4245" s="109">
        <f t="shared" si="1352"/>
        <v>-6.5571338040918556</v>
      </c>
      <c r="BN4245" s="213"/>
      <c r="BR4245" s="228"/>
      <c r="BS4245" s="311"/>
      <c r="BT4245" s="3"/>
      <c r="BU4245" s="213"/>
      <c r="BV4245" s="213"/>
      <c r="BW4245" s="291"/>
    </row>
    <row r="4246" spans="1:75" x14ac:dyDescent="0.2">
      <c r="A4246" s="210"/>
      <c r="B4246" s="211"/>
      <c r="C4246" s="848" t="str">
        <f ca="1">IF(ISERR(AVERAGE(INDIRECT("B"&amp;(ROW()-INT($B$1/2))):INDIRECT("B"&amp;(ROW()+INT($B$1/2))))),"",AVERAGE(INDIRECT("B"&amp;(ROW()-INT($B$1/2))):INDIRECT("B"&amp;(ROW()+INT($B$1/2)))))</f>
        <v/>
      </c>
      <c r="D4246" s="848">
        <f t="shared" si="1346"/>
        <v>0</v>
      </c>
      <c r="E4246" s="275"/>
      <c r="F4246" s="15"/>
      <c r="G4246" s="3"/>
      <c r="H4246" s="3"/>
      <c r="I4246" s="3"/>
      <c r="J4246" s="3"/>
      <c r="K4246" s="3"/>
      <c r="L4246" s="554"/>
      <c r="M4246" s="545"/>
      <c r="N4246" s="546"/>
      <c r="O4246" s="5"/>
      <c r="P4246" s="216"/>
      <c r="Q4246" s="217"/>
      <c r="R4246" s="218"/>
      <c r="S4246" s="219">
        <f t="shared" si="1363"/>
        <v>0</v>
      </c>
      <c r="T4246" s="220">
        <f t="shared" si="1364"/>
        <v>0</v>
      </c>
      <c r="U4246" s="214">
        <f t="shared" si="1361"/>
        <v>0</v>
      </c>
      <c r="W4246" s="221"/>
      <c r="X4246" s="222"/>
      <c r="Y4246" s="222"/>
      <c r="Z4246" s="223"/>
      <c r="AA4246" s="222"/>
      <c r="AB4246" s="224"/>
      <c r="AC4246" s="225"/>
      <c r="AD4246" s="2">
        <f t="shared" si="1348"/>
        <v>0</v>
      </c>
      <c r="AE4246" s="2">
        <f t="shared" si="1349"/>
        <v>0</v>
      </c>
      <c r="AF4246" s="226"/>
      <c r="AG4246" s="219">
        <f t="shared" si="1353"/>
        <v>0</v>
      </c>
      <c r="AH4246" s="234">
        <f t="shared" si="1354"/>
        <v>0</v>
      </c>
      <c r="AI4246" s="214">
        <f t="shared" si="1362"/>
        <v>0</v>
      </c>
      <c r="AK4246" s="229">
        <f t="shared" si="1355"/>
        <v>0</v>
      </c>
      <c r="AL4246" s="226"/>
      <c r="AM4246" s="15"/>
      <c r="AN4246" s="232" t="e">
        <f t="shared" si="1356"/>
        <v>#DIV/0!</v>
      </c>
      <c r="AO4246" s="214">
        <f t="shared" si="1350"/>
        <v>0</v>
      </c>
      <c r="AQ4246" s="210"/>
      <c r="AR4246" s="231"/>
      <c r="AS4246" s="15"/>
      <c r="AT4246" s="232">
        <f t="shared" si="1357"/>
        <v>0</v>
      </c>
      <c r="AU4246" s="235">
        <f t="shared" si="1358"/>
        <v>0</v>
      </c>
      <c r="AY4246" s="210"/>
      <c r="AZ4246" s="231"/>
      <c r="BA4246" s="15"/>
      <c r="BB4246" s="232">
        <f t="shared" si="1347"/>
        <v>0</v>
      </c>
      <c r="BC4246" s="235">
        <f t="shared" si="1359"/>
        <v>0</v>
      </c>
      <c r="BG4246" s="210"/>
      <c r="BH4246" s="231"/>
      <c r="BI4246" s="15"/>
      <c r="BJ4246" s="232">
        <f t="shared" si="1351"/>
        <v>0</v>
      </c>
      <c r="BK4246" s="235">
        <f t="shared" si="1360"/>
        <v>0</v>
      </c>
      <c r="BM4246" s="109">
        <f t="shared" si="1352"/>
        <v>-6.5589661415895923</v>
      </c>
      <c r="BN4246" s="213"/>
      <c r="BR4246" s="228"/>
      <c r="BS4246" s="311"/>
      <c r="BT4246" s="3"/>
      <c r="BU4246" s="213"/>
      <c r="BV4246" s="213"/>
      <c r="BW4246" s="291"/>
    </row>
    <row r="4247" spans="1:75" x14ac:dyDescent="0.2">
      <c r="A4247" s="210"/>
      <c r="B4247" s="211"/>
      <c r="C4247" s="848" t="str">
        <f ca="1">IF(ISERR(AVERAGE(INDIRECT("B"&amp;(ROW()-INT($B$1/2))):INDIRECT("B"&amp;(ROW()+INT($B$1/2))))),"",AVERAGE(INDIRECT("B"&amp;(ROW()-INT($B$1/2))):INDIRECT("B"&amp;(ROW()+INT($B$1/2)))))</f>
        <v/>
      </c>
      <c r="D4247" s="848">
        <f t="shared" si="1346"/>
        <v>0</v>
      </c>
      <c r="E4247" s="275"/>
      <c r="F4247" s="15"/>
      <c r="G4247" s="3"/>
      <c r="H4247" s="3"/>
      <c r="I4247" s="3"/>
      <c r="J4247" s="3"/>
      <c r="K4247" s="3"/>
      <c r="L4247" s="554"/>
      <c r="M4247" s="545"/>
      <c r="N4247" s="546"/>
      <c r="O4247" s="5"/>
      <c r="P4247" s="216"/>
      <c r="Q4247" s="217"/>
      <c r="R4247" s="218"/>
      <c r="S4247" s="219">
        <f t="shared" si="1363"/>
        <v>0</v>
      </c>
      <c r="T4247" s="220">
        <f t="shared" si="1364"/>
        <v>0</v>
      </c>
      <c r="U4247" s="214">
        <f t="shared" si="1361"/>
        <v>0</v>
      </c>
      <c r="W4247" s="221"/>
      <c r="X4247" s="222"/>
      <c r="Y4247" s="222"/>
      <c r="Z4247" s="223"/>
      <c r="AA4247" s="222"/>
      <c r="AB4247" s="224"/>
      <c r="AC4247" s="225"/>
      <c r="AD4247" s="2">
        <f t="shared" si="1348"/>
        <v>0</v>
      </c>
      <c r="AE4247" s="2">
        <f t="shared" si="1349"/>
        <v>0</v>
      </c>
      <c r="AF4247" s="226"/>
      <c r="AG4247" s="219">
        <f t="shared" si="1353"/>
        <v>0</v>
      </c>
      <c r="AH4247" s="234">
        <f t="shared" si="1354"/>
        <v>0</v>
      </c>
      <c r="AI4247" s="214">
        <f t="shared" si="1362"/>
        <v>0</v>
      </c>
      <c r="AK4247" s="229">
        <f t="shared" si="1355"/>
        <v>0</v>
      </c>
      <c r="AL4247" s="226"/>
      <c r="AM4247" s="15"/>
      <c r="AN4247" s="232" t="e">
        <f t="shared" si="1356"/>
        <v>#DIV/0!</v>
      </c>
      <c r="AO4247" s="214">
        <f t="shared" si="1350"/>
        <v>0</v>
      </c>
      <c r="AQ4247" s="210"/>
      <c r="AR4247" s="231"/>
      <c r="AS4247" s="15"/>
      <c r="AT4247" s="232">
        <f t="shared" si="1357"/>
        <v>0</v>
      </c>
      <c r="AU4247" s="235">
        <f t="shared" si="1358"/>
        <v>0</v>
      </c>
      <c r="AY4247" s="210"/>
      <c r="AZ4247" s="231"/>
      <c r="BA4247" s="15"/>
      <c r="BB4247" s="232">
        <f t="shared" si="1347"/>
        <v>0</v>
      </c>
      <c r="BC4247" s="235">
        <f t="shared" si="1359"/>
        <v>0</v>
      </c>
      <c r="BG4247" s="210"/>
      <c r="BH4247" s="231"/>
      <c r="BI4247" s="15"/>
      <c r="BJ4247" s="232">
        <f t="shared" si="1351"/>
        <v>0</v>
      </c>
      <c r="BK4247" s="235">
        <f t="shared" si="1360"/>
        <v>0</v>
      </c>
      <c r="BM4247" s="109">
        <f t="shared" si="1352"/>
        <v>-6.560798479087329</v>
      </c>
      <c r="BN4247" s="213"/>
      <c r="BR4247" s="228"/>
      <c r="BS4247" s="311"/>
      <c r="BT4247" s="3"/>
      <c r="BU4247" s="213"/>
      <c r="BV4247" s="213"/>
      <c r="BW4247" s="291"/>
    </row>
    <row r="4248" spans="1:75" x14ac:dyDescent="0.2">
      <c r="A4248" s="210"/>
      <c r="B4248" s="211"/>
      <c r="C4248" s="848" t="str">
        <f ca="1">IF(ISERR(AVERAGE(INDIRECT("B"&amp;(ROW()-INT($B$1/2))):INDIRECT("B"&amp;(ROW()+INT($B$1/2))))),"",AVERAGE(INDIRECT("B"&amp;(ROW()-INT($B$1/2))):INDIRECT("B"&amp;(ROW()+INT($B$1/2)))))</f>
        <v/>
      </c>
      <c r="D4248" s="848">
        <f t="shared" si="1346"/>
        <v>0</v>
      </c>
      <c r="E4248" s="275"/>
      <c r="F4248" s="15"/>
      <c r="G4248" s="3"/>
      <c r="H4248" s="3"/>
      <c r="I4248" s="3"/>
      <c r="J4248" s="3"/>
      <c r="K4248" s="3"/>
      <c r="L4248" s="554"/>
      <c r="M4248" s="545"/>
      <c r="N4248" s="546"/>
      <c r="O4248" s="5"/>
      <c r="P4248" s="216"/>
      <c r="Q4248" s="217"/>
      <c r="R4248" s="218"/>
      <c r="S4248" s="219">
        <f t="shared" si="1363"/>
        <v>0</v>
      </c>
      <c r="T4248" s="220">
        <f t="shared" si="1364"/>
        <v>0</v>
      </c>
      <c r="U4248" s="214">
        <f t="shared" si="1361"/>
        <v>0</v>
      </c>
      <c r="W4248" s="221"/>
      <c r="X4248" s="222"/>
      <c r="Y4248" s="222"/>
      <c r="Z4248" s="223"/>
      <c r="AA4248" s="222"/>
      <c r="AB4248" s="224"/>
      <c r="AC4248" s="225"/>
      <c r="AD4248" s="2">
        <f t="shared" si="1348"/>
        <v>0</v>
      </c>
      <c r="AE4248" s="2">
        <f t="shared" si="1349"/>
        <v>0</v>
      </c>
      <c r="AF4248" s="226"/>
      <c r="AG4248" s="219">
        <f t="shared" si="1353"/>
        <v>0</v>
      </c>
      <c r="AH4248" s="234">
        <f t="shared" si="1354"/>
        <v>0</v>
      </c>
      <c r="AI4248" s="214">
        <f t="shared" si="1362"/>
        <v>0</v>
      </c>
      <c r="AK4248" s="229">
        <f t="shared" si="1355"/>
        <v>0</v>
      </c>
      <c r="AL4248" s="226"/>
      <c r="AM4248" s="15"/>
      <c r="AN4248" s="232" t="e">
        <f t="shared" si="1356"/>
        <v>#DIV/0!</v>
      </c>
      <c r="AO4248" s="214">
        <f t="shared" si="1350"/>
        <v>0</v>
      </c>
      <c r="AQ4248" s="210"/>
      <c r="AR4248" s="231"/>
      <c r="AS4248" s="15"/>
      <c r="AT4248" s="232">
        <f t="shared" si="1357"/>
        <v>0</v>
      </c>
      <c r="AU4248" s="235">
        <f t="shared" si="1358"/>
        <v>0</v>
      </c>
      <c r="AY4248" s="210"/>
      <c r="AZ4248" s="231"/>
      <c r="BA4248" s="15"/>
      <c r="BB4248" s="232">
        <f t="shared" si="1347"/>
        <v>0</v>
      </c>
      <c r="BC4248" s="235">
        <f t="shared" si="1359"/>
        <v>0</v>
      </c>
      <c r="BG4248" s="210"/>
      <c r="BH4248" s="231"/>
      <c r="BI4248" s="15"/>
      <c r="BJ4248" s="232">
        <f t="shared" si="1351"/>
        <v>0</v>
      </c>
      <c r="BK4248" s="235">
        <f t="shared" si="1360"/>
        <v>0</v>
      </c>
      <c r="BM4248" s="109">
        <f t="shared" si="1352"/>
        <v>-6.5626308165850658</v>
      </c>
      <c r="BN4248" s="213"/>
      <c r="BR4248" s="228"/>
      <c r="BS4248" s="311"/>
      <c r="BT4248" s="3"/>
      <c r="BU4248" s="213"/>
      <c r="BV4248" s="213"/>
      <c r="BW4248" s="291"/>
    </row>
    <row r="4249" spans="1:75" x14ac:dyDescent="0.2">
      <c r="A4249" s="210"/>
      <c r="B4249" s="211"/>
      <c r="C4249" s="848" t="str">
        <f ca="1">IF(ISERR(AVERAGE(INDIRECT("B"&amp;(ROW()-INT($B$1/2))):INDIRECT("B"&amp;(ROW()+INT($B$1/2))))),"",AVERAGE(INDIRECT("B"&amp;(ROW()-INT($B$1/2))):INDIRECT("B"&amp;(ROW()+INT($B$1/2)))))</f>
        <v/>
      </c>
      <c r="D4249" s="848">
        <f t="shared" si="1346"/>
        <v>0</v>
      </c>
      <c r="E4249" s="275"/>
      <c r="F4249" s="15"/>
      <c r="G4249" s="3"/>
      <c r="H4249" s="3"/>
      <c r="I4249" s="3"/>
      <c r="J4249" s="3"/>
      <c r="K4249" s="3"/>
      <c r="L4249" s="554"/>
      <c r="M4249" s="545"/>
      <c r="N4249" s="546"/>
      <c r="O4249" s="5"/>
      <c r="P4249" s="216"/>
      <c r="Q4249" s="217"/>
      <c r="R4249" s="218"/>
      <c r="S4249" s="219">
        <f t="shared" si="1363"/>
        <v>0</v>
      </c>
      <c r="T4249" s="220">
        <f t="shared" si="1364"/>
        <v>0</v>
      </c>
      <c r="U4249" s="214">
        <f t="shared" si="1361"/>
        <v>0</v>
      </c>
      <c r="W4249" s="221"/>
      <c r="X4249" s="222"/>
      <c r="Y4249" s="222"/>
      <c r="Z4249" s="223"/>
      <c r="AA4249" s="222"/>
      <c r="AB4249" s="224"/>
      <c r="AC4249" s="225"/>
      <c r="AD4249" s="2">
        <f t="shared" si="1348"/>
        <v>0</v>
      </c>
      <c r="AE4249" s="2">
        <f t="shared" si="1349"/>
        <v>0</v>
      </c>
      <c r="AF4249" s="226"/>
      <c r="AG4249" s="219">
        <f t="shared" si="1353"/>
        <v>0</v>
      </c>
      <c r="AH4249" s="234">
        <f t="shared" si="1354"/>
        <v>0</v>
      </c>
      <c r="AI4249" s="214">
        <f t="shared" si="1362"/>
        <v>0</v>
      </c>
      <c r="AK4249" s="229">
        <f t="shared" si="1355"/>
        <v>0</v>
      </c>
      <c r="AL4249" s="226"/>
      <c r="AM4249" s="15"/>
      <c r="AN4249" s="232" t="e">
        <f t="shared" si="1356"/>
        <v>#DIV/0!</v>
      </c>
      <c r="AO4249" s="214">
        <f t="shared" si="1350"/>
        <v>0</v>
      </c>
      <c r="AQ4249" s="210"/>
      <c r="AR4249" s="231"/>
      <c r="AS4249" s="15"/>
      <c r="AT4249" s="232">
        <f t="shared" si="1357"/>
        <v>0</v>
      </c>
      <c r="AU4249" s="235">
        <f t="shared" si="1358"/>
        <v>0</v>
      </c>
      <c r="AY4249" s="210"/>
      <c r="AZ4249" s="231"/>
      <c r="BA4249" s="15"/>
      <c r="BB4249" s="232">
        <f t="shared" si="1347"/>
        <v>0</v>
      </c>
      <c r="BC4249" s="235">
        <f t="shared" si="1359"/>
        <v>0</v>
      </c>
      <c r="BG4249" s="210"/>
      <c r="BH4249" s="231"/>
      <c r="BI4249" s="15"/>
      <c r="BJ4249" s="232">
        <f t="shared" si="1351"/>
        <v>0</v>
      </c>
      <c r="BK4249" s="235">
        <f t="shared" si="1360"/>
        <v>0</v>
      </c>
      <c r="BM4249" s="109">
        <f t="shared" si="1352"/>
        <v>-6.5644631540828025</v>
      </c>
      <c r="BN4249" s="213"/>
      <c r="BR4249" s="228"/>
      <c r="BS4249" s="311"/>
      <c r="BT4249" s="3"/>
      <c r="BU4249" s="213"/>
      <c r="BV4249" s="213"/>
      <c r="BW4249" s="291"/>
    </row>
    <row r="4250" spans="1:75" x14ac:dyDescent="0.2">
      <c r="A4250" s="210"/>
      <c r="B4250" s="211"/>
      <c r="C4250" s="848" t="str">
        <f ca="1">IF(ISERR(AVERAGE(INDIRECT("B"&amp;(ROW()-INT($B$1/2))):INDIRECT("B"&amp;(ROW()+INT($B$1/2))))),"",AVERAGE(INDIRECT("B"&amp;(ROW()-INT($B$1/2))):INDIRECT("B"&amp;(ROW()+INT($B$1/2)))))</f>
        <v/>
      </c>
      <c r="D4250" s="848">
        <f t="shared" si="1346"/>
        <v>0</v>
      </c>
      <c r="E4250" s="275"/>
      <c r="F4250" s="15"/>
      <c r="G4250" s="3"/>
      <c r="H4250" s="3"/>
      <c r="I4250" s="3"/>
      <c r="J4250" s="3"/>
      <c r="K4250" s="3"/>
      <c r="L4250" s="554"/>
      <c r="M4250" s="545"/>
      <c r="N4250" s="546"/>
      <c r="O4250" s="5"/>
      <c r="P4250" s="216"/>
      <c r="Q4250" s="217"/>
      <c r="R4250" s="218"/>
      <c r="S4250" s="219">
        <f t="shared" si="1363"/>
        <v>0</v>
      </c>
      <c r="T4250" s="220">
        <f t="shared" si="1364"/>
        <v>0</v>
      </c>
      <c r="U4250" s="214">
        <f t="shared" si="1361"/>
        <v>0</v>
      </c>
      <c r="W4250" s="221"/>
      <c r="X4250" s="222"/>
      <c r="Y4250" s="222"/>
      <c r="Z4250" s="223"/>
      <c r="AA4250" s="222"/>
      <c r="AB4250" s="224"/>
      <c r="AC4250" s="225"/>
      <c r="AD4250" s="2">
        <f t="shared" si="1348"/>
        <v>0</v>
      </c>
      <c r="AE4250" s="2">
        <f t="shared" si="1349"/>
        <v>0</v>
      </c>
      <c r="AF4250" s="226"/>
      <c r="AG4250" s="219">
        <f t="shared" si="1353"/>
        <v>0</v>
      </c>
      <c r="AH4250" s="234">
        <f t="shared" si="1354"/>
        <v>0</v>
      </c>
      <c r="AI4250" s="214">
        <f t="shared" si="1362"/>
        <v>0</v>
      </c>
      <c r="AK4250" s="229">
        <f t="shared" si="1355"/>
        <v>0</v>
      </c>
      <c r="AL4250" s="226"/>
      <c r="AM4250" s="15"/>
      <c r="AN4250" s="232" t="e">
        <f t="shared" si="1356"/>
        <v>#DIV/0!</v>
      </c>
      <c r="AO4250" s="214">
        <f t="shared" si="1350"/>
        <v>0</v>
      </c>
      <c r="AQ4250" s="210"/>
      <c r="AR4250" s="231"/>
      <c r="AS4250" s="15"/>
      <c r="AT4250" s="232">
        <f t="shared" si="1357"/>
        <v>0</v>
      </c>
      <c r="AU4250" s="235">
        <f t="shared" si="1358"/>
        <v>0</v>
      </c>
      <c r="AY4250" s="210"/>
      <c r="AZ4250" s="231"/>
      <c r="BA4250" s="15"/>
      <c r="BB4250" s="232">
        <f t="shared" si="1347"/>
        <v>0</v>
      </c>
      <c r="BC4250" s="235">
        <f t="shared" si="1359"/>
        <v>0</v>
      </c>
      <c r="BG4250" s="210"/>
      <c r="BH4250" s="231"/>
      <c r="BI4250" s="15"/>
      <c r="BJ4250" s="232">
        <f t="shared" si="1351"/>
        <v>0</v>
      </c>
      <c r="BK4250" s="235">
        <f t="shared" si="1360"/>
        <v>0</v>
      </c>
      <c r="BM4250" s="109">
        <f t="shared" si="1352"/>
        <v>-6.5662954915805392</v>
      </c>
      <c r="BN4250" s="213"/>
      <c r="BR4250" s="228"/>
      <c r="BS4250" s="311"/>
      <c r="BT4250" s="3"/>
      <c r="BU4250" s="213"/>
      <c r="BV4250" s="213"/>
      <c r="BW4250" s="291"/>
    </row>
    <row r="4251" spans="1:75" x14ac:dyDescent="0.2">
      <c r="A4251" s="210"/>
      <c r="B4251" s="211"/>
      <c r="C4251" s="848" t="str">
        <f ca="1">IF(ISERR(AVERAGE(INDIRECT("B"&amp;(ROW()-INT($B$1/2))):INDIRECT("B"&amp;(ROW()+INT($B$1/2))))),"",AVERAGE(INDIRECT("B"&amp;(ROW()-INT($B$1/2))):INDIRECT("B"&amp;(ROW()+INT($B$1/2)))))</f>
        <v/>
      </c>
      <c r="D4251" s="848">
        <f t="shared" si="1346"/>
        <v>0</v>
      </c>
      <c r="E4251" s="275"/>
      <c r="F4251" s="15"/>
      <c r="G4251" s="3"/>
      <c r="H4251" s="3"/>
      <c r="I4251" s="3"/>
      <c r="J4251" s="3"/>
      <c r="K4251" s="3"/>
      <c r="L4251" s="554"/>
      <c r="M4251" s="545"/>
      <c r="N4251" s="546"/>
      <c r="O4251" s="5"/>
      <c r="P4251" s="216"/>
      <c r="Q4251" s="217"/>
      <c r="R4251" s="218"/>
      <c r="S4251" s="219">
        <f t="shared" si="1363"/>
        <v>0</v>
      </c>
      <c r="T4251" s="220">
        <f t="shared" si="1364"/>
        <v>0</v>
      </c>
      <c r="U4251" s="214">
        <f t="shared" si="1361"/>
        <v>0</v>
      </c>
      <c r="W4251" s="221"/>
      <c r="X4251" s="222"/>
      <c r="Y4251" s="222"/>
      <c r="Z4251" s="223"/>
      <c r="AA4251" s="222"/>
      <c r="AB4251" s="224"/>
      <c r="AC4251" s="225"/>
      <c r="AD4251" s="2">
        <f t="shared" si="1348"/>
        <v>0</v>
      </c>
      <c r="AE4251" s="2">
        <f t="shared" si="1349"/>
        <v>0</v>
      </c>
      <c r="AF4251" s="226"/>
      <c r="AG4251" s="219">
        <f t="shared" si="1353"/>
        <v>0</v>
      </c>
      <c r="AH4251" s="234">
        <f t="shared" si="1354"/>
        <v>0</v>
      </c>
      <c r="AI4251" s="214">
        <f t="shared" si="1362"/>
        <v>0</v>
      </c>
      <c r="AK4251" s="229">
        <f t="shared" si="1355"/>
        <v>0</v>
      </c>
      <c r="AL4251" s="226"/>
      <c r="AM4251" s="15"/>
      <c r="AN4251" s="232" t="e">
        <f t="shared" si="1356"/>
        <v>#DIV/0!</v>
      </c>
      <c r="AO4251" s="214">
        <f t="shared" si="1350"/>
        <v>0</v>
      </c>
      <c r="AQ4251" s="210"/>
      <c r="AR4251" s="231"/>
      <c r="AS4251" s="15"/>
      <c r="AT4251" s="232">
        <f t="shared" si="1357"/>
        <v>0</v>
      </c>
      <c r="AU4251" s="235">
        <f t="shared" si="1358"/>
        <v>0</v>
      </c>
      <c r="AY4251" s="210"/>
      <c r="AZ4251" s="231"/>
      <c r="BA4251" s="15"/>
      <c r="BB4251" s="232">
        <f t="shared" si="1347"/>
        <v>0</v>
      </c>
      <c r="BC4251" s="235">
        <f t="shared" si="1359"/>
        <v>0</v>
      </c>
      <c r="BG4251" s="210"/>
      <c r="BH4251" s="231"/>
      <c r="BI4251" s="15"/>
      <c r="BJ4251" s="232">
        <f t="shared" si="1351"/>
        <v>0</v>
      </c>
      <c r="BK4251" s="235">
        <f t="shared" si="1360"/>
        <v>0</v>
      </c>
      <c r="BM4251" s="109">
        <f t="shared" si="1352"/>
        <v>-6.5681278290782759</v>
      </c>
      <c r="BN4251" s="213"/>
      <c r="BR4251" s="228"/>
      <c r="BS4251" s="311"/>
      <c r="BT4251" s="3"/>
      <c r="BU4251" s="213"/>
      <c r="BV4251" s="213"/>
      <c r="BW4251" s="291"/>
    </row>
    <row r="4252" spans="1:75" x14ac:dyDescent="0.2">
      <c r="A4252" s="210"/>
      <c r="B4252" s="211"/>
      <c r="C4252" s="848" t="str">
        <f ca="1">IF(ISERR(AVERAGE(INDIRECT("B"&amp;(ROW()-INT($B$1/2))):INDIRECT("B"&amp;(ROW()+INT($B$1/2))))),"",AVERAGE(INDIRECT("B"&amp;(ROW()-INT($B$1/2))):INDIRECT("B"&amp;(ROW()+INT($B$1/2)))))</f>
        <v/>
      </c>
      <c r="D4252" s="848">
        <f t="shared" si="1346"/>
        <v>0</v>
      </c>
      <c r="E4252" s="275"/>
      <c r="F4252" s="15"/>
      <c r="G4252" s="3"/>
      <c r="H4252" s="3"/>
      <c r="I4252" s="3"/>
      <c r="J4252" s="3"/>
      <c r="K4252" s="3"/>
      <c r="L4252" s="554"/>
      <c r="M4252" s="545"/>
      <c r="N4252" s="546"/>
      <c r="O4252" s="5"/>
      <c r="P4252" s="216"/>
      <c r="Q4252" s="217"/>
      <c r="R4252" s="218"/>
      <c r="S4252" s="219">
        <f t="shared" si="1363"/>
        <v>0</v>
      </c>
      <c r="T4252" s="220">
        <f t="shared" si="1364"/>
        <v>0</v>
      </c>
      <c r="U4252" s="214">
        <f t="shared" si="1361"/>
        <v>0</v>
      </c>
      <c r="W4252" s="221"/>
      <c r="X4252" s="222"/>
      <c r="Y4252" s="222"/>
      <c r="Z4252" s="223"/>
      <c r="AA4252" s="222"/>
      <c r="AB4252" s="224"/>
      <c r="AC4252" s="225"/>
      <c r="AD4252" s="2">
        <f t="shared" si="1348"/>
        <v>0</v>
      </c>
      <c r="AE4252" s="2">
        <f t="shared" si="1349"/>
        <v>0</v>
      </c>
      <c r="AF4252" s="226"/>
      <c r="AG4252" s="219">
        <f t="shared" si="1353"/>
        <v>0</v>
      </c>
      <c r="AH4252" s="234">
        <f t="shared" si="1354"/>
        <v>0</v>
      </c>
      <c r="AI4252" s="214">
        <f t="shared" si="1362"/>
        <v>0</v>
      </c>
      <c r="AK4252" s="229">
        <f t="shared" si="1355"/>
        <v>0</v>
      </c>
      <c r="AL4252" s="226"/>
      <c r="AM4252" s="15"/>
      <c r="AN4252" s="232" t="e">
        <f t="shared" si="1356"/>
        <v>#DIV/0!</v>
      </c>
      <c r="AO4252" s="214">
        <f t="shared" si="1350"/>
        <v>0</v>
      </c>
      <c r="AQ4252" s="210"/>
      <c r="AR4252" s="231"/>
      <c r="AS4252" s="15"/>
      <c r="AT4252" s="232">
        <f t="shared" si="1357"/>
        <v>0</v>
      </c>
      <c r="AU4252" s="235">
        <f t="shared" si="1358"/>
        <v>0</v>
      </c>
      <c r="AY4252" s="210"/>
      <c r="AZ4252" s="231"/>
      <c r="BA4252" s="15"/>
      <c r="BB4252" s="232">
        <f t="shared" si="1347"/>
        <v>0</v>
      </c>
      <c r="BC4252" s="235">
        <f t="shared" si="1359"/>
        <v>0</v>
      </c>
      <c r="BG4252" s="210"/>
      <c r="BH4252" s="231"/>
      <c r="BI4252" s="15"/>
      <c r="BJ4252" s="232">
        <f t="shared" si="1351"/>
        <v>0</v>
      </c>
      <c r="BK4252" s="235">
        <f t="shared" si="1360"/>
        <v>0</v>
      </c>
      <c r="BM4252" s="109">
        <f t="shared" si="1352"/>
        <v>-6.5699601665760126</v>
      </c>
      <c r="BN4252" s="213"/>
      <c r="BR4252" s="228"/>
      <c r="BS4252" s="311"/>
      <c r="BT4252" s="3"/>
      <c r="BU4252" s="213"/>
      <c r="BV4252" s="213"/>
      <c r="BW4252" s="291"/>
    </row>
    <row r="4253" spans="1:75" x14ac:dyDescent="0.2">
      <c r="A4253" s="210"/>
      <c r="B4253" s="211"/>
      <c r="C4253" s="848" t="str">
        <f ca="1">IF(ISERR(AVERAGE(INDIRECT("B"&amp;(ROW()-INT($B$1/2))):INDIRECT("B"&amp;(ROW()+INT($B$1/2))))),"",AVERAGE(INDIRECT("B"&amp;(ROW()-INT($B$1/2))):INDIRECT("B"&amp;(ROW()+INT($B$1/2)))))</f>
        <v/>
      </c>
      <c r="D4253" s="848">
        <f t="shared" si="1346"/>
        <v>0</v>
      </c>
      <c r="E4253" s="275"/>
      <c r="F4253" s="15"/>
      <c r="G4253" s="3"/>
      <c r="H4253" s="3"/>
      <c r="I4253" s="3"/>
      <c r="J4253" s="3"/>
      <c r="K4253" s="3"/>
      <c r="L4253" s="554"/>
      <c r="M4253" s="545"/>
      <c r="N4253" s="546"/>
      <c r="O4253" s="5"/>
      <c r="P4253" s="216"/>
      <c r="Q4253" s="217"/>
      <c r="R4253" s="218"/>
      <c r="S4253" s="219">
        <f t="shared" si="1363"/>
        <v>0</v>
      </c>
      <c r="T4253" s="220">
        <f t="shared" si="1364"/>
        <v>0</v>
      </c>
      <c r="U4253" s="214">
        <f t="shared" si="1361"/>
        <v>0</v>
      </c>
      <c r="W4253" s="221"/>
      <c r="X4253" s="222"/>
      <c r="Y4253" s="222"/>
      <c r="Z4253" s="223"/>
      <c r="AA4253" s="222"/>
      <c r="AB4253" s="224"/>
      <c r="AC4253" s="225"/>
      <c r="AD4253" s="2">
        <f t="shared" si="1348"/>
        <v>0</v>
      </c>
      <c r="AE4253" s="2">
        <f t="shared" si="1349"/>
        <v>0</v>
      </c>
      <c r="AF4253" s="226"/>
      <c r="AG4253" s="219">
        <f t="shared" si="1353"/>
        <v>0</v>
      </c>
      <c r="AH4253" s="234">
        <f t="shared" si="1354"/>
        <v>0</v>
      </c>
      <c r="AI4253" s="214">
        <f t="shared" si="1362"/>
        <v>0</v>
      </c>
      <c r="AK4253" s="229">
        <f t="shared" si="1355"/>
        <v>0</v>
      </c>
      <c r="AL4253" s="226"/>
      <c r="AM4253" s="15"/>
      <c r="AN4253" s="232" t="e">
        <f t="shared" si="1356"/>
        <v>#DIV/0!</v>
      </c>
      <c r="AO4253" s="214">
        <f t="shared" si="1350"/>
        <v>0</v>
      </c>
      <c r="AQ4253" s="210"/>
      <c r="AR4253" s="231"/>
      <c r="AS4253" s="15"/>
      <c r="AT4253" s="232">
        <f t="shared" si="1357"/>
        <v>0</v>
      </c>
      <c r="AU4253" s="235">
        <f t="shared" si="1358"/>
        <v>0</v>
      </c>
      <c r="AY4253" s="210"/>
      <c r="AZ4253" s="231"/>
      <c r="BA4253" s="15"/>
      <c r="BB4253" s="232">
        <f t="shared" si="1347"/>
        <v>0</v>
      </c>
      <c r="BC4253" s="235">
        <f t="shared" si="1359"/>
        <v>0</v>
      </c>
      <c r="BG4253" s="210"/>
      <c r="BH4253" s="231"/>
      <c r="BI4253" s="15"/>
      <c r="BJ4253" s="232">
        <f t="shared" si="1351"/>
        <v>0</v>
      </c>
      <c r="BK4253" s="235">
        <f t="shared" si="1360"/>
        <v>0</v>
      </c>
      <c r="BM4253" s="109">
        <f t="shared" si="1352"/>
        <v>-6.5717925040737493</v>
      </c>
      <c r="BN4253" s="213"/>
      <c r="BR4253" s="228"/>
      <c r="BS4253" s="311"/>
      <c r="BT4253" s="3"/>
      <c r="BU4253" s="213"/>
      <c r="BV4253" s="213"/>
      <c r="BW4253" s="291"/>
    </row>
    <row r="4254" spans="1:75" x14ac:dyDescent="0.2">
      <c r="A4254" s="210"/>
      <c r="B4254" s="211"/>
      <c r="C4254" s="848" t="str">
        <f ca="1">IF(ISERR(AVERAGE(INDIRECT("B"&amp;(ROW()-INT($B$1/2))):INDIRECT("B"&amp;(ROW()+INT($B$1/2))))),"",AVERAGE(INDIRECT("B"&amp;(ROW()-INT($B$1/2))):INDIRECT("B"&amp;(ROW()+INT($B$1/2)))))</f>
        <v/>
      </c>
      <c r="D4254" s="848">
        <f t="shared" si="1346"/>
        <v>0</v>
      </c>
      <c r="E4254" s="275"/>
      <c r="F4254" s="15"/>
      <c r="G4254" s="3"/>
      <c r="H4254" s="3"/>
      <c r="I4254" s="3"/>
      <c r="J4254" s="3"/>
      <c r="K4254" s="3"/>
      <c r="L4254" s="554"/>
      <c r="M4254" s="545"/>
      <c r="N4254" s="546"/>
      <c r="O4254" s="5"/>
      <c r="P4254" s="216"/>
      <c r="Q4254" s="217"/>
      <c r="R4254" s="218"/>
      <c r="S4254" s="219">
        <f t="shared" si="1363"/>
        <v>0</v>
      </c>
      <c r="T4254" s="220">
        <f t="shared" si="1364"/>
        <v>0</v>
      </c>
      <c r="U4254" s="214">
        <f t="shared" si="1361"/>
        <v>0</v>
      </c>
      <c r="W4254" s="221"/>
      <c r="X4254" s="222"/>
      <c r="Y4254" s="222"/>
      <c r="Z4254" s="223"/>
      <c r="AA4254" s="222"/>
      <c r="AB4254" s="224"/>
      <c r="AC4254" s="225"/>
      <c r="AD4254" s="2">
        <f t="shared" si="1348"/>
        <v>0</v>
      </c>
      <c r="AE4254" s="2">
        <f t="shared" si="1349"/>
        <v>0</v>
      </c>
      <c r="AF4254" s="226"/>
      <c r="AG4254" s="219">
        <f t="shared" si="1353"/>
        <v>0</v>
      </c>
      <c r="AH4254" s="234">
        <f t="shared" si="1354"/>
        <v>0</v>
      </c>
      <c r="AI4254" s="214">
        <f t="shared" si="1362"/>
        <v>0</v>
      </c>
      <c r="AK4254" s="229">
        <f t="shared" si="1355"/>
        <v>0</v>
      </c>
      <c r="AL4254" s="226"/>
      <c r="AM4254" s="15"/>
      <c r="AN4254" s="232" t="e">
        <f t="shared" si="1356"/>
        <v>#DIV/0!</v>
      </c>
      <c r="AO4254" s="214">
        <f t="shared" si="1350"/>
        <v>0</v>
      </c>
      <c r="AQ4254" s="210"/>
      <c r="AR4254" s="231"/>
      <c r="AS4254" s="15"/>
      <c r="AT4254" s="232">
        <f t="shared" si="1357"/>
        <v>0</v>
      </c>
      <c r="AU4254" s="235">
        <f t="shared" si="1358"/>
        <v>0</v>
      </c>
      <c r="AY4254" s="210"/>
      <c r="AZ4254" s="231"/>
      <c r="BA4254" s="15"/>
      <c r="BB4254" s="232">
        <f t="shared" si="1347"/>
        <v>0</v>
      </c>
      <c r="BC4254" s="235">
        <f t="shared" si="1359"/>
        <v>0</v>
      </c>
      <c r="BG4254" s="210"/>
      <c r="BH4254" s="231"/>
      <c r="BI4254" s="15"/>
      <c r="BJ4254" s="232">
        <f t="shared" si="1351"/>
        <v>0</v>
      </c>
      <c r="BK4254" s="235">
        <f t="shared" si="1360"/>
        <v>0</v>
      </c>
      <c r="BM4254" s="109">
        <f t="shared" si="1352"/>
        <v>-6.573624841571486</v>
      </c>
      <c r="BN4254" s="213"/>
      <c r="BR4254" s="228"/>
      <c r="BS4254" s="311"/>
      <c r="BT4254" s="3"/>
      <c r="BU4254" s="213"/>
      <c r="BV4254" s="213"/>
      <c r="BW4254" s="291"/>
    </row>
    <row r="4255" spans="1:75" x14ac:dyDescent="0.2">
      <c r="A4255" s="210"/>
      <c r="B4255" s="211"/>
      <c r="C4255" s="848" t="str">
        <f ca="1">IF(ISERR(AVERAGE(INDIRECT("B"&amp;(ROW()-INT($B$1/2))):INDIRECT("B"&amp;(ROW()+INT($B$1/2))))),"",AVERAGE(INDIRECT("B"&amp;(ROW()-INT($B$1/2))):INDIRECT("B"&amp;(ROW()+INT($B$1/2)))))</f>
        <v/>
      </c>
      <c r="D4255" s="848">
        <f t="shared" si="1346"/>
        <v>0</v>
      </c>
      <c r="E4255" s="275"/>
      <c r="F4255" s="15"/>
      <c r="G4255" s="3"/>
      <c r="H4255" s="3"/>
      <c r="I4255" s="3"/>
      <c r="J4255" s="3"/>
      <c r="K4255" s="3"/>
      <c r="L4255" s="554"/>
      <c r="M4255" s="545"/>
      <c r="N4255" s="546"/>
      <c r="O4255" s="5"/>
      <c r="P4255" s="216"/>
      <c r="Q4255" s="217"/>
      <c r="R4255" s="218"/>
      <c r="S4255" s="219">
        <f t="shared" si="1363"/>
        <v>0</v>
      </c>
      <c r="T4255" s="220">
        <f t="shared" si="1364"/>
        <v>0</v>
      </c>
      <c r="U4255" s="214">
        <f t="shared" si="1361"/>
        <v>0</v>
      </c>
      <c r="W4255" s="221"/>
      <c r="X4255" s="222"/>
      <c r="Y4255" s="222"/>
      <c r="Z4255" s="223"/>
      <c r="AA4255" s="222"/>
      <c r="AB4255" s="224"/>
      <c r="AC4255" s="225"/>
      <c r="AD4255" s="2">
        <f t="shared" si="1348"/>
        <v>0</v>
      </c>
      <c r="AE4255" s="2">
        <f t="shared" si="1349"/>
        <v>0</v>
      </c>
      <c r="AF4255" s="226"/>
      <c r="AG4255" s="219">
        <f t="shared" si="1353"/>
        <v>0</v>
      </c>
      <c r="AH4255" s="234">
        <f t="shared" si="1354"/>
        <v>0</v>
      </c>
      <c r="AI4255" s="214">
        <f t="shared" si="1362"/>
        <v>0</v>
      </c>
      <c r="AK4255" s="229">
        <f t="shared" si="1355"/>
        <v>0</v>
      </c>
      <c r="AL4255" s="226"/>
      <c r="AM4255" s="15"/>
      <c r="AN4255" s="232" t="e">
        <f t="shared" si="1356"/>
        <v>#DIV/0!</v>
      </c>
      <c r="AO4255" s="214">
        <f t="shared" si="1350"/>
        <v>0</v>
      </c>
      <c r="AQ4255" s="210"/>
      <c r="AR4255" s="231"/>
      <c r="AS4255" s="15"/>
      <c r="AT4255" s="232">
        <f t="shared" si="1357"/>
        <v>0</v>
      </c>
      <c r="AU4255" s="235">
        <f t="shared" si="1358"/>
        <v>0</v>
      </c>
      <c r="AY4255" s="210"/>
      <c r="AZ4255" s="231"/>
      <c r="BA4255" s="15"/>
      <c r="BB4255" s="232">
        <f t="shared" si="1347"/>
        <v>0</v>
      </c>
      <c r="BC4255" s="235">
        <f t="shared" si="1359"/>
        <v>0</v>
      </c>
      <c r="BG4255" s="210"/>
      <c r="BH4255" s="231"/>
      <c r="BI4255" s="15"/>
      <c r="BJ4255" s="232">
        <f t="shared" si="1351"/>
        <v>0</v>
      </c>
      <c r="BK4255" s="235">
        <f t="shared" si="1360"/>
        <v>0</v>
      </c>
      <c r="BM4255" s="109">
        <f t="shared" si="1352"/>
        <v>-6.5754571790692227</v>
      </c>
      <c r="BN4255" s="213"/>
      <c r="BR4255" s="228"/>
      <c r="BS4255" s="311"/>
      <c r="BT4255" s="3"/>
      <c r="BU4255" s="213"/>
      <c r="BV4255" s="213"/>
      <c r="BW4255" s="291"/>
    </row>
    <row r="4256" spans="1:75" x14ac:dyDescent="0.2">
      <c r="A4256" s="210"/>
      <c r="B4256" s="211"/>
      <c r="C4256" s="848" t="str">
        <f ca="1">IF(ISERR(AVERAGE(INDIRECT("B"&amp;(ROW()-INT($B$1/2))):INDIRECT("B"&amp;(ROW()+INT($B$1/2))))),"",AVERAGE(INDIRECT("B"&amp;(ROW()-INT($B$1/2))):INDIRECT("B"&amp;(ROW()+INT($B$1/2)))))</f>
        <v/>
      </c>
      <c r="D4256" s="848">
        <f t="shared" si="1346"/>
        <v>0</v>
      </c>
      <c r="E4256" s="275"/>
      <c r="F4256" s="15"/>
      <c r="G4256" s="3"/>
      <c r="H4256" s="3"/>
      <c r="I4256" s="3"/>
      <c r="J4256" s="3"/>
      <c r="K4256" s="3"/>
      <c r="L4256" s="554"/>
      <c r="M4256" s="545"/>
      <c r="N4256" s="546"/>
      <c r="O4256" s="5"/>
      <c r="P4256" s="216"/>
      <c r="Q4256" s="217"/>
      <c r="R4256" s="218"/>
      <c r="S4256" s="219">
        <f t="shared" si="1363"/>
        <v>0</v>
      </c>
      <c r="T4256" s="220">
        <f t="shared" si="1364"/>
        <v>0</v>
      </c>
      <c r="U4256" s="214">
        <f t="shared" si="1361"/>
        <v>0</v>
      </c>
      <c r="W4256" s="221"/>
      <c r="X4256" s="222"/>
      <c r="Y4256" s="222"/>
      <c r="Z4256" s="223"/>
      <c r="AA4256" s="222"/>
      <c r="AB4256" s="224"/>
      <c r="AC4256" s="225"/>
      <c r="AD4256" s="2">
        <f t="shared" si="1348"/>
        <v>0</v>
      </c>
      <c r="AE4256" s="2">
        <f t="shared" si="1349"/>
        <v>0</v>
      </c>
      <c r="AF4256" s="226"/>
      <c r="AG4256" s="219">
        <f t="shared" si="1353"/>
        <v>0</v>
      </c>
      <c r="AH4256" s="234">
        <f t="shared" si="1354"/>
        <v>0</v>
      </c>
      <c r="AI4256" s="214">
        <f t="shared" si="1362"/>
        <v>0</v>
      </c>
      <c r="AK4256" s="229">
        <f t="shared" si="1355"/>
        <v>0</v>
      </c>
      <c r="AL4256" s="226"/>
      <c r="AM4256" s="15"/>
      <c r="AN4256" s="232" t="e">
        <f t="shared" si="1356"/>
        <v>#DIV/0!</v>
      </c>
      <c r="AO4256" s="214">
        <f t="shared" si="1350"/>
        <v>0</v>
      </c>
      <c r="AQ4256" s="210"/>
      <c r="AR4256" s="231"/>
      <c r="AS4256" s="15"/>
      <c r="AT4256" s="232">
        <f t="shared" si="1357"/>
        <v>0</v>
      </c>
      <c r="AU4256" s="235">
        <f t="shared" si="1358"/>
        <v>0</v>
      </c>
      <c r="AY4256" s="210"/>
      <c r="AZ4256" s="231"/>
      <c r="BA4256" s="15"/>
      <c r="BB4256" s="232">
        <f t="shared" si="1347"/>
        <v>0</v>
      </c>
      <c r="BC4256" s="235">
        <f t="shared" si="1359"/>
        <v>0</v>
      </c>
      <c r="BG4256" s="210"/>
      <c r="BH4256" s="231"/>
      <c r="BI4256" s="15"/>
      <c r="BJ4256" s="232">
        <f t="shared" si="1351"/>
        <v>0</v>
      </c>
      <c r="BK4256" s="235">
        <f t="shared" si="1360"/>
        <v>0</v>
      </c>
      <c r="BM4256" s="109">
        <f t="shared" si="1352"/>
        <v>-6.5772895165669594</v>
      </c>
      <c r="BN4256" s="213"/>
      <c r="BR4256" s="228"/>
      <c r="BS4256" s="311"/>
      <c r="BT4256" s="3"/>
      <c r="BU4256" s="213"/>
      <c r="BV4256" s="213"/>
      <c r="BW4256" s="291"/>
    </row>
    <row r="4257" spans="1:75" x14ac:dyDescent="0.2">
      <c r="A4257" s="210"/>
      <c r="B4257" s="211"/>
      <c r="C4257" s="848" t="str">
        <f ca="1">IF(ISERR(AVERAGE(INDIRECT("B"&amp;(ROW()-INT($B$1/2))):INDIRECT("B"&amp;(ROW()+INT($B$1/2))))),"",AVERAGE(INDIRECT("B"&amp;(ROW()-INT($B$1/2))):INDIRECT("B"&amp;(ROW()+INT($B$1/2)))))</f>
        <v/>
      </c>
      <c r="D4257" s="848">
        <f t="shared" si="1346"/>
        <v>0</v>
      </c>
      <c r="E4257" s="275"/>
      <c r="F4257" s="15"/>
      <c r="G4257" s="3"/>
      <c r="H4257" s="3"/>
      <c r="I4257" s="3"/>
      <c r="J4257" s="3"/>
      <c r="K4257" s="3"/>
      <c r="L4257" s="554"/>
      <c r="M4257" s="545"/>
      <c r="N4257" s="546"/>
      <c r="O4257" s="5"/>
      <c r="P4257" s="216"/>
      <c r="Q4257" s="217"/>
      <c r="R4257" s="218"/>
      <c r="S4257" s="219">
        <f t="shared" si="1363"/>
        <v>0</v>
      </c>
      <c r="T4257" s="220">
        <f t="shared" si="1364"/>
        <v>0</v>
      </c>
      <c r="U4257" s="214">
        <f t="shared" si="1361"/>
        <v>0</v>
      </c>
      <c r="W4257" s="221"/>
      <c r="X4257" s="222"/>
      <c r="Y4257" s="222"/>
      <c r="Z4257" s="223"/>
      <c r="AA4257" s="222"/>
      <c r="AB4257" s="224"/>
      <c r="AC4257" s="225"/>
      <c r="AD4257" s="2">
        <f t="shared" si="1348"/>
        <v>0</v>
      </c>
      <c r="AE4257" s="2">
        <f t="shared" si="1349"/>
        <v>0</v>
      </c>
      <c r="AF4257" s="226"/>
      <c r="AG4257" s="219">
        <f t="shared" si="1353"/>
        <v>0</v>
      </c>
      <c r="AH4257" s="234">
        <f t="shared" si="1354"/>
        <v>0</v>
      </c>
      <c r="AI4257" s="214">
        <f t="shared" si="1362"/>
        <v>0</v>
      </c>
      <c r="AK4257" s="229">
        <f t="shared" si="1355"/>
        <v>0</v>
      </c>
      <c r="AL4257" s="226"/>
      <c r="AM4257" s="15"/>
      <c r="AN4257" s="232" t="e">
        <f t="shared" si="1356"/>
        <v>#DIV/0!</v>
      </c>
      <c r="AO4257" s="214">
        <f t="shared" si="1350"/>
        <v>0</v>
      </c>
      <c r="AQ4257" s="210"/>
      <c r="AR4257" s="231"/>
      <c r="AS4257" s="15"/>
      <c r="AT4257" s="232">
        <f t="shared" si="1357"/>
        <v>0</v>
      </c>
      <c r="AU4257" s="235">
        <f t="shared" si="1358"/>
        <v>0</v>
      </c>
      <c r="AY4257" s="210"/>
      <c r="AZ4257" s="231"/>
      <c r="BA4257" s="15"/>
      <c r="BB4257" s="232">
        <f t="shared" si="1347"/>
        <v>0</v>
      </c>
      <c r="BC4257" s="235">
        <f t="shared" si="1359"/>
        <v>0</v>
      </c>
      <c r="BG4257" s="210"/>
      <c r="BH4257" s="231"/>
      <c r="BI4257" s="15"/>
      <c r="BJ4257" s="232">
        <f t="shared" si="1351"/>
        <v>0</v>
      </c>
      <c r="BK4257" s="235">
        <f t="shared" si="1360"/>
        <v>0</v>
      </c>
      <c r="BM4257" s="109">
        <f t="shared" si="1352"/>
        <v>-6.5791218540646961</v>
      </c>
      <c r="BN4257" s="213"/>
      <c r="BR4257" s="228"/>
      <c r="BS4257" s="311"/>
      <c r="BT4257" s="3"/>
      <c r="BU4257" s="213"/>
      <c r="BV4257" s="213"/>
      <c r="BW4257" s="291"/>
    </row>
    <row r="4258" spans="1:75" x14ac:dyDescent="0.2">
      <c r="A4258" s="210"/>
      <c r="B4258" s="211"/>
      <c r="C4258" s="848" t="str">
        <f ca="1">IF(ISERR(AVERAGE(INDIRECT("B"&amp;(ROW()-INT($B$1/2))):INDIRECT("B"&amp;(ROW()+INT($B$1/2))))),"",AVERAGE(INDIRECT("B"&amp;(ROW()-INT($B$1/2))):INDIRECT("B"&amp;(ROW()+INT($B$1/2)))))</f>
        <v/>
      </c>
      <c r="D4258" s="848">
        <f t="shared" si="1346"/>
        <v>0</v>
      </c>
      <c r="E4258" s="275"/>
      <c r="F4258" s="15"/>
      <c r="G4258" s="3"/>
      <c r="H4258" s="3"/>
      <c r="I4258" s="3"/>
      <c r="J4258" s="3"/>
      <c r="K4258" s="3"/>
      <c r="L4258" s="554"/>
      <c r="M4258" s="545"/>
      <c r="N4258" s="546"/>
      <c r="O4258" s="5"/>
      <c r="P4258" s="216"/>
      <c r="Q4258" s="217"/>
      <c r="R4258" s="218"/>
      <c r="S4258" s="219">
        <f t="shared" si="1363"/>
        <v>0</v>
      </c>
      <c r="T4258" s="220">
        <f t="shared" si="1364"/>
        <v>0</v>
      </c>
      <c r="U4258" s="214">
        <f t="shared" si="1361"/>
        <v>0</v>
      </c>
      <c r="W4258" s="221"/>
      <c r="X4258" s="222"/>
      <c r="Y4258" s="222"/>
      <c r="Z4258" s="223"/>
      <c r="AA4258" s="222"/>
      <c r="AB4258" s="224"/>
      <c r="AC4258" s="225"/>
      <c r="AD4258" s="2">
        <f t="shared" si="1348"/>
        <v>0</v>
      </c>
      <c r="AE4258" s="2">
        <f t="shared" si="1349"/>
        <v>0</v>
      </c>
      <c r="AF4258" s="226"/>
      <c r="AG4258" s="219">
        <f t="shared" si="1353"/>
        <v>0</v>
      </c>
      <c r="AH4258" s="234">
        <f t="shared" si="1354"/>
        <v>0</v>
      </c>
      <c r="AI4258" s="214">
        <f t="shared" si="1362"/>
        <v>0</v>
      </c>
      <c r="AK4258" s="229">
        <f t="shared" si="1355"/>
        <v>0</v>
      </c>
      <c r="AL4258" s="226"/>
      <c r="AM4258" s="15"/>
      <c r="AN4258" s="232" t="e">
        <f t="shared" si="1356"/>
        <v>#DIV/0!</v>
      </c>
      <c r="AO4258" s="214">
        <f t="shared" si="1350"/>
        <v>0</v>
      </c>
      <c r="AQ4258" s="210"/>
      <c r="AR4258" s="231"/>
      <c r="AS4258" s="15"/>
      <c r="AT4258" s="232">
        <f t="shared" si="1357"/>
        <v>0</v>
      </c>
      <c r="AU4258" s="235">
        <f t="shared" si="1358"/>
        <v>0</v>
      </c>
      <c r="AY4258" s="210"/>
      <c r="AZ4258" s="231"/>
      <c r="BA4258" s="15"/>
      <c r="BB4258" s="232">
        <f t="shared" si="1347"/>
        <v>0</v>
      </c>
      <c r="BC4258" s="235">
        <f t="shared" si="1359"/>
        <v>0</v>
      </c>
      <c r="BG4258" s="210"/>
      <c r="BH4258" s="231"/>
      <c r="BI4258" s="15"/>
      <c r="BJ4258" s="232">
        <f t="shared" si="1351"/>
        <v>0</v>
      </c>
      <c r="BK4258" s="235">
        <f t="shared" si="1360"/>
        <v>0</v>
      </c>
      <c r="BM4258" s="109">
        <f t="shared" si="1352"/>
        <v>-6.5809541915624328</v>
      </c>
      <c r="BN4258" s="213"/>
      <c r="BR4258" s="228"/>
      <c r="BS4258" s="311"/>
      <c r="BT4258" s="3"/>
      <c r="BU4258" s="213"/>
      <c r="BV4258" s="213"/>
      <c r="BW4258" s="291"/>
    </row>
    <row r="4259" spans="1:75" x14ac:dyDescent="0.2">
      <c r="A4259" s="210"/>
      <c r="B4259" s="211"/>
      <c r="C4259" s="848" t="str">
        <f ca="1">IF(ISERR(AVERAGE(INDIRECT("B"&amp;(ROW()-INT($B$1/2))):INDIRECT("B"&amp;(ROW()+INT($B$1/2))))),"",AVERAGE(INDIRECT("B"&amp;(ROW()-INT($B$1/2))):INDIRECT("B"&amp;(ROW()+INT($B$1/2)))))</f>
        <v/>
      </c>
      <c r="D4259" s="848">
        <f t="shared" si="1346"/>
        <v>0</v>
      </c>
      <c r="E4259" s="275"/>
      <c r="F4259" s="15"/>
      <c r="G4259" s="3"/>
      <c r="H4259" s="3"/>
      <c r="I4259" s="3"/>
      <c r="J4259" s="3"/>
      <c r="K4259" s="3"/>
      <c r="L4259" s="554"/>
      <c r="M4259" s="545"/>
      <c r="N4259" s="546"/>
      <c r="O4259" s="5"/>
      <c r="P4259" s="216"/>
      <c r="Q4259" s="217"/>
      <c r="R4259" s="218"/>
      <c r="S4259" s="219">
        <f t="shared" si="1363"/>
        <v>0</v>
      </c>
      <c r="T4259" s="220">
        <f t="shared" si="1364"/>
        <v>0</v>
      </c>
      <c r="U4259" s="214">
        <f t="shared" si="1361"/>
        <v>0</v>
      </c>
      <c r="W4259" s="221"/>
      <c r="X4259" s="222"/>
      <c r="Y4259" s="222"/>
      <c r="Z4259" s="223"/>
      <c r="AA4259" s="222"/>
      <c r="AB4259" s="224"/>
      <c r="AC4259" s="225"/>
      <c r="AD4259" s="2">
        <f t="shared" si="1348"/>
        <v>0</v>
      </c>
      <c r="AE4259" s="2">
        <f t="shared" si="1349"/>
        <v>0</v>
      </c>
      <c r="AF4259" s="226"/>
      <c r="AG4259" s="219">
        <f t="shared" si="1353"/>
        <v>0</v>
      </c>
      <c r="AH4259" s="234">
        <f t="shared" si="1354"/>
        <v>0</v>
      </c>
      <c r="AI4259" s="214">
        <f t="shared" si="1362"/>
        <v>0</v>
      </c>
      <c r="AK4259" s="229">
        <f t="shared" si="1355"/>
        <v>0</v>
      </c>
      <c r="AL4259" s="226"/>
      <c r="AM4259" s="15"/>
      <c r="AN4259" s="232" t="e">
        <f t="shared" si="1356"/>
        <v>#DIV/0!</v>
      </c>
      <c r="AO4259" s="214">
        <f t="shared" si="1350"/>
        <v>0</v>
      </c>
      <c r="AQ4259" s="210"/>
      <c r="AR4259" s="231"/>
      <c r="AS4259" s="15"/>
      <c r="AT4259" s="232">
        <f t="shared" si="1357"/>
        <v>0</v>
      </c>
      <c r="AU4259" s="235">
        <f t="shared" si="1358"/>
        <v>0</v>
      </c>
      <c r="AY4259" s="210"/>
      <c r="AZ4259" s="231"/>
      <c r="BA4259" s="15"/>
      <c r="BB4259" s="232">
        <f t="shared" si="1347"/>
        <v>0</v>
      </c>
      <c r="BC4259" s="235">
        <f t="shared" si="1359"/>
        <v>0</v>
      </c>
      <c r="BG4259" s="210"/>
      <c r="BH4259" s="231"/>
      <c r="BI4259" s="15"/>
      <c r="BJ4259" s="232">
        <f t="shared" si="1351"/>
        <v>0</v>
      </c>
      <c r="BK4259" s="235">
        <f t="shared" si="1360"/>
        <v>0</v>
      </c>
      <c r="BM4259" s="109">
        <f t="shared" si="1352"/>
        <v>-6.5827865290601695</v>
      </c>
      <c r="BN4259" s="213"/>
      <c r="BR4259" s="228"/>
      <c r="BS4259" s="311"/>
      <c r="BT4259" s="3"/>
      <c r="BU4259" s="213"/>
      <c r="BV4259" s="213"/>
      <c r="BW4259" s="291"/>
    </row>
    <row r="4260" spans="1:75" x14ac:dyDescent="0.2">
      <c r="A4260" s="210"/>
      <c r="B4260" s="211"/>
      <c r="C4260" s="848" t="str">
        <f ca="1">IF(ISERR(AVERAGE(INDIRECT("B"&amp;(ROW()-INT($B$1/2))):INDIRECT("B"&amp;(ROW()+INT($B$1/2))))),"",AVERAGE(INDIRECT("B"&amp;(ROW()-INT($B$1/2))):INDIRECT("B"&amp;(ROW()+INT($B$1/2)))))</f>
        <v/>
      </c>
      <c r="D4260" s="848">
        <f t="shared" si="1346"/>
        <v>0</v>
      </c>
      <c r="E4260" s="275"/>
      <c r="F4260" s="15"/>
      <c r="G4260" s="3"/>
      <c r="H4260" s="3"/>
      <c r="I4260" s="3"/>
      <c r="J4260" s="3"/>
      <c r="K4260" s="3"/>
      <c r="L4260" s="554"/>
      <c r="M4260" s="545"/>
      <c r="N4260" s="546"/>
      <c r="O4260" s="5"/>
      <c r="P4260" s="216"/>
      <c r="Q4260" s="217"/>
      <c r="R4260" s="218"/>
      <c r="S4260" s="219">
        <f t="shared" si="1363"/>
        <v>0</v>
      </c>
      <c r="T4260" s="220">
        <f t="shared" si="1364"/>
        <v>0</v>
      </c>
      <c r="U4260" s="214">
        <f t="shared" si="1361"/>
        <v>0</v>
      </c>
      <c r="W4260" s="221"/>
      <c r="X4260" s="222"/>
      <c r="Y4260" s="222"/>
      <c r="Z4260" s="223"/>
      <c r="AA4260" s="222"/>
      <c r="AB4260" s="224"/>
      <c r="AC4260" s="225"/>
      <c r="AD4260" s="2">
        <f t="shared" si="1348"/>
        <v>0</v>
      </c>
      <c r="AE4260" s="2">
        <f t="shared" si="1349"/>
        <v>0</v>
      </c>
      <c r="AF4260" s="226"/>
      <c r="AG4260" s="219">
        <f t="shared" si="1353"/>
        <v>0</v>
      </c>
      <c r="AH4260" s="234">
        <f t="shared" si="1354"/>
        <v>0</v>
      </c>
      <c r="AI4260" s="214">
        <f t="shared" si="1362"/>
        <v>0</v>
      </c>
      <c r="AK4260" s="229">
        <f t="shared" si="1355"/>
        <v>0</v>
      </c>
      <c r="AL4260" s="226"/>
      <c r="AM4260" s="15"/>
      <c r="AN4260" s="232" t="e">
        <f t="shared" si="1356"/>
        <v>#DIV/0!</v>
      </c>
      <c r="AO4260" s="214">
        <f t="shared" si="1350"/>
        <v>0</v>
      </c>
      <c r="AQ4260" s="210"/>
      <c r="AR4260" s="231"/>
      <c r="AS4260" s="15"/>
      <c r="AT4260" s="232">
        <f t="shared" si="1357"/>
        <v>0</v>
      </c>
      <c r="AU4260" s="235">
        <f t="shared" si="1358"/>
        <v>0</v>
      </c>
      <c r="AY4260" s="210"/>
      <c r="AZ4260" s="231"/>
      <c r="BA4260" s="15"/>
      <c r="BB4260" s="232">
        <f t="shared" si="1347"/>
        <v>0</v>
      </c>
      <c r="BC4260" s="235">
        <f t="shared" si="1359"/>
        <v>0</v>
      </c>
      <c r="BG4260" s="210"/>
      <c r="BH4260" s="231"/>
      <c r="BI4260" s="15"/>
      <c r="BJ4260" s="232">
        <f t="shared" si="1351"/>
        <v>0</v>
      </c>
      <c r="BK4260" s="235">
        <f t="shared" si="1360"/>
        <v>0</v>
      </c>
      <c r="BM4260" s="109">
        <f t="shared" si="1352"/>
        <v>-6.5846188665579062</v>
      </c>
      <c r="BN4260" s="213"/>
      <c r="BR4260" s="228"/>
      <c r="BS4260" s="311"/>
      <c r="BT4260" s="3"/>
      <c r="BU4260" s="213"/>
      <c r="BV4260" s="213"/>
      <c r="BW4260" s="291"/>
    </row>
    <row r="4261" spans="1:75" x14ac:dyDescent="0.2">
      <c r="A4261" s="210"/>
      <c r="B4261" s="211"/>
      <c r="C4261" s="848" t="str">
        <f ca="1">IF(ISERR(AVERAGE(INDIRECT("B"&amp;(ROW()-INT($B$1/2))):INDIRECT("B"&amp;(ROW()+INT($B$1/2))))),"",AVERAGE(INDIRECT("B"&amp;(ROW()-INT($B$1/2))):INDIRECT("B"&amp;(ROW()+INT($B$1/2)))))</f>
        <v/>
      </c>
      <c r="D4261" s="848">
        <f t="shared" si="1346"/>
        <v>0</v>
      </c>
      <c r="E4261" s="275"/>
      <c r="F4261" s="15"/>
      <c r="G4261" s="3"/>
      <c r="H4261" s="3"/>
      <c r="I4261" s="3"/>
      <c r="J4261" s="3"/>
      <c r="K4261" s="3"/>
      <c r="L4261" s="554"/>
      <c r="M4261" s="545"/>
      <c r="N4261" s="546"/>
      <c r="O4261" s="5"/>
      <c r="P4261" s="216"/>
      <c r="Q4261" s="217"/>
      <c r="R4261" s="218"/>
      <c r="S4261" s="219">
        <f t="shared" si="1363"/>
        <v>0</v>
      </c>
      <c r="T4261" s="220">
        <f t="shared" si="1364"/>
        <v>0</v>
      </c>
      <c r="U4261" s="214">
        <f t="shared" si="1361"/>
        <v>0</v>
      </c>
      <c r="W4261" s="221"/>
      <c r="X4261" s="222"/>
      <c r="Y4261" s="222"/>
      <c r="Z4261" s="223"/>
      <c r="AA4261" s="222"/>
      <c r="AB4261" s="224"/>
      <c r="AC4261" s="225"/>
      <c r="AD4261" s="2">
        <f t="shared" si="1348"/>
        <v>0</v>
      </c>
      <c r="AE4261" s="2">
        <f t="shared" si="1349"/>
        <v>0</v>
      </c>
      <c r="AF4261" s="226"/>
      <c r="AG4261" s="219">
        <f t="shared" si="1353"/>
        <v>0</v>
      </c>
      <c r="AH4261" s="234">
        <f t="shared" si="1354"/>
        <v>0</v>
      </c>
      <c r="AI4261" s="214">
        <f t="shared" si="1362"/>
        <v>0</v>
      </c>
      <c r="AK4261" s="229">
        <f t="shared" si="1355"/>
        <v>0</v>
      </c>
      <c r="AL4261" s="226"/>
      <c r="AM4261" s="15"/>
      <c r="AN4261" s="232" t="e">
        <f t="shared" si="1356"/>
        <v>#DIV/0!</v>
      </c>
      <c r="AO4261" s="214">
        <f t="shared" si="1350"/>
        <v>0</v>
      </c>
      <c r="AQ4261" s="210"/>
      <c r="AR4261" s="231"/>
      <c r="AS4261" s="15"/>
      <c r="AT4261" s="232">
        <f t="shared" si="1357"/>
        <v>0</v>
      </c>
      <c r="AU4261" s="235">
        <f t="shared" si="1358"/>
        <v>0</v>
      </c>
      <c r="AY4261" s="210"/>
      <c r="AZ4261" s="231"/>
      <c r="BA4261" s="15"/>
      <c r="BB4261" s="232">
        <f t="shared" si="1347"/>
        <v>0</v>
      </c>
      <c r="BC4261" s="235">
        <f t="shared" si="1359"/>
        <v>0</v>
      </c>
      <c r="BG4261" s="210"/>
      <c r="BH4261" s="231"/>
      <c r="BI4261" s="15"/>
      <c r="BJ4261" s="232">
        <f t="shared" si="1351"/>
        <v>0</v>
      </c>
      <c r="BK4261" s="235">
        <f t="shared" si="1360"/>
        <v>0</v>
      </c>
      <c r="BM4261" s="109">
        <f t="shared" si="1352"/>
        <v>-6.5864512040556429</v>
      </c>
      <c r="BN4261" s="213"/>
      <c r="BR4261" s="228"/>
      <c r="BS4261" s="311"/>
      <c r="BT4261" s="3"/>
      <c r="BU4261" s="213"/>
      <c r="BV4261" s="213"/>
      <c r="BW4261" s="291"/>
    </row>
    <row r="4262" spans="1:75" x14ac:dyDescent="0.2">
      <c r="A4262" s="210"/>
      <c r="B4262" s="211"/>
      <c r="C4262" s="848" t="str">
        <f ca="1">IF(ISERR(AVERAGE(INDIRECT("B"&amp;(ROW()-INT($B$1/2))):INDIRECT("B"&amp;(ROW()+INT($B$1/2))))),"",AVERAGE(INDIRECT("B"&amp;(ROW()-INT($B$1/2))):INDIRECT("B"&amp;(ROW()+INT($B$1/2)))))</f>
        <v/>
      </c>
      <c r="D4262" s="848">
        <f t="shared" si="1346"/>
        <v>0</v>
      </c>
      <c r="E4262" s="275"/>
      <c r="F4262" s="15"/>
      <c r="G4262" s="3"/>
      <c r="H4262" s="3"/>
      <c r="I4262" s="3"/>
      <c r="J4262" s="3"/>
      <c r="K4262" s="3"/>
      <c r="L4262" s="554"/>
      <c r="M4262" s="545"/>
      <c r="N4262" s="546"/>
      <c r="O4262" s="5"/>
      <c r="P4262" s="216"/>
      <c r="Q4262" s="217"/>
      <c r="R4262" s="218"/>
      <c r="S4262" s="219">
        <f t="shared" si="1363"/>
        <v>0</v>
      </c>
      <c r="T4262" s="220">
        <f t="shared" si="1364"/>
        <v>0</v>
      </c>
      <c r="U4262" s="214">
        <f t="shared" si="1361"/>
        <v>0</v>
      </c>
      <c r="W4262" s="221"/>
      <c r="X4262" s="222"/>
      <c r="Y4262" s="222"/>
      <c r="Z4262" s="223"/>
      <c r="AA4262" s="222"/>
      <c r="AB4262" s="224"/>
      <c r="AC4262" s="225"/>
      <c r="AD4262" s="2">
        <f t="shared" si="1348"/>
        <v>0</v>
      </c>
      <c r="AE4262" s="2">
        <f t="shared" si="1349"/>
        <v>0</v>
      </c>
      <c r="AF4262" s="226"/>
      <c r="AG4262" s="219">
        <f t="shared" si="1353"/>
        <v>0</v>
      </c>
      <c r="AH4262" s="234">
        <f t="shared" si="1354"/>
        <v>0</v>
      </c>
      <c r="AI4262" s="214">
        <f t="shared" si="1362"/>
        <v>0</v>
      </c>
      <c r="AK4262" s="229">
        <f t="shared" si="1355"/>
        <v>0</v>
      </c>
      <c r="AL4262" s="226"/>
      <c r="AM4262" s="15"/>
      <c r="AN4262" s="232" t="e">
        <f t="shared" si="1356"/>
        <v>#DIV/0!</v>
      </c>
      <c r="AO4262" s="214">
        <f t="shared" si="1350"/>
        <v>0</v>
      </c>
      <c r="AQ4262" s="210"/>
      <c r="AR4262" s="231"/>
      <c r="AS4262" s="15"/>
      <c r="AT4262" s="232">
        <f t="shared" si="1357"/>
        <v>0</v>
      </c>
      <c r="AU4262" s="235">
        <f t="shared" si="1358"/>
        <v>0</v>
      </c>
      <c r="AY4262" s="210"/>
      <c r="AZ4262" s="231"/>
      <c r="BA4262" s="15"/>
      <c r="BB4262" s="232">
        <f t="shared" si="1347"/>
        <v>0</v>
      </c>
      <c r="BC4262" s="235">
        <f t="shared" si="1359"/>
        <v>0</v>
      </c>
      <c r="BG4262" s="210"/>
      <c r="BH4262" s="231"/>
      <c r="BI4262" s="15"/>
      <c r="BJ4262" s="232">
        <f t="shared" si="1351"/>
        <v>0</v>
      </c>
      <c r="BK4262" s="235">
        <f t="shared" si="1360"/>
        <v>0</v>
      </c>
      <c r="BM4262" s="109">
        <f t="shared" si="1352"/>
        <v>-6.5882835415533796</v>
      </c>
      <c r="BN4262" s="213"/>
      <c r="BR4262" s="228"/>
      <c r="BS4262" s="311"/>
      <c r="BT4262" s="3"/>
      <c r="BU4262" s="213"/>
      <c r="BV4262" s="213"/>
      <c r="BW4262" s="291"/>
    </row>
    <row r="4263" spans="1:75" x14ac:dyDescent="0.2">
      <c r="A4263" s="210"/>
      <c r="B4263" s="211"/>
      <c r="C4263" s="848" t="str">
        <f ca="1">IF(ISERR(AVERAGE(INDIRECT("B"&amp;(ROW()-INT($B$1/2))):INDIRECT("B"&amp;(ROW()+INT($B$1/2))))),"",AVERAGE(INDIRECT("B"&amp;(ROW()-INT($B$1/2))):INDIRECT("B"&amp;(ROW()+INT($B$1/2)))))</f>
        <v/>
      </c>
      <c r="D4263" s="848">
        <f t="shared" si="1346"/>
        <v>0</v>
      </c>
      <c r="E4263" s="275"/>
      <c r="F4263" s="15"/>
      <c r="G4263" s="3"/>
      <c r="H4263" s="3"/>
      <c r="I4263" s="3"/>
      <c r="J4263" s="3"/>
      <c r="K4263" s="3"/>
      <c r="L4263" s="554"/>
      <c r="M4263" s="545"/>
      <c r="N4263" s="546"/>
      <c r="O4263" s="5"/>
      <c r="P4263" s="216"/>
      <c r="Q4263" s="217"/>
      <c r="R4263" s="218"/>
      <c r="S4263" s="219">
        <f t="shared" si="1363"/>
        <v>0</v>
      </c>
      <c r="T4263" s="220">
        <f t="shared" si="1364"/>
        <v>0</v>
      </c>
      <c r="U4263" s="214">
        <f t="shared" si="1361"/>
        <v>0</v>
      </c>
      <c r="W4263" s="221"/>
      <c r="X4263" s="222"/>
      <c r="Y4263" s="222"/>
      <c r="Z4263" s="223"/>
      <c r="AA4263" s="222"/>
      <c r="AB4263" s="224"/>
      <c r="AC4263" s="225"/>
      <c r="AD4263" s="2">
        <f t="shared" si="1348"/>
        <v>0</v>
      </c>
      <c r="AE4263" s="2">
        <f t="shared" si="1349"/>
        <v>0</v>
      </c>
      <c r="AF4263" s="226"/>
      <c r="AG4263" s="219">
        <f t="shared" si="1353"/>
        <v>0</v>
      </c>
      <c r="AH4263" s="234">
        <f t="shared" si="1354"/>
        <v>0</v>
      </c>
      <c r="AI4263" s="214">
        <f t="shared" si="1362"/>
        <v>0</v>
      </c>
      <c r="AK4263" s="229">
        <f t="shared" si="1355"/>
        <v>0</v>
      </c>
      <c r="AL4263" s="226"/>
      <c r="AM4263" s="15"/>
      <c r="AN4263" s="232" t="e">
        <f t="shared" si="1356"/>
        <v>#DIV/0!</v>
      </c>
      <c r="AO4263" s="214">
        <f t="shared" si="1350"/>
        <v>0</v>
      </c>
      <c r="AQ4263" s="210"/>
      <c r="AR4263" s="231"/>
      <c r="AS4263" s="15"/>
      <c r="AT4263" s="232">
        <f t="shared" si="1357"/>
        <v>0</v>
      </c>
      <c r="AU4263" s="235">
        <f t="shared" si="1358"/>
        <v>0</v>
      </c>
      <c r="AY4263" s="210"/>
      <c r="AZ4263" s="231"/>
      <c r="BA4263" s="15"/>
      <c r="BB4263" s="232">
        <f t="shared" si="1347"/>
        <v>0</v>
      </c>
      <c r="BC4263" s="235">
        <f t="shared" si="1359"/>
        <v>0</v>
      </c>
      <c r="BG4263" s="210"/>
      <c r="BH4263" s="231"/>
      <c r="BI4263" s="15"/>
      <c r="BJ4263" s="232">
        <f t="shared" si="1351"/>
        <v>0</v>
      </c>
      <c r="BK4263" s="235">
        <f t="shared" si="1360"/>
        <v>0</v>
      </c>
      <c r="BM4263" s="109">
        <f t="shared" si="1352"/>
        <v>-6.5901158790511163</v>
      </c>
      <c r="BN4263" s="213"/>
      <c r="BR4263" s="228"/>
      <c r="BS4263" s="311"/>
      <c r="BT4263" s="3"/>
      <c r="BU4263" s="213"/>
      <c r="BV4263" s="213"/>
      <c r="BW4263" s="291"/>
    </row>
    <row r="4264" spans="1:75" x14ac:dyDescent="0.2">
      <c r="A4264" s="210"/>
      <c r="B4264" s="211"/>
      <c r="C4264" s="848" t="str">
        <f ca="1">IF(ISERR(AVERAGE(INDIRECT("B"&amp;(ROW()-INT($B$1/2))):INDIRECT("B"&amp;(ROW()+INT($B$1/2))))),"",AVERAGE(INDIRECT("B"&amp;(ROW()-INT($B$1/2))):INDIRECT("B"&amp;(ROW()+INT($B$1/2)))))</f>
        <v/>
      </c>
      <c r="D4264" s="848">
        <f t="shared" si="1346"/>
        <v>0</v>
      </c>
      <c r="E4264" s="275"/>
      <c r="F4264" s="15"/>
      <c r="G4264" s="3"/>
      <c r="H4264" s="3"/>
      <c r="I4264" s="3"/>
      <c r="J4264" s="3"/>
      <c r="K4264" s="3"/>
      <c r="L4264" s="554"/>
      <c r="M4264" s="545"/>
      <c r="N4264" s="546"/>
      <c r="O4264" s="5"/>
      <c r="P4264" s="216"/>
      <c r="Q4264" s="217"/>
      <c r="R4264" s="218"/>
      <c r="S4264" s="219">
        <f t="shared" si="1363"/>
        <v>0</v>
      </c>
      <c r="T4264" s="220">
        <f t="shared" si="1364"/>
        <v>0</v>
      </c>
      <c r="U4264" s="214">
        <f t="shared" si="1361"/>
        <v>0</v>
      </c>
      <c r="W4264" s="221"/>
      <c r="X4264" s="222"/>
      <c r="Y4264" s="222"/>
      <c r="Z4264" s="223"/>
      <c r="AA4264" s="222"/>
      <c r="AB4264" s="224"/>
      <c r="AC4264" s="225"/>
      <c r="AD4264" s="2">
        <f t="shared" si="1348"/>
        <v>0</v>
      </c>
      <c r="AE4264" s="2">
        <f t="shared" si="1349"/>
        <v>0</v>
      </c>
      <c r="AF4264" s="226"/>
      <c r="AG4264" s="219">
        <f t="shared" si="1353"/>
        <v>0</v>
      </c>
      <c r="AH4264" s="234">
        <f t="shared" si="1354"/>
        <v>0</v>
      </c>
      <c r="AI4264" s="214">
        <f t="shared" si="1362"/>
        <v>0</v>
      </c>
      <c r="AK4264" s="229">
        <f t="shared" si="1355"/>
        <v>0</v>
      </c>
      <c r="AL4264" s="226"/>
      <c r="AM4264" s="15"/>
      <c r="AN4264" s="232" t="e">
        <f t="shared" si="1356"/>
        <v>#DIV/0!</v>
      </c>
      <c r="AO4264" s="214">
        <f t="shared" si="1350"/>
        <v>0</v>
      </c>
      <c r="AQ4264" s="210"/>
      <c r="AR4264" s="231"/>
      <c r="AS4264" s="15"/>
      <c r="AT4264" s="232">
        <f t="shared" si="1357"/>
        <v>0</v>
      </c>
      <c r="AU4264" s="235">
        <f t="shared" si="1358"/>
        <v>0</v>
      </c>
      <c r="AY4264" s="210"/>
      <c r="AZ4264" s="231"/>
      <c r="BA4264" s="15"/>
      <c r="BB4264" s="232">
        <f t="shared" si="1347"/>
        <v>0</v>
      </c>
      <c r="BC4264" s="235">
        <f t="shared" si="1359"/>
        <v>0</v>
      </c>
      <c r="BG4264" s="210"/>
      <c r="BH4264" s="231"/>
      <c r="BI4264" s="15"/>
      <c r="BJ4264" s="232">
        <f t="shared" si="1351"/>
        <v>0</v>
      </c>
      <c r="BK4264" s="235">
        <f t="shared" si="1360"/>
        <v>0</v>
      </c>
      <c r="BM4264" s="109">
        <f t="shared" si="1352"/>
        <v>-6.591948216548853</v>
      </c>
      <c r="BN4264" s="213"/>
      <c r="BR4264" s="228"/>
      <c r="BS4264" s="311"/>
      <c r="BT4264" s="3"/>
      <c r="BU4264" s="213"/>
      <c r="BV4264" s="213"/>
      <c r="BW4264" s="291"/>
    </row>
    <row r="4265" spans="1:75" x14ac:dyDescent="0.2">
      <c r="A4265" s="210"/>
      <c r="B4265" s="211"/>
      <c r="C4265" s="848" t="str">
        <f ca="1">IF(ISERR(AVERAGE(INDIRECT("B"&amp;(ROW()-INT($B$1/2))):INDIRECT("B"&amp;(ROW()+INT($B$1/2))))),"",AVERAGE(INDIRECT("B"&amp;(ROW()-INT($B$1/2))):INDIRECT("B"&amp;(ROW()+INT($B$1/2)))))</f>
        <v/>
      </c>
      <c r="D4265" s="848">
        <f t="shared" si="1346"/>
        <v>0</v>
      </c>
      <c r="E4265" s="275"/>
      <c r="F4265" s="15"/>
      <c r="G4265" s="3"/>
      <c r="H4265" s="3"/>
      <c r="I4265" s="3"/>
      <c r="J4265" s="3"/>
      <c r="K4265" s="3"/>
      <c r="L4265" s="554"/>
      <c r="M4265" s="545"/>
      <c r="N4265" s="546"/>
      <c r="O4265" s="5"/>
      <c r="P4265" s="216"/>
      <c r="Q4265" s="217"/>
      <c r="R4265" s="218"/>
      <c r="S4265" s="219">
        <f t="shared" si="1363"/>
        <v>0</v>
      </c>
      <c r="T4265" s="220">
        <f t="shared" si="1364"/>
        <v>0</v>
      </c>
      <c r="U4265" s="214">
        <f t="shared" si="1361"/>
        <v>0</v>
      </c>
      <c r="W4265" s="221"/>
      <c r="X4265" s="222"/>
      <c r="Y4265" s="222"/>
      <c r="Z4265" s="223"/>
      <c r="AA4265" s="222"/>
      <c r="AB4265" s="224"/>
      <c r="AC4265" s="225"/>
      <c r="AD4265" s="2">
        <f t="shared" si="1348"/>
        <v>0</v>
      </c>
      <c r="AE4265" s="2">
        <f t="shared" si="1349"/>
        <v>0</v>
      </c>
      <c r="AF4265" s="226"/>
      <c r="AG4265" s="219">
        <f t="shared" si="1353"/>
        <v>0</v>
      </c>
      <c r="AH4265" s="234">
        <f t="shared" si="1354"/>
        <v>0</v>
      </c>
      <c r="AI4265" s="214">
        <f t="shared" si="1362"/>
        <v>0</v>
      </c>
      <c r="AK4265" s="229">
        <f t="shared" si="1355"/>
        <v>0</v>
      </c>
      <c r="AL4265" s="226"/>
      <c r="AM4265" s="15"/>
      <c r="AN4265" s="232" t="e">
        <f t="shared" si="1356"/>
        <v>#DIV/0!</v>
      </c>
      <c r="AO4265" s="214">
        <f t="shared" si="1350"/>
        <v>0</v>
      </c>
      <c r="AQ4265" s="210"/>
      <c r="AR4265" s="231"/>
      <c r="AS4265" s="15"/>
      <c r="AT4265" s="232">
        <f t="shared" si="1357"/>
        <v>0</v>
      </c>
      <c r="AU4265" s="235">
        <f t="shared" si="1358"/>
        <v>0</v>
      </c>
      <c r="AY4265" s="210"/>
      <c r="AZ4265" s="231"/>
      <c r="BA4265" s="15"/>
      <c r="BB4265" s="232">
        <f t="shared" si="1347"/>
        <v>0</v>
      </c>
      <c r="BC4265" s="235">
        <f t="shared" si="1359"/>
        <v>0</v>
      </c>
      <c r="BG4265" s="210"/>
      <c r="BH4265" s="231"/>
      <c r="BI4265" s="15"/>
      <c r="BJ4265" s="232">
        <f t="shared" si="1351"/>
        <v>0</v>
      </c>
      <c r="BK4265" s="235">
        <f t="shared" si="1360"/>
        <v>0</v>
      </c>
      <c r="BM4265" s="109">
        <f t="shared" si="1352"/>
        <v>-6.5937805540465897</v>
      </c>
      <c r="BN4265" s="213"/>
      <c r="BR4265" s="228"/>
      <c r="BS4265" s="311"/>
      <c r="BT4265" s="3"/>
      <c r="BU4265" s="213"/>
      <c r="BV4265" s="213"/>
      <c r="BW4265" s="291"/>
    </row>
    <row r="4266" spans="1:75" x14ac:dyDescent="0.2">
      <c r="A4266" s="210"/>
      <c r="B4266" s="211"/>
      <c r="C4266" s="848" t="str">
        <f ca="1">IF(ISERR(AVERAGE(INDIRECT("B"&amp;(ROW()-INT($B$1/2))):INDIRECT("B"&amp;(ROW()+INT($B$1/2))))),"",AVERAGE(INDIRECT("B"&amp;(ROW()-INT($B$1/2))):INDIRECT("B"&amp;(ROW()+INT($B$1/2)))))</f>
        <v/>
      </c>
      <c r="D4266" s="848">
        <f t="shared" si="1346"/>
        <v>0</v>
      </c>
      <c r="E4266" s="275"/>
      <c r="F4266" s="15"/>
      <c r="G4266" s="3"/>
      <c r="H4266" s="3"/>
      <c r="I4266" s="3"/>
      <c r="J4266" s="3"/>
      <c r="K4266" s="3"/>
      <c r="L4266" s="554"/>
      <c r="M4266" s="545"/>
      <c r="N4266" s="546"/>
      <c r="O4266" s="5"/>
      <c r="P4266" s="216"/>
      <c r="Q4266" s="217"/>
      <c r="R4266" s="218"/>
      <c r="S4266" s="219">
        <f t="shared" si="1363"/>
        <v>0</v>
      </c>
      <c r="T4266" s="220">
        <f t="shared" si="1364"/>
        <v>0</v>
      </c>
      <c r="U4266" s="214">
        <f t="shared" si="1361"/>
        <v>0</v>
      </c>
      <c r="W4266" s="221"/>
      <c r="X4266" s="222"/>
      <c r="Y4266" s="222"/>
      <c r="Z4266" s="223"/>
      <c r="AA4266" s="222"/>
      <c r="AB4266" s="224"/>
      <c r="AC4266" s="225"/>
      <c r="AD4266" s="2">
        <f t="shared" si="1348"/>
        <v>0</v>
      </c>
      <c r="AE4266" s="2">
        <f t="shared" si="1349"/>
        <v>0</v>
      </c>
      <c r="AF4266" s="226"/>
      <c r="AG4266" s="219">
        <f t="shared" si="1353"/>
        <v>0</v>
      </c>
      <c r="AH4266" s="234">
        <f t="shared" si="1354"/>
        <v>0</v>
      </c>
      <c r="AI4266" s="214">
        <f t="shared" si="1362"/>
        <v>0</v>
      </c>
      <c r="AK4266" s="229">
        <f t="shared" si="1355"/>
        <v>0</v>
      </c>
      <c r="AL4266" s="226"/>
      <c r="AM4266" s="15"/>
      <c r="AN4266" s="232" t="e">
        <f t="shared" si="1356"/>
        <v>#DIV/0!</v>
      </c>
      <c r="AO4266" s="214">
        <f t="shared" si="1350"/>
        <v>0</v>
      </c>
      <c r="AQ4266" s="210"/>
      <c r="AR4266" s="231"/>
      <c r="AS4266" s="15"/>
      <c r="AT4266" s="232">
        <f t="shared" si="1357"/>
        <v>0</v>
      </c>
      <c r="AU4266" s="235">
        <f t="shared" si="1358"/>
        <v>0</v>
      </c>
      <c r="AY4266" s="210"/>
      <c r="AZ4266" s="231"/>
      <c r="BA4266" s="15"/>
      <c r="BB4266" s="232">
        <f t="shared" si="1347"/>
        <v>0</v>
      </c>
      <c r="BC4266" s="235">
        <f t="shared" si="1359"/>
        <v>0</v>
      </c>
      <c r="BG4266" s="210"/>
      <c r="BH4266" s="231"/>
      <c r="BI4266" s="15"/>
      <c r="BJ4266" s="232">
        <f t="shared" si="1351"/>
        <v>0</v>
      </c>
      <c r="BK4266" s="235">
        <f t="shared" si="1360"/>
        <v>0</v>
      </c>
      <c r="BM4266" s="109">
        <f t="shared" si="1352"/>
        <v>-6.5956128915443264</v>
      </c>
      <c r="BN4266" s="213"/>
      <c r="BR4266" s="228"/>
      <c r="BS4266" s="311"/>
      <c r="BT4266" s="3"/>
      <c r="BU4266" s="213"/>
      <c r="BV4266" s="213"/>
      <c r="BW4266" s="291"/>
    </row>
    <row r="4267" spans="1:75" x14ac:dyDescent="0.2">
      <c r="A4267" s="210"/>
      <c r="B4267" s="211"/>
      <c r="C4267" s="848" t="str">
        <f ca="1">IF(ISERR(AVERAGE(INDIRECT("B"&amp;(ROW()-INT($B$1/2))):INDIRECT("B"&amp;(ROW()+INT($B$1/2))))),"",AVERAGE(INDIRECT("B"&amp;(ROW()-INT($B$1/2))):INDIRECT("B"&amp;(ROW()+INT($B$1/2)))))</f>
        <v/>
      </c>
      <c r="D4267" s="848">
        <f t="shared" si="1346"/>
        <v>0</v>
      </c>
      <c r="E4267" s="275"/>
      <c r="F4267" s="15"/>
      <c r="G4267" s="3"/>
      <c r="H4267" s="3"/>
      <c r="I4267" s="3"/>
      <c r="J4267" s="3"/>
      <c r="K4267" s="3"/>
      <c r="L4267" s="554"/>
      <c r="M4267" s="545"/>
      <c r="N4267" s="546"/>
      <c r="O4267" s="5"/>
      <c r="P4267" s="216"/>
      <c r="Q4267" s="217"/>
      <c r="R4267" s="218"/>
      <c r="S4267" s="219">
        <f t="shared" si="1363"/>
        <v>0</v>
      </c>
      <c r="T4267" s="220">
        <f t="shared" si="1364"/>
        <v>0</v>
      </c>
      <c r="U4267" s="214">
        <f t="shared" si="1361"/>
        <v>0</v>
      </c>
      <c r="W4267" s="221"/>
      <c r="X4267" s="222"/>
      <c r="Y4267" s="222"/>
      <c r="Z4267" s="223"/>
      <c r="AA4267" s="222"/>
      <c r="AB4267" s="224"/>
      <c r="AC4267" s="225"/>
      <c r="AD4267" s="2">
        <f t="shared" si="1348"/>
        <v>0</v>
      </c>
      <c r="AE4267" s="2">
        <f t="shared" si="1349"/>
        <v>0</v>
      </c>
      <c r="AF4267" s="226"/>
      <c r="AG4267" s="219">
        <f t="shared" si="1353"/>
        <v>0</v>
      </c>
      <c r="AH4267" s="234">
        <f t="shared" si="1354"/>
        <v>0</v>
      </c>
      <c r="AI4267" s="214">
        <f t="shared" si="1362"/>
        <v>0</v>
      </c>
      <c r="AK4267" s="229">
        <f t="shared" si="1355"/>
        <v>0</v>
      </c>
      <c r="AL4267" s="226"/>
      <c r="AM4267" s="15"/>
      <c r="AN4267" s="232" t="e">
        <f t="shared" si="1356"/>
        <v>#DIV/0!</v>
      </c>
      <c r="AO4267" s="214">
        <f t="shared" si="1350"/>
        <v>0</v>
      </c>
      <c r="AQ4267" s="210"/>
      <c r="AR4267" s="231"/>
      <c r="AS4267" s="15"/>
      <c r="AT4267" s="232">
        <f t="shared" si="1357"/>
        <v>0</v>
      </c>
      <c r="AU4267" s="235">
        <f t="shared" si="1358"/>
        <v>0</v>
      </c>
      <c r="AY4267" s="210"/>
      <c r="AZ4267" s="231"/>
      <c r="BA4267" s="15"/>
      <c r="BB4267" s="232">
        <f t="shared" si="1347"/>
        <v>0</v>
      </c>
      <c r="BC4267" s="235">
        <f t="shared" si="1359"/>
        <v>0</v>
      </c>
      <c r="BG4267" s="210"/>
      <c r="BH4267" s="231"/>
      <c r="BI4267" s="15"/>
      <c r="BJ4267" s="232">
        <f t="shared" si="1351"/>
        <v>0</v>
      </c>
      <c r="BK4267" s="235">
        <f t="shared" si="1360"/>
        <v>0</v>
      </c>
      <c r="BM4267" s="109">
        <f t="shared" si="1352"/>
        <v>-6.5974452290420631</v>
      </c>
      <c r="BN4267" s="213"/>
      <c r="BR4267" s="228"/>
      <c r="BS4267" s="311"/>
      <c r="BT4267" s="3"/>
      <c r="BU4267" s="213"/>
      <c r="BV4267" s="213"/>
      <c r="BW4267" s="291"/>
    </row>
    <row r="4268" spans="1:75" x14ac:dyDescent="0.2">
      <c r="A4268" s="210"/>
      <c r="B4268" s="211"/>
      <c r="C4268" s="848" t="str">
        <f ca="1">IF(ISERR(AVERAGE(INDIRECT("B"&amp;(ROW()-INT($B$1/2))):INDIRECT("B"&amp;(ROW()+INT($B$1/2))))),"",AVERAGE(INDIRECT("B"&amp;(ROW()-INT($B$1/2))):INDIRECT("B"&amp;(ROW()+INT($B$1/2)))))</f>
        <v/>
      </c>
      <c r="D4268" s="848">
        <f t="shared" si="1346"/>
        <v>0</v>
      </c>
      <c r="E4268" s="275"/>
      <c r="F4268" s="15"/>
      <c r="G4268" s="3"/>
      <c r="H4268" s="3"/>
      <c r="I4268" s="3"/>
      <c r="J4268" s="3"/>
      <c r="K4268" s="3"/>
      <c r="L4268" s="554"/>
      <c r="M4268" s="545"/>
      <c r="N4268" s="546"/>
      <c r="O4268" s="5"/>
      <c r="P4268" s="216"/>
      <c r="Q4268" s="217"/>
      <c r="R4268" s="218"/>
      <c r="S4268" s="219">
        <f t="shared" si="1363"/>
        <v>0</v>
      </c>
      <c r="T4268" s="220">
        <f t="shared" si="1364"/>
        <v>0</v>
      </c>
      <c r="U4268" s="214">
        <f t="shared" si="1361"/>
        <v>0</v>
      </c>
      <c r="W4268" s="221"/>
      <c r="X4268" s="222"/>
      <c r="Y4268" s="222"/>
      <c r="Z4268" s="223"/>
      <c r="AA4268" s="222"/>
      <c r="AB4268" s="224"/>
      <c r="AC4268" s="225"/>
      <c r="AD4268" s="2">
        <f t="shared" si="1348"/>
        <v>0</v>
      </c>
      <c r="AE4268" s="2">
        <f t="shared" si="1349"/>
        <v>0</v>
      </c>
      <c r="AF4268" s="226"/>
      <c r="AG4268" s="219">
        <f t="shared" si="1353"/>
        <v>0</v>
      </c>
      <c r="AH4268" s="234">
        <f t="shared" si="1354"/>
        <v>0</v>
      </c>
      <c r="AI4268" s="214">
        <f t="shared" si="1362"/>
        <v>0</v>
      </c>
      <c r="AK4268" s="229">
        <f t="shared" si="1355"/>
        <v>0</v>
      </c>
      <c r="AL4268" s="226"/>
      <c r="AM4268" s="15"/>
      <c r="AN4268" s="232" t="e">
        <f t="shared" si="1356"/>
        <v>#DIV/0!</v>
      </c>
      <c r="AO4268" s="214">
        <f t="shared" si="1350"/>
        <v>0</v>
      </c>
      <c r="AQ4268" s="210"/>
      <c r="AR4268" s="231"/>
      <c r="AS4268" s="15"/>
      <c r="AT4268" s="232">
        <f t="shared" si="1357"/>
        <v>0</v>
      </c>
      <c r="AU4268" s="235">
        <f t="shared" si="1358"/>
        <v>0</v>
      </c>
      <c r="AY4268" s="210"/>
      <c r="AZ4268" s="231"/>
      <c r="BA4268" s="15"/>
      <c r="BB4268" s="232">
        <f t="shared" si="1347"/>
        <v>0</v>
      </c>
      <c r="BC4268" s="235">
        <f t="shared" si="1359"/>
        <v>0</v>
      </c>
      <c r="BG4268" s="210"/>
      <c r="BH4268" s="231"/>
      <c r="BI4268" s="15"/>
      <c r="BJ4268" s="232">
        <f t="shared" si="1351"/>
        <v>0</v>
      </c>
      <c r="BK4268" s="235">
        <f t="shared" si="1360"/>
        <v>0</v>
      </c>
      <c r="BM4268" s="109">
        <f t="shared" si="1352"/>
        <v>-6.5992775665397998</v>
      </c>
      <c r="BN4268" s="213"/>
      <c r="BR4268" s="228"/>
      <c r="BS4268" s="311"/>
      <c r="BT4268" s="3"/>
      <c r="BU4268" s="213"/>
      <c r="BV4268" s="213"/>
      <c r="BW4268" s="291"/>
    </row>
    <row r="4269" spans="1:75" x14ac:dyDescent="0.2">
      <c r="A4269" s="210"/>
      <c r="B4269" s="211"/>
      <c r="C4269" s="848" t="str">
        <f ca="1">IF(ISERR(AVERAGE(INDIRECT("B"&amp;(ROW()-INT($B$1/2))):INDIRECT("B"&amp;(ROW()+INT($B$1/2))))),"",AVERAGE(INDIRECT("B"&amp;(ROW()-INT($B$1/2))):INDIRECT("B"&amp;(ROW()+INT($B$1/2)))))</f>
        <v/>
      </c>
      <c r="D4269" s="848">
        <f t="shared" si="1346"/>
        <v>0</v>
      </c>
      <c r="E4269" s="275"/>
      <c r="F4269" s="15"/>
      <c r="G4269" s="3"/>
      <c r="H4269" s="3"/>
      <c r="I4269" s="3"/>
      <c r="J4269" s="3"/>
      <c r="K4269" s="3"/>
      <c r="L4269" s="554"/>
      <c r="M4269" s="545"/>
      <c r="N4269" s="546"/>
      <c r="O4269" s="5"/>
      <c r="P4269" s="216"/>
      <c r="Q4269" s="217"/>
      <c r="R4269" s="218"/>
      <c r="S4269" s="219">
        <f t="shared" si="1363"/>
        <v>0</v>
      </c>
      <c r="T4269" s="220">
        <f t="shared" si="1364"/>
        <v>0</v>
      </c>
      <c r="U4269" s="214">
        <f t="shared" si="1361"/>
        <v>0</v>
      </c>
      <c r="W4269" s="221"/>
      <c r="X4269" s="222"/>
      <c r="Y4269" s="222"/>
      <c r="Z4269" s="223"/>
      <c r="AA4269" s="222"/>
      <c r="AB4269" s="224"/>
      <c r="AC4269" s="225"/>
      <c r="AD4269" s="2">
        <f t="shared" si="1348"/>
        <v>0</v>
      </c>
      <c r="AE4269" s="2">
        <f t="shared" si="1349"/>
        <v>0</v>
      </c>
      <c r="AF4269" s="226"/>
      <c r="AG4269" s="219">
        <f t="shared" si="1353"/>
        <v>0</v>
      </c>
      <c r="AH4269" s="234">
        <f t="shared" si="1354"/>
        <v>0</v>
      </c>
      <c r="AI4269" s="214">
        <f t="shared" si="1362"/>
        <v>0</v>
      </c>
      <c r="AK4269" s="229">
        <f t="shared" si="1355"/>
        <v>0</v>
      </c>
      <c r="AL4269" s="226"/>
      <c r="AM4269" s="15"/>
      <c r="AN4269" s="232" t="e">
        <f t="shared" si="1356"/>
        <v>#DIV/0!</v>
      </c>
      <c r="AO4269" s="214">
        <f t="shared" si="1350"/>
        <v>0</v>
      </c>
      <c r="AQ4269" s="210"/>
      <c r="AR4269" s="231"/>
      <c r="AS4269" s="15"/>
      <c r="AT4269" s="232">
        <f t="shared" si="1357"/>
        <v>0</v>
      </c>
      <c r="AU4269" s="235">
        <f t="shared" si="1358"/>
        <v>0</v>
      </c>
      <c r="AY4269" s="210"/>
      <c r="AZ4269" s="231"/>
      <c r="BA4269" s="15"/>
      <c r="BB4269" s="232">
        <f t="shared" si="1347"/>
        <v>0</v>
      </c>
      <c r="BC4269" s="235">
        <f t="shared" si="1359"/>
        <v>0</v>
      </c>
      <c r="BG4269" s="210"/>
      <c r="BH4269" s="231"/>
      <c r="BI4269" s="15"/>
      <c r="BJ4269" s="232">
        <f t="shared" si="1351"/>
        <v>0</v>
      </c>
      <c r="BK4269" s="235">
        <f t="shared" si="1360"/>
        <v>0</v>
      </c>
      <c r="BM4269" s="109">
        <f t="shared" si="1352"/>
        <v>-6.6011099040375365</v>
      </c>
      <c r="BN4269" s="213"/>
      <c r="BR4269" s="228"/>
      <c r="BS4269" s="311"/>
      <c r="BT4269" s="3"/>
      <c r="BU4269" s="213"/>
      <c r="BV4269" s="213"/>
      <c r="BW4269" s="291"/>
    </row>
    <row r="4270" spans="1:75" x14ac:dyDescent="0.2">
      <c r="A4270" s="210"/>
      <c r="B4270" s="211"/>
      <c r="C4270" s="848" t="str">
        <f ca="1">IF(ISERR(AVERAGE(INDIRECT("B"&amp;(ROW()-INT($B$1/2))):INDIRECT("B"&amp;(ROW()+INT($B$1/2))))),"",AVERAGE(INDIRECT("B"&amp;(ROW()-INT($B$1/2))):INDIRECT("B"&amp;(ROW()+INT($B$1/2)))))</f>
        <v/>
      </c>
      <c r="D4270" s="848">
        <f t="shared" si="1346"/>
        <v>0</v>
      </c>
      <c r="E4270" s="275"/>
      <c r="F4270" s="15"/>
      <c r="G4270" s="3"/>
      <c r="H4270" s="3"/>
      <c r="I4270" s="3"/>
      <c r="J4270" s="3"/>
      <c r="K4270" s="3"/>
      <c r="L4270" s="554"/>
      <c r="M4270" s="545"/>
      <c r="N4270" s="546"/>
      <c r="O4270" s="5"/>
      <c r="P4270" s="216"/>
      <c r="Q4270" s="217"/>
      <c r="R4270" s="218"/>
      <c r="S4270" s="219">
        <f t="shared" si="1363"/>
        <v>0</v>
      </c>
      <c r="T4270" s="220">
        <f t="shared" si="1364"/>
        <v>0</v>
      </c>
      <c r="U4270" s="214">
        <f t="shared" si="1361"/>
        <v>0</v>
      </c>
      <c r="W4270" s="221"/>
      <c r="X4270" s="222"/>
      <c r="Y4270" s="222"/>
      <c r="Z4270" s="223"/>
      <c r="AA4270" s="222"/>
      <c r="AB4270" s="224"/>
      <c r="AC4270" s="225"/>
      <c r="AD4270" s="2">
        <f t="shared" si="1348"/>
        <v>0</v>
      </c>
      <c r="AE4270" s="2">
        <f t="shared" si="1349"/>
        <v>0</v>
      </c>
      <c r="AF4270" s="226"/>
      <c r="AG4270" s="219">
        <f t="shared" si="1353"/>
        <v>0</v>
      </c>
      <c r="AH4270" s="234">
        <f t="shared" si="1354"/>
        <v>0</v>
      </c>
      <c r="AI4270" s="214">
        <f t="shared" si="1362"/>
        <v>0</v>
      </c>
      <c r="AK4270" s="229">
        <f t="shared" si="1355"/>
        <v>0</v>
      </c>
      <c r="AL4270" s="226"/>
      <c r="AM4270" s="15"/>
      <c r="AN4270" s="232" t="e">
        <f t="shared" si="1356"/>
        <v>#DIV/0!</v>
      </c>
      <c r="AO4270" s="214">
        <f t="shared" si="1350"/>
        <v>0</v>
      </c>
      <c r="AQ4270" s="210"/>
      <c r="AR4270" s="231"/>
      <c r="AS4270" s="15"/>
      <c r="AT4270" s="232">
        <f t="shared" si="1357"/>
        <v>0</v>
      </c>
      <c r="AU4270" s="235">
        <f t="shared" si="1358"/>
        <v>0</v>
      </c>
      <c r="AY4270" s="210"/>
      <c r="AZ4270" s="231"/>
      <c r="BA4270" s="15"/>
      <c r="BB4270" s="232">
        <f t="shared" si="1347"/>
        <v>0</v>
      </c>
      <c r="BC4270" s="235">
        <f t="shared" si="1359"/>
        <v>0</v>
      </c>
      <c r="BG4270" s="210"/>
      <c r="BH4270" s="231"/>
      <c r="BI4270" s="15"/>
      <c r="BJ4270" s="232">
        <f t="shared" si="1351"/>
        <v>0</v>
      </c>
      <c r="BK4270" s="235">
        <f t="shared" si="1360"/>
        <v>0</v>
      </c>
      <c r="BM4270" s="109">
        <f t="shared" si="1352"/>
        <v>-6.6029422415352732</v>
      </c>
      <c r="BN4270" s="213"/>
      <c r="BR4270" s="228"/>
      <c r="BS4270" s="311"/>
      <c r="BT4270" s="3"/>
      <c r="BU4270" s="213"/>
      <c r="BV4270" s="213"/>
      <c r="BW4270" s="291"/>
    </row>
    <row r="4271" spans="1:75" x14ac:dyDescent="0.2">
      <c r="A4271" s="210"/>
      <c r="B4271" s="211"/>
      <c r="C4271" s="848" t="str">
        <f ca="1">IF(ISERR(AVERAGE(INDIRECT("B"&amp;(ROW()-INT($B$1/2))):INDIRECT("B"&amp;(ROW()+INT($B$1/2))))),"",AVERAGE(INDIRECT("B"&amp;(ROW()-INT($B$1/2))):INDIRECT("B"&amp;(ROW()+INT($B$1/2)))))</f>
        <v/>
      </c>
      <c r="D4271" s="848">
        <f t="shared" si="1346"/>
        <v>0</v>
      </c>
      <c r="E4271" s="275"/>
      <c r="F4271" s="15"/>
      <c r="G4271" s="3"/>
      <c r="H4271" s="3"/>
      <c r="I4271" s="3"/>
      <c r="J4271" s="3"/>
      <c r="K4271" s="3"/>
      <c r="L4271" s="554"/>
      <c r="M4271" s="545"/>
      <c r="N4271" s="546"/>
      <c r="O4271" s="5"/>
      <c r="P4271" s="216"/>
      <c r="Q4271" s="217"/>
      <c r="R4271" s="218"/>
      <c r="S4271" s="219">
        <f t="shared" si="1363"/>
        <v>0</v>
      </c>
      <c r="T4271" s="220">
        <f t="shared" si="1364"/>
        <v>0</v>
      </c>
      <c r="U4271" s="214">
        <f t="shared" si="1361"/>
        <v>0</v>
      </c>
      <c r="W4271" s="221"/>
      <c r="X4271" s="222"/>
      <c r="Y4271" s="222"/>
      <c r="Z4271" s="223"/>
      <c r="AA4271" s="222"/>
      <c r="AB4271" s="224"/>
      <c r="AC4271" s="225"/>
      <c r="AD4271" s="2">
        <f t="shared" si="1348"/>
        <v>0</v>
      </c>
      <c r="AE4271" s="2">
        <f t="shared" si="1349"/>
        <v>0</v>
      </c>
      <c r="AF4271" s="226"/>
      <c r="AG4271" s="219">
        <f t="shared" si="1353"/>
        <v>0</v>
      </c>
      <c r="AH4271" s="234">
        <f t="shared" si="1354"/>
        <v>0</v>
      </c>
      <c r="AI4271" s="214">
        <f t="shared" si="1362"/>
        <v>0</v>
      </c>
      <c r="AK4271" s="229">
        <f t="shared" si="1355"/>
        <v>0</v>
      </c>
      <c r="AL4271" s="226"/>
      <c r="AM4271" s="15"/>
      <c r="AN4271" s="232" t="e">
        <f t="shared" si="1356"/>
        <v>#DIV/0!</v>
      </c>
      <c r="AO4271" s="214">
        <f t="shared" si="1350"/>
        <v>0</v>
      </c>
      <c r="AQ4271" s="210"/>
      <c r="AR4271" s="231"/>
      <c r="AS4271" s="15"/>
      <c r="AT4271" s="232">
        <f t="shared" si="1357"/>
        <v>0</v>
      </c>
      <c r="AU4271" s="235">
        <f t="shared" si="1358"/>
        <v>0</v>
      </c>
      <c r="AY4271" s="210"/>
      <c r="AZ4271" s="231"/>
      <c r="BA4271" s="15"/>
      <c r="BB4271" s="232">
        <f t="shared" si="1347"/>
        <v>0</v>
      </c>
      <c r="BC4271" s="235">
        <f t="shared" si="1359"/>
        <v>0</v>
      </c>
      <c r="BG4271" s="210"/>
      <c r="BH4271" s="231"/>
      <c r="BI4271" s="15"/>
      <c r="BJ4271" s="232">
        <f t="shared" si="1351"/>
        <v>0</v>
      </c>
      <c r="BK4271" s="235">
        <f t="shared" si="1360"/>
        <v>0</v>
      </c>
      <c r="BM4271" s="109">
        <f t="shared" si="1352"/>
        <v>-6.6047745790330099</v>
      </c>
      <c r="BN4271" s="213"/>
      <c r="BR4271" s="228"/>
      <c r="BS4271" s="311"/>
      <c r="BT4271" s="3"/>
      <c r="BU4271" s="213"/>
      <c r="BV4271" s="213"/>
      <c r="BW4271" s="291"/>
    </row>
    <row r="4272" spans="1:75" x14ac:dyDescent="0.2">
      <c r="A4272" s="210"/>
      <c r="B4272" s="211"/>
      <c r="C4272" s="848" t="str">
        <f ca="1">IF(ISERR(AVERAGE(INDIRECT("B"&amp;(ROW()-INT($B$1/2))):INDIRECT("B"&amp;(ROW()+INT($B$1/2))))),"",AVERAGE(INDIRECT("B"&amp;(ROW()-INT($B$1/2))):INDIRECT("B"&amp;(ROW()+INT($B$1/2)))))</f>
        <v/>
      </c>
      <c r="D4272" s="848">
        <f t="shared" si="1346"/>
        <v>0</v>
      </c>
      <c r="E4272" s="275"/>
      <c r="F4272" s="15"/>
      <c r="G4272" s="3"/>
      <c r="H4272" s="3"/>
      <c r="I4272" s="3"/>
      <c r="J4272" s="3"/>
      <c r="K4272" s="3"/>
      <c r="L4272" s="554"/>
      <c r="M4272" s="545"/>
      <c r="N4272" s="546"/>
      <c r="O4272" s="5"/>
      <c r="P4272" s="216"/>
      <c r="Q4272" s="217"/>
      <c r="R4272" s="218"/>
      <c r="S4272" s="219">
        <f t="shared" si="1363"/>
        <v>0</v>
      </c>
      <c r="T4272" s="220">
        <f t="shared" si="1364"/>
        <v>0</v>
      </c>
      <c r="U4272" s="214">
        <f t="shared" si="1361"/>
        <v>0</v>
      </c>
      <c r="W4272" s="221"/>
      <c r="X4272" s="222"/>
      <c r="Y4272" s="222"/>
      <c r="Z4272" s="223"/>
      <c r="AA4272" s="222"/>
      <c r="AB4272" s="224"/>
      <c r="AC4272" s="225"/>
      <c r="AD4272" s="2">
        <f t="shared" si="1348"/>
        <v>0</v>
      </c>
      <c r="AE4272" s="2">
        <f t="shared" si="1349"/>
        <v>0</v>
      </c>
      <c r="AF4272" s="226"/>
      <c r="AG4272" s="219">
        <f t="shared" si="1353"/>
        <v>0</v>
      </c>
      <c r="AH4272" s="234">
        <f t="shared" si="1354"/>
        <v>0</v>
      </c>
      <c r="AI4272" s="214">
        <f t="shared" si="1362"/>
        <v>0</v>
      </c>
      <c r="AK4272" s="229">
        <f t="shared" si="1355"/>
        <v>0</v>
      </c>
      <c r="AL4272" s="226"/>
      <c r="AM4272" s="15"/>
      <c r="AN4272" s="232" t="e">
        <f t="shared" si="1356"/>
        <v>#DIV/0!</v>
      </c>
      <c r="AO4272" s="214">
        <f t="shared" si="1350"/>
        <v>0</v>
      </c>
      <c r="AQ4272" s="210"/>
      <c r="AR4272" s="231"/>
      <c r="AS4272" s="15"/>
      <c r="AT4272" s="232">
        <f t="shared" si="1357"/>
        <v>0</v>
      </c>
      <c r="AU4272" s="235">
        <f t="shared" si="1358"/>
        <v>0</v>
      </c>
      <c r="AY4272" s="210"/>
      <c r="AZ4272" s="231"/>
      <c r="BA4272" s="15"/>
      <c r="BB4272" s="232">
        <f t="shared" si="1347"/>
        <v>0</v>
      </c>
      <c r="BC4272" s="235">
        <f t="shared" si="1359"/>
        <v>0</v>
      </c>
      <c r="BG4272" s="210"/>
      <c r="BH4272" s="231"/>
      <c r="BI4272" s="15"/>
      <c r="BJ4272" s="232">
        <f t="shared" si="1351"/>
        <v>0</v>
      </c>
      <c r="BK4272" s="235">
        <f t="shared" si="1360"/>
        <v>0</v>
      </c>
      <c r="BM4272" s="109">
        <f t="shared" si="1352"/>
        <v>-6.6066069165307466</v>
      </c>
      <c r="BN4272" s="213"/>
      <c r="BR4272" s="228"/>
      <c r="BS4272" s="311"/>
      <c r="BT4272" s="3"/>
      <c r="BU4272" s="213"/>
      <c r="BV4272" s="213"/>
      <c r="BW4272" s="291"/>
    </row>
    <row r="4273" spans="1:75" x14ac:dyDescent="0.2">
      <c r="A4273" s="210"/>
      <c r="B4273" s="211"/>
      <c r="C4273" s="848" t="str">
        <f ca="1">IF(ISERR(AVERAGE(INDIRECT("B"&amp;(ROW()-INT($B$1/2))):INDIRECT("B"&amp;(ROW()+INT($B$1/2))))),"",AVERAGE(INDIRECT("B"&amp;(ROW()-INT($B$1/2))):INDIRECT("B"&amp;(ROW()+INT($B$1/2)))))</f>
        <v/>
      </c>
      <c r="D4273" s="848">
        <f t="shared" si="1346"/>
        <v>0</v>
      </c>
      <c r="E4273" s="275"/>
      <c r="F4273" s="15"/>
      <c r="G4273" s="3"/>
      <c r="H4273" s="3"/>
      <c r="I4273" s="3"/>
      <c r="J4273" s="3"/>
      <c r="K4273" s="3"/>
      <c r="L4273" s="554"/>
      <c r="M4273" s="545"/>
      <c r="N4273" s="546"/>
      <c r="O4273" s="5"/>
      <c r="P4273" s="216"/>
      <c r="Q4273" s="217"/>
      <c r="R4273" s="218"/>
      <c r="S4273" s="219">
        <f t="shared" si="1363"/>
        <v>0</v>
      </c>
      <c r="T4273" s="220">
        <f t="shared" si="1364"/>
        <v>0</v>
      </c>
      <c r="U4273" s="214">
        <f t="shared" si="1361"/>
        <v>0</v>
      </c>
      <c r="W4273" s="221"/>
      <c r="X4273" s="222"/>
      <c r="Y4273" s="222"/>
      <c r="Z4273" s="223"/>
      <c r="AA4273" s="222"/>
      <c r="AB4273" s="224"/>
      <c r="AC4273" s="225"/>
      <c r="AD4273" s="2">
        <f t="shared" si="1348"/>
        <v>0</v>
      </c>
      <c r="AE4273" s="2">
        <f t="shared" si="1349"/>
        <v>0</v>
      </c>
      <c r="AF4273" s="226"/>
      <c r="AG4273" s="219">
        <f t="shared" si="1353"/>
        <v>0</v>
      </c>
      <c r="AH4273" s="234">
        <f t="shared" si="1354"/>
        <v>0</v>
      </c>
      <c r="AI4273" s="214">
        <f t="shared" si="1362"/>
        <v>0</v>
      </c>
      <c r="AK4273" s="229">
        <f t="shared" si="1355"/>
        <v>0</v>
      </c>
      <c r="AL4273" s="226"/>
      <c r="AM4273" s="15"/>
      <c r="AN4273" s="232" t="e">
        <f t="shared" si="1356"/>
        <v>#DIV/0!</v>
      </c>
      <c r="AO4273" s="214">
        <f t="shared" si="1350"/>
        <v>0</v>
      </c>
      <c r="AQ4273" s="210"/>
      <c r="AR4273" s="231"/>
      <c r="AS4273" s="15"/>
      <c r="AT4273" s="232">
        <f t="shared" si="1357"/>
        <v>0</v>
      </c>
      <c r="AU4273" s="235">
        <f t="shared" si="1358"/>
        <v>0</v>
      </c>
      <c r="AY4273" s="210"/>
      <c r="AZ4273" s="231"/>
      <c r="BA4273" s="15"/>
      <c r="BB4273" s="232">
        <f t="shared" si="1347"/>
        <v>0</v>
      </c>
      <c r="BC4273" s="235">
        <f t="shared" si="1359"/>
        <v>0</v>
      </c>
      <c r="BG4273" s="210"/>
      <c r="BH4273" s="231"/>
      <c r="BI4273" s="15"/>
      <c r="BJ4273" s="232">
        <f t="shared" si="1351"/>
        <v>0</v>
      </c>
      <c r="BK4273" s="235">
        <f t="shared" si="1360"/>
        <v>0</v>
      </c>
      <c r="BM4273" s="109">
        <f t="shared" si="1352"/>
        <v>-6.6084392540284833</v>
      </c>
      <c r="BN4273" s="213"/>
      <c r="BR4273" s="228"/>
      <c r="BS4273" s="311"/>
      <c r="BT4273" s="3"/>
      <c r="BU4273" s="213"/>
      <c r="BV4273" s="213"/>
      <c r="BW4273" s="291"/>
    </row>
    <row r="4274" spans="1:75" x14ac:dyDescent="0.2">
      <c r="A4274" s="210"/>
      <c r="B4274" s="211"/>
      <c r="C4274" s="848" t="str">
        <f ca="1">IF(ISERR(AVERAGE(INDIRECT("B"&amp;(ROW()-INT($B$1/2))):INDIRECT("B"&amp;(ROW()+INT($B$1/2))))),"",AVERAGE(INDIRECT("B"&amp;(ROW()-INT($B$1/2))):INDIRECT("B"&amp;(ROW()+INT($B$1/2)))))</f>
        <v/>
      </c>
      <c r="D4274" s="848">
        <f t="shared" si="1346"/>
        <v>0</v>
      </c>
      <c r="E4274" s="275"/>
      <c r="F4274" s="15"/>
      <c r="G4274" s="3"/>
      <c r="H4274" s="3"/>
      <c r="I4274" s="3"/>
      <c r="J4274" s="3"/>
      <c r="K4274" s="3"/>
      <c r="L4274" s="554"/>
      <c r="M4274" s="545"/>
      <c r="N4274" s="546"/>
      <c r="O4274" s="5"/>
      <c r="P4274" s="216"/>
      <c r="Q4274" s="217"/>
      <c r="R4274" s="218"/>
      <c r="S4274" s="219">
        <f t="shared" si="1363"/>
        <v>0</v>
      </c>
      <c r="T4274" s="220">
        <f t="shared" si="1364"/>
        <v>0</v>
      </c>
      <c r="U4274" s="214">
        <f t="shared" si="1361"/>
        <v>0</v>
      </c>
      <c r="W4274" s="221"/>
      <c r="X4274" s="222"/>
      <c r="Y4274" s="222"/>
      <c r="Z4274" s="223"/>
      <c r="AA4274" s="222"/>
      <c r="AB4274" s="224"/>
      <c r="AC4274" s="225"/>
      <c r="AD4274" s="2">
        <f t="shared" si="1348"/>
        <v>0</v>
      </c>
      <c r="AE4274" s="2">
        <f t="shared" si="1349"/>
        <v>0</v>
      </c>
      <c r="AF4274" s="226"/>
      <c r="AG4274" s="219">
        <f t="shared" si="1353"/>
        <v>0</v>
      </c>
      <c r="AH4274" s="234">
        <f t="shared" si="1354"/>
        <v>0</v>
      </c>
      <c r="AI4274" s="214">
        <f t="shared" si="1362"/>
        <v>0</v>
      </c>
      <c r="AK4274" s="229">
        <f t="shared" si="1355"/>
        <v>0</v>
      </c>
      <c r="AL4274" s="226"/>
      <c r="AM4274" s="15"/>
      <c r="AN4274" s="232" t="e">
        <f t="shared" si="1356"/>
        <v>#DIV/0!</v>
      </c>
      <c r="AO4274" s="214">
        <f t="shared" si="1350"/>
        <v>0</v>
      </c>
      <c r="AQ4274" s="210"/>
      <c r="AR4274" s="231"/>
      <c r="AS4274" s="15"/>
      <c r="AT4274" s="232">
        <f t="shared" si="1357"/>
        <v>0</v>
      </c>
      <c r="AU4274" s="235">
        <f t="shared" si="1358"/>
        <v>0</v>
      </c>
      <c r="AY4274" s="210"/>
      <c r="AZ4274" s="231"/>
      <c r="BA4274" s="15"/>
      <c r="BB4274" s="232">
        <f t="shared" si="1347"/>
        <v>0</v>
      </c>
      <c r="BC4274" s="235">
        <f t="shared" si="1359"/>
        <v>0</v>
      </c>
      <c r="BG4274" s="210"/>
      <c r="BH4274" s="231"/>
      <c r="BI4274" s="15"/>
      <c r="BJ4274" s="232">
        <f t="shared" si="1351"/>
        <v>0</v>
      </c>
      <c r="BK4274" s="235">
        <f t="shared" si="1360"/>
        <v>0</v>
      </c>
      <c r="BM4274" s="109">
        <f t="shared" si="1352"/>
        <v>-6.61027159152622</v>
      </c>
      <c r="BN4274" s="213"/>
      <c r="BR4274" s="228"/>
      <c r="BS4274" s="311"/>
      <c r="BT4274" s="3"/>
      <c r="BU4274" s="213"/>
      <c r="BV4274" s="213"/>
      <c r="BW4274" s="291"/>
    </row>
    <row r="4275" spans="1:75" x14ac:dyDescent="0.2">
      <c r="A4275" s="210"/>
      <c r="B4275" s="211"/>
      <c r="C4275" s="848" t="str">
        <f ca="1">IF(ISERR(AVERAGE(INDIRECT("B"&amp;(ROW()-INT($B$1/2))):INDIRECT("B"&amp;(ROW()+INT($B$1/2))))),"",AVERAGE(INDIRECT("B"&amp;(ROW()-INT($B$1/2))):INDIRECT("B"&amp;(ROW()+INT($B$1/2)))))</f>
        <v/>
      </c>
      <c r="D4275" s="848">
        <f t="shared" si="1346"/>
        <v>0</v>
      </c>
      <c r="E4275" s="275"/>
      <c r="F4275" s="15"/>
      <c r="G4275" s="3"/>
      <c r="H4275" s="3"/>
      <c r="I4275" s="3"/>
      <c r="J4275" s="3"/>
      <c r="K4275" s="3"/>
      <c r="L4275" s="554"/>
      <c r="M4275" s="545"/>
      <c r="N4275" s="546"/>
      <c r="O4275" s="5"/>
      <c r="P4275" s="216"/>
      <c r="Q4275" s="217"/>
      <c r="R4275" s="218"/>
      <c r="S4275" s="219">
        <f t="shared" si="1363"/>
        <v>0</v>
      </c>
      <c r="T4275" s="220">
        <f t="shared" si="1364"/>
        <v>0</v>
      </c>
      <c r="U4275" s="214">
        <f t="shared" si="1361"/>
        <v>0</v>
      </c>
      <c r="W4275" s="221"/>
      <c r="X4275" s="222"/>
      <c r="Y4275" s="222"/>
      <c r="Z4275" s="223"/>
      <c r="AA4275" s="222"/>
      <c r="AB4275" s="224"/>
      <c r="AC4275" s="225"/>
      <c r="AD4275" s="2">
        <f t="shared" si="1348"/>
        <v>0</v>
      </c>
      <c r="AE4275" s="2">
        <f t="shared" si="1349"/>
        <v>0</v>
      </c>
      <c r="AF4275" s="226"/>
      <c r="AG4275" s="219">
        <f t="shared" si="1353"/>
        <v>0</v>
      </c>
      <c r="AH4275" s="234">
        <f t="shared" si="1354"/>
        <v>0</v>
      </c>
      <c r="AI4275" s="214">
        <f t="shared" si="1362"/>
        <v>0</v>
      </c>
      <c r="AK4275" s="229">
        <f t="shared" si="1355"/>
        <v>0</v>
      </c>
      <c r="AL4275" s="226"/>
      <c r="AM4275" s="15"/>
      <c r="AN4275" s="232" t="e">
        <f t="shared" si="1356"/>
        <v>#DIV/0!</v>
      </c>
      <c r="AO4275" s="214">
        <f t="shared" si="1350"/>
        <v>0</v>
      </c>
      <c r="AQ4275" s="210"/>
      <c r="AR4275" s="231"/>
      <c r="AS4275" s="15"/>
      <c r="AT4275" s="232">
        <f t="shared" si="1357"/>
        <v>0</v>
      </c>
      <c r="AU4275" s="235">
        <f t="shared" si="1358"/>
        <v>0</v>
      </c>
      <c r="AY4275" s="210"/>
      <c r="AZ4275" s="231"/>
      <c r="BA4275" s="15"/>
      <c r="BB4275" s="232">
        <f t="shared" si="1347"/>
        <v>0</v>
      </c>
      <c r="BC4275" s="235">
        <f t="shared" si="1359"/>
        <v>0</v>
      </c>
      <c r="BG4275" s="210"/>
      <c r="BH4275" s="231"/>
      <c r="BI4275" s="15"/>
      <c r="BJ4275" s="232">
        <f t="shared" si="1351"/>
        <v>0</v>
      </c>
      <c r="BK4275" s="235">
        <f t="shared" si="1360"/>
        <v>0</v>
      </c>
      <c r="BM4275" s="109">
        <f t="shared" si="1352"/>
        <v>-6.6121039290239567</v>
      </c>
      <c r="BN4275" s="213"/>
      <c r="BR4275" s="228"/>
      <c r="BS4275" s="311"/>
      <c r="BT4275" s="3"/>
      <c r="BU4275" s="213"/>
      <c r="BV4275" s="213"/>
      <c r="BW4275" s="291"/>
    </row>
    <row r="4276" spans="1:75" x14ac:dyDescent="0.2">
      <c r="A4276" s="210"/>
      <c r="B4276" s="211"/>
      <c r="C4276" s="848" t="str">
        <f ca="1">IF(ISERR(AVERAGE(INDIRECT("B"&amp;(ROW()-INT($B$1/2))):INDIRECT("B"&amp;(ROW()+INT($B$1/2))))),"",AVERAGE(INDIRECT("B"&amp;(ROW()-INT($B$1/2))):INDIRECT("B"&amp;(ROW()+INT($B$1/2)))))</f>
        <v/>
      </c>
      <c r="D4276" s="848">
        <f t="shared" si="1346"/>
        <v>0</v>
      </c>
      <c r="E4276" s="275"/>
      <c r="F4276" s="15"/>
      <c r="G4276" s="3"/>
      <c r="H4276" s="3"/>
      <c r="I4276" s="3"/>
      <c r="J4276" s="3"/>
      <c r="K4276" s="3"/>
      <c r="L4276" s="554"/>
      <c r="M4276" s="545"/>
      <c r="N4276" s="546"/>
      <c r="O4276" s="5"/>
      <c r="P4276" s="216"/>
      <c r="Q4276" s="217"/>
      <c r="R4276" s="218"/>
      <c r="S4276" s="219">
        <f t="shared" si="1363"/>
        <v>0</v>
      </c>
      <c r="T4276" s="220">
        <f t="shared" si="1364"/>
        <v>0</v>
      </c>
      <c r="U4276" s="214">
        <f t="shared" si="1361"/>
        <v>0</v>
      </c>
      <c r="W4276" s="221"/>
      <c r="X4276" s="222"/>
      <c r="Y4276" s="222"/>
      <c r="Z4276" s="223"/>
      <c r="AA4276" s="222"/>
      <c r="AB4276" s="224"/>
      <c r="AC4276" s="225"/>
      <c r="AD4276" s="2">
        <f t="shared" si="1348"/>
        <v>0</v>
      </c>
      <c r="AE4276" s="2">
        <f t="shared" si="1349"/>
        <v>0</v>
      </c>
      <c r="AF4276" s="226"/>
      <c r="AG4276" s="219">
        <f t="shared" si="1353"/>
        <v>0</v>
      </c>
      <c r="AH4276" s="234">
        <f t="shared" si="1354"/>
        <v>0</v>
      </c>
      <c r="AI4276" s="214">
        <f t="shared" si="1362"/>
        <v>0</v>
      </c>
      <c r="AK4276" s="229">
        <f t="shared" si="1355"/>
        <v>0</v>
      </c>
      <c r="AL4276" s="226"/>
      <c r="AM4276" s="15"/>
      <c r="AN4276" s="232" t="e">
        <f t="shared" si="1356"/>
        <v>#DIV/0!</v>
      </c>
      <c r="AO4276" s="214">
        <f t="shared" si="1350"/>
        <v>0</v>
      </c>
      <c r="AQ4276" s="210"/>
      <c r="AR4276" s="231"/>
      <c r="AS4276" s="15"/>
      <c r="AT4276" s="232">
        <f t="shared" si="1357"/>
        <v>0</v>
      </c>
      <c r="AU4276" s="235">
        <f t="shared" si="1358"/>
        <v>0</v>
      </c>
      <c r="AY4276" s="210"/>
      <c r="AZ4276" s="231"/>
      <c r="BA4276" s="15"/>
      <c r="BB4276" s="232">
        <f t="shared" si="1347"/>
        <v>0</v>
      </c>
      <c r="BC4276" s="235">
        <f t="shared" si="1359"/>
        <v>0</v>
      </c>
      <c r="BG4276" s="210"/>
      <c r="BH4276" s="231"/>
      <c r="BI4276" s="15"/>
      <c r="BJ4276" s="232">
        <f t="shared" si="1351"/>
        <v>0</v>
      </c>
      <c r="BK4276" s="235">
        <f t="shared" si="1360"/>
        <v>0</v>
      </c>
      <c r="BM4276" s="109">
        <f t="shared" si="1352"/>
        <v>-6.6139362665216934</v>
      </c>
      <c r="BN4276" s="213"/>
      <c r="BR4276" s="228"/>
      <c r="BS4276" s="311"/>
      <c r="BT4276" s="3"/>
      <c r="BU4276" s="213"/>
      <c r="BV4276" s="213"/>
      <c r="BW4276" s="291"/>
    </row>
    <row r="4277" spans="1:75" x14ac:dyDescent="0.2">
      <c r="A4277" s="210"/>
      <c r="B4277" s="211"/>
      <c r="C4277" s="848" t="str">
        <f ca="1">IF(ISERR(AVERAGE(INDIRECT("B"&amp;(ROW()-INT($B$1/2))):INDIRECT("B"&amp;(ROW()+INT($B$1/2))))),"",AVERAGE(INDIRECT("B"&amp;(ROW()-INT($B$1/2))):INDIRECT("B"&amp;(ROW()+INT($B$1/2)))))</f>
        <v/>
      </c>
      <c r="D4277" s="848">
        <f t="shared" si="1346"/>
        <v>0</v>
      </c>
      <c r="E4277" s="275"/>
      <c r="F4277" s="15"/>
      <c r="G4277" s="3"/>
      <c r="H4277" s="3"/>
      <c r="I4277" s="3"/>
      <c r="J4277" s="3"/>
      <c r="K4277" s="3"/>
      <c r="L4277" s="554"/>
      <c r="M4277" s="545"/>
      <c r="N4277" s="546"/>
      <c r="O4277" s="5"/>
      <c r="P4277" s="216"/>
      <c r="Q4277" s="217"/>
      <c r="R4277" s="218"/>
      <c r="S4277" s="219">
        <f t="shared" si="1363"/>
        <v>0</v>
      </c>
      <c r="T4277" s="220">
        <f t="shared" si="1364"/>
        <v>0</v>
      </c>
      <c r="U4277" s="214">
        <f t="shared" si="1361"/>
        <v>0</v>
      </c>
      <c r="W4277" s="221"/>
      <c r="X4277" s="222"/>
      <c r="Y4277" s="222"/>
      <c r="Z4277" s="223"/>
      <c r="AA4277" s="222"/>
      <c r="AB4277" s="224"/>
      <c r="AC4277" s="225"/>
      <c r="AD4277" s="2">
        <f t="shared" si="1348"/>
        <v>0</v>
      </c>
      <c r="AE4277" s="2">
        <f t="shared" si="1349"/>
        <v>0</v>
      </c>
      <c r="AF4277" s="226"/>
      <c r="AG4277" s="219">
        <f t="shared" si="1353"/>
        <v>0</v>
      </c>
      <c r="AH4277" s="234">
        <f t="shared" si="1354"/>
        <v>0</v>
      </c>
      <c r="AI4277" s="214">
        <f t="shared" si="1362"/>
        <v>0</v>
      </c>
      <c r="AK4277" s="229">
        <f t="shared" si="1355"/>
        <v>0</v>
      </c>
      <c r="AL4277" s="226"/>
      <c r="AM4277" s="15"/>
      <c r="AN4277" s="232" t="e">
        <f t="shared" si="1356"/>
        <v>#DIV/0!</v>
      </c>
      <c r="AO4277" s="214">
        <f t="shared" si="1350"/>
        <v>0</v>
      </c>
      <c r="AQ4277" s="210"/>
      <c r="AR4277" s="231"/>
      <c r="AS4277" s="15"/>
      <c r="AT4277" s="232">
        <f t="shared" si="1357"/>
        <v>0</v>
      </c>
      <c r="AU4277" s="235">
        <f t="shared" si="1358"/>
        <v>0</v>
      </c>
      <c r="AY4277" s="210"/>
      <c r="AZ4277" s="231"/>
      <c r="BA4277" s="15"/>
      <c r="BB4277" s="232">
        <f t="shared" si="1347"/>
        <v>0</v>
      </c>
      <c r="BC4277" s="235">
        <f t="shared" si="1359"/>
        <v>0</v>
      </c>
      <c r="BG4277" s="210"/>
      <c r="BH4277" s="231"/>
      <c r="BI4277" s="15"/>
      <c r="BJ4277" s="232">
        <f t="shared" si="1351"/>
        <v>0</v>
      </c>
      <c r="BK4277" s="235">
        <f t="shared" si="1360"/>
        <v>0</v>
      </c>
      <c r="BM4277" s="109">
        <f t="shared" si="1352"/>
        <v>-6.6157686040194301</v>
      </c>
      <c r="BN4277" s="213"/>
      <c r="BR4277" s="228"/>
      <c r="BS4277" s="311"/>
      <c r="BT4277" s="3"/>
      <c r="BU4277" s="213"/>
      <c r="BV4277" s="213"/>
      <c r="BW4277" s="291"/>
    </row>
    <row r="4278" spans="1:75" x14ac:dyDescent="0.2">
      <c r="A4278" s="210"/>
      <c r="B4278" s="211"/>
      <c r="C4278" s="848" t="str">
        <f ca="1">IF(ISERR(AVERAGE(INDIRECT("B"&amp;(ROW()-INT($B$1/2))):INDIRECT("B"&amp;(ROW()+INT($B$1/2))))),"",AVERAGE(INDIRECT("B"&amp;(ROW()-INT($B$1/2))):INDIRECT("B"&amp;(ROW()+INT($B$1/2)))))</f>
        <v/>
      </c>
      <c r="D4278" s="848">
        <f t="shared" si="1346"/>
        <v>0</v>
      </c>
      <c r="E4278" s="275"/>
      <c r="F4278" s="15"/>
      <c r="G4278" s="3"/>
      <c r="H4278" s="3"/>
      <c r="I4278" s="3"/>
      <c r="J4278" s="3"/>
      <c r="K4278" s="3"/>
      <c r="L4278" s="554"/>
      <c r="M4278" s="545"/>
      <c r="N4278" s="546"/>
      <c r="O4278" s="5"/>
      <c r="P4278" s="216"/>
      <c r="Q4278" s="217"/>
      <c r="R4278" s="218"/>
      <c r="S4278" s="219">
        <f t="shared" si="1363"/>
        <v>0</v>
      </c>
      <c r="T4278" s="220">
        <f t="shared" si="1364"/>
        <v>0</v>
      </c>
      <c r="U4278" s="214">
        <f t="shared" si="1361"/>
        <v>0</v>
      </c>
      <c r="W4278" s="221"/>
      <c r="X4278" s="222"/>
      <c r="Y4278" s="222"/>
      <c r="Z4278" s="223"/>
      <c r="AA4278" s="222"/>
      <c r="AB4278" s="224"/>
      <c r="AC4278" s="225"/>
      <c r="AD4278" s="2">
        <f t="shared" si="1348"/>
        <v>0</v>
      </c>
      <c r="AE4278" s="2">
        <f t="shared" si="1349"/>
        <v>0</v>
      </c>
      <c r="AF4278" s="226"/>
      <c r="AG4278" s="219">
        <f t="shared" si="1353"/>
        <v>0</v>
      </c>
      <c r="AH4278" s="234">
        <f t="shared" si="1354"/>
        <v>0</v>
      </c>
      <c r="AI4278" s="214">
        <f t="shared" si="1362"/>
        <v>0</v>
      </c>
      <c r="AK4278" s="229">
        <f t="shared" si="1355"/>
        <v>0</v>
      </c>
      <c r="AL4278" s="226"/>
      <c r="AM4278" s="15"/>
      <c r="AN4278" s="232" t="e">
        <f t="shared" si="1356"/>
        <v>#DIV/0!</v>
      </c>
      <c r="AO4278" s="214">
        <f t="shared" si="1350"/>
        <v>0</v>
      </c>
      <c r="AQ4278" s="210"/>
      <c r="AR4278" s="231"/>
      <c r="AS4278" s="15"/>
      <c r="AT4278" s="232">
        <f t="shared" si="1357"/>
        <v>0</v>
      </c>
      <c r="AU4278" s="235">
        <f t="shared" si="1358"/>
        <v>0</v>
      </c>
      <c r="AY4278" s="210"/>
      <c r="AZ4278" s="231"/>
      <c r="BA4278" s="15"/>
      <c r="BB4278" s="232">
        <f t="shared" si="1347"/>
        <v>0</v>
      </c>
      <c r="BC4278" s="235">
        <f t="shared" si="1359"/>
        <v>0</v>
      </c>
      <c r="BG4278" s="210"/>
      <c r="BH4278" s="231"/>
      <c r="BI4278" s="15"/>
      <c r="BJ4278" s="232">
        <f t="shared" si="1351"/>
        <v>0</v>
      </c>
      <c r="BK4278" s="235">
        <f t="shared" si="1360"/>
        <v>0</v>
      </c>
      <c r="BM4278" s="109">
        <f t="shared" si="1352"/>
        <v>-6.6176009415171668</v>
      </c>
      <c r="BN4278" s="213"/>
      <c r="BR4278" s="228"/>
      <c r="BS4278" s="311"/>
      <c r="BT4278" s="3"/>
      <c r="BU4278" s="213"/>
      <c r="BV4278" s="213"/>
      <c r="BW4278" s="291"/>
    </row>
    <row r="4279" spans="1:75" x14ac:dyDescent="0.2">
      <c r="A4279" s="210"/>
      <c r="B4279" s="211"/>
      <c r="C4279" s="848" t="str">
        <f ca="1">IF(ISERR(AVERAGE(INDIRECT("B"&amp;(ROW()-INT($B$1/2))):INDIRECT("B"&amp;(ROW()+INT($B$1/2))))),"",AVERAGE(INDIRECT("B"&amp;(ROW()-INT($B$1/2))):INDIRECT("B"&amp;(ROW()+INT($B$1/2)))))</f>
        <v/>
      </c>
      <c r="D4279" s="848">
        <f t="shared" si="1346"/>
        <v>0</v>
      </c>
      <c r="E4279" s="275"/>
      <c r="F4279" s="15"/>
      <c r="G4279" s="3"/>
      <c r="H4279" s="3"/>
      <c r="I4279" s="3"/>
      <c r="J4279" s="3"/>
      <c r="K4279" s="3"/>
      <c r="L4279" s="554"/>
      <c r="M4279" s="545"/>
      <c r="N4279" s="546"/>
      <c r="O4279" s="5"/>
      <c r="P4279" s="216"/>
      <c r="Q4279" s="217"/>
      <c r="R4279" s="218"/>
      <c r="S4279" s="219">
        <f t="shared" si="1363"/>
        <v>0</v>
      </c>
      <c r="T4279" s="220">
        <f t="shared" si="1364"/>
        <v>0</v>
      </c>
      <c r="U4279" s="214">
        <f t="shared" si="1361"/>
        <v>0</v>
      </c>
      <c r="W4279" s="221"/>
      <c r="X4279" s="222"/>
      <c r="Y4279" s="222"/>
      <c r="Z4279" s="223"/>
      <c r="AA4279" s="222"/>
      <c r="AB4279" s="224"/>
      <c r="AC4279" s="225"/>
      <c r="AD4279" s="2">
        <f t="shared" si="1348"/>
        <v>0</v>
      </c>
      <c r="AE4279" s="2">
        <f t="shared" si="1349"/>
        <v>0</v>
      </c>
      <c r="AF4279" s="226"/>
      <c r="AG4279" s="219">
        <f t="shared" si="1353"/>
        <v>0</v>
      </c>
      <c r="AH4279" s="234">
        <f t="shared" si="1354"/>
        <v>0</v>
      </c>
      <c r="AI4279" s="214">
        <f t="shared" si="1362"/>
        <v>0</v>
      </c>
      <c r="AK4279" s="229">
        <f t="shared" si="1355"/>
        <v>0</v>
      </c>
      <c r="AL4279" s="226"/>
      <c r="AM4279" s="15"/>
      <c r="AN4279" s="232" t="e">
        <f t="shared" si="1356"/>
        <v>#DIV/0!</v>
      </c>
      <c r="AO4279" s="214">
        <f t="shared" si="1350"/>
        <v>0</v>
      </c>
      <c r="AQ4279" s="210"/>
      <c r="AR4279" s="231"/>
      <c r="AS4279" s="15"/>
      <c r="AT4279" s="232">
        <f t="shared" si="1357"/>
        <v>0</v>
      </c>
      <c r="AU4279" s="235">
        <f t="shared" si="1358"/>
        <v>0</v>
      </c>
      <c r="AY4279" s="210"/>
      <c r="AZ4279" s="231"/>
      <c r="BA4279" s="15"/>
      <c r="BB4279" s="232">
        <f t="shared" si="1347"/>
        <v>0</v>
      </c>
      <c r="BC4279" s="235">
        <f t="shared" si="1359"/>
        <v>0</v>
      </c>
      <c r="BG4279" s="210"/>
      <c r="BH4279" s="231"/>
      <c r="BI4279" s="15"/>
      <c r="BJ4279" s="232">
        <f t="shared" si="1351"/>
        <v>0</v>
      </c>
      <c r="BK4279" s="235">
        <f t="shared" si="1360"/>
        <v>0</v>
      </c>
      <c r="BM4279" s="109">
        <f t="shared" si="1352"/>
        <v>-6.6194332790149035</v>
      </c>
      <c r="BN4279" s="213"/>
      <c r="BR4279" s="228"/>
      <c r="BS4279" s="311"/>
      <c r="BT4279" s="3"/>
      <c r="BU4279" s="213"/>
      <c r="BV4279" s="213"/>
      <c r="BW4279" s="291"/>
    </row>
    <row r="4280" spans="1:75" x14ac:dyDescent="0.2">
      <c r="A4280" s="210"/>
      <c r="B4280" s="211"/>
      <c r="C4280" s="848" t="str">
        <f ca="1">IF(ISERR(AVERAGE(INDIRECT("B"&amp;(ROW()-INT($B$1/2))):INDIRECT("B"&amp;(ROW()+INT($B$1/2))))),"",AVERAGE(INDIRECT("B"&amp;(ROW()-INT($B$1/2))):INDIRECT("B"&amp;(ROW()+INT($B$1/2)))))</f>
        <v/>
      </c>
      <c r="D4280" s="848">
        <f t="shared" si="1346"/>
        <v>0</v>
      </c>
      <c r="E4280" s="275"/>
      <c r="F4280" s="15"/>
      <c r="G4280" s="3"/>
      <c r="H4280" s="3"/>
      <c r="I4280" s="3"/>
      <c r="J4280" s="3"/>
      <c r="K4280" s="3"/>
      <c r="L4280" s="554"/>
      <c r="M4280" s="545"/>
      <c r="N4280" s="546"/>
      <c r="O4280" s="5"/>
      <c r="P4280" s="216"/>
      <c r="Q4280" s="217"/>
      <c r="R4280" s="218"/>
      <c r="S4280" s="219">
        <f t="shared" si="1363"/>
        <v>0</v>
      </c>
      <c r="T4280" s="220">
        <f t="shared" si="1364"/>
        <v>0</v>
      </c>
      <c r="U4280" s="214">
        <f t="shared" si="1361"/>
        <v>0</v>
      </c>
      <c r="W4280" s="221"/>
      <c r="X4280" s="222"/>
      <c r="Y4280" s="222"/>
      <c r="Z4280" s="223"/>
      <c r="AA4280" s="222"/>
      <c r="AB4280" s="224"/>
      <c r="AC4280" s="225"/>
      <c r="AD4280" s="2">
        <f t="shared" si="1348"/>
        <v>0</v>
      </c>
      <c r="AE4280" s="2">
        <f t="shared" si="1349"/>
        <v>0</v>
      </c>
      <c r="AF4280" s="226"/>
      <c r="AG4280" s="219">
        <f t="shared" si="1353"/>
        <v>0</v>
      </c>
      <c r="AH4280" s="234">
        <f t="shared" si="1354"/>
        <v>0</v>
      </c>
      <c r="AI4280" s="214">
        <f t="shared" si="1362"/>
        <v>0</v>
      </c>
      <c r="AK4280" s="229">
        <f t="shared" si="1355"/>
        <v>0</v>
      </c>
      <c r="AL4280" s="226"/>
      <c r="AM4280" s="15"/>
      <c r="AN4280" s="232" t="e">
        <f t="shared" si="1356"/>
        <v>#DIV/0!</v>
      </c>
      <c r="AO4280" s="214">
        <f t="shared" si="1350"/>
        <v>0</v>
      </c>
      <c r="AQ4280" s="210"/>
      <c r="AR4280" s="231"/>
      <c r="AS4280" s="15"/>
      <c r="AT4280" s="232">
        <f t="shared" si="1357"/>
        <v>0</v>
      </c>
      <c r="AU4280" s="235">
        <f t="shared" si="1358"/>
        <v>0</v>
      </c>
      <c r="AY4280" s="210"/>
      <c r="AZ4280" s="231"/>
      <c r="BA4280" s="15"/>
      <c r="BB4280" s="232">
        <f t="shared" si="1347"/>
        <v>0</v>
      </c>
      <c r="BC4280" s="235">
        <f t="shared" si="1359"/>
        <v>0</v>
      </c>
      <c r="BG4280" s="210"/>
      <c r="BH4280" s="231"/>
      <c r="BI4280" s="15"/>
      <c r="BJ4280" s="232">
        <f t="shared" si="1351"/>
        <v>0</v>
      </c>
      <c r="BK4280" s="235">
        <f t="shared" si="1360"/>
        <v>0</v>
      </c>
      <c r="BM4280" s="109">
        <f t="shared" si="1352"/>
        <v>-6.6212656165126402</v>
      </c>
      <c r="BN4280" s="213"/>
      <c r="BR4280" s="228"/>
      <c r="BS4280" s="311"/>
      <c r="BT4280" s="3"/>
      <c r="BU4280" s="213"/>
      <c r="BV4280" s="213"/>
      <c r="BW4280" s="291"/>
    </row>
    <row r="4281" spans="1:75" x14ac:dyDescent="0.2">
      <c r="A4281" s="210"/>
      <c r="B4281" s="211"/>
      <c r="C4281" s="848" t="str">
        <f ca="1">IF(ISERR(AVERAGE(INDIRECT("B"&amp;(ROW()-INT($B$1/2))):INDIRECT("B"&amp;(ROW()+INT($B$1/2))))),"",AVERAGE(INDIRECT("B"&amp;(ROW()-INT($B$1/2))):INDIRECT("B"&amp;(ROW()+INT($B$1/2)))))</f>
        <v/>
      </c>
      <c r="D4281" s="848">
        <f t="shared" si="1346"/>
        <v>0</v>
      </c>
      <c r="E4281" s="275"/>
      <c r="F4281" s="15"/>
      <c r="G4281" s="3"/>
      <c r="H4281" s="3"/>
      <c r="I4281" s="3"/>
      <c r="J4281" s="3"/>
      <c r="K4281" s="3"/>
      <c r="L4281" s="554"/>
      <c r="M4281" s="545"/>
      <c r="N4281" s="546"/>
      <c r="O4281" s="5"/>
      <c r="P4281" s="216"/>
      <c r="Q4281" s="217"/>
      <c r="R4281" s="218"/>
      <c r="S4281" s="219">
        <f t="shared" si="1363"/>
        <v>0</v>
      </c>
      <c r="T4281" s="220">
        <f t="shared" si="1364"/>
        <v>0</v>
      </c>
      <c r="U4281" s="214">
        <f t="shared" si="1361"/>
        <v>0</v>
      </c>
      <c r="W4281" s="221"/>
      <c r="X4281" s="222"/>
      <c r="Y4281" s="222"/>
      <c r="Z4281" s="223"/>
      <c r="AA4281" s="222"/>
      <c r="AB4281" s="224"/>
      <c r="AC4281" s="225"/>
      <c r="AD4281" s="2">
        <f t="shared" si="1348"/>
        <v>0</v>
      </c>
      <c r="AE4281" s="2">
        <f t="shared" si="1349"/>
        <v>0</v>
      </c>
      <c r="AF4281" s="226"/>
      <c r="AG4281" s="219">
        <f t="shared" si="1353"/>
        <v>0</v>
      </c>
      <c r="AH4281" s="234">
        <f t="shared" si="1354"/>
        <v>0</v>
      </c>
      <c r="AI4281" s="214">
        <f t="shared" si="1362"/>
        <v>0</v>
      </c>
      <c r="AK4281" s="229">
        <f t="shared" si="1355"/>
        <v>0</v>
      </c>
      <c r="AL4281" s="226"/>
      <c r="AM4281" s="15"/>
      <c r="AN4281" s="232" t="e">
        <f t="shared" si="1356"/>
        <v>#DIV/0!</v>
      </c>
      <c r="AO4281" s="214">
        <f t="shared" si="1350"/>
        <v>0</v>
      </c>
      <c r="AQ4281" s="210"/>
      <c r="AR4281" s="231"/>
      <c r="AS4281" s="15"/>
      <c r="AT4281" s="232">
        <f t="shared" si="1357"/>
        <v>0</v>
      </c>
      <c r="AU4281" s="235">
        <f t="shared" si="1358"/>
        <v>0</v>
      </c>
      <c r="AY4281" s="210"/>
      <c r="AZ4281" s="231"/>
      <c r="BA4281" s="15"/>
      <c r="BB4281" s="232">
        <f t="shared" si="1347"/>
        <v>0</v>
      </c>
      <c r="BC4281" s="235">
        <f t="shared" si="1359"/>
        <v>0</v>
      </c>
      <c r="BG4281" s="210"/>
      <c r="BH4281" s="231"/>
      <c r="BI4281" s="15"/>
      <c r="BJ4281" s="232">
        <f t="shared" si="1351"/>
        <v>0</v>
      </c>
      <c r="BK4281" s="235">
        <f t="shared" si="1360"/>
        <v>0</v>
      </c>
      <c r="BM4281" s="109">
        <f t="shared" si="1352"/>
        <v>-6.6230979540103769</v>
      </c>
      <c r="BN4281" s="213"/>
      <c r="BR4281" s="228"/>
      <c r="BS4281" s="311"/>
      <c r="BT4281" s="3"/>
      <c r="BU4281" s="213"/>
      <c r="BV4281" s="213"/>
      <c r="BW4281" s="291"/>
    </row>
    <row r="4282" spans="1:75" x14ac:dyDescent="0.2">
      <c r="A4282" s="210"/>
      <c r="B4282" s="211"/>
      <c r="C4282" s="848" t="str">
        <f ca="1">IF(ISERR(AVERAGE(INDIRECT("B"&amp;(ROW()-INT($B$1/2))):INDIRECT("B"&amp;(ROW()+INT($B$1/2))))),"",AVERAGE(INDIRECT("B"&amp;(ROW()-INT($B$1/2))):INDIRECT("B"&amp;(ROW()+INT($B$1/2)))))</f>
        <v/>
      </c>
      <c r="D4282" s="848">
        <f t="shared" si="1346"/>
        <v>0</v>
      </c>
      <c r="E4282" s="275"/>
      <c r="F4282" s="15"/>
      <c r="G4282" s="3"/>
      <c r="H4282" s="3"/>
      <c r="I4282" s="3"/>
      <c r="J4282" s="3"/>
      <c r="K4282" s="3"/>
      <c r="L4282" s="554"/>
      <c r="M4282" s="545"/>
      <c r="N4282" s="546"/>
      <c r="O4282" s="5"/>
      <c r="P4282" s="216"/>
      <c r="Q4282" s="217"/>
      <c r="R4282" s="218"/>
      <c r="S4282" s="219">
        <f t="shared" si="1363"/>
        <v>0</v>
      </c>
      <c r="T4282" s="220">
        <f t="shared" si="1364"/>
        <v>0</v>
      </c>
      <c r="U4282" s="214">
        <f t="shared" si="1361"/>
        <v>0</v>
      </c>
      <c r="W4282" s="221"/>
      <c r="X4282" s="222"/>
      <c r="Y4282" s="222"/>
      <c r="Z4282" s="223"/>
      <c r="AA4282" s="222"/>
      <c r="AB4282" s="224"/>
      <c r="AC4282" s="225"/>
      <c r="AD4282" s="2">
        <f t="shared" si="1348"/>
        <v>0</v>
      </c>
      <c r="AE4282" s="2">
        <f t="shared" si="1349"/>
        <v>0</v>
      </c>
      <c r="AF4282" s="226"/>
      <c r="AG4282" s="219">
        <f t="shared" si="1353"/>
        <v>0</v>
      </c>
      <c r="AH4282" s="234">
        <f t="shared" si="1354"/>
        <v>0</v>
      </c>
      <c r="AI4282" s="214">
        <f t="shared" si="1362"/>
        <v>0</v>
      </c>
      <c r="AK4282" s="229">
        <f t="shared" si="1355"/>
        <v>0</v>
      </c>
      <c r="AL4282" s="226"/>
      <c r="AM4282" s="15"/>
      <c r="AN4282" s="232" t="e">
        <f t="shared" si="1356"/>
        <v>#DIV/0!</v>
      </c>
      <c r="AO4282" s="214">
        <f t="shared" si="1350"/>
        <v>0</v>
      </c>
      <c r="AQ4282" s="210"/>
      <c r="AR4282" s="231"/>
      <c r="AS4282" s="15"/>
      <c r="AT4282" s="232">
        <f t="shared" si="1357"/>
        <v>0</v>
      </c>
      <c r="AU4282" s="235">
        <f t="shared" si="1358"/>
        <v>0</v>
      </c>
      <c r="AY4282" s="210"/>
      <c r="AZ4282" s="231"/>
      <c r="BA4282" s="15"/>
      <c r="BB4282" s="232">
        <f t="shared" si="1347"/>
        <v>0</v>
      </c>
      <c r="BC4282" s="235">
        <f t="shared" si="1359"/>
        <v>0</v>
      </c>
      <c r="BG4282" s="210"/>
      <c r="BH4282" s="231"/>
      <c r="BI4282" s="15"/>
      <c r="BJ4282" s="232">
        <f t="shared" si="1351"/>
        <v>0</v>
      </c>
      <c r="BK4282" s="235">
        <f t="shared" si="1360"/>
        <v>0</v>
      </c>
      <c r="BM4282" s="109">
        <f t="shared" si="1352"/>
        <v>-6.6249302915081136</v>
      </c>
      <c r="BN4282" s="213"/>
      <c r="BR4282" s="228"/>
      <c r="BS4282" s="311"/>
      <c r="BT4282" s="3"/>
      <c r="BU4282" s="213"/>
      <c r="BV4282" s="213"/>
      <c r="BW4282" s="291"/>
    </row>
    <row r="4283" spans="1:75" x14ac:dyDescent="0.2">
      <c r="A4283" s="210"/>
      <c r="B4283" s="211"/>
      <c r="C4283" s="848" t="str">
        <f ca="1">IF(ISERR(AVERAGE(INDIRECT("B"&amp;(ROW()-INT($B$1/2))):INDIRECT("B"&amp;(ROW()+INT($B$1/2))))),"",AVERAGE(INDIRECT("B"&amp;(ROW()-INT($B$1/2))):INDIRECT("B"&amp;(ROW()+INT($B$1/2)))))</f>
        <v/>
      </c>
      <c r="D4283" s="848">
        <f t="shared" si="1346"/>
        <v>0</v>
      </c>
      <c r="E4283" s="275"/>
      <c r="F4283" s="15"/>
      <c r="G4283" s="3"/>
      <c r="H4283" s="3"/>
      <c r="I4283" s="3"/>
      <c r="J4283" s="3"/>
      <c r="K4283" s="3"/>
      <c r="L4283" s="554"/>
      <c r="M4283" s="545"/>
      <c r="N4283" s="546"/>
      <c r="O4283" s="5"/>
      <c r="P4283" s="216"/>
      <c r="Q4283" s="217"/>
      <c r="R4283" s="218"/>
      <c r="S4283" s="219">
        <f t="shared" si="1363"/>
        <v>0</v>
      </c>
      <c r="T4283" s="220">
        <f t="shared" si="1364"/>
        <v>0</v>
      </c>
      <c r="U4283" s="214">
        <f t="shared" si="1361"/>
        <v>0</v>
      </c>
      <c r="W4283" s="221"/>
      <c r="X4283" s="222"/>
      <c r="Y4283" s="222"/>
      <c r="Z4283" s="223"/>
      <c r="AA4283" s="222"/>
      <c r="AB4283" s="224"/>
      <c r="AC4283" s="225"/>
      <c r="AD4283" s="2">
        <f t="shared" si="1348"/>
        <v>0</v>
      </c>
      <c r="AE4283" s="2">
        <f t="shared" si="1349"/>
        <v>0</v>
      </c>
      <c r="AF4283" s="226"/>
      <c r="AG4283" s="219">
        <f t="shared" si="1353"/>
        <v>0</v>
      </c>
      <c r="AH4283" s="234">
        <f t="shared" si="1354"/>
        <v>0</v>
      </c>
      <c r="AI4283" s="214">
        <f t="shared" si="1362"/>
        <v>0</v>
      </c>
      <c r="AK4283" s="229">
        <f t="shared" si="1355"/>
        <v>0</v>
      </c>
      <c r="AL4283" s="226"/>
      <c r="AM4283" s="15"/>
      <c r="AN4283" s="232" t="e">
        <f t="shared" si="1356"/>
        <v>#DIV/0!</v>
      </c>
      <c r="AO4283" s="214">
        <f t="shared" si="1350"/>
        <v>0</v>
      </c>
      <c r="AQ4283" s="210"/>
      <c r="AR4283" s="231"/>
      <c r="AS4283" s="15"/>
      <c r="AT4283" s="232">
        <f t="shared" si="1357"/>
        <v>0</v>
      </c>
      <c r="AU4283" s="235">
        <f t="shared" si="1358"/>
        <v>0</v>
      </c>
      <c r="AY4283" s="210"/>
      <c r="AZ4283" s="231"/>
      <c r="BA4283" s="15"/>
      <c r="BB4283" s="232">
        <f t="shared" si="1347"/>
        <v>0</v>
      </c>
      <c r="BC4283" s="235">
        <f t="shared" si="1359"/>
        <v>0</v>
      </c>
      <c r="BG4283" s="210"/>
      <c r="BH4283" s="231"/>
      <c r="BI4283" s="15"/>
      <c r="BJ4283" s="232">
        <f t="shared" si="1351"/>
        <v>0</v>
      </c>
      <c r="BK4283" s="235">
        <f t="shared" si="1360"/>
        <v>0</v>
      </c>
      <c r="BM4283" s="109">
        <f t="shared" si="1352"/>
        <v>-6.6267626290058503</v>
      </c>
      <c r="BN4283" s="213"/>
      <c r="BR4283" s="228"/>
      <c r="BS4283" s="311"/>
      <c r="BT4283" s="3"/>
      <c r="BU4283" s="213"/>
      <c r="BV4283" s="213"/>
      <c r="BW4283" s="291"/>
    </row>
    <row r="4284" spans="1:75" x14ac:dyDescent="0.2">
      <c r="A4284" s="210"/>
      <c r="B4284" s="211"/>
      <c r="C4284" s="848" t="str">
        <f ca="1">IF(ISERR(AVERAGE(INDIRECT("B"&amp;(ROW()-INT($B$1/2))):INDIRECT("B"&amp;(ROW()+INT($B$1/2))))),"",AVERAGE(INDIRECT("B"&amp;(ROW()-INT($B$1/2))):INDIRECT("B"&amp;(ROW()+INT($B$1/2)))))</f>
        <v/>
      </c>
      <c r="D4284" s="848">
        <f t="shared" si="1346"/>
        <v>0</v>
      </c>
      <c r="E4284" s="275"/>
      <c r="F4284" s="15"/>
      <c r="G4284" s="3"/>
      <c r="H4284" s="3"/>
      <c r="I4284" s="3"/>
      <c r="J4284" s="3"/>
      <c r="K4284" s="3"/>
      <c r="L4284" s="554"/>
      <c r="M4284" s="545"/>
      <c r="N4284" s="546"/>
      <c r="O4284" s="5"/>
      <c r="P4284" s="216"/>
      <c r="Q4284" s="217"/>
      <c r="R4284" s="218"/>
      <c r="S4284" s="219">
        <f t="shared" si="1363"/>
        <v>0</v>
      </c>
      <c r="T4284" s="220">
        <f t="shared" si="1364"/>
        <v>0</v>
      </c>
      <c r="U4284" s="214">
        <f t="shared" si="1361"/>
        <v>0</v>
      </c>
      <c r="W4284" s="221"/>
      <c r="X4284" s="222"/>
      <c r="Y4284" s="222"/>
      <c r="Z4284" s="223"/>
      <c r="AA4284" s="222"/>
      <c r="AB4284" s="224"/>
      <c r="AC4284" s="225"/>
      <c r="AD4284" s="2">
        <f t="shared" si="1348"/>
        <v>0</v>
      </c>
      <c r="AE4284" s="2">
        <f t="shared" si="1349"/>
        <v>0</v>
      </c>
      <c r="AF4284" s="226"/>
      <c r="AG4284" s="219">
        <f t="shared" si="1353"/>
        <v>0</v>
      </c>
      <c r="AH4284" s="234">
        <f t="shared" si="1354"/>
        <v>0</v>
      </c>
      <c r="AI4284" s="214">
        <f t="shared" si="1362"/>
        <v>0</v>
      </c>
      <c r="AK4284" s="229">
        <f t="shared" si="1355"/>
        <v>0</v>
      </c>
      <c r="AL4284" s="226"/>
      <c r="AM4284" s="15"/>
      <c r="AN4284" s="232" t="e">
        <f t="shared" si="1356"/>
        <v>#DIV/0!</v>
      </c>
      <c r="AO4284" s="214">
        <f t="shared" si="1350"/>
        <v>0</v>
      </c>
      <c r="AQ4284" s="210"/>
      <c r="AR4284" s="231"/>
      <c r="AS4284" s="15"/>
      <c r="AT4284" s="232">
        <f t="shared" si="1357"/>
        <v>0</v>
      </c>
      <c r="AU4284" s="235">
        <f t="shared" si="1358"/>
        <v>0</v>
      </c>
      <c r="AY4284" s="210"/>
      <c r="AZ4284" s="231"/>
      <c r="BA4284" s="15"/>
      <c r="BB4284" s="232">
        <f t="shared" si="1347"/>
        <v>0</v>
      </c>
      <c r="BC4284" s="235">
        <f t="shared" si="1359"/>
        <v>0</v>
      </c>
      <c r="BG4284" s="210"/>
      <c r="BH4284" s="231"/>
      <c r="BI4284" s="15"/>
      <c r="BJ4284" s="232">
        <f t="shared" si="1351"/>
        <v>0</v>
      </c>
      <c r="BK4284" s="235">
        <f t="shared" si="1360"/>
        <v>0</v>
      </c>
      <c r="BM4284" s="109">
        <f t="shared" si="1352"/>
        <v>-6.628594966503587</v>
      </c>
      <c r="BN4284" s="213"/>
      <c r="BR4284" s="228"/>
      <c r="BS4284" s="311"/>
      <c r="BT4284" s="3"/>
      <c r="BU4284" s="213"/>
      <c r="BV4284" s="213"/>
      <c r="BW4284" s="291"/>
    </row>
    <row r="4285" spans="1:75" x14ac:dyDescent="0.2">
      <c r="A4285" s="210"/>
      <c r="B4285" s="211"/>
      <c r="C4285" s="848" t="str">
        <f ca="1">IF(ISERR(AVERAGE(INDIRECT("B"&amp;(ROW()-INT($B$1/2))):INDIRECT("B"&amp;(ROW()+INT($B$1/2))))),"",AVERAGE(INDIRECT("B"&amp;(ROW()-INT($B$1/2))):INDIRECT("B"&amp;(ROW()+INT($B$1/2)))))</f>
        <v/>
      </c>
      <c r="D4285" s="848">
        <f t="shared" si="1346"/>
        <v>0</v>
      </c>
      <c r="E4285" s="275"/>
      <c r="F4285" s="15"/>
      <c r="G4285" s="3"/>
      <c r="H4285" s="3"/>
      <c r="I4285" s="3"/>
      <c r="J4285" s="3"/>
      <c r="K4285" s="3"/>
      <c r="L4285" s="554"/>
      <c r="M4285" s="545"/>
      <c r="N4285" s="546"/>
      <c r="O4285" s="5"/>
      <c r="P4285" s="216"/>
      <c r="Q4285" s="217"/>
      <c r="R4285" s="218"/>
      <c r="S4285" s="219">
        <f t="shared" si="1363"/>
        <v>0</v>
      </c>
      <c r="T4285" s="220">
        <f t="shared" si="1364"/>
        <v>0</v>
      </c>
      <c r="U4285" s="214">
        <f t="shared" si="1361"/>
        <v>0</v>
      </c>
      <c r="W4285" s="221"/>
      <c r="X4285" s="222"/>
      <c r="Y4285" s="222"/>
      <c r="Z4285" s="223"/>
      <c r="AA4285" s="222"/>
      <c r="AB4285" s="224"/>
      <c r="AC4285" s="225"/>
      <c r="AD4285" s="2">
        <f t="shared" si="1348"/>
        <v>0</v>
      </c>
      <c r="AE4285" s="2">
        <f t="shared" si="1349"/>
        <v>0</v>
      </c>
      <c r="AF4285" s="226"/>
      <c r="AG4285" s="219">
        <f t="shared" si="1353"/>
        <v>0</v>
      </c>
      <c r="AH4285" s="234">
        <f t="shared" si="1354"/>
        <v>0</v>
      </c>
      <c r="AI4285" s="214">
        <f t="shared" si="1362"/>
        <v>0</v>
      </c>
      <c r="AK4285" s="229">
        <f t="shared" si="1355"/>
        <v>0</v>
      </c>
      <c r="AL4285" s="226"/>
      <c r="AM4285" s="15"/>
      <c r="AN4285" s="232" t="e">
        <f t="shared" si="1356"/>
        <v>#DIV/0!</v>
      </c>
      <c r="AO4285" s="214">
        <f t="shared" si="1350"/>
        <v>0</v>
      </c>
      <c r="AQ4285" s="210"/>
      <c r="AR4285" s="231"/>
      <c r="AS4285" s="15"/>
      <c r="AT4285" s="232">
        <f t="shared" si="1357"/>
        <v>0</v>
      </c>
      <c r="AU4285" s="235">
        <f t="shared" si="1358"/>
        <v>0</v>
      </c>
      <c r="AY4285" s="210"/>
      <c r="AZ4285" s="231"/>
      <c r="BA4285" s="15"/>
      <c r="BB4285" s="232">
        <f t="shared" si="1347"/>
        <v>0</v>
      </c>
      <c r="BC4285" s="235">
        <f t="shared" si="1359"/>
        <v>0</v>
      </c>
      <c r="BG4285" s="210"/>
      <c r="BH4285" s="231"/>
      <c r="BI4285" s="15"/>
      <c r="BJ4285" s="232">
        <f t="shared" si="1351"/>
        <v>0</v>
      </c>
      <c r="BK4285" s="235">
        <f t="shared" si="1360"/>
        <v>0</v>
      </c>
      <c r="BM4285" s="109">
        <f t="shared" si="1352"/>
        <v>-6.6304273040013237</v>
      </c>
      <c r="BN4285" s="213"/>
      <c r="BR4285" s="228"/>
      <c r="BS4285" s="311"/>
      <c r="BT4285" s="3"/>
      <c r="BU4285" s="213"/>
      <c r="BV4285" s="213"/>
      <c r="BW4285" s="291"/>
    </row>
    <row r="4286" spans="1:75" x14ac:dyDescent="0.2">
      <c r="A4286" s="210"/>
      <c r="B4286" s="211"/>
      <c r="C4286" s="848" t="str">
        <f ca="1">IF(ISERR(AVERAGE(INDIRECT("B"&amp;(ROW()-INT($B$1/2))):INDIRECT("B"&amp;(ROW()+INT($B$1/2))))),"",AVERAGE(INDIRECT("B"&amp;(ROW()-INT($B$1/2))):INDIRECT("B"&amp;(ROW()+INT($B$1/2)))))</f>
        <v/>
      </c>
      <c r="D4286" s="848">
        <f t="shared" si="1346"/>
        <v>0</v>
      </c>
      <c r="E4286" s="275"/>
      <c r="F4286" s="15"/>
      <c r="G4286" s="3"/>
      <c r="H4286" s="3"/>
      <c r="I4286" s="3"/>
      <c r="J4286" s="3"/>
      <c r="K4286" s="3"/>
      <c r="L4286" s="554"/>
      <c r="M4286" s="545"/>
      <c r="N4286" s="546"/>
      <c r="O4286" s="5"/>
      <c r="P4286" s="216"/>
      <c r="Q4286" s="217"/>
      <c r="R4286" s="218"/>
      <c r="S4286" s="219">
        <f t="shared" si="1363"/>
        <v>0</v>
      </c>
      <c r="T4286" s="220">
        <f t="shared" si="1364"/>
        <v>0</v>
      </c>
      <c r="U4286" s="214">
        <f t="shared" si="1361"/>
        <v>0</v>
      </c>
      <c r="W4286" s="221"/>
      <c r="X4286" s="222"/>
      <c r="Y4286" s="222"/>
      <c r="Z4286" s="223"/>
      <c r="AA4286" s="222"/>
      <c r="AB4286" s="224"/>
      <c r="AC4286" s="225"/>
      <c r="AD4286" s="2">
        <f t="shared" si="1348"/>
        <v>0</v>
      </c>
      <c r="AE4286" s="2">
        <f t="shared" si="1349"/>
        <v>0</v>
      </c>
      <c r="AF4286" s="226"/>
      <c r="AG4286" s="219">
        <f t="shared" si="1353"/>
        <v>0</v>
      </c>
      <c r="AH4286" s="234">
        <f t="shared" si="1354"/>
        <v>0</v>
      </c>
      <c r="AI4286" s="214">
        <f t="shared" si="1362"/>
        <v>0</v>
      </c>
      <c r="AK4286" s="229">
        <f t="shared" si="1355"/>
        <v>0</v>
      </c>
      <c r="AL4286" s="226"/>
      <c r="AM4286" s="15"/>
      <c r="AN4286" s="232" t="e">
        <f t="shared" si="1356"/>
        <v>#DIV/0!</v>
      </c>
      <c r="AO4286" s="214">
        <f t="shared" si="1350"/>
        <v>0</v>
      </c>
      <c r="AQ4286" s="210"/>
      <c r="AR4286" s="231"/>
      <c r="AS4286" s="15"/>
      <c r="AT4286" s="232">
        <f t="shared" si="1357"/>
        <v>0</v>
      </c>
      <c r="AU4286" s="235">
        <f t="shared" si="1358"/>
        <v>0</v>
      </c>
      <c r="AY4286" s="210"/>
      <c r="AZ4286" s="231"/>
      <c r="BA4286" s="15"/>
      <c r="BB4286" s="232">
        <f t="shared" si="1347"/>
        <v>0</v>
      </c>
      <c r="BC4286" s="235">
        <f t="shared" si="1359"/>
        <v>0</v>
      </c>
      <c r="BG4286" s="210"/>
      <c r="BH4286" s="231"/>
      <c r="BI4286" s="15"/>
      <c r="BJ4286" s="232">
        <f t="shared" si="1351"/>
        <v>0</v>
      </c>
      <c r="BK4286" s="235">
        <f t="shared" si="1360"/>
        <v>0</v>
      </c>
      <c r="BM4286" s="109">
        <f t="shared" si="1352"/>
        <v>-6.6322596414990604</v>
      </c>
      <c r="BN4286" s="213"/>
      <c r="BR4286" s="228"/>
      <c r="BS4286" s="311"/>
      <c r="BT4286" s="3"/>
      <c r="BU4286" s="213"/>
      <c r="BV4286" s="213"/>
      <c r="BW4286" s="291"/>
    </row>
    <row r="4287" spans="1:75" x14ac:dyDescent="0.2">
      <c r="A4287" s="210"/>
      <c r="B4287" s="211"/>
      <c r="C4287" s="848" t="str">
        <f ca="1">IF(ISERR(AVERAGE(INDIRECT("B"&amp;(ROW()-INT($B$1/2))):INDIRECT("B"&amp;(ROW()+INT($B$1/2))))),"",AVERAGE(INDIRECT("B"&amp;(ROW()-INT($B$1/2))):INDIRECT("B"&amp;(ROW()+INT($B$1/2)))))</f>
        <v/>
      </c>
      <c r="D4287" s="848">
        <f t="shared" si="1346"/>
        <v>0</v>
      </c>
      <c r="E4287" s="275"/>
      <c r="F4287" s="15"/>
      <c r="G4287" s="3"/>
      <c r="H4287" s="3"/>
      <c r="I4287" s="3"/>
      <c r="J4287" s="3"/>
      <c r="K4287" s="3"/>
      <c r="L4287" s="554"/>
      <c r="M4287" s="545"/>
      <c r="N4287" s="546"/>
      <c r="O4287" s="5"/>
      <c r="P4287" s="216"/>
      <c r="Q4287" s="217"/>
      <c r="R4287" s="218"/>
      <c r="S4287" s="219">
        <f t="shared" si="1363"/>
        <v>0</v>
      </c>
      <c r="T4287" s="220">
        <f t="shared" si="1364"/>
        <v>0</v>
      </c>
      <c r="U4287" s="214">
        <f t="shared" si="1361"/>
        <v>0</v>
      </c>
      <c r="W4287" s="221"/>
      <c r="X4287" s="222"/>
      <c r="Y4287" s="222"/>
      <c r="Z4287" s="223"/>
      <c r="AA4287" s="222"/>
      <c r="AB4287" s="224"/>
      <c r="AC4287" s="225"/>
      <c r="AD4287" s="2">
        <f t="shared" si="1348"/>
        <v>0</v>
      </c>
      <c r="AE4287" s="2">
        <f t="shared" si="1349"/>
        <v>0</v>
      </c>
      <c r="AF4287" s="226"/>
      <c r="AG4287" s="219">
        <f t="shared" si="1353"/>
        <v>0</v>
      </c>
      <c r="AH4287" s="234">
        <f t="shared" si="1354"/>
        <v>0</v>
      </c>
      <c r="AI4287" s="214">
        <f t="shared" si="1362"/>
        <v>0</v>
      </c>
      <c r="AK4287" s="229">
        <f t="shared" si="1355"/>
        <v>0</v>
      </c>
      <c r="AL4287" s="226"/>
      <c r="AM4287" s="15"/>
      <c r="AN4287" s="232" t="e">
        <f t="shared" si="1356"/>
        <v>#DIV/0!</v>
      </c>
      <c r="AO4287" s="214">
        <f t="shared" si="1350"/>
        <v>0</v>
      </c>
      <c r="AQ4287" s="210"/>
      <c r="AR4287" s="231"/>
      <c r="AS4287" s="15"/>
      <c r="AT4287" s="232">
        <f t="shared" si="1357"/>
        <v>0</v>
      </c>
      <c r="AU4287" s="235">
        <f t="shared" si="1358"/>
        <v>0</v>
      </c>
      <c r="AY4287" s="210"/>
      <c r="AZ4287" s="231"/>
      <c r="BA4287" s="15"/>
      <c r="BB4287" s="232">
        <f t="shared" si="1347"/>
        <v>0</v>
      </c>
      <c r="BC4287" s="235">
        <f t="shared" si="1359"/>
        <v>0</v>
      </c>
      <c r="BG4287" s="210"/>
      <c r="BH4287" s="231"/>
      <c r="BI4287" s="15"/>
      <c r="BJ4287" s="232">
        <f t="shared" si="1351"/>
        <v>0</v>
      </c>
      <c r="BK4287" s="235">
        <f t="shared" si="1360"/>
        <v>0</v>
      </c>
      <c r="BM4287" s="109">
        <f t="shared" si="1352"/>
        <v>-6.6340919789967971</v>
      </c>
      <c r="BN4287" s="213"/>
      <c r="BR4287" s="228"/>
      <c r="BS4287" s="311"/>
      <c r="BT4287" s="3"/>
      <c r="BU4287" s="213"/>
      <c r="BV4287" s="213"/>
      <c r="BW4287" s="291"/>
    </row>
    <row r="4288" spans="1:75" x14ac:dyDescent="0.2">
      <c r="A4288" s="210"/>
      <c r="B4288" s="211"/>
      <c r="C4288" s="848" t="str">
        <f ca="1">IF(ISERR(AVERAGE(INDIRECT("B"&amp;(ROW()-INT($B$1/2))):INDIRECT("B"&amp;(ROW()+INT($B$1/2))))),"",AVERAGE(INDIRECT("B"&amp;(ROW()-INT($B$1/2))):INDIRECT("B"&amp;(ROW()+INT($B$1/2)))))</f>
        <v/>
      </c>
      <c r="D4288" s="848">
        <f t="shared" si="1346"/>
        <v>0</v>
      </c>
      <c r="E4288" s="275"/>
      <c r="F4288" s="15"/>
      <c r="G4288" s="3"/>
      <c r="H4288" s="3"/>
      <c r="I4288" s="3"/>
      <c r="J4288" s="3"/>
      <c r="K4288" s="3"/>
      <c r="L4288" s="554"/>
      <c r="M4288" s="545"/>
      <c r="N4288" s="546"/>
      <c r="O4288" s="5"/>
      <c r="P4288" s="216"/>
      <c r="Q4288" s="217"/>
      <c r="R4288" s="218"/>
      <c r="S4288" s="219">
        <f t="shared" si="1363"/>
        <v>0</v>
      </c>
      <c r="T4288" s="220">
        <f t="shared" si="1364"/>
        <v>0</v>
      </c>
      <c r="U4288" s="214">
        <f t="shared" si="1361"/>
        <v>0</v>
      </c>
      <c r="W4288" s="221"/>
      <c r="X4288" s="222"/>
      <c r="Y4288" s="222"/>
      <c r="Z4288" s="223"/>
      <c r="AA4288" s="222"/>
      <c r="AB4288" s="224"/>
      <c r="AC4288" s="225"/>
      <c r="AD4288" s="2">
        <f t="shared" si="1348"/>
        <v>0</v>
      </c>
      <c r="AE4288" s="2">
        <f t="shared" si="1349"/>
        <v>0</v>
      </c>
      <c r="AF4288" s="226"/>
      <c r="AG4288" s="219">
        <f t="shared" si="1353"/>
        <v>0</v>
      </c>
      <c r="AH4288" s="234">
        <f t="shared" si="1354"/>
        <v>0</v>
      </c>
      <c r="AI4288" s="214">
        <f t="shared" si="1362"/>
        <v>0</v>
      </c>
      <c r="AK4288" s="229">
        <f t="shared" si="1355"/>
        <v>0</v>
      </c>
      <c r="AL4288" s="226"/>
      <c r="AM4288" s="15"/>
      <c r="AN4288" s="232" t="e">
        <f t="shared" si="1356"/>
        <v>#DIV/0!</v>
      </c>
      <c r="AO4288" s="214">
        <f t="shared" si="1350"/>
        <v>0</v>
      </c>
      <c r="AQ4288" s="210"/>
      <c r="AR4288" s="231"/>
      <c r="AS4288" s="15"/>
      <c r="AT4288" s="232">
        <f t="shared" si="1357"/>
        <v>0</v>
      </c>
      <c r="AU4288" s="235">
        <f t="shared" si="1358"/>
        <v>0</v>
      </c>
      <c r="AY4288" s="210"/>
      <c r="AZ4288" s="231"/>
      <c r="BA4288" s="15"/>
      <c r="BB4288" s="232">
        <f t="shared" si="1347"/>
        <v>0</v>
      </c>
      <c r="BC4288" s="235">
        <f t="shared" si="1359"/>
        <v>0</v>
      </c>
      <c r="BG4288" s="210"/>
      <c r="BH4288" s="231"/>
      <c r="BI4288" s="15"/>
      <c r="BJ4288" s="232">
        <f t="shared" si="1351"/>
        <v>0</v>
      </c>
      <c r="BK4288" s="235">
        <f t="shared" si="1360"/>
        <v>0</v>
      </c>
      <c r="BM4288" s="109">
        <f t="shared" si="1352"/>
        <v>-6.6359243164945338</v>
      </c>
      <c r="BN4288" s="213"/>
      <c r="BR4288" s="228"/>
      <c r="BS4288" s="311"/>
      <c r="BT4288" s="3"/>
      <c r="BU4288" s="213"/>
      <c r="BV4288" s="213"/>
      <c r="BW4288" s="291"/>
    </row>
    <row r="4289" spans="1:75" x14ac:dyDescent="0.2">
      <c r="A4289" s="210"/>
      <c r="B4289" s="211"/>
      <c r="C4289" s="848" t="str">
        <f ca="1">IF(ISERR(AVERAGE(INDIRECT("B"&amp;(ROW()-INT($B$1/2))):INDIRECT("B"&amp;(ROW()+INT($B$1/2))))),"",AVERAGE(INDIRECT("B"&amp;(ROW()-INT($B$1/2))):INDIRECT("B"&amp;(ROW()+INT($B$1/2)))))</f>
        <v/>
      </c>
      <c r="D4289" s="848">
        <f t="shared" ref="D4289:D4352" si="1365">A4289-A4288</f>
        <v>0</v>
      </c>
      <c r="E4289" s="275"/>
      <c r="F4289" s="15"/>
      <c r="G4289" s="3"/>
      <c r="H4289" s="3"/>
      <c r="I4289" s="3"/>
      <c r="J4289" s="3"/>
      <c r="K4289" s="3"/>
      <c r="L4289" s="554"/>
      <c r="M4289" s="545"/>
      <c r="N4289" s="546"/>
      <c r="O4289" s="5"/>
      <c r="P4289" s="216"/>
      <c r="Q4289" s="217"/>
      <c r="R4289" s="218"/>
      <c r="S4289" s="219">
        <f t="shared" si="1363"/>
        <v>0</v>
      </c>
      <c r="T4289" s="220">
        <f t="shared" si="1364"/>
        <v>0</v>
      </c>
      <c r="U4289" s="214">
        <f t="shared" si="1361"/>
        <v>0</v>
      </c>
      <c r="W4289" s="221"/>
      <c r="X4289" s="222"/>
      <c r="Y4289" s="222"/>
      <c r="Z4289" s="223"/>
      <c r="AA4289" s="222"/>
      <c r="AB4289" s="224"/>
      <c r="AC4289" s="225"/>
      <c r="AD4289" s="2">
        <f t="shared" si="1348"/>
        <v>0</v>
      </c>
      <c r="AE4289" s="2">
        <f t="shared" si="1349"/>
        <v>0</v>
      </c>
      <c r="AF4289" s="226"/>
      <c r="AG4289" s="219">
        <f t="shared" si="1353"/>
        <v>0</v>
      </c>
      <c r="AH4289" s="234">
        <f t="shared" si="1354"/>
        <v>0</v>
      </c>
      <c r="AI4289" s="214">
        <f t="shared" si="1362"/>
        <v>0</v>
      </c>
      <c r="AK4289" s="229">
        <f t="shared" si="1355"/>
        <v>0</v>
      </c>
      <c r="AL4289" s="226"/>
      <c r="AM4289" s="15"/>
      <c r="AN4289" s="232" t="e">
        <f t="shared" si="1356"/>
        <v>#DIV/0!</v>
      </c>
      <c r="AO4289" s="214">
        <f t="shared" si="1350"/>
        <v>0</v>
      </c>
      <c r="AQ4289" s="210"/>
      <c r="AR4289" s="231"/>
      <c r="AS4289" s="15"/>
      <c r="AT4289" s="232">
        <f t="shared" si="1357"/>
        <v>0</v>
      </c>
      <c r="AU4289" s="235">
        <f t="shared" si="1358"/>
        <v>0</v>
      </c>
      <c r="AY4289" s="210"/>
      <c r="AZ4289" s="231"/>
      <c r="BA4289" s="15"/>
      <c r="BB4289" s="232">
        <f t="shared" si="1347"/>
        <v>0</v>
      </c>
      <c r="BC4289" s="235">
        <f t="shared" si="1359"/>
        <v>0</v>
      </c>
      <c r="BG4289" s="210"/>
      <c r="BH4289" s="231"/>
      <c r="BI4289" s="15"/>
      <c r="BJ4289" s="232">
        <f t="shared" si="1351"/>
        <v>0</v>
      </c>
      <c r="BK4289" s="235">
        <f t="shared" si="1360"/>
        <v>0</v>
      </c>
      <c r="BM4289" s="109">
        <f t="shared" si="1352"/>
        <v>-6.6377566539922706</v>
      </c>
      <c r="BN4289" s="213"/>
      <c r="BR4289" s="228"/>
      <c r="BS4289" s="311"/>
      <c r="BT4289" s="3"/>
      <c r="BU4289" s="213"/>
      <c r="BV4289" s="213"/>
      <c r="BW4289" s="291"/>
    </row>
    <row r="4290" spans="1:75" x14ac:dyDescent="0.2">
      <c r="A4290" s="210"/>
      <c r="B4290" s="211"/>
      <c r="C4290" s="848" t="str">
        <f ca="1">IF(ISERR(AVERAGE(INDIRECT("B"&amp;(ROW()-INT($B$1/2))):INDIRECT("B"&amp;(ROW()+INT($B$1/2))))),"",AVERAGE(INDIRECT("B"&amp;(ROW()-INT($B$1/2))):INDIRECT("B"&amp;(ROW()+INT($B$1/2)))))</f>
        <v/>
      </c>
      <c r="D4290" s="848">
        <f t="shared" si="1365"/>
        <v>0</v>
      </c>
      <c r="E4290" s="275"/>
      <c r="F4290" s="15"/>
      <c r="G4290" s="3"/>
      <c r="H4290" s="3"/>
      <c r="I4290" s="3"/>
      <c r="J4290" s="3"/>
      <c r="K4290" s="3"/>
      <c r="L4290" s="554"/>
      <c r="M4290" s="545"/>
      <c r="N4290" s="546"/>
      <c r="O4290" s="5"/>
      <c r="P4290" s="216"/>
      <c r="Q4290" s="217"/>
      <c r="R4290" s="218"/>
      <c r="S4290" s="219">
        <f t="shared" si="1363"/>
        <v>0</v>
      </c>
      <c r="T4290" s="220">
        <f t="shared" si="1364"/>
        <v>0</v>
      </c>
      <c r="U4290" s="214">
        <f t="shared" si="1361"/>
        <v>0</v>
      </c>
      <c r="W4290" s="221"/>
      <c r="X4290" s="222"/>
      <c r="Y4290" s="222"/>
      <c r="Z4290" s="223"/>
      <c r="AA4290" s="222"/>
      <c r="AB4290" s="224"/>
      <c r="AC4290" s="225"/>
      <c r="AD4290" s="2">
        <f t="shared" si="1348"/>
        <v>0</v>
      </c>
      <c r="AE4290" s="2">
        <f t="shared" si="1349"/>
        <v>0</v>
      </c>
      <c r="AF4290" s="226"/>
      <c r="AG4290" s="219">
        <f t="shared" si="1353"/>
        <v>0</v>
      </c>
      <c r="AH4290" s="234">
        <f t="shared" si="1354"/>
        <v>0</v>
      </c>
      <c r="AI4290" s="214">
        <f t="shared" si="1362"/>
        <v>0</v>
      </c>
      <c r="AK4290" s="229">
        <f t="shared" si="1355"/>
        <v>0</v>
      </c>
      <c r="AL4290" s="226"/>
      <c r="AM4290" s="15"/>
      <c r="AN4290" s="232" t="e">
        <f t="shared" si="1356"/>
        <v>#DIV/0!</v>
      </c>
      <c r="AO4290" s="214">
        <f t="shared" si="1350"/>
        <v>0</v>
      </c>
      <c r="AQ4290" s="210"/>
      <c r="AR4290" s="231"/>
      <c r="AS4290" s="15"/>
      <c r="AT4290" s="232">
        <f t="shared" si="1357"/>
        <v>0</v>
      </c>
      <c r="AU4290" s="235">
        <f t="shared" si="1358"/>
        <v>0</v>
      </c>
      <c r="AY4290" s="210"/>
      <c r="AZ4290" s="231"/>
      <c r="BA4290" s="15"/>
      <c r="BB4290" s="232">
        <f t="shared" si="1347"/>
        <v>0</v>
      </c>
      <c r="BC4290" s="235">
        <f t="shared" si="1359"/>
        <v>0</v>
      </c>
      <c r="BG4290" s="210"/>
      <c r="BH4290" s="231"/>
      <c r="BI4290" s="15"/>
      <c r="BJ4290" s="232">
        <f t="shared" si="1351"/>
        <v>0</v>
      </c>
      <c r="BK4290" s="235">
        <f t="shared" si="1360"/>
        <v>0</v>
      </c>
      <c r="BM4290" s="109">
        <f t="shared" si="1352"/>
        <v>-6.6395889914900073</v>
      </c>
      <c r="BN4290" s="213"/>
      <c r="BR4290" s="228"/>
      <c r="BS4290" s="311"/>
      <c r="BT4290" s="3"/>
      <c r="BU4290" s="213"/>
      <c r="BV4290" s="213"/>
      <c r="BW4290" s="291"/>
    </row>
    <row r="4291" spans="1:75" x14ac:dyDescent="0.2">
      <c r="A4291" s="210"/>
      <c r="B4291" s="211"/>
      <c r="C4291" s="848" t="str">
        <f ca="1">IF(ISERR(AVERAGE(INDIRECT("B"&amp;(ROW()-INT($B$1/2))):INDIRECT("B"&amp;(ROW()+INT($B$1/2))))),"",AVERAGE(INDIRECT("B"&amp;(ROW()-INT($B$1/2))):INDIRECT("B"&amp;(ROW()+INT($B$1/2)))))</f>
        <v/>
      </c>
      <c r="D4291" s="848">
        <f t="shared" si="1365"/>
        <v>0</v>
      </c>
      <c r="E4291" s="275"/>
      <c r="F4291" s="15"/>
      <c r="G4291" s="3"/>
      <c r="H4291" s="3"/>
      <c r="I4291" s="3"/>
      <c r="J4291" s="3"/>
      <c r="K4291" s="3"/>
      <c r="L4291" s="554"/>
      <c r="M4291" s="545"/>
      <c r="N4291" s="546"/>
      <c r="O4291" s="5"/>
      <c r="P4291" s="216"/>
      <c r="Q4291" s="217"/>
      <c r="R4291" s="218"/>
      <c r="S4291" s="219">
        <f t="shared" si="1363"/>
        <v>0</v>
      </c>
      <c r="T4291" s="220">
        <f t="shared" si="1364"/>
        <v>0</v>
      </c>
      <c r="U4291" s="214">
        <f t="shared" si="1361"/>
        <v>0</v>
      </c>
      <c r="W4291" s="221"/>
      <c r="X4291" s="222"/>
      <c r="Y4291" s="222"/>
      <c r="Z4291" s="223"/>
      <c r="AA4291" s="222"/>
      <c r="AB4291" s="224"/>
      <c r="AC4291" s="225"/>
      <c r="AD4291" s="2">
        <f t="shared" si="1348"/>
        <v>0</v>
      </c>
      <c r="AE4291" s="2">
        <f t="shared" si="1349"/>
        <v>0</v>
      </c>
      <c r="AF4291" s="226"/>
      <c r="AG4291" s="219">
        <f t="shared" si="1353"/>
        <v>0</v>
      </c>
      <c r="AH4291" s="234">
        <f t="shared" si="1354"/>
        <v>0</v>
      </c>
      <c r="AI4291" s="214">
        <f t="shared" si="1362"/>
        <v>0</v>
      </c>
      <c r="AK4291" s="229">
        <f t="shared" si="1355"/>
        <v>0</v>
      </c>
      <c r="AL4291" s="226"/>
      <c r="AM4291" s="15"/>
      <c r="AN4291" s="232" t="e">
        <f t="shared" si="1356"/>
        <v>#DIV/0!</v>
      </c>
      <c r="AO4291" s="214">
        <f t="shared" si="1350"/>
        <v>0</v>
      </c>
      <c r="AQ4291" s="210"/>
      <c r="AR4291" s="231"/>
      <c r="AS4291" s="15"/>
      <c r="AT4291" s="232">
        <f t="shared" si="1357"/>
        <v>0</v>
      </c>
      <c r="AU4291" s="235">
        <f t="shared" si="1358"/>
        <v>0</v>
      </c>
      <c r="AY4291" s="210"/>
      <c r="AZ4291" s="231"/>
      <c r="BA4291" s="15"/>
      <c r="BB4291" s="232">
        <f t="shared" si="1347"/>
        <v>0</v>
      </c>
      <c r="BC4291" s="235">
        <f t="shared" si="1359"/>
        <v>0</v>
      </c>
      <c r="BG4291" s="210"/>
      <c r="BH4291" s="231"/>
      <c r="BI4291" s="15"/>
      <c r="BJ4291" s="232">
        <f t="shared" si="1351"/>
        <v>0</v>
      </c>
      <c r="BK4291" s="235">
        <f t="shared" si="1360"/>
        <v>0</v>
      </c>
      <c r="BM4291" s="109">
        <f t="shared" si="1352"/>
        <v>-6.641421328987744</v>
      </c>
      <c r="BN4291" s="213"/>
      <c r="BR4291" s="228"/>
      <c r="BS4291" s="311"/>
      <c r="BT4291" s="3"/>
      <c r="BU4291" s="213"/>
      <c r="BV4291" s="213"/>
      <c r="BW4291" s="291"/>
    </row>
    <row r="4292" spans="1:75" x14ac:dyDescent="0.2">
      <c r="A4292" s="210"/>
      <c r="B4292" s="211"/>
      <c r="C4292" s="848" t="str">
        <f ca="1">IF(ISERR(AVERAGE(INDIRECT("B"&amp;(ROW()-INT($B$1/2))):INDIRECT("B"&amp;(ROW()+INT($B$1/2))))),"",AVERAGE(INDIRECT("B"&amp;(ROW()-INT($B$1/2))):INDIRECT("B"&amp;(ROW()+INT($B$1/2)))))</f>
        <v/>
      </c>
      <c r="D4292" s="848">
        <f t="shared" si="1365"/>
        <v>0</v>
      </c>
      <c r="E4292" s="275"/>
      <c r="F4292" s="15"/>
      <c r="G4292" s="3"/>
      <c r="H4292" s="3"/>
      <c r="I4292" s="3"/>
      <c r="J4292" s="3"/>
      <c r="K4292" s="3"/>
      <c r="L4292" s="554"/>
      <c r="M4292" s="545"/>
      <c r="N4292" s="546"/>
      <c r="O4292" s="5"/>
      <c r="P4292" s="216"/>
      <c r="Q4292" s="217"/>
      <c r="R4292" s="218"/>
      <c r="S4292" s="219">
        <f t="shared" si="1363"/>
        <v>0</v>
      </c>
      <c r="T4292" s="220">
        <f t="shared" si="1364"/>
        <v>0</v>
      </c>
      <c r="U4292" s="214">
        <f t="shared" si="1361"/>
        <v>0</v>
      </c>
      <c r="W4292" s="221"/>
      <c r="X4292" s="222"/>
      <c r="Y4292" s="222"/>
      <c r="Z4292" s="223"/>
      <c r="AA4292" s="222"/>
      <c r="AB4292" s="224"/>
      <c r="AC4292" s="225"/>
      <c r="AD4292" s="2">
        <f t="shared" si="1348"/>
        <v>0</v>
      </c>
      <c r="AE4292" s="2">
        <f t="shared" si="1349"/>
        <v>0</v>
      </c>
      <c r="AF4292" s="226"/>
      <c r="AG4292" s="219">
        <f t="shared" si="1353"/>
        <v>0</v>
      </c>
      <c r="AH4292" s="234">
        <f t="shared" si="1354"/>
        <v>0</v>
      </c>
      <c r="AI4292" s="214">
        <f t="shared" si="1362"/>
        <v>0</v>
      </c>
      <c r="AK4292" s="229">
        <f t="shared" si="1355"/>
        <v>0</v>
      </c>
      <c r="AL4292" s="226"/>
      <c r="AM4292" s="15"/>
      <c r="AN4292" s="232" t="e">
        <f t="shared" si="1356"/>
        <v>#DIV/0!</v>
      </c>
      <c r="AO4292" s="214">
        <f t="shared" si="1350"/>
        <v>0</v>
      </c>
      <c r="AQ4292" s="210"/>
      <c r="AR4292" s="231"/>
      <c r="AS4292" s="15"/>
      <c r="AT4292" s="232">
        <f t="shared" si="1357"/>
        <v>0</v>
      </c>
      <c r="AU4292" s="235">
        <f t="shared" si="1358"/>
        <v>0</v>
      </c>
      <c r="AY4292" s="210"/>
      <c r="AZ4292" s="231"/>
      <c r="BA4292" s="15"/>
      <c r="BB4292" s="232">
        <f t="shared" ref="BB4292:BB4355" si="1366">IF(AY4292&gt;0,(26.3/MAX($AY$4:$AY$4600))*AY4292,0)</f>
        <v>0</v>
      </c>
      <c r="BC4292" s="235">
        <f t="shared" si="1359"/>
        <v>0</v>
      </c>
      <c r="BG4292" s="210"/>
      <c r="BH4292" s="231"/>
      <c r="BI4292" s="15"/>
      <c r="BJ4292" s="232">
        <f t="shared" si="1351"/>
        <v>0</v>
      </c>
      <c r="BK4292" s="235">
        <f t="shared" si="1360"/>
        <v>0</v>
      </c>
      <c r="BM4292" s="109">
        <f t="shared" si="1352"/>
        <v>-6.6432536664854807</v>
      </c>
      <c r="BN4292" s="213"/>
      <c r="BR4292" s="228"/>
      <c r="BS4292" s="311"/>
      <c r="BT4292" s="3"/>
      <c r="BU4292" s="213"/>
      <c r="BV4292" s="213"/>
      <c r="BW4292" s="291"/>
    </row>
    <row r="4293" spans="1:75" x14ac:dyDescent="0.2">
      <c r="A4293" s="210"/>
      <c r="B4293" s="211"/>
      <c r="C4293" s="848" t="str">
        <f ca="1">IF(ISERR(AVERAGE(INDIRECT("B"&amp;(ROW()-INT($B$1/2))):INDIRECT("B"&amp;(ROW()+INT($B$1/2))))),"",AVERAGE(INDIRECT("B"&amp;(ROW()-INT($B$1/2))):INDIRECT("B"&amp;(ROW()+INT($B$1/2)))))</f>
        <v/>
      </c>
      <c r="D4293" s="848">
        <f t="shared" si="1365"/>
        <v>0</v>
      </c>
      <c r="E4293" s="275"/>
      <c r="F4293" s="15"/>
      <c r="G4293" s="3"/>
      <c r="H4293" s="3"/>
      <c r="I4293" s="3"/>
      <c r="J4293" s="3"/>
      <c r="K4293" s="3"/>
      <c r="L4293" s="554"/>
      <c r="M4293" s="545"/>
      <c r="N4293" s="546"/>
      <c r="O4293" s="5"/>
      <c r="P4293" s="216"/>
      <c r="Q4293" s="217"/>
      <c r="R4293" s="218"/>
      <c r="S4293" s="219">
        <f t="shared" si="1363"/>
        <v>0</v>
      </c>
      <c r="T4293" s="220">
        <f t="shared" si="1364"/>
        <v>0</v>
      </c>
      <c r="U4293" s="214">
        <f t="shared" si="1361"/>
        <v>0</v>
      </c>
      <c r="W4293" s="221"/>
      <c r="X4293" s="222"/>
      <c r="Y4293" s="222"/>
      <c r="Z4293" s="223"/>
      <c r="AA4293" s="222"/>
      <c r="AB4293" s="224"/>
      <c r="AC4293" s="225"/>
      <c r="AD4293" s="2">
        <f t="shared" ref="AD4293:AD4356" si="1367">IF(W4293&lt;0,W4293-X4293/60-Y4293/3600,W4293+X4293/60+Y4293/3600)</f>
        <v>0</v>
      </c>
      <c r="AE4293" s="2">
        <f t="shared" ref="AE4293:AE4356" si="1368">IF(Z4293&lt;0,Z4293-AA4293/60-AB4293/3600,Z4293+AA4293/60+AB4293/3600)</f>
        <v>0</v>
      </c>
      <c r="AF4293" s="226"/>
      <c r="AG4293" s="219">
        <f t="shared" si="1353"/>
        <v>0</v>
      </c>
      <c r="AH4293" s="234">
        <f t="shared" si="1354"/>
        <v>0</v>
      </c>
      <c r="AI4293" s="214">
        <f t="shared" si="1362"/>
        <v>0</v>
      </c>
      <c r="AK4293" s="229">
        <f t="shared" si="1355"/>
        <v>0</v>
      </c>
      <c r="AL4293" s="226"/>
      <c r="AM4293" s="15"/>
      <c r="AN4293" s="232" t="e">
        <f t="shared" si="1356"/>
        <v>#DIV/0!</v>
      </c>
      <c r="AO4293" s="214">
        <f t="shared" ref="AO4293:AO4356" si="1369">AL4293*3.28084</f>
        <v>0</v>
      </c>
      <c r="AQ4293" s="210"/>
      <c r="AR4293" s="231"/>
      <c r="AS4293" s="15"/>
      <c r="AT4293" s="232">
        <f t="shared" si="1357"/>
        <v>0</v>
      </c>
      <c r="AU4293" s="235">
        <f t="shared" si="1358"/>
        <v>0</v>
      </c>
      <c r="AY4293" s="210"/>
      <c r="AZ4293" s="231"/>
      <c r="BA4293" s="15"/>
      <c r="BB4293" s="232">
        <f t="shared" si="1366"/>
        <v>0</v>
      </c>
      <c r="BC4293" s="235">
        <f t="shared" si="1359"/>
        <v>0</v>
      </c>
      <c r="BG4293" s="210"/>
      <c r="BH4293" s="231"/>
      <c r="BI4293" s="15"/>
      <c r="BJ4293" s="232">
        <f t="shared" ref="BJ4293:BJ4356" si="1370">BG4293</f>
        <v>0</v>
      </c>
      <c r="BK4293" s="235">
        <f t="shared" si="1360"/>
        <v>0</v>
      </c>
      <c r="BM4293" s="109">
        <f t="shared" ref="BM4293:BM4356" si="1371">BM4292+$BQ$14</f>
        <v>-6.6450860039832174</v>
      </c>
      <c r="BN4293" s="213"/>
      <c r="BR4293" s="228"/>
      <c r="BS4293" s="311"/>
      <c r="BT4293" s="3"/>
      <c r="BU4293" s="213"/>
      <c r="BV4293" s="213"/>
      <c r="BW4293" s="291"/>
    </row>
    <row r="4294" spans="1:75" x14ac:dyDescent="0.2">
      <c r="A4294" s="210"/>
      <c r="B4294" s="211"/>
      <c r="C4294" s="848" t="str">
        <f ca="1">IF(ISERR(AVERAGE(INDIRECT("B"&amp;(ROW()-INT($B$1/2))):INDIRECT("B"&amp;(ROW()+INT($B$1/2))))),"",AVERAGE(INDIRECT("B"&amp;(ROW()-INT($B$1/2))):INDIRECT("B"&amp;(ROW()+INT($B$1/2)))))</f>
        <v/>
      </c>
      <c r="D4294" s="848">
        <f t="shared" si="1365"/>
        <v>0</v>
      </c>
      <c r="E4294" s="275"/>
      <c r="F4294" s="15"/>
      <c r="G4294" s="3"/>
      <c r="H4294" s="3"/>
      <c r="I4294" s="3"/>
      <c r="J4294" s="3"/>
      <c r="K4294" s="3"/>
      <c r="L4294" s="554"/>
      <c r="M4294" s="545"/>
      <c r="N4294" s="546"/>
      <c r="O4294" s="5"/>
      <c r="P4294" s="216"/>
      <c r="Q4294" s="217"/>
      <c r="R4294" s="218"/>
      <c r="S4294" s="219">
        <f t="shared" si="1363"/>
        <v>0</v>
      </c>
      <c r="T4294" s="220">
        <f t="shared" si="1364"/>
        <v>0</v>
      </c>
      <c r="U4294" s="214">
        <f t="shared" si="1361"/>
        <v>0</v>
      </c>
      <c r="W4294" s="221"/>
      <c r="X4294" s="222"/>
      <c r="Y4294" s="222"/>
      <c r="Z4294" s="223"/>
      <c r="AA4294" s="222"/>
      <c r="AB4294" s="224"/>
      <c r="AC4294" s="225"/>
      <c r="AD4294" s="2">
        <f t="shared" si="1367"/>
        <v>0</v>
      </c>
      <c r="AE4294" s="2">
        <f t="shared" si="1368"/>
        <v>0</v>
      </c>
      <c r="AF4294" s="226"/>
      <c r="AG4294" s="219">
        <f t="shared" ref="AG4294:AG4357" si="1372">AG4293+IF(AD4294&lt;&gt;0,1.852*60*1000*((ACOS((SIN((AD4293/180)*PI()))*(SIN((AD4294/180)*PI()))+(COS((AD4293/180)*PI()))*(COS((AD4294/180)*PI()))*(COS((AE4294/180)*PI()-(AE4293/180)*PI())))/PI())*180),0)</f>
        <v>0</v>
      </c>
      <c r="AH4294" s="234">
        <f t="shared" ref="AH4294:AH4357" si="1373">AH4293+IF(AD4294&lt;&gt;0,1.852*60*0.6213712*((ACOS((SIN((AD4293/180)*PI()))*(SIN((AD4294/180)*PI()))+(COS((AD4293/180)*PI()))*(COS((AD4294/180)*PI()))*(COS((AE4294/180)*PI()-(AE4293/180)*PI())))/PI())*180),0)</f>
        <v>0</v>
      </c>
      <c r="AI4294" s="214">
        <f t="shared" si="1362"/>
        <v>0</v>
      </c>
      <c r="AK4294" s="229">
        <f t="shared" ref="AK4294:AK4357" si="1374">IF(AL4294&gt;0,AK4293+$AO$1,0)</f>
        <v>0</v>
      </c>
      <c r="AL4294" s="226"/>
      <c r="AM4294" s="15"/>
      <c r="AN4294" s="232" t="e">
        <f t="shared" ref="AN4294:AN4357" si="1375">(42341.84/MAX(AK4294:AK8890))*AK4294*0.0006213712</f>
        <v>#DIV/0!</v>
      </c>
      <c r="AO4294" s="214">
        <f t="shared" si="1369"/>
        <v>0</v>
      </c>
      <c r="AQ4294" s="210"/>
      <c r="AR4294" s="231"/>
      <c r="AS4294" s="15"/>
      <c r="AT4294" s="232">
        <f t="shared" ref="AT4294:AT4357" si="1376">IF(AQ4294&gt;0,(26.3/(MAX($AQ$4:$AQ$4600)*0.0006213712))*AQ4294*0.0006213712,0)</f>
        <v>0</v>
      </c>
      <c r="AU4294" s="235">
        <f t="shared" ref="AU4294:AU4357" si="1377">(AR4294*3.28084)+(AW$4)</f>
        <v>0</v>
      </c>
      <c r="AY4294" s="210"/>
      <c r="AZ4294" s="231"/>
      <c r="BA4294" s="15"/>
      <c r="BB4294" s="232">
        <f t="shared" si="1366"/>
        <v>0</v>
      </c>
      <c r="BC4294" s="235">
        <f t="shared" ref="BC4294:BC4357" si="1378">AZ4294+BE$4</f>
        <v>0</v>
      </c>
      <c r="BG4294" s="210"/>
      <c r="BH4294" s="231"/>
      <c r="BI4294" s="15"/>
      <c r="BJ4294" s="232">
        <f t="shared" si="1370"/>
        <v>0</v>
      </c>
      <c r="BK4294" s="235">
        <f t="shared" ref="BK4294:BK4357" si="1379">BH4294*BM4294</f>
        <v>0</v>
      </c>
      <c r="BM4294" s="109">
        <f t="shared" si="1371"/>
        <v>-6.6469183414809541</v>
      </c>
      <c r="BN4294" s="213"/>
      <c r="BR4294" s="228"/>
      <c r="BS4294" s="311"/>
      <c r="BT4294" s="3"/>
      <c r="BU4294" s="213"/>
      <c r="BV4294" s="213"/>
      <c r="BW4294" s="291"/>
    </row>
    <row r="4295" spans="1:75" x14ac:dyDescent="0.2">
      <c r="A4295" s="210"/>
      <c r="B4295" s="211"/>
      <c r="C4295" s="848" t="str">
        <f ca="1">IF(ISERR(AVERAGE(INDIRECT("B"&amp;(ROW()-INT($B$1/2))):INDIRECT("B"&amp;(ROW()+INT($B$1/2))))),"",AVERAGE(INDIRECT("B"&amp;(ROW()-INT($B$1/2))):INDIRECT("B"&amp;(ROW()+INT($B$1/2)))))</f>
        <v/>
      </c>
      <c r="D4295" s="848">
        <f t="shared" si="1365"/>
        <v>0</v>
      </c>
      <c r="E4295" s="275"/>
      <c r="F4295" s="15"/>
      <c r="G4295" s="3"/>
      <c r="H4295" s="3"/>
      <c r="I4295" s="3"/>
      <c r="J4295" s="3"/>
      <c r="K4295" s="3"/>
      <c r="L4295" s="554"/>
      <c r="M4295" s="545"/>
      <c r="N4295" s="546"/>
      <c r="O4295" s="5"/>
      <c r="P4295" s="216"/>
      <c r="Q4295" s="217"/>
      <c r="R4295" s="218"/>
      <c r="S4295" s="219">
        <f t="shared" si="1363"/>
        <v>0</v>
      </c>
      <c r="T4295" s="220">
        <f t="shared" si="1364"/>
        <v>0</v>
      </c>
      <c r="U4295" s="214">
        <f t="shared" ref="U4295:U4358" si="1380">R4295*3.28084</f>
        <v>0</v>
      </c>
      <c r="W4295" s="221"/>
      <c r="X4295" s="222"/>
      <c r="Y4295" s="222"/>
      <c r="Z4295" s="223"/>
      <c r="AA4295" s="222"/>
      <c r="AB4295" s="224"/>
      <c r="AC4295" s="225"/>
      <c r="AD4295" s="2">
        <f t="shared" si="1367"/>
        <v>0</v>
      </c>
      <c r="AE4295" s="2">
        <f t="shared" si="1368"/>
        <v>0</v>
      </c>
      <c r="AF4295" s="226"/>
      <c r="AG4295" s="219">
        <f t="shared" si="1372"/>
        <v>0</v>
      </c>
      <c r="AH4295" s="234">
        <f t="shared" si="1373"/>
        <v>0</v>
      </c>
      <c r="AI4295" s="214">
        <f t="shared" ref="AI4295:AI4358" si="1381">AF4295*3.28084</f>
        <v>0</v>
      </c>
      <c r="AK4295" s="229">
        <f t="shared" si="1374"/>
        <v>0</v>
      </c>
      <c r="AL4295" s="226"/>
      <c r="AM4295" s="15"/>
      <c r="AN4295" s="232" t="e">
        <f t="shared" si="1375"/>
        <v>#DIV/0!</v>
      </c>
      <c r="AO4295" s="214">
        <f t="shared" si="1369"/>
        <v>0</v>
      </c>
      <c r="AQ4295" s="210"/>
      <c r="AR4295" s="231"/>
      <c r="AS4295" s="15"/>
      <c r="AT4295" s="232">
        <f t="shared" si="1376"/>
        <v>0</v>
      </c>
      <c r="AU4295" s="235">
        <f t="shared" si="1377"/>
        <v>0</v>
      </c>
      <c r="AY4295" s="210"/>
      <c r="AZ4295" s="231"/>
      <c r="BA4295" s="15"/>
      <c r="BB4295" s="232">
        <f t="shared" si="1366"/>
        <v>0</v>
      </c>
      <c r="BC4295" s="235">
        <f t="shared" si="1378"/>
        <v>0</v>
      </c>
      <c r="BG4295" s="210"/>
      <c r="BH4295" s="231"/>
      <c r="BI4295" s="15"/>
      <c r="BJ4295" s="232">
        <f t="shared" si="1370"/>
        <v>0</v>
      </c>
      <c r="BK4295" s="235">
        <f t="shared" si="1379"/>
        <v>0</v>
      </c>
      <c r="BM4295" s="109">
        <f t="shared" si="1371"/>
        <v>-6.6487506789786908</v>
      </c>
      <c r="BN4295" s="213"/>
      <c r="BR4295" s="228"/>
      <c r="BS4295" s="311"/>
      <c r="BT4295" s="3"/>
      <c r="BU4295" s="213"/>
      <c r="BV4295" s="213"/>
      <c r="BW4295" s="291"/>
    </row>
    <row r="4296" spans="1:75" x14ac:dyDescent="0.2">
      <c r="A4296" s="210"/>
      <c r="B4296" s="211"/>
      <c r="C4296" s="848" t="str">
        <f ca="1">IF(ISERR(AVERAGE(INDIRECT("B"&amp;(ROW()-INT($B$1/2))):INDIRECT("B"&amp;(ROW()+INT($B$1/2))))),"",AVERAGE(INDIRECT("B"&amp;(ROW()-INT($B$1/2))):INDIRECT("B"&amp;(ROW()+INT($B$1/2)))))</f>
        <v/>
      </c>
      <c r="D4296" s="848">
        <f t="shared" si="1365"/>
        <v>0</v>
      </c>
      <c r="E4296" s="275"/>
      <c r="F4296" s="15"/>
      <c r="G4296" s="3"/>
      <c r="H4296" s="3"/>
      <c r="I4296" s="3"/>
      <c r="J4296" s="3"/>
      <c r="K4296" s="3"/>
      <c r="L4296" s="554"/>
      <c r="M4296" s="545"/>
      <c r="N4296" s="546"/>
      <c r="O4296" s="5"/>
      <c r="P4296" s="216"/>
      <c r="Q4296" s="217"/>
      <c r="R4296" s="218"/>
      <c r="S4296" s="219">
        <f t="shared" si="1363"/>
        <v>0</v>
      </c>
      <c r="T4296" s="220">
        <f t="shared" si="1364"/>
        <v>0</v>
      </c>
      <c r="U4296" s="214">
        <f t="shared" si="1380"/>
        <v>0</v>
      </c>
      <c r="W4296" s="221"/>
      <c r="X4296" s="222"/>
      <c r="Y4296" s="222"/>
      <c r="Z4296" s="223"/>
      <c r="AA4296" s="222"/>
      <c r="AB4296" s="224"/>
      <c r="AC4296" s="225"/>
      <c r="AD4296" s="2">
        <f t="shared" si="1367"/>
        <v>0</v>
      </c>
      <c r="AE4296" s="2">
        <f t="shared" si="1368"/>
        <v>0</v>
      </c>
      <c r="AF4296" s="226"/>
      <c r="AG4296" s="219">
        <f t="shared" si="1372"/>
        <v>0</v>
      </c>
      <c r="AH4296" s="234">
        <f t="shared" si="1373"/>
        <v>0</v>
      </c>
      <c r="AI4296" s="214">
        <f t="shared" si="1381"/>
        <v>0</v>
      </c>
      <c r="AK4296" s="229">
        <f t="shared" si="1374"/>
        <v>0</v>
      </c>
      <c r="AL4296" s="226"/>
      <c r="AM4296" s="15"/>
      <c r="AN4296" s="232" t="e">
        <f t="shared" si="1375"/>
        <v>#DIV/0!</v>
      </c>
      <c r="AO4296" s="214">
        <f t="shared" si="1369"/>
        <v>0</v>
      </c>
      <c r="AQ4296" s="210"/>
      <c r="AR4296" s="231"/>
      <c r="AS4296" s="15"/>
      <c r="AT4296" s="232">
        <f t="shared" si="1376"/>
        <v>0</v>
      </c>
      <c r="AU4296" s="235">
        <f t="shared" si="1377"/>
        <v>0</v>
      </c>
      <c r="AY4296" s="210"/>
      <c r="AZ4296" s="231"/>
      <c r="BA4296" s="15"/>
      <c r="BB4296" s="232">
        <f t="shared" si="1366"/>
        <v>0</v>
      </c>
      <c r="BC4296" s="235">
        <f t="shared" si="1378"/>
        <v>0</v>
      </c>
      <c r="BG4296" s="210"/>
      <c r="BH4296" s="231"/>
      <c r="BI4296" s="15"/>
      <c r="BJ4296" s="232">
        <f t="shared" si="1370"/>
        <v>0</v>
      </c>
      <c r="BK4296" s="235">
        <f t="shared" si="1379"/>
        <v>0</v>
      </c>
      <c r="BM4296" s="109">
        <f t="shared" si="1371"/>
        <v>-6.6505830164764275</v>
      </c>
      <c r="BN4296" s="213"/>
      <c r="BR4296" s="228"/>
      <c r="BS4296" s="311"/>
      <c r="BT4296" s="3"/>
      <c r="BU4296" s="213"/>
      <c r="BV4296" s="213"/>
      <c r="BW4296" s="291"/>
    </row>
    <row r="4297" spans="1:75" x14ac:dyDescent="0.2">
      <c r="A4297" s="236"/>
      <c r="B4297" s="237"/>
      <c r="C4297" s="848" t="str">
        <f ca="1">IF(ISERR(AVERAGE(INDIRECT("B"&amp;(ROW()-INT($B$1/2))):INDIRECT("B"&amp;(ROW()+INT($B$1/2))))),"",AVERAGE(INDIRECT("B"&amp;(ROW()-INT($B$1/2))):INDIRECT("B"&amp;(ROW()+INT($B$1/2)))))</f>
        <v/>
      </c>
      <c r="D4297" s="848">
        <f t="shared" si="1365"/>
        <v>0</v>
      </c>
      <c r="E4297" s="275"/>
      <c r="F4297" s="15"/>
      <c r="G4297" s="3"/>
      <c r="H4297" s="3"/>
      <c r="I4297" s="3"/>
      <c r="J4297" s="3"/>
      <c r="K4297" s="3"/>
      <c r="L4297" s="554"/>
      <c r="M4297" s="545"/>
      <c r="N4297" s="546"/>
      <c r="O4297" s="5"/>
      <c r="P4297" s="216"/>
      <c r="Q4297" s="217"/>
      <c r="R4297" s="218"/>
      <c r="S4297" s="219">
        <f t="shared" ref="S4297:S4360" si="1382">S4296+IF(P4297&lt;&gt;0,1.852*60*1000*((ACOS((SIN((P4296/180)*PI()))*(SIN((P4297/180)*PI()))+(COS((P4296/180)*PI()))*(COS((P4297/180)*PI()))*(COS((Q4297/180)*PI()-(Q4296/180)*PI())))/PI())*180),0)</f>
        <v>0</v>
      </c>
      <c r="T4297" s="220">
        <f t="shared" ref="T4297:T4360" si="1383">T4296+IF(P4297&lt;&gt;0,1.852*60*0.6213712*((ACOS((SIN((P4296/180)*PI()))*(SIN((P4297/180)*PI()))+(COS((P4296/180)*PI()))*(COS((P4297/180)*PI()))*(COS((Q4297/180)*PI()-(Q4296/180)*PI())))/PI())*180),0)</f>
        <v>0</v>
      </c>
      <c r="U4297" s="214">
        <f t="shared" si="1380"/>
        <v>0</v>
      </c>
      <c r="W4297" s="221"/>
      <c r="X4297" s="222"/>
      <c r="Y4297" s="222"/>
      <c r="Z4297" s="223"/>
      <c r="AA4297" s="222"/>
      <c r="AB4297" s="224"/>
      <c r="AC4297" s="225"/>
      <c r="AD4297" s="2">
        <f t="shared" si="1367"/>
        <v>0</v>
      </c>
      <c r="AE4297" s="2">
        <f t="shared" si="1368"/>
        <v>0</v>
      </c>
      <c r="AF4297" s="226"/>
      <c r="AG4297" s="219">
        <f t="shared" si="1372"/>
        <v>0</v>
      </c>
      <c r="AH4297" s="234">
        <f t="shared" si="1373"/>
        <v>0</v>
      </c>
      <c r="AI4297" s="214">
        <f t="shared" si="1381"/>
        <v>0</v>
      </c>
      <c r="AK4297" s="229">
        <f t="shared" si="1374"/>
        <v>0</v>
      </c>
      <c r="AL4297" s="226"/>
      <c r="AM4297" s="15"/>
      <c r="AN4297" s="232" t="e">
        <f t="shared" si="1375"/>
        <v>#DIV/0!</v>
      </c>
      <c r="AO4297" s="214">
        <f t="shared" si="1369"/>
        <v>0</v>
      </c>
      <c r="AQ4297" s="210"/>
      <c r="AR4297" s="231"/>
      <c r="AS4297" s="15"/>
      <c r="AT4297" s="232">
        <f t="shared" si="1376"/>
        <v>0</v>
      </c>
      <c r="AU4297" s="235">
        <f t="shared" si="1377"/>
        <v>0</v>
      </c>
      <c r="AY4297" s="210"/>
      <c r="AZ4297" s="231"/>
      <c r="BA4297" s="15"/>
      <c r="BB4297" s="232">
        <f t="shared" si="1366"/>
        <v>0</v>
      </c>
      <c r="BC4297" s="235">
        <f t="shared" si="1378"/>
        <v>0</v>
      </c>
      <c r="BG4297" s="210"/>
      <c r="BH4297" s="231"/>
      <c r="BI4297" s="15"/>
      <c r="BJ4297" s="232">
        <f t="shared" si="1370"/>
        <v>0</v>
      </c>
      <c r="BK4297" s="235">
        <f t="shared" si="1379"/>
        <v>0</v>
      </c>
      <c r="BM4297" s="109">
        <f t="shared" si="1371"/>
        <v>-6.6524153539741642</v>
      </c>
      <c r="BN4297" s="213"/>
      <c r="BR4297" s="228"/>
      <c r="BS4297" s="311"/>
      <c r="BT4297" s="3"/>
      <c r="BU4297" s="213"/>
      <c r="BV4297" s="213"/>
      <c r="BW4297" s="291"/>
    </row>
    <row r="4298" spans="1:75" x14ac:dyDescent="0.2">
      <c r="A4298" s="236"/>
      <c r="B4298" s="237"/>
      <c r="C4298" s="848" t="str">
        <f ca="1">IF(ISERR(AVERAGE(INDIRECT("B"&amp;(ROW()-INT($B$1/2))):INDIRECT("B"&amp;(ROW()+INT($B$1/2))))),"",AVERAGE(INDIRECT("B"&amp;(ROW()-INT($B$1/2))):INDIRECT("B"&amp;(ROW()+INT($B$1/2)))))</f>
        <v/>
      </c>
      <c r="D4298" s="848">
        <f t="shared" si="1365"/>
        <v>0</v>
      </c>
      <c r="E4298" s="275"/>
      <c r="F4298" s="15"/>
      <c r="G4298" s="3"/>
      <c r="H4298" s="3"/>
      <c r="I4298" s="3"/>
      <c r="J4298" s="3"/>
      <c r="K4298" s="3"/>
      <c r="L4298" s="554"/>
      <c r="M4298" s="545"/>
      <c r="N4298" s="546"/>
      <c r="O4298" s="5"/>
      <c r="P4298" s="216"/>
      <c r="Q4298" s="217"/>
      <c r="R4298" s="218"/>
      <c r="S4298" s="219">
        <f t="shared" si="1382"/>
        <v>0</v>
      </c>
      <c r="T4298" s="220">
        <f t="shared" si="1383"/>
        <v>0</v>
      </c>
      <c r="U4298" s="214">
        <f t="shared" si="1380"/>
        <v>0</v>
      </c>
      <c r="W4298" s="221"/>
      <c r="X4298" s="222"/>
      <c r="Y4298" s="222"/>
      <c r="Z4298" s="223"/>
      <c r="AA4298" s="222"/>
      <c r="AB4298" s="224"/>
      <c r="AC4298" s="225"/>
      <c r="AD4298" s="2">
        <f t="shared" si="1367"/>
        <v>0</v>
      </c>
      <c r="AE4298" s="2">
        <f t="shared" si="1368"/>
        <v>0</v>
      </c>
      <c r="AF4298" s="226"/>
      <c r="AG4298" s="219">
        <f t="shared" si="1372"/>
        <v>0</v>
      </c>
      <c r="AH4298" s="234">
        <f t="shared" si="1373"/>
        <v>0</v>
      </c>
      <c r="AI4298" s="214">
        <f t="shared" si="1381"/>
        <v>0</v>
      </c>
      <c r="AK4298" s="229">
        <f t="shared" si="1374"/>
        <v>0</v>
      </c>
      <c r="AL4298" s="226"/>
      <c r="AM4298" s="15"/>
      <c r="AN4298" s="232" t="e">
        <f t="shared" si="1375"/>
        <v>#DIV/0!</v>
      </c>
      <c r="AO4298" s="214">
        <f t="shared" si="1369"/>
        <v>0</v>
      </c>
      <c r="AQ4298" s="210"/>
      <c r="AR4298" s="231"/>
      <c r="AS4298" s="15"/>
      <c r="AT4298" s="232">
        <f t="shared" si="1376"/>
        <v>0</v>
      </c>
      <c r="AU4298" s="235">
        <f t="shared" si="1377"/>
        <v>0</v>
      </c>
      <c r="AY4298" s="210"/>
      <c r="AZ4298" s="231"/>
      <c r="BA4298" s="15"/>
      <c r="BB4298" s="232">
        <f t="shared" si="1366"/>
        <v>0</v>
      </c>
      <c r="BC4298" s="235">
        <f t="shared" si="1378"/>
        <v>0</v>
      </c>
      <c r="BG4298" s="210"/>
      <c r="BH4298" s="231"/>
      <c r="BI4298" s="15"/>
      <c r="BJ4298" s="232">
        <f t="shared" si="1370"/>
        <v>0</v>
      </c>
      <c r="BK4298" s="235">
        <f t="shared" si="1379"/>
        <v>0</v>
      </c>
      <c r="BM4298" s="109">
        <f t="shared" si="1371"/>
        <v>-6.6542476914719009</v>
      </c>
      <c r="BN4298" s="213"/>
      <c r="BR4298" s="228"/>
      <c r="BS4298" s="311"/>
      <c r="BT4298" s="3"/>
      <c r="BU4298" s="213"/>
      <c r="BV4298" s="213"/>
      <c r="BW4298" s="291"/>
    </row>
    <row r="4299" spans="1:75" x14ac:dyDescent="0.2">
      <c r="A4299" s="236"/>
      <c r="B4299" s="237"/>
      <c r="C4299" s="848" t="str">
        <f ca="1">IF(ISERR(AVERAGE(INDIRECT("B"&amp;(ROW()-INT($B$1/2))):INDIRECT("B"&amp;(ROW()+INT($B$1/2))))),"",AVERAGE(INDIRECT("B"&amp;(ROW()-INT($B$1/2))):INDIRECT("B"&amp;(ROW()+INT($B$1/2)))))</f>
        <v/>
      </c>
      <c r="D4299" s="848">
        <f t="shared" si="1365"/>
        <v>0</v>
      </c>
      <c r="E4299" s="275"/>
      <c r="F4299" s="15"/>
      <c r="G4299" s="3"/>
      <c r="H4299" s="3"/>
      <c r="I4299" s="3"/>
      <c r="J4299" s="3"/>
      <c r="K4299" s="3"/>
      <c r="L4299" s="554"/>
      <c r="M4299" s="545"/>
      <c r="N4299" s="546"/>
      <c r="O4299" s="5"/>
      <c r="P4299" s="216"/>
      <c r="Q4299" s="217"/>
      <c r="R4299" s="218"/>
      <c r="S4299" s="219">
        <f t="shared" si="1382"/>
        <v>0</v>
      </c>
      <c r="T4299" s="220">
        <f t="shared" si="1383"/>
        <v>0</v>
      </c>
      <c r="U4299" s="214">
        <f t="shared" si="1380"/>
        <v>0</v>
      </c>
      <c r="W4299" s="221"/>
      <c r="X4299" s="222"/>
      <c r="Y4299" s="222"/>
      <c r="Z4299" s="223"/>
      <c r="AA4299" s="222"/>
      <c r="AB4299" s="224"/>
      <c r="AC4299" s="225"/>
      <c r="AD4299" s="2">
        <f t="shared" si="1367"/>
        <v>0</v>
      </c>
      <c r="AE4299" s="2">
        <f t="shared" si="1368"/>
        <v>0</v>
      </c>
      <c r="AF4299" s="226"/>
      <c r="AG4299" s="219">
        <f t="shared" si="1372"/>
        <v>0</v>
      </c>
      <c r="AH4299" s="234">
        <f t="shared" si="1373"/>
        <v>0</v>
      </c>
      <c r="AI4299" s="214">
        <f t="shared" si="1381"/>
        <v>0</v>
      </c>
      <c r="AK4299" s="229">
        <f t="shared" si="1374"/>
        <v>0</v>
      </c>
      <c r="AL4299" s="226"/>
      <c r="AM4299" s="15"/>
      <c r="AN4299" s="232" t="e">
        <f t="shared" si="1375"/>
        <v>#DIV/0!</v>
      </c>
      <c r="AO4299" s="214">
        <f t="shared" si="1369"/>
        <v>0</v>
      </c>
      <c r="AQ4299" s="210"/>
      <c r="AR4299" s="231"/>
      <c r="AS4299" s="15"/>
      <c r="AT4299" s="232">
        <f t="shared" si="1376"/>
        <v>0</v>
      </c>
      <c r="AU4299" s="235">
        <f t="shared" si="1377"/>
        <v>0</v>
      </c>
      <c r="AY4299" s="210"/>
      <c r="AZ4299" s="231"/>
      <c r="BA4299" s="15"/>
      <c r="BB4299" s="232">
        <f t="shared" si="1366"/>
        <v>0</v>
      </c>
      <c r="BC4299" s="235">
        <f t="shared" si="1378"/>
        <v>0</v>
      </c>
      <c r="BG4299" s="210"/>
      <c r="BH4299" s="231"/>
      <c r="BI4299" s="15"/>
      <c r="BJ4299" s="232">
        <f t="shared" si="1370"/>
        <v>0</v>
      </c>
      <c r="BK4299" s="235">
        <f t="shared" si="1379"/>
        <v>0</v>
      </c>
      <c r="BM4299" s="109">
        <f t="shared" si="1371"/>
        <v>-6.6560800289696376</v>
      </c>
      <c r="BN4299" s="213"/>
      <c r="BR4299" s="228"/>
      <c r="BS4299" s="311"/>
      <c r="BT4299" s="3"/>
      <c r="BU4299" s="213"/>
      <c r="BV4299" s="213"/>
      <c r="BW4299" s="291"/>
    </row>
    <row r="4300" spans="1:75" x14ac:dyDescent="0.2">
      <c r="A4300" s="236"/>
      <c r="B4300" s="237"/>
      <c r="C4300" s="848" t="str">
        <f ca="1">IF(ISERR(AVERAGE(INDIRECT("B"&amp;(ROW()-INT($B$1/2))):INDIRECT("B"&amp;(ROW()+INT($B$1/2))))),"",AVERAGE(INDIRECT("B"&amp;(ROW()-INT($B$1/2))):INDIRECT("B"&amp;(ROW()+INT($B$1/2)))))</f>
        <v/>
      </c>
      <c r="D4300" s="848">
        <f t="shared" si="1365"/>
        <v>0</v>
      </c>
      <c r="E4300" s="275"/>
      <c r="F4300" s="15"/>
      <c r="G4300" s="3"/>
      <c r="H4300" s="3"/>
      <c r="I4300" s="3"/>
      <c r="J4300" s="3"/>
      <c r="K4300" s="3"/>
      <c r="L4300" s="554"/>
      <c r="M4300" s="545"/>
      <c r="N4300" s="546"/>
      <c r="O4300" s="5"/>
      <c r="P4300" s="216"/>
      <c r="Q4300" s="217"/>
      <c r="R4300" s="218"/>
      <c r="S4300" s="219">
        <f t="shared" si="1382"/>
        <v>0</v>
      </c>
      <c r="T4300" s="220">
        <f t="shared" si="1383"/>
        <v>0</v>
      </c>
      <c r="U4300" s="214">
        <f t="shared" si="1380"/>
        <v>0</v>
      </c>
      <c r="W4300" s="221"/>
      <c r="X4300" s="222"/>
      <c r="Y4300" s="222"/>
      <c r="Z4300" s="223"/>
      <c r="AA4300" s="222"/>
      <c r="AB4300" s="224"/>
      <c r="AC4300" s="225"/>
      <c r="AD4300" s="2">
        <f t="shared" si="1367"/>
        <v>0</v>
      </c>
      <c r="AE4300" s="2">
        <f t="shared" si="1368"/>
        <v>0</v>
      </c>
      <c r="AF4300" s="226"/>
      <c r="AG4300" s="219">
        <f t="shared" si="1372"/>
        <v>0</v>
      </c>
      <c r="AH4300" s="234">
        <f t="shared" si="1373"/>
        <v>0</v>
      </c>
      <c r="AI4300" s="214">
        <f t="shared" si="1381"/>
        <v>0</v>
      </c>
      <c r="AK4300" s="229">
        <f t="shared" si="1374"/>
        <v>0</v>
      </c>
      <c r="AL4300" s="226"/>
      <c r="AM4300" s="15"/>
      <c r="AN4300" s="232" t="e">
        <f t="shared" si="1375"/>
        <v>#DIV/0!</v>
      </c>
      <c r="AO4300" s="214">
        <f t="shared" si="1369"/>
        <v>0</v>
      </c>
      <c r="AQ4300" s="210"/>
      <c r="AR4300" s="231"/>
      <c r="AS4300" s="15"/>
      <c r="AT4300" s="232">
        <f t="shared" si="1376"/>
        <v>0</v>
      </c>
      <c r="AU4300" s="235">
        <f t="shared" si="1377"/>
        <v>0</v>
      </c>
      <c r="AY4300" s="210"/>
      <c r="AZ4300" s="231"/>
      <c r="BA4300" s="15"/>
      <c r="BB4300" s="232">
        <f t="shared" si="1366"/>
        <v>0</v>
      </c>
      <c r="BC4300" s="235">
        <f t="shared" si="1378"/>
        <v>0</v>
      </c>
      <c r="BG4300" s="210"/>
      <c r="BH4300" s="231"/>
      <c r="BI4300" s="15"/>
      <c r="BJ4300" s="232">
        <f t="shared" si="1370"/>
        <v>0</v>
      </c>
      <c r="BK4300" s="235">
        <f t="shared" si="1379"/>
        <v>0</v>
      </c>
      <c r="BM4300" s="109">
        <f t="shared" si="1371"/>
        <v>-6.6579123664673743</v>
      </c>
      <c r="BN4300" s="213"/>
      <c r="BR4300" s="228"/>
      <c r="BS4300" s="311"/>
      <c r="BT4300" s="3"/>
      <c r="BU4300" s="213"/>
      <c r="BV4300" s="213"/>
      <c r="BW4300" s="291"/>
    </row>
    <row r="4301" spans="1:75" x14ac:dyDescent="0.2">
      <c r="A4301" s="236"/>
      <c r="B4301" s="237"/>
      <c r="C4301" s="848" t="str">
        <f ca="1">IF(ISERR(AVERAGE(INDIRECT("B"&amp;(ROW()-INT($B$1/2))):INDIRECT("B"&amp;(ROW()+INT($B$1/2))))),"",AVERAGE(INDIRECT("B"&amp;(ROW()-INT($B$1/2))):INDIRECT("B"&amp;(ROW()+INT($B$1/2)))))</f>
        <v/>
      </c>
      <c r="D4301" s="848">
        <f t="shared" si="1365"/>
        <v>0</v>
      </c>
      <c r="E4301" s="275"/>
      <c r="F4301" s="15"/>
      <c r="G4301" s="3"/>
      <c r="H4301" s="3"/>
      <c r="I4301" s="3"/>
      <c r="J4301" s="3"/>
      <c r="K4301" s="3"/>
      <c r="L4301" s="554"/>
      <c r="M4301" s="545"/>
      <c r="N4301" s="546"/>
      <c r="O4301" s="5"/>
      <c r="P4301" s="216"/>
      <c r="Q4301" s="217"/>
      <c r="R4301" s="218"/>
      <c r="S4301" s="219">
        <f t="shared" si="1382"/>
        <v>0</v>
      </c>
      <c r="T4301" s="220">
        <f t="shared" si="1383"/>
        <v>0</v>
      </c>
      <c r="U4301" s="214">
        <f t="shared" si="1380"/>
        <v>0</v>
      </c>
      <c r="W4301" s="221"/>
      <c r="X4301" s="222"/>
      <c r="Y4301" s="222"/>
      <c r="Z4301" s="223"/>
      <c r="AA4301" s="222"/>
      <c r="AB4301" s="224"/>
      <c r="AC4301" s="225"/>
      <c r="AD4301" s="2">
        <f t="shared" si="1367"/>
        <v>0</v>
      </c>
      <c r="AE4301" s="2">
        <f t="shared" si="1368"/>
        <v>0</v>
      </c>
      <c r="AF4301" s="226"/>
      <c r="AG4301" s="219">
        <f t="shared" si="1372"/>
        <v>0</v>
      </c>
      <c r="AH4301" s="234">
        <f t="shared" si="1373"/>
        <v>0</v>
      </c>
      <c r="AI4301" s="214">
        <f t="shared" si="1381"/>
        <v>0</v>
      </c>
      <c r="AK4301" s="229">
        <f t="shared" si="1374"/>
        <v>0</v>
      </c>
      <c r="AL4301" s="226"/>
      <c r="AM4301" s="15"/>
      <c r="AN4301" s="232" t="e">
        <f t="shared" si="1375"/>
        <v>#DIV/0!</v>
      </c>
      <c r="AO4301" s="214">
        <f t="shared" si="1369"/>
        <v>0</v>
      </c>
      <c r="AQ4301" s="210"/>
      <c r="AR4301" s="231"/>
      <c r="AS4301" s="15"/>
      <c r="AT4301" s="232">
        <f t="shared" si="1376"/>
        <v>0</v>
      </c>
      <c r="AU4301" s="235">
        <f t="shared" si="1377"/>
        <v>0</v>
      </c>
      <c r="AY4301" s="210"/>
      <c r="AZ4301" s="231"/>
      <c r="BA4301" s="15"/>
      <c r="BB4301" s="232">
        <f t="shared" si="1366"/>
        <v>0</v>
      </c>
      <c r="BC4301" s="235">
        <f t="shared" si="1378"/>
        <v>0</v>
      </c>
      <c r="BG4301" s="210"/>
      <c r="BH4301" s="231"/>
      <c r="BI4301" s="15"/>
      <c r="BJ4301" s="232">
        <f t="shared" si="1370"/>
        <v>0</v>
      </c>
      <c r="BK4301" s="235">
        <f t="shared" si="1379"/>
        <v>0</v>
      </c>
      <c r="BM4301" s="109">
        <f t="shared" si="1371"/>
        <v>-6.659744703965111</v>
      </c>
      <c r="BN4301" s="213"/>
      <c r="BR4301" s="228"/>
      <c r="BS4301" s="311"/>
      <c r="BT4301" s="3"/>
      <c r="BU4301" s="213"/>
      <c r="BV4301" s="213"/>
      <c r="BW4301" s="291"/>
    </row>
    <row r="4302" spans="1:75" x14ac:dyDescent="0.2">
      <c r="A4302" s="236"/>
      <c r="B4302" s="237"/>
      <c r="C4302" s="848" t="str">
        <f ca="1">IF(ISERR(AVERAGE(INDIRECT("B"&amp;(ROW()-INT($B$1/2))):INDIRECT("B"&amp;(ROW()+INT($B$1/2))))),"",AVERAGE(INDIRECT("B"&amp;(ROW()-INT($B$1/2))):INDIRECT("B"&amp;(ROW()+INT($B$1/2)))))</f>
        <v/>
      </c>
      <c r="D4302" s="848">
        <f t="shared" si="1365"/>
        <v>0</v>
      </c>
      <c r="E4302" s="275"/>
      <c r="F4302" s="15"/>
      <c r="G4302" s="3"/>
      <c r="H4302" s="3"/>
      <c r="I4302" s="3"/>
      <c r="J4302" s="3"/>
      <c r="K4302" s="3"/>
      <c r="L4302" s="554"/>
      <c r="M4302" s="545"/>
      <c r="N4302" s="546"/>
      <c r="O4302" s="5"/>
      <c r="P4302" s="216"/>
      <c r="Q4302" s="217"/>
      <c r="R4302" s="218"/>
      <c r="S4302" s="219">
        <f t="shared" si="1382"/>
        <v>0</v>
      </c>
      <c r="T4302" s="220">
        <f t="shared" si="1383"/>
        <v>0</v>
      </c>
      <c r="U4302" s="214">
        <f t="shared" si="1380"/>
        <v>0</v>
      </c>
      <c r="W4302" s="221"/>
      <c r="X4302" s="222"/>
      <c r="Y4302" s="222"/>
      <c r="Z4302" s="223"/>
      <c r="AA4302" s="222"/>
      <c r="AB4302" s="224"/>
      <c r="AC4302" s="225"/>
      <c r="AD4302" s="2">
        <f t="shared" si="1367"/>
        <v>0</v>
      </c>
      <c r="AE4302" s="2">
        <f t="shared" si="1368"/>
        <v>0</v>
      </c>
      <c r="AF4302" s="226"/>
      <c r="AG4302" s="219">
        <f t="shared" si="1372"/>
        <v>0</v>
      </c>
      <c r="AH4302" s="234">
        <f t="shared" si="1373"/>
        <v>0</v>
      </c>
      <c r="AI4302" s="214">
        <f t="shared" si="1381"/>
        <v>0</v>
      </c>
      <c r="AK4302" s="229">
        <f t="shared" si="1374"/>
        <v>0</v>
      </c>
      <c r="AL4302" s="226"/>
      <c r="AM4302" s="15"/>
      <c r="AN4302" s="232" t="e">
        <f t="shared" si="1375"/>
        <v>#DIV/0!</v>
      </c>
      <c r="AO4302" s="214">
        <f t="shared" si="1369"/>
        <v>0</v>
      </c>
      <c r="AQ4302" s="210"/>
      <c r="AR4302" s="231"/>
      <c r="AS4302" s="15"/>
      <c r="AT4302" s="232">
        <f t="shared" si="1376"/>
        <v>0</v>
      </c>
      <c r="AU4302" s="235">
        <f t="shared" si="1377"/>
        <v>0</v>
      </c>
      <c r="AY4302" s="210"/>
      <c r="AZ4302" s="231"/>
      <c r="BA4302" s="15"/>
      <c r="BB4302" s="232">
        <f t="shared" si="1366"/>
        <v>0</v>
      </c>
      <c r="BC4302" s="235">
        <f t="shared" si="1378"/>
        <v>0</v>
      </c>
      <c r="BG4302" s="210"/>
      <c r="BH4302" s="231"/>
      <c r="BI4302" s="15"/>
      <c r="BJ4302" s="232">
        <f t="shared" si="1370"/>
        <v>0</v>
      </c>
      <c r="BK4302" s="235">
        <f t="shared" si="1379"/>
        <v>0</v>
      </c>
      <c r="BM4302" s="109">
        <f t="shared" si="1371"/>
        <v>-6.6615770414628477</v>
      </c>
      <c r="BN4302" s="213"/>
      <c r="BR4302" s="228"/>
      <c r="BS4302" s="311"/>
      <c r="BT4302" s="3"/>
      <c r="BU4302" s="213"/>
      <c r="BV4302" s="213"/>
      <c r="BW4302" s="291"/>
    </row>
    <row r="4303" spans="1:75" x14ac:dyDescent="0.2">
      <c r="A4303" s="236"/>
      <c r="B4303" s="237"/>
      <c r="C4303" s="848" t="str">
        <f ca="1">IF(ISERR(AVERAGE(INDIRECT("B"&amp;(ROW()-INT($B$1/2))):INDIRECT("B"&amp;(ROW()+INT($B$1/2))))),"",AVERAGE(INDIRECT("B"&amp;(ROW()-INT($B$1/2))):INDIRECT("B"&amp;(ROW()+INT($B$1/2)))))</f>
        <v/>
      </c>
      <c r="D4303" s="848">
        <f t="shared" si="1365"/>
        <v>0</v>
      </c>
      <c r="E4303" s="275"/>
      <c r="F4303" s="15"/>
      <c r="G4303" s="3"/>
      <c r="H4303" s="3"/>
      <c r="I4303" s="3"/>
      <c r="J4303" s="3"/>
      <c r="K4303" s="3"/>
      <c r="L4303" s="554"/>
      <c r="M4303" s="545"/>
      <c r="N4303" s="546"/>
      <c r="O4303" s="5"/>
      <c r="P4303" s="216"/>
      <c r="Q4303" s="217"/>
      <c r="R4303" s="218"/>
      <c r="S4303" s="219">
        <f t="shared" si="1382"/>
        <v>0</v>
      </c>
      <c r="T4303" s="220">
        <f t="shared" si="1383"/>
        <v>0</v>
      </c>
      <c r="U4303" s="214">
        <f t="shared" si="1380"/>
        <v>0</v>
      </c>
      <c r="W4303" s="221"/>
      <c r="X4303" s="222"/>
      <c r="Y4303" s="222"/>
      <c r="Z4303" s="223"/>
      <c r="AA4303" s="222"/>
      <c r="AB4303" s="224"/>
      <c r="AC4303" s="225"/>
      <c r="AD4303" s="2">
        <f t="shared" si="1367"/>
        <v>0</v>
      </c>
      <c r="AE4303" s="2">
        <f t="shared" si="1368"/>
        <v>0</v>
      </c>
      <c r="AF4303" s="226"/>
      <c r="AG4303" s="219">
        <f t="shared" si="1372"/>
        <v>0</v>
      </c>
      <c r="AH4303" s="234">
        <f t="shared" si="1373"/>
        <v>0</v>
      </c>
      <c r="AI4303" s="214">
        <f t="shared" si="1381"/>
        <v>0</v>
      </c>
      <c r="AK4303" s="229">
        <f t="shared" si="1374"/>
        <v>0</v>
      </c>
      <c r="AL4303" s="226"/>
      <c r="AM4303" s="15"/>
      <c r="AN4303" s="232" t="e">
        <f t="shared" si="1375"/>
        <v>#DIV/0!</v>
      </c>
      <c r="AO4303" s="214">
        <f t="shared" si="1369"/>
        <v>0</v>
      </c>
      <c r="AQ4303" s="210"/>
      <c r="AR4303" s="231"/>
      <c r="AS4303" s="15"/>
      <c r="AT4303" s="232">
        <f t="shared" si="1376"/>
        <v>0</v>
      </c>
      <c r="AU4303" s="235">
        <f t="shared" si="1377"/>
        <v>0</v>
      </c>
      <c r="AY4303" s="210"/>
      <c r="AZ4303" s="231"/>
      <c r="BA4303" s="15"/>
      <c r="BB4303" s="232">
        <f t="shared" si="1366"/>
        <v>0</v>
      </c>
      <c r="BC4303" s="235">
        <f t="shared" si="1378"/>
        <v>0</v>
      </c>
      <c r="BG4303" s="210"/>
      <c r="BH4303" s="231"/>
      <c r="BI4303" s="15"/>
      <c r="BJ4303" s="232">
        <f t="shared" si="1370"/>
        <v>0</v>
      </c>
      <c r="BK4303" s="235">
        <f t="shared" si="1379"/>
        <v>0</v>
      </c>
      <c r="BM4303" s="109">
        <f t="shared" si="1371"/>
        <v>-6.6634093789605844</v>
      </c>
      <c r="BN4303" s="213"/>
      <c r="BR4303" s="228"/>
      <c r="BS4303" s="311"/>
      <c r="BT4303" s="3"/>
      <c r="BU4303" s="213"/>
      <c r="BV4303" s="213"/>
      <c r="BW4303" s="291"/>
    </row>
    <row r="4304" spans="1:75" x14ac:dyDescent="0.2">
      <c r="A4304" s="236"/>
      <c r="B4304" s="237"/>
      <c r="C4304" s="848" t="str">
        <f ca="1">IF(ISERR(AVERAGE(INDIRECT("B"&amp;(ROW()-INT($B$1/2))):INDIRECT("B"&amp;(ROW()+INT($B$1/2))))),"",AVERAGE(INDIRECT("B"&amp;(ROW()-INT($B$1/2))):INDIRECT("B"&amp;(ROW()+INT($B$1/2)))))</f>
        <v/>
      </c>
      <c r="D4304" s="848">
        <f t="shared" si="1365"/>
        <v>0</v>
      </c>
      <c r="E4304" s="275"/>
      <c r="F4304" s="15"/>
      <c r="G4304" s="3"/>
      <c r="H4304" s="3"/>
      <c r="I4304" s="3"/>
      <c r="J4304" s="3"/>
      <c r="K4304" s="3"/>
      <c r="L4304" s="554"/>
      <c r="M4304" s="545"/>
      <c r="N4304" s="546"/>
      <c r="O4304" s="5"/>
      <c r="P4304" s="216"/>
      <c r="Q4304" s="217"/>
      <c r="R4304" s="218"/>
      <c r="S4304" s="219">
        <f t="shared" si="1382"/>
        <v>0</v>
      </c>
      <c r="T4304" s="220">
        <f t="shared" si="1383"/>
        <v>0</v>
      </c>
      <c r="U4304" s="214">
        <f t="shared" si="1380"/>
        <v>0</v>
      </c>
      <c r="W4304" s="221"/>
      <c r="X4304" s="222"/>
      <c r="Y4304" s="222"/>
      <c r="Z4304" s="223"/>
      <c r="AA4304" s="222"/>
      <c r="AB4304" s="224"/>
      <c r="AC4304" s="225"/>
      <c r="AD4304" s="2">
        <f t="shared" si="1367"/>
        <v>0</v>
      </c>
      <c r="AE4304" s="2">
        <f t="shared" si="1368"/>
        <v>0</v>
      </c>
      <c r="AF4304" s="226"/>
      <c r="AG4304" s="219">
        <f t="shared" si="1372"/>
        <v>0</v>
      </c>
      <c r="AH4304" s="234">
        <f t="shared" si="1373"/>
        <v>0</v>
      </c>
      <c r="AI4304" s="214">
        <f t="shared" si="1381"/>
        <v>0</v>
      </c>
      <c r="AK4304" s="229">
        <f t="shared" si="1374"/>
        <v>0</v>
      </c>
      <c r="AL4304" s="226"/>
      <c r="AM4304" s="15"/>
      <c r="AN4304" s="232" t="e">
        <f t="shared" si="1375"/>
        <v>#DIV/0!</v>
      </c>
      <c r="AO4304" s="214">
        <f t="shared" si="1369"/>
        <v>0</v>
      </c>
      <c r="AQ4304" s="210"/>
      <c r="AR4304" s="231"/>
      <c r="AS4304" s="15"/>
      <c r="AT4304" s="232">
        <f t="shared" si="1376"/>
        <v>0</v>
      </c>
      <c r="AU4304" s="235">
        <f t="shared" si="1377"/>
        <v>0</v>
      </c>
      <c r="AY4304" s="210"/>
      <c r="AZ4304" s="231"/>
      <c r="BA4304" s="15"/>
      <c r="BB4304" s="232">
        <f t="shared" si="1366"/>
        <v>0</v>
      </c>
      <c r="BC4304" s="235">
        <f t="shared" si="1378"/>
        <v>0</v>
      </c>
      <c r="BG4304" s="210"/>
      <c r="BH4304" s="231"/>
      <c r="BI4304" s="15"/>
      <c r="BJ4304" s="232">
        <f t="shared" si="1370"/>
        <v>0</v>
      </c>
      <c r="BK4304" s="235">
        <f t="shared" si="1379"/>
        <v>0</v>
      </c>
      <c r="BM4304" s="109">
        <f t="shared" si="1371"/>
        <v>-6.6652417164583211</v>
      </c>
      <c r="BN4304" s="213"/>
      <c r="BR4304" s="228"/>
      <c r="BS4304" s="311"/>
      <c r="BT4304" s="3"/>
      <c r="BU4304" s="213"/>
      <c r="BV4304" s="213"/>
      <c r="BW4304" s="291"/>
    </row>
    <row r="4305" spans="1:75" x14ac:dyDescent="0.2">
      <c r="A4305" s="236"/>
      <c r="B4305" s="237"/>
      <c r="C4305" s="848" t="str">
        <f ca="1">IF(ISERR(AVERAGE(INDIRECT("B"&amp;(ROW()-INT($B$1/2))):INDIRECT("B"&amp;(ROW()+INT($B$1/2))))),"",AVERAGE(INDIRECT("B"&amp;(ROW()-INT($B$1/2))):INDIRECT("B"&amp;(ROW()+INT($B$1/2)))))</f>
        <v/>
      </c>
      <c r="D4305" s="848">
        <f t="shared" si="1365"/>
        <v>0</v>
      </c>
      <c r="E4305" s="275"/>
      <c r="F4305" s="15"/>
      <c r="G4305" s="3"/>
      <c r="H4305" s="3"/>
      <c r="I4305" s="3"/>
      <c r="J4305" s="3"/>
      <c r="K4305" s="3"/>
      <c r="L4305" s="554"/>
      <c r="M4305" s="545"/>
      <c r="N4305" s="546"/>
      <c r="O4305" s="5"/>
      <c r="P4305" s="216"/>
      <c r="Q4305" s="217"/>
      <c r="R4305" s="218"/>
      <c r="S4305" s="219">
        <f t="shared" si="1382"/>
        <v>0</v>
      </c>
      <c r="T4305" s="220">
        <f t="shared" si="1383"/>
        <v>0</v>
      </c>
      <c r="U4305" s="214">
        <f t="shared" si="1380"/>
        <v>0</v>
      </c>
      <c r="W4305" s="221"/>
      <c r="X4305" s="222"/>
      <c r="Y4305" s="222"/>
      <c r="Z4305" s="223"/>
      <c r="AA4305" s="222"/>
      <c r="AB4305" s="224"/>
      <c r="AC4305" s="225"/>
      <c r="AD4305" s="2">
        <f t="shared" si="1367"/>
        <v>0</v>
      </c>
      <c r="AE4305" s="2">
        <f t="shared" si="1368"/>
        <v>0</v>
      </c>
      <c r="AF4305" s="226"/>
      <c r="AG4305" s="219">
        <f t="shared" si="1372"/>
        <v>0</v>
      </c>
      <c r="AH4305" s="234">
        <f t="shared" si="1373"/>
        <v>0</v>
      </c>
      <c r="AI4305" s="214">
        <f t="shared" si="1381"/>
        <v>0</v>
      </c>
      <c r="AK4305" s="229">
        <f t="shared" si="1374"/>
        <v>0</v>
      </c>
      <c r="AL4305" s="226"/>
      <c r="AM4305" s="15"/>
      <c r="AN4305" s="232" t="e">
        <f t="shared" si="1375"/>
        <v>#DIV/0!</v>
      </c>
      <c r="AO4305" s="214">
        <f t="shared" si="1369"/>
        <v>0</v>
      </c>
      <c r="AQ4305" s="210"/>
      <c r="AR4305" s="231"/>
      <c r="AS4305" s="15"/>
      <c r="AT4305" s="232">
        <f t="shared" si="1376"/>
        <v>0</v>
      </c>
      <c r="AU4305" s="235">
        <f t="shared" si="1377"/>
        <v>0</v>
      </c>
      <c r="AY4305" s="210"/>
      <c r="AZ4305" s="231"/>
      <c r="BA4305" s="15"/>
      <c r="BB4305" s="232">
        <f t="shared" si="1366"/>
        <v>0</v>
      </c>
      <c r="BC4305" s="235">
        <f t="shared" si="1378"/>
        <v>0</v>
      </c>
      <c r="BG4305" s="210"/>
      <c r="BH4305" s="231"/>
      <c r="BI4305" s="15"/>
      <c r="BJ4305" s="232">
        <f t="shared" si="1370"/>
        <v>0</v>
      </c>
      <c r="BK4305" s="235">
        <f t="shared" si="1379"/>
        <v>0</v>
      </c>
      <c r="BM4305" s="109">
        <f t="shared" si="1371"/>
        <v>-6.6670740539560578</v>
      </c>
      <c r="BN4305" s="213"/>
      <c r="BR4305" s="228"/>
      <c r="BS4305" s="311"/>
      <c r="BT4305" s="3"/>
      <c r="BU4305" s="213"/>
      <c r="BV4305" s="213"/>
      <c r="BW4305" s="291"/>
    </row>
    <row r="4306" spans="1:75" x14ac:dyDescent="0.2">
      <c r="A4306" s="236"/>
      <c r="B4306" s="237"/>
      <c r="C4306" s="848" t="str">
        <f ca="1">IF(ISERR(AVERAGE(INDIRECT("B"&amp;(ROW()-INT($B$1/2))):INDIRECT("B"&amp;(ROW()+INT($B$1/2))))),"",AVERAGE(INDIRECT("B"&amp;(ROW()-INT($B$1/2))):INDIRECT("B"&amp;(ROW()+INT($B$1/2)))))</f>
        <v/>
      </c>
      <c r="D4306" s="848">
        <f t="shared" si="1365"/>
        <v>0</v>
      </c>
      <c r="E4306" s="275"/>
      <c r="F4306" s="15"/>
      <c r="G4306" s="3"/>
      <c r="H4306" s="3"/>
      <c r="I4306" s="3"/>
      <c r="J4306" s="3"/>
      <c r="K4306" s="3"/>
      <c r="L4306" s="554"/>
      <c r="M4306" s="545"/>
      <c r="N4306" s="546"/>
      <c r="O4306" s="5"/>
      <c r="P4306" s="216"/>
      <c r="Q4306" s="217"/>
      <c r="R4306" s="218"/>
      <c r="S4306" s="219">
        <f t="shared" si="1382"/>
        <v>0</v>
      </c>
      <c r="T4306" s="220">
        <f t="shared" si="1383"/>
        <v>0</v>
      </c>
      <c r="U4306" s="214">
        <f t="shared" si="1380"/>
        <v>0</v>
      </c>
      <c r="W4306" s="221"/>
      <c r="X4306" s="222"/>
      <c r="Y4306" s="222"/>
      <c r="Z4306" s="223"/>
      <c r="AA4306" s="222"/>
      <c r="AB4306" s="224"/>
      <c r="AC4306" s="225"/>
      <c r="AD4306" s="2">
        <f t="shared" si="1367"/>
        <v>0</v>
      </c>
      <c r="AE4306" s="2">
        <f t="shared" si="1368"/>
        <v>0</v>
      </c>
      <c r="AF4306" s="226"/>
      <c r="AG4306" s="219">
        <f t="shared" si="1372"/>
        <v>0</v>
      </c>
      <c r="AH4306" s="234">
        <f t="shared" si="1373"/>
        <v>0</v>
      </c>
      <c r="AI4306" s="214">
        <f t="shared" si="1381"/>
        <v>0</v>
      </c>
      <c r="AK4306" s="229">
        <f t="shared" si="1374"/>
        <v>0</v>
      </c>
      <c r="AL4306" s="226"/>
      <c r="AM4306" s="15"/>
      <c r="AN4306" s="232" t="e">
        <f t="shared" si="1375"/>
        <v>#DIV/0!</v>
      </c>
      <c r="AO4306" s="214">
        <f t="shared" si="1369"/>
        <v>0</v>
      </c>
      <c r="AQ4306" s="210"/>
      <c r="AR4306" s="231"/>
      <c r="AS4306" s="15"/>
      <c r="AT4306" s="232">
        <f t="shared" si="1376"/>
        <v>0</v>
      </c>
      <c r="AU4306" s="235">
        <f t="shared" si="1377"/>
        <v>0</v>
      </c>
      <c r="AY4306" s="210"/>
      <c r="AZ4306" s="231"/>
      <c r="BA4306" s="15"/>
      <c r="BB4306" s="232">
        <f t="shared" si="1366"/>
        <v>0</v>
      </c>
      <c r="BC4306" s="235">
        <f t="shared" si="1378"/>
        <v>0</v>
      </c>
      <c r="BG4306" s="210"/>
      <c r="BH4306" s="231"/>
      <c r="BI4306" s="15"/>
      <c r="BJ4306" s="232">
        <f t="shared" si="1370"/>
        <v>0</v>
      </c>
      <c r="BK4306" s="235">
        <f t="shared" si="1379"/>
        <v>0</v>
      </c>
      <c r="BM4306" s="109">
        <f t="shared" si="1371"/>
        <v>-6.6689063914537945</v>
      </c>
      <c r="BN4306" s="213"/>
      <c r="BR4306" s="228"/>
      <c r="BS4306" s="311"/>
      <c r="BT4306" s="3"/>
      <c r="BU4306" s="213"/>
      <c r="BV4306" s="213"/>
      <c r="BW4306" s="291"/>
    </row>
    <row r="4307" spans="1:75" x14ac:dyDescent="0.2">
      <c r="A4307" s="236"/>
      <c r="B4307" s="237"/>
      <c r="C4307" s="848" t="str">
        <f ca="1">IF(ISERR(AVERAGE(INDIRECT("B"&amp;(ROW()-INT($B$1/2))):INDIRECT("B"&amp;(ROW()+INT($B$1/2))))),"",AVERAGE(INDIRECT("B"&amp;(ROW()-INT($B$1/2))):INDIRECT("B"&amp;(ROW()+INT($B$1/2)))))</f>
        <v/>
      </c>
      <c r="D4307" s="848">
        <f t="shared" si="1365"/>
        <v>0</v>
      </c>
      <c r="E4307" s="275"/>
      <c r="F4307" s="15"/>
      <c r="G4307" s="3"/>
      <c r="H4307" s="3"/>
      <c r="I4307" s="3"/>
      <c r="J4307" s="3"/>
      <c r="K4307" s="3"/>
      <c r="L4307" s="554"/>
      <c r="M4307" s="545"/>
      <c r="N4307" s="546"/>
      <c r="O4307" s="5"/>
      <c r="P4307" s="216"/>
      <c r="Q4307" s="217"/>
      <c r="R4307" s="218"/>
      <c r="S4307" s="219">
        <f t="shared" si="1382"/>
        <v>0</v>
      </c>
      <c r="T4307" s="220">
        <f t="shared" si="1383"/>
        <v>0</v>
      </c>
      <c r="U4307" s="214">
        <f t="shared" si="1380"/>
        <v>0</v>
      </c>
      <c r="W4307" s="221"/>
      <c r="X4307" s="222"/>
      <c r="Y4307" s="222"/>
      <c r="Z4307" s="223"/>
      <c r="AA4307" s="222"/>
      <c r="AB4307" s="224"/>
      <c r="AC4307" s="225"/>
      <c r="AD4307" s="2">
        <f t="shared" si="1367"/>
        <v>0</v>
      </c>
      <c r="AE4307" s="2">
        <f t="shared" si="1368"/>
        <v>0</v>
      </c>
      <c r="AF4307" s="226"/>
      <c r="AG4307" s="219">
        <f t="shared" si="1372"/>
        <v>0</v>
      </c>
      <c r="AH4307" s="234">
        <f t="shared" si="1373"/>
        <v>0</v>
      </c>
      <c r="AI4307" s="214">
        <f t="shared" si="1381"/>
        <v>0</v>
      </c>
      <c r="AK4307" s="229">
        <f t="shared" si="1374"/>
        <v>0</v>
      </c>
      <c r="AL4307" s="226"/>
      <c r="AM4307" s="15"/>
      <c r="AN4307" s="232" t="e">
        <f t="shared" si="1375"/>
        <v>#DIV/0!</v>
      </c>
      <c r="AO4307" s="214">
        <f t="shared" si="1369"/>
        <v>0</v>
      </c>
      <c r="AQ4307" s="210"/>
      <c r="AR4307" s="231"/>
      <c r="AS4307" s="15"/>
      <c r="AT4307" s="232">
        <f t="shared" si="1376"/>
        <v>0</v>
      </c>
      <c r="AU4307" s="235">
        <f t="shared" si="1377"/>
        <v>0</v>
      </c>
      <c r="AY4307" s="210"/>
      <c r="AZ4307" s="231"/>
      <c r="BA4307" s="15"/>
      <c r="BB4307" s="232">
        <f t="shared" si="1366"/>
        <v>0</v>
      </c>
      <c r="BC4307" s="235">
        <f t="shared" si="1378"/>
        <v>0</v>
      </c>
      <c r="BG4307" s="210"/>
      <c r="BH4307" s="231"/>
      <c r="BI4307" s="15"/>
      <c r="BJ4307" s="232">
        <f t="shared" si="1370"/>
        <v>0</v>
      </c>
      <c r="BK4307" s="235">
        <f t="shared" si="1379"/>
        <v>0</v>
      </c>
      <c r="BM4307" s="109">
        <f t="shared" si="1371"/>
        <v>-6.6707387289515312</v>
      </c>
      <c r="BN4307" s="213"/>
      <c r="BR4307" s="228"/>
      <c r="BS4307" s="311"/>
      <c r="BT4307" s="3"/>
      <c r="BU4307" s="213"/>
      <c r="BV4307" s="213"/>
      <c r="BW4307" s="291"/>
    </row>
    <row r="4308" spans="1:75" x14ac:dyDescent="0.2">
      <c r="A4308" s="236"/>
      <c r="B4308" s="237"/>
      <c r="C4308" s="848" t="str">
        <f ca="1">IF(ISERR(AVERAGE(INDIRECT("B"&amp;(ROW()-INT($B$1/2))):INDIRECT("B"&amp;(ROW()+INT($B$1/2))))),"",AVERAGE(INDIRECT("B"&amp;(ROW()-INT($B$1/2))):INDIRECT("B"&amp;(ROW()+INT($B$1/2)))))</f>
        <v/>
      </c>
      <c r="D4308" s="848">
        <f t="shared" si="1365"/>
        <v>0</v>
      </c>
      <c r="E4308" s="275"/>
      <c r="F4308" s="15"/>
      <c r="G4308" s="3"/>
      <c r="H4308" s="3"/>
      <c r="I4308" s="3"/>
      <c r="J4308" s="3"/>
      <c r="K4308" s="3"/>
      <c r="L4308" s="554"/>
      <c r="M4308" s="545"/>
      <c r="N4308" s="546"/>
      <c r="O4308" s="5"/>
      <c r="P4308" s="216"/>
      <c r="Q4308" s="217"/>
      <c r="R4308" s="218"/>
      <c r="S4308" s="219">
        <f t="shared" si="1382"/>
        <v>0</v>
      </c>
      <c r="T4308" s="220">
        <f t="shared" si="1383"/>
        <v>0</v>
      </c>
      <c r="U4308" s="214">
        <f t="shared" si="1380"/>
        <v>0</v>
      </c>
      <c r="W4308" s="221"/>
      <c r="X4308" s="222"/>
      <c r="Y4308" s="222"/>
      <c r="Z4308" s="223"/>
      <c r="AA4308" s="222"/>
      <c r="AB4308" s="224"/>
      <c r="AC4308" s="225"/>
      <c r="AD4308" s="2">
        <f t="shared" si="1367"/>
        <v>0</v>
      </c>
      <c r="AE4308" s="2">
        <f t="shared" si="1368"/>
        <v>0</v>
      </c>
      <c r="AF4308" s="226"/>
      <c r="AG4308" s="219">
        <f t="shared" si="1372"/>
        <v>0</v>
      </c>
      <c r="AH4308" s="234">
        <f t="shared" si="1373"/>
        <v>0</v>
      </c>
      <c r="AI4308" s="214">
        <f t="shared" si="1381"/>
        <v>0</v>
      </c>
      <c r="AK4308" s="229">
        <f t="shared" si="1374"/>
        <v>0</v>
      </c>
      <c r="AL4308" s="226"/>
      <c r="AM4308" s="15"/>
      <c r="AN4308" s="232" t="e">
        <f t="shared" si="1375"/>
        <v>#DIV/0!</v>
      </c>
      <c r="AO4308" s="214">
        <f t="shared" si="1369"/>
        <v>0</v>
      </c>
      <c r="AQ4308" s="210"/>
      <c r="AR4308" s="231"/>
      <c r="AS4308" s="15"/>
      <c r="AT4308" s="232">
        <f t="shared" si="1376"/>
        <v>0</v>
      </c>
      <c r="AU4308" s="235">
        <f t="shared" si="1377"/>
        <v>0</v>
      </c>
      <c r="AY4308" s="210"/>
      <c r="AZ4308" s="231"/>
      <c r="BA4308" s="15"/>
      <c r="BB4308" s="232">
        <f t="shared" si="1366"/>
        <v>0</v>
      </c>
      <c r="BC4308" s="235">
        <f t="shared" si="1378"/>
        <v>0</v>
      </c>
      <c r="BG4308" s="210"/>
      <c r="BH4308" s="231"/>
      <c r="BI4308" s="15"/>
      <c r="BJ4308" s="232">
        <f t="shared" si="1370"/>
        <v>0</v>
      </c>
      <c r="BK4308" s="235">
        <f t="shared" si="1379"/>
        <v>0</v>
      </c>
      <c r="BM4308" s="109">
        <f t="shared" si="1371"/>
        <v>-6.6725710664492679</v>
      </c>
      <c r="BN4308" s="213"/>
      <c r="BR4308" s="228"/>
      <c r="BS4308" s="311"/>
      <c r="BT4308" s="3"/>
      <c r="BU4308" s="213"/>
      <c r="BV4308" s="213"/>
      <c r="BW4308" s="291"/>
    </row>
    <row r="4309" spans="1:75" x14ac:dyDescent="0.2">
      <c r="A4309" s="236"/>
      <c r="B4309" s="237"/>
      <c r="C4309" s="848" t="str">
        <f ca="1">IF(ISERR(AVERAGE(INDIRECT("B"&amp;(ROW()-INT($B$1/2))):INDIRECT("B"&amp;(ROW()+INT($B$1/2))))),"",AVERAGE(INDIRECT("B"&amp;(ROW()-INT($B$1/2))):INDIRECT("B"&amp;(ROW()+INT($B$1/2)))))</f>
        <v/>
      </c>
      <c r="D4309" s="848">
        <f t="shared" si="1365"/>
        <v>0</v>
      </c>
      <c r="E4309" s="275"/>
      <c r="F4309" s="15"/>
      <c r="G4309" s="3"/>
      <c r="H4309" s="3"/>
      <c r="I4309" s="3"/>
      <c r="J4309" s="3"/>
      <c r="K4309" s="3"/>
      <c r="L4309" s="554"/>
      <c r="M4309" s="545"/>
      <c r="N4309" s="546"/>
      <c r="O4309" s="5"/>
      <c r="P4309" s="216"/>
      <c r="Q4309" s="217"/>
      <c r="R4309" s="218"/>
      <c r="S4309" s="219">
        <f t="shared" si="1382"/>
        <v>0</v>
      </c>
      <c r="T4309" s="220">
        <f t="shared" si="1383"/>
        <v>0</v>
      </c>
      <c r="U4309" s="214">
        <f t="shared" si="1380"/>
        <v>0</v>
      </c>
      <c r="W4309" s="221"/>
      <c r="X4309" s="222"/>
      <c r="Y4309" s="222"/>
      <c r="Z4309" s="223"/>
      <c r="AA4309" s="222"/>
      <c r="AB4309" s="224"/>
      <c r="AC4309" s="225"/>
      <c r="AD4309" s="2">
        <f t="shared" si="1367"/>
        <v>0</v>
      </c>
      <c r="AE4309" s="2">
        <f t="shared" si="1368"/>
        <v>0</v>
      </c>
      <c r="AF4309" s="226"/>
      <c r="AG4309" s="219">
        <f t="shared" si="1372"/>
        <v>0</v>
      </c>
      <c r="AH4309" s="234">
        <f t="shared" si="1373"/>
        <v>0</v>
      </c>
      <c r="AI4309" s="214">
        <f t="shared" si="1381"/>
        <v>0</v>
      </c>
      <c r="AK4309" s="229">
        <f t="shared" si="1374"/>
        <v>0</v>
      </c>
      <c r="AL4309" s="226"/>
      <c r="AM4309" s="15"/>
      <c r="AN4309" s="232" t="e">
        <f t="shared" si="1375"/>
        <v>#DIV/0!</v>
      </c>
      <c r="AO4309" s="214">
        <f t="shared" si="1369"/>
        <v>0</v>
      </c>
      <c r="AQ4309" s="210"/>
      <c r="AR4309" s="231"/>
      <c r="AS4309" s="15"/>
      <c r="AT4309" s="232">
        <f t="shared" si="1376"/>
        <v>0</v>
      </c>
      <c r="AU4309" s="235">
        <f t="shared" si="1377"/>
        <v>0</v>
      </c>
      <c r="AY4309" s="210"/>
      <c r="AZ4309" s="231"/>
      <c r="BA4309" s="15"/>
      <c r="BB4309" s="232">
        <f t="shared" si="1366"/>
        <v>0</v>
      </c>
      <c r="BC4309" s="235">
        <f t="shared" si="1378"/>
        <v>0</v>
      </c>
      <c r="BG4309" s="210"/>
      <c r="BH4309" s="231"/>
      <c r="BI4309" s="15"/>
      <c r="BJ4309" s="232">
        <f t="shared" si="1370"/>
        <v>0</v>
      </c>
      <c r="BK4309" s="235">
        <f t="shared" si="1379"/>
        <v>0</v>
      </c>
      <c r="BM4309" s="109">
        <f t="shared" si="1371"/>
        <v>-6.6744034039470046</v>
      </c>
      <c r="BN4309" s="213"/>
      <c r="BR4309" s="228"/>
      <c r="BS4309" s="311"/>
      <c r="BT4309" s="3"/>
      <c r="BU4309" s="213"/>
      <c r="BV4309" s="213"/>
      <c r="BW4309" s="291"/>
    </row>
    <row r="4310" spans="1:75" x14ac:dyDescent="0.2">
      <c r="A4310" s="236"/>
      <c r="B4310" s="237"/>
      <c r="C4310" s="848" t="str">
        <f ca="1">IF(ISERR(AVERAGE(INDIRECT("B"&amp;(ROW()-INT($B$1/2))):INDIRECT("B"&amp;(ROW()+INT($B$1/2))))),"",AVERAGE(INDIRECT("B"&amp;(ROW()-INT($B$1/2))):INDIRECT("B"&amp;(ROW()+INT($B$1/2)))))</f>
        <v/>
      </c>
      <c r="D4310" s="848">
        <f t="shared" si="1365"/>
        <v>0</v>
      </c>
      <c r="E4310" s="275"/>
      <c r="F4310" s="15"/>
      <c r="G4310" s="3"/>
      <c r="H4310" s="3"/>
      <c r="I4310" s="3"/>
      <c r="J4310" s="3"/>
      <c r="K4310" s="3"/>
      <c r="L4310" s="554"/>
      <c r="M4310" s="545"/>
      <c r="N4310" s="546"/>
      <c r="O4310" s="5"/>
      <c r="P4310" s="216"/>
      <c r="Q4310" s="217"/>
      <c r="R4310" s="218"/>
      <c r="S4310" s="219">
        <f t="shared" si="1382"/>
        <v>0</v>
      </c>
      <c r="T4310" s="220">
        <f t="shared" si="1383"/>
        <v>0</v>
      </c>
      <c r="U4310" s="214">
        <f t="shared" si="1380"/>
        <v>0</v>
      </c>
      <c r="W4310" s="221"/>
      <c r="X4310" s="222"/>
      <c r="Y4310" s="222"/>
      <c r="Z4310" s="223"/>
      <c r="AA4310" s="222"/>
      <c r="AB4310" s="224"/>
      <c r="AC4310" s="225"/>
      <c r="AD4310" s="2">
        <f t="shared" si="1367"/>
        <v>0</v>
      </c>
      <c r="AE4310" s="2">
        <f t="shared" si="1368"/>
        <v>0</v>
      </c>
      <c r="AF4310" s="226"/>
      <c r="AG4310" s="219">
        <f t="shared" si="1372"/>
        <v>0</v>
      </c>
      <c r="AH4310" s="234">
        <f t="shared" si="1373"/>
        <v>0</v>
      </c>
      <c r="AI4310" s="214">
        <f t="shared" si="1381"/>
        <v>0</v>
      </c>
      <c r="AK4310" s="229">
        <f t="shared" si="1374"/>
        <v>0</v>
      </c>
      <c r="AL4310" s="226"/>
      <c r="AM4310" s="15"/>
      <c r="AN4310" s="232" t="e">
        <f t="shared" si="1375"/>
        <v>#DIV/0!</v>
      </c>
      <c r="AO4310" s="214">
        <f t="shared" si="1369"/>
        <v>0</v>
      </c>
      <c r="AQ4310" s="210"/>
      <c r="AR4310" s="231"/>
      <c r="AS4310" s="15"/>
      <c r="AT4310" s="232">
        <f t="shared" si="1376"/>
        <v>0</v>
      </c>
      <c r="AU4310" s="235">
        <f t="shared" si="1377"/>
        <v>0</v>
      </c>
      <c r="AY4310" s="210"/>
      <c r="AZ4310" s="231"/>
      <c r="BA4310" s="15"/>
      <c r="BB4310" s="232">
        <f t="shared" si="1366"/>
        <v>0</v>
      </c>
      <c r="BC4310" s="235">
        <f t="shared" si="1378"/>
        <v>0</v>
      </c>
      <c r="BG4310" s="210"/>
      <c r="BH4310" s="231"/>
      <c r="BI4310" s="15"/>
      <c r="BJ4310" s="232">
        <f t="shared" si="1370"/>
        <v>0</v>
      </c>
      <c r="BK4310" s="235">
        <f t="shared" si="1379"/>
        <v>0</v>
      </c>
      <c r="BM4310" s="109">
        <f t="shared" si="1371"/>
        <v>-6.6762357414447413</v>
      </c>
      <c r="BN4310" s="213"/>
      <c r="BR4310" s="228"/>
      <c r="BS4310" s="311"/>
      <c r="BT4310" s="3"/>
      <c r="BU4310" s="213"/>
      <c r="BV4310" s="213"/>
      <c r="BW4310" s="291"/>
    </row>
    <row r="4311" spans="1:75" x14ac:dyDescent="0.2">
      <c r="A4311" s="236"/>
      <c r="B4311" s="237"/>
      <c r="C4311" s="848" t="str">
        <f ca="1">IF(ISERR(AVERAGE(INDIRECT("B"&amp;(ROW()-INT($B$1/2))):INDIRECT("B"&amp;(ROW()+INT($B$1/2))))),"",AVERAGE(INDIRECT("B"&amp;(ROW()-INT($B$1/2))):INDIRECT("B"&amp;(ROW()+INT($B$1/2)))))</f>
        <v/>
      </c>
      <c r="D4311" s="848">
        <f t="shared" si="1365"/>
        <v>0</v>
      </c>
      <c r="E4311" s="275"/>
      <c r="F4311" s="15"/>
      <c r="G4311" s="3"/>
      <c r="H4311" s="3"/>
      <c r="I4311" s="3"/>
      <c r="J4311" s="3"/>
      <c r="K4311" s="3"/>
      <c r="L4311" s="554"/>
      <c r="M4311" s="545"/>
      <c r="N4311" s="546"/>
      <c r="O4311" s="5"/>
      <c r="P4311" s="216"/>
      <c r="Q4311" s="217"/>
      <c r="R4311" s="218"/>
      <c r="S4311" s="219">
        <f t="shared" si="1382"/>
        <v>0</v>
      </c>
      <c r="T4311" s="220">
        <f t="shared" si="1383"/>
        <v>0</v>
      </c>
      <c r="U4311" s="214">
        <f t="shared" si="1380"/>
        <v>0</v>
      </c>
      <c r="W4311" s="221"/>
      <c r="X4311" s="222"/>
      <c r="Y4311" s="222"/>
      <c r="Z4311" s="223"/>
      <c r="AA4311" s="222"/>
      <c r="AB4311" s="224"/>
      <c r="AC4311" s="225"/>
      <c r="AD4311" s="2">
        <f t="shared" si="1367"/>
        <v>0</v>
      </c>
      <c r="AE4311" s="2">
        <f t="shared" si="1368"/>
        <v>0</v>
      </c>
      <c r="AF4311" s="226"/>
      <c r="AG4311" s="219">
        <f t="shared" si="1372"/>
        <v>0</v>
      </c>
      <c r="AH4311" s="234">
        <f t="shared" si="1373"/>
        <v>0</v>
      </c>
      <c r="AI4311" s="214">
        <f t="shared" si="1381"/>
        <v>0</v>
      </c>
      <c r="AK4311" s="229">
        <f t="shared" si="1374"/>
        <v>0</v>
      </c>
      <c r="AL4311" s="226"/>
      <c r="AM4311" s="15"/>
      <c r="AN4311" s="232" t="e">
        <f t="shared" si="1375"/>
        <v>#DIV/0!</v>
      </c>
      <c r="AO4311" s="214">
        <f t="shared" si="1369"/>
        <v>0</v>
      </c>
      <c r="AQ4311" s="210"/>
      <c r="AR4311" s="231"/>
      <c r="AS4311" s="15"/>
      <c r="AT4311" s="232">
        <f t="shared" si="1376"/>
        <v>0</v>
      </c>
      <c r="AU4311" s="235">
        <f t="shared" si="1377"/>
        <v>0</v>
      </c>
      <c r="AY4311" s="210"/>
      <c r="AZ4311" s="231"/>
      <c r="BA4311" s="15"/>
      <c r="BB4311" s="232">
        <f t="shared" si="1366"/>
        <v>0</v>
      </c>
      <c r="BC4311" s="235">
        <f t="shared" si="1378"/>
        <v>0</v>
      </c>
      <c r="BG4311" s="210"/>
      <c r="BH4311" s="231"/>
      <c r="BI4311" s="15"/>
      <c r="BJ4311" s="232">
        <f t="shared" si="1370"/>
        <v>0</v>
      </c>
      <c r="BK4311" s="235">
        <f t="shared" si="1379"/>
        <v>0</v>
      </c>
      <c r="BM4311" s="109">
        <f t="shared" si="1371"/>
        <v>-6.678068078942478</v>
      </c>
      <c r="BN4311" s="213"/>
      <c r="BR4311" s="228"/>
      <c r="BS4311" s="311"/>
      <c r="BT4311" s="3"/>
      <c r="BU4311" s="213"/>
      <c r="BV4311" s="213"/>
      <c r="BW4311" s="291"/>
    </row>
    <row r="4312" spans="1:75" x14ac:dyDescent="0.2">
      <c r="A4312" s="236"/>
      <c r="B4312" s="237"/>
      <c r="C4312" s="848" t="str">
        <f ca="1">IF(ISERR(AVERAGE(INDIRECT("B"&amp;(ROW()-INT($B$1/2))):INDIRECT("B"&amp;(ROW()+INT($B$1/2))))),"",AVERAGE(INDIRECT("B"&amp;(ROW()-INT($B$1/2))):INDIRECT("B"&amp;(ROW()+INT($B$1/2)))))</f>
        <v/>
      </c>
      <c r="D4312" s="848">
        <f t="shared" si="1365"/>
        <v>0</v>
      </c>
      <c r="E4312" s="275"/>
      <c r="F4312" s="15"/>
      <c r="G4312" s="3"/>
      <c r="H4312" s="3"/>
      <c r="I4312" s="3"/>
      <c r="J4312" s="3"/>
      <c r="K4312" s="3"/>
      <c r="L4312" s="554"/>
      <c r="M4312" s="545"/>
      <c r="N4312" s="546"/>
      <c r="O4312" s="5"/>
      <c r="P4312" s="216"/>
      <c r="Q4312" s="217"/>
      <c r="R4312" s="218"/>
      <c r="S4312" s="219">
        <f t="shared" si="1382"/>
        <v>0</v>
      </c>
      <c r="T4312" s="220">
        <f t="shared" si="1383"/>
        <v>0</v>
      </c>
      <c r="U4312" s="214">
        <f t="shared" si="1380"/>
        <v>0</v>
      </c>
      <c r="W4312" s="221"/>
      <c r="X4312" s="222"/>
      <c r="Y4312" s="222"/>
      <c r="Z4312" s="223"/>
      <c r="AA4312" s="222"/>
      <c r="AB4312" s="224"/>
      <c r="AC4312" s="225"/>
      <c r="AD4312" s="2">
        <f t="shared" si="1367"/>
        <v>0</v>
      </c>
      <c r="AE4312" s="2">
        <f t="shared" si="1368"/>
        <v>0</v>
      </c>
      <c r="AF4312" s="226"/>
      <c r="AG4312" s="219">
        <f t="shared" si="1372"/>
        <v>0</v>
      </c>
      <c r="AH4312" s="234">
        <f t="shared" si="1373"/>
        <v>0</v>
      </c>
      <c r="AI4312" s="214">
        <f t="shared" si="1381"/>
        <v>0</v>
      </c>
      <c r="AK4312" s="229">
        <f t="shared" si="1374"/>
        <v>0</v>
      </c>
      <c r="AL4312" s="226"/>
      <c r="AM4312" s="15"/>
      <c r="AN4312" s="232" t="e">
        <f t="shared" si="1375"/>
        <v>#DIV/0!</v>
      </c>
      <c r="AO4312" s="214">
        <f t="shared" si="1369"/>
        <v>0</v>
      </c>
      <c r="AQ4312" s="210"/>
      <c r="AR4312" s="231"/>
      <c r="AS4312" s="15"/>
      <c r="AT4312" s="232">
        <f t="shared" si="1376"/>
        <v>0</v>
      </c>
      <c r="AU4312" s="235">
        <f t="shared" si="1377"/>
        <v>0</v>
      </c>
      <c r="AY4312" s="210"/>
      <c r="AZ4312" s="231"/>
      <c r="BA4312" s="15"/>
      <c r="BB4312" s="232">
        <f t="shared" si="1366"/>
        <v>0</v>
      </c>
      <c r="BC4312" s="235">
        <f t="shared" si="1378"/>
        <v>0</v>
      </c>
      <c r="BG4312" s="210"/>
      <c r="BH4312" s="231"/>
      <c r="BI4312" s="15"/>
      <c r="BJ4312" s="232">
        <f t="shared" si="1370"/>
        <v>0</v>
      </c>
      <c r="BK4312" s="235">
        <f t="shared" si="1379"/>
        <v>0</v>
      </c>
      <c r="BM4312" s="109">
        <f t="shared" si="1371"/>
        <v>-6.6799004164402147</v>
      </c>
      <c r="BN4312" s="213"/>
      <c r="BR4312" s="228"/>
      <c r="BS4312" s="311"/>
      <c r="BT4312" s="3"/>
      <c r="BU4312" s="213"/>
      <c r="BV4312" s="213"/>
      <c r="BW4312" s="291"/>
    </row>
    <row r="4313" spans="1:75" x14ac:dyDescent="0.2">
      <c r="A4313" s="236"/>
      <c r="B4313" s="237"/>
      <c r="C4313" s="848" t="str">
        <f ca="1">IF(ISERR(AVERAGE(INDIRECT("B"&amp;(ROW()-INT($B$1/2))):INDIRECT("B"&amp;(ROW()+INT($B$1/2))))),"",AVERAGE(INDIRECT("B"&amp;(ROW()-INT($B$1/2))):INDIRECT("B"&amp;(ROW()+INT($B$1/2)))))</f>
        <v/>
      </c>
      <c r="D4313" s="848">
        <f t="shared" si="1365"/>
        <v>0</v>
      </c>
      <c r="E4313" s="275"/>
      <c r="F4313" s="15"/>
      <c r="G4313" s="3"/>
      <c r="H4313" s="3"/>
      <c r="I4313" s="3"/>
      <c r="J4313" s="3"/>
      <c r="K4313" s="3"/>
      <c r="L4313" s="554"/>
      <c r="M4313" s="545"/>
      <c r="N4313" s="546"/>
      <c r="O4313" s="5"/>
      <c r="P4313" s="216"/>
      <c r="Q4313" s="217"/>
      <c r="R4313" s="218"/>
      <c r="S4313" s="219">
        <f t="shared" si="1382"/>
        <v>0</v>
      </c>
      <c r="T4313" s="220">
        <f t="shared" si="1383"/>
        <v>0</v>
      </c>
      <c r="U4313" s="214">
        <f t="shared" si="1380"/>
        <v>0</v>
      </c>
      <c r="W4313" s="221"/>
      <c r="X4313" s="222"/>
      <c r="Y4313" s="222"/>
      <c r="Z4313" s="223"/>
      <c r="AA4313" s="222"/>
      <c r="AB4313" s="224"/>
      <c r="AC4313" s="225"/>
      <c r="AD4313" s="2">
        <f t="shared" si="1367"/>
        <v>0</v>
      </c>
      <c r="AE4313" s="2">
        <f t="shared" si="1368"/>
        <v>0</v>
      </c>
      <c r="AF4313" s="226"/>
      <c r="AG4313" s="219">
        <f t="shared" si="1372"/>
        <v>0</v>
      </c>
      <c r="AH4313" s="234">
        <f t="shared" si="1373"/>
        <v>0</v>
      </c>
      <c r="AI4313" s="214">
        <f t="shared" si="1381"/>
        <v>0</v>
      </c>
      <c r="AK4313" s="229">
        <f t="shared" si="1374"/>
        <v>0</v>
      </c>
      <c r="AL4313" s="226"/>
      <c r="AM4313" s="15"/>
      <c r="AN4313" s="232" t="e">
        <f t="shared" si="1375"/>
        <v>#DIV/0!</v>
      </c>
      <c r="AO4313" s="214">
        <f t="shared" si="1369"/>
        <v>0</v>
      </c>
      <c r="AQ4313" s="210"/>
      <c r="AR4313" s="231"/>
      <c r="AS4313" s="15"/>
      <c r="AT4313" s="232">
        <f t="shared" si="1376"/>
        <v>0</v>
      </c>
      <c r="AU4313" s="235">
        <f t="shared" si="1377"/>
        <v>0</v>
      </c>
      <c r="AY4313" s="210"/>
      <c r="AZ4313" s="231"/>
      <c r="BA4313" s="15"/>
      <c r="BB4313" s="232">
        <f t="shared" si="1366"/>
        <v>0</v>
      </c>
      <c r="BC4313" s="235">
        <f t="shared" si="1378"/>
        <v>0</v>
      </c>
      <c r="BG4313" s="210"/>
      <c r="BH4313" s="231"/>
      <c r="BI4313" s="15"/>
      <c r="BJ4313" s="232">
        <f t="shared" si="1370"/>
        <v>0</v>
      </c>
      <c r="BK4313" s="235">
        <f t="shared" si="1379"/>
        <v>0</v>
      </c>
      <c r="BM4313" s="109">
        <f t="shared" si="1371"/>
        <v>-6.6817327539379514</v>
      </c>
      <c r="BN4313" s="213"/>
      <c r="BR4313" s="228"/>
      <c r="BS4313" s="311"/>
      <c r="BT4313" s="3"/>
      <c r="BU4313" s="213"/>
      <c r="BV4313" s="213"/>
      <c r="BW4313" s="291"/>
    </row>
    <row r="4314" spans="1:75" x14ac:dyDescent="0.2">
      <c r="A4314" s="236"/>
      <c r="B4314" s="237"/>
      <c r="C4314" s="848" t="str">
        <f ca="1">IF(ISERR(AVERAGE(INDIRECT("B"&amp;(ROW()-INT($B$1/2))):INDIRECT("B"&amp;(ROW()+INT($B$1/2))))),"",AVERAGE(INDIRECT("B"&amp;(ROW()-INT($B$1/2))):INDIRECT("B"&amp;(ROW()+INT($B$1/2)))))</f>
        <v/>
      </c>
      <c r="D4314" s="848">
        <f t="shared" si="1365"/>
        <v>0</v>
      </c>
      <c r="E4314" s="275"/>
      <c r="F4314" s="15"/>
      <c r="G4314" s="3"/>
      <c r="H4314" s="3"/>
      <c r="I4314" s="3"/>
      <c r="J4314" s="3"/>
      <c r="K4314" s="3"/>
      <c r="L4314" s="554"/>
      <c r="M4314" s="545"/>
      <c r="N4314" s="546"/>
      <c r="O4314" s="5"/>
      <c r="P4314" s="216"/>
      <c r="Q4314" s="217"/>
      <c r="R4314" s="218"/>
      <c r="S4314" s="219">
        <f t="shared" si="1382"/>
        <v>0</v>
      </c>
      <c r="T4314" s="220">
        <f t="shared" si="1383"/>
        <v>0</v>
      </c>
      <c r="U4314" s="214">
        <f t="shared" si="1380"/>
        <v>0</v>
      </c>
      <c r="W4314" s="221"/>
      <c r="X4314" s="222"/>
      <c r="Y4314" s="222"/>
      <c r="Z4314" s="223"/>
      <c r="AA4314" s="222"/>
      <c r="AB4314" s="224"/>
      <c r="AC4314" s="225"/>
      <c r="AD4314" s="2">
        <f t="shared" si="1367"/>
        <v>0</v>
      </c>
      <c r="AE4314" s="2">
        <f t="shared" si="1368"/>
        <v>0</v>
      </c>
      <c r="AF4314" s="226"/>
      <c r="AG4314" s="219">
        <f t="shared" si="1372"/>
        <v>0</v>
      </c>
      <c r="AH4314" s="234">
        <f t="shared" si="1373"/>
        <v>0</v>
      </c>
      <c r="AI4314" s="214">
        <f t="shared" si="1381"/>
        <v>0</v>
      </c>
      <c r="AK4314" s="229">
        <f t="shared" si="1374"/>
        <v>0</v>
      </c>
      <c r="AL4314" s="226"/>
      <c r="AM4314" s="15"/>
      <c r="AN4314" s="232" t="e">
        <f t="shared" si="1375"/>
        <v>#DIV/0!</v>
      </c>
      <c r="AO4314" s="214">
        <f t="shared" si="1369"/>
        <v>0</v>
      </c>
      <c r="AQ4314" s="210"/>
      <c r="AR4314" s="231"/>
      <c r="AS4314" s="15"/>
      <c r="AT4314" s="232">
        <f t="shared" si="1376"/>
        <v>0</v>
      </c>
      <c r="AU4314" s="235">
        <f t="shared" si="1377"/>
        <v>0</v>
      </c>
      <c r="AY4314" s="210"/>
      <c r="AZ4314" s="231"/>
      <c r="BA4314" s="15"/>
      <c r="BB4314" s="232">
        <f t="shared" si="1366"/>
        <v>0</v>
      </c>
      <c r="BC4314" s="235">
        <f t="shared" si="1378"/>
        <v>0</v>
      </c>
      <c r="BG4314" s="210"/>
      <c r="BH4314" s="231"/>
      <c r="BI4314" s="15"/>
      <c r="BJ4314" s="232">
        <f t="shared" si="1370"/>
        <v>0</v>
      </c>
      <c r="BK4314" s="235">
        <f t="shared" si="1379"/>
        <v>0</v>
      </c>
      <c r="BM4314" s="109">
        <f t="shared" si="1371"/>
        <v>-6.6835650914356881</v>
      </c>
      <c r="BN4314" s="213"/>
      <c r="BR4314" s="228"/>
      <c r="BS4314" s="311"/>
      <c r="BT4314" s="3"/>
      <c r="BU4314" s="213"/>
      <c r="BV4314" s="213"/>
      <c r="BW4314" s="291"/>
    </row>
    <row r="4315" spans="1:75" x14ac:dyDescent="0.2">
      <c r="A4315" s="236"/>
      <c r="B4315" s="237"/>
      <c r="C4315" s="848" t="str">
        <f ca="1">IF(ISERR(AVERAGE(INDIRECT("B"&amp;(ROW()-INT($B$1/2))):INDIRECT("B"&amp;(ROW()+INT($B$1/2))))),"",AVERAGE(INDIRECT("B"&amp;(ROW()-INT($B$1/2))):INDIRECT("B"&amp;(ROW()+INT($B$1/2)))))</f>
        <v/>
      </c>
      <c r="D4315" s="848">
        <f t="shared" si="1365"/>
        <v>0</v>
      </c>
      <c r="E4315" s="275"/>
      <c r="F4315" s="15"/>
      <c r="G4315" s="3"/>
      <c r="H4315" s="3"/>
      <c r="I4315" s="3"/>
      <c r="J4315" s="3"/>
      <c r="K4315" s="3"/>
      <c r="L4315" s="554"/>
      <c r="M4315" s="545"/>
      <c r="N4315" s="546"/>
      <c r="O4315" s="5"/>
      <c r="P4315" s="216"/>
      <c r="Q4315" s="217"/>
      <c r="R4315" s="218"/>
      <c r="S4315" s="219">
        <f t="shared" si="1382"/>
        <v>0</v>
      </c>
      <c r="T4315" s="220">
        <f t="shared" si="1383"/>
        <v>0</v>
      </c>
      <c r="U4315" s="214">
        <f t="shared" si="1380"/>
        <v>0</v>
      </c>
      <c r="W4315" s="221"/>
      <c r="X4315" s="222"/>
      <c r="Y4315" s="222"/>
      <c r="Z4315" s="223"/>
      <c r="AA4315" s="222"/>
      <c r="AB4315" s="224"/>
      <c r="AC4315" s="225"/>
      <c r="AD4315" s="2">
        <f t="shared" si="1367"/>
        <v>0</v>
      </c>
      <c r="AE4315" s="2">
        <f t="shared" si="1368"/>
        <v>0</v>
      </c>
      <c r="AF4315" s="226"/>
      <c r="AG4315" s="219">
        <f t="shared" si="1372"/>
        <v>0</v>
      </c>
      <c r="AH4315" s="234">
        <f t="shared" si="1373"/>
        <v>0</v>
      </c>
      <c r="AI4315" s="214">
        <f t="shared" si="1381"/>
        <v>0</v>
      </c>
      <c r="AK4315" s="229">
        <f t="shared" si="1374"/>
        <v>0</v>
      </c>
      <c r="AL4315" s="226"/>
      <c r="AM4315" s="15"/>
      <c r="AN4315" s="232" t="e">
        <f t="shared" si="1375"/>
        <v>#DIV/0!</v>
      </c>
      <c r="AO4315" s="214">
        <f t="shared" si="1369"/>
        <v>0</v>
      </c>
      <c r="AQ4315" s="210"/>
      <c r="AR4315" s="231"/>
      <c r="AS4315" s="15"/>
      <c r="AT4315" s="232">
        <f t="shared" si="1376"/>
        <v>0</v>
      </c>
      <c r="AU4315" s="235">
        <f t="shared" si="1377"/>
        <v>0</v>
      </c>
      <c r="AY4315" s="210"/>
      <c r="AZ4315" s="231"/>
      <c r="BA4315" s="15"/>
      <c r="BB4315" s="232">
        <f t="shared" si="1366"/>
        <v>0</v>
      </c>
      <c r="BC4315" s="235">
        <f t="shared" si="1378"/>
        <v>0</v>
      </c>
      <c r="BG4315" s="210"/>
      <c r="BH4315" s="231"/>
      <c r="BI4315" s="15"/>
      <c r="BJ4315" s="232">
        <f t="shared" si="1370"/>
        <v>0</v>
      </c>
      <c r="BK4315" s="235">
        <f t="shared" si="1379"/>
        <v>0</v>
      </c>
      <c r="BM4315" s="109">
        <f t="shared" si="1371"/>
        <v>-6.6853974289334248</v>
      </c>
      <c r="BN4315" s="213"/>
      <c r="BR4315" s="228"/>
      <c r="BS4315" s="311"/>
      <c r="BT4315" s="3"/>
      <c r="BU4315" s="213"/>
      <c r="BV4315" s="213"/>
      <c r="BW4315" s="291"/>
    </row>
    <row r="4316" spans="1:75" x14ac:dyDescent="0.2">
      <c r="A4316" s="236"/>
      <c r="B4316" s="237"/>
      <c r="C4316" s="848" t="str">
        <f ca="1">IF(ISERR(AVERAGE(INDIRECT("B"&amp;(ROW()-INT($B$1/2))):INDIRECT("B"&amp;(ROW()+INT($B$1/2))))),"",AVERAGE(INDIRECT("B"&amp;(ROW()-INT($B$1/2))):INDIRECT("B"&amp;(ROW()+INT($B$1/2)))))</f>
        <v/>
      </c>
      <c r="D4316" s="848">
        <f t="shared" si="1365"/>
        <v>0</v>
      </c>
      <c r="E4316" s="275"/>
      <c r="F4316" s="15"/>
      <c r="G4316" s="3"/>
      <c r="H4316" s="3"/>
      <c r="I4316" s="3"/>
      <c r="J4316" s="3"/>
      <c r="K4316" s="3"/>
      <c r="L4316" s="554"/>
      <c r="M4316" s="545"/>
      <c r="N4316" s="546"/>
      <c r="O4316" s="5"/>
      <c r="P4316" s="216"/>
      <c r="Q4316" s="217"/>
      <c r="R4316" s="218"/>
      <c r="S4316" s="219">
        <f t="shared" si="1382"/>
        <v>0</v>
      </c>
      <c r="T4316" s="220">
        <f t="shared" si="1383"/>
        <v>0</v>
      </c>
      <c r="U4316" s="214">
        <f t="shared" si="1380"/>
        <v>0</v>
      </c>
      <c r="W4316" s="221"/>
      <c r="X4316" s="222"/>
      <c r="Y4316" s="222"/>
      <c r="Z4316" s="223"/>
      <c r="AA4316" s="222"/>
      <c r="AB4316" s="224"/>
      <c r="AC4316" s="225"/>
      <c r="AD4316" s="2">
        <f t="shared" si="1367"/>
        <v>0</v>
      </c>
      <c r="AE4316" s="2">
        <f t="shared" si="1368"/>
        <v>0</v>
      </c>
      <c r="AF4316" s="226"/>
      <c r="AG4316" s="219">
        <f t="shared" si="1372"/>
        <v>0</v>
      </c>
      <c r="AH4316" s="234">
        <f t="shared" si="1373"/>
        <v>0</v>
      </c>
      <c r="AI4316" s="214">
        <f t="shared" si="1381"/>
        <v>0</v>
      </c>
      <c r="AK4316" s="229">
        <f t="shared" si="1374"/>
        <v>0</v>
      </c>
      <c r="AL4316" s="226"/>
      <c r="AM4316" s="15"/>
      <c r="AN4316" s="232" t="e">
        <f t="shared" si="1375"/>
        <v>#DIV/0!</v>
      </c>
      <c r="AO4316" s="214">
        <f t="shared" si="1369"/>
        <v>0</v>
      </c>
      <c r="AQ4316" s="210"/>
      <c r="AR4316" s="231"/>
      <c r="AS4316" s="15"/>
      <c r="AT4316" s="232">
        <f t="shared" si="1376"/>
        <v>0</v>
      </c>
      <c r="AU4316" s="235">
        <f t="shared" si="1377"/>
        <v>0</v>
      </c>
      <c r="AY4316" s="210"/>
      <c r="AZ4316" s="231"/>
      <c r="BA4316" s="15"/>
      <c r="BB4316" s="232">
        <f t="shared" si="1366"/>
        <v>0</v>
      </c>
      <c r="BC4316" s="235">
        <f t="shared" si="1378"/>
        <v>0</v>
      </c>
      <c r="BG4316" s="210"/>
      <c r="BH4316" s="231"/>
      <c r="BI4316" s="15"/>
      <c r="BJ4316" s="232">
        <f t="shared" si="1370"/>
        <v>0</v>
      </c>
      <c r="BK4316" s="235">
        <f t="shared" si="1379"/>
        <v>0</v>
      </c>
      <c r="BM4316" s="109">
        <f t="shared" si="1371"/>
        <v>-6.6872297664311615</v>
      </c>
      <c r="BN4316" s="213"/>
      <c r="BR4316" s="228"/>
      <c r="BS4316" s="311"/>
      <c r="BT4316" s="3"/>
      <c r="BU4316" s="213"/>
      <c r="BV4316" s="213"/>
      <c r="BW4316" s="291"/>
    </row>
    <row r="4317" spans="1:75" x14ac:dyDescent="0.2">
      <c r="A4317" s="236"/>
      <c r="B4317" s="237"/>
      <c r="C4317" s="848" t="str">
        <f ca="1">IF(ISERR(AVERAGE(INDIRECT("B"&amp;(ROW()-INT($B$1/2))):INDIRECT("B"&amp;(ROW()+INT($B$1/2))))),"",AVERAGE(INDIRECT("B"&amp;(ROW()-INT($B$1/2))):INDIRECT("B"&amp;(ROW()+INT($B$1/2)))))</f>
        <v/>
      </c>
      <c r="D4317" s="848">
        <f t="shared" si="1365"/>
        <v>0</v>
      </c>
      <c r="E4317" s="275"/>
      <c r="F4317" s="15"/>
      <c r="G4317" s="3"/>
      <c r="H4317" s="3"/>
      <c r="I4317" s="3"/>
      <c r="J4317" s="3"/>
      <c r="K4317" s="3"/>
      <c r="L4317" s="554"/>
      <c r="M4317" s="545"/>
      <c r="N4317" s="546"/>
      <c r="O4317" s="5"/>
      <c r="P4317" s="216"/>
      <c r="Q4317" s="217"/>
      <c r="R4317" s="218"/>
      <c r="S4317" s="219">
        <f t="shared" si="1382"/>
        <v>0</v>
      </c>
      <c r="T4317" s="220">
        <f t="shared" si="1383"/>
        <v>0</v>
      </c>
      <c r="U4317" s="214">
        <f t="shared" si="1380"/>
        <v>0</v>
      </c>
      <c r="W4317" s="221"/>
      <c r="X4317" s="222"/>
      <c r="Y4317" s="222"/>
      <c r="Z4317" s="223"/>
      <c r="AA4317" s="222"/>
      <c r="AB4317" s="224"/>
      <c r="AC4317" s="225"/>
      <c r="AD4317" s="2">
        <f t="shared" si="1367"/>
        <v>0</v>
      </c>
      <c r="AE4317" s="2">
        <f t="shared" si="1368"/>
        <v>0</v>
      </c>
      <c r="AF4317" s="226"/>
      <c r="AG4317" s="219">
        <f t="shared" si="1372"/>
        <v>0</v>
      </c>
      <c r="AH4317" s="234">
        <f t="shared" si="1373"/>
        <v>0</v>
      </c>
      <c r="AI4317" s="214">
        <f t="shared" si="1381"/>
        <v>0</v>
      </c>
      <c r="AK4317" s="229">
        <f t="shared" si="1374"/>
        <v>0</v>
      </c>
      <c r="AL4317" s="226"/>
      <c r="AM4317" s="15"/>
      <c r="AN4317" s="232" t="e">
        <f t="shared" si="1375"/>
        <v>#DIV/0!</v>
      </c>
      <c r="AO4317" s="214">
        <f t="shared" si="1369"/>
        <v>0</v>
      </c>
      <c r="AQ4317" s="210"/>
      <c r="AR4317" s="231"/>
      <c r="AS4317" s="15"/>
      <c r="AT4317" s="232">
        <f t="shared" si="1376"/>
        <v>0</v>
      </c>
      <c r="AU4317" s="235">
        <f t="shared" si="1377"/>
        <v>0</v>
      </c>
      <c r="AY4317" s="210"/>
      <c r="AZ4317" s="231"/>
      <c r="BA4317" s="15"/>
      <c r="BB4317" s="232">
        <f t="shared" si="1366"/>
        <v>0</v>
      </c>
      <c r="BC4317" s="235">
        <f t="shared" si="1378"/>
        <v>0</v>
      </c>
      <c r="BG4317" s="210"/>
      <c r="BH4317" s="231"/>
      <c r="BI4317" s="15"/>
      <c r="BJ4317" s="232">
        <f t="shared" si="1370"/>
        <v>0</v>
      </c>
      <c r="BK4317" s="235">
        <f t="shared" si="1379"/>
        <v>0</v>
      </c>
      <c r="BM4317" s="109">
        <f t="shared" si="1371"/>
        <v>-6.6890621039288982</v>
      </c>
      <c r="BN4317" s="213"/>
      <c r="BR4317" s="228"/>
      <c r="BS4317" s="311"/>
      <c r="BT4317" s="3"/>
      <c r="BU4317" s="213"/>
      <c r="BV4317" s="213"/>
      <c r="BW4317" s="291"/>
    </row>
    <row r="4318" spans="1:75" x14ac:dyDescent="0.2">
      <c r="A4318" s="236"/>
      <c r="B4318" s="237"/>
      <c r="C4318" s="848" t="str">
        <f ca="1">IF(ISERR(AVERAGE(INDIRECT("B"&amp;(ROW()-INT($B$1/2))):INDIRECT("B"&amp;(ROW()+INT($B$1/2))))),"",AVERAGE(INDIRECT("B"&amp;(ROW()-INT($B$1/2))):INDIRECT("B"&amp;(ROW()+INT($B$1/2)))))</f>
        <v/>
      </c>
      <c r="D4318" s="848">
        <f t="shared" si="1365"/>
        <v>0</v>
      </c>
      <c r="E4318" s="275"/>
      <c r="F4318" s="15"/>
      <c r="G4318" s="3"/>
      <c r="H4318" s="3"/>
      <c r="I4318" s="3"/>
      <c r="J4318" s="3"/>
      <c r="K4318" s="3"/>
      <c r="L4318" s="554"/>
      <c r="M4318" s="545"/>
      <c r="N4318" s="546"/>
      <c r="O4318" s="5"/>
      <c r="P4318" s="216"/>
      <c r="Q4318" s="217"/>
      <c r="R4318" s="218"/>
      <c r="S4318" s="219">
        <f t="shared" si="1382"/>
        <v>0</v>
      </c>
      <c r="T4318" s="220">
        <f t="shared" si="1383"/>
        <v>0</v>
      </c>
      <c r="U4318" s="214">
        <f t="shared" si="1380"/>
        <v>0</v>
      </c>
      <c r="W4318" s="221"/>
      <c r="X4318" s="222"/>
      <c r="Y4318" s="222"/>
      <c r="Z4318" s="223"/>
      <c r="AA4318" s="222"/>
      <c r="AB4318" s="224"/>
      <c r="AC4318" s="225"/>
      <c r="AD4318" s="2">
        <f t="shared" si="1367"/>
        <v>0</v>
      </c>
      <c r="AE4318" s="2">
        <f t="shared" si="1368"/>
        <v>0</v>
      </c>
      <c r="AF4318" s="226"/>
      <c r="AG4318" s="219">
        <f t="shared" si="1372"/>
        <v>0</v>
      </c>
      <c r="AH4318" s="234">
        <f t="shared" si="1373"/>
        <v>0</v>
      </c>
      <c r="AI4318" s="214">
        <f t="shared" si="1381"/>
        <v>0</v>
      </c>
      <c r="AK4318" s="229">
        <f t="shared" si="1374"/>
        <v>0</v>
      </c>
      <c r="AL4318" s="226"/>
      <c r="AM4318" s="15"/>
      <c r="AN4318" s="232" t="e">
        <f t="shared" si="1375"/>
        <v>#DIV/0!</v>
      </c>
      <c r="AO4318" s="214">
        <f t="shared" si="1369"/>
        <v>0</v>
      </c>
      <c r="AQ4318" s="210"/>
      <c r="AR4318" s="231"/>
      <c r="AS4318" s="15"/>
      <c r="AT4318" s="232">
        <f t="shared" si="1376"/>
        <v>0</v>
      </c>
      <c r="AU4318" s="235">
        <f t="shared" si="1377"/>
        <v>0</v>
      </c>
      <c r="AY4318" s="210"/>
      <c r="AZ4318" s="231"/>
      <c r="BA4318" s="15"/>
      <c r="BB4318" s="232">
        <f t="shared" si="1366"/>
        <v>0</v>
      </c>
      <c r="BC4318" s="235">
        <f t="shared" si="1378"/>
        <v>0</v>
      </c>
      <c r="BG4318" s="210"/>
      <c r="BH4318" s="231"/>
      <c r="BI4318" s="15"/>
      <c r="BJ4318" s="232">
        <f t="shared" si="1370"/>
        <v>0</v>
      </c>
      <c r="BK4318" s="235">
        <f t="shared" si="1379"/>
        <v>0</v>
      </c>
      <c r="BM4318" s="109">
        <f t="shared" si="1371"/>
        <v>-6.6908944414266349</v>
      </c>
      <c r="BN4318" s="213"/>
      <c r="BR4318" s="228"/>
      <c r="BS4318" s="311"/>
      <c r="BT4318" s="3"/>
      <c r="BU4318" s="213"/>
      <c r="BV4318" s="213"/>
      <c r="BW4318" s="291"/>
    </row>
    <row r="4319" spans="1:75" x14ac:dyDescent="0.2">
      <c r="A4319" s="236"/>
      <c r="B4319" s="237"/>
      <c r="C4319" s="848" t="str">
        <f ca="1">IF(ISERR(AVERAGE(INDIRECT("B"&amp;(ROW()-INT($B$1/2))):INDIRECT("B"&amp;(ROW()+INT($B$1/2))))),"",AVERAGE(INDIRECT("B"&amp;(ROW()-INT($B$1/2))):INDIRECT("B"&amp;(ROW()+INT($B$1/2)))))</f>
        <v/>
      </c>
      <c r="D4319" s="848">
        <f t="shared" si="1365"/>
        <v>0</v>
      </c>
      <c r="E4319" s="275"/>
      <c r="F4319" s="15"/>
      <c r="G4319" s="3"/>
      <c r="H4319" s="3"/>
      <c r="I4319" s="3"/>
      <c r="J4319" s="3"/>
      <c r="K4319" s="3"/>
      <c r="L4319" s="554"/>
      <c r="M4319" s="545"/>
      <c r="N4319" s="546"/>
      <c r="O4319" s="5"/>
      <c r="P4319" s="216"/>
      <c r="Q4319" s="217"/>
      <c r="R4319" s="218"/>
      <c r="S4319" s="219">
        <f t="shared" si="1382"/>
        <v>0</v>
      </c>
      <c r="T4319" s="220">
        <f t="shared" si="1383"/>
        <v>0</v>
      </c>
      <c r="U4319" s="214">
        <f t="shared" si="1380"/>
        <v>0</v>
      </c>
      <c r="W4319" s="221"/>
      <c r="X4319" s="222"/>
      <c r="Y4319" s="222"/>
      <c r="Z4319" s="223"/>
      <c r="AA4319" s="222"/>
      <c r="AB4319" s="224"/>
      <c r="AC4319" s="225"/>
      <c r="AD4319" s="2">
        <f t="shared" si="1367"/>
        <v>0</v>
      </c>
      <c r="AE4319" s="2">
        <f t="shared" si="1368"/>
        <v>0</v>
      </c>
      <c r="AF4319" s="226"/>
      <c r="AG4319" s="219">
        <f t="shared" si="1372"/>
        <v>0</v>
      </c>
      <c r="AH4319" s="234">
        <f t="shared" si="1373"/>
        <v>0</v>
      </c>
      <c r="AI4319" s="214">
        <f t="shared" si="1381"/>
        <v>0</v>
      </c>
      <c r="AK4319" s="229">
        <f t="shared" si="1374"/>
        <v>0</v>
      </c>
      <c r="AL4319" s="226"/>
      <c r="AM4319" s="15"/>
      <c r="AN4319" s="232" t="e">
        <f t="shared" si="1375"/>
        <v>#DIV/0!</v>
      </c>
      <c r="AO4319" s="214">
        <f t="shared" si="1369"/>
        <v>0</v>
      </c>
      <c r="AQ4319" s="210"/>
      <c r="AR4319" s="231"/>
      <c r="AS4319" s="15"/>
      <c r="AT4319" s="232">
        <f t="shared" si="1376"/>
        <v>0</v>
      </c>
      <c r="AU4319" s="235">
        <f t="shared" si="1377"/>
        <v>0</v>
      </c>
      <c r="AY4319" s="210"/>
      <c r="AZ4319" s="231"/>
      <c r="BA4319" s="15"/>
      <c r="BB4319" s="232">
        <f t="shared" si="1366"/>
        <v>0</v>
      </c>
      <c r="BC4319" s="235">
        <f t="shared" si="1378"/>
        <v>0</v>
      </c>
      <c r="BG4319" s="210"/>
      <c r="BH4319" s="231"/>
      <c r="BI4319" s="15"/>
      <c r="BJ4319" s="232">
        <f t="shared" si="1370"/>
        <v>0</v>
      </c>
      <c r="BK4319" s="235">
        <f t="shared" si="1379"/>
        <v>0</v>
      </c>
      <c r="BM4319" s="109">
        <f t="shared" si="1371"/>
        <v>-6.6927267789243716</v>
      </c>
      <c r="BN4319" s="213"/>
      <c r="BR4319" s="228"/>
      <c r="BS4319" s="311"/>
      <c r="BT4319" s="3"/>
      <c r="BU4319" s="213"/>
      <c r="BV4319" s="213"/>
      <c r="BW4319" s="291"/>
    </row>
    <row r="4320" spans="1:75" x14ac:dyDescent="0.2">
      <c r="A4320" s="236"/>
      <c r="B4320" s="237"/>
      <c r="C4320" s="848" t="str">
        <f ca="1">IF(ISERR(AVERAGE(INDIRECT("B"&amp;(ROW()-INT($B$1/2))):INDIRECT("B"&amp;(ROW()+INT($B$1/2))))),"",AVERAGE(INDIRECT("B"&amp;(ROW()-INT($B$1/2))):INDIRECT("B"&amp;(ROW()+INT($B$1/2)))))</f>
        <v/>
      </c>
      <c r="D4320" s="848">
        <f t="shared" si="1365"/>
        <v>0</v>
      </c>
      <c r="E4320" s="275"/>
      <c r="F4320" s="15"/>
      <c r="G4320" s="3"/>
      <c r="H4320" s="3"/>
      <c r="I4320" s="3"/>
      <c r="J4320" s="3"/>
      <c r="K4320" s="3"/>
      <c r="L4320" s="554"/>
      <c r="M4320" s="545"/>
      <c r="N4320" s="546"/>
      <c r="O4320" s="5"/>
      <c r="P4320" s="216"/>
      <c r="Q4320" s="217"/>
      <c r="R4320" s="218"/>
      <c r="S4320" s="219">
        <f t="shared" si="1382"/>
        <v>0</v>
      </c>
      <c r="T4320" s="220">
        <f t="shared" si="1383"/>
        <v>0</v>
      </c>
      <c r="U4320" s="214">
        <f t="shared" si="1380"/>
        <v>0</v>
      </c>
      <c r="W4320" s="221"/>
      <c r="X4320" s="222"/>
      <c r="Y4320" s="222"/>
      <c r="Z4320" s="223"/>
      <c r="AA4320" s="222"/>
      <c r="AB4320" s="224"/>
      <c r="AC4320" s="225"/>
      <c r="AD4320" s="2">
        <f t="shared" si="1367"/>
        <v>0</v>
      </c>
      <c r="AE4320" s="2">
        <f t="shared" si="1368"/>
        <v>0</v>
      </c>
      <c r="AF4320" s="226"/>
      <c r="AG4320" s="219">
        <f t="shared" si="1372"/>
        <v>0</v>
      </c>
      <c r="AH4320" s="234">
        <f t="shared" si="1373"/>
        <v>0</v>
      </c>
      <c r="AI4320" s="214">
        <f t="shared" si="1381"/>
        <v>0</v>
      </c>
      <c r="AK4320" s="229">
        <f t="shared" si="1374"/>
        <v>0</v>
      </c>
      <c r="AL4320" s="226"/>
      <c r="AM4320" s="15"/>
      <c r="AN4320" s="232" t="e">
        <f t="shared" si="1375"/>
        <v>#DIV/0!</v>
      </c>
      <c r="AO4320" s="214">
        <f t="shared" si="1369"/>
        <v>0</v>
      </c>
      <c r="AQ4320" s="210"/>
      <c r="AR4320" s="231"/>
      <c r="AS4320" s="15"/>
      <c r="AT4320" s="232">
        <f t="shared" si="1376"/>
        <v>0</v>
      </c>
      <c r="AU4320" s="235">
        <f t="shared" si="1377"/>
        <v>0</v>
      </c>
      <c r="AY4320" s="210"/>
      <c r="AZ4320" s="231"/>
      <c r="BA4320" s="15"/>
      <c r="BB4320" s="232">
        <f t="shared" si="1366"/>
        <v>0</v>
      </c>
      <c r="BC4320" s="235">
        <f t="shared" si="1378"/>
        <v>0</v>
      </c>
      <c r="BG4320" s="210"/>
      <c r="BH4320" s="231"/>
      <c r="BI4320" s="15"/>
      <c r="BJ4320" s="232">
        <f t="shared" si="1370"/>
        <v>0</v>
      </c>
      <c r="BK4320" s="235">
        <f t="shared" si="1379"/>
        <v>0</v>
      </c>
      <c r="BM4320" s="109">
        <f t="shared" si="1371"/>
        <v>-6.6945591164221083</v>
      </c>
      <c r="BN4320" s="213"/>
      <c r="BR4320" s="228"/>
      <c r="BS4320" s="311"/>
      <c r="BT4320" s="3"/>
      <c r="BU4320" s="213"/>
      <c r="BV4320" s="213"/>
      <c r="BW4320" s="291"/>
    </row>
    <row r="4321" spans="1:75" x14ac:dyDescent="0.2">
      <c r="A4321" s="236"/>
      <c r="B4321" s="237"/>
      <c r="C4321" s="848" t="str">
        <f ca="1">IF(ISERR(AVERAGE(INDIRECT("B"&amp;(ROW()-INT($B$1/2))):INDIRECT("B"&amp;(ROW()+INT($B$1/2))))),"",AVERAGE(INDIRECT("B"&amp;(ROW()-INT($B$1/2))):INDIRECT("B"&amp;(ROW()+INT($B$1/2)))))</f>
        <v/>
      </c>
      <c r="D4321" s="848">
        <f t="shared" si="1365"/>
        <v>0</v>
      </c>
      <c r="E4321" s="275"/>
      <c r="F4321" s="15"/>
      <c r="G4321" s="3"/>
      <c r="H4321" s="3"/>
      <c r="I4321" s="3"/>
      <c r="J4321" s="3"/>
      <c r="K4321" s="3"/>
      <c r="L4321" s="554"/>
      <c r="M4321" s="545"/>
      <c r="N4321" s="546"/>
      <c r="O4321" s="5"/>
      <c r="P4321" s="216"/>
      <c r="Q4321" s="217"/>
      <c r="R4321" s="218"/>
      <c r="S4321" s="219">
        <f t="shared" si="1382"/>
        <v>0</v>
      </c>
      <c r="T4321" s="220">
        <f t="shared" si="1383"/>
        <v>0</v>
      </c>
      <c r="U4321" s="214">
        <f t="shared" si="1380"/>
        <v>0</v>
      </c>
      <c r="W4321" s="221"/>
      <c r="X4321" s="222"/>
      <c r="Y4321" s="222"/>
      <c r="Z4321" s="223"/>
      <c r="AA4321" s="222"/>
      <c r="AB4321" s="224"/>
      <c r="AC4321" s="225"/>
      <c r="AD4321" s="2">
        <f t="shared" si="1367"/>
        <v>0</v>
      </c>
      <c r="AE4321" s="2">
        <f t="shared" si="1368"/>
        <v>0</v>
      </c>
      <c r="AF4321" s="226"/>
      <c r="AG4321" s="219">
        <f t="shared" si="1372"/>
        <v>0</v>
      </c>
      <c r="AH4321" s="234">
        <f t="shared" si="1373"/>
        <v>0</v>
      </c>
      <c r="AI4321" s="214">
        <f t="shared" si="1381"/>
        <v>0</v>
      </c>
      <c r="AK4321" s="229">
        <f t="shared" si="1374"/>
        <v>0</v>
      </c>
      <c r="AL4321" s="226"/>
      <c r="AM4321" s="15"/>
      <c r="AN4321" s="232" t="e">
        <f t="shared" si="1375"/>
        <v>#DIV/0!</v>
      </c>
      <c r="AO4321" s="214">
        <f t="shared" si="1369"/>
        <v>0</v>
      </c>
      <c r="AQ4321" s="210"/>
      <c r="AR4321" s="231"/>
      <c r="AS4321" s="15"/>
      <c r="AT4321" s="232">
        <f t="shared" si="1376"/>
        <v>0</v>
      </c>
      <c r="AU4321" s="235">
        <f t="shared" si="1377"/>
        <v>0</v>
      </c>
      <c r="AY4321" s="210"/>
      <c r="AZ4321" s="231"/>
      <c r="BA4321" s="15"/>
      <c r="BB4321" s="232">
        <f t="shared" si="1366"/>
        <v>0</v>
      </c>
      <c r="BC4321" s="235">
        <f t="shared" si="1378"/>
        <v>0</v>
      </c>
      <c r="BG4321" s="210"/>
      <c r="BH4321" s="231"/>
      <c r="BI4321" s="15"/>
      <c r="BJ4321" s="232">
        <f t="shared" si="1370"/>
        <v>0</v>
      </c>
      <c r="BK4321" s="235">
        <f t="shared" si="1379"/>
        <v>0</v>
      </c>
      <c r="BM4321" s="109">
        <f t="shared" si="1371"/>
        <v>-6.696391453919845</v>
      </c>
      <c r="BN4321" s="213"/>
      <c r="BR4321" s="228"/>
      <c r="BS4321" s="311"/>
      <c r="BT4321" s="3"/>
      <c r="BU4321" s="213"/>
      <c r="BV4321" s="213"/>
      <c r="BW4321" s="291"/>
    </row>
    <row r="4322" spans="1:75" x14ac:dyDescent="0.2">
      <c r="A4322" s="236"/>
      <c r="B4322" s="237"/>
      <c r="C4322" s="848" t="str">
        <f ca="1">IF(ISERR(AVERAGE(INDIRECT("B"&amp;(ROW()-INT($B$1/2))):INDIRECT("B"&amp;(ROW()+INT($B$1/2))))),"",AVERAGE(INDIRECT("B"&amp;(ROW()-INT($B$1/2))):INDIRECT("B"&amp;(ROW()+INT($B$1/2)))))</f>
        <v/>
      </c>
      <c r="D4322" s="848">
        <f t="shared" si="1365"/>
        <v>0</v>
      </c>
      <c r="E4322" s="275"/>
      <c r="F4322" s="15"/>
      <c r="G4322" s="3"/>
      <c r="H4322" s="3"/>
      <c r="I4322" s="3"/>
      <c r="J4322" s="3"/>
      <c r="K4322" s="3"/>
      <c r="L4322" s="554"/>
      <c r="M4322" s="545"/>
      <c r="N4322" s="546"/>
      <c r="O4322" s="5"/>
      <c r="P4322" s="216"/>
      <c r="Q4322" s="217"/>
      <c r="R4322" s="218"/>
      <c r="S4322" s="219">
        <f t="shared" si="1382"/>
        <v>0</v>
      </c>
      <c r="T4322" s="220">
        <f t="shared" si="1383"/>
        <v>0</v>
      </c>
      <c r="U4322" s="214">
        <f t="shared" si="1380"/>
        <v>0</v>
      </c>
      <c r="W4322" s="221"/>
      <c r="X4322" s="222"/>
      <c r="Y4322" s="222"/>
      <c r="Z4322" s="223"/>
      <c r="AA4322" s="222"/>
      <c r="AB4322" s="224"/>
      <c r="AC4322" s="225"/>
      <c r="AD4322" s="2">
        <f t="shared" si="1367"/>
        <v>0</v>
      </c>
      <c r="AE4322" s="2">
        <f t="shared" si="1368"/>
        <v>0</v>
      </c>
      <c r="AF4322" s="226"/>
      <c r="AG4322" s="219">
        <f t="shared" si="1372"/>
        <v>0</v>
      </c>
      <c r="AH4322" s="234">
        <f t="shared" si="1373"/>
        <v>0</v>
      </c>
      <c r="AI4322" s="214">
        <f t="shared" si="1381"/>
        <v>0</v>
      </c>
      <c r="AK4322" s="229">
        <f t="shared" si="1374"/>
        <v>0</v>
      </c>
      <c r="AL4322" s="226"/>
      <c r="AM4322" s="15"/>
      <c r="AN4322" s="232" t="e">
        <f t="shared" si="1375"/>
        <v>#DIV/0!</v>
      </c>
      <c r="AO4322" s="214">
        <f t="shared" si="1369"/>
        <v>0</v>
      </c>
      <c r="AQ4322" s="210"/>
      <c r="AR4322" s="231"/>
      <c r="AS4322" s="15"/>
      <c r="AT4322" s="232">
        <f t="shared" si="1376"/>
        <v>0</v>
      </c>
      <c r="AU4322" s="235">
        <f t="shared" si="1377"/>
        <v>0</v>
      </c>
      <c r="AY4322" s="210"/>
      <c r="AZ4322" s="231"/>
      <c r="BA4322" s="15"/>
      <c r="BB4322" s="232">
        <f t="shared" si="1366"/>
        <v>0</v>
      </c>
      <c r="BC4322" s="235">
        <f t="shared" si="1378"/>
        <v>0</v>
      </c>
      <c r="BG4322" s="210"/>
      <c r="BH4322" s="231"/>
      <c r="BI4322" s="15"/>
      <c r="BJ4322" s="232">
        <f t="shared" si="1370"/>
        <v>0</v>
      </c>
      <c r="BK4322" s="235">
        <f t="shared" si="1379"/>
        <v>0</v>
      </c>
      <c r="BM4322" s="109">
        <f t="shared" si="1371"/>
        <v>-6.6982237914175817</v>
      </c>
      <c r="BN4322" s="213"/>
      <c r="BR4322" s="228"/>
      <c r="BS4322" s="311"/>
      <c r="BT4322" s="3"/>
      <c r="BU4322" s="213"/>
      <c r="BV4322" s="213"/>
      <c r="BW4322" s="291"/>
    </row>
    <row r="4323" spans="1:75" x14ac:dyDescent="0.2">
      <c r="A4323" s="236"/>
      <c r="B4323" s="237"/>
      <c r="C4323" s="848" t="str">
        <f ca="1">IF(ISERR(AVERAGE(INDIRECT("B"&amp;(ROW()-INT($B$1/2))):INDIRECT("B"&amp;(ROW()+INT($B$1/2))))),"",AVERAGE(INDIRECT("B"&amp;(ROW()-INT($B$1/2))):INDIRECT("B"&amp;(ROW()+INT($B$1/2)))))</f>
        <v/>
      </c>
      <c r="D4323" s="848">
        <f t="shared" si="1365"/>
        <v>0</v>
      </c>
      <c r="E4323" s="275"/>
      <c r="F4323" s="15"/>
      <c r="G4323" s="3"/>
      <c r="H4323" s="3"/>
      <c r="I4323" s="3"/>
      <c r="J4323" s="3"/>
      <c r="K4323" s="3"/>
      <c r="L4323" s="554"/>
      <c r="M4323" s="545"/>
      <c r="N4323" s="546"/>
      <c r="O4323" s="5"/>
      <c r="P4323" s="216"/>
      <c r="Q4323" s="217"/>
      <c r="R4323" s="218"/>
      <c r="S4323" s="219">
        <f t="shared" si="1382"/>
        <v>0</v>
      </c>
      <c r="T4323" s="220">
        <f t="shared" si="1383"/>
        <v>0</v>
      </c>
      <c r="U4323" s="214">
        <f t="shared" si="1380"/>
        <v>0</v>
      </c>
      <c r="W4323" s="221"/>
      <c r="X4323" s="222"/>
      <c r="Y4323" s="222"/>
      <c r="Z4323" s="223"/>
      <c r="AA4323" s="222"/>
      <c r="AB4323" s="224"/>
      <c r="AC4323" s="225"/>
      <c r="AD4323" s="2">
        <f t="shared" si="1367"/>
        <v>0</v>
      </c>
      <c r="AE4323" s="2">
        <f t="shared" si="1368"/>
        <v>0</v>
      </c>
      <c r="AF4323" s="226"/>
      <c r="AG4323" s="219">
        <f t="shared" si="1372"/>
        <v>0</v>
      </c>
      <c r="AH4323" s="234">
        <f t="shared" si="1373"/>
        <v>0</v>
      </c>
      <c r="AI4323" s="214">
        <f t="shared" si="1381"/>
        <v>0</v>
      </c>
      <c r="AK4323" s="229">
        <f t="shared" si="1374"/>
        <v>0</v>
      </c>
      <c r="AL4323" s="226"/>
      <c r="AM4323" s="15"/>
      <c r="AN4323" s="232" t="e">
        <f t="shared" si="1375"/>
        <v>#DIV/0!</v>
      </c>
      <c r="AO4323" s="214">
        <f t="shared" si="1369"/>
        <v>0</v>
      </c>
      <c r="AQ4323" s="210"/>
      <c r="AR4323" s="231"/>
      <c r="AS4323" s="15"/>
      <c r="AT4323" s="232">
        <f t="shared" si="1376"/>
        <v>0</v>
      </c>
      <c r="AU4323" s="235">
        <f t="shared" si="1377"/>
        <v>0</v>
      </c>
      <c r="AY4323" s="210"/>
      <c r="AZ4323" s="231"/>
      <c r="BA4323" s="15"/>
      <c r="BB4323" s="232">
        <f t="shared" si="1366"/>
        <v>0</v>
      </c>
      <c r="BC4323" s="235">
        <f t="shared" si="1378"/>
        <v>0</v>
      </c>
      <c r="BG4323" s="210"/>
      <c r="BH4323" s="231"/>
      <c r="BI4323" s="15"/>
      <c r="BJ4323" s="232">
        <f t="shared" si="1370"/>
        <v>0</v>
      </c>
      <c r="BK4323" s="235">
        <f t="shared" si="1379"/>
        <v>0</v>
      </c>
      <c r="BM4323" s="109">
        <f t="shared" si="1371"/>
        <v>-6.7000561289153184</v>
      </c>
      <c r="BN4323" s="213"/>
      <c r="BR4323" s="228"/>
      <c r="BS4323" s="311"/>
      <c r="BT4323" s="3"/>
      <c r="BU4323" s="213"/>
      <c r="BV4323" s="213"/>
      <c r="BW4323" s="291"/>
    </row>
    <row r="4324" spans="1:75" x14ac:dyDescent="0.2">
      <c r="A4324" s="236"/>
      <c r="B4324" s="237"/>
      <c r="C4324" s="848" t="str">
        <f ca="1">IF(ISERR(AVERAGE(INDIRECT("B"&amp;(ROW()-INT($B$1/2))):INDIRECT("B"&amp;(ROW()+INT($B$1/2))))),"",AVERAGE(INDIRECT("B"&amp;(ROW()-INT($B$1/2))):INDIRECT("B"&amp;(ROW()+INT($B$1/2)))))</f>
        <v/>
      </c>
      <c r="D4324" s="848">
        <f t="shared" si="1365"/>
        <v>0</v>
      </c>
      <c r="E4324" s="275"/>
      <c r="F4324" s="15"/>
      <c r="G4324" s="3"/>
      <c r="H4324" s="3"/>
      <c r="I4324" s="3"/>
      <c r="J4324" s="3"/>
      <c r="K4324" s="3"/>
      <c r="L4324" s="554"/>
      <c r="M4324" s="545"/>
      <c r="N4324" s="546"/>
      <c r="O4324" s="5"/>
      <c r="P4324" s="216"/>
      <c r="Q4324" s="217"/>
      <c r="R4324" s="218"/>
      <c r="S4324" s="219">
        <f t="shared" si="1382"/>
        <v>0</v>
      </c>
      <c r="T4324" s="220">
        <f t="shared" si="1383"/>
        <v>0</v>
      </c>
      <c r="U4324" s="214">
        <f t="shared" si="1380"/>
        <v>0</v>
      </c>
      <c r="W4324" s="221"/>
      <c r="X4324" s="222"/>
      <c r="Y4324" s="222"/>
      <c r="Z4324" s="223"/>
      <c r="AA4324" s="222"/>
      <c r="AB4324" s="224"/>
      <c r="AC4324" s="225"/>
      <c r="AD4324" s="2">
        <f t="shared" si="1367"/>
        <v>0</v>
      </c>
      <c r="AE4324" s="2">
        <f t="shared" si="1368"/>
        <v>0</v>
      </c>
      <c r="AF4324" s="226"/>
      <c r="AG4324" s="219">
        <f t="shared" si="1372"/>
        <v>0</v>
      </c>
      <c r="AH4324" s="234">
        <f t="shared" si="1373"/>
        <v>0</v>
      </c>
      <c r="AI4324" s="214">
        <f t="shared" si="1381"/>
        <v>0</v>
      </c>
      <c r="AK4324" s="229">
        <f t="shared" si="1374"/>
        <v>0</v>
      </c>
      <c r="AL4324" s="226"/>
      <c r="AM4324" s="15"/>
      <c r="AN4324" s="232" t="e">
        <f t="shared" si="1375"/>
        <v>#DIV/0!</v>
      </c>
      <c r="AO4324" s="214">
        <f t="shared" si="1369"/>
        <v>0</v>
      </c>
      <c r="AQ4324" s="210"/>
      <c r="AR4324" s="231"/>
      <c r="AS4324" s="15"/>
      <c r="AT4324" s="232">
        <f t="shared" si="1376"/>
        <v>0</v>
      </c>
      <c r="AU4324" s="235">
        <f t="shared" si="1377"/>
        <v>0</v>
      </c>
      <c r="AY4324" s="210"/>
      <c r="AZ4324" s="231"/>
      <c r="BA4324" s="15"/>
      <c r="BB4324" s="232">
        <f t="shared" si="1366"/>
        <v>0</v>
      </c>
      <c r="BC4324" s="235">
        <f t="shared" si="1378"/>
        <v>0</v>
      </c>
      <c r="BG4324" s="210"/>
      <c r="BH4324" s="231"/>
      <c r="BI4324" s="15"/>
      <c r="BJ4324" s="232">
        <f t="shared" si="1370"/>
        <v>0</v>
      </c>
      <c r="BK4324" s="235">
        <f t="shared" si="1379"/>
        <v>0</v>
      </c>
      <c r="BM4324" s="109">
        <f t="shared" si="1371"/>
        <v>-6.7018884664130551</v>
      </c>
      <c r="BN4324" s="213"/>
      <c r="BR4324" s="228"/>
      <c r="BS4324" s="311"/>
      <c r="BT4324" s="3"/>
      <c r="BU4324" s="213"/>
      <c r="BV4324" s="213"/>
      <c r="BW4324" s="291"/>
    </row>
    <row r="4325" spans="1:75" x14ac:dyDescent="0.2">
      <c r="A4325" s="236"/>
      <c r="B4325" s="237"/>
      <c r="C4325" s="848" t="str">
        <f ca="1">IF(ISERR(AVERAGE(INDIRECT("B"&amp;(ROW()-INT($B$1/2))):INDIRECT("B"&amp;(ROW()+INT($B$1/2))))),"",AVERAGE(INDIRECT("B"&amp;(ROW()-INT($B$1/2))):INDIRECT("B"&amp;(ROW()+INT($B$1/2)))))</f>
        <v/>
      </c>
      <c r="D4325" s="848">
        <f t="shared" si="1365"/>
        <v>0</v>
      </c>
      <c r="E4325" s="275"/>
      <c r="F4325" s="15"/>
      <c r="G4325" s="3"/>
      <c r="H4325" s="3"/>
      <c r="I4325" s="3"/>
      <c r="J4325" s="3"/>
      <c r="K4325" s="3"/>
      <c r="L4325" s="554"/>
      <c r="M4325" s="545"/>
      <c r="N4325" s="546"/>
      <c r="O4325" s="5"/>
      <c r="P4325" s="216"/>
      <c r="Q4325" s="217"/>
      <c r="R4325" s="218"/>
      <c r="S4325" s="219">
        <f t="shared" si="1382"/>
        <v>0</v>
      </c>
      <c r="T4325" s="220">
        <f t="shared" si="1383"/>
        <v>0</v>
      </c>
      <c r="U4325" s="214">
        <f t="shared" si="1380"/>
        <v>0</v>
      </c>
      <c r="W4325" s="221"/>
      <c r="X4325" s="222"/>
      <c r="Y4325" s="222"/>
      <c r="Z4325" s="223"/>
      <c r="AA4325" s="222"/>
      <c r="AB4325" s="224"/>
      <c r="AC4325" s="225"/>
      <c r="AD4325" s="2">
        <f t="shared" si="1367"/>
        <v>0</v>
      </c>
      <c r="AE4325" s="2">
        <f t="shared" si="1368"/>
        <v>0</v>
      </c>
      <c r="AF4325" s="226"/>
      <c r="AG4325" s="219">
        <f t="shared" si="1372"/>
        <v>0</v>
      </c>
      <c r="AH4325" s="234">
        <f t="shared" si="1373"/>
        <v>0</v>
      </c>
      <c r="AI4325" s="214">
        <f t="shared" si="1381"/>
        <v>0</v>
      </c>
      <c r="AK4325" s="229">
        <f t="shared" si="1374"/>
        <v>0</v>
      </c>
      <c r="AL4325" s="226"/>
      <c r="AM4325" s="15"/>
      <c r="AN4325" s="232" t="e">
        <f t="shared" si="1375"/>
        <v>#DIV/0!</v>
      </c>
      <c r="AO4325" s="214">
        <f t="shared" si="1369"/>
        <v>0</v>
      </c>
      <c r="AQ4325" s="210"/>
      <c r="AR4325" s="231"/>
      <c r="AS4325" s="15"/>
      <c r="AT4325" s="232">
        <f t="shared" si="1376"/>
        <v>0</v>
      </c>
      <c r="AU4325" s="235">
        <f t="shared" si="1377"/>
        <v>0</v>
      </c>
      <c r="AY4325" s="210"/>
      <c r="AZ4325" s="231"/>
      <c r="BA4325" s="15"/>
      <c r="BB4325" s="232">
        <f t="shared" si="1366"/>
        <v>0</v>
      </c>
      <c r="BC4325" s="235">
        <f t="shared" si="1378"/>
        <v>0</v>
      </c>
      <c r="BG4325" s="210"/>
      <c r="BH4325" s="231"/>
      <c r="BI4325" s="15"/>
      <c r="BJ4325" s="232">
        <f t="shared" si="1370"/>
        <v>0</v>
      </c>
      <c r="BK4325" s="235">
        <f t="shared" si="1379"/>
        <v>0</v>
      </c>
      <c r="BM4325" s="109">
        <f t="shared" si="1371"/>
        <v>-6.7037208039107918</v>
      </c>
      <c r="BN4325" s="213"/>
      <c r="BR4325" s="228"/>
      <c r="BS4325" s="311"/>
      <c r="BT4325" s="3"/>
      <c r="BU4325" s="213"/>
      <c r="BV4325" s="213"/>
      <c r="BW4325" s="291"/>
    </row>
    <row r="4326" spans="1:75" x14ac:dyDescent="0.2">
      <c r="A4326" s="236"/>
      <c r="B4326" s="237"/>
      <c r="C4326" s="848" t="str">
        <f ca="1">IF(ISERR(AVERAGE(INDIRECT("B"&amp;(ROW()-INT($B$1/2))):INDIRECT("B"&amp;(ROW()+INT($B$1/2))))),"",AVERAGE(INDIRECT("B"&amp;(ROW()-INT($B$1/2))):INDIRECT("B"&amp;(ROW()+INT($B$1/2)))))</f>
        <v/>
      </c>
      <c r="D4326" s="848">
        <f t="shared" si="1365"/>
        <v>0</v>
      </c>
      <c r="E4326" s="275"/>
      <c r="F4326" s="15"/>
      <c r="G4326" s="3"/>
      <c r="H4326" s="3"/>
      <c r="I4326" s="3"/>
      <c r="J4326" s="3"/>
      <c r="K4326" s="3"/>
      <c r="L4326" s="554"/>
      <c r="M4326" s="545"/>
      <c r="N4326" s="546"/>
      <c r="O4326" s="5"/>
      <c r="P4326" s="216"/>
      <c r="Q4326" s="217"/>
      <c r="R4326" s="218"/>
      <c r="S4326" s="219">
        <f t="shared" si="1382"/>
        <v>0</v>
      </c>
      <c r="T4326" s="220">
        <f t="shared" si="1383"/>
        <v>0</v>
      </c>
      <c r="U4326" s="214">
        <f t="shared" si="1380"/>
        <v>0</v>
      </c>
      <c r="W4326" s="221"/>
      <c r="X4326" s="222"/>
      <c r="Y4326" s="222"/>
      <c r="Z4326" s="223"/>
      <c r="AA4326" s="222"/>
      <c r="AB4326" s="224"/>
      <c r="AC4326" s="225"/>
      <c r="AD4326" s="2">
        <f t="shared" si="1367"/>
        <v>0</v>
      </c>
      <c r="AE4326" s="2">
        <f t="shared" si="1368"/>
        <v>0</v>
      </c>
      <c r="AF4326" s="226"/>
      <c r="AG4326" s="219">
        <f t="shared" si="1372"/>
        <v>0</v>
      </c>
      <c r="AH4326" s="234">
        <f t="shared" si="1373"/>
        <v>0</v>
      </c>
      <c r="AI4326" s="214">
        <f t="shared" si="1381"/>
        <v>0</v>
      </c>
      <c r="AK4326" s="229">
        <f t="shared" si="1374"/>
        <v>0</v>
      </c>
      <c r="AL4326" s="226"/>
      <c r="AM4326" s="15"/>
      <c r="AN4326" s="232" t="e">
        <f t="shared" si="1375"/>
        <v>#DIV/0!</v>
      </c>
      <c r="AO4326" s="214">
        <f t="shared" si="1369"/>
        <v>0</v>
      </c>
      <c r="AQ4326" s="210"/>
      <c r="AR4326" s="231"/>
      <c r="AS4326" s="15"/>
      <c r="AT4326" s="232">
        <f t="shared" si="1376"/>
        <v>0</v>
      </c>
      <c r="AU4326" s="235">
        <f t="shared" si="1377"/>
        <v>0</v>
      </c>
      <c r="AY4326" s="210"/>
      <c r="AZ4326" s="231"/>
      <c r="BA4326" s="15"/>
      <c r="BB4326" s="232">
        <f t="shared" si="1366"/>
        <v>0</v>
      </c>
      <c r="BC4326" s="235">
        <f t="shared" si="1378"/>
        <v>0</v>
      </c>
      <c r="BG4326" s="210"/>
      <c r="BH4326" s="231"/>
      <c r="BI4326" s="15"/>
      <c r="BJ4326" s="232">
        <f t="shared" si="1370"/>
        <v>0</v>
      </c>
      <c r="BK4326" s="235">
        <f t="shared" si="1379"/>
        <v>0</v>
      </c>
      <c r="BM4326" s="109">
        <f t="shared" si="1371"/>
        <v>-6.7055531414085285</v>
      </c>
      <c r="BN4326" s="213"/>
      <c r="BR4326" s="228"/>
      <c r="BS4326" s="311"/>
      <c r="BT4326" s="3"/>
      <c r="BU4326" s="213"/>
      <c r="BV4326" s="213"/>
      <c r="BW4326" s="291"/>
    </row>
    <row r="4327" spans="1:75" x14ac:dyDescent="0.2">
      <c r="A4327" s="236"/>
      <c r="B4327" s="237"/>
      <c r="C4327" s="848" t="str">
        <f ca="1">IF(ISERR(AVERAGE(INDIRECT("B"&amp;(ROW()-INT($B$1/2))):INDIRECT("B"&amp;(ROW()+INT($B$1/2))))),"",AVERAGE(INDIRECT("B"&amp;(ROW()-INT($B$1/2))):INDIRECT("B"&amp;(ROW()+INT($B$1/2)))))</f>
        <v/>
      </c>
      <c r="D4327" s="848">
        <f t="shared" si="1365"/>
        <v>0</v>
      </c>
      <c r="E4327" s="275"/>
      <c r="F4327" s="15"/>
      <c r="G4327" s="3"/>
      <c r="H4327" s="3"/>
      <c r="I4327" s="3"/>
      <c r="J4327" s="3"/>
      <c r="K4327" s="3"/>
      <c r="L4327" s="554"/>
      <c r="M4327" s="545"/>
      <c r="N4327" s="546"/>
      <c r="O4327" s="5"/>
      <c r="P4327" s="216"/>
      <c r="Q4327" s="217"/>
      <c r="R4327" s="218"/>
      <c r="S4327" s="219">
        <f t="shared" si="1382"/>
        <v>0</v>
      </c>
      <c r="T4327" s="220">
        <f t="shared" si="1383"/>
        <v>0</v>
      </c>
      <c r="U4327" s="214">
        <f t="shared" si="1380"/>
        <v>0</v>
      </c>
      <c r="W4327" s="221"/>
      <c r="X4327" s="222"/>
      <c r="Y4327" s="222"/>
      <c r="Z4327" s="223"/>
      <c r="AA4327" s="222"/>
      <c r="AB4327" s="224"/>
      <c r="AC4327" s="225"/>
      <c r="AD4327" s="2">
        <f t="shared" si="1367"/>
        <v>0</v>
      </c>
      <c r="AE4327" s="2">
        <f t="shared" si="1368"/>
        <v>0</v>
      </c>
      <c r="AF4327" s="226"/>
      <c r="AG4327" s="219">
        <f t="shared" si="1372"/>
        <v>0</v>
      </c>
      <c r="AH4327" s="234">
        <f t="shared" si="1373"/>
        <v>0</v>
      </c>
      <c r="AI4327" s="214">
        <f t="shared" si="1381"/>
        <v>0</v>
      </c>
      <c r="AK4327" s="229">
        <f t="shared" si="1374"/>
        <v>0</v>
      </c>
      <c r="AL4327" s="226"/>
      <c r="AM4327" s="15"/>
      <c r="AN4327" s="232" t="e">
        <f t="shared" si="1375"/>
        <v>#DIV/0!</v>
      </c>
      <c r="AO4327" s="214">
        <f t="shared" si="1369"/>
        <v>0</v>
      </c>
      <c r="AQ4327" s="210"/>
      <c r="AR4327" s="231"/>
      <c r="AS4327" s="15"/>
      <c r="AT4327" s="232">
        <f t="shared" si="1376"/>
        <v>0</v>
      </c>
      <c r="AU4327" s="235">
        <f t="shared" si="1377"/>
        <v>0</v>
      </c>
      <c r="AY4327" s="210"/>
      <c r="AZ4327" s="231"/>
      <c r="BA4327" s="15"/>
      <c r="BB4327" s="232">
        <f t="shared" si="1366"/>
        <v>0</v>
      </c>
      <c r="BC4327" s="235">
        <f t="shared" si="1378"/>
        <v>0</v>
      </c>
      <c r="BG4327" s="210"/>
      <c r="BH4327" s="231"/>
      <c r="BI4327" s="15"/>
      <c r="BJ4327" s="232">
        <f t="shared" si="1370"/>
        <v>0</v>
      </c>
      <c r="BK4327" s="235">
        <f t="shared" si="1379"/>
        <v>0</v>
      </c>
      <c r="BM4327" s="109">
        <f t="shared" si="1371"/>
        <v>-6.7073854789062652</v>
      </c>
      <c r="BN4327" s="213"/>
      <c r="BR4327" s="228"/>
      <c r="BS4327" s="311"/>
      <c r="BT4327" s="3"/>
      <c r="BU4327" s="213"/>
      <c r="BV4327" s="213"/>
      <c r="BW4327" s="291"/>
    </row>
    <row r="4328" spans="1:75" x14ac:dyDescent="0.2">
      <c r="A4328" s="236"/>
      <c r="B4328" s="237"/>
      <c r="C4328" s="848" t="str">
        <f ca="1">IF(ISERR(AVERAGE(INDIRECT("B"&amp;(ROW()-INT($B$1/2))):INDIRECT("B"&amp;(ROW()+INT($B$1/2))))),"",AVERAGE(INDIRECT("B"&amp;(ROW()-INT($B$1/2))):INDIRECT("B"&amp;(ROW()+INT($B$1/2)))))</f>
        <v/>
      </c>
      <c r="D4328" s="848">
        <f t="shared" si="1365"/>
        <v>0</v>
      </c>
      <c r="E4328" s="275"/>
      <c r="F4328" s="15"/>
      <c r="G4328" s="3"/>
      <c r="H4328" s="3"/>
      <c r="I4328" s="3"/>
      <c r="J4328" s="3"/>
      <c r="K4328" s="3"/>
      <c r="L4328" s="554"/>
      <c r="M4328" s="545"/>
      <c r="N4328" s="546"/>
      <c r="O4328" s="5"/>
      <c r="P4328" s="216"/>
      <c r="Q4328" s="217"/>
      <c r="R4328" s="218"/>
      <c r="S4328" s="219">
        <f t="shared" si="1382"/>
        <v>0</v>
      </c>
      <c r="T4328" s="220">
        <f t="shared" si="1383"/>
        <v>0</v>
      </c>
      <c r="U4328" s="214">
        <f t="shared" si="1380"/>
        <v>0</v>
      </c>
      <c r="W4328" s="221"/>
      <c r="X4328" s="222"/>
      <c r="Y4328" s="222"/>
      <c r="Z4328" s="223"/>
      <c r="AA4328" s="222"/>
      <c r="AB4328" s="224"/>
      <c r="AC4328" s="225"/>
      <c r="AD4328" s="2">
        <f t="shared" si="1367"/>
        <v>0</v>
      </c>
      <c r="AE4328" s="2">
        <f t="shared" si="1368"/>
        <v>0</v>
      </c>
      <c r="AF4328" s="226"/>
      <c r="AG4328" s="219">
        <f t="shared" si="1372"/>
        <v>0</v>
      </c>
      <c r="AH4328" s="234">
        <f t="shared" si="1373"/>
        <v>0</v>
      </c>
      <c r="AI4328" s="214">
        <f t="shared" si="1381"/>
        <v>0</v>
      </c>
      <c r="AK4328" s="229">
        <f t="shared" si="1374"/>
        <v>0</v>
      </c>
      <c r="AL4328" s="226"/>
      <c r="AM4328" s="15"/>
      <c r="AN4328" s="232" t="e">
        <f t="shared" si="1375"/>
        <v>#DIV/0!</v>
      </c>
      <c r="AO4328" s="214">
        <f t="shared" si="1369"/>
        <v>0</v>
      </c>
      <c r="AQ4328" s="210"/>
      <c r="AR4328" s="231"/>
      <c r="AS4328" s="15"/>
      <c r="AT4328" s="232">
        <f t="shared" si="1376"/>
        <v>0</v>
      </c>
      <c r="AU4328" s="235">
        <f t="shared" si="1377"/>
        <v>0</v>
      </c>
      <c r="AY4328" s="210"/>
      <c r="AZ4328" s="231"/>
      <c r="BA4328" s="15"/>
      <c r="BB4328" s="232">
        <f t="shared" si="1366"/>
        <v>0</v>
      </c>
      <c r="BC4328" s="235">
        <f t="shared" si="1378"/>
        <v>0</v>
      </c>
      <c r="BG4328" s="210"/>
      <c r="BH4328" s="231"/>
      <c r="BI4328" s="15"/>
      <c r="BJ4328" s="232">
        <f t="shared" si="1370"/>
        <v>0</v>
      </c>
      <c r="BK4328" s="235">
        <f t="shared" si="1379"/>
        <v>0</v>
      </c>
      <c r="BM4328" s="109">
        <f t="shared" si="1371"/>
        <v>-6.7092178164040019</v>
      </c>
      <c r="BN4328" s="213"/>
      <c r="BR4328" s="228"/>
      <c r="BS4328" s="311"/>
      <c r="BT4328" s="3"/>
      <c r="BU4328" s="213"/>
      <c r="BV4328" s="213"/>
      <c r="BW4328" s="291"/>
    </row>
    <row r="4329" spans="1:75" x14ac:dyDescent="0.2">
      <c r="A4329" s="236"/>
      <c r="B4329" s="237"/>
      <c r="C4329" s="848" t="str">
        <f ca="1">IF(ISERR(AVERAGE(INDIRECT("B"&amp;(ROW()-INT($B$1/2))):INDIRECT("B"&amp;(ROW()+INT($B$1/2))))),"",AVERAGE(INDIRECT("B"&amp;(ROW()-INT($B$1/2))):INDIRECT("B"&amp;(ROW()+INT($B$1/2)))))</f>
        <v/>
      </c>
      <c r="D4329" s="848">
        <f t="shared" si="1365"/>
        <v>0</v>
      </c>
      <c r="E4329" s="275"/>
      <c r="F4329" s="15"/>
      <c r="G4329" s="3"/>
      <c r="H4329" s="3"/>
      <c r="I4329" s="3"/>
      <c r="J4329" s="3"/>
      <c r="K4329" s="3"/>
      <c r="L4329" s="554"/>
      <c r="M4329" s="545"/>
      <c r="N4329" s="546"/>
      <c r="O4329" s="5"/>
      <c r="P4329" s="216"/>
      <c r="Q4329" s="217"/>
      <c r="R4329" s="218"/>
      <c r="S4329" s="219">
        <f t="shared" si="1382"/>
        <v>0</v>
      </c>
      <c r="T4329" s="220">
        <f t="shared" si="1383"/>
        <v>0</v>
      </c>
      <c r="U4329" s="214">
        <f t="shared" si="1380"/>
        <v>0</v>
      </c>
      <c r="W4329" s="221"/>
      <c r="X4329" s="222"/>
      <c r="Y4329" s="222"/>
      <c r="Z4329" s="223"/>
      <c r="AA4329" s="222"/>
      <c r="AB4329" s="224"/>
      <c r="AC4329" s="225"/>
      <c r="AD4329" s="2">
        <f t="shared" si="1367"/>
        <v>0</v>
      </c>
      <c r="AE4329" s="2">
        <f t="shared" si="1368"/>
        <v>0</v>
      </c>
      <c r="AF4329" s="226"/>
      <c r="AG4329" s="219">
        <f t="shared" si="1372"/>
        <v>0</v>
      </c>
      <c r="AH4329" s="234">
        <f t="shared" si="1373"/>
        <v>0</v>
      </c>
      <c r="AI4329" s="214">
        <f t="shared" si="1381"/>
        <v>0</v>
      </c>
      <c r="AK4329" s="229">
        <f t="shared" si="1374"/>
        <v>0</v>
      </c>
      <c r="AL4329" s="226"/>
      <c r="AM4329" s="15"/>
      <c r="AN4329" s="232" t="e">
        <f t="shared" si="1375"/>
        <v>#DIV/0!</v>
      </c>
      <c r="AO4329" s="214">
        <f t="shared" si="1369"/>
        <v>0</v>
      </c>
      <c r="AQ4329" s="210"/>
      <c r="AR4329" s="231"/>
      <c r="AS4329" s="15"/>
      <c r="AT4329" s="232">
        <f t="shared" si="1376"/>
        <v>0</v>
      </c>
      <c r="AU4329" s="235">
        <f t="shared" si="1377"/>
        <v>0</v>
      </c>
      <c r="AY4329" s="210"/>
      <c r="AZ4329" s="231"/>
      <c r="BA4329" s="15"/>
      <c r="BB4329" s="232">
        <f t="shared" si="1366"/>
        <v>0</v>
      </c>
      <c r="BC4329" s="235">
        <f t="shared" si="1378"/>
        <v>0</v>
      </c>
      <c r="BG4329" s="210"/>
      <c r="BH4329" s="231"/>
      <c r="BI4329" s="15"/>
      <c r="BJ4329" s="232">
        <f t="shared" si="1370"/>
        <v>0</v>
      </c>
      <c r="BK4329" s="235">
        <f t="shared" si="1379"/>
        <v>0</v>
      </c>
      <c r="BM4329" s="109">
        <f t="shared" si="1371"/>
        <v>-6.7110501539017386</v>
      </c>
      <c r="BN4329" s="213"/>
      <c r="BR4329" s="228"/>
      <c r="BS4329" s="311"/>
      <c r="BT4329" s="3"/>
      <c r="BU4329" s="213"/>
      <c r="BV4329" s="213"/>
      <c r="BW4329" s="291"/>
    </row>
    <row r="4330" spans="1:75" x14ac:dyDescent="0.2">
      <c r="A4330" s="236"/>
      <c r="B4330" s="237"/>
      <c r="C4330" s="848" t="str">
        <f ca="1">IF(ISERR(AVERAGE(INDIRECT("B"&amp;(ROW()-INT($B$1/2))):INDIRECT("B"&amp;(ROW()+INT($B$1/2))))),"",AVERAGE(INDIRECT("B"&amp;(ROW()-INT($B$1/2))):INDIRECT("B"&amp;(ROW()+INT($B$1/2)))))</f>
        <v/>
      </c>
      <c r="D4330" s="848">
        <f t="shared" si="1365"/>
        <v>0</v>
      </c>
      <c r="E4330" s="275"/>
      <c r="F4330" s="15"/>
      <c r="G4330" s="3"/>
      <c r="H4330" s="3"/>
      <c r="I4330" s="3"/>
      <c r="J4330" s="3"/>
      <c r="K4330" s="3"/>
      <c r="L4330" s="554"/>
      <c r="M4330" s="545"/>
      <c r="N4330" s="546"/>
      <c r="O4330" s="5"/>
      <c r="P4330" s="216"/>
      <c r="Q4330" s="217"/>
      <c r="R4330" s="218"/>
      <c r="S4330" s="219">
        <f t="shared" si="1382"/>
        <v>0</v>
      </c>
      <c r="T4330" s="220">
        <f t="shared" si="1383"/>
        <v>0</v>
      </c>
      <c r="U4330" s="214">
        <f t="shared" si="1380"/>
        <v>0</v>
      </c>
      <c r="W4330" s="221"/>
      <c r="X4330" s="222"/>
      <c r="Y4330" s="222"/>
      <c r="Z4330" s="223"/>
      <c r="AA4330" s="222"/>
      <c r="AB4330" s="224"/>
      <c r="AC4330" s="225"/>
      <c r="AD4330" s="2">
        <f t="shared" si="1367"/>
        <v>0</v>
      </c>
      <c r="AE4330" s="2">
        <f t="shared" si="1368"/>
        <v>0</v>
      </c>
      <c r="AF4330" s="226"/>
      <c r="AG4330" s="219">
        <f t="shared" si="1372"/>
        <v>0</v>
      </c>
      <c r="AH4330" s="234">
        <f t="shared" si="1373"/>
        <v>0</v>
      </c>
      <c r="AI4330" s="214">
        <f t="shared" si="1381"/>
        <v>0</v>
      </c>
      <c r="AK4330" s="229">
        <f t="shared" si="1374"/>
        <v>0</v>
      </c>
      <c r="AL4330" s="226"/>
      <c r="AM4330" s="15"/>
      <c r="AN4330" s="232" t="e">
        <f t="shared" si="1375"/>
        <v>#DIV/0!</v>
      </c>
      <c r="AO4330" s="214">
        <f t="shared" si="1369"/>
        <v>0</v>
      </c>
      <c r="AQ4330" s="210"/>
      <c r="AR4330" s="231"/>
      <c r="AS4330" s="15"/>
      <c r="AT4330" s="232">
        <f t="shared" si="1376"/>
        <v>0</v>
      </c>
      <c r="AU4330" s="235">
        <f t="shared" si="1377"/>
        <v>0</v>
      </c>
      <c r="AY4330" s="210"/>
      <c r="AZ4330" s="231"/>
      <c r="BA4330" s="15"/>
      <c r="BB4330" s="232">
        <f t="shared" si="1366"/>
        <v>0</v>
      </c>
      <c r="BC4330" s="235">
        <f t="shared" si="1378"/>
        <v>0</v>
      </c>
      <c r="BG4330" s="210"/>
      <c r="BH4330" s="231"/>
      <c r="BI4330" s="15"/>
      <c r="BJ4330" s="232">
        <f t="shared" si="1370"/>
        <v>0</v>
      </c>
      <c r="BK4330" s="235">
        <f t="shared" si="1379"/>
        <v>0</v>
      </c>
      <c r="BM4330" s="109">
        <f t="shared" si="1371"/>
        <v>-6.7128824913994753</v>
      </c>
      <c r="BN4330" s="213"/>
      <c r="BR4330" s="228"/>
      <c r="BS4330" s="311"/>
      <c r="BT4330" s="3"/>
      <c r="BU4330" s="213"/>
      <c r="BV4330" s="213"/>
      <c r="BW4330" s="291"/>
    </row>
    <row r="4331" spans="1:75" x14ac:dyDescent="0.2">
      <c r="A4331" s="236"/>
      <c r="B4331" s="237"/>
      <c r="C4331" s="848" t="str">
        <f ca="1">IF(ISERR(AVERAGE(INDIRECT("B"&amp;(ROW()-INT($B$1/2))):INDIRECT("B"&amp;(ROW()+INT($B$1/2))))),"",AVERAGE(INDIRECT("B"&amp;(ROW()-INT($B$1/2))):INDIRECT("B"&amp;(ROW()+INT($B$1/2)))))</f>
        <v/>
      </c>
      <c r="D4331" s="848">
        <f t="shared" si="1365"/>
        <v>0</v>
      </c>
      <c r="E4331" s="275"/>
      <c r="F4331" s="15"/>
      <c r="G4331" s="3"/>
      <c r="H4331" s="3"/>
      <c r="I4331" s="3"/>
      <c r="J4331" s="3"/>
      <c r="K4331" s="3"/>
      <c r="L4331" s="554"/>
      <c r="M4331" s="545"/>
      <c r="N4331" s="546"/>
      <c r="O4331" s="5"/>
      <c r="P4331" s="216"/>
      <c r="Q4331" s="217"/>
      <c r="R4331" s="218"/>
      <c r="S4331" s="219">
        <f t="shared" si="1382"/>
        <v>0</v>
      </c>
      <c r="T4331" s="220">
        <f t="shared" si="1383"/>
        <v>0</v>
      </c>
      <c r="U4331" s="214">
        <f t="shared" si="1380"/>
        <v>0</v>
      </c>
      <c r="W4331" s="221"/>
      <c r="X4331" s="222"/>
      <c r="Y4331" s="222"/>
      <c r="Z4331" s="223"/>
      <c r="AA4331" s="222"/>
      <c r="AB4331" s="224"/>
      <c r="AC4331" s="225"/>
      <c r="AD4331" s="2">
        <f t="shared" si="1367"/>
        <v>0</v>
      </c>
      <c r="AE4331" s="2">
        <f t="shared" si="1368"/>
        <v>0</v>
      </c>
      <c r="AF4331" s="226"/>
      <c r="AG4331" s="219">
        <f t="shared" si="1372"/>
        <v>0</v>
      </c>
      <c r="AH4331" s="234">
        <f t="shared" si="1373"/>
        <v>0</v>
      </c>
      <c r="AI4331" s="214">
        <f t="shared" si="1381"/>
        <v>0</v>
      </c>
      <c r="AK4331" s="229">
        <f t="shared" si="1374"/>
        <v>0</v>
      </c>
      <c r="AL4331" s="226"/>
      <c r="AM4331" s="15"/>
      <c r="AN4331" s="232" t="e">
        <f t="shared" si="1375"/>
        <v>#DIV/0!</v>
      </c>
      <c r="AO4331" s="214">
        <f t="shared" si="1369"/>
        <v>0</v>
      </c>
      <c r="AQ4331" s="210"/>
      <c r="AR4331" s="231"/>
      <c r="AS4331" s="15"/>
      <c r="AT4331" s="232">
        <f t="shared" si="1376"/>
        <v>0</v>
      </c>
      <c r="AU4331" s="235">
        <f t="shared" si="1377"/>
        <v>0</v>
      </c>
      <c r="AY4331" s="210"/>
      <c r="AZ4331" s="231"/>
      <c r="BA4331" s="15"/>
      <c r="BB4331" s="232">
        <f t="shared" si="1366"/>
        <v>0</v>
      </c>
      <c r="BC4331" s="235">
        <f t="shared" si="1378"/>
        <v>0</v>
      </c>
      <c r="BG4331" s="210"/>
      <c r="BH4331" s="231"/>
      <c r="BI4331" s="15"/>
      <c r="BJ4331" s="232">
        <f t="shared" si="1370"/>
        <v>0</v>
      </c>
      <c r="BK4331" s="235">
        <f t="shared" si="1379"/>
        <v>0</v>
      </c>
      <c r="BM4331" s="109">
        <f t="shared" si="1371"/>
        <v>-6.7147148288972121</v>
      </c>
      <c r="BN4331" s="213"/>
      <c r="BR4331" s="228"/>
      <c r="BS4331" s="311"/>
      <c r="BT4331" s="3"/>
      <c r="BU4331" s="213"/>
      <c r="BV4331" s="213"/>
      <c r="BW4331" s="291"/>
    </row>
    <row r="4332" spans="1:75" x14ac:dyDescent="0.2">
      <c r="A4332" s="236"/>
      <c r="B4332" s="237"/>
      <c r="C4332" s="848" t="str">
        <f ca="1">IF(ISERR(AVERAGE(INDIRECT("B"&amp;(ROW()-INT($B$1/2))):INDIRECT("B"&amp;(ROW()+INT($B$1/2))))),"",AVERAGE(INDIRECT("B"&amp;(ROW()-INT($B$1/2))):INDIRECT("B"&amp;(ROW()+INT($B$1/2)))))</f>
        <v/>
      </c>
      <c r="D4332" s="848">
        <f t="shared" si="1365"/>
        <v>0</v>
      </c>
      <c r="E4332" s="275"/>
      <c r="F4332" s="15"/>
      <c r="G4332" s="3"/>
      <c r="H4332" s="3"/>
      <c r="I4332" s="3"/>
      <c r="J4332" s="3"/>
      <c r="K4332" s="3"/>
      <c r="L4332" s="554"/>
      <c r="M4332" s="545"/>
      <c r="N4332" s="546"/>
      <c r="O4332" s="5"/>
      <c r="P4332" s="216"/>
      <c r="Q4332" s="217"/>
      <c r="R4332" s="218"/>
      <c r="S4332" s="219">
        <f t="shared" si="1382"/>
        <v>0</v>
      </c>
      <c r="T4332" s="220">
        <f t="shared" si="1383"/>
        <v>0</v>
      </c>
      <c r="U4332" s="214">
        <f t="shared" si="1380"/>
        <v>0</v>
      </c>
      <c r="W4332" s="221"/>
      <c r="X4332" s="222"/>
      <c r="Y4332" s="222"/>
      <c r="Z4332" s="223"/>
      <c r="AA4332" s="222"/>
      <c r="AB4332" s="224"/>
      <c r="AC4332" s="225"/>
      <c r="AD4332" s="2">
        <f t="shared" si="1367"/>
        <v>0</v>
      </c>
      <c r="AE4332" s="2">
        <f t="shared" si="1368"/>
        <v>0</v>
      </c>
      <c r="AF4332" s="226"/>
      <c r="AG4332" s="219">
        <f t="shared" si="1372"/>
        <v>0</v>
      </c>
      <c r="AH4332" s="234">
        <f t="shared" si="1373"/>
        <v>0</v>
      </c>
      <c r="AI4332" s="214">
        <f t="shared" si="1381"/>
        <v>0</v>
      </c>
      <c r="AK4332" s="229">
        <f t="shared" si="1374"/>
        <v>0</v>
      </c>
      <c r="AL4332" s="226"/>
      <c r="AM4332" s="15"/>
      <c r="AN4332" s="232" t="e">
        <f t="shared" si="1375"/>
        <v>#DIV/0!</v>
      </c>
      <c r="AO4332" s="214">
        <f t="shared" si="1369"/>
        <v>0</v>
      </c>
      <c r="AQ4332" s="210"/>
      <c r="AR4332" s="231"/>
      <c r="AS4332" s="15"/>
      <c r="AT4332" s="232">
        <f t="shared" si="1376"/>
        <v>0</v>
      </c>
      <c r="AU4332" s="235">
        <f t="shared" si="1377"/>
        <v>0</v>
      </c>
      <c r="AY4332" s="210"/>
      <c r="AZ4332" s="231"/>
      <c r="BA4332" s="15"/>
      <c r="BB4332" s="232">
        <f t="shared" si="1366"/>
        <v>0</v>
      </c>
      <c r="BC4332" s="235">
        <f t="shared" si="1378"/>
        <v>0</v>
      </c>
      <c r="BG4332" s="210"/>
      <c r="BH4332" s="231"/>
      <c r="BI4332" s="15"/>
      <c r="BJ4332" s="232">
        <f t="shared" si="1370"/>
        <v>0</v>
      </c>
      <c r="BK4332" s="235">
        <f t="shared" si="1379"/>
        <v>0</v>
      </c>
      <c r="BM4332" s="109">
        <f t="shared" si="1371"/>
        <v>-6.7165471663949488</v>
      </c>
      <c r="BN4332" s="213"/>
      <c r="BR4332" s="228"/>
      <c r="BS4332" s="311"/>
      <c r="BT4332" s="3"/>
      <c r="BU4332" s="213"/>
      <c r="BV4332" s="213"/>
      <c r="BW4332" s="291"/>
    </row>
    <row r="4333" spans="1:75" x14ac:dyDescent="0.2">
      <c r="A4333" s="236"/>
      <c r="B4333" s="237"/>
      <c r="C4333" s="848" t="str">
        <f ca="1">IF(ISERR(AVERAGE(INDIRECT("B"&amp;(ROW()-INT($B$1/2))):INDIRECT("B"&amp;(ROW()+INT($B$1/2))))),"",AVERAGE(INDIRECT("B"&amp;(ROW()-INT($B$1/2))):INDIRECT("B"&amp;(ROW()+INT($B$1/2)))))</f>
        <v/>
      </c>
      <c r="D4333" s="848">
        <f t="shared" si="1365"/>
        <v>0</v>
      </c>
      <c r="E4333" s="275"/>
      <c r="F4333" s="15"/>
      <c r="G4333" s="3"/>
      <c r="H4333" s="3"/>
      <c r="I4333" s="3"/>
      <c r="J4333" s="3"/>
      <c r="K4333" s="3"/>
      <c r="L4333" s="554"/>
      <c r="M4333" s="545"/>
      <c r="N4333" s="546"/>
      <c r="O4333" s="5"/>
      <c r="P4333" s="216"/>
      <c r="Q4333" s="217"/>
      <c r="R4333" s="218"/>
      <c r="S4333" s="219">
        <f t="shared" si="1382"/>
        <v>0</v>
      </c>
      <c r="T4333" s="220">
        <f t="shared" si="1383"/>
        <v>0</v>
      </c>
      <c r="U4333" s="214">
        <f t="shared" si="1380"/>
        <v>0</v>
      </c>
      <c r="W4333" s="221"/>
      <c r="X4333" s="222"/>
      <c r="Y4333" s="222"/>
      <c r="Z4333" s="223"/>
      <c r="AA4333" s="222"/>
      <c r="AB4333" s="224"/>
      <c r="AC4333" s="225"/>
      <c r="AD4333" s="2">
        <f t="shared" si="1367"/>
        <v>0</v>
      </c>
      <c r="AE4333" s="2">
        <f t="shared" si="1368"/>
        <v>0</v>
      </c>
      <c r="AF4333" s="226"/>
      <c r="AG4333" s="219">
        <f t="shared" si="1372"/>
        <v>0</v>
      </c>
      <c r="AH4333" s="234">
        <f t="shared" si="1373"/>
        <v>0</v>
      </c>
      <c r="AI4333" s="214">
        <f t="shared" si="1381"/>
        <v>0</v>
      </c>
      <c r="AK4333" s="229">
        <f t="shared" si="1374"/>
        <v>0</v>
      </c>
      <c r="AL4333" s="226"/>
      <c r="AM4333" s="15"/>
      <c r="AN4333" s="232" t="e">
        <f t="shared" si="1375"/>
        <v>#DIV/0!</v>
      </c>
      <c r="AO4333" s="214">
        <f t="shared" si="1369"/>
        <v>0</v>
      </c>
      <c r="AQ4333" s="210"/>
      <c r="AR4333" s="231"/>
      <c r="AS4333" s="15"/>
      <c r="AT4333" s="232">
        <f t="shared" si="1376"/>
        <v>0</v>
      </c>
      <c r="AU4333" s="235">
        <f t="shared" si="1377"/>
        <v>0</v>
      </c>
      <c r="AY4333" s="210"/>
      <c r="AZ4333" s="231"/>
      <c r="BA4333" s="15"/>
      <c r="BB4333" s="232">
        <f t="shared" si="1366"/>
        <v>0</v>
      </c>
      <c r="BC4333" s="235">
        <f t="shared" si="1378"/>
        <v>0</v>
      </c>
      <c r="BG4333" s="210"/>
      <c r="BH4333" s="231"/>
      <c r="BI4333" s="15"/>
      <c r="BJ4333" s="232">
        <f t="shared" si="1370"/>
        <v>0</v>
      </c>
      <c r="BK4333" s="235">
        <f t="shared" si="1379"/>
        <v>0</v>
      </c>
      <c r="BM4333" s="109">
        <f t="shared" si="1371"/>
        <v>-6.7183795038926855</v>
      </c>
      <c r="BN4333" s="213"/>
      <c r="BR4333" s="228"/>
      <c r="BS4333" s="311"/>
      <c r="BT4333" s="3"/>
      <c r="BU4333" s="213"/>
      <c r="BV4333" s="213"/>
      <c r="BW4333" s="291"/>
    </row>
    <row r="4334" spans="1:75" x14ac:dyDescent="0.2">
      <c r="A4334" s="236"/>
      <c r="B4334" s="237"/>
      <c r="C4334" s="848" t="str">
        <f ca="1">IF(ISERR(AVERAGE(INDIRECT("B"&amp;(ROW()-INT($B$1/2))):INDIRECT("B"&amp;(ROW()+INT($B$1/2))))),"",AVERAGE(INDIRECT("B"&amp;(ROW()-INT($B$1/2))):INDIRECT("B"&amp;(ROW()+INT($B$1/2)))))</f>
        <v/>
      </c>
      <c r="D4334" s="848">
        <f t="shared" si="1365"/>
        <v>0</v>
      </c>
      <c r="E4334" s="275"/>
      <c r="F4334" s="15"/>
      <c r="G4334" s="3"/>
      <c r="H4334" s="3"/>
      <c r="I4334" s="3"/>
      <c r="J4334" s="3"/>
      <c r="K4334" s="3"/>
      <c r="L4334" s="554"/>
      <c r="M4334" s="545"/>
      <c r="N4334" s="546"/>
      <c r="O4334" s="5"/>
      <c r="P4334" s="216"/>
      <c r="Q4334" s="217"/>
      <c r="R4334" s="218"/>
      <c r="S4334" s="219">
        <f t="shared" si="1382"/>
        <v>0</v>
      </c>
      <c r="T4334" s="220">
        <f t="shared" si="1383"/>
        <v>0</v>
      </c>
      <c r="U4334" s="214">
        <f t="shared" si="1380"/>
        <v>0</v>
      </c>
      <c r="W4334" s="221"/>
      <c r="X4334" s="222"/>
      <c r="Y4334" s="222"/>
      <c r="Z4334" s="223"/>
      <c r="AA4334" s="222"/>
      <c r="AB4334" s="224"/>
      <c r="AC4334" s="225"/>
      <c r="AD4334" s="2">
        <f t="shared" si="1367"/>
        <v>0</v>
      </c>
      <c r="AE4334" s="2">
        <f t="shared" si="1368"/>
        <v>0</v>
      </c>
      <c r="AF4334" s="226"/>
      <c r="AG4334" s="219">
        <f t="shared" si="1372"/>
        <v>0</v>
      </c>
      <c r="AH4334" s="234">
        <f t="shared" si="1373"/>
        <v>0</v>
      </c>
      <c r="AI4334" s="214">
        <f t="shared" si="1381"/>
        <v>0</v>
      </c>
      <c r="AK4334" s="229">
        <f t="shared" si="1374"/>
        <v>0</v>
      </c>
      <c r="AL4334" s="226"/>
      <c r="AM4334" s="15"/>
      <c r="AN4334" s="232" t="e">
        <f t="shared" si="1375"/>
        <v>#DIV/0!</v>
      </c>
      <c r="AO4334" s="214">
        <f t="shared" si="1369"/>
        <v>0</v>
      </c>
      <c r="AQ4334" s="210"/>
      <c r="AR4334" s="231"/>
      <c r="AS4334" s="15"/>
      <c r="AT4334" s="232">
        <f t="shared" si="1376"/>
        <v>0</v>
      </c>
      <c r="AU4334" s="235">
        <f t="shared" si="1377"/>
        <v>0</v>
      </c>
      <c r="AY4334" s="210"/>
      <c r="AZ4334" s="231"/>
      <c r="BA4334" s="15"/>
      <c r="BB4334" s="232">
        <f t="shared" si="1366"/>
        <v>0</v>
      </c>
      <c r="BC4334" s="235">
        <f t="shared" si="1378"/>
        <v>0</v>
      </c>
      <c r="BG4334" s="210"/>
      <c r="BH4334" s="231"/>
      <c r="BI4334" s="15"/>
      <c r="BJ4334" s="232">
        <f t="shared" si="1370"/>
        <v>0</v>
      </c>
      <c r="BK4334" s="235">
        <f t="shared" si="1379"/>
        <v>0</v>
      </c>
      <c r="BM4334" s="109">
        <f t="shared" si="1371"/>
        <v>-6.7202118413904222</v>
      </c>
      <c r="BN4334" s="213"/>
      <c r="BR4334" s="228"/>
      <c r="BS4334" s="311"/>
      <c r="BT4334" s="3"/>
      <c r="BU4334" s="213"/>
      <c r="BV4334" s="213"/>
      <c r="BW4334" s="291"/>
    </row>
    <row r="4335" spans="1:75" x14ac:dyDescent="0.2">
      <c r="A4335" s="236"/>
      <c r="B4335" s="237"/>
      <c r="C4335" s="848" t="str">
        <f ca="1">IF(ISERR(AVERAGE(INDIRECT("B"&amp;(ROW()-INT($B$1/2))):INDIRECT("B"&amp;(ROW()+INT($B$1/2))))),"",AVERAGE(INDIRECT("B"&amp;(ROW()-INT($B$1/2))):INDIRECT("B"&amp;(ROW()+INT($B$1/2)))))</f>
        <v/>
      </c>
      <c r="D4335" s="848">
        <f t="shared" si="1365"/>
        <v>0</v>
      </c>
      <c r="E4335" s="275"/>
      <c r="F4335" s="15"/>
      <c r="G4335" s="3"/>
      <c r="H4335" s="3"/>
      <c r="I4335" s="3"/>
      <c r="J4335" s="3"/>
      <c r="K4335" s="3"/>
      <c r="L4335" s="554"/>
      <c r="M4335" s="545"/>
      <c r="N4335" s="546"/>
      <c r="O4335" s="5"/>
      <c r="P4335" s="216"/>
      <c r="Q4335" s="217"/>
      <c r="R4335" s="218"/>
      <c r="S4335" s="219">
        <f t="shared" si="1382"/>
        <v>0</v>
      </c>
      <c r="T4335" s="220">
        <f t="shared" si="1383"/>
        <v>0</v>
      </c>
      <c r="U4335" s="214">
        <f t="shared" si="1380"/>
        <v>0</v>
      </c>
      <c r="W4335" s="221"/>
      <c r="X4335" s="222"/>
      <c r="Y4335" s="222"/>
      <c r="Z4335" s="223"/>
      <c r="AA4335" s="222"/>
      <c r="AB4335" s="224"/>
      <c r="AC4335" s="225"/>
      <c r="AD4335" s="2">
        <f t="shared" si="1367"/>
        <v>0</v>
      </c>
      <c r="AE4335" s="2">
        <f t="shared" si="1368"/>
        <v>0</v>
      </c>
      <c r="AF4335" s="226"/>
      <c r="AG4335" s="219">
        <f t="shared" si="1372"/>
        <v>0</v>
      </c>
      <c r="AH4335" s="234">
        <f t="shared" si="1373"/>
        <v>0</v>
      </c>
      <c r="AI4335" s="214">
        <f t="shared" si="1381"/>
        <v>0</v>
      </c>
      <c r="AK4335" s="229">
        <f t="shared" si="1374"/>
        <v>0</v>
      </c>
      <c r="AL4335" s="226"/>
      <c r="AM4335" s="15"/>
      <c r="AN4335" s="232" t="e">
        <f t="shared" si="1375"/>
        <v>#DIV/0!</v>
      </c>
      <c r="AO4335" s="214">
        <f t="shared" si="1369"/>
        <v>0</v>
      </c>
      <c r="AQ4335" s="210"/>
      <c r="AR4335" s="231"/>
      <c r="AS4335" s="15"/>
      <c r="AT4335" s="232">
        <f t="shared" si="1376"/>
        <v>0</v>
      </c>
      <c r="AU4335" s="235">
        <f t="shared" si="1377"/>
        <v>0</v>
      </c>
      <c r="AY4335" s="210"/>
      <c r="AZ4335" s="231"/>
      <c r="BA4335" s="15"/>
      <c r="BB4335" s="232">
        <f t="shared" si="1366"/>
        <v>0</v>
      </c>
      <c r="BC4335" s="235">
        <f t="shared" si="1378"/>
        <v>0</v>
      </c>
      <c r="BG4335" s="210"/>
      <c r="BH4335" s="231"/>
      <c r="BI4335" s="15"/>
      <c r="BJ4335" s="232">
        <f t="shared" si="1370"/>
        <v>0</v>
      </c>
      <c r="BK4335" s="235">
        <f t="shared" si="1379"/>
        <v>0</v>
      </c>
      <c r="BM4335" s="109">
        <f t="shared" si="1371"/>
        <v>-6.7220441788881589</v>
      </c>
      <c r="BN4335" s="213"/>
      <c r="BR4335" s="228"/>
      <c r="BS4335" s="311"/>
      <c r="BT4335" s="3"/>
      <c r="BU4335" s="213"/>
      <c r="BV4335" s="213"/>
      <c r="BW4335" s="291"/>
    </row>
    <row r="4336" spans="1:75" x14ac:dyDescent="0.2">
      <c r="A4336" s="236"/>
      <c r="B4336" s="237"/>
      <c r="C4336" s="848" t="str">
        <f ca="1">IF(ISERR(AVERAGE(INDIRECT("B"&amp;(ROW()-INT($B$1/2))):INDIRECT("B"&amp;(ROW()+INT($B$1/2))))),"",AVERAGE(INDIRECT("B"&amp;(ROW()-INT($B$1/2))):INDIRECT("B"&amp;(ROW()+INT($B$1/2)))))</f>
        <v/>
      </c>
      <c r="D4336" s="848">
        <f t="shared" si="1365"/>
        <v>0</v>
      </c>
      <c r="E4336" s="275"/>
      <c r="F4336" s="15"/>
      <c r="G4336" s="3"/>
      <c r="H4336" s="3"/>
      <c r="I4336" s="3"/>
      <c r="J4336" s="3"/>
      <c r="K4336" s="3"/>
      <c r="L4336" s="554"/>
      <c r="M4336" s="545"/>
      <c r="N4336" s="546"/>
      <c r="O4336" s="5"/>
      <c r="P4336" s="216"/>
      <c r="Q4336" s="217"/>
      <c r="R4336" s="218"/>
      <c r="S4336" s="219">
        <f t="shared" si="1382"/>
        <v>0</v>
      </c>
      <c r="T4336" s="220">
        <f t="shared" si="1383"/>
        <v>0</v>
      </c>
      <c r="U4336" s="214">
        <f t="shared" si="1380"/>
        <v>0</v>
      </c>
      <c r="W4336" s="221"/>
      <c r="X4336" s="222"/>
      <c r="Y4336" s="222"/>
      <c r="Z4336" s="223"/>
      <c r="AA4336" s="222"/>
      <c r="AB4336" s="224"/>
      <c r="AC4336" s="225"/>
      <c r="AD4336" s="2">
        <f t="shared" si="1367"/>
        <v>0</v>
      </c>
      <c r="AE4336" s="2">
        <f t="shared" si="1368"/>
        <v>0</v>
      </c>
      <c r="AF4336" s="226"/>
      <c r="AG4336" s="219">
        <f t="shared" si="1372"/>
        <v>0</v>
      </c>
      <c r="AH4336" s="234">
        <f t="shared" si="1373"/>
        <v>0</v>
      </c>
      <c r="AI4336" s="214">
        <f t="shared" si="1381"/>
        <v>0</v>
      </c>
      <c r="AK4336" s="229">
        <f t="shared" si="1374"/>
        <v>0</v>
      </c>
      <c r="AL4336" s="226"/>
      <c r="AM4336" s="15"/>
      <c r="AN4336" s="232" t="e">
        <f t="shared" si="1375"/>
        <v>#DIV/0!</v>
      </c>
      <c r="AO4336" s="214">
        <f t="shared" si="1369"/>
        <v>0</v>
      </c>
      <c r="AQ4336" s="210"/>
      <c r="AR4336" s="231"/>
      <c r="AS4336" s="15"/>
      <c r="AT4336" s="232">
        <f t="shared" si="1376"/>
        <v>0</v>
      </c>
      <c r="AU4336" s="235">
        <f t="shared" si="1377"/>
        <v>0</v>
      </c>
      <c r="AY4336" s="210"/>
      <c r="AZ4336" s="231"/>
      <c r="BA4336" s="15"/>
      <c r="BB4336" s="232">
        <f t="shared" si="1366"/>
        <v>0</v>
      </c>
      <c r="BC4336" s="235">
        <f t="shared" si="1378"/>
        <v>0</v>
      </c>
      <c r="BG4336" s="210"/>
      <c r="BH4336" s="231"/>
      <c r="BI4336" s="15"/>
      <c r="BJ4336" s="232">
        <f t="shared" si="1370"/>
        <v>0</v>
      </c>
      <c r="BK4336" s="235">
        <f t="shared" si="1379"/>
        <v>0</v>
      </c>
      <c r="BM4336" s="109">
        <f t="shared" si="1371"/>
        <v>-6.7238765163858956</v>
      </c>
      <c r="BN4336" s="213"/>
      <c r="BR4336" s="228"/>
      <c r="BS4336" s="311"/>
      <c r="BT4336" s="3"/>
      <c r="BU4336" s="213"/>
      <c r="BV4336" s="213"/>
      <c r="BW4336" s="291"/>
    </row>
    <row r="4337" spans="1:75" x14ac:dyDescent="0.2">
      <c r="A4337" s="236"/>
      <c r="B4337" s="237"/>
      <c r="C4337" s="848" t="str">
        <f ca="1">IF(ISERR(AVERAGE(INDIRECT("B"&amp;(ROW()-INT($B$1/2))):INDIRECT("B"&amp;(ROW()+INT($B$1/2))))),"",AVERAGE(INDIRECT("B"&amp;(ROW()-INT($B$1/2))):INDIRECT("B"&amp;(ROW()+INT($B$1/2)))))</f>
        <v/>
      </c>
      <c r="D4337" s="848">
        <f t="shared" si="1365"/>
        <v>0</v>
      </c>
      <c r="E4337" s="275"/>
      <c r="F4337" s="15"/>
      <c r="G4337" s="3"/>
      <c r="H4337" s="3"/>
      <c r="I4337" s="3"/>
      <c r="J4337" s="3"/>
      <c r="K4337" s="3"/>
      <c r="L4337" s="554"/>
      <c r="M4337" s="545"/>
      <c r="N4337" s="546"/>
      <c r="O4337" s="5"/>
      <c r="P4337" s="216"/>
      <c r="Q4337" s="217"/>
      <c r="R4337" s="218"/>
      <c r="S4337" s="219">
        <f t="shared" si="1382"/>
        <v>0</v>
      </c>
      <c r="T4337" s="220">
        <f t="shared" si="1383"/>
        <v>0</v>
      </c>
      <c r="U4337" s="214">
        <f t="shared" si="1380"/>
        <v>0</v>
      </c>
      <c r="W4337" s="221"/>
      <c r="X4337" s="222"/>
      <c r="Y4337" s="222"/>
      <c r="Z4337" s="223"/>
      <c r="AA4337" s="222"/>
      <c r="AB4337" s="224"/>
      <c r="AC4337" s="225"/>
      <c r="AD4337" s="2">
        <f t="shared" si="1367"/>
        <v>0</v>
      </c>
      <c r="AE4337" s="2">
        <f t="shared" si="1368"/>
        <v>0</v>
      </c>
      <c r="AF4337" s="226"/>
      <c r="AG4337" s="219">
        <f t="shared" si="1372"/>
        <v>0</v>
      </c>
      <c r="AH4337" s="234">
        <f t="shared" si="1373"/>
        <v>0</v>
      </c>
      <c r="AI4337" s="214">
        <f t="shared" si="1381"/>
        <v>0</v>
      </c>
      <c r="AK4337" s="229">
        <f t="shared" si="1374"/>
        <v>0</v>
      </c>
      <c r="AL4337" s="226"/>
      <c r="AM4337" s="15"/>
      <c r="AN4337" s="232" t="e">
        <f t="shared" si="1375"/>
        <v>#DIV/0!</v>
      </c>
      <c r="AO4337" s="214">
        <f t="shared" si="1369"/>
        <v>0</v>
      </c>
      <c r="AQ4337" s="210"/>
      <c r="AR4337" s="231"/>
      <c r="AS4337" s="15"/>
      <c r="AT4337" s="232">
        <f t="shared" si="1376"/>
        <v>0</v>
      </c>
      <c r="AU4337" s="235">
        <f t="shared" si="1377"/>
        <v>0</v>
      </c>
      <c r="AY4337" s="210"/>
      <c r="AZ4337" s="231"/>
      <c r="BA4337" s="15"/>
      <c r="BB4337" s="232">
        <f t="shared" si="1366"/>
        <v>0</v>
      </c>
      <c r="BC4337" s="235">
        <f t="shared" si="1378"/>
        <v>0</v>
      </c>
      <c r="BG4337" s="210"/>
      <c r="BH4337" s="231"/>
      <c r="BI4337" s="15"/>
      <c r="BJ4337" s="232">
        <f t="shared" si="1370"/>
        <v>0</v>
      </c>
      <c r="BK4337" s="235">
        <f t="shared" si="1379"/>
        <v>0</v>
      </c>
      <c r="BM4337" s="109">
        <f t="shared" si="1371"/>
        <v>-6.7257088538836323</v>
      </c>
      <c r="BN4337" s="213"/>
      <c r="BR4337" s="228"/>
      <c r="BS4337" s="311"/>
      <c r="BT4337" s="3"/>
      <c r="BU4337" s="213"/>
      <c r="BV4337" s="213"/>
      <c r="BW4337" s="291"/>
    </row>
    <row r="4338" spans="1:75" x14ac:dyDescent="0.2">
      <c r="A4338" s="236"/>
      <c r="B4338" s="237"/>
      <c r="C4338" s="848" t="str">
        <f ca="1">IF(ISERR(AVERAGE(INDIRECT("B"&amp;(ROW()-INT($B$1/2))):INDIRECT("B"&amp;(ROW()+INT($B$1/2))))),"",AVERAGE(INDIRECT("B"&amp;(ROW()-INT($B$1/2))):INDIRECT("B"&amp;(ROW()+INT($B$1/2)))))</f>
        <v/>
      </c>
      <c r="D4338" s="848">
        <f t="shared" si="1365"/>
        <v>0</v>
      </c>
      <c r="E4338" s="275"/>
      <c r="F4338" s="15"/>
      <c r="G4338" s="3"/>
      <c r="H4338" s="3"/>
      <c r="I4338" s="3"/>
      <c r="J4338" s="3"/>
      <c r="K4338" s="3"/>
      <c r="L4338" s="554"/>
      <c r="M4338" s="545"/>
      <c r="N4338" s="546"/>
      <c r="O4338" s="5"/>
      <c r="P4338" s="216"/>
      <c r="Q4338" s="217"/>
      <c r="R4338" s="218"/>
      <c r="S4338" s="219">
        <f t="shared" si="1382"/>
        <v>0</v>
      </c>
      <c r="T4338" s="220">
        <f t="shared" si="1383"/>
        <v>0</v>
      </c>
      <c r="U4338" s="214">
        <f t="shared" si="1380"/>
        <v>0</v>
      </c>
      <c r="W4338" s="221"/>
      <c r="X4338" s="222"/>
      <c r="Y4338" s="222"/>
      <c r="Z4338" s="223"/>
      <c r="AA4338" s="222"/>
      <c r="AB4338" s="224"/>
      <c r="AC4338" s="225"/>
      <c r="AD4338" s="2">
        <f t="shared" si="1367"/>
        <v>0</v>
      </c>
      <c r="AE4338" s="2">
        <f t="shared" si="1368"/>
        <v>0</v>
      </c>
      <c r="AF4338" s="226"/>
      <c r="AG4338" s="219">
        <f t="shared" si="1372"/>
        <v>0</v>
      </c>
      <c r="AH4338" s="234">
        <f t="shared" si="1373"/>
        <v>0</v>
      </c>
      <c r="AI4338" s="214">
        <f t="shared" si="1381"/>
        <v>0</v>
      </c>
      <c r="AK4338" s="229">
        <f t="shared" si="1374"/>
        <v>0</v>
      </c>
      <c r="AL4338" s="226"/>
      <c r="AM4338" s="15"/>
      <c r="AN4338" s="232" t="e">
        <f t="shared" si="1375"/>
        <v>#DIV/0!</v>
      </c>
      <c r="AO4338" s="214">
        <f t="shared" si="1369"/>
        <v>0</v>
      </c>
      <c r="AQ4338" s="210"/>
      <c r="AR4338" s="231"/>
      <c r="AS4338" s="15"/>
      <c r="AT4338" s="232">
        <f t="shared" si="1376"/>
        <v>0</v>
      </c>
      <c r="AU4338" s="235">
        <f t="shared" si="1377"/>
        <v>0</v>
      </c>
      <c r="AY4338" s="210"/>
      <c r="AZ4338" s="231"/>
      <c r="BA4338" s="15"/>
      <c r="BB4338" s="232">
        <f t="shared" si="1366"/>
        <v>0</v>
      </c>
      <c r="BC4338" s="235">
        <f t="shared" si="1378"/>
        <v>0</v>
      </c>
      <c r="BG4338" s="210"/>
      <c r="BH4338" s="231"/>
      <c r="BI4338" s="15"/>
      <c r="BJ4338" s="232">
        <f t="shared" si="1370"/>
        <v>0</v>
      </c>
      <c r="BK4338" s="235">
        <f t="shared" si="1379"/>
        <v>0</v>
      </c>
      <c r="BM4338" s="109">
        <f t="shared" si="1371"/>
        <v>-6.727541191381369</v>
      </c>
      <c r="BN4338" s="213"/>
      <c r="BR4338" s="228"/>
      <c r="BS4338" s="311"/>
      <c r="BT4338" s="3"/>
      <c r="BU4338" s="213"/>
      <c r="BV4338" s="213"/>
      <c r="BW4338" s="291"/>
    </row>
    <row r="4339" spans="1:75" x14ac:dyDescent="0.2">
      <c r="A4339" s="236"/>
      <c r="B4339" s="237"/>
      <c r="C4339" s="848" t="str">
        <f ca="1">IF(ISERR(AVERAGE(INDIRECT("B"&amp;(ROW()-INT($B$1/2))):INDIRECT("B"&amp;(ROW()+INT($B$1/2))))),"",AVERAGE(INDIRECT("B"&amp;(ROW()-INT($B$1/2))):INDIRECT("B"&amp;(ROW()+INT($B$1/2)))))</f>
        <v/>
      </c>
      <c r="D4339" s="848">
        <f t="shared" si="1365"/>
        <v>0</v>
      </c>
      <c r="E4339" s="275"/>
      <c r="F4339" s="15"/>
      <c r="G4339" s="3"/>
      <c r="H4339" s="3"/>
      <c r="I4339" s="3"/>
      <c r="J4339" s="3"/>
      <c r="K4339" s="3"/>
      <c r="L4339" s="554"/>
      <c r="M4339" s="545"/>
      <c r="N4339" s="546"/>
      <c r="O4339" s="5"/>
      <c r="P4339" s="216"/>
      <c r="Q4339" s="217"/>
      <c r="R4339" s="218"/>
      <c r="S4339" s="219">
        <f t="shared" si="1382"/>
        <v>0</v>
      </c>
      <c r="T4339" s="220">
        <f t="shared" si="1383"/>
        <v>0</v>
      </c>
      <c r="U4339" s="214">
        <f t="shared" si="1380"/>
        <v>0</v>
      </c>
      <c r="W4339" s="221"/>
      <c r="X4339" s="222"/>
      <c r="Y4339" s="222"/>
      <c r="Z4339" s="223"/>
      <c r="AA4339" s="222"/>
      <c r="AB4339" s="224"/>
      <c r="AC4339" s="225"/>
      <c r="AD4339" s="2">
        <f t="shared" si="1367"/>
        <v>0</v>
      </c>
      <c r="AE4339" s="2">
        <f t="shared" si="1368"/>
        <v>0</v>
      </c>
      <c r="AF4339" s="226"/>
      <c r="AG4339" s="219">
        <f t="shared" si="1372"/>
        <v>0</v>
      </c>
      <c r="AH4339" s="234">
        <f t="shared" si="1373"/>
        <v>0</v>
      </c>
      <c r="AI4339" s="214">
        <f t="shared" si="1381"/>
        <v>0</v>
      </c>
      <c r="AK4339" s="229">
        <f t="shared" si="1374"/>
        <v>0</v>
      </c>
      <c r="AL4339" s="226"/>
      <c r="AM4339" s="15"/>
      <c r="AN4339" s="232" t="e">
        <f t="shared" si="1375"/>
        <v>#DIV/0!</v>
      </c>
      <c r="AO4339" s="214">
        <f t="shared" si="1369"/>
        <v>0</v>
      </c>
      <c r="AQ4339" s="210"/>
      <c r="AR4339" s="231"/>
      <c r="AS4339" s="15"/>
      <c r="AT4339" s="232">
        <f t="shared" si="1376"/>
        <v>0</v>
      </c>
      <c r="AU4339" s="235">
        <f t="shared" si="1377"/>
        <v>0</v>
      </c>
      <c r="AY4339" s="210"/>
      <c r="AZ4339" s="231"/>
      <c r="BA4339" s="15"/>
      <c r="BB4339" s="232">
        <f t="shared" si="1366"/>
        <v>0</v>
      </c>
      <c r="BC4339" s="235">
        <f t="shared" si="1378"/>
        <v>0</v>
      </c>
      <c r="BG4339" s="210"/>
      <c r="BH4339" s="231"/>
      <c r="BI4339" s="15"/>
      <c r="BJ4339" s="232">
        <f t="shared" si="1370"/>
        <v>0</v>
      </c>
      <c r="BK4339" s="235">
        <f t="shared" si="1379"/>
        <v>0</v>
      </c>
      <c r="BM4339" s="109">
        <f t="shared" si="1371"/>
        <v>-6.7293735288791057</v>
      </c>
      <c r="BN4339" s="213"/>
      <c r="BR4339" s="228"/>
      <c r="BS4339" s="311"/>
      <c r="BT4339" s="3"/>
      <c r="BU4339" s="213"/>
      <c r="BV4339" s="213"/>
      <c r="BW4339" s="291"/>
    </row>
    <row r="4340" spans="1:75" x14ac:dyDescent="0.2">
      <c r="A4340" s="236"/>
      <c r="B4340" s="237"/>
      <c r="C4340" s="848" t="str">
        <f ca="1">IF(ISERR(AVERAGE(INDIRECT("B"&amp;(ROW()-INT($B$1/2))):INDIRECT("B"&amp;(ROW()+INT($B$1/2))))),"",AVERAGE(INDIRECT("B"&amp;(ROW()-INT($B$1/2))):INDIRECT("B"&amp;(ROW()+INT($B$1/2)))))</f>
        <v/>
      </c>
      <c r="D4340" s="848">
        <f t="shared" si="1365"/>
        <v>0</v>
      </c>
      <c r="E4340" s="275"/>
      <c r="F4340" s="15"/>
      <c r="G4340" s="3"/>
      <c r="H4340" s="3"/>
      <c r="I4340" s="3"/>
      <c r="J4340" s="3"/>
      <c r="K4340" s="3"/>
      <c r="L4340" s="554"/>
      <c r="M4340" s="545"/>
      <c r="N4340" s="546"/>
      <c r="O4340" s="5"/>
      <c r="P4340" s="216"/>
      <c r="Q4340" s="217"/>
      <c r="R4340" s="218"/>
      <c r="S4340" s="219">
        <f t="shared" si="1382"/>
        <v>0</v>
      </c>
      <c r="T4340" s="220">
        <f t="shared" si="1383"/>
        <v>0</v>
      </c>
      <c r="U4340" s="214">
        <f t="shared" si="1380"/>
        <v>0</v>
      </c>
      <c r="W4340" s="221"/>
      <c r="X4340" s="222"/>
      <c r="Y4340" s="222"/>
      <c r="Z4340" s="223"/>
      <c r="AA4340" s="222"/>
      <c r="AB4340" s="224"/>
      <c r="AC4340" s="225"/>
      <c r="AD4340" s="2">
        <f t="shared" si="1367"/>
        <v>0</v>
      </c>
      <c r="AE4340" s="2">
        <f t="shared" si="1368"/>
        <v>0</v>
      </c>
      <c r="AF4340" s="226"/>
      <c r="AG4340" s="219">
        <f t="shared" si="1372"/>
        <v>0</v>
      </c>
      <c r="AH4340" s="234">
        <f t="shared" si="1373"/>
        <v>0</v>
      </c>
      <c r="AI4340" s="214">
        <f t="shared" si="1381"/>
        <v>0</v>
      </c>
      <c r="AK4340" s="229">
        <f t="shared" si="1374"/>
        <v>0</v>
      </c>
      <c r="AL4340" s="226"/>
      <c r="AM4340" s="15"/>
      <c r="AN4340" s="232" t="e">
        <f t="shared" si="1375"/>
        <v>#DIV/0!</v>
      </c>
      <c r="AO4340" s="214">
        <f t="shared" si="1369"/>
        <v>0</v>
      </c>
      <c r="AQ4340" s="210"/>
      <c r="AR4340" s="231"/>
      <c r="AS4340" s="15"/>
      <c r="AT4340" s="232">
        <f t="shared" si="1376"/>
        <v>0</v>
      </c>
      <c r="AU4340" s="235">
        <f t="shared" si="1377"/>
        <v>0</v>
      </c>
      <c r="AY4340" s="210"/>
      <c r="AZ4340" s="231"/>
      <c r="BA4340" s="15"/>
      <c r="BB4340" s="232">
        <f t="shared" si="1366"/>
        <v>0</v>
      </c>
      <c r="BC4340" s="235">
        <f t="shared" si="1378"/>
        <v>0</v>
      </c>
      <c r="BG4340" s="210"/>
      <c r="BH4340" s="231"/>
      <c r="BI4340" s="15"/>
      <c r="BJ4340" s="232">
        <f t="shared" si="1370"/>
        <v>0</v>
      </c>
      <c r="BK4340" s="235">
        <f t="shared" si="1379"/>
        <v>0</v>
      </c>
      <c r="BM4340" s="109">
        <f t="shared" si="1371"/>
        <v>-6.7312058663768424</v>
      </c>
      <c r="BN4340" s="213"/>
      <c r="BR4340" s="228"/>
      <c r="BS4340" s="311"/>
      <c r="BT4340" s="3"/>
      <c r="BU4340" s="213"/>
      <c r="BV4340" s="213"/>
      <c r="BW4340" s="291"/>
    </row>
    <row r="4341" spans="1:75" x14ac:dyDescent="0.2">
      <c r="A4341" s="236"/>
      <c r="B4341" s="237"/>
      <c r="C4341" s="848" t="str">
        <f ca="1">IF(ISERR(AVERAGE(INDIRECT("B"&amp;(ROW()-INT($B$1/2))):INDIRECT("B"&amp;(ROW()+INT($B$1/2))))),"",AVERAGE(INDIRECT("B"&amp;(ROW()-INT($B$1/2))):INDIRECT("B"&amp;(ROW()+INT($B$1/2)))))</f>
        <v/>
      </c>
      <c r="D4341" s="848">
        <f t="shared" si="1365"/>
        <v>0</v>
      </c>
      <c r="E4341" s="275"/>
      <c r="F4341" s="15"/>
      <c r="G4341" s="3"/>
      <c r="H4341" s="3"/>
      <c r="I4341" s="3"/>
      <c r="J4341" s="3"/>
      <c r="K4341" s="3"/>
      <c r="L4341" s="554"/>
      <c r="M4341" s="545"/>
      <c r="N4341" s="546"/>
      <c r="O4341" s="5"/>
      <c r="P4341" s="216"/>
      <c r="Q4341" s="217"/>
      <c r="R4341" s="218"/>
      <c r="S4341" s="219">
        <f t="shared" si="1382"/>
        <v>0</v>
      </c>
      <c r="T4341" s="220">
        <f t="shared" si="1383"/>
        <v>0</v>
      </c>
      <c r="U4341" s="214">
        <f t="shared" si="1380"/>
        <v>0</v>
      </c>
      <c r="W4341" s="221"/>
      <c r="X4341" s="222"/>
      <c r="Y4341" s="222"/>
      <c r="Z4341" s="223"/>
      <c r="AA4341" s="222"/>
      <c r="AB4341" s="224"/>
      <c r="AC4341" s="225"/>
      <c r="AD4341" s="2">
        <f t="shared" si="1367"/>
        <v>0</v>
      </c>
      <c r="AE4341" s="2">
        <f t="shared" si="1368"/>
        <v>0</v>
      </c>
      <c r="AF4341" s="226"/>
      <c r="AG4341" s="219">
        <f t="shared" si="1372"/>
        <v>0</v>
      </c>
      <c r="AH4341" s="234">
        <f t="shared" si="1373"/>
        <v>0</v>
      </c>
      <c r="AI4341" s="214">
        <f t="shared" si="1381"/>
        <v>0</v>
      </c>
      <c r="AK4341" s="229">
        <f t="shared" si="1374"/>
        <v>0</v>
      </c>
      <c r="AL4341" s="226"/>
      <c r="AM4341" s="15"/>
      <c r="AN4341" s="232" t="e">
        <f t="shared" si="1375"/>
        <v>#DIV/0!</v>
      </c>
      <c r="AO4341" s="214">
        <f t="shared" si="1369"/>
        <v>0</v>
      </c>
      <c r="AQ4341" s="210"/>
      <c r="AR4341" s="231"/>
      <c r="AS4341" s="15"/>
      <c r="AT4341" s="232">
        <f t="shared" si="1376"/>
        <v>0</v>
      </c>
      <c r="AU4341" s="235">
        <f t="shared" si="1377"/>
        <v>0</v>
      </c>
      <c r="AY4341" s="210"/>
      <c r="AZ4341" s="231"/>
      <c r="BA4341" s="15"/>
      <c r="BB4341" s="232">
        <f t="shared" si="1366"/>
        <v>0</v>
      </c>
      <c r="BC4341" s="235">
        <f t="shared" si="1378"/>
        <v>0</v>
      </c>
      <c r="BG4341" s="210"/>
      <c r="BH4341" s="231"/>
      <c r="BI4341" s="15"/>
      <c r="BJ4341" s="232">
        <f t="shared" si="1370"/>
        <v>0</v>
      </c>
      <c r="BK4341" s="235">
        <f t="shared" si="1379"/>
        <v>0</v>
      </c>
      <c r="BM4341" s="109">
        <f t="shared" si="1371"/>
        <v>-6.7330382038745791</v>
      </c>
      <c r="BN4341" s="213"/>
      <c r="BR4341" s="228"/>
      <c r="BS4341" s="311"/>
      <c r="BT4341" s="3"/>
      <c r="BU4341" s="213"/>
      <c r="BV4341" s="213"/>
      <c r="BW4341" s="291"/>
    </row>
    <row r="4342" spans="1:75" x14ac:dyDescent="0.2">
      <c r="A4342" s="236"/>
      <c r="B4342" s="237"/>
      <c r="C4342" s="848" t="str">
        <f ca="1">IF(ISERR(AVERAGE(INDIRECT("B"&amp;(ROW()-INT($B$1/2))):INDIRECT("B"&amp;(ROW()+INT($B$1/2))))),"",AVERAGE(INDIRECT("B"&amp;(ROW()-INT($B$1/2))):INDIRECT("B"&amp;(ROW()+INT($B$1/2)))))</f>
        <v/>
      </c>
      <c r="D4342" s="848">
        <f t="shared" si="1365"/>
        <v>0</v>
      </c>
      <c r="E4342" s="275"/>
      <c r="F4342" s="15"/>
      <c r="G4342" s="3"/>
      <c r="H4342" s="3"/>
      <c r="I4342" s="3"/>
      <c r="J4342" s="3"/>
      <c r="K4342" s="3"/>
      <c r="L4342" s="554"/>
      <c r="M4342" s="545"/>
      <c r="N4342" s="546"/>
      <c r="O4342" s="5"/>
      <c r="P4342" s="216"/>
      <c r="Q4342" s="217"/>
      <c r="R4342" s="218"/>
      <c r="S4342" s="219">
        <f t="shared" si="1382"/>
        <v>0</v>
      </c>
      <c r="T4342" s="220">
        <f t="shared" si="1383"/>
        <v>0</v>
      </c>
      <c r="U4342" s="214">
        <f t="shared" si="1380"/>
        <v>0</v>
      </c>
      <c r="W4342" s="221"/>
      <c r="X4342" s="222"/>
      <c r="Y4342" s="222"/>
      <c r="Z4342" s="223"/>
      <c r="AA4342" s="222"/>
      <c r="AB4342" s="224"/>
      <c r="AC4342" s="225"/>
      <c r="AD4342" s="2">
        <f t="shared" si="1367"/>
        <v>0</v>
      </c>
      <c r="AE4342" s="2">
        <f t="shared" si="1368"/>
        <v>0</v>
      </c>
      <c r="AF4342" s="226"/>
      <c r="AG4342" s="219">
        <f t="shared" si="1372"/>
        <v>0</v>
      </c>
      <c r="AH4342" s="234">
        <f t="shared" si="1373"/>
        <v>0</v>
      </c>
      <c r="AI4342" s="214">
        <f t="shared" si="1381"/>
        <v>0</v>
      </c>
      <c r="AK4342" s="229">
        <f t="shared" si="1374"/>
        <v>0</v>
      </c>
      <c r="AL4342" s="226"/>
      <c r="AM4342" s="15"/>
      <c r="AN4342" s="232" t="e">
        <f t="shared" si="1375"/>
        <v>#DIV/0!</v>
      </c>
      <c r="AO4342" s="214">
        <f t="shared" si="1369"/>
        <v>0</v>
      </c>
      <c r="AQ4342" s="210"/>
      <c r="AR4342" s="231"/>
      <c r="AS4342" s="15"/>
      <c r="AT4342" s="232">
        <f t="shared" si="1376"/>
        <v>0</v>
      </c>
      <c r="AU4342" s="235">
        <f t="shared" si="1377"/>
        <v>0</v>
      </c>
      <c r="AY4342" s="210"/>
      <c r="AZ4342" s="231"/>
      <c r="BA4342" s="15"/>
      <c r="BB4342" s="232">
        <f t="shared" si="1366"/>
        <v>0</v>
      </c>
      <c r="BC4342" s="235">
        <f t="shared" si="1378"/>
        <v>0</v>
      </c>
      <c r="BG4342" s="210"/>
      <c r="BH4342" s="231"/>
      <c r="BI4342" s="15"/>
      <c r="BJ4342" s="232">
        <f t="shared" si="1370"/>
        <v>0</v>
      </c>
      <c r="BK4342" s="235">
        <f t="shared" si="1379"/>
        <v>0</v>
      </c>
      <c r="BM4342" s="109">
        <f t="shared" si="1371"/>
        <v>-6.7348705413723158</v>
      </c>
      <c r="BN4342" s="213"/>
      <c r="BR4342" s="228"/>
      <c r="BS4342" s="311"/>
      <c r="BT4342" s="3"/>
      <c r="BU4342" s="213"/>
      <c r="BV4342" s="213"/>
      <c r="BW4342" s="291"/>
    </row>
    <row r="4343" spans="1:75" x14ac:dyDescent="0.2">
      <c r="A4343" s="236"/>
      <c r="B4343" s="237"/>
      <c r="C4343" s="848" t="str">
        <f ca="1">IF(ISERR(AVERAGE(INDIRECT("B"&amp;(ROW()-INT($B$1/2))):INDIRECT("B"&amp;(ROW()+INT($B$1/2))))),"",AVERAGE(INDIRECT("B"&amp;(ROW()-INT($B$1/2))):INDIRECT("B"&amp;(ROW()+INT($B$1/2)))))</f>
        <v/>
      </c>
      <c r="D4343" s="848">
        <f t="shared" si="1365"/>
        <v>0</v>
      </c>
      <c r="E4343" s="275"/>
      <c r="F4343" s="15"/>
      <c r="G4343" s="3"/>
      <c r="H4343" s="3"/>
      <c r="I4343" s="3"/>
      <c r="J4343" s="3"/>
      <c r="K4343" s="3"/>
      <c r="L4343" s="554"/>
      <c r="M4343" s="545"/>
      <c r="N4343" s="546"/>
      <c r="O4343" s="5"/>
      <c r="P4343" s="216"/>
      <c r="Q4343" s="217"/>
      <c r="R4343" s="218"/>
      <c r="S4343" s="219">
        <f t="shared" si="1382"/>
        <v>0</v>
      </c>
      <c r="T4343" s="220">
        <f t="shared" si="1383"/>
        <v>0</v>
      </c>
      <c r="U4343" s="214">
        <f t="shared" si="1380"/>
        <v>0</v>
      </c>
      <c r="W4343" s="221"/>
      <c r="X4343" s="222"/>
      <c r="Y4343" s="222"/>
      <c r="Z4343" s="223"/>
      <c r="AA4343" s="222"/>
      <c r="AB4343" s="224"/>
      <c r="AC4343" s="225"/>
      <c r="AD4343" s="2">
        <f t="shared" si="1367"/>
        <v>0</v>
      </c>
      <c r="AE4343" s="2">
        <f t="shared" si="1368"/>
        <v>0</v>
      </c>
      <c r="AF4343" s="226"/>
      <c r="AG4343" s="219">
        <f t="shared" si="1372"/>
        <v>0</v>
      </c>
      <c r="AH4343" s="234">
        <f t="shared" si="1373"/>
        <v>0</v>
      </c>
      <c r="AI4343" s="214">
        <f t="shared" si="1381"/>
        <v>0</v>
      </c>
      <c r="AK4343" s="229">
        <f t="shared" si="1374"/>
        <v>0</v>
      </c>
      <c r="AL4343" s="226"/>
      <c r="AM4343" s="15"/>
      <c r="AN4343" s="232" t="e">
        <f t="shared" si="1375"/>
        <v>#DIV/0!</v>
      </c>
      <c r="AO4343" s="214">
        <f t="shared" si="1369"/>
        <v>0</v>
      </c>
      <c r="AQ4343" s="210"/>
      <c r="AR4343" s="231"/>
      <c r="AS4343" s="15"/>
      <c r="AT4343" s="232">
        <f t="shared" si="1376"/>
        <v>0</v>
      </c>
      <c r="AU4343" s="235">
        <f t="shared" si="1377"/>
        <v>0</v>
      </c>
      <c r="AY4343" s="210"/>
      <c r="AZ4343" s="231"/>
      <c r="BA4343" s="15"/>
      <c r="BB4343" s="232">
        <f t="shared" si="1366"/>
        <v>0</v>
      </c>
      <c r="BC4343" s="235">
        <f t="shared" si="1378"/>
        <v>0</v>
      </c>
      <c r="BG4343" s="210"/>
      <c r="BH4343" s="231"/>
      <c r="BI4343" s="15"/>
      <c r="BJ4343" s="232">
        <f t="shared" si="1370"/>
        <v>0</v>
      </c>
      <c r="BK4343" s="235">
        <f t="shared" si="1379"/>
        <v>0</v>
      </c>
      <c r="BM4343" s="109">
        <f t="shared" si="1371"/>
        <v>-6.7367028788700525</v>
      </c>
      <c r="BN4343" s="213"/>
      <c r="BR4343" s="228"/>
      <c r="BS4343" s="311"/>
      <c r="BT4343" s="3"/>
      <c r="BU4343" s="213"/>
      <c r="BV4343" s="213"/>
      <c r="BW4343" s="291"/>
    </row>
    <row r="4344" spans="1:75" x14ac:dyDescent="0.2">
      <c r="A4344" s="236"/>
      <c r="B4344" s="237"/>
      <c r="C4344" s="848" t="str">
        <f ca="1">IF(ISERR(AVERAGE(INDIRECT("B"&amp;(ROW()-INT($B$1/2))):INDIRECT("B"&amp;(ROW()+INT($B$1/2))))),"",AVERAGE(INDIRECT("B"&amp;(ROW()-INT($B$1/2))):INDIRECT("B"&amp;(ROW()+INT($B$1/2)))))</f>
        <v/>
      </c>
      <c r="D4344" s="848">
        <f t="shared" si="1365"/>
        <v>0</v>
      </c>
      <c r="E4344" s="275"/>
      <c r="F4344" s="15"/>
      <c r="G4344" s="3"/>
      <c r="H4344" s="3"/>
      <c r="I4344" s="3"/>
      <c r="J4344" s="3"/>
      <c r="K4344" s="3"/>
      <c r="L4344" s="554"/>
      <c r="M4344" s="545"/>
      <c r="N4344" s="546"/>
      <c r="O4344" s="5"/>
      <c r="P4344" s="216"/>
      <c r="Q4344" s="217"/>
      <c r="R4344" s="218"/>
      <c r="S4344" s="219">
        <f t="shared" si="1382"/>
        <v>0</v>
      </c>
      <c r="T4344" s="220">
        <f t="shared" si="1383"/>
        <v>0</v>
      </c>
      <c r="U4344" s="214">
        <f t="shared" si="1380"/>
        <v>0</v>
      </c>
      <c r="W4344" s="221"/>
      <c r="X4344" s="222"/>
      <c r="Y4344" s="222"/>
      <c r="Z4344" s="223"/>
      <c r="AA4344" s="222"/>
      <c r="AB4344" s="224"/>
      <c r="AC4344" s="225"/>
      <c r="AD4344" s="2">
        <f t="shared" si="1367"/>
        <v>0</v>
      </c>
      <c r="AE4344" s="2">
        <f t="shared" si="1368"/>
        <v>0</v>
      </c>
      <c r="AF4344" s="226"/>
      <c r="AG4344" s="219">
        <f t="shared" si="1372"/>
        <v>0</v>
      </c>
      <c r="AH4344" s="234">
        <f t="shared" si="1373"/>
        <v>0</v>
      </c>
      <c r="AI4344" s="214">
        <f t="shared" si="1381"/>
        <v>0</v>
      </c>
      <c r="AK4344" s="229">
        <f t="shared" si="1374"/>
        <v>0</v>
      </c>
      <c r="AL4344" s="226"/>
      <c r="AM4344" s="15"/>
      <c r="AN4344" s="232" t="e">
        <f t="shared" si="1375"/>
        <v>#DIV/0!</v>
      </c>
      <c r="AO4344" s="214">
        <f t="shared" si="1369"/>
        <v>0</v>
      </c>
      <c r="AQ4344" s="210"/>
      <c r="AR4344" s="231"/>
      <c r="AS4344" s="15"/>
      <c r="AT4344" s="232">
        <f t="shared" si="1376"/>
        <v>0</v>
      </c>
      <c r="AU4344" s="235">
        <f t="shared" si="1377"/>
        <v>0</v>
      </c>
      <c r="AY4344" s="210"/>
      <c r="AZ4344" s="231"/>
      <c r="BA4344" s="15"/>
      <c r="BB4344" s="232">
        <f t="shared" si="1366"/>
        <v>0</v>
      </c>
      <c r="BC4344" s="235">
        <f t="shared" si="1378"/>
        <v>0</v>
      </c>
      <c r="BG4344" s="210"/>
      <c r="BH4344" s="231"/>
      <c r="BI4344" s="15"/>
      <c r="BJ4344" s="232">
        <f t="shared" si="1370"/>
        <v>0</v>
      </c>
      <c r="BK4344" s="235">
        <f t="shared" si="1379"/>
        <v>0</v>
      </c>
      <c r="BM4344" s="109">
        <f t="shared" si="1371"/>
        <v>-6.7385352163677892</v>
      </c>
      <c r="BN4344" s="213"/>
      <c r="BR4344" s="228"/>
      <c r="BS4344" s="311"/>
      <c r="BT4344" s="3"/>
      <c r="BU4344" s="213"/>
      <c r="BV4344" s="213"/>
      <c r="BW4344" s="291"/>
    </row>
    <row r="4345" spans="1:75" x14ac:dyDescent="0.2">
      <c r="A4345" s="236"/>
      <c r="B4345" s="237"/>
      <c r="C4345" s="848" t="str">
        <f ca="1">IF(ISERR(AVERAGE(INDIRECT("B"&amp;(ROW()-INT($B$1/2))):INDIRECT("B"&amp;(ROW()+INT($B$1/2))))),"",AVERAGE(INDIRECT("B"&amp;(ROW()-INT($B$1/2))):INDIRECT("B"&amp;(ROW()+INT($B$1/2)))))</f>
        <v/>
      </c>
      <c r="D4345" s="848">
        <f t="shared" si="1365"/>
        <v>0</v>
      </c>
      <c r="E4345" s="275"/>
      <c r="F4345" s="15"/>
      <c r="G4345" s="3"/>
      <c r="H4345" s="3"/>
      <c r="I4345" s="3"/>
      <c r="J4345" s="3"/>
      <c r="K4345" s="3"/>
      <c r="L4345" s="554"/>
      <c r="M4345" s="545"/>
      <c r="N4345" s="546"/>
      <c r="O4345" s="5"/>
      <c r="P4345" s="216"/>
      <c r="Q4345" s="217"/>
      <c r="R4345" s="218"/>
      <c r="S4345" s="219">
        <f t="shared" si="1382"/>
        <v>0</v>
      </c>
      <c r="T4345" s="220">
        <f t="shared" si="1383"/>
        <v>0</v>
      </c>
      <c r="U4345" s="214">
        <f t="shared" si="1380"/>
        <v>0</v>
      </c>
      <c r="W4345" s="221"/>
      <c r="X4345" s="222"/>
      <c r="Y4345" s="222"/>
      <c r="Z4345" s="223"/>
      <c r="AA4345" s="222"/>
      <c r="AB4345" s="224"/>
      <c r="AC4345" s="225"/>
      <c r="AD4345" s="2">
        <f t="shared" si="1367"/>
        <v>0</v>
      </c>
      <c r="AE4345" s="2">
        <f t="shared" si="1368"/>
        <v>0</v>
      </c>
      <c r="AF4345" s="226"/>
      <c r="AG4345" s="219">
        <f t="shared" si="1372"/>
        <v>0</v>
      </c>
      <c r="AH4345" s="234">
        <f t="shared" si="1373"/>
        <v>0</v>
      </c>
      <c r="AI4345" s="214">
        <f t="shared" si="1381"/>
        <v>0</v>
      </c>
      <c r="AK4345" s="229">
        <f t="shared" si="1374"/>
        <v>0</v>
      </c>
      <c r="AL4345" s="226"/>
      <c r="AM4345" s="15"/>
      <c r="AN4345" s="232" t="e">
        <f t="shared" si="1375"/>
        <v>#DIV/0!</v>
      </c>
      <c r="AO4345" s="214">
        <f t="shared" si="1369"/>
        <v>0</v>
      </c>
      <c r="AQ4345" s="210"/>
      <c r="AR4345" s="231"/>
      <c r="AS4345" s="15"/>
      <c r="AT4345" s="232">
        <f t="shared" si="1376"/>
        <v>0</v>
      </c>
      <c r="AU4345" s="235">
        <f t="shared" si="1377"/>
        <v>0</v>
      </c>
      <c r="AY4345" s="210"/>
      <c r="AZ4345" s="231"/>
      <c r="BA4345" s="15"/>
      <c r="BB4345" s="232">
        <f t="shared" si="1366"/>
        <v>0</v>
      </c>
      <c r="BC4345" s="235">
        <f t="shared" si="1378"/>
        <v>0</v>
      </c>
      <c r="BG4345" s="210"/>
      <c r="BH4345" s="231"/>
      <c r="BI4345" s="15"/>
      <c r="BJ4345" s="232">
        <f t="shared" si="1370"/>
        <v>0</v>
      </c>
      <c r="BK4345" s="235">
        <f t="shared" si="1379"/>
        <v>0</v>
      </c>
      <c r="BM4345" s="109">
        <f t="shared" si="1371"/>
        <v>-6.7403675538655259</v>
      </c>
      <c r="BN4345" s="213"/>
      <c r="BR4345" s="228"/>
      <c r="BS4345" s="311"/>
      <c r="BT4345" s="3"/>
      <c r="BU4345" s="213"/>
      <c r="BV4345" s="213"/>
      <c r="BW4345" s="291"/>
    </row>
    <row r="4346" spans="1:75" x14ac:dyDescent="0.2">
      <c r="A4346" s="236"/>
      <c r="B4346" s="237"/>
      <c r="C4346" s="848" t="str">
        <f ca="1">IF(ISERR(AVERAGE(INDIRECT("B"&amp;(ROW()-INT($B$1/2))):INDIRECT("B"&amp;(ROW()+INT($B$1/2))))),"",AVERAGE(INDIRECT("B"&amp;(ROW()-INT($B$1/2))):INDIRECT("B"&amp;(ROW()+INT($B$1/2)))))</f>
        <v/>
      </c>
      <c r="D4346" s="848">
        <f t="shared" si="1365"/>
        <v>0</v>
      </c>
      <c r="E4346" s="275"/>
      <c r="F4346" s="15"/>
      <c r="G4346" s="3"/>
      <c r="H4346" s="3"/>
      <c r="I4346" s="3"/>
      <c r="J4346" s="3"/>
      <c r="K4346" s="3"/>
      <c r="L4346" s="554"/>
      <c r="M4346" s="545"/>
      <c r="N4346" s="546"/>
      <c r="O4346" s="5"/>
      <c r="P4346" s="216"/>
      <c r="Q4346" s="217"/>
      <c r="R4346" s="218"/>
      <c r="S4346" s="219">
        <f t="shared" si="1382"/>
        <v>0</v>
      </c>
      <c r="T4346" s="220">
        <f t="shared" si="1383"/>
        <v>0</v>
      </c>
      <c r="U4346" s="214">
        <f t="shared" si="1380"/>
        <v>0</v>
      </c>
      <c r="W4346" s="221"/>
      <c r="X4346" s="222"/>
      <c r="Y4346" s="222"/>
      <c r="Z4346" s="223"/>
      <c r="AA4346" s="222"/>
      <c r="AB4346" s="224"/>
      <c r="AC4346" s="225"/>
      <c r="AD4346" s="2">
        <f t="shared" si="1367"/>
        <v>0</v>
      </c>
      <c r="AE4346" s="2">
        <f t="shared" si="1368"/>
        <v>0</v>
      </c>
      <c r="AF4346" s="226"/>
      <c r="AG4346" s="219">
        <f t="shared" si="1372"/>
        <v>0</v>
      </c>
      <c r="AH4346" s="234">
        <f t="shared" si="1373"/>
        <v>0</v>
      </c>
      <c r="AI4346" s="214">
        <f t="shared" si="1381"/>
        <v>0</v>
      </c>
      <c r="AK4346" s="229">
        <f t="shared" si="1374"/>
        <v>0</v>
      </c>
      <c r="AL4346" s="226"/>
      <c r="AM4346" s="15"/>
      <c r="AN4346" s="232" t="e">
        <f t="shared" si="1375"/>
        <v>#DIV/0!</v>
      </c>
      <c r="AO4346" s="214">
        <f t="shared" si="1369"/>
        <v>0</v>
      </c>
      <c r="AQ4346" s="210"/>
      <c r="AR4346" s="231"/>
      <c r="AS4346" s="15"/>
      <c r="AT4346" s="232">
        <f t="shared" si="1376"/>
        <v>0</v>
      </c>
      <c r="AU4346" s="235">
        <f t="shared" si="1377"/>
        <v>0</v>
      </c>
      <c r="AY4346" s="210"/>
      <c r="AZ4346" s="231"/>
      <c r="BA4346" s="15"/>
      <c r="BB4346" s="232">
        <f t="shared" si="1366"/>
        <v>0</v>
      </c>
      <c r="BC4346" s="235">
        <f t="shared" si="1378"/>
        <v>0</v>
      </c>
      <c r="BG4346" s="210"/>
      <c r="BH4346" s="231"/>
      <c r="BI4346" s="15"/>
      <c r="BJ4346" s="232">
        <f t="shared" si="1370"/>
        <v>0</v>
      </c>
      <c r="BK4346" s="235">
        <f t="shared" si="1379"/>
        <v>0</v>
      </c>
      <c r="BM4346" s="109">
        <f t="shared" si="1371"/>
        <v>-6.7421998913632626</v>
      </c>
      <c r="BN4346" s="213"/>
      <c r="BR4346" s="228"/>
      <c r="BS4346" s="311"/>
      <c r="BT4346" s="3"/>
      <c r="BU4346" s="213"/>
      <c r="BV4346" s="213"/>
      <c r="BW4346" s="291"/>
    </row>
    <row r="4347" spans="1:75" x14ac:dyDescent="0.2">
      <c r="A4347" s="236"/>
      <c r="B4347" s="237"/>
      <c r="C4347" s="848" t="str">
        <f ca="1">IF(ISERR(AVERAGE(INDIRECT("B"&amp;(ROW()-INT($B$1/2))):INDIRECT("B"&amp;(ROW()+INT($B$1/2))))),"",AVERAGE(INDIRECT("B"&amp;(ROW()-INT($B$1/2))):INDIRECT("B"&amp;(ROW()+INT($B$1/2)))))</f>
        <v/>
      </c>
      <c r="D4347" s="848">
        <f t="shared" si="1365"/>
        <v>0</v>
      </c>
      <c r="E4347" s="275"/>
      <c r="F4347" s="15"/>
      <c r="G4347" s="3"/>
      <c r="H4347" s="3"/>
      <c r="I4347" s="3"/>
      <c r="J4347" s="3"/>
      <c r="K4347" s="3"/>
      <c r="L4347" s="554"/>
      <c r="M4347" s="545"/>
      <c r="N4347" s="546"/>
      <c r="O4347" s="5"/>
      <c r="P4347" s="216"/>
      <c r="Q4347" s="217"/>
      <c r="R4347" s="218"/>
      <c r="S4347" s="219">
        <f t="shared" si="1382"/>
        <v>0</v>
      </c>
      <c r="T4347" s="220">
        <f t="shared" si="1383"/>
        <v>0</v>
      </c>
      <c r="U4347" s="214">
        <f t="shared" si="1380"/>
        <v>0</v>
      </c>
      <c r="W4347" s="221"/>
      <c r="X4347" s="222"/>
      <c r="Y4347" s="222"/>
      <c r="Z4347" s="223"/>
      <c r="AA4347" s="222"/>
      <c r="AB4347" s="224"/>
      <c r="AC4347" s="225"/>
      <c r="AD4347" s="2">
        <f t="shared" si="1367"/>
        <v>0</v>
      </c>
      <c r="AE4347" s="2">
        <f t="shared" si="1368"/>
        <v>0</v>
      </c>
      <c r="AF4347" s="226"/>
      <c r="AG4347" s="219">
        <f t="shared" si="1372"/>
        <v>0</v>
      </c>
      <c r="AH4347" s="234">
        <f t="shared" si="1373"/>
        <v>0</v>
      </c>
      <c r="AI4347" s="214">
        <f t="shared" si="1381"/>
        <v>0</v>
      </c>
      <c r="AK4347" s="229">
        <f t="shared" si="1374"/>
        <v>0</v>
      </c>
      <c r="AL4347" s="226"/>
      <c r="AM4347" s="15"/>
      <c r="AN4347" s="232" t="e">
        <f t="shared" si="1375"/>
        <v>#DIV/0!</v>
      </c>
      <c r="AO4347" s="214">
        <f t="shared" si="1369"/>
        <v>0</v>
      </c>
      <c r="AQ4347" s="210"/>
      <c r="AR4347" s="231"/>
      <c r="AS4347" s="15"/>
      <c r="AT4347" s="232">
        <f t="shared" si="1376"/>
        <v>0</v>
      </c>
      <c r="AU4347" s="235">
        <f t="shared" si="1377"/>
        <v>0</v>
      </c>
      <c r="AY4347" s="210"/>
      <c r="AZ4347" s="231"/>
      <c r="BA4347" s="15"/>
      <c r="BB4347" s="232">
        <f t="shared" si="1366"/>
        <v>0</v>
      </c>
      <c r="BC4347" s="235">
        <f t="shared" si="1378"/>
        <v>0</v>
      </c>
      <c r="BG4347" s="210"/>
      <c r="BH4347" s="231"/>
      <c r="BI4347" s="15"/>
      <c r="BJ4347" s="232">
        <f t="shared" si="1370"/>
        <v>0</v>
      </c>
      <c r="BK4347" s="235">
        <f t="shared" si="1379"/>
        <v>0</v>
      </c>
      <c r="BM4347" s="109">
        <f t="shared" si="1371"/>
        <v>-6.7440322288609993</v>
      </c>
      <c r="BN4347" s="213"/>
      <c r="BR4347" s="228"/>
      <c r="BS4347" s="311"/>
      <c r="BT4347" s="3"/>
      <c r="BU4347" s="213"/>
      <c r="BV4347" s="213"/>
      <c r="BW4347" s="291"/>
    </row>
    <row r="4348" spans="1:75" x14ac:dyDescent="0.2">
      <c r="A4348" s="236"/>
      <c r="B4348" s="237"/>
      <c r="C4348" s="848" t="str">
        <f ca="1">IF(ISERR(AVERAGE(INDIRECT("B"&amp;(ROW()-INT($B$1/2))):INDIRECT("B"&amp;(ROW()+INT($B$1/2))))),"",AVERAGE(INDIRECT("B"&amp;(ROW()-INT($B$1/2))):INDIRECT("B"&amp;(ROW()+INT($B$1/2)))))</f>
        <v/>
      </c>
      <c r="D4348" s="848">
        <f t="shared" si="1365"/>
        <v>0</v>
      </c>
      <c r="E4348" s="275"/>
      <c r="F4348" s="15"/>
      <c r="G4348" s="3"/>
      <c r="H4348" s="3"/>
      <c r="I4348" s="3"/>
      <c r="J4348" s="3"/>
      <c r="K4348" s="3"/>
      <c r="L4348" s="554"/>
      <c r="M4348" s="545"/>
      <c r="N4348" s="546"/>
      <c r="O4348" s="5"/>
      <c r="P4348" s="216"/>
      <c r="Q4348" s="217"/>
      <c r="R4348" s="218"/>
      <c r="S4348" s="219">
        <f t="shared" si="1382"/>
        <v>0</v>
      </c>
      <c r="T4348" s="220">
        <f t="shared" si="1383"/>
        <v>0</v>
      </c>
      <c r="U4348" s="214">
        <f t="shared" si="1380"/>
        <v>0</v>
      </c>
      <c r="W4348" s="221"/>
      <c r="X4348" s="222"/>
      <c r="Y4348" s="222"/>
      <c r="Z4348" s="223"/>
      <c r="AA4348" s="222"/>
      <c r="AB4348" s="224"/>
      <c r="AC4348" s="225"/>
      <c r="AD4348" s="2">
        <f t="shared" si="1367"/>
        <v>0</v>
      </c>
      <c r="AE4348" s="2">
        <f t="shared" si="1368"/>
        <v>0</v>
      </c>
      <c r="AF4348" s="226"/>
      <c r="AG4348" s="219">
        <f t="shared" si="1372"/>
        <v>0</v>
      </c>
      <c r="AH4348" s="234">
        <f t="shared" si="1373"/>
        <v>0</v>
      </c>
      <c r="AI4348" s="214">
        <f t="shared" si="1381"/>
        <v>0</v>
      </c>
      <c r="AK4348" s="229">
        <f t="shared" si="1374"/>
        <v>0</v>
      </c>
      <c r="AL4348" s="226"/>
      <c r="AM4348" s="15"/>
      <c r="AN4348" s="232" t="e">
        <f t="shared" si="1375"/>
        <v>#DIV/0!</v>
      </c>
      <c r="AO4348" s="214">
        <f t="shared" si="1369"/>
        <v>0</v>
      </c>
      <c r="AQ4348" s="210"/>
      <c r="AR4348" s="231"/>
      <c r="AS4348" s="15"/>
      <c r="AT4348" s="232">
        <f t="shared" si="1376"/>
        <v>0</v>
      </c>
      <c r="AU4348" s="235">
        <f t="shared" si="1377"/>
        <v>0</v>
      </c>
      <c r="AY4348" s="210"/>
      <c r="AZ4348" s="231"/>
      <c r="BA4348" s="15"/>
      <c r="BB4348" s="232">
        <f t="shared" si="1366"/>
        <v>0</v>
      </c>
      <c r="BC4348" s="235">
        <f t="shared" si="1378"/>
        <v>0</v>
      </c>
      <c r="BG4348" s="210"/>
      <c r="BH4348" s="231"/>
      <c r="BI4348" s="15"/>
      <c r="BJ4348" s="232">
        <f t="shared" si="1370"/>
        <v>0</v>
      </c>
      <c r="BK4348" s="235">
        <f t="shared" si="1379"/>
        <v>0</v>
      </c>
      <c r="BM4348" s="109">
        <f t="shared" si="1371"/>
        <v>-6.745864566358736</v>
      </c>
      <c r="BN4348" s="213"/>
      <c r="BR4348" s="228"/>
      <c r="BS4348" s="311"/>
      <c r="BT4348" s="3"/>
      <c r="BU4348" s="213"/>
      <c r="BV4348" s="213"/>
      <c r="BW4348" s="291"/>
    </row>
    <row r="4349" spans="1:75" x14ac:dyDescent="0.2">
      <c r="A4349" s="236"/>
      <c r="B4349" s="237"/>
      <c r="C4349" s="848" t="str">
        <f ca="1">IF(ISERR(AVERAGE(INDIRECT("B"&amp;(ROW()-INT($B$1/2))):INDIRECT("B"&amp;(ROW()+INT($B$1/2))))),"",AVERAGE(INDIRECT("B"&amp;(ROW()-INT($B$1/2))):INDIRECT("B"&amp;(ROW()+INT($B$1/2)))))</f>
        <v/>
      </c>
      <c r="D4349" s="848">
        <f t="shared" si="1365"/>
        <v>0</v>
      </c>
      <c r="E4349" s="275"/>
      <c r="F4349" s="15"/>
      <c r="G4349" s="3"/>
      <c r="H4349" s="3"/>
      <c r="I4349" s="3"/>
      <c r="J4349" s="3"/>
      <c r="K4349" s="3"/>
      <c r="L4349" s="554"/>
      <c r="M4349" s="545"/>
      <c r="N4349" s="546"/>
      <c r="O4349" s="5"/>
      <c r="P4349" s="216"/>
      <c r="Q4349" s="217"/>
      <c r="R4349" s="218"/>
      <c r="S4349" s="219">
        <f t="shared" si="1382"/>
        <v>0</v>
      </c>
      <c r="T4349" s="220">
        <f t="shared" si="1383"/>
        <v>0</v>
      </c>
      <c r="U4349" s="214">
        <f t="shared" si="1380"/>
        <v>0</v>
      </c>
      <c r="W4349" s="221"/>
      <c r="X4349" s="222"/>
      <c r="Y4349" s="222"/>
      <c r="Z4349" s="223"/>
      <c r="AA4349" s="222"/>
      <c r="AB4349" s="224"/>
      <c r="AC4349" s="225"/>
      <c r="AD4349" s="2">
        <f t="shared" si="1367"/>
        <v>0</v>
      </c>
      <c r="AE4349" s="2">
        <f t="shared" si="1368"/>
        <v>0</v>
      </c>
      <c r="AF4349" s="226"/>
      <c r="AG4349" s="219">
        <f t="shared" si="1372"/>
        <v>0</v>
      </c>
      <c r="AH4349" s="234">
        <f t="shared" si="1373"/>
        <v>0</v>
      </c>
      <c r="AI4349" s="214">
        <f t="shared" si="1381"/>
        <v>0</v>
      </c>
      <c r="AK4349" s="229">
        <f t="shared" si="1374"/>
        <v>0</v>
      </c>
      <c r="AL4349" s="226"/>
      <c r="AM4349" s="15"/>
      <c r="AN4349" s="232" t="e">
        <f t="shared" si="1375"/>
        <v>#DIV/0!</v>
      </c>
      <c r="AO4349" s="214">
        <f t="shared" si="1369"/>
        <v>0</v>
      </c>
      <c r="AQ4349" s="210"/>
      <c r="AR4349" s="231"/>
      <c r="AS4349" s="15"/>
      <c r="AT4349" s="232">
        <f t="shared" si="1376"/>
        <v>0</v>
      </c>
      <c r="AU4349" s="235">
        <f t="shared" si="1377"/>
        <v>0</v>
      </c>
      <c r="AY4349" s="210"/>
      <c r="AZ4349" s="231"/>
      <c r="BA4349" s="15"/>
      <c r="BB4349" s="232">
        <f t="shared" si="1366"/>
        <v>0</v>
      </c>
      <c r="BC4349" s="235">
        <f t="shared" si="1378"/>
        <v>0</v>
      </c>
      <c r="BG4349" s="210"/>
      <c r="BH4349" s="231"/>
      <c r="BI4349" s="15"/>
      <c r="BJ4349" s="232">
        <f t="shared" si="1370"/>
        <v>0</v>
      </c>
      <c r="BK4349" s="235">
        <f t="shared" si="1379"/>
        <v>0</v>
      </c>
      <c r="BM4349" s="109">
        <f t="shared" si="1371"/>
        <v>-6.7476969038564727</v>
      </c>
      <c r="BN4349" s="213"/>
      <c r="BR4349" s="228"/>
      <c r="BS4349" s="311"/>
      <c r="BT4349" s="3"/>
      <c r="BU4349" s="213"/>
      <c r="BV4349" s="213"/>
      <c r="BW4349" s="291"/>
    </row>
    <row r="4350" spans="1:75" x14ac:dyDescent="0.2">
      <c r="A4350" s="236"/>
      <c r="B4350" s="237"/>
      <c r="C4350" s="848" t="str">
        <f ca="1">IF(ISERR(AVERAGE(INDIRECT("B"&amp;(ROW()-INT($B$1/2))):INDIRECT("B"&amp;(ROW()+INT($B$1/2))))),"",AVERAGE(INDIRECT("B"&amp;(ROW()-INT($B$1/2))):INDIRECT("B"&amp;(ROW()+INT($B$1/2)))))</f>
        <v/>
      </c>
      <c r="D4350" s="848">
        <f t="shared" si="1365"/>
        <v>0</v>
      </c>
      <c r="E4350" s="275"/>
      <c r="F4350" s="15"/>
      <c r="G4350" s="3"/>
      <c r="H4350" s="3"/>
      <c r="I4350" s="3"/>
      <c r="J4350" s="3"/>
      <c r="K4350" s="3"/>
      <c r="L4350" s="554"/>
      <c r="M4350" s="545"/>
      <c r="N4350" s="546"/>
      <c r="O4350" s="5"/>
      <c r="P4350" s="216"/>
      <c r="Q4350" s="217"/>
      <c r="R4350" s="218"/>
      <c r="S4350" s="219">
        <f t="shared" si="1382"/>
        <v>0</v>
      </c>
      <c r="T4350" s="220">
        <f t="shared" si="1383"/>
        <v>0</v>
      </c>
      <c r="U4350" s="214">
        <f t="shared" si="1380"/>
        <v>0</v>
      </c>
      <c r="W4350" s="221"/>
      <c r="X4350" s="222"/>
      <c r="Y4350" s="222"/>
      <c r="Z4350" s="223"/>
      <c r="AA4350" s="222"/>
      <c r="AB4350" s="224"/>
      <c r="AC4350" s="225"/>
      <c r="AD4350" s="2">
        <f t="shared" si="1367"/>
        <v>0</v>
      </c>
      <c r="AE4350" s="2">
        <f t="shared" si="1368"/>
        <v>0</v>
      </c>
      <c r="AF4350" s="226"/>
      <c r="AG4350" s="219">
        <f t="shared" si="1372"/>
        <v>0</v>
      </c>
      <c r="AH4350" s="234">
        <f t="shared" si="1373"/>
        <v>0</v>
      </c>
      <c r="AI4350" s="214">
        <f t="shared" si="1381"/>
        <v>0</v>
      </c>
      <c r="AK4350" s="229">
        <f t="shared" si="1374"/>
        <v>0</v>
      </c>
      <c r="AL4350" s="226"/>
      <c r="AM4350" s="15"/>
      <c r="AN4350" s="232" t="e">
        <f t="shared" si="1375"/>
        <v>#DIV/0!</v>
      </c>
      <c r="AO4350" s="214">
        <f t="shared" si="1369"/>
        <v>0</v>
      </c>
      <c r="AQ4350" s="210"/>
      <c r="AR4350" s="231"/>
      <c r="AS4350" s="15"/>
      <c r="AT4350" s="232">
        <f t="shared" si="1376"/>
        <v>0</v>
      </c>
      <c r="AU4350" s="235">
        <f t="shared" si="1377"/>
        <v>0</v>
      </c>
      <c r="AY4350" s="210"/>
      <c r="AZ4350" s="231"/>
      <c r="BA4350" s="15"/>
      <c r="BB4350" s="232">
        <f t="shared" si="1366"/>
        <v>0</v>
      </c>
      <c r="BC4350" s="235">
        <f t="shared" si="1378"/>
        <v>0</v>
      </c>
      <c r="BG4350" s="210"/>
      <c r="BH4350" s="231"/>
      <c r="BI4350" s="15"/>
      <c r="BJ4350" s="232">
        <f t="shared" si="1370"/>
        <v>0</v>
      </c>
      <c r="BK4350" s="235">
        <f t="shared" si="1379"/>
        <v>0</v>
      </c>
      <c r="BM4350" s="109">
        <f t="shared" si="1371"/>
        <v>-6.7495292413542094</v>
      </c>
      <c r="BN4350" s="213"/>
      <c r="BR4350" s="228"/>
      <c r="BS4350" s="311"/>
      <c r="BT4350" s="3"/>
      <c r="BU4350" s="213"/>
      <c r="BV4350" s="213"/>
      <c r="BW4350" s="291"/>
    </row>
    <row r="4351" spans="1:75" x14ac:dyDescent="0.2">
      <c r="A4351" s="236"/>
      <c r="B4351" s="237"/>
      <c r="C4351" s="848" t="str">
        <f ca="1">IF(ISERR(AVERAGE(INDIRECT("B"&amp;(ROW()-INT($B$1/2))):INDIRECT("B"&amp;(ROW()+INT($B$1/2))))),"",AVERAGE(INDIRECT("B"&amp;(ROW()-INT($B$1/2))):INDIRECT("B"&amp;(ROW()+INT($B$1/2)))))</f>
        <v/>
      </c>
      <c r="D4351" s="848">
        <f t="shared" si="1365"/>
        <v>0</v>
      </c>
      <c r="E4351" s="275"/>
      <c r="F4351" s="15"/>
      <c r="G4351" s="3"/>
      <c r="H4351" s="3"/>
      <c r="I4351" s="3"/>
      <c r="J4351" s="3"/>
      <c r="K4351" s="3"/>
      <c r="L4351" s="554"/>
      <c r="M4351" s="545"/>
      <c r="N4351" s="546"/>
      <c r="O4351" s="5"/>
      <c r="P4351" s="216"/>
      <c r="Q4351" s="217"/>
      <c r="R4351" s="218"/>
      <c r="S4351" s="219">
        <f t="shared" si="1382"/>
        <v>0</v>
      </c>
      <c r="T4351" s="220">
        <f t="shared" si="1383"/>
        <v>0</v>
      </c>
      <c r="U4351" s="214">
        <f t="shared" si="1380"/>
        <v>0</v>
      </c>
      <c r="W4351" s="221"/>
      <c r="X4351" s="222"/>
      <c r="Y4351" s="222"/>
      <c r="Z4351" s="223"/>
      <c r="AA4351" s="222"/>
      <c r="AB4351" s="224"/>
      <c r="AC4351" s="225"/>
      <c r="AD4351" s="2">
        <f t="shared" si="1367"/>
        <v>0</v>
      </c>
      <c r="AE4351" s="2">
        <f t="shared" si="1368"/>
        <v>0</v>
      </c>
      <c r="AF4351" s="226"/>
      <c r="AG4351" s="219">
        <f t="shared" si="1372"/>
        <v>0</v>
      </c>
      <c r="AH4351" s="234">
        <f t="shared" si="1373"/>
        <v>0</v>
      </c>
      <c r="AI4351" s="214">
        <f t="shared" si="1381"/>
        <v>0</v>
      </c>
      <c r="AK4351" s="229">
        <f t="shared" si="1374"/>
        <v>0</v>
      </c>
      <c r="AL4351" s="226"/>
      <c r="AM4351" s="15"/>
      <c r="AN4351" s="232" t="e">
        <f t="shared" si="1375"/>
        <v>#DIV/0!</v>
      </c>
      <c r="AO4351" s="214">
        <f t="shared" si="1369"/>
        <v>0</v>
      </c>
      <c r="AQ4351" s="210"/>
      <c r="AR4351" s="231"/>
      <c r="AS4351" s="15"/>
      <c r="AT4351" s="232">
        <f t="shared" si="1376"/>
        <v>0</v>
      </c>
      <c r="AU4351" s="235">
        <f t="shared" si="1377"/>
        <v>0</v>
      </c>
      <c r="AY4351" s="210"/>
      <c r="AZ4351" s="231"/>
      <c r="BA4351" s="15"/>
      <c r="BB4351" s="232">
        <f t="shared" si="1366"/>
        <v>0</v>
      </c>
      <c r="BC4351" s="235">
        <f t="shared" si="1378"/>
        <v>0</v>
      </c>
      <c r="BG4351" s="210"/>
      <c r="BH4351" s="231"/>
      <c r="BI4351" s="15"/>
      <c r="BJ4351" s="232">
        <f t="shared" si="1370"/>
        <v>0</v>
      </c>
      <c r="BK4351" s="235">
        <f t="shared" si="1379"/>
        <v>0</v>
      </c>
      <c r="BM4351" s="109">
        <f t="shared" si="1371"/>
        <v>-6.7513615788519461</v>
      </c>
      <c r="BN4351" s="213"/>
      <c r="BR4351" s="228"/>
      <c r="BS4351" s="311"/>
      <c r="BT4351" s="3"/>
      <c r="BU4351" s="213"/>
      <c r="BV4351" s="213"/>
      <c r="BW4351" s="291"/>
    </row>
    <row r="4352" spans="1:75" x14ac:dyDescent="0.2">
      <c r="A4352" s="236"/>
      <c r="B4352" s="237"/>
      <c r="C4352" s="848" t="str">
        <f ca="1">IF(ISERR(AVERAGE(INDIRECT("B"&amp;(ROW()-INT($B$1/2))):INDIRECT("B"&amp;(ROW()+INT($B$1/2))))),"",AVERAGE(INDIRECT("B"&amp;(ROW()-INT($B$1/2))):INDIRECT("B"&amp;(ROW()+INT($B$1/2)))))</f>
        <v/>
      </c>
      <c r="D4352" s="848">
        <f t="shared" si="1365"/>
        <v>0</v>
      </c>
      <c r="E4352" s="275"/>
      <c r="F4352" s="15"/>
      <c r="G4352" s="3"/>
      <c r="H4352" s="3"/>
      <c r="I4352" s="3"/>
      <c r="J4352" s="3"/>
      <c r="K4352" s="3"/>
      <c r="L4352" s="554"/>
      <c r="M4352" s="545"/>
      <c r="N4352" s="546"/>
      <c r="O4352" s="5"/>
      <c r="P4352" s="216"/>
      <c r="Q4352" s="217"/>
      <c r="R4352" s="218"/>
      <c r="S4352" s="219">
        <f t="shared" si="1382"/>
        <v>0</v>
      </c>
      <c r="T4352" s="220">
        <f t="shared" si="1383"/>
        <v>0</v>
      </c>
      <c r="U4352" s="214">
        <f t="shared" si="1380"/>
        <v>0</v>
      </c>
      <c r="W4352" s="221"/>
      <c r="X4352" s="222"/>
      <c r="Y4352" s="222"/>
      <c r="Z4352" s="223"/>
      <c r="AA4352" s="222"/>
      <c r="AB4352" s="224"/>
      <c r="AC4352" s="225"/>
      <c r="AD4352" s="2">
        <f t="shared" si="1367"/>
        <v>0</v>
      </c>
      <c r="AE4352" s="2">
        <f t="shared" si="1368"/>
        <v>0</v>
      </c>
      <c r="AF4352" s="226"/>
      <c r="AG4352" s="219">
        <f t="shared" si="1372"/>
        <v>0</v>
      </c>
      <c r="AH4352" s="234">
        <f t="shared" si="1373"/>
        <v>0</v>
      </c>
      <c r="AI4352" s="214">
        <f t="shared" si="1381"/>
        <v>0</v>
      </c>
      <c r="AK4352" s="229">
        <f t="shared" si="1374"/>
        <v>0</v>
      </c>
      <c r="AL4352" s="226"/>
      <c r="AM4352" s="15"/>
      <c r="AN4352" s="232" t="e">
        <f t="shared" si="1375"/>
        <v>#DIV/0!</v>
      </c>
      <c r="AO4352" s="214">
        <f t="shared" si="1369"/>
        <v>0</v>
      </c>
      <c r="AQ4352" s="210"/>
      <c r="AR4352" s="231"/>
      <c r="AS4352" s="15"/>
      <c r="AT4352" s="232">
        <f t="shared" si="1376"/>
        <v>0</v>
      </c>
      <c r="AU4352" s="235">
        <f t="shared" si="1377"/>
        <v>0</v>
      </c>
      <c r="AY4352" s="210"/>
      <c r="AZ4352" s="231"/>
      <c r="BA4352" s="15"/>
      <c r="BB4352" s="232">
        <f t="shared" si="1366"/>
        <v>0</v>
      </c>
      <c r="BC4352" s="235">
        <f t="shared" si="1378"/>
        <v>0</v>
      </c>
      <c r="BG4352" s="210"/>
      <c r="BH4352" s="231"/>
      <c r="BI4352" s="15"/>
      <c r="BJ4352" s="232">
        <f t="shared" si="1370"/>
        <v>0</v>
      </c>
      <c r="BK4352" s="235">
        <f t="shared" si="1379"/>
        <v>0</v>
      </c>
      <c r="BM4352" s="109">
        <f t="shared" si="1371"/>
        <v>-6.7531939163496828</v>
      </c>
      <c r="BN4352" s="213"/>
      <c r="BR4352" s="228"/>
      <c r="BS4352" s="311"/>
      <c r="BT4352" s="3"/>
      <c r="BU4352" s="213"/>
      <c r="BV4352" s="213"/>
      <c r="BW4352" s="291"/>
    </row>
    <row r="4353" spans="1:75" x14ac:dyDescent="0.2">
      <c r="A4353" s="236"/>
      <c r="B4353" s="237"/>
      <c r="C4353" s="848" t="str">
        <f ca="1">IF(ISERR(AVERAGE(INDIRECT("B"&amp;(ROW()-INT($B$1/2))):INDIRECT("B"&amp;(ROW()+INT($B$1/2))))),"",AVERAGE(INDIRECT("B"&amp;(ROW()-INT($B$1/2))):INDIRECT("B"&amp;(ROW()+INT($B$1/2)))))</f>
        <v/>
      </c>
      <c r="D4353" s="848">
        <f t="shared" ref="D4353:D4416" si="1384">A4353-A4352</f>
        <v>0</v>
      </c>
      <c r="E4353" s="275"/>
      <c r="F4353" s="15"/>
      <c r="G4353" s="3"/>
      <c r="H4353" s="3"/>
      <c r="I4353" s="3"/>
      <c r="J4353" s="3"/>
      <c r="K4353" s="3"/>
      <c r="L4353" s="554"/>
      <c r="M4353" s="545"/>
      <c r="N4353" s="546"/>
      <c r="O4353" s="5"/>
      <c r="P4353" s="216"/>
      <c r="Q4353" s="217"/>
      <c r="R4353" s="218"/>
      <c r="S4353" s="219">
        <f t="shared" si="1382"/>
        <v>0</v>
      </c>
      <c r="T4353" s="220">
        <f t="shared" si="1383"/>
        <v>0</v>
      </c>
      <c r="U4353" s="214">
        <f t="shared" si="1380"/>
        <v>0</v>
      </c>
      <c r="W4353" s="221"/>
      <c r="X4353" s="222"/>
      <c r="Y4353" s="222"/>
      <c r="Z4353" s="223"/>
      <c r="AA4353" s="222"/>
      <c r="AB4353" s="224"/>
      <c r="AC4353" s="225"/>
      <c r="AD4353" s="2">
        <f t="shared" si="1367"/>
        <v>0</v>
      </c>
      <c r="AE4353" s="2">
        <f t="shared" si="1368"/>
        <v>0</v>
      </c>
      <c r="AF4353" s="226"/>
      <c r="AG4353" s="219">
        <f t="shared" si="1372"/>
        <v>0</v>
      </c>
      <c r="AH4353" s="234">
        <f t="shared" si="1373"/>
        <v>0</v>
      </c>
      <c r="AI4353" s="214">
        <f t="shared" si="1381"/>
        <v>0</v>
      </c>
      <c r="AK4353" s="229">
        <f t="shared" si="1374"/>
        <v>0</v>
      </c>
      <c r="AL4353" s="226"/>
      <c r="AM4353" s="15"/>
      <c r="AN4353" s="232" t="e">
        <f t="shared" si="1375"/>
        <v>#DIV/0!</v>
      </c>
      <c r="AO4353" s="214">
        <f t="shared" si="1369"/>
        <v>0</v>
      </c>
      <c r="AQ4353" s="210"/>
      <c r="AR4353" s="231"/>
      <c r="AS4353" s="15"/>
      <c r="AT4353" s="232">
        <f t="shared" si="1376"/>
        <v>0</v>
      </c>
      <c r="AU4353" s="235">
        <f t="shared" si="1377"/>
        <v>0</v>
      </c>
      <c r="AY4353" s="210"/>
      <c r="AZ4353" s="231"/>
      <c r="BA4353" s="15"/>
      <c r="BB4353" s="232">
        <f t="shared" si="1366"/>
        <v>0</v>
      </c>
      <c r="BC4353" s="235">
        <f t="shared" si="1378"/>
        <v>0</v>
      </c>
      <c r="BG4353" s="210"/>
      <c r="BH4353" s="231"/>
      <c r="BI4353" s="15"/>
      <c r="BJ4353" s="232">
        <f t="shared" si="1370"/>
        <v>0</v>
      </c>
      <c r="BK4353" s="235">
        <f t="shared" si="1379"/>
        <v>0</v>
      </c>
      <c r="BM4353" s="109">
        <f t="shared" si="1371"/>
        <v>-6.7550262538474195</v>
      </c>
      <c r="BN4353" s="213"/>
      <c r="BR4353" s="228"/>
      <c r="BS4353" s="311"/>
      <c r="BT4353" s="3"/>
      <c r="BU4353" s="213"/>
      <c r="BV4353" s="213"/>
      <c r="BW4353" s="291"/>
    </row>
    <row r="4354" spans="1:75" x14ac:dyDescent="0.2">
      <c r="A4354" s="236"/>
      <c r="B4354" s="237"/>
      <c r="C4354" s="848" t="str">
        <f ca="1">IF(ISERR(AVERAGE(INDIRECT("B"&amp;(ROW()-INT($B$1/2))):INDIRECT("B"&amp;(ROW()+INT($B$1/2))))),"",AVERAGE(INDIRECT("B"&amp;(ROW()-INT($B$1/2))):INDIRECT("B"&amp;(ROW()+INT($B$1/2)))))</f>
        <v/>
      </c>
      <c r="D4354" s="848">
        <f t="shared" si="1384"/>
        <v>0</v>
      </c>
      <c r="E4354" s="275"/>
      <c r="F4354" s="15"/>
      <c r="G4354" s="3"/>
      <c r="H4354" s="3"/>
      <c r="I4354" s="3"/>
      <c r="J4354" s="3"/>
      <c r="K4354" s="3"/>
      <c r="L4354" s="554"/>
      <c r="M4354" s="545"/>
      <c r="N4354" s="546"/>
      <c r="O4354" s="5"/>
      <c r="P4354" s="216"/>
      <c r="Q4354" s="217"/>
      <c r="R4354" s="218"/>
      <c r="S4354" s="219">
        <f t="shared" si="1382"/>
        <v>0</v>
      </c>
      <c r="T4354" s="220">
        <f t="shared" si="1383"/>
        <v>0</v>
      </c>
      <c r="U4354" s="214">
        <f t="shared" si="1380"/>
        <v>0</v>
      </c>
      <c r="W4354" s="221"/>
      <c r="X4354" s="222"/>
      <c r="Y4354" s="222"/>
      <c r="Z4354" s="223"/>
      <c r="AA4354" s="222"/>
      <c r="AB4354" s="224"/>
      <c r="AC4354" s="225"/>
      <c r="AD4354" s="2">
        <f t="shared" si="1367"/>
        <v>0</v>
      </c>
      <c r="AE4354" s="2">
        <f t="shared" si="1368"/>
        <v>0</v>
      </c>
      <c r="AF4354" s="226"/>
      <c r="AG4354" s="219">
        <f t="shared" si="1372"/>
        <v>0</v>
      </c>
      <c r="AH4354" s="234">
        <f t="shared" si="1373"/>
        <v>0</v>
      </c>
      <c r="AI4354" s="214">
        <f t="shared" si="1381"/>
        <v>0</v>
      </c>
      <c r="AK4354" s="229">
        <f t="shared" si="1374"/>
        <v>0</v>
      </c>
      <c r="AL4354" s="226"/>
      <c r="AM4354" s="15"/>
      <c r="AN4354" s="232" t="e">
        <f t="shared" si="1375"/>
        <v>#DIV/0!</v>
      </c>
      <c r="AO4354" s="214">
        <f t="shared" si="1369"/>
        <v>0</v>
      </c>
      <c r="AQ4354" s="210"/>
      <c r="AR4354" s="231"/>
      <c r="AS4354" s="15"/>
      <c r="AT4354" s="232">
        <f t="shared" si="1376"/>
        <v>0</v>
      </c>
      <c r="AU4354" s="235">
        <f t="shared" si="1377"/>
        <v>0</v>
      </c>
      <c r="AY4354" s="210"/>
      <c r="AZ4354" s="231"/>
      <c r="BA4354" s="15"/>
      <c r="BB4354" s="232">
        <f t="shared" si="1366"/>
        <v>0</v>
      </c>
      <c r="BC4354" s="235">
        <f t="shared" si="1378"/>
        <v>0</v>
      </c>
      <c r="BG4354" s="210"/>
      <c r="BH4354" s="231"/>
      <c r="BI4354" s="15"/>
      <c r="BJ4354" s="232">
        <f t="shared" si="1370"/>
        <v>0</v>
      </c>
      <c r="BK4354" s="235">
        <f t="shared" si="1379"/>
        <v>0</v>
      </c>
      <c r="BM4354" s="109">
        <f t="shared" si="1371"/>
        <v>-6.7568585913451562</v>
      </c>
      <c r="BN4354" s="213"/>
      <c r="BR4354" s="228"/>
      <c r="BS4354" s="311"/>
      <c r="BT4354" s="3"/>
      <c r="BU4354" s="213"/>
      <c r="BV4354" s="213"/>
      <c r="BW4354" s="291"/>
    </row>
    <row r="4355" spans="1:75" x14ac:dyDescent="0.2">
      <c r="A4355" s="236"/>
      <c r="B4355" s="237"/>
      <c r="C4355" s="848" t="str">
        <f ca="1">IF(ISERR(AVERAGE(INDIRECT("B"&amp;(ROW()-INT($B$1/2))):INDIRECT("B"&amp;(ROW()+INT($B$1/2))))),"",AVERAGE(INDIRECT("B"&amp;(ROW()-INT($B$1/2))):INDIRECT("B"&amp;(ROW()+INT($B$1/2)))))</f>
        <v/>
      </c>
      <c r="D4355" s="848">
        <f t="shared" si="1384"/>
        <v>0</v>
      </c>
      <c r="E4355" s="275"/>
      <c r="F4355" s="15"/>
      <c r="G4355" s="3"/>
      <c r="H4355" s="3"/>
      <c r="I4355" s="3"/>
      <c r="J4355" s="3"/>
      <c r="K4355" s="3"/>
      <c r="L4355" s="554"/>
      <c r="M4355" s="545"/>
      <c r="N4355" s="546"/>
      <c r="O4355" s="5"/>
      <c r="P4355" s="216"/>
      <c r="Q4355" s="217"/>
      <c r="R4355" s="218"/>
      <c r="S4355" s="219">
        <f t="shared" si="1382"/>
        <v>0</v>
      </c>
      <c r="T4355" s="220">
        <f t="shared" si="1383"/>
        <v>0</v>
      </c>
      <c r="U4355" s="214">
        <f t="shared" si="1380"/>
        <v>0</v>
      </c>
      <c r="W4355" s="221"/>
      <c r="X4355" s="222"/>
      <c r="Y4355" s="222"/>
      <c r="Z4355" s="223"/>
      <c r="AA4355" s="222"/>
      <c r="AB4355" s="224"/>
      <c r="AC4355" s="225"/>
      <c r="AD4355" s="2">
        <f t="shared" si="1367"/>
        <v>0</v>
      </c>
      <c r="AE4355" s="2">
        <f t="shared" si="1368"/>
        <v>0</v>
      </c>
      <c r="AF4355" s="226"/>
      <c r="AG4355" s="219">
        <f t="shared" si="1372"/>
        <v>0</v>
      </c>
      <c r="AH4355" s="234">
        <f t="shared" si="1373"/>
        <v>0</v>
      </c>
      <c r="AI4355" s="214">
        <f t="shared" si="1381"/>
        <v>0</v>
      </c>
      <c r="AK4355" s="229">
        <f t="shared" si="1374"/>
        <v>0</v>
      </c>
      <c r="AL4355" s="226"/>
      <c r="AM4355" s="15"/>
      <c r="AN4355" s="232" t="e">
        <f t="shared" si="1375"/>
        <v>#DIV/0!</v>
      </c>
      <c r="AO4355" s="214">
        <f t="shared" si="1369"/>
        <v>0</v>
      </c>
      <c r="AQ4355" s="210"/>
      <c r="AR4355" s="231"/>
      <c r="AS4355" s="15"/>
      <c r="AT4355" s="232">
        <f t="shared" si="1376"/>
        <v>0</v>
      </c>
      <c r="AU4355" s="235">
        <f t="shared" si="1377"/>
        <v>0</v>
      </c>
      <c r="AY4355" s="210"/>
      <c r="AZ4355" s="231"/>
      <c r="BA4355" s="15"/>
      <c r="BB4355" s="232">
        <f t="shared" si="1366"/>
        <v>0</v>
      </c>
      <c r="BC4355" s="235">
        <f t="shared" si="1378"/>
        <v>0</v>
      </c>
      <c r="BG4355" s="210"/>
      <c r="BH4355" s="231"/>
      <c r="BI4355" s="15"/>
      <c r="BJ4355" s="232">
        <f t="shared" si="1370"/>
        <v>0</v>
      </c>
      <c r="BK4355" s="235">
        <f t="shared" si="1379"/>
        <v>0</v>
      </c>
      <c r="BM4355" s="109">
        <f t="shared" si="1371"/>
        <v>-6.7586909288428929</v>
      </c>
      <c r="BN4355" s="213"/>
      <c r="BR4355" s="228"/>
      <c r="BS4355" s="311"/>
      <c r="BT4355" s="3"/>
      <c r="BU4355" s="213"/>
      <c r="BV4355" s="213"/>
      <c r="BW4355" s="291"/>
    </row>
    <row r="4356" spans="1:75" x14ac:dyDescent="0.2">
      <c r="A4356" s="236"/>
      <c r="B4356" s="237"/>
      <c r="C4356" s="848" t="str">
        <f ca="1">IF(ISERR(AVERAGE(INDIRECT("B"&amp;(ROW()-INT($B$1/2))):INDIRECT("B"&amp;(ROW()+INT($B$1/2))))),"",AVERAGE(INDIRECT("B"&amp;(ROW()-INT($B$1/2))):INDIRECT("B"&amp;(ROW()+INT($B$1/2)))))</f>
        <v/>
      </c>
      <c r="D4356" s="848">
        <f t="shared" si="1384"/>
        <v>0</v>
      </c>
      <c r="E4356" s="275"/>
      <c r="F4356" s="15"/>
      <c r="G4356" s="3"/>
      <c r="H4356" s="3"/>
      <c r="I4356" s="3"/>
      <c r="J4356" s="3"/>
      <c r="K4356" s="3"/>
      <c r="L4356" s="554"/>
      <c r="M4356" s="545"/>
      <c r="N4356" s="546"/>
      <c r="O4356" s="5"/>
      <c r="P4356" s="216"/>
      <c r="Q4356" s="217"/>
      <c r="R4356" s="218"/>
      <c r="S4356" s="219">
        <f t="shared" si="1382"/>
        <v>0</v>
      </c>
      <c r="T4356" s="220">
        <f t="shared" si="1383"/>
        <v>0</v>
      </c>
      <c r="U4356" s="214">
        <f t="shared" si="1380"/>
        <v>0</v>
      </c>
      <c r="W4356" s="221"/>
      <c r="X4356" s="222"/>
      <c r="Y4356" s="222"/>
      <c r="Z4356" s="223"/>
      <c r="AA4356" s="222"/>
      <c r="AB4356" s="224"/>
      <c r="AC4356" s="225"/>
      <c r="AD4356" s="2">
        <f t="shared" si="1367"/>
        <v>0</v>
      </c>
      <c r="AE4356" s="2">
        <f t="shared" si="1368"/>
        <v>0</v>
      </c>
      <c r="AF4356" s="226"/>
      <c r="AG4356" s="219">
        <f t="shared" si="1372"/>
        <v>0</v>
      </c>
      <c r="AH4356" s="234">
        <f t="shared" si="1373"/>
        <v>0</v>
      </c>
      <c r="AI4356" s="214">
        <f t="shared" si="1381"/>
        <v>0</v>
      </c>
      <c r="AK4356" s="229">
        <f t="shared" si="1374"/>
        <v>0</v>
      </c>
      <c r="AL4356" s="226"/>
      <c r="AM4356" s="15"/>
      <c r="AN4356" s="232" t="e">
        <f t="shared" si="1375"/>
        <v>#DIV/0!</v>
      </c>
      <c r="AO4356" s="214">
        <f t="shared" si="1369"/>
        <v>0</v>
      </c>
      <c r="AQ4356" s="210"/>
      <c r="AR4356" s="231"/>
      <c r="AS4356" s="15"/>
      <c r="AT4356" s="232">
        <f t="shared" si="1376"/>
        <v>0</v>
      </c>
      <c r="AU4356" s="235">
        <f t="shared" si="1377"/>
        <v>0</v>
      </c>
      <c r="AY4356" s="210"/>
      <c r="AZ4356" s="231"/>
      <c r="BA4356" s="15"/>
      <c r="BB4356" s="232">
        <f t="shared" ref="BB4356:BB4419" si="1385">IF(AY4356&gt;0,(26.3/MAX($AY$4:$AY$4600))*AY4356,0)</f>
        <v>0</v>
      </c>
      <c r="BC4356" s="235">
        <f t="shared" si="1378"/>
        <v>0</v>
      </c>
      <c r="BG4356" s="210"/>
      <c r="BH4356" s="231"/>
      <c r="BI4356" s="15"/>
      <c r="BJ4356" s="232">
        <f t="shared" si="1370"/>
        <v>0</v>
      </c>
      <c r="BK4356" s="235">
        <f t="shared" si="1379"/>
        <v>0</v>
      </c>
      <c r="BM4356" s="109">
        <f t="shared" si="1371"/>
        <v>-6.7605232663406296</v>
      </c>
      <c r="BN4356" s="213"/>
      <c r="BR4356" s="228"/>
      <c r="BS4356" s="311"/>
      <c r="BT4356" s="3"/>
      <c r="BU4356" s="213"/>
      <c r="BV4356" s="213"/>
      <c r="BW4356" s="291"/>
    </row>
    <row r="4357" spans="1:75" x14ac:dyDescent="0.2">
      <c r="A4357" s="236"/>
      <c r="B4357" s="237"/>
      <c r="C4357" s="848" t="str">
        <f ca="1">IF(ISERR(AVERAGE(INDIRECT("B"&amp;(ROW()-INT($B$1/2))):INDIRECT("B"&amp;(ROW()+INT($B$1/2))))),"",AVERAGE(INDIRECT("B"&amp;(ROW()-INT($B$1/2))):INDIRECT("B"&amp;(ROW()+INT($B$1/2)))))</f>
        <v/>
      </c>
      <c r="D4357" s="848">
        <f t="shared" si="1384"/>
        <v>0</v>
      </c>
      <c r="E4357" s="275"/>
      <c r="F4357" s="15"/>
      <c r="G4357" s="3"/>
      <c r="H4357" s="3"/>
      <c r="I4357" s="3"/>
      <c r="J4357" s="3"/>
      <c r="K4357" s="3"/>
      <c r="L4357" s="554"/>
      <c r="M4357" s="545"/>
      <c r="N4357" s="546"/>
      <c r="O4357" s="5"/>
      <c r="P4357" s="216"/>
      <c r="Q4357" s="217"/>
      <c r="R4357" s="218"/>
      <c r="S4357" s="219">
        <f t="shared" si="1382"/>
        <v>0</v>
      </c>
      <c r="T4357" s="220">
        <f t="shared" si="1383"/>
        <v>0</v>
      </c>
      <c r="U4357" s="214">
        <f t="shared" si="1380"/>
        <v>0</v>
      </c>
      <c r="W4357" s="221"/>
      <c r="X4357" s="222"/>
      <c r="Y4357" s="222"/>
      <c r="Z4357" s="223"/>
      <c r="AA4357" s="222"/>
      <c r="AB4357" s="224"/>
      <c r="AC4357" s="225"/>
      <c r="AD4357" s="2">
        <f t="shared" ref="AD4357:AD4420" si="1386">IF(W4357&lt;0,W4357-X4357/60-Y4357/3600,W4357+X4357/60+Y4357/3600)</f>
        <v>0</v>
      </c>
      <c r="AE4357" s="2">
        <f t="shared" ref="AE4357:AE4420" si="1387">IF(Z4357&lt;0,Z4357-AA4357/60-AB4357/3600,Z4357+AA4357/60+AB4357/3600)</f>
        <v>0</v>
      </c>
      <c r="AF4357" s="226"/>
      <c r="AG4357" s="219">
        <f t="shared" si="1372"/>
        <v>0</v>
      </c>
      <c r="AH4357" s="234">
        <f t="shared" si="1373"/>
        <v>0</v>
      </c>
      <c r="AI4357" s="214">
        <f t="shared" si="1381"/>
        <v>0</v>
      </c>
      <c r="AK4357" s="229">
        <f t="shared" si="1374"/>
        <v>0</v>
      </c>
      <c r="AL4357" s="226"/>
      <c r="AM4357" s="15"/>
      <c r="AN4357" s="232" t="e">
        <f t="shared" si="1375"/>
        <v>#DIV/0!</v>
      </c>
      <c r="AO4357" s="214">
        <f t="shared" ref="AO4357:AO4420" si="1388">AL4357*3.28084</f>
        <v>0</v>
      </c>
      <c r="AQ4357" s="210"/>
      <c r="AR4357" s="231"/>
      <c r="AS4357" s="15"/>
      <c r="AT4357" s="232">
        <f t="shared" si="1376"/>
        <v>0</v>
      </c>
      <c r="AU4357" s="235">
        <f t="shared" si="1377"/>
        <v>0</v>
      </c>
      <c r="AY4357" s="210"/>
      <c r="AZ4357" s="231"/>
      <c r="BA4357" s="15"/>
      <c r="BB4357" s="232">
        <f t="shared" si="1385"/>
        <v>0</v>
      </c>
      <c r="BC4357" s="235">
        <f t="shared" si="1378"/>
        <v>0</v>
      </c>
      <c r="BG4357" s="210"/>
      <c r="BH4357" s="231"/>
      <c r="BI4357" s="15"/>
      <c r="BJ4357" s="232">
        <f t="shared" ref="BJ4357:BJ4420" si="1389">BG4357</f>
        <v>0</v>
      </c>
      <c r="BK4357" s="235">
        <f t="shared" si="1379"/>
        <v>0</v>
      </c>
      <c r="BM4357" s="109">
        <f t="shared" ref="BM4357:BM4420" si="1390">BM4356+$BQ$14</f>
        <v>-6.7623556038383663</v>
      </c>
      <c r="BN4357" s="213"/>
      <c r="BR4357" s="228"/>
      <c r="BS4357" s="311"/>
      <c r="BT4357" s="3"/>
      <c r="BU4357" s="213"/>
      <c r="BV4357" s="213"/>
      <c r="BW4357" s="291"/>
    </row>
    <row r="4358" spans="1:75" x14ac:dyDescent="0.2">
      <c r="A4358" s="236"/>
      <c r="B4358" s="237"/>
      <c r="C4358" s="848" t="str">
        <f ca="1">IF(ISERR(AVERAGE(INDIRECT("B"&amp;(ROW()-INT($B$1/2))):INDIRECT("B"&amp;(ROW()+INT($B$1/2))))),"",AVERAGE(INDIRECT("B"&amp;(ROW()-INT($B$1/2))):INDIRECT("B"&amp;(ROW()+INT($B$1/2)))))</f>
        <v/>
      </c>
      <c r="D4358" s="848">
        <f t="shared" si="1384"/>
        <v>0</v>
      </c>
      <c r="E4358" s="275"/>
      <c r="F4358" s="15"/>
      <c r="G4358" s="3"/>
      <c r="H4358" s="3"/>
      <c r="I4358" s="3"/>
      <c r="J4358" s="3"/>
      <c r="K4358" s="3"/>
      <c r="L4358" s="554"/>
      <c r="M4358" s="545"/>
      <c r="N4358" s="546"/>
      <c r="O4358" s="5"/>
      <c r="P4358" s="216"/>
      <c r="Q4358" s="217"/>
      <c r="R4358" s="218"/>
      <c r="S4358" s="219">
        <f t="shared" si="1382"/>
        <v>0</v>
      </c>
      <c r="T4358" s="220">
        <f t="shared" si="1383"/>
        <v>0</v>
      </c>
      <c r="U4358" s="214">
        <f t="shared" si="1380"/>
        <v>0</v>
      </c>
      <c r="W4358" s="221"/>
      <c r="X4358" s="222"/>
      <c r="Y4358" s="222"/>
      <c r="Z4358" s="223"/>
      <c r="AA4358" s="222"/>
      <c r="AB4358" s="224"/>
      <c r="AC4358" s="225"/>
      <c r="AD4358" s="2">
        <f t="shared" si="1386"/>
        <v>0</v>
      </c>
      <c r="AE4358" s="2">
        <f t="shared" si="1387"/>
        <v>0</v>
      </c>
      <c r="AF4358" s="226"/>
      <c r="AG4358" s="219">
        <f t="shared" ref="AG4358:AG4421" si="1391">AG4357+IF(AD4358&lt;&gt;0,1.852*60*1000*((ACOS((SIN((AD4357/180)*PI()))*(SIN((AD4358/180)*PI()))+(COS((AD4357/180)*PI()))*(COS((AD4358/180)*PI()))*(COS((AE4358/180)*PI()-(AE4357/180)*PI())))/PI())*180),0)</f>
        <v>0</v>
      </c>
      <c r="AH4358" s="234">
        <f t="shared" ref="AH4358:AH4421" si="1392">AH4357+IF(AD4358&lt;&gt;0,1.852*60*0.6213712*((ACOS((SIN((AD4357/180)*PI()))*(SIN((AD4358/180)*PI()))+(COS((AD4357/180)*PI()))*(COS((AD4358/180)*PI()))*(COS((AE4358/180)*PI()-(AE4357/180)*PI())))/PI())*180),0)</f>
        <v>0</v>
      </c>
      <c r="AI4358" s="214">
        <f t="shared" si="1381"/>
        <v>0</v>
      </c>
      <c r="AK4358" s="229">
        <f t="shared" ref="AK4358:AK4421" si="1393">IF(AL4358&gt;0,AK4357+$AO$1,0)</f>
        <v>0</v>
      </c>
      <c r="AL4358" s="226"/>
      <c r="AM4358" s="15"/>
      <c r="AN4358" s="232" t="e">
        <f t="shared" ref="AN4358:AN4421" si="1394">(42341.84/MAX(AK4358:AK8954))*AK4358*0.0006213712</f>
        <v>#DIV/0!</v>
      </c>
      <c r="AO4358" s="214">
        <f t="shared" si="1388"/>
        <v>0</v>
      </c>
      <c r="AQ4358" s="210"/>
      <c r="AR4358" s="231"/>
      <c r="AS4358" s="15"/>
      <c r="AT4358" s="232">
        <f t="shared" ref="AT4358:AT4421" si="1395">IF(AQ4358&gt;0,(26.3/(MAX($AQ$4:$AQ$4600)*0.0006213712))*AQ4358*0.0006213712,0)</f>
        <v>0</v>
      </c>
      <c r="AU4358" s="235">
        <f t="shared" ref="AU4358:AU4421" si="1396">(AR4358*3.28084)+(AW$4)</f>
        <v>0</v>
      </c>
      <c r="AY4358" s="210"/>
      <c r="AZ4358" s="231"/>
      <c r="BA4358" s="15"/>
      <c r="BB4358" s="232">
        <f t="shared" si="1385"/>
        <v>0</v>
      </c>
      <c r="BC4358" s="235">
        <f t="shared" ref="BC4358:BC4421" si="1397">AZ4358+BE$4</f>
        <v>0</v>
      </c>
      <c r="BG4358" s="210"/>
      <c r="BH4358" s="231"/>
      <c r="BI4358" s="15"/>
      <c r="BJ4358" s="232">
        <f t="shared" si="1389"/>
        <v>0</v>
      </c>
      <c r="BK4358" s="235">
        <f t="shared" ref="BK4358:BK4421" si="1398">BH4358*BM4358</f>
        <v>0</v>
      </c>
      <c r="BM4358" s="109">
        <f t="shared" si="1390"/>
        <v>-6.764187941336103</v>
      </c>
      <c r="BN4358" s="213"/>
      <c r="BR4358" s="228"/>
      <c r="BS4358" s="311"/>
      <c r="BT4358" s="3"/>
      <c r="BU4358" s="213"/>
      <c r="BV4358" s="213"/>
      <c r="BW4358" s="291"/>
    </row>
    <row r="4359" spans="1:75" x14ac:dyDescent="0.2">
      <c r="A4359" s="236"/>
      <c r="B4359" s="237"/>
      <c r="C4359" s="848" t="str">
        <f ca="1">IF(ISERR(AVERAGE(INDIRECT("B"&amp;(ROW()-INT($B$1/2))):INDIRECT("B"&amp;(ROW()+INT($B$1/2))))),"",AVERAGE(INDIRECT("B"&amp;(ROW()-INT($B$1/2))):INDIRECT("B"&amp;(ROW()+INT($B$1/2)))))</f>
        <v/>
      </c>
      <c r="D4359" s="848">
        <f t="shared" si="1384"/>
        <v>0</v>
      </c>
      <c r="E4359" s="275"/>
      <c r="F4359" s="15"/>
      <c r="G4359" s="3"/>
      <c r="H4359" s="3"/>
      <c r="I4359" s="3"/>
      <c r="J4359" s="3"/>
      <c r="K4359" s="3"/>
      <c r="L4359" s="554"/>
      <c r="M4359" s="545"/>
      <c r="N4359" s="546"/>
      <c r="O4359" s="5"/>
      <c r="P4359" s="216"/>
      <c r="Q4359" s="217"/>
      <c r="R4359" s="218"/>
      <c r="S4359" s="219">
        <f t="shared" si="1382"/>
        <v>0</v>
      </c>
      <c r="T4359" s="220">
        <f t="shared" si="1383"/>
        <v>0</v>
      </c>
      <c r="U4359" s="214">
        <f t="shared" ref="U4359:U4422" si="1399">R4359*3.28084</f>
        <v>0</v>
      </c>
      <c r="W4359" s="221"/>
      <c r="X4359" s="222"/>
      <c r="Y4359" s="222"/>
      <c r="Z4359" s="223"/>
      <c r="AA4359" s="222"/>
      <c r="AB4359" s="224"/>
      <c r="AC4359" s="225"/>
      <c r="AD4359" s="2">
        <f t="shared" si="1386"/>
        <v>0</v>
      </c>
      <c r="AE4359" s="2">
        <f t="shared" si="1387"/>
        <v>0</v>
      </c>
      <c r="AF4359" s="226"/>
      <c r="AG4359" s="219">
        <f t="shared" si="1391"/>
        <v>0</v>
      </c>
      <c r="AH4359" s="234">
        <f t="shared" si="1392"/>
        <v>0</v>
      </c>
      <c r="AI4359" s="214">
        <f t="shared" ref="AI4359:AI4422" si="1400">AF4359*3.28084</f>
        <v>0</v>
      </c>
      <c r="AK4359" s="229">
        <f t="shared" si="1393"/>
        <v>0</v>
      </c>
      <c r="AL4359" s="226"/>
      <c r="AM4359" s="15"/>
      <c r="AN4359" s="232" t="e">
        <f t="shared" si="1394"/>
        <v>#DIV/0!</v>
      </c>
      <c r="AO4359" s="214">
        <f t="shared" si="1388"/>
        <v>0</v>
      </c>
      <c r="AQ4359" s="210"/>
      <c r="AR4359" s="231"/>
      <c r="AS4359" s="15"/>
      <c r="AT4359" s="232">
        <f t="shared" si="1395"/>
        <v>0</v>
      </c>
      <c r="AU4359" s="235">
        <f t="shared" si="1396"/>
        <v>0</v>
      </c>
      <c r="AY4359" s="210"/>
      <c r="AZ4359" s="231"/>
      <c r="BA4359" s="15"/>
      <c r="BB4359" s="232">
        <f t="shared" si="1385"/>
        <v>0</v>
      </c>
      <c r="BC4359" s="235">
        <f t="shared" si="1397"/>
        <v>0</v>
      </c>
      <c r="BG4359" s="210"/>
      <c r="BH4359" s="231"/>
      <c r="BI4359" s="15"/>
      <c r="BJ4359" s="232">
        <f t="shared" si="1389"/>
        <v>0</v>
      </c>
      <c r="BK4359" s="235">
        <f t="shared" si="1398"/>
        <v>0</v>
      </c>
      <c r="BM4359" s="109">
        <f t="shared" si="1390"/>
        <v>-6.7660202788338397</v>
      </c>
      <c r="BN4359" s="213"/>
      <c r="BR4359" s="228"/>
      <c r="BS4359" s="311"/>
      <c r="BT4359" s="3"/>
      <c r="BU4359" s="213"/>
      <c r="BV4359" s="213"/>
      <c r="BW4359" s="291"/>
    </row>
    <row r="4360" spans="1:75" x14ac:dyDescent="0.2">
      <c r="A4360" s="236"/>
      <c r="B4360" s="237"/>
      <c r="C4360" s="848" t="str">
        <f ca="1">IF(ISERR(AVERAGE(INDIRECT("B"&amp;(ROW()-INT($B$1/2))):INDIRECT("B"&amp;(ROW()+INT($B$1/2))))),"",AVERAGE(INDIRECT("B"&amp;(ROW()-INT($B$1/2))):INDIRECT("B"&amp;(ROW()+INT($B$1/2)))))</f>
        <v/>
      </c>
      <c r="D4360" s="848">
        <f t="shared" si="1384"/>
        <v>0</v>
      </c>
      <c r="E4360" s="275"/>
      <c r="F4360" s="15"/>
      <c r="G4360" s="3"/>
      <c r="H4360" s="3"/>
      <c r="I4360" s="3"/>
      <c r="J4360" s="3"/>
      <c r="K4360" s="3"/>
      <c r="L4360" s="554"/>
      <c r="M4360" s="545"/>
      <c r="N4360" s="546"/>
      <c r="O4360" s="5"/>
      <c r="P4360" s="216"/>
      <c r="Q4360" s="217"/>
      <c r="R4360" s="218"/>
      <c r="S4360" s="219">
        <f t="shared" si="1382"/>
        <v>0</v>
      </c>
      <c r="T4360" s="220">
        <f t="shared" si="1383"/>
        <v>0</v>
      </c>
      <c r="U4360" s="214">
        <f t="shared" si="1399"/>
        <v>0</v>
      </c>
      <c r="W4360" s="221"/>
      <c r="X4360" s="222"/>
      <c r="Y4360" s="222"/>
      <c r="Z4360" s="223"/>
      <c r="AA4360" s="222"/>
      <c r="AB4360" s="224"/>
      <c r="AC4360" s="225"/>
      <c r="AD4360" s="2">
        <f t="shared" si="1386"/>
        <v>0</v>
      </c>
      <c r="AE4360" s="2">
        <f t="shared" si="1387"/>
        <v>0</v>
      </c>
      <c r="AF4360" s="226"/>
      <c r="AG4360" s="219">
        <f t="shared" si="1391"/>
        <v>0</v>
      </c>
      <c r="AH4360" s="234">
        <f t="shared" si="1392"/>
        <v>0</v>
      </c>
      <c r="AI4360" s="214">
        <f t="shared" si="1400"/>
        <v>0</v>
      </c>
      <c r="AK4360" s="229">
        <f t="shared" si="1393"/>
        <v>0</v>
      </c>
      <c r="AL4360" s="226"/>
      <c r="AM4360" s="15"/>
      <c r="AN4360" s="232" t="e">
        <f t="shared" si="1394"/>
        <v>#DIV/0!</v>
      </c>
      <c r="AO4360" s="214">
        <f t="shared" si="1388"/>
        <v>0</v>
      </c>
      <c r="AQ4360" s="210"/>
      <c r="AR4360" s="231"/>
      <c r="AS4360" s="15"/>
      <c r="AT4360" s="232">
        <f t="shared" si="1395"/>
        <v>0</v>
      </c>
      <c r="AU4360" s="235">
        <f t="shared" si="1396"/>
        <v>0</v>
      </c>
      <c r="AY4360" s="210"/>
      <c r="AZ4360" s="231"/>
      <c r="BA4360" s="15"/>
      <c r="BB4360" s="232">
        <f t="shared" si="1385"/>
        <v>0</v>
      </c>
      <c r="BC4360" s="235">
        <f t="shared" si="1397"/>
        <v>0</v>
      </c>
      <c r="BG4360" s="210"/>
      <c r="BH4360" s="231"/>
      <c r="BI4360" s="15"/>
      <c r="BJ4360" s="232">
        <f t="shared" si="1389"/>
        <v>0</v>
      </c>
      <c r="BK4360" s="235">
        <f t="shared" si="1398"/>
        <v>0</v>
      </c>
      <c r="BM4360" s="109">
        <f t="shared" si="1390"/>
        <v>-6.7678526163315764</v>
      </c>
      <c r="BN4360" s="213"/>
      <c r="BR4360" s="228"/>
      <c r="BS4360" s="311"/>
      <c r="BT4360" s="3"/>
      <c r="BU4360" s="213"/>
      <c r="BV4360" s="213"/>
      <c r="BW4360" s="291"/>
    </row>
    <row r="4361" spans="1:75" x14ac:dyDescent="0.2">
      <c r="A4361" s="236"/>
      <c r="B4361" s="237"/>
      <c r="C4361" s="848" t="str">
        <f ca="1">IF(ISERR(AVERAGE(INDIRECT("B"&amp;(ROW()-INT($B$1/2))):INDIRECT("B"&amp;(ROW()+INT($B$1/2))))),"",AVERAGE(INDIRECT("B"&amp;(ROW()-INT($B$1/2))):INDIRECT("B"&amp;(ROW()+INT($B$1/2)))))</f>
        <v/>
      </c>
      <c r="D4361" s="848">
        <f t="shared" si="1384"/>
        <v>0</v>
      </c>
      <c r="E4361" s="275"/>
      <c r="F4361" s="15"/>
      <c r="G4361" s="3"/>
      <c r="H4361" s="3"/>
      <c r="I4361" s="3"/>
      <c r="J4361" s="3"/>
      <c r="K4361" s="3"/>
      <c r="L4361" s="554"/>
      <c r="M4361" s="545"/>
      <c r="N4361" s="546"/>
      <c r="O4361" s="5"/>
      <c r="P4361" s="216"/>
      <c r="Q4361" s="217"/>
      <c r="R4361" s="218"/>
      <c r="S4361" s="219">
        <f t="shared" ref="S4361:S4424" si="1401">S4360+IF(P4361&lt;&gt;0,1.852*60*1000*((ACOS((SIN((P4360/180)*PI()))*(SIN((P4361/180)*PI()))+(COS((P4360/180)*PI()))*(COS((P4361/180)*PI()))*(COS((Q4361/180)*PI()-(Q4360/180)*PI())))/PI())*180),0)</f>
        <v>0</v>
      </c>
      <c r="T4361" s="220">
        <f t="shared" ref="T4361:T4424" si="1402">T4360+IF(P4361&lt;&gt;0,1.852*60*0.6213712*((ACOS((SIN((P4360/180)*PI()))*(SIN((P4361/180)*PI()))+(COS((P4360/180)*PI()))*(COS((P4361/180)*PI()))*(COS((Q4361/180)*PI()-(Q4360/180)*PI())))/PI())*180),0)</f>
        <v>0</v>
      </c>
      <c r="U4361" s="214">
        <f t="shared" si="1399"/>
        <v>0</v>
      </c>
      <c r="W4361" s="221"/>
      <c r="X4361" s="222"/>
      <c r="Y4361" s="222"/>
      <c r="Z4361" s="223"/>
      <c r="AA4361" s="222"/>
      <c r="AB4361" s="224"/>
      <c r="AC4361" s="225"/>
      <c r="AD4361" s="2">
        <f t="shared" si="1386"/>
        <v>0</v>
      </c>
      <c r="AE4361" s="2">
        <f t="shared" si="1387"/>
        <v>0</v>
      </c>
      <c r="AF4361" s="226"/>
      <c r="AG4361" s="219">
        <f t="shared" si="1391"/>
        <v>0</v>
      </c>
      <c r="AH4361" s="234">
        <f t="shared" si="1392"/>
        <v>0</v>
      </c>
      <c r="AI4361" s="214">
        <f t="shared" si="1400"/>
        <v>0</v>
      </c>
      <c r="AK4361" s="229">
        <f t="shared" si="1393"/>
        <v>0</v>
      </c>
      <c r="AL4361" s="226"/>
      <c r="AM4361" s="15"/>
      <c r="AN4361" s="232" t="e">
        <f t="shared" si="1394"/>
        <v>#DIV/0!</v>
      </c>
      <c r="AO4361" s="214">
        <f t="shared" si="1388"/>
        <v>0</v>
      </c>
      <c r="AQ4361" s="210"/>
      <c r="AR4361" s="231"/>
      <c r="AS4361" s="15"/>
      <c r="AT4361" s="232">
        <f t="shared" si="1395"/>
        <v>0</v>
      </c>
      <c r="AU4361" s="235">
        <f t="shared" si="1396"/>
        <v>0</v>
      </c>
      <c r="AY4361" s="210"/>
      <c r="AZ4361" s="231"/>
      <c r="BA4361" s="15"/>
      <c r="BB4361" s="232">
        <f t="shared" si="1385"/>
        <v>0</v>
      </c>
      <c r="BC4361" s="235">
        <f t="shared" si="1397"/>
        <v>0</v>
      </c>
      <c r="BG4361" s="210"/>
      <c r="BH4361" s="231"/>
      <c r="BI4361" s="15"/>
      <c r="BJ4361" s="232">
        <f t="shared" si="1389"/>
        <v>0</v>
      </c>
      <c r="BK4361" s="235">
        <f t="shared" si="1398"/>
        <v>0</v>
      </c>
      <c r="BM4361" s="109">
        <f t="shared" si="1390"/>
        <v>-6.7696849538293131</v>
      </c>
      <c r="BN4361" s="213"/>
      <c r="BR4361" s="228"/>
      <c r="BS4361" s="311"/>
      <c r="BT4361" s="3"/>
      <c r="BU4361" s="213"/>
      <c r="BV4361" s="213"/>
      <c r="BW4361" s="291"/>
    </row>
    <row r="4362" spans="1:75" x14ac:dyDescent="0.2">
      <c r="A4362" s="236"/>
      <c r="B4362" s="237"/>
      <c r="C4362" s="848" t="str">
        <f ca="1">IF(ISERR(AVERAGE(INDIRECT("B"&amp;(ROW()-INT($B$1/2))):INDIRECT("B"&amp;(ROW()+INT($B$1/2))))),"",AVERAGE(INDIRECT("B"&amp;(ROW()-INT($B$1/2))):INDIRECT("B"&amp;(ROW()+INT($B$1/2)))))</f>
        <v/>
      </c>
      <c r="D4362" s="848">
        <f t="shared" si="1384"/>
        <v>0</v>
      </c>
      <c r="E4362" s="275"/>
      <c r="F4362" s="15"/>
      <c r="G4362" s="3"/>
      <c r="H4362" s="3"/>
      <c r="I4362" s="3"/>
      <c r="J4362" s="3"/>
      <c r="K4362" s="3"/>
      <c r="L4362" s="554"/>
      <c r="M4362" s="545"/>
      <c r="N4362" s="546"/>
      <c r="O4362" s="5"/>
      <c r="P4362" s="216"/>
      <c r="Q4362" s="217"/>
      <c r="R4362" s="218"/>
      <c r="S4362" s="219">
        <f t="shared" si="1401"/>
        <v>0</v>
      </c>
      <c r="T4362" s="220">
        <f t="shared" si="1402"/>
        <v>0</v>
      </c>
      <c r="U4362" s="214">
        <f t="shared" si="1399"/>
        <v>0</v>
      </c>
      <c r="W4362" s="221"/>
      <c r="X4362" s="222"/>
      <c r="Y4362" s="222"/>
      <c r="Z4362" s="223"/>
      <c r="AA4362" s="222"/>
      <c r="AB4362" s="224"/>
      <c r="AC4362" s="225"/>
      <c r="AD4362" s="2">
        <f t="shared" si="1386"/>
        <v>0</v>
      </c>
      <c r="AE4362" s="2">
        <f t="shared" si="1387"/>
        <v>0</v>
      </c>
      <c r="AF4362" s="226"/>
      <c r="AG4362" s="219">
        <f t="shared" si="1391"/>
        <v>0</v>
      </c>
      <c r="AH4362" s="234">
        <f t="shared" si="1392"/>
        <v>0</v>
      </c>
      <c r="AI4362" s="214">
        <f t="shared" si="1400"/>
        <v>0</v>
      </c>
      <c r="AK4362" s="229">
        <f t="shared" si="1393"/>
        <v>0</v>
      </c>
      <c r="AL4362" s="226"/>
      <c r="AM4362" s="15"/>
      <c r="AN4362" s="232" t="e">
        <f t="shared" si="1394"/>
        <v>#DIV/0!</v>
      </c>
      <c r="AO4362" s="214">
        <f t="shared" si="1388"/>
        <v>0</v>
      </c>
      <c r="AQ4362" s="210"/>
      <c r="AR4362" s="231"/>
      <c r="AS4362" s="15"/>
      <c r="AT4362" s="232">
        <f t="shared" si="1395"/>
        <v>0</v>
      </c>
      <c r="AU4362" s="235">
        <f t="shared" si="1396"/>
        <v>0</v>
      </c>
      <c r="AY4362" s="210"/>
      <c r="AZ4362" s="231"/>
      <c r="BA4362" s="15"/>
      <c r="BB4362" s="232">
        <f t="shared" si="1385"/>
        <v>0</v>
      </c>
      <c r="BC4362" s="235">
        <f t="shared" si="1397"/>
        <v>0</v>
      </c>
      <c r="BG4362" s="210"/>
      <c r="BH4362" s="231"/>
      <c r="BI4362" s="15"/>
      <c r="BJ4362" s="232">
        <f t="shared" si="1389"/>
        <v>0</v>
      </c>
      <c r="BK4362" s="235">
        <f t="shared" si="1398"/>
        <v>0</v>
      </c>
      <c r="BM4362" s="109">
        <f t="shared" si="1390"/>
        <v>-6.7715172913270498</v>
      </c>
      <c r="BN4362" s="213"/>
      <c r="BR4362" s="228"/>
      <c r="BS4362" s="311"/>
      <c r="BT4362" s="3"/>
      <c r="BU4362" s="213"/>
      <c r="BV4362" s="213"/>
      <c r="BW4362" s="291"/>
    </row>
    <row r="4363" spans="1:75" x14ac:dyDescent="0.2">
      <c r="A4363" s="236"/>
      <c r="B4363" s="237"/>
      <c r="C4363" s="848" t="str">
        <f ca="1">IF(ISERR(AVERAGE(INDIRECT("B"&amp;(ROW()-INT($B$1/2))):INDIRECT("B"&amp;(ROW()+INT($B$1/2))))),"",AVERAGE(INDIRECT("B"&amp;(ROW()-INT($B$1/2))):INDIRECT("B"&amp;(ROW()+INT($B$1/2)))))</f>
        <v/>
      </c>
      <c r="D4363" s="848">
        <f t="shared" si="1384"/>
        <v>0</v>
      </c>
      <c r="E4363" s="275"/>
      <c r="F4363" s="15"/>
      <c r="G4363" s="3"/>
      <c r="H4363" s="3"/>
      <c r="I4363" s="3"/>
      <c r="J4363" s="3"/>
      <c r="K4363" s="3"/>
      <c r="L4363" s="554"/>
      <c r="M4363" s="545"/>
      <c r="N4363" s="546"/>
      <c r="O4363" s="5"/>
      <c r="P4363" s="216"/>
      <c r="Q4363" s="217"/>
      <c r="R4363" s="218"/>
      <c r="S4363" s="219">
        <f t="shared" si="1401"/>
        <v>0</v>
      </c>
      <c r="T4363" s="220">
        <f t="shared" si="1402"/>
        <v>0</v>
      </c>
      <c r="U4363" s="214">
        <f t="shared" si="1399"/>
        <v>0</v>
      </c>
      <c r="W4363" s="221"/>
      <c r="X4363" s="222"/>
      <c r="Y4363" s="222"/>
      <c r="Z4363" s="223"/>
      <c r="AA4363" s="222"/>
      <c r="AB4363" s="224"/>
      <c r="AC4363" s="225"/>
      <c r="AD4363" s="2">
        <f t="shared" si="1386"/>
        <v>0</v>
      </c>
      <c r="AE4363" s="2">
        <f t="shared" si="1387"/>
        <v>0</v>
      </c>
      <c r="AF4363" s="226"/>
      <c r="AG4363" s="219">
        <f t="shared" si="1391"/>
        <v>0</v>
      </c>
      <c r="AH4363" s="234">
        <f t="shared" si="1392"/>
        <v>0</v>
      </c>
      <c r="AI4363" s="214">
        <f t="shared" si="1400"/>
        <v>0</v>
      </c>
      <c r="AK4363" s="229">
        <f t="shared" si="1393"/>
        <v>0</v>
      </c>
      <c r="AL4363" s="226"/>
      <c r="AM4363" s="15"/>
      <c r="AN4363" s="232" t="e">
        <f t="shared" si="1394"/>
        <v>#DIV/0!</v>
      </c>
      <c r="AO4363" s="214">
        <f t="shared" si="1388"/>
        <v>0</v>
      </c>
      <c r="AQ4363" s="210"/>
      <c r="AR4363" s="231"/>
      <c r="AS4363" s="15"/>
      <c r="AT4363" s="232">
        <f t="shared" si="1395"/>
        <v>0</v>
      </c>
      <c r="AU4363" s="235">
        <f t="shared" si="1396"/>
        <v>0</v>
      </c>
      <c r="AY4363" s="210"/>
      <c r="AZ4363" s="231"/>
      <c r="BA4363" s="15"/>
      <c r="BB4363" s="232">
        <f t="shared" si="1385"/>
        <v>0</v>
      </c>
      <c r="BC4363" s="235">
        <f t="shared" si="1397"/>
        <v>0</v>
      </c>
      <c r="BG4363" s="210"/>
      <c r="BH4363" s="231"/>
      <c r="BI4363" s="15"/>
      <c r="BJ4363" s="232">
        <f t="shared" si="1389"/>
        <v>0</v>
      </c>
      <c r="BK4363" s="235">
        <f t="shared" si="1398"/>
        <v>0</v>
      </c>
      <c r="BM4363" s="109">
        <f t="shared" si="1390"/>
        <v>-6.7733496288247865</v>
      </c>
      <c r="BN4363" s="213"/>
      <c r="BR4363" s="228"/>
      <c r="BS4363" s="311"/>
      <c r="BT4363" s="3"/>
      <c r="BU4363" s="213"/>
      <c r="BV4363" s="213"/>
      <c r="BW4363" s="291"/>
    </row>
    <row r="4364" spans="1:75" x14ac:dyDescent="0.2">
      <c r="A4364" s="236"/>
      <c r="B4364" s="237"/>
      <c r="C4364" s="848" t="str">
        <f ca="1">IF(ISERR(AVERAGE(INDIRECT("B"&amp;(ROW()-INT($B$1/2))):INDIRECT("B"&amp;(ROW()+INT($B$1/2))))),"",AVERAGE(INDIRECT("B"&amp;(ROW()-INT($B$1/2))):INDIRECT("B"&amp;(ROW()+INT($B$1/2)))))</f>
        <v/>
      </c>
      <c r="D4364" s="848">
        <f t="shared" si="1384"/>
        <v>0</v>
      </c>
      <c r="E4364" s="275"/>
      <c r="F4364" s="15"/>
      <c r="G4364" s="3"/>
      <c r="H4364" s="3"/>
      <c r="I4364" s="3"/>
      <c r="J4364" s="3"/>
      <c r="K4364" s="3"/>
      <c r="L4364" s="554"/>
      <c r="M4364" s="545"/>
      <c r="N4364" s="546"/>
      <c r="O4364" s="5"/>
      <c r="P4364" s="216"/>
      <c r="Q4364" s="217"/>
      <c r="R4364" s="218"/>
      <c r="S4364" s="219">
        <f t="shared" si="1401"/>
        <v>0</v>
      </c>
      <c r="T4364" s="220">
        <f t="shared" si="1402"/>
        <v>0</v>
      </c>
      <c r="U4364" s="214">
        <f t="shared" si="1399"/>
        <v>0</v>
      </c>
      <c r="W4364" s="221"/>
      <c r="X4364" s="222"/>
      <c r="Y4364" s="222"/>
      <c r="Z4364" s="223"/>
      <c r="AA4364" s="222"/>
      <c r="AB4364" s="224"/>
      <c r="AC4364" s="225"/>
      <c r="AD4364" s="2">
        <f t="shared" si="1386"/>
        <v>0</v>
      </c>
      <c r="AE4364" s="2">
        <f t="shared" si="1387"/>
        <v>0</v>
      </c>
      <c r="AF4364" s="226"/>
      <c r="AG4364" s="219">
        <f t="shared" si="1391"/>
        <v>0</v>
      </c>
      <c r="AH4364" s="234">
        <f t="shared" si="1392"/>
        <v>0</v>
      </c>
      <c r="AI4364" s="214">
        <f t="shared" si="1400"/>
        <v>0</v>
      </c>
      <c r="AK4364" s="229">
        <f t="shared" si="1393"/>
        <v>0</v>
      </c>
      <c r="AL4364" s="226"/>
      <c r="AM4364" s="15"/>
      <c r="AN4364" s="232" t="e">
        <f t="shared" si="1394"/>
        <v>#DIV/0!</v>
      </c>
      <c r="AO4364" s="214">
        <f t="shared" si="1388"/>
        <v>0</v>
      </c>
      <c r="AQ4364" s="210"/>
      <c r="AR4364" s="231"/>
      <c r="AS4364" s="15"/>
      <c r="AT4364" s="232">
        <f t="shared" si="1395"/>
        <v>0</v>
      </c>
      <c r="AU4364" s="235">
        <f t="shared" si="1396"/>
        <v>0</v>
      </c>
      <c r="AY4364" s="210"/>
      <c r="AZ4364" s="231"/>
      <c r="BA4364" s="15"/>
      <c r="BB4364" s="232">
        <f t="shared" si="1385"/>
        <v>0</v>
      </c>
      <c r="BC4364" s="235">
        <f t="shared" si="1397"/>
        <v>0</v>
      </c>
      <c r="BG4364" s="210"/>
      <c r="BH4364" s="231"/>
      <c r="BI4364" s="15"/>
      <c r="BJ4364" s="232">
        <f t="shared" si="1389"/>
        <v>0</v>
      </c>
      <c r="BK4364" s="235">
        <f t="shared" si="1398"/>
        <v>0</v>
      </c>
      <c r="BM4364" s="109">
        <f t="shared" si="1390"/>
        <v>-6.7751819663225232</v>
      </c>
      <c r="BN4364" s="213"/>
      <c r="BR4364" s="228"/>
      <c r="BS4364" s="311"/>
      <c r="BT4364" s="3"/>
      <c r="BU4364" s="213"/>
      <c r="BV4364" s="213"/>
      <c r="BW4364" s="291"/>
    </row>
    <row r="4365" spans="1:75" x14ac:dyDescent="0.2">
      <c r="A4365" s="236"/>
      <c r="B4365" s="237"/>
      <c r="C4365" s="848" t="str">
        <f ca="1">IF(ISERR(AVERAGE(INDIRECT("B"&amp;(ROW()-INT($B$1/2))):INDIRECT("B"&amp;(ROW()+INT($B$1/2))))),"",AVERAGE(INDIRECT("B"&amp;(ROW()-INT($B$1/2))):INDIRECT("B"&amp;(ROW()+INT($B$1/2)))))</f>
        <v/>
      </c>
      <c r="D4365" s="848">
        <f t="shared" si="1384"/>
        <v>0</v>
      </c>
      <c r="E4365" s="275"/>
      <c r="F4365" s="15"/>
      <c r="G4365" s="3"/>
      <c r="H4365" s="3"/>
      <c r="I4365" s="3"/>
      <c r="J4365" s="3"/>
      <c r="K4365" s="3"/>
      <c r="L4365" s="554"/>
      <c r="M4365" s="545"/>
      <c r="N4365" s="546"/>
      <c r="O4365" s="5"/>
      <c r="P4365" s="216"/>
      <c r="Q4365" s="217"/>
      <c r="R4365" s="218"/>
      <c r="S4365" s="219">
        <f t="shared" si="1401"/>
        <v>0</v>
      </c>
      <c r="T4365" s="220">
        <f t="shared" si="1402"/>
        <v>0</v>
      </c>
      <c r="U4365" s="214">
        <f t="shared" si="1399"/>
        <v>0</v>
      </c>
      <c r="W4365" s="221"/>
      <c r="X4365" s="222"/>
      <c r="Y4365" s="222"/>
      <c r="Z4365" s="223"/>
      <c r="AA4365" s="222"/>
      <c r="AB4365" s="224"/>
      <c r="AC4365" s="225"/>
      <c r="AD4365" s="2">
        <f t="shared" si="1386"/>
        <v>0</v>
      </c>
      <c r="AE4365" s="2">
        <f t="shared" si="1387"/>
        <v>0</v>
      </c>
      <c r="AF4365" s="226"/>
      <c r="AG4365" s="219">
        <f t="shared" si="1391"/>
        <v>0</v>
      </c>
      <c r="AH4365" s="234">
        <f t="shared" si="1392"/>
        <v>0</v>
      </c>
      <c r="AI4365" s="214">
        <f t="shared" si="1400"/>
        <v>0</v>
      </c>
      <c r="AK4365" s="229">
        <f t="shared" si="1393"/>
        <v>0</v>
      </c>
      <c r="AL4365" s="226"/>
      <c r="AM4365" s="15"/>
      <c r="AN4365" s="232" t="e">
        <f t="shared" si="1394"/>
        <v>#DIV/0!</v>
      </c>
      <c r="AO4365" s="214">
        <f t="shared" si="1388"/>
        <v>0</v>
      </c>
      <c r="AQ4365" s="210"/>
      <c r="AR4365" s="231"/>
      <c r="AS4365" s="15"/>
      <c r="AT4365" s="232">
        <f t="shared" si="1395"/>
        <v>0</v>
      </c>
      <c r="AU4365" s="235">
        <f t="shared" si="1396"/>
        <v>0</v>
      </c>
      <c r="AY4365" s="210"/>
      <c r="AZ4365" s="231"/>
      <c r="BA4365" s="15"/>
      <c r="BB4365" s="232">
        <f t="shared" si="1385"/>
        <v>0</v>
      </c>
      <c r="BC4365" s="235">
        <f t="shared" si="1397"/>
        <v>0</v>
      </c>
      <c r="BG4365" s="210"/>
      <c r="BH4365" s="231"/>
      <c r="BI4365" s="15"/>
      <c r="BJ4365" s="232">
        <f t="shared" si="1389"/>
        <v>0</v>
      </c>
      <c r="BK4365" s="235">
        <f t="shared" si="1398"/>
        <v>0</v>
      </c>
      <c r="BM4365" s="109">
        <f t="shared" si="1390"/>
        <v>-6.7770143038202599</v>
      </c>
      <c r="BN4365" s="213"/>
      <c r="BR4365" s="228"/>
      <c r="BS4365" s="311"/>
      <c r="BT4365" s="3"/>
      <c r="BU4365" s="213"/>
      <c r="BV4365" s="213"/>
      <c r="BW4365" s="291"/>
    </row>
    <row r="4366" spans="1:75" x14ac:dyDescent="0.2">
      <c r="A4366" s="236"/>
      <c r="B4366" s="237"/>
      <c r="C4366" s="848" t="str">
        <f ca="1">IF(ISERR(AVERAGE(INDIRECT("B"&amp;(ROW()-INT($B$1/2))):INDIRECT("B"&amp;(ROW()+INT($B$1/2))))),"",AVERAGE(INDIRECT("B"&amp;(ROW()-INT($B$1/2))):INDIRECT("B"&amp;(ROW()+INT($B$1/2)))))</f>
        <v/>
      </c>
      <c r="D4366" s="848">
        <f t="shared" si="1384"/>
        <v>0</v>
      </c>
      <c r="E4366" s="275"/>
      <c r="F4366" s="15"/>
      <c r="G4366" s="3"/>
      <c r="H4366" s="3"/>
      <c r="I4366" s="3"/>
      <c r="J4366" s="3"/>
      <c r="K4366" s="3"/>
      <c r="L4366" s="554"/>
      <c r="M4366" s="545"/>
      <c r="N4366" s="546"/>
      <c r="O4366" s="5"/>
      <c r="P4366" s="216"/>
      <c r="Q4366" s="217"/>
      <c r="R4366" s="218"/>
      <c r="S4366" s="219">
        <f t="shared" si="1401"/>
        <v>0</v>
      </c>
      <c r="T4366" s="220">
        <f t="shared" si="1402"/>
        <v>0</v>
      </c>
      <c r="U4366" s="214">
        <f t="shared" si="1399"/>
        <v>0</v>
      </c>
      <c r="W4366" s="221"/>
      <c r="X4366" s="222"/>
      <c r="Y4366" s="222"/>
      <c r="Z4366" s="223"/>
      <c r="AA4366" s="222"/>
      <c r="AB4366" s="224"/>
      <c r="AC4366" s="225"/>
      <c r="AD4366" s="2">
        <f t="shared" si="1386"/>
        <v>0</v>
      </c>
      <c r="AE4366" s="2">
        <f t="shared" si="1387"/>
        <v>0</v>
      </c>
      <c r="AF4366" s="226"/>
      <c r="AG4366" s="219">
        <f t="shared" si="1391"/>
        <v>0</v>
      </c>
      <c r="AH4366" s="234">
        <f t="shared" si="1392"/>
        <v>0</v>
      </c>
      <c r="AI4366" s="214">
        <f t="shared" si="1400"/>
        <v>0</v>
      </c>
      <c r="AK4366" s="229">
        <f t="shared" si="1393"/>
        <v>0</v>
      </c>
      <c r="AL4366" s="226"/>
      <c r="AM4366" s="15"/>
      <c r="AN4366" s="232" t="e">
        <f t="shared" si="1394"/>
        <v>#DIV/0!</v>
      </c>
      <c r="AO4366" s="214">
        <f t="shared" si="1388"/>
        <v>0</v>
      </c>
      <c r="AQ4366" s="210"/>
      <c r="AR4366" s="231"/>
      <c r="AS4366" s="15"/>
      <c r="AT4366" s="232">
        <f t="shared" si="1395"/>
        <v>0</v>
      </c>
      <c r="AU4366" s="235">
        <f t="shared" si="1396"/>
        <v>0</v>
      </c>
      <c r="AY4366" s="210"/>
      <c r="AZ4366" s="231"/>
      <c r="BA4366" s="15"/>
      <c r="BB4366" s="232">
        <f t="shared" si="1385"/>
        <v>0</v>
      </c>
      <c r="BC4366" s="235">
        <f t="shared" si="1397"/>
        <v>0</v>
      </c>
      <c r="BG4366" s="210"/>
      <c r="BH4366" s="231"/>
      <c r="BI4366" s="15"/>
      <c r="BJ4366" s="232">
        <f t="shared" si="1389"/>
        <v>0</v>
      </c>
      <c r="BK4366" s="235">
        <f t="shared" si="1398"/>
        <v>0</v>
      </c>
      <c r="BM4366" s="109">
        <f t="shared" si="1390"/>
        <v>-6.7788466413179966</v>
      </c>
      <c r="BN4366" s="213"/>
      <c r="BR4366" s="228"/>
      <c r="BS4366" s="311"/>
      <c r="BT4366" s="3"/>
      <c r="BU4366" s="213"/>
      <c r="BV4366" s="213"/>
      <c r="BW4366" s="291"/>
    </row>
    <row r="4367" spans="1:75" x14ac:dyDescent="0.2">
      <c r="A4367" s="236"/>
      <c r="B4367" s="237"/>
      <c r="C4367" s="848" t="str">
        <f ca="1">IF(ISERR(AVERAGE(INDIRECT("B"&amp;(ROW()-INT($B$1/2))):INDIRECT("B"&amp;(ROW()+INT($B$1/2))))),"",AVERAGE(INDIRECT("B"&amp;(ROW()-INT($B$1/2))):INDIRECT("B"&amp;(ROW()+INT($B$1/2)))))</f>
        <v/>
      </c>
      <c r="D4367" s="848">
        <f t="shared" si="1384"/>
        <v>0</v>
      </c>
      <c r="E4367" s="275"/>
      <c r="F4367" s="15"/>
      <c r="G4367" s="3"/>
      <c r="H4367" s="3"/>
      <c r="I4367" s="3"/>
      <c r="J4367" s="3"/>
      <c r="K4367" s="3"/>
      <c r="L4367" s="554"/>
      <c r="M4367" s="545"/>
      <c r="N4367" s="546"/>
      <c r="O4367" s="5"/>
      <c r="P4367" s="216"/>
      <c r="Q4367" s="217"/>
      <c r="R4367" s="218"/>
      <c r="S4367" s="219">
        <f t="shared" si="1401"/>
        <v>0</v>
      </c>
      <c r="T4367" s="220">
        <f t="shared" si="1402"/>
        <v>0</v>
      </c>
      <c r="U4367" s="214">
        <f t="shared" si="1399"/>
        <v>0</v>
      </c>
      <c r="W4367" s="221"/>
      <c r="X4367" s="222"/>
      <c r="Y4367" s="222"/>
      <c r="Z4367" s="223"/>
      <c r="AA4367" s="222"/>
      <c r="AB4367" s="224"/>
      <c r="AC4367" s="225"/>
      <c r="AD4367" s="2">
        <f t="shared" si="1386"/>
        <v>0</v>
      </c>
      <c r="AE4367" s="2">
        <f t="shared" si="1387"/>
        <v>0</v>
      </c>
      <c r="AF4367" s="226"/>
      <c r="AG4367" s="219">
        <f t="shared" si="1391"/>
        <v>0</v>
      </c>
      <c r="AH4367" s="234">
        <f t="shared" si="1392"/>
        <v>0</v>
      </c>
      <c r="AI4367" s="214">
        <f t="shared" si="1400"/>
        <v>0</v>
      </c>
      <c r="AK4367" s="229">
        <f t="shared" si="1393"/>
        <v>0</v>
      </c>
      <c r="AL4367" s="226"/>
      <c r="AM4367" s="15"/>
      <c r="AN4367" s="232" t="e">
        <f t="shared" si="1394"/>
        <v>#DIV/0!</v>
      </c>
      <c r="AO4367" s="214">
        <f t="shared" si="1388"/>
        <v>0</v>
      </c>
      <c r="AQ4367" s="210"/>
      <c r="AR4367" s="231"/>
      <c r="AS4367" s="15"/>
      <c r="AT4367" s="232">
        <f t="shared" si="1395"/>
        <v>0</v>
      </c>
      <c r="AU4367" s="235">
        <f t="shared" si="1396"/>
        <v>0</v>
      </c>
      <c r="AY4367" s="210"/>
      <c r="AZ4367" s="231"/>
      <c r="BA4367" s="15"/>
      <c r="BB4367" s="232">
        <f t="shared" si="1385"/>
        <v>0</v>
      </c>
      <c r="BC4367" s="235">
        <f t="shared" si="1397"/>
        <v>0</v>
      </c>
      <c r="BG4367" s="210"/>
      <c r="BH4367" s="231"/>
      <c r="BI4367" s="15"/>
      <c r="BJ4367" s="232">
        <f t="shared" si="1389"/>
        <v>0</v>
      </c>
      <c r="BK4367" s="235">
        <f t="shared" si="1398"/>
        <v>0</v>
      </c>
      <c r="BM4367" s="109">
        <f t="shared" si="1390"/>
        <v>-6.7806789788157333</v>
      </c>
      <c r="BN4367" s="213"/>
      <c r="BR4367" s="228"/>
      <c r="BS4367" s="311"/>
      <c r="BT4367" s="3"/>
      <c r="BU4367" s="213"/>
      <c r="BV4367" s="213"/>
      <c r="BW4367" s="291"/>
    </row>
    <row r="4368" spans="1:75" x14ac:dyDescent="0.2">
      <c r="A4368" s="236"/>
      <c r="B4368" s="237"/>
      <c r="C4368" s="848" t="str">
        <f ca="1">IF(ISERR(AVERAGE(INDIRECT("B"&amp;(ROW()-INT($B$1/2))):INDIRECT("B"&amp;(ROW()+INT($B$1/2))))),"",AVERAGE(INDIRECT("B"&amp;(ROW()-INT($B$1/2))):INDIRECT("B"&amp;(ROW()+INT($B$1/2)))))</f>
        <v/>
      </c>
      <c r="D4368" s="848">
        <f t="shared" si="1384"/>
        <v>0</v>
      </c>
      <c r="E4368" s="275"/>
      <c r="F4368" s="15"/>
      <c r="G4368" s="3"/>
      <c r="H4368" s="3"/>
      <c r="I4368" s="3"/>
      <c r="J4368" s="3"/>
      <c r="K4368" s="3"/>
      <c r="L4368" s="554"/>
      <c r="M4368" s="545"/>
      <c r="N4368" s="546"/>
      <c r="O4368" s="5"/>
      <c r="P4368" s="216"/>
      <c r="Q4368" s="217"/>
      <c r="R4368" s="218"/>
      <c r="S4368" s="219">
        <f t="shared" si="1401"/>
        <v>0</v>
      </c>
      <c r="T4368" s="220">
        <f t="shared" si="1402"/>
        <v>0</v>
      </c>
      <c r="U4368" s="214">
        <f t="shared" si="1399"/>
        <v>0</v>
      </c>
      <c r="W4368" s="221"/>
      <c r="X4368" s="222"/>
      <c r="Y4368" s="222"/>
      <c r="Z4368" s="223"/>
      <c r="AA4368" s="222"/>
      <c r="AB4368" s="224"/>
      <c r="AC4368" s="225"/>
      <c r="AD4368" s="2">
        <f t="shared" si="1386"/>
        <v>0</v>
      </c>
      <c r="AE4368" s="2">
        <f t="shared" si="1387"/>
        <v>0</v>
      </c>
      <c r="AF4368" s="226"/>
      <c r="AG4368" s="219">
        <f t="shared" si="1391"/>
        <v>0</v>
      </c>
      <c r="AH4368" s="234">
        <f t="shared" si="1392"/>
        <v>0</v>
      </c>
      <c r="AI4368" s="214">
        <f t="shared" si="1400"/>
        <v>0</v>
      </c>
      <c r="AK4368" s="229">
        <f t="shared" si="1393"/>
        <v>0</v>
      </c>
      <c r="AL4368" s="226"/>
      <c r="AM4368" s="15"/>
      <c r="AN4368" s="232" t="e">
        <f t="shared" si="1394"/>
        <v>#DIV/0!</v>
      </c>
      <c r="AO4368" s="214">
        <f t="shared" si="1388"/>
        <v>0</v>
      </c>
      <c r="AQ4368" s="210"/>
      <c r="AR4368" s="231"/>
      <c r="AS4368" s="15"/>
      <c r="AT4368" s="232">
        <f t="shared" si="1395"/>
        <v>0</v>
      </c>
      <c r="AU4368" s="235">
        <f t="shared" si="1396"/>
        <v>0</v>
      </c>
      <c r="AY4368" s="210"/>
      <c r="AZ4368" s="231"/>
      <c r="BA4368" s="15"/>
      <c r="BB4368" s="232">
        <f t="shared" si="1385"/>
        <v>0</v>
      </c>
      <c r="BC4368" s="235">
        <f t="shared" si="1397"/>
        <v>0</v>
      </c>
      <c r="BG4368" s="210"/>
      <c r="BH4368" s="231"/>
      <c r="BI4368" s="15"/>
      <c r="BJ4368" s="232">
        <f t="shared" si="1389"/>
        <v>0</v>
      </c>
      <c r="BK4368" s="235">
        <f t="shared" si="1398"/>
        <v>0</v>
      </c>
      <c r="BM4368" s="109">
        <f t="shared" si="1390"/>
        <v>-6.78251131631347</v>
      </c>
      <c r="BN4368" s="213"/>
      <c r="BR4368" s="228"/>
      <c r="BS4368" s="311"/>
      <c r="BT4368" s="3"/>
      <c r="BU4368" s="213"/>
      <c r="BV4368" s="213"/>
      <c r="BW4368" s="291"/>
    </row>
    <row r="4369" spans="1:75" x14ac:dyDescent="0.2">
      <c r="A4369" s="236"/>
      <c r="B4369" s="237"/>
      <c r="C4369" s="848" t="str">
        <f ca="1">IF(ISERR(AVERAGE(INDIRECT("B"&amp;(ROW()-INT($B$1/2))):INDIRECT("B"&amp;(ROW()+INT($B$1/2))))),"",AVERAGE(INDIRECT("B"&amp;(ROW()-INT($B$1/2))):INDIRECT("B"&amp;(ROW()+INT($B$1/2)))))</f>
        <v/>
      </c>
      <c r="D4369" s="848">
        <f t="shared" si="1384"/>
        <v>0</v>
      </c>
      <c r="E4369" s="275"/>
      <c r="F4369" s="15"/>
      <c r="G4369" s="3"/>
      <c r="H4369" s="3"/>
      <c r="I4369" s="3"/>
      <c r="J4369" s="3"/>
      <c r="K4369" s="3"/>
      <c r="L4369" s="554"/>
      <c r="M4369" s="545"/>
      <c r="N4369" s="546"/>
      <c r="O4369" s="5"/>
      <c r="P4369" s="216"/>
      <c r="Q4369" s="217"/>
      <c r="R4369" s="218"/>
      <c r="S4369" s="219">
        <f t="shared" si="1401"/>
        <v>0</v>
      </c>
      <c r="T4369" s="220">
        <f t="shared" si="1402"/>
        <v>0</v>
      </c>
      <c r="U4369" s="214">
        <f t="shared" si="1399"/>
        <v>0</v>
      </c>
      <c r="W4369" s="221"/>
      <c r="X4369" s="222"/>
      <c r="Y4369" s="222"/>
      <c r="Z4369" s="223"/>
      <c r="AA4369" s="222"/>
      <c r="AB4369" s="224"/>
      <c r="AC4369" s="225"/>
      <c r="AD4369" s="2">
        <f t="shared" si="1386"/>
        <v>0</v>
      </c>
      <c r="AE4369" s="2">
        <f t="shared" si="1387"/>
        <v>0</v>
      </c>
      <c r="AF4369" s="226"/>
      <c r="AG4369" s="219">
        <f t="shared" si="1391"/>
        <v>0</v>
      </c>
      <c r="AH4369" s="234">
        <f t="shared" si="1392"/>
        <v>0</v>
      </c>
      <c r="AI4369" s="214">
        <f t="shared" si="1400"/>
        <v>0</v>
      </c>
      <c r="AK4369" s="229">
        <f t="shared" si="1393"/>
        <v>0</v>
      </c>
      <c r="AL4369" s="226"/>
      <c r="AM4369" s="15"/>
      <c r="AN4369" s="232" t="e">
        <f t="shared" si="1394"/>
        <v>#DIV/0!</v>
      </c>
      <c r="AO4369" s="214">
        <f t="shared" si="1388"/>
        <v>0</v>
      </c>
      <c r="AQ4369" s="210"/>
      <c r="AR4369" s="231"/>
      <c r="AS4369" s="15"/>
      <c r="AT4369" s="232">
        <f t="shared" si="1395"/>
        <v>0</v>
      </c>
      <c r="AU4369" s="235">
        <f t="shared" si="1396"/>
        <v>0</v>
      </c>
      <c r="AY4369" s="210"/>
      <c r="AZ4369" s="231"/>
      <c r="BA4369" s="15"/>
      <c r="BB4369" s="232">
        <f t="shared" si="1385"/>
        <v>0</v>
      </c>
      <c r="BC4369" s="235">
        <f t="shared" si="1397"/>
        <v>0</v>
      </c>
      <c r="BG4369" s="210"/>
      <c r="BH4369" s="231"/>
      <c r="BI4369" s="15"/>
      <c r="BJ4369" s="232">
        <f t="shared" si="1389"/>
        <v>0</v>
      </c>
      <c r="BK4369" s="235">
        <f t="shared" si="1398"/>
        <v>0</v>
      </c>
      <c r="BM4369" s="109">
        <f t="shared" si="1390"/>
        <v>-6.7843436538112067</v>
      </c>
      <c r="BN4369" s="213"/>
      <c r="BR4369" s="228"/>
      <c r="BS4369" s="311"/>
      <c r="BT4369" s="3"/>
      <c r="BU4369" s="213"/>
      <c r="BV4369" s="213"/>
      <c r="BW4369" s="291"/>
    </row>
    <row r="4370" spans="1:75" x14ac:dyDescent="0.2">
      <c r="A4370" s="236"/>
      <c r="B4370" s="237"/>
      <c r="C4370" s="848" t="str">
        <f ca="1">IF(ISERR(AVERAGE(INDIRECT("B"&amp;(ROW()-INT($B$1/2))):INDIRECT("B"&amp;(ROW()+INT($B$1/2))))),"",AVERAGE(INDIRECT("B"&amp;(ROW()-INT($B$1/2))):INDIRECT("B"&amp;(ROW()+INT($B$1/2)))))</f>
        <v/>
      </c>
      <c r="D4370" s="848">
        <f t="shared" si="1384"/>
        <v>0</v>
      </c>
      <c r="E4370" s="275"/>
      <c r="F4370" s="15"/>
      <c r="G4370" s="3"/>
      <c r="H4370" s="3"/>
      <c r="I4370" s="3"/>
      <c r="J4370" s="3"/>
      <c r="K4370" s="3"/>
      <c r="L4370" s="554"/>
      <c r="M4370" s="545"/>
      <c r="N4370" s="546"/>
      <c r="O4370" s="5"/>
      <c r="P4370" s="216"/>
      <c r="Q4370" s="217"/>
      <c r="R4370" s="218"/>
      <c r="S4370" s="219">
        <f t="shared" si="1401"/>
        <v>0</v>
      </c>
      <c r="T4370" s="220">
        <f t="shared" si="1402"/>
        <v>0</v>
      </c>
      <c r="U4370" s="214">
        <f t="shared" si="1399"/>
        <v>0</v>
      </c>
      <c r="W4370" s="221"/>
      <c r="X4370" s="222"/>
      <c r="Y4370" s="222"/>
      <c r="Z4370" s="223"/>
      <c r="AA4370" s="222"/>
      <c r="AB4370" s="224"/>
      <c r="AC4370" s="225"/>
      <c r="AD4370" s="2">
        <f t="shared" si="1386"/>
        <v>0</v>
      </c>
      <c r="AE4370" s="2">
        <f t="shared" si="1387"/>
        <v>0</v>
      </c>
      <c r="AF4370" s="226"/>
      <c r="AG4370" s="219">
        <f t="shared" si="1391"/>
        <v>0</v>
      </c>
      <c r="AH4370" s="234">
        <f t="shared" si="1392"/>
        <v>0</v>
      </c>
      <c r="AI4370" s="214">
        <f t="shared" si="1400"/>
        <v>0</v>
      </c>
      <c r="AK4370" s="229">
        <f t="shared" si="1393"/>
        <v>0</v>
      </c>
      <c r="AL4370" s="226"/>
      <c r="AM4370" s="15"/>
      <c r="AN4370" s="232" t="e">
        <f t="shared" si="1394"/>
        <v>#DIV/0!</v>
      </c>
      <c r="AO4370" s="214">
        <f t="shared" si="1388"/>
        <v>0</v>
      </c>
      <c r="AQ4370" s="210"/>
      <c r="AR4370" s="231"/>
      <c r="AS4370" s="15"/>
      <c r="AT4370" s="232">
        <f t="shared" si="1395"/>
        <v>0</v>
      </c>
      <c r="AU4370" s="235">
        <f t="shared" si="1396"/>
        <v>0</v>
      </c>
      <c r="AY4370" s="210"/>
      <c r="AZ4370" s="231"/>
      <c r="BA4370" s="15"/>
      <c r="BB4370" s="232">
        <f t="shared" si="1385"/>
        <v>0</v>
      </c>
      <c r="BC4370" s="235">
        <f t="shared" si="1397"/>
        <v>0</v>
      </c>
      <c r="BG4370" s="210"/>
      <c r="BH4370" s="231"/>
      <c r="BI4370" s="15"/>
      <c r="BJ4370" s="232">
        <f t="shared" si="1389"/>
        <v>0</v>
      </c>
      <c r="BK4370" s="235">
        <f t="shared" si="1398"/>
        <v>0</v>
      </c>
      <c r="BM4370" s="109">
        <f t="shared" si="1390"/>
        <v>-6.7861759913089434</v>
      </c>
      <c r="BN4370" s="213"/>
      <c r="BR4370" s="228"/>
      <c r="BS4370" s="311"/>
      <c r="BT4370" s="3"/>
      <c r="BU4370" s="213"/>
      <c r="BV4370" s="213"/>
      <c r="BW4370" s="291"/>
    </row>
    <row r="4371" spans="1:75" x14ac:dyDescent="0.2">
      <c r="A4371" s="236"/>
      <c r="B4371" s="237"/>
      <c r="C4371" s="848" t="str">
        <f ca="1">IF(ISERR(AVERAGE(INDIRECT("B"&amp;(ROW()-INT($B$1/2))):INDIRECT("B"&amp;(ROW()+INT($B$1/2))))),"",AVERAGE(INDIRECT("B"&amp;(ROW()-INT($B$1/2))):INDIRECT("B"&amp;(ROW()+INT($B$1/2)))))</f>
        <v/>
      </c>
      <c r="D4371" s="848">
        <f t="shared" si="1384"/>
        <v>0</v>
      </c>
      <c r="E4371" s="275"/>
      <c r="F4371" s="15"/>
      <c r="G4371" s="3"/>
      <c r="H4371" s="3"/>
      <c r="I4371" s="3"/>
      <c r="J4371" s="3"/>
      <c r="K4371" s="3"/>
      <c r="L4371" s="554"/>
      <c r="M4371" s="545"/>
      <c r="N4371" s="546"/>
      <c r="O4371" s="5"/>
      <c r="P4371" s="216"/>
      <c r="Q4371" s="217"/>
      <c r="R4371" s="218"/>
      <c r="S4371" s="219">
        <f t="shared" si="1401"/>
        <v>0</v>
      </c>
      <c r="T4371" s="220">
        <f t="shared" si="1402"/>
        <v>0</v>
      </c>
      <c r="U4371" s="214">
        <f t="shared" si="1399"/>
        <v>0</v>
      </c>
      <c r="W4371" s="221"/>
      <c r="X4371" s="222"/>
      <c r="Y4371" s="222"/>
      <c r="Z4371" s="223"/>
      <c r="AA4371" s="222"/>
      <c r="AB4371" s="224"/>
      <c r="AC4371" s="225"/>
      <c r="AD4371" s="2">
        <f t="shared" si="1386"/>
        <v>0</v>
      </c>
      <c r="AE4371" s="2">
        <f t="shared" si="1387"/>
        <v>0</v>
      </c>
      <c r="AF4371" s="226"/>
      <c r="AG4371" s="219">
        <f t="shared" si="1391"/>
        <v>0</v>
      </c>
      <c r="AH4371" s="234">
        <f t="shared" si="1392"/>
        <v>0</v>
      </c>
      <c r="AI4371" s="214">
        <f t="shared" si="1400"/>
        <v>0</v>
      </c>
      <c r="AK4371" s="229">
        <f t="shared" si="1393"/>
        <v>0</v>
      </c>
      <c r="AL4371" s="226"/>
      <c r="AM4371" s="15"/>
      <c r="AN4371" s="232" t="e">
        <f t="shared" si="1394"/>
        <v>#DIV/0!</v>
      </c>
      <c r="AO4371" s="214">
        <f t="shared" si="1388"/>
        <v>0</v>
      </c>
      <c r="AQ4371" s="210"/>
      <c r="AR4371" s="231"/>
      <c r="AS4371" s="15"/>
      <c r="AT4371" s="232">
        <f t="shared" si="1395"/>
        <v>0</v>
      </c>
      <c r="AU4371" s="235">
        <f t="shared" si="1396"/>
        <v>0</v>
      </c>
      <c r="AY4371" s="210"/>
      <c r="AZ4371" s="231"/>
      <c r="BA4371" s="15"/>
      <c r="BB4371" s="232">
        <f t="shared" si="1385"/>
        <v>0</v>
      </c>
      <c r="BC4371" s="235">
        <f t="shared" si="1397"/>
        <v>0</v>
      </c>
      <c r="BG4371" s="210"/>
      <c r="BH4371" s="231"/>
      <c r="BI4371" s="15"/>
      <c r="BJ4371" s="232">
        <f t="shared" si="1389"/>
        <v>0</v>
      </c>
      <c r="BK4371" s="235">
        <f t="shared" si="1398"/>
        <v>0</v>
      </c>
      <c r="BM4371" s="109">
        <f t="shared" si="1390"/>
        <v>-6.7880083288066801</v>
      </c>
      <c r="BN4371" s="213"/>
      <c r="BR4371" s="228"/>
      <c r="BS4371" s="311"/>
      <c r="BT4371" s="3"/>
      <c r="BU4371" s="213"/>
      <c r="BV4371" s="213"/>
      <c r="BW4371" s="291"/>
    </row>
    <row r="4372" spans="1:75" x14ac:dyDescent="0.2">
      <c r="A4372" s="236"/>
      <c r="B4372" s="237"/>
      <c r="C4372" s="848" t="str">
        <f ca="1">IF(ISERR(AVERAGE(INDIRECT("B"&amp;(ROW()-INT($B$1/2))):INDIRECT("B"&amp;(ROW()+INT($B$1/2))))),"",AVERAGE(INDIRECT("B"&amp;(ROW()-INT($B$1/2))):INDIRECT("B"&amp;(ROW()+INT($B$1/2)))))</f>
        <v/>
      </c>
      <c r="D4372" s="848">
        <f t="shared" si="1384"/>
        <v>0</v>
      </c>
      <c r="E4372" s="275"/>
      <c r="F4372" s="15"/>
      <c r="G4372" s="3"/>
      <c r="H4372" s="3"/>
      <c r="I4372" s="3"/>
      <c r="J4372" s="3"/>
      <c r="K4372" s="3"/>
      <c r="L4372" s="554"/>
      <c r="M4372" s="545"/>
      <c r="N4372" s="546"/>
      <c r="O4372" s="5"/>
      <c r="P4372" s="216"/>
      <c r="Q4372" s="217"/>
      <c r="R4372" s="218"/>
      <c r="S4372" s="219">
        <f t="shared" si="1401"/>
        <v>0</v>
      </c>
      <c r="T4372" s="220">
        <f t="shared" si="1402"/>
        <v>0</v>
      </c>
      <c r="U4372" s="214">
        <f t="shared" si="1399"/>
        <v>0</v>
      </c>
      <c r="W4372" s="221"/>
      <c r="X4372" s="222"/>
      <c r="Y4372" s="222"/>
      <c r="Z4372" s="223"/>
      <c r="AA4372" s="222"/>
      <c r="AB4372" s="224"/>
      <c r="AC4372" s="225"/>
      <c r="AD4372" s="2">
        <f t="shared" si="1386"/>
        <v>0</v>
      </c>
      <c r="AE4372" s="2">
        <f t="shared" si="1387"/>
        <v>0</v>
      </c>
      <c r="AF4372" s="226"/>
      <c r="AG4372" s="219">
        <f t="shared" si="1391"/>
        <v>0</v>
      </c>
      <c r="AH4372" s="234">
        <f t="shared" si="1392"/>
        <v>0</v>
      </c>
      <c r="AI4372" s="214">
        <f t="shared" si="1400"/>
        <v>0</v>
      </c>
      <c r="AK4372" s="229">
        <f t="shared" si="1393"/>
        <v>0</v>
      </c>
      <c r="AL4372" s="226"/>
      <c r="AM4372" s="15"/>
      <c r="AN4372" s="232" t="e">
        <f t="shared" si="1394"/>
        <v>#DIV/0!</v>
      </c>
      <c r="AO4372" s="214">
        <f t="shared" si="1388"/>
        <v>0</v>
      </c>
      <c r="AQ4372" s="210"/>
      <c r="AR4372" s="231"/>
      <c r="AS4372" s="15"/>
      <c r="AT4372" s="232">
        <f t="shared" si="1395"/>
        <v>0</v>
      </c>
      <c r="AU4372" s="235">
        <f t="shared" si="1396"/>
        <v>0</v>
      </c>
      <c r="AY4372" s="210"/>
      <c r="AZ4372" s="231"/>
      <c r="BA4372" s="15"/>
      <c r="BB4372" s="232">
        <f t="shared" si="1385"/>
        <v>0</v>
      </c>
      <c r="BC4372" s="235">
        <f t="shared" si="1397"/>
        <v>0</v>
      </c>
      <c r="BG4372" s="210"/>
      <c r="BH4372" s="231"/>
      <c r="BI4372" s="15"/>
      <c r="BJ4372" s="232">
        <f t="shared" si="1389"/>
        <v>0</v>
      </c>
      <c r="BK4372" s="235">
        <f t="shared" si="1398"/>
        <v>0</v>
      </c>
      <c r="BM4372" s="109">
        <f t="shared" si="1390"/>
        <v>-6.7898406663044168</v>
      </c>
      <c r="BN4372" s="213"/>
      <c r="BR4372" s="228"/>
      <c r="BS4372" s="311"/>
      <c r="BT4372" s="3"/>
      <c r="BU4372" s="213"/>
      <c r="BV4372" s="213"/>
      <c r="BW4372" s="291"/>
    </row>
    <row r="4373" spans="1:75" x14ac:dyDescent="0.2">
      <c r="A4373" s="236"/>
      <c r="B4373" s="237"/>
      <c r="C4373" s="848" t="str">
        <f ca="1">IF(ISERR(AVERAGE(INDIRECT("B"&amp;(ROW()-INT($B$1/2))):INDIRECT("B"&amp;(ROW()+INT($B$1/2))))),"",AVERAGE(INDIRECT("B"&amp;(ROW()-INT($B$1/2))):INDIRECT("B"&amp;(ROW()+INT($B$1/2)))))</f>
        <v/>
      </c>
      <c r="D4373" s="848">
        <f t="shared" si="1384"/>
        <v>0</v>
      </c>
      <c r="E4373" s="275"/>
      <c r="F4373" s="15"/>
      <c r="G4373" s="3"/>
      <c r="H4373" s="3"/>
      <c r="I4373" s="3"/>
      <c r="J4373" s="3"/>
      <c r="K4373" s="3"/>
      <c r="L4373" s="554"/>
      <c r="M4373" s="545"/>
      <c r="N4373" s="546"/>
      <c r="O4373" s="5"/>
      <c r="P4373" s="216"/>
      <c r="Q4373" s="217"/>
      <c r="R4373" s="218"/>
      <c r="S4373" s="219">
        <f t="shared" si="1401"/>
        <v>0</v>
      </c>
      <c r="T4373" s="220">
        <f t="shared" si="1402"/>
        <v>0</v>
      </c>
      <c r="U4373" s="214">
        <f t="shared" si="1399"/>
        <v>0</v>
      </c>
      <c r="W4373" s="221"/>
      <c r="X4373" s="222"/>
      <c r="Y4373" s="222"/>
      <c r="Z4373" s="223"/>
      <c r="AA4373" s="222"/>
      <c r="AB4373" s="224"/>
      <c r="AC4373" s="225"/>
      <c r="AD4373" s="2">
        <f t="shared" si="1386"/>
        <v>0</v>
      </c>
      <c r="AE4373" s="2">
        <f t="shared" si="1387"/>
        <v>0</v>
      </c>
      <c r="AF4373" s="226"/>
      <c r="AG4373" s="219">
        <f t="shared" si="1391"/>
        <v>0</v>
      </c>
      <c r="AH4373" s="234">
        <f t="shared" si="1392"/>
        <v>0</v>
      </c>
      <c r="AI4373" s="214">
        <f t="shared" si="1400"/>
        <v>0</v>
      </c>
      <c r="AK4373" s="229">
        <f t="shared" si="1393"/>
        <v>0</v>
      </c>
      <c r="AL4373" s="226"/>
      <c r="AM4373" s="15"/>
      <c r="AN4373" s="232" t="e">
        <f t="shared" si="1394"/>
        <v>#DIV/0!</v>
      </c>
      <c r="AO4373" s="214">
        <f t="shared" si="1388"/>
        <v>0</v>
      </c>
      <c r="AQ4373" s="210"/>
      <c r="AR4373" s="231"/>
      <c r="AS4373" s="15"/>
      <c r="AT4373" s="232">
        <f t="shared" si="1395"/>
        <v>0</v>
      </c>
      <c r="AU4373" s="235">
        <f t="shared" si="1396"/>
        <v>0</v>
      </c>
      <c r="AY4373" s="210"/>
      <c r="AZ4373" s="231"/>
      <c r="BA4373" s="15"/>
      <c r="BB4373" s="232">
        <f t="shared" si="1385"/>
        <v>0</v>
      </c>
      <c r="BC4373" s="235">
        <f t="shared" si="1397"/>
        <v>0</v>
      </c>
      <c r="BG4373" s="210"/>
      <c r="BH4373" s="231"/>
      <c r="BI4373" s="15"/>
      <c r="BJ4373" s="232">
        <f t="shared" si="1389"/>
        <v>0</v>
      </c>
      <c r="BK4373" s="235">
        <f t="shared" si="1398"/>
        <v>0</v>
      </c>
      <c r="BM4373" s="109">
        <f t="shared" si="1390"/>
        <v>-6.7916730038021536</v>
      </c>
      <c r="BN4373" s="213"/>
      <c r="BR4373" s="228"/>
      <c r="BS4373" s="311"/>
      <c r="BT4373" s="3"/>
      <c r="BU4373" s="213"/>
      <c r="BV4373" s="213"/>
      <c r="BW4373" s="291"/>
    </row>
    <row r="4374" spans="1:75" x14ac:dyDescent="0.2">
      <c r="A4374" s="236"/>
      <c r="B4374" s="237"/>
      <c r="C4374" s="848" t="str">
        <f ca="1">IF(ISERR(AVERAGE(INDIRECT("B"&amp;(ROW()-INT($B$1/2))):INDIRECT("B"&amp;(ROW()+INT($B$1/2))))),"",AVERAGE(INDIRECT("B"&amp;(ROW()-INT($B$1/2))):INDIRECT("B"&amp;(ROW()+INT($B$1/2)))))</f>
        <v/>
      </c>
      <c r="D4374" s="848">
        <f t="shared" si="1384"/>
        <v>0</v>
      </c>
      <c r="E4374" s="275"/>
      <c r="F4374" s="15"/>
      <c r="G4374" s="3"/>
      <c r="H4374" s="3"/>
      <c r="I4374" s="3"/>
      <c r="J4374" s="3"/>
      <c r="K4374" s="3"/>
      <c r="L4374" s="554"/>
      <c r="M4374" s="545"/>
      <c r="N4374" s="546"/>
      <c r="O4374" s="5"/>
      <c r="P4374" s="216"/>
      <c r="Q4374" s="217"/>
      <c r="R4374" s="218"/>
      <c r="S4374" s="219">
        <f t="shared" si="1401"/>
        <v>0</v>
      </c>
      <c r="T4374" s="220">
        <f t="shared" si="1402"/>
        <v>0</v>
      </c>
      <c r="U4374" s="214">
        <f t="shared" si="1399"/>
        <v>0</v>
      </c>
      <c r="W4374" s="221"/>
      <c r="X4374" s="222"/>
      <c r="Y4374" s="222"/>
      <c r="Z4374" s="223"/>
      <c r="AA4374" s="222"/>
      <c r="AB4374" s="224"/>
      <c r="AC4374" s="225"/>
      <c r="AD4374" s="2">
        <f t="shared" si="1386"/>
        <v>0</v>
      </c>
      <c r="AE4374" s="2">
        <f t="shared" si="1387"/>
        <v>0</v>
      </c>
      <c r="AF4374" s="226"/>
      <c r="AG4374" s="219">
        <f t="shared" si="1391"/>
        <v>0</v>
      </c>
      <c r="AH4374" s="234">
        <f t="shared" si="1392"/>
        <v>0</v>
      </c>
      <c r="AI4374" s="214">
        <f t="shared" si="1400"/>
        <v>0</v>
      </c>
      <c r="AK4374" s="229">
        <f t="shared" si="1393"/>
        <v>0</v>
      </c>
      <c r="AL4374" s="226"/>
      <c r="AM4374" s="15"/>
      <c r="AN4374" s="232" t="e">
        <f t="shared" si="1394"/>
        <v>#DIV/0!</v>
      </c>
      <c r="AO4374" s="214">
        <f t="shared" si="1388"/>
        <v>0</v>
      </c>
      <c r="AQ4374" s="210"/>
      <c r="AR4374" s="231"/>
      <c r="AS4374" s="15"/>
      <c r="AT4374" s="232">
        <f t="shared" si="1395"/>
        <v>0</v>
      </c>
      <c r="AU4374" s="235">
        <f t="shared" si="1396"/>
        <v>0</v>
      </c>
      <c r="AY4374" s="210"/>
      <c r="AZ4374" s="231"/>
      <c r="BA4374" s="15"/>
      <c r="BB4374" s="232">
        <f t="shared" si="1385"/>
        <v>0</v>
      </c>
      <c r="BC4374" s="235">
        <f t="shared" si="1397"/>
        <v>0</v>
      </c>
      <c r="BG4374" s="210"/>
      <c r="BH4374" s="231"/>
      <c r="BI4374" s="15"/>
      <c r="BJ4374" s="232">
        <f t="shared" si="1389"/>
        <v>0</v>
      </c>
      <c r="BK4374" s="235">
        <f t="shared" si="1398"/>
        <v>0</v>
      </c>
      <c r="BM4374" s="109">
        <f t="shared" si="1390"/>
        <v>-6.7935053412998903</v>
      </c>
      <c r="BN4374" s="213"/>
      <c r="BR4374" s="228"/>
      <c r="BS4374" s="311"/>
      <c r="BT4374" s="3"/>
      <c r="BU4374" s="213"/>
      <c r="BV4374" s="213"/>
      <c r="BW4374" s="291"/>
    </row>
    <row r="4375" spans="1:75" x14ac:dyDescent="0.2">
      <c r="A4375" s="236"/>
      <c r="B4375" s="237"/>
      <c r="C4375" s="848" t="str">
        <f ca="1">IF(ISERR(AVERAGE(INDIRECT("B"&amp;(ROW()-INT($B$1/2))):INDIRECT("B"&amp;(ROW()+INT($B$1/2))))),"",AVERAGE(INDIRECT("B"&amp;(ROW()-INT($B$1/2))):INDIRECT("B"&amp;(ROW()+INT($B$1/2)))))</f>
        <v/>
      </c>
      <c r="D4375" s="848">
        <f t="shared" si="1384"/>
        <v>0</v>
      </c>
      <c r="E4375" s="275"/>
      <c r="F4375" s="15"/>
      <c r="G4375" s="3"/>
      <c r="H4375" s="3"/>
      <c r="I4375" s="3"/>
      <c r="J4375" s="3"/>
      <c r="K4375" s="3"/>
      <c r="L4375" s="554"/>
      <c r="M4375" s="545"/>
      <c r="N4375" s="546"/>
      <c r="O4375" s="5"/>
      <c r="P4375" s="216"/>
      <c r="Q4375" s="217"/>
      <c r="R4375" s="218"/>
      <c r="S4375" s="219">
        <f t="shared" si="1401"/>
        <v>0</v>
      </c>
      <c r="T4375" s="220">
        <f t="shared" si="1402"/>
        <v>0</v>
      </c>
      <c r="U4375" s="214">
        <f t="shared" si="1399"/>
        <v>0</v>
      </c>
      <c r="W4375" s="221"/>
      <c r="X4375" s="222"/>
      <c r="Y4375" s="222"/>
      <c r="Z4375" s="223"/>
      <c r="AA4375" s="222"/>
      <c r="AB4375" s="224"/>
      <c r="AC4375" s="225"/>
      <c r="AD4375" s="2">
        <f t="shared" si="1386"/>
        <v>0</v>
      </c>
      <c r="AE4375" s="2">
        <f t="shared" si="1387"/>
        <v>0</v>
      </c>
      <c r="AF4375" s="226"/>
      <c r="AG4375" s="219">
        <f t="shared" si="1391"/>
        <v>0</v>
      </c>
      <c r="AH4375" s="234">
        <f t="shared" si="1392"/>
        <v>0</v>
      </c>
      <c r="AI4375" s="214">
        <f t="shared" si="1400"/>
        <v>0</v>
      </c>
      <c r="AK4375" s="229">
        <f t="shared" si="1393"/>
        <v>0</v>
      </c>
      <c r="AL4375" s="226"/>
      <c r="AM4375" s="15"/>
      <c r="AN4375" s="232" t="e">
        <f t="shared" si="1394"/>
        <v>#DIV/0!</v>
      </c>
      <c r="AO4375" s="214">
        <f t="shared" si="1388"/>
        <v>0</v>
      </c>
      <c r="AQ4375" s="210"/>
      <c r="AR4375" s="231"/>
      <c r="AS4375" s="15"/>
      <c r="AT4375" s="232">
        <f t="shared" si="1395"/>
        <v>0</v>
      </c>
      <c r="AU4375" s="235">
        <f t="shared" si="1396"/>
        <v>0</v>
      </c>
      <c r="AY4375" s="210"/>
      <c r="AZ4375" s="231"/>
      <c r="BA4375" s="15"/>
      <c r="BB4375" s="232">
        <f t="shared" si="1385"/>
        <v>0</v>
      </c>
      <c r="BC4375" s="235">
        <f t="shared" si="1397"/>
        <v>0</v>
      </c>
      <c r="BG4375" s="210"/>
      <c r="BH4375" s="231"/>
      <c r="BI4375" s="15"/>
      <c r="BJ4375" s="232">
        <f t="shared" si="1389"/>
        <v>0</v>
      </c>
      <c r="BK4375" s="235">
        <f t="shared" si="1398"/>
        <v>0</v>
      </c>
      <c r="BM4375" s="109">
        <f t="shared" si="1390"/>
        <v>-6.795337678797627</v>
      </c>
      <c r="BN4375" s="213"/>
      <c r="BR4375" s="228"/>
      <c r="BS4375" s="311"/>
      <c r="BT4375" s="3"/>
      <c r="BU4375" s="213"/>
      <c r="BV4375" s="213"/>
      <c r="BW4375" s="291"/>
    </row>
    <row r="4376" spans="1:75" x14ac:dyDescent="0.2">
      <c r="A4376" s="236"/>
      <c r="B4376" s="237"/>
      <c r="C4376" s="848" t="str">
        <f ca="1">IF(ISERR(AVERAGE(INDIRECT("B"&amp;(ROW()-INT($B$1/2))):INDIRECT("B"&amp;(ROW()+INT($B$1/2))))),"",AVERAGE(INDIRECT("B"&amp;(ROW()-INT($B$1/2))):INDIRECT("B"&amp;(ROW()+INT($B$1/2)))))</f>
        <v/>
      </c>
      <c r="D4376" s="848">
        <f t="shared" si="1384"/>
        <v>0</v>
      </c>
      <c r="E4376" s="275"/>
      <c r="F4376" s="15"/>
      <c r="G4376" s="3"/>
      <c r="H4376" s="3"/>
      <c r="I4376" s="3"/>
      <c r="J4376" s="3"/>
      <c r="K4376" s="3"/>
      <c r="L4376" s="554"/>
      <c r="M4376" s="545"/>
      <c r="N4376" s="546"/>
      <c r="O4376" s="5"/>
      <c r="P4376" s="216"/>
      <c r="Q4376" s="217"/>
      <c r="R4376" s="218"/>
      <c r="S4376" s="219">
        <f t="shared" si="1401"/>
        <v>0</v>
      </c>
      <c r="T4376" s="220">
        <f t="shared" si="1402"/>
        <v>0</v>
      </c>
      <c r="U4376" s="214">
        <f t="shared" si="1399"/>
        <v>0</v>
      </c>
      <c r="W4376" s="221"/>
      <c r="X4376" s="222"/>
      <c r="Y4376" s="222"/>
      <c r="Z4376" s="223"/>
      <c r="AA4376" s="222"/>
      <c r="AB4376" s="224"/>
      <c r="AC4376" s="225"/>
      <c r="AD4376" s="2">
        <f t="shared" si="1386"/>
        <v>0</v>
      </c>
      <c r="AE4376" s="2">
        <f t="shared" si="1387"/>
        <v>0</v>
      </c>
      <c r="AF4376" s="226"/>
      <c r="AG4376" s="219">
        <f t="shared" si="1391"/>
        <v>0</v>
      </c>
      <c r="AH4376" s="234">
        <f t="shared" si="1392"/>
        <v>0</v>
      </c>
      <c r="AI4376" s="214">
        <f t="shared" si="1400"/>
        <v>0</v>
      </c>
      <c r="AK4376" s="229">
        <f t="shared" si="1393"/>
        <v>0</v>
      </c>
      <c r="AL4376" s="226"/>
      <c r="AM4376" s="15"/>
      <c r="AN4376" s="232" t="e">
        <f t="shared" si="1394"/>
        <v>#DIV/0!</v>
      </c>
      <c r="AO4376" s="214">
        <f t="shared" si="1388"/>
        <v>0</v>
      </c>
      <c r="AQ4376" s="210"/>
      <c r="AR4376" s="231"/>
      <c r="AS4376" s="15"/>
      <c r="AT4376" s="232">
        <f t="shared" si="1395"/>
        <v>0</v>
      </c>
      <c r="AU4376" s="235">
        <f t="shared" si="1396"/>
        <v>0</v>
      </c>
      <c r="AY4376" s="210"/>
      <c r="AZ4376" s="231"/>
      <c r="BA4376" s="15"/>
      <c r="BB4376" s="232">
        <f t="shared" si="1385"/>
        <v>0</v>
      </c>
      <c r="BC4376" s="235">
        <f t="shared" si="1397"/>
        <v>0</v>
      </c>
      <c r="BG4376" s="210"/>
      <c r="BH4376" s="231"/>
      <c r="BI4376" s="15"/>
      <c r="BJ4376" s="232">
        <f t="shared" si="1389"/>
        <v>0</v>
      </c>
      <c r="BK4376" s="235">
        <f t="shared" si="1398"/>
        <v>0</v>
      </c>
      <c r="BM4376" s="109">
        <f t="shared" si="1390"/>
        <v>-6.7971700162953637</v>
      </c>
      <c r="BN4376" s="213"/>
      <c r="BR4376" s="228"/>
      <c r="BS4376" s="311"/>
      <c r="BT4376" s="3"/>
      <c r="BU4376" s="213"/>
      <c r="BV4376" s="213"/>
      <c r="BW4376" s="291"/>
    </row>
    <row r="4377" spans="1:75" x14ac:dyDescent="0.2">
      <c r="A4377" s="236"/>
      <c r="B4377" s="237"/>
      <c r="C4377" s="848" t="str">
        <f ca="1">IF(ISERR(AVERAGE(INDIRECT("B"&amp;(ROW()-INT($B$1/2))):INDIRECT("B"&amp;(ROW()+INT($B$1/2))))),"",AVERAGE(INDIRECT("B"&amp;(ROW()-INT($B$1/2))):INDIRECT("B"&amp;(ROW()+INT($B$1/2)))))</f>
        <v/>
      </c>
      <c r="D4377" s="848">
        <f t="shared" si="1384"/>
        <v>0</v>
      </c>
      <c r="E4377" s="275"/>
      <c r="F4377" s="15"/>
      <c r="G4377" s="3"/>
      <c r="H4377" s="3"/>
      <c r="I4377" s="3"/>
      <c r="J4377" s="3"/>
      <c r="K4377" s="3"/>
      <c r="L4377" s="554"/>
      <c r="M4377" s="545"/>
      <c r="N4377" s="546"/>
      <c r="O4377" s="5"/>
      <c r="P4377" s="216"/>
      <c r="Q4377" s="217"/>
      <c r="R4377" s="218"/>
      <c r="S4377" s="219">
        <f t="shared" si="1401"/>
        <v>0</v>
      </c>
      <c r="T4377" s="220">
        <f t="shared" si="1402"/>
        <v>0</v>
      </c>
      <c r="U4377" s="214">
        <f t="shared" si="1399"/>
        <v>0</v>
      </c>
      <c r="W4377" s="221"/>
      <c r="X4377" s="222"/>
      <c r="Y4377" s="222"/>
      <c r="Z4377" s="223"/>
      <c r="AA4377" s="222"/>
      <c r="AB4377" s="224"/>
      <c r="AC4377" s="225"/>
      <c r="AD4377" s="2">
        <f t="shared" si="1386"/>
        <v>0</v>
      </c>
      <c r="AE4377" s="2">
        <f t="shared" si="1387"/>
        <v>0</v>
      </c>
      <c r="AF4377" s="226"/>
      <c r="AG4377" s="219">
        <f t="shared" si="1391"/>
        <v>0</v>
      </c>
      <c r="AH4377" s="234">
        <f t="shared" si="1392"/>
        <v>0</v>
      </c>
      <c r="AI4377" s="214">
        <f t="shared" si="1400"/>
        <v>0</v>
      </c>
      <c r="AK4377" s="229">
        <f t="shared" si="1393"/>
        <v>0</v>
      </c>
      <c r="AL4377" s="226"/>
      <c r="AM4377" s="15"/>
      <c r="AN4377" s="232" t="e">
        <f t="shared" si="1394"/>
        <v>#DIV/0!</v>
      </c>
      <c r="AO4377" s="214">
        <f t="shared" si="1388"/>
        <v>0</v>
      </c>
      <c r="AQ4377" s="210"/>
      <c r="AR4377" s="231"/>
      <c r="AS4377" s="15"/>
      <c r="AT4377" s="232">
        <f t="shared" si="1395"/>
        <v>0</v>
      </c>
      <c r="AU4377" s="235">
        <f t="shared" si="1396"/>
        <v>0</v>
      </c>
      <c r="AY4377" s="210"/>
      <c r="AZ4377" s="231"/>
      <c r="BA4377" s="15"/>
      <c r="BB4377" s="232">
        <f t="shared" si="1385"/>
        <v>0</v>
      </c>
      <c r="BC4377" s="235">
        <f t="shared" si="1397"/>
        <v>0</v>
      </c>
      <c r="BG4377" s="210"/>
      <c r="BH4377" s="231"/>
      <c r="BI4377" s="15"/>
      <c r="BJ4377" s="232">
        <f t="shared" si="1389"/>
        <v>0</v>
      </c>
      <c r="BK4377" s="235">
        <f t="shared" si="1398"/>
        <v>0</v>
      </c>
      <c r="BM4377" s="109">
        <f t="shared" si="1390"/>
        <v>-6.7990023537931004</v>
      </c>
      <c r="BN4377" s="213"/>
      <c r="BR4377" s="228"/>
      <c r="BS4377" s="311"/>
      <c r="BT4377" s="3"/>
      <c r="BU4377" s="213"/>
      <c r="BV4377" s="213"/>
      <c r="BW4377" s="291"/>
    </row>
    <row r="4378" spans="1:75" x14ac:dyDescent="0.2">
      <c r="A4378" s="236"/>
      <c r="B4378" s="237"/>
      <c r="C4378" s="848" t="str">
        <f ca="1">IF(ISERR(AVERAGE(INDIRECT("B"&amp;(ROW()-INT($B$1/2))):INDIRECT("B"&amp;(ROW()+INT($B$1/2))))),"",AVERAGE(INDIRECT("B"&amp;(ROW()-INT($B$1/2))):INDIRECT("B"&amp;(ROW()+INT($B$1/2)))))</f>
        <v/>
      </c>
      <c r="D4378" s="848">
        <f t="shared" si="1384"/>
        <v>0</v>
      </c>
      <c r="E4378" s="275"/>
      <c r="F4378" s="15"/>
      <c r="G4378" s="3"/>
      <c r="H4378" s="3"/>
      <c r="I4378" s="3"/>
      <c r="J4378" s="3"/>
      <c r="K4378" s="3"/>
      <c r="L4378" s="554"/>
      <c r="M4378" s="545"/>
      <c r="N4378" s="546"/>
      <c r="O4378" s="5"/>
      <c r="P4378" s="216"/>
      <c r="Q4378" s="217"/>
      <c r="R4378" s="218"/>
      <c r="S4378" s="219">
        <f t="shared" si="1401"/>
        <v>0</v>
      </c>
      <c r="T4378" s="220">
        <f t="shared" si="1402"/>
        <v>0</v>
      </c>
      <c r="U4378" s="214">
        <f t="shared" si="1399"/>
        <v>0</v>
      </c>
      <c r="W4378" s="221"/>
      <c r="X4378" s="222"/>
      <c r="Y4378" s="222"/>
      <c r="Z4378" s="223"/>
      <c r="AA4378" s="222"/>
      <c r="AB4378" s="224"/>
      <c r="AC4378" s="225"/>
      <c r="AD4378" s="2">
        <f t="shared" si="1386"/>
        <v>0</v>
      </c>
      <c r="AE4378" s="2">
        <f t="shared" si="1387"/>
        <v>0</v>
      </c>
      <c r="AF4378" s="226"/>
      <c r="AG4378" s="219">
        <f t="shared" si="1391"/>
        <v>0</v>
      </c>
      <c r="AH4378" s="234">
        <f t="shared" si="1392"/>
        <v>0</v>
      </c>
      <c r="AI4378" s="214">
        <f t="shared" si="1400"/>
        <v>0</v>
      </c>
      <c r="AK4378" s="229">
        <f t="shared" si="1393"/>
        <v>0</v>
      </c>
      <c r="AL4378" s="226"/>
      <c r="AM4378" s="15"/>
      <c r="AN4378" s="232" t="e">
        <f t="shared" si="1394"/>
        <v>#DIV/0!</v>
      </c>
      <c r="AO4378" s="214">
        <f t="shared" si="1388"/>
        <v>0</v>
      </c>
      <c r="AQ4378" s="210"/>
      <c r="AR4378" s="231"/>
      <c r="AS4378" s="15"/>
      <c r="AT4378" s="232">
        <f t="shared" si="1395"/>
        <v>0</v>
      </c>
      <c r="AU4378" s="235">
        <f t="shared" si="1396"/>
        <v>0</v>
      </c>
      <c r="AY4378" s="210"/>
      <c r="AZ4378" s="231"/>
      <c r="BA4378" s="15"/>
      <c r="BB4378" s="232">
        <f t="shared" si="1385"/>
        <v>0</v>
      </c>
      <c r="BC4378" s="235">
        <f t="shared" si="1397"/>
        <v>0</v>
      </c>
      <c r="BG4378" s="210"/>
      <c r="BH4378" s="231"/>
      <c r="BI4378" s="15"/>
      <c r="BJ4378" s="232">
        <f t="shared" si="1389"/>
        <v>0</v>
      </c>
      <c r="BK4378" s="235">
        <f t="shared" si="1398"/>
        <v>0</v>
      </c>
      <c r="BM4378" s="109">
        <f t="shared" si="1390"/>
        <v>-6.8008346912908371</v>
      </c>
      <c r="BN4378" s="213"/>
      <c r="BR4378" s="228"/>
      <c r="BS4378" s="311"/>
      <c r="BT4378" s="3"/>
      <c r="BU4378" s="213"/>
      <c r="BV4378" s="213"/>
      <c r="BW4378" s="291"/>
    </row>
    <row r="4379" spans="1:75" x14ac:dyDescent="0.2">
      <c r="A4379" s="236"/>
      <c r="B4379" s="237"/>
      <c r="C4379" s="848" t="str">
        <f ca="1">IF(ISERR(AVERAGE(INDIRECT("B"&amp;(ROW()-INT($B$1/2))):INDIRECT("B"&amp;(ROW()+INT($B$1/2))))),"",AVERAGE(INDIRECT("B"&amp;(ROW()-INT($B$1/2))):INDIRECT("B"&amp;(ROW()+INT($B$1/2)))))</f>
        <v/>
      </c>
      <c r="D4379" s="848">
        <f t="shared" si="1384"/>
        <v>0</v>
      </c>
      <c r="E4379" s="275"/>
      <c r="F4379" s="15"/>
      <c r="G4379" s="3"/>
      <c r="H4379" s="3"/>
      <c r="I4379" s="3"/>
      <c r="J4379" s="3"/>
      <c r="K4379" s="3"/>
      <c r="L4379" s="554"/>
      <c r="M4379" s="545"/>
      <c r="N4379" s="546"/>
      <c r="O4379" s="5"/>
      <c r="P4379" s="216"/>
      <c r="Q4379" s="217"/>
      <c r="R4379" s="218"/>
      <c r="S4379" s="219">
        <f t="shared" si="1401"/>
        <v>0</v>
      </c>
      <c r="T4379" s="220">
        <f t="shared" si="1402"/>
        <v>0</v>
      </c>
      <c r="U4379" s="214">
        <f t="shared" si="1399"/>
        <v>0</v>
      </c>
      <c r="W4379" s="221"/>
      <c r="X4379" s="222"/>
      <c r="Y4379" s="222"/>
      <c r="Z4379" s="223"/>
      <c r="AA4379" s="222"/>
      <c r="AB4379" s="224"/>
      <c r="AC4379" s="225"/>
      <c r="AD4379" s="2">
        <f t="shared" si="1386"/>
        <v>0</v>
      </c>
      <c r="AE4379" s="2">
        <f t="shared" si="1387"/>
        <v>0</v>
      </c>
      <c r="AF4379" s="226"/>
      <c r="AG4379" s="219">
        <f t="shared" si="1391"/>
        <v>0</v>
      </c>
      <c r="AH4379" s="234">
        <f t="shared" si="1392"/>
        <v>0</v>
      </c>
      <c r="AI4379" s="214">
        <f t="shared" si="1400"/>
        <v>0</v>
      </c>
      <c r="AK4379" s="229">
        <f t="shared" si="1393"/>
        <v>0</v>
      </c>
      <c r="AL4379" s="226"/>
      <c r="AM4379" s="15"/>
      <c r="AN4379" s="232" t="e">
        <f t="shared" si="1394"/>
        <v>#DIV/0!</v>
      </c>
      <c r="AO4379" s="214">
        <f t="shared" si="1388"/>
        <v>0</v>
      </c>
      <c r="AQ4379" s="210"/>
      <c r="AR4379" s="231"/>
      <c r="AS4379" s="15"/>
      <c r="AT4379" s="232">
        <f t="shared" si="1395"/>
        <v>0</v>
      </c>
      <c r="AU4379" s="235">
        <f t="shared" si="1396"/>
        <v>0</v>
      </c>
      <c r="AY4379" s="210"/>
      <c r="AZ4379" s="231"/>
      <c r="BA4379" s="15"/>
      <c r="BB4379" s="232">
        <f t="shared" si="1385"/>
        <v>0</v>
      </c>
      <c r="BC4379" s="235">
        <f t="shared" si="1397"/>
        <v>0</v>
      </c>
      <c r="BG4379" s="210"/>
      <c r="BH4379" s="231"/>
      <c r="BI4379" s="15"/>
      <c r="BJ4379" s="232">
        <f t="shared" si="1389"/>
        <v>0</v>
      </c>
      <c r="BK4379" s="235">
        <f t="shared" si="1398"/>
        <v>0</v>
      </c>
      <c r="BM4379" s="109">
        <f t="shared" si="1390"/>
        <v>-6.8026670287885738</v>
      </c>
      <c r="BN4379" s="213"/>
      <c r="BR4379" s="228"/>
      <c r="BS4379" s="311"/>
      <c r="BT4379" s="3"/>
      <c r="BU4379" s="213"/>
      <c r="BV4379" s="213"/>
      <c r="BW4379" s="291"/>
    </row>
    <row r="4380" spans="1:75" x14ac:dyDescent="0.2">
      <c r="A4380" s="236"/>
      <c r="B4380" s="237"/>
      <c r="C4380" s="848" t="str">
        <f ca="1">IF(ISERR(AVERAGE(INDIRECT("B"&amp;(ROW()-INT($B$1/2))):INDIRECT("B"&amp;(ROW()+INT($B$1/2))))),"",AVERAGE(INDIRECT("B"&amp;(ROW()-INT($B$1/2))):INDIRECT("B"&amp;(ROW()+INT($B$1/2)))))</f>
        <v/>
      </c>
      <c r="D4380" s="848">
        <f t="shared" si="1384"/>
        <v>0</v>
      </c>
      <c r="E4380" s="275"/>
      <c r="F4380" s="15"/>
      <c r="G4380" s="3"/>
      <c r="H4380" s="3"/>
      <c r="I4380" s="3"/>
      <c r="J4380" s="3"/>
      <c r="K4380" s="3"/>
      <c r="L4380" s="554"/>
      <c r="M4380" s="545"/>
      <c r="N4380" s="546"/>
      <c r="O4380" s="5"/>
      <c r="P4380" s="216"/>
      <c r="Q4380" s="217"/>
      <c r="R4380" s="218"/>
      <c r="S4380" s="219">
        <f t="shared" si="1401"/>
        <v>0</v>
      </c>
      <c r="T4380" s="220">
        <f t="shared" si="1402"/>
        <v>0</v>
      </c>
      <c r="U4380" s="214">
        <f t="shared" si="1399"/>
        <v>0</v>
      </c>
      <c r="W4380" s="221"/>
      <c r="X4380" s="222"/>
      <c r="Y4380" s="222"/>
      <c r="Z4380" s="223"/>
      <c r="AA4380" s="222"/>
      <c r="AB4380" s="224"/>
      <c r="AC4380" s="225"/>
      <c r="AD4380" s="2">
        <f t="shared" si="1386"/>
        <v>0</v>
      </c>
      <c r="AE4380" s="2">
        <f t="shared" si="1387"/>
        <v>0</v>
      </c>
      <c r="AF4380" s="226"/>
      <c r="AG4380" s="219">
        <f t="shared" si="1391"/>
        <v>0</v>
      </c>
      <c r="AH4380" s="234">
        <f t="shared" si="1392"/>
        <v>0</v>
      </c>
      <c r="AI4380" s="214">
        <f t="shared" si="1400"/>
        <v>0</v>
      </c>
      <c r="AK4380" s="229">
        <f t="shared" si="1393"/>
        <v>0</v>
      </c>
      <c r="AL4380" s="226"/>
      <c r="AM4380" s="15"/>
      <c r="AN4380" s="232" t="e">
        <f t="shared" si="1394"/>
        <v>#DIV/0!</v>
      </c>
      <c r="AO4380" s="214">
        <f t="shared" si="1388"/>
        <v>0</v>
      </c>
      <c r="AQ4380" s="210"/>
      <c r="AR4380" s="231"/>
      <c r="AS4380" s="15"/>
      <c r="AT4380" s="232">
        <f t="shared" si="1395"/>
        <v>0</v>
      </c>
      <c r="AU4380" s="235">
        <f t="shared" si="1396"/>
        <v>0</v>
      </c>
      <c r="AY4380" s="210"/>
      <c r="AZ4380" s="231"/>
      <c r="BA4380" s="15"/>
      <c r="BB4380" s="232">
        <f t="shared" si="1385"/>
        <v>0</v>
      </c>
      <c r="BC4380" s="235">
        <f t="shared" si="1397"/>
        <v>0</v>
      </c>
      <c r="BG4380" s="210"/>
      <c r="BH4380" s="231"/>
      <c r="BI4380" s="15"/>
      <c r="BJ4380" s="232">
        <f t="shared" si="1389"/>
        <v>0</v>
      </c>
      <c r="BK4380" s="235">
        <f t="shared" si="1398"/>
        <v>0</v>
      </c>
      <c r="BM4380" s="109">
        <f t="shared" si="1390"/>
        <v>-6.8044993662863105</v>
      </c>
      <c r="BN4380" s="213"/>
      <c r="BR4380" s="228"/>
      <c r="BS4380" s="311"/>
      <c r="BT4380" s="3"/>
      <c r="BU4380" s="213"/>
      <c r="BV4380" s="213"/>
      <c r="BW4380" s="291"/>
    </row>
    <row r="4381" spans="1:75" x14ac:dyDescent="0.2">
      <c r="A4381" s="236"/>
      <c r="B4381" s="237"/>
      <c r="C4381" s="848" t="str">
        <f ca="1">IF(ISERR(AVERAGE(INDIRECT("B"&amp;(ROW()-INT($B$1/2))):INDIRECT("B"&amp;(ROW()+INT($B$1/2))))),"",AVERAGE(INDIRECT("B"&amp;(ROW()-INT($B$1/2))):INDIRECT("B"&amp;(ROW()+INT($B$1/2)))))</f>
        <v/>
      </c>
      <c r="D4381" s="848">
        <f t="shared" si="1384"/>
        <v>0</v>
      </c>
      <c r="E4381" s="275"/>
      <c r="F4381" s="15"/>
      <c r="G4381" s="3"/>
      <c r="H4381" s="3"/>
      <c r="I4381" s="3"/>
      <c r="J4381" s="3"/>
      <c r="K4381" s="3"/>
      <c r="L4381" s="554"/>
      <c r="M4381" s="545"/>
      <c r="N4381" s="546"/>
      <c r="O4381" s="5"/>
      <c r="P4381" s="216"/>
      <c r="Q4381" s="217"/>
      <c r="R4381" s="218"/>
      <c r="S4381" s="219">
        <f t="shared" si="1401"/>
        <v>0</v>
      </c>
      <c r="T4381" s="220">
        <f t="shared" si="1402"/>
        <v>0</v>
      </c>
      <c r="U4381" s="214">
        <f t="shared" si="1399"/>
        <v>0</v>
      </c>
      <c r="W4381" s="221"/>
      <c r="X4381" s="222"/>
      <c r="Y4381" s="222"/>
      <c r="Z4381" s="223"/>
      <c r="AA4381" s="222"/>
      <c r="AB4381" s="224"/>
      <c r="AC4381" s="225"/>
      <c r="AD4381" s="2">
        <f t="shared" si="1386"/>
        <v>0</v>
      </c>
      <c r="AE4381" s="2">
        <f t="shared" si="1387"/>
        <v>0</v>
      </c>
      <c r="AF4381" s="226"/>
      <c r="AG4381" s="219">
        <f t="shared" si="1391"/>
        <v>0</v>
      </c>
      <c r="AH4381" s="234">
        <f t="shared" si="1392"/>
        <v>0</v>
      </c>
      <c r="AI4381" s="214">
        <f t="shared" si="1400"/>
        <v>0</v>
      </c>
      <c r="AK4381" s="229">
        <f t="shared" si="1393"/>
        <v>0</v>
      </c>
      <c r="AL4381" s="226"/>
      <c r="AM4381" s="15"/>
      <c r="AN4381" s="232" t="e">
        <f t="shared" si="1394"/>
        <v>#DIV/0!</v>
      </c>
      <c r="AO4381" s="214">
        <f t="shared" si="1388"/>
        <v>0</v>
      </c>
      <c r="AQ4381" s="210"/>
      <c r="AR4381" s="231"/>
      <c r="AS4381" s="15"/>
      <c r="AT4381" s="232">
        <f t="shared" si="1395"/>
        <v>0</v>
      </c>
      <c r="AU4381" s="235">
        <f t="shared" si="1396"/>
        <v>0</v>
      </c>
      <c r="AY4381" s="210"/>
      <c r="AZ4381" s="231"/>
      <c r="BA4381" s="15"/>
      <c r="BB4381" s="232">
        <f t="shared" si="1385"/>
        <v>0</v>
      </c>
      <c r="BC4381" s="235">
        <f t="shared" si="1397"/>
        <v>0</v>
      </c>
      <c r="BG4381" s="210"/>
      <c r="BH4381" s="231"/>
      <c r="BI4381" s="15"/>
      <c r="BJ4381" s="232">
        <f t="shared" si="1389"/>
        <v>0</v>
      </c>
      <c r="BK4381" s="235">
        <f t="shared" si="1398"/>
        <v>0</v>
      </c>
      <c r="BM4381" s="109">
        <f t="shared" si="1390"/>
        <v>-6.8063317037840472</v>
      </c>
      <c r="BN4381" s="213"/>
      <c r="BR4381" s="228"/>
      <c r="BS4381" s="311"/>
      <c r="BT4381" s="3"/>
      <c r="BU4381" s="213"/>
      <c r="BV4381" s="213"/>
      <c r="BW4381" s="291"/>
    </row>
    <row r="4382" spans="1:75" x14ac:dyDescent="0.2">
      <c r="A4382" s="236"/>
      <c r="B4382" s="237"/>
      <c r="C4382" s="848" t="str">
        <f ca="1">IF(ISERR(AVERAGE(INDIRECT("B"&amp;(ROW()-INT($B$1/2))):INDIRECT("B"&amp;(ROW()+INT($B$1/2))))),"",AVERAGE(INDIRECT("B"&amp;(ROW()-INT($B$1/2))):INDIRECT("B"&amp;(ROW()+INT($B$1/2)))))</f>
        <v/>
      </c>
      <c r="D4382" s="848">
        <f t="shared" si="1384"/>
        <v>0</v>
      </c>
      <c r="E4382" s="275"/>
      <c r="F4382" s="15"/>
      <c r="G4382" s="3"/>
      <c r="H4382" s="3"/>
      <c r="I4382" s="3"/>
      <c r="J4382" s="3"/>
      <c r="K4382" s="3"/>
      <c r="L4382" s="554"/>
      <c r="M4382" s="545"/>
      <c r="N4382" s="546"/>
      <c r="O4382" s="5"/>
      <c r="P4382" s="216"/>
      <c r="Q4382" s="217"/>
      <c r="R4382" s="218"/>
      <c r="S4382" s="219">
        <f t="shared" si="1401"/>
        <v>0</v>
      </c>
      <c r="T4382" s="220">
        <f t="shared" si="1402"/>
        <v>0</v>
      </c>
      <c r="U4382" s="214">
        <f t="shared" si="1399"/>
        <v>0</v>
      </c>
      <c r="W4382" s="221"/>
      <c r="X4382" s="222"/>
      <c r="Y4382" s="222"/>
      <c r="Z4382" s="223"/>
      <c r="AA4382" s="222"/>
      <c r="AB4382" s="224"/>
      <c r="AC4382" s="225"/>
      <c r="AD4382" s="2">
        <f t="shared" si="1386"/>
        <v>0</v>
      </c>
      <c r="AE4382" s="2">
        <f t="shared" si="1387"/>
        <v>0</v>
      </c>
      <c r="AF4382" s="226"/>
      <c r="AG4382" s="219">
        <f t="shared" si="1391"/>
        <v>0</v>
      </c>
      <c r="AH4382" s="234">
        <f t="shared" si="1392"/>
        <v>0</v>
      </c>
      <c r="AI4382" s="214">
        <f t="shared" si="1400"/>
        <v>0</v>
      </c>
      <c r="AK4382" s="229">
        <f t="shared" si="1393"/>
        <v>0</v>
      </c>
      <c r="AL4382" s="226"/>
      <c r="AM4382" s="15"/>
      <c r="AN4382" s="232" t="e">
        <f t="shared" si="1394"/>
        <v>#DIV/0!</v>
      </c>
      <c r="AO4382" s="214">
        <f t="shared" si="1388"/>
        <v>0</v>
      </c>
      <c r="AQ4382" s="210"/>
      <c r="AR4382" s="231"/>
      <c r="AS4382" s="15"/>
      <c r="AT4382" s="232">
        <f t="shared" si="1395"/>
        <v>0</v>
      </c>
      <c r="AU4382" s="235">
        <f t="shared" si="1396"/>
        <v>0</v>
      </c>
      <c r="AY4382" s="210"/>
      <c r="AZ4382" s="231"/>
      <c r="BA4382" s="15"/>
      <c r="BB4382" s="232">
        <f t="shared" si="1385"/>
        <v>0</v>
      </c>
      <c r="BC4382" s="235">
        <f t="shared" si="1397"/>
        <v>0</v>
      </c>
      <c r="BG4382" s="210"/>
      <c r="BH4382" s="231"/>
      <c r="BI4382" s="15"/>
      <c r="BJ4382" s="232">
        <f t="shared" si="1389"/>
        <v>0</v>
      </c>
      <c r="BK4382" s="235">
        <f t="shared" si="1398"/>
        <v>0</v>
      </c>
      <c r="BM4382" s="109">
        <f t="shared" si="1390"/>
        <v>-6.8081640412817839</v>
      </c>
      <c r="BN4382" s="213"/>
      <c r="BR4382" s="228"/>
      <c r="BS4382" s="311"/>
      <c r="BT4382" s="3"/>
      <c r="BU4382" s="213"/>
      <c r="BV4382" s="213"/>
      <c r="BW4382" s="291"/>
    </row>
    <row r="4383" spans="1:75" x14ac:dyDescent="0.2">
      <c r="A4383" s="236"/>
      <c r="B4383" s="237"/>
      <c r="C4383" s="848" t="str">
        <f ca="1">IF(ISERR(AVERAGE(INDIRECT("B"&amp;(ROW()-INT($B$1/2))):INDIRECT("B"&amp;(ROW()+INT($B$1/2))))),"",AVERAGE(INDIRECT("B"&amp;(ROW()-INT($B$1/2))):INDIRECT("B"&amp;(ROW()+INT($B$1/2)))))</f>
        <v/>
      </c>
      <c r="D4383" s="848">
        <f t="shared" si="1384"/>
        <v>0</v>
      </c>
      <c r="E4383" s="275"/>
      <c r="F4383" s="15"/>
      <c r="G4383" s="3"/>
      <c r="H4383" s="3"/>
      <c r="I4383" s="3"/>
      <c r="J4383" s="3"/>
      <c r="K4383" s="3"/>
      <c r="L4383" s="554"/>
      <c r="M4383" s="545"/>
      <c r="N4383" s="546"/>
      <c r="O4383" s="5"/>
      <c r="P4383" s="216"/>
      <c r="Q4383" s="217"/>
      <c r="R4383" s="218"/>
      <c r="S4383" s="219">
        <f t="shared" si="1401"/>
        <v>0</v>
      </c>
      <c r="T4383" s="220">
        <f t="shared" si="1402"/>
        <v>0</v>
      </c>
      <c r="U4383" s="214">
        <f t="shared" si="1399"/>
        <v>0</v>
      </c>
      <c r="W4383" s="221"/>
      <c r="X4383" s="222"/>
      <c r="Y4383" s="222"/>
      <c r="Z4383" s="223"/>
      <c r="AA4383" s="222"/>
      <c r="AB4383" s="224"/>
      <c r="AC4383" s="225"/>
      <c r="AD4383" s="2">
        <f t="shared" si="1386"/>
        <v>0</v>
      </c>
      <c r="AE4383" s="2">
        <f t="shared" si="1387"/>
        <v>0</v>
      </c>
      <c r="AF4383" s="226"/>
      <c r="AG4383" s="219">
        <f t="shared" si="1391"/>
        <v>0</v>
      </c>
      <c r="AH4383" s="234">
        <f t="shared" si="1392"/>
        <v>0</v>
      </c>
      <c r="AI4383" s="214">
        <f t="shared" si="1400"/>
        <v>0</v>
      </c>
      <c r="AK4383" s="229">
        <f t="shared" si="1393"/>
        <v>0</v>
      </c>
      <c r="AL4383" s="226"/>
      <c r="AM4383" s="15"/>
      <c r="AN4383" s="232" t="e">
        <f t="shared" si="1394"/>
        <v>#DIV/0!</v>
      </c>
      <c r="AO4383" s="214">
        <f t="shared" si="1388"/>
        <v>0</v>
      </c>
      <c r="AQ4383" s="210"/>
      <c r="AR4383" s="231"/>
      <c r="AS4383" s="15"/>
      <c r="AT4383" s="232">
        <f t="shared" si="1395"/>
        <v>0</v>
      </c>
      <c r="AU4383" s="235">
        <f t="shared" si="1396"/>
        <v>0</v>
      </c>
      <c r="AY4383" s="210"/>
      <c r="AZ4383" s="231"/>
      <c r="BA4383" s="15"/>
      <c r="BB4383" s="232">
        <f t="shared" si="1385"/>
        <v>0</v>
      </c>
      <c r="BC4383" s="235">
        <f t="shared" si="1397"/>
        <v>0</v>
      </c>
      <c r="BG4383" s="210"/>
      <c r="BH4383" s="231"/>
      <c r="BI4383" s="15"/>
      <c r="BJ4383" s="232">
        <f t="shared" si="1389"/>
        <v>0</v>
      </c>
      <c r="BK4383" s="235">
        <f t="shared" si="1398"/>
        <v>0</v>
      </c>
      <c r="BM4383" s="109">
        <f t="shared" si="1390"/>
        <v>-6.8099963787795206</v>
      </c>
      <c r="BN4383" s="213"/>
      <c r="BR4383" s="228"/>
      <c r="BS4383" s="311"/>
      <c r="BT4383" s="3"/>
      <c r="BU4383" s="213"/>
      <c r="BV4383" s="213"/>
      <c r="BW4383" s="291"/>
    </row>
    <row r="4384" spans="1:75" x14ac:dyDescent="0.2">
      <c r="A4384" s="236"/>
      <c r="B4384" s="237"/>
      <c r="C4384" s="848" t="str">
        <f ca="1">IF(ISERR(AVERAGE(INDIRECT("B"&amp;(ROW()-INT($B$1/2))):INDIRECT("B"&amp;(ROW()+INT($B$1/2))))),"",AVERAGE(INDIRECT("B"&amp;(ROW()-INT($B$1/2))):INDIRECT("B"&amp;(ROW()+INT($B$1/2)))))</f>
        <v/>
      </c>
      <c r="D4384" s="848">
        <f t="shared" si="1384"/>
        <v>0</v>
      </c>
      <c r="E4384" s="275"/>
      <c r="F4384" s="15"/>
      <c r="G4384" s="3"/>
      <c r="H4384" s="3"/>
      <c r="I4384" s="3"/>
      <c r="J4384" s="3"/>
      <c r="K4384" s="3"/>
      <c r="L4384" s="554"/>
      <c r="M4384" s="545"/>
      <c r="N4384" s="546"/>
      <c r="O4384" s="5"/>
      <c r="P4384" s="216"/>
      <c r="Q4384" s="217"/>
      <c r="R4384" s="218"/>
      <c r="S4384" s="219">
        <f t="shared" si="1401"/>
        <v>0</v>
      </c>
      <c r="T4384" s="220">
        <f t="shared" si="1402"/>
        <v>0</v>
      </c>
      <c r="U4384" s="214">
        <f t="shared" si="1399"/>
        <v>0</v>
      </c>
      <c r="W4384" s="221"/>
      <c r="X4384" s="222"/>
      <c r="Y4384" s="222"/>
      <c r="Z4384" s="223"/>
      <c r="AA4384" s="222"/>
      <c r="AB4384" s="224"/>
      <c r="AC4384" s="225"/>
      <c r="AD4384" s="2">
        <f t="shared" si="1386"/>
        <v>0</v>
      </c>
      <c r="AE4384" s="2">
        <f t="shared" si="1387"/>
        <v>0</v>
      </c>
      <c r="AF4384" s="226"/>
      <c r="AG4384" s="219">
        <f t="shared" si="1391"/>
        <v>0</v>
      </c>
      <c r="AH4384" s="234">
        <f t="shared" si="1392"/>
        <v>0</v>
      </c>
      <c r="AI4384" s="214">
        <f t="shared" si="1400"/>
        <v>0</v>
      </c>
      <c r="AK4384" s="229">
        <f t="shared" si="1393"/>
        <v>0</v>
      </c>
      <c r="AL4384" s="226"/>
      <c r="AM4384" s="15"/>
      <c r="AN4384" s="232" t="e">
        <f t="shared" si="1394"/>
        <v>#DIV/0!</v>
      </c>
      <c r="AO4384" s="214">
        <f t="shared" si="1388"/>
        <v>0</v>
      </c>
      <c r="AQ4384" s="210"/>
      <c r="AR4384" s="231"/>
      <c r="AS4384" s="15"/>
      <c r="AT4384" s="232">
        <f t="shared" si="1395"/>
        <v>0</v>
      </c>
      <c r="AU4384" s="235">
        <f t="shared" si="1396"/>
        <v>0</v>
      </c>
      <c r="AY4384" s="210"/>
      <c r="AZ4384" s="231"/>
      <c r="BA4384" s="15"/>
      <c r="BB4384" s="232">
        <f t="shared" si="1385"/>
        <v>0</v>
      </c>
      <c r="BC4384" s="235">
        <f t="shared" si="1397"/>
        <v>0</v>
      </c>
      <c r="BG4384" s="210"/>
      <c r="BH4384" s="231"/>
      <c r="BI4384" s="15"/>
      <c r="BJ4384" s="232">
        <f t="shared" si="1389"/>
        <v>0</v>
      </c>
      <c r="BK4384" s="235">
        <f t="shared" si="1398"/>
        <v>0</v>
      </c>
      <c r="BM4384" s="109">
        <f t="shared" si="1390"/>
        <v>-6.8118287162772573</v>
      </c>
      <c r="BN4384" s="213"/>
      <c r="BR4384" s="228"/>
      <c r="BS4384" s="311"/>
      <c r="BT4384" s="3"/>
      <c r="BU4384" s="213"/>
      <c r="BV4384" s="213"/>
      <c r="BW4384" s="291"/>
    </row>
    <row r="4385" spans="1:75" x14ac:dyDescent="0.2">
      <c r="A4385" s="236"/>
      <c r="B4385" s="237"/>
      <c r="C4385" s="848" t="str">
        <f ca="1">IF(ISERR(AVERAGE(INDIRECT("B"&amp;(ROW()-INT($B$1/2))):INDIRECT("B"&amp;(ROW()+INT($B$1/2))))),"",AVERAGE(INDIRECT("B"&amp;(ROW()-INT($B$1/2))):INDIRECT("B"&amp;(ROW()+INT($B$1/2)))))</f>
        <v/>
      </c>
      <c r="D4385" s="848">
        <f t="shared" si="1384"/>
        <v>0</v>
      </c>
      <c r="E4385" s="275"/>
      <c r="F4385" s="15"/>
      <c r="G4385" s="3"/>
      <c r="H4385" s="3"/>
      <c r="I4385" s="3"/>
      <c r="J4385" s="3"/>
      <c r="K4385" s="3"/>
      <c r="L4385" s="554"/>
      <c r="M4385" s="545"/>
      <c r="N4385" s="546"/>
      <c r="O4385" s="5"/>
      <c r="P4385" s="216"/>
      <c r="Q4385" s="217"/>
      <c r="R4385" s="218"/>
      <c r="S4385" s="219">
        <f t="shared" si="1401"/>
        <v>0</v>
      </c>
      <c r="T4385" s="220">
        <f t="shared" si="1402"/>
        <v>0</v>
      </c>
      <c r="U4385" s="214">
        <f t="shared" si="1399"/>
        <v>0</v>
      </c>
      <c r="W4385" s="221"/>
      <c r="X4385" s="222"/>
      <c r="Y4385" s="222"/>
      <c r="Z4385" s="223"/>
      <c r="AA4385" s="222"/>
      <c r="AB4385" s="224"/>
      <c r="AC4385" s="225"/>
      <c r="AD4385" s="2">
        <f t="shared" si="1386"/>
        <v>0</v>
      </c>
      <c r="AE4385" s="2">
        <f t="shared" si="1387"/>
        <v>0</v>
      </c>
      <c r="AF4385" s="226"/>
      <c r="AG4385" s="219">
        <f t="shared" si="1391"/>
        <v>0</v>
      </c>
      <c r="AH4385" s="234">
        <f t="shared" si="1392"/>
        <v>0</v>
      </c>
      <c r="AI4385" s="214">
        <f t="shared" si="1400"/>
        <v>0</v>
      </c>
      <c r="AK4385" s="229">
        <f t="shared" si="1393"/>
        <v>0</v>
      </c>
      <c r="AL4385" s="226"/>
      <c r="AM4385" s="15"/>
      <c r="AN4385" s="232" t="e">
        <f t="shared" si="1394"/>
        <v>#DIV/0!</v>
      </c>
      <c r="AO4385" s="214">
        <f t="shared" si="1388"/>
        <v>0</v>
      </c>
      <c r="AQ4385" s="210"/>
      <c r="AR4385" s="231"/>
      <c r="AS4385" s="15"/>
      <c r="AT4385" s="232">
        <f t="shared" si="1395"/>
        <v>0</v>
      </c>
      <c r="AU4385" s="235">
        <f t="shared" si="1396"/>
        <v>0</v>
      </c>
      <c r="AY4385" s="210"/>
      <c r="AZ4385" s="231"/>
      <c r="BA4385" s="15"/>
      <c r="BB4385" s="232">
        <f t="shared" si="1385"/>
        <v>0</v>
      </c>
      <c r="BC4385" s="235">
        <f t="shared" si="1397"/>
        <v>0</v>
      </c>
      <c r="BG4385" s="210"/>
      <c r="BH4385" s="231"/>
      <c r="BI4385" s="15"/>
      <c r="BJ4385" s="232">
        <f t="shared" si="1389"/>
        <v>0</v>
      </c>
      <c r="BK4385" s="235">
        <f t="shared" si="1398"/>
        <v>0</v>
      </c>
      <c r="BM4385" s="109">
        <f t="shared" si="1390"/>
        <v>-6.813661053774994</v>
      </c>
      <c r="BN4385" s="213"/>
      <c r="BR4385" s="228"/>
      <c r="BS4385" s="311"/>
      <c r="BT4385" s="3"/>
      <c r="BU4385" s="213"/>
      <c r="BV4385" s="213"/>
      <c r="BW4385" s="291"/>
    </row>
    <row r="4386" spans="1:75" x14ac:dyDescent="0.2">
      <c r="A4386" s="236"/>
      <c r="B4386" s="237"/>
      <c r="C4386" s="848" t="str">
        <f ca="1">IF(ISERR(AVERAGE(INDIRECT("B"&amp;(ROW()-INT($B$1/2))):INDIRECT("B"&amp;(ROW()+INT($B$1/2))))),"",AVERAGE(INDIRECT("B"&amp;(ROW()-INT($B$1/2))):INDIRECT("B"&amp;(ROW()+INT($B$1/2)))))</f>
        <v/>
      </c>
      <c r="D4386" s="848">
        <f t="shared" si="1384"/>
        <v>0</v>
      </c>
      <c r="E4386" s="275"/>
      <c r="F4386" s="15"/>
      <c r="G4386" s="3"/>
      <c r="H4386" s="3"/>
      <c r="I4386" s="3"/>
      <c r="J4386" s="3"/>
      <c r="K4386" s="3"/>
      <c r="L4386" s="554"/>
      <c r="M4386" s="545"/>
      <c r="N4386" s="546"/>
      <c r="O4386" s="5"/>
      <c r="P4386" s="216"/>
      <c r="Q4386" s="217"/>
      <c r="R4386" s="218"/>
      <c r="S4386" s="219">
        <f t="shared" si="1401"/>
        <v>0</v>
      </c>
      <c r="T4386" s="220">
        <f t="shared" si="1402"/>
        <v>0</v>
      </c>
      <c r="U4386" s="214">
        <f t="shared" si="1399"/>
        <v>0</v>
      </c>
      <c r="W4386" s="221"/>
      <c r="X4386" s="222"/>
      <c r="Y4386" s="222"/>
      <c r="Z4386" s="223"/>
      <c r="AA4386" s="222"/>
      <c r="AB4386" s="224"/>
      <c r="AC4386" s="225"/>
      <c r="AD4386" s="2">
        <f t="shared" si="1386"/>
        <v>0</v>
      </c>
      <c r="AE4386" s="2">
        <f t="shared" si="1387"/>
        <v>0</v>
      </c>
      <c r="AF4386" s="226"/>
      <c r="AG4386" s="219">
        <f t="shared" si="1391"/>
        <v>0</v>
      </c>
      <c r="AH4386" s="234">
        <f t="shared" si="1392"/>
        <v>0</v>
      </c>
      <c r="AI4386" s="214">
        <f t="shared" si="1400"/>
        <v>0</v>
      </c>
      <c r="AK4386" s="229">
        <f t="shared" si="1393"/>
        <v>0</v>
      </c>
      <c r="AL4386" s="226"/>
      <c r="AM4386" s="15"/>
      <c r="AN4386" s="232" t="e">
        <f t="shared" si="1394"/>
        <v>#DIV/0!</v>
      </c>
      <c r="AO4386" s="214">
        <f t="shared" si="1388"/>
        <v>0</v>
      </c>
      <c r="AQ4386" s="210"/>
      <c r="AR4386" s="231"/>
      <c r="AS4386" s="15"/>
      <c r="AT4386" s="232">
        <f t="shared" si="1395"/>
        <v>0</v>
      </c>
      <c r="AU4386" s="235">
        <f t="shared" si="1396"/>
        <v>0</v>
      </c>
      <c r="AY4386" s="210"/>
      <c r="AZ4386" s="231"/>
      <c r="BA4386" s="15"/>
      <c r="BB4386" s="232">
        <f t="shared" si="1385"/>
        <v>0</v>
      </c>
      <c r="BC4386" s="235">
        <f t="shared" si="1397"/>
        <v>0</v>
      </c>
      <c r="BG4386" s="210"/>
      <c r="BH4386" s="231"/>
      <c r="BI4386" s="15"/>
      <c r="BJ4386" s="232">
        <f t="shared" si="1389"/>
        <v>0</v>
      </c>
      <c r="BK4386" s="235">
        <f t="shared" si="1398"/>
        <v>0</v>
      </c>
      <c r="BM4386" s="109">
        <f t="shared" si="1390"/>
        <v>-6.8154933912727307</v>
      </c>
      <c r="BN4386" s="213"/>
      <c r="BR4386" s="228"/>
      <c r="BS4386" s="311"/>
      <c r="BT4386" s="3"/>
      <c r="BU4386" s="213"/>
      <c r="BV4386" s="213"/>
      <c r="BW4386" s="291"/>
    </row>
    <row r="4387" spans="1:75" x14ac:dyDescent="0.2">
      <c r="A4387" s="236"/>
      <c r="B4387" s="237"/>
      <c r="C4387" s="848" t="str">
        <f ca="1">IF(ISERR(AVERAGE(INDIRECT("B"&amp;(ROW()-INT($B$1/2))):INDIRECT("B"&amp;(ROW()+INT($B$1/2))))),"",AVERAGE(INDIRECT("B"&amp;(ROW()-INT($B$1/2))):INDIRECT("B"&amp;(ROW()+INT($B$1/2)))))</f>
        <v/>
      </c>
      <c r="D4387" s="848">
        <f t="shared" si="1384"/>
        <v>0</v>
      </c>
      <c r="E4387" s="275"/>
      <c r="F4387" s="15"/>
      <c r="G4387" s="3"/>
      <c r="H4387" s="3"/>
      <c r="I4387" s="3"/>
      <c r="J4387" s="3"/>
      <c r="K4387" s="3"/>
      <c r="L4387" s="554"/>
      <c r="M4387" s="545"/>
      <c r="N4387" s="546"/>
      <c r="O4387" s="5"/>
      <c r="P4387" s="216"/>
      <c r="Q4387" s="217"/>
      <c r="R4387" s="218"/>
      <c r="S4387" s="219">
        <f t="shared" si="1401"/>
        <v>0</v>
      </c>
      <c r="T4387" s="220">
        <f t="shared" si="1402"/>
        <v>0</v>
      </c>
      <c r="U4387" s="214">
        <f t="shared" si="1399"/>
        <v>0</v>
      </c>
      <c r="W4387" s="221"/>
      <c r="X4387" s="222"/>
      <c r="Y4387" s="222"/>
      <c r="Z4387" s="223"/>
      <c r="AA4387" s="222"/>
      <c r="AB4387" s="224"/>
      <c r="AC4387" s="225"/>
      <c r="AD4387" s="2">
        <f t="shared" si="1386"/>
        <v>0</v>
      </c>
      <c r="AE4387" s="2">
        <f t="shared" si="1387"/>
        <v>0</v>
      </c>
      <c r="AF4387" s="226"/>
      <c r="AG4387" s="219">
        <f t="shared" si="1391"/>
        <v>0</v>
      </c>
      <c r="AH4387" s="234">
        <f t="shared" si="1392"/>
        <v>0</v>
      </c>
      <c r="AI4387" s="214">
        <f t="shared" si="1400"/>
        <v>0</v>
      </c>
      <c r="AK4387" s="229">
        <f t="shared" si="1393"/>
        <v>0</v>
      </c>
      <c r="AL4387" s="226"/>
      <c r="AM4387" s="15"/>
      <c r="AN4387" s="232" t="e">
        <f t="shared" si="1394"/>
        <v>#DIV/0!</v>
      </c>
      <c r="AO4387" s="214">
        <f t="shared" si="1388"/>
        <v>0</v>
      </c>
      <c r="AQ4387" s="210"/>
      <c r="AR4387" s="231"/>
      <c r="AS4387" s="15"/>
      <c r="AT4387" s="232">
        <f t="shared" si="1395"/>
        <v>0</v>
      </c>
      <c r="AU4387" s="235">
        <f t="shared" si="1396"/>
        <v>0</v>
      </c>
      <c r="AY4387" s="210"/>
      <c r="AZ4387" s="231"/>
      <c r="BA4387" s="15"/>
      <c r="BB4387" s="232">
        <f t="shared" si="1385"/>
        <v>0</v>
      </c>
      <c r="BC4387" s="235">
        <f t="shared" si="1397"/>
        <v>0</v>
      </c>
      <c r="BG4387" s="210"/>
      <c r="BH4387" s="231"/>
      <c r="BI4387" s="15"/>
      <c r="BJ4387" s="232">
        <f t="shared" si="1389"/>
        <v>0</v>
      </c>
      <c r="BK4387" s="235">
        <f t="shared" si="1398"/>
        <v>0</v>
      </c>
      <c r="BM4387" s="109">
        <f t="shared" si="1390"/>
        <v>-6.8173257287704674</v>
      </c>
      <c r="BN4387" s="213"/>
      <c r="BR4387" s="228"/>
      <c r="BS4387" s="311"/>
      <c r="BT4387" s="3"/>
      <c r="BU4387" s="213"/>
      <c r="BV4387" s="213"/>
      <c r="BW4387" s="291"/>
    </row>
    <row r="4388" spans="1:75" x14ac:dyDescent="0.2">
      <c r="A4388" s="236"/>
      <c r="B4388" s="237"/>
      <c r="C4388" s="848" t="str">
        <f ca="1">IF(ISERR(AVERAGE(INDIRECT("B"&amp;(ROW()-INT($B$1/2))):INDIRECT("B"&amp;(ROW()+INT($B$1/2))))),"",AVERAGE(INDIRECT("B"&amp;(ROW()-INT($B$1/2))):INDIRECT("B"&amp;(ROW()+INT($B$1/2)))))</f>
        <v/>
      </c>
      <c r="D4388" s="848">
        <f t="shared" si="1384"/>
        <v>0</v>
      </c>
      <c r="E4388" s="275"/>
      <c r="F4388" s="15"/>
      <c r="G4388" s="3"/>
      <c r="H4388" s="3"/>
      <c r="I4388" s="3"/>
      <c r="J4388" s="3"/>
      <c r="K4388" s="3"/>
      <c r="L4388" s="554"/>
      <c r="M4388" s="545"/>
      <c r="N4388" s="546"/>
      <c r="O4388" s="5"/>
      <c r="P4388" s="216"/>
      <c r="Q4388" s="217"/>
      <c r="R4388" s="218"/>
      <c r="S4388" s="219">
        <f t="shared" si="1401"/>
        <v>0</v>
      </c>
      <c r="T4388" s="220">
        <f t="shared" si="1402"/>
        <v>0</v>
      </c>
      <c r="U4388" s="214">
        <f t="shared" si="1399"/>
        <v>0</v>
      </c>
      <c r="W4388" s="221"/>
      <c r="X4388" s="222"/>
      <c r="Y4388" s="222"/>
      <c r="Z4388" s="223"/>
      <c r="AA4388" s="222"/>
      <c r="AB4388" s="224"/>
      <c r="AC4388" s="225"/>
      <c r="AD4388" s="2">
        <f t="shared" si="1386"/>
        <v>0</v>
      </c>
      <c r="AE4388" s="2">
        <f t="shared" si="1387"/>
        <v>0</v>
      </c>
      <c r="AF4388" s="226"/>
      <c r="AG4388" s="219">
        <f t="shared" si="1391"/>
        <v>0</v>
      </c>
      <c r="AH4388" s="234">
        <f t="shared" si="1392"/>
        <v>0</v>
      </c>
      <c r="AI4388" s="214">
        <f t="shared" si="1400"/>
        <v>0</v>
      </c>
      <c r="AK4388" s="229">
        <f t="shared" si="1393"/>
        <v>0</v>
      </c>
      <c r="AL4388" s="226"/>
      <c r="AM4388" s="15"/>
      <c r="AN4388" s="232" t="e">
        <f t="shared" si="1394"/>
        <v>#DIV/0!</v>
      </c>
      <c r="AO4388" s="214">
        <f t="shared" si="1388"/>
        <v>0</v>
      </c>
      <c r="AQ4388" s="210"/>
      <c r="AR4388" s="231"/>
      <c r="AS4388" s="15"/>
      <c r="AT4388" s="232">
        <f t="shared" si="1395"/>
        <v>0</v>
      </c>
      <c r="AU4388" s="235">
        <f t="shared" si="1396"/>
        <v>0</v>
      </c>
      <c r="AY4388" s="210"/>
      <c r="AZ4388" s="231"/>
      <c r="BA4388" s="15"/>
      <c r="BB4388" s="232">
        <f t="shared" si="1385"/>
        <v>0</v>
      </c>
      <c r="BC4388" s="235">
        <f t="shared" si="1397"/>
        <v>0</v>
      </c>
      <c r="BG4388" s="210"/>
      <c r="BH4388" s="231"/>
      <c r="BI4388" s="15"/>
      <c r="BJ4388" s="232">
        <f t="shared" si="1389"/>
        <v>0</v>
      </c>
      <c r="BK4388" s="235">
        <f t="shared" si="1398"/>
        <v>0</v>
      </c>
      <c r="BM4388" s="109">
        <f t="shared" si="1390"/>
        <v>-6.8191580662682041</v>
      </c>
      <c r="BN4388" s="213"/>
      <c r="BR4388" s="228"/>
      <c r="BS4388" s="311"/>
      <c r="BT4388" s="3"/>
      <c r="BU4388" s="213"/>
      <c r="BV4388" s="213"/>
      <c r="BW4388" s="291"/>
    </row>
    <row r="4389" spans="1:75" x14ac:dyDescent="0.2">
      <c r="A4389" s="236"/>
      <c r="B4389" s="237"/>
      <c r="C4389" s="848" t="str">
        <f ca="1">IF(ISERR(AVERAGE(INDIRECT("B"&amp;(ROW()-INT($B$1/2))):INDIRECT("B"&amp;(ROW()+INT($B$1/2))))),"",AVERAGE(INDIRECT("B"&amp;(ROW()-INT($B$1/2))):INDIRECT("B"&amp;(ROW()+INT($B$1/2)))))</f>
        <v/>
      </c>
      <c r="D4389" s="848">
        <f t="shared" si="1384"/>
        <v>0</v>
      </c>
      <c r="E4389" s="275"/>
      <c r="F4389" s="15"/>
      <c r="G4389" s="3"/>
      <c r="H4389" s="3"/>
      <c r="I4389" s="3"/>
      <c r="J4389" s="3"/>
      <c r="K4389" s="3"/>
      <c r="L4389" s="554"/>
      <c r="M4389" s="545"/>
      <c r="N4389" s="546"/>
      <c r="O4389" s="5"/>
      <c r="P4389" s="216"/>
      <c r="Q4389" s="217"/>
      <c r="R4389" s="218"/>
      <c r="S4389" s="219">
        <f t="shared" si="1401"/>
        <v>0</v>
      </c>
      <c r="T4389" s="220">
        <f t="shared" si="1402"/>
        <v>0</v>
      </c>
      <c r="U4389" s="214">
        <f t="shared" si="1399"/>
        <v>0</v>
      </c>
      <c r="W4389" s="221"/>
      <c r="X4389" s="222"/>
      <c r="Y4389" s="222"/>
      <c r="Z4389" s="223"/>
      <c r="AA4389" s="222"/>
      <c r="AB4389" s="224"/>
      <c r="AC4389" s="225"/>
      <c r="AD4389" s="2">
        <f t="shared" si="1386"/>
        <v>0</v>
      </c>
      <c r="AE4389" s="2">
        <f t="shared" si="1387"/>
        <v>0</v>
      </c>
      <c r="AF4389" s="226"/>
      <c r="AG4389" s="219">
        <f t="shared" si="1391"/>
        <v>0</v>
      </c>
      <c r="AH4389" s="234">
        <f t="shared" si="1392"/>
        <v>0</v>
      </c>
      <c r="AI4389" s="214">
        <f t="shared" si="1400"/>
        <v>0</v>
      </c>
      <c r="AK4389" s="229">
        <f t="shared" si="1393"/>
        <v>0</v>
      </c>
      <c r="AL4389" s="226"/>
      <c r="AM4389" s="15"/>
      <c r="AN4389" s="232" t="e">
        <f t="shared" si="1394"/>
        <v>#DIV/0!</v>
      </c>
      <c r="AO4389" s="214">
        <f t="shared" si="1388"/>
        <v>0</v>
      </c>
      <c r="AQ4389" s="210"/>
      <c r="AR4389" s="231"/>
      <c r="AS4389" s="15"/>
      <c r="AT4389" s="232">
        <f t="shared" si="1395"/>
        <v>0</v>
      </c>
      <c r="AU4389" s="235">
        <f t="shared" si="1396"/>
        <v>0</v>
      </c>
      <c r="AY4389" s="210"/>
      <c r="AZ4389" s="231"/>
      <c r="BA4389" s="15"/>
      <c r="BB4389" s="232">
        <f t="shared" si="1385"/>
        <v>0</v>
      </c>
      <c r="BC4389" s="235">
        <f t="shared" si="1397"/>
        <v>0</v>
      </c>
      <c r="BG4389" s="210"/>
      <c r="BH4389" s="231"/>
      <c r="BI4389" s="15"/>
      <c r="BJ4389" s="232">
        <f t="shared" si="1389"/>
        <v>0</v>
      </c>
      <c r="BK4389" s="235">
        <f t="shared" si="1398"/>
        <v>0</v>
      </c>
      <c r="BM4389" s="109">
        <f t="shared" si="1390"/>
        <v>-6.8209904037659408</v>
      </c>
      <c r="BN4389" s="213"/>
      <c r="BR4389" s="228"/>
      <c r="BS4389" s="311"/>
      <c r="BT4389" s="3"/>
      <c r="BU4389" s="213"/>
      <c r="BV4389" s="213"/>
      <c r="BW4389" s="291"/>
    </row>
    <row r="4390" spans="1:75" x14ac:dyDescent="0.2">
      <c r="A4390" s="236"/>
      <c r="B4390" s="237"/>
      <c r="C4390" s="848" t="str">
        <f ca="1">IF(ISERR(AVERAGE(INDIRECT("B"&amp;(ROW()-INT($B$1/2))):INDIRECT("B"&amp;(ROW()+INT($B$1/2))))),"",AVERAGE(INDIRECT("B"&amp;(ROW()-INT($B$1/2))):INDIRECT("B"&amp;(ROW()+INT($B$1/2)))))</f>
        <v/>
      </c>
      <c r="D4390" s="848">
        <f t="shared" si="1384"/>
        <v>0</v>
      </c>
      <c r="E4390" s="275"/>
      <c r="F4390" s="15"/>
      <c r="G4390" s="3"/>
      <c r="H4390" s="3"/>
      <c r="I4390" s="3"/>
      <c r="J4390" s="3"/>
      <c r="K4390" s="3"/>
      <c r="L4390" s="554"/>
      <c r="M4390" s="545"/>
      <c r="N4390" s="546"/>
      <c r="O4390" s="5"/>
      <c r="P4390" s="216"/>
      <c r="Q4390" s="217"/>
      <c r="R4390" s="218"/>
      <c r="S4390" s="219">
        <f t="shared" si="1401"/>
        <v>0</v>
      </c>
      <c r="T4390" s="220">
        <f t="shared" si="1402"/>
        <v>0</v>
      </c>
      <c r="U4390" s="214">
        <f t="shared" si="1399"/>
        <v>0</v>
      </c>
      <c r="W4390" s="221"/>
      <c r="X4390" s="222"/>
      <c r="Y4390" s="222"/>
      <c r="Z4390" s="223"/>
      <c r="AA4390" s="222"/>
      <c r="AB4390" s="224"/>
      <c r="AC4390" s="225"/>
      <c r="AD4390" s="2">
        <f t="shared" si="1386"/>
        <v>0</v>
      </c>
      <c r="AE4390" s="2">
        <f t="shared" si="1387"/>
        <v>0</v>
      </c>
      <c r="AF4390" s="226"/>
      <c r="AG4390" s="219">
        <f t="shared" si="1391"/>
        <v>0</v>
      </c>
      <c r="AH4390" s="234">
        <f t="shared" si="1392"/>
        <v>0</v>
      </c>
      <c r="AI4390" s="214">
        <f t="shared" si="1400"/>
        <v>0</v>
      </c>
      <c r="AK4390" s="229">
        <f t="shared" si="1393"/>
        <v>0</v>
      </c>
      <c r="AL4390" s="226"/>
      <c r="AM4390" s="15"/>
      <c r="AN4390" s="232" t="e">
        <f t="shared" si="1394"/>
        <v>#DIV/0!</v>
      </c>
      <c r="AO4390" s="214">
        <f t="shared" si="1388"/>
        <v>0</v>
      </c>
      <c r="AQ4390" s="210"/>
      <c r="AR4390" s="231"/>
      <c r="AS4390" s="15"/>
      <c r="AT4390" s="232">
        <f t="shared" si="1395"/>
        <v>0</v>
      </c>
      <c r="AU4390" s="235">
        <f t="shared" si="1396"/>
        <v>0</v>
      </c>
      <c r="AY4390" s="210"/>
      <c r="AZ4390" s="231"/>
      <c r="BA4390" s="15"/>
      <c r="BB4390" s="232">
        <f t="shared" si="1385"/>
        <v>0</v>
      </c>
      <c r="BC4390" s="235">
        <f t="shared" si="1397"/>
        <v>0</v>
      </c>
      <c r="BG4390" s="210"/>
      <c r="BH4390" s="231"/>
      <c r="BI4390" s="15"/>
      <c r="BJ4390" s="232">
        <f t="shared" si="1389"/>
        <v>0</v>
      </c>
      <c r="BK4390" s="235">
        <f t="shared" si="1398"/>
        <v>0</v>
      </c>
      <c r="BM4390" s="109">
        <f t="shared" si="1390"/>
        <v>-6.8228227412636775</v>
      </c>
      <c r="BN4390" s="213"/>
      <c r="BR4390" s="228"/>
      <c r="BS4390" s="311"/>
      <c r="BT4390" s="3"/>
      <c r="BU4390" s="213"/>
      <c r="BV4390" s="213"/>
      <c r="BW4390" s="291"/>
    </row>
    <row r="4391" spans="1:75" x14ac:dyDescent="0.2">
      <c r="A4391" s="236"/>
      <c r="B4391" s="237"/>
      <c r="C4391" s="848" t="str">
        <f ca="1">IF(ISERR(AVERAGE(INDIRECT("B"&amp;(ROW()-INT($B$1/2))):INDIRECT("B"&amp;(ROW()+INT($B$1/2))))),"",AVERAGE(INDIRECT("B"&amp;(ROW()-INT($B$1/2))):INDIRECT("B"&amp;(ROW()+INT($B$1/2)))))</f>
        <v/>
      </c>
      <c r="D4391" s="848">
        <f t="shared" si="1384"/>
        <v>0</v>
      </c>
      <c r="E4391" s="275"/>
      <c r="F4391" s="15"/>
      <c r="G4391" s="3"/>
      <c r="H4391" s="3"/>
      <c r="I4391" s="3"/>
      <c r="J4391" s="3"/>
      <c r="K4391" s="3"/>
      <c r="L4391" s="554"/>
      <c r="M4391" s="545"/>
      <c r="N4391" s="546"/>
      <c r="O4391" s="5"/>
      <c r="P4391" s="216"/>
      <c r="Q4391" s="217"/>
      <c r="R4391" s="218"/>
      <c r="S4391" s="219">
        <f t="shared" si="1401"/>
        <v>0</v>
      </c>
      <c r="T4391" s="220">
        <f t="shared" si="1402"/>
        <v>0</v>
      </c>
      <c r="U4391" s="214">
        <f t="shared" si="1399"/>
        <v>0</v>
      </c>
      <c r="W4391" s="221"/>
      <c r="X4391" s="222"/>
      <c r="Y4391" s="222"/>
      <c r="Z4391" s="223"/>
      <c r="AA4391" s="222"/>
      <c r="AB4391" s="224"/>
      <c r="AC4391" s="225"/>
      <c r="AD4391" s="2">
        <f t="shared" si="1386"/>
        <v>0</v>
      </c>
      <c r="AE4391" s="2">
        <f t="shared" si="1387"/>
        <v>0</v>
      </c>
      <c r="AF4391" s="226"/>
      <c r="AG4391" s="219">
        <f t="shared" si="1391"/>
        <v>0</v>
      </c>
      <c r="AH4391" s="234">
        <f t="shared" si="1392"/>
        <v>0</v>
      </c>
      <c r="AI4391" s="214">
        <f t="shared" si="1400"/>
        <v>0</v>
      </c>
      <c r="AK4391" s="229">
        <f t="shared" si="1393"/>
        <v>0</v>
      </c>
      <c r="AL4391" s="226"/>
      <c r="AM4391" s="15"/>
      <c r="AN4391" s="232" t="e">
        <f t="shared" si="1394"/>
        <v>#DIV/0!</v>
      </c>
      <c r="AO4391" s="214">
        <f t="shared" si="1388"/>
        <v>0</v>
      </c>
      <c r="AQ4391" s="210"/>
      <c r="AR4391" s="231"/>
      <c r="AS4391" s="15"/>
      <c r="AT4391" s="232">
        <f t="shared" si="1395"/>
        <v>0</v>
      </c>
      <c r="AU4391" s="235">
        <f t="shared" si="1396"/>
        <v>0</v>
      </c>
      <c r="AY4391" s="210"/>
      <c r="AZ4391" s="231"/>
      <c r="BA4391" s="15"/>
      <c r="BB4391" s="232">
        <f t="shared" si="1385"/>
        <v>0</v>
      </c>
      <c r="BC4391" s="235">
        <f t="shared" si="1397"/>
        <v>0</v>
      </c>
      <c r="BG4391" s="210"/>
      <c r="BH4391" s="231"/>
      <c r="BI4391" s="15"/>
      <c r="BJ4391" s="232">
        <f t="shared" si="1389"/>
        <v>0</v>
      </c>
      <c r="BK4391" s="235">
        <f t="shared" si="1398"/>
        <v>0</v>
      </c>
      <c r="BM4391" s="109">
        <f t="shared" si="1390"/>
        <v>-6.8246550787614142</v>
      </c>
      <c r="BN4391" s="213"/>
      <c r="BR4391" s="228"/>
      <c r="BS4391" s="311"/>
      <c r="BT4391" s="3"/>
      <c r="BU4391" s="213"/>
      <c r="BV4391" s="213"/>
      <c r="BW4391" s="291"/>
    </row>
    <row r="4392" spans="1:75" x14ac:dyDescent="0.2">
      <c r="A4392" s="236"/>
      <c r="B4392" s="237"/>
      <c r="C4392" s="848" t="str">
        <f ca="1">IF(ISERR(AVERAGE(INDIRECT("B"&amp;(ROW()-INT($B$1/2))):INDIRECT("B"&amp;(ROW()+INT($B$1/2))))),"",AVERAGE(INDIRECT("B"&amp;(ROW()-INT($B$1/2))):INDIRECT("B"&amp;(ROW()+INT($B$1/2)))))</f>
        <v/>
      </c>
      <c r="D4392" s="848">
        <f t="shared" si="1384"/>
        <v>0</v>
      </c>
      <c r="E4392" s="275"/>
      <c r="F4392" s="15"/>
      <c r="G4392" s="3"/>
      <c r="H4392" s="3"/>
      <c r="I4392" s="3"/>
      <c r="J4392" s="3"/>
      <c r="K4392" s="3"/>
      <c r="L4392" s="554"/>
      <c r="M4392" s="545"/>
      <c r="N4392" s="546"/>
      <c r="O4392" s="5"/>
      <c r="P4392" s="216"/>
      <c r="Q4392" s="217"/>
      <c r="R4392" s="218"/>
      <c r="S4392" s="219">
        <f t="shared" si="1401"/>
        <v>0</v>
      </c>
      <c r="T4392" s="220">
        <f t="shared" si="1402"/>
        <v>0</v>
      </c>
      <c r="U4392" s="214">
        <f t="shared" si="1399"/>
        <v>0</v>
      </c>
      <c r="W4392" s="221"/>
      <c r="X4392" s="222"/>
      <c r="Y4392" s="222"/>
      <c r="Z4392" s="223"/>
      <c r="AA4392" s="222"/>
      <c r="AB4392" s="224"/>
      <c r="AC4392" s="225"/>
      <c r="AD4392" s="2">
        <f t="shared" si="1386"/>
        <v>0</v>
      </c>
      <c r="AE4392" s="2">
        <f t="shared" si="1387"/>
        <v>0</v>
      </c>
      <c r="AF4392" s="226"/>
      <c r="AG4392" s="219">
        <f t="shared" si="1391"/>
        <v>0</v>
      </c>
      <c r="AH4392" s="234">
        <f t="shared" si="1392"/>
        <v>0</v>
      </c>
      <c r="AI4392" s="214">
        <f t="shared" si="1400"/>
        <v>0</v>
      </c>
      <c r="AK4392" s="229">
        <f t="shared" si="1393"/>
        <v>0</v>
      </c>
      <c r="AL4392" s="226"/>
      <c r="AM4392" s="15"/>
      <c r="AN4392" s="232" t="e">
        <f t="shared" si="1394"/>
        <v>#DIV/0!</v>
      </c>
      <c r="AO4392" s="214">
        <f t="shared" si="1388"/>
        <v>0</v>
      </c>
      <c r="AQ4392" s="210"/>
      <c r="AR4392" s="231"/>
      <c r="AS4392" s="15"/>
      <c r="AT4392" s="232">
        <f t="shared" si="1395"/>
        <v>0</v>
      </c>
      <c r="AU4392" s="235">
        <f t="shared" si="1396"/>
        <v>0</v>
      </c>
      <c r="AY4392" s="210"/>
      <c r="AZ4392" s="231"/>
      <c r="BA4392" s="15"/>
      <c r="BB4392" s="232">
        <f t="shared" si="1385"/>
        <v>0</v>
      </c>
      <c r="BC4392" s="235">
        <f t="shared" si="1397"/>
        <v>0</v>
      </c>
      <c r="BG4392" s="210"/>
      <c r="BH4392" s="231"/>
      <c r="BI4392" s="15"/>
      <c r="BJ4392" s="232">
        <f t="shared" si="1389"/>
        <v>0</v>
      </c>
      <c r="BK4392" s="235">
        <f t="shared" si="1398"/>
        <v>0</v>
      </c>
      <c r="BM4392" s="109">
        <f t="shared" si="1390"/>
        <v>-6.8264874162591509</v>
      </c>
      <c r="BN4392" s="213"/>
      <c r="BR4392" s="228"/>
      <c r="BS4392" s="311"/>
      <c r="BT4392" s="3"/>
      <c r="BU4392" s="213"/>
      <c r="BV4392" s="213"/>
      <c r="BW4392" s="291"/>
    </row>
    <row r="4393" spans="1:75" x14ac:dyDescent="0.2">
      <c r="A4393" s="236"/>
      <c r="B4393" s="237"/>
      <c r="C4393" s="848" t="str">
        <f ca="1">IF(ISERR(AVERAGE(INDIRECT("B"&amp;(ROW()-INT($B$1/2))):INDIRECT("B"&amp;(ROW()+INT($B$1/2))))),"",AVERAGE(INDIRECT("B"&amp;(ROW()-INT($B$1/2))):INDIRECT("B"&amp;(ROW()+INT($B$1/2)))))</f>
        <v/>
      </c>
      <c r="D4393" s="848">
        <f t="shared" si="1384"/>
        <v>0</v>
      </c>
      <c r="E4393" s="275"/>
      <c r="F4393" s="15"/>
      <c r="G4393" s="3"/>
      <c r="H4393" s="3"/>
      <c r="I4393" s="3"/>
      <c r="J4393" s="3"/>
      <c r="K4393" s="3"/>
      <c r="L4393" s="554"/>
      <c r="M4393" s="545"/>
      <c r="N4393" s="546"/>
      <c r="O4393" s="5"/>
      <c r="P4393" s="216"/>
      <c r="Q4393" s="217"/>
      <c r="R4393" s="218"/>
      <c r="S4393" s="219">
        <f t="shared" si="1401"/>
        <v>0</v>
      </c>
      <c r="T4393" s="220">
        <f t="shared" si="1402"/>
        <v>0</v>
      </c>
      <c r="U4393" s="214">
        <f t="shared" si="1399"/>
        <v>0</v>
      </c>
      <c r="W4393" s="221"/>
      <c r="X4393" s="222"/>
      <c r="Y4393" s="222"/>
      <c r="Z4393" s="223"/>
      <c r="AA4393" s="222"/>
      <c r="AB4393" s="224"/>
      <c r="AC4393" s="225"/>
      <c r="AD4393" s="2">
        <f t="shared" si="1386"/>
        <v>0</v>
      </c>
      <c r="AE4393" s="2">
        <f t="shared" si="1387"/>
        <v>0</v>
      </c>
      <c r="AF4393" s="226"/>
      <c r="AG4393" s="219">
        <f t="shared" si="1391"/>
        <v>0</v>
      </c>
      <c r="AH4393" s="234">
        <f t="shared" si="1392"/>
        <v>0</v>
      </c>
      <c r="AI4393" s="214">
        <f t="shared" si="1400"/>
        <v>0</v>
      </c>
      <c r="AK4393" s="229">
        <f t="shared" si="1393"/>
        <v>0</v>
      </c>
      <c r="AL4393" s="226"/>
      <c r="AM4393" s="15"/>
      <c r="AN4393" s="232" t="e">
        <f t="shared" si="1394"/>
        <v>#DIV/0!</v>
      </c>
      <c r="AO4393" s="214">
        <f t="shared" si="1388"/>
        <v>0</v>
      </c>
      <c r="AQ4393" s="210"/>
      <c r="AR4393" s="231"/>
      <c r="AS4393" s="15"/>
      <c r="AT4393" s="232">
        <f t="shared" si="1395"/>
        <v>0</v>
      </c>
      <c r="AU4393" s="235">
        <f t="shared" si="1396"/>
        <v>0</v>
      </c>
      <c r="AY4393" s="210"/>
      <c r="AZ4393" s="231"/>
      <c r="BA4393" s="15"/>
      <c r="BB4393" s="232">
        <f t="shared" si="1385"/>
        <v>0</v>
      </c>
      <c r="BC4393" s="235">
        <f t="shared" si="1397"/>
        <v>0</v>
      </c>
      <c r="BG4393" s="210"/>
      <c r="BH4393" s="231"/>
      <c r="BI4393" s="15"/>
      <c r="BJ4393" s="232">
        <f t="shared" si="1389"/>
        <v>0</v>
      </c>
      <c r="BK4393" s="235">
        <f t="shared" si="1398"/>
        <v>0</v>
      </c>
      <c r="BM4393" s="109">
        <f t="shared" si="1390"/>
        <v>-6.8283197537568876</v>
      </c>
      <c r="BN4393" s="213"/>
      <c r="BR4393" s="228"/>
      <c r="BS4393" s="311"/>
      <c r="BT4393" s="3"/>
      <c r="BU4393" s="213"/>
      <c r="BV4393" s="213"/>
      <c r="BW4393" s="291"/>
    </row>
    <row r="4394" spans="1:75" x14ac:dyDescent="0.2">
      <c r="A4394" s="236"/>
      <c r="B4394" s="237"/>
      <c r="C4394" s="848" t="str">
        <f ca="1">IF(ISERR(AVERAGE(INDIRECT("B"&amp;(ROW()-INT($B$1/2))):INDIRECT("B"&amp;(ROW()+INT($B$1/2))))),"",AVERAGE(INDIRECT("B"&amp;(ROW()-INT($B$1/2))):INDIRECT("B"&amp;(ROW()+INT($B$1/2)))))</f>
        <v/>
      </c>
      <c r="D4394" s="848">
        <f t="shared" si="1384"/>
        <v>0</v>
      </c>
      <c r="E4394" s="275"/>
      <c r="F4394" s="15"/>
      <c r="G4394" s="3"/>
      <c r="H4394" s="3"/>
      <c r="I4394" s="3"/>
      <c r="J4394" s="3"/>
      <c r="K4394" s="3"/>
      <c r="L4394" s="554"/>
      <c r="M4394" s="545"/>
      <c r="N4394" s="546"/>
      <c r="O4394" s="5"/>
      <c r="P4394" s="216"/>
      <c r="Q4394" s="217"/>
      <c r="R4394" s="218"/>
      <c r="S4394" s="219">
        <f t="shared" si="1401"/>
        <v>0</v>
      </c>
      <c r="T4394" s="220">
        <f t="shared" si="1402"/>
        <v>0</v>
      </c>
      <c r="U4394" s="214">
        <f t="shared" si="1399"/>
        <v>0</v>
      </c>
      <c r="W4394" s="221"/>
      <c r="X4394" s="222"/>
      <c r="Y4394" s="222"/>
      <c r="Z4394" s="223"/>
      <c r="AA4394" s="222"/>
      <c r="AB4394" s="224"/>
      <c r="AC4394" s="225"/>
      <c r="AD4394" s="2">
        <f t="shared" si="1386"/>
        <v>0</v>
      </c>
      <c r="AE4394" s="2">
        <f t="shared" si="1387"/>
        <v>0</v>
      </c>
      <c r="AF4394" s="226"/>
      <c r="AG4394" s="219">
        <f t="shared" si="1391"/>
        <v>0</v>
      </c>
      <c r="AH4394" s="234">
        <f t="shared" si="1392"/>
        <v>0</v>
      </c>
      <c r="AI4394" s="214">
        <f t="shared" si="1400"/>
        <v>0</v>
      </c>
      <c r="AK4394" s="229">
        <f t="shared" si="1393"/>
        <v>0</v>
      </c>
      <c r="AL4394" s="226"/>
      <c r="AM4394" s="15"/>
      <c r="AN4394" s="232" t="e">
        <f t="shared" si="1394"/>
        <v>#DIV/0!</v>
      </c>
      <c r="AO4394" s="214">
        <f t="shared" si="1388"/>
        <v>0</v>
      </c>
      <c r="AQ4394" s="210"/>
      <c r="AR4394" s="231"/>
      <c r="AS4394" s="15"/>
      <c r="AT4394" s="232">
        <f t="shared" si="1395"/>
        <v>0</v>
      </c>
      <c r="AU4394" s="235">
        <f t="shared" si="1396"/>
        <v>0</v>
      </c>
      <c r="AY4394" s="210"/>
      <c r="AZ4394" s="231"/>
      <c r="BA4394" s="15"/>
      <c r="BB4394" s="232">
        <f t="shared" si="1385"/>
        <v>0</v>
      </c>
      <c r="BC4394" s="235">
        <f t="shared" si="1397"/>
        <v>0</v>
      </c>
      <c r="BG4394" s="210"/>
      <c r="BH4394" s="231"/>
      <c r="BI4394" s="15"/>
      <c r="BJ4394" s="232">
        <f t="shared" si="1389"/>
        <v>0</v>
      </c>
      <c r="BK4394" s="235">
        <f t="shared" si="1398"/>
        <v>0</v>
      </c>
      <c r="BM4394" s="109">
        <f t="shared" si="1390"/>
        <v>-6.8301520912546243</v>
      </c>
      <c r="BN4394" s="213"/>
      <c r="BR4394" s="228"/>
      <c r="BS4394" s="311"/>
      <c r="BT4394" s="3"/>
      <c r="BU4394" s="213"/>
      <c r="BV4394" s="213"/>
      <c r="BW4394" s="291"/>
    </row>
    <row r="4395" spans="1:75" x14ac:dyDescent="0.2">
      <c r="A4395" s="236"/>
      <c r="B4395" s="237"/>
      <c r="C4395" s="848" t="str">
        <f ca="1">IF(ISERR(AVERAGE(INDIRECT("B"&amp;(ROW()-INT($B$1/2))):INDIRECT("B"&amp;(ROW()+INT($B$1/2))))),"",AVERAGE(INDIRECT("B"&amp;(ROW()-INT($B$1/2))):INDIRECT("B"&amp;(ROW()+INT($B$1/2)))))</f>
        <v/>
      </c>
      <c r="D4395" s="848">
        <f t="shared" si="1384"/>
        <v>0</v>
      </c>
      <c r="E4395" s="275"/>
      <c r="F4395" s="15"/>
      <c r="G4395" s="3"/>
      <c r="H4395" s="3"/>
      <c r="I4395" s="3"/>
      <c r="J4395" s="3"/>
      <c r="K4395" s="3"/>
      <c r="L4395" s="554"/>
      <c r="M4395" s="545"/>
      <c r="N4395" s="546"/>
      <c r="O4395" s="5"/>
      <c r="P4395" s="216"/>
      <c r="Q4395" s="217"/>
      <c r="R4395" s="218"/>
      <c r="S4395" s="219">
        <f t="shared" si="1401"/>
        <v>0</v>
      </c>
      <c r="T4395" s="220">
        <f t="shared" si="1402"/>
        <v>0</v>
      </c>
      <c r="U4395" s="214">
        <f t="shared" si="1399"/>
        <v>0</v>
      </c>
      <c r="W4395" s="221"/>
      <c r="X4395" s="222"/>
      <c r="Y4395" s="222"/>
      <c r="Z4395" s="223"/>
      <c r="AA4395" s="222"/>
      <c r="AB4395" s="224"/>
      <c r="AC4395" s="225"/>
      <c r="AD4395" s="2">
        <f t="shared" si="1386"/>
        <v>0</v>
      </c>
      <c r="AE4395" s="2">
        <f t="shared" si="1387"/>
        <v>0</v>
      </c>
      <c r="AF4395" s="226"/>
      <c r="AG4395" s="219">
        <f t="shared" si="1391"/>
        <v>0</v>
      </c>
      <c r="AH4395" s="234">
        <f t="shared" si="1392"/>
        <v>0</v>
      </c>
      <c r="AI4395" s="214">
        <f t="shared" si="1400"/>
        <v>0</v>
      </c>
      <c r="AK4395" s="229">
        <f t="shared" si="1393"/>
        <v>0</v>
      </c>
      <c r="AL4395" s="226"/>
      <c r="AM4395" s="15"/>
      <c r="AN4395" s="232" t="e">
        <f t="shared" si="1394"/>
        <v>#DIV/0!</v>
      </c>
      <c r="AO4395" s="214">
        <f t="shared" si="1388"/>
        <v>0</v>
      </c>
      <c r="AQ4395" s="210"/>
      <c r="AR4395" s="231"/>
      <c r="AS4395" s="15"/>
      <c r="AT4395" s="232">
        <f t="shared" si="1395"/>
        <v>0</v>
      </c>
      <c r="AU4395" s="235">
        <f t="shared" si="1396"/>
        <v>0</v>
      </c>
      <c r="AY4395" s="210"/>
      <c r="AZ4395" s="231"/>
      <c r="BA4395" s="15"/>
      <c r="BB4395" s="232">
        <f t="shared" si="1385"/>
        <v>0</v>
      </c>
      <c r="BC4395" s="235">
        <f t="shared" si="1397"/>
        <v>0</v>
      </c>
      <c r="BG4395" s="210"/>
      <c r="BH4395" s="231"/>
      <c r="BI4395" s="15"/>
      <c r="BJ4395" s="232">
        <f t="shared" si="1389"/>
        <v>0</v>
      </c>
      <c r="BK4395" s="235">
        <f t="shared" si="1398"/>
        <v>0</v>
      </c>
      <c r="BM4395" s="109">
        <f t="shared" si="1390"/>
        <v>-6.831984428752361</v>
      </c>
      <c r="BN4395" s="213"/>
      <c r="BR4395" s="228"/>
      <c r="BS4395" s="311"/>
      <c r="BT4395" s="3"/>
      <c r="BU4395" s="213"/>
      <c r="BV4395" s="213"/>
      <c r="BW4395" s="291"/>
    </row>
    <row r="4396" spans="1:75" x14ac:dyDescent="0.2">
      <c r="A4396" s="236"/>
      <c r="B4396" s="237"/>
      <c r="C4396" s="848" t="str">
        <f ca="1">IF(ISERR(AVERAGE(INDIRECT("B"&amp;(ROW()-INT($B$1/2))):INDIRECT("B"&amp;(ROW()+INT($B$1/2))))),"",AVERAGE(INDIRECT("B"&amp;(ROW()-INT($B$1/2))):INDIRECT("B"&amp;(ROW()+INT($B$1/2)))))</f>
        <v/>
      </c>
      <c r="D4396" s="848">
        <f t="shared" si="1384"/>
        <v>0</v>
      </c>
      <c r="E4396" s="275"/>
      <c r="F4396" s="15"/>
      <c r="G4396" s="3"/>
      <c r="H4396" s="3"/>
      <c r="I4396" s="3"/>
      <c r="J4396" s="3"/>
      <c r="K4396" s="3"/>
      <c r="L4396" s="554"/>
      <c r="M4396" s="545"/>
      <c r="N4396" s="546"/>
      <c r="O4396" s="5"/>
      <c r="P4396" s="216"/>
      <c r="Q4396" s="217"/>
      <c r="R4396" s="218"/>
      <c r="S4396" s="219">
        <f t="shared" si="1401"/>
        <v>0</v>
      </c>
      <c r="T4396" s="220">
        <f t="shared" si="1402"/>
        <v>0</v>
      </c>
      <c r="U4396" s="214">
        <f t="shared" si="1399"/>
        <v>0</v>
      </c>
      <c r="W4396" s="221"/>
      <c r="X4396" s="222"/>
      <c r="Y4396" s="222"/>
      <c r="Z4396" s="223"/>
      <c r="AA4396" s="222"/>
      <c r="AB4396" s="224"/>
      <c r="AC4396" s="225"/>
      <c r="AD4396" s="2">
        <f t="shared" si="1386"/>
        <v>0</v>
      </c>
      <c r="AE4396" s="2">
        <f t="shared" si="1387"/>
        <v>0</v>
      </c>
      <c r="AF4396" s="226"/>
      <c r="AG4396" s="219">
        <f t="shared" si="1391"/>
        <v>0</v>
      </c>
      <c r="AH4396" s="234">
        <f t="shared" si="1392"/>
        <v>0</v>
      </c>
      <c r="AI4396" s="214">
        <f t="shared" si="1400"/>
        <v>0</v>
      </c>
      <c r="AK4396" s="229">
        <f t="shared" si="1393"/>
        <v>0</v>
      </c>
      <c r="AL4396" s="226"/>
      <c r="AM4396" s="15"/>
      <c r="AN4396" s="232" t="e">
        <f t="shared" si="1394"/>
        <v>#DIV/0!</v>
      </c>
      <c r="AO4396" s="214">
        <f t="shared" si="1388"/>
        <v>0</v>
      </c>
      <c r="AQ4396" s="210"/>
      <c r="AR4396" s="231"/>
      <c r="AS4396" s="15"/>
      <c r="AT4396" s="232">
        <f t="shared" si="1395"/>
        <v>0</v>
      </c>
      <c r="AU4396" s="235">
        <f t="shared" si="1396"/>
        <v>0</v>
      </c>
      <c r="AY4396" s="210"/>
      <c r="AZ4396" s="231"/>
      <c r="BA4396" s="15"/>
      <c r="BB4396" s="232">
        <f t="shared" si="1385"/>
        <v>0</v>
      </c>
      <c r="BC4396" s="235">
        <f t="shared" si="1397"/>
        <v>0</v>
      </c>
      <c r="BG4396" s="210"/>
      <c r="BH4396" s="231"/>
      <c r="BI4396" s="15"/>
      <c r="BJ4396" s="232">
        <f t="shared" si="1389"/>
        <v>0</v>
      </c>
      <c r="BK4396" s="235">
        <f t="shared" si="1398"/>
        <v>0</v>
      </c>
      <c r="BM4396" s="109">
        <f t="shared" si="1390"/>
        <v>-6.8338167662500977</v>
      </c>
      <c r="BN4396" s="213"/>
      <c r="BR4396" s="228"/>
      <c r="BS4396" s="311"/>
      <c r="BT4396" s="3"/>
      <c r="BU4396" s="213"/>
      <c r="BV4396" s="213"/>
      <c r="BW4396" s="291"/>
    </row>
    <row r="4397" spans="1:75" x14ac:dyDescent="0.2">
      <c r="A4397" s="236"/>
      <c r="B4397" s="237"/>
      <c r="C4397" s="848" t="str">
        <f ca="1">IF(ISERR(AVERAGE(INDIRECT("B"&amp;(ROW()-INT($B$1/2))):INDIRECT("B"&amp;(ROW()+INT($B$1/2))))),"",AVERAGE(INDIRECT("B"&amp;(ROW()-INT($B$1/2))):INDIRECT("B"&amp;(ROW()+INT($B$1/2)))))</f>
        <v/>
      </c>
      <c r="D4397" s="848">
        <f t="shared" si="1384"/>
        <v>0</v>
      </c>
      <c r="E4397" s="275"/>
      <c r="F4397" s="15"/>
      <c r="G4397" s="3"/>
      <c r="H4397" s="3"/>
      <c r="I4397" s="3"/>
      <c r="J4397" s="3"/>
      <c r="K4397" s="3"/>
      <c r="L4397" s="554"/>
      <c r="M4397" s="545"/>
      <c r="N4397" s="546"/>
      <c r="O4397" s="5"/>
      <c r="P4397" s="216"/>
      <c r="Q4397" s="217"/>
      <c r="R4397" s="218"/>
      <c r="S4397" s="219">
        <f t="shared" si="1401"/>
        <v>0</v>
      </c>
      <c r="T4397" s="220">
        <f t="shared" si="1402"/>
        <v>0</v>
      </c>
      <c r="U4397" s="214">
        <f t="shared" si="1399"/>
        <v>0</v>
      </c>
      <c r="W4397" s="221"/>
      <c r="X4397" s="222"/>
      <c r="Y4397" s="222"/>
      <c r="Z4397" s="223"/>
      <c r="AA4397" s="222"/>
      <c r="AB4397" s="224"/>
      <c r="AC4397" s="225"/>
      <c r="AD4397" s="2">
        <f t="shared" si="1386"/>
        <v>0</v>
      </c>
      <c r="AE4397" s="2">
        <f t="shared" si="1387"/>
        <v>0</v>
      </c>
      <c r="AF4397" s="226"/>
      <c r="AG4397" s="219">
        <f t="shared" si="1391"/>
        <v>0</v>
      </c>
      <c r="AH4397" s="234">
        <f t="shared" si="1392"/>
        <v>0</v>
      </c>
      <c r="AI4397" s="214">
        <f t="shared" si="1400"/>
        <v>0</v>
      </c>
      <c r="AK4397" s="229">
        <f t="shared" si="1393"/>
        <v>0</v>
      </c>
      <c r="AL4397" s="226"/>
      <c r="AM4397" s="15"/>
      <c r="AN4397" s="232" t="e">
        <f t="shared" si="1394"/>
        <v>#DIV/0!</v>
      </c>
      <c r="AO4397" s="214">
        <f t="shared" si="1388"/>
        <v>0</v>
      </c>
      <c r="AQ4397" s="210"/>
      <c r="AR4397" s="231"/>
      <c r="AS4397" s="15"/>
      <c r="AT4397" s="232">
        <f t="shared" si="1395"/>
        <v>0</v>
      </c>
      <c r="AU4397" s="235">
        <f t="shared" si="1396"/>
        <v>0</v>
      </c>
      <c r="AY4397" s="210"/>
      <c r="AZ4397" s="231"/>
      <c r="BA4397" s="15"/>
      <c r="BB4397" s="232">
        <f t="shared" si="1385"/>
        <v>0</v>
      </c>
      <c r="BC4397" s="235">
        <f t="shared" si="1397"/>
        <v>0</v>
      </c>
      <c r="BG4397" s="210"/>
      <c r="BH4397" s="231"/>
      <c r="BI4397" s="15"/>
      <c r="BJ4397" s="232">
        <f t="shared" si="1389"/>
        <v>0</v>
      </c>
      <c r="BK4397" s="235">
        <f t="shared" si="1398"/>
        <v>0</v>
      </c>
      <c r="BM4397" s="109">
        <f t="shared" si="1390"/>
        <v>-6.8356491037478344</v>
      </c>
      <c r="BN4397" s="213"/>
      <c r="BR4397" s="228"/>
      <c r="BS4397" s="311"/>
      <c r="BT4397" s="3"/>
      <c r="BU4397" s="213"/>
      <c r="BV4397" s="213"/>
      <c r="BW4397" s="291"/>
    </row>
    <row r="4398" spans="1:75" x14ac:dyDescent="0.2">
      <c r="A4398" s="236"/>
      <c r="B4398" s="237"/>
      <c r="C4398" s="848" t="str">
        <f ca="1">IF(ISERR(AVERAGE(INDIRECT("B"&amp;(ROW()-INT($B$1/2))):INDIRECT("B"&amp;(ROW()+INT($B$1/2))))),"",AVERAGE(INDIRECT("B"&amp;(ROW()-INT($B$1/2))):INDIRECT("B"&amp;(ROW()+INT($B$1/2)))))</f>
        <v/>
      </c>
      <c r="D4398" s="848">
        <f t="shared" si="1384"/>
        <v>0</v>
      </c>
      <c r="E4398" s="275"/>
      <c r="F4398" s="15"/>
      <c r="G4398" s="3"/>
      <c r="H4398" s="3"/>
      <c r="I4398" s="3"/>
      <c r="J4398" s="3"/>
      <c r="K4398" s="3"/>
      <c r="L4398" s="554"/>
      <c r="M4398" s="545"/>
      <c r="N4398" s="546"/>
      <c r="O4398" s="5"/>
      <c r="P4398" s="216"/>
      <c r="Q4398" s="217"/>
      <c r="R4398" s="218"/>
      <c r="S4398" s="219">
        <f t="shared" si="1401"/>
        <v>0</v>
      </c>
      <c r="T4398" s="220">
        <f t="shared" si="1402"/>
        <v>0</v>
      </c>
      <c r="U4398" s="214">
        <f t="shared" si="1399"/>
        <v>0</v>
      </c>
      <c r="W4398" s="221"/>
      <c r="X4398" s="222"/>
      <c r="Y4398" s="222"/>
      <c r="Z4398" s="223"/>
      <c r="AA4398" s="222"/>
      <c r="AB4398" s="224"/>
      <c r="AC4398" s="225"/>
      <c r="AD4398" s="2">
        <f t="shared" si="1386"/>
        <v>0</v>
      </c>
      <c r="AE4398" s="2">
        <f t="shared" si="1387"/>
        <v>0</v>
      </c>
      <c r="AF4398" s="226"/>
      <c r="AG4398" s="219">
        <f t="shared" si="1391"/>
        <v>0</v>
      </c>
      <c r="AH4398" s="234">
        <f t="shared" si="1392"/>
        <v>0</v>
      </c>
      <c r="AI4398" s="214">
        <f t="shared" si="1400"/>
        <v>0</v>
      </c>
      <c r="AK4398" s="229">
        <f t="shared" si="1393"/>
        <v>0</v>
      </c>
      <c r="AL4398" s="226"/>
      <c r="AM4398" s="15"/>
      <c r="AN4398" s="232" t="e">
        <f t="shared" si="1394"/>
        <v>#DIV/0!</v>
      </c>
      <c r="AO4398" s="214">
        <f t="shared" si="1388"/>
        <v>0</v>
      </c>
      <c r="AQ4398" s="210"/>
      <c r="AR4398" s="231"/>
      <c r="AS4398" s="15"/>
      <c r="AT4398" s="232">
        <f t="shared" si="1395"/>
        <v>0</v>
      </c>
      <c r="AU4398" s="235">
        <f t="shared" si="1396"/>
        <v>0</v>
      </c>
      <c r="AY4398" s="210"/>
      <c r="AZ4398" s="231"/>
      <c r="BA4398" s="15"/>
      <c r="BB4398" s="232">
        <f t="shared" si="1385"/>
        <v>0</v>
      </c>
      <c r="BC4398" s="235">
        <f t="shared" si="1397"/>
        <v>0</v>
      </c>
      <c r="BG4398" s="210"/>
      <c r="BH4398" s="231"/>
      <c r="BI4398" s="15"/>
      <c r="BJ4398" s="232">
        <f t="shared" si="1389"/>
        <v>0</v>
      </c>
      <c r="BK4398" s="235">
        <f t="shared" si="1398"/>
        <v>0</v>
      </c>
      <c r="BM4398" s="109">
        <f t="shared" si="1390"/>
        <v>-6.8374814412455711</v>
      </c>
      <c r="BN4398" s="213"/>
      <c r="BR4398" s="228"/>
      <c r="BS4398" s="311"/>
      <c r="BT4398" s="3"/>
      <c r="BU4398" s="213"/>
      <c r="BV4398" s="213"/>
      <c r="BW4398" s="291"/>
    </row>
    <row r="4399" spans="1:75" x14ac:dyDescent="0.2">
      <c r="A4399" s="236"/>
      <c r="B4399" s="237"/>
      <c r="C4399" s="848" t="str">
        <f ca="1">IF(ISERR(AVERAGE(INDIRECT("B"&amp;(ROW()-INT($B$1/2))):INDIRECT("B"&amp;(ROW()+INT($B$1/2))))),"",AVERAGE(INDIRECT("B"&amp;(ROW()-INT($B$1/2))):INDIRECT("B"&amp;(ROW()+INT($B$1/2)))))</f>
        <v/>
      </c>
      <c r="D4399" s="848">
        <f t="shared" si="1384"/>
        <v>0</v>
      </c>
      <c r="E4399" s="275"/>
      <c r="F4399" s="15"/>
      <c r="G4399" s="3"/>
      <c r="H4399" s="3"/>
      <c r="I4399" s="3"/>
      <c r="J4399" s="3"/>
      <c r="K4399" s="3"/>
      <c r="L4399" s="554"/>
      <c r="M4399" s="545"/>
      <c r="N4399" s="546"/>
      <c r="O4399" s="5"/>
      <c r="P4399" s="216"/>
      <c r="Q4399" s="217"/>
      <c r="R4399" s="218"/>
      <c r="S4399" s="219">
        <f t="shared" si="1401"/>
        <v>0</v>
      </c>
      <c r="T4399" s="220">
        <f t="shared" si="1402"/>
        <v>0</v>
      </c>
      <c r="U4399" s="214">
        <f t="shared" si="1399"/>
        <v>0</v>
      </c>
      <c r="W4399" s="221"/>
      <c r="X4399" s="222"/>
      <c r="Y4399" s="222"/>
      <c r="Z4399" s="223"/>
      <c r="AA4399" s="222"/>
      <c r="AB4399" s="224"/>
      <c r="AC4399" s="225"/>
      <c r="AD4399" s="2">
        <f t="shared" si="1386"/>
        <v>0</v>
      </c>
      <c r="AE4399" s="2">
        <f t="shared" si="1387"/>
        <v>0</v>
      </c>
      <c r="AF4399" s="226"/>
      <c r="AG4399" s="219">
        <f t="shared" si="1391"/>
        <v>0</v>
      </c>
      <c r="AH4399" s="234">
        <f t="shared" si="1392"/>
        <v>0</v>
      </c>
      <c r="AI4399" s="214">
        <f t="shared" si="1400"/>
        <v>0</v>
      </c>
      <c r="AK4399" s="229">
        <f t="shared" si="1393"/>
        <v>0</v>
      </c>
      <c r="AL4399" s="226"/>
      <c r="AM4399" s="15"/>
      <c r="AN4399" s="232" t="e">
        <f t="shared" si="1394"/>
        <v>#DIV/0!</v>
      </c>
      <c r="AO4399" s="214">
        <f t="shared" si="1388"/>
        <v>0</v>
      </c>
      <c r="AQ4399" s="210"/>
      <c r="AR4399" s="231"/>
      <c r="AS4399" s="15"/>
      <c r="AT4399" s="232">
        <f t="shared" si="1395"/>
        <v>0</v>
      </c>
      <c r="AU4399" s="235">
        <f t="shared" si="1396"/>
        <v>0</v>
      </c>
      <c r="AY4399" s="210"/>
      <c r="AZ4399" s="231"/>
      <c r="BA4399" s="15"/>
      <c r="BB4399" s="232">
        <f t="shared" si="1385"/>
        <v>0</v>
      </c>
      <c r="BC4399" s="235">
        <f t="shared" si="1397"/>
        <v>0</v>
      </c>
      <c r="BG4399" s="210"/>
      <c r="BH4399" s="231"/>
      <c r="BI4399" s="15"/>
      <c r="BJ4399" s="232">
        <f t="shared" si="1389"/>
        <v>0</v>
      </c>
      <c r="BK4399" s="235">
        <f t="shared" si="1398"/>
        <v>0</v>
      </c>
      <c r="BM4399" s="109">
        <f t="shared" si="1390"/>
        <v>-6.8393137787433078</v>
      </c>
      <c r="BN4399" s="213"/>
      <c r="BR4399" s="228"/>
      <c r="BS4399" s="311"/>
      <c r="BT4399" s="3"/>
      <c r="BU4399" s="213"/>
      <c r="BV4399" s="213"/>
      <c r="BW4399" s="291"/>
    </row>
    <row r="4400" spans="1:75" x14ac:dyDescent="0.2">
      <c r="A4400" s="236"/>
      <c r="B4400" s="237"/>
      <c r="C4400" s="848" t="str">
        <f ca="1">IF(ISERR(AVERAGE(INDIRECT("B"&amp;(ROW()-INT($B$1/2))):INDIRECT("B"&amp;(ROW()+INT($B$1/2))))),"",AVERAGE(INDIRECT("B"&amp;(ROW()-INT($B$1/2))):INDIRECT("B"&amp;(ROW()+INT($B$1/2)))))</f>
        <v/>
      </c>
      <c r="D4400" s="848">
        <f t="shared" si="1384"/>
        <v>0</v>
      </c>
      <c r="E4400" s="275"/>
      <c r="F4400" s="15"/>
      <c r="G4400" s="3"/>
      <c r="H4400" s="3"/>
      <c r="I4400" s="3"/>
      <c r="J4400" s="3"/>
      <c r="K4400" s="3"/>
      <c r="L4400" s="554"/>
      <c r="M4400" s="545"/>
      <c r="N4400" s="546"/>
      <c r="O4400" s="5"/>
      <c r="P4400" s="216"/>
      <c r="Q4400" s="217"/>
      <c r="R4400" s="218"/>
      <c r="S4400" s="219">
        <f t="shared" si="1401"/>
        <v>0</v>
      </c>
      <c r="T4400" s="220">
        <f t="shared" si="1402"/>
        <v>0</v>
      </c>
      <c r="U4400" s="214">
        <f t="shared" si="1399"/>
        <v>0</v>
      </c>
      <c r="W4400" s="221"/>
      <c r="X4400" s="222"/>
      <c r="Y4400" s="222"/>
      <c r="Z4400" s="223"/>
      <c r="AA4400" s="222"/>
      <c r="AB4400" s="224"/>
      <c r="AC4400" s="225"/>
      <c r="AD4400" s="2">
        <f t="shared" si="1386"/>
        <v>0</v>
      </c>
      <c r="AE4400" s="2">
        <f t="shared" si="1387"/>
        <v>0</v>
      </c>
      <c r="AF4400" s="226"/>
      <c r="AG4400" s="219">
        <f t="shared" si="1391"/>
        <v>0</v>
      </c>
      <c r="AH4400" s="234">
        <f t="shared" si="1392"/>
        <v>0</v>
      </c>
      <c r="AI4400" s="214">
        <f t="shared" si="1400"/>
        <v>0</v>
      </c>
      <c r="AK4400" s="229">
        <f t="shared" si="1393"/>
        <v>0</v>
      </c>
      <c r="AL4400" s="226"/>
      <c r="AM4400" s="15"/>
      <c r="AN4400" s="232" t="e">
        <f t="shared" si="1394"/>
        <v>#DIV/0!</v>
      </c>
      <c r="AO4400" s="214">
        <f t="shared" si="1388"/>
        <v>0</v>
      </c>
      <c r="AQ4400" s="210"/>
      <c r="AR4400" s="231"/>
      <c r="AS4400" s="15"/>
      <c r="AT4400" s="232">
        <f t="shared" si="1395"/>
        <v>0</v>
      </c>
      <c r="AU4400" s="235">
        <f t="shared" si="1396"/>
        <v>0</v>
      </c>
      <c r="AY4400" s="210"/>
      <c r="AZ4400" s="231"/>
      <c r="BA4400" s="15"/>
      <c r="BB4400" s="232">
        <f t="shared" si="1385"/>
        <v>0</v>
      </c>
      <c r="BC4400" s="235">
        <f t="shared" si="1397"/>
        <v>0</v>
      </c>
      <c r="BG4400" s="210"/>
      <c r="BH4400" s="231"/>
      <c r="BI4400" s="15"/>
      <c r="BJ4400" s="232">
        <f t="shared" si="1389"/>
        <v>0</v>
      </c>
      <c r="BK4400" s="235">
        <f t="shared" si="1398"/>
        <v>0</v>
      </c>
      <c r="BM4400" s="109">
        <f t="shared" si="1390"/>
        <v>-6.8411461162410445</v>
      </c>
      <c r="BN4400" s="213"/>
      <c r="BR4400" s="228"/>
      <c r="BS4400" s="311"/>
      <c r="BT4400" s="3"/>
      <c r="BU4400" s="213"/>
      <c r="BV4400" s="213"/>
      <c r="BW4400" s="291"/>
    </row>
    <row r="4401" spans="1:75" x14ac:dyDescent="0.2">
      <c r="A4401" s="236"/>
      <c r="B4401" s="237"/>
      <c r="C4401" s="848" t="str">
        <f ca="1">IF(ISERR(AVERAGE(INDIRECT("B"&amp;(ROW()-INT($B$1/2))):INDIRECT("B"&amp;(ROW()+INT($B$1/2))))),"",AVERAGE(INDIRECT("B"&amp;(ROW()-INT($B$1/2))):INDIRECT("B"&amp;(ROW()+INT($B$1/2)))))</f>
        <v/>
      </c>
      <c r="D4401" s="848">
        <f t="shared" si="1384"/>
        <v>0</v>
      </c>
      <c r="E4401" s="275"/>
      <c r="F4401" s="15"/>
      <c r="G4401" s="3"/>
      <c r="H4401" s="3"/>
      <c r="I4401" s="3"/>
      <c r="J4401" s="3"/>
      <c r="K4401" s="3"/>
      <c r="L4401" s="554"/>
      <c r="M4401" s="545"/>
      <c r="N4401" s="546"/>
      <c r="O4401" s="5"/>
      <c r="P4401" s="216"/>
      <c r="Q4401" s="217"/>
      <c r="R4401" s="218"/>
      <c r="S4401" s="219">
        <f t="shared" si="1401"/>
        <v>0</v>
      </c>
      <c r="T4401" s="220">
        <f t="shared" si="1402"/>
        <v>0</v>
      </c>
      <c r="U4401" s="214">
        <f t="shared" si="1399"/>
        <v>0</v>
      </c>
      <c r="W4401" s="221"/>
      <c r="X4401" s="222"/>
      <c r="Y4401" s="222"/>
      <c r="Z4401" s="223"/>
      <c r="AA4401" s="222"/>
      <c r="AB4401" s="224"/>
      <c r="AC4401" s="225"/>
      <c r="AD4401" s="2">
        <f t="shared" si="1386"/>
        <v>0</v>
      </c>
      <c r="AE4401" s="2">
        <f t="shared" si="1387"/>
        <v>0</v>
      </c>
      <c r="AF4401" s="226"/>
      <c r="AG4401" s="219">
        <f t="shared" si="1391"/>
        <v>0</v>
      </c>
      <c r="AH4401" s="234">
        <f t="shared" si="1392"/>
        <v>0</v>
      </c>
      <c r="AI4401" s="214">
        <f t="shared" si="1400"/>
        <v>0</v>
      </c>
      <c r="AK4401" s="229">
        <f t="shared" si="1393"/>
        <v>0</v>
      </c>
      <c r="AL4401" s="226"/>
      <c r="AM4401" s="15"/>
      <c r="AN4401" s="232" t="e">
        <f t="shared" si="1394"/>
        <v>#DIV/0!</v>
      </c>
      <c r="AO4401" s="214">
        <f t="shared" si="1388"/>
        <v>0</v>
      </c>
      <c r="AQ4401" s="210"/>
      <c r="AR4401" s="231"/>
      <c r="AS4401" s="15"/>
      <c r="AT4401" s="232">
        <f t="shared" si="1395"/>
        <v>0</v>
      </c>
      <c r="AU4401" s="235">
        <f t="shared" si="1396"/>
        <v>0</v>
      </c>
      <c r="AY4401" s="210"/>
      <c r="AZ4401" s="231"/>
      <c r="BA4401" s="15"/>
      <c r="BB4401" s="232">
        <f t="shared" si="1385"/>
        <v>0</v>
      </c>
      <c r="BC4401" s="235">
        <f t="shared" si="1397"/>
        <v>0</v>
      </c>
      <c r="BG4401" s="210"/>
      <c r="BH4401" s="231"/>
      <c r="BI4401" s="15"/>
      <c r="BJ4401" s="232">
        <f t="shared" si="1389"/>
        <v>0</v>
      </c>
      <c r="BK4401" s="235">
        <f t="shared" si="1398"/>
        <v>0</v>
      </c>
      <c r="BM4401" s="109">
        <f t="shared" si="1390"/>
        <v>-6.8429784537387812</v>
      </c>
      <c r="BN4401" s="213"/>
      <c r="BR4401" s="228"/>
      <c r="BS4401" s="311"/>
      <c r="BT4401" s="3"/>
      <c r="BU4401" s="213"/>
      <c r="BV4401" s="213"/>
      <c r="BW4401" s="291"/>
    </row>
    <row r="4402" spans="1:75" x14ac:dyDescent="0.2">
      <c r="A4402" s="236"/>
      <c r="B4402" s="237"/>
      <c r="C4402" s="848" t="str">
        <f ca="1">IF(ISERR(AVERAGE(INDIRECT("B"&amp;(ROW()-INT($B$1/2))):INDIRECT("B"&amp;(ROW()+INT($B$1/2))))),"",AVERAGE(INDIRECT("B"&amp;(ROW()-INT($B$1/2))):INDIRECT("B"&amp;(ROW()+INT($B$1/2)))))</f>
        <v/>
      </c>
      <c r="D4402" s="848">
        <f t="shared" si="1384"/>
        <v>0</v>
      </c>
      <c r="E4402" s="275"/>
      <c r="F4402" s="15"/>
      <c r="G4402" s="3"/>
      <c r="H4402" s="3"/>
      <c r="I4402" s="3"/>
      <c r="J4402" s="3"/>
      <c r="K4402" s="3"/>
      <c r="L4402" s="554"/>
      <c r="M4402" s="545"/>
      <c r="N4402" s="546"/>
      <c r="O4402" s="5"/>
      <c r="P4402" s="216"/>
      <c r="Q4402" s="217"/>
      <c r="R4402" s="218"/>
      <c r="S4402" s="219">
        <f t="shared" si="1401"/>
        <v>0</v>
      </c>
      <c r="T4402" s="220">
        <f t="shared" si="1402"/>
        <v>0</v>
      </c>
      <c r="U4402" s="214">
        <f t="shared" si="1399"/>
        <v>0</v>
      </c>
      <c r="W4402" s="221"/>
      <c r="X4402" s="222"/>
      <c r="Y4402" s="222"/>
      <c r="Z4402" s="223"/>
      <c r="AA4402" s="222"/>
      <c r="AB4402" s="224"/>
      <c r="AC4402" s="225"/>
      <c r="AD4402" s="2">
        <f t="shared" si="1386"/>
        <v>0</v>
      </c>
      <c r="AE4402" s="2">
        <f t="shared" si="1387"/>
        <v>0</v>
      </c>
      <c r="AF4402" s="226"/>
      <c r="AG4402" s="219">
        <f t="shared" si="1391"/>
        <v>0</v>
      </c>
      <c r="AH4402" s="234">
        <f t="shared" si="1392"/>
        <v>0</v>
      </c>
      <c r="AI4402" s="214">
        <f t="shared" si="1400"/>
        <v>0</v>
      </c>
      <c r="AK4402" s="229">
        <f t="shared" si="1393"/>
        <v>0</v>
      </c>
      <c r="AL4402" s="226"/>
      <c r="AM4402" s="15"/>
      <c r="AN4402" s="232" t="e">
        <f t="shared" si="1394"/>
        <v>#DIV/0!</v>
      </c>
      <c r="AO4402" s="214">
        <f t="shared" si="1388"/>
        <v>0</v>
      </c>
      <c r="AQ4402" s="210"/>
      <c r="AR4402" s="231"/>
      <c r="AS4402" s="15"/>
      <c r="AT4402" s="232">
        <f t="shared" si="1395"/>
        <v>0</v>
      </c>
      <c r="AU4402" s="235">
        <f t="shared" si="1396"/>
        <v>0</v>
      </c>
      <c r="AY4402" s="210"/>
      <c r="AZ4402" s="231"/>
      <c r="BA4402" s="15"/>
      <c r="BB4402" s="232">
        <f t="shared" si="1385"/>
        <v>0</v>
      </c>
      <c r="BC4402" s="235">
        <f t="shared" si="1397"/>
        <v>0</v>
      </c>
      <c r="BG4402" s="210"/>
      <c r="BH4402" s="231"/>
      <c r="BI4402" s="15"/>
      <c r="BJ4402" s="232">
        <f t="shared" si="1389"/>
        <v>0</v>
      </c>
      <c r="BK4402" s="235">
        <f t="shared" si="1398"/>
        <v>0</v>
      </c>
      <c r="BM4402" s="109">
        <f t="shared" si="1390"/>
        <v>-6.8448107912365179</v>
      </c>
      <c r="BN4402" s="213"/>
      <c r="BR4402" s="228"/>
      <c r="BS4402" s="311"/>
      <c r="BT4402" s="3"/>
      <c r="BU4402" s="213"/>
      <c r="BV4402" s="213"/>
      <c r="BW4402" s="291"/>
    </row>
    <row r="4403" spans="1:75" x14ac:dyDescent="0.2">
      <c r="A4403" s="236"/>
      <c r="B4403" s="237"/>
      <c r="C4403" s="848" t="str">
        <f ca="1">IF(ISERR(AVERAGE(INDIRECT("B"&amp;(ROW()-INT($B$1/2))):INDIRECT("B"&amp;(ROW()+INT($B$1/2))))),"",AVERAGE(INDIRECT("B"&amp;(ROW()-INT($B$1/2))):INDIRECT("B"&amp;(ROW()+INT($B$1/2)))))</f>
        <v/>
      </c>
      <c r="D4403" s="848">
        <f t="shared" si="1384"/>
        <v>0</v>
      </c>
      <c r="E4403" s="275"/>
      <c r="F4403" s="15"/>
      <c r="G4403" s="3"/>
      <c r="H4403" s="3"/>
      <c r="I4403" s="3"/>
      <c r="J4403" s="3"/>
      <c r="K4403" s="3"/>
      <c r="L4403" s="554"/>
      <c r="M4403" s="545"/>
      <c r="N4403" s="546"/>
      <c r="O4403" s="5"/>
      <c r="P4403" s="216"/>
      <c r="Q4403" s="217"/>
      <c r="R4403" s="218"/>
      <c r="S4403" s="219">
        <f t="shared" si="1401"/>
        <v>0</v>
      </c>
      <c r="T4403" s="220">
        <f t="shared" si="1402"/>
        <v>0</v>
      </c>
      <c r="U4403" s="214">
        <f t="shared" si="1399"/>
        <v>0</v>
      </c>
      <c r="W4403" s="221"/>
      <c r="X4403" s="222"/>
      <c r="Y4403" s="222"/>
      <c r="Z4403" s="223"/>
      <c r="AA4403" s="222"/>
      <c r="AB4403" s="224"/>
      <c r="AC4403" s="225"/>
      <c r="AD4403" s="2">
        <f t="shared" si="1386"/>
        <v>0</v>
      </c>
      <c r="AE4403" s="2">
        <f t="shared" si="1387"/>
        <v>0</v>
      </c>
      <c r="AF4403" s="226"/>
      <c r="AG4403" s="219">
        <f t="shared" si="1391"/>
        <v>0</v>
      </c>
      <c r="AH4403" s="234">
        <f t="shared" si="1392"/>
        <v>0</v>
      </c>
      <c r="AI4403" s="214">
        <f t="shared" si="1400"/>
        <v>0</v>
      </c>
      <c r="AK4403" s="229">
        <f t="shared" si="1393"/>
        <v>0</v>
      </c>
      <c r="AL4403" s="226"/>
      <c r="AM4403" s="15"/>
      <c r="AN4403" s="232" t="e">
        <f t="shared" si="1394"/>
        <v>#DIV/0!</v>
      </c>
      <c r="AO4403" s="214">
        <f t="shared" si="1388"/>
        <v>0</v>
      </c>
      <c r="AQ4403" s="210"/>
      <c r="AR4403" s="231"/>
      <c r="AS4403" s="15"/>
      <c r="AT4403" s="232">
        <f t="shared" si="1395"/>
        <v>0</v>
      </c>
      <c r="AU4403" s="235">
        <f t="shared" si="1396"/>
        <v>0</v>
      </c>
      <c r="AY4403" s="210"/>
      <c r="AZ4403" s="231"/>
      <c r="BA4403" s="15"/>
      <c r="BB4403" s="232">
        <f t="shared" si="1385"/>
        <v>0</v>
      </c>
      <c r="BC4403" s="235">
        <f t="shared" si="1397"/>
        <v>0</v>
      </c>
      <c r="BG4403" s="210"/>
      <c r="BH4403" s="231"/>
      <c r="BI4403" s="15"/>
      <c r="BJ4403" s="232">
        <f t="shared" si="1389"/>
        <v>0</v>
      </c>
      <c r="BK4403" s="235">
        <f t="shared" si="1398"/>
        <v>0</v>
      </c>
      <c r="BM4403" s="109">
        <f t="shared" si="1390"/>
        <v>-6.8466431287342546</v>
      </c>
      <c r="BN4403" s="213"/>
      <c r="BR4403" s="228"/>
      <c r="BS4403" s="311"/>
      <c r="BT4403" s="3"/>
      <c r="BU4403" s="213"/>
      <c r="BV4403" s="213"/>
      <c r="BW4403" s="291"/>
    </row>
    <row r="4404" spans="1:75" x14ac:dyDescent="0.2">
      <c r="A4404" s="236"/>
      <c r="B4404" s="237"/>
      <c r="C4404" s="848" t="str">
        <f ca="1">IF(ISERR(AVERAGE(INDIRECT("B"&amp;(ROW()-INT($B$1/2))):INDIRECT("B"&amp;(ROW()+INT($B$1/2))))),"",AVERAGE(INDIRECT("B"&amp;(ROW()-INT($B$1/2))):INDIRECT("B"&amp;(ROW()+INT($B$1/2)))))</f>
        <v/>
      </c>
      <c r="D4404" s="848">
        <f t="shared" si="1384"/>
        <v>0</v>
      </c>
      <c r="E4404" s="275"/>
      <c r="F4404" s="15"/>
      <c r="G4404" s="3"/>
      <c r="H4404" s="3"/>
      <c r="I4404" s="3"/>
      <c r="J4404" s="3"/>
      <c r="K4404" s="3"/>
      <c r="L4404" s="554"/>
      <c r="M4404" s="545"/>
      <c r="N4404" s="546"/>
      <c r="O4404" s="5"/>
      <c r="P4404" s="216"/>
      <c r="Q4404" s="217"/>
      <c r="R4404" s="218"/>
      <c r="S4404" s="219">
        <f t="shared" si="1401"/>
        <v>0</v>
      </c>
      <c r="T4404" s="220">
        <f t="shared" si="1402"/>
        <v>0</v>
      </c>
      <c r="U4404" s="214">
        <f t="shared" si="1399"/>
        <v>0</v>
      </c>
      <c r="W4404" s="221"/>
      <c r="X4404" s="222"/>
      <c r="Y4404" s="222"/>
      <c r="Z4404" s="223"/>
      <c r="AA4404" s="222"/>
      <c r="AB4404" s="224"/>
      <c r="AC4404" s="225"/>
      <c r="AD4404" s="2">
        <f t="shared" si="1386"/>
        <v>0</v>
      </c>
      <c r="AE4404" s="2">
        <f t="shared" si="1387"/>
        <v>0</v>
      </c>
      <c r="AF4404" s="226"/>
      <c r="AG4404" s="219">
        <f t="shared" si="1391"/>
        <v>0</v>
      </c>
      <c r="AH4404" s="234">
        <f t="shared" si="1392"/>
        <v>0</v>
      </c>
      <c r="AI4404" s="214">
        <f t="shared" si="1400"/>
        <v>0</v>
      </c>
      <c r="AK4404" s="229">
        <f t="shared" si="1393"/>
        <v>0</v>
      </c>
      <c r="AL4404" s="226"/>
      <c r="AM4404" s="15"/>
      <c r="AN4404" s="232" t="e">
        <f t="shared" si="1394"/>
        <v>#DIV/0!</v>
      </c>
      <c r="AO4404" s="214">
        <f t="shared" si="1388"/>
        <v>0</v>
      </c>
      <c r="AQ4404" s="210"/>
      <c r="AR4404" s="231"/>
      <c r="AS4404" s="15"/>
      <c r="AT4404" s="232">
        <f t="shared" si="1395"/>
        <v>0</v>
      </c>
      <c r="AU4404" s="235">
        <f t="shared" si="1396"/>
        <v>0</v>
      </c>
      <c r="AY4404" s="210"/>
      <c r="AZ4404" s="231"/>
      <c r="BA4404" s="15"/>
      <c r="BB4404" s="232">
        <f t="shared" si="1385"/>
        <v>0</v>
      </c>
      <c r="BC4404" s="235">
        <f t="shared" si="1397"/>
        <v>0</v>
      </c>
      <c r="BG4404" s="210"/>
      <c r="BH4404" s="231"/>
      <c r="BI4404" s="15"/>
      <c r="BJ4404" s="232">
        <f t="shared" si="1389"/>
        <v>0</v>
      </c>
      <c r="BK4404" s="235">
        <f t="shared" si="1398"/>
        <v>0</v>
      </c>
      <c r="BM4404" s="109">
        <f t="shared" si="1390"/>
        <v>-6.8484754662319913</v>
      </c>
      <c r="BN4404" s="213"/>
      <c r="BR4404" s="228"/>
      <c r="BS4404" s="311"/>
      <c r="BT4404" s="3"/>
      <c r="BU4404" s="213"/>
      <c r="BV4404" s="213"/>
      <c r="BW4404" s="291"/>
    </row>
    <row r="4405" spans="1:75" x14ac:dyDescent="0.2">
      <c r="A4405" s="236"/>
      <c r="B4405" s="237"/>
      <c r="C4405" s="848" t="str">
        <f ca="1">IF(ISERR(AVERAGE(INDIRECT("B"&amp;(ROW()-INT($B$1/2))):INDIRECT("B"&amp;(ROW()+INT($B$1/2))))),"",AVERAGE(INDIRECT("B"&amp;(ROW()-INT($B$1/2))):INDIRECT("B"&amp;(ROW()+INT($B$1/2)))))</f>
        <v/>
      </c>
      <c r="D4405" s="848">
        <f t="shared" si="1384"/>
        <v>0</v>
      </c>
      <c r="E4405" s="275"/>
      <c r="F4405" s="15"/>
      <c r="G4405" s="3"/>
      <c r="H4405" s="3"/>
      <c r="I4405" s="3"/>
      <c r="J4405" s="3"/>
      <c r="K4405" s="3"/>
      <c r="L4405" s="554"/>
      <c r="M4405" s="545"/>
      <c r="N4405" s="546"/>
      <c r="O4405" s="5"/>
      <c r="P4405" s="216"/>
      <c r="Q4405" s="217"/>
      <c r="R4405" s="218"/>
      <c r="S4405" s="219">
        <f t="shared" si="1401"/>
        <v>0</v>
      </c>
      <c r="T4405" s="220">
        <f t="shared" si="1402"/>
        <v>0</v>
      </c>
      <c r="U4405" s="214">
        <f t="shared" si="1399"/>
        <v>0</v>
      </c>
      <c r="W4405" s="221"/>
      <c r="X4405" s="222"/>
      <c r="Y4405" s="222"/>
      <c r="Z4405" s="223"/>
      <c r="AA4405" s="222"/>
      <c r="AB4405" s="224"/>
      <c r="AC4405" s="225"/>
      <c r="AD4405" s="2">
        <f t="shared" si="1386"/>
        <v>0</v>
      </c>
      <c r="AE4405" s="2">
        <f t="shared" si="1387"/>
        <v>0</v>
      </c>
      <c r="AF4405" s="226"/>
      <c r="AG4405" s="219">
        <f t="shared" si="1391"/>
        <v>0</v>
      </c>
      <c r="AH4405" s="234">
        <f t="shared" si="1392"/>
        <v>0</v>
      </c>
      <c r="AI4405" s="214">
        <f t="shared" si="1400"/>
        <v>0</v>
      </c>
      <c r="AK4405" s="229">
        <f t="shared" si="1393"/>
        <v>0</v>
      </c>
      <c r="AL4405" s="226"/>
      <c r="AM4405" s="15"/>
      <c r="AN4405" s="232" t="e">
        <f t="shared" si="1394"/>
        <v>#DIV/0!</v>
      </c>
      <c r="AO4405" s="214">
        <f t="shared" si="1388"/>
        <v>0</v>
      </c>
      <c r="AQ4405" s="210"/>
      <c r="AR4405" s="231"/>
      <c r="AS4405" s="15"/>
      <c r="AT4405" s="232">
        <f t="shared" si="1395"/>
        <v>0</v>
      </c>
      <c r="AU4405" s="235">
        <f t="shared" si="1396"/>
        <v>0</v>
      </c>
      <c r="AY4405" s="210"/>
      <c r="AZ4405" s="231"/>
      <c r="BA4405" s="15"/>
      <c r="BB4405" s="232">
        <f t="shared" si="1385"/>
        <v>0</v>
      </c>
      <c r="BC4405" s="235">
        <f t="shared" si="1397"/>
        <v>0</v>
      </c>
      <c r="BG4405" s="210"/>
      <c r="BH4405" s="231"/>
      <c r="BI4405" s="15"/>
      <c r="BJ4405" s="232">
        <f t="shared" si="1389"/>
        <v>0</v>
      </c>
      <c r="BK4405" s="235">
        <f t="shared" si="1398"/>
        <v>0</v>
      </c>
      <c r="BM4405" s="109">
        <f t="shared" si="1390"/>
        <v>-6.850307803729728</v>
      </c>
      <c r="BN4405" s="213"/>
      <c r="BR4405" s="228"/>
      <c r="BS4405" s="311"/>
      <c r="BT4405" s="3"/>
      <c r="BU4405" s="213"/>
      <c r="BV4405" s="213"/>
      <c r="BW4405" s="291"/>
    </row>
    <row r="4406" spans="1:75" x14ac:dyDescent="0.2">
      <c r="A4406" s="236"/>
      <c r="B4406" s="237"/>
      <c r="C4406" s="848" t="str">
        <f ca="1">IF(ISERR(AVERAGE(INDIRECT("B"&amp;(ROW()-INT($B$1/2))):INDIRECT("B"&amp;(ROW()+INT($B$1/2))))),"",AVERAGE(INDIRECT("B"&amp;(ROW()-INT($B$1/2))):INDIRECT("B"&amp;(ROW()+INT($B$1/2)))))</f>
        <v/>
      </c>
      <c r="D4406" s="848">
        <f t="shared" si="1384"/>
        <v>0</v>
      </c>
      <c r="E4406" s="275"/>
      <c r="F4406" s="15"/>
      <c r="G4406" s="3"/>
      <c r="H4406" s="3"/>
      <c r="I4406" s="3"/>
      <c r="J4406" s="3"/>
      <c r="K4406" s="3"/>
      <c r="L4406" s="554"/>
      <c r="M4406" s="545"/>
      <c r="N4406" s="546"/>
      <c r="O4406" s="5"/>
      <c r="P4406" s="216"/>
      <c r="Q4406" s="217"/>
      <c r="R4406" s="218"/>
      <c r="S4406" s="219">
        <f t="shared" si="1401"/>
        <v>0</v>
      </c>
      <c r="T4406" s="220">
        <f t="shared" si="1402"/>
        <v>0</v>
      </c>
      <c r="U4406" s="214">
        <f t="shared" si="1399"/>
        <v>0</v>
      </c>
      <c r="W4406" s="221"/>
      <c r="X4406" s="222"/>
      <c r="Y4406" s="222"/>
      <c r="Z4406" s="223"/>
      <c r="AA4406" s="222"/>
      <c r="AB4406" s="224"/>
      <c r="AC4406" s="225"/>
      <c r="AD4406" s="2">
        <f t="shared" si="1386"/>
        <v>0</v>
      </c>
      <c r="AE4406" s="2">
        <f t="shared" si="1387"/>
        <v>0</v>
      </c>
      <c r="AF4406" s="226"/>
      <c r="AG4406" s="219">
        <f t="shared" si="1391"/>
        <v>0</v>
      </c>
      <c r="AH4406" s="234">
        <f t="shared" si="1392"/>
        <v>0</v>
      </c>
      <c r="AI4406" s="214">
        <f t="shared" si="1400"/>
        <v>0</v>
      </c>
      <c r="AK4406" s="229">
        <f t="shared" si="1393"/>
        <v>0</v>
      </c>
      <c r="AL4406" s="226"/>
      <c r="AM4406" s="15"/>
      <c r="AN4406" s="232" t="e">
        <f t="shared" si="1394"/>
        <v>#DIV/0!</v>
      </c>
      <c r="AO4406" s="214">
        <f t="shared" si="1388"/>
        <v>0</v>
      </c>
      <c r="AQ4406" s="210"/>
      <c r="AR4406" s="231"/>
      <c r="AS4406" s="15"/>
      <c r="AT4406" s="232">
        <f t="shared" si="1395"/>
        <v>0</v>
      </c>
      <c r="AU4406" s="235">
        <f t="shared" si="1396"/>
        <v>0</v>
      </c>
      <c r="AY4406" s="210"/>
      <c r="AZ4406" s="231"/>
      <c r="BA4406" s="15"/>
      <c r="BB4406" s="232">
        <f t="shared" si="1385"/>
        <v>0</v>
      </c>
      <c r="BC4406" s="235">
        <f t="shared" si="1397"/>
        <v>0</v>
      </c>
      <c r="BG4406" s="210"/>
      <c r="BH4406" s="231"/>
      <c r="BI4406" s="15"/>
      <c r="BJ4406" s="232">
        <f t="shared" si="1389"/>
        <v>0</v>
      </c>
      <c r="BK4406" s="235">
        <f t="shared" si="1398"/>
        <v>0</v>
      </c>
      <c r="BM4406" s="109">
        <f t="shared" si="1390"/>
        <v>-6.8521401412274647</v>
      </c>
      <c r="BN4406" s="213"/>
      <c r="BR4406" s="228"/>
      <c r="BS4406" s="311"/>
      <c r="BT4406" s="3"/>
      <c r="BU4406" s="213"/>
      <c r="BV4406" s="213"/>
      <c r="BW4406" s="291"/>
    </row>
    <row r="4407" spans="1:75" x14ac:dyDescent="0.2">
      <c r="A4407" s="236"/>
      <c r="B4407" s="237"/>
      <c r="C4407" s="848" t="str">
        <f ca="1">IF(ISERR(AVERAGE(INDIRECT("B"&amp;(ROW()-INT($B$1/2))):INDIRECT("B"&amp;(ROW()+INT($B$1/2))))),"",AVERAGE(INDIRECT("B"&amp;(ROW()-INT($B$1/2))):INDIRECT("B"&amp;(ROW()+INT($B$1/2)))))</f>
        <v/>
      </c>
      <c r="D4407" s="848">
        <f t="shared" si="1384"/>
        <v>0</v>
      </c>
      <c r="E4407" s="275"/>
      <c r="F4407" s="15"/>
      <c r="G4407" s="3"/>
      <c r="H4407" s="3"/>
      <c r="I4407" s="3"/>
      <c r="J4407" s="3"/>
      <c r="K4407" s="3"/>
      <c r="L4407" s="554"/>
      <c r="M4407" s="545"/>
      <c r="N4407" s="546"/>
      <c r="O4407" s="5"/>
      <c r="P4407" s="216"/>
      <c r="Q4407" s="217"/>
      <c r="R4407" s="218"/>
      <c r="S4407" s="219">
        <f t="shared" si="1401"/>
        <v>0</v>
      </c>
      <c r="T4407" s="220">
        <f t="shared" si="1402"/>
        <v>0</v>
      </c>
      <c r="U4407" s="214">
        <f t="shared" si="1399"/>
        <v>0</v>
      </c>
      <c r="W4407" s="221"/>
      <c r="X4407" s="222"/>
      <c r="Y4407" s="222"/>
      <c r="Z4407" s="223"/>
      <c r="AA4407" s="222"/>
      <c r="AB4407" s="224"/>
      <c r="AC4407" s="225"/>
      <c r="AD4407" s="2">
        <f t="shared" si="1386"/>
        <v>0</v>
      </c>
      <c r="AE4407" s="2">
        <f t="shared" si="1387"/>
        <v>0</v>
      </c>
      <c r="AF4407" s="226"/>
      <c r="AG4407" s="219">
        <f t="shared" si="1391"/>
        <v>0</v>
      </c>
      <c r="AH4407" s="234">
        <f t="shared" si="1392"/>
        <v>0</v>
      </c>
      <c r="AI4407" s="214">
        <f t="shared" si="1400"/>
        <v>0</v>
      </c>
      <c r="AK4407" s="229">
        <f t="shared" si="1393"/>
        <v>0</v>
      </c>
      <c r="AL4407" s="226"/>
      <c r="AM4407" s="15"/>
      <c r="AN4407" s="232" t="e">
        <f t="shared" si="1394"/>
        <v>#DIV/0!</v>
      </c>
      <c r="AO4407" s="214">
        <f t="shared" si="1388"/>
        <v>0</v>
      </c>
      <c r="AQ4407" s="210"/>
      <c r="AR4407" s="231"/>
      <c r="AS4407" s="15"/>
      <c r="AT4407" s="232">
        <f t="shared" si="1395"/>
        <v>0</v>
      </c>
      <c r="AU4407" s="235">
        <f t="shared" si="1396"/>
        <v>0</v>
      </c>
      <c r="AY4407" s="210"/>
      <c r="AZ4407" s="231"/>
      <c r="BA4407" s="15"/>
      <c r="BB4407" s="232">
        <f t="shared" si="1385"/>
        <v>0</v>
      </c>
      <c r="BC4407" s="235">
        <f t="shared" si="1397"/>
        <v>0</v>
      </c>
      <c r="BG4407" s="210"/>
      <c r="BH4407" s="231"/>
      <c r="BI4407" s="15"/>
      <c r="BJ4407" s="232">
        <f t="shared" si="1389"/>
        <v>0</v>
      </c>
      <c r="BK4407" s="235">
        <f t="shared" si="1398"/>
        <v>0</v>
      </c>
      <c r="BM4407" s="109">
        <f t="shared" si="1390"/>
        <v>-6.8539724787252014</v>
      </c>
      <c r="BN4407" s="213"/>
      <c r="BR4407" s="228"/>
      <c r="BS4407" s="311"/>
      <c r="BT4407" s="3"/>
      <c r="BU4407" s="213"/>
      <c r="BV4407" s="213"/>
      <c r="BW4407" s="291"/>
    </row>
    <row r="4408" spans="1:75" x14ac:dyDescent="0.2">
      <c r="A4408" s="236"/>
      <c r="B4408" s="237"/>
      <c r="C4408" s="848" t="str">
        <f ca="1">IF(ISERR(AVERAGE(INDIRECT("B"&amp;(ROW()-INT($B$1/2))):INDIRECT("B"&amp;(ROW()+INT($B$1/2))))),"",AVERAGE(INDIRECT("B"&amp;(ROW()-INT($B$1/2))):INDIRECT("B"&amp;(ROW()+INT($B$1/2)))))</f>
        <v/>
      </c>
      <c r="D4408" s="848">
        <f t="shared" si="1384"/>
        <v>0</v>
      </c>
      <c r="E4408" s="275"/>
      <c r="F4408" s="15"/>
      <c r="G4408" s="3"/>
      <c r="H4408" s="3"/>
      <c r="I4408" s="3"/>
      <c r="J4408" s="3"/>
      <c r="K4408" s="3"/>
      <c r="L4408" s="554"/>
      <c r="M4408" s="545"/>
      <c r="N4408" s="546"/>
      <c r="O4408" s="5"/>
      <c r="P4408" s="216"/>
      <c r="Q4408" s="217"/>
      <c r="R4408" s="218"/>
      <c r="S4408" s="219">
        <f t="shared" si="1401"/>
        <v>0</v>
      </c>
      <c r="T4408" s="220">
        <f t="shared" si="1402"/>
        <v>0</v>
      </c>
      <c r="U4408" s="214">
        <f t="shared" si="1399"/>
        <v>0</v>
      </c>
      <c r="W4408" s="221"/>
      <c r="X4408" s="222"/>
      <c r="Y4408" s="222"/>
      <c r="Z4408" s="223"/>
      <c r="AA4408" s="222"/>
      <c r="AB4408" s="224"/>
      <c r="AC4408" s="225"/>
      <c r="AD4408" s="2">
        <f t="shared" si="1386"/>
        <v>0</v>
      </c>
      <c r="AE4408" s="2">
        <f t="shared" si="1387"/>
        <v>0</v>
      </c>
      <c r="AF4408" s="226"/>
      <c r="AG4408" s="219">
        <f t="shared" si="1391"/>
        <v>0</v>
      </c>
      <c r="AH4408" s="234">
        <f t="shared" si="1392"/>
        <v>0</v>
      </c>
      <c r="AI4408" s="214">
        <f t="shared" si="1400"/>
        <v>0</v>
      </c>
      <c r="AK4408" s="229">
        <f t="shared" si="1393"/>
        <v>0</v>
      </c>
      <c r="AL4408" s="226"/>
      <c r="AM4408" s="15"/>
      <c r="AN4408" s="232" t="e">
        <f t="shared" si="1394"/>
        <v>#DIV/0!</v>
      </c>
      <c r="AO4408" s="214">
        <f t="shared" si="1388"/>
        <v>0</v>
      </c>
      <c r="AQ4408" s="210"/>
      <c r="AR4408" s="231"/>
      <c r="AS4408" s="15"/>
      <c r="AT4408" s="232">
        <f t="shared" si="1395"/>
        <v>0</v>
      </c>
      <c r="AU4408" s="235">
        <f t="shared" si="1396"/>
        <v>0</v>
      </c>
      <c r="AY4408" s="210"/>
      <c r="AZ4408" s="231"/>
      <c r="BA4408" s="15"/>
      <c r="BB4408" s="232">
        <f t="shared" si="1385"/>
        <v>0</v>
      </c>
      <c r="BC4408" s="235">
        <f t="shared" si="1397"/>
        <v>0</v>
      </c>
      <c r="BG4408" s="210"/>
      <c r="BH4408" s="231"/>
      <c r="BI4408" s="15"/>
      <c r="BJ4408" s="232">
        <f t="shared" si="1389"/>
        <v>0</v>
      </c>
      <c r="BK4408" s="235">
        <f t="shared" si="1398"/>
        <v>0</v>
      </c>
      <c r="BM4408" s="109">
        <f t="shared" si="1390"/>
        <v>-6.8558048162229381</v>
      </c>
      <c r="BN4408" s="213"/>
      <c r="BR4408" s="228"/>
      <c r="BS4408" s="311"/>
      <c r="BT4408" s="3"/>
      <c r="BU4408" s="213"/>
      <c r="BV4408" s="213"/>
      <c r="BW4408" s="291"/>
    </row>
    <row r="4409" spans="1:75" x14ac:dyDescent="0.2">
      <c r="A4409" s="236"/>
      <c r="B4409" s="237"/>
      <c r="C4409" s="848" t="str">
        <f ca="1">IF(ISERR(AVERAGE(INDIRECT("B"&amp;(ROW()-INT($B$1/2))):INDIRECT("B"&amp;(ROW()+INT($B$1/2))))),"",AVERAGE(INDIRECT("B"&amp;(ROW()-INT($B$1/2))):INDIRECT("B"&amp;(ROW()+INT($B$1/2)))))</f>
        <v/>
      </c>
      <c r="D4409" s="848">
        <f t="shared" si="1384"/>
        <v>0</v>
      </c>
      <c r="E4409" s="275"/>
      <c r="F4409" s="15"/>
      <c r="G4409" s="3"/>
      <c r="H4409" s="3"/>
      <c r="I4409" s="3"/>
      <c r="J4409" s="3"/>
      <c r="K4409" s="3"/>
      <c r="L4409" s="554"/>
      <c r="M4409" s="545"/>
      <c r="N4409" s="546"/>
      <c r="O4409" s="5"/>
      <c r="P4409" s="216"/>
      <c r="Q4409" s="217"/>
      <c r="R4409" s="218"/>
      <c r="S4409" s="219">
        <f t="shared" si="1401"/>
        <v>0</v>
      </c>
      <c r="T4409" s="220">
        <f t="shared" si="1402"/>
        <v>0</v>
      </c>
      <c r="U4409" s="214">
        <f t="shared" si="1399"/>
        <v>0</v>
      </c>
      <c r="W4409" s="221"/>
      <c r="X4409" s="222"/>
      <c r="Y4409" s="222"/>
      <c r="Z4409" s="223"/>
      <c r="AA4409" s="222"/>
      <c r="AB4409" s="224"/>
      <c r="AC4409" s="225"/>
      <c r="AD4409" s="2">
        <f t="shared" si="1386"/>
        <v>0</v>
      </c>
      <c r="AE4409" s="2">
        <f t="shared" si="1387"/>
        <v>0</v>
      </c>
      <c r="AF4409" s="226"/>
      <c r="AG4409" s="219">
        <f t="shared" si="1391"/>
        <v>0</v>
      </c>
      <c r="AH4409" s="234">
        <f t="shared" si="1392"/>
        <v>0</v>
      </c>
      <c r="AI4409" s="214">
        <f t="shared" si="1400"/>
        <v>0</v>
      </c>
      <c r="AK4409" s="229">
        <f t="shared" si="1393"/>
        <v>0</v>
      </c>
      <c r="AL4409" s="226"/>
      <c r="AM4409" s="15"/>
      <c r="AN4409" s="232" t="e">
        <f t="shared" si="1394"/>
        <v>#DIV/0!</v>
      </c>
      <c r="AO4409" s="214">
        <f t="shared" si="1388"/>
        <v>0</v>
      </c>
      <c r="AQ4409" s="210"/>
      <c r="AR4409" s="231"/>
      <c r="AS4409" s="15"/>
      <c r="AT4409" s="232">
        <f t="shared" si="1395"/>
        <v>0</v>
      </c>
      <c r="AU4409" s="235">
        <f t="shared" si="1396"/>
        <v>0</v>
      </c>
      <c r="AY4409" s="210"/>
      <c r="AZ4409" s="231"/>
      <c r="BA4409" s="15"/>
      <c r="BB4409" s="232">
        <f t="shared" si="1385"/>
        <v>0</v>
      </c>
      <c r="BC4409" s="235">
        <f t="shared" si="1397"/>
        <v>0</v>
      </c>
      <c r="BG4409" s="210"/>
      <c r="BH4409" s="231"/>
      <c r="BI4409" s="15"/>
      <c r="BJ4409" s="232">
        <f t="shared" si="1389"/>
        <v>0</v>
      </c>
      <c r="BK4409" s="235">
        <f t="shared" si="1398"/>
        <v>0</v>
      </c>
      <c r="BM4409" s="109">
        <f t="shared" si="1390"/>
        <v>-6.8576371537206748</v>
      </c>
      <c r="BN4409" s="213"/>
      <c r="BR4409" s="228"/>
      <c r="BS4409" s="311"/>
      <c r="BT4409" s="3"/>
      <c r="BU4409" s="213"/>
      <c r="BV4409" s="213"/>
      <c r="BW4409" s="291"/>
    </row>
    <row r="4410" spans="1:75" x14ac:dyDescent="0.2">
      <c r="A4410" s="236"/>
      <c r="B4410" s="237"/>
      <c r="C4410" s="848" t="str">
        <f ca="1">IF(ISERR(AVERAGE(INDIRECT("B"&amp;(ROW()-INT($B$1/2))):INDIRECT("B"&amp;(ROW()+INT($B$1/2))))),"",AVERAGE(INDIRECT("B"&amp;(ROW()-INT($B$1/2))):INDIRECT("B"&amp;(ROW()+INT($B$1/2)))))</f>
        <v/>
      </c>
      <c r="D4410" s="848">
        <f t="shared" si="1384"/>
        <v>0</v>
      </c>
      <c r="E4410" s="275"/>
      <c r="F4410" s="15"/>
      <c r="G4410" s="3"/>
      <c r="H4410" s="3"/>
      <c r="I4410" s="3"/>
      <c r="J4410" s="3"/>
      <c r="K4410" s="3"/>
      <c r="L4410" s="554"/>
      <c r="M4410" s="545"/>
      <c r="N4410" s="546"/>
      <c r="O4410" s="5"/>
      <c r="P4410" s="216"/>
      <c r="Q4410" s="217"/>
      <c r="R4410" s="218"/>
      <c r="S4410" s="219">
        <f t="shared" si="1401"/>
        <v>0</v>
      </c>
      <c r="T4410" s="220">
        <f t="shared" si="1402"/>
        <v>0</v>
      </c>
      <c r="U4410" s="214">
        <f t="shared" si="1399"/>
        <v>0</v>
      </c>
      <c r="W4410" s="221"/>
      <c r="X4410" s="222"/>
      <c r="Y4410" s="222"/>
      <c r="Z4410" s="223"/>
      <c r="AA4410" s="222"/>
      <c r="AB4410" s="224"/>
      <c r="AC4410" s="225"/>
      <c r="AD4410" s="2">
        <f t="shared" si="1386"/>
        <v>0</v>
      </c>
      <c r="AE4410" s="2">
        <f t="shared" si="1387"/>
        <v>0</v>
      </c>
      <c r="AF4410" s="226"/>
      <c r="AG4410" s="219">
        <f t="shared" si="1391"/>
        <v>0</v>
      </c>
      <c r="AH4410" s="234">
        <f t="shared" si="1392"/>
        <v>0</v>
      </c>
      <c r="AI4410" s="214">
        <f t="shared" si="1400"/>
        <v>0</v>
      </c>
      <c r="AK4410" s="229">
        <f t="shared" si="1393"/>
        <v>0</v>
      </c>
      <c r="AL4410" s="226"/>
      <c r="AM4410" s="15"/>
      <c r="AN4410" s="232" t="e">
        <f t="shared" si="1394"/>
        <v>#DIV/0!</v>
      </c>
      <c r="AO4410" s="214">
        <f t="shared" si="1388"/>
        <v>0</v>
      </c>
      <c r="AQ4410" s="210"/>
      <c r="AR4410" s="231"/>
      <c r="AS4410" s="15"/>
      <c r="AT4410" s="232">
        <f t="shared" si="1395"/>
        <v>0</v>
      </c>
      <c r="AU4410" s="235">
        <f t="shared" si="1396"/>
        <v>0</v>
      </c>
      <c r="AY4410" s="210"/>
      <c r="AZ4410" s="231"/>
      <c r="BA4410" s="15"/>
      <c r="BB4410" s="232">
        <f t="shared" si="1385"/>
        <v>0</v>
      </c>
      <c r="BC4410" s="235">
        <f t="shared" si="1397"/>
        <v>0</v>
      </c>
      <c r="BG4410" s="210"/>
      <c r="BH4410" s="231"/>
      <c r="BI4410" s="15"/>
      <c r="BJ4410" s="232">
        <f t="shared" si="1389"/>
        <v>0</v>
      </c>
      <c r="BK4410" s="235">
        <f t="shared" si="1398"/>
        <v>0</v>
      </c>
      <c r="BM4410" s="109">
        <f t="shared" si="1390"/>
        <v>-6.8594694912184115</v>
      </c>
      <c r="BN4410" s="213"/>
      <c r="BR4410" s="228"/>
      <c r="BS4410" s="311"/>
      <c r="BT4410" s="3"/>
      <c r="BU4410" s="213"/>
      <c r="BV4410" s="213"/>
      <c r="BW4410" s="291"/>
    </row>
    <row r="4411" spans="1:75" x14ac:dyDescent="0.2">
      <c r="A4411" s="236"/>
      <c r="B4411" s="237"/>
      <c r="C4411" s="848" t="str">
        <f ca="1">IF(ISERR(AVERAGE(INDIRECT("B"&amp;(ROW()-INT($B$1/2))):INDIRECT("B"&amp;(ROW()+INT($B$1/2))))),"",AVERAGE(INDIRECT("B"&amp;(ROW()-INT($B$1/2))):INDIRECT("B"&amp;(ROW()+INT($B$1/2)))))</f>
        <v/>
      </c>
      <c r="D4411" s="848">
        <f t="shared" si="1384"/>
        <v>0</v>
      </c>
      <c r="E4411" s="275"/>
      <c r="F4411" s="15"/>
      <c r="G4411" s="3"/>
      <c r="H4411" s="3"/>
      <c r="I4411" s="3"/>
      <c r="J4411" s="3"/>
      <c r="K4411" s="3"/>
      <c r="L4411" s="554"/>
      <c r="M4411" s="545"/>
      <c r="N4411" s="546"/>
      <c r="O4411" s="5"/>
      <c r="P4411" s="216"/>
      <c r="Q4411" s="217"/>
      <c r="R4411" s="218"/>
      <c r="S4411" s="219">
        <f t="shared" si="1401"/>
        <v>0</v>
      </c>
      <c r="T4411" s="220">
        <f t="shared" si="1402"/>
        <v>0</v>
      </c>
      <c r="U4411" s="214">
        <f t="shared" si="1399"/>
        <v>0</v>
      </c>
      <c r="W4411" s="221"/>
      <c r="X4411" s="222"/>
      <c r="Y4411" s="222"/>
      <c r="Z4411" s="223"/>
      <c r="AA4411" s="222"/>
      <c r="AB4411" s="224"/>
      <c r="AC4411" s="225"/>
      <c r="AD4411" s="2">
        <f t="shared" si="1386"/>
        <v>0</v>
      </c>
      <c r="AE4411" s="2">
        <f t="shared" si="1387"/>
        <v>0</v>
      </c>
      <c r="AF4411" s="226"/>
      <c r="AG4411" s="219">
        <f t="shared" si="1391"/>
        <v>0</v>
      </c>
      <c r="AH4411" s="234">
        <f t="shared" si="1392"/>
        <v>0</v>
      </c>
      <c r="AI4411" s="214">
        <f t="shared" si="1400"/>
        <v>0</v>
      </c>
      <c r="AK4411" s="229">
        <f t="shared" si="1393"/>
        <v>0</v>
      </c>
      <c r="AL4411" s="226"/>
      <c r="AM4411" s="15"/>
      <c r="AN4411" s="232" t="e">
        <f t="shared" si="1394"/>
        <v>#DIV/0!</v>
      </c>
      <c r="AO4411" s="214">
        <f t="shared" si="1388"/>
        <v>0</v>
      </c>
      <c r="AQ4411" s="210"/>
      <c r="AR4411" s="231"/>
      <c r="AS4411" s="15"/>
      <c r="AT4411" s="232">
        <f t="shared" si="1395"/>
        <v>0</v>
      </c>
      <c r="AU4411" s="235">
        <f t="shared" si="1396"/>
        <v>0</v>
      </c>
      <c r="AY4411" s="210"/>
      <c r="AZ4411" s="231"/>
      <c r="BA4411" s="15"/>
      <c r="BB4411" s="232">
        <f t="shared" si="1385"/>
        <v>0</v>
      </c>
      <c r="BC4411" s="235">
        <f t="shared" si="1397"/>
        <v>0</v>
      </c>
      <c r="BG4411" s="210"/>
      <c r="BH4411" s="231"/>
      <c r="BI4411" s="15"/>
      <c r="BJ4411" s="232">
        <f t="shared" si="1389"/>
        <v>0</v>
      </c>
      <c r="BK4411" s="235">
        <f t="shared" si="1398"/>
        <v>0</v>
      </c>
      <c r="BM4411" s="109">
        <f t="shared" si="1390"/>
        <v>-6.8613018287161482</v>
      </c>
      <c r="BN4411" s="213"/>
      <c r="BR4411" s="228"/>
      <c r="BS4411" s="311"/>
      <c r="BT4411" s="3"/>
      <c r="BU4411" s="213"/>
      <c r="BV4411" s="213"/>
      <c r="BW4411" s="291"/>
    </row>
    <row r="4412" spans="1:75" x14ac:dyDescent="0.2">
      <c r="A4412" s="236"/>
      <c r="B4412" s="237"/>
      <c r="C4412" s="848" t="str">
        <f ca="1">IF(ISERR(AVERAGE(INDIRECT("B"&amp;(ROW()-INT($B$1/2))):INDIRECT("B"&amp;(ROW()+INT($B$1/2))))),"",AVERAGE(INDIRECT("B"&amp;(ROW()-INT($B$1/2))):INDIRECT("B"&amp;(ROW()+INT($B$1/2)))))</f>
        <v/>
      </c>
      <c r="D4412" s="848">
        <f t="shared" si="1384"/>
        <v>0</v>
      </c>
      <c r="E4412" s="275"/>
      <c r="F4412" s="15"/>
      <c r="G4412" s="3"/>
      <c r="H4412" s="3"/>
      <c r="I4412" s="3"/>
      <c r="J4412" s="3"/>
      <c r="K4412" s="3"/>
      <c r="L4412" s="554"/>
      <c r="M4412" s="545"/>
      <c r="N4412" s="546"/>
      <c r="O4412" s="5"/>
      <c r="P4412" s="216"/>
      <c r="Q4412" s="217"/>
      <c r="R4412" s="218"/>
      <c r="S4412" s="219">
        <f t="shared" si="1401"/>
        <v>0</v>
      </c>
      <c r="T4412" s="220">
        <f t="shared" si="1402"/>
        <v>0</v>
      </c>
      <c r="U4412" s="214">
        <f t="shared" si="1399"/>
        <v>0</v>
      </c>
      <c r="W4412" s="221"/>
      <c r="X4412" s="222"/>
      <c r="Y4412" s="222"/>
      <c r="Z4412" s="223"/>
      <c r="AA4412" s="222"/>
      <c r="AB4412" s="224"/>
      <c r="AC4412" s="225"/>
      <c r="AD4412" s="2">
        <f t="shared" si="1386"/>
        <v>0</v>
      </c>
      <c r="AE4412" s="2">
        <f t="shared" si="1387"/>
        <v>0</v>
      </c>
      <c r="AF4412" s="226"/>
      <c r="AG4412" s="219">
        <f t="shared" si="1391"/>
        <v>0</v>
      </c>
      <c r="AH4412" s="234">
        <f t="shared" si="1392"/>
        <v>0</v>
      </c>
      <c r="AI4412" s="214">
        <f t="shared" si="1400"/>
        <v>0</v>
      </c>
      <c r="AK4412" s="229">
        <f t="shared" si="1393"/>
        <v>0</v>
      </c>
      <c r="AL4412" s="226"/>
      <c r="AM4412" s="15"/>
      <c r="AN4412" s="232" t="e">
        <f t="shared" si="1394"/>
        <v>#DIV/0!</v>
      </c>
      <c r="AO4412" s="214">
        <f t="shared" si="1388"/>
        <v>0</v>
      </c>
      <c r="AQ4412" s="210"/>
      <c r="AR4412" s="231"/>
      <c r="AS4412" s="15"/>
      <c r="AT4412" s="232">
        <f t="shared" si="1395"/>
        <v>0</v>
      </c>
      <c r="AU4412" s="235">
        <f t="shared" si="1396"/>
        <v>0</v>
      </c>
      <c r="AY4412" s="210"/>
      <c r="AZ4412" s="231"/>
      <c r="BA4412" s="15"/>
      <c r="BB4412" s="232">
        <f t="shared" si="1385"/>
        <v>0</v>
      </c>
      <c r="BC4412" s="235">
        <f t="shared" si="1397"/>
        <v>0</v>
      </c>
      <c r="BG4412" s="210"/>
      <c r="BH4412" s="231"/>
      <c r="BI4412" s="15"/>
      <c r="BJ4412" s="232">
        <f t="shared" si="1389"/>
        <v>0</v>
      </c>
      <c r="BK4412" s="235">
        <f t="shared" si="1398"/>
        <v>0</v>
      </c>
      <c r="BM4412" s="109">
        <f t="shared" si="1390"/>
        <v>-6.8631341662138849</v>
      </c>
      <c r="BN4412" s="213"/>
      <c r="BR4412" s="228"/>
      <c r="BS4412" s="311"/>
      <c r="BT4412" s="3"/>
      <c r="BU4412" s="213"/>
      <c r="BV4412" s="213"/>
      <c r="BW4412" s="291"/>
    </row>
    <row r="4413" spans="1:75" x14ac:dyDescent="0.2">
      <c r="A4413" s="236"/>
      <c r="B4413" s="237"/>
      <c r="C4413" s="848" t="str">
        <f ca="1">IF(ISERR(AVERAGE(INDIRECT("B"&amp;(ROW()-INT($B$1/2))):INDIRECT("B"&amp;(ROW()+INT($B$1/2))))),"",AVERAGE(INDIRECT("B"&amp;(ROW()-INT($B$1/2))):INDIRECT("B"&amp;(ROW()+INT($B$1/2)))))</f>
        <v/>
      </c>
      <c r="D4413" s="848">
        <f t="shared" si="1384"/>
        <v>0</v>
      </c>
      <c r="E4413" s="275"/>
      <c r="F4413" s="15"/>
      <c r="G4413" s="3"/>
      <c r="H4413" s="3"/>
      <c r="I4413" s="3"/>
      <c r="J4413" s="3"/>
      <c r="K4413" s="3"/>
      <c r="L4413" s="554"/>
      <c r="M4413" s="545"/>
      <c r="N4413" s="546"/>
      <c r="O4413" s="5"/>
      <c r="P4413" s="216"/>
      <c r="Q4413" s="217"/>
      <c r="R4413" s="218"/>
      <c r="S4413" s="219">
        <f t="shared" si="1401"/>
        <v>0</v>
      </c>
      <c r="T4413" s="220">
        <f t="shared" si="1402"/>
        <v>0</v>
      </c>
      <c r="U4413" s="214">
        <f t="shared" si="1399"/>
        <v>0</v>
      </c>
      <c r="W4413" s="221"/>
      <c r="X4413" s="222"/>
      <c r="Y4413" s="222"/>
      <c r="Z4413" s="223"/>
      <c r="AA4413" s="222"/>
      <c r="AB4413" s="224"/>
      <c r="AC4413" s="225"/>
      <c r="AD4413" s="2">
        <f t="shared" si="1386"/>
        <v>0</v>
      </c>
      <c r="AE4413" s="2">
        <f t="shared" si="1387"/>
        <v>0</v>
      </c>
      <c r="AF4413" s="226"/>
      <c r="AG4413" s="219">
        <f t="shared" si="1391"/>
        <v>0</v>
      </c>
      <c r="AH4413" s="234">
        <f t="shared" si="1392"/>
        <v>0</v>
      </c>
      <c r="AI4413" s="214">
        <f t="shared" si="1400"/>
        <v>0</v>
      </c>
      <c r="AK4413" s="229">
        <f t="shared" si="1393"/>
        <v>0</v>
      </c>
      <c r="AL4413" s="226"/>
      <c r="AM4413" s="15"/>
      <c r="AN4413" s="232" t="e">
        <f t="shared" si="1394"/>
        <v>#DIV/0!</v>
      </c>
      <c r="AO4413" s="214">
        <f t="shared" si="1388"/>
        <v>0</v>
      </c>
      <c r="AQ4413" s="210"/>
      <c r="AR4413" s="231"/>
      <c r="AS4413" s="15"/>
      <c r="AT4413" s="232">
        <f t="shared" si="1395"/>
        <v>0</v>
      </c>
      <c r="AU4413" s="235">
        <f t="shared" si="1396"/>
        <v>0</v>
      </c>
      <c r="AY4413" s="210"/>
      <c r="AZ4413" s="231"/>
      <c r="BA4413" s="15"/>
      <c r="BB4413" s="232">
        <f t="shared" si="1385"/>
        <v>0</v>
      </c>
      <c r="BC4413" s="235">
        <f t="shared" si="1397"/>
        <v>0</v>
      </c>
      <c r="BG4413" s="210"/>
      <c r="BH4413" s="231"/>
      <c r="BI4413" s="15"/>
      <c r="BJ4413" s="232">
        <f t="shared" si="1389"/>
        <v>0</v>
      </c>
      <c r="BK4413" s="235">
        <f t="shared" si="1398"/>
        <v>0</v>
      </c>
      <c r="BM4413" s="109">
        <f t="shared" si="1390"/>
        <v>-6.8649665037116216</v>
      </c>
      <c r="BN4413" s="213"/>
      <c r="BR4413" s="228"/>
      <c r="BS4413" s="311"/>
      <c r="BT4413" s="3"/>
      <c r="BU4413" s="213"/>
      <c r="BV4413" s="213"/>
      <c r="BW4413" s="291"/>
    </row>
    <row r="4414" spans="1:75" x14ac:dyDescent="0.2">
      <c r="A4414" s="236"/>
      <c r="B4414" s="237"/>
      <c r="C4414" s="848" t="str">
        <f ca="1">IF(ISERR(AVERAGE(INDIRECT("B"&amp;(ROW()-INT($B$1/2))):INDIRECT("B"&amp;(ROW()+INT($B$1/2))))),"",AVERAGE(INDIRECT("B"&amp;(ROW()-INT($B$1/2))):INDIRECT("B"&amp;(ROW()+INT($B$1/2)))))</f>
        <v/>
      </c>
      <c r="D4414" s="848">
        <f t="shared" si="1384"/>
        <v>0</v>
      </c>
      <c r="E4414" s="275"/>
      <c r="F4414" s="15"/>
      <c r="G4414" s="3"/>
      <c r="H4414" s="3"/>
      <c r="I4414" s="3"/>
      <c r="J4414" s="3"/>
      <c r="K4414" s="3"/>
      <c r="L4414" s="554"/>
      <c r="M4414" s="545"/>
      <c r="N4414" s="546"/>
      <c r="O4414" s="5"/>
      <c r="P4414" s="216"/>
      <c r="Q4414" s="217"/>
      <c r="R4414" s="218"/>
      <c r="S4414" s="219">
        <f t="shared" si="1401"/>
        <v>0</v>
      </c>
      <c r="T4414" s="220">
        <f t="shared" si="1402"/>
        <v>0</v>
      </c>
      <c r="U4414" s="214">
        <f t="shared" si="1399"/>
        <v>0</v>
      </c>
      <c r="W4414" s="221"/>
      <c r="X4414" s="222"/>
      <c r="Y4414" s="222"/>
      <c r="Z4414" s="223"/>
      <c r="AA4414" s="222"/>
      <c r="AB4414" s="224"/>
      <c r="AC4414" s="225"/>
      <c r="AD4414" s="2">
        <f t="shared" si="1386"/>
        <v>0</v>
      </c>
      <c r="AE4414" s="2">
        <f t="shared" si="1387"/>
        <v>0</v>
      </c>
      <c r="AF4414" s="226"/>
      <c r="AG4414" s="219">
        <f t="shared" si="1391"/>
        <v>0</v>
      </c>
      <c r="AH4414" s="234">
        <f t="shared" si="1392"/>
        <v>0</v>
      </c>
      <c r="AI4414" s="214">
        <f t="shared" si="1400"/>
        <v>0</v>
      </c>
      <c r="AK4414" s="229">
        <f t="shared" si="1393"/>
        <v>0</v>
      </c>
      <c r="AL4414" s="226"/>
      <c r="AM4414" s="15"/>
      <c r="AN4414" s="232" t="e">
        <f t="shared" si="1394"/>
        <v>#DIV/0!</v>
      </c>
      <c r="AO4414" s="214">
        <f t="shared" si="1388"/>
        <v>0</v>
      </c>
      <c r="AQ4414" s="210"/>
      <c r="AR4414" s="231"/>
      <c r="AS4414" s="15"/>
      <c r="AT4414" s="232">
        <f t="shared" si="1395"/>
        <v>0</v>
      </c>
      <c r="AU4414" s="235">
        <f t="shared" si="1396"/>
        <v>0</v>
      </c>
      <c r="AY4414" s="210"/>
      <c r="AZ4414" s="231"/>
      <c r="BA4414" s="15"/>
      <c r="BB4414" s="232">
        <f t="shared" si="1385"/>
        <v>0</v>
      </c>
      <c r="BC4414" s="235">
        <f t="shared" si="1397"/>
        <v>0</v>
      </c>
      <c r="BG4414" s="210"/>
      <c r="BH4414" s="231"/>
      <c r="BI4414" s="15"/>
      <c r="BJ4414" s="232">
        <f t="shared" si="1389"/>
        <v>0</v>
      </c>
      <c r="BK4414" s="235">
        <f t="shared" si="1398"/>
        <v>0</v>
      </c>
      <c r="BM4414" s="109">
        <f t="shared" si="1390"/>
        <v>-6.8667988412093584</v>
      </c>
      <c r="BN4414" s="213"/>
      <c r="BR4414" s="228"/>
      <c r="BS4414" s="311"/>
      <c r="BT4414" s="3"/>
      <c r="BU4414" s="213"/>
      <c r="BV4414" s="213"/>
      <c r="BW4414" s="291"/>
    </row>
    <row r="4415" spans="1:75" x14ac:dyDescent="0.2">
      <c r="A4415" s="236"/>
      <c r="B4415" s="237"/>
      <c r="C4415" s="848" t="str">
        <f ca="1">IF(ISERR(AVERAGE(INDIRECT("B"&amp;(ROW()-INT($B$1/2))):INDIRECT("B"&amp;(ROW()+INT($B$1/2))))),"",AVERAGE(INDIRECT("B"&amp;(ROW()-INT($B$1/2))):INDIRECT("B"&amp;(ROW()+INT($B$1/2)))))</f>
        <v/>
      </c>
      <c r="D4415" s="848">
        <f t="shared" si="1384"/>
        <v>0</v>
      </c>
      <c r="E4415" s="275"/>
      <c r="F4415" s="15"/>
      <c r="G4415" s="3"/>
      <c r="H4415" s="3"/>
      <c r="I4415" s="3"/>
      <c r="J4415" s="3"/>
      <c r="K4415" s="3"/>
      <c r="L4415" s="554"/>
      <c r="M4415" s="545"/>
      <c r="N4415" s="546"/>
      <c r="O4415" s="5"/>
      <c r="P4415" s="216"/>
      <c r="Q4415" s="217"/>
      <c r="R4415" s="218"/>
      <c r="S4415" s="219">
        <f t="shared" si="1401"/>
        <v>0</v>
      </c>
      <c r="T4415" s="220">
        <f t="shared" si="1402"/>
        <v>0</v>
      </c>
      <c r="U4415" s="214">
        <f t="shared" si="1399"/>
        <v>0</v>
      </c>
      <c r="W4415" s="221"/>
      <c r="X4415" s="222"/>
      <c r="Y4415" s="222"/>
      <c r="Z4415" s="223"/>
      <c r="AA4415" s="222"/>
      <c r="AB4415" s="224"/>
      <c r="AC4415" s="225"/>
      <c r="AD4415" s="2">
        <f t="shared" si="1386"/>
        <v>0</v>
      </c>
      <c r="AE4415" s="2">
        <f t="shared" si="1387"/>
        <v>0</v>
      </c>
      <c r="AF4415" s="226"/>
      <c r="AG4415" s="219">
        <f t="shared" si="1391"/>
        <v>0</v>
      </c>
      <c r="AH4415" s="234">
        <f t="shared" si="1392"/>
        <v>0</v>
      </c>
      <c r="AI4415" s="214">
        <f t="shared" si="1400"/>
        <v>0</v>
      </c>
      <c r="AK4415" s="229">
        <f t="shared" si="1393"/>
        <v>0</v>
      </c>
      <c r="AL4415" s="226"/>
      <c r="AM4415" s="15"/>
      <c r="AN4415" s="232" t="e">
        <f t="shared" si="1394"/>
        <v>#DIV/0!</v>
      </c>
      <c r="AO4415" s="214">
        <f t="shared" si="1388"/>
        <v>0</v>
      </c>
      <c r="AQ4415" s="210"/>
      <c r="AR4415" s="231"/>
      <c r="AS4415" s="15"/>
      <c r="AT4415" s="232">
        <f t="shared" si="1395"/>
        <v>0</v>
      </c>
      <c r="AU4415" s="235">
        <f t="shared" si="1396"/>
        <v>0</v>
      </c>
      <c r="AY4415" s="210"/>
      <c r="AZ4415" s="231"/>
      <c r="BA4415" s="15"/>
      <c r="BB4415" s="232">
        <f t="shared" si="1385"/>
        <v>0</v>
      </c>
      <c r="BC4415" s="235">
        <f t="shared" si="1397"/>
        <v>0</v>
      </c>
      <c r="BG4415" s="210"/>
      <c r="BH4415" s="231"/>
      <c r="BI4415" s="15"/>
      <c r="BJ4415" s="232">
        <f t="shared" si="1389"/>
        <v>0</v>
      </c>
      <c r="BK4415" s="235">
        <f t="shared" si="1398"/>
        <v>0</v>
      </c>
      <c r="BM4415" s="109">
        <f t="shared" si="1390"/>
        <v>-6.8686311787070951</v>
      </c>
      <c r="BN4415" s="213"/>
      <c r="BR4415" s="228"/>
      <c r="BS4415" s="311"/>
      <c r="BT4415" s="3"/>
      <c r="BU4415" s="213"/>
      <c r="BV4415" s="213"/>
      <c r="BW4415" s="291"/>
    </row>
    <row r="4416" spans="1:75" x14ac:dyDescent="0.2">
      <c r="A4416" s="236"/>
      <c r="B4416" s="237"/>
      <c r="C4416" s="848" t="str">
        <f ca="1">IF(ISERR(AVERAGE(INDIRECT("B"&amp;(ROW()-INT($B$1/2))):INDIRECT("B"&amp;(ROW()+INT($B$1/2))))),"",AVERAGE(INDIRECT("B"&amp;(ROW()-INT($B$1/2))):INDIRECT("B"&amp;(ROW()+INT($B$1/2)))))</f>
        <v/>
      </c>
      <c r="D4416" s="848">
        <f t="shared" si="1384"/>
        <v>0</v>
      </c>
      <c r="E4416" s="275"/>
      <c r="F4416" s="15"/>
      <c r="G4416" s="3"/>
      <c r="H4416" s="3"/>
      <c r="I4416" s="3"/>
      <c r="J4416" s="3"/>
      <c r="K4416" s="3"/>
      <c r="L4416" s="554"/>
      <c r="M4416" s="545"/>
      <c r="N4416" s="546"/>
      <c r="O4416" s="5"/>
      <c r="P4416" s="216"/>
      <c r="Q4416" s="217"/>
      <c r="R4416" s="218"/>
      <c r="S4416" s="219">
        <f t="shared" si="1401"/>
        <v>0</v>
      </c>
      <c r="T4416" s="220">
        <f t="shared" si="1402"/>
        <v>0</v>
      </c>
      <c r="U4416" s="214">
        <f t="shared" si="1399"/>
        <v>0</v>
      </c>
      <c r="W4416" s="221"/>
      <c r="X4416" s="222"/>
      <c r="Y4416" s="222"/>
      <c r="Z4416" s="223"/>
      <c r="AA4416" s="222"/>
      <c r="AB4416" s="224"/>
      <c r="AC4416" s="225"/>
      <c r="AD4416" s="2">
        <f t="shared" si="1386"/>
        <v>0</v>
      </c>
      <c r="AE4416" s="2">
        <f t="shared" si="1387"/>
        <v>0</v>
      </c>
      <c r="AF4416" s="226"/>
      <c r="AG4416" s="219">
        <f t="shared" si="1391"/>
        <v>0</v>
      </c>
      <c r="AH4416" s="234">
        <f t="shared" si="1392"/>
        <v>0</v>
      </c>
      <c r="AI4416" s="214">
        <f t="shared" si="1400"/>
        <v>0</v>
      </c>
      <c r="AK4416" s="229">
        <f t="shared" si="1393"/>
        <v>0</v>
      </c>
      <c r="AL4416" s="226"/>
      <c r="AM4416" s="15"/>
      <c r="AN4416" s="232" t="e">
        <f t="shared" si="1394"/>
        <v>#DIV/0!</v>
      </c>
      <c r="AO4416" s="214">
        <f t="shared" si="1388"/>
        <v>0</v>
      </c>
      <c r="AQ4416" s="210"/>
      <c r="AR4416" s="231"/>
      <c r="AS4416" s="15"/>
      <c r="AT4416" s="232">
        <f t="shared" si="1395"/>
        <v>0</v>
      </c>
      <c r="AU4416" s="235">
        <f t="shared" si="1396"/>
        <v>0</v>
      </c>
      <c r="AY4416" s="210"/>
      <c r="AZ4416" s="231"/>
      <c r="BA4416" s="15"/>
      <c r="BB4416" s="232">
        <f t="shared" si="1385"/>
        <v>0</v>
      </c>
      <c r="BC4416" s="235">
        <f t="shared" si="1397"/>
        <v>0</v>
      </c>
      <c r="BG4416" s="210"/>
      <c r="BH4416" s="231"/>
      <c r="BI4416" s="15"/>
      <c r="BJ4416" s="232">
        <f t="shared" si="1389"/>
        <v>0</v>
      </c>
      <c r="BK4416" s="235">
        <f t="shared" si="1398"/>
        <v>0</v>
      </c>
      <c r="BM4416" s="109">
        <f t="shared" si="1390"/>
        <v>-6.8704635162048318</v>
      </c>
      <c r="BN4416" s="213"/>
      <c r="BR4416" s="228"/>
      <c r="BS4416" s="311"/>
      <c r="BT4416" s="3"/>
      <c r="BU4416" s="213"/>
      <c r="BV4416" s="213"/>
      <c r="BW4416" s="291"/>
    </row>
    <row r="4417" spans="1:75" x14ac:dyDescent="0.2">
      <c r="A4417" s="236"/>
      <c r="B4417" s="237"/>
      <c r="C4417" s="848" t="str">
        <f ca="1">IF(ISERR(AVERAGE(INDIRECT("B"&amp;(ROW()-INT($B$1/2))):INDIRECT("B"&amp;(ROW()+INT($B$1/2))))),"",AVERAGE(INDIRECT("B"&amp;(ROW()-INT($B$1/2))):INDIRECT("B"&amp;(ROW()+INT($B$1/2)))))</f>
        <v/>
      </c>
      <c r="D4417" s="848">
        <f t="shared" ref="D4417:D4480" si="1403">A4417-A4416</f>
        <v>0</v>
      </c>
      <c r="E4417" s="275"/>
      <c r="F4417" s="15"/>
      <c r="G4417" s="3"/>
      <c r="H4417" s="3"/>
      <c r="I4417" s="3"/>
      <c r="J4417" s="3"/>
      <c r="K4417" s="3"/>
      <c r="L4417" s="554"/>
      <c r="M4417" s="545"/>
      <c r="N4417" s="546"/>
      <c r="O4417" s="5"/>
      <c r="P4417" s="216"/>
      <c r="Q4417" s="217"/>
      <c r="R4417" s="218"/>
      <c r="S4417" s="219">
        <f t="shared" si="1401"/>
        <v>0</v>
      </c>
      <c r="T4417" s="220">
        <f t="shared" si="1402"/>
        <v>0</v>
      </c>
      <c r="U4417" s="214">
        <f t="shared" si="1399"/>
        <v>0</v>
      </c>
      <c r="W4417" s="221"/>
      <c r="X4417" s="222"/>
      <c r="Y4417" s="222"/>
      <c r="Z4417" s="223"/>
      <c r="AA4417" s="222"/>
      <c r="AB4417" s="224"/>
      <c r="AC4417" s="225"/>
      <c r="AD4417" s="2">
        <f t="shared" si="1386"/>
        <v>0</v>
      </c>
      <c r="AE4417" s="2">
        <f t="shared" si="1387"/>
        <v>0</v>
      </c>
      <c r="AF4417" s="226"/>
      <c r="AG4417" s="219">
        <f t="shared" si="1391"/>
        <v>0</v>
      </c>
      <c r="AH4417" s="234">
        <f t="shared" si="1392"/>
        <v>0</v>
      </c>
      <c r="AI4417" s="214">
        <f t="shared" si="1400"/>
        <v>0</v>
      </c>
      <c r="AK4417" s="229">
        <f t="shared" si="1393"/>
        <v>0</v>
      </c>
      <c r="AL4417" s="226"/>
      <c r="AM4417" s="15"/>
      <c r="AN4417" s="232" t="e">
        <f t="shared" si="1394"/>
        <v>#DIV/0!</v>
      </c>
      <c r="AO4417" s="214">
        <f t="shared" si="1388"/>
        <v>0</v>
      </c>
      <c r="AQ4417" s="210"/>
      <c r="AR4417" s="231"/>
      <c r="AS4417" s="15"/>
      <c r="AT4417" s="232">
        <f t="shared" si="1395"/>
        <v>0</v>
      </c>
      <c r="AU4417" s="235">
        <f t="shared" si="1396"/>
        <v>0</v>
      </c>
      <c r="AY4417" s="210"/>
      <c r="AZ4417" s="231"/>
      <c r="BA4417" s="15"/>
      <c r="BB4417" s="232">
        <f t="shared" si="1385"/>
        <v>0</v>
      </c>
      <c r="BC4417" s="235">
        <f t="shared" si="1397"/>
        <v>0</v>
      </c>
      <c r="BG4417" s="210"/>
      <c r="BH4417" s="231"/>
      <c r="BI4417" s="15"/>
      <c r="BJ4417" s="232">
        <f t="shared" si="1389"/>
        <v>0</v>
      </c>
      <c r="BK4417" s="235">
        <f t="shared" si="1398"/>
        <v>0</v>
      </c>
      <c r="BM4417" s="109">
        <f t="shared" si="1390"/>
        <v>-6.8722958537025685</v>
      </c>
      <c r="BN4417" s="213"/>
      <c r="BR4417" s="228"/>
      <c r="BS4417" s="311"/>
      <c r="BT4417" s="3"/>
      <c r="BU4417" s="213"/>
      <c r="BV4417" s="213"/>
      <c r="BW4417" s="291"/>
    </row>
    <row r="4418" spans="1:75" x14ac:dyDescent="0.2">
      <c r="A4418" s="236"/>
      <c r="B4418" s="237"/>
      <c r="C4418" s="848" t="str">
        <f ca="1">IF(ISERR(AVERAGE(INDIRECT("B"&amp;(ROW()-INT($B$1/2))):INDIRECT("B"&amp;(ROW()+INT($B$1/2))))),"",AVERAGE(INDIRECT("B"&amp;(ROW()-INT($B$1/2))):INDIRECT("B"&amp;(ROW()+INT($B$1/2)))))</f>
        <v/>
      </c>
      <c r="D4418" s="848">
        <f t="shared" si="1403"/>
        <v>0</v>
      </c>
      <c r="E4418" s="275"/>
      <c r="F4418" s="15"/>
      <c r="G4418" s="3"/>
      <c r="H4418" s="3"/>
      <c r="I4418" s="3"/>
      <c r="J4418" s="3"/>
      <c r="K4418" s="3"/>
      <c r="L4418" s="554"/>
      <c r="M4418" s="545"/>
      <c r="N4418" s="546"/>
      <c r="O4418" s="5"/>
      <c r="P4418" s="216"/>
      <c r="Q4418" s="217"/>
      <c r="R4418" s="218"/>
      <c r="S4418" s="219">
        <f t="shared" si="1401"/>
        <v>0</v>
      </c>
      <c r="T4418" s="220">
        <f t="shared" si="1402"/>
        <v>0</v>
      </c>
      <c r="U4418" s="214">
        <f t="shared" si="1399"/>
        <v>0</v>
      </c>
      <c r="W4418" s="221"/>
      <c r="X4418" s="222"/>
      <c r="Y4418" s="222"/>
      <c r="Z4418" s="223"/>
      <c r="AA4418" s="222"/>
      <c r="AB4418" s="224"/>
      <c r="AC4418" s="225"/>
      <c r="AD4418" s="2">
        <f t="shared" si="1386"/>
        <v>0</v>
      </c>
      <c r="AE4418" s="2">
        <f t="shared" si="1387"/>
        <v>0</v>
      </c>
      <c r="AF4418" s="226"/>
      <c r="AG4418" s="219">
        <f t="shared" si="1391"/>
        <v>0</v>
      </c>
      <c r="AH4418" s="234">
        <f t="shared" si="1392"/>
        <v>0</v>
      </c>
      <c r="AI4418" s="214">
        <f t="shared" si="1400"/>
        <v>0</v>
      </c>
      <c r="AK4418" s="229">
        <f t="shared" si="1393"/>
        <v>0</v>
      </c>
      <c r="AL4418" s="226"/>
      <c r="AM4418" s="15"/>
      <c r="AN4418" s="232" t="e">
        <f t="shared" si="1394"/>
        <v>#DIV/0!</v>
      </c>
      <c r="AO4418" s="214">
        <f t="shared" si="1388"/>
        <v>0</v>
      </c>
      <c r="AQ4418" s="210"/>
      <c r="AR4418" s="231"/>
      <c r="AS4418" s="15"/>
      <c r="AT4418" s="232">
        <f t="shared" si="1395"/>
        <v>0</v>
      </c>
      <c r="AU4418" s="235">
        <f t="shared" si="1396"/>
        <v>0</v>
      </c>
      <c r="AY4418" s="210"/>
      <c r="AZ4418" s="231"/>
      <c r="BA4418" s="15"/>
      <c r="BB4418" s="232">
        <f t="shared" si="1385"/>
        <v>0</v>
      </c>
      <c r="BC4418" s="235">
        <f t="shared" si="1397"/>
        <v>0</v>
      </c>
      <c r="BG4418" s="210"/>
      <c r="BH4418" s="231"/>
      <c r="BI4418" s="15"/>
      <c r="BJ4418" s="232">
        <f t="shared" si="1389"/>
        <v>0</v>
      </c>
      <c r="BK4418" s="235">
        <f t="shared" si="1398"/>
        <v>0</v>
      </c>
      <c r="BM4418" s="109">
        <f t="shared" si="1390"/>
        <v>-6.8741281912003052</v>
      </c>
      <c r="BN4418" s="213"/>
      <c r="BR4418" s="228"/>
      <c r="BS4418" s="311"/>
      <c r="BT4418" s="3"/>
      <c r="BU4418" s="213"/>
      <c r="BV4418" s="213"/>
      <c r="BW4418" s="291"/>
    </row>
    <row r="4419" spans="1:75" x14ac:dyDescent="0.2">
      <c r="A4419" s="236"/>
      <c r="B4419" s="237"/>
      <c r="C4419" s="848" t="str">
        <f ca="1">IF(ISERR(AVERAGE(INDIRECT("B"&amp;(ROW()-INT($B$1/2))):INDIRECT("B"&amp;(ROW()+INT($B$1/2))))),"",AVERAGE(INDIRECT("B"&amp;(ROW()-INT($B$1/2))):INDIRECT("B"&amp;(ROW()+INT($B$1/2)))))</f>
        <v/>
      </c>
      <c r="D4419" s="848">
        <f t="shared" si="1403"/>
        <v>0</v>
      </c>
      <c r="E4419" s="275"/>
      <c r="F4419" s="15"/>
      <c r="G4419" s="3"/>
      <c r="H4419" s="3"/>
      <c r="I4419" s="3"/>
      <c r="J4419" s="3"/>
      <c r="K4419" s="3"/>
      <c r="L4419" s="554"/>
      <c r="M4419" s="545"/>
      <c r="N4419" s="546"/>
      <c r="O4419" s="5"/>
      <c r="P4419" s="216"/>
      <c r="Q4419" s="217"/>
      <c r="R4419" s="218"/>
      <c r="S4419" s="219">
        <f t="shared" si="1401"/>
        <v>0</v>
      </c>
      <c r="T4419" s="220">
        <f t="shared" si="1402"/>
        <v>0</v>
      </c>
      <c r="U4419" s="214">
        <f t="shared" si="1399"/>
        <v>0</v>
      </c>
      <c r="W4419" s="221"/>
      <c r="X4419" s="222"/>
      <c r="Y4419" s="222"/>
      <c r="Z4419" s="223"/>
      <c r="AA4419" s="222"/>
      <c r="AB4419" s="224"/>
      <c r="AC4419" s="225"/>
      <c r="AD4419" s="2">
        <f t="shared" si="1386"/>
        <v>0</v>
      </c>
      <c r="AE4419" s="2">
        <f t="shared" si="1387"/>
        <v>0</v>
      </c>
      <c r="AF4419" s="226"/>
      <c r="AG4419" s="219">
        <f t="shared" si="1391"/>
        <v>0</v>
      </c>
      <c r="AH4419" s="234">
        <f t="shared" si="1392"/>
        <v>0</v>
      </c>
      <c r="AI4419" s="214">
        <f t="shared" si="1400"/>
        <v>0</v>
      </c>
      <c r="AK4419" s="229">
        <f t="shared" si="1393"/>
        <v>0</v>
      </c>
      <c r="AL4419" s="226"/>
      <c r="AM4419" s="15"/>
      <c r="AN4419" s="232" t="e">
        <f t="shared" si="1394"/>
        <v>#DIV/0!</v>
      </c>
      <c r="AO4419" s="214">
        <f t="shared" si="1388"/>
        <v>0</v>
      </c>
      <c r="AQ4419" s="210"/>
      <c r="AR4419" s="231"/>
      <c r="AS4419" s="15"/>
      <c r="AT4419" s="232">
        <f t="shared" si="1395"/>
        <v>0</v>
      </c>
      <c r="AU4419" s="235">
        <f t="shared" si="1396"/>
        <v>0</v>
      </c>
      <c r="AY4419" s="210"/>
      <c r="AZ4419" s="231"/>
      <c r="BA4419" s="15"/>
      <c r="BB4419" s="232">
        <f t="shared" si="1385"/>
        <v>0</v>
      </c>
      <c r="BC4419" s="235">
        <f t="shared" si="1397"/>
        <v>0</v>
      </c>
      <c r="BG4419" s="210"/>
      <c r="BH4419" s="231"/>
      <c r="BI4419" s="15"/>
      <c r="BJ4419" s="232">
        <f t="shared" si="1389"/>
        <v>0</v>
      </c>
      <c r="BK4419" s="235">
        <f t="shared" si="1398"/>
        <v>0</v>
      </c>
      <c r="BM4419" s="109">
        <f t="shared" si="1390"/>
        <v>-6.8759605286980419</v>
      </c>
      <c r="BN4419" s="213"/>
      <c r="BR4419" s="228"/>
      <c r="BS4419" s="311"/>
      <c r="BT4419" s="3"/>
      <c r="BU4419" s="213"/>
      <c r="BV4419" s="213"/>
      <c r="BW4419" s="291"/>
    </row>
    <row r="4420" spans="1:75" x14ac:dyDescent="0.2">
      <c r="A4420" s="236"/>
      <c r="B4420" s="237"/>
      <c r="C4420" s="848" t="str">
        <f ca="1">IF(ISERR(AVERAGE(INDIRECT("B"&amp;(ROW()-INT($B$1/2))):INDIRECT("B"&amp;(ROW()+INT($B$1/2))))),"",AVERAGE(INDIRECT("B"&amp;(ROW()-INT($B$1/2))):INDIRECT("B"&amp;(ROW()+INT($B$1/2)))))</f>
        <v/>
      </c>
      <c r="D4420" s="848">
        <f t="shared" si="1403"/>
        <v>0</v>
      </c>
      <c r="E4420" s="275"/>
      <c r="F4420" s="15"/>
      <c r="G4420" s="3"/>
      <c r="H4420" s="3"/>
      <c r="I4420" s="3"/>
      <c r="J4420" s="3"/>
      <c r="K4420" s="3"/>
      <c r="L4420" s="554"/>
      <c r="M4420" s="545"/>
      <c r="N4420" s="546"/>
      <c r="O4420" s="5"/>
      <c r="P4420" s="216"/>
      <c r="Q4420" s="217"/>
      <c r="R4420" s="218"/>
      <c r="S4420" s="219">
        <f t="shared" si="1401"/>
        <v>0</v>
      </c>
      <c r="T4420" s="220">
        <f t="shared" si="1402"/>
        <v>0</v>
      </c>
      <c r="U4420" s="214">
        <f t="shared" si="1399"/>
        <v>0</v>
      </c>
      <c r="W4420" s="221"/>
      <c r="X4420" s="222"/>
      <c r="Y4420" s="222"/>
      <c r="Z4420" s="223"/>
      <c r="AA4420" s="222"/>
      <c r="AB4420" s="224"/>
      <c r="AC4420" s="225"/>
      <c r="AD4420" s="2">
        <f t="shared" si="1386"/>
        <v>0</v>
      </c>
      <c r="AE4420" s="2">
        <f t="shared" si="1387"/>
        <v>0</v>
      </c>
      <c r="AF4420" s="226"/>
      <c r="AG4420" s="219">
        <f t="shared" si="1391"/>
        <v>0</v>
      </c>
      <c r="AH4420" s="234">
        <f t="shared" si="1392"/>
        <v>0</v>
      </c>
      <c r="AI4420" s="214">
        <f t="shared" si="1400"/>
        <v>0</v>
      </c>
      <c r="AK4420" s="229">
        <f t="shared" si="1393"/>
        <v>0</v>
      </c>
      <c r="AL4420" s="226"/>
      <c r="AM4420" s="15"/>
      <c r="AN4420" s="232" t="e">
        <f t="shared" si="1394"/>
        <v>#DIV/0!</v>
      </c>
      <c r="AO4420" s="214">
        <f t="shared" si="1388"/>
        <v>0</v>
      </c>
      <c r="AQ4420" s="210"/>
      <c r="AR4420" s="231"/>
      <c r="AS4420" s="15"/>
      <c r="AT4420" s="232">
        <f t="shared" si="1395"/>
        <v>0</v>
      </c>
      <c r="AU4420" s="235">
        <f t="shared" si="1396"/>
        <v>0</v>
      </c>
      <c r="AY4420" s="210"/>
      <c r="AZ4420" s="231"/>
      <c r="BA4420" s="15"/>
      <c r="BB4420" s="232">
        <f t="shared" ref="BB4420:BB4483" si="1404">IF(AY4420&gt;0,(26.3/MAX($AY$4:$AY$4600))*AY4420,0)</f>
        <v>0</v>
      </c>
      <c r="BC4420" s="235">
        <f t="shared" si="1397"/>
        <v>0</v>
      </c>
      <c r="BG4420" s="210"/>
      <c r="BH4420" s="231"/>
      <c r="BI4420" s="15"/>
      <c r="BJ4420" s="232">
        <f t="shared" si="1389"/>
        <v>0</v>
      </c>
      <c r="BK4420" s="235">
        <f t="shared" si="1398"/>
        <v>0</v>
      </c>
      <c r="BM4420" s="109">
        <f t="shared" si="1390"/>
        <v>-6.8777928661957786</v>
      </c>
      <c r="BN4420" s="213"/>
      <c r="BR4420" s="228"/>
      <c r="BS4420" s="311"/>
      <c r="BT4420" s="3"/>
      <c r="BU4420" s="213"/>
      <c r="BV4420" s="213"/>
      <c r="BW4420" s="291"/>
    </row>
    <row r="4421" spans="1:75" x14ac:dyDescent="0.2">
      <c r="A4421" s="236"/>
      <c r="B4421" s="237"/>
      <c r="C4421" s="848" t="str">
        <f ca="1">IF(ISERR(AVERAGE(INDIRECT("B"&amp;(ROW()-INT($B$1/2))):INDIRECT("B"&amp;(ROW()+INT($B$1/2))))),"",AVERAGE(INDIRECT("B"&amp;(ROW()-INT($B$1/2))):INDIRECT("B"&amp;(ROW()+INT($B$1/2)))))</f>
        <v/>
      </c>
      <c r="D4421" s="848">
        <f t="shared" si="1403"/>
        <v>0</v>
      </c>
      <c r="E4421" s="275"/>
      <c r="F4421" s="15"/>
      <c r="G4421" s="3"/>
      <c r="H4421" s="3"/>
      <c r="I4421" s="3"/>
      <c r="J4421" s="3"/>
      <c r="K4421" s="3"/>
      <c r="L4421" s="554"/>
      <c r="M4421" s="545"/>
      <c r="N4421" s="546"/>
      <c r="O4421" s="5"/>
      <c r="P4421" s="216"/>
      <c r="Q4421" s="217"/>
      <c r="R4421" s="218"/>
      <c r="S4421" s="219">
        <f t="shared" si="1401"/>
        <v>0</v>
      </c>
      <c r="T4421" s="220">
        <f t="shared" si="1402"/>
        <v>0</v>
      </c>
      <c r="U4421" s="214">
        <f t="shared" si="1399"/>
        <v>0</v>
      </c>
      <c r="W4421" s="221"/>
      <c r="X4421" s="222"/>
      <c r="Y4421" s="222"/>
      <c r="Z4421" s="223"/>
      <c r="AA4421" s="222"/>
      <c r="AB4421" s="224"/>
      <c r="AC4421" s="225"/>
      <c r="AD4421" s="2">
        <f t="shared" ref="AD4421:AD4484" si="1405">IF(W4421&lt;0,W4421-X4421/60-Y4421/3600,W4421+X4421/60+Y4421/3600)</f>
        <v>0</v>
      </c>
      <c r="AE4421" s="2">
        <f t="shared" ref="AE4421:AE4484" si="1406">IF(Z4421&lt;0,Z4421-AA4421/60-AB4421/3600,Z4421+AA4421/60+AB4421/3600)</f>
        <v>0</v>
      </c>
      <c r="AF4421" s="226"/>
      <c r="AG4421" s="219">
        <f t="shared" si="1391"/>
        <v>0</v>
      </c>
      <c r="AH4421" s="234">
        <f t="shared" si="1392"/>
        <v>0</v>
      </c>
      <c r="AI4421" s="214">
        <f t="shared" si="1400"/>
        <v>0</v>
      </c>
      <c r="AK4421" s="229">
        <f t="shared" si="1393"/>
        <v>0</v>
      </c>
      <c r="AL4421" s="226"/>
      <c r="AM4421" s="15"/>
      <c r="AN4421" s="232" t="e">
        <f t="shared" si="1394"/>
        <v>#DIV/0!</v>
      </c>
      <c r="AO4421" s="214">
        <f t="shared" ref="AO4421:AO4484" si="1407">AL4421*3.28084</f>
        <v>0</v>
      </c>
      <c r="AQ4421" s="210"/>
      <c r="AR4421" s="231"/>
      <c r="AS4421" s="15"/>
      <c r="AT4421" s="232">
        <f t="shared" si="1395"/>
        <v>0</v>
      </c>
      <c r="AU4421" s="235">
        <f t="shared" si="1396"/>
        <v>0</v>
      </c>
      <c r="AY4421" s="210"/>
      <c r="AZ4421" s="231"/>
      <c r="BA4421" s="15"/>
      <c r="BB4421" s="232">
        <f t="shared" si="1404"/>
        <v>0</v>
      </c>
      <c r="BC4421" s="235">
        <f t="shared" si="1397"/>
        <v>0</v>
      </c>
      <c r="BG4421" s="210"/>
      <c r="BH4421" s="231"/>
      <c r="BI4421" s="15"/>
      <c r="BJ4421" s="232">
        <f t="shared" ref="BJ4421:BJ4484" si="1408">BG4421</f>
        <v>0</v>
      </c>
      <c r="BK4421" s="235">
        <f t="shared" si="1398"/>
        <v>0</v>
      </c>
      <c r="BM4421" s="109">
        <f t="shared" ref="BM4421:BM4484" si="1409">BM4420+$BQ$14</f>
        <v>-6.8796252036935153</v>
      </c>
      <c r="BN4421" s="213"/>
      <c r="BR4421" s="228"/>
      <c r="BS4421" s="311"/>
      <c r="BT4421" s="3"/>
      <c r="BU4421" s="213"/>
      <c r="BV4421" s="213"/>
      <c r="BW4421" s="291"/>
    </row>
    <row r="4422" spans="1:75" x14ac:dyDescent="0.2">
      <c r="A4422" s="236"/>
      <c r="B4422" s="237"/>
      <c r="C4422" s="848" t="str">
        <f ca="1">IF(ISERR(AVERAGE(INDIRECT("B"&amp;(ROW()-INT($B$1/2))):INDIRECT("B"&amp;(ROW()+INT($B$1/2))))),"",AVERAGE(INDIRECT("B"&amp;(ROW()-INT($B$1/2))):INDIRECT("B"&amp;(ROW()+INT($B$1/2)))))</f>
        <v/>
      </c>
      <c r="D4422" s="848">
        <f t="shared" si="1403"/>
        <v>0</v>
      </c>
      <c r="E4422" s="275"/>
      <c r="F4422" s="15"/>
      <c r="G4422" s="3"/>
      <c r="H4422" s="3"/>
      <c r="I4422" s="3"/>
      <c r="J4422" s="3"/>
      <c r="K4422" s="3"/>
      <c r="L4422" s="554"/>
      <c r="M4422" s="545"/>
      <c r="N4422" s="546"/>
      <c r="O4422" s="5"/>
      <c r="P4422" s="216"/>
      <c r="Q4422" s="217"/>
      <c r="R4422" s="218"/>
      <c r="S4422" s="219">
        <f t="shared" si="1401"/>
        <v>0</v>
      </c>
      <c r="T4422" s="220">
        <f t="shared" si="1402"/>
        <v>0</v>
      </c>
      <c r="U4422" s="214">
        <f t="shared" si="1399"/>
        <v>0</v>
      </c>
      <c r="W4422" s="221"/>
      <c r="X4422" s="222"/>
      <c r="Y4422" s="222"/>
      <c r="Z4422" s="223"/>
      <c r="AA4422" s="222"/>
      <c r="AB4422" s="224"/>
      <c r="AC4422" s="225"/>
      <c r="AD4422" s="2">
        <f t="shared" si="1405"/>
        <v>0</v>
      </c>
      <c r="AE4422" s="2">
        <f t="shared" si="1406"/>
        <v>0</v>
      </c>
      <c r="AF4422" s="226"/>
      <c r="AG4422" s="219">
        <f t="shared" ref="AG4422:AG4485" si="1410">AG4421+IF(AD4422&lt;&gt;0,1.852*60*1000*((ACOS((SIN((AD4421/180)*PI()))*(SIN((AD4422/180)*PI()))+(COS((AD4421/180)*PI()))*(COS((AD4422/180)*PI()))*(COS((AE4422/180)*PI()-(AE4421/180)*PI())))/PI())*180),0)</f>
        <v>0</v>
      </c>
      <c r="AH4422" s="234">
        <f t="shared" ref="AH4422:AH4485" si="1411">AH4421+IF(AD4422&lt;&gt;0,1.852*60*0.6213712*((ACOS((SIN((AD4421/180)*PI()))*(SIN((AD4422/180)*PI()))+(COS((AD4421/180)*PI()))*(COS((AD4422/180)*PI()))*(COS((AE4422/180)*PI()-(AE4421/180)*PI())))/PI())*180),0)</f>
        <v>0</v>
      </c>
      <c r="AI4422" s="214">
        <f t="shared" si="1400"/>
        <v>0</v>
      </c>
      <c r="AK4422" s="229">
        <f t="shared" ref="AK4422:AK4485" si="1412">IF(AL4422&gt;0,AK4421+$AO$1,0)</f>
        <v>0</v>
      </c>
      <c r="AL4422" s="226"/>
      <c r="AM4422" s="15"/>
      <c r="AN4422" s="232" t="e">
        <f t="shared" ref="AN4422:AN4485" si="1413">(42341.84/MAX(AK4422:AK9018))*AK4422*0.0006213712</f>
        <v>#DIV/0!</v>
      </c>
      <c r="AO4422" s="214">
        <f t="shared" si="1407"/>
        <v>0</v>
      </c>
      <c r="AQ4422" s="210"/>
      <c r="AR4422" s="231"/>
      <c r="AS4422" s="15"/>
      <c r="AT4422" s="232">
        <f t="shared" ref="AT4422:AT4485" si="1414">IF(AQ4422&gt;0,(26.3/(MAX($AQ$4:$AQ$4600)*0.0006213712))*AQ4422*0.0006213712,0)</f>
        <v>0</v>
      </c>
      <c r="AU4422" s="235">
        <f t="shared" ref="AU4422:AU4485" si="1415">(AR4422*3.28084)+(AW$4)</f>
        <v>0</v>
      </c>
      <c r="AY4422" s="210"/>
      <c r="AZ4422" s="231"/>
      <c r="BA4422" s="15"/>
      <c r="BB4422" s="232">
        <f t="shared" si="1404"/>
        <v>0</v>
      </c>
      <c r="BC4422" s="235">
        <f t="shared" ref="BC4422:BC4485" si="1416">AZ4422+BE$4</f>
        <v>0</v>
      </c>
      <c r="BG4422" s="210"/>
      <c r="BH4422" s="231"/>
      <c r="BI4422" s="15"/>
      <c r="BJ4422" s="232">
        <f t="shared" si="1408"/>
        <v>0</v>
      </c>
      <c r="BK4422" s="235">
        <f t="shared" ref="BK4422:BK4485" si="1417">BH4422*BM4422</f>
        <v>0</v>
      </c>
      <c r="BM4422" s="109">
        <f t="shared" si="1409"/>
        <v>-6.881457541191252</v>
      </c>
      <c r="BN4422" s="213"/>
      <c r="BR4422" s="228"/>
      <c r="BS4422" s="311"/>
      <c r="BT4422" s="3"/>
      <c r="BU4422" s="213"/>
      <c r="BV4422" s="213"/>
      <c r="BW4422" s="291"/>
    </row>
    <row r="4423" spans="1:75" x14ac:dyDescent="0.2">
      <c r="A4423" s="236"/>
      <c r="B4423" s="237"/>
      <c r="C4423" s="848" t="str">
        <f ca="1">IF(ISERR(AVERAGE(INDIRECT("B"&amp;(ROW()-INT($B$1/2))):INDIRECT("B"&amp;(ROW()+INT($B$1/2))))),"",AVERAGE(INDIRECT("B"&amp;(ROW()-INT($B$1/2))):INDIRECT("B"&amp;(ROW()+INT($B$1/2)))))</f>
        <v/>
      </c>
      <c r="D4423" s="848">
        <f t="shared" si="1403"/>
        <v>0</v>
      </c>
      <c r="E4423" s="275"/>
      <c r="F4423" s="15"/>
      <c r="G4423" s="3"/>
      <c r="H4423" s="3"/>
      <c r="I4423" s="3"/>
      <c r="J4423" s="3"/>
      <c r="K4423" s="3"/>
      <c r="L4423" s="554"/>
      <c r="M4423" s="545"/>
      <c r="N4423" s="546"/>
      <c r="O4423" s="5"/>
      <c r="P4423" s="216"/>
      <c r="Q4423" s="217"/>
      <c r="R4423" s="218"/>
      <c r="S4423" s="219">
        <f t="shared" si="1401"/>
        <v>0</v>
      </c>
      <c r="T4423" s="220">
        <f t="shared" si="1402"/>
        <v>0</v>
      </c>
      <c r="U4423" s="214">
        <f t="shared" ref="U4423:U4486" si="1418">R4423*3.28084</f>
        <v>0</v>
      </c>
      <c r="W4423" s="221"/>
      <c r="X4423" s="222"/>
      <c r="Y4423" s="222"/>
      <c r="Z4423" s="223"/>
      <c r="AA4423" s="222"/>
      <c r="AB4423" s="224"/>
      <c r="AC4423" s="225"/>
      <c r="AD4423" s="2">
        <f t="shared" si="1405"/>
        <v>0</v>
      </c>
      <c r="AE4423" s="2">
        <f t="shared" si="1406"/>
        <v>0</v>
      </c>
      <c r="AF4423" s="226"/>
      <c r="AG4423" s="219">
        <f t="shared" si="1410"/>
        <v>0</v>
      </c>
      <c r="AH4423" s="234">
        <f t="shared" si="1411"/>
        <v>0</v>
      </c>
      <c r="AI4423" s="214">
        <f t="shared" ref="AI4423:AI4486" si="1419">AF4423*3.28084</f>
        <v>0</v>
      </c>
      <c r="AK4423" s="229">
        <f t="shared" si="1412"/>
        <v>0</v>
      </c>
      <c r="AL4423" s="226"/>
      <c r="AM4423" s="15"/>
      <c r="AN4423" s="232" t="e">
        <f t="shared" si="1413"/>
        <v>#DIV/0!</v>
      </c>
      <c r="AO4423" s="214">
        <f t="shared" si="1407"/>
        <v>0</v>
      </c>
      <c r="AQ4423" s="210"/>
      <c r="AR4423" s="231"/>
      <c r="AS4423" s="15"/>
      <c r="AT4423" s="232">
        <f t="shared" si="1414"/>
        <v>0</v>
      </c>
      <c r="AU4423" s="235">
        <f t="shared" si="1415"/>
        <v>0</v>
      </c>
      <c r="AY4423" s="210"/>
      <c r="AZ4423" s="231"/>
      <c r="BA4423" s="15"/>
      <c r="BB4423" s="232">
        <f t="shared" si="1404"/>
        <v>0</v>
      </c>
      <c r="BC4423" s="235">
        <f t="shared" si="1416"/>
        <v>0</v>
      </c>
      <c r="BG4423" s="210"/>
      <c r="BH4423" s="231"/>
      <c r="BI4423" s="15"/>
      <c r="BJ4423" s="232">
        <f t="shared" si="1408"/>
        <v>0</v>
      </c>
      <c r="BK4423" s="235">
        <f t="shared" si="1417"/>
        <v>0</v>
      </c>
      <c r="BM4423" s="109">
        <f t="shared" si="1409"/>
        <v>-6.8832898786889887</v>
      </c>
      <c r="BN4423" s="213"/>
      <c r="BR4423" s="228"/>
      <c r="BS4423" s="311"/>
      <c r="BT4423" s="3"/>
      <c r="BU4423" s="213"/>
      <c r="BV4423" s="213"/>
      <c r="BW4423" s="291"/>
    </row>
    <row r="4424" spans="1:75" x14ac:dyDescent="0.2">
      <c r="A4424" s="236"/>
      <c r="B4424" s="237"/>
      <c r="C4424" s="848" t="str">
        <f ca="1">IF(ISERR(AVERAGE(INDIRECT("B"&amp;(ROW()-INT($B$1/2))):INDIRECT("B"&amp;(ROW()+INT($B$1/2))))),"",AVERAGE(INDIRECT("B"&amp;(ROW()-INT($B$1/2))):INDIRECT("B"&amp;(ROW()+INT($B$1/2)))))</f>
        <v/>
      </c>
      <c r="D4424" s="848">
        <f t="shared" si="1403"/>
        <v>0</v>
      </c>
      <c r="E4424" s="275"/>
      <c r="F4424" s="15"/>
      <c r="G4424" s="3"/>
      <c r="H4424" s="3"/>
      <c r="I4424" s="3"/>
      <c r="J4424" s="3"/>
      <c r="K4424" s="3"/>
      <c r="L4424" s="554"/>
      <c r="M4424" s="545"/>
      <c r="N4424" s="546"/>
      <c r="O4424" s="5"/>
      <c r="P4424" s="216"/>
      <c r="Q4424" s="217"/>
      <c r="R4424" s="218"/>
      <c r="S4424" s="219">
        <f t="shared" si="1401"/>
        <v>0</v>
      </c>
      <c r="T4424" s="220">
        <f t="shared" si="1402"/>
        <v>0</v>
      </c>
      <c r="U4424" s="214">
        <f t="shared" si="1418"/>
        <v>0</v>
      </c>
      <c r="W4424" s="221"/>
      <c r="X4424" s="222"/>
      <c r="Y4424" s="222"/>
      <c r="Z4424" s="223"/>
      <c r="AA4424" s="222"/>
      <c r="AB4424" s="224"/>
      <c r="AC4424" s="225"/>
      <c r="AD4424" s="2">
        <f t="shared" si="1405"/>
        <v>0</v>
      </c>
      <c r="AE4424" s="2">
        <f t="shared" si="1406"/>
        <v>0</v>
      </c>
      <c r="AF4424" s="226"/>
      <c r="AG4424" s="219">
        <f t="shared" si="1410"/>
        <v>0</v>
      </c>
      <c r="AH4424" s="234">
        <f t="shared" si="1411"/>
        <v>0</v>
      </c>
      <c r="AI4424" s="214">
        <f t="shared" si="1419"/>
        <v>0</v>
      </c>
      <c r="AK4424" s="229">
        <f t="shared" si="1412"/>
        <v>0</v>
      </c>
      <c r="AL4424" s="226"/>
      <c r="AM4424" s="15"/>
      <c r="AN4424" s="232" t="e">
        <f t="shared" si="1413"/>
        <v>#DIV/0!</v>
      </c>
      <c r="AO4424" s="214">
        <f t="shared" si="1407"/>
        <v>0</v>
      </c>
      <c r="AQ4424" s="210"/>
      <c r="AR4424" s="231"/>
      <c r="AS4424" s="15"/>
      <c r="AT4424" s="232">
        <f t="shared" si="1414"/>
        <v>0</v>
      </c>
      <c r="AU4424" s="235">
        <f t="shared" si="1415"/>
        <v>0</v>
      </c>
      <c r="AY4424" s="210"/>
      <c r="AZ4424" s="231"/>
      <c r="BA4424" s="15"/>
      <c r="BB4424" s="232">
        <f t="shared" si="1404"/>
        <v>0</v>
      </c>
      <c r="BC4424" s="235">
        <f t="shared" si="1416"/>
        <v>0</v>
      </c>
      <c r="BG4424" s="210"/>
      <c r="BH4424" s="231"/>
      <c r="BI4424" s="15"/>
      <c r="BJ4424" s="232">
        <f t="shared" si="1408"/>
        <v>0</v>
      </c>
      <c r="BK4424" s="235">
        <f t="shared" si="1417"/>
        <v>0</v>
      </c>
      <c r="BM4424" s="109">
        <f t="shared" si="1409"/>
        <v>-6.8851222161867254</v>
      </c>
      <c r="BN4424" s="213"/>
      <c r="BR4424" s="228"/>
      <c r="BS4424" s="311"/>
      <c r="BT4424" s="3"/>
      <c r="BU4424" s="213"/>
      <c r="BV4424" s="213"/>
      <c r="BW4424" s="291"/>
    </row>
    <row r="4425" spans="1:75" x14ac:dyDescent="0.2">
      <c r="A4425" s="236"/>
      <c r="B4425" s="237"/>
      <c r="C4425" s="848" t="str">
        <f ca="1">IF(ISERR(AVERAGE(INDIRECT("B"&amp;(ROW()-INT($B$1/2))):INDIRECT("B"&amp;(ROW()+INT($B$1/2))))),"",AVERAGE(INDIRECT("B"&amp;(ROW()-INT($B$1/2))):INDIRECT("B"&amp;(ROW()+INT($B$1/2)))))</f>
        <v/>
      </c>
      <c r="D4425" s="848">
        <f t="shared" si="1403"/>
        <v>0</v>
      </c>
      <c r="E4425" s="275"/>
      <c r="F4425" s="15"/>
      <c r="G4425" s="3"/>
      <c r="H4425" s="3"/>
      <c r="I4425" s="3"/>
      <c r="J4425" s="3"/>
      <c r="K4425" s="3"/>
      <c r="L4425" s="554"/>
      <c r="M4425" s="545"/>
      <c r="N4425" s="546"/>
      <c r="O4425" s="5"/>
      <c r="P4425" s="216"/>
      <c r="Q4425" s="217"/>
      <c r="R4425" s="218"/>
      <c r="S4425" s="219">
        <f t="shared" ref="S4425:S4488" si="1420">S4424+IF(P4425&lt;&gt;0,1.852*60*1000*((ACOS((SIN((P4424/180)*PI()))*(SIN((P4425/180)*PI()))+(COS((P4424/180)*PI()))*(COS((P4425/180)*PI()))*(COS((Q4425/180)*PI()-(Q4424/180)*PI())))/PI())*180),0)</f>
        <v>0</v>
      </c>
      <c r="T4425" s="220">
        <f t="shared" ref="T4425:T4488" si="1421">T4424+IF(P4425&lt;&gt;0,1.852*60*0.6213712*((ACOS((SIN((P4424/180)*PI()))*(SIN((P4425/180)*PI()))+(COS((P4424/180)*PI()))*(COS((P4425/180)*PI()))*(COS((Q4425/180)*PI()-(Q4424/180)*PI())))/PI())*180),0)</f>
        <v>0</v>
      </c>
      <c r="U4425" s="214">
        <f t="shared" si="1418"/>
        <v>0</v>
      </c>
      <c r="W4425" s="221"/>
      <c r="X4425" s="222"/>
      <c r="Y4425" s="222"/>
      <c r="Z4425" s="223"/>
      <c r="AA4425" s="222"/>
      <c r="AB4425" s="224"/>
      <c r="AC4425" s="225"/>
      <c r="AD4425" s="2">
        <f t="shared" si="1405"/>
        <v>0</v>
      </c>
      <c r="AE4425" s="2">
        <f t="shared" si="1406"/>
        <v>0</v>
      </c>
      <c r="AF4425" s="226"/>
      <c r="AG4425" s="219">
        <f t="shared" si="1410"/>
        <v>0</v>
      </c>
      <c r="AH4425" s="234">
        <f t="shared" si="1411"/>
        <v>0</v>
      </c>
      <c r="AI4425" s="214">
        <f t="shared" si="1419"/>
        <v>0</v>
      </c>
      <c r="AK4425" s="229">
        <f t="shared" si="1412"/>
        <v>0</v>
      </c>
      <c r="AL4425" s="226"/>
      <c r="AM4425" s="15"/>
      <c r="AN4425" s="232" t="e">
        <f t="shared" si="1413"/>
        <v>#DIV/0!</v>
      </c>
      <c r="AO4425" s="214">
        <f t="shared" si="1407"/>
        <v>0</v>
      </c>
      <c r="AQ4425" s="210"/>
      <c r="AR4425" s="231"/>
      <c r="AS4425" s="15"/>
      <c r="AT4425" s="232">
        <f t="shared" si="1414"/>
        <v>0</v>
      </c>
      <c r="AU4425" s="235">
        <f t="shared" si="1415"/>
        <v>0</v>
      </c>
      <c r="AY4425" s="210"/>
      <c r="AZ4425" s="231"/>
      <c r="BA4425" s="15"/>
      <c r="BB4425" s="232">
        <f t="shared" si="1404"/>
        <v>0</v>
      </c>
      <c r="BC4425" s="235">
        <f t="shared" si="1416"/>
        <v>0</v>
      </c>
      <c r="BG4425" s="210"/>
      <c r="BH4425" s="231"/>
      <c r="BI4425" s="15"/>
      <c r="BJ4425" s="232">
        <f t="shared" si="1408"/>
        <v>0</v>
      </c>
      <c r="BK4425" s="235">
        <f t="shared" si="1417"/>
        <v>0</v>
      </c>
      <c r="BM4425" s="109">
        <f t="shared" si="1409"/>
        <v>-6.8869545536844621</v>
      </c>
      <c r="BN4425" s="213"/>
      <c r="BR4425" s="228"/>
      <c r="BS4425" s="311"/>
      <c r="BT4425" s="3"/>
      <c r="BU4425" s="213"/>
      <c r="BV4425" s="213"/>
      <c r="BW4425" s="291"/>
    </row>
    <row r="4426" spans="1:75" x14ac:dyDescent="0.2">
      <c r="A4426" s="236"/>
      <c r="B4426" s="237"/>
      <c r="C4426" s="848" t="str">
        <f ca="1">IF(ISERR(AVERAGE(INDIRECT("B"&amp;(ROW()-INT($B$1/2))):INDIRECT("B"&amp;(ROW()+INT($B$1/2))))),"",AVERAGE(INDIRECT("B"&amp;(ROW()-INT($B$1/2))):INDIRECT("B"&amp;(ROW()+INT($B$1/2)))))</f>
        <v/>
      </c>
      <c r="D4426" s="848">
        <f t="shared" si="1403"/>
        <v>0</v>
      </c>
      <c r="E4426" s="275"/>
      <c r="F4426" s="15"/>
      <c r="G4426" s="3"/>
      <c r="H4426" s="3"/>
      <c r="I4426" s="3"/>
      <c r="J4426" s="3"/>
      <c r="K4426" s="3"/>
      <c r="L4426" s="554"/>
      <c r="M4426" s="545"/>
      <c r="N4426" s="546"/>
      <c r="O4426" s="5"/>
      <c r="P4426" s="216"/>
      <c r="Q4426" s="217"/>
      <c r="R4426" s="218"/>
      <c r="S4426" s="219">
        <f t="shared" si="1420"/>
        <v>0</v>
      </c>
      <c r="T4426" s="220">
        <f t="shared" si="1421"/>
        <v>0</v>
      </c>
      <c r="U4426" s="214">
        <f t="shared" si="1418"/>
        <v>0</v>
      </c>
      <c r="W4426" s="221"/>
      <c r="X4426" s="222"/>
      <c r="Y4426" s="222"/>
      <c r="Z4426" s="223"/>
      <c r="AA4426" s="222"/>
      <c r="AB4426" s="224"/>
      <c r="AC4426" s="225"/>
      <c r="AD4426" s="2">
        <f t="shared" si="1405"/>
        <v>0</v>
      </c>
      <c r="AE4426" s="2">
        <f t="shared" si="1406"/>
        <v>0</v>
      </c>
      <c r="AF4426" s="226"/>
      <c r="AG4426" s="219">
        <f t="shared" si="1410"/>
        <v>0</v>
      </c>
      <c r="AH4426" s="234">
        <f t="shared" si="1411"/>
        <v>0</v>
      </c>
      <c r="AI4426" s="214">
        <f t="shared" si="1419"/>
        <v>0</v>
      </c>
      <c r="AK4426" s="229">
        <f t="shared" si="1412"/>
        <v>0</v>
      </c>
      <c r="AL4426" s="226"/>
      <c r="AM4426" s="15"/>
      <c r="AN4426" s="232" t="e">
        <f t="shared" si="1413"/>
        <v>#DIV/0!</v>
      </c>
      <c r="AO4426" s="214">
        <f t="shared" si="1407"/>
        <v>0</v>
      </c>
      <c r="AQ4426" s="210"/>
      <c r="AR4426" s="231"/>
      <c r="AS4426" s="15"/>
      <c r="AT4426" s="232">
        <f t="shared" si="1414"/>
        <v>0</v>
      </c>
      <c r="AU4426" s="235">
        <f t="shared" si="1415"/>
        <v>0</v>
      </c>
      <c r="AY4426" s="210"/>
      <c r="AZ4426" s="231"/>
      <c r="BA4426" s="15"/>
      <c r="BB4426" s="232">
        <f t="shared" si="1404"/>
        <v>0</v>
      </c>
      <c r="BC4426" s="235">
        <f t="shared" si="1416"/>
        <v>0</v>
      </c>
      <c r="BG4426" s="210"/>
      <c r="BH4426" s="231"/>
      <c r="BI4426" s="15"/>
      <c r="BJ4426" s="232">
        <f t="shared" si="1408"/>
        <v>0</v>
      </c>
      <c r="BK4426" s="235">
        <f t="shared" si="1417"/>
        <v>0</v>
      </c>
      <c r="BM4426" s="109">
        <f t="shared" si="1409"/>
        <v>-6.8887868911821988</v>
      </c>
      <c r="BN4426" s="213"/>
      <c r="BR4426" s="228"/>
      <c r="BS4426" s="311"/>
      <c r="BT4426" s="3"/>
      <c r="BU4426" s="213"/>
      <c r="BV4426" s="213"/>
      <c r="BW4426" s="291"/>
    </row>
    <row r="4427" spans="1:75" x14ac:dyDescent="0.2">
      <c r="A4427" s="236"/>
      <c r="B4427" s="237"/>
      <c r="C4427" s="848" t="str">
        <f ca="1">IF(ISERR(AVERAGE(INDIRECT("B"&amp;(ROW()-INT($B$1/2))):INDIRECT("B"&amp;(ROW()+INT($B$1/2))))),"",AVERAGE(INDIRECT("B"&amp;(ROW()-INT($B$1/2))):INDIRECT("B"&amp;(ROW()+INT($B$1/2)))))</f>
        <v/>
      </c>
      <c r="D4427" s="848">
        <f t="shared" si="1403"/>
        <v>0</v>
      </c>
      <c r="E4427" s="275"/>
      <c r="F4427" s="15"/>
      <c r="G4427" s="3"/>
      <c r="H4427" s="3"/>
      <c r="I4427" s="3"/>
      <c r="J4427" s="3"/>
      <c r="K4427" s="3"/>
      <c r="L4427" s="554"/>
      <c r="M4427" s="545"/>
      <c r="N4427" s="546"/>
      <c r="O4427" s="5"/>
      <c r="P4427" s="216"/>
      <c r="Q4427" s="217"/>
      <c r="R4427" s="218"/>
      <c r="S4427" s="219">
        <f t="shared" si="1420"/>
        <v>0</v>
      </c>
      <c r="T4427" s="220">
        <f t="shared" si="1421"/>
        <v>0</v>
      </c>
      <c r="U4427" s="214">
        <f t="shared" si="1418"/>
        <v>0</v>
      </c>
      <c r="W4427" s="221"/>
      <c r="X4427" s="222"/>
      <c r="Y4427" s="222"/>
      <c r="Z4427" s="223"/>
      <c r="AA4427" s="222"/>
      <c r="AB4427" s="224"/>
      <c r="AC4427" s="225"/>
      <c r="AD4427" s="2">
        <f t="shared" si="1405"/>
        <v>0</v>
      </c>
      <c r="AE4427" s="2">
        <f t="shared" si="1406"/>
        <v>0</v>
      </c>
      <c r="AF4427" s="226"/>
      <c r="AG4427" s="219">
        <f t="shared" si="1410"/>
        <v>0</v>
      </c>
      <c r="AH4427" s="234">
        <f t="shared" si="1411"/>
        <v>0</v>
      </c>
      <c r="AI4427" s="214">
        <f t="shared" si="1419"/>
        <v>0</v>
      </c>
      <c r="AK4427" s="229">
        <f t="shared" si="1412"/>
        <v>0</v>
      </c>
      <c r="AL4427" s="226"/>
      <c r="AM4427" s="15"/>
      <c r="AN4427" s="232" t="e">
        <f t="shared" si="1413"/>
        <v>#DIV/0!</v>
      </c>
      <c r="AO4427" s="214">
        <f t="shared" si="1407"/>
        <v>0</v>
      </c>
      <c r="AQ4427" s="210"/>
      <c r="AR4427" s="231"/>
      <c r="AS4427" s="15"/>
      <c r="AT4427" s="232">
        <f t="shared" si="1414"/>
        <v>0</v>
      </c>
      <c r="AU4427" s="235">
        <f t="shared" si="1415"/>
        <v>0</v>
      </c>
      <c r="AY4427" s="210"/>
      <c r="AZ4427" s="231"/>
      <c r="BA4427" s="15"/>
      <c r="BB4427" s="232">
        <f t="shared" si="1404"/>
        <v>0</v>
      </c>
      <c r="BC4427" s="235">
        <f t="shared" si="1416"/>
        <v>0</v>
      </c>
      <c r="BG4427" s="210"/>
      <c r="BH4427" s="231"/>
      <c r="BI4427" s="15"/>
      <c r="BJ4427" s="232">
        <f t="shared" si="1408"/>
        <v>0</v>
      </c>
      <c r="BK4427" s="235">
        <f t="shared" si="1417"/>
        <v>0</v>
      </c>
      <c r="BM4427" s="109">
        <f t="shared" si="1409"/>
        <v>-6.8906192286799355</v>
      </c>
      <c r="BN4427" s="213"/>
      <c r="BR4427" s="228"/>
      <c r="BS4427" s="311"/>
      <c r="BT4427" s="3"/>
      <c r="BU4427" s="213"/>
      <c r="BV4427" s="213"/>
      <c r="BW4427" s="291"/>
    </row>
    <row r="4428" spans="1:75" x14ac:dyDescent="0.2">
      <c r="A4428" s="236"/>
      <c r="B4428" s="237"/>
      <c r="C4428" s="848" t="str">
        <f ca="1">IF(ISERR(AVERAGE(INDIRECT("B"&amp;(ROW()-INT($B$1/2))):INDIRECT("B"&amp;(ROW()+INT($B$1/2))))),"",AVERAGE(INDIRECT("B"&amp;(ROW()-INT($B$1/2))):INDIRECT("B"&amp;(ROW()+INT($B$1/2)))))</f>
        <v/>
      </c>
      <c r="D4428" s="848">
        <f t="shared" si="1403"/>
        <v>0</v>
      </c>
      <c r="E4428" s="275"/>
      <c r="F4428" s="15"/>
      <c r="G4428" s="3"/>
      <c r="H4428" s="3"/>
      <c r="I4428" s="3"/>
      <c r="J4428" s="3"/>
      <c r="K4428" s="3"/>
      <c r="L4428" s="554"/>
      <c r="M4428" s="545"/>
      <c r="N4428" s="546"/>
      <c r="O4428" s="5"/>
      <c r="P4428" s="216"/>
      <c r="Q4428" s="217"/>
      <c r="R4428" s="218"/>
      <c r="S4428" s="219">
        <f t="shared" si="1420"/>
        <v>0</v>
      </c>
      <c r="T4428" s="220">
        <f t="shared" si="1421"/>
        <v>0</v>
      </c>
      <c r="U4428" s="214">
        <f t="shared" si="1418"/>
        <v>0</v>
      </c>
      <c r="W4428" s="221"/>
      <c r="X4428" s="222"/>
      <c r="Y4428" s="222"/>
      <c r="Z4428" s="223"/>
      <c r="AA4428" s="222"/>
      <c r="AB4428" s="224"/>
      <c r="AC4428" s="225"/>
      <c r="AD4428" s="2">
        <f t="shared" si="1405"/>
        <v>0</v>
      </c>
      <c r="AE4428" s="2">
        <f t="shared" si="1406"/>
        <v>0</v>
      </c>
      <c r="AF4428" s="226"/>
      <c r="AG4428" s="219">
        <f t="shared" si="1410"/>
        <v>0</v>
      </c>
      <c r="AH4428" s="234">
        <f t="shared" si="1411"/>
        <v>0</v>
      </c>
      <c r="AI4428" s="214">
        <f t="shared" si="1419"/>
        <v>0</v>
      </c>
      <c r="AK4428" s="229">
        <f t="shared" si="1412"/>
        <v>0</v>
      </c>
      <c r="AL4428" s="226"/>
      <c r="AM4428" s="15"/>
      <c r="AN4428" s="232" t="e">
        <f t="shared" si="1413"/>
        <v>#DIV/0!</v>
      </c>
      <c r="AO4428" s="214">
        <f t="shared" si="1407"/>
        <v>0</v>
      </c>
      <c r="AQ4428" s="210"/>
      <c r="AR4428" s="231"/>
      <c r="AS4428" s="15"/>
      <c r="AT4428" s="232">
        <f t="shared" si="1414"/>
        <v>0</v>
      </c>
      <c r="AU4428" s="235">
        <f t="shared" si="1415"/>
        <v>0</v>
      </c>
      <c r="AY4428" s="210"/>
      <c r="AZ4428" s="231"/>
      <c r="BA4428" s="15"/>
      <c r="BB4428" s="232">
        <f t="shared" si="1404"/>
        <v>0</v>
      </c>
      <c r="BC4428" s="235">
        <f t="shared" si="1416"/>
        <v>0</v>
      </c>
      <c r="BG4428" s="210"/>
      <c r="BH4428" s="231"/>
      <c r="BI4428" s="15"/>
      <c r="BJ4428" s="232">
        <f t="shared" si="1408"/>
        <v>0</v>
      </c>
      <c r="BK4428" s="235">
        <f t="shared" si="1417"/>
        <v>0</v>
      </c>
      <c r="BM4428" s="109">
        <f t="shared" si="1409"/>
        <v>-6.8924515661776722</v>
      </c>
      <c r="BN4428" s="213"/>
      <c r="BR4428" s="228"/>
      <c r="BS4428" s="311"/>
      <c r="BT4428" s="3"/>
      <c r="BU4428" s="213"/>
      <c r="BV4428" s="213"/>
      <c r="BW4428" s="291"/>
    </row>
    <row r="4429" spans="1:75" x14ac:dyDescent="0.2">
      <c r="A4429" s="236"/>
      <c r="B4429" s="237"/>
      <c r="C4429" s="848" t="str">
        <f ca="1">IF(ISERR(AVERAGE(INDIRECT("B"&amp;(ROW()-INT($B$1/2))):INDIRECT("B"&amp;(ROW()+INT($B$1/2))))),"",AVERAGE(INDIRECT("B"&amp;(ROW()-INT($B$1/2))):INDIRECT("B"&amp;(ROW()+INT($B$1/2)))))</f>
        <v/>
      </c>
      <c r="D4429" s="848">
        <f t="shared" si="1403"/>
        <v>0</v>
      </c>
      <c r="E4429" s="275"/>
      <c r="F4429" s="15"/>
      <c r="G4429" s="3"/>
      <c r="H4429" s="3"/>
      <c r="I4429" s="3"/>
      <c r="J4429" s="3"/>
      <c r="K4429" s="3"/>
      <c r="L4429" s="554"/>
      <c r="M4429" s="545"/>
      <c r="N4429" s="546"/>
      <c r="O4429" s="5"/>
      <c r="P4429" s="216"/>
      <c r="Q4429" s="217"/>
      <c r="R4429" s="218"/>
      <c r="S4429" s="219">
        <f t="shared" si="1420"/>
        <v>0</v>
      </c>
      <c r="T4429" s="220">
        <f t="shared" si="1421"/>
        <v>0</v>
      </c>
      <c r="U4429" s="214">
        <f t="shared" si="1418"/>
        <v>0</v>
      </c>
      <c r="W4429" s="221"/>
      <c r="X4429" s="222"/>
      <c r="Y4429" s="222"/>
      <c r="Z4429" s="223"/>
      <c r="AA4429" s="222"/>
      <c r="AB4429" s="224"/>
      <c r="AC4429" s="225"/>
      <c r="AD4429" s="2">
        <f t="shared" si="1405"/>
        <v>0</v>
      </c>
      <c r="AE4429" s="2">
        <f t="shared" si="1406"/>
        <v>0</v>
      </c>
      <c r="AF4429" s="226"/>
      <c r="AG4429" s="219">
        <f t="shared" si="1410"/>
        <v>0</v>
      </c>
      <c r="AH4429" s="234">
        <f t="shared" si="1411"/>
        <v>0</v>
      </c>
      <c r="AI4429" s="214">
        <f t="shared" si="1419"/>
        <v>0</v>
      </c>
      <c r="AK4429" s="229">
        <f t="shared" si="1412"/>
        <v>0</v>
      </c>
      <c r="AL4429" s="226"/>
      <c r="AM4429" s="15"/>
      <c r="AN4429" s="232" t="e">
        <f t="shared" si="1413"/>
        <v>#DIV/0!</v>
      </c>
      <c r="AO4429" s="214">
        <f t="shared" si="1407"/>
        <v>0</v>
      </c>
      <c r="AQ4429" s="210"/>
      <c r="AR4429" s="231"/>
      <c r="AS4429" s="15"/>
      <c r="AT4429" s="232">
        <f t="shared" si="1414"/>
        <v>0</v>
      </c>
      <c r="AU4429" s="235">
        <f t="shared" si="1415"/>
        <v>0</v>
      </c>
      <c r="AY4429" s="210"/>
      <c r="AZ4429" s="231"/>
      <c r="BA4429" s="15"/>
      <c r="BB4429" s="232">
        <f t="shared" si="1404"/>
        <v>0</v>
      </c>
      <c r="BC4429" s="235">
        <f t="shared" si="1416"/>
        <v>0</v>
      </c>
      <c r="BG4429" s="210"/>
      <c r="BH4429" s="231"/>
      <c r="BI4429" s="15"/>
      <c r="BJ4429" s="232">
        <f t="shared" si="1408"/>
        <v>0</v>
      </c>
      <c r="BK4429" s="235">
        <f t="shared" si="1417"/>
        <v>0</v>
      </c>
      <c r="BM4429" s="109">
        <f t="shared" si="1409"/>
        <v>-6.8942839036754089</v>
      </c>
      <c r="BN4429" s="213"/>
      <c r="BR4429" s="228"/>
      <c r="BS4429" s="311"/>
      <c r="BT4429" s="3"/>
      <c r="BU4429" s="213"/>
      <c r="BV4429" s="213"/>
      <c r="BW4429" s="291"/>
    </row>
    <row r="4430" spans="1:75" x14ac:dyDescent="0.2">
      <c r="A4430" s="236"/>
      <c r="B4430" s="237"/>
      <c r="C4430" s="848" t="str">
        <f ca="1">IF(ISERR(AVERAGE(INDIRECT("B"&amp;(ROW()-INT($B$1/2))):INDIRECT("B"&amp;(ROW()+INT($B$1/2))))),"",AVERAGE(INDIRECT("B"&amp;(ROW()-INT($B$1/2))):INDIRECT("B"&amp;(ROW()+INT($B$1/2)))))</f>
        <v/>
      </c>
      <c r="D4430" s="848">
        <f t="shared" si="1403"/>
        <v>0</v>
      </c>
      <c r="E4430" s="275"/>
      <c r="F4430" s="15"/>
      <c r="G4430" s="3"/>
      <c r="H4430" s="3"/>
      <c r="I4430" s="3"/>
      <c r="J4430" s="3"/>
      <c r="K4430" s="3"/>
      <c r="L4430" s="554"/>
      <c r="M4430" s="545"/>
      <c r="N4430" s="546"/>
      <c r="O4430" s="5"/>
      <c r="P4430" s="216"/>
      <c r="Q4430" s="217"/>
      <c r="R4430" s="218"/>
      <c r="S4430" s="219">
        <f t="shared" si="1420"/>
        <v>0</v>
      </c>
      <c r="T4430" s="220">
        <f t="shared" si="1421"/>
        <v>0</v>
      </c>
      <c r="U4430" s="214">
        <f t="shared" si="1418"/>
        <v>0</v>
      </c>
      <c r="W4430" s="221"/>
      <c r="X4430" s="222"/>
      <c r="Y4430" s="222"/>
      <c r="Z4430" s="223"/>
      <c r="AA4430" s="222"/>
      <c r="AB4430" s="224"/>
      <c r="AC4430" s="225"/>
      <c r="AD4430" s="2">
        <f t="shared" si="1405"/>
        <v>0</v>
      </c>
      <c r="AE4430" s="2">
        <f t="shared" si="1406"/>
        <v>0</v>
      </c>
      <c r="AF4430" s="226"/>
      <c r="AG4430" s="219">
        <f t="shared" si="1410"/>
        <v>0</v>
      </c>
      <c r="AH4430" s="234">
        <f t="shared" si="1411"/>
        <v>0</v>
      </c>
      <c r="AI4430" s="214">
        <f t="shared" si="1419"/>
        <v>0</v>
      </c>
      <c r="AK4430" s="229">
        <f t="shared" si="1412"/>
        <v>0</v>
      </c>
      <c r="AL4430" s="226"/>
      <c r="AM4430" s="15"/>
      <c r="AN4430" s="232" t="e">
        <f t="shared" si="1413"/>
        <v>#DIV/0!</v>
      </c>
      <c r="AO4430" s="214">
        <f t="shared" si="1407"/>
        <v>0</v>
      </c>
      <c r="AQ4430" s="210"/>
      <c r="AR4430" s="231"/>
      <c r="AS4430" s="15"/>
      <c r="AT4430" s="232">
        <f t="shared" si="1414"/>
        <v>0</v>
      </c>
      <c r="AU4430" s="235">
        <f t="shared" si="1415"/>
        <v>0</v>
      </c>
      <c r="AY4430" s="210"/>
      <c r="AZ4430" s="231"/>
      <c r="BA4430" s="15"/>
      <c r="BB4430" s="232">
        <f t="shared" si="1404"/>
        <v>0</v>
      </c>
      <c r="BC4430" s="235">
        <f t="shared" si="1416"/>
        <v>0</v>
      </c>
      <c r="BG4430" s="210"/>
      <c r="BH4430" s="231"/>
      <c r="BI4430" s="15"/>
      <c r="BJ4430" s="232">
        <f t="shared" si="1408"/>
        <v>0</v>
      </c>
      <c r="BK4430" s="235">
        <f t="shared" si="1417"/>
        <v>0</v>
      </c>
      <c r="BM4430" s="109">
        <f t="shared" si="1409"/>
        <v>-6.8961162411731456</v>
      </c>
      <c r="BN4430" s="213"/>
      <c r="BR4430" s="228"/>
      <c r="BS4430" s="311"/>
      <c r="BT4430" s="3"/>
      <c r="BU4430" s="213"/>
      <c r="BV4430" s="213"/>
      <c r="BW4430" s="291"/>
    </row>
    <row r="4431" spans="1:75" x14ac:dyDescent="0.2">
      <c r="A4431" s="236"/>
      <c r="B4431" s="237"/>
      <c r="C4431" s="848" t="str">
        <f ca="1">IF(ISERR(AVERAGE(INDIRECT("B"&amp;(ROW()-INT($B$1/2))):INDIRECT("B"&amp;(ROW()+INT($B$1/2))))),"",AVERAGE(INDIRECT("B"&amp;(ROW()-INT($B$1/2))):INDIRECT("B"&amp;(ROW()+INT($B$1/2)))))</f>
        <v/>
      </c>
      <c r="D4431" s="848">
        <f t="shared" si="1403"/>
        <v>0</v>
      </c>
      <c r="E4431" s="275"/>
      <c r="F4431" s="15"/>
      <c r="G4431" s="3"/>
      <c r="H4431" s="3"/>
      <c r="I4431" s="3"/>
      <c r="J4431" s="3"/>
      <c r="K4431" s="3"/>
      <c r="L4431" s="554"/>
      <c r="M4431" s="545"/>
      <c r="N4431" s="546"/>
      <c r="O4431" s="5"/>
      <c r="P4431" s="216"/>
      <c r="Q4431" s="217"/>
      <c r="R4431" s="218"/>
      <c r="S4431" s="219">
        <f t="shared" si="1420"/>
        <v>0</v>
      </c>
      <c r="T4431" s="220">
        <f t="shared" si="1421"/>
        <v>0</v>
      </c>
      <c r="U4431" s="214">
        <f t="shared" si="1418"/>
        <v>0</v>
      </c>
      <c r="W4431" s="221"/>
      <c r="X4431" s="222"/>
      <c r="Y4431" s="222"/>
      <c r="Z4431" s="223"/>
      <c r="AA4431" s="222"/>
      <c r="AB4431" s="224"/>
      <c r="AC4431" s="225"/>
      <c r="AD4431" s="2">
        <f t="shared" si="1405"/>
        <v>0</v>
      </c>
      <c r="AE4431" s="2">
        <f t="shared" si="1406"/>
        <v>0</v>
      </c>
      <c r="AF4431" s="226"/>
      <c r="AG4431" s="219">
        <f t="shared" si="1410"/>
        <v>0</v>
      </c>
      <c r="AH4431" s="234">
        <f t="shared" si="1411"/>
        <v>0</v>
      </c>
      <c r="AI4431" s="214">
        <f t="shared" si="1419"/>
        <v>0</v>
      </c>
      <c r="AK4431" s="229">
        <f t="shared" si="1412"/>
        <v>0</v>
      </c>
      <c r="AL4431" s="226"/>
      <c r="AM4431" s="15"/>
      <c r="AN4431" s="232" t="e">
        <f t="shared" si="1413"/>
        <v>#DIV/0!</v>
      </c>
      <c r="AO4431" s="214">
        <f t="shared" si="1407"/>
        <v>0</v>
      </c>
      <c r="AQ4431" s="210"/>
      <c r="AR4431" s="231"/>
      <c r="AS4431" s="15"/>
      <c r="AT4431" s="232">
        <f t="shared" si="1414"/>
        <v>0</v>
      </c>
      <c r="AU4431" s="235">
        <f t="shared" si="1415"/>
        <v>0</v>
      </c>
      <c r="AY4431" s="210"/>
      <c r="AZ4431" s="231"/>
      <c r="BA4431" s="15"/>
      <c r="BB4431" s="232">
        <f t="shared" si="1404"/>
        <v>0</v>
      </c>
      <c r="BC4431" s="235">
        <f t="shared" si="1416"/>
        <v>0</v>
      </c>
      <c r="BG4431" s="210"/>
      <c r="BH4431" s="231"/>
      <c r="BI4431" s="15"/>
      <c r="BJ4431" s="232">
        <f t="shared" si="1408"/>
        <v>0</v>
      </c>
      <c r="BK4431" s="235">
        <f t="shared" si="1417"/>
        <v>0</v>
      </c>
      <c r="BM4431" s="109">
        <f t="shared" si="1409"/>
        <v>-6.8979485786708823</v>
      </c>
      <c r="BN4431" s="213"/>
      <c r="BR4431" s="228"/>
      <c r="BS4431" s="311"/>
      <c r="BT4431" s="3"/>
      <c r="BU4431" s="213"/>
      <c r="BV4431" s="213"/>
      <c r="BW4431" s="291"/>
    </row>
    <row r="4432" spans="1:75" x14ac:dyDescent="0.2">
      <c r="A4432" s="236"/>
      <c r="B4432" s="237"/>
      <c r="C4432" s="848" t="str">
        <f ca="1">IF(ISERR(AVERAGE(INDIRECT("B"&amp;(ROW()-INT($B$1/2))):INDIRECT("B"&amp;(ROW()+INT($B$1/2))))),"",AVERAGE(INDIRECT("B"&amp;(ROW()-INT($B$1/2))):INDIRECT("B"&amp;(ROW()+INT($B$1/2)))))</f>
        <v/>
      </c>
      <c r="D4432" s="848">
        <f t="shared" si="1403"/>
        <v>0</v>
      </c>
      <c r="E4432" s="275"/>
      <c r="F4432" s="15"/>
      <c r="G4432" s="3"/>
      <c r="H4432" s="3"/>
      <c r="I4432" s="3"/>
      <c r="J4432" s="3"/>
      <c r="K4432" s="3"/>
      <c r="L4432" s="554"/>
      <c r="M4432" s="545"/>
      <c r="N4432" s="546"/>
      <c r="O4432" s="5"/>
      <c r="P4432" s="216"/>
      <c r="Q4432" s="217"/>
      <c r="R4432" s="218"/>
      <c r="S4432" s="219">
        <f t="shared" si="1420"/>
        <v>0</v>
      </c>
      <c r="T4432" s="220">
        <f t="shared" si="1421"/>
        <v>0</v>
      </c>
      <c r="U4432" s="214">
        <f t="shared" si="1418"/>
        <v>0</v>
      </c>
      <c r="W4432" s="221"/>
      <c r="X4432" s="222"/>
      <c r="Y4432" s="222"/>
      <c r="Z4432" s="223"/>
      <c r="AA4432" s="222"/>
      <c r="AB4432" s="224"/>
      <c r="AC4432" s="225"/>
      <c r="AD4432" s="2">
        <f t="shared" si="1405"/>
        <v>0</v>
      </c>
      <c r="AE4432" s="2">
        <f t="shared" si="1406"/>
        <v>0</v>
      </c>
      <c r="AF4432" s="226"/>
      <c r="AG4432" s="219">
        <f t="shared" si="1410"/>
        <v>0</v>
      </c>
      <c r="AH4432" s="234">
        <f t="shared" si="1411"/>
        <v>0</v>
      </c>
      <c r="AI4432" s="214">
        <f t="shared" si="1419"/>
        <v>0</v>
      </c>
      <c r="AK4432" s="229">
        <f t="shared" si="1412"/>
        <v>0</v>
      </c>
      <c r="AL4432" s="226"/>
      <c r="AM4432" s="15"/>
      <c r="AN4432" s="232" t="e">
        <f t="shared" si="1413"/>
        <v>#DIV/0!</v>
      </c>
      <c r="AO4432" s="214">
        <f t="shared" si="1407"/>
        <v>0</v>
      </c>
      <c r="AQ4432" s="210"/>
      <c r="AR4432" s="231"/>
      <c r="AS4432" s="15"/>
      <c r="AT4432" s="232">
        <f t="shared" si="1414"/>
        <v>0</v>
      </c>
      <c r="AU4432" s="235">
        <f t="shared" si="1415"/>
        <v>0</v>
      </c>
      <c r="AY4432" s="210"/>
      <c r="AZ4432" s="231"/>
      <c r="BA4432" s="15"/>
      <c r="BB4432" s="232">
        <f t="shared" si="1404"/>
        <v>0</v>
      </c>
      <c r="BC4432" s="235">
        <f t="shared" si="1416"/>
        <v>0</v>
      </c>
      <c r="BG4432" s="210"/>
      <c r="BH4432" s="231"/>
      <c r="BI4432" s="15"/>
      <c r="BJ4432" s="232">
        <f t="shared" si="1408"/>
        <v>0</v>
      </c>
      <c r="BK4432" s="235">
        <f t="shared" si="1417"/>
        <v>0</v>
      </c>
      <c r="BM4432" s="109">
        <f t="shared" si="1409"/>
        <v>-6.899780916168619</v>
      </c>
      <c r="BN4432" s="213"/>
      <c r="BR4432" s="228"/>
      <c r="BS4432" s="311"/>
      <c r="BT4432" s="3"/>
      <c r="BU4432" s="213"/>
      <c r="BV4432" s="213"/>
      <c r="BW4432" s="291"/>
    </row>
    <row r="4433" spans="1:75" x14ac:dyDescent="0.2">
      <c r="A4433" s="236"/>
      <c r="B4433" s="237"/>
      <c r="C4433" s="848" t="str">
        <f ca="1">IF(ISERR(AVERAGE(INDIRECT("B"&amp;(ROW()-INT($B$1/2))):INDIRECT("B"&amp;(ROW()+INT($B$1/2))))),"",AVERAGE(INDIRECT("B"&amp;(ROW()-INT($B$1/2))):INDIRECT("B"&amp;(ROW()+INT($B$1/2)))))</f>
        <v/>
      </c>
      <c r="D4433" s="848">
        <f t="shared" si="1403"/>
        <v>0</v>
      </c>
      <c r="E4433" s="275"/>
      <c r="F4433" s="15"/>
      <c r="G4433" s="3"/>
      <c r="H4433" s="3"/>
      <c r="I4433" s="3"/>
      <c r="J4433" s="3"/>
      <c r="K4433" s="3"/>
      <c r="L4433" s="554"/>
      <c r="M4433" s="545"/>
      <c r="N4433" s="546"/>
      <c r="O4433" s="5"/>
      <c r="P4433" s="216"/>
      <c r="Q4433" s="217"/>
      <c r="R4433" s="218"/>
      <c r="S4433" s="219">
        <f t="shared" si="1420"/>
        <v>0</v>
      </c>
      <c r="T4433" s="220">
        <f t="shared" si="1421"/>
        <v>0</v>
      </c>
      <c r="U4433" s="214">
        <f t="shared" si="1418"/>
        <v>0</v>
      </c>
      <c r="W4433" s="221"/>
      <c r="X4433" s="222"/>
      <c r="Y4433" s="222"/>
      <c r="Z4433" s="223"/>
      <c r="AA4433" s="222"/>
      <c r="AB4433" s="224"/>
      <c r="AC4433" s="225"/>
      <c r="AD4433" s="2">
        <f t="shared" si="1405"/>
        <v>0</v>
      </c>
      <c r="AE4433" s="2">
        <f t="shared" si="1406"/>
        <v>0</v>
      </c>
      <c r="AF4433" s="226"/>
      <c r="AG4433" s="219">
        <f t="shared" si="1410"/>
        <v>0</v>
      </c>
      <c r="AH4433" s="234">
        <f t="shared" si="1411"/>
        <v>0</v>
      </c>
      <c r="AI4433" s="214">
        <f t="shared" si="1419"/>
        <v>0</v>
      </c>
      <c r="AK4433" s="229">
        <f t="shared" si="1412"/>
        <v>0</v>
      </c>
      <c r="AL4433" s="226"/>
      <c r="AM4433" s="15"/>
      <c r="AN4433" s="232" t="e">
        <f t="shared" si="1413"/>
        <v>#DIV/0!</v>
      </c>
      <c r="AO4433" s="214">
        <f t="shared" si="1407"/>
        <v>0</v>
      </c>
      <c r="AQ4433" s="210"/>
      <c r="AR4433" s="231"/>
      <c r="AS4433" s="15"/>
      <c r="AT4433" s="232">
        <f t="shared" si="1414"/>
        <v>0</v>
      </c>
      <c r="AU4433" s="235">
        <f t="shared" si="1415"/>
        <v>0</v>
      </c>
      <c r="AY4433" s="210"/>
      <c r="AZ4433" s="231"/>
      <c r="BA4433" s="15"/>
      <c r="BB4433" s="232">
        <f t="shared" si="1404"/>
        <v>0</v>
      </c>
      <c r="BC4433" s="235">
        <f t="shared" si="1416"/>
        <v>0</v>
      </c>
      <c r="BG4433" s="210"/>
      <c r="BH4433" s="231"/>
      <c r="BI4433" s="15"/>
      <c r="BJ4433" s="232">
        <f t="shared" si="1408"/>
        <v>0</v>
      </c>
      <c r="BK4433" s="235">
        <f t="shared" si="1417"/>
        <v>0</v>
      </c>
      <c r="BM4433" s="109">
        <f t="shared" si="1409"/>
        <v>-6.9016132536663557</v>
      </c>
      <c r="BN4433" s="213"/>
      <c r="BR4433" s="228"/>
      <c r="BS4433" s="311"/>
      <c r="BT4433" s="3"/>
      <c r="BU4433" s="213"/>
      <c r="BV4433" s="213"/>
      <c r="BW4433" s="291"/>
    </row>
    <row r="4434" spans="1:75" x14ac:dyDescent="0.2">
      <c r="A4434" s="236"/>
      <c r="B4434" s="237"/>
      <c r="C4434" s="848" t="str">
        <f ca="1">IF(ISERR(AVERAGE(INDIRECT("B"&amp;(ROW()-INT($B$1/2))):INDIRECT("B"&amp;(ROW()+INT($B$1/2))))),"",AVERAGE(INDIRECT("B"&amp;(ROW()-INT($B$1/2))):INDIRECT("B"&amp;(ROW()+INT($B$1/2)))))</f>
        <v/>
      </c>
      <c r="D4434" s="848">
        <f t="shared" si="1403"/>
        <v>0</v>
      </c>
      <c r="E4434" s="275"/>
      <c r="F4434" s="15"/>
      <c r="G4434" s="3"/>
      <c r="H4434" s="3"/>
      <c r="I4434" s="3"/>
      <c r="J4434" s="3"/>
      <c r="K4434" s="3"/>
      <c r="L4434" s="554"/>
      <c r="M4434" s="545"/>
      <c r="N4434" s="546"/>
      <c r="O4434" s="5"/>
      <c r="P4434" s="216"/>
      <c r="Q4434" s="217"/>
      <c r="R4434" s="218"/>
      <c r="S4434" s="219">
        <f t="shared" si="1420"/>
        <v>0</v>
      </c>
      <c r="T4434" s="220">
        <f t="shared" si="1421"/>
        <v>0</v>
      </c>
      <c r="U4434" s="214">
        <f t="shared" si="1418"/>
        <v>0</v>
      </c>
      <c r="W4434" s="221"/>
      <c r="X4434" s="222"/>
      <c r="Y4434" s="222"/>
      <c r="Z4434" s="223"/>
      <c r="AA4434" s="222"/>
      <c r="AB4434" s="224"/>
      <c r="AC4434" s="225"/>
      <c r="AD4434" s="2">
        <f t="shared" si="1405"/>
        <v>0</v>
      </c>
      <c r="AE4434" s="2">
        <f t="shared" si="1406"/>
        <v>0</v>
      </c>
      <c r="AF4434" s="226"/>
      <c r="AG4434" s="219">
        <f t="shared" si="1410"/>
        <v>0</v>
      </c>
      <c r="AH4434" s="234">
        <f t="shared" si="1411"/>
        <v>0</v>
      </c>
      <c r="AI4434" s="214">
        <f t="shared" si="1419"/>
        <v>0</v>
      </c>
      <c r="AK4434" s="229">
        <f t="shared" si="1412"/>
        <v>0</v>
      </c>
      <c r="AL4434" s="226"/>
      <c r="AM4434" s="15"/>
      <c r="AN4434" s="232" t="e">
        <f t="shared" si="1413"/>
        <v>#DIV/0!</v>
      </c>
      <c r="AO4434" s="214">
        <f t="shared" si="1407"/>
        <v>0</v>
      </c>
      <c r="AQ4434" s="210"/>
      <c r="AR4434" s="231"/>
      <c r="AS4434" s="15"/>
      <c r="AT4434" s="232">
        <f t="shared" si="1414"/>
        <v>0</v>
      </c>
      <c r="AU4434" s="235">
        <f t="shared" si="1415"/>
        <v>0</v>
      </c>
      <c r="AY4434" s="210"/>
      <c r="AZ4434" s="231"/>
      <c r="BA4434" s="15"/>
      <c r="BB4434" s="232">
        <f t="shared" si="1404"/>
        <v>0</v>
      </c>
      <c r="BC4434" s="235">
        <f t="shared" si="1416"/>
        <v>0</v>
      </c>
      <c r="BG4434" s="210"/>
      <c r="BH4434" s="231"/>
      <c r="BI4434" s="15"/>
      <c r="BJ4434" s="232">
        <f t="shared" si="1408"/>
        <v>0</v>
      </c>
      <c r="BK4434" s="235">
        <f t="shared" si="1417"/>
        <v>0</v>
      </c>
      <c r="BM4434" s="109">
        <f t="shared" si="1409"/>
        <v>-6.9034455911640924</v>
      </c>
      <c r="BN4434" s="213"/>
      <c r="BR4434" s="228"/>
      <c r="BS4434" s="311"/>
      <c r="BT4434" s="3"/>
      <c r="BU4434" s="213"/>
      <c r="BV4434" s="213"/>
      <c r="BW4434" s="291"/>
    </row>
    <row r="4435" spans="1:75" x14ac:dyDescent="0.2">
      <c r="A4435" s="236"/>
      <c r="B4435" s="237"/>
      <c r="C4435" s="848" t="str">
        <f ca="1">IF(ISERR(AVERAGE(INDIRECT("B"&amp;(ROW()-INT($B$1/2))):INDIRECT("B"&amp;(ROW()+INT($B$1/2))))),"",AVERAGE(INDIRECT("B"&amp;(ROW()-INT($B$1/2))):INDIRECT("B"&amp;(ROW()+INT($B$1/2)))))</f>
        <v/>
      </c>
      <c r="D4435" s="848">
        <f t="shared" si="1403"/>
        <v>0</v>
      </c>
      <c r="E4435" s="275"/>
      <c r="F4435" s="15"/>
      <c r="G4435" s="3"/>
      <c r="H4435" s="3"/>
      <c r="I4435" s="3"/>
      <c r="J4435" s="3"/>
      <c r="K4435" s="3"/>
      <c r="L4435" s="554"/>
      <c r="M4435" s="545"/>
      <c r="N4435" s="546"/>
      <c r="O4435" s="5"/>
      <c r="P4435" s="216"/>
      <c r="Q4435" s="217"/>
      <c r="R4435" s="218"/>
      <c r="S4435" s="219">
        <f t="shared" si="1420"/>
        <v>0</v>
      </c>
      <c r="T4435" s="220">
        <f t="shared" si="1421"/>
        <v>0</v>
      </c>
      <c r="U4435" s="214">
        <f t="shared" si="1418"/>
        <v>0</v>
      </c>
      <c r="W4435" s="221"/>
      <c r="X4435" s="222"/>
      <c r="Y4435" s="222"/>
      <c r="Z4435" s="223"/>
      <c r="AA4435" s="222"/>
      <c r="AB4435" s="224"/>
      <c r="AC4435" s="225"/>
      <c r="AD4435" s="2">
        <f t="shared" si="1405"/>
        <v>0</v>
      </c>
      <c r="AE4435" s="2">
        <f t="shared" si="1406"/>
        <v>0</v>
      </c>
      <c r="AF4435" s="226"/>
      <c r="AG4435" s="219">
        <f t="shared" si="1410"/>
        <v>0</v>
      </c>
      <c r="AH4435" s="234">
        <f t="shared" si="1411"/>
        <v>0</v>
      </c>
      <c r="AI4435" s="214">
        <f t="shared" si="1419"/>
        <v>0</v>
      </c>
      <c r="AK4435" s="229">
        <f t="shared" si="1412"/>
        <v>0</v>
      </c>
      <c r="AL4435" s="226"/>
      <c r="AM4435" s="15"/>
      <c r="AN4435" s="232" t="e">
        <f t="shared" si="1413"/>
        <v>#DIV/0!</v>
      </c>
      <c r="AO4435" s="214">
        <f t="shared" si="1407"/>
        <v>0</v>
      </c>
      <c r="AQ4435" s="210"/>
      <c r="AR4435" s="231"/>
      <c r="AS4435" s="15"/>
      <c r="AT4435" s="232">
        <f t="shared" si="1414"/>
        <v>0</v>
      </c>
      <c r="AU4435" s="235">
        <f t="shared" si="1415"/>
        <v>0</v>
      </c>
      <c r="AY4435" s="210"/>
      <c r="AZ4435" s="231"/>
      <c r="BA4435" s="15"/>
      <c r="BB4435" s="232">
        <f t="shared" si="1404"/>
        <v>0</v>
      </c>
      <c r="BC4435" s="235">
        <f t="shared" si="1416"/>
        <v>0</v>
      </c>
      <c r="BG4435" s="210"/>
      <c r="BH4435" s="231"/>
      <c r="BI4435" s="15"/>
      <c r="BJ4435" s="232">
        <f t="shared" si="1408"/>
        <v>0</v>
      </c>
      <c r="BK4435" s="235">
        <f t="shared" si="1417"/>
        <v>0</v>
      </c>
      <c r="BM4435" s="109">
        <f t="shared" si="1409"/>
        <v>-6.9052779286618291</v>
      </c>
      <c r="BN4435" s="213"/>
      <c r="BR4435" s="228"/>
      <c r="BS4435" s="311"/>
      <c r="BT4435" s="3"/>
      <c r="BU4435" s="213"/>
      <c r="BV4435" s="213"/>
      <c r="BW4435" s="291"/>
    </row>
    <row r="4436" spans="1:75" x14ac:dyDescent="0.2">
      <c r="A4436" s="236"/>
      <c r="B4436" s="237"/>
      <c r="C4436" s="848" t="str">
        <f ca="1">IF(ISERR(AVERAGE(INDIRECT("B"&amp;(ROW()-INT($B$1/2))):INDIRECT("B"&amp;(ROW()+INT($B$1/2))))),"",AVERAGE(INDIRECT("B"&amp;(ROW()-INT($B$1/2))):INDIRECT("B"&amp;(ROW()+INT($B$1/2)))))</f>
        <v/>
      </c>
      <c r="D4436" s="848">
        <f t="shared" si="1403"/>
        <v>0</v>
      </c>
      <c r="E4436" s="275"/>
      <c r="F4436" s="15"/>
      <c r="G4436" s="3"/>
      <c r="H4436" s="3"/>
      <c r="I4436" s="3"/>
      <c r="J4436" s="3"/>
      <c r="K4436" s="3"/>
      <c r="L4436" s="554"/>
      <c r="M4436" s="545"/>
      <c r="N4436" s="546"/>
      <c r="O4436" s="5"/>
      <c r="P4436" s="216"/>
      <c r="Q4436" s="217"/>
      <c r="R4436" s="218"/>
      <c r="S4436" s="219">
        <f t="shared" si="1420"/>
        <v>0</v>
      </c>
      <c r="T4436" s="220">
        <f t="shared" si="1421"/>
        <v>0</v>
      </c>
      <c r="U4436" s="214">
        <f t="shared" si="1418"/>
        <v>0</v>
      </c>
      <c r="W4436" s="221"/>
      <c r="X4436" s="222"/>
      <c r="Y4436" s="222"/>
      <c r="Z4436" s="223"/>
      <c r="AA4436" s="222"/>
      <c r="AB4436" s="224"/>
      <c r="AC4436" s="225"/>
      <c r="AD4436" s="2">
        <f t="shared" si="1405"/>
        <v>0</v>
      </c>
      <c r="AE4436" s="2">
        <f t="shared" si="1406"/>
        <v>0</v>
      </c>
      <c r="AF4436" s="226"/>
      <c r="AG4436" s="219">
        <f t="shared" si="1410"/>
        <v>0</v>
      </c>
      <c r="AH4436" s="234">
        <f t="shared" si="1411"/>
        <v>0</v>
      </c>
      <c r="AI4436" s="214">
        <f t="shared" si="1419"/>
        <v>0</v>
      </c>
      <c r="AK4436" s="229">
        <f t="shared" si="1412"/>
        <v>0</v>
      </c>
      <c r="AL4436" s="226"/>
      <c r="AM4436" s="15"/>
      <c r="AN4436" s="232" t="e">
        <f t="shared" si="1413"/>
        <v>#DIV/0!</v>
      </c>
      <c r="AO4436" s="214">
        <f t="shared" si="1407"/>
        <v>0</v>
      </c>
      <c r="AQ4436" s="210"/>
      <c r="AR4436" s="231"/>
      <c r="AS4436" s="15"/>
      <c r="AT4436" s="232">
        <f t="shared" si="1414"/>
        <v>0</v>
      </c>
      <c r="AU4436" s="235">
        <f t="shared" si="1415"/>
        <v>0</v>
      </c>
      <c r="AY4436" s="210"/>
      <c r="AZ4436" s="231"/>
      <c r="BA4436" s="15"/>
      <c r="BB4436" s="232">
        <f t="shared" si="1404"/>
        <v>0</v>
      </c>
      <c r="BC4436" s="235">
        <f t="shared" si="1416"/>
        <v>0</v>
      </c>
      <c r="BG4436" s="210"/>
      <c r="BH4436" s="231"/>
      <c r="BI4436" s="15"/>
      <c r="BJ4436" s="232">
        <f t="shared" si="1408"/>
        <v>0</v>
      </c>
      <c r="BK4436" s="235">
        <f t="shared" si="1417"/>
        <v>0</v>
      </c>
      <c r="BM4436" s="109">
        <f t="shared" si="1409"/>
        <v>-6.9071102661595658</v>
      </c>
      <c r="BN4436" s="213"/>
      <c r="BR4436" s="228"/>
      <c r="BS4436" s="311"/>
      <c r="BT4436" s="3"/>
      <c r="BU4436" s="213"/>
      <c r="BV4436" s="213"/>
      <c r="BW4436" s="291"/>
    </row>
    <row r="4437" spans="1:75" x14ac:dyDescent="0.2">
      <c r="A4437" s="236"/>
      <c r="B4437" s="237"/>
      <c r="C4437" s="848" t="str">
        <f ca="1">IF(ISERR(AVERAGE(INDIRECT("B"&amp;(ROW()-INT($B$1/2))):INDIRECT("B"&amp;(ROW()+INT($B$1/2))))),"",AVERAGE(INDIRECT("B"&amp;(ROW()-INT($B$1/2))):INDIRECT("B"&amp;(ROW()+INT($B$1/2)))))</f>
        <v/>
      </c>
      <c r="D4437" s="848">
        <f t="shared" si="1403"/>
        <v>0</v>
      </c>
      <c r="E4437" s="275"/>
      <c r="F4437" s="15"/>
      <c r="G4437" s="3"/>
      <c r="H4437" s="3"/>
      <c r="I4437" s="3"/>
      <c r="J4437" s="3"/>
      <c r="K4437" s="3"/>
      <c r="L4437" s="554"/>
      <c r="M4437" s="545"/>
      <c r="N4437" s="546"/>
      <c r="O4437" s="5"/>
      <c r="P4437" s="216"/>
      <c r="Q4437" s="217"/>
      <c r="R4437" s="218"/>
      <c r="S4437" s="219">
        <f t="shared" si="1420"/>
        <v>0</v>
      </c>
      <c r="T4437" s="220">
        <f t="shared" si="1421"/>
        <v>0</v>
      </c>
      <c r="U4437" s="214">
        <f t="shared" si="1418"/>
        <v>0</v>
      </c>
      <c r="W4437" s="221"/>
      <c r="X4437" s="222"/>
      <c r="Y4437" s="222"/>
      <c r="Z4437" s="223"/>
      <c r="AA4437" s="222"/>
      <c r="AB4437" s="224"/>
      <c r="AC4437" s="225"/>
      <c r="AD4437" s="2">
        <f t="shared" si="1405"/>
        <v>0</v>
      </c>
      <c r="AE4437" s="2">
        <f t="shared" si="1406"/>
        <v>0</v>
      </c>
      <c r="AF4437" s="226"/>
      <c r="AG4437" s="219">
        <f t="shared" si="1410"/>
        <v>0</v>
      </c>
      <c r="AH4437" s="234">
        <f t="shared" si="1411"/>
        <v>0</v>
      </c>
      <c r="AI4437" s="214">
        <f t="shared" si="1419"/>
        <v>0</v>
      </c>
      <c r="AK4437" s="229">
        <f t="shared" si="1412"/>
        <v>0</v>
      </c>
      <c r="AL4437" s="226"/>
      <c r="AM4437" s="15"/>
      <c r="AN4437" s="232" t="e">
        <f t="shared" si="1413"/>
        <v>#DIV/0!</v>
      </c>
      <c r="AO4437" s="214">
        <f t="shared" si="1407"/>
        <v>0</v>
      </c>
      <c r="AQ4437" s="210"/>
      <c r="AR4437" s="231"/>
      <c r="AS4437" s="15"/>
      <c r="AT4437" s="232">
        <f t="shared" si="1414"/>
        <v>0</v>
      </c>
      <c r="AU4437" s="235">
        <f t="shared" si="1415"/>
        <v>0</v>
      </c>
      <c r="AY4437" s="210"/>
      <c r="AZ4437" s="231"/>
      <c r="BA4437" s="15"/>
      <c r="BB4437" s="232">
        <f t="shared" si="1404"/>
        <v>0</v>
      </c>
      <c r="BC4437" s="235">
        <f t="shared" si="1416"/>
        <v>0</v>
      </c>
      <c r="BG4437" s="210"/>
      <c r="BH4437" s="231"/>
      <c r="BI4437" s="15"/>
      <c r="BJ4437" s="232">
        <f t="shared" si="1408"/>
        <v>0</v>
      </c>
      <c r="BK4437" s="235">
        <f t="shared" si="1417"/>
        <v>0</v>
      </c>
      <c r="BM4437" s="109">
        <f t="shared" si="1409"/>
        <v>-6.9089426036573025</v>
      </c>
      <c r="BN4437" s="213"/>
      <c r="BR4437" s="228"/>
      <c r="BS4437" s="311"/>
      <c r="BT4437" s="3"/>
      <c r="BU4437" s="213"/>
      <c r="BV4437" s="213"/>
      <c r="BW4437" s="291"/>
    </row>
    <row r="4438" spans="1:75" x14ac:dyDescent="0.2">
      <c r="A4438" s="236"/>
      <c r="B4438" s="237"/>
      <c r="C4438" s="848" t="str">
        <f ca="1">IF(ISERR(AVERAGE(INDIRECT("B"&amp;(ROW()-INT($B$1/2))):INDIRECT("B"&amp;(ROW()+INT($B$1/2))))),"",AVERAGE(INDIRECT("B"&amp;(ROW()-INT($B$1/2))):INDIRECT("B"&amp;(ROW()+INT($B$1/2)))))</f>
        <v/>
      </c>
      <c r="D4438" s="848">
        <f t="shared" si="1403"/>
        <v>0</v>
      </c>
      <c r="E4438" s="275"/>
      <c r="F4438" s="15"/>
      <c r="G4438" s="3"/>
      <c r="H4438" s="3"/>
      <c r="I4438" s="3"/>
      <c r="J4438" s="3"/>
      <c r="K4438" s="3"/>
      <c r="L4438" s="554"/>
      <c r="M4438" s="545"/>
      <c r="N4438" s="546"/>
      <c r="O4438" s="5"/>
      <c r="P4438" s="216"/>
      <c r="Q4438" s="217"/>
      <c r="R4438" s="218"/>
      <c r="S4438" s="219">
        <f t="shared" si="1420"/>
        <v>0</v>
      </c>
      <c r="T4438" s="220">
        <f t="shared" si="1421"/>
        <v>0</v>
      </c>
      <c r="U4438" s="214">
        <f t="shared" si="1418"/>
        <v>0</v>
      </c>
      <c r="W4438" s="221"/>
      <c r="X4438" s="222"/>
      <c r="Y4438" s="222"/>
      <c r="Z4438" s="223"/>
      <c r="AA4438" s="222"/>
      <c r="AB4438" s="224"/>
      <c r="AC4438" s="225"/>
      <c r="AD4438" s="2">
        <f t="shared" si="1405"/>
        <v>0</v>
      </c>
      <c r="AE4438" s="2">
        <f t="shared" si="1406"/>
        <v>0</v>
      </c>
      <c r="AF4438" s="226"/>
      <c r="AG4438" s="219">
        <f t="shared" si="1410"/>
        <v>0</v>
      </c>
      <c r="AH4438" s="234">
        <f t="shared" si="1411"/>
        <v>0</v>
      </c>
      <c r="AI4438" s="214">
        <f t="shared" si="1419"/>
        <v>0</v>
      </c>
      <c r="AK4438" s="229">
        <f t="shared" si="1412"/>
        <v>0</v>
      </c>
      <c r="AL4438" s="226"/>
      <c r="AM4438" s="15"/>
      <c r="AN4438" s="232" t="e">
        <f t="shared" si="1413"/>
        <v>#DIV/0!</v>
      </c>
      <c r="AO4438" s="214">
        <f t="shared" si="1407"/>
        <v>0</v>
      </c>
      <c r="AQ4438" s="210"/>
      <c r="AR4438" s="231"/>
      <c r="AS4438" s="15"/>
      <c r="AT4438" s="232">
        <f t="shared" si="1414"/>
        <v>0</v>
      </c>
      <c r="AU4438" s="235">
        <f t="shared" si="1415"/>
        <v>0</v>
      </c>
      <c r="AY4438" s="210"/>
      <c r="AZ4438" s="231"/>
      <c r="BA4438" s="15"/>
      <c r="BB4438" s="232">
        <f t="shared" si="1404"/>
        <v>0</v>
      </c>
      <c r="BC4438" s="235">
        <f t="shared" si="1416"/>
        <v>0</v>
      </c>
      <c r="BG4438" s="210"/>
      <c r="BH4438" s="231"/>
      <c r="BI4438" s="15"/>
      <c r="BJ4438" s="232">
        <f t="shared" si="1408"/>
        <v>0</v>
      </c>
      <c r="BK4438" s="235">
        <f t="shared" si="1417"/>
        <v>0</v>
      </c>
      <c r="BM4438" s="109">
        <f t="shared" si="1409"/>
        <v>-6.9107749411550392</v>
      </c>
      <c r="BN4438" s="213"/>
      <c r="BR4438" s="228"/>
      <c r="BS4438" s="311"/>
      <c r="BT4438" s="3"/>
      <c r="BU4438" s="213"/>
      <c r="BV4438" s="213"/>
      <c r="BW4438" s="291"/>
    </row>
    <row r="4439" spans="1:75" x14ac:dyDescent="0.2">
      <c r="A4439" s="236"/>
      <c r="B4439" s="237"/>
      <c r="C4439" s="848" t="str">
        <f ca="1">IF(ISERR(AVERAGE(INDIRECT("B"&amp;(ROW()-INT($B$1/2))):INDIRECT("B"&amp;(ROW()+INT($B$1/2))))),"",AVERAGE(INDIRECT("B"&amp;(ROW()-INT($B$1/2))):INDIRECT("B"&amp;(ROW()+INT($B$1/2)))))</f>
        <v/>
      </c>
      <c r="D4439" s="848">
        <f t="shared" si="1403"/>
        <v>0</v>
      </c>
      <c r="E4439" s="275"/>
      <c r="F4439" s="15"/>
      <c r="G4439" s="3"/>
      <c r="H4439" s="3"/>
      <c r="I4439" s="3"/>
      <c r="J4439" s="3"/>
      <c r="K4439" s="3"/>
      <c r="L4439" s="554"/>
      <c r="M4439" s="545"/>
      <c r="N4439" s="546"/>
      <c r="O4439" s="5"/>
      <c r="P4439" s="216"/>
      <c r="Q4439" s="217"/>
      <c r="R4439" s="218"/>
      <c r="S4439" s="219">
        <f t="shared" si="1420"/>
        <v>0</v>
      </c>
      <c r="T4439" s="220">
        <f t="shared" si="1421"/>
        <v>0</v>
      </c>
      <c r="U4439" s="214">
        <f t="shared" si="1418"/>
        <v>0</v>
      </c>
      <c r="W4439" s="221"/>
      <c r="X4439" s="222"/>
      <c r="Y4439" s="222"/>
      <c r="Z4439" s="223"/>
      <c r="AA4439" s="222"/>
      <c r="AB4439" s="224"/>
      <c r="AC4439" s="225"/>
      <c r="AD4439" s="2">
        <f t="shared" si="1405"/>
        <v>0</v>
      </c>
      <c r="AE4439" s="2">
        <f t="shared" si="1406"/>
        <v>0</v>
      </c>
      <c r="AF4439" s="226"/>
      <c r="AG4439" s="219">
        <f t="shared" si="1410"/>
        <v>0</v>
      </c>
      <c r="AH4439" s="234">
        <f t="shared" si="1411"/>
        <v>0</v>
      </c>
      <c r="AI4439" s="214">
        <f t="shared" si="1419"/>
        <v>0</v>
      </c>
      <c r="AK4439" s="229">
        <f t="shared" si="1412"/>
        <v>0</v>
      </c>
      <c r="AL4439" s="226"/>
      <c r="AM4439" s="15"/>
      <c r="AN4439" s="232" t="e">
        <f t="shared" si="1413"/>
        <v>#DIV/0!</v>
      </c>
      <c r="AO4439" s="214">
        <f t="shared" si="1407"/>
        <v>0</v>
      </c>
      <c r="AQ4439" s="210"/>
      <c r="AR4439" s="231"/>
      <c r="AS4439" s="15"/>
      <c r="AT4439" s="232">
        <f t="shared" si="1414"/>
        <v>0</v>
      </c>
      <c r="AU4439" s="235">
        <f t="shared" si="1415"/>
        <v>0</v>
      </c>
      <c r="AY4439" s="210"/>
      <c r="AZ4439" s="231"/>
      <c r="BA4439" s="15"/>
      <c r="BB4439" s="232">
        <f t="shared" si="1404"/>
        <v>0</v>
      </c>
      <c r="BC4439" s="235">
        <f t="shared" si="1416"/>
        <v>0</v>
      </c>
      <c r="BG4439" s="210"/>
      <c r="BH4439" s="231"/>
      <c r="BI4439" s="15"/>
      <c r="BJ4439" s="232">
        <f t="shared" si="1408"/>
        <v>0</v>
      </c>
      <c r="BK4439" s="235">
        <f t="shared" si="1417"/>
        <v>0</v>
      </c>
      <c r="BM4439" s="109">
        <f t="shared" si="1409"/>
        <v>-6.9126072786527759</v>
      </c>
      <c r="BN4439" s="213"/>
      <c r="BR4439" s="228"/>
      <c r="BS4439" s="311"/>
      <c r="BT4439" s="3"/>
      <c r="BU4439" s="213"/>
      <c r="BV4439" s="213"/>
      <c r="BW4439" s="291"/>
    </row>
    <row r="4440" spans="1:75" x14ac:dyDescent="0.2">
      <c r="A4440" s="236"/>
      <c r="B4440" s="237"/>
      <c r="C4440" s="848" t="str">
        <f ca="1">IF(ISERR(AVERAGE(INDIRECT("B"&amp;(ROW()-INT($B$1/2))):INDIRECT("B"&amp;(ROW()+INT($B$1/2))))),"",AVERAGE(INDIRECT("B"&amp;(ROW()-INT($B$1/2))):INDIRECT("B"&amp;(ROW()+INT($B$1/2)))))</f>
        <v/>
      </c>
      <c r="D4440" s="848">
        <f t="shared" si="1403"/>
        <v>0</v>
      </c>
      <c r="E4440" s="275"/>
      <c r="F4440" s="15"/>
      <c r="G4440" s="3"/>
      <c r="H4440" s="3"/>
      <c r="I4440" s="3"/>
      <c r="J4440" s="3"/>
      <c r="K4440" s="3"/>
      <c r="L4440" s="554"/>
      <c r="M4440" s="545"/>
      <c r="N4440" s="546"/>
      <c r="O4440" s="5"/>
      <c r="P4440" s="216"/>
      <c r="Q4440" s="217"/>
      <c r="R4440" s="218"/>
      <c r="S4440" s="219">
        <f t="shared" si="1420"/>
        <v>0</v>
      </c>
      <c r="T4440" s="220">
        <f t="shared" si="1421"/>
        <v>0</v>
      </c>
      <c r="U4440" s="214">
        <f t="shared" si="1418"/>
        <v>0</v>
      </c>
      <c r="W4440" s="221"/>
      <c r="X4440" s="222"/>
      <c r="Y4440" s="222"/>
      <c r="Z4440" s="223"/>
      <c r="AA4440" s="222"/>
      <c r="AB4440" s="224"/>
      <c r="AC4440" s="225"/>
      <c r="AD4440" s="2">
        <f t="shared" si="1405"/>
        <v>0</v>
      </c>
      <c r="AE4440" s="2">
        <f t="shared" si="1406"/>
        <v>0</v>
      </c>
      <c r="AF4440" s="226"/>
      <c r="AG4440" s="219">
        <f t="shared" si="1410"/>
        <v>0</v>
      </c>
      <c r="AH4440" s="234">
        <f t="shared" si="1411"/>
        <v>0</v>
      </c>
      <c r="AI4440" s="214">
        <f t="shared" si="1419"/>
        <v>0</v>
      </c>
      <c r="AK4440" s="229">
        <f t="shared" si="1412"/>
        <v>0</v>
      </c>
      <c r="AL4440" s="226"/>
      <c r="AM4440" s="15"/>
      <c r="AN4440" s="232" t="e">
        <f t="shared" si="1413"/>
        <v>#DIV/0!</v>
      </c>
      <c r="AO4440" s="214">
        <f t="shared" si="1407"/>
        <v>0</v>
      </c>
      <c r="AQ4440" s="210"/>
      <c r="AR4440" s="231"/>
      <c r="AS4440" s="15"/>
      <c r="AT4440" s="232">
        <f t="shared" si="1414"/>
        <v>0</v>
      </c>
      <c r="AU4440" s="235">
        <f t="shared" si="1415"/>
        <v>0</v>
      </c>
      <c r="AY4440" s="210"/>
      <c r="AZ4440" s="231"/>
      <c r="BA4440" s="15"/>
      <c r="BB4440" s="232">
        <f t="shared" si="1404"/>
        <v>0</v>
      </c>
      <c r="BC4440" s="235">
        <f t="shared" si="1416"/>
        <v>0</v>
      </c>
      <c r="BG4440" s="210"/>
      <c r="BH4440" s="231"/>
      <c r="BI4440" s="15"/>
      <c r="BJ4440" s="232">
        <f t="shared" si="1408"/>
        <v>0</v>
      </c>
      <c r="BK4440" s="235">
        <f t="shared" si="1417"/>
        <v>0</v>
      </c>
      <c r="BM4440" s="109">
        <f t="shared" si="1409"/>
        <v>-6.9144396161505126</v>
      </c>
      <c r="BN4440" s="213"/>
      <c r="BR4440" s="228"/>
      <c r="BS4440" s="311"/>
      <c r="BT4440" s="3"/>
      <c r="BU4440" s="213"/>
      <c r="BV4440" s="213"/>
      <c r="BW4440" s="291"/>
    </row>
    <row r="4441" spans="1:75" x14ac:dyDescent="0.2">
      <c r="A4441" s="236"/>
      <c r="B4441" s="237"/>
      <c r="C4441" s="848" t="str">
        <f ca="1">IF(ISERR(AVERAGE(INDIRECT("B"&amp;(ROW()-INT($B$1/2))):INDIRECT("B"&amp;(ROW()+INT($B$1/2))))),"",AVERAGE(INDIRECT("B"&amp;(ROW()-INT($B$1/2))):INDIRECT("B"&amp;(ROW()+INT($B$1/2)))))</f>
        <v/>
      </c>
      <c r="D4441" s="848">
        <f t="shared" si="1403"/>
        <v>0</v>
      </c>
      <c r="E4441" s="275"/>
      <c r="F4441" s="15"/>
      <c r="G4441" s="3"/>
      <c r="H4441" s="3"/>
      <c r="I4441" s="3"/>
      <c r="J4441" s="3"/>
      <c r="K4441" s="3"/>
      <c r="L4441" s="554"/>
      <c r="M4441" s="545"/>
      <c r="N4441" s="546"/>
      <c r="O4441" s="5"/>
      <c r="P4441" s="216"/>
      <c r="Q4441" s="217"/>
      <c r="R4441" s="218"/>
      <c r="S4441" s="219">
        <f t="shared" si="1420"/>
        <v>0</v>
      </c>
      <c r="T4441" s="220">
        <f t="shared" si="1421"/>
        <v>0</v>
      </c>
      <c r="U4441" s="214">
        <f t="shared" si="1418"/>
        <v>0</v>
      </c>
      <c r="W4441" s="221"/>
      <c r="X4441" s="222"/>
      <c r="Y4441" s="222"/>
      <c r="Z4441" s="223"/>
      <c r="AA4441" s="222"/>
      <c r="AB4441" s="224"/>
      <c r="AC4441" s="225"/>
      <c r="AD4441" s="2">
        <f t="shared" si="1405"/>
        <v>0</v>
      </c>
      <c r="AE4441" s="2">
        <f t="shared" si="1406"/>
        <v>0</v>
      </c>
      <c r="AF4441" s="226"/>
      <c r="AG4441" s="219">
        <f t="shared" si="1410"/>
        <v>0</v>
      </c>
      <c r="AH4441" s="234">
        <f t="shared" si="1411"/>
        <v>0</v>
      </c>
      <c r="AI4441" s="214">
        <f t="shared" si="1419"/>
        <v>0</v>
      </c>
      <c r="AK4441" s="229">
        <f t="shared" si="1412"/>
        <v>0</v>
      </c>
      <c r="AL4441" s="226"/>
      <c r="AM4441" s="15"/>
      <c r="AN4441" s="232" t="e">
        <f t="shared" si="1413"/>
        <v>#DIV/0!</v>
      </c>
      <c r="AO4441" s="214">
        <f t="shared" si="1407"/>
        <v>0</v>
      </c>
      <c r="AQ4441" s="210"/>
      <c r="AR4441" s="231"/>
      <c r="AS4441" s="15"/>
      <c r="AT4441" s="232">
        <f t="shared" si="1414"/>
        <v>0</v>
      </c>
      <c r="AU4441" s="235">
        <f t="shared" si="1415"/>
        <v>0</v>
      </c>
      <c r="AY4441" s="210"/>
      <c r="AZ4441" s="231"/>
      <c r="BA4441" s="15"/>
      <c r="BB4441" s="232">
        <f t="shared" si="1404"/>
        <v>0</v>
      </c>
      <c r="BC4441" s="235">
        <f t="shared" si="1416"/>
        <v>0</v>
      </c>
      <c r="BG4441" s="210"/>
      <c r="BH4441" s="231"/>
      <c r="BI4441" s="15"/>
      <c r="BJ4441" s="232">
        <f t="shared" si="1408"/>
        <v>0</v>
      </c>
      <c r="BK4441" s="235">
        <f t="shared" si="1417"/>
        <v>0</v>
      </c>
      <c r="BM4441" s="109">
        <f t="shared" si="1409"/>
        <v>-6.9162719536482493</v>
      </c>
      <c r="BN4441" s="213"/>
      <c r="BR4441" s="228"/>
      <c r="BS4441" s="311"/>
      <c r="BT4441" s="3"/>
      <c r="BU4441" s="213"/>
      <c r="BV4441" s="213"/>
      <c r="BW4441" s="291"/>
    </row>
    <row r="4442" spans="1:75" x14ac:dyDescent="0.2">
      <c r="A4442" s="236"/>
      <c r="B4442" s="237"/>
      <c r="C4442" s="848" t="str">
        <f ca="1">IF(ISERR(AVERAGE(INDIRECT("B"&amp;(ROW()-INT($B$1/2))):INDIRECT("B"&amp;(ROW()+INT($B$1/2))))),"",AVERAGE(INDIRECT("B"&amp;(ROW()-INT($B$1/2))):INDIRECT("B"&amp;(ROW()+INT($B$1/2)))))</f>
        <v/>
      </c>
      <c r="D4442" s="848">
        <f t="shared" si="1403"/>
        <v>0</v>
      </c>
      <c r="E4442" s="275"/>
      <c r="F4442" s="15"/>
      <c r="G4442" s="3"/>
      <c r="H4442" s="3"/>
      <c r="I4442" s="3"/>
      <c r="J4442" s="3"/>
      <c r="K4442" s="3"/>
      <c r="L4442" s="554"/>
      <c r="M4442" s="545"/>
      <c r="N4442" s="546"/>
      <c r="O4442" s="5"/>
      <c r="P4442" s="216"/>
      <c r="Q4442" s="217"/>
      <c r="R4442" s="218"/>
      <c r="S4442" s="219">
        <f t="shared" si="1420"/>
        <v>0</v>
      </c>
      <c r="T4442" s="220">
        <f t="shared" si="1421"/>
        <v>0</v>
      </c>
      <c r="U4442" s="214">
        <f t="shared" si="1418"/>
        <v>0</v>
      </c>
      <c r="W4442" s="221"/>
      <c r="X4442" s="222"/>
      <c r="Y4442" s="222"/>
      <c r="Z4442" s="223"/>
      <c r="AA4442" s="222"/>
      <c r="AB4442" s="224"/>
      <c r="AC4442" s="225"/>
      <c r="AD4442" s="2">
        <f t="shared" si="1405"/>
        <v>0</v>
      </c>
      <c r="AE4442" s="2">
        <f t="shared" si="1406"/>
        <v>0</v>
      </c>
      <c r="AF4442" s="226"/>
      <c r="AG4442" s="219">
        <f t="shared" si="1410"/>
        <v>0</v>
      </c>
      <c r="AH4442" s="234">
        <f t="shared" si="1411"/>
        <v>0</v>
      </c>
      <c r="AI4442" s="214">
        <f t="shared" si="1419"/>
        <v>0</v>
      </c>
      <c r="AK4442" s="229">
        <f t="shared" si="1412"/>
        <v>0</v>
      </c>
      <c r="AL4442" s="226"/>
      <c r="AM4442" s="15"/>
      <c r="AN4442" s="232" t="e">
        <f t="shared" si="1413"/>
        <v>#DIV/0!</v>
      </c>
      <c r="AO4442" s="214">
        <f t="shared" si="1407"/>
        <v>0</v>
      </c>
      <c r="AQ4442" s="210"/>
      <c r="AR4442" s="231"/>
      <c r="AS4442" s="15"/>
      <c r="AT4442" s="232">
        <f t="shared" si="1414"/>
        <v>0</v>
      </c>
      <c r="AU4442" s="235">
        <f t="shared" si="1415"/>
        <v>0</v>
      </c>
      <c r="AY4442" s="210"/>
      <c r="AZ4442" s="231"/>
      <c r="BA4442" s="15"/>
      <c r="BB4442" s="232">
        <f t="shared" si="1404"/>
        <v>0</v>
      </c>
      <c r="BC4442" s="235">
        <f t="shared" si="1416"/>
        <v>0</v>
      </c>
      <c r="BG4442" s="210"/>
      <c r="BH4442" s="231"/>
      <c r="BI4442" s="15"/>
      <c r="BJ4442" s="232">
        <f t="shared" si="1408"/>
        <v>0</v>
      </c>
      <c r="BK4442" s="235">
        <f t="shared" si="1417"/>
        <v>0</v>
      </c>
      <c r="BM4442" s="109">
        <f t="shared" si="1409"/>
        <v>-6.918104291145986</v>
      </c>
      <c r="BN4442" s="213"/>
      <c r="BR4442" s="228"/>
      <c r="BS4442" s="311"/>
      <c r="BT4442" s="3"/>
      <c r="BU4442" s="213"/>
      <c r="BV4442" s="213"/>
      <c r="BW4442" s="291"/>
    </row>
    <row r="4443" spans="1:75" x14ac:dyDescent="0.2">
      <c r="A4443" s="236"/>
      <c r="B4443" s="237"/>
      <c r="C4443" s="848" t="str">
        <f ca="1">IF(ISERR(AVERAGE(INDIRECT("B"&amp;(ROW()-INT($B$1/2))):INDIRECT("B"&amp;(ROW()+INT($B$1/2))))),"",AVERAGE(INDIRECT("B"&amp;(ROW()-INT($B$1/2))):INDIRECT("B"&amp;(ROW()+INT($B$1/2)))))</f>
        <v/>
      </c>
      <c r="D4443" s="848">
        <f t="shared" si="1403"/>
        <v>0</v>
      </c>
      <c r="E4443" s="275"/>
      <c r="F4443" s="15"/>
      <c r="G4443" s="3"/>
      <c r="H4443" s="3"/>
      <c r="I4443" s="3"/>
      <c r="J4443" s="3"/>
      <c r="K4443" s="3"/>
      <c r="L4443" s="554"/>
      <c r="M4443" s="545"/>
      <c r="N4443" s="546"/>
      <c r="O4443" s="5"/>
      <c r="P4443" s="216"/>
      <c r="Q4443" s="217"/>
      <c r="R4443" s="218"/>
      <c r="S4443" s="219">
        <f t="shared" si="1420"/>
        <v>0</v>
      </c>
      <c r="T4443" s="220">
        <f t="shared" si="1421"/>
        <v>0</v>
      </c>
      <c r="U4443" s="214">
        <f t="shared" si="1418"/>
        <v>0</v>
      </c>
      <c r="W4443" s="221"/>
      <c r="X4443" s="222"/>
      <c r="Y4443" s="222"/>
      <c r="Z4443" s="223"/>
      <c r="AA4443" s="222"/>
      <c r="AB4443" s="224"/>
      <c r="AC4443" s="225"/>
      <c r="AD4443" s="2">
        <f t="shared" si="1405"/>
        <v>0</v>
      </c>
      <c r="AE4443" s="2">
        <f t="shared" si="1406"/>
        <v>0</v>
      </c>
      <c r="AF4443" s="226"/>
      <c r="AG4443" s="219">
        <f t="shared" si="1410"/>
        <v>0</v>
      </c>
      <c r="AH4443" s="234">
        <f t="shared" si="1411"/>
        <v>0</v>
      </c>
      <c r="AI4443" s="214">
        <f t="shared" si="1419"/>
        <v>0</v>
      </c>
      <c r="AK4443" s="229">
        <f t="shared" si="1412"/>
        <v>0</v>
      </c>
      <c r="AL4443" s="226"/>
      <c r="AM4443" s="15"/>
      <c r="AN4443" s="232" t="e">
        <f t="shared" si="1413"/>
        <v>#DIV/0!</v>
      </c>
      <c r="AO4443" s="214">
        <f t="shared" si="1407"/>
        <v>0</v>
      </c>
      <c r="AQ4443" s="210"/>
      <c r="AR4443" s="231"/>
      <c r="AS4443" s="15"/>
      <c r="AT4443" s="232">
        <f t="shared" si="1414"/>
        <v>0</v>
      </c>
      <c r="AU4443" s="235">
        <f t="shared" si="1415"/>
        <v>0</v>
      </c>
      <c r="AY4443" s="210"/>
      <c r="AZ4443" s="231"/>
      <c r="BA4443" s="15"/>
      <c r="BB4443" s="232">
        <f t="shared" si="1404"/>
        <v>0</v>
      </c>
      <c r="BC4443" s="235">
        <f t="shared" si="1416"/>
        <v>0</v>
      </c>
      <c r="BG4443" s="210"/>
      <c r="BH4443" s="231"/>
      <c r="BI4443" s="15"/>
      <c r="BJ4443" s="232">
        <f t="shared" si="1408"/>
        <v>0</v>
      </c>
      <c r="BK4443" s="235">
        <f t="shared" si="1417"/>
        <v>0</v>
      </c>
      <c r="BM4443" s="109">
        <f t="shared" si="1409"/>
        <v>-6.9199366286437227</v>
      </c>
      <c r="BN4443" s="213"/>
      <c r="BR4443" s="228"/>
      <c r="BS4443" s="311"/>
      <c r="BT4443" s="3"/>
      <c r="BU4443" s="213"/>
      <c r="BV4443" s="213"/>
      <c r="BW4443" s="291"/>
    </row>
    <row r="4444" spans="1:75" x14ac:dyDescent="0.2">
      <c r="A4444" s="236"/>
      <c r="B4444" s="237"/>
      <c r="C4444" s="848" t="str">
        <f ca="1">IF(ISERR(AVERAGE(INDIRECT("B"&amp;(ROW()-INT($B$1/2))):INDIRECT("B"&amp;(ROW()+INT($B$1/2))))),"",AVERAGE(INDIRECT("B"&amp;(ROW()-INT($B$1/2))):INDIRECT("B"&amp;(ROW()+INT($B$1/2)))))</f>
        <v/>
      </c>
      <c r="D4444" s="848">
        <f t="shared" si="1403"/>
        <v>0</v>
      </c>
      <c r="E4444" s="275"/>
      <c r="F4444" s="15"/>
      <c r="G4444" s="3"/>
      <c r="H4444" s="3"/>
      <c r="I4444" s="3"/>
      <c r="J4444" s="3"/>
      <c r="K4444" s="3"/>
      <c r="L4444" s="554"/>
      <c r="M4444" s="545"/>
      <c r="N4444" s="546"/>
      <c r="O4444" s="5"/>
      <c r="P4444" s="216"/>
      <c r="Q4444" s="217"/>
      <c r="R4444" s="218"/>
      <c r="S4444" s="219">
        <f t="shared" si="1420"/>
        <v>0</v>
      </c>
      <c r="T4444" s="220">
        <f t="shared" si="1421"/>
        <v>0</v>
      </c>
      <c r="U4444" s="214">
        <f t="shared" si="1418"/>
        <v>0</v>
      </c>
      <c r="W4444" s="221"/>
      <c r="X4444" s="222"/>
      <c r="Y4444" s="222"/>
      <c r="Z4444" s="223"/>
      <c r="AA4444" s="222"/>
      <c r="AB4444" s="224"/>
      <c r="AC4444" s="225"/>
      <c r="AD4444" s="2">
        <f t="shared" si="1405"/>
        <v>0</v>
      </c>
      <c r="AE4444" s="2">
        <f t="shared" si="1406"/>
        <v>0</v>
      </c>
      <c r="AF4444" s="226"/>
      <c r="AG4444" s="219">
        <f t="shared" si="1410"/>
        <v>0</v>
      </c>
      <c r="AH4444" s="234">
        <f t="shared" si="1411"/>
        <v>0</v>
      </c>
      <c r="AI4444" s="214">
        <f t="shared" si="1419"/>
        <v>0</v>
      </c>
      <c r="AK4444" s="229">
        <f t="shared" si="1412"/>
        <v>0</v>
      </c>
      <c r="AL4444" s="226"/>
      <c r="AM4444" s="15"/>
      <c r="AN4444" s="232" t="e">
        <f t="shared" si="1413"/>
        <v>#DIV/0!</v>
      </c>
      <c r="AO4444" s="214">
        <f t="shared" si="1407"/>
        <v>0</v>
      </c>
      <c r="AQ4444" s="210"/>
      <c r="AR4444" s="231"/>
      <c r="AS4444" s="15"/>
      <c r="AT4444" s="232">
        <f t="shared" si="1414"/>
        <v>0</v>
      </c>
      <c r="AU4444" s="235">
        <f t="shared" si="1415"/>
        <v>0</v>
      </c>
      <c r="AY4444" s="210"/>
      <c r="AZ4444" s="231"/>
      <c r="BA4444" s="15"/>
      <c r="BB4444" s="232">
        <f t="shared" si="1404"/>
        <v>0</v>
      </c>
      <c r="BC4444" s="235">
        <f t="shared" si="1416"/>
        <v>0</v>
      </c>
      <c r="BG4444" s="210"/>
      <c r="BH4444" s="231"/>
      <c r="BI4444" s="15"/>
      <c r="BJ4444" s="232">
        <f t="shared" si="1408"/>
        <v>0</v>
      </c>
      <c r="BK4444" s="235">
        <f t="shared" si="1417"/>
        <v>0</v>
      </c>
      <c r="BM4444" s="109">
        <f t="shared" si="1409"/>
        <v>-6.9217689661414594</v>
      </c>
      <c r="BN4444" s="213"/>
      <c r="BR4444" s="228"/>
      <c r="BS4444" s="311"/>
      <c r="BT4444" s="3"/>
      <c r="BU4444" s="213"/>
      <c r="BV4444" s="213"/>
      <c r="BW4444" s="291"/>
    </row>
    <row r="4445" spans="1:75" x14ac:dyDescent="0.2">
      <c r="A4445" s="236"/>
      <c r="B4445" s="237"/>
      <c r="C4445" s="848" t="str">
        <f ca="1">IF(ISERR(AVERAGE(INDIRECT("B"&amp;(ROW()-INT($B$1/2))):INDIRECT("B"&amp;(ROW()+INT($B$1/2))))),"",AVERAGE(INDIRECT("B"&amp;(ROW()-INT($B$1/2))):INDIRECT("B"&amp;(ROW()+INT($B$1/2)))))</f>
        <v/>
      </c>
      <c r="D4445" s="848">
        <f t="shared" si="1403"/>
        <v>0</v>
      </c>
      <c r="E4445" s="275"/>
      <c r="F4445" s="15"/>
      <c r="G4445" s="3"/>
      <c r="H4445" s="3"/>
      <c r="I4445" s="3"/>
      <c r="J4445" s="3"/>
      <c r="K4445" s="3"/>
      <c r="L4445" s="554"/>
      <c r="M4445" s="545"/>
      <c r="N4445" s="546"/>
      <c r="O4445" s="5"/>
      <c r="P4445" s="216"/>
      <c r="Q4445" s="217"/>
      <c r="R4445" s="218"/>
      <c r="S4445" s="219">
        <f t="shared" si="1420"/>
        <v>0</v>
      </c>
      <c r="T4445" s="220">
        <f t="shared" si="1421"/>
        <v>0</v>
      </c>
      <c r="U4445" s="214">
        <f t="shared" si="1418"/>
        <v>0</v>
      </c>
      <c r="W4445" s="221"/>
      <c r="X4445" s="222"/>
      <c r="Y4445" s="222"/>
      <c r="Z4445" s="223"/>
      <c r="AA4445" s="222"/>
      <c r="AB4445" s="224"/>
      <c r="AC4445" s="225"/>
      <c r="AD4445" s="2">
        <f t="shared" si="1405"/>
        <v>0</v>
      </c>
      <c r="AE4445" s="2">
        <f t="shared" si="1406"/>
        <v>0</v>
      </c>
      <c r="AF4445" s="226"/>
      <c r="AG4445" s="219">
        <f t="shared" si="1410"/>
        <v>0</v>
      </c>
      <c r="AH4445" s="234">
        <f t="shared" si="1411"/>
        <v>0</v>
      </c>
      <c r="AI4445" s="214">
        <f t="shared" si="1419"/>
        <v>0</v>
      </c>
      <c r="AK4445" s="229">
        <f t="shared" si="1412"/>
        <v>0</v>
      </c>
      <c r="AL4445" s="226"/>
      <c r="AM4445" s="15"/>
      <c r="AN4445" s="232" t="e">
        <f t="shared" si="1413"/>
        <v>#DIV/0!</v>
      </c>
      <c r="AO4445" s="214">
        <f t="shared" si="1407"/>
        <v>0</v>
      </c>
      <c r="AQ4445" s="210"/>
      <c r="AR4445" s="231"/>
      <c r="AS4445" s="15"/>
      <c r="AT4445" s="232">
        <f t="shared" si="1414"/>
        <v>0</v>
      </c>
      <c r="AU4445" s="235">
        <f t="shared" si="1415"/>
        <v>0</v>
      </c>
      <c r="AY4445" s="210"/>
      <c r="AZ4445" s="231"/>
      <c r="BA4445" s="15"/>
      <c r="BB4445" s="232">
        <f t="shared" si="1404"/>
        <v>0</v>
      </c>
      <c r="BC4445" s="235">
        <f t="shared" si="1416"/>
        <v>0</v>
      </c>
      <c r="BG4445" s="210"/>
      <c r="BH4445" s="231"/>
      <c r="BI4445" s="15"/>
      <c r="BJ4445" s="232">
        <f t="shared" si="1408"/>
        <v>0</v>
      </c>
      <c r="BK4445" s="235">
        <f t="shared" si="1417"/>
        <v>0</v>
      </c>
      <c r="BM4445" s="109">
        <f t="shared" si="1409"/>
        <v>-6.9236013036391961</v>
      </c>
      <c r="BN4445" s="213"/>
      <c r="BR4445" s="228"/>
      <c r="BS4445" s="311"/>
      <c r="BT4445" s="3"/>
      <c r="BU4445" s="213"/>
      <c r="BV4445" s="213"/>
      <c r="BW4445" s="291"/>
    </row>
    <row r="4446" spans="1:75" x14ac:dyDescent="0.2">
      <c r="A4446" s="236"/>
      <c r="B4446" s="237"/>
      <c r="C4446" s="848" t="str">
        <f ca="1">IF(ISERR(AVERAGE(INDIRECT("B"&amp;(ROW()-INT($B$1/2))):INDIRECT("B"&amp;(ROW()+INT($B$1/2))))),"",AVERAGE(INDIRECT("B"&amp;(ROW()-INT($B$1/2))):INDIRECT("B"&amp;(ROW()+INT($B$1/2)))))</f>
        <v/>
      </c>
      <c r="D4446" s="848">
        <f t="shared" si="1403"/>
        <v>0</v>
      </c>
      <c r="E4446" s="275"/>
      <c r="F4446" s="15"/>
      <c r="G4446" s="3"/>
      <c r="H4446" s="3"/>
      <c r="I4446" s="3"/>
      <c r="J4446" s="3"/>
      <c r="K4446" s="3"/>
      <c r="L4446" s="554"/>
      <c r="M4446" s="545"/>
      <c r="N4446" s="546"/>
      <c r="O4446" s="5"/>
      <c r="P4446" s="216"/>
      <c r="Q4446" s="217"/>
      <c r="R4446" s="218"/>
      <c r="S4446" s="219">
        <f t="shared" si="1420"/>
        <v>0</v>
      </c>
      <c r="T4446" s="220">
        <f t="shared" si="1421"/>
        <v>0</v>
      </c>
      <c r="U4446" s="214">
        <f t="shared" si="1418"/>
        <v>0</v>
      </c>
      <c r="W4446" s="221"/>
      <c r="X4446" s="222"/>
      <c r="Y4446" s="222"/>
      <c r="Z4446" s="223"/>
      <c r="AA4446" s="222"/>
      <c r="AB4446" s="224"/>
      <c r="AC4446" s="225"/>
      <c r="AD4446" s="2">
        <f t="shared" si="1405"/>
        <v>0</v>
      </c>
      <c r="AE4446" s="2">
        <f t="shared" si="1406"/>
        <v>0</v>
      </c>
      <c r="AF4446" s="226"/>
      <c r="AG4446" s="219">
        <f t="shared" si="1410"/>
        <v>0</v>
      </c>
      <c r="AH4446" s="234">
        <f t="shared" si="1411"/>
        <v>0</v>
      </c>
      <c r="AI4446" s="214">
        <f t="shared" si="1419"/>
        <v>0</v>
      </c>
      <c r="AK4446" s="229">
        <f t="shared" si="1412"/>
        <v>0</v>
      </c>
      <c r="AL4446" s="226"/>
      <c r="AM4446" s="15"/>
      <c r="AN4446" s="232" t="e">
        <f t="shared" si="1413"/>
        <v>#DIV/0!</v>
      </c>
      <c r="AO4446" s="214">
        <f t="shared" si="1407"/>
        <v>0</v>
      </c>
      <c r="AQ4446" s="210"/>
      <c r="AR4446" s="231"/>
      <c r="AS4446" s="15"/>
      <c r="AT4446" s="232">
        <f t="shared" si="1414"/>
        <v>0</v>
      </c>
      <c r="AU4446" s="235">
        <f t="shared" si="1415"/>
        <v>0</v>
      </c>
      <c r="AY4446" s="210"/>
      <c r="AZ4446" s="231"/>
      <c r="BA4446" s="15"/>
      <c r="BB4446" s="232">
        <f t="shared" si="1404"/>
        <v>0</v>
      </c>
      <c r="BC4446" s="235">
        <f t="shared" si="1416"/>
        <v>0</v>
      </c>
      <c r="BG4446" s="210"/>
      <c r="BH4446" s="231"/>
      <c r="BI4446" s="15"/>
      <c r="BJ4446" s="232">
        <f t="shared" si="1408"/>
        <v>0</v>
      </c>
      <c r="BK4446" s="235">
        <f t="shared" si="1417"/>
        <v>0</v>
      </c>
      <c r="BM4446" s="109">
        <f t="shared" si="1409"/>
        <v>-6.9254336411369328</v>
      </c>
      <c r="BN4446" s="213"/>
      <c r="BR4446" s="228"/>
      <c r="BS4446" s="311"/>
      <c r="BT4446" s="3"/>
      <c r="BU4446" s="213"/>
      <c r="BV4446" s="213"/>
      <c r="BW4446" s="291"/>
    </row>
    <row r="4447" spans="1:75" x14ac:dyDescent="0.2">
      <c r="A4447" s="236"/>
      <c r="B4447" s="237"/>
      <c r="C4447" s="848" t="str">
        <f ca="1">IF(ISERR(AVERAGE(INDIRECT("B"&amp;(ROW()-INT($B$1/2))):INDIRECT("B"&amp;(ROW()+INT($B$1/2))))),"",AVERAGE(INDIRECT("B"&amp;(ROW()-INT($B$1/2))):INDIRECT("B"&amp;(ROW()+INT($B$1/2)))))</f>
        <v/>
      </c>
      <c r="D4447" s="848">
        <f t="shared" si="1403"/>
        <v>0</v>
      </c>
      <c r="E4447" s="275"/>
      <c r="F4447" s="15"/>
      <c r="G4447" s="3"/>
      <c r="H4447" s="3"/>
      <c r="I4447" s="3"/>
      <c r="J4447" s="3"/>
      <c r="K4447" s="3"/>
      <c r="L4447" s="554"/>
      <c r="M4447" s="545"/>
      <c r="N4447" s="546"/>
      <c r="O4447" s="5"/>
      <c r="P4447" s="216"/>
      <c r="Q4447" s="217"/>
      <c r="R4447" s="218"/>
      <c r="S4447" s="219">
        <f t="shared" si="1420"/>
        <v>0</v>
      </c>
      <c r="T4447" s="220">
        <f t="shared" si="1421"/>
        <v>0</v>
      </c>
      <c r="U4447" s="214">
        <f t="shared" si="1418"/>
        <v>0</v>
      </c>
      <c r="W4447" s="221"/>
      <c r="X4447" s="222"/>
      <c r="Y4447" s="222"/>
      <c r="Z4447" s="223"/>
      <c r="AA4447" s="222"/>
      <c r="AB4447" s="224"/>
      <c r="AC4447" s="225"/>
      <c r="AD4447" s="2">
        <f t="shared" si="1405"/>
        <v>0</v>
      </c>
      <c r="AE4447" s="2">
        <f t="shared" si="1406"/>
        <v>0</v>
      </c>
      <c r="AF4447" s="226"/>
      <c r="AG4447" s="219">
        <f t="shared" si="1410"/>
        <v>0</v>
      </c>
      <c r="AH4447" s="234">
        <f t="shared" si="1411"/>
        <v>0</v>
      </c>
      <c r="AI4447" s="214">
        <f t="shared" si="1419"/>
        <v>0</v>
      </c>
      <c r="AK4447" s="229">
        <f t="shared" si="1412"/>
        <v>0</v>
      </c>
      <c r="AL4447" s="226"/>
      <c r="AM4447" s="15"/>
      <c r="AN4447" s="232" t="e">
        <f t="shared" si="1413"/>
        <v>#DIV/0!</v>
      </c>
      <c r="AO4447" s="214">
        <f t="shared" si="1407"/>
        <v>0</v>
      </c>
      <c r="AQ4447" s="210"/>
      <c r="AR4447" s="231"/>
      <c r="AS4447" s="15"/>
      <c r="AT4447" s="232">
        <f t="shared" si="1414"/>
        <v>0</v>
      </c>
      <c r="AU4447" s="235">
        <f t="shared" si="1415"/>
        <v>0</v>
      </c>
      <c r="AY4447" s="210"/>
      <c r="AZ4447" s="231"/>
      <c r="BA4447" s="15"/>
      <c r="BB4447" s="232">
        <f t="shared" si="1404"/>
        <v>0</v>
      </c>
      <c r="BC4447" s="235">
        <f t="shared" si="1416"/>
        <v>0</v>
      </c>
      <c r="BG4447" s="210"/>
      <c r="BH4447" s="231"/>
      <c r="BI4447" s="15"/>
      <c r="BJ4447" s="232">
        <f t="shared" si="1408"/>
        <v>0</v>
      </c>
      <c r="BK4447" s="235">
        <f t="shared" si="1417"/>
        <v>0</v>
      </c>
      <c r="BM4447" s="109">
        <f t="shared" si="1409"/>
        <v>-6.9272659786346695</v>
      </c>
      <c r="BN4447" s="213"/>
      <c r="BR4447" s="228"/>
      <c r="BS4447" s="311"/>
      <c r="BT4447" s="3"/>
      <c r="BU4447" s="213"/>
      <c r="BV4447" s="213"/>
      <c r="BW4447" s="291"/>
    </row>
    <row r="4448" spans="1:75" x14ac:dyDescent="0.2">
      <c r="A4448" s="236"/>
      <c r="B4448" s="237"/>
      <c r="C4448" s="848" t="str">
        <f ca="1">IF(ISERR(AVERAGE(INDIRECT("B"&amp;(ROW()-INT($B$1/2))):INDIRECT("B"&amp;(ROW()+INT($B$1/2))))),"",AVERAGE(INDIRECT("B"&amp;(ROW()-INT($B$1/2))):INDIRECT("B"&amp;(ROW()+INT($B$1/2)))))</f>
        <v/>
      </c>
      <c r="D4448" s="848">
        <f t="shared" si="1403"/>
        <v>0</v>
      </c>
      <c r="E4448" s="275"/>
      <c r="F4448" s="15"/>
      <c r="G4448" s="3"/>
      <c r="H4448" s="3"/>
      <c r="I4448" s="3"/>
      <c r="J4448" s="3"/>
      <c r="K4448" s="3"/>
      <c r="L4448" s="554"/>
      <c r="M4448" s="545"/>
      <c r="N4448" s="546"/>
      <c r="O4448" s="5"/>
      <c r="P4448" s="216"/>
      <c r="Q4448" s="217"/>
      <c r="R4448" s="218"/>
      <c r="S4448" s="219">
        <f t="shared" si="1420"/>
        <v>0</v>
      </c>
      <c r="T4448" s="220">
        <f t="shared" si="1421"/>
        <v>0</v>
      </c>
      <c r="U4448" s="214">
        <f t="shared" si="1418"/>
        <v>0</v>
      </c>
      <c r="W4448" s="221"/>
      <c r="X4448" s="222"/>
      <c r="Y4448" s="222"/>
      <c r="Z4448" s="223"/>
      <c r="AA4448" s="222"/>
      <c r="AB4448" s="224"/>
      <c r="AC4448" s="225"/>
      <c r="AD4448" s="2">
        <f t="shared" si="1405"/>
        <v>0</v>
      </c>
      <c r="AE4448" s="2">
        <f t="shared" si="1406"/>
        <v>0</v>
      </c>
      <c r="AF4448" s="226"/>
      <c r="AG4448" s="219">
        <f t="shared" si="1410"/>
        <v>0</v>
      </c>
      <c r="AH4448" s="234">
        <f t="shared" si="1411"/>
        <v>0</v>
      </c>
      <c r="AI4448" s="214">
        <f t="shared" si="1419"/>
        <v>0</v>
      </c>
      <c r="AK4448" s="229">
        <f t="shared" si="1412"/>
        <v>0</v>
      </c>
      <c r="AL4448" s="226"/>
      <c r="AM4448" s="15"/>
      <c r="AN4448" s="232" t="e">
        <f t="shared" si="1413"/>
        <v>#DIV/0!</v>
      </c>
      <c r="AO4448" s="214">
        <f t="shared" si="1407"/>
        <v>0</v>
      </c>
      <c r="AQ4448" s="210"/>
      <c r="AR4448" s="231"/>
      <c r="AS4448" s="15"/>
      <c r="AT4448" s="232">
        <f t="shared" si="1414"/>
        <v>0</v>
      </c>
      <c r="AU4448" s="235">
        <f t="shared" si="1415"/>
        <v>0</v>
      </c>
      <c r="AY4448" s="210"/>
      <c r="AZ4448" s="231"/>
      <c r="BA4448" s="15"/>
      <c r="BB4448" s="232">
        <f t="shared" si="1404"/>
        <v>0</v>
      </c>
      <c r="BC4448" s="235">
        <f t="shared" si="1416"/>
        <v>0</v>
      </c>
      <c r="BG4448" s="210"/>
      <c r="BH4448" s="231"/>
      <c r="BI4448" s="15"/>
      <c r="BJ4448" s="232">
        <f t="shared" si="1408"/>
        <v>0</v>
      </c>
      <c r="BK4448" s="235">
        <f t="shared" si="1417"/>
        <v>0</v>
      </c>
      <c r="BM4448" s="109">
        <f t="shared" si="1409"/>
        <v>-6.9290983161324062</v>
      </c>
      <c r="BN4448" s="213"/>
      <c r="BR4448" s="228"/>
      <c r="BS4448" s="311"/>
      <c r="BT4448" s="3"/>
      <c r="BU4448" s="213"/>
      <c r="BV4448" s="213"/>
      <c r="BW4448" s="291"/>
    </row>
    <row r="4449" spans="1:75" x14ac:dyDescent="0.2">
      <c r="A4449" s="236"/>
      <c r="B4449" s="237"/>
      <c r="C4449" s="848" t="str">
        <f ca="1">IF(ISERR(AVERAGE(INDIRECT("B"&amp;(ROW()-INT($B$1/2))):INDIRECT("B"&amp;(ROW()+INT($B$1/2))))),"",AVERAGE(INDIRECT("B"&amp;(ROW()-INT($B$1/2))):INDIRECT("B"&amp;(ROW()+INT($B$1/2)))))</f>
        <v/>
      </c>
      <c r="D4449" s="848">
        <f t="shared" si="1403"/>
        <v>0</v>
      </c>
      <c r="E4449" s="275"/>
      <c r="F4449" s="15"/>
      <c r="G4449" s="3"/>
      <c r="H4449" s="3"/>
      <c r="I4449" s="3"/>
      <c r="J4449" s="3"/>
      <c r="K4449" s="3"/>
      <c r="L4449" s="554"/>
      <c r="M4449" s="545"/>
      <c r="N4449" s="546"/>
      <c r="O4449" s="5"/>
      <c r="P4449" s="216"/>
      <c r="Q4449" s="217"/>
      <c r="R4449" s="218"/>
      <c r="S4449" s="219">
        <f t="shared" si="1420"/>
        <v>0</v>
      </c>
      <c r="T4449" s="220">
        <f t="shared" si="1421"/>
        <v>0</v>
      </c>
      <c r="U4449" s="214">
        <f t="shared" si="1418"/>
        <v>0</v>
      </c>
      <c r="W4449" s="221"/>
      <c r="X4449" s="222"/>
      <c r="Y4449" s="222"/>
      <c r="Z4449" s="223"/>
      <c r="AA4449" s="222"/>
      <c r="AB4449" s="224"/>
      <c r="AC4449" s="225"/>
      <c r="AD4449" s="2">
        <f t="shared" si="1405"/>
        <v>0</v>
      </c>
      <c r="AE4449" s="2">
        <f t="shared" si="1406"/>
        <v>0</v>
      </c>
      <c r="AF4449" s="226"/>
      <c r="AG4449" s="219">
        <f t="shared" si="1410"/>
        <v>0</v>
      </c>
      <c r="AH4449" s="234">
        <f t="shared" si="1411"/>
        <v>0</v>
      </c>
      <c r="AI4449" s="214">
        <f t="shared" si="1419"/>
        <v>0</v>
      </c>
      <c r="AK4449" s="229">
        <f t="shared" si="1412"/>
        <v>0</v>
      </c>
      <c r="AL4449" s="226"/>
      <c r="AM4449" s="15"/>
      <c r="AN4449" s="232" t="e">
        <f t="shared" si="1413"/>
        <v>#DIV/0!</v>
      </c>
      <c r="AO4449" s="214">
        <f t="shared" si="1407"/>
        <v>0</v>
      </c>
      <c r="AQ4449" s="210"/>
      <c r="AR4449" s="231"/>
      <c r="AS4449" s="15"/>
      <c r="AT4449" s="232">
        <f t="shared" si="1414"/>
        <v>0</v>
      </c>
      <c r="AU4449" s="235">
        <f t="shared" si="1415"/>
        <v>0</v>
      </c>
      <c r="AY4449" s="210"/>
      <c r="AZ4449" s="231"/>
      <c r="BA4449" s="15"/>
      <c r="BB4449" s="232">
        <f t="shared" si="1404"/>
        <v>0</v>
      </c>
      <c r="BC4449" s="235">
        <f t="shared" si="1416"/>
        <v>0</v>
      </c>
      <c r="BG4449" s="210"/>
      <c r="BH4449" s="231"/>
      <c r="BI4449" s="15"/>
      <c r="BJ4449" s="232">
        <f t="shared" si="1408"/>
        <v>0</v>
      </c>
      <c r="BK4449" s="235">
        <f t="shared" si="1417"/>
        <v>0</v>
      </c>
      <c r="BM4449" s="109">
        <f t="shared" si="1409"/>
        <v>-6.9309306536301429</v>
      </c>
      <c r="BN4449" s="213"/>
      <c r="BR4449" s="228"/>
      <c r="BS4449" s="311"/>
      <c r="BT4449" s="3"/>
      <c r="BU4449" s="213"/>
      <c r="BV4449" s="213"/>
      <c r="BW4449" s="291"/>
    </row>
    <row r="4450" spans="1:75" x14ac:dyDescent="0.2">
      <c r="A4450" s="236"/>
      <c r="B4450" s="237"/>
      <c r="C4450" s="848" t="str">
        <f ca="1">IF(ISERR(AVERAGE(INDIRECT("B"&amp;(ROW()-INT($B$1/2))):INDIRECT("B"&amp;(ROW()+INT($B$1/2))))),"",AVERAGE(INDIRECT("B"&amp;(ROW()-INT($B$1/2))):INDIRECT("B"&amp;(ROW()+INT($B$1/2)))))</f>
        <v/>
      </c>
      <c r="D4450" s="848">
        <f t="shared" si="1403"/>
        <v>0</v>
      </c>
      <c r="E4450" s="275"/>
      <c r="F4450" s="15"/>
      <c r="G4450" s="3"/>
      <c r="H4450" s="3"/>
      <c r="I4450" s="3"/>
      <c r="J4450" s="3"/>
      <c r="K4450" s="3"/>
      <c r="L4450" s="554"/>
      <c r="M4450" s="545"/>
      <c r="N4450" s="546"/>
      <c r="O4450" s="5"/>
      <c r="P4450" s="216"/>
      <c r="Q4450" s="217"/>
      <c r="R4450" s="218"/>
      <c r="S4450" s="219">
        <f t="shared" si="1420"/>
        <v>0</v>
      </c>
      <c r="T4450" s="220">
        <f t="shared" si="1421"/>
        <v>0</v>
      </c>
      <c r="U4450" s="214">
        <f t="shared" si="1418"/>
        <v>0</v>
      </c>
      <c r="W4450" s="221"/>
      <c r="X4450" s="222"/>
      <c r="Y4450" s="222"/>
      <c r="Z4450" s="223"/>
      <c r="AA4450" s="222"/>
      <c r="AB4450" s="224"/>
      <c r="AC4450" s="225"/>
      <c r="AD4450" s="2">
        <f t="shared" si="1405"/>
        <v>0</v>
      </c>
      <c r="AE4450" s="2">
        <f t="shared" si="1406"/>
        <v>0</v>
      </c>
      <c r="AF4450" s="226"/>
      <c r="AG4450" s="219">
        <f t="shared" si="1410"/>
        <v>0</v>
      </c>
      <c r="AH4450" s="234">
        <f t="shared" si="1411"/>
        <v>0</v>
      </c>
      <c r="AI4450" s="214">
        <f t="shared" si="1419"/>
        <v>0</v>
      </c>
      <c r="AK4450" s="229">
        <f t="shared" si="1412"/>
        <v>0</v>
      </c>
      <c r="AL4450" s="226"/>
      <c r="AM4450" s="15"/>
      <c r="AN4450" s="232" t="e">
        <f t="shared" si="1413"/>
        <v>#DIV/0!</v>
      </c>
      <c r="AO4450" s="214">
        <f t="shared" si="1407"/>
        <v>0</v>
      </c>
      <c r="AQ4450" s="210"/>
      <c r="AR4450" s="231"/>
      <c r="AS4450" s="15"/>
      <c r="AT4450" s="232">
        <f t="shared" si="1414"/>
        <v>0</v>
      </c>
      <c r="AU4450" s="235">
        <f t="shared" si="1415"/>
        <v>0</v>
      </c>
      <c r="AY4450" s="210"/>
      <c r="AZ4450" s="231"/>
      <c r="BA4450" s="15"/>
      <c r="BB4450" s="232">
        <f t="shared" si="1404"/>
        <v>0</v>
      </c>
      <c r="BC4450" s="235">
        <f t="shared" si="1416"/>
        <v>0</v>
      </c>
      <c r="BG4450" s="210"/>
      <c r="BH4450" s="231"/>
      <c r="BI4450" s="15"/>
      <c r="BJ4450" s="232">
        <f t="shared" si="1408"/>
        <v>0</v>
      </c>
      <c r="BK4450" s="235">
        <f t="shared" si="1417"/>
        <v>0</v>
      </c>
      <c r="BM4450" s="109">
        <f t="shared" si="1409"/>
        <v>-6.9327629911278796</v>
      </c>
      <c r="BN4450" s="213"/>
      <c r="BR4450" s="228"/>
      <c r="BS4450" s="311"/>
      <c r="BT4450" s="3"/>
      <c r="BU4450" s="213"/>
      <c r="BV4450" s="213"/>
      <c r="BW4450" s="291"/>
    </row>
    <row r="4451" spans="1:75" x14ac:dyDescent="0.2">
      <c r="A4451" s="236"/>
      <c r="B4451" s="237"/>
      <c r="C4451" s="848" t="str">
        <f ca="1">IF(ISERR(AVERAGE(INDIRECT("B"&amp;(ROW()-INT($B$1/2))):INDIRECT("B"&amp;(ROW()+INT($B$1/2))))),"",AVERAGE(INDIRECT("B"&amp;(ROW()-INT($B$1/2))):INDIRECT("B"&amp;(ROW()+INT($B$1/2)))))</f>
        <v/>
      </c>
      <c r="D4451" s="848">
        <f t="shared" si="1403"/>
        <v>0</v>
      </c>
      <c r="E4451" s="275"/>
      <c r="F4451" s="15"/>
      <c r="G4451" s="3"/>
      <c r="H4451" s="3"/>
      <c r="I4451" s="3"/>
      <c r="J4451" s="3"/>
      <c r="K4451" s="3"/>
      <c r="L4451" s="554"/>
      <c r="M4451" s="545"/>
      <c r="N4451" s="546"/>
      <c r="O4451" s="5"/>
      <c r="P4451" s="216"/>
      <c r="Q4451" s="217"/>
      <c r="R4451" s="218"/>
      <c r="S4451" s="219">
        <f t="shared" si="1420"/>
        <v>0</v>
      </c>
      <c r="T4451" s="220">
        <f t="shared" si="1421"/>
        <v>0</v>
      </c>
      <c r="U4451" s="214">
        <f t="shared" si="1418"/>
        <v>0</v>
      </c>
      <c r="W4451" s="221"/>
      <c r="X4451" s="222"/>
      <c r="Y4451" s="222"/>
      <c r="Z4451" s="223"/>
      <c r="AA4451" s="222"/>
      <c r="AB4451" s="224"/>
      <c r="AC4451" s="225"/>
      <c r="AD4451" s="2">
        <f t="shared" si="1405"/>
        <v>0</v>
      </c>
      <c r="AE4451" s="2">
        <f t="shared" si="1406"/>
        <v>0</v>
      </c>
      <c r="AF4451" s="226"/>
      <c r="AG4451" s="219">
        <f t="shared" si="1410"/>
        <v>0</v>
      </c>
      <c r="AH4451" s="234">
        <f t="shared" si="1411"/>
        <v>0</v>
      </c>
      <c r="AI4451" s="214">
        <f t="shared" si="1419"/>
        <v>0</v>
      </c>
      <c r="AK4451" s="229">
        <f t="shared" si="1412"/>
        <v>0</v>
      </c>
      <c r="AL4451" s="226"/>
      <c r="AM4451" s="15"/>
      <c r="AN4451" s="232" t="e">
        <f t="shared" si="1413"/>
        <v>#DIV/0!</v>
      </c>
      <c r="AO4451" s="214">
        <f t="shared" si="1407"/>
        <v>0</v>
      </c>
      <c r="AQ4451" s="210"/>
      <c r="AR4451" s="231"/>
      <c r="AS4451" s="15"/>
      <c r="AT4451" s="232">
        <f t="shared" si="1414"/>
        <v>0</v>
      </c>
      <c r="AU4451" s="235">
        <f t="shared" si="1415"/>
        <v>0</v>
      </c>
      <c r="AY4451" s="210"/>
      <c r="AZ4451" s="231"/>
      <c r="BA4451" s="15"/>
      <c r="BB4451" s="232">
        <f t="shared" si="1404"/>
        <v>0</v>
      </c>
      <c r="BC4451" s="235">
        <f t="shared" si="1416"/>
        <v>0</v>
      </c>
      <c r="BG4451" s="210"/>
      <c r="BH4451" s="231"/>
      <c r="BI4451" s="15"/>
      <c r="BJ4451" s="232">
        <f t="shared" si="1408"/>
        <v>0</v>
      </c>
      <c r="BK4451" s="235">
        <f t="shared" si="1417"/>
        <v>0</v>
      </c>
      <c r="BM4451" s="109">
        <f t="shared" si="1409"/>
        <v>-6.9345953286256163</v>
      </c>
      <c r="BN4451" s="213"/>
      <c r="BR4451" s="228"/>
      <c r="BS4451" s="311"/>
      <c r="BT4451" s="3"/>
      <c r="BU4451" s="213"/>
      <c r="BV4451" s="213"/>
      <c r="BW4451" s="291"/>
    </row>
    <row r="4452" spans="1:75" x14ac:dyDescent="0.2">
      <c r="A4452" s="236"/>
      <c r="B4452" s="237"/>
      <c r="C4452" s="848" t="str">
        <f ca="1">IF(ISERR(AVERAGE(INDIRECT("B"&amp;(ROW()-INT($B$1/2))):INDIRECT("B"&amp;(ROW()+INT($B$1/2))))),"",AVERAGE(INDIRECT("B"&amp;(ROW()-INT($B$1/2))):INDIRECT("B"&amp;(ROW()+INT($B$1/2)))))</f>
        <v/>
      </c>
      <c r="D4452" s="848">
        <f t="shared" si="1403"/>
        <v>0</v>
      </c>
      <c r="E4452" s="275"/>
      <c r="F4452" s="15"/>
      <c r="G4452" s="3"/>
      <c r="H4452" s="3"/>
      <c r="I4452" s="3"/>
      <c r="J4452" s="3"/>
      <c r="K4452" s="3"/>
      <c r="L4452" s="554"/>
      <c r="M4452" s="545"/>
      <c r="N4452" s="546"/>
      <c r="O4452" s="5"/>
      <c r="P4452" s="216"/>
      <c r="Q4452" s="217"/>
      <c r="R4452" s="218"/>
      <c r="S4452" s="219">
        <f t="shared" si="1420"/>
        <v>0</v>
      </c>
      <c r="T4452" s="220">
        <f t="shared" si="1421"/>
        <v>0</v>
      </c>
      <c r="U4452" s="214">
        <f t="shared" si="1418"/>
        <v>0</v>
      </c>
      <c r="W4452" s="221"/>
      <c r="X4452" s="222"/>
      <c r="Y4452" s="222"/>
      <c r="Z4452" s="223"/>
      <c r="AA4452" s="222"/>
      <c r="AB4452" s="224"/>
      <c r="AC4452" s="225"/>
      <c r="AD4452" s="2">
        <f t="shared" si="1405"/>
        <v>0</v>
      </c>
      <c r="AE4452" s="2">
        <f t="shared" si="1406"/>
        <v>0</v>
      </c>
      <c r="AF4452" s="226"/>
      <c r="AG4452" s="219">
        <f t="shared" si="1410"/>
        <v>0</v>
      </c>
      <c r="AH4452" s="234">
        <f t="shared" si="1411"/>
        <v>0</v>
      </c>
      <c r="AI4452" s="214">
        <f t="shared" si="1419"/>
        <v>0</v>
      </c>
      <c r="AK4452" s="229">
        <f t="shared" si="1412"/>
        <v>0</v>
      </c>
      <c r="AL4452" s="226"/>
      <c r="AM4452" s="15"/>
      <c r="AN4452" s="232" t="e">
        <f t="shared" si="1413"/>
        <v>#DIV/0!</v>
      </c>
      <c r="AO4452" s="214">
        <f t="shared" si="1407"/>
        <v>0</v>
      </c>
      <c r="AQ4452" s="210"/>
      <c r="AR4452" s="231"/>
      <c r="AS4452" s="15"/>
      <c r="AT4452" s="232">
        <f t="shared" si="1414"/>
        <v>0</v>
      </c>
      <c r="AU4452" s="235">
        <f t="shared" si="1415"/>
        <v>0</v>
      </c>
      <c r="AY4452" s="210"/>
      <c r="AZ4452" s="231"/>
      <c r="BA4452" s="15"/>
      <c r="BB4452" s="232">
        <f t="shared" si="1404"/>
        <v>0</v>
      </c>
      <c r="BC4452" s="235">
        <f t="shared" si="1416"/>
        <v>0</v>
      </c>
      <c r="BG4452" s="210"/>
      <c r="BH4452" s="231"/>
      <c r="BI4452" s="15"/>
      <c r="BJ4452" s="232">
        <f t="shared" si="1408"/>
        <v>0</v>
      </c>
      <c r="BK4452" s="235">
        <f t="shared" si="1417"/>
        <v>0</v>
      </c>
      <c r="BM4452" s="109">
        <f t="shared" si="1409"/>
        <v>-6.936427666123353</v>
      </c>
      <c r="BN4452" s="213"/>
      <c r="BR4452" s="228"/>
      <c r="BS4452" s="311"/>
      <c r="BT4452" s="3"/>
      <c r="BU4452" s="213"/>
      <c r="BV4452" s="213"/>
      <c r="BW4452" s="291"/>
    </row>
    <row r="4453" spans="1:75" x14ac:dyDescent="0.2">
      <c r="A4453" s="236"/>
      <c r="B4453" s="237"/>
      <c r="C4453" s="848" t="str">
        <f ca="1">IF(ISERR(AVERAGE(INDIRECT("B"&amp;(ROW()-INT($B$1/2))):INDIRECT("B"&amp;(ROW()+INT($B$1/2))))),"",AVERAGE(INDIRECT("B"&amp;(ROW()-INT($B$1/2))):INDIRECT("B"&amp;(ROW()+INT($B$1/2)))))</f>
        <v/>
      </c>
      <c r="D4453" s="848">
        <f t="shared" si="1403"/>
        <v>0</v>
      </c>
      <c r="E4453" s="275"/>
      <c r="F4453" s="15"/>
      <c r="G4453" s="3"/>
      <c r="H4453" s="3"/>
      <c r="I4453" s="3"/>
      <c r="J4453" s="3"/>
      <c r="K4453" s="3"/>
      <c r="L4453" s="554"/>
      <c r="M4453" s="545"/>
      <c r="N4453" s="546"/>
      <c r="O4453" s="5"/>
      <c r="P4453" s="216"/>
      <c r="Q4453" s="217"/>
      <c r="R4453" s="218"/>
      <c r="S4453" s="219">
        <f t="shared" si="1420"/>
        <v>0</v>
      </c>
      <c r="T4453" s="220">
        <f t="shared" si="1421"/>
        <v>0</v>
      </c>
      <c r="U4453" s="214">
        <f t="shared" si="1418"/>
        <v>0</v>
      </c>
      <c r="W4453" s="221"/>
      <c r="X4453" s="222"/>
      <c r="Y4453" s="222"/>
      <c r="Z4453" s="223"/>
      <c r="AA4453" s="222"/>
      <c r="AB4453" s="224"/>
      <c r="AC4453" s="225"/>
      <c r="AD4453" s="2">
        <f t="shared" si="1405"/>
        <v>0</v>
      </c>
      <c r="AE4453" s="2">
        <f t="shared" si="1406"/>
        <v>0</v>
      </c>
      <c r="AF4453" s="226"/>
      <c r="AG4453" s="219">
        <f t="shared" si="1410"/>
        <v>0</v>
      </c>
      <c r="AH4453" s="234">
        <f t="shared" si="1411"/>
        <v>0</v>
      </c>
      <c r="AI4453" s="214">
        <f t="shared" si="1419"/>
        <v>0</v>
      </c>
      <c r="AK4453" s="229">
        <f t="shared" si="1412"/>
        <v>0</v>
      </c>
      <c r="AL4453" s="226"/>
      <c r="AM4453" s="15"/>
      <c r="AN4453" s="232" t="e">
        <f t="shared" si="1413"/>
        <v>#DIV/0!</v>
      </c>
      <c r="AO4453" s="214">
        <f t="shared" si="1407"/>
        <v>0</v>
      </c>
      <c r="AQ4453" s="210"/>
      <c r="AR4453" s="231"/>
      <c r="AS4453" s="15"/>
      <c r="AT4453" s="232">
        <f t="shared" si="1414"/>
        <v>0</v>
      </c>
      <c r="AU4453" s="235">
        <f t="shared" si="1415"/>
        <v>0</v>
      </c>
      <c r="AY4453" s="210"/>
      <c r="AZ4453" s="231"/>
      <c r="BA4453" s="15"/>
      <c r="BB4453" s="232">
        <f t="shared" si="1404"/>
        <v>0</v>
      </c>
      <c r="BC4453" s="235">
        <f t="shared" si="1416"/>
        <v>0</v>
      </c>
      <c r="BG4453" s="210"/>
      <c r="BH4453" s="231"/>
      <c r="BI4453" s="15"/>
      <c r="BJ4453" s="232">
        <f t="shared" si="1408"/>
        <v>0</v>
      </c>
      <c r="BK4453" s="235">
        <f t="shared" si="1417"/>
        <v>0</v>
      </c>
      <c r="BM4453" s="109">
        <f t="shared" si="1409"/>
        <v>-6.9382600036210897</v>
      </c>
      <c r="BN4453" s="213"/>
      <c r="BR4453" s="228"/>
      <c r="BS4453" s="311"/>
      <c r="BT4453" s="3"/>
      <c r="BU4453" s="213"/>
      <c r="BV4453" s="213"/>
      <c r="BW4453" s="291"/>
    </row>
    <row r="4454" spans="1:75" x14ac:dyDescent="0.2">
      <c r="A4454" s="236"/>
      <c r="B4454" s="237"/>
      <c r="C4454" s="848" t="str">
        <f ca="1">IF(ISERR(AVERAGE(INDIRECT("B"&amp;(ROW()-INT($B$1/2))):INDIRECT("B"&amp;(ROW()+INT($B$1/2))))),"",AVERAGE(INDIRECT("B"&amp;(ROW()-INT($B$1/2))):INDIRECT("B"&amp;(ROW()+INT($B$1/2)))))</f>
        <v/>
      </c>
      <c r="D4454" s="848">
        <f t="shared" si="1403"/>
        <v>0</v>
      </c>
      <c r="E4454" s="275"/>
      <c r="F4454" s="15"/>
      <c r="G4454" s="3"/>
      <c r="H4454" s="3"/>
      <c r="I4454" s="3"/>
      <c r="J4454" s="3"/>
      <c r="K4454" s="3"/>
      <c r="L4454" s="554"/>
      <c r="M4454" s="545"/>
      <c r="N4454" s="546"/>
      <c r="O4454" s="5"/>
      <c r="P4454" s="216"/>
      <c r="Q4454" s="217"/>
      <c r="R4454" s="218"/>
      <c r="S4454" s="219">
        <f t="shared" si="1420"/>
        <v>0</v>
      </c>
      <c r="T4454" s="220">
        <f t="shared" si="1421"/>
        <v>0</v>
      </c>
      <c r="U4454" s="214">
        <f t="shared" si="1418"/>
        <v>0</v>
      </c>
      <c r="W4454" s="221"/>
      <c r="X4454" s="222"/>
      <c r="Y4454" s="222"/>
      <c r="Z4454" s="223"/>
      <c r="AA4454" s="222"/>
      <c r="AB4454" s="224"/>
      <c r="AC4454" s="225"/>
      <c r="AD4454" s="2">
        <f t="shared" si="1405"/>
        <v>0</v>
      </c>
      <c r="AE4454" s="2">
        <f t="shared" si="1406"/>
        <v>0</v>
      </c>
      <c r="AF4454" s="226"/>
      <c r="AG4454" s="219">
        <f t="shared" si="1410"/>
        <v>0</v>
      </c>
      <c r="AH4454" s="234">
        <f t="shared" si="1411"/>
        <v>0</v>
      </c>
      <c r="AI4454" s="214">
        <f t="shared" si="1419"/>
        <v>0</v>
      </c>
      <c r="AK4454" s="229">
        <f t="shared" si="1412"/>
        <v>0</v>
      </c>
      <c r="AL4454" s="226"/>
      <c r="AM4454" s="15"/>
      <c r="AN4454" s="232" t="e">
        <f t="shared" si="1413"/>
        <v>#DIV/0!</v>
      </c>
      <c r="AO4454" s="214">
        <f t="shared" si="1407"/>
        <v>0</v>
      </c>
      <c r="AQ4454" s="210"/>
      <c r="AR4454" s="231"/>
      <c r="AS4454" s="15"/>
      <c r="AT4454" s="232">
        <f t="shared" si="1414"/>
        <v>0</v>
      </c>
      <c r="AU4454" s="235">
        <f t="shared" si="1415"/>
        <v>0</v>
      </c>
      <c r="AY4454" s="210"/>
      <c r="AZ4454" s="231"/>
      <c r="BA4454" s="15"/>
      <c r="BB4454" s="232">
        <f t="shared" si="1404"/>
        <v>0</v>
      </c>
      <c r="BC4454" s="235">
        <f t="shared" si="1416"/>
        <v>0</v>
      </c>
      <c r="BG4454" s="210"/>
      <c r="BH4454" s="231"/>
      <c r="BI4454" s="15"/>
      <c r="BJ4454" s="232">
        <f t="shared" si="1408"/>
        <v>0</v>
      </c>
      <c r="BK4454" s="235">
        <f t="shared" si="1417"/>
        <v>0</v>
      </c>
      <c r="BM4454" s="109">
        <f t="shared" si="1409"/>
        <v>-6.9400923411188264</v>
      </c>
      <c r="BN4454" s="213"/>
      <c r="BR4454" s="228"/>
      <c r="BS4454" s="311"/>
      <c r="BT4454" s="3"/>
      <c r="BU4454" s="213"/>
      <c r="BV4454" s="213"/>
      <c r="BW4454" s="291"/>
    </row>
    <row r="4455" spans="1:75" x14ac:dyDescent="0.2">
      <c r="A4455" s="236"/>
      <c r="B4455" s="237"/>
      <c r="C4455" s="848" t="str">
        <f ca="1">IF(ISERR(AVERAGE(INDIRECT("B"&amp;(ROW()-INT($B$1/2))):INDIRECT("B"&amp;(ROW()+INT($B$1/2))))),"",AVERAGE(INDIRECT("B"&amp;(ROW()-INT($B$1/2))):INDIRECT("B"&amp;(ROW()+INT($B$1/2)))))</f>
        <v/>
      </c>
      <c r="D4455" s="848">
        <f t="shared" si="1403"/>
        <v>0</v>
      </c>
      <c r="E4455" s="275"/>
      <c r="F4455" s="15"/>
      <c r="G4455" s="3"/>
      <c r="H4455" s="3"/>
      <c r="I4455" s="3"/>
      <c r="J4455" s="3"/>
      <c r="K4455" s="3"/>
      <c r="L4455" s="554"/>
      <c r="M4455" s="545"/>
      <c r="N4455" s="546"/>
      <c r="O4455" s="5"/>
      <c r="P4455" s="216"/>
      <c r="Q4455" s="217"/>
      <c r="R4455" s="218"/>
      <c r="S4455" s="219">
        <f t="shared" si="1420"/>
        <v>0</v>
      </c>
      <c r="T4455" s="220">
        <f t="shared" si="1421"/>
        <v>0</v>
      </c>
      <c r="U4455" s="214">
        <f t="shared" si="1418"/>
        <v>0</v>
      </c>
      <c r="W4455" s="221"/>
      <c r="X4455" s="222"/>
      <c r="Y4455" s="222"/>
      <c r="Z4455" s="223"/>
      <c r="AA4455" s="222"/>
      <c r="AB4455" s="224"/>
      <c r="AC4455" s="225"/>
      <c r="AD4455" s="2">
        <f t="shared" si="1405"/>
        <v>0</v>
      </c>
      <c r="AE4455" s="2">
        <f t="shared" si="1406"/>
        <v>0</v>
      </c>
      <c r="AF4455" s="226"/>
      <c r="AG4455" s="219">
        <f t="shared" si="1410"/>
        <v>0</v>
      </c>
      <c r="AH4455" s="234">
        <f t="shared" si="1411"/>
        <v>0</v>
      </c>
      <c r="AI4455" s="214">
        <f t="shared" si="1419"/>
        <v>0</v>
      </c>
      <c r="AK4455" s="229">
        <f t="shared" si="1412"/>
        <v>0</v>
      </c>
      <c r="AL4455" s="226"/>
      <c r="AM4455" s="15"/>
      <c r="AN4455" s="232" t="e">
        <f t="shared" si="1413"/>
        <v>#DIV/0!</v>
      </c>
      <c r="AO4455" s="214">
        <f t="shared" si="1407"/>
        <v>0</v>
      </c>
      <c r="AQ4455" s="210"/>
      <c r="AR4455" s="231"/>
      <c r="AS4455" s="15"/>
      <c r="AT4455" s="232">
        <f t="shared" si="1414"/>
        <v>0</v>
      </c>
      <c r="AU4455" s="235">
        <f t="shared" si="1415"/>
        <v>0</v>
      </c>
      <c r="AY4455" s="210"/>
      <c r="AZ4455" s="231"/>
      <c r="BA4455" s="15"/>
      <c r="BB4455" s="232">
        <f t="shared" si="1404"/>
        <v>0</v>
      </c>
      <c r="BC4455" s="235">
        <f t="shared" si="1416"/>
        <v>0</v>
      </c>
      <c r="BG4455" s="210"/>
      <c r="BH4455" s="231"/>
      <c r="BI4455" s="15"/>
      <c r="BJ4455" s="232">
        <f t="shared" si="1408"/>
        <v>0</v>
      </c>
      <c r="BK4455" s="235">
        <f t="shared" si="1417"/>
        <v>0</v>
      </c>
      <c r="BM4455" s="109">
        <f t="shared" si="1409"/>
        <v>-6.9419246786165631</v>
      </c>
      <c r="BN4455" s="213"/>
      <c r="BR4455" s="228"/>
      <c r="BS4455" s="311"/>
      <c r="BT4455" s="3"/>
      <c r="BU4455" s="213"/>
      <c r="BV4455" s="213"/>
      <c r="BW4455" s="291"/>
    </row>
    <row r="4456" spans="1:75" x14ac:dyDescent="0.2">
      <c r="A4456" s="236"/>
      <c r="B4456" s="237"/>
      <c r="C4456" s="848" t="str">
        <f ca="1">IF(ISERR(AVERAGE(INDIRECT("B"&amp;(ROW()-INT($B$1/2))):INDIRECT("B"&amp;(ROW()+INT($B$1/2))))),"",AVERAGE(INDIRECT("B"&amp;(ROW()-INT($B$1/2))):INDIRECT("B"&amp;(ROW()+INT($B$1/2)))))</f>
        <v/>
      </c>
      <c r="D4456" s="848">
        <f t="shared" si="1403"/>
        <v>0</v>
      </c>
      <c r="E4456" s="275"/>
      <c r="F4456" s="15"/>
      <c r="G4456" s="3"/>
      <c r="H4456" s="3"/>
      <c r="I4456" s="3"/>
      <c r="J4456" s="3"/>
      <c r="K4456" s="3"/>
      <c r="L4456" s="554"/>
      <c r="M4456" s="545"/>
      <c r="N4456" s="546"/>
      <c r="O4456" s="5"/>
      <c r="P4456" s="216"/>
      <c r="Q4456" s="217"/>
      <c r="R4456" s="218"/>
      <c r="S4456" s="219">
        <f t="shared" si="1420"/>
        <v>0</v>
      </c>
      <c r="T4456" s="220">
        <f t="shared" si="1421"/>
        <v>0</v>
      </c>
      <c r="U4456" s="214">
        <f t="shared" si="1418"/>
        <v>0</v>
      </c>
      <c r="W4456" s="221"/>
      <c r="X4456" s="222"/>
      <c r="Y4456" s="222"/>
      <c r="Z4456" s="223"/>
      <c r="AA4456" s="222"/>
      <c r="AB4456" s="224"/>
      <c r="AC4456" s="225"/>
      <c r="AD4456" s="2">
        <f t="shared" si="1405"/>
        <v>0</v>
      </c>
      <c r="AE4456" s="2">
        <f t="shared" si="1406"/>
        <v>0</v>
      </c>
      <c r="AF4456" s="226"/>
      <c r="AG4456" s="219">
        <f t="shared" si="1410"/>
        <v>0</v>
      </c>
      <c r="AH4456" s="234">
        <f t="shared" si="1411"/>
        <v>0</v>
      </c>
      <c r="AI4456" s="214">
        <f t="shared" si="1419"/>
        <v>0</v>
      </c>
      <c r="AK4456" s="229">
        <f t="shared" si="1412"/>
        <v>0</v>
      </c>
      <c r="AL4456" s="226"/>
      <c r="AM4456" s="15"/>
      <c r="AN4456" s="232" t="e">
        <f t="shared" si="1413"/>
        <v>#DIV/0!</v>
      </c>
      <c r="AO4456" s="214">
        <f t="shared" si="1407"/>
        <v>0</v>
      </c>
      <c r="AQ4456" s="210"/>
      <c r="AR4456" s="231"/>
      <c r="AS4456" s="15"/>
      <c r="AT4456" s="232">
        <f t="shared" si="1414"/>
        <v>0</v>
      </c>
      <c r="AU4456" s="235">
        <f t="shared" si="1415"/>
        <v>0</v>
      </c>
      <c r="AY4456" s="210"/>
      <c r="AZ4456" s="231"/>
      <c r="BA4456" s="15"/>
      <c r="BB4456" s="232">
        <f t="shared" si="1404"/>
        <v>0</v>
      </c>
      <c r="BC4456" s="235">
        <f t="shared" si="1416"/>
        <v>0</v>
      </c>
      <c r="BG4456" s="210"/>
      <c r="BH4456" s="231"/>
      <c r="BI4456" s="15"/>
      <c r="BJ4456" s="232">
        <f t="shared" si="1408"/>
        <v>0</v>
      </c>
      <c r="BK4456" s="235">
        <f t="shared" si="1417"/>
        <v>0</v>
      </c>
      <c r="BM4456" s="109">
        <f t="shared" si="1409"/>
        <v>-6.9437570161142999</v>
      </c>
      <c r="BN4456" s="213"/>
      <c r="BR4456" s="228"/>
      <c r="BS4456" s="311"/>
      <c r="BT4456" s="3"/>
      <c r="BU4456" s="213"/>
      <c r="BV4456" s="213"/>
      <c r="BW4456" s="291"/>
    </row>
    <row r="4457" spans="1:75" x14ac:dyDescent="0.2">
      <c r="A4457" s="236"/>
      <c r="B4457" s="237"/>
      <c r="C4457" s="848" t="str">
        <f ca="1">IF(ISERR(AVERAGE(INDIRECT("B"&amp;(ROW()-INT($B$1/2))):INDIRECT("B"&amp;(ROW()+INT($B$1/2))))),"",AVERAGE(INDIRECT("B"&amp;(ROW()-INT($B$1/2))):INDIRECT("B"&amp;(ROW()+INT($B$1/2)))))</f>
        <v/>
      </c>
      <c r="D4457" s="848">
        <f t="shared" si="1403"/>
        <v>0</v>
      </c>
      <c r="E4457" s="275"/>
      <c r="F4457" s="15"/>
      <c r="G4457" s="3"/>
      <c r="H4457" s="3"/>
      <c r="I4457" s="3"/>
      <c r="J4457" s="3"/>
      <c r="K4457" s="3"/>
      <c r="L4457" s="554"/>
      <c r="M4457" s="545"/>
      <c r="N4457" s="546"/>
      <c r="O4457" s="5"/>
      <c r="P4457" s="216"/>
      <c r="Q4457" s="217"/>
      <c r="R4457" s="218"/>
      <c r="S4457" s="219">
        <f t="shared" si="1420"/>
        <v>0</v>
      </c>
      <c r="T4457" s="220">
        <f t="shared" si="1421"/>
        <v>0</v>
      </c>
      <c r="U4457" s="214">
        <f t="shared" si="1418"/>
        <v>0</v>
      </c>
      <c r="W4457" s="221"/>
      <c r="X4457" s="222"/>
      <c r="Y4457" s="222"/>
      <c r="Z4457" s="223"/>
      <c r="AA4457" s="222"/>
      <c r="AB4457" s="224"/>
      <c r="AC4457" s="225"/>
      <c r="AD4457" s="2">
        <f t="shared" si="1405"/>
        <v>0</v>
      </c>
      <c r="AE4457" s="2">
        <f t="shared" si="1406"/>
        <v>0</v>
      </c>
      <c r="AF4457" s="226"/>
      <c r="AG4457" s="219">
        <f t="shared" si="1410"/>
        <v>0</v>
      </c>
      <c r="AH4457" s="234">
        <f t="shared" si="1411"/>
        <v>0</v>
      </c>
      <c r="AI4457" s="214">
        <f t="shared" si="1419"/>
        <v>0</v>
      </c>
      <c r="AK4457" s="229">
        <f t="shared" si="1412"/>
        <v>0</v>
      </c>
      <c r="AL4457" s="226"/>
      <c r="AM4457" s="15"/>
      <c r="AN4457" s="232" t="e">
        <f t="shared" si="1413"/>
        <v>#DIV/0!</v>
      </c>
      <c r="AO4457" s="214">
        <f t="shared" si="1407"/>
        <v>0</v>
      </c>
      <c r="AQ4457" s="210"/>
      <c r="AR4457" s="231"/>
      <c r="AS4457" s="15"/>
      <c r="AT4457" s="232">
        <f t="shared" si="1414"/>
        <v>0</v>
      </c>
      <c r="AU4457" s="235">
        <f t="shared" si="1415"/>
        <v>0</v>
      </c>
      <c r="AY4457" s="210"/>
      <c r="AZ4457" s="231"/>
      <c r="BA4457" s="15"/>
      <c r="BB4457" s="232">
        <f t="shared" si="1404"/>
        <v>0</v>
      </c>
      <c r="BC4457" s="235">
        <f t="shared" si="1416"/>
        <v>0</v>
      </c>
      <c r="BG4457" s="210"/>
      <c r="BH4457" s="231"/>
      <c r="BI4457" s="15"/>
      <c r="BJ4457" s="232">
        <f t="shared" si="1408"/>
        <v>0</v>
      </c>
      <c r="BK4457" s="235">
        <f t="shared" si="1417"/>
        <v>0</v>
      </c>
      <c r="BM4457" s="109">
        <f t="shared" si="1409"/>
        <v>-6.9455893536120366</v>
      </c>
      <c r="BN4457" s="213"/>
      <c r="BR4457" s="228"/>
      <c r="BS4457" s="311"/>
      <c r="BT4457" s="3"/>
      <c r="BU4457" s="213"/>
      <c r="BV4457" s="213"/>
      <c r="BW4457" s="291"/>
    </row>
    <row r="4458" spans="1:75" x14ac:dyDescent="0.2">
      <c r="A4458" s="236"/>
      <c r="B4458" s="237"/>
      <c r="C4458" s="848" t="str">
        <f ca="1">IF(ISERR(AVERAGE(INDIRECT("B"&amp;(ROW()-INT($B$1/2))):INDIRECT("B"&amp;(ROW()+INT($B$1/2))))),"",AVERAGE(INDIRECT("B"&amp;(ROW()-INT($B$1/2))):INDIRECT("B"&amp;(ROW()+INT($B$1/2)))))</f>
        <v/>
      </c>
      <c r="D4458" s="848">
        <f t="shared" si="1403"/>
        <v>0</v>
      </c>
      <c r="E4458" s="275"/>
      <c r="F4458" s="15"/>
      <c r="G4458" s="3"/>
      <c r="H4458" s="3"/>
      <c r="I4458" s="3"/>
      <c r="J4458" s="3"/>
      <c r="K4458" s="3"/>
      <c r="L4458" s="554"/>
      <c r="M4458" s="545"/>
      <c r="N4458" s="546"/>
      <c r="O4458" s="5"/>
      <c r="P4458" s="216"/>
      <c r="Q4458" s="217"/>
      <c r="R4458" s="218"/>
      <c r="S4458" s="219">
        <f t="shared" si="1420"/>
        <v>0</v>
      </c>
      <c r="T4458" s="220">
        <f t="shared" si="1421"/>
        <v>0</v>
      </c>
      <c r="U4458" s="214">
        <f t="shared" si="1418"/>
        <v>0</v>
      </c>
      <c r="W4458" s="221"/>
      <c r="X4458" s="222"/>
      <c r="Y4458" s="222"/>
      <c r="Z4458" s="223"/>
      <c r="AA4458" s="222"/>
      <c r="AB4458" s="224"/>
      <c r="AC4458" s="225"/>
      <c r="AD4458" s="2">
        <f t="shared" si="1405"/>
        <v>0</v>
      </c>
      <c r="AE4458" s="2">
        <f t="shared" si="1406"/>
        <v>0</v>
      </c>
      <c r="AF4458" s="226"/>
      <c r="AG4458" s="219">
        <f t="shared" si="1410"/>
        <v>0</v>
      </c>
      <c r="AH4458" s="234">
        <f t="shared" si="1411"/>
        <v>0</v>
      </c>
      <c r="AI4458" s="214">
        <f t="shared" si="1419"/>
        <v>0</v>
      </c>
      <c r="AK4458" s="229">
        <f t="shared" si="1412"/>
        <v>0</v>
      </c>
      <c r="AL4458" s="226"/>
      <c r="AM4458" s="15"/>
      <c r="AN4458" s="232" t="e">
        <f t="shared" si="1413"/>
        <v>#DIV/0!</v>
      </c>
      <c r="AO4458" s="214">
        <f t="shared" si="1407"/>
        <v>0</v>
      </c>
      <c r="AQ4458" s="210"/>
      <c r="AR4458" s="231"/>
      <c r="AS4458" s="15"/>
      <c r="AT4458" s="232">
        <f t="shared" si="1414"/>
        <v>0</v>
      </c>
      <c r="AU4458" s="235">
        <f t="shared" si="1415"/>
        <v>0</v>
      </c>
      <c r="AY4458" s="210"/>
      <c r="AZ4458" s="231"/>
      <c r="BA4458" s="15"/>
      <c r="BB4458" s="232">
        <f t="shared" si="1404"/>
        <v>0</v>
      </c>
      <c r="BC4458" s="235">
        <f t="shared" si="1416"/>
        <v>0</v>
      </c>
      <c r="BG4458" s="210"/>
      <c r="BH4458" s="231"/>
      <c r="BI4458" s="15"/>
      <c r="BJ4458" s="232">
        <f t="shared" si="1408"/>
        <v>0</v>
      </c>
      <c r="BK4458" s="235">
        <f t="shared" si="1417"/>
        <v>0</v>
      </c>
      <c r="BM4458" s="109">
        <f t="shared" si="1409"/>
        <v>-6.9474216911097733</v>
      </c>
      <c r="BN4458" s="213"/>
      <c r="BR4458" s="228"/>
      <c r="BS4458" s="311"/>
      <c r="BT4458" s="3"/>
      <c r="BU4458" s="213"/>
      <c r="BV4458" s="213"/>
      <c r="BW4458" s="291"/>
    </row>
    <row r="4459" spans="1:75" x14ac:dyDescent="0.2">
      <c r="A4459" s="236"/>
      <c r="B4459" s="237"/>
      <c r="C4459" s="848" t="str">
        <f ca="1">IF(ISERR(AVERAGE(INDIRECT("B"&amp;(ROW()-INT($B$1/2))):INDIRECT("B"&amp;(ROW()+INT($B$1/2))))),"",AVERAGE(INDIRECT("B"&amp;(ROW()-INT($B$1/2))):INDIRECT("B"&amp;(ROW()+INT($B$1/2)))))</f>
        <v/>
      </c>
      <c r="D4459" s="848">
        <f t="shared" si="1403"/>
        <v>0</v>
      </c>
      <c r="E4459" s="275"/>
      <c r="F4459" s="15"/>
      <c r="G4459" s="3"/>
      <c r="H4459" s="3"/>
      <c r="I4459" s="3"/>
      <c r="J4459" s="3"/>
      <c r="K4459" s="3"/>
      <c r="L4459" s="554"/>
      <c r="M4459" s="545"/>
      <c r="N4459" s="546"/>
      <c r="O4459" s="5"/>
      <c r="P4459" s="216"/>
      <c r="Q4459" s="217"/>
      <c r="R4459" s="218"/>
      <c r="S4459" s="219">
        <f t="shared" si="1420"/>
        <v>0</v>
      </c>
      <c r="T4459" s="220">
        <f t="shared" si="1421"/>
        <v>0</v>
      </c>
      <c r="U4459" s="214">
        <f t="shared" si="1418"/>
        <v>0</v>
      </c>
      <c r="W4459" s="221"/>
      <c r="X4459" s="222"/>
      <c r="Y4459" s="222"/>
      <c r="Z4459" s="223"/>
      <c r="AA4459" s="222"/>
      <c r="AB4459" s="224"/>
      <c r="AC4459" s="225"/>
      <c r="AD4459" s="2">
        <f t="shared" si="1405"/>
        <v>0</v>
      </c>
      <c r="AE4459" s="2">
        <f t="shared" si="1406"/>
        <v>0</v>
      </c>
      <c r="AF4459" s="226"/>
      <c r="AG4459" s="219">
        <f t="shared" si="1410"/>
        <v>0</v>
      </c>
      <c r="AH4459" s="234">
        <f t="shared" si="1411"/>
        <v>0</v>
      </c>
      <c r="AI4459" s="214">
        <f t="shared" si="1419"/>
        <v>0</v>
      </c>
      <c r="AK4459" s="229">
        <f t="shared" si="1412"/>
        <v>0</v>
      </c>
      <c r="AL4459" s="226"/>
      <c r="AM4459" s="15"/>
      <c r="AN4459" s="232" t="e">
        <f t="shared" si="1413"/>
        <v>#DIV/0!</v>
      </c>
      <c r="AO4459" s="214">
        <f t="shared" si="1407"/>
        <v>0</v>
      </c>
      <c r="AQ4459" s="210"/>
      <c r="AR4459" s="231"/>
      <c r="AS4459" s="15"/>
      <c r="AT4459" s="232">
        <f t="shared" si="1414"/>
        <v>0</v>
      </c>
      <c r="AU4459" s="235">
        <f t="shared" si="1415"/>
        <v>0</v>
      </c>
      <c r="AY4459" s="210"/>
      <c r="AZ4459" s="231"/>
      <c r="BA4459" s="15"/>
      <c r="BB4459" s="232">
        <f t="shared" si="1404"/>
        <v>0</v>
      </c>
      <c r="BC4459" s="235">
        <f t="shared" si="1416"/>
        <v>0</v>
      </c>
      <c r="BG4459" s="210"/>
      <c r="BH4459" s="231"/>
      <c r="BI4459" s="15"/>
      <c r="BJ4459" s="232">
        <f t="shared" si="1408"/>
        <v>0</v>
      </c>
      <c r="BK4459" s="235">
        <f t="shared" si="1417"/>
        <v>0</v>
      </c>
      <c r="BM4459" s="109">
        <f t="shared" si="1409"/>
        <v>-6.94925402860751</v>
      </c>
      <c r="BN4459" s="213"/>
      <c r="BR4459" s="228"/>
      <c r="BS4459" s="311"/>
      <c r="BT4459" s="3"/>
      <c r="BU4459" s="213"/>
      <c r="BV4459" s="213"/>
      <c r="BW4459" s="291"/>
    </row>
    <row r="4460" spans="1:75" x14ac:dyDescent="0.2">
      <c r="A4460" s="236"/>
      <c r="B4460" s="237"/>
      <c r="C4460" s="848" t="str">
        <f ca="1">IF(ISERR(AVERAGE(INDIRECT("B"&amp;(ROW()-INT($B$1/2))):INDIRECT("B"&amp;(ROW()+INT($B$1/2))))),"",AVERAGE(INDIRECT("B"&amp;(ROW()-INT($B$1/2))):INDIRECT("B"&amp;(ROW()+INT($B$1/2)))))</f>
        <v/>
      </c>
      <c r="D4460" s="848">
        <f t="shared" si="1403"/>
        <v>0</v>
      </c>
      <c r="E4460" s="275"/>
      <c r="F4460" s="15"/>
      <c r="G4460" s="3"/>
      <c r="H4460" s="3"/>
      <c r="I4460" s="3"/>
      <c r="J4460" s="3"/>
      <c r="K4460" s="3"/>
      <c r="L4460" s="554"/>
      <c r="M4460" s="545"/>
      <c r="N4460" s="546"/>
      <c r="O4460" s="5"/>
      <c r="P4460" s="216"/>
      <c r="Q4460" s="217"/>
      <c r="R4460" s="218"/>
      <c r="S4460" s="219">
        <f t="shared" si="1420"/>
        <v>0</v>
      </c>
      <c r="T4460" s="220">
        <f t="shared" si="1421"/>
        <v>0</v>
      </c>
      <c r="U4460" s="214">
        <f t="shared" si="1418"/>
        <v>0</v>
      </c>
      <c r="W4460" s="221"/>
      <c r="X4460" s="222"/>
      <c r="Y4460" s="222"/>
      <c r="Z4460" s="223"/>
      <c r="AA4460" s="222"/>
      <c r="AB4460" s="224"/>
      <c r="AC4460" s="225"/>
      <c r="AD4460" s="2">
        <f t="shared" si="1405"/>
        <v>0</v>
      </c>
      <c r="AE4460" s="2">
        <f t="shared" si="1406"/>
        <v>0</v>
      </c>
      <c r="AF4460" s="226"/>
      <c r="AG4460" s="219">
        <f t="shared" si="1410"/>
        <v>0</v>
      </c>
      <c r="AH4460" s="234">
        <f t="shared" si="1411"/>
        <v>0</v>
      </c>
      <c r="AI4460" s="214">
        <f t="shared" si="1419"/>
        <v>0</v>
      </c>
      <c r="AK4460" s="229">
        <f t="shared" si="1412"/>
        <v>0</v>
      </c>
      <c r="AL4460" s="226"/>
      <c r="AM4460" s="15"/>
      <c r="AN4460" s="232" t="e">
        <f t="shared" si="1413"/>
        <v>#DIV/0!</v>
      </c>
      <c r="AO4460" s="214">
        <f t="shared" si="1407"/>
        <v>0</v>
      </c>
      <c r="AQ4460" s="210"/>
      <c r="AR4460" s="231"/>
      <c r="AS4460" s="15"/>
      <c r="AT4460" s="232">
        <f t="shared" si="1414"/>
        <v>0</v>
      </c>
      <c r="AU4460" s="235">
        <f t="shared" si="1415"/>
        <v>0</v>
      </c>
      <c r="AY4460" s="210"/>
      <c r="AZ4460" s="231"/>
      <c r="BA4460" s="15"/>
      <c r="BB4460" s="232">
        <f t="shared" si="1404"/>
        <v>0</v>
      </c>
      <c r="BC4460" s="235">
        <f t="shared" si="1416"/>
        <v>0</v>
      </c>
      <c r="BG4460" s="210"/>
      <c r="BH4460" s="231"/>
      <c r="BI4460" s="15"/>
      <c r="BJ4460" s="232">
        <f t="shared" si="1408"/>
        <v>0</v>
      </c>
      <c r="BK4460" s="235">
        <f t="shared" si="1417"/>
        <v>0</v>
      </c>
      <c r="BM4460" s="109">
        <f t="shared" si="1409"/>
        <v>-6.9510863661052467</v>
      </c>
      <c r="BN4460" s="213"/>
      <c r="BR4460" s="228"/>
      <c r="BS4460" s="311"/>
      <c r="BT4460" s="3"/>
      <c r="BU4460" s="213"/>
      <c r="BV4460" s="213"/>
      <c r="BW4460" s="291"/>
    </row>
    <row r="4461" spans="1:75" x14ac:dyDescent="0.2">
      <c r="A4461" s="236"/>
      <c r="B4461" s="237"/>
      <c r="C4461" s="848" t="str">
        <f ca="1">IF(ISERR(AVERAGE(INDIRECT("B"&amp;(ROW()-INT($B$1/2))):INDIRECT("B"&amp;(ROW()+INT($B$1/2))))),"",AVERAGE(INDIRECT("B"&amp;(ROW()-INT($B$1/2))):INDIRECT("B"&amp;(ROW()+INT($B$1/2)))))</f>
        <v/>
      </c>
      <c r="D4461" s="848">
        <f t="shared" si="1403"/>
        <v>0</v>
      </c>
      <c r="E4461" s="275"/>
      <c r="F4461" s="15"/>
      <c r="G4461" s="3"/>
      <c r="H4461" s="3"/>
      <c r="I4461" s="3"/>
      <c r="J4461" s="3"/>
      <c r="K4461" s="3"/>
      <c r="L4461" s="554"/>
      <c r="M4461" s="545"/>
      <c r="N4461" s="546"/>
      <c r="O4461" s="5"/>
      <c r="P4461" s="216"/>
      <c r="Q4461" s="217"/>
      <c r="R4461" s="218"/>
      <c r="S4461" s="219">
        <f t="shared" si="1420"/>
        <v>0</v>
      </c>
      <c r="T4461" s="220">
        <f t="shared" si="1421"/>
        <v>0</v>
      </c>
      <c r="U4461" s="214">
        <f t="shared" si="1418"/>
        <v>0</v>
      </c>
      <c r="W4461" s="221"/>
      <c r="X4461" s="222"/>
      <c r="Y4461" s="222"/>
      <c r="Z4461" s="223"/>
      <c r="AA4461" s="222"/>
      <c r="AB4461" s="224"/>
      <c r="AC4461" s="225"/>
      <c r="AD4461" s="2">
        <f t="shared" si="1405"/>
        <v>0</v>
      </c>
      <c r="AE4461" s="2">
        <f t="shared" si="1406"/>
        <v>0</v>
      </c>
      <c r="AF4461" s="226"/>
      <c r="AG4461" s="219">
        <f t="shared" si="1410"/>
        <v>0</v>
      </c>
      <c r="AH4461" s="234">
        <f t="shared" si="1411"/>
        <v>0</v>
      </c>
      <c r="AI4461" s="214">
        <f t="shared" si="1419"/>
        <v>0</v>
      </c>
      <c r="AK4461" s="229">
        <f t="shared" si="1412"/>
        <v>0</v>
      </c>
      <c r="AL4461" s="226"/>
      <c r="AM4461" s="15"/>
      <c r="AN4461" s="232" t="e">
        <f t="shared" si="1413"/>
        <v>#DIV/0!</v>
      </c>
      <c r="AO4461" s="214">
        <f t="shared" si="1407"/>
        <v>0</v>
      </c>
      <c r="AQ4461" s="210"/>
      <c r="AR4461" s="231"/>
      <c r="AS4461" s="15"/>
      <c r="AT4461" s="232">
        <f t="shared" si="1414"/>
        <v>0</v>
      </c>
      <c r="AU4461" s="235">
        <f t="shared" si="1415"/>
        <v>0</v>
      </c>
      <c r="AY4461" s="210"/>
      <c r="AZ4461" s="231"/>
      <c r="BA4461" s="15"/>
      <c r="BB4461" s="232">
        <f t="shared" si="1404"/>
        <v>0</v>
      </c>
      <c r="BC4461" s="235">
        <f t="shared" si="1416"/>
        <v>0</v>
      </c>
      <c r="BG4461" s="210"/>
      <c r="BH4461" s="231"/>
      <c r="BI4461" s="15"/>
      <c r="BJ4461" s="232">
        <f t="shared" si="1408"/>
        <v>0</v>
      </c>
      <c r="BK4461" s="235">
        <f t="shared" si="1417"/>
        <v>0</v>
      </c>
      <c r="BM4461" s="109">
        <f t="shared" si="1409"/>
        <v>-6.9529187036029834</v>
      </c>
      <c r="BN4461" s="213"/>
      <c r="BR4461" s="228"/>
      <c r="BS4461" s="311"/>
      <c r="BT4461" s="3"/>
      <c r="BU4461" s="213"/>
      <c r="BV4461" s="213"/>
      <c r="BW4461" s="291"/>
    </row>
    <row r="4462" spans="1:75" x14ac:dyDescent="0.2">
      <c r="A4462" s="236"/>
      <c r="B4462" s="237"/>
      <c r="C4462" s="848" t="str">
        <f ca="1">IF(ISERR(AVERAGE(INDIRECT("B"&amp;(ROW()-INT($B$1/2))):INDIRECT("B"&amp;(ROW()+INT($B$1/2))))),"",AVERAGE(INDIRECT("B"&amp;(ROW()-INT($B$1/2))):INDIRECT("B"&amp;(ROW()+INT($B$1/2)))))</f>
        <v/>
      </c>
      <c r="D4462" s="848">
        <f t="shared" si="1403"/>
        <v>0</v>
      </c>
      <c r="E4462" s="275"/>
      <c r="F4462" s="15"/>
      <c r="G4462" s="3"/>
      <c r="H4462" s="3"/>
      <c r="I4462" s="3"/>
      <c r="J4462" s="3"/>
      <c r="K4462" s="3"/>
      <c r="L4462" s="554"/>
      <c r="M4462" s="545"/>
      <c r="N4462" s="546"/>
      <c r="O4462" s="5"/>
      <c r="P4462" s="216"/>
      <c r="Q4462" s="217"/>
      <c r="R4462" s="218"/>
      <c r="S4462" s="219">
        <f t="shared" si="1420"/>
        <v>0</v>
      </c>
      <c r="T4462" s="220">
        <f t="shared" si="1421"/>
        <v>0</v>
      </c>
      <c r="U4462" s="214">
        <f t="shared" si="1418"/>
        <v>0</v>
      </c>
      <c r="W4462" s="221"/>
      <c r="X4462" s="222"/>
      <c r="Y4462" s="222"/>
      <c r="Z4462" s="223"/>
      <c r="AA4462" s="222"/>
      <c r="AB4462" s="224"/>
      <c r="AC4462" s="225"/>
      <c r="AD4462" s="2">
        <f t="shared" si="1405"/>
        <v>0</v>
      </c>
      <c r="AE4462" s="2">
        <f t="shared" si="1406"/>
        <v>0</v>
      </c>
      <c r="AF4462" s="226"/>
      <c r="AG4462" s="219">
        <f t="shared" si="1410"/>
        <v>0</v>
      </c>
      <c r="AH4462" s="234">
        <f t="shared" si="1411"/>
        <v>0</v>
      </c>
      <c r="AI4462" s="214">
        <f t="shared" si="1419"/>
        <v>0</v>
      </c>
      <c r="AK4462" s="229">
        <f t="shared" si="1412"/>
        <v>0</v>
      </c>
      <c r="AL4462" s="226"/>
      <c r="AM4462" s="15"/>
      <c r="AN4462" s="232" t="e">
        <f t="shared" si="1413"/>
        <v>#DIV/0!</v>
      </c>
      <c r="AO4462" s="214">
        <f t="shared" si="1407"/>
        <v>0</v>
      </c>
      <c r="AQ4462" s="210"/>
      <c r="AR4462" s="231"/>
      <c r="AS4462" s="15"/>
      <c r="AT4462" s="232">
        <f t="shared" si="1414"/>
        <v>0</v>
      </c>
      <c r="AU4462" s="235">
        <f t="shared" si="1415"/>
        <v>0</v>
      </c>
      <c r="AY4462" s="210"/>
      <c r="AZ4462" s="231"/>
      <c r="BA4462" s="15"/>
      <c r="BB4462" s="232">
        <f t="shared" si="1404"/>
        <v>0</v>
      </c>
      <c r="BC4462" s="235">
        <f t="shared" si="1416"/>
        <v>0</v>
      </c>
      <c r="BG4462" s="210"/>
      <c r="BH4462" s="231"/>
      <c r="BI4462" s="15"/>
      <c r="BJ4462" s="232">
        <f t="shared" si="1408"/>
        <v>0</v>
      </c>
      <c r="BK4462" s="235">
        <f t="shared" si="1417"/>
        <v>0</v>
      </c>
      <c r="BM4462" s="109">
        <f t="shared" si="1409"/>
        <v>-6.9547510411007201</v>
      </c>
      <c r="BN4462" s="213"/>
      <c r="BR4462" s="228"/>
      <c r="BS4462" s="311"/>
      <c r="BT4462" s="3"/>
      <c r="BU4462" s="213"/>
      <c r="BV4462" s="213"/>
      <c r="BW4462" s="291"/>
    </row>
    <row r="4463" spans="1:75" x14ac:dyDescent="0.2">
      <c r="A4463" s="236"/>
      <c r="B4463" s="237"/>
      <c r="C4463" s="848" t="str">
        <f ca="1">IF(ISERR(AVERAGE(INDIRECT("B"&amp;(ROW()-INT($B$1/2))):INDIRECT("B"&amp;(ROW()+INT($B$1/2))))),"",AVERAGE(INDIRECT("B"&amp;(ROW()-INT($B$1/2))):INDIRECT("B"&amp;(ROW()+INT($B$1/2)))))</f>
        <v/>
      </c>
      <c r="D4463" s="848">
        <f t="shared" si="1403"/>
        <v>0</v>
      </c>
      <c r="E4463" s="275"/>
      <c r="F4463" s="15"/>
      <c r="G4463" s="3"/>
      <c r="H4463" s="3"/>
      <c r="I4463" s="3"/>
      <c r="J4463" s="3"/>
      <c r="K4463" s="3"/>
      <c r="L4463" s="554"/>
      <c r="M4463" s="545"/>
      <c r="N4463" s="546"/>
      <c r="O4463" s="5"/>
      <c r="P4463" s="216"/>
      <c r="Q4463" s="217"/>
      <c r="R4463" s="218"/>
      <c r="S4463" s="219">
        <f t="shared" si="1420"/>
        <v>0</v>
      </c>
      <c r="T4463" s="220">
        <f t="shared" si="1421"/>
        <v>0</v>
      </c>
      <c r="U4463" s="214">
        <f t="shared" si="1418"/>
        <v>0</v>
      </c>
      <c r="W4463" s="221"/>
      <c r="X4463" s="222"/>
      <c r="Y4463" s="222"/>
      <c r="Z4463" s="223"/>
      <c r="AA4463" s="222"/>
      <c r="AB4463" s="224"/>
      <c r="AC4463" s="225"/>
      <c r="AD4463" s="2">
        <f t="shared" si="1405"/>
        <v>0</v>
      </c>
      <c r="AE4463" s="2">
        <f t="shared" si="1406"/>
        <v>0</v>
      </c>
      <c r="AF4463" s="226"/>
      <c r="AG4463" s="219">
        <f t="shared" si="1410"/>
        <v>0</v>
      </c>
      <c r="AH4463" s="234">
        <f t="shared" si="1411"/>
        <v>0</v>
      </c>
      <c r="AI4463" s="214">
        <f t="shared" si="1419"/>
        <v>0</v>
      </c>
      <c r="AK4463" s="229">
        <f t="shared" si="1412"/>
        <v>0</v>
      </c>
      <c r="AL4463" s="226"/>
      <c r="AM4463" s="15"/>
      <c r="AN4463" s="232" t="e">
        <f t="shared" si="1413"/>
        <v>#DIV/0!</v>
      </c>
      <c r="AO4463" s="214">
        <f t="shared" si="1407"/>
        <v>0</v>
      </c>
      <c r="AQ4463" s="210"/>
      <c r="AR4463" s="231"/>
      <c r="AS4463" s="15"/>
      <c r="AT4463" s="232">
        <f t="shared" si="1414"/>
        <v>0</v>
      </c>
      <c r="AU4463" s="235">
        <f t="shared" si="1415"/>
        <v>0</v>
      </c>
      <c r="AY4463" s="210"/>
      <c r="AZ4463" s="231"/>
      <c r="BA4463" s="15"/>
      <c r="BB4463" s="232">
        <f t="shared" si="1404"/>
        <v>0</v>
      </c>
      <c r="BC4463" s="235">
        <f t="shared" si="1416"/>
        <v>0</v>
      </c>
      <c r="BG4463" s="210"/>
      <c r="BH4463" s="231"/>
      <c r="BI4463" s="15"/>
      <c r="BJ4463" s="232">
        <f t="shared" si="1408"/>
        <v>0</v>
      </c>
      <c r="BK4463" s="235">
        <f t="shared" si="1417"/>
        <v>0</v>
      </c>
      <c r="BM4463" s="109">
        <f t="shared" si="1409"/>
        <v>-6.9565833785984568</v>
      </c>
      <c r="BN4463" s="213"/>
      <c r="BR4463" s="228"/>
      <c r="BS4463" s="311"/>
      <c r="BT4463" s="3"/>
      <c r="BU4463" s="213"/>
      <c r="BV4463" s="213"/>
      <c r="BW4463" s="291"/>
    </row>
    <row r="4464" spans="1:75" x14ac:dyDescent="0.2">
      <c r="A4464" s="236"/>
      <c r="B4464" s="237"/>
      <c r="C4464" s="848" t="str">
        <f ca="1">IF(ISERR(AVERAGE(INDIRECT("B"&amp;(ROW()-INT($B$1/2))):INDIRECT("B"&amp;(ROW()+INT($B$1/2))))),"",AVERAGE(INDIRECT("B"&amp;(ROW()-INT($B$1/2))):INDIRECT("B"&amp;(ROW()+INT($B$1/2)))))</f>
        <v/>
      </c>
      <c r="D4464" s="848">
        <f t="shared" si="1403"/>
        <v>0</v>
      </c>
      <c r="E4464" s="275"/>
      <c r="F4464" s="15"/>
      <c r="G4464" s="3"/>
      <c r="H4464" s="3"/>
      <c r="I4464" s="3"/>
      <c r="J4464" s="3"/>
      <c r="K4464" s="3"/>
      <c r="L4464" s="554"/>
      <c r="M4464" s="545"/>
      <c r="N4464" s="546"/>
      <c r="O4464" s="5"/>
      <c r="P4464" s="216"/>
      <c r="Q4464" s="217"/>
      <c r="R4464" s="218"/>
      <c r="S4464" s="219">
        <f t="shared" si="1420"/>
        <v>0</v>
      </c>
      <c r="T4464" s="220">
        <f t="shared" si="1421"/>
        <v>0</v>
      </c>
      <c r="U4464" s="214">
        <f t="shared" si="1418"/>
        <v>0</v>
      </c>
      <c r="W4464" s="221"/>
      <c r="X4464" s="222"/>
      <c r="Y4464" s="222"/>
      <c r="Z4464" s="223"/>
      <c r="AA4464" s="222"/>
      <c r="AB4464" s="224"/>
      <c r="AC4464" s="225"/>
      <c r="AD4464" s="2">
        <f t="shared" si="1405"/>
        <v>0</v>
      </c>
      <c r="AE4464" s="2">
        <f t="shared" si="1406"/>
        <v>0</v>
      </c>
      <c r="AF4464" s="226"/>
      <c r="AG4464" s="219">
        <f t="shared" si="1410"/>
        <v>0</v>
      </c>
      <c r="AH4464" s="234">
        <f t="shared" si="1411"/>
        <v>0</v>
      </c>
      <c r="AI4464" s="214">
        <f t="shared" si="1419"/>
        <v>0</v>
      </c>
      <c r="AK4464" s="229">
        <f t="shared" si="1412"/>
        <v>0</v>
      </c>
      <c r="AL4464" s="226"/>
      <c r="AM4464" s="15"/>
      <c r="AN4464" s="232" t="e">
        <f t="shared" si="1413"/>
        <v>#DIV/0!</v>
      </c>
      <c r="AO4464" s="214">
        <f t="shared" si="1407"/>
        <v>0</v>
      </c>
      <c r="AQ4464" s="210"/>
      <c r="AR4464" s="231"/>
      <c r="AS4464" s="15"/>
      <c r="AT4464" s="232">
        <f t="shared" si="1414"/>
        <v>0</v>
      </c>
      <c r="AU4464" s="235">
        <f t="shared" si="1415"/>
        <v>0</v>
      </c>
      <c r="AY4464" s="210"/>
      <c r="AZ4464" s="231"/>
      <c r="BA4464" s="15"/>
      <c r="BB4464" s="232">
        <f t="shared" si="1404"/>
        <v>0</v>
      </c>
      <c r="BC4464" s="235">
        <f t="shared" si="1416"/>
        <v>0</v>
      </c>
      <c r="BG4464" s="210"/>
      <c r="BH4464" s="231"/>
      <c r="BI4464" s="15"/>
      <c r="BJ4464" s="232">
        <f t="shared" si="1408"/>
        <v>0</v>
      </c>
      <c r="BK4464" s="235">
        <f t="shared" si="1417"/>
        <v>0</v>
      </c>
      <c r="BM4464" s="109">
        <f t="shared" si="1409"/>
        <v>-6.9584157160961935</v>
      </c>
      <c r="BN4464" s="213"/>
      <c r="BR4464" s="228"/>
      <c r="BS4464" s="311"/>
      <c r="BT4464" s="3"/>
      <c r="BU4464" s="213"/>
      <c r="BV4464" s="213"/>
      <c r="BW4464" s="291"/>
    </row>
    <row r="4465" spans="1:75" x14ac:dyDescent="0.2">
      <c r="A4465" s="236"/>
      <c r="B4465" s="237"/>
      <c r="C4465" s="848" t="str">
        <f ca="1">IF(ISERR(AVERAGE(INDIRECT("B"&amp;(ROW()-INT($B$1/2))):INDIRECT("B"&amp;(ROW()+INT($B$1/2))))),"",AVERAGE(INDIRECT("B"&amp;(ROW()-INT($B$1/2))):INDIRECT("B"&amp;(ROW()+INT($B$1/2)))))</f>
        <v/>
      </c>
      <c r="D4465" s="848">
        <f t="shared" si="1403"/>
        <v>0</v>
      </c>
      <c r="E4465" s="275"/>
      <c r="F4465" s="15"/>
      <c r="G4465" s="3"/>
      <c r="H4465" s="3"/>
      <c r="I4465" s="3"/>
      <c r="J4465" s="3"/>
      <c r="K4465" s="3"/>
      <c r="L4465" s="554"/>
      <c r="M4465" s="545"/>
      <c r="N4465" s="546"/>
      <c r="O4465" s="5"/>
      <c r="P4465" s="216"/>
      <c r="Q4465" s="217"/>
      <c r="R4465" s="218"/>
      <c r="S4465" s="219">
        <f t="shared" si="1420"/>
        <v>0</v>
      </c>
      <c r="T4465" s="220">
        <f t="shared" si="1421"/>
        <v>0</v>
      </c>
      <c r="U4465" s="214">
        <f t="shared" si="1418"/>
        <v>0</v>
      </c>
      <c r="W4465" s="221"/>
      <c r="X4465" s="222"/>
      <c r="Y4465" s="222"/>
      <c r="Z4465" s="223"/>
      <c r="AA4465" s="222"/>
      <c r="AB4465" s="224"/>
      <c r="AC4465" s="225"/>
      <c r="AD4465" s="2">
        <f t="shared" si="1405"/>
        <v>0</v>
      </c>
      <c r="AE4465" s="2">
        <f t="shared" si="1406"/>
        <v>0</v>
      </c>
      <c r="AF4465" s="226"/>
      <c r="AG4465" s="219">
        <f t="shared" si="1410"/>
        <v>0</v>
      </c>
      <c r="AH4465" s="234">
        <f t="shared" si="1411"/>
        <v>0</v>
      </c>
      <c r="AI4465" s="214">
        <f t="shared" si="1419"/>
        <v>0</v>
      </c>
      <c r="AK4465" s="229">
        <f t="shared" si="1412"/>
        <v>0</v>
      </c>
      <c r="AL4465" s="226"/>
      <c r="AM4465" s="15"/>
      <c r="AN4465" s="232" t="e">
        <f t="shared" si="1413"/>
        <v>#DIV/0!</v>
      </c>
      <c r="AO4465" s="214">
        <f t="shared" si="1407"/>
        <v>0</v>
      </c>
      <c r="AQ4465" s="210"/>
      <c r="AR4465" s="231"/>
      <c r="AS4465" s="15"/>
      <c r="AT4465" s="232">
        <f t="shared" si="1414"/>
        <v>0</v>
      </c>
      <c r="AU4465" s="235">
        <f t="shared" si="1415"/>
        <v>0</v>
      </c>
      <c r="AY4465" s="210"/>
      <c r="AZ4465" s="231"/>
      <c r="BA4465" s="15"/>
      <c r="BB4465" s="232">
        <f t="shared" si="1404"/>
        <v>0</v>
      </c>
      <c r="BC4465" s="235">
        <f t="shared" si="1416"/>
        <v>0</v>
      </c>
      <c r="BG4465" s="210"/>
      <c r="BH4465" s="231"/>
      <c r="BI4465" s="15"/>
      <c r="BJ4465" s="232">
        <f t="shared" si="1408"/>
        <v>0</v>
      </c>
      <c r="BK4465" s="235">
        <f t="shared" si="1417"/>
        <v>0</v>
      </c>
      <c r="BM4465" s="109">
        <f t="shared" si="1409"/>
        <v>-6.9602480535939302</v>
      </c>
      <c r="BN4465" s="213"/>
      <c r="BR4465" s="228"/>
      <c r="BS4465" s="311"/>
      <c r="BT4465" s="3"/>
      <c r="BU4465" s="213"/>
      <c r="BV4465" s="213"/>
      <c r="BW4465" s="291"/>
    </row>
    <row r="4466" spans="1:75" x14ac:dyDescent="0.2">
      <c r="A4466" s="236"/>
      <c r="B4466" s="237"/>
      <c r="C4466" s="848" t="str">
        <f ca="1">IF(ISERR(AVERAGE(INDIRECT("B"&amp;(ROW()-INT($B$1/2))):INDIRECT("B"&amp;(ROW()+INT($B$1/2))))),"",AVERAGE(INDIRECT("B"&amp;(ROW()-INT($B$1/2))):INDIRECT("B"&amp;(ROW()+INT($B$1/2)))))</f>
        <v/>
      </c>
      <c r="D4466" s="848">
        <f t="shared" si="1403"/>
        <v>0</v>
      </c>
      <c r="E4466" s="275"/>
      <c r="F4466" s="15"/>
      <c r="G4466" s="3"/>
      <c r="H4466" s="3"/>
      <c r="I4466" s="3"/>
      <c r="J4466" s="3"/>
      <c r="K4466" s="3"/>
      <c r="L4466" s="554"/>
      <c r="M4466" s="545"/>
      <c r="N4466" s="546"/>
      <c r="O4466" s="5"/>
      <c r="P4466" s="216"/>
      <c r="Q4466" s="217"/>
      <c r="R4466" s="218"/>
      <c r="S4466" s="219">
        <f t="shared" si="1420"/>
        <v>0</v>
      </c>
      <c r="T4466" s="220">
        <f t="shared" si="1421"/>
        <v>0</v>
      </c>
      <c r="U4466" s="214">
        <f t="shared" si="1418"/>
        <v>0</v>
      </c>
      <c r="W4466" s="221"/>
      <c r="X4466" s="222"/>
      <c r="Y4466" s="222"/>
      <c r="Z4466" s="223"/>
      <c r="AA4466" s="222"/>
      <c r="AB4466" s="224"/>
      <c r="AC4466" s="225"/>
      <c r="AD4466" s="2">
        <f t="shared" si="1405"/>
        <v>0</v>
      </c>
      <c r="AE4466" s="2">
        <f t="shared" si="1406"/>
        <v>0</v>
      </c>
      <c r="AF4466" s="226"/>
      <c r="AG4466" s="219">
        <f t="shared" si="1410"/>
        <v>0</v>
      </c>
      <c r="AH4466" s="234">
        <f t="shared" si="1411"/>
        <v>0</v>
      </c>
      <c r="AI4466" s="214">
        <f t="shared" si="1419"/>
        <v>0</v>
      </c>
      <c r="AK4466" s="229">
        <f t="shared" si="1412"/>
        <v>0</v>
      </c>
      <c r="AL4466" s="226"/>
      <c r="AM4466" s="15"/>
      <c r="AN4466" s="232" t="e">
        <f t="shared" si="1413"/>
        <v>#DIV/0!</v>
      </c>
      <c r="AO4466" s="214">
        <f t="shared" si="1407"/>
        <v>0</v>
      </c>
      <c r="AQ4466" s="210"/>
      <c r="AR4466" s="231"/>
      <c r="AS4466" s="15"/>
      <c r="AT4466" s="232">
        <f t="shared" si="1414"/>
        <v>0</v>
      </c>
      <c r="AU4466" s="235">
        <f t="shared" si="1415"/>
        <v>0</v>
      </c>
      <c r="AY4466" s="210"/>
      <c r="AZ4466" s="231"/>
      <c r="BA4466" s="15"/>
      <c r="BB4466" s="232">
        <f t="shared" si="1404"/>
        <v>0</v>
      </c>
      <c r="BC4466" s="235">
        <f t="shared" si="1416"/>
        <v>0</v>
      </c>
      <c r="BG4466" s="210"/>
      <c r="BH4466" s="231"/>
      <c r="BI4466" s="15"/>
      <c r="BJ4466" s="232">
        <f t="shared" si="1408"/>
        <v>0</v>
      </c>
      <c r="BK4466" s="235">
        <f t="shared" si="1417"/>
        <v>0</v>
      </c>
      <c r="BM4466" s="109">
        <f t="shared" si="1409"/>
        <v>-6.9620803910916669</v>
      </c>
      <c r="BN4466" s="213"/>
      <c r="BR4466" s="228"/>
      <c r="BS4466" s="311"/>
      <c r="BT4466" s="3"/>
      <c r="BU4466" s="213"/>
      <c r="BV4466" s="213"/>
      <c r="BW4466" s="291"/>
    </row>
    <row r="4467" spans="1:75" x14ac:dyDescent="0.2">
      <c r="A4467" s="236"/>
      <c r="B4467" s="237"/>
      <c r="C4467" s="848" t="str">
        <f ca="1">IF(ISERR(AVERAGE(INDIRECT("B"&amp;(ROW()-INT($B$1/2))):INDIRECT("B"&amp;(ROW()+INT($B$1/2))))),"",AVERAGE(INDIRECT("B"&amp;(ROW()-INT($B$1/2))):INDIRECT("B"&amp;(ROW()+INT($B$1/2)))))</f>
        <v/>
      </c>
      <c r="D4467" s="848">
        <f t="shared" si="1403"/>
        <v>0</v>
      </c>
      <c r="E4467" s="275"/>
      <c r="F4467" s="15"/>
      <c r="G4467" s="3"/>
      <c r="H4467" s="3"/>
      <c r="I4467" s="3"/>
      <c r="J4467" s="3"/>
      <c r="K4467" s="3"/>
      <c r="L4467" s="554"/>
      <c r="M4467" s="545"/>
      <c r="N4467" s="546"/>
      <c r="O4467" s="5"/>
      <c r="P4467" s="216"/>
      <c r="Q4467" s="217"/>
      <c r="R4467" s="218"/>
      <c r="S4467" s="219">
        <f t="shared" si="1420"/>
        <v>0</v>
      </c>
      <c r="T4467" s="220">
        <f t="shared" si="1421"/>
        <v>0</v>
      </c>
      <c r="U4467" s="214">
        <f t="shared" si="1418"/>
        <v>0</v>
      </c>
      <c r="W4467" s="221"/>
      <c r="X4467" s="222"/>
      <c r="Y4467" s="222"/>
      <c r="Z4467" s="223"/>
      <c r="AA4467" s="222"/>
      <c r="AB4467" s="224"/>
      <c r="AC4467" s="225"/>
      <c r="AD4467" s="2">
        <f t="shared" si="1405"/>
        <v>0</v>
      </c>
      <c r="AE4467" s="2">
        <f t="shared" si="1406"/>
        <v>0</v>
      </c>
      <c r="AF4467" s="226"/>
      <c r="AG4467" s="219">
        <f t="shared" si="1410"/>
        <v>0</v>
      </c>
      <c r="AH4467" s="234">
        <f t="shared" si="1411"/>
        <v>0</v>
      </c>
      <c r="AI4467" s="214">
        <f t="shared" si="1419"/>
        <v>0</v>
      </c>
      <c r="AK4467" s="229">
        <f t="shared" si="1412"/>
        <v>0</v>
      </c>
      <c r="AL4467" s="226"/>
      <c r="AM4467" s="15"/>
      <c r="AN4467" s="232" t="e">
        <f t="shared" si="1413"/>
        <v>#DIV/0!</v>
      </c>
      <c r="AO4467" s="214">
        <f t="shared" si="1407"/>
        <v>0</v>
      </c>
      <c r="AQ4467" s="210"/>
      <c r="AR4467" s="231"/>
      <c r="AS4467" s="15"/>
      <c r="AT4467" s="232">
        <f t="shared" si="1414"/>
        <v>0</v>
      </c>
      <c r="AU4467" s="235">
        <f t="shared" si="1415"/>
        <v>0</v>
      </c>
      <c r="AY4467" s="210"/>
      <c r="AZ4467" s="231"/>
      <c r="BA4467" s="15"/>
      <c r="BB4467" s="232">
        <f t="shared" si="1404"/>
        <v>0</v>
      </c>
      <c r="BC4467" s="235">
        <f t="shared" si="1416"/>
        <v>0</v>
      </c>
      <c r="BG4467" s="210"/>
      <c r="BH4467" s="231"/>
      <c r="BI4467" s="15"/>
      <c r="BJ4467" s="232">
        <f t="shared" si="1408"/>
        <v>0</v>
      </c>
      <c r="BK4467" s="235">
        <f t="shared" si="1417"/>
        <v>0</v>
      </c>
      <c r="BM4467" s="109">
        <f t="shared" si="1409"/>
        <v>-6.9639127285894036</v>
      </c>
      <c r="BN4467" s="213"/>
      <c r="BR4467" s="228"/>
      <c r="BS4467" s="311"/>
      <c r="BT4467" s="3"/>
      <c r="BU4467" s="213"/>
      <c r="BV4467" s="213"/>
      <c r="BW4467" s="291"/>
    </row>
    <row r="4468" spans="1:75" x14ac:dyDescent="0.2">
      <c r="A4468" s="236"/>
      <c r="B4468" s="237"/>
      <c r="C4468" s="848" t="str">
        <f ca="1">IF(ISERR(AVERAGE(INDIRECT("B"&amp;(ROW()-INT($B$1/2))):INDIRECT("B"&amp;(ROW()+INT($B$1/2))))),"",AVERAGE(INDIRECT("B"&amp;(ROW()-INT($B$1/2))):INDIRECT("B"&amp;(ROW()+INT($B$1/2)))))</f>
        <v/>
      </c>
      <c r="D4468" s="848">
        <f t="shared" si="1403"/>
        <v>0</v>
      </c>
      <c r="E4468" s="275"/>
      <c r="F4468" s="15"/>
      <c r="G4468" s="3"/>
      <c r="H4468" s="3"/>
      <c r="I4468" s="3"/>
      <c r="J4468" s="3"/>
      <c r="K4468" s="3"/>
      <c r="L4468" s="554"/>
      <c r="M4468" s="545"/>
      <c r="N4468" s="546"/>
      <c r="O4468" s="5"/>
      <c r="P4468" s="216"/>
      <c r="Q4468" s="217"/>
      <c r="R4468" s="218"/>
      <c r="S4468" s="219">
        <f t="shared" si="1420"/>
        <v>0</v>
      </c>
      <c r="T4468" s="220">
        <f t="shared" si="1421"/>
        <v>0</v>
      </c>
      <c r="U4468" s="214">
        <f t="shared" si="1418"/>
        <v>0</v>
      </c>
      <c r="W4468" s="221"/>
      <c r="X4468" s="222"/>
      <c r="Y4468" s="222"/>
      <c r="Z4468" s="223"/>
      <c r="AA4468" s="222"/>
      <c r="AB4468" s="224"/>
      <c r="AC4468" s="225"/>
      <c r="AD4468" s="2">
        <f t="shared" si="1405"/>
        <v>0</v>
      </c>
      <c r="AE4468" s="2">
        <f t="shared" si="1406"/>
        <v>0</v>
      </c>
      <c r="AF4468" s="226"/>
      <c r="AG4468" s="219">
        <f t="shared" si="1410"/>
        <v>0</v>
      </c>
      <c r="AH4468" s="234">
        <f t="shared" si="1411"/>
        <v>0</v>
      </c>
      <c r="AI4468" s="214">
        <f t="shared" si="1419"/>
        <v>0</v>
      </c>
      <c r="AK4468" s="229">
        <f t="shared" si="1412"/>
        <v>0</v>
      </c>
      <c r="AL4468" s="226"/>
      <c r="AM4468" s="15"/>
      <c r="AN4468" s="232" t="e">
        <f t="shared" si="1413"/>
        <v>#DIV/0!</v>
      </c>
      <c r="AO4468" s="214">
        <f t="shared" si="1407"/>
        <v>0</v>
      </c>
      <c r="AQ4468" s="210"/>
      <c r="AR4468" s="231"/>
      <c r="AS4468" s="15"/>
      <c r="AT4468" s="232">
        <f t="shared" si="1414"/>
        <v>0</v>
      </c>
      <c r="AU4468" s="235">
        <f t="shared" si="1415"/>
        <v>0</v>
      </c>
      <c r="AY4468" s="210"/>
      <c r="AZ4468" s="231"/>
      <c r="BA4468" s="15"/>
      <c r="BB4468" s="232">
        <f t="shared" si="1404"/>
        <v>0</v>
      </c>
      <c r="BC4468" s="235">
        <f t="shared" si="1416"/>
        <v>0</v>
      </c>
      <c r="BG4468" s="210"/>
      <c r="BH4468" s="231"/>
      <c r="BI4468" s="15"/>
      <c r="BJ4468" s="232">
        <f t="shared" si="1408"/>
        <v>0</v>
      </c>
      <c r="BK4468" s="235">
        <f t="shared" si="1417"/>
        <v>0</v>
      </c>
      <c r="BM4468" s="109">
        <f t="shared" si="1409"/>
        <v>-6.9657450660871403</v>
      </c>
      <c r="BN4468" s="213"/>
      <c r="BR4468" s="228"/>
      <c r="BS4468" s="311"/>
      <c r="BT4468" s="3"/>
      <c r="BU4468" s="213"/>
      <c r="BV4468" s="213"/>
      <c r="BW4468" s="291"/>
    </row>
    <row r="4469" spans="1:75" x14ac:dyDescent="0.2">
      <c r="A4469" s="236"/>
      <c r="B4469" s="237"/>
      <c r="C4469" s="848" t="str">
        <f ca="1">IF(ISERR(AVERAGE(INDIRECT("B"&amp;(ROW()-INT($B$1/2))):INDIRECT("B"&amp;(ROW()+INT($B$1/2))))),"",AVERAGE(INDIRECT("B"&amp;(ROW()-INT($B$1/2))):INDIRECT("B"&amp;(ROW()+INT($B$1/2)))))</f>
        <v/>
      </c>
      <c r="D4469" s="848">
        <f t="shared" si="1403"/>
        <v>0</v>
      </c>
      <c r="E4469" s="275"/>
      <c r="F4469" s="15"/>
      <c r="G4469" s="3"/>
      <c r="H4469" s="3"/>
      <c r="I4469" s="3"/>
      <c r="J4469" s="3"/>
      <c r="K4469" s="3"/>
      <c r="L4469" s="554"/>
      <c r="M4469" s="545"/>
      <c r="N4469" s="546"/>
      <c r="O4469" s="5"/>
      <c r="P4469" s="216"/>
      <c r="Q4469" s="217"/>
      <c r="R4469" s="218"/>
      <c r="S4469" s="219">
        <f t="shared" si="1420"/>
        <v>0</v>
      </c>
      <c r="T4469" s="220">
        <f t="shared" si="1421"/>
        <v>0</v>
      </c>
      <c r="U4469" s="214">
        <f t="shared" si="1418"/>
        <v>0</v>
      </c>
      <c r="W4469" s="221"/>
      <c r="X4469" s="222"/>
      <c r="Y4469" s="222"/>
      <c r="Z4469" s="223"/>
      <c r="AA4469" s="222"/>
      <c r="AB4469" s="224"/>
      <c r="AC4469" s="225"/>
      <c r="AD4469" s="2">
        <f t="shared" si="1405"/>
        <v>0</v>
      </c>
      <c r="AE4469" s="2">
        <f t="shared" si="1406"/>
        <v>0</v>
      </c>
      <c r="AF4469" s="226"/>
      <c r="AG4469" s="219">
        <f t="shared" si="1410"/>
        <v>0</v>
      </c>
      <c r="AH4469" s="234">
        <f t="shared" si="1411"/>
        <v>0</v>
      </c>
      <c r="AI4469" s="214">
        <f t="shared" si="1419"/>
        <v>0</v>
      </c>
      <c r="AK4469" s="229">
        <f t="shared" si="1412"/>
        <v>0</v>
      </c>
      <c r="AL4469" s="226"/>
      <c r="AM4469" s="15"/>
      <c r="AN4469" s="232" t="e">
        <f t="shared" si="1413"/>
        <v>#DIV/0!</v>
      </c>
      <c r="AO4469" s="214">
        <f t="shared" si="1407"/>
        <v>0</v>
      </c>
      <c r="AQ4469" s="210"/>
      <c r="AR4469" s="231"/>
      <c r="AS4469" s="15"/>
      <c r="AT4469" s="232">
        <f t="shared" si="1414"/>
        <v>0</v>
      </c>
      <c r="AU4469" s="235">
        <f t="shared" si="1415"/>
        <v>0</v>
      </c>
      <c r="AY4469" s="210"/>
      <c r="AZ4469" s="231"/>
      <c r="BA4469" s="15"/>
      <c r="BB4469" s="232">
        <f t="shared" si="1404"/>
        <v>0</v>
      </c>
      <c r="BC4469" s="235">
        <f t="shared" si="1416"/>
        <v>0</v>
      </c>
      <c r="BG4469" s="210"/>
      <c r="BH4469" s="231"/>
      <c r="BI4469" s="15"/>
      <c r="BJ4469" s="232">
        <f t="shared" si="1408"/>
        <v>0</v>
      </c>
      <c r="BK4469" s="235">
        <f t="shared" si="1417"/>
        <v>0</v>
      </c>
      <c r="BM4469" s="109">
        <f t="shared" si="1409"/>
        <v>-6.967577403584877</v>
      </c>
      <c r="BN4469" s="213"/>
      <c r="BR4469" s="228"/>
      <c r="BS4469" s="311"/>
      <c r="BT4469" s="3"/>
      <c r="BU4469" s="213"/>
      <c r="BV4469" s="213"/>
      <c r="BW4469" s="291"/>
    </row>
    <row r="4470" spans="1:75" x14ac:dyDescent="0.2">
      <c r="A4470" s="236"/>
      <c r="B4470" s="237"/>
      <c r="C4470" s="848" t="str">
        <f ca="1">IF(ISERR(AVERAGE(INDIRECT("B"&amp;(ROW()-INT($B$1/2))):INDIRECT("B"&amp;(ROW()+INT($B$1/2))))),"",AVERAGE(INDIRECT("B"&amp;(ROW()-INT($B$1/2))):INDIRECT("B"&amp;(ROW()+INT($B$1/2)))))</f>
        <v/>
      </c>
      <c r="D4470" s="848">
        <f t="shared" si="1403"/>
        <v>0</v>
      </c>
      <c r="E4470" s="275"/>
      <c r="F4470" s="15"/>
      <c r="G4470" s="3"/>
      <c r="H4470" s="3"/>
      <c r="I4470" s="3"/>
      <c r="J4470" s="3"/>
      <c r="K4470" s="3"/>
      <c r="L4470" s="554"/>
      <c r="M4470" s="545"/>
      <c r="N4470" s="546"/>
      <c r="O4470" s="5"/>
      <c r="P4470" s="216"/>
      <c r="Q4470" s="217"/>
      <c r="R4470" s="218"/>
      <c r="S4470" s="219">
        <f t="shared" si="1420"/>
        <v>0</v>
      </c>
      <c r="T4470" s="220">
        <f t="shared" si="1421"/>
        <v>0</v>
      </c>
      <c r="U4470" s="214">
        <f t="shared" si="1418"/>
        <v>0</v>
      </c>
      <c r="W4470" s="221"/>
      <c r="X4470" s="222"/>
      <c r="Y4470" s="222"/>
      <c r="Z4470" s="223"/>
      <c r="AA4470" s="222"/>
      <c r="AB4470" s="224"/>
      <c r="AC4470" s="225"/>
      <c r="AD4470" s="2">
        <f t="shared" si="1405"/>
        <v>0</v>
      </c>
      <c r="AE4470" s="2">
        <f t="shared" si="1406"/>
        <v>0</v>
      </c>
      <c r="AF4470" s="226"/>
      <c r="AG4470" s="219">
        <f t="shared" si="1410"/>
        <v>0</v>
      </c>
      <c r="AH4470" s="234">
        <f t="shared" si="1411"/>
        <v>0</v>
      </c>
      <c r="AI4470" s="214">
        <f t="shared" si="1419"/>
        <v>0</v>
      </c>
      <c r="AK4470" s="229">
        <f t="shared" si="1412"/>
        <v>0</v>
      </c>
      <c r="AL4470" s="226"/>
      <c r="AM4470" s="15"/>
      <c r="AN4470" s="232" t="e">
        <f t="shared" si="1413"/>
        <v>#DIV/0!</v>
      </c>
      <c r="AO4470" s="214">
        <f t="shared" si="1407"/>
        <v>0</v>
      </c>
      <c r="AQ4470" s="210"/>
      <c r="AR4470" s="231"/>
      <c r="AS4470" s="15"/>
      <c r="AT4470" s="232">
        <f t="shared" si="1414"/>
        <v>0</v>
      </c>
      <c r="AU4470" s="235">
        <f t="shared" si="1415"/>
        <v>0</v>
      </c>
      <c r="AY4470" s="210"/>
      <c r="AZ4470" s="231"/>
      <c r="BA4470" s="15"/>
      <c r="BB4470" s="232">
        <f t="shared" si="1404"/>
        <v>0</v>
      </c>
      <c r="BC4470" s="235">
        <f t="shared" si="1416"/>
        <v>0</v>
      </c>
      <c r="BG4470" s="210"/>
      <c r="BH4470" s="231"/>
      <c r="BI4470" s="15"/>
      <c r="BJ4470" s="232">
        <f t="shared" si="1408"/>
        <v>0</v>
      </c>
      <c r="BK4470" s="235">
        <f t="shared" si="1417"/>
        <v>0</v>
      </c>
      <c r="BM4470" s="109">
        <f t="shared" si="1409"/>
        <v>-6.9694097410826137</v>
      </c>
      <c r="BN4470" s="213"/>
      <c r="BR4470" s="228"/>
      <c r="BS4470" s="311"/>
      <c r="BT4470" s="3"/>
      <c r="BU4470" s="213"/>
      <c r="BV4470" s="213"/>
      <c r="BW4470" s="291"/>
    </row>
    <row r="4471" spans="1:75" x14ac:dyDescent="0.2">
      <c r="A4471" s="236"/>
      <c r="B4471" s="237"/>
      <c r="C4471" s="848" t="str">
        <f ca="1">IF(ISERR(AVERAGE(INDIRECT("B"&amp;(ROW()-INT($B$1/2))):INDIRECT("B"&amp;(ROW()+INT($B$1/2))))),"",AVERAGE(INDIRECT("B"&amp;(ROW()-INT($B$1/2))):INDIRECT("B"&amp;(ROW()+INT($B$1/2)))))</f>
        <v/>
      </c>
      <c r="D4471" s="848">
        <f t="shared" si="1403"/>
        <v>0</v>
      </c>
      <c r="E4471" s="275"/>
      <c r="F4471" s="15"/>
      <c r="G4471" s="3"/>
      <c r="H4471" s="3"/>
      <c r="I4471" s="3"/>
      <c r="J4471" s="3"/>
      <c r="K4471" s="3"/>
      <c r="L4471" s="554"/>
      <c r="M4471" s="545"/>
      <c r="N4471" s="546"/>
      <c r="O4471" s="5"/>
      <c r="P4471" s="216"/>
      <c r="Q4471" s="217"/>
      <c r="R4471" s="218"/>
      <c r="S4471" s="219">
        <f t="shared" si="1420"/>
        <v>0</v>
      </c>
      <c r="T4471" s="220">
        <f t="shared" si="1421"/>
        <v>0</v>
      </c>
      <c r="U4471" s="214">
        <f t="shared" si="1418"/>
        <v>0</v>
      </c>
      <c r="W4471" s="221"/>
      <c r="X4471" s="222"/>
      <c r="Y4471" s="222"/>
      <c r="Z4471" s="223"/>
      <c r="AA4471" s="222"/>
      <c r="AB4471" s="224"/>
      <c r="AC4471" s="225"/>
      <c r="AD4471" s="2">
        <f t="shared" si="1405"/>
        <v>0</v>
      </c>
      <c r="AE4471" s="2">
        <f t="shared" si="1406"/>
        <v>0</v>
      </c>
      <c r="AF4471" s="226"/>
      <c r="AG4471" s="219">
        <f t="shared" si="1410"/>
        <v>0</v>
      </c>
      <c r="AH4471" s="234">
        <f t="shared" si="1411"/>
        <v>0</v>
      </c>
      <c r="AI4471" s="214">
        <f t="shared" si="1419"/>
        <v>0</v>
      </c>
      <c r="AK4471" s="229">
        <f t="shared" si="1412"/>
        <v>0</v>
      </c>
      <c r="AL4471" s="226"/>
      <c r="AM4471" s="15"/>
      <c r="AN4471" s="232" t="e">
        <f t="shared" si="1413"/>
        <v>#DIV/0!</v>
      </c>
      <c r="AO4471" s="214">
        <f t="shared" si="1407"/>
        <v>0</v>
      </c>
      <c r="AQ4471" s="210"/>
      <c r="AR4471" s="231"/>
      <c r="AS4471" s="15"/>
      <c r="AT4471" s="232">
        <f t="shared" si="1414"/>
        <v>0</v>
      </c>
      <c r="AU4471" s="235">
        <f t="shared" si="1415"/>
        <v>0</v>
      </c>
      <c r="AY4471" s="210"/>
      <c r="AZ4471" s="231"/>
      <c r="BA4471" s="15"/>
      <c r="BB4471" s="232">
        <f t="shared" si="1404"/>
        <v>0</v>
      </c>
      <c r="BC4471" s="235">
        <f t="shared" si="1416"/>
        <v>0</v>
      </c>
      <c r="BG4471" s="210"/>
      <c r="BH4471" s="231"/>
      <c r="BI4471" s="15"/>
      <c r="BJ4471" s="232">
        <f t="shared" si="1408"/>
        <v>0</v>
      </c>
      <c r="BK4471" s="235">
        <f t="shared" si="1417"/>
        <v>0</v>
      </c>
      <c r="BM4471" s="109">
        <f t="shared" si="1409"/>
        <v>-6.9712420785803504</v>
      </c>
      <c r="BN4471" s="213"/>
      <c r="BR4471" s="228"/>
      <c r="BS4471" s="311"/>
      <c r="BT4471" s="3"/>
      <c r="BU4471" s="213"/>
      <c r="BV4471" s="213"/>
      <c r="BW4471" s="291"/>
    </row>
    <row r="4472" spans="1:75" x14ac:dyDescent="0.2">
      <c r="A4472" s="236"/>
      <c r="B4472" s="237"/>
      <c r="C4472" s="848" t="str">
        <f ca="1">IF(ISERR(AVERAGE(INDIRECT("B"&amp;(ROW()-INT($B$1/2))):INDIRECT("B"&amp;(ROW()+INT($B$1/2))))),"",AVERAGE(INDIRECT("B"&amp;(ROW()-INT($B$1/2))):INDIRECT("B"&amp;(ROW()+INT($B$1/2)))))</f>
        <v/>
      </c>
      <c r="D4472" s="848">
        <f t="shared" si="1403"/>
        <v>0</v>
      </c>
      <c r="E4472" s="275"/>
      <c r="F4472" s="15"/>
      <c r="G4472" s="3"/>
      <c r="H4472" s="3"/>
      <c r="I4472" s="3"/>
      <c r="J4472" s="3"/>
      <c r="K4472" s="3"/>
      <c r="L4472" s="554"/>
      <c r="M4472" s="545"/>
      <c r="N4472" s="546"/>
      <c r="O4472" s="5"/>
      <c r="P4472" s="216"/>
      <c r="Q4472" s="217"/>
      <c r="R4472" s="218"/>
      <c r="S4472" s="219">
        <f t="shared" si="1420"/>
        <v>0</v>
      </c>
      <c r="T4472" s="220">
        <f t="shared" si="1421"/>
        <v>0</v>
      </c>
      <c r="U4472" s="214">
        <f t="shared" si="1418"/>
        <v>0</v>
      </c>
      <c r="W4472" s="221"/>
      <c r="X4472" s="222"/>
      <c r="Y4472" s="222"/>
      <c r="Z4472" s="223"/>
      <c r="AA4472" s="222"/>
      <c r="AB4472" s="224"/>
      <c r="AC4472" s="225"/>
      <c r="AD4472" s="2">
        <f t="shared" si="1405"/>
        <v>0</v>
      </c>
      <c r="AE4472" s="2">
        <f t="shared" si="1406"/>
        <v>0</v>
      </c>
      <c r="AF4472" s="226"/>
      <c r="AG4472" s="219">
        <f t="shared" si="1410"/>
        <v>0</v>
      </c>
      <c r="AH4472" s="234">
        <f t="shared" si="1411"/>
        <v>0</v>
      </c>
      <c r="AI4472" s="214">
        <f t="shared" si="1419"/>
        <v>0</v>
      </c>
      <c r="AK4472" s="229">
        <f t="shared" si="1412"/>
        <v>0</v>
      </c>
      <c r="AL4472" s="226"/>
      <c r="AM4472" s="15"/>
      <c r="AN4472" s="232" t="e">
        <f t="shared" si="1413"/>
        <v>#DIV/0!</v>
      </c>
      <c r="AO4472" s="214">
        <f t="shared" si="1407"/>
        <v>0</v>
      </c>
      <c r="AQ4472" s="210"/>
      <c r="AR4472" s="231"/>
      <c r="AS4472" s="15"/>
      <c r="AT4472" s="232">
        <f t="shared" si="1414"/>
        <v>0</v>
      </c>
      <c r="AU4472" s="235">
        <f t="shared" si="1415"/>
        <v>0</v>
      </c>
      <c r="AY4472" s="210"/>
      <c r="AZ4472" s="231"/>
      <c r="BA4472" s="15"/>
      <c r="BB4472" s="232">
        <f t="shared" si="1404"/>
        <v>0</v>
      </c>
      <c r="BC4472" s="235">
        <f t="shared" si="1416"/>
        <v>0</v>
      </c>
      <c r="BG4472" s="210"/>
      <c r="BH4472" s="231"/>
      <c r="BI4472" s="15"/>
      <c r="BJ4472" s="232">
        <f t="shared" si="1408"/>
        <v>0</v>
      </c>
      <c r="BK4472" s="235">
        <f t="shared" si="1417"/>
        <v>0</v>
      </c>
      <c r="BM4472" s="109">
        <f t="shared" si="1409"/>
        <v>-6.9730744160780871</v>
      </c>
      <c r="BN4472" s="213"/>
      <c r="BR4472" s="228"/>
      <c r="BS4472" s="311"/>
      <c r="BT4472" s="3"/>
      <c r="BU4472" s="213"/>
      <c r="BV4472" s="213"/>
      <c r="BW4472" s="291"/>
    </row>
    <row r="4473" spans="1:75" x14ac:dyDescent="0.2">
      <c r="A4473" s="236"/>
      <c r="B4473" s="237"/>
      <c r="C4473" s="848" t="str">
        <f ca="1">IF(ISERR(AVERAGE(INDIRECT("B"&amp;(ROW()-INT($B$1/2))):INDIRECT("B"&amp;(ROW()+INT($B$1/2))))),"",AVERAGE(INDIRECT("B"&amp;(ROW()-INT($B$1/2))):INDIRECT("B"&amp;(ROW()+INT($B$1/2)))))</f>
        <v/>
      </c>
      <c r="D4473" s="848">
        <f t="shared" si="1403"/>
        <v>0</v>
      </c>
      <c r="E4473" s="275"/>
      <c r="F4473" s="15"/>
      <c r="G4473" s="3"/>
      <c r="H4473" s="3"/>
      <c r="I4473" s="3"/>
      <c r="J4473" s="3"/>
      <c r="K4473" s="3"/>
      <c r="L4473" s="554"/>
      <c r="M4473" s="545"/>
      <c r="N4473" s="546"/>
      <c r="O4473" s="5"/>
      <c r="P4473" s="216"/>
      <c r="Q4473" s="217"/>
      <c r="R4473" s="218"/>
      <c r="S4473" s="219">
        <f t="shared" si="1420"/>
        <v>0</v>
      </c>
      <c r="T4473" s="220">
        <f t="shared" si="1421"/>
        <v>0</v>
      </c>
      <c r="U4473" s="214">
        <f t="shared" si="1418"/>
        <v>0</v>
      </c>
      <c r="W4473" s="221"/>
      <c r="X4473" s="222"/>
      <c r="Y4473" s="222"/>
      <c r="Z4473" s="223"/>
      <c r="AA4473" s="222"/>
      <c r="AB4473" s="224"/>
      <c r="AC4473" s="225"/>
      <c r="AD4473" s="2">
        <f t="shared" si="1405"/>
        <v>0</v>
      </c>
      <c r="AE4473" s="2">
        <f t="shared" si="1406"/>
        <v>0</v>
      </c>
      <c r="AF4473" s="226"/>
      <c r="AG4473" s="219">
        <f t="shared" si="1410"/>
        <v>0</v>
      </c>
      <c r="AH4473" s="234">
        <f t="shared" si="1411"/>
        <v>0</v>
      </c>
      <c r="AI4473" s="214">
        <f t="shared" si="1419"/>
        <v>0</v>
      </c>
      <c r="AK4473" s="229">
        <f t="shared" si="1412"/>
        <v>0</v>
      </c>
      <c r="AL4473" s="226"/>
      <c r="AM4473" s="15"/>
      <c r="AN4473" s="232" t="e">
        <f t="shared" si="1413"/>
        <v>#DIV/0!</v>
      </c>
      <c r="AO4473" s="214">
        <f t="shared" si="1407"/>
        <v>0</v>
      </c>
      <c r="AQ4473" s="210"/>
      <c r="AR4473" s="231"/>
      <c r="AS4473" s="15"/>
      <c r="AT4473" s="232">
        <f t="shared" si="1414"/>
        <v>0</v>
      </c>
      <c r="AU4473" s="235">
        <f t="shared" si="1415"/>
        <v>0</v>
      </c>
      <c r="AY4473" s="210"/>
      <c r="AZ4473" s="231"/>
      <c r="BA4473" s="15"/>
      <c r="BB4473" s="232">
        <f t="shared" si="1404"/>
        <v>0</v>
      </c>
      <c r="BC4473" s="235">
        <f t="shared" si="1416"/>
        <v>0</v>
      </c>
      <c r="BG4473" s="210"/>
      <c r="BH4473" s="231"/>
      <c r="BI4473" s="15"/>
      <c r="BJ4473" s="232">
        <f t="shared" si="1408"/>
        <v>0</v>
      </c>
      <c r="BK4473" s="235">
        <f t="shared" si="1417"/>
        <v>0</v>
      </c>
      <c r="BM4473" s="109">
        <f t="shared" si="1409"/>
        <v>-6.9749067535758238</v>
      </c>
      <c r="BN4473" s="213"/>
      <c r="BR4473" s="228"/>
      <c r="BS4473" s="311"/>
      <c r="BT4473" s="3"/>
      <c r="BU4473" s="213"/>
      <c r="BV4473" s="213"/>
      <c r="BW4473" s="291"/>
    </row>
    <row r="4474" spans="1:75" x14ac:dyDescent="0.2">
      <c r="A4474" s="236"/>
      <c r="B4474" s="237"/>
      <c r="C4474" s="848" t="str">
        <f ca="1">IF(ISERR(AVERAGE(INDIRECT("B"&amp;(ROW()-INT($B$1/2))):INDIRECT("B"&amp;(ROW()+INT($B$1/2))))),"",AVERAGE(INDIRECT("B"&amp;(ROW()-INT($B$1/2))):INDIRECT("B"&amp;(ROW()+INT($B$1/2)))))</f>
        <v/>
      </c>
      <c r="D4474" s="848">
        <f t="shared" si="1403"/>
        <v>0</v>
      </c>
      <c r="E4474" s="275"/>
      <c r="F4474" s="15"/>
      <c r="G4474" s="3"/>
      <c r="H4474" s="3"/>
      <c r="I4474" s="3"/>
      <c r="J4474" s="3"/>
      <c r="K4474" s="3"/>
      <c r="L4474" s="554"/>
      <c r="M4474" s="545"/>
      <c r="N4474" s="546"/>
      <c r="O4474" s="5"/>
      <c r="P4474" s="216"/>
      <c r="Q4474" s="217"/>
      <c r="R4474" s="218"/>
      <c r="S4474" s="219">
        <f t="shared" si="1420"/>
        <v>0</v>
      </c>
      <c r="T4474" s="220">
        <f t="shared" si="1421"/>
        <v>0</v>
      </c>
      <c r="U4474" s="214">
        <f t="shared" si="1418"/>
        <v>0</v>
      </c>
      <c r="W4474" s="221"/>
      <c r="X4474" s="222"/>
      <c r="Y4474" s="222"/>
      <c r="Z4474" s="223"/>
      <c r="AA4474" s="222"/>
      <c r="AB4474" s="224"/>
      <c r="AC4474" s="225"/>
      <c r="AD4474" s="2">
        <f t="shared" si="1405"/>
        <v>0</v>
      </c>
      <c r="AE4474" s="2">
        <f t="shared" si="1406"/>
        <v>0</v>
      </c>
      <c r="AF4474" s="226"/>
      <c r="AG4474" s="219">
        <f t="shared" si="1410"/>
        <v>0</v>
      </c>
      <c r="AH4474" s="234">
        <f t="shared" si="1411"/>
        <v>0</v>
      </c>
      <c r="AI4474" s="214">
        <f t="shared" si="1419"/>
        <v>0</v>
      </c>
      <c r="AK4474" s="229">
        <f t="shared" si="1412"/>
        <v>0</v>
      </c>
      <c r="AL4474" s="226"/>
      <c r="AM4474" s="15"/>
      <c r="AN4474" s="232" t="e">
        <f t="shared" si="1413"/>
        <v>#DIV/0!</v>
      </c>
      <c r="AO4474" s="214">
        <f t="shared" si="1407"/>
        <v>0</v>
      </c>
      <c r="AQ4474" s="210"/>
      <c r="AR4474" s="231"/>
      <c r="AS4474" s="15"/>
      <c r="AT4474" s="232">
        <f t="shared" si="1414"/>
        <v>0</v>
      </c>
      <c r="AU4474" s="235">
        <f t="shared" si="1415"/>
        <v>0</v>
      </c>
      <c r="AY4474" s="210"/>
      <c r="AZ4474" s="231"/>
      <c r="BA4474" s="15"/>
      <c r="BB4474" s="232">
        <f t="shared" si="1404"/>
        <v>0</v>
      </c>
      <c r="BC4474" s="235">
        <f t="shared" si="1416"/>
        <v>0</v>
      </c>
      <c r="BG4474" s="210"/>
      <c r="BH4474" s="231"/>
      <c r="BI4474" s="15"/>
      <c r="BJ4474" s="232">
        <f t="shared" si="1408"/>
        <v>0</v>
      </c>
      <c r="BK4474" s="235">
        <f t="shared" si="1417"/>
        <v>0</v>
      </c>
      <c r="BM4474" s="109">
        <f t="shared" si="1409"/>
        <v>-6.9767390910735605</v>
      </c>
      <c r="BN4474" s="213"/>
      <c r="BR4474" s="228"/>
      <c r="BS4474" s="311"/>
      <c r="BT4474" s="3"/>
      <c r="BU4474" s="213"/>
      <c r="BV4474" s="213"/>
      <c r="BW4474" s="291"/>
    </row>
    <row r="4475" spans="1:75" x14ac:dyDescent="0.2">
      <c r="A4475" s="236"/>
      <c r="B4475" s="237"/>
      <c r="C4475" s="848" t="str">
        <f ca="1">IF(ISERR(AVERAGE(INDIRECT("B"&amp;(ROW()-INT($B$1/2))):INDIRECT("B"&amp;(ROW()+INT($B$1/2))))),"",AVERAGE(INDIRECT("B"&amp;(ROW()-INT($B$1/2))):INDIRECT("B"&amp;(ROW()+INT($B$1/2)))))</f>
        <v/>
      </c>
      <c r="D4475" s="848">
        <f t="shared" si="1403"/>
        <v>0</v>
      </c>
      <c r="E4475" s="275"/>
      <c r="F4475" s="15"/>
      <c r="G4475" s="3"/>
      <c r="H4475" s="3"/>
      <c r="I4475" s="3"/>
      <c r="J4475" s="3"/>
      <c r="K4475" s="3"/>
      <c r="L4475" s="554"/>
      <c r="M4475" s="545"/>
      <c r="N4475" s="546"/>
      <c r="O4475" s="5"/>
      <c r="P4475" s="216"/>
      <c r="Q4475" s="217"/>
      <c r="R4475" s="218"/>
      <c r="S4475" s="219">
        <f t="shared" si="1420"/>
        <v>0</v>
      </c>
      <c r="T4475" s="220">
        <f t="shared" si="1421"/>
        <v>0</v>
      </c>
      <c r="U4475" s="214">
        <f t="shared" si="1418"/>
        <v>0</v>
      </c>
      <c r="W4475" s="221"/>
      <c r="X4475" s="222"/>
      <c r="Y4475" s="222"/>
      <c r="Z4475" s="223"/>
      <c r="AA4475" s="222"/>
      <c r="AB4475" s="224"/>
      <c r="AC4475" s="225"/>
      <c r="AD4475" s="2">
        <f t="shared" si="1405"/>
        <v>0</v>
      </c>
      <c r="AE4475" s="2">
        <f t="shared" si="1406"/>
        <v>0</v>
      </c>
      <c r="AF4475" s="226"/>
      <c r="AG4475" s="219">
        <f t="shared" si="1410"/>
        <v>0</v>
      </c>
      <c r="AH4475" s="234">
        <f t="shared" si="1411"/>
        <v>0</v>
      </c>
      <c r="AI4475" s="214">
        <f t="shared" si="1419"/>
        <v>0</v>
      </c>
      <c r="AK4475" s="229">
        <f t="shared" si="1412"/>
        <v>0</v>
      </c>
      <c r="AL4475" s="226"/>
      <c r="AM4475" s="15"/>
      <c r="AN4475" s="232" t="e">
        <f t="shared" si="1413"/>
        <v>#DIV/0!</v>
      </c>
      <c r="AO4475" s="214">
        <f t="shared" si="1407"/>
        <v>0</v>
      </c>
      <c r="AQ4475" s="210"/>
      <c r="AR4475" s="231"/>
      <c r="AS4475" s="15"/>
      <c r="AT4475" s="232">
        <f t="shared" si="1414"/>
        <v>0</v>
      </c>
      <c r="AU4475" s="235">
        <f t="shared" si="1415"/>
        <v>0</v>
      </c>
      <c r="AY4475" s="210"/>
      <c r="AZ4475" s="231"/>
      <c r="BA4475" s="15"/>
      <c r="BB4475" s="232">
        <f t="shared" si="1404"/>
        <v>0</v>
      </c>
      <c r="BC4475" s="235">
        <f t="shared" si="1416"/>
        <v>0</v>
      </c>
      <c r="BG4475" s="210"/>
      <c r="BH4475" s="231"/>
      <c r="BI4475" s="15"/>
      <c r="BJ4475" s="232">
        <f t="shared" si="1408"/>
        <v>0</v>
      </c>
      <c r="BK4475" s="235">
        <f t="shared" si="1417"/>
        <v>0</v>
      </c>
      <c r="BM4475" s="109">
        <f t="shared" si="1409"/>
        <v>-6.9785714285712972</v>
      </c>
      <c r="BN4475" s="213"/>
      <c r="BR4475" s="228"/>
      <c r="BS4475" s="311"/>
      <c r="BT4475" s="3"/>
      <c r="BU4475" s="213"/>
      <c r="BV4475" s="213"/>
      <c r="BW4475" s="291"/>
    </row>
    <row r="4476" spans="1:75" x14ac:dyDescent="0.2">
      <c r="A4476" s="236"/>
      <c r="B4476" s="237"/>
      <c r="C4476" s="848" t="str">
        <f ca="1">IF(ISERR(AVERAGE(INDIRECT("B"&amp;(ROW()-INT($B$1/2))):INDIRECT("B"&amp;(ROW()+INT($B$1/2))))),"",AVERAGE(INDIRECT("B"&amp;(ROW()-INT($B$1/2))):INDIRECT("B"&amp;(ROW()+INT($B$1/2)))))</f>
        <v/>
      </c>
      <c r="D4476" s="848">
        <f t="shared" si="1403"/>
        <v>0</v>
      </c>
      <c r="E4476" s="275"/>
      <c r="F4476" s="15"/>
      <c r="G4476" s="3"/>
      <c r="H4476" s="3"/>
      <c r="I4476" s="3"/>
      <c r="J4476" s="3"/>
      <c r="K4476" s="3"/>
      <c r="L4476" s="554"/>
      <c r="M4476" s="545"/>
      <c r="N4476" s="546"/>
      <c r="O4476" s="5"/>
      <c r="P4476" s="216"/>
      <c r="Q4476" s="217"/>
      <c r="R4476" s="218"/>
      <c r="S4476" s="219">
        <f t="shared" si="1420"/>
        <v>0</v>
      </c>
      <c r="T4476" s="220">
        <f t="shared" si="1421"/>
        <v>0</v>
      </c>
      <c r="U4476" s="214">
        <f t="shared" si="1418"/>
        <v>0</v>
      </c>
      <c r="W4476" s="221"/>
      <c r="X4476" s="222"/>
      <c r="Y4476" s="222"/>
      <c r="Z4476" s="223"/>
      <c r="AA4476" s="222"/>
      <c r="AB4476" s="224"/>
      <c r="AC4476" s="225"/>
      <c r="AD4476" s="2">
        <f t="shared" si="1405"/>
        <v>0</v>
      </c>
      <c r="AE4476" s="2">
        <f t="shared" si="1406"/>
        <v>0</v>
      </c>
      <c r="AF4476" s="226"/>
      <c r="AG4476" s="219">
        <f t="shared" si="1410"/>
        <v>0</v>
      </c>
      <c r="AH4476" s="234">
        <f t="shared" si="1411"/>
        <v>0</v>
      </c>
      <c r="AI4476" s="214">
        <f t="shared" si="1419"/>
        <v>0</v>
      </c>
      <c r="AK4476" s="229">
        <f t="shared" si="1412"/>
        <v>0</v>
      </c>
      <c r="AL4476" s="226"/>
      <c r="AM4476" s="15"/>
      <c r="AN4476" s="232" t="e">
        <f t="shared" si="1413"/>
        <v>#DIV/0!</v>
      </c>
      <c r="AO4476" s="214">
        <f t="shared" si="1407"/>
        <v>0</v>
      </c>
      <c r="AQ4476" s="210"/>
      <c r="AR4476" s="231"/>
      <c r="AS4476" s="15"/>
      <c r="AT4476" s="232">
        <f t="shared" si="1414"/>
        <v>0</v>
      </c>
      <c r="AU4476" s="235">
        <f t="shared" si="1415"/>
        <v>0</v>
      </c>
      <c r="AY4476" s="210"/>
      <c r="AZ4476" s="231"/>
      <c r="BA4476" s="15"/>
      <c r="BB4476" s="232">
        <f t="shared" si="1404"/>
        <v>0</v>
      </c>
      <c r="BC4476" s="235">
        <f t="shared" si="1416"/>
        <v>0</v>
      </c>
      <c r="BG4476" s="210"/>
      <c r="BH4476" s="231"/>
      <c r="BI4476" s="15"/>
      <c r="BJ4476" s="232">
        <f t="shared" si="1408"/>
        <v>0</v>
      </c>
      <c r="BK4476" s="235">
        <f t="shared" si="1417"/>
        <v>0</v>
      </c>
      <c r="BM4476" s="109">
        <f t="shared" si="1409"/>
        <v>-6.9804037660690339</v>
      </c>
      <c r="BN4476" s="213"/>
      <c r="BR4476" s="228"/>
      <c r="BS4476" s="311"/>
      <c r="BT4476" s="3"/>
      <c r="BU4476" s="213"/>
      <c r="BV4476" s="213"/>
      <c r="BW4476" s="291"/>
    </row>
    <row r="4477" spans="1:75" x14ac:dyDescent="0.2">
      <c r="A4477" s="236"/>
      <c r="B4477" s="237"/>
      <c r="C4477" s="848" t="str">
        <f ca="1">IF(ISERR(AVERAGE(INDIRECT("B"&amp;(ROW()-INT($B$1/2))):INDIRECT("B"&amp;(ROW()+INT($B$1/2))))),"",AVERAGE(INDIRECT("B"&amp;(ROW()-INT($B$1/2))):INDIRECT("B"&amp;(ROW()+INT($B$1/2)))))</f>
        <v/>
      </c>
      <c r="D4477" s="848">
        <f t="shared" si="1403"/>
        <v>0</v>
      </c>
      <c r="E4477" s="275"/>
      <c r="F4477" s="15"/>
      <c r="G4477" s="3"/>
      <c r="H4477" s="3"/>
      <c r="I4477" s="3"/>
      <c r="J4477" s="3"/>
      <c r="K4477" s="3"/>
      <c r="L4477" s="554"/>
      <c r="M4477" s="545"/>
      <c r="N4477" s="546"/>
      <c r="O4477" s="5"/>
      <c r="P4477" s="216"/>
      <c r="Q4477" s="217"/>
      <c r="R4477" s="218"/>
      <c r="S4477" s="219">
        <f t="shared" si="1420"/>
        <v>0</v>
      </c>
      <c r="T4477" s="220">
        <f t="shared" si="1421"/>
        <v>0</v>
      </c>
      <c r="U4477" s="214">
        <f t="shared" si="1418"/>
        <v>0</v>
      </c>
      <c r="W4477" s="221"/>
      <c r="X4477" s="222"/>
      <c r="Y4477" s="222"/>
      <c r="Z4477" s="223"/>
      <c r="AA4477" s="222"/>
      <c r="AB4477" s="224"/>
      <c r="AC4477" s="225"/>
      <c r="AD4477" s="2">
        <f t="shared" si="1405"/>
        <v>0</v>
      </c>
      <c r="AE4477" s="2">
        <f t="shared" si="1406"/>
        <v>0</v>
      </c>
      <c r="AF4477" s="226"/>
      <c r="AG4477" s="219">
        <f t="shared" si="1410"/>
        <v>0</v>
      </c>
      <c r="AH4477" s="234">
        <f t="shared" si="1411"/>
        <v>0</v>
      </c>
      <c r="AI4477" s="214">
        <f t="shared" si="1419"/>
        <v>0</v>
      </c>
      <c r="AK4477" s="229">
        <f t="shared" si="1412"/>
        <v>0</v>
      </c>
      <c r="AL4477" s="226"/>
      <c r="AM4477" s="15"/>
      <c r="AN4477" s="232" t="e">
        <f t="shared" si="1413"/>
        <v>#DIV/0!</v>
      </c>
      <c r="AO4477" s="214">
        <f t="shared" si="1407"/>
        <v>0</v>
      </c>
      <c r="AQ4477" s="210"/>
      <c r="AR4477" s="231"/>
      <c r="AS4477" s="15"/>
      <c r="AT4477" s="232">
        <f t="shared" si="1414"/>
        <v>0</v>
      </c>
      <c r="AU4477" s="235">
        <f t="shared" si="1415"/>
        <v>0</v>
      </c>
      <c r="AY4477" s="210"/>
      <c r="AZ4477" s="231"/>
      <c r="BA4477" s="15"/>
      <c r="BB4477" s="232">
        <f t="shared" si="1404"/>
        <v>0</v>
      </c>
      <c r="BC4477" s="235">
        <f t="shared" si="1416"/>
        <v>0</v>
      </c>
      <c r="BG4477" s="210"/>
      <c r="BH4477" s="231"/>
      <c r="BI4477" s="15"/>
      <c r="BJ4477" s="232">
        <f t="shared" si="1408"/>
        <v>0</v>
      </c>
      <c r="BK4477" s="235">
        <f t="shared" si="1417"/>
        <v>0</v>
      </c>
      <c r="BM4477" s="109">
        <f t="shared" si="1409"/>
        <v>-6.9822361035667706</v>
      </c>
      <c r="BN4477" s="213"/>
      <c r="BR4477" s="228"/>
      <c r="BS4477" s="311"/>
      <c r="BT4477" s="3"/>
      <c r="BU4477" s="213"/>
      <c r="BV4477" s="213"/>
      <c r="BW4477" s="291"/>
    </row>
    <row r="4478" spans="1:75" x14ac:dyDescent="0.2">
      <c r="A4478" s="236"/>
      <c r="B4478" s="237"/>
      <c r="C4478" s="848" t="str">
        <f ca="1">IF(ISERR(AVERAGE(INDIRECT("B"&amp;(ROW()-INT($B$1/2))):INDIRECT("B"&amp;(ROW()+INT($B$1/2))))),"",AVERAGE(INDIRECT("B"&amp;(ROW()-INT($B$1/2))):INDIRECT("B"&amp;(ROW()+INT($B$1/2)))))</f>
        <v/>
      </c>
      <c r="D4478" s="848">
        <f t="shared" si="1403"/>
        <v>0</v>
      </c>
      <c r="E4478" s="275"/>
      <c r="F4478" s="15"/>
      <c r="G4478" s="3"/>
      <c r="H4478" s="3"/>
      <c r="I4478" s="3"/>
      <c r="J4478" s="3"/>
      <c r="K4478" s="3"/>
      <c r="L4478" s="554"/>
      <c r="M4478" s="545"/>
      <c r="N4478" s="546"/>
      <c r="O4478" s="5"/>
      <c r="P4478" s="216"/>
      <c r="Q4478" s="217"/>
      <c r="R4478" s="218"/>
      <c r="S4478" s="219">
        <f t="shared" si="1420"/>
        <v>0</v>
      </c>
      <c r="T4478" s="220">
        <f t="shared" si="1421"/>
        <v>0</v>
      </c>
      <c r="U4478" s="214">
        <f t="shared" si="1418"/>
        <v>0</v>
      </c>
      <c r="W4478" s="221"/>
      <c r="X4478" s="222"/>
      <c r="Y4478" s="222"/>
      <c r="Z4478" s="223"/>
      <c r="AA4478" s="222"/>
      <c r="AB4478" s="224"/>
      <c r="AC4478" s="225"/>
      <c r="AD4478" s="2">
        <f t="shared" si="1405"/>
        <v>0</v>
      </c>
      <c r="AE4478" s="2">
        <f t="shared" si="1406"/>
        <v>0</v>
      </c>
      <c r="AF4478" s="226"/>
      <c r="AG4478" s="219">
        <f t="shared" si="1410"/>
        <v>0</v>
      </c>
      <c r="AH4478" s="234">
        <f t="shared" si="1411"/>
        <v>0</v>
      </c>
      <c r="AI4478" s="214">
        <f t="shared" si="1419"/>
        <v>0</v>
      </c>
      <c r="AK4478" s="229">
        <f t="shared" si="1412"/>
        <v>0</v>
      </c>
      <c r="AL4478" s="226"/>
      <c r="AM4478" s="15"/>
      <c r="AN4478" s="232" t="e">
        <f t="shared" si="1413"/>
        <v>#DIV/0!</v>
      </c>
      <c r="AO4478" s="214">
        <f t="shared" si="1407"/>
        <v>0</v>
      </c>
      <c r="AQ4478" s="210"/>
      <c r="AR4478" s="231"/>
      <c r="AS4478" s="15"/>
      <c r="AT4478" s="232">
        <f t="shared" si="1414"/>
        <v>0</v>
      </c>
      <c r="AU4478" s="235">
        <f t="shared" si="1415"/>
        <v>0</v>
      </c>
      <c r="AY4478" s="210"/>
      <c r="AZ4478" s="231"/>
      <c r="BA4478" s="15"/>
      <c r="BB4478" s="232">
        <f t="shared" si="1404"/>
        <v>0</v>
      </c>
      <c r="BC4478" s="235">
        <f t="shared" si="1416"/>
        <v>0</v>
      </c>
      <c r="BG4478" s="210"/>
      <c r="BH4478" s="231"/>
      <c r="BI4478" s="15"/>
      <c r="BJ4478" s="232">
        <f t="shared" si="1408"/>
        <v>0</v>
      </c>
      <c r="BK4478" s="235">
        <f t="shared" si="1417"/>
        <v>0</v>
      </c>
      <c r="BM4478" s="109">
        <f t="shared" si="1409"/>
        <v>-6.9840684410645073</v>
      </c>
      <c r="BN4478" s="213"/>
      <c r="BR4478" s="228"/>
      <c r="BS4478" s="311"/>
      <c r="BT4478" s="3"/>
      <c r="BU4478" s="213"/>
      <c r="BV4478" s="213"/>
      <c r="BW4478" s="291"/>
    </row>
    <row r="4479" spans="1:75" x14ac:dyDescent="0.2">
      <c r="A4479" s="236"/>
      <c r="B4479" s="237"/>
      <c r="C4479" s="848" t="str">
        <f ca="1">IF(ISERR(AVERAGE(INDIRECT("B"&amp;(ROW()-INT($B$1/2))):INDIRECT("B"&amp;(ROW()+INT($B$1/2))))),"",AVERAGE(INDIRECT("B"&amp;(ROW()-INT($B$1/2))):INDIRECT("B"&amp;(ROW()+INT($B$1/2)))))</f>
        <v/>
      </c>
      <c r="D4479" s="848">
        <f t="shared" si="1403"/>
        <v>0</v>
      </c>
      <c r="E4479" s="275"/>
      <c r="F4479" s="15"/>
      <c r="G4479" s="3"/>
      <c r="H4479" s="3"/>
      <c r="I4479" s="3"/>
      <c r="J4479" s="3"/>
      <c r="K4479" s="3"/>
      <c r="L4479" s="554"/>
      <c r="M4479" s="545"/>
      <c r="N4479" s="546"/>
      <c r="O4479" s="5"/>
      <c r="P4479" s="216"/>
      <c r="Q4479" s="217"/>
      <c r="R4479" s="218"/>
      <c r="S4479" s="219">
        <f t="shared" si="1420"/>
        <v>0</v>
      </c>
      <c r="T4479" s="220">
        <f t="shared" si="1421"/>
        <v>0</v>
      </c>
      <c r="U4479" s="214">
        <f t="shared" si="1418"/>
        <v>0</v>
      </c>
      <c r="W4479" s="221"/>
      <c r="X4479" s="222"/>
      <c r="Y4479" s="222"/>
      <c r="Z4479" s="223"/>
      <c r="AA4479" s="222"/>
      <c r="AB4479" s="224"/>
      <c r="AC4479" s="225"/>
      <c r="AD4479" s="2">
        <f t="shared" si="1405"/>
        <v>0</v>
      </c>
      <c r="AE4479" s="2">
        <f t="shared" si="1406"/>
        <v>0</v>
      </c>
      <c r="AF4479" s="226"/>
      <c r="AG4479" s="219">
        <f t="shared" si="1410"/>
        <v>0</v>
      </c>
      <c r="AH4479" s="234">
        <f t="shared" si="1411"/>
        <v>0</v>
      </c>
      <c r="AI4479" s="214">
        <f t="shared" si="1419"/>
        <v>0</v>
      </c>
      <c r="AK4479" s="229">
        <f t="shared" si="1412"/>
        <v>0</v>
      </c>
      <c r="AL4479" s="226"/>
      <c r="AM4479" s="15"/>
      <c r="AN4479" s="232" t="e">
        <f t="shared" si="1413"/>
        <v>#DIV/0!</v>
      </c>
      <c r="AO4479" s="214">
        <f t="shared" si="1407"/>
        <v>0</v>
      </c>
      <c r="AQ4479" s="210"/>
      <c r="AR4479" s="231"/>
      <c r="AS4479" s="15"/>
      <c r="AT4479" s="232">
        <f t="shared" si="1414"/>
        <v>0</v>
      </c>
      <c r="AU4479" s="235">
        <f t="shared" si="1415"/>
        <v>0</v>
      </c>
      <c r="AY4479" s="210"/>
      <c r="AZ4479" s="231"/>
      <c r="BA4479" s="15"/>
      <c r="BB4479" s="232">
        <f t="shared" si="1404"/>
        <v>0</v>
      </c>
      <c r="BC4479" s="235">
        <f t="shared" si="1416"/>
        <v>0</v>
      </c>
      <c r="BG4479" s="210"/>
      <c r="BH4479" s="231"/>
      <c r="BI4479" s="15"/>
      <c r="BJ4479" s="232">
        <f t="shared" si="1408"/>
        <v>0</v>
      </c>
      <c r="BK4479" s="235">
        <f t="shared" si="1417"/>
        <v>0</v>
      </c>
      <c r="BM4479" s="109">
        <f t="shared" si="1409"/>
        <v>-6.985900778562244</v>
      </c>
      <c r="BN4479" s="213"/>
      <c r="BR4479" s="228"/>
      <c r="BS4479" s="311"/>
      <c r="BT4479" s="3"/>
      <c r="BU4479" s="213"/>
      <c r="BV4479" s="213"/>
      <c r="BW4479" s="291"/>
    </row>
    <row r="4480" spans="1:75" x14ac:dyDescent="0.2">
      <c r="A4480" s="236"/>
      <c r="B4480" s="237"/>
      <c r="C4480" s="848" t="str">
        <f ca="1">IF(ISERR(AVERAGE(INDIRECT("B"&amp;(ROW()-INT($B$1/2))):INDIRECT("B"&amp;(ROW()+INT($B$1/2))))),"",AVERAGE(INDIRECT("B"&amp;(ROW()-INT($B$1/2))):INDIRECT("B"&amp;(ROW()+INT($B$1/2)))))</f>
        <v/>
      </c>
      <c r="D4480" s="848">
        <f t="shared" si="1403"/>
        <v>0</v>
      </c>
      <c r="E4480" s="275"/>
      <c r="F4480" s="15"/>
      <c r="G4480" s="3"/>
      <c r="H4480" s="3"/>
      <c r="I4480" s="3"/>
      <c r="J4480" s="3"/>
      <c r="K4480" s="3"/>
      <c r="L4480" s="554"/>
      <c r="M4480" s="545"/>
      <c r="N4480" s="546"/>
      <c r="O4480" s="5"/>
      <c r="P4480" s="216"/>
      <c r="Q4480" s="217"/>
      <c r="R4480" s="218"/>
      <c r="S4480" s="219">
        <f t="shared" si="1420"/>
        <v>0</v>
      </c>
      <c r="T4480" s="220">
        <f t="shared" si="1421"/>
        <v>0</v>
      </c>
      <c r="U4480" s="214">
        <f t="shared" si="1418"/>
        <v>0</v>
      </c>
      <c r="W4480" s="221"/>
      <c r="X4480" s="222"/>
      <c r="Y4480" s="222"/>
      <c r="Z4480" s="223"/>
      <c r="AA4480" s="222"/>
      <c r="AB4480" s="224"/>
      <c r="AC4480" s="225"/>
      <c r="AD4480" s="2">
        <f t="shared" si="1405"/>
        <v>0</v>
      </c>
      <c r="AE4480" s="2">
        <f t="shared" si="1406"/>
        <v>0</v>
      </c>
      <c r="AF4480" s="226"/>
      <c r="AG4480" s="219">
        <f t="shared" si="1410"/>
        <v>0</v>
      </c>
      <c r="AH4480" s="234">
        <f t="shared" si="1411"/>
        <v>0</v>
      </c>
      <c r="AI4480" s="214">
        <f t="shared" si="1419"/>
        <v>0</v>
      </c>
      <c r="AK4480" s="229">
        <f t="shared" si="1412"/>
        <v>0</v>
      </c>
      <c r="AL4480" s="226"/>
      <c r="AM4480" s="15"/>
      <c r="AN4480" s="232" t="e">
        <f t="shared" si="1413"/>
        <v>#DIV/0!</v>
      </c>
      <c r="AO4480" s="214">
        <f t="shared" si="1407"/>
        <v>0</v>
      </c>
      <c r="AQ4480" s="210"/>
      <c r="AR4480" s="231"/>
      <c r="AS4480" s="15"/>
      <c r="AT4480" s="232">
        <f t="shared" si="1414"/>
        <v>0</v>
      </c>
      <c r="AU4480" s="235">
        <f t="shared" si="1415"/>
        <v>0</v>
      </c>
      <c r="AY4480" s="210"/>
      <c r="AZ4480" s="231"/>
      <c r="BA4480" s="15"/>
      <c r="BB4480" s="232">
        <f t="shared" si="1404"/>
        <v>0</v>
      </c>
      <c r="BC4480" s="235">
        <f t="shared" si="1416"/>
        <v>0</v>
      </c>
      <c r="BG4480" s="210"/>
      <c r="BH4480" s="231"/>
      <c r="BI4480" s="15"/>
      <c r="BJ4480" s="232">
        <f t="shared" si="1408"/>
        <v>0</v>
      </c>
      <c r="BK4480" s="235">
        <f t="shared" si="1417"/>
        <v>0</v>
      </c>
      <c r="BM4480" s="109">
        <f t="shared" si="1409"/>
        <v>-6.9877331160599807</v>
      </c>
      <c r="BN4480" s="213"/>
      <c r="BR4480" s="228"/>
      <c r="BS4480" s="311"/>
      <c r="BT4480" s="3"/>
      <c r="BU4480" s="213"/>
      <c r="BV4480" s="213"/>
      <c r="BW4480" s="291"/>
    </row>
    <row r="4481" spans="1:75" x14ac:dyDescent="0.2">
      <c r="A4481" s="236"/>
      <c r="B4481" s="237"/>
      <c r="C4481" s="848" t="str">
        <f ca="1">IF(ISERR(AVERAGE(INDIRECT("B"&amp;(ROW()-INT($B$1/2))):INDIRECT("B"&amp;(ROW()+INT($B$1/2))))),"",AVERAGE(INDIRECT("B"&amp;(ROW()-INT($B$1/2))):INDIRECT("B"&amp;(ROW()+INT($B$1/2)))))</f>
        <v/>
      </c>
      <c r="D4481" s="848">
        <f t="shared" ref="D4481:D4544" si="1422">A4481-A4480</f>
        <v>0</v>
      </c>
      <c r="E4481" s="275"/>
      <c r="F4481" s="15"/>
      <c r="G4481" s="3"/>
      <c r="H4481" s="3"/>
      <c r="I4481" s="3"/>
      <c r="J4481" s="3"/>
      <c r="K4481" s="3"/>
      <c r="L4481" s="554"/>
      <c r="M4481" s="545"/>
      <c r="N4481" s="546"/>
      <c r="O4481" s="5"/>
      <c r="P4481" s="216"/>
      <c r="Q4481" s="217"/>
      <c r="R4481" s="218"/>
      <c r="S4481" s="219">
        <f t="shared" si="1420"/>
        <v>0</v>
      </c>
      <c r="T4481" s="220">
        <f t="shared" si="1421"/>
        <v>0</v>
      </c>
      <c r="U4481" s="214">
        <f t="shared" si="1418"/>
        <v>0</v>
      </c>
      <c r="W4481" s="221"/>
      <c r="X4481" s="222"/>
      <c r="Y4481" s="222"/>
      <c r="Z4481" s="223"/>
      <c r="AA4481" s="222"/>
      <c r="AB4481" s="224"/>
      <c r="AC4481" s="225"/>
      <c r="AD4481" s="2">
        <f t="shared" si="1405"/>
        <v>0</v>
      </c>
      <c r="AE4481" s="2">
        <f t="shared" si="1406"/>
        <v>0</v>
      </c>
      <c r="AF4481" s="226"/>
      <c r="AG4481" s="219">
        <f t="shared" si="1410"/>
        <v>0</v>
      </c>
      <c r="AH4481" s="234">
        <f t="shared" si="1411"/>
        <v>0</v>
      </c>
      <c r="AI4481" s="214">
        <f t="shared" si="1419"/>
        <v>0</v>
      </c>
      <c r="AK4481" s="229">
        <f t="shared" si="1412"/>
        <v>0</v>
      </c>
      <c r="AL4481" s="226"/>
      <c r="AM4481" s="15"/>
      <c r="AN4481" s="232" t="e">
        <f t="shared" si="1413"/>
        <v>#DIV/0!</v>
      </c>
      <c r="AO4481" s="214">
        <f t="shared" si="1407"/>
        <v>0</v>
      </c>
      <c r="AQ4481" s="210"/>
      <c r="AR4481" s="231"/>
      <c r="AS4481" s="15"/>
      <c r="AT4481" s="232">
        <f t="shared" si="1414"/>
        <v>0</v>
      </c>
      <c r="AU4481" s="235">
        <f t="shared" si="1415"/>
        <v>0</v>
      </c>
      <c r="AY4481" s="210"/>
      <c r="AZ4481" s="231"/>
      <c r="BA4481" s="15"/>
      <c r="BB4481" s="232">
        <f t="shared" si="1404"/>
        <v>0</v>
      </c>
      <c r="BC4481" s="235">
        <f t="shared" si="1416"/>
        <v>0</v>
      </c>
      <c r="BG4481" s="210"/>
      <c r="BH4481" s="231"/>
      <c r="BI4481" s="15"/>
      <c r="BJ4481" s="232">
        <f t="shared" si="1408"/>
        <v>0</v>
      </c>
      <c r="BK4481" s="235">
        <f t="shared" si="1417"/>
        <v>0</v>
      </c>
      <c r="BM4481" s="109">
        <f t="shared" si="1409"/>
        <v>-6.9895654535577174</v>
      </c>
      <c r="BN4481" s="213"/>
      <c r="BR4481" s="228"/>
      <c r="BS4481" s="311"/>
      <c r="BT4481" s="3"/>
      <c r="BU4481" s="213"/>
      <c r="BV4481" s="213"/>
      <c r="BW4481" s="291"/>
    </row>
    <row r="4482" spans="1:75" x14ac:dyDescent="0.2">
      <c r="A4482" s="236"/>
      <c r="B4482" s="237"/>
      <c r="C4482" s="848" t="str">
        <f ca="1">IF(ISERR(AVERAGE(INDIRECT("B"&amp;(ROW()-INT($B$1/2))):INDIRECT("B"&amp;(ROW()+INT($B$1/2))))),"",AVERAGE(INDIRECT("B"&amp;(ROW()-INT($B$1/2))):INDIRECT("B"&amp;(ROW()+INT($B$1/2)))))</f>
        <v/>
      </c>
      <c r="D4482" s="848">
        <f t="shared" si="1422"/>
        <v>0</v>
      </c>
      <c r="E4482" s="275"/>
      <c r="F4482" s="15"/>
      <c r="G4482" s="3"/>
      <c r="H4482" s="3"/>
      <c r="I4482" s="3"/>
      <c r="J4482" s="3"/>
      <c r="K4482" s="3"/>
      <c r="L4482" s="554"/>
      <c r="M4482" s="545"/>
      <c r="N4482" s="546"/>
      <c r="O4482" s="5"/>
      <c r="P4482" s="216"/>
      <c r="Q4482" s="217"/>
      <c r="R4482" s="218"/>
      <c r="S4482" s="219">
        <f t="shared" si="1420"/>
        <v>0</v>
      </c>
      <c r="T4482" s="220">
        <f t="shared" si="1421"/>
        <v>0</v>
      </c>
      <c r="U4482" s="214">
        <f t="shared" si="1418"/>
        <v>0</v>
      </c>
      <c r="W4482" s="221"/>
      <c r="X4482" s="222"/>
      <c r="Y4482" s="222"/>
      <c r="Z4482" s="223"/>
      <c r="AA4482" s="222"/>
      <c r="AB4482" s="224"/>
      <c r="AC4482" s="225"/>
      <c r="AD4482" s="2">
        <f t="shared" si="1405"/>
        <v>0</v>
      </c>
      <c r="AE4482" s="2">
        <f t="shared" si="1406"/>
        <v>0</v>
      </c>
      <c r="AF4482" s="226"/>
      <c r="AG4482" s="219">
        <f t="shared" si="1410"/>
        <v>0</v>
      </c>
      <c r="AH4482" s="234">
        <f t="shared" si="1411"/>
        <v>0</v>
      </c>
      <c r="AI4482" s="214">
        <f t="shared" si="1419"/>
        <v>0</v>
      </c>
      <c r="AK4482" s="229">
        <f t="shared" si="1412"/>
        <v>0</v>
      </c>
      <c r="AL4482" s="226"/>
      <c r="AM4482" s="15"/>
      <c r="AN4482" s="232" t="e">
        <f t="shared" si="1413"/>
        <v>#DIV/0!</v>
      </c>
      <c r="AO4482" s="214">
        <f t="shared" si="1407"/>
        <v>0</v>
      </c>
      <c r="AQ4482" s="210"/>
      <c r="AR4482" s="231"/>
      <c r="AS4482" s="15"/>
      <c r="AT4482" s="232">
        <f t="shared" si="1414"/>
        <v>0</v>
      </c>
      <c r="AU4482" s="235">
        <f t="shared" si="1415"/>
        <v>0</v>
      </c>
      <c r="AY4482" s="210"/>
      <c r="AZ4482" s="231"/>
      <c r="BA4482" s="15"/>
      <c r="BB4482" s="232">
        <f t="shared" si="1404"/>
        <v>0</v>
      </c>
      <c r="BC4482" s="235">
        <f t="shared" si="1416"/>
        <v>0</v>
      </c>
      <c r="BG4482" s="210"/>
      <c r="BH4482" s="231"/>
      <c r="BI4482" s="15"/>
      <c r="BJ4482" s="232">
        <f t="shared" si="1408"/>
        <v>0</v>
      </c>
      <c r="BK4482" s="235">
        <f t="shared" si="1417"/>
        <v>0</v>
      </c>
      <c r="BM4482" s="109">
        <f t="shared" si="1409"/>
        <v>-6.9913977910554541</v>
      </c>
      <c r="BN4482" s="213"/>
      <c r="BR4482" s="228"/>
      <c r="BS4482" s="311"/>
      <c r="BT4482" s="3"/>
      <c r="BU4482" s="213"/>
      <c r="BV4482" s="213"/>
      <c r="BW4482" s="291"/>
    </row>
    <row r="4483" spans="1:75" x14ac:dyDescent="0.2">
      <c r="A4483" s="236"/>
      <c r="B4483" s="237"/>
      <c r="C4483" s="848" t="str">
        <f ca="1">IF(ISERR(AVERAGE(INDIRECT("B"&amp;(ROW()-INT($B$1/2))):INDIRECT("B"&amp;(ROW()+INT($B$1/2))))),"",AVERAGE(INDIRECT("B"&amp;(ROW()-INT($B$1/2))):INDIRECT("B"&amp;(ROW()+INT($B$1/2)))))</f>
        <v/>
      </c>
      <c r="D4483" s="848">
        <f t="shared" si="1422"/>
        <v>0</v>
      </c>
      <c r="E4483" s="275"/>
      <c r="F4483" s="15"/>
      <c r="G4483" s="3"/>
      <c r="H4483" s="3"/>
      <c r="I4483" s="3"/>
      <c r="J4483" s="3"/>
      <c r="K4483" s="3"/>
      <c r="L4483" s="554"/>
      <c r="M4483" s="545"/>
      <c r="N4483" s="546"/>
      <c r="O4483" s="5"/>
      <c r="P4483" s="216"/>
      <c r="Q4483" s="217"/>
      <c r="R4483" s="218"/>
      <c r="S4483" s="219">
        <f t="shared" si="1420"/>
        <v>0</v>
      </c>
      <c r="T4483" s="220">
        <f t="shared" si="1421"/>
        <v>0</v>
      </c>
      <c r="U4483" s="214">
        <f t="shared" si="1418"/>
        <v>0</v>
      </c>
      <c r="W4483" s="221"/>
      <c r="X4483" s="222"/>
      <c r="Y4483" s="222"/>
      <c r="Z4483" s="223"/>
      <c r="AA4483" s="222"/>
      <c r="AB4483" s="224"/>
      <c r="AC4483" s="225"/>
      <c r="AD4483" s="2">
        <f t="shared" si="1405"/>
        <v>0</v>
      </c>
      <c r="AE4483" s="2">
        <f t="shared" si="1406"/>
        <v>0</v>
      </c>
      <c r="AF4483" s="226"/>
      <c r="AG4483" s="219">
        <f t="shared" si="1410"/>
        <v>0</v>
      </c>
      <c r="AH4483" s="234">
        <f t="shared" si="1411"/>
        <v>0</v>
      </c>
      <c r="AI4483" s="214">
        <f t="shared" si="1419"/>
        <v>0</v>
      </c>
      <c r="AK4483" s="229">
        <f t="shared" si="1412"/>
        <v>0</v>
      </c>
      <c r="AL4483" s="226"/>
      <c r="AM4483" s="15"/>
      <c r="AN4483" s="232" t="e">
        <f t="shared" si="1413"/>
        <v>#DIV/0!</v>
      </c>
      <c r="AO4483" s="214">
        <f t="shared" si="1407"/>
        <v>0</v>
      </c>
      <c r="AQ4483" s="210"/>
      <c r="AR4483" s="231"/>
      <c r="AS4483" s="15"/>
      <c r="AT4483" s="232">
        <f t="shared" si="1414"/>
        <v>0</v>
      </c>
      <c r="AU4483" s="235">
        <f t="shared" si="1415"/>
        <v>0</v>
      </c>
      <c r="AY4483" s="210"/>
      <c r="AZ4483" s="231"/>
      <c r="BA4483" s="15"/>
      <c r="BB4483" s="232">
        <f t="shared" si="1404"/>
        <v>0</v>
      </c>
      <c r="BC4483" s="235">
        <f t="shared" si="1416"/>
        <v>0</v>
      </c>
      <c r="BG4483" s="210"/>
      <c r="BH4483" s="231"/>
      <c r="BI4483" s="15"/>
      <c r="BJ4483" s="232">
        <f t="shared" si="1408"/>
        <v>0</v>
      </c>
      <c r="BK4483" s="235">
        <f t="shared" si="1417"/>
        <v>0</v>
      </c>
      <c r="BM4483" s="109">
        <f t="shared" si="1409"/>
        <v>-6.9932301285531908</v>
      </c>
      <c r="BN4483" s="213"/>
      <c r="BR4483" s="228"/>
      <c r="BS4483" s="311"/>
      <c r="BT4483" s="3"/>
      <c r="BU4483" s="213"/>
      <c r="BV4483" s="213"/>
      <c r="BW4483" s="291"/>
    </row>
    <row r="4484" spans="1:75" x14ac:dyDescent="0.2">
      <c r="A4484" s="236"/>
      <c r="B4484" s="237"/>
      <c r="C4484" s="848" t="str">
        <f ca="1">IF(ISERR(AVERAGE(INDIRECT("B"&amp;(ROW()-INT($B$1/2))):INDIRECT("B"&amp;(ROW()+INT($B$1/2))))),"",AVERAGE(INDIRECT("B"&amp;(ROW()-INT($B$1/2))):INDIRECT("B"&amp;(ROW()+INT($B$1/2)))))</f>
        <v/>
      </c>
      <c r="D4484" s="848">
        <f t="shared" si="1422"/>
        <v>0</v>
      </c>
      <c r="E4484" s="275"/>
      <c r="F4484" s="15"/>
      <c r="G4484" s="3"/>
      <c r="H4484" s="3"/>
      <c r="I4484" s="3"/>
      <c r="J4484" s="3"/>
      <c r="K4484" s="3"/>
      <c r="L4484" s="554"/>
      <c r="M4484" s="545"/>
      <c r="N4484" s="546"/>
      <c r="O4484" s="5"/>
      <c r="P4484" s="216"/>
      <c r="Q4484" s="217"/>
      <c r="R4484" s="218"/>
      <c r="S4484" s="219">
        <f t="shared" si="1420"/>
        <v>0</v>
      </c>
      <c r="T4484" s="220">
        <f t="shared" si="1421"/>
        <v>0</v>
      </c>
      <c r="U4484" s="214">
        <f t="shared" si="1418"/>
        <v>0</v>
      </c>
      <c r="W4484" s="221"/>
      <c r="X4484" s="222"/>
      <c r="Y4484" s="222"/>
      <c r="Z4484" s="223"/>
      <c r="AA4484" s="222"/>
      <c r="AB4484" s="224"/>
      <c r="AC4484" s="225"/>
      <c r="AD4484" s="2">
        <f t="shared" si="1405"/>
        <v>0</v>
      </c>
      <c r="AE4484" s="2">
        <f t="shared" si="1406"/>
        <v>0</v>
      </c>
      <c r="AF4484" s="226"/>
      <c r="AG4484" s="219">
        <f t="shared" si="1410"/>
        <v>0</v>
      </c>
      <c r="AH4484" s="234">
        <f t="shared" si="1411"/>
        <v>0</v>
      </c>
      <c r="AI4484" s="214">
        <f t="shared" si="1419"/>
        <v>0</v>
      </c>
      <c r="AK4484" s="229">
        <f t="shared" si="1412"/>
        <v>0</v>
      </c>
      <c r="AL4484" s="226"/>
      <c r="AM4484" s="15"/>
      <c r="AN4484" s="232" t="e">
        <f t="shared" si="1413"/>
        <v>#DIV/0!</v>
      </c>
      <c r="AO4484" s="214">
        <f t="shared" si="1407"/>
        <v>0</v>
      </c>
      <c r="AQ4484" s="210"/>
      <c r="AR4484" s="231"/>
      <c r="AS4484" s="15"/>
      <c r="AT4484" s="232">
        <f t="shared" si="1414"/>
        <v>0</v>
      </c>
      <c r="AU4484" s="235">
        <f t="shared" si="1415"/>
        <v>0</v>
      </c>
      <c r="AY4484" s="210"/>
      <c r="AZ4484" s="231"/>
      <c r="BA4484" s="15"/>
      <c r="BB4484" s="232">
        <f t="shared" ref="BB4484:BB4547" si="1423">IF(AY4484&gt;0,(26.3/MAX($AY$4:$AY$4600))*AY4484,0)</f>
        <v>0</v>
      </c>
      <c r="BC4484" s="235">
        <f t="shared" si="1416"/>
        <v>0</v>
      </c>
      <c r="BG4484" s="210"/>
      <c r="BH4484" s="231"/>
      <c r="BI4484" s="15"/>
      <c r="BJ4484" s="232">
        <f t="shared" si="1408"/>
        <v>0</v>
      </c>
      <c r="BK4484" s="235">
        <f t="shared" si="1417"/>
        <v>0</v>
      </c>
      <c r="BM4484" s="109">
        <f t="shared" si="1409"/>
        <v>-6.9950624660509275</v>
      </c>
      <c r="BN4484" s="213"/>
      <c r="BR4484" s="228"/>
      <c r="BS4484" s="311"/>
      <c r="BT4484" s="3"/>
      <c r="BU4484" s="213"/>
      <c r="BV4484" s="213"/>
      <c r="BW4484" s="291"/>
    </row>
    <row r="4485" spans="1:75" x14ac:dyDescent="0.2">
      <c r="A4485" s="236"/>
      <c r="B4485" s="237"/>
      <c r="C4485" s="848" t="str">
        <f ca="1">IF(ISERR(AVERAGE(INDIRECT("B"&amp;(ROW()-INT($B$1/2))):INDIRECT("B"&amp;(ROW()+INT($B$1/2))))),"",AVERAGE(INDIRECT("B"&amp;(ROW()-INT($B$1/2))):INDIRECT("B"&amp;(ROW()+INT($B$1/2)))))</f>
        <v/>
      </c>
      <c r="D4485" s="848">
        <f t="shared" si="1422"/>
        <v>0</v>
      </c>
      <c r="E4485" s="275"/>
      <c r="F4485" s="15"/>
      <c r="G4485" s="3"/>
      <c r="H4485" s="3"/>
      <c r="I4485" s="3"/>
      <c r="J4485" s="3"/>
      <c r="K4485" s="3"/>
      <c r="L4485" s="554"/>
      <c r="M4485" s="545"/>
      <c r="N4485" s="546"/>
      <c r="O4485" s="5"/>
      <c r="P4485" s="216"/>
      <c r="Q4485" s="217"/>
      <c r="R4485" s="218"/>
      <c r="S4485" s="219">
        <f t="shared" si="1420"/>
        <v>0</v>
      </c>
      <c r="T4485" s="220">
        <f t="shared" si="1421"/>
        <v>0</v>
      </c>
      <c r="U4485" s="214">
        <f t="shared" si="1418"/>
        <v>0</v>
      </c>
      <c r="W4485" s="221"/>
      <c r="X4485" s="222"/>
      <c r="Y4485" s="222"/>
      <c r="Z4485" s="223"/>
      <c r="AA4485" s="222"/>
      <c r="AB4485" s="224"/>
      <c r="AC4485" s="225"/>
      <c r="AD4485" s="2">
        <f t="shared" ref="AD4485:AD4548" si="1424">IF(W4485&lt;0,W4485-X4485/60-Y4485/3600,W4485+X4485/60+Y4485/3600)</f>
        <v>0</v>
      </c>
      <c r="AE4485" s="2">
        <f t="shared" ref="AE4485:AE4548" si="1425">IF(Z4485&lt;0,Z4485-AA4485/60-AB4485/3600,Z4485+AA4485/60+AB4485/3600)</f>
        <v>0</v>
      </c>
      <c r="AF4485" s="226"/>
      <c r="AG4485" s="219">
        <f t="shared" si="1410"/>
        <v>0</v>
      </c>
      <c r="AH4485" s="234">
        <f t="shared" si="1411"/>
        <v>0</v>
      </c>
      <c r="AI4485" s="214">
        <f t="shared" si="1419"/>
        <v>0</v>
      </c>
      <c r="AK4485" s="229">
        <f t="shared" si="1412"/>
        <v>0</v>
      </c>
      <c r="AL4485" s="226"/>
      <c r="AM4485" s="15"/>
      <c r="AN4485" s="232" t="e">
        <f t="shared" si="1413"/>
        <v>#DIV/0!</v>
      </c>
      <c r="AO4485" s="214">
        <f t="shared" ref="AO4485:AO4548" si="1426">AL4485*3.28084</f>
        <v>0</v>
      </c>
      <c r="AQ4485" s="210"/>
      <c r="AR4485" s="231"/>
      <c r="AS4485" s="15"/>
      <c r="AT4485" s="232">
        <f t="shared" si="1414"/>
        <v>0</v>
      </c>
      <c r="AU4485" s="235">
        <f t="shared" si="1415"/>
        <v>0</v>
      </c>
      <c r="AY4485" s="210"/>
      <c r="AZ4485" s="231"/>
      <c r="BA4485" s="15"/>
      <c r="BB4485" s="232">
        <f t="shared" si="1423"/>
        <v>0</v>
      </c>
      <c r="BC4485" s="235">
        <f t="shared" si="1416"/>
        <v>0</v>
      </c>
      <c r="BG4485" s="210"/>
      <c r="BH4485" s="231"/>
      <c r="BI4485" s="15"/>
      <c r="BJ4485" s="232">
        <f t="shared" ref="BJ4485:BJ4548" si="1427">BG4485</f>
        <v>0</v>
      </c>
      <c r="BK4485" s="235">
        <f t="shared" si="1417"/>
        <v>0</v>
      </c>
      <c r="BM4485" s="109">
        <f t="shared" ref="BM4485:BM4548" si="1428">BM4484+$BQ$14</f>
        <v>-6.9968948035486642</v>
      </c>
      <c r="BN4485" s="213"/>
      <c r="BR4485" s="228"/>
      <c r="BS4485" s="311"/>
      <c r="BT4485" s="3"/>
      <c r="BU4485" s="213"/>
      <c r="BV4485" s="213"/>
      <c r="BW4485" s="291"/>
    </row>
    <row r="4486" spans="1:75" x14ac:dyDescent="0.2">
      <c r="A4486" s="236"/>
      <c r="B4486" s="237"/>
      <c r="C4486" s="848" t="str">
        <f ca="1">IF(ISERR(AVERAGE(INDIRECT("B"&amp;(ROW()-INT($B$1/2))):INDIRECT("B"&amp;(ROW()+INT($B$1/2))))),"",AVERAGE(INDIRECT("B"&amp;(ROW()-INT($B$1/2))):INDIRECT("B"&amp;(ROW()+INT($B$1/2)))))</f>
        <v/>
      </c>
      <c r="D4486" s="848">
        <f t="shared" si="1422"/>
        <v>0</v>
      </c>
      <c r="E4486" s="275"/>
      <c r="F4486" s="15"/>
      <c r="G4486" s="3"/>
      <c r="H4486" s="3"/>
      <c r="I4486" s="3"/>
      <c r="J4486" s="3"/>
      <c r="K4486" s="3"/>
      <c r="L4486" s="554"/>
      <c r="M4486" s="545"/>
      <c r="N4486" s="546"/>
      <c r="O4486" s="5"/>
      <c r="P4486" s="216"/>
      <c r="Q4486" s="217"/>
      <c r="R4486" s="218"/>
      <c r="S4486" s="219">
        <f t="shared" si="1420"/>
        <v>0</v>
      </c>
      <c r="T4486" s="220">
        <f t="shared" si="1421"/>
        <v>0</v>
      </c>
      <c r="U4486" s="214">
        <f t="shared" si="1418"/>
        <v>0</v>
      </c>
      <c r="W4486" s="221"/>
      <c r="X4486" s="222"/>
      <c r="Y4486" s="222"/>
      <c r="Z4486" s="223"/>
      <c r="AA4486" s="222"/>
      <c r="AB4486" s="224"/>
      <c r="AC4486" s="225"/>
      <c r="AD4486" s="2">
        <f t="shared" si="1424"/>
        <v>0</v>
      </c>
      <c r="AE4486" s="2">
        <f t="shared" si="1425"/>
        <v>0</v>
      </c>
      <c r="AF4486" s="226"/>
      <c r="AG4486" s="219">
        <f t="shared" ref="AG4486:AG4549" si="1429">AG4485+IF(AD4486&lt;&gt;0,1.852*60*1000*((ACOS((SIN((AD4485/180)*PI()))*(SIN((AD4486/180)*PI()))+(COS((AD4485/180)*PI()))*(COS((AD4486/180)*PI()))*(COS((AE4486/180)*PI()-(AE4485/180)*PI())))/PI())*180),0)</f>
        <v>0</v>
      </c>
      <c r="AH4486" s="234">
        <f t="shared" ref="AH4486:AH4549" si="1430">AH4485+IF(AD4486&lt;&gt;0,1.852*60*0.6213712*((ACOS((SIN((AD4485/180)*PI()))*(SIN((AD4486/180)*PI()))+(COS((AD4485/180)*PI()))*(COS((AD4486/180)*PI()))*(COS((AE4486/180)*PI()-(AE4485/180)*PI())))/PI())*180),0)</f>
        <v>0</v>
      </c>
      <c r="AI4486" s="214">
        <f t="shared" si="1419"/>
        <v>0</v>
      </c>
      <c r="AK4486" s="229">
        <f t="shared" ref="AK4486:AK4549" si="1431">IF(AL4486&gt;0,AK4485+$AO$1,0)</f>
        <v>0</v>
      </c>
      <c r="AL4486" s="226"/>
      <c r="AM4486" s="15"/>
      <c r="AN4486" s="232" t="e">
        <f t="shared" ref="AN4486:AN4549" si="1432">(42341.84/MAX(AK4486:AK9082))*AK4486*0.0006213712</f>
        <v>#DIV/0!</v>
      </c>
      <c r="AO4486" s="214">
        <f t="shared" si="1426"/>
        <v>0</v>
      </c>
      <c r="AQ4486" s="210"/>
      <c r="AR4486" s="231"/>
      <c r="AS4486" s="15"/>
      <c r="AT4486" s="232">
        <f t="shared" ref="AT4486:AT4549" si="1433">IF(AQ4486&gt;0,(26.3/(MAX($AQ$4:$AQ$4600)*0.0006213712))*AQ4486*0.0006213712,0)</f>
        <v>0</v>
      </c>
      <c r="AU4486" s="235">
        <f t="shared" ref="AU4486:AU4549" si="1434">(AR4486*3.28084)+(AW$4)</f>
        <v>0</v>
      </c>
      <c r="AY4486" s="210"/>
      <c r="AZ4486" s="231"/>
      <c r="BA4486" s="15"/>
      <c r="BB4486" s="232">
        <f t="shared" si="1423"/>
        <v>0</v>
      </c>
      <c r="BC4486" s="235">
        <f t="shared" ref="BC4486:BC4549" si="1435">AZ4486+BE$4</f>
        <v>0</v>
      </c>
      <c r="BG4486" s="210"/>
      <c r="BH4486" s="231"/>
      <c r="BI4486" s="15"/>
      <c r="BJ4486" s="232">
        <f t="shared" si="1427"/>
        <v>0</v>
      </c>
      <c r="BK4486" s="235">
        <f t="shared" ref="BK4486:BK4549" si="1436">BH4486*BM4486</f>
        <v>0</v>
      </c>
      <c r="BM4486" s="109">
        <f t="shared" si="1428"/>
        <v>-6.9987271410464009</v>
      </c>
      <c r="BN4486" s="213"/>
      <c r="BR4486" s="228"/>
      <c r="BS4486" s="311"/>
      <c r="BT4486" s="3"/>
      <c r="BU4486" s="213"/>
      <c r="BV4486" s="213"/>
      <c r="BW4486" s="291"/>
    </row>
    <row r="4487" spans="1:75" x14ac:dyDescent="0.2">
      <c r="A4487" s="236"/>
      <c r="B4487" s="237"/>
      <c r="C4487" s="848" t="str">
        <f ca="1">IF(ISERR(AVERAGE(INDIRECT("B"&amp;(ROW()-INT($B$1/2))):INDIRECT("B"&amp;(ROW()+INT($B$1/2))))),"",AVERAGE(INDIRECT("B"&amp;(ROW()-INT($B$1/2))):INDIRECT("B"&amp;(ROW()+INT($B$1/2)))))</f>
        <v/>
      </c>
      <c r="D4487" s="848">
        <f t="shared" si="1422"/>
        <v>0</v>
      </c>
      <c r="E4487" s="275"/>
      <c r="F4487" s="15"/>
      <c r="G4487" s="3"/>
      <c r="H4487" s="3"/>
      <c r="I4487" s="3"/>
      <c r="J4487" s="3"/>
      <c r="K4487" s="3"/>
      <c r="L4487" s="554"/>
      <c r="M4487" s="545"/>
      <c r="N4487" s="546"/>
      <c r="O4487" s="5"/>
      <c r="P4487" s="216"/>
      <c r="Q4487" s="217"/>
      <c r="R4487" s="218"/>
      <c r="S4487" s="219">
        <f t="shared" si="1420"/>
        <v>0</v>
      </c>
      <c r="T4487" s="220">
        <f t="shared" si="1421"/>
        <v>0</v>
      </c>
      <c r="U4487" s="214">
        <f t="shared" ref="U4487:U4550" si="1437">R4487*3.28084</f>
        <v>0</v>
      </c>
      <c r="W4487" s="221"/>
      <c r="X4487" s="222"/>
      <c r="Y4487" s="222"/>
      <c r="Z4487" s="223"/>
      <c r="AA4487" s="222"/>
      <c r="AB4487" s="224"/>
      <c r="AC4487" s="225"/>
      <c r="AD4487" s="2">
        <f t="shared" si="1424"/>
        <v>0</v>
      </c>
      <c r="AE4487" s="2">
        <f t="shared" si="1425"/>
        <v>0</v>
      </c>
      <c r="AF4487" s="226"/>
      <c r="AG4487" s="219">
        <f t="shared" si="1429"/>
        <v>0</v>
      </c>
      <c r="AH4487" s="234">
        <f t="shared" si="1430"/>
        <v>0</v>
      </c>
      <c r="AI4487" s="214">
        <f t="shared" ref="AI4487:AI4550" si="1438">AF4487*3.28084</f>
        <v>0</v>
      </c>
      <c r="AK4487" s="229">
        <f t="shared" si="1431"/>
        <v>0</v>
      </c>
      <c r="AL4487" s="226"/>
      <c r="AM4487" s="15"/>
      <c r="AN4487" s="232" t="e">
        <f t="shared" si="1432"/>
        <v>#DIV/0!</v>
      </c>
      <c r="AO4487" s="214">
        <f t="shared" si="1426"/>
        <v>0</v>
      </c>
      <c r="AQ4487" s="210"/>
      <c r="AR4487" s="231"/>
      <c r="AS4487" s="15"/>
      <c r="AT4487" s="232">
        <f t="shared" si="1433"/>
        <v>0</v>
      </c>
      <c r="AU4487" s="235">
        <f t="shared" si="1434"/>
        <v>0</v>
      </c>
      <c r="AY4487" s="210"/>
      <c r="AZ4487" s="231"/>
      <c r="BA4487" s="15"/>
      <c r="BB4487" s="232">
        <f t="shared" si="1423"/>
        <v>0</v>
      </c>
      <c r="BC4487" s="235">
        <f t="shared" si="1435"/>
        <v>0</v>
      </c>
      <c r="BG4487" s="210"/>
      <c r="BH4487" s="231"/>
      <c r="BI4487" s="15"/>
      <c r="BJ4487" s="232">
        <f t="shared" si="1427"/>
        <v>0</v>
      </c>
      <c r="BK4487" s="235">
        <f t="shared" si="1436"/>
        <v>0</v>
      </c>
      <c r="BM4487" s="109">
        <f t="shared" si="1428"/>
        <v>-7.0005594785441376</v>
      </c>
      <c r="BN4487" s="213"/>
      <c r="BR4487" s="228"/>
      <c r="BS4487" s="311"/>
      <c r="BT4487" s="3"/>
      <c r="BU4487" s="213"/>
      <c r="BV4487" s="213"/>
      <c r="BW4487" s="291"/>
    </row>
    <row r="4488" spans="1:75" x14ac:dyDescent="0.2">
      <c r="A4488" s="236"/>
      <c r="B4488" s="237"/>
      <c r="C4488" s="848" t="str">
        <f ca="1">IF(ISERR(AVERAGE(INDIRECT("B"&amp;(ROW()-INT($B$1/2))):INDIRECT("B"&amp;(ROW()+INT($B$1/2))))),"",AVERAGE(INDIRECT("B"&amp;(ROW()-INT($B$1/2))):INDIRECT("B"&amp;(ROW()+INT($B$1/2)))))</f>
        <v/>
      </c>
      <c r="D4488" s="848">
        <f t="shared" si="1422"/>
        <v>0</v>
      </c>
      <c r="E4488" s="275"/>
      <c r="F4488" s="15"/>
      <c r="G4488" s="3"/>
      <c r="H4488" s="3"/>
      <c r="I4488" s="3"/>
      <c r="J4488" s="3"/>
      <c r="K4488" s="3"/>
      <c r="L4488" s="554"/>
      <c r="M4488" s="545"/>
      <c r="N4488" s="546"/>
      <c r="O4488" s="5"/>
      <c r="P4488" s="216"/>
      <c r="Q4488" s="217"/>
      <c r="R4488" s="218"/>
      <c r="S4488" s="219">
        <f t="shared" si="1420"/>
        <v>0</v>
      </c>
      <c r="T4488" s="220">
        <f t="shared" si="1421"/>
        <v>0</v>
      </c>
      <c r="U4488" s="214">
        <f t="shared" si="1437"/>
        <v>0</v>
      </c>
      <c r="W4488" s="221"/>
      <c r="X4488" s="222"/>
      <c r="Y4488" s="222"/>
      <c r="Z4488" s="223"/>
      <c r="AA4488" s="222"/>
      <c r="AB4488" s="224"/>
      <c r="AC4488" s="225"/>
      <c r="AD4488" s="2">
        <f t="shared" si="1424"/>
        <v>0</v>
      </c>
      <c r="AE4488" s="2">
        <f t="shared" si="1425"/>
        <v>0</v>
      </c>
      <c r="AF4488" s="226"/>
      <c r="AG4488" s="219">
        <f t="shared" si="1429"/>
        <v>0</v>
      </c>
      <c r="AH4488" s="234">
        <f t="shared" si="1430"/>
        <v>0</v>
      </c>
      <c r="AI4488" s="214">
        <f t="shared" si="1438"/>
        <v>0</v>
      </c>
      <c r="AK4488" s="229">
        <f t="shared" si="1431"/>
        <v>0</v>
      </c>
      <c r="AL4488" s="226"/>
      <c r="AM4488" s="15"/>
      <c r="AN4488" s="232" t="e">
        <f t="shared" si="1432"/>
        <v>#DIV/0!</v>
      </c>
      <c r="AO4488" s="214">
        <f t="shared" si="1426"/>
        <v>0</v>
      </c>
      <c r="AQ4488" s="210"/>
      <c r="AR4488" s="231"/>
      <c r="AS4488" s="15"/>
      <c r="AT4488" s="232">
        <f t="shared" si="1433"/>
        <v>0</v>
      </c>
      <c r="AU4488" s="235">
        <f t="shared" si="1434"/>
        <v>0</v>
      </c>
      <c r="AY4488" s="210"/>
      <c r="AZ4488" s="231"/>
      <c r="BA4488" s="15"/>
      <c r="BB4488" s="232">
        <f t="shared" si="1423"/>
        <v>0</v>
      </c>
      <c r="BC4488" s="235">
        <f t="shared" si="1435"/>
        <v>0</v>
      </c>
      <c r="BG4488" s="210"/>
      <c r="BH4488" s="231"/>
      <c r="BI4488" s="15"/>
      <c r="BJ4488" s="232">
        <f t="shared" si="1427"/>
        <v>0</v>
      </c>
      <c r="BK4488" s="235">
        <f t="shared" si="1436"/>
        <v>0</v>
      </c>
      <c r="BM4488" s="109">
        <f t="shared" si="1428"/>
        <v>-7.0023918160418743</v>
      </c>
      <c r="BN4488" s="213"/>
      <c r="BR4488" s="228"/>
      <c r="BS4488" s="311"/>
      <c r="BT4488" s="3"/>
      <c r="BU4488" s="213"/>
      <c r="BV4488" s="213"/>
      <c r="BW4488" s="291"/>
    </row>
    <row r="4489" spans="1:75" x14ac:dyDescent="0.2">
      <c r="A4489" s="236"/>
      <c r="B4489" s="237"/>
      <c r="C4489" s="848" t="str">
        <f ca="1">IF(ISERR(AVERAGE(INDIRECT("B"&amp;(ROW()-INT($B$1/2))):INDIRECT("B"&amp;(ROW()+INT($B$1/2))))),"",AVERAGE(INDIRECT("B"&amp;(ROW()-INT($B$1/2))):INDIRECT("B"&amp;(ROW()+INT($B$1/2)))))</f>
        <v/>
      </c>
      <c r="D4489" s="848">
        <f t="shared" si="1422"/>
        <v>0</v>
      </c>
      <c r="E4489" s="275"/>
      <c r="F4489" s="15"/>
      <c r="G4489" s="3"/>
      <c r="H4489" s="3"/>
      <c r="I4489" s="3"/>
      <c r="J4489" s="3"/>
      <c r="K4489" s="3"/>
      <c r="L4489" s="554"/>
      <c r="M4489" s="545"/>
      <c r="N4489" s="546"/>
      <c r="O4489" s="5"/>
      <c r="P4489" s="216"/>
      <c r="Q4489" s="217"/>
      <c r="R4489" s="218"/>
      <c r="S4489" s="219">
        <f t="shared" ref="S4489:S4552" si="1439">S4488+IF(P4489&lt;&gt;0,1.852*60*1000*((ACOS((SIN((P4488/180)*PI()))*(SIN((P4489/180)*PI()))+(COS((P4488/180)*PI()))*(COS((P4489/180)*PI()))*(COS((Q4489/180)*PI()-(Q4488/180)*PI())))/PI())*180),0)</f>
        <v>0</v>
      </c>
      <c r="T4489" s="220">
        <f t="shared" ref="T4489:T4552" si="1440">T4488+IF(P4489&lt;&gt;0,1.852*60*0.6213712*((ACOS((SIN((P4488/180)*PI()))*(SIN((P4489/180)*PI()))+(COS((P4488/180)*PI()))*(COS((P4489/180)*PI()))*(COS((Q4489/180)*PI()-(Q4488/180)*PI())))/PI())*180),0)</f>
        <v>0</v>
      </c>
      <c r="U4489" s="214">
        <f t="shared" si="1437"/>
        <v>0</v>
      </c>
      <c r="W4489" s="221"/>
      <c r="X4489" s="222"/>
      <c r="Y4489" s="222"/>
      <c r="Z4489" s="223"/>
      <c r="AA4489" s="222"/>
      <c r="AB4489" s="224"/>
      <c r="AC4489" s="225"/>
      <c r="AD4489" s="2">
        <f t="shared" si="1424"/>
        <v>0</v>
      </c>
      <c r="AE4489" s="2">
        <f t="shared" si="1425"/>
        <v>0</v>
      </c>
      <c r="AF4489" s="226"/>
      <c r="AG4489" s="219">
        <f t="shared" si="1429"/>
        <v>0</v>
      </c>
      <c r="AH4489" s="234">
        <f t="shared" si="1430"/>
        <v>0</v>
      </c>
      <c r="AI4489" s="214">
        <f t="shared" si="1438"/>
        <v>0</v>
      </c>
      <c r="AK4489" s="229">
        <f t="shared" si="1431"/>
        <v>0</v>
      </c>
      <c r="AL4489" s="226"/>
      <c r="AM4489" s="15"/>
      <c r="AN4489" s="232" t="e">
        <f t="shared" si="1432"/>
        <v>#DIV/0!</v>
      </c>
      <c r="AO4489" s="214">
        <f t="shared" si="1426"/>
        <v>0</v>
      </c>
      <c r="AQ4489" s="210"/>
      <c r="AR4489" s="231"/>
      <c r="AS4489" s="15"/>
      <c r="AT4489" s="232">
        <f t="shared" si="1433"/>
        <v>0</v>
      </c>
      <c r="AU4489" s="235">
        <f t="shared" si="1434"/>
        <v>0</v>
      </c>
      <c r="AY4489" s="210"/>
      <c r="AZ4489" s="231"/>
      <c r="BA4489" s="15"/>
      <c r="BB4489" s="232">
        <f t="shared" si="1423"/>
        <v>0</v>
      </c>
      <c r="BC4489" s="235">
        <f t="shared" si="1435"/>
        <v>0</v>
      </c>
      <c r="BG4489" s="210"/>
      <c r="BH4489" s="231"/>
      <c r="BI4489" s="15"/>
      <c r="BJ4489" s="232">
        <f t="shared" si="1427"/>
        <v>0</v>
      </c>
      <c r="BK4489" s="235">
        <f t="shared" si="1436"/>
        <v>0</v>
      </c>
      <c r="BM4489" s="109">
        <f t="shared" si="1428"/>
        <v>-7.004224153539611</v>
      </c>
      <c r="BN4489" s="213"/>
      <c r="BR4489" s="228"/>
      <c r="BS4489" s="311"/>
      <c r="BT4489" s="3"/>
      <c r="BU4489" s="213"/>
      <c r="BV4489" s="213"/>
      <c r="BW4489" s="291"/>
    </row>
    <row r="4490" spans="1:75" x14ac:dyDescent="0.2">
      <c r="A4490" s="236"/>
      <c r="B4490" s="237"/>
      <c r="C4490" s="848" t="str">
        <f ca="1">IF(ISERR(AVERAGE(INDIRECT("B"&amp;(ROW()-INT($B$1/2))):INDIRECT("B"&amp;(ROW()+INT($B$1/2))))),"",AVERAGE(INDIRECT("B"&amp;(ROW()-INT($B$1/2))):INDIRECT("B"&amp;(ROW()+INT($B$1/2)))))</f>
        <v/>
      </c>
      <c r="D4490" s="848">
        <f t="shared" si="1422"/>
        <v>0</v>
      </c>
      <c r="E4490" s="275"/>
      <c r="F4490" s="15"/>
      <c r="G4490" s="3"/>
      <c r="H4490" s="3"/>
      <c r="I4490" s="3"/>
      <c r="J4490" s="3"/>
      <c r="K4490" s="3"/>
      <c r="L4490" s="554"/>
      <c r="M4490" s="545"/>
      <c r="N4490" s="546"/>
      <c r="O4490" s="5"/>
      <c r="P4490" s="216"/>
      <c r="Q4490" s="217"/>
      <c r="R4490" s="218"/>
      <c r="S4490" s="219">
        <f t="shared" si="1439"/>
        <v>0</v>
      </c>
      <c r="T4490" s="220">
        <f t="shared" si="1440"/>
        <v>0</v>
      </c>
      <c r="U4490" s="214">
        <f t="shared" si="1437"/>
        <v>0</v>
      </c>
      <c r="W4490" s="221"/>
      <c r="X4490" s="222"/>
      <c r="Y4490" s="222"/>
      <c r="Z4490" s="223"/>
      <c r="AA4490" s="222"/>
      <c r="AB4490" s="224"/>
      <c r="AC4490" s="225"/>
      <c r="AD4490" s="2">
        <f t="shared" si="1424"/>
        <v>0</v>
      </c>
      <c r="AE4490" s="2">
        <f t="shared" si="1425"/>
        <v>0</v>
      </c>
      <c r="AF4490" s="226"/>
      <c r="AG4490" s="219">
        <f t="shared" si="1429"/>
        <v>0</v>
      </c>
      <c r="AH4490" s="234">
        <f t="shared" si="1430"/>
        <v>0</v>
      </c>
      <c r="AI4490" s="214">
        <f t="shared" si="1438"/>
        <v>0</v>
      </c>
      <c r="AK4490" s="229">
        <f t="shared" si="1431"/>
        <v>0</v>
      </c>
      <c r="AL4490" s="226"/>
      <c r="AM4490" s="15"/>
      <c r="AN4490" s="232" t="e">
        <f t="shared" si="1432"/>
        <v>#DIV/0!</v>
      </c>
      <c r="AO4490" s="214">
        <f t="shared" si="1426"/>
        <v>0</v>
      </c>
      <c r="AQ4490" s="210"/>
      <c r="AR4490" s="231"/>
      <c r="AS4490" s="15"/>
      <c r="AT4490" s="232">
        <f t="shared" si="1433"/>
        <v>0</v>
      </c>
      <c r="AU4490" s="235">
        <f t="shared" si="1434"/>
        <v>0</v>
      </c>
      <c r="AY4490" s="210"/>
      <c r="AZ4490" s="231"/>
      <c r="BA4490" s="15"/>
      <c r="BB4490" s="232">
        <f t="shared" si="1423"/>
        <v>0</v>
      </c>
      <c r="BC4490" s="235">
        <f t="shared" si="1435"/>
        <v>0</v>
      </c>
      <c r="BG4490" s="210"/>
      <c r="BH4490" s="231"/>
      <c r="BI4490" s="15"/>
      <c r="BJ4490" s="232">
        <f t="shared" si="1427"/>
        <v>0</v>
      </c>
      <c r="BK4490" s="235">
        <f t="shared" si="1436"/>
        <v>0</v>
      </c>
      <c r="BM4490" s="109">
        <f t="shared" si="1428"/>
        <v>-7.0060564910373477</v>
      </c>
      <c r="BN4490" s="213"/>
      <c r="BR4490" s="228"/>
      <c r="BS4490" s="311"/>
      <c r="BT4490" s="3"/>
      <c r="BU4490" s="213"/>
      <c r="BV4490" s="213"/>
      <c r="BW4490" s="291"/>
    </row>
    <row r="4491" spans="1:75" x14ac:dyDescent="0.2">
      <c r="A4491" s="236"/>
      <c r="B4491" s="237"/>
      <c r="C4491" s="848" t="str">
        <f ca="1">IF(ISERR(AVERAGE(INDIRECT("B"&amp;(ROW()-INT($B$1/2))):INDIRECT("B"&amp;(ROW()+INT($B$1/2))))),"",AVERAGE(INDIRECT("B"&amp;(ROW()-INT($B$1/2))):INDIRECT("B"&amp;(ROW()+INT($B$1/2)))))</f>
        <v/>
      </c>
      <c r="D4491" s="848">
        <f t="shared" si="1422"/>
        <v>0</v>
      </c>
      <c r="E4491" s="275"/>
      <c r="F4491" s="15"/>
      <c r="G4491" s="3"/>
      <c r="H4491" s="3"/>
      <c r="I4491" s="3"/>
      <c r="J4491" s="3"/>
      <c r="K4491" s="3"/>
      <c r="L4491" s="554"/>
      <c r="M4491" s="545"/>
      <c r="N4491" s="546"/>
      <c r="O4491" s="5"/>
      <c r="P4491" s="216"/>
      <c r="Q4491" s="217"/>
      <c r="R4491" s="218"/>
      <c r="S4491" s="219">
        <f t="shared" si="1439"/>
        <v>0</v>
      </c>
      <c r="T4491" s="220">
        <f t="shared" si="1440"/>
        <v>0</v>
      </c>
      <c r="U4491" s="214">
        <f t="shared" si="1437"/>
        <v>0</v>
      </c>
      <c r="W4491" s="221"/>
      <c r="X4491" s="222"/>
      <c r="Y4491" s="222"/>
      <c r="Z4491" s="223"/>
      <c r="AA4491" s="222"/>
      <c r="AB4491" s="224"/>
      <c r="AC4491" s="225"/>
      <c r="AD4491" s="2">
        <f t="shared" si="1424"/>
        <v>0</v>
      </c>
      <c r="AE4491" s="2">
        <f t="shared" si="1425"/>
        <v>0</v>
      </c>
      <c r="AF4491" s="226"/>
      <c r="AG4491" s="219">
        <f t="shared" si="1429"/>
        <v>0</v>
      </c>
      <c r="AH4491" s="234">
        <f t="shared" si="1430"/>
        <v>0</v>
      </c>
      <c r="AI4491" s="214">
        <f t="shared" si="1438"/>
        <v>0</v>
      </c>
      <c r="AK4491" s="229">
        <f t="shared" si="1431"/>
        <v>0</v>
      </c>
      <c r="AL4491" s="226"/>
      <c r="AM4491" s="15"/>
      <c r="AN4491" s="232" t="e">
        <f t="shared" si="1432"/>
        <v>#DIV/0!</v>
      </c>
      <c r="AO4491" s="214">
        <f t="shared" si="1426"/>
        <v>0</v>
      </c>
      <c r="AQ4491" s="210"/>
      <c r="AR4491" s="231"/>
      <c r="AS4491" s="15"/>
      <c r="AT4491" s="232">
        <f t="shared" si="1433"/>
        <v>0</v>
      </c>
      <c r="AU4491" s="235">
        <f t="shared" si="1434"/>
        <v>0</v>
      </c>
      <c r="AY4491" s="210"/>
      <c r="AZ4491" s="231"/>
      <c r="BA4491" s="15"/>
      <c r="BB4491" s="232">
        <f t="shared" si="1423"/>
        <v>0</v>
      </c>
      <c r="BC4491" s="235">
        <f t="shared" si="1435"/>
        <v>0</v>
      </c>
      <c r="BG4491" s="210"/>
      <c r="BH4491" s="231"/>
      <c r="BI4491" s="15"/>
      <c r="BJ4491" s="232">
        <f t="shared" si="1427"/>
        <v>0</v>
      </c>
      <c r="BK4491" s="235">
        <f t="shared" si="1436"/>
        <v>0</v>
      </c>
      <c r="BM4491" s="109">
        <f t="shared" si="1428"/>
        <v>-7.0078888285350844</v>
      </c>
      <c r="BN4491" s="213"/>
      <c r="BR4491" s="228"/>
      <c r="BS4491" s="311"/>
      <c r="BT4491" s="3"/>
      <c r="BU4491" s="213"/>
      <c r="BV4491" s="213"/>
      <c r="BW4491" s="291"/>
    </row>
    <row r="4492" spans="1:75" x14ac:dyDescent="0.2">
      <c r="A4492" s="236"/>
      <c r="B4492" s="237"/>
      <c r="C4492" s="848" t="str">
        <f ca="1">IF(ISERR(AVERAGE(INDIRECT("B"&amp;(ROW()-INT($B$1/2))):INDIRECT("B"&amp;(ROW()+INT($B$1/2))))),"",AVERAGE(INDIRECT("B"&amp;(ROW()-INT($B$1/2))):INDIRECT("B"&amp;(ROW()+INT($B$1/2)))))</f>
        <v/>
      </c>
      <c r="D4492" s="848">
        <f t="shared" si="1422"/>
        <v>0</v>
      </c>
      <c r="E4492" s="275"/>
      <c r="F4492" s="15"/>
      <c r="G4492" s="3"/>
      <c r="H4492" s="3"/>
      <c r="I4492" s="3"/>
      <c r="J4492" s="3"/>
      <c r="K4492" s="3"/>
      <c r="L4492" s="554"/>
      <c r="M4492" s="545"/>
      <c r="N4492" s="546"/>
      <c r="O4492" s="5"/>
      <c r="P4492" s="216"/>
      <c r="Q4492" s="217"/>
      <c r="R4492" s="218"/>
      <c r="S4492" s="219">
        <f t="shared" si="1439"/>
        <v>0</v>
      </c>
      <c r="T4492" s="220">
        <f t="shared" si="1440"/>
        <v>0</v>
      </c>
      <c r="U4492" s="214">
        <f t="shared" si="1437"/>
        <v>0</v>
      </c>
      <c r="W4492" s="221"/>
      <c r="X4492" s="222"/>
      <c r="Y4492" s="222"/>
      <c r="Z4492" s="223"/>
      <c r="AA4492" s="222"/>
      <c r="AB4492" s="224"/>
      <c r="AC4492" s="225"/>
      <c r="AD4492" s="2">
        <f t="shared" si="1424"/>
        <v>0</v>
      </c>
      <c r="AE4492" s="2">
        <f t="shared" si="1425"/>
        <v>0</v>
      </c>
      <c r="AF4492" s="226"/>
      <c r="AG4492" s="219">
        <f t="shared" si="1429"/>
        <v>0</v>
      </c>
      <c r="AH4492" s="234">
        <f t="shared" si="1430"/>
        <v>0</v>
      </c>
      <c r="AI4492" s="214">
        <f t="shared" si="1438"/>
        <v>0</v>
      </c>
      <c r="AK4492" s="229">
        <f t="shared" si="1431"/>
        <v>0</v>
      </c>
      <c r="AL4492" s="226"/>
      <c r="AM4492" s="15"/>
      <c r="AN4492" s="232" t="e">
        <f t="shared" si="1432"/>
        <v>#DIV/0!</v>
      </c>
      <c r="AO4492" s="214">
        <f t="shared" si="1426"/>
        <v>0</v>
      </c>
      <c r="AQ4492" s="210"/>
      <c r="AR4492" s="231"/>
      <c r="AS4492" s="15"/>
      <c r="AT4492" s="232">
        <f t="shared" si="1433"/>
        <v>0</v>
      </c>
      <c r="AU4492" s="235">
        <f t="shared" si="1434"/>
        <v>0</v>
      </c>
      <c r="AY4492" s="210"/>
      <c r="AZ4492" s="231"/>
      <c r="BA4492" s="15"/>
      <c r="BB4492" s="232">
        <f t="shared" si="1423"/>
        <v>0</v>
      </c>
      <c r="BC4492" s="235">
        <f t="shared" si="1435"/>
        <v>0</v>
      </c>
      <c r="BG4492" s="210"/>
      <c r="BH4492" s="231"/>
      <c r="BI4492" s="15"/>
      <c r="BJ4492" s="232">
        <f t="shared" si="1427"/>
        <v>0</v>
      </c>
      <c r="BK4492" s="235">
        <f t="shared" si="1436"/>
        <v>0</v>
      </c>
      <c r="BM4492" s="109">
        <f t="shared" si="1428"/>
        <v>-7.0097211660328211</v>
      </c>
      <c r="BN4492" s="213"/>
      <c r="BR4492" s="228"/>
      <c r="BS4492" s="311"/>
      <c r="BT4492" s="3"/>
      <c r="BU4492" s="213"/>
      <c r="BV4492" s="213"/>
      <c r="BW4492" s="291"/>
    </row>
    <row r="4493" spans="1:75" x14ac:dyDescent="0.2">
      <c r="A4493" s="236"/>
      <c r="B4493" s="237"/>
      <c r="C4493" s="848" t="str">
        <f ca="1">IF(ISERR(AVERAGE(INDIRECT("B"&amp;(ROW()-INT($B$1/2))):INDIRECT("B"&amp;(ROW()+INT($B$1/2))))),"",AVERAGE(INDIRECT("B"&amp;(ROW()-INT($B$1/2))):INDIRECT("B"&amp;(ROW()+INT($B$1/2)))))</f>
        <v/>
      </c>
      <c r="D4493" s="848">
        <f t="shared" si="1422"/>
        <v>0</v>
      </c>
      <c r="E4493" s="275"/>
      <c r="F4493" s="15"/>
      <c r="G4493" s="3"/>
      <c r="H4493" s="3"/>
      <c r="I4493" s="3"/>
      <c r="J4493" s="3"/>
      <c r="K4493" s="3"/>
      <c r="L4493" s="554"/>
      <c r="M4493" s="545"/>
      <c r="N4493" s="546"/>
      <c r="O4493" s="5"/>
      <c r="P4493" s="216"/>
      <c r="Q4493" s="217"/>
      <c r="R4493" s="218"/>
      <c r="S4493" s="219">
        <f t="shared" si="1439"/>
        <v>0</v>
      </c>
      <c r="T4493" s="220">
        <f t="shared" si="1440"/>
        <v>0</v>
      </c>
      <c r="U4493" s="214">
        <f t="shared" si="1437"/>
        <v>0</v>
      </c>
      <c r="W4493" s="221"/>
      <c r="X4493" s="222"/>
      <c r="Y4493" s="222"/>
      <c r="Z4493" s="223"/>
      <c r="AA4493" s="222"/>
      <c r="AB4493" s="224"/>
      <c r="AC4493" s="225"/>
      <c r="AD4493" s="2">
        <f t="shared" si="1424"/>
        <v>0</v>
      </c>
      <c r="AE4493" s="2">
        <f t="shared" si="1425"/>
        <v>0</v>
      </c>
      <c r="AF4493" s="226"/>
      <c r="AG4493" s="219">
        <f t="shared" si="1429"/>
        <v>0</v>
      </c>
      <c r="AH4493" s="234">
        <f t="shared" si="1430"/>
        <v>0</v>
      </c>
      <c r="AI4493" s="214">
        <f t="shared" si="1438"/>
        <v>0</v>
      </c>
      <c r="AK4493" s="229">
        <f t="shared" si="1431"/>
        <v>0</v>
      </c>
      <c r="AL4493" s="226"/>
      <c r="AM4493" s="15"/>
      <c r="AN4493" s="232" t="e">
        <f t="shared" si="1432"/>
        <v>#DIV/0!</v>
      </c>
      <c r="AO4493" s="214">
        <f t="shared" si="1426"/>
        <v>0</v>
      </c>
      <c r="AQ4493" s="210"/>
      <c r="AR4493" s="231"/>
      <c r="AS4493" s="15"/>
      <c r="AT4493" s="232">
        <f t="shared" si="1433"/>
        <v>0</v>
      </c>
      <c r="AU4493" s="235">
        <f t="shared" si="1434"/>
        <v>0</v>
      </c>
      <c r="AY4493" s="210"/>
      <c r="AZ4493" s="231"/>
      <c r="BA4493" s="15"/>
      <c r="BB4493" s="232">
        <f t="shared" si="1423"/>
        <v>0</v>
      </c>
      <c r="BC4493" s="235">
        <f t="shared" si="1435"/>
        <v>0</v>
      </c>
      <c r="BG4493" s="210"/>
      <c r="BH4493" s="231"/>
      <c r="BI4493" s="15"/>
      <c r="BJ4493" s="232">
        <f t="shared" si="1427"/>
        <v>0</v>
      </c>
      <c r="BK4493" s="235">
        <f t="shared" si="1436"/>
        <v>0</v>
      </c>
      <c r="BM4493" s="109">
        <f t="shared" si="1428"/>
        <v>-7.0115535035305578</v>
      </c>
      <c r="BN4493" s="213"/>
      <c r="BR4493" s="228"/>
      <c r="BS4493" s="311"/>
      <c r="BT4493" s="3"/>
      <c r="BU4493" s="213"/>
      <c r="BV4493" s="213"/>
      <c r="BW4493" s="291"/>
    </row>
    <row r="4494" spans="1:75" x14ac:dyDescent="0.2">
      <c r="A4494" s="236"/>
      <c r="B4494" s="237"/>
      <c r="C4494" s="848" t="str">
        <f ca="1">IF(ISERR(AVERAGE(INDIRECT("B"&amp;(ROW()-INT($B$1/2))):INDIRECT("B"&amp;(ROW()+INT($B$1/2))))),"",AVERAGE(INDIRECT("B"&amp;(ROW()-INT($B$1/2))):INDIRECT("B"&amp;(ROW()+INT($B$1/2)))))</f>
        <v/>
      </c>
      <c r="D4494" s="848">
        <f t="shared" si="1422"/>
        <v>0</v>
      </c>
      <c r="E4494" s="275"/>
      <c r="F4494" s="15"/>
      <c r="G4494" s="3"/>
      <c r="H4494" s="3"/>
      <c r="I4494" s="3"/>
      <c r="J4494" s="3"/>
      <c r="K4494" s="3"/>
      <c r="L4494" s="554"/>
      <c r="M4494" s="545"/>
      <c r="N4494" s="546"/>
      <c r="O4494" s="5"/>
      <c r="P4494" s="216"/>
      <c r="Q4494" s="217"/>
      <c r="R4494" s="218"/>
      <c r="S4494" s="219">
        <f t="shared" si="1439"/>
        <v>0</v>
      </c>
      <c r="T4494" s="220">
        <f t="shared" si="1440"/>
        <v>0</v>
      </c>
      <c r="U4494" s="214">
        <f t="shared" si="1437"/>
        <v>0</v>
      </c>
      <c r="W4494" s="221"/>
      <c r="X4494" s="222"/>
      <c r="Y4494" s="222"/>
      <c r="Z4494" s="223"/>
      <c r="AA4494" s="222"/>
      <c r="AB4494" s="224"/>
      <c r="AC4494" s="225"/>
      <c r="AD4494" s="2">
        <f t="shared" si="1424"/>
        <v>0</v>
      </c>
      <c r="AE4494" s="2">
        <f t="shared" si="1425"/>
        <v>0</v>
      </c>
      <c r="AF4494" s="226"/>
      <c r="AG4494" s="219">
        <f t="shared" si="1429"/>
        <v>0</v>
      </c>
      <c r="AH4494" s="234">
        <f t="shared" si="1430"/>
        <v>0</v>
      </c>
      <c r="AI4494" s="214">
        <f t="shared" si="1438"/>
        <v>0</v>
      </c>
      <c r="AK4494" s="229">
        <f t="shared" si="1431"/>
        <v>0</v>
      </c>
      <c r="AL4494" s="226"/>
      <c r="AM4494" s="15"/>
      <c r="AN4494" s="232" t="e">
        <f t="shared" si="1432"/>
        <v>#DIV/0!</v>
      </c>
      <c r="AO4494" s="214">
        <f t="shared" si="1426"/>
        <v>0</v>
      </c>
      <c r="AQ4494" s="210"/>
      <c r="AR4494" s="231"/>
      <c r="AS4494" s="15"/>
      <c r="AT4494" s="232">
        <f t="shared" si="1433"/>
        <v>0</v>
      </c>
      <c r="AU4494" s="235">
        <f t="shared" si="1434"/>
        <v>0</v>
      </c>
      <c r="AY4494" s="210"/>
      <c r="AZ4494" s="231"/>
      <c r="BA4494" s="15"/>
      <c r="BB4494" s="232">
        <f t="shared" si="1423"/>
        <v>0</v>
      </c>
      <c r="BC4494" s="235">
        <f t="shared" si="1435"/>
        <v>0</v>
      </c>
      <c r="BG4494" s="210"/>
      <c r="BH4494" s="231"/>
      <c r="BI4494" s="15"/>
      <c r="BJ4494" s="232">
        <f t="shared" si="1427"/>
        <v>0</v>
      </c>
      <c r="BK4494" s="235">
        <f t="shared" si="1436"/>
        <v>0</v>
      </c>
      <c r="BM4494" s="109">
        <f t="shared" si="1428"/>
        <v>-7.0133858410282945</v>
      </c>
      <c r="BN4494" s="213"/>
      <c r="BR4494" s="228"/>
      <c r="BS4494" s="311"/>
      <c r="BT4494" s="3"/>
      <c r="BU4494" s="213"/>
      <c r="BV4494" s="213"/>
      <c r="BW4494" s="291"/>
    </row>
    <row r="4495" spans="1:75" x14ac:dyDescent="0.2">
      <c r="A4495" s="236"/>
      <c r="B4495" s="237"/>
      <c r="C4495" s="848" t="str">
        <f ca="1">IF(ISERR(AVERAGE(INDIRECT("B"&amp;(ROW()-INT($B$1/2))):INDIRECT("B"&amp;(ROW()+INT($B$1/2))))),"",AVERAGE(INDIRECT("B"&amp;(ROW()-INT($B$1/2))):INDIRECT("B"&amp;(ROW()+INT($B$1/2)))))</f>
        <v/>
      </c>
      <c r="D4495" s="848">
        <f t="shared" si="1422"/>
        <v>0</v>
      </c>
      <c r="E4495" s="275"/>
      <c r="F4495" s="15"/>
      <c r="G4495" s="3"/>
      <c r="H4495" s="3"/>
      <c r="I4495" s="3"/>
      <c r="J4495" s="3"/>
      <c r="K4495" s="3"/>
      <c r="L4495" s="554"/>
      <c r="M4495" s="545"/>
      <c r="N4495" s="546"/>
      <c r="O4495" s="5"/>
      <c r="P4495" s="216"/>
      <c r="Q4495" s="217"/>
      <c r="R4495" s="218"/>
      <c r="S4495" s="219">
        <f t="shared" si="1439"/>
        <v>0</v>
      </c>
      <c r="T4495" s="220">
        <f t="shared" si="1440"/>
        <v>0</v>
      </c>
      <c r="U4495" s="214">
        <f t="shared" si="1437"/>
        <v>0</v>
      </c>
      <c r="W4495" s="221"/>
      <c r="X4495" s="222"/>
      <c r="Y4495" s="222"/>
      <c r="Z4495" s="223"/>
      <c r="AA4495" s="222"/>
      <c r="AB4495" s="224"/>
      <c r="AC4495" s="225"/>
      <c r="AD4495" s="2">
        <f t="shared" si="1424"/>
        <v>0</v>
      </c>
      <c r="AE4495" s="2">
        <f t="shared" si="1425"/>
        <v>0</v>
      </c>
      <c r="AF4495" s="226"/>
      <c r="AG4495" s="219">
        <f t="shared" si="1429"/>
        <v>0</v>
      </c>
      <c r="AH4495" s="234">
        <f t="shared" si="1430"/>
        <v>0</v>
      </c>
      <c r="AI4495" s="214">
        <f t="shared" si="1438"/>
        <v>0</v>
      </c>
      <c r="AK4495" s="229">
        <f t="shared" si="1431"/>
        <v>0</v>
      </c>
      <c r="AL4495" s="226"/>
      <c r="AM4495" s="15"/>
      <c r="AN4495" s="232" t="e">
        <f t="shared" si="1432"/>
        <v>#DIV/0!</v>
      </c>
      <c r="AO4495" s="214">
        <f t="shared" si="1426"/>
        <v>0</v>
      </c>
      <c r="AQ4495" s="210"/>
      <c r="AR4495" s="231"/>
      <c r="AS4495" s="15"/>
      <c r="AT4495" s="232">
        <f t="shared" si="1433"/>
        <v>0</v>
      </c>
      <c r="AU4495" s="235">
        <f t="shared" si="1434"/>
        <v>0</v>
      </c>
      <c r="AY4495" s="210"/>
      <c r="AZ4495" s="231"/>
      <c r="BA4495" s="15"/>
      <c r="BB4495" s="232">
        <f t="shared" si="1423"/>
        <v>0</v>
      </c>
      <c r="BC4495" s="235">
        <f t="shared" si="1435"/>
        <v>0</v>
      </c>
      <c r="BG4495" s="210"/>
      <c r="BH4495" s="231"/>
      <c r="BI4495" s="15"/>
      <c r="BJ4495" s="232">
        <f t="shared" si="1427"/>
        <v>0</v>
      </c>
      <c r="BK4495" s="235">
        <f t="shared" si="1436"/>
        <v>0</v>
      </c>
      <c r="BM4495" s="109">
        <f t="shared" si="1428"/>
        <v>-7.0152181785260312</v>
      </c>
      <c r="BN4495" s="213"/>
      <c r="BR4495" s="228"/>
      <c r="BS4495" s="311"/>
      <c r="BT4495" s="3"/>
      <c r="BU4495" s="213"/>
      <c r="BV4495" s="213"/>
      <c r="BW4495" s="291"/>
    </row>
    <row r="4496" spans="1:75" x14ac:dyDescent="0.2">
      <c r="A4496" s="236"/>
      <c r="B4496" s="237"/>
      <c r="C4496" s="848" t="str">
        <f ca="1">IF(ISERR(AVERAGE(INDIRECT("B"&amp;(ROW()-INT($B$1/2))):INDIRECT("B"&amp;(ROW()+INT($B$1/2))))),"",AVERAGE(INDIRECT("B"&amp;(ROW()-INT($B$1/2))):INDIRECT("B"&amp;(ROW()+INT($B$1/2)))))</f>
        <v/>
      </c>
      <c r="D4496" s="848">
        <f t="shared" si="1422"/>
        <v>0</v>
      </c>
      <c r="E4496" s="275"/>
      <c r="F4496" s="15"/>
      <c r="G4496" s="3"/>
      <c r="H4496" s="3"/>
      <c r="I4496" s="3"/>
      <c r="J4496" s="3"/>
      <c r="K4496" s="3"/>
      <c r="L4496" s="554"/>
      <c r="M4496" s="545"/>
      <c r="N4496" s="546"/>
      <c r="O4496" s="5"/>
      <c r="P4496" s="216"/>
      <c r="Q4496" s="217"/>
      <c r="R4496" s="218"/>
      <c r="S4496" s="219">
        <f t="shared" si="1439"/>
        <v>0</v>
      </c>
      <c r="T4496" s="220">
        <f t="shared" si="1440"/>
        <v>0</v>
      </c>
      <c r="U4496" s="214">
        <f t="shared" si="1437"/>
        <v>0</v>
      </c>
      <c r="W4496" s="221"/>
      <c r="X4496" s="222"/>
      <c r="Y4496" s="222"/>
      <c r="Z4496" s="223"/>
      <c r="AA4496" s="222"/>
      <c r="AB4496" s="224"/>
      <c r="AC4496" s="225"/>
      <c r="AD4496" s="2">
        <f t="shared" si="1424"/>
        <v>0</v>
      </c>
      <c r="AE4496" s="2">
        <f t="shared" si="1425"/>
        <v>0</v>
      </c>
      <c r="AF4496" s="226"/>
      <c r="AG4496" s="219">
        <f t="shared" si="1429"/>
        <v>0</v>
      </c>
      <c r="AH4496" s="234">
        <f t="shared" si="1430"/>
        <v>0</v>
      </c>
      <c r="AI4496" s="214">
        <f t="shared" si="1438"/>
        <v>0</v>
      </c>
      <c r="AK4496" s="229">
        <f t="shared" si="1431"/>
        <v>0</v>
      </c>
      <c r="AL4496" s="226"/>
      <c r="AM4496" s="15"/>
      <c r="AN4496" s="232" t="e">
        <f t="shared" si="1432"/>
        <v>#DIV/0!</v>
      </c>
      <c r="AO4496" s="214">
        <f t="shared" si="1426"/>
        <v>0</v>
      </c>
      <c r="AQ4496" s="210"/>
      <c r="AR4496" s="231"/>
      <c r="AS4496" s="15"/>
      <c r="AT4496" s="232">
        <f t="shared" si="1433"/>
        <v>0</v>
      </c>
      <c r="AU4496" s="235">
        <f t="shared" si="1434"/>
        <v>0</v>
      </c>
      <c r="AY4496" s="210"/>
      <c r="AZ4496" s="231"/>
      <c r="BA4496" s="15"/>
      <c r="BB4496" s="232">
        <f t="shared" si="1423"/>
        <v>0</v>
      </c>
      <c r="BC4496" s="235">
        <f t="shared" si="1435"/>
        <v>0</v>
      </c>
      <c r="BG4496" s="210"/>
      <c r="BH4496" s="231"/>
      <c r="BI4496" s="15"/>
      <c r="BJ4496" s="232">
        <f t="shared" si="1427"/>
        <v>0</v>
      </c>
      <c r="BK4496" s="235">
        <f t="shared" si="1436"/>
        <v>0</v>
      </c>
      <c r="BM4496" s="109">
        <f t="shared" si="1428"/>
        <v>-7.0170505160237679</v>
      </c>
      <c r="BN4496" s="213"/>
      <c r="BR4496" s="228"/>
      <c r="BS4496" s="311"/>
      <c r="BT4496" s="3"/>
      <c r="BU4496" s="213"/>
      <c r="BV4496" s="213"/>
      <c r="BW4496" s="291"/>
    </row>
    <row r="4497" spans="1:75" x14ac:dyDescent="0.2">
      <c r="A4497" s="236"/>
      <c r="B4497" s="237"/>
      <c r="C4497" s="848" t="str">
        <f ca="1">IF(ISERR(AVERAGE(INDIRECT("B"&amp;(ROW()-INT($B$1/2))):INDIRECT("B"&amp;(ROW()+INT($B$1/2))))),"",AVERAGE(INDIRECT("B"&amp;(ROW()-INT($B$1/2))):INDIRECT("B"&amp;(ROW()+INT($B$1/2)))))</f>
        <v/>
      </c>
      <c r="D4497" s="848">
        <f t="shared" si="1422"/>
        <v>0</v>
      </c>
      <c r="E4497" s="275"/>
      <c r="F4497" s="15"/>
      <c r="G4497" s="3"/>
      <c r="H4497" s="3"/>
      <c r="I4497" s="3"/>
      <c r="J4497" s="3"/>
      <c r="K4497" s="3"/>
      <c r="L4497" s="554"/>
      <c r="M4497" s="545"/>
      <c r="N4497" s="546"/>
      <c r="O4497" s="5"/>
      <c r="P4497" s="216"/>
      <c r="Q4497" s="217"/>
      <c r="R4497" s="218"/>
      <c r="S4497" s="219">
        <f t="shared" si="1439"/>
        <v>0</v>
      </c>
      <c r="T4497" s="220">
        <f t="shared" si="1440"/>
        <v>0</v>
      </c>
      <c r="U4497" s="214">
        <f t="shared" si="1437"/>
        <v>0</v>
      </c>
      <c r="W4497" s="221"/>
      <c r="X4497" s="222"/>
      <c r="Y4497" s="222"/>
      <c r="Z4497" s="223"/>
      <c r="AA4497" s="222"/>
      <c r="AB4497" s="224"/>
      <c r="AC4497" s="225"/>
      <c r="AD4497" s="2">
        <f t="shared" si="1424"/>
        <v>0</v>
      </c>
      <c r="AE4497" s="2">
        <f t="shared" si="1425"/>
        <v>0</v>
      </c>
      <c r="AF4497" s="226"/>
      <c r="AG4497" s="219">
        <f t="shared" si="1429"/>
        <v>0</v>
      </c>
      <c r="AH4497" s="234">
        <f t="shared" si="1430"/>
        <v>0</v>
      </c>
      <c r="AI4497" s="214">
        <f t="shared" si="1438"/>
        <v>0</v>
      </c>
      <c r="AK4497" s="229">
        <f t="shared" si="1431"/>
        <v>0</v>
      </c>
      <c r="AL4497" s="226"/>
      <c r="AM4497" s="15"/>
      <c r="AN4497" s="232" t="e">
        <f t="shared" si="1432"/>
        <v>#DIV/0!</v>
      </c>
      <c r="AO4497" s="214">
        <f t="shared" si="1426"/>
        <v>0</v>
      </c>
      <c r="AQ4497" s="210"/>
      <c r="AR4497" s="231"/>
      <c r="AS4497" s="15"/>
      <c r="AT4497" s="232">
        <f t="shared" si="1433"/>
        <v>0</v>
      </c>
      <c r="AU4497" s="235">
        <f t="shared" si="1434"/>
        <v>0</v>
      </c>
      <c r="AY4497" s="210"/>
      <c r="AZ4497" s="231"/>
      <c r="BA4497" s="15"/>
      <c r="BB4497" s="232">
        <f t="shared" si="1423"/>
        <v>0</v>
      </c>
      <c r="BC4497" s="235">
        <f t="shared" si="1435"/>
        <v>0</v>
      </c>
      <c r="BG4497" s="210"/>
      <c r="BH4497" s="231"/>
      <c r="BI4497" s="15"/>
      <c r="BJ4497" s="232">
        <f t="shared" si="1427"/>
        <v>0</v>
      </c>
      <c r="BK4497" s="235">
        <f t="shared" si="1436"/>
        <v>0</v>
      </c>
      <c r="BM4497" s="109">
        <f t="shared" si="1428"/>
        <v>-7.0188828535215047</v>
      </c>
      <c r="BN4497" s="213"/>
      <c r="BR4497" s="228"/>
      <c r="BS4497" s="311"/>
      <c r="BT4497" s="3"/>
      <c r="BU4497" s="213"/>
      <c r="BV4497" s="213"/>
      <c r="BW4497" s="291"/>
    </row>
    <row r="4498" spans="1:75" x14ac:dyDescent="0.2">
      <c r="A4498" s="236"/>
      <c r="B4498" s="237"/>
      <c r="C4498" s="848" t="str">
        <f ca="1">IF(ISERR(AVERAGE(INDIRECT("B"&amp;(ROW()-INT($B$1/2))):INDIRECT("B"&amp;(ROW()+INT($B$1/2))))),"",AVERAGE(INDIRECT("B"&amp;(ROW()-INT($B$1/2))):INDIRECT("B"&amp;(ROW()+INT($B$1/2)))))</f>
        <v/>
      </c>
      <c r="D4498" s="848">
        <f t="shared" si="1422"/>
        <v>0</v>
      </c>
      <c r="E4498" s="275"/>
      <c r="F4498" s="15"/>
      <c r="G4498" s="3"/>
      <c r="H4498" s="3"/>
      <c r="I4498" s="3"/>
      <c r="J4498" s="3"/>
      <c r="K4498" s="3"/>
      <c r="L4498" s="554"/>
      <c r="M4498" s="545"/>
      <c r="N4498" s="546"/>
      <c r="O4498" s="5"/>
      <c r="P4498" s="216"/>
      <c r="Q4498" s="217"/>
      <c r="R4498" s="218"/>
      <c r="S4498" s="219">
        <f t="shared" si="1439"/>
        <v>0</v>
      </c>
      <c r="T4498" s="220">
        <f t="shared" si="1440"/>
        <v>0</v>
      </c>
      <c r="U4498" s="214">
        <f t="shared" si="1437"/>
        <v>0</v>
      </c>
      <c r="W4498" s="221"/>
      <c r="X4498" s="222"/>
      <c r="Y4498" s="222"/>
      <c r="Z4498" s="223"/>
      <c r="AA4498" s="222"/>
      <c r="AB4498" s="224"/>
      <c r="AC4498" s="225"/>
      <c r="AD4498" s="2">
        <f t="shared" si="1424"/>
        <v>0</v>
      </c>
      <c r="AE4498" s="2">
        <f t="shared" si="1425"/>
        <v>0</v>
      </c>
      <c r="AF4498" s="226"/>
      <c r="AG4498" s="219">
        <f t="shared" si="1429"/>
        <v>0</v>
      </c>
      <c r="AH4498" s="234">
        <f t="shared" si="1430"/>
        <v>0</v>
      </c>
      <c r="AI4498" s="214">
        <f t="shared" si="1438"/>
        <v>0</v>
      </c>
      <c r="AK4498" s="229">
        <f t="shared" si="1431"/>
        <v>0</v>
      </c>
      <c r="AL4498" s="226"/>
      <c r="AM4498" s="15"/>
      <c r="AN4498" s="232" t="e">
        <f t="shared" si="1432"/>
        <v>#DIV/0!</v>
      </c>
      <c r="AO4498" s="214">
        <f t="shared" si="1426"/>
        <v>0</v>
      </c>
      <c r="AQ4498" s="210"/>
      <c r="AR4498" s="231"/>
      <c r="AS4498" s="15"/>
      <c r="AT4498" s="232">
        <f t="shared" si="1433"/>
        <v>0</v>
      </c>
      <c r="AU4498" s="235">
        <f t="shared" si="1434"/>
        <v>0</v>
      </c>
      <c r="AY4498" s="210"/>
      <c r="AZ4498" s="231"/>
      <c r="BA4498" s="15"/>
      <c r="BB4498" s="232">
        <f t="shared" si="1423"/>
        <v>0</v>
      </c>
      <c r="BC4498" s="235">
        <f t="shared" si="1435"/>
        <v>0</v>
      </c>
      <c r="BG4498" s="210"/>
      <c r="BH4498" s="231"/>
      <c r="BI4498" s="15"/>
      <c r="BJ4498" s="232">
        <f t="shared" si="1427"/>
        <v>0</v>
      </c>
      <c r="BK4498" s="235">
        <f t="shared" si="1436"/>
        <v>0</v>
      </c>
      <c r="BM4498" s="109">
        <f t="shared" si="1428"/>
        <v>-7.0207151910192414</v>
      </c>
      <c r="BN4498" s="213"/>
      <c r="BR4498" s="228"/>
      <c r="BS4498" s="311"/>
      <c r="BT4498" s="3"/>
      <c r="BU4498" s="213"/>
      <c r="BV4498" s="213"/>
      <c r="BW4498" s="291"/>
    </row>
    <row r="4499" spans="1:75" x14ac:dyDescent="0.2">
      <c r="A4499" s="236"/>
      <c r="B4499" s="237"/>
      <c r="C4499" s="848" t="str">
        <f ca="1">IF(ISERR(AVERAGE(INDIRECT("B"&amp;(ROW()-INT($B$1/2))):INDIRECT("B"&amp;(ROW()+INT($B$1/2))))),"",AVERAGE(INDIRECT("B"&amp;(ROW()-INT($B$1/2))):INDIRECT("B"&amp;(ROW()+INT($B$1/2)))))</f>
        <v/>
      </c>
      <c r="D4499" s="848">
        <f t="shared" si="1422"/>
        <v>0</v>
      </c>
      <c r="E4499" s="275"/>
      <c r="F4499" s="15"/>
      <c r="G4499" s="3"/>
      <c r="H4499" s="3"/>
      <c r="I4499" s="3"/>
      <c r="J4499" s="3"/>
      <c r="K4499" s="3"/>
      <c r="L4499" s="554"/>
      <c r="M4499" s="545"/>
      <c r="N4499" s="546"/>
      <c r="O4499" s="5"/>
      <c r="P4499" s="216"/>
      <c r="Q4499" s="217"/>
      <c r="R4499" s="218"/>
      <c r="S4499" s="219">
        <f t="shared" si="1439"/>
        <v>0</v>
      </c>
      <c r="T4499" s="220">
        <f t="shared" si="1440"/>
        <v>0</v>
      </c>
      <c r="U4499" s="214">
        <f t="shared" si="1437"/>
        <v>0</v>
      </c>
      <c r="W4499" s="221"/>
      <c r="X4499" s="222"/>
      <c r="Y4499" s="222"/>
      <c r="Z4499" s="223"/>
      <c r="AA4499" s="222"/>
      <c r="AB4499" s="224"/>
      <c r="AC4499" s="225"/>
      <c r="AD4499" s="2">
        <f t="shared" si="1424"/>
        <v>0</v>
      </c>
      <c r="AE4499" s="2">
        <f t="shared" si="1425"/>
        <v>0</v>
      </c>
      <c r="AF4499" s="226"/>
      <c r="AG4499" s="219">
        <f t="shared" si="1429"/>
        <v>0</v>
      </c>
      <c r="AH4499" s="234">
        <f t="shared" si="1430"/>
        <v>0</v>
      </c>
      <c r="AI4499" s="214">
        <f t="shared" si="1438"/>
        <v>0</v>
      </c>
      <c r="AK4499" s="229">
        <f t="shared" si="1431"/>
        <v>0</v>
      </c>
      <c r="AL4499" s="226"/>
      <c r="AM4499" s="15"/>
      <c r="AN4499" s="232" t="e">
        <f t="shared" si="1432"/>
        <v>#DIV/0!</v>
      </c>
      <c r="AO4499" s="214">
        <f t="shared" si="1426"/>
        <v>0</v>
      </c>
      <c r="AQ4499" s="210"/>
      <c r="AR4499" s="231"/>
      <c r="AS4499" s="15"/>
      <c r="AT4499" s="232">
        <f t="shared" si="1433"/>
        <v>0</v>
      </c>
      <c r="AU4499" s="235">
        <f t="shared" si="1434"/>
        <v>0</v>
      </c>
      <c r="AY4499" s="210"/>
      <c r="AZ4499" s="231"/>
      <c r="BA4499" s="15"/>
      <c r="BB4499" s="232">
        <f t="shared" si="1423"/>
        <v>0</v>
      </c>
      <c r="BC4499" s="235">
        <f t="shared" si="1435"/>
        <v>0</v>
      </c>
      <c r="BG4499" s="210"/>
      <c r="BH4499" s="231"/>
      <c r="BI4499" s="15"/>
      <c r="BJ4499" s="232">
        <f t="shared" si="1427"/>
        <v>0</v>
      </c>
      <c r="BK4499" s="235">
        <f t="shared" si="1436"/>
        <v>0</v>
      </c>
      <c r="BM4499" s="109">
        <f t="shared" si="1428"/>
        <v>-7.0225475285169781</v>
      </c>
      <c r="BN4499" s="213"/>
      <c r="BR4499" s="228"/>
      <c r="BS4499" s="311"/>
      <c r="BT4499" s="3"/>
      <c r="BU4499" s="213"/>
      <c r="BV4499" s="213"/>
      <c r="BW4499" s="291"/>
    </row>
    <row r="4500" spans="1:75" x14ac:dyDescent="0.2">
      <c r="A4500" s="236"/>
      <c r="B4500" s="237"/>
      <c r="C4500" s="848" t="str">
        <f ca="1">IF(ISERR(AVERAGE(INDIRECT("B"&amp;(ROW()-INT($B$1/2))):INDIRECT("B"&amp;(ROW()+INT($B$1/2))))),"",AVERAGE(INDIRECT("B"&amp;(ROW()-INT($B$1/2))):INDIRECT("B"&amp;(ROW()+INT($B$1/2)))))</f>
        <v/>
      </c>
      <c r="D4500" s="848">
        <f t="shared" si="1422"/>
        <v>0</v>
      </c>
      <c r="E4500" s="275"/>
      <c r="F4500" s="15"/>
      <c r="G4500" s="3"/>
      <c r="H4500" s="3"/>
      <c r="I4500" s="3"/>
      <c r="J4500" s="3"/>
      <c r="K4500" s="3"/>
      <c r="L4500" s="554"/>
      <c r="M4500" s="545"/>
      <c r="N4500" s="546"/>
      <c r="O4500" s="5"/>
      <c r="P4500" s="216"/>
      <c r="Q4500" s="217"/>
      <c r="R4500" s="218"/>
      <c r="S4500" s="219">
        <f t="shared" si="1439"/>
        <v>0</v>
      </c>
      <c r="T4500" s="220">
        <f t="shared" si="1440"/>
        <v>0</v>
      </c>
      <c r="U4500" s="214">
        <f t="shared" si="1437"/>
        <v>0</v>
      </c>
      <c r="W4500" s="221"/>
      <c r="X4500" s="222"/>
      <c r="Y4500" s="222"/>
      <c r="Z4500" s="223"/>
      <c r="AA4500" s="222"/>
      <c r="AB4500" s="224"/>
      <c r="AC4500" s="225"/>
      <c r="AD4500" s="2">
        <f t="shared" si="1424"/>
        <v>0</v>
      </c>
      <c r="AE4500" s="2">
        <f t="shared" si="1425"/>
        <v>0</v>
      </c>
      <c r="AF4500" s="226"/>
      <c r="AG4500" s="219">
        <f t="shared" si="1429"/>
        <v>0</v>
      </c>
      <c r="AH4500" s="234">
        <f t="shared" si="1430"/>
        <v>0</v>
      </c>
      <c r="AI4500" s="214">
        <f t="shared" si="1438"/>
        <v>0</v>
      </c>
      <c r="AK4500" s="229">
        <f t="shared" si="1431"/>
        <v>0</v>
      </c>
      <c r="AL4500" s="226"/>
      <c r="AM4500" s="15"/>
      <c r="AN4500" s="232" t="e">
        <f t="shared" si="1432"/>
        <v>#DIV/0!</v>
      </c>
      <c r="AO4500" s="214">
        <f t="shared" si="1426"/>
        <v>0</v>
      </c>
      <c r="AQ4500" s="210"/>
      <c r="AR4500" s="231"/>
      <c r="AS4500" s="15"/>
      <c r="AT4500" s="232">
        <f t="shared" si="1433"/>
        <v>0</v>
      </c>
      <c r="AU4500" s="235">
        <f t="shared" si="1434"/>
        <v>0</v>
      </c>
      <c r="AY4500" s="210"/>
      <c r="AZ4500" s="231"/>
      <c r="BA4500" s="15"/>
      <c r="BB4500" s="232">
        <f t="shared" si="1423"/>
        <v>0</v>
      </c>
      <c r="BC4500" s="235">
        <f t="shared" si="1435"/>
        <v>0</v>
      </c>
      <c r="BG4500" s="210"/>
      <c r="BH4500" s="231"/>
      <c r="BI4500" s="15"/>
      <c r="BJ4500" s="232">
        <f t="shared" si="1427"/>
        <v>0</v>
      </c>
      <c r="BK4500" s="235">
        <f t="shared" si="1436"/>
        <v>0</v>
      </c>
      <c r="BM4500" s="109">
        <f t="shared" si="1428"/>
        <v>-7.0243798660147148</v>
      </c>
      <c r="BN4500" s="213"/>
      <c r="BR4500" s="228"/>
      <c r="BS4500" s="311"/>
      <c r="BT4500" s="3"/>
      <c r="BU4500" s="213"/>
      <c r="BV4500" s="213"/>
      <c r="BW4500" s="291"/>
    </row>
    <row r="4501" spans="1:75" x14ac:dyDescent="0.2">
      <c r="A4501" s="236"/>
      <c r="B4501" s="237"/>
      <c r="C4501" s="848" t="str">
        <f ca="1">IF(ISERR(AVERAGE(INDIRECT("B"&amp;(ROW()-INT($B$1/2))):INDIRECT("B"&amp;(ROW()+INT($B$1/2))))),"",AVERAGE(INDIRECT("B"&amp;(ROW()-INT($B$1/2))):INDIRECT("B"&amp;(ROW()+INT($B$1/2)))))</f>
        <v/>
      </c>
      <c r="D4501" s="848">
        <f t="shared" si="1422"/>
        <v>0</v>
      </c>
      <c r="E4501" s="275"/>
      <c r="F4501" s="15"/>
      <c r="G4501" s="3"/>
      <c r="H4501" s="3"/>
      <c r="I4501" s="3"/>
      <c r="J4501" s="3"/>
      <c r="K4501" s="3"/>
      <c r="L4501" s="554"/>
      <c r="M4501" s="545"/>
      <c r="N4501" s="546"/>
      <c r="O4501" s="5"/>
      <c r="P4501" s="216"/>
      <c r="Q4501" s="217"/>
      <c r="R4501" s="218"/>
      <c r="S4501" s="219">
        <f t="shared" si="1439"/>
        <v>0</v>
      </c>
      <c r="T4501" s="220">
        <f t="shared" si="1440"/>
        <v>0</v>
      </c>
      <c r="U4501" s="214">
        <f t="shared" si="1437"/>
        <v>0</v>
      </c>
      <c r="W4501" s="221"/>
      <c r="X4501" s="222"/>
      <c r="Y4501" s="222"/>
      <c r="Z4501" s="223"/>
      <c r="AA4501" s="222"/>
      <c r="AB4501" s="224"/>
      <c r="AC4501" s="225"/>
      <c r="AD4501" s="2">
        <f t="shared" si="1424"/>
        <v>0</v>
      </c>
      <c r="AE4501" s="2">
        <f t="shared" si="1425"/>
        <v>0</v>
      </c>
      <c r="AF4501" s="226"/>
      <c r="AG4501" s="219">
        <f t="shared" si="1429"/>
        <v>0</v>
      </c>
      <c r="AH4501" s="234">
        <f t="shared" si="1430"/>
        <v>0</v>
      </c>
      <c r="AI4501" s="214">
        <f t="shared" si="1438"/>
        <v>0</v>
      </c>
      <c r="AK4501" s="229">
        <f t="shared" si="1431"/>
        <v>0</v>
      </c>
      <c r="AL4501" s="226"/>
      <c r="AM4501" s="15"/>
      <c r="AN4501" s="232" t="e">
        <f t="shared" si="1432"/>
        <v>#DIV/0!</v>
      </c>
      <c r="AO4501" s="214">
        <f t="shared" si="1426"/>
        <v>0</v>
      </c>
      <c r="AQ4501" s="210"/>
      <c r="AR4501" s="231"/>
      <c r="AS4501" s="15"/>
      <c r="AT4501" s="232">
        <f t="shared" si="1433"/>
        <v>0</v>
      </c>
      <c r="AU4501" s="235">
        <f t="shared" si="1434"/>
        <v>0</v>
      </c>
      <c r="AY4501" s="210"/>
      <c r="AZ4501" s="231"/>
      <c r="BA4501" s="15"/>
      <c r="BB4501" s="232">
        <f t="shared" si="1423"/>
        <v>0</v>
      </c>
      <c r="BC4501" s="235">
        <f t="shared" si="1435"/>
        <v>0</v>
      </c>
      <c r="BG4501" s="210"/>
      <c r="BH4501" s="231"/>
      <c r="BI4501" s="15"/>
      <c r="BJ4501" s="232">
        <f t="shared" si="1427"/>
        <v>0</v>
      </c>
      <c r="BK4501" s="235">
        <f t="shared" si="1436"/>
        <v>0</v>
      </c>
      <c r="BM4501" s="109">
        <f t="shared" si="1428"/>
        <v>-7.0262122035124515</v>
      </c>
      <c r="BN4501" s="213"/>
      <c r="BR4501" s="228"/>
      <c r="BS4501" s="311"/>
      <c r="BT4501" s="3"/>
      <c r="BU4501" s="213"/>
      <c r="BV4501" s="213"/>
      <c r="BW4501" s="291"/>
    </row>
    <row r="4502" spans="1:75" x14ac:dyDescent="0.2">
      <c r="A4502" s="236"/>
      <c r="B4502" s="237"/>
      <c r="C4502" s="848" t="str">
        <f ca="1">IF(ISERR(AVERAGE(INDIRECT("B"&amp;(ROW()-INT($B$1/2))):INDIRECT("B"&amp;(ROW()+INT($B$1/2))))),"",AVERAGE(INDIRECT("B"&amp;(ROW()-INT($B$1/2))):INDIRECT("B"&amp;(ROW()+INT($B$1/2)))))</f>
        <v/>
      </c>
      <c r="D4502" s="848">
        <f t="shared" si="1422"/>
        <v>0</v>
      </c>
      <c r="E4502" s="275"/>
      <c r="F4502" s="15"/>
      <c r="G4502" s="3"/>
      <c r="H4502" s="3"/>
      <c r="I4502" s="3"/>
      <c r="J4502" s="3"/>
      <c r="K4502" s="3"/>
      <c r="L4502" s="554"/>
      <c r="M4502" s="545"/>
      <c r="N4502" s="546"/>
      <c r="O4502" s="5"/>
      <c r="P4502" s="216"/>
      <c r="Q4502" s="217"/>
      <c r="R4502" s="218"/>
      <c r="S4502" s="219">
        <f t="shared" si="1439"/>
        <v>0</v>
      </c>
      <c r="T4502" s="220">
        <f t="shared" si="1440"/>
        <v>0</v>
      </c>
      <c r="U4502" s="214">
        <f t="shared" si="1437"/>
        <v>0</v>
      </c>
      <c r="W4502" s="221"/>
      <c r="X4502" s="222"/>
      <c r="Y4502" s="222"/>
      <c r="Z4502" s="223"/>
      <c r="AA4502" s="222"/>
      <c r="AB4502" s="224"/>
      <c r="AC4502" s="225"/>
      <c r="AD4502" s="2">
        <f t="shared" si="1424"/>
        <v>0</v>
      </c>
      <c r="AE4502" s="2">
        <f t="shared" si="1425"/>
        <v>0</v>
      </c>
      <c r="AF4502" s="226"/>
      <c r="AG4502" s="219">
        <f t="shared" si="1429"/>
        <v>0</v>
      </c>
      <c r="AH4502" s="234">
        <f t="shared" si="1430"/>
        <v>0</v>
      </c>
      <c r="AI4502" s="214">
        <f t="shared" si="1438"/>
        <v>0</v>
      </c>
      <c r="AK4502" s="229">
        <f t="shared" si="1431"/>
        <v>0</v>
      </c>
      <c r="AL4502" s="226"/>
      <c r="AM4502" s="15"/>
      <c r="AN4502" s="232" t="e">
        <f t="shared" si="1432"/>
        <v>#DIV/0!</v>
      </c>
      <c r="AO4502" s="214">
        <f t="shared" si="1426"/>
        <v>0</v>
      </c>
      <c r="AQ4502" s="210"/>
      <c r="AR4502" s="231"/>
      <c r="AS4502" s="15"/>
      <c r="AT4502" s="232">
        <f t="shared" si="1433"/>
        <v>0</v>
      </c>
      <c r="AU4502" s="235">
        <f t="shared" si="1434"/>
        <v>0</v>
      </c>
      <c r="AY4502" s="210"/>
      <c r="AZ4502" s="231"/>
      <c r="BA4502" s="15"/>
      <c r="BB4502" s="232">
        <f t="shared" si="1423"/>
        <v>0</v>
      </c>
      <c r="BC4502" s="235">
        <f t="shared" si="1435"/>
        <v>0</v>
      </c>
      <c r="BG4502" s="210"/>
      <c r="BH4502" s="231"/>
      <c r="BI4502" s="15"/>
      <c r="BJ4502" s="232">
        <f t="shared" si="1427"/>
        <v>0</v>
      </c>
      <c r="BK4502" s="235">
        <f t="shared" si="1436"/>
        <v>0</v>
      </c>
      <c r="BM4502" s="109">
        <f t="shared" si="1428"/>
        <v>-7.0280445410101882</v>
      </c>
      <c r="BN4502" s="213"/>
      <c r="BR4502" s="228"/>
      <c r="BS4502" s="311"/>
      <c r="BT4502" s="3"/>
      <c r="BU4502" s="213"/>
      <c r="BV4502" s="213"/>
      <c r="BW4502" s="291"/>
    </row>
    <row r="4503" spans="1:75" x14ac:dyDescent="0.2">
      <c r="A4503" s="236"/>
      <c r="B4503" s="237"/>
      <c r="C4503" s="848" t="str">
        <f ca="1">IF(ISERR(AVERAGE(INDIRECT("B"&amp;(ROW()-INT($B$1/2))):INDIRECT("B"&amp;(ROW()+INT($B$1/2))))),"",AVERAGE(INDIRECT("B"&amp;(ROW()-INT($B$1/2))):INDIRECT("B"&amp;(ROW()+INT($B$1/2)))))</f>
        <v/>
      </c>
      <c r="D4503" s="848">
        <f t="shared" si="1422"/>
        <v>0</v>
      </c>
      <c r="E4503" s="275"/>
      <c r="F4503" s="15"/>
      <c r="G4503" s="3"/>
      <c r="H4503" s="3"/>
      <c r="I4503" s="3"/>
      <c r="J4503" s="3"/>
      <c r="K4503" s="3"/>
      <c r="L4503" s="554"/>
      <c r="M4503" s="545"/>
      <c r="N4503" s="546"/>
      <c r="O4503" s="5"/>
      <c r="P4503" s="216"/>
      <c r="Q4503" s="217"/>
      <c r="R4503" s="218"/>
      <c r="S4503" s="219">
        <f t="shared" si="1439"/>
        <v>0</v>
      </c>
      <c r="T4503" s="220">
        <f t="shared" si="1440"/>
        <v>0</v>
      </c>
      <c r="U4503" s="214">
        <f t="shared" si="1437"/>
        <v>0</v>
      </c>
      <c r="W4503" s="221"/>
      <c r="X4503" s="222"/>
      <c r="Y4503" s="222"/>
      <c r="Z4503" s="223"/>
      <c r="AA4503" s="222"/>
      <c r="AB4503" s="224"/>
      <c r="AC4503" s="225"/>
      <c r="AD4503" s="2">
        <f t="shared" si="1424"/>
        <v>0</v>
      </c>
      <c r="AE4503" s="2">
        <f t="shared" si="1425"/>
        <v>0</v>
      </c>
      <c r="AF4503" s="226"/>
      <c r="AG4503" s="219">
        <f t="shared" si="1429"/>
        <v>0</v>
      </c>
      <c r="AH4503" s="234">
        <f t="shared" si="1430"/>
        <v>0</v>
      </c>
      <c r="AI4503" s="214">
        <f t="shared" si="1438"/>
        <v>0</v>
      </c>
      <c r="AK4503" s="229">
        <f t="shared" si="1431"/>
        <v>0</v>
      </c>
      <c r="AL4503" s="226"/>
      <c r="AM4503" s="15"/>
      <c r="AN4503" s="232" t="e">
        <f t="shared" si="1432"/>
        <v>#DIV/0!</v>
      </c>
      <c r="AO4503" s="214">
        <f t="shared" si="1426"/>
        <v>0</v>
      </c>
      <c r="AQ4503" s="210"/>
      <c r="AR4503" s="231"/>
      <c r="AS4503" s="15"/>
      <c r="AT4503" s="232">
        <f t="shared" si="1433"/>
        <v>0</v>
      </c>
      <c r="AU4503" s="235">
        <f t="shared" si="1434"/>
        <v>0</v>
      </c>
      <c r="AY4503" s="210"/>
      <c r="AZ4503" s="231"/>
      <c r="BA4503" s="15"/>
      <c r="BB4503" s="232">
        <f t="shared" si="1423"/>
        <v>0</v>
      </c>
      <c r="BC4503" s="235">
        <f t="shared" si="1435"/>
        <v>0</v>
      </c>
      <c r="BG4503" s="210"/>
      <c r="BH4503" s="231"/>
      <c r="BI4503" s="15"/>
      <c r="BJ4503" s="232">
        <f t="shared" si="1427"/>
        <v>0</v>
      </c>
      <c r="BK4503" s="235">
        <f t="shared" si="1436"/>
        <v>0</v>
      </c>
      <c r="BM4503" s="109">
        <f t="shared" si="1428"/>
        <v>-7.0298768785079249</v>
      </c>
      <c r="BN4503" s="213"/>
      <c r="BR4503" s="228"/>
      <c r="BS4503" s="311"/>
      <c r="BT4503" s="3"/>
      <c r="BU4503" s="213"/>
      <c r="BV4503" s="213"/>
      <c r="BW4503" s="291"/>
    </row>
    <row r="4504" spans="1:75" x14ac:dyDescent="0.2">
      <c r="A4504" s="236"/>
      <c r="B4504" s="237"/>
      <c r="C4504" s="848" t="str">
        <f ca="1">IF(ISERR(AVERAGE(INDIRECT("B"&amp;(ROW()-INT($B$1/2))):INDIRECT("B"&amp;(ROW()+INT($B$1/2))))),"",AVERAGE(INDIRECT("B"&amp;(ROW()-INT($B$1/2))):INDIRECT("B"&amp;(ROW()+INT($B$1/2)))))</f>
        <v/>
      </c>
      <c r="D4504" s="848">
        <f t="shared" si="1422"/>
        <v>0</v>
      </c>
      <c r="E4504" s="275"/>
      <c r="F4504" s="15"/>
      <c r="G4504" s="3"/>
      <c r="H4504" s="3"/>
      <c r="I4504" s="3"/>
      <c r="J4504" s="3"/>
      <c r="K4504" s="3"/>
      <c r="L4504" s="554"/>
      <c r="M4504" s="545"/>
      <c r="N4504" s="546"/>
      <c r="O4504" s="5"/>
      <c r="P4504" s="216"/>
      <c r="Q4504" s="217"/>
      <c r="R4504" s="218"/>
      <c r="S4504" s="219">
        <f t="shared" si="1439"/>
        <v>0</v>
      </c>
      <c r="T4504" s="220">
        <f t="shared" si="1440"/>
        <v>0</v>
      </c>
      <c r="U4504" s="214">
        <f t="shared" si="1437"/>
        <v>0</v>
      </c>
      <c r="W4504" s="221"/>
      <c r="X4504" s="222"/>
      <c r="Y4504" s="222"/>
      <c r="Z4504" s="223"/>
      <c r="AA4504" s="222"/>
      <c r="AB4504" s="224"/>
      <c r="AC4504" s="225"/>
      <c r="AD4504" s="2">
        <f t="shared" si="1424"/>
        <v>0</v>
      </c>
      <c r="AE4504" s="2">
        <f t="shared" si="1425"/>
        <v>0</v>
      </c>
      <c r="AF4504" s="226"/>
      <c r="AG4504" s="219">
        <f t="shared" si="1429"/>
        <v>0</v>
      </c>
      <c r="AH4504" s="234">
        <f t="shared" si="1430"/>
        <v>0</v>
      </c>
      <c r="AI4504" s="214">
        <f t="shared" si="1438"/>
        <v>0</v>
      </c>
      <c r="AK4504" s="229">
        <f t="shared" si="1431"/>
        <v>0</v>
      </c>
      <c r="AL4504" s="226"/>
      <c r="AM4504" s="15"/>
      <c r="AN4504" s="232" t="e">
        <f t="shared" si="1432"/>
        <v>#DIV/0!</v>
      </c>
      <c r="AO4504" s="214">
        <f t="shared" si="1426"/>
        <v>0</v>
      </c>
      <c r="AQ4504" s="210"/>
      <c r="AR4504" s="231"/>
      <c r="AS4504" s="15"/>
      <c r="AT4504" s="232">
        <f t="shared" si="1433"/>
        <v>0</v>
      </c>
      <c r="AU4504" s="235">
        <f t="shared" si="1434"/>
        <v>0</v>
      </c>
      <c r="AY4504" s="210"/>
      <c r="AZ4504" s="231"/>
      <c r="BA4504" s="15"/>
      <c r="BB4504" s="232">
        <f t="shared" si="1423"/>
        <v>0</v>
      </c>
      <c r="BC4504" s="235">
        <f t="shared" si="1435"/>
        <v>0</v>
      </c>
      <c r="BG4504" s="210"/>
      <c r="BH4504" s="231"/>
      <c r="BI4504" s="15"/>
      <c r="BJ4504" s="232">
        <f t="shared" si="1427"/>
        <v>0</v>
      </c>
      <c r="BK4504" s="235">
        <f t="shared" si="1436"/>
        <v>0</v>
      </c>
      <c r="BM4504" s="109">
        <f t="shared" si="1428"/>
        <v>-7.0317092160056616</v>
      </c>
      <c r="BN4504" s="213"/>
      <c r="BR4504" s="228"/>
      <c r="BS4504" s="311"/>
      <c r="BT4504" s="3"/>
      <c r="BU4504" s="213"/>
      <c r="BV4504" s="213"/>
      <c r="BW4504" s="291"/>
    </row>
    <row r="4505" spans="1:75" x14ac:dyDescent="0.2">
      <c r="A4505" s="236"/>
      <c r="B4505" s="237"/>
      <c r="C4505" s="848" t="str">
        <f ca="1">IF(ISERR(AVERAGE(INDIRECT("B"&amp;(ROW()-INT($B$1/2))):INDIRECT("B"&amp;(ROW()+INT($B$1/2))))),"",AVERAGE(INDIRECT("B"&amp;(ROW()-INT($B$1/2))):INDIRECT("B"&amp;(ROW()+INT($B$1/2)))))</f>
        <v/>
      </c>
      <c r="D4505" s="848">
        <f t="shared" si="1422"/>
        <v>0</v>
      </c>
      <c r="E4505" s="275"/>
      <c r="F4505" s="15"/>
      <c r="G4505" s="3"/>
      <c r="H4505" s="3"/>
      <c r="I4505" s="3"/>
      <c r="J4505" s="3"/>
      <c r="K4505" s="3"/>
      <c r="L4505" s="554"/>
      <c r="M4505" s="545"/>
      <c r="N4505" s="546"/>
      <c r="O4505" s="5"/>
      <c r="P4505" s="216"/>
      <c r="Q4505" s="217"/>
      <c r="R4505" s="218"/>
      <c r="S4505" s="219">
        <f t="shared" si="1439"/>
        <v>0</v>
      </c>
      <c r="T4505" s="220">
        <f t="shared" si="1440"/>
        <v>0</v>
      </c>
      <c r="U4505" s="214">
        <f t="shared" si="1437"/>
        <v>0</v>
      </c>
      <c r="W4505" s="221"/>
      <c r="X4505" s="222"/>
      <c r="Y4505" s="222"/>
      <c r="Z4505" s="223"/>
      <c r="AA4505" s="222"/>
      <c r="AB4505" s="224"/>
      <c r="AC4505" s="225"/>
      <c r="AD4505" s="2">
        <f t="shared" si="1424"/>
        <v>0</v>
      </c>
      <c r="AE4505" s="2">
        <f t="shared" si="1425"/>
        <v>0</v>
      </c>
      <c r="AF4505" s="226"/>
      <c r="AG4505" s="219">
        <f t="shared" si="1429"/>
        <v>0</v>
      </c>
      <c r="AH4505" s="234">
        <f t="shared" si="1430"/>
        <v>0</v>
      </c>
      <c r="AI4505" s="214">
        <f t="shared" si="1438"/>
        <v>0</v>
      </c>
      <c r="AK4505" s="229">
        <f t="shared" si="1431"/>
        <v>0</v>
      </c>
      <c r="AL4505" s="226"/>
      <c r="AM4505" s="15"/>
      <c r="AN4505" s="232" t="e">
        <f t="shared" si="1432"/>
        <v>#DIV/0!</v>
      </c>
      <c r="AO4505" s="214">
        <f t="shared" si="1426"/>
        <v>0</v>
      </c>
      <c r="AQ4505" s="210"/>
      <c r="AR4505" s="231"/>
      <c r="AS4505" s="15"/>
      <c r="AT4505" s="232">
        <f t="shared" si="1433"/>
        <v>0</v>
      </c>
      <c r="AU4505" s="235">
        <f t="shared" si="1434"/>
        <v>0</v>
      </c>
      <c r="AY4505" s="210"/>
      <c r="AZ4505" s="231"/>
      <c r="BA4505" s="15"/>
      <c r="BB4505" s="232">
        <f t="shared" si="1423"/>
        <v>0</v>
      </c>
      <c r="BC4505" s="235">
        <f t="shared" si="1435"/>
        <v>0</v>
      </c>
      <c r="BG4505" s="210"/>
      <c r="BH4505" s="231"/>
      <c r="BI4505" s="15"/>
      <c r="BJ4505" s="232">
        <f t="shared" si="1427"/>
        <v>0</v>
      </c>
      <c r="BK4505" s="235">
        <f t="shared" si="1436"/>
        <v>0</v>
      </c>
      <c r="BM4505" s="109">
        <f t="shared" si="1428"/>
        <v>-7.0335415535033983</v>
      </c>
      <c r="BN4505" s="213"/>
      <c r="BR4505" s="228"/>
      <c r="BS4505" s="311"/>
      <c r="BT4505" s="3"/>
      <c r="BU4505" s="213"/>
      <c r="BV4505" s="213"/>
      <c r="BW4505" s="291"/>
    </row>
    <row r="4506" spans="1:75" x14ac:dyDescent="0.2">
      <c r="A4506" s="236"/>
      <c r="B4506" s="237"/>
      <c r="C4506" s="848" t="str">
        <f ca="1">IF(ISERR(AVERAGE(INDIRECT("B"&amp;(ROW()-INT($B$1/2))):INDIRECT("B"&amp;(ROW()+INT($B$1/2))))),"",AVERAGE(INDIRECT("B"&amp;(ROW()-INT($B$1/2))):INDIRECT("B"&amp;(ROW()+INT($B$1/2)))))</f>
        <v/>
      </c>
      <c r="D4506" s="848">
        <f t="shared" si="1422"/>
        <v>0</v>
      </c>
      <c r="E4506" s="275"/>
      <c r="F4506" s="15"/>
      <c r="G4506" s="3"/>
      <c r="H4506" s="3"/>
      <c r="I4506" s="3"/>
      <c r="J4506" s="3"/>
      <c r="K4506" s="3"/>
      <c r="L4506" s="554"/>
      <c r="M4506" s="545"/>
      <c r="N4506" s="546"/>
      <c r="O4506" s="5"/>
      <c r="P4506" s="216"/>
      <c r="Q4506" s="217"/>
      <c r="R4506" s="218"/>
      <c r="S4506" s="219">
        <f t="shared" si="1439"/>
        <v>0</v>
      </c>
      <c r="T4506" s="220">
        <f t="shared" si="1440"/>
        <v>0</v>
      </c>
      <c r="U4506" s="214">
        <f t="shared" si="1437"/>
        <v>0</v>
      </c>
      <c r="W4506" s="221"/>
      <c r="X4506" s="222"/>
      <c r="Y4506" s="222"/>
      <c r="Z4506" s="223"/>
      <c r="AA4506" s="222"/>
      <c r="AB4506" s="224"/>
      <c r="AC4506" s="225"/>
      <c r="AD4506" s="2">
        <f t="shared" si="1424"/>
        <v>0</v>
      </c>
      <c r="AE4506" s="2">
        <f t="shared" si="1425"/>
        <v>0</v>
      </c>
      <c r="AF4506" s="226"/>
      <c r="AG4506" s="219">
        <f t="shared" si="1429"/>
        <v>0</v>
      </c>
      <c r="AH4506" s="234">
        <f t="shared" si="1430"/>
        <v>0</v>
      </c>
      <c r="AI4506" s="214">
        <f t="shared" si="1438"/>
        <v>0</v>
      </c>
      <c r="AK4506" s="229">
        <f t="shared" si="1431"/>
        <v>0</v>
      </c>
      <c r="AL4506" s="226"/>
      <c r="AM4506" s="15"/>
      <c r="AN4506" s="232" t="e">
        <f t="shared" si="1432"/>
        <v>#DIV/0!</v>
      </c>
      <c r="AO4506" s="214">
        <f t="shared" si="1426"/>
        <v>0</v>
      </c>
      <c r="AQ4506" s="210"/>
      <c r="AR4506" s="231"/>
      <c r="AS4506" s="15"/>
      <c r="AT4506" s="232">
        <f t="shared" si="1433"/>
        <v>0</v>
      </c>
      <c r="AU4506" s="235">
        <f t="shared" si="1434"/>
        <v>0</v>
      </c>
      <c r="AY4506" s="210"/>
      <c r="AZ4506" s="231"/>
      <c r="BA4506" s="15"/>
      <c r="BB4506" s="232">
        <f t="shared" si="1423"/>
        <v>0</v>
      </c>
      <c r="BC4506" s="235">
        <f t="shared" si="1435"/>
        <v>0</v>
      </c>
      <c r="BG4506" s="210"/>
      <c r="BH4506" s="231"/>
      <c r="BI4506" s="15"/>
      <c r="BJ4506" s="232">
        <f t="shared" si="1427"/>
        <v>0</v>
      </c>
      <c r="BK4506" s="235">
        <f t="shared" si="1436"/>
        <v>0</v>
      </c>
      <c r="BM4506" s="109">
        <f t="shared" si="1428"/>
        <v>-7.035373891001135</v>
      </c>
      <c r="BN4506" s="213"/>
      <c r="BR4506" s="228"/>
      <c r="BS4506" s="311"/>
      <c r="BT4506" s="3"/>
      <c r="BU4506" s="213"/>
      <c r="BV4506" s="213"/>
      <c r="BW4506" s="291"/>
    </row>
    <row r="4507" spans="1:75" x14ac:dyDescent="0.2">
      <c r="A4507" s="236"/>
      <c r="B4507" s="237"/>
      <c r="C4507" s="848" t="str">
        <f ca="1">IF(ISERR(AVERAGE(INDIRECT("B"&amp;(ROW()-INT($B$1/2))):INDIRECT("B"&amp;(ROW()+INT($B$1/2))))),"",AVERAGE(INDIRECT("B"&amp;(ROW()-INT($B$1/2))):INDIRECT("B"&amp;(ROW()+INT($B$1/2)))))</f>
        <v/>
      </c>
      <c r="D4507" s="848">
        <f t="shared" si="1422"/>
        <v>0</v>
      </c>
      <c r="E4507" s="275"/>
      <c r="F4507" s="15"/>
      <c r="G4507" s="3"/>
      <c r="H4507" s="3"/>
      <c r="I4507" s="3"/>
      <c r="J4507" s="3"/>
      <c r="K4507" s="3"/>
      <c r="L4507" s="554"/>
      <c r="M4507" s="545"/>
      <c r="N4507" s="546"/>
      <c r="O4507" s="5"/>
      <c r="P4507" s="216"/>
      <c r="Q4507" s="217"/>
      <c r="R4507" s="218"/>
      <c r="S4507" s="219">
        <f t="shared" si="1439"/>
        <v>0</v>
      </c>
      <c r="T4507" s="220">
        <f t="shared" si="1440"/>
        <v>0</v>
      </c>
      <c r="U4507" s="214">
        <f t="shared" si="1437"/>
        <v>0</v>
      </c>
      <c r="W4507" s="221"/>
      <c r="X4507" s="222"/>
      <c r="Y4507" s="222"/>
      <c r="Z4507" s="223"/>
      <c r="AA4507" s="222"/>
      <c r="AB4507" s="224"/>
      <c r="AC4507" s="225"/>
      <c r="AD4507" s="2">
        <f t="shared" si="1424"/>
        <v>0</v>
      </c>
      <c r="AE4507" s="2">
        <f t="shared" si="1425"/>
        <v>0</v>
      </c>
      <c r="AF4507" s="226"/>
      <c r="AG4507" s="219">
        <f t="shared" si="1429"/>
        <v>0</v>
      </c>
      <c r="AH4507" s="234">
        <f t="shared" si="1430"/>
        <v>0</v>
      </c>
      <c r="AI4507" s="214">
        <f t="shared" si="1438"/>
        <v>0</v>
      </c>
      <c r="AK4507" s="229">
        <f t="shared" si="1431"/>
        <v>0</v>
      </c>
      <c r="AL4507" s="226"/>
      <c r="AM4507" s="15"/>
      <c r="AN4507" s="232" t="e">
        <f t="shared" si="1432"/>
        <v>#DIV/0!</v>
      </c>
      <c r="AO4507" s="214">
        <f t="shared" si="1426"/>
        <v>0</v>
      </c>
      <c r="AQ4507" s="210"/>
      <c r="AR4507" s="231"/>
      <c r="AS4507" s="15"/>
      <c r="AT4507" s="232">
        <f t="shared" si="1433"/>
        <v>0</v>
      </c>
      <c r="AU4507" s="235">
        <f t="shared" si="1434"/>
        <v>0</v>
      </c>
      <c r="AY4507" s="210"/>
      <c r="AZ4507" s="231"/>
      <c r="BA4507" s="15"/>
      <c r="BB4507" s="232">
        <f t="shared" si="1423"/>
        <v>0</v>
      </c>
      <c r="BC4507" s="235">
        <f t="shared" si="1435"/>
        <v>0</v>
      </c>
      <c r="BG4507" s="210"/>
      <c r="BH4507" s="231"/>
      <c r="BI4507" s="15"/>
      <c r="BJ4507" s="232">
        <f t="shared" si="1427"/>
        <v>0</v>
      </c>
      <c r="BK4507" s="235">
        <f t="shared" si="1436"/>
        <v>0</v>
      </c>
      <c r="BM4507" s="109">
        <f t="shared" si="1428"/>
        <v>-7.0372062284988717</v>
      </c>
      <c r="BN4507" s="213"/>
      <c r="BR4507" s="228"/>
      <c r="BS4507" s="311"/>
      <c r="BT4507" s="3"/>
      <c r="BU4507" s="213"/>
      <c r="BV4507" s="213"/>
      <c r="BW4507" s="291"/>
    </row>
    <row r="4508" spans="1:75" x14ac:dyDescent="0.2">
      <c r="A4508" s="236"/>
      <c r="B4508" s="237"/>
      <c r="C4508" s="848" t="str">
        <f ca="1">IF(ISERR(AVERAGE(INDIRECT("B"&amp;(ROW()-INT($B$1/2))):INDIRECT("B"&amp;(ROW()+INT($B$1/2))))),"",AVERAGE(INDIRECT("B"&amp;(ROW()-INT($B$1/2))):INDIRECT("B"&amp;(ROW()+INT($B$1/2)))))</f>
        <v/>
      </c>
      <c r="D4508" s="848">
        <f t="shared" si="1422"/>
        <v>0</v>
      </c>
      <c r="E4508" s="275"/>
      <c r="F4508" s="15"/>
      <c r="G4508" s="3"/>
      <c r="H4508" s="3"/>
      <c r="I4508" s="3"/>
      <c r="J4508" s="3"/>
      <c r="K4508" s="3"/>
      <c r="L4508" s="554"/>
      <c r="M4508" s="545"/>
      <c r="N4508" s="546"/>
      <c r="O4508" s="5"/>
      <c r="P4508" s="216"/>
      <c r="Q4508" s="217"/>
      <c r="R4508" s="218"/>
      <c r="S4508" s="219">
        <f t="shared" si="1439"/>
        <v>0</v>
      </c>
      <c r="T4508" s="220">
        <f t="shared" si="1440"/>
        <v>0</v>
      </c>
      <c r="U4508" s="214">
        <f t="shared" si="1437"/>
        <v>0</v>
      </c>
      <c r="W4508" s="221"/>
      <c r="X4508" s="222"/>
      <c r="Y4508" s="222"/>
      <c r="Z4508" s="223"/>
      <c r="AA4508" s="222"/>
      <c r="AB4508" s="224"/>
      <c r="AC4508" s="225"/>
      <c r="AD4508" s="2">
        <f t="shared" si="1424"/>
        <v>0</v>
      </c>
      <c r="AE4508" s="2">
        <f t="shared" si="1425"/>
        <v>0</v>
      </c>
      <c r="AF4508" s="226"/>
      <c r="AG4508" s="219">
        <f t="shared" si="1429"/>
        <v>0</v>
      </c>
      <c r="AH4508" s="234">
        <f t="shared" si="1430"/>
        <v>0</v>
      </c>
      <c r="AI4508" s="214">
        <f t="shared" si="1438"/>
        <v>0</v>
      </c>
      <c r="AK4508" s="229">
        <f t="shared" si="1431"/>
        <v>0</v>
      </c>
      <c r="AL4508" s="226"/>
      <c r="AM4508" s="15"/>
      <c r="AN4508" s="232" t="e">
        <f t="shared" si="1432"/>
        <v>#DIV/0!</v>
      </c>
      <c r="AO4508" s="214">
        <f t="shared" si="1426"/>
        <v>0</v>
      </c>
      <c r="AQ4508" s="210"/>
      <c r="AR4508" s="231"/>
      <c r="AS4508" s="15"/>
      <c r="AT4508" s="232">
        <f t="shared" si="1433"/>
        <v>0</v>
      </c>
      <c r="AU4508" s="235">
        <f t="shared" si="1434"/>
        <v>0</v>
      </c>
      <c r="AY4508" s="210"/>
      <c r="AZ4508" s="231"/>
      <c r="BA4508" s="15"/>
      <c r="BB4508" s="232">
        <f t="shared" si="1423"/>
        <v>0</v>
      </c>
      <c r="BC4508" s="235">
        <f t="shared" si="1435"/>
        <v>0</v>
      </c>
      <c r="BG4508" s="210"/>
      <c r="BH4508" s="231"/>
      <c r="BI4508" s="15"/>
      <c r="BJ4508" s="232">
        <f t="shared" si="1427"/>
        <v>0</v>
      </c>
      <c r="BK4508" s="235">
        <f t="shared" si="1436"/>
        <v>0</v>
      </c>
      <c r="BM4508" s="109">
        <f t="shared" si="1428"/>
        <v>-7.0390385659966084</v>
      </c>
      <c r="BN4508" s="213"/>
      <c r="BR4508" s="228"/>
      <c r="BS4508" s="311"/>
      <c r="BT4508" s="3"/>
      <c r="BU4508" s="213"/>
      <c r="BV4508" s="213"/>
      <c r="BW4508" s="291"/>
    </row>
    <row r="4509" spans="1:75" x14ac:dyDescent="0.2">
      <c r="A4509" s="236"/>
      <c r="B4509" s="237"/>
      <c r="C4509" s="848" t="str">
        <f ca="1">IF(ISERR(AVERAGE(INDIRECT("B"&amp;(ROW()-INT($B$1/2))):INDIRECT("B"&amp;(ROW()+INT($B$1/2))))),"",AVERAGE(INDIRECT("B"&amp;(ROW()-INT($B$1/2))):INDIRECT("B"&amp;(ROW()+INT($B$1/2)))))</f>
        <v/>
      </c>
      <c r="D4509" s="848">
        <f t="shared" si="1422"/>
        <v>0</v>
      </c>
      <c r="E4509" s="275"/>
      <c r="F4509" s="15"/>
      <c r="G4509" s="3"/>
      <c r="H4509" s="3"/>
      <c r="I4509" s="3"/>
      <c r="J4509" s="3"/>
      <c r="K4509" s="3"/>
      <c r="L4509" s="554"/>
      <c r="M4509" s="545"/>
      <c r="N4509" s="546"/>
      <c r="O4509" s="5"/>
      <c r="P4509" s="216"/>
      <c r="Q4509" s="217"/>
      <c r="R4509" s="218"/>
      <c r="S4509" s="219">
        <f t="shared" si="1439"/>
        <v>0</v>
      </c>
      <c r="T4509" s="220">
        <f t="shared" si="1440"/>
        <v>0</v>
      </c>
      <c r="U4509" s="214">
        <f t="shared" si="1437"/>
        <v>0</v>
      </c>
      <c r="W4509" s="221"/>
      <c r="X4509" s="222"/>
      <c r="Y4509" s="222"/>
      <c r="Z4509" s="223"/>
      <c r="AA4509" s="222"/>
      <c r="AB4509" s="224"/>
      <c r="AC4509" s="225"/>
      <c r="AD4509" s="2">
        <f t="shared" si="1424"/>
        <v>0</v>
      </c>
      <c r="AE4509" s="2">
        <f t="shared" si="1425"/>
        <v>0</v>
      </c>
      <c r="AF4509" s="226"/>
      <c r="AG4509" s="219">
        <f t="shared" si="1429"/>
        <v>0</v>
      </c>
      <c r="AH4509" s="234">
        <f t="shared" si="1430"/>
        <v>0</v>
      </c>
      <c r="AI4509" s="214">
        <f t="shared" si="1438"/>
        <v>0</v>
      </c>
      <c r="AK4509" s="229">
        <f t="shared" si="1431"/>
        <v>0</v>
      </c>
      <c r="AL4509" s="226"/>
      <c r="AM4509" s="15"/>
      <c r="AN4509" s="232" t="e">
        <f t="shared" si="1432"/>
        <v>#DIV/0!</v>
      </c>
      <c r="AO4509" s="214">
        <f t="shared" si="1426"/>
        <v>0</v>
      </c>
      <c r="AQ4509" s="210"/>
      <c r="AR4509" s="231"/>
      <c r="AS4509" s="15"/>
      <c r="AT4509" s="232">
        <f t="shared" si="1433"/>
        <v>0</v>
      </c>
      <c r="AU4509" s="235">
        <f t="shared" si="1434"/>
        <v>0</v>
      </c>
      <c r="AY4509" s="210"/>
      <c r="AZ4509" s="231"/>
      <c r="BA4509" s="15"/>
      <c r="BB4509" s="232">
        <f t="shared" si="1423"/>
        <v>0</v>
      </c>
      <c r="BC4509" s="235">
        <f t="shared" si="1435"/>
        <v>0</v>
      </c>
      <c r="BG4509" s="210"/>
      <c r="BH4509" s="231"/>
      <c r="BI4509" s="15"/>
      <c r="BJ4509" s="232">
        <f t="shared" si="1427"/>
        <v>0</v>
      </c>
      <c r="BK4509" s="235">
        <f t="shared" si="1436"/>
        <v>0</v>
      </c>
      <c r="BM4509" s="109">
        <f t="shared" si="1428"/>
        <v>-7.0408709034943451</v>
      </c>
      <c r="BN4509" s="213"/>
      <c r="BR4509" s="228"/>
      <c r="BS4509" s="311"/>
      <c r="BT4509" s="3"/>
      <c r="BU4509" s="213"/>
      <c r="BV4509" s="213"/>
      <c r="BW4509" s="291"/>
    </row>
    <row r="4510" spans="1:75" x14ac:dyDescent="0.2">
      <c r="A4510" s="236"/>
      <c r="B4510" s="237"/>
      <c r="C4510" s="848" t="str">
        <f ca="1">IF(ISERR(AVERAGE(INDIRECT("B"&amp;(ROW()-INT($B$1/2))):INDIRECT("B"&amp;(ROW()+INT($B$1/2))))),"",AVERAGE(INDIRECT("B"&amp;(ROW()-INT($B$1/2))):INDIRECT("B"&amp;(ROW()+INT($B$1/2)))))</f>
        <v/>
      </c>
      <c r="D4510" s="848">
        <f t="shared" si="1422"/>
        <v>0</v>
      </c>
      <c r="E4510" s="275"/>
      <c r="F4510" s="15"/>
      <c r="G4510" s="3"/>
      <c r="H4510" s="3"/>
      <c r="I4510" s="3"/>
      <c r="J4510" s="3"/>
      <c r="K4510" s="3"/>
      <c r="L4510" s="554"/>
      <c r="M4510" s="545"/>
      <c r="N4510" s="546"/>
      <c r="O4510" s="5"/>
      <c r="P4510" s="216"/>
      <c r="Q4510" s="217"/>
      <c r="R4510" s="218"/>
      <c r="S4510" s="219">
        <f t="shared" si="1439"/>
        <v>0</v>
      </c>
      <c r="T4510" s="220">
        <f t="shared" si="1440"/>
        <v>0</v>
      </c>
      <c r="U4510" s="214">
        <f t="shared" si="1437"/>
        <v>0</v>
      </c>
      <c r="W4510" s="221"/>
      <c r="X4510" s="222"/>
      <c r="Y4510" s="222"/>
      <c r="Z4510" s="223"/>
      <c r="AA4510" s="222"/>
      <c r="AB4510" s="224"/>
      <c r="AC4510" s="225"/>
      <c r="AD4510" s="2">
        <f t="shared" si="1424"/>
        <v>0</v>
      </c>
      <c r="AE4510" s="2">
        <f t="shared" si="1425"/>
        <v>0</v>
      </c>
      <c r="AF4510" s="226"/>
      <c r="AG4510" s="219">
        <f t="shared" si="1429"/>
        <v>0</v>
      </c>
      <c r="AH4510" s="234">
        <f t="shared" si="1430"/>
        <v>0</v>
      </c>
      <c r="AI4510" s="214">
        <f t="shared" si="1438"/>
        <v>0</v>
      </c>
      <c r="AK4510" s="229">
        <f t="shared" si="1431"/>
        <v>0</v>
      </c>
      <c r="AL4510" s="226"/>
      <c r="AM4510" s="15"/>
      <c r="AN4510" s="232" t="e">
        <f t="shared" si="1432"/>
        <v>#DIV/0!</v>
      </c>
      <c r="AO4510" s="214">
        <f t="shared" si="1426"/>
        <v>0</v>
      </c>
      <c r="AQ4510" s="210"/>
      <c r="AR4510" s="231"/>
      <c r="AS4510" s="15"/>
      <c r="AT4510" s="232">
        <f t="shared" si="1433"/>
        <v>0</v>
      </c>
      <c r="AU4510" s="235">
        <f t="shared" si="1434"/>
        <v>0</v>
      </c>
      <c r="AY4510" s="210"/>
      <c r="AZ4510" s="231"/>
      <c r="BA4510" s="15"/>
      <c r="BB4510" s="232">
        <f t="shared" si="1423"/>
        <v>0</v>
      </c>
      <c r="BC4510" s="235">
        <f t="shared" si="1435"/>
        <v>0</v>
      </c>
      <c r="BG4510" s="210"/>
      <c r="BH4510" s="231"/>
      <c r="BI4510" s="15"/>
      <c r="BJ4510" s="232">
        <f t="shared" si="1427"/>
        <v>0</v>
      </c>
      <c r="BK4510" s="235">
        <f t="shared" si="1436"/>
        <v>0</v>
      </c>
      <c r="BM4510" s="109">
        <f t="shared" si="1428"/>
        <v>-7.0427032409920818</v>
      </c>
      <c r="BN4510" s="213"/>
      <c r="BR4510" s="228"/>
      <c r="BS4510" s="311"/>
      <c r="BT4510" s="3"/>
      <c r="BU4510" s="213"/>
      <c r="BV4510" s="213"/>
      <c r="BW4510" s="291"/>
    </row>
    <row r="4511" spans="1:75" x14ac:dyDescent="0.2">
      <c r="A4511" s="236"/>
      <c r="B4511" s="237"/>
      <c r="C4511" s="848" t="str">
        <f ca="1">IF(ISERR(AVERAGE(INDIRECT("B"&amp;(ROW()-INT($B$1/2))):INDIRECT("B"&amp;(ROW()+INT($B$1/2))))),"",AVERAGE(INDIRECT("B"&amp;(ROW()-INT($B$1/2))):INDIRECT("B"&amp;(ROW()+INT($B$1/2)))))</f>
        <v/>
      </c>
      <c r="D4511" s="848">
        <f t="shared" si="1422"/>
        <v>0</v>
      </c>
      <c r="E4511" s="275"/>
      <c r="F4511" s="15"/>
      <c r="G4511" s="3"/>
      <c r="H4511" s="3"/>
      <c r="I4511" s="3"/>
      <c r="J4511" s="3"/>
      <c r="K4511" s="3"/>
      <c r="L4511" s="554"/>
      <c r="M4511" s="545"/>
      <c r="N4511" s="546"/>
      <c r="O4511" s="5"/>
      <c r="P4511" s="216"/>
      <c r="Q4511" s="217"/>
      <c r="R4511" s="218"/>
      <c r="S4511" s="219">
        <f t="shared" si="1439"/>
        <v>0</v>
      </c>
      <c r="T4511" s="220">
        <f t="shared" si="1440"/>
        <v>0</v>
      </c>
      <c r="U4511" s="214">
        <f t="shared" si="1437"/>
        <v>0</v>
      </c>
      <c r="W4511" s="221"/>
      <c r="X4511" s="222"/>
      <c r="Y4511" s="222"/>
      <c r="Z4511" s="223"/>
      <c r="AA4511" s="222"/>
      <c r="AB4511" s="224"/>
      <c r="AC4511" s="225"/>
      <c r="AD4511" s="2">
        <f t="shared" si="1424"/>
        <v>0</v>
      </c>
      <c r="AE4511" s="2">
        <f t="shared" si="1425"/>
        <v>0</v>
      </c>
      <c r="AF4511" s="226"/>
      <c r="AG4511" s="219">
        <f t="shared" si="1429"/>
        <v>0</v>
      </c>
      <c r="AH4511" s="234">
        <f t="shared" si="1430"/>
        <v>0</v>
      </c>
      <c r="AI4511" s="214">
        <f t="shared" si="1438"/>
        <v>0</v>
      </c>
      <c r="AK4511" s="229">
        <f t="shared" si="1431"/>
        <v>0</v>
      </c>
      <c r="AL4511" s="226"/>
      <c r="AM4511" s="15"/>
      <c r="AN4511" s="232" t="e">
        <f t="shared" si="1432"/>
        <v>#DIV/0!</v>
      </c>
      <c r="AO4511" s="214">
        <f t="shared" si="1426"/>
        <v>0</v>
      </c>
      <c r="AQ4511" s="210"/>
      <c r="AR4511" s="231"/>
      <c r="AS4511" s="15"/>
      <c r="AT4511" s="232">
        <f t="shared" si="1433"/>
        <v>0</v>
      </c>
      <c r="AU4511" s="235">
        <f t="shared" si="1434"/>
        <v>0</v>
      </c>
      <c r="AY4511" s="210"/>
      <c r="AZ4511" s="231"/>
      <c r="BA4511" s="15"/>
      <c r="BB4511" s="232">
        <f t="shared" si="1423"/>
        <v>0</v>
      </c>
      <c r="BC4511" s="235">
        <f t="shared" si="1435"/>
        <v>0</v>
      </c>
      <c r="BG4511" s="210"/>
      <c r="BH4511" s="231"/>
      <c r="BI4511" s="15"/>
      <c r="BJ4511" s="232">
        <f t="shared" si="1427"/>
        <v>0</v>
      </c>
      <c r="BK4511" s="235">
        <f t="shared" si="1436"/>
        <v>0</v>
      </c>
      <c r="BM4511" s="109">
        <f t="shared" si="1428"/>
        <v>-7.0445355784898185</v>
      </c>
      <c r="BN4511" s="213"/>
      <c r="BR4511" s="228"/>
      <c r="BS4511" s="311"/>
      <c r="BT4511" s="3"/>
      <c r="BU4511" s="213"/>
      <c r="BV4511" s="213"/>
      <c r="BW4511" s="291"/>
    </row>
    <row r="4512" spans="1:75" x14ac:dyDescent="0.2">
      <c r="A4512" s="236"/>
      <c r="B4512" s="237"/>
      <c r="C4512" s="848" t="str">
        <f ca="1">IF(ISERR(AVERAGE(INDIRECT("B"&amp;(ROW()-INT($B$1/2))):INDIRECT("B"&amp;(ROW()+INT($B$1/2))))),"",AVERAGE(INDIRECT("B"&amp;(ROW()-INT($B$1/2))):INDIRECT("B"&amp;(ROW()+INT($B$1/2)))))</f>
        <v/>
      </c>
      <c r="D4512" s="848">
        <f t="shared" si="1422"/>
        <v>0</v>
      </c>
      <c r="E4512" s="275"/>
      <c r="F4512" s="15"/>
      <c r="G4512" s="3"/>
      <c r="H4512" s="3"/>
      <c r="I4512" s="3"/>
      <c r="J4512" s="3"/>
      <c r="K4512" s="3"/>
      <c r="L4512" s="554"/>
      <c r="M4512" s="545"/>
      <c r="N4512" s="546"/>
      <c r="O4512" s="5"/>
      <c r="P4512" s="216"/>
      <c r="Q4512" s="217"/>
      <c r="R4512" s="218"/>
      <c r="S4512" s="219">
        <f t="shared" si="1439"/>
        <v>0</v>
      </c>
      <c r="T4512" s="220">
        <f t="shared" si="1440"/>
        <v>0</v>
      </c>
      <c r="U4512" s="214">
        <f t="shared" si="1437"/>
        <v>0</v>
      </c>
      <c r="W4512" s="221"/>
      <c r="X4512" s="222"/>
      <c r="Y4512" s="222"/>
      <c r="Z4512" s="223"/>
      <c r="AA4512" s="222"/>
      <c r="AB4512" s="224"/>
      <c r="AC4512" s="225"/>
      <c r="AD4512" s="2">
        <f t="shared" si="1424"/>
        <v>0</v>
      </c>
      <c r="AE4512" s="2">
        <f t="shared" si="1425"/>
        <v>0</v>
      </c>
      <c r="AF4512" s="226"/>
      <c r="AG4512" s="219">
        <f t="shared" si="1429"/>
        <v>0</v>
      </c>
      <c r="AH4512" s="234">
        <f t="shared" si="1430"/>
        <v>0</v>
      </c>
      <c r="AI4512" s="214">
        <f t="shared" si="1438"/>
        <v>0</v>
      </c>
      <c r="AK4512" s="229">
        <f t="shared" si="1431"/>
        <v>0</v>
      </c>
      <c r="AL4512" s="226"/>
      <c r="AM4512" s="15"/>
      <c r="AN4512" s="232" t="e">
        <f t="shared" si="1432"/>
        <v>#DIV/0!</v>
      </c>
      <c r="AO4512" s="214">
        <f t="shared" si="1426"/>
        <v>0</v>
      </c>
      <c r="AQ4512" s="210"/>
      <c r="AR4512" s="231"/>
      <c r="AS4512" s="15"/>
      <c r="AT4512" s="232">
        <f t="shared" si="1433"/>
        <v>0</v>
      </c>
      <c r="AU4512" s="235">
        <f t="shared" si="1434"/>
        <v>0</v>
      </c>
      <c r="AY4512" s="210"/>
      <c r="AZ4512" s="231"/>
      <c r="BA4512" s="15"/>
      <c r="BB4512" s="232">
        <f t="shared" si="1423"/>
        <v>0</v>
      </c>
      <c r="BC4512" s="235">
        <f t="shared" si="1435"/>
        <v>0</v>
      </c>
      <c r="BG4512" s="210"/>
      <c r="BH4512" s="231"/>
      <c r="BI4512" s="15"/>
      <c r="BJ4512" s="232">
        <f t="shared" si="1427"/>
        <v>0</v>
      </c>
      <c r="BK4512" s="235">
        <f t="shared" si="1436"/>
        <v>0</v>
      </c>
      <c r="BM4512" s="109">
        <f t="shared" si="1428"/>
        <v>-7.0463679159875552</v>
      </c>
      <c r="BN4512" s="213"/>
      <c r="BR4512" s="228"/>
      <c r="BS4512" s="311"/>
      <c r="BT4512" s="3"/>
      <c r="BU4512" s="213"/>
      <c r="BV4512" s="213"/>
      <c r="BW4512" s="291"/>
    </row>
    <row r="4513" spans="1:75" x14ac:dyDescent="0.2">
      <c r="A4513" s="236"/>
      <c r="B4513" s="237"/>
      <c r="C4513" s="848" t="str">
        <f ca="1">IF(ISERR(AVERAGE(INDIRECT("B"&amp;(ROW()-INT($B$1/2))):INDIRECT("B"&amp;(ROW()+INT($B$1/2))))),"",AVERAGE(INDIRECT("B"&amp;(ROW()-INT($B$1/2))):INDIRECT("B"&amp;(ROW()+INT($B$1/2)))))</f>
        <v/>
      </c>
      <c r="D4513" s="848">
        <f t="shared" si="1422"/>
        <v>0</v>
      </c>
      <c r="E4513" s="275"/>
      <c r="F4513" s="15"/>
      <c r="G4513" s="3"/>
      <c r="H4513" s="3"/>
      <c r="I4513" s="3"/>
      <c r="J4513" s="3"/>
      <c r="K4513" s="3"/>
      <c r="L4513" s="554"/>
      <c r="M4513" s="545"/>
      <c r="N4513" s="546"/>
      <c r="O4513" s="5"/>
      <c r="P4513" s="216"/>
      <c r="Q4513" s="217"/>
      <c r="R4513" s="218"/>
      <c r="S4513" s="219">
        <f t="shared" si="1439"/>
        <v>0</v>
      </c>
      <c r="T4513" s="220">
        <f t="shared" si="1440"/>
        <v>0</v>
      </c>
      <c r="U4513" s="214">
        <f t="shared" si="1437"/>
        <v>0</v>
      </c>
      <c r="W4513" s="221"/>
      <c r="X4513" s="222"/>
      <c r="Y4513" s="222"/>
      <c r="Z4513" s="223"/>
      <c r="AA4513" s="222"/>
      <c r="AB4513" s="224"/>
      <c r="AC4513" s="225"/>
      <c r="AD4513" s="2">
        <f t="shared" si="1424"/>
        <v>0</v>
      </c>
      <c r="AE4513" s="2">
        <f t="shared" si="1425"/>
        <v>0</v>
      </c>
      <c r="AF4513" s="226"/>
      <c r="AG4513" s="219">
        <f t="shared" si="1429"/>
        <v>0</v>
      </c>
      <c r="AH4513" s="234">
        <f t="shared" si="1430"/>
        <v>0</v>
      </c>
      <c r="AI4513" s="214">
        <f t="shared" si="1438"/>
        <v>0</v>
      </c>
      <c r="AK4513" s="229">
        <f t="shared" si="1431"/>
        <v>0</v>
      </c>
      <c r="AL4513" s="226"/>
      <c r="AM4513" s="15"/>
      <c r="AN4513" s="232" t="e">
        <f t="shared" si="1432"/>
        <v>#DIV/0!</v>
      </c>
      <c r="AO4513" s="214">
        <f t="shared" si="1426"/>
        <v>0</v>
      </c>
      <c r="AQ4513" s="210"/>
      <c r="AR4513" s="231"/>
      <c r="AS4513" s="15"/>
      <c r="AT4513" s="232">
        <f t="shared" si="1433"/>
        <v>0</v>
      </c>
      <c r="AU4513" s="235">
        <f t="shared" si="1434"/>
        <v>0</v>
      </c>
      <c r="AY4513" s="210"/>
      <c r="AZ4513" s="231"/>
      <c r="BA4513" s="15"/>
      <c r="BB4513" s="232">
        <f t="shared" si="1423"/>
        <v>0</v>
      </c>
      <c r="BC4513" s="235">
        <f t="shared" si="1435"/>
        <v>0</v>
      </c>
      <c r="BG4513" s="210"/>
      <c r="BH4513" s="231"/>
      <c r="BI4513" s="15"/>
      <c r="BJ4513" s="232">
        <f t="shared" si="1427"/>
        <v>0</v>
      </c>
      <c r="BK4513" s="235">
        <f t="shared" si="1436"/>
        <v>0</v>
      </c>
      <c r="BM4513" s="109">
        <f t="shared" si="1428"/>
        <v>-7.0482002534852919</v>
      </c>
      <c r="BN4513" s="213"/>
      <c r="BR4513" s="228"/>
      <c r="BS4513" s="311"/>
      <c r="BT4513" s="3"/>
      <c r="BU4513" s="213"/>
      <c r="BV4513" s="213"/>
      <c r="BW4513" s="291"/>
    </row>
    <row r="4514" spans="1:75" x14ac:dyDescent="0.2">
      <c r="A4514" s="236"/>
      <c r="B4514" s="237"/>
      <c r="C4514" s="848" t="str">
        <f ca="1">IF(ISERR(AVERAGE(INDIRECT("B"&amp;(ROW()-INT($B$1/2))):INDIRECT("B"&amp;(ROW()+INT($B$1/2))))),"",AVERAGE(INDIRECT("B"&amp;(ROW()-INT($B$1/2))):INDIRECT("B"&amp;(ROW()+INT($B$1/2)))))</f>
        <v/>
      </c>
      <c r="D4514" s="848">
        <f t="shared" si="1422"/>
        <v>0</v>
      </c>
      <c r="E4514" s="275"/>
      <c r="F4514" s="15"/>
      <c r="G4514" s="3"/>
      <c r="H4514" s="3"/>
      <c r="I4514" s="3"/>
      <c r="J4514" s="3"/>
      <c r="K4514" s="3"/>
      <c r="L4514" s="554"/>
      <c r="M4514" s="545"/>
      <c r="N4514" s="546"/>
      <c r="O4514" s="5"/>
      <c r="P4514" s="216"/>
      <c r="Q4514" s="217"/>
      <c r="R4514" s="218"/>
      <c r="S4514" s="219">
        <f t="shared" si="1439"/>
        <v>0</v>
      </c>
      <c r="T4514" s="220">
        <f t="shared" si="1440"/>
        <v>0</v>
      </c>
      <c r="U4514" s="214">
        <f t="shared" si="1437"/>
        <v>0</v>
      </c>
      <c r="W4514" s="221"/>
      <c r="X4514" s="222"/>
      <c r="Y4514" s="222"/>
      <c r="Z4514" s="223"/>
      <c r="AA4514" s="222"/>
      <c r="AB4514" s="224"/>
      <c r="AC4514" s="225"/>
      <c r="AD4514" s="2">
        <f t="shared" si="1424"/>
        <v>0</v>
      </c>
      <c r="AE4514" s="2">
        <f t="shared" si="1425"/>
        <v>0</v>
      </c>
      <c r="AF4514" s="226"/>
      <c r="AG4514" s="219">
        <f t="shared" si="1429"/>
        <v>0</v>
      </c>
      <c r="AH4514" s="234">
        <f t="shared" si="1430"/>
        <v>0</v>
      </c>
      <c r="AI4514" s="214">
        <f t="shared" si="1438"/>
        <v>0</v>
      </c>
      <c r="AK4514" s="229">
        <f t="shared" si="1431"/>
        <v>0</v>
      </c>
      <c r="AL4514" s="226"/>
      <c r="AM4514" s="15"/>
      <c r="AN4514" s="232" t="e">
        <f t="shared" si="1432"/>
        <v>#DIV/0!</v>
      </c>
      <c r="AO4514" s="214">
        <f t="shared" si="1426"/>
        <v>0</v>
      </c>
      <c r="AQ4514" s="210"/>
      <c r="AR4514" s="231"/>
      <c r="AS4514" s="15"/>
      <c r="AT4514" s="232">
        <f t="shared" si="1433"/>
        <v>0</v>
      </c>
      <c r="AU4514" s="235">
        <f t="shared" si="1434"/>
        <v>0</v>
      </c>
      <c r="AY4514" s="210"/>
      <c r="AZ4514" s="231"/>
      <c r="BA4514" s="15"/>
      <c r="BB4514" s="232">
        <f t="shared" si="1423"/>
        <v>0</v>
      </c>
      <c r="BC4514" s="235">
        <f t="shared" si="1435"/>
        <v>0</v>
      </c>
      <c r="BG4514" s="210"/>
      <c r="BH4514" s="231"/>
      <c r="BI4514" s="15"/>
      <c r="BJ4514" s="232">
        <f t="shared" si="1427"/>
        <v>0</v>
      </c>
      <c r="BK4514" s="235">
        <f t="shared" si="1436"/>
        <v>0</v>
      </c>
      <c r="BM4514" s="109">
        <f t="shared" si="1428"/>
        <v>-7.0500325909830286</v>
      </c>
      <c r="BN4514" s="213"/>
      <c r="BR4514" s="228"/>
      <c r="BS4514" s="311"/>
      <c r="BT4514" s="3"/>
      <c r="BU4514" s="213"/>
      <c r="BV4514" s="213"/>
      <c r="BW4514" s="291"/>
    </row>
    <row r="4515" spans="1:75" x14ac:dyDescent="0.2">
      <c r="A4515" s="236"/>
      <c r="B4515" s="237"/>
      <c r="C4515" s="848" t="str">
        <f ca="1">IF(ISERR(AVERAGE(INDIRECT("B"&amp;(ROW()-INT($B$1/2))):INDIRECT("B"&amp;(ROW()+INT($B$1/2))))),"",AVERAGE(INDIRECT("B"&amp;(ROW()-INT($B$1/2))):INDIRECT("B"&amp;(ROW()+INT($B$1/2)))))</f>
        <v/>
      </c>
      <c r="D4515" s="848">
        <f t="shared" si="1422"/>
        <v>0</v>
      </c>
      <c r="E4515" s="275"/>
      <c r="F4515" s="15"/>
      <c r="G4515" s="3"/>
      <c r="H4515" s="3"/>
      <c r="I4515" s="3"/>
      <c r="J4515" s="3"/>
      <c r="K4515" s="3"/>
      <c r="L4515" s="554"/>
      <c r="M4515" s="545"/>
      <c r="N4515" s="546"/>
      <c r="O4515" s="5"/>
      <c r="P4515" s="216"/>
      <c r="Q4515" s="217"/>
      <c r="R4515" s="218"/>
      <c r="S4515" s="219">
        <f t="shared" si="1439"/>
        <v>0</v>
      </c>
      <c r="T4515" s="220">
        <f t="shared" si="1440"/>
        <v>0</v>
      </c>
      <c r="U4515" s="214">
        <f t="shared" si="1437"/>
        <v>0</v>
      </c>
      <c r="W4515" s="221"/>
      <c r="X4515" s="222"/>
      <c r="Y4515" s="222"/>
      <c r="Z4515" s="223"/>
      <c r="AA4515" s="222"/>
      <c r="AB4515" s="224"/>
      <c r="AC4515" s="225"/>
      <c r="AD4515" s="2">
        <f t="shared" si="1424"/>
        <v>0</v>
      </c>
      <c r="AE4515" s="2">
        <f t="shared" si="1425"/>
        <v>0</v>
      </c>
      <c r="AF4515" s="226"/>
      <c r="AG4515" s="219">
        <f t="shared" si="1429"/>
        <v>0</v>
      </c>
      <c r="AH4515" s="234">
        <f t="shared" si="1430"/>
        <v>0</v>
      </c>
      <c r="AI4515" s="214">
        <f t="shared" si="1438"/>
        <v>0</v>
      </c>
      <c r="AK4515" s="229">
        <f t="shared" si="1431"/>
        <v>0</v>
      </c>
      <c r="AL4515" s="226"/>
      <c r="AM4515" s="15"/>
      <c r="AN4515" s="232" t="e">
        <f t="shared" si="1432"/>
        <v>#DIV/0!</v>
      </c>
      <c r="AO4515" s="214">
        <f t="shared" si="1426"/>
        <v>0</v>
      </c>
      <c r="AQ4515" s="210"/>
      <c r="AR4515" s="231"/>
      <c r="AS4515" s="15"/>
      <c r="AT4515" s="232">
        <f t="shared" si="1433"/>
        <v>0</v>
      </c>
      <c r="AU4515" s="235">
        <f t="shared" si="1434"/>
        <v>0</v>
      </c>
      <c r="AY4515" s="210"/>
      <c r="AZ4515" s="231"/>
      <c r="BA4515" s="15"/>
      <c r="BB4515" s="232">
        <f t="shared" si="1423"/>
        <v>0</v>
      </c>
      <c r="BC4515" s="235">
        <f t="shared" si="1435"/>
        <v>0</v>
      </c>
      <c r="BG4515" s="210"/>
      <c r="BH4515" s="231"/>
      <c r="BI4515" s="15"/>
      <c r="BJ4515" s="232">
        <f t="shared" si="1427"/>
        <v>0</v>
      </c>
      <c r="BK4515" s="235">
        <f t="shared" si="1436"/>
        <v>0</v>
      </c>
      <c r="BM4515" s="109">
        <f t="shared" si="1428"/>
        <v>-7.0518649284807653</v>
      </c>
      <c r="BN4515" s="213"/>
      <c r="BR4515" s="228"/>
      <c r="BS4515" s="311"/>
      <c r="BT4515" s="3"/>
      <c r="BU4515" s="213"/>
      <c r="BV4515" s="213"/>
      <c r="BW4515" s="291"/>
    </row>
    <row r="4516" spans="1:75" x14ac:dyDescent="0.2">
      <c r="A4516" s="236"/>
      <c r="B4516" s="237"/>
      <c r="C4516" s="848" t="str">
        <f ca="1">IF(ISERR(AVERAGE(INDIRECT("B"&amp;(ROW()-INT($B$1/2))):INDIRECT("B"&amp;(ROW()+INT($B$1/2))))),"",AVERAGE(INDIRECT("B"&amp;(ROW()-INT($B$1/2))):INDIRECT("B"&amp;(ROW()+INT($B$1/2)))))</f>
        <v/>
      </c>
      <c r="D4516" s="848">
        <f t="shared" si="1422"/>
        <v>0</v>
      </c>
      <c r="E4516" s="275"/>
      <c r="F4516" s="15"/>
      <c r="G4516" s="3"/>
      <c r="H4516" s="3"/>
      <c r="I4516" s="3"/>
      <c r="J4516" s="3"/>
      <c r="K4516" s="3"/>
      <c r="L4516" s="554"/>
      <c r="M4516" s="545"/>
      <c r="N4516" s="546"/>
      <c r="O4516" s="5"/>
      <c r="P4516" s="216"/>
      <c r="Q4516" s="217"/>
      <c r="R4516" s="218"/>
      <c r="S4516" s="219">
        <f t="shared" si="1439"/>
        <v>0</v>
      </c>
      <c r="T4516" s="220">
        <f t="shared" si="1440"/>
        <v>0</v>
      </c>
      <c r="U4516" s="214">
        <f t="shared" si="1437"/>
        <v>0</v>
      </c>
      <c r="W4516" s="221"/>
      <c r="X4516" s="222"/>
      <c r="Y4516" s="222"/>
      <c r="Z4516" s="223"/>
      <c r="AA4516" s="222"/>
      <c r="AB4516" s="224"/>
      <c r="AC4516" s="225"/>
      <c r="AD4516" s="2">
        <f t="shared" si="1424"/>
        <v>0</v>
      </c>
      <c r="AE4516" s="2">
        <f t="shared" si="1425"/>
        <v>0</v>
      </c>
      <c r="AF4516" s="226"/>
      <c r="AG4516" s="219">
        <f t="shared" si="1429"/>
        <v>0</v>
      </c>
      <c r="AH4516" s="234">
        <f t="shared" si="1430"/>
        <v>0</v>
      </c>
      <c r="AI4516" s="214">
        <f t="shared" si="1438"/>
        <v>0</v>
      </c>
      <c r="AK4516" s="229">
        <f t="shared" si="1431"/>
        <v>0</v>
      </c>
      <c r="AL4516" s="226"/>
      <c r="AM4516" s="15"/>
      <c r="AN4516" s="232" t="e">
        <f t="shared" si="1432"/>
        <v>#DIV/0!</v>
      </c>
      <c r="AO4516" s="214">
        <f t="shared" si="1426"/>
        <v>0</v>
      </c>
      <c r="AQ4516" s="210"/>
      <c r="AR4516" s="231"/>
      <c r="AS4516" s="15"/>
      <c r="AT4516" s="232">
        <f t="shared" si="1433"/>
        <v>0</v>
      </c>
      <c r="AU4516" s="235">
        <f t="shared" si="1434"/>
        <v>0</v>
      </c>
      <c r="AY4516" s="210"/>
      <c r="AZ4516" s="231"/>
      <c r="BA4516" s="15"/>
      <c r="BB4516" s="232">
        <f t="shared" si="1423"/>
        <v>0</v>
      </c>
      <c r="BC4516" s="235">
        <f t="shared" si="1435"/>
        <v>0</v>
      </c>
      <c r="BG4516" s="210"/>
      <c r="BH4516" s="231"/>
      <c r="BI4516" s="15"/>
      <c r="BJ4516" s="232">
        <f t="shared" si="1427"/>
        <v>0</v>
      </c>
      <c r="BK4516" s="235">
        <f t="shared" si="1436"/>
        <v>0</v>
      </c>
      <c r="BM4516" s="109">
        <f t="shared" si="1428"/>
        <v>-7.053697265978502</v>
      </c>
      <c r="BN4516" s="213"/>
      <c r="BR4516" s="228"/>
      <c r="BS4516" s="311"/>
      <c r="BT4516" s="3"/>
      <c r="BU4516" s="213"/>
      <c r="BV4516" s="213"/>
      <c r="BW4516" s="291"/>
    </row>
    <row r="4517" spans="1:75" x14ac:dyDescent="0.2">
      <c r="A4517" s="236"/>
      <c r="B4517" s="237"/>
      <c r="C4517" s="848" t="str">
        <f ca="1">IF(ISERR(AVERAGE(INDIRECT("B"&amp;(ROW()-INT($B$1/2))):INDIRECT("B"&amp;(ROW()+INT($B$1/2))))),"",AVERAGE(INDIRECT("B"&amp;(ROW()-INT($B$1/2))):INDIRECT("B"&amp;(ROW()+INT($B$1/2)))))</f>
        <v/>
      </c>
      <c r="D4517" s="848">
        <f t="shared" si="1422"/>
        <v>0</v>
      </c>
      <c r="E4517" s="275"/>
      <c r="F4517" s="15"/>
      <c r="G4517" s="3"/>
      <c r="H4517" s="3"/>
      <c r="I4517" s="3"/>
      <c r="J4517" s="3"/>
      <c r="K4517" s="3"/>
      <c r="L4517" s="554"/>
      <c r="M4517" s="545"/>
      <c r="N4517" s="546"/>
      <c r="O4517" s="5"/>
      <c r="P4517" s="216"/>
      <c r="Q4517" s="217"/>
      <c r="R4517" s="218"/>
      <c r="S4517" s="219">
        <f t="shared" si="1439"/>
        <v>0</v>
      </c>
      <c r="T4517" s="220">
        <f t="shared" si="1440"/>
        <v>0</v>
      </c>
      <c r="U4517" s="214">
        <f t="shared" si="1437"/>
        <v>0</v>
      </c>
      <c r="W4517" s="221"/>
      <c r="X4517" s="222"/>
      <c r="Y4517" s="222"/>
      <c r="Z4517" s="223"/>
      <c r="AA4517" s="222"/>
      <c r="AB4517" s="224"/>
      <c r="AC4517" s="225"/>
      <c r="AD4517" s="2">
        <f t="shared" si="1424"/>
        <v>0</v>
      </c>
      <c r="AE4517" s="2">
        <f t="shared" si="1425"/>
        <v>0</v>
      </c>
      <c r="AF4517" s="226"/>
      <c r="AG4517" s="219">
        <f t="shared" si="1429"/>
        <v>0</v>
      </c>
      <c r="AH4517" s="234">
        <f t="shared" si="1430"/>
        <v>0</v>
      </c>
      <c r="AI4517" s="214">
        <f t="shared" si="1438"/>
        <v>0</v>
      </c>
      <c r="AK4517" s="229">
        <f t="shared" si="1431"/>
        <v>0</v>
      </c>
      <c r="AL4517" s="226"/>
      <c r="AM4517" s="15"/>
      <c r="AN4517" s="232" t="e">
        <f t="shared" si="1432"/>
        <v>#DIV/0!</v>
      </c>
      <c r="AO4517" s="214">
        <f t="shared" si="1426"/>
        <v>0</v>
      </c>
      <c r="AQ4517" s="210"/>
      <c r="AR4517" s="231"/>
      <c r="AS4517" s="15"/>
      <c r="AT4517" s="232">
        <f t="shared" si="1433"/>
        <v>0</v>
      </c>
      <c r="AU4517" s="235">
        <f t="shared" si="1434"/>
        <v>0</v>
      </c>
      <c r="AY4517" s="210"/>
      <c r="AZ4517" s="231"/>
      <c r="BA4517" s="15"/>
      <c r="BB4517" s="232">
        <f t="shared" si="1423"/>
        <v>0</v>
      </c>
      <c r="BC4517" s="235">
        <f t="shared" si="1435"/>
        <v>0</v>
      </c>
      <c r="BG4517" s="210"/>
      <c r="BH4517" s="231"/>
      <c r="BI4517" s="15"/>
      <c r="BJ4517" s="232">
        <f t="shared" si="1427"/>
        <v>0</v>
      </c>
      <c r="BK4517" s="235">
        <f t="shared" si="1436"/>
        <v>0</v>
      </c>
      <c r="BM4517" s="109">
        <f t="shared" si="1428"/>
        <v>-7.0555296034762387</v>
      </c>
      <c r="BN4517" s="213"/>
      <c r="BR4517" s="228"/>
      <c r="BS4517" s="311"/>
      <c r="BT4517" s="3"/>
      <c r="BU4517" s="213"/>
      <c r="BV4517" s="213"/>
      <c r="BW4517" s="291"/>
    </row>
    <row r="4518" spans="1:75" x14ac:dyDescent="0.2">
      <c r="A4518" s="236"/>
      <c r="B4518" s="237"/>
      <c r="C4518" s="848" t="str">
        <f ca="1">IF(ISERR(AVERAGE(INDIRECT("B"&amp;(ROW()-INT($B$1/2))):INDIRECT("B"&amp;(ROW()+INT($B$1/2))))),"",AVERAGE(INDIRECT("B"&amp;(ROW()-INT($B$1/2))):INDIRECT("B"&amp;(ROW()+INT($B$1/2)))))</f>
        <v/>
      </c>
      <c r="D4518" s="848">
        <f t="shared" si="1422"/>
        <v>0</v>
      </c>
      <c r="E4518" s="275"/>
      <c r="F4518" s="15"/>
      <c r="G4518" s="3"/>
      <c r="H4518" s="3"/>
      <c r="I4518" s="3"/>
      <c r="J4518" s="3"/>
      <c r="K4518" s="3"/>
      <c r="L4518" s="554"/>
      <c r="M4518" s="545"/>
      <c r="N4518" s="546"/>
      <c r="O4518" s="5"/>
      <c r="P4518" s="216"/>
      <c r="Q4518" s="217"/>
      <c r="R4518" s="218"/>
      <c r="S4518" s="219">
        <f t="shared" si="1439"/>
        <v>0</v>
      </c>
      <c r="T4518" s="220">
        <f t="shared" si="1440"/>
        <v>0</v>
      </c>
      <c r="U4518" s="214">
        <f t="shared" si="1437"/>
        <v>0</v>
      </c>
      <c r="W4518" s="221"/>
      <c r="X4518" s="222"/>
      <c r="Y4518" s="222"/>
      <c r="Z4518" s="223"/>
      <c r="AA4518" s="222"/>
      <c r="AB4518" s="224"/>
      <c r="AC4518" s="225"/>
      <c r="AD4518" s="2">
        <f t="shared" si="1424"/>
        <v>0</v>
      </c>
      <c r="AE4518" s="2">
        <f t="shared" si="1425"/>
        <v>0</v>
      </c>
      <c r="AF4518" s="226"/>
      <c r="AG4518" s="219">
        <f t="shared" si="1429"/>
        <v>0</v>
      </c>
      <c r="AH4518" s="234">
        <f t="shared" si="1430"/>
        <v>0</v>
      </c>
      <c r="AI4518" s="214">
        <f t="shared" si="1438"/>
        <v>0</v>
      </c>
      <c r="AK4518" s="229">
        <f t="shared" si="1431"/>
        <v>0</v>
      </c>
      <c r="AL4518" s="226"/>
      <c r="AM4518" s="15"/>
      <c r="AN4518" s="232" t="e">
        <f t="shared" si="1432"/>
        <v>#DIV/0!</v>
      </c>
      <c r="AO4518" s="214">
        <f t="shared" si="1426"/>
        <v>0</v>
      </c>
      <c r="AQ4518" s="210"/>
      <c r="AR4518" s="231"/>
      <c r="AS4518" s="15"/>
      <c r="AT4518" s="232">
        <f t="shared" si="1433"/>
        <v>0</v>
      </c>
      <c r="AU4518" s="235">
        <f t="shared" si="1434"/>
        <v>0</v>
      </c>
      <c r="AY4518" s="210"/>
      <c r="AZ4518" s="231"/>
      <c r="BA4518" s="15"/>
      <c r="BB4518" s="232">
        <f t="shared" si="1423"/>
        <v>0</v>
      </c>
      <c r="BC4518" s="235">
        <f t="shared" si="1435"/>
        <v>0</v>
      </c>
      <c r="BG4518" s="210"/>
      <c r="BH4518" s="231"/>
      <c r="BI4518" s="15"/>
      <c r="BJ4518" s="232">
        <f t="shared" si="1427"/>
        <v>0</v>
      </c>
      <c r="BK4518" s="235">
        <f t="shared" si="1436"/>
        <v>0</v>
      </c>
      <c r="BM4518" s="109">
        <f t="shared" si="1428"/>
        <v>-7.0573619409739754</v>
      </c>
      <c r="BN4518" s="213"/>
      <c r="BR4518" s="228"/>
      <c r="BS4518" s="311"/>
      <c r="BT4518" s="3"/>
      <c r="BU4518" s="213"/>
      <c r="BV4518" s="213"/>
      <c r="BW4518" s="291"/>
    </row>
    <row r="4519" spans="1:75" x14ac:dyDescent="0.2">
      <c r="A4519" s="236"/>
      <c r="B4519" s="237"/>
      <c r="C4519" s="848" t="str">
        <f ca="1">IF(ISERR(AVERAGE(INDIRECT("B"&amp;(ROW()-INT($B$1/2))):INDIRECT("B"&amp;(ROW()+INT($B$1/2))))),"",AVERAGE(INDIRECT("B"&amp;(ROW()-INT($B$1/2))):INDIRECT("B"&amp;(ROW()+INT($B$1/2)))))</f>
        <v/>
      </c>
      <c r="D4519" s="848">
        <f t="shared" si="1422"/>
        <v>0</v>
      </c>
      <c r="E4519" s="275"/>
      <c r="F4519" s="15"/>
      <c r="G4519" s="3"/>
      <c r="H4519" s="3"/>
      <c r="I4519" s="3"/>
      <c r="J4519" s="3"/>
      <c r="K4519" s="3"/>
      <c r="L4519" s="554"/>
      <c r="M4519" s="545"/>
      <c r="N4519" s="546"/>
      <c r="O4519" s="5"/>
      <c r="P4519" s="216"/>
      <c r="Q4519" s="217"/>
      <c r="R4519" s="218"/>
      <c r="S4519" s="219">
        <f t="shared" si="1439"/>
        <v>0</v>
      </c>
      <c r="T4519" s="220">
        <f t="shared" si="1440"/>
        <v>0</v>
      </c>
      <c r="U4519" s="214">
        <f t="shared" si="1437"/>
        <v>0</v>
      </c>
      <c r="W4519" s="221"/>
      <c r="X4519" s="222"/>
      <c r="Y4519" s="222"/>
      <c r="Z4519" s="223"/>
      <c r="AA4519" s="222"/>
      <c r="AB4519" s="224"/>
      <c r="AC4519" s="225"/>
      <c r="AD4519" s="2">
        <f t="shared" si="1424"/>
        <v>0</v>
      </c>
      <c r="AE4519" s="2">
        <f t="shared" si="1425"/>
        <v>0</v>
      </c>
      <c r="AF4519" s="226"/>
      <c r="AG4519" s="219">
        <f t="shared" si="1429"/>
        <v>0</v>
      </c>
      <c r="AH4519" s="234">
        <f t="shared" si="1430"/>
        <v>0</v>
      </c>
      <c r="AI4519" s="214">
        <f t="shared" si="1438"/>
        <v>0</v>
      </c>
      <c r="AK4519" s="229">
        <f t="shared" si="1431"/>
        <v>0</v>
      </c>
      <c r="AL4519" s="226"/>
      <c r="AM4519" s="15"/>
      <c r="AN4519" s="232" t="e">
        <f t="shared" si="1432"/>
        <v>#DIV/0!</v>
      </c>
      <c r="AO4519" s="214">
        <f t="shared" si="1426"/>
        <v>0</v>
      </c>
      <c r="AQ4519" s="210"/>
      <c r="AR4519" s="231"/>
      <c r="AS4519" s="15"/>
      <c r="AT4519" s="232">
        <f t="shared" si="1433"/>
        <v>0</v>
      </c>
      <c r="AU4519" s="235">
        <f t="shared" si="1434"/>
        <v>0</v>
      </c>
      <c r="AY4519" s="210"/>
      <c r="AZ4519" s="231"/>
      <c r="BA4519" s="15"/>
      <c r="BB4519" s="232">
        <f t="shared" si="1423"/>
        <v>0</v>
      </c>
      <c r="BC4519" s="235">
        <f t="shared" si="1435"/>
        <v>0</v>
      </c>
      <c r="BG4519" s="210"/>
      <c r="BH4519" s="231"/>
      <c r="BI4519" s="15"/>
      <c r="BJ4519" s="232">
        <f t="shared" si="1427"/>
        <v>0</v>
      </c>
      <c r="BK4519" s="235">
        <f t="shared" si="1436"/>
        <v>0</v>
      </c>
      <c r="BM4519" s="109">
        <f t="shared" si="1428"/>
        <v>-7.0591942784717121</v>
      </c>
      <c r="BN4519" s="213"/>
      <c r="BR4519" s="228"/>
      <c r="BS4519" s="311"/>
      <c r="BT4519" s="3"/>
      <c r="BU4519" s="213"/>
      <c r="BV4519" s="213"/>
      <c r="BW4519" s="291"/>
    </row>
    <row r="4520" spans="1:75" x14ac:dyDescent="0.2">
      <c r="A4520" s="236"/>
      <c r="B4520" s="237"/>
      <c r="C4520" s="848" t="str">
        <f ca="1">IF(ISERR(AVERAGE(INDIRECT("B"&amp;(ROW()-INT($B$1/2))):INDIRECT("B"&amp;(ROW()+INT($B$1/2))))),"",AVERAGE(INDIRECT("B"&amp;(ROW()-INT($B$1/2))):INDIRECT("B"&amp;(ROW()+INT($B$1/2)))))</f>
        <v/>
      </c>
      <c r="D4520" s="848">
        <f t="shared" si="1422"/>
        <v>0</v>
      </c>
      <c r="E4520" s="275"/>
      <c r="F4520" s="15"/>
      <c r="G4520" s="3"/>
      <c r="H4520" s="3"/>
      <c r="I4520" s="3"/>
      <c r="J4520" s="3"/>
      <c r="K4520" s="3"/>
      <c r="L4520" s="554"/>
      <c r="M4520" s="545"/>
      <c r="N4520" s="546"/>
      <c r="O4520" s="5"/>
      <c r="P4520" s="216"/>
      <c r="Q4520" s="217"/>
      <c r="R4520" s="218"/>
      <c r="S4520" s="219">
        <f t="shared" si="1439"/>
        <v>0</v>
      </c>
      <c r="T4520" s="220">
        <f t="shared" si="1440"/>
        <v>0</v>
      </c>
      <c r="U4520" s="214">
        <f t="shared" si="1437"/>
        <v>0</v>
      </c>
      <c r="W4520" s="221"/>
      <c r="X4520" s="222"/>
      <c r="Y4520" s="222"/>
      <c r="Z4520" s="223"/>
      <c r="AA4520" s="222"/>
      <c r="AB4520" s="224"/>
      <c r="AC4520" s="225"/>
      <c r="AD4520" s="2">
        <f t="shared" si="1424"/>
        <v>0</v>
      </c>
      <c r="AE4520" s="2">
        <f t="shared" si="1425"/>
        <v>0</v>
      </c>
      <c r="AF4520" s="226"/>
      <c r="AG4520" s="219">
        <f t="shared" si="1429"/>
        <v>0</v>
      </c>
      <c r="AH4520" s="234">
        <f t="shared" si="1430"/>
        <v>0</v>
      </c>
      <c r="AI4520" s="214">
        <f t="shared" si="1438"/>
        <v>0</v>
      </c>
      <c r="AK4520" s="229">
        <f t="shared" si="1431"/>
        <v>0</v>
      </c>
      <c r="AL4520" s="226"/>
      <c r="AM4520" s="15"/>
      <c r="AN4520" s="232" t="e">
        <f t="shared" si="1432"/>
        <v>#DIV/0!</v>
      </c>
      <c r="AO4520" s="214">
        <f t="shared" si="1426"/>
        <v>0</v>
      </c>
      <c r="AQ4520" s="210"/>
      <c r="AR4520" s="231"/>
      <c r="AS4520" s="15"/>
      <c r="AT4520" s="232">
        <f t="shared" si="1433"/>
        <v>0</v>
      </c>
      <c r="AU4520" s="235">
        <f t="shared" si="1434"/>
        <v>0</v>
      </c>
      <c r="AY4520" s="210"/>
      <c r="AZ4520" s="231"/>
      <c r="BA4520" s="15"/>
      <c r="BB4520" s="232">
        <f t="shared" si="1423"/>
        <v>0</v>
      </c>
      <c r="BC4520" s="235">
        <f t="shared" si="1435"/>
        <v>0</v>
      </c>
      <c r="BG4520" s="210"/>
      <c r="BH4520" s="231"/>
      <c r="BI4520" s="15"/>
      <c r="BJ4520" s="232">
        <f t="shared" si="1427"/>
        <v>0</v>
      </c>
      <c r="BK4520" s="235">
        <f t="shared" si="1436"/>
        <v>0</v>
      </c>
      <c r="BM4520" s="109">
        <f t="shared" si="1428"/>
        <v>-7.0610266159694488</v>
      </c>
      <c r="BN4520" s="213"/>
      <c r="BR4520" s="228"/>
      <c r="BS4520" s="311"/>
      <c r="BT4520" s="3"/>
      <c r="BU4520" s="213"/>
      <c r="BV4520" s="213"/>
      <c r="BW4520" s="291"/>
    </row>
    <row r="4521" spans="1:75" x14ac:dyDescent="0.2">
      <c r="A4521" s="236"/>
      <c r="B4521" s="237"/>
      <c r="C4521" s="848" t="str">
        <f ca="1">IF(ISERR(AVERAGE(INDIRECT("B"&amp;(ROW()-INT($B$1/2))):INDIRECT("B"&amp;(ROW()+INT($B$1/2))))),"",AVERAGE(INDIRECT("B"&amp;(ROW()-INT($B$1/2))):INDIRECT("B"&amp;(ROW()+INT($B$1/2)))))</f>
        <v/>
      </c>
      <c r="D4521" s="848">
        <f t="shared" si="1422"/>
        <v>0</v>
      </c>
      <c r="E4521" s="275"/>
      <c r="F4521" s="15"/>
      <c r="G4521" s="3"/>
      <c r="H4521" s="3"/>
      <c r="I4521" s="3"/>
      <c r="J4521" s="3"/>
      <c r="K4521" s="3"/>
      <c r="L4521" s="554"/>
      <c r="M4521" s="545"/>
      <c r="N4521" s="546"/>
      <c r="O4521" s="5"/>
      <c r="P4521" s="216"/>
      <c r="Q4521" s="217"/>
      <c r="R4521" s="218"/>
      <c r="S4521" s="219">
        <f t="shared" si="1439"/>
        <v>0</v>
      </c>
      <c r="T4521" s="220">
        <f t="shared" si="1440"/>
        <v>0</v>
      </c>
      <c r="U4521" s="214">
        <f t="shared" si="1437"/>
        <v>0</v>
      </c>
      <c r="W4521" s="221"/>
      <c r="X4521" s="222"/>
      <c r="Y4521" s="222"/>
      <c r="Z4521" s="223"/>
      <c r="AA4521" s="222"/>
      <c r="AB4521" s="224"/>
      <c r="AC4521" s="225"/>
      <c r="AD4521" s="2">
        <f t="shared" si="1424"/>
        <v>0</v>
      </c>
      <c r="AE4521" s="2">
        <f t="shared" si="1425"/>
        <v>0</v>
      </c>
      <c r="AF4521" s="226"/>
      <c r="AG4521" s="219">
        <f t="shared" si="1429"/>
        <v>0</v>
      </c>
      <c r="AH4521" s="234">
        <f t="shared" si="1430"/>
        <v>0</v>
      </c>
      <c r="AI4521" s="214">
        <f t="shared" si="1438"/>
        <v>0</v>
      </c>
      <c r="AK4521" s="229">
        <f t="shared" si="1431"/>
        <v>0</v>
      </c>
      <c r="AL4521" s="226"/>
      <c r="AM4521" s="15"/>
      <c r="AN4521" s="232" t="e">
        <f t="shared" si="1432"/>
        <v>#DIV/0!</v>
      </c>
      <c r="AO4521" s="214">
        <f t="shared" si="1426"/>
        <v>0</v>
      </c>
      <c r="AQ4521" s="210"/>
      <c r="AR4521" s="231"/>
      <c r="AS4521" s="15"/>
      <c r="AT4521" s="232">
        <f t="shared" si="1433"/>
        <v>0</v>
      </c>
      <c r="AU4521" s="235">
        <f t="shared" si="1434"/>
        <v>0</v>
      </c>
      <c r="AY4521" s="210"/>
      <c r="AZ4521" s="231"/>
      <c r="BA4521" s="15"/>
      <c r="BB4521" s="232">
        <f t="shared" si="1423"/>
        <v>0</v>
      </c>
      <c r="BC4521" s="235">
        <f t="shared" si="1435"/>
        <v>0</v>
      </c>
      <c r="BG4521" s="210"/>
      <c r="BH4521" s="231"/>
      <c r="BI4521" s="15"/>
      <c r="BJ4521" s="232">
        <f t="shared" si="1427"/>
        <v>0</v>
      </c>
      <c r="BK4521" s="235">
        <f t="shared" si="1436"/>
        <v>0</v>
      </c>
      <c r="BM4521" s="109">
        <f t="shared" si="1428"/>
        <v>-7.0628589534671855</v>
      </c>
      <c r="BN4521" s="213"/>
      <c r="BR4521" s="228"/>
      <c r="BS4521" s="311"/>
      <c r="BT4521" s="3"/>
      <c r="BU4521" s="213"/>
      <c r="BV4521" s="213"/>
      <c r="BW4521" s="291"/>
    </row>
    <row r="4522" spans="1:75" x14ac:dyDescent="0.2">
      <c r="A4522" s="236"/>
      <c r="B4522" s="237"/>
      <c r="C4522" s="848" t="str">
        <f ca="1">IF(ISERR(AVERAGE(INDIRECT("B"&amp;(ROW()-INT($B$1/2))):INDIRECT("B"&amp;(ROW()+INT($B$1/2))))),"",AVERAGE(INDIRECT("B"&amp;(ROW()-INT($B$1/2))):INDIRECT("B"&amp;(ROW()+INT($B$1/2)))))</f>
        <v/>
      </c>
      <c r="D4522" s="848">
        <f t="shared" si="1422"/>
        <v>0</v>
      </c>
      <c r="E4522" s="275"/>
      <c r="F4522" s="15"/>
      <c r="G4522" s="3"/>
      <c r="H4522" s="3"/>
      <c r="I4522" s="3"/>
      <c r="J4522" s="3"/>
      <c r="K4522" s="3"/>
      <c r="L4522" s="554"/>
      <c r="M4522" s="545"/>
      <c r="N4522" s="546"/>
      <c r="O4522" s="5"/>
      <c r="P4522" s="216"/>
      <c r="Q4522" s="217"/>
      <c r="R4522" s="218"/>
      <c r="S4522" s="219">
        <f t="shared" si="1439"/>
        <v>0</v>
      </c>
      <c r="T4522" s="220">
        <f t="shared" si="1440"/>
        <v>0</v>
      </c>
      <c r="U4522" s="214">
        <f t="shared" si="1437"/>
        <v>0</v>
      </c>
      <c r="W4522" s="221"/>
      <c r="X4522" s="222"/>
      <c r="Y4522" s="222"/>
      <c r="Z4522" s="223"/>
      <c r="AA4522" s="222"/>
      <c r="AB4522" s="224"/>
      <c r="AC4522" s="225"/>
      <c r="AD4522" s="2">
        <f t="shared" si="1424"/>
        <v>0</v>
      </c>
      <c r="AE4522" s="2">
        <f t="shared" si="1425"/>
        <v>0</v>
      </c>
      <c r="AF4522" s="226"/>
      <c r="AG4522" s="219">
        <f t="shared" si="1429"/>
        <v>0</v>
      </c>
      <c r="AH4522" s="234">
        <f t="shared" si="1430"/>
        <v>0</v>
      </c>
      <c r="AI4522" s="214">
        <f t="shared" si="1438"/>
        <v>0</v>
      </c>
      <c r="AK4522" s="229">
        <f t="shared" si="1431"/>
        <v>0</v>
      </c>
      <c r="AL4522" s="226"/>
      <c r="AM4522" s="15"/>
      <c r="AN4522" s="232" t="e">
        <f t="shared" si="1432"/>
        <v>#DIV/0!</v>
      </c>
      <c r="AO4522" s="214">
        <f t="shared" si="1426"/>
        <v>0</v>
      </c>
      <c r="AQ4522" s="210"/>
      <c r="AR4522" s="231"/>
      <c r="AS4522" s="15"/>
      <c r="AT4522" s="232">
        <f t="shared" si="1433"/>
        <v>0</v>
      </c>
      <c r="AU4522" s="235">
        <f t="shared" si="1434"/>
        <v>0</v>
      </c>
      <c r="AY4522" s="210"/>
      <c r="AZ4522" s="231"/>
      <c r="BA4522" s="15"/>
      <c r="BB4522" s="232">
        <f t="shared" si="1423"/>
        <v>0</v>
      </c>
      <c r="BC4522" s="235">
        <f t="shared" si="1435"/>
        <v>0</v>
      </c>
      <c r="BG4522" s="210"/>
      <c r="BH4522" s="231"/>
      <c r="BI4522" s="15"/>
      <c r="BJ4522" s="232">
        <f t="shared" si="1427"/>
        <v>0</v>
      </c>
      <c r="BK4522" s="235">
        <f t="shared" si="1436"/>
        <v>0</v>
      </c>
      <c r="BM4522" s="109">
        <f t="shared" si="1428"/>
        <v>-7.0646912909649222</v>
      </c>
      <c r="BN4522" s="213"/>
      <c r="BR4522" s="228"/>
      <c r="BS4522" s="311"/>
      <c r="BT4522" s="3"/>
      <c r="BU4522" s="213"/>
      <c r="BV4522" s="213"/>
      <c r="BW4522" s="291"/>
    </row>
    <row r="4523" spans="1:75" x14ac:dyDescent="0.2">
      <c r="A4523" s="236"/>
      <c r="B4523" s="237"/>
      <c r="C4523" s="848" t="str">
        <f ca="1">IF(ISERR(AVERAGE(INDIRECT("B"&amp;(ROW()-INT($B$1/2))):INDIRECT("B"&amp;(ROW()+INT($B$1/2))))),"",AVERAGE(INDIRECT("B"&amp;(ROW()-INT($B$1/2))):INDIRECT("B"&amp;(ROW()+INT($B$1/2)))))</f>
        <v/>
      </c>
      <c r="D4523" s="848">
        <f t="shared" si="1422"/>
        <v>0</v>
      </c>
      <c r="E4523" s="275"/>
      <c r="F4523" s="15"/>
      <c r="G4523" s="3"/>
      <c r="H4523" s="3"/>
      <c r="I4523" s="3"/>
      <c r="J4523" s="3"/>
      <c r="K4523" s="3"/>
      <c r="L4523" s="554"/>
      <c r="M4523" s="545"/>
      <c r="N4523" s="546"/>
      <c r="O4523" s="5"/>
      <c r="P4523" s="216"/>
      <c r="Q4523" s="217"/>
      <c r="R4523" s="218"/>
      <c r="S4523" s="219">
        <f t="shared" si="1439"/>
        <v>0</v>
      </c>
      <c r="T4523" s="220">
        <f t="shared" si="1440"/>
        <v>0</v>
      </c>
      <c r="U4523" s="214">
        <f t="shared" si="1437"/>
        <v>0</v>
      </c>
      <c r="W4523" s="221"/>
      <c r="X4523" s="222"/>
      <c r="Y4523" s="222"/>
      <c r="Z4523" s="223"/>
      <c r="AA4523" s="222"/>
      <c r="AB4523" s="224"/>
      <c r="AC4523" s="225"/>
      <c r="AD4523" s="2">
        <f t="shared" si="1424"/>
        <v>0</v>
      </c>
      <c r="AE4523" s="2">
        <f t="shared" si="1425"/>
        <v>0</v>
      </c>
      <c r="AF4523" s="226"/>
      <c r="AG4523" s="219">
        <f t="shared" si="1429"/>
        <v>0</v>
      </c>
      <c r="AH4523" s="234">
        <f t="shared" si="1430"/>
        <v>0</v>
      </c>
      <c r="AI4523" s="214">
        <f t="shared" si="1438"/>
        <v>0</v>
      </c>
      <c r="AK4523" s="229">
        <f t="shared" si="1431"/>
        <v>0</v>
      </c>
      <c r="AL4523" s="226"/>
      <c r="AM4523" s="15"/>
      <c r="AN4523" s="232" t="e">
        <f t="shared" si="1432"/>
        <v>#DIV/0!</v>
      </c>
      <c r="AO4523" s="214">
        <f t="shared" si="1426"/>
        <v>0</v>
      </c>
      <c r="AQ4523" s="210"/>
      <c r="AR4523" s="231"/>
      <c r="AS4523" s="15"/>
      <c r="AT4523" s="232">
        <f t="shared" si="1433"/>
        <v>0</v>
      </c>
      <c r="AU4523" s="235">
        <f t="shared" si="1434"/>
        <v>0</v>
      </c>
      <c r="AY4523" s="210"/>
      <c r="AZ4523" s="231"/>
      <c r="BA4523" s="15"/>
      <c r="BB4523" s="232">
        <f t="shared" si="1423"/>
        <v>0</v>
      </c>
      <c r="BC4523" s="235">
        <f t="shared" si="1435"/>
        <v>0</v>
      </c>
      <c r="BG4523" s="210"/>
      <c r="BH4523" s="231"/>
      <c r="BI4523" s="15"/>
      <c r="BJ4523" s="232">
        <f t="shared" si="1427"/>
        <v>0</v>
      </c>
      <c r="BK4523" s="235">
        <f t="shared" si="1436"/>
        <v>0</v>
      </c>
      <c r="BM4523" s="109">
        <f t="shared" si="1428"/>
        <v>-7.0665236284626589</v>
      </c>
      <c r="BN4523" s="213"/>
      <c r="BR4523" s="228"/>
      <c r="BS4523" s="311"/>
      <c r="BT4523" s="3"/>
      <c r="BU4523" s="213"/>
      <c r="BV4523" s="213"/>
      <c r="BW4523" s="291"/>
    </row>
    <row r="4524" spans="1:75" x14ac:dyDescent="0.2">
      <c r="A4524" s="236"/>
      <c r="B4524" s="237"/>
      <c r="C4524" s="848" t="str">
        <f ca="1">IF(ISERR(AVERAGE(INDIRECT("B"&amp;(ROW()-INT($B$1/2))):INDIRECT("B"&amp;(ROW()+INT($B$1/2))))),"",AVERAGE(INDIRECT("B"&amp;(ROW()-INT($B$1/2))):INDIRECT("B"&amp;(ROW()+INT($B$1/2)))))</f>
        <v/>
      </c>
      <c r="D4524" s="848">
        <f t="shared" si="1422"/>
        <v>0</v>
      </c>
      <c r="E4524" s="275"/>
      <c r="F4524" s="15"/>
      <c r="G4524" s="3"/>
      <c r="H4524" s="3"/>
      <c r="I4524" s="3"/>
      <c r="J4524" s="3"/>
      <c r="K4524" s="3"/>
      <c r="L4524" s="554"/>
      <c r="M4524" s="545"/>
      <c r="N4524" s="546"/>
      <c r="O4524" s="5"/>
      <c r="P4524" s="216"/>
      <c r="Q4524" s="217"/>
      <c r="R4524" s="218"/>
      <c r="S4524" s="219">
        <f t="shared" si="1439"/>
        <v>0</v>
      </c>
      <c r="T4524" s="220">
        <f t="shared" si="1440"/>
        <v>0</v>
      </c>
      <c r="U4524" s="214">
        <f t="shared" si="1437"/>
        <v>0</v>
      </c>
      <c r="W4524" s="221"/>
      <c r="X4524" s="222"/>
      <c r="Y4524" s="222"/>
      <c r="Z4524" s="223"/>
      <c r="AA4524" s="222"/>
      <c r="AB4524" s="224"/>
      <c r="AC4524" s="225"/>
      <c r="AD4524" s="2">
        <f t="shared" si="1424"/>
        <v>0</v>
      </c>
      <c r="AE4524" s="2">
        <f t="shared" si="1425"/>
        <v>0</v>
      </c>
      <c r="AF4524" s="226"/>
      <c r="AG4524" s="219">
        <f t="shared" si="1429"/>
        <v>0</v>
      </c>
      <c r="AH4524" s="234">
        <f t="shared" si="1430"/>
        <v>0</v>
      </c>
      <c r="AI4524" s="214">
        <f t="shared" si="1438"/>
        <v>0</v>
      </c>
      <c r="AK4524" s="229">
        <f t="shared" si="1431"/>
        <v>0</v>
      </c>
      <c r="AL4524" s="226"/>
      <c r="AM4524" s="15"/>
      <c r="AN4524" s="232" t="e">
        <f t="shared" si="1432"/>
        <v>#DIV/0!</v>
      </c>
      <c r="AO4524" s="214">
        <f t="shared" si="1426"/>
        <v>0</v>
      </c>
      <c r="AQ4524" s="210"/>
      <c r="AR4524" s="231"/>
      <c r="AS4524" s="15"/>
      <c r="AT4524" s="232">
        <f t="shared" si="1433"/>
        <v>0</v>
      </c>
      <c r="AU4524" s="235">
        <f t="shared" si="1434"/>
        <v>0</v>
      </c>
      <c r="AY4524" s="210"/>
      <c r="AZ4524" s="231"/>
      <c r="BA4524" s="15"/>
      <c r="BB4524" s="232">
        <f t="shared" si="1423"/>
        <v>0</v>
      </c>
      <c r="BC4524" s="235">
        <f t="shared" si="1435"/>
        <v>0</v>
      </c>
      <c r="BG4524" s="210"/>
      <c r="BH4524" s="231"/>
      <c r="BI4524" s="15"/>
      <c r="BJ4524" s="232">
        <f t="shared" si="1427"/>
        <v>0</v>
      </c>
      <c r="BK4524" s="235">
        <f t="shared" si="1436"/>
        <v>0</v>
      </c>
      <c r="BM4524" s="109">
        <f t="shared" si="1428"/>
        <v>-7.0683559659603956</v>
      </c>
      <c r="BN4524" s="213"/>
      <c r="BR4524" s="228"/>
      <c r="BS4524" s="311"/>
      <c r="BT4524" s="3"/>
      <c r="BU4524" s="213"/>
      <c r="BV4524" s="213"/>
      <c r="BW4524" s="291"/>
    </row>
    <row r="4525" spans="1:75" x14ac:dyDescent="0.2">
      <c r="A4525" s="236"/>
      <c r="B4525" s="237"/>
      <c r="C4525" s="848" t="str">
        <f ca="1">IF(ISERR(AVERAGE(INDIRECT("B"&amp;(ROW()-INT($B$1/2))):INDIRECT("B"&amp;(ROW()+INT($B$1/2))))),"",AVERAGE(INDIRECT("B"&amp;(ROW()-INT($B$1/2))):INDIRECT("B"&amp;(ROW()+INT($B$1/2)))))</f>
        <v/>
      </c>
      <c r="D4525" s="848">
        <f t="shared" si="1422"/>
        <v>0</v>
      </c>
      <c r="E4525" s="275"/>
      <c r="F4525" s="15"/>
      <c r="G4525" s="3"/>
      <c r="H4525" s="3"/>
      <c r="I4525" s="3"/>
      <c r="J4525" s="3"/>
      <c r="K4525" s="3"/>
      <c r="L4525" s="554"/>
      <c r="M4525" s="545"/>
      <c r="N4525" s="546"/>
      <c r="O4525" s="5"/>
      <c r="P4525" s="216"/>
      <c r="Q4525" s="217"/>
      <c r="R4525" s="218"/>
      <c r="S4525" s="219">
        <f t="shared" si="1439"/>
        <v>0</v>
      </c>
      <c r="T4525" s="220">
        <f t="shared" si="1440"/>
        <v>0</v>
      </c>
      <c r="U4525" s="214">
        <f t="shared" si="1437"/>
        <v>0</v>
      </c>
      <c r="W4525" s="221"/>
      <c r="X4525" s="222"/>
      <c r="Y4525" s="222"/>
      <c r="Z4525" s="223"/>
      <c r="AA4525" s="222"/>
      <c r="AB4525" s="224"/>
      <c r="AC4525" s="225"/>
      <c r="AD4525" s="2">
        <f t="shared" si="1424"/>
        <v>0</v>
      </c>
      <c r="AE4525" s="2">
        <f t="shared" si="1425"/>
        <v>0</v>
      </c>
      <c r="AF4525" s="226"/>
      <c r="AG4525" s="219">
        <f t="shared" si="1429"/>
        <v>0</v>
      </c>
      <c r="AH4525" s="234">
        <f t="shared" si="1430"/>
        <v>0</v>
      </c>
      <c r="AI4525" s="214">
        <f t="shared" si="1438"/>
        <v>0</v>
      </c>
      <c r="AK4525" s="229">
        <f t="shared" si="1431"/>
        <v>0</v>
      </c>
      <c r="AL4525" s="226"/>
      <c r="AM4525" s="15"/>
      <c r="AN4525" s="232" t="e">
        <f t="shared" si="1432"/>
        <v>#DIV/0!</v>
      </c>
      <c r="AO4525" s="214">
        <f t="shared" si="1426"/>
        <v>0</v>
      </c>
      <c r="AQ4525" s="210"/>
      <c r="AR4525" s="231"/>
      <c r="AS4525" s="15"/>
      <c r="AT4525" s="232">
        <f t="shared" si="1433"/>
        <v>0</v>
      </c>
      <c r="AU4525" s="235">
        <f t="shared" si="1434"/>
        <v>0</v>
      </c>
      <c r="AY4525" s="210"/>
      <c r="AZ4525" s="231"/>
      <c r="BA4525" s="15"/>
      <c r="BB4525" s="232">
        <f t="shared" si="1423"/>
        <v>0</v>
      </c>
      <c r="BC4525" s="235">
        <f t="shared" si="1435"/>
        <v>0</v>
      </c>
      <c r="BG4525" s="210"/>
      <c r="BH4525" s="231"/>
      <c r="BI4525" s="15"/>
      <c r="BJ4525" s="232">
        <f t="shared" si="1427"/>
        <v>0</v>
      </c>
      <c r="BK4525" s="235">
        <f t="shared" si="1436"/>
        <v>0</v>
      </c>
      <c r="BM4525" s="109">
        <f t="shared" si="1428"/>
        <v>-7.0701883034581323</v>
      </c>
      <c r="BN4525" s="213"/>
      <c r="BR4525" s="228"/>
      <c r="BS4525" s="311"/>
      <c r="BT4525" s="3"/>
      <c r="BU4525" s="213"/>
      <c r="BV4525" s="213"/>
      <c r="BW4525" s="291"/>
    </row>
    <row r="4526" spans="1:75" x14ac:dyDescent="0.2">
      <c r="A4526" s="236"/>
      <c r="B4526" s="237"/>
      <c r="C4526" s="848" t="str">
        <f ca="1">IF(ISERR(AVERAGE(INDIRECT("B"&amp;(ROW()-INT($B$1/2))):INDIRECT("B"&amp;(ROW()+INT($B$1/2))))),"",AVERAGE(INDIRECT("B"&amp;(ROW()-INT($B$1/2))):INDIRECT("B"&amp;(ROW()+INT($B$1/2)))))</f>
        <v/>
      </c>
      <c r="D4526" s="848">
        <f t="shared" si="1422"/>
        <v>0</v>
      </c>
      <c r="E4526" s="275"/>
      <c r="F4526" s="15"/>
      <c r="G4526" s="3"/>
      <c r="H4526" s="3"/>
      <c r="I4526" s="3"/>
      <c r="J4526" s="3"/>
      <c r="K4526" s="3"/>
      <c r="L4526" s="554"/>
      <c r="M4526" s="545"/>
      <c r="N4526" s="546"/>
      <c r="O4526" s="5"/>
      <c r="P4526" s="216"/>
      <c r="Q4526" s="217"/>
      <c r="R4526" s="218"/>
      <c r="S4526" s="219">
        <f t="shared" si="1439"/>
        <v>0</v>
      </c>
      <c r="T4526" s="220">
        <f t="shared" si="1440"/>
        <v>0</v>
      </c>
      <c r="U4526" s="214">
        <f t="shared" si="1437"/>
        <v>0</v>
      </c>
      <c r="W4526" s="221"/>
      <c r="X4526" s="222"/>
      <c r="Y4526" s="222"/>
      <c r="Z4526" s="223"/>
      <c r="AA4526" s="222"/>
      <c r="AB4526" s="224"/>
      <c r="AC4526" s="225"/>
      <c r="AD4526" s="2">
        <f t="shared" si="1424"/>
        <v>0</v>
      </c>
      <c r="AE4526" s="2">
        <f t="shared" si="1425"/>
        <v>0</v>
      </c>
      <c r="AF4526" s="226"/>
      <c r="AG4526" s="219">
        <f t="shared" si="1429"/>
        <v>0</v>
      </c>
      <c r="AH4526" s="234">
        <f t="shared" si="1430"/>
        <v>0</v>
      </c>
      <c r="AI4526" s="214">
        <f t="shared" si="1438"/>
        <v>0</v>
      </c>
      <c r="AK4526" s="229">
        <f t="shared" si="1431"/>
        <v>0</v>
      </c>
      <c r="AL4526" s="226"/>
      <c r="AM4526" s="15"/>
      <c r="AN4526" s="232" t="e">
        <f t="shared" si="1432"/>
        <v>#DIV/0!</v>
      </c>
      <c r="AO4526" s="214">
        <f t="shared" si="1426"/>
        <v>0</v>
      </c>
      <c r="AQ4526" s="210"/>
      <c r="AR4526" s="231"/>
      <c r="AS4526" s="15"/>
      <c r="AT4526" s="232">
        <f t="shared" si="1433"/>
        <v>0</v>
      </c>
      <c r="AU4526" s="235">
        <f t="shared" si="1434"/>
        <v>0</v>
      </c>
      <c r="AY4526" s="210"/>
      <c r="AZ4526" s="231"/>
      <c r="BA4526" s="15"/>
      <c r="BB4526" s="232">
        <f t="shared" si="1423"/>
        <v>0</v>
      </c>
      <c r="BC4526" s="235">
        <f t="shared" si="1435"/>
        <v>0</v>
      </c>
      <c r="BG4526" s="210"/>
      <c r="BH4526" s="231"/>
      <c r="BI4526" s="15"/>
      <c r="BJ4526" s="232">
        <f t="shared" si="1427"/>
        <v>0</v>
      </c>
      <c r="BK4526" s="235">
        <f t="shared" si="1436"/>
        <v>0</v>
      </c>
      <c r="BM4526" s="109">
        <f t="shared" si="1428"/>
        <v>-7.072020640955869</v>
      </c>
      <c r="BN4526" s="213"/>
      <c r="BR4526" s="228"/>
      <c r="BS4526" s="311"/>
      <c r="BT4526" s="3"/>
      <c r="BU4526" s="213"/>
      <c r="BV4526" s="213"/>
      <c r="BW4526" s="291"/>
    </row>
    <row r="4527" spans="1:75" x14ac:dyDescent="0.2">
      <c r="A4527" s="236"/>
      <c r="B4527" s="237"/>
      <c r="C4527" s="848" t="str">
        <f ca="1">IF(ISERR(AVERAGE(INDIRECT("B"&amp;(ROW()-INT($B$1/2))):INDIRECT("B"&amp;(ROW()+INT($B$1/2))))),"",AVERAGE(INDIRECT("B"&amp;(ROW()-INT($B$1/2))):INDIRECT("B"&amp;(ROW()+INT($B$1/2)))))</f>
        <v/>
      </c>
      <c r="D4527" s="848">
        <f t="shared" si="1422"/>
        <v>0</v>
      </c>
      <c r="E4527" s="275"/>
      <c r="F4527" s="15"/>
      <c r="G4527" s="3"/>
      <c r="H4527" s="3"/>
      <c r="I4527" s="3"/>
      <c r="J4527" s="3"/>
      <c r="K4527" s="3"/>
      <c r="L4527" s="554"/>
      <c r="M4527" s="545"/>
      <c r="N4527" s="546"/>
      <c r="O4527" s="5"/>
      <c r="P4527" s="216"/>
      <c r="Q4527" s="217"/>
      <c r="R4527" s="218"/>
      <c r="S4527" s="219">
        <f t="shared" si="1439"/>
        <v>0</v>
      </c>
      <c r="T4527" s="220">
        <f t="shared" si="1440"/>
        <v>0</v>
      </c>
      <c r="U4527" s="214">
        <f t="shared" si="1437"/>
        <v>0</v>
      </c>
      <c r="W4527" s="221"/>
      <c r="X4527" s="222"/>
      <c r="Y4527" s="222"/>
      <c r="Z4527" s="223"/>
      <c r="AA4527" s="222"/>
      <c r="AB4527" s="224"/>
      <c r="AC4527" s="225"/>
      <c r="AD4527" s="2">
        <f t="shared" si="1424"/>
        <v>0</v>
      </c>
      <c r="AE4527" s="2">
        <f t="shared" si="1425"/>
        <v>0</v>
      </c>
      <c r="AF4527" s="226"/>
      <c r="AG4527" s="219">
        <f t="shared" si="1429"/>
        <v>0</v>
      </c>
      <c r="AH4527" s="234">
        <f t="shared" si="1430"/>
        <v>0</v>
      </c>
      <c r="AI4527" s="214">
        <f t="shared" si="1438"/>
        <v>0</v>
      </c>
      <c r="AK4527" s="229">
        <f t="shared" si="1431"/>
        <v>0</v>
      </c>
      <c r="AL4527" s="226"/>
      <c r="AM4527" s="15"/>
      <c r="AN4527" s="232" t="e">
        <f t="shared" si="1432"/>
        <v>#DIV/0!</v>
      </c>
      <c r="AO4527" s="214">
        <f t="shared" si="1426"/>
        <v>0</v>
      </c>
      <c r="AQ4527" s="210"/>
      <c r="AR4527" s="231"/>
      <c r="AS4527" s="15"/>
      <c r="AT4527" s="232">
        <f t="shared" si="1433"/>
        <v>0</v>
      </c>
      <c r="AU4527" s="235">
        <f t="shared" si="1434"/>
        <v>0</v>
      </c>
      <c r="AY4527" s="210"/>
      <c r="AZ4527" s="231"/>
      <c r="BA4527" s="15"/>
      <c r="BB4527" s="232">
        <f t="shared" si="1423"/>
        <v>0</v>
      </c>
      <c r="BC4527" s="235">
        <f t="shared" si="1435"/>
        <v>0</v>
      </c>
      <c r="BG4527" s="210"/>
      <c r="BH4527" s="231"/>
      <c r="BI4527" s="15"/>
      <c r="BJ4527" s="232">
        <f t="shared" si="1427"/>
        <v>0</v>
      </c>
      <c r="BK4527" s="235">
        <f t="shared" si="1436"/>
        <v>0</v>
      </c>
      <c r="BM4527" s="109">
        <f t="shared" si="1428"/>
        <v>-7.0738529784536057</v>
      </c>
      <c r="BN4527" s="213"/>
      <c r="BR4527" s="228"/>
      <c r="BS4527" s="311"/>
      <c r="BT4527" s="3"/>
      <c r="BU4527" s="213"/>
      <c r="BV4527" s="213"/>
      <c r="BW4527" s="291"/>
    </row>
    <row r="4528" spans="1:75" x14ac:dyDescent="0.2">
      <c r="A4528" s="236"/>
      <c r="B4528" s="237"/>
      <c r="C4528" s="848" t="str">
        <f ca="1">IF(ISERR(AVERAGE(INDIRECT("B"&amp;(ROW()-INT($B$1/2))):INDIRECT("B"&amp;(ROW()+INT($B$1/2))))),"",AVERAGE(INDIRECT("B"&amp;(ROW()-INT($B$1/2))):INDIRECT("B"&amp;(ROW()+INT($B$1/2)))))</f>
        <v/>
      </c>
      <c r="D4528" s="848">
        <f t="shared" si="1422"/>
        <v>0</v>
      </c>
      <c r="E4528" s="275"/>
      <c r="F4528" s="15"/>
      <c r="G4528" s="3"/>
      <c r="H4528" s="3"/>
      <c r="I4528" s="3"/>
      <c r="J4528" s="3"/>
      <c r="K4528" s="3"/>
      <c r="L4528" s="554"/>
      <c r="M4528" s="545"/>
      <c r="N4528" s="546"/>
      <c r="O4528" s="5"/>
      <c r="P4528" s="216"/>
      <c r="Q4528" s="217"/>
      <c r="R4528" s="218"/>
      <c r="S4528" s="219">
        <f t="shared" si="1439"/>
        <v>0</v>
      </c>
      <c r="T4528" s="220">
        <f t="shared" si="1440"/>
        <v>0</v>
      </c>
      <c r="U4528" s="214">
        <f t="shared" si="1437"/>
        <v>0</v>
      </c>
      <c r="W4528" s="221"/>
      <c r="X4528" s="222"/>
      <c r="Y4528" s="222"/>
      <c r="Z4528" s="223"/>
      <c r="AA4528" s="222"/>
      <c r="AB4528" s="224"/>
      <c r="AC4528" s="225"/>
      <c r="AD4528" s="2">
        <f t="shared" si="1424"/>
        <v>0</v>
      </c>
      <c r="AE4528" s="2">
        <f t="shared" si="1425"/>
        <v>0</v>
      </c>
      <c r="AF4528" s="226"/>
      <c r="AG4528" s="219">
        <f t="shared" si="1429"/>
        <v>0</v>
      </c>
      <c r="AH4528" s="234">
        <f t="shared" si="1430"/>
        <v>0</v>
      </c>
      <c r="AI4528" s="214">
        <f t="shared" si="1438"/>
        <v>0</v>
      </c>
      <c r="AK4528" s="229">
        <f t="shared" si="1431"/>
        <v>0</v>
      </c>
      <c r="AL4528" s="226"/>
      <c r="AM4528" s="15"/>
      <c r="AN4528" s="232" t="e">
        <f t="shared" si="1432"/>
        <v>#DIV/0!</v>
      </c>
      <c r="AO4528" s="214">
        <f t="shared" si="1426"/>
        <v>0</v>
      </c>
      <c r="AQ4528" s="210"/>
      <c r="AR4528" s="231"/>
      <c r="AS4528" s="15"/>
      <c r="AT4528" s="232">
        <f t="shared" si="1433"/>
        <v>0</v>
      </c>
      <c r="AU4528" s="235">
        <f t="shared" si="1434"/>
        <v>0</v>
      </c>
      <c r="AY4528" s="210"/>
      <c r="AZ4528" s="231"/>
      <c r="BA4528" s="15"/>
      <c r="BB4528" s="232">
        <f t="shared" si="1423"/>
        <v>0</v>
      </c>
      <c r="BC4528" s="235">
        <f t="shared" si="1435"/>
        <v>0</v>
      </c>
      <c r="BG4528" s="210"/>
      <c r="BH4528" s="231"/>
      <c r="BI4528" s="15"/>
      <c r="BJ4528" s="232">
        <f t="shared" si="1427"/>
        <v>0</v>
      </c>
      <c r="BK4528" s="235">
        <f t="shared" si="1436"/>
        <v>0</v>
      </c>
      <c r="BM4528" s="109">
        <f t="shared" si="1428"/>
        <v>-7.0756853159513424</v>
      </c>
      <c r="BN4528" s="213"/>
      <c r="BR4528" s="228"/>
      <c r="BS4528" s="311"/>
      <c r="BT4528" s="3"/>
      <c r="BU4528" s="213"/>
      <c r="BV4528" s="213"/>
      <c r="BW4528" s="291"/>
    </row>
    <row r="4529" spans="1:75" x14ac:dyDescent="0.2">
      <c r="A4529" s="236"/>
      <c r="B4529" s="237"/>
      <c r="C4529" s="848" t="str">
        <f ca="1">IF(ISERR(AVERAGE(INDIRECT("B"&amp;(ROW()-INT($B$1/2))):INDIRECT("B"&amp;(ROW()+INT($B$1/2))))),"",AVERAGE(INDIRECT("B"&amp;(ROW()-INT($B$1/2))):INDIRECT("B"&amp;(ROW()+INT($B$1/2)))))</f>
        <v/>
      </c>
      <c r="D4529" s="848">
        <f t="shared" si="1422"/>
        <v>0</v>
      </c>
      <c r="E4529" s="275"/>
      <c r="F4529" s="15"/>
      <c r="G4529" s="3"/>
      <c r="H4529" s="3"/>
      <c r="I4529" s="3"/>
      <c r="J4529" s="3"/>
      <c r="K4529" s="3"/>
      <c r="L4529" s="554"/>
      <c r="M4529" s="545"/>
      <c r="N4529" s="546"/>
      <c r="O4529" s="5"/>
      <c r="P4529" s="216"/>
      <c r="Q4529" s="217"/>
      <c r="R4529" s="218"/>
      <c r="S4529" s="219">
        <f t="shared" si="1439"/>
        <v>0</v>
      </c>
      <c r="T4529" s="220">
        <f t="shared" si="1440"/>
        <v>0</v>
      </c>
      <c r="U4529" s="214">
        <f t="shared" si="1437"/>
        <v>0</v>
      </c>
      <c r="W4529" s="221"/>
      <c r="X4529" s="222"/>
      <c r="Y4529" s="222"/>
      <c r="Z4529" s="223"/>
      <c r="AA4529" s="222"/>
      <c r="AB4529" s="224"/>
      <c r="AC4529" s="225"/>
      <c r="AD4529" s="2">
        <f t="shared" si="1424"/>
        <v>0</v>
      </c>
      <c r="AE4529" s="2">
        <f t="shared" si="1425"/>
        <v>0</v>
      </c>
      <c r="AF4529" s="226"/>
      <c r="AG4529" s="219">
        <f t="shared" si="1429"/>
        <v>0</v>
      </c>
      <c r="AH4529" s="234">
        <f t="shared" si="1430"/>
        <v>0</v>
      </c>
      <c r="AI4529" s="214">
        <f t="shared" si="1438"/>
        <v>0</v>
      </c>
      <c r="AK4529" s="229">
        <f t="shared" si="1431"/>
        <v>0</v>
      </c>
      <c r="AL4529" s="226"/>
      <c r="AM4529" s="15"/>
      <c r="AN4529" s="232" t="e">
        <f t="shared" si="1432"/>
        <v>#DIV/0!</v>
      </c>
      <c r="AO4529" s="214">
        <f t="shared" si="1426"/>
        <v>0</v>
      </c>
      <c r="AQ4529" s="210"/>
      <c r="AR4529" s="231"/>
      <c r="AS4529" s="15"/>
      <c r="AT4529" s="232">
        <f t="shared" si="1433"/>
        <v>0</v>
      </c>
      <c r="AU4529" s="235">
        <f t="shared" si="1434"/>
        <v>0</v>
      </c>
      <c r="AY4529" s="210"/>
      <c r="AZ4529" s="231"/>
      <c r="BA4529" s="15"/>
      <c r="BB4529" s="232">
        <f t="shared" si="1423"/>
        <v>0</v>
      </c>
      <c r="BC4529" s="235">
        <f t="shared" si="1435"/>
        <v>0</v>
      </c>
      <c r="BG4529" s="210"/>
      <c r="BH4529" s="231"/>
      <c r="BI4529" s="15"/>
      <c r="BJ4529" s="232">
        <f t="shared" si="1427"/>
        <v>0</v>
      </c>
      <c r="BK4529" s="235">
        <f t="shared" si="1436"/>
        <v>0</v>
      </c>
      <c r="BM4529" s="109">
        <f t="shared" si="1428"/>
        <v>-7.0775176534490791</v>
      </c>
      <c r="BN4529" s="213"/>
      <c r="BR4529" s="228"/>
      <c r="BS4529" s="311"/>
      <c r="BT4529" s="3"/>
      <c r="BU4529" s="213"/>
      <c r="BV4529" s="213"/>
      <c r="BW4529" s="291"/>
    </row>
    <row r="4530" spans="1:75" x14ac:dyDescent="0.2">
      <c r="A4530" s="236"/>
      <c r="B4530" s="237"/>
      <c r="C4530" s="848" t="str">
        <f ca="1">IF(ISERR(AVERAGE(INDIRECT("B"&amp;(ROW()-INT($B$1/2))):INDIRECT("B"&amp;(ROW()+INT($B$1/2))))),"",AVERAGE(INDIRECT("B"&amp;(ROW()-INT($B$1/2))):INDIRECT("B"&amp;(ROW()+INT($B$1/2)))))</f>
        <v/>
      </c>
      <c r="D4530" s="848">
        <f t="shared" si="1422"/>
        <v>0</v>
      </c>
      <c r="E4530" s="275"/>
      <c r="F4530" s="15"/>
      <c r="G4530" s="3"/>
      <c r="H4530" s="3"/>
      <c r="I4530" s="3"/>
      <c r="J4530" s="3"/>
      <c r="K4530" s="3"/>
      <c r="L4530" s="554"/>
      <c r="M4530" s="545"/>
      <c r="N4530" s="546"/>
      <c r="O4530" s="5"/>
      <c r="P4530" s="216"/>
      <c r="Q4530" s="217"/>
      <c r="R4530" s="218"/>
      <c r="S4530" s="219">
        <f t="shared" si="1439"/>
        <v>0</v>
      </c>
      <c r="T4530" s="220">
        <f t="shared" si="1440"/>
        <v>0</v>
      </c>
      <c r="U4530" s="214">
        <f t="shared" si="1437"/>
        <v>0</v>
      </c>
      <c r="W4530" s="221"/>
      <c r="X4530" s="222"/>
      <c r="Y4530" s="222"/>
      <c r="Z4530" s="223"/>
      <c r="AA4530" s="222"/>
      <c r="AB4530" s="224"/>
      <c r="AC4530" s="225"/>
      <c r="AD4530" s="2">
        <f t="shared" si="1424"/>
        <v>0</v>
      </c>
      <c r="AE4530" s="2">
        <f t="shared" si="1425"/>
        <v>0</v>
      </c>
      <c r="AF4530" s="226"/>
      <c r="AG4530" s="219">
        <f t="shared" si="1429"/>
        <v>0</v>
      </c>
      <c r="AH4530" s="234">
        <f t="shared" si="1430"/>
        <v>0</v>
      </c>
      <c r="AI4530" s="214">
        <f t="shared" si="1438"/>
        <v>0</v>
      </c>
      <c r="AK4530" s="229">
        <f t="shared" si="1431"/>
        <v>0</v>
      </c>
      <c r="AL4530" s="226"/>
      <c r="AM4530" s="15"/>
      <c r="AN4530" s="232" t="e">
        <f t="shared" si="1432"/>
        <v>#DIV/0!</v>
      </c>
      <c r="AO4530" s="214">
        <f t="shared" si="1426"/>
        <v>0</v>
      </c>
      <c r="AQ4530" s="210"/>
      <c r="AR4530" s="231"/>
      <c r="AS4530" s="15"/>
      <c r="AT4530" s="232">
        <f t="shared" si="1433"/>
        <v>0</v>
      </c>
      <c r="AU4530" s="235">
        <f t="shared" si="1434"/>
        <v>0</v>
      </c>
      <c r="AY4530" s="210"/>
      <c r="AZ4530" s="231"/>
      <c r="BA4530" s="15"/>
      <c r="BB4530" s="232">
        <f t="shared" si="1423"/>
        <v>0</v>
      </c>
      <c r="BC4530" s="235">
        <f t="shared" si="1435"/>
        <v>0</v>
      </c>
      <c r="BG4530" s="210"/>
      <c r="BH4530" s="231"/>
      <c r="BI4530" s="15"/>
      <c r="BJ4530" s="232">
        <f t="shared" si="1427"/>
        <v>0</v>
      </c>
      <c r="BK4530" s="235">
        <f t="shared" si="1436"/>
        <v>0</v>
      </c>
      <c r="BM4530" s="109">
        <f t="shared" si="1428"/>
        <v>-7.0793499909468158</v>
      </c>
      <c r="BN4530" s="213"/>
      <c r="BR4530" s="228"/>
      <c r="BS4530" s="311"/>
      <c r="BT4530" s="3"/>
      <c r="BU4530" s="213"/>
      <c r="BV4530" s="213"/>
      <c r="BW4530" s="291"/>
    </row>
    <row r="4531" spans="1:75" x14ac:dyDescent="0.2">
      <c r="A4531" s="236"/>
      <c r="B4531" s="237"/>
      <c r="C4531" s="848" t="str">
        <f ca="1">IF(ISERR(AVERAGE(INDIRECT("B"&amp;(ROW()-INT($B$1/2))):INDIRECT("B"&amp;(ROW()+INT($B$1/2))))),"",AVERAGE(INDIRECT("B"&amp;(ROW()-INT($B$1/2))):INDIRECT("B"&amp;(ROW()+INT($B$1/2)))))</f>
        <v/>
      </c>
      <c r="D4531" s="848">
        <f t="shared" si="1422"/>
        <v>0</v>
      </c>
      <c r="E4531" s="275"/>
      <c r="F4531" s="15"/>
      <c r="G4531" s="3"/>
      <c r="H4531" s="3"/>
      <c r="I4531" s="3"/>
      <c r="J4531" s="3"/>
      <c r="K4531" s="3"/>
      <c r="L4531" s="554"/>
      <c r="M4531" s="545"/>
      <c r="N4531" s="546"/>
      <c r="O4531" s="5"/>
      <c r="P4531" s="216"/>
      <c r="Q4531" s="217"/>
      <c r="R4531" s="218"/>
      <c r="S4531" s="219">
        <f t="shared" si="1439"/>
        <v>0</v>
      </c>
      <c r="T4531" s="220">
        <f t="shared" si="1440"/>
        <v>0</v>
      </c>
      <c r="U4531" s="214">
        <f t="shared" si="1437"/>
        <v>0</v>
      </c>
      <c r="W4531" s="221"/>
      <c r="X4531" s="222"/>
      <c r="Y4531" s="222"/>
      <c r="Z4531" s="223"/>
      <c r="AA4531" s="222"/>
      <c r="AB4531" s="224"/>
      <c r="AC4531" s="225"/>
      <c r="AD4531" s="2">
        <f t="shared" si="1424"/>
        <v>0</v>
      </c>
      <c r="AE4531" s="2">
        <f t="shared" si="1425"/>
        <v>0</v>
      </c>
      <c r="AF4531" s="226"/>
      <c r="AG4531" s="219">
        <f t="shared" si="1429"/>
        <v>0</v>
      </c>
      <c r="AH4531" s="234">
        <f t="shared" si="1430"/>
        <v>0</v>
      </c>
      <c r="AI4531" s="214">
        <f t="shared" si="1438"/>
        <v>0</v>
      </c>
      <c r="AK4531" s="229">
        <f t="shared" si="1431"/>
        <v>0</v>
      </c>
      <c r="AL4531" s="226"/>
      <c r="AM4531" s="15"/>
      <c r="AN4531" s="232" t="e">
        <f t="shared" si="1432"/>
        <v>#DIV/0!</v>
      </c>
      <c r="AO4531" s="214">
        <f t="shared" si="1426"/>
        <v>0</v>
      </c>
      <c r="AQ4531" s="210"/>
      <c r="AR4531" s="231"/>
      <c r="AS4531" s="15"/>
      <c r="AT4531" s="232">
        <f t="shared" si="1433"/>
        <v>0</v>
      </c>
      <c r="AU4531" s="235">
        <f t="shared" si="1434"/>
        <v>0</v>
      </c>
      <c r="AY4531" s="210"/>
      <c r="AZ4531" s="231"/>
      <c r="BA4531" s="15"/>
      <c r="BB4531" s="232">
        <f t="shared" si="1423"/>
        <v>0</v>
      </c>
      <c r="BC4531" s="235">
        <f t="shared" si="1435"/>
        <v>0</v>
      </c>
      <c r="BG4531" s="210"/>
      <c r="BH4531" s="231"/>
      <c r="BI4531" s="15"/>
      <c r="BJ4531" s="232">
        <f t="shared" si="1427"/>
        <v>0</v>
      </c>
      <c r="BK4531" s="235">
        <f t="shared" si="1436"/>
        <v>0</v>
      </c>
      <c r="BM4531" s="109">
        <f t="shared" si="1428"/>
        <v>-7.0811823284445525</v>
      </c>
      <c r="BN4531" s="213"/>
      <c r="BR4531" s="228"/>
      <c r="BS4531" s="311"/>
      <c r="BT4531" s="3"/>
      <c r="BU4531" s="213"/>
      <c r="BV4531" s="213"/>
      <c r="BW4531" s="291"/>
    </row>
    <row r="4532" spans="1:75" x14ac:dyDescent="0.2">
      <c r="A4532" s="236"/>
      <c r="B4532" s="237"/>
      <c r="C4532" s="848" t="str">
        <f ca="1">IF(ISERR(AVERAGE(INDIRECT("B"&amp;(ROW()-INT($B$1/2))):INDIRECT("B"&amp;(ROW()+INT($B$1/2))))),"",AVERAGE(INDIRECT("B"&amp;(ROW()-INT($B$1/2))):INDIRECT("B"&amp;(ROW()+INT($B$1/2)))))</f>
        <v/>
      </c>
      <c r="D4532" s="848">
        <f t="shared" si="1422"/>
        <v>0</v>
      </c>
      <c r="E4532" s="275"/>
      <c r="F4532" s="15"/>
      <c r="G4532" s="3"/>
      <c r="H4532" s="3"/>
      <c r="I4532" s="3"/>
      <c r="J4532" s="3"/>
      <c r="K4532" s="3"/>
      <c r="L4532" s="554"/>
      <c r="M4532" s="545"/>
      <c r="N4532" s="546"/>
      <c r="O4532" s="5"/>
      <c r="P4532" s="216"/>
      <c r="Q4532" s="217"/>
      <c r="R4532" s="218"/>
      <c r="S4532" s="219">
        <f t="shared" si="1439"/>
        <v>0</v>
      </c>
      <c r="T4532" s="220">
        <f t="shared" si="1440"/>
        <v>0</v>
      </c>
      <c r="U4532" s="214">
        <f t="shared" si="1437"/>
        <v>0</v>
      </c>
      <c r="W4532" s="221"/>
      <c r="X4532" s="222"/>
      <c r="Y4532" s="222"/>
      <c r="Z4532" s="223"/>
      <c r="AA4532" s="222"/>
      <c r="AB4532" s="224"/>
      <c r="AC4532" s="225"/>
      <c r="AD4532" s="2">
        <f t="shared" si="1424"/>
        <v>0</v>
      </c>
      <c r="AE4532" s="2">
        <f t="shared" si="1425"/>
        <v>0</v>
      </c>
      <c r="AF4532" s="226"/>
      <c r="AG4532" s="219">
        <f t="shared" si="1429"/>
        <v>0</v>
      </c>
      <c r="AH4532" s="234">
        <f t="shared" si="1430"/>
        <v>0</v>
      </c>
      <c r="AI4532" s="214">
        <f t="shared" si="1438"/>
        <v>0</v>
      </c>
      <c r="AK4532" s="229">
        <f t="shared" si="1431"/>
        <v>0</v>
      </c>
      <c r="AL4532" s="226"/>
      <c r="AM4532" s="15"/>
      <c r="AN4532" s="232" t="e">
        <f t="shared" si="1432"/>
        <v>#DIV/0!</v>
      </c>
      <c r="AO4532" s="214">
        <f t="shared" si="1426"/>
        <v>0</v>
      </c>
      <c r="AQ4532" s="210"/>
      <c r="AR4532" s="231"/>
      <c r="AS4532" s="15"/>
      <c r="AT4532" s="232">
        <f t="shared" si="1433"/>
        <v>0</v>
      </c>
      <c r="AU4532" s="235">
        <f t="shared" si="1434"/>
        <v>0</v>
      </c>
      <c r="AY4532" s="210"/>
      <c r="AZ4532" s="231"/>
      <c r="BA4532" s="15"/>
      <c r="BB4532" s="232">
        <f t="shared" si="1423"/>
        <v>0</v>
      </c>
      <c r="BC4532" s="235">
        <f t="shared" si="1435"/>
        <v>0</v>
      </c>
      <c r="BG4532" s="210"/>
      <c r="BH4532" s="231"/>
      <c r="BI4532" s="15"/>
      <c r="BJ4532" s="232">
        <f t="shared" si="1427"/>
        <v>0</v>
      </c>
      <c r="BK4532" s="235">
        <f t="shared" si="1436"/>
        <v>0</v>
      </c>
      <c r="BM4532" s="109">
        <f t="shared" si="1428"/>
        <v>-7.0830146659422892</v>
      </c>
      <c r="BN4532" s="213"/>
      <c r="BR4532" s="228"/>
      <c r="BS4532" s="311"/>
      <c r="BT4532" s="3"/>
      <c r="BU4532" s="213"/>
      <c r="BV4532" s="213"/>
      <c r="BW4532" s="291"/>
    </row>
    <row r="4533" spans="1:75" x14ac:dyDescent="0.2">
      <c r="A4533" s="236"/>
      <c r="B4533" s="237"/>
      <c r="C4533" s="848" t="str">
        <f ca="1">IF(ISERR(AVERAGE(INDIRECT("B"&amp;(ROW()-INT($B$1/2))):INDIRECT("B"&amp;(ROW()+INT($B$1/2))))),"",AVERAGE(INDIRECT("B"&amp;(ROW()-INT($B$1/2))):INDIRECT("B"&amp;(ROW()+INT($B$1/2)))))</f>
        <v/>
      </c>
      <c r="D4533" s="848">
        <f t="shared" si="1422"/>
        <v>0</v>
      </c>
      <c r="E4533" s="275"/>
      <c r="F4533" s="15"/>
      <c r="G4533" s="3"/>
      <c r="H4533" s="3"/>
      <c r="I4533" s="3"/>
      <c r="J4533" s="3"/>
      <c r="K4533" s="3"/>
      <c r="L4533" s="554"/>
      <c r="M4533" s="545"/>
      <c r="N4533" s="546"/>
      <c r="O4533" s="5"/>
      <c r="P4533" s="216"/>
      <c r="Q4533" s="217"/>
      <c r="R4533" s="218"/>
      <c r="S4533" s="219">
        <f t="shared" si="1439"/>
        <v>0</v>
      </c>
      <c r="T4533" s="220">
        <f t="shared" si="1440"/>
        <v>0</v>
      </c>
      <c r="U4533" s="214">
        <f t="shared" si="1437"/>
        <v>0</v>
      </c>
      <c r="W4533" s="221"/>
      <c r="X4533" s="222"/>
      <c r="Y4533" s="222"/>
      <c r="Z4533" s="223"/>
      <c r="AA4533" s="222"/>
      <c r="AB4533" s="224"/>
      <c r="AC4533" s="225"/>
      <c r="AD4533" s="2">
        <f t="shared" si="1424"/>
        <v>0</v>
      </c>
      <c r="AE4533" s="2">
        <f t="shared" si="1425"/>
        <v>0</v>
      </c>
      <c r="AF4533" s="226"/>
      <c r="AG4533" s="219">
        <f t="shared" si="1429"/>
        <v>0</v>
      </c>
      <c r="AH4533" s="234">
        <f t="shared" si="1430"/>
        <v>0</v>
      </c>
      <c r="AI4533" s="214">
        <f t="shared" si="1438"/>
        <v>0</v>
      </c>
      <c r="AK4533" s="229">
        <f t="shared" si="1431"/>
        <v>0</v>
      </c>
      <c r="AL4533" s="226"/>
      <c r="AM4533" s="15"/>
      <c r="AN4533" s="232" t="e">
        <f t="shared" si="1432"/>
        <v>#DIV/0!</v>
      </c>
      <c r="AO4533" s="214">
        <f t="shared" si="1426"/>
        <v>0</v>
      </c>
      <c r="AQ4533" s="210"/>
      <c r="AR4533" s="231"/>
      <c r="AS4533" s="15"/>
      <c r="AT4533" s="232">
        <f t="shared" si="1433"/>
        <v>0</v>
      </c>
      <c r="AU4533" s="235">
        <f t="shared" si="1434"/>
        <v>0</v>
      </c>
      <c r="AY4533" s="210"/>
      <c r="AZ4533" s="231"/>
      <c r="BA4533" s="15"/>
      <c r="BB4533" s="232">
        <f t="shared" si="1423"/>
        <v>0</v>
      </c>
      <c r="BC4533" s="235">
        <f t="shared" si="1435"/>
        <v>0</v>
      </c>
      <c r="BG4533" s="210"/>
      <c r="BH4533" s="231"/>
      <c r="BI4533" s="15"/>
      <c r="BJ4533" s="232">
        <f t="shared" si="1427"/>
        <v>0</v>
      </c>
      <c r="BK4533" s="235">
        <f t="shared" si="1436"/>
        <v>0</v>
      </c>
      <c r="BM4533" s="109">
        <f t="shared" si="1428"/>
        <v>-7.0848470034400259</v>
      </c>
      <c r="BN4533" s="213"/>
      <c r="BR4533" s="228"/>
      <c r="BS4533" s="311"/>
      <c r="BT4533" s="3"/>
      <c r="BU4533" s="213"/>
      <c r="BV4533" s="213"/>
      <c r="BW4533" s="291"/>
    </row>
    <row r="4534" spans="1:75" x14ac:dyDescent="0.2">
      <c r="A4534" s="236"/>
      <c r="B4534" s="237"/>
      <c r="C4534" s="848" t="str">
        <f ca="1">IF(ISERR(AVERAGE(INDIRECT("B"&amp;(ROW()-INT($B$1/2))):INDIRECT("B"&amp;(ROW()+INT($B$1/2))))),"",AVERAGE(INDIRECT("B"&amp;(ROW()-INT($B$1/2))):INDIRECT("B"&amp;(ROW()+INT($B$1/2)))))</f>
        <v/>
      </c>
      <c r="D4534" s="848">
        <f t="shared" si="1422"/>
        <v>0</v>
      </c>
      <c r="E4534" s="275"/>
      <c r="F4534" s="15"/>
      <c r="G4534" s="3"/>
      <c r="H4534" s="3"/>
      <c r="I4534" s="3"/>
      <c r="J4534" s="3"/>
      <c r="K4534" s="3"/>
      <c r="L4534" s="554"/>
      <c r="M4534" s="545"/>
      <c r="N4534" s="546"/>
      <c r="O4534" s="5"/>
      <c r="P4534" s="216"/>
      <c r="Q4534" s="217"/>
      <c r="R4534" s="218"/>
      <c r="S4534" s="219">
        <f t="shared" si="1439"/>
        <v>0</v>
      </c>
      <c r="T4534" s="220">
        <f t="shared" si="1440"/>
        <v>0</v>
      </c>
      <c r="U4534" s="214">
        <f t="shared" si="1437"/>
        <v>0</v>
      </c>
      <c r="W4534" s="221"/>
      <c r="X4534" s="222"/>
      <c r="Y4534" s="222"/>
      <c r="Z4534" s="223"/>
      <c r="AA4534" s="222"/>
      <c r="AB4534" s="224"/>
      <c r="AC4534" s="225"/>
      <c r="AD4534" s="2">
        <f t="shared" si="1424"/>
        <v>0</v>
      </c>
      <c r="AE4534" s="2">
        <f t="shared" si="1425"/>
        <v>0</v>
      </c>
      <c r="AF4534" s="226"/>
      <c r="AG4534" s="219">
        <f t="shared" si="1429"/>
        <v>0</v>
      </c>
      <c r="AH4534" s="234">
        <f t="shared" si="1430"/>
        <v>0</v>
      </c>
      <c r="AI4534" s="214">
        <f t="shared" si="1438"/>
        <v>0</v>
      </c>
      <c r="AK4534" s="229">
        <f t="shared" si="1431"/>
        <v>0</v>
      </c>
      <c r="AL4534" s="226"/>
      <c r="AM4534" s="15"/>
      <c r="AN4534" s="232" t="e">
        <f t="shared" si="1432"/>
        <v>#DIV/0!</v>
      </c>
      <c r="AO4534" s="214">
        <f t="shared" si="1426"/>
        <v>0</v>
      </c>
      <c r="AQ4534" s="210"/>
      <c r="AR4534" s="231"/>
      <c r="AS4534" s="15"/>
      <c r="AT4534" s="232">
        <f t="shared" si="1433"/>
        <v>0</v>
      </c>
      <c r="AU4534" s="235">
        <f t="shared" si="1434"/>
        <v>0</v>
      </c>
      <c r="AY4534" s="210"/>
      <c r="AZ4534" s="231"/>
      <c r="BA4534" s="15"/>
      <c r="BB4534" s="232">
        <f t="shared" si="1423"/>
        <v>0</v>
      </c>
      <c r="BC4534" s="235">
        <f t="shared" si="1435"/>
        <v>0</v>
      </c>
      <c r="BG4534" s="210"/>
      <c r="BH4534" s="231"/>
      <c r="BI4534" s="15"/>
      <c r="BJ4534" s="232">
        <f t="shared" si="1427"/>
        <v>0</v>
      </c>
      <c r="BK4534" s="235">
        <f t="shared" si="1436"/>
        <v>0</v>
      </c>
      <c r="BM4534" s="109">
        <f t="shared" si="1428"/>
        <v>-7.0866793409377626</v>
      </c>
      <c r="BN4534" s="213"/>
      <c r="BR4534" s="228"/>
      <c r="BS4534" s="311"/>
      <c r="BT4534" s="3"/>
      <c r="BU4534" s="213"/>
      <c r="BV4534" s="213"/>
      <c r="BW4534" s="291"/>
    </row>
    <row r="4535" spans="1:75" x14ac:dyDescent="0.2">
      <c r="A4535" s="236"/>
      <c r="B4535" s="237"/>
      <c r="C4535" s="848" t="str">
        <f ca="1">IF(ISERR(AVERAGE(INDIRECT("B"&amp;(ROW()-INT($B$1/2))):INDIRECT("B"&amp;(ROW()+INT($B$1/2))))),"",AVERAGE(INDIRECT("B"&amp;(ROW()-INT($B$1/2))):INDIRECT("B"&amp;(ROW()+INT($B$1/2)))))</f>
        <v/>
      </c>
      <c r="D4535" s="848">
        <f t="shared" si="1422"/>
        <v>0</v>
      </c>
      <c r="E4535" s="275"/>
      <c r="F4535" s="15"/>
      <c r="G4535" s="3"/>
      <c r="H4535" s="3"/>
      <c r="I4535" s="3"/>
      <c r="J4535" s="3"/>
      <c r="K4535" s="3"/>
      <c r="L4535" s="554"/>
      <c r="M4535" s="545"/>
      <c r="N4535" s="546"/>
      <c r="O4535" s="5"/>
      <c r="P4535" s="216"/>
      <c r="Q4535" s="217"/>
      <c r="R4535" s="218"/>
      <c r="S4535" s="219">
        <f t="shared" si="1439"/>
        <v>0</v>
      </c>
      <c r="T4535" s="220">
        <f t="shared" si="1440"/>
        <v>0</v>
      </c>
      <c r="U4535" s="214">
        <f t="shared" si="1437"/>
        <v>0</v>
      </c>
      <c r="W4535" s="221"/>
      <c r="X4535" s="222"/>
      <c r="Y4535" s="222"/>
      <c r="Z4535" s="223"/>
      <c r="AA4535" s="222"/>
      <c r="AB4535" s="224"/>
      <c r="AC4535" s="225"/>
      <c r="AD4535" s="2">
        <f t="shared" si="1424"/>
        <v>0</v>
      </c>
      <c r="AE4535" s="2">
        <f t="shared" si="1425"/>
        <v>0</v>
      </c>
      <c r="AF4535" s="226"/>
      <c r="AG4535" s="219">
        <f t="shared" si="1429"/>
        <v>0</v>
      </c>
      <c r="AH4535" s="234">
        <f t="shared" si="1430"/>
        <v>0</v>
      </c>
      <c r="AI4535" s="214">
        <f t="shared" si="1438"/>
        <v>0</v>
      </c>
      <c r="AK4535" s="229">
        <f t="shared" si="1431"/>
        <v>0</v>
      </c>
      <c r="AL4535" s="226"/>
      <c r="AM4535" s="15"/>
      <c r="AN4535" s="232" t="e">
        <f t="shared" si="1432"/>
        <v>#DIV/0!</v>
      </c>
      <c r="AO4535" s="214">
        <f t="shared" si="1426"/>
        <v>0</v>
      </c>
      <c r="AQ4535" s="210"/>
      <c r="AR4535" s="231"/>
      <c r="AS4535" s="15"/>
      <c r="AT4535" s="232">
        <f t="shared" si="1433"/>
        <v>0</v>
      </c>
      <c r="AU4535" s="235">
        <f t="shared" si="1434"/>
        <v>0</v>
      </c>
      <c r="AY4535" s="210"/>
      <c r="AZ4535" s="231"/>
      <c r="BA4535" s="15"/>
      <c r="BB4535" s="232">
        <f t="shared" si="1423"/>
        <v>0</v>
      </c>
      <c r="BC4535" s="235">
        <f t="shared" si="1435"/>
        <v>0</v>
      </c>
      <c r="BG4535" s="210"/>
      <c r="BH4535" s="231"/>
      <c r="BI4535" s="15"/>
      <c r="BJ4535" s="232">
        <f t="shared" si="1427"/>
        <v>0</v>
      </c>
      <c r="BK4535" s="235">
        <f t="shared" si="1436"/>
        <v>0</v>
      </c>
      <c r="BM4535" s="109">
        <f t="shared" si="1428"/>
        <v>-7.0885116784354993</v>
      </c>
      <c r="BN4535" s="213"/>
      <c r="BR4535" s="228"/>
      <c r="BS4535" s="311"/>
      <c r="BT4535" s="3"/>
      <c r="BU4535" s="213"/>
      <c r="BV4535" s="213"/>
      <c r="BW4535" s="291"/>
    </row>
    <row r="4536" spans="1:75" x14ac:dyDescent="0.2">
      <c r="A4536" s="236"/>
      <c r="B4536" s="237"/>
      <c r="C4536" s="848" t="str">
        <f ca="1">IF(ISERR(AVERAGE(INDIRECT("B"&amp;(ROW()-INT($B$1/2))):INDIRECT("B"&amp;(ROW()+INT($B$1/2))))),"",AVERAGE(INDIRECT("B"&amp;(ROW()-INT($B$1/2))):INDIRECT("B"&amp;(ROW()+INT($B$1/2)))))</f>
        <v/>
      </c>
      <c r="D4536" s="848">
        <f t="shared" si="1422"/>
        <v>0</v>
      </c>
      <c r="E4536" s="275"/>
      <c r="F4536" s="15"/>
      <c r="G4536" s="3"/>
      <c r="H4536" s="3"/>
      <c r="I4536" s="3"/>
      <c r="J4536" s="3"/>
      <c r="K4536" s="3"/>
      <c r="L4536" s="554"/>
      <c r="M4536" s="545"/>
      <c r="N4536" s="546"/>
      <c r="O4536" s="5"/>
      <c r="P4536" s="216"/>
      <c r="Q4536" s="217"/>
      <c r="R4536" s="218"/>
      <c r="S4536" s="219">
        <f t="shared" si="1439"/>
        <v>0</v>
      </c>
      <c r="T4536" s="220">
        <f t="shared" si="1440"/>
        <v>0</v>
      </c>
      <c r="U4536" s="214">
        <f t="shared" si="1437"/>
        <v>0</v>
      </c>
      <c r="W4536" s="221"/>
      <c r="X4536" s="222"/>
      <c r="Y4536" s="222"/>
      <c r="Z4536" s="223"/>
      <c r="AA4536" s="222"/>
      <c r="AB4536" s="224"/>
      <c r="AC4536" s="225"/>
      <c r="AD4536" s="2">
        <f t="shared" si="1424"/>
        <v>0</v>
      </c>
      <c r="AE4536" s="2">
        <f t="shared" si="1425"/>
        <v>0</v>
      </c>
      <c r="AF4536" s="226"/>
      <c r="AG4536" s="219">
        <f t="shared" si="1429"/>
        <v>0</v>
      </c>
      <c r="AH4536" s="234">
        <f t="shared" si="1430"/>
        <v>0</v>
      </c>
      <c r="AI4536" s="214">
        <f t="shared" si="1438"/>
        <v>0</v>
      </c>
      <c r="AK4536" s="229">
        <f t="shared" si="1431"/>
        <v>0</v>
      </c>
      <c r="AL4536" s="226"/>
      <c r="AM4536" s="15"/>
      <c r="AN4536" s="232" t="e">
        <f t="shared" si="1432"/>
        <v>#DIV/0!</v>
      </c>
      <c r="AO4536" s="214">
        <f t="shared" si="1426"/>
        <v>0</v>
      </c>
      <c r="AQ4536" s="210"/>
      <c r="AR4536" s="231"/>
      <c r="AS4536" s="15"/>
      <c r="AT4536" s="232">
        <f t="shared" si="1433"/>
        <v>0</v>
      </c>
      <c r="AU4536" s="235">
        <f t="shared" si="1434"/>
        <v>0</v>
      </c>
      <c r="AY4536" s="210"/>
      <c r="AZ4536" s="231"/>
      <c r="BA4536" s="15"/>
      <c r="BB4536" s="232">
        <f t="shared" si="1423"/>
        <v>0</v>
      </c>
      <c r="BC4536" s="235">
        <f t="shared" si="1435"/>
        <v>0</v>
      </c>
      <c r="BG4536" s="210"/>
      <c r="BH4536" s="231"/>
      <c r="BI4536" s="15"/>
      <c r="BJ4536" s="232">
        <f t="shared" si="1427"/>
        <v>0</v>
      </c>
      <c r="BK4536" s="235">
        <f t="shared" si="1436"/>
        <v>0</v>
      </c>
      <c r="BM4536" s="109">
        <f t="shared" si="1428"/>
        <v>-7.090344015933236</v>
      </c>
      <c r="BN4536" s="213"/>
      <c r="BR4536" s="228"/>
      <c r="BS4536" s="311"/>
      <c r="BT4536" s="3"/>
      <c r="BU4536" s="213"/>
      <c r="BV4536" s="213"/>
      <c r="BW4536" s="291"/>
    </row>
    <row r="4537" spans="1:75" x14ac:dyDescent="0.2">
      <c r="A4537" s="236"/>
      <c r="B4537" s="237"/>
      <c r="C4537" s="848" t="str">
        <f ca="1">IF(ISERR(AVERAGE(INDIRECT("B"&amp;(ROW()-INT($B$1/2))):INDIRECT("B"&amp;(ROW()+INT($B$1/2))))),"",AVERAGE(INDIRECT("B"&amp;(ROW()-INT($B$1/2))):INDIRECT("B"&amp;(ROW()+INT($B$1/2)))))</f>
        <v/>
      </c>
      <c r="D4537" s="848">
        <f t="shared" si="1422"/>
        <v>0</v>
      </c>
      <c r="E4537" s="275"/>
      <c r="F4537" s="15"/>
      <c r="G4537" s="3"/>
      <c r="H4537" s="3"/>
      <c r="I4537" s="3"/>
      <c r="J4537" s="3"/>
      <c r="K4537" s="3"/>
      <c r="L4537" s="554"/>
      <c r="M4537" s="545"/>
      <c r="N4537" s="546"/>
      <c r="O4537" s="5"/>
      <c r="P4537" s="216"/>
      <c r="Q4537" s="217"/>
      <c r="R4537" s="218"/>
      <c r="S4537" s="219">
        <f t="shared" si="1439"/>
        <v>0</v>
      </c>
      <c r="T4537" s="220">
        <f t="shared" si="1440"/>
        <v>0</v>
      </c>
      <c r="U4537" s="214">
        <f t="shared" si="1437"/>
        <v>0</v>
      </c>
      <c r="W4537" s="221"/>
      <c r="X4537" s="222"/>
      <c r="Y4537" s="222"/>
      <c r="Z4537" s="223"/>
      <c r="AA4537" s="222"/>
      <c r="AB4537" s="224"/>
      <c r="AC4537" s="225"/>
      <c r="AD4537" s="2">
        <f t="shared" si="1424"/>
        <v>0</v>
      </c>
      <c r="AE4537" s="2">
        <f t="shared" si="1425"/>
        <v>0</v>
      </c>
      <c r="AF4537" s="226"/>
      <c r="AG4537" s="219">
        <f t="shared" si="1429"/>
        <v>0</v>
      </c>
      <c r="AH4537" s="234">
        <f t="shared" si="1430"/>
        <v>0</v>
      </c>
      <c r="AI4537" s="214">
        <f t="shared" si="1438"/>
        <v>0</v>
      </c>
      <c r="AK4537" s="229">
        <f t="shared" si="1431"/>
        <v>0</v>
      </c>
      <c r="AL4537" s="226"/>
      <c r="AM4537" s="15"/>
      <c r="AN4537" s="232" t="e">
        <f t="shared" si="1432"/>
        <v>#DIV/0!</v>
      </c>
      <c r="AO4537" s="214">
        <f t="shared" si="1426"/>
        <v>0</v>
      </c>
      <c r="AQ4537" s="210"/>
      <c r="AR4537" s="231"/>
      <c r="AS4537" s="15"/>
      <c r="AT4537" s="232">
        <f t="shared" si="1433"/>
        <v>0</v>
      </c>
      <c r="AU4537" s="235">
        <f t="shared" si="1434"/>
        <v>0</v>
      </c>
      <c r="AY4537" s="210"/>
      <c r="AZ4537" s="231"/>
      <c r="BA4537" s="15"/>
      <c r="BB4537" s="232">
        <f t="shared" si="1423"/>
        <v>0</v>
      </c>
      <c r="BC4537" s="235">
        <f t="shared" si="1435"/>
        <v>0</v>
      </c>
      <c r="BG4537" s="210"/>
      <c r="BH4537" s="231"/>
      <c r="BI4537" s="15"/>
      <c r="BJ4537" s="232">
        <f t="shared" si="1427"/>
        <v>0</v>
      </c>
      <c r="BK4537" s="235">
        <f t="shared" si="1436"/>
        <v>0</v>
      </c>
      <c r="BM4537" s="109">
        <f t="shared" si="1428"/>
        <v>-7.0921763534309727</v>
      </c>
      <c r="BN4537" s="213"/>
      <c r="BR4537" s="228"/>
      <c r="BS4537" s="311"/>
      <c r="BT4537" s="3"/>
      <c r="BU4537" s="213"/>
      <c r="BV4537" s="213"/>
      <c r="BW4537" s="291"/>
    </row>
    <row r="4538" spans="1:75" x14ac:dyDescent="0.2">
      <c r="A4538" s="236"/>
      <c r="B4538" s="237"/>
      <c r="C4538" s="848" t="str">
        <f ca="1">IF(ISERR(AVERAGE(INDIRECT("B"&amp;(ROW()-INT($B$1/2))):INDIRECT("B"&amp;(ROW()+INT($B$1/2))))),"",AVERAGE(INDIRECT("B"&amp;(ROW()-INT($B$1/2))):INDIRECT("B"&amp;(ROW()+INT($B$1/2)))))</f>
        <v/>
      </c>
      <c r="D4538" s="848">
        <f t="shared" si="1422"/>
        <v>0</v>
      </c>
      <c r="E4538" s="275"/>
      <c r="F4538" s="15"/>
      <c r="G4538" s="3"/>
      <c r="H4538" s="3"/>
      <c r="I4538" s="3"/>
      <c r="J4538" s="3"/>
      <c r="K4538" s="3"/>
      <c r="L4538" s="554"/>
      <c r="M4538" s="545"/>
      <c r="N4538" s="546"/>
      <c r="O4538" s="5"/>
      <c r="P4538" s="216"/>
      <c r="Q4538" s="217"/>
      <c r="R4538" s="218"/>
      <c r="S4538" s="219">
        <f t="shared" si="1439"/>
        <v>0</v>
      </c>
      <c r="T4538" s="220">
        <f t="shared" si="1440"/>
        <v>0</v>
      </c>
      <c r="U4538" s="214">
        <f t="shared" si="1437"/>
        <v>0</v>
      </c>
      <c r="W4538" s="221"/>
      <c r="X4538" s="222"/>
      <c r="Y4538" s="222"/>
      <c r="Z4538" s="223"/>
      <c r="AA4538" s="222"/>
      <c r="AB4538" s="224"/>
      <c r="AC4538" s="225"/>
      <c r="AD4538" s="2">
        <f t="shared" si="1424"/>
        <v>0</v>
      </c>
      <c r="AE4538" s="2">
        <f t="shared" si="1425"/>
        <v>0</v>
      </c>
      <c r="AF4538" s="226"/>
      <c r="AG4538" s="219">
        <f t="shared" si="1429"/>
        <v>0</v>
      </c>
      <c r="AH4538" s="234">
        <f t="shared" si="1430"/>
        <v>0</v>
      </c>
      <c r="AI4538" s="214">
        <f t="shared" si="1438"/>
        <v>0</v>
      </c>
      <c r="AK4538" s="229">
        <f t="shared" si="1431"/>
        <v>0</v>
      </c>
      <c r="AL4538" s="226"/>
      <c r="AM4538" s="15"/>
      <c r="AN4538" s="232" t="e">
        <f t="shared" si="1432"/>
        <v>#DIV/0!</v>
      </c>
      <c r="AO4538" s="214">
        <f t="shared" si="1426"/>
        <v>0</v>
      </c>
      <c r="AQ4538" s="210"/>
      <c r="AR4538" s="231"/>
      <c r="AS4538" s="15"/>
      <c r="AT4538" s="232">
        <f t="shared" si="1433"/>
        <v>0</v>
      </c>
      <c r="AU4538" s="235">
        <f t="shared" si="1434"/>
        <v>0</v>
      </c>
      <c r="AY4538" s="210"/>
      <c r="AZ4538" s="231"/>
      <c r="BA4538" s="15"/>
      <c r="BB4538" s="232">
        <f t="shared" si="1423"/>
        <v>0</v>
      </c>
      <c r="BC4538" s="235">
        <f t="shared" si="1435"/>
        <v>0</v>
      </c>
      <c r="BG4538" s="210"/>
      <c r="BH4538" s="231"/>
      <c r="BI4538" s="15"/>
      <c r="BJ4538" s="232">
        <f t="shared" si="1427"/>
        <v>0</v>
      </c>
      <c r="BK4538" s="235">
        <f t="shared" si="1436"/>
        <v>0</v>
      </c>
      <c r="BM4538" s="109">
        <f t="shared" si="1428"/>
        <v>-7.0940086909287094</v>
      </c>
      <c r="BN4538" s="213"/>
      <c r="BR4538" s="228"/>
      <c r="BS4538" s="311"/>
      <c r="BT4538" s="3"/>
      <c r="BU4538" s="213"/>
      <c r="BV4538" s="213"/>
      <c r="BW4538" s="291"/>
    </row>
    <row r="4539" spans="1:75" x14ac:dyDescent="0.2">
      <c r="A4539" s="236"/>
      <c r="B4539" s="237"/>
      <c r="C4539" s="848" t="str">
        <f ca="1">IF(ISERR(AVERAGE(INDIRECT("B"&amp;(ROW()-INT($B$1/2))):INDIRECT("B"&amp;(ROW()+INT($B$1/2))))),"",AVERAGE(INDIRECT("B"&amp;(ROW()-INT($B$1/2))):INDIRECT("B"&amp;(ROW()+INT($B$1/2)))))</f>
        <v/>
      </c>
      <c r="D4539" s="848">
        <f t="shared" si="1422"/>
        <v>0</v>
      </c>
      <c r="E4539" s="275"/>
      <c r="F4539" s="15"/>
      <c r="G4539" s="3"/>
      <c r="H4539" s="3"/>
      <c r="I4539" s="3"/>
      <c r="J4539" s="3"/>
      <c r="K4539" s="3"/>
      <c r="L4539" s="554"/>
      <c r="M4539" s="545"/>
      <c r="N4539" s="546"/>
      <c r="O4539" s="5"/>
      <c r="P4539" s="216"/>
      <c r="Q4539" s="217"/>
      <c r="R4539" s="218"/>
      <c r="S4539" s="219">
        <f t="shared" si="1439"/>
        <v>0</v>
      </c>
      <c r="T4539" s="220">
        <f t="shared" si="1440"/>
        <v>0</v>
      </c>
      <c r="U4539" s="214">
        <f t="shared" si="1437"/>
        <v>0</v>
      </c>
      <c r="W4539" s="221"/>
      <c r="X4539" s="222"/>
      <c r="Y4539" s="222"/>
      <c r="Z4539" s="223"/>
      <c r="AA4539" s="222"/>
      <c r="AB4539" s="224"/>
      <c r="AC4539" s="225"/>
      <c r="AD4539" s="2">
        <f t="shared" si="1424"/>
        <v>0</v>
      </c>
      <c r="AE4539" s="2">
        <f t="shared" si="1425"/>
        <v>0</v>
      </c>
      <c r="AF4539" s="226"/>
      <c r="AG4539" s="219">
        <f t="shared" si="1429"/>
        <v>0</v>
      </c>
      <c r="AH4539" s="234">
        <f t="shared" si="1430"/>
        <v>0</v>
      </c>
      <c r="AI4539" s="214">
        <f t="shared" si="1438"/>
        <v>0</v>
      </c>
      <c r="AK4539" s="229">
        <f t="shared" si="1431"/>
        <v>0</v>
      </c>
      <c r="AL4539" s="226"/>
      <c r="AM4539" s="15"/>
      <c r="AN4539" s="232" t="e">
        <f t="shared" si="1432"/>
        <v>#DIV/0!</v>
      </c>
      <c r="AO4539" s="214">
        <f t="shared" si="1426"/>
        <v>0</v>
      </c>
      <c r="AQ4539" s="210"/>
      <c r="AR4539" s="231"/>
      <c r="AS4539" s="15"/>
      <c r="AT4539" s="232">
        <f t="shared" si="1433"/>
        <v>0</v>
      </c>
      <c r="AU4539" s="235">
        <f t="shared" si="1434"/>
        <v>0</v>
      </c>
      <c r="AY4539" s="210"/>
      <c r="AZ4539" s="231"/>
      <c r="BA4539" s="15"/>
      <c r="BB4539" s="232">
        <f t="shared" si="1423"/>
        <v>0</v>
      </c>
      <c r="BC4539" s="235">
        <f t="shared" si="1435"/>
        <v>0</v>
      </c>
      <c r="BG4539" s="210"/>
      <c r="BH4539" s="231"/>
      <c r="BI4539" s="15"/>
      <c r="BJ4539" s="232">
        <f t="shared" si="1427"/>
        <v>0</v>
      </c>
      <c r="BK4539" s="235">
        <f t="shared" si="1436"/>
        <v>0</v>
      </c>
      <c r="BM4539" s="109">
        <f t="shared" si="1428"/>
        <v>-7.0958410284264462</v>
      </c>
      <c r="BN4539" s="213"/>
      <c r="BR4539" s="228"/>
      <c r="BS4539" s="311"/>
      <c r="BT4539" s="3"/>
      <c r="BU4539" s="213"/>
      <c r="BV4539" s="213"/>
      <c r="BW4539" s="291"/>
    </row>
    <row r="4540" spans="1:75" x14ac:dyDescent="0.2">
      <c r="A4540" s="236"/>
      <c r="B4540" s="237"/>
      <c r="C4540" s="848" t="str">
        <f ca="1">IF(ISERR(AVERAGE(INDIRECT("B"&amp;(ROW()-INT($B$1/2))):INDIRECT("B"&amp;(ROW()+INT($B$1/2))))),"",AVERAGE(INDIRECT("B"&amp;(ROW()-INT($B$1/2))):INDIRECT("B"&amp;(ROW()+INT($B$1/2)))))</f>
        <v/>
      </c>
      <c r="D4540" s="848">
        <f t="shared" si="1422"/>
        <v>0</v>
      </c>
      <c r="E4540" s="275"/>
      <c r="F4540" s="15"/>
      <c r="G4540" s="3"/>
      <c r="H4540" s="3"/>
      <c r="I4540" s="3"/>
      <c r="J4540" s="3"/>
      <c r="K4540" s="3"/>
      <c r="L4540" s="554"/>
      <c r="M4540" s="545"/>
      <c r="N4540" s="546"/>
      <c r="O4540" s="5"/>
      <c r="P4540" s="216"/>
      <c r="Q4540" s="217"/>
      <c r="R4540" s="218"/>
      <c r="S4540" s="219">
        <f t="shared" si="1439"/>
        <v>0</v>
      </c>
      <c r="T4540" s="220">
        <f t="shared" si="1440"/>
        <v>0</v>
      </c>
      <c r="U4540" s="214">
        <f t="shared" si="1437"/>
        <v>0</v>
      </c>
      <c r="W4540" s="221"/>
      <c r="X4540" s="222"/>
      <c r="Y4540" s="222"/>
      <c r="Z4540" s="223"/>
      <c r="AA4540" s="222"/>
      <c r="AB4540" s="224"/>
      <c r="AC4540" s="225"/>
      <c r="AD4540" s="2">
        <f t="shared" si="1424"/>
        <v>0</v>
      </c>
      <c r="AE4540" s="2">
        <f t="shared" si="1425"/>
        <v>0</v>
      </c>
      <c r="AF4540" s="226"/>
      <c r="AG4540" s="219">
        <f t="shared" si="1429"/>
        <v>0</v>
      </c>
      <c r="AH4540" s="234">
        <f t="shared" si="1430"/>
        <v>0</v>
      </c>
      <c r="AI4540" s="214">
        <f t="shared" si="1438"/>
        <v>0</v>
      </c>
      <c r="AK4540" s="229">
        <f t="shared" si="1431"/>
        <v>0</v>
      </c>
      <c r="AL4540" s="226"/>
      <c r="AM4540" s="15"/>
      <c r="AN4540" s="232" t="e">
        <f t="shared" si="1432"/>
        <v>#DIV/0!</v>
      </c>
      <c r="AO4540" s="214">
        <f t="shared" si="1426"/>
        <v>0</v>
      </c>
      <c r="AQ4540" s="210"/>
      <c r="AR4540" s="231"/>
      <c r="AS4540" s="15"/>
      <c r="AT4540" s="232">
        <f t="shared" si="1433"/>
        <v>0</v>
      </c>
      <c r="AU4540" s="235">
        <f t="shared" si="1434"/>
        <v>0</v>
      </c>
      <c r="AY4540" s="210"/>
      <c r="AZ4540" s="231"/>
      <c r="BA4540" s="15"/>
      <c r="BB4540" s="232">
        <f t="shared" si="1423"/>
        <v>0</v>
      </c>
      <c r="BC4540" s="235">
        <f t="shared" si="1435"/>
        <v>0</v>
      </c>
      <c r="BG4540" s="210"/>
      <c r="BH4540" s="231"/>
      <c r="BI4540" s="15"/>
      <c r="BJ4540" s="232">
        <f t="shared" si="1427"/>
        <v>0</v>
      </c>
      <c r="BK4540" s="235">
        <f t="shared" si="1436"/>
        <v>0</v>
      </c>
      <c r="BM4540" s="109">
        <f t="shared" si="1428"/>
        <v>-7.0976733659241829</v>
      </c>
      <c r="BN4540" s="213"/>
      <c r="BR4540" s="228"/>
      <c r="BS4540" s="311"/>
      <c r="BT4540" s="3"/>
      <c r="BU4540" s="213"/>
      <c r="BV4540" s="213"/>
      <c r="BW4540" s="291"/>
    </row>
    <row r="4541" spans="1:75" x14ac:dyDescent="0.2">
      <c r="A4541" s="236"/>
      <c r="B4541" s="237"/>
      <c r="C4541" s="848" t="str">
        <f ca="1">IF(ISERR(AVERAGE(INDIRECT("B"&amp;(ROW()-INT($B$1/2))):INDIRECT("B"&amp;(ROW()+INT($B$1/2))))),"",AVERAGE(INDIRECT("B"&amp;(ROW()-INT($B$1/2))):INDIRECT("B"&amp;(ROW()+INT($B$1/2)))))</f>
        <v/>
      </c>
      <c r="D4541" s="848">
        <f t="shared" si="1422"/>
        <v>0</v>
      </c>
      <c r="E4541" s="275"/>
      <c r="F4541" s="15"/>
      <c r="G4541" s="3"/>
      <c r="H4541" s="3"/>
      <c r="I4541" s="3"/>
      <c r="J4541" s="3"/>
      <c r="K4541" s="3"/>
      <c r="L4541" s="554"/>
      <c r="M4541" s="545"/>
      <c r="N4541" s="546"/>
      <c r="O4541" s="5"/>
      <c r="P4541" s="216"/>
      <c r="Q4541" s="217"/>
      <c r="R4541" s="218"/>
      <c r="S4541" s="219">
        <f t="shared" si="1439"/>
        <v>0</v>
      </c>
      <c r="T4541" s="220">
        <f t="shared" si="1440"/>
        <v>0</v>
      </c>
      <c r="U4541" s="214">
        <f t="shared" si="1437"/>
        <v>0</v>
      </c>
      <c r="W4541" s="221"/>
      <c r="X4541" s="222"/>
      <c r="Y4541" s="222"/>
      <c r="Z4541" s="223"/>
      <c r="AA4541" s="222"/>
      <c r="AB4541" s="224"/>
      <c r="AC4541" s="225"/>
      <c r="AD4541" s="2">
        <f t="shared" si="1424"/>
        <v>0</v>
      </c>
      <c r="AE4541" s="2">
        <f t="shared" si="1425"/>
        <v>0</v>
      </c>
      <c r="AF4541" s="226"/>
      <c r="AG4541" s="219">
        <f t="shared" si="1429"/>
        <v>0</v>
      </c>
      <c r="AH4541" s="234">
        <f t="shared" si="1430"/>
        <v>0</v>
      </c>
      <c r="AI4541" s="214">
        <f t="shared" si="1438"/>
        <v>0</v>
      </c>
      <c r="AK4541" s="229">
        <f t="shared" si="1431"/>
        <v>0</v>
      </c>
      <c r="AL4541" s="226"/>
      <c r="AM4541" s="15"/>
      <c r="AN4541" s="232" t="e">
        <f t="shared" si="1432"/>
        <v>#DIV/0!</v>
      </c>
      <c r="AO4541" s="214">
        <f t="shared" si="1426"/>
        <v>0</v>
      </c>
      <c r="AQ4541" s="210"/>
      <c r="AR4541" s="231"/>
      <c r="AS4541" s="15"/>
      <c r="AT4541" s="232">
        <f t="shared" si="1433"/>
        <v>0</v>
      </c>
      <c r="AU4541" s="235">
        <f t="shared" si="1434"/>
        <v>0</v>
      </c>
      <c r="AY4541" s="210"/>
      <c r="AZ4541" s="231"/>
      <c r="BA4541" s="15"/>
      <c r="BB4541" s="232">
        <f t="shared" si="1423"/>
        <v>0</v>
      </c>
      <c r="BC4541" s="235">
        <f t="shared" si="1435"/>
        <v>0</v>
      </c>
      <c r="BG4541" s="210"/>
      <c r="BH4541" s="231"/>
      <c r="BI4541" s="15"/>
      <c r="BJ4541" s="232">
        <f t="shared" si="1427"/>
        <v>0</v>
      </c>
      <c r="BK4541" s="235">
        <f t="shared" si="1436"/>
        <v>0</v>
      </c>
      <c r="BM4541" s="109">
        <f t="shared" si="1428"/>
        <v>-7.0995057034219196</v>
      </c>
      <c r="BN4541" s="213"/>
      <c r="BR4541" s="228"/>
      <c r="BS4541" s="311"/>
      <c r="BT4541" s="3"/>
      <c r="BU4541" s="213"/>
      <c r="BV4541" s="213"/>
      <c r="BW4541" s="291"/>
    </row>
    <row r="4542" spans="1:75" x14ac:dyDescent="0.2">
      <c r="A4542" s="236"/>
      <c r="B4542" s="237"/>
      <c r="C4542" s="848" t="str">
        <f ca="1">IF(ISERR(AVERAGE(INDIRECT("B"&amp;(ROW()-INT($B$1/2))):INDIRECT("B"&amp;(ROW()+INT($B$1/2))))),"",AVERAGE(INDIRECT("B"&amp;(ROW()-INT($B$1/2))):INDIRECT("B"&amp;(ROW()+INT($B$1/2)))))</f>
        <v/>
      </c>
      <c r="D4542" s="848">
        <f t="shared" si="1422"/>
        <v>0</v>
      </c>
      <c r="E4542" s="275"/>
      <c r="F4542" s="15"/>
      <c r="G4542" s="3"/>
      <c r="H4542" s="3"/>
      <c r="I4542" s="3"/>
      <c r="J4542" s="3"/>
      <c r="K4542" s="3"/>
      <c r="L4542" s="554"/>
      <c r="M4542" s="545"/>
      <c r="N4542" s="546"/>
      <c r="O4542" s="5"/>
      <c r="P4542" s="216"/>
      <c r="Q4542" s="217"/>
      <c r="R4542" s="218"/>
      <c r="S4542" s="219">
        <f t="shared" si="1439"/>
        <v>0</v>
      </c>
      <c r="T4542" s="220">
        <f t="shared" si="1440"/>
        <v>0</v>
      </c>
      <c r="U4542" s="214">
        <f t="shared" si="1437"/>
        <v>0</v>
      </c>
      <c r="W4542" s="221"/>
      <c r="X4542" s="222"/>
      <c r="Y4542" s="222"/>
      <c r="Z4542" s="223"/>
      <c r="AA4542" s="222"/>
      <c r="AB4542" s="224"/>
      <c r="AC4542" s="225"/>
      <c r="AD4542" s="2">
        <f t="shared" si="1424"/>
        <v>0</v>
      </c>
      <c r="AE4542" s="2">
        <f t="shared" si="1425"/>
        <v>0</v>
      </c>
      <c r="AF4542" s="226"/>
      <c r="AG4542" s="219">
        <f t="shared" si="1429"/>
        <v>0</v>
      </c>
      <c r="AH4542" s="234">
        <f t="shared" si="1430"/>
        <v>0</v>
      </c>
      <c r="AI4542" s="214">
        <f t="shared" si="1438"/>
        <v>0</v>
      </c>
      <c r="AK4542" s="229">
        <f t="shared" si="1431"/>
        <v>0</v>
      </c>
      <c r="AL4542" s="226"/>
      <c r="AM4542" s="15"/>
      <c r="AN4542" s="232" t="e">
        <f t="shared" si="1432"/>
        <v>#DIV/0!</v>
      </c>
      <c r="AO4542" s="214">
        <f t="shared" si="1426"/>
        <v>0</v>
      </c>
      <c r="AQ4542" s="210"/>
      <c r="AR4542" s="231"/>
      <c r="AS4542" s="15"/>
      <c r="AT4542" s="232">
        <f t="shared" si="1433"/>
        <v>0</v>
      </c>
      <c r="AU4542" s="235">
        <f t="shared" si="1434"/>
        <v>0</v>
      </c>
      <c r="AY4542" s="210"/>
      <c r="AZ4542" s="231"/>
      <c r="BA4542" s="15"/>
      <c r="BB4542" s="232">
        <f t="shared" si="1423"/>
        <v>0</v>
      </c>
      <c r="BC4542" s="235">
        <f t="shared" si="1435"/>
        <v>0</v>
      </c>
      <c r="BG4542" s="210"/>
      <c r="BH4542" s="231"/>
      <c r="BI4542" s="15"/>
      <c r="BJ4542" s="232">
        <f t="shared" si="1427"/>
        <v>0</v>
      </c>
      <c r="BK4542" s="235">
        <f t="shared" si="1436"/>
        <v>0</v>
      </c>
      <c r="BM4542" s="109">
        <f t="shared" si="1428"/>
        <v>-7.1013380409196563</v>
      </c>
      <c r="BN4542" s="213"/>
      <c r="BR4542" s="228"/>
      <c r="BS4542" s="311"/>
      <c r="BT4542" s="3"/>
      <c r="BU4542" s="213"/>
      <c r="BV4542" s="213"/>
      <c r="BW4542" s="291"/>
    </row>
    <row r="4543" spans="1:75" x14ac:dyDescent="0.2">
      <c r="A4543" s="236"/>
      <c r="B4543" s="237"/>
      <c r="C4543" s="848" t="str">
        <f ca="1">IF(ISERR(AVERAGE(INDIRECT("B"&amp;(ROW()-INT($B$1/2))):INDIRECT("B"&amp;(ROW()+INT($B$1/2))))),"",AVERAGE(INDIRECT("B"&amp;(ROW()-INT($B$1/2))):INDIRECT("B"&amp;(ROW()+INT($B$1/2)))))</f>
        <v/>
      </c>
      <c r="D4543" s="848">
        <f t="shared" si="1422"/>
        <v>0</v>
      </c>
      <c r="E4543" s="275"/>
      <c r="F4543" s="15"/>
      <c r="G4543" s="3"/>
      <c r="H4543" s="3"/>
      <c r="I4543" s="3"/>
      <c r="J4543" s="3"/>
      <c r="K4543" s="3"/>
      <c r="L4543" s="554"/>
      <c r="M4543" s="545"/>
      <c r="N4543" s="546"/>
      <c r="O4543" s="5"/>
      <c r="P4543" s="216"/>
      <c r="Q4543" s="217"/>
      <c r="R4543" s="218"/>
      <c r="S4543" s="219">
        <f t="shared" si="1439"/>
        <v>0</v>
      </c>
      <c r="T4543" s="220">
        <f t="shared" si="1440"/>
        <v>0</v>
      </c>
      <c r="U4543" s="214">
        <f t="shared" si="1437"/>
        <v>0</v>
      </c>
      <c r="W4543" s="221"/>
      <c r="X4543" s="222"/>
      <c r="Y4543" s="222"/>
      <c r="Z4543" s="223"/>
      <c r="AA4543" s="222"/>
      <c r="AB4543" s="224"/>
      <c r="AC4543" s="225"/>
      <c r="AD4543" s="2">
        <f t="shared" si="1424"/>
        <v>0</v>
      </c>
      <c r="AE4543" s="2">
        <f t="shared" si="1425"/>
        <v>0</v>
      </c>
      <c r="AF4543" s="226"/>
      <c r="AG4543" s="219">
        <f t="shared" si="1429"/>
        <v>0</v>
      </c>
      <c r="AH4543" s="234">
        <f t="shared" si="1430"/>
        <v>0</v>
      </c>
      <c r="AI4543" s="214">
        <f t="shared" si="1438"/>
        <v>0</v>
      </c>
      <c r="AK4543" s="229">
        <f t="shared" si="1431"/>
        <v>0</v>
      </c>
      <c r="AL4543" s="226"/>
      <c r="AM4543" s="15"/>
      <c r="AN4543" s="232" t="e">
        <f t="shared" si="1432"/>
        <v>#DIV/0!</v>
      </c>
      <c r="AO4543" s="214">
        <f t="shared" si="1426"/>
        <v>0</v>
      </c>
      <c r="AQ4543" s="210"/>
      <c r="AR4543" s="231"/>
      <c r="AS4543" s="15"/>
      <c r="AT4543" s="232">
        <f t="shared" si="1433"/>
        <v>0</v>
      </c>
      <c r="AU4543" s="235">
        <f t="shared" si="1434"/>
        <v>0</v>
      </c>
      <c r="AY4543" s="210"/>
      <c r="AZ4543" s="231"/>
      <c r="BA4543" s="15"/>
      <c r="BB4543" s="232">
        <f t="shared" si="1423"/>
        <v>0</v>
      </c>
      <c r="BC4543" s="235">
        <f t="shared" si="1435"/>
        <v>0</v>
      </c>
      <c r="BG4543" s="210"/>
      <c r="BH4543" s="231"/>
      <c r="BI4543" s="15"/>
      <c r="BJ4543" s="232">
        <f t="shared" si="1427"/>
        <v>0</v>
      </c>
      <c r="BK4543" s="235">
        <f t="shared" si="1436"/>
        <v>0</v>
      </c>
      <c r="BM4543" s="109">
        <f t="shared" si="1428"/>
        <v>-7.103170378417393</v>
      </c>
      <c r="BN4543" s="213"/>
      <c r="BR4543" s="228"/>
      <c r="BS4543" s="311"/>
      <c r="BT4543" s="3"/>
      <c r="BU4543" s="213"/>
      <c r="BV4543" s="213"/>
      <c r="BW4543" s="291"/>
    </row>
    <row r="4544" spans="1:75" x14ac:dyDescent="0.2">
      <c r="A4544" s="236"/>
      <c r="B4544" s="237"/>
      <c r="C4544" s="848" t="str">
        <f ca="1">IF(ISERR(AVERAGE(INDIRECT("B"&amp;(ROW()-INT($B$1/2))):INDIRECT("B"&amp;(ROW()+INT($B$1/2))))),"",AVERAGE(INDIRECT("B"&amp;(ROW()-INT($B$1/2))):INDIRECT("B"&amp;(ROW()+INT($B$1/2)))))</f>
        <v/>
      </c>
      <c r="D4544" s="848">
        <f t="shared" si="1422"/>
        <v>0</v>
      </c>
      <c r="E4544" s="275"/>
      <c r="F4544" s="15"/>
      <c r="G4544" s="3"/>
      <c r="H4544" s="3"/>
      <c r="I4544" s="3"/>
      <c r="J4544" s="3"/>
      <c r="K4544" s="3"/>
      <c r="L4544" s="554"/>
      <c r="M4544" s="545"/>
      <c r="N4544" s="546"/>
      <c r="O4544" s="5"/>
      <c r="P4544" s="216"/>
      <c r="Q4544" s="217"/>
      <c r="R4544" s="218"/>
      <c r="S4544" s="219">
        <f t="shared" si="1439"/>
        <v>0</v>
      </c>
      <c r="T4544" s="220">
        <f t="shared" si="1440"/>
        <v>0</v>
      </c>
      <c r="U4544" s="214">
        <f t="shared" si="1437"/>
        <v>0</v>
      </c>
      <c r="W4544" s="221"/>
      <c r="X4544" s="222"/>
      <c r="Y4544" s="222"/>
      <c r="Z4544" s="223"/>
      <c r="AA4544" s="222"/>
      <c r="AB4544" s="224"/>
      <c r="AC4544" s="225"/>
      <c r="AD4544" s="2">
        <f t="shared" si="1424"/>
        <v>0</v>
      </c>
      <c r="AE4544" s="2">
        <f t="shared" si="1425"/>
        <v>0</v>
      </c>
      <c r="AF4544" s="226"/>
      <c r="AG4544" s="219">
        <f t="shared" si="1429"/>
        <v>0</v>
      </c>
      <c r="AH4544" s="234">
        <f t="shared" si="1430"/>
        <v>0</v>
      </c>
      <c r="AI4544" s="214">
        <f t="shared" si="1438"/>
        <v>0</v>
      </c>
      <c r="AK4544" s="229">
        <f t="shared" si="1431"/>
        <v>0</v>
      </c>
      <c r="AL4544" s="226"/>
      <c r="AM4544" s="15"/>
      <c r="AN4544" s="232" t="e">
        <f t="shared" si="1432"/>
        <v>#DIV/0!</v>
      </c>
      <c r="AO4544" s="214">
        <f t="shared" si="1426"/>
        <v>0</v>
      </c>
      <c r="AQ4544" s="210"/>
      <c r="AR4544" s="231"/>
      <c r="AS4544" s="15"/>
      <c r="AT4544" s="232">
        <f t="shared" si="1433"/>
        <v>0</v>
      </c>
      <c r="AU4544" s="235">
        <f t="shared" si="1434"/>
        <v>0</v>
      </c>
      <c r="AY4544" s="210"/>
      <c r="AZ4544" s="231"/>
      <c r="BA4544" s="15"/>
      <c r="BB4544" s="232">
        <f t="shared" si="1423"/>
        <v>0</v>
      </c>
      <c r="BC4544" s="235">
        <f t="shared" si="1435"/>
        <v>0</v>
      </c>
      <c r="BG4544" s="210"/>
      <c r="BH4544" s="231"/>
      <c r="BI4544" s="15"/>
      <c r="BJ4544" s="232">
        <f t="shared" si="1427"/>
        <v>0</v>
      </c>
      <c r="BK4544" s="235">
        <f t="shared" si="1436"/>
        <v>0</v>
      </c>
      <c r="BM4544" s="109">
        <f t="shared" si="1428"/>
        <v>-7.1050027159151297</v>
      </c>
      <c r="BN4544" s="213"/>
      <c r="BR4544" s="228"/>
      <c r="BS4544" s="311"/>
      <c r="BT4544" s="3"/>
      <c r="BU4544" s="213"/>
      <c r="BV4544" s="213"/>
      <c r="BW4544" s="291"/>
    </row>
    <row r="4545" spans="1:75" x14ac:dyDescent="0.2">
      <c r="A4545" s="236"/>
      <c r="B4545" s="237"/>
      <c r="C4545" s="848" t="str">
        <f ca="1">IF(ISERR(AVERAGE(INDIRECT("B"&amp;(ROW()-INT($B$1/2))):INDIRECT("B"&amp;(ROW()+INT($B$1/2))))),"",AVERAGE(INDIRECT("B"&amp;(ROW()-INT($B$1/2))):INDIRECT("B"&amp;(ROW()+INT($B$1/2)))))</f>
        <v/>
      </c>
      <c r="D4545" s="848">
        <f t="shared" ref="D4545:D4594" si="1441">A4545-A4544</f>
        <v>0</v>
      </c>
      <c r="E4545" s="275"/>
      <c r="F4545" s="15"/>
      <c r="G4545" s="3"/>
      <c r="H4545" s="3"/>
      <c r="I4545" s="3"/>
      <c r="J4545" s="3"/>
      <c r="K4545" s="3"/>
      <c r="L4545" s="554"/>
      <c r="M4545" s="545"/>
      <c r="N4545" s="546"/>
      <c r="O4545" s="5"/>
      <c r="P4545" s="216"/>
      <c r="Q4545" s="217"/>
      <c r="R4545" s="218"/>
      <c r="S4545" s="219">
        <f t="shared" si="1439"/>
        <v>0</v>
      </c>
      <c r="T4545" s="220">
        <f t="shared" si="1440"/>
        <v>0</v>
      </c>
      <c r="U4545" s="214">
        <f t="shared" si="1437"/>
        <v>0</v>
      </c>
      <c r="W4545" s="221"/>
      <c r="X4545" s="222"/>
      <c r="Y4545" s="222"/>
      <c r="Z4545" s="223"/>
      <c r="AA4545" s="222"/>
      <c r="AB4545" s="224"/>
      <c r="AC4545" s="225"/>
      <c r="AD4545" s="2">
        <f t="shared" si="1424"/>
        <v>0</v>
      </c>
      <c r="AE4545" s="2">
        <f t="shared" si="1425"/>
        <v>0</v>
      </c>
      <c r="AF4545" s="226"/>
      <c r="AG4545" s="219">
        <f t="shared" si="1429"/>
        <v>0</v>
      </c>
      <c r="AH4545" s="234">
        <f t="shared" si="1430"/>
        <v>0</v>
      </c>
      <c r="AI4545" s="214">
        <f t="shared" si="1438"/>
        <v>0</v>
      </c>
      <c r="AK4545" s="229">
        <f t="shared" si="1431"/>
        <v>0</v>
      </c>
      <c r="AL4545" s="226"/>
      <c r="AM4545" s="15"/>
      <c r="AN4545" s="232" t="e">
        <f t="shared" si="1432"/>
        <v>#DIV/0!</v>
      </c>
      <c r="AO4545" s="214">
        <f t="shared" si="1426"/>
        <v>0</v>
      </c>
      <c r="AQ4545" s="210"/>
      <c r="AR4545" s="231"/>
      <c r="AS4545" s="15"/>
      <c r="AT4545" s="232">
        <f t="shared" si="1433"/>
        <v>0</v>
      </c>
      <c r="AU4545" s="235">
        <f t="shared" si="1434"/>
        <v>0</v>
      </c>
      <c r="AY4545" s="210"/>
      <c r="AZ4545" s="231"/>
      <c r="BA4545" s="15"/>
      <c r="BB4545" s="232">
        <f t="shared" si="1423"/>
        <v>0</v>
      </c>
      <c r="BC4545" s="235">
        <f t="shared" si="1435"/>
        <v>0</v>
      </c>
      <c r="BG4545" s="210"/>
      <c r="BH4545" s="231"/>
      <c r="BI4545" s="15"/>
      <c r="BJ4545" s="232">
        <f t="shared" si="1427"/>
        <v>0</v>
      </c>
      <c r="BK4545" s="235">
        <f t="shared" si="1436"/>
        <v>0</v>
      </c>
      <c r="BM4545" s="109">
        <f t="shared" si="1428"/>
        <v>-7.1068350534128664</v>
      </c>
      <c r="BN4545" s="213"/>
      <c r="BR4545" s="228"/>
      <c r="BS4545" s="311"/>
      <c r="BT4545" s="3"/>
      <c r="BU4545" s="213"/>
      <c r="BV4545" s="213"/>
      <c r="BW4545" s="291"/>
    </row>
    <row r="4546" spans="1:75" x14ac:dyDescent="0.2">
      <c r="A4546" s="236"/>
      <c r="B4546" s="237"/>
      <c r="C4546" s="848" t="str">
        <f ca="1">IF(ISERR(AVERAGE(INDIRECT("B"&amp;(ROW()-INT($B$1/2))):INDIRECT("B"&amp;(ROW()+INT($B$1/2))))),"",AVERAGE(INDIRECT("B"&amp;(ROW()-INT($B$1/2))):INDIRECT("B"&amp;(ROW()+INT($B$1/2)))))</f>
        <v/>
      </c>
      <c r="D4546" s="848">
        <f t="shared" si="1441"/>
        <v>0</v>
      </c>
      <c r="E4546" s="275"/>
      <c r="F4546" s="15"/>
      <c r="G4546" s="3"/>
      <c r="H4546" s="3"/>
      <c r="I4546" s="3"/>
      <c r="J4546" s="3"/>
      <c r="K4546" s="3"/>
      <c r="L4546" s="554"/>
      <c r="M4546" s="545"/>
      <c r="N4546" s="546"/>
      <c r="O4546" s="5"/>
      <c r="P4546" s="216"/>
      <c r="Q4546" s="217"/>
      <c r="R4546" s="218"/>
      <c r="S4546" s="219">
        <f t="shared" si="1439"/>
        <v>0</v>
      </c>
      <c r="T4546" s="220">
        <f t="shared" si="1440"/>
        <v>0</v>
      </c>
      <c r="U4546" s="214">
        <f t="shared" si="1437"/>
        <v>0</v>
      </c>
      <c r="W4546" s="221"/>
      <c r="X4546" s="222"/>
      <c r="Y4546" s="222"/>
      <c r="Z4546" s="223"/>
      <c r="AA4546" s="222"/>
      <c r="AB4546" s="224"/>
      <c r="AC4546" s="225"/>
      <c r="AD4546" s="2">
        <f t="shared" si="1424"/>
        <v>0</v>
      </c>
      <c r="AE4546" s="2">
        <f t="shared" si="1425"/>
        <v>0</v>
      </c>
      <c r="AF4546" s="226"/>
      <c r="AG4546" s="219">
        <f t="shared" si="1429"/>
        <v>0</v>
      </c>
      <c r="AH4546" s="234">
        <f t="shared" si="1430"/>
        <v>0</v>
      </c>
      <c r="AI4546" s="214">
        <f t="shared" si="1438"/>
        <v>0</v>
      </c>
      <c r="AK4546" s="229">
        <f t="shared" si="1431"/>
        <v>0</v>
      </c>
      <c r="AL4546" s="226"/>
      <c r="AM4546" s="15"/>
      <c r="AN4546" s="232" t="e">
        <f t="shared" si="1432"/>
        <v>#DIV/0!</v>
      </c>
      <c r="AO4546" s="214">
        <f t="shared" si="1426"/>
        <v>0</v>
      </c>
      <c r="AQ4546" s="210"/>
      <c r="AR4546" s="231"/>
      <c r="AS4546" s="15"/>
      <c r="AT4546" s="232">
        <f t="shared" si="1433"/>
        <v>0</v>
      </c>
      <c r="AU4546" s="235">
        <f t="shared" si="1434"/>
        <v>0</v>
      </c>
      <c r="AY4546" s="210"/>
      <c r="AZ4546" s="231"/>
      <c r="BA4546" s="15"/>
      <c r="BB4546" s="232">
        <f t="shared" si="1423"/>
        <v>0</v>
      </c>
      <c r="BC4546" s="235">
        <f t="shared" si="1435"/>
        <v>0</v>
      </c>
      <c r="BG4546" s="210"/>
      <c r="BH4546" s="231"/>
      <c r="BI4546" s="15"/>
      <c r="BJ4546" s="232">
        <f t="shared" si="1427"/>
        <v>0</v>
      </c>
      <c r="BK4546" s="235">
        <f t="shared" si="1436"/>
        <v>0</v>
      </c>
      <c r="BM4546" s="109">
        <f t="shared" si="1428"/>
        <v>-7.1086673909106031</v>
      </c>
      <c r="BN4546" s="213"/>
      <c r="BR4546" s="228"/>
      <c r="BS4546" s="311"/>
      <c r="BT4546" s="3"/>
      <c r="BU4546" s="213"/>
      <c r="BV4546" s="213"/>
      <c r="BW4546" s="291"/>
    </row>
    <row r="4547" spans="1:75" x14ac:dyDescent="0.2">
      <c r="A4547" s="236"/>
      <c r="B4547" s="237"/>
      <c r="C4547" s="848" t="str">
        <f ca="1">IF(ISERR(AVERAGE(INDIRECT("B"&amp;(ROW()-INT($B$1/2))):INDIRECT("B"&amp;(ROW()+INT($B$1/2))))),"",AVERAGE(INDIRECT("B"&amp;(ROW()-INT($B$1/2))):INDIRECT("B"&amp;(ROW()+INT($B$1/2)))))</f>
        <v/>
      </c>
      <c r="D4547" s="848">
        <f t="shared" si="1441"/>
        <v>0</v>
      </c>
      <c r="E4547" s="275"/>
      <c r="F4547" s="15"/>
      <c r="G4547" s="3"/>
      <c r="H4547" s="3"/>
      <c r="I4547" s="3"/>
      <c r="J4547" s="3"/>
      <c r="K4547" s="3"/>
      <c r="L4547" s="554"/>
      <c r="M4547" s="545"/>
      <c r="N4547" s="546"/>
      <c r="O4547" s="5"/>
      <c r="P4547" s="216"/>
      <c r="Q4547" s="217"/>
      <c r="R4547" s="218"/>
      <c r="S4547" s="219">
        <f t="shared" si="1439"/>
        <v>0</v>
      </c>
      <c r="T4547" s="220">
        <f t="shared" si="1440"/>
        <v>0</v>
      </c>
      <c r="U4547" s="214">
        <f t="shared" si="1437"/>
        <v>0</v>
      </c>
      <c r="W4547" s="221"/>
      <c r="X4547" s="222"/>
      <c r="Y4547" s="222"/>
      <c r="Z4547" s="223"/>
      <c r="AA4547" s="222"/>
      <c r="AB4547" s="224"/>
      <c r="AC4547" s="225"/>
      <c r="AD4547" s="2">
        <f t="shared" si="1424"/>
        <v>0</v>
      </c>
      <c r="AE4547" s="2">
        <f t="shared" si="1425"/>
        <v>0</v>
      </c>
      <c r="AF4547" s="226"/>
      <c r="AG4547" s="219">
        <f t="shared" si="1429"/>
        <v>0</v>
      </c>
      <c r="AH4547" s="234">
        <f t="shared" si="1430"/>
        <v>0</v>
      </c>
      <c r="AI4547" s="214">
        <f t="shared" si="1438"/>
        <v>0</v>
      </c>
      <c r="AK4547" s="229">
        <f t="shared" si="1431"/>
        <v>0</v>
      </c>
      <c r="AL4547" s="226"/>
      <c r="AM4547" s="15"/>
      <c r="AN4547" s="232" t="e">
        <f t="shared" si="1432"/>
        <v>#DIV/0!</v>
      </c>
      <c r="AO4547" s="214">
        <f t="shared" si="1426"/>
        <v>0</v>
      </c>
      <c r="AQ4547" s="210"/>
      <c r="AR4547" s="231"/>
      <c r="AS4547" s="15"/>
      <c r="AT4547" s="232">
        <f t="shared" si="1433"/>
        <v>0</v>
      </c>
      <c r="AU4547" s="235">
        <f t="shared" si="1434"/>
        <v>0</v>
      </c>
      <c r="AY4547" s="210"/>
      <c r="AZ4547" s="231"/>
      <c r="BA4547" s="15"/>
      <c r="BB4547" s="232">
        <f t="shared" si="1423"/>
        <v>0</v>
      </c>
      <c r="BC4547" s="235">
        <f t="shared" si="1435"/>
        <v>0</v>
      </c>
      <c r="BG4547" s="210"/>
      <c r="BH4547" s="231"/>
      <c r="BI4547" s="15"/>
      <c r="BJ4547" s="232">
        <f t="shared" si="1427"/>
        <v>0</v>
      </c>
      <c r="BK4547" s="235">
        <f t="shared" si="1436"/>
        <v>0</v>
      </c>
      <c r="BM4547" s="109">
        <f t="shared" si="1428"/>
        <v>-7.1104997284083398</v>
      </c>
      <c r="BN4547" s="213"/>
      <c r="BR4547" s="228"/>
      <c r="BS4547" s="311"/>
      <c r="BT4547" s="3"/>
      <c r="BU4547" s="213"/>
      <c r="BV4547" s="213"/>
      <c r="BW4547" s="291"/>
    </row>
    <row r="4548" spans="1:75" x14ac:dyDescent="0.2">
      <c r="A4548" s="236"/>
      <c r="B4548" s="237"/>
      <c r="C4548" s="848" t="str">
        <f ca="1">IF(ISERR(AVERAGE(INDIRECT("B"&amp;(ROW()-INT($B$1/2))):INDIRECT("B"&amp;(ROW()+INT($B$1/2))))),"",AVERAGE(INDIRECT("B"&amp;(ROW()-INT($B$1/2))):INDIRECT("B"&amp;(ROW()+INT($B$1/2)))))</f>
        <v/>
      </c>
      <c r="D4548" s="848">
        <f t="shared" si="1441"/>
        <v>0</v>
      </c>
      <c r="E4548" s="275"/>
      <c r="F4548" s="15"/>
      <c r="G4548" s="3"/>
      <c r="H4548" s="3"/>
      <c r="I4548" s="3"/>
      <c r="J4548" s="3"/>
      <c r="K4548" s="3"/>
      <c r="L4548" s="554"/>
      <c r="M4548" s="545"/>
      <c r="N4548" s="546"/>
      <c r="O4548" s="5"/>
      <c r="P4548" s="216"/>
      <c r="Q4548" s="217"/>
      <c r="R4548" s="218"/>
      <c r="S4548" s="219">
        <f t="shared" si="1439"/>
        <v>0</v>
      </c>
      <c r="T4548" s="220">
        <f t="shared" si="1440"/>
        <v>0</v>
      </c>
      <c r="U4548" s="214">
        <f t="shared" si="1437"/>
        <v>0</v>
      </c>
      <c r="W4548" s="221"/>
      <c r="X4548" s="222"/>
      <c r="Y4548" s="222"/>
      <c r="Z4548" s="223"/>
      <c r="AA4548" s="222"/>
      <c r="AB4548" s="224"/>
      <c r="AC4548" s="225"/>
      <c r="AD4548" s="2">
        <f t="shared" si="1424"/>
        <v>0</v>
      </c>
      <c r="AE4548" s="2">
        <f t="shared" si="1425"/>
        <v>0</v>
      </c>
      <c r="AF4548" s="226"/>
      <c r="AG4548" s="219">
        <f t="shared" si="1429"/>
        <v>0</v>
      </c>
      <c r="AH4548" s="234">
        <f t="shared" si="1430"/>
        <v>0</v>
      </c>
      <c r="AI4548" s="214">
        <f t="shared" si="1438"/>
        <v>0</v>
      </c>
      <c r="AK4548" s="229">
        <f t="shared" si="1431"/>
        <v>0</v>
      </c>
      <c r="AL4548" s="226"/>
      <c r="AM4548" s="15"/>
      <c r="AN4548" s="232" t="e">
        <f t="shared" si="1432"/>
        <v>#DIV/0!</v>
      </c>
      <c r="AO4548" s="214">
        <f t="shared" si="1426"/>
        <v>0</v>
      </c>
      <c r="AQ4548" s="210"/>
      <c r="AR4548" s="231"/>
      <c r="AS4548" s="15"/>
      <c r="AT4548" s="232">
        <f t="shared" si="1433"/>
        <v>0</v>
      </c>
      <c r="AU4548" s="235">
        <f t="shared" si="1434"/>
        <v>0</v>
      </c>
      <c r="AY4548" s="210"/>
      <c r="AZ4548" s="231"/>
      <c r="BA4548" s="15"/>
      <c r="BB4548" s="232">
        <f t="shared" ref="BB4548:BB4600" si="1442">IF(AY4548&gt;0,(26.3/MAX($AY$4:$AY$4600))*AY4548,0)</f>
        <v>0</v>
      </c>
      <c r="BC4548" s="235">
        <f t="shared" si="1435"/>
        <v>0</v>
      </c>
      <c r="BG4548" s="210"/>
      <c r="BH4548" s="231"/>
      <c r="BI4548" s="15"/>
      <c r="BJ4548" s="232">
        <f t="shared" si="1427"/>
        <v>0</v>
      </c>
      <c r="BK4548" s="235">
        <f t="shared" si="1436"/>
        <v>0</v>
      </c>
      <c r="BM4548" s="109">
        <f t="shared" si="1428"/>
        <v>-7.1123320659060765</v>
      </c>
      <c r="BN4548" s="213"/>
      <c r="BR4548" s="228"/>
      <c r="BS4548" s="311"/>
      <c r="BT4548" s="3"/>
      <c r="BU4548" s="213"/>
      <c r="BV4548" s="213"/>
      <c r="BW4548" s="291"/>
    </row>
    <row r="4549" spans="1:75" x14ac:dyDescent="0.2">
      <c r="A4549" s="236"/>
      <c r="B4549" s="237"/>
      <c r="C4549" s="848" t="str">
        <f ca="1">IF(ISERR(AVERAGE(INDIRECT("B"&amp;(ROW()-INT($B$1/2))):INDIRECT("B"&amp;(ROW()+INT($B$1/2))))),"",AVERAGE(INDIRECT("B"&amp;(ROW()-INT($B$1/2))):INDIRECT("B"&amp;(ROW()+INT($B$1/2)))))</f>
        <v/>
      </c>
      <c r="D4549" s="848">
        <f t="shared" si="1441"/>
        <v>0</v>
      </c>
      <c r="E4549" s="275"/>
      <c r="F4549" s="15"/>
      <c r="G4549" s="3"/>
      <c r="H4549" s="3"/>
      <c r="I4549" s="3"/>
      <c r="J4549" s="3"/>
      <c r="K4549" s="3"/>
      <c r="L4549" s="554"/>
      <c r="M4549" s="545"/>
      <c r="N4549" s="546"/>
      <c r="O4549" s="5"/>
      <c r="P4549" s="216"/>
      <c r="Q4549" s="217"/>
      <c r="R4549" s="218"/>
      <c r="S4549" s="219">
        <f t="shared" si="1439"/>
        <v>0</v>
      </c>
      <c r="T4549" s="220">
        <f t="shared" si="1440"/>
        <v>0</v>
      </c>
      <c r="U4549" s="214">
        <f t="shared" si="1437"/>
        <v>0</v>
      </c>
      <c r="W4549" s="221"/>
      <c r="X4549" s="222"/>
      <c r="Y4549" s="222"/>
      <c r="Z4549" s="223"/>
      <c r="AA4549" s="222"/>
      <c r="AB4549" s="224"/>
      <c r="AC4549" s="225"/>
      <c r="AD4549" s="2">
        <f t="shared" ref="AD4549:AD4600" si="1443">IF(W4549&lt;0,W4549-X4549/60-Y4549/3600,W4549+X4549/60+Y4549/3600)</f>
        <v>0</v>
      </c>
      <c r="AE4549" s="2">
        <f t="shared" ref="AE4549:AE4600" si="1444">IF(Z4549&lt;0,Z4549-AA4549/60-AB4549/3600,Z4549+AA4549/60+AB4549/3600)</f>
        <v>0</v>
      </c>
      <c r="AF4549" s="226"/>
      <c r="AG4549" s="219">
        <f t="shared" si="1429"/>
        <v>0</v>
      </c>
      <c r="AH4549" s="234">
        <f t="shared" si="1430"/>
        <v>0</v>
      </c>
      <c r="AI4549" s="214">
        <f t="shared" si="1438"/>
        <v>0</v>
      </c>
      <c r="AK4549" s="229">
        <f t="shared" si="1431"/>
        <v>0</v>
      </c>
      <c r="AL4549" s="226"/>
      <c r="AM4549" s="15"/>
      <c r="AN4549" s="232" t="e">
        <f t="shared" si="1432"/>
        <v>#DIV/0!</v>
      </c>
      <c r="AO4549" s="214">
        <f t="shared" ref="AO4549:AO4600" si="1445">AL4549*3.28084</f>
        <v>0</v>
      </c>
      <c r="AQ4549" s="210"/>
      <c r="AR4549" s="231"/>
      <c r="AS4549" s="15"/>
      <c r="AT4549" s="232">
        <f t="shared" si="1433"/>
        <v>0</v>
      </c>
      <c r="AU4549" s="235">
        <f t="shared" si="1434"/>
        <v>0</v>
      </c>
      <c r="AY4549" s="210"/>
      <c r="AZ4549" s="231"/>
      <c r="BA4549" s="15"/>
      <c r="BB4549" s="232">
        <f t="shared" si="1442"/>
        <v>0</v>
      </c>
      <c r="BC4549" s="235">
        <f t="shared" si="1435"/>
        <v>0</v>
      </c>
      <c r="BG4549" s="210"/>
      <c r="BH4549" s="231"/>
      <c r="BI4549" s="15"/>
      <c r="BJ4549" s="232">
        <f t="shared" ref="BJ4549:BJ4600" si="1446">BG4549</f>
        <v>0</v>
      </c>
      <c r="BK4549" s="235">
        <f t="shared" si="1436"/>
        <v>0</v>
      </c>
      <c r="BM4549" s="109">
        <f t="shared" ref="BM4549:BM4600" si="1447">BM4548+$BQ$14</f>
        <v>-7.1141644034038132</v>
      </c>
      <c r="BN4549" s="213"/>
      <c r="BR4549" s="228"/>
      <c r="BS4549" s="311"/>
      <c r="BT4549" s="3"/>
      <c r="BU4549" s="213"/>
      <c r="BV4549" s="213"/>
      <c r="BW4549" s="291"/>
    </row>
    <row r="4550" spans="1:75" x14ac:dyDescent="0.2">
      <c r="A4550" s="236"/>
      <c r="B4550" s="237"/>
      <c r="C4550" s="848" t="str">
        <f ca="1">IF(ISERR(AVERAGE(INDIRECT("B"&amp;(ROW()-INT($B$1/2))):INDIRECT("B"&amp;(ROW()+INT($B$1/2))))),"",AVERAGE(INDIRECT("B"&amp;(ROW()-INT($B$1/2))):INDIRECT("B"&amp;(ROW()+INT($B$1/2)))))</f>
        <v/>
      </c>
      <c r="D4550" s="848">
        <f t="shared" si="1441"/>
        <v>0</v>
      </c>
      <c r="E4550" s="275"/>
      <c r="F4550" s="15"/>
      <c r="G4550" s="3"/>
      <c r="H4550" s="3"/>
      <c r="I4550" s="3"/>
      <c r="J4550" s="3"/>
      <c r="K4550" s="3"/>
      <c r="L4550" s="554"/>
      <c r="M4550" s="545"/>
      <c r="N4550" s="546"/>
      <c r="O4550" s="5"/>
      <c r="P4550" s="216"/>
      <c r="Q4550" s="217"/>
      <c r="R4550" s="218"/>
      <c r="S4550" s="219">
        <f t="shared" si="1439"/>
        <v>0</v>
      </c>
      <c r="T4550" s="220">
        <f t="shared" si="1440"/>
        <v>0</v>
      </c>
      <c r="U4550" s="214">
        <f t="shared" si="1437"/>
        <v>0</v>
      </c>
      <c r="W4550" s="221"/>
      <c r="X4550" s="222"/>
      <c r="Y4550" s="222"/>
      <c r="Z4550" s="223"/>
      <c r="AA4550" s="222"/>
      <c r="AB4550" s="224"/>
      <c r="AC4550" s="225"/>
      <c r="AD4550" s="2">
        <f t="shared" si="1443"/>
        <v>0</v>
      </c>
      <c r="AE4550" s="2">
        <f t="shared" si="1444"/>
        <v>0</v>
      </c>
      <c r="AF4550" s="226"/>
      <c r="AG4550" s="219">
        <f t="shared" ref="AG4550:AG4600" si="1448">AG4549+IF(AD4550&lt;&gt;0,1.852*60*1000*((ACOS((SIN((AD4549/180)*PI()))*(SIN((AD4550/180)*PI()))+(COS((AD4549/180)*PI()))*(COS((AD4550/180)*PI()))*(COS((AE4550/180)*PI()-(AE4549/180)*PI())))/PI())*180),0)</f>
        <v>0</v>
      </c>
      <c r="AH4550" s="234">
        <f t="shared" ref="AH4550:AH4600" si="1449">AH4549+IF(AD4550&lt;&gt;0,1.852*60*0.6213712*((ACOS((SIN((AD4549/180)*PI()))*(SIN((AD4550/180)*PI()))+(COS((AD4549/180)*PI()))*(COS((AD4550/180)*PI()))*(COS((AE4550/180)*PI()-(AE4549/180)*PI())))/PI())*180),0)</f>
        <v>0</v>
      </c>
      <c r="AI4550" s="214">
        <f t="shared" si="1438"/>
        <v>0</v>
      </c>
      <c r="AK4550" s="229">
        <f t="shared" ref="AK4550:AK4600" si="1450">IF(AL4550&gt;0,AK4549+$AO$1,0)</f>
        <v>0</v>
      </c>
      <c r="AL4550" s="226"/>
      <c r="AM4550" s="15"/>
      <c r="AN4550" s="232" t="e">
        <f t="shared" ref="AN4550:AN4600" si="1451">(42341.84/MAX(AK4550:AK9146))*AK4550*0.0006213712</f>
        <v>#DIV/0!</v>
      </c>
      <c r="AO4550" s="214">
        <f t="shared" si="1445"/>
        <v>0</v>
      </c>
      <c r="AQ4550" s="210"/>
      <c r="AR4550" s="231"/>
      <c r="AS4550" s="15"/>
      <c r="AT4550" s="232">
        <f t="shared" ref="AT4550:AT4600" si="1452">IF(AQ4550&gt;0,(26.3/(MAX($AQ$4:$AQ$4600)*0.0006213712))*AQ4550*0.0006213712,0)</f>
        <v>0</v>
      </c>
      <c r="AU4550" s="235">
        <f t="shared" ref="AU4550:AU4599" si="1453">(AR4550*3.28084)+(AW$4)</f>
        <v>0</v>
      </c>
      <c r="AY4550" s="210"/>
      <c r="AZ4550" s="231"/>
      <c r="BA4550" s="15"/>
      <c r="BB4550" s="232">
        <f t="shared" si="1442"/>
        <v>0</v>
      </c>
      <c r="BC4550" s="235">
        <f t="shared" ref="BC4550:BC4599" si="1454">AZ4550+BE$4</f>
        <v>0</v>
      </c>
      <c r="BG4550" s="210"/>
      <c r="BH4550" s="231"/>
      <c r="BI4550" s="15"/>
      <c r="BJ4550" s="232">
        <f t="shared" si="1446"/>
        <v>0</v>
      </c>
      <c r="BK4550" s="235">
        <f t="shared" ref="BK4550:BK4599" si="1455">BH4550*BM4550</f>
        <v>0</v>
      </c>
      <c r="BM4550" s="109">
        <f t="shared" si="1447"/>
        <v>-7.1159967409015499</v>
      </c>
      <c r="BN4550" s="213"/>
      <c r="BR4550" s="228"/>
      <c r="BS4550" s="311"/>
      <c r="BT4550" s="3"/>
      <c r="BU4550" s="213"/>
      <c r="BV4550" s="213"/>
      <c r="BW4550" s="291"/>
    </row>
    <row r="4551" spans="1:75" x14ac:dyDescent="0.2">
      <c r="A4551" s="236"/>
      <c r="B4551" s="237"/>
      <c r="C4551" s="848" t="str">
        <f ca="1">IF(ISERR(AVERAGE(INDIRECT("B"&amp;(ROW()-INT($B$1/2))):INDIRECT("B"&amp;(ROW()+INT($B$1/2))))),"",AVERAGE(INDIRECT("B"&amp;(ROW()-INT($B$1/2))):INDIRECT("B"&amp;(ROW()+INT($B$1/2)))))</f>
        <v/>
      </c>
      <c r="D4551" s="848">
        <f t="shared" si="1441"/>
        <v>0</v>
      </c>
      <c r="E4551" s="275"/>
      <c r="F4551" s="15"/>
      <c r="G4551" s="3"/>
      <c r="H4551" s="3"/>
      <c r="I4551" s="3"/>
      <c r="J4551" s="3"/>
      <c r="K4551" s="3"/>
      <c r="L4551" s="554"/>
      <c r="M4551" s="545"/>
      <c r="N4551" s="546"/>
      <c r="O4551" s="5"/>
      <c r="P4551" s="216"/>
      <c r="Q4551" s="217"/>
      <c r="R4551" s="218"/>
      <c r="S4551" s="219">
        <f t="shared" si="1439"/>
        <v>0</v>
      </c>
      <c r="T4551" s="220">
        <f t="shared" si="1440"/>
        <v>0</v>
      </c>
      <c r="U4551" s="214">
        <f t="shared" ref="U4551:U4600" si="1456">R4551*3.28084</f>
        <v>0</v>
      </c>
      <c r="W4551" s="221"/>
      <c r="X4551" s="222"/>
      <c r="Y4551" s="222"/>
      <c r="Z4551" s="223"/>
      <c r="AA4551" s="222"/>
      <c r="AB4551" s="224"/>
      <c r="AC4551" s="225"/>
      <c r="AD4551" s="2">
        <f t="shared" si="1443"/>
        <v>0</v>
      </c>
      <c r="AE4551" s="2">
        <f t="shared" si="1444"/>
        <v>0</v>
      </c>
      <c r="AF4551" s="226"/>
      <c r="AG4551" s="219">
        <f t="shared" si="1448"/>
        <v>0</v>
      </c>
      <c r="AH4551" s="234">
        <f t="shared" si="1449"/>
        <v>0</v>
      </c>
      <c r="AI4551" s="214">
        <f t="shared" ref="AI4551:AI4600" si="1457">AF4551*3.28084</f>
        <v>0</v>
      </c>
      <c r="AK4551" s="229">
        <f t="shared" si="1450"/>
        <v>0</v>
      </c>
      <c r="AL4551" s="226"/>
      <c r="AM4551" s="15"/>
      <c r="AN4551" s="232" t="e">
        <f t="shared" si="1451"/>
        <v>#DIV/0!</v>
      </c>
      <c r="AO4551" s="214">
        <f t="shared" si="1445"/>
        <v>0</v>
      </c>
      <c r="AQ4551" s="210"/>
      <c r="AR4551" s="231"/>
      <c r="AS4551" s="15"/>
      <c r="AT4551" s="232">
        <f t="shared" si="1452"/>
        <v>0</v>
      </c>
      <c r="AU4551" s="235">
        <f t="shared" si="1453"/>
        <v>0</v>
      </c>
      <c r="AY4551" s="210"/>
      <c r="AZ4551" s="231"/>
      <c r="BA4551" s="15"/>
      <c r="BB4551" s="232">
        <f t="shared" si="1442"/>
        <v>0</v>
      </c>
      <c r="BC4551" s="235">
        <f t="shared" si="1454"/>
        <v>0</v>
      </c>
      <c r="BG4551" s="210"/>
      <c r="BH4551" s="231"/>
      <c r="BI4551" s="15"/>
      <c r="BJ4551" s="232">
        <f t="shared" si="1446"/>
        <v>0</v>
      </c>
      <c r="BK4551" s="235">
        <f t="shared" si="1455"/>
        <v>0</v>
      </c>
      <c r="BM4551" s="109">
        <f t="shared" si="1447"/>
        <v>-7.1178290783992866</v>
      </c>
      <c r="BN4551" s="213"/>
      <c r="BR4551" s="228"/>
      <c r="BS4551" s="311"/>
      <c r="BT4551" s="3"/>
      <c r="BU4551" s="213"/>
      <c r="BV4551" s="213"/>
      <c r="BW4551" s="291"/>
    </row>
    <row r="4552" spans="1:75" x14ac:dyDescent="0.2">
      <c r="A4552" s="236"/>
      <c r="B4552" s="237"/>
      <c r="C4552" s="848" t="str">
        <f ca="1">IF(ISERR(AVERAGE(INDIRECT("B"&amp;(ROW()-INT($B$1/2))):INDIRECT("B"&amp;(ROW()+INT($B$1/2))))),"",AVERAGE(INDIRECT("B"&amp;(ROW()-INT($B$1/2))):INDIRECT("B"&amp;(ROW()+INT($B$1/2)))))</f>
        <v/>
      </c>
      <c r="D4552" s="848">
        <f t="shared" si="1441"/>
        <v>0</v>
      </c>
      <c r="E4552" s="275"/>
      <c r="F4552" s="15"/>
      <c r="G4552" s="3"/>
      <c r="H4552" s="3"/>
      <c r="I4552" s="3"/>
      <c r="J4552" s="3"/>
      <c r="K4552" s="3"/>
      <c r="L4552" s="554"/>
      <c r="M4552" s="545"/>
      <c r="N4552" s="546"/>
      <c r="O4552" s="5"/>
      <c r="P4552" s="216"/>
      <c r="Q4552" s="217"/>
      <c r="R4552" s="218"/>
      <c r="S4552" s="219">
        <f t="shared" si="1439"/>
        <v>0</v>
      </c>
      <c r="T4552" s="220">
        <f t="shared" si="1440"/>
        <v>0</v>
      </c>
      <c r="U4552" s="214">
        <f t="shared" si="1456"/>
        <v>0</v>
      </c>
      <c r="W4552" s="221"/>
      <c r="X4552" s="222"/>
      <c r="Y4552" s="222"/>
      <c r="Z4552" s="223"/>
      <c r="AA4552" s="222"/>
      <c r="AB4552" s="224"/>
      <c r="AC4552" s="225"/>
      <c r="AD4552" s="2">
        <f t="shared" si="1443"/>
        <v>0</v>
      </c>
      <c r="AE4552" s="2">
        <f t="shared" si="1444"/>
        <v>0</v>
      </c>
      <c r="AF4552" s="226"/>
      <c r="AG4552" s="219">
        <f t="shared" si="1448"/>
        <v>0</v>
      </c>
      <c r="AH4552" s="234">
        <f t="shared" si="1449"/>
        <v>0</v>
      </c>
      <c r="AI4552" s="214">
        <f t="shared" si="1457"/>
        <v>0</v>
      </c>
      <c r="AK4552" s="229">
        <f t="shared" si="1450"/>
        <v>0</v>
      </c>
      <c r="AL4552" s="226"/>
      <c r="AM4552" s="15"/>
      <c r="AN4552" s="232" t="e">
        <f t="shared" si="1451"/>
        <v>#DIV/0!</v>
      </c>
      <c r="AO4552" s="214">
        <f t="shared" si="1445"/>
        <v>0</v>
      </c>
      <c r="AQ4552" s="210"/>
      <c r="AR4552" s="231"/>
      <c r="AS4552" s="15"/>
      <c r="AT4552" s="232">
        <f t="shared" si="1452"/>
        <v>0</v>
      </c>
      <c r="AU4552" s="235">
        <f t="shared" si="1453"/>
        <v>0</v>
      </c>
      <c r="AY4552" s="210"/>
      <c r="AZ4552" s="231"/>
      <c r="BA4552" s="15"/>
      <c r="BB4552" s="232">
        <f t="shared" si="1442"/>
        <v>0</v>
      </c>
      <c r="BC4552" s="235">
        <f t="shared" si="1454"/>
        <v>0</v>
      </c>
      <c r="BG4552" s="210"/>
      <c r="BH4552" s="231"/>
      <c r="BI4552" s="15"/>
      <c r="BJ4552" s="232">
        <f t="shared" si="1446"/>
        <v>0</v>
      </c>
      <c r="BK4552" s="235">
        <f t="shared" si="1455"/>
        <v>0</v>
      </c>
      <c r="BM4552" s="109">
        <f t="shared" si="1447"/>
        <v>-7.1196614158970233</v>
      </c>
      <c r="BN4552" s="213"/>
      <c r="BR4552" s="228"/>
      <c r="BS4552" s="311"/>
      <c r="BT4552" s="3"/>
      <c r="BU4552" s="213"/>
      <c r="BV4552" s="213"/>
      <c r="BW4552" s="291"/>
    </row>
    <row r="4553" spans="1:75" x14ac:dyDescent="0.2">
      <c r="A4553" s="236"/>
      <c r="B4553" s="237"/>
      <c r="C4553" s="848" t="str">
        <f ca="1">IF(ISERR(AVERAGE(INDIRECT("B"&amp;(ROW()-INT($B$1/2))):INDIRECT("B"&amp;(ROW()+INT($B$1/2))))),"",AVERAGE(INDIRECT("B"&amp;(ROW()-INT($B$1/2))):INDIRECT("B"&amp;(ROW()+INT($B$1/2)))))</f>
        <v/>
      </c>
      <c r="D4553" s="848">
        <f t="shared" si="1441"/>
        <v>0</v>
      </c>
      <c r="E4553" s="275"/>
      <c r="F4553" s="15"/>
      <c r="G4553" s="3"/>
      <c r="H4553" s="3"/>
      <c r="I4553" s="3"/>
      <c r="J4553" s="3"/>
      <c r="K4553" s="3"/>
      <c r="L4553" s="554"/>
      <c r="M4553" s="545"/>
      <c r="N4553" s="546"/>
      <c r="O4553" s="5"/>
      <c r="P4553" s="216"/>
      <c r="Q4553" s="217"/>
      <c r="R4553" s="218"/>
      <c r="S4553" s="219">
        <f t="shared" ref="S4553:S4600" si="1458">S4552+IF(P4553&lt;&gt;0,1.852*60*1000*((ACOS((SIN((P4552/180)*PI()))*(SIN((P4553/180)*PI()))+(COS((P4552/180)*PI()))*(COS((P4553/180)*PI()))*(COS((Q4553/180)*PI()-(Q4552/180)*PI())))/PI())*180),0)</f>
        <v>0</v>
      </c>
      <c r="T4553" s="220">
        <f t="shared" ref="T4553:T4600" si="1459">T4552+IF(P4553&lt;&gt;0,1.852*60*0.6213712*((ACOS((SIN((P4552/180)*PI()))*(SIN((P4553/180)*PI()))+(COS((P4552/180)*PI()))*(COS((P4553/180)*PI()))*(COS((Q4553/180)*PI()-(Q4552/180)*PI())))/PI())*180),0)</f>
        <v>0</v>
      </c>
      <c r="U4553" s="214">
        <f t="shared" si="1456"/>
        <v>0</v>
      </c>
      <c r="W4553" s="221"/>
      <c r="X4553" s="222"/>
      <c r="Y4553" s="222"/>
      <c r="Z4553" s="223"/>
      <c r="AA4553" s="222"/>
      <c r="AB4553" s="224"/>
      <c r="AC4553" s="225"/>
      <c r="AD4553" s="2">
        <f t="shared" si="1443"/>
        <v>0</v>
      </c>
      <c r="AE4553" s="2">
        <f t="shared" si="1444"/>
        <v>0</v>
      </c>
      <c r="AF4553" s="226"/>
      <c r="AG4553" s="219">
        <f t="shared" si="1448"/>
        <v>0</v>
      </c>
      <c r="AH4553" s="234">
        <f t="shared" si="1449"/>
        <v>0</v>
      </c>
      <c r="AI4553" s="214">
        <f t="shared" si="1457"/>
        <v>0</v>
      </c>
      <c r="AK4553" s="229">
        <f t="shared" si="1450"/>
        <v>0</v>
      </c>
      <c r="AL4553" s="226"/>
      <c r="AM4553" s="15"/>
      <c r="AN4553" s="232" t="e">
        <f t="shared" si="1451"/>
        <v>#DIV/0!</v>
      </c>
      <c r="AO4553" s="214">
        <f t="shared" si="1445"/>
        <v>0</v>
      </c>
      <c r="AQ4553" s="210"/>
      <c r="AR4553" s="231"/>
      <c r="AS4553" s="15"/>
      <c r="AT4553" s="232">
        <f t="shared" si="1452"/>
        <v>0</v>
      </c>
      <c r="AU4553" s="235">
        <f t="shared" si="1453"/>
        <v>0</v>
      </c>
      <c r="AY4553" s="210"/>
      <c r="AZ4553" s="231"/>
      <c r="BA4553" s="15"/>
      <c r="BB4553" s="232">
        <f t="shared" si="1442"/>
        <v>0</v>
      </c>
      <c r="BC4553" s="235">
        <f t="shared" si="1454"/>
        <v>0</v>
      </c>
      <c r="BG4553" s="210"/>
      <c r="BH4553" s="231"/>
      <c r="BI4553" s="15"/>
      <c r="BJ4553" s="232">
        <f t="shared" si="1446"/>
        <v>0</v>
      </c>
      <c r="BK4553" s="235">
        <f t="shared" si="1455"/>
        <v>0</v>
      </c>
      <c r="BM4553" s="109">
        <f t="shared" si="1447"/>
        <v>-7.12149375339476</v>
      </c>
      <c r="BN4553" s="213"/>
      <c r="BR4553" s="228"/>
      <c r="BS4553" s="311"/>
      <c r="BT4553" s="3"/>
      <c r="BU4553" s="213"/>
      <c r="BV4553" s="213"/>
      <c r="BW4553" s="291"/>
    </row>
    <row r="4554" spans="1:75" x14ac:dyDescent="0.2">
      <c r="A4554" s="236"/>
      <c r="B4554" s="237"/>
      <c r="C4554" s="848" t="str">
        <f ca="1">IF(ISERR(AVERAGE(INDIRECT("B"&amp;(ROW()-INT($B$1/2))):INDIRECT("B"&amp;(ROW()+INT($B$1/2))))),"",AVERAGE(INDIRECT("B"&amp;(ROW()-INT($B$1/2))):INDIRECT("B"&amp;(ROW()+INT($B$1/2)))))</f>
        <v/>
      </c>
      <c r="D4554" s="848">
        <f t="shared" si="1441"/>
        <v>0</v>
      </c>
      <c r="E4554" s="275"/>
      <c r="F4554" s="15"/>
      <c r="G4554" s="3"/>
      <c r="H4554" s="3"/>
      <c r="I4554" s="3"/>
      <c r="J4554" s="3"/>
      <c r="K4554" s="3"/>
      <c r="L4554" s="554"/>
      <c r="M4554" s="545"/>
      <c r="N4554" s="546"/>
      <c r="O4554" s="5"/>
      <c r="P4554" s="216"/>
      <c r="Q4554" s="217"/>
      <c r="R4554" s="218"/>
      <c r="S4554" s="219">
        <f t="shared" si="1458"/>
        <v>0</v>
      </c>
      <c r="T4554" s="220">
        <f t="shared" si="1459"/>
        <v>0</v>
      </c>
      <c r="U4554" s="214">
        <f t="shared" si="1456"/>
        <v>0</v>
      </c>
      <c r="W4554" s="221"/>
      <c r="X4554" s="222"/>
      <c r="Y4554" s="222"/>
      <c r="Z4554" s="223"/>
      <c r="AA4554" s="222"/>
      <c r="AB4554" s="224"/>
      <c r="AC4554" s="225"/>
      <c r="AD4554" s="2">
        <f t="shared" si="1443"/>
        <v>0</v>
      </c>
      <c r="AE4554" s="2">
        <f t="shared" si="1444"/>
        <v>0</v>
      </c>
      <c r="AF4554" s="226"/>
      <c r="AG4554" s="219">
        <f t="shared" si="1448"/>
        <v>0</v>
      </c>
      <c r="AH4554" s="234">
        <f t="shared" si="1449"/>
        <v>0</v>
      </c>
      <c r="AI4554" s="214">
        <f t="shared" si="1457"/>
        <v>0</v>
      </c>
      <c r="AK4554" s="229">
        <f t="shared" si="1450"/>
        <v>0</v>
      </c>
      <c r="AL4554" s="226"/>
      <c r="AM4554" s="15"/>
      <c r="AN4554" s="232" t="e">
        <f t="shared" si="1451"/>
        <v>#DIV/0!</v>
      </c>
      <c r="AO4554" s="214">
        <f t="shared" si="1445"/>
        <v>0</v>
      </c>
      <c r="AQ4554" s="210"/>
      <c r="AR4554" s="231"/>
      <c r="AS4554" s="15"/>
      <c r="AT4554" s="232">
        <f t="shared" si="1452"/>
        <v>0</v>
      </c>
      <c r="AU4554" s="235">
        <f t="shared" si="1453"/>
        <v>0</v>
      </c>
      <c r="AY4554" s="210"/>
      <c r="AZ4554" s="231"/>
      <c r="BA4554" s="15"/>
      <c r="BB4554" s="232">
        <f t="shared" si="1442"/>
        <v>0</v>
      </c>
      <c r="BC4554" s="235">
        <f t="shared" si="1454"/>
        <v>0</v>
      </c>
      <c r="BG4554" s="210"/>
      <c r="BH4554" s="231"/>
      <c r="BI4554" s="15"/>
      <c r="BJ4554" s="232">
        <f t="shared" si="1446"/>
        <v>0</v>
      </c>
      <c r="BK4554" s="235">
        <f t="shared" si="1455"/>
        <v>0</v>
      </c>
      <c r="BM4554" s="109">
        <f t="shared" si="1447"/>
        <v>-7.1233260908924967</v>
      </c>
      <c r="BN4554" s="213"/>
      <c r="BR4554" s="228"/>
      <c r="BS4554" s="311"/>
      <c r="BT4554" s="3"/>
      <c r="BU4554" s="213"/>
      <c r="BV4554" s="213"/>
      <c r="BW4554" s="291"/>
    </row>
    <row r="4555" spans="1:75" x14ac:dyDescent="0.2">
      <c r="A4555" s="236"/>
      <c r="B4555" s="237"/>
      <c r="C4555" s="848" t="str">
        <f ca="1">IF(ISERR(AVERAGE(INDIRECT("B"&amp;(ROW()-INT($B$1/2))):INDIRECT("B"&amp;(ROW()+INT($B$1/2))))),"",AVERAGE(INDIRECT("B"&amp;(ROW()-INT($B$1/2))):INDIRECT("B"&amp;(ROW()+INT($B$1/2)))))</f>
        <v/>
      </c>
      <c r="D4555" s="848">
        <f t="shared" si="1441"/>
        <v>0</v>
      </c>
      <c r="E4555" s="275"/>
      <c r="F4555" s="15"/>
      <c r="G4555" s="3"/>
      <c r="H4555" s="3"/>
      <c r="I4555" s="3"/>
      <c r="J4555" s="3"/>
      <c r="K4555" s="3"/>
      <c r="L4555" s="554"/>
      <c r="M4555" s="545"/>
      <c r="N4555" s="546"/>
      <c r="O4555" s="5"/>
      <c r="P4555" s="216"/>
      <c r="Q4555" s="217"/>
      <c r="R4555" s="218"/>
      <c r="S4555" s="219">
        <f t="shared" si="1458"/>
        <v>0</v>
      </c>
      <c r="T4555" s="220">
        <f t="shared" si="1459"/>
        <v>0</v>
      </c>
      <c r="U4555" s="214">
        <f t="shared" si="1456"/>
        <v>0</v>
      </c>
      <c r="W4555" s="221"/>
      <c r="X4555" s="222"/>
      <c r="Y4555" s="222"/>
      <c r="Z4555" s="223"/>
      <c r="AA4555" s="222"/>
      <c r="AB4555" s="224"/>
      <c r="AC4555" s="225"/>
      <c r="AD4555" s="2">
        <f t="shared" si="1443"/>
        <v>0</v>
      </c>
      <c r="AE4555" s="2">
        <f t="shared" si="1444"/>
        <v>0</v>
      </c>
      <c r="AF4555" s="226"/>
      <c r="AG4555" s="219">
        <f t="shared" si="1448"/>
        <v>0</v>
      </c>
      <c r="AH4555" s="234">
        <f t="shared" si="1449"/>
        <v>0</v>
      </c>
      <c r="AI4555" s="214">
        <f t="shared" si="1457"/>
        <v>0</v>
      </c>
      <c r="AK4555" s="229">
        <f t="shared" si="1450"/>
        <v>0</v>
      </c>
      <c r="AL4555" s="226"/>
      <c r="AM4555" s="15"/>
      <c r="AN4555" s="232" t="e">
        <f t="shared" si="1451"/>
        <v>#DIV/0!</v>
      </c>
      <c r="AO4555" s="214">
        <f t="shared" si="1445"/>
        <v>0</v>
      </c>
      <c r="AQ4555" s="210"/>
      <c r="AR4555" s="231"/>
      <c r="AS4555" s="15"/>
      <c r="AT4555" s="232">
        <f t="shared" si="1452"/>
        <v>0</v>
      </c>
      <c r="AU4555" s="235">
        <f t="shared" si="1453"/>
        <v>0</v>
      </c>
      <c r="AY4555" s="210"/>
      <c r="AZ4555" s="231"/>
      <c r="BA4555" s="15"/>
      <c r="BB4555" s="232">
        <f t="shared" si="1442"/>
        <v>0</v>
      </c>
      <c r="BC4555" s="235">
        <f t="shared" si="1454"/>
        <v>0</v>
      </c>
      <c r="BG4555" s="210"/>
      <c r="BH4555" s="231"/>
      <c r="BI4555" s="15"/>
      <c r="BJ4555" s="232">
        <f t="shared" si="1446"/>
        <v>0</v>
      </c>
      <c r="BK4555" s="235">
        <f t="shared" si="1455"/>
        <v>0</v>
      </c>
      <c r="BM4555" s="109">
        <f t="shared" si="1447"/>
        <v>-7.1251584283902334</v>
      </c>
      <c r="BN4555" s="213"/>
      <c r="BR4555" s="228"/>
      <c r="BS4555" s="311"/>
      <c r="BT4555" s="3"/>
      <c r="BU4555" s="213"/>
      <c r="BV4555" s="213"/>
      <c r="BW4555" s="291"/>
    </row>
    <row r="4556" spans="1:75" x14ac:dyDescent="0.2">
      <c r="A4556" s="236"/>
      <c r="B4556" s="237"/>
      <c r="C4556" s="848" t="str">
        <f ca="1">IF(ISERR(AVERAGE(INDIRECT("B"&amp;(ROW()-INT($B$1/2))):INDIRECT("B"&amp;(ROW()+INT($B$1/2))))),"",AVERAGE(INDIRECT("B"&amp;(ROW()-INT($B$1/2))):INDIRECT("B"&amp;(ROW()+INT($B$1/2)))))</f>
        <v/>
      </c>
      <c r="D4556" s="848">
        <f t="shared" si="1441"/>
        <v>0</v>
      </c>
      <c r="E4556" s="275"/>
      <c r="F4556" s="15"/>
      <c r="G4556" s="3"/>
      <c r="H4556" s="3"/>
      <c r="I4556" s="3"/>
      <c r="J4556" s="3"/>
      <c r="K4556" s="3"/>
      <c r="L4556" s="554"/>
      <c r="M4556" s="545"/>
      <c r="N4556" s="546"/>
      <c r="O4556" s="5"/>
      <c r="P4556" s="216"/>
      <c r="Q4556" s="217"/>
      <c r="R4556" s="218"/>
      <c r="S4556" s="219">
        <f t="shared" si="1458"/>
        <v>0</v>
      </c>
      <c r="T4556" s="220">
        <f t="shared" si="1459"/>
        <v>0</v>
      </c>
      <c r="U4556" s="214">
        <f t="shared" si="1456"/>
        <v>0</v>
      </c>
      <c r="W4556" s="221"/>
      <c r="X4556" s="222"/>
      <c r="Y4556" s="222"/>
      <c r="Z4556" s="223"/>
      <c r="AA4556" s="222"/>
      <c r="AB4556" s="224"/>
      <c r="AC4556" s="225"/>
      <c r="AD4556" s="2">
        <f t="shared" si="1443"/>
        <v>0</v>
      </c>
      <c r="AE4556" s="2">
        <f t="shared" si="1444"/>
        <v>0</v>
      </c>
      <c r="AF4556" s="226"/>
      <c r="AG4556" s="219">
        <f t="shared" si="1448"/>
        <v>0</v>
      </c>
      <c r="AH4556" s="234">
        <f t="shared" si="1449"/>
        <v>0</v>
      </c>
      <c r="AI4556" s="214">
        <f t="shared" si="1457"/>
        <v>0</v>
      </c>
      <c r="AK4556" s="229">
        <f t="shared" si="1450"/>
        <v>0</v>
      </c>
      <c r="AL4556" s="226"/>
      <c r="AM4556" s="15"/>
      <c r="AN4556" s="232" t="e">
        <f t="shared" si="1451"/>
        <v>#DIV/0!</v>
      </c>
      <c r="AO4556" s="214">
        <f t="shared" si="1445"/>
        <v>0</v>
      </c>
      <c r="AQ4556" s="210"/>
      <c r="AR4556" s="231"/>
      <c r="AS4556" s="15"/>
      <c r="AT4556" s="232">
        <f t="shared" si="1452"/>
        <v>0</v>
      </c>
      <c r="AU4556" s="235">
        <f t="shared" si="1453"/>
        <v>0</v>
      </c>
      <c r="AY4556" s="210"/>
      <c r="AZ4556" s="231"/>
      <c r="BA4556" s="15"/>
      <c r="BB4556" s="232">
        <f t="shared" si="1442"/>
        <v>0</v>
      </c>
      <c r="BC4556" s="235">
        <f t="shared" si="1454"/>
        <v>0</v>
      </c>
      <c r="BG4556" s="210"/>
      <c r="BH4556" s="231"/>
      <c r="BI4556" s="15"/>
      <c r="BJ4556" s="232">
        <f t="shared" si="1446"/>
        <v>0</v>
      </c>
      <c r="BK4556" s="235">
        <f t="shared" si="1455"/>
        <v>0</v>
      </c>
      <c r="BM4556" s="109">
        <f t="shared" si="1447"/>
        <v>-7.1269907658879701</v>
      </c>
      <c r="BN4556" s="213"/>
      <c r="BR4556" s="228"/>
      <c r="BS4556" s="311"/>
      <c r="BT4556" s="3"/>
      <c r="BU4556" s="213"/>
      <c r="BV4556" s="213"/>
      <c r="BW4556" s="291"/>
    </row>
    <row r="4557" spans="1:75" x14ac:dyDescent="0.2">
      <c r="A4557" s="236"/>
      <c r="B4557" s="237"/>
      <c r="C4557" s="848" t="str">
        <f ca="1">IF(ISERR(AVERAGE(INDIRECT("B"&amp;(ROW()-INT($B$1/2))):INDIRECT("B"&amp;(ROW()+INT($B$1/2))))),"",AVERAGE(INDIRECT("B"&amp;(ROW()-INT($B$1/2))):INDIRECT("B"&amp;(ROW()+INT($B$1/2)))))</f>
        <v/>
      </c>
      <c r="D4557" s="848">
        <f t="shared" si="1441"/>
        <v>0</v>
      </c>
      <c r="E4557" s="275"/>
      <c r="F4557" s="15"/>
      <c r="G4557" s="3"/>
      <c r="H4557" s="3"/>
      <c r="I4557" s="3"/>
      <c r="J4557" s="3"/>
      <c r="K4557" s="3"/>
      <c r="L4557" s="554"/>
      <c r="M4557" s="545"/>
      <c r="N4557" s="546"/>
      <c r="O4557" s="5"/>
      <c r="P4557" s="216"/>
      <c r="Q4557" s="217"/>
      <c r="R4557" s="218"/>
      <c r="S4557" s="219">
        <f t="shared" si="1458"/>
        <v>0</v>
      </c>
      <c r="T4557" s="220">
        <f t="shared" si="1459"/>
        <v>0</v>
      </c>
      <c r="U4557" s="214">
        <f t="shared" si="1456"/>
        <v>0</v>
      </c>
      <c r="W4557" s="221"/>
      <c r="X4557" s="222"/>
      <c r="Y4557" s="222"/>
      <c r="Z4557" s="223"/>
      <c r="AA4557" s="222"/>
      <c r="AB4557" s="224"/>
      <c r="AC4557" s="225"/>
      <c r="AD4557" s="2">
        <f t="shared" si="1443"/>
        <v>0</v>
      </c>
      <c r="AE4557" s="2">
        <f t="shared" si="1444"/>
        <v>0</v>
      </c>
      <c r="AF4557" s="226"/>
      <c r="AG4557" s="219">
        <f t="shared" si="1448"/>
        <v>0</v>
      </c>
      <c r="AH4557" s="234">
        <f t="shared" si="1449"/>
        <v>0</v>
      </c>
      <c r="AI4557" s="214">
        <f t="shared" si="1457"/>
        <v>0</v>
      </c>
      <c r="AK4557" s="229">
        <f t="shared" si="1450"/>
        <v>0</v>
      </c>
      <c r="AL4557" s="226"/>
      <c r="AM4557" s="15"/>
      <c r="AN4557" s="232" t="e">
        <f t="shared" si="1451"/>
        <v>#DIV/0!</v>
      </c>
      <c r="AO4557" s="214">
        <f t="shared" si="1445"/>
        <v>0</v>
      </c>
      <c r="AQ4557" s="210"/>
      <c r="AR4557" s="231"/>
      <c r="AS4557" s="15"/>
      <c r="AT4557" s="232">
        <f t="shared" si="1452"/>
        <v>0</v>
      </c>
      <c r="AU4557" s="235">
        <f t="shared" si="1453"/>
        <v>0</v>
      </c>
      <c r="AY4557" s="210"/>
      <c r="AZ4557" s="231"/>
      <c r="BA4557" s="15"/>
      <c r="BB4557" s="232">
        <f t="shared" si="1442"/>
        <v>0</v>
      </c>
      <c r="BC4557" s="235">
        <f t="shared" si="1454"/>
        <v>0</v>
      </c>
      <c r="BG4557" s="210"/>
      <c r="BH4557" s="231"/>
      <c r="BI4557" s="15"/>
      <c r="BJ4557" s="232">
        <f t="shared" si="1446"/>
        <v>0</v>
      </c>
      <c r="BK4557" s="235">
        <f t="shared" si="1455"/>
        <v>0</v>
      </c>
      <c r="BM4557" s="109">
        <f t="shared" si="1447"/>
        <v>-7.1288231033857068</v>
      </c>
      <c r="BN4557" s="213"/>
      <c r="BR4557" s="228"/>
      <c r="BS4557" s="311"/>
      <c r="BT4557" s="3"/>
      <c r="BU4557" s="213"/>
      <c r="BV4557" s="213"/>
      <c r="BW4557" s="291"/>
    </row>
    <row r="4558" spans="1:75" x14ac:dyDescent="0.2">
      <c r="A4558" s="236"/>
      <c r="B4558" s="237"/>
      <c r="C4558" s="848" t="str">
        <f ca="1">IF(ISERR(AVERAGE(INDIRECT("B"&amp;(ROW()-INT($B$1/2))):INDIRECT("B"&amp;(ROW()+INT($B$1/2))))),"",AVERAGE(INDIRECT("B"&amp;(ROW()-INT($B$1/2))):INDIRECT("B"&amp;(ROW()+INT($B$1/2)))))</f>
        <v/>
      </c>
      <c r="D4558" s="848">
        <f t="shared" si="1441"/>
        <v>0</v>
      </c>
      <c r="E4558" s="275"/>
      <c r="F4558" s="15"/>
      <c r="G4558" s="3"/>
      <c r="H4558" s="3"/>
      <c r="I4558" s="3"/>
      <c r="J4558" s="3"/>
      <c r="K4558" s="3"/>
      <c r="L4558" s="554"/>
      <c r="M4558" s="545"/>
      <c r="N4558" s="546"/>
      <c r="O4558" s="5"/>
      <c r="P4558" s="216"/>
      <c r="Q4558" s="217"/>
      <c r="R4558" s="218"/>
      <c r="S4558" s="219">
        <f t="shared" si="1458"/>
        <v>0</v>
      </c>
      <c r="T4558" s="220">
        <f t="shared" si="1459"/>
        <v>0</v>
      </c>
      <c r="U4558" s="214">
        <f t="shared" si="1456"/>
        <v>0</v>
      </c>
      <c r="W4558" s="221"/>
      <c r="X4558" s="222"/>
      <c r="Y4558" s="222"/>
      <c r="Z4558" s="223"/>
      <c r="AA4558" s="222"/>
      <c r="AB4558" s="224"/>
      <c r="AC4558" s="225"/>
      <c r="AD4558" s="2">
        <f t="shared" si="1443"/>
        <v>0</v>
      </c>
      <c r="AE4558" s="2">
        <f t="shared" si="1444"/>
        <v>0</v>
      </c>
      <c r="AF4558" s="226"/>
      <c r="AG4558" s="219">
        <f t="shared" si="1448"/>
        <v>0</v>
      </c>
      <c r="AH4558" s="234">
        <f t="shared" si="1449"/>
        <v>0</v>
      </c>
      <c r="AI4558" s="214">
        <f t="shared" si="1457"/>
        <v>0</v>
      </c>
      <c r="AK4558" s="229">
        <f t="shared" si="1450"/>
        <v>0</v>
      </c>
      <c r="AL4558" s="226"/>
      <c r="AM4558" s="15"/>
      <c r="AN4558" s="232" t="e">
        <f t="shared" si="1451"/>
        <v>#DIV/0!</v>
      </c>
      <c r="AO4558" s="214">
        <f t="shared" si="1445"/>
        <v>0</v>
      </c>
      <c r="AQ4558" s="210"/>
      <c r="AR4558" s="231"/>
      <c r="AS4558" s="15"/>
      <c r="AT4558" s="232">
        <f t="shared" si="1452"/>
        <v>0</v>
      </c>
      <c r="AU4558" s="235">
        <f t="shared" si="1453"/>
        <v>0</v>
      </c>
      <c r="AY4558" s="210"/>
      <c r="AZ4558" s="231"/>
      <c r="BA4558" s="15"/>
      <c r="BB4558" s="232">
        <f t="shared" si="1442"/>
        <v>0</v>
      </c>
      <c r="BC4558" s="235">
        <f t="shared" si="1454"/>
        <v>0</v>
      </c>
      <c r="BG4558" s="210"/>
      <c r="BH4558" s="231"/>
      <c r="BI4558" s="15"/>
      <c r="BJ4558" s="232">
        <f t="shared" si="1446"/>
        <v>0</v>
      </c>
      <c r="BK4558" s="235">
        <f t="shared" si="1455"/>
        <v>0</v>
      </c>
      <c r="BM4558" s="109">
        <f t="shared" si="1447"/>
        <v>-7.1306554408834435</v>
      </c>
      <c r="BN4558" s="213"/>
      <c r="BR4558" s="228"/>
      <c r="BS4558" s="311"/>
      <c r="BT4558" s="3"/>
      <c r="BU4558" s="213"/>
      <c r="BV4558" s="213"/>
      <c r="BW4558" s="291"/>
    </row>
    <row r="4559" spans="1:75" x14ac:dyDescent="0.2">
      <c r="A4559" s="236"/>
      <c r="B4559" s="237"/>
      <c r="C4559" s="848" t="str">
        <f ca="1">IF(ISERR(AVERAGE(INDIRECT("B"&amp;(ROW()-INT($B$1/2))):INDIRECT("B"&amp;(ROW()+INT($B$1/2))))),"",AVERAGE(INDIRECT("B"&amp;(ROW()-INT($B$1/2))):INDIRECT("B"&amp;(ROW()+INT($B$1/2)))))</f>
        <v/>
      </c>
      <c r="D4559" s="848">
        <f t="shared" si="1441"/>
        <v>0</v>
      </c>
      <c r="E4559" s="275"/>
      <c r="F4559" s="15"/>
      <c r="G4559" s="3"/>
      <c r="H4559" s="3"/>
      <c r="I4559" s="3"/>
      <c r="J4559" s="3"/>
      <c r="K4559" s="3"/>
      <c r="L4559" s="554"/>
      <c r="M4559" s="545"/>
      <c r="N4559" s="546"/>
      <c r="O4559" s="5"/>
      <c r="P4559" s="216"/>
      <c r="Q4559" s="217"/>
      <c r="R4559" s="218"/>
      <c r="S4559" s="219">
        <f t="shared" si="1458"/>
        <v>0</v>
      </c>
      <c r="T4559" s="220">
        <f t="shared" si="1459"/>
        <v>0</v>
      </c>
      <c r="U4559" s="214">
        <f t="shared" si="1456"/>
        <v>0</v>
      </c>
      <c r="W4559" s="221"/>
      <c r="X4559" s="222"/>
      <c r="Y4559" s="222"/>
      <c r="Z4559" s="223"/>
      <c r="AA4559" s="222"/>
      <c r="AB4559" s="224"/>
      <c r="AC4559" s="225"/>
      <c r="AD4559" s="2">
        <f t="shared" si="1443"/>
        <v>0</v>
      </c>
      <c r="AE4559" s="2">
        <f t="shared" si="1444"/>
        <v>0</v>
      </c>
      <c r="AF4559" s="226"/>
      <c r="AG4559" s="219">
        <f t="shared" si="1448"/>
        <v>0</v>
      </c>
      <c r="AH4559" s="234">
        <f t="shared" si="1449"/>
        <v>0</v>
      </c>
      <c r="AI4559" s="214">
        <f t="shared" si="1457"/>
        <v>0</v>
      </c>
      <c r="AK4559" s="229">
        <f t="shared" si="1450"/>
        <v>0</v>
      </c>
      <c r="AL4559" s="226"/>
      <c r="AM4559" s="15"/>
      <c r="AN4559" s="232" t="e">
        <f t="shared" si="1451"/>
        <v>#DIV/0!</v>
      </c>
      <c r="AO4559" s="214">
        <f t="shared" si="1445"/>
        <v>0</v>
      </c>
      <c r="AQ4559" s="210"/>
      <c r="AR4559" s="231"/>
      <c r="AS4559" s="15"/>
      <c r="AT4559" s="232">
        <f t="shared" si="1452"/>
        <v>0</v>
      </c>
      <c r="AU4559" s="235">
        <f t="shared" si="1453"/>
        <v>0</v>
      </c>
      <c r="AY4559" s="210"/>
      <c r="AZ4559" s="231"/>
      <c r="BA4559" s="15"/>
      <c r="BB4559" s="232">
        <f t="shared" si="1442"/>
        <v>0</v>
      </c>
      <c r="BC4559" s="235">
        <f t="shared" si="1454"/>
        <v>0</v>
      </c>
      <c r="BG4559" s="210"/>
      <c r="BH4559" s="231"/>
      <c r="BI4559" s="15"/>
      <c r="BJ4559" s="232">
        <f t="shared" si="1446"/>
        <v>0</v>
      </c>
      <c r="BK4559" s="235">
        <f t="shared" si="1455"/>
        <v>0</v>
      </c>
      <c r="BM4559" s="109">
        <f t="shared" si="1447"/>
        <v>-7.1324877783811802</v>
      </c>
      <c r="BN4559" s="213"/>
      <c r="BR4559" s="228"/>
      <c r="BS4559" s="311"/>
      <c r="BT4559" s="3"/>
      <c r="BU4559" s="213"/>
      <c r="BV4559" s="213"/>
      <c r="BW4559" s="291"/>
    </row>
    <row r="4560" spans="1:75" x14ac:dyDescent="0.2">
      <c r="A4560" s="236"/>
      <c r="B4560" s="237"/>
      <c r="C4560" s="848" t="str">
        <f ca="1">IF(ISERR(AVERAGE(INDIRECT("B"&amp;(ROW()-INT($B$1/2))):INDIRECT("B"&amp;(ROW()+INT($B$1/2))))),"",AVERAGE(INDIRECT("B"&amp;(ROW()-INT($B$1/2))):INDIRECT("B"&amp;(ROW()+INT($B$1/2)))))</f>
        <v/>
      </c>
      <c r="D4560" s="848">
        <f t="shared" si="1441"/>
        <v>0</v>
      </c>
      <c r="E4560" s="275"/>
      <c r="F4560" s="15"/>
      <c r="G4560" s="3"/>
      <c r="H4560" s="3"/>
      <c r="I4560" s="3"/>
      <c r="J4560" s="3"/>
      <c r="K4560" s="3"/>
      <c r="L4560" s="554"/>
      <c r="M4560" s="545"/>
      <c r="N4560" s="546"/>
      <c r="O4560" s="5"/>
      <c r="P4560" s="216"/>
      <c r="Q4560" s="217"/>
      <c r="R4560" s="218"/>
      <c r="S4560" s="219">
        <f t="shared" si="1458"/>
        <v>0</v>
      </c>
      <c r="T4560" s="220">
        <f t="shared" si="1459"/>
        <v>0</v>
      </c>
      <c r="U4560" s="214">
        <f t="shared" si="1456"/>
        <v>0</v>
      </c>
      <c r="W4560" s="221"/>
      <c r="X4560" s="222"/>
      <c r="Y4560" s="222"/>
      <c r="Z4560" s="223"/>
      <c r="AA4560" s="222"/>
      <c r="AB4560" s="224"/>
      <c r="AC4560" s="225"/>
      <c r="AD4560" s="2">
        <f t="shared" si="1443"/>
        <v>0</v>
      </c>
      <c r="AE4560" s="2">
        <f t="shared" si="1444"/>
        <v>0</v>
      </c>
      <c r="AF4560" s="226"/>
      <c r="AG4560" s="219">
        <f t="shared" si="1448"/>
        <v>0</v>
      </c>
      <c r="AH4560" s="234">
        <f t="shared" si="1449"/>
        <v>0</v>
      </c>
      <c r="AI4560" s="214">
        <f t="shared" si="1457"/>
        <v>0</v>
      </c>
      <c r="AK4560" s="229">
        <f t="shared" si="1450"/>
        <v>0</v>
      </c>
      <c r="AL4560" s="226"/>
      <c r="AM4560" s="15"/>
      <c r="AN4560" s="232" t="e">
        <f t="shared" si="1451"/>
        <v>#DIV/0!</v>
      </c>
      <c r="AO4560" s="214">
        <f t="shared" si="1445"/>
        <v>0</v>
      </c>
      <c r="AQ4560" s="210"/>
      <c r="AR4560" s="231"/>
      <c r="AS4560" s="15"/>
      <c r="AT4560" s="232">
        <f t="shared" si="1452"/>
        <v>0</v>
      </c>
      <c r="AU4560" s="235">
        <f t="shared" si="1453"/>
        <v>0</v>
      </c>
      <c r="AY4560" s="210"/>
      <c r="AZ4560" s="231"/>
      <c r="BA4560" s="15"/>
      <c r="BB4560" s="232">
        <f t="shared" si="1442"/>
        <v>0</v>
      </c>
      <c r="BC4560" s="235">
        <f t="shared" si="1454"/>
        <v>0</v>
      </c>
      <c r="BG4560" s="210"/>
      <c r="BH4560" s="231"/>
      <c r="BI4560" s="15"/>
      <c r="BJ4560" s="232">
        <f t="shared" si="1446"/>
        <v>0</v>
      </c>
      <c r="BK4560" s="235">
        <f t="shared" si="1455"/>
        <v>0</v>
      </c>
      <c r="BM4560" s="109">
        <f t="shared" si="1447"/>
        <v>-7.1343201158789169</v>
      </c>
      <c r="BN4560" s="213"/>
      <c r="BR4560" s="228"/>
      <c r="BS4560" s="311"/>
      <c r="BT4560" s="3"/>
      <c r="BU4560" s="213"/>
      <c r="BV4560" s="213"/>
      <c r="BW4560" s="291"/>
    </row>
    <row r="4561" spans="1:75" x14ac:dyDescent="0.2">
      <c r="A4561" s="236"/>
      <c r="B4561" s="237"/>
      <c r="C4561" s="848" t="str">
        <f ca="1">IF(ISERR(AVERAGE(INDIRECT("B"&amp;(ROW()-INT($B$1/2))):INDIRECT("B"&amp;(ROW()+INT($B$1/2))))),"",AVERAGE(INDIRECT("B"&amp;(ROW()-INT($B$1/2))):INDIRECT("B"&amp;(ROW()+INT($B$1/2)))))</f>
        <v/>
      </c>
      <c r="D4561" s="848">
        <f t="shared" si="1441"/>
        <v>0</v>
      </c>
      <c r="E4561" s="275"/>
      <c r="F4561" s="15"/>
      <c r="G4561" s="3"/>
      <c r="H4561" s="3"/>
      <c r="I4561" s="3"/>
      <c r="J4561" s="3"/>
      <c r="K4561" s="3"/>
      <c r="L4561" s="554"/>
      <c r="M4561" s="545"/>
      <c r="N4561" s="546"/>
      <c r="O4561" s="5"/>
      <c r="P4561" s="216"/>
      <c r="Q4561" s="217"/>
      <c r="R4561" s="218"/>
      <c r="S4561" s="219">
        <f t="shared" si="1458"/>
        <v>0</v>
      </c>
      <c r="T4561" s="220">
        <f t="shared" si="1459"/>
        <v>0</v>
      </c>
      <c r="U4561" s="214">
        <f t="shared" si="1456"/>
        <v>0</v>
      </c>
      <c r="W4561" s="221"/>
      <c r="X4561" s="222"/>
      <c r="Y4561" s="222"/>
      <c r="Z4561" s="223"/>
      <c r="AA4561" s="222"/>
      <c r="AB4561" s="224"/>
      <c r="AC4561" s="225"/>
      <c r="AD4561" s="2">
        <f t="shared" si="1443"/>
        <v>0</v>
      </c>
      <c r="AE4561" s="2">
        <f t="shared" si="1444"/>
        <v>0</v>
      </c>
      <c r="AF4561" s="226"/>
      <c r="AG4561" s="219">
        <f t="shared" si="1448"/>
        <v>0</v>
      </c>
      <c r="AH4561" s="234">
        <f t="shared" si="1449"/>
        <v>0</v>
      </c>
      <c r="AI4561" s="214">
        <f t="shared" si="1457"/>
        <v>0</v>
      </c>
      <c r="AK4561" s="229">
        <f t="shared" si="1450"/>
        <v>0</v>
      </c>
      <c r="AL4561" s="226"/>
      <c r="AM4561" s="15"/>
      <c r="AN4561" s="232" t="e">
        <f t="shared" si="1451"/>
        <v>#DIV/0!</v>
      </c>
      <c r="AO4561" s="214">
        <f t="shared" si="1445"/>
        <v>0</v>
      </c>
      <c r="AQ4561" s="210"/>
      <c r="AR4561" s="231"/>
      <c r="AS4561" s="15"/>
      <c r="AT4561" s="232">
        <f t="shared" si="1452"/>
        <v>0</v>
      </c>
      <c r="AU4561" s="235">
        <f t="shared" si="1453"/>
        <v>0</v>
      </c>
      <c r="AY4561" s="210"/>
      <c r="AZ4561" s="231"/>
      <c r="BA4561" s="15"/>
      <c r="BB4561" s="232">
        <f t="shared" si="1442"/>
        <v>0</v>
      </c>
      <c r="BC4561" s="235">
        <f t="shared" si="1454"/>
        <v>0</v>
      </c>
      <c r="BG4561" s="210"/>
      <c r="BH4561" s="231"/>
      <c r="BI4561" s="15"/>
      <c r="BJ4561" s="232">
        <f t="shared" si="1446"/>
        <v>0</v>
      </c>
      <c r="BK4561" s="235">
        <f t="shared" si="1455"/>
        <v>0</v>
      </c>
      <c r="BM4561" s="109">
        <f t="shared" si="1447"/>
        <v>-7.1361524533766536</v>
      </c>
      <c r="BN4561" s="213"/>
      <c r="BR4561" s="228"/>
      <c r="BS4561" s="311"/>
      <c r="BT4561" s="3"/>
      <c r="BU4561" s="213"/>
      <c r="BV4561" s="213"/>
      <c r="BW4561" s="291"/>
    </row>
    <row r="4562" spans="1:75" x14ac:dyDescent="0.2">
      <c r="A4562" s="236"/>
      <c r="B4562" s="237"/>
      <c r="C4562" s="848" t="str">
        <f ca="1">IF(ISERR(AVERAGE(INDIRECT("B"&amp;(ROW()-INT($B$1/2))):INDIRECT("B"&amp;(ROW()+INT($B$1/2))))),"",AVERAGE(INDIRECT("B"&amp;(ROW()-INT($B$1/2))):INDIRECT("B"&amp;(ROW()+INT($B$1/2)))))</f>
        <v/>
      </c>
      <c r="D4562" s="848">
        <f t="shared" si="1441"/>
        <v>0</v>
      </c>
      <c r="E4562" s="275"/>
      <c r="F4562" s="15"/>
      <c r="G4562" s="3"/>
      <c r="H4562" s="3"/>
      <c r="I4562" s="3"/>
      <c r="J4562" s="3"/>
      <c r="K4562" s="3"/>
      <c r="L4562" s="554"/>
      <c r="M4562" s="545"/>
      <c r="N4562" s="546"/>
      <c r="O4562" s="5"/>
      <c r="P4562" s="216"/>
      <c r="Q4562" s="217"/>
      <c r="R4562" s="218"/>
      <c r="S4562" s="219">
        <f t="shared" si="1458"/>
        <v>0</v>
      </c>
      <c r="T4562" s="220">
        <f t="shared" si="1459"/>
        <v>0</v>
      </c>
      <c r="U4562" s="214">
        <f t="shared" si="1456"/>
        <v>0</v>
      </c>
      <c r="W4562" s="221"/>
      <c r="X4562" s="222"/>
      <c r="Y4562" s="222"/>
      <c r="Z4562" s="223"/>
      <c r="AA4562" s="222"/>
      <c r="AB4562" s="224"/>
      <c r="AC4562" s="225"/>
      <c r="AD4562" s="2">
        <f t="shared" si="1443"/>
        <v>0</v>
      </c>
      <c r="AE4562" s="2">
        <f t="shared" si="1444"/>
        <v>0</v>
      </c>
      <c r="AF4562" s="226"/>
      <c r="AG4562" s="219">
        <f t="shared" si="1448"/>
        <v>0</v>
      </c>
      <c r="AH4562" s="234">
        <f t="shared" si="1449"/>
        <v>0</v>
      </c>
      <c r="AI4562" s="214">
        <f t="shared" si="1457"/>
        <v>0</v>
      </c>
      <c r="AK4562" s="229">
        <f t="shared" si="1450"/>
        <v>0</v>
      </c>
      <c r="AL4562" s="226"/>
      <c r="AM4562" s="15"/>
      <c r="AN4562" s="232" t="e">
        <f t="shared" si="1451"/>
        <v>#DIV/0!</v>
      </c>
      <c r="AO4562" s="214">
        <f t="shared" si="1445"/>
        <v>0</v>
      </c>
      <c r="AQ4562" s="210"/>
      <c r="AR4562" s="231"/>
      <c r="AS4562" s="15"/>
      <c r="AT4562" s="232">
        <f t="shared" si="1452"/>
        <v>0</v>
      </c>
      <c r="AU4562" s="235">
        <f t="shared" si="1453"/>
        <v>0</v>
      </c>
      <c r="AY4562" s="210"/>
      <c r="AZ4562" s="231"/>
      <c r="BA4562" s="15"/>
      <c r="BB4562" s="232">
        <f t="shared" si="1442"/>
        <v>0</v>
      </c>
      <c r="BC4562" s="235">
        <f t="shared" si="1454"/>
        <v>0</v>
      </c>
      <c r="BG4562" s="210"/>
      <c r="BH4562" s="231"/>
      <c r="BI4562" s="15"/>
      <c r="BJ4562" s="232">
        <f t="shared" si="1446"/>
        <v>0</v>
      </c>
      <c r="BK4562" s="235">
        <f t="shared" si="1455"/>
        <v>0</v>
      </c>
      <c r="BM4562" s="109">
        <f t="shared" si="1447"/>
        <v>-7.1379847908743903</v>
      </c>
      <c r="BN4562" s="213"/>
      <c r="BR4562" s="228"/>
      <c r="BS4562" s="311"/>
      <c r="BT4562" s="3"/>
      <c r="BU4562" s="213"/>
      <c r="BV4562" s="213"/>
      <c r="BW4562" s="291"/>
    </row>
    <row r="4563" spans="1:75" x14ac:dyDescent="0.2">
      <c r="A4563" s="236"/>
      <c r="B4563" s="237"/>
      <c r="C4563" s="848" t="str">
        <f ca="1">IF(ISERR(AVERAGE(INDIRECT("B"&amp;(ROW()-INT($B$1/2))):INDIRECT("B"&amp;(ROW()+INT($B$1/2))))),"",AVERAGE(INDIRECT("B"&amp;(ROW()-INT($B$1/2))):INDIRECT("B"&amp;(ROW()+INT($B$1/2)))))</f>
        <v/>
      </c>
      <c r="D4563" s="848">
        <f t="shared" si="1441"/>
        <v>0</v>
      </c>
      <c r="E4563" s="275"/>
      <c r="F4563" s="15"/>
      <c r="G4563" s="3"/>
      <c r="H4563" s="3"/>
      <c r="I4563" s="3"/>
      <c r="J4563" s="3"/>
      <c r="K4563" s="3"/>
      <c r="L4563" s="554"/>
      <c r="M4563" s="545"/>
      <c r="N4563" s="546"/>
      <c r="O4563" s="5"/>
      <c r="P4563" s="216"/>
      <c r="Q4563" s="217"/>
      <c r="R4563" s="218"/>
      <c r="S4563" s="219">
        <f t="shared" si="1458"/>
        <v>0</v>
      </c>
      <c r="T4563" s="220">
        <f t="shared" si="1459"/>
        <v>0</v>
      </c>
      <c r="U4563" s="214">
        <f t="shared" si="1456"/>
        <v>0</v>
      </c>
      <c r="W4563" s="221"/>
      <c r="X4563" s="222"/>
      <c r="Y4563" s="222"/>
      <c r="Z4563" s="223"/>
      <c r="AA4563" s="222"/>
      <c r="AB4563" s="224"/>
      <c r="AC4563" s="225"/>
      <c r="AD4563" s="2">
        <f t="shared" si="1443"/>
        <v>0</v>
      </c>
      <c r="AE4563" s="2">
        <f t="shared" si="1444"/>
        <v>0</v>
      </c>
      <c r="AF4563" s="226"/>
      <c r="AG4563" s="219">
        <f t="shared" si="1448"/>
        <v>0</v>
      </c>
      <c r="AH4563" s="234">
        <f t="shared" si="1449"/>
        <v>0</v>
      </c>
      <c r="AI4563" s="214">
        <f t="shared" si="1457"/>
        <v>0</v>
      </c>
      <c r="AK4563" s="229">
        <f t="shared" si="1450"/>
        <v>0</v>
      </c>
      <c r="AL4563" s="226"/>
      <c r="AM4563" s="15"/>
      <c r="AN4563" s="232" t="e">
        <f t="shared" si="1451"/>
        <v>#DIV/0!</v>
      </c>
      <c r="AO4563" s="214">
        <f t="shared" si="1445"/>
        <v>0</v>
      </c>
      <c r="AQ4563" s="210"/>
      <c r="AR4563" s="231"/>
      <c r="AS4563" s="15"/>
      <c r="AT4563" s="232">
        <f t="shared" si="1452"/>
        <v>0</v>
      </c>
      <c r="AU4563" s="235">
        <f t="shared" si="1453"/>
        <v>0</v>
      </c>
      <c r="AY4563" s="210"/>
      <c r="AZ4563" s="231"/>
      <c r="BA4563" s="15"/>
      <c r="BB4563" s="232">
        <f t="shared" si="1442"/>
        <v>0</v>
      </c>
      <c r="BC4563" s="235">
        <f t="shared" si="1454"/>
        <v>0</v>
      </c>
      <c r="BG4563" s="210"/>
      <c r="BH4563" s="231"/>
      <c r="BI4563" s="15"/>
      <c r="BJ4563" s="232">
        <f t="shared" si="1446"/>
        <v>0</v>
      </c>
      <c r="BK4563" s="235">
        <f t="shared" si="1455"/>
        <v>0</v>
      </c>
      <c r="BM4563" s="109">
        <f t="shared" si="1447"/>
        <v>-7.139817128372127</v>
      </c>
      <c r="BN4563" s="213"/>
      <c r="BR4563" s="228"/>
      <c r="BS4563" s="311"/>
      <c r="BT4563" s="3"/>
      <c r="BU4563" s="213"/>
      <c r="BV4563" s="213"/>
      <c r="BW4563" s="291"/>
    </row>
    <row r="4564" spans="1:75" x14ac:dyDescent="0.2">
      <c r="A4564" s="236"/>
      <c r="B4564" s="237"/>
      <c r="C4564" s="848" t="str">
        <f ca="1">IF(ISERR(AVERAGE(INDIRECT("B"&amp;(ROW()-INT($B$1/2))):INDIRECT("B"&amp;(ROW()+INT($B$1/2))))),"",AVERAGE(INDIRECT("B"&amp;(ROW()-INT($B$1/2))):INDIRECT("B"&amp;(ROW()+INT($B$1/2)))))</f>
        <v/>
      </c>
      <c r="D4564" s="848">
        <f t="shared" si="1441"/>
        <v>0</v>
      </c>
      <c r="E4564" s="275"/>
      <c r="F4564" s="15"/>
      <c r="G4564" s="3"/>
      <c r="H4564" s="3"/>
      <c r="I4564" s="3"/>
      <c r="J4564" s="3"/>
      <c r="K4564" s="3"/>
      <c r="L4564" s="554"/>
      <c r="M4564" s="545"/>
      <c r="N4564" s="546"/>
      <c r="O4564" s="5"/>
      <c r="P4564" s="216"/>
      <c r="Q4564" s="217"/>
      <c r="R4564" s="218"/>
      <c r="S4564" s="219">
        <f t="shared" si="1458"/>
        <v>0</v>
      </c>
      <c r="T4564" s="220">
        <f t="shared" si="1459"/>
        <v>0</v>
      </c>
      <c r="U4564" s="214">
        <f t="shared" si="1456"/>
        <v>0</v>
      </c>
      <c r="W4564" s="221"/>
      <c r="X4564" s="222"/>
      <c r="Y4564" s="222"/>
      <c r="Z4564" s="223"/>
      <c r="AA4564" s="222"/>
      <c r="AB4564" s="224"/>
      <c r="AC4564" s="225"/>
      <c r="AD4564" s="2">
        <f t="shared" si="1443"/>
        <v>0</v>
      </c>
      <c r="AE4564" s="2">
        <f t="shared" si="1444"/>
        <v>0</v>
      </c>
      <c r="AF4564" s="226"/>
      <c r="AG4564" s="219">
        <f t="shared" si="1448"/>
        <v>0</v>
      </c>
      <c r="AH4564" s="234">
        <f t="shared" si="1449"/>
        <v>0</v>
      </c>
      <c r="AI4564" s="214">
        <f t="shared" si="1457"/>
        <v>0</v>
      </c>
      <c r="AK4564" s="229">
        <f t="shared" si="1450"/>
        <v>0</v>
      </c>
      <c r="AL4564" s="226"/>
      <c r="AM4564" s="15"/>
      <c r="AN4564" s="232" t="e">
        <f t="shared" si="1451"/>
        <v>#DIV/0!</v>
      </c>
      <c r="AO4564" s="214">
        <f t="shared" si="1445"/>
        <v>0</v>
      </c>
      <c r="AQ4564" s="210"/>
      <c r="AR4564" s="231"/>
      <c r="AS4564" s="15"/>
      <c r="AT4564" s="232">
        <f t="shared" si="1452"/>
        <v>0</v>
      </c>
      <c r="AU4564" s="235">
        <f t="shared" si="1453"/>
        <v>0</v>
      </c>
      <c r="AY4564" s="210"/>
      <c r="AZ4564" s="231"/>
      <c r="BA4564" s="15"/>
      <c r="BB4564" s="232">
        <f t="shared" si="1442"/>
        <v>0</v>
      </c>
      <c r="BC4564" s="235">
        <f t="shared" si="1454"/>
        <v>0</v>
      </c>
      <c r="BG4564" s="210"/>
      <c r="BH4564" s="231"/>
      <c r="BI4564" s="15"/>
      <c r="BJ4564" s="232">
        <f t="shared" si="1446"/>
        <v>0</v>
      </c>
      <c r="BK4564" s="235">
        <f t="shared" si="1455"/>
        <v>0</v>
      </c>
      <c r="BM4564" s="109">
        <f t="shared" si="1447"/>
        <v>-7.1416494658698637</v>
      </c>
      <c r="BN4564" s="213"/>
      <c r="BR4564" s="228"/>
      <c r="BS4564" s="311"/>
      <c r="BT4564" s="3"/>
      <c r="BU4564" s="213"/>
      <c r="BV4564" s="213"/>
      <c r="BW4564" s="291"/>
    </row>
    <row r="4565" spans="1:75" x14ac:dyDescent="0.2">
      <c r="A4565" s="236"/>
      <c r="B4565" s="237"/>
      <c r="C4565" s="848" t="str">
        <f ca="1">IF(ISERR(AVERAGE(INDIRECT("B"&amp;(ROW()-INT($B$1/2))):INDIRECT("B"&amp;(ROW()+INT($B$1/2))))),"",AVERAGE(INDIRECT("B"&amp;(ROW()-INT($B$1/2))):INDIRECT("B"&amp;(ROW()+INT($B$1/2)))))</f>
        <v/>
      </c>
      <c r="D4565" s="848">
        <f t="shared" si="1441"/>
        <v>0</v>
      </c>
      <c r="E4565" s="275"/>
      <c r="F4565" s="15"/>
      <c r="G4565" s="3"/>
      <c r="H4565" s="3"/>
      <c r="I4565" s="3"/>
      <c r="J4565" s="3"/>
      <c r="K4565" s="3"/>
      <c r="L4565" s="554"/>
      <c r="M4565" s="545"/>
      <c r="N4565" s="546"/>
      <c r="O4565" s="5"/>
      <c r="P4565" s="216"/>
      <c r="Q4565" s="217"/>
      <c r="R4565" s="218"/>
      <c r="S4565" s="219">
        <f t="shared" si="1458"/>
        <v>0</v>
      </c>
      <c r="T4565" s="220">
        <f t="shared" si="1459"/>
        <v>0</v>
      </c>
      <c r="U4565" s="214">
        <f t="shared" si="1456"/>
        <v>0</v>
      </c>
      <c r="W4565" s="221"/>
      <c r="X4565" s="222"/>
      <c r="Y4565" s="222"/>
      <c r="Z4565" s="223"/>
      <c r="AA4565" s="222"/>
      <c r="AB4565" s="224"/>
      <c r="AC4565" s="225"/>
      <c r="AD4565" s="2">
        <f t="shared" si="1443"/>
        <v>0</v>
      </c>
      <c r="AE4565" s="2">
        <f t="shared" si="1444"/>
        <v>0</v>
      </c>
      <c r="AF4565" s="226"/>
      <c r="AG4565" s="219">
        <f t="shared" si="1448"/>
        <v>0</v>
      </c>
      <c r="AH4565" s="234">
        <f t="shared" si="1449"/>
        <v>0</v>
      </c>
      <c r="AI4565" s="214">
        <f t="shared" si="1457"/>
        <v>0</v>
      </c>
      <c r="AK4565" s="229">
        <f t="shared" si="1450"/>
        <v>0</v>
      </c>
      <c r="AL4565" s="226"/>
      <c r="AM4565" s="15"/>
      <c r="AN4565" s="232" t="e">
        <f t="shared" si="1451"/>
        <v>#DIV/0!</v>
      </c>
      <c r="AO4565" s="214">
        <f t="shared" si="1445"/>
        <v>0</v>
      </c>
      <c r="AQ4565" s="210"/>
      <c r="AR4565" s="231"/>
      <c r="AS4565" s="15"/>
      <c r="AT4565" s="232">
        <f t="shared" si="1452"/>
        <v>0</v>
      </c>
      <c r="AU4565" s="235">
        <f t="shared" si="1453"/>
        <v>0</v>
      </c>
      <c r="AY4565" s="210"/>
      <c r="AZ4565" s="231"/>
      <c r="BA4565" s="15"/>
      <c r="BB4565" s="232">
        <f t="shared" si="1442"/>
        <v>0</v>
      </c>
      <c r="BC4565" s="235">
        <f t="shared" si="1454"/>
        <v>0</v>
      </c>
      <c r="BG4565" s="210"/>
      <c r="BH4565" s="231"/>
      <c r="BI4565" s="15"/>
      <c r="BJ4565" s="232">
        <f t="shared" si="1446"/>
        <v>0</v>
      </c>
      <c r="BK4565" s="235">
        <f t="shared" si="1455"/>
        <v>0</v>
      </c>
      <c r="BM4565" s="109">
        <f t="shared" si="1447"/>
        <v>-7.1434818033676004</v>
      </c>
      <c r="BN4565" s="213"/>
      <c r="BR4565" s="228"/>
      <c r="BS4565" s="311"/>
      <c r="BT4565" s="3"/>
      <c r="BU4565" s="213"/>
      <c r="BV4565" s="213"/>
      <c r="BW4565" s="291"/>
    </row>
    <row r="4566" spans="1:75" x14ac:dyDescent="0.2">
      <c r="A4566" s="236"/>
      <c r="B4566" s="237"/>
      <c r="C4566" s="848" t="str">
        <f ca="1">IF(ISERR(AVERAGE(INDIRECT("B"&amp;(ROW()-INT($B$1/2))):INDIRECT("B"&amp;(ROW()+INT($B$1/2))))),"",AVERAGE(INDIRECT("B"&amp;(ROW()-INT($B$1/2))):INDIRECT("B"&amp;(ROW()+INT($B$1/2)))))</f>
        <v/>
      </c>
      <c r="D4566" s="848">
        <f t="shared" si="1441"/>
        <v>0</v>
      </c>
      <c r="E4566" s="275"/>
      <c r="F4566" s="15"/>
      <c r="G4566" s="3"/>
      <c r="H4566" s="3"/>
      <c r="I4566" s="3"/>
      <c r="J4566" s="3"/>
      <c r="K4566" s="3"/>
      <c r="L4566" s="554"/>
      <c r="M4566" s="545"/>
      <c r="N4566" s="546"/>
      <c r="O4566" s="5"/>
      <c r="P4566" s="216"/>
      <c r="Q4566" s="217"/>
      <c r="R4566" s="218"/>
      <c r="S4566" s="219">
        <f t="shared" si="1458"/>
        <v>0</v>
      </c>
      <c r="T4566" s="220">
        <f t="shared" si="1459"/>
        <v>0</v>
      </c>
      <c r="U4566" s="214">
        <f t="shared" si="1456"/>
        <v>0</v>
      </c>
      <c r="W4566" s="221"/>
      <c r="X4566" s="222"/>
      <c r="Y4566" s="222"/>
      <c r="Z4566" s="223"/>
      <c r="AA4566" s="222"/>
      <c r="AB4566" s="224"/>
      <c r="AC4566" s="225"/>
      <c r="AD4566" s="2">
        <f t="shared" si="1443"/>
        <v>0</v>
      </c>
      <c r="AE4566" s="2">
        <f t="shared" si="1444"/>
        <v>0</v>
      </c>
      <c r="AF4566" s="226"/>
      <c r="AG4566" s="219">
        <f t="shared" si="1448"/>
        <v>0</v>
      </c>
      <c r="AH4566" s="234">
        <f t="shared" si="1449"/>
        <v>0</v>
      </c>
      <c r="AI4566" s="214">
        <f t="shared" si="1457"/>
        <v>0</v>
      </c>
      <c r="AK4566" s="229">
        <f t="shared" si="1450"/>
        <v>0</v>
      </c>
      <c r="AL4566" s="226"/>
      <c r="AM4566" s="15"/>
      <c r="AN4566" s="232" t="e">
        <f t="shared" si="1451"/>
        <v>#DIV/0!</v>
      </c>
      <c r="AO4566" s="214">
        <f t="shared" si="1445"/>
        <v>0</v>
      </c>
      <c r="AQ4566" s="210"/>
      <c r="AR4566" s="231"/>
      <c r="AS4566" s="15"/>
      <c r="AT4566" s="232">
        <f t="shared" si="1452"/>
        <v>0</v>
      </c>
      <c r="AU4566" s="235">
        <f t="shared" si="1453"/>
        <v>0</v>
      </c>
      <c r="AY4566" s="210"/>
      <c r="AZ4566" s="231"/>
      <c r="BA4566" s="15"/>
      <c r="BB4566" s="232">
        <f t="shared" si="1442"/>
        <v>0</v>
      </c>
      <c r="BC4566" s="235">
        <f t="shared" si="1454"/>
        <v>0</v>
      </c>
      <c r="BG4566" s="210"/>
      <c r="BH4566" s="231"/>
      <c r="BI4566" s="15"/>
      <c r="BJ4566" s="232">
        <f t="shared" si="1446"/>
        <v>0</v>
      </c>
      <c r="BK4566" s="235">
        <f t="shared" si="1455"/>
        <v>0</v>
      </c>
      <c r="BM4566" s="109">
        <f t="shared" si="1447"/>
        <v>-7.1453141408653371</v>
      </c>
      <c r="BN4566" s="213"/>
      <c r="BR4566" s="228"/>
      <c r="BS4566" s="311"/>
      <c r="BT4566" s="3"/>
      <c r="BU4566" s="213"/>
      <c r="BV4566" s="213"/>
      <c r="BW4566" s="291"/>
    </row>
    <row r="4567" spans="1:75" x14ac:dyDescent="0.2">
      <c r="A4567" s="236"/>
      <c r="B4567" s="237"/>
      <c r="C4567" s="848" t="str">
        <f ca="1">IF(ISERR(AVERAGE(INDIRECT("B"&amp;(ROW()-INT($B$1/2))):INDIRECT("B"&amp;(ROW()+INT($B$1/2))))),"",AVERAGE(INDIRECT("B"&amp;(ROW()-INT($B$1/2))):INDIRECT("B"&amp;(ROW()+INT($B$1/2)))))</f>
        <v/>
      </c>
      <c r="D4567" s="848">
        <f t="shared" si="1441"/>
        <v>0</v>
      </c>
      <c r="E4567" s="275"/>
      <c r="F4567" s="15"/>
      <c r="G4567" s="3"/>
      <c r="H4567" s="3"/>
      <c r="I4567" s="3"/>
      <c r="J4567" s="3"/>
      <c r="K4567" s="3"/>
      <c r="L4567" s="554"/>
      <c r="M4567" s="545"/>
      <c r="N4567" s="546"/>
      <c r="O4567" s="5"/>
      <c r="P4567" s="216"/>
      <c r="Q4567" s="217"/>
      <c r="R4567" s="218"/>
      <c r="S4567" s="219">
        <f t="shared" si="1458"/>
        <v>0</v>
      </c>
      <c r="T4567" s="220">
        <f t="shared" si="1459"/>
        <v>0</v>
      </c>
      <c r="U4567" s="214">
        <f t="shared" si="1456"/>
        <v>0</v>
      </c>
      <c r="W4567" s="221"/>
      <c r="X4567" s="222"/>
      <c r="Y4567" s="222"/>
      <c r="Z4567" s="223"/>
      <c r="AA4567" s="222"/>
      <c r="AB4567" s="224"/>
      <c r="AC4567" s="225"/>
      <c r="AD4567" s="2">
        <f t="shared" si="1443"/>
        <v>0</v>
      </c>
      <c r="AE4567" s="2">
        <f t="shared" si="1444"/>
        <v>0</v>
      </c>
      <c r="AF4567" s="226"/>
      <c r="AG4567" s="219">
        <f t="shared" si="1448"/>
        <v>0</v>
      </c>
      <c r="AH4567" s="234">
        <f t="shared" si="1449"/>
        <v>0</v>
      </c>
      <c r="AI4567" s="214">
        <f t="shared" si="1457"/>
        <v>0</v>
      </c>
      <c r="AK4567" s="229">
        <f t="shared" si="1450"/>
        <v>0</v>
      </c>
      <c r="AL4567" s="226"/>
      <c r="AM4567" s="15"/>
      <c r="AN4567" s="232" t="e">
        <f t="shared" si="1451"/>
        <v>#DIV/0!</v>
      </c>
      <c r="AO4567" s="214">
        <f t="shared" si="1445"/>
        <v>0</v>
      </c>
      <c r="AQ4567" s="210"/>
      <c r="AR4567" s="231"/>
      <c r="AS4567" s="15"/>
      <c r="AT4567" s="232">
        <f t="shared" si="1452"/>
        <v>0</v>
      </c>
      <c r="AU4567" s="235">
        <f t="shared" si="1453"/>
        <v>0</v>
      </c>
      <c r="AY4567" s="210"/>
      <c r="AZ4567" s="231"/>
      <c r="BA4567" s="15"/>
      <c r="BB4567" s="232">
        <f t="shared" si="1442"/>
        <v>0</v>
      </c>
      <c r="BC4567" s="235">
        <f t="shared" si="1454"/>
        <v>0</v>
      </c>
      <c r="BG4567" s="210"/>
      <c r="BH4567" s="231"/>
      <c r="BI4567" s="15"/>
      <c r="BJ4567" s="232">
        <f t="shared" si="1446"/>
        <v>0</v>
      </c>
      <c r="BK4567" s="235">
        <f t="shared" si="1455"/>
        <v>0</v>
      </c>
      <c r="BM4567" s="109">
        <f t="shared" si="1447"/>
        <v>-7.1471464783630738</v>
      </c>
      <c r="BN4567" s="213"/>
      <c r="BR4567" s="228"/>
      <c r="BS4567" s="311"/>
      <c r="BT4567" s="3"/>
      <c r="BU4567" s="213"/>
      <c r="BV4567" s="213"/>
      <c r="BW4567" s="291"/>
    </row>
    <row r="4568" spans="1:75" x14ac:dyDescent="0.2">
      <c r="A4568" s="236"/>
      <c r="B4568" s="237"/>
      <c r="C4568" s="848" t="str">
        <f ca="1">IF(ISERR(AVERAGE(INDIRECT("B"&amp;(ROW()-INT($B$1/2))):INDIRECT("B"&amp;(ROW()+INT($B$1/2))))),"",AVERAGE(INDIRECT("B"&amp;(ROW()-INT($B$1/2))):INDIRECT("B"&amp;(ROW()+INT($B$1/2)))))</f>
        <v/>
      </c>
      <c r="D4568" s="848">
        <f t="shared" si="1441"/>
        <v>0</v>
      </c>
      <c r="E4568" s="275"/>
      <c r="F4568" s="15"/>
      <c r="G4568" s="3"/>
      <c r="H4568" s="3"/>
      <c r="I4568" s="3"/>
      <c r="J4568" s="3"/>
      <c r="K4568" s="3"/>
      <c r="L4568" s="554"/>
      <c r="M4568" s="545"/>
      <c r="N4568" s="546"/>
      <c r="O4568" s="5"/>
      <c r="P4568" s="216"/>
      <c r="Q4568" s="217"/>
      <c r="R4568" s="218"/>
      <c r="S4568" s="219">
        <f t="shared" si="1458"/>
        <v>0</v>
      </c>
      <c r="T4568" s="220">
        <f t="shared" si="1459"/>
        <v>0</v>
      </c>
      <c r="U4568" s="214">
        <f t="shared" si="1456"/>
        <v>0</v>
      </c>
      <c r="W4568" s="221"/>
      <c r="X4568" s="222"/>
      <c r="Y4568" s="222"/>
      <c r="Z4568" s="223"/>
      <c r="AA4568" s="222"/>
      <c r="AB4568" s="224"/>
      <c r="AC4568" s="225"/>
      <c r="AD4568" s="2">
        <f t="shared" si="1443"/>
        <v>0</v>
      </c>
      <c r="AE4568" s="2">
        <f t="shared" si="1444"/>
        <v>0</v>
      </c>
      <c r="AF4568" s="226"/>
      <c r="AG4568" s="219">
        <f t="shared" si="1448"/>
        <v>0</v>
      </c>
      <c r="AH4568" s="234">
        <f t="shared" si="1449"/>
        <v>0</v>
      </c>
      <c r="AI4568" s="214">
        <f t="shared" si="1457"/>
        <v>0</v>
      </c>
      <c r="AK4568" s="229">
        <f t="shared" si="1450"/>
        <v>0</v>
      </c>
      <c r="AL4568" s="226"/>
      <c r="AM4568" s="15"/>
      <c r="AN4568" s="232" t="e">
        <f t="shared" si="1451"/>
        <v>#DIV/0!</v>
      </c>
      <c r="AO4568" s="214">
        <f t="shared" si="1445"/>
        <v>0</v>
      </c>
      <c r="AQ4568" s="210"/>
      <c r="AR4568" s="231"/>
      <c r="AS4568" s="15"/>
      <c r="AT4568" s="232">
        <f t="shared" si="1452"/>
        <v>0</v>
      </c>
      <c r="AU4568" s="235">
        <f t="shared" si="1453"/>
        <v>0</v>
      </c>
      <c r="AY4568" s="210"/>
      <c r="AZ4568" s="231"/>
      <c r="BA4568" s="15"/>
      <c r="BB4568" s="232">
        <f t="shared" si="1442"/>
        <v>0</v>
      </c>
      <c r="BC4568" s="235">
        <f t="shared" si="1454"/>
        <v>0</v>
      </c>
      <c r="BG4568" s="210"/>
      <c r="BH4568" s="231"/>
      <c r="BI4568" s="15"/>
      <c r="BJ4568" s="232">
        <f t="shared" si="1446"/>
        <v>0</v>
      </c>
      <c r="BK4568" s="235">
        <f t="shared" si="1455"/>
        <v>0</v>
      </c>
      <c r="BM4568" s="109">
        <f t="shared" si="1447"/>
        <v>-7.1489788158608105</v>
      </c>
      <c r="BN4568" s="213"/>
      <c r="BR4568" s="228"/>
      <c r="BS4568" s="311"/>
      <c r="BT4568" s="3"/>
      <c r="BU4568" s="213"/>
      <c r="BV4568" s="213"/>
      <c r="BW4568" s="291"/>
    </row>
    <row r="4569" spans="1:75" x14ac:dyDescent="0.2">
      <c r="A4569" s="236"/>
      <c r="B4569" s="237"/>
      <c r="C4569" s="848" t="str">
        <f ca="1">IF(ISERR(AVERAGE(INDIRECT("B"&amp;(ROW()-INT($B$1/2))):INDIRECT("B"&amp;(ROW()+INT($B$1/2))))),"",AVERAGE(INDIRECT("B"&amp;(ROW()-INT($B$1/2))):INDIRECT("B"&amp;(ROW()+INT($B$1/2)))))</f>
        <v/>
      </c>
      <c r="D4569" s="848">
        <f t="shared" si="1441"/>
        <v>0</v>
      </c>
      <c r="E4569" s="275"/>
      <c r="F4569" s="15"/>
      <c r="G4569" s="3"/>
      <c r="H4569" s="3"/>
      <c r="I4569" s="3"/>
      <c r="J4569" s="3"/>
      <c r="K4569" s="3"/>
      <c r="L4569" s="554"/>
      <c r="M4569" s="545"/>
      <c r="N4569" s="546"/>
      <c r="O4569" s="5"/>
      <c r="P4569" s="216"/>
      <c r="Q4569" s="217"/>
      <c r="R4569" s="218"/>
      <c r="S4569" s="219">
        <f t="shared" si="1458"/>
        <v>0</v>
      </c>
      <c r="T4569" s="220">
        <f t="shared" si="1459"/>
        <v>0</v>
      </c>
      <c r="U4569" s="214">
        <f t="shared" si="1456"/>
        <v>0</v>
      </c>
      <c r="W4569" s="221"/>
      <c r="X4569" s="222"/>
      <c r="Y4569" s="222"/>
      <c r="Z4569" s="223"/>
      <c r="AA4569" s="222"/>
      <c r="AB4569" s="224"/>
      <c r="AC4569" s="225"/>
      <c r="AD4569" s="2">
        <f t="shared" si="1443"/>
        <v>0</v>
      </c>
      <c r="AE4569" s="2">
        <f t="shared" si="1444"/>
        <v>0</v>
      </c>
      <c r="AF4569" s="226"/>
      <c r="AG4569" s="219">
        <f t="shared" si="1448"/>
        <v>0</v>
      </c>
      <c r="AH4569" s="234">
        <f t="shared" si="1449"/>
        <v>0</v>
      </c>
      <c r="AI4569" s="214">
        <f t="shared" si="1457"/>
        <v>0</v>
      </c>
      <c r="AK4569" s="229">
        <f t="shared" si="1450"/>
        <v>0</v>
      </c>
      <c r="AL4569" s="226"/>
      <c r="AM4569" s="15"/>
      <c r="AN4569" s="232" t="e">
        <f t="shared" si="1451"/>
        <v>#DIV/0!</v>
      </c>
      <c r="AO4569" s="214">
        <f t="shared" si="1445"/>
        <v>0</v>
      </c>
      <c r="AQ4569" s="210"/>
      <c r="AR4569" s="231"/>
      <c r="AS4569" s="15"/>
      <c r="AT4569" s="232">
        <f t="shared" si="1452"/>
        <v>0</v>
      </c>
      <c r="AU4569" s="235">
        <f t="shared" si="1453"/>
        <v>0</v>
      </c>
      <c r="AY4569" s="210"/>
      <c r="AZ4569" s="231"/>
      <c r="BA4569" s="15"/>
      <c r="BB4569" s="232">
        <f t="shared" si="1442"/>
        <v>0</v>
      </c>
      <c r="BC4569" s="235">
        <f t="shared" si="1454"/>
        <v>0</v>
      </c>
      <c r="BG4569" s="210"/>
      <c r="BH4569" s="231"/>
      <c r="BI4569" s="15"/>
      <c r="BJ4569" s="232">
        <f t="shared" si="1446"/>
        <v>0</v>
      </c>
      <c r="BK4569" s="235">
        <f t="shared" si="1455"/>
        <v>0</v>
      </c>
      <c r="BM4569" s="109">
        <f t="shared" si="1447"/>
        <v>-7.1508111533585472</v>
      </c>
      <c r="BN4569" s="213"/>
      <c r="BR4569" s="228"/>
      <c r="BS4569" s="311"/>
      <c r="BT4569" s="3"/>
      <c r="BU4569" s="213"/>
      <c r="BV4569" s="213"/>
      <c r="BW4569" s="291"/>
    </row>
    <row r="4570" spans="1:75" x14ac:dyDescent="0.2">
      <c r="A4570" s="236"/>
      <c r="B4570" s="237"/>
      <c r="C4570" s="848" t="str">
        <f ca="1">IF(ISERR(AVERAGE(INDIRECT("B"&amp;(ROW()-INT($B$1/2))):INDIRECT("B"&amp;(ROW()+INT($B$1/2))))),"",AVERAGE(INDIRECT("B"&amp;(ROW()-INT($B$1/2))):INDIRECT("B"&amp;(ROW()+INT($B$1/2)))))</f>
        <v/>
      </c>
      <c r="D4570" s="848">
        <f t="shared" si="1441"/>
        <v>0</v>
      </c>
      <c r="E4570" s="275"/>
      <c r="F4570" s="15"/>
      <c r="G4570" s="3"/>
      <c r="H4570" s="3"/>
      <c r="I4570" s="3"/>
      <c r="J4570" s="3"/>
      <c r="K4570" s="3"/>
      <c r="L4570" s="554"/>
      <c r="M4570" s="545"/>
      <c r="N4570" s="546"/>
      <c r="O4570" s="5"/>
      <c r="P4570" s="216"/>
      <c r="Q4570" s="217"/>
      <c r="R4570" s="218"/>
      <c r="S4570" s="219">
        <f t="shared" si="1458"/>
        <v>0</v>
      </c>
      <c r="T4570" s="220">
        <f t="shared" si="1459"/>
        <v>0</v>
      </c>
      <c r="U4570" s="214">
        <f t="shared" si="1456"/>
        <v>0</v>
      </c>
      <c r="W4570" s="221"/>
      <c r="X4570" s="222"/>
      <c r="Y4570" s="222"/>
      <c r="Z4570" s="223"/>
      <c r="AA4570" s="222"/>
      <c r="AB4570" s="224"/>
      <c r="AC4570" s="225"/>
      <c r="AD4570" s="2">
        <f t="shared" si="1443"/>
        <v>0</v>
      </c>
      <c r="AE4570" s="2">
        <f t="shared" si="1444"/>
        <v>0</v>
      </c>
      <c r="AF4570" s="226"/>
      <c r="AG4570" s="219">
        <f t="shared" si="1448"/>
        <v>0</v>
      </c>
      <c r="AH4570" s="234">
        <f t="shared" si="1449"/>
        <v>0</v>
      </c>
      <c r="AI4570" s="214">
        <f t="shared" si="1457"/>
        <v>0</v>
      </c>
      <c r="AK4570" s="229">
        <f t="shared" si="1450"/>
        <v>0</v>
      </c>
      <c r="AL4570" s="226"/>
      <c r="AM4570" s="15"/>
      <c r="AN4570" s="232" t="e">
        <f t="shared" si="1451"/>
        <v>#DIV/0!</v>
      </c>
      <c r="AO4570" s="214">
        <f t="shared" si="1445"/>
        <v>0</v>
      </c>
      <c r="AQ4570" s="210"/>
      <c r="AR4570" s="231"/>
      <c r="AS4570" s="15"/>
      <c r="AT4570" s="232">
        <f t="shared" si="1452"/>
        <v>0</v>
      </c>
      <c r="AU4570" s="235">
        <f t="shared" si="1453"/>
        <v>0</v>
      </c>
      <c r="AY4570" s="210"/>
      <c r="AZ4570" s="231"/>
      <c r="BA4570" s="15"/>
      <c r="BB4570" s="232">
        <f t="shared" si="1442"/>
        <v>0</v>
      </c>
      <c r="BC4570" s="235">
        <f t="shared" si="1454"/>
        <v>0</v>
      </c>
      <c r="BG4570" s="210"/>
      <c r="BH4570" s="231"/>
      <c r="BI4570" s="15"/>
      <c r="BJ4570" s="232">
        <f t="shared" si="1446"/>
        <v>0</v>
      </c>
      <c r="BK4570" s="235">
        <f t="shared" si="1455"/>
        <v>0</v>
      </c>
      <c r="BM4570" s="109">
        <f t="shared" si="1447"/>
        <v>-7.1526434908562839</v>
      </c>
      <c r="BN4570" s="213"/>
      <c r="BR4570" s="228"/>
      <c r="BS4570" s="311"/>
      <c r="BT4570" s="3"/>
      <c r="BU4570" s="213"/>
      <c r="BV4570" s="213"/>
      <c r="BW4570" s="291"/>
    </row>
    <row r="4571" spans="1:75" x14ac:dyDescent="0.2">
      <c r="A4571" s="236"/>
      <c r="B4571" s="237"/>
      <c r="C4571" s="848" t="str">
        <f ca="1">IF(ISERR(AVERAGE(INDIRECT("B"&amp;(ROW()-INT($B$1/2))):INDIRECT("B"&amp;(ROW()+INT($B$1/2))))),"",AVERAGE(INDIRECT("B"&amp;(ROW()-INT($B$1/2))):INDIRECT("B"&amp;(ROW()+INT($B$1/2)))))</f>
        <v/>
      </c>
      <c r="D4571" s="848">
        <f t="shared" si="1441"/>
        <v>0</v>
      </c>
      <c r="E4571" s="275"/>
      <c r="F4571" s="15"/>
      <c r="G4571" s="3"/>
      <c r="H4571" s="3"/>
      <c r="I4571" s="3"/>
      <c r="J4571" s="3"/>
      <c r="K4571" s="3"/>
      <c r="L4571" s="554"/>
      <c r="M4571" s="545"/>
      <c r="N4571" s="546"/>
      <c r="O4571" s="5"/>
      <c r="P4571" s="216"/>
      <c r="Q4571" s="217"/>
      <c r="R4571" s="218"/>
      <c r="S4571" s="219">
        <f t="shared" si="1458"/>
        <v>0</v>
      </c>
      <c r="T4571" s="220">
        <f t="shared" si="1459"/>
        <v>0</v>
      </c>
      <c r="U4571" s="214">
        <f t="shared" si="1456"/>
        <v>0</v>
      </c>
      <c r="W4571" s="221"/>
      <c r="X4571" s="222"/>
      <c r="Y4571" s="222"/>
      <c r="Z4571" s="223"/>
      <c r="AA4571" s="222"/>
      <c r="AB4571" s="224"/>
      <c r="AC4571" s="225"/>
      <c r="AD4571" s="2">
        <f t="shared" si="1443"/>
        <v>0</v>
      </c>
      <c r="AE4571" s="2">
        <f t="shared" si="1444"/>
        <v>0</v>
      </c>
      <c r="AF4571" s="226"/>
      <c r="AG4571" s="219">
        <f t="shared" si="1448"/>
        <v>0</v>
      </c>
      <c r="AH4571" s="234">
        <f t="shared" si="1449"/>
        <v>0</v>
      </c>
      <c r="AI4571" s="214">
        <f t="shared" si="1457"/>
        <v>0</v>
      </c>
      <c r="AK4571" s="229">
        <f t="shared" si="1450"/>
        <v>0</v>
      </c>
      <c r="AL4571" s="226"/>
      <c r="AM4571" s="15"/>
      <c r="AN4571" s="232" t="e">
        <f t="shared" si="1451"/>
        <v>#DIV/0!</v>
      </c>
      <c r="AO4571" s="214">
        <f t="shared" si="1445"/>
        <v>0</v>
      </c>
      <c r="AQ4571" s="210"/>
      <c r="AR4571" s="231"/>
      <c r="AS4571" s="15"/>
      <c r="AT4571" s="232">
        <f t="shared" si="1452"/>
        <v>0</v>
      </c>
      <c r="AU4571" s="235">
        <f t="shared" si="1453"/>
        <v>0</v>
      </c>
      <c r="AY4571" s="210"/>
      <c r="AZ4571" s="231"/>
      <c r="BA4571" s="15"/>
      <c r="BB4571" s="232">
        <f t="shared" si="1442"/>
        <v>0</v>
      </c>
      <c r="BC4571" s="235">
        <f t="shared" si="1454"/>
        <v>0</v>
      </c>
      <c r="BG4571" s="210"/>
      <c r="BH4571" s="231"/>
      <c r="BI4571" s="15"/>
      <c r="BJ4571" s="232">
        <f t="shared" si="1446"/>
        <v>0</v>
      </c>
      <c r="BK4571" s="235">
        <f t="shared" si="1455"/>
        <v>0</v>
      </c>
      <c r="BM4571" s="109">
        <f t="shared" si="1447"/>
        <v>-7.1544758283540206</v>
      </c>
      <c r="BN4571" s="213"/>
      <c r="BR4571" s="228"/>
      <c r="BS4571" s="311"/>
      <c r="BT4571" s="3"/>
      <c r="BU4571" s="213"/>
      <c r="BV4571" s="213"/>
      <c r="BW4571" s="291"/>
    </row>
    <row r="4572" spans="1:75" x14ac:dyDescent="0.2">
      <c r="A4572" s="236"/>
      <c r="B4572" s="237"/>
      <c r="C4572" s="848" t="str">
        <f ca="1">IF(ISERR(AVERAGE(INDIRECT("B"&amp;(ROW()-INT($B$1/2))):INDIRECT("B"&amp;(ROW()+INT($B$1/2))))),"",AVERAGE(INDIRECT("B"&amp;(ROW()-INT($B$1/2))):INDIRECT("B"&amp;(ROW()+INT($B$1/2)))))</f>
        <v/>
      </c>
      <c r="D4572" s="848">
        <f t="shared" si="1441"/>
        <v>0</v>
      </c>
      <c r="E4572" s="275"/>
      <c r="F4572" s="15"/>
      <c r="G4572" s="3"/>
      <c r="H4572" s="3"/>
      <c r="I4572" s="3"/>
      <c r="J4572" s="3"/>
      <c r="K4572" s="3"/>
      <c r="L4572" s="554"/>
      <c r="M4572" s="545"/>
      <c r="N4572" s="546"/>
      <c r="O4572" s="5"/>
      <c r="P4572" s="216"/>
      <c r="Q4572" s="217"/>
      <c r="R4572" s="218"/>
      <c r="S4572" s="219">
        <f t="shared" si="1458"/>
        <v>0</v>
      </c>
      <c r="T4572" s="220">
        <f t="shared" si="1459"/>
        <v>0</v>
      </c>
      <c r="U4572" s="214">
        <f t="shared" si="1456"/>
        <v>0</v>
      </c>
      <c r="W4572" s="221"/>
      <c r="X4572" s="222"/>
      <c r="Y4572" s="222"/>
      <c r="Z4572" s="223"/>
      <c r="AA4572" s="222"/>
      <c r="AB4572" s="224"/>
      <c r="AC4572" s="225"/>
      <c r="AD4572" s="2">
        <f t="shared" si="1443"/>
        <v>0</v>
      </c>
      <c r="AE4572" s="2">
        <f t="shared" si="1444"/>
        <v>0</v>
      </c>
      <c r="AF4572" s="226"/>
      <c r="AG4572" s="219">
        <f t="shared" si="1448"/>
        <v>0</v>
      </c>
      <c r="AH4572" s="234">
        <f t="shared" si="1449"/>
        <v>0</v>
      </c>
      <c r="AI4572" s="214">
        <f t="shared" si="1457"/>
        <v>0</v>
      </c>
      <c r="AK4572" s="229">
        <f t="shared" si="1450"/>
        <v>0</v>
      </c>
      <c r="AL4572" s="226"/>
      <c r="AM4572" s="15"/>
      <c r="AN4572" s="232" t="e">
        <f t="shared" si="1451"/>
        <v>#DIV/0!</v>
      </c>
      <c r="AO4572" s="214">
        <f t="shared" si="1445"/>
        <v>0</v>
      </c>
      <c r="AQ4572" s="210"/>
      <c r="AR4572" s="231"/>
      <c r="AS4572" s="15"/>
      <c r="AT4572" s="232">
        <f t="shared" si="1452"/>
        <v>0</v>
      </c>
      <c r="AU4572" s="235">
        <f t="shared" si="1453"/>
        <v>0</v>
      </c>
      <c r="AY4572" s="210"/>
      <c r="AZ4572" s="231"/>
      <c r="BA4572" s="15"/>
      <c r="BB4572" s="232">
        <f t="shared" si="1442"/>
        <v>0</v>
      </c>
      <c r="BC4572" s="235">
        <f t="shared" si="1454"/>
        <v>0</v>
      </c>
      <c r="BG4572" s="210"/>
      <c r="BH4572" s="231"/>
      <c r="BI4572" s="15"/>
      <c r="BJ4572" s="232">
        <f t="shared" si="1446"/>
        <v>0</v>
      </c>
      <c r="BK4572" s="235">
        <f t="shared" si="1455"/>
        <v>0</v>
      </c>
      <c r="BM4572" s="109">
        <f t="shared" si="1447"/>
        <v>-7.1563081658517573</v>
      </c>
      <c r="BN4572" s="213"/>
      <c r="BR4572" s="228"/>
      <c r="BS4572" s="311"/>
      <c r="BT4572" s="3"/>
      <c r="BU4572" s="213"/>
      <c r="BV4572" s="213"/>
      <c r="BW4572" s="291"/>
    </row>
    <row r="4573" spans="1:75" x14ac:dyDescent="0.2">
      <c r="A4573" s="236"/>
      <c r="B4573" s="237"/>
      <c r="C4573" s="848" t="str">
        <f ca="1">IF(ISERR(AVERAGE(INDIRECT("B"&amp;(ROW()-INT($B$1/2))):INDIRECT("B"&amp;(ROW()+INT($B$1/2))))),"",AVERAGE(INDIRECT("B"&amp;(ROW()-INT($B$1/2))):INDIRECT("B"&amp;(ROW()+INT($B$1/2)))))</f>
        <v/>
      </c>
      <c r="D4573" s="848">
        <f t="shared" si="1441"/>
        <v>0</v>
      </c>
      <c r="E4573" s="275"/>
      <c r="F4573" s="15"/>
      <c r="G4573" s="3"/>
      <c r="H4573" s="3"/>
      <c r="I4573" s="3"/>
      <c r="J4573" s="3"/>
      <c r="K4573" s="3"/>
      <c r="L4573" s="554"/>
      <c r="M4573" s="545"/>
      <c r="N4573" s="546"/>
      <c r="O4573" s="5"/>
      <c r="P4573" s="216"/>
      <c r="Q4573" s="217"/>
      <c r="R4573" s="218"/>
      <c r="S4573" s="219">
        <f t="shared" si="1458"/>
        <v>0</v>
      </c>
      <c r="T4573" s="220">
        <f t="shared" si="1459"/>
        <v>0</v>
      </c>
      <c r="U4573" s="214">
        <f t="shared" si="1456"/>
        <v>0</v>
      </c>
      <c r="W4573" s="221"/>
      <c r="X4573" s="222"/>
      <c r="Y4573" s="222"/>
      <c r="Z4573" s="223"/>
      <c r="AA4573" s="222"/>
      <c r="AB4573" s="224"/>
      <c r="AC4573" s="225"/>
      <c r="AD4573" s="2">
        <f t="shared" si="1443"/>
        <v>0</v>
      </c>
      <c r="AE4573" s="2">
        <f t="shared" si="1444"/>
        <v>0</v>
      </c>
      <c r="AF4573" s="226"/>
      <c r="AG4573" s="219">
        <f t="shared" si="1448"/>
        <v>0</v>
      </c>
      <c r="AH4573" s="234">
        <f t="shared" si="1449"/>
        <v>0</v>
      </c>
      <c r="AI4573" s="214">
        <f t="shared" si="1457"/>
        <v>0</v>
      </c>
      <c r="AK4573" s="229">
        <f t="shared" si="1450"/>
        <v>0</v>
      </c>
      <c r="AL4573" s="226"/>
      <c r="AM4573" s="15"/>
      <c r="AN4573" s="232" t="e">
        <f t="shared" si="1451"/>
        <v>#DIV/0!</v>
      </c>
      <c r="AO4573" s="214">
        <f t="shared" si="1445"/>
        <v>0</v>
      </c>
      <c r="AQ4573" s="210"/>
      <c r="AR4573" s="231"/>
      <c r="AS4573" s="15"/>
      <c r="AT4573" s="232">
        <f t="shared" si="1452"/>
        <v>0</v>
      </c>
      <c r="AU4573" s="235">
        <f t="shared" si="1453"/>
        <v>0</v>
      </c>
      <c r="AY4573" s="210"/>
      <c r="AZ4573" s="231"/>
      <c r="BA4573" s="15"/>
      <c r="BB4573" s="232">
        <f t="shared" si="1442"/>
        <v>0</v>
      </c>
      <c r="BC4573" s="235">
        <f t="shared" si="1454"/>
        <v>0</v>
      </c>
      <c r="BG4573" s="210"/>
      <c r="BH4573" s="231"/>
      <c r="BI4573" s="15"/>
      <c r="BJ4573" s="232">
        <f t="shared" si="1446"/>
        <v>0</v>
      </c>
      <c r="BK4573" s="235">
        <f t="shared" si="1455"/>
        <v>0</v>
      </c>
      <c r="BM4573" s="109">
        <f t="shared" si="1447"/>
        <v>-7.158140503349494</v>
      </c>
      <c r="BN4573" s="213"/>
      <c r="BR4573" s="228"/>
      <c r="BS4573" s="311"/>
      <c r="BT4573" s="3"/>
      <c r="BU4573" s="213"/>
      <c r="BV4573" s="213"/>
      <c r="BW4573" s="291"/>
    </row>
    <row r="4574" spans="1:75" x14ac:dyDescent="0.2">
      <c r="A4574" s="236"/>
      <c r="B4574" s="237"/>
      <c r="C4574" s="848" t="str">
        <f ca="1">IF(ISERR(AVERAGE(INDIRECT("B"&amp;(ROW()-INT($B$1/2))):INDIRECT("B"&amp;(ROW()+INT($B$1/2))))),"",AVERAGE(INDIRECT("B"&amp;(ROW()-INT($B$1/2))):INDIRECT("B"&amp;(ROW()+INT($B$1/2)))))</f>
        <v/>
      </c>
      <c r="D4574" s="848">
        <f t="shared" si="1441"/>
        <v>0</v>
      </c>
      <c r="E4574" s="275"/>
      <c r="F4574" s="15"/>
      <c r="G4574" s="3"/>
      <c r="H4574" s="3"/>
      <c r="I4574" s="3"/>
      <c r="J4574" s="3"/>
      <c r="K4574" s="3"/>
      <c r="L4574" s="554"/>
      <c r="M4574" s="545"/>
      <c r="N4574" s="546"/>
      <c r="O4574" s="5"/>
      <c r="P4574" s="216"/>
      <c r="Q4574" s="217"/>
      <c r="R4574" s="218"/>
      <c r="S4574" s="219">
        <f t="shared" si="1458"/>
        <v>0</v>
      </c>
      <c r="T4574" s="220">
        <f t="shared" si="1459"/>
        <v>0</v>
      </c>
      <c r="U4574" s="214">
        <f t="shared" si="1456"/>
        <v>0</v>
      </c>
      <c r="W4574" s="221"/>
      <c r="X4574" s="222"/>
      <c r="Y4574" s="222"/>
      <c r="Z4574" s="223"/>
      <c r="AA4574" s="222"/>
      <c r="AB4574" s="224"/>
      <c r="AC4574" s="225"/>
      <c r="AD4574" s="2">
        <f t="shared" si="1443"/>
        <v>0</v>
      </c>
      <c r="AE4574" s="2">
        <f t="shared" si="1444"/>
        <v>0</v>
      </c>
      <c r="AF4574" s="226"/>
      <c r="AG4574" s="219">
        <f t="shared" si="1448"/>
        <v>0</v>
      </c>
      <c r="AH4574" s="234">
        <f t="shared" si="1449"/>
        <v>0</v>
      </c>
      <c r="AI4574" s="214">
        <f t="shared" si="1457"/>
        <v>0</v>
      </c>
      <c r="AK4574" s="229">
        <f t="shared" si="1450"/>
        <v>0</v>
      </c>
      <c r="AL4574" s="226"/>
      <c r="AM4574" s="15"/>
      <c r="AN4574" s="232" t="e">
        <f t="shared" si="1451"/>
        <v>#DIV/0!</v>
      </c>
      <c r="AO4574" s="214">
        <f t="shared" si="1445"/>
        <v>0</v>
      </c>
      <c r="AQ4574" s="210"/>
      <c r="AR4574" s="231"/>
      <c r="AS4574" s="15"/>
      <c r="AT4574" s="232">
        <f t="shared" si="1452"/>
        <v>0</v>
      </c>
      <c r="AU4574" s="235">
        <f t="shared" si="1453"/>
        <v>0</v>
      </c>
      <c r="AY4574" s="210"/>
      <c r="AZ4574" s="231"/>
      <c r="BA4574" s="15"/>
      <c r="BB4574" s="232">
        <f t="shared" si="1442"/>
        <v>0</v>
      </c>
      <c r="BC4574" s="235">
        <f t="shared" si="1454"/>
        <v>0</v>
      </c>
      <c r="BG4574" s="210"/>
      <c r="BH4574" s="231"/>
      <c r="BI4574" s="15"/>
      <c r="BJ4574" s="232">
        <f t="shared" si="1446"/>
        <v>0</v>
      </c>
      <c r="BK4574" s="235">
        <f t="shared" si="1455"/>
        <v>0</v>
      </c>
      <c r="BM4574" s="109">
        <f t="shared" si="1447"/>
        <v>-7.1599728408472307</v>
      </c>
      <c r="BN4574" s="213"/>
      <c r="BR4574" s="228"/>
      <c r="BS4574" s="311"/>
      <c r="BT4574" s="3"/>
      <c r="BU4574" s="213"/>
      <c r="BV4574" s="213"/>
      <c r="BW4574" s="291"/>
    </row>
    <row r="4575" spans="1:75" x14ac:dyDescent="0.2">
      <c r="A4575" s="236"/>
      <c r="B4575" s="237"/>
      <c r="C4575" s="848" t="str">
        <f ca="1">IF(ISERR(AVERAGE(INDIRECT("B"&amp;(ROW()-INT($B$1/2))):INDIRECT("B"&amp;(ROW()+INT($B$1/2))))),"",AVERAGE(INDIRECT("B"&amp;(ROW()-INT($B$1/2))):INDIRECT("B"&amp;(ROW()+INT($B$1/2)))))</f>
        <v/>
      </c>
      <c r="D4575" s="848">
        <f t="shared" si="1441"/>
        <v>0</v>
      </c>
      <c r="E4575" s="275"/>
      <c r="F4575" s="15"/>
      <c r="G4575" s="3"/>
      <c r="H4575" s="3"/>
      <c r="I4575" s="3"/>
      <c r="J4575" s="3"/>
      <c r="K4575" s="3"/>
      <c r="L4575" s="554"/>
      <c r="M4575" s="545"/>
      <c r="N4575" s="546"/>
      <c r="O4575" s="5"/>
      <c r="P4575" s="216"/>
      <c r="Q4575" s="217"/>
      <c r="R4575" s="218"/>
      <c r="S4575" s="219">
        <f t="shared" si="1458"/>
        <v>0</v>
      </c>
      <c r="T4575" s="220">
        <f t="shared" si="1459"/>
        <v>0</v>
      </c>
      <c r="U4575" s="214">
        <f t="shared" si="1456"/>
        <v>0</v>
      </c>
      <c r="W4575" s="221"/>
      <c r="X4575" s="222"/>
      <c r="Y4575" s="222"/>
      <c r="Z4575" s="223"/>
      <c r="AA4575" s="222"/>
      <c r="AB4575" s="224"/>
      <c r="AC4575" s="225"/>
      <c r="AD4575" s="2">
        <f t="shared" si="1443"/>
        <v>0</v>
      </c>
      <c r="AE4575" s="2">
        <f t="shared" si="1444"/>
        <v>0</v>
      </c>
      <c r="AF4575" s="226"/>
      <c r="AG4575" s="219">
        <f t="shared" si="1448"/>
        <v>0</v>
      </c>
      <c r="AH4575" s="234">
        <f t="shared" si="1449"/>
        <v>0</v>
      </c>
      <c r="AI4575" s="214">
        <f t="shared" si="1457"/>
        <v>0</v>
      </c>
      <c r="AK4575" s="229">
        <f t="shared" si="1450"/>
        <v>0</v>
      </c>
      <c r="AL4575" s="226"/>
      <c r="AM4575" s="15"/>
      <c r="AN4575" s="232" t="e">
        <f t="shared" si="1451"/>
        <v>#DIV/0!</v>
      </c>
      <c r="AO4575" s="214">
        <f t="shared" si="1445"/>
        <v>0</v>
      </c>
      <c r="AQ4575" s="210"/>
      <c r="AR4575" s="231"/>
      <c r="AS4575" s="15"/>
      <c r="AT4575" s="232">
        <f t="shared" si="1452"/>
        <v>0</v>
      </c>
      <c r="AU4575" s="235">
        <f t="shared" si="1453"/>
        <v>0</v>
      </c>
      <c r="AY4575" s="210"/>
      <c r="AZ4575" s="231"/>
      <c r="BA4575" s="15"/>
      <c r="BB4575" s="232">
        <f t="shared" si="1442"/>
        <v>0</v>
      </c>
      <c r="BC4575" s="235">
        <f t="shared" si="1454"/>
        <v>0</v>
      </c>
      <c r="BG4575" s="210"/>
      <c r="BH4575" s="231"/>
      <c r="BI4575" s="15"/>
      <c r="BJ4575" s="232">
        <f t="shared" si="1446"/>
        <v>0</v>
      </c>
      <c r="BK4575" s="235">
        <f t="shared" si="1455"/>
        <v>0</v>
      </c>
      <c r="BM4575" s="109">
        <f t="shared" si="1447"/>
        <v>-7.1618051783449674</v>
      </c>
      <c r="BN4575" s="213"/>
      <c r="BR4575" s="228"/>
      <c r="BS4575" s="311"/>
      <c r="BT4575" s="3"/>
      <c r="BU4575" s="213"/>
      <c r="BV4575" s="213"/>
      <c r="BW4575" s="291"/>
    </row>
    <row r="4576" spans="1:75" x14ac:dyDescent="0.2">
      <c r="A4576" s="236"/>
      <c r="B4576" s="237"/>
      <c r="C4576" s="848" t="str">
        <f ca="1">IF(ISERR(AVERAGE(INDIRECT("B"&amp;(ROW()-INT($B$1/2))):INDIRECT("B"&amp;(ROW()+INT($B$1/2))))),"",AVERAGE(INDIRECT("B"&amp;(ROW()-INT($B$1/2))):INDIRECT("B"&amp;(ROW()+INT($B$1/2)))))</f>
        <v/>
      </c>
      <c r="D4576" s="848">
        <f t="shared" si="1441"/>
        <v>0</v>
      </c>
      <c r="E4576" s="275"/>
      <c r="F4576" s="15"/>
      <c r="G4576" s="3"/>
      <c r="H4576" s="3"/>
      <c r="I4576" s="3"/>
      <c r="J4576" s="3"/>
      <c r="K4576" s="3"/>
      <c r="L4576" s="554"/>
      <c r="M4576" s="545"/>
      <c r="N4576" s="546"/>
      <c r="O4576" s="5"/>
      <c r="P4576" s="216"/>
      <c r="Q4576" s="217"/>
      <c r="R4576" s="218"/>
      <c r="S4576" s="219">
        <f t="shared" si="1458"/>
        <v>0</v>
      </c>
      <c r="T4576" s="220">
        <f t="shared" si="1459"/>
        <v>0</v>
      </c>
      <c r="U4576" s="214">
        <f t="shared" si="1456"/>
        <v>0</v>
      </c>
      <c r="W4576" s="221"/>
      <c r="X4576" s="222"/>
      <c r="Y4576" s="222"/>
      <c r="Z4576" s="223"/>
      <c r="AA4576" s="222"/>
      <c r="AB4576" s="224"/>
      <c r="AC4576" s="225"/>
      <c r="AD4576" s="2">
        <f t="shared" si="1443"/>
        <v>0</v>
      </c>
      <c r="AE4576" s="2">
        <f t="shared" si="1444"/>
        <v>0</v>
      </c>
      <c r="AF4576" s="226"/>
      <c r="AG4576" s="219">
        <f t="shared" si="1448"/>
        <v>0</v>
      </c>
      <c r="AH4576" s="234">
        <f t="shared" si="1449"/>
        <v>0</v>
      </c>
      <c r="AI4576" s="214">
        <f t="shared" si="1457"/>
        <v>0</v>
      </c>
      <c r="AK4576" s="229">
        <f t="shared" si="1450"/>
        <v>0</v>
      </c>
      <c r="AL4576" s="226"/>
      <c r="AM4576" s="15"/>
      <c r="AN4576" s="232" t="e">
        <f t="shared" si="1451"/>
        <v>#DIV/0!</v>
      </c>
      <c r="AO4576" s="214">
        <f t="shared" si="1445"/>
        <v>0</v>
      </c>
      <c r="AQ4576" s="210"/>
      <c r="AR4576" s="231"/>
      <c r="AS4576" s="15"/>
      <c r="AT4576" s="232">
        <f t="shared" si="1452"/>
        <v>0</v>
      </c>
      <c r="AU4576" s="235">
        <f t="shared" si="1453"/>
        <v>0</v>
      </c>
      <c r="AY4576" s="210"/>
      <c r="AZ4576" s="231"/>
      <c r="BA4576" s="15"/>
      <c r="BB4576" s="232">
        <f t="shared" si="1442"/>
        <v>0</v>
      </c>
      <c r="BC4576" s="235">
        <f t="shared" si="1454"/>
        <v>0</v>
      </c>
      <c r="BG4576" s="210"/>
      <c r="BH4576" s="231"/>
      <c r="BI4576" s="15"/>
      <c r="BJ4576" s="232">
        <f t="shared" si="1446"/>
        <v>0</v>
      </c>
      <c r="BK4576" s="235">
        <f t="shared" si="1455"/>
        <v>0</v>
      </c>
      <c r="BM4576" s="109">
        <f t="shared" si="1447"/>
        <v>-7.1636375158427041</v>
      </c>
      <c r="BN4576" s="213"/>
      <c r="BR4576" s="228"/>
      <c r="BS4576" s="311"/>
      <c r="BT4576" s="3"/>
      <c r="BU4576" s="213"/>
      <c r="BV4576" s="213"/>
      <c r="BW4576" s="291"/>
    </row>
    <row r="4577" spans="1:75" x14ac:dyDescent="0.2">
      <c r="A4577" s="236"/>
      <c r="B4577" s="237"/>
      <c r="C4577" s="848" t="str">
        <f ca="1">IF(ISERR(AVERAGE(INDIRECT("B"&amp;(ROW()-INT($B$1/2))):INDIRECT("B"&amp;(ROW()+INT($B$1/2))))),"",AVERAGE(INDIRECT("B"&amp;(ROW()-INT($B$1/2))):INDIRECT("B"&amp;(ROW()+INT($B$1/2)))))</f>
        <v/>
      </c>
      <c r="D4577" s="848">
        <f t="shared" si="1441"/>
        <v>0</v>
      </c>
      <c r="E4577" s="275"/>
      <c r="F4577" s="15"/>
      <c r="G4577" s="3"/>
      <c r="H4577" s="3"/>
      <c r="I4577" s="3"/>
      <c r="J4577" s="3"/>
      <c r="K4577" s="3"/>
      <c r="L4577" s="554"/>
      <c r="M4577" s="545"/>
      <c r="N4577" s="546"/>
      <c r="O4577" s="5"/>
      <c r="P4577" s="216"/>
      <c r="Q4577" s="217"/>
      <c r="R4577" s="218"/>
      <c r="S4577" s="219">
        <f t="shared" si="1458"/>
        <v>0</v>
      </c>
      <c r="T4577" s="220">
        <f t="shared" si="1459"/>
        <v>0</v>
      </c>
      <c r="U4577" s="214">
        <f t="shared" si="1456"/>
        <v>0</v>
      </c>
      <c r="W4577" s="221"/>
      <c r="X4577" s="222"/>
      <c r="Y4577" s="222"/>
      <c r="Z4577" s="223"/>
      <c r="AA4577" s="222"/>
      <c r="AB4577" s="224"/>
      <c r="AC4577" s="225"/>
      <c r="AD4577" s="2">
        <f t="shared" si="1443"/>
        <v>0</v>
      </c>
      <c r="AE4577" s="2">
        <f t="shared" si="1444"/>
        <v>0</v>
      </c>
      <c r="AF4577" s="226"/>
      <c r="AG4577" s="219">
        <f t="shared" si="1448"/>
        <v>0</v>
      </c>
      <c r="AH4577" s="234">
        <f t="shared" si="1449"/>
        <v>0</v>
      </c>
      <c r="AI4577" s="214">
        <f t="shared" si="1457"/>
        <v>0</v>
      </c>
      <c r="AK4577" s="229">
        <f t="shared" si="1450"/>
        <v>0</v>
      </c>
      <c r="AL4577" s="226"/>
      <c r="AM4577" s="15"/>
      <c r="AN4577" s="232" t="e">
        <f t="shared" si="1451"/>
        <v>#DIV/0!</v>
      </c>
      <c r="AO4577" s="214">
        <f t="shared" si="1445"/>
        <v>0</v>
      </c>
      <c r="AQ4577" s="210"/>
      <c r="AR4577" s="231"/>
      <c r="AS4577" s="15"/>
      <c r="AT4577" s="232">
        <f t="shared" si="1452"/>
        <v>0</v>
      </c>
      <c r="AU4577" s="235">
        <f t="shared" si="1453"/>
        <v>0</v>
      </c>
      <c r="AY4577" s="210"/>
      <c r="AZ4577" s="231"/>
      <c r="BA4577" s="15"/>
      <c r="BB4577" s="232">
        <f t="shared" si="1442"/>
        <v>0</v>
      </c>
      <c r="BC4577" s="235">
        <f t="shared" si="1454"/>
        <v>0</v>
      </c>
      <c r="BG4577" s="210"/>
      <c r="BH4577" s="231"/>
      <c r="BI4577" s="15"/>
      <c r="BJ4577" s="232">
        <f t="shared" si="1446"/>
        <v>0</v>
      </c>
      <c r="BK4577" s="235">
        <f t="shared" si="1455"/>
        <v>0</v>
      </c>
      <c r="BM4577" s="109">
        <f t="shared" si="1447"/>
        <v>-7.1654698533404408</v>
      </c>
      <c r="BN4577" s="213"/>
      <c r="BR4577" s="228"/>
      <c r="BS4577" s="311"/>
      <c r="BT4577" s="3"/>
      <c r="BU4577" s="213"/>
      <c r="BV4577" s="213"/>
      <c r="BW4577" s="291"/>
    </row>
    <row r="4578" spans="1:75" x14ac:dyDescent="0.2">
      <c r="A4578" s="236"/>
      <c r="B4578" s="237"/>
      <c r="C4578" s="848" t="str">
        <f ca="1">IF(ISERR(AVERAGE(INDIRECT("B"&amp;(ROW()-INT($B$1/2))):INDIRECT("B"&amp;(ROW()+INT($B$1/2))))),"",AVERAGE(INDIRECT("B"&amp;(ROW()-INT($B$1/2))):INDIRECT("B"&amp;(ROW()+INT($B$1/2)))))</f>
        <v/>
      </c>
      <c r="D4578" s="848">
        <f t="shared" si="1441"/>
        <v>0</v>
      </c>
      <c r="E4578" s="275"/>
      <c r="F4578" s="15"/>
      <c r="G4578" s="3"/>
      <c r="H4578" s="3"/>
      <c r="I4578" s="3"/>
      <c r="J4578" s="3"/>
      <c r="K4578" s="3"/>
      <c r="L4578" s="554"/>
      <c r="M4578" s="545"/>
      <c r="N4578" s="546"/>
      <c r="O4578" s="5"/>
      <c r="P4578" s="216"/>
      <c r="Q4578" s="217"/>
      <c r="R4578" s="218"/>
      <c r="S4578" s="219">
        <f t="shared" si="1458"/>
        <v>0</v>
      </c>
      <c r="T4578" s="220">
        <f t="shared" si="1459"/>
        <v>0</v>
      </c>
      <c r="U4578" s="214">
        <f t="shared" si="1456"/>
        <v>0</v>
      </c>
      <c r="W4578" s="221"/>
      <c r="X4578" s="222"/>
      <c r="Y4578" s="222"/>
      <c r="Z4578" s="223"/>
      <c r="AA4578" s="222"/>
      <c r="AB4578" s="224"/>
      <c r="AC4578" s="225"/>
      <c r="AD4578" s="2">
        <f t="shared" si="1443"/>
        <v>0</v>
      </c>
      <c r="AE4578" s="2">
        <f t="shared" si="1444"/>
        <v>0</v>
      </c>
      <c r="AF4578" s="226"/>
      <c r="AG4578" s="219">
        <f t="shared" si="1448"/>
        <v>0</v>
      </c>
      <c r="AH4578" s="234">
        <f t="shared" si="1449"/>
        <v>0</v>
      </c>
      <c r="AI4578" s="214">
        <f t="shared" si="1457"/>
        <v>0</v>
      </c>
      <c r="AK4578" s="229">
        <f t="shared" si="1450"/>
        <v>0</v>
      </c>
      <c r="AL4578" s="226"/>
      <c r="AM4578" s="15"/>
      <c r="AN4578" s="232" t="e">
        <f t="shared" si="1451"/>
        <v>#DIV/0!</v>
      </c>
      <c r="AO4578" s="214">
        <f t="shared" si="1445"/>
        <v>0</v>
      </c>
      <c r="AQ4578" s="210"/>
      <c r="AR4578" s="231"/>
      <c r="AS4578" s="15"/>
      <c r="AT4578" s="232">
        <f t="shared" si="1452"/>
        <v>0</v>
      </c>
      <c r="AU4578" s="235">
        <f t="shared" si="1453"/>
        <v>0</v>
      </c>
      <c r="AY4578" s="210"/>
      <c r="AZ4578" s="231"/>
      <c r="BA4578" s="15"/>
      <c r="BB4578" s="232">
        <f t="shared" si="1442"/>
        <v>0</v>
      </c>
      <c r="BC4578" s="235">
        <f t="shared" si="1454"/>
        <v>0</v>
      </c>
      <c r="BG4578" s="210"/>
      <c r="BH4578" s="231"/>
      <c r="BI4578" s="15"/>
      <c r="BJ4578" s="232">
        <f t="shared" si="1446"/>
        <v>0</v>
      </c>
      <c r="BK4578" s="235">
        <f t="shared" si="1455"/>
        <v>0</v>
      </c>
      <c r="BM4578" s="109">
        <f t="shared" si="1447"/>
        <v>-7.1673021908381775</v>
      </c>
      <c r="BN4578" s="213"/>
      <c r="BR4578" s="228"/>
      <c r="BS4578" s="311"/>
      <c r="BT4578" s="3"/>
      <c r="BU4578" s="213"/>
      <c r="BV4578" s="213"/>
      <c r="BW4578" s="291"/>
    </row>
    <row r="4579" spans="1:75" x14ac:dyDescent="0.2">
      <c r="A4579" s="236"/>
      <c r="B4579" s="237"/>
      <c r="C4579" s="848" t="str">
        <f ca="1">IF(ISERR(AVERAGE(INDIRECT("B"&amp;(ROW()-INT($B$1/2))):INDIRECT("B"&amp;(ROW()+INT($B$1/2))))),"",AVERAGE(INDIRECT("B"&amp;(ROW()-INT($B$1/2))):INDIRECT("B"&amp;(ROW()+INT($B$1/2)))))</f>
        <v/>
      </c>
      <c r="D4579" s="848">
        <f t="shared" si="1441"/>
        <v>0</v>
      </c>
      <c r="E4579" s="275"/>
      <c r="F4579" s="15"/>
      <c r="G4579" s="3"/>
      <c r="H4579" s="3"/>
      <c r="I4579" s="3"/>
      <c r="J4579" s="3"/>
      <c r="K4579" s="3"/>
      <c r="L4579" s="554"/>
      <c r="M4579" s="545"/>
      <c r="N4579" s="546"/>
      <c r="O4579" s="5"/>
      <c r="P4579" s="216"/>
      <c r="Q4579" s="217"/>
      <c r="R4579" s="218"/>
      <c r="S4579" s="219">
        <f t="shared" si="1458"/>
        <v>0</v>
      </c>
      <c r="T4579" s="220">
        <f t="shared" si="1459"/>
        <v>0</v>
      </c>
      <c r="U4579" s="214">
        <f t="shared" si="1456"/>
        <v>0</v>
      </c>
      <c r="W4579" s="221"/>
      <c r="X4579" s="222"/>
      <c r="Y4579" s="222"/>
      <c r="Z4579" s="223"/>
      <c r="AA4579" s="222"/>
      <c r="AB4579" s="224"/>
      <c r="AC4579" s="225"/>
      <c r="AD4579" s="2">
        <f t="shared" si="1443"/>
        <v>0</v>
      </c>
      <c r="AE4579" s="2">
        <f t="shared" si="1444"/>
        <v>0</v>
      </c>
      <c r="AF4579" s="226"/>
      <c r="AG4579" s="219">
        <f t="shared" si="1448"/>
        <v>0</v>
      </c>
      <c r="AH4579" s="234">
        <f t="shared" si="1449"/>
        <v>0</v>
      </c>
      <c r="AI4579" s="214">
        <f t="shared" si="1457"/>
        <v>0</v>
      </c>
      <c r="AK4579" s="229">
        <f t="shared" si="1450"/>
        <v>0</v>
      </c>
      <c r="AL4579" s="226"/>
      <c r="AM4579" s="15"/>
      <c r="AN4579" s="232" t="e">
        <f t="shared" si="1451"/>
        <v>#DIV/0!</v>
      </c>
      <c r="AO4579" s="214">
        <f t="shared" si="1445"/>
        <v>0</v>
      </c>
      <c r="AQ4579" s="210"/>
      <c r="AR4579" s="231"/>
      <c r="AS4579" s="15"/>
      <c r="AT4579" s="232">
        <f t="shared" si="1452"/>
        <v>0</v>
      </c>
      <c r="AU4579" s="235">
        <f t="shared" si="1453"/>
        <v>0</v>
      </c>
      <c r="AY4579" s="210"/>
      <c r="AZ4579" s="231"/>
      <c r="BA4579" s="15"/>
      <c r="BB4579" s="232">
        <f t="shared" si="1442"/>
        <v>0</v>
      </c>
      <c r="BC4579" s="235">
        <f t="shared" si="1454"/>
        <v>0</v>
      </c>
      <c r="BG4579" s="210"/>
      <c r="BH4579" s="231"/>
      <c r="BI4579" s="15"/>
      <c r="BJ4579" s="232">
        <f t="shared" si="1446"/>
        <v>0</v>
      </c>
      <c r="BK4579" s="235">
        <f t="shared" si="1455"/>
        <v>0</v>
      </c>
      <c r="BM4579" s="109">
        <f t="shared" si="1447"/>
        <v>-7.1691345283359142</v>
      </c>
      <c r="BN4579" s="213"/>
      <c r="BR4579" s="228"/>
      <c r="BS4579" s="311"/>
      <c r="BT4579" s="3"/>
      <c r="BU4579" s="213"/>
      <c r="BV4579" s="213"/>
      <c r="BW4579" s="291"/>
    </row>
    <row r="4580" spans="1:75" x14ac:dyDescent="0.2">
      <c r="A4580" s="236"/>
      <c r="B4580" s="237"/>
      <c r="C4580" s="848" t="str">
        <f ca="1">IF(ISERR(AVERAGE(INDIRECT("B"&amp;(ROW()-INT($B$1/2))):INDIRECT("B"&amp;(ROW()+INT($B$1/2))))),"",AVERAGE(INDIRECT("B"&amp;(ROW()-INT($B$1/2))):INDIRECT("B"&amp;(ROW()+INT($B$1/2)))))</f>
        <v/>
      </c>
      <c r="D4580" s="848">
        <f t="shared" si="1441"/>
        <v>0</v>
      </c>
      <c r="E4580" s="275"/>
      <c r="F4580" s="15"/>
      <c r="G4580" s="3"/>
      <c r="H4580" s="3"/>
      <c r="I4580" s="3"/>
      <c r="J4580" s="3"/>
      <c r="K4580" s="3"/>
      <c r="L4580" s="554"/>
      <c r="M4580" s="545"/>
      <c r="N4580" s="546"/>
      <c r="O4580" s="5"/>
      <c r="P4580" s="216"/>
      <c r="Q4580" s="217"/>
      <c r="R4580" s="218"/>
      <c r="S4580" s="219">
        <f t="shared" si="1458"/>
        <v>0</v>
      </c>
      <c r="T4580" s="220">
        <f t="shared" si="1459"/>
        <v>0</v>
      </c>
      <c r="U4580" s="214">
        <f t="shared" si="1456"/>
        <v>0</v>
      </c>
      <c r="W4580" s="221"/>
      <c r="X4580" s="222"/>
      <c r="Y4580" s="222"/>
      <c r="Z4580" s="223"/>
      <c r="AA4580" s="222"/>
      <c r="AB4580" s="224"/>
      <c r="AC4580" s="225"/>
      <c r="AD4580" s="2">
        <f t="shared" si="1443"/>
        <v>0</v>
      </c>
      <c r="AE4580" s="2">
        <f t="shared" si="1444"/>
        <v>0</v>
      </c>
      <c r="AF4580" s="226"/>
      <c r="AG4580" s="219">
        <f t="shared" si="1448"/>
        <v>0</v>
      </c>
      <c r="AH4580" s="234">
        <f t="shared" si="1449"/>
        <v>0</v>
      </c>
      <c r="AI4580" s="214">
        <f t="shared" si="1457"/>
        <v>0</v>
      </c>
      <c r="AK4580" s="229">
        <f t="shared" si="1450"/>
        <v>0</v>
      </c>
      <c r="AL4580" s="226"/>
      <c r="AM4580" s="15"/>
      <c r="AN4580" s="232" t="e">
        <f t="shared" si="1451"/>
        <v>#DIV/0!</v>
      </c>
      <c r="AO4580" s="214">
        <f t="shared" si="1445"/>
        <v>0</v>
      </c>
      <c r="AQ4580" s="210"/>
      <c r="AR4580" s="231"/>
      <c r="AS4580" s="15"/>
      <c r="AT4580" s="232">
        <f t="shared" si="1452"/>
        <v>0</v>
      </c>
      <c r="AU4580" s="235">
        <f t="shared" si="1453"/>
        <v>0</v>
      </c>
      <c r="AY4580" s="210"/>
      <c r="AZ4580" s="231"/>
      <c r="BA4580" s="15"/>
      <c r="BB4580" s="232">
        <f t="shared" si="1442"/>
        <v>0</v>
      </c>
      <c r="BC4580" s="235">
        <f t="shared" si="1454"/>
        <v>0</v>
      </c>
      <c r="BG4580" s="210"/>
      <c r="BH4580" s="231"/>
      <c r="BI4580" s="15"/>
      <c r="BJ4580" s="232">
        <f t="shared" si="1446"/>
        <v>0</v>
      </c>
      <c r="BK4580" s="235">
        <f t="shared" si="1455"/>
        <v>0</v>
      </c>
      <c r="BM4580" s="109">
        <f t="shared" si="1447"/>
        <v>-7.1709668658336509</v>
      </c>
      <c r="BN4580" s="213"/>
      <c r="BR4580" s="228"/>
      <c r="BS4580" s="311"/>
      <c r="BT4580" s="3"/>
      <c r="BU4580" s="213"/>
      <c r="BV4580" s="213"/>
      <c r="BW4580" s="291"/>
    </row>
    <row r="4581" spans="1:75" x14ac:dyDescent="0.2">
      <c r="A4581" s="236"/>
      <c r="B4581" s="237"/>
      <c r="C4581" s="848" t="str">
        <f ca="1">IF(ISERR(AVERAGE(INDIRECT("B"&amp;(ROW()-INT($B$1/2))):INDIRECT("B"&amp;(ROW()+INT($B$1/2))))),"",AVERAGE(INDIRECT("B"&amp;(ROW()-INT($B$1/2))):INDIRECT("B"&amp;(ROW()+INT($B$1/2)))))</f>
        <v/>
      </c>
      <c r="D4581" s="848">
        <f t="shared" si="1441"/>
        <v>0</v>
      </c>
      <c r="E4581" s="275"/>
      <c r="F4581" s="15"/>
      <c r="G4581" s="3"/>
      <c r="H4581" s="3"/>
      <c r="I4581" s="3"/>
      <c r="J4581" s="3"/>
      <c r="K4581" s="3"/>
      <c r="L4581" s="554"/>
      <c r="M4581" s="545"/>
      <c r="N4581" s="546"/>
      <c r="O4581" s="5"/>
      <c r="P4581" s="216"/>
      <c r="Q4581" s="217"/>
      <c r="R4581" s="218"/>
      <c r="S4581" s="219">
        <f t="shared" si="1458"/>
        <v>0</v>
      </c>
      <c r="T4581" s="220">
        <f t="shared" si="1459"/>
        <v>0</v>
      </c>
      <c r="U4581" s="214">
        <f t="shared" si="1456"/>
        <v>0</v>
      </c>
      <c r="W4581" s="221"/>
      <c r="X4581" s="222"/>
      <c r="Y4581" s="222"/>
      <c r="Z4581" s="223"/>
      <c r="AA4581" s="222"/>
      <c r="AB4581" s="224"/>
      <c r="AC4581" s="225"/>
      <c r="AD4581" s="2">
        <f t="shared" si="1443"/>
        <v>0</v>
      </c>
      <c r="AE4581" s="2">
        <f t="shared" si="1444"/>
        <v>0</v>
      </c>
      <c r="AF4581" s="226"/>
      <c r="AG4581" s="219">
        <f t="shared" si="1448"/>
        <v>0</v>
      </c>
      <c r="AH4581" s="234">
        <f t="shared" si="1449"/>
        <v>0</v>
      </c>
      <c r="AI4581" s="214">
        <f t="shared" si="1457"/>
        <v>0</v>
      </c>
      <c r="AK4581" s="229">
        <f t="shared" si="1450"/>
        <v>0</v>
      </c>
      <c r="AL4581" s="226"/>
      <c r="AM4581" s="15"/>
      <c r="AN4581" s="232" t="e">
        <f t="shared" si="1451"/>
        <v>#DIV/0!</v>
      </c>
      <c r="AO4581" s="214">
        <f t="shared" si="1445"/>
        <v>0</v>
      </c>
      <c r="AQ4581" s="210"/>
      <c r="AR4581" s="231"/>
      <c r="AS4581" s="15"/>
      <c r="AT4581" s="232">
        <f t="shared" si="1452"/>
        <v>0</v>
      </c>
      <c r="AU4581" s="235">
        <f t="shared" si="1453"/>
        <v>0</v>
      </c>
      <c r="AY4581" s="210"/>
      <c r="AZ4581" s="231"/>
      <c r="BA4581" s="15"/>
      <c r="BB4581" s="232">
        <f t="shared" si="1442"/>
        <v>0</v>
      </c>
      <c r="BC4581" s="235">
        <f t="shared" si="1454"/>
        <v>0</v>
      </c>
      <c r="BG4581" s="210"/>
      <c r="BH4581" s="231"/>
      <c r="BI4581" s="15"/>
      <c r="BJ4581" s="232">
        <f t="shared" si="1446"/>
        <v>0</v>
      </c>
      <c r="BK4581" s="235">
        <f t="shared" si="1455"/>
        <v>0</v>
      </c>
      <c r="BM4581" s="109">
        <f t="shared" si="1447"/>
        <v>-7.1727992033313877</v>
      </c>
      <c r="BN4581" s="213"/>
      <c r="BR4581" s="228"/>
      <c r="BS4581" s="311"/>
      <c r="BT4581" s="3"/>
      <c r="BU4581" s="213"/>
      <c r="BV4581" s="213"/>
      <c r="BW4581" s="291"/>
    </row>
    <row r="4582" spans="1:75" x14ac:dyDescent="0.2">
      <c r="A4582" s="236"/>
      <c r="B4582" s="237"/>
      <c r="C4582" s="848" t="str">
        <f ca="1">IF(ISERR(AVERAGE(INDIRECT("B"&amp;(ROW()-INT($B$1/2))):INDIRECT("B"&amp;(ROW()+INT($B$1/2))))),"",AVERAGE(INDIRECT("B"&amp;(ROW()-INT($B$1/2))):INDIRECT("B"&amp;(ROW()+INT($B$1/2)))))</f>
        <v/>
      </c>
      <c r="D4582" s="848">
        <f t="shared" si="1441"/>
        <v>0</v>
      </c>
      <c r="E4582" s="275"/>
      <c r="F4582" s="15"/>
      <c r="G4582" s="3"/>
      <c r="H4582" s="3"/>
      <c r="I4582" s="3"/>
      <c r="J4582" s="3"/>
      <c r="K4582" s="3"/>
      <c r="L4582" s="554"/>
      <c r="M4582" s="545"/>
      <c r="N4582" s="546"/>
      <c r="O4582" s="5"/>
      <c r="P4582" s="216"/>
      <c r="Q4582" s="217"/>
      <c r="R4582" s="218"/>
      <c r="S4582" s="219">
        <f t="shared" si="1458"/>
        <v>0</v>
      </c>
      <c r="T4582" s="220">
        <f t="shared" si="1459"/>
        <v>0</v>
      </c>
      <c r="U4582" s="214">
        <f t="shared" si="1456"/>
        <v>0</v>
      </c>
      <c r="W4582" s="221"/>
      <c r="X4582" s="222"/>
      <c r="Y4582" s="222"/>
      <c r="Z4582" s="223"/>
      <c r="AA4582" s="222"/>
      <c r="AB4582" s="224"/>
      <c r="AC4582" s="225"/>
      <c r="AD4582" s="2">
        <f t="shared" si="1443"/>
        <v>0</v>
      </c>
      <c r="AE4582" s="2">
        <f t="shared" si="1444"/>
        <v>0</v>
      </c>
      <c r="AF4582" s="226"/>
      <c r="AG4582" s="219">
        <f t="shared" si="1448"/>
        <v>0</v>
      </c>
      <c r="AH4582" s="234">
        <f t="shared" si="1449"/>
        <v>0</v>
      </c>
      <c r="AI4582" s="214">
        <f t="shared" si="1457"/>
        <v>0</v>
      </c>
      <c r="AK4582" s="229">
        <f t="shared" si="1450"/>
        <v>0</v>
      </c>
      <c r="AL4582" s="226"/>
      <c r="AM4582" s="15"/>
      <c r="AN4582" s="232" t="e">
        <f t="shared" si="1451"/>
        <v>#DIV/0!</v>
      </c>
      <c r="AO4582" s="214">
        <f t="shared" si="1445"/>
        <v>0</v>
      </c>
      <c r="AQ4582" s="210"/>
      <c r="AR4582" s="231"/>
      <c r="AS4582" s="15"/>
      <c r="AT4582" s="232">
        <f t="shared" si="1452"/>
        <v>0</v>
      </c>
      <c r="AU4582" s="235">
        <f t="shared" si="1453"/>
        <v>0</v>
      </c>
      <c r="AY4582" s="210"/>
      <c r="AZ4582" s="231"/>
      <c r="BA4582" s="15"/>
      <c r="BB4582" s="232">
        <f t="shared" si="1442"/>
        <v>0</v>
      </c>
      <c r="BC4582" s="235">
        <f t="shared" si="1454"/>
        <v>0</v>
      </c>
      <c r="BG4582" s="210"/>
      <c r="BH4582" s="231"/>
      <c r="BI4582" s="15"/>
      <c r="BJ4582" s="232">
        <f t="shared" si="1446"/>
        <v>0</v>
      </c>
      <c r="BK4582" s="235">
        <f t="shared" si="1455"/>
        <v>0</v>
      </c>
      <c r="BM4582" s="109">
        <f t="shared" si="1447"/>
        <v>-7.1746315408291244</v>
      </c>
      <c r="BN4582" s="213"/>
      <c r="BR4582" s="228"/>
      <c r="BS4582" s="311"/>
      <c r="BT4582" s="3"/>
      <c r="BU4582" s="213"/>
      <c r="BV4582" s="213"/>
      <c r="BW4582" s="291"/>
    </row>
    <row r="4583" spans="1:75" x14ac:dyDescent="0.2">
      <c r="A4583" s="236"/>
      <c r="B4583" s="237"/>
      <c r="C4583" s="848" t="str">
        <f ca="1">IF(ISERR(AVERAGE(INDIRECT("B"&amp;(ROW()-INT($B$1/2))):INDIRECT("B"&amp;(ROW()+INT($B$1/2))))),"",AVERAGE(INDIRECT("B"&amp;(ROW()-INT($B$1/2))):INDIRECT("B"&amp;(ROW()+INT($B$1/2)))))</f>
        <v/>
      </c>
      <c r="D4583" s="848">
        <f t="shared" si="1441"/>
        <v>0</v>
      </c>
      <c r="E4583" s="275"/>
      <c r="F4583" s="15"/>
      <c r="G4583" s="3"/>
      <c r="H4583" s="3"/>
      <c r="I4583" s="3"/>
      <c r="J4583" s="3"/>
      <c r="K4583" s="3"/>
      <c r="L4583" s="554"/>
      <c r="M4583" s="545"/>
      <c r="N4583" s="546"/>
      <c r="O4583" s="5"/>
      <c r="P4583" s="216"/>
      <c r="Q4583" s="217"/>
      <c r="R4583" s="218"/>
      <c r="S4583" s="219">
        <f t="shared" si="1458"/>
        <v>0</v>
      </c>
      <c r="T4583" s="220">
        <f t="shared" si="1459"/>
        <v>0</v>
      </c>
      <c r="U4583" s="214">
        <f t="shared" si="1456"/>
        <v>0</v>
      </c>
      <c r="W4583" s="221"/>
      <c r="X4583" s="222"/>
      <c r="Y4583" s="222"/>
      <c r="Z4583" s="223"/>
      <c r="AA4583" s="222"/>
      <c r="AB4583" s="224"/>
      <c r="AC4583" s="225"/>
      <c r="AD4583" s="2">
        <f t="shared" si="1443"/>
        <v>0</v>
      </c>
      <c r="AE4583" s="2">
        <f t="shared" si="1444"/>
        <v>0</v>
      </c>
      <c r="AF4583" s="226"/>
      <c r="AG4583" s="219">
        <f t="shared" si="1448"/>
        <v>0</v>
      </c>
      <c r="AH4583" s="234">
        <f t="shared" si="1449"/>
        <v>0</v>
      </c>
      <c r="AI4583" s="214">
        <f t="shared" si="1457"/>
        <v>0</v>
      </c>
      <c r="AK4583" s="229">
        <f t="shared" si="1450"/>
        <v>0</v>
      </c>
      <c r="AL4583" s="226"/>
      <c r="AM4583" s="15"/>
      <c r="AN4583" s="232" t="e">
        <f t="shared" si="1451"/>
        <v>#DIV/0!</v>
      </c>
      <c r="AO4583" s="214">
        <f t="shared" si="1445"/>
        <v>0</v>
      </c>
      <c r="AQ4583" s="210"/>
      <c r="AR4583" s="231"/>
      <c r="AS4583" s="15"/>
      <c r="AT4583" s="232">
        <f t="shared" si="1452"/>
        <v>0</v>
      </c>
      <c r="AU4583" s="235">
        <f t="shared" si="1453"/>
        <v>0</v>
      </c>
      <c r="AY4583" s="210"/>
      <c r="AZ4583" s="231"/>
      <c r="BA4583" s="15"/>
      <c r="BB4583" s="232">
        <f t="shared" si="1442"/>
        <v>0</v>
      </c>
      <c r="BC4583" s="235">
        <f t="shared" si="1454"/>
        <v>0</v>
      </c>
      <c r="BG4583" s="210"/>
      <c r="BH4583" s="231"/>
      <c r="BI4583" s="15"/>
      <c r="BJ4583" s="232">
        <f t="shared" si="1446"/>
        <v>0</v>
      </c>
      <c r="BK4583" s="235">
        <f t="shared" si="1455"/>
        <v>0</v>
      </c>
      <c r="BM4583" s="109">
        <f t="shared" si="1447"/>
        <v>-7.1764638783268611</v>
      </c>
      <c r="BN4583" s="213"/>
      <c r="BR4583" s="228"/>
      <c r="BS4583" s="311"/>
      <c r="BT4583" s="3"/>
      <c r="BU4583" s="213"/>
      <c r="BV4583" s="213"/>
      <c r="BW4583" s="291"/>
    </row>
    <row r="4584" spans="1:75" x14ac:dyDescent="0.2">
      <c r="A4584" s="236"/>
      <c r="B4584" s="237"/>
      <c r="C4584" s="848" t="str">
        <f ca="1">IF(ISERR(AVERAGE(INDIRECT("B"&amp;(ROW()-INT($B$1/2))):INDIRECT("B"&amp;(ROW()+INT($B$1/2))))),"",AVERAGE(INDIRECT("B"&amp;(ROW()-INT($B$1/2))):INDIRECT("B"&amp;(ROW()+INT($B$1/2)))))</f>
        <v/>
      </c>
      <c r="D4584" s="848">
        <f t="shared" si="1441"/>
        <v>0</v>
      </c>
      <c r="E4584" s="275"/>
      <c r="F4584" s="15"/>
      <c r="G4584" s="3"/>
      <c r="H4584" s="3"/>
      <c r="I4584" s="3"/>
      <c r="J4584" s="3"/>
      <c r="K4584" s="3"/>
      <c r="L4584" s="554"/>
      <c r="M4584" s="545"/>
      <c r="N4584" s="546"/>
      <c r="O4584" s="5"/>
      <c r="P4584" s="216"/>
      <c r="Q4584" s="217"/>
      <c r="R4584" s="218"/>
      <c r="S4584" s="219">
        <f t="shared" si="1458"/>
        <v>0</v>
      </c>
      <c r="T4584" s="220">
        <f t="shared" si="1459"/>
        <v>0</v>
      </c>
      <c r="U4584" s="214">
        <f t="shared" si="1456"/>
        <v>0</v>
      </c>
      <c r="W4584" s="221"/>
      <c r="X4584" s="222"/>
      <c r="Y4584" s="222"/>
      <c r="Z4584" s="223"/>
      <c r="AA4584" s="222"/>
      <c r="AB4584" s="224"/>
      <c r="AC4584" s="225"/>
      <c r="AD4584" s="2">
        <f t="shared" si="1443"/>
        <v>0</v>
      </c>
      <c r="AE4584" s="2">
        <f t="shared" si="1444"/>
        <v>0</v>
      </c>
      <c r="AF4584" s="226"/>
      <c r="AG4584" s="219">
        <f t="shared" si="1448"/>
        <v>0</v>
      </c>
      <c r="AH4584" s="234">
        <f t="shared" si="1449"/>
        <v>0</v>
      </c>
      <c r="AI4584" s="214">
        <f t="shared" si="1457"/>
        <v>0</v>
      </c>
      <c r="AK4584" s="229">
        <f t="shared" si="1450"/>
        <v>0</v>
      </c>
      <c r="AL4584" s="226"/>
      <c r="AM4584" s="15"/>
      <c r="AN4584" s="232" t="e">
        <f t="shared" si="1451"/>
        <v>#DIV/0!</v>
      </c>
      <c r="AO4584" s="214">
        <f t="shared" si="1445"/>
        <v>0</v>
      </c>
      <c r="AQ4584" s="210"/>
      <c r="AR4584" s="231"/>
      <c r="AS4584" s="15"/>
      <c r="AT4584" s="232">
        <f t="shared" si="1452"/>
        <v>0</v>
      </c>
      <c r="AU4584" s="235">
        <f t="shared" si="1453"/>
        <v>0</v>
      </c>
      <c r="AY4584" s="210"/>
      <c r="AZ4584" s="231"/>
      <c r="BA4584" s="15"/>
      <c r="BB4584" s="232">
        <f t="shared" si="1442"/>
        <v>0</v>
      </c>
      <c r="BC4584" s="235">
        <f t="shared" si="1454"/>
        <v>0</v>
      </c>
      <c r="BG4584" s="210"/>
      <c r="BH4584" s="231"/>
      <c r="BI4584" s="15"/>
      <c r="BJ4584" s="232">
        <f t="shared" si="1446"/>
        <v>0</v>
      </c>
      <c r="BK4584" s="235">
        <f t="shared" si="1455"/>
        <v>0</v>
      </c>
      <c r="BM4584" s="109">
        <f t="shared" si="1447"/>
        <v>-7.1782962158245978</v>
      </c>
      <c r="BN4584" s="213"/>
      <c r="BR4584" s="228"/>
      <c r="BS4584" s="311"/>
      <c r="BT4584" s="3"/>
      <c r="BU4584" s="213"/>
      <c r="BV4584" s="213"/>
      <c r="BW4584" s="291"/>
    </row>
    <row r="4585" spans="1:75" x14ac:dyDescent="0.2">
      <c r="A4585" s="236"/>
      <c r="B4585" s="237"/>
      <c r="C4585" s="848" t="str">
        <f ca="1">IF(ISERR(AVERAGE(INDIRECT("B"&amp;(ROW()-INT($B$1/2))):INDIRECT("B"&amp;(ROW()+INT($B$1/2))))),"",AVERAGE(INDIRECT("B"&amp;(ROW()-INT($B$1/2))):INDIRECT("B"&amp;(ROW()+INT($B$1/2)))))</f>
        <v/>
      </c>
      <c r="D4585" s="848">
        <f t="shared" si="1441"/>
        <v>0</v>
      </c>
      <c r="E4585" s="275"/>
      <c r="F4585" s="15"/>
      <c r="G4585" s="3"/>
      <c r="H4585" s="3"/>
      <c r="I4585" s="3"/>
      <c r="J4585" s="3"/>
      <c r="K4585" s="3"/>
      <c r="L4585" s="554"/>
      <c r="M4585" s="545"/>
      <c r="N4585" s="546"/>
      <c r="O4585" s="5"/>
      <c r="P4585" s="216"/>
      <c r="Q4585" s="217"/>
      <c r="R4585" s="218"/>
      <c r="S4585" s="219">
        <f t="shared" si="1458"/>
        <v>0</v>
      </c>
      <c r="T4585" s="220">
        <f t="shared" si="1459"/>
        <v>0</v>
      </c>
      <c r="U4585" s="214">
        <f t="shared" si="1456"/>
        <v>0</v>
      </c>
      <c r="W4585" s="221"/>
      <c r="X4585" s="222"/>
      <c r="Y4585" s="222"/>
      <c r="Z4585" s="223"/>
      <c r="AA4585" s="222"/>
      <c r="AB4585" s="224"/>
      <c r="AC4585" s="225"/>
      <c r="AD4585" s="2">
        <f t="shared" si="1443"/>
        <v>0</v>
      </c>
      <c r="AE4585" s="2">
        <f t="shared" si="1444"/>
        <v>0</v>
      </c>
      <c r="AF4585" s="226"/>
      <c r="AG4585" s="219">
        <f t="shared" si="1448"/>
        <v>0</v>
      </c>
      <c r="AH4585" s="234">
        <f t="shared" si="1449"/>
        <v>0</v>
      </c>
      <c r="AI4585" s="214">
        <f t="shared" si="1457"/>
        <v>0</v>
      </c>
      <c r="AK4585" s="229">
        <f t="shared" si="1450"/>
        <v>0</v>
      </c>
      <c r="AL4585" s="226"/>
      <c r="AM4585" s="15"/>
      <c r="AN4585" s="232" t="e">
        <f t="shared" si="1451"/>
        <v>#DIV/0!</v>
      </c>
      <c r="AO4585" s="214">
        <f t="shared" si="1445"/>
        <v>0</v>
      </c>
      <c r="AQ4585" s="210"/>
      <c r="AR4585" s="231"/>
      <c r="AS4585" s="15"/>
      <c r="AT4585" s="232">
        <f t="shared" si="1452"/>
        <v>0</v>
      </c>
      <c r="AU4585" s="235">
        <f t="shared" si="1453"/>
        <v>0</v>
      </c>
      <c r="AY4585" s="210"/>
      <c r="AZ4585" s="231"/>
      <c r="BA4585" s="15"/>
      <c r="BB4585" s="232">
        <f t="shared" si="1442"/>
        <v>0</v>
      </c>
      <c r="BC4585" s="235">
        <f t="shared" si="1454"/>
        <v>0</v>
      </c>
      <c r="BG4585" s="210"/>
      <c r="BH4585" s="231"/>
      <c r="BI4585" s="15"/>
      <c r="BJ4585" s="232">
        <f t="shared" si="1446"/>
        <v>0</v>
      </c>
      <c r="BK4585" s="235">
        <f t="shared" si="1455"/>
        <v>0</v>
      </c>
      <c r="BM4585" s="109">
        <f t="shared" si="1447"/>
        <v>-7.1801285533223345</v>
      </c>
      <c r="BN4585" s="213"/>
      <c r="BR4585" s="228"/>
      <c r="BS4585" s="311"/>
      <c r="BT4585" s="3"/>
      <c r="BU4585" s="213"/>
      <c r="BV4585" s="213"/>
      <c r="BW4585" s="291"/>
    </row>
    <row r="4586" spans="1:75" x14ac:dyDescent="0.2">
      <c r="A4586" s="236"/>
      <c r="B4586" s="237"/>
      <c r="C4586" s="848" t="str">
        <f ca="1">IF(ISERR(AVERAGE(INDIRECT("B"&amp;(ROW()-INT($B$1/2))):INDIRECT("B"&amp;(ROW()+INT($B$1/2))))),"",AVERAGE(INDIRECT("B"&amp;(ROW()-INT($B$1/2))):INDIRECT("B"&amp;(ROW()+INT($B$1/2)))))</f>
        <v/>
      </c>
      <c r="D4586" s="848">
        <f t="shared" si="1441"/>
        <v>0</v>
      </c>
      <c r="E4586" s="275"/>
      <c r="F4586" s="15"/>
      <c r="G4586" s="3"/>
      <c r="H4586" s="3"/>
      <c r="I4586" s="3"/>
      <c r="J4586" s="3"/>
      <c r="K4586" s="3"/>
      <c r="L4586" s="554"/>
      <c r="M4586" s="545"/>
      <c r="N4586" s="546"/>
      <c r="O4586" s="5"/>
      <c r="P4586" s="216"/>
      <c r="Q4586" s="217"/>
      <c r="R4586" s="218"/>
      <c r="S4586" s="219">
        <f t="shared" si="1458"/>
        <v>0</v>
      </c>
      <c r="T4586" s="220">
        <f t="shared" si="1459"/>
        <v>0</v>
      </c>
      <c r="U4586" s="214">
        <f t="shared" si="1456"/>
        <v>0</v>
      </c>
      <c r="W4586" s="221"/>
      <c r="X4586" s="222"/>
      <c r="Y4586" s="222"/>
      <c r="Z4586" s="223"/>
      <c r="AA4586" s="222"/>
      <c r="AB4586" s="224"/>
      <c r="AC4586" s="225"/>
      <c r="AD4586" s="2">
        <f t="shared" si="1443"/>
        <v>0</v>
      </c>
      <c r="AE4586" s="2">
        <f t="shared" si="1444"/>
        <v>0</v>
      </c>
      <c r="AF4586" s="226"/>
      <c r="AG4586" s="219">
        <f t="shared" si="1448"/>
        <v>0</v>
      </c>
      <c r="AH4586" s="234">
        <f t="shared" si="1449"/>
        <v>0</v>
      </c>
      <c r="AI4586" s="214">
        <f t="shared" si="1457"/>
        <v>0</v>
      </c>
      <c r="AK4586" s="229">
        <f t="shared" si="1450"/>
        <v>0</v>
      </c>
      <c r="AL4586" s="226"/>
      <c r="AM4586" s="15"/>
      <c r="AN4586" s="232" t="e">
        <f t="shared" si="1451"/>
        <v>#DIV/0!</v>
      </c>
      <c r="AO4586" s="214">
        <f t="shared" si="1445"/>
        <v>0</v>
      </c>
      <c r="AQ4586" s="210"/>
      <c r="AR4586" s="231"/>
      <c r="AS4586" s="15"/>
      <c r="AT4586" s="232">
        <f t="shared" si="1452"/>
        <v>0</v>
      </c>
      <c r="AU4586" s="235">
        <f t="shared" si="1453"/>
        <v>0</v>
      </c>
      <c r="AY4586" s="210"/>
      <c r="AZ4586" s="231"/>
      <c r="BA4586" s="15"/>
      <c r="BB4586" s="232">
        <f t="shared" si="1442"/>
        <v>0</v>
      </c>
      <c r="BC4586" s="235">
        <f t="shared" si="1454"/>
        <v>0</v>
      </c>
      <c r="BG4586" s="210"/>
      <c r="BH4586" s="231"/>
      <c r="BI4586" s="15"/>
      <c r="BJ4586" s="232">
        <f t="shared" si="1446"/>
        <v>0</v>
      </c>
      <c r="BK4586" s="235">
        <f t="shared" si="1455"/>
        <v>0</v>
      </c>
      <c r="BM4586" s="109">
        <f t="shared" si="1447"/>
        <v>-7.1819608908200712</v>
      </c>
      <c r="BN4586" s="213"/>
      <c r="BR4586" s="228"/>
      <c r="BS4586" s="311"/>
      <c r="BT4586" s="3"/>
      <c r="BU4586" s="213"/>
      <c r="BV4586" s="213"/>
      <c r="BW4586" s="291"/>
    </row>
    <row r="4587" spans="1:75" x14ac:dyDescent="0.2">
      <c r="A4587" s="236"/>
      <c r="B4587" s="237"/>
      <c r="C4587" s="848" t="str">
        <f ca="1">IF(ISERR(AVERAGE(INDIRECT("B"&amp;(ROW()-INT($B$1/2))):INDIRECT("B"&amp;(ROW()+INT($B$1/2))))),"",AVERAGE(INDIRECT("B"&amp;(ROW()-INT($B$1/2))):INDIRECT("B"&amp;(ROW()+INT($B$1/2)))))</f>
        <v/>
      </c>
      <c r="D4587" s="848">
        <f t="shared" si="1441"/>
        <v>0</v>
      </c>
      <c r="E4587" s="275"/>
      <c r="F4587" s="15"/>
      <c r="G4587" s="3"/>
      <c r="H4587" s="3"/>
      <c r="I4587" s="3"/>
      <c r="J4587" s="3"/>
      <c r="K4587" s="3"/>
      <c r="L4587" s="554"/>
      <c r="M4587" s="545"/>
      <c r="N4587" s="546"/>
      <c r="O4587" s="5"/>
      <c r="P4587" s="216"/>
      <c r="Q4587" s="217"/>
      <c r="R4587" s="218"/>
      <c r="S4587" s="219">
        <f t="shared" si="1458"/>
        <v>0</v>
      </c>
      <c r="T4587" s="220">
        <f t="shared" si="1459"/>
        <v>0</v>
      </c>
      <c r="U4587" s="214">
        <f t="shared" si="1456"/>
        <v>0</v>
      </c>
      <c r="W4587" s="221"/>
      <c r="X4587" s="222"/>
      <c r="Y4587" s="222"/>
      <c r="Z4587" s="223"/>
      <c r="AA4587" s="222"/>
      <c r="AB4587" s="224"/>
      <c r="AC4587" s="225"/>
      <c r="AD4587" s="2">
        <f t="shared" si="1443"/>
        <v>0</v>
      </c>
      <c r="AE4587" s="2">
        <f t="shared" si="1444"/>
        <v>0</v>
      </c>
      <c r="AF4587" s="226"/>
      <c r="AG4587" s="219">
        <f t="shared" si="1448"/>
        <v>0</v>
      </c>
      <c r="AH4587" s="234">
        <f t="shared" si="1449"/>
        <v>0</v>
      </c>
      <c r="AI4587" s="214">
        <f t="shared" si="1457"/>
        <v>0</v>
      </c>
      <c r="AK4587" s="229">
        <f t="shared" si="1450"/>
        <v>0</v>
      </c>
      <c r="AL4587" s="226"/>
      <c r="AM4587" s="15"/>
      <c r="AN4587" s="232" t="e">
        <f t="shared" si="1451"/>
        <v>#DIV/0!</v>
      </c>
      <c r="AO4587" s="214">
        <f t="shared" si="1445"/>
        <v>0</v>
      </c>
      <c r="AQ4587" s="210"/>
      <c r="AR4587" s="231"/>
      <c r="AS4587" s="15"/>
      <c r="AT4587" s="232">
        <f t="shared" si="1452"/>
        <v>0</v>
      </c>
      <c r="AU4587" s="235">
        <f t="shared" si="1453"/>
        <v>0</v>
      </c>
      <c r="AY4587" s="210"/>
      <c r="AZ4587" s="231"/>
      <c r="BA4587" s="15"/>
      <c r="BB4587" s="232">
        <f t="shared" si="1442"/>
        <v>0</v>
      </c>
      <c r="BC4587" s="235">
        <f t="shared" si="1454"/>
        <v>0</v>
      </c>
      <c r="BG4587" s="210"/>
      <c r="BH4587" s="231"/>
      <c r="BI4587" s="15"/>
      <c r="BJ4587" s="232">
        <f t="shared" si="1446"/>
        <v>0</v>
      </c>
      <c r="BK4587" s="235">
        <f t="shared" si="1455"/>
        <v>0</v>
      </c>
      <c r="BM4587" s="109">
        <f t="shared" si="1447"/>
        <v>-7.1837932283178079</v>
      </c>
      <c r="BN4587" s="213"/>
      <c r="BR4587" s="228"/>
      <c r="BS4587" s="311"/>
      <c r="BT4587" s="3"/>
      <c r="BU4587" s="213"/>
      <c r="BV4587" s="213"/>
      <c r="BW4587" s="291"/>
    </row>
    <row r="4588" spans="1:75" x14ac:dyDescent="0.2">
      <c r="A4588" s="236"/>
      <c r="B4588" s="237"/>
      <c r="C4588" s="848" t="str">
        <f ca="1">IF(ISERR(AVERAGE(INDIRECT("B"&amp;(ROW()-INT($B$1/2))):INDIRECT("B"&amp;(ROW()+INT($B$1/2))))),"",AVERAGE(INDIRECT("B"&amp;(ROW()-INT($B$1/2))):INDIRECT("B"&amp;(ROW()+INT($B$1/2)))))</f>
        <v/>
      </c>
      <c r="D4588" s="848">
        <f t="shared" si="1441"/>
        <v>0</v>
      </c>
      <c r="E4588" s="275"/>
      <c r="F4588" s="15"/>
      <c r="G4588" s="3"/>
      <c r="H4588" s="3"/>
      <c r="I4588" s="3"/>
      <c r="J4588" s="3"/>
      <c r="K4588" s="3"/>
      <c r="L4588" s="554"/>
      <c r="M4588" s="545"/>
      <c r="N4588" s="546"/>
      <c r="O4588" s="5"/>
      <c r="P4588" s="216"/>
      <c r="Q4588" s="217"/>
      <c r="R4588" s="218"/>
      <c r="S4588" s="219">
        <f t="shared" si="1458"/>
        <v>0</v>
      </c>
      <c r="T4588" s="220">
        <f t="shared" si="1459"/>
        <v>0</v>
      </c>
      <c r="U4588" s="214">
        <f t="shared" si="1456"/>
        <v>0</v>
      </c>
      <c r="W4588" s="221"/>
      <c r="X4588" s="222"/>
      <c r="Y4588" s="222"/>
      <c r="Z4588" s="223"/>
      <c r="AA4588" s="222"/>
      <c r="AB4588" s="224"/>
      <c r="AC4588" s="225"/>
      <c r="AD4588" s="2">
        <f t="shared" si="1443"/>
        <v>0</v>
      </c>
      <c r="AE4588" s="2">
        <f t="shared" si="1444"/>
        <v>0</v>
      </c>
      <c r="AF4588" s="226"/>
      <c r="AG4588" s="219">
        <f t="shared" si="1448"/>
        <v>0</v>
      </c>
      <c r="AH4588" s="234">
        <f t="shared" si="1449"/>
        <v>0</v>
      </c>
      <c r="AI4588" s="214">
        <f t="shared" si="1457"/>
        <v>0</v>
      </c>
      <c r="AK4588" s="229">
        <f t="shared" si="1450"/>
        <v>0</v>
      </c>
      <c r="AL4588" s="226"/>
      <c r="AM4588" s="15"/>
      <c r="AN4588" s="232" t="e">
        <f t="shared" si="1451"/>
        <v>#DIV/0!</v>
      </c>
      <c r="AO4588" s="214">
        <f t="shared" si="1445"/>
        <v>0</v>
      </c>
      <c r="AQ4588" s="210"/>
      <c r="AR4588" s="231"/>
      <c r="AS4588" s="15"/>
      <c r="AT4588" s="232">
        <f t="shared" si="1452"/>
        <v>0</v>
      </c>
      <c r="AU4588" s="235">
        <f t="shared" si="1453"/>
        <v>0</v>
      </c>
      <c r="AY4588" s="210"/>
      <c r="AZ4588" s="231"/>
      <c r="BA4588" s="15"/>
      <c r="BB4588" s="232">
        <f t="shared" si="1442"/>
        <v>0</v>
      </c>
      <c r="BC4588" s="235">
        <f t="shared" si="1454"/>
        <v>0</v>
      </c>
      <c r="BG4588" s="210"/>
      <c r="BH4588" s="231"/>
      <c r="BI4588" s="15"/>
      <c r="BJ4588" s="232">
        <f t="shared" si="1446"/>
        <v>0</v>
      </c>
      <c r="BK4588" s="235">
        <f t="shared" si="1455"/>
        <v>0</v>
      </c>
      <c r="BM4588" s="109">
        <f t="shared" si="1447"/>
        <v>-7.1856255658155446</v>
      </c>
      <c r="BN4588" s="213"/>
      <c r="BR4588" s="228"/>
      <c r="BS4588" s="311"/>
      <c r="BT4588" s="3"/>
      <c r="BU4588" s="213"/>
      <c r="BV4588" s="213"/>
      <c r="BW4588" s="291"/>
    </row>
    <row r="4589" spans="1:75" x14ac:dyDescent="0.2">
      <c r="A4589" s="236"/>
      <c r="B4589" s="237"/>
      <c r="C4589" s="848" t="str">
        <f ca="1">IF(ISERR(AVERAGE(INDIRECT("B"&amp;(ROW()-INT($B$1/2))):INDIRECT("B"&amp;(ROW()+INT($B$1/2))))),"",AVERAGE(INDIRECT("B"&amp;(ROW()-INT($B$1/2))):INDIRECT("B"&amp;(ROW()+INT($B$1/2)))))</f>
        <v/>
      </c>
      <c r="D4589" s="848">
        <f t="shared" si="1441"/>
        <v>0</v>
      </c>
      <c r="E4589" s="275"/>
      <c r="F4589" s="15"/>
      <c r="G4589" s="3"/>
      <c r="H4589" s="3"/>
      <c r="I4589" s="3"/>
      <c r="J4589" s="3"/>
      <c r="K4589" s="3"/>
      <c r="L4589" s="554"/>
      <c r="M4589" s="545"/>
      <c r="N4589" s="546"/>
      <c r="O4589" s="5"/>
      <c r="P4589" s="216"/>
      <c r="Q4589" s="217"/>
      <c r="R4589" s="218"/>
      <c r="S4589" s="219">
        <f t="shared" si="1458"/>
        <v>0</v>
      </c>
      <c r="T4589" s="220">
        <f t="shared" si="1459"/>
        <v>0</v>
      </c>
      <c r="U4589" s="214">
        <f t="shared" si="1456"/>
        <v>0</v>
      </c>
      <c r="W4589" s="221"/>
      <c r="X4589" s="222"/>
      <c r="Y4589" s="222"/>
      <c r="Z4589" s="223"/>
      <c r="AA4589" s="222"/>
      <c r="AB4589" s="224"/>
      <c r="AC4589" s="225"/>
      <c r="AD4589" s="2">
        <f t="shared" si="1443"/>
        <v>0</v>
      </c>
      <c r="AE4589" s="2">
        <f t="shared" si="1444"/>
        <v>0</v>
      </c>
      <c r="AF4589" s="226"/>
      <c r="AG4589" s="219">
        <f t="shared" si="1448"/>
        <v>0</v>
      </c>
      <c r="AH4589" s="234">
        <f t="shared" si="1449"/>
        <v>0</v>
      </c>
      <c r="AI4589" s="214">
        <f t="shared" si="1457"/>
        <v>0</v>
      </c>
      <c r="AK4589" s="229">
        <f t="shared" si="1450"/>
        <v>0</v>
      </c>
      <c r="AL4589" s="226"/>
      <c r="AM4589" s="15"/>
      <c r="AN4589" s="232" t="e">
        <f t="shared" si="1451"/>
        <v>#DIV/0!</v>
      </c>
      <c r="AO4589" s="214">
        <f t="shared" si="1445"/>
        <v>0</v>
      </c>
      <c r="AQ4589" s="210"/>
      <c r="AR4589" s="231"/>
      <c r="AS4589" s="15"/>
      <c r="AT4589" s="232">
        <f t="shared" si="1452"/>
        <v>0</v>
      </c>
      <c r="AU4589" s="235">
        <f t="shared" si="1453"/>
        <v>0</v>
      </c>
      <c r="AY4589" s="210"/>
      <c r="AZ4589" s="231"/>
      <c r="BA4589" s="15"/>
      <c r="BB4589" s="232">
        <f t="shared" si="1442"/>
        <v>0</v>
      </c>
      <c r="BC4589" s="235">
        <f t="shared" si="1454"/>
        <v>0</v>
      </c>
      <c r="BG4589" s="210"/>
      <c r="BH4589" s="231"/>
      <c r="BI4589" s="15"/>
      <c r="BJ4589" s="232">
        <f t="shared" si="1446"/>
        <v>0</v>
      </c>
      <c r="BK4589" s="235">
        <f t="shared" si="1455"/>
        <v>0</v>
      </c>
      <c r="BM4589" s="109">
        <f t="shared" si="1447"/>
        <v>-7.1874579033132813</v>
      </c>
      <c r="BN4589" s="213"/>
      <c r="BR4589" s="228"/>
      <c r="BS4589" s="311"/>
      <c r="BT4589" s="3"/>
      <c r="BU4589" s="213"/>
      <c r="BV4589" s="213"/>
      <c r="BW4589" s="291"/>
    </row>
    <row r="4590" spans="1:75" x14ac:dyDescent="0.2">
      <c r="A4590" s="236"/>
      <c r="B4590" s="237"/>
      <c r="C4590" s="848" t="str">
        <f ca="1">IF(ISERR(AVERAGE(INDIRECT("B"&amp;(ROW()-INT($B$1/2))):INDIRECT("B"&amp;(ROW()+INT($B$1/2))))),"",AVERAGE(INDIRECT("B"&amp;(ROW()-INT($B$1/2))):INDIRECT("B"&amp;(ROW()+INT($B$1/2)))))</f>
        <v/>
      </c>
      <c r="D4590" s="848">
        <f t="shared" si="1441"/>
        <v>0</v>
      </c>
      <c r="E4590" s="275"/>
      <c r="F4590" s="15"/>
      <c r="G4590" s="3"/>
      <c r="H4590" s="3"/>
      <c r="I4590" s="3"/>
      <c r="J4590" s="3"/>
      <c r="K4590" s="3"/>
      <c r="L4590" s="554"/>
      <c r="M4590" s="545"/>
      <c r="N4590" s="546"/>
      <c r="O4590" s="5"/>
      <c r="P4590" s="216"/>
      <c r="Q4590" s="217"/>
      <c r="R4590" s="218"/>
      <c r="S4590" s="219">
        <f t="shared" si="1458"/>
        <v>0</v>
      </c>
      <c r="T4590" s="220">
        <f t="shared" si="1459"/>
        <v>0</v>
      </c>
      <c r="U4590" s="214">
        <f t="shared" si="1456"/>
        <v>0</v>
      </c>
      <c r="W4590" s="221"/>
      <c r="X4590" s="222"/>
      <c r="Y4590" s="222"/>
      <c r="Z4590" s="223"/>
      <c r="AA4590" s="222"/>
      <c r="AB4590" s="224"/>
      <c r="AC4590" s="225"/>
      <c r="AD4590" s="2">
        <f t="shared" si="1443"/>
        <v>0</v>
      </c>
      <c r="AE4590" s="2">
        <f t="shared" si="1444"/>
        <v>0</v>
      </c>
      <c r="AF4590" s="226"/>
      <c r="AG4590" s="219">
        <f t="shared" si="1448"/>
        <v>0</v>
      </c>
      <c r="AH4590" s="234">
        <f t="shared" si="1449"/>
        <v>0</v>
      </c>
      <c r="AI4590" s="214">
        <f t="shared" si="1457"/>
        <v>0</v>
      </c>
      <c r="AK4590" s="229">
        <f t="shared" si="1450"/>
        <v>0</v>
      </c>
      <c r="AL4590" s="226"/>
      <c r="AM4590" s="15"/>
      <c r="AN4590" s="232" t="e">
        <f t="shared" si="1451"/>
        <v>#DIV/0!</v>
      </c>
      <c r="AO4590" s="214">
        <f t="shared" si="1445"/>
        <v>0</v>
      </c>
      <c r="AQ4590" s="210"/>
      <c r="AR4590" s="231"/>
      <c r="AS4590" s="15"/>
      <c r="AT4590" s="232">
        <f t="shared" si="1452"/>
        <v>0</v>
      </c>
      <c r="AU4590" s="235">
        <f t="shared" si="1453"/>
        <v>0</v>
      </c>
      <c r="AY4590" s="210"/>
      <c r="AZ4590" s="231"/>
      <c r="BA4590" s="15"/>
      <c r="BB4590" s="232">
        <f t="shared" si="1442"/>
        <v>0</v>
      </c>
      <c r="BC4590" s="235">
        <f t="shared" si="1454"/>
        <v>0</v>
      </c>
      <c r="BG4590" s="210"/>
      <c r="BH4590" s="231"/>
      <c r="BI4590" s="15"/>
      <c r="BJ4590" s="232">
        <f t="shared" si="1446"/>
        <v>0</v>
      </c>
      <c r="BK4590" s="235">
        <f t="shared" si="1455"/>
        <v>0</v>
      </c>
      <c r="BM4590" s="109">
        <f t="shared" si="1447"/>
        <v>-7.189290240811018</v>
      </c>
      <c r="BN4590" s="213"/>
      <c r="BR4590" s="228"/>
      <c r="BS4590" s="311"/>
      <c r="BT4590" s="3"/>
      <c r="BU4590" s="213"/>
      <c r="BV4590" s="213"/>
      <c r="BW4590" s="291"/>
    </row>
    <row r="4591" spans="1:75" x14ac:dyDescent="0.2">
      <c r="A4591" s="236"/>
      <c r="B4591" s="237"/>
      <c r="C4591" s="848" t="str">
        <f ca="1">IF(ISERR(AVERAGE(INDIRECT("B"&amp;(ROW()-INT($B$1/2))):INDIRECT("B"&amp;(ROW()+INT($B$1/2))))),"",AVERAGE(INDIRECT("B"&amp;(ROW()-INT($B$1/2))):INDIRECT("B"&amp;(ROW()+INT($B$1/2)))))</f>
        <v/>
      </c>
      <c r="D4591" s="848">
        <f t="shared" si="1441"/>
        <v>0</v>
      </c>
      <c r="E4591" s="275"/>
      <c r="F4591" s="15"/>
      <c r="G4591" s="3"/>
      <c r="H4591" s="3"/>
      <c r="I4591" s="3"/>
      <c r="J4591" s="3"/>
      <c r="K4591" s="3"/>
      <c r="L4591" s="554"/>
      <c r="M4591" s="545"/>
      <c r="N4591" s="546"/>
      <c r="O4591" s="5"/>
      <c r="P4591" s="216"/>
      <c r="Q4591" s="217"/>
      <c r="R4591" s="218"/>
      <c r="S4591" s="219">
        <f t="shared" si="1458"/>
        <v>0</v>
      </c>
      <c r="T4591" s="220">
        <f t="shared" si="1459"/>
        <v>0</v>
      </c>
      <c r="U4591" s="214">
        <f t="shared" si="1456"/>
        <v>0</v>
      </c>
      <c r="W4591" s="221"/>
      <c r="X4591" s="222"/>
      <c r="Y4591" s="222"/>
      <c r="Z4591" s="223"/>
      <c r="AA4591" s="222"/>
      <c r="AB4591" s="224"/>
      <c r="AC4591" s="225"/>
      <c r="AD4591" s="2">
        <f t="shared" si="1443"/>
        <v>0</v>
      </c>
      <c r="AE4591" s="2">
        <f t="shared" si="1444"/>
        <v>0</v>
      </c>
      <c r="AF4591" s="226"/>
      <c r="AG4591" s="219">
        <f t="shared" si="1448"/>
        <v>0</v>
      </c>
      <c r="AH4591" s="234">
        <f t="shared" si="1449"/>
        <v>0</v>
      </c>
      <c r="AI4591" s="214">
        <f t="shared" si="1457"/>
        <v>0</v>
      </c>
      <c r="AK4591" s="229">
        <f t="shared" si="1450"/>
        <v>0</v>
      </c>
      <c r="AL4591" s="226"/>
      <c r="AM4591" s="15"/>
      <c r="AN4591" s="232" t="e">
        <f t="shared" si="1451"/>
        <v>#DIV/0!</v>
      </c>
      <c r="AO4591" s="214">
        <f t="shared" si="1445"/>
        <v>0</v>
      </c>
      <c r="AQ4591" s="210"/>
      <c r="AR4591" s="231"/>
      <c r="AS4591" s="15"/>
      <c r="AT4591" s="232">
        <f t="shared" si="1452"/>
        <v>0</v>
      </c>
      <c r="AU4591" s="235">
        <f t="shared" si="1453"/>
        <v>0</v>
      </c>
      <c r="AY4591" s="210"/>
      <c r="AZ4591" s="231"/>
      <c r="BA4591" s="15"/>
      <c r="BB4591" s="232">
        <f t="shared" si="1442"/>
        <v>0</v>
      </c>
      <c r="BC4591" s="235">
        <f t="shared" si="1454"/>
        <v>0</v>
      </c>
      <c r="BG4591" s="210"/>
      <c r="BH4591" s="231"/>
      <c r="BI4591" s="15"/>
      <c r="BJ4591" s="232">
        <f t="shared" si="1446"/>
        <v>0</v>
      </c>
      <c r="BK4591" s="235">
        <f t="shared" si="1455"/>
        <v>0</v>
      </c>
      <c r="BM4591" s="109">
        <f t="shared" si="1447"/>
        <v>-7.1911225783087547</v>
      </c>
      <c r="BN4591" s="213"/>
      <c r="BR4591" s="228"/>
      <c r="BS4591" s="311"/>
      <c r="BT4591" s="3"/>
      <c r="BU4591" s="213"/>
      <c r="BV4591" s="213"/>
      <c r="BW4591" s="291"/>
    </row>
    <row r="4592" spans="1:75" x14ac:dyDescent="0.2">
      <c r="A4592" s="236"/>
      <c r="B4592" s="237"/>
      <c r="C4592" s="848" t="str">
        <f ca="1">IF(ISERR(AVERAGE(INDIRECT("B"&amp;(ROW()-INT($B$1/2))):INDIRECT("B"&amp;(ROW()+INT($B$1/2))))),"",AVERAGE(INDIRECT("B"&amp;(ROW()-INT($B$1/2))):INDIRECT("B"&amp;(ROW()+INT($B$1/2)))))</f>
        <v/>
      </c>
      <c r="D4592" s="848">
        <f t="shared" si="1441"/>
        <v>0</v>
      </c>
      <c r="E4592" s="275"/>
      <c r="F4592" s="15"/>
      <c r="G4592" s="3"/>
      <c r="H4592" s="3"/>
      <c r="I4592" s="3"/>
      <c r="J4592" s="3"/>
      <c r="K4592" s="3"/>
      <c r="L4592" s="554"/>
      <c r="M4592" s="545"/>
      <c r="N4592" s="546"/>
      <c r="O4592" s="5"/>
      <c r="P4592" s="216"/>
      <c r="Q4592" s="217"/>
      <c r="R4592" s="218"/>
      <c r="S4592" s="219">
        <f t="shared" si="1458"/>
        <v>0</v>
      </c>
      <c r="T4592" s="220">
        <f t="shared" si="1459"/>
        <v>0</v>
      </c>
      <c r="U4592" s="214">
        <f t="shared" si="1456"/>
        <v>0</v>
      </c>
      <c r="W4592" s="221"/>
      <c r="X4592" s="222"/>
      <c r="Y4592" s="222"/>
      <c r="Z4592" s="223"/>
      <c r="AA4592" s="222"/>
      <c r="AB4592" s="224"/>
      <c r="AC4592" s="225"/>
      <c r="AD4592" s="2">
        <f t="shared" si="1443"/>
        <v>0</v>
      </c>
      <c r="AE4592" s="2">
        <f t="shared" si="1444"/>
        <v>0</v>
      </c>
      <c r="AF4592" s="226"/>
      <c r="AG4592" s="219">
        <f t="shared" si="1448"/>
        <v>0</v>
      </c>
      <c r="AH4592" s="234">
        <f t="shared" si="1449"/>
        <v>0</v>
      </c>
      <c r="AI4592" s="214">
        <f t="shared" si="1457"/>
        <v>0</v>
      </c>
      <c r="AK4592" s="229">
        <f t="shared" si="1450"/>
        <v>0</v>
      </c>
      <c r="AL4592" s="226"/>
      <c r="AM4592" s="15"/>
      <c r="AN4592" s="232" t="e">
        <f t="shared" si="1451"/>
        <v>#DIV/0!</v>
      </c>
      <c r="AO4592" s="214">
        <f t="shared" si="1445"/>
        <v>0</v>
      </c>
      <c r="AQ4592" s="210"/>
      <c r="AR4592" s="231"/>
      <c r="AS4592" s="15"/>
      <c r="AT4592" s="232">
        <f t="shared" si="1452"/>
        <v>0</v>
      </c>
      <c r="AU4592" s="235">
        <f t="shared" si="1453"/>
        <v>0</v>
      </c>
      <c r="AY4592" s="210"/>
      <c r="AZ4592" s="231"/>
      <c r="BA4592" s="15"/>
      <c r="BB4592" s="232">
        <f t="shared" si="1442"/>
        <v>0</v>
      </c>
      <c r="BC4592" s="235">
        <f t="shared" si="1454"/>
        <v>0</v>
      </c>
      <c r="BG4592" s="210"/>
      <c r="BH4592" s="231"/>
      <c r="BI4592" s="15"/>
      <c r="BJ4592" s="232">
        <f t="shared" si="1446"/>
        <v>0</v>
      </c>
      <c r="BK4592" s="235">
        <f t="shared" si="1455"/>
        <v>0</v>
      </c>
      <c r="BM4592" s="109">
        <f t="shared" si="1447"/>
        <v>-7.1929549158064914</v>
      </c>
      <c r="BN4592" s="213"/>
      <c r="BR4592" s="228"/>
      <c r="BS4592" s="311"/>
      <c r="BT4592" s="3"/>
      <c r="BU4592" s="213"/>
      <c r="BV4592" s="213"/>
      <c r="BW4592" s="291"/>
    </row>
    <row r="4593" spans="1:75" x14ac:dyDescent="0.2">
      <c r="A4593" s="236"/>
      <c r="B4593" s="237"/>
      <c r="C4593" s="848" t="str">
        <f ca="1">IF(ISERR(AVERAGE(INDIRECT("B"&amp;(ROW()-INT($B$1/2))):INDIRECT("B"&amp;(ROW()+INT($B$1/2))))),"",AVERAGE(INDIRECT("B"&amp;(ROW()-INT($B$1/2))):INDIRECT("B"&amp;(ROW()+INT($B$1/2)))))</f>
        <v/>
      </c>
      <c r="D4593" s="848">
        <f t="shared" si="1441"/>
        <v>0</v>
      </c>
      <c r="E4593" s="275"/>
      <c r="F4593" s="15"/>
      <c r="G4593" s="3"/>
      <c r="H4593" s="3"/>
      <c r="I4593" s="3"/>
      <c r="J4593" s="3"/>
      <c r="K4593" s="3"/>
      <c r="L4593" s="554"/>
      <c r="M4593" s="545"/>
      <c r="N4593" s="546"/>
      <c r="O4593" s="5"/>
      <c r="P4593" s="216"/>
      <c r="Q4593" s="217"/>
      <c r="R4593" s="218"/>
      <c r="S4593" s="219">
        <f t="shared" si="1458"/>
        <v>0</v>
      </c>
      <c r="T4593" s="220">
        <f t="shared" si="1459"/>
        <v>0</v>
      </c>
      <c r="U4593" s="214">
        <f t="shared" si="1456"/>
        <v>0</v>
      </c>
      <c r="W4593" s="221"/>
      <c r="X4593" s="222"/>
      <c r="Y4593" s="222"/>
      <c r="Z4593" s="223"/>
      <c r="AA4593" s="222"/>
      <c r="AB4593" s="224"/>
      <c r="AC4593" s="225"/>
      <c r="AD4593" s="2">
        <f t="shared" si="1443"/>
        <v>0</v>
      </c>
      <c r="AE4593" s="2">
        <f t="shared" si="1444"/>
        <v>0</v>
      </c>
      <c r="AF4593" s="226"/>
      <c r="AG4593" s="219">
        <f t="shared" si="1448"/>
        <v>0</v>
      </c>
      <c r="AH4593" s="234">
        <f t="shared" si="1449"/>
        <v>0</v>
      </c>
      <c r="AI4593" s="214">
        <f t="shared" si="1457"/>
        <v>0</v>
      </c>
      <c r="AK4593" s="229">
        <f t="shared" si="1450"/>
        <v>0</v>
      </c>
      <c r="AL4593" s="226"/>
      <c r="AM4593" s="15"/>
      <c r="AN4593" s="232" t="e">
        <f t="shared" si="1451"/>
        <v>#DIV/0!</v>
      </c>
      <c r="AO4593" s="214">
        <f t="shared" si="1445"/>
        <v>0</v>
      </c>
      <c r="AQ4593" s="210"/>
      <c r="AR4593" s="231"/>
      <c r="AS4593" s="15"/>
      <c r="AT4593" s="232">
        <f t="shared" si="1452"/>
        <v>0</v>
      </c>
      <c r="AU4593" s="235">
        <f t="shared" si="1453"/>
        <v>0</v>
      </c>
      <c r="AY4593" s="210"/>
      <c r="AZ4593" s="231"/>
      <c r="BA4593" s="15"/>
      <c r="BB4593" s="232">
        <f t="shared" si="1442"/>
        <v>0</v>
      </c>
      <c r="BC4593" s="235">
        <f t="shared" si="1454"/>
        <v>0</v>
      </c>
      <c r="BG4593" s="210"/>
      <c r="BH4593" s="231"/>
      <c r="BI4593" s="15"/>
      <c r="BJ4593" s="232">
        <f t="shared" si="1446"/>
        <v>0</v>
      </c>
      <c r="BK4593" s="235">
        <f t="shared" si="1455"/>
        <v>0</v>
      </c>
      <c r="BM4593" s="109">
        <f t="shared" si="1447"/>
        <v>-7.1947872533042281</v>
      </c>
      <c r="BN4593" s="213"/>
      <c r="BR4593" s="228"/>
      <c r="BS4593" s="311"/>
      <c r="BT4593" s="3"/>
      <c r="BU4593" s="213"/>
      <c r="BV4593" s="213"/>
      <c r="BW4593" s="291"/>
    </row>
    <row r="4594" spans="1:75" x14ac:dyDescent="0.2">
      <c r="A4594" s="236"/>
      <c r="B4594" s="237"/>
      <c r="C4594" s="848" t="str">
        <f ca="1">IF(ISERR(AVERAGE(INDIRECT("B"&amp;(ROW()-INT($B$1/2))):INDIRECT("B"&amp;(ROW()+INT($B$1/2))))),"",AVERAGE(INDIRECT("B"&amp;(ROW()-INT($B$1/2))):INDIRECT("B"&amp;(ROW()+INT($B$1/2)))))</f>
        <v/>
      </c>
      <c r="D4594" s="848">
        <f t="shared" si="1441"/>
        <v>0</v>
      </c>
      <c r="E4594" s="275"/>
      <c r="F4594" s="15"/>
      <c r="G4594" s="3"/>
      <c r="H4594" s="3"/>
      <c r="I4594" s="3"/>
      <c r="J4594" s="3"/>
      <c r="K4594" s="3"/>
      <c r="L4594" s="554"/>
      <c r="M4594" s="545"/>
      <c r="N4594" s="546"/>
      <c r="O4594" s="5"/>
      <c r="P4594" s="216"/>
      <c r="Q4594" s="217"/>
      <c r="R4594" s="218"/>
      <c r="S4594" s="219">
        <f t="shared" si="1458"/>
        <v>0</v>
      </c>
      <c r="T4594" s="220">
        <f t="shared" si="1459"/>
        <v>0</v>
      </c>
      <c r="U4594" s="214">
        <f t="shared" si="1456"/>
        <v>0</v>
      </c>
      <c r="W4594" s="221"/>
      <c r="X4594" s="222"/>
      <c r="Y4594" s="222"/>
      <c r="Z4594" s="223"/>
      <c r="AA4594" s="222"/>
      <c r="AB4594" s="224"/>
      <c r="AC4594" s="225"/>
      <c r="AD4594" s="2">
        <f t="shared" si="1443"/>
        <v>0</v>
      </c>
      <c r="AE4594" s="2">
        <f t="shared" si="1444"/>
        <v>0</v>
      </c>
      <c r="AF4594" s="226"/>
      <c r="AG4594" s="219">
        <f t="shared" si="1448"/>
        <v>0</v>
      </c>
      <c r="AH4594" s="234">
        <f t="shared" si="1449"/>
        <v>0</v>
      </c>
      <c r="AI4594" s="214">
        <f t="shared" si="1457"/>
        <v>0</v>
      </c>
      <c r="AK4594" s="229">
        <f t="shared" si="1450"/>
        <v>0</v>
      </c>
      <c r="AL4594" s="226"/>
      <c r="AM4594" s="15"/>
      <c r="AN4594" s="232" t="e">
        <f t="shared" si="1451"/>
        <v>#DIV/0!</v>
      </c>
      <c r="AO4594" s="214">
        <f t="shared" si="1445"/>
        <v>0</v>
      </c>
      <c r="AQ4594" s="210"/>
      <c r="AR4594" s="231"/>
      <c r="AS4594" s="15"/>
      <c r="AT4594" s="232">
        <f t="shared" si="1452"/>
        <v>0</v>
      </c>
      <c r="AU4594" s="235">
        <f t="shared" si="1453"/>
        <v>0</v>
      </c>
      <c r="AY4594" s="210"/>
      <c r="AZ4594" s="231"/>
      <c r="BA4594" s="15"/>
      <c r="BB4594" s="232">
        <f t="shared" si="1442"/>
        <v>0</v>
      </c>
      <c r="BC4594" s="235">
        <f t="shared" si="1454"/>
        <v>0</v>
      </c>
      <c r="BG4594" s="210"/>
      <c r="BH4594" s="231"/>
      <c r="BI4594" s="15"/>
      <c r="BJ4594" s="232">
        <f t="shared" si="1446"/>
        <v>0</v>
      </c>
      <c r="BK4594" s="235">
        <f t="shared" si="1455"/>
        <v>0</v>
      </c>
      <c r="BM4594" s="109">
        <f t="shared" si="1447"/>
        <v>-7.1966195908019648</v>
      </c>
      <c r="BN4594" s="213"/>
      <c r="BR4594" s="228"/>
      <c r="BS4594" s="311"/>
      <c r="BT4594" s="3"/>
      <c r="BU4594" s="213"/>
      <c r="BV4594" s="213"/>
      <c r="BW4594" s="291"/>
    </row>
    <row r="4595" spans="1:75" ht="13.5" thickBot="1" x14ac:dyDescent="0.25">
      <c r="A4595" s="238"/>
      <c r="B4595" s="239"/>
      <c r="C4595" s="849"/>
      <c r="D4595" s="849"/>
      <c r="E4595" s="865"/>
      <c r="F4595" s="15"/>
      <c r="G4595" s="3"/>
      <c r="H4595" s="3"/>
      <c r="I4595" s="3"/>
      <c r="J4595" s="3"/>
      <c r="K4595" s="3"/>
      <c r="L4595" s="554"/>
      <c r="M4595" s="545"/>
      <c r="N4595" s="546"/>
      <c r="O4595" s="5"/>
      <c r="P4595" s="216"/>
      <c r="Q4595" s="217"/>
      <c r="R4595" s="218"/>
      <c r="S4595" s="219">
        <f t="shared" si="1458"/>
        <v>0</v>
      </c>
      <c r="T4595" s="220">
        <f t="shared" si="1459"/>
        <v>0</v>
      </c>
      <c r="U4595" s="214">
        <f t="shared" si="1456"/>
        <v>0</v>
      </c>
      <c r="W4595" s="221"/>
      <c r="X4595" s="222"/>
      <c r="Y4595" s="222"/>
      <c r="Z4595" s="223"/>
      <c r="AA4595" s="222"/>
      <c r="AB4595" s="224"/>
      <c r="AC4595" s="225"/>
      <c r="AD4595" s="2">
        <f t="shared" si="1443"/>
        <v>0</v>
      </c>
      <c r="AE4595" s="2">
        <f t="shared" si="1444"/>
        <v>0</v>
      </c>
      <c r="AF4595" s="226"/>
      <c r="AG4595" s="219">
        <f t="shared" si="1448"/>
        <v>0</v>
      </c>
      <c r="AH4595" s="234">
        <f t="shared" si="1449"/>
        <v>0</v>
      </c>
      <c r="AI4595" s="214">
        <f t="shared" si="1457"/>
        <v>0</v>
      </c>
      <c r="AK4595" s="229">
        <f t="shared" si="1450"/>
        <v>0</v>
      </c>
      <c r="AL4595" s="226"/>
      <c r="AM4595" s="15"/>
      <c r="AN4595" s="232" t="e">
        <f t="shared" si="1451"/>
        <v>#DIV/0!</v>
      </c>
      <c r="AO4595" s="214">
        <f t="shared" si="1445"/>
        <v>0</v>
      </c>
      <c r="AQ4595" s="210"/>
      <c r="AR4595" s="231"/>
      <c r="AS4595" s="15"/>
      <c r="AT4595" s="232">
        <f t="shared" si="1452"/>
        <v>0</v>
      </c>
      <c r="AU4595" s="235">
        <f t="shared" si="1453"/>
        <v>0</v>
      </c>
      <c r="AY4595" s="210"/>
      <c r="AZ4595" s="231"/>
      <c r="BA4595" s="15"/>
      <c r="BB4595" s="232">
        <f t="shared" si="1442"/>
        <v>0</v>
      </c>
      <c r="BC4595" s="235">
        <f t="shared" si="1454"/>
        <v>0</v>
      </c>
      <c r="BG4595" s="210"/>
      <c r="BH4595" s="231"/>
      <c r="BI4595" s="15"/>
      <c r="BJ4595" s="232">
        <f t="shared" si="1446"/>
        <v>0</v>
      </c>
      <c r="BK4595" s="235">
        <f t="shared" si="1455"/>
        <v>0</v>
      </c>
      <c r="BM4595" s="109">
        <f t="shared" si="1447"/>
        <v>-7.1984519282997015</v>
      </c>
      <c r="BN4595" s="213"/>
      <c r="BR4595" s="228"/>
      <c r="BS4595" s="311"/>
      <c r="BT4595" s="3"/>
      <c r="BU4595" s="213"/>
      <c r="BV4595" s="213"/>
      <c r="BW4595" s="291"/>
    </row>
    <row r="4596" spans="1:75" x14ac:dyDescent="0.2">
      <c r="F4596" s="15"/>
      <c r="G4596" s="3"/>
      <c r="H4596" s="3"/>
      <c r="I4596" s="3"/>
      <c r="J4596" s="3"/>
      <c r="K4596" s="3"/>
      <c r="L4596" s="554"/>
      <c r="M4596" s="545"/>
      <c r="N4596" s="546"/>
      <c r="O4596" s="5"/>
      <c r="P4596" s="216"/>
      <c r="Q4596" s="217"/>
      <c r="R4596" s="218"/>
      <c r="S4596" s="219">
        <f t="shared" si="1458"/>
        <v>0</v>
      </c>
      <c r="T4596" s="220">
        <f t="shared" si="1459"/>
        <v>0</v>
      </c>
      <c r="U4596" s="214">
        <f t="shared" si="1456"/>
        <v>0</v>
      </c>
      <c r="W4596" s="221"/>
      <c r="X4596" s="222"/>
      <c r="Y4596" s="222"/>
      <c r="Z4596" s="223"/>
      <c r="AA4596" s="222"/>
      <c r="AB4596" s="224"/>
      <c r="AC4596" s="225"/>
      <c r="AD4596" s="2">
        <f t="shared" si="1443"/>
        <v>0</v>
      </c>
      <c r="AE4596" s="2">
        <f t="shared" si="1444"/>
        <v>0</v>
      </c>
      <c r="AF4596" s="226"/>
      <c r="AG4596" s="219">
        <f t="shared" si="1448"/>
        <v>0</v>
      </c>
      <c r="AH4596" s="234">
        <f t="shared" si="1449"/>
        <v>0</v>
      </c>
      <c r="AI4596" s="214">
        <f t="shared" si="1457"/>
        <v>0</v>
      </c>
      <c r="AK4596" s="229">
        <f t="shared" si="1450"/>
        <v>0</v>
      </c>
      <c r="AL4596" s="226"/>
      <c r="AM4596" s="15"/>
      <c r="AN4596" s="232" t="e">
        <f t="shared" si="1451"/>
        <v>#DIV/0!</v>
      </c>
      <c r="AO4596" s="214">
        <f t="shared" si="1445"/>
        <v>0</v>
      </c>
      <c r="AQ4596" s="210"/>
      <c r="AR4596" s="231"/>
      <c r="AS4596" s="15"/>
      <c r="AT4596" s="232">
        <f t="shared" si="1452"/>
        <v>0</v>
      </c>
      <c r="AU4596" s="235">
        <f t="shared" si="1453"/>
        <v>0</v>
      </c>
      <c r="AY4596" s="210"/>
      <c r="AZ4596" s="231"/>
      <c r="BA4596" s="15"/>
      <c r="BB4596" s="232">
        <f t="shared" si="1442"/>
        <v>0</v>
      </c>
      <c r="BC4596" s="235">
        <f t="shared" si="1454"/>
        <v>0</v>
      </c>
      <c r="BG4596" s="210"/>
      <c r="BH4596" s="231"/>
      <c r="BI4596" s="15"/>
      <c r="BJ4596" s="232">
        <f t="shared" si="1446"/>
        <v>0</v>
      </c>
      <c r="BK4596" s="235">
        <f t="shared" si="1455"/>
        <v>0</v>
      </c>
      <c r="BM4596" s="109">
        <f t="shared" si="1447"/>
        <v>-7.2002842657974382</v>
      </c>
      <c r="BN4596" s="213"/>
      <c r="BR4596" s="228"/>
      <c r="BS4596" s="311"/>
      <c r="BT4596" s="3"/>
      <c r="BU4596" s="213"/>
      <c r="BV4596" s="213"/>
      <c r="BW4596" s="291"/>
    </row>
    <row r="4597" spans="1:75" x14ac:dyDescent="0.2">
      <c r="F4597" s="15"/>
      <c r="G4597" s="3"/>
      <c r="H4597" s="3"/>
      <c r="I4597" s="3"/>
      <c r="J4597" s="3"/>
      <c r="K4597" s="3"/>
      <c r="L4597" s="554"/>
      <c r="M4597" s="545"/>
      <c r="N4597" s="546"/>
      <c r="O4597" s="5"/>
      <c r="P4597" s="216"/>
      <c r="Q4597" s="217"/>
      <c r="R4597" s="218"/>
      <c r="S4597" s="219">
        <f t="shared" si="1458"/>
        <v>0</v>
      </c>
      <c r="T4597" s="220">
        <f t="shared" si="1459"/>
        <v>0</v>
      </c>
      <c r="U4597" s="214">
        <f t="shared" si="1456"/>
        <v>0</v>
      </c>
      <c r="W4597" s="221"/>
      <c r="X4597" s="222"/>
      <c r="Y4597" s="222"/>
      <c r="Z4597" s="223"/>
      <c r="AA4597" s="222"/>
      <c r="AB4597" s="224"/>
      <c r="AC4597" s="225"/>
      <c r="AD4597" s="2">
        <f t="shared" si="1443"/>
        <v>0</v>
      </c>
      <c r="AE4597" s="2">
        <f t="shared" si="1444"/>
        <v>0</v>
      </c>
      <c r="AF4597" s="226"/>
      <c r="AG4597" s="219">
        <f t="shared" si="1448"/>
        <v>0</v>
      </c>
      <c r="AH4597" s="234">
        <f t="shared" si="1449"/>
        <v>0</v>
      </c>
      <c r="AI4597" s="214">
        <f t="shared" si="1457"/>
        <v>0</v>
      </c>
      <c r="AK4597" s="229">
        <f t="shared" si="1450"/>
        <v>0</v>
      </c>
      <c r="AL4597" s="226"/>
      <c r="AM4597" s="15"/>
      <c r="AN4597" s="232" t="e">
        <f t="shared" si="1451"/>
        <v>#DIV/0!</v>
      </c>
      <c r="AO4597" s="214">
        <f t="shared" si="1445"/>
        <v>0</v>
      </c>
      <c r="AQ4597" s="210"/>
      <c r="AR4597" s="231"/>
      <c r="AS4597" s="15"/>
      <c r="AT4597" s="232">
        <f t="shared" si="1452"/>
        <v>0</v>
      </c>
      <c r="AU4597" s="235">
        <f t="shared" si="1453"/>
        <v>0</v>
      </c>
      <c r="AY4597" s="210"/>
      <c r="AZ4597" s="231"/>
      <c r="BA4597" s="15"/>
      <c r="BB4597" s="232">
        <f t="shared" si="1442"/>
        <v>0</v>
      </c>
      <c r="BC4597" s="235">
        <f t="shared" si="1454"/>
        <v>0</v>
      </c>
      <c r="BG4597" s="210"/>
      <c r="BH4597" s="231"/>
      <c r="BI4597" s="15"/>
      <c r="BJ4597" s="232">
        <f t="shared" si="1446"/>
        <v>0</v>
      </c>
      <c r="BK4597" s="235">
        <f t="shared" si="1455"/>
        <v>0</v>
      </c>
      <c r="BM4597" s="109">
        <f t="shared" si="1447"/>
        <v>-7.2021166032951749</v>
      </c>
      <c r="BN4597" s="213"/>
      <c r="BR4597" s="228"/>
      <c r="BS4597" s="311"/>
      <c r="BT4597" s="3"/>
      <c r="BU4597" s="213"/>
      <c r="BV4597" s="213"/>
      <c r="BW4597" s="291"/>
    </row>
    <row r="4598" spans="1:75" x14ac:dyDescent="0.2">
      <c r="F4598" s="15"/>
      <c r="G4598" s="3"/>
      <c r="H4598" s="3"/>
      <c r="I4598" s="3"/>
      <c r="J4598" s="3"/>
      <c r="K4598" s="3"/>
      <c r="L4598" s="554"/>
      <c r="M4598" s="545"/>
      <c r="N4598" s="546"/>
      <c r="O4598" s="5"/>
      <c r="P4598" s="216"/>
      <c r="Q4598" s="217"/>
      <c r="R4598" s="218"/>
      <c r="S4598" s="219">
        <f t="shared" si="1458"/>
        <v>0</v>
      </c>
      <c r="T4598" s="220">
        <f t="shared" si="1459"/>
        <v>0</v>
      </c>
      <c r="U4598" s="214">
        <f t="shared" si="1456"/>
        <v>0</v>
      </c>
      <c r="W4598" s="221"/>
      <c r="X4598" s="222"/>
      <c r="Y4598" s="222"/>
      <c r="Z4598" s="223"/>
      <c r="AA4598" s="222"/>
      <c r="AB4598" s="224"/>
      <c r="AC4598" s="225"/>
      <c r="AD4598" s="2">
        <f t="shared" si="1443"/>
        <v>0</v>
      </c>
      <c r="AE4598" s="2">
        <f t="shared" si="1444"/>
        <v>0</v>
      </c>
      <c r="AF4598" s="226"/>
      <c r="AG4598" s="219">
        <f t="shared" si="1448"/>
        <v>0</v>
      </c>
      <c r="AH4598" s="234">
        <f t="shared" si="1449"/>
        <v>0</v>
      </c>
      <c r="AI4598" s="214">
        <f t="shared" si="1457"/>
        <v>0</v>
      </c>
      <c r="AK4598" s="229">
        <f t="shared" si="1450"/>
        <v>0</v>
      </c>
      <c r="AL4598" s="226"/>
      <c r="AM4598" s="15"/>
      <c r="AN4598" s="232" t="e">
        <f t="shared" si="1451"/>
        <v>#DIV/0!</v>
      </c>
      <c r="AO4598" s="214">
        <f t="shared" si="1445"/>
        <v>0</v>
      </c>
      <c r="AQ4598" s="210"/>
      <c r="AR4598" s="231"/>
      <c r="AS4598" s="15"/>
      <c r="AT4598" s="232">
        <f t="shared" si="1452"/>
        <v>0</v>
      </c>
      <c r="AU4598" s="235">
        <f t="shared" si="1453"/>
        <v>0</v>
      </c>
      <c r="AY4598" s="210"/>
      <c r="AZ4598" s="231"/>
      <c r="BA4598" s="15"/>
      <c r="BB4598" s="232">
        <f t="shared" si="1442"/>
        <v>0</v>
      </c>
      <c r="BC4598" s="235">
        <f t="shared" si="1454"/>
        <v>0</v>
      </c>
      <c r="BG4598" s="210"/>
      <c r="BH4598" s="231"/>
      <c r="BI4598" s="15"/>
      <c r="BJ4598" s="232">
        <f t="shared" si="1446"/>
        <v>0</v>
      </c>
      <c r="BK4598" s="235">
        <f t="shared" si="1455"/>
        <v>0</v>
      </c>
      <c r="BM4598" s="109">
        <f t="shared" si="1447"/>
        <v>-7.2039489407929116</v>
      </c>
      <c r="BN4598" s="213"/>
      <c r="BR4598" s="228"/>
      <c r="BS4598" s="311"/>
      <c r="BT4598" s="3"/>
      <c r="BU4598" s="213"/>
      <c r="BV4598" s="213"/>
      <c r="BW4598" s="291"/>
    </row>
    <row r="4599" spans="1:75" x14ac:dyDescent="0.2">
      <c r="F4599" s="15"/>
      <c r="G4599" s="3"/>
      <c r="H4599" s="3"/>
      <c r="I4599" s="3"/>
      <c r="J4599" s="3"/>
      <c r="K4599" s="3"/>
      <c r="L4599" s="554"/>
      <c r="M4599" s="545"/>
      <c r="N4599" s="546"/>
      <c r="O4599" s="5"/>
      <c r="P4599" s="216"/>
      <c r="Q4599" s="217"/>
      <c r="R4599" s="218"/>
      <c r="S4599" s="219">
        <f t="shared" si="1458"/>
        <v>0</v>
      </c>
      <c r="T4599" s="220">
        <f t="shared" si="1459"/>
        <v>0</v>
      </c>
      <c r="U4599" s="214">
        <f t="shared" si="1456"/>
        <v>0</v>
      </c>
      <c r="W4599" s="221"/>
      <c r="X4599" s="222"/>
      <c r="Y4599" s="222"/>
      <c r="Z4599" s="223"/>
      <c r="AA4599" s="222"/>
      <c r="AB4599" s="224"/>
      <c r="AC4599" s="225"/>
      <c r="AD4599" s="2">
        <f t="shared" si="1443"/>
        <v>0</v>
      </c>
      <c r="AE4599" s="2">
        <f t="shared" si="1444"/>
        <v>0</v>
      </c>
      <c r="AF4599" s="226"/>
      <c r="AG4599" s="219">
        <f t="shared" si="1448"/>
        <v>0</v>
      </c>
      <c r="AH4599" s="234">
        <f t="shared" si="1449"/>
        <v>0</v>
      </c>
      <c r="AI4599" s="214">
        <f t="shared" si="1457"/>
        <v>0</v>
      </c>
      <c r="AK4599" s="229">
        <f t="shared" si="1450"/>
        <v>0</v>
      </c>
      <c r="AL4599" s="226"/>
      <c r="AM4599" s="15"/>
      <c r="AN4599" s="232" t="e">
        <f t="shared" si="1451"/>
        <v>#DIV/0!</v>
      </c>
      <c r="AO4599" s="214">
        <f t="shared" si="1445"/>
        <v>0</v>
      </c>
      <c r="AQ4599" s="210"/>
      <c r="AR4599" s="231"/>
      <c r="AS4599" s="15"/>
      <c r="AT4599" s="232">
        <f t="shared" si="1452"/>
        <v>0</v>
      </c>
      <c r="AU4599" s="235">
        <f t="shared" si="1453"/>
        <v>0</v>
      </c>
      <c r="AY4599" s="210"/>
      <c r="AZ4599" s="231"/>
      <c r="BA4599" s="15"/>
      <c r="BB4599" s="232">
        <f t="shared" si="1442"/>
        <v>0</v>
      </c>
      <c r="BC4599" s="235">
        <f t="shared" si="1454"/>
        <v>0</v>
      </c>
      <c r="BG4599" s="210"/>
      <c r="BH4599" s="231"/>
      <c r="BI4599" s="15"/>
      <c r="BJ4599" s="232">
        <f t="shared" si="1446"/>
        <v>0</v>
      </c>
      <c r="BK4599" s="235">
        <f t="shared" si="1455"/>
        <v>0</v>
      </c>
      <c r="BM4599" s="109">
        <f t="shared" si="1447"/>
        <v>-7.2057812782906483</v>
      </c>
      <c r="BN4599" s="213"/>
      <c r="BR4599" s="228"/>
      <c r="BS4599" s="311"/>
      <c r="BT4599" s="3"/>
      <c r="BU4599" s="213"/>
      <c r="BV4599" s="213"/>
      <c r="BW4599" s="291"/>
    </row>
    <row r="4600" spans="1:75" ht="13.5" thickBot="1" x14ac:dyDescent="0.25">
      <c r="F4600" s="240"/>
      <c r="G4600" s="17"/>
      <c r="H4600" s="17"/>
      <c r="I4600" s="17"/>
      <c r="J4600" s="17"/>
      <c r="K4600" s="17"/>
      <c r="L4600" s="555"/>
      <c r="M4600" s="547"/>
      <c r="N4600" s="548"/>
      <c r="O4600" s="241"/>
      <c r="P4600" s="242"/>
      <c r="Q4600" s="243"/>
      <c r="R4600" s="244"/>
      <c r="S4600" s="245">
        <f t="shared" si="1458"/>
        <v>0</v>
      </c>
      <c r="T4600" s="246">
        <f t="shared" si="1459"/>
        <v>0</v>
      </c>
      <c r="U4600" s="247">
        <f t="shared" si="1456"/>
        <v>0</v>
      </c>
      <c r="V4600" s="17"/>
      <c r="W4600" s="248"/>
      <c r="X4600" s="249"/>
      <c r="Y4600" s="249"/>
      <c r="Z4600" s="250"/>
      <c r="AA4600" s="249"/>
      <c r="AB4600" s="251"/>
      <c r="AC4600" s="252"/>
      <c r="AD4600" s="185">
        <f t="shared" si="1443"/>
        <v>0</v>
      </c>
      <c r="AE4600" s="185">
        <f t="shared" si="1444"/>
        <v>0</v>
      </c>
      <c r="AF4600" s="253"/>
      <c r="AG4600" s="254">
        <f t="shared" si="1448"/>
        <v>0</v>
      </c>
      <c r="AH4600" s="255">
        <f t="shared" si="1449"/>
        <v>0</v>
      </c>
      <c r="AI4600" s="247">
        <f t="shared" si="1457"/>
        <v>0</v>
      </c>
      <c r="AJ4600" s="17"/>
      <c r="AK4600" s="256">
        <f t="shared" si="1450"/>
        <v>0</v>
      </c>
      <c r="AL4600" s="253"/>
      <c r="AM4600" s="240"/>
      <c r="AN4600" s="257" t="e">
        <f t="shared" si="1451"/>
        <v>#DIV/0!</v>
      </c>
      <c r="AO4600" s="247">
        <f t="shared" si="1445"/>
        <v>0</v>
      </c>
      <c r="AP4600" s="17"/>
      <c r="AQ4600" s="258"/>
      <c r="AR4600" s="259"/>
      <c r="AS4600" s="240"/>
      <c r="AT4600" s="257">
        <f t="shared" si="1452"/>
        <v>0</v>
      </c>
      <c r="AU4600" s="260">
        <f>AR4600*3.28084</f>
        <v>0</v>
      </c>
      <c r="AV4600" s="17"/>
      <c r="AW4600" s="17"/>
      <c r="AX4600" s="17"/>
      <c r="AY4600" s="258"/>
      <c r="AZ4600" s="259"/>
      <c r="BA4600" s="240"/>
      <c r="BB4600" s="257">
        <f t="shared" si="1442"/>
        <v>0</v>
      </c>
      <c r="BC4600" s="260">
        <f>AZ4600</f>
        <v>0</v>
      </c>
      <c r="BE4600" s="17"/>
      <c r="BF4600" s="17"/>
      <c r="BG4600" s="258"/>
      <c r="BH4600" s="259"/>
      <c r="BI4600" s="240"/>
      <c r="BJ4600" s="257">
        <f t="shared" si="1446"/>
        <v>0</v>
      </c>
      <c r="BK4600" s="260">
        <f>BH4600*BM4600</f>
        <v>0</v>
      </c>
      <c r="BM4600" s="121">
        <f t="shared" si="1447"/>
        <v>-7.207613615788385</v>
      </c>
      <c r="BN4600" s="213"/>
      <c r="BR4600" s="228"/>
      <c r="BS4600" s="311"/>
      <c r="BT4600" s="3"/>
      <c r="BU4600" s="213"/>
      <c r="BV4600" s="213"/>
      <c r="BW4600" s="291"/>
    </row>
    <row r="4601" spans="1:75" x14ac:dyDescent="0.2">
      <c r="BI4601"/>
      <c r="BJ4601"/>
      <c r="BR4601" s="3"/>
      <c r="BS4601" s="3"/>
      <c r="BT4601" s="3"/>
      <c r="BU4601" s="3"/>
      <c r="BV4601" s="3"/>
      <c r="BW4601" s="291"/>
    </row>
    <row r="4602" spans="1:75" x14ac:dyDescent="0.2">
      <c r="BI4602"/>
      <c r="BJ4602"/>
      <c r="BR4602" s="3"/>
      <c r="BS4602" s="3"/>
      <c r="BT4602" s="3"/>
      <c r="BU4602" s="3"/>
      <c r="BV4602" s="3"/>
      <c r="BW4602" s="291"/>
    </row>
    <row r="4603" spans="1:75" x14ac:dyDescent="0.2">
      <c r="BI4603"/>
      <c r="BJ4603"/>
      <c r="BR4603" s="3"/>
      <c r="BS4603" s="3"/>
      <c r="BT4603" s="3"/>
      <c r="BU4603" s="3"/>
      <c r="BV4603" s="3"/>
      <c r="BW4603" s="291"/>
    </row>
    <row r="4604" spans="1:75" x14ac:dyDescent="0.2">
      <c r="BI4604"/>
      <c r="BJ4604"/>
      <c r="BR4604" s="3"/>
      <c r="BS4604" s="3"/>
      <c r="BT4604" s="3"/>
      <c r="BU4604" s="3"/>
      <c r="BV4604" s="3"/>
      <c r="BW4604" s="291"/>
    </row>
    <row r="4605" spans="1:75" x14ac:dyDescent="0.2">
      <c r="BI4605"/>
      <c r="BJ4605"/>
      <c r="BR4605" s="3"/>
      <c r="BS4605" s="3"/>
      <c r="BT4605" s="3"/>
      <c r="BU4605" s="3"/>
      <c r="BV4605" s="3"/>
      <c r="BW4605" s="291"/>
    </row>
    <row r="4606" spans="1:75" x14ac:dyDescent="0.2">
      <c r="BI4606"/>
      <c r="BJ4606"/>
      <c r="BR4606" s="3"/>
      <c r="BS4606" s="3"/>
      <c r="BT4606" s="3"/>
      <c r="BU4606" s="3"/>
      <c r="BV4606" s="3"/>
      <c r="BW4606" s="291"/>
    </row>
    <row r="4607" spans="1:75" x14ac:dyDescent="0.2">
      <c r="BI4607"/>
      <c r="BJ4607"/>
    </row>
    <row r="4608" spans="1:75" x14ac:dyDescent="0.2">
      <c r="BI4608"/>
      <c r="BJ4608"/>
    </row>
    <row r="4609" spans="61:62" x14ac:dyDescent="0.2">
      <c r="BI4609"/>
      <c r="BJ4609"/>
    </row>
    <row r="4610" spans="61:62" x14ac:dyDescent="0.2">
      <c r="BI4610"/>
      <c r="BJ4610"/>
    </row>
    <row r="4611" spans="61:62" x14ac:dyDescent="0.2">
      <c r="BI4611"/>
      <c r="BJ4611"/>
    </row>
    <row r="4612" spans="61:62" x14ac:dyDescent="0.2">
      <c r="BI4612"/>
      <c r="BJ4612"/>
    </row>
    <row r="4613" spans="61:62" x14ac:dyDescent="0.2">
      <c r="BI4613"/>
      <c r="BJ4613"/>
    </row>
    <row r="4614" spans="61:62" x14ac:dyDescent="0.2">
      <c r="BI4614"/>
      <c r="BJ4614"/>
    </row>
    <row r="4615" spans="61:62" x14ac:dyDescent="0.2">
      <c r="BI4615"/>
      <c r="BJ4615"/>
    </row>
    <row r="4616" spans="61:62" x14ac:dyDescent="0.2">
      <c r="BI4616"/>
      <c r="BJ4616"/>
    </row>
    <row r="4617" spans="61:62" x14ac:dyDescent="0.2">
      <c r="BI4617"/>
      <c r="BJ4617"/>
    </row>
    <row r="4618" spans="61:62" x14ac:dyDescent="0.2">
      <c r="BI4618"/>
      <c r="BJ4618"/>
    </row>
    <row r="4619" spans="61:62" x14ac:dyDescent="0.2">
      <c r="BI4619"/>
      <c r="BJ4619"/>
    </row>
    <row r="4620" spans="61:62" x14ac:dyDescent="0.2">
      <c r="BI4620"/>
      <c r="BJ4620"/>
    </row>
    <row r="4621" spans="61:62" x14ac:dyDescent="0.2">
      <c r="BI4621"/>
      <c r="BJ4621"/>
    </row>
    <row r="4622" spans="61:62" x14ac:dyDescent="0.2">
      <c r="BI4622"/>
      <c r="BJ4622"/>
    </row>
    <row r="4623" spans="61:62" x14ac:dyDescent="0.2">
      <c r="BI4623"/>
      <c r="BJ4623"/>
    </row>
    <row r="4624" spans="61:62" x14ac:dyDescent="0.2">
      <c r="BI4624"/>
      <c r="BJ4624"/>
    </row>
    <row r="4625" spans="61:62" x14ac:dyDescent="0.2">
      <c r="BI4625"/>
      <c r="BJ4625"/>
    </row>
    <row r="4626" spans="61:62" x14ac:dyDescent="0.2">
      <c r="BI4626"/>
      <c r="BJ4626"/>
    </row>
    <row r="4627" spans="61:62" x14ac:dyDescent="0.2">
      <c r="BI4627"/>
      <c r="BJ4627"/>
    </row>
    <row r="4628" spans="61:62" x14ac:dyDescent="0.2">
      <c r="BI4628"/>
      <c r="BJ4628"/>
    </row>
    <row r="4629" spans="61:62" x14ac:dyDescent="0.2">
      <c r="BI4629"/>
      <c r="BJ4629"/>
    </row>
    <row r="4630" spans="61:62" x14ac:dyDescent="0.2">
      <c r="BI4630"/>
      <c r="BJ4630"/>
    </row>
    <row r="4631" spans="61:62" x14ac:dyDescent="0.2">
      <c r="BI4631"/>
      <c r="BJ4631"/>
    </row>
    <row r="4632" spans="61:62" x14ac:dyDescent="0.2">
      <c r="BI4632"/>
      <c r="BJ4632"/>
    </row>
    <row r="4633" spans="61:62" x14ac:dyDescent="0.2">
      <c r="BI4633"/>
      <c r="BJ4633"/>
    </row>
    <row r="4634" spans="61:62" x14ac:dyDescent="0.2">
      <c r="BI4634"/>
      <c r="BJ4634"/>
    </row>
    <row r="4635" spans="61:62" x14ac:dyDescent="0.2">
      <c r="BI4635"/>
      <c r="BJ4635"/>
    </row>
    <row r="4636" spans="61:62" x14ac:dyDescent="0.2">
      <c r="BI4636"/>
      <c r="BJ4636"/>
    </row>
    <row r="4637" spans="61:62" x14ac:dyDescent="0.2">
      <c r="BI4637"/>
      <c r="BJ4637"/>
    </row>
    <row r="4638" spans="61:62" x14ac:dyDescent="0.2">
      <c r="BI4638"/>
      <c r="BJ4638"/>
    </row>
    <row r="4639" spans="61:62" x14ac:dyDescent="0.2">
      <c r="BI4639"/>
      <c r="BJ4639"/>
    </row>
    <row r="4640" spans="61:62" x14ac:dyDescent="0.2">
      <c r="BI4640"/>
      <c r="BJ4640"/>
    </row>
    <row r="4641" spans="61:62" x14ac:dyDescent="0.2">
      <c r="BI4641"/>
      <c r="BJ4641"/>
    </row>
    <row r="4642" spans="61:62" x14ac:dyDescent="0.2">
      <c r="BI4642"/>
      <c r="BJ4642"/>
    </row>
    <row r="4643" spans="61:62" x14ac:dyDescent="0.2">
      <c r="BI4643"/>
      <c r="BJ4643"/>
    </row>
    <row r="4644" spans="61:62" x14ac:dyDescent="0.2">
      <c r="BI4644"/>
      <c r="BJ4644"/>
    </row>
    <row r="4645" spans="61:62" x14ac:dyDescent="0.2">
      <c r="BI4645"/>
      <c r="BJ4645"/>
    </row>
    <row r="4646" spans="61:62" x14ac:dyDescent="0.2">
      <c r="BI4646"/>
      <c r="BJ4646"/>
    </row>
    <row r="4647" spans="61:62" x14ac:dyDescent="0.2">
      <c r="BI4647"/>
      <c r="BJ4647"/>
    </row>
    <row r="4648" spans="61:62" x14ac:dyDescent="0.2">
      <c r="BI4648"/>
      <c r="BJ4648"/>
    </row>
    <row r="4649" spans="61:62" x14ac:dyDescent="0.2">
      <c r="BI4649"/>
      <c r="BJ4649"/>
    </row>
    <row r="4650" spans="61:62" x14ac:dyDescent="0.2">
      <c r="BI4650"/>
      <c r="BJ4650"/>
    </row>
    <row r="4651" spans="61:62" x14ac:dyDescent="0.2">
      <c r="BI4651"/>
      <c r="BJ4651"/>
    </row>
    <row r="4652" spans="61:62" x14ac:dyDescent="0.2">
      <c r="BI4652"/>
      <c r="BJ4652"/>
    </row>
    <row r="4653" spans="61:62" x14ac:dyDescent="0.2">
      <c r="BI4653"/>
      <c r="BJ4653"/>
    </row>
    <row r="4654" spans="61:62" x14ac:dyDescent="0.2">
      <c r="BI4654"/>
      <c r="BJ4654"/>
    </row>
    <row r="4655" spans="61:62" x14ac:dyDescent="0.2">
      <c r="BI4655"/>
      <c r="BJ4655"/>
    </row>
    <row r="4656" spans="61:62" x14ac:dyDescent="0.2">
      <c r="BI4656"/>
      <c r="BJ4656"/>
    </row>
    <row r="4657" spans="61:62" x14ac:dyDescent="0.2">
      <c r="BI4657"/>
      <c r="BJ4657"/>
    </row>
    <row r="4658" spans="61:62" x14ac:dyDescent="0.2">
      <c r="BI4658"/>
      <c r="BJ4658"/>
    </row>
    <row r="4659" spans="61:62" x14ac:dyDescent="0.2">
      <c r="BI4659"/>
      <c r="BJ4659"/>
    </row>
    <row r="4660" spans="61:62" x14ac:dyDescent="0.2">
      <c r="BI4660"/>
      <c r="BJ4660"/>
    </row>
    <row r="4661" spans="61:62" x14ac:dyDescent="0.2">
      <c r="BI4661"/>
      <c r="BJ4661"/>
    </row>
    <row r="4662" spans="61:62" x14ac:dyDescent="0.2">
      <c r="BI4662"/>
      <c r="BJ4662"/>
    </row>
    <row r="4663" spans="61:62" x14ac:dyDescent="0.2">
      <c r="BI4663"/>
      <c r="BJ4663"/>
    </row>
    <row r="4664" spans="61:62" x14ac:dyDescent="0.2">
      <c r="BI4664"/>
      <c r="BJ4664"/>
    </row>
    <row r="4665" spans="61:62" x14ac:dyDescent="0.2">
      <c r="BI4665"/>
      <c r="BJ4665"/>
    </row>
    <row r="4666" spans="61:62" x14ac:dyDescent="0.2">
      <c r="BI4666"/>
      <c r="BJ4666"/>
    </row>
    <row r="4667" spans="61:62" x14ac:dyDescent="0.2">
      <c r="BI4667"/>
      <c r="BJ4667"/>
    </row>
    <row r="4668" spans="61:62" x14ac:dyDescent="0.2">
      <c r="BI4668"/>
      <c r="BJ4668"/>
    </row>
    <row r="4669" spans="61:62" x14ac:dyDescent="0.2">
      <c r="BI4669"/>
      <c r="BJ4669"/>
    </row>
    <row r="4670" spans="61:62" x14ac:dyDescent="0.2">
      <c r="BI4670"/>
      <c r="BJ4670"/>
    </row>
    <row r="4671" spans="61:62" x14ac:dyDescent="0.2">
      <c r="BI4671"/>
      <c r="BJ4671"/>
    </row>
    <row r="4672" spans="61:62" x14ac:dyDescent="0.2">
      <c r="BI4672"/>
      <c r="BJ4672"/>
    </row>
    <row r="4673" spans="61:62" x14ac:dyDescent="0.2">
      <c r="BI4673"/>
      <c r="BJ4673"/>
    </row>
    <row r="4674" spans="61:62" x14ac:dyDescent="0.2">
      <c r="BI4674"/>
      <c r="BJ4674"/>
    </row>
    <row r="4675" spans="61:62" x14ac:dyDescent="0.2">
      <c r="BI4675"/>
      <c r="BJ4675"/>
    </row>
    <row r="4676" spans="61:62" x14ac:dyDescent="0.2">
      <c r="BI4676"/>
      <c r="BJ4676"/>
    </row>
    <row r="4677" spans="61:62" x14ac:dyDescent="0.2">
      <c r="BI4677"/>
      <c r="BJ4677"/>
    </row>
    <row r="4678" spans="61:62" x14ac:dyDescent="0.2">
      <c r="BI4678"/>
      <c r="BJ4678"/>
    </row>
    <row r="4679" spans="61:62" x14ac:dyDescent="0.2">
      <c r="BI4679"/>
      <c r="BJ4679"/>
    </row>
    <row r="4680" spans="61:62" x14ac:dyDescent="0.2">
      <c r="BI4680"/>
      <c r="BJ4680"/>
    </row>
    <row r="4681" spans="61:62" x14ac:dyDescent="0.2">
      <c r="BI4681"/>
      <c r="BJ4681"/>
    </row>
    <row r="4682" spans="61:62" x14ac:dyDescent="0.2">
      <c r="BI4682"/>
      <c r="BJ4682"/>
    </row>
    <row r="4683" spans="61:62" x14ac:dyDescent="0.2">
      <c r="BI4683"/>
      <c r="BJ4683"/>
    </row>
    <row r="4684" spans="61:62" x14ac:dyDescent="0.2">
      <c r="BI4684"/>
      <c r="BJ4684"/>
    </row>
    <row r="4685" spans="61:62" x14ac:dyDescent="0.2">
      <c r="BI4685"/>
      <c r="BJ4685"/>
    </row>
    <row r="4686" spans="61:62" x14ac:dyDescent="0.2">
      <c r="BI4686"/>
      <c r="BJ4686"/>
    </row>
    <row r="4687" spans="61:62" x14ac:dyDescent="0.2">
      <c r="BI4687"/>
      <c r="BJ4687"/>
    </row>
    <row r="4688" spans="61:62" x14ac:dyDescent="0.2">
      <c r="BI4688"/>
      <c r="BJ4688"/>
    </row>
    <row r="4689" spans="61:62" x14ac:dyDescent="0.2">
      <c r="BI4689"/>
      <c r="BJ4689"/>
    </row>
    <row r="4690" spans="61:62" x14ac:dyDescent="0.2">
      <c r="BI4690"/>
      <c r="BJ4690"/>
    </row>
    <row r="4691" spans="61:62" x14ac:dyDescent="0.2">
      <c r="BI4691"/>
      <c r="BJ4691"/>
    </row>
    <row r="4692" spans="61:62" x14ac:dyDescent="0.2">
      <c r="BI4692"/>
      <c r="BJ4692"/>
    </row>
    <row r="4693" spans="61:62" x14ac:dyDescent="0.2">
      <c r="BI4693"/>
      <c r="BJ4693"/>
    </row>
    <row r="4694" spans="61:62" x14ac:dyDescent="0.2">
      <c r="BI4694"/>
      <c r="BJ4694"/>
    </row>
    <row r="4695" spans="61:62" x14ac:dyDescent="0.2">
      <c r="BI4695"/>
      <c r="BJ4695"/>
    </row>
    <row r="4696" spans="61:62" x14ac:dyDescent="0.2">
      <c r="BI4696"/>
      <c r="BJ4696"/>
    </row>
    <row r="4697" spans="61:62" x14ac:dyDescent="0.2">
      <c r="BI4697"/>
      <c r="BJ4697"/>
    </row>
    <row r="4698" spans="61:62" x14ac:dyDescent="0.2">
      <c r="BI4698"/>
      <c r="BJ4698"/>
    </row>
    <row r="4699" spans="61:62" x14ac:dyDescent="0.2">
      <c r="BI4699"/>
      <c r="BJ4699"/>
    </row>
    <row r="4700" spans="61:62" x14ac:dyDescent="0.2">
      <c r="BI4700"/>
      <c r="BJ4700"/>
    </row>
    <row r="4701" spans="61:62" x14ac:dyDescent="0.2">
      <c r="BI4701"/>
      <c r="BJ4701"/>
    </row>
    <row r="4702" spans="61:62" x14ac:dyDescent="0.2">
      <c r="BI4702"/>
      <c r="BJ4702"/>
    </row>
    <row r="4703" spans="61:62" x14ac:dyDescent="0.2">
      <c r="BI4703"/>
      <c r="BJ4703"/>
    </row>
    <row r="4704" spans="61:62" x14ac:dyDescent="0.2">
      <c r="BI4704"/>
      <c r="BJ4704"/>
    </row>
    <row r="4705" spans="61:62" x14ac:dyDescent="0.2">
      <c r="BI4705"/>
      <c r="BJ4705"/>
    </row>
    <row r="4706" spans="61:62" x14ac:dyDescent="0.2">
      <c r="BI4706"/>
      <c r="BJ4706"/>
    </row>
    <row r="4707" spans="61:62" x14ac:dyDescent="0.2">
      <c r="BI4707"/>
      <c r="BJ4707"/>
    </row>
    <row r="4708" spans="61:62" x14ac:dyDescent="0.2">
      <c r="BI4708"/>
      <c r="BJ4708"/>
    </row>
    <row r="4709" spans="61:62" x14ac:dyDescent="0.2">
      <c r="BI4709"/>
      <c r="BJ4709"/>
    </row>
    <row r="4710" spans="61:62" x14ac:dyDescent="0.2">
      <c r="BI4710"/>
      <c r="BJ4710"/>
    </row>
    <row r="4711" spans="61:62" x14ac:dyDescent="0.2">
      <c r="BI4711"/>
      <c r="BJ4711"/>
    </row>
    <row r="4712" spans="61:62" x14ac:dyDescent="0.2">
      <c r="BI4712"/>
      <c r="BJ4712"/>
    </row>
    <row r="4713" spans="61:62" x14ac:dyDescent="0.2">
      <c r="BI4713"/>
      <c r="BJ4713"/>
    </row>
    <row r="4714" spans="61:62" x14ac:dyDescent="0.2">
      <c r="BI4714"/>
      <c r="BJ4714"/>
    </row>
    <row r="4715" spans="61:62" x14ac:dyDescent="0.2">
      <c r="BI4715"/>
      <c r="BJ4715"/>
    </row>
    <row r="4716" spans="61:62" x14ac:dyDescent="0.2">
      <c r="BI4716"/>
      <c r="BJ4716"/>
    </row>
    <row r="4717" spans="61:62" x14ac:dyDescent="0.2">
      <c r="BI4717"/>
      <c r="BJ4717"/>
    </row>
    <row r="4718" spans="61:62" x14ac:dyDescent="0.2">
      <c r="BI4718"/>
      <c r="BJ4718"/>
    </row>
    <row r="4719" spans="61:62" x14ac:dyDescent="0.2">
      <c r="BI4719"/>
      <c r="BJ4719"/>
    </row>
    <row r="4720" spans="61:62" x14ac:dyDescent="0.2">
      <c r="BI4720"/>
      <c r="BJ4720"/>
    </row>
    <row r="4721" spans="61:62" x14ac:dyDescent="0.2">
      <c r="BI4721"/>
      <c r="BJ4721"/>
    </row>
    <row r="4722" spans="61:62" x14ac:dyDescent="0.2">
      <c r="BI4722"/>
      <c r="BJ4722"/>
    </row>
    <row r="4723" spans="61:62" x14ac:dyDescent="0.2">
      <c r="BI4723"/>
      <c r="BJ4723"/>
    </row>
    <row r="4724" spans="61:62" x14ac:dyDescent="0.2">
      <c r="BI4724"/>
      <c r="BJ4724"/>
    </row>
    <row r="4725" spans="61:62" x14ac:dyDescent="0.2">
      <c r="BI4725"/>
      <c r="BJ4725"/>
    </row>
    <row r="4726" spans="61:62" x14ac:dyDescent="0.2">
      <c r="BI4726"/>
      <c r="BJ4726"/>
    </row>
    <row r="4727" spans="61:62" x14ac:dyDescent="0.2">
      <c r="BI4727"/>
      <c r="BJ4727"/>
    </row>
    <row r="4728" spans="61:62" x14ac:dyDescent="0.2">
      <c r="BI4728"/>
      <c r="BJ4728"/>
    </row>
    <row r="4729" spans="61:62" x14ac:dyDescent="0.2">
      <c r="BI4729"/>
      <c r="BJ4729"/>
    </row>
    <row r="4730" spans="61:62" x14ac:dyDescent="0.2">
      <c r="BI4730"/>
      <c r="BJ4730"/>
    </row>
    <row r="4731" spans="61:62" x14ac:dyDescent="0.2">
      <c r="BI4731"/>
      <c r="BJ4731"/>
    </row>
    <row r="4732" spans="61:62" x14ac:dyDescent="0.2">
      <c r="BI4732"/>
      <c r="BJ4732"/>
    </row>
    <row r="4733" spans="61:62" x14ac:dyDescent="0.2">
      <c r="BI4733"/>
      <c r="BJ4733"/>
    </row>
    <row r="4734" spans="61:62" x14ac:dyDescent="0.2">
      <c r="BI4734"/>
      <c r="BJ4734"/>
    </row>
    <row r="4735" spans="61:62" x14ac:dyDescent="0.2">
      <c r="BI4735"/>
      <c r="BJ4735"/>
    </row>
    <row r="4736" spans="61:62" x14ac:dyDescent="0.2">
      <c r="BI4736"/>
      <c r="BJ4736"/>
    </row>
    <row r="4737" spans="61:62" x14ac:dyDescent="0.2">
      <c r="BI4737"/>
      <c r="BJ4737"/>
    </row>
    <row r="4738" spans="61:62" x14ac:dyDescent="0.2">
      <c r="BI4738"/>
      <c r="BJ4738"/>
    </row>
    <row r="4739" spans="61:62" x14ac:dyDescent="0.2">
      <c r="BI4739"/>
      <c r="BJ4739"/>
    </row>
    <row r="4740" spans="61:62" x14ac:dyDescent="0.2">
      <c r="BI4740"/>
      <c r="BJ4740"/>
    </row>
    <row r="4741" spans="61:62" x14ac:dyDescent="0.2">
      <c r="BI4741"/>
      <c r="BJ4741"/>
    </row>
    <row r="4742" spans="61:62" x14ac:dyDescent="0.2">
      <c r="BI4742"/>
      <c r="BJ4742"/>
    </row>
    <row r="4743" spans="61:62" x14ac:dyDescent="0.2">
      <c r="BI4743"/>
      <c r="BJ4743"/>
    </row>
    <row r="4744" spans="61:62" x14ac:dyDescent="0.2">
      <c r="BI4744"/>
      <c r="BJ4744"/>
    </row>
    <row r="4745" spans="61:62" x14ac:dyDescent="0.2">
      <c r="BI4745"/>
      <c r="BJ4745"/>
    </row>
    <row r="4746" spans="61:62" x14ac:dyDescent="0.2">
      <c r="BI4746"/>
      <c r="BJ4746"/>
    </row>
    <row r="4747" spans="61:62" x14ac:dyDescent="0.2">
      <c r="BI4747"/>
      <c r="BJ4747"/>
    </row>
    <row r="4748" spans="61:62" x14ac:dyDescent="0.2">
      <c r="BI4748"/>
      <c r="BJ4748"/>
    </row>
    <row r="4749" spans="61:62" x14ac:dyDescent="0.2">
      <c r="BI4749"/>
      <c r="BJ4749"/>
    </row>
    <row r="4750" spans="61:62" x14ac:dyDescent="0.2">
      <c r="BI4750"/>
      <c r="BJ4750"/>
    </row>
    <row r="4751" spans="61:62" x14ac:dyDescent="0.2">
      <c r="BI4751"/>
      <c r="BJ4751"/>
    </row>
    <row r="4752" spans="61:62" x14ac:dyDescent="0.2">
      <c r="BI4752"/>
      <c r="BJ4752"/>
    </row>
    <row r="4753" spans="61:62" x14ac:dyDescent="0.2">
      <c r="BI4753"/>
      <c r="BJ4753"/>
    </row>
    <row r="4754" spans="61:62" x14ac:dyDescent="0.2">
      <c r="BI4754"/>
      <c r="BJ4754"/>
    </row>
    <row r="4755" spans="61:62" x14ac:dyDescent="0.2">
      <c r="BI4755"/>
      <c r="BJ4755"/>
    </row>
    <row r="4756" spans="61:62" x14ac:dyDescent="0.2">
      <c r="BI4756"/>
      <c r="BJ4756"/>
    </row>
    <row r="4757" spans="61:62" x14ac:dyDescent="0.2">
      <c r="BI4757"/>
      <c r="BJ4757"/>
    </row>
    <row r="4758" spans="61:62" x14ac:dyDescent="0.2">
      <c r="BI4758"/>
      <c r="BJ4758"/>
    </row>
    <row r="4759" spans="61:62" x14ac:dyDescent="0.2">
      <c r="BI4759"/>
      <c r="BJ4759"/>
    </row>
    <row r="4760" spans="61:62" x14ac:dyDescent="0.2">
      <c r="BI4760"/>
      <c r="BJ4760"/>
    </row>
    <row r="4761" spans="61:62" x14ac:dyDescent="0.2">
      <c r="BI4761"/>
      <c r="BJ4761"/>
    </row>
    <row r="4762" spans="61:62" x14ac:dyDescent="0.2">
      <c r="BI4762"/>
      <c r="BJ4762"/>
    </row>
    <row r="4763" spans="61:62" x14ac:dyDescent="0.2">
      <c r="BI4763"/>
      <c r="BJ4763"/>
    </row>
    <row r="4764" spans="61:62" x14ac:dyDescent="0.2">
      <c r="BI4764"/>
      <c r="BJ4764"/>
    </row>
    <row r="4765" spans="61:62" x14ac:dyDescent="0.2">
      <c r="BI4765"/>
      <c r="BJ4765"/>
    </row>
    <row r="4766" spans="61:62" x14ac:dyDescent="0.2">
      <c r="BI4766"/>
      <c r="BJ4766"/>
    </row>
    <row r="4767" spans="61:62" x14ac:dyDescent="0.2">
      <c r="BI4767"/>
      <c r="BJ4767"/>
    </row>
    <row r="4768" spans="61:62" x14ac:dyDescent="0.2">
      <c r="BI4768"/>
      <c r="BJ4768"/>
    </row>
    <row r="4769" spans="61:62" x14ac:dyDescent="0.2">
      <c r="BI4769"/>
      <c r="BJ4769"/>
    </row>
    <row r="4770" spans="61:62" x14ac:dyDescent="0.2">
      <c r="BI4770"/>
      <c r="BJ4770"/>
    </row>
    <row r="4771" spans="61:62" x14ac:dyDescent="0.2">
      <c r="BI4771"/>
      <c r="BJ4771"/>
    </row>
    <row r="4772" spans="61:62" x14ac:dyDescent="0.2">
      <c r="BI4772"/>
      <c r="BJ4772"/>
    </row>
    <row r="4773" spans="61:62" x14ac:dyDescent="0.2">
      <c r="BI4773"/>
      <c r="BJ4773"/>
    </row>
    <row r="4774" spans="61:62" x14ac:dyDescent="0.2">
      <c r="BI4774"/>
      <c r="BJ4774"/>
    </row>
    <row r="4775" spans="61:62" x14ac:dyDescent="0.2">
      <c r="BI4775"/>
      <c r="BJ4775"/>
    </row>
    <row r="4776" spans="61:62" x14ac:dyDescent="0.2">
      <c r="BI4776"/>
      <c r="BJ4776"/>
    </row>
    <row r="4777" spans="61:62" x14ac:dyDescent="0.2">
      <c r="BI4777"/>
      <c r="BJ4777"/>
    </row>
    <row r="4778" spans="61:62" x14ac:dyDescent="0.2">
      <c r="BI4778"/>
      <c r="BJ4778"/>
    </row>
    <row r="4779" spans="61:62" x14ac:dyDescent="0.2">
      <c r="BI4779"/>
      <c r="BJ4779"/>
    </row>
    <row r="4780" spans="61:62" x14ac:dyDescent="0.2">
      <c r="BI4780"/>
      <c r="BJ4780"/>
    </row>
    <row r="4781" spans="61:62" x14ac:dyDescent="0.2">
      <c r="BI4781"/>
      <c r="BJ4781"/>
    </row>
    <row r="4782" spans="61:62" x14ac:dyDescent="0.2">
      <c r="BI4782"/>
      <c r="BJ4782"/>
    </row>
    <row r="4783" spans="61:62" x14ac:dyDescent="0.2">
      <c r="BI4783"/>
      <c r="BJ4783"/>
    </row>
    <row r="4784" spans="61:62" x14ac:dyDescent="0.2">
      <c r="BI4784"/>
      <c r="BJ4784"/>
    </row>
    <row r="4785" spans="61:62" x14ac:dyDescent="0.2">
      <c r="BI4785"/>
      <c r="BJ4785"/>
    </row>
    <row r="4786" spans="61:62" x14ac:dyDescent="0.2">
      <c r="BI4786"/>
      <c r="BJ4786"/>
    </row>
    <row r="4787" spans="61:62" x14ac:dyDescent="0.2">
      <c r="BI4787"/>
      <c r="BJ4787"/>
    </row>
    <row r="4788" spans="61:62" x14ac:dyDescent="0.2">
      <c r="BI4788"/>
      <c r="BJ4788"/>
    </row>
    <row r="4789" spans="61:62" x14ac:dyDescent="0.2">
      <c r="BI4789"/>
      <c r="BJ4789"/>
    </row>
    <row r="4790" spans="61:62" x14ac:dyDescent="0.2">
      <c r="BI4790"/>
      <c r="BJ4790"/>
    </row>
    <row r="4791" spans="61:62" x14ac:dyDescent="0.2">
      <c r="BI4791"/>
      <c r="BJ4791"/>
    </row>
    <row r="4792" spans="61:62" x14ac:dyDescent="0.2">
      <c r="BI4792"/>
      <c r="BJ4792"/>
    </row>
    <row r="4793" spans="61:62" x14ac:dyDescent="0.2">
      <c r="BI4793"/>
      <c r="BJ4793"/>
    </row>
    <row r="4794" spans="61:62" x14ac:dyDescent="0.2">
      <c r="BI4794"/>
      <c r="BJ4794"/>
    </row>
    <row r="4795" spans="61:62" x14ac:dyDescent="0.2">
      <c r="BI4795"/>
      <c r="BJ4795"/>
    </row>
    <row r="4796" spans="61:62" x14ac:dyDescent="0.2">
      <c r="BI4796"/>
      <c r="BJ4796"/>
    </row>
    <row r="4797" spans="61:62" x14ac:dyDescent="0.2">
      <c r="BI4797"/>
      <c r="BJ4797"/>
    </row>
    <row r="4798" spans="61:62" x14ac:dyDescent="0.2">
      <c r="BI4798"/>
      <c r="BJ4798"/>
    </row>
    <row r="4799" spans="61:62" x14ac:dyDescent="0.2">
      <c r="BI4799"/>
      <c r="BJ4799"/>
    </row>
    <row r="4800" spans="61:62" x14ac:dyDescent="0.2">
      <c r="BI4800"/>
      <c r="BJ4800"/>
    </row>
    <row r="4801" spans="61:62" x14ac:dyDescent="0.2">
      <c r="BI4801"/>
      <c r="BJ4801"/>
    </row>
    <row r="4802" spans="61:62" x14ac:dyDescent="0.2">
      <c r="BI4802"/>
      <c r="BJ4802"/>
    </row>
    <row r="4803" spans="61:62" x14ac:dyDescent="0.2">
      <c r="BI4803"/>
      <c r="BJ4803"/>
    </row>
    <row r="4804" spans="61:62" x14ac:dyDescent="0.2">
      <c r="BI4804"/>
      <c r="BJ4804"/>
    </row>
    <row r="4805" spans="61:62" x14ac:dyDescent="0.2">
      <c r="BI4805"/>
      <c r="BJ4805"/>
    </row>
    <row r="4806" spans="61:62" x14ac:dyDescent="0.2">
      <c r="BI4806"/>
      <c r="BJ4806"/>
    </row>
    <row r="4807" spans="61:62" x14ac:dyDescent="0.2">
      <c r="BI4807"/>
      <c r="BJ4807"/>
    </row>
    <row r="4808" spans="61:62" x14ac:dyDescent="0.2">
      <c r="BI4808"/>
      <c r="BJ4808"/>
    </row>
    <row r="4809" spans="61:62" x14ac:dyDescent="0.2">
      <c r="BI4809"/>
      <c r="BJ4809"/>
    </row>
    <row r="4810" spans="61:62" x14ac:dyDescent="0.2">
      <c r="BI4810"/>
      <c r="BJ4810"/>
    </row>
    <row r="4811" spans="61:62" x14ac:dyDescent="0.2">
      <c r="BI4811"/>
      <c r="BJ4811"/>
    </row>
    <row r="4812" spans="61:62" x14ac:dyDescent="0.2">
      <c r="BI4812"/>
      <c r="BJ4812"/>
    </row>
    <row r="4813" spans="61:62" x14ac:dyDescent="0.2">
      <c r="BI4813"/>
      <c r="BJ4813"/>
    </row>
    <row r="4814" spans="61:62" x14ac:dyDescent="0.2">
      <c r="BI4814"/>
      <c r="BJ4814"/>
    </row>
    <row r="4815" spans="61:62" x14ac:dyDescent="0.2">
      <c r="BI4815"/>
      <c r="BJ4815"/>
    </row>
    <row r="4816" spans="61:62" x14ac:dyDescent="0.2">
      <c r="BI4816"/>
      <c r="BJ4816"/>
    </row>
    <row r="4817" spans="61:62" x14ac:dyDescent="0.2">
      <c r="BI4817"/>
      <c r="BJ4817"/>
    </row>
    <row r="4818" spans="61:62" x14ac:dyDescent="0.2">
      <c r="BI4818"/>
      <c r="BJ4818"/>
    </row>
    <row r="4819" spans="61:62" x14ac:dyDescent="0.2">
      <c r="BI4819"/>
      <c r="BJ4819"/>
    </row>
    <row r="4820" spans="61:62" x14ac:dyDescent="0.2">
      <c r="BI4820"/>
      <c r="BJ4820"/>
    </row>
    <row r="4821" spans="61:62" x14ac:dyDescent="0.2">
      <c r="BI4821"/>
      <c r="BJ4821"/>
    </row>
    <row r="4822" spans="61:62" x14ac:dyDescent="0.2">
      <c r="BI4822"/>
      <c r="BJ4822"/>
    </row>
    <row r="4823" spans="61:62" x14ac:dyDescent="0.2">
      <c r="BI4823"/>
      <c r="BJ4823"/>
    </row>
    <row r="4824" spans="61:62" x14ac:dyDescent="0.2">
      <c r="BI4824"/>
      <c r="BJ4824"/>
    </row>
    <row r="4825" spans="61:62" x14ac:dyDescent="0.2">
      <c r="BI4825"/>
      <c r="BJ4825"/>
    </row>
    <row r="4826" spans="61:62" x14ac:dyDescent="0.2">
      <c r="BI4826"/>
      <c r="BJ4826"/>
    </row>
    <row r="4827" spans="61:62" x14ac:dyDescent="0.2">
      <c r="BI4827"/>
      <c r="BJ4827"/>
    </row>
    <row r="4828" spans="61:62" x14ac:dyDescent="0.2">
      <c r="BI4828"/>
      <c r="BJ4828"/>
    </row>
    <row r="4829" spans="61:62" x14ac:dyDescent="0.2">
      <c r="BI4829"/>
      <c r="BJ4829"/>
    </row>
    <row r="4830" spans="61:62" x14ac:dyDescent="0.2">
      <c r="BI4830"/>
      <c r="BJ4830"/>
    </row>
    <row r="4831" spans="61:62" x14ac:dyDescent="0.2">
      <c r="BI4831"/>
      <c r="BJ4831"/>
    </row>
    <row r="4832" spans="61:62" x14ac:dyDescent="0.2">
      <c r="BI4832"/>
      <c r="BJ4832"/>
    </row>
    <row r="4833" spans="61:62" x14ac:dyDescent="0.2">
      <c r="BI4833"/>
      <c r="BJ4833"/>
    </row>
    <row r="4834" spans="61:62" x14ac:dyDescent="0.2">
      <c r="BI4834"/>
      <c r="BJ4834"/>
    </row>
    <row r="4835" spans="61:62" x14ac:dyDescent="0.2">
      <c r="BI4835"/>
      <c r="BJ4835"/>
    </row>
    <row r="4836" spans="61:62" x14ac:dyDescent="0.2">
      <c r="BI4836"/>
      <c r="BJ4836"/>
    </row>
    <row r="4837" spans="61:62" x14ac:dyDescent="0.2">
      <c r="BI4837"/>
      <c r="BJ4837"/>
    </row>
    <row r="4838" spans="61:62" x14ac:dyDescent="0.2">
      <c r="BI4838"/>
      <c r="BJ4838"/>
    </row>
    <row r="4839" spans="61:62" x14ac:dyDescent="0.2">
      <c r="BI4839"/>
      <c r="BJ4839"/>
    </row>
    <row r="4840" spans="61:62" x14ac:dyDescent="0.2">
      <c r="BI4840"/>
      <c r="BJ4840"/>
    </row>
    <row r="4841" spans="61:62" x14ac:dyDescent="0.2">
      <c r="BI4841"/>
      <c r="BJ4841"/>
    </row>
    <row r="4842" spans="61:62" x14ac:dyDescent="0.2">
      <c r="BI4842"/>
      <c r="BJ4842"/>
    </row>
    <row r="4843" spans="61:62" x14ac:dyDescent="0.2">
      <c r="BI4843"/>
      <c r="BJ4843"/>
    </row>
    <row r="4844" spans="61:62" x14ac:dyDescent="0.2">
      <c r="BI4844"/>
      <c r="BJ4844"/>
    </row>
    <row r="4845" spans="61:62" x14ac:dyDescent="0.2">
      <c r="BI4845"/>
      <c r="BJ4845"/>
    </row>
    <row r="4846" spans="61:62" x14ac:dyDescent="0.2">
      <c r="BI4846"/>
      <c r="BJ4846"/>
    </row>
    <row r="4847" spans="61:62" x14ac:dyDescent="0.2">
      <c r="BI4847"/>
      <c r="BJ4847"/>
    </row>
    <row r="4848" spans="61:62" x14ac:dyDescent="0.2">
      <c r="BI4848"/>
      <c r="BJ4848"/>
    </row>
    <row r="4849" spans="61:62" x14ac:dyDescent="0.2">
      <c r="BI4849"/>
      <c r="BJ4849"/>
    </row>
    <row r="4850" spans="61:62" x14ac:dyDescent="0.2">
      <c r="BI4850"/>
      <c r="BJ4850"/>
    </row>
    <row r="4851" spans="61:62" x14ac:dyDescent="0.2">
      <c r="BI4851"/>
      <c r="BJ4851"/>
    </row>
    <row r="4852" spans="61:62" x14ac:dyDescent="0.2">
      <c r="BI4852"/>
      <c r="BJ4852"/>
    </row>
    <row r="4853" spans="61:62" x14ac:dyDescent="0.2">
      <c r="BI4853"/>
      <c r="BJ4853"/>
    </row>
    <row r="4854" spans="61:62" x14ac:dyDescent="0.2">
      <c r="BI4854"/>
      <c r="BJ4854"/>
    </row>
    <row r="4855" spans="61:62" x14ac:dyDescent="0.2">
      <c r="BI4855"/>
      <c r="BJ4855"/>
    </row>
    <row r="4856" spans="61:62" x14ac:dyDescent="0.2">
      <c r="BI4856"/>
      <c r="BJ4856"/>
    </row>
    <row r="4857" spans="61:62" x14ac:dyDescent="0.2">
      <c r="BI4857"/>
      <c r="BJ4857"/>
    </row>
    <row r="4858" spans="61:62" x14ac:dyDescent="0.2">
      <c r="BI4858"/>
      <c r="BJ4858"/>
    </row>
    <row r="4859" spans="61:62" x14ac:dyDescent="0.2">
      <c r="BI4859"/>
      <c r="BJ4859"/>
    </row>
    <row r="4860" spans="61:62" x14ac:dyDescent="0.2">
      <c r="BI4860"/>
      <c r="BJ4860"/>
    </row>
    <row r="4861" spans="61:62" x14ac:dyDescent="0.2">
      <c r="BI4861"/>
      <c r="BJ4861"/>
    </row>
    <row r="4862" spans="61:62" x14ac:dyDescent="0.2">
      <c r="BI4862"/>
      <c r="BJ4862"/>
    </row>
    <row r="4863" spans="61:62" x14ac:dyDescent="0.2">
      <c r="BI4863"/>
      <c r="BJ4863"/>
    </row>
    <row r="4864" spans="61:62" x14ac:dyDescent="0.2">
      <c r="BI4864"/>
      <c r="BJ4864"/>
    </row>
    <row r="4865" spans="61:62" x14ac:dyDescent="0.2">
      <c r="BI4865"/>
      <c r="BJ4865"/>
    </row>
    <row r="4866" spans="61:62" x14ac:dyDescent="0.2">
      <c r="BI4866"/>
      <c r="BJ4866"/>
    </row>
    <row r="4867" spans="61:62" x14ac:dyDescent="0.2">
      <c r="BI4867"/>
      <c r="BJ4867"/>
    </row>
    <row r="4868" spans="61:62" x14ac:dyDescent="0.2">
      <c r="BI4868"/>
      <c r="BJ4868"/>
    </row>
    <row r="4869" spans="61:62" x14ac:dyDescent="0.2">
      <c r="BI4869"/>
      <c r="BJ4869"/>
    </row>
    <row r="4870" spans="61:62" x14ac:dyDescent="0.2">
      <c r="BI4870"/>
      <c r="BJ4870"/>
    </row>
    <row r="4871" spans="61:62" x14ac:dyDescent="0.2">
      <c r="BI4871"/>
      <c r="BJ4871"/>
    </row>
    <row r="4872" spans="61:62" x14ac:dyDescent="0.2">
      <c r="BI4872"/>
      <c r="BJ4872"/>
    </row>
    <row r="4873" spans="61:62" x14ac:dyDescent="0.2">
      <c r="BI4873"/>
      <c r="BJ4873"/>
    </row>
    <row r="4874" spans="61:62" x14ac:dyDescent="0.2">
      <c r="BI4874"/>
      <c r="BJ4874"/>
    </row>
    <row r="4875" spans="61:62" x14ac:dyDescent="0.2">
      <c r="BI4875"/>
      <c r="BJ4875"/>
    </row>
    <row r="4876" spans="61:62" x14ac:dyDescent="0.2">
      <c r="BI4876"/>
      <c r="BJ4876"/>
    </row>
    <row r="4877" spans="61:62" x14ac:dyDescent="0.2">
      <c r="BI4877"/>
      <c r="BJ4877"/>
    </row>
    <row r="4878" spans="61:62" x14ac:dyDescent="0.2">
      <c r="BI4878"/>
      <c r="BJ4878"/>
    </row>
    <row r="4879" spans="61:62" x14ac:dyDescent="0.2">
      <c r="BI4879"/>
      <c r="BJ4879"/>
    </row>
    <row r="4880" spans="61:62" x14ac:dyDescent="0.2">
      <c r="BI4880"/>
      <c r="BJ4880"/>
    </row>
    <row r="4881" spans="61:62" x14ac:dyDescent="0.2">
      <c r="BI4881"/>
      <c r="BJ4881"/>
    </row>
    <row r="4882" spans="61:62" x14ac:dyDescent="0.2">
      <c r="BI4882"/>
      <c r="BJ4882"/>
    </row>
    <row r="4883" spans="61:62" x14ac:dyDescent="0.2">
      <c r="BI4883"/>
      <c r="BJ4883"/>
    </row>
    <row r="4884" spans="61:62" x14ac:dyDescent="0.2">
      <c r="BI4884"/>
      <c r="BJ4884"/>
    </row>
    <row r="4885" spans="61:62" x14ac:dyDescent="0.2">
      <c r="BI4885"/>
      <c r="BJ4885"/>
    </row>
    <row r="4886" spans="61:62" x14ac:dyDescent="0.2">
      <c r="BI4886"/>
      <c r="BJ4886"/>
    </row>
    <row r="4887" spans="61:62" x14ac:dyDescent="0.2">
      <c r="BI4887"/>
      <c r="BJ4887"/>
    </row>
    <row r="4888" spans="61:62" x14ac:dyDescent="0.2">
      <c r="BI4888"/>
      <c r="BJ4888"/>
    </row>
    <row r="4889" spans="61:62" x14ac:dyDescent="0.2">
      <c r="BI4889"/>
      <c r="BJ4889"/>
    </row>
    <row r="4890" spans="61:62" x14ac:dyDescent="0.2">
      <c r="BI4890"/>
      <c r="BJ4890"/>
    </row>
    <row r="4891" spans="61:62" x14ac:dyDescent="0.2">
      <c r="BI4891"/>
      <c r="BJ4891"/>
    </row>
    <row r="4892" spans="61:62" x14ac:dyDescent="0.2">
      <c r="BI4892"/>
      <c r="BJ4892"/>
    </row>
    <row r="4893" spans="61:62" x14ac:dyDescent="0.2">
      <c r="BI4893"/>
      <c r="BJ4893"/>
    </row>
    <row r="4894" spans="61:62" x14ac:dyDescent="0.2">
      <c r="BI4894"/>
      <c r="BJ4894"/>
    </row>
    <row r="4895" spans="61:62" x14ac:dyDescent="0.2">
      <c r="BI4895"/>
      <c r="BJ4895"/>
    </row>
    <row r="4896" spans="61:62" x14ac:dyDescent="0.2">
      <c r="BI4896"/>
      <c r="BJ4896"/>
    </row>
    <row r="4897" spans="61:62" x14ac:dyDescent="0.2">
      <c r="BI4897"/>
      <c r="BJ4897"/>
    </row>
    <row r="4898" spans="61:62" x14ac:dyDescent="0.2">
      <c r="BI4898"/>
      <c r="BJ4898"/>
    </row>
    <row r="4899" spans="61:62" x14ac:dyDescent="0.2">
      <c r="BI4899"/>
      <c r="BJ4899"/>
    </row>
    <row r="4900" spans="61:62" x14ac:dyDescent="0.2">
      <c r="BI4900"/>
      <c r="BJ4900"/>
    </row>
    <row r="4901" spans="61:62" x14ac:dyDescent="0.2">
      <c r="BI4901"/>
      <c r="BJ4901"/>
    </row>
    <row r="4902" spans="61:62" x14ac:dyDescent="0.2">
      <c r="BI4902"/>
      <c r="BJ4902"/>
    </row>
    <row r="4903" spans="61:62" x14ac:dyDescent="0.2">
      <c r="BI4903"/>
      <c r="BJ4903"/>
    </row>
    <row r="4904" spans="61:62" x14ac:dyDescent="0.2">
      <c r="BI4904"/>
      <c r="BJ4904"/>
    </row>
    <row r="4905" spans="61:62" x14ac:dyDescent="0.2">
      <c r="BI4905"/>
      <c r="BJ4905"/>
    </row>
    <row r="4906" spans="61:62" x14ac:dyDescent="0.2">
      <c r="BI4906"/>
      <c r="BJ4906"/>
    </row>
    <row r="4907" spans="61:62" x14ac:dyDescent="0.2">
      <c r="BI4907"/>
      <c r="BJ4907"/>
    </row>
    <row r="4908" spans="61:62" x14ac:dyDescent="0.2">
      <c r="BI4908"/>
      <c r="BJ4908"/>
    </row>
    <row r="4909" spans="61:62" x14ac:dyDescent="0.2">
      <c r="BI4909"/>
      <c r="BJ4909"/>
    </row>
    <row r="4910" spans="61:62" x14ac:dyDescent="0.2">
      <c r="BI4910"/>
      <c r="BJ4910"/>
    </row>
    <row r="4911" spans="61:62" x14ac:dyDescent="0.2">
      <c r="BI4911"/>
      <c r="BJ4911"/>
    </row>
    <row r="4912" spans="61:62" x14ac:dyDescent="0.2">
      <c r="BI4912"/>
      <c r="BJ4912"/>
    </row>
    <row r="4913" spans="61:62" x14ac:dyDescent="0.2">
      <c r="BI4913"/>
      <c r="BJ4913"/>
    </row>
    <row r="4914" spans="61:62" x14ac:dyDescent="0.2">
      <c r="BI4914"/>
      <c r="BJ4914"/>
    </row>
    <row r="4915" spans="61:62" x14ac:dyDescent="0.2">
      <c r="BI4915"/>
      <c r="BJ4915"/>
    </row>
    <row r="4916" spans="61:62" x14ac:dyDescent="0.2">
      <c r="BI4916"/>
      <c r="BJ4916"/>
    </row>
    <row r="4917" spans="61:62" x14ac:dyDescent="0.2">
      <c r="BI4917"/>
      <c r="BJ4917"/>
    </row>
    <row r="4918" spans="61:62" x14ac:dyDescent="0.2">
      <c r="BI4918"/>
      <c r="BJ4918"/>
    </row>
    <row r="4919" spans="61:62" x14ac:dyDescent="0.2">
      <c r="BI4919"/>
      <c r="BJ4919"/>
    </row>
    <row r="4920" spans="61:62" x14ac:dyDescent="0.2">
      <c r="BI4920"/>
      <c r="BJ4920"/>
    </row>
    <row r="4921" spans="61:62" x14ac:dyDescent="0.2">
      <c r="BI4921"/>
      <c r="BJ4921"/>
    </row>
  </sheetData>
  <mergeCells count="10">
    <mergeCell ref="BO4:BP4"/>
    <mergeCell ref="BO8:BP8"/>
    <mergeCell ref="AK1:AN1"/>
    <mergeCell ref="AQ1:AU1"/>
    <mergeCell ref="A2:B2"/>
    <mergeCell ref="W2:Y2"/>
    <mergeCell ref="Z2:AB2"/>
    <mergeCell ref="F1:H1"/>
    <mergeCell ref="AY1:BC1"/>
    <mergeCell ref="BG1:BQ1"/>
  </mergeCells>
  <phoneticPr fontId="9" type="noConversion"/>
  <conditionalFormatting sqref="S5:S4600 AG5:AG4600">
    <cfRule type="expression" dxfId="15" priority="2" stopIfTrue="1">
      <formula>P5=0</formula>
    </cfRule>
  </conditionalFormatting>
  <conditionalFormatting sqref="U5:U4600 AI5:AI4600">
    <cfRule type="expression" dxfId="14" priority="3" stopIfTrue="1">
      <formula>P5=0</formula>
    </cfRule>
  </conditionalFormatting>
  <conditionalFormatting sqref="T5:T4600 AH5:AH4600">
    <cfRule type="expression" dxfId="13" priority="4" stopIfTrue="1">
      <formula>P5=0</formula>
    </cfRule>
  </conditionalFormatting>
  <conditionalFormatting sqref="U4 AI4">
    <cfRule type="expression" dxfId="12" priority="5" stopIfTrue="1">
      <formula>P5=0</formula>
    </cfRule>
  </conditionalFormatting>
  <conditionalFormatting sqref="AK4:AK4600">
    <cfRule type="expression" dxfId="11" priority="6" stopIfTrue="1">
      <formula>AL4=0</formula>
    </cfRule>
  </conditionalFormatting>
  <conditionalFormatting sqref="AN4:AO4600">
    <cfRule type="expression" dxfId="10" priority="7" stopIfTrue="1">
      <formula>$AL4=0</formula>
    </cfRule>
  </conditionalFormatting>
  <conditionalFormatting sqref="AR5:AR4600 BH531:BH4600 AZ6:AZ4600">
    <cfRule type="expression" dxfId="9" priority="8" stopIfTrue="1">
      <formula>AQ5=0</formula>
    </cfRule>
  </conditionalFormatting>
  <conditionalFormatting sqref="BR4:BR4600 BB4:BB4600 AT4:AT4600 BJ4:BJ4600">
    <cfRule type="expression" dxfId="8" priority="9" stopIfTrue="1">
      <formula>AQ4=""</formula>
    </cfRule>
  </conditionalFormatting>
  <conditionalFormatting sqref="AU4:AU4600">
    <cfRule type="expression" dxfId="7" priority="10" stopIfTrue="1">
      <formula>$AQ4=""</formula>
    </cfRule>
  </conditionalFormatting>
  <conditionalFormatting sqref="BU5:BU4600 BS4:BS4600">
    <cfRule type="expression" dxfId="6" priority="11" stopIfTrue="1">
      <formula>$BC4=""</formula>
    </cfRule>
  </conditionalFormatting>
  <conditionalFormatting sqref="AD4:AE4600">
    <cfRule type="expression" dxfId="5" priority="12" stopIfTrue="1">
      <formula>AD4=0</formula>
    </cfRule>
  </conditionalFormatting>
  <conditionalFormatting sqref="BU4">
    <cfRule type="expression" dxfId="4" priority="13" stopIfTrue="1">
      <formula>$BC$4=""</formula>
    </cfRule>
  </conditionalFormatting>
  <conditionalFormatting sqref="BM5:BM4600 BK4:BK4600">
    <cfRule type="expression" dxfId="3" priority="14" stopIfTrue="1">
      <formula>$BG4=""</formula>
    </cfRule>
  </conditionalFormatting>
  <conditionalFormatting sqref="BM4">
    <cfRule type="expression" dxfId="2" priority="15" stopIfTrue="1">
      <formula>$BG$4=""</formula>
    </cfRule>
  </conditionalFormatting>
  <conditionalFormatting sqref="BC4:BC4600">
    <cfRule type="expression" dxfId="1" priority="16" stopIfTrue="1">
      <formula>$AY4=""</formula>
    </cfRule>
  </conditionalFormatting>
  <conditionalFormatting sqref="D5:D4594">
    <cfRule type="expression" dxfId="0" priority="1" stopIfTrue="1">
      <formula>OR(D5=0,D5&lt;-26)</formula>
    </cfRule>
  </conditionalFormatting>
  <pageMargins left="0.75" right="0.75" top="1" bottom="1" header="0.5" footer="0.5"/>
  <pageSetup orientation="portrait" r:id="rId1"/>
  <headerFooter alignWithMargins="0"/>
  <ignoredErrors>
    <ignoredError sqref="AN4:AN4600 BK4:BK4600 BM4:BM4600" evalError="1"/>
    <ignoredError sqref="C4 C5:C123 D5:D123 C685:C4594 D685:D4594" unlockedFormula="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fitToPage="1"/>
  </sheetPr>
  <dimension ref="A1:BI2066"/>
  <sheetViews>
    <sheetView showGridLines="0" showRowColHeaders="0" zoomScale="90" zoomScaleNormal="90" workbookViewId="0"/>
  </sheetViews>
  <sheetFormatPr defaultRowHeight="12.75" x14ac:dyDescent="0.2"/>
  <cols>
    <col min="1" max="1" width="5.7109375" customWidth="1"/>
    <col min="2" max="2" width="3.85546875" customWidth="1"/>
    <col min="3" max="3" width="1.7109375" customWidth="1"/>
    <col min="7" max="7" width="13.42578125" customWidth="1"/>
    <col min="8" max="8" width="15" customWidth="1"/>
    <col min="9" max="9" width="13.140625" customWidth="1"/>
    <col min="10" max="10" width="7.42578125" customWidth="1"/>
    <col min="11" max="11" width="8.28515625" customWidth="1"/>
    <col min="12" max="12" width="13.7109375" customWidth="1"/>
  </cols>
  <sheetData>
    <row r="1" spans="1:23" ht="9.75" customHeight="1" x14ac:dyDescent="0.2">
      <c r="A1" s="5"/>
      <c r="B1" s="930"/>
      <c r="C1" s="930"/>
      <c r="D1" s="930"/>
      <c r="E1" s="930"/>
      <c r="F1" s="930"/>
      <c r="G1" s="930"/>
      <c r="H1" s="930"/>
      <c r="I1" s="930"/>
      <c r="J1" s="930"/>
      <c r="K1" s="930"/>
      <c r="L1" s="930"/>
      <c r="M1" s="5"/>
    </row>
    <row r="2" spans="1:23" ht="18" customHeight="1" x14ac:dyDescent="0.3">
      <c r="A2" s="39"/>
      <c r="B2" s="936" t="str">
        <f>CONCATENATE(YEAR(E30)," Jack &amp; Jill Marathon")</f>
        <v>2018 Jack &amp; Jill Marathon</v>
      </c>
      <c r="C2" s="937"/>
      <c r="D2" s="937"/>
      <c r="E2" s="937"/>
      <c r="F2" s="937"/>
      <c r="G2" s="937"/>
      <c r="H2" s="937"/>
      <c r="I2" s="937"/>
      <c r="J2" s="937"/>
      <c r="K2" s="937"/>
      <c r="L2" s="937"/>
      <c r="M2" s="5"/>
    </row>
    <row r="3" spans="1:23" ht="18" customHeight="1" x14ac:dyDescent="0.25">
      <c r="A3" s="57"/>
      <c r="B3" s="935" t="str">
        <f ca="1">CONCATENATE("Pacing and Information Guide",Pacing!$AO$5)</f>
        <v>Pacing and Information Guide (Trial Version)</v>
      </c>
      <c r="C3" s="935"/>
      <c r="D3" s="935"/>
      <c r="E3" s="935"/>
      <c r="F3" s="935"/>
      <c r="G3" s="935"/>
      <c r="H3" s="935"/>
      <c r="I3" s="935"/>
      <c r="J3" s="935"/>
      <c r="K3" s="935"/>
      <c r="L3" s="935"/>
      <c r="M3" s="5"/>
      <c r="P3" s="316"/>
      <c r="Q3" s="316"/>
      <c r="R3" s="316"/>
      <c r="S3" s="316"/>
      <c r="T3" s="316"/>
      <c r="U3" s="316"/>
      <c r="V3" s="316"/>
      <c r="W3" s="316"/>
    </row>
    <row r="4" spans="1:23" ht="9.75" customHeight="1" x14ac:dyDescent="0.2">
      <c r="A4" s="5"/>
      <c r="B4" s="930"/>
      <c r="C4" s="930"/>
      <c r="D4" s="930"/>
      <c r="E4" s="930"/>
      <c r="F4" s="930"/>
      <c r="G4" s="930"/>
      <c r="H4" s="930"/>
      <c r="I4" s="930"/>
      <c r="J4" s="930"/>
      <c r="K4" s="930"/>
      <c r="L4" s="930"/>
      <c r="M4" s="5"/>
      <c r="P4" s="316"/>
      <c r="Q4" s="316"/>
      <c r="R4" s="316"/>
      <c r="S4" s="316"/>
      <c r="T4" s="316"/>
      <c r="U4" s="316"/>
      <c r="V4" s="316"/>
      <c r="W4" s="316"/>
    </row>
    <row r="5" spans="1:23" ht="57.75" customHeight="1" x14ac:dyDescent="0.2">
      <c r="A5" s="5"/>
      <c r="B5" s="941" t="s">
        <v>390</v>
      </c>
      <c r="C5" s="942"/>
      <c r="D5" s="942"/>
      <c r="E5" s="942"/>
      <c r="F5" s="942"/>
      <c r="G5" s="942"/>
      <c r="H5" s="942"/>
      <c r="I5" s="942"/>
      <c r="J5" s="942"/>
      <c r="K5" s="942"/>
      <c r="L5" s="942"/>
      <c r="M5" s="5"/>
      <c r="P5" s="316"/>
      <c r="Q5" s="316"/>
      <c r="R5" s="316"/>
      <c r="S5" s="316"/>
      <c r="T5" s="316"/>
      <c r="U5" s="316"/>
      <c r="V5" s="316"/>
      <c r="W5" s="316"/>
    </row>
    <row r="6" spans="1:23" ht="53.25" customHeight="1" x14ac:dyDescent="0.2">
      <c r="A6" s="5"/>
      <c r="B6" s="931" t="s">
        <v>389</v>
      </c>
      <c r="C6" s="940"/>
      <c r="D6" s="940"/>
      <c r="E6" s="940"/>
      <c r="F6" s="940"/>
      <c r="G6" s="940"/>
      <c r="H6" s="940"/>
      <c r="I6" s="940"/>
      <c r="J6" s="940"/>
      <c r="K6" s="940"/>
      <c r="L6" s="940"/>
      <c r="M6" s="5"/>
      <c r="P6" s="316"/>
      <c r="Q6" s="316"/>
      <c r="R6" s="316"/>
      <c r="S6" s="316"/>
      <c r="T6" s="316"/>
      <c r="U6" s="316"/>
      <c r="V6" s="316"/>
      <c r="W6" s="316"/>
    </row>
    <row r="7" spans="1:23" ht="6.75" customHeight="1" x14ac:dyDescent="0.2">
      <c r="A7" s="5"/>
      <c r="B7" s="930"/>
      <c r="C7" s="930"/>
      <c r="D7" s="930"/>
      <c r="E7" s="930"/>
      <c r="F7" s="930"/>
      <c r="G7" s="930"/>
      <c r="H7" s="930"/>
      <c r="I7" s="930"/>
      <c r="J7" s="930"/>
      <c r="K7" s="930"/>
      <c r="L7" s="930"/>
      <c r="M7" s="5"/>
    </row>
    <row r="8" spans="1:23" ht="15.75" customHeight="1" x14ac:dyDescent="0.25">
      <c r="A8" s="5"/>
      <c r="B8" s="943" t="s">
        <v>54</v>
      </c>
      <c r="C8" s="944"/>
      <c r="D8" s="944"/>
      <c r="E8" s="944"/>
      <c r="F8" s="944"/>
      <c r="G8" s="944"/>
      <c r="H8" s="944"/>
      <c r="I8" s="944"/>
      <c r="J8" s="944"/>
      <c r="K8" s="944"/>
      <c r="L8" s="944"/>
      <c r="M8" s="5"/>
    </row>
    <row r="9" spans="1:23" ht="3" customHeight="1" x14ac:dyDescent="0.2">
      <c r="A9" s="5"/>
      <c r="B9" s="930"/>
      <c r="C9" s="930"/>
      <c r="D9" s="930"/>
      <c r="E9" s="930"/>
      <c r="F9" s="930"/>
      <c r="G9" s="930"/>
      <c r="H9" s="930"/>
      <c r="I9" s="930"/>
      <c r="J9" s="930"/>
      <c r="K9" s="930"/>
      <c r="L9" s="930"/>
      <c r="M9" s="5"/>
    </row>
    <row r="10" spans="1:23" ht="14.25" customHeight="1" x14ac:dyDescent="0.2">
      <c r="A10" s="5"/>
      <c r="B10" s="945" t="s">
        <v>386</v>
      </c>
      <c r="C10" s="930"/>
      <c r="D10" s="930"/>
      <c r="E10" s="930"/>
      <c r="F10" s="930"/>
      <c r="G10" s="930"/>
      <c r="H10" s="930"/>
      <c r="I10" s="930"/>
      <c r="J10" s="930"/>
      <c r="K10" s="930"/>
      <c r="L10" s="930"/>
      <c r="M10" s="5"/>
      <c r="P10" s="315"/>
      <c r="Q10" s="315"/>
      <c r="R10" s="315"/>
      <c r="S10" s="315"/>
      <c r="T10" s="315"/>
      <c r="U10" s="315"/>
      <c r="V10" s="315"/>
    </row>
    <row r="11" spans="1:23" ht="3.75" customHeight="1" x14ac:dyDescent="0.2">
      <c r="A11" s="5"/>
      <c r="B11" s="930"/>
      <c r="C11" s="930"/>
      <c r="D11" s="930"/>
      <c r="E11" s="930"/>
      <c r="F11" s="930"/>
      <c r="G11" s="930"/>
      <c r="H11" s="930"/>
      <c r="I11" s="930"/>
      <c r="J11" s="930"/>
      <c r="K11" s="930"/>
      <c r="L11" s="930"/>
      <c r="M11" s="5"/>
      <c r="P11" s="315"/>
      <c r="Q11" s="315"/>
      <c r="R11" s="315"/>
      <c r="S11" s="315"/>
      <c r="T11" s="315"/>
      <c r="U11" s="315"/>
      <c r="V11" s="315"/>
    </row>
    <row r="12" spans="1:23" ht="30" customHeight="1" x14ac:dyDescent="0.2">
      <c r="A12" s="5"/>
      <c r="B12" s="40" t="s">
        <v>55</v>
      </c>
      <c r="C12" s="5"/>
      <c r="D12" s="928" t="s">
        <v>423</v>
      </c>
      <c r="E12" s="929"/>
      <c r="F12" s="929"/>
      <c r="G12" s="929"/>
      <c r="H12" s="929"/>
      <c r="I12" s="929"/>
      <c r="J12" s="929"/>
      <c r="K12" s="929"/>
      <c r="L12" s="929"/>
      <c r="M12" s="5"/>
      <c r="P12" s="315"/>
      <c r="Q12" s="315"/>
      <c r="R12" s="315"/>
      <c r="S12" s="315"/>
      <c r="T12" s="315"/>
      <c r="U12" s="315"/>
      <c r="V12" s="315"/>
    </row>
    <row r="13" spans="1:23" ht="33" customHeight="1" x14ac:dyDescent="0.2">
      <c r="A13" s="5"/>
      <c r="B13" s="40" t="s">
        <v>56</v>
      </c>
      <c r="C13" s="5"/>
      <c r="D13" s="928" t="s">
        <v>424</v>
      </c>
      <c r="E13" s="929"/>
      <c r="F13" s="929"/>
      <c r="G13" s="929"/>
      <c r="H13" s="929"/>
      <c r="I13" s="929"/>
      <c r="J13" s="929"/>
      <c r="K13" s="929"/>
      <c r="L13" s="929"/>
      <c r="M13" s="5"/>
      <c r="P13" s="315"/>
      <c r="Q13" s="315"/>
      <c r="R13" s="315"/>
      <c r="S13" s="315"/>
      <c r="T13" s="315"/>
      <c r="U13" s="315"/>
      <c r="V13" s="315"/>
    </row>
    <row r="14" spans="1:23" ht="28.5" customHeight="1" x14ac:dyDescent="0.2">
      <c r="A14" s="5"/>
      <c r="B14" s="938" t="s">
        <v>387</v>
      </c>
      <c r="C14" s="939"/>
      <c r="D14" s="939"/>
      <c r="E14" s="939"/>
      <c r="F14" s="939"/>
      <c r="G14" s="939"/>
      <c r="H14" s="939"/>
      <c r="I14" s="939"/>
      <c r="J14" s="939"/>
      <c r="K14" s="939"/>
      <c r="L14" s="939"/>
      <c r="M14" s="5"/>
      <c r="P14" s="315"/>
      <c r="Q14" s="315"/>
      <c r="R14" s="315"/>
      <c r="S14" s="315"/>
      <c r="T14" s="315"/>
      <c r="U14" s="315"/>
      <c r="V14" s="315"/>
    </row>
    <row r="15" spans="1:23" ht="66.95" customHeight="1" x14ac:dyDescent="0.2">
      <c r="A15" s="5"/>
      <c r="B15" s="40" t="s">
        <v>57</v>
      </c>
      <c r="C15" s="5"/>
      <c r="D15" s="928" t="s">
        <v>455</v>
      </c>
      <c r="E15" s="929"/>
      <c r="F15" s="929"/>
      <c r="G15" s="929"/>
      <c r="H15" s="929"/>
      <c r="I15" s="929"/>
      <c r="J15" s="929"/>
      <c r="K15" s="929"/>
      <c r="L15" s="929"/>
      <c r="M15" s="5"/>
    </row>
    <row r="16" spans="1:23" ht="5.25" customHeight="1" x14ac:dyDescent="0.2">
      <c r="A16" s="5"/>
      <c r="B16" s="930"/>
      <c r="C16" s="930"/>
      <c r="D16" s="930"/>
      <c r="E16" s="930"/>
      <c r="F16" s="930"/>
      <c r="G16" s="930"/>
      <c r="H16" s="930"/>
      <c r="I16" s="930"/>
      <c r="J16" s="930"/>
      <c r="K16" s="930"/>
      <c r="L16" s="930"/>
      <c r="M16" s="5"/>
    </row>
    <row r="17" spans="1:28" ht="66.95" customHeight="1" x14ac:dyDescent="0.2">
      <c r="A17" s="5"/>
      <c r="B17" s="8"/>
      <c r="C17" s="8"/>
      <c r="D17" s="931" t="s">
        <v>454</v>
      </c>
      <c r="E17" s="932"/>
      <c r="F17" s="932"/>
      <c r="G17" s="932"/>
      <c r="H17" s="932"/>
      <c r="I17" s="932"/>
      <c r="J17" s="932"/>
      <c r="K17" s="932"/>
      <c r="L17" s="932"/>
      <c r="M17" s="5"/>
    </row>
    <row r="18" spans="1:28" ht="6.75" customHeight="1" x14ac:dyDescent="0.2">
      <c r="A18" s="5"/>
      <c r="B18" s="8"/>
      <c r="C18" s="8"/>
      <c r="D18" s="933"/>
      <c r="E18" s="933"/>
      <c r="F18" s="933"/>
      <c r="G18" s="933"/>
      <c r="H18" s="933"/>
      <c r="I18" s="933"/>
      <c r="J18" s="933"/>
      <c r="K18" s="933"/>
      <c r="L18" s="933"/>
      <c r="M18" s="5"/>
    </row>
    <row r="19" spans="1:28" ht="66.95" customHeight="1" x14ac:dyDescent="0.2">
      <c r="B19" s="23"/>
      <c r="C19" s="23"/>
      <c r="D19" s="934" t="s">
        <v>453</v>
      </c>
      <c r="E19" s="927"/>
      <c r="F19" s="927"/>
      <c r="G19" s="927"/>
      <c r="H19" s="927"/>
      <c r="I19" s="927"/>
      <c r="J19" s="927"/>
      <c r="K19" s="927"/>
      <c r="L19" s="927"/>
    </row>
    <row r="20" spans="1:28" ht="6.75" customHeight="1" x14ac:dyDescent="0.2">
      <c r="B20" s="23"/>
      <c r="C20" s="23"/>
      <c r="D20" s="927"/>
      <c r="E20" s="927"/>
      <c r="F20" s="927"/>
      <c r="G20" s="927"/>
      <c r="H20" s="927"/>
      <c r="I20" s="927"/>
      <c r="J20" s="927"/>
      <c r="K20" s="927"/>
      <c r="L20" s="927"/>
    </row>
    <row r="21" spans="1:28" ht="66.95" customHeight="1" x14ac:dyDescent="0.2">
      <c r="B21" s="23"/>
      <c r="C21" s="23"/>
      <c r="D21" s="934" t="s">
        <v>451</v>
      </c>
      <c r="E21" s="927"/>
      <c r="F21" s="927"/>
      <c r="G21" s="927"/>
      <c r="H21" s="927"/>
      <c r="I21" s="927"/>
      <c r="J21" s="927"/>
      <c r="K21" s="927"/>
      <c r="L21" s="927"/>
    </row>
    <row r="22" spans="1:28" ht="9" customHeight="1" x14ac:dyDescent="0.2">
      <c r="A22" s="5"/>
      <c r="B22" s="8"/>
      <c r="C22" s="8"/>
      <c r="D22" s="933"/>
      <c r="E22" s="933"/>
      <c r="F22" s="933"/>
      <c r="G22" s="933"/>
      <c r="H22" s="933"/>
      <c r="I22" s="933"/>
      <c r="J22" s="933"/>
      <c r="K22" s="933"/>
      <c r="L22" s="933"/>
      <c r="M22" s="5"/>
    </row>
    <row r="23" spans="1:28" ht="69.75" customHeight="1" x14ac:dyDescent="0.2">
      <c r="B23" s="23"/>
      <c r="C23" s="23"/>
      <c r="D23" s="934" t="s">
        <v>452</v>
      </c>
      <c r="E23" s="927"/>
      <c r="F23" s="927"/>
      <c r="G23" s="927"/>
      <c r="H23" s="927"/>
      <c r="I23" s="927"/>
      <c r="J23" s="927"/>
      <c r="K23" s="927"/>
      <c r="L23" s="927"/>
    </row>
    <row r="24" spans="1:28" ht="9" customHeight="1" x14ac:dyDescent="0.2">
      <c r="A24" s="5"/>
      <c r="B24" s="8"/>
      <c r="C24" s="8"/>
      <c r="D24" s="933"/>
      <c r="E24" s="933"/>
      <c r="F24" s="933"/>
      <c r="G24" s="933"/>
      <c r="H24" s="933"/>
      <c r="I24" s="933"/>
      <c r="J24" s="933"/>
      <c r="K24" s="933"/>
      <c r="L24" s="933"/>
      <c r="M24" s="5"/>
    </row>
    <row r="25" spans="1:28" ht="105.75" customHeight="1" x14ac:dyDescent="0.2">
      <c r="B25" s="23"/>
      <c r="C25" s="23"/>
      <c r="D25" s="934" t="s">
        <v>472</v>
      </c>
      <c r="E25" s="927"/>
      <c r="F25" s="927"/>
      <c r="G25" s="927"/>
      <c r="H25" s="927"/>
      <c r="I25" s="927"/>
      <c r="J25" s="927"/>
      <c r="K25" s="927"/>
      <c r="L25" s="927"/>
    </row>
    <row r="26" spans="1:28" ht="6.75" customHeight="1" x14ac:dyDescent="0.2">
      <c r="B26" s="23"/>
      <c r="C26" s="23"/>
      <c r="D26" s="23"/>
      <c r="E26" s="23"/>
      <c r="F26" s="23"/>
      <c r="G26" s="23"/>
      <c r="H26" s="23"/>
      <c r="I26" s="23"/>
      <c r="J26" s="23"/>
      <c r="K26" s="23"/>
      <c r="L26" s="23"/>
    </row>
    <row r="27" spans="1:28" ht="42.75" customHeight="1" x14ac:dyDescent="0.2">
      <c r="A27" s="5"/>
      <c r="B27" s="950" t="s">
        <v>388</v>
      </c>
      <c r="C27" s="951"/>
      <c r="D27" s="951"/>
      <c r="E27" s="951"/>
      <c r="F27" s="951"/>
      <c r="G27" s="951"/>
      <c r="H27" s="951"/>
      <c r="I27" s="951"/>
      <c r="J27" s="951"/>
      <c r="K27" s="951"/>
      <c r="L27" s="951"/>
      <c r="M27" s="5"/>
    </row>
    <row r="28" spans="1:28" ht="15" customHeight="1" x14ac:dyDescent="0.25">
      <c r="A28" s="5"/>
      <c r="B28" s="8"/>
      <c r="C28" s="8"/>
      <c r="D28" s="8"/>
      <c r="E28" s="8"/>
      <c r="F28" s="8"/>
      <c r="G28" s="8"/>
      <c r="H28" s="8"/>
      <c r="I28" s="8"/>
      <c r="J28" s="8"/>
      <c r="K28" s="8"/>
      <c r="L28" s="8"/>
      <c r="M28" s="5"/>
      <c r="R28" s="55"/>
      <c r="S28" s="56"/>
      <c r="T28" s="56"/>
      <c r="U28" s="56"/>
      <c r="V28" s="56"/>
      <c r="W28" s="56"/>
      <c r="X28" s="56"/>
      <c r="Y28" s="56"/>
      <c r="Z28" s="56"/>
      <c r="AA28" s="56"/>
      <c r="AB28" s="56"/>
    </row>
    <row r="29" spans="1:28" ht="13.5" customHeight="1" x14ac:dyDescent="0.2">
      <c r="A29" s="5"/>
      <c r="B29" s="955" t="str">
        <f>CONCATENATE(Info!B2," web site:")</f>
        <v>2018 Jack &amp; Jill Marathon web site:</v>
      </c>
      <c r="C29" s="956"/>
      <c r="D29" s="956"/>
      <c r="E29" s="956"/>
      <c r="F29" s="956"/>
      <c r="G29" s="956"/>
      <c r="H29" s="946" t="s">
        <v>480</v>
      </c>
      <c r="I29" s="946"/>
      <c r="J29" s="946"/>
      <c r="K29" s="946"/>
      <c r="L29" s="946"/>
      <c r="M29" s="946"/>
      <c r="R29" s="8"/>
      <c r="S29" s="8"/>
      <c r="T29" s="52"/>
      <c r="U29" s="8"/>
      <c r="V29" s="8"/>
      <c r="W29" s="8"/>
      <c r="X29" s="8"/>
      <c r="Y29" s="41"/>
      <c r="Z29" s="41"/>
      <c r="AA29" s="41"/>
      <c r="AB29" s="41"/>
    </row>
    <row r="30" spans="1:28" ht="13.5" customHeight="1" x14ac:dyDescent="0.2">
      <c r="A30" s="5"/>
      <c r="B30" s="949" t="s">
        <v>264</v>
      </c>
      <c r="C30" s="949"/>
      <c r="D30" s="949"/>
      <c r="E30" s="957">
        <v>41847</v>
      </c>
      <c r="F30" s="957"/>
      <c r="G30" s="957"/>
      <c r="H30" s="745"/>
      <c r="I30" s="745"/>
      <c r="J30" s="954"/>
      <c r="K30" s="954"/>
      <c r="L30" s="349"/>
      <c r="M30" s="954"/>
      <c r="N30" s="954"/>
      <c r="R30" s="8"/>
      <c r="S30" s="8"/>
      <c r="T30" s="52"/>
      <c r="U30" s="8"/>
      <c r="V30" s="8"/>
      <c r="W30" s="8"/>
      <c r="X30" s="8"/>
      <c r="Y30" s="41"/>
      <c r="Z30" s="41"/>
      <c r="AA30" s="41"/>
      <c r="AB30" s="41"/>
    </row>
    <row r="31" spans="1:28" ht="8.25" customHeight="1" x14ac:dyDescent="0.2">
      <c r="A31" s="5"/>
      <c r="B31" s="952"/>
      <c r="C31" s="930"/>
      <c r="D31" s="930"/>
      <c r="E31" s="930"/>
      <c r="F31" s="930"/>
      <c r="G31" s="930"/>
      <c r="H31" s="949"/>
      <c r="I31" s="949"/>
      <c r="J31" s="949"/>
      <c r="K31" s="949"/>
      <c r="L31" s="949"/>
      <c r="M31" s="949"/>
      <c r="R31" s="8"/>
      <c r="S31" s="8"/>
      <c r="T31" s="8"/>
      <c r="U31" s="8"/>
      <c r="V31" s="8"/>
      <c r="W31" s="8"/>
      <c r="X31" s="8"/>
      <c r="Y31" s="8"/>
      <c r="Z31" s="8"/>
      <c r="AA31" s="8"/>
      <c r="AB31" s="8"/>
    </row>
    <row r="32" spans="1:28" ht="13.5" customHeight="1" x14ac:dyDescent="0.2">
      <c r="A32" s="5"/>
      <c r="B32" s="953" t="s">
        <v>263</v>
      </c>
      <c r="C32" s="953"/>
      <c r="D32" s="953"/>
      <c r="E32" s="953"/>
      <c r="F32" s="947" t="str">
        <f ca="1">CONCATENATE(IF(B42=0,"Full Version","Trial Version"),IF(B43=0," (EXE)"," (XLS)"))</f>
        <v>Trial Version (XLS)</v>
      </c>
      <c r="G32" s="948"/>
      <c r="H32" s="753" t="s">
        <v>262</v>
      </c>
      <c r="I32" s="776">
        <v>41780</v>
      </c>
      <c r="J32" s="758"/>
      <c r="K32" s="759" t="s">
        <v>425</v>
      </c>
      <c r="L32" s="760">
        <f ca="1">G47</f>
        <v>41780.901141435184</v>
      </c>
      <c r="M32" s="5"/>
      <c r="R32" s="8"/>
      <c r="S32" s="8"/>
      <c r="T32" s="8"/>
      <c r="U32" s="8"/>
      <c r="V32" s="8"/>
      <c r="W32" s="8"/>
      <c r="X32" s="8"/>
      <c r="Y32" s="8"/>
      <c r="Z32" s="8"/>
      <c r="AA32" s="8"/>
      <c r="AB32" s="8"/>
    </row>
    <row r="33" spans="1:28" ht="13.5" customHeight="1" x14ac:dyDescent="0.2">
      <c r="A33" s="5"/>
      <c r="B33" s="8" t="s">
        <v>226</v>
      </c>
      <c r="C33" s="8"/>
      <c r="D33" s="8"/>
      <c r="E33" s="8"/>
      <c r="F33" s="946" t="s">
        <v>481</v>
      </c>
      <c r="G33" s="946"/>
      <c r="H33" s="946"/>
      <c r="I33" s="946"/>
      <c r="J33" s="946"/>
      <c r="K33" s="946"/>
      <c r="L33" s="946"/>
      <c r="M33" s="946"/>
      <c r="R33" s="8"/>
      <c r="S33" s="8"/>
      <c r="T33" s="8"/>
      <c r="U33" s="8"/>
      <c r="V33" s="8"/>
      <c r="W33" s="8"/>
      <c r="X33" s="8"/>
      <c r="Y33" s="8"/>
      <c r="Z33" s="8"/>
      <c r="AA33" s="8"/>
      <c r="AB33" s="8"/>
    </row>
    <row r="34" spans="1:28" ht="13.5" customHeight="1" x14ac:dyDescent="0.2">
      <c r="A34" s="5"/>
      <c r="B34" s="930" t="s">
        <v>64</v>
      </c>
      <c r="C34" s="930"/>
      <c r="D34" s="930"/>
      <c r="E34" s="930"/>
      <c r="F34" s="930"/>
      <c r="G34" s="930"/>
      <c r="H34" s="946" t="s">
        <v>222</v>
      </c>
      <c r="I34" s="946"/>
      <c r="J34" s="946"/>
      <c r="K34" s="946"/>
      <c r="L34" s="946"/>
      <c r="M34" s="946"/>
      <c r="R34" s="8"/>
      <c r="S34" s="8"/>
      <c r="T34" s="8"/>
      <c r="U34" s="8"/>
      <c r="V34" s="8"/>
      <c r="W34" s="8"/>
      <c r="X34" s="8"/>
      <c r="Y34" s="8"/>
      <c r="Z34" s="8"/>
      <c r="AA34" s="8"/>
      <c r="AB34" s="8"/>
    </row>
    <row r="35" spans="1:28" ht="13.5" customHeight="1" x14ac:dyDescent="0.2">
      <c r="A35" s="5"/>
      <c r="B35" s="959" t="s">
        <v>65</v>
      </c>
      <c r="C35" s="959"/>
      <c r="D35" s="959"/>
      <c r="E35" s="959"/>
      <c r="F35" s="959"/>
      <c r="G35" s="959"/>
      <c r="H35" s="960" t="s">
        <v>66</v>
      </c>
      <c r="I35" s="960"/>
      <c r="J35" s="960"/>
      <c r="K35" s="960"/>
      <c r="L35" s="960"/>
      <c r="M35" s="960"/>
      <c r="R35" s="8"/>
      <c r="S35" s="8"/>
      <c r="T35" s="8"/>
      <c r="U35" s="8"/>
      <c r="V35" s="8"/>
      <c r="W35" s="8"/>
      <c r="X35" s="8"/>
      <c r="Y35" s="8"/>
      <c r="Z35" s="8"/>
      <c r="AA35" s="8"/>
      <c r="AB35" s="8"/>
    </row>
    <row r="36" spans="1:28" x14ac:dyDescent="0.2">
      <c r="A36" s="5"/>
      <c r="B36" s="5"/>
      <c r="C36" s="5"/>
      <c r="D36" s="5"/>
      <c r="E36" s="5"/>
      <c r="F36" s="5"/>
      <c r="G36" s="5"/>
      <c r="H36" s="5"/>
      <c r="I36" s="5"/>
      <c r="J36" s="5"/>
      <c r="K36" s="5"/>
      <c r="L36" s="5"/>
      <c r="M36" s="5"/>
      <c r="R36" s="8"/>
      <c r="S36" s="8"/>
      <c r="T36" s="8"/>
      <c r="U36" s="8"/>
      <c r="V36" s="8"/>
      <c r="W36" s="8"/>
      <c r="X36" s="8"/>
      <c r="Y36" s="8"/>
      <c r="Z36" s="8"/>
      <c r="AA36" s="8"/>
      <c r="AB36" s="8"/>
    </row>
    <row r="37" spans="1:28" x14ac:dyDescent="0.2">
      <c r="A37" s="5"/>
      <c r="B37" s="406" t="str">
        <f ca="1">CONCATENATE("All Original Content in this Spreadsheet ",Pacing!B46)</f>
        <v>All Original Content in this Spreadsheet Copyright © 2007-2018 Greg Maclin.  All Rights Reserved</v>
      </c>
      <c r="C37" s="314"/>
      <c r="D37" s="314"/>
      <c r="E37" s="314"/>
      <c r="F37" s="314"/>
      <c r="G37" s="314"/>
      <c r="H37" s="314"/>
      <c r="I37" s="314"/>
      <c r="J37" s="314"/>
      <c r="K37" s="314"/>
      <c r="L37" s="314"/>
      <c r="M37" s="314"/>
      <c r="R37" s="8"/>
      <c r="S37" s="8"/>
      <c r="T37" s="8"/>
      <c r="U37" s="8"/>
      <c r="V37" s="8"/>
      <c r="W37" s="8"/>
      <c r="X37" s="52"/>
      <c r="Y37" s="8"/>
      <c r="Z37" s="8"/>
      <c r="AA37" s="8"/>
      <c r="AB37" s="8"/>
    </row>
    <row r="38" spans="1:28" x14ac:dyDescent="0.2">
      <c r="A38" s="5"/>
      <c r="M38" s="5"/>
      <c r="R38" s="54"/>
      <c r="S38" s="54"/>
      <c r="T38" s="54"/>
      <c r="U38" s="54"/>
      <c r="V38" s="54"/>
      <c r="W38" s="54"/>
      <c r="X38" s="53"/>
      <c r="Y38" s="41"/>
      <c r="Z38" s="41"/>
      <c r="AA38" s="41"/>
      <c r="AB38" s="41"/>
    </row>
    <row r="39" spans="1:28" x14ac:dyDescent="0.2">
      <c r="A39" s="5"/>
      <c r="B39" s="958"/>
      <c r="C39" s="958"/>
      <c r="D39" s="958"/>
      <c r="E39" s="958"/>
      <c r="F39" s="958"/>
      <c r="G39" s="958"/>
      <c r="H39" s="958"/>
      <c r="I39" s="958"/>
      <c r="J39" s="958"/>
      <c r="K39" s="958"/>
      <c r="L39" s="958"/>
      <c r="M39" s="5"/>
    </row>
    <row r="40" spans="1:28" x14ac:dyDescent="0.2">
      <c r="A40" s="5"/>
      <c r="B40" s="5"/>
      <c r="C40" s="5"/>
      <c r="D40" s="5"/>
      <c r="E40" s="5"/>
      <c r="F40" s="5"/>
      <c r="G40" s="5"/>
      <c r="H40" s="5"/>
      <c r="I40" s="5"/>
      <c r="J40" s="5"/>
      <c r="K40" s="5"/>
      <c r="L40" s="5"/>
      <c r="M40" s="5"/>
    </row>
    <row r="42" spans="1:28" hidden="1" x14ac:dyDescent="0.2">
      <c r="B42" s="38">
        <f ca="1">IF(OR(Pacing!$AP$3=1,Pacing!$AP$12=1,Pacing!$AP$13=1),1,0)</f>
        <v>1</v>
      </c>
      <c r="D42" s="4" t="s">
        <v>270</v>
      </c>
    </row>
    <row r="43" spans="1:28" hidden="1" x14ac:dyDescent="0.2">
      <c r="B43" s="38">
        <f>Pacing!AP4</f>
        <v>1</v>
      </c>
      <c r="D43" s="4" t="s">
        <v>418</v>
      </c>
    </row>
    <row r="44" spans="1:28" ht="13.5" hidden="1" thickBot="1" x14ac:dyDescent="0.25"/>
    <row r="45" spans="1:28" ht="15.75" hidden="1" thickBot="1" x14ac:dyDescent="0.25">
      <c r="E45" s="265"/>
      <c r="F45" s="749" t="s">
        <v>419</v>
      </c>
      <c r="G45" s="750">
        <f ca="1">IF(H45="","",NOW())</f>
        <v>41780.901657870367</v>
      </c>
      <c r="H45" s="751" t="s">
        <v>420</v>
      </c>
    </row>
    <row r="46" spans="1:28" hidden="1" x14ac:dyDescent="0.2">
      <c r="E46" s="265"/>
      <c r="F46" s="749" t="s">
        <v>421</v>
      </c>
      <c r="G46" s="752">
        <f ca="1">IF(G45="","",IF(OR(G46="",G46=0),G45,G46))</f>
        <v>40816.937698379632</v>
      </c>
      <c r="H46" s="265"/>
    </row>
    <row r="47" spans="1:28" hidden="1" x14ac:dyDescent="0.2">
      <c r="E47" s="265"/>
      <c r="F47" s="749" t="s">
        <v>422</v>
      </c>
      <c r="G47" s="752">
        <f ca="1">IF(G45="","",IF(OR(G47="",G45&gt;=G47),G45,G47))</f>
        <v>41780.901657870367</v>
      </c>
      <c r="H47" s="265"/>
    </row>
    <row r="49" spans="7:9" x14ac:dyDescent="0.2">
      <c r="G49" s="841"/>
      <c r="H49" s="840"/>
      <c r="I49" s="369"/>
    </row>
    <row r="50" spans="7:9" x14ac:dyDescent="0.2">
      <c r="G50" s="841"/>
      <c r="I50" s="840"/>
    </row>
    <row r="51" spans="7:9" x14ac:dyDescent="0.2">
      <c r="G51" s="841"/>
      <c r="I51" s="840"/>
    </row>
    <row r="52" spans="7:9" x14ac:dyDescent="0.2">
      <c r="G52" s="841"/>
      <c r="I52" s="840"/>
    </row>
    <row r="1000" spans="26:27" x14ac:dyDescent="0.2">
      <c r="Z1000" s="746" t="s">
        <v>415</v>
      </c>
      <c r="AA1000" s="747">
        <v>1</v>
      </c>
    </row>
    <row r="1001" spans="26:27" x14ac:dyDescent="0.2">
      <c r="Z1001" s="746" t="s">
        <v>416</v>
      </c>
      <c r="AA1001" s="747">
        <v>1</v>
      </c>
    </row>
    <row r="2066" spans="61:61" x14ac:dyDescent="0.2">
      <c r="BI2066" s="371" t="s">
        <v>434</v>
      </c>
    </row>
  </sheetData>
  <sheetProtection password="B6A8" sheet="1"/>
  <mergeCells count="42">
    <mergeCell ref="F33:M33"/>
    <mergeCell ref="B39:L39"/>
    <mergeCell ref="B34:G34"/>
    <mergeCell ref="B35:G35"/>
    <mergeCell ref="H34:M34"/>
    <mergeCell ref="H35:M35"/>
    <mergeCell ref="H29:M29"/>
    <mergeCell ref="F32:G32"/>
    <mergeCell ref="H31:M31"/>
    <mergeCell ref="D21:L21"/>
    <mergeCell ref="B27:L27"/>
    <mergeCell ref="B31:G31"/>
    <mergeCell ref="B32:E32"/>
    <mergeCell ref="M30:N30"/>
    <mergeCell ref="D23:L23"/>
    <mergeCell ref="B30:D30"/>
    <mergeCell ref="J30:K30"/>
    <mergeCell ref="B29:G29"/>
    <mergeCell ref="D24:L24"/>
    <mergeCell ref="D25:L25"/>
    <mergeCell ref="E30:G30"/>
    <mergeCell ref="D22:L22"/>
    <mergeCell ref="B1:L1"/>
    <mergeCell ref="B4:L4"/>
    <mergeCell ref="B3:L3"/>
    <mergeCell ref="B2:L2"/>
    <mergeCell ref="B14:L14"/>
    <mergeCell ref="B6:L6"/>
    <mergeCell ref="B5:L5"/>
    <mergeCell ref="B7:L7"/>
    <mergeCell ref="B8:L8"/>
    <mergeCell ref="D13:L13"/>
    <mergeCell ref="B9:L9"/>
    <mergeCell ref="B10:L10"/>
    <mergeCell ref="B11:L11"/>
    <mergeCell ref="D20:L20"/>
    <mergeCell ref="D15:L15"/>
    <mergeCell ref="B16:L16"/>
    <mergeCell ref="D12:L12"/>
    <mergeCell ref="D17:L17"/>
    <mergeCell ref="D18:L18"/>
    <mergeCell ref="D19:L19"/>
  </mergeCells>
  <phoneticPr fontId="9" type="noConversion"/>
  <conditionalFormatting sqref="I3:L3">
    <cfRule type="expression" dxfId="1893" priority="1" stopIfTrue="1">
      <formula>I44=1</formula>
    </cfRule>
  </conditionalFormatting>
  <conditionalFormatting sqref="B3:H3">
    <cfRule type="expression" dxfId="1892" priority="3982" stopIfTrue="1">
      <formula>B42=1</formula>
    </cfRule>
  </conditionalFormatting>
  <dataValidations count="1">
    <dataValidation type="list" allowBlank="1" showInputMessage="1" showErrorMessage="1" sqref="H45">
      <formula1>"Activate"</formula1>
    </dataValidation>
  </dataValidations>
  <hyperlinks>
    <hyperlink ref="H35" r:id="rId1"/>
    <hyperlink ref="H29" r:id="rId2"/>
    <hyperlink ref="H34" r:id="rId3"/>
    <hyperlink ref="F33" r:id="rId4"/>
  </hyperlinks>
  <pageMargins left="0.5" right="0.5" top="0.5" bottom="0.5" header="0.5" footer="0.5"/>
  <pageSetup scale="81" orientation="portrait" horizontalDpi="4294967293" verticalDpi="355" r:id="rId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12"/>
    <pageSetUpPr autoPageBreaks="0" fitToPage="1"/>
  </sheetPr>
  <dimension ref="A1:BG10413"/>
  <sheetViews>
    <sheetView showGridLines="0" showRowColHeaders="0" zoomScale="80" zoomScaleNormal="80" zoomScaleSheetLayoutView="75" workbookViewId="0">
      <selection activeCell="D4" sqref="D4"/>
    </sheetView>
  </sheetViews>
  <sheetFormatPr defaultRowHeight="12.75" x14ac:dyDescent="0.2"/>
  <cols>
    <col min="1" max="1" width="2.5703125" customWidth="1"/>
    <col min="2" max="2" width="8" customWidth="1"/>
    <col min="3" max="3" width="15.28515625" customWidth="1"/>
    <col min="4" max="4" width="12.85546875" style="1" customWidth="1"/>
    <col min="5" max="5" width="14.7109375" style="1" customWidth="1"/>
    <col min="6" max="7" width="8.42578125" style="1" customWidth="1"/>
    <col min="8" max="8" width="8.7109375" style="1" customWidth="1"/>
    <col min="9" max="10" width="7.42578125" customWidth="1"/>
    <col min="11" max="11" width="9.5703125" customWidth="1"/>
    <col min="12" max="12" width="3" customWidth="1"/>
    <col min="13" max="13" width="13.28515625" customWidth="1"/>
    <col min="14" max="14" width="16.42578125" customWidth="1"/>
    <col min="15" max="15" width="3" customWidth="1"/>
    <col min="16" max="16" width="7.5703125" customWidth="1"/>
    <col min="17" max="17" width="9.140625" customWidth="1"/>
    <col min="18" max="18" width="11" customWidth="1"/>
    <col min="19" max="19" width="13.28515625" customWidth="1"/>
    <col min="20" max="20" width="13.7109375" customWidth="1"/>
    <col min="21" max="21" width="4.85546875" customWidth="1"/>
    <col min="22" max="22" width="2.7109375" customWidth="1"/>
    <col min="23" max="23" width="9.140625" hidden="1" customWidth="1"/>
    <col min="24" max="24" width="9.85546875" hidden="1" customWidth="1"/>
    <col min="25" max="25" width="8.28515625" hidden="1" customWidth="1"/>
    <col min="26" max="26" width="10.7109375" hidden="1" customWidth="1"/>
    <col min="27" max="27" width="10.140625" hidden="1" customWidth="1"/>
    <col min="28" max="28" width="2.7109375" hidden="1" customWidth="1"/>
    <col min="29" max="29" width="10.7109375" hidden="1" customWidth="1"/>
    <col min="30" max="30" width="10.42578125" hidden="1" customWidth="1"/>
    <col min="31" max="31" width="2.7109375" hidden="1" customWidth="1"/>
    <col min="32" max="32" width="10.7109375" hidden="1" customWidth="1"/>
    <col min="33" max="33" width="10.42578125" hidden="1" customWidth="1"/>
    <col min="34" max="34" width="2.7109375" hidden="1" customWidth="1"/>
    <col min="35" max="35" width="10.7109375" hidden="1" customWidth="1"/>
    <col min="36" max="36" width="10.5703125" hidden="1" customWidth="1"/>
    <col min="37" max="37" width="5.85546875" hidden="1" customWidth="1"/>
    <col min="38" max="39" width="9.140625" hidden="1" customWidth="1"/>
    <col min="40" max="40" width="4.7109375" hidden="1" customWidth="1"/>
    <col min="41" max="41" width="12.28515625" hidden="1" customWidth="1"/>
    <col min="42" max="42" width="9.85546875" hidden="1" customWidth="1"/>
    <col min="43" max="43" width="16.85546875" hidden="1" customWidth="1"/>
    <col min="44" max="44" width="6.140625" hidden="1" customWidth="1"/>
    <col min="45" max="46" width="9.140625" hidden="1" customWidth="1"/>
    <col min="47" max="47" width="13.140625" hidden="1" customWidth="1"/>
    <col min="48" max="49" width="9.140625" hidden="1" customWidth="1"/>
    <col min="50" max="50" width="15" hidden="1" customWidth="1"/>
    <col min="51" max="51" width="12.140625" hidden="1" customWidth="1"/>
    <col min="52" max="52" width="9.140625" hidden="1" customWidth="1"/>
    <col min="53" max="53" width="9.140625" customWidth="1"/>
    <col min="55" max="55" width="9.7109375" customWidth="1"/>
    <col min="57" max="57" width="11.7109375" customWidth="1"/>
  </cols>
  <sheetData>
    <row r="1" spans="1:59" ht="30" customHeight="1" thickBot="1" x14ac:dyDescent="0.4">
      <c r="A1" s="384"/>
      <c r="B1" s="1031" t="str">
        <f ca="1">CONCATENATE(Info!B2," Pace Calculator",$AO$5)</f>
        <v>2018 Jack &amp; Jill Marathon Pace Calculator (Trial Version)</v>
      </c>
      <c r="C1" s="1031"/>
      <c r="D1" s="1031"/>
      <c r="E1" s="1031"/>
      <c r="F1" s="1031"/>
      <c r="G1" s="1031"/>
      <c r="H1" s="1031"/>
      <c r="I1" s="1031"/>
      <c r="J1" s="1031"/>
      <c r="K1" s="1031"/>
      <c r="L1" s="1031"/>
      <c r="M1" s="1031"/>
      <c r="N1" s="1031"/>
      <c r="O1" s="1031"/>
      <c r="P1" s="1031"/>
      <c r="Q1" s="1031"/>
      <c r="R1" s="1031"/>
      <c r="S1" s="1031"/>
      <c r="T1" s="384"/>
      <c r="U1" s="384"/>
      <c r="V1" s="384"/>
      <c r="W1" s="1053"/>
      <c r="X1" s="956"/>
      <c r="Y1" s="956"/>
      <c r="Z1" s="956"/>
      <c r="AA1" s="956"/>
      <c r="AB1" s="956"/>
      <c r="AC1" s="956"/>
      <c r="AD1" s="956"/>
      <c r="AE1" s="956"/>
      <c r="AF1" s="956"/>
      <c r="AG1" s="956"/>
      <c r="AH1" s="956"/>
      <c r="AI1" s="956"/>
      <c r="AJ1" s="956"/>
      <c r="AK1" s="384"/>
      <c r="AL1" s="384"/>
      <c r="AM1" s="384"/>
      <c r="AN1" s="3"/>
      <c r="AO1" s="3"/>
      <c r="AP1" s="3"/>
      <c r="AQ1" s="3"/>
      <c r="AR1" s="3"/>
      <c r="AS1" s="3"/>
      <c r="AT1" s="3"/>
      <c r="AU1" s="3"/>
      <c r="AV1" s="3"/>
      <c r="AW1" s="3"/>
      <c r="AX1" s="3"/>
      <c r="AY1" s="3"/>
      <c r="AZ1" s="3"/>
    </row>
    <row r="2" spans="1:59" ht="23.25" customHeight="1" thickBot="1" x14ac:dyDescent="0.25">
      <c r="A2" s="384"/>
      <c r="B2" s="662" t="s">
        <v>395</v>
      </c>
      <c r="C2" s="663"/>
      <c r="D2" s="663"/>
      <c r="E2" s="1048" t="s">
        <v>378</v>
      </c>
      <c r="F2" s="1048"/>
      <c r="G2" s="1048"/>
      <c r="H2" s="1048"/>
      <c r="I2" s="1048"/>
      <c r="J2" s="1048"/>
      <c r="K2" s="1048"/>
      <c r="L2" s="675"/>
      <c r="M2" s="675"/>
      <c r="N2" s="1069" t="s">
        <v>392</v>
      </c>
      <c r="O2" s="1069"/>
      <c r="P2" s="1069"/>
      <c r="Q2" s="1069" t="s">
        <v>394</v>
      </c>
      <c r="R2" s="1069"/>
      <c r="S2" s="1069"/>
      <c r="T2" s="384"/>
      <c r="U2" s="384"/>
      <c r="V2" s="384"/>
      <c r="W2" s="956"/>
      <c r="X2" s="956"/>
      <c r="Y2" s="956"/>
      <c r="Z2" s="956"/>
      <c r="AA2" s="956"/>
      <c r="AB2" s="956"/>
      <c r="AC2" s="956"/>
      <c r="AD2" s="956"/>
      <c r="AE2" s="956"/>
      <c r="AF2" s="956"/>
      <c r="AG2" s="956"/>
      <c r="AH2" s="956"/>
      <c r="AI2" s="956"/>
      <c r="AJ2" s="956"/>
      <c r="AK2" s="384"/>
      <c r="AL2" s="384"/>
      <c r="AM2" s="384"/>
      <c r="AN2" s="284"/>
      <c r="AO2" s="142"/>
      <c r="AP2" s="142"/>
      <c r="AQ2" s="142"/>
      <c r="AR2" s="142"/>
      <c r="AS2" s="142"/>
      <c r="AT2" s="142"/>
      <c r="AU2" s="142"/>
      <c r="AV2" s="142"/>
      <c r="AW2" s="142"/>
      <c r="AX2" s="142"/>
      <c r="AY2" s="142"/>
      <c r="AZ2" s="499"/>
      <c r="BG2" s="83"/>
    </row>
    <row r="3" spans="1:59" ht="15" customHeight="1" thickBot="1" x14ac:dyDescent="0.25">
      <c r="A3" s="384"/>
      <c r="B3" s="955" t="s">
        <v>52</v>
      </c>
      <c r="C3" s="955"/>
      <c r="D3" s="638">
        <v>0.27083333333333331</v>
      </c>
      <c r="E3" s="665"/>
      <c r="F3" s="1038" t="s">
        <v>381</v>
      </c>
      <c r="G3" s="1038"/>
      <c r="H3" s="1039"/>
      <c r="I3" s="1070" t="s">
        <v>469</v>
      </c>
      <c r="J3" s="1071"/>
      <c r="K3" s="1072"/>
      <c r="L3" s="413"/>
      <c r="M3" s="1032" t="s">
        <v>429</v>
      </c>
      <c r="N3" s="1032"/>
      <c r="O3" s="1033"/>
      <c r="P3" s="671">
        <f>IF(OR(Pacing!$Z$7=0,Pacing!$Z$7=1),Pacing!$D$4,MAX(Pacing!$AP$87,Pacing!$AP$289))/26.21875</f>
        <v>5.5621771950735005E-3</v>
      </c>
      <c r="R3" s="666" t="s">
        <v>380</v>
      </c>
      <c r="S3" s="407">
        <f ca="1">IF(AND(OR(Pacing!$AP$12=1,Pacing!$AP$13=1,),Pacing!$AV$40=0),"#:##:##",IF(OR(Pacing!$Z$7=0,Pacing!$Z$7=1),Pacing!$AT$23,Pacing!$AP$73+(Pacing!$AO$74*0.1094)))</f>
        <v>7.2796086318197686E-2</v>
      </c>
      <c r="T3" s="384"/>
      <c r="U3" s="384"/>
      <c r="V3" s="384"/>
      <c r="W3" s="956"/>
      <c r="X3" s="956"/>
      <c r="Y3" s="956"/>
      <c r="Z3" s="956"/>
      <c r="AA3" s="956"/>
      <c r="AB3" s="956"/>
      <c r="AC3" s="956"/>
      <c r="AD3" s="956"/>
      <c r="AE3" s="956"/>
      <c r="AF3" s="956"/>
      <c r="AG3" s="956"/>
      <c r="AH3" s="956"/>
      <c r="AI3" s="956"/>
      <c r="AJ3" s="956"/>
      <c r="AK3" s="384"/>
      <c r="AL3" s="384"/>
      <c r="AM3" s="384"/>
      <c r="AN3" s="14"/>
      <c r="AO3" s="366" t="s">
        <v>266</v>
      </c>
      <c r="AP3" s="367">
        <f>Info!AA1000</f>
        <v>1</v>
      </c>
      <c r="AQ3" s="373" t="s">
        <v>279</v>
      </c>
      <c r="AR3" s="3"/>
      <c r="AS3" s="3"/>
      <c r="AT3" s="3"/>
      <c r="AU3" s="3"/>
      <c r="AV3" s="265"/>
      <c r="AW3" s="749" t="s">
        <v>419</v>
      </c>
      <c r="AX3" s="750">
        <f ca="1">IF(AY3="","",TODAY())</f>
        <v>41780</v>
      </c>
      <c r="AY3" s="751" t="s">
        <v>420</v>
      </c>
      <c r="AZ3" s="9"/>
      <c r="BC3" s="859"/>
    </row>
    <row r="4" spans="1:59" ht="15" customHeight="1" thickBot="1" x14ac:dyDescent="0.25">
      <c r="A4" s="384"/>
      <c r="B4" s="1034" t="s">
        <v>14</v>
      </c>
      <c r="C4" s="1034"/>
      <c r="D4" s="639">
        <v>0.14583333333333334</v>
      </c>
      <c r="E4" s="664"/>
      <c r="F4" s="1038" t="s">
        <v>382</v>
      </c>
      <c r="G4" s="1038"/>
      <c r="H4" s="1039"/>
      <c r="I4" s="1044" t="s">
        <v>476</v>
      </c>
      <c r="J4" s="1045"/>
      <c r="K4" s="1046"/>
      <c r="L4" s="414"/>
      <c r="M4" s="1032" t="s">
        <v>430</v>
      </c>
      <c r="N4" s="1032"/>
      <c r="O4" s="1033"/>
      <c r="P4" s="672">
        <f ca="1">MAX(Pacing!$AO$61:'Pacing'!$AO$87)</f>
        <v>5.8724979211580179E-3</v>
      </c>
      <c r="Q4" s="676" t="str">
        <f ca="1">CONCATENATE("+",TEXT((Pacing!$P$4/Pacing!$P$3)-1,"0.0%"))</f>
        <v>+5.6%</v>
      </c>
      <c r="R4" s="666" t="s">
        <v>379</v>
      </c>
      <c r="S4" s="408">
        <f ca="1">IF(AND(OR(Pacing!$AP$12=1,Pacing!$AP$13=1,),Pacing!$AV$40=0),"#:##:##",IF(OR(Pacing!$Z$7=0,Pacing!$Z$7=1),Pacing!$D$4,MAX(Pacing!$AP$87,Pacing!$AP$289))-IF(OR(Pacing!$Z$7=0,Pacing!$Z$7=1),Pacing!$AT$23,Pacing!$AP$73+(Pacing!$AO$74*0.1094)))</f>
        <v>7.3037247015135656E-2</v>
      </c>
      <c r="T4" s="384"/>
      <c r="U4" s="384"/>
      <c r="V4" s="384"/>
      <c r="W4" s="956"/>
      <c r="X4" s="956"/>
      <c r="Y4" s="956"/>
      <c r="Z4" s="956"/>
      <c r="AA4" s="956"/>
      <c r="AB4" s="956"/>
      <c r="AC4" s="956"/>
      <c r="AD4" s="956"/>
      <c r="AE4" s="956"/>
      <c r="AF4" s="956"/>
      <c r="AG4" s="956"/>
      <c r="AH4" s="956"/>
      <c r="AI4" s="956"/>
      <c r="AJ4" s="956"/>
      <c r="AK4" s="384"/>
      <c r="AL4" s="384"/>
      <c r="AM4" s="384"/>
      <c r="AN4" s="14"/>
      <c r="AO4" s="366" t="s">
        <v>273</v>
      </c>
      <c r="AP4" s="367">
        <f>Info!AA1001</f>
        <v>1</v>
      </c>
      <c r="AQ4" s="373" t="s">
        <v>280</v>
      </c>
      <c r="AR4" s="3"/>
      <c r="AS4" s="3"/>
      <c r="AT4" s="3"/>
      <c r="AU4" s="3"/>
      <c r="AV4" s="265"/>
      <c r="AW4" s="749" t="s">
        <v>421</v>
      </c>
      <c r="AX4" s="752">
        <f ca="1">IF(AX3="","",IF(OR(AX4="",AX4=0),AX3,AX4))</f>
        <v>39454</v>
      </c>
      <c r="AY4" s="265"/>
      <c r="AZ4" s="9"/>
    </row>
    <row r="5" spans="1:59" ht="15" customHeight="1" thickBot="1" x14ac:dyDescent="0.3">
      <c r="A5" s="384"/>
      <c r="B5" s="384"/>
      <c r="C5" s="384"/>
      <c r="D5" s="852"/>
      <c r="E5" s="421"/>
      <c r="F5" s="1038" t="s">
        <v>383</v>
      </c>
      <c r="G5" s="1038"/>
      <c r="H5" s="1039"/>
      <c r="I5" s="1044" t="s">
        <v>461</v>
      </c>
      <c r="J5" s="1045"/>
      <c r="K5" s="1046"/>
      <c r="L5" s="783"/>
      <c r="M5" s="1032" t="s">
        <v>431</v>
      </c>
      <c r="N5" s="1032"/>
      <c r="O5" s="1033"/>
      <c r="P5" s="411">
        <f ca="1">MIN(Pacing!$AO$61:'Pacing'!$AO$87)</f>
        <v>5.5057187151044606E-3</v>
      </c>
      <c r="Q5" s="676" t="str">
        <f ca="1">CONCATENATE("-",TEXT((Pacing!$P$3/Pacing!$P$5)-1,"0.0%"))</f>
        <v>-1.0%</v>
      </c>
      <c r="R5" s="668"/>
      <c r="S5" s="409">
        <f ca="1">IF(AND(OR(Pacing!$AP$12=1,Pacing!$AP$13=1,),Pacing!$AV$40=0),"#:##:##",ABS(Pacing!$S$4-Pacing!$S$3))</f>
        <v>2.4116069693796982E-4</v>
      </c>
      <c r="T5" s="384"/>
      <c r="U5" s="384"/>
      <c r="V5" s="384"/>
      <c r="W5" s="955"/>
      <c r="X5" s="955"/>
      <c r="Y5" s="955"/>
      <c r="Z5" s="955"/>
      <c r="AA5" s="955"/>
      <c r="AB5" s="955"/>
      <c r="AC5" s="955"/>
      <c r="AD5" s="955"/>
      <c r="AE5" s="955"/>
      <c r="AF5" s="955"/>
      <c r="AG5" s="955"/>
      <c r="AH5" s="955"/>
      <c r="AI5" s="955"/>
      <c r="AJ5" s="955"/>
      <c r="AK5" s="384"/>
      <c r="AL5" s="384"/>
      <c r="AM5" s="384"/>
      <c r="AN5" s="14"/>
      <c r="AO5" s="1016" t="str">
        <f ca="1">IF(OR($AP$3=1,$AP$12)," (Trial Version)","")</f>
        <v xml:space="preserve"> (Trial Version)</v>
      </c>
      <c r="AP5" s="1016"/>
      <c r="AQ5" s="490" t="s">
        <v>272</v>
      </c>
      <c r="AR5" s="3"/>
      <c r="AS5" s="3"/>
      <c r="AT5" s="3"/>
      <c r="AU5" s="3"/>
      <c r="AV5" s="265"/>
      <c r="AW5" s="749" t="s">
        <v>422</v>
      </c>
      <c r="AX5" s="752">
        <f ca="1">IF(AX3="","",IF(OR(AX5="",AX3&gt;=AX5),AX3,AX5))</f>
        <v>41780</v>
      </c>
      <c r="AY5" s="265"/>
      <c r="AZ5" s="9"/>
    </row>
    <row r="6" spans="1:59" ht="15" customHeight="1" thickBot="1" x14ac:dyDescent="0.3">
      <c r="A6" s="384"/>
      <c r="B6" s="1040" t="s">
        <v>449</v>
      </c>
      <c r="C6" s="1040"/>
      <c r="D6" s="799">
        <f>IF(OR($Z$7=0,$Z$7=1),$D$4,MAX(AP87,AP289))</f>
        <v>0.14583333333333334</v>
      </c>
      <c r="E6" s="421"/>
      <c r="F6" s="1038" t="s">
        <v>384</v>
      </c>
      <c r="G6" s="1038"/>
      <c r="H6" s="1039"/>
      <c r="I6" s="1044" t="s">
        <v>475</v>
      </c>
      <c r="J6" s="1045"/>
      <c r="K6" s="1046"/>
      <c r="L6" s="783"/>
      <c r="M6" s="674"/>
      <c r="N6" s="1032"/>
      <c r="O6" s="1032"/>
      <c r="P6" s="1032"/>
      <c r="Q6" s="677"/>
      <c r="R6" s="1032" t="str">
        <f ca="1">IF(ABS(Pacing!$S$3-Pacing!$S$4)&lt;0.000116,"(Even Split)",IF(Pacing!$S$3&gt;Pacing!$S$4,"(Negative Split)","(Positive Split)"))</f>
        <v>(Positive Split)</v>
      </c>
      <c r="S6" s="1032"/>
      <c r="T6" s="384"/>
      <c r="U6" s="384"/>
      <c r="V6" s="384"/>
      <c r="W6" s="399"/>
      <c r="X6" s="1055" t="s">
        <v>76</v>
      </c>
      <c r="Y6" s="1055"/>
      <c r="Z6" s="671">
        <f>$D$4/26.21875</f>
        <v>5.5621771950735005E-3</v>
      </c>
      <c r="AA6" s="399"/>
      <c r="AB6" s="399"/>
      <c r="AC6" s="399"/>
      <c r="AD6" s="399"/>
      <c r="AE6" s="399"/>
      <c r="AF6" s="399"/>
      <c r="AG6" s="399"/>
      <c r="AH6" s="399"/>
      <c r="AI6" s="399"/>
      <c r="AJ6" s="399"/>
      <c r="AK6" s="384"/>
      <c r="AL6" s="384"/>
      <c r="AM6" s="384"/>
      <c r="AN6" s="14"/>
      <c r="AO6" s="669"/>
      <c r="AP6" s="669"/>
      <c r="AQ6" s="490"/>
      <c r="AR6" s="3"/>
      <c r="AS6" s="3"/>
      <c r="AT6" s="3"/>
      <c r="AU6" s="3"/>
      <c r="AV6" s="3"/>
      <c r="AW6" s="761" t="s">
        <v>428</v>
      </c>
      <c r="AX6" s="59">
        <f ca="1">IF(AX3&lt;AX5,1,0)</f>
        <v>0</v>
      </c>
      <c r="AY6" s="3"/>
      <c r="AZ6" s="9"/>
    </row>
    <row r="7" spans="1:59" ht="15" customHeight="1" thickBot="1" x14ac:dyDescent="0.25">
      <c r="A7" s="384"/>
      <c r="B7" s="1034" t="s">
        <v>448</v>
      </c>
      <c r="C7" s="1047"/>
      <c r="D7" s="798">
        <f ca="1">IF(AND(OR(Pacing!$AP$12=1,Pacing!$AP$13=1,),Pacing!$AV$45=0),"#:##:## #M",MAX(Pacing!$AQ$87,Pacing!$AQ$289))</f>
        <v>0.41666666666666663</v>
      </c>
      <c r="E7" s="421"/>
      <c r="F7" s="1038" t="s">
        <v>385</v>
      </c>
      <c r="G7" s="1038"/>
      <c r="H7" s="1039"/>
      <c r="I7" s="1044" t="s">
        <v>462</v>
      </c>
      <c r="J7" s="1045"/>
      <c r="K7" s="1046"/>
      <c r="L7" s="783"/>
      <c r="M7" s="1032" t="s">
        <v>432</v>
      </c>
      <c r="N7" s="1032"/>
      <c r="O7" s="1033"/>
      <c r="P7" s="673">
        <f>IF(OR(Pacing!$Z$7=0,Pacing!$Z$7=1),Pacing!$D$4,MAX(Pacing!$AP$87,Pacing!$AP$289))/42.19499</f>
        <v>3.4561765113188402E-3</v>
      </c>
      <c r="Q7" s="678"/>
      <c r="T7" s="384"/>
      <c r="U7" s="384"/>
      <c r="V7" s="384"/>
      <c r="W7" s="1055" t="s">
        <v>447</v>
      </c>
      <c r="X7" s="1055"/>
      <c r="Y7" s="1055"/>
      <c r="Z7" s="836">
        <f>IF(LEFT(I8,2)="10",10,IF(LEFT(I8,2)="5 ",5,IF(LEFT(I8,2)="1 ",1)))</f>
        <v>1</v>
      </c>
      <c r="AA7" s="399"/>
      <c r="AB7" s="399"/>
      <c r="AC7" s="399"/>
      <c r="AD7" s="399"/>
      <c r="AE7" s="399"/>
      <c r="AF7" s="399"/>
      <c r="AG7" s="399"/>
      <c r="AH7" s="399"/>
      <c r="AI7" s="399"/>
      <c r="AJ7" s="399"/>
      <c r="AK7" s="384"/>
      <c r="AL7" s="384"/>
      <c r="AM7" s="384"/>
      <c r="AN7" s="14"/>
      <c r="AO7" s="3"/>
      <c r="AP7" s="3"/>
      <c r="AQ7" s="491"/>
      <c r="AR7" s="3"/>
      <c r="AS7" s="3"/>
      <c r="AT7" s="3"/>
      <c r="AU7" s="3"/>
      <c r="AV7" s="3"/>
      <c r="AW7" s="3"/>
      <c r="AX7" s="3"/>
      <c r="AY7" s="3"/>
      <c r="AZ7" s="9"/>
    </row>
    <row r="8" spans="1:59" ht="15" customHeight="1" thickBot="1" x14ac:dyDescent="0.25">
      <c r="A8" s="384"/>
      <c r="B8" s="904" t="s">
        <v>450</v>
      </c>
      <c r="C8" s="961"/>
      <c r="D8" s="961"/>
      <c r="E8" s="961"/>
      <c r="F8" s="1038" t="s">
        <v>463</v>
      </c>
      <c r="G8" s="1038"/>
      <c r="H8" s="1039"/>
      <c r="I8" s="1041" t="s">
        <v>460</v>
      </c>
      <c r="J8" s="1042"/>
      <c r="K8" s="1043"/>
      <c r="L8" s="384"/>
      <c r="M8" s="1032" t="s">
        <v>436</v>
      </c>
      <c r="N8" s="1032"/>
      <c r="O8" s="1033"/>
      <c r="P8" s="672">
        <f ca="1">MAX(Pacing!$AO$247:'Pacing'!$AO$289)</f>
        <v>3.6493037732275822E-3</v>
      </c>
      <c r="Q8" s="679" t="str">
        <f ca="1">CONCATENATE("+",TEXT((Pacing!$P$8/Pacing!$P$7)-1,"0.0%"))</f>
        <v>+5.6%</v>
      </c>
      <c r="R8" s="384"/>
      <c r="S8" s="384"/>
      <c r="T8" s="384"/>
      <c r="U8" s="384"/>
      <c r="V8" s="384"/>
      <c r="W8" s="791"/>
      <c r="X8" s="416"/>
      <c r="Y8" s="384"/>
      <c r="Z8" s="415"/>
      <c r="AA8" s="416"/>
      <c r="AB8" s="384"/>
      <c r="AC8" s="935"/>
      <c r="AD8" s="935"/>
      <c r="AE8" s="384"/>
      <c r="AF8" s="935"/>
      <c r="AG8" s="935"/>
      <c r="AH8" s="384"/>
      <c r="AI8" s="415"/>
      <c r="AJ8" s="417"/>
      <c r="AK8" s="384"/>
      <c r="AL8" s="384"/>
      <c r="AM8" s="384"/>
      <c r="AN8" s="14"/>
      <c r="AO8" s="364" t="s">
        <v>267</v>
      </c>
      <c r="AP8" s="354">
        <f ca="1">IF(ISERROR(IF(OR(AX6=1,AND($AP$3=0,TODAY()&gt;Info!E30,TODAY()-Info!E30&gt;=180)),1,0)),0,IF(OR(AX6=1,AND($AP$3=0,TODAY()&gt;Info!E30,TODAY()-Info!E30&gt;=180)),1,0))</f>
        <v>0</v>
      </c>
      <c r="AQ8" s="373" t="s">
        <v>427</v>
      </c>
      <c r="AR8" s="3"/>
      <c r="AS8" s="3"/>
      <c r="AT8" s="3"/>
      <c r="AU8" s="3"/>
      <c r="AV8" s="3"/>
      <c r="AW8" s="3"/>
      <c r="AX8" s="3"/>
      <c r="AY8" s="3"/>
      <c r="AZ8" s="9"/>
    </row>
    <row r="9" spans="1:59" ht="15" customHeight="1" thickBot="1" x14ac:dyDescent="0.25">
      <c r="A9" s="384"/>
      <c r="B9" s="961"/>
      <c r="C9" s="961"/>
      <c r="D9" s="961"/>
      <c r="E9" s="961"/>
      <c r="F9" s="1052" t="s">
        <v>377</v>
      </c>
      <c r="G9" s="1052"/>
      <c r="H9" s="1052"/>
      <c r="I9" s="1052"/>
      <c r="J9" s="1052"/>
      <c r="K9" s="1052"/>
      <c r="L9" s="384"/>
      <c r="M9" s="1032" t="s">
        <v>433</v>
      </c>
      <c r="N9" s="1032"/>
      <c r="O9" s="1033"/>
      <c r="P9" s="411">
        <f ca="1">MIN(Pacing!$AO$247:'Pacing'!$AO$289)</f>
        <v>3.4219306672632556E-3</v>
      </c>
      <c r="Q9" s="680" t="str">
        <f ca="1">CONCATENATE("-",TEXT((Pacing!$P$7/Pacing!$P$9)-1,"0.0%"))</f>
        <v>-1.0%</v>
      </c>
      <c r="R9" s="384"/>
      <c r="S9" s="384"/>
      <c r="T9" s="384"/>
      <c r="U9" s="384"/>
      <c r="V9" s="384"/>
      <c r="W9" s="415"/>
      <c r="X9" s="416"/>
      <c r="Y9" s="384"/>
      <c r="Z9" s="415"/>
      <c r="AA9" s="416"/>
      <c r="AB9" s="384"/>
      <c r="AC9" s="935"/>
      <c r="AD9" s="935"/>
      <c r="AE9" s="384"/>
      <c r="AF9" s="935"/>
      <c r="AG9" s="935"/>
      <c r="AH9" s="384"/>
      <c r="AI9" s="415"/>
      <c r="AJ9" s="417"/>
      <c r="AK9" s="384"/>
      <c r="AL9" s="384"/>
      <c r="AM9" s="384"/>
      <c r="AN9" s="14"/>
      <c r="AO9" s="364" t="s">
        <v>271</v>
      </c>
      <c r="AP9" s="354">
        <f ca="1">IF(OR(AND(AP4=1,AP3=1),IF(ISERROR(IF(AND($AP$3=1,TODAY()&lt;=Info!E30,Info!E30-TODAY()&lt;=30),1,0)),0,IF(AND($AP$3=1,TODAY()&lt;=Info!E30,Info!E30-TODAY()&lt;=30),1,0))),1,0)</f>
        <v>1</v>
      </c>
      <c r="AQ9" s="373" t="s">
        <v>426</v>
      </c>
      <c r="AR9" s="3"/>
      <c r="AS9" s="3"/>
      <c r="AT9" s="3"/>
      <c r="AU9" s="3"/>
      <c r="AV9" s="3"/>
      <c r="AW9" s="3"/>
      <c r="AX9" s="3"/>
      <c r="AY9" s="3"/>
      <c r="AZ9" s="9"/>
    </row>
    <row r="10" spans="1:59" ht="12" customHeight="1" thickBot="1" x14ac:dyDescent="0.3">
      <c r="A10" s="384"/>
      <c r="B10" s="962"/>
      <c r="C10" s="962"/>
      <c r="D10" s="962"/>
      <c r="E10" s="962"/>
      <c r="L10" s="634"/>
      <c r="M10" s="634"/>
      <c r="N10" s="634"/>
      <c r="O10" s="634"/>
      <c r="P10" s="634"/>
      <c r="Q10" s="634"/>
      <c r="R10" s="634"/>
      <c r="S10" s="634"/>
      <c r="T10" s="384"/>
      <c r="U10" s="384"/>
      <c r="V10" s="384"/>
      <c r="W10" s="1054" t="s">
        <v>73</v>
      </c>
      <c r="X10" s="980"/>
      <c r="Y10" s="384"/>
      <c r="Z10" s="979" t="s">
        <v>74</v>
      </c>
      <c r="AA10" s="980"/>
      <c r="AB10" s="384"/>
      <c r="AC10" s="935"/>
      <c r="AD10" s="935"/>
      <c r="AE10" s="384"/>
      <c r="AF10" s="935"/>
      <c r="AG10" s="935"/>
      <c r="AH10" s="384"/>
      <c r="AI10" s="979" t="s">
        <v>75</v>
      </c>
      <c r="AJ10" s="980"/>
      <c r="AK10" s="384"/>
      <c r="AL10" s="384"/>
      <c r="AM10" s="384"/>
      <c r="AN10" s="14"/>
      <c r="AR10" s="3"/>
      <c r="AS10" s="3"/>
      <c r="AT10" s="3"/>
      <c r="AU10" s="3"/>
      <c r="AV10" s="3"/>
      <c r="AW10" s="3"/>
      <c r="AX10" s="3"/>
      <c r="AY10" s="3"/>
      <c r="AZ10" s="9"/>
    </row>
    <row r="11" spans="1:59" ht="16.5" customHeight="1" thickBot="1" x14ac:dyDescent="0.3">
      <c r="A11" s="384"/>
      <c r="B11" s="1035" t="s">
        <v>253</v>
      </c>
      <c r="C11" s="1036"/>
      <c r="D11" s="1036"/>
      <c r="E11" s="1036"/>
      <c r="F11" s="1036"/>
      <c r="G11" s="1037"/>
      <c r="H11" s="1049" t="s">
        <v>53</v>
      </c>
      <c r="I11" s="1050"/>
      <c r="J11" s="1051" t="s">
        <v>464</v>
      </c>
      <c r="K11" s="1051"/>
      <c r="L11" s="1051"/>
      <c r="M11" s="1051"/>
      <c r="N11" s="1051"/>
      <c r="O11" s="1051"/>
      <c r="P11" s="1051"/>
      <c r="Q11" s="1051"/>
      <c r="R11" s="1051"/>
      <c r="S11" s="1051"/>
      <c r="T11" s="418"/>
      <c r="U11" s="418"/>
      <c r="V11" s="384"/>
      <c r="W11" s="981"/>
      <c r="X11" s="982"/>
      <c r="Y11" s="384"/>
      <c r="Z11" s="981"/>
      <c r="AA11" s="982"/>
      <c r="AB11" s="384"/>
      <c r="AC11" s="935"/>
      <c r="AD11" s="935"/>
      <c r="AE11" s="384"/>
      <c r="AF11" s="935"/>
      <c r="AG11" s="935"/>
      <c r="AH11" s="384"/>
      <c r="AI11" s="981"/>
      <c r="AJ11" s="982"/>
      <c r="AK11" s="384"/>
      <c r="AL11" s="384"/>
      <c r="AM11" s="384"/>
      <c r="AN11" s="14"/>
      <c r="AO11" s="3"/>
      <c r="AP11" s="3"/>
      <c r="AQ11" s="3"/>
      <c r="AR11" s="3"/>
      <c r="AS11" s="3"/>
      <c r="AT11" s="3"/>
      <c r="AU11" s="3"/>
      <c r="AV11" s="3"/>
      <c r="AW11" s="3"/>
      <c r="AX11" s="3"/>
      <c r="AY11" s="3"/>
      <c r="AZ11" s="9"/>
    </row>
    <row r="12" spans="1:59" ht="16.5" customHeight="1" thickBot="1" x14ac:dyDescent="0.25">
      <c r="A12" s="384"/>
      <c r="B12" s="971" t="s">
        <v>244</v>
      </c>
      <c r="C12" s="972"/>
      <c r="D12" s="972"/>
      <c r="E12" s="972"/>
      <c r="F12" s="973"/>
      <c r="G12" s="640">
        <v>0.14930555555555555</v>
      </c>
      <c r="H12" s="418"/>
      <c r="I12" s="418"/>
      <c r="J12" s="978" t="s">
        <v>254</v>
      </c>
      <c r="K12" s="978"/>
      <c r="L12" s="978"/>
      <c r="M12" s="978"/>
      <c r="N12" s="978"/>
      <c r="O12" s="978"/>
      <c r="P12" s="978"/>
      <c r="Q12" s="978"/>
      <c r="R12" s="978"/>
      <c r="S12" s="978"/>
      <c r="T12" s="384"/>
      <c r="U12" s="384"/>
      <c r="V12" s="384"/>
      <c r="W12" s="983"/>
      <c r="X12" s="984"/>
      <c r="Y12" s="384"/>
      <c r="Z12" s="983"/>
      <c r="AA12" s="984"/>
      <c r="AB12" s="384"/>
      <c r="AC12" s="384"/>
      <c r="AD12" s="384"/>
      <c r="AE12" s="384"/>
      <c r="AF12" s="384"/>
      <c r="AG12" s="384"/>
      <c r="AH12" s="384"/>
      <c r="AI12" s="983"/>
      <c r="AJ12" s="984"/>
      <c r="AK12" s="384"/>
      <c r="AL12" s="384"/>
      <c r="AM12" s="384"/>
      <c r="AN12" s="14"/>
      <c r="AO12" s="364" t="s">
        <v>267</v>
      </c>
      <c r="AP12" s="381">
        <f ca="1">AP8</f>
        <v>0</v>
      </c>
      <c r="AQ12" s="492" t="s">
        <v>274</v>
      </c>
      <c r="AR12" s="493"/>
      <c r="AS12" s="493"/>
      <c r="AT12" s="493"/>
      <c r="AU12" s="493"/>
      <c r="AV12" s="3"/>
      <c r="AW12" s="3"/>
      <c r="AX12" s="3"/>
      <c r="AY12" s="3"/>
      <c r="AZ12" s="9"/>
      <c r="BE12" s="96"/>
    </row>
    <row r="13" spans="1:59" ht="16.5" customHeight="1" thickBot="1" x14ac:dyDescent="0.25">
      <c r="A13" s="384"/>
      <c r="B13" s="975" t="str">
        <f>CONCATENATE(Info!$B$2," predicted time:")</f>
        <v>2018 Jack &amp; Jill Marathon predicted time:</v>
      </c>
      <c r="C13" s="976"/>
      <c r="D13" s="976"/>
      <c r="E13" s="976"/>
      <c r="F13" s="977"/>
      <c r="G13" s="419">
        <f ca="1">G12*'Course Analysis'!$BQ$69</f>
        <v>0.14561058217344322</v>
      </c>
      <c r="H13" s="418"/>
      <c r="I13" s="418"/>
      <c r="J13" s="1083" t="s">
        <v>368</v>
      </c>
      <c r="K13" s="1083"/>
      <c r="L13" s="1083"/>
      <c r="M13" s="1083"/>
      <c r="N13" s="1083"/>
      <c r="O13" s="1083"/>
      <c r="P13" s="1083"/>
      <c r="Q13" s="1083"/>
      <c r="R13" s="1083"/>
      <c r="S13" s="1083"/>
      <c r="T13" s="384"/>
      <c r="U13" s="384"/>
      <c r="V13" s="384"/>
      <c r="W13" s="985"/>
      <c r="X13" s="985"/>
      <c r="Y13" s="384"/>
      <c r="Z13" s="985"/>
      <c r="AA13" s="985"/>
      <c r="AB13" s="384"/>
      <c r="AC13" s="986"/>
      <c r="AD13" s="986"/>
      <c r="AE13" s="384"/>
      <c r="AF13" s="986"/>
      <c r="AG13" s="986"/>
      <c r="AH13" s="384"/>
      <c r="AI13" s="986"/>
      <c r="AJ13" s="986"/>
      <c r="AK13" s="384"/>
      <c r="AL13" s="384"/>
      <c r="AM13" s="384"/>
      <c r="AN13" s="14"/>
      <c r="AO13" s="364" t="s">
        <v>271</v>
      </c>
      <c r="AP13" s="381">
        <f ca="1">AP9</f>
        <v>1</v>
      </c>
      <c r="AQ13" s="492" t="s">
        <v>274</v>
      </c>
      <c r="AR13" s="493"/>
      <c r="AS13" s="493"/>
      <c r="AT13" s="493"/>
      <c r="AU13" s="493"/>
      <c r="AV13" s="3"/>
      <c r="AW13" s="3"/>
      <c r="AX13" s="3"/>
      <c r="AY13" s="3"/>
      <c r="AZ13" s="9"/>
      <c r="BE13" s="96"/>
    </row>
    <row r="14" spans="1:59" ht="21.75" customHeight="1" thickBot="1" x14ac:dyDescent="0.35">
      <c r="A14" s="384"/>
      <c r="B14" s="968" t="s">
        <v>396</v>
      </c>
      <c r="C14" s="968"/>
      <c r="D14" s="968"/>
      <c r="E14" s="968"/>
      <c r="F14" s="968"/>
      <c r="G14" s="968"/>
      <c r="H14" s="421"/>
      <c r="I14" s="384"/>
      <c r="J14" s="860" t="s">
        <v>465</v>
      </c>
      <c r="K14" s="858"/>
      <c r="L14" s="858"/>
      <c r="M14" s="858"/>
      <c r="N14" s="858"/>
      <c r="O14" s="858"/>
      <c r="P14" s="858"/>
      <c r="Q14" s="858"/>
      <c r="R14" s="858"/>
      <c r="S14" s="858"/>
      <c r="T14" s="422"/>
      <c r="U14" s="422"/>
      <c r="V14" s="384"/>
      <c r="W14" s="1001" t="s">
        <v>70</v>
      </c>
      <c r="X14" s="1001"/>
      <c r="Y14" s="384"/>
      <c r="Z14" s="1001" t="s">
        <v>70</v>
      </c>
      <c r="AA14" s="1001"/>
      <c r="AB14" s="384"/>
      <c r="AC14" s="1001" t="s">
        <v>70</v>
      </c>
      <c r="AD14" s="1001"/>
      <c r="AE14" s="384"/>
      <c r="AF14" s="1001" t="s">
        <v>70</v>
      </c>
      <c r="AG14" s="1001"/>
      <c r="AH14" s="384"/>
      <c r="AI14" s="1001" t="s">
        <v>70</v>
      </c>
      <c r="AJ14" s="1001"/>
      <c r="AK14" s="384"/>
      <c r="AL14" s="384"/>
      <c r="AM14" s="384"/>
      <c r="AN14" s="14"/>
      <c r="AO14" s="494" t="s">
        <v>278</v>
      </c>
      <c r="AP14" s="3"/>
      <c r="AQ14" s="495"/>
      <c r="AR14" s="3"/>
      <c r="AS14" s="3"/>
      <c r="AT14" s="3"/>
      <c r="AU14" s="3"/>
      <c r="AV14" s="3"/>
      <c r="AW14" s="496" t="s">
        <v>275</v>
      </c>
      <c r="AX14" s="3"/>
      <c r="AY14" s="3"/>
      <c r="AZ14" s="9"/>
      <c r="BE14" s="96"/>
    </row>
    <row r="15" spans="1:59" ht="24.75" customHeight="1" thickBot="1" x14ac:dyDescent="0.25">
      <c r="A15" s="384"/>
      <c r="B15" s="974" t="str">
        <f ca="1">IF(OR($AP$3,$AP$12=1,$AP$13=1),AO14,"")</f>
        <v>NOTE:  A fully functional version of this spreadsheet is available at MyMarathonPace.com</v>
      </c>
      <c r="C15" s="974"/>
      <c r="D15" s="974"/>
      <c r="E15" s="974"/>
      <c r="F15" s="974"/>
      <c r="G15" s="974"/>
      <c r="H15" s="974"/>
      <c r="I15" s="974"/>
      <c r="J15" s="974"/>
      <c r="K15" s="974"/>
      <c r="L15" s="974"/>
      <c r="M15" s="974"/>
      <c r="N15" s="974"/>
      <c r="O15" s="384"/>
      <c r="P15" s="1073" t="s">
        <v>16</v>
      </c>
      <c r="Q15" s="1073"/>
      <c r="R15" s="1073"/>
      <c r="S15" s="1073"/>
      <c r="T15" s="423"/>
      <c r="U15" s="423"/>
      <c r="V15" s="384"/>
      <c r="W15" s="1025">
        <f>(SUM(W19:W44)+(0.21875*W45))/26.21875</f>
        <v>1</v>
      </c>
      <c r="X15" s="1026"/>
      <c r="Y15" s="424"/>
      <c r="Z15" s="1014">
        <f ca="1">(SUM(Z19:Z44)+(0.21875*Z45))/26.21875</f>
        <v>0.99999999999999978</v>
      </c>
      <c r="AA15" s="1015"/>
      <c r="AB15" s="425"/>
      <c r="AC15" s="1014">
        <f ca="1">(SUM(AC19:AC44)+(0.21875*AC45))/26.21875</f>
        <v>0.99999999999999978</v>
      </c>
      <c r="AD15" s="1015"/>
      <c r="AE15" s="425"/>
      <c r="AF15" s="1014">
        <f ca="1">(SUM(AF19:AF44)+(0.21875*AF45))/26.21875</f>
        <v>1</v>
      </c>
      <c r="AG15" s="1015"/>
      <c r="AH15" s="425"/>
      <c r="AI15" s="1014">
        <f>(SUM(AI19:AI44)+(0.21875*AI45))/26.21875</f>
        <v>1</v>
      </c>
      <c r="AJ15" s="1015"/>
      <c r="AK15" s="384"/>
      <c r="AL15" s="384"/>
      <c r="AM15" s="384"/>
      <c r="AN15" s="14"/>
      <c r="AO15" s="3"/>
      <c r="AP15" s="3"/>
      <c r="AQ15" s="3"/>
      <c r="AR15" s="3"/>
      <c r="AS15" s="3"/>
      <c r="AT15" s="3"/>
      <c r="AU15" s="3"/>
      <c r="AV15" s="3"/>
      <c r="AW15" s="3"/>
      <c r="AX15" s="3"/>
      <c r="AY15" s="3"/>
      <c r="AZ15" s="9"/>
      <c r="BE15" s="1"/>
    </row>
    <row r="16" spans="1:59" ht="13.5" customHeight="1" thickBot="1" x14ac:dyDescent="0.25">
      <c r="A16" s="384"/>
      <c r="B16" s="966" t="str">
        <f ca="1">IF(OR(AND($AP$4=1,$AP$3=1),$AP$12=1,$AP$13=1),"(Full version will display times for all splits)","")</f>
        <v>(Full version will display times for all splits)</v>
      </c>
      <c r="C16" s="966"/>
      <c r="D16" s="966"/>
      <c r="E16" s="966"/>
      <c r="F16" s="966"/>
      <c r="G16" s="418"/>
      <c r="H16" s="418"/>
      <c r="I16" s="418"/>
      <c r="J16" s="423"/>
      <c r="K16" s="423"/>
      <c r="L16" s="384"/>
      <c r="M16" s="384"/>
      <c r="N16" s="384"/>
      <c r="O16" s="384"/>
      <c r="P16" s="1073"/>
      <c r="Q16" s="1073"/>
      <c r="R16" s="1073"/>
      <c r="S16" s="1073"/>
      <c r="T16" s="384"/>
      <c r="U16" s="384"/>
      <c r="V16" s="384"/>
      <c r="W16" s="426"/>
      <c r="X16" s="386"/>
      <c r="Y16" s="386"/>
      <c r="Z16" s="426"/>
      <c r="AA16" s="386"/>
      <c r="AB16" s="386"/>
      <c r="AC16" s="426"/>
      <c r="AD16" s="386"/>
      <c r="AE16" s="386"/>
      <c r="AF16" s="426"/>
      <c r="AG16" s="386"/>
      <c r="AH16" s="386"/>
      <c r="AI16" s="426"/>
      <c r="AJ16" s="386"/>
      <c r="AK16" s="384"/>
      <c r="AL16" s="427" t="s">
        <v>231</v>
      </c>
      <c r="AM16" s="426"/>
      <c r="AN16" s="14"/>
      <c r="AO16" s="1017" t="s">
        <v>268</v>
      </c>
      <c r="AP16" s="1017"/>
      <c r="AQ16" s="1017"/>
      <c r="AR16" s="3"/>
      <c r="AS16" s="3"/>
      <c r="AT16" s="3"/>
      <c r="AU16" s="3"/>
      <c r="AV16" s="3"/>
      <c r="AW16" s="3"/>
      <c r="AX16" s="3"/>
      <c r="AY16" s="3"/>
      <c r="AZ16" s="9"/>
      <c r="BE16" s="96"/>
    </row>
    <row r="17" spans="1:57" ht="13.5" thickBot="1" x14ac:dyDescent="0.25">
      <c r="A17" s="384"/>
      <c r="B17" s="967"/>
      <c r="C17" s="967"/>
      <c r="D17" s="967"/>
      <c r="E17" s="967"/>
      <c r="F17" s="967"/>
      <c r="G17" s="969" t="s">
        <v>108</v>
      </c>
      <c r="H17" s="970"/>
      <c r="I17" s="969" t="s">
        <v>444</v>
      </c>
      <c r="J17" s="970"/>
      <c r="K17" s="1056" t="s">
        <v>0</v>
      </c>
      <c r="L17" s="1057"/>
      <c r="M17" s="784" t="s">
        <v>15</v>
      </c>
      <c r="N17" s="428" t="s">
        <v>2</v>
      </c>
      <c r="O17" s="384"/>
      <c r="P17" s="1066"/>
      <c r="Q17" s="1067"/>
      <c r="R17" s="427" t="s">
        <v>15</v>
      </c>
      <c r="S17" s="427" t="s">
        <v>2</v>
      </c>
      <c r="T17" s="412"/>
      <c r="U17" s="412"/>
      <c r="V17" s="412"/>
      <c r="W17" s="427" t="s">
        <v>67</v>
      </c>
      <c r="X17" s="429" t="s">
        <v>69</v>
      </c>
      <c r="Y17" s="384"/>
      <c r="Z17" s="427" t="s">
        <v>68</v>
      </c>
      <c r="AA17" s="429" t="s">
        <v>69</v>
      </c>
      <c r="AB17" s="384"/>
      <c r="AC17" s="427" t="s">
        <v>68</v>
      </c>
      <c r="AD17" s="429" t="s">
        <v>69</v>
      </c>
      <c r="AE17" s="384"/>
      <c r="AF17" s="427" t="s">
        <v>68</v>
      </c>
      <c r="AG17" s="429" t="s">
        <v>69</v>
      </c>
      <c r="AH17" s="384"/>
      <c r="AI17" s="427" t="s">
        <v>68</v>
      </c>
      <c r="AJ17" s="429" t="s">
        <v>69</v>
      </c>
      <c r="AK17" s="384"/>
      <c r="AL17" s="430" t="s">
        <v>22</v>
      </c>
      <c r="AM17" s="426"/>
      <c r="AN17" s="14"/>
      <c r="AO17" s="355" t="s">
        <v>0</v>
      </c>
      <c r="AP17" s="301" t="s">
        <v>15</v>
      </c>
      <c r="AQ17" s="302" t="s">
        <v>2</v>
      </c>
      <c r="AR17" s="33"/>
      <c r="AS17" s="3"/>
      <c r="AT17" s="1006" t="s">
        <v>268</v>
      </c>
      <c r="AU17" s="1006"/>
      <c r="AV17" s="3"/>
      <c r="AW17" s="1002" t="s">
        <v>87</v>
      </c>
      <c r="AX17" s="1003"/>
      <c r="AY17" s="410">
        <f ca="1">MAX(AO61:AO87)</f>
        <v>5.8724979211580179E-3</v>
      </c>
      <c r="AZ17" s="9"/>
      <c r="BE17" s="96"/>
    </row>
    <row r="18" spans="1:57" ht="13.5" thickBot="1" x14ac:dyDescent="0.25">
      <c r="A18" s="384"/>
      <c r="B18" s="431" t="s">
        <v>3</v>
      </c>
      <c r="C18" s="1019" t="s">
        <v>84</v>
      </c>
      <c r="D18" s="1020"/>
      <c r="E18" s="1020"/>
      <c r="F18" s="1021"/>
      <c r="G18" s="432" t="s">
        <v>227</v>
      </c>
      <c r="H18" s="433" t="s">
        <v>228</v>
      </c>
      <c r="I18" s="1064" t="s">
        <v>243</v>
      </c>
      <c r="J18" s="1065"/>
      <c r="K18" s="1064" t="s">
        <v>22</v>
      </c>
      <c r="L18" s="1065"/>
      <c r="M18" s="785" t="s">
        <v>2</v>
      </c>
      <c r="N18" s="434" t="s">
        <v>21</v>
      </c>
      <c r="O18" s="384"/>
      <c r="P18" s="435" t="s">
        <v>49</v>
      </c>
      <c r="Q18" s="429" t="s">
        <v>17</v>
      </c>
      <c r="R18" s="430" t="s">
        <v>2</v>
      </c>
      <c r="S18" s="430" t="s">
        <v>21</v>
      </c>
      <c r="T18" s="436"/>
      <c r="U18" s="436"/>
      <c r="V18" s="436"/>
      <c r="W18" s="437" t="s">
        <v>71</v>
      </c>
      <c r="X18" s="437" t="s">
        <v>22</v>
      </c>
      <c r="Y18" s="384"/>
      <c r="Z18" s="437" t="s">
        <v>71</v>
      </c>
      <c r="AA18" s="437" t="s">
        <v>22</v>
      </c>
      <c r="AB18" s="384"/>
      <c r="AC18" s="437" t="s">
        <v>71</v>
      </c>
      <c r="AD18" s="437" t="s">
        <v>22</v>
      </c>
      <c r="AE18" s="384"/>
      <c r="AF18" s="437" t="s">
        <v>71</v>
      </c>
      <c r="AG18" s="437" t="s">
        <v>22</v>
      </c>
      <c r="AH18" s="384"/>
      <c r="AI18" s="437" t="s">
        <v>71</v>
      </c>
      <c r="AJ18" s="437" t="s">
        <v>22</v>
      </c>
      <c r="AK18" s="384"/>
      <c r="AL18" s="437" t="s">
        <v>71</v>
      </c>
      <c r="AM18" s="438"/>
      <c r="AN18" s="14"/>
      <c r="AO18" s="28" t="s">
        <v>22</v>
      </c>
      <c r="AP18" s="303" t="s">
        <v>2</v>
      </c>
      <c r="AQ18" s="298" t="s">
        <v>21</v>
      </c>
      <c r="AR18" s="377" t="s">
        <v>277</v>
      </c>
      <c r="AS18" s="3"/>
      <c r="AT18" s="1007" t="s">
        <v>265</v>
      </c>
      <c r="AU18" s="1008"/>
      <c r="AV18" s="3"/>
      <c r="AW18" s="1002" t="s">
        <v>88</v>
      </c>
      <c r="AX18" s="1003"/>
      <c r="AY18" s="411">
        <f ca="1">MIN(AO61:AO87)</f>
        <v>5.5057187151044606E-3</v>
      </c>
      <c r="AZ18" s="9"/>
      <c r="BE18" s="96"/>
    </row>
    <row r="19" spans="1:57" x14ac:dyDescent="0.2">
      <c r="A19" s="384"/>
      <c r="B19" s="439" t="s">
        <v>23</v>
      </c>
      <c r="C19" s="1022" t="s">
        <v>477</v>
      </c>
      <c r="D19" s="1023"/>
      <c r="E19" s="1023"/>
      <c r="F19" s="1024"/>
      <c r="G19" s="440">
        <f ca="1">'Course Analysis'!$AK$27</f>
        <v>0</v>
      </c>
      <c r="H19" s="441">
        <f ca="1">'Course Analysis'!$AL$27</f>
        <v>0</v>
      </c>
      <c r="I19" s="1060">
        <f t="shared" ref="I19:I45" ca="1" si="0">TAN(ASIN((G19+H19)/5280))</f>
        <v>0</v>
      </c>
      <c r="J19" s="1061"/>
      <c r="K19" s="1076">
        <f ca="1">IF(AND(OR($AP$12=1,$AP$13=1,),AR19=0),"##.##",AO61)</f>
        <v>5.8724979211580179E-3</v>
      </c>
      <c r="L19" s="1077"/>
      <c r="M19" s="786">
        <f ca="1">IF(AND(OR($AP$12=1,$AP$13=1,),AR19=0),"#:##:##",AP61)</f>
        <v>5.8724979211580179E-3</v>
      </c>
      <c r="N19" s="442">
        <f ca="1">IF(AND(OR($AP$12=1,$AP$13=1,),AR19=0),"#:##:## #M",AQ61)</f>
        <v>0.27670583125449133</v>
      </c>
      <c r="O19" s="443"/>
      <c r="P19" s="444"/>
      <c r="Q19" s="420"/>
      <c r="R19" s="445"/>
      <c r="S19" s="446"/>
      <c r="T19" s="384"/>
      <c r="U19" s="384"/>
      <c r="V19" s="384"/>
      <c r="W19" s="447">
        <v>1</v>
      </c>
      <c r="X19" s="448">
        <f t="shared" ref="X19:X45" si="1">$P$3*W19</f>
        <v>5.5621771950735005E-3</v>
      </c>
      <c r="Y19" s="384">
        <v>0</v>
      </c>
      <c r="Z19" s="449">
        <f ca="1">'Course Analysis'!BQ9</f>
        <v>1.0273541786271316</v>
      </c>
      <c r="AA19" s="448">
        <f t="shared" ref="AA19:AA45" ca="1" si="2">$P$3*Z19</f>
        <v>5.7143259836232993E-3</v>
      </c>
      <c r="AB19" s="450"/>
      <c r="AC19" s="449">
        <f t="shared" ref="AC19:AC45" ca="1" si="3">1-((1-$Z19)*0.6666)</f>
        <v>1.0182342954728461</v>
      </c>
      <c r="AD19" s="448">
        <f t="shared" ref="AD19:AD45" ca="1" si="4">$P$3*AC19</f>
        <v>5.6635995775207969E-3</v>
      </c>
      <c r="AE19" s="450"/>
      <c r="AF19" s="449">
        <f t="shared" ref="AF19:AF45" ca="1" si="5">1-((1-$Z19)*0.3333)</f>
        <v>1.0091171477364229</v>
      </c>
      <c r="AG19" s="448">
        <f t="shared" ref="AG19:AG45" ca="1" si="6">$P$3*AF19</f>
        <v>5.6128883862971478E-3</v>
      </c>
      <c r="AH19" s="450"/>
      <c r="AI19" s="449">
        <v>1</v>
      </c>
      <c r="AJ19" s="448">
        <f t="shared" ref="AJ19:AJ45" si="7">$P$3*AI19</f>
        <v>5.5621771950735005E-3</v>
      </c>
      <c r="AK19" s="412">
        <v>0</v>
      </c>
      <c r="AL19" s="449">
        <f ca="1">INDIRECT("$"&amp;TRIM(MID($Z$49,(LEFT($I$3,1)*2),2))&amp;"19")*INDIRECT("$"&amp;TRIM(MID($Z$49,(LEFT($I$4,1)*2),2))&amp;"61")*INDIRECT("$"&amp;TRIM(MID($Z$49,(LEFT($I$5,1)*2),2))&amp;"102")*INDIRECT("$"&amp;TRIM(MID($Z$49,(LEFT($I$7,1)*2),2))&amp;"143")</f>
        <v>1.0558246002891996</v>
      </c>
      <c r="AM19" s="451"/>
      <c r="AN19" s="500">
        <v>0</v>
      </c>
      <c r="AO19" s="356">
        <f t="shared" ref="AO19:AO45" ca="1" si="8">$Z$6*AL19/((SUM($AL$19:$AL$44)+(0.21875*$AL$45))/26.21875)</f>
        <v>5.8724979211580179E-3</v>
      </c>
      <c r="AP19" s="304">
        <f ca="1">AO19</f>
        <v>5.8724979211580179E-3</v>
      </c>
      <c r="AQ19" s="10">
        <f ca="1">$D$3+(AO19)</f>
        <v>0.27670583125449133</v>
      </c>
      <c r="AR19" s="365">
        <v>1</v>
      </c>
      <c r="AS19" s="497" t="s">
        <v>4</v>
      </c>
      <c r="AT19" s="360">
        <f ca="1">AP194</f>
        <v>1.7740364559440964E-2</v>
      </c>
      <c r="AU19" s="361">
        <f ca="1">AQ194</f>
        <v>0.28857369789277426</v>
      </c>
      <c r="AV19" s="3"/>
      <c r="AW19" s="3"/>
      <c r="AX19" s="3"/>
      <c r="AY19" s="3"/>
      <c r="AZ19" s="9"/>
      <c r="BB19" s="788"/>
      <c r="BC19" s="788"/>
      <c r="BD19" s="789"/>
      <c r="BE19" s="96"/>
    </row>
    <row r="20" spans="1:57" x14ac:dyDescent="0.2">
      <c r="A20" s="384"/>
      <c r="B20" s="452" t="s">
        <v>24</v>
      </c>
      <c r="C20" s="963" t="s">
        <v>477</v>
      </c>
      <c r="D20" s="964"/>
      <c r="E20" s="964"/>
      <c r="F20" s="965"/>
      <c r="G20" s="453">
        <f ca="1">'Course Analysis'!$AK$47</f>
        <v>0</v>
      </c>
      <c r="H20" s="454">
        <f ca="1">'Course Analysis'!$AL$47</f>
        <v>-1.3859999999999673</v>
      </c>
      <c r="I20" s="1062">
        <f t="shared" ca="1" si="0"/>
        <v>-2.6250000904393957E-4</v>
      </c>
      <c r="J20" s="1063"/>
      <c r="K20" s="1058">
        <f ca="1">IF(AND(OR($AP$12=1,$AP$13=1,),AR20=0),"##.##",AO62)</f>
        <v>5.7350038563783101E-3</v>
      </c>
      <c r="L20" s="1059"/>
      <c r="M20" s="787">
        <f ca="1">IF(AND(OR($AP$12=1,$AP$13=1,),AR20=0),"#:##:##",AP62)</f>
        <v>1.1607501777536328E-2</v>
      </c>
      <c r="N20" s="455">
        <f ca="1">IF(AND(OR($AP$12=1,$AP$13=1,),AR20=0),"#:##:## #M",AQ62)</f>
        <v>0.28244083511086965</v>
      </c>
      <c r="O20" s="443"/>
      <c r="P20" s="456"/>
      <c r="Q20" s="436"/>
      <c r="R20" s="457"/>
      <c r="S20" s="458"/>
      <c r="T20" s="384"/>
      <c r="U20" s="384"/>
      <c r="V20" s="384"/>
      <c r="W20" s="459">
        <v>1</v>
      </c>
      <c r="X20" s="460">
        <f t="shared" si="1"/>
        <v>5.5621771950735005E-3</v>
      </c>
      <c r="Y20" s="384">
        <v>1</v>
      </c>
      <c r="Z20" s="461">
        <f ca="1">'Course Analysis'!BQ10</f>
        <v>1.0212518668376742</v>
      </c>
      <c r="AA20" s="460">
        <f t="shared" ca="1" si="2"/>
        <v>5.6803838441507508E-3</v>
      </c>
      <c r="AB20" s="450"/>
      <c r="AC20" s="449">
        <f t="shared" ca="1" si="3"/>
        <v>1.0141664944339936</v>
      </c>
      <c r="AD20" s="460">
        <f t="shared" ca="1" si="4"/>
        <v>5.6409737473483955E-3</v>
      </c>
      <c r="AE20" s="450"/>
      <c r="AF20" s="461">
        <f t="shared" ca="1" si="5"/>
        <v>1.0070832472169968</v>
      </c>
      <c r="AG20" s="460">
        <f t="shared" ca="1" si="6"/>
        <v>5.601575471210948E-3</v>
      </c>
      <c r="AH20" s="450"/>
      <c r="AI20" s="461">
        <v>1</v>
      </c>
      <c r="AJ20" s="460">
        <f t="shared" si="7"/>
        <v>5.5621771950735005E-3</v>
      </c>
      <c r="AK20" s="412">
        <v>1</v>
      </c>
      <c r="AL20" s="461">
        <f ca="1">INDIRECT("$"&amp;TRIM(MID($Z$49,(LEFT($I$3,1)*2),2))&amp;"20")*INDIRECT("$"&amp;TRIM(MID($Z$49,(LEFT($I$4,1)*2),2))&amp;"62")*INDIRECT("$"&amp;TRIM(MID($Z$49,(LEFT($I$5,1)*2),2))&amp;"103")*INDIRECT("$"&amp;TRIM(MID($Z$49,(LEFT($I$7,1)*2),2))&amp;"144")</f>
        <v>1.0311043504164596</v>
      </c>
      <c r="AM20" s="451"/>
      <c r="AN20" s="500">
        <v>1</v>
      </c>
      <c r="AO20" s="357">
        <f t="shared" ca="1" si="8"/>
        <v>5.7350038563783101E-3</v>
      </c>
      <c r="AP20" s="305">
        <f t="shared" ref="AP20:AP44" ca="1" si="9">AP19+AO20</f>
        <v>1.1607501777536328E-2</v>
      </c>
      <c r="AQ20" s="11">
        <f t="shared" ref="AQ20:AQ44" ca="1" si="10">AQ19+(AO20)</f>
        <v>0.28244083511086965</v>
      </c>
      <c r="AR20" s="365">
        <v>1</v>
      </c>
      <c r="AS20" s="497" t="s">
        <v>5</v>
      </c>
      <c r="AT20" s="362">
        <f ca="1">AP199</f>
        <v>3.4850017895757243E-2</v>
      </c>
      <c r="AU20" s="20">
        <f ca="1">AQ199</f>
        <v>0.30568335122909057</v>
      </c>
      <c r="AV20" s="3"/>
      <c r="AW20" s="3"/>
      <c r="AX20" s="3"/>
      <c r="AY20" s="3"/>
      <c r="AZ20" s="9"/>
      <c r="BB20" s="788"/>
      <c r="BC20" s="788"/>
      <c r="BD20" s="789"/>
      <c r="BE20" s="96"/>
    </row>
    <row r="21" spans="1:57" x14ac:dyDescent="0.2">
      <c r="A21" s="384"/>
      <c r="B21" s="452" t="s">
        <v>25</v>
      </c>
      <c r="C21" s="963" t="s">
        <v>478</v>
      </c>
      <c r="D21" s="964"/>
      <c r="E21" s="964"/>
      <c r="F21" s="965"/>
      <c r="G21" s="453">
        <f ca="1">'Course Analysis'!$AK$67</f>
        <v>0</v>
      </c>
      <c r="H21" s="454">
        <f ca="1">'Course Analysis'!$AL$67</f>
        <v>-81.773999999998523</v>
      </c>
      <c r="I21" s="1062">
        <f t="shared" ca="1" si="0"/>
        <v>-1.548935777065809E-2</v>
      </c>
      <c r="J21" s="1063"/>
      <c r="K21" s="1058">
        <f t="shared" ref="K21:K45" ca="1" si="11">IF(AND(OR($AP$12=1,$AP$13=1,),AR21=0),"##.##",AO63)</f>
        <v>5.5173234738730703E-3</v>
      </c>
      <c r="L21" s="1059"/>
      <c r="M21" s="787">
        <f t="shared" ref="M21:M44" ca="1" si="12">IF(AND(OR($AP$12=1,$AP$13=1,),AR21=0),"#:##:##",AP63)</f>
        <v>1.7124825251409397E-2</v>
      </c>
      <c r="N21" s="455">
        <f t="shared" ref="N21:N44" ca="1" si="13">IF(AND(OR($AP$12=1,$AP$13=1,),AR21=0),"#:##:## #M",AQ63)</f>
        <v>0.28795815858474272</v>
      </c>
      <c r="O21" s="443"/>
      <c r="P21" s="462" t="s">
        <v>4</v>
      </c>
      <c r="Q21" s="463">
        <v>3.1069</v>
      </c>
      <c r="R21" s="464">
        <f ca="1">IF(AND(OR(Pacing!$AP$12=1,Pacing!$AP$13=1,),Pacing!$AV$36=0),"#:##:##",Pacing!$AP$251)</f>
        <v>1.7740364559440964E-2</v>
      </c>
      <c r="S21" s="465">
        <f ca="1">IF(AND(OR(Pacing!$AP$12=1,Pacing!$AP$13=1,),Pacing!$AV$36=0),"#:##:## #M",Pacing!$AQ$251)</f>
        <v>0.28857369789277426</v>
      </c>
      <c r="T21" s="384"/>
      <c r="U21" s="384"/>
      <c r="V21" s="384"/>
      <c r="W21" s="459">
        <v>1</v>
      </c>
      <c r="X21" s="460">
        <f t="shared" si="1"/>
        <v>5.5621771950735005E-3</v>
      </c>
      <c r="Y21" s="384">
        <v>2</v>
      </c>
      <c r="Z21" s="461">
        <f ca="1">'Course Analysis'!BQ11</f>
        <v>0.9975535850153715</v>
      </c>
      <c r="AA21" s="460">
        <f t="shared" ca="1" si="2"/>
        <v>5.5485698014363137E-3</v>
      </c>
      <c r="AB21" s="450"/>
      <c r="AC21" s="449">
        <f t="shared" ca="1" si="3"/>
        <v>0.9983692197712466</v>
      </c>
      <c r="AD21" s="460">
        <f t="shared" ca="1" si="4"/>
        <v>5.5531065064749517E-3</v>
      </c>
      <c r="AE21" s="450"/>
      <c r="AF21" s="461">
        <f t="shared" ca="1" si="5"/>
        <v>0.9991846098856233</v>
      </c>
      <c r="AG21" s="460">
        <f t="shared" ca="1" si="6"/>
        <v>5.5576418507742257E-3</v>
      </c>
      <c r="AH21" s="450"/>
      <c r="AI21" s="461">
        <v>1</v>
      </c>
      <c r="AJ21" s="460">
        <f t="shared" si="7"/>
        <v>5.5621771950735005E-3</v>
      </c>
      <c r="AK21" s="412">
        <v>2</v>
      </c>
      <c r="AL21" s="461">
        <f ca="1">INDIRECT("$"&amp;TRIM(MID($Z$49,(LEFT($I$3,1)*2),2))&amp;"21")*INDIRECT("$"&amp;TRIM(MID($Z$49,(LEFT($I$4,1)*2),2))&amp;"63")*INDIRECT("$"&amp;TRIM(MID($Z$49,(LEFT($I$5,1)*2),2))&amp;"104")*INDIRECT("$"&amp;TRIM(MID($Z$49,(LEFT($I$7,1)*2),2))&amp;"145")</f>
        <v>0.99196729052558552</v>
      </c>
      <c r="AM21" s="451"/>
      <c r="AN21" s="500">
        <v>2</v>
      </c>
      <c r="AO21" s="357">
        <f t="shared" ca="1" si="8"/>
        <v>5.5173234738730703E-3</v>
      </c>
      <c r="AP21" s="305">
        <f t="shared" ca="1" si="9"/>
        <v>1.7124825251409397E-2</v>
      </c>
      <c r="AQ21" s="11">
        <f t="shared" ca="1" si="10"/>
        <v>0.28795815858474272</v>
      </c>
      <c r="AR21" s="365">
        <v>1</v>
      </c>
      <c r="AS21" s="497" t="s">
        <v>6</v>
      </c>
      <c r="AT21" s="362">
        <f ca="1">AP204</f>
        <v>5.1959671232073519E-2</v>
      </c>
      <c r="AU21" s="20">
        <f ca="1">AQ204</f>
        <v>0.32279300456540688</v>
      </c>
      <c r="AV21" s="3"/>
      <c r="AW21" s="3"/>
      <c r="AX21" s="3"/>
      <c r="AY21" s="3"/>
      <c r="AZ21" s="9"/>
      <c r="BB21" s="788"/>
      <c r="BC21" s="788"/>
      <c r="BD21" s="789"/>
    </row>
    <row r="22" spans="1:57" ht="13.5" thickBot="1" x14ac:dyDescent="0.25">
      <c r="A22" s="384"/>
      <c r="B22" s="452" t="s">
        <v>26</v>
      </c>
      <c r="C22" s="963" t="s">
        <v>478</v>
      </c>
      <c r="D22" s="964"/>
      <c r="E22" s="964"/>
      <c r="F22" s="965"/>
      <c r="G22" s="453">
        <f ca="1">'Course Analysis'!$AK$87</f>
        <v>0</v>
      </c>
      <c r="H22" s="454">
        <f ca="1">'Course Analysis'!$AL$87</f>
        <v>-83.15999999999849</v>
      </c>
      <c r="I22" s="1062">
        <f t="shared" ca="1" si="0"/>
        <v>-1.5751953855703479E-2</v>
      </c>
      <c r="J22" s="1063"/>
      <c r="K22" s="1058">
        <f t="shared" ca="1" si="11"/>
        <v>5.5057187151044606E-3</v>
      </c>
      <c r="L22" s="1059"/>
      <c r="M22" s="787">
        <f t="shared" ca="1" si="12"/>
        <v>2.2630543966513858E-2</v>
      </c>
      <c r="N22" s="455">
        <f t="shared" ca="1" si="13"/>
        <v>0.29346387729984719</v>
      </c>
      <c r="O22" s="443"/>
      <c r="P22" s="466"/>
      <c r="Q22" s="436"/>
      <c r="R22" s="436"/>
      <c r="S22" s="467"/>
      <c r="T22" s="384"/>
      <c r="U22" s="384"/>
      <c r="V22" s="384"/>
      <c r="W22" s="459">
        <v>1</v>
      </c>
      <c r="X22" s="460">
        <f t="shared" si="1"/>
        <v>5.5621771950735005E-3</v>
      </c>
      <c r="Y22" s="384">
        <v>3</v>
      </c>
      <c r="Z22" s="461">
        <f ca="1">'Course Analysis'!BQ12</f>
        <v>0.9975535850153715</v>
      </c>
      <c r="AA22" s="460">
        <f t="shared" ca="1" si="2"/>
        <v>5.5485698014363137E-3</v>
      </c>
      <c r="AB22" s="450"/>
      <c r="AC22" s="449">
        <f t="shared" ca="1" si="3"/>
        <v>0.9983692197712466</v>
      </c>
      <c r="AD22" s="460">
        <f t="shared" ca="1" si="4"/>
        <v>5.5531065064749517E-3</v>
      </c>
      <c r="AE22" s="450"/>
      <c r="AF22" s="461">
        <f t="shared" ca="1" si="5"/>
        <v>0.9991846098856233</v>
      </c>
      <c r="AG22" s="460">
        <f t="shared" ca="1" si="6"/>
        <v>5.5576418507742257E-3</v>
      </c>
      <c r="AH22" s="450"/>
      <c r="AI22" s="461">
        <v>1</v>
      </c>
      <c r="AJ22" s="460">
        <f t="shared" si="7"/>
        <v>5.5621771950735005E-3</v>
      </c>
      <c r="AK22" s="412">
        <v>3</v>
      </c>
      <c r="AL22" s="461">
        <f ca="1">INDIRECT("$"&amp;TRIM(MID($Z$49,(LEFT($I$3,1)*2),2))&amp;"22")*INDIRECT("$"&amp;TRIM(MID($Z$49,(LEFT($I$4,1)*2),2))&amp;"64")*INDIRECT("$"&amp;TRIM(MID($Z$49,(LEFT($I$5,1)*2),2))&amp;"105")*INDIRECT("$"&amp;TRIM(MID($Z$49,(LEFT($I$7,1)*2),2))&amp;"146")</f>
        <v>0.98988085474428444</v>
      </c>
      <c r="AM22" s="451"/>
      <c r="AN22" s="500">
        <v>3</v>
      </c>
      <c r="AO22" s="357">
        <f t="shared" ca="1" si="8"/>
        <v>5.5057187151044606E-3</v>
      </c>
      <c r="AP22" s="305">
        <f t="shared" ca="1" si="9"/>
        <v>2.2630543966513858E-2</v>
      </c>
      <c r="AQ22" s="11">
        <f t="shared" ca="1" si="10"/>
        <v>0.29346387729984719</v>
      </c>
      <c r="AR22" s="365">
        <v>1</v>
      </c>
      <c r="AS22" s="359" t="s">
        <v>7</v>
      </c>
      <c r="AT22" s="362">
        <f ca="1">AP209</f>
        <v>6.9069324568389809E-2</v>
      </c>
      <c r="AU22" s="20">
        <f ca="1">AQ209</f>
        <v>0.33990265790172319</v>
      </c>
      <c r="AV22" s="3"/>
      <c r="AW22" s="3"/>
      <c r="AX22" s="3"/>
      <c r="AY22" s="3"/>
      <c r="AZ22" s="9"/>
      <c r="BB22" s="788"/>
      <c r="BC22" s="788"/>
      <c r="BD22" s="789"/>
    </row>
    <row r="23" spans="1:57" ht="13.5" thickBot="1" x14ac:dyDescent="0.25">
      <c r="A23" s="384"/>
      <c r="B23" s="452" t="s">
        <v>27</v>
      </c>
      <c r="C23" s="963" t="s">
        <v>478</v>
      </c>
      <c r="D23" s="964"/>
      <c r="E23" s="964"/>
      <c r="F23" s="965"/>
      <c r="G23" s="453">
        <f ca="1">'Course Analysis'!$AK$107</f>
        <v>0</v>
      </c>
      <c r="H23" s="454">
        <f ca="1">'Course Analysis'!$AL$107</f>
        <v>-83.1599999999994</v>
      </c>
      <c r="I23" s="1062">
        <f t="shared" ca="1" si="0"/>
        <v>-1.5751953855703649E-2</v>
      </c>
      <c r="J23" s="1063"/>
      <c r="K23" s="1058" t="str">
        <f t="shared" ca="1" si="11"/>
        <v>##.##</v>
      </c>
      <c r="L23" s="1059"/>
      <c r="M23" s="787" t="str">
        <f t="shared" ca="1" si="12"/>
        <v>#:##:##</v>
      </c>
      <c r="N23" s="455" t="str">
        <f t="shared" ca="1" si="13"/>
        <v>#:##:## #M</v>
      </c>
      <c r="O23" s="443"/>
      <c r="P23" s="456"/>
      <c r="Q23" s="436"/>
      <c r="R23" s="436"/>
      <c r="S23" s="467"/>
      <c r="T23" s="384"/>
      <c r="U23" s="384"/>
      <c r="V23" s="384"/>
      <c r="W23" s="459">
        <v>1</v>
      </c>
      <c r="X23" s="460">
        <f t="shared" si="1"/>
        <v>5.5621771950735005E-3</v>
      </c>
      <c r="Y23" s="384">
        <v>4</v>
      </c>
      <c r="Z23" s="461">
        <f ca="1">'Course Analysis'!BQ13</f>
        <v>0.9975535850153715</v>
      </c>
      <c r="AA23" s="460">
        <f t="shared" ca="1" si="2"/>
        <v>5.5485698014363137E-3</v>
      </c>
      <c r="AB23" s="450"/>
      <c r="AC23" s="449">
        <f t="shared" ca="1" si="3"/>
        <v>0.9983692197712466</v>
      </c>
      <c r="AD23" s="460">
        <f t="shared" ca="1" si="4"/>
        <v>5.5531065064749517E-3</v>
      </c>
      <c r="AE23" s="450"/>
      <c r="AF23" s="461">
        <f t="shared" ca="1" si="5"/>
        <v>0.9991846098856233</v>
      </c>
      <c r="AG23" s="460">
        <f t="shared" ca="1" si="6"/>
        <v>5.5576418507742257E-3</v>
      </c>
      <c r="AH23" s="450"/>
      <c r="AI23" s="461">
        <v>1</v>
      </c>
      <c r="AJ23" s="460">
        <f t="shared" si="7"/>
        <v>5.5621771950735005E-3</v>
      </c>
      <c r="AK23" s="412">
        <v>4</v>
      </c>
      <c r="AL23" s="461">
        <f ca="1">INDIRECT("$"&amp;TRIM(MID($Z$49,(LEFT($I$3,1)*2),2))&amp;"23")*INDIRECT("$"&amp;TRIM(MID($Z$49,(LEFT($I$4,1)*2),2))&amp;"65")*INDIRECT("$"&amp;TRIM(MID($Z$49,(LEFT($I$5,1)*2),2))&amp;"106")*INDIRECT("$"&amp;TRIM(MID($Z$49,(LEFT($I$7,1)*2),2))&amp;"147")</f>
        <v>0.98988085474428444</v>
      </c>
      <c r="AM23" s="451"/>
      <c r="AN23" s="500">
        <v>4</v>
      </c>
      <c r="AO23" s="357">
        <f t="shared" ca="1" si="8"/>
        <v>5.5057187151044606E-3</v>
      </c>
      <c r="AP23" s="305">
        <f t="shared" ca="1" si="9"/>
        <v>2.813626268161832E-2</v>
      </c>
      <c r="AQ23" s="11">
        <f t="shared" ca="1" si="10"/>
        <v>0.29896959601495166</v>
      </c>
      <c r="AR23" s="365">
        <v>0</v>
      </c>
      <c r="AS23" s="359" t="s">
        <v>8</v>
      </c>
      <c r="AT23" s="363">
        <f ca="1">$AP$31+($AO$32*0.1094)</f>
        <v>7.2796086318197686E-2</v>
      </c>
      <c r="AU23" s="21">
        <f ca="1">$D$3+AT23</f>
        <v>0.34362941965153099</v>
      </c>
      <c r="AV23" s="3"/>
      <c r="AW23" s="3"/>
      <c r="AX23" s="3"/>
      <c r="AY23" s="3"/>
      <c r="AZ23" s="9"/>
      <c r="BB23" s="788"/>
      <c r="BC23" s="788"/>
      <c r="BD23" s="789"/>
    </row>
    <row r="24" spans="1:57" x14ac:dyDescent="0.2">
      <c r="A24" s="384"/>
      <c r="B24" s="452" t="s">
        <v>28</v>
      </c>
      <c r="C24" s="963" t="s">
        <v>478</v>
      </c>
      <c r="D24" s="964"/>
      <c r="E24" s="964"/>
      <c r="F24" s="965"/>
      <c r="G24" s="453">
        <f ca="1">'Course Analysis'!$AK$127</f>
        <v>0</v>
      </c>
      <c r="H24" s="454">
        <f ca="1">'Course Analysis'!$AL$127</f>
        <v>-83.159999999998945</v>
      </c>
      <c r="I24" s="1062">
        <f t="shared" ca="1" si="0"/>
        <v>-1.5751953855703563E-2</v>
      </c>
      <c r="J24" s="1063"/>
      <c r="K24" s="1058" t="str">
        <f t="shared" ca="1" si="11"/>
        <v>##.##</v>
      </c>
      <c r="L24" s="1059"/>
      <c r="M24" s="787" t="str">
        <f t="shared" ca="1" si="12"/>
        <v>#:##:##</v>
      </c>
      <c r="N24" s="455" t="str">
        <f t="shared" ca="1" si="13"/>
        <v>#:##:## #M</v>
      </c>
      <c r="O24" s="443"/>
      <c r="P24" s="462" t="s">
        <v>5</v>
      </c>
      <c r="Q24" s="463">
        <v>6.2137000000000002</v>
      </c>
      <c r="R24" s="464" t="str">
        <f ca="1">IF(AND(OR(Pacing!$AP$12=1,Pacing!$AP$13=1,),Pacing!$AV$37=0),"#:##:##",Pacing!$AP$256)</f>
        <v>#:##:##</v>
      </c>
      <c r="S24" s="465" t="str">
        <f ca="1">IF(AND(OR(Pacing!$AP$12=1,Pacing!$AP$13=1,),Pacing!$AV$37=0),"#:##:## #M",Pacing!$AQ$256)</f>
        <v>#:##:## #M</v>
      </c>
      <c r="T24" s="384"/>
      <c r="U24" s="384"/>
      <c r="V24" s="384"/>
      <c r="W24" s="459">
        <v>1</v>
      </c>
      <c r="X24" s="460">
        <f t="shared" si="1"/>
        <v>5.5621771950735005E-3</v>
      </c>
      <c r="Y24" s="384">
        <v>5</v>
      </c>
      <c r="Z24" s="461">
        <f ca="1">'Course Analysis'!BQ14</f>
        <v>0.99968219850420492</v>
      </c>
      <c r="AA24" s="460">
        <f t="shared" ca="1" si="2"/>
        <v>5.5604095268410288E-3</v>
      </c>
      <c r="AB24" s="450"/>
      <c r="AC24" s="461">
        <f t="shared" ca="1" si="3"/>
        <v>0.99978815352290296</v>
      </c>
      <c r="AD24" s="460">
        <f t="shared" ca="1" si="4"/>
        <v>5.560998867429735E-3</v>
      </c>
      <c r="AE24" s="450"/>
      <c r="AF24" s="461">
        <f t="shared" ca="1" si="5"/>
        <v>0.99989407676145148</v>
      </c>
      <c r="AG24" s="460">
        <f t="shared" ca="1" si="6"/>
        <v>5.5615880312516177E-3</v>
      </c>
      <c r="AH24" s="450"/>
      <c r="AI24" s="461">
        <v>1</v>
      </c>
      <c r="AJ24" s="460">
        <f t="shared" si="7"/>
        <v>5.5621771950735005E-3</v>
      </c>
      <c r="AK24" s="412">
        <v>5</v>
      </c>
      <c r="AL24" s="461">
        <f ca="1">INDIRECT("$"&amp;TRIM(MID($Z$49,(LEFT($I$3,1)*2),2))&amp;"24")*INDIRECT("$"&amp;TRIM(MID($Z$49,(LEFT($I$4,1)*2),2))&amp;"66")*INDIRECT("$"&amp;TRIM(MID($Z$49,(LEFT($I$5,1)*2),2))&amp;"107")*INDIRECT("$"&amp;TRIM(MID($Z$49,(LEFT($I$7,1)*2),2))&amp;"148")</f>
        <v>0.99199309590245155</v>
      </c>
      <c r="AM24" s="451"/>
      <c r="AN24" s="500">
        <v>5</v>
      </c>
      <c r="AO24" s="357">
        <f t="shared" ca="1" si="8"/>
        <v>5.5174670034157224E-3</v>
      </c>
      <c r="AP24" s="305">
        <f t="shared" ca="1" si="9"/>
        <v>3.3653729685034044E-2</v>
      </c>
      <c r="AQ24" s="11">
        <f t="shared" ca="1" si="10"/>
        <v>0.30448706301836737</v>
      </c>
      <c r="AR24" s="365">
        <v>0</v>
      </c>
      <c r="AS24" s="359" t="s">
        <v>9</v>
      </c>
      <c r="AT24" s="362">
        <f ca="1">AP214</f>
        <v>8.6178977904706119E-2</v>
      </c>
      <c r="AU24" s="20">
        <f ca="1">AQ214</f>
        <v>0.3570123112380395</v>
      </c>
      <c r="AV24" s="3"/>
      <c r="AW24" s="3"/>
      <c r="AX24" s="3"/>
      <c r="AY24" s="3"/>
      <c r="AZ24" s="9"/>
      <c r="BB24" s="788"/>
      <c r="BC24" s="788"/>
      <c r="BD24" s="789"/>
    </row>
    <row r="25" spans="1:57" x14ac:dyDescent="0.2">
      <c r="A25" s="384"/>
      <c r="B25" s="452" t="s">
        <v>29</v>
      </c>
      <c r="C25" s="963" t="s">
        <v>478</v>
      </c>
      <c r="D25" s="964"/>
      <c r="E25" s="964"/>
      <c r="F25" s="965"/>
      <c r="G25" s="453">
        <f ca="1">'Course Analysis'!$AK$147</f>
        <v>0</v>
      </c>
      <c r="H25" s="454">
        <f ca="1">'Course Analysis'!$AL$147</f>
        <v>-83.1599999999994</v>
      </c>
      <c r="I25" s="1062">
        <f t="shared" ca="1" si="0"/>
        <v>-1.5751953855703649E-2</v>
      </c>
      <c r="J25" s="1063"/>
      <c r="K25" s="1058" t="str">
        <f t="shared" ca="1" si="11"/>
        <v>##.##</v>
      </c>
      <c r="L25" s="1059"/>
      <c r="M25" s="787" t="str">
        <f t="shared" ca="1" si="12"/>
        <v>#:##:##</v>
      </c>
      <c r="N25" s="455" t="str">
        <f t="shared" ca="1" si="13"/>
        <v>#:##:## #M</v>
      </c>
      <c r="O25" s="443"/>
      <c r="P25" s="466"/>
      <c r="Q25" s="436"/>
      <c r="R25" s="436"/>
      <c r="S25" s="467"/>
      <c r="T25" s="384"/>
      <c r="U25" s="384"/>
      <c r="V25" s="384"/>
      <c r="W25" s="459">
        <v>1</v>
      </c>
      <c r="X25" s="460">
        <f t="shared" si="1"/>
        <v>5.5621771950735005E-3</v>
      </c>
      <c r="Y25" s="384">
        <v>6</v>
      </c>
      <c r="Z25" s="461">
        <f ca="1">'Course Analysis'!BQ15</f>
        <v>0.9975535850153715</v>
      </c>
      <c r="AA25" s="460">
        <f t="shared" ca="1" si="2"/>
        <v>5.5485698014363137E-3</v>
      </c>
      <c r="AB25" s="450"/>
      <c r="AC25" s="461">
        <f t="shared" ca="1" si="3"/>
        <v>0.9983692197712466</v>
      </c>
      <c r="AD25" s="460">
        <f t="shared" ca="1" si="4"/>
        <v>5.5531065064749517E-3</v>
      </c>
      <c r="AE25" s="450"/>
      <c r="AF25" s="461">
        <f t="shared" ca="1" si="5"/>
        <v>0.9991846098856233</v>
      </c>
      <c r="AG25" s="460">
        <f t="shared" ca="1" si="6"/>
        <v>5.5576418507742257E-3</v>
      </c>
      <c r="AH25" s="450"/>
      <c r="AI25" s="461">
        <v>1</v>
      </c>
      <c r="AJ25" s="460">
        <f t="shared" si="7"/>
        <v>5.5621771950735005E-3</v>
      </c>
      <c r="AK25" s="412">
        <v>6</v>
      </c>
      <c r="AL25" s="461">
        <f ca="1">INDIRECT("$"&amp;TRIM(MID($Z$49,(LEFT($I$3,1)*2),2))&amp;"25")*INDIRECT("$"&amp;TRIM(MID($Z$49,(LEFT($I$4,1)*2),2))&amp;"67")*INDIRECT("$"&amp;TRIM(MID($Z$49,(LEFT($I$5,1)*2),2))&amp;"108")*INDIRECT("$"&amp;TRIM(MID($Z$49,(LEFT($I$7,1)*2),2))&amp;"149")</f>
        <v>0.98988085474428444</v>
      </c>
      <c r="AM25" s="451"/>
      <c r="AN25" s="500">
        <v>6</v>
      </c>
      <c r="AO25" s="357">
        <f t="shared" ca="1" si="8"/>
        <v>5.5057187151044606E-3</v>
      </c>
      <c r="AP25" s="305">
        <f ca="1">AP24+AO25</f>
        <v>3.9159448400138505E-2</v>
      </c>
      <c r="AQ25" s="11">
        <f t="shared" ca="1" si="10"/>
        <v>0.30999278173347183</v>
      </c>
      <c r="AR25" s="365">
        <v>0</v>
      </c>
      <c r="AS25" s="359" t="s">
        <v>10</v>
      </c>
      <c r="AT25" s="362">
        <f ca="1">AP219</f>
        <v>0.10332837707716583</v>
      </c>
      <c r="AU25" s="20">
        <f ca="1">AQ219</f>
        <v>0.37416171041049923</v>
      </c>
      <c r="AV25" s="3"/>
      <c r="AW25" s="3"/>
      <c r="AX25" s="3"/>
      <c r="AY25" s="3"/>
      <c r="AZ25" s="9"/>
      <c r="BB25" s="788"/>
      <c r="BC25" s="788"/>
      <c r="BD25" s="789"/>
    </row>
    <row r="26" spans="1:57" x14ac:dyDescent="0.2">
      <c r="A26" s="384"/>
      <c r="B26" s="452" t="s">
        <v>30</v>
      </c>
      <c r="C26" s="963" t="s">
        <v>478</v>
      </c>
      <c r="D26" s="964"/>
      <c r="E26" s="964"/>
      <c r="F26" s="965"/>
      <c r="G26" s="453">
        <f ca="1">'Course Analysis'!$AK$167</f>
        <v>0</v>
      </c>
      <c r="H26" s="454">
        <f ca="1">'Course Analysis'!$AL$167</f>
        <v>-83.1599999999994</v>
      </c>
      <c r="I26" s="1062">
        <f t="shared" ca="1" si="0"/>
        <v>-1.5751953855703649E-2</v>
      </c>
      <c r="J26" s="1063"/>
      <c r="K26" s="1058" t="str">
        <f t="shared" ca="1" si="11"/>
        <v>##.##</v>
      </c>
      <c r="L26" s="1059"/>
      <c r="M26" s="787" t="str">
        <f t="shared" ca="1" si="12"/>
        <v>#:##:##</v>
      </c>
      <c r="N26" s="455" t="str">
        <f t="shared" ca="1" si="13"/>
        <v>#:##:## #M</v>
      </c>
      <c r="O26" s="443"/>
      <c r="P26" s="456"/>
      <c r="Q26" s="436"/>
      <c r="R26" s="436"/>
      <c r="S26" s="467"/>
      <c r="T26" s="384"/>
      <c r="U26" s="384"/>
      <c r="V26" s="384"/>
      <c r="W26" s="459">
        <v>1</v>
      </c>
      <c r="X26" s="460">
        <f t="shared" si="1"/>
        <v>5.5621771950735005E-3</v>
      </c>
      <c r="Y26" s="384">
        <v>7</v>
      </c>
      <c r="Z26" s="461">
        <f ca="1">'Course Analysis'!BQ16</f>
        <v>0.9975535850153715</v>
      </c>
      <c r="AA26" s="460">
        <f t="shared" ca="1" si="2"/>
        <v>5.5485698014363137E-3</v>
      </c>
      <c r="AB26" s="450"/>
      <c r="AC26" s="461">
        <f t="shared" ca="1" si="3"/>
        <v>0.9983692197712466</v>
      </c>
      <c r="AD26" s="460">
        <f t="shared" ca="1" si="4"/>
        <v>5.5531065064749517E-3</v>
      </c>
      <c r="AE26" s="450"/>
      <c r="AF26" s="461">
        <f t="shared" ca="1" si="5"/>
        <v>0.9991846098856233</v>
      </c>
      <c r="AG26" s="460">
        <f t="shared" ca="1" si="6"/>
        <v>5.5576418507742257E-3</v>
      </c>
      <c r="AH26" s="450"/>
      <c r="AI26" s="461">
        <v>1</v>
      </c>
      <c r="AJ26" s="460">
        <f t="shared" si="7"/>
        <v>5.5621771950735005E-3</v>
      </c>
      <c r="AK26" s="412">
        <v>7</v>
      </c>
      <c r="AL26" s="461">
        <f ca="1">INDIRECT("$"&amp;TRIM(MID($Z$49,(LEFT($I$3,1)*2),2))&amp;"26")*INDIRECT("$"&amp;TRIM(MID($Z$49,(LEFT($I$4,1)*2),2))&amp;"68")*INDIRECT("$"&amp;TRIM(MID($Z$49,(LEFT($I$5,1)*2),2))&amp;"109")*INDIRECT("$"&amp;TRIM(MID($Z$49,(LEFT($I$7,1)*2),2))&amp;"150")</f>
        <v>0.98988085474428444</v>
      </c>
      <c r="AM26" s="451"/>
      <c r="AN26" s="500">
        <v>7</v>
      </c>
      <c r="AO26" s="357">
        <f t="shared" ca="1" si="8"/>
        <v>5.5057187151044606E-3</v>
      </c>
      <c r="AP26" s="305">
        <f t="shared" ca="1" si="9"/>
        <v>4.4665167115242967E-2</v>
      </c>
      <c r="AQ26" s="11">
        <f t="shared" ca="1" si="10"/>
        <v>0.3154985004485763</v>
      </c>
      <c r="AR26" s="365">
        <v>0</v>
      </c>
      <c r="AS26" s="359" t="s">
        <v>11</v>
      </c>
      <c r="AT26" s="362">
        <f ca="1">AP224</f>
        <v>0.1206367595941992</v>
      </c>
      <c r="AU26" s="20">
        <f ca="1">AQ224</f>
        <v>0.3914700929275326</v>
      </c>
      <c r="AV26" s="3"/>
      <c r="AW26" s="3"/>
      <c r="AX26" s="3"/>
      <c r="AY26" s="3"/>
      <c r="AZ26" s="9"/>
      <c r="BB26" s="788"/>
      <c r="BC26" s="788"/>
      <c r="BD26" s="789"/>
    </row>
    <row r="27" spans="1:57" ht="13.5" thickBot="1" x14ac:dyDescent="0.25">
      <c r="A27" s="384"/>
      <c r="B27" s="452" t="s">
        <v>31</v>
      </c>
      <c r="C27" s="963" t="s">
        <v>478</v>
      </c>
      <c r="D27" s="964"/>
      <c r="E27" s="964"/>
      <c r="F27" s="965"/>
      <c r="G27" s="453">
        <f ca="1">'Course Analysis'!$AK$187</f>
        <v>0</v>
      </c>
      <c r="H27" s="454">
        <f ca="1">'Course Analysis'!$AL$187</f>
        <v>-83.159999999999172</v>
      </c>
      <c r="I27" s="1062">
        <f t="shared" ca="1" si="0"/>
        <v>-1.5751953855703608E-2</v>
      </c>
      <c r="J27" s="1063"/>
      <c r="K27" s="1058" t="str">
        <f t="shared" ca="1" si="11"/>
        <v>##.##</v>
      </c>
      <c r="L27" s="1059"/>
      <c r="M27" s="787" t="str">
        <f t="shared" ca="1" si="12"/>
        <v>#:##:##</v>
      </c>
      <c r="N27" s="455" t="str">
        <f t="shared" ca="1" si="13"/>
        <v>#:##:## #M</v>
      </c>
      <c r="O27" s="443"/>
      <c r="P27" s="462" t="s">
        <v>6</v>
      </c>
      <c r="Q27" s="463">
        <v>9.3204999999999991</v>
      </c>
      <c r="R27" s="464" t="str">
        <f ca="1">IF(AND(OR(Pacing!$AP$12=1,Pacing!$AP$13=1,),Pacing!$AV$38=0),"#:##:##",Pacing!$AP$261)</f>
        <v>#:##:##</v>
      </c>
      <c r="S27" s="465" t="str">
        <f ca="1">IF(AND(OR(Pacing!$AP$12=1,Pacing!$AP$13=1,),Pacing!$AV$38=0),"#:##:## #M",Pacing!$AQ$261)</f>
        <v>#:##:## #M</v>
      </c>
      <c r="T27" s="384"/>
      <c r="U27" s="384"/>
      <c r="V27" s="384"/>
      <c r="W27" s="459">
        <v>1</v>
      </c>
      <c r="X27" s="460">
        <f t="shared" si="1"/>
        <v>5.5621771950735005E-3</v>
      </c>
      <c r="Y27" s="384">
        <v>8</v>
      </c>
      <c r="Z27" s="461">
        <f ca="1">'Course Analysis'!BQ17</f>
        <v>0.9975535850153715</v>
      </c>
      <c r="AA27" s="460">
        <f t="shared" ca="1" si="2"/>
        <v>5.5485698014363137E-3</v>
      </c>
      <c r="AB27" s="450"/>
      <c r="AC27" s="461">
        <f t="shared" ca="1" si="3"/>
        <v>0.9983692197712466</v>
      </c>
      <c r="AD27" s="460">
        <f t="shared" ca="1" si="4"/>
        <v>5.5531065064749517E-3</v>
      </c>
      <c r="AE27" s="450"/>
      <c r="AF27" s="461">
        <f t="shared" ca="1" si="5"/>
        <v>0.9991846098856233</v>
      </c>
      <c r="AG27" s="460">
        <f t="shared" ca="1" si="6"/>
        <v>5.5576418507742257E-3</v>
      </c>
      <c r="AH27" s="450"/>
      <c r="AI27" s="461">
        <v>1</v>
      </c>
      <c r="AJ27" s="460">
        <f t="shared" si="7"/>
        <v>5.5621771950735005E-3</v>
      </c>
      <c r="AK27" s="412">
        <v>8</v>
      </c>
      <c r="AL27" s="461">
        <f ca="1">INDIRECT("$"&amp;TRIM(MID($Z$49,(LEFT($I$3,1)*2),2))&amp;"27")*INDIRECT("$"&amp;TRIM(MID($Z$49,(LEFT($I$4,1)*2),2))&amp;"69")*INDIRECT("$"&amp;TRIM(MID($Z$49,(LEFT($I$5,1)*2),2))&amp;"110")*INDIRECT("$"&amp;TRIM(MID($Z$49,(LEFT($I$7,1)*2),2))&amp;"151")</f>
        <v>0.98988085474428444</v>
      </c>
      <c r="AM27" s="451"/>
      <c r="AN27" s="500">
        <v>8</v>
      </c>
      <c r="AO27" s="357">
        <f t="shared" ca="1" si="8"/>
        <v>5.5057187151044606E-3</v>
      </c>
      <c r="AP27" s="305">
        <f t="shared" ca="1" si="9"/>
        <v>5.0170885830347428E-2</v>
      </c>
      <c r="AQ27" s="11">
        <f t="shared" ca="1" si="10"/>
        <v>0.32100421916368077</v>
      </c>
      <c r="AR27" s="365">
        <v>0</v>
      </c>
      <c r="AS27" s="359" t="s">
        <v>12</v>
      </c>
      <c r="AT27" s="362">
        <f ca="1">AP229</f>
        <v>0.13811074976183013</v>
      </c>
      <c r="AU27" s="20">
        <f ca="1">AQ229</f>
        <v>0.4089440830951635</v>
      </c>
      <c r="AV27" s="3"/>
      <c r="AW27" s="3"/>
      <c r="AX27" s="3"/>
      <c r="AY27" s="3"/>
      <c r="AZ27" s="9"/>
      <c r="BB27" s="788"/>
      <c r="BC27" s="788"/>
      <c r="BD27" s="789"/>
    </row>
    <row r="28" spans="1:57" ht="13.5" thickBot="1" x14ac:dyDescent="0.25">
      <c r="A28" s="384"/>
      <c r="B28" s="452" t="s">
        <v>32</v>
      </c>
      <c r="C28" s="963" t="s">
        <v>478</v>
      </c>
      <c r="D28" s="964"/>
      <c r="E28" s="964"/>
      <c r="F28" s="965"/>
      <c r="G28" s="453">
        <f ca="1">'Course Analysis'!$AK$207</f>
        <v>0</v>
      </c>
      <c r="H28" s="454">
        <f ca="1">'Course Analysis'!$AL$207</f>
        <v>-83.159999999999172</v>
      </c>
      <c r="I28" s="1062">
        <f t="shared" ca="1" si="0"/>
        <v>-1.5751953855703608E-2</v>
      </c>
      <c r="J28" s="1063"/>
      <c r="K28" s="1058" t="str">
        <f t="shared" ca="1" si="11"/>
        <v>##.##</v>
      </c>
      <c r="L28" s="1059"/>
      <c r="M28" s="787" t="str">
        <f t="shared" ca="1" si="12"/>
        <v>#:##:##</v>
      </c>
      <c r="N28" s="455" t="str">
        <f t="shared" ca="1" si="13"/>
        <v>#:##:## #M</v>
      </c>
      <c r="O28" s="443"/>
      <c r="P28" s="466"/>
      <c r="Q28" s="436"/>
      <c r="R28" s="436"/>
      <c r="S28" s="467"/>
      <c r="T28" s="384"/>
      <c r="U28" s="384"/>
      <c r="V28" s="384"/>
      <c r="W28" s="459">
        <v>1</v>
      </c>
      <c r="X28" s="460">
        <f t="shared" si="1"/>
        <v>5.5621771950735005E-3</v>
      </c>
      <c r="Y28" s="384">
        <v>9</v>
      </c>
      <c r="Z28" s="461">
        <f ca="1">'Course Analysis'!BQ18</f>
        <v>0.9975535850153715</v>
      </c>
      <c r="AA28" s="460">
        <f t="shared" ca="1" si="2"/>
        <v>5.5485698014363137E-3</v>
      </c>
      <c r="AB28" s="450"/>
      <c r="AC28" s="461">
        <f t="shared" ca="1" si="3"/>
        <v>0.9983692197712466</v>
      </c>
      <c r="AD28" s="460">
        <f t="shared" ca="1" si="4"/>
        <v>5.5531065064749517E-3</v>
      </c>
      <c r="AE28" s="450"/>
      <c r="AF28" s="461">
        <f t="shared" ca="1" si="5"/>
        <v>0.9991846098856233</v>
      </c>
      <c r="AG28" s="460">
        <f t="shared" ca="1" si="6"/>
        <v>5.5576418507742257E-3</v>
      </c>
      <c r="AH28" s="450"/>
      <c r="AI28" s="461">
        <v>1</v>
      </c>
      <c r="AJ28" s="460">
        <f t="shared" si="7"/>
        <v>5.5621771950735005E-3</v>
      </c>
      <c r="AK28" s="412">
        <v>9</v>
      </c>
      <c r="AL28" s="461">
        <f ca="1">INDIRECT("$"&amp;TRIM(MID($Z$49,(LEFT($I$3,1)*2),2))&amp;"28")*INDIRECT("$"&amp;TRIM(MID($Z$49,(LEFT($I$4,1)*2),2))&amp;"70")*INDIRECT("$"&amp;TRIM(MID($Z$49,(LEFT($I$5,1)*2),2))&amp;"111")*INDIRECT("$"&amp;TRIM(MID($Z$49,(LEFT($I$7,1)*2),2))&amp;"152")</f>
        <v>0.98988085474428444</v>
      </c>
      <c r="AM28" s="451"/>
      <c r="AN28" s="500">
        <v>9</v>
      </c>
      <c r="AO28" s="357">
        <f t="shared" ca="1" si="8"/>
        <v>5.5057187151044606E-3</v>
      </c>
      <c r="AP28" s="305">
        <f t="shared" ca="1" si="9"/>
        <v>5.567660454545189E-2</v>
      </c>
      <c r="AQ28" s="11">
        <f t="shared" ca="1" si="10"/>
        <v>0.32650993787878524</v>
      </c>
      <c r="AR28" s="365">
        <v>0</v>
      </c>
      <c r="AS28" s="359" t="s">
        <v>13</v>
      </c>
      <c r="AT28" s="363">
        <f ca="1">AP45</f>
        <v>0.14583333333333329</v>
      </c>
      <c r="AU28" s="22">
        <f ca="1">$D$3+AT28</f>
        <v>0.41666666666666663</v>
      </c>
      <c r="AV28" s="3"/>
      <c r="AW28" s="3"/>
      <c r="AX28" s="3"/>
      <c r="AY28" s="3"/>
      <c r="AZ28" s="9"/>
      <c r="BB28" s="788"/>
      <c r="BC28" s="788"/>
      <c r="BD28" s="789"/>
    </row>
    <row r="29" spans="1:57" x14ac:dyDescent="0.2">
      <c r="A29" s="384"/>
      <c r="B29" s="452" t="s">
        <v>33</v>
      </c>
      <c r="C29" s="963" t="s">
        <v>478</v>
      </c>
      <c r="D29" s="964"/>
      <c r="E29" s="964"/>
      <c r="F29" s="965"/>
      <c r="G29" s="453">
        <f ca="1">'Course Analysis'!$AK$227</f>
        <v>0</v>
      </c>
      <c r="H29" s="454">
        <f ca="1">'Course Analysis'!$AL$227</f>
        <v>-83.159999999999172</v>
      </c>
      <c r="I29" s="1062">
        <f t="shared" ca="1" si="0"/>
        <v>-1.5751953855703608E-2</v>
      </c>
      <c r="J29" s="1063"/>
      <c r="K29" s="1058" t="str">
        <f t="shared" ca="1" si="11"/>
        <v>##.##</v>
      </c>
      <c r="L29" s="1059"/>
      <c r="M29" s="787" t="str">
        <f t="shared" ca="1" si="12"/>
        <v>#:##:##</v>
      </c>
      <c r="N29" s="455" t="str">
        <f t="shared" ca="1" si="13"/>
        <v>#:##:## #M</v>
      </c>
      <c r="O29" s="443"/>
      <c r="P29" s="456"/>
      <c r="Q29" s="436"/>
      <c r="R29" s="436"/>
      <c r="S29" s="467"/>
      <c r="T29" s="384"/>
      <c r="U29" s="384"/>
      <c r="V29" s="384"/>
      <c r="W29" s="459">
        <v>1</v>
      </c>
      <c r="X29" s="460">
        <f t="shared" si="1"/>
        <v>5.5621771950735005E-3</v>
      </c>
      <c r="Y29" s="384">
        <v>10</v>
      </c>
      <c r="Z29" s="461">
        <f ca="1">'Course Analysis'!BQ19</f>
        <v>0.9975535850153715</v>
      </c>
      <c r="AA29" s="460">
        <f t="shared" ca="1" si="2"/>
        <v>5.5485698014363137E-3</v>
      </c>
      <c r="AB29" s="450"/>
      <c r="AC29" s="461">
        <f t="shared" ca="1" si="3"/>
        <v>0.9983692197712466</v>
      </c>
      <c r="AD29" s="460">
        <f t="shared" ca="1" si="4"/>
        <v>5.5531065064749517E-3</v>
      </c>
      <c r="AE29" s="450"/>
      <c r="AF29" s="461">
        <f t="shared" ca="1" si="5"/>
        <v>0.9991846098856233</v>
      </c>
      <c r="AG29" s="460">
        <f t="shared" ca="1" si="6"/>
        <v>5.5576418507742257E-3</v>
      </c>
      <c r="AH29" s="450"/>
      <c r="AI29" s="461">
        <v>1</v>
      </c>
      <c r="AJ29" s="460">
        <f t="shared" si="7"/>
        <v>5.5621771950735005E-3</v>
      </c>
      <c r="AK29" s="412">
        <v>10</v>
      </c>
      <c r="AL29" s="461">
        <f ca="1">INDIRECT("$"&amp;TRIM(MID($Z$49,(LEFT($I$3,1)*2),2))&amp;"29")*INDIRECT("$"&amp;TRIM(MID($Z$49,(LEFT($I$4,1)*2),2))&amp;"71")*INDIRECT("$"&amp;TRIM(MID($Z$49,(LEFT($I$5,1)*2),2))&amp;"112")*INDIRECT("$"&amp;TRIM(MID($Z$49,(LEFT($I$7,1)*2),2))&amp;"153")</f>
        <v>0.98988085474428444</v>
      </c>
      <c r="AM29" s="451"/>
      <c r="AN29" s="500">
        <v>10</v>
      </c>
      <c r="AO29" s="357">
        <f t="shared" ca="1" si="8"/>
        <v>5.5057187151044606E-3</v>
      </c>
      <c r="AP29" s="305">
        <f t="shared" ca="1" si="9"/>
        <v>6.1182323260556351E-2</v>
      </c>
      <c r="AQ29" s="11">
        <f t="shared" ca="1" si="10"/>
        <v>0.33201565659388971</v>
      </c>
      <c r="AR29" s="365">
        <v>0</v>
      </c>
      <c r="AS29" s="3"/>
      <c r="AT29" s="3"/>
      <c r="AU29" s="3"/>
      <c r="AV29" s="3"/>
      <c r="AW29" s="3"/>
      <c r="AX29" s="3"/>
      <c r="AY29" s="3"/>
      <c r="AZ29" s="9"/>
      <c r="BB29" s="788"/>
      <c r="BC29" s="788"/>
      <c r="BD29" s="789"/>
    </row>
    <row r="30" spans="1:57" x14ac:dyDescent="0.2">
      <c r="A30" s="384"/>
      <c r="B30" s="452" t="s">
        <v>34</v>
      </c>
      <c r="C30" s="963" t="s">
        <v>478</v>
      </c>
      <c r="D30" s="964"/>
      <c r="E30" s="964"/>
      <c r="F30" s="965"/>
      <c r="G30" s="468">
        <f ca="1">'Course Analysis'!$AK$247</f>
        <v>0</v>
      </c>
      <c r="H30" s="454">
        <f ca="1">'Course Analysis'!$AL$247</f>
        <v>-83.159999999999172</v>
      </c>
      <c r="I30" s="1062">
        <f t="shared" ca="1" si="0"/>
        <v>-1.5751953855703608E-2</v>
      </c>
      <c r="J30" s="1063"/>
      <c r="K30" s="1058" t="str">
        <f t="shared" ca="1" si="11"/>
        <v>##.##</v>
      </c>
      <c r="L30" s="1059"/>
      <c r="M30" s="787" t="str">
        <f t="shared" ca="1" si="12"/>
        <v>#:##:##</v>
      </c>
      <c r="N30" s="455" t="str">
        <f t="shared" ca="1" si="13"/>
        <v>#:##:## #M</v>
      </c>
      <c r="O30" s="443"/>
      <c r="P30" s="462" t="s">
        <v>7</v>
      </c>
      <c r="Q30" s="463">
        <v>12.4274</v>
      </c>
      <c r="R30" s="464" t="str">
        <f ca="1">IF(AND(OR(Pacing!$AP$12=1,Pacing!$AP$13=1,),Pacing!$AV$38=0),"#:##:##",Pacing!$AP$266)</f>
        <v>#:##:##</v>
      </c>
      <c r="S30" s="465" t="str">
        <f ca="1">IF(AND(OR(Pacing!$AP$12=1,Pacing!$AP$13=1,),Pacing!$AV$39=0),"#:##:## #M",Pacing!$AQ$266)</f>
        <v>#:##:## #M</v>
      </c>
      <c r="T30" s="384"/>
      <c r="U30" s="384"/>
      <c r="V30" s="384"/>
      <c r="W30" s="459">
        <v>1</v>
      </c>
      <c r="X30" s="460">
        <f t="shared" si="1"/>
        <v>5.5621771950735005E-3</v>
      </c>
      <c r="Y30" s="384">
        <v>11</v>
      </c>
      <c r="Z30" s="461">
        <f ca="1">'Course Analysis'!BQ20</f>
        <v>0.9975535850153715</v>
      </c>
      <c r="AA30" s="460">
        <f t="shared" ca="1" si="2"/>
        <v>5.5485698014363137E-3</v>
      </c>
      <c r="AB30" s="450"/>
      <c r="AC30" s="461">
        <f t="shared" ca="1" si="3"/>
        <v>0.9983692197712466</v>
      </c>
      <c r="AD30" s="460">
        <f t="shared" ca="1" si="4"/>
        <v>5.5531065064749517E-3</v>
      </c>
      <c r="AE30" s="450"/>
      <c r="AF30" s="461">
        <f t="shared" ca="1" si="5"/>
        <v>0.9991846098856233</v>
      </c>
      <c r="AG30" s="460">
        <f t="shared" ca="1" si="6"/>
        <v>5.5576418507742257E-3</v>
      </c>
      <c r="AH30" s="450"/>
      <c r="AI30" s="461">
        <v>1</v>
      </c>
      <c r="AJ30" s="460">
        <f t="shared" si="7"/>
        <v>5.5621771950735005E-3</v>
      </c>
      <c r="AK30" s="412">
        <v>11</v>
      </c>
      <c r="AL30" s="461">
        <f ca="1">INDIRECT("$"&amp;TRIM(MID($Z$49,(LEFT($I$3,1)*2),2))&amp;"30")*INDIRECT("$"&amp;TRIM(MID($Z$49,(LEFT($I$4,1)*2),2))&amp;"72")*INDIRECT("$"&amp;TRIM(MID($Z$49,(LEFT($I$5,1)*2),2))&amp;"113")*INDIRECT("$"&amp;TRIM(MID($Z$49,(LEFT($I$7,1)*2),2))&amp;"154")</f>
        <v>0.98988085474428444</v>
      </c>
      <c r="AM30" s="451"/>
      <c r="AN30" s="500">
        <v>11</v>
      </c>
      <c r="AO30" s="357">
        <f t="shared" ca="1" si="8"/>
        <v>5.5057187151044606E-3</v>
      </c>
      <c r="AP30" s="305">
        <f t="shared" ca="1" si="9"/>
        <v>6.6688041975660806E-2</v>
      </c>
      <c r="AQ30" s="11">
        <f t="shared" ca="1" si="10"/>
        <v>0.33752137530899418</v>
      </c>
      <c r="AR30" s="365">
        <v>0</v>
      </c>
      <c r="AS30" s="3"/>
      <c r="AT30" s="3"/>
      <c r="AU30" s="3"/>
      <c r="AV30" s="3"/>
      <c r="AW30" s="3"/>
      <c r="AX30" s="3"/>
      <c r="AY30" s="3"/>
      <c r="AZ30" s="9"/>
      <c r="BB30" s="788"/>
      <c r="BC30" s="788"/>
      <c r="BD30" s="789"/>
    </row>
    <row r="31" spans="1:57" ht="13.5" thickBot="1" x14ac:dyDescent="0.25">
      <c r="A31" s="384"/>
      <c r="B31" s="452" t="s">
        <v>35</v>
      </c>
      <c r="C31" s="963" t="s">
        <v>478</v>
      </c>
      <c r="D31" s="964"/>
      <c r="E31" s="964"/>
      <c r="F31" s="965"/>
      <c r="G31" s="453">
        <f ca="1">'Course Analysis'!$AK$267</f>
        <v>0</v>
      </c>
      <c r="H31" s="454">
        <f ca="1">'Course Analysis'!$AL$267</f>
        <v>-83.159999999999172</v>
      </c>
      <c r="I31" s="1062">
        <f t="shared" ca="1" si="0"/>
        <v>-1.5751953855703608E-2</v>
      </c>
      <c r="J31" s="1063"/>
      <c r="K31" s="1058">
        <f t="shared" ca="1" si="11"/>
        <v>5.5057187151044606E-3</v>
      </c>
      <c r="L31" s="1059"/>
      <c r="M31" s="787">
        <f t="shared" ca="1" si="12"/>
        <v>7.219376069076526E-2</v>
      </c>
      <c r="N31" s="455">
        <f t="shared" ca="1" si="13"/>
        <v>0.34302709402409859</v>
      </c>
      <c r="O31" s="443"/>
      <c r="P31" s="466"/>
      <c r="Q31" s="436"/>
      <c r="R31" s="436"/>
      <c r="S31" s="467"/>
      <c r="T31" s="384"/>
      <c r="U31" s="384"/>
      <c r="V31" s="384"/>
      <c r="W31" s="459">
        <v>1</v>
      </c>
      <c r="X31" s="460">
        <f t="shared" si="1"/>
        <v>5.5621771950735005E-3</v>
      </c>
      <c r="Y31" s="384">
        <v>12</v>
      </c>
      <c r="Z31" s="461">
        <f ca="1">'Course Analysis'!BQ21</f>
        <v>0.9975535850153715</v>
      </c>
      <c r="AA31" s="460">
        <f t="shared" ca="1" si="2"/>
        <v>5.5485698014363137E-3</v>
      </c>
      <c r="AB31" s="450"/>
      <c r="AC31" s="461">
        <f t="shared" ca="1" si="3"/>
        <v>0.9983692197712466</v>
      </c>
      <c r="AD31" s="460">
        <f t="shared" ca="1" si="4"/>
        <v>5.5531065064749517E-3</v>
      </c>
      <c r="AE31" s="450"/>
      <c r="AF31" s="461">
        <f t="shared" ca="1" si="5"/>
        <v>0.9991846098856233</v>
      </c>
      <c r="AG31" s="460">
        <f t="shared" ca="1" si="6"/>
        <v>5.5576418507742257E-3</v>
      </c>
      <c r="AH31" s="450"/>
      <c r="AI31" s="461">
        <v>1</v>
      </c>
      <c r="AJ31" s="460">
        <f t="shared" si="7"/>
        <v>5.5621771950735005E-3</v>
      </c>
      <c r="AK31" s="412">
        <v>12</v>
      </c>
      <c r="AL31" s="461">
        <f ca="1">INDIRECT("$"&amp;TRIM(MID($Z$49,(LEFT($I$3,1)*2),2))&amp;"31")*INDIRECT("$"&amp;TRIM(MID($Z$49,(LEFT($I$4,1)*2),2))&amp;"73")*INDIRECT("$"&amp;TRIM(MID($Z$49,(LEFT($I$5,1)*2),2))&amp;"114")*INDIRECT("$"&amp;TRIM(MID($Z$49,(LEFT($I$7,1)*2),2))&amp;"155")</f>
        <v>0.98988085474428444</v>
      </c>
      <c r="AM31" s="451"/>
      <c r="AN31" s="500">
        <v>12</v>
      </c>
      <c r="AO31" s="357">
        <f t="shared" ca="1" si="8"/>
        <v>5.5057187151044606E-3</v>
      </c>
      <c r="AP31" s="305">
        <f t="shared" ca="1" si="9"/>
        <v>7.219376069076526E-2</v>
      </c>
      <c r="AQ31" s="11">
        <f t="shared" ca="1" si="10"/>
        <v>0.34302709402409864</v>
      </c>
      <c r="AR31" s="365">
        <v>1</v>
      </c>
      <c r="AS31" s="3"/>
      <c r="AT31" s="3"/>
      <c r="AU31" s="3"/>
      <c r="AV31" s="3"/>
      <c r="AW31" s="3"/>
      <c r="AX31" s="3"/>
      <c r="AY31" s="3"/>
      <c r="AZ31" s="9"/>
      <c r="BB31" s="788"/>
      <c r="BC31" s="788"/>
      <c r="BD31" s="789"/>
    </row>
    <row r="32" spans="1:57" ht="13.5" thickBot="1" x14ac:dyDescent="0.25">
      <c r="A32" s="384"/>
      <c r="B32" s="452" t="s">
        <v>36</v>
      </c>
      <c r="C32" s="963" t="s">
        <v>478</v>
      </c>
      <c r="D32" s="964"/>
      <c r="E32" s="964"/>
      <c r="F32" s="965"/>
      <c r="G32" s="453">
        <f ca="1">'Course Analysis'!$AK$287</f>
        <v>0</v>
      </c>
      <c r="H32" s="454">
        <f ca="1">'Course Analysis'!$AL$287</f>
        <v>-83.1599999999994</v>
      </c>
      <c r="I32" s="1062">
        <f t="shared" ca="1" si="0"/>
        <v>-1.5751953855703649E-2</v>
      </c>
      <c r="J32" s="1063"/>
      <c r="K32" s="1058">
        <f t="shared" ca="1" si="11"/>
        <v>5.5057187151044606E-3</v>
      </c>
      <c r="L32" s="1059"/>
      <c r="M32" s="787">
        <f t="shared" ca="1" si="12"/>
        <v>7.7699479405869715E-2</v>
      </c>
      <c r="N32" s="455">
        <f t="shared" ca="1" si="13"/>
        <v>0.348532812739203</v>
      </c>
      <c r="O32" s="443"/>
      <c r="P32" s="469" t="s">
        <v>8</v>
      </c>
      <c r="Q32" s="470">
        <v>13.109400000000001</v>
      </c>
      <c r="R32" s="471">
        <f ca="1">IF(AND(OR(Pacing!$AP$12=1,Pacing!$AP$13=1,),Pacing!$AV$40=0),"#:##:##",IF(OR(Pacing!$Z$7=0,Pacing!$Z$7=1),Pacing!$AT$23,Pacing!$AP$73+(Pacing!$AO$74*0.1094)))</f>
        <v>7.2796086318197686E-2</v>
      </c>
      <c r="S32" s="472">
        <f ca="1">IF(AND(OR(Pacing!$AP$12=1,Pacing!$AP$13=1,),Pacing!$AV$40=0),"#:##:## #M",IF(OR(Pacing!$Z$7=0,Pacing!$Z$7=1),Pacing!$AU$23,Pacing!$D$3+Pacing!$AT$40))</f>
        <v>0.34362941965153099</v>
      </c>
      <c r="T32" s="384"/>
      <c r="U32" s="384"/>
      <c r="V32" s="384"/>
      <c r="W32" s="459">
        <v>1</v>
      </c>
      <c r="X32" s="460">
        <f t="shared" si="1"/>
        <v>5.5621771950735005E-3</v>
      </c>
      <c r="Y32" s="384">
        <v>13</v>
      </c>
      <c r="Z32" s="461">
        <f ca="1">'Course Analysis'!BQ22</f>
        <v>0.9975535850153715</v>
      </c>
      <c r="AA32" s="460">
        <f t="shared" ca="1" si="2"/>
        <v>5.5485698014363137E-3</v>
      </c>
      <c r="AB32" s="450"/>
      <c r="AC32" s="461">
        <f t="shared" ca="1" si="3"/>
        <v>0.9983692197712466</v>
      </c>
      <c r="AD32" s="460">
        <f t="shared" ca="1" si="4"/>
        <v>5.5531065064749517E-3</v>
      </c>
      <c r="AE32" s="450"/>
      <c r="AF32" s="461">
        <f t="shared" ca="1" si="5"/>
        <v>0.9991846098856233</v>
      </c>
      <c r="AG32" s="460">
        <f t="shared" ca="1" si="6"/>
        <v>5.5576418507742257E-3</v>
      </c>
      <c r="AH32" s="450"/>
      <c r="AI32" s="461">
        <v>1</v>
      </c>
      <c r="AJ32" s="460">
        <f t="shared" si="7"/>
        <v>5.5621771950735005E-3</v>
      </c>
      <c r="AK32" s="412">
        <v>13</v>
      </c>
      <c r="AL32" s="461">
        <f ca="1">INDIRECT("$"&amp;TRIM(MID($Z$49,(LEFT($I$3,1)*2),2))&amp;"32")*INDIRECT("$"&amp;TRIM(MID($Z$49,(LEFT($I$4,1)*2),2))&amp;"74")*INDIRECT("$"&amp;TRIM(MID($Z$49,(LEFT($I$5,1)*2),2))&amp;"115")*INDIRECT("$"&amp;TRIM(MID($Z$49,(LEFT($I$7,1)*2),2))&amp;"156")</f>
        <v>0.98988085474428444</v>
      </c>
      <c r="AM32" s="451"/>
      <c r="AN32" s="500">
        <v>13</v>
      </c>
      <c r="AO32" s="357">
        <f t="shared" ca="1" si="8"/>
        <v>5.5057187151044606E-3</v>
      </c>
      <c r="AP32" s="305">
        <f t="shared" ca="1" si="9"/>
        <v>7.7699479405869715E-2</v>
      </c>
      <c r="AQ32" s="11">
        <f t="shared" ca="1" si="10"/>
        <v>0.34853281273920311</v>
      </c>
      <c r="AR32" s="365">
        <v>1</v>
      </c>
      <c r="AS32" s="3"/>
      <c r="AT32" s="3"/>
      <c r="AU32" s="494"/>
      <c r="AV32" s="3"/>
      <c r="AW32" s="3"/>
      <c r="AX32" s="3"/>
      <c r="AY32" s="3"/>
      <c r="AZ32" s="9"/>
      <c r="BB32" s="788"/>
      <c r="BC32" s="788"/>
      <c r="BD32" s="789"/>
    </row>
    <row r="33" spans="1:56" x14ac:dyDescent="0.2">
      <c r="A33" s="384"/>
      <c r="B33" s="452" t="s">
        <v>37</v>
      </c>
      <c r="C33" s="963" t="s">
        <v>478</v>
      </c>
      <c r="D33" s="964"/>
      <c r="E33" s="964"/>
      <c r="F33" s="965"/>
      <c r="G33" s="453">
        <f ca="1">'Course Analysis'!$AK$307</f>
        <v>0</v>
      </c>
      <c r="H33" s="454">
        <f ca="1">'Course Analysis'!$AL$307</f>
        <v>-83.159999999999172</v>
      </c>
      <c r="I33" s="1062">
        <f t="shared" ca="1" si="0"/>
        <v>-1.5751953855703608E-2</v>
      </c>
      <c r="J33" s="1063"/>
      <c r="K33" s="1058">
        <f t="shared" ca="1" si="11"/>
        <v>5.5057187151044606E-3</v>
      </c>
      <c r="L33" s="1059"/>
      <c r="M33" s="787">
        <f t="shared" ca="1" si="12"/>
        <v>8.3205198120974169E-2</v>
      </c>
      <c r="N33" s="455">
        <f t="shared" ca="1" si="13"/>
        <v>0.35403853145430747</v>
      </c>
      <c r="O33" s="443"/>
      <c r="P33" s="473"/>
      <c r="Q33" s="474"/>
      <c r="R33" s="474"/>
      <c r="S33" s="475"/>
      <c r="T33" s="384"/>
      <c r="U33" s="384"/>
      <c r="V33" s="384"/>
      <c r="W33" s="459">
        <v>1</v>
      </c>
      <c r="X33" s="460">
        <f t="shared" si="1"/>
        <v>5.5621771950735005E-3</v>
      </c>
      <c r="Y33" s="384">
        <v>14</v>
      </c>
      <c r="Z33" s="461">
        <f ca="1">'Course Analysis'!BQ23</f>
        <v>0.9975535850153715</v>
      </c>
      <c r="AA33" s="460">
        <f t="shared" ca="1" si="2"/>
        <v>5.5485698014363137E-3</v>
      </c>
      <c r="AB33" s="450"/>
      <c r="AC33" s="461">
        <f t="shared" ca="1" si="3"/>
        <v>0.9983692197712466</v>
      </c>
      <c r="AD33" s="460">
        <f t="shared" ca="1" si="4"/>
        <v>5.5531065064749517E-3</v>
      </c>
      <c r="AE33" s="450"/>
      <c r="AF33" s="461">
        <f t="shared" ca="1" si="5"/>
        <v>0.9991846098856233</v>
      </c>
      <c r="AG33" s="460">
        <f t="shared" ca="1" si="6"/>
        <v>5.5576418507742257E-3</v>
      </c>
      <c r="AH33" s="450"/>
      <c r="AI33" s="461">
        <v>1</v>
      </c>
      <c r="AJ33" s="460">
        <f t="shared" si="7"/>
        <v>5.5621771950735005E-3</v>
      </c>
      <c r="AK33" s="412">
        <v>14</v>
      </c>
      <c r="AL33" s="461">
        <f ca="1">INDIRECT("$"&amp;TRIM(MID($Z$49,(LEFT($I$3,1)*2),2))&amp;"33")*INDIRECT("$"&amp;TRIM(MID($Z$49,(LEFT($I$4,1)*2),2))&amp;"75")*INDIRECT("$"&amp;TRIM(MID($Z$49,(LEFT($I$5,1)*2),2))&amp;"116")*INDIRECT("$"&amp;TRIM(MID($Z$49,(LEFT($I$7,1)*2),2))&amp;"157")</f>
        <v>0.98988085474428444</v>
      </c>
      <c r="AM33" s="451"/>
      <c r="AN33" s="500">
        <v>14</v>
      </c>
      <c r="AO33" s="357">
        <f t="shared" ca="1" si="8"/>
        <v>5.5057187151044606E-3</v>
      </c>
      <c r="AP33" s="305">
        <f t="shared" ca="1" si="9"/>
        <v>8.3205198120974169E-2</v>
      </c>
      <c r="AQ33" s="11">
        <f t="shared" ca="1" si="10"/>
        <v>0.35403853145430758</v>
      </c>
      <c r="AR33" s="365">
        <v>1</v>
      </c>
      <c r="AS33" s="3"/>
      <c r="AT33" s="3"/>
      <c r="AU33" s="3"/>
      <c r="AV33" s="3"/>
      <c r="AW33" s="3"/>
      <c r="AX33" s="3"/>
      <c r="AY33" s="3"/>
      <c r="AZ33" s="9"/>
      <c r="BB33" s="788"/>
      <c r="BC33" s="788"/>
      <c r="BD33" s="789"/>
    </row>
    <row r="34" spans="1:56" ht="13.5" thickBot="1" x14ac:dyDescent="0.25">
      <c r="A34" s="384"/>
      <c r="B34" s="452" t="s">
        <v>38</v>
      </c>
      <c r="C34" s="963" t="s">
        <v>478</v>
      </c>
      <c r="D34" s="964"/>
      <c r="E34" s="964"/>
      <c r="F34" s="965"/>
      <c r="G34" s="453">
        <f ca="1">'Course Analysis'!$AK$327</f>
        <v>0</v>
      </c>
      <c r="H34" s="454">
        <f ca="1">'Course Analysis'!$AL$327</f>
        <v>-83.1599999999994</v>
      </c>
      <c r="I34" s="1062">
        <f t="shared" ca="1" si="0"/>
        <v>-1.5751953855703649E-2</v>
      </c>
      <c r="J34" s="1063"/>
      <c r="K34" s="1058" t="str">
        <f t="shared" ca="1" si="11"/>
        <v>##.##</v>
      </c>
      <c r="L34" s="1059"/>
      <c r="M34" s="787" t="str">
        <f t="shared" ca="1" si="12"/>
        <v>#:##:##</v>
      </c>
      <c r="N34" s="455" t="str">
        <f t="shared" ca="1" si="13"/>
        <v>#:##:## #M</v>
      </c>
      <c r="O34" s="443"/>
      <c r="P34" s="462" t="s">
        <v>9</v>
      </c>
      <c r="Q34" s="463">
        <v>15.5343</v>
      </c>
      <c r="R34" s="464" t="str">
        <f ca="1">IF(AND(OR(Pacing!$AP$12=1,Pacing!$AP$13=1,),Pacing!$AV$41=0),"#:##:##",Pacing!$AP$271)</f>
        <v>#:##:##</v>
      </c>
      <c r="S34" s="465" t="str">
        <f ca="1">IF(AND(OR(Pacing!$AP$12=1,Pacing!$AP$13=1,),Pacing!$AV$41=0),"#:##:## #M",Pacing!$AQ$271)</f>
        <v>#:##:## #M</v>
      </c>
      <c r="T34" s="384"/>
      <c r="U34" s="384"/>
      <c r="V34" s="384"/>
      <c r="W34" s="459">
        <v>1</v>
      </c>
      <c r="X34" s="460">
        <f t="shared" si="1"/>
        <v>5.5621771950735005E-3</v>
      </c>
      <c r="Y34" s="384">
        <v>15</v>
      </c>
      <c r="Z34" s="461">
        <f ca="1">'Course Analysis'!BQ24</f>
        <v>0.9975535850153715</v>
      </c>
      <c r="AA34" s="460">
        <f t="shared" ca="1" si="2"/>
        <v>5.5485698014363137E-3</v>
      </c>
      <c r="AB34" s="450"/>
      <c r="AC34" s="461">
        <f t="shared" ca="1" si="3"/>
        <v>0.9983692197712466</v>
      </c>
      <c r="AD34" s="460">
        <f t="shared" ca="1" si="4"/>
        <v>5.5531065064749517E-3</v>
      </c>
      <c r="AE34" s="450"/>
      <c r="AF34" s="461">
        <f t="shared" ca="1" si="5"/>
        <v>0.9991846098856233</v>
      </c>
      <c r="AG34" s="460">
        <f t="shared" ca="1" si="6"/>
        <v>5.5576418507742257E-3</v>
      </c>
      <c r="AH34" s="450"/>
      <c r="AI34" s="461">
        <v>1</v>
      </c>
      <c r="AJ34" s="460">
        <f t="shared" si="7"/>
        <v>5.5621771950735005E-3</v>
      </c>
      <c r="AK34" s="412">
        <v>15</v>
      </c>
      <c r="AL34" s="461">
        <f ca="1">INDIRECT("$"&amp;TRIM(MID($Z$49,(LEFT($I$3,1)*2),2))&amp;"34")*INDIRECT("$"&amp;TRIM(MID($Z$49,(LEFT($I$4,1)*2),2))&amp;"76")*INDIRECT("$"&amp;TRIM(MID($Z$49,(LEFT($I$5,1)*2),2))&amp;"117")*INDIRECT("$"&amp;TRIM(MID($Z$49,(LEFT($I$7,1)*2),2))&amp;"158")</f>
        <v>0.98988085474428444</v>
      </c>
      <c r="AM34" s="451"/>
      <c r="AN34" s="500">
        <v>15</v>
      </c>
      <c r="AO34" s="357">
        <f t="shared" ca="1" si="8"/>
        <v>5.5057187151044606E-3</v>
      </c>
      <c r="AP34" s="305">
        <f t="shared" ca="1" si="9"/>
        <v>8.8710916836078624E-2</v>
      </c>
      <c r="AQ34" s="11">
        <f t="shared" ca="1" si="10"/>
        <v>0.35954425016941205</v>
      </c>
      <c r="AR34" s="365">
        <v>0</v>
      </c>
      <c r="AS34" s="3"/>
      <c r="AT34" s="1009" t="s">
        <v>269</v>
      </c>
      <c r="AU34" s="1009"/>
      <c r="AV34" s="3"/>
      <c r="AW34" s="3"/>
      <c r="AX34" s="3"/>
      <c r="AY34" s="3"/>
      <c r="AZ34" s="9"/>
      <c r="BB34" s="788"/>
      <c r="BC34" s="788"/>
      <c r="BD34" s="789"/>
    </row>
    <row r="35" spans="1:56" ht="13.5" thickBot="1" x14ac:dyDescent="0.25">
      <c r="A35" s="384"/>
      <c r="B35" s="452" t="s">
        <v>39</v>
      </c>
      <c r="C35" s="963" t="s">
        <v>478</v>
      </c>
      <c r="D35" s="964"/>
      <c r="E35" s="964"/>
      <c r="F35" s="965"/>
      <c r="G35" s="453">
        <f ca="1">'Course Analysis'!$AK$347</f>
        <v>0</v>
      </c>
      <c r="H35" s="454">
        <f ca="1">'Course Analysis'!$AL$347</f>
        <v>-83.160000000005084</v>
      </c>
      <c r="I35" s="1062">
        <f t="shared" ca="1" si="0"/>
        <v>-1.5751953855704728E-2</v>
      </c>
      <c r="J35" s="1063"/>
      <c r="K35" s="1058" t="str">
        <f t="shared" ca="1" si="11"/>
        <v>##.##</v>
      </c>
      <c r="L35" s="1059"/>
      <c r="M35" s="787" t="str">
        <f t="shared" ca="1" si="12"/>
        <v>#:##:##</v>
      </c>
      <c r="N35" s="455" t="str">
        <f t="shared" ca="1" si="13"/>
        <v>#:##:## #M</v>
      </c>
      <c r="O35" s="443"/>
      <c r="P35" s="456"/>
      <c r="Q35" s="436"/>
      <c r="R35" s="436"/>
      <c r="S35" s="476"/>
      <c r="T35" s="384"/>
      <c r="U35" s="384"/>
      <c r="V35" s="384"/>
      <c r="W35" s="459">
        <v>1</v>
      </c>
      <c r="X35" s="460">
        <f t="shared" si="1"/>
        <v>5.5621771950735005E-3</v>
      </c>
      <c r="Y35" s="384">
        <v>16</v>
      </c>
      <c r="Z35" s="461">
        <f ca="1">'Course Analysis'!BQ25</f>
        <v>0.9975535850153715</v>
      </c>
      <c r="AA35" s="460">
        <f t="shared" ca="1" si="2"/>
        <v>5.5485698014363137E-3</v>
      </c>
      <c r="AB35" s="450"/>
      <c r="AC35" s="461">
        <f t="shared" ca="1" si="3"/>
        <v>0.9983692197712466</v>
      </c>
      <c r="AD35" s="460">
        <f t="shared" ca="1" si="4"/>
        <v>5.5531065064749517E-3</v>
      </c>
      <c r="AE35" s="450"/>
      <c r="AF35" s="461">
        <f t="shared" ca="1" si="5"/>
        <v>0.9991846098856233</v>
      </c>
      <c r="AG35" s="460">
        <f t="shared" ca="1" si="6"/>
        <v>5.5576418507742257E-3</v>
      </c>
      <c r="AH35" s="450"/>
      <c r="AI35" s="461">
        <v>1</v>
      </c>
      <c r="AJ35" s="460">
        <f t="shared" si="7"/>
        <v>5.5621771950735005E-3</v>
      </c>
      <c r="AK35" s="412">
        <v>16</v>
      </c>
      <c r="AL35" s="461">
        <f ca="1">INDIRECT("$"&amp;TRIM(MID($Z$49,(LEFT($I$3,1)*2),2))&amp;"35")*INDIRECT("$"&amp;TRIM(MID($Z$49,(LEFT($I$4,1)*2),2))&amp;"77")*INDIRECT("$"&amp;TRIM(MID($Z$49,(LEFT($I$5,1)*2),2))&amp;"118")*INDIRECT("$"&amp;TRIM(MID($Z$49,(LEFT($I$7,1)*2),2))&amp;"159")</f>
        <v>0.98988085474428444</v>
      </c>
      <c r="AM35" s="451"/>
      <c r="AN35" s="500">
        <v>16</v>
      </c>
      <c r="AO35" s="357">
        <f t="shared" ca="1" si="8"/>
        <v>5.5057187151044606E-3</v>
      </c>
      <c r="AP35" s="305">
        <f t="shared" ca="1" si="9"/>
        <v>9.4216635551183078E-2</v>
      </c>
      <c r="AQ35" s="11">
        <f t="shared" ca="1" si="10"/>
        <v>0.36504996888451652</v>
      </c>
      <c r="AR35" s="365">
        <v>0</v>
      </c>
      <c r="AS35" s="3"/>
      <c r="AT35" s="1007" t="s">
        <v>265</v>
      </c>
      <c r="AU35" s="1010"/>
      <c r="AV35" s="84" t="s">
        <v>277</v>
      </c>
      <c r="AW35" s="3"/>
      <c r="AX35" s="266"/>
      <c r="AY35" s="3"/>
      <c r="AZ35" s="9"/>
      <c r="BB35" s="788"/>
      <c r="BC35" s="788"/>
      <c r="BD35" s="789"/>
    </row>
    <row r="36" spans="1:56" x14ac:dyDescent="0.2">
      <c r="A36" s="384"/>
      <c r="B36" s="452" t="s">
        <v>40</v>
      </c>
      <c r="C36" s="963" t="s">
        <v>478</v>
      </c>
      <c r="D36" s="964"/>
      <c r="E36" s="964"/>
      <c r="F36" s="965"/>
      <c r="G36" s="453">
        <f ca="1">'Course Analysis'!$AK$367</f>
        <v>0</v>
      </c>
      <c r="H36" s="454">
        <f ca="1">'Course Analysis'!$AL$367</f>
        <v>-83.160000000005084</v>
      </c>
      <c r="I36" s="1062">
        <f t="shared" ca="1" si="0"/>
        <v>-1.5751953855704728E-2</v>
      </c>
      <c r="J36" s="1063"/>
      <c r="K36" s="1058" t="str">
        <f t="shared" ca="1" si="11"/>
        <v>##.##</v>
      </c>
      <c r="L36" s="1059"/>
      <c r="M36" s="787" t="str">
        <f t="shared" ca="1" si="12"/>
        <v>#:##:##</v>
      </c>
      <c r="N36" s="455" t="str">
        <f t="shared" ca="1" si="13"/>
        <v>#:##:## #M</v>
      </c>
      <c r="O36" s="443"/>
      <c r="P36" s="456"/>
      <c r="Q36" s="436"/>
      <c r="R36" s="436"/>
      <c r="S36" s="467"/>
      <c r="T36" s="384"/>
      <c r="U36" s="384"/>
      <c r="V36" s="384"/>
      <c r="W36" s="459">
        <v>1</v>
      </c>
      <c r="X36" s="460">
        <f t="shared" si="1"/>
        <v>5.5621771950735005E-3</v>
      </c>
      <c r="Y36" s="384">
        <v>17</v>
      </c>
      <c r="Z36" s="461">
        <f ca="1">'Course Analysis'!BQ26</f>
        <v>0.99968219850420492</v>
      </c>
      <c r="AA36" s="460">
        <f t="shared" ca="1" si="2"/>
        <v>5.5604095268410288E-3</v>
      </c>
      <c r="AB36" s="450"/>
      <c r="AC36" s="461">
        <f t="shared" ca="1" si="3"/>
        <v>0.99978815352290296</v>
      </c>
      <c r="AD36" s="460">
        <f t="shared" ca="1" si="4"/>
        <v>5.560998867429735E-3</v>
      </c>
      <c r="AE36" s="450"/>
      <c r="AF36" s="461">
        <f t="shared" ca="1" si="5"/>
        <v>0.99989407676145148</v>
      </c>
      <c r="AG36" s="460">
        <f t="shared" ca="1" si="6"/>
        <v>5.5615880312516177E-3</v>
      </c>
      <c r="AH36" s="450"/>
      <c r="AI36" s="461">
        <v>1</v>
      </c>
      <c r="AJ36" s="460">
        <f t="shared" si="7"/>
        <v>5.5621771950735005E-3</v>
      </c>
      <c r="AK36" s="412">
        <v>17</v>
      </c>
      <c r="AL36" s="461">
        <f ca="1">INDIRECT("$"&amp;TRIM(MID($Z$49,(LEFT($I$3,1)*2),2))&amp;"36")*INDIRECT("$"&amp;TRIM(MID($Z$49,(LEFT($I$4,1)*2),2))&amp;"78")*INDIRECT("$"&amp;TRIM(MID($Z$49,(LEFT($I$5,1)*2),2))&amp;"119")*INDIRECT("$"&amp;TRIM(MID($Z$49,(LEFT($I$7,1)*2),2))&amp;"160")</f>
        <v>0.99491932628098523</v>
      </c>
      <c r="AM36" s="451"/>
      <c r="AN36" s="500">
        <v>17</v>
      </c>
      <c r="AO36" s="357">
        <f t="shared" ca="1" si="8"/>
        <v>5.5337427009227343E-3</v>
      </c>
      <c r="AP36" s="305">
        <f t="shared" ca="1" si="9"/>
        <v>9.9750378252105809E-2</v>
      </c>
      <c r="AQ36" s="11">
        <f t="shared" ca="1" si="10"/>
        <v>0.37058371158543923</v>
      </c>
      <c r="AR36" s="365">
        <v>0</v>
      </c>
      <c r="AS36" s="497" t="s">
        <v>4</v>
      </c>
      <c r="AT36" s="360">
        <f ca="1">IF(AND(OR(Pacing!$AP$12=1,Pacing!$AP$13=1,),Pacing!$AV$36=0),"#:##:##",Pacing!$AP$251)</f>
        <v>1.7740364559440964E-2</v>
      </c>
      <c r="AU36" s="361">
        <f ca="1">IF(AND(OR(Pacing!$AP$12=1,Pacing!$AP$13=1,),Pacing!$AV$36=0),"#:##:## #M",Pacing!$AQ$251)</f>
        <v>0.28857369789277426</v>
      </c>
      <c r="AV36" s="498">
        <v>1</v>
      </c>
      <c r="AW36" s="3"/>
      <c r="AX36" s="801"/>
      <c r="AY36" s="3"/>
      <c r="AZ36" s="9"/>
      <c r="BB36" s="788"/>
      <c r="BC36" s="788"/>
      <c r="BD36" s="789"/>
    </row>
    <row r="37" spans="1:56" x14ac:dyDescent="0.2">
      <c r="A37" s="384"/>
      <c r="B37" s="452" t="s">
        <v>41</v>
      </c>
      <c r="C37" s="963" t="s">
        <v>478</v>
      </c>
      <c r="D37" s="964"/>
      <c r="E37" s="964"/>
      <c r="F37" s="965"/>
      <c r="G37" s="453">
        <f ca="1">'Course Analysis'!$AK$387</f>
        <v>0</v>
      </c>
      <c r="H37" s="454">
        <f ca="1">'Course Analysis'!$AL$387</f>
        <v>-83.160000000005084</v>
      </c>
      <c r="I37" s="1062">
        <f t="shared" ca="1" si="0"/>
        <v>-1.5751953855704728E-2</v>
      </c>
      <c r="J37" s="1063"/>
      <c r="K37" s="1058" t="str">
        <f t="shared" ca="1" si="11"/>
        <v>##.##</v>
      </c>
      <c r="L37" s="1059"/>
      <c r="M37" s="787" t="str">
        <f t="shared" ca="1" si="12"/>
        <v>#:##:##</v>
      </c>
      <c r="N37" s="455" t="str">
        <f t="shared" ca="1" si="13"/>
        <v>#:##:## #M</v>
      </c>
      <c r="O37" s="443"/>
      <c r="P37" s="462" t="s">
        <v>10</v>
      </c>
      <c r="Q37" s="463">
        <v>18.641100000000002</v>
      </c>
      <c r="R37" s="464" t="str">
        <f ca="1">IF(AND(OR(Pacing!$AP$12=1,Pacing!$AP$13=1,),Pacing!$AV$42=0),"#:##:##",Pacing!$AP$276)</f>
        <v>#:##:##</v>
      </c>
      <c r="S37" s="465" t="str">
        <f ca="1">IF(AND(OR(Pacing!$AP$12=1,Pacing!$AP$13=1,),Pacing!$AV$42=0),"#:##:## #M",Pacing!$AQ$276)</f>
        <v>#:##:## #M</v>
      </c>
      <c r="T37" s="384"/>
      <c r="U37" s="384"/>
      <c r="V37" s="384"/>
      <c r="W37" s="459">
        <v>1</v>
      </c>
      <c r="X37" s="460">
        <f t="shared" si="1"/>
        <v>5.5621771950735005E-3</v>
      </c>
      <c r="Y37" s="384">
        <v>18</v>
      </c>
      <c r="Z37" s="461">
        <f ca="1">'Course Analysis'!BQ27</f>
        <v>0.9975535850153715</v>
      </c>
      <c r="AA37" s="460">
        <f t="shared" ca="1" si="2"/>
        <v>5.5485698014363137E-3</v>
      </c>
      <c r="AB37" s="450"/>
      <c r="AC37" s="461">
        <f t="shared" ca="1" si="3"/>
        <v>0.9983692197712466</v>
      </c>
      <c r="AD37" s="460">
        <f t="shared" ca="1" si="4"/>
        <v>5.5531065064749517E-3</v>
      </c>
      <c r="AE37" s="450"/>
      <c r="AF37" s="461">
        <f t="shared" ca="1" si="5"/>
        <v>0.9991846098856233</v>
      </c>
      <c r="AG37" s="460">
        <f t="shared" ca="1" si="6"/>
        <v>5.5576418507742257E-3</v>
      </c>
      <c r="AH37" s="450"/>
      <c r="AI37" s="461">
        <v>1</v>
      </c>
      <c r="AJ37" s="460">
        <f t="shared" si="7"/>
        <v>5.5621771950735005E-3</v>
      </c>
      <c r="AK37" s="412">
        <v>18</v>
      </c>
      <c r="AL37" s="461">
        <f ca="1">INDIRECT("$"&amp;TRIM(MID($Z$49,(LEFT($I$3,1)*2),2))&amp;"37")*INDIRECT("$"&amp;TRIM(MID($Z$49,(LEFT($I$4,1)*2),2))&amp;"79")*INDIRECT("$"&amp;TRIM(MID($Z$49,(LEFT($I$5,1)*2),2))&amp;"120")*INDIRECT("$"&amp;TRIM(MID($Z$49,(LEFT($I$7,1)*2),2))&amp;"161")</f>
        <v>0.99545539940641015</v>
      </c>
      <c r="AM37" s="451"/>
      <c r="AN37" s="500">
        <v>18</v>
      </c>
      <c r="AO37" s="357">
        <f t="shared" ca="1" si="8"/>
        <v>5.5367243404050729E-3</v>
      </c>
      <c r="AP37" s="306">
        <f t="shared" ca="1" si="9"/>
        <v>0.10528710259251088</v>
      </c>
      <c r="AQ37" s="11">
        <f t="shared" ca="1" si="10"/>
        <v>0.37612043592584432</v>
      </c>
      <c r="AR37" s="365">
        <v>0</v>
      </c>
      <c r="AS37" s="497" t="s">
        <v>5</v>
      </c>
      <c r="AT37" s="362" t="str">
        <f ca="1">IF(AND(OR(Pacing!$AP$12=1,Pacing!$AP$13=1,),Pacing!$AV$37=0),"#:##:##",Pacing!$AP$256)</f>
        <v>#:##:##</v>
      </c>
      <c r="AU37" s="20" t="str">
        <f ca="1">IF(AND(OR(Pacing!$AP$12=1,Pacing!$AP$13=1,),Pacing!$AV$37=0),"#:##:## #M",Pacing!$AQ$256)</f>
        <v>#:##:## #M</v>
      </c>
      <c r="AV37" s="498">
        <v>0</v>
      </c>
      <c r="AW37" s="3"/>
      <c r="AX37" s="801"/>
      <c r="AY37" s="3"/>
      <c r="AZ37" s="9"/>
      <c r="BB37" s="788"/>
      <c r="BC37" s="788"/>
      <c r="BD37" s="789"/>
    </row>
    <row r="38" spans="1:56" x14ac:dyDescent="0.2">
      <c r="A38" s="384"/>
      <c r="B38" s="452" t="s">
        <v>42</v>
      </c>
      <c r="C38" s="963" t="s">
        <v>478</v>
      </c>
      <c r="D38" s="964"/>
      <c r="E38" s="964"/>
      <c r="F38" s="965"/>
      <c r="G38" s="453">
        <f ca="1">'Course Analysis'!$AK$407</f>
        <v>0</v>
      </c>
      <c r="H38" s="454">
        <f ca="1">'Course Analysis'!$AL$407</f>
        <v>-83.160000000005084</v>
      </c>
      <c r="I38" s="1062">
        <f t="shared" ca="1" si="0"/>
        <v>-1.5751953855704728E-2</v>
      </c>
      <c r="J38" s="1063"/>
      <c r="K38" s="1058" t="str">
        <f t="shared" ca="1" si="11"/>
        <v>##.##</v>
      </c>
      <c r="L38" s="1059"/>
      <c r="M38" s="787" t="str">
        <f t="shared" ca="1" si="12"/>
        <v>#:##:##</v>
      </c>
      <c r="N38" s="455" t="str">
        <f t="shared" ca="1" si="13"/>
        <v>#:##:## #M</v>
      </c>
      <c r="O38" s="443"/>
      <c r="P38" s="456"/>
      <c r="Q38" s="436"/>
      <c r="R38" s="436"/>
      <c r="S38" s="467"/>
      <c r="T38" s="384"/>
      <c r="U38" s="384"/>
      <c r="V38" s="384"/>
      <c r="W38" s="459">
        <v>1</v>
      </c>
      <c r="X38" s="460">
        <f t="shared" si="1"/>
        <v>5.5621771950735005E-3</v>
      </c>
      <c r="Y38" s="384">
        <v>19</v>
      </c>
      <c r="Z38" s="461">
        <f ca="1">'Course Analysis'!BQ28</f>
        <v>0.9975535850153715</v>
      </c>
      <c r="AA38" s="460">
        <f t="shared" ca="1" si="2"/>
        <v>5.5485698014363137E-3</v>
      </c>
      <c r="AB38" s="450"/>
      <c r="AC38" s="461">
        <f t="shared" ca="1" si="3"/>
        <v>0.9983692197712466</v>
      </c>
      <c r="AD38" s="460">
        <f t="shared" ca="1" si="4"/>
        <v>5.5531065064749517E-3</v>
      </c>
      <c r="AE38" s="450"/>
      <c r="AF38" s="461">
        <f t="shared" ca="1" si="5"/>
        <v>0.9991846098856233</v>
      </c>
      <c r="AG38" s="460">
        <f t="shared" ca="1" si="6"/>
        <v>5.5576418507742257E-3</v>
      </c>
      <c r="AH38" s="450"/>
      <c r="AI38" s="461">
        <v>1</v>
      </c>
      <c r="AJ38" s="460">
        <f t="shared" si="7"/>
        <v>5.5621771950735005E-3</v>
      </c>
      <c r="AK38" s="412">
        <v>19</v>
      </c>
      <c r="AL38" s="461">
        <f ca="1">INDIRECT("$"&amp;TRIM(MID($Z$49,(LEFT($I$3,1)*2),2))&amp;"38")*INDIRECT("$"&amp;TRIM(MID($Z$49,(LEFT($I$4,1)*2),2))&amp;"80")*INDIRECT("$"&amp;TRIM(MID($Z$49,(LEFT($I$5,1)*2),2))&amp;"121")*INDIRECT("$"&amp;TRIM(MID($Z$49,(LEFT($I$7,1)*2),2))&amp;"162")</f>
        <v>0.99877358075291356</v>
      </c>
      <c r="AM38" s="451"/>
      <c r="AN38" s="500">
        <v>19</v>
      </c>
      <c r="AO38" s="357">
        <f t="shared" ca="1" si="8"/>
        <v>5.5551800697506756E-3</v>
      </c>
      <c r="AP38" s="306">
        <f t="shared" ca="1" si="9"/>
        <v>0.11084228266226155</v>
      </c>
      <c r="AQ38" s="11">
        <f t="shared" ca="1" si="10"/>
        <v>0.38167561599559502</v>
      </c>
      <c r="AR38" s="365">
        <v>0</v>
      </c>
      <c r="AS38" s="497" t="s">
        <v>6</v>
      </c>
      <c r="AT38" s="362" t="str">
        <f ca="1">IF(AND(OR(Pacing!$AP$12=1,Pacing!$AP$13=1,),Pacing!$AV$38=0),"#:##:##",Pacing!$AP$261)</f>
        <v>#:##:##</v>
      </c>
      <c r="AU38" s="20" t="str">
        <f ca="1">IF(AND(OR(Pacing!$AP$12=1,Pacing!$AP$13=1,),Pacing!$AV$38=0),"#:##:## #M",Pacing!$AQ$261)</f>
        <v>#:##:## #M</v>
      </c>
      <c r="AV38" s="498">
        <v>0</v>
      </c>
      <c r="AW38" s="3"/>
      <c r="AX38" s="801"/>
      <c r="AY38" s="3"/>
      <c r="AZ38" s="9"/>
      <c r="BB38" s="788"/>
      <c r="BC38" s="788"/>
      <c r="BD38" s="789"/>
    </row>
    <row r="39" spans="1:56" ht="13.5" thickBot="1" x14ac:dyDescent="0.25">
      <c r="A39" s="384"/>
      <c r="B39" s="452" t="s">
        <v>43</v>
      </c>
      <c r="C39" s="963" t="s">
        <v>478</v>
      </c>
      <c r="D39" s="964"/>
      <c r="E39" s="964"/>
      <c r="F39" s="965"/>
      <c r="G39" s="453">
        <f ca="1">'Course Analysis'!$AK$427</f>
        <v>0</v>
      </c>
      <c r="H39" s="454">
        <f ca="1">'Course Analysis'!$AL$427</f>
        <v>-83.160000000007585</v>
      </c>
      <c r="I39" s="1062">
        <f t="shared" ca="1" si="0"/>
        <v>-1.57519538557052E-2</v>
      </c>
      <c r="J39" s="1063"/>
      <c r="K39" s="1058" t="str">
        <f t="shared" ca="1" si="11"/>
        <v>##.##</v>
      </c>
      <c r="L39" s="1059"/>
      <c r="M39" s="787" t="str">
        <f t="shared" ca="1" si="12"/>
        <v>#:##:##</v>
      </c>
      <c r="N39" s="455" t="str">
        <f t="shared" ca="1" si="13"/>
        <v>#:##:## #M</v>
      </c>
      <c r="O39" s="443"/>
      <c r="P39" s="456"/>
      <c r="Q39" s="436"/>
      <c r="R39" s="436"/>
      <c r="S39" s="467"/>
      <c r="T39" s="384"/>
      <c r="U39" s="384"/>
      <c r="V39" s="384"/>
      <c r="W39" s="459">
        <v>1</v>
      </c>
      <c r="X39" s="460">
        <f t="shared" si="1"/>
        <v>5.5621771950735005E-3</v>
      </c>
      <c r="Y39" s="384">
        <v>20</v>
      </c>
      <c r="Z39" s="461">
        <f ca="1">'Course Analysis'!BQ29</f>
        <v>0.9975535850153715</v>
      </c>
      <c r="AA39" s="460">
        <f t="shared" ca="1" si="2"/>
        <v>5.5485698014363137E-3</v>
      </c>
      <c r="AB39" s="450"/>
      <c r="AC39" s="461">
        <f t="shared" ca="1" si="3"/>
        <v>0.9983692197712466</v>
      </c>
      <c r="AD39" s="460">
        <f t="shared" ca="1" si="4"/>
        <v>5.5531065064749517E-3</v>
      </c>
      <c r="AE39" s="450"/>
      <c r="AF39" s="461">
        <f t="shared" ca="1" si="5"/>
        <v>0.9991846098856233</v>
      </c>
      <c r="AG39" s="460">
        <f t="shared" ca="1" si="6"/>
        <v>5.5576418507742257E-3</v>
      </c>
      <c r="AH39" s="450"/>
      <c r="AI39" s="461">
        <v>1</v>
      </c>
      <c r="AJ39" s="460">
        <f t="shared" si="7"/>
        <v>5.5621771950735005E-3</v>
      </c>
      <c r="AK39" s="412">
        <v>20</v>
      </c>
      <c r="AL39" s="461">
        <f ca="1">INDIRECT("$"&amp;TRIM(MID($Z$49,(LEFT($I$3,1)*2),2))&amp;"39")*INDIRECT("$"&amp;TRIM(MID($Z$49,(LEFT($I$4,1)*2),2))&amp;"81")*INDIRECT("$"&amp;TRIM(MID($Z$49,(LEFT($I$5,1)*2),2))&amp;"122")*INDIRECT("$"&amp;TRIM(MID($Z$49,(LEFT($I$7,1)*2),2))&amp;"163")</f>
        <v>1.002091762099417</v>
      </c>
      <c r="AM39" s="451"/>
      <c r="AN39" s="500">
        <v>20</v>
      </c>
      <c r="AO39" s="357">
        <f t="shared" ca="1" si="8"/>
        <v>5.5736357990962783E-3</v>
      </c>
      <c r="AP39" s="306">
        <f t="shared" ca="1" si="9"/>
        <v>0.11641591846135783</v>
      </c>
      <c r="AQ39" s="11">
        <f t="shared" ca="1" si="10"/>
        <v>0.38724925179469127</v>
      </c>
      <c r="AR39" s="365">
        <v>0</v>
      </c>
      <c r="AS39" s="359" t="s">
        <v>7</v>
      </c>
      <c r="AT39" s="362" t="str">
        <f ca="1">IF(AND(OR(Pacing!$AP$12=1,Pacing!$AP$13=1,),Pacing!$AV$38=0),"#:##:##",Pacing!$AP$266)</f>
        <v>#:##:##</v>
      </c>
      <c r="AU39" s="20" t="str">
        <f ca="1">IF(AND(OR(Pacing!$AP$12=1,Pacing!$AP$13=1,),Pacing!$AV$39=0),"#:##:## #M",Pacing!$AQ$266)</f>
        <v>#:##:## #M</v>
      </c>
      <c r="AV39" s="498">
        <v>0</v>
      </c>
      <c r="AW39" s="3"/>
      <c r="AX39" s="802"/>
      <c r="AY39" s="3"/>
      <c r="AZ39" s="9"/>
      <c r="BB39" s="788"/>
      <c r="BC39" s="788"/>
      <c r="BD39" s="789"/>
    </row>
    <row r="40" spans="1:56" ht="13.5" thickBot="1" x14ac:dyDescent="0.25">
      <c r="A40" s="384"/>
      <c r="B40" s="452" t="s">
        <v>44</v>
      </c>
      <c r="C40" s="963" t="s">
        <v>478</v>
      </c>
      <c r="D40" s="964"/>
      <c r="E40" s="964"/>
      <c r="F40" s="965"/>
      <c r="G40" s="453">
        <f ca="1">'Course Analysis'!$AK$447</f>
        <v>0</v>
      </c>
      <c r="H40" s="454">
        <f ca="1">'Course Analysis'!$AL$447</f>
        <v>-83.160000000006903</v>
      </c>
      <c r="I40" s="1062">
        <f t="shared" ca="1" si="0"/>
        <v>-1.5751953855705072E-2</v>
      </c>
      <c r="J40" s="1063"/>
      <c r="K40" s="1058" t="str">
        <f t="shared" ca="1" si="11"/>
        <v>##.##</v>
      </c>
      <c r="L40" s="1059"/>
      <c r="M40" s="787" t="str">
        <f t="shared" ca="1" si="12"/>
        <v>#:##:##</v>
      </c>
      <c r="N40" s="455" t="str">
        <f t="shared" ca="1" si="13"/>
        <v>#:##:## #M</v>
      </c>
      <c r="O40" s="443"/>
      <c r="P40" s="462" t="s">
        <v>11</v>
      </c>
      <c r="Q40" s="463">
        <v>21.748000000000001</v>
      </c>
      <c r="R40" s="464" t="str">
        <f ca="1">IF(AND(OR(Pacing!$AP$12=1,Pacing!$AP$13=1,),Pacing!$AV$43=0),"#:##:##",Pacing!$AP$281)</f>
        <v>#:##:##</v>
      </c>
      <c r="S40" s="465" t="str">
        <f ca="1">IF(AND(OR(Pacing!$AP$12=1,Pacing!$AP$13=1,),Pacing!$AV$43=0),"#:##:## #M",Pacing!$AQ$281)</f>
        <v>#:##:## #M</v>
      </c>
      <c r="T40" s="384"/>
      <c r="U40" s="384"/>
      <c r="V40" s="384"/>
      <c r="W40" s="459">
        <v>1</v>
      </c>
      <c r="X40" s="460">
        <f t="shared" si="1"/>
        <v>5.5621771950735005E-3</v>
      </c>
      <c r="Y40" s="384">
        <v>21</v>
      </c>
      <c r="Z40" s="461">
        <f ca="1">'Course Analysis'!BQ30</f>
        <v>0.9975535850153715</v>
      </c>
      <c r="AA40" s="460">
        <f t="shared" ca="1" si="2"/>
        <v>5.5485698014363137E-3</v>
      </c>
      <c r="AB40" s="450"/>
      <c r="AC40" s="461">
        <f t="shared" ca="1" si="3"/>
        <v>0.9983692197712466</v>
      </c>
      <c r="AD40" s="460">
        <f t="shared" ca="1" si="4"/>
        <v>5.5531065064749517E-3</v>
      </c>
      <c r="AE40" s="450"/>
      <c r="AF40" s="461">
        <f t="shared" ca="1" si="5"/>
        <v>0.9991846098856233</v>
      </c>
      <c r="AG40" s="460">
        <f t="shared" ca="1" si="6"/>
        <v>5.5576418507742257E-3</v>
      </c>
      <c r="AH40" s="450"/>
      <c r="AI40" s="461">
        <v>1</v>
      </c>
      <c r="AJ40" s="460">
        <f t="shared" si="7"/>
        <v>5.5621771950735005E-3</v>
      </c>
      <c r="AK40" s="412">
        <v>21</v>
      </c>
      <c r="AL40" s="461">
        <f ca="1">INDIRECT("$"&amp;TRIM(MID($Z$49,(LEFT($I$3,1)*2),2))&amp;"40")*INDIRECT("$"&amp;TRIM(MID($Z$49,(LEFT($I$4,1)*2),2))&amp;"82")*INDIRECT("$"&amp;TRIM(MID($Z$49,(LEFT($I$5,1)*2),2))&amp;"123")*INDIRECT("$"&amp;TRIM(MID($Z$49,(LEFT($I$7,1)*2),2))&amp;"164")</f>
        <v>1.0054099434459201</v>
      </c>
      <c r="AM40" s="451"/>
      <c r="AN40" s="500">
        <v>21</v>
      </c>
      <c r="AO40" s="357">
        <f t="shared" ca="1" si="8"/>
        <v>5.5920915284418792E-3</v>
      </c>
      <c r="AP40" s="306">
        <f t="shared" ca="1" si="9"/>
        <v>0.12200800998979972</v>
      </c>
      <c r="AQ40" s="11">
        <f t="shared" ca="1" si="10"/>
        <v>0.39284134332313314</v>
      </c>
      <c r="AR40" s="365">
        <v>0</v>
      </c>
      <c r="AS40" s="359" t="s">
        <v>8</v>
      </c>
      <c r="AT40" s="363">
        <f ca="1">Pacing!$AP$73+(Pacing!$AO$74*0.1094)</f>
        <v>7.2796086318197686E-2</v>
      </c>
      <c r="AU40" s="21">
        <f ca="1">Pacing!$D$3+Pacing!$AT$40</f>
        <v>0.34362941965153099</v>
      </c>
      <c r="AV40" s="498">
        <v>1</v>
      </c>
      <c r="AW40" s="3"/>
      <c r="AX40" s="802"/>
      <c r="AY40" s="3"/>
      <c r="AZ40" s="9"/>
      <c r="BB40" s="788"/>
      <c r="BC40" s="788"/>
      <c r="BD40" s="789"/>
    </row>
    <row r="41" spans="1:56" x14ac:dyDescent="0.2">
      <c r="A41" s="384"/>
      <c r="B41" s="452" t="s">
        <v>45</v>
      </c>
      <c r="C41" s="963" t="s">
        <v>479</v>
      </c>
      <c r="D41" s="964"/>
      <c r="E41" s="964"/>
      <c r="F41" s="965"/>
      <c r="G41" s="453">
        <f ca="1">'Course Analysis'!$AK$467</f>
        <v>0</v>
      </c>
      <c r="H41" s="454">
        <f ca="1">'Course Analysis'!$AL$467</f>
        <v>-83.160000000007813</v>
      </c>
      <c r="I41" s="1062">
        <f t="shared" ca="1" si="0"/>
        <v>-1.5751953855705242E-2</v>
      </c>
      <c r="J41" s="1063"/>
      <c r="K41" s="1058" t="str">
        <f t="shared" ca="1" si="11"/>
        <v>##.##</v>
      </c>
      <c r="L41" s="1059"/>
      <c r="M41" s="787" t="str">
        <f t="shared" ca="1" si="12"/>
        <v>#:##:##</v>
      </c>
      <c r="N41" s="455" t="str">
        <f t="shared" ca="1" si="13"/>
        <v>#:##:## #M</v>
      </c>
      <c r="O41" s="443"/>
      <c r="P41" s="456"/>
      <c r="Q41" s="436"/>
      <c r="R41" s="436"/>
      <c r="S41" s="467"/>
      <c r="T41" s="384"/>
      <c r="U41" s="384"/>
      <c r="V41" s="384"/>
      <c r="W41" s="459">
        <v>1</v>
      </c>
      <c r="X41" s="460">
        <f t="shared" si="1"/>
        <v>5.5621771950735005E-3</v>
      </c>
      <c r="Y41" s="384">
        <v>22</v>
      </c>
      <c r="Z41" s="461">
        <f ca="1">'Course Analysis'!BQ31</f>
        <v>0.99968219850420492</v>
      </c>
      <c r="AA41" s="460">
        <f t="shared" ca="1" si="2"/>
        <v>5.5604095268410288E-3</v>
      </c>
      <c r="AB41" s="450"/>
      <c r="AC41" s="461">
        <f t="shared" ca="1" si="3"/>
        <v>0.99978815352290296</v>
      </c>
      <c r="AD41" s="460">
        <f t="shared" ca="1" si="4"/>
        <v>5.560998867429735E-3</v>
      </c>
      <c r="AE41" s="450"/>
      <c r="AF41" s="461">
        <f t="shared" ca="1" si="5"/>
        <v>0.99989407676145148</v>
      </c>
      <c r="AG41" s="460">
        <f t="shared" ca="1" si="6"/>
        <v>5.5615880312516177E-3</v>
      </c>
      <c r="AH41" s="450"/>
      <c r="AI41" s="461">
        <v>1</v>
      </c>
      <c r="AJ41" s="460">
        <f t="shared" si="7"/>
        <v>5.5621771950735005E-3</v>
      </c>
      <c r="AK41" s="412">
        <v>22</v>
      </c>
      <c r="AL41" s="461">
        <f ca="1">INDIRECT("$"&amp;TRIM(MID($Z$49,(LEFT($I$3,1)*2),2))&amp;"41")*INDIRECT("$"&amp;TRIM(MID($Z$49,(LEFT($I$4,1)*2),2))&amp;"83")*INDIRECT("$"&amp;TRIM(MID($Z$49,(LEFT($I$5,1)*2),2))&amp;"124")*INDIRECT("$"&amp;TRIM(MID($Z$49,(LEFT($I$7,1)*2),2))&amp;"165")</f>
        <v>1.0108805828911691</v>
      </c>
      <c r="AM41" s="451"/>
      <c r="AN41" s="500">
        <v>22</v>
      </c>
      <c r="AO41" s="357">
        <f t="shared" ca="1" si="8"/>
        <v>5.6225192327791626E-3</v>
      </c>
      <c r="AP41" s="306">
        <f t="shared" ca="1" si="9"/>
        <v>0.12763052922257886</v>
      </c>
      <c r="AQ41" s="11">
        <f t="shared" ca="1" si="10"/>
        <v>0.39846386255591232</v>
      </c>
      <c r="AR41" s="365">
        <v>0</v>
      </c>
      <c r="AS41" s="359" t="s">
        <v>9</v>
      </c>
      <c r="AT41" s="362" t="str">
        <f ca="1">IF(AND(OR(Pacing!$AP$12=1,Pacing!$AP$13=1,),Pacing!$AV$41=0),"#:##:##",Pacing!$AP$271)</f>
        <v>#:##:##</v>
      </c>
      <c r="AU41" s="20" t="str">
        <f ca="1">IF(AND(OR(Pacing!$AP$12=1,Pacing!$AP$13=1,),Pacing!$AV$41=0),"#:##:## #M",Pacing!$AQ$271)</f>
        <v>#:##:## #M</v>
      </c>
      <c r="AV41" s="498">
        <v>0</v>
      </c>
      <c r="AW41" s="3"/>
      <c r="AX41" s="802"/>
      <c r="AY41" s="3"/>
      <c r="AZ41" s="9"/>
      <c r="BB41" s="788"/>
      <c r="BC41" s="788"/>
      <c r="BD41" s="789"/>
    </row>
    <row r="42" spans="1:56" x14ac:dyDescent="0.2">
      <c r="A42" s="384"/>
      <c r="B42" s="452" t="s">
        <v>46</v>
      </c>
      <c r="C42" s="963" t="s">
        <v>479</v>
      </c>
      <c r="D42" s="964"/>
      <c r="E42" s="964"/>
      <c r="F42" s="965"/>
      <c r="G42" s="453">
        <f ca="1">'Course Analysis'!$AK$487</f>
        <v>0</v>
      </c>
      <c r="H42" s="454">
        <f ca="1">'Course Analysis'!$AL$487</f>
        <v>-83.16000000000713</v>
      </c>
      <c r="I42" s="1062">
        <f t="shared" ca="1" si="0"/>
        <v>-1.5751953855705113E-2</v>
      </c>
      <c r="J42" s="1063"/>
      <c r="K42" s="1058" t="str">
        <f t="shared" ca="1" si="11"/>
        <v>##.##</v>
      </c>
      <c r="L42" s="1059"/>
      <c r="M42" s="787" t="str">
        <f t="shared" ca="1" si="12"/>
        <v>#:##:##</v>
      </c>
      <c r="N42" s="455" t="str">
        <f t="shared" ca="1" si="13"/>
        <v>#:##:## #M</v>
      </c>
      <c r="O42" s="443"/>
      <c r="P42" s="456"/>
      <c r="Q42" s="436"/>
      <c r="R42" s="436"/>
      <c r="S42" s="467"/>
      <c r="T42" s="412"/>
      <c r="U42" s="412"/>
      <c r="V42" s="412"/>
      <c r="W42" s="459">
        <v>1</v>
      </c>
      <c r="X42" s="460">
        <f t="shared" si="1"/>
        <v>5.5621771950735005E-3</v>
      </c>
      <c r="Y42" s="384">
        <v>23</v>
      </c>
      <c r="Z42" s="461">
        <f ca="1">'Course Analysis'!BQ32</f>
        <v>0.9975535850153715</v>
      </c>
      <c r="AA42" s="460">
        <f t="shared" ca="1" si="2"/>
        <v>5.5485698014363137E-3</v>
      </c>
      <c r="AB42" s="450"/>
      <c r="AC42" s="461">
        <f t="shared" ca="1" si="3"/>
        <v>0.9983692197712466</v>
      </c>
      <c r="AD42" s="460">
        <f t="shared" ca="1" si="4"/>
        <v>5.5531065064749517E-3</v>
      </c>
      <c r="AE42" s="450"/>
      <c r="AF42" s="461">
        <f t="shared" ca="1" si="5"/>
        <v>0.9991846098856233</v>
      </c>
      <c r="AG42" s="460">
        <f t="shared" ca="1" si="6"/>
        <v>5.5576418507742257E-3</v>
      </c>
      <c r="AH42" s="450"/>
      <c r="AI42" s="461">
        <v>1</v>
      </c>
      <c r="AJ42" s="460">
        <f t="shared" si="7"/>
        <v>5.5621771950735005E-3</v>
      </c>
      <c r="AK42" s="412">
        <v>23</v>
      </c>
      <c r="AL42" s="461">
        <f ca="1">INDIRECT("$"&amp;TRIM(MID($Z$49,(LEFT($I$3,1)*2),2))&amp;"42")*INDIRECT("$"&amp;TRIM(MID($Z$49,(LEFT($I$4,1)*2),2))&amp;"84")*INDIRECT("$"&amp;TRIM(MID($Z$49,(LEFT($I$5,1)*2),2))&amp;"125")*INDIRECT("$"&amp;TRIM(MID($Z$49,(LEFT($I$7,1)*2),2))&amp;"166")</f>
        <v>1.0120463061389269</v>
      </c>
      <c r="AM42" s="451"/>
      <c r="AN42" s="500">
        <v>23</v>
      </c>
      <c r="AO42" s="357">
        <f t="shared" ca="1" si="8"/>
        <v>5.6290029871330846E-3</v>
      </c>
      <c r="AP42" s="306">
        <f t="shared" ca="1" si="9"/>
        <v>0.13325953220971196</v>
      </c>
      <c r="AQ42" s="11">
        <f t="shared" ca="1" si="10"/>
        <v>0.40409286554304541</v>
      </c>
      <c r="AR42" s="365">
        <v>0</v>
      </c>
      <c r="AS42" s="359" t="s">
        <v>10</v>
      </c>
      <c r="AT42" s="362" t="str">
        <f ca="1">IF(AND(OR(Pacing!$AP$12=1,Pacing!$AP$13=1,),Pacing!$AV$42=0),"#:##:##",Pacing!$AP$276)</f>
        <v>#:##:##</v>
      </c>
      <c r="AU42" s="20" t="str">
        <f ca="1">IF(AND(OR(Pacing!$AP$12=1,Pacing!$AP$13=1,),Pacing!$AV$42=0),"#:##:## #M",Pacing!$AQ$276)</f>
        <v>#:##:## #M</v>
      </c>
      <c r="AV42" s="498">
        <v>0</v>
      </c>
      <c r="AW42" s="3"/>
      <c r="AX42" s="802"/>
      <c r="AY42" s="3"/>
      <c r="AZ42" s="9"/>
      <c r="BB42" s="788"/>
      <c r="BC42" s="788"/>
      <c r="BD42" s="789"/>
    </row>
    <row r="43" spans="1:56" x14ac:dyDescent="0.2">
      <c r="A43" s="384"/>
      <c r="B43" s="452" t="s">
        <v>47</v>
      </c>
      <c r="C43" s="963" t="s">
        <v>479</v>
      </c>
      <c r="D43" s="964"/>
      <c r="E43" s="964"/>
      <c r="F43" s="965"/>
      <c r="G43" s="453">
        <f ca="1">'Course Analysis'!$AK$507</f>
        <v>0</v>
      </c>
      <c r="H43" s="454">
        <f ca="1">'Course Analysis'!$AL$507</f>
        <v>-83.160000000007585</v>
      </c>
      <c r="I43" s="1062">
        <f t="shared" ca="1" si="0"/>
        <v>-1.57519538557052E-2</v>
      </c>
      <c r="J43" s="1063"/>
      <c r="K43" s="1058">
        <f t="shared" ca="1" si="11"/>
        <v>5.6474587164786864E-3</v>
      </c>
      <c r="L43" s="1059"/>
      <c r="M43" s="787">
        <f t="shared" ca="1" si="12"/>
        <v>0.13890699092619063</v>
      </c>
      <c r="N43" s="455">
        <f t="shared" ca="1" si="13"/>
        <v>0.40974032425952395</v>
      </c>
      <c r="O43" s="443"/>
      <c r="P43" s="462" t="s">
        <v>12</v>
      </c>
      <c r="Q43" s="463">
        <v>24.854800000000001</v>
      </c>
      <c r="R43" s="464" t="str">
        <f ca="1">IF(AND(OR(Pacing!$AP$12=1,Pacing!$AP$13=1,),Pacing!$AV$44=0),"#:##:##",Pacing!$AP$286)</f>
        <v>#:##:##</v>
      </c>
      <c r="S43" s="465" t="str">
        <f ca="1">IF(AND(OR(Pacing!$AP$12=1,Pacing!$AP$13=1,),Pacing!$AV$44=0),"#:##:## #M",Pacing!$AQ$286)</f>
        <v>#:##:## #M</v>
      </c>
      <c r="T43" s="412"/>
      <c r="U43" s="412"/>
      <c r="V43" s="412"/>
      <c r="W43" s="459">
        <v>1</v>
      </c>
      <c r="X43" s="460">
        <f t="shared" si="1"/>
        <v>5.5621771950735005E-3</v>
      </c>
      <c r="Y43" s="384">
        <v>24</v>
      </c>
      <c r="Z43" s="461">
        <f ca="1">'Course Analysis'!BQ33</f>
        <v>0.9975535850153715</v>
      </c>
      <c r="AA43" s="460">
        <f t="shared" ca="1" si="2"/>
        <v>5.5485698014363137E-3</v>
      </c>
      <c r="AB43" s="450"/>
      <c r="AC43" s="461">
        <f t="shared" ca="1" si="3"/>
        <v>0.9983692197712466</v>
      </c>
      <c r="AD43" s="460">
        <f t="shared" ca="1" si="4"/>
        <v>5.5531065064749517E-3</v>
      </c>
      <c r="AE43" s="450"/>
      <c r="AF43" s="461">
        <f t="shared" ca="1" si="5"/>
        <v>0.9991846098856233</v>
      </c>
      <c r="AG43" s="460">
        <f t="shared" ca="1" si="6"/>
        <v>5.5576418507742257E-3</v>
      </c>
      <c r="AH43" s="450"/>
      <c r="AI43" s="461">
        <v>1</v>
      </c>
      <c r="AJ43" s="460">
        <f t="shared" si="7"/>
        <v>5.5621771950735005E-3</v>
      </c>
      <c r="AK43" s="412">
        <v>24</v>
      </c>
      <c r="AL43" s="461">
        <f ca="1">INDIRECT("$"&amp;TRIM(MID($Z$49,(LEFT($I$3,1)*2),2))&amp;"43")*INDIRECT("$"&amp;TRIM(MID($Z$49,(LEFT($I$4,1)*2),2))&amp;"85")*INDIRECT("$"&amp;TRIM(MID($Z$49,(LEFT($I$5,1)*2),2))&amp;"126")*INDIRECT("$"&amp;TRIM(MID($Z$49,(LEFT($I$7,1)*2),2))&amp;"167")</f>
        <v>1.0153644874854302</v>
      </c>
      <c r="AM43" s="451"/>
      <c r="AN43" s="500">
        <v>24</v>
      </c>
      <c r="AO43" s="357">
        <f t="shared" ca="1" si="8"/>
        <v>5.6474587164786864E-3</v>
      </c>
      <c r="AP43" s="306">
        <f t="shared" ca="1" si="9"/>
        <v>0.13890699092619063</v>
      </c>
      <c r="AQ43" s="11">
        <f t="shared" ca="1" si="10"/>
        <v>0.40974032425952411</v>
      </c>
      <c r="AR43" s="365">
        <v>1</v>
      </c>
      <c r="AS43" s="359" t="s">
        <v>11</v>
      </c>
      <c r="AT43" s="362" t="str">
        <f ca="1">IF(AND(OR(Pacing!$AP$12=1,Pacing!$AP$13=1,),Pacing!$AV$43=0),"#:##:##",Pacing!$AP$281)</f>
        <v>#:##:##</v>
      </c>
      <c r="AU43" s="20" t="str">
        <f ca="1">IF(AND(OR(Pacing!$AP$12=1,Pacing!$AP$13=1,),Pacing!$AV$43=0),"#:##:## #M",Pacing!$AQ$281)</f>
        <v>#:##:## #M</v>
      </c>
      <c r="AV43" s="498">
        <v>0</v>
      </c>
      <c r="AW43" s="3"/>
      <c r="AX43" s="802"/>
      <c r="AY43" s="3"/>
      <c r="AZ43" s="9"/>
      <c r="BB43" s="788"/>
      <c r="BC43" s="788"/>
      <c r="BD43" s="789"/>
    </row>
    <row r="44" spans="1:56" ht="13.5" thickBot="1" x14ac:dyDescent="0.25">
      <c r="A44" s="384"/>
      <c r="B44" s="452" t="s">
        <v>51</v>
      </c>
      <c r="C44" s="963" t="s">
        <v>479</v>
      </c>
      <c r="D44" s="964"/>
      <c r="E44" s="964"/>
      <c r="F44" s="965"/>
      <c r="G44" s="453">
        <f ca="1">'Course Analysis'!$AK$527</f>
        <v>0</v>
      </c>
      <c r="H44" s="454">
        <f ca="1">'Course Analysis'!$AL$527</f>
        <v>-83.16000000000804</v>
      </c>
      <c r="I44" s="1062">
        <f t="shared" ca="1" si="0"/>
        <v>-1.5751953855705287E-2</v>
      </c>
      <c r="J44" s="1063"/>
      <c r="K44" s="1058">
        <f t="shared" ca="1" si="11"/>
        <v>5.6849050267214173E-3</v>
      </c>
      <c r="L44" s="1059"/>
      <c r="M44" s="787">
        <f t="shared" ca="1" si="12"/>
        <v>0.14459189595291205</v>
      </c>
      <c r="N44" s="455">
        <f t="shared" ca="1" si="13"/>
        <v>0.41542522928624537</v>
      </c>
      <c r="O44" s="443"/>
      <c r="P44" s="456"/>
      <c r="Q44" s="436"/>
      <c r="R44" s="436"/>
      <c r="S44" s="467"/>
      <c r="T44" s="412"/>
      <c r="U44" s="412"/>
      <c r="V44" s="412"/>
      <c r="W44" s="459">
        <v>1</v>
      </c>
      <c r="X44" s="460">
        <f t="shared" si="1"/>
        <v>5.5621771950735005E-3</v>
      </c>
      <c r="Y44" s="384">
        <v>25</v>
      </c>
      <c r="Z44" s="461">
        <f ca="1">'Course Analysis'!BQ34</f>
        <v>1.0018108119930378</v>
      </c>
      <c r="AA44" s="460">
        <f t="shared" ca="1" si="2"/>
        <v>5.5722492522457413E-3</v>
      </c>
      <c r="AB44" s="450"/>
      <c r="AC44" s="461">
        <f t="shared" ca="1" si="3"/>
        <v>1.0012070872745591</v>
      </c>
      <c r="AD44" s="460">
        <f t="shared" ca="1" si="4"/>
        <v>5.5688912283845165E-3</v>
      </c>
      <c r="AE44" s="450"/>
      <c r="AF44" s="461">
        <f t="shared" ca="1" si="5"/>
        <v>1.0006035436372795</v>
      </c>
      <c r="AG44" s="460">
        <f t="shared" ca="1" si="6"/>
        <v>5.5655342117290089E-3</v>
      </c>
      <c r="AH44" s="450"/>
      <c r="AI44" s="461">
        <v>1</v>
      </c>
      <c r="AJ44" s="460">
        <f t="shared" si="7"/>
        <v>5.5621771950735005E-3</v>
      </c>
      <c r="AK44" s="412">
        <v>25</v>
      </c>
      <c r="AL44" s="461">
        <f ca="1">INDIRECT("$"&amp;TRIM(MID($Z$49,(LEFT($I$3,1)*2),2))&amp;"44")*INDIRECT("$"&amp;TRIM(MID($Z$49,(LEFT($I$4,1)*2),2))&amp;"86")*INDIRECT("$"&amp;TRIM(MID($Z$49,(LEFT($I$5,1)*2),2))&amp;"127")*INDIRECT("$"&amp;TRIM(MID($Z$49,(LEFT($I$7,1)*2),2))&amp;"168")</f>
        <v>1.022097011885633</v>
      </c>
      <c r="AM44" s="451"/>
      <c r="AN44" s="500">
        <v>25</v>
      </c>
      <c r="AO44" s="357">
        <f t="shared" ca="1" si="8"/>
        <v>5.6849050267214173E-3</v>
      </c>
      <c r="AP44" s="306">
        <f t="shared" ca="1" si="9"/>
        <v>0.14459189595291205</v>
      </c>
      <c r="AQ44" s="11">
        <f t="shared" ca="1" si="10"/>
        <v>0.41542522928624553</v>
      </c>
      <c r="AR44" s="365">
        <v>1</v>
      </c>
      <c r="AS44" s="359" t="s">
        <v>12</v>
      </c>
      <c r="AT44" s="362" t="str">
        <f ca="1">IF(AND(OR(Pacing!$AP$12=1,Pacing!$AP$13=1,),Pacing!$AV$44=0),"#:##:##",Pacing!$AP$286)</f>
        <v>#:##:##</v>
      </c>
      <c r="AU44" s="20" t="str">
        <f ca="1">IF(AND(OR(Pacing!$AP$12=1,Pacing!$AP$13=1,),Pacing!$AV$44=0),"#:##:## #M",Pacing!$AQ$286)</f>
        <v>#:##:## #M</v>
      </c>
      <c r="AV44" s="498">
        <v>0</v>
      </c>
      <c r="AW44" s="3"/>
      <c r="AX44" s="802"/>
      <c r="AY44" s="3"/>
      <c r="AZ44" s="9"/>
      <c r="BB44" s="788"/>
      <c r="BC44" s="788"/>
      <c r="BD44" s="789"/>
    </row>
    <row r="45" spans="1:56" ht="13.5" thickBot="1" x14ac:dyDescent="0.25">
      <c r="A45" s="384"/>
      <c r="B45" s="477" t="s">
        <v>48</v>
      </c>
      <c r="C45" s="1028" t="s">
        <v>479</v>
      </c>
      <c r="D45" s="1029"/>
      <c r="E45" s="1029"/>
      <c r="F45" s="1030"/>
      <c r="G45" s="478">
        <f ca="1">'Course Analysis'!$AK$532</f>
        <v>0</v>
      </c>
      <c r="H45" s="479">
        <f ca="1">'Course Analysis'!$AL$532</f>
        <v>-20.79000000000201</v>
      </c>
      <c r="I45" s="1081">
        <f t="shared" ca="1" si="0"/>
        <v>-3.9375305236707377E-3</v>
      </c>
      <c r="J45" s="1082"/>
      <c r="K45" s="1078">
        <f t="shared" ca="1" si="11"/>
        <v>5.6751423104970918E-3</v>
      </c>
      <c r="L45" s="1079"/>
      <c r="M45" s="853">
        <f ca="1">IF(AND(OR(Pacing!$AP$12=1,Pacing!$AP$13=1,),Pacing!$AR$45=0),"#:##:##",IF(OR(Pacing!$Z$7=0,Pacing!$Z$7=1),Pacing!$D$4,MAX(Pacing!$AP$87,Pacing!$AP$289)))</f>
        <v>0.14583333333333334</v>
      </c>
      <c r="N45" s="480">
        <f ca="1">IF(AND(OR(Pacing!$AP$12=1,Pacing!$AP$13=1,),Pacing!$AV$45=0),"#:##:## #M",MAX(Pacing!$AQ$87,Pacing!$AQ$289))</f>
        <v>0.41666666666666663</v>
      </c>
      <c r="O45" s="443"/>
      <c r="P45" s="469" t="s">
        <v>13</v>
      </c>
      <c r="Q45" s="470">
        <v>26.218699999999998</v>
      </c>
      <c r="R45" s="854">
        <f ca="1">IF(AND(OR(Pacing!$AP$12=1,Pacing!$AP$13=1,),Pacing!$AR$45=0),"#:##:##",IF(OR(Pacing!$Z$7=0,Pacing!$Z$7=1),Pacing!$D$4,MAX(Pacing!$AP$87,Pacing!$AP$289)))</f>
        <v>0.14583333333333334</v>
      </c>
      <c r="S45" s="472">
        <f ca="1">IF(AND(OR(Pacing!$AP$12=1,Pacing!$AP$13=1,),Pacing!$AV$45=0),"#:##:## #M",Pacing!$AQ$289)</f>
        <v>0.41666666666666663</v>
      </c>
      <c r="T45" s="412"/>
      <c r="U45" s="412"/>
      <c r="V45" s="412"/>
      <c r="W45" s="481">
        <v>1</v>
      </c>
      <c r="X45" s="482">
        <f t="shared" si="1"/>
        <v>5.5621771950735005E-3</v>
      </c>
      <c r="Y45" s="384">
        <v>26</v>
      </c>
      <c r="Z45" s="483">
        <f ca="1">'Course Analysis'!BQ35</f>
        <v>0.9975535850153715</v>
      </c>
      <c r="AA45" s="482">
        <f t="shared" ca="1" si="2"/>
        <v>5.5485698014363137E-3</v>
      </c>
      <c r="AB45" s="450"/>
      <c r="AC45" s="483">
        <f t="shared" ca="1" si="3"/>
        <v>0.9983692197712466</v>
      </c>
      <c r="AD45" s="482">
        <f t="shared" ca="1" si="4"/>
        <v>5.5531065064749517E-3</v>
      </c>
      <c r="AE45" s="450"/>
      <c r="AF45" s="483">
        <f t="shared" ca="1" si="5"/>
        <v>0.9991846098856233</v>
      </c>
      <c r="AG45" s="482">
        <f t="shared" ca="1" si="6"/>
        <v>5.5576418507742257E-3</v>
      </c>
      <c r="AH45" s="450"/>
      <c r="AI45" s="483">
        <v>1</v>
      </c>
      <c r="AJ45" s="482">
        <f t="shared" si="7"/>
        <v>5.5621771950735005E-3</v>
      </c>
      <c r="AK45" s="412">
        <v>26</v>
      </c>
      <c r="AL45" s="483">
        <f ca="1">INDIRECT("$"&amp;TRIM(MID($Z$49,(LEFT($I$3,1)*2),2))&amp;"45")*INDIRECT("$"&amp;TRIM(MID($Z$49,(LEFT($I$4,1)*2),2))&amp;"87")*INDIRECT("$"&amp;TRIM(MID($Z$49,(LEFT($I$5,1)*2),2))&amp;"128")*INDIRECT("$"&amp;TRIM(MID($Z$49,(LEFT($I$7,1)*2),2))&amp;"169")</f>
        <v>1.0203417595051856</v>
      </c>
      <c r="AM45" s="451"/>
      <c r="AN45" s="500">
        <v>26</v>
      </c>
      <c r="AO45" s="358">
        <f t="shared" ca="1" si="8"/>
        <v>5.6751423104970918E-3</v>
      </c>
      <c r="AP45" s="307">
        <f ca="1">AP44+(AO45*0.21875)</f>
        <v>0.14583333333333329</v>
      </c>
      <c r="AQ45" s="13">
        <f ca="1">AQ44+(AO45*0.21875)</f>
        <v>0.4166666666666668</v>
      </c>
      <c r="AR45" s="365">
        <v>1</v>
      </c>
      <c r="AS45" s="359" t="s">
        <v>13</v>
      </c>
      <c r="AT45" s="363">
        <f ca="1">IF(AND(OR(Pacing!$AP$12=1,Pacing!$AP$13=1,),Pacing!$AV$45=0),"#:##:##",MAX(Pacing!$AP$87,Pacing!$AP$289))</f>
        <v>0.14583333333333329</v>
      </c>
      <c r="AU45" s="22">
        <f ca="1">IF(AND(OR(Pacing!$AP$12=1,Pacing!$AP$13=1,),Pacing!$AV$45=0),"#:##:## #M",MAX(Pacing!$AQ$87,Pacing!$AQ$289))</f>
        <v>0.41666666666666663</v>
      </c>
      <c r="AV45" s="498">
        <v>1</v>
      </c>
      <c r="AW45" s="3"/>
      <c r="AX45" s="802"/>
      <c r="AY45" s="3"/>
      <c r="AZ45" s="9"/>
      <c r="BB45" s="788"/>
      <c r="BC45" s="788"/>
      <c r="BD45" s="789"/>
    </row>
    <row r="46" spans="1:56" ht="15.75" thickBot="1" x14ac:dyDescent="0.35">
      <c r="A46" s="384"/>
      <c r="B46" s="1027" t="str">
        <f ca="1">CONCATENATE("Copyright © 2007-",YEAR(TODAY())," Greg Maclin.  All Rights Reserved")</f>
        <v>Copyright © 2007-2018 Greg Maclin.  All Rights Reserved</v>
      </c>
      <c r="C46" s="1027"/>
      <c r="D46" s="1027"/>
      <c r="E46" s="1027"/>
      <c r="F46" s="1027"/>
      <c r="G46" s="457"/>
      <c r="H46" s="457"/>
      <c r="I46" s="386"/>
      <c r="J46" s="790"/>
      <c r="K46" s="1075"/>
      <c r="L46" s="1075"/>
      <c r="M46" s="436"/>
      <c r="N46" s="436"/>
      <c r="O46" s="436"/>
      <c r="P46" s="1068" t="s">
        <v>276</v>
      </c>
      <c r="Q46" s="1068"/>
      <c r="R46" s="1068"/>
      <c r="S46" s="1068"/>
      <c r="T46" s="384"/>
      <c r="U46" s="384"/>
      <c r="V46" s="384"/>
      <c r="W46" s="384"/>
      <c r="X46" s="384"/>
      <c r="Y46" s="384"/>
      <c r="Z46" s="667"/>
      <c r="AA46" s="667"/>
      <c r="AB46" s="384"/>
      <c r="AC46" s="384"/>
      <c r="AD46" s="384"/>
      <c r="AE46" s="384"/>
      <c r="AF46" s="384"/>
      <c r="AG46" s="384"/>
      <c r="AH46" s="384"/>
      <c r="AI46" s="384"/>
      <c r="AJ46" s="384"/>
      <c r="AK46" s="384"/>
      <c r="AL46" s="384"/>
      <c r="AM46" s="384"/>
      <c r="AN46" s="294"/>
      <c r="AO46" s="17"/>
      <c r="AP46" s="17"/>
      <c r="AQ46" s="17"/>
      <c r="AR46" s="17"/>
      <c r="AS46" s="17"/>
      <c r="AT46" s="17"/>
      <c r="AU46" s="17"/>
      <c r="AV46" s="17"/>
      <c r="AW46" s="17"/>
      <c r="AX46" s="17"/>
      <c r="AY46" s="17"/>
      <c r="AZ46" s="501"/>
      <c r="BB46" s="790"/>
      <c r="BC46" s="3"/>
      <c r="BD46" s="3"/>
    </row>
    <row r="47" spans="1:56" s="5" customFormat="1" x14ac:dyDescent="0.2">
      <c r="A47" s="384"/>
      <c r="B47" s="436"/>
      <c r="C47" s="436"/>
      <c r="D47" s="436"/>
      <c r="E47" s="436"/>
      <c r="F47" s="484"/>
      <c r="G47" s="484"/>
      <c r="H47" s="484"/>
      <c r="I47" s="1080"/>
      <c r="J47" s="1080"/>
      <c r="K47" s="436"/>
      <c r="L47" s="436"/>
      <c r="M47" s="436"/>
      <c r="N47" s="436"/>
      <c r="O47" s="436"/>
      <c r="P47" s="485"/>
      <c r="Q47" s="486"/>
      <c r="R47" s="386"/>
      <c r="S47" s="384"/>
      <c r="T47" s="384"/>
      <c r="U47" s="384"/>
      <c r="V47" s="384"/>
      <c r="W47" s="384"/>
      <c r="X47" s="384"/>
      <c r="Y47" s="384"/>
      <c r="Z47" s="400"/>
      <c r="AA47" s="400"/>
      <c r="AB47" s="384"/>
      <c r="AC47" s="384"/>
      <c r="AD47" s="384"/>
      <c r="AE47" s="384"/>
      <c r="AF47" s="384"/>
      <c r="AG47" s="384"/>
      <c r="AH47" s="384"/>
      <c r="AI47" s="384"/>
      <c r="AJ47" s="384"/>
      <c r="AK47" s="384"/>
      <c r="AL47" s="384"/>
      <c r="AM47" s="384"/>
    </row>
    <row r="48" spans="1:56" s="5" customFormat="1" ht="12.75" customHeight="1" x14ac:dyDescent="0.2">
      <c r="A48" s="384"/>
      <c r="B48" s="384"/>
      <c r="C48" s="384"/>
      <c r="D48" s="412"/>
      <c r="E48" s="412"/>
      <c r="F48" s="412"/>
      <c r="G48" s="412"/>
      <c r="H48" s="803"/>
      <c r="I48" s="487"/>
      <c r="K48" s="1074"/>
      <c r="L48" s="1074"/>
      <c r="M48" s="384"/>
      <c r="N48" s="384"/>
      <c r="O48" s="384"/>
      <c r="P48" s="384"/>
      <c r="Q48" s="384"/>
      <c r="R48" s="384"/>
      <c r="S48" s="384"/>
      <c r="T48" s="384"/>
      <c r="U48" s="384"/>
      <c r="V48" s="384"/>
      <c r="W48" s="488"/>
      <c r="X48" s="384"/>
      <c r="Y48" s="384"/>
      <c r="Z48" s="986" t="s">
        <v>72</v>
      </c>
      <c r="AA48" s="986"/>
      <c r="AB48" s="384"/>
      <c r="AC48" s="384"/>
      <c r="AD48" s="489"/>
      <c r="AE48" s="384"/>
      <c r="AF48" s="384"/>
      <c r="AG48" s="384"/>
      <c r="AH48" s="384"/>
      <c r="AI48" s="384"/>
      <c r="AJ48" s="384"/>
      <c r="AK48" s="384"/>
      <c r="AL48" s="384"/>
      <c r="AM48" s="384"/>
    </row>
    <row r="49" spans="2:52" s="5" customFormat="1" ht="12.75" customHeight="1" x14ac:dyDescent="0.2">
      <c r="B49" s="748"/>
      <c r="C49" s="748"/>
      <c r="D49" s="502"/>
      <c r="E49" s="502"/>
      <c r="F49" s="502"/>
      <c r="G49" s="502"/>
      <c r="H49" s="803"/>
      <c r="M49" s="790"/>
      <c r="N49" s="790"/>
      <c r="Z49" s="1018" t="s">
        <v>445</v>
      </c>
      <c r="AA49" s="930"/>
    </row>
    <row r="50" spans="2:52" s="5" customFormat="1" x14ac:dyDescent="0.2">
      <c r="D50" s="803"/>
      <c r="E50" s="502"/>
      <c r="F50" s="502"/>
      <c r="G50" s="502"/>
      <c r="H50" s="803"/>
      <c r="M50" s="32"/>
      <c r="Z50" s="1018" t="s">
        <v>445</v>
      </c>
      <c r="AA50" s="930"/>
      <c r="AO50" s="32"/>
    </row>
    <row r="51" spans="2:52" s="5" customFormat="1" ht="16.5" thickBot="1" x14ac:dyDescent="0.25">
      <c r="J51" s="8"/>
      <c r="K51" s="8"/>
      <c r="L51" s="8"/>
      <c r="M51" s="792"/>
      <c r="N51" s="8"/>
      <c r="Z51" s="34"/>
      <c r="AA51" s="35"/>
      <c r="AC51" s="997"/>
      <c r="AD51" s="997"/>
      <c r="AF51" s="997"/>
      <c r="AG51" s="997"/>
      <c r="AI51" s="34"/>
      <c r="AJ51" s="36"/>
      <c r="AY51" s="32"/>
      <c r="AZ51" s="32"/>
    </row>
    <row r="52" spans="2:52" s="5" customFormat="1" x14ac:dyDescent="0.2">
      <c r="Z52" s="1013" t="s">
        <v>78</v>
      </c>
      <c r="AA52" s="989"/>
      <c r="AC52" s="997"/>
      <c r="AD52" s="997"/>
      <c r="AF52" s="997"/>
      <c r="AG52" s="997"/>
      <c r="AI52" s="1013" t="s">
        <v>77</v>
      </c>
      <c r="AJ52" s="989"/>
      <c r="AN52" s="1000">
        <f ca="1">ROUND(Info!$G$47,5)</f>
        <v>41780.901660000003</v>
      </c>
      <c r="AO52" s="1000"/>
      <c r="AY52" s="32"/>
    </row>
    <row r="53" spans="2:52" s="5" customFormat="1" x14ac:dyDescent="0.2">
      <c r="Z53" s="990"/>
      <c r="AA53" s="991"/>
      <c r="AC53" s="997"/>
      <c r="AD53" s="997"/>
      <c r="AF53" s="997"/>
      <c r="AG53" s="997"/>
      <c r="AI53" s="990"/>
      <c r="AJ53" s="991"/>
      <c r="AN53" s="1000">
        <f ca="1">ROUND(NOW(),5)</f>
        <v>41780.901660000003</v>
      </c>
      <c r="AO53" s="1000"/>
    </row>
    <row r="54" spans="2:52" s="5" customFormat="1" ht="13.5" thickBot="1" x14ac:dyDescent="0.25">
      <c r="Z54" s="992"/>
      <c r="AA54" s="993"/>
      <c r="AI54" s="992"/>
      <c r="AJ54" s="993"/>
    </row>
    <row r="55" spans="2:52" s="5" customFormat="1" x14ac:dyDescent="0.2">
      <c r="D55" s="803"/>
      <c r="E55" s="804"/>
      <c r="F55" s="33"/>
      <c r="G55" s="33"/>
      <c r="H55" s="502"/>
      <c r="Z55" s="998"/>
      <c r="AA55" s="998"/>
      <c r="AC55" s="933"/>
      <c r="AD55" s="933"/>
      <c r="AF55" s="933"/>
      <c r="AG55" s="933"/>
      <c r="AI55" s="933"/>
      <c r="AJ55" s="933"/>
    </row>
    <row r="56" spans="2:52" s="5" customFormat="1" ht="13.5" thickBot="1" x14ac:dyDescent="0.25">
      <c r="D56" s="803"/>
      <c r="E56" s="804"/>
      <c r="F56" s="33"/>
      <c r="G56" s="33"/>
      <c r="H56" s="502"/>
      <c r="Z56" s="994" t="s">
        <v>70</v>
      </c>
      <c r="AA56" s="994"/>
      <c r="AC56" s="994" t="s">
        <v>70</v>
      </c>
      <c r="AD56" s="994"/>
      <c r="AF56" s="994" t="s">
        <v>70</v>
      </c>
      <c r="AG56" s="994"/>
      <c r="AI56" s="994" t="s">
        <v>70</v>
      </c>
      <c r="AJ56" s="994"/>
    </row>
    <row r="57" spans="2:52" s="5" customFormat="1" ht="13.5" thickBot="1" x14ac:dyDescent="0.25">
      <c r="D57" s="803"/>
      <c r="E57" s="804"/>
      <c r="F57" s="33"/>
      <c r="G57" s="33"/>
      <c r="H57" s="502"/>
      <c r="Z57" s="995">
        <f>(SUM(Z60:Z86)+(0.21875*Z87))/26.21875</f>
        <v>0.99999960667461318</v>
      </c>
      <c r="AA57" s="996"/>
      <c r="AB57" s="37"/>
      <c r="AC57" s="995">
        <f>(SUM(AC61:AC86)+(0.21875*AC87))/26.21875</f>
        <v>0.99999973778333751</v>
      </c>
      <c r="AD57" s="996"/>
      <c r="AE57" s="37"/>
      <c r="AF57" s="995">
        <f>(SUM(AF61:AF86)+(0.21875*AF87))/26.21875</f>
        <v>0.99999986889166881</v>
      </c>
      <c r="AG57" s="996"/>
      <c r="AH57" s="37"/>
      <c r="AI57" s="995">
        <f>(SUM(AI61:AI86)+(0.21875*AI87))/26.21875</f>
        <v>1</v>
      </c>
      <c r="AJ57" s="996"/>
    </row>
    <row r="58" spans="2:52" s="5" customFormat="1" ht="13.5" thickBot="1" x14ac:dyDescent="0.25">
      <c r="D58" s="803"/>
      <c r="E58" s="804"/>
      <c r="F58" s="33"/>
      <c r="G58" s="33"/>
      <c r="H58" s="502"/>
      <c r="AO58" s="999" t="s">
        <v>446</v>
      </c>
      <c r="AP58" s="999"/>
      <c r="AQ58" s="999"/>
    </row>
    <row r="59" spans="2:52" s="5" customFormat="1" x14ac:dyDescent="0.2">
      <c r="D59" s="803"/>
      <c r="E59" s="804"/>
      <c r="F59" s="33"/>
      <c r="G59" s="33"/>
      <c r="H59" s="502"/>
      <c r="Z59" s="7" t="s">
        <v>68</v>
      </c>
      <c r="AA59" s="18" t="s">
        <v>69</v>
      </c>
      <c r="AC59" s="7" t="s">
        <v>68</v>
      </c>
      <c r="AD59" s="18" t="s">
        <v>69</v>
      </c>
      <c r="AF59" s="7" t="s">
        <v>68</v>
      </c>
      <c r="AG59" s="18" t="s">
        <v>69</v>
      </c>
      <c r="AI59" s="7" t="s">
        <v>68</v>
      </c>
      <c r="AJ59" s="18" t="s">
        <v>69</v>
      </c>
      <c r="AO59" s="355" t="s">
        <v>0</v>
      </c>
      <c r="AP59" s="301" t="s">
        <v>15</v>
      </c>
      <c r="AQ59" s="302" t="s">
        <v>2</v>
      </c>
    </row>
    <row r="60" spans="2:52" s="5" customFormat="1" ht="13.5" thickBot="1" x14ac:dyDescent="0.25">
      <c r="D60" s="803"/>
      <c r="E60" s="804"/>
      <c r="F60" s="33"/>
      <c r="G60" s="33"/>
      <c r="H60" s="502"/>
      <c r="Z60" s="27" t="s">
        <v>71</v>
      </c>
      <c r="AA60" s="27" t="s">
        <v>22</v>
      </c>
      <c r="AC60" s="27" t="s">
        <v>71</v>
      </c>
      <c r="AD60" s="27" t="s">
        <v>22</v>
      </c>
      <c r="AF60" s="27" t="s">
        <v>71</v>
      </c>
      <c r="AG60" s="27" t="s">
        <v>22</v>
      </c>
      <c r="AI60" s="27" t="s">
        <v>71</v>
      </c>
      <c r="AJ60" s="27" t="s">
        <v>22</v>
      </c>
      <c r="AO60" s="28" t="s">
        <v>22</v>
      </c>
      <c r="AP60" s="303" t="s">
        <v>2</v>
      </c>
      <c r="AQ60" s="298" t="s">
        <v>21</v>
      </c>
    </row>
    <row r="61" spans="2:52" s="5" customFormat="1" x14ac:dyDescent="0.2">
      <c r="D61" s="803"/>
      <c r="E61" s="804"/>
      <c r="F61" s="33"/>
      <c r="G61" s="33"/>
      <c r="H61" s="502"/>
      <c r="Y61" s="5">
        <v>0</v>
      </c>
      <c r="Z61" s="794">
        <v>1.1005</v>
      </c>
      <c r="AA61" s="30">
        <f t="shared" ref="AA61:AA87" si="14">$P$3*Z61</f>
        <v>6.1211760031783871E-3</v>
      </c>
      <c r="AB61" s="32"/>
      <c r="AC61" s="796">
        <f t="shared" ref="AC61:AC87" si="15">1-((1-$Z61)*0.666666)</f>
        <v>1.066999933</v>
      </c>
      <c r="AD61" s="30">
        <f t="shared" ref="AD61:AD87" si="16">$P$3*AC61</f>
        <v>5.9348426944775528E-3</v>
      </c>
      <c r="AE61" s="32"/>
      <c r="AF61" s="796">
        <f t="shared" ref="AF61:AF87" si="17">1-((1-$Z61)*0.333333)</f>
        <v>1.0334999665</v>
      </c>
      <c r="AG61" s="30">
        <f t="shared" ref="AG61:AG87" si="18">$P$3*AF61</f>
        <v>5.7485099447755266E-3</v>
      </c>
      <c r="AH61" s="32"/>
      <c r="AI61" s="794">
        <v>1</v>
      </c>
      <c r="AJ61" s="30">
        <f t="shared" ref="AJ61:AJ87" si="19">$P$3*AI61</f>
        <v>5.5621771950735005E-3</v>
      </c>
      <c r="AN61" s="502">
        <v>0</v>
      </c>
      <c r="AO61" s="356">
        <f t="shared" ref="AO61:AO87" ca="1" si="20">IF(OR($Z$7=0,$Z$7=1),AO19,TIME(HOUR(AO19),MINUTE(AO19),(ROUND(SECOND(AO19)/$Z$7,0)*$Z$7)))</f>
        <v>5.8724979211580179E-3</v>
      </c>
      <c r="AP61" s="805">
        <f ca="1">AO61</f>
        <v>5.8724979211580179E-3</v>
      </c>
      <c r="AQ61" s="10">
        <f ca="1">$D$3+(AP61)</f>
        <v>0.27670583125449133</v>
      </c>
    </row>
    <row r="62" spans="2:52" s="5" customFormat="1" x14ac:dyDescent="0.2">
      <c r="D62" s="803"/>
      <c r="E62" s="804"/>
      <c r="F62" s="33"/>
      <c r="G62" s="33"/>
      <c r="H62" s="502"/>
      <c r="Y62" s="5">
        <v>1</v>
      </c>
      <c r="Z62" s="794">
        <v>1.046</v>
      </c>
      <c r="AA62" s="30">
        <f t="shared" si="14"/>
        <v>5.818037346046882E-3</v>
      </c>
      <c r="AB62" s="32"/>
      <c r="AC62" s="796">
        <f t="shared" si="15"/>
        <v>1.0306666360000001</v>
      </c>
      <c r="AD62" s="30">
        <f t="shared" si="16"/>
        <v>5.7327504584823207E-3</v>
      </c>
      <c r="AE62" s="32"/>
      <c r="AF62" s="796">
        <f t="shared" si="17"/>
        <v>1.0153333179999999</v>
      </c>
      <c r="AG62" s="30">
        <f t="shared" si="18"/>
        <v>5.6474638267779102E-3</v>
      </c>
      <c r="AH62" s="32"/>
      <c r="AI62" s="794">
        <v>1</v>
      </c>
      <c r="AJ62" s="30">
        <f t="shared" si="19"/>
        <v>5.5621771950735005E-3</v>
      </c>
      <c r="AN62" s="502">
        <v>1</v>
      </c>
      <c r="AO62" s="357">
        <f t="shared" ca="1" si="20"/>
        <v>5.7350038563783101E-3</v>
      </c>
      <c r="AP62" s="806">
        <f ca="1">AP61+AO62</f>
        <v>1.1607501777536328E-2</v>
      </c>
      <c r="AQ62" s="11">
        <f t="shared" ref="AQ62:AQ87" ca="1" si="21">$D$3+(AP62)</f>
        <v>0.28244083511086965</v>
      </c>
    </row>
    <row r="63" spans="2:52" s="5" customFormat="1" x14ac:dyDescent="0.2">
      <c r="D63" s="803"/>
      <c r="E63" s="804"/>
      <c r="F63" s="269"/>
      <c r="G63" s="269"/>
      <c r="H63" s="502"/>
      <c r="Y63" s="5">
        <v>2</v>
      </c>
      <c r="Z63" s="794">
        <v>1</v>
      </c>
      <c r="AA63" s="30">
        <f t="shared" si="14"/>
        <v>5.5621771950735005E-3</v>
      </c>
      <c r="AB63" s="32"/>
      <c r="AC63" s="796">
        <f t="shared" si="15"/>
        <v>1</v>
      </c>
      <c r="AD63" s="30">
        <f t="shared" si="16"/>
        <v>5.5621771950735005E-3</v>
      </c>
      <c r="AE63" s="32"/>
      <c r="AF63" s="796">
        <f t="shared" si="17"/>
        <v>1</v>
      </c>
      <c r="AG63" s="30">
        <f t="shared" si="18"/>
        <v>5.5621771950735005E-3</v>
      </c>
      <c r="AH63" s="32"/>
      <c r="AI63" s="794">
        <v>1</v>
      </c>
      <c r="AJ63" s="30">
        <f t="shared" si="19"/>
        <v>5.5621771950735005E-3</v>
      </c>
      <c r="AN63" s="502">
        <v>2</v>
      </c>
      <c r="AO63" s="357">
        <f t="shared" ca="1" si="20"/>
        <v>5.5173234738730703E-3</v>
      </c>
      <c r="AP63" s="806">
        <f t="shared" ref="AP63:AP86" ca="1" si="22">AP62+AO63</f>
        <v>1.7124825251409397E-2</v>
      </c>
      <c r="AQ63" s="11">
        <f t="shared" ca="1" si="21"/>
        <v>0.28795815858474272</v>
      </c>
    </row>
    <row r="64" spans="2:52" s="5" customFormat="1" x14ac:dyDescent="0.2">
      <c r="D64" s="803"/>
      <c r="E64" s="804"/>
      <c r="F64" s="269"/>
      <c r="G64" s="269"/>
      <c r="H64" s="502"/>
      <c r="Y64" s="5">
        <v>3</v>
      </c>
      <c r="Z64" s="794">
        <v>0.99368999999999996</v>
      </c>
      <c r="AA64" s="30">
        <f t="shared" si="14"/>
        <v>5.5270798569725865E-3</v>
      </c>
      <c r="AB64" s="32"/>
      <c r="AC64" s="796">
        <f t="shared" si="15"/>
        <v>0.99579333753999999</v>
      </c>
      <c r="AD64" s="30">
        <f t="shared" si="16"/>
        <v>5.5387789930711169E-3</v>
      </c>
      <c r="AE64" s="32"/>
      <c r="AF64" s="796">
        <f t="shared" si="17"/>
        <v>0.99789666876999994</v>
      </c>
      <c r="AG64" s="30">
        <f t="shared" si="18"/>
        <v>5.5504780940723083E-3</v>
      </c>
      <c r="AH64" s="32"/>
      <c r="AI64" s="794">
        <v>1</v>
      </c>
      <c r="AJ64" s="30">
        <f t="shared" si="19"/>
        <v>5.5621771950735005E-3</v>
      </c>
      <c r="AN64" s="502">
        <v>3</v>
      </c>
      <c r="AO64" s="357">
        <f t="shared" ca="1" si="20"/>
        <v>5.5057187151044606E-3</v>
      </c>
      <c r="AP64" s="806">
        <f t="shared" ca="1" si="22"/>
        <v>2.2630543966513858E-2</v>
      </c>
      <c r="AQ64" s="11">
        <f t="shared" ca="1" si="21"/>
        <v>0.29346387729984719</v>
      </c>
    </row>
    <row r="65" spans="4:43" s="5" customFormat="1" x14ac:dyDescent="0.2">
      <c r="D65" s="803"/>
      <c r="E65" s="804"/>
      <c r="F65" s="269"/>
      <c r="G65" s="269"/>
      <c r="H65" s="502"/>
      <c r="Y65" s="5">
        <v>4</v>
      </c>
      <c r="Z65" s="794">
        <v>0.99368999999999996</v>
      </c>
      <c r="AA65" s="30">
        <f t="shared" si="14"/>
        <v>5.5270798569725865E-3</v>
      </c>
      <c r="AB65" s="32"/>
      <c r="AC65" s="796">
        <f t="shared" si="15"/>
        <v>0.99579333753999999</v>
      </c>
      <c r="AD65" s="30">
        <f t="shared" si="16"/>
        <v>5.5387789930711169E-3</v>
      </c>
      <c r="AE65" s="32"/>
      <c r="AF65" s="796">
        <f t="shared" si="17"/>
        <v>0.99789666876999994</v>
      </c>
      <c r="AG65" s="30">
        <f t="shared" si="18"/>
        <v>5.5504780940723083E-3</v>
      </c>
      <c r="AH65" s="32"/>
      <c r="AI65" s="794">
        <v>1</v>
      </c>
      <c r="AJ65" s="30">
        <f t="shared" si="19"/>
        <v>5.5621771950735005E-3</v>
      </c>
      <c r="AN65" s="502">
        <v>4</v>
      </c>
      <c r="AO65" s="357">
        <f t="shared" ca="1" si="20"/>
        <v>5.5057187151044606E-3</v>
      </c>
      <c r="AP65" s="806">
        <f t="shared" ca="1" si="22"/>
        <v>2.813626268161832E-2</v>
      </c>
      <c r="AQ65" s="11">
        <f t="shared" ca="1" si="21"/>
        <v>0.29896959601495166</v>
      </c>
    </row>
    <row r="66" spans="4:43" s="5" customFormat="1" x14ac:dyDescent="0.2">
      <c r="D66" s="803"/>
      <c r="E66" s="804"/>
      <c r="F66" s="269"/>
      <c r="G66" s="269"/>
      <c r="H66" s="502"/>
      <c r="Y66" s="5">
        <v>5</v>
      </c>
      <c r="Z66" s="794">
        <v>0.99368999999999996</v>
      </c>
      <c r="AA66" s="30">
        <f t="shared" si="14"/>
        <v>5.5270798569725865E-3</v>
      </c>
      <c r="AB66" s="32"/>
      <c r="AC66" s="796">
        <f t="shared" si="15"/>
        <v>0.99579333753999999</v>
      </c>
      <c r="AD66" s="30">
        <f t="shared" si="16"/>
        <v>5.5387789930711169E-3</v>
      </c>
      <c r="AE66" s="32"/>
      <c r="AF66" s="796">
        <f t="shared" si="17"/>
        <v>0.99789666876999994</v>
      </c>
      <c r="AG66" s="30">
        <f t="shared" si="18"/>
        <v>5.5504780940723083E-3</v>
      </c>
      <c r="AH66" s="32"/>
      <c r="AI66" s="794">
        <v>1</v>
      </c>
      <c r="AJ66" s="30">
        <f t="shared" si="19"/>
        <v>5.5621771950735005E-3</v>
      </c>
      <c r="AN66" s="502">
        <v>5</v>
      </c>
      <c r="AO66" s="357">
        <f t="shared" ca="1" si="20"/>
        <v>5.5174670034157224E-3</v>
      </c>
      <c r="AP66" s="806">
        <f t="shared" ca="1" si="22"/>
        <v>3.3653729685034044E-2</v>
      </c>
      <c r="AQ66" s="11">
        <f t="shared" ca="1" si="21"/>
        <v>0.30448706301836737</v>
      </c>
    </row>
    <row r="67" spans="4:43" s="5" customFormat="1" x14ac:dyDescent="0.2">
      <c r="D67" s="803"/>
      <c r="E67" s="804"/>
      <c r="F67" s="269"/>
      <c r="G67" s="269"/>
      <c r="H67" s="502"/>
      <c r="Y67" s="5">
        <v>6</v>
      </c>
      <c r="Z67" s="794">
        <v>0.99368999999999996</v>
      </c>
      <c r="AA67" s="30">
        <f t="shared" si="14"/>
        <v>5.5270798569725865E-3</v>
      </c>
      <c r="AB67" s="32"/>
      <c r="AC67" s="796">
        <f t="shared" si="15"/>
        <v>0.99579333753999999</v>
      </c>
      <c r="AD67" s="30">
        <f t="shared" si="16"/>
        <v>5.5387789930711169E-3</v>
      </c>
      <c r="AE67" s="32"/>
      <c r="AF67" s="796">
        <f t="shared" si="17"/>
        <v>0.99789666876999994</v>
      </c>
      <c r="AG67" s="30">
        <f t="shared" si="18"/>
        <v>5.5504780940723083E-3</v>
      </c>
      <c r="AH67" s="32"/>
      <c r="AI67" s="794">
        <v>1</v>
      </c>
      <c r="AJ67" s="30">
        <f t="shared" si="19"/>
        <v>5.5621771950735005E-3</v>
      </c>
      <c r="AN67" s="502">
        <v>6</v>
      </c>
      <c r="AO67" s="357">
        <f t="shared" ca="1" si="20"/>
        <v>5.5057187151044606E-3</v>
      </c>
      <c r="AP67" s="806">
        <f t="shared" ca="1" si="22"/>
        <v>3.9159448400138505E-2</v>
      </c>
      <c r="AQ67" s="11">
        <f t="shared" ca="1" si="21"/>
        <v>0.30999278173347183</v>
      </c>
    </row>
    <row r="68" spans="4:43" s="5" customFormat="1" x14ac:dyDescent="0.2">
      <c r="D68" s="803"/>
      <c r="E68" s="804"/>
      <c r="F68" s="269"/>
      <c r="G68" s="269"/>
      <c r="H68" s="502"/>
      <c r="Y68" s="5">
        <v>7</v>
      </c>
      <c r="Z68" s="794">
        <v>0.99368999999999996</v>
      </c>
      <c r="AA68" s="30">
        <f t="shared" si="14"/>
        <v>5.5270798569725865E-3</v>
      </c>
      <c r="AB68" s="32"/>
      <c r="AC68" s="796">
        <f t="shared" si="15"/>
        <v>0.99579333753999999</v>
      </c>
      <c r="AD68" s="30">
        <f t="shared" si="16"/>
        <v>5.5387789930711169E-3</v>
      </c>
      <c r="AE68" s="32"/>
      <c r="AF68" s="796">
        <f t="shared" si="17"/>
        <v>0.99789666876999994</v>
      </c>
      <c r="AG68" s="30">
        <f t="shared" si="18"/>
        <v>5.5504780940723083E-3</v>
      </c>
      <c r="AH68" s="32"/>
      <c r="AI68" s="794">
        <v>1</v>
      </c>
      <c r="AJ68" s="30">
        <f t="shared" si="19"/>
        <v>5.5621771950735005E-3</v>
      </c>
      <c r="AN68" s="502">
        <v>7</v>
      </c>
      <c r="AO68" s="357">
        <f t="shared" ca="1" si="20"/>
        <v>5.5057187151044606E-3</v>
      </c>
      <c r="AP68" s="806">
        <f t="shared" ca="1" si="22"/>
        <v>4.4665167115242967E-2</v>
      </c>
      <c r="AQ68" s="11">
        <f t="shared" ca="1" si="21"/>
        <v>0.3154985004485763</v>
      </c>
    </row>
    <row r="69" spans="4:43" s="5" customFormat="1" x14ac:dyDescent="0.2">
      <c r="D69" s="803"/>
      <c r="E69" s="804"/>
      <c r="F69" s="269"/>
      <c r="G69" s="269"/>
      <c r="H69" s="502"/>
      <c r="Y69" s="5">
        <v>8</v>
      </c>
      <c r="Z69" s="794">
        <v>0.99368999999999996</v>
      </c>
      <c r="AA69" s="30">
        <f t="shared" si="14"/>
        <v>5.5270798569725865E-3</v>
      </c>
      <c r="AB69" s="32"/>
      <c r="AC69" s="796">
        <f t="shared" si="15"/>
        <v>0.99579333753999999</v>
      </c>
      <c r="AD69" s="30">
        <f t="shared" si="16"/>
        <v>5.5387789930711169E-3</v>
      </c>
      <c r="AE69" s="32"/>
      <c r="AF69" s="796">
        <f t="shared" si="17"/>
        <v>0.99789666876999994</v>
      </c>
      <c r="AG69" s="30">
        <f t="shared" si="18"/>
        <v>5.5504780940723083E-3</v>
      </c>
      <c r="AH69" s="32"/>
      <c r="AI69" s="794">
        <v>1</v>
      </c>
      <c r="AJ69" s="30">
        <f t="shared" si="19"/>
        <v>5.5621771950735005E-3</v>
      </c>
      <c r="AN69" s="502">
        <v>8</v>
      </c>
      <c r="AO69" s="357">
        <f t="shared" ca="1" si="20"/>
        <v>5.5057187151044606E-3</v>
      </c>
      <c r="AP69" s="806">
        <f t="shared" ca="1" si="22"/>
        <v>5.0170885830347428E-2</v>
      </c>
      <c r="AQ69" s="11">
        <f t="shared" ca="1" si="21"/>
        <v>0.32100421916368072</v>
      </c>
    </row>
    <row r="70" spans="4:43" s="5" customFormat="1" x14ac:dyDescent="0.2">
      <c r="D70" s="803"/>
      <c r="E70" s="804"/>
      <c r="F70" s="269"/>
      <c r="G70" s="269"/>
      <c r="H70" s="502"/>
      <c r="Y70" s="5">
        <v>9</v>
      </c>
      <c r="Z70" s="794">
        <v>0.99368999999999996</v>
      </c>
      <c r="AA70" s="30">
        <f t="shared" si="14"/>
        <v>5.5270798569725865E-3</v>
      </c>
      <c r="AB70" s="32"/>
      <c r="AC70" s="796">
        <f t="shared" si="15"/>
        <v>0.99579333753999999</v>
      </c>
      <c r="AD70" s="30">
        <f t="shared" si="16"/>
        <v>5.5387789930711169E-3</v>
      </c>
      <c r="AE70" s="32"/>
      <c r="AF70" s="796">
        <f t="shared" si="17"/>
        <v>0.99789666876999994</v>
      </c>
      <c r="AG70" s="30">
        <f t="shared" si="18"/>
        <v>5.5504780940723083E-3</v>
      </c>
      <c r="AH70" s="32"/>
      <c r="AI70" s="794">
        <v>1</v>
      </c>
      <c r="AJ70" s="30">
        <f t="shared" si="19"/>
        <v>5.5621771950735005E-3</v>
      </c>
      <c r="AN70" s="502">
        <v>9</v>
      </c>
      <c r="AO70" s="357">
        <f t="shared" ca="1" si="20"/>
        <v>5.5057187151044606E-3</v>
      </c>
      <c r="AP70" s="806">
        <f t="shared" ca="1" si="22"/>
        <v>5.567660454545189E-2</v>
      </c>
      <c r="AQ70" s="11">
        <f t="shared" ca="1" si="21"/>
        <v>0.32650993787878518</v>
      </c>
    </row>
    <row r="71" spans="4:43" s="5" customFormat="1" x14ac:dyDescent="0.2">
      <c r="D71" s="803"/>
      <c r="E71" s="804"/>
      <c r="F71" s="269"/>
      <c r="G71" s="269"/>
      <c r="H71" s="502"/>
      <c r="Y71" s="5">
        <v>10</v>
      </c>
      <c r="Z71" s="794">
        <v>0.99368999999999996</v>
      </c>
      <c r="AA71" s="30">
        <f t="shared" si="14"/>
        <v>5.5270798569725865E-3</v>
      </c>
      <c r="AB71" s="32"/>
      <c r="AC71" s="796">
        <f t="shared" si="15"/>
        <v>0.99579333753999999</v>
      </c>
      <c r="AD71" s="30">
        <f t="shared" si="16"/>
        <v>5.5387789930711169E-3</v>
      </c>
      <c r="AE71" s="32"/>
      <c r="AF71" s="796">
        <f t="shared" si="17"/>
        <v>0.99789666876999994</v>
      </c>
      <c r="AG71" s="30">
        <f t="shared" si="18"/>
        <v>5.5504780940723083E-3</v>
      </c>
      <c r="AH71" s="32"/>
      <c r="AI71" s="794">
        <v>1</v>
      </c>
      <c r="AJ71" s="30">
        <f t="shared" si="19"/>
        <v>5.5621771950735005E-3</v>
      </c>
      <c r="AN71" s="502">
        <v>10</v>
      </c>
      <c r="AO71" s="357">
        <f t="shared" ca="1" si="20"/>
        <v>5.5057187151044606E-3</v>
      </c>
      <c r="AP71" s="806">
        <f t="shared" ca="1" si="22"/>
        <v>6.1182323260556351E-2</v>
      </c>
      <c r="AQ71" s="11">
        <f t="shared" ca="1" si="21"/>
        <v>0.33201565659388965</v>
      </c>
    </row>
    <row r="72" spans="4:43" s="5" customFormat="1" x14ac:dyDescent="0.2">
      <c r="D72" s="803"/>
      <c r="E72" s="804"/>
      <c r="F72" s="269"/>
      <c r="G72" s="269"/>
      <c r="H72" s="502"/>
      <c r="Y72" s="5">
        <v>11</v>
      </c>
      <c r="Z72" s="794">
        <v>0.99368999999999996</v>
      </c>
      <c r="AA72" s="30">
        <f t="shared" si="14"/>
        <v>5.5270798569725865E-3</v>
      </c>
      <c r="AB72" s="32"/>
      <c r="AC72" s="796">
        <f t="shared" si="15"/>
        <v>0.99579333753999999</v>
      </c>
      <c r="AD72" s="30">
        <f t="shared" si="16"/>
        <v>5.5387789930711169E-3</v>
      </c>
      <c r="AE72" s="32"/>
      <c r="AF72" s="796">
        <f t="shared" si="17"/>
        <v>0.99789666876999994</v>
      </c>
      <c r="AG72" s="30">
        <f t="shared" si="18"/>
        <v>5.5504780940723083E-3</v>
      </c>
      <c r="AH72" s="32"/>
      <c r="AI72" s="794">
        <v>1</v>
      </c>
      <c r="AJ72" s="30">
        <f t="shared" si="19"/>
        <v>5.5621771950735005E-3</v>
      </c>
      <c r="AN72" s="502">
        <v>11</v>
      </c>
      <c r="AO72" s="357">
        <f t="shared" ca="1" si="20"/>
        <v>5.5057187151044606E-3</v>
      </c>
      <c r="AP72" s="806">
        <f t="shared" ca="1" si="22"/>
        <v>6.6688041975660806E-2</v>
      </c>
      <c r="AQ72" s="11">
        <f t="shared" ca="1" si="21"/>
        <v>0.33752137530899412</v>
      </c>
    </row>
    <row r="73" spans="4:43" s="5" customFormat="1" x14ac:dyDescent="0.2">
      <c r="D73" s="803"/>
      <c r="E73" s="804"/>
      <c r="F73" s="269"/>
      <c r="G73" s="269"/>
      <c r="H73" s="502"/>
      <c r="Y73" s="5">
        <v>12</v>
      </c>
      <c r="Z73" s="794">
        <v>0.99368999999999996</v>
      </c>
      <c r="AA73" s="30">
        <f t="shared" si="14"/>
        <v>5.5270798569725865E-3</v>
      </c>
      <c r="AB73" s="32"/>
      <c r="AC73" s="796">
        <f t="shared" si="15"/>
        <v>0.99579333753999999</v>
      </c>
      <c r="AD73" s="30">
        <f t="shared" si="16"/>
        <v>5.5387789930711169E-3</v>
      </c>
      <c r="AE73" s="32"/>
      <c r="AF73" s="796">
        <f t="shared" si="17"/>
        <v>0.99789666876999994</v>
      </c>
      <c r="AG73" s="30">
        <f t="shared" si="18"/>
        <v>5.5504780940723083E-3</v>
      </c>
      <c r="AH73" s="32"/>
      <c r="AI73" s="794">
        <v>1</v>
      </c>
      <c r="AJ73" s="30">
        <f t="shared" si="19"/>
        <v>5.5621771950735005E-3</v>
      </c>
      <c r="AN73" s="502">
        <v>12</v>
      </c>
      <c r="AO73" s="357">
        <f t="shared" ca="1" si="20"/>
        <v>5.5057187151044606E-3</v>
      </c>
      <c r="AP73" s="806">
        <f t="shared" ca="1" si="22"/>
        <v>7.219376069076526E-2</v>
      </c>
      <c r="AQ73" s="11">
        <f t="shared" ca="1" si="21"/>
        <v>0.34302709402409859</v>
      </c>
    </row>
    <row r="74" spans="4:43" s="5" customFormat="1" x14ac:dyDescent="0.2">
      <c r="D74" s="803"/>
      <c r="E74" s="804"/>
      <c r="F74" s="269"/>
      <c r="G74" s="269"/>
      <c r="H74" s="502"/>
      <c r="Y74" s="5">
        <v>13</v>
      </c>
      <c r="Z74" s="794">
        <v>0.99368999999999996</v>
      </c>
      <c r="AA74" s="30">
        <f t="shared" si="14"/>
        <v>5.5270798569725865E-3</v>
      </c>
      <c r="AB74" s="32"/>
      <c r="AC74" s="796">
        <f t="shared" si="15"/>
        <v>0.99579333753999999</v>
      </c>
      <c r="AD74" s="30">
        <f t="shared" si="16"/>
        <v>5.5387789930711169E-3</v>
      </c>
      <c r="AE74" s="32"/>
      <c r="AF74" s="796">
        <f t="shared" si="17"/>
        <v>0.99789666876999994</v>
      </c>
      <c r="AG74" s="30">
        <f t="shared" si="18"/>
        <v>5.5504780940723083E-3</v>
      </c>
      <c r="AH74" s="32"/>
      <c r="AI74" s="794">
        <v>1</v>
      </c>
      <c r="AJ74" s="30">
        <f t="shared" si="19"/>
        <v>5.5621771950735005E-3</v>
      </c>
      <c r="AN74" s="502">
        <v>13</v>
      </c>
      <c r="AO74" s="357">
        <f t="shared" ca="1" si="20"/>
        <v>5.5057187151044606E-3</v>
      </c>
      <c r="AP74" s="806">
        <f t="shared" ca="1" si="22"/>
        <v>7.7699479405869715E-2</v>
      </c>
      <c r="AQ74" s="11">
        <f t="shared" ca="1" si="21"/>
        <v>0.348532812739203</v>
      </c>
    </row>
    <row r="75" spans="4:43" s="5" customFormat="1" x14ac:dyDescent="0.2">
      <c r="D75" s="803"/>
      <c r="E75" s="804"/>
      <c r="F75" s="269"/>
      <c r="G75" s="269"/>
      <c r="H75" s="502"/>
      <c r="Y75" s="5">
        <v>14</v>
      </c>
      <c r="Z75" s="794">
        <v>0.99368999999999996</v>
      </c>
      <c r="AA75" s="30">
        <f t="shared" si="14"/>
        <v>5.5270798569725865E-3</v>
      </c>
      <c r="AB75" s="32"/>
      <c r="AC75" s="796">
        <f t="shared" si="15"/>
        <v>0.99579333753999999</v>
      </c>
      <c r="AD75" s="30">
        <f t="shared" si="16"/>
        <v>5.5387789930711169E-3</v>
      </c>
      <c r="AE75" s="32"/>
      <c r="AF75" s="796">
        <f t="shared" si="17"/>
        <v>0.99789666876999994</v>
      </c>
      <c r="AG75" s="30">
        <f t="shared" si="18"/>
        <v>5.5504780940723083E-3</v>
      </c>
      <c r="AH75" s="32"/>
      <c r="AI75" s="794">
        <v>1</v>
      </c>
      <c r="AJ75" s="30">
        <f t="shared" si="19"/>
        <v>5.5621771950735005E-3</v>
      </c>
      <c r="AN75" s="502">
        <v>14</v>
      </c>
      <c r="AO75" s="357">
        <f t="shared" ca="1" si="20"/>
        <v>5.5057187151044606E-3</v>
      </c>
      <c r="AP75" s="806">
        <f t="shared" ca="1" si="22"/>
        <v>8.3205198120974169E-2</v>
      </c>
      <c r="AQ75" s="11">
        <f t="shared" ca="1" si="21"/>
        <v>0.35403853145430747</v>
      </c>
    </row>
    <row r="76" spans="4:43" s="5" customFormat="1" x14ac:dyDescent="0.2">
      <c r="D76" s="803"/>
      <c r="E76" s="804"/>
      <c r="F76" s="269"/>
      <c r="G76" s="269"/>
      <c r="H76" s="502"/>
      <c r="Y76" s="5">
        <v>15</v>
      </c>
      <c r="Z76" s="794">
        <v>0.99368999999999996</v>
      </c>
      <c r="AA76" s="30">
        <f t="shared" si="14"/>
        <v>5.5270798569725865E-3</v>
      </c>
      <c r="AB76" s="32"/>
      <c r="AC76" s="796">
        <f t="shared" si="15"/>
        <v>0.99579333753999999</v>
      </c>
      <c r="AD76" s="30">
        <f t="shared" si="16"/>
        <v>5.5387789930711169E-3</v>
      </c>
      <c r="AE76" s="32"/>
      <c r="AF76" s="796">
        <f t="shared" si="17"/>
        <v>0.99789666876999994</v>
      </c>
      <c r="AG76" s="30">
        <f t="shared" si="18"/>
        <v>5.5504780940723083E-3</v>
      </c>
      <c r="AH76" s="32"/>
      <c r="AI76" s="794">
        <v>1</v>
      </c>
      <c r="AJ76" s="30">
        <f t="shared" si="19"/>
        <v>5.5621771950735005E-3</v>
      </c>
      <c r="AN76" s="502">
        <v>15</v>
      </c>
      <c r="AO76" s="357">
        <f t="shared" ca="1" si="20"/>
        <v>5.5057187151044606E-3</v>
      </c>
      <c r="AP76" s="806">
        <f t="shared" ca="1" si="22"/>
        <v>8.8710916836078624E-2</v>
      </c>
      <c r="AQ76" s="11">
        <f t="shared" ca="1" si="21"/>
        <v>0.35954425016941194</v>
      </c>
    </row>
    <row r="77" spans="4:43" s="5" customFormat="1" x14ac:dyDescent="0.2">
      <c r="D77" s="803"/>
      <c r="E77" s="804"/>
      <c r="F77" s="269"/>
      <c r="G77" s="269"/>
      <c r="H77" s="502"/>
      <c r="Y77" s="5">
        <v>16</v>
      </c>
      <c r="Z77" s="794">
        <v>0.99368999999999996</v>
      </c>
      <c r="AA77" s="30">
        <f t="shared" si="14"/>
        <v>5.5270798569725865E-3</v>
      </c>
      <c r="AB77" s="32"/>
      <c r="AC77" s="796">
        <f t="shared" si="15"/>
        <v>0.99579333753999999</v>
      </c>
      <c r="AD77" s="30">
        <f t="shared" si="16"/>
        <v>5.5387789930711169E-3</v>
      </c>
      <c r="AE77" s="32"/>
      <c r="AF77" s="796">
        <f t="shared" si="17"/>
        <v>0.99789666876999994</v>
      </c>
      <c r="AG77" s="30">
        <f t="shared" si="18"/>
        <v>5.5504780940723083E-3</v>
      </c>
      <c r="AH77" s="32"/>
      <c r="AI77" s="794">
        <v>1</v>
      </c>
      <c r="AJ77" s="30">
        <f t="shared" si="19"/>
        <v>5.5621771950735005E-3</v>
      </c>
      <c r="AN77" s="502">
        <v>16</v>
      </c>
      <c r="AO77" s="357">
        <f t="shared" ca="1" si="20"/>
        <v>5.5057187151044606E-3</v>
      </c>
      <c r="AP77" s="806">
        <f t="shared" ca="1" si="22"/>
        <v>9.4216635551183078E-2</v>
      </c>
      <c r="AQ77" s="11">
        <f t="shared" ca="1" si="21"/>
        <v>0.36504996888451641</v>
      </c>
    </row>
    <row r="78" spans="4:43" s="5" customFormat="1" x14ac:dyDescent="0.2">
      <c r="D78" s="803"/>
      <c r="E78" s="804"/>
      <c r="F78" s="502"/>
      <c r="G78" s="502"/>
      <c r="H78" s="502"/>
      <c r="Y78" s="5">
        <v>17</v>
      </c>
      <c r="Z78" s="794">
        <v>0.99368999999999996</v>
      </c>
      <c r="AA78" s="30">
        <f t="shared" si="14"/>
        <v>5.5270798569725865E-3</v>
      </c>
      <c r="AB78" s="32"/>
      <c r="AC78" s="796">
        <f t="shared" si="15"/>
        <v>0.99579333753999999</v>
      </c>
      <c r="AD78" s="30">
        <f t="shared" si="16"/>
        <v>5.5387789930711169E-3</v>
      </c>
      <c r="AE78" s="32"/>
      <c r="AF78" s="796">
        <f t="shared" si="17"/>
        <v>0.99789666876999994</v>
      </c>
      <c r="AG78" s="30">
        <f t="shared" si="18"/>
        <v>5.5504780940723083E-3</v>
      </c>
      <c r="AH78" s="32"/>
      <c r="AI78" s="794">
        <v>1</v>
      </c>
      <c r="AJ78" s="30">
        <f t="shared" si="19"/>
        <v>5.5621771950735005E-3</v>
      </c>
      <c r="AN78" s="502">
        <v>17</v>
      </c>
      <c r="AO78" s="357">
        <f t="shared" ca="1" si="20"/>
        <v>5.5337427009227343E-3</v>
      </c>
      <c r="AP78" s="806">
        <f t="shared" ca="1" si="22"/>
        <v>9.9750378252105809E-2</v>
      </c>
      <c r="AQ78" s="11">
        <f t="shared" ca="1" si="21"/>
        <v>0.37058371158543912</v>
      </c>
    </row>
    <row r="79" spans="4:43" s="5" customFormat="1" x14ac:dyDescent="0.2">
      <c r="D79" s="803"/>
      <c r="E79" s="804"/>
      <c r="F79" s="502"/>
      <c r="G79" s="502"/>
      <c r="H79" s="502"/>
      <c r="Y79" s="5">
        <v>18</v>
      </c>
      <c r="Z79" s="794">
        <v>0.99368999999999996</v>
      </c>
      <c r="AA79" s="30">
        <f t="shared" si="14"/>
        <v>5.5270798569725865E-3</v>
      </c>
      <c r="AB79" s="32"/>
      <c r="AC79" s="796">
        <f t="shared" si="15"/>
        <v>0.99579333753999999</v>
      </c>
      <c r="AD79" s="30">
        <f t="shared" si="16"/>
        <v>5.5387789930711169E-3</v>
      </c>
      <c r="AE79" s="32"/>
      <c r="AF79" s="796">
        <f t="shared" si="17"/>
        <v>0.99789666876999994</v>
      </c>
      <c r="AG79" s="30">
        <f t="shared" si="18"/>
        <v>5.5504780940723083E-3</v>
      </c>
      <c r="AH79" s="32"/>
      <c r="AI79" s="794">
        <v>1</v>
      </c>
      <c r="AJ79" s="30">
        <f t="shared" si="19"/>
        <v>5.5621771950735005E-3</v>
      </c>
      <c r="AN79" s="502">
        <v>18</v>
      </c>
      <c r="AO79" s="357">
        <f t="shared" ca="1" si="20"/>
        <v>5.5367243404050729E-3</v>
      </c>
      <c r="AP79" s="806">
        <f t="shared" ca="1" si="22"/>
        <v>0.10528710259251088</v>
      </c>
      <c r="AQ79" s="11">
        <f t="shared" ca="1" si="21"/>
        <v>0.37612043592584421</v>
      </c>
    </row>
    <row r="80" spans="4:43" s="5" customFormat="1" x14ac:dyDescent="0.2">
      <c r="D80" s="803"/>
      <c r="E80" s="804"/>
      <c r="F80" s="502"/>
      <c r="G80" s="502"/>
      <c r="H80" s="502"/>
      <c r="Y80" s="5">
        <v>19</v>
      </c>
      <c r="Z80" s="794">
        <v>0.99368999999999996</v>
      </c>
      <c r="AA80" s="30">
        <f t="shared" si="14"/>
        <v>5.5270798569725865E-3</v>
      </c>
      <c r="AB80" s="32"/>
      <c r="AC80" s="796">
        <f t="shared" si="15"/>
        <v>0.99579333753999999</v>
      </c>
      <c r="AD80" s="30">
        <f t="shared" si="16"/>
        <v>5.5387789930711169E-3</v>
      </c>
      <c r="AE80" s="32"/>
      <c r="AF80" s="796">
        <f t="shared" si="17"/>
        <v>0.99789666876999994</v>
      </c>
      <c r="AG80" s="30">
        <f t="shared" si="18"/>
        <v>5.5504780940723083E-3</v>
      </c>
      <c r="AH80" s="32"/>
      <c r="AI80" s="794">
        <v>1</v>
      </c>
      <c r="AJ80" s="30">
        <f t="shared" si="19"/>
        <v>5.5621771950735005E-3</v>
      </c>
      <c r="AN80" s="502">
        <v>19</v>
      </c>
      <c r="AO80" s="357">
        <f t="shared" ca="1" si="20"/>
        <v>5.5551800697506756E-3</v>
      </c>
      <c r="AP80" s="806">
        <f t="shared" ca="1" si="22"/>
        <v>0.11084228266226155</v>
      </c>
      <c r="AQ80" s="11">
        <f t="shared" ca="1" si="21"/>
        <v>0.38167561599559485</v>
      </c>
    </row>
    <row r="81" spans="4:43" s="5" customFormat="1" x14ac:dyDescent="0.2">
      <c r="D81" s="803"/>
      <c r="E81" s="804"/>
      <c r="F81" s="502"/>
      <c r="G81" s="502"/>
      <c r="H81" s="502"/>
      <c r="Y81" s="5">
        <v>20</v>
      </c>
      <c r="Z81" s="794">
        <v>0.99368999999999996</v>
      </c>
      <c r="AA81" s="30">
        <f t="shared" si="14"/>
        <v>5.5270798569725865E-3</v>
      </c>
      <c r="AB81" s="32"/>
      <c r="AC81" s="796">
        <f t="shared" si="15"/>
        <v>0.99579333753999999</v>
      </c>
      <c r="AD81" s="30">
        <f t="shared" si="16"/>
        <v>5.5387789930711169E-3</v>
      </c>
      <c r="AE81" s="32"/>
      <c r="AF81" s="796">
        <f t="shared" si="17"/>
        <v>0.99789666876999994</v>
      </c>
      <c r="AG81" s="30">
        <f t="shared" si="18"/>
        <v>5.5504780940723083E-3</v>
      </c>
      <c r="AH81" s="32"/>
      <c r="AI81" s="794">
        <v>1</v>
      </c>
      <c r="AJ81" s="30">
        <f t="shared" si="19"/>
        <v>5.5621771950735005E-3</v>
      </c>
      <c r="AN81" s="502">
        <v>20</v>
      </c>
      <c r="AO81" s="357">
        <f t="shared" ca="1" si="20"/>
        <v>5.5736357990962783E-3</v>
      </c>
      <c r="AP81" s="806">
        <f t="shared" ca="1" si="22"/>
        <v>0.11641591846135783</v>
      </c>
      <c r="AQ81" s="11">
        <f t="shared" ca="1" si="21"/>
        <v>0.38724925179469116</v>
      </c>
    </row>
    <row r="82" spans="4:43" s="5" customFormat="1" x14ac:dyDescent="0.2">
      <c r="D82" s="803"/>
      <c r="E82" s="804"/>
      <c r="F82" s="502"/>
      <c r="G82" s="502"/>
      <c r="H82" s="502"/>
      <c r="Y82" s="5">
        <v>21</v>
      </c>
      <c r="Z82" s="794">
        <v>0.99368999999999996</v>
      </c>
      <c r="AA82" s="30">
        <f t="shared" si="14"/>
        <v>5.5270798569725865E-3</v>
      </c>
      <c r="AB82" s="32"/>
      <c r="AC82" s="796">
        <f t="shared" si="15"/>
        <v>0.99579333753999999</v>
      </c>
      <c r="AD82" s="30">
        <f t="shared" si="16"/>
        <v>5.5387789930711169E-3</v>
      </c>
      <c r="AE82" s="32"/>
      <c r="AF82" s="796">
        <f t="shared" si="17"/>
        <v>0.99789666876999994</v>
      </c>
      <c r="AG82" s="30">
        <f t="shared" si="18"/>
        <v>5.5504780940723083E-3</v>
      </c>
      <c r="AH82" s="32"/>
      <c r="AI82" s="794">
        <v>1</v>
      </c>
      <c r="AJ82" s="30">
        <f t="shared" si="19"/>
        <v>5.5621771950735005E-3</v>
      </c>
      <c r="AN82" s="502">
        <v>21</v>
      </c>
      <c r="AO82" s="357">
        <f t="shared" ca="1" si="20"/>
        <v>5.5920915284418792E-3</v>
      </c>
      <c r="AP82" s="806">
        <f t="shared" ca="1" si="22"/>
        <v>0.12200800998979972</v>
      </c>
      <c r="AQ82" s="11">
        <f t="shared" ca="1" si="21"/>
        <v>0.39284134332313303</v>
      </c>
    </row>
    <row r="83" spans="4:43" s="5" customFormat="1" x14ac:dyDescent="0.2">
      <c r="D83" s="803"/>
      <c r="E83" s="804"/>
      <c r="F83" s="502"/>
      <c r="G83" s="502"/>
      <c r="H83" s="502"/>
      <c r="Y83" s="5">
        <v>22</v>
      </c>
      <c r="Z83" s="794">
        <v>0.99368999999999996</v>
      </c>
      <c r="AA83" s="30">
        <f t="shared" si="14"/>
        <v>5.5270798569725865E-3</v>
      </c>
      <c r="AB83" s="32"/>
      <c r="AC83" s="796">
        <f t="shared" si="15"/>
        <v>0.99579333753999999</v>
      </c>
      <c r="AD83" s="30">
        <f t="shared" si="16"/>
        <v>5.5387789930711169E-3</v>
      </c>
      <c r="AE83" s="32"/>
      <c r="AF83" s="796">
        <f t="shared" si="17"/>
        <v>0.99789666876999994</v>
      </c>
      <c r="AG83" s="30">
        <f t="shared" si="18"/>
        <v>5.5504780940723083E-3</v>
      </c>
      <c r="AH83" s="32"/>
      <c r="AI83" s="794">
        <v>1</v>
      </c>
      <c r="AJ83" s="30">
        <f t="shared" si="19"/>
        <v>5.5621771950735005E-3</v>
      </c>
      <c r="AN83" s="502">
        <v>22</v>
      </c>
      <c r="AO83" s="357">
        <f t="shared" ca="1" si="20"/>
        <v>5.6225192327791626E-3</v>
      </c>
      <c r="AP83" s="806">
        <f t="shared" ca="1" si="22"/>
        <v>0.12763052922257886</v>
      </c>
      <c r="AQ83" s="11">
        <f t="shared" ca="1" si="21"/>
        <v>0.39846386255591215</v>
      </c>
    </row>
    <row r="84" spans="4:43" s="5" customFormat="1" x14ac:dyDescent="0.2">
      <c r="D84" s="803"/>
      <c r="E84" s="804"/>
      <c r="F84" s="502"/>
      <c r="G84" s="502"/>
      <c r="H84" s="502"/>
      <c r="Y84" s="5">
        <v>23</v>
      </c>
      <c r="Z84" s="794">
        <v>0.99368999999999996</v>
      </c>
      <c r="AA84" s="30">
        <f t="shared" si="14"/>
        <v>5.5270798569725865E-3</v>
      </c>
      <c r="AB84" s="32"/>
      <c r="AC84" s="796">
        <f t="shared" si="15"/>
        <v>0.99579333753999999</v>
      </c>
      <c r="AD84" s="30">
        <f t="shared" si="16"/>
        <v>5.5387789930711169E-3</v>
      </c>
      <c r="AE84" s="32"/>
      <c r="AF84" s="796">
        <f t="shared" si="17"/>
        <v>0.99789666876999994</v>
      </c>
      <c r="AG84" s="30">
        <f t="shared" si="18"/>
        <v>5.5504780940723083E-3</v>
      </c>
      <c r="AH84" s="32"/>
      <c r="AI84" s="794">
        <v>1</v>
      </c>
      <c r="AJ84" s="30">
        <f t="shared" si="19"/>
        <v>5.5621771950735005E-3</v>
      </c>
      <c r="AN84" s="502">
        <v>23</v>
      </c>
      <c r="AO84" s="357">
        <f t="shared" ca="1" si="20"/>
        <v>5.6290029871330846E-3</v>
      </c>
      <c r="AP84" s="806">
        <f t="shared" ca="1" si="22"/>
        <v>0.13325953220971196</v>
      </c>
      <c r="AQ84" s="11">
        <f t="shared" ca="1" si="21"/>
        <v>0.40409286554304524</v>
      </c>
    </row>
    <row r="85" spans="4:43" s="5" customFormat="1" x14ac:dyDescent="0.2">
      <c r="D85" s="803"/>
      <c r="E85" s="804"/>
      <c r="F85" s="502"/>
      <c r="G85" s="502"/>
      <c r="H85" s="502"/>
      <c r="Y85" s="5">
        <v>24</v>
      </c>
      <c r="Z85" s="794">
        <v>0.99368999999999996</v>
      </c>
      <c r="AA85" s="30">
        <f t="shared" si="14"/>
        <v>5.5270798569725865E-3</v>
      </c>
      <c r="AB85" s="32"/>
      <c r="AC85" s="796">
        <f t="shared" si="15"/>
        <v>0.99579333753999999</v>
      </c>
      <c r="AD85" s="30">
        <f t="shared" si="16"/>
        <v>5.5387789930711169E-3</v>
      </c>
      <c r="AE85" s="32"/>
      <c r="AF85" s="796">
        <f t="shared" si="17"/>
        <v>0.99789666876999994</v>
      </c>
      <c r="AG85" s="30">
        <f t="shared" si="18"/>
        <v>5.5504780940723083E-3</v>
      </c>
      <c r="AH85" s="32"/>
      <c r="AI85" s="794">
        <v>1</v>
      </c>
      <c r="AJ85" s="30">
        <f t="shared" si="19"/>
        <v>5.5621771950735005E-3</v>
      </c>
      <c r="AN85" s="502">
        <v>24</v>
      </c>
      <c r="AO85" s="357">
        <f t="shared" ca="1" si="20"/>
        <v>5.6474587164786864E-3</v>
      </c>
      <c r="AP85" s="806">
        <f t="shared" ca="1" si="22"/>
        <v>0.13890699092619063</v>
      </c>
      <c r="AQ85" s="11">
        <f t="shared" ca="1" si="21"/>
        <v>0.40974032425952395</v>
      </c>
    </row>
    <row r="86" spans="4:43" s="5" customFormat="1" x14ac:dyDescent="0.2">
      <c r="D86" s="803"/>
      <c r="E86" s="804"/>
      <c r="F86" s="502"/>
      <c r="G86" s="502"/>
      <c r="H86" s="502"/>
      <c r="Y86" s="5">
        <v>25</v>
      </c>
      <c r="Z86" s="794">
        <v>0.99368999999999996</v>
      </c>
      <c r="AA86" s="30">
        <f t="shared" si="14"/>
        <v>5.5270798569725865E-3</v>
      </c>
      <c r="AB86" s="32"/>
      <c r="AC86" s="796">
        <f t="shared" si="15"/>
        <v>0.99579333753999999</v>
      </c>
      <c r="AD86" s="30">
        <f t="shared" si="16"/>
        <v>5.5387789930711169E-3</v>
      </c>
      <c r="AE86" s="32"/>
      <c r="AF86" s="796">
        <f t="shared" si="17"/>
        <v>0.99789666876999994</v>
      </c>
      <c r="AG86" s="30">
        <f t="shared" si="18"/>
        <v>5.5504780940723083E-3</v>
      </c>
      <c r="AH86" s="32"/>
      <c r="AI86" s="794">
        <v>1</v>
      </c>
      <c r="AJ86" s="30">
        <f t="shared" si="19"/>
        <v>5.5621771950735005E-3</v>
      </c>
      <c r="AN86" s="502">
        <v>25</v>
      </c>
      <c r="AO86" s="357">
        <f t="shared" ca="1" si="20"/>
        <v>5.6849050267214173E-3</v>
      </c>
      <c r="AP86" s="806">
        <f t="shared" ca="1" si="22"/>
        <v>0.14459189595291205</v>
      </c>
      <c r="AQ86" s="11">
        <f t="shared" ca="1" si="21"/>
        <v>0.41542522928624537</v>
      </c>
    </row>
    <row r="87" spans="4:43" s="5" customFormat="1" ht="13.5" thickBot="1" x14ac:dyDescent="0.25">
      <c r="D87" s="803"/>
      <c r="E87" s="804"/>
      <c r="F87" s="502"/>
      <c r="G87" s="502"/>
      <c r="H87" s="502"/>
      <c r="Y87" s="5">
        <v>26</v>
      </c>
      <c r="Z87" s="795">
        <v>0.99368999999999996</v>
      </c>
      <c r="AA87" s="31">
        <f t="shared" si="14"/>
        <v>5.5270798569725865E-3</v>
      </c>
      <c r="AB87" s="32"/>
      <c r="AC87" s="797">
        <f t="shared" si="15"/>
        <v>0.99579333753999999</v>
      </c>
      <c r="AD87" s="31">
        <f t="shared" si="16"/>
        <v>5.5387789930711169E-3</v>
      </c>
      <c r="AE87" s="32"/>
      <c r="AF87" s="797">
        <f t="shared" si="17"/>
        <v>0.99789666876999994</v>
      </c>
      <c r="AG87" s="31">
        <f t="shared" si="18"/>
        <v>5.5504780940723083E-3</v>
      </c>
      <c r="AH87" s="32"/>
      <c r="AI87" s="795">
        <v>1</v>
      </c>
      <c r="AJ87" s="31">
        <f t="shared" si="19"/>
        <v>5.5621771950735005E-3</v>
      </c>
      <c r="AN87" s="502">
        <v>26</v>
      </c>
      <c r="AO87" s="358">
        <f t="shared" ca="1" si="20"/>
        <v>5.6751423104970918E-3</v>
      </c>
      <c r="AP87" s="807">
        <f ca="1">IF(OR($Z$7=0,$Z$7=1),AP45,TIME(HOUR(AP86+(AO87*0.21875)),MINUTE(AP86+(AO87*0.21875)),(ROUND(SECOND(AP86+(AO87*0.21875))/$Z$7,0)*$Z$7)))</f>
        <v>0.14583333333333329</v>
      </c>
      <c r="AQ87" s="13">
        <f t="shared" ca="1" si="21"/>
        <v>0.41666666666666663</v>
      </c>
    </row>
    <row r="88" spans="4:43" s="5" customFormat="1" x14ac:dyDescent="0.2">
      <c r="D88" s="803"/>
      <c r="E88" s="804"/>
      <c r="F88" s="502"/>
      <c r="G88" s="502"/>
      <c r="H88" s="502"/>
    </row>
    <row r="89" spans="4:43" s="5" customFormat="1" x14ac:dyDescent="0.2">
      <c r="D89" s="803"/>
      <c r="E89" s="804"/>
      <c r="F89" s="502"/>
      <c r="G89" s="502"/>
      <c r="H89" s="502"/>
    </row>
    <row r="90" spans="4:43" s="5" customFormat="1" x14ac:dyDescent="0.2">
      <c r="D90" s="803"/>
      <c r="E90" s="804"/>
      <c r="F90" s="502"/>
      <c r="G90" s="502"/>
      <c r="H90" s="502"/>
    </row>
    <row r="91" spans="4:43" s="5" customFormat="1" x14ac:dyDescent="0.2">
      <c r="D91" s="803"/>
      <c r="E91" s="804"/>
      <c r="F91" s="502"/>
      <c r="G91" s="502"/>
      <c r="H91" s="502"/>
    </row>
    <row r="92" spans="4:43" s="5" customFormat="1" ht="16.5" thickBot="1" x14ac:dyDescent="0.25">
      <c r="D92" s="803"/>
      <c r="E92" s="804"/>
      <c r="F92" s="502"/>
      <c r="G92" s="502"/>
      <c r="H92" s="502"/>
      <c r="Z92" s="34"/>
      <c r="AA92" s="35"/>
      <c r="AC92" s="997"/>
      <c r="AD92" s="997"/>
      <c r="AF92" s="997"/>
      <c r="AG92" s="997"/>
      <c r="AI92" s="34"/>
      <c r="AJ92" s="36"/>
      <c r="AM92" s="32"/>
    </row>
    <row r="93" spans="4:43" s="5" customFormat="1" x14ac:dyDescent="0.2">
      <c r="D93" s="803"/>
      <c r="E93" s="804"/>
      <c r="F93" s="502"/>
      <c r="G93" s="502"/>
      <c r="H93" s="502"/>
      <c r="Z93" s="988" t="s">
        <v>85</v>
      </c>
      <c r="AA93" s="989"/>
      <c r="AC93" s="997"/>
      <c r="AD93" s="997"/>
      <c r="AF93" s="997"/>
      <c r="AG93" s="997"/>
      <c r="AI93" s="988" t="s">
        <v>86</v>
      </c>
      <c r="AJ93" s="989"/>
    </row>
    <row r="94" spans="4:43" s="5" customFormat="1" x14ac:dyDescent="0.2">
      <c r="D94" s="803"/>
      <c r="E94" s="804"/>
      <c r="F94" s="502"/>
      <c r="G94" s="502"/>
      <c r="H94" s="502"/>
      <c r="Z94" s="990"/>
      <c r="AA94" s="991"/>
      <c r="AC94" s="997"/>
      <c r="AD94" s="997"/>
      <c r="AF94" s="997"/>
      <c r="AG94" s="997"/>
      <c r="AI94" s="990"/>
      <c r="AJ94" s="991"/>
    </row>
    <row r="95" spans="4:43" s="5" customFormat="1" ht="13.5" thickBot="1" x14ac:dyDescent="0.25">
      <c r="D95" s="803"/>
      <c r="E95" s="804"/>
      <c r="F95" s="502"/>
      <c r="G95" s="502"/>
      <c r="H95" s="502"/>
      <c r="Z95" s="992"/>
      <c r="AA95" s="993"/>
      <c r="AI95" s="992"/>
      <c r="AJ95" s="993"/>
    </row>
    <row r="96" spans="4:43" s="5" customFormat="1" x14ac:dyDescent="0.2">
      <c r="D96" s="803"/>
      <c r="E96" s="804"/>
      <c r="F96" s="502"/>
      <c r="G96" s="502"/>
      <c r="H96" s="502"/>
      <c r="Z96" s="998"/>
      <c r="AA96" s="998"/>
      <c r="AC96" s="933"/>
      <c r="AD96" s="933"/>
      <c r="AF96" s="933"/>
      <c r="AG96" s="933"/>
      <c r="AI96" s="933"/>
      <c r="AJ96" s="933"/>
    </row>
    <row r="97" spans="4:36" s="5" customFormat="1" ht="13.5" thickBot="1" x14ac:dyDescent="0.25">
      <c r="D97" s="803"/>
      <c r="E97" s="804"/>
      <c r="F97" s="502"/>
      <c r="G97" s="502"/>
      <c r="H97" s="502"/>
      <c r="Z97" s="994" t="s">
        <v>70</v>
      </c>
      <c r="AA97" s="994"/>
      <c r="AC97" s="994" t="s">
        <v>70</v>
      </c>
      <c r="AD97" s="994"/>
      <c r="AF97" s="994" t="s">
        <v>70</v>
      </c>
      <c r="AG97" s="994"/>
      <c r="AI97" s="994" t="s">
        <v>70</v>
      </c>
      <c r="AJ97" s="994"/>
    </row>
    <row r="98" spans="4:36" s="5" customFormat="1" ht="13.5" thickBot="1" x14ac:dyDescent="0.25">
      <c r="D98" s="803"/>
      <c r="E98" s="804"/>
      <c r="F98" s="502"/>
      <c r="G98" s="502"/>
      <c r="H98" s="502"/>
      <c r="Z98" s="995">
        <f>(SUM(Z102:Z127)+(0.21875*Z128))/26.21875</f>
        <v>1.0000001191895114</v>
      </c>
      <c r="AA98" s="996"/>
      <c r="AB98" s="37"/>
      <c r="AC98" s="995">
        <f>(SUM(AC102:AC127)+(0.21875*AC128))/26.21875</f>
        <v>1.0000000794595947</v>
      </c>
      <c r="AD98" s="996"/>
      <c r="AE98" s="37"/>
      <c r="AF98" s="995">
        <f>(SUM(AF102:AF127)+(0.21875*AF128))/26.21875</f>
        <v>1.0000000397297972</v>
      </c>
      <c r="AG98" s="996"/>
      <c r="AH98" s="37"/>
      <c r="AI98" s="995">
        <f>(SUM(AI102:AI127)+(0.21875*AI128))/26.21875</f>
        <v>1</v>
      </c>
      <c r="AJ98" s="996"/>
    </row>
    <row r="99" spans="4:36" s="5" customFormat="1" ht="13.5" thickBot="1" x14ac:dyDescent="0.25">
      <c r="D99" s="803"/>
      <c r="E99" s="804"/>
      <c r="F99" s="502"/>
      <c r="G99" s="502"/>
      <c r="H99" s="502"/>
      <c r="Z99" s="33"/>
      <c r="AA99" s="12"/>
      <c r="AB99" s="12"/>
      <c r="AC99" s="33"/>
      <c r="AD99" s="12"/>
      <c r="AE99" s="12"/>
      <c r="AF99" s="33"/>
      <c r="AG99" s="12"/>
      <c r="AH99" s="12"/>
      <c r="AI99" s="33"/>
      <c r="AJ99" s="12"/>
    </row>
    <row r="100" spans="4:36" s="5" customFormat="1" x14ac:dyDescent="0.2">
      <c r="D100" s="803"/>
      <c r="E100" s="804"/>
      <c r="F100" s="502"/>
      <c r="G100" s="502"/>
      <c r="H100" s="502"/>
      <c r="Z100" s="7" t="s">
        <v>68</v>
      </c>
      <c r="AA100" s="18" t="s">
        <v>69</v>
      </c>
      <c r="AC100" s="7" t="s">
        <v>68</v>
      </c>
      <c r="AD100" s="18" t="s">
        <v>69</v>
      </c>
      <c r="AF100" s="7" t="s">
        <v>68</v>
      </c>
      <c r="AG100" s="18" t="s">
        <v>69</v>
      </c>
      <c r="AI100" s="7" t="s">
        <v>68</v>
      </c>
      <c r="AJ100" s="18" t="s">
        <v>69</v>
      </c>
    </row>
    <row r="101" spans="4:36" s="5" customFormat="1" ht="13.5" thickBot="1" x14ac:dyDescent="0.25">
      <c r="D101" s="803"/>
      <c r="E101" s="804"/>
      <c r="F101" s="502"/>
      <c r="G101" s="502"/>
      <c r="H101" s="502"/>
      <c r="Z101" s="27" t="s">
        <v>71</v>
      </c>
      <c r="AA101" s="27" t="s">
        <v>22</v>
      </c>
      <c r="AC101" s="27" t="s">
        <v>71</v>
      </c>
      <c r="AD101" s="27" t="s">
        <v>22</v>
      </c>
      <c r="AF101" s="27" t="s">
        <v>71</v>
      </c>
      <c r="AG101" s="27" t="s">
        <v>22</v>
      </c>
      <c r="AI101" s="27" t="s">
        <v>71</v>
      </c>
      <c r="AJ101" s="27" t="s">
        <v>22</v>
      </c>
    </row>
    <row r="102" spans="4:36" s="5" customFormat="1" x14ac:dyDescent="0.2">
      <c r="D102" s="803"/>
      <c r="E102" s="804"/>
      <c r="F102" s="502"/>
      <c r="G102" s="502"/>
      <c r="H102" s="502"/>
      <c r="Y102" s="5">
        <v>0</v>
      </c>
      <c r="Z102" s="793">
        <v>0.99160000000000004</v>
      </c>
      <c r="AA102" s="29">
        <f t="shared" ref="AA102:AA128" si="23">$P$3*Z102</f>
        <v>5.515454906634883E-3</v>
      </c>
      <c r="AB102" s="32"/>
      <c r="AC102" s="793">
        <f t="shared" ref="AC102:AC128" si="24">1-((1-$Z102)*0.666666)</f>
        <v>0.99440000559999997</v>
      </c>
      <c r="AD102" s="29">
        <f t="shared" ref="AD102:AD128" si="25">$P$3*AC102</f>
        <v>5.5310290339292811E-3</v>
      </c>
      <c r="AE102" s="32"/>
      <c r="AF102" s="793">
        <f t="shared" ref="AF102:AF128" si="26">1-((1-$Z102)*0.333333)</f>
        <v>0.99720000279999998</v>
      </c>
      <c r="AG102" s="29">
        <f t="shared" ref="AG102:AG128" si="27">$P$3*AF102</f>
        <v>5.5466031145013908E-3</v>
      </c>
      <c r="AH102" s="32"/>
      <c r="AI102" s="796">
        <v>1</v>
      </c>
      <c r="AJ102" s="29">
        <f t="shared" ref="AJ102:AJ128" si="28">$P$3*AI102</f>
        <v>5.5621771950735005E-3</v>
      </c>
    </row>
    <row r="103" spans="4:36" s="5" customFormat="1" x14ac:dyDescent="0.2">
      <c r="D103" s="803"/>
      <c r="E103" s="804"/>
      <c r="F103" s="502"/>
      <c r="G103" s="502"/>
      <c r="H103" s="502"/>
      <c r="Y103" s="5">
        <v>1</v>
      </c>
      <c r="Z103" s="794">
        <v>0.99160000000000004</v>
      </c>
      <c r="AA103" s="30">
        <f t="shared" si="23"/>
        <v>5.515454906634883E-3</v>
      </c>
      <c r="AB103" s="32"/>
      <c r="AC103" s="796">
        <f t="shared" si="24"/>
        <v>0.99440000559999997</v>
      </c>
      <c r="AD103" s="30">
        <f t="shared" si="25"/>
        <v>5.5310290339292811E-3</v>
      </c>
      <c r="AE103" s="32"/>
      <c r="AF103" s="796">
        <f t="shared" si="26"/>
        <v>0.99720000279999998</v>
      </c>
      <c r="AG103" s="30">
        <f t="shared" si="27"/>
        <v>5.5466031145013908E-3</v>
      </c>
      <c r="AH103" s="32"/>
      <c r="AI103" s="794">
        <v>1</v>
      </c>
      <c r="AJ103" s="30">
        <f t="shared" si="28"/>
        <v>5.5621771950735005E-3</v>
      </c>
    </row>
    <row r="104" spans="4:36" s="5" customFormat="1" x14ac:dyDescent="0.2">
      <c r="D104" s="803"/>
      <c r="E104" s="804"/>
      <c r="F104" s="502"/>
      <c r="G104" s="502"/>
      <c r="H104" s="502"/>
      <c r="Y104" s="5">
        <v>2</v>
      </c>
      <c r="Z104" s="794">
        <v>0.99160000000000004</v>
      </c>
      <c r="AA104" s="30">
        <f t="shared" si="23"/>
        <v>5.515454906634883E-3</v>
      </c>
      <c r="AB104" s="32"/>
      <c r="AC104" s="796">
        <f t="shared" si="24"/>
        <v>0.99440000559999997</v>
      </c>
      <c r="AD104" s="30">
        <f t="shared" si="25"/>
        <v>5.5310290339292811E-3</v>
      </c>
      <c r="AE104" s="32"/>
      <c r="AF104" s="796">
        <f t="shared" si="26"/>
        <v>0.99720000279999998</v>
      </c>
      <c r="AG104" s="30">
        <f t="shared" si="27"/>
        <v>5.5466031145013908E-3</v>
      </c>
      <c r="AH104" s="32"/>
      <c r="AI104" s="794">
        <v>1</v>
      </c>
      <c r="AJ104" s="30">
        <f t="shared" si="28"/>
        <v>5.5621771950735005E-3</v>
      </c>
    </row>
    <row r="105" spans="4:36" s="5" customFormat="1" x14ac:dyDescent="0.2">
      <c r="D105" s="803"/>
      <c r="E105" s="804"/>
      <c r="F105" s="502"/>
      <c r="G105" s="502"/>
      <c r="H105" s="502"/>
      <c r="Y105" s="5">
        <v>3</v>
      </c>
      <c r="Z105" s="794">
        <v>0.99160000000000004</v>
      </c>
      <c r="AA105" s="30">
        <f t="shared" si="23"/>
        <v>5.515454906634883E-3</v>
      </c>
      <c r="AB105" s="32"/>
      <c r="AC105" s="796">
        <f t="shared" si="24"/>
        <v>0.99440000559999997</v>
      </c>
      <c r="AD105" s="30">
        <f t="shared" si="25"/>
        <v>5.5310290339292811E-3</v>
      </c>
      <c r="AE105" s="32"/>
      <c r="AF105" s="796">
        <f t="shared" si="26"/>
        <v>0.99720000279999998</v>
      </c>
      <c r="AG105" s="30">
        <f t="shared" si="27"/>
        <v>5.5466031145013908E-3</v>
      </c>
      <c r="AH105" s="32"/>
      <c r="AI105" s="794">
        <v>1</v>
      </c>
      <c r="AJ105" s="30">
        <f t="shared" si="28"/>
        <v>5.5621771950735005E-3</v>
      </c>
    </row>
    <row r="106" spans="4:36" s="5" customFormat="1" x14ac:dyDescent="0.2">
      <c r="D106" s="803"/>
      <c r="E106" s="804"/>
      <c r="F106" s="502"/>
      <c r="G106" s="502"/>
      <c r="H106" s="502"/>
      <c r="Y106" s="5">
        <v>4</v>
      </c>
      <c r="Z106" s="794">
        <v>0.99160000000000004</v>
      </c>
      <c r="AA106" s="30">
        <f t="shared" si="23"/>
        <v>5.515454906634883E-3</v>
      </c>
      <c r="AB106" s="32"/>
      <c r="AC106" s="796">
        <f t="shared" si="24"/>
        <v>0.99440000559999997</v>
      </c>
      <c r="AD106" s="30">
        <f t="shared" si="25"/>
        <v>5.5310290339292811E-3</v>
      </c>
      <c r="AE106" s="32"/>
      <c r="AF106" s="796">
        <f t="shared" si="26"/>
        <v>0.99720000279999998</v>
      </c>
      <c r="AG106" s="30">
        <f t="shared" si="27"/>
        <v>5.5466031145013908E-3</v>
      </c>
      <c r="AH106" s="32"/>
      <c r="AI106" s="794">
        <v>1</v>
      </c>
      <c r="AJ106" s="30">
        <f t="shared" si="28"/>
        <v>5.5621771950735005E-3</v>
      </c>
    </row>
    <row r="107" spans="4:36" s="5" customFormat="1" x14ac:dyDescent="0.2">
      <c r="D107" s="803"/>
      <c r="E107" s="804"/>
      <c r="F107" s="502"/>
      <c r="G107" s="502"/>
      <c r="H107" s="502"/>
      <c r="Y107" s="5">
        <v>5</v>
      </c>
      <c r="Z107" s="794">
        <v>0.99160000000000004</v>
      </c>
      <c r="AA107" s="30">
        <f t="shared" si="23"/>
        <v>5.515454906634883E-3</v>
      </c>
      <c r="AB107" s="32"/>
      <c r="AC107" s="796">
        <f t="shared" si="24"/>
        <v>0.99440000559999997</v>
      </c>
      <c r="AD107" s="30">
        <f t="shared" si="25"/>
        <v>5.5310290339292811E-3</v>
      </c>
      <c r="AE107" s="32"/>
      <c r="AF107" s="796">
        <f t="shared" si="26"/>
        <v>0.99720000279999998</v>
      </c>
      <c r="AG107" s="30">
        <f t="shared" si="27"/>
        <v>5.5466031145013908E-3</v>
      </c>
      <c r="AH107" s="32"/>
      <c r="AI107" s="794">
        <v>1</v>
      </c>
      <c r="AJ107" s="30">
        <f t="shared" si="28"/>
        <v>5.5621771950735005E-3</v>
      </c>
    </row>
    <row r="108" spans="4:36" s="5" customFormat="1" x14ac:dyDescent="0.2">
      <c r="D108" s="803"/>
      <c r="E108" s="804"/>
      <c r="F108" s="502"/>
      <c r="G108" s="502"/>
      <c r="H108" s="502"/>
      <c r="Y108" s="5">
        <v>6</v>
      </c>
      <c r="Z108" s="794">
        <v>0.99160000000000004</v>
      </c>
      <c r="AA108" s="30">
        <f t="shared" si="23"/>
        <v>5.515454906634883E-3</v>
      </c>
      <c r="AB108" s="32"/>
      <c r="AC108" s="796">
        <f t="shared" si="24"/>
        <v>0.99440000559999997</v>
      </c>
      <c r="AD108" s="30">
        <f t="shared" si="25"/>
        <v>5.5310290339292811E-3</v>
      </c>
      <c r="AE108" s="32"/>
      <c r="AF108" s="796">
        <f t="shared" si="26"/>
        <v>0.99720000279999998</v>
      </c>
      <c r="AG108" s="30">
        <f t="shared" si="27"/>
        <v>5.5466031145013908E-3</v>
      </c>
      <c r="AH108" s="32"/>
      <c r="AI108" s="794">
        <v>1</v>
      </c>
      <c r="AJ108" s="30">
        <f t="shared" si="28"/>
        <v>5.5621771950735005E-3</v>
      </c>
    </row>
    <row r="109" spans="4:36" s="5" customFormat="1" x14ac:dyDescent="0.2">
      <c r="D109" s="803"/>
      <c r="E109" s="804"/>
      <c r="F109" s="502"/>
      <c r="G109" s="502"/>
      <c r="H109" s="502"/>
      <c r="Y109" s="5">
        <v>7</v>
      </c>
      <c r="Z109" s="794">
        <v>0.99160000000000004</v>
      </c>
      <c r="AA109" s="30">
        <f t="shared" si="23"/>
        <v>5.515454906634883E-3</v>
      </c>
      <c r="AB109" s="32"/>
      <c r="AC109" s="796">
        <f t="shared" si="24"/>
        <v>0.99440000559999997</v>
      </c>
      <c r="AD109" s="30">
        <f t="shared" si="25"/>
        <v>5.5310290339292811E-3</v>
      </c>
      <c r="AE109" s="32"/>
      <c r="AF109" s="796">
        <f t="shared" si="26"/>
        <v>0.99720000279999998</v>
      </c>
      <c r="AG109" s="30">
        <f t="shared" si="27"/>
        <v>5.5466031145013908E-3</v>
      </c>
      <c r="AH109" s="32"/>
      <c r="AI109" s="794">
        <v>1</v>
      </c>
      <c r="AJ109" s="30">
        <f t="shared" si="28"/>
        <v>5.5621771950735005E-3</v>
      </c>
    </row>
    <row r="110" spans="4:36" s="5" customFormat="1" x14ac:dyDescent="0.2">
      <c r="D110" s="803"/>
      <c r="E110" s="804"/>
      <c r="F110" s="502"/>
      <c r="G110" s="502"/>
      <c r="H110" s="502"/>
      <c r="Y110" s="5">
        <v>8</v>
      </c>
      <c r="Z110" s="794">
        <v>0.99160000000000004</v>
      </c>
      <c r="AA110" s="30">
        <f t="shared" si="23"/>
        <v>5.515454906634883E-3</v>
      </c>
      <c r="AB110" s="32"/>
      <c r="AC110" s="796">
        <f t="shared" si="24"/>
        <v>0.99440000559999997</v>
      </c>
      <c r="AD110" s="30">
        <f t="shared" si="25"/>
        <v>5.5310290339292811E-3</v>
      </c>
      <c r="AE110" s="32"/>
      <c r="AF110" s="796">
        <f t="shared" si="26"/>
        <v>0.99720000279999998</v>
      </c>
      <c r="AG110" s="30">
        <f t="shared" si="27"/>
        <v>5.5466031145013908E-3</v>
      </c>
      <c r="AH110" s="32"/>
      <c r="AI110" s="794">
        <v>1</v>
      </c>
      <c r="AJ110" s="30">
        <f t="shared" si="28"/>
        <v>5.5621771950735005E-3</v>
      </c>
    </row>
    <row r="111" spans="4:36" s="5" customFormat="1" x14ac:dyDescent="0.2">
      <c r="D111" s="803"/>
      <c r="E111" s="804"/>
      <c r="F111" s="502"/>
      <c r="G111" s="502"/>
      <c r="H111" s="502"/>
      <c r="Y111" s="5">
        <v>9</v>
      </c>
      <c r="Z111" s="794">
        <v>0.99160000000000004</v>
      </c>
      <c r="AA111" s="30">
        <f t="shared" si="23"/>
        <v>5.515454906634883E-3</v>
      </c>
      <c r="AB111" s="32"/>
      <c r="AC111" s="796">
        <f t="shared" si="24"/>
        <v>0.99440000559999997</v>
      </c>
      <c r="AD111" s="30">
        <f t="shared" si="25"/>
        <v>5.5310290339292811E-3</v>
      </c>
      <c r="AE111" s="32"/>
      <c r="AF111" s="796">
        <f t="shared" si="26"/>
        <v>0.99720000279999998</v>
      </c>
      <c r="AG111" s="30">
        <f t="shared" si="27"/>
        <v>5.5466031145013908E-3</v>
      </c>
      <c r="AH111" s="32"/>
      <c r="AI111" s="794">
        <v>1</v>
      </c>
      <c r="AJ111" s="30">
        <f t="shared" si="28"/>
        <v>5.5621771950735005E-3</v>
      </c>
    </row>
    <row r="112" spans="4:36" s="5" customFormat="1" x14ac:dyDescent="0.2">
      <c r="D112" s="803"/>
      <c r="E112" s="804"/>
      <c r="F112" s="502"/>
      <c r="G112" s="502"/>
      <c r="H112" s="502"/>
      <c r="Y112" s="5">
        <v>10</v>
      </c>
      <c r="Z112" s="794">
        <v>0.99160000000000004</v>
      </c>
      <c r="AA112" s="30">
        <f t="shared" si="23"/>
        <v>5.515454906634883E-3</v>
      </c>
      <c r="AB112" s="32"/>
      <c r="AC112" s="796">
        <f t="shared" si="24"/>
        <v>0.99440000559999997</v>
      </c>
      <c r="AD112" s="30">
        <f t="shared" si="25"/>
        <v>5.5310290339292811E-3</v>
      </c>
      <c r="AE112" s="32"/>
      <c r="AF112" s="796">
        <f t="shared" si="26"/>
        <v>0.99720000279999998</v>
      </c>
      <c r="AG112" s="30">
        <f t="shared" si="27"/>
        <v>5.5466031145013908E-3</v>
      </c>
      <c r="AH112" s="32"/>
      <c r="AI112" s="794">
        <v>1</v>
      </c>
      <c r="AJ112" s="30">
        <f t="shared" si="28"/>
        <v>5.5621771950735005E-3</v>
      </c>
    </row>
    <row r="113" spans="4:36" s="5" customFormat="1" x14ac:dyDescent="0.2">
      <c r="D113" s="803"/>
      <c r="E113" s="804"/>
      <c r="F113" s="502"/>
      <c r="G113" s="502"/>
      <c r="H113" s="502"/>
      <c r="Y113" s="5">
        <v>11</v>
      </c>
      <c r="Z113" s="794">
        <v>0.99160000000000004</v>
      </c>
      <c r="AA113" s="30">
        <f t="shared" si="23"/>
        <v>5.515454906634883E-3</v>
      </c>
      <c r="AB113" s="32"/>
      <c r="AC113" s="796">
        <f t="shared" si="24"/>
        <v>0.99440000559999997</v>
      </c>
      <c r="AD113" s="30">
        <f t="shared" si="25"/>
        <v>5.5310290339292811E-3</v>
      </c>
      <c r="AE113" s="32"/>
      <c r="AF113" s="796">
        <f t="shared" si="26"/>
        <v>0.99720000279999998</v>
      </c>
      <c r="AG113" s="30">
        <f t="shared" si="27"/>
        <v>5.5466031145013908E-3</v>
      </c>
      <c r="AH113" s="32"/>
      <c r="AI113" s="794">
        <v>1</v>
      </c>
      <c r="AJ113" s="30">
        <f t="shared" si="28"/>
        <v>5.5621771950735005E-3</v>
      </c>
    </row>
    <row r="114" spans="4:36" s="5" customFormat="1" x14ac:dyDescent="0.2">
      <c r="D114" s="803"/>
      <c r="E114" s="804"/>
      <c r="F114" s="502"/>
      <c r="G114" s="502"/>
      <c r="H114" s="502"/>
      <c r="Y114" s="5">
        <v>12</v>
      </c>
      <c r="Z114" s="794">
        <v>0.99160000000000004</v>
      </c>
      <c r="AA114" s="30">
        <f t="shared" si="23"/>
        <v>5.515454906634883E-3</v>
      </c>
      <c r="AB114" s="32"/>
      <c r="AC114" s="796">
        <f t="shared" si="24"/>
        <v>0.99440000559999997</v>
      </c>
      <c r="AD114" s="30">
        <f t="shared" si="25"/>
        <v>5.5310290339292811E-3</v>
      </c>
      <c r="AE114" s="32"/>
      <c r="AF114" s="796">
        <f t="shared" si="26"/>
        <v>0.99720000279999998</v>
      </c>
      <c r="AG114" s="30">
        <f t="shared" si="27"/>
        <v>5.5466031145013908E-3</v>
      </c>
      <c r="AH114" s="32"/>
      <c r="AI114" s="794">
        <v>1</v>
      </c>
      <c r="AJ114" s="30">
        <f t="shared" si="28"/>
        <v>5.5621771950735005E-3</v>
      </c>
    </row>
    <row r="115" spans="4:36" s="5" customFormat="1" x14ac:dyDescent="0.2">
      <c r="D115" s="803"/>
      <c r="E115" s="804"/>
      <c r="F115" s="502"/>
      <c r="G115" s="502"/>
      <c r="H115" s="502"/>
      <c r="Y115" s="5">
        <v>13</v>
      </c>
      <c r="Z115" s="794">
        <v>0.99160000000000004</v>
      </c>
      <c r="AA115" s="30">
        <f t="shared" si="23"/>
        <v>5.515454906634883E-3</v>
      </c>
      <c r="AB115" s="32"/>
      <c r="AC115" s="796">
        <f t="shared" si="24"/>
        <v>0.99440000559999997</v>
      </c>
      <c r="AD115" s="30">
        <f t="shared" si="25"/>
        <v>5.5310290339292811E-3</v>
      </c>
      <c r="AE115" s="32"/>
      <c r="AF115" s="796">
        <f t="shared" si="26"/>
        <v>0.99720000279999998</v>
      </c>
      <c r="AG115" s="30">
        <f t="shared" si="27"/>
        <v>5.5466031145013908E-3</v>
      </c>
      <c r="AH115" s="32"/>
      <c r="AI115" s="794">
        <v>1</v>
      </c>
      <c r="AJ115" s="30">
        <f t="shared" si="28"/>
        <v>5.5621771950735005E-3</v>
      </c>
    </row>
    <row r="116" spans="4:36" s="5" customFormat="1" x14ac:dyDescent="0.2">
      <c r="D116" s="803"/>
      <c r="E116" s="804"/>
      <c r="F116" s="502"/>
      <c r="G116" s="502"/>
      <c r="H116" s="502"/>
      <c r="Y116" s="5">
        <v>14</v>
      </c>
      <c r="Z116" s="794">
        <v>0.99160000000000004</v>
      </c>
      <c r="AA116" s="30">
        <f t="shared" si="23"/>
        <v>5.515454906634883E-3</v>
      </c>
      <c r="AB116" s="32"/>
      <c r="AC116" s="796">
        <f t="shared" si="24"/>
        <v>0.99440000559999997</v>
      </c>
      <c r="AD116" s="30">
        <f t="shared" si="25"/>
        <v>5.5310290339292811E-3</v>
      </c>
      <c r="AE116" s="32"/>
      <c r="AF116" s="796">
        <f t="shared" si="26"/>
        <v>0.99720000279999998</v>
      </c>
      <c r="AG116" s="30">
        <f t="shared" si="27"/>
        <v>5.5466031145013908E-3</v>
      </c>
      <c r="AH116" s="32"/>
      <c r="AI116" s="794">
        <v>1</v>
      </c>
      <c r="AJ116" s="30">
        <f t="shared" si="28"/>
        <v>5.5621771950735005E-3</v>
      </c>
    </row>
    <row r="117" spans="4:36" s="5" customFormat="1" x14ac:dyDescent="0.2">
      <c r="D117" s="803"/>
      <c r="E117" s="804"/>
      <c r="F117" s="502"/>
      <c r="G117" s="502"/>
      <c r="H117" s="502"/>
      <c r="Y117" s="5">
        <v>15</v>
      </c>
      <c r="Z117" s="794">
        <v>0.99160000000000004</v>
      </c>
      <c r="AA117" s="30">
        <f t="shared" si="23"/>
        <v>5.515454906634883E-3</v>
      </c>
      <c r="AB117" s="32"/>
      <c r="AC117" s="796">
        <f t="shared" si="24"/>
        <v>0.99440000559999997</v>
      </c>
      <c r="AD117" s="30">
        <f t="shared" si="25"/>
        <v>5.5310290339292811E-3</v>
      </c>
      <c r="AE117" s="32"/>
      <c r="AF117" s="796">
        <f t="shared" si="26"/>
        <v>0.99720000279999998</v>
      </c>
      <c r="AG117" s="30">
        <f t="shared" si="27"/>
        <v>5.5466031145013908E-3</v>
      </c>
      <c r="AH117" s="32"/>
      <c r="AI117" s="794">
        <v>1</v>
      </c>
      <c r="AJ117" s="30">
        <f t="shared" si="28"/>
        <v>5.5621771950735005E-3</v>
      </c>
    </row>
    <row r="118" spans="4:36" s="5" customFormat="1" x14ac:dyDescent="0.2">
      <c r="D118" s="803"/>
      <c r="E118" s="804"/>
      <c r="F118" s="502"/>
      <c r="G118" s="502"/>
      <c r="H118" s="502"/>
      <c r="Y118" s="5">
        <v>16</v>
      </c>
      <c r="Z118" s="794">
        <v>0.99160000000000004</v>
      </c>
      <c r="AA118" s="30">
        <f t="shared" si="23"/>
        <v>5.515454906634883E-3</v>
      </c>
      <c r="AB118" s="32"/>
      <c r="AC118" s="796">
        <f t="shared" si="24"/>
        <v>0.99440000559999997</v>
      </c>
      <c r="AD118" s="30">
        <f t="shared" si="25"/>
        <v>5.5310290339292811E-3</v>
      </c>
      <c r="AE118" s="32"/>
      <c r="AF118" s="796">
        <f t="shared" si="26"/>
        <v>0.99720000279999998</v>
      </c>
      <c r="AG118" s="30">
        <f t="shared" si="27"/>
        <v>5.5466031145013908E-3</v>
      </c>
      <c r="AH118" s="32"/>
      <c r="AI118" s="794">
        <v>1</v>
      </c>
      <c r="AJ118" s="30">
        <f t="shared" si="28"/>
        <v>5.5621771950735005E-3</v>
      </c>
    </row>
    <row r="119" spans="4:36" s="5" customFormat="1" x14ac:dyDescent="0.2">
      <c r="D119" s="803"/>
      <c r="E119" s="804"/>
      <c r="F119" s="502"/>
      <c r="G119" s="502"/>
      <c r="H119" s="502"/>
      <c r="Y119" s="5">
        <v>17</v>
      </c>
      <c r="Z119" s="794">
        <v>0.996</v>
      </c>
      <c r="AA119" s="30">
        <f t="shared" si="23"/>
        <v>5.5399284862932066E-3</v>
      </c>
      <c r="AB119" s="32"/>
      <c r="AC119" s="796">
        <f t="shared" si="24"/>
        <v>0.99733333599999996</v>
      </c>
      <c r="AD119" s="30">
        <f t="shared" si="25"/>
        <v>5.5473447373857766E-3</v>
      </c>
      <c r="AE119" s="32"/>
      <c r="AF119" s="796">
        <f t="shared" si="26"/>
        <v>0.99866666800000004</v>
      </c>
      <c r="AG119" s="30">
        <f t="shared" si="27"/>
        <v>5.5547609662296386E-3</v>
      </c>
      <c r="AH119" s="32"/>
      <c r="AI119" s="794">
        <v>1</v>
      </c>
      <c r="AJ119" s="30">
        <f t="shared" si="28"/>
        <v>5.5621771950735005E-3</v>
      </c>
    </row>
    <row r="120" spans="4:36" s="5" customFormat="1" x14ac:dyDescent="0.2">
      <c r="D120" s="803"/>
      <c r="E120" s="804"/>
      <c r="F120" s="502"/>
      <c r="G120" s="502"/>
      <c r="H120" s="502"/>
      <c r="Y120" s="5">
        <v>18</v>
      </c>
      <c r="Z120" s="794">
        <v>1</v>
      </c>
      <c r="AA120" s="30">
        <f t="shared" si="23"/>
        <v>5.5621771950735005E-3</v>
      </c>
      <c r="AB120" s="32"/>
      <c r="AC120" s="796">
        <f t="shared" si="24"/>
        <v>1</v>
      </c>
      <c r="AD120" s="30">
        <f t="shared" si="25"/>
        <v>5.5621771950735005E-3</v>
      </c>
      <c r="AE120" s="32"/>
      <c r="AF120" s="796">
        <f t="shared" si="26"/>
        <v>1</v>
      </c>
      <c r="AG120" s="30">
        <f t="shared" si="27"/>
        <v>5.5621771950735005E-3</v>
      </c>
      <c r="AH120" s="32"/>
      <c r="AI120" s="794">
        <v>1</v>
      </c>
      <c r="AJ120" s="30">
        <f t="shared" si="28"/>
        <v>5.5621771950735005E-3</v>
      </c>
    </row>
    <row r="121" spans="4:36" s="5" customFormat="1" x14ac:dyDescent="0.2">
      <c r="D121" s="803"/>
      <c r="E121" s="804"/>
      <c r="F121" s="502"/>
      <c r="G121" s="502"/>
      <c r="H121" s="502"/>
      <c r="Y121" s="5">
        <v>19</v>
      </c>
      <c r="Z121" s="794">
        <v>1.0049999999999999</v>
      </c>
      <c r="AA121" s="30">
        <f t="shared" si="23"/>
        <v>5.589988081048867E-3</v>
      </c>
      <c r="AB121" s="32"/>
      <c r="AC121" s="796">
        <f t="shared" si="24"/>
        <v>1.00333333</v>
      </c>
      <c r="AD121" s="30">
        <f t="shared" si="25"/>
        <v>5.5807177671831553E-3</v>
      </c>
      <c r="AE121" s="32"/>
      <c r="AF121" s="796">
        <f t="shared" si="26"/>
        <v>1.0016666649999999</v>
      </c>
      <c r="AG121" s="30">
        <f t="shared" si="27"/>
        <v>5.5714474811283275E-3</v>
      </c>
      <c r="AH121" s="32"/>
      <c r="AI121" s="794">
        <v>1</v>
      </c>
      <c r="AJ121" s="30">
        <f t="shared" si="28"/>
        <v>5.5621771950735005E-3</v>
      </c>
    </row>
    <row r="122" spans="4:36" s="5" customFormat="1" x14ac:dyDescent="0.2">
      <c r="D122" s="803"/>
      <c r="E122" s="804"/>
      <c r="F122" s="502"/>
      <c r="G122" s="502"/>
      <c r="H122" s="502"/>
      <c r="Y122" s="5">
        <v>20</v>
      </c>
      <c r="Z122" s="794">
        <v>1.01</v>
      </c>
      <c r="AA122" s="30">
        <f t="shared" si="23"/>
        <v>5.6177989670242352E-3</v>
      </c>
      <c r="AB122" s="32"/>
      <c r="AC122" s="796">
        <f t="shared" si="24"/>
        <v>1.00666666</v>
      </c>
      <c r="AD122" s="30">
        <f t="shared" si="25"/>
        <v>5.5992583392928093E-3</v>
      </c>
      <c r="AE122" s="32"/>
      <c r="AF122" s="796">
        <f t="shared" si="26"/>
        <v>1.00333333</v>
      </c>
      <c r="AG122" s="30">
        <f t="shared" si="27"/>
        <v>5.5807177671831553E-3</v>
      </c>
      <c r="AH122" s="32"/>
      <c r="AI122" s="794">
        <v>1</v>
      </c>
      <c r="AJ122" s="30">
        <f t="shared" si="28"/>
        <v>5.5621771950735005E-3</v>
      </c>
    </row>
    <row r="123" spans="4:36" s="5" customFormat="1" x14ac:dyDescent="0.2">
      <c r="D123" s="803"/>
      <c r="E123" s="804"/>
      <c r="F123" s="502"/>
      <c r="G123" s="502"/>
      <c r="H123" s="502"/>
      <c r="Y123" s="5">
        <v>21</v>
      </c>
      <c r="Z123" s="794">
        <v>1.0149999999999999</v>
      </c>
      <c r="AA123" s="30">
        <f t="shared" si="23"/>
        <v>5.6456098529996026E-3</v>
      </c>
      <c r="AB123" s="32"/>
      <c r="AC123" s="796">
        <f t="shared" si="24"/>
        <v>1.0099999899999998</v>
      </c>
      <c r="AD123" s="30">
        <f t="shared" si="25"/>
        <v>5.6177989114024624E-3</v>
      </c>
      <c r="AE123" s="32"/>
      <c r="AF123" s="796">
        <f t="shared" si="26"/>
        <v>1.0049999949999999</v>
      </c>
      <c r="AG123" s="30">
        <f t="shared" si="27"/>
        <v>5.5899880532379815E-3</v>
      </c>
      <c r="AH123" s="32"/>
      <c r="AI123" s="794">
        <v>1</v>
      </c>
      <c r="AJ123" s="30">
        <f t="shared" si="28"/>
        <v>5.5621771950735005E-3</v>
      </c>
    </row>
    <row r="124" spans="4:36" s="5" customFormat="1" x14ac:dyDescent="0.2">
      <c r="D124" s="803"/>
      <c r="E124" s="804"/>
      <c r="F124" s="502"/>
      <c r="G124" s="502"/>
      <c r="H124" s="502"/>
      <c r="Y124" s="5">
        <v>22</v>
      </c>
      <c r="Z124" s="794">
        <v>1.02</v>
      </c>
      <c r="AA124" s="30">
        <f t="shared" si="23"/>
        <v>5.6734207389749708E-3</v>
      </c>
      <c r="AB124" s="32"/>
      <c r="AC124" s="796">
        <f t="shared" si="24"/>
        <v>1.0133333200000001</v>
      </c>
      <c r="AD124" s="30">
        <f t="shared" si="25"/>
        <v>5.6363394835121181E-3</v>
      </c>
      <c r="AE124" s="32"/>
      <c r="AF124" s="796">
        <f t="shared" si="26"/>
        <v>1.00666666</v>
      </c>
      <c r="AG124" s="30">
        <f t="shared" si="27"/>
        <v>5.5992583392928093E-3</v>
      </c>
      <c r="AH124" s="32"/>
      <c r="AI124" s="794">
        <v>1</v>
      </c>
      <c r="AJ124" s="30">
        <f t="shared" si="28"/>
        <v>5.5621771950735005E-3</v>
      </c>
    </row>
    <row r="125" spans="4:36" s="5" customFormat="1" x14ac:dyDescent="0.2">
      <c r="D125" s="803"/>
      <c r="E125" s="804"/>
      <c r="F125" s="502"/>
      <c r="G125" s="502"/>
      <c r="H125" s="502"/>
      <c r="Y125" s="5">
        <v>23</v>
      </c>
      <c r="Z125" s="794">
        <v>1.0249999999999999</v>
      </c>
      <c r="AA125" s="30">
        <f t="shared" si="23"/>
        <v>5.7012316249503373E-3</v>
      </c>
      <c r="AB125" s="32"/>
      <c r="AC125" s="796">
        <f t="shared" si="24"/>
        <v>1.0166666499999999</v>
      </c>
      <c r="AD125" s="30">
        <f t="shared" si="25"/>
        <v>5.6548800556217721E-3</v>
      </c>
      <c r="AE125" s="32"/>
      <c r="AF125" s="796">
        <f t="shared" si="26"/>
        <v>1.0083333249999999</v>
      </c>
      <c r="AG125" s="30">
        <f t="shared" si="27"/>
        <v>5.6085286253476363E-3</v>
      </c>
      <c r="AH125" s="32"/>
      <c r="AI125" s="794">
        <v>1</v>
      </c>
      <c r="AJ125" s="30">
        <f t="shared" si="28"/>
        <v>5.5621771950735005E-3</v>
      </c>
    </row>
    <row r="126" spans="4:36" s="5" customFormat="1" x14ac:dyDescent="0.2">
      <c r="D126" s="803"/>
      <c r="E126" s="804"/>
      <c r="F126" s="502"/>
      <c r="G126" s="502"/>
      <c r="H126" s="502"/>
      <c r="Y126" s="5">
        <v>24</v>
      </c>
      <c r="Z126" s="794">
        <v>1.03</v>
      </c>
      <c r="AA126" s="30">
        <f t="shared" si="23"/>
        <v>5.7290425109257056E-3</v>
      </c>
      <c r="AB126" s="32"/>
      <c r="AC126" s="796">
        <f t="shared" si="24"/>
        <v>1.0199999799999999</v>
      </c>
      <c r="AD126" s="30">
        <f t="shared" si="25"/>
        <v>5.6734206277314261E-3</v>
      </c>
      <c r="AE126" s="32"/>
      <c r="AF126" s="796">
        <f t="shared" si="26"/>
        <v>1.0099999900000001</v>
      </c>
      <c r="AG126" s="30">
        <f t="shared" si="27"/>
        <v>5.6177989114024642E-3</v>
      </c>
      <c r="AH126" s="32"/>
      <c r="AI126" s="794">
        <v>1</v>
      </c>
      <c r="AJ126" s="30">
        <f t="shared" si="28"/>
        <v>5.5621771950735005E-3</v>
      </c>
    </row>
    <row r="127" spans="4:36" s="5" customFormat="1" x14ac:dyDescent="0.2">
      <c r="D127" s="803"/>
      <c r="E127" s="804"/>
      <c r="F127" s="502"/>
      <c r="G127" s="502"/>
      <c r="H127" s="502"/>
      <c r="Y127" s="5">
        <v>25</v>
      </c>
      <c r="Z127" s="794">
        <v>1.0336000000000001</v>
      </c>
      <c r="AA127" s="30">
        <f t="shared" si="23"/>
        <v>5.7490663488279706E-3</v>
      </c>
      <c r="AB127" s="32"/>
      <c r="AC127" s="796">
        <f t="shared" si="24"/>
        <v>1.0223999776000001</v>
      </c>
      <c r="AD127" s="30">
        <f t="shared" si="25"/>
        <v>5.6867698396503782E-3</v>
      </c>
      <c r="AE127" s="32"/>
      <c r="AF127" s="796">
        <f t="shared" si="26"/>
        <v>1.0111999888000001</v>
      </c>
      <c r="AG127" s="30">
        <f t="shared" si="27"/>
        <v>5.6244735173619394E-3</v>
      </c>
      <c r="AH127" s="32"/>
      <c r="AI127" s="794">
        <v>1</v>
      </c>
      <c r="AJ127" s="30">
        <f t="shared" si="28"/>
        <v>5.5621771950735005E-3</v>
      </c>
    </row>
    <row r="128" spans="4:36" s="5" customFormat="1" ht="13.5" thickBot="1" x14ac:dyDescent="0.25">
      <c r="D128" s="803"/>
      <c r="E128" s="804"/>
      <c r="F128" s="502"/>
      <c r="G128" s="502"/>
      <c r="H128" s="502"/>
      <c r="Y128" s="5">
        <v>26</v>
      </c>
      <c r="Z128" s="795">
        <v>1.0375000000000001</v>
      </c>
      <c r="AA128" s="31">
        <f t="shared" si="23"/>
        <v>5.7707588398887575E-3</v>
      </c>
      <c r="AB128" s="32"/>
      <c r="AC128" s="797">
        <f t="shared" si="24"/>
        <v>1.0249999750000001</v>
      </c>
      <c r="AD128" s="31">
        <f t="shared" si="25"/>
        <v>5.7012314858959088E-3</v>
      </c>
      <c r="AE128" s="32"/>
      <c r="AF128" s="797">
        <f t="shared" si="26"/>
        <v>1.0124999875</v>
      </c>
      <c r="AG128" s="31">
        <f t="shared" si="27"/>
        <v>5.6317043404847042E-3</v>
      </c>
      <c r="AH128" s="32"/>
      <c r="AI128" s="795">
        <v>1</v>
      </c>
      <c r="AJ128" s="31">
        <f t="shared" si="28"/>
        <v>5.5621771950735005E-3</v>
      </c>
    </row>
    <row r="129" spans="4:36" s="5" customFormat="1" x14ac:dyDescent="0.2">
      <c r="D129" s="803"/>
      <c r="E129" s="804"/>
      <c r="F129" s="502"/>
      <c r="G129" s="502"/>
      <c r="H129" s="502"/>
    </row>
    <row r="130" spans="4:36" s="5" customFormat="1" x14ac:dyDescent="0.2">
      <c r="D130" s="803"/>
      <c r="E130" s="804"/>
      <c r="F130" s="502"/>
      <c r="G130" s="502"/>
      <c r="H130" s="502"/>
    </row>
    <row r="131" spans="4:36" s="5" customFormat="1" x14ac:dyDescent="0.2">
      <c r="D131" s="803"/>
      <c r="E131" s="804"/>
      <c r="F131" s="502"/>
      <c r="G131" s="502"/>
      <c r="H131" s="502"/>
    </row>
    <row r="132" spans="4:36" s="5" customFormat="1" x14ac:dyDescent="0.2">
      <c r="D132" s="803"/>
      <c r="E132" s="804"/>
      <c r="F132" s="502"/>
      <c r="G132" s="502"/>
      <c r="H132" s="502"/>
    </row>
    <row r="133" spans="4:36" s="5" customFormat="1" ht="16.5" thickBot="1" x14ac:dyDescent="0.25">
      <c r="D133" s="803"/>
      <c r="E133" s="804"/>
      <c r="F133" s="502"/>
      <c r="G133" s="502"/>
      <c r="H133" s="502"/>
      <c r="Z133" s="34"/>
      <c r="AA133" s="35"/>
      <c r="AC133" s="997"/>
      <c r="AD133" s="997"/>
      <c r="AF133" s="997"/>
      <c r="AG133" s="997"/>
      <c r="AI133" s="34"/>
      <c r="AJ133" s="36"/>
    </row>
    <row r="134" spans="4:36" s="5" customFormat="1" x14ac:dyDescent="0.2">
      <c r="D134" s="803"/>
      <c r="E134" s="804"/>
      <c r="F134" s="502"/>
      <c r="G134" s="502"/>
      <c r="H134" s="502"/>
      <c r="Z134" s="988" t="s">
        <v>245</v>
      </c>
      <c r="AA134" s="989"/>
      <c r="AC134" s="997"/>
      <c r="AD134" s="997"/>
      <c r="AF134" s="997"/>
      <c r="AG134" s="997"/>
      <c r="AI134" s="988" t="s">
        <v>246</v>
      </c>
      <c r="AJ134" s="989"/>
    </row>
    <row r="135" spans="4:36" s="5" customFormat="1" x14ac:dyDescent="0.2">
      <c r="D135" s="803"/>
      <c r="E135" s="804"/>
      <c r="F135" s="502"/>
      <c r="G135" s="502"/>
      <c r="H135" s="502"/>
      <c r="Z135" s="990"/>
      <c r="AA135" s="991"/>
      <c r="AC135" s="997"/>
      <c r="AD135" s="997"/>
      <c r="AF135" s="997"/>
      <c r="AG135" s="997"/>
      <c r="AI135" s="990"/>
      <c r="AJ135" s="991"/>
    </row>
    <row r="136" spans="4:36" s="5" customFormat="1" ht="13.5" thickBot="1" x14ac:dyDescent="0.25">
      <c r="D136" s="803"/>
      <c r="E136" s="804"/>
      <c r="F136" s="502"/>
      <c r="G136" s="502"/>
      <c r="H136" s="502"/>
      <c r="Z136" s="992"/>
      <c r="AA136" s="993"/>
      <c r="AI136" s="992"/>
      <c r="AJ136" s="993"/>
    </row>
    <row r="137" spans="4:36" s="5" customFormat="1" x14ac:dyDescent="0.2">
      <c r="D137" s="803"/>
      <c r="E137" s="804"/>
      <c r="F137" s="502"/>
      <c r="G137" s="502"/>
      <c r="H137" s="502"/>
      <c r="Z137" s="998"/>
      <c r="AA137" s="998"/>
      <c r="AC137" s="933"/>
      <c r="AD137" s="933"/>
      <c r="AF137" s="933"/>
      <c r="AG137" s="933"/>
      <c r="AI137" s="933"/>
      <c r="AJ137" s="933"/>
    </row>
    <row r="138" spans="4:36" s="5" customFormat="1" ht="13.5" thickBot="1" x14ac:dyDescent="0.25">
      <c r="D138" s="803"/>
      <c r="E138" s="804"/>
      <c r="F138" s="502"/>
      <c r="G138" s="502"/>
      <c r="H138" s="502"/>
      <c r="Z138" s="994" t="s">
        <v>70</v>
      </c>
      <c r="AA138" s="994"/>
      <c r="AC138" s="994" t="s">
        <v>70</v>
      </c>
      <c r="AD138" s="994"/>
      <c r="AF138" s="994" t="s">
        <v>70</v>
      </c>
      <c r="AG138" s="994"/>
      <c r="AI138" s="994" t="s">
        <v>70</v>
      </c>
      <c r="AJ138" s="994"/>
    </row>
    <row r="139" spans="4:36" s="5" customFormat="1" ht="13.5" thickBot="1" x14ac:dyDescent="0.25">
      <c r="D139" s="803"/>
      <c r="E139" s="804"/>
      <c r="F139" s="502"/>
      <c r="G139" s="502"/>
      <c r="H139" s="502"/>
      <c r="Z139" s="995">
        <f>(SUM(Z143:Z168)+(0.21875*Z169))/26.21875</f>
        <v>1.0000003616877238</v>
      </c>
      <c r="AA139" s="996"/>
      <c r="AB139" s="37"/>
      <c r="AC139" s="995">
        <f>(SUM(AC143:AC168)+(0.21875*AC169))/26.21875</f>
        <v>1.0000002411249083</v>
      </c>
      <c r="AD139" s="996"/>
      <c r="AE139" s="37"/>
      <c r="AF139" s="995">
        <f>(SUM(AF143:AF168)+(0.21875*AF169))/26.21875</f>
        <v>1.0000001205624536</v>
      </c>
      <c r="AG139" s="996"/>
      <c r="AH139" s="37"/>
      <c r="AI139" s="995">
        <f>(SUM(AI143:AI168)+(0.21875*AI169))/26.21875</f>
        <v>1</v>
      </c>
      <c r="AJ139" s="996"/>
    </row>
    <row r="140" spans="4:36" s="5" customFormat="1" ht="13.5" thickBot="1" x14ac:dyDescent="0.25">
      <c r="D140" s="803"/>
      <c r="E140" s="804"/>
      <c r="F140" s="502"/>
      <c r="G140" s="502"/>
      <c r="H140" s="502"/>
      <c r="Z140" s="33"/>
      <c r="AA140" s="12"/>
      <c r="AB140" s="12"/>
      <c r="AC140" s="33"/>
      <c r="AD140" s="12"/>
      <c r="AE140" s="12"/>
      <c r="AF140" s="33"/>
      <c r="AG140" s="12"/>
      <c r="AH140" s="12"/>
      <c r="AI140" s="33"/>
      <c r="AJ140" s="12"/>
    </row>
    <row r="141" spans="4:36" s="5" customFormat="1" x14ac:dyDescent="0.2">
      <c r="D141" s="803"/>
      <c r="E141" s="804"/>
      <c r="F141" s="502"/>
      <c r="G141" s="502"/>
      <c r="H141" s="502"/>
      <c r="Z141" s="7" t="s">
        <v>68</v>
      </c>
      <c r="AA141" s="18" t="s">
        <v>69</v>
      </c>
      <c r="AC141" s="7" t="s">
        <v>68</v>
      </c>
      <c r="AD141" s="18" t="s">
        <v>69</v>
      </c>
      <c r="AF141" s="7" t="s">
        <v>68</v>
      </c>
      <c r="AG141" s="18" t="s">
        <v>69</v>
      </c>
      <c r="AI141" s="7" t="s">
        <v>68</v>
      </c>
      <c r="AJ141" s="18" t="s">
        <v>69</v>
      </c>
    </row>
    <row r="142" spans="4:36" s="5" customFormat="1" ht="13.5" thickBot="1" x14ac:dyDescent="0.25">
      <c r="D142" s="803"/>
      <c r="E142" s="804"/>
      <c r="F142" s="502"/>
      <c r="G142" s="502"/>
      <c r="H142" s="502"/>
      <c r="Z142" s="27" t="s">
        <v>71</v>
      </c>
      <c r="AA142" s="27" t="s">
        <v>22</v>
      </c>
      <c r="AC142" s="27" t="s">
        <v>71</v>
      </c>
      <c r="AD142" s="27" t="s">
        <v>22</v>
      </c>
      <c r="AF142" s="27" t="s">
        <v>71</v>
      </c>
      <c r="AG142" s="27" t="s">
        <v>22</v>
      </c>
      <c r="AI142" s="27" t="s">
        <v>71</v>
      </c>
      <c r="AJ142" s="27" t="s">
        <v>22</v>
      </c>
    </row>
    <row r="143" spans="4:36" s="5" customFormat="1" x14ac:dyDescent="0.2">
      <c r="D143" s="803"/>
      <c r="E143" s="804"/>
      <c r="F143" s="502"/>
      <c r="G143" s="502"/>
      <c r="H143" s="502"/>
      <c r="Y143" s="5">
        <v>0</v>
      </c>
      <c r="Z143" s="793">
        <v>1.0198529999999999</v>
      </c>
      <c r="AA143" s="29">
        <f t="shared" ref="AA143:AA169" si="29">$P$3*Z143</f>
        <v>5.6726030989272943E-3</v>
      </c>
      <c r="AB143" s="32"/>
      <c r="AC143" s="793">
        <f t="shared" ref="AC143:AC169" si="30">1-((1-$Z143)*0.666666)</f>
        <v>1.013235320098</v>
      </c>
      <c r="AD143" s="29">
        <f t="shared" ref="AD143:AD169" si="31">$P$3*AC143</f>
        <v>5.6357943906920937E-3</v>
      </c>
      <c r="AE143" s="32"/>
      <c r="AF143" s="793">
        <f t="shared" ref="AF143:AF169" si="32">1-((1-$Z143)*0.333333)</f>
        <v>1.006617660049</v>
      </c>
      <c r="AG143" s="29">
        <f t="shared" ref="AG143:AG169" si="33">$P$3*AF143</f>
        <v>5.5989857928827975E-3</v>
      </c>
      <c r="AH143" s="32"/>
      <c r="AI143" s="796">
        <v>1</v>
      </c>
      <c r="AJ143" s="29">
        <f t="shared" ref="AJ143:AJ169" si="34">$P$3*AI143</f>
        <v>5.5621771950735005E-3</v>
      </c>
    </row>
    <row r="144" spans="4:36" s="5" customFormat="1" x14ac:dyDescent="0.2">
      <c r="D144" s="803"/>
      <c r="E144" s="804"/>
      <c r="F144" s="502"/>
      <c r="G144" s="502"/>
      <c r="H144" s="502"/>
      <c r="Y144" s="5">
        <v>1</v>
      </c>
      <c r="Z144" s="794">
        <v>1.0198529999999999</v>
      </c>
      <c r="AA144" s="30">
        <f t="shared" si="29"/>
        <v>5.6726030989272943E-3</v>
      </c>
      <c r="AB144" s="32"/>
      <c r="AC144" s="796">
        <f t="shared" si="30"/>
        <v>1.013235320098</v>
      </c>
      <c r="AD144" s="30">
        <f t="shared" si="31"/>
        <v>5.6357943906920937E-3</v>
      </c>
      <c r="AE144" s="32"/>
      <c r="AF144" s="796">
        <f t="shared" si="32"/>
        <v>1.006617660049</v>
      </c>
      <c r="AG144" s="30">
        <f t="shared" si="33"/>
        <v>5.5989857928827975E-3</v>
      </c>
      <c r="AH144" s="32"/>
      <c r="AI144" s="794">
        <v>1</v>
      </c>
      <c r="AJ144" s="30">
        <f t="shared" si="34"/>
        <v>5.5621771950735005E-3</v>
      </c>
    </row>
    <row r="145" spans="4:36" s="5" customFormat="1" x14ac:dyDescent="0.2">
      <c r="D145" s="803"/>
      <c r="E145" s="804"/>
      <c r="F145" s="502"/>
      <c r="G145" s="502"/>
      <c r="H145" s="502"/>
      <c r="Y145" s="5">
        <v>2</v>
      </c>
      <c r="Z145" s="794">
        <v>1.0198529999999999</v>
      </c>
      <c r="AA145" s="30">
        <f t="shared" si="29"/>
        <v>5.6726030989272943E-3</v>
      </c>
      <c r="AB145" s="32"/>
      <c r="AC145" s="796">
        <f t="shared" si="30"/>
        <v>1.013235320098</v>
      </c>
      <c r="AD145" s="30">
        <f t="shared" si="31"/>
        <v>5.6357943906920937E-3</v>
      </c>
      <c r="AE145" s="32"/>
      <c r="AF145" s="796">
        <f t="shared" si="32"/>
        <v>1.006617660049</v>
      </c>
      <c r="AG145" s="30">
        <f t="shared" si="33"/>
        <v>5.5989857928827975E-3</v>
      </c>
      <c r="AH145" s="32"/>
      <c r="AI145" s="794">
        <v>1</v>
      </c>
      <c r="AJ145" s="30">
        <f t="shared" si="34"/>
        <v>5.5621771950735005E-3</v>
      </c>
    </row>
    <row r="146" spans="4:36" s="5" customFormat="1" x14ac:dyDescent="0.2">
      <c r="D146" s="803"/>
      <c r="E146" s="804"/>
      <c r="F146" s="502"/>
      <c r="G146" s="502"/>
      <c r="H146" s="502"/>
      <c r="Y146" s="5">
        <v>3</v>
      </c>
      <c r="Z146" s="794">
        <v>1.0198529999999999</v>
      </c>
      <c r="AA146" s="30">
        <f t="shared" si="29"/>
        <v>5.6726030989272943E-3</v>
      </c>
      <c r="AB146" s="32"/>
      <c r="AC146" s="796">
        <f t="shared" si="30"/>
        <v>1.013235320098</v>
      </c>
      <c r="AD146" s="30">
        <f t="shared" si="31"/>
        <v>5.6357943906920937E-3</v>
      </c>
      <c r="AE146" s="32"/>
      <c r="AF146" s="796">
        <f t="shared" si="32"/>
        <v>1.006617660049</v>
      </c>
      <c r="AG146" s="30">
        <f t="shared" si="33"/>
        <v>5.5989857928827975E-3</v>
      </c>
      <c r="AH146" s="32"/>
      <c r="AI146" s="794">
        <v>1</v>
      </c>
      <c r="AJ146" s="30">
        <f t="shared" si="34"/>
        <v>5.5621771950735005E-3</v>
      </c>
    </row>
    <row r="147" spans="4:36" s="5" customFormat="1" x14ac:dyDescent="0.2">
      <c r="D147" s="803"/>
      <c r="E147" s="804"/>
      <c r="F147" s="502"/>
      <c r="G147" s="502"/>
      <c r="H147" s="502"/>
      <c r="Y147" s="5">
        <v>4</v>
      </c>
      <c r="Z147" s="794">
        <v>1.0198529999999999</v>
      </c>
      <c r="AA147" s="30">
        <f t="shared" si="29"/>
        <v>5.6726030989272943E-3</v>
      </c>
      <c r="AB147" s="32"/>
      <c r="AC147" s="796">
        <f t="shared" si="30"/>
        <v>1.013235320098</v>
      </c>
      <c r="AD147" s="30">
        <f t="shared" si="31"/>
        <v>5.6357943906920937E-3</v>
      </c>
      <c r="AE147" s="32"/>
      <c r="AF147" s="796">
        <f t="shared" si="32"/>
        <v>1.006617660049</v>
      </c>
      <c r="AG147" s="30">
        <f t="shared" si="33"/>
        <v>5.5989857928827975E-3</v>
      </c>
      <c r="AH147" s="32"/>
      <c r="AI147" s="794">
        <v>1</v>
      </c>
      <c r="AJ147" s="30">
        <f t="shared" si="34"/>
        <v>5.5621771950735005E-3</v>
      </c>
    </row>
    <row r="148" spans="4:36" s="5" customFormat="1" x14ac:dyDescent="0.2">
      <c r="D148" s="803"/>
      <c r="E148" s="804"/>
      <c r="F148" s="502"/>
      <c r="G148" s="502"/>
      <c r="H148" s="502"/>
      <c r="Y148" s="5">
        <v>5</v>
      </c>
      <c r="Z148" s="794">
        <v>1.0198529999999999</v>
      </c>
      <c r="AA148" s="30">
        <f t="shared" si="29"/>
        <v>5.6726030989272943E-3</v>
      </c>
      <c r="AB148" s="32"/>
      <c r="AC148" s="796">
        <f t="shared" si="30"/>
        <v>1.013235320098</v>
      </c>
      <c r="AD148" s="30">
        <f t="shared" si="31"/>
        <v>5.6357943906920937E-3</v>
      </c>
      <c r="AE148" s="32"/>
      <c r="AF148" s="796">
        <f t="shared" si="32"/>
        <v>1.006617660049</v>
      </c>
      <c r="AG148" s="30">
        <f t="shared" si="33"/>
        <v>5.5989857928827975E-3</v>
      </c>
      <c r="AH148" s="32"/>
      <c r="AI148" s="794">
        <v>1</v>
      </c>
      <c r="AJ148" s="30">
        <f t="shared" si="34"/>
        <v>5.5621771950735005E-3</v>
      </c>
    </row>
    <row r="149" spans="4:36" s="5" customFormat="1" x14ac:dyDescent="0.2">
      <c r="D149" s="803"/>
      <c r="E149" s="804"/>
      <c r="F149" s="502"/>
      <c r="G149" s="502"/>
      <c r="H149" s="502"/>
      <c r="Y149" s="5">
        <v>6</v>
      </c>
      <c r="Z149" s="794">
        <v>1.0198529999999999</v>
      </c>
      <c r="AA149" s="30">
        <f t="shared" si="29"/>
        <v>5.6726030989272943E-3</v>
      </c>
      <c r="AB149" s="32"/>
      <c r="AC149" s="796">
        <f t="shared" si="30"/>
        <v>1.013235320098</v>
      </c>
      <c r="AD149" s="30">
        <f t="shared" si="31"/>
        <v>5.6357943906920937E-3</v>
      </c>
      <c r="AE149" s="32"/>
      <c r="AF149" s="796">
        <f t="shared" si="32"/>
        <v>1.006617660049</v>
      </c>
      <c r="AG149" s="30">
        <f t="shared" si="33"/>
        <v>5.5989857928827975E-3</v>
      </c>
      <c r="AH149" s="32"/>
      <c r="AI149" s="794">
        <v>1</v>
      </c>
      <c r="AJ149" s="30">
        <f t="shared" si="34"/>
        <v>5.5621771950735005E-3</v>
      </c>
    </row>
    <row r="150" spans="4:36" s="5" customFormat="1" x14ac:dyDescent="0.2">
      <c r="D150" s="803"/>
      <c r="E150" s="804"/>
      <c r="F150" s="502"/>
      <c r="G150" s="502"/>
      <c r="H150" s="502"/>
      <c r="Y150" s="5">
        <v>7</v>
      </c>
      <c r="Z150" s="794">
        <v>1.0198529999999999</v>
      </c>
      <c r="AA150" s="30">
        <f t="shared" si="29"/>
        <v>5.6726030989272943E-3</v>
      </c>
      <c r="AB150" s="32"/>
      <c r="AC150" s="796">
        <f t="shared" si="30"/>
        <v>1.013235320098</v>
      </c>
      <c r="AD150" s="30">
        <f t="shared" si="31"/>
        <v>5.6357943906920937E-3</v>
      </c>
      <c r="AE150" s="32"/>
      <c r="AF150" s="796">
        <f t="shared" si="32"/>
        <v>1.006617660049</v>
      </c>
      <c r="AG150" s="30">
        <f t="shared" si="33"/>
        <v>5.5989857928827975E-3</v>
      </c>
      <c r="AH150" s="32"/>
      <c r="AI150" s="794">
        <v>1</v>
      </c>
      <c r="AJ150" s="30">
        <f t="shared" si="34"/>
        <v>5.5621771950735005E-3</v>
      </c>
    </row>
    <row r="151" spans="4:36" s="5" customFormat="1" x14ac:dyDescent="0.2">
      <c r="D151" s="803"/>
      <c r="E151" s="804"/>
      <c r="F151" s="502"/>
      <c r="G151" s="502"/>
      <c r="H151" s="502"/>
      <c r="Y151" s="5">
        <v>8</v>
      </c>
      <c r="Z151" s="794">
        <v>1.0166660000000001</v>
      </c>
      <c r="AA151" s="30">
        <f t="shared" si="29"/>
        <v>5.6548764402065957E-3</v>
      </c>
      <c r="AB151" s="32"/>
      <c r="AC151" s="796">
        <f t="shared" si="30"/>
        <v>1.0111106555560001</v>
      </c>
      <c r="AD151" s="30">
        <f t="shared" si="31"/>
        <v>5.6239766300294012E-3</v>
      </c>
      <c r="AE151" s="32"/>
      <c r="AF151" s="796">
        <f t="shared" si="32"/>
        <v>1.0055553277780001</v>
      </c>
      <c r="AG151" s="30">
        <f t="shared" si="33"/>
        <v>5.5930769125514508E-3</v>
      </c>
      <c r="AH151" s="32"/>
      <c r="AI151" s="794">
        <v>1</v>
      </c>
      <c r="AJ151" s="30">
        <f t="shared" si="34"/>
        <v>5.5621771950735005E-3</v>
      </c>
    </row>
    <row r="152" spans="4:36" s="5" customFormat="1" x14ac:dyDescent="0.2">
      <c r="D152" s="803"/>
      <c r="E152" s="804"/>
      <c r="F152" s="502"/>
      <c r="G152" s="502"/>
      <c r="H152" s="502"/>
      <c r="Y152" s="5">
        <v>9</v>
      </c>
      <c r="Z152" s="794">
        <v>1.013333</v>
      </c>
      <c r="AA152" s="30">
        <f t="shared" si="29"/>
        <v>5.6363377036154159E-3</v>
      </c>
      <c r="AB152" s="32"/>
      <c r="AC152" s="796">
        <f t="shared" si="30"/>
        <v>1.0088886577780001</v>
      </c>
      <c r="AD152" s="30">
        <f t="shared" si="31"/>
        <v>5.6116174846611048E-3</v>
      </c>
      <c r="AE152" s="32"/>
      <c r="AF152" s="796">
        <f t="shared" si="32"/>
        <v>1.0044443288889999</v>
      </c>
      <c r="AG152" s="30">
        <f t="shared" si="33"/>
        <v>5.5868973398673022E-3</v>
      </c>
      <c r="AH152" s="32"/>
      <c r="AI152" s="794">
        <v>1</v>
      </c>
      <c r="AJ152" s="30">
        <f t="shared" si="34"/>
        <v>5.5621771950735005E-3</v>
      </c>
    </row>
    <row r="153" spans="4:36" s="5" customFormat="1" x14ac:dyDescent="0.2">
      <c r="D153" s="803"/>
      <c r="E153" s="804"/>
      <c r="F153" s="502"/>
      <c r="G153" s="502"/>
      <c r="H153" s="502"/>
      <c r="Y153" s="5">
        <v>10</v>
      </c>
      <c r="Z153" s="794">
        <v>1.01</v>
      </c>
      <c r="AA153" s="30">
        <f t="shared" si="29"/>
        <v>5.6177989670242352E-3</v>
      </c>
      <c r="AB153" s="32"/>
      <c r="AC153" s="796">
        <f t="shared" si="30"/>
        <v>1.00666666</v>
      </c>
      <c r="AD153" s="30">
        <f t="shared" si="31"/>
        <v>5.5992583392928093E-3</v>
      </c>
      <c r="AE153" s="32"/>
      <c r="AF153" s="796">
        <f t="shared" si="32"/>
        <v>1.00333333</v>
      </c>
      <c r="AG153" s="30">
        <f t="shared" si="33"/>
        <v>5.5807177671831553E-3</v>
      </c>
      <c r="AH153" s="32"/>
      <c r="AI153" s="794">
        <v>1</v>
      </c>
      <c r="AJ153" s="30">
        <f t="shared" si="34"/>
        <v>5.5621771950735005E-3</v>
      </c>
    </row>
    <row r="154" spans="4:36" s="5" customFormat="1" x14ac:dyDescent="0.2">
      <c r="D154" s="803"/>
      <c r="E154" s="804"/>
      <c r="F154" s="502"/>
      <c r="G154" s="502"/>
      <c r="H154" s="502"/>
      <c r="Y154" s="5">
        <v>11</v>
      </c>
      <c r="Z154" s="794">
        <v>1.0066660000000001</v>
      </c>
      <c r="AA154" s="30">
        <f t="shared" si="29"/>
        <v>5.5992546682558609E-3</v>
      </c>
      <c r="AB154" s="32"/>
      <c r="AC154" s="796">
        <f t="shared" si="30"/>
        <v>1.0044439955560001</v>
      </c>
      <c r="AD154" s="30">
        <f t="shared" si="31"/>
        <v>5.5868954858100924E-3</v>
      </c>
      <c r="AE154" s="32"/>
      <c r="AF154" s="796">
        <f t="shared" si="32"/>
        <v>1.002221997778</v>
      </c>
      <c r="AG154" s="30">
        <f t="shared" si="33"/>
        <v>5.574536340441796E-3</v>
      </c>
      <c r="AH154" s="32"/>
      <c r="AI154" s="794">
        <v>1</v>
      </c>
      <c r="AJ154" s="30">
        <f t="shared" si="34"/>
        <v>5.5621771950735005E-3</v>
      </c>
    </row>
    <row r="155" spans="4:36" s="5" customFormat="1" x14ac:dyDescent="0.2">
      <c r="D155" s="803"/>
      <c r="E155" s="804"/>
      <c r="F155" s="502"/>
      <c r="G155" s="502"/>
      <c r="H155" s="502"/>
      <c r="Y155" s="5">
        <v>12</v>
      </c>
      <c r="Z155" s="794">
        <v>1.003333</v>
      </c>
      <c r="AA155" s="30">
        <f t="shared" si="29"/>
        <v>5.5807159316646803E-3</v>
      </c>
      <c r="AB155" s="32"/>
      <c r="AC155" s="796">
        <f t="shared" si="30"/>
        <v>1.002221997778</v>
      </c>
      <c r="AD155" s="30">
        <f t="shared" si="31"/>
        <v>5.574536340441796E-3</v>
      </c>
      <c r="AE155" s="32"/>
      <c r="AF155" s="796">
        <f t="shared" si="32"/>
        <v>1.0011109988889999</v>
      </c>
      <c r="AG155" s="30">
        <f t="shared" si="33"/>
        <v>5.5683567677576474E-3</v>
      </c>
      <c r="AH155" s="32"/>
      <c r="AI155" s="794">
        <v>1</v>
      </c>
      <c r="AJ155" s="30">
        <f t="shared" si="34"/>
        <v>5.5621771950735005E-3</v>
      </c>
    </row>
    <row r="156" spans="4:36" s="5" customFormat="1" x14ac:dyDescent="0.2">
      <c r="D156" s="803"/>
      <c r="E156" s="804"/>
      <c r="F156" s="502"/>
      <c r="G156" s="502"/>
      <c r="H156" s="502"/>
      <c r="Y156" s="5">
        <v>13</v>
      </c>
      <c r="Z156" s="794">
        <v>1</v>
      </c>
      <c r="AA156" s="30">
        <f t="shared" si="29"/>
        <v>5.5621771950735005E-3</v>
      </c>
      <c r="AB156" s="32"/>
      <c r="AC156" s="796">
        <f t="shared" si="30"/>
        <v>1</v>
      </c>
      <c r="AD156" s="30">
        <f t="shared" si="31"/>
        <v>5.5621771950735005E-3</v>
      </c>
      <c r="AE156" s="32"/>
      <c r="AF156" s="796">
        <f t="shared" si="32"/>
        <v>1</v>
      </c>
      <c r="AG156" s="30">
        <f t="shared" si="33"/>
        <v>5.5621771950735005E-3</v>
      </c>
      <c r="AH156" s="32"/>
      <c r="AI156" s="794">
        <v>1</v>
      </c>
      <c r="AJ156" s="30">
        <f t="shared" si="34"/>
        <v>5.5621771950735005E-3</v>
      </c>
    </row>
    <row r="157" spans="4:36" s="5" customFormat="1" x14ac:dyDescent="0.2">
      <c r="D157" s="803"/>
      <c r="E157" s="804"/>
      <c r="F157" s="502"/>
      <c r="G157" s="502"/>
      <c r="H157" s="502"/>
      <c r="Y157" s="5">
        <v>14</v>
      </c>
      <c r="Z157" s="794">
        <v>0.99666666000000004</v>
      </c>
      <c r="AA157" s="30">
        <f t="shared" si="29"/>
        <v>5.5436365673420746E-3</v>
      </c>
      <c r="AB157" s="32"/>
      <c r="AC157" s="796">
        <f t="shared" si="30"/>
        <v>0.99777777555556002</v>
      </c>
      <c r="AD157" s="30">
        <f t="shared" si="31"/>
        <v>5.5498167889463015E-3</v>
      </c>
      <c r="AE157" s="32"/>
      <c r="AF157" s="796">
        <f t="shared" si="32"/>
        <v>0.99888888777778007</v>
      </c>
      <c r="AG157" s="30">
        <f t="shared" si="33"/>
        <v>5.555996992009901E-3</v>
      </c>
      <c r="AH157" s="32"/>
      <c r="AI157" s="794">
        <v>1</v>
      </c>
      <c r="AJ157" s="30">
        <f t="shared" si="34"/>
        <v>5.5621771950735005E-3</v>
      </c>
    </row>
    <row r="158" spans="4:36" s="5" customFormat="1" x14ac:dyDescent="0.2">
      <c r="D158" s="803"/>
      <c r="E158" s="804"/>
      <c r="F158" s="502"/>
      <c r="G158" s="502"/>
      <c r="H158" s="502"/>
      <c r="Y158" s="5">
        <v>15</v>
      </c>
      <c r="Z158" s="794">
        <v>0.99333333000000001</v>
      </c>
      <c r="AA158" s="30">
        <f t="shared" si="29"/>
        <v>5.5250959952324197E-3</v>
      </c>
      <c r="AB158" s="32"/>
      <c r="AC158" s="796">
        <f t="shared" si="30"/>
        <v>0.99555555777778004</v>
      </c>
      <c r="AD158" s="30">
        <f t="shared" si="31"/>
        <v>5.537456419900247E-3</v>
      </c>
      <c r="AE158" s="32"/>
      <c r="AF158" s="796">
        <f t="shared" si="32"/>
        <v>0.99777777888888997</v>
      </c>
      <c r="AG158" s="30">
        <f t="shared" si="33"/>
        <v>5.5498168074868733E-3</v>
      </c>
      <c r="AH158" s="32"/>
      <c r="AI158" s="794">
        <v>1</v>
      </c>
      <c r="AJ158" s="30">
        <f t="shared" si="34"/>
        <v>5.5621771950735005E-3</v>
      </c>
    </row>
    <row r="159" spans="4:36" s="5" customFormat="1" x14ac:dyDescent="0.2">
      <c r="D159" s="803"/>
      <c r="E159" s="804"/>
      <c r="F159" s="502"/>
      <c r="G159" s="502"/>
      <c r="H159" s="502"/>
      <c r="Y159" s="5">
        <v>16</v>
      </c>
      <c r="Z159" s="794">
        <v>0.99</v>
      </c>
      <c r="AA159" s="30">
        <f t="shared" si="29"/>
        <v>5.5065554231227658E-3</v>
      </c>
      <c r="AB159" s="32"/>
      <c r="AC159" s="796">
        <f t="shared" si="30"/>
        <v>0.99333333999999995</v>
      </c>
      <c r="AD159" s="30">
        <f t="shared" si="31"/>
        <v>5.5250960508541917E-3</v>
      </c>
      <c r="AE159" s="32"/>
      <c r="AF159" s="796">
        <f t="shared" si="32"/>
        <v>0.99666666999999998</v>
      </c>
      <c r="AG159" s="30">
        <f t="shared" si="33"/>
        <v>5.5436366229638457E-3</v>
      </c>
      <c r="AH159" s="32"/>
      <c r="AI159" s="794">
        <v>1</v>
      </c>
      <c r="AJ159" s="30">
        <f t="shared" si="34"/>
        <v>5.5621771950735005E-3</v>
      </c>
    </row>
    <row r="160" spans="4:36" s="5" customFormat="1" x14ac:dyDescent="0.2">
      <c r="D160" s="803"/>
      <c r="E160" s="804"/>
      <c r="F160" s="502"/>
      <c r="G160" s="502"/>
      <c r="H160" s="502"/>
      <c r="Y160" s="5">
        <v>17</v>
      </c>
      <c r="Z160" s="794">
        <v>0.98666666000000003</v>
      </c>
      <c r="AA160" s="30">
        <f t="shared" si="29"/>
        <v>5.488014795391339E-3</v>
      </c>
      <c r="AB160" s="32"/>
      <c r="AC160" s="796">
        <f t="shared" si="30"/>
        <v>0.99111111555555997</v>
      </c>
      <c r="AD160" s="30">
        <f t="shared" si="31"/>
        <v>5.5127356447269927E-3</v>
      </c>
      <c r="AE160" s="32"/>
      <c r="AF160" s="796">
        <f t="shared" si="32"/>
        <v>0.99555555777778004</v>
      </c>
      <c r="AG160" s="30">
        <f t="shared" si="33"/>
        <v>5.537456419900247E-3</v>
      </c>
      <c r="AH160" s="32"/>
      <c r="AI160" s="794">
        <v>1</v>
      </c>
      <c r="AJ160" s="30">
        <f t="shared" si="34"/>
        <v>5.5621771950735005E-3</v>
      </c>
    </row>
    <row r="161" spans="4:38" s="5" customFormat="1" x14ac:dyDescent="0.2">
      <c r="D161" s="803"/>
      <c r="E161" s="804"/>
      <c r="F161" s="502"/>
      <c r="G161" s="502"/>
      <c r="H161" s="502"/>
      <c r="Y161" s="5">
        <v>18</v>
      </c>
      <c r="Z161" s="794">
        <v>0.98333333300000003</v>
      </c>
      <c r="AA161" s="30">
        <f t="shared" si="29"/>
        <v>5.4694742399682165E-3</v>
      </c>
      <c r="AB161" s="32"/>
      <c r="AC161" s="796">
        <f t="shared" si="30"/>
        <v>0.98888889977777805</v>
      </c>
      <c r="AD161" s="30">
        <f t="shared" si="31"/>
        <v>5.5003752868052818E-3</v>
      </c>
      <c r="AE161" s="32"/>
      <c r="AF161" s="796">
        <f t="shared" si="32"/>
        <v>0.99444444988888903</v>
      </c>
      <c r="AG161" s="30">
        <f t="shared" si="33"/>
        <v>5.5312762409393907E-3</v>
      </c>
      <c r="AH161" s="32"/>
      <c r="AI161" s="794">
        <v>1</v>
      </c>
      <c r="AJ161" s="30">
        <f t="shared" si="34"/>
        <v>5.5621771950735005E-3</v>
      </c>
    </row>
    <row r="162" spans="4:38" s="5" customFormat="1" x14ac:dyDescent="0.2">
      <c r="D162" s="803"/>
      <c r="E162" s="804"/>
      <c r="F162" s="502"/>
      <c r="G162" s="502"/>
      <c r="H162" s="502"/>
      <c r="Y162" s="5">
        <v>19</v>
      </c>
      <c r="Z162" s="794">
        <v>0.97799999999999998</v>
      </c>
      <c r="AA162" s="30">
        <f t="shared" si="29"/>
        <v>5.4398092967818832E-3</v>
      </c>
      <c r="AB162" s="32"/>
      <c r="AC162" s="796">
        <f t="shared" si="30"/>
        <v>0.98533334799999994</v>
      </c>
      <c r="AD162" s="30">
        <f t="shared" si="31"/>
        <v>5.4805986777910209E-3</v>
      </c>
      <c r="AE162" s="32"/>
      <c r="AF162" s="796">
        <f t="shared" si="32"/>
        <v>0.99266667399999997</v>
      </c>
      <c r="AG162" s="30">
        <f t="shared" si="33"/>
        <v>5.5213879364322607E-3</v>
      </c>
      <c r="AH162" s="32"/>
      <c r="AI162" s="794">
        <v>1</v>
      </c>
      <c r="AJ162" s="30">
        <f t="shared" si="34"/>
        <v>5.5621771950735005E-3</v>
      </c>
    </row>
    <row r="163" spans="4:38" s="5" customFormat="1" x14ac:dyDescent="0.2">
      <c r="D163" s="803"/>
      <c r="E163" s="804"/>
      <c r="F163" s="502"/>
      <c r="G163" s="502"/>
      <c r="H163" s="502"/>
      <c r="Y163" s="5">
        <v>20</v>
      </c>
      <c r="Z163" s="794">
        <v>0.97799999999999998</v>
      </c>
      <c r="AA163" s="30">
        <f t="shared" si="29"/>
        <v>5.4398092967818832E-3</v>
      </c>
      <c r="AB163" s="32"/>
      <c r="AC163" s="796">
        <f t="shared" si="30"/>
        <v>0.98533334799999994</v>
      </c>
      <c r="AD163" s="30">
        <f t="shared" si="31"/>
        <v>5.4805986777910209E-3</v>
      </c>
      <c r="AE163" s="32"/>
      <c r="AF163" s="796">
        <f t="shared" si="32"/>
        <v>0.99266667399999997</v>
      </c>
      <c r="AG163" s="30">
        <f t="shared" si="33"/>
        <v>5.5213879364322607E-3</v>
      </c>
      <c r="AH163" s="32"/>
      <c r="AI163" s="794">
        <v>1</v>
      </c>
      <c r="AJ163" s="30">
        <f t="shared" si="34"/>
        <v>5.5621771950735005E-3</v>
      </c>
    </row>
    <row r="164" spans="4:38" s="5" customFormat="1" x14ac:dyDescent="0.2">
      <c r="D164" s="803"/>
      <c r="E164" s="804"/>
      <c r="F164" s="502"/>
      <c r="G164" s="502"/>
      <c r="H164" s="502"/>
      <c r="Y164" s="5">
        <v>21</v>
      </c>
      <c r="Z164" s="794">
        <v>0.97799999999999998</v>
      </c>
      <c r="AA164" s="30">
        <f t="shared" si="29"/>
        <v>5.4398092967818832E-3</v>
      </c>
      <c r="AB164" s="32"/>
      <c r="AC164" s="796">
        <f t="shared" si="30"/>
        <v>0.98533334799999994</v>
      </c>
      <c r="AD164" s="30">
        <f t="shared" si="31"/>
        <v>5.4805986777910209E-3</v>
      </c>
      <c r="AE164" s="32"/>
      <c r="AF164" s="796">
        <f t="shared" si="32"/>
        <v>0.99266667399999997</v>
      </c>
      <c r="AG164" s="30">
        <f t="shared" si="33"/>
        <v>5.5213879364322607E-3</v>
      </c>
      <c r="AH164" s="32"/>
      <c r="AI164" s="794">
        <v>1</v>
      </c>
      <c r="AJ164" s="30">
        <f t="shared" si="34"/>
        <v>5.5621771950735005E-3</v>
      </c>
    </row>
    <row r="165" spans="4:38" s="5" customFormat="1" x14ac:dyDescent="0.2">
      <c r="D165" s="803"/>
      <c r="E165" s="804"/>
      <c r="F165" s="502"/>
      <c r="G165" s="502"/>
      <c r="H165" s="502"/>
      <c r="Y165" s="5">
        <v>22</v>
      </c>
      <c r="Z165" s="794">
        <v>0.97799999999999998</v>
      </c>
      <c r="AA165" s="30">
        <f t="shared" si="29"/>
        <v>5.4398092967818832E-3</v>
      </c>
      <c r="AB165" s="32"/>
      <c r="AC165" s="796">
        <f t="shared" si="30"/>
        <v>0.98533334799999994</v>
      </c>
      <c r="AD165" s="30">
        <f t="shared" si="31"/>
        <v>5.4805986777910209E-3</v>
      </c>
      <c r="AE165" s="32"/>
      <c r="AF165" s="796">
        <f t="shared" si="32"/>
        <v>0.99266667399999997</v>
      </c>
      <c r="AG165" s="30">
        <f t="shared" si="33"/>
        <v>5.5213879364322607E-3</v>
      </c>
      <c r="AH165" s="32"/>
      <c r="AI165" s="794">
        <v>1</v>
      </c>
      <c r="AJ165" s="30">
        <f t="shared" si="34"/>
        <v>5.5621771950735005E-3</v>
      </c>
    </row>
    <row r="166" spans="4:38" s="5" customFormat="1" x14ac:dyDescent="0.2">
      <c r="D166" s="803"/>
      <c r="E166" s="804"/>
      <c r="F166" s="502"/>
      <c r="G166" s="502"/>
      <c r="H166" s="502"/>
      <c r="Y166" s="5">
        <v>23</v>
      </c>
      <c r="Z166" s="794">
        <v>0.97799999999999998</v>
      </c>
      <c r="AA166" s="30">
        <f t="shared" si="29"/>
        <v>5.4398092967818832E-3</v>
      </c>
      <c r="AB166" s="32"/>
      <c r="AC166" s="796">
        <f t="shared" si="30"/>
        <v>0.98533334799999994</v>
      </c>
      <c r="AD166" s="30">
        <f t="shared" si="31"/>
        <v>5.4805986777910209E-3</v>
      </c>
      <c r="AE166" s="32"/>
      <c r="AF166" s="796">
        <f t="shared" si="32"/>
        <v>0.99266667399999997</v>
      </c>
      <c r="AG166" s="30">
        <f t="shared" si="33"/>
        <v>5.5213879364322607E-3</v>
      </c>
      <c r="AH166" s="32"/>
      <c r="AI166" s="794">
        <v>1</v>
      </c>
      <c r="AJ166" s="30">
        <f t="shared" si="34"/>
        <v>5.5621771950735005E-3</v>
      </c>
    </row>
    <row r="167" spans="4:38" s="5" customFormat="1" x14ac:dyDescent="0.2">
      <c r="D167" s="803"/>
      <c r="E167" s="804"/>
      <c r="F167" s="502"/>
      <c r="G167" s="502"/>
      <c r="H167" s="502"/>
      <c r="Y167" s="5">
        <v>24</v>
      </c>
      <c r="Z167" s="794">
        <v>0.97799999999999998</v>
      </c>
      <c r="AA167" s="30">
        <f t="shared" si="29"/>
        <v>5.4398092967818832E-3</v>
      </c>
      <c r="AB167" s="32"/>
      <c r="AC167" s="796">
        <f t="shared" si="30"/>
        <v>0.98533334799999994</v>
      </c>
      <c r="AD167" s="30">
        <f t="shared" si="31"/>
        <v>5.4805986777910209E-3</v>
      </c>
      <c r="AE167" s="32"/>
      <c r="AF167" s="796">
        <f t="shared" si="32"/>
        <v>0.99266667399999997</v>
      </c>
      <c r="AG167" s="30">
        <f t="shared" si="33"/>
        <v>5.5213879364322607E-3</v>
      </c>
      <c r="AH167" s="32"/>
      <c r="AI167" s="794">
        <v>1</v>
      </c>
      <c r="AJ167" s="30">
        <f t="shared" si="34"/>
        <v>5.5621771950735005E-3</v>
      </c>
    </row>
    <row r="168" spans="4:38" s="5" customFormat="1" x14ac:dyDescent="0.2">
      <c r="D168" s="803"/>
      <c r="E168" s="804"/>
      <c r="F168" s="502"/>
      <c r="G168" s="502"/>
      <c r="H168" s="502"/>
      <c r="Y168" s="5">
        <v>25</v>
      </c>
      <c r="Z168" s="794">
        <v>0.97799999999999998</v>
      </c>
      <c r="AA168" s="30">
        <f t="shared" si="29"/>
        <v>5.4398092967818832E-3</v>
      </c>
      <c r="AB168" s="32"/>
      <c r="AC168" s="796">
        <f t="shared" si="30"/>
        <v>0.98533334799999994</v>
      </c>
      <c r="AD168" s="30">
        <f t="shared" si="31"/>
        <v>5.4805986777910209E-3</v>
      </c>
      <c r="AE168" s="32"/>
      <c r="AF168" s="796">
        <f t="shared" si="32"/>
        <v>0.99266667399999997</v>
      </c>
      <c r="AG168" s="30">
        <f t="shared" si="33"/>
        <v>5.5213879364322607E-3</v>
      </c>
      <c r="AH168" s="32"/>
      <c r="AI168" s="794">
        <v>1</v>
      </c>
      <c r="AJ168" s="30">
        <f t="shared" si="34"/>
        <v>5.5621771950735005E-3</v>
      </c>
    </row>
    <row r="169" spans="4:38" s="5" customFormat="1" ht="13.5" thickBot="1" x14ac:dyDescent="0.25">
      <c r="D169" s="803"/>
      <c r="E169" s="804"/>
      <c r="F169" s="502"/>
      <c r="G169" s="502"/>
      <c r="H169" s="502"/>
      <c r="Y169" s="5">
        <v>26</v>
      </c>
      <c r="Z169" s="795">
        <v>0.97799999999999998</v>
      </c>
      <c r="AA169" s="31">
        <f t="shared" si="29"/>
        <v>5.4398092967818832E-3</v>
      </c>
      <c r="AB169" s="32"/>
      <c r="AC169" s="797">
        <f t="shared" si="30"/>
        <v>0.98533334799999994</v>
      </c>
      <c r="AD169" s="31">
        <f t="shared" si="31"/>
        <v>5.4805986777910209E-3</v>
      </c>
      <c r="AE169" s="32"/>
      <c r="AF169" s="797">
        <f t="shared" si="32"/>
        <v>0.99266667399999997</v>
      </c>
      <c r="AG169" s="31">
        <f t="shared" si="33"/>
        <v>5.5213879364322607E-3</v>
      </c>
      <c r="AH169" s="32"/>
      <c r="AI169" s="795">
        <v>1</v>
      </c>
      <c r="AJ169" s="31">
        <f t="shared" si="34"/>
        <v>5.5621771950735005E-3</v>
      </c>
    </row>
    <row r="170" spans="4:38" s="5" customFormat="1" x14ac:dyDescent="0.2">
      <c r="D170" s="803"/>
      <c r="E170" s="804"/>
      <c r="F170" s="502"/>
      <c r="G170" s="502"/>
      <c r="H170" s="502"/>
    </row>
    <row r="171" spans="4:38" s="5" customFormat="1" x14ac:dyDescent="0.2">
      <c r="D171" s="803"/>
      <c r="E171" s="804"/>
      <c r="F171" s="502"/>
      <c r="G171" s="502"/>
      <c r="H171" s="502"/>
    </row>
    <row r="172" spans="4:38" s="5" customFormat="1" x14ac:dyDescent="0.2">
      <c r="D172" s="803"/>
      <c r="E172" s="804"/>
      <c r="F172" s="502"/>
      <c r="G172" s="502"/>
      <c r="H172" s="502"/>
    </row>
    <row r="173" spans="4:38" s="5" customFormat="1" x14ac:dyDescent="0.2">
      <c r="D173" s="803"/>
      <c r="E173" s="804"/>
      <c r="F173" s="502"/>
      <c r="G173" s="502"/>
      <c r="H173" s="502"/>
    </row>
    <row r="174" spans="4:38" s="5" customFormat="1" x14ac:dyDescent="0.2">
      <c r="D174" s="803"/>
      <c r="E174" s="804"/>
      <c r="F174" s="502"/>
      <c r="G174" s="502"/>
      <c r="H174" s="502"/>
    </row>
    <row r="175" spans="4:38" s="5" customFormat="1" x14ac:dyDescent="0.2">
      <c r="D175" s="803"/>
      <c r="E175" s="804"/>
      <c r="F175" s="502"/>
      <c r="G175" s="502"/>
      <c r="H175" s="502"/>
      <c r="Z175" s="8"/>
      <c r="AA175" s="8"/>
      <c r="AB175" s="8"/>
      <c r="AC175" s="8"/>
    </row>
    <row r="176" spans="4:38" s="5" customFormat="1" ht="18" x14ac:dyDescent="0.25">
      <c r="D176" s="803"/>
      <c r="E176" s="804"/>
      <c r="F176" s="502"/>
      <c r="G176" s="502"/>
      <c r="H176" s="502"/>
      <c r="Z176" s="987" t="s">
        <v>300</v>
      </c>
      <c r="AA176" s="987"/>
      <c r="AB176" s="987"/>
      <c r="AC176" s="987"/>
      <c r="AD176" s="987"/>
      <c r="AE176" s="987"/>
      <c r="AF176" s="987"/>
      <c r="AG176" s="987"/>
      <c r="AH176" s="987"/>
      <c r="AI176" s="987"/>
      <c r="AJ176" s="987"/>
      <c r="AK176" s="987"/>
      <c r="AL176" s="987"/>
    </row>
    <row r="177" spans="4:44" s="5" customFormat="1" x14ac:dyDescent="0.2">
      <c r="D177" s="803"/>
      <c r="E177" s="804"/>
      <c r="F177" s="502"/>
      <c r="G177" s="502"/>
      <c r="H177" s="502"/>
      <c r="AC177" s="8"/>
    </row>
    <row r="178" spans="4:44" s="5" customFormat="1" ht="13.5" thickBot="1" x14ac:dyDescent="0.25">
      <c r="D178" s="803"/>
      <c r="E178" s="804"/>
      <c r="F178" s="502"/>
      <c r="G178" s="502"/>
      <c r="H178" s="502"/>
      <c r="AC178" s="8"/>
    </row>
    <row r="179" spans="4:44" s="5" customFormat="1" ht="13.5" thickBot="1" x14ac:dyDescent="0.25">
      <c r="D179" s="803"/>
      <c r="E179" s="804"/>
      <c r="F179" s="502"/>
      <c r="G179" s="502"/>
      <c r="H179" s="502"/>
      <c r="Z179" s="808" t="s">
        <v>261</v>
      </c>
      <c r="AA179" s="516">
        <f>'Course Analysis'!BP163</f>
        <v>3.4561765113188402E-3</v>
      </c>
      <c r="AC179" s="8"/>
    </row>
    <row r="180" spans="4:44" s="5" customFormat="1" ht="16.5" thickBot="1" x14ac:dyDescent="0.25">
      <c r="D180" s="803"/>
      <c r="E180" s="804"/>
      <c r="F180" s="502"/>
      <c r="G180" s="502"/>
      <c r="H180" s="502"/>
      <c r="Z180" s="415"/>
      <c r="AA180" s="416"/>
      <c r="AB180" s="384"/>
      <c r="AC180" s="935"/>
      <c r="AD180" s="935"/>
      <c r="AE180" s="384"/>
      <c r="AF180" s="935"/>
      <c r="AG180" s="935"/>
      <c r="AH180" s="384"/>
      <c r="AI180" s="415"/>
      <c r="AJ180" s="417"/>
      <c r="AK180" s="384"/>
      <c r="AL180" s="384"/>
    </row>
    <row r="181" spans="4:44" s="5" customFormat="1" ht="13.5" thickBot="1" x14ac:dyDescent="0.25">
      <c r="D181" s="803"/>
      <c r="E181" s="804"/>
      <c r="F181" s="502"/>
      <c r="G181" s="502"/>
      <c r="H181" s="502"/>
      <c r="Z181" s="979" t="s">
        <v>74</v>
      </c>
      <c r="AA181" s="980"/>
      <c r="AB181" s="384"/>
      <c r="AC181" s="935"/>
      <c r="AD181" s="935"/>
      <c r="AE181" s="384"/>
      <c r="AF181" s="935"/>
      <c r="AG181" s="935"/>
      <c r="AH181" s="384"/>
      <c r="AI181" s="979" t="s">
        <v>75</v>
      </c>
      <c r="AJ181" s="980"/>
      <c r="AK181" s="384"/>
      <c r="AL181" s="384"/>
      <c r="AM181" s="1004"/>
      <c r="AN181" s="1004"/>
      <c r="AO181" s="1005"/>
      <c r="AP181" s="809">
        <f ca="1">AVERAGE(AO247:AO289)</f>
        <v>3.4903314575631238E-3</v>
      </c>
      <c r="AQ181" s="1011" t="s">
        <v>412</v>
      </c>
      <c r="AR181" s="1012"/>
    </row>
    <row r="182" spans="4:44" s="5" customFormat="1" x14ac:dyDescent="0.2">
      <c r="D182" s="803"/>
      <c r="E182" s="804"/>
      <c r="F182" s="502"/>
      <c r="G182" s="502"/>
      <c r="H182" s="502"/>
      <c r="Z182" s="981"/>
      <c r="AA182" s="982"/>
      <c r="AB182" s="384"/>
      <c r="AC182" s="935"/>
      <c r="AD182" s="935"/>
      <c r="AE182" s="384"/>
      <c r="AF182" s="935"/>
      <c r="AG182" s="935"/>
      <c r="AH182" s="384"/>
      <c r="AI182" s="981"/>
      <c r="AJ182" s="982"/>
      <c r="AK182" s="384"/>
      <c r="AL182" s="384"/>
      <c r="AM182" s="1004"/>
      <c r="AN182" s="1004"/>
      <c r="AO182" s="1005"/>
      <c r="AP182" s="410">
        <f ca="1">MAX(AO247:AO289)</f>
        <v>3.6493037732275822E-3</v>
      </c>
      <c r="AQ182" s="1011" t="s">
        <v>413</v>
      </c>
      <c r="AR182" s="1012"/>
    </row>
    <row r="183" spans="4:44" s="5" customFormat="1" ht="13.5" thickBot="1" x14ac:dyDescent="0.25">
      <c r="D183" s="803"/>
      <c r="E183" s="804"/>
      <c r="F183" s="502"/>
      <c r="G183" s="502"/>
      <c r="H183" s="502"/>
      <c r="Z183" s="983"/>
      <c r="AA183" s="984"/>
      <c r="AB183" s="384"/>
      <c r="AC183" s="384"/>
      <c r="AD183" s="384"/>
      <c r="AE183" s="384"/>
      <c r="AF183" s="384"/>
      <c r="AG183" s="384"/>
      <c r="AH183" s="384"/>
      <c r="AI183" s="983"/>
      <c r="AJ183" s="984"/>
      <c r="AK183" s="384"/>
      <c r="AL183" s="384"/>
      <c r="AM183" s="1004"/>
      <c r="AN183" s="1004"/>
      <c r="AO183" s="1005"/>
      <c r="AP183" s="411">
        <f ca="1">MIN(AO247:AO289)</f>
        <v>3.4219306672632556E-3</v>
      </c>
      <c r="AQ183" s="1011" t="s">
        <v>414</v>
      </c>
      <c r="AR183" s="1012"/>
    </row>
    <row r="184" spans="4:44" s="5" customFormat="1" x14ac:dyDescent="0.2">
      <c r="D184" s="803"/>
      <c r="E184" s="804"/>
      <c r="F184" s="502"/>
      <c r="G184" s="502"/>
      <c r="H184" s="502"/>
      <c r="Z184" s="985"/>
      <c r="AA184" s="985"/>
      <c r="AB184" s="384"/>
      <c r="AC184" s="986"/>
      <c r="AD184" s="986"/>
      <c r="AE184" s="384"/>
      <c r="AF184" s="986"/>
      <c r="AG184" s="986"/>
      <c r="AH184" s="384"/>
      <c r="AI184" s="986"/>
      <c r="AJ184" s="986"/>
      <c r="AK184" s="384"/>
      <c r="AL184" s="384"/>
    </row>
    <row r="185" spans="4:44" s="5" customFormat="1" ht="13.5" thickBot="1" x14ac:dyDescent="0.25">
      <c r="D185" s="803"/>
      <c r="E185" s="804"/>
      <c r="F185" s="502"/>
      <c r="G185" s="502"/>
      <c r="H185" s="502"/>
      <c r="Z185" s="1001" t="s">
        <v>70</v>
      </c>
      <c r="AA185" s="1001"/>
      <c r="AB185" s="384"/>
      <c r="AC185" s="1001" t="s">
        <v>70</v>
      </c>
      <c r="AD185" s="1001"/>
      <c r="AE185" s="384"/>
      <c r="AF185" s="1001" t="s">
        <v>70</v>
      </c>
      <c r="AG185" s="1001"/>
      <c r="AH185" s="384"/>
      <c r="AI185" s="1001" t="s">
        <v>70</v>
      </c>
      <c r="AJ185" s="1001"/>
      <c r="AK185" s="384"/>
      <c r="AL185" s="384"/>
    </row>
    <row r="186" spans="4:44" s="5" customFormat="1" ht="13.5" thickBot="1" x14ac:dyDescent="0.25">
      <c r="D186" s="803"/>
      <c r="E186" s="804"/>
      <c r="F186" s="502"/>
      <c r="G186" s="502"/>
      <c r="H186" s="502"/>
      <c r="Z186" s="1014">
        <f ca="1">(SUM(Z190:Z231)+(0.19499*Z232))/42.19499</f>
        <v>0.99999999999999867</v>
      </c>
      <c r="AA186" s="1015"/>
      <c r="AB186" s="425"/>
      <c r="AC186" s="1014">
        <f ca="1">(SUM(AC190:AC231)+(0.19499*AC232))/42.19499</f>
        <v>1</v>
      </c>
      <c r="AD186" s="1015"/>
      <c r="AE186" s="425"/>
      <c r="AF186" s="1014">
        <f ca="1">(SUM(AF190:AF215)+(0.21875*AF216))/26.21875</f>
        <v>1.000447212607315</v>
      </c>
      <c r="AG186" s="1015"/>
      <c r="AH186" s="425"/>
      <c r="AI186" s="1014">
        <f>(SUM(AI190:AI215)+(0.21875*AI216))/26.21875</f>
        <v>1</v>
      </c>
      <c r="AJ186" s="1015"/>
      <c r="AK186" s="384"/>
      <c r="AL186" s="384"/>
    </row>
    <row r="187" spans="4:44" s="5" customFormat="1" ht="13.5" thickBot="1" x14ac:dyDescent="0.25">
      <c r="D187" s="803"/>
      <c r="E187" s="804"/>
      <c r="F187" s="502"/>
      <c r="G187" s="502"/>
      <c r="H187" s="502"/>
      <c r="Z187" s="426"/>
      <c r="AA187" s="386"/>
      <c r="AB187" s="386"/>
      <c r="AC187" s="426"/>
      <c r="AD187" s="386"/>
      <c r="AE187" s="386"/>
      <c r="AF187" s="426"/>
      <c r="AG187" s="386"/>
      <c r="AH187" s="386"/>
      <c r="AI187" s="426"/>
      <c r="AJ187" s="386"/>
      <c r="AK187" s="384"/>
      <c r="AL187" s="427" t="s">
        <v>231</v>
      </c>
      <c r="AN187" s="12"/>
      <c r="AO187" s="999" t="s">
        <v>268</v>
      </c>
      <c r="AP187" s="999"/>
      <c r="AQ187" s="999"/>
      <c r="AR187" s="12"/>
    </row>
    <row r="188" spans="4:44" s="5" customFormat="1" x14ac:dyDescent="0.2">
      <c r="D188" s="803"/>
      <c r="E188" s="804"/>
      <c r="F188" s="502"/>
      <c r="G188" s="502"/>
      <c r="H188" s="502"/>
      <c r="Z188" s="427" t="s">
        <v>68</v>
      </c>
      <c r="AA188" s="429" t="s">
        <v>69</v>
      </c>
      <c r="AB188" s="384"/>
      <c r="AC188" s="427" t="s">
        <v>68</v>
      </c>
      <c r="AD188" s="429" t="s">
        <v>69</v>
      </c>
      <c r="AE188" s="384"/>
      <c r="AF188" s="427" t="s">
        <v>68</v>
      </c>
      <c r="AG188" s="429" t="s">
        <v>69</v>
      </c>
      <c r="AH188" s="384"/>
      <c r="AI188" s="427" t="s">
        <v>68</v>
      </c>
      <c r="AJ188" s="429" t="s">
        <v>69</v>
      </c>
      <c r="AK188" s="384"/>
      <c r="AL188" s="430" t="s">
        <v>22</v>
      </c>
      <c r="AN188" s="12"/>
      <c r="AO188" s="355" t="s">
        <v>0</v>
      </c>
      <c r="AP188" s="301" t="s">
        <v>15</v>
      </c>
      <c r="AQ188" s="302" t="s">
        <v>2</v>
      </c>
      <c r="AR188" s="33"/>
    </row>
    <row r="189" spans="4:44" s="5" customFormat="1" ht="13.5" thickBot="1" x14ac:dyDescent="0.25">
      <c r="D189" s="803"/>
      <c r="E189" s="804"/>
      <c r="F189" s="502"/>
      <c r="G189" s="502"/>
      <c r="H189" s="502"/>
      <c r="Z189" s="437" t="s">
        <v>71</v>
      </c>
      <c r="AA189" s="437" t="s">
        <v>22</v>
      </c>
      <c r="AB189" s="384"/>
      <c r="AC189" s="437" t="s">
        <v>71</v>
      </c>
      <c r="AD189" s="437" t="s">
        <v>22</v>
      </c>
      <c r="AE189" s="384"/>
      <c r="AF189" s="437" t="s">
        <v>71</v>
      </c>
      <c r="AG189" s="437" t="s">
        <v>22</v>
      </c>
      <c r="AH189" s="384"/>
      <c r="AI189" s="437" t="s">
        <v>71</v>
      </c>
      <c r="AJ189" s="437" t="s">
        <v>22</v>
      </c>
      <c r="AK189" s="384"/>
      <c r="AL189" s="437" t="s">
        <v>71</v>
      </c>
      <c r="AN189" s="12"/>
      <c r="AO189" s="28" t="s">
        <v>22</v>
      </c>
      <c r="AP189" s="303" t="s">
        <v>2</v>
      </c>
      <c r="AQ189" s="298" t="s">
        <v>21</v>
      </c>
      <c r="AR189" s="377" t="s">
        <v>277</v>
      </c>
    </row>
    <row r="190" spans="4:44" s="5" customFormat="1" x14ac:dyDescent="0.2">
      <c r="D190" s="803"/>
      <c r="E190" s="804"/>
      <c r="F190" s="502"/>
      <c r="G190" s="502"/>
      <c r="H190" s="502"/>
      <c r="Y190" s="810">
        <v>0</v>
      </c>
      <c r="Z190" s="519">
        <f ca="1">'Course Analysis'!BQ116</f>
        <v>1.0276059013666003</v>
      </c>
      <c r="AA190" s="448">
        <f ca="1">$AA$179*Z190</f>
        <v>3.5515873791958689E-3</v>
      </c>
      <c r="AB190" s="450"/>
      <c r="AC190" s="519">
        <f t="shared" ref="AC190:AC232" ca="1" si="35">1-((1-$Z190)*0.6666)</f>
        <v>1.0184020938509757</v>
      </c>
      <c r="AD190" s="448">
        <f ca="1">$AA$179*AC190</f>
        <v>3.5197773958456674E-3</v>
      </c>
      <c r="AE190" s="450"/>
      <c r="AF190" s="519">
        <f t="shared" ref="AF190:AF232" ca="1" si="36">1-((1-$Z190)*0.3333)</f>
        <v>1.009201046925488</v>
      </c>
      <c r="AG190" s="448">
        <f ca="1">$AA$179*AF190</f>
        <v>3.4879769535822542E-3</v>
      </c>
      <c r="AH190" s="450"/>
      <c r="AI190" s="519">
        <v>1</v>
      </c>
      <c r="AJ190" s="448">
        <f>$AA$179*AI190</f>
        <v>3.4561765113188402E-3</v>
      </c>
      <c r="AK190" s="412">
        <v>0</v>
      </c>
      <c r="AL190" s="519">
        <f ca="1">INDIRECT("$"&amp;TRIM(MID($Z$49,(LEFT($I$3,1)*2),2))&amp;"190")*INDIRECT("$"&amp;TRIM(MID($Z$49,(LEFT($I$4,1)*2),2))&amp;"247")*INDIRECT("$"&amp;TRIM(MID($Z$49,(LEFT($I$5,1)*2),2))&amp;"305")*INDIRECT("$"&amp;TRIM(MID($Z$49,(LEFT($I$7,1)*2),2))&amp;"363")</f>
        <v>1.0559129904809479</v>
      </c>
      <c r="AN190" s="810">
        <v>1</v>
      </c>
      <c r="AO190" s="525">
        <f ca="1">$AA$179*AL190/((SUM($AL$190:$AL$231)+(0.19499*$AL$231))/42.19499)</f>
        <v>3.6493037732275822E-3</v>
      </c>
      <c r="AP190" s="811">
        <f ca="1">AO190</f>
        <v>3.6493037732275822E-3</v>
      </c>
      <c r="AQ190" s="10">
        <f ca="1">$D$3+(AO190)</f>
        <v>0.2744826371065609</v>
      </c>
      <c r="AR190" s="365">
        <v>1</v>
      </c>
    </row>
    <row r="191" spans="4:44" s="5" customFormat="1" x14ac:dyDescent="0.2">
      <c r="D191" s="803"/>
      <c r="E191" s="804"/>
      <c r="F191" s="502"/>
      <c r="G191" s="502"/>
      <c r="H191" s="502"/>
      <c r="Y191" s="5">
        <v>1</v>
      </c>
      <c r="Z191" s="449">
        <f ca="1">'Course Analysis'!BQ117</f>
        <v>1.0276059013666003</v>
      </c>
      <c r="AA191" s="517">
        <f t="shared" ref="AA191:AA232" ca="1" si="37">$AA$179*Z191</f>
        <v>3.5515873791958689E-3</v>
      </c>
      <c r="AB191" s="450"/>
      <c r="AC191" s="449">
        <f t="shared" ca="1" si="35"/>
        <v>1.0184020938509757</v>
      </c>
      <c r="AD191" s="517">
        <f t="shared" ref="AD191:AD232" ca="1" si="38">$AA$179*AC191</f>
        <v>3.5197773958456674E-3</v>
      </c>
      <c r="AE191" s="450"/>
      <c r="AF191" s="449">
        <f t="shared" ca="1" si="36"/>
        <v>1.009201046925488</v>
      </c>
      <c r="AG191" s="517">
        <f t="shared" ref="AG191:AG232" ca="1" si="39">$AA$179*AF191</f>
        <v>3.4879769535822542E-3</v>
      </c>
      <c r="AH191" s="450"/>
      <c r="AI191" s="461">
        <v>1</v>
      </c>
      <c r="AJ191" s="517">
        <f t="shared" ref="AJ191:AJ232" si="40">$AA$179*AI191</f>
        <v>3.4561765113188402E-3</v>
      </c>
      <c r="AK191" s="412">
        <v>1</v>
      </c>
      <c r="AL191" s="449">
        <f ca="1">INDIRECT("$"&amp;TRIM(MID($Z$49,(LEFT($I$3,1)*2),2))&amp;"191")*INDIRECT("$"&amp;TRIM(MID($Z$49,(LEFT($I$4,1)*2),2))&amp;"248")*INDIRECT("$"&amp;TRIM(MID($Z$49,(LEFT($I$5,1)*2),2))&amp;"306")*INDIRECT("$"&amp;TRIM(MID($Z$49,(LEFT($I$7,1)*2),2))&amp;"364")</f>
        <v>1.046860248433769</v>
      </c>
      <c r="AN191" s="810">
        <v>2</v>
      </c>
      <c r="AO191" s="526">
        <f t="shared" ref="AO191:AO231" ca="1" si="41">$AA$179*AL191/((SUM($AL$190:$AL$231)+(0.19499*$AL$231))/42.19499)</f>
        <v>3.6180169096236238E-3</v>
      </c>
      <c r="AP191" s="806">
        <f t="shared" ref="AP191:AP231" ca="1" si="42">AP190+AO191</f>
        <v>7.267320682851206E-3</v>
      </c>
      <c r="AQ191" s="11">
        <f ca="1">AQ190+(AO191)</f>
        <v>0.2781006540161845</v>
      </c>
      <c r="AR191" s="365">
        <v>1</v>
      </c>
    </row>
    <row r="192" spans="4:44" s="5" customFormat="1" x14ac:dyDescent="0.2">
      <c r="D192" s="803"/>
      <c r="E192" s="804"/>
      <c r="F192" s="502"/>
      <c r="G192" s="502"/>
      <c r="H192" s="502"/>
      <c r="Y192" s="5">
        <v>2</v>
      </c>
      <c r="Z192" s="449">
        <f ca="1">'Course Analysis'!BQ118</f>
        <v>1.0276059013666003</v>
      </c>
      <c r="AA192" s="517">
        <f t="shared" ca="1" si="37"/>
        <v>3.5515873791958689E-3</v>
      </c>
      <c r="AB192" s="450"/>
      <c r="AC192" s="449">
        <f t="shared" ca="1" si="35"/>
        <v>1.0184020938509757</v>
      </c>
      <c r="AD192" s="517">
        <f t="shared" ca="1" si="38"/>
        <v>3.5197773958456674E-3</v>
      </c>
      <c r="AE192" s="450"/>
      <c r="AF192" s="449">
        <f t="shared" ca="1" si="36"/>
        <v>1.009201046925488</v>
      </c>
      <c r="AG192" s="517">
        <f t="shared" ca="1" si="39"/>
        <v>3.4879769535822542E-3</v>
      </c>
      <c r="AH192" s="450"/>
      <c r="AI192" s="461">
        <v>1</v>
      </c>
      <c r="AJ192" s="517">
        <f t="shared" si="40"/>
        <v>3.4561765113188402E-3</v>
      </c>
      <c r="AK192" s="412">
        <v>2</v>
      </c>
      <c r="AL192" s="449">
        <f ca="1">INDIRECT("$"&amp;TRIM(MID($Z$49,(LEFT($I$3,1)*2),2))&amp;"192")*INDIRECT("$"&amp;TRIM(MID($Z$49,(LEFT($I$4,1)*2),2))&amp;"249")*INDIRECT("$"&amp;TRIM(MID($Z$49,(LEFT($I$5,1)*2),2))&amp;"307")*INDIRECT("$"&amp;TRIM(MID($Z$49,(LEFT($I$7,1)*2),2))&amp;"365")</f>
        <v>1.0378075063865906</v>
      </c>
      <c r="AN192" s="810">
        <v>3</v>
      </c>
      <c r="AO192" s="526">
        <f t="shared" ca="1" si="41"/>
        <v>3.5867300460196662E-3</v>
      </c>
      <c r="AP192" s="806">
        <f t="shared" ca="1" si="42"/>
        <v>1.0854050728870872E-2</v>
      </c>
      <c r="AQ192" s="11">
        <f t="shared" ref="AQ192:AQ231" ca="1" si="43">AQ191+(AO192)</f>
        <v>0.28168738406220417</v>
      </c>
      <c r="AR192" s="365">
        <v>1</v>
      </c>
    </row>
    <row r="193" spans="4:44" s="5" customFormat="1" x14ac:dyDescent="0.2">
      <c r="D193" s="803"/>
      <c r="E193" s="804"/>
      <c r="F193" s="502"/>
      <c r="G193" s="502"/>
      <c r="H193" s="502"/>
      <c r="Y193" s="5">
        <v>3</v>
      </c>
      <c r="Z193" s="449">
        <f ca="1">'Course Analysis'!BQ119</f>
        <v>1.0012874346624712</v>
      </c>
      <c r="AA193" s="517">
        <f t="shared" ca="1" si="37"/>
        <v>3.4606261127591307E-3</v>
      </c>
      <c r="AB193" s="450"/>
      <c r="AC193" s="449">
        <f t="shared" ca="1" si="35"/>
        <v>1.0008582039460032</v>
      </c>
      <c r="AD193" s="517">
        <f t="shared" ca="1" si="38"/>
        <v>3.4591426156389375E-3</v>
      </c>
      <c r="AE193" s="450"/>
      <c r="AF193" s="449">
        <f t="shared" ca="1" si="36"/>
        <v>1.0004291019730016</v>
      </c>
      <c r="AG193" s="517">
        <f t="shared" ca="1" si="39"/>
        <v>3.4576595634788891E-3</v>
      </c>
      <c r="AH193" s="450"/>
      <c r="AI193" s="461">
        <v>1</v>
      </c>
      <c r="AJ193" s="517">
        <f t="shared" si="40"/>
        <v>3.4561765113188402E-3</v>
      </c>
      <c r="AK193" s="412">
        <v>3</v>
      </c>
      <c r="AL193" s="449">
        <f ca="1">INDIRECT("$"&amp;TRIM(MID($Z$49,(LEFT($I$3,1)*2),2))&amp;"193")*INDIRECT("$"&amp;TRIM(MID($Z$49,(LEFT($I$4,1)*2),2))&amp;"250")*INDIRECT("$"&amp;TRIM(MID($Z$49,(LEFT($I$5,1)*2),2))&amp;"308")*INDIRECT("$"&amp;TRIM(MID($Z$49,(LEFT($I$7,1)*2),2))&amp;"366")</f>
        <v>1.0024068736003899</v>
      </c>
      <c r="AN193" s="810">
        <v>4</v>
      </c>
      <c r="AO193" s="526">
        <f t="shared" ca="1" si="41"/>
        <v>3.4643831633068361E-3</v>
      </c>
      <c r="AP193" s="806">
        <f t="shared" ca="1" si="42"/>
        <v>1.4318433892177709E-2</v>
      </c>
      <c r="AQ193" s="11">
        <f t="shared" ca="1" si="43"/>
        <v>0.285151767225511</v>
      </c>
      <c r="AR193" s="365">
        <v>1</v>
      </c>
    </row>
    <row r="194" spans="4:44" s="5" customFormat="1" x14ac:dyDescent="0.2">
      <c r="D194" s="803"/>
      <c r="E194" s="804"/>
      <c r="F194" s="502"/>
      <c r="G194" s="502"/>
      <c r="H194" s="502"/>
      <c r="Y194" s="5">
        <v>4</v>
      </c>
      <c r="Z194" s="449">
        <f ca="1">'Course Analysis'!BQ120</f>
        <v>0.99779800600125057</v>
      </c>
      <c r="AA194" s="517">
        <f t="shared" ca="1" si="37"/>
        <v>3.4485660313822975E-3</v>
      </c>
      <c r="AB194" s="450"/>
      <c r="AC194" s="449">
        <f t="shared" ca="1" si="35"/>
        <v>0.99853215080043367</v>
      </c>
      <c r="AD194" s="517">
        <f t="shared" ca="1" si="38"/>
        <v>3.4511033653931407E-3</v>
      </c>
      <c r="AE194" s="450"/>
      <c r="AF194" s="449">
        <f t="shared" ca="1" si="36"/>
        <v>0.99926607540021684</v>
      </c>
      <c r="AG194" s="517">
        <f t="shared" ca="1" si="39"/>
        <v>3.4536399383559907E-3</v>
      </c>
      <c r="AH194" s="450"/>
      <c r="AI194" s="461">
        <v>1</v>
      </c>
      <c r="AJ194" s="517">
        <f t="shared" si="40"/>
        <v>3.4561765113188402E-3</v>
      </c>
      <c r="AK194" s="412">
        <v>4</v>
      </c>
      <c r="AL194" s="449">
        <f ca="1">INDIRECT("$"&amp;TRIM(MID($Z$49,(LEFT($I$3,1)*2),2))&amp;"194")*INDIRECT("$"&amp;TRIM(MID($Z$49,(LEFT($I$4,1)*2),2))&amp;"251")*INDIRECT("$"&amp;TRIM(MID($Z$49,(LEFT($I$5,1)*2),2))&amp;"309")*INDIRECT("$"&amp;TRIM(MID($Z$49,(LEFT($I$7,1)*2),2))&amp;"367")</f>
        <v>0.99012339575466601</v>
      </c>
      <c r="AN194" s="810">
        <v>5</v>
      </c>
      <c r="AO194" s="526">
        <f t="shared" ca="1" si="41"/>
        <v>3.4219306672632556E-3</v>
      </c>
      <c r="AP194" s="806">
        <f t="shared" ca="1" si="42"/>
        <v>1.7740364559440964E-2</v>
      </c>
      <c r="AQ194" s="11">
        <f t="shared" ca="1" si="43"/>
        <v>0.28857369789277426</v>
      </c>
      <c r="AR194" s="365">
        <v>1</v>
      </c>
    </row>
    <row r="195" spans="4:44" s="5" customFormat="1" x14ac:dyDescent="0.2">
      <c r="D195" s="803"/>
      <c r="E195" s="804"/>
      <c r="F195" s="502"/>
      <c r="G195" s="502"/>
      <c r="H195" s="502"/>
      <c r="Y195" s="5">
        <v>5</v>
      </c>
      <c r="Z195" s="449">
        <f ca="1">'Course Analysis'!BQ121</f>
        <v>0.99779800600125057</v>
      </c>
      <c r="AA195" s="517">
        <f t="shared" ca="1" si="37"/>
        <v>3.4485660313822975E-3</v>
      </c>
      <c r="AB195" s="450"/>
      <c r="AC195" s="449">
        <f t="shared" ca="1" si="35"/>
        <v>0.99853215080043367</v>
      </c>
      <c r="AD195" s="517">
        <f t="shared" ca="1" si="38"/>
        <v>3.4511033653931407E-3</v>
      </c>
      <c r="AE195" s="450"/>
      <c r="AF195" s="449">
        <f t="shared" ca="1" si="36"/>
        <v>0.99926607540021684</v>
      </c>
      <c r="AG195" s="517">
        <f t="shared" ca="1" si="39"/>
        <v>3.4536399383559907E-3</v>
      </c>
      <c r="AH195" s="450"/>
      <c r="AI195" s="461">
        <v>1</v>
      </c>
      <c r="AJ195" s="517">
        <f t="shared" si="40"/>
        <v>3.4561765113188402E-3</v>
      </c>
      <c r="AK195" s="412">
        <v>5</v>
      </c>
      <c r="AL195" s="449">
        <f ca="1">INDIRECT("$"&amp;TRIM(MID($Z$49,(LEFT($I$3,1)*2),2))&amp;"195")*INDIRECT("$"&amp;TRIM(MID($Z$49,(LEFT($I$4,1)*2),2))&amp;"252")*INDIRECT("$"&amp;TRIM(MID($Z$49,(LEFT($I$5,1)*2),2))&amp;"310")*INDIRECT("$"&amp;TRIM(MID($Z$49,(LEFT($I$7,1)*2),2))&amp;"368")</f>
        <v>0.99012339575466612</v>
      </c>
      <c r="AN195" s="810">
        <v>6</v>
      </c>
      <c r="AO195" s="526">
        <f t="shared" ca="1" si="41"/>
        <v>3.421930667263256E-3</v>
      </c>
      <c r="AP195" s="806">
        <f t="shared" ca="1" si="42"/>
        <v>2.1162295226704219E-2</v>
      </c>
      <c r="AQ195" s="11">
        <f t="shared" ca="1" si="43"/>
        <v>0.29199562856003752</v>
      </c>
      <c r="AR195" s="365">
        <v>1</v>
      </c>
    </row>
    <row r="196" spans="4:44" s="5" customFormat="1" x14ac:dyDescent="0.2">
      <c r="D196" s="803"/>
      <c r="E196" s="804"/>
      <c r="F196" s="502"/>
      <c r="G196" s="502"/>
      <c r="H196" s="502"/>
      <c r="Y196" s="5">
        <v>6</v>
      </c>
      <c r="Z196" s="449">
        <f ca="1">'Course Analysis'!BQ122</f>
        <v>0.99779800600125057</v>
      </c>
      <c r="AA196" s="517">
        <f t="shared" ca="1" si="37"/>
        <v>3.4485660313822975E-3</v>
      </c>
      <c r="AB196" s="450"/>
      <c r="AC196" s="449">
        <f t="shared" ca="1" si="35"/>
        <v>0.99853215080043367</v>
      </c>
      <c r="AD196" s="517">
        <f t="shared" ca="1" si="38"/>
        <v>3.4511033653931407E-3</v>
      </c>
      <c r="AE196" s="450"/>
      <c r="AF196" s="449">
        <f t="shared" ca="1" si="36"/>
        <v>0.99926607540021684</v>
      </c>
      <c r="AG196" s="517">
        <f t="shared" ca="1" si="39"/>
        <v>3.4536399383559907E-3</v>
      </c>
      <c r="AH196" s="450"/>
      <c r="AI196" s="461">
        <v>1</v>
      </c>
      <c r="AJ196" s="517">
        <f t="shared" si="40"/>
        <v>3.4561765113188402E-3</v>
      </c>
      <c r="AK196" s="412">
        <v>6</v>
      </c>
      <c r="AL196" s="449">
        <f ca="1">INDIRECT("$"&amp;TRIM(MID($Z$49,(LEFT($I$3,1)*2),2))&amp;"196")*INDIRECT("$"&amp;TRIM(MID($Z$49,(LEFT($I$4,1)*2),2))&amp;"253")*INDIRECT("$"&amp;TRIM(MID($Z$49,(LEFT($I$5,1)*2),2))&amp;"311")*INDIRECT("$"&amp;TRIM(MID($Z$49,(LEFT($I$7,1)*2),2))&amp;"369")</f>
        <v>0.99012339575466612</v>
      </c>
      <c r="AN196" s="810">
        <v>7</v>
      </c>
      <c r="AO196" s="526">
        <f t="shared" ca="1" si="41"/>
        <v>3.421930667263256E-3</v>
      </c>
      <c r="AP196" s="806">
        <f t="shared" ca="1" si="42"/>
        <v>2.4584225893967474E-2</v>
      </c>
      <c r="AQ196" s="11">
        <f t="shared" ca="1" si="43"/>
        <v>0.29541755922730079</v>
      </c>
      <c r="AR196" s="365">
        <v>0</v>
      </c>
    </row>
    <row r="197" spans="4:44" s="5" customFormat="1" x14ac:dyDescent="0.2">
      <c r="D197" s="803"/>
      <c r="E197" s="804"/>
      <c r="F197" s="502"/>
      <c r="G197" s="502"/>
      <c r="H197" s="502"/>
      <c r="Y197" s="5">
        <v>7</v>
      </c>
      <c r="Z197" s="449">
        <f ca="1">'Course Analysis'!BQ123</f>
        <v>0.99779800600125057</v>
      </c>
      <c r="AA197" s="517">
        <f t="shared" ca="1" si="37"/>
        <v>3.4485660313822975E-3</v>
      </c>
      <c r="AB197" s="450"/>
      <c r="AC197" s="449">
        <f t="shared" ca="1" si="35"/>
        <v>0.99853215080043367</v>
      </c>
      <c r="AD197" s="517">
        <f t="shared" ca="1" si="38"/>
        <v>3.4511033653931407E-3</v>
      </c>
      <c r="AE197" s="450"/>
      <c r="AF197" s="449">
        <f t="shared" ca="1" si="36"/>
        <v>0.99926607540021684</v>
      </c>
      <c r="AG197" s="517">
        <f t="shared" ca="1" si="39"/>
        <v>3.4536399383559907E-3</v>
      </c>
      <c r="AH197" s="450"/>
      <c r="AI197" s="461">
        <v>1</v>
      </c>
      <c r="AJ197" s="517">
        <f t="shared" si="40"/>
        <v>3.4561765113188402E-3</v>
      </c>
      <c r="AK197" s="412">
        <v>7</v>
      </c>
      <c r="AL197" s="449">
        <f ca="1">INDIRECT("$"&amp;TRIM(MID($Z$49,(LEFT($I$3,1)*2),2))&amp;"197")*INDIRECT("$"&amp;TRIM(MID($Z$49,(LEFT($I$4,1)*2),2))&amp;"254")*INDIRECT("$"&amp;TRIM(MID($Z$49,(LEFT($I$5,1)*2),2))&amp;"312")*INDIRECT("$"&amp;TRIM(MID($Z$49,(LEFT($I$7,1)*2),2))&amp;"370")</f>
        <v>0.99012339575466612</v>
      </c>
      <c r="AN197" s="810">
        <v>8</v>
      </c>
      <c r="AO197" s="526">
        <f t="shared" ca="1" si="41"/>
        <v>3.421930667263256E-3</v>
      </c>
      <c r="AP197" s="806">
        <f t="shared" ca="1" si="42"/>
        <v>2.8006156561230729E-2</v>
      </c>
      <c r="AQ197" s="11">
        <f t="shared" ca="1" si="43"/>
        <v>0.29883948989456405</v>
      </c>
      <c r="AR197" s="365">
        <v>0</v>
      </c>
    </row>
    <row r="198" spans="4:44" s="5" customFormat="1" x14ac:dyDescent="0.2">
      <c r="D198" s="803"/>
      <c r="E198" s="804"/>
      <c r="F198" s="502"/>
      <c r="G198" s="502"/>
      <c r="H198" s="502"/>
      <c r="Y198" s="5">
        <v>8</v>
      </c>
      <c r="Z198" s="449">
        <f ca="1">'Course Analysis'!BQ124</f>
        <v>0.99779800600125057</v>
      </c>
      <c r="AA198" s="517">
        <f t="shared" ca="1" si="37"/>
        <v>3.4485660313822975E-3</v>
      </c>
      <c r="AB198" s="450"/>
      <c r="AC198" s="449">
        <f t="shared" ca="1" si="35"/>
        <v>0.99853215080043367</v>
      </c>
      <c r="AD198" s="517">
        <f t="shared" ca="1" si="38"/>
        <v>3.4511033653931407E-3</v>
      </c>
      <c r="AE198" s="450"/>
      <c r="AF198" s="449">
        <f t="shared" ca="1" si="36"/>
        <v>0.99926607540021684</v>
      </c>
      <c r="AG198" s="517">
        <f t="shared" ca="1" si="39"/>
        <v>3.4536399383559907E-3</v>
      </c>
      <c r="AH198" s="450"/>
      <c r="AI198" s="461">
        <v>1</v>
      </c>
      <c r="AJ198" s="517">
        <f t="shared" si="40"/>
        <v>3.4561765113188402E-3</v>
      </c>
      <c r="AK198" s="412">
        <v>8</v>
      </c>
      <c r="AL198" s="449">
        <f ca="1">INDIRECT("$"&amp;TRIM(MID($Z$49,(LEFT($I$3,1)*2),2))&amp;"198")*INDIRECT("$"&amp;TRIM(MID($Z$49,(LEFT($I$4,1)*2),2))&amp;"255")*INDIRECT("$"&amp;TRIM(MID($Z$49,(LEFT($I$5,1)*2),2))&amp;"313")*INDIRECT("$"&amp;TRIM(MID($Z$49,(LEFT($I$7,1)*2),2))&amp;"371")</f>
        <v>0.99012339575466612</v>
      </c>
      <c r="AN198" s="810">
        <v>9</v>
      </c>
      <c r="AO198" s="526">
        <f t="shared" ca="1" si="41"/>
        <v>3.421930667263256E-3</v>
      </c>
      <c r="AP198" s="806">
        <f t="shared" ca="1" si="42"/>
        <v>3.1428087228493988E-2</v>
      </c>
      <c r="AQ198" s="11">
        <f t="shared" ca="1" si="43"/>
        <v>0.30226142056182731</v>
      </c>
      <c r="AR198" s="365">
        <v>0</v>
      </c>
    </row>
    <row r="199" spans="4:44" s="5" customFormat="1" x14ac:dyDescent="0.2">
      <c r="D199" s="803"/>
      <c r="E199" s="804"/>
      <c r="F199" s="502"/>
      <c r="G199" s="502"/>
      <c r="H199" s="502"/>
      <c r="Y199" s="5">
        <v>9</v>
      </c>
      <c r="Z199" s="449">
        <f ca="1">'Course Analysis'!BQ125</f>
        <v>0.99779800600125057</v>
      </c>
      <c r="AA199" s="517">
        <f t="shared" ca="1" si="37"/>
        <v>3.4485660313822975E-3</v>
      </c>
      <c r="AB199" s="450"/>
      <c r="AC199" s="449">
        <f t="shared" ca="1" si="35"/>
        <v>0.99853215080043367</v>
      </c>
      <c r="AD199" s="517">
        <f t="shared" ca="1" si="38"/>
        <v>3.4511033653931407E-3</v>
      </c>
      <c r="AE199" s="450"/>
      <c r="AF199" s="449">
        <f t="shared" ca="1" si="36"/>
        <v>0.99926607540021684</v>
      </c>
      <c r="AG199" s="517">
        <f t="shared" ca="1" si="39"/>
        <v>3.4536399383559907E-3</v>
      </c>
      <c r="AH199" s="450"/>
      <c r="AI199" s="461">
        <v>1</v>
      </c>
      <c r="AJ199" s="517">
        <f t="shared" si="40"/>
        <v>3.4561765113188402E-3</v>
      </c>
      <c r="AK199" s="412">
        <v>9</v>
      </c>
      <c r="AL199" s="449">
        <f ca="1">INDIRECT("$"&amp;TRIM(MID($Z$49,(LEFT($I$3,1)*2),2))&amp;"199")*INDIRECT("$"&amp;TRIM(MID($Z$49,(LEFT($I$4,1)*2),2))&amp;"256")*INDIRECT("$"&amp;TRIM(MID($Z$49,(LEFT($I$5,1)*2),2))&amp;"314")*INDIRECT("$"&amp;TRIM(MID($Z$49,(LEFT($I$7,1)*2),2))&amp;"372")</f>
        <v>0.99012339575466612</v>
      </c>
      <c r="AN199" s="810">
        <v>10</v>
      </c>
      <c r="AO199" s="526">
        <f t="shared" ca="1" si="41"/>
        <v>3.421930667263256E-3</v>
      </c>
      <c r="AP199" s="806">
        <f t="shared" ca="1" si="42"/>
        <v>3.4850017895757243E-2</v>
      </c>
      <c r="AQ199" s="11">
        <f t="shared" ca="1" si="43"/>
        <v>0.30568335122909057</v>
      </c>
      <c r="AR199" s="365">
        <v>0</v>
      </c>
    </row>
    <row r="200" spans="4:44" s="5" customFormat="1" x14ac:dyDescent="0.2">
      <c r="D200" s="803"/>
      <c r="E200" s="804"/>
      <c r="F200" s="502"/>
      <c r="G200" s="502"/>
      <c r="H200" s="502"/>
      <c r="Y200" s="5">
        <v>10</v>
      </c>
      <c r="Z200" s="449">
        <f ca="1">'Course Analysis'!BQ126</f>
        <v>0.99779800600125057</v>
      </c>
      <c r="AA200" s="517">
        <f t="shared" ca="1" si="37"/>
        <v>3.4485660313822975E-3</v>
      </c>
      <c r="AB200" s="450"/>
      <c r="AC200" s="449">
        <f t="shared" ca="1" si="35"/>
        <v>0.99853215080043367</v>
      </c>
      <c r="AD200" s="517">
        <f t="shared" ca="1" si="38"/>
        <v>3.4511033653931407E-3</v>
      </c>
      <c r="AE200" s="450"/>
      <c r="AF200" s="449">
        <f t="shared" ca="1" si="36"/>
        <v>0.99926607540021684</v>
      </c>
      <c r="AG200" s="517">
        <f t="shared" ca="1" si="39"/>
        <v>3.4536399383559907E-3</v>
      </c>
      <c r="AH200" s="450"/>
      <c r="AI200" s="461">
        <v>1</v>
      </c>
      <c r="AJ200" s="517">
        <f t="shared" si="40"/>
        <v>3.4561765113188402E-3</v>
      </c>
      <c r="AK200" s="412">
        <v>10</v>
      </c>
      <c r="AL200" s="449">
        <f ca="1">INDIRECT("$"&amp;TRIM(MID($Z$49,(LEFT($I$3,1)*2),2))&amp;"200")*INDIRECT("$"&amp;TRIM(MID($Z$49,(LEFT($I$4,1)*2),2))&amp;"257")*INDIRECT("$"&amp;TRIM(MID($Z$49,(LEFT($I$5,1)*2),2))&amp;"315")*INDIRECT("$"&amp;TRIM(MID($Z$49,(LEFT($I$7,1)*2),2))&amp;"373")</f>
        <v>0.99012339575466612</v>
      </c>
      <c r="AN200" s="810">
        <v>11</v>
      </c>
      <c r="AO200" s="526">
        <f t="shared" ca="1" si="41"/>
        <v>3.421930667263256E-3</v>
      </c>
      <c r="AP200" s="806">
        <f t="shared" ca="1" si="42"/>
        <v>3.8271948563020498E-2</v>
      </c>
      <c r="AQ200" s="11">
        <f t="shared" ca="1" si="43"/>
        <v>0.30910528189635383</v>
      </c>
      <c r="AR200" s="365">
        <v>0</v>
      </c>
    </row>
    <row r="201" spans="4:44" s="5" customFormat="1" x14ac:dyDescent="0.2">
      <c r="D201" s="803"/>
      <c r="E201" s="804"/>
      <c r="F201" s="502"/>
      <c r="G201" s="502"/>
      <c r="H201" s="502"/>
      <c r="Y201" s="5">
        <v>11</v>
      </c>
      <c r="Z201" s="449">
        <f ca="1">'Course Analysis'!BQ127</f>
        <v>0.99779800600125057</v>
      </c>
      <c r="AA201" s="517">
        <f t="shared" ca="1" si="37"/>
        <v>3.4485660313822975E-3</v>
      </c>
      <c r="AB201" s="450"/>
      <c r="AC201" s="449">
        <f t="shared" ca="1" si="35"/>
        <v>0.99853215080043367</v>
      </c>
      <c r="AD201" s="517">
        <f t="shared" ca="1" si="38"/>
        <v>3.4511033653931407E-3</v>
      </c>
      <c r="AE201" s="450"/>
      <c r="AF201" s="449">
        <f t="shared" ca="1" si="36"/>
        <v>0.99926607540021684</v>
      </c>
      <c r="AG201" s="517">
        <f t="shared" ca="1" si="39"/>
        <v>3.4536399383559907E-3</v>
      </c>
      <c r="AH201" s="450"/>
      <c r="AI201" s="461">
        <v>1</v>
      </c>
      <c r="AJ201" s="517">
        <f t="shared" si="40"/>
        <v>3.4561765113188402E-3</v>
      </c>
      <c r="AK201" s="412">
        <v>11</v>
      </c>
      <c r="AL201" s="449">
        <f ca="1">INDIRECT("$"&amp;TRIM(MID($Z$49,(LEFT($I$3,1)*2),2))&amp;"201")*INDIRECT("$"&amp;TRIM(MID($Z$49,(LEFT($I$4,1)*2),2))&amp;"258")*INDIRECT("$"&amp;TRIM(MID($Z$49,(LEFT($I$5,1)*2),2))&amp;"316")*INDIRECT("$"&amp;TRIM(MID($Z$49,(LEFT($I$7,1)*2),2))&amp;"374")</f>
        <v>0.99012339575466612</v>
      </c>
      <c r="AN201" s="810">
        <v>12</v>
      </c>
      <c r="AO201" s="526">
        <f t="shared" ca="1" si="41"/>
        <v>3.421930667263256E-3</v>
      </c>
      <c r="AP201" s="806">
        <f t="shared" ca="1" si="42"/>
        <v>4.1693879230283754E-2</v>
      </c>
      <c r="AQ201" s="11">
        <f t="shared" ca="1" si="43"/>
        <v>0.3125272125636171</v>
      </c>
      <c r="AR201" s="365">
        <v>0</v>
      </c>
    </row>
    <row r="202" spans="4:44" s="5" customFormat="1" x14ac:dyDescent="0.2">
      <c r="D202" s="803"/>
      <c r="E202" s="804"/>
      <c r="F202" s="502"/>
      <c r="G202" s="502"/>
      <c r="H202" s="502"/>
      <c r="Y202" s="5">
        <v>12</v>
      </c>
      <c r="Z202" s="449">
        <f ca="1">'Course Analysis'!BQ128</f>
        <v>0.99779800600125057</v>
      </c>
      <c r="AA202" s="517">
        <f t="shared" ca="1" si="37"/>
        <v>3.4485660313822975E-3</v>
      </c>
      <c r="AB202" s="450"/>
      <c r="AC202" s="449">
        <f t="shared" ca="1" si="35"/>
        <v>0.99853215080043367</v>
      </c>
      <c r="AD202" s="517">
        <f t="shared" ca="1" si="38"/>
        <v>3.4511033653931407E-3</v>
      </c>
      <c r="AE202" s="450"/>
      <c r="AF202" s="449">
        <f t="shared" ca="1" si="36"/>
        <v>0.99926607540021684</v>
      </c>
      <c r="AG202" s="517">
        <f t="shared" ca="1" si="39"/>
        <v>3.4536399383559907E-3</v>
      </c>
      <c r="AH202" s="450"/>
      <c r="AI202" s="461">
        <v>1</v>
      </c>
      <c r="AJ202" s="517">
        <f t="shared" si="40"/>
        <v>3.4561765113188402E-3</v>
      </c>
      <c r="AK202" s="412">
        <v>12</v>
      </c>
      <c r="AL202" s="449">
        <f ca="1">INDIRECT("$"&amp;TRIM(MID($Z$49,(LEFT($I$3,1)*2),2))&amp;"202")*INDIRECT("$"&amp;TRIM(MID($Z$49,(LEFT($I$4,1)*2),2))&amp;"259")*INDIRECT("$"&amp;TRIM(MID($Z$49,(LEFT($I$5,1)*2),2))&amp;"317")*INDIRECT("$"&amp;TRIM(MID($Z$49,(LEFT($I$7,1)*2),2))&amp;"375")</f>
        <v>0.99012339575466612</v>
      </c>
      <c r="AN202" s="810">
        <v>13</v>
      </c>
      <c r="AO202" s="526">
        <f t="shared" ca="1" si="41"/>
        <v>3.421930667263256E-3</v>
      </c>
      <c r="AP202" s="806">
        <f t="shared" ca="1" si="42"/>
        <v>4.5115809897547009E-2</v>
      </c>
      <c r="AQ202" s="11">
        <f t="shared" ca="1" si="43"/>
        <v>0.31594914323088036</v>
      </c>
      <c r="AR202" s="365">
        <v>0</v>
      </c>
    </row>
    <row r="203" spans="4:44" s="5" customFormat="1" x14ac:dyDescent="0.2">
      <c r="D203" s="803"/>
      <c r="E203" s="804"/>
      <c r="F203" s="502"/>
      <c r="G203" s="502"/>
      <c r="H203" s="502"/>
      <c r="Y203" s="5">
        <v>13</v>
      </c>
      <c r="Z203" s="449">
        <f ca="1">'Course Analysis'!BQ129</f>
        <v>0.99779800600125057</v>
      </c>
      <c r="AA203" s="517">
        <f t="shared" ca="1" si="37"/>
        <v>3.4485660313822975E-3</v>
      </c>
      <c r="AB203" s="450"/>
      <c r="AC203" s="449">
        <f t="shared" ca="1" si="35"/>
        <v>0.99853215080043367</v>
      </c>
      <c r="AD203" s="517">
        <f t="shared" ca="1" si="38"/>
        <v>3.4511033653931407E-3</v>
      </c>
      <c r="AE203" s="450"/>
      <c r="AF203" s="449">
        <f t="shared" ca="1" si="36"/>
        <v>0.99926607540021684</v>
      </c>
      <c r="AG203" s="517">
        <f t="shared" ca="1" si="39"/>
        <v>3.4536399383559907E-3</v>
      </c>
      <c r="AH203" s="450"/>
      <c r="AI203" s="461">
        <v>1</v>
      </c>
      <c r="AJ203" s="517">
        <f t="shared" si="40"/>
        <v>3.4561765113188402E-3</v>
      </c>
      <c r="AK203" s="412">
        <v>13</v>
      </c>
      <c r="AL203" s="449">
        <f ca="1">INDIRECT("$"&amp;TRIM(MID($Z$49,(LEFT($I$3,1)*2),2))&amp;"203")*INDIRECT("$"&amp;TRIM(MID($Z$49,(LEFT($I$4,1)*2),2))&amp;"260")*INDIRECT("$"&amp;TRIM(MID($Z$49,(LEFT($I$5,1)*2),2))&amp;"318")*INDIRECT("$"&amp;TRIM(MID($Z$49,(LEFT($I$7,1)*2),2))&amp;"376")</f>
        <v>0.99012339575466612</v>
      </c>
      <c r="AN203" s="810">
        <v>14</v>
      </c>
      <c r="AO203" s="526">
        <f t="shared" ca="1" si="41"/>
        <v>3.421930667263256E-3</v>
      </c>
      <c r="AP203" s="806">
        <f t="shared" ca="1" si="42"/>
        <v>4.8537740564810264E-2</v>
      </c>
      <c r="AQ203" s="11">
        <f t="shared" ca="1" si="43"/>
        <v>0.31937107389814362</v>
      </c>
      <c r="AR203" s="365">
        <v>0</v>
      </c>
    </row>
    <row r="204" spans="4:44" s="5" customFormat="1" x14ac:dyDescent="0.2">
      <c r="D204" s="803"/>
      <c r="E204" s="804"/>
      <c r="F204" s="502"/>
      <c r="G204" s="502"/>
      <c r="H204" s="502"/>
      <c r="Y204" s="5">
        <v>14</v>
      </c>
      <c r="Z204" s="449">
        <f ca="1">'Course Analysis'!BQ130</f>
        <v>0.99779800600125057</v>
      </c>
      <c r="AA204" s="517">
        <f t="shared" ca="1" si="37"/>
        <v>3.4485660313822975E-3</v>
      </c>
      <c r="AB204" s="450"/>
      <c r="AC204" s="449">
        <f t="shared" ca="1" si="35"/>
        <v>0.99853215080043367</v>
      </c>
      <c r="AD204" s="517">
        <f t="shared" ca="1" si="38"/>
        <v>3.4511033653931407E-3</v>
      </c>
      <c r="AE204" s="450"/>
      <c r="AF204" s="449">
        <f t="shared" ca="1" si="36"/>
        <v>0.99926607540021684</v>
      </c>
      <c r="AG204" s="517">
        <f t="shared" ca="1" si="39"/>
        <v>3.4536399383559907E-3</v>
      </c>
      <c r="AH204" s="450"/>
      <c r="AI204" s="461">
        <v>1</v>
      </c>
      <c r="AJ204" s="517">
        <f t="shared" si="40"/>
        <v>3.4561765113188402E-3</v>
      </c>
      <c r="AK204" s="412">
        <v>14</v>
      </c>
      <c r="AL204" s="449">
        <f ca="1">INDIRECT("$"&amp;TRIM(MID($Z$49,(LEFT($I$3,1)*2),2))&amp;"204")*INDIRECT("$"&amp;TRIM(MID($Z$49,(LEFT($I$4,1)*2),2))&amp;"261")*INDIRECT("$"&amp;TRIM(MID($Z$49,(LEFT($I$5,1)*2),2))&amp;"319")*INDIRECT("$"&amp;TRIM(MID($Z$49,(LEFT($I$7,1)*2),2))&amp;"377")</f>
        <v>0.99012339575466612</v>
      </c>
      <c r="AN204" s="810">
        <v>15</v>
      </c>
      <c r="AO204" s="526">
        <f t="shared" ca="1" si="41"/>
        <v>3.421930667263256E-3</v>
      </c>
      <c r="AP204" s="806">
        <f t="shared" ca="1" si="42"/>
        <v>5.1959671232073519E-2</v>
      </c>
      <c r="AQ204" s="11">
        <f t="shared" ca="1" si="43"/>
        <v>0.32279300456540688</v>
      </c>
      <c r="AR204" s="365">
        <v>0</v>
      </c>
    </row>
    <row r="205" spans="4:44" s="5" customFormat="1" x14ac:dyDescent="0.2">
      <c r="D205" s="803"/>
      <c r="E205" s="804"/>
      <c r="F205" s="502"/>
      <c r="G205" s="502"/>
      <c r="H205" s="502"/>
      <c r="Y205" s="5">
        <v>15</v>
      </c>
      <c r="Z205" s="449">
        <f ca="1">'Course Analysis'!BQ131</f>
        <v>0.99779800600125057</v>
      </c>
      <c r="AA205" s="517">
        <f t="shared" ca="1" si="37"/>
        <v>3.4485660313822975E-3</v>
      </c>
      <c r="AB205" s="450"/>
      <c r="AC205" s="449">
        <f t="shared" ca="1" si="35"/>
        <v>0.99853215080043367</v>
      </c>
      <c r="AD205" s="517">
        <f t="shared" ca="1" si="38"/>
        <v>3.4511033653931407E-3</v>
      </c>
      <c r="AE205" s="450"/>
      <c r="AF205" s="449">
        <f t="shared" ca="1" si="36"/>
        <v>0.99926607540021684</v>
      </c>
      <c r="AG205" s="517">
        <f t="shared" ca="1" si="39"/>
        <v>3.4536399383559907E-3</v>
      </c>
      <c r="AH205" s="450"/>
      <c r="AI205" s="461">
        <v>1</v>
      </c>
      <c r="AJ205" s="517">
        <f t="shared" si="40"/>
        <v>3.4561765113188402E-3</v>
      </c>
      <c r="AK205" s="412">
        <v>15</v>
      </c>
      <c r="AL205" s="449">
        <f ca="1">INDIRECT("$"&amp;TRIM(MID($Z$49,(LEFT($I$3,1)*2),2))&amp;"205")*INDIRECT("$"&amp;TRIM(MID($Z$49,(LEFT($I$4,1)*2),2))&amp;"262")*INDIRECT("$"&amp;TRIM(MID($Z$49,(LEFT($I$5,1)*2),2))&amp;"320")*INDIRECT("$"&amp;TRIM(MID($Z$49,(LEFT($I$7,1)*2),2))&amp;"378")</f>
        <v>0.99012339575466612</v>
      </c>
      <c r="AN205" s="810">
        <v>16</v>
      </c>
      <c r="AO205" s="526">
        <f t="shared" ca="1" si="41"/>
        <v>3.421930667263256E-3</v>
      </c>
      <c r="AP205" s="806">
        <f t="shared" ca="1" si="42"/>
        <v>5.5381601899336774E-2</v>
      </c>
      <c r="AQ205" s="11">
        <f t="shared" ca="1" si="43"/>
        <v>0.32621493523267014</v>
      </c>
      <c r="AR205" s="365">
        <v>0</v>
      </c>
    </row>
    <row r="206" spans="4:44" s="5" customFormat="1" x14ac:dyDescent="0.2">
      <c r="D206" s="803"/>
      <c r="E206" s="804"/>
      <c r="F206" s="502"/>
      <c r="G206" s="502"/>
      <c r="H206" s="502"/>
      <c r="Y206" s="5">
        <v>16</v>
      </c>
      <c r="Z206" s="449">
        <f ca="1">'Course Analysis'!BQ132</f>
        <v>0.99779800600125057</v>
      </c>
      <c r="AA206" s="517">
        <f t="shared" ca="1" si="37"/>
        <v>3.4485660313822975E-3</v>
      </c>
      <c r="AB206" s="450"/>
      <c r="AC206" s="449">
        <f t="shared" ca="1" si="35"/>
        <v>0.99853215080043367</v>
      </c>
      <c r="AD206" s="517">
        <f t="shared" ca="1" si="38"/>
        <v>3.4511033653931407E-3</v>
      </c>
      <c r="AE206" s="450"/>
      <c r="AF206" s="449">
        <f t="shared" ca="1" si="36"/>
        <v>0.99926607540021684</v>
      </c>
      <c r="AG206" s="517">
        <f t="shared" ca="1" si="39"/>
        <v>3.4536399383559907E-3</v>
      </c>
      <c r="AH206" s="450"/>
      <c r="AI206" s="461">
        <v>1</v>
      </c>
      <c r="AJ206" s="517">
        <f t="shared" si="40"/>
        <v>3.4561765113188402E-3</v>
      </c>
      <c r="AK206" s="412">
        <v>16</v>
      </c>
      <c r="AL206" s="449">
        <f ca="1">INDIRECT("$"&amp;TRIM(MID($Z$49,(LEFT($I$3,1)*2),2))&amp;"206")*INDIRECT("$"&amp;TRIM(MID($Z$49,(LEFT($I$4,1)*2),2))&amp;"263")*INDIRECT("$"&amp;TRIM(MID($Z$49,(LEFT($I$5,1)*2),2))&amp;"321")*INDIRECT("$"&amp;TRIM(MID($Z$49,(LEFT($I$7,1)*2),2))&amp;"379")</f>
        <v>0.99012339575466612</v>
      </c>
      <c r="AN206" s="810">
        <v>17</v>
      </c>
      <c r="AO206" s="526">
        <f t="shared" ca="1" si="41"/>
        <v>3.421930667263256E-3</v>
      </c>
      <c r="AP206" s="806">
        <f t="shared" ca="1" si="42"/>
        <v>5.8803532566600029E-2</v>
      </c>
      <c r="AQ206" s="11">
        <f t="shared" ca="1" si="43"/>
        <v>0.32963686589993341</v>
      </c>
      <c r="AR206" s="365">
        <v>0</v>
      </c>
    </row>
    <row r="207" spans="4:44" s="5" customFormat="1" x14ac:dyDescent="0.2">
      <c r="D207" s="803"/>
      <c r="E207" s="804"/>
      <c r="F207" s="502"/>
      <c r="G207" s="502"/>
      <c r="H207" s="502"/>
      <c r="Y207" s="5">
        <v>17</v>
      </c>
      <c r="Z207" s="449">
        <f ca="1">'Course Analysis'!BQ133</f>
        <v>0.99779800600125057</v>
      </c>
      <c r="AA207" s="517">
        <f t="shared" ca="1" si="37"/>
        <v>3.4485660313822975E-3</v>
      </c>
      <c r="AB207" s="450"/>
      <c r="AC207" s="449">
        <f t="shared" ca="1" si="35"/>
        <v>0.99853215080043367</v>
      </c>
      <c r="AD207" s="517">
        <f t="shared" ca="1" si="38"/>
        <v>3.4511033653931407E-3</v>
      </c>
      <c r="AE207" s="450"/>
      <c r="AF207" s="449">
        <f t="shared" ca="1" si="36"/>
        <v>0.99926607540021684</v>
      </c>
      <c r="AG207" s="517">
        <f t="shared" ca="1" si="39"/>
        <v>3.4536399383559907E-3</v>
      </c>
      <c r="AH207" s="450"/>
      <c r="AI207" s="461">
        <v>1</v>
      </c>
      <c r="AJ207" s="517">
        <f t="shared" si="40"/>
        <v>3.4561765113188402E-3</v>
      </c>
      <c r="AK207" s="412">
        <v>17</v>
      </c>
      <c r="AL207" s="449">
        <f ca="1">INDIRECT("$"&amp;TRIM(MID($Z$49,(LEFT($I$3,1)*2),2))&amp;"207")*INDIRECT("$"&amp;TRIM(MID($Z$49,(LEFT($I$4,1)*2),2))&amp;"264")*INDIRECT("$"&amp;TRIM(MID($Z$49,(LEFT($I$5,1)*2),2))&amp;"322")*INDIRECT("$"&amp;TRIM(MID($Z$49,(LEFT($I$7,1)*2),2))&amp;"380")</f>
        <v>0.99012339575466612</v>
      </c>
      <c r="AN207" s="810">
        <v>18</v>
      </c>
      <c r="AO207" s="526">
        <f t="shared" ca="1" si="41"/>
        <v>3.421930667263256E-3</v>
      </c>
      <c r="AP207" s="806">
        <f t="shared" ca="1" si="42"/>
        <v>6.2225463233863285E-2</v>
      </c>
      <c r="AQ207" s="11">
        <f t="shared" ca="1" si="43"/>
        <v>0.33305879656719667</v>
      </c>
      <c r="AR207" s="365">
        <v>0</v>
      </c>
    </row>
    <row r="208" spans="4:44" s="5" customFormat="1" x14ac:dyDescent="0.2">
      <c r="D208" s="803"/>
      <c r="E208" s="804"/>
      <c r="F208" s="502"/>
      <c r="G208" s="502"/>
      <c r="H208" s="502"/>
      <c r="Y208" s="5">
        <v>18</v>
      </c>
      <c r="Z208" s="449">
        <f ca="1">'Course Analysis'!BQ134</f>
        <v>0.99779800600125057</v>
      </c>
      <c r="AA208" s="517">
        <f t="shared" ca="1" si="37"/>
        <v>3.4485660313822975E-3</v>
      </c>
      <c r="AB208" s="450"/>
      <c r="AC208" s="449">
        <f t="shared" ca="1" si="35"/>
        <v>0.99853215080043367</v>
      </c>
      <c r="AD208" s="517">
        <f t="shared" ca="1" si="38"/>
        <v>3.4511033653931407E-3</v>
      </c>
      <c r="AE208" s="450"/>
      <c r="AF208" s="449">
        <f t="shared" ca="1" si="36"/>
        <v>0.99926607540021684</v>
      </c>
      <c r="AG208" s="517">
        <f t="shared" ca="1" si="39"/>
        <v>3.4536399383559907E-3</v>
      </c>
      <c r="AH208" s="450"/>
      <c r="AI208" s="461">
        <v>1</v>
      </c>
      <c r="AJ208" s="517">
        <f t="shared" si="40"/>
        <v>3.4561765113188402E-3</v>
      </c>
      <c r="AK208" s="412">
        <v>18</v>
      </c>
      <c r="AL208" s="449">
        <f ca="1">INDIRECT("$"&amp;TRIM(MID($Z$49,(LEFT($I$3,1)*2),2))&amp;"208")*INDIRECT("$"&amp;TRIM(MID($Z$49,(LEFT($I$4,1)*2),2))&amp;"265")*INDIRECT("$"&amp;TRIM(MID($Z$49,(LEFT($I$5,1)*2),2))&amp;"323")*INDIRECT("$"&amp;TRIM(MID($Z$49,(LEFT($I$7,1)*2),2))&amp;"381")</f>
        <v>0.99012339575466612</v>
      </c>
      <c r="AN208" s="810">
        <v>19</v>
      </c>
      <c r="AO208" s="526">
        <f t="shared" ca="1" si="41"/>
        <v>3.421930667263256E-3</v>
      </c>
      <c r="AP208" s="806">
        <f t="shared" ca="1" si="42"/>
        <v>6.5647393901126547E-2</v>
      </c>
      <c r="AQ208" s="11">
        <f t="shared" ca="1" si="43"/>
        <v>0.33648072723445993</v>
      </c>
      <c r="AR208" s="365">
        <v>0</v>
      </c>
    </row>
    <row r="209" spans="4:45" s="5" customFormat="1" x14ac:dyDescent="0.2">
      <c r="D209" s="803"/>
      <c r="E209" s="804"/>
      <c r="F209" s="502"/>
      <c r="G209" s="502"/>
      <c r="H209" s="502"/>
      <c r="Y209" s="5">
        <v>19</v>
      </c>
      <c r="Z209" s="449">
        <f ca="1">'Course Analysis'!BQ135</f>
        <v>0.99779800600125057</v>
      </c>
      <c r="AA209" s="517">
        <f t="shared" ca="1" si="37"/>
        <v>3.4485660313822975E-3</v>
      </c>
      <c r="AB209" s="450"/>
      <c r="AC209" s="449">
        <f t="shared" ca="1" si="35"/>
        <v>0.99853215080043367</v>
      </c>
      <c r="AD209" s="517">
        <f t="shared" ca="1" si="38"/>
        <v>3.4511033653931407E-3</v>
      </c>
      <c r="AE209" s="450"/>
      <c r="AF209" s="449">
        <f t="shared" ca="1" si="36"/>
        <v>0.99926607540021684</v>
      </c>
      <c r="AG209" s="517">
        <f t="shared" ca="1" si="39"/>
        <v>3.4536399383559907E-3</v>
      </c>
      <c r="AH209" s="450"/>
      <c r="AI209" s="461">
        <v>1</v>
      </c>
      <c r="AJ209" s="517">
        <f t="shared" si="40"/>
        <v>3.4561765113188402E-3</v>
      </c>
      <c r="AK209" s="412">
        <v>19</v>
      </c>
      <c r="AL209" s="449">
        <f ca="1">INDIRECT("$"&amp;TRIM(MID($Z$49,(LEFT($I$3,1)*2),2))&amp;"209")*INDIRECT("$"&amp;TRIM(MID($Z$49,(LEFT($I$4,1)*2),2))&amp;"266")*INDIRECT("$"&amp;TRIM(MID($Z$49,(LEFT($I$5,1)*2),2))&amp;"324")*INDIRECT("$"&amp;TRIM(MID($Z$49,(LEFT($I$7,1)*2),2))&amp;"382")</f>
        <v>0.99012339575466612</v>
      </c>
      <c r="AN209" s="810">
        <v>20</v>
      </c>
      <c r="AO209" s="526">
        <f t="shared" ca="1" si="41"/>
        <v>3.421930667263256E-3</v>
      </c>
      <c r="AP209" s="806">
        <f t="shared" ca="1" si="42"/>
        <v>6.9069324568389809E-2</v>
      </c>
      <c r="AQ209" s="11">
        <f t="shared" ca="1" si="43"/>
        <v>0.33990265790172319</v>
      </c>
      <c r="AR209" s="365">
        <v>1</v>
      </c>
    </row>
    <row r="210" spans="4:45" s="5" customFormat="1" x14ac:dyDescent="0.2">
      <c r="D210" s="803"/>
      <c r="E210" s="804"/>
      <c r="F210" s="502"/>
      <c r="G210" s="502"/>
      <c r="H210" s="502"/>
      <c r="Y210" s="5">
        <v>20</v>
      </c>
      <c r="Z210" s="449">
        <f ca="1">'Course Analysis'!BQ136</f>
        <v>0.99779800600125057</v>
      </c>
      <c r="AA210" s="517">
        <f t="shared" ca="1" si="37"/>
        <v>3.4485660313822975E-3</v>
      </c>
      <c r="AB210" s="450"/>
      <c r="AC210" s="449">
        <f t="shared" ca="1" si="35"/>
        <v>0.99853215080043367</v>
      </c>
      <c r="AD210" s="517">
        <f t="shared" ca="1" si="38"/>
        <v>3.4511033653931407E-3</v>
      </c>
      <c r="AE210" s="450"/>
      <c r="AF210" s="449">
        <f t="shared" ca="1" si="36"/>
        <v>0.99926607540021684</v>
      </c>
      <c r="AG210" s="517">
        <f t="shared" ca="1" si="39"/>
        <v>3.4536399383559907E-3</v>
      </c>
      <c r="AH210" s="450"/>
      <c r="AI210" s="461">
        <v>1</v>
      </c>
      <c r="AJ210" s="517">
        <f t="shared" si="40"/>
        <v>3.4561765113188402E-3</v>
      </c>
      <c r="AK210" s="412">
        <v>20</v>
      </c>
      <c r="AL210" s="449">
        <f ca="1">INDIRECT("$"&amp;TRIM(MID($Z$49,(LEFT($I$3,1)*2),2))&amp;"210")*INDIRECT("$"&amp;TRIM(MID($Z$49,(LEFT($I$4,1)*2),2))&amp;"267")*INDIRECT("$"&amp;TRIM(MID($Z$49,(LEFT($I$5,1)*2),2))&amp;"325")*INDIRECT("$"&amp;TRIM(MID($Z$49,(LEFT($I$7,1)*2),2))&amp;"383")</f>
        <v>0.99012339575466612</v>
      </c>
      <c r="AN210" s="810">
        <v>21</v>
      </c>
      <c r="AO210" s="526">
        <f t="shared" ca="1" si="41"/>
        <v>3.421930667263256E-3</v>
      </c>
      <c r="AP210" s="806">
        <f t="shared" ca="1" si="42"/>
        <v>7.2491255235653071E-2</v>
      </c>
      <c r="AQ210" s="11">
        <f t="shared" ca="1" si="43"/>
        <v>0.34332458856898646</v>
      </c>
      <c r="AR210" s="365">
        <v>1</v>
      </c>
      <c r="AS210" s="819"/>
    </row>
    <row r="211" spans="4:45" s="5" customFormat="1" x14ac:dyDescent="0.2">
      <c r="D211" s="803"/>
      <c r="E211" s="804"/>
      <c r="F211" s="502"/>
      <c r="G211" s="502"/>
      <c r="H211" s="502"/>
      <c r="Y211" s="5">
        <v>21</v>
      </c>
      <c r="Z211" s="449">
        <f ca="1">'Course Analysis'!BQ137</f>
        <v>0.99779800600125057</v>
      </c>
      <c r="AA211" s="517">
        <f t="shared" ca="1" si="37"/>
        <v>3.4485660313822975E-3</v>
      </c>
      <c r="AB211" s="450"/>
      <c r="AC211" s="449">
        <f t="shared" ca="1" si="35"/>
        <v>0.99853215080043367</v>
      </c>
      <c r="AD211" s="517">
        <f t="shared" ca="1" si="38"/>
        <v>3.4511033653931407E-3</v>
      </c>
      <c r="AE211" s="450"/>
      <c r="AF211" s="449">
        <f t="shared" ca="1" si="36"/>
        <v>0.99926607540021684</v>
      </c>
      <c r="AG211" s="517">
        <f t="shared" ca="1" si="39"/>
        <v>3.4536399383559907E-3</v>
      </c>
      <c r="AH211" s="450"/>
      <c r="AI211" s="461">
        <v>1</v>
      </c>
      <c r="AJ211" s="517">
        <f t="shared" si="40"/>
        <v>3.4561765113188402E-3</v>
      </c>
      <c r="AK211" s="412">
        <v>21</v>
      </c>
      <c r="AL211" s="449">
        <f ca="1">INDIRECT("$"&amp;TRIM(MID($Z$49,(LEFT($I$3,1)*2),2))&amp;"211")*INDIRECT("$"&amp;TRIM(MID($Z$49,(LEFT($I$4,1)*2),2))&amp;"268")*INDIRECT("$"&amp;TRIM(MID($Z$49,(LEFT($I$5,1)*2),2))&amp;"326")*INDIRECT("$"&amp;TRIM(MID($Z$49,(LEFT($I$7,1)*2),2))&amp;"384")</f>
        <v>0.99012339575466612</v>
      </c>
      <c r="AN211" s="810">
        <v>22</v>
      </c>
      <c r="AO211" s="526">
        <f t="shared" ca="1" si="41"/>
        <v>3.421930667263256E-3</v>
      </c>
      <c r="AP211" s="806">
        <f t="shared" ca="1" si="42"/>
        <v>7.5913185902916333E-2</v>
      </c>
      <c r="AQ211" s="11">
        <f t="shared" ca="1" si="43"/>
        <v>0.34674651923624972</v>
      </c>
      <c r="AR211" s="365">
        <v>1</v>
      </c>
      <c r="AS211" s="820"/>
    </row>
    <row r="212" spans="4:45" s="5" customFormat="1" x14ac:dyDescent="0.2">
      <c r="D212" s="803"/>
      <c r="E212" s="804"/>
      <c r="F212" s="502"/>
      <c r="G212" s="502"/>
      <c r="H212" s="502"/>
      <c r="Y212" s="5">
        <v>22</v>
      </c>
      <c r="Z212" s="449">
        <f ca="1">'Course Analysis'!BQ138</f>
        <v>0.99779800600125057</v>
      </c>
      <c r="AA212" s="517">
        <f t="shared" ca="1" si="37"/>
        <v>3.4485660313822975E-3</v>
      </c>
      <c r="AB212" s="450"/>
      <c r="AC212" s="449">
        <f t="shared" ca="1" si="35"/>
        <v>0.99853215080043367</v>
      </c>
      <c r="AD212" s="517">
        <f t="shared" ca="1" si="38"/>
        <v>3.4511033653931407E-3</v>
      </c>
      <c r="AE212" s="450"/>
      <c r="AF212" s="449">
        <f t="shared" ca="1" si="36"/>
        <v>0.99926607540021684</v>
      </c>
      <c r="AG212" s="517">
        <f t="shared" ca="1" si="39"/>
        <v>3.4536399383559907E-3</v>
      </c>
      <c r="AH212" s="450"/>
      <c r="AI212" s="461">
        <v>1</v>
      </c>
      <c r="AJ212" s="517">
        <f t="shared" si="40"/>
        <v>3.4561765113188402E-3</v>
      </c>
      <c r="AK212" s="412">
        <v>22</v>
      </c>
      <c r="AL212" s="449">
        <f ca="1">INDIRECT("$"&amp;TRIM(MID($Z$49,(LEFT($I$3,1)*2),2))&amp;"212")*INDIRECT("$"&amp;TRIM(MID($Z$49,(LEFT($I$4,1)*2),2))&amp;"269")*INDIRECT("$"&amp;TRIM(MID($Z$49,(LEFT($I$5,1)*2),2))&amp;"327")*INDIRECT("$"&amp;TRIM(MID($Z$49,(LEFT($I$7,1)*2),2))&amp;"385")</f>
        <v>0.99012339575466612</v>
      </c>
      <c r="AN212" s="810">
        <v>23</v>
      </c>
      <c r="AO212" s="526">
        <f t="shared" ca="1" si="41"/>
        <v>3.421930667263256E-3</v>
      </c>
      <c r="AP212" s="806">
        <f t="shared" ca="1" si="42"/>
        <v>7.9335116570179595E-2</v>
      </c>
      <c r="AQ212" s="11">
        <f t="shared" ca="1" si="43"/>
        <v>0.35016844990351298</v>
      </c>
      <c r="AR212" s="365">
        <v>1</v>
      </c>
    </row>
    <row r="213" spans="4:45" s="5" customFormat="1" x14ac:dyDescent="0.2">
      <c r="D213" s="803"/>
      <c r="E213" s="804"/>
      <c r="F213" s="502"/>
      <c r="G213" s="502"/>
      <c r="H213" s="502"/>
      <c r="Y213" s="5">
        <v>23</v>
      </c>
      <c r="Z213" s="449">
        <f ca="1">'Course Analysis'!BQ139</f>
        <v>0.99779800600125057</v>
      </c>
      <c r="AA213" s="517">
        <f t="shared" ca="1" si="37"/>
        <v>3.4485660313822975E-3</v>
      </c>
      <c r="AB213" s="450"/>
      <c r="AC213" s="449">
        <f t="shared" ca="1" si="35"/>
        <v>0.99853215080043367</v>
      </c>
      <c r="AD213" s="517">
        <f t="shared" ca="1" si="38"/>
        <v>3.4511033653931407E-3</v>
      </c>
      <c r="AE213" s="450"/>
      <c r="AF213" s="449">
        <f t="shared" ca="1" si="36"/>
        <v>0.99926607540021684</v>
      </c>
      <c r="AG213" s="517">
        <f t="shared" ca="1" si="39"/>
        <v>3.4536399383559907E-3</v>
      </c>
      <c r="AH213" s="450"/>
      <c r="AI213" s="461">
        <v>1</v>
      </c>
      <c r="AJ213" s="517">
        <f t="shared" si="40"/>
        <v>3.4561765113188402E-3</v>
      </c>
      <c r="AK213" s="412">
        <v>23</v>
      </c>
      <c r="AL213" s="449">
        <f ca="1">INDIRECT("$"&amp;TRIM(MID($Z$49,(LEFT($I$3,1)*2),2))&amp;"213")*INDIRECT("$"&amp;TRIM(MID($Z$49,(LEFT($I$4,1)*2),2))&amp;"270")*INDIRECT("$"&amp;TRIM(MID($Z$49,(LEFT($I$5,1)*2),2))&amp;"328")*INDIRECT("$"&amp;TRIM(MID($Z$49,(LEFT($I$7,1)*2),2))&amp;"386")</f>
        <v>0.99012339575466612</v>
      </c>
      <c r="AN213" s="810">
        <v>24</v>
      </c>
      <c r="AO213" s="526">
        <f t="shared" ca="1" si="41"/>
        <v>3.421930667263256E-3</v>
      </c>
      <c r="AP213" s="806">
        <f t="shared" ca="1" si="42"/>
        <v>8.2757047237442857E-2</v>
      </c>
      <c r="AQ213" s="11">
        <f t="shared" ca="1" si="43"/>
        <v>0.35359038057077624</v>
      </c>
      <c r="AR213" s="365">
        <v>1</v>
      </c>
    </row>
    <row r="214" spans="4:45" s="5" customFormat="1" x14ac:dyDescent="0.2">
      <c r="D214" s="803"/>
      <c r="E214" s="804"/>
      <c r="F214" s="502"/>
      <c r="G214" s="502"/>
      <c r="H214" s="502"/>
      <c r="Y214" s="5">
        <v>24</v>
      </c>
      <c r="Z214" s="449">
        <f ca="1">'Course Analysis'!BQ140</f>
        <v>0.99779800600125057</v>
      </c>
      <c r="AA214" s="517">
        <f t="shared" ca="1" si="37"/>
        <v>3.4485660313822975E-3</v>
      </c>
      <c r="AB214" s="450"/>
      <c r="AC214" s="449">
        <f t="shared" ca="1" si="35"/>
        <v>0.99853215080043367</v>
      </c>
      <c r="AD214" s="517">
        <f t="shared" ca="1" si="38"/>
        <v>3.4511033653931407E-3</v>
      </c>
      <c r="AE214" s="450"/>
      <c r="AF214" s="449">
        <f t="shared" ca="1" si="36"/>
        <v>0.99926607540021684</v>
      </c>
      <c r="AG214" s="517">
        <f t="shared" ca="1" si="39"/>
        <v>3.4536399383559907E-3</v>
      </c>
      <c r="AH214" s="450"/>
      <c r="AI214" s="461">
        <v>1</v>
      </c>
      <c r="AJ214" s="517">
        <f t="shared" si="40"/>
        <v>3.4561765113188402E-3</v>
      </c>
      <c r="AK214" s="412">
        <v>24</v>
      </c>
      <c r="AL214" s="449">
        <f ca="1">INDIRECT("$"&amp;TRIM(MID($Z$49,(LEFT($I$3,1)*2),2))&amp;"214")*INDIRECT("$"&amp;TRIM(MID($Z$49,(LEFT($I$4,1)*2),2))&amp;"271")*INDIRECT("$"&amp;TRIM(MID($Z$49,(LEFT($I$5,1)*2),2))&amp;"329")*INDIRECT("$"&amp;TRIM(MID($Z$49,(LEFT($I$7,1)*2),2))&amp;"387")</f>
        <v>0.99012339575466612</v>
      </c>
      <c r="AN214" s="810">
        <v>25</v>
      </c>
      <c r="AO214" s="526">
        <f t="shared" ca="1" si="41"/>
        <v>3.421930667263256E-3</v>
      </c>
      <c r="AP214" s="806">
        <f t="shared" ca="1" si="42"/>
        <v>8.6178977904706119E-2</v>
      </c>
      <c r="AQ214" s="11">
        <f t="shared" ca="1" si="43"/>
        <v>0.3570123112380395</v>
      </c>
      <c r="AR214" s="365">
        <v>0</v>
      </c>
    </row>
    <row r="215" spans="4:45" s="5" customFormat="1" x14ac:dyDescent="0.2">
      <c r="D215" s="803"/>
      <c r="E215" s="804"/>
      <c r="F215" s="502"/>
      <c r="G215" s="502"/>
      <c r="H215" s="502"/>
      <c r="Y215" s="5">
        <v>25</v>
      </c>
      <c r="Z215" s="449">
        <f ca="1">'Course Analysis'!BQ141</f>
        <v>0.99779800600125057</v>
      </c>
      <c r="AA215" s="517">
        <f t="shared" ca="1" si="37"/>
        <v>3.4485660313822975E-3</v>
      </c>
      <c r="AB215" s="450"/>
      <c r="AC215" s="449">
        <f t="shared" ca="1" si="35"/>
        <v>0.99853215080043367</v>
      </c>
      <c r="AD215" s="517">
        <f t="shared" ca="1" si="38"/>
        <v>3.4511033653931407E-3</v>
      </c>
      <c r="AE215" s="450"/>
      <c r="AF215" s="449">
        <f t="shared" ca="1" si="36"/>
        <v>0.99926607540021684</v>
      </c>
      <c r="AG215" s="517">
        <f t="shared" ca="1" si="39"/>
        <v>3.4536399383559907E-3</v>
      </c>
      <c r="AH215" s="450"/>
      <c r="AI215" s="461">
        <v>1</v>
      </c>
      <c r="AJ215" s="517">
        <f t="shared" si="40"/>
        <v>3.4561765113188402E-3</v>
      </c>
      <c r="AK215" s="412">
        <v>25</v>
      </c>
      <c r="AL215" s="449">
        <f ca="1">INDIRECT("$"&amp;TRIM(MID($Z$49,(LEFT($I$3,1)*2),2))&amp;"215")*INDIRECT("$"&amp;TRIM(MID($Z$49,(LEFT($I$4,1)*2),2))&amp;"272")*INDIRECT("$"&amp;TRIM(MID($Z$49,(LEFT($I$5,1)*2),2))&amp;"330")*INDIRECT("$"&amp;TRIM(MID($Z$49,(LEFT($I$7,1)*2),2))&amp;"388")</f>
        <v>0.99012339575466612</v>
      </c>
      <c r="AN215" s="810">
        <v>26</v>
      </c>
      <c r="AO215" s="526">
        <f t="shared" ca="1" si="41"/>
        <v>3.421930667263256E-3</v>
      </c>
      <c r="AP215" s="806">
        <f t="shared" ca="1" si="42"/>
        <v>8.9600908571969382E-2</v>
      </c>
      <c r="AQ215" s="11">
        <f t="shared" ca="1" si="43"/>
        <v>0.36043424190530277</v>
      </c>
      <c r="AR215" s="365">
        <v>0</v>
      </c>
    </row>
    <row r="216" spans="4:45" s="5" customFormat="1" x14ac:dyDescent="0.2">
      <c r="D216" s="803"/>
      <c r="E216" s="804"/>
      <c r="F216" s="502"/>
      <c r="G216" s="502"/>
      <c r="H216" s="502"/>
      <c r="Y216" s="5">
        <v>26</v>
      </c>
      <c r="Z216" s="449">
        <f ca="1">'Course Analysis'!BQ142</f>
        <v>0.99779800600125057</v>
      </c>
      <c r="AA216" s="517">
        <f t="shared" ca="1" si="37"/>
        <v>3.4485660313822975E-3</v>
      </c>
      <c r="AB216" s="450"/>
      <c r="AC216" s="449">
        <f t="shared" ca="1" si="35"/>
        <v>0.99853215080043367</v>
      </c>
      <c r="AD216" s="517">
        <f t="shared" ca="1" si="38"/>
        <v>3.4511033653931407E-3</v>
      </c>
      <c r="AE216" s="450"/>
      <c r="AF216" s="449">
        <f t="shared" ca="1" si="36"/>
        <v>0.99926607540021684</v>
      </c>
      <c r="AG216" s="517">
        <f t="shared" ca="1" si="39"/>
        <v>3.4536399383559907E-3</v>
      </c>
      <c r="AH216" s="450"/>
      <c r="AI216" s="461">
        <v>1</v>
      </c>
      <c r="AJ216" s="517">
        <f t="shared" si="40"/>
        <v>3.4561765113188402E-3</v>
      </c>
      <c r="AK216" s="412">
        <v>26</v>
      </c>
      <c r="AL216" s="449">
        <f ca="1">INDIRECT("$"&amp;TRIM(MID($Z$49,(LEFT($I$3,1)*2),2))&amp;"216")*INDIRECT("$"&amp;TRIM(MID($Z$49,(LEFT($I$4,1)*2),2))&amp;"273")*INDIRECT("$"&amp;TRIM(MID($Z$49,(LEFT($I$5,1)*2),2))&amp;"331")*INDIRECT("$"&amp;TRIM(MID($Z$49,(LEFT($I$7,1)*2),2))&amp;"389")</f>
        <v>0.99012339575466612</v>
      </c>
      <c r="AN216" s="810">
        <v>27</v>
      </c>
      <c r="AO216" s="526">
        <f t="shared" ca="1" si="41"/>
        <v>3.421930667263256E-3</v>
      </c>
      <c r="AP216" s="806">
        <f t="shared" ca="1" si="42"/>
        <v>9.3022839239232644E-2</v>
      </c>
      <c r="AQ216" s="11">
        <f t="shared" ca="1" si="43"/>
        <v>0.36385617257256603</v>
      </c>
      <c r="AR216" s="365">
        <v>0</v>
      </c>
    </row>
    <row r="217" spans="4:45" s="5" customFormat="1" x14ac:dyDescent="0.2">
      <c r="D217" s="803"/>
      <c r="E217" s="804"/>
      <c r="F217" s="502"/>
      <c r="G217" s="502"/>
      <c r="H217" s="502"/>
      <c r="Y217" s="5">
        <v>27</v>
      </c>
      <c r="Z217" s="449">
        <f ca="1">'Course Analysis'!BQ143</f>
        <v>0.99779800600125057</v>
      </c>
      <c r="AA217" s="517">
        <f t="shared" ca="1" si="37"/>
        <v>3.4485660313822975E-3</v>
      </c>
      <c r="AC217" s="449">
        <f t="shared" ca="1" si="35"/>
        <v>0.99853215080043367</v>
      </c>
      <c r="AD217" s="517">
        <f t="shared" ca="1" si="38"/>
        <v>3.4511033653931407E-3</v>
      </c>
      <c r="AF217" s="449">
        <f t="shared" ca="1" si="36"/>
        <v>0.99926607540021684</v>
      </c>
      <c r="AG217" s="517">
        <f t="shared" ca="1" si="39"/>
        <v>3.4536399383559907E-3</v>
      </c>
      <c r="AI217" s="461">
        <v>1</v>
      </c>
      <c r="AJ217" s="517">
        <f t="shared" si="40"/>
        <v>3.4561765113188402E-3</v>
      </c>
      <c r="AK217" s="412">
        <v>27</v>
      </c>
      <c r="AL217" s="449">
        <f ca="1">INDIRECT("$"&amp;TRIM(MID($Z$49,(LEFT($I$3,1)*2),2))&amp;"217")*INDIRECT("$"&amp;TRIM(MID($Z$49,(LEFT($I$4,1)*2),2))&amp;"274")*INDIRECT("$"&amp;TRIM(MID($Z$49,(LEFT($I$5,1)*2),2))&amp;"332")*INDIRECT("$"&amp;TRIM(MID($Z$49,(LEFT($I$7,1)*2),2))&amp;"390")</f>
        <v>0.99204011500256095</v>
      </c>
      <c r="AN217" s="810">
        <v>28</v>
      </c>
      <c r="AO217" s="526">
        <f t="shared" ca="1" si="41"/>
        <v>3.4285549732871591E-3</v>
      </c>
      <c r="AP217" s="806">
        <f t="shared" ca="1" si="42"/>
        <v>9.6451394212519803E-2</v>
      </c>
      <c r="AQ217" s="11">
        <f t="shared" ca="1" si="43"/>
        <v>0.36728472754585317</v>
      </c>
      <c r="AR217" s="365">
        <v>0</v>
      </c>
    </row>
    <row r="218" spans="4:45" s="5" customFormat="1" x14ac:dyDescent="0.2">
      <c r="D218" s="803"/>
      <c r="E218" s="804"/>
      <c r="F218" s="502"/>
      <c r="G218" s="502"/>
      <c r="H218" s="502"/>
      <c r="Y218" s="5">
        <v>28</v>
      </c>
      <c r="Z218" s="449">
        <f ca="1">'Course Analysis'!BQ144</f>
        <v>0.99779800600125057</v>
      </c>
      <c r="AA218" s="517">
        <f t="shared" ca="1" si="37"/>
        <v>3.4485660313822975E-3</v>
      </c>
      <c r="AC218" s="449">
        <f t="shared" ca="1" si="35"/>
        <v>0.99853215080043367</v>
      </c>
      <c r="AD218" s="517">
        <f t="shared" ca="1" si="38"/>
        <v>3.4511033653931407E-3</v>
      </c>
      <c r="AF218" s="449">
        <f t="shared" ca="1" si="36"/>
        <v>0.99926607540021684</v>
      </c>
      <c r="AG218" s="517">
        <f t="shared" ca="1" si="39"/>
        <v>3.4536399383559907E-3</v>
      </c>
      <c r="AI218" s="461">
        <v>1</v>
      </c>
      <c r="AJ218" s="517">
        <f t="shared" si="40"/>
        <v>3.4561765113188402E-3</v>
      </c>
      <c r="AK218" s="521">
        <v>28</v>
      </c>
      <c r="AL218" s="449">
        <f ca="1">INDIRECT("$"&amp;TRIM(MID($Z$49,(LEFT($I$3,1)*2),2))&amp;"218")*INDIRECT("$"&amp;TRIM(MID($Z$49,(LEFT($I$4,1)*2),2))&amp;"275")*INDIRECT("$"&amp;TRIM(MID($Z$49,(LEFT($I$5,1)*2),2))&amp;"333")*INDIRECT("$"&amp;TRIM(MID($Z$49,(LEFT($I$7,1)*2),2))&amp;"391")</f>
        <v>0.99395683425045578</v>
      </c>
      <c r="AN218" s="810">
        <v>29</v>
      </c>
      <c r="AO218" s="526">
        <f t="shared" ca="1" si="41"/>
        <v>3.4351792793110621E-3</v>
      </c>
      <c r="AP218" s="806">
        <f t="shared" ca="1" si="42"/>
        <v>9.988657349183086E-2</v>
      </c>
      <c r="AQ218" s="11">
        <f t="shared" ca="1" si="43"/>
        <v>0.37071990682516426</v>
      </c>
      <c r="AR218" s="365">
        <v>0</v>
      </c>
    </row>
    <row r="219" spans="4:45" s="5" customFormat="1" x14ac:dyDescent="0.2">
      <c r="D219" s="803"/>
      <c r="E219" s="804"/>
      <c r="F219" s="502"/>
      <c r="G219" s="502"/>
      <c r="H219" s="502"/>
      <c r="Y219" s="5">
        <v>29</v>
      </c>
      <c r="Z219" s="449">
        <f ca="1">'Course Analysis'!BQ145</f>
        <v>0.99779800600125057</v>
      </c>
      <c r="AA219" s="517">
        <f t="shared" ca="1" si="37"/>
        <v>3.4485660313822975E-3</v>
      </c>
      <c r="AC219" s="449">
        <f t="shared" ca="1" si="35"/>
        <v>0.99853215080043367</v>
      </c>
      <c r="AD219" s="517">
        <f t="shared" ca="1" si="38"/>
        <v>3.4511033653931407E-3</v>
      </c>
      <c r="AF219" s="449">
        <f t="shared" ca="1" si="36"/>
        <v>0.99926607540021684</v>
      </c>
      <c r="AG219" s="517">
        <f t="shared" ca="1" si="39"/>
        <v>3.4536399383559907E-3</v>
      </c>
      <c r="AI219" s="461">
        <v>1</v>
      </c>
      <c r="AJ219" s="517">
        <f t="shared" si="40"/>
        <v>3.4561765113188402E-3</v>
      </c>
      <c r="AK219" s="521">
        <v>29</v>
      </c>
      <c r="AL219" s="449">
        <f ca="1">INDIRECT("$"&amp;TRIM(MID($Z$49,(LEFT($I$3,1)*2),2))&amp;"219")*INDIRECT("$"&amp;TRIM(MID($Z$49,(LEFT($I$4,1)*2),2))&amp;"276")*INDIRECT("$"&amp;TRIM(MID($Z$49,(LEFT($I$5,1)*2),2))&amp;"334")*INDIRECT("$"&amp;TRIM(MID($Z$49,(LEFT($I$7,1)*2),2))&amp;"392")</f>
        <v>0.99587355349835049</v>
      </c>
      <c r="AN219" s="810">
        <v>30</v>
      </c>
      <c r="AO219" s="526">
        <f t="shared" ca="1" si="41"/>
        <v>3.4418035853349652E-3</v>
      </c>
      <c r="AP219" s="806">
        <f t="shared" ca="1" si="42"/>
        <v>0.10332837707716583</v>
      </c>
      <c r="AQ219" s="11">
        <f t="shared" ca="1" si="43"/>
        <v>0.37416171041049923</v>
      </c>
      <c r="AR219" s="365">
        <v>0</v>
      </c>
    </row>
    <row r="220" spans="4:45" s="5" customFormat="1" x14ac:dyDescent="0.2">
      <c r="D220" s="803"/>
      <c r="E220" s="804"/>
      <c r="F220" s="502"/>
      <c r="G220" s="502"/>
      <c r="H220" s="502"/>
      <c r="Y220" s="5">
        <v>30</v>
      </c>
      <c r="Z220" s="449">
        <f ca="1">'Course Analysis'!BQ146</f>
        <v>0.99779800600125057</v>
      </c>
      <c r="AA220" s="517">
        <f t="shared" ca="1" si="37"/>
        <v>3.4485660313822975E-3</v>
      </c>
      <c r="AC220" s="449">
        <f t="shared" ca="1" si="35"/>
        <v>0.99853215080043367</v>
      </c>
      <c r="AD220" s="517">
        <f t="shared" ca="1" si="38"/>
        <v>3.4511033653931407E-3</v>
      </c>
      <c r="AF220" s="449">
        <f t="shared" ca="1" si="36"/>
        <v>0.99926607540021684</v>
      </c>
      <c r="AG220" s="517">
        <f t="shared" ca="1" si="39"/>
        <v>3.4536399383559907E-3</v>
      </c>
      <c r="AI220" s="461">
        <v>1</v>
      </c>
      <c r="AJ220" s="517">
        <f t="shared" si="40"/>
        <v>3.4561765113188402E-3</v>
      </c>
      <c r="AK220" s="521">
        <v>30</v>
      </c>
      <c r="AL220" s="449">
        <f ca="1">INDIRECT("$"&amp;TRIM(MID($Z$49,(LEFT($I$3,1)*2),2))&amp;"220")*INDIRECT("$"&amp;TRIM(MID($Z$49,(LEFT($I$4,1)*2),2))&amp;"277")*INDIRECT("$"&amp;TRIM(MID($Z$49,(LEFT($I$5,1)*2),2))&amp;"335")*INDIRECT("$"&amp;TRIM(MID($Z$49,(LEFT($I$7,1)*2),2))&amp;"393")</f>
        <v>0.99779027274624532</v>
      </c>
      <c r="AN220" s="810">
        <v>31</v>
      </c>
      <c r="AO220" s="526">
        <f t="shared" ca="1" si="41"/>
        <v>3.4484278913588682E-3</v>
      </c>
      <c r="AP220" s="806">
        <f t="shared" ca="1" si="42"/>
        <v>0.10677680496852469</v>
      </c>
      <c r="AQ220" s="11">
        <f t="shared" ca="1" si="43"/>
        <v>0.37761013830185808</v>
      </c>
      <c r="AR220" s="365">
        <v>0</v>
      </c>
    </row>
    <row r="221" spans="4:45" s="5" customFormat="1" x14ac:dyDescent="0.2">
      <c r="D221" s="803"/>
      <c r="E221" s="804"/>
      <c r="F221" s="502"/>
      <c r="G221" s="502"/>
      <c r="H221" s="502"/>
      <c r="Y221" s="5">
        <v>31</v>
      </c>
      <c r="Z221" s="449">
        <f ca="1">'Course Analysis'!BQ147</f>
        <v>0.99779800600125057</v>
      </c>
      <c r="AA221" s="517">
        <f t="shared" ca="1" si="37"/>
        <v>3.4485660313822975E-3</v>
      </c>
      <c r="AC221" s="449">
        <f t="shared" ca="1" si="35"/>
        <v>0.99853215080043367</v>
      </c>
      <c r="AD221" s="517">
        <f t="shared" ca="1" si="38"/>
        <v>3.4511033653931407E-3</v>
      </c>
      <c r="AF221" s="449">
        <f t="shared" ca="1" si="36"/>
        <v>0.99926607540021684</v>
      </c>
      <c r="AG221" s="517">
        <f t="shared" ca="1" si="39"/>
        <v>3.4536399383559907E-3</v>
      </c>
      <c r="AI221" s="461">
        <v>1</v>
      </c>
      <c r="AJ221" s="517">
        <f t="shared" si="40"/>
        <v>3.4561765113188402E-3</v>
      </c>
      <c r="AK221" s="521">
        <v>31</v>
      </c>
      <c r="AL221" s="449">
        <f ca="1">INDIRECT("$"&amp;TRIM(MID($Z$49,(LEFT($I$3,1)*2),2))&amp;"221")*INDIRECT("$"&amp;TRIM(MID($Z$49,(LEFT($I$4,1)*2),2))&amp;"278")*INDIRECT("$"&amp;TRIM(MID($Z$49,(LEFT($I$5,1)*2),2))&amp;"336")*INDIRECT("$"&amp;TRIM(MID($Z$49,(LEFT($I$7,1)*2),2))&amp;"394")</f>
        <v>0.99970699199414004</v>
      </c>
      <c r="AN221" s="810">
        <v>32</v>
      </c>
      <c r="AO221" s="526">
        <f t="shared" ca="1" si="41"/>
        <v>3.4550521973827713E-3</v>
      </c>
      <c r="AP221" s="806">
        <f t="shared" ca="1" si="42"/>
        <v>0.11023185716590747</v>
      </c>
      <c r="AQ221" s="11">
        <f t="shared" ca="1" si="43"/>
        <v>0.38106519049924087</v>
      </c>
      <c r="AR221" s="365">
        <v>0</v>
      </c>
    </row>
    <row r="222" spans="4:45" s="5" customFormat="1" x14ac:dyDescent="0.2">
      <c r="D222" s="803"/>
      <c r="E222" s="804"/>
      <c r="F222" s="502"/>
      <c r="G222" s="502"/>
      <c r="H222" s="502"/>
      <c r="Y222" s="5">
        <v>32</v>
      </c>
      <c r="Z222" s="449">
        <f ca="1">'Course Analysis'!BQ148</f>
        <v>0.99779800600125057</v>
      </c>
      <c r="AA222" s="517">
        <f t="shared" ca="1" si="37"/>
        <v>3.4485660313822975E-3</v>
      </c>
      <c r="AC222" s="449">
        <f t="shared" ca="1" si="35"/>
        <v>0.99853215080043367</v>
      </c>
      <c r="AD222" s="517">
        <f t="shared" ca="1" si="38"/>
        <v>3.4511033653931407E-3</v>
      </c>
      <c r="AF222" s="449">
        <f t="shared" ca="1" si="36"/>
        <v>0.99926607540021684</v>
      </c>
      <c r="AG222" s="517">
        <f t="shared" ca="1" si="39"/>
        <v>3.4536399383559907E-3</v>
      </c>
      <c r="AI222" s="461">
        <v>1</v>
      </c>
      <c r="AJ222" s="517">
        <f t="shared" si="40"/>
        <v>3.4561765113188402E-3</v>
      </c>
      <c r="AK222" s="521">
        <v>32</v>
      </c>
      <c r="AL222" s="449">
        <f ca="1">INDIRECT("$"&amp;TRIM(MID($Z$49,(LEFT($I$3,1)*2),2))&amp;"222")*INDIRECT("$"&amp;TRIM(MID($Z$49,(LEFT($I$4,1)*2),2))&amp;"279")*INDIRECT("$"&amp;TRIM(MID($Z$49,(LEFT($I$5,1)*2),2))&amp;"337")*INDIRECT("$"&amp;TRIM(MID($Z$49,(LEFT($I$7,1)*2),2))&amp;"395")</f>
        <v>1.0016237112420348</v>
      </c>
      <c r="AN222" s="810">
        <v>33</v>
      </c>
      <c r="AO222" s="526">
        <f t="shared" ca="1" si="41"/>
        <v>3.4616765034066735E-3</v>
      </c>
      <c r="AP222" s="806">
        <f t="shared" ca="1" si="42"/>
        <v>0.11369353366931415</v>
      </c>
      <c r="AQ222" s="11">
        <f t="shared" ca="1" si="43"/>
        <v>0.38452686700264754</v>
      </c>
      <c r="AR222" s="365">
        <v>0</v>
      </c>
    </row>
    <row r="223" spans="4:45" s="5" customFormat="1" x14ac:dyDescent="0.2">
      <c r="D223" s="803"/>
      <c r="E223" s="804"/>
      <c r="F223" s="502"/>
      <c r="G223" s="502"/>
      <c r="H223" s="502"/>
      <c r="Y223" s="5">
        <v>33</v>
      </c>
      <c r="Z223" s="449">
        <f ca="1">'Course Analysis'!BQ149</f>
        <v>0.99779800600125057</v>
      </c>
      <c r="AA223" s="517">
        <f t="shared" ca="1" si="37"/>
        <v>3.4485660313822975E-3</v>
      </c>
      <c r="AC223" s="449">
        <f t="shared" ca="1" si="35"/>
        <v>0.99853215080043367</v>
      </c>
      <c r="AD223" s="517">
        <f t="shared" ca="1" si="38"/>
        <v>3.4511033653931407E-3</v>
      </c>
      <c r="AF223" s="449">
        <f t="shared" ca="1" si="36"/>
        <v>0.99926607540021684</v>
      </c>
      <c r="AG223" s="517">
        <f t="shared" ca="1" si="39"/>
        <v>3.4536399383559907E-3</v>
      </c>
      <c r="AI223" s="461">
        <v>1</v>
      </c>
      <c r="AJ223" s="517">
        <f t="shared" si="40"/>
        <v>3.4561765113188402E-3</v>
      </c>
      <c r="AK223" s="521">
        <v>33</v>
      </c>
      <c r="AL223" s="449">
        <f ca="1">INDIRECT("$"&amp;TRIM(MID($Z$49,(LEFT($I$3,1)*2),2))&amp;"223")*INDIRECT("$"&amp;TRIM(MID($Z$49,(LEFT($I$4,1)*2),2))&amp;"280")*INDIRECT("$"&amp;TRIM(MID($Z$49,(LEFT($I$5,1)*2),2))&amp;"338")*INDIRECT("$"&amp;TRIM(MID($Z$49,(LEFT($I$7,1)*2),2))&amp;"396")</f>
        <v>1.0035404304899294</v>
      </c>
      <c r="AN223" s="810">
        <v>34</v>
      </c>
      <c r="AO223" s="526">
        <f t="shared" ca="1" si="41"/>
        <v>3.4683008094305761E-3</v>
      </c>
      <c r="AP223" s="806">
        <f t="shared" ca="1" si="42"/>
        <v>0.11716183447874472</v>
      </c>
      <c r="AQ223" s="11">
        <f t="shared" ca="1" si="43"/>
        <v>0.3879951678120781</v>
      </c>
      <c r="AR223" s="365">
        <v>0</v>
      </c>
    </row>
    <row r="224" spans="4:45" s="5" customFormat="1" x14ac:dyDescent="0.2">
      <c r="D224" s="803"/>
      <c r="E224" s="804"/>
      <c r="F224" s="502"/>
      <c r="G224" s="502"/>
      <c r="H224" s="502"/>
      <c r="Y224" s="5">
        <v>34</v>
      </c>
      <c r="Z224" s="449">
        <f ca="1">'Course Analysis'!BQ150</f>
        <v>0.99779800600125057</v>
      </c>
      <c r="AA224" s="517">
        <f t="shared" ca="1" si="37"/>
        <v>3.4485660313822975E-3</v>
      </c>
      <c r="AC224" s="449">
        <f t="shared" ca="1" si="35"/>
        <v>0.99853215080043367</v>
      </c>
      <c r="AD224" s="517">
        <f t="shared" ca="1" si="38"/>
        <v>3.4511033653931407E-3</v>
      </c>
      <c r="AF224" s="449">
        <f t="shared" ca="1" si="36"/>
        <v>0.99926607540021684</v>
      </c>
      <c r="AG224" s="517">
        <f t="shared" ca="1" si="39"/>
        <v>3.4536399383559907E-3</v>
      </c>
      <c r="AI224" s="461">
        <v>1</v>
      </c>
      <c r="AJ224" s="517">
        <f t="shared" si="40"/>
        <v>3.4561765113188402E-3</v>
      </c>
      <c r="AK224" s="521">
        <v>34</v>
      </c>
      <c r="AL224" s="449">
        <f ca="1">INDIRECT("$"&amp;TRIM(MID($Z$49,(LEFT($I$3,1)*2),2))&amp;"224")*INDIRECT("$"&amp;TRIM(MID($Z$49,(LEFT($I$4,1)*2),2))&amp;"281")*INDIRECT("$"&amp;TRIM(MID($Z$49,(LEFT($I$5,1)*2),2))&amp;"339")*INDIRECT("$"&amp;TRIM(MID($Z$49,(LEFT($I$7,1)*2),2))&amp;"397")</f>
        <v>1.0054571497378242</v>
      </c>
      <c r="AN224" s="810">
        <v>35</v>
      </c>
      <c r="AO224" s="526">
        <f t="shared" ca="1" si="41"/>
        <v>3.4749251154544791E-3</v>
      </c>
      <c r="AP224" s="806">
        <f t="shared" ca="1" si="42"/>
        <v>0.1206367595941992</v>
      </c>
      <c r="AQ224" s="11">
        <f t="shared" ca="1" si="43"/>
        <v>0.3914700929275326</v>
      </c>
      <c r="AR224" s="365">
        <v>0</v>
      </c>
    </row>
    <row r="225" spans="4:44" s="5" customFormat="1" x14ac:dyDescent="0.2">
      <c r="D225" s="803"/>
      <c r="E225" s="804"/>
      <c r="F225" s="502"/>
      <c r="G225" s="502"/>
      <c r="H225" s="502"/>
      <c r="Y225" s="5">
        <v>35</v>
      </c>
      <c r="Z225" s="449">
        <f ca="1">'Course Analysis'!BQ151</f>
        <v>0.99779800600125057</v>
      </c>
      <c r="AA225" s="517">
        <f t="shared" ca="1" si="37"/>
        <v>3.4485660313822975E-3</v>
      </c>
      <c r="AC225" s="449">
        <f t="shared" ca="1" si="35"/>
        <v>0.99853215080043367</v>
      </c>
      <c r="AD225" s="517">
        <f t="shared" ca="1" si="38"/>
        <v>3.4511033653931407E-3</v>
      </c>
      <c r="AF225" s="449">
        <f t="shared" ca="1" si="36"/>
        <v>0.99926607540021684</v>
      </c>
      <c r="AG225" s="517">
        <f t="shared" ca="1" si="39"/>
        <v>3.4536399383559907E-3</v>
      </c>
      <c r="AI225" s="461">
        <v>1</v>
      </c>
      <c r="AJ225" s="517">
        <f t="shared" si="40"/>
        <v>3.4561765113188402E-3</v>
      </c>
      <c r="AK225" s="521">
        <v>35</v>
      </c>
      <c r="AL225" s="449">
        <f ca="1">INDIRECT("$"&amp;TRIM(MID($Z$49,(LEFT($I$3,1)*2),2))&amp;"225")*INDIRECT("$"&amp;TRIM(MID($Z$49,(LEFT($I$4,1)*2),2))&amp;"282")*INDIRECT("$"&amp;TRIM(MID($Z$49,(LEFT($I$5,1)*2),2))&amp;"340")*INDIRECT("$"&amp;TRIM(MID($Z$49,(LEFT($I$7,1)*2),2))&amp;"398")</f>
        <v>1.0073738689857188</v>
      </c>
      <c r="AN225" s="810">
        <v>36</v>
      </c>
      <c r="AO225" s="526">
        <f t="shared" ca="1" si="41"/>
        <v>3.4815494214783817E-3</v>
      </c>
      <c r="AP225" s="806">
        <f t="shared" ca="1" si="42"/>
        <v>0.12411830901567758</v>
      </c>
      <c r="AQ225" s="11">
        <f t="shared" ca="1" si="43"/>
        <v>0.39495164234901098</v>
      </c>
      <c r="AR225" s="365">
        <v>0</v>
      </c>
    </row>
    <row r="226" spans="4:44" s="5" customFormat="1" x14ac:dyDescent="0.2">
      <c r="D226" s="803"/>
      <c r="E226" s="804"/>
      <c r="F226" s="502"/>
      <c r="G226" s="502"/>
      <c r="H226" s="502"/>
      <c r="Y226" s="5">
        <v>36</v>
      </c>
      <c r="Z226" s="449">
        <f ca="1">'Course Analysis'!BQ152</f>
        <v>0.99779800600125057</v>
      </c>
      <c r="AA226" s="517">
        <f t="shared" ca="1" si="37"/>
        <v>3.4485660313822975E-3</v>
      </c>
      <c r="AC226" s="449">
        <f t="shared" ca="1" si="35"/>
        <v>0.99853215080043367</v>
      </c>
      <c r="AD226" s="517">
        <f t="shared" ca="1" si="38"/>
        <v>3.4511033653931407E-3</v>
      </c>
      <c r="AF226" s="449">
        <f t="shared" ca="1" si="36"/>
        <v>0.99926607540021684</v>
      </c>
      <c r="AG226" s="517">
        <f t="shared" ca="1" si="39"/>
        <v>3.4536399383559907E-3</v>
      </c>
      <c r="AI226" s="461">
        <v>1</v>
      </c>
      <c r="AJ226" s="517">
        <f t="shared" si="40"/>
        <v>3.4561765113188402E-3</v>
      </c>
      <c r="AK226" s="521">
        <v>36</v>
      </c>
      <c r="AL226" s="449">
        <f ca="1">INDIRECT("$"&amp;TRIM(MID($Z$49,(LEFT($I$3,1)*2),2))&amp;"226")*INDIRECT("$"&amp;TRIM(MID($Z$49,(LEFT($I$4,1)*2),2))&amp;"283")*INDIRECT("$"&amp;TRIM(MID($Z$49,(LEFT($I$5,1)*2),2))&amp;"341")*INDIRECT("$"&amp;TRIM(MID($Z$49,(LEFT($I$7,1)*2),2))&amp;"399")</f>
        <v>1.0092905882336136</v>
      </c>
      <c r="AN226" s="810">
        <v>37</v>
      </c>
      <c r="AO226" s="526">
        <f t="shared" ca="1" si="41"/>
        <v>3.4881737275022848E-3</v>
      </c>
      <c r="AP226" s="806">
        <f t="shared" ca="1" si="42"/>
        <v>0.12760648274317987</v>
      </c>
      <c r="AQ226" s="11">
        <f t="shared" ca="1" si="43"/>
        <v>0.39843981607651324</v>
      </c>
      <c r="AR226" s="365">
        <v>0</v>
      </c>
    </row>
    <row r="227" spans="4:44" s="5" customFormat="1" x14ac:dyDescent="0.2">
      <c r="D227" s="803"/>
      <c r="E227" s="804"/>
      <c r="F227" s="502"/>
      <c r="G227" s="502"/>
      <c r="H227" s="502"/>
      <c r="Y227" s="5">
        <v>37</v>
      </c>
      <c r="Z227" s="449">
        <f ca="1">'Course Analysis'!BQ153</f>
        <v>0.99779800600125057</v>
      </c>
      <c r="AA227" s="517">
        <f t="shared" ca="1" si="37"/>
        <v>3.4485660313822975E-3</v>
      </c>
      <c r="AC227" s="449">
        <f t="shared" ca="1" si="35"/>
        <v>0.99853215080043367</v>
      </c>
      <c r="AD227" s="517">
        <f t="shared" ca="1" si="38"/>
        <v>3.4511033653931407E-3</v>
      </c>
      <c r="AF227" s="449">
        <f t="shared" ca="1" si="36"/>
        <v>0.99926607540021684</v>
      </c>
      <c r="AG227" s="517">
        <f t="shared" ca="1" si="39"/>
        <v>3.4536399383559907E-3</v>
      </c>
      <c r="AI227" s="461">
        <v>1</v>
      </c>
      <c r="AJ227" s="517">
        <f t="shared" si="40"/>
        <v>3.4561765113188402E-3</v>
      </c>
      <c r="AK227" s="521">
        <v>37</v>
      </c>
      <c r="AL227" s="449">
        <f ca="1">INDIRECT("$"&amp;TRIM(MID($Z$49,(LEFT($I$3,1)*2),2))&amp;"227")*INDIRECT("$"&amp;TRIM(MID($Z$49,(LEFT($I$4,1)*2),2))&amp;"284")*INDIRECT("$"&amp;TRIM(MID($Z$49,(LEFT($I$5,1)*2),2))&amp;"342")*INDIRECT("$"&amp;TRIM(MID($Z$49,(LEFT($I$7,1)*2),2))&amp;"400")</f>
        <v>1.0112073074815084</v>
      </c>
      <c r="AN227" s="810">
        <v>38</v>
      </c>
      <c r="AO227" s="526">
        <f t="shared" ca="1" si="41"/>
        <v>3.4947980335261878E-3</v>
      </c>
      <c r="AP227" s="806">
        <f t="shared" ca="1" si="42"/>
        <v>0.13110128077670605</v>
      </c>
      <c r="AQ227" s="11">
        <f t="shared" ca="1" si="43"/>
        <v>0.40193461411003945</v>
      </c>
      <c r="AR227" s="365">
        <v>0</v>
      </c>
    </row>
    <row r="228" spans="4:44" s="5" customFormat="1" x14ac:dyDescent="0.2">
      <c r="D228" s="803"/>
      <c r="E228" s="804"/>
      <c r="F228" s="502"/>
      <c r="G228" s="502"/>
      <c r="H228" s="502"/>
      <c r="Y228" s="5">
        <v>38</v>
      </c>
      <c r="Z228" s="449">
        <f ca="1">'Course Analysis'!BQ154</f>
        <v>0.99779800600125057</v>
      </c>
      <c r="AA228" s="517">
        <f t="shared" ca="1" si="37"/>
        <v>3.4485660313822975E-3</v>
      </c>
      <c r="AC228" s="449">
        <f t="shared" ca="1" si="35"/>
        <v>0.99853215080043367</v>
      </c>
      <c r="AD228" s="517">
        <f t="shared" ca="1" si="38"/>
        <v>3.4511033653931407E-3</v>
      </c>
      <c r="AF228" s="449">
        <f t="shared" ca="1" si="36"/>
        <v>0.99926607540021684</v>
      </c>
      <c r="AG228" s="517">
        <f t="shared" ca="1" si="39"/>
        <v>3.4536399383559907E-3</v>
      </c>
      <c r="AI228" s="461">
        <v>1</v>
      </c>
      <c r="AJ228" s="517">
        <f t="shared" si="40"/>
        <v>3.4561765113188402E-3</v>
      </c>
      <c r="AK228" s="521">
        <v>38</v>
      </c>
      <c r="AL228" s="449">
        <f ca="1">INDIRECT("$"&amp;TRIM(MID($Z$49,(LEFT($I$3,1)*2),2))&amp;"228")*INDIRECT("$"&amp;TRIM(MID($Z$49,(LEFT($I$4,1)*2),2))&amp;"285")*INDIRECT("$"&amp;TRIM(MID($Z$49,(LEFT($I$5,1)*2),2))&amp;"343")*INDIRECT("$"&amp;TRIM(MID($Z$49,(LEFT($I$7,1)*2),2))&amp;"401")</f>
        <v>1.0131240267294033</v>
      </c>
      <c r="AN228" s="810">
        <v>39</v>
      </c>
      <c r="AO228" s="526">
        <f t="shared" ca="1" si="41"/>
        <v>3.5014223395500913E-3</v>
      </c>
      <c r="AP228" s="806">
        <f t="shared" ca="1" si="42"/>
        <v>0.13460270311625613</v>
      </c>
      <c r="AQ228" s="11">
        <f t="shared" ca="1" si="43"/>
        <v>0.40543603644958953</v>
      </c>
      <c r="AR228" s="365">
        <v>1</v>
      </c>
    </row>
    <row r="229" spans="4:44" s="5" customFormat="1" x14ac:dyDescent="0.2">
      <c r="D229" s="803"/>
      <c r="E229" s="804"/>
      <c r="F229" s="502"/>
      <c r="G229" s="502"/>
      <c r="H229" s="502"/>
      <c r="Y229" s="5">
        <v>39</v>
      </c>
      <c r="Z229" s="449">
        <f ca="1">'Course Analysis'!BQ155</f>
        <v>0.99779800600125057</v>
      </c>
      <c r="AA229" s="517">
        <f t="shared" ca="1" si="37"/>
        <v>3.4485660313822975E-3</v>
      </c>
      <c r="AC229" s="449">
        <f t="shared" ca="1" si="35"/>
        <v>0.99853215080043367</v>
      </c>
      <c r="AD229" s="517">
        <f t="shared" ca="1" si="38"/>
        <v>3.4511033653931407E-3</v>
      </c>
      <c r="AF229" s="449">
        <f t="shared" ca="1" si="36"/>
        <v>0.99926607540021684</v>
      </c>
      <c r="AG229" s="517">
        <f t="shared" ca="1" si="39"/>
        <v>3.4536399383559907E-3</v>
      </c>
      <c r="AI229" s="461">
        <v>1</v>
      </c>
      <c r="AJ229" s="517">
        <f t="shared" si="40"/>
        <v>3.4561765113188402E-3</v>
      </c>
      <c r="AK229" s="521">
        <v>39</v>
      </c>
      <c r="AL229" s="449">
        <f ca="1">INDIRECT("$"&amp;TRIM(MID($Z$49,(LEFT($I$3,1)*2),2))&amp;"229")*INDIRECT("$"&amp;TRIM(MID($Z$49,(LEFT($I$4,1)*2),2))&amp;"286")*INDIRECT("$"&amp;TRIM(MID($Z$49,(LEFT($I$5,1)*2),2))&amp;"344")*INDIRECT("$"&amp;TRIM(MID($Z$49,(LEFT($I$7,1)*2),2))&amp;"402")</f>
        <v>1.0150407459772979</v>
      </c>
      <c r="AN229" s="810">
        <v>40</v>
      </c>
      <c r="AO229" s="526">
        <f t="shared" ca="1" si="41"/>
        <v>3.508046645573993E-3</v>
      </c>
      <c r="AP229" s="806">
        <f t="shared" ca="1" si="42"/>
        <v>0.13811074976183013</v>
      </c>
      <c r="AQ229" s="11">
        <f t="shared" ca="1" si="43"/>
        <v>0.4089440830951635</v>
      </c>
      <c r="AR229" s="365">
        <v>1</v>
      </c>
    </row>
    <row r="230" spans="4:44" s="5" customFormat="1" x14ac:dyDescent="0.2">
      <c r="D230" s="803"/>
      <c r="E230" s="804"/>
      <c r="F230" s="502"/>
      <c r="G230" s="502"/>
      <c r="H230" s="502"/>
      <c r="Y230" s="5">
        <v>40</v>
      </c>
      <c r="Z230" s="449">
        <f ca="1">'Course Analysis'!BQ156</f>
        <v>0.99779800600125057</v>
      </c>
      <c r="AA230" s="517">
        <f t="shared" ca="1" si="37"/>
        <v>3.4485660313822975E-3</v>
      </c>
      <c r="AC230" s="449">
        <f t="shared" ca="1" si="35"/>
        <v>0.99853215080043367</v>
      </c>
      <c r="AD230" s="517">
        <f t="shared" ca="1" si="38"/>
        <v>3.4511033653931407E-3</v>
      </c>
      <c r="AF230" s="449">
        <f t="shared" ca="1" si="36"/>
        <v>0.99926607540021684</v>
      </c>
      <c r="AG230" s="517">
        <f t="shared" ca="1" si="39"/>
        <v>3.4536399383559907E-3</v>
      </c>
      <c r="AI230" s="461">
        <v>1</v>
      </c>
      <c r="AJ230" s="517">
        <f t="shared" si="40"/>
        <v>3.4561765113188402E-3</v>
      </c>
      <c r="AK230" s="521">
        <v>40</v>
      </c>
      <c r="AL230" s="449">
        <f ca="1">INDIRECT("$"&amp;TRIM(MID($Z$49,(LEFT($I$3,1)*2),2))&amp;"230")*INDIRECT("$"&amp;TRIM(MID($Z$49,(LEFT($I$4,1)*2),2))&amp;"287")*INDIRECT("$"&amp;TRIM(MID($Z$49,(LEFT($I$5,1)*2),2))&amp;"345")*INDIRECT("$"&amp;TRIM(MID($Z$49,(LEFT($I$7,1)*2),2))&amp;"403")</f>
        <v>1.0169574652251925</v>
      </c>
      <c r="AN230" s="810">
        <v>41</v>
      </c>
      <c r="AO230" s="526">
        <f t="shared" ca="1" si="41"/>
        <v>3.5146709515978957E-3</v>
      </c>
      <c r="AP230" s="806">
        <f t="shared" ca="1" si="42"/>
        <v>0.14162542071342804</v>
      </c>
      <c r="AQ230" s="11">
        <f t="shared" ca="1" si="43"/>
        <v>0.41245875404676141</v>
      </c>
      <c r="AR230" s="365">
        <v>1</v>
      </c>
    </row>
    <row r="231" spans="4:44" s="5" customFormat="1" x14ac:dyDescent="0.2">
      <c r="D231" s="803"/>
      <c r="E231" s="804"/>
      <c r="F231" s="502"/>
      <c r="G231" s="502"/>
      <c r="H231" s="502"/>
      <c r="Y231" s="5">
        <v>41</v>
      </c>
      <c r="Z231" s="449">
        <f ca="1">'Course Analysis'!BQ157</f>
        <v>0.99779800600125057</v>
      </c>
      <c r="AA231" s="517">
        <f t="shared" ca="1" si="37"/>
        <v>3.4485660313822975E-3</v>
      </c>
      <c r="AC231" s="449">
        <f t="shared" ca="1" si="35"/>
        <v>0.99853215080043367</v>
      </c>
      <c r="AD231" s="517">
        <f t="shared" ca="1" si="38"/>
        <v>3.4511033653931407E-3</v>
      </c>
      <c r="AF231" s="449">
        <f t="shared" ca="1" si="36"/>
        <v>0.99926607540021684</v>
      </c>
      <c r="AG231" s="517">
        <f t="shared" ca="1" si="39"/>
        <v>3.4536399383559907E-3</v>
      </c>
      <c r="AI231" s="461">
        <v>1</v>
      </c>
      <c r="AJ231" s="517">
        <f t="shared" si="40"/>
        <v>3.4561765113188402E-3</v>
      </c>
      <c r="AK231" s="521">
        <v>41</v>
      </c>
      <c r="AL231" s="449">
        <f ca="1">INDIRECT("$"&amp;TRIM(MID($Z$49,(LEFT($I$3,1)*2),2))&amp;"231")*INDIRECT("$"&amp;TRIM(MID($Z$49,(LEFT($I$4,1)*2),2))&amp;"288")*INDIRECT("$"&amp;TRIM(MID($Z$49,(LEFT($I$5,1)*2),2))&amp;"346")*INDIRECT("$"&amp;TRIM(MID($Z$49,(LEFT($I$7,1)*2),2))&amp;"404")</f>
        <v>1.0188741844730873</v>
      </c>
      <c r="AN231" s="810">
        <v>42</v>
      </c>
      <c r="AO231" s="526">
        <f t="shared" ca="1" si="41"/>
        <v>3.5212952576217987E-3</v>
      </c>
      <c r="AP231" s="806">
        <f t="shared" ca="1" si="42"/>
        <v>0.14514671597104983</v>
      </c>
      <c r="AQ231" s="11">
        <f t="shared" ca="1" si="43"/>
        <v>0.4159800493043832</v>
      </c>
      <c r="AR231" s="365">
        <v>1</v>
      </c>
    </row>
    <row r="232" spans="4:44" s="5" customFormat="1" ht="13.5" thickBot="1" x14ac:dyDescent="0.25">
      <c r="D232" s="803"/>
      <c r="E232" s="804"/>
      <c r="F232" s="502"/>
      <c r="G232" s="502"/>
      <c r="H232" s="502"/>
      <c r="Y232" s="5">
        <v>42</v>
      </c>
      <c r="Z232" s="520">
        <f ca="1">'Course Analysis'!BQ158</f>
        <v>0.99779800600125057</v>
      </c>
      <c r="AA232" s="518">
        <f t="shared" ca="1" si="37"/>
        <v>3.4485660313822975E-3</v>
      </c>
      <c r="AC232" s="520">
        <f t="shared" ca="1" si="35"/>
        <v>0.99853215080043367</v>
      </c>
      <c r="AD232" s="518">
        <f t="shared" ca="1" si="38"/>
        <v>3.4511033653931407E-3</v>
      </c>
      <c r="AF232" s="520">
        <f t="shared" ca="1" si="36"/>
        <v>0.99926607540021684</v>
      </c>
      <c r="AG232" s="518">
        <f t="shared" ca="1" si="39"/>
        <v>3.4536399383559907E-3</v>
      </c>
      <c r="AI232" s="483">
        <v>1</v>
      </c>
      <c r="AJ232" s="518">
        <f t="shared" si="40"/>
        <v>3.4561765113188402E-3</v>
      </c>
      <c r="AK232" s="521">
        <v>42</v>
      </c>
      <c r="AL232" s="520">
        <f ca="1">INDIRECT("$"&amp;TRIM(MID($Z$49,(LEFT($I$3,1)*2),2))&amp;"232")*INDIRECT("$"&amp;TRIM(MID($Z$49,(LEFT($I$4,1)*2),2))&amp;"289")*INDIRECT("$"&amp;TRIM(MID($Z$49,(LEFT($I$5,1)*2),2))&amp;"347")*INDIRECT("$"&amp;TRIM(MID($Z$49,(LEFT($I$7,1)*2),2))&amp;"405")</f>
        <v>1.0207909037209826</v>
      </c>
      <c r="AN232" s="810" t="s">
        <v>50</v>
      </c>
      <c r="AO232" s="527">
        <f ca="1">$AA$179*AL232/((SUM($AL$190:$AL$231)+(0.19499*$AL$232))/42.19499)</f>
        <v>3.5278883164712479E-3</v>
      </c>
      <c r="AP232" s="807">
        <f ca="1">AP45</f>
        <v>0.14583333333333329</v>
      </c>
      <c r="AQ232" s="13">
        <f ca="1">AQ231+(AP232-AP231)</f>
        <v>0.41666666666666663</v>
      </c>
      <c r="AR232" s="365">
        <v>1</v>
      </c>
    </row>
    <row r="233" spans="4:44" s="5" customFormat="1" x14ac:dyDescent="0.2">
      <c r="D233" s="803"/>
      <c r="E233" s="804"/>
      <c r="F233" s="502"/>
      <c r="G233" s="502"/>
      <c r="H233" s="502"/>
      <c r="AO233" s="812"/>
    </row>
    <row r="234" spans="4:44" s="5" customFormat="1" x14ac:dyDescent="0.2">
      <c r="D234" s="803"/>
      <c r="E234" s="804"/>
      <c r="F234" s="502"/>
      <c r="G234" s="502"/>
      <c r="H234" s="502"/>
      <c r="AO234" s="812"/>
    </row>
    <row r="235" spans="4:44" s="5" customFormat="1" x14ac:dyDescent="0.2">
      <c r="D235" s="803"/>
      <c r="E235" s="804"/>
      <c r="F235" s="502"/>
      <c r="G235" s="502"/>
      <c r="H235" s="502"/>
      <c r="AO235" s="812"/>
    </row>
    <row r="236" spans="4:44" s="5" customFormat="1" x14ac:dyDescent="0.2">
      <c r="D236" s="803"/>
      <c r="E236" s="804"/>
      <c r="F236" s="502"/>
      <c r="G236" s="502"/>
      <c r="H236" s="502"/>
      <c r="AO236" s="812"/>
    </row>
    <row r="237" spans="4:44" s="5" customFormat="1" ht="16.5" thickBot="1" x14ac:dyDescent="0.25">
      <c r="D237" s="803"/>
      <c r="E237" s="804"/>
      <c r="F237" s="502"/>
      <c r="G237" s="502"/>
      <c r="H237" s="502"/>
      <c r="Z237" s="34"/>
      <c r="AA237" s="35"/>
      <c r="AC237" s="997"/>
      <c r="AD237" s="997"/>
      <c r="AF237" s="997"/>
      <c r="AG237" s="997"/>
      <c r="AI237" s="34"/>
      <c r="AJ237" s="36"/>
      <c r="AO237" s="812"/>
    </row>
    <row r="238" spans="4:44" s="5" customFormat="1" x14ac:dyDescent="0.2">
      <c r="D238" s="803"/>
      <c r="E238" s="804"/>
      <c r="F238" s="502"/>
      <c r="G238" s="502"/>
      <c r="H238" s="502"/>
      <c r="Z238" s="1013" t="s">
        <v>78</v>
      </c>
      <c r="AA238" s="989"/>
      <c r="AC238" s="997"/>
      <c r="AD238" s="997"/>
      <c r="AF238" s="997"/>
      <c r="AG238" s="997"/>
      <c r="AI238" s="1013" t="s">
        <v>77</v>
      </c>
      <c r="AJ238" s="989"/>
      <c r="AM238" s="813"/>
    </row>
    <row r="239" spans="4:44" s="5" customFormat="1" ht="13.5" thickBot="1" x14ac:dyDescent="0.25">
      <c r="D239" s="803"/>
      <c r="E239" s="804"/>
      <c r="F239" s="502"/>
      <c r="G239" s="502"/>
      <c r="H239" s="502"/>
      <c r="Z239" s="990"/>
      <c r="AA239" s="991"/>
      <c r="AC239" s="997"/>
      <c r="AD239" s="997"/>
      <c r="AF239" s="997"/>
      <c r="AG239" s="997"/>
      <c r="AI239" s="990"/>
      <c r="AJ239" s="991"/>
      <c r="AO239" s="812"/>
    </row>
    <row r="240" spans="4:44" s="5" customFormat="1" ht="13.5" thickBot="1" x14ac:dyDescent="0.25">
      <c r="D240" s="803"/>
      <c r="E240" s="804"/>
      <c r="F240" s="502"/>
      <c r="G240" s="502"/>
      <c r="H240" s="502"/>
      <c r="Z240" s="992"/>
      <c r="AA240" s="993"/>
      <c r="AI240" s="992"/>
      <c r="AJ240" s="993"/>
      <c r="AO240" s="525">
        <f ca="1">IF(OR($Z$7=0,$Z$7=1),AO190,TIME(HOUR(AO190),MINUTE(AO190),(ROUND(SECOND(AO190)/$Z$7,0)*$Z$7)))</f>
        <v>3.6493037732275822E-3</v>
      </c>
    </row>
    <row r="241" spans="4:49" s="5" customFormat="1" x14ac:dyDescent="0.2">
      <c r="D241" s="803"/>
      <c r="E241" s="804"/>
      <c r="F241" s="502"/>
      <c r="G241" s="502"/>
      <c r="H241" s="502"/>
      <c r="Z241" s="998"/>
      <c r="AA241" s="998"/>
      <c r="AC241" s="933"/>
      <c r="AD241" s="933"/>
      <c r="AF241" s="933"/>
      <c r="AG241" s="933"/>
      <c r="AI241" s="933"/>
      <c r="AJ241" s="933"/>
      <c r="AO241" s="812"/>
    </row>
    <row r="242" spans="4:49" s="5" customFormat="1" ht="13.5" thickBot="1" x14ac:dyDescent="0.25">
      <c r="D242" s="803"/>
      <c r="E242" s="804"/>
      <c r="F242" s="502"/>
      <c r="G242" s="502"/>
      <c r="H242" s="502"/>
      <c r="Z242" s="994" t="s">
        <v>70</v>
      </c>
      <c r="AA242" s="994"/>
      <c r="AC242" s="994" t="s">
        <v>70</v>
      </c>
      <c r="AD242" s="994"/>
      <c r="AF242" s="994" t="s">
        <v>70</v>
      </c>
      <c r="AG242" s="994"/>
      <c r="AI242" s="994" t="s">
        <v>70</v>
      </c>
      <c r="AJ242" s="994"/>
      <c r="AM242" s="813"/>
      <c r="AP242" s="8"/>
    </row>
    <row r="243" spans="4:49" s="5" customFormat="1" ht="13.5" thickBot="1" x14ac:dyDescent="0.25">
      <c r="D243" s="803"/>
      <c r="E243" s="804"/>
      <c r="F243" s="502"/>
      <c r="G243" s="502"/>
      <c r="H243" s="502"/>
      <c r="Z243" s="995">
        <f>(SUM(Z247:Z288)+(0.19499*Z289))/42.19499</f>
        <v>0.99998873357002882</v>
      </c>
      <c r="AA243" s="996"/>
      <c r="AB243" s="37"/>
      <c r="AC243" s="995">
        <f>(SUM(AC247:AC288)+(0.19499*AC289))/42.19499</f>
        <v>0.99999248905419669</v>
      </c>
      <c r="AD243" s="996"/>
      <c r="AE243" s="37"/>
      <c r="AF243" s="995">
        <f>(SUM(AF247:AF288)+(0.19499*AF289))/42.19499</f>
        <v>0.99999624452709746</v>
      </c>
      <c r="AG243" s="996"/>
      <c r="AH243" s="37"/>
      <c r="AI243" s="995">
        <f>(SUM(AI247:AI288)+(0.19499*AI289))/42.19499</f>
        <v>1</v>
      </c>
      <c r="AJ243" s="996"/>
      <c r="AO243" s="812"/>
    </row>
    <row r="244" spans="4:49" s="5" customFormat="1" ht="13.5" thickBot="1" x14ac:dyDescent="0.25">
      <c r="D244" s="803"/>
      <c r="E244" s="804"/>
      <c r="F244" s="502"/>
      <c r="G244" s="502"/>
      <c r="H244" s="502"/>
      <c r="AN244" s="12"/>
      <c r="AO244" s="999" t="s">
        <v>340</v>
      </c>
      <c r="AP244" s="999"/>
      <c r="AQ244" s="999"/>
    </row>
    <row r="245" spans="4:49" s="5" customFormat="1" x14ac:dyDescent="0.2">
      <c r="D245" s="803"/>
      <c r="E245" s="804"/>
      <c r="F245" s="502"/>
      <c r="G245" s="502"/>
      <c r="H245" s="502"/>
      <c r="Z245" s="7" t="s">
        <v>68</v>
      </c>
      <c r="AA245" s="18" t="s">
        <v>69</v>
      </c>
      <c r="AC245" s="7" t="s">
        <v>68</v>
      </c>
      <c r="AD245" s="18" t="s">
        <v>69</v>
      </c>
      <c r="AF245" s="7" t="s">
        <v>68</v>
      </c>
      <c r="AG245" s="18" t="s">
        <v>69</v>
      </c>
      <c r="AI245" s="7" t="s">
        <v>68</v>
      </c>
      <c r="AJ245" s="18" t="s">
        <v>69</v>
      </c>
      <c r="AN245" s="12"/>
      <c r="AO245" s="355" t="s">
        <v>0</v>
      </c>
      <c r="AP245" s="301" t="s">
        <v>15</v>
      </c>
      <c r="AQ245" s="302" t="s">
        <v>2</v>
      </c>
    </row>
    <row r="246" spans="4:49" s="5" customFormat="1" ht="13.5" thickBot="1" x14ac:dyDescent="0.25">
      <c r="D246" s="803"/>
      <c r="E246" s="804"/>
      <c r="F246" s="502"/>
      <c r="G246" s="502"/>
      <c r="H246" s="502"/>
      <c r="Z246" s="27" t="s">
        <v>71</v>
      </c>
      <c r="AA246" s="27" t="s">
        <v>22</v>
      </c>
      <c r="AC246" s="27" t="s">
        <v>71</v>
      </c>
      <c r="AD246" s="27" t="s">
        <v>22</v>
      </c>
      <c r="AF246" s="27" t="s">
        <v>71</v>
      </c>
      <c r="AG246" s="27" t="s">
        <v>22</v>
      </c>
      <c r="AI246" s="27" t="s">
        <v>71</v>
      </c>
      <c r="AJ246" s="27" t="s">
        <v>22</v>
      </c>
      <c r="AN246" s="12"/>
      <c r="AO246" s="28" t="s">
        <v>22</v>
      </c>
      <c r="AP246" s="303" t="s">
        <v>2</v>
      </c>
      <c r="AQ246" s="298" t="s">
        <v>21</v>
      </c>
    </row>
    <row r="247" spans="4:49" s="5" customFormat="1" x14ac:dyDescent="0.2">
      <c r="D247" s="803"/>
      <c r="E247" s="804"/>
      <c r="F247" s="502"/>
      <c r="G247" s="502"/>
      <c r="H247" s="502"/>
      <c r="Y247" s="810">
        <v>0</v>
      </c>
      <c r="Z247" s="43">
        <v>1.1000000000000001</v>
      </c>
      <c r="AA247" s="29">
        <f>$AA$179*Z247</f>
        <v>3.8017941624507246E-3</v>
      </c>
      <c r="AB247" s="32"/>
      <c r="AC247" s="43">
        <f t="shared" ref="AC247:AC289" si="44">1-((1-$Z247)*0.666666)</f>
        <v>1.0666666</v>
      </c>
      <c r="AD247" s="29">
        <f>$AA$179*AC247</f>
        <v>3.6865880483283289E-3</v>
      </c>
      <c r="AE247" s="32"/>
      <c r="AF247" s="43">
        <f t="shared" ref="AF247:AF289" si="45">1-((1-$Z247)*0.333333)</f>
        <v>1.0333333</v>
      </c>
      <c r="AG247" s="29">
        <f>$AA$179*AF247</f>
        <v>3.5713822798235846E-3</v>
      </c>
      <c r="AH247" s="32"/>
      <c r="AI247" s="43">
        <v>1</v>
      </c>
      <c r="AJ247" s="29">
        <f>$AA$179*AI247</f>
        <v>3.4561765113188402E-3</v>
      </c>
      <c r="AN247" s="810">
        <v>1</v>
      </c>
      <c r="AO247" s="525">
        <f ca="1">IF(AND(OR($AP$12=1,$AP$13=1,),$AR190=0),"##.##",IF(OR($Z$7=0,$Z$7=1),($AA$179*AL190/((SUM($AL$190:$AL$231)+(0.19499*$AL$231))/42.19499)),TIME(HOUR(($AA$179*AL190/((SUM($AL$190:$AL$231)+(0.19499*$AL$231))/42.19499))),MINUTE(($AA$179*AL190/((SUM($AL$190:$AL$231)+(0.19499*$AL$231))/42.19499))),(ROUND(SECOND(($AA$179*AL190/((SUM($AL$190:$AL$231)+(0.19499*$AL$231))/42.19499)))/$Z$7,0)*$Z$7))))</f>
        <v>3.6493037732275822E-3</v>
      </c>
      <c r="AP247" s="805">
        <f ca="1">IF(AND(OR($AP$12=1,$AP$13=1,),$AR190=0),"#:##.##",AO247)</f>
        <v>3.6493037732275822E-3</v>
      </c>
      <c r="AQ247" s="10">
        <f ca="1">IF(AND(OR($AP$12=1,$AP$13=1,),$AR190=0),"#:##.## #M",$D$3+AP247)</f>
        <v>0.2744826371065609</v>
      </c>
      <c r="AT247" s="525">
        <f ca="1">IF(AND(OR($AP$12=1,$AP$13=1,),$AR190=0),"##.##",IF(OR($Z$7=0,$Z$7=1),AO190,TIME(HOUR(AO190),MINUTE(AO190),(ROUND(SECOND(AO190)/$Z$7,0)*$Z$7))))</f>
        <v>3.6493037732275822E-3</v>
      </c>
    </row>
    <row r="248" spans="4:49" s="5" customFormat="1" x14ac:dyDescent="0.2">
      <c r="D248" s="803"/>
      <c r="E248" s="804"/>
      <c r="F248" s="502"/>
      <c r="G248" s="502"/>
      <c r="H248" s="502"/>
      <c r="X248" s="814"/>
      <c r="Y248" s="5">
        <v>1</v>
      </c>
      <c r="Z248" s="44">
        <f>Z247-($Z$247-$Z$269)/4</f>
        <v>1.0734224999999999</v>
      </c>
      <c r="AA248" s="522">
        <f t="shared" ref="AA248:AA289" si="46">$AA$179*Z248</f>
        <v>3.7099376312211474E-3</v>
      </c>
      <c r="AB248" s="32"/>
      <c r="AC248" s="45">
        <f t="shared" si="44"/>
        <v>1.048948284385</v>
      </c>
      <c r="AD248" s="30">
        <f t="shared" ref="AD248:AD289" si="47">$AA$179*AC248</f>
        <v>3.6253504220796319E-3</v>
      </c>
      <c r="AE248" s="32"/>
      <c r="AF248" s="45">
        <f t="shared" si="45"/>
        <v>1.0244741421924999</v>
      </c>
      <c r="AG248" s="30">
        <f t="shared" ref="AG248:AG289" si="48">$AA$179*AF248</f>
        <v>3.5407634666992358E-3</v>
      </c>
      <c r="AH248" s="32"/>
      <c r="AI248" s="44">
        <v>1</v>
      </c>
      <c r="AJ248" s="30">
        <f t="shared" ref="AJ248:AJ289" si="49">$AA$179*AI248</f>
        <v>3.4561765113188402E-3</v>
      </c>
      <c r="AN248" s="810">
        <v>2</v>
      </c>
      <c r="AO248" s="526">
        <f ca="1">IF(AND(OR($AP$12=1,$AP$13=1,),$AR191=0),"##.##",IF(OR($Z$7=0,$Z$7=1),($AA$179*AL191/((SUM($AL$190:$AL$231)+(0.19499*$AL$231))/42.19499)),TIME(HOUR(($AA$179*AL191/((SUM($AL$190:$AL$231)+(0.19499*$AL$231))/42.19499))),MINUTE(($AA$179*AL191/((SUM($AL$190:$AL$231)+(0.19499*$AL$231))/42.19499))),(ROUND(SECOND(($AA$179*AL191/((SUM($AL$190:$AL$231)+(0.19499*$AL$231))/42.19499)))/$Z$7,0)*$Z$7))))</f>
        <v>3.6180169096236238E-3</v>
      </c>
      <c r="AP248" s="806">
        <f ca="1">IF(AND(OR($AP$12=1,$AP$13=1,),$AR191=0),"#:##.##",AP247+AO248)</f>
        <v>7.267320682851206E-3</v>
      </c>
      <c r="AQ248" s="11">
        <f ca="1">IF(AND(OR($AP$12=1,$AP$13=1,),$AR191=0),"#:##.## #M",$D$3+AP248)</f>
        <v>0.2781006540161845</v>
      </c>
      <c r="AT248" s="526">
        <f ca="1">IF(AND(OR($AP$12=1,$AP$13=1,),$AR191=0),"##.##",IF(OR($Z$7=0,$Z$7=1),AO191,TIME(HOUR(AO191),MINUTE(AO191),(ROUND(SECOND(AO191)/$Z$7,0)*$Z$7))))</f>
        <v>3.6180169096236238E-3</v>
      </c>
      <c r="AW248" s="32"/>
    </row>
    <row r="249" spans="4:49" s="5" customFormat="1" x14ac:dyDescent="0.2">
      <c r="D249" s="803"/>
      <c r="E249" s="804"/>
      <c r="F249" s="502"/>
      <c r="G249" s="502"/>
      <c r="H249" s="502"/>
      <c r="X249" s="814"/>
      <c r="Y249" s="5">
        <v>2</v>
      </c>
      <c r="Z249" s="44">
        <f>Z248-($Z$247-$Z$269)/4</f>
        <v>1.0468449999999998</v>
      </c>
      <c r="AA249" s="522">
        <f t="shared" si="46"/>
        <v>3.6180810999915706E-3</v>
      </c>
      <c r="AB249" s="32"/>
      <c r="AC249" s="45">
        <f t="shared" si="44"/>
        <v>1.0312299687699999</v>
      </c>
      <c r="AD249" s="30">
        <f t="shared" si="47"/>
        <v>3.5641127958309349E-3</v>
      </c>
      <c r="AE249" s="32"/>
      <c r="AF249" s="45">
        <f t="shared" si="45"/>
        <v>1.015614984385</v>
      </c>
      <c r="AG249" s="30">
        <f t="shared" si="48"/>
        <v>3.5101446535748876E-3</v>
      </c>
      <c r="AH249" s="32"/>
      <c r="AI249" s="44">
        <v>1</v>
      </c>
      <c r="AJ249" s="30">
        <f t="shared" si="49"/>
        <v>3.4561765113188402E-3</v>
      </c>
      <c r="AN249" s="810">
        <v>3</v>
      </c>
      <c r="AO249" s="526">
        <f ca="1">IF(AND(OR($AP$12=1,$AP$13=1,),$AR192=0),"##.##",IF(OR($Z$7=0,$Z$7=1),($AA$179*AL192/((SUM($AL$190:$AL$231)+(0.19499*$AL$231))/42.19499)),TIME(HOUR(($AA$179*AL192/((SUM($AL$190:$AL$231)+(0.19499*$AL$231))/42.19499))),MINUTE(($AA$179*AL192/((SUM($AL$190:$AL$231)+(0.19499*$AL$231))/42.19499))),(ROUND(SECOND(($AA$179*AL192/((SUM($AL$190:$AL$231)+(0.19499*$AL$231))/42.19499)))/$Z$7,0)*$Z$7))))</f>
        <v>3.5867300460196662E-3</v>
      </c>
      <c r="AP249" s="806">
        <f t="shared" ref="AP249:AP288" ca="1" si="50">IF(AND(OR($AP$12=1,$AP$13=1,),$AR192=0),"#:##.##",AP248+AO249)</f>
        <v>1.0854050728870872E-2</v>
      </c>
      <c r="AQ249" s="11">
        <f t="shared" ref="AQ249:AQ289" ca="1" si="51">IF(AND(OR($AP$12=1,$AP$13=1,),$AR192=0),"#:##.## #M",$D$3+AP249)</f>
        <v>0.28168738406220417</v>
      </c>
      <c r="AT249" s="526">
        <f ca="1">IF(AND(OR($AP$12=1,$AP$13=1,),$AR192=0),"##.##",IF(OR($Z$7=0,$Z$7=1),AO192,TIME(HOUR(AO192),MINUTE(AO192),(ROUND(SECOND(AO192)/$Z$7,0)*$Z$7))))</f>
        <v>3.5867300460196662E-3</v>
      </c>
    </row>
    <row r="250" spans="4:49" s="5" customFormat="1" x14ac:dyDescent="0.2">
      <c r="D250" s="803"/>
      <c r="E250" s="804"/>
      <c r="F250" s="502"/>
      <c r="G250" s="502"/>
      <c r="H250" s="502"/>
      <c r="X250" s="814"/>
      <c r="Y250" s="5">
        <v>3</v>
      </c>
      <c r="Z250" s="44">
        <f>Z249-($Z$247-$Z$269)/4</f>
        <v>1.0202674999999997</v>
      </c>
      <c r="AA250" s="522">
        <f t="shared" si="46"/>
        <v>3.5262245687619938E-3</v>
      </c>
      <c r="AB250" s="32"/>
      <c r="AC250" s="45">
        <f t="shared" si="44"/>
        <v>1.0135116531549997</v>
      </c>
      <c r="AD250" s="30">
        <f t="shared" si="47"/>
        <v>3.5028751695822371E-3</v>
      </c>
      <c r="AE250" s="32"/>
      <c r="AF250" s="45">
        <f t="shared" si="45"/>
        <v>1.0067558265774998</v>
      </c>
      <c r="AG250" s="30">
        <f t="shared" si="48"/>
        <v>3.4795258404505388E-3</v>
      </c>
      <c r="AH250" s="32"/>
      <c r="AI250" s="44">
        <v>1</v>
      </c>
      <c r="AJ250" s="30">
        <f t="shared" si="49"/>
        <v>3.4561765113188402E-3</v>
      </c>
      <c r="AN250" s="810">
        <v>4</v>
      </c>
      <c r="AO250" s="526">
        <f ca="1">IF(AND(OR($AP$12=1,$AP$13=1,),$AR193=0),"##.##",IF(OR($Z$7=0,$Z$7=1),($AA$179*AL193/((SUM($AL$190:$AL$231)+(0.19499*$AL$231))/42.19499)),TIME(HOUR(($AA$179*AL193/((SUM($AL$190:$AL$231)+(0.19499*$AL$231))/42.19499))),MINUTE(($AA$179*AL193/((SUM($AL$190:$AL$231)+(0.19499*$AL$231))/42.19499))),(ROUND(SECOND(($AA$179*AL193/((SUM($AL$190:$AL$231)+(0.19499*$AL$231))/42.19499)))/$Z$7,0)*$Z$7))))</f>
        <v>3.4643831633068361E-3</v>
      </c>
      <c r="AP250" s="806">
        <f t="shared" ca="1" si="50"/>
        <v>1.4318433892177709E-2</v>
      </c>
      <c r="AQ250" s="11">
        <f t="shared" ca="1" si="51"/>
        <v>0.285151767225511</v>
      </c>
      <c r="AT250" s="526">
        <f t="shared" ref="AT250:AT289" ca="1" si="52">IF(AND(OR($AP$12=1,$AP$13=1,),$AR193=0),"##.##",IF(OR($Z$7=0,$Z$7=1),AO193,TIME(HOUR(AO193),MINUTE(AO193),(ROUND(SECOND(AO193)/$Z$7,0)*$Z$7))))</f>
        <v>3.4643831633068361E-3</v>
      </c>
    </row>
    <row r="251" spans="4:49" s="5" customFormat="1" x14ac:dyDescent="0.2">
      <c r="D251" s="803"/>
      <c r="E251" s="804"/>
      <c r="F251" s="502"/>
      <c r="G251" s="502"/>
      <c r="H251" s="502"/>
      <c r="X251" s="814"/>
      <c r="Y251" s="5">
        <v>4</v>
      </c>
      <c r="Z251" s="44">
        <f>Z250-($Z$247-$Z$269)/4</f>
        <v>0.99368999999999963</v>
      </c>
      <c r="AA251" s="522">
        <f t="shared" si="46"/>
        <v>3.434368037532417E-3</v>
      </c>
      <c r="AB251" s="32"/>
      <c r="AC251" s="45">
        <f t="shared" si="44"/>
        <v>0.99579333753999977</v>
      </c>
      <c r="AD251" s="30">
        <f t="shared" si="47"/>
        <v>3.4416375433335405E-3</v>
      </c>
      <c r="AE251" s="32"/>
      <c r="AF251" s="45">
        <f t="shared" si="45"/>
        <v>0.99789666876999983</v>
      </c>
      <c r="AG251" s="30">
        <f t="shared" si="48"/>
        <v>3.4489070273261901E-3</v>
      </c>
      <c r="AH251" s="32"/>
      <c r="AI251" s="44">
        <v>1</v>
      </c>
      <c r="AJ251" s="30">
        <f t="shared" si="49"/>
        <v>3.4561765113188402E-3</v>
      </c>
      <c r="AN251" s="810">
        <v>5</v>
      </c>
      <c r="AO251" s="526">
        <f ca="1">IF(AND(OR($AP$12=1,$AP$13=1,),$AR194=0),"##.##",IF(OR($Z$7=0,$Z$7=1),($AA$179*AL194/((SUM($AL$190:$AL$231)+(0.19499*$AL$231))/42.19499)),TIME(HOUR(($AA$179*AL194/((SUM($AL$190:$AL$231)+(0.19499*$AL$231))/42.19499))),MINUTE(($AA$179*AL194/((SUM($AL$190:$AL$231)+(0.19499*$AL$231))/42.19499))),(ROUND(SECOND(($AA$179*AL194/((SUM($AL$190:$AL$231)+(0.19499*$AL$231))/42.19499)))/$Z$7,0)*$Z$7))))</f>
        <v>3.4219306672632556E-3</v>
      </c>
      <c r="AP251" s="806">
        <f t="shared" ca="1" si="50"/>
        <v>1.7740364559440964E-2</v>
      </c>
      <c r="AQ251" s="11">
        <f t="shared" ca="1" si="51"/>
        <v>0.28857369789277426</v>
      </c>
      <c r="AT251" s="526">
        <f t="shared" ca="1" si="52"/>
        <v>3.4219306672632556E-3</v>
      </c>
    </row>
    <row r="252" spans="4:49" s="5" customFormat="1" x14ac:dyDescent="0.2">
      <c r="D252" s="803"/>
      <c r="E252" s="804"/>
      <c r="F252" s="502"/>
      <c r="G252" s="502"/>
      <c r="H252" s="502"/>
      <c r="X252" s="814"/>
      <c r="Y252" s="5">
        <v>5</v>
      </c>
      <c r="Z252" s="44">
        <v>0.99368999999999996</v>
      </c>
      <c r="AA252" s="522">
        <f t="shared" si="46"/>
        <v>3.4343680375324183E-3</v>
      </c>
      <c r="AB252" s="32"/>
      <c r="AC252" s="45">
        <f t="shared" si="44"/>
        <v>0.99579333753999999</v>
      </c>
      <c r="AD252" s="30">
        <f t="shared" si="47"/>
        <v>3.4416375433335413E-3</v>
      </c>
      <c r="AE252" s="32"/>
      <c r="AF252" s="45">
        <f t="shared" si="45"/>
        <v>0.99789666876999994</v>
      </c>
      <c r="AG252" s="30">
        <f t="shared" si="48"/>
        <v>3.4489070273261905E-3</v>
      </c>
      <c r="AH252" s="32"/>
      <c r="AI252" s="44">
        <v>1</v>
      </c>
      <c r="AJ252" s="30">
        <f t="shared" si="49"/>
        <v>3.4561765113188402E-3</v>
      </c>
      <c r="AN252" s="810">
        <v>6</v>
      </c>
      <c r="AO252" s="526">
        <f t="shared" ref="AO252:AO289" ca="1" si="53">IF(AND(OR($AP$12=1,$AP$13=1,),$AR195=0),"##.##",IF(OR($Z$7=0,$Z$7=1),($AA$179*AL195/((SUM($AL$190:$AL$231)+(0.19499*$AL$231))/42.19499)),TIME(HOUR(($AA$179*AL195/((SUM($AL$190:$AL$231)+(0.19499*$AL$231))/42.19499))),MINUTE(($AA$179*AL195/((SUM($AL$190:$AL$231)+(0.19499*$AL$231))/42.19499))),(ROUND(SECOND(($AA$179*AL195/((SUM($AL$190:$AL$231)+(0.19499*$AL$231))/42.19499)))/$Z$7,0)*$Z$7))))</f>
        <v>3.421930667263256E-3</v>
      </c>
      <c r="AP252" s="806">
        <f t="shared" ca="1" si="50"/>
        <v>2.1162295226704219E-2</v>
      </c>
      <c r="AQ252" s="11">
        <f t="shared" ca="1" si="51"/>
        <v>0.29199562856003752</v>
      </c>
      <c r="AT252" s="526">
        <f t="shared" ca="1" si="52"/>
        <v>3.421930667263256E-3</v>
      </c>
    </row>
    <row r="253" spans="4:49" s="5" customFormat="1" x14ac:dyDescent="0.2">
      <c r="D253" s="803"/>
      <c r="E253" s="804"/>
      <c r="F253" s="502"/>
      <c r="G253" s="502"/>
      <c r="H253" s="502"/>
      <c r="X253" s="814"/>
      <c r="Y253" s="5">
        <v>6</v>
      </c>
      <c r="Z253" s="44">
        <v>0.99368999999999996</v>
      </c>
      <c r="AA253" s="522">
        <f t="shared" si="46"/>
        <v>3.4343680375324183E-3</v>
      </c>
      <c r="AB253" s="32"/>
      <c r="AC253" s="45">
        <f t="shared" si="44"/>
        <v>0.99579333753999999</v>
      </c>
      <c r="AD253" s="30">
        <f t="shared" si="47"/>
        <v>3.4416375433335413E-3</v>
      </c>
      <c r="AE253" s="32"/>
      <c r="AF253" s="45">
        <f t="shared" si="45"/>
        <v>0.99789666876999994</v>
      </c>
      <c r="AG253" s="30">
        <f t="shared" si="48"/>
        <v>3.4489070273261905E-3</v>
      </c>
      <c r="AH253" s="32"/>
      <c r="AI253" s="44">
        <v>1</v>
      </c>
      <c r="AJ253" s="30">
        <f t="shared" si="49"/>
        <v>3.4561765113188402E-3</v>
      </c>
      <c r="AN253" s="810">
        <v>7</v>
      </c>
      <c r="AO253" s="526" t="str">
        <f t="shared" ca="1" si="53"/>
        <v>##.##</v>
      </c>
      <c r="AP253" s="806" t="str">
        <f t="shared" ca="1" si="50"/>
        <v>#:##.##</v>
      </c>
      <c r="AQ253" s="11" t="str">
        <f t="shared" ca="1" si="51"/>
        <v>#:##.## #M</v>
      </c>
      <c r="AT253" s="526" t="str">
        <f t="shared" ca="1" si="52"/>
        <v>##.##</v>
      </c>
    </row>
    <row r="254" spans="4:49" s="5" customFormat="1" x14ac:dyDescent="0.2">
      <c r="D254" s="803"/>
      <c r="E254" s="804"/>
      <c r="F254" s="502"/>
      <c r="G254" s="502"/>
      <c r="H254" s="502"/>
      <c r="X254" s="814"/>
      <c r="Y254" s="5">
        <v>7</v>
      </c>
      <c r="Z254" s="44">
        <v>0.99368999999999996</v>
      </c>
      <c r="AA254" s="522">
        <f t="shared" si="46"/>
        <v>3.4343680375324183E-3</v>
      </c>
      <c r="AB254" s="32"/>
      <c r="AC254" s="45">
        <f t="shared" si="44"/>
        <v>0.99579333753999999</v>
      </c>
      <c r="AD254" s="30">
        <f t="shared" si="47"/>
        <v>3.4416375433335413E-3</v>
      </c>
      <c r="AE254" s="32"/>
      <c r="AF254" s="45">
        <f t="shared" si="45"/>
        <v>0.99789666876999994</v>
      </c>
      <c r="AG254" s="30">
        <f t="shared" si="48"/>
        <v>3.4489070273261905E-3</v>
      </c>
      <c r="AH254" s="32"/>
      <c r="AI254" s="44">
        <v>1</v>
      </c>
      <c r="AJ254" s="30">
        <f t="shared" si="49"/>
        <v>3.4561765113188402E-3</v>
      </c>
      <c r="AN254" s="810">
        <v>8</v>
      </c>
      <c r="AO254" s="526" t="str">
        <f t="shared" ca="1" si="53"/>
        <v>##.##</v>
      </c>
      <c r="AP254" s="806" t="str">
        <f t="shared" ca="1" si="50"/>
        <v>#:##.##</v>
      </c>
      <c r="AQ254" s="11" t="str">
        <f t="shared" ca="1" si="51"/>
        <v>#:##.## #M</v>
      </c>
      <c r="AT254" s="526" t="str">
        <f t="shared" ca="1" si="52"/>
        <v>##.##</v>
      </c>
    </row>
    <row r="255" spans="4:49" s="5" customFormat="1" x14ac:dyDescent="0.2">
      <c r="D255" s="803"/>
      <c r="E255" s="804"/>
      <c r="F255" s="502"/>
      <c r="G255" s="502"/>
      <c r="H255" s="502"/>
      <c r="X255" s="814"/>
      <c r="Y255" s="5">
        <v>8</v>
      </c>
      <c r="Z255" s="44">
        <v>0.99368999999999996</v>
      </c>
      <c r="AA255" s="522">
        <f t="shared" si="46"/>
        <v>3.4343680375324183E-3</v>
      </c>
      <c r="AB255" s="32"/>
      <c r="AC255" s="45">
        <f t="shared" si="44"/>
        <v>0.99579333753999999</v>
      </c>
      <c r="AD255" s="30">
        <f t="shared" si="47"/>
        <v>3.4416375433335413E-3</v>
      </c>
      <c r="AE255" s="32"/>
      <c r="AF255" s="45">
        <f t="shared" si="45"/>
        <v>0.99789666876999994</v>
      </c>
      <c r="AG255" s="30">
        <f t="shared" si="48"/>
        <v>3.4489070273261905E-3</v>
      </c>
      <c r="AH255" s="32"/>
      <c r="AI255" s="44">
        <v>1</v>
      </c>
      <c r="AJ255" s="30">
        <f t="shared" si="49"/>
        <v>3.4561765113188402E-3</v>
      </c>
      <c r="AN255" s="810">
        <v>9</v>
      </c>
      <c r="AO255" s="526" t="str">
        <f t="shared" ca="1" si="53"/>
        <v>##.##</v>
      </c>
      <c r="AP255" s="806" t="str">
        <f t="shared" ca="1" si="50"/>
        <v>#:##.##</v>
      </c>
      <c r="AQ255" s="11" t="str">
        <f t="shared" ca="1" si="51"/>
        <v>#:##.## #M</v>
      </c>
      <c r="AT255" s="526" t="str">
        <f t="shared" ca="1" si="52"/>
        <v>##.##</v>
      </c>
    </row>
    <row r="256" spans="4:49" s="5" customFormat="1" x14ac:dyDescent="0.2">
      <c r="D256" s="803"/>
      <c r="E256" s="804"/>
      <c r="F256" s="502"/>
      <c r="G256" s="502"/>
      <c r="H256" s="502"/>
      <c r="X256" s="814"/>
      <c r="Y256" s="5">
        <v>9</v>
      </c>
      <c r="Z256" s="44">
        <v>0.99368999999999996</v>
      </c>
      <c r="AA256" s="522">
        <f t="shared" si="46"/>
        <v>3.4343680375324183E-3</v>
      </c>
      <c r="AB256" s="32"/>
      <c r="AC256" s="45">
        <f t="shared" si="44"/>
        <v>0.99579333753999999</v>
      </c>
      <c r="AD256" s="30">
        <f t="shared" si="47"/>
        <v>3.4416375433335413E-3</v>
      </c>
      <c r="AE256" s="32"/>
      <c r="AF256" s="45">
        <f t="shared" si="45"/>
        <v>0.99789666876999994</v>
      </c>
      <c r="AG256" s="30">
        <f t="shared" si="48"/>
        <v>3.4489070273261905E-3</v>
      </c>
      <c r="AH256" s="32"/>
      <c r="AI256" s="44">
        <v>1</v>
      </c>
      <c r="AJ256" s="30">
        <f t="shared" si="49"/>
        <v>3.4561765113188402E-3</v>
      </c>
      <c r="AN256" s="810">
        <v>10</v>
      </c>
      <c r="AO256" s="526" t="str">
        <f t="shared" ca="1" si="53"/>
        <v>##.##</v>
      </c>
      <c r="AP256" s="806" t="str">
        <f t="shared" ca="1" si="50"/>
        <v>#:##.##</v>
      </c>
      <c r="AQ256" s="11" t="str">
        <f t="shared" ca="1" si="51"/>
        <v>#:##.## #M</v>
      </c>
      <c r="AT256" s="526" t="str">
        <f t="shared" ca="1" si="52"/>
        <v>##.##</v>
      </c>
    </row>
    <row r="257" spans="4:46" s="5" customFormat="1" x14ac:dyDescent="0.2">
      <c r="D257" s="803"/>
      <c r="E257" s="804"/>
      <c r="F257" s="502"/>
      <c r="G257" s="502"/>
      <c r="H257" s="502"/>
      <c r="X257" s="814"/>
      <c r="Y257" s="5">
        <v>10</v>
      </c>
      <c r="Z257" s="44">
        <v>0.99368999999999996</v>
      </c>
      <c r="AA257" s="522">
        <f t="shared" si="46"/>
        <v>3.4343680375324183E-3</v>
      </c>
      <c r="AB257" s="32"/>
      <c r="AC257" s="45">
        <f t="shared" si="44"/>
        <v>0.99579333753999999</v>
      </c>
      <c r="AD257" s="30">
        <f t="shared" si="47"/>
        <v>3.4416375433335413E-3</v>
      </c>
      <c r="AE257" s="32"/>
      <c r="AF257" s="45">
        <f t="shared" si="45"/>
        <v>0.99789666876999994</v>
      </c>
      <c r="AG257" s="30">
        <f t="shared" si="48"/>
        <v>3.4489070273261905E-3</v>
      </c>
      <c r="AH257" s="32"/>
      <c r="AI257" s="44">
        <v>1</v>
      </c>
      <c r="AJ257" s="30">
        <f t="shared" si="49"/>
        <v>3.4561765113188402E-3</v>
      </c>
      <c r="AN257" s="810">
        <v>11</v>
      </c>
      <c r="AO257" s="526" t="str">
        <f t="shared" ca="1" si="53"/>
        <v>##.##</v>
      </c>
      <c r="AP257" s="806" t="str">
        <f t="shared" ca="1" si="50"/>
        <v>#:##.##</v>
      </c>
      <c r="AQ257" s="11" t="str">
        <f t="shared" ca="1" si="51"/>
        <v>#:##.## #M</v>
      </c>
      <c r="AT257" s="526" t="str">
        <f t="shared" ca="1" si="52"/>
        <v>##.##</v>
      </c>
    </row>
    <row r="258" spans="4:46" s="5" customFormat="1" x14ac:dyDescent="0.2">
      <c r="D258" s="803"/>
      <c r="E258" s="804"/>
      <c r="F258" s="502"/>
      <c r="G258" s="502"/>
      <c r="H258" s="502"/>
      <c r="X258" s="814"/>
      <c r="Y258" s="5">
        <v>11</v>
      </c>
      <c r="Z258" s="44">
        <v>0.99368999999999996</v>
      </c>
      <c r="AA258" s="522">
        <f t="shared" si="46"/>
        <v>3.4343680375324183E-3</v>
      </c>
      <c r="AB258" s="32"/>
      <c r="AC258" s="45">
        <f t="shared" si="44"/>
        <v>0.99579333753999999</v>
      </c>
      <c r="AD258" s="30">
        <f t="shared" si="47"/>
        <v>3.4416375433335413E-3</v>
      </c>
      <c r="AE258" s="32"/>
      <c r="AF258" s="45">
        <f t="shared" si="45"/>
        <v>0.99789666876999994</v>
      </c>
      <c r="AG258" s="30">
        <f t="shared" si="48"/>
        <v>3.4489070273261905E-3</v>
      </c>
      <c r="AH258" s="32"/>
      <c r="AI258" s="44">
        <v>1</v>
      </c>
      <c r="AJ258" s="30">
        <f t="shared" si="49"/>
        <v>3.4561765113188402E-3</v>
      </c>
      <c r="AN258" s="810">
        <v>12</v>
      </c>
      <c r="AO258" s="526" t="str">
        <f t="shared" ca="1" si="53"/>
        <v>##.##</v>
      </c>
      <c r="AP258" s="806" t="str">
        <f t="shared" ca="1" si="50"/>
        <v>#:##.##</v>
      </c>
      <c r="AQ258" s="11" t="str">
        <f t="shared" ca="1" si="51"/>
        <v>#:##.## #M</v>
      </c>
      <c r="AT258" s="526" t="str">
        <f t="shared" ca="1" si="52"/>
        <v>##.##</v>
      </c>
    </row>
    <row r="259" spans="4:46" s="5" customFormat="1" x14ac:dyDescent="0.2">
      <c r="D259" s="803"/>
      <c r="E259" s="804"/>
      <c r="F259" s="502"/>
      <c r="G259" s="502"/>
      <c r="H259" s="502"/>
      <c r="X259" s="814"/>
      <c r="Y259" s="5">
        <v>12</v>
      </c>
      <c r="Z259" s="44">
        <v>0.99368999999999996</v>
      </c>
      <c r="AA259" s="522">
        <f t="shared" si="46"/>
        <v>3.4343680375324183E-3</v>
      </c>
      <c r="AB259" s="32"/>
      <c r="AC259" s="45">
        <f t="shared" si="44"/>
        <v>0.99579333753999999</v>
      </c>
      <c r="AD259" s="30">
        <f t="shared" si="47"/>
        <v>3.4416375433335413E-3</v>
      </c>
      <c r="AE259" s="32"/>
      <c r="AF259" s="45">
        <f t="shared" si="45"/>
        <v>0.99789666876999994</v>
      </c>
      <c r="AG259" s="30">
        <f t="shared" si="48"/>
        <v>3.4489070273261905E-3</v>
      </c>
      <c r="AH259" s="32"/>
      <c r="AI259" s="44">
        <v>1</v>
      </c>
      <c r="AJ259" s="30">
        <f t="shared" si="49"/>
        <v>3.4561765113188402E-3</v>
      </c>
      <c r="AN259" s="810">
        <v>13</v>
      </c>
      <c r="AO259" s="526" t="str">
        <f t="shared" ca="1" si="53"/>
        <v>##.##</v>
      </c>
      <c r="AP259" s="806" t="str">
        <f t="shared" ca="1" si="50"/>
        <v>#:##.##</v>
      </c>
      <c r="AQ259" s="11" t="str">
        <f t="shared" ca="1" si="51"/>
        <v>#:##.## #M</v>
      </c>
      <c r="AT259" s="526" t="str">
        <f t="shared" ca="1" si="52"/>
        <v>##.##</v>
      </c>
    </row>
    <row r="260" spans="4:46" s="5" customFormat="1" x14ac:dyDescent="0.2">
      <c r="D260" s="803"/>
      <c r="E260" s="804"/>
      <c r="F260" s="502"/>
      <c r="G260" s="502"/>
      <c r="H260" s="502"/>
      <c r="X260" s="814"/>
      <c r="Y260" s="5">
        <v>13</v>
      </c>
      <c r="Z260" s="44">
        <v>0.99368999999999996</v>
      </c>
      <c r="AA260" s="522">
        <f t="shared" si="46"/>
        <v>3.4343680375324183E-3</v>
      </c>
      <c r="AB260" s="32"/>
      <c r="AC260" s="45">
        <f t="shared" si="44"/>
        <v>0.99579333753999999</v>
      </c>
      <c r="AD260" s="30">
        <f t="shared" si="47"/>
        <v>3.4416375433335413E-3</v>
      </c>
      <c r="AE260" s="32"/>
      <c r="AF260" s="45">
        <f t="shared" si="45"/>
        <v>0.99789666876999994</v>
      </c>
      <c r="AG260" s="30">
        <f t="shared" si="48"/>
        <v>3.4489070273261905E-3</v>
      </c>
      <c r="AH260" s="32"/>
      <c r="AI260" s="44">
        <v>1</v>
      </c>
      <c r="AJ260" s="30">
        <f t="shared" si="49"/>
        <v>3.4561765113188402E-3</v>
      </c>
      <c r="AN260" s="810">
        <v>14</v>
      </c>
      <c r="AO260" s="526" t="str">
        <f t="shared" ca="1" si="53"/>
        <v>##.##</v>
      </c>
      <c r="AP260" s="806" t="str">
        <f t="shared" ca="1" si="50"/>
        <v>#:##.##</v>
      </c>
      <c r="AQ260" s="11" t="str">
        <f t="shared" ca="1" si="51"/>
        <v>#:##.## #M</v>
      </c>
      <c r="AT260" s="526" t="str">
        <f t="shared" ca="1" si="52"/>
        <v>##.##</v>
      </c>
    </row>
    <row r="261" spans="4:46" s="5" customFormat="1" x14ac:dyDescent="0.2">
      <c r="D261" s="803"/>
      <c r="E261" s="804"/>
      <c r="F261" s="502"/>
      <c r="G261" s="502"/>
      <c r="H261" s="502"/>
      <c r="Y261" s="5">
        <v>14</v>
      </c>
      <c r="Z261" s="44">
        <v>0.99368999999999996</v>
      </c>
      <c r="AA261" s="522">
        <f t="shared" si="46"/>
        <v>3.4343680375324183E-3</v>
      </c>
      <c r="AB261" s="32"/>
      <c r="AC261" s="45">
        <f t="shared" si="44"/>
        <v>0.99579333753999999</v>
      </c>
      <c r="AD261" s="30">
        <f t="shared" si="47"/>
        <v>3.4416375433335413E-3</v>
      </c>
      <c r="AE261" s="32"/>
      <c r="AF261" s="45">
        <f t="shared" si="45"/>
        <v>0.99789666876999994</v>
      </c>
      <c r="AG261" s="30">
        <f t="shared" si="48"/>
        <v>3.4489070273261905E-3</v>
      </c>
      <c r="AH261" s="32"/>
      <c r="AI261" s="44">
        <v>1</v>
      </c>
      <c r="AJ261" s="30">
        <f t="shared" si="49"/>
        <v>3.4561765113188402E-3</v>
      </c>
      <c r="AN261" s="810">
        <v>15</v>
      </c>
      <c r="AO261" s="526" t="str">
        <f t="shared" ca="1" si="53"/>
        <v>##.##</v>
      </c>
      <c r="AP261" s="806" t="str">
        <f t="shared" ca="1" si="50"/>
        <v>#:##.##</v>
      </c>
      <c r="AQ261" s="11" t="str">
        <f t="shared" ca="1" si="51"/>
        <v>#:##.## #M</v>
      </c>
      <c r="AT261" s="526" t="str">
        <f t="shared" ca="1" si="52"/>
        <v>##.##</v>
      </c>
    </row>
    <row r="262" spans="4:46" s="5" customFormat="1" x14ac:dyDescent="0.2">
      <c r="D262" s="803"/>
      <c r="E262" s="804"/>
      <c r="F262" s="502"/>
      <c r="G262" s="502"/>
      <c r="H262" s="502"/>
      <c r="Y262" s="5">
        <v>15</v>
      </c>
      <c r="Z262" s="44">
        <v>0.99368999999999996</v>
      </c>
      <c r="AA262" s="522">
        <f t="shared" si="46"/>
        <v>3.4343680375324183E-3</v>
      </c>
      <c r="AB262" s="32"/>
      <c r="AC262" s="45">
        <f t="shared" si="44"/>
        <v>0.99579333753999999</v>
      </c>
      <c r="AD262" s="30">
        <f t="shared" si="47"/>
        <v>3.4416375433335413E-3</v>
      </c>
      <c r="AE262" s="32"/>
      <c r="AF262" s="45">
        <f t="shared" si="45"/>
        <v>0.99789666876999994</v>
      </c>
      <c r="AG262" s="30">
        <f t="shared" si="48"/>
        <v>3.4489070273261905E-3</v>
      </c>
      <c r="AH262" s="32"/>
      <c r="AI262" s="44">
        <v>1</v>
      </c>
      <c r="AJ262" s="30">
        <f t="shared" si="49"/>
        <v>3.4561765113188402E-3</v>
      </c>
      <c r="AN262" s="810">
        <v>16</v>
      </c>
      <c r="AO262" s="526" t="str">
        <f t="shared" ca="1" si="53"/>
        <v>##.##</v>
      </c>
      <c r="AP262" s="806" t="str">
        <f t="shared" ca="1" si="50"/>
        <v>#:##.##</v>
      </c>
      <c r="AQ262" s="11" t="str">
        <f t="shared" ca="1" si="51"/>
        <v>#:##.## #M</v>
      </c>
      <c r="AT262" s="526" t="str">
        <f t="shared" ca="1" si="52"/>
        <v>##.##</v>
      </c>
    </row>
    <row r="263" spans="4:46" s="5" customFormat="1" x14ac:dyDescent="0.2">
      <c r="D263" s="803"/>
      <c r="E263" s="804"/>
      <c r="F263" s="502"/>
      <c r="G263" s="502"/>
      <c r="H263" s="502"/>
      <c r="Y263" s="5">
        <v>16</v>
      </c>
      <c r="Z263" s="44">
        <v>0.99368999999999996</v>
      </c>
      <c r="AA263" s="522">
        <f t="shared" si="46"/>
        <v>3.4343680375324183E-3</v>
      </c>
      <c r="AB263" s="32"/>
      <c r="AC263" s="45">
        <f t="shared" si="44"/>
        <v>0.99579333753999999</v>
      </c>
      <c r="AD263" s="30">
        <f t="shared" si="47"/>
        <v>3.4416375433335413E-3</v>
      </c>
      <c r="AE263" s="32"/>
      <c r="AF263" s="45">
        <f t="shared" si="45"/>
        <v>0.99789666876999994</v>
      </c>
      <c r="AG263" s="30">
        <f t="shared" si="48"/>
        <v>3.4489070273261905E-3</v>
      </c>
      <c r="AH263" s="32"/>
      <c r="AI263" s="44">
        <v>1</v>
      </c>
      <c r="AJ263" s="30">
        <f t="shared" si="49"/>
        <v>3.4561765113188402E-3</v>
      </c>
      <c r="AN263" s="810">
        <v>17</v>
      </c>
      <c r="AO263" s="526" t="str">
        <f t="shared" ca="1" si="53"/>
        <v>##.##</v>
      </c>
      <c r="AP263" s="806" t="str">
        <f t="shared" ca="1" si="50"/>
        <v>#:##.##</v>
      </c>
      <c r="AQ263" s="11" t="str">
        <f t="shared" ca="1" si="51"/>
        <v>#:##.## #M</v>
      </c>
      <c r="AT263" s="526" t="str">
        <f t="shared" ca="1" si="52"/>
        <v>##.##</v>
      </c>
    </row>
    <row r="264" spans="4:46" s="5" customFormat="1" x14ac:dyDescent="0.2">
      <c r="D264" s="803"/>
      <c r="E264" s="804"/>
      <c r="F264" s="502"/>
      <c r="G264" s="502"/>
      <c r="H264" s="502"/>
      <c r="Y264" s="5">
        <v>17</v>
      </c>
      <c r="Z264" s="44">
        <v>0.99368999999999996</v>
      </c>
      <c r="AA264" s="522">
        <f t="shared" si="46"/>
        <v>3.4343680375324183E-3</v>
      </c>
      <c r="AB264" s="32"/>
      <c r="AC264" s="45">
        <f t="shared" si="44"/>
        <v>0.99579333753999999</v>
      </c>
      <c r="AD264" s="30">
        <f t="shared" si="47"/>
        <v>3.4416375433335413E-3</v>
      </c>
      <c r="AE264" s="32"/>
      <c r="AF264" s="45">
        <f t="shared" si="45"/>
        <v>0.99789666876999994</v>
      </c>
      <c r="AG264" s="30">
        <f t="shared" si="48"/>
        <v>3.4489070273261905E-3</v>
      </c>
      <c r="AH264" s="32"/>
      <c r="AI264" s="44">
        <v>1</v>
      </c>
      <c r="AJ264" s="30">
        <f t="shared" si="49"/>
        <v>3.4561765113188402E-3</v>
      </c>
      <c r="AN264" s="810">
        <v>18</v>
      </c>
      <c r="AO264" s="526" t="str">
        <f t="shared" ca="1" si="53"/>
        <v>##.##</v>
      </c>
      <c r="AP264" s="806" t="str">
        <f t="shared" ca="1" si="50"/>
        <v>#:##.##</v>
      </c>
      <c r="AQ264" s="11" t="str">
        <f t="shared" ca="1" si="51"/>
        <v>#:##.## #M</v>
      </c>
      <c r="AT264" s="526" t="str">
        <f t="shared" ca="1" si="52"/>
        <v>##.##</v>
      </c>
    </row>
    <row r="265" spans="4:46" s="5" customFormat="1" x14ac:dyDescent="0.2">
      <c r="D265" s="803"/>
      <c r="E265" s="804"/>
      <c r="F265" s="502"/>
      <c r="G265" s="502"/>
      <c r="H265" s="502"/>
      <c r="Y265" s="5">
        <v>18</v>
      </c>
      <c r="Z265" s="44">
        <v>0.99368999999999996</v>
      </c>
      <c r="AA265" s="522">
        <f t="shared" si="46"/>
        <v>3.4343680375324183E-3</v>
      </c>
      <c r="AB265" s="32"/>
      <c r="AC265" s="45">
        <f t="shared" si="44"/>
        <v>0.99579333753999999</v>
      </c>
      <c r="AD265" s="30">
        <f t="shared" si="47"/>
        <v>3.4416375433335413E-3</v>
      </c>
      <c r="AE265" s="32"/>
      <c r="AF265" s="45">
        <f t="shared" si="45"/>
        <v>0.99789666876999994</v>
      </c>
      <c r="AG265" s="30">
        <f t="shared" si="48"/>
        <v>3.4489070273261905E-3</v>
      </c>
      <c r="AH265" s="32"/>
      <c r="AI265" s="44">
        <v>1</v>
      </c>
      <c r="AJ265" s="30">
        <f t="shared" si="49"/>
        <v>3.4561765113188402E-3</v>
      </c>
      <c r="AN265" s="810">
        <v>19</v>
      </c>
      <c r="AO265" s="526" t="str">
        <f t="shared" ca="1" si="53"/>
        <v>##.##</v>
      </c>
      <c r="AP265" s="806" t="str">
        <f t="shared" ca="1" si="50"/>
        <v>#:##.##</v>
      </c>
      <c r="AQ265" s="11" t="str">
        <f t="shared" ca="1" si="51"/>
        <v>#:##.## #M</v>
      </c>
      <c r="AT265" s="526" t="str">
        <f t="shared" ca="1" si="52"/>
        <v>##.##</v>
      </c>
    </row>
    <row r="266" spans="4:46" s="5" customFormat="1" x14ac:dyDescent="0.2">
      <c r="D266" s="803"/>
      <c r="E266" s="804"/>
      <c r="F266" s="502"/>
      <c r="G266" s="502"/>
      <c r="H266" s="502"/>
      <c r="Y266" s="5">
        <v>19</v>
      </c>
      <c r="Z266" s="44">
        <v>0.99368999999999996</v>
      </c>
      <c r="AA266" s="522">
        <f t="shared" si="46"/>
        <v>3.4343680375324183E-3</v>
      </c>
      <c r="AB266" s="32"/>
      <c r="AC266" s="45">
        <f t="shared" si="44"/>
        <v>0.99579333753999999</v>
      </c>
      <c r="AD266" s="30">
        <f t="shared" si="47"/>
        <v>3.4416375433335413E-3</v>
      </c>
      <c r="AE266" s="32"/>
      <c r="AF266" s="45">
        <f t="shared" si="45"/>
        <v>0.99789666876999994</v>
      </c>
      <c r="AG266" s="30">
        <f t="shared" si="48"/>
        <v>3.4489070273261905E-3</v>
      </c>
      <c r="AH266" s="32"/>
      <c r="AI266" s="44">
        <v>1</v>
      </c>
      <c r="AJ266" s="30">
        <f t="shared" si="49"/>
        <v>3.4561765113188402E-3</v>
      </c>
      <c r="AN266" s="810">
        <v>20</v>
      </c>
      <c r="AO266" s="526">
        <f t="shared" ca="1" si="53"/>
        <v>3.421930667263256E-3</v>
      </c>
      <c r="AP266" s="806" t="e">
        <f t="shared" ca="1" si="50"/>
        <v>#VALUE!</v>
      </c>
      <c r="AQ266" s="11" t="e">
        <f t="shared" ca="1" si="51"/>
        <v>#VALUE!</v>
      </c>
      <c r="AT266" s="526">
        <f t="shared" ca="1" si="52"/>
        <v>3.421930667263256E-3</v>
      </c>
    </row>
    <row r="267" spans="4:46" s="5" customFormat="1" x14ac:dyDescent="0.2">
      <c r="D267" s="803"/>
      <c r="E267" s="804"/>
      <c r="F267" s="502"/>
      <c r="G267" s="502"/>
      <c r="H267" s="502"/>
      <c r="Y267" s="5">
        <v>20</v>
      </c>
      <c r="Z267" s="44">
        <v>0.99368999999999996</v>
      </c>
      <c r="AA267" s="522">
        <f t="shared" si="46"/>
        <v>3.4343680375324183E-3</v>
      </c>
      <c r="AB267" s="32"/>
      <c r="AC267" s="45">
        <f t="shared" si="44"/>
        <v>0.99579333753999999</v>
      </c>
      <c r="AD267" s="30">
        <f t="shared" si="47"/>
        <v>3.4416375433335413E-3</v>
      </c>
      <c r="AE267" s="32"/>
      <c r="AF267" s="45">
        <f t="shared" si="45"/>
        <v>0.99789666876999994</v>
      </c>
      <c r="AG267" s="30">
        <f t="shared" si="48"/>
        <v>3.4489070273261905E-3</v>
      </c>
      <c r="AH267" s="32"/>
      <c r="AI267" s="44">
        <v>1</v>
      </c>
      <c r="AJ267" s="30">
        <f t="shared" si="49"/>
        <v>3.4561765113188402E-3</v>
      </c>
      <c r="AN267" s="810">
        <v>21</v>
      </c>
      <c r="AO267" s="526">
        <f t="shared" ca="1" si="53"/>
        <v>3.421930667263256E-3</v>
      </c>
      <c r="AP267" s="806" t="e">
        <f t="shared" ca="1" si="50"/>
        <v>#VALUE!</v>
      </c>
      <c r="AQ267" s="11" t="e">
        <f t="shared" ca="1" si="51"/>
        <v>#VALUE!</v>
      </c>
      <c r="AS267" s="817"/>
      <c r="AT267" s="526">
        <f t="shared" ca="1" si="52"/>
        <v>3.421930667263256E-3</v>
      </c>
    </row>
    <row r="268" spans="4:46" s="5" customFormat="1" x14ac:dyDescent="0.2">
      <c r="D268" s="803"/>
      <c r="E268" s="804"/>
      <c r="F268" s="502"/>
      <c r="G268" s="502"/>
      <c r="H268" s="502"/>
      <c r="Y268" s="5">
        <v>21</v>
      </c>
      <c r="Z268" s="44">
        <v>0.99368999999999996</v>
      </c>
      <c r="AA268" s="522">
        <f t="shared" si="46"/>
        <v>3.4343680375324183E-3</v>
      </c>
      <c r="AB268" s="32"/>
      <c r="AC268" s="45">
        <f t="shared" si="44"/>
        <v>0.99579333753999999</v>
      </c>
      <c r="AD268" s="30">
        <f t="shared" si="47"/>
        <v>3.4416375433335413E-3</v>
      </c>
      <c r="AE268" s="32"/>
      <c r="AF268" s="45">
        <f t="shared" si="45"/>
        <v>0.99789666876999994</v>
      </c>
      <c r="AG268" s="30">
        <f t="shared" si="48"/>
        <v>3.4489070273261905E-3</v>
      </c>
      <c r="AH268" s="32"/>
      <c r="AI268" s="44">
        <v>1</v>
      </c>
      <c r="AJ268" s="30">
        <f t="shared" si="49"/>
        <v>3.4561765113188402E-3</v>
      </c>
      <c r="AN268" s="810">
        <v>22</v>
      </c>
      <c r="AO268" s="526">
        <f t="shared" ca="1" si="53"/>
        <v>3.421930667263256E-3</v>
      </c>
      <c r="AP268" s="806" t="e">
        <f t="shared" ca="1" si="50"/>
        <v>#VALUE!</v>
      </c>
      <c r="AQ268" s="11" t="e">
        <f t="shared" ca="1" si="51"/>
        <v>#VALUE!</v>
      </c>
      <c r="AS268" s="818"/>
      <c r="AT268" s="526">
        <f t="shared" ca="1" si="52"/>
        <v>3.421930667263256E-3</v>
      </c>
    </row>
    <row r="269" spans="4:46" s="5" customFormat="1" x14ac:dyDescent="0.2">
      <c r="D269" s="803"/>
      <c r="E269" s="804"/>
      <c r="F269" s="502"/>
      <c r="G269" s="502"/>
      <c r="H269" s="502"/>
      <c r="Y269" s="5">
        <v>22</v>
      </c>
      <c r="Z269" s="44">
        <v>0.99368999999999996</v>
      </c>
      <c r="AA269" s="522">
        <f t="shared" si="46"/>
        <v>3.4343680375324183E-3</v>
      </c>
      <c r="AB269" s="32"/>
      <c r="AC269" s="45">
        <f t="shared" si="44"/>
        <v>0.99579333753999999</v>
      </c>
      <c r="AD269" s="30">
        <f t="shared" si="47"/>
        <v>3.4416375433335413E-3</v>
      </c>
      <c r="AE269" s="32"/>
      <c r="AF269" s="45">
        <f t="shared" si="45"/>
        <v>0.99789666876999994</v>
      </c>
      <c r="AG269" s="30">
        <f t="shared" si="48"/>
        <v>3.4489070273261905E-3</v>
      </c>
      <c r="AH269" s="32"/>
      <c r="AI269" s="44">
        <v>1</v>
      </c>
      <c r="AJ269" s="30">
        <f t="shared" si="49"/>
        <v>3.4561765113188402E-3</v>
      </c>
      <c r="AN269" s="810">
        <v>23</v>
      </c>
      <c r="AO269" s="526">
        <f t="shared" ca="1" si="53"/>
        <v>3.421930667263256E-3</v>
      </c>
      <c r="AP269" s="806" t="e">
        <f t="shared" ca="1" si="50"/>
        <v>#VALUE!</v>
      </c>
      <c r="AQ269" s="11" t="e">
        <f t="shared" ca="1" si="51"/>
        <v>#VALUE!</v>
      </c>
      <c r="AT269" s="526">
        <f t="shared" ca="1" si="52"/>
        <v>3.421930667263256E-3</v>
      </c>
    </row>
    <row r="270" spans="4:46" s="5" customFormat="1" x14ac:dyDescent="0.2">
      <c r="D270" s="803"/>
      <c r="E270" s="804"/>
      <c r="F270" s="502"/>
      <c r="G270" s="502"/>
      <c r="H270" s="502"/>
      <c r="Y270" s="5">
        <v>23</v>
      </c>
      <c r="Z270" s="44">
        <v>0.99368999999999996</v>
      </c>
      <c r="AA270" s="522">
        <f t="shared" si="46"/>
        <v>3.4343680375324183E-3</v>
      </c>
      <c r="AB270" s="32"/>
      <c r="AC270" s="45">
        <f t="shared" si="44"/>
        <v>0.99579333753999999</v>
      </c>
      <c r="AD270" s="30">
        <f t="shared" si="47"/>
        <v>3.4416375433335413E-3</v>
      </c>
      <c r="AE270" s="32"/>
      <c r="AF270" s="45">
        <f t="shared" si="45"/>
        <v>0.99789666876999994</v>
      </c>
      <c r="AG270" s="30">
        <f t="shared" si="48"/>
        <v>3.4489070273261905E-3</v>
      </c>
      <c r="AH270" s="32"/>
      <c r="AI270" s="44">
        <v>1</v>
      </c>
      <c r="AJ270" s="30">
        <f t="shared" si="49"/>
        <v>3.4561765113188402E-3</v>
      </c>
      <c r="AN270" s="810">
        <v>24</v>
      </c>
      <c r="AO270" s="526">
        <f t="shared" ca="1" si="53"/>
        <v>3.421930667263256E-3</v>
      </c>
      <c r="AP270" s="806" t="e">
        <f t="shared" ca="1" si="50"/>
        <v>#VALUE!</v>
      </c>
      <c r="AQ270" s="11" t="e">
        <f t="shared" ca="1" si="51"/>
        <v>#VALUE!</v>
      </c>
      <c r="AT270" s="526">
        <f t="shared" ca="1" si="52"/>
        <v>3.421930667263256E-3</v>
      </c>
    </row>
    <row r="271" spans="4:46" s="5" customFormat="1" x14ac:dyDescent="0.2">
      <c r="D271" s="803"/>
      <c r="E271" s="804"/>
      <c r="F271" s="502"/>
      <c r="G271" s="502"/>
      <c r="H271" s="502"/>
      <c r="Y271" s="5">
        <v>24</v>
      </c>
      <c r="Z271" s="44">
        <v>0.99368999999999996</v>
      </c>
      <c r="AA271" s="522">
        <f t="shared" si="46"/>
        <v>3.4343680375324183E-3</v>
      </c>
      <c r="AB271" s="32"/>
      <c r="AC271" s="45">
        <f t="shared" si="44"/>
        <v>0.99579333753999999</v>
      </c>
      <c r="AD271" s="30">
        <f t="shared" si="47"/>
        <v>3.4416375433335413E-3</v>
      </c>
      <c r="AE271" s="32"/>
      <c r="AF271" s="45">
        <f t="shared" si="45"/>
        <v>0.99789666876999994</v>
      </c>
      <c r="AG271" s="30">
        <f t="shared" si="48"/>
        <v>3.4489070273261905E-3</v>
      </c>
      <c r="AH271" s="32"/>
      <c r="AI271" s="44">
        <v>1</v>
      </c>
      <c r="AJ271" s="30">
        <f t="shared" si="49"/>
        <v>3.4561765113188402E-3</v>
      </c>
      <c r="AN271" s="810">
        <v>25</v>
      </c>
      <c r="AO271" s="526" t="str">
        <f t="shared" ca="1" si="53"/>
        <v>##.##</v>
      </c>
      <c r="AP271" s="806" t="str">
        <f t="shared" ca="1" si="50"/>
        <v>#:##.##</v>
      </c>
      <c r="AQ271" s="11" t="str">
        <f t="shared" ca="1" si="51"/>
        <v>#:##.## #M</v>
      </c>
      <c r="AT271" s="526" t="str">
        <f t="shared" ca="1" si="52"/>
        <v>##.##</v>
      </c>
    </row>
    <row r="272" spans="4:46" s="5" customFormat="1" x14ac:dyDescent="0.2">
      <c r="D272" s="803"/>
      <c r="E272" s="804"/>
      <c r="F272" s="502"/>
      <c r="G272" s="502"/>
      <c r="H272" s="502"/>
      <c r="Y272" s="5">
        <v>25</v>
      </c>
      <c r="Z272" s="44">
        <v>0.99368999999999996</v>
      </c>
      <c r="AA272" s="522">
        <f t="shared" si="46"/>
        <v>3.4343680375324183E-3</v>
      </c>
      <c r="AB272" s="32"/>
      <c r="AC272" s="45">
        <f t="shared" si="44"/>
        <v>0.99579333753999999</v>
      </c>
      <c r="AD272" s="30">
        <f t="shared" si="47"/>
        <v>3.4416375433335413E-3</v>
      </c>
      <c r="AE272" s="32"/>
      <c r="AF272" s="45">
        <f t="shared" si="45"/>
        <v>0.99789666876999994</v>
      </c>
      <c r="AG272" s="30">
        <f t="shared" si="48"/>
        <v>3.4489070273261905E-3</v>
      </c>
      <c r="AH272" s="32"/>
      <c r="AI272" s="44">
        <v>1</v>
      </c>
      <c r="AJ272" s="30">
        <f t="shared" si="49"/>
        <v>3.4561765113188402E-3</v>
      </c>
      <c r="AN272" s="810">
        <v>26</v>
      </c>
      <c r="AO272" s="526" t="str">
        <f t="shared" ca="1" si="53"/>
        <v>##.##</v>
      </c>
      <c r="AP272" s="806" t="str">
        <f t="shared" ca="1" si="50"/>
        <v>#:##.##</v>
      </c>
      <c r="AQ272" s="11" t="str">
        <f t="shared" ca="1" si="51"/>
        <v>#:##.## #M</v>
      </c>
      <c r="AT272" s="526" t="str">
        <f t="shared" ca="1" si="52"/>
        <v>##.##</v>
      </c>
    </row>
    <row r="273" spans="4:46" s="5" customFormat="1" x14ac:dyDescent="0.2">
      <c r="D273" s="803"/>
      <c r="E273" s="804"/>
      <c r="F273" s="502"/>
      <c r="G273" s="502"/>
      <c r="H273" s="502"/>
      <c r="Y273" s="5">
        <v>26</v>
      </c>
      <c r="Z273" s="44">
        <v>0.99368999999999996</v>
      </c>
      <c r="AA273" s="522">
        <f t="shared" si="46"/>
        <v>3.4343680375324183E-3</v>
      </c>
      <c r="AB273" s="32"/>
      <c r="AC273" s="45">
        <f t="shared" si="44"/>
        <v>0.99579333753999999</v>
      </c>
      <c r="AD273" s="30">
        <f t="shared" si="47"/>
        <v>3.4416375433335413E-3</v>
      </c>
      <c r="AE273" s="32"/>
      <c r="AF273" s="45">
        <f t="shared" si="45"/>
        <v>0.99789666876999994</v>
      </c>
      <c r="AG273" s="30">
        <f t="shared" si="48"/>
        <v>3.4489070273261905E-3</v>
      </c>
      <c r="AH273" s="32"/>
      <c r="AI273" s="44">
        <v>1</v>
      </c>
      <c r="AJ273" s="30">
        <f t="shared" si="49"/>
        <v>3.4561765113188402E-3</v>
      </c>
      <c r="AN273" s="810">
        <v>27</v>
      </c>
      <c r="AO273" s="526" t="str">
        <f t="shared" ca="1" si="53"/>
        <v>##.##</v>
      </c>
      <c r="AP273" s="806" t="str">
        <f t="shared" ca="1" si="50"/>
        <v>#:##.##</v>
      </c>
      <c r="AQ273" s="11" t="str">
        <f t="shared" ca="1" si="51"/>
        <v>#:##.## #M</v>
      </c>
      <c r="AT273" s="526" t="str">
        <f t="shared" ca="1" si="52"/>
        <v>##.##</v>
      </c>
    </row>
    <row r="274" spans="4:46" s="5" customFormat="1" x14ac:dyDescent="0.2">
      <c r="D274" s="803"/>
      <c r="E274" s="804"/>
      <c r="F274" s="502"/>
      <c r="G274" s="502"/>
      <c r="H274" s="502"/>
      <c r="Y274" s="5">
        <v>27</v>
      </c>
      <c r="Z274" s="44">
        <v>0.99368999999999996</v>
      </c>
      <c r="AA274" s="522">
        <f t="shared" si="46"/>
        <v>3.4343680375324183E-3</v>
      </c>
      <c r="AC274" s="45">
        <f t="shared" si="44"/>
        <v>0.99579333753999999</v>
      </c>
      <c r="AD274" s="30">
        <f t="shared" si="47"/>
        <v>3.4416375433335413E-3</v>
      </c>
      <c r="AF274" s="45">
        <f t="shared" si="45"/>
        <v>0.99789666876999994</v>
      </c>
      <c r="AG274" s="30">
        <f t="shared" si="48"/>
        <v>3.4489070273261905E-3</v>
      </c>
      <c r="AI274" s="44">
        <v>1</v>
      </c>
      <c r="AJ274" s="30">
        <f t="shared" si="49"/>
        <v>3.4561765113188402E-3</v>
      </c>
      <c r="AN274" s="810">
        <v>28</v>
      </c>
      <c r="AO274" s="526" t="str">
        <f t="shared" ca="1" si="53"/>
        <v>##.##</v>
      </c>
      <c r="AP274" s="806" t="str">
        <f t="shared" ca="1" si="50"/>
        <v>#:##.##</v>
      </c>
      <c r="AQ274" s="11" t="str">
        <f t="shared" ca="1" si="51"/>
        <v>#:##.## #M</v>
      </c>
      <c r="AT274" s="526" t="str">
        <f t="shared" ca="1" si="52"/>
        <v>##.##</v>
      </c>
    </row>
    <row r="275" spans="4:46" s="5" customFormat="1" x14ac:dyDescent="0.2">
      <c r="D275" s="803"/>
      <c r="E275" s="804"/>
      <c r="F275" s="502"/>
      <c r="G275" s="502"/>
      <c r="H275" s="502"/>
      <c r="Y275" s="5">
        <v>28</v>
      </c>
      <c r="Z275" s="44">
        <v>0.99368999999999996</v>
      </c>
      <c r="AA275" s="522">
        <f t="shared" si="46"/>
        <v>3.4343680375324183E-3</v>
      </c>
      <c r="AC275" s="45">
        <f t="shared" si="44"/>
        <v>0.99579333753999999</v>
      </c>
      <c r="AD275" s="30">
        <f t="shared" si="47"/>
        <v>3.4416375433335413E-3</v>
      </c>
      <c r="AF275" s="45">
        <f t="shared" si="45"/>
        <v>0.99789666876999994</v>
      </c>
      <c r="AG275" s="30">
        <f t="shared" si="48"/>
        <v>3.4489070273261905E-3</v>
      </c>
      <c r="AI275" s="44">
        <v>1</v>
      </c>
      <c r="AJ275" s="30">
        <f t="shared" si="49"/>
        <v>3.4561765113188402E-3</v>
      </c>
      <c r="AN275" s="810">
        <v>29</v>
      </c>
      <c r="AO275" s="526" t="str">
        <f t="shared" ca="1" si="53"/>
        <v>##.##</v>
      </c>
      <c r="AP275" s="806" t="str">
        <f t="shared" ca="1" si="50"/>
        <v>#:##.##</v>
      </c>
      <c r="AQ275" s="11" t="str">
        <f t="shared" ca="1" si="51"/>
        <v>#:##.## #M</v>
      </c>
      <c r="AT275" s="526" t="str">
        <f t="shared" ca="1" si="52"/>
        <v>##.##</v>
      </c>
    </row>
    <row r="276" spans="4:46" s="5" customFormat="1" x14ac:dyDescent="0.2">
      <c r="D276" s="803"/>
      <c r="E276" s="804"/>
      <c r="F276" s="502"/>
      <c r="G276" s="502"/>
      <c r="H276" s="502"/>
      <c r="Y276" s="5">
        <v>29</v>
      </c>
      <c r="Z276" s="44">
        <v>0.99368999999999996</v>
      </c>
      <c r="AA276" s="522">
        <f t="shared" si="46"/>
        <v>3.4343680375324183E-3</v>
      </c>
      <c r="AC276" s="45">
        <f t="shared" si="44"/>
        <v>0.99579333753999999</v>
      </c>
      <c r="AD276" s="30">
        <f t="shared" si="47"/>
        <v>3.4416375433335413E-3</v>
      </c>
      <c r="AF276" s="45">
        <f t="shared" si="45"/>
        <v>0.99789666876999994</v>
      </c>
      <c r="AG276" s="30">
        <f t="shared" si="48"/>
        <v>3.4489070273261905E-3</v>
      </c>
      <c r="AI276" s="44">
        <v>1</v>
      </c>
      <c r="AJ276" s="30">
        <f t="shared" si="49"/>
        <v>3.4561765113188402E-3</v>
      </c>
      <c r="AN276" s="810">
        <v>30</v>
      </c>
      <c r="AO276" s="526" t="str">
        <f t="shared" ca="1" si="53"/>
        <v>##.##</v>
      </c>
      <c r="AP276" s="806" t="str">
        <f t="shared" ca="1" si="50"/>
        <v>#:##.##</v>
      </c>
      <c r="AQ276" s="11" t="str">
        <f t="shared" ca="1" si="51"/>
        <v>#:##.## #M</v>
      </c>
      <c r="AT276" s="526" t="str">
        <f t="shared" ca="1" si="52"/>
        <v>##.##</v>
      </c>
    </row>
    <row r="277" spans="4:46" s="5" customFormat="1" x14ac:dyDescent="0.2">
      <c r="D277" s="803"/>
      <c r="E277" s="804"/>
      <c r="F277" s="502"/>
      <c r="G277" s="502"/>
      <c r="H277" s="502"/>
      <c r="Y277" s="5">
        <v>30</v>
      </c>
      <c r="Z277" s="44">
        <v>0.99368999999999996</v>
      </c>
      <c r="AA277" s="522">
        <f t="shared" si="46"/>
        <v>3.4343680375324183E-3</v>
      </c>
      <c r="AC277" s="45">
        <f t="shared" si="44"/>
        <v>0.99579333753999999</v>
      </c>
      <c r="AD277" s="30">
        <f t="shared" si="47"/>
        <v>3.4416375433335413E-3</v>
      </c>
      <c r="AF277" s="45">
        <f t="shared" si="45"/>
        <v>0.99789666876999994</v>
      </c>
      <c r="AG277" s="30">
        <f t="shared" si="48"/>
        <v>3.4489070273261905E-3</v>
      </c>
      <c r="AI277" s="44">
        <v>1</v>
      </c>
      <c r="AJ277" s="30">
        <f t="shared" si="49"/>
        <v>3.4561765113188402E-3</v>
      </c>
      <c r="AN277" s="810">
        <v>31</v>
      </c>
      <c r="AO277" s="526" t="str">
        <f t="shared" ca="1" si="53"/>
        <v>##.##</v>
      </c>
      <c r="AP277" s="806" t="str">
        <f t="shared" ca="1" si="50"/>
        <v>#:##.##</v>
      </c>
      <c r="AQ277" s="11" t="str">
        <f t="shared" ca="1" si="51"/>
        <v>#:##.## #M</v>
      </c>
      <c r="AT277" s="526" t="str">
        <f t="shared" ca="1" si="52"/>
        <v>##.##</v>
      </c>
    </row>
    <row r="278" spans="4:46" s="5" customFormat="1" x14ac:dyDescent="0.2">
      <c r="D278" s="803"/>
      <c r="E278" s="804"/>
      <c r="F278" s="502"/>
      <c r="G278" s="502"/>
      <c r="H278" s="502"/>
      <c r="Y278" s="5">
        <v>31</v>
      </c>
      <c r="Z278" s="44">
        <v>0.99368999999999996</v>
      </c>
      <c r="AA278" s="522">
        <f t="shared" si="46"/>
        <v>3.4343680375324183E-3</v>
      </c>
      <c r="AC278" s="45">
        <f t="shared" si="44"/>
        <v>0.99579333753999999</v>
      </c>
      <c r="AD278" s="30">
        <f t="shared" si="47"/>
        <v>3.4416375433335413E-3</v>
      </c>
      <c r="AF278" s="45">
        <f t="shared" si="45"/>
        <v>0.99789666876999994</v>
      </c>
      <c r="AG278" s="30">
        <f t="shared" si="48"/>
        <v>3.4489070273261905E-3</v>
      </c>
      <c r="AI278" s="44">
        <v>1</v>
      </c>
      <c r="AJ278" s="30">
        <f t="shared" si="49"/>
        <v>3.4561765113188402E-3</v>
      </c>
      <c r="AN278" s="810">
        <v>32</v>
      </c>
      <c r="AO278" s="526" t="str">
        <f t="shared" ca="1" si="53"/>
        <v>##.##</v>
      </c>
      <c r="AP278" s="806" t="str">
        <f t="shared" ca="1" si="50"/>
        <v>#:##.##</v>
      </c>
      <c r="AQ278" s="11" t="str">
        <f t="shared" ca="1" si="51"/>
        <v>#:##.## #M</v>
      </c>
      <c r="AT278" s="526" t="str">
        <f t="shared" ca="1" si="52"/>
        <v>##.##</v>
      </c>
    </row>
    <row r="279" spans="4:46" s="5" customFormat="1" x14ac:dyDescent="0.2">
      <c r="D279" s="803"/>
      <c r="E279" s="804"/>
      <c r="F279" s="502"/>
      <c r="G279" s="502"/>
      <c r="H279" s="502"/>
      <c r="Y279" s="5">
        <v>32</v>
      </c>
      <c r="Z279" s="44">
        <v>0.99368999999999996</v>
      </c>
      <c r="AA279" s="522">
        <f t="shared" si="46"/>
        <v>3.4343680375324183E-3</v>
      </c>
      <c r="AC279" s="45">
        <f t="shared" si="44"/>
        <v>0.99579333753999999</v>
      </c>
      <c r="AD279" s="30">
        <f t="shared" si="47"/>
        <v>3.4416375433335413E-3</v>
      </c>
      <c r="AF279" s="45">
        <f t="shared" si="45"/>
        <v>0.99789666876999994</v>
      </c>
      <c r="AG279" s="30">
        <f t="shared" si="48"/>
        <v>3.4489070273261905E-3</v>
      </c>
      <c r="AI279" s="44">
        <v>1</v>
      </c>
      <c r="AJ279" s="30">
        <f t="shared" si="49"/>
        <v>3.4561765113188402E-3</v>
      </c>
      <c r="AN279" s="810">
        <v>33</v>
      </c>
      <c r="AO279" s="526" t="str">
        <f t="shared" ca="1" si="53"/>
        <v>##.##</v>
      </c>
      <c r="AP279" s="806" t="str">
        <f t="shared" ca="1" si="50"/>
        <v>#:##.##</v>
      </c>
      <c r="AQ279" s="11" t="str">
        <f t="shared" ca="1" si="51"/>
        <v>#:##.## #M</v>
      </c>
      <c r="AT279" s="526" t="str">
        <f t="shared" ca="1" si="52"/>
        <v>##.##</v>
      </c>
    </row>
    <row r="280" spans="4:46" s="5" customFormat="1" x14ac:dyDescent="0.2">
      <c r="D280" s="803"/>
      <c r="E280" s="804"/>
      <c r="F280" s="502"/>
      <c r="G280" s="502"/>
      <c r="H280" s="502"/>
      <c r="Y280" s="5">
        <v>33</v>
      </c>
      <c r="Z280" s="44">
        <v>0.99368999999999996</v>
      </c>
      <c r="AA280" s="522">
        <f t="shared" si="46"/>
        <v>3.4343680375324183E-3</v>
      </c>
      <c r="AC280" s="45">
        <f t="shared" si="44"/>
        <v>0.99579333753999999</v>
      </c>
      <c r="AD280" s="30">
        <f t="shared" si="47"/>
        <v>3.4416375433335413E-3</v>
      </c>
      <c r="AF280" s="45">
        <f t="shared" si="45"/>
        <v>0.99789666876999994</v>
      </c>
      <c r="AG280" s="30">
        <f t="shared" si="48"/>
        <v>3.4489070273261905E-3</v>
      </c>
      <c r="AI280" s="44">
        <v>1</v>
      </c>
      <c r="AJ280" s="30">
        <f t="shared" si="49"/>
        <v>3.4561765113188402E-3</v>
      </c>
      <c r="AN280" s="810">
        <v>34</v>
      </c>
      <c r="AO280" s="526" t="str">
        <f t="shared" ca="1" si="53"/>
        <v>##.##</v>
      </c>
      <c r="AP280" s="806" t="str">
        <f t="shared" ca="1" si="50"/>
        <v>#:##.##</v>
      </c>
      <c r="AQ280" s="11" t="str">
        <f t="shared" ca="1" si="51"/>
        <v>#:##.## #M</v>
      </c>
      <c r="AT280" s="526" t="str">
        <f t="shared" ca="1" si="52"/>
        <v>##.##</v>
      </c>
    </row>
    <row r="281" spans="4:46" s="5" customFormat="1" x14ac:dyDescent="0.2">
      <c r="D281" s="803"/>
      <c r="E281" s="804"/>
      <c r="F281" s="502"/>
      <c r="G281" s="502"/>
      <c r="H281" s="502"/>
      <c r="Y281" s="5">
        <v>34</v>
      </c>
      <c r="Z281" s="44">
        <v>0.99368999999999996</v>
      </c>
      <c r="AA281" s="522">
        <f t="shared" si="46"/>
        <v>3.4343680375324183E-3</v>
      </c>
      <c r="AC281" s="45">
        <f t="shared" si="44"/>
        <v>0.99579333753999999</v>
      </c>
      <c r="AD281" s="30">
        <f t="shared" si="47"/>
        <v>3.4416375433335413E-3</v>
      </c>
      <c r="AF281" s="45">
        <f t="shared" si="45"/>
        <v>0.99789666876999994</v>
      </c>
      <c r="AG281" s="30">
        <f t="shared" si="48"/>
        <v>3.4489070273261905E-3</v>
      </c>
      <c r="AI281" s="44">
        <v>1</v>
      </c>
      <c r="AJ281" s="30">
        <f t="shared" si="49"/>
        <v>3.4561765113188402E-3</v>
      </c>
      <c r="AN281" s="810">
        <v>35</v>
      </c>
      <c r="AO281" s="526" t="str">
        <f t="shared" ca="1" si="53"/>
        <v>##.##</v>
      </c>
      <c r="AP281" s="806" t="str">
        <f t="shared" ca="1" si="50"/>
        <v>#:##.##</v>
      </c>
      <c r="AQ281" s="11" t="str">
        <f t="shared" ca="1" si="51"/>
        <v>#:##.## #M</v>
      </c>
      <c r="AT281" s="526" t="str">
        <f t="shared" ca="1" si="52"/>
        <v>##.##</v>
      </c>
    </row>
    <row r="282" spans="4:46" s="5" customFormat="1" x14ac:dyDescent="0.2">
      <c r="D282" s="803"/>
      <c r="E282" s="804"/>
      <c r="F282" s="502"/>
      <c r="G282" s="502"/>
      <c r="H282" s="502"/>
      <c r="Y282" s="5">
        <v>35</v>
      </c>
      <c r="Z282" s="44">
        <v>0.99368999999999996</v>
      </c>
      <c r="AA282" s="522">
        <f t="shared" si="46"/>
        <v>3.4343680375324183E-3</v>
      </c>
      <c r="AC282" s="45">
        <f t="shared" si="44"/>
        <v>0.99579333753999999</v>
      </c>
      <c r="AD282" s="30">
        <f t="shared" si="47"/>
        <v>3.4416375433335413E-3</v>
      </c>
      <c r="AF282" s="45">
        <f t="shared" si="45"/>
        <v>0.99789666876999994</v>
      </c>
      <c r="AG282" s="30">
        <f t="shared" si="48"/>
        <v>3.4489070273261905E-3</v>
      </c>
      <c r="AI282" s="44">
        <v>1</v>
      </c>
      <c r="AJ282" s="30">
        <f t="shared" si="49"/>
        <v>3.4561765113188402E-3</v>
      </c>
      <c r="AN282" s="810">
        <v>36</v>
      </c>
      <c r="AO282" s="526" t="str">
        <f t="shared" ca="1" si="53"/>
        <v>##.##</v>
      </c>
      <c r="AP282" s="806" t="str">
        <f t="shared" ca="1" si="50"/>
        <v>#:##.##</v>
      </c>
      <c r="AQ282" s="11" t="str">
        <f t="shared" ca="1" si="51"/>
        <v>#:##.## #M</v>
      </c>
      <c r="AT282" s="526" t="str">
        <f t="shared" ca="1" si="52"/>
        <v>##.##</v>
      </c>
    </row>
    <row r="283" spans="4:46" s="5" customFormat="1" x14ac:dyDescent="0.2">
      <c r="D283" s="803"/>
      <c r="E283" s="804"/>
      <c r="F283" s="502"/>
      <c r="G283" s="502"/>
      <c r="H283" s="502"/>
      <c r="Y283" s="5">
        <v>36</v>
      </c>
      <c r="Z283" s="44">
        <v>0.99368999999999996</v>
      </c>
      <c r="AA283" s="522">
        <f t="shared" si="46"/>
        <v>3.4343680375324183E-3</v>
      </c>
      <c r="AC283" s="45">
        <f t="shared" si="44"/>
        <v>0.99579333753999999</v>
      </c>
      <c r="AD283" s="30">
        <f t="shared" si="47"/>
        <v>3.4416375433335413E-3</v>
      </c>
      <c r="AF283" s="45">
        <f t="shared" si="45"/>
        <v>0.99789666876999994</v>
      </c>
      <c r="AG283" s="30">
        <f t="shared" si="48"/>
        <v>3.4489070273261905E-3</v>
      </c>
      <c r="AI283" s="44">
        <v>1</v>
      </c>
      <c r="AJ283" s="30">
        <f t="shared" si="49"/>
        <v>3.4561765113188402E-3</v>
      </c>
      <c r="AN283" s="810">
        <v>37</v>
      </c>
      <c r="AO283" s="526" t="str">
        <f t="shared" ca="1" si="53"/>
        <v>##.##</v>
      </c>
      <c r="AP283" s="806" t="str">
        <f t="shared" ca="1" si="50"/>
        <v>#:##.##</v>
      </c>
      <c r="AQ283" s="11" t="str">
        <f t="shared" ca="1" si="51"/>
        <v>#:##.## #M</v>
      </c>
      <c r="AT283" s="526" t="str">
        <f t="shared" ca="1" si="52"/>
        <v>##.##</v>
      </c>
    </row>
    <row r="284" spans="4:46" s="5" customFormat="1" x14ac:dyDescent="0.2">
      <c r="D284" s="803"/>
      <c r="E284" s="804"/>
      <c r="F284" s="502"/>
      <c r="G284" s="502"/>
      <c r="H284" s="502"/>
      <c r="Y284" s="5">
        <v>37</v>
      </c>
      <c r="Z284" s="44">
        <v>0.99368999999999996</v>
      </c>
      <c r="AA284" s="522">
        <f t="shared" si="46"/>
        <v>3.4343680375324183E-3</v>
      </c>
      <c r="AC284" s="45">
        <f t="shared" si="44"/>
        <v>0.99579333753999999</v>
      </c>
      <c r="AD284" s="30">
        <f t="shared" si="47"/>
        <v>3.4416375433335413E-3</v>
      </c>
      <c r="AF284" s="45">
        <f t="shared" si="45"/>
        <v>0.99789666876999994</v>
      </c>
      <c r="AG284" s="30">
        <f t="shared" si="48"/>
        <v>3.4489070273261905E-3</v>
      </c>
      <c r="AI284" s="44">
        <v>1</v>
      </c>
      <c r="AJ284" s="30">
        <f t="shared" si="49"/>
        <v>3.4561765113188402E-3</v>
      </c>
      <c r="AN284" s="810">
        <v>38</v>
      </c>
      <c r="AO284" s="526" t="str">
        <f t="shared" ca="1" si="53"/>
        <v>##.##</v>
      </c>
      <c r="AP284" s="806" t="str">
        <f t="shared" ca="1" si="50"/>
        <v>#:##.##</v>
      </c>
      <c r="AQ284" s="11" t="str">
        <f t="shared" ca="1" si="51"/>
        <v>#:##.## #M</v>
      </c>
      <c r="AT284" s="526" t="str">
        <f t="shared" ca="1" si="52"/>
        <v>##.##</v>
      </c>
    </row>
    <row r="285" spans="4:46" s="5" customFormat="1" x14ac:dyDescent="0.2">
      <c r="D285" s="803"/>
      <c r="E285" s="804"/>
      <c r="F285" s="502"/>
      <c r="G285" s="502"/>
      <c r="H285" s="502"/>
      <c r="Y285" s="5">
        <v>38</v>
      </c>
      <c r="Z285" s="44">
        <v>0.99368999999999996</v>
      </c>
      <c r="AA285" s="522">
        <f t="shared" si="46"/>
        <v>3.4343680375324183E-3</v>
      </c>
      <c r="AC285" s="45">
        <f t="shared" si="44"/>
        <v>0.99579333753999999</v>
      </c>
      <c r="AD285" s="30">
        <f t="shared" si="47"/>
        <v>3.4416375433335413E-3</v>
      </c>
      <c r="AF285" s="45">
        <f t="shared" si="45"/>
        <v>0.99789666876999994</v>
      </c>
      <c r="AG285" s="30">
        <f t="shared" si="48"/>
        <v>3.4489070273261905E-3</v>
      </c>
      <c r="AI285" s="44">
        <v>1</v>
      </c>
      <c r="AJ285" s="30">
        <f t="shared" si="49"/>
        <v>3.4561765113188402E-3</v>
      </c>
      <c r="AN285" s="810">
        <v>39</v>
      </c>
      <c r="AO285" s="526">
        <f t="shared" ca="1" si="53"/>
        <v>3.5014223395500913E-3</v>
      </c>
      <c r="AP285" s="806" t="e">
        <f t="shared" ca="1" si="50"/>
        <v>#VALUE!</v>
      </c>
      <c r="AQ285" s="11" t="e">
        <f t="shared" ca="1" si="51"/>
        <v>#VALUE!</v>
      </c>
      <c r="AT285" s="526">
        <f t="shared" ca="1" si="52"/>
        <v>3.5014223395500913E-3</v>
      </c>
    </row>
    <row r="286" spans="4:46" s="5" customFormat="1" x14ac:dyDescent="0.2">
      <c r="D286" s="803"/>
      <c r="E286" s="804"/>
      <c r="F286" s="502"/>
      <c r="G286" s="502"/>
      <c r="H286" s="502"/>
      <c r="Y286" s="5">
        <v>39</v>
      </c>
      <c r="Z286" s="44">
        <v>0.99368999999999996</v>
      </c>
      <c r="AA286" s="522">
        <f t="shared" si="46"/>
        <v>3.4343680375324183E-3</v>
      </c>
      <c r="AC286" s="45">
        <f t="shared" si="44"/>
        <v>0.99579333753999999</v>
      </c>
      <c r="AD286" s="30">
        <f t="shared" si="47"/>
        <v>3.4416375433335413E-3</v>
      </c>
      <c r="AF286" s="45">
        <f t="shared" si="45"/>
        <v>0.99789666876999994</v>
      </c>
      <c r="AG286" s="30">
        <f t="shared" si="48"/>
        <v>3.4489070273261905E-3</v>
      </c>
      <c r="AI286" s="44">
        <v>1</v>
      </c>
      <c r="AJ286" s="30">
        <f t="shared" si="49"/>
        <v>3.4561765113188402E-3</v>
      </c>
      <c r="AN286" s="810">
        <v>40</v>
      </c>
      <c r="AO286" s="526">
        <f t="shared" ca="1" si="53"/>
        <v>3.508046645573993E-3</v>
      </c>
      <c r="AP286" s="806" t="e">
        <f t="shared" ca="1" si="50"/>
        <v>#VALUE!</v>
      </c>
      <c r="AQ286" s="11" t="e">
        <f t="shared" ca="1" si="51"/>
        <v>#VALUE!</v>
      </c>
      <c r="AT286" s="526">
        <f t="shared" ca="1" si="52"/>
        <v>3.508046645573993E-3</v>
      </c>
    </row>
    <row r="287" spans="4:46" s="5" customFormat="1" x14ac:dyDescent="0.2">
      <c r="D287" s="803"/>
      <c r="E287" s="804"/>
      <c r="F287" s="502"/>
      <c r="G287" s="502"/>
      <c r="H287" s="502"/>
      <c r="Y287" s="5">
        <v>40</v>
      </c>
      <c r="Z287" s="44">
        <v>0.99368999999999996</v>
      </c>
      <c r="AA287" s="522">
        <f t="shared" si="46"/>
        <v>3.4343680375324183E-3</v>
      </c>
      <c r="AC287" s="45">
        <f t="shared" si="44"/>
        <v>0.99579333753999999</v>
      </c>
      <c r="AD287" s="30">
        <f t="shared" si="47"/>
        <v>3.4416375433335413E-3</v>
      </c>
      <c r="AF287" s="45">
        <f t="shared" si="45"/>
        <v>0.99789666876999994</v>
      </c>
      <c r="AG287" s="30">
        <f t="shared" si="48"/>
        <v>3.4489070273261905E-3</v>
      </c>
      <c r="AI287" s="44">
        <v>1</v>
      </c>
      <c r="AJ287" s="30">
        <f t="shared" si="49"/>
        <v>3.4561765113188402E-3</v>
      </c>
      <c r="AN287" s="810">
        <v>41</v>
      </c>
      <c r="AO287" s="526">
        <f t="shared" ca="1" si="53"/>
        <v>3.5146709515978957E-3</v>
      </c>
      <c r="AP287" s="806" t="e">
        <f t="shared" ca="1" si="50"/>
        <v>#VALUE!</v>
      </c>
      <c r="AQ287" s="11" t="e">
        <f t="shared" ca="1" si="51"/>
        <v>#VALUE!</v>
      </c>
      <c r="AT287" s="526">
        <f t="shared" ca="1" si="52"/>
        <v>3.5146709515978957E-3</v>
      </c>
    </row>
    <row r="288" spans="4:46" s="5" customFormat="1" x14ac:dyDescent="0.2">
      <c r="D288" s="803"/>
      <c r="E288" s="804"/>
      <c r="F288" s="502"/>
      <c r="G288" s="502"/>
      <c r="H288" s="502"/>
      <c r="Y288" s="5">
        <v>41</v>
      </c>
      <c r="Z288" s="44">
        <v>0.99368999999999996</v>
      </c>
      <c r="AA288" s="522">
        <f t="shared" si="46"/>
        <v>3.4343680375324183E-3</v>
      </c>
      <c r="AC288" s="45">
        <f t="shared" si="44"/>
        <v>0.99579333753999999</v>
      </c>
      <c r="AD288" s="30">
        <f t="shared" si="47"/>
        <v>3.4416375433335413E-3</v>
      </c>
      <c r="AF288" s="45">
        <f t="shared" si="45"/>
        <v>0.99789666876999994</v>
      </c>
      <c r="AG288" s="30">
        <f t="shared" si="48"/>
        <v>3.4489070273261905E-3</v>
      </c>
      <c r="AI288" s="44">
        <v>1</v>
      </c>
      <c r="AJ288" s="30">
        <f t="shared" si="49"/>
        <v>3.4561765113188402E-3</v>
      </c>
      <c r="AN288" s="810">
        <v>42</v>
      </c>
      <c r="AO288" s="526">
        <f t="shared" ca="1" si="53"/>
        <v>3.5212952576217987E-3</v>
      </c>
      <c r="AP288" s="806" t="e">
        <f t="shared" ca="1" si="50"/>
        <v>#VALUE!</v>
      </c>
      <c r="AQ288" s="11" t="e">
        <f t="shared" ca="1" si="51"/>
        <v>#VALUE!</v>
      </c>
      <c r="AT288" s="526">
        <f t="shared" ca="1" si="52"/>
        <v>3.5212952576217987E-3</v>
      </c>
    </row>
    <row r="289" spans="4:50" s="5" customFormat="1" ht="13.5" thickBot="1" x14ac:dyDescent="0.25">
      <c r="D289" s="803"/>
      <c r="E289" s="804"/>
      <c r="F289" s="502"/>
      <c r="G289" s="502"/>
      <c r="H289" s="502"/>
      <c r="Y289" s="5">
        <v>42</v>
      </c>
      <c r="Z289" s="46">
        <v>0.99368999999999996</v>
      </c>
      <c r="AA289" s="523">
        <f t="shared" si="46"/>
        <v>3.4343680375324183E-3</v>
      </c>
      <c r="AC289" s="47">
        <f t="shared" si="44"/>
        <v>0.99579333753999999</v>
      </c>
      <c r="AD289" s="31">
        <f t="shared" si="47"/>
        <v>3.4416375433335413E-3</v>
      </c>
      <c r="AF289" s="47">
        <f t="shared" si="45"/>
        <v>0.99789666876999994</v>
      </c>
      <c r="AG289" s="31">
        <f t="shared" si="48"/>
        <v>3.4489070273261905E-3</v>
      </c>
      <c r="AI289" s="46">
        <v>1</v>
      </c>
      <c r="AJ289" s="31">
        <f t="shared" si="49"/>
        <v>3.4561765113188402E-3</v>
      </c>
      <c r="AN289" s="810" t="s">
        <v>50</v>
      </c>
      <c r="AO289" s="527">
        <f t="shared" ca="1" si="53"/>
        <v>3.5279195636457035E-3</v>
      </c>
      <c r="AP289" s="807">
        <f ca="1">IF(AND(OR($AP$12=1,$AP$13=1,),$AR232=0),"#:##.##",IF(OR($Z$7=0,$Z$7=1),AP45,TIME(HOUR(AP288+(AO289*0.19490753)),MINUTE(AP288+(AO289*0.19490753)),(ROUND(SECOND(AP288+(AO289*0.19490753))/$Z$7,0)*$Z$7))))</f>
        <v>0.14583333333333329</v>
      </c>
      <c r="AQ289" s="13">
        <f t="shared" ca="1" si="51"/>
        <v>0.41666666666666663</v>
      </c>
      <c r="AT289" s="527">
        <f t="shared" ca="1" si="52"/>
        <v>3.5278883164712479E-3</v>
      </c>
      <c r="AX289" s="815"/>
    </row>
    <row r="290" spans="4:50" s="5" customFormat="1" x14ac:dyDescent="0.2">
      <c r="D290" s="803"/>
      <c r="E290" s="804"/>
      <c r="F290" s="502"/>
      <c r="G290" s="502"/>
      <c r="H290" s="502"/>
      <c r="AO290" s="812"/>
    </row>
    <row r="291" spans="4:50" s="5" customFormat="1" x14ac:dyDescent="0.2">
      <c r="D291" s="803"/>
      <c r="E291" s="804"/>
      <c r="F291" s="502"/>
      <c r="G291" s="502"/>
      <c r="H291" s="502"/>
      <c r="AO291" s="812"/>
    </row>
    <row r="292" spans="4:50" s="5" customFormat="1" x14ac:dyDescent="0.2">
      <c r="D292" s="803"/>
      <c r="E292" s="804"/>
      <c r="F292" s="502"/>
      <c r="G292" s="502"/>
      <c r="H292" s="502"/>
      <c r="AO292" s="812"/>
    </row>
    <row r="293" spans="4:50" s="5" customFormat="1" x14ac:dyDescent="0.2">
      <c r="D293" s="803"/>
      <c r="E293" s="804"/>
      <c r="F293" s="502"/>
      <c r="G293" s="502"/>
      <c r="H293" s="502"/>
      <c r="AO293" s="812"/>
      <c r="AQ293" s="32"/>
    </row>
    <row r="294" spans="4:50" s="5" customFormat="1" x14ac:dyDescent="0.2">
      <c r="D294" s="803"/>
      <c r="E294" s="804"/>
      <c r="F294" s="502"/>
      <c r="G294" s="502"/>
      <c r="H294" s="502"/>
      <c r="AO294" s="812"/>
      <c r="AQ294" s="800"/>
    </row>
    <row r="295" spans="4:50" s="5" customFormat="1" ht="16.5" thickBot="1" x14ac:dyDescent="0.25">
      <c r="D295" s="803"/>
      <c r="E295" s="804"/>
      <c r="F295" s="502"/>
      <c r="G295" s="502"/>
      <c r="H295" s="502"/>
      <c r="Z295" s="34"/>
      <c r="AA295" s="35"/>
      <c r="AC295" s="997"/>
      <c r="AD295" s="997"/>
      <c r="AF295" s="997"/>
      <c r="AG295" s="997"/>
      <c r="AI295" s="34"/>
      <c r="AJ295" s="36"/>
      <c r="AO295" s="812"/>
      <c r="AQ295" s="32"/>
    </row>
    <row r="296" spans="4:50" s="5" customFormat="1" x14ac:dyDescent="0.2">
      <c r="D296" s="803"/>
      <c r="E296" s="804"/>
      <c r="F296" s="502"/>
      <c r="G296" s="502"/>
      <c r="H296" s="502"/>
      <c r="Z296" s="988" t="s">
        <v>85</v>
      </c>
      <c r="AA296" s="989"/>
      <c r="AC296" s="997"/>
      <c r="AD296" s="997"/>
      <c r="AF296" s="997"/>
      <c r="AG296" s="997"/>
      <c r="AI296" s="988" t="s">
        <v>86</v>
      </c>
      <c r="AJ296" s="989"/>
      <c r="AO296" s="812"/>
    </row>
    <row r="297" spans="4:50" s="5" customFormat="1" x14ac:dyDescent="0.2">
      <c r="D297" s="803"/>
      <c r="E297" s="804"/>
      <c r="F297" s="502"/>
      <c r="G297" s="502"/>
      <c r="H297" s="502"/>
      <c r="Z297" s="990"/>
      <c r="AA297" s="991"/>
      <c r="AC297" s="997"/>
      <c r="AD297" s="997"/>
      <c r="AF297" s="997"/>
      <c r="AG297" s="997"/>
      <c r="AI297" s="990"/>
      <c r="AJ297" s="991"/>
      <c r="AO297" s="812"/>
    </row>
    <row r="298" spans="4:50" s="5" customFormat="1" ht="13.5" thickBot="1" x14ac:dyDescent="0.25">
      <c r="D298" s="803"/>
      <c r="E298" s="804"/>
      <c r="F298" s="502"/>
      <c r="G298" s="502"/>
      <c r="H298" s="502"/>
      <c r="Z298" s="992"/>
      <c r="AA298" s="993"/>
      <c r="AI298" s="992"/>
      <c r="AJ298" s="993"/>
      <c r="AO298" s="812"/>
    </row>
    <row r="299" spans="4:50" s="5" customFormat="1" x14ac:dyDescent="0.2">
      <c r="D299" s="803"/>
      <c r="E299" s="804"/>
      <c r="F299" s="502"/>
      <c r="G299" s="502"/>
      <c r="H299" s="502"/>
      <c r="Z299" s="998"/>
      <c r="AA299" s="998"/>
      <c r="AC299" s="933"/>
      <c r="AD299" s="933"/>
      <c r="AF299" s="933"/>
      <c r="AG299" s="933"/>
      <c r="AI299" s="933"/>
      <c r="AJ299" s="933"/>
      <c r="AO299" s="812"/>
    </row>
    <row r="300" spans="4:50" s="5" customFormat="1" ht="13.5" thickBot="1" x14ac:dyDescent="0.25">
      <c r="D300" s="803"/>
      <c r="E300" s="804"/>
      <c r="F300" s="502"/>
      <c r="G300" s="502"/>
      <c r="H300" s="502"/>
      <c r="Z300" s="994" t="s">
        <v>70</v>
      </c>
      <c r="AA300" s="994"/>
      <c r="AC300" s="994" t="s">
        <v>70</v>
      </c>
      <c r="AD300" s="994"/>
      <c r="AF300" s="994" t="s">
        <v>70</v>
      </c>
      <c r="AG300" s="994"/>
      <c r="AI300" s="994" t="s">
        <v>70</v>
      </c>
      <c r="AJ300" s="994"/>
      <c r="AO300" s="812"/>
    </row>
    <row r="301" spans="4:50" s="5" customFormat="1" ht="13.5" thickBot="1" x14ac:dyDescent="0.25">
      <c r="D301" s="803"/>
      <c r="E301" s="804"/>
      <c r="F301" s="502"/>
      <c r="G301" s="502"/>
      <c r="H301" s="502"/>
      <c r="Z301" s="995">
        <f>(SUM(Z305:Z346)+(0.19499*Z347))/42.19499</f>
        <v>1.0000253732018889</v>
      </c>
      <c r="AA301" s="996"/>
      <c r="AB301" s="37"/>
      <c r="AC301" s="995">
        <f>(SUM(AC305:AC346)+(0.19499*AC347))/42.19499</f>
        <v>1.0000169154510106</v>
      </c>
      <c r="AD301" s="996"/>
      <c r="AE301" s="37"/>
      <c r="AF301" s="995">
        <f>(SUM(AF305:AF346)+(0.19499*AF347))/42.19499</f>
        <v>1.0000084577255053</v>
      </c>
      <c r="AG301" s="996"/>
      <c r="AH301" s="37"/>
      <c r="AI301" s="995">
        <f>(SUM(AI305:AI346)+(0.19499*AI347))/42.19499</f>
        <v>1</v>
      </c>
      <c r="AJ301" s="996"/>
      <c r="AO301" s="812"/>
    </row>
    <row r="302" spans="4:50" s="5" customFormat="1" ht="13.5" thickBot="1" x14ac:dyDescent="0.25">
      <c r="D302" s="803"/>
      <c r="E302" s="804"/>
      <c r="F302" s="502"/>
      <c r="G302" s="502"/>
      <c r="H302" s="502"/>
      <c r="Z302" s="33"/>
      <c r="AA302" s="12"/>
      <c r="AB302" s="12"/>
      <c r="AC302" s="33"/>
      <c r="AD302" s="12"/>
      <c r="AE302" s="12"/>
      <c r="AF302" s="33"/>
      <c r="AG302" s="12"/>
      <c r="AH302" s="12"/>
      <c r="AI302" s="33"/>
      <c r="AJ302" s="12"/>
      <c r="AO302" s="812"/>
    </row>
    <row r="303" spans="4:50" s="5" customFormat="1" x14ac:dyDescent="0.2">
      <c r="D303" s="803"/>
      <c r="E303" s="804"/>
      <c r="F303" s="502"/>
      <c r="G303" s="502"/>
      <c r="H303" s="502"/>
      <c r="Z303" s="7" t="s">
        <v>68</v>
      </c>
      <c r="AA303" s="18" t="s">
        <v>69</v>
      </c>
      <c r="AC303" s="7" t="s">
        <v>68</v>
      </c>
      <c r="AD303" s="18" t="s">
        <v>69</v>
      </c>
      <c r="AF303" s="7" t="s">
        <v>68</v>
      </c>
      <c r="AG303" s="18" t="s">
        <v>69</v>
      </c>
      <c r="AI303" s="7" t="s">
        <v>68</v>
      </c>
      <c r="AJ303" s="18" t="s">
        <v>69</v>
      </c>
      <c r="AO303" s="812"/>
    </row>
    <row r="304" spans="4:50" s="5" customFormat="1" ht="13.5" thickBot="1" x14ac:dyDescent="0.25">
      <c r="D304" s="803"/>
      <c r="E304" s="804"/>
      <c r="F304" s="502"/>
      <c r="G304" s="502"/>
      <c r="H304" s="502"/>
      <c r="Z304" s="27" t="s">
        <v>71</v>
      </c>
      <c r="AA304" s="27" t="s">
        <v>22</v>
      </c>
      <c r="AC304" s="27" t="s">
        <v>71</v>
      </c>
      <c r="AD304" s="27" t="s">
        <v>22</v>
      </c>
      <c r="AF304" s="27" t="s">
        <v>71</v>
      </c>
      <c r="AG304" s="27" t="s">
        <v>22</v>
      </c>
      <c r="AI304" s="27" t="s">
        <v>71</v>
      </c>
      <c r="AJ304" s="27" t="s">
        <v>22</v>
      </c>
      <c r="AO304" s="812"/>
    </row>
    <row r="305" spans="4:41" s="5" customFormat="1" x14ac:dyDescent="0.2">
      <c r="D305" s="803"/>
      <c r="E305" s="804"/>
      <c r="F305" s="502"/>
      <c r="G305" s="502"/>
      <c r="H305" s="502"/>
      <c r="Y305" s="810">
        <v>0</v>
      </c>
      <c r="Z305" s="43">
        <v>0.99160000000000004</v>
      </c>
      <c r="AA305" s="29">
        <f>$AA$179*Z305</f>
        <v>3.427144628623762E-3</v>
      </c>
      <c r="AB305" s="32"/>
      <c r="AC305" s="43">
        <f t="shared" ref="AC305:AC347" si="54">1-((1-$Z305)*0.666666)</f>
        <v>0.99440000559999997</v>
      </c>
      <c r="AD305" s="29">
        <f>$AA$179*AC305</f>
        <v>3.4368219422100431E-3</v>
      </c>
      <c r="AE305" s="32"/>
      <c r="AF305" s="43">
        <f t="shared" ref="AF305:AF347" si="55">1-((1-$Z305)*0.333333)</f>
        <v>0.99720000279999998</v>
      </c>
      <c r="AG305" s="29">
        <f>$AA$179*AF305</f>
        <v>3.4464992267644414E-3</v>
      </c>
      <c r="AH305" s="32"/>
      <c r="AI305" s="43">
        <v>1</v>
      </c>
      <c r="AJ305" s="29">
        <f>$AA$179*AI305</f>
        <v>3.4561765113188402E-3</v>
      </c>
      <c r="AO305" s="812"/>
    </row>
    <row r="306" spans="4:41" s="5" customFormat="1" x14ac:dyDescent="0.2">
      <c r="D306" s="803"/>
      <c r="E306" s="804"/>
      <c r="F306" s="502"/>
      <c r="G306" s="502"/>
      <c r="H306" s="502"/>
      <c r="Y306" s="5">
        <v>1</v>
      </c>
      <c r="Z306" s="44">
        <v>0.99160000000000004</v>
      </c>
      <c r="AA306" s="522">
        <f t="shared" ref="AA306:AA347" si="56">$AA$179*Z306</f>
        <v>3.427144628623762E-3</v>
      </c>
      <c r="AB306" s="32"/>
      <c r="AC306" s="44">
        <f t="shared" si="54"/>
        <v>0.99440000559999997</v>
      </c>
      <c r="AD306" s="522">
        <f t="shared" ref="AD306:AD347" si="57">$AA$179*AC306</f>
        <v>3.4368219422100431E-3</v>
      </c>
      <c r="AE306" s="32"/>
      <c r="AF306" s="44">
        <f t="shared" si="55"/>
        <v>0.99720000279999998</v>
      </c>
      <c r="AG306" s="522">
        <f t="shared" ref="AG306:AG347" si="58">$AA$179*AF306</f>
        <v>3.4464992267644414E-3</v>
      </c>
      <c r="AH306" s="32"/>
      <c r="AI306" s="44">
        <v>1</v>
      </c>
      <c r="AJ306" s="522">
        <f t="shared" ref="AJ306:AJ347" si="59">$AA$179*AI306</f>
        <v>3.4561765113188402E-3</v>
      </c>
      <c r="AO306" s="812"/>
    </row>
    <row r="307" spans="4:41" s="5" customFormat="1" x14ac:dyDescent="0.2">
      <c r="D307" s="803"/>
      <c r="E307" s="804"/>
      <c r="F307" s="502"/>
      <c r="G307" s="502"/>
      <c r="H307" s="502"/>
      <c r="Y307" s="5">
        <v>2</v>
      </c>
      <c r="Z307" s="44">
        <v>0.99160000000000004</v>
      </c>
      <c r="AA307" s="522">
        <f t="shared" si="56"/>
        <v>3.427144628623762E-3</v>
      </c>
      <c r="AB307" s="32"/>
      <c r="AC307" s="44">
        <f t="shared" si="54"/>
        <v>0.99440000559999997</v>
      </c>
      <c r="AD307" s="522">
        <f t="shared" si="57"/>
        <v>3.4368219422100431E-3</v>
      </c>
      <c r="AE307" s="32"/>
      <c r="AF307" s="44">
        <f t="shared" si="55"/>
        <v>0.99720000279999998</v>
      </c>
      <c r="AG307" s="522">
        <f t="shared" si="58"/>
        <v>3.4464992267644414E-3</v>
      </c>
      <c r="AH307" s="32"/>
      <c r="AI307" s="44">
        <v>1</v>
      </c>
      <c r="AJ307" s="522">
        <f t="shared" si="59"/>
        <v>3.4561765113188402E-3</v>
      </c>
      <c r="AO307" s="812"/>
    </row>
    <row r="308" spans="4:41" s="5" customFormat="1" x14ac:dyDescent="0.2">
      <c r="D308" s="803"/>
      <c r="E308" s="804"/>
      <c r="F308" s="502"/>
      <c r="G308" s="502"/>
      <c r="H308" s="502"/>
      <c r="Y308" s="5">
        <v>3</v>
      </c>
      <c r="Z308" s="44">
        <v>0.99160000000000004</v>
      </c>
      <c r="AA308" s="522">
        <f t="shared" si="56"/>
        <v>3.427144628623762E-3</v>
      </c>
      <c r="AB308" s="32"/>
      <c r="AC308" s="44">
        <f t="shared" si="54"/>
        <v>0.99440000559999997</v>
      </c>
      <c r="AD308" s="522">
        <f t="shared" si="57"/>
        <v>3.4368219422100431E-3</v>
      </c>
      <c r="AE308" s="32"/>
      <c r="AF308" s="44">
        <f t="shared" si="55"/>
        <v>0.99720000279999998</v>
      </c>
      <c r="AG308" s="522">
        <f t="shared" si="58"/>
        <v>3.4464992267644414E-3</v>
      </c>
      <c r="AH308" s="32"/>
      <c r="AI308" s="44">
        <v>1</v>
      </c>
      <c r="AJ308" s="522">
        <f t="shared" si="59"/>
        <v>3.4561765113188402E-3</v>
      </c>
      <c r="AO308" s="812"/>
    </row>
    <row r="309" spans="4:41" s="5" customFormat="1" x14ac:dyDescent="0.2">
      <c r="D309" s="803"/>
      <c r="E309" s="804"/>
      <c r="F309" s="502"/>
      <c r="G309" s="502"/>
      <c r="H309" s="502"/>
      <c r="Y309" s="5">
        <v>4</v>
      </c>
      <c r="Z309" s="44">
        <v>0.99160000000000004</v>
      </c>
      <c r="AA309" s="522">
        <f t="shared" si="56"/>
        <v>3.427144628623762E-3</v>
      </c>
      <c r="AB309" s="32"/>
      <c r="AC309" s="44">
        <f t="shared" si="54"/>
        <v>0.99440000559999997</v>
      </c>
      <c r="AD309" s="522">
        <f t="shared" si="57"/>
        <v>3.4368219422100431E-3</v>
      </c>
      <c r="AE309" s="32"/>
      <c r="AF309" s="44">
        <f t="shared" si="55"/>
        <v>0.99720000279999998</v>
      </c>
      <c r="AG309" s="522">
        <f t="shared" si="58"/>
        <v>3.4464992267644414E-3</v>
      </c>
      <c r="AH309" s="32"/>
      <c r="AI309" s="44">
        <v>1</v>
      </c>
      <c r="AJ309" s="522">
        <f t="shared" si="59"/>
        <v>3.4561765113188402E-3</v>
      </c>
      <c r="AO309" s="812"/>
    </row>
    <row r="310" spans="4:41" s="5" customFormat="1" x14ac:dyDescent="0.2">
      <c r="D310" s="803"/>
      <c r="E310" s="804"/>
      <c r="F310" s="502"/>
      <c r="G310" s="502"/>
      <c r="H310" s="502"/>
      <c r="Y310" s="5">
        <v>5</v>
      </c>
      <c r="Z310" s="44">
        <v>0.99160000000000004</v>
      </c>
      <c r="AA310" s="522">
        <f t="shared" si="56"/>
        <v>3.427144628623762E-3</v>
      </c>
      <c r="AB310" s="32"/>
      <c r="AC310" s="44">
        <f t="shared" si="54"/>
        <v>0.99440000559999997</v>
      </c>
      <c r="AD310" s="522">
        <f t="shared" si="57"/>
        <v>3.4368219422100431E-3</v>
      </c>
      <c r="AE310" s="32"/>
      <c r="AF310" s="44">
        <f t="shared" si="55"/>
        <v>0.99720000279999998</v>
      </c>
      <c r="AG310" s="522">
        <f t="shared" si="58"/>
        <v>3.4464992267644414E-3</v>
      </c>
      <c r="AH310" s="32"/>
      <c r="AI310" s="44">
        <v>1</v>
      </c>
      <c r="AJ310" s="522">
        <f t="shared" si="59"/>
        <v>3.4561765113188402E-3</v>
      </c>
      <c r="AO310" s="812"/>
    </row>
    <row r="311" spans="4:41" s="5" customFormat="1" x14ac:dyDescent="0.2">
      <c r="D311" s="803"/>
      <c r="E311" s="804"/>
      <c r="F311" s="502"/>
      <c r="G311" s="502"/>
      <c r="H311" s="502"/>
      <c r="Y311" s="5">
        <v>6</v>
      </c>
      <c r="Z311" s="44">
        <v>0.99160000000000004</v>
      </c>
      <c r="AA311" s="522">
        <f t="shared" si="56"/>
        <v>3.427144628623762E-3</v>
      </c>
      <c r="AB311" s="32"/>
      <c r="AC311" s="44">
        <f t="shared" si="54"/>
        <v>0.99440000559999997</v>
      </c>
      <c r="AD311" s="522">
        <f t="shared" si="57"/>
        <v>3.4368219422100431E-3</v>
      </c>
      <c r="AE311" s="32"/>
      <c r="AF311" s="44">
        <f t="shared" si="55"/>
        <v>0.99720000279999998</v>
      </c>
      <c r="AG311" s="522">
        <f t="shared" si="58"/>
        <v>3.4464992267644414E-3</v>
      </c>
      <c r="AH311" s="32"/>
      <c r="AI311" s="44">
        <v>1</v>
      </c>
      <c r="AJ311" s="522">
        <f t="shared" si="59"/>
        <v>3.4561765113188402E-3</v>
      </c>
      <c r="AO311" s="812"/>
    </row>
    <row r="312" spans="4:41" s="5" customFormat="1" x14ac:dyDescent="0.2">
      <c r="D312" s="803"/>
      <c r="E312" s="804"/>
      <c r="F312" s="502"/>
      <c r="G312" s="502"/>
      <c r="H312" s="502"/>
      <c r="Y312" s="5">
        <v>7</v>
      </c>
      <c r="Z312" s="44">
        <v>0.99160000000000004</v>
      </c>
      <c r="AA312" s="522">
        <f t="shared" si="56"/>
        <v>3.427144628623762E-3</v>
      </c>
      <c r="AB312" s="32"/>
      <c r="AC312" s="44">
        <f t="shared" si="54"/>
        <v>0.99440000559999997</v>
      </c>
      <c r="AD312" s="522">
        <f t="shared" si="57"/>
        <v>3.4368219422100431E-3</v>
      </c>
      <c r="AE312" s="32"/>
      <c r="AF312" s="44">
        <f t="shared" si="55"/>
        <v>0.99720000279999998</v>
      </c>
      <c r="AG312" s="522">
        <f t="shared" si="58"/>
        <v>3.4464992267644414E-3</v>
      </c>
      <c r="AH312" s="32"/>
      <c r="AI312" s="44">
        <v>1</v>
      </c>
      <c r="AJ312" s="522">
        <f t="shared" si="59"/>
        <v>3.4561765113188402E-3</v>
      </c>
      <c r="AO312" s="812"/>
    </row>
    <row r="313" spans="4:41" s="5" customFormat="1" x14ac:dyDescent="0.2">
      <c r="D313" s="803"/>
      <c r="E313" s="804"/>
      <c r="F313" s="502"/>
      <c r="G313" s="502"/>
      <c r="H313" s="502"/>
      <c r="Y313" s="5">
        <v>8</v>
      </c>
      <c r="Z313" s="44">
        <v>0.99160000000000004</v>
      </c>
      <c r="AA313" s="522">
        <f t="shared" si="56"/>
        <v>3.427144628623762E-3</v>
      </c>
      <c r="AB313" s="32"/>
      <c r="AC313" s="44">
        <f t="shared" si="54"/>
        <v>0.99440000559999997</v>
      </c>
      <c r="AD313" s="522">
        <f t="shared" si="57"/>
        <v>3.4368219422100431E-3</v>
      </c>
      <c r="AE313" s="32"/>
      <c r="AF313" s="44">
        <f t="shared" si="55"/>
        <v>0.99720000279999998</v>
      </c>
      <c r="AG313" s="522">
        <f t="shared" si="58"/>
        <v>3.4464992267644414E-3</v>
      </c>
      <c r="AH313" s="32"/>
      <c r="AI313" s="44">
        <v>1</v>
      </c>
      <c r="AJ313" s="522">
        <f t="shared" si="59"/>
        <v>3.4561765113188402E-3</v>
      </c>
      <c r="AO313" s="812"/>
    </row>
    <row r="314" spans="4:41" s="5" customFormat="1" x14ac:dyDescent="0.2">
      <c r="D314" s="803"/>
      <c r="E314" s="804"/>
      <c r="F314" s="502"/>
      <c r="G314" s="502"/>
      <c r="H314" s="502"/>
      <c r="Y314" s="5">
        <v>9</v>
      </c>
      <c r="Z314" s="44">
        <v>0.99160000000000004</v>
      </c>
      <c r="AA314" s="522">
        <f t="shared" si="56"/>
        <v>3.427144628623762E-3</v>
      </c>
      <c r="AB314" s="32"/>
      <c r="AC314" s="44">
        <f t="shared" si="54"/>
        <v>0.99440000559999997</v>
      </c>
      <c r="AD314" s="522">
        <f t="shared" si="57"/>
        <v>3.4368219422100431E-3</v>
      </c>
      <c r="AE314" s="32"/>
      <c r="AF314" s="44">
        <f t="shared" si="55"/>
        <v>0.99720000279999998</v>
      </c>
      <c r="AG314" s="522">
        <f t="shared" si="58"/>
        <v>3.4464992267644414E-3</v>
      </c>
      <c r="AH314" s="32"/>
      <c r="AI314" s="44">
        <v>1</v>
      </c>
      <c r="AJ314" s="522">
        <f t="shared" si="59"/>
        <v>3.4561765113188402E-3</v>
      </c>
      <c r="AO314" s="812"/>
    </row>
    <row r="315" spans="4:41" s="5" customFormat="1" x14ac:dyDescent="0.2">
      <c r="D315" s="803"/>
      <c r="E315" s="804"/>
      <c r="F315" s="502"/>
      <c r="G315" s="502"/>
      <c r="H315" s="502"/>
      <c r="Y315" s="5">
        <v>10</v>
      </c>
      <c r="Z315" s="44">
        <v>0.99160000000000004</v>
      </c>
      <c r="AA315" s="522">
        <f t="shared" si="56"/>
        <v>3.427144628623762E-3</v>
      </c>
      <c r="AB315" s="32"/>
      <c r="AC315" s="44">
        <f t="shared" si="54"/>
        <v>0.99440000559999997</v>
      </c>
      <c r="AD315" s="522">
        <f t="shared" si="57"/>
        <v>3.4368219422100431E-3</v>
      </c>
      <c r="AE315" s="32"/>
      <c r="AF315" s="44">
        <f t="shared" si="55"/>
        <v>0.99720000279999998</v>
      </c>
      <c r="AG315" s="522">
        <f t="shared" si="58"/>
        <v>3.4464992267644414E-3</v>
      </c>
      <c r="AH315" s="32"/>
      <c r="AI315" s="44">
        <v>1</v>
      </c>
      <c r="AJ315" s="522">
        <f t="shared" si="59"/>
        <v>3.4561765113188402E-3</v>
      </c>
      <c r="AO315" s="812"/>
    </row>
    <row r="316" spans="4:41" s="5" customFormat="1" x14ac:dyDescent="0.2">
      <c r="D316" s="803"/>
      <c r="E316" s="804"/>
      <c r="F316" s="502"/>
      <c r="G316" s="502"/>
      <c r="H316" s="502"/>
      <c r="Y316" s="5">
        <v>11</v>
      </c>
      <c r="Z316" s="44">
        <v>0.99160000000000004</v>
      </c>
      <c r="AA316" s="522">
        <f t="shared" si="56"/>
        <v>3.427144628623762E-3</v>
      </c>
      <c r="AB316" s="32"/>
      <c r="AC316" s="44">
        <f t="shared" si="54"/>
        <v>0.99440000559999997</v>
      </c>
      <c r="AD316" s="522">
        <f t="shared" si="57"/>
        <v>3.4368219422100431E-3</v>
      </c>
      <c r="AE316" s="32"/>
      <c r="AF316" s="44">
        <f t="shared" si="55"/>
        <v>0.99720000279999998</v>
      </c>
      <c r="AG316" s="522">
        <f t="shared" si="58"/>
        <v>3.4464992267644414E-3</v>
      </c>
      <c r="AH316" s="32"/>
      <c r="AI316" s="44">
        <v>1</v>
      </c>
      <c r="AJ316" s="522">
        <f t="shared" si="59"/>
        <v>3.4561765113188402E-3</v>
      </c>
      <c r="AO316" s="812"/>
    </row>
    <row r="317" spans="4:41" s="5" customFormat="1" x14ac:dyDescent="0.2">
      <c r="D317" s="803"/>
      <c r="E317" s="804"/>
      <c r="F317" s="502"/>
      <c r="G317" s="502"/>
      <c r="H317" s="502"/>
      <c r="Y317" s="5">
        <v>12</v>
      </c>
      <c r="Z317" s="44">
        <v>0.99160000000000004</v>
      </c>
      <c r="AA317" s="522">
        <f t="shared" si="56"/>
        <v>3.427144628623762E-3</v>
      </c>
      <c r="AB317" s="32"/>
      <c r="AC317" s="44">
        <f t="shared" si="54"/>
        <v>0.99440000559999997</v>
      </c>
      <c r="AD317" s="522">
        <f t="shared" si="57"/>
        <v>3.4368219422100431E-3</v>
      </c>
      <c r="AE317" s="32"/>
      <c r="AF317" s="44">
        <f t="shared" si="55"/>
        <v>0.99720000279999998</v>
      </c>
      <c r="AG317" s="522">
        <f t="shared" si="58"/>
        <v>3.4464992267644414E-3</v>
      </c>
      <c r="AH317" s="32"/>
      <c r="AI317" s="44">
        <v>1</v>
      </c>
      <c r="AJ317" s="522">
        <f t="shared" si="59"/>
        <v>3.4561765113188402E-3</v>
      </c>
      <c r="AO317" s="812"/>
    </row>
    <row r="318" spans="4:41" s="5" customFormat="1" x14ac:dyDescent="0.2">
      <c r="D318" s="803"/>
      <c r="E318" s="804"/>
      <c r="F318" s="502"/>
      <c r="G318" s="502"/>
      <c r="H318" s="502"/>
      <c r="Y318" s="5">
        <v>13</v>
      </c>
      <c r="Z318" s="44">
        <v>0.99160000000000004</v>
      </c>
      <c r="AA318" s="522">
        <f t="shared" si="56"/>
        <v>3.427144628623762E-3</v>
      </c>
      <c r="AB318" s="32"/>
      <c r="AC318" s="44">
        <f t="shared" si="54"/>
        <v>0.99440000559999997</v>
      </c>
      <c r="AD318" s="522">
        <f t="shared" si="57"/>
        <v>3.4368219422100431E-3</v>
      </c>
      <c r="AE318" s="32"/>
      <c r="AF318" s="44">
        <f t="shared" si="55"/>
        <v>0.99720000279999998</v>
      </c>
      <c r="AG318" s="522">
        <f t="shared" si="58"/>
        <v>3.4464992267644414E-3</v>
      </c>
      <c r="AH318" s="32"/>
      <c r="AI318" s="44">
        <v>1</v>
      </c>
      <c r="AJ318" s="522">
        <f t="shared" si="59"/>
        <v>3.4561765113188402E-3</v>
      </c>
      <c r="AO318" s="812"/>
    </row>
    <row r="319" spans="4:41" s="5" customFormat="1" x14ac:dyDescent="0.2">
      <c r="D319" s="803"/>
      <c r="E319" s="804"/>
      <c r="F319" s="502"/>
      <c r="G319" s="502"/>
      <c r="H319" s="502"/>
      <c r="Y319" s="5">
        <v>14</v>
      </c>
      <c r="Z319" s="44">
        <v>0.99160000000000004</v>
      </c>
      <c r="AA319" s="522">
        <f t="shared" si="56"/>
        <v>3.427144628623762E-3</v>
      </c>
      <c r="AB319" s="32"/>
      <c r="AC319" s="44">
        <f t="shared" si="54"/>
        <v>0.99440000559999997</v>
      </c>
      <c r="AD319" s="522">
        <f t="shared" si="57"/>
        <v>3.4368219422100431E-3</v>
      </c>
      <c r="AE319" s="32"/>
      <c r="AF319" s="44">
        <f t="shared" si="55"/>
        <v>0.99720000279999998</v>
      </c>
      <c r="AG319" s="522">
        <f t="shared" si="58"/>
        <v>3.4464992267644414E-3</v>
      </c>
      <c r="AH319" s="32"/>
      <c r="AI319" s="44">
        <v>1</v>
      </c>
      <c r="AJ319" s="522">
        <f t="shared" si="59"/>
        <v>3.4561765113188402E-3</v>
      </c>
      <c r="AO319" s="812"/>
    </row>
    <row r="320" spans="4:41" s="5" customFormat="1" x14ac:dyDescent="0.2">
      <c r="D320" s="803"/>
      <c r="E320" s="804"/>
      <c r="F320" s="502"/>
      <c r="G320" s="502"/>
      <c r="H320" s="502"/>
      <c r="Y320" s="5">
        <v>15</v>
      </c>
      <c r="Z320" s="44">
        <v>0.99160000000000004</v>
      </c>
      <c r="AA320" s="522">
        <f t="shared" si="56"/>
        <v>3.427144628623762E-3</v>
      </c>
      <c r="AB320" s="32"/>
      <c r="AC320" s="44">
        <f t="shared" si="54"/>
        <v>0.99440000559999997</v>
      </c>
      <c r="AD320" s="522">
        <f t="shared" si="57"/>
        <v>3.4368219422100431E-3</v>
      </c>
      <c r="AE320" s="32"/>
      <c r="AF320" s="44">
        <f t="shared" si="55"/>
        <v>0.99720000279999998</v>
      </c>
      <c r="AG320" s="522">
        <f t="shared" si="58"/>
        <v>3.4464992267644414E-3</v>
      </c>
      <c r="AH320" s="32"/>
      <c r="AI320" s="44">
        <v>1</v>
      </c>
      <c r="AJ320" s="522">
        <f t="shared" si="59"/>
        <v>3.4561765113188402E-3</v>
      </c>
      <c r="AO320" s="812"/>
    </row>
    <row r="321" spans="4:41" s="5" customFormat="1" x14ac:dyDescent="0.2">
      <c r="D321" s="803"/>
      <c r="E321" s="804"/>
      <c r="F321" s="502"/>
      <c r="G321" s="502"/>
      <c r="H321" s="502"/>
      <c r="Y321" s="5">
        <v>16</v>
      </c>
      <c r="Z321" s="44">
        <v>0.99160000000000004</v>
      </c>
      <c r="AA321" s="522">
        <f t="shared" si="56"/>
        <v>3.427144628623762E-3</v>
      </c>
      <c r="AB321" s="32"/>
      <c r="AC321" s="44">
        <f t="shared" si="54"/>
        <v>0.99440000559999997</v>
      </c>
      <c r="AD321" s="522">
        <f t="shared" si="57"/>
        <v>3.4368219422100431E-3</v>
      </c>
      <c r="AE321" s="32"/>
      <c r="AF321" s="44">
        <f t="shared" si="55"/>
        <v>0.99720000279999998</v>
      </c>
      <c r="AG321" s="522">
        <f t="shared" si="58"/>
        <v>3.4464992267644414E-3</v>
      </c>
      <c r="AH321" s="32"/>
      <c r="AI321" s="44">
        <v>1</v>
      </c>
      <c r="AJ321" s="522">
        <f t="shared" si="59"/>
        <v>3.4561765113188402E-3</v>
      </c>
      <c r="AO321" s="812"/>
    </row>
    <row r="322" spans="4:41" s="5" customFormat="1" x14ac:dyDescent="0.2">
      <c r="D322" s="803"/>
      <c r="E322" s="804"/>
      <c r="F322" s="502"/>
      <c r="G322" s="502"/>
      <c r="H322" s="502"/>
      <c r="Y322" s="5">
        <v>17</v>
      </c>
      <c r="Z322" s="44">
        <v>0.99160000000000004</v>
      </c>
      <c r="AA322" s="522">
        <f t="shared" si="56"/>
        <v>3.427144628623762E-3</v>
      </c>
      <c r="AB322" s="32"/>
      <c r="AC322" s="44">
        <f t="shared" si="54"/>
        <v>0.99440000559999997</v>
      </c>
      <c r="AD322" s="522">
        <f t="shared" si="57"/>
        <v>3.4368219422100431E-3</v>
      </c>
      <c r="AE322" s="32"/>
      <c r="AF322" s="44">
        <f t="shared" si="55"/>
        <v>0.99720000279999998</v>
      </c>
      <c r="AG322" s="522">
        <f t="shared" si="58"/>
        <v>3.4464992267644414E-3</v>
      </c>
      <c r="AH322" s="32"/>
      <c r="AI322" s="44">
        <v>1</v>
      </c>
      <c r="AJ322" s="522">
        <f t="shared" si="59"/>
        <v>3.4561765113188402E-3</v>
      </c>
      <c r="AO322" s="812"/>
    </row>
    <row r="323" spans="4:41" s="5" customFormat="1" x14ac:dyDescent="0.2">
      <c r="D323" s="803"/>
      <c r="E323" s="804"/>
      <c r="F323" s="502"/>
      <c r="G323" s="502"/>
      <c r="H323" s="502"/>
      <c r="Y323" s="5">
        <v>18</v>
      </c>
      <c r="Z323" s="44">
        <v>0.99160000000000004</v>
      </c>
      <c r="AA323" s="522">
        <f t="shared" si="56"/>
        <v>3.427144628623762E-3</v>
      </c>
      <c r="AB323" s="32"/>
      <c r="AC323" s="44">
        <f t="shared" si="54"/>
        <v>0.99440000559999997</v>
      </c>
      <c r="AD323" s="522">
        <f t="shared" si="57"/>
        <v>3.4368219422100431E-3</v>
      </c>
      <c r="AE323" s="32"/>
      <c r="AF323" s="44">
        <f t="shared" si="55"/>
        <v>0.99720000279999998</v>
      </c>
      <c r="AG323" s="522">
        <f t="shared" si="58"/>
        <v>3.4464992267644414E-3</v>
      </c>
      <c r="AH323" s="32"/>
      <c r="AI323" s="44">
        <v>1</v>
      </c>
      <c r="AJ323" s="522">
        <f t="shared" si="59"/>
        <v>3.4561765113188402E-3</v>
      </c>
      <c r="AO323" s="812"/>
    </row>
    <row r="324" spans="4:41" s="5" customFormat="1" x14ac:dyDescent="0.2">
      <c r="D324" s="803"/>
      <c r="E324" s="804"/>
      <c r="F324" s="502"/>
      <c r="G324" s="502"/>
      <c r="H324" s="502"/>
      <c r="Y324" s="5">
        <v>19</v>
      </c>
      <c r="Z324" s="44">
        <v>0.99160000000000004</v>
      </c>
      <c r="AA324" s="522">
        <f t="shared" si="56"/>
        <v>3.427144628623762E-3</v>
      </c>
      <c r="AB324" s="32"/>
      <c r="AC324" s="44">
        <f t="shared" si="54"/>
        <v>0.99440000559999997</v>
      </c>
      <c r="AD324" s="522">
        <f t="shared" si="57"/>
        <v>3.4368219422100431E-3</v>
      </c>
      <c r="AE324" s="32"/>
      <c r="AF324" s="44">
        <f t="shared" si="55"/>
        <v>0.99720000279999998</v>
      </c>
      <c r="AG324" s="522">
        <f t="shared" si="58"/>
        <v>3.4464992267644414E-3</v>
      </c>
      <c r="AH324" s="32"/>
      <c r="AI324" s="44">
        <v>1</v>
      </c>
      <c r="AJ324" s="522">
        <f t="shared" si="59"/>
        <v>3.4561765113188402E-3</v>
      </c>
      <c r="AO324" s="812"/>
    </row>
    <row r="325" spans="4:41" s="5" customFormat="1" x14ac:dyDescent="0.2">
      <c r="D325" s="803"/>
      <c r="E325" s="804"/>
      <c r="F325" s="502"/>
      <c r="G325" s="502"/>
      <c r="H325" s="502"/>
      <c r="Y325" s="5">
        <v>20</v>
      </c>
      <c r="Z325" s="44">
        <v>0.99160000000000004</v>
      </c>
      <c r="AA325" s="522">
        <f t="shared" si="56"/>
        <v>3.427144628623762E-3</v>
      </c>
      <c r="AB325" s="32"/>
      <c r="AC325" s="44">
        <f t="shared" si="54"/>
        <v>0.99440000559999997</v>
      </c>
      <c r="AD325" s="522">
        <f t="shared" si="57"/>
        <v>3.4368219422100431E-3</v>
      </c>
      <c r="AE325" s="32"/>
      <c r="AF325" s="44">
        <f t="shared" si="55"/>
        <v>0.99720000279999998</v>
      </c>
      <c r="AG325" s="522">
        <f t="shared" si="58"/>
        <v>3.4464992267644414E-3</v>
      </c>
      <c r="AH325" s="32"/>
      <c r="AI325" s="44">
        <v>1</v>
      </c>
      <c r="AJ325" s="522">
        <f t="shared" si="59"/>
        <v>3.4561765113188402E-3</v>
      </c>
      <c r="AO325" s="812"/>
    </row>
    <row r="326" spans="4:41" s="5" customFormat="1" x14ac:dyDescent="0.2">
      <c r="D326" s="803"/>
      <c r="E326" s="804"/>
      <c r="F326" s="502"/>
      <c r="G326" s="502"/>
      <c r="H326" s="502"/>
      <c r="Y326" s="5">
        <v>21</v>
      </c>
      <c r="Z326" s="44">
        <v>0.99160000000000004</v>
      </c>
      <c r="AA326" s="522">
        <f t="shared" si="56"/>
        <v>3.427144628623762E-3</v>
      </c>
      <c r="AB326" s="32"/>
      <c r="AC326" s="44">
        <f t="shared" si="54"/>
        <v>0.99440000559999997</v>
      </c>
      <c r="AD326" s="522">
        <f t="shared" si="57"/>
        <v>3.4368219422100431E-3</v>
      </c>
      <c r="AE326" s="32"/>
      <c r="AF326" s="44">
        <f t="shared" si="55"/>
        <v>0.99720000279999998</v>
      </c>
      <c r="AG326" s="522">
        <f t="shared" si="58"/>
        <v>3.4464992267644414E-3</v>
      </c>
      <c r="AH326" s="32"/>
      <c r="AI326" s="44">
        <v>1</v>
      </c>
      <c r="AJ326" s="522">
        <f t="shared" si="59"/>
        <v>3.4561765113188402E-3</v>
      </c>
      <c r="AO326" s="812"/>
    </row>
    <row r="327" spans="4:41" s="5" customFormat="1" x14ac:dyDescent="0.2">
      <c r="D327" s="803"/>
      <c r="E327" s="804"/>
      <c r="F327" s="502"/>
      <c r="G327" s="502"/>
      <c r="H327" s="502"/>
      <c r="Y327" s="5">
        <v>22</v>
      </c>
      <c r="Z327" s="44">
        <v>0.99160000000000004</v>
      </c>
      <c r="AA327" s="522">
        <f t="shared" si="56"/>
        <v>3.427144628623762E-3</v>
      </c>
      <c r="AB327" s="32"/>
      <c r="AC327" s="44">
        <f t="shared" si="54"/>
        <v>0.99440000559999997</v>
      </c>
      <c r="AD327" s="522">
        <f t="shared" si="57"/>
        <v>3.4368219422100431E-3</v>
      </c>
      <c r="AE327" s="32"/>
      <c r="AF327" s="44">
        <f t="shared" si="55"/>
        <v>0.99720000279999998</v>
      </c>
      <c r="AG327" s="522">
        <f t="shared" si="58"/>
        <v>3.4464992267644414E-3</v>
      </c>
      <c r="AH327" s="32"/>
      <c r="AI327" s="44">
        <v>1</v>
      </c>
      <c r="AJ327" s="522">
        <f t="shared" si="59"/>
        <v>3.4561765113188402E-3</v>
      </c>
      <c r="AO327" s="812"/>
    </row>
    <row r="328" spans="4:41" s="5" customFormat="1" x14ac:dyDescent="0.2">
      <c r="D328" s="803"/>
      <c r="E328" s="804"/>
      <c r="F328" s="502"/>
      <c r="G328" s="502"/>
      <c r="H328" s="502"/>
      <c r="Y328" s="5">
        <v>23</v>
      </c>
      <c r="Z328" s="44">
        <v>0.99160000000000004</v>
      </c>
      <c r="AA328" s="522">
        <f t="shared" si="56"/>
        <v>3.427144628623762E-3</v>
      </c>
      <c r="AB328" s="32"/>
      <c r="AC328" s="44">
        <f t="shared" si="54"/>
        <v>0.99440000559999997</v>
      </c>
      <c r="AD328" s="522">
        <f t="shared" si="57"/>
        <v>3.4368219422100431E-3</v>
      </c>
      <c r="AE328" s="32"/>
      <c r="AF328" s="44">
        <f t="shared" si="55"/>
        <v>0.99720000279999998</v>
      </c>
      <c r="AG328" s="522">
        <f t="shared" si="58"/>
        <v>3.4464992267644414E-3</v>
      </c>
      <c r="AH328" s="32"/>
      <c r="AI328" s="44">
        <v>1</v>
      </c>
      <c r="AJ328" s="522">
        <f t="shared" si="59"/>
        <v>3.4561765113188402E-3</v>
      </c>
      <c r="AO328" s="812"/>
    </row>
    <row r="329" spans="4:41" s="5" customFormat="1" x14ac:dyDescent="0.2">
      <c r="D329" s="803"/>
      <c r="E329" s="804"/>
      <c r="F329" s="502"/>
      <c r="G329" s="502"/>
      <c r="H329" s="502"/>
      <c r="Y329" s="5">
        <v>24</v>
      </c>
      <c r="Z329" s="44">
        <v>0.99160000000000004</v>
      </c>
      <c r="AA329" s="522">
        <f t="shared" si="56"/>
        <v>3.427144628623762E-3</v>
      </c>
      <c r="AB329" s="32"/>
      <c r="AC329" s="44">
        <f t="shared" si="54"/>
        <v>0.99440000559999997</v>
      </c>
      <c r="AD329" s="522">
        <f t="shared" si="57"/>
        <v>3.4368219422100431E-3</v>
      </c>
      <c r="AE329" s="32"/>
      <c r="AF329" s="44">
        <f t="shared" si="55"/>
        <v>0.99720000279999998</v>
      </c>
      <c r="AG329" s="522">
        <f t="shared" si="58"/>
        <v>3.4464992267644414E-3</v>
      </c>
      <c r="AH329" s="32"/>
      <c r="AI329" s="44">
        <v>1</v>
      </c>
      <c r="AJ329" s="522">
        <f t="shared" si="59"/>
        <v>3.4561765113188402E-3</v>
      </c>
      <c r="AO329" s="812"/>
    </row>
    <row r="330" spans="4:41" s="5" customFormat="1" x14ac:dyDescent="0.2">
      <c r="D330" s="803"/>
      <c r="E330" s="804"/>
      <c r="F330" s="502"/>
      <c r="G330" s="502"/>
      <c r="H330" s="502"/>
      <c r="Y330" s="5">
        <v>25</v>
      </c>
      <c r="Z330" s="44">
        <v>0.99160000000000004</v>
      </c>
      <c r="AA330" s="522">
        <f t="shared" si="56"/>
        <v>3.427144628623762E-3</v>
      </c>
      <c r="AB330" s="32"/>
      <c r="AC330" s="44">
        <f t="shared" si="54"/>
        <v>0.99440000559999997</v>
      </c>
      <c r="AD330" s="522">
        <f t="shared" si="57"/>
        <v>3.4368219422100431E-3</v>
      </c>
      <c r="AE330" s="32"/>
      <c r="AF330" s="44">
        <f t="shared" si="55"/>
        <v>0.99720000279999998</v>
      </c>
      <c r="AG330" s="522">
        <f t="shared" si="58"/>
        <v>3.4464992267644414E-3</v>
      </c>
      <c r="AH330" s="32"/>
      <c r="AI330" s="44">
        <v>1</v>
      </c>
      <c r="AJ330" s="522">
        <f t="shared" si="59"/>
        <v>3.4561765113188402E-3</v>
      </c>
      <c r="AO330" s="812"/>
    </row>
    <row r="331" spans="4:41" s="5" customFormat="1" x14ac:dyDescent="0.2">
      <c r="D331" s="803"/>
      <c r="E331" s="804"/>
      <c r="F331" s="502"/>
      <c r="G331" s="502"/>
      <c r="H331" s="502"/>
      <c r="Y331" s="5">
        <v>26</v>
      </c>
      <c r="Z331" s="44">
        <v>0.99160000000000004</v>
      </c>
      <c r="AA331" s="522">
        <f t="shared" si="56"/>
        <v>3.427144628623762E-3</v>
      </c>
      <c r="AB331" s="32"/>
      <c r="AC331" s="44">
        <f t="shared" si="54"/>
        <v>0.99440000559999997</v>
      </c>
      <c r="AD331" s="522">
        <f t="shared" si="57"/>
        <v>3.4368219422100431E-3</v>
      </c>
      <c r="AE331" s="32"/>
      <c r="AF331" s="44">
        <f t="shared" si="55"/>
        <v>0.99720000279999998</v>
      </c>
      <c r="AG331" s="522">
        <f t="shared" si="58"/>
        <v>3.4464992267644414E-3</v>
      </c>
      <c r="AH331" s="32"/>
      <c r="AI331" s="44">
        <v>1</v>
      </c>
      <c r="AJ331" s="522">
        <f t="shared" si="59"/>
        <v>3.4561765113188402E-3</v>
      </c>
      <c r="AO331" s="812"/>
    </row>
    <row r="332" spans="4:41" s="5" customFormat="1" x14ac:dyDescent="0.2">
      <c r="D332" s="803"/>
      <c r="E332" s="804"/>
      <c r="F332" s="502"/>
      <c r="G332" s="502"/>
      <c r="H332" s="502"/>
      <c r="X332" s="816"/>
      <c r="Y332" s="5">
        <v>27</v>
      </c>
      <c r="Z332" s="44">
        <f>Z331+($Z$347-$Z$310)/16</f>
        <v>0.99448750000000008</v>
      </c>
      <c r="AA332" s="522">
        <f t="shared" si="56"/>
        <v>3.4371243383001953E-3</v>
      </c>
      <c r="AC332" s="44">
        <f t="shared" si="54"/>
        <v>0.9963250036750001</v>
      </c>
      <c r="AD332" s="522">
        <f t="shared" si="57"/>
        <v>3.4434750753411926E-3</v>
      </c>
      <c r="AF332" s="44">
        <f t="shared" si="55"/>
        <v>0.99816250183749999</v>
      </c>
      <c r="AG332" s="522">
        <f t="shared" si="58"/>
        <v>3.4498257933300159E-3</v>
      </c>
      <c r="AI332" s="44">
        <v>1</v>
      </c>
      <c r="AJ332" s="522">
        <f t="shared" si="59"/>
        <v>3.4561765113188402E-3</v>
      </c>
      <c r="AO332" s="812"/>
    </row>
    <row r="333" spans="4:41" s="5" customFormat="1" x14ac:dyDescent="0.2">
      <c r="D333" s="803"/>
      <c r="E333" s="804"/>
      <c r="F333" s="502"/>
      <c r="G333" s="502"/>
      <c r="H333" s="502"/>
      <c r="X333" s="816"/>
      <c r="Y333" s="5">
        <v>28</v>
      </c>
      <c r="Z333" s="44">
        <f t="shared" ref="Z333:Z346" si="60">Z332+($Z$347-$Z$310)/16</f>
        <v>0.99737500000000012</v>
      </c>
      <c r="AA333" s="522">
        <f t="shared" si="56"/>
        <v>3.4471040479766286E-3</v>
      </c>
      <c r="AC333" s="44">
        <f t="shared" si="54"/>
        <v>0.99825000175000012</v>
      </c>
      <c r="AD333" s="522">
        <f t="shared" si="57"/>
        <v>3.4501282084723416E-3</v>
      </c>
      <c r="AF333" s="44">
        <f t="shared" si="55"/>
        <v>0.999125000875</v>
      </c>
      <c r="AG333" s="522">
        <f t="shared" si="58"/>
        <v>3.4531523598955905E-3</v>
      </c>
      <c r="AI333" s="44">
        <v>1</v>
      </c>
      <c r="AJ333" s="522">
        <f t="shared" si="59"/>
        <v>3.4561765113188402E-3</v>
      </c>
      <c r="AO333" s="812"/>
    </row>
    <row r="334" spans="4:41" s="5" customFormat="1" x14ac:dyDescent="0.2">
      <c r="D334" s="803"/>
      <c r="E334" s="804"/>
      <c r="F334" s="502"/>
      <c r="G334" s="502"/>
      <c r="H334" s="502"/>
      <c r="X334" s="816"/>
      <c r="Y334" s="5">
        <v>29</v>
      </c>
      <c r="Z334" s="44">
        <f t="shared" si="60"/>
        <v>1.0002625000000001</v>
      </c>
      <c r="AA334" s="522">
        <f t="shared" si="56"/>
        <v>3.4570837576530615E-3</v>
      </c>
      <c r="AC334" s="44">
        <f t="shared" si="54"/>
        <v>1.000174999825</v>
      </c>
      <c r="AD334" s="522">
        <f t="shared" si="57"/>
        <v>3.4567813416034902E-3</v>
      </c>
      <c r="AF334" s="44">
        <f t="shared" si="55"/>
        <v>1.0000874999125</v>
      </c>
      <c r="AG334" s="522">
        <f t="shared" si="58"/>
        <v>3.456478926461165E-3</v>
      </c>
      <c r="AI334" s="44">
        <v>1</v>
      </c>
      <c r="AJ334" s="522">
        <f t="shared" si="59"/>
        <v>3.4561765113188402E-3</v>
      </c>
      <c r="AO334" s="812"/>
    </row>
    <row r="335" spans="4:41" s="5" customFormat="1" x14ac:dyDescent="0.2">
      <c r="D335" s="803"/>
      <c r="E335" s="804"/>
      <c r="F335" s="502"/>
      <c r="G335" s="502"/>
      <c r="H335" s="502"/>
      <c r="X335" s="816"/>
      <c r="Y335" s="5">
        <v>30</v>
      </c>
      <c r="Z335" s="44">
        <f t="shared" si="60"/>
        <v>1.00315</v>
      </c>
      <c r="AA335" s="522">
        <f t="shared" si="56"/>
        <v>3.4670634673294944E-3</v>
      </c>
      <c r="AC335" s="44">
        <f t="shared" si="54"/>
        <v>1.0020999979</v>
      </c>
      <c r="AD335" s="522">
        <f t="shared" si="57"/>
        <v>3.4634344747346392E-3</v>
      </c>
      <c r="AF335" s="44">
        <f t="shared" si="55"/>
        <v>1.0010499989499999</v>
      </c>
      <c r="AG335" s="522">
        <f t="shared" si="58"/>
        <v>3.4598054930267395E-3</v>
      </c>
      <c r="AI335" s="44">
        <v>1</v>
      </c>
      <c r="AJ335" s="522">
        <f t="shared" si="59"/>
        <v>3.4561765113188402E-3</v>
      </c>
      <c r="AO335" s="812"/>
    </row>
    <row r="336" spans="4:41" s="5" customFormat="1" x14ac:dyDescent="0.2">
      <c r="D336" s="803"/>
      <c r="E336" s="804"/>
      <c r="F336" s="502"/>
      <c r="G336" s="502"/>
      <c r="H336" s="502"/>
      <c r="X336" s="816"/>
      <c r="Y336" s="5">
        <v>31</v>
      </c>
      <c r="Z336" s="44">
        <f t="shared" si="60"/>
        <v>1.0060374999999999</v>
      </c>
      <c r="AA336" s="522">
        <f t="shared" si="56"/>
        <v>3.4770431770059273E-3</v>
      </c>
      <c r="AC336" s="44">
        <f t="shared" si="54"/>
        <v>1.0040249959750001</v>
      </c>
      <c r="AD336" s="522">
        <f t="shared" si="57"/>
        <v>3.4700876078657883E-3</v>
      </c>
      <c r="AF336" s="44">
        <f t="shared" si="55"/>
        <v>1.0020124979875</v>
      </c>
      <c r="AG336" s="522">
        <f t="shared" si="58"/>
        <v>3.463132059592314E-3</v>
      </c>
      <c r="AI336" s="44">
        <v>1</v>
      </c>
      <c r="AJ336" s="522">
        <f t="shared" si="59"/>
        <v>3.4561765113188402E-3</v>
      </c>
      <c r="AO336" s="812"/>
    </row>
    <row r="337" spans="4:41" s="5" customFormat="1" x14ac:dyDescent="0.2">
      <c r="D337" s="803"/>
      <c r="E337" s="804"/>
      <c r="F337" s="502"/>
      <c r="G337" s="502"/>
      <c r="H337" s="502"/>
      <c r="X337" s="816"/>
      <c r="Y337" s="5">
        <v>32</v>
      </c>
      <c r="Z337" s="44">
        <f t="shared" si="60"/>
        <v>1.0089249999999998</v>
      </c>
      <c r="AA337" s="522">
        <f t="shared" si="56"/>
        <v>3.4870228866823601E-3</v>
      </c>
      <c r="AC337" s="44">
        <f t="shared" si="54"/>
        <v>1.0059499940499999</v>
      </c>
      <c r="AD337" s="522">
        <f t="shared" si="57"/>
        <v>3.4767407409969364E-3</v>
      </c>
      <c r="AF337" s="44">
        <f t="shared" si="55"/>
        <v>1.0029749970249999</v>
      </c>
      <c r="AG337" s="522">
        <f t="shared" si="58"/>
        <v>3.4664586261578885E-3</v>
      </c>
      <c r="AI337" s="44">
        <v>1</v>
      </c>
      <c r="AJ337" s="522">
        <f t="shared" si="59"/>
        <v>3.4561765113188402E-3</v>
      </c>
      <c r="AO337" s="812"/>
    </row>
    <row r="338" spans="4:41" s="5" customFormat="1" x14ac:dyDescent="0.2">
      <c r="D338" s="803"/>
      <c r="E338" s="804"/>
      <c r="F338" s="502"/>
      <c r="G338" s="502"/>
      <c r="H338" s="502"/>
      <c r="X338" s="816"/>
      <c r="Y338" s="5">
        <v>33</v>
      </c>
      <c r="Z338" s="44">
        <f t="shared" si="60"/>
        <v>1.0118124999999998</v>
      </c>
      <c r="AA338" s="522">
        <f t="shared" si="56"/>
        <v>3.4970025963587934E-3</v>
      </c>
      <c r="AC338" s="44">
        <f t="shared" si="54"/>
        <v>1.0078749921249999</v>
      </c>
      <c r="AD338" s="522">
        <f t="shared" si="57"/>
        <v>3.4833938741280854E-3</v>
      </c>
      <c r="AF338" s="44">
        <f t="shared" si="55"/>
        <v>1.0039374960624998</v>
      </c>
      <c r="AG338" s="522">
        <f t="shared" si="58"/>
        <v>3.4697851927234626E-3</v>
      </c>
      <c r="AI338" s="44">
        <v>1</v>
      </c>
      <c r="AJ338" s="522">
        <f t="shared" si="59"/>
        <v>3.4561765113188402E-3</v>
      </c>
      <c r="AO338" s="812"/>
    </row>
    <row r="339" spans="4:41" s="5" customFormat="1" x14ac:dyDescent="0.2">
      <c r="D339" s="803"/>
      <c r="E339" s="804"/>
      <c r="F339" s="502"/>
      <c r="G339" s="502"/>
      <c r="H339" s="502"/>
      <c r="X339" s="816"/>
      <c r="Y339" s="5">
        <v>34</v>
      </c>
      <c r="Z339" s="44">
        <f t="shared" si="60"/>
        <v>1.0146999999999997</v>
      </c>
      <c r="AA339" s="522">
        <f t="shared" si="56"/>
        <v>3.5069823060352263E-3</v>
      </c>
      <c r="AC339" s="44">
        <f t="shared" si="54"/>
        <v>1.0097999901999999</v>
      </c>
      <c r="AD339" s="522">
        <f t="shared" si="57"/>
        <v>3.4900470072592345E-3</v>
      </c>
      <c r="AF339" s="44">
        <f t="shared" si="55"/>
        <v>1.0048999950999999</v>
      </c>
      <c r="AG339" s="522">
        <f t="shared" si="58"/>
        <v>3.4731117592890375E-3</v>
      </c>
      <c r="AI339" s="44">
        <v>1</v>
      </c>
      <c r="AJ339" s="522">
        <f t="shared" si="59"/>
        <v>3.4561765113188402E-3</v>
      </c>
      <c r="AO339" s="812"/>
    </row>
    <row r="340" spans="4:41" s="5" customFormat="1" x14ac:dyDescent="0.2">
      <c r="D340" s="803"/>
      <c r="E340" s="804"/>
      <c r="F340" s="502"/>
      <c r="G340" s="502"/>
      <c r="H340" s="502"/>
      <c r="X340" s="816"/>
      <c r="Y340" s="5">
        <v>35</v>
      </c>
      <c r="Z340" s="44">
        <f t="shared" si="60"/>
        <v>1.0175874999999996</v>
      </c>
      <c r="AA340" s="522">
        <f t="shared" si="56"/>
        <v>3.5169620157116592E-3</v>
      </c>
      <c r="AC340" s="44">
        <f t="shared" si="54"/>
        <v>1.0117249882749997</v>
      </c>
      <c r="AD340" s="522">
        <f t="shared" si="57"/>
        <v>3.4967001403903831E-3</v>
      </c>
      <c r="AF340" s="44">
        <f t="shared" si="55"/>
        <v>1.0058624941374998</v>
      </c>
      <c r="AG340" s="522">
        <f t="shared" si="58"/>
        <v>3.4764383258546116E-3</v>
      </c>
      <c r="AI340" s="44">
        <v>1</v>
      </c>
      <c r="AJ340" s="522">
        <f t="shared" si="59"/>
        <v>3.4561765113188402E-3</v>
      </c>
      <c r="AO340" s="812"/>
    </row>
    <row r="341" spans="4:41" s="5" customFormat="1" x14ac:dyDescent="0.2">
      <c r="D341" s="803"/>
      <c r="E341" s="804"/>
      <c r="F341" s="502"/>
      <c r="G341" s="502"/>
      <c r="H341" s="502"/>
      <c r="X341" s="816"/>
      <c r="Y341" s="5">
        <v>36</v>
      </c>
      <c r="Z341" s="44">
        <f t="shared" si="60"/>
        <v>1.0204749999999996</v>
      </c>
      <c r="AA341" s="522">
        <f t="shared" si="56"/>
        <v>3.5269417253880921E-3</v>
      </c>
      <c r="AC341" s="44">
        <f t="shared" si="54"/>
        <v>1.0136499863499997</v>
      </c>
      <c r="AD341" s="522">
        <f t="shared" si="57"/>
        <v>3.5033532735215321E-3</v>
      </c>
      <c r="AF341" s="44">
        <f t="shared" si="55"/>
        <v>1.006824993175</v>
      </c>
      <c r="AG341" s="522">
        <f t="shared" si="58"/>
        <v>3.4797648924201866E-3</v>
      </c>
      <c r="AI341" s="44">
        <v>1</v>
      </c>
      <c r="AJ341" s="522">
        <f t="shared" si="59"/>
        <v>3.4561765113188402E-3</v>
      </c>
      <c r="AO341" s="812"/>
    </row>
    <row r="342" spans="4:41" s="5" customFormat="1" x14ac:dyDescent="0.2">
      <c r="D342" s="803"/>
      <c r="E342" s="804"/>
      <c r="F342" s="502"/>
      <c r="G342" s="502"/>
      <c r="H342" s="502"/>
      <c r="X342" s="816"/>
      <c r="Y342" s="5">
        <v>37</v>
      </c>
      <c r="Z342" s="44">
        <f t="shared" si="60"/>
        <v>1.0233624999999995</v>
      </c>
      <c r="AA342" s="522">
        <f t="shared" si="56"/>
        <v>3.5369214350645249E-3</v>
      </c>
      <c r="AC342" s="44">
        <f t="shared" si="54"/>
        <v>1.0155749844249997</v>
      </c>
      <c r="AD342" s="522">
        <f t="shared" si="57"/>
        <v>3.5100064066526811E-3</v>
      </c>
      <c r="AF342" s="44">
        <f t="shared" si="55"/>
        <v>1.0077874922124999</v>
      </c>
      <c r="AG342" s="522">
        <f t="shared" si="58"/>
        <v>3.4830914589857606E-3</v>
      </c>
      <c r="AI342" s="44">
        <v>1</v>
      </c>
      <c r="AJ342" s="522">
        <f t="shared" si="59"/>
        <v>3.4561765113188402E-3</v>
      </c>
      <c r="AO342" s="812"/>
    </row>
    <row r="343" spans="4:41" s="5" customFormat="1" x14ac:dyDescent="0.2">
      <c r="D343" s="803"/>
      <c r="E343" s="804"/>
      <c r="F343" s="502"/>
      <c r="G343" s="502"/>
      <c r="H343" s="502"/>
      <c r="X343" s="816"/>
      <c r="Y343" s="5">
        <v>38</v>
      </c>
      <c r="Z343" s="44">
        <f t="shared" si="60"/>
        <v>1.0262499999999994</v>
      </c>
      <c r="AA343" s="522">
        <f t="shared" si="56"/>
        <v>3.5469011447409578E-3</v>
      </c>
      <c r="AC343" s="44">
        <f t="shared" si="54"/>
        <v>1.0174999824999997</v>
      </c>
      <c r="AD343" s="522">
        <f t="shared" si="57"/>
        <v>3.5166595397838302E-3</v>
      </c>
      <c r="AF343" s="44">
        <f t="shared" si="55"/>
        <v>1.0087499912499998</v>
      </c>
      <c r="AG343" s="522">
        <f t="shared" si="58"/>
        <v>3.4864180255513347E-3</v>
      </c>
      <c r="AI343" s="44">
        <v>1</v>
      </c>
      <c r="AJ343" s="522">
        <f t="shared" si="59"/>
        <v>3.4561765113188402E-3</v>
      </c>
      <c r="AO343" s="812"/>
    </row>
    <row r="344" spans="4:41" s="5" customFormat="1" x14ac:dyDescent="0.2">
      <c r="D344" s="803"/>
      <c r="E344" s="804"/>
      <c r="F344" s="502"/>
      <c r="G344" s="502"/>
      <c r="H344" s="502"/>
      <c r="X344" s="816"/>
      <c r="Y344" s="5">
        <v>39</v>
      </c>
      <c r="Z344" s="44">
        <f t="shared" si="60"/>
        <v>1.0291374999999994</v>
      </c>
      <c r="AA344" s="522">
        <f t="shared" si="56"/>
        <v>3.5568808544173907E-3</v>
      </c>
      <c r="AC344" s="44">
        <f t="shared" si="54"/>
        <v>1.0194249805749995</v>
      </c>
      <c r="AD344" s="522">
        <f t="shared" si="57"/>
        <v>3.5233126729149783E-3</v>
      </c>
      <c r="AF344" s="44">
        <f t="shared" si="55"/>
        <v>1.0097124902874999</v>
      </c>
      <c r="AG344" s="522">
        <f t="shared" si="58"/>
        <v>3.4897445921169097E-3</v>
      </c>
      <c r="AI344" s="44">
        <v>1</v>
      </c>
      <c r="AJ344" s="522">
        <f t="shared" si="59"/>
        <v>3.4561765113188402E-3</v>
      </c>
      <c r="AO344" s="812"/>
    </row>
    <row r="345" spans="4:41" s="5" customFormat="1" x14ac:dyDescent="0.2">
      <c r="D345" s="803"/>
      <c r="E345" s="804"/>
      <c r="F345" s="502"/>
      <c r="G345" s="502"/>
      <c r="H345" s="502"/>
      <c r="X345" s="816"/>
      <c r="Y345" s="5">
        <v>40</v>
      </c>
      <c r="Z345" s="44">
        <f t="shared" si="60"/>
        <v>1.0320249999999993</v>
      </c>
      <c r="AA345" s="522">
        <f t="shared" si="56"/>
        <v>3.5668605640938236E-3</v>
      </c>
      <c r="AC345" s="44">
        <f t="shared" si="54"/>
        <v>1.0213499786499995</v>
      </c>
      <c r="AD345" s="522">
        <f t="shared" si="57"/>
        <v>3.5299658060461273E-3</v>
      </c>
      <c r="AF345" s="44">
        <f t="shared" si="55"/>
        <v>1.0106749893249998</v>
      </c>
      <c r="AG345" s="522">
        <f t="shared" si="58"/>
        <v>3.4930711586824838E-3</v>
      </c>
      <c r="AI345" s="44">
        <v>1</v>
      </c>
      <c r="AJ345" s="522">
        <f t="shared" si="59"/>
        <v>3.4561765113188402E-3</v>
      </c>
      <c r="AO345" s="812"/>
    </row>
    <row r="346" spans="4:41" s="5" customFormat="1" x14ac:dyDescent="0.2">
      <c r="D346" s="803"/>
      <c r="E346" s="804"/>
      <c r="F346" s="502"/>
      <c r="G346" s="502"/>
      <c r="H346" s="502"/>
      <c r="X346" s="816"/>
      <c r="Y346" s="5">
        <v>41</v>
      </c>
      <c r="Z346" s="44">
        <f t="shared" si="60"/>
        <v>1.0349124999999992</v>
      </c>
      <c r="AA346" s="522">
        <f t="shared" si="56"/>
        <v>3.5768402737702564E-3</v>
      </c>
      <c r="AC346" s="44">
        <f t="shared" si="54"/>
        <v>1.0232749767249996</v>
      </c>
      <c r="AD346" s="522">
        <f t="shared" si="57"/>
        <v>3.5366189391772764E-3</v>
      </c>
      <c r="AF346" s="44">
        <f t="shared" si="55"/>
        <v>1.0116374883624997</v>
      </c>
      <c r="AG346" s="522">
        <f t="shared" si="58"/>
        <v>3.4963977252480578E-3</v>
      </c>
      <c r="AI346" s="44">
        <v>1</v>
      </c>
      <c r="AJ346" s="522">
        <f t="shared" si="59"/>
        <v>3.4561765113188402E-3</v>
      </c>
      <c r="AO346" s="812"/>
    </row>
    <row r="347" spans="4:41" s="5" customFormat="1" ht="13.5" thickBot="1" x14ac:dyDescent="0.25">
      <c r="D347" s="803"/>
      <c r="E347" s="804"/>
      <c r="F347" s="502"/>
      <c r="G347" s="502"/>
      <c r="H347" s="502"/>
      <c r="W347" s="524"/>
      <c r="X347" s="816"/>
      <c r="Y347" s="5">
        <v>42</v>
      </c>
      <c r="Z347" s="46">
        <v>1.0378000000000001</v>
      </c>
      <c r="AA347" s="523">
        <f t="shared" si="56"/>
        <v>3.5868199834466923E-3</v>
      </c>
      <c r="AC347" s="46">
        <f t="shared" si="54"/>
        <v>1.0251999748</v>
      </c>
      <c r="AD347" s="523">
        <f t="shared" si="57"/>
        <v>3.5432720723084271E-3</v>
      </c>
      <c r="AF347" s="46">
        <f t="shared" si="55"/>
        <v>1.0125999874</v>
      </c>
      <c r="AG347" s="523">
        <f t="shared" si="58"/>
        <v>3.4997242918136337E-3</v>
      </c>
      <c r="AI347" s="46">
        <v>1</v>
      </c>
      <c r="AJ347" s="523">
        <f t="shared" si="59"/>
        <v>3.4561765113188402E-3</v>
      </c>
      <c r="AO347" s="812"/>
    </row>
    <row r="348" spans="4:41" s="5" customFormat="1" x14ac:dyDescent="0.2">
      <c r="D348" s="803"/>
      <c r="E348" s="804"/>
      <c r="F348" s="502"/>
      <c r="G348" s="502"/>
      <c r="H348" s="502"/>
      <c r="AO348" s="812"/>
    </row>
    <row r="349" spans="4:41" s="5" customFormat="1" x14ac:dyDescent="0.2">
      <c r="D349" s="803"/>
      <c r="E349" s="804"/>
      <c r="F349" s="502"/>
      <c r="G349" s="502"/>
      <c r="H349" s="502"/>
      <c r="AO349" s="812"/>
    </row>
    <row r="350" spans="4:41" s="5" customFormat="1" x14ac:dyDescent="0.2">
      <c r="D350" s="803"/>
      <c r="E350" s="804"/>
      <c r="F350" s="502"/>
      <c r="G350" s="502"/>
      <c r="H350" s="502"/>
      <c r="AO350" s="812"/>
    </row>
    <row r="351" spans="4:41" s="5" customFormat="1" x14ac:dyDescent="0.2">
      <c r="D351" s="803"/>
      <c r="E351" s="804"/>
      <c r="F351" s="502"/>
      <c r="G351" s="502"/>
      <c r="H351" s="502"/>
      <c r="AO351" s="812"/>
    </row>
    <row r="352" spans="4:41" s="5" customFormat="1" x14ac:dyDescent="0.2">
      <c r="D352" s="803"/>
      <c r="E352" s="804"/>
      <c r="F352" s="502"/>
      <c r="G352" s="502"/>
      <c r="H352" s="502"/>
      <c r="AO352" s="812"/>
    </row>
    <row r="353" spans="4:41" s="5" customFormat="1" ht="16.5" thickBot="1" x14ac:dyDescent="0.25">
      <c r="D353" s="803"/>
      <c r="E353" s="804"/>
      <c r="F353" s="502"/>
      <c r="G353" s="502"/>
      <c r="H353" s="502"/>
      <c r="Z353" s="34"/>
      <c r="AA353" s="35"/>
      <c r="AC353" s="997"/>
      <c r="AD353" s="997"/>
      <c r="AF353" s="997"/>
      <c r="AG353" s="997"/>
      <c r="AI353" s="34"/>
      <c r="AJ353" s="36"/>
      <c r="AO353" s="812"/>
    </row>
    <row r="354" spans="4:41" s="5" customFormat="1" x14ac:dyDescent="0.2">
      <c r="D354" s="803"/>
      <c r="E354" s="804"/>
      <c r="F354" s="502"/>
      <c r="G354" s="502"/>
      <c r="H354" s="502"/>
      <c r="Z354" s="988" t="s">
        <v>245</v>
      </c>
      <c r="AA354" s="989"/>
      <c r="AC354" s="997"/>
      <c r="AD354" s="997"/>
      <c r="AF354" s="997"/>
      <c r="AG354" s="997"/>
      <c r="AI354" s="988" t="s">
        <v>246</v>
      </c>
      <c r="AJ354" s="989"/>
      <c r="AO354" s="812"/>
    </row>
    <row r="355" spans="4:41" s="5" customFormat="1" x14ac:dyDescent="0.2">
      <c r="D355" s="803"/>
      <c r="E355" s="804"/>
      <c r="F355" s="502"/>
      <c r="G355" s="502"/>
      <c r="H355" s="502"/>
      <c r="Z355" s="990"/>
      <c r="AA355" s="991"/>
      <c r="AC355" s="997"/>
      <c r="AD355" s="997"/>
      <c r="AF355" s="997"/>
      <c r="AG355" s="997"/>
      <c r="AI355" s="990"/>
      <c r="AJ355" s="991"/>
      <c r="AO355" s="812"/>
    </row>
    <row r="356" spans="4:41" s="5" customFormat="1" ht="13.5" thickBot="1" x14ac:dyDescent="0.25">
      <c r="D356" s="803"/>
      <c r="E356" s="804"/>
      <c r="F356" s="502"/>
      <c r="G356" s="502"/>
      <c r="H356" s="502"/>
      <c r="Z356" s="992"/>
      <c r="AA356" s="993"/>
      <c r="AI356" s="992"/>
      <c r="AJ356" s="993"/>
      <c r="AO356" s="812"/>
    </row>
    <row r="357" spans="4:41" s="5" customFormat="1" x14ac:dyDescent="0.2">
      <c r="D357" s="803"/>
      <c r="E357" s="804"/>
      <c r="F357" s="502"/>
      <c r="G357" s="502"/>
      <c r="H357" s="502"/>
      <c r="Z357" s="998"/>
      <c r="AA357" s="998"/>
      <c r="AC357" s="933"/>
      <c r="AD357" s="933"/>
      <c r="AF357" s="933"/>
      <c r="AG357" s="933"/>
      <c r="AI357" s="933"/>
      <c r="AJ357" s="933"/>
      <c r="AO357" s="812"/>
    </row>
    <row r="358" spans="4:41" s="5" customFormat="1" ht="13.5" thickBot="1" x14ac:dyDescent="0.25">
      <c r="D358" s="803"/>
      <c r="E358" s="804"/>
      <c r="F358" s="502"/>
      <c r="G358" s="502"/>
      <c r="H358" s="502"/>
      <c r="Z358" s="994" t="s">
        <v>70</v>
      </c>
      <c r="AA358" s="994"/>
      <c r="AC358" s="994" t="s">
        <v>70</v>
      </c>
      <c r="AD358" s="994"/>
      <c r="AF358" s="994" t="s">
        <v>70</v>
      </c>
      <c r="AG358" s="994"/>
      <c r="AI358" s="994" t="s">
        <v>70</v>
      </c>
      <c r="AJ358" s="994"/>
      <c r="AO358" s="812"/>
    </row>
    <row r="359" spans="4:41" s="5" customFormat="1" ht="13.5" thickBot="1" x14ac:dyDescent="0.25">
      <c r="D359" s="803"/>
      <c r="E359" s="804"/>
      <c r="F359" s="502"/>
      <c r="G359" s="502"/>
      <c r="H359" s="502"/>
      <c r="Z359" s="995">
        <f>(SUM(Z363:Z404)+(0.19499*Z405))/42.19499</f>
        <v>0.99995604264866511</v>
      </c>
      <c r="AA359" s="996"/>
      <c r="AB359" s="37"/>
      <c r="AC359" s="995">
        <f>(SUM(AC363:AC404)+(0.19499*AC405))/42.19499</f>
        <v>0.9999706951284153</v>
      </c>
      <c r="AD359" s="996"/>
      <c r="AE359" s="37"/>
      <c r="AF359" s="995">
        <f>(SUM(AF363:AF404)+(0.19499*AF405))/42.19499</f>
        <v>0.99998534756420754</v>
      </c>
      <c r="AG359" s="996"/>
      <c r="AH359" s="37"/>
      <c r="AI359" s="995">
        <f>(SUM(AI363:AI404)+(0.19499*AI405))/42.19499</f>
        <v>1</v>
      </c>
      <c r="AJ359" s="996"/>
      <c r="AO359" s="812"/>
    </row>
    <row r="360" spans="4:41" s="5" customFormat="1" ht="13.5" thickBot="1" x14ac:dyDescent="0.25">
      <c r="D360" s="803"/>
      <c r="E360" s="804"/>
      <c r="F360" s="502"/>
      <c r="G360" s="502"/>
      <c r="H360" s="502"/>
      <c r="Z360" s="33"/>
      <c r="AA360" s="12"/>
      <c r="AB360" s="12"/>
      <c r="AC360" s="33"/>
      <c r="AD360" s="12"/>
      <c r="AE360" s="12"/>
      <c r="AF360" s="33"/>
      <c r="AG360" s="12"/>
      <c r="AH360" s="12"/>
      <c r="AI360" s="33"/>
      <c r="AJ360" s="12"/>
      <c r="AO360" s="812"/>
    </row>
    <row r="361" spans="4:41" s="5" customFormat="1" x14ac:dyDescent="0.2">
      <c r="D361" s="803"/>
      <c r="E361" s="804"/>
      <c r="F361" s="502"/>
      <c r="G361" s="502"/>
      <c r="H361" s="502"/>
      <c r="Z361" s="7" t="s">
        <v>68</v>
      </c>
      <c r="AA361" s="18" t="s">
        <v>69</v>
      </c>
      <c r="AC361" s="7" t="s">
        <v>68</v>
      </c>
      <c r="AD361" s="18" t="s">
        <v>69</v>
      </c>
      <c r="AF361" s="7" t="s">
        <v>68</v>
      </c>
      <c r="AG361" s="18" t="s">
        <v>69</v>
      </c>
      <c r="AI361" s="7" t="s">
        <v>68</v>
      </c>
      <c r="AJ361" s="18" t="s">
        <v>69</v>
      </c>
      <c r="AO361" s="812"/>
    </row>
    <row r="362" spans="4:41" s="5" customFormat="1" ht="13.5" thickBot="1" x14ac:dyDescent="0.25">
      <c r="D362" s="803"/>
      <c r="E362" s="804"/>
      <c r="F362" s="502"/>
      <c r="G362" s="502"/>
      <c r="H362" s="502"/>
      <c r="Z362" s="27" t="s">
        <v>71</v>
      </c>
      <c r="AA362" s="27" t="s">
        <v>22</v>
      </c>
      <c r="AC362" s="27" t="s">
        <v>71</v>
      </c>
      <c r="AD362" s="27" t="s">
        <v>22</v>
      </c>
      <c r="AF362" s="27" t="s">
        <v>71</v>
      </c>
      <c r="AG362" s="27" t="s">
        <v>22</v>
      </c>
      <c r="AI362" s="27" t="s">
        <v>71</v>
      </c>
      <c r="AJ362" s="27" t="s">
        <v>22</v>
      </c>
      <c r="AO362" s="812"/>
    </row>
    <row r="363" spans="4:41" s="5" customFormat="1" x14ac:dyDescent="0.2">
      <c r="D363" s="803"/>
      <c r="E363" s="804"/>
      <c r="F363" s="502"/>
      <c r="G363" s="502"/>
      <c r="H363" s="502"/>
      <c r="X363" s="814"/>
      <c r="Y363" s="810">
        <v>0</v>
      </c>
      <c r="Z363" s="43">
        <v>1.0210900000000001</v>
      </c>
      <c r="AA363" s="29">
        <f>$AA$179*Z363</f>
        <v>3.5290672739425547E-3</v>
      </c>
      <c r="AB363" s="32"/>
      <c r="AC363" s="43">
        <f t="shared" ref="AC363:AC405" si="61">1-((1-$Z363)*0.666666)</f>
        <v>1.0140599859400001</v>
      </c>
      <c r="AD363" s="29">
        <f>$AA$179*AC363</f>
        <v>3.5047703044741416E-3</v>
      </c>
      <c r="AE363" s="32"/>
      <c r="AF363" s="43">
        <f t="shared" ref="AF363:AF405" si="62">1-((1-$Z363)*0.333333)</f>
        <v>1.00702999297</v>
      </c>
      <c r="AG363" s="29">
        <f>$AA$179*AF363</f>
        <v>3.4804734078964904E-3</v>
      </c>
      <c r="AH363" s="32"/>
      <c r="AI363" s="43">
        <v>1</v>
      </c>
      <c r="AJ363" s="29">
        <f>$AA$179*AI363</f>
        <v>3.4561765113188402E-3</v>
      </c>
      <c r="AO363" s="812"/>
    </row>
    <row r="364" spans="4:41" s="5" customFormat="1" x14ac:dyDescent="0.2">
      <c r="D364" s="803"/>
      <c r="E364" s="804"/>
      <c r="F364" s="502"/>
      <c r="G364" s="502"/>
      <c r="H364" s="502"/>
      <c r="X364" s="814"/>
      <c r="Y364" s="5">
        <v>1</v>
      </c>
      <c r="Z364" s="44">
        <f>Z363-($Z$363-$Z$405)/42</f>
        <v>1.0200640476190477</v>
      </c>
      <c r="AA364" s="522">
        <f t="shared" ref="AA364:AA405" si="63">$AA$179*Z364</f>
        <v>3.5255214014217754E-3</v>
      </c>
      <c r="AB364" s="32"/>
      <c r="AC364" s="44">
        <f t="shared" si="61"/>
        <v>1.01337601837</v>
      </c>
      <c r="AD364" s="522">
        <f t="shared" ref="AD364:AD405" si="64">$AA$179*AC364</f>
        <v>3.5024063918242037E-3</v>
      </c>
      <c r="AE364" s="32"/>
      <c r="AF364" s="44">
        <f t="shared" si="62"/>
        <v>1.0066880091850001</v>
      </c>
      <c r="AG364" s="522">
        <f t="shared" ref="AG364:AG405" si="65">$AA$179*AF364</f>
        <v>3.4792914515715222E-3</v>
      </c>
      <c r="AH364" s="32"/>
      <c r="AI364" s="45">
        <v>1</v>
      </c>
      <c r="AJ364" s="522">
        <f t="shared" ref="AJ364:AJ405" si="66">$AA$179*AI364</f>
        <v>3.4561765113188402E-3</v>
      </c>
      <c r="AO364" s="812"/>
    </row>
    <row r="365" spans="4:41" s="5" customFormat="1" x14ac:dyDescent="0.2">
      <c r="D365" s="803"/>
      <c r="E365" s="804"/>
      <c r="F365" s="502"/>
      <c r="G365" s="502"/>
      <c r="H365" s="502"/>
      <c r="X365" s="814"/>
      <c r="Y365" s="5">
        <v>2</v>
      </c>
      <c r="Z365" s="44">
        <f t="shared" ref="Z365:Z404" si="67">Z364-($Z$363-$Z$405)/42</f>
        <v>1.0190380952380953</v>
      </c>
      <c r="AA365" s="522">
        <f t="shared" si="63"/>
        <v>3.521975528900996E-3</v>
      </c>
      <c r="AB365" s="32"/>
      <c r="AC365" s="44">
        <f t="shared" si="61"/>
        <v>1.0126920508000001</v>
      </c>
      <c r="AD365" s="522">
        <f t="shared" si="64"/>
        <v>3.5000424791742663E-3</v>
      </c>
      <c r="AE365" s="32"/>
      <c r="AF365" s="44">
        <f t="shared" si="62"/>
        <v>1.0063460254000001</v>
      </c>
      <c r="AG365" s="522">
        <f t="shared" si="65"/>
        <v>3.478109495246553E-3</v>
      </c>
      <c r="AH365" s="32"/>
      <c r="AI365" s="45">
        <v>1</v>
      </c>
      <c r="AJ365" s="522">
        <f t="shared" si="66"/>
        <v>3.4561765113188402E-3</v>
      </c>
      <c r="AO365" s="812"/>
    </row>
    <row r="366" spans="4:41" s="5" customFormat="1" x14ac:dyDescent="0.2">
      <c r="D366" s="803"/>
      <c r="E366" s="804"/>
      <c r="F366" s="502"/>
      <c r="G366" s="502"/>
      <c r="H366" s="502"/>
      <c r="X366" s="814"/>
      <c r="Y366" s="5">
        <v>3</v>
      </c>
      <c r="Z366" s="44">
        <f t="shared" si="67"/>
        <v>1.0180121428571429</v>
      </c>
      <c r="AA366" s="522">
        <f t="shared" si="63"/>
        <v>3.5184296563802171E-3</v>
      </c>
      <c r="AB366" s="32"/>
      <c r="AC366" s="44">
        <f t="shared" si="61"/>
        <v>1.01200808323</v>
      </c>
      <c r="AD366" s="522">
        <f t="shared" si="64"/>
        <v>3.497678566524328E-3</v>
      </c>
      <c r="AE366" s="32"/>
      <c r="AF366" s="44">
        <f t="shared" si="62"/>
        <v>1.006004041615</v>
      </c>
      <c r="AG366" s="522">
        <f t="shared" si="65"/>
        <v>3.4769275389215839E-3</v>
      </c>
      <c r="AH366" s="32"/>
      <c r="AI366" s="45">
        <v>1</v>
      </c>
      <c r="AJ366" s="522">
        <f t="shared" si="66"/>
        <v>3.4561765113188402E-3</v>
      </c>
      <c r="AO366" s="812"/>
    </row>
    <row r="367" spans="4:41" s="5" customFormat="1" x14ac:dyDescent="0.2">
      <c r="D367" s="803"/>
      <c r="E367" s="804"/>
      <c r="F367" s="502"/>
      <c r="G367" s="502"/>
      <c r="H367" s="502"/>
      <c r="X367" s="814"/>
      <c r="Y367" s="5">
        <v>4</v>
      </c>
      <c r="Z367" s="44">
        <f t="shared" si="67"/>
        <v>1.0169861904761905</v>
      </c>
      <c r="AA367" s="522">
        <f t="shared" si="63"/>
        <v>3.5148837838594378E-3</v>
      </c>
      <c r="AB367" s="32"/>
      <c r="AC367" s="44">
        <f t="shared" si="61"/>
        <v>1.0113241156600001</v>
      </c>
      <c r="AD367" s="522">
        <f t="shared" si="64"/>
        <v>3.4953146538743906E-3</v>
      </c>
      <c r="AE367" s="32"/>
      <c r="AF367" s="44">
        <f t="shared" si="62"/>
        <v>1.00566205783</v>
      </c>
      <c r="AG367" s="522">
        <f t="shared" si="65"/>
        <v>3.4757455825966148E-3</v>
      </c>
      <c r="AH367" s="32"/>
      <c r="AI367" s="45">
        <v>1</v>
      </c>
      <c r="AJ367" s="522">
        <f t="shared" si="66"/>
        <v>3.4561765113188402E-3</v>
      </c>
      <c r="AO367" s="812"/>
    </row>
    <row r="368" spans="4:41" s="5" customFormat="1" x14ac:dyDescent="0.2">
      <c r="D368" s="803"/>
      <c r="E368" s="804"/>
      <c r="F368" s="502"/>
      <c r="G368" s="502"/>
      <c r="H368" s="502"/>
      <c r="X368" s="814"/>
      <c r="Y368" s="5">
        <v>5</v>
      </c>
      <c r="Z368" s="44">
        <f t="shared" si="67"/>
        <v>1.0159602380952382</v>
      </c>
      <c r="AA368" s="522">
        <f t="shared" si="63"/>
        <v>3.5113379113386584E-3</v>
      </c>
      <c r="AB368" s="32"/>
      <c r="AC368" s="44">
        <f t="shared" si="61"/>
        <v>1.01064014809</v>
      </c>
      <c r="AD368" s="522">
        <f t="shared" si="64"/>
        <v>3.4929507412244524E-3</v>
      </c>
      <c r="AE368" s="32"/>
      <c r="AF368" s="44">
        <f t="shared" si="62"/>
        <v>1.0053200740450001</v>
      </c>
      <c r="AG368" s="522">
        <f t="shared" si="65"/>
        <v>3.4745636262716465E-3</v>
      </c>
      <c r="AH368" s="32"/>
      <c r="AI368" s="45">
        <v>1</v>
      </c>
      <c r="AJ368" s="522">
        <f t="shared" si="66"/>
        <v>3.4561765113188402E-3</v>
      </c>
      <c r="AO368" s="812"/>
    </row>
    <row r="369" spans="4:41" s="5" customFormat="1" x14ac:dyDescent="0.2">
      <c r="D369" s="803"/>
      <c r="E369" s="804"/>
      <c r="F369" s="502"/>
      <c r="G369" s="502"/>
      <c r="H369" s="502"/>
      <c r="X369" s="814"/>
      <c r="Y369" s="5">
        <v>6</v>
      </c>
      <c r="Z369" s="44">
        <f t="shared" si="67"/>
        <v>1.0149342857142858</v>
      </c>
      <c r="AA369" s="522">
        <f t="shared" si="63"/>
        <v>3.5077920388178791E-3</v>
      </c>
      <c r="AB369" s="32"/>
      <c r="AC369" s="44">
        <f t="shared" si="61"/>
        <v>1.0099561805200001</v>
      </c>
      <c r="AD369" s="522">
        <f t="shared" si="64"/>
        <v>3.4905868285745149E-3</v>
      </c>
      <c r="AE369" s="32"/>
      <c r="AF369" s="44">
        <f t="shared" si="62"/>
        <v>1.0049780902600001</v>
      </c>
      <c r="AG369" s="522">
        <f t="shared" si="65"/>
        <v>3.4733816699466773E-3</v>
      </c>
      <c r="AH369" s="32"/>
      <c r="AI369" s="45">
        <v>1</v>
      </c>
      <c r="AJ369" s="522">
        <f t="shared" si="66"/>
        <v>3.4561765113188402E-3</v>
      </c>
      <c r="AO369" s="812"/>
    </row>
    <row r="370" spans="4:41" s="5" customFormat="1" x14ac:dyDescent="0.2">
      <c r="D370" s="803"/>
      <c r="E370" s="804"/>
      <c r="F370" s="502"/>
      <c r="G370" s="502"/>
      <c r="H370" s="502"/>
      <c r="X370" s="814"/>
      <c r="Y370" s="5">
        <v>7</v>
      </c>
      <c r="Z370" s="44">
        <f t="shared" si="67"/>
        <v>1.0139083333333334</v>
      </c>
      <c r="AA370" s="522">
        <f t="shared" si="63"/>
        <v>3.5042461662971001E-3</v>
      </c>
      <c r="AB370" s="32"/>
      <c r="AC370" s="44">
        <f t="shared" si="61"/>
        <v>1.00927221295</v>
      </c>
      <c r="AD370" s="522">
        <f t="shared" si="64"/>
        <v>3.4882229159245767E-3</v>
      </c>
      <c r="AE370" s="32"/>
      <c r="AF370" s="44">
        <f t="shared" si="62"/>
        <v>1.004636106475</v>
      </c>
      <c r="AG370" s="522">
        <f t="shared" si="65"/>
        <v>3.4721997136217082E-3</v>
      </c>
      <c r="AH370" s="32"/>
      <c r="AI370" s="45">
        <v>1</v>
      </c>
      <c r="AJ370" s="522">
        <f t="shared" si="66"/>
        <v>3.4561765113188402E-3</v>
      </c>
      <c r="AO370" s="812"/>
    </row>
    <row r="371" spans="4:41" s="5" customFormat="1" x14ac:dyDescent="0.2">
      <c r="D371" s="803"/>
      <c r="E371" s="804"/>
      <c r="F371" s="502"/>
      <c r="G371" s="502"/>
      <c r="H371" s="502"/>
      <c r="X371" s="814"/>
      <c r="Y371" s="5">
        <v>8</v>
      </c>
      <c r="Z371" s="44">
        <f t="shared" si="67"/>
        <v>1.012882380952381</v>
      </c>
      <c r="AA371" s="522">
        <f t="shared" si="63"/>
        <v>3.5007002937763208E-3</v>
      </c>
      <c r="AB371" s="32"/>
      <c r="AC371" s="44">
        <f t="shared" si="61"/>
        <v>1.0085882453800001</v>
      </c>
      <c r="AD371" s="522">
        <f t="shared" si="64"/>
        <v>3.4858590032746392E-3</v>
      </c>
      <c r="AE371" s="32"/>
      <c r="AF371" s="44">
        <f t="shared" si="62"/>
        <v>1.00429412269</v>
      </c>
      <c r="AG371" s="522">
        <f t="shared" si="65"/>
        <v>3.4710177572967395E-3</v>
      </c>
      <c r="AH371" s="32"/>
      <c r="AI371" s="45">
        <v>1</v>
      </c>
      <c r="AJ371" s="522">
        <f t="shared" si="66"/>
        <v>3.4561765113188402E-3</v>
      </c>
      <c r="AO371" s="812"/>
    </row>
    <row r="372" spans="4:41" s="5" customFormat="1" x14ac:dyDescent="0.2">
      <c r="D372" s="803"/>
      <c r="E372" s="804"/>
      <c r="F372" s="502"/>
      <c r="G372" s="502"/>
      <c r="H372" s="502"/>
      <c r="X372" s="814"/>
      <c r="Y372" s="5">
        <v>9</v>
      </c>
      <c r="Z372" s="44">
        <f t="shared" si="67"/>
        <v>1.0118564285714287</v>
      </c>
      <c r="AA372" s="522">
        <f t="shared" si="63"/>
        <v>3.4971544212555414E-3</v>
      </c>
      <c r="AB372" s="32"/>
      <c r="AC372" s="44">
        <f t="shared" si="61"/>
        <v>1.00790427781</v>
      </c>
      <c r="AD372" s="522">
        <f t="shared" si="64"/>
        <v>3.483495090624701E-3</v>
      </c>
      <c r="AE372" s="32"/>
      <c r="AF372" s="44">
        <f t="shared" si="62"/>
        <v>1.0039521389050001</v>
      </c>
      <c r="AG372" s="522">
        <f t="shared" si="65"/>
        <v>3.4698358009717708E-3</v>
      </c>
      <c r="AH372" s="32"/>
      <c r="AI372" s="45">
        <v>1</v>
      </c>
      <c r="AJ372" s="522">
        <f t="shared" si="66"/>
        <v>3.4561765113188402E-3</v>
      </c>
      <c r="AO372" s="812"/>
    </row>
    <row r="373" spans="4:41" s="5" customFormat="1" x14ac:dyDescent="0.2">
      <c r="D373" s="803"/>
      <c r="E373" s="804"/>
      <c r="F373" s="502"/>
      <c r="G373" s="502"/>
      <c r="H373" s="502"/>
      <c r="X373" s="814"/>
      <c r="Y373" s="5">
        <v>10</v>
      </c>
      <c r="Z373" s="44">
        <f t="shared" si="67"/>
        <v>1.0108304761904763</v>
      </c>
      <c r="AA373" s="522">
        <f t="shared" si="63"/>
        <v>3.4936085487347621E-3</v>
      </c>
      <c r="AB373" s="32"/>
      <c r="AC373" s="44">
        <f t="shared" si="61"/>
        <v>1.0072203102400001</v>
      </c>
      <c r="AD373" s="522">
        <f t="shared" si="64"/>
        <v>3.4811311779747636E-3</v>
      </c>
      <c r="AE373" s="32"/>
      <c r="AF373" s="44">
        <f t="shared" si="62"/>
        <v>1.0036101551200001</v>
      </c>
      <c r="AG373" s="522">
        <f t="shared" si="65"/>
        <v>3.4686538446468016E-3</v>
      </c>
      <c r="AH373" s="32"/>
      <c r="AI373" s="45">
        <v>1</v>
      </c>
      <c r="AJ373" s="522">
        <f t="shared" si="66"/>
        <v>3.4561765113188402E-3</v>
      </c>
      <c r="AO373" s="812"/>
    </row>
    <row r="374" spans="4:41" s="5" customFormat="1" x14ac:dyDescent="0.2">
      <c r="D374" s="803"/>
      <c r="E374" s="804"/>
      <c r="F374" s="502"/>
      <c r="G374" s="502"/>
      <c r="H374" s="502"/>
      <c r="X374" s="814"/>
      <c r="Y374" s="5">
        <v>11</v>
      </c>
      <c r="Z374" s="44">
        <f t="shared" si="67"/>
        <v>1.0098045238095239</v>
      </c>
      <c r="AA374" s="522">
        <f t="shared" si="63"/>
        <v>3.4900626762139832E-3</v>
      </c>
      <c r="AB374" s="32"/>
      <c r="AC374" s="44">
        <f t="shared" si="61"/>
        <v>1.00653634267</v>
      </c>
      <c r="AD374" s="522">
        <f t="shared" si="64"/>
        <v>3.4787672653248253E-3</v>
      </c>
      <c r="AE374" s="32"/>
      <c r="AF374" s="44">
        <f t="shared" si="62"/>
        <v>1.003268171335</v>
      </c>
      <c r="AG374" s="522">
        <f t="shared" si="65"/>
        <v>3.4674718883218329E-3</v>
      </c>
      <c r="AH374" s="32"/>
      <c r="AI374" s="45">
        <v>1</v>
      </c>
      <c r="AJ374" s="522">
        <f t="shared" si="66"/>
        <v>3.4561765113188402E-3</v>
      </c>
      <c r="AO374" s="812"/>
    </row>
    <row r="375" spans="4:41" s="5" customFormat="1" x14ac:dyDescent="0.2">
      <c r="D375" s="803"/>
      <c r="E375" s="804"/>
      <c r="F375" s="502"/>
      <c r="G375" s="502"/>
      <c r="H375" s="502"/>
      <c r="X375" s="814"/>
      <c r="Y375" s="5">
        <v>12</v>
      </c>
      <c r="Z375" s="44">
        <f t="shared" si="67"/>
        <v>1.0087785714285715</v>
      </c>
      <c r="AA375" s="522">
        <f t="shared" si="63"/>
        <v>3.4865168036932038E-3</v>
      </c>
      <c r="AB375" s="32"/>
      <c r="AC375" s="44">
        <f t="shared" si="61"/>
        <v>1.0058523751000001</v>
      </c>
      <c r="AD375" s="522">
        <f t="shared" si="64"/>
        <v>3.4764033526748879E-3</v>
      </c>
      <c r="AE375" s="32"/>
      <c r="AF375" s="44">
        <f t="shared" si="62"/>
        <v>1.00292618755</v>
      </c>
      <c r="AG375" s="522">
        <f t="shared" si="65"/>
        <v>3.4662899319968638E-3</v>
      </c>
      <c r="AH375" s="32"/>
      <c r="AI375" s="45">
        <v>1</v>
      </c>
      <c r="AJ375" s="522">
        <f t="shared" si="66"/>
        <v>3.4561765113188402E-3</v>
      </c>
      <c r="AO375" s="812"/>
    </row>
    <row r="376" spans="4:41" s="5" customFormat="1" x14ac:dyDescent="0.2">
      <c r="D376" s="803"/>
      <c r="E376" s="804"/>
      <c r="F376" s="502"/>
      <c r="G376" s="502"/>
      <c r="H376" s="502"/>
      <c r="X376" s="814"/>
      <c r="Y376" s="5">
        <v>13</v>
      </c>
      <c r="Z376" s="44">
        <f t="shared" si="67"/>
        <v>1.0077526190476191</v>
      </c>
      <c r="AA376" s="522">
        <f t="shared" si="63"/>
        <v>3.4829709311724245E-3</v>
      </c>
      <c r="AB376" s="32"/>
      <c r="AC376" s="44">
        <f t="shared" si="61"/>
        <v>1.00516840753</v>
      </c>
      <c r="AD376" s="522">
        <f t="shared" si="64"/>
        <v>3.4740394400249496E-3</v>
      </c>
      <c r="AE376" s="32"/>
      <c r="AF376" s="44">
        <f t="shared" si="62"/>
        <v>1.0025842037650001</v>
      </c>
      <c r="AG376" s="522">
        <f t="shared" si="65"/>
        <v>3.4651079756718955E-3</v>
      </c>
      <c r="AH376" s="32"/>
      <c r="AI376" s="45">
        <v>1</v>
      </c>
      <c r="AJ376" s="522">
        <f t="shared" si="66"/>
        <v>3.4561765113188402E-3</v>
      </c>
      <c r="AO376" s="812"/>
    </row>
    <row r="377" spans="4:41" s="5" customFormat="1" x14ac:dyDescent="0.2">
      <c r="D377" s="803"/>
      <c r="E377" s="804"/>
      <c r="F377" s="502"/>
      <c r="G377" s="502"/>
      <c r="H377" s="502"/>
      <c r="X377" s="814"/>
      <c r="Y377" s="5">
        <v>14</v>
      </c>
      <c r="Z377" s="44">
        <f t="shared" si="67"/>
        <v>1.0067266666666668</v>
      </c>
      <c r="AA377" s="522">
        <f t="shared" si="63"/>
        <v>3.4794250586516451E-3</v>
      </c>
      <c r="AB377" s="32"/>
      <c r="AC377" s="44">
        <f t="shared" si="61"/>
        <v>1.0044844399600001</v>
      </c>
      <c r="AD377" s="522">
        <f t="shared" si="64"/>
        <v>3.4716755273750122E-3</v>
      </c>
      <c r="AE377" s="32"/>
      <c r="AF377" s="44">
        <f t="shared" si="62"/>
        <v>1.0022422199800001</v>
      </c>
      <c r="AG377" s="522">
        <f t="shared" si="65"/>
        <v>3.4639260193469264E-3</v>
      </c>
      <c r="AH377" s="32"/>
      <c r="AI377" s="45">
        <v>1</v>
      </c>
      <c r="AJ377" s="522">
        <f t="shared" si="66"/>
        <v>3.4561765113188402E-3</v>
      </c>
      <c r="AO377" s="812"/>
    </row>
    <row r="378" spans="4:41" s="5" customFormat="1" x14ac:dyDescent="0.2">
      <c r="D378" s="803"/>
      <c r="E378" s="804"/>
      <c r="F378" s="502"/>
      <c r="G378" s="502"/>
      <c r="H378" s="502"/>
      <c r="X378" s="814"/>
      <c r="Y378" s="5">
        <v>15</v>
      </c>
      <c r="Z378" s="44">
        <f t="shared" si="67"/>
        <v>1.0057007142857144</v>
      </c>
      <c r="AA378" s="522">
        <f t="shared" si="63"/>
        <v>3.4758791861308662E-3</v>
      </c>
      <c r="AB378" s="32"/>
      <c r="AC378" s="44">
        <f t="shared" si="61"/>
        <v>1.00380047239</v>
      </c>
      <c r="AD378" s="522">
        <f t="shared" si="64"/>
        <v>3.4693116147250739E-3</v>
      </c>
      <c r="AE378" s="32"/>
      <c r="AF378" s="44">
        <f t="shared" si="62"/>
        <v>1.001900236195</v>
      </c>
      <c r="AG378" s="522">
        <f t="shared" si="65"/>
        <v>3.4627440630219572E-3</v>
      </c>
      <c r="AH378" s="32"/>
      <c r="AI378" s="45">
        <v>1</v>
      </c>
      <c r="AJ378" s="522">
        <f t="shared" si="66"/>
        <v>3.4561765113188402E-3</v>
      </c>
      <c r="AO378" s="812"/>
    </row>
    <row r="379" spans="4:41" s="5" customFormat="1" x14ac:dyDescent="0.2">
      <c r="D379" s="803"/>
      <c r="E379" s="804"/>
      <c r="F379" s="502"/>
      <c r="G379" s="502"/>
      <c r="H379" s="502"/>
      <c r="X379" s="814"/>
      <c r="Y379" s="5">
        <v>16</v>
      </c>
      <c r="Z379" s="44">
        <f t="shared" si="67"/>
        <v>1.004674761904762</v>
      </c>
      <c r="AA379" s="522">
        <f t="shared" si="63"/>
        <v>3.4723333136100869E-3</v>
      </c>
      <c r="AB379" s="32"/>
      <c r="AC379" s="44">
        <f t="shared" si="61"/>
        <v>1.0031165048200001</v>
      </c>
      <c r="AD379" s="522">
        <f t="shared" si="64"/>
        <v>3.4669477020751365E-3</v>
      </c>
      <c r="AE379" s="32"/>
      <c r="AF379" s="44">
        <f t="shared" si="62"/>
        <v>1.00155825241</v>
      </c>
      <c r="AG379" s="522">
        <f t="shared" si="65"/>
        <v>3.4615621066969881E-3</v>
      </c>
      <c r="AH379" s="32"/>
      <c r="AI379" s="45">
        <v>1</v>
      </c>
      <c r="AJ379" s="522">
        <f t="shared" si="66"/>
        <v>3.4561765113188402E-3</v>
      </c>
      <c r="AO379" s="812"/>
    </row>
    <row r="380" spans="4:41" s="5" customFormat="1" x14ac:dyDescent="0.2">
      <c r="D380" s="803"/>
      <c r="E380" s="804"/>
      <c r="F380" s="502"/>
      <c r="G380" s="502"/>
      <c r="H380" s="502"/>
      <c r="X380" s="814"/>
      <c r="Y380" s="5">
        <v>17</v>
      </c>
      <c r="Z380" s="44">
        <f t="shared" si="67"/>
        <v>1.0036488095238096</v>
      </c>
      <c r="AA380" s="522">
        <f t="shared" si="63"/>
        <v>3.4687874410893075E-3</v>
      </c>
      <c r="AB380" s="32"/>
      <c r="AC380" s="44">
        <f t="shared" si="61"/>
        <v>1.00243253725</v>
      </c>
      <c r="AD380" s="522">
        <f t="shared" si="64"/>
        <v>3.4645837894251982E-3</v>
      </c>
      <c r="AE380" s="32"/>
      <c r="AF380" s="44">
        <f t="shared" si="62"/>
        <v>1.0012162686250001</v>
      </c>
      <c r="AG380" s="522">
        <f t="shared" si="65"/>
        <v>3.4603801503720198E-3</v>
      </c>
      <c r="AH380" s="32"/>
      <c r="AI380" s="45">
        <v>1</v>
      </c>
      <c r="AJ380" s="522">
        <f t="shared" si="66"/>
        <v>3.4561765113188402E-3</v>
      </c>
      <c r="AO380" s="812"/>
    </row>
    <row r="381" spans="4:41" s="5" customFormat="1" x14ac:dyDescent="0.2">
      <c r="D381" s="803"/>
      <c r="E381" s="804"/>
      <c r="F381" s="502"/>
      <c r="G381" s="502"/>
      <c r="H381" s="502"/>
      <c r="X381" s="814"/>
      <c r="Y381" s="5">
        <v>18</v>
      </c>
      <c r="Z381" s="44">
        <f t="shared" si="67"/>
        <v>1.0026228571428573</v>
      </c>
      <c r="AA381" s="522">
        <f t="shared" si="63"/>
        <v>3.4652415685685282E-3</v>
      </c>
      <c r="AB381" s="32"/>
      <c r="AC381" s="44">
        <f t="shared" si="61"/>
        <v>1.0017485696800001</v>
      </c>
      <c r="AD381" s="522">
        <f t="shared" si="64"/>
        <v>3.4622198767752608E-3</v>
      </c>
      <c r="AE381" s="32"/>
      <c r="AF381" s="44">
        <f t="shared" si="62"/>
        <v>1.0008742848400001</v>
      </c>
      <c r="AG381" s="522">
        <f t="shared" si="65"/>
        <v>3.4591981940470507E-3</v>
      </c>
      <c r="AH381" s="32"/>
      <c r="AI381" s="45">
        <v>1</v>
      </c>
      <c r="AJ381" s="522">
        <f t="shared" si="66"/>
        <v>3.4561765113188402E-3</v>
      </c>
      <c r="AO381" s="812"/>
    </row>
    <row r="382" spans="4:41" s="5" customFormat="1" x14ac:dyDescent="0.2">
      <c r="D382" s="803"/>
      <c r="E382" s="804"/>
      <c r="F382" s="502"/>
      <c r="G382" s="502"/>
      <c r="H382" s="502"/>
      <c r="X382" s="814"/>
      <c r="Y382" s="5">
        <v>19</v>
      </c>
      <c r="Z382" s="44">
        <f t="shared" si="67"/>
        <v>1.0015969047619049</v>
      </c>
      <c r="AA382" s="522">
        <f t="shared" si="63"/>
        <v>3.4616956960477488E-3</v>
      </c>
      <c r="AB382" s="32"/>
      <c r="AC382" s="44">
        <f t="shared" si="61"/>
        <v>1.00106460211</v>
      </c>
      <c r="AD382" s="522">
        <f t="shared" si="64"/>
        <v>3.4598559641253229E-3</v>
      </c>
      <c r="AE382" s="32"/>
      <c r="AF382" s="44">
        <f t="shared" si="62"/>
        <v>1.000532301055</v>
      </c>
      <c r="AG382" s="522">
        <f t="shared" si="65"/>
        <v>3.4580162377220816E-3</v>
      </c>
      <c r="AH382" s="32"/>
      <c r="AI382" s="45">
        <v>1</v>
      </c>
      <c r="AJ382" s="522">
        <f t="shared" si="66"/>
        <v>3.4561765113188402E-3</v>
      </c>
      <c r="AO382" s="812"/>
    </row>
    <row r="383" spans="4:41" s="5" customFormat="1" x14ac:dyDescent="0.2">
      <c r="D383" s="803"/>
      <c r="E383" s="804"/>
      <c r="F383" s="502"/>
      <c r="G383" s="502"/>
      <c r="H383" s="502"/>
      <c r="X383" s="814"/>
      <c r="Y383" s="5">
        <v>20</v>
      </c>
      <c r="Z383" s="44">
        <f t="shared" si="67"/>
        <v>1.0005709523809525</v>
      </c>
      <c r="AA383" s="522">
        <f t="shared" si="63"/>
        <v>3.4581498235269699E-3</v>
      </c>
      <c r="AB383" s="32"/>
      <c r="AC383" s="44">
        <f t="shared" si="61"/>
        <v>1.0003806345400001</v>
      </c>
      <c r="AD383" s="522">
        <f t="shared" si="64"/>
        <v>3.4574920514753855E-3</v>
      </c>
      <c r="AE383" s="32"/>
      <c r="AF383" s="44">
        <f t="shared" si="62"/>
        <v>1.00019031727</v>
      </c>
      <c r="AG383" s="522">
        <f t="shared" si="65"/>
        <v>3.4568342813971124E-3</v>
      </c>
      <c r="AH383" s="32"/>
      <c r="AI383" s="45">
        <v>1</v>
      </c>
      <c r="AJ383" s="522">
        <f t="shared" si="66"/>
        <v>3.4561765113188402E-3</v>
      </c>
      <c r="AO383" s="812"/>
    </row>
    <row r="384" spans="4:41" s="5" customFormat="1" x14ac:dyDescent="0.2">
      <c r="D384" s="803"/>
      <c r="E384" s="804"/>
      <c r="F384" s="502"/>
      <c r="G384" s="502"/>
      <c r="H384" s="502"/>
      <c r="X384" s="814"/>
      <c r="Y384" s="5">
        <v>21</v>
      </c>
      <c r="Z384" s="44">
        <f t="shared" si="67"/>
        <v>0.99954500000000013</v>
      </c>
      <c r="AA384" s="522">
        <f t="shared" si="63"/>
        <v>3.4546039510061906E-3</v>
      </c>
      <c r="AB384" s="32"/>
      <c r="AC384" s="44">
        <f t="shared" si="61"/>
        <v>0.99969666697000004</v>
      </c>
      <c r="AD384" s="522">
        <f t="shared" si="64"/>
        <v>3.4551281388254473E-3</v>
      </c>
      <c r="AE384" s="32"/>
      <c r="AF384" s="44">
        <f t="shared" si="62"/>
        <v>0.99984833348500002</v>
      </c>
      <c r="AG384" s="522">
        <f t="shared" si="65"/>
        <v>3.4556523250721437E-3</v>
      </c>
      <c r="AH384" s="32"/>
      <c r="AI384" s="45">
        <v>1</v>
      </c>
      <c r="AJ384" s="522">
        <f t="shared" si="66"/>
        <v>3.4561765113188402E-3</v>
      </c>
      <c r="AO384" s="812"/>
    </row>
    <row r="385" spans="4:41" s="5" customFormat="1" x14ac:dyDescent="0.2">
      <c r="D385" s="803"/>
      <c r="E385" s="804"/>
      <c r="F385" s="502"/>
      <c r="G385" s="502"/>
      <c r="H385" s="502"/>
      <c r="X385" s="814"/>
      <c r="Y385" s="5">
        <v>22</v>
      </c>
      <c r="Z385" s="44">
        <f t="shared" si="67"/>
        <v>0.99851904761904775</v>
      </c>
      <c r="AA385" s="522">
        <f t="shared" si="63"/>
        <v>3.4510580784854112E-3</v>
      </c>
      <c r="AB385" s="32"/>
      <c r="AC385" s="44">
        <f t="shared" si="61"/>
        <v>0.99901269940000004</v>
      </c>
      <c r="AD385" s="522">
        <f t="shared" si="64"/>
        <v>3.4527642261755094E-3</v>
      </c>
      <c r="AE385" s="32"/>
      <c r="AF385" s="44">
        <f t="shared" si="62"/>
        <v>0.99950634970000007</v>
      </c>
      <c r="AG385" s="522">
        <f t="shared" si="65"/>
        <v>3.454470368747175E-3</v>
      </c>
      <c r="AH385" s="32"/>
      <c r="AI385" s="45">
        <v>1</v>
      </c>
      <c r="AJ385" s="522">
        <f t="shared" si="66"/>
        <v>3.4561765113188402E-3</v>
      </c>
      <c r="AO385" s="812"/>
    </row>
    <row r="386" spans="4:41" s="5" customFormat="1" x14ac:dyDescent="0.2">
      <c r="D386" s="803"/>
      <c r="E386" s="804"/>
      <c r="F386" s="502"/>
      <c r="G386" s="502"/>
      <c r="H386" s="502"/>
      <c r="X386" s="814"/>
      <c r="Y386" s="5">
        <v>23</v>
      </c>
      <c r="Z386" s="44">
        <f t="shared" si="67"/>
        <v>0.99749309523809537</v>
      </c>
      <c r="AA386" s="522">
        <f t="shared" si="63"/>
        <v>3.4475122059646319E-3</v>
      </c>
      <c r="AB386" s="32"/>
      <c r="AC386" s="44">
        <f t="shared" si="61"/>
        <v>0.99832873183000004</v>
      </c>
      <c r="AD386" s="522">
        <f t="shared" si="64"/>
        <v>3.4504003135255716E-3</v>
      </c>
      <c r="AE386" s="32"/>
      <c r="AF386" s="44">
        <f t="shared" si="62"/>
        <v>0.99916436591500002</v>
      </c>
      <c r="AG386" s="522">
        <f t="shared" si="65"/>
        <v>3.4532884124222059E-3</v>
      </c>
      <c r="AH386" s="32"/>
      <c r="AI386" s="45">
        <v>1</v>
      </c>
      <c r="AJ386" s="522">
        <f t="shared" si="66"/>
        <v>3.4561765113188402E-3</v>
      </c>
      <c r="AO386" s="812"/>
    </row>
    <row r="387" spans="4:41" s="5" customFormat="1" x14ac:dyDescent="0.2">
      <c r="D387" s="803"/>
      <c r="E387" s="804"/>
      <c r="F387" s="502"/>
      <c r="G387" s="502"/>
      <c r="H387" s="502"/>
      <c r="X387" s="814"/>
      <c r="Y387" s="5">
        <v>24</v>
      </c>
      <c r="Z387" s="44">
        <f t="shared" si="67"/>
        <v>0.996467142857143</v>
      </c>
      <c r="AA387" s="522">
        <f t="shared" si="63"/>
        <v>3.443966333443853E-3</v>
      </c>
      <c r="AB387" s="32"/>
      <c r="AC387" s="44">
        <f t="shared" si="61"/>
        <v>0.99764476426000004</v>
      </c>
      <c r="AD387" s="522">
        <f t="shared" si="64"/>
        <v>3.4480364008756337E-3</v>
      </c>
      <c r="AE387" s="32"/>
      <c r="AF387" s="44">
        <f t="shared" si="62"/>
        <v>0.99882238213000007</v>
      </c>
      <c r="AG387" s="522">
        <f t="shared" si="65"/>
        <v>3.4521064560972372E-3</v>
      </c>
      <c r="AH387" s="32"/>
      <c r="AI387" s="45">
        <v>1</v>
      </c>
      <c r="AJ387" s="522">
        <f t="shared" si="66"/>
        <v>3.4561765113188402E-3</v>
      </c>
      <c r="AO387" s="812"/>
    </row>
    <row r="388" spans="4:41" s="5" customFormat="1" x14ac:dyDescent="0.2">
      <c r="D388" s="803"/>
      <c r="E388" s="804"/>
      <c r="F388" s="502"/>
      <c r="G388" s="502"/>
      <c r="H388" s="502"/>
      <c r="X388" s="814"/>
      <c r="Y388" s="5">
        <v>25</v>
      </c>
      <c r="Z388" s="44">
        <f t="shared" si="67"/>
        <v>0.99544119047619062</v>
      </c>
      <c r="AA388" s="522">
        <f t="shared" si="63"/>
        <v>3.4404204609230736E-3</v>
      </c>
      <c r="AB388" s="32"/>
      <c r="AC388" s="44">
        <f t="shared" si="61"/>
        <v>0.99696079669000004</v>
      </c>
      <c r="AD388" s="522">
        <f t="shared" si="64"/>
        <v>3.4456724882256959E-3</v>
      </c>
      <c r="AE388" s="32"/>
      <c r="AF388" s="44">
        <f t="shared" si="62"/>
        <v>0.99848039834500002</v>
      </c>
      <c r="AG388" s="522">
        <f t="shared" si="65"/>
        <v>3.450924499772268E-3</v>
      </c>
      <c r="AH388" s="32"/>
      <c r="AI388" s="45">
        <v>1</v>
      </c>
      <c r="AJ388" s="522">
        <f t="shared" si="66"/>
        <v>3.4561765113188402E-3</v>
      </c>
      <c r="AO388" s="812"/>
    </row>
    <row r="389" spans="4:41" s="5" customFormat="1" x14ac:dyDescent="0.2">
      <c r="D389" s="803"/>
      <c r="E389" s="804"/>
      <c r="F389" s="502"/>
      <c r="G389" s="502"/>
      <c r="H389" s="502"/>
      <c r="X389" s="814"/>
      <c r="Y389" s="5">
        <v>26</v>
      </c>
      <c r="Z389" s="44">
        <f t="shared" si="67"/>
        <v>0.99441523809523824</v>
      </c>
      <c r="AA389" s="522">
        <f t="shared" si="63"/>
        <v>3.4368745884022943E-3</v>
      </c>
      <c r="AB389" s="32"/>
      <c r="AC389" s="44">
        <f t="shared" si="61"/>
        <v>0.99627682912000015</v>
      </c>
      <c r="AD389" s="522">
        <f t="shared" si="64"/>
        <v>3.4433085755757585E-3</v>
      </c>
      <c r="AE389" s="32"/>
      <c r="AF389" s="44">
        <f t="shared" si="62"/>
        <v>0.99813841456000008</v>
      </c>
      <c r="AG389" s="522">
        <f t="shared" si="65"/>
        <v>3.4497425434472993E-3</v>
      </c>
      <c r="AH389" s="32"/>
      <c r="AI389" s="45">
        <v>1</v>
      </c>
      <c r="AJ389" s="522">
        <f t="shared" si="66"/>
        <v>3.4561765113188402E-3</v>
      </c>
      <c r="AO389" s="812"/>
    </row>
    <row r="390" spans="4:41" s="5" customFormat="1" x14ac:dyDescent="0.2">
      <c r="D390" s="803"/>
      <c r="E390" s="804"/>
      <c r="F390" s="502"/>
      <c r="G390" s="502"/>
      <c r="H390" s="502"/>
      <c r="X390" s="814"/>
      <c r="Y390" s="5">
        <v>27</v>
      </c>
      <c r="Z390" s="44">
        <f t="shared" si="67"/>
        <v>0.99338928571428586</v>
      </c>
      <c r="AA390" s="522">
        <f t="shared" si="63"/>
        <v>3.4333287158815149E-3</v>
      </c>
      <c r="AC390" s="44">
        <f t="shared" si="61"/>
        <v>0.99559286155000015</v>
      </c>
      <c r="AD390" s="522">
        <f t="shared" si="64"/>
        <v>3.4409446629258206E-3</v>
      </c>
      <c r="AF390" s="44">
        <f t="shared" si="62"/>
        <v>0.99779643077500002</v>
      </c>
      <c r="AG390" s="522">
        <f t="shared" si="65"/>
        <v>3.4485605871223302E-3</v>
      </c>
      <c r="AI390" s="45">
        <v>1</v>
      </c>
      <c r="AJ390" s="522">
        <f t="shared" si="66"/>
        <v>3.4561765113188402E-3</v>
      </c>
      <c r="AO390" s="812"/>
    </row>
    <row r="391" spans="4:41" s="5" customFormat="1" x14ac:dyDescent="0.2">
      <c r="D391" s="803"/>
      <c r="E391" s="804"/>
      <c r="F391" s="502"/>
      <c r="G391" s="502"/>
      <c r="H391" s="502"/>
      <c r="X391" s="814"/>
      <c r="Y391" s="5">
        <v>28</v>
      </c>
      <c r="Z391" s="44">
        <f t="shared" si="67"/>
        <v>0.99236333333333349</v>
      </c>
      <c r="AA391" s="522">
        <f t="shared" si="63"/>
        <v>3.429782843360736E-3</v>
      </c>
      <c r="AC391" s="44">
        <f t="shared" si="61"/>
        <v>0.99490889398000015</v>
      </c>
      <c r="AD391" s="522">
        <f t="shared" si="64"/>
        <v>3.4385807502758828E-3</v>
      </c>
      <c r="AF391" s="44">
        <f t="shared" si="62"/>
        <v>0.99745444699000008</v>
      </c>
      <c r="AG391" s="522">
        <f t="shared" si="65"/>
        <v>3.4473786307973615E-3</v>
      </c>
      <c r="AI391" s="45">
        <v>1</v>
      </c>
      <c r="AJ391" s="522">
        <f t="shared" si="66"/>
        <v>3.4561765113188402E-3</v>
      </c>
      <c r="AO391" s="812"/>
    </row>
    <row r="392" spans="4:41" s="5" customFormat="1" x14ac:dyDescent="0.2">
      <c r="D392" s="803"/>
      <c r="E392" s="804"/>
      <c r="F392" s="502"/>
      <c r="G392" s="502"/>
      <c r="H392" s="502"/>
      <c r="X392" s="814"/>
      <c r="Y392" s="5">
        <v>29</v>
      </c>
      <c r="Z392" s="44">
        <f t="shared" si="67"/>
        <v>0.99133738095238111</v>
      </c>
      <c r="AA392" s="522">
        <f t="shared" si="63"/>
        <v>3.4262369708399566E-3</v>
      </c>
      <c r="AC392" s="44">
        <f t="shared" si="61"/>
        <v>0.99422492641000015</v>
      </c>
      <c r="AD392" s="522">
        <f t="shared" si="64"/>
        <v>3.4362168376259449E-3</v>
      </c>
      <c r="AF392" s="44">
        <f t="shared" si="62"/>
        <v>0.99711246320500002</v>
      </c>
      <c r="AG392" s="522">
        <f t="shared" si="65"/>
        <v>3.4461966744723923E-3</v>
      </c>
      <c r="AI392" s="45">
        <v>1</v>
      </c>
      <c r="AJ392" s="522">
        <f t="shared" si="66"/>
        <v>3.4561765113188402E-3</v>
      </c>
      <c r="AO392" s="812"/>
    </row>
    <row r="393" spans="4:41" s="5" customFormat="1" x14ac:dyDescent="0.2">
      <c r="D393" s="803"/>
      <c r="E393" s="804"/>
      <c r="F393" s="502"/>
      <c r="G393" s="502"/>
      <c r="H393" s="502"/>
      <c r="X393" s="814"/>
      <c r="Y393" s="5">
        <v>30</v>
      </c>
      <c r="Z393" s="44">
        <f t="shared" si="67"/>
        <v>0.99031142857142873</v>
      </c>
      <c r="AA393" s="522">
        <f t="shared" si="63"/>
        <v>3.4226910983191773E-3</v>
      </c>
      <c r="AC393" s="44">
        <f t="shared" si="61"/>
        <v>0.99354095884000015</v>
      </c>
      <c r="AD393" s="522">
        <f t="shared" si="64"/>
        <v>3.4338529249760071E-3</v>
      </c>
      <c r="AF393" s="44">
        <f t="shared" si="62"/>
        <v>0.99677047942000008</v>
      </c>
      <c r="AG393" s="522">
        <f t="shared" si="65"/>
        <v>3.4450147181474236E-3</v>
      </c>
      <c r="AI393" s="45">
        <v>1</v>
      </c>
      <c r="AJ393" s="522">
        <f t="shared" si="66"/>
        <v>3.4561765113188402E-3</v>
      </c>
      <c r="AO393" s="812"/>
    </row>
    <row r="394" spans="4:41" s="5" customFormat="1" x14ac:dyDescent="0.2">
      <c r="D394" s="803"/>
      <c r="E394" s="804"/>
      <c r="F394" s="502"/>
      <c r="G394" s="502"/>
      <c r="H394" s="502"/>
      <c r="X394" s="814"/>
      <c r="Y394" s="5">
        <v>31</v>
      </c>
      <c r="Z394" s="44">
        <f t="shared" si="67"/>
        <v>0.98928547619047635</v>
      </c>
      <c r="AA394" s="522">
        <f t="shared" si="63"/>
        <v>3.4191452257983979E-3</v>
      </c>
      <c r="AC394" s="44">
        <f t="shared" si="61"/>
        <v>0.99285699127000016</v>
      </c>
      <c r="AD394" s="522">
        <f t="shared" si="64"/>
        <v>3.4314890123260692E-3</v>
      </c>
      <c r="AF394" s="44">
        <f t="shared" si="62"/>
        <v>0.99642849563500002</v>
      </c>
      <c r="AG394" s="522">
        <f t="shared" si="65"/>
        <v>3.4438327618224545E-3</v>
      </c>
      <c r="AI394" s="45">
        <v>1</v>
      </c>
      <c r="AJ394" s="522">
        <f t="shared" si="66"/>
        <v>3.4561765113188402E-3</v>
      </c>
      <c r="AO394" s="812"/>
    </row>
    <row r="395" spans="4:41" s="5" customFormat="1" x14ac:dyDescent="0.2">
      <c r="D395" s="803"/>
      <c r="E395" s="804"/>
      <c r="F395" s="502"/>
      <c r="G395" s="502"/>
      <c r="H395" s="502"/>
      <c r="X395" s="814"/>
      <c r="Y395" s="5">
        <v>32</v>
      </c>
      <c r="Z395" s="44">
        <f t="shared" si="67"/>
        <v>0.98825952380952398</v>
      </c>
      <c r="AA395" s="522">
        <f t="shared" si="63"/>
        <v>3.415599353277619E-3</v>
      </c>
      <c r="AC395" s="44">
        <f t="shared" si="61"/>
        <v>0.99217302370000016</v>
      </c>
      <c r="AD395" s="522">
        <f t="shared" si="64"/>
        <v>3.4291250996761314E-3</v>
      </c>
      <c r="AF395" s="44">
        <f t="shared" si="62"/>
        <v>0.99608651185000008</v>
      </c>
      <c r="AG395" s="522">
        <f t="shared" si="65"/>
        <v>3.4426508054974858E-3</v>
      </c>
      <c r="AI395" s="45">
        <v>1</v>
      </c>
      <c r="AJ395" s="522">
        <f t="shared" si="66"/>
        <v>3.4561765113188402E-3</v>
      </c>
      <c r="AO395" s="812"/>
    </row>
    <row r="396" spans="4:41" s="5" customFormat="1" x14ac:dyDescent="0.2">
      <c r="D396" s="803"/>
      <c r="E396" s="804"/>
      <c r="F396" s="502"/>
      <c r="G396" s="502"/>
      <c r="H396" s="502"/>
      <c r="X396" s="814"/>
      <c r="Y396" s="5">
        <v>33</v>
      </c>
      <c r="Z396" s="44">
        <f t="shared" si="67"/>
        <v>0.9872335714285716</v>
      </c>
      <c r="AA396" s="522">
        <f t="shared" si="63"/>
        <v>3.4120534807568397E-3</v>
      </c>
      <c r="AC396" s="44">
        <f t="shared" si="61"/>
        <v>0.99148905613000016</v>
      </c>
      <c r="AD396" s="522">
        <f t="shared" si="64"/>
        <v>3.4267611870261935E-3</v>
      </c>
      <c r="AF396" s="44">
        <f t="shared" si="62"/>
        <v>0.99574452806500002</v>
      </c>
      <c r="AG396" s="522">
        <f t="shared" si="65"/>
        <v>3.4414688491725166E-3</v>
      </c>
      <c r="AI396" s="45">
        <v>1</v>
      </c>
      <c r="AJ396" s="522">
        <f t="shared" si="66"/>
        <v>3.4561765113188402E-3</v>
      </c>
      <c r="AO396" s="812"/>
    </row>
    <row r="397" spans="4:41" s="5" customFormat="1" x14ac:dyDescent="0.2">
      <c r="D397" s="803"/>
      <c r="E397" s="804"/>
      <c r="F397" s="502"/>
      <c r="G397" s="502"/>
      <c r="H397" s="502"/>
      <c r="X397" s="814"/>
      <c r="Y397" s="5">
        <v>34</v>
      </c>
      <c r="Z397" s="44">
        <f t="shared" si="67"/>
        <v>0.98620761904761922</v>
      </c>
      <c r="AA397" s="522">
        <f t="shared" si="63"/>
        <v>3.4085076082360603E-3</v>
      </c>
      <c r="AC397" s="44">
        <f t="shared" si="61"/>
        <v>0.99080508856000016</v>
      </c>
      <c r="AD397" s="522">
        <f t="shared" si="64"/>
        <v>3.4243972743762557E-3</v>
      </c>
      <c r="AF397" s="44">
        <f t="shared" si="62"/>
        <v>0.99540254428000008</v>
      </c>
      <c r="AG397" s="522">
        <f t="shared" si="65"/>
        <v>3.4402868928475479E-3</v>
      </c>
      <c r="AI397" s="45">
        <v>1</v>
      </c>
      <c r="AJ397" s="522">
        <f t="shared" si="66"/>
        <v>3.4561765113188402E-3</v>
      </c>
      <c r="AO397" s="812"/>
    </row>
    <row r="398" spans="4:41" s="5" customFormat="1" x14ac:dyDescent="0.2">
      <c r="D398" s="803"/>
      <c r="E398" s="804"/>
      <c r="F398" s="502"/>
      <c r="G398" s="502"/>
      <c r="H398" s="502"/>
      <c r="X398" s="814"/>
      <c r="Y398" s="5">
        <v>35</v>
      </c>
      <c r="Z398" s="44">
        <f t="shared" si="67"/>
        <v>0.98518166666666684</v>
      </c>
      <c r="AA398" s="522">
        <f t="shared" si="63"/>
        <v>3.404961735715281E-3</v>
      </c>
      <c r="AC398" s="44">
        <f t="shared" si="61"/>
        <v>0.99012112099000016</v>
      </c>
      <c r="AD398" s="522">
        <f t="shared" si="64"/>
        <v>3.4220333617263178E-3</v>
      </c>
      <c r="AF398" s="44">
        <f t="shared" si="62"/>
        <v>0.99506056049500002</v>
      </c>
      <c r="AG398" s="522">
        <f t="shared" si="65"/>
        <v>3.4391049365225788E-3</v>
      </c>
      <c r="AI398" s="45">
        <v>1</v>
      </c>
      <c r="AJ398" s="522">
        <f t="shared" si="66"/>
        <v>3.4561765113188402E-3</v>
      </c>
      <c r="AO398" s="812"/>
    </row>
    <row r="399" spans="4:41" s="5" customFormat="1" x14ac:dyDescent="0.2">
      <c r="D399" s="803"/>
      <c r="E399" s="804"/>
      <c r="F399" s="502"/>
      <c r="G399" s="502"/>
      <c r="H399" s="502"/>
      <c r="X399" s="814"/>
      <c r="Y399" s="5">
        <v>36</v>
      </c>
      <c r="Z399" s="44">
        <f t="shared" si="67"/>
        <v>0.98415571428571447</v>
      </c>
      <c r="AA399" s="522">
        <f t="shared" si="63"/>
        <v>3.4014158631945021E-3</v>
      </c>
      <c r="AC399" s="44">
        <f t="shared" si="61"/>
        <v>0.98943715342000016</v>
      </c>
      <c r="AD399" s="522">
        <f t="shared" si="64"/>
        <v>3.41966944907638E-3</v>
      </c>
      <c r="AF399" s="44">
        <f t="shared" si="62"/>
        <v>0.99471857671000008</v>
      </c>
      <c r="AG399" s="522">
        <f t="shared" si="65"/>
        <v>3.4379229801976101E-3</v>
      </c>
      <c r="AI399" s="45">
        <v>1</v>
      </c>
      <c r="AJ399" s="522">
        <f t="shared" si="66"/>
        <v>3.4561765113188402E-3</v>
      </c>
      <c r="AO399" s="812"/>
    </row>
    <row r="400" spans="4:41" s="5" customFormat="1" x14ac:dyDescent="0.2">
      <c r="D400" s="803"/>
      <c r="E400" s="804"/>
      <c r="F400" s="502"/>
      <c r="G400" s="502"/>
      <c r="H400" s="502"/>
      <c r="X400" s="814"/>
      <c r="Y400" s="5">
        <v>37</v>
      </c>
      <c r="Z400" s="44">
        <f t="shared" si="67"/>
        <v>0.98312976190476209</v>
      </c>
      <c r="AA400" s="522">
        <f t="shared" si="63"/>
        <v>3.3978699906737227E-3</v>
      </c>
      <c r="AC400" s="44">
        <f t="shared" si="61"/>
        <v>0.98875318585000016</v>
      </c>
      <c r="AD400" s="522">
        <f t="shared" si="64"/>
        <v>3.4173055364264422E-3</v>
      </c>
      <c r="AF400" s="44">
        <f t="shared" si="62"/>
        <v>0.99437659292500002</v>
      </c>
      <c r="AG400" s="522">
        <f t="shared" si="65"/>
        <v>3.4367410238726409E-3</v>
      </c>
      <c r="AI400" s="45">
        <v>1</v>
      </c>
      <c r="AJ400" s="522">
        <f t="shared" si="66"/>
        <v>3.4561765113188402E-3</v>
      </c>
      <c r="AO400" s="812"/>
    </row>
    <row r="401" spans="4:41" s="5" customFormat="1" x14ac:dyDescent="0.2">
      <c r="D401" s="803"/>
      <c r="E401" s="804"/>
      <c r="F401" s="502"/>
      <c r="G401" s="502"/>
      <c r="H401" s="502"/>
      <c r="X401" s="814"/>
      <c r="Y401" s="5">
        <v>38</v>
      </c>
      <c r="Z401" s="44">
        <f t="shared" si="67"/>
        <v>0.98210380952380971</v>
      </c>
      <c r="AA401" s="522">
        <f t="shared" si="63"/>
        <v>3.3943241181529434E-3</v>
      </c>
      <c r="AC401" s="44">
        <f t="shared" si="61"/>
        <v>0.98806921828000016</v>
      </c>
      <c r="AD401" s="522">
        <f t="shared" si="64"/>
        <v>3.4149416237765047E-3</v>
      </c>
      <c r="AF401" s="44">
        <f t="shared" si="62"/>
        <v>0.99403460914000008</v>
      </c>
      <c r="AG401" s="522">
        <f t="shared" si="65"/>
        <v>3.4355590675476722E-3</v>
      </c>
      <c r="AI401" s="45">
        <v>1</v>
      </c>
      <c r="AJ401" s="522">
        <f t="shared" si="66"/>
        <v>3.4561765113188402E-3</v>
      </c>
      <c r="AO401" s="812"/>
    </row>
    <row r="402" spans="4:41" s="5" customFormat="1" x14ac:dyDescent="0.2">
      <c r="D402" s="803"/>
      <c r="E402" s="804"/>
      <c r="F402" s="502"/>
      <c r="G402" s="502"/>
      <c r="H402" s="502"/>
      <c r="X402" s="814"/>
      <c r="Y402" s="5">
        <v>39</v>
      </c>
      <c r="Z402" s="44">
        <f t="shared" si="67"/>
        <v>0.98107785714285733</v>
      </c>
      <c r="AA402" s="522">
        <f t="shared" si="63"/>
        <v>3.390778245632164E-3</v>
      </c>
      <c r="AC402" s="44">
        <f t="shared" si="61"/>
        <v>0.98738525071000016</v>
      </c>
      <c r="AD402" s="522">
        <f t="shared" si="64"/>
        <v>3.4125777111265669E-3</v>
      </c>
      <c r="AF402" s="44">
        <f t="shared" si="62"/>
        <v>0.99369262535500003</v>
      </c>
      <c r="AG402" s="522">
        <f t="shared" si="65"/>
        <v>3.4343771112227031E-3</v>
      </c>
      <c r="AI402" s="45">
        <v>1</v>
      </c>
      <c r="AJ402" s="522">
        <f t="shared" si="66"/>
        <v>3.4561765113188402E-3</v>
      </c>
      <c r="AO402" s="812"/>
    </row>
    <row r="403" spans="4:41" s="5" customFormat="1" x14ac:dyDescent="0.2">
      <c r="D403" s="803"/>
      <c r="E403" s="804"/>
      <c r="F403" s="502"/>
      <c r="G403" s="502"/>
      <c r="H403" s="502"/>
      <c r="X403" s="814"/>
      <c r="Y403" s="5">
        <v>40</v>
      </c>
      <c r="Z403" s="44">
        <f t="shared" si="67"/>
        <v>0.98005190476190496</v>
      </c>
      <c r="AA403" s="522">
        <f t="shared" si="63"/>
        <v>3.3872323731113847E-3</v>
      </c>
      <c r="AC403" s="44">
        <f t="shared" si="61"/>
        <v>0.98670128314000016</v>
      </c>
      <c r="AD403" s="522">
        <f t="shared" si="64"/>
        <v>3.410213798476629E-3</v>
      </c>
      <c r="AF403" s="44">
        <f t="shared" si="62"/>
        <v>0.99335064157000008</v>
      </c>
      <c r="AG403" s="522">
        <f t="shared" si="65"/>
        <v>3.4331951548977344E-3</v>
      </c>
      <c r="AI403" s="45">
        <v>1</v>
      </c>
      <c r="AJ403" s="522">
        <f t="shared" si="66"/>
        <v>3.4561765113188402E-3</v>
      </c>
      <c r="AO403" s="812"/>
    </row>
    <row r="404" spans="4:41" s="5" customFormat="1" x14ac:dyDescent="0.2">
      <c r="D404" s="803"/>
      <c r="E404" s="804"/>
      <c r="F404" s="502"/>
      <c r="G404" s="502"/>
      <c r="H404" s="502"/>
      <c r="X404" s="814"/>
      <c r="Y404" s="5">
        <v>41</v>
      </c>
      <c r="Z404" s="44">
        <f t="shared" si="67"/>
        <v>0.97902595238095258</v>
      </c>
      <c r="AA404" s="522">
        <f t="shared" si="63"/>
        <v>3.3836865005906058E-3</v>
      </c>
      <c r="AC404" s="44">
        <f t="shared" si="61"/>
        <v>0.98601731557000016</v>
      </c>
      <c r="AD404" s="522">
        <f t="shared" si="64"/>
        <v>3.4078498858266912E-3</v>
      </c>
      <c r="AF404" s="44">
        <f t="shared" si="62"/>
        <v>0.99300865778500003</v>
      </c>
      <c r="AG404" s="522">
        <f t="shared" si="65"/>
        <v>3.4320131985727653E-3</v>
      </c>
      <c r="AI404" s="45">
        <v>1</v>
      </c>
      <c r="AJ404" s="522">
        <f t="shared" si="66"/>
        <v>3.4561765113188402E-3</v>
      </c>
      <c r="AO404" s="812"/>
    </row>
    <row r="405" spans="4:41" s="5" customFormat="1" ht="13.5" thickBot="1" x14ac:dyDescent="0.25">
      <c r="D405" s="803"/>
      <c r="E405" s="804"/>
      <c r="F405" s="502"/>
      <c r="G405" s="502"/>
      <c r="H405" s="502"/>
      <c r="W405" s="524"/>
      <c r="X405" s="814"/>
      <c r="Y405" s="5">
        <v>42</v>
      </c>
      <c r="Z405" s="46">
        <v>0.97799999999999998</v>
      </c>
      <c r="AA405" s="523">
        <f t="shared" si="63"/>
        <v>3.3801406280698255E-3</v>
      </c>
      <c r="AC405" s="46">
        <f t="shared" si="61"/>
        <v>0.98533334799999994</v>
      </c>
      <c r="AD405" s="523">
        <f t="shared" si="64"/>
        <v>3.4054859731767525E-3</v>
      </c>
      <c r="AF405" s="46">
        <f t="shared" si="62"/>
        <v>0.99266667399999997</v>
      </c>
      <c r="AG405" s="523">
        <f t="shared" si="65"/>
        <v>3.4308312422477961E-3</v>
      </c>
      <c r="AI405" s="47">
        <v>1</v>
      </c>
      <c r="AJ405" s="523">
        <f t="shared" si="66"/>
        <v>3.4561765113188402E-3</v>
      </c>
      <c r="AO405" s="812"/>
    </row>
    <row r="406" spans="4:41" s="5" customFormat="1" x14ac:dyDescent="0.2">
      <c r="D406" s="803"/>
      <c r="E406" s="804"/>
      <c r="F406" s="502"/>
      <c r="G406" s="502"/>
      <c r="H406" s="502"/>
    </row>
    <row r="407" spans="4:41" s="5" customFormat="1" x14ac:dyDescent="0.2">
      <c r="D407" s="803"/>
      <c r="E407" s="804"/>
      <c r="F407" s="502"/>
      <c r="G407" s="502"/>
      <c r="H407" s="502"/>
    </row>
    <row r="408" spans="4:41" s="5" customFormat="1" x14ac:dyDescent="0.2">
      <c r="D408" s="803"/>
      <c r="E408" s="804"/>
      <c r="F408" s="502"/>
      <c r="G408" s="502"/>
      <c r="H408" s="502"/>
    </row>
    <row r="409" spans="4:41" s="5" customFormat="1" x14ac:dyDescent="0.2">
      <c r="D409" s="803"/>
      <c r="E409" s="804"/>
      <c r="F409" s="502"/>
      <c r="G409" s="502"/>
      <c r="H409" s="502"/>
    </row>
    <row r="410" spans="4:41" s="5" customFormat="1" x14ac:dyDescent="0.2">
      <c r="D410" s="803"/>
      <c r="E410" s="804"/>
      <c r="F410" s="502"/>
      <c r="G410" s="502"/>
      <c r="H410" s="502"/>
    </row>
    <row r="411" spans="4:41" s="5" customFormat="1" x14ac:dyDescent="0.2">
      <c r="D411" s="803"/>
      <c r="E411" s="804"/>
      <c r="F411" s="502"/>
      <c r="G411" s="502"/>
      <c r="H411" s="502"/>
    </row>
    <row r="412" spans="4:41" s="5" customFormat="1" x14ac:dyDescent="0.2">
      <c r="D412" s="803"/>
      <c r="E412" s="804"/>
      <c r="F412" s="502"/>
      <c r="G412" s="502"/>
      <c r="H412" s="502"/>
    </row>
    <row r="413" spans="4:41" s="5" customFormat="1" x14ac:dyDescent="0.2">
      <c r="D413" s="803"/>
      <c r="E413" s="804"/>
      <c r="F413" s="502"/>
      <c r="G413" s="502"/>
      <c r="H413" s="502"/>
    </row>
    <row r="414" spans="4:41" s="5" customFormat="1" x14ac:dyDescent="0.2">
      <c r="D414" s="803"/>
      <c r="E414" s="804"/>
      <c r="F414" s="502"/>
      <c r="G414" s="502"/>
      <c r="H414" s="502"/>
    </row>
    <row r="415" spans="4:41" s="5" customFormat="1" x14ac:dyDescent="0.2">
      <c r="D415" s="803"/>
      <c r="E415" s="804"/>
      <c r="F415" s="502"/>
      <c r="G415" s="502"/>
      <c r="H415" s="502"/>
    </row>
    <row r="416" spans="4:41" s="5" customFormat="1" x14ac:dyDescent="0.2">
      <c r="D416" s="803"/>
      <c r="E416" s="804"/>
      <c r="F416" s="502"/>
      <c r="G416" s="502"/>
      <c r="H416" s="502"/>
    </row>
    <row r="417" spans="4:8" s="5" customFormat="1" x14ac:dyDescent="0.2">
      <c r="D417" s="803"/>
      <c r="E417" s="804"/>
      <c r="F417" s="502"/>
      <c r="G417" s="502"/>
      <c r="H417" s="502"/>
    </row>
    <row r="418" spans="4:8" s="5" customFormat="1" x14ac:dyDescent="0.2">
      <c r="D418" s="803"/>
      <c r="E418" s="804"/>
      <c r="F418" s="502"/>
      <c r="G418" s="502"/>
      <c r="H418" s="502"/>
    </row>
    <row r="419" spans="4:8" s="5" customFormat="1" x14ac:dyDescent="0.2">
      <c r="D419" s="803"/>
      <c r="E419" s="804"/>
      <c r="F419" s="502"/>
      <c r="G419" s="502"/>
      <c r="H419" s="502"/>
    </row>
    <row r="420" spans="4:8" s="5" customFormat="1" x14ac:dyDescent="0.2">
      <c r="D420" s="803"/>
      <c r="E420" s="804"/>
      <c r="F420" s="502"/>
      <c r="G420" s="502"/>
      <c r="H420" s="502"/>
    </row>
    <row r="421" spans="4:8" s="5" customFormat="1" x14ac:dyDescent="0.2">
      <c r="D421" s="803"/>
      <c r="E421" s="804"/>
      <c r="F421" s="502"/>
      <c r="G421" s="502"/>
      <c r="H421" s="502"/>
    </row>
    <row r="422" spans="4:8" s="5" customFormat="1" x14ac:dyDescent="0.2">
      <c r="D422" s="803"/>
      <c r="E422" s="804"/>
      <c r="F422" s="502"/>
      <c r="G422" s="502"/>
      <c r="H422" s="502"/>
    </row>
    <row r="423" spans="4:8" s="5" customFormat="1" x14ac:dyDescent="0.2">
      <c r="D423" s="803"/>
      <c r="E423" s="804"/>
      <c r="F423" s="502"/>
      <c r="G423" s="502"/>
      <c r="H423" s="502"/>
    </row>
    <row r="424" spans="4:8" s="5" customFormat="1" x14ac:dyDescent="0.2">
      <c r="D424" s="803"/>
      <c r="E424" s="804"/>
      <c r="F424" s="502"/>
      <c r="G424" s="502"/>
      <c r="H424" s="502"/>
    </row>
    <row r="425" spans="4:8" s="5" customFormat="1" x14ac:dyDescent="0.2">
      <c r="D425" s="803"/>
      <c r="E425" s="804"/>
      <c r="F425" s="502"/>
      <c r="G425" s="502"/>
      <c r="H425" s="502"/>
    </row>
    <row r="426" spans="4:8" s="5" customFormat="1" x14ac:dyDescent="0.2">
      <c r="D426" s="803"/>
      <c r="E426" s="804"/>
      <c r="F426" s="502"/>
      <c r="G426" s="502"/>
      <c r="H426" s="502"/>
    </row>
    <row r="427" spans="4:8" s="5" customFormat="1" x14ac:dyDescent="0.2">
      <c r="D427" s="803"/>
      <c r="E427" s="804"/>
      <c r="F427" s="502"/>
      <c r="G427" s="502"/>
      <c r="H427" s="502"/>
    </row>
    <row r="428" spans="4:8" s="5" customFormat="1" x14ac:dyDescent="0.2">
      <c r="D428" s="803"/>
      <c r="E428" s="804"/>
      <c r="F428" s="502"/>
      <c r="G428" s="502"/>
      <c r="H428" s="502"/>
    </row>
    <row r="429" spans="4:8" s="5" customFormat="1" x14ac:dyDescent="0.2">
      <c r="D429" s="803"/>
      <c r="E429" s="804"/>
      <c r="F429" s="502"/>
      <c r="G429" s="502"/>
      <c r="H429" s="502"/>
    </row>
    <row r="430" spans="4:8" s="5" customFormat="1" x14ac:dyDescent="0.2">
      <c r="D430" s="803"/>
      <c r="E430" s="804"/>
      <c r="F430" s="502"/>
      <c r="G430" s="502"/>
      <c r="H430" s="502"/>
    </row>
    <row r="431" spans="4:8" s="5" customFormat="1" x14ac:dyDescent="0.2">
      <c r="D431" s="803"/>
      <c r="E431" s="804"/>
      <c r="F431" s="502"/>
      <c r="G431" s="502"/>
      <c r="H431" s="502"/>
    </row>
    <row r="432" spans="4:8" s="5" customFormat="1" x14ac:dyDescent="0.2">
      <c r="D432" s="803"/>
      <c r="E432" s="804"/>
      <c r="F432" s="502"/>
      <c r="G432" s="502"/>
      <c r="H432" s="502"/>
    </row>
    <row r="433" spans="4:8" s="5" customFormat="1" x14ac:dyDescent="0.2">
      <c r="D433" s="803"/>
      <c r="E433" s="804"/>
      <c r="F433" s="502"/>
      <c r="G433" s="502"/>
      <c r="H433" s="502"/>
    </row>
    <row r="434" spans="4:8" s="5" customFormat="1" x14ac:dyDescent="0.2">
      <c r="D434" s="803"/>
      <c r="E434" s="804"/>
      <c r="F434" s="502"/>
      <c r="G434" s="502"/>
      <c r="H434" s="502"/>
    </row>
    <row r="435" spans="4:8" s="5" customFormat="1" x14ac:dyDescent="0.2">
      <c r="D435" s="803"/>
      <c r="E435" s="804"/>
      <c r="F435" s="502"/>
      <c r="G435" s="502"/>
      <c r="H435" s="502"/>
    </row>
    <row r="436" spans="4:8" s="5" customFormat="1" x14ac:dyDescent="0.2">
      <c r="D436" s="803"/>
      <c r="E436" s="804"/>
      <c r="F436" s="502"/>
      <c r="G436" s="502"/>
      <c r="H436" s="502"/>
    </row>
    <row r="437" spans="4:8" s="5" customFormat="1" x14ac:dyDescent="0.2">
      <c r="D437" s="803"/>
      <c r="E437" s="804"/>
      <c r="F437" s="502"/>
      <c r="G437" s="502"/>
      <c r="H437" s="502"/>
    </row>
    <row r="438" spans="4:8" s="5" customFormat="1" x14ac:dyDescent="0.2">
      <c r="D438" s="803"/>
      <c r="E438" s="804"/>
      <c r="F438" s="502"/>
      <c r="G438" s="502"/>
      <c r="H438" s="502"/>
    </row>
    <row r="439" spans="4:8" s="5" customFormat="1" x14ac:dyDescent="0.2">
      <c r="D439" s="803"/>
      <c r="E439" s="804"/>
      <c r="F439" s="502"/>
      <c r="G439" s="502"/>
      <c r="H439" s="502"/>
    </row>
    <row r="440" spans="4:8" s="5" customFormat="1" x14ac:dyDescent="0.2">
      <c r="D440" s="803"/>
      <c r="E440" s="804"/>
      <c r="F440" s="502"/>
      <c r="G440" s="502"/>
      <c r="H440" s="502"/>
    </row>
    <row r="441" spans="4:8" s="5" customFormat="1" x14ac:dyDescent="0.2">
      <c r="D441" s="803"/>
      <c r="E441" s="804"/>
      <c r="F441" s="502"/>
      <c r="G441" s="502"/>
      <c r="H441" s="502"/>
    </row>
    <row r="442" spans="4:8" s="5" customFormat="1" x14ac:dyDescent="0.2">
      <c r="D442" s="803"/>
      <c r="E442" s="804"/>
      <c r="F442" s="502"/>
      <c r="G442" s="502"/>
      <c r="H442" s="502"/>
    </row>
    <row r="443" spans="4:8" s="5" customFormat="1" x14ac:dyDescent="0.2">
      <c r="D443" s="803"/>
      <c r="E443" s="804"/>
      <c r="F443" s="502"/>
      <c r="G443" s="502"/>
      <c r="H443" s="502"/>
    </row>
    <row r="444" spans="4:8" s="5" customFormat="1" x14ac:dyDescent="0.2">
      <c r="D444" s="803"/>
      <c r="E444" s="804"/>
      <c r="F444" s="502"/>
      <c r="G444" s="502"/>
      <c r="H444" s="502"/>
    </row>
    <row r="445" spans="4:8" s="5" customFormat="1" x14ac:dyDescent="0.2">
      <c r="D445" s="803"/>
      <c r="E445" s="804"/>
      <c r="F445" s="502"/>
      <c r="G445" s="502"/>
      <c r="H445" s="502"/>
    </row>
    <row r="446" spans="4:8" s="5" customFormat="1" x14ac:dyDescent="0.2">
      <c r="D446" s="803"/>
      <c r="E446" s="804"/>
      <c r="F446" s="502"/>
      <c r="G446" s="502"/>
      <c r="H446" s="502"/>
    </row>
    <row r="447" spans="4:8" s="5" customFormat="1" x14ac:dyDescent="0.2">
      <c r="D447" s="803"/>
      <c r="E447" s="804"/>
      <c r="F447" s="502"/>
      <c r="G447" s="502"/>
      <c r="H447" s="502"/>
    </row>
    <row r="448" spans="4:8" s="5" customFormat="1" x14ac:dyDescent="0.2">
      <c r="D448" s="803"/>
      <c r="E448" s="804"/>
      <c r="F448" s="502"/>
      <c r="G448" s="502"/>
      <c r="H448" s="502"/>
    </row>
    <row r="449" spans="4:8" s="5" customFormat="1" x14ac:dyDescent="0.2">
      <c r="D449" s="803"/>
      <c r="E449" s="804"/>
      <c r="F449" s="502"/>
      <c r="G449" s="502"/>
      <c r="H449" s="502"/>
    </row>
    <row r="450" spans="4:8" s="5" customFormat="1" x14ac:dyDescent="0.2">
      <c r="D450" s="803"/>
      <c r="E450" s="804"/>
      <c r="F450" s="502"/>
      <c r="G450" s="502"/>
      <c r="H450" s="502"/>
    </row>
    <row r="451" spans="4:8" s="5" customFormat="1" x14ac:dyDescent="0.2">
      <c r="D451" s="803"/>
      <c r="E451" s="804"/>
      <c r="F451" s="502"/>
      <c r="G451" s="502"/>
      <c r="H451" s="502"/>
    </row>
    <row r="452" spans="4:8" s="5" customFormat="1" x14ac:dyDescent="0.2">
      <c r="D452" s="803"/>
      <c r="E452" s="804"/>
      <c r="F452" s="502"/>
      <c r="G452" s="502"/>
      <c r="H452" s="502"/>
    </row>
    <row r="453" spans="4:8" s="5" customFormat="1" x14ac:dyDescent="0.2">
      <c r="D453" s="803"/>
      <c r="E453" s="804"/>
      <c r="F453" s="502"/>
      <c r="G453" s="502"/>
      <c r="H453" s="502"/>
    </row>
    <row r="454" spans="4:8" s="5" customFormat="1" x14ac:dyDescent="0.2">
      <c r="D454" s="803"/>
      <c r="E454" s="804"/>
      <c r="F454" s="502"/>
      <c r="G454" s="502"/>
      <c r="H454" s="502"/>
    </row>
    <row r="455" spans="4:8" s="5" customFormat="1" x14ac:dyDescent="0.2">
      <c r="D455" s="803"/>
      <c r="E455" s="804"/>
      <c r="F455" s="502"/>
      <c r="G455" s="502"/>
      <c r="H455" s="502"/>
    </row>
    <row r="456" spans="4:8" s="5" customFormat="1" x14ac:dyDescent="0.2">
      <c r="D456" s="803"/>
      <c r="E456" s="804"/>
      <c r="F456" s="502"/>
      <c r="G456" s="502"/>
      <c r="H456" s="502"/>
    </row>
    <row r="457" spans="4:8" s="5" customFormat="1" x14ac:dyDescent="0.2">
      <c r="D457" s="803"/>
      <c r="E457" s="804"/>
      <c r="F457" s="502"/>
      <c r="G457" s="502"/>
      <c r="H457" s="502"/>
    </row>
    <row r="458" spans="4:8" s="5" customFormat="1" x14ac:dyDescent="0.2">
      <c r="D458" s="803"/>
      <c r="E458" s="804"/>
      <c r="F458" s="502"/>
      <c r="G458" s="502"/>
      <c r="H458" s="502"/>
    </row>
    <row r="459" spans="4:8" s="5" customFormat="1" x14ac:dyDescent="0.2">
      <c r="D459" s="803"/>
      <c r="E459" s="804"/>
      <c r="F459" s="502"/>
      <c r="G459" s="502"/>
      <c r="H459" s="502"/>
    </row>
    <row r="460" spans="4:8" s="5" customFormat="1" x14ac:dyDescent="0.2">
      <c r="D460" s="803"/>
      <c r="E460" s="804"/>
      <c r="F460" s="502"/>
      <c r="G460" s="502"/>
      <c r="H460" s="502"/>
    </row>
    <row r="461" spans="4:8" s="5" customFormat="1" x14ac:dyDescent="0.2">
      <c r="D461" s="803"/>
      <c r="E461" s="804"/>
      <c r="F461" s="502"/>
      <c r="G461" s="502"/>
      <c r="H461" s="502"/>
    </row>
    <row r="462" spans="4:8" s="5" customFormat="1" x14ac:dyDescent="0.2">
      <c r="D462" s="803"/>
      <c r="E462" s="804"/>
      <c r="F462" s="502"/>
      <c r="G462" s="502"/>
      <c r="H462" s="502"/>
    </row>
    <row r="463" spans="4:8" s="5" customFormat="1" x14ac:dyDescent="0.2">
      <c r="D463" s="803"/>
      <c r="E463" s="804"/>
      <c r="F463" s="502"/>
      <c r="G463" s="502"/>
      <c r="H463" s="502"/>
    </row>
    <row r="464" spans="4:8" s="5" customFormat="1" x14ac:dyDescent="0.2">
      <c r="D464" s="803"/>
      <c r="E464" s="804"/>
      <c r="F464" s="502"/>
      <c r="G464" s="502"/>
      <c r="H464" s="502"/>
    </row>
    <row r="465" spans="4:8" s="5" customFormat="1" x14ac:dyDescent="0.2">
      <c r="D465" s="803"/>
      <c r="E465" s="804"/>
      <c r="F465" s="502"/>
      <c r="G465" s="502"/>
      <c r="H465" s="502"/>
    </row>
    <row r="466" spans="4:8" s="5" customFormat="1" x14ac:dyDescent="0.2">
      <c r="D466" s="803"/>
      <c r="E466" s="804"/>
      <c r="F466" s="502"/>
      <c r="G466" s="502"/>
      <c r="H466" s="502"/>
    </row>
    <row r="467" spans="4:8" s="5" customFormat="1" x14ac:dyDescent="0.2">
      <c r="D467" s="803"/>
      <c r="E467" s="804"/>
      <c r="F467" s="502"/>
      <c r="G467" s="502"/>
      <c r="H467" s="502"/>
    </row>
    <row r="468" spans="4:8" s="5" customFormat="1" x14ac:dyDescent="0.2">
      <c r="D468" s="803"/>
      <c r="E468" s="804"/>
      <c r="F468" s="502"/>
      <c r="G468" s="502"/>
      <c r="H468" s="502"/>
    </row>
    <row r="469" spans="4:8" s="5" customFormat="1" x14ac:dyDescent="0.2">
      <c r="D469" s="803"/>
      <c r="E469" s="804"/>
      <c r="F469" s="502"/>
      <c r="G469" s="502"/>
      <c r="H469" s="502"/>
    </row>
    <row r="470" spans="4:8" s="5" customFormat="1" x14ac:dyDescent="0.2">
      <c r="D470" s="803"/>
      <c r="E470" s="804"/>
      <c r="F470" s="502"/>
      <c r="G470" s="502"/>
      <c r="H470" s="502"/>
    </row>
    <row r="471" spans="4:8" s="5" customFormat="1" x14ac:dyDescent="0.2">
      <c r="D471" s="803"/>
      <c r="E471" s="804"/>
      <c r="F471" s="502"/>
      <c r="G471" s="502"/>
      <c r="H471" s="502"/>
    </row>
    <row r="472" spans="4:8" s="5" customFormat="1" x14ac:dyDescent="0.2">
      <c r="D472" s="803"/>
      <c r="E472" s="804"/>
      <c r="F472" s="502"/>
      <c r="G472" s="502"/>
      <c r="H472" s="502"/>
    </row>
    <row r="473" spans="4:8" s="5" customFormat="1" x14ac:dyDescent="0.2">
      <c r="D473" s="803"/>
      <c r="E473" s="804"/>
      <c r="F473" s="502"/>
      <c r="G473" s="502"/>
      <c r="H473" s="502"/>
    </row>
    <row r="474" spans="4:8" s="5" customFormat="1" x14ac:dyDescent="0.2">
      <c r="D474" s="803"/>
      <c r="E474" s="804"/>
      <c r="F474" s="502"/>
      <c r="G474" s="502"/>
      <c r="H474" s="502"/>
    </row>
    <row r="475" spans="4:8" s="5" customFormat="1" x14ac:dyDescent="0.2">
      <c r="D475" s="803"/>
      <c r="E475" s="804"/>
      <c r="F475" s="502"/>
      <c r="G475" s="502"/>
      <c r="H475" s="502"/>
    </row>
    <row r="476" spans="4:8" s="5" customFormat="1" x14ac:dyDescent="0.2">
      <c r="D476" s="803"/>
      <c r="E476" s="804"/>
      <c r="F476" s="502"/>
      <c r="G476" s="502"/>
      <c r="H476" s="502"/>
    </row>
    <row r="477" spans="4:8" s="5" customFormat="1" x14ac:dyDescent="0.2">
      <c r="D477" s="803"/>
      <c r="E477" s="804"/>
      <c r="F477" s="502"/>
      <c r="G477" s="502"/>
      <c r="H477" s="502"/>
    </row>
    <row r="478" spans="4:8" s="5" customFormat="1" x14ac:dyDescent="0.2">
      <c r="D478" s="803"/>
      <c r="E478" s="804"/>
      <c r="F478" s="502"/>
      <c r="G478" s="502"/>
      <c r="H478" s="502"/>
    </row>
    <row r="479" spans="4:8" s="5" customFormat="1" x14ac:dyDescent="0.2">
      <c r="D479" s="803"/>
      <c r="E479" s="804"/>
      <c r="F479" s="502"/>
      <c r="G479" s="502"/>
      <c r="H479" s="502"/>
    </row>
    <row r="480" spans="4:8" s="5" customFormat="1" x14ac:dyDescent="0.2">
      <c r="D480" s="803"/>
      <c r="E480" s="804"/>
      <c r="F480" s="502"/>
      <c r="G480" s="502"/>
      <c r="H480" s="502"/>
    </row>
    <row r="481" spans="4:8" s="5" customFormat="1" x14ac:dyDescent="0.2">
      <c r="D481" s="803"/>
      <c r="E481" s="804"/>
      <c r="F481" s="502"/>
      <c r="G481" s="502"/>
      <c r="H481" s="502"/>
    </row>
    <row r="482" spans="4:8" s="5" customFormat="1" x14ac:dyDescent="0.2">
      <c r="D482" s="803"/>
      <c r="E482" s="804"/>
      <c r="F482" s="502"/>
      <c r="G482" s="502"/>
      <c r="H482" s="502"/>
    </row>
    <row r="483" spans="4:8" s="5" customFormat="1" x14ac:dyDescent="0.2">
      <c r="D483" s="803"/>
      <c r="E483" s="804"/>
      <c r="F483" s="502"/>
      <c r="G483" s="502"/>
      <c r="H483" s="502"/>
    </row>
    <row r="484" spans="4:8" s="5" customFormat="1" x14ac:dyDescent="0.2">
      <c r="D484" s="803"/>
      <c r="E484" s="804"/>
      <c r="F484" s="502"/>
      <c r="G484" s="502"/>
      <c r="H484" s="502"/>
    </row>
    <row r="485" spans="4:8" s="5" customFormat="1" x14ac:dyDescent="0.2">
      <c r="D485" s="803"/>
      <c r="E485" s="804"/>
      <c r="F485" s="502"/>
      <c r="G485" s="502"/>
      <c r="H485" s="502"/>
    </row>
    <row r="486" spans="4:8" s="5" customFormat="1" x14ac:dyDescent="0.2">
      <c r="D486" s="803"/>
      <c r="E486" s="804"/>
      <c r="F486" s="502"/>
      <c r="G486" s="502"/>
      <c r="H486" s="502"/>
    </row>
    <row r="487" spans="4:8" s="5" customFormat="1" x14ac:dyDescent="0.2">
      <c r="D487" s="803"/>
      <c r="E487" s="804"/>
      <c r="F487" s="502"/>
      <c r="G487" s="502"/>
      <c r="H487" s="502"/>
    </row>
    <row r="488" spans="4:8" s="5" customFormat="1" x14ac:dyDescent="0.2">
      <c r="D488" s="803"/>
      <c r="E488" s="804"/>
      <c r="F488" s="502"/>
      <c r="G488" s="502"/>
      <c r="H488" s="502"/>
    </row>
    <row r="489" spans="4:8" s="5" customFormat="1" x14ac:dyDescent="0.2">
      <c r="D489" s="803"/>
      <c r="E489" s="804"/>
      <c r="F489" s="502"/>
      <c r="G489" s="502"/>
      <c r="H489" s="502"/>
    </row>
    <row r="490" spans="4:8" s="5" customFormat="1" x14ac:dyDescent="0.2">
      <c r="D490" s="803"/>
      <c r="E490" s="804"/>
      <c r="F490" s="502"/>
      <c r="G490" s="502"/>
      <c r="H490" s="502"/>
    </row>
    <row r="491" spans="4:8" s="5" customFormat="1" x14ac:dyDescent="0.2">
      <c r="D491" s="803"/>
      <c r="E491" s="804"/>
      <c r="F491" s="502"/>
      <c r="G491" s="502"/>
      <c r="H491" s="502"/>
    </row>
    <row r="492" spans="4:8" s="5" customFormat="1" x14ac:dyDescent="0.2">
      <c r="D492" s="803"/>
      <c r="E492" s="804"/>
      <c r="F492" s="502"/>
      <c r="G492" s="502"/>
      <c r="H492" s="502"/>
    </row>
    <row r="493" spans="4:8" s="5" customFormat="1" x14ac:dyDescent="0.2">
      <c r="D493" s="803"/>
      <c r="E493" s="804"/>
      <c r="F493" s="502"/>
      <c r="G493" s="502"/>
      <c r="H493" s="502"/>
    </row>
    <row r="494" spans="4:8" s="5" customFormat="1" x14ac:dyDescent="0.2">
      <c r="D494" s="803"/>
      <c r="E494" s="804"/>
      <c r="F494" s="502"/>
      <c r="G494" s="502"/>
      <c r="H494" s="502"/>
    </row>
    <row r="495" spans="4:8" s="5" customFormat="1" x14ac:dyDescent="0.2">
      <c r="D495" s="803"/>
      <c r="E495" s="804"/>
      <c r="F495" s="502"/>
      <c r="G495" s="502"/>
      <c r="H495" s="502"/>
    </row>
    <row r="496" spans="4:8" s="5" customFormat="1" x14ac:dyDescent="0.2">
      <c r="D496" s="803"/>
      <c r="E496" s="804"/>
      <c r="F496" s="502"/>
      <c r="G496" s="502"/>
      <c r="H496" s="502"/>
    </row>
    <row r="497" spans="4:8" s="5" customFormat="1" x14ac:dyDescent="0.2">
      <c r="D497" s="803"/>
      <c r="E497" s="804"/>
      <c r="F497" s="502"/>
      <c r="G497" s="502"/>
      <c r="H497" s="502"/>
    </row>
    <row r="498" spans="4:8" s="5" customFormat="1" x14ac:dyDescent="0.2">
      <c r="D498" s="803"/>
      <c r="E498" s="804"/>
      <c r="F498" s="502"/>
      <c r="G498" s="502"/>
      <c r="H498" s="502"/>
    </row>
    <row r="499" spans="4:8" s="5" customFormat="1" x14ac:dyDescent="0.2">
      <c r="D499" s="803"/>
      <c r="E499" s="804"/>
      <c r="F499" s="502"/>
      <c r="G499" s="502"/>
      <c r="H499" s="502"/>
    </row>
    <row r="500" spans="4:8" s="5" customFormat="1" x14ac:dyDescent="0.2">
      <c r="D500" s="803"/>
      <c r="E500" s="804"/>
      <c r="F500" s="502"/>
      <c r="G500" s="502"/>
      <c r="H500" s="502"/>
    </row>
    <row r="501" spans="4:8" s="5" customFormat="1" x14ac:dyDescent="0.2">
      <c r="D501" s="803"/>
      <c r="E501" s="804"/>
      <c r="F501" s="502"/>
      <c r="G501" s="502"/>
      <c r="H501" s="502"/>
    </row>
    <row r="502" spans="4:8" s="5" customFormat="1" x14ac:dyDescent="0.2">
      <c r="D502" s="803"/>
      <c r="E502" s="804"/>
      <c r="F502" s="502"/>
      <c r="G502" s="502"/>
      <c r="H502" s="502"/>
    </row>
    <row r="503" spans="4:8" s="5" customFormat="1" x14ac:dyDescent="0.2">
      <c r="D503" s="803"/>
      <c r="E503" s="804"/>
      <c r="F503" s="502"/>
      <c r="G503" s="502"/>
      <c r="H503" s="502"/>
    </row>
    <row r="504" spans="4:8" s="5" customFormat="1" x14ac:dyDescent="0.2">
      <c r="D504" s="803"/>
      <c r="E504" s="804"/>
      <c r="F504" s="502"/>
      <c r="G504" s="502"/>
      <c r="H504" s="502"/>
    </row>
    <row r="505" spans="4:8" s="5" customFormat="1" x14ac:dyDescent="0.2">
      <c r="D505" s="803"/>
      <c r="E505" s="804"/>
      <c r="F505" s="502"/>
      <c r="G505" s="502"/>
      <c r="H505" s="502"/>
    </row>
    <row r="506" spans="4:8" s="5" customFormat="1" x14ac:dyDescent="0.2">
      <c r="D506" s="803"/>
      <c r="E506" s="804"/>
      <c r="F506" s="502"/>
      <c r="G506" s="502"/>
      <c r="H506" s="502"/>
    </row>
    <row r="507" spans="4:8" s="5" customFormat="1" x14ac:dyDescent="0.2">
      <c r="D507" s="803"/>
      <c r="E507" s="804"/>
      <c r="F507" s="502"/>
      <c r="G507" s="502"/>
      <c r="H507" s="502"/>
    </row>
    <row r="508" spans="4:8" s="5" customFormat="1" x14ac:dyDescent="0.2">
      <c r="D508" s="803"/>
      <c r="E508" s="804"/>
      <c r="F508" s="502"/>
      <c r="G508" s="502"/>
      <c r="H508" s="502"/>
    </row>
    <row r="509" spans="4:8" s="5" customFormat="1" x14ac:dyDescent="0.2">
      <c r="D509" s="803"/>
      <c r="E509" s="804"/>
      <c r="F509" s="502"/>
      <c r="G509" s="502"/>
      <c r="H509" s="502"/>
    </row>
    <row r="510" spans="4:8" s="5" customFormat="1" x14ac:dyDescent="0.2">
      <c r="D510" s="803"/>
      <c r="E510" s="804"/>
      <c r="F510" s="502"/>
      <c r="G510" s="502"/>
      <c r="H510" s="502"/>
    </row>
    <row r="511" spans="4:8" s="5" customFormat="1" x14ac:dyDescent="0.2">
      <c r="D511" s="803"/>
      <c r="E511" s="804"/>
      <c r="F511" s="502"/>
      <c r="G511" s="502"/>
      <c r="H511" s="502"/>
    </row>
    <row r="512" spans="4:8" s="5" customFormat="1" x14ac:dyDescent="0.2">
      <c r="D512" s="803"/>
      <c r="E512" s="804"/>
      <c r="F512" s="502"/>
      <c r="G512" s="502"/>
      <c r="H512" s="502"/>
    </row>
    <row r="513" spans="4:8" s="5" customFormat="1" x14ac:dyDescent="0.2">
      <c r="D513" s="803"/>
      <c r="E513" s="804"/>
      <c r="F513" s="502"/>
      <c r="G513" s="502"/>
      <c r="H513" s="502"/>
    </row>
    <row r="514" spans="4:8" s="5" customFormat="1" x14ac:dyDescent="0.2">
      <c r="D514" s="803"/>
      <c r="E514" s="804"/>
      <c r="F514" s="502"/>
      <c r="G514" s="502"/>
      <c r="H514" s="502"/>
    </row>
    <row r="515" spans="4:8" s="5" customFormat="1" x14ac:dyDescent="0.2">
      <c r="D515" s="803"/>
      <c r="E515" s="804"/>
      <c r="F515" s="502"/>
      <c r="G515" s="502"/>
      <c r="H515" s="502"/>
    </row>
    <row r="516" spans="4:8" s="5" customFormat="1" x14ac:dyDescent="0.2">
      <c r="D516" s="803"/>
      <c r="E516" s="804"/>
      <c r="F516" s="502"/>
      <c r="G516" s="502"/>
      <c r="H516" s="502"/>
    </row>
    <row r="517" spans="4:8" s="5" customFormat="1" x14ac:dyDescent="0.2">
      <c r="D517" s="803"/>
      <c r="E517" s="804"/>
      <c r="F517" s="502"/>
      <c r="G517" s="502"/>
      <c r="H517" s="502"/>
    </row>
    <row r="518" spans="4:8" s="5" customFormat="1" x14ac:dyDescent="0.2">
      <c r="D518" s="803"/>
      <c r="E518" s="804"/>
      <c r="F518" s="502"/>
      <c r="G518" s="502"/>
      <c r="H518" s="502"/>
    </row>
    <row r="519" spans="4:8" s="5" customFormat="1" x14ac:dyDescent="0.2">
      <c r="D519" s="803"/>
      <c r="E519" s="804"/>
      <c r="F519" s="502"/>
      <c r="G519" s="502"/>
      <c r="H519" s="502"/>
    </row>
    <row r="520" spans="4:8" s="5" customFormat="1" x14ac:dyDescent="0.2">
      <c r="D520" s="803"/>
      <c r="E520" s="804"/>
      <c r="F520" s="502"/>
      <c r="G520" s="502"/>
      <c r="H520" s="502"/>
    </row>
    <row r="521" spans="4:8" s="5" customFormat="1" x14ac:dyDescent="0.2">
      <c r="D521" s="803"/>
      <c r="E521" s="804"/>
      <c r="F521" s="502"/>
      <c r="G521" s="502"/>
      <c r="H521" s="502"/>
    </row>
    <row r="522" spans="4:8" s="5" customFormat="1" x14ac:dyDescent="0.2">
      <c r="D522" s="803"/>
      <c r="E522" s="804"/>
      <c r="F522" s="502"/>
      <c r="G522" s="502"/>
      <c r="H522" s="502"/>
    </row>
    <row r="523" spans="4:8" s="5" customFormat="1" x14ac:dyDescent="0.2">
      <c r="D523" s="803"/>
      <c r="E523" s="804"/>
      <c r="F523" s="502"/>
      <c r="G523" s="502"/>
      <c r="H523" s="502"/>
    </row>
    <row r="524" spans="4:8" s="5" customFormat="1" x14ac:dyDescent="0.2">
      <c r="D524" s="803"/>
      <c r="E524" s="804"/>
      <c r="F524" s="502"/>
      <c r="G524" s="502"/>
      <c r="H524" s="502"/>
    </row>
    <row r="525" spans="4:8" s="5" customFormat="1" x14ac:dyDescent="0.2">
      <c r="D525" s="803"/>
      <c r="E525" s="804"/>
      <c r="F525" s="502"/>
      <c r="G525" s="502"/>
      <c r="H525" s="502"/>
    </row>
    <row r="526" spans="4:8" s="5" customFormat="1" x14ac:dyDescent="0.2">
      <c r="D526" s="803"/>
      <c r="E526" s="804"/>
      <c r="F526" s="502"/>
      <c r="G526" s="502"/>
      <c r="H526" s="502"/>
    </row>
    <row r="527" spans="4:8" s="5" customFormat="1" x14ac:dyDescent="0.2">
      <c r="D527" s="803"/>
      <c r="E527" s="804"/>
      <c r="F527" s="502"/>
      <c r="G527" s="502"/>
      <c r="H527" s="502"/>
    </row>
    <row r="528" spans="4:8" s="5" customFormat="1" x14ac:dyDescent="0.2">
      <c r="D528" s="803"/>
      <c r="E528" s="804"/>
      <c r="F528" s="502"/>
      <c r="G528" s="502"/>
      <c r="H528" s="502"/>
    </row>
    <row r="529" spans="4:8" s="5" customFormat="1" x14ac:dyDescent="0.2">
      <c r="D529" s="803"/>
      <c r="E529" s="804"/>
      <c r="F529" s="502"/>
      <c r="G529" s="502"/>
      <c r="H529" s="502"/>
    </row>
    <row r="530" spans="4:8" s="5" customFormat="1" x14ac:dyDescent="0.2">
      <c r="D530" s="803"/>
      <c r="E530" s="804"/>
      <c r="F530" s="502"/>
      <c r="G530" s="502"/>
      <c r="H530" s="502"/>
    </row>
    <row r="531" spans="4:8" s="5" customFormat="1" x14ac:dyDescent="0.2">
      <c r="D531" s="803"/>
      <c r="E531" s="804"/>
      <c r="F531" s="502"/>
      <c r="G531" s="502"/>
      <c r="H531" s="502"/>
    </row>
    <row r="532" spans="4:8" s="5" customFormat="1" x14ac:dyDescent="0.2">
      <c r="D532" s="803"/>
      <c r="E532" s="804"/>
      <c r="F532" s="502"/>
      <c r="G532" s="502"/>
      <c r="H532" s="502"/>
    </row>
    <row r="533" spans="4:8" s="5" customFormat="1" x14ac:dyDescent="0.2">
      <c r="D533" s="803"/>
      <c r="E533" s="804"/>
      <c r="F533" s="502"/>
      <c r="G533" s="502"/>
      <c r="H533" s="502"/>
    </row>
    <row r="534" spans="4:8" s="5" customFormat="1" x14ac:dyDescent="0.2">
      <c r="D534" s="803"/>
      <c r="E534" s="804"/>
      <c r="F534" s="502"/>
      <c r="G534" s="502"/>
      <c r="H534" s="502"/>
    </row>
    <row r="535" spans="4:8" s="5" customFormat="1" x14ac:dyDescent="0.2">
      <c r="D535" s="803"/>
      <c r="E535" s="804"/>
      <c r="F535" s="502"/>
      <c r="G535" s="502"/>
      <c r="H535" s="502"/>
    </row>
    <row r="536" spans="4:8" s="5" customFormat="1" x14ac:dyDescent="0.2">
      <c r="D536" s="803"/>
      <c r="E536" s="804"/>
      <c r="F536" s="502"/>
      <c r="G536" s="502"/>
      <c r="H536" s="502"/>
    </row>
    <row r="537" spans="4:8" s="5" customFormat="1" x14ac:dyDescent="0.2">
      <c r="D537" s="803"/>
      <c r="E537" s="804"/>
      <c r="F537" s="502"/>
      <c r="G537" s="502"/>
      <c r="H537" s="502"/>
    </row>
    <row r="538" spans="4:8" s="5" customFormat="1" x14ac:dyDescent="0.2">
      <c r="D538" s="803"/>
      <c r="E538" s="804"/>
      <c r="F538" s="502"/>
      <c r="G538" s="502"/>
      <c r="H538" s="502"/>
    </row>
    <row r="539" spans="4:8" s="5" customFormat="1" x14ac:dyDescent="0.2">
      <c r="D539" s="803"/>
      <c r="E539" s="804"/>
      <c r="F539" s="502"/>
      <c r="G539" s="502"/>
      <c r="H539" s="502"/>
    </row>
    <row r="540" spans="4:8" s="5" customFormat="1" x14ac:dyDescent="0.2">
      <c r="D540" s="803"/>
      <c r="E540" s="804"/>
      <c r="F540" s="502"/>
      <c r="G540" s="502"/>
      <c r="H540" s="502"/>
    </row>
    <row r="541" spans="4:8" s="5" customFormat="1" x14ac:dyDescent="0.2">
      <c r="D541" s="803"/>
      <c r="E541" s="804"/>
      <c r="F541" s="502"/>
      <c r="G541" s="502"/>
      <c r="H541" s="502"/>
    </row>
    <row r="542" spans="4:8" s="5" customFormat="1" x14ac:dyDescent="0.2">
      <c r="D542" s="803"/>
      <c r="E542" s="804"/>
      <c r="F542" s="502"/>
      <c r="G542" s="502"/>
      <c r="H542" s="502"/>
    </row>
    <row r="543" spans="4:8" s="5" customFormat="1" x14ac:dyDescent="0.2">
      <c r="D543" s="803"/>
      <c r="E543" s="804"/>
      <c r="F543" s="502"/>
      <c r="G543" s="502"/>
      <c r="H543" s="502"/>
    </row>
    <row r="544" spans="4:8" s="5" customFormat="1" x14ac:dyDescent="0.2">
      <c r="D544" s="803"/>
      <c r="E544" s="804"/>
      <c r="F544" s="502"/>
      <c r="G544" s="502"/>
      <c r="H544" s="502"/>
    </row>
    <row r="545" spans="4:8" s="5" customFormat="1" x14ac:dyDescent="0.2">
      <c r="D545" s="803"/>
      <c r="E545" s="804"/>
      <c r="F545" s="502"/>
      <c r="G545" s="502"/>
      <c r="H545" s="502"/>
    </row>
    <row r="546" spans="4:8" s="5" customFormat="1" x14ac:dyDescent="0.2">
      <c r="D546" s="803"/>
      <c r="E546" s="804"/>
      <c r="F546" s="502"/>
      <c r="G546" s="502"/>
      <c r="H546" s="502"/>
    </row>
    <row r="547" spans="4:8" s="5" customFormat="1" x14ac:dyDescent="0.2">
      <c r="D547" s="803"/>
      <c r="E547" s="804"/>
      <c r="F547" s="502"/>
      <c r="G547" s="502"/>
      <c r="H547" s="502"/>
    </row>
    <row r="548" spans="4:8" s="5" customFormat="1" x14ac:dyDescent="0.2">
      <c r="D548" s="803"/>
      <c r="E548" s="804"/>
      <c r="F548" s="502"/>
      <c r="G548" s="502"/>
      <c r="H548" s="502"/>
    </row>
    <row r="549" spans="4:8" s="5" customFormat="1" x14ac:dyDescent="0.2">
      <c r="D549" s="803"/>
      <c r="E549" s="804"/>
      <c r="F549" s="502"/>
      <c r="G549" s="502"/>
      <c r="H549" s="502"/>
    </row>
    <row r="550" spans="4:8" s="5" customFormat="1" x14ac:dyDescent="0.2">
      <c r="D550" s="803"/>
      <c r="E550" s="804"/>
      <c r="F550" s="502"/>
      <c r="G550" s="502"/>
      <c r="H550" s="502"/>
    </row>
    <row r="551" spans="4:8" s="5" customFormat="1" x14ac:dyDescent="0.2">
      <c r="D551" s="803"/>
      <c r="E551" s="804"/>
      <c r="F551" s="502"/>
      <c r="G551" s="502"/>
      <c r="H551" s="502"/>
    </row>
    <row r="552" spans="4:8" s="5" customFormat="1" x14ac:dyDescent="0.2">
      <c r="D552" s="803"/>
      <c r="E552" s="804"/>
      <c r="F552" s="502"/>
      <c r="G552" s="502"/>
      <c r="H552" s="502"/>
    </row>
    <row r="553" spans="4:8" s="5" customFormat="1" x14ac:dyDescent="0.2">
      <c r="D553" s="803"/>
      <c r="E553" s="804"/>
      <c r="F553" s="502"/>
      <c r="G553" s="502"/>
      <c r="H553" s="502"/>
    </row>
    <row r="554" spans="4:8" s="5" customFormat="1" x14ac:dyDescent="0.2">
      <c r="D554" s="803"/>
      <c r="E554" s="804"/>
      <c r="F554" s="502"/>
      <c r="G554" s="502"/>
      <c r="H554" s="502"/>
    </row>
    <row r="555" spans="4:8" s="5" customFormat="1" x14ac:dyDescent="0.2">
      <c r="D555" s="803"/>
      <c r="E555" s="804"/>
      <c r="F555" s="502"/>
      <c r="G555" s="502"/>
      <c r="H555" s="502"/>
    </row>
    <row r="556" spans="4:8" s="5" customFormat="1" x14ac:dyDescent="0.2">
      <c r="D556" s="803"/>
      <c r="E556" s="804"/>
      <c r="F556" s="502"/>
      <c r="G556" s="502"/>
      <c r="H556" s="502"/>
    </row>
    <row r="557" spans="4:8" s="5" customFormat="1" x14ac:dyDescent="0.2">
      <c r="D557" s="803"/>
      <c r="E557" s="804"/>
      <c r="F557" s="502"/>
      <c r="G557" s="502"/>
      <c r="H557" s="502"/>
    </row>
    <row r="558" spans="4:8" s="5" customFormat="1" x14ac:dyDescent="0.2">
      <c r="D558" s="803"/>
      <c r="E558" s="804"/>
      <c r="F558" s="502"/>
      <c r="G558" s="502"/>
      <c r="H558" s="502"/>
    </row>
    <row r="559" spans="4:8" s="5" customFormat="1" x14ac:dyDescent="0.2">
      <c r="D559" s="803"/>
      <c r="E559" s="804"/>
      <c r="F559" s="502"/>
      <c r="G559" s="502"/>
      <c r="H559" s="502"/>
    </row>
    <row r="560" spans="4:8" s="5" customFormat="1" x14ac:dyDescent="0.2">
      <c r="D560" s="803"/>
      <c r="E560" s="804"/>
      <c r="F560" s="502"/>
      <c r="G560" s="502"/>
      <c r="H560" s="502"/>
    </row>
    <row r="561" spans="4:8" s="5" customFormat="1" x14ac:dyDescent="0.2">
      <c r="D561" s="803"/>
      <c r="E561" s="804"/>
      <c r="F561" s="502"/>
      <c r="G561" s="502"/>
      <c r="H561" s="502"/>
    </row>
    <row r="562" spans="4:8" s="5" customFormat="1" x14ac:dyDescent="0.2">
      <c r="D562" s="803"/>
      <c r="E562" s="804"/>
      <c r="F562" s="502"/>
      <c r="G562" s="502"/>
      <c r="H562" s="502"/>
    </row>
    <row r="563" spans="4:8" s="5" customFormat="1" x14ac:dyDescent="0.2">
      <c r="D563" s="803"/>
      <c r="E563" s="804"/>
      <c r="F563" s="502"/>
      <c r="G563" s="502"/>
      <c r="H563" s="502"/>
    </row>
    <row r="564" spans="4:8" s="5" customFormat="1" x14ac:dyDescent="0.2">
      <c r="D564" s="803"/>
      <c r="E564" s="804"/>
      <c r="F564" s="502"/>
      <c r="G564" s="502"/>
      <c r="H564" s="502"/>
    </row>
    <row r="565" spans="4:8" s="5" customFormat="1" x14ac:dyDescent="0.2">
      <c r="D565" s="803"/>
      <c r="E565" s="804"/>
      <c r="F565" s="502"/>
      <c r="G565" s="502"/>
      <c r="H565" s="502"/>
    </row>
    <row r="566" spans="4:8" s="5" customFormat="1" x14ac:dyDescent="0.2">
      <c r="D566" s="803"/>
      <c r="E566" s="804"/>
      <c r="F566" s="502"/>
      <c r="G566" s="502"/>
      <c r="H566" s="502"/>
    </row>
    <row r="567" spans="4:8" s="5" customFormat="1" x14ac:dyDescent="0.2">
      <c r="D567" s="803"/>
      <c r="E567" s="804"/>
      <c r="F567" s="502"/>
      <c r="G567" s="502"/>
      <c r="H567" s="502"/>
    </row>
    <row r="568" spans="4:8" s="5" customFormat="1" x14ac:dyDescent="0.2">
      <c r="D568" s="803"/>
      <c r="E568" s="804"/>
      <c r="F568" s="502"/>
      <c r="G568" s="502"/>
      <c r="H568" s="502"/>
    </row>
    <row r="569" spans="4:8" s="5" customFormat="1" x14ac:dyDescent="0.2">
      <c r="D569" s="803"/>
      <c r="E569" s="804"/>
      <c r="F569" s="502"/>
      <c r="G569" s="502"/>
      <c r="H569" s="502"/>
    </row>
    <row r="570" spans="4:8" s="5" customFormat="1" x14ac:dyDescent="0.2">
      <c r="D570" s="803"/>
      <c r="E570" s="804"/>
      <c r="F570" s="502"/>
      <c r="G570" s="502"/>
      <c r="H570" s="502"/>
    </row>
    <row r="571" spans="4:8" s="5" customFormat="1" x14ac:dyDescent="0.2">
      <c r="D571" s="803"/>
      <c r="E571" s="804"/>
      <c r="F571" s="502"/>
      <c r="G571" s="502"/>
      <c r="H571" s="502"/>
    </row>
    <row r="572" spans="4:8" s="5" customFormat="1" x14ac:dyDescent="0.2">
      <c r="D572" s="803"/>
      <c r="E572" s="804"/>
      <c r="F572" s="502"/>
      <c r="G572" s="502"/>
      <c r="H572" s="502"/>
    </row>
    <row r="573" spans="4:8" s="5" customFormat="1" x14ac:dyDescent="0.2">
      <c r="D573" s="803"/>
      <c r="E573" s="804"/>
      <c r="F573" s="502"/>
      <c r="G573" s="502"/>
      <c r="H573" s="502"/>
    </row>
    <row r="574" spans="4:8" s="5" customFormat="1" x14ac:dyDescent="0.2">
      <c r="D574" s="803"/>
      <c r="E574" s="804"/>
      <c r="F574" s="502"/>
      <c r="G574" s="502"/>
      <c r="H574" s="502"/>
    </row>
    <row r="575" spans="4:8" s="5" customFormat="1" x14ac:dyDescent="0.2">
      <c r="D575" s="803"/>
      <c r="E575" s="804"/>
      <c r="F575" s="502"/>
      <c r="G575" s="502"/>
      <c r="H575" s="502"/>
    </row>
    <row r="576" spans="4:8" s="5" customFormat="1" x14ac:dyDescent="0.2">
      <c r="D576" s="803"/>
      <c r="E576" s="804"/>
      <c r="F576" s="502"/>
      <c r="G576" s="502"/>
      <c r="H576" s="502"/>
    </row>
    <row r="577" spans="4:8" s="5" customFormat="1" x14ac:dyDescent="0.2">
      <c r="D577" s="803"/>
      <c r="E577" s="804"/>
      <c r="F577" s="502"/>
      <c r="G577" s="502"/>
      <c r="H577" s="502"/>
    </row>
    <row r="578" spans="4:8" s="5" customFormat="1" x14ac:dyDescent="0.2">
      <c r="D578" s="803"/>
      <c r="E578" s="804"/>
      <c r="F578" s="502"/>
      <c r="G578" s="502"/>
      <c r="H578" s="502"/>
    </row>
    <row r="579" spans="4:8" s="5" customFormat="1" x14ac:dyDescent="0.2">
      <c r="D579" s="803"/>
      <c r="E579" s="804"/>
      <c r="F579" s="502"/>
      <c r="G579" s="502"/>
      <c r="H579" s="502"/>
    </row>
    <row r="580" spans="4:8" s="5" customFormat="1" x14ac:dyDescent="0.2">
      <c r="D580" s="803"/>
      <c r="E580" s="804"/>
      <c r="F580" s="502"/>
      <c r="G580" s="502"/>
      <c r="H580" s="502"/>
    </row>
    <row r="581" spans="4:8" s="5" customFormat="1" x14ac:dyDescent="0.2">
      <c r="D581" s="803"/>
      <c r="E581" s="804"/>
      <c r="F581" s="502"/>
      <c r="G581" s="502"/>
      <c r="H581" s="502"/>
    </row>
    <row r="582" spans="4:8" s="5" customFormat="1" x14ac:dyDescent="0.2">
      <c r="D582" s="803"/>
      <c r="E582" s="804"/>
      <c r="F582" s="502"/>
      <c r="G582" s="502"/>
      <c r="H582" s="502"/>
    </row>
    <row r="583" spans="4:8" s="5" customFormat="1" x14ac:dyDescent="0.2">
      <c r="D583" s="803"/>
      <c r="E583" s="804"/>
      <c r="F583" s="502"/>
      <c r="G583" s="502"/>
      <c r="H583" s="502"/>
    </row>
    <row r="584" spans="4:8" s="5" customFormat="1" x14ac:dyDescent="0.2">
      <c r="D584" s="803"/>
      <c r="E584" s="804"/>
      <c r="F584" s="502"/>
      <c r="G584" s="502"/>
      <c r="H584" s="502"/>
    </row>
    <row r="585" spans="4:8" s="5" customFormat="1" x14ac:dyDescent="0.2">
      <c r="D585" s="803"/>
      <c r="E585" s="804"/>
      <c r="F585" s="502"/>
      <c r="G585" s="502"/>
      <c r="H585" s="502"/>
    </row>
    <row r="586" spans="4:8" s="5" customFormat="1" x14ac:dyDescent="0.2">
      <c r="D586" s="803"/>
      <c r="E586" s="804"/>
      <c r="F586" s="502"/>
      <c r="G586" s="502"/>
      <c r="H586" s="502"/>
    </row>
    <row r="587" spans="4:8" s="5" customFormat="1" x14ac:dyDescent="0.2">
      <c r="D587" s="803"/>
      <c r="E587" s="804"/>
      <c r="F587" s="502"/>
      <c r="G587" s="502"/>
      <c r="H587" s="502"/>
    </row>
    <row r="588" spans="4:8" s="5" customFormat="1" x14ac:dyDescent="0.2">
      <c r="D588" s="803"/>
      <c r="E588" s="804"/>
      <c r="F588" s="502"/>
      <c r="G588" s="502"/>
      <c r="H588" s="502"/>
    </row>
    <row r="589" spans="4:8" s="5" customFormat="1" x14ac:dyDescent="0.2">
      <c r="D589" s="803"/>
      <c r="E589" s="804"/>
      <c r="F589" s="502"/>
      <c r="G589" s="502"/>
      <c r="H589" s="502"/>
    </row>
    <row r="590" spans="4:8" s="5" customFormat="1" x14ac:dyDescent="0.2">
      <c r="D590" s="803"/>
      <c r="E590" s="804"/>
      <c r="F590" s="502"/>
      <c r="G590" s="502"/>
      <c r="H590" s="502"/>
    </row>
    <row r="591" spans="4:8" s="5" customFormat="1" x14ac:dyDescent="0.2">
      <c r="D591" s="803"/>
      <c r="E591" s="804"/>
      <c r="F591" s="502"/>
      <c r="G591" s="502"/>
      <c r="H591" s="502"/>
    </row>
    <row r="592" spans="4:8" s="5" customFormat="1" x14ac:dyDescent="0.2">
      <c r="D592" s="803"/>
      <c r="E592" s="804"/>
      <c r="F592" s="502"/>
      <c r="G592" s="502"/>
      <c r="H592" s="502"/>
    </row>
    <row r="593" spans="4:8" s="5" customFormat="1" x14ac:dyDescent="0.2">
      <c r="D593" s="803"/>
      <c r="E593" s="804"/>
      <c r="F593" s="502"/>
      <c r="G593" s="502"/>
      <c r="H593" s="502"/>
    </row>
    <row r="594" spans="4:8" s="5" customFormat="1" x14ac:dyDescent="0.2">
      <c r="D594" s="803"/>
      <c r="E594" s="804"/>
      <c r="F594" s="502"/>
      <c r="G594" s="502"/>
      <c r="H594" s="502"/>
    </row>
    <row r="595" spans="4:8" s="5" customFormat="1" x14ac:dyDescent="0.2">
      <c r="D595" s="803"/>
      <c r="E595" s="804"/>
      <c r="F595" s="502"/>
      <c r="G595" s="502"/>
      <c r="H595" s="502"/>
    </row>
    <row r="596" spans="4:8" s="5" customFormat="1" x14ac:dyDescent="0.2">
      <c r="D596" s="803"/>
      <c r="E596" s="804"/>
      <c r="F596" s="502"/>
      <c r="G596" s="502"/>
      <c r="H596" s="502"/>
    </row>
    <row r="597" spans="4:8" s="5" customFormat="1" x14ac:dyDescent="0.2">
      <c r="D597" s="803"/>
      <c r="E597" s="804"/>
      <c r="F597" s="502"/>
      <c r="G597" s="502"/>
      <c r="H597" s="502"/>
    </row>
    <row r="598" spans="4:8" s="5" customFormat="1" x14ac:dyDescent="0.2">
      <c r="D598" s="803"/>
      <c r="E598" s="804"/>
      <c r="F598" s="502"/>
      <c r="G598" s="502"/>
      <c r="H598" s="502"/>
    </row>
    <row r="599" spans="4:8" s="5" customFormat="1" x14ac:dyDescent="0.2">
      <c r="D599" s="803"/>
      <c r="E599" s="804"/>
      <c r="F599" s="502"/>
      <c r="G599" s="502"/>
      <c r="H599" s="502"/>
    </row>
    <row r="600" spans="4:8" s="5" customFormat="1" x14ac:dyDescent="0.2">
      <c r="D600" s="803"/>
      <c r="E600" s="804"/>
      <c r="F600" s="502"/>
      <c r="G600" s="502"/>
      <c r="H600" s="502"/>
    </row>
    <row r="601" spans="4:8" s="5" customFormat="1" x14ac:dyDescent="0.2">
      <c r="D601" s="803"/>
      <c r="E601" s="804"/>
      <c r="F601" s="502"/>
      <c r="G601" s="502"/>
      <c r="H601" s="502"/>
    </row>
    <row r="602" spans="4:8" s="5" customFormat="1" x14ac:dyDescent="0.2">
      <c r="D602" s="803"/>
      <c r="E602" s="804"/>
      <c r="F602" s="502"/>
      <c r="G602" s="502"/>
      <c r="H602" s="502"/>
    </row>
    <row r="603" spans="4:8" s="5" customFormat="1" x14ac:dyDescent="0.2">
      <c r="D603" s="803"/>
      <c r="E603" s="804"/>
      <c r="F603" s="502"/>
      <c r="G603" s="502"/>
      <c r="H603" s="502"/>
    </row>
    <row r="604" spans="4:8" s="5" customFormat="1" x14ac:dyDescent="0.2">
      <c r="D604" s="803"/>
      <c r="E604" s="804"/>
      <c r="F604" s="502"/>
      <c r="G604" s="502"/>
      <c r="H604" s="502"/>
    </row>
    <row r="605" spans="4:8" s="5" customFormat="1" x14ac:dyDescent="0.2">
      <c r="D605" s="803"/>
      <c r="E605" s="804"/>
      <c r="F605" s="502"/>
      <c r="G605" s="502"/>
      <c r="H605" s="502"/>
    </row>
    <row r="606" spans="4:8" s="5" customFormat="1" x14ac:dyDescent="0.2">
      <c r="D606" s="803"/>
      <c r="E606" s="804"/>
      <c r="F606" s="502"/>
      <c r="G606" s="502"/>
      <c r="H606" s="502"/>
    </row>
    <row r="607" spans="4:8" s="5" customFormat="1" x14ac:dyDescent="0.2">
      <c r="D607" s="803"/>
      <c r="E607" s="804"/>
      <c r="F607" s="502"/>
      <c r="G607" s="502"/>
      <c r="H607" s="502"/>
    </row>
    <row r="608" spans="4:8" s="5" customFormat="1" x14ac:dyDescent="0.2">
      <c r="D608" s="803"/>
      <c r="E608" s="804"/>
      <c r="F608" s="502"/>
      <c r="G608" s="502"/>
      <c r="H608" s="502"/>
    </row>
    <row r="609" spans="4:8" s="5" customFormat="1" x14ac:dyDescent="0.2">
      <c r="D609" s="803"/>
      <c r="E609" s="804"/>
      <c r="F609" s="502"/>
      <c r="G609" s="502"/>
      <c r="H609" s="502"/>
    </row>
    <row r="610" spans="4:8" s="5" customFormat="1" x14ac:dyDescent="0.2">
      <c r="D610" s="803"/>
      <c r="E610" s="804"/>
      <c r="F610" s="502"/>
      <c r="G610" s="502"/>
      <c r="H610" s="502"/>
    </row>
    <row r="611" spans="4:8" s="5" customFormat="1" x14ac:dyDescent="0.2">
      <c r="D611" s="803"/>
      <c r="E611" s="804"/>
      <c r="F611" s="502"/>
      <c r="G611" s="502"/>
      <c r="H611" s="502"/>
    </row>
    <row r="612" spans="4:8" s="5" customFormat="1" x14ac:dyDescent="0.2">
      <c r="D612" s="803"/>
      <c r="E612" s="804"/>
      <c r="F612" s="502"/>
      <c r="G612" s="502"/>
      <c r="H612" s="502"/>
    </row>
    <row r="613" spans="4:8" s="5" customFormat="1" x14ac:dyDescent="0.2">
      <c r="D613" s="803"/>
      <c r="E613" s="804"/>
      <c r="F613" s="502"/>
      <c r="G613" s="502"/>
      <c r="H613" s="502"/>
    </row>
    <row r="614" spans="4:8" s="5" customFormat="1" x14ac:dyDescent="0.2">
      <c r="D614" s="803"/>
      <c r="E614" s="804"/>
      <c r="F614" s="502"/>
      <c r="G614" s="502"/>
      <c r="H614" s="502"/>
    </row>
    <row r="615" spans="4:8" s="5" customFormat="1" x14ac:dyDescent="0.2">
      <c r="D615" s="803"/>
      <c r="E615" s="804"/>
      <c r="F615" s="502"/>
      <c r="G615" s="502"/>
      <c r="H615" s="502"/>
    </row>
    <row r="616" spans="4:8" s="5" customFormat="1" x14ac:dyDescent="0.2">
      <c r="D616" s="803"/>
      <c r="E616" s="804"/>
      <c r="F616" s="502"/>
      <c r="G616" s="502"/>
      <c r="H616" s="502"/>
    </row>
    <row r="617" spans="4:8" s="5" customFormat="1" x14ac:dyDescent="0.2">
      <c r="D617" s="803"/>
      <c r="E617" s="804"/>
      <c r="F617" s="502"/>
      <c r="G617" s="502"/>
      <c r="H617" s="502"/>
    </row>
    <row r="618" spans="4:8" s="5" customFormat="1" x14ac:dyDescent="0.2">
      <c r="D618" s="803"/>
      <c r="E618" s="804"/>
      <c r="F618" s="502"/>
      <c r="G618" s="502"/>
      <c r="H618" s="502"/>
    </row>
    <row r="619" spans="4:8" s="5" customFormat="1" x14ac:dyDescent="0.2">
      <c r="D619" s="803"/>
      <c r="E619" s="804"/>
      <c r="F619" s="502"/>
      <c r="G619" s="502"/>
      <c r="H619" s="502"/>
    </row>
    <row r="620" spans="4:8" s="5" customFormat="1" x14ac:dyDescent="0.2">
      <c r="D620" s="803"/>
      <c r="E620" s="804"/>
      <c r="F620" s="502"/>
      <c r="G620" s="502"/>
      <c r="H620" s="502"/>
    </row>
    <row r="621" spans="4:8" s="5" customFormat="1" x14ac:dyDescent="0.2">
      <c r="D621" s="803"/>
      <c r="E621" s="804"/>
      <c r="F621" s="502"/>
      <c r="G621" s="502"/>
      <c r="H621" s="502"/>
    </row>
    <row r="622" spans="4:8" s="5" customFormat="1" x14ac:dyDescent="0.2">
      <c r="D622" s="803"/>
      <c r="E622" s="804"/>
      <c r="F622" s="502"/>
      <c r="G622" s="502"/>
      <c r="H622" s="502"/>
    </row>
    <row r="623" spans="4:8" s="5" customFormat="1" x14ac:dyDescent="0.2">
      <c r="D623" s="803"/>
      <c r="E623" s="804"/>
      <c r="F623" s="502"/>
      <c r="G623" s="502"/>
      <c r="H623" s="502"/>
    </row>
    <row r="624" spans="4:8" s="5" customFormat="1" x14ac:dyDescent="0.2">
      <c r="D624" s="803"/>
      <c r="E624" s="804"/>
      <c r="F624" s="502"/>
      <c r="G624" s="502"/>
      <c r="H624" s="502"/>
    </row>
    <row r="625" spans="4:8" s="5" customFormat="1" x14ac:dyDescent="0.2">
      <c r="D625" s="803"/>
      <c r="E625" s="804"/>
      <c r="F625" s="502"/>
      <c r="G625" s="502"/>
      <c r="H625" s="502"/>
    </row>
    <row r="626" spans="4:8" s="5" customFormat="1" x14ac:dyDescent="0.2">
      <c r="D626" s="803"/>
      <c r="E626" s="804"/>
      <c r="F626" s="502"/>
      <c r="G626" s="502"/>
      <c r="H626" s="502"/>
    </row>
    <row r="627" spans="4:8" s="5" customFormat="1" x14ac:dyDescent="0.2">
      <c r="D627" s="803"/>
      <c r="E627" s="804"/>
      <c r="F627" s="502"/>
      <c r="G627" s="502"/>
      <c r="H627" s="502"/>
    </row>
    <row r="628" spans="4:8" s="5" customFormat="1" x14ac:dyDescent="0.2">
      <c r="D628" s="803"/>
      <c r="E628" s="804"/>
      <c r="F628" s="502"/>
      <c r="G628" s="502"/>
      <c r="H628" s="502"/>
    </row>
    <row r="629" spans="4:8" s="5" customFormat="1" x14ac:dyDescent="0.2">
      <c r="D629" s="803"/>
      <c r="E629" s="804"/>
      <c r="F629" s="502"/>
      <c r="G629" s="502"/>
      <c r="H629" s="502"/>
    </row>
    <row r="630" spans="4:8" s="5" customFormat="1" x14ac:dyDescent="0.2">
      <c r="D630" s="803"/>
      <c r="E630" s="804"/>
      <c r="F630" s="502"/>
      <c r="G630" s="502"/>
      <c r="H630" s="502"/>
    </row>
    <row r="631" spans="4:8" s="5" customFormat="1" x14ac:dyDescent="0.2">
      <c r="D631" s="803"/>
      <c r="E631" s="804"/>
      <c r="F631" s="502"/>
      <c r="G631" s="502"/>
      <c r="H631" s="502"/>
    </row>
    <row r="632" spans="4:8" s="5" customFormat="1" x14ac:dyDescent="0.2">
      <c r="D632" s="803"/>
      <c r="E632" s="804"/>
      <c r="F632" s="502"/>
      <c r="G632" s="502"/>
      <c r="H632" s="502"/>
    </row>
    <row r="633" spans="4:8" s="5" customFormat="1" x14ac:dyDescent="0.2">
      <c r="D633" s="803"/>
      <c r="E633" s="804"/>
      <c r="F633" s="502"/>
      <c r="G633" s="502"/>
      <c r="H633" s="502"/>
    </row>
    <row r="634" spans="4:8" s="5" customFormat="1" x14ac:dyDescent="0.2">
      <c r="D634" s="803"/>
      <c r="E634" s="804"/>
      <c r="F634" s="502"/>
      <c r="G634" s="502"/>
      <c r="H634" s="502"/>
    </row>
    <row r="635" spans="4:8" s="5" customFormat="1" x14ac:dyDescent="0.2">
      <c r="D635" s="803"/>
      <c r="E635" s="804"/>
      <c r="F635" s="502"/>
      <c r="G635" s="502"/>
      <c r="H635" s="502"/>
    </row>
    <row r="636" spans="4:8" s="5" customFormat="1" x14ac:dyDescent="0.2">
      <c r="D636" s="803"/>
      <c r="E636" s="804"/>
      <c r="F636" s="502"/>
      <c r="G636" s="502"/>
      <c r="H636" s="502"/>
    </row>
    <row r="637" spans="4:8" s="5" customFormat="1" x14ac:dyDescent="0.2">
      <c r="D637" s="803"/>
      <c r="E637" s="804"/>
      <c r="F637" s="502"/>
      <c r="G637" s="502"/>
      <c r="H637" s="502"/>
    </row>
    <row r="638" spans="4:8" s="5" customFormat="1" x14ac:dyDescent="0.2">
      <c r="D638" s="803"/>
      <c r="E638" s="804"/>
      <c r="F638" s="502"/>
      <c r="G638" s="502"/>
      <c r="H638" s="502"/>
    </row>
    <row r="639" spans="4:8" s="5" customFormat="1" x14ac:dyDescent="0.2">
      <c r="D639" s="803"/>
      <c r="E639" s="804"/>
      <c r="F639" s="502"/>
      <c r="G639" s="502"/>
      <c r="H639" s="502"/>
    </row>
    <row r="640" spans="4:8" s="5" customFormat="1" x14ac:dyDescent="0.2">
      <c r="D640" s="803"/>
      <c r="E640" s="804"/>
      <c r="F640" s="502"/>
      <c r="G640" s="502"/>
      <c r="H640" s="502"/>
    </row>
    <row r="641" spans="4:8" s="5" customFormat="1" x14ac:dyDescent="0.2">
      <c r="D641" s="803"/>
      <c r="E641" s="804"/>
      <c r="F641" s="502"/>
      <c r="G641" s="502"/>
      <c r="H641" s="502"/>
    </row>
    <row r="642" spans="4:8" s="5" customFormat="1" x14ac:dyDescent="0.2">
      <c r="D642" s="803"/>
      <c r="E642" s="804"/>
      <c r="F642" s="502"/>
      <c r="G642" s="502"/>
      <c r="H642" s="502"/>
    </row>
    <row r="643" spans="4:8" s="5" customFormat="1" x14ac:dyDescent="0.2">
      <c r="D643" s="803"/>
      <c r="E643" s="804"/>
      <c r="F643" s="502"/>
      <c r="G643" s="502"/>
      <c r="H643" s="502"/>
    </row>
    <row r="644" spans="4:8" s="5" customFormat="1" x14ac:dyDescent="0.2">
      <c r="D644" s="803"/>
      <c r="E644" s="804"/>
      <c r="F644" s="502"/>
      <c r="G644" s="502"/>
      <c r="H644" s="502"/>
    </row>
    <row r="645" spans="4:8" s="5" customFormat="1" x14ac:dyDescent="0.2">
      <c r="D645" s="803"/>
      <c r="E645" s="804"/>
      <c r="F645" s="502"/>
      <c r="G645" s="502"/>
      <c r="H645" s="502"/>
    </row>
    <row r="646" spans="4:8" s="5" customFormat="1" x14ac:dyDescent="0.2">
      <c r="D646" s="803"/>
      <c r="E646" s="804"/>
      <c r="F646" s="502"/>
      <c r="G646" s="502"/>
      <c r="H646" s="502"/>
    </row>
    <row r="647" spans="4:8" s="5" customFormat="1" x14ac:dyDescent="0.2">
      <c r="D647" s="803"/>
      <c r="E647" s="804"/>
      <c r="F647" s="502"/>
      <c r="G647" s="502"/>
      <c r="H647" s="502"/>
    </row>
    <row r="648" spans="4:8" s="5" customFormat="1" x14ac:dyDescent="0.2">
      <c r="D648" s="803"/>
      <c r="E648" s="804"/>
      <c r="F648" s="502"/>
      <c r="G648" s="502"/>
      <c r="H648" s="502"/>
    </row>
    <row r="649" spans="4:8" s="5" customFormat="1" x14ac:dyDescent="0.2">
      <c r="D649" s="803"/>
      <c r="E649" s="804"/>
      <c r="F649" s="502"/>
      <c r="G649" s="502"/>
      <c r="H649" s="502"/>
    </row>
    <row r="650" spans="4:8" s="5" customFormat="1" x14ac:dyDescent="0.2">
      <c r="D650" s="803"/>
      <c r="E650" s="804"/>
      <c r="F650" s="502"/>
      <c r="G650" s="502"/>
      <c r="H650" s="502"/>
    </row>
    <row r="651" spans="4:8" s="5" customFormat="1" x14ac:dyDescent="0.2">
      <c r="D651" s="803"/>
      <c r="E651" s="804"/>
      <c r="F651" s="502"/>
      <c r="G651" s="502"/>
      <c r="H651" s="502"/>
    </row>
    <row r="652" spans="4:8" s="5" customFormat="1" x14ac:dyDescent="0.2">
      <c r="D652" s="803"/>
      <c r="E652" s="804"/>
      <c r="F652" s="502"/>
      <c r="G652" s="502"/>
      <c r="H652" s="502"/>
    </row>
    <row r="653" spans="4:8" s="5" customFormat="1" x14ac:dyDescent="0.2">
      <c r="D653" s="803"/>
      <c r="E653" s="804"/>
      <c r="F653" s="502"/>
      <c r="G653" s="502"/>
      <c r="H653" s="502"/>
    </row>
    <row r="654" spans="4:8" s="5" customFormat="1" x14ac:dyDescent="0.2">
      <c r="D654" s="803"/>
      <c r="E654" s="804"/>
      <c r="F654" s="502"/>
      <c r="G654" s="502"/>
      <c r="H654" s="502"/>
    </row>
    <row r="655" spans="4:8" s="5" customFormat="1" x14ac:dyDescent="0.2">
      <c r="D655" s="803"/>
      <c r="E655" s="804"/>
      <c r="F655" s="502"/>
      <c r="G655" s="502"/>
      <c r="H655" s="502"/>
    </row>
    <row r="656" spans="4:8" s="5" customFormat="1" x14ac:dyDescent="0.2">
      <c r="D656" s="803"/>
      <c r="E656" s="804"/>
      <c r="F656" s="502"/>
      <c r="G656" s="502"/>
      <c r="H656" s="502"/>
    </row>
    <row r="657" spans="4:8" s="5" customFormat="1" x14ac:dyDescent="0.2">
      <c r="D657" s="803"/>
      <c r="E657" s="804"/>
      <c r="F657" s="502"/>
      <c r="G657" s="502"/>
      <c r="H657" s="502"/>
    </row>
    <row r="658" spans="4:8" s="5" customFormat="1" x14ac:dyDescent="0.2">
      <c r="D658" s="803"/>
      <c r="E658" s="804"/>
      <c r="F658" s="502"/>
      <c r="G658" s="502"/>
      <c r="H658" s="502"/>
    </row>
    <row r="659" spans="4:8" s="5" customFormat="1" x14ac:dyDescent="0.2">
      <c r="D659" s="803"/>
      <c r="E659" s="804"/>
      <c r="F659" s="502"/>
      <c r="G659" s="502"/>
      <c r="H659" s="502"/>
    </row>
    <row r="660" spans="4:8" s="5" customFormat="1" x14ac:dyDescent="0.2">
      <c r="D660" s="803"/>
      <c r="E660" s="804"/>
      <c r="F660" s="502"/>
      <c r="G660" s="502"/>
      <c r="H660" s="502"/>
    </row>
    <row r="661" spans="4:8" s="5" customFormat="1" x14ac:dyDescent="0.2">
      <c r="D661" s="803"/>
      <c r="E661" s="804"/>
      <c r="F661" s="502"/>
      <c r="G661" s="502"/>
      <c r="H661" s="502"/>
    </row>
    <row r="662" spans="4:8" s="5" customFormat="1" x14ac:dyDescent="0.2">
      <c r="D662" s="803"/>
      <c r="E662" s="804"/>
      <c r="F662" s="502"/>
      <c r="G662" s="502"/>
      <c r="H662" s="502"/>
    </row>
    <row r="663" spans="4:8" s="5" customFormat="1" x14ac:dyDescent="0.2">
      <c r="D663" s="803"/>
      <c r="E663" s="804"/>
      <c r="F663" s="502"/>
      <c r="G663" s="502"/>
      <c r="H663" s="502"/>
    </row>
    <row r="664" spans="4:8" s="5" customFormat="1" x14ac:dyDescent="0.2">
      <c r="D664" s="803"/>
      <c r="E664" s="804"/>
      <c r="F664" s="502"/>
      <c r="G664" s="502"/>
      <c r="H664" s="502"/>
    </row>
    <row r="665" spans="4:8" s="5" customFormat="1" x14ac:dyDescent="0.2">
      <c r="D665" s="803"/>
      <c r="E665" s="804"/>
      <c r="F665" s="502"/>
      <c r="G665" s="502"/>
      <c r="H665" s="502"/>
    </row>
    <row r="666" spans="4:8" s="5" customFormat="1" x14ac:dyDescent="0.2">
      <c r="D666" s="803"/>
      <c r="E666" s="804"/>
      <c r="F666" s="502"/>
      <c r="G666" s="502"/>
      <c r="H666" s="502"/>
    </row>
    <row r="667" spans="4:8" s="5" customFormat="1" x14ac:dyDescent="0.2">
      <c r="D667" s="803"/>
      <c r="E667" s="804"/>
      <c r="F667" s="502"/>
      <c r="G667" s="502"/>
      <c r="H667" s="502"/>
    </row>
    <row r="668" spans="4:8" s="5" customFormat="1" x14ac:dyDescent="0.2">
      <c r="D668" s="803"/>
      <c r="E668" s="804"/>
      <c r="F668" s="502"/>
      <c r="G668" s="502"/>
      <c r="H668" s="502"/>
    </row>
    <row r="669" spans="4:8" s="5" customFormat="1" x14ac:dyDescent="0.2">
      <c r="D669" s="803"/>
      <c r="E669" s="804"/>
      <c r="F669" s="502"/>
      <c r="G669" s="502"/>
      <c r="H669" s="502"/>
    </row>
    <row r="670" spans="4:8" s="5" customFormat="1" x14ac:dyDescent="0.2">
      <c r="D670" s="803"/>
      <c r="E670" s="804"/>
      <c r="F670" s="502"/>
      <c r="G670" s="502"/>
      <c r="H670" s="502"/>
    </row>
    <row r="671" spans="4:8" s="5" customFormat="1" x14ac:dyDescent="0.2">
      <c r="D671" s="803"/>
      <c r="E671" s="804"/>
      <c r="F671" s="502"/>
      <c r="G671" s="502"/>
      <c r="H671" s="502"/>
    </row>
    <row r="672" spans="4:8" s="5" customFormat="1" x14ac:dyDescent="0.2">
      <c r="D672" s="803"/>
      <c r="E672" s="804"/>
      <c r="F672" s="502"/>
      <c r="G672" s="502"/>
      <c r="H672" s="502"/>
    </row>
    <row r="673" spans="4:8" s="5" customFormat="1" x14ac:dyDescent="0.2">
      <c r="D673" s="803"/>
      <c r="E673" s="804"/>
      <c r="F673" s="502"/>
      <c r="G673" s="502"/>
      <c r="H673" s="502"/>
    </row>
    <row r="674" spans="4:8" s="5" customFormat="1" x14ac:dyDescent="0.2">
      <c r="D674" s="803"/>
      <c r="E674" s="804"/>
      <c r="F674" s="502"/>
      <c r="G674" s="502"/>
      <c r="H674" s="502"/>
    </row>
    <row r="675" spans="4:8" s="5" customFormat="1" x14ac:dyDescent="0.2">
      <c r="D675" s="803"/>
      <c r="E675" s="804"/>
      <c r="F675" s="502"/>
      <c r="G675" s="502"/>
      <c r="H675" s="502"/>
    </row>
    <row r="676" spans="4:8" s="5" customFormat="1" x14ac:dyDescent="0.2">
      <c r="D676" s="803"/>
      <c r="E676" s="804"/>
      <c r="F676" s="502"/>
      <c r="G676" s="502"/>
      <c r="H676" s="502"/>
    </row>
    <row r="677" spans="4:8" s="5" customFormat="1" x14ac:dyDescent="0.2">
      <c r="D677" s="803"/>
      <c r="E677" s="804"/>
      <c r="F677" s="502"/>
      <c r="G677" s="502"/>
      <c r="H677" s="502"/>
    </row>
    <row r="678" spans="4:8" s="5" customFormat="1" x14ac:dyDescent="0.2">
      <c r="D678" s="803"/>
      <c r="E678" s="804"/>
      <c r="F678" s="502"/>
      <c r="G678" s="502"/>
      <c r="H678" s="502"/>
    </row>
    <row r="679" spans="4:8" s="5" customFormat="1" x14ac:dyDescent="0.2">
      <c r="D679" s="803"/>
      <c r="E679" s="804"/>
      <c r="F679" s="502"/>
      <c r="G679" s="502"/>
      <c r="H679" s="502"/>
    </row>
    <row r="680" spans="4:8" s="5" customFormat="1" x14ac:dyDescent="0.2">
      <c r="D680" s="803"/>
      <c r="E680" s="804"/>
      <c r="F680" s="502"/>
      <c r="G680" s="502"/>
      <c r="H680" s="502"/>
    </row>
    <row r="681" spans="4:8" s="5" customFormat="1" x14ac:dyDescent="0.2">
      <c r="D681" s="803"/>
      <c r="E681" s="804"/>
      <c r="F681" s="502"/>
      <c r="G681" s="502"/>
      <c r="H681" s="502"/>
    </row>
    <row r="682" spans="4:8" s="5" customFormat="1" x14ac:dyDescent="0.2">
      <c r="D682" s="803"/>
      <c r="E682" s="804"/>
      <c r="F682" s="502"/>
      <c r="G682" s="502"/>
      <c r="H682" s="502"/>
    </row>
    <row r="683" spans="4:8" s="5" customFormat="1" x14ac:dyDescent="0.2">
      <c r="D683" s="803"/>
      <c r="E683" s="804"/>
      <c r="F683" s="502"/>
      <c r="G683" s="502"/>
      <c r="H683" s="502"/>
    </row>
    <row r="684" spans="4:8" s="5" customFormat="1" x14ac:dyDescent="0.2">
      <c r="D684" s="803"/>
      <c r="E684" s="804"/>
      <c r="F684" s="502"/>
      <c r="G684" s="502"/>
      <c r="H684" s="502"/>
    </row>
    <row r="685" spans="4:8" s="5" customFormat="1" x14ac:dyDescent="0.2">
      <c r="D685" s="803"/>
      <c r="E685" s="804"/>
      <c r="F685" s="502"/>
      <c r="G685" s="502"/>
      <c r="H685" s="502"/>
    </row>
    <row r="686" spans="4:8" s="5" customFormat="1" x14ac:dyDescent="0.2">
      <c r="D686" s="803"/>
      <c r="E686" s="804"/>
      <c r="F686" s="502"/>
      <c r="G686" s="502"/>
      <c r="H686" s="502"/>
    </row>
    <row r="687" spans="4:8" s="5" customFormat="1" x14ac:dyDescent="0.2">
      <c r="D687" s="803"/>
      <c r="E687" s="804"/>
      <c r="F687" s="502"/>
      <c r="G687" s="502"/>
      <c r="H687" s="502"/>
    </row>
    <row r="688" spans="4:8" s="5" customFormat="1" x14ac:dyDescent="0.2">
      <c r="D688" s="803"/>
      <c r="E688" s="804"/>
      <c r="F688" s="502"/>
      <c r="G688" s="502"/>
      <c r="H688" s="502"/>
    </row>
    <row r="689" spans="4:8" s="5" customFormat="1" x14ac:dyDescent="0.2">
      <c r="D689" s="803"/>
      <c r="E689" s="804"/>
      <c r="F689" s="502"/>
      <c r="G689" s="502"/>
      <c r="H689" s="502"/>
    </row>
    <row r="690" spans="4:8" s="5" customFormat="1" x14ac:dyDescent="0.2">
      <c r="D690" s="803"/>
      <c r="E690" s="804"/>
      <c r="F690" s="502"/>
      <c r="G690" s="502"/>
      <c r="H690" s="502"/>
    </row>
    <row r="691" spans="4:8" s="5" customFormat="1" x14ac:dyDescent="0.2">
      <c r="D691" s="803"/>
      <c r="E691" s="804"/>
      <c r="F691" s="502"/>
      <c r="G691" s="502"/>
      <c r="H691" s="502"/>
    </row>
    <row r="692" spans="4:8" s="5" customFormat="1" x14ac:dyDescent="0.2">
      <c r="D692" s="803"/>
      <c r="E692" s="804"/>
      <c r="F692" s="502"/>
      <c r="G692" s="502"/>
      <c r="H692" s="502"/>
    </row>
    <row r="693" spans="4:8" s="5" customFormat="1" x14ac:dyDescent="0.2">
      <c r="D693" s="803"/>
      <c r="E693" s="804"/>
      <c r="F693" s="502"/>
      <c r="G693" s="502"/>
      <c r="H693" s="502"/>
    </row>
    <row r="694" spans="4:8" s="5" customFormat="1" x14ac:dyDescent="0.2">
      <c r="D694" s="803"/>
      <c r="E694" s="804"/>
      <c r="F694" s="502"/>
      <c r="G694" s="502"/>
      <c r="H694" s="502"/>
    </row>
    <row r="695" spans="4:8" s="5" customFormat="1" x14ac:dyDescent="0.2">
      <c r="D695" s="803"/>
      <c r="E695" s="804"/>
      <c r="F695" s="502"/>
      <c r="G695" s="502"/>
      <c r="H695" s="502"/>
    </row>
    <row r="696" spans="4:8" s="5" customFormat="1" x14ac:dyDescent="0.2">
      <c r="D696" s="803"/>
      <c r="E696" s="804"/>
      <c r="F696" s="502"/>
      <c r="G696" s="502"/>
      <c r="H696" s="502"/>
    </row>
    <row r="697" spans="4:8" s="5" customFormat="1" x14ac:dyDescent="0.2">
      <c r="D697" s="803"/>
      <c r="E697" s="804"/>
      <c r="F697" s="502"/>
      <c r="G697" s="502"/>
      <c r="H697" s="502"/>
    </row>
    <row r="698" spans="4:8" s="5" customFormat="1" x14ac:dyDescent="0.2">
      <c r="D698" s="803"/>
      <c r="E698" s="804"/>
      <c r="F698" s="502"/>
      <c r="G698" s="502"/>
      <c r="H698" s="502"/>
    </row>
    <row r="699" spans="4:8" s="5" customFormat="1" x14ac:dyDescent="0.2">
      <c r="D699" s="803"/>
      <c r="E699" s="804"/>
      <c r="F699" s="502"/>
      <c r="G699" s="502"/>
      <c r="H699" s="502"/>
    </row>
    <row r="700" spans="4:8" s="5" customFormat="1" x14ac:dyDescent="0.2">
      <c r="D700" s="803"/>
      <c r="E700" s="804"/>
      <c r="F700" s="502"/>
      <c r="G700" s="502"/>
      <c r="H700" s="502"/>
    </row>
    <row r="701" spans="4:8" s="5" customFormat="1" x14ac:dyDescent="0.2">
      <c r="D701" s="803"/>
      <c r="E701" s="804"/>
      <c r="F701" s="502"/>
      <c r="G701" s="502"/>
      <c r="H701" s="502"/>
    </row>
    <row r="702" spans="4:8" s="5" customFormat="1" x14ac:dyDescent="0.2">
      <c r="D702" s="803"/>
      <c r="E702" s="804"/>
      <c r="F702" s="502"/>
      <c r="G702" s="502"/>
      <c r="H702" s="502"/>
    </row>
    <row r="703" spans="4:8" s="5" customFormat="1" x14ac:dyDescent="0.2">
      <c r="D703" s="803"/>
      <c r="E703" s="804"/>
      <c r="F703" s="502"/>
      <c r="G703" s="502"/>
      <c r="H703" s="502"/>
    </row>
    <row r="704" spans="4:8" s="5" customFormat="1" x14ac:dyDescent="0.2">
      <c r="D704" s="803"/>
      <c r="E704" s="804"/>
      <c r="F704" s="502"/>
      <c r="G704" s="502"/>
      <c r="H704" s="502"/>
    </row>
    <row r="705" spans="4:8" s="5" customFormat="1" x14ac:dyDescent="0.2">
      <c r="D705" s="803"/>
      <c r="E705" s="804"/>
      <c r="F705" s="502"/>
      <c r="G705" s="502"/>
      <c r="H705" s="502"/>
    </row>
    <row r="706" spans="4:8" s="5" customFormat="1" x14ac:dyDescent="0.2">
      <c r="D706" s="803"/>
      <c r="E706" s="804"/>
      <c r="F706" s="502"/>
      <c r="G706" s="502"/>
      <c r="H706" s="502"/>
    </row>
    <row r="707" spans="4:8" s="5" customFormat="1" x14ac:dyDescent="0.2">
      <c r="D707" s="803"/>
      <c r="E707" s="804"/>
      <c r="F707" s="502"/>
      <c r="G707" s="502"/>
      <c r="H707" s="502"/>
    </row>
    <row r="708" spans="4:8" s="5" customFormat="1" x14ac:dyDescent="0.2">
      <c r="D708" s="803"/>
      <c r="E708" s="804"/>
      <c r="F708" s="502"/>
      <c r="G708" s="502"/>
      <c r="H708" s="502"/>
    </row>
    <row r="709" spans="4:8" s="5" customFormat="1" x14ac:dyDescent="0.2">
      <c r="D709" s="803"/>
      <c r="E709" s="804"/>
      <c r="F709" s="502"/>
      <c r="G709" s="502"/>
      <c r="H709" s="502"/>
    </row>
    <row r="710" spans="4:8" s="5" customFormat="1" x14ac:dyDescent="0.2">
      <c r="D710" s="803"/>
      <c r="E710" s="804"/>
      <c r="F710" s="502"/>
      <c r="G710" s="502"/>
      <c r="H710" s="502"/>
    </row>
    <row r="711" spans="4:8" s="5" customFormat="1" x14ac:dyDescent="0.2">
      <c r="D711" s="803"/>
      <c r="E711" s="804"/>
      <c r="F711" s="502"/>
      <c r="G711" s="502"/>
      <c r="H711" s="502"/>
    </row>
    <row r="712" spans="4:8" s="5" customFormat="1" x14ac:dyDescent="0.2">
      <c r="D712" s="803"/>
      <c r="E712" s="804"/>
      <c r="F712" s="502"/>
      <c r="G712" s="502"/>
      <c r="H712" s="502"/>
    </row>
    <row r="713" spans="4:8" s="5" customFormat="1" x14ac:dyDescent="0.2">
      <c r="D713" s="803"/>
      <c r="E713" s="804"/>
      <c r="F713" s="502"/>
      <c r="G713" s="502"/>
      <c r="H713" s="502"/>
    </row>
    <row r="714" spans="4:8" s="5" customFormat="1" x14ac:dyDescent="0.2">
      <c r="D714" s="803"/>
      <c r="E714" s="804"/>
      <c r="F714" s="502"/>
      <c r="G714" s="502"/>
      <c r="H714" s="502"/>
    </row>
    <row r="715" spans="4:8" s="5" customFormat="1" x14ac:dyDescent="0.2">
      <c r="D715" s="803"/>
      <c r="E715" s="804"/>
      <c r="F715" s="502"/>
      <c r="G715" s="502"/>
      <c r="H715" s="502"/>
    </row>
    <row r="716" spans="4:8" s="5" customFormat="1" x14ac:dyDescent="0.2">
      <c r="D716" s="803"/>
      <c r="E716" s="804"/>
      <c r="F716" s="502"/>
      <c r="G716" s="502"/>
      <c r="H716" s="502"/>
    </row>
    <row r="717" spans="4:8" s="5" customFormat="1" x14ac:dyDescent="0.2">
      <c r="D717" s="803"/>
      <c r="E717" s="804"/>
      <c r="F717" s="502"/>
      <c r="G717" s="502"/>
      <c r="H717" s="502"/>
    </row>
    <row r="718" spans="4:8" s="5" customFormat="1" x14ac:dyDescent="0.2">
      <c r="D718" s="803"/>
      <c r="E718" s="804"/>
      <c r="F718" s="502"/>
      <c r="G718" s="502"/>
      <c r="H718" s="502"/>
    </row>
    <row r="719" spans="4:8" s="5" customFormat="1" x14ac:dyDescent="0.2">
      <c r="D719" s="803"/>
      <c r="E719" s="804"/>
      <c r="F719" s="502"/>
      <c r="G719" s="502"/>
      <c r="H719" s="502"/>
    </row>
    <row r="720" spans="4:8" s="5" customFormat="1" x14ac:dyDescent="0.2">
      <c r="D720" s="803"/>
      <c r="E720" s="804"/>
      <c r="F720" s="502"/>
      <c r="G720" s="502"/>
      <c r="H720" s="502"/>
    </row>
    <row r="721" spans="4:8" s="5" customFormat="1" x14ac:dyDescent="0.2">
      <c r="D721" s="803"/>
      <c r="E721" s="804"/>
      <c r="F721" s="502"/>
      <c r="G721" s="502"/>
      <c r="H721" s="502"/>
    </row>
    <row r="722" spans="4:8" s="5" customFormat="1" x14ac:dyDescent="0.2">
      <c r="D722" s="803"/>
      <c r="E722" s="804"/>
      <c r="F722" s="502"/>
      <c r="G722" s="502"/>
      <c r="H722" s="502"/>
    </row>
    <row r="723" spans="4:8" s="5" customFormat="1" x14ac:dyDescent="0.2">
      <c r="D723" s="803"/>
      <c r="E723" s="804"/>
      <c r="F723" s="502"/>
      <c r="G723" s="502"/>
      <c r="H723" s="502"/>
    </row>
    <row r="724" spans="4:8" s="5" customFormat="1" x14ac:dyDescent="0.2">
      <c r="D724" s="803"/>
      <c r="E724" s="804"/>
      <c r="F724" s="502"/>
      <c r="G724" s="502"/>
      <c r="H724" s="502"/>
    </row>
    <row r="725" spans="4:8" s="5" customFormat="1" x14ac:dyDescent="0.2">
      <c r="D725" s="803"/>
      <c r="E725" s="804"/>
      <c r="F725" s="502"/>
      <c r="G725" s="502"/>
      <c r="H725" s="502"/>
    </row>
    <row r="726" spans="4:8" s="5" customFormat="1" x14ac:dyDescent="0.2">
      <c r="D726" s="803"/>
      <c r="E726" s="804"/>
      <c r="F726" s="502"/>
      <c r="G726" s="502"/>
      <c r="H726" s="502"/>
    </row>
    <row r="727" spans="4:8" s="5" customFormat="1" x14ac:dyDescent="0.2">
      <c r="D727" s="803"/>
      <c r="E727" s="804"/>
      <c r="F727" s="502"/>
      <c r="G727" s="502"/>
      <c r="H727" s="502"/>
    </row>
    <row r="728" spans="4:8" s="5" customFormat="1" x14ac:dyDescent="0.2">
      <c r="D728" s="803"/>
      <c r="E728" s="804"/>
      <c r="F728" s="502"/>
      <c r="G728" s="502"/>
      <c r="H728" s="502"/>
    </row>
    <row r="729" spans="4:8" s="5" customFormat="1" x14ac:dyDescent="0.2">
      <c r="D729" s="803"/>
      <c r="E729" s="804"/>
      <c r="F729" s="502"/>
      <c r="G729" s="502"/>
      <c r="H729" s="502"/>
    </row>
    <row r="730" spans="4:8" s="5" customFormat="1" x14ac:dyDescent="0.2">
      <c r="D730" s="803"/>
      <c r="E730" s="804"/>
      <c r="F730" s="502"/>
      <c r="G730" s="502"/>
      <c r="H730" s="502"/>
    </row>
    <row r="731" spans="4:8" s="5" customFormat="1" x14ac:dyDescent="0.2">
      <c r="D731" s="803"/>
      <c r="E731" s="804"/>
      <c r="F731" s="502"/>
      <c r="G731" s="502"/>
      <c r="H731" s="502"/>
    </row>
    <row r="732" spans="4:8" s="5" customFormat="1" x14ac:dyDescent="0.2">
      <c r="D732" s="803"/>
      <c r="E732" s="804"/>
      <c r="F732" s="502"/>
      <c r="G732" s="502"/>
      <c r="H732" s="502"/>
    </row>
    <row r="733" spans="4:8" s="5" customFormat="1" x14ac:dyDescent="0.2">
      <c r="D733" s="803"/>
      <c r="E733" s="804"/>
      <c r="F733" s="502"/>
      <c r="G733" s="502"/>
      <c r="H733" s="502"/>
    </row>
    <row r="734" spans="4:8" s="5" customFormat="1" x14ac:dyDescent="0.2">
      <c r="D734" s="803"/>
      <c r="E734" s="804"/>
      <c r="F734" s="502"/>
      <c r="G734" s="502"/>
      <c r="H734" s="502"/>
    </row>
    <row r="735" spans="4:8" s="5" customFormat="1" x14ac:dyDescent="0.2">
      <c r="D735" s="803"/>
      <c r="E735" s="804"/>
      <c r="F735" s="502"/>
      <c r="G735" s="502"/>
      <c r="H735" s="502"/>
    </row>
    <row r="736" spans="4:8" s="5" customFormat="1" x14ac:dyDescent="0.2">
      <c r="D736" s="803"/>
      <c r="E736" s="804"/>
      <c r="F736" s="502"/>
      <c r="G736" s="502"/>
      <c r="H736" s="502"/>
    </row>
    <row r="737" spans="4:8" s="5" customFormat="1" x14ac:dyDescent="0.2">
      <c r="D737" s="803"/>
      <c r="E737" s="804"/>
      <c r="F737" s="502"/>
      <c r="G737" s="502"/>
      <c r="H737" s="502"/>
    </row>
    <row r="738" spans="4:8" s="5" customFormat="1" x14ac:dyDescent="0.2">
      <c r="D738" s="803"/>
      <c r="E738" s="804"/>
      <c r="F738" s="502"/>
      <c r="G738" s="502"/>
      <c r="H738" s="502"/>
    </row>
    <row r="739" spans="4:8" s="5" customFormat="1" x14ac:dyDescent="0.2">
      <c r="D739" s="803"/>
      <c r="E739" s="804"/>
      <c r="F739" s="502"/>
      <c r="G739" s="502"/>
      <c r="H739" s="502"/>
    </row>
    <row r="740" spans="4:8" s="5" customFormat="1" x14ac:dyDescent="0.2">
      <c r="D740" s="803"/>
      <c r="E740" s="804"/>
      <c r="F740" s="502"/>
      <c r="G740" s="502"/>
      <c r="H740" s="502"/>
    </row>
    <row r="741" spans="4:8" s="5" customFormat="1" x14ac:dyDescent="0.2">
      <c r="D741" s="803"/>
      <c r="E741" s="804"/>
      <c r="F741" s="502"/>
      <c r="G741" s="502"/>
      <c r="H741" s="502"/>
    </row>
    <row r="742" spans="4:8" s="5" customFormat="1" x14ac:dyDescent="0.2">
      <c r="D742" s="803"/>
      <c r="E742" s="804"/>
      <c r="F742" s="502"/>
      <c r="G742" s="502"/>
      <c r="H742" s="502"/>
    </row>
    <row r="743" spans="4:8" s="5" customFormat="1" x14ac:dyDescent="0.2">
      <c r="D743" s="803"/>
      <c r="E743" s="804"/>
      <c r="F743" s="502"/>
      <c r="G743" s="502"/>
      <c r="H743" s="502"/>
    </row>
    <row r="744" spans="4:8" s="5" customFormat="1" x14ac:dyDescent="0.2">
      <c r="D744" s="803"/>
      <c r="E744" s="804"/>
      <c r="F744" s="502"/>
      <c r="G744" s="502"/>
      <c r="H744" s="502"/>
    </row>
    <row r="745" spans="4:8" s="5" customFormat="1" x14ac:dyDescent="0.2">
      <c r="D745" s="803"/>
      <c r="E745" s="804"/>
      <c r="F745" s="502"/>
      <c r="G745" s="502"/>
      <c r="H745" s="502"/>
    </row>
    <row r="746" spans="4:8" s="5" customFormat="1" x14ac:dyDescent="0.2">
      <c r="D746" s="803"/>
      <c r="E746" s="804"/>
      <c r="F746" s="502"/>
      <c r="G746" s="502"/>
      <c r="H746" s="502"/>
    </row>
    <row r="747" spans="4:8" s="5" customFormat="1" x14ac:dyDescent="0.2">
      <c r="D747" s="803"/>
      <c r="E747" s="804"/>
      <c r="F747" s="502"/>
      <c r="G747" s="502"/>
      <c r="H747" s="502"/>
    </row>
    <row r="748" spans="4:8" s="5" customFormat="1" x14ac:dyDescent="0.2">
      <c r="D748" s="803"/>
      <c r="E748" s="804"/>
      <c r="F748" s="502"/>
      <c r="G748" s="502"/>
      <c r="H748" s="502"/>
    </row>
    <row r="749" spans="4:8" s="5" customFormat="1" x14ac:dyDescent="0.2">
      <c r="D749" s="803"/>
      <c r="E749" s="804"/>
      <c r="F749" s="502"/>
      <c r="G749" s="502"/>
      <c r="H749" s="502"/>
    </row>
    <row r="750" spans="4:8" s="5" customFormat="1" x14ac:dyDescent="0.2">
      <c r="D750" s="803"/>
      <c r="E750" s="804"/>
      <c r="F750" s="502"/>
      <c r="G750" s="502"/>
      <c r="H750" s="502"/>
    </row>
    <row r="751" spans="4:8" s="5" customFormat="1" x14ac:dyDescent="0.2">
      <c r="D751" s="803"/>
      <c r="E751" s="804"/>
      <c r="F751" s="502"/>
      <c r="G751" s="502"/>
      <c r="H751" s="502"/>
    </row>
    <row r="752" spans="4:8" s="5" customFormat="1" x14ac:dyDescent="0.2">
      <c r="D752" s="803"/>
      <c r="E752" s="804"/>
      <c r="F752" s="502"/>
      <c r="G752" s="502"/>
      <c r="H752" s="502"/>
    </row>
    <row r="753" spans="4:8" s="5" customFormat="1" x14ac:dyDescent="0.2">
      <c r="D753" s="803"/>
      <c r="E753" s="804"/>
      <c r="F753" s="502"/>
      <c r="G753" s="502"/>
      <c r="H753" s="502"/>
    </row>
    <row r="754" spans="4:8" s="5" customFormat="1" x14ac:dyDescent="0.2">
      <c r="D754" s="803"/>
      <c r="E754" s="804"/>
      <c r="F754" s="502"/>
      <c r="G754" s="502"/>
      <c r="H754" s="502"/>
    </row>
    <row r="755" spans="4:8" s="5" customFormat="1" x14ac:dyDescent="0.2">
      <c r="D755" s="803"/>
      <c r="E755" s="804"/>
      <c r="F755" s="502"/>
      <c r="G755" s="502"/>
      <c r="H755" s="502"/>
    </row>
    <row r="756" spans="4:8" s="5" customFormat="1" x14ac:dyDescent="0.2">
      <c r="D756" s="803"/>
      <c r="E756" s="804"/>
      <c r="F756" s="502"/>
      <c r="G756" s="502"/>
      <c r="H756" s="502"/>
    </row>
    <row r="757" spans="4:8" s="5" customFormat="1" x14ac:dyDescent="0.2">
      <c r="D757" s="803"/>
      <c r="E757" s="804"/>
      <c r="F757" s="502"/>
      <c r="G757" s="502"/>
      <c r="H757" s="502"/>
    </row>
    <row r="758" spans="4:8" s="5" customFormat="1" x14ac:dyDescent="0.2">
      <c r="D758" s="803"/>
      <c r="E758" s="804"/>
      <c r="F758" s="502"/>
      <c r="G758" s="502"/>
      <c r="H758" s="502"/>
    </row>
    <row r="759" spans="4:8" s="5" customFormat="1" x14ac:dyDescent="0.2">
      <c r="D759" s="803"/>
      <c r="E759" s="804"/>
      <c r="F759" s="502"/>
      <c r="G759" s="502"/>
      <c r="H759" s="502"/>
    </row>
    <row r="760" spans="4:8" s="5" customFormat="1" x14ac:dyDescent="0.2">
      <c r="D760" s="803"/>
      <c r="E760" s="804"/>
      <c r="F760" s="502"/>
      <c r="G760" s="502"/>
      <c r="H760" s="502"/>
    </row>
    <row r="761" spans="4:8" s="5" customFormat="1" x14ac:dyDescent="0.2">
      <c r="D761" s="803"/>
      <c r="E761" s="804"/>
      <c r="F761" s="502"/>
      <c r="G761" s="502"/>
      <c r="H761" s="502"/>
    </row>
    <row r="762" spans="4:8" s="5" customFormat="1" x14ac:dyDescent="0.2">
      <c r="D762" s="803"/>
      <c r="E762" s="804"/>
      <c r="F762" s="502"/>
      <c r="G762" s="502"/>
      <c r="H762" s="502"/>
    </row>
    <row r="763" spans="4:8" s="5" customFormat="1" x14ac:dyDescent="0.2">
      <c r="D763" s="803"/>
      <c r="E763" s="804"/>
      <c r="F763" s="502"/>
      <c r="G763" s="502"/>
      <c r="H763" s="502"/>
    </row>
    <row r="764" spans="4:8" s="5" customFormat="1" x14ac:dyDescent="0.2">
      <c r="D764" s="803"/>
      <c r="E764" s="804"/>
      <c r="F764" s="502"/>
      <c r="G764" s="502"/>
      <c r="H764" s="502"/>
    </row>
    <row r="765" spans="4:8" s="5" customFormat="1" x14ac:dyDescent="0.2">
      <c r="D765" s="803"/>
      <c r="E765" s="804"/>
      <c r="F765" s="502"/>
      <c r="G765" s="502"/>
      <c r="H765" s="502"/>
    </row>
    <row r="766" spans="4:8" s="5" customFormat="1" x14ac:dyDescent="0.2">
      <c r="D766" s="803"/>
      <c r="E766" s="804"/>
      <c r="F766" s="502"/>
      <c r="G766" s="502"/>
      <c r="H766" s="502"/>
    </row>
    <row r="767" spans="4:8" s="5" customFormat="1" x14ac:dyDescent="0.2">
      <c r="D767" s="803"/>
      <c r="E767" s="804"/>
      <c r="F767" s="502"/>
      <c r="G767" s="502"/>
      <c r="H767" s="502"/>
    </row>
    <row r="768" spans="4:8" s="5" customFormat="1" x14ac:dyDescent="0.2">
      <c r="D768" s="803"/>
      <c r="E768" s="804"/>
      <c r="F768" s="502"/>
      <c r="G768" s="502"/>
      <c r="H768" s="502"/>
    </row>
    <row r="769" spans="4:8" s="5" customFormat="1" x14ac:dyDescent="0.2">
      <c r="D769" s="803"/>
      <c r="E769" s="804"/>
      <c r="F769" s="502"/>
      <c r="G769" s="502"/>
      <c r="H769" s="502"/>
    </row>
    <row r="770" spans="4:8" s="5" customFormat="1" x14ac:dyDescent="0.2">
      <c r="D770" s="803"/>
      <c r="E770" s="804"/>
      <c r="F770" s="502"/>
      <c r="G770" s="502"/>
      <c r="H770" s="502"/>
    </row>
    <row r="771" spans="4:8" s="5" customFormat="1" x14ac:dyDescent="0.2">
      <c r="D771" s="803"/>
      <c r="E771" s="804"/>
      <c r="F771" s="502"/>
      <c r="G771" s="502"/>
      <c r="H771" s="502"/>
    </row>
    <row r="772" spans="4:8" s="5" customFormat="1" x14ac:dyDescent="0.2">
      <c r="D772" s="803"/>
      <c r="E772" s="804"/>
      <c r="F772" s="502"/>
      <c r="G772" s="502"/>
      <c r="H772" s="502"/>
    </row>
    <row r="773" spans="4:8" s="5" customFormat="1" x14ac:dyDescent="0.2">
      <c r="D773" s="803"/>
      <c r="E773" s="804"/>
      <c r="F773" s="502"/>
      <c r="G773" s="502"/>
      <c r="H773" s="502"/>
    </row>
    <row r="774" spans="4:8" s="5" customFormat="1" x14ac:dyDescent="0.2">
      <c r="D774" s="803"/>
      <c r="E774" s="804"/>
      <c r="F774" s="502"/>
      <c r="G774" s="502"/>
      <c r="H774" s="502"/>
    </row>
    <row r="775" spans="4:8" s="5" customFormat="1" x14ac:dyDescent="0.2">
      <c r="D775" s="803"/>
      <c r="E775" s="804"/>
      <c r="F775" s="502"/>
      <c r="G775" s="502"/>
      <c r="H775" s="502"/>
    </row>
    <row r="776" spans="4:8" s="5" customFormat="1" x14ac:dyDescent="0.2">
      <c r="D776" s="803"/>
      <c r="E776" s="804"/>
      <c r="F776" s="502"/>
      <c r="G776" s="502"/>
      <c r="H776" s="502"/>
    </row>
    <row r="777" spans="4:8" s="5" customFormat="1" x14ac:dyDescent="0.2">
      <c r="D777" s="803"/>
      <c r="E777" s="804"/>
      <c r="F777" s="502"/>
      <c r="G777" s="502"/>
      <c r="H777" s="502"/>
    </row>
    <row r="778" spans="4:8" s="5" customFormat="1" x14ac:dyDescent="0.2">
      <c r="D778" s="803"/>
      <c r="E778" s="804"/>
      <c r="F778" s="502"/>
      <c r="G778" s="502"/>
      <c r="H778" s="502"/>
    </row>
    <row r="779" spans="4:8" s="5" customFormat="1" x14ac:dyDescent="0.2">
      <c r="D779" s="803"/>
      <c r="E779" s="804"/>
      <c r="F779" s="502"/>
      <c r="G779" s="502"/>
      <c r="H779" s="502"/>
    </row>
    <row r="780" spans="4:8" s="5" customFormat="1" x14ac:dyDescent="0.2">
      <c r="D780" s="803"/>
      <c r="E780" s="804"/>
      <c r="F780" s="502"/>
      <c r="G780" s="502"/>
      <c r="H780" s="502"/>
    </row>
    <row r="781" spans="4:8" s="5" customFormat="1" x14ac:dyDescent="0.2">
      <c r="D781" s="803"/>
      <c r="E781" s="804"/>
      <c r="F781" s="502"/>
      <c r="G781" s="502"/>
      <c r="H781" s="502"/>
    </row>
    <row r="782" spans="4:8" s="5" customFormat="1" x14ac:dyDescent="0.2">
      <c r="D782" s="803"/>
      <c r="E782" s="804"/>
      <c r="F782" s="502"/>
      <c r="G782" s="502"/>
      <c r="H782" s="502"/>
    </row>
    <row r="783" spans="4:8" s="5" customFormat="1" x14ac:dyDescent="0.2">
      <c r="D783" s="803"/>
      <c r="E783" s="804"/>
      <c r="F783" s="502"/>
      <c r="G783" s="502"/>
      <c r="H783" s="502"/>
    </row>
    <row r="784" spans="4:8" s="5" customFormat="1" x14ac:dyDescent="0.2">
      <c r="D784" s="803"/>
      <c r="E784" s="804"/>
      <c r="F784" s="502"/>
      <c r="G784" s="502"/>
      <c r="H784" s="502"/>
    </row>
    <row r="785" spans="4:8" s="5" customFormat="1" x14ac:dyDescent="0.2">
      <c r="D785" s="803"/>
      <c r="E785" s="804"/>
      <c r="F785" s="502"/>
      <c r="G785" s="502"/>
      <c r="H785" s="502"/>
    </row>
    <row r="786" spans="4:8" s="5" customFormat="1" x14ac:dyDescent="0.2">
      <c r="D786" s="803"/>
      <c r="E786" s="804"/>
      <c r="F786" s="502"/>
      <c r="G786" s="502"/>
      <c r="H786" s="502"/>
    </row>
    <row r="787" spans="4:8" s="5" customFormat="1" x14ac:dyDescent="0.2">
      <c r="D787" s="803"/>
      <c r="E787" s="804"/>
      <c r="F787" s="502"/>
      <c r="G787" s="502"/>
      <c r="H787" s="502"/>
    </row>
    <row r="788" spans="4:8" s="5" customFormat="1" x14ac:dyDescent="0.2">
      <c r="D788" s="803"/>
      <c r="E788" s="804"/>
      <c r="F788" s="502"/>
      <c r="G788" s="502"/>
      <c r="H788" s="502"/>
    </row>
    <row r="789" spans="4:8" s="5" customFormat="1" x14ac:dyDescent="0.2">
      <c r="D789" s="803"/>
      <c r="E789" s="804"/>
      <c r="F789" s="502"/>
      <c r="G789" s="502"/>
      <c r="H789" s="502"/>
    </row>
    <row r="790" spans="4:8" s="5" customFormat="1" x14ac:dyDescent="0.2">
      <c r="D790" s="803"/>
      <c r="E790" s="804"/>
      <c r="F790" s="502"/>
      <c r="G790" s="502"/>
      <c r="H790" s="502"/>
    </row>
    <row r="791" spans="4:8" s="5" customFormat="1" x14ac:dyDescent="0.2">
      <c r="D791" s="803"/>
      <c r="E791" s="804"/>
      <c r="F791" s="502"/>
      <c r="G791" s="502"/>
      <c r="H791" s="502"/>
    </row>
    <row r="792" spans="4:8" s="5" customFormat="1" x14ac:dyDescent="0.2">
      <c r="D792" s="803"/>
      <c r="E792" s="804"/>
      <c r="F792" s="502"/>
      <c r="G792" s="502"/>
      <c r="H792" s="502"/>
    </row>
    <row r="793" spans="4:8" s="5" customFormat="1" x14ac:dyDescent="0.2">
      <c r="D793" s="803"/>
      <c r="E793" s="804"/>
      <c r="F793" s="502"/>
      <c r="G793" s="502"/>
      <c r="H793" s="502"/>
    </row>
    <row r="794" spans="4:8" s="5" customFormat="1" x14ac:dyDescent="0.2">
      <c r="D794" s="803"/>
      <c r="E794" s="804"/>
      <c r="F794" s="502"/>
      <c r="G794" s="502"/>
      <c r="H794" s="502"/>
    </row>
    <row r="795" spans="4:8" s="5" customFormat="1" x14ac:dyDescent="0.2">
      <c r="D795" s="803"/>
      <c r="E795" s="804"/>
      <c r="F795" s="502"/>
      <c r="G795" s="502"/>
      <c r="H795" s="502"/>
    </row>
    <row r="796" spans="4:8" s="5" customFormat="1" x14ac:dyDescent="0.2">
      <c r="D796" s="803"/>
      <c r="E796" s="804"/>
      <c r="F796" s="502"/>
      <c r="G796" s="502"/>
      <c r="H796" s="502"/>
    </row>
    <row r="797" spans="4:8" s="5" customFormat="1" x14ac:dyDescent="0.2">
      <c r="D797" s="803"/>
      <c r="E797" s="804"/>
      <c r="F797" s="502"/>
      <c r="G797" s="502"/>
      <c r="H797" s="502"/>
    </row>
    <row r="798" spans="4:8" s="5" customFormat="1" x14ac:dyDescent="0.2">
      <c r="D798" s="803"/>
      <c r="E798" s="804"/>
      <c r="F798" s="502"/>
      <c r="G798" s="502"/>
      <c r="H798" s="502"/>
    </row>
    <row r="799" spans="4:8" s="5" customFormat="1" x14ac:dyDescent="0.2">
      <c r="D799" s="803"/>
      <c r="E799" s="804"/>
      <c r="F799" s="502"/>
      <c r="G799" s="502"/>
      <c r="H799" s="502"/>
    </row>
    <row r="800" spans="4:8" s="5" customFormat="1" x14ac:dyDescent="0.2">
      <c r="D800" s="803"/>
      <c r="E800" s="804"/>
      <c r="F800" s="502"/>
      <c r="G800" s="502"/>
      <c r="H800" s="502"/>
    </row>
    <row r="801" spans="4:8" s="5" customFormat="1" x14ac:dyDescent="0.2">
      <c r="D801" s="803"/>
      <c r="E801" s="804"/>
      <c r="F801" s="502"/>
      <c r="G801" s="502"/>
      <c r="H801" s="502"/>
    </row>
    <row r="802" spans="4:8" s="5" customFormat="1" x14ac:dyDescent="0.2">
      <c r="D802" s="803"/>
      <c r="E802" s="804"/>
      <c r="F802" s="502"/>
      <c r="G802" s="502"/>
      <c r="H802" s="502"/>
    </row>
    <row r="803" spans="4:8" s="5" customFormat="1" x14ac:dyDescent="0.2">
      <c r="D803" s="803"/>
      <c r="E803" s="804"/>
      <c r="F803" s="502"/>
      <c r="G803" s="502"/>
      <c r="H803" s="502"/>
    </row>
    <row r="804" spans="4:8" s="5" customFormat="1" x14ac:dyDescent="0.2">
      <c r="D804" s="803"/>
      <c r="E804" s="804"/>
      <c r="F804" s="502"/>
      <c r="G804" s="502"/>
      <c r="H804" s="502"/>
    </row>
    <row r="805" spans="4:8" s="5" customFormat="1" x14ac:dyDescent="0.2">
      <c r="D805" s="803"/>
      <c r="E805" s="804"/>
      <c r="F805" s="502"/>
      <c r="G805" s="502"/>
      <c r="H805" s="502"/>
    </row>
    <row r="806" spans="4:8" s="5" customFormat="1" x14ac:dyDescent="0.2">
      <c r="D806" s="803"/>
      <c r="E806" s="804"/>
      <c r="F806" s="502"/>
      <c r="G806" s="502"/>
      <c r="H806" s="502"/>
    </row>
    <row r="807" spans="4:8" s="5" customFormat="1" x14ac:dyDescent="0.2">
      <c r="D807" s="803"/>
      <c r="E807" s="804"/>
      <c r="F807" s="502"/>
      <c r="G807" s="502"/>
      <c r="H807" s="502"/>
    </row>
    <row r="808" spans="4:8" s="5" customFormat="1" x14ac:dyDescent="0.2">
      <c r="D808" s="803"/>
      <c r="E808" s="804"/>
      <c r="F808" s="502"/>
      <c r="G808" s="502"/>
      <c r="H808" s="502"/>
    </row>
    <row r="809" spans="4:8" s="5" customFormat="1" x14ac:dyDescent="0.2">
      <c r="D809" s="803"/>
      <c r="E809" s="804"/>
      <c r="F809" s="502"/>
      <c r="G809" s="502"/>
      <c r="H809" s="502"/>
    </row>
    <row r="810" spans="4:8" s="5" customFormat="1" x14ac:dyDescent="0.2">
      <c r="D810" s="803"/>
      <c r="E810" s="804"/>
      <c r="F810" s="502"/>
      <c r="G810" s="502"/>
      <c r="H810" s="502"/>
    </row>
    <row r="811" spans="4:8" s="5" customFormat="1" x14ac:dyDescent="0.2">
      <c r="D811" s="803"/>
      <c r="E811" s="804"/>
      <c r="F811" s="502"/>
      <c r="G811" s="502"/>
      <c r="H811" s="502"/>
    </row>
    <row r="812" spans="4:8" s="5" customFormat="1" x14ac:dyDescent="0.2">
      <c r="D812" s="803"/>
      <c r="E812" s="804"/>
      <c r="F812" s="502"/>
      <c r="G812" s="502"/>
      <c r="H812" s="502"/>
    </row>
    <row r="813" spans="4:8" s="5" customFormat="1" x14ac:dyDescent="0.2">
      <c r="D813" s="803"/>
      <c r="E813" s="804"/>
      <c r="F813" s="502"/>
      <c r="G813" s="502"/>
      <c r="H813" s="502"/>
    </row>
    <row r="814" spans="4:8" s="5" customFormat="1" x14ac:dyDescent="0.2">
      <c r="D814" s="803"/>
      <c r="E814" s="804"/>
      <c r="F814" s="502"/>
      <c r="G814" s="502"/>
      <c r="H814" s="502"/>
    </row>
    <row r="815" spans="4:8" s="5" customFormat="1" x14ac:dyDescent="0.2">
      <c r="D815" s="803"/>
      <c r="E815" s="804"/>
      <c r="F815" s="502"/>
      <c r="G815" s="502"/>
      <c r="H815" s="502"/>
    </row>
    <row r="816" spans="4:8" s="5" customFormat="1" x14ac:dyDescent="0.2">
      <c r="D816" s="803"/>
      <c r="E816" s="804"/>
      <c r="F816" s="502"/>
      <c r="G816" s="502"/>
      <c r="H816" s="502"/>
    </row>
    <row r="817" spans="4:8" s="5" customFormat="1" x14ac:dyDescent="0.2">
      <c r="D817" s="803"/>
      <c r="E817" s="804"/>
      <c r="F817" s="502"/>
      <c r="G817" s="502"/>
      <c r="H817" s="502"/>
    </row>
    <row r="818" spans="4:8" s="5" customFormat="1" x14ac:dyDescent="0.2">
      <c r="D818" s="803"/>
      <c r="E818" s="804"/>
      <c r="F818" s="502"/>
      <c r="G818" s="502"/>
      <c r="H818" s="502"/>
    </row>
    <row r="819" spans="4:8" s="5" customFormat="1" x14ac:dyDescent="0.2">
      <c r="D819" s="803"/>
      <c r="E819" s="804"/>
      <c r="F819" s="502"/>
      <c r="G819" s="502"/>
      <c r="H819" s="502"/>
    </row>
    <row r="820" spans="4:8" s="5" customFormat="1" x14ac:dyDescent="0.2">
      <c r="D820" s="803"/>
      <c r="E820" s="804"/>
      <c r="F820" s="502"/>
      <c r="G820" s="502"/>
      <c r="H820" s="502"/>
    </row>
    <row r="821" spans="4:8" s="5" customFormat="1" x14ac:dyDescent="0.2">
      <c r="D821" s="803"/>
      <c r="E821" s="804"/>
      <c r="F821" s="502"/>
      <c r="G821" s="502"/>
      <c r="H821" s="502"/>
    </row>
    <row r="822" spans="4:8" s="5" customFormat="1" x14ac:dyDescent="0.2">
      <c r="D822" s="803"/>
      <c r="E822" s="804"/>
      <c r="F822" s="502"/>
      <c r="G822" s="502"/>
      <c r="H822" s="502"/>
    </row>
    <row r="823" spans="4:8" s="5" customFormat="1" x14ac:dyDescent="0.2">
      <c r="D823" s="803"/>
      <c r="E823" s="804"/>
      <c r="F823" s="502"/>
      <c r="G823" s="502"/>
      <c r="H823" s="502"/>
    </row>
    <row r="824" spans="4:8" s="5" customFormat="1" x14ac:dyDescent="0.2">
      <c r="D824" s="803"/>
      <c r="E824" s="804"/>
      <c r="F824" s="502"/>
      <c r="G824" s="502"/>
      <c r="H824" s="502"/>
    </row>
    <row r="825" spans="4:8" s="5" customFormat="1" x14ac:dyDescent="0.2">
      <c r="D825" s="803"/>
      <c r="E825" s="804"/>
      <c r="F825" s="502"/>
      <c r="G825" s="502"/>
      <c r="H825" s="502"/>
    </row>
    <row r="826" spans="4:8" s="5" customFormat="1" x14ac:dyDescent="0.2">
      <c r="D826" s="803"/>
      <c r="E826" s="804"/>
      <c r="F826" s="502"/>
      <c r="G826" s="502"/>
      <c r="H826" s="502"/>
    </row>
    <row r="827" spans="4:8" s="5" customFormat="1" x14ac:dyDescent="0.2">
      <c r="D827" s="803"/>
      <c r="E827" s="804"/>
      <c r="F827" s="502"/>
      <c r="G827" s="502"/>
      <c r="H827" s="502"/>
    </row>
    <row r="828" spans="4:8" s="5" customFormat="1" x14ac:dyDescent="0.2">
      <c r="D828" s="803"/>
      <c r="E828" s="804"/>
      <c r="F828" s="502"/>
      <c r="G828" s="502"/>
      <c r="H828" s="502"/>
    </row>
    <row r="829" spans="4:8" s="5" customFormat="1" x14ac:dyDescent="0.2">
      <c r="D829" s="803"/>
      <c r="E829" s="804"/>
      <c r="F829" s="502"/>
      <c r="G829" s="502"/>
      <c r="H829" s="502"/>
    </row>
    <row r="830" spans="4:8" s="5" customFormat="1" x14ac:dyDescent="0.2">
      <c r="D830" s="803"/>
      <c r="E830" s="804"/>
      <c r="F830" s="502"/>
      <c r="G830" s="502"/>
      <c r="H830" s="502"/>
    </row>
    <row r="831" spans="4:8" s="5" customFormat="1" x14ac:dyDescent="0.2">
      <c r="D831" s="803"/>
      <c r="E831" s="804"/>
      <c r="F831" s="502"/>
      <c r="G831" s="502"/>
      <c r="H831" s="502"/>
    </row>
    <row r="832" spans="4:8" s="5" customFormat="1" x14ac:dyDescent="0.2">
      <c r="D832" s="803"/>
      <c r="E832" s="804"/>
      <c r="F832" s="502"/>
      <c r="G832" s="502"/>
      <c r="H832" s="502"/>
    </row>
    <row r="833" spans="4:8" s="5" customFormat="1" x14ac:dyDescent="0.2">
      <c r="D833" s="803"/>
      <c r="E833" s="804"/>
      <c r="F833" s="502"/>
      <c r="G833" s="502"/>
      <c r="H833" s="502"/>
    </row>
    <row r="834" spans="4:8" s="5" customFormat="1" x14ac:dyDescent="0.2">
      <c r="D834" s="803"/>
      <c r="E834" s="804"/>
      <c r="F834" s="502"/>
      <c r="G834" s="502"/>
      <c r="H834" s="502"/>
    </row>
    <row r="835" spans="4:8" s="5" customFormat="1" x14ac:dyDescent="0.2">
      <c r="D835" s="803"/>
      <c r="E835" s="804"/>
      <c r="F835" s="502"/>
      <c r="G835" s="502"/>
      <c r="H835" s="502"/>
    </row>
    <row r="836" spans="4:8" s="5" customFormat="1" x14ac:dyDescent="0.2">
      <c r="D836" s="803"/>
      <c r="E836" s="804"/>
      <c r="F836" s="502"/>
      <c r="G836" s="502"/>
      <c r="H836" s="502"/>
    </row>
    <row r="837" spans="4:8" s="5" customFormat="1" x14ac:dyDescent="0.2">
      <c r="D837" s="803"/>
      <c r="E837" s="804"/>
      <c r="F837" s="502"/>
      <c r="G837" s="502"/>
      <c r="H837" s="502"/>
    </row>
    <row r="838" spans="4:8" s="5" customFormat="1" x14ac:dyDescent="0.2">
      <c r="D838" s="803"/>
      <c r="E838" s="804"/>
      <c r="F838" s="502"/>
      <c r="G838" s="502"/>
      <c r="H838" s="502"/>
    </row>
    <row r="839" spans="4:8" s="5" customFormat="1" x14ac:dyDescent="0.2">
      <c r="D839" s="803"/>
      <c r="E839" s="804"/>
      <c r="F839" s="502"/>
      <c r="G839" s="502"/>
      <c r="H839" s="502"/>
    </row>
    <row r="840" spans="4:8" s="5" customFormat="1" x14ac:dyDescent="0.2">
      <c r="D840" s="803"/>
      <c r="E840" s="804"/>
      <c r="F840" s="502"/>
      <c r="G840" s="502"/>
      <c r="H840" s="502"/>
    </row>
    <row r="841" spans="4:8" s="5" customFormat="1" x14ac:dyDescent="0.2">
      <c r="D841" s="803"/>
      <c r="E841" s="804"/>
      <c r="F841" s="502"/>
      <c r="G841" s="502"/>
      <c r="H841" s="502"/>
    </row>
    <row r="842" spans="4:8" s="5" customFormat="1" x14ac:dyDescent="0.2">
      <c r="D842" s="803"/>
      <c r="E842" s="804"/>
      <c r="F842" s="502"/>
      <c r="G842" s="502"/>
      <c r="H842" s="502"/>
    </row>
    <row r="843" spans="4:8" s="5" customFormat="1" x14ac:dyDescent="0.2">
      <c r="D843" s="803"/>
      <c r="E843" s="804"/>
      <c r="F843" s="502"/>
      <c r="G843" s="502"/>
      <c r="H843" s="502"/>
    </row>
    <row r="844" spans="4:8" s="5" customFormat="1" x14ac:dyDescent="0.2">
      <c r="D844" s="803"/>
      <c r="E844" s="804"/>
      <c r="F844" s="502"/>
      <c r="G844" s="502"/>
      <c r="H844" s="502"/>
    </row>
    <row r="845" spans="4:8" s="5" customFormat="1" x14ac:dyDescent="0.2">
      <c r="D845" s="803"/>
      <c r="E845" s="804"/>
      <c r="F845" s="502"/>
      <c r="G845" s="502"/>
      <c r="H845" s="502"/>
    </row>
    <row r="846" spans="4:8" s="5" customFormat="1" x14ac:dyDescent="0.2">
      <c r="D846" s="803"/>
      <c r="E846" s="804"/>
      <c r="F846" s="502"/>
      <c r="G846" s="502"/>
      <c r="H846" s="502"/>
    </row>
    <row r="847" spans="4:8" s="5" customFormat="1" x14ac:dyDescent="0.2">
      <c r="D847" s="803"/>
      <c r="E847" s="804"/>
      <c r="F847" s="502"/>
      <c r="G847" s="502"/>
      <c r="H847" s="502"/>
    </row>
    <row r="848" spans="4:8" s="5" customFormat="1" x14ac:dyDescent="0.2">
      <c r="D848" s="803"/>
      <c r="E848" s="804"/>
      <c r="F848" s="502"/>
      <c r="G848" s="502"/>
      <c r="H848" s="502"/>
    </row>
    <row r="849" spans="4:8" s="5" customFormat="1" x14ac:dyDescent="0.2">
      <c r="D849" s="803"/>
      <c r="E849" s="804"/>
      <c r="F849" s="502"/>
      <c r="G849" s="502"/>
      <c r="H849" s="502"/>
    </row>
    <row r="850" spans="4:8" s="5" customFormat="1" x14ac:dyDescent="0.2">
      <c r="D850" s="803"/>
      <c r="E850" s="804"/>
      <c r="F850" s="502"/>
      <c r="G850" s="502"/>
      <c r="H850" s="502"/>
    </row>
    <row r="851" spans="4:8" s="5" customFormat="1" x14ac:dyDescent="0.2">
      <c r="D851" s="803"/>
      <c r="E851" s="804"/>
      <c r="F851" s="502"/>
      <c r="G851" s="502"/>
      <c r="H851" s="502"/>
    </row>
    <row r="852" spans="4:8" s="5" customFormat="1" x14ac:dyDescent="0.2">
      <c r="D852" s="803"/>
      <c r="E852" s="804"/>
      <c r="F852" s="502"/>
      <c r="G852" s="502"/>
      <c r="H852" s="502"/>
    </row>
    <row r="853" spans="4:8" s="5" customFormat="1" x14ac:dyDescent="0.2">
      <c r="D853" s="803"/>
      <c r="E853" s="804"/>
      <c r="F853" s="502"/>
      <c r="G853" s="502"/>
      <c r="H853" s="502"/>
    </row>
    <row r="854" spans="4:8" s="5" customFormat="1" x14ac:dyDescent="0.2">
      <c r="D854" s="803"/>
      <c r="E854" s="804"/>
      <c r="F854" s="502"/>
      <c r="G854" s="502"/>
      <c r="H854" s="502"/>
    </row>
    <row r="855" spans="4:8" s="5" customFormat="1" x14ac:dyDescent="0.2">
      <c r="D855" s="803"/>
      <c r="E855" s="804"/>
      <c r="F855" s="502"/>
      <c r="G855" s="502"/>
      <c r="H855" s="502"/>
    </row>
    <row r="856" spans="4:8" s="5" customFormat="1" x14ac:dyDescent="0.2">
      <c r="D856" s="803"/>
      <c r="E856" s="804"/>
      <c r="F856" s="502"/>
      <c r="G856" s="502"/>
      <c r="H856" s="502"/>
    </row>
    <row r="857" spans="4:8" s="5" customFormat="1" x14ac:dyDescent="0.2">
      <c r="D857" s="803"/>
      <c r="E857" s="804"/>
      <c r="F857" s="502"/>
      <c r="G857" s="502"/>
      <c r="H857" s="502"/>
    </row>
    <row r="858" spans="4:8" s="5" customFormat="1" x14ac:dyDescent="0.2">
      <c r="D858" s="803"/>
      <c r="E858" s="804"/>
      <c r="F858" s="502"/>
      <c r="G858" s="502"/>
      <c r="H858" s="502"/>
    </row>
    <row r="859" spans="4:8" s="5" customFormat="1" x14ac:dyDescent="0.2">
      <c r="D859" s="803"/>
      <c r="E859" s="804"/>
      <c r="F859" s="502"/>
      <c r="G859" s="502"/>
      <c r="H859" s="502"/>
    </row>
    <row r="860" spans="4:8" s="5" customFormat="1" x14ac:dyDescent="0.2">
      <c r="D860" s="803"/>
      <c r="E860" s="804"/>
      <c r="F860" s="502"/>
      <c r="G860" s="502"/>
      <c r="H860" s="502"/>
    </row>
    <row r="861" spans="4:8" s="5" customFormat="1" x14ac:dyDescent="0.2">
      <c r="D861" s="803"/>
      <c r="E861" s="804"/>
      <c r="F861" s="502"/>
      <c r="G861" s="502"/>
      <c r="H861" s="502"/>
    </row>
    <row r="862" spans="4:8" s="5" customFormat="1" x14ac:dyDescent="0.2">
      <c r="D862" s="803"/>
      <c r="E862" s="804"/>
      <c r="F862" s="502"/>
      <c r="G862" s="502"/>
      <c r="H862" s="502"/>
    </row>
    <row r="863" spans="4:8" s="5" customFormat="1" x14ac:dyDescent="0.2">
      <c r="D863" s="803"/>
      <c r="E863" s="804"/>
      <c r="F863" s="502"/>
      <c r="G863" s="502"/>
      <c r="H863" s="502"/>
    </row>
    <row r="864" spans="4:8" s="5" customFormat="1" x14ac:dyDescent="0.2">
      <c r="D864" s="803"/>
      <c r="E864" s="804"/>
      <c r="F864" s="502"/>
      <c r="G864" s="502"/>
      <c r="H864" s="502"/>
    </row>
    <row r="865" spans="4:8" s="5" customFormat="1" x14ac:dyDescent="0.2">
      <c r="D865" s="803"/>
      <c r="E865" s="804"/>
      <c r="F865" s="502"/>
      <c r="G865" s="502"/>
      <c r="H865" s="502"/>
    </row>
    <row r="866" spans="4:8" s="5" customFormat="1" x14ac:dyDescent="0.2">
      <c r="D866" s="803"/>
      <c r="E866" s="804"/>
      <c r="F866" s="502"/>
      <c r="G866" s="502"/>
      <c r="H866" s="502"/>
    </row>
    <row r="867" spans="4:8" s="5" customFormat="1" x14ac:dyDescent="0.2">
      <c r="D867" s="803"/>
      <c r="E867" s="804"/>
      <c r="F867" s="502"/>
      <c r="G867" s="502"/>
      <c r="H867" s="502"/>
    </row>
    <row r="868" spans="4:8" s="5" customFormat="1" x14ac:dyDescent="0.2">
      <c r="D868" s="803"/>
      <c r="E868" s="804"/>
      <c r="F868" s="502"/>
      <c r="G868" s="502"/>
      <c r="H868" s="502"/>
    </row>
    <row r="869" spans="4:8" s="5" customFormat="1" x14ac:dyDescent="0.2">
      <c r="D869" s="803"/>
      <c r="E869" s="804"/>
      <c r="F869" s="502"/>
      <c r="G869" s="502"/>
      <c r="H869" s="502"/>
    </row>
    <row r="870" spans="4:8" s="5" customFormat="1" x14ac:dyDescent="0.2">
      <c r="D870" s="803"/>
      <c r="E870" s="804"/>
      <c r="F870" s="502"/>
      <c r="G870" s="502"/>
      <c r="H870" s="502"/>
    </row>
    <row r="871" spans="4:8" s="5" customFormat="1" x14ac:dyDescent="0.2">
      <c r="D871" s="803"/>
      <c r="E871" s="804"/>
      <c r="F871" s="502"/>
      <c r="G871" s="502"/>
      <c r="H871" s="502"/>
    </row>
    <row r="872" spans="4:8" s="5" customFormat="1" x14ac:dyDescent="0.2">
      <c r="D872" s="803"/>
      <c r="E872" s="804"/>
      <c r="F872" s="502"/>
      <c r="G872" s="502"/>
      <c r="H872" s="502"/>
    </row>
    <row r="873" spans="4:8" s="5" customFormat="1" x14ac:dyDescent="0.2">
      <c r="D873" s="803"/>
      <c r="E873" s="804"/>
      <c r="F873" s="502"/>
      <c r="G873" s="502"/>
      <c r="H873" s="502"/>
    </row>
    <row r="874" spans="4:8" s="5" customFormat="1" x14ac:dyDescent="0.2">
      <c r="D874" s="803"/>
      <c r="E874" s="804"/>
      <c r="F874" s="502"/>
      <c r="G874" s="502"/>
      <c r="H874" s="502"/>
    </row>
    <row r="875" spans="4:8" s="5" customFormat="1" x14ac:dyDescent="0.2">
      <c r="D875" s="803"/>
      <c r="E875" s="804"/>
      <c r="F875" s="502"/>
      <c r="G875" s="502"/>
      <c r="H875" s="502"/>
    </row>
    <row r="876" spans="4:8" s="5" customFormat="1" x14ac:dyDescent="0.2">
      <c r="D876" s="803"/>
      <c r="E876" s="804"/>
      <c r="F876" s="502"/>
      <c r="G876" s="502"/>
      <c r="H876" s="502"/>
    </row>
    <row r="877" spans="4:8" s="5" customFormat="1" x14ac:dyDescent="0.2">
      <c r="D877" s="803"/>
      <c r="E877" s="804"/>
      <c r="F877" s="502"/>
      <c r="G877" s="502"/>
      <c r="H877" s="502"/>
    </row>
    <row r="878" spans="4:8" s="5" customFormat="1" x14ac:dyDescent="0.2">
      <c r="D878" s="803"/>
      <c r="E878" s="804"/>
      <c r="F878" s="502"/>
      <c r="G878" s="502"/>
      <c r="H878" s="502"/>
    </row>
    <row r="879" spans="4:8" s="5" customFormat="1" x14ac:dyDescent="0.2">
      <c r="D879" s="803"/>
      <c r="E879" s="804"/>
      <c r="F879" s="502"/>
      <c r="G879" s="502"/>
      <c r="H879" s="502"/>
    </row>
    <row r="880" spans="4:8" s="5" customFormat="1" x14ac:dyDescent="0.2">
      <c r="D880" s="803"/>
      <c r="E880" s="804"/>
      <c r="F880" s="502"/>
      <c r="G880" s="502"/>
      <c r="H880" s="502"/>
    </row>
    <row r="881" spans="4:8" s="5" customFormat="1" x14ac:dyDescent="0.2">
      <c r="D881" s="803"/>
      <c r="E881" s="804"/>
      <c r="F881" s="502"/>
      <c r="G881" s="502"/>
      <c r="H881" s="502"/>
    </row>
    <row r="882" spans="4:8" s="5" customFormat="1" x14ac:dyDescent="0.2">
      <c r="D882" s="803"/>
      <c r="E882" s="804"/>
      <c r="F882" s="502"/>
      <c r="G882" s="502"/>
      <c r="H882" s="502"/>
    </row>
    <row r="883" spans="4:8" s="5" customFormat="1" x14ac:dyDescent="0.2">
      <c r="D883" s="803"/>
      <c r="E883" s="804"/>
      <c r="F883" s="502"/>
      <c r="G883" s="502"/>
      <c r="H883" s="502"/>
    </row>
    <row r="884" spans="4:8" s="5" customFormat="1" x14ac:dyDescent="0.2">
      <c r="D884" s="803"/>
      <c r="E884" s="804"/>
      <c r="F884" s="502"/>
      <c r="G884" s="502"/>
      <c r="H884" s="502"/>
    </row>
    <row r="885" spans="4:8" s="5" customFormat="1" x14ac:dyDescent="0.2">
      <c r="D885" s="803"/>
      <c r="E885" s="804"/>
      <c r="F885" s="502"/>
      <c r="G885" s="502"/>
      <c r="H885" s="502"/>
    </row>
    <row r="886" spans="4:8" s="5" customFormat="1" x14ac:dyDescent="0.2">
      <c r="D886" s="803"/>
      <c r="E886" s="804"/>
      <c r="F886" s="502"/>
      <c r="G886" s="502"/>
      <c r="H886" s="502"/>
    </row>
    <row r="887" spans="4:8" s="5" customFormat="1" x14ac:dyDescent="0.2">
      <c r="D887" s="803"/>
      <c r="E887" s="804"/>
      <c r="F887" s="502"/>
      <c r="G887" s="502"/>
      <c r="H887" s="502"/>
    </row>
    <row r="888" spans="4:8" s="5" customFormat="1" x14ac:dyDescent="0.2">
      <c r="D888" s="803"/>
      <c r="E888" s="804"/>
      <c r="F888" s="502"/>
      <c r="G888" s="502"/>
      <c r="H888" s="502"/>
    </row>
    <row r="889" spans="4:8" s="5" customFormat="1" x14ac:dyDescent="0.2">
      <c r="D889" s="803"/>
      <c r="E889" s="804"/>
      <c r="F889" s="502"/>
      <c r="G889" s="502"/>
      <c r="H889" s="502"/>
    </row>
    <row r="890" spans="4:8" s="5" customFormat="1" x14ac:dyDescent="0.2">
      <c r="D890" s="803"/>
      <c r="E890" s="804"/>
      <c r="F890" s="502"/>
      <c r="G890" s="502"/>
      <c r="H890" s="502"/>
    </row>
    <row r="891" spans="4:8" s="5" customFormat="1" x14ac:dyDescent="0.2">
      <c r="D891" s="803"/>
      <c r="E891" s="804"/>
      <c r="F891" s="502"/>
      <c r="G891" s="502"/>
      <c r="H891" s="502"/>
    </row>
    <row r="892" spans="4:8" s="5" customFormat="1" x14ac:dyDescent="0.2">
      <c r="D892" s="803"/>
      <c r="E892" s="804"/>
      <c r="F892" s="502"/>
      <c r="G892" s="502"/>
      <c r="H892" s="502"/>
    </row>
    <row r="893" spans="4:8" s="5" customFormat="1" x14ac:dyDescent="0.2">
      <c r="D893" s="803"/>
      <c r="E893" s="804"/>
      <c r="F893" s="502"/>
      <c r="G893" s="502"/>
      <c r="H893" s="502"/>
    </row>
    <row r="894" spans="4:8" s="5" customFormat="1" x14ac:dyDescent="0.2">
      <c r="D894" s="803"/>
      <c r="E894" s="804"/>
      <c r="F894" s="502"/>
      <c r="G894" s="502"/>
      <c r="H894" s="502"/>
    </row>
    <row r="895" spans="4:8" s="5" customFormat="1" x14ac:dyDescent="0.2">
      <c r="D895" s="803"/>
      <c r="E895" s="804"/>
      <c r="F895" s="502"/>
      <c r="G895" s="502"/>
      <c r="H895" s="502"/>
    </row>
    <row r="896" spans="4:8" s="5" customFormat="1" x14ac:dyDescent="0.2">
      <c r="D896" s="803"/>
      <c r="E896" s="804"/>
      <c r="F896" s="502"/>
      <c r="G896" s="502"/>
      <c r="H896" s="502"/>
    </row>
    <row r="897" spans="4:8" s="5" customFormat="1" x14ac:dyDescent="0.2">
      <c r="D897" s="803"/>
      <c r="E897" s="804"/>
      <c r="F897" s="502"/>
      <c r="G897" s="502"/>
      <c r="H897" s="502"/>
    </row>
    <row r="898" spans="4:8" s="5" customFormat="1" x14ac:dyDescent="0.2">
      <c r="D898" s="803"/>
      <c r="E898" s="804"/>
      <c r="F898" s="502"/>
      <c r="G898" s="502"/>
      <c r="H898" s="502"/>
    </row>
    <row r="899" spans="4:8" s="5" customFormat="1" x14ac:dyDescent="0.2">
      <c r="D899" s="803"/>
      <c r="E899" s="804"/>
      <c r="F899" s="502"/>
      <c r="G899" s="502"/>
      <c r="H899" s="502"/>
    </row>
    <row r="900" spans="4:8" s="5" customFormat="1" x14ac:dyDescent="0.2">
      <c r="D900" s="803"/>
      <c r="E900" s="804"/>
      <c r="F900" s="502"/>
      <c r="G900" s="502"/>
      <c r="H900" s="502"/>
    </row>
    <row r="901" spans="4:8" s="5" customFormat="1" x14ac:dyDescent="0.2">
      <c r="D901" s="803"/>
      <c r="E901" s="804"/>
      <c r="F901" s="502"/>
      <c r="G901" s="502"/>
      <c r="H901" s="502"/>
    </row>
    <row r="902" spans="4:8" s="5" customFormat="1" x14ac:dyDescent="0.2">
      <c r="D902" s="803"/>
      <c r="E902" s="804"/>
      <c r="F902" s="502"/>
      <c r="G902" s="502"/>
      <c r="H902" s="502"/>
    </row>
    <row r="903" spans="4:8" s="5" customFormat="1" x14ac:dyDescent="0.2">
      <c r="D903" s="803"/>
      <c r="E903" s="804"/>
      <c r="F903" s="502"/>
      <c r="G903" s="502"/>
      <c r="H903" s="502"/>
    </row>
    <row r="904" spans="4:8" s="5" customFormat="1" x14ac:dyDescent="0.2">
      <c r="D904" s="803"/>
      <c r="E904" s="804"/>
      <c r="F904" s="502"/>
      <c r="G904" s="502"/>
      <c r="H904" s="502"/>
    </row>
    <row r="905" spans="4:8" s="5" customFormat="1" x14ac:dyDescent="0.2">
      <c r="D905" s="803"/>
      <c r="E905" s="804"/>
      <c r="F905" s="502"/>
      <c r="G905" s="502"/>
      <c r="H905" s="502"/>
    </row>
    <row r="906" spans="4:8" s="5" customFormat="1" x14ac:dyDescent="0.2">
      <c r="D906" s="803"/>
      <c r="E906" s="804"/>
      <c r="F906" s="502"/>
      <c r="G906" s="502"/>
      <c r="H906" s="502"/>
    </row>
    <row r="907" spans="4:8" s="5" customFormat="1" x14ac:dyDescent="0.2">
      <c r="D907" s="803"/>
      <c r="E907" s="804"/>
      <c r="F907" s="502"/>
      <c r="G907" s="502"/>
      <c r="H907" s="502"/>
    </row>
    <row r="908" spans="4:8" s="5" customFormat="1" x14ac:dyDescent="0.2">
      <c r="D908" s="803"/>
      <c r="E908" s="804"/>
      <c r="F908" s="502"/>
      <c r="G908" s="502"/>
      <c r="H908" s="502"/>
    </row>
    <row r="909" spans="4:8" s="5" customFormat="1" x14ac:dyDescent="0.2">
      <c r="D909" s="803"/>
      <c r="E909" s="804"/>
      <c r="F909" s="502"/>
      <c r="G909" s="502"/>
      <c r="H909" s="502"/>
    </row>
    <row r="910" spans="4:8" s="5" customFormat="1" x14ac:dyDescent="0.2">
      <c r="D910" s="803"/>
      <c r="E910" s="804"/>
      <c r="F910" s="502"/>
      <c r="G910" s="502"/>
      <c r="H910" s="502"/>
    </row>
    <row r="911" spans="4:8" s="5" customFormat="1" x14ac:dyDescent="0.2">
      <c r="D911" s="803"/>
      <c r="E911" s="804"/>
      <c r="F911" s="502"/>
      <c r="G911" s="502"/>
      <c r="H911" s="502"/>
    </row>
    <row r="912" spans="4:8" s="5" customFormat="1" x14ac:dyDescent="0.2">
      <c r="D912" s="803"/>
      <c r="E912" s="804"/>
      <c r="F912" s="502"/>
      <c r="G912" s="502"/>
      <c r="H912" s="502"/>
    </row>
    <row r="913" spans="4:8" s="5" customFormat="1" x14ac:dyDescent="0.2">
      <c r="D913" s="803"/>
      <c r="E913" s="804"/>
      <c r="F913" s="502"/>
      <c r="G913" s="502"/>
      <c r="H913" s="502"/>
    </row>
    <row r="914" spans="4:8" s="5" customFormat="1" x14ac:dyDescent="0.2">
      <c r="D914" s="803"/>
      <c r="E914" s="804"/>
      <c r="F914" s="502"/>
      <c r="G914" s="502"/>
      <c r="H914" s="502"/>
    </row>
    <row r="915" spans="4:8" s="5" customFormat="1" x14ac:dyDescent="0.2">
      <c r="D915" s="803"/>
      <c r="E915" s="804"/>
      <c r="F915" s="502"/>
      <c r="G915" s="502"/>
      <c r="H915" s="502"/>
    </row>
    <row r="916" spans="4:8" s="5" customFormat="1" x14ac:dyDescent="0.2">
      <c r="D916" s="803"/>
      <c r="E916" s="804"/>
      <c r="F916" s="502"/>
      <c r="G916" s="502"/>
      <c r="H916" s="502"/>
    </row>
    <row r="917" spans="4:8" s="5" customFormat="1" x14ac:dyDescent="0.2">
      <c r="D917" s="803"/>
      <c r="E917" s="804"/>
      <c r="F917" s="502"/>
      <c r="G917" s="502"/>
      <c r="H917" s="502"/>
    </row>
    <row r="918" spans="4:8" s="5" customFormat="1" x14ac:dyDescent="0.2">
      <c r="D918" s="803"/>
      <c r="E918" s="804"/>
      <c r="F918" s="502"/>
      <c r="G918" s="502"/>
      <c r="H918" s="502"/>
    </row>
    <row r="919" spans="4:8" s="5" customFormat="1" x14ac:dyDescent="0.2">
      <c r="D919" s="803"/>
      <c r="E919" s="804"/>
      <c r="F919" s="502"/>
      <c r="G919" s="502"/>
      <c r="H919" s="502"/>
    </row>
    <row r="920" spans="4:8" s="5" customFormat="1" x14ac:dyDescent="0.2">
      <c r="D920" s="803"/>
      <c r="E920" s="804"/>
      <c r="F920" s="502"/>
      <c r="G920" s="502"/>
      <c r="H920" s="502"/>
    </row>
    <row r="921" spans="4:8" s="5" customFormat="1" x14ac:dyDescent="0.2">
      <c r="D921" s="803"/>
      <c r="E921" s="804"/>
      <c r="F921" s="502"/>
      <c r="G921" s="502"/>
      <c r="H921" s="502"/>
    </row>
    <row r="922" spans="4:8" s="5" customFormat="1" x14ac:dyDescent="0.2">
      <c r="D922" s="803"/>
      <c r="E922" s="804"/>
      <c r="F922" s="502"/>
      <c r="G922" s="502"/>
      <c r="H922" s="502"/>
    </row>
    <row r="923" spans="4:8" s="5" customFormat="1" x14ac:dyDescent="0.2">
      <c r="D923" s="803"/>
      <c r="E923" s="804"/>
      <c r="F923" s="502"/>
      <c r="G923" s="502"/>
      <c r="H923" s="502"/>
    </row>
    <row r="924" spans="4:8" s="5" customFormat="1" x14ac:dyDescent="0.2">
      <c r="D924" s="803"/>
      <c r="E924" s="804"/>
      <c r="F924" s="502"/>
      <c r="G924" s="502"/>
      <c r="H924" s="502"/>
    </row>
    <row r="925" spans="4:8" s="5" customFormat="1" x14ac:dyDescent="0.2">
      <c r="D925" s="803"/>
      <c r="E925" s="804"/>
      <c r="F925" s="502"/>
      <c r="G925" s="502"/>
      <c r="H925" s="502"/>
    </row>
    <row r="926" spans="4:8" s="5" customFormat="1" x14ac:dyDescent="0.2">
      <c r="D926" s="803"/>
      <c r="E926" s="804"/>
      <c r="F926" s="502"/>
      <c r="G926" s="502"/>
      <c r="H926" s="502"/>
    </row>
    <row r="927" spans="4:8" s="5" customFormat="1" x14ac:dyDescent="0.2">
      <c r="D927" s="803"/>
      <c r="E927" s="804"/>
      <c r="F927" s="502"/>
      <c r="G927" s="502"/>
      <c r="H927" s="502"/>
    </row>
    <row r="928" spans="4:8" s="5" customFormat="1" x14ac:dyDescent="0.2">
      <c r="D928" s="803"/>
      <c r="E928" s="804"/>
      <c r="F928" s="502"/>
      <c r="G928" s="502"/>
      <c r="H928" s="502"/>
    </row>
    <row r="929" spans="4:8" s="5" customFormat="1" x14ac:dyDescent="0.2">
      <c r="D929" s="803"/>
      <c r="E929" s="804"/>
      <c r="F929" s="502"/>
      <c r="G929" s="502"/>
      <c r="H929" s="502"/>
    </row>
    <row r="930" spans="4:8" s="5" customFormat="1" x14ac:dyDescent="0.2">
      <c r="D930" s="803"/>
      <c r="E930" s="804"/>
      <c r="F930" s="502"/>
      <c r="G930" s="502"/>
      <c r="H930" s="502"/>
    </row>
    <row r="931" spans="4:8" s="5" customFormat="1" x14ac:dyDescent="0.2">
      <c r="D931" s="803"/>
      <c r="E931" s="804"/>
      <c r="F931" s="502"/>
      <c r="G931" s="502"/>
      <c r="H931" s="502"/>
    </row>
    <row r="932" spans="4:8" s="5" customFormat="1" x14ac:dyDescent="0.2">
      <c r="D932" s="803"/>
      <c r="E932" s="804"/>
      <c r="F932" s="502"/>
      <c r="G932" s="502"/>
      <c r="H932" s="502"/>
    </row>
    <row r="933" spans="4:8" s="5" customFormat="1" x14ac:dyDescent="0.2">
      <c r="D933" s="803"/>
      <c r="E933" s="804"/>
      <c r="F933" s="502"/>
      <c r="G933" s="502"/>
      <c r="H933" s="502"/>
    </row>
    <row r="934" spans="4:8" s="5" customFormat="1" x14ac:dyDescent="0.2">
      <c r="D934" s="803"/>
      <c r="E934" s="804"/>
      <c r="F934" s="502"/>
      <c r="G934" s="502"/>
      <c r="H934" s="502"/>
    </row>
    <row r="935" spans="4:8" s="5" customFormat="1" x14ac:dyDescent="0.2">
      <c r="D935" s="803"/>
      <c r="E935" s="804"/>
      <c r="F935" s="502"/>
      <c r="G935" s="502"/>
      <c r="H935" s="502"/>
    </row>
    <row r="936" spans="4:8" s="5" customFormat="1" x14ac:dyDescent="0.2">
      <c r="D936" s="803"/>
      <c r="E936" s="804"/>
      <c r="F936" s="502"/>
      <c r="G936" s="502"/>
      <c r="H936" s="502"/>
    </row>
    <row r="937" spans="4:8" s="5" customFormat="1" x14ac:dyDescent="0.2">
      <c r="D937" s="803"/>
      <c r="E937" s="804"/>
      <c r="F937" s="502"/>
      <c r="G937" s="502"/>
      <c r="H937" s="502"/>
    </row>
    <row r="938" spans="4:8" s="5" customFormat="1" x14ac:dyDescent="0.2">
      <c r="D938" s="803"/>
      <c r="E938" s="804"/>
      <c r="F938" s="502"/>
      <c r="G938" s="502"/>
      <c r="H938" s="502"/>
    </row>
    <row r="939" spans="4:8" s="5" customFormat="1" x14ac:dyDescent="0.2">
      <c r="D939" s="803"/>
      <c r="E939" s="804"/>
      <c r="F939" s="502"/>
      <c r="G939" s="502"/>
      <c r="H939" s="502"/>
    </row>
    <row r="940" spans="4:8" s="5" customFormat="1" x14ac:dyDescent="0.2">
      <c r="D940" s="803"/>
      <c r="E940" s="804"/>
      <c r="F940" s="502"/>
      <c r="G940" s="502"/>
      <c r="H940" s="502"/>
    </row>
    <row r="941" spans="4:8" s="5" customFormat="1" x14ac:dyDescent="0.2">
      <c r="D941" s="803"/>
      <c r="E941" s="804"/>
      <c r="F941" s="502"/>
      <c r="G941" s="502"/>
      <c r="H941" s="502"/>
    </row>
    <row r="942" spans="4:8" s="5" customFormat="1" x14ac:dyDescent="0.2">
      <c r="D942" s="803"/>
      <c r="E942" s="804"/>
      <c r="F942" s="502"/>
      <c r="G942" s="502"/>
      <c r="H942" s="502"/>
    </row>
    <row r="943" spans="4:8" s="5" customFormat="1" x14ac:dyDescent="0.2">
      <c r="D943" s="803"/>
      <c r="E943" s="804"/>
      <c r="F943" s="502"/>
      <c r="G943" s="502"/>
      <c r="H943" s="502"/>
    </row>
    <row r="944" spans="4:8" s="5" customFormat="1" x14ac:dyDescent="0.2">
      <c r="D944" s="803"/>
      <c r="E944" s="804"/>
      <c r="F944" s="502"/>
      <c r="G944" s="502"/>
      <c r="H944" s="502"/>
    </row>
    <row r="945" spans="4:8" s="5" customFormat="1" x14ac:dyDescent="0.2">
      <c r="D945" s="803"/>
      <c r="E945" s="804"/>
      <c r="F945" s="502"/>
      <c r="G945" s="502"/>
      <c r="H945" s="502"/>
    </row>
    <row r="946" spans="4:8" s="5" customFormat="1" x14ac:dyDescent="0.2">
      <c r="D946" s="803"/>
      <c r="E946" s="804"/>
      <c r="F946" s="502"/>
      <c r="G946" s="502"/>
      <c r="H946" s="502"/>
    </row>
    <row r="947" spans="4:8" s="5" customFormat="1" x14ac:dyDescent="0.2">
      <c r="D947" s="803"/>
      <c r="E947" s="804"/>
      <c r="F947" s="502"/>
      <c r="G947" s="502"/>
      <c r="H947" s="502"/>
    </row>
    <row r="948" spans="4:8" s="5" customFormat="1" x14ac:dyDescent="0.2">
      <c r="D948" s="803"/>
      <c r="E948" s="804"/>
      <c r="F948" s="502"/>
      <c r="G948" s="502"/>
      <c r="H948" s="502"/>
    </row>
    <row r="949" spans="4:8" s="5" customFormat="1" x14ac:dyDescent="0.2">
      <c r="D949" s="803"/>
      <c r="E949" s="804"/>
      <c r="F949" s="502"/>
      <c r="G949" s="502"/>
      <c r="H949" s="502"/>
    </row>
    <row r="950" spans="4:8" s="5" customFormat="1" x14ac:dyDescent="0.2">
      <c r="D950" s="803"/>
      <c r="E950" s="804"/>
      <c r="F950" s="502"/>
      <c r="G950" s="502"/>
      <c r="H950" s="502"/>
    </row>
    <row r="951" spans="4:8" s="5" customFormat="1" x14ac:dyDescent="0.2">
      <c r="D951" s="803"/>
      <c r="E951" s="804"/>
      <c r="F951" s="502"/>
      <c r="G951" s="502"/>
      <c r="H951" s="502"/>
    </row>
    <row r="952" spans="4:8" s="5" customFormat="1" x14ac:dyDescent="0.2">
      <c r="D952" s="803"/>
      <c r="E952" s="804"/>
      <c r="F952" s="502"/>
      <c r="G952" s="502"/>
      <c r="H952" s="502"/>
    </row>
    <row r="953" spans="4:8" s="5" customFormat="1" x14ac:dyDescent="0.2">
      <c r="D953" s="803"/>
      <c r="E953" s="804"/>
      <c r="F953" s="502"/>
      <c r="G953" s="502"/>
      <c r="H953" s="502"/>
    </row>
    <row r="954" spans="4:8" s="5" customFormat="1" x14ac:dyDescent="0.2">
      <c r="D954" s="803"/>
      <c r="E954" s="804"/>
      <c r="F954" s="502"/>
      <c r="G954" s="502"/>
      <c r="H954" s="502"/>
    </row>
    <row r="955" spans="4:8" s="5" customFormat="1" x14ac:dyDescent="0.2">
      <c r="D955" s="803"/>
      <c r="E955" s="804"/>
      <c r="F955" s="502"/>
      <c r="G955" s="502"/>
      <c r="H955" s="502"/>
    </row>
    <row r="956" spans="4:8" s="5" customFormat="1" x14ac:dyDescent="0.2">
      <c r="D956" s="803"/>
      <c r="E956" s="804"/>
      <c r="F956" s="502"/>
      <c r="G956" s="502"/>
      <c r="H956" s="502"/>
    </row>
    <row r="957" spans="4:8" s="5" customFormat="1" x14ac:dyDescent="0.2">
      <c r="D957" s="803"/>
      <c r="E957" s="804"/>
      <c r="F957" s="502"/>
      <c r="G957" s="502"/>
      <c r="H957" s="502"/>
    </row>
    <row r="958" spans="4:8" s="5" customFormat="1" x14ac:dyDescent="0.2">
      <c r="D958" s="803"/>
      <c r="E958" s="804"/>
      <c r="F958" s="502"/>
      <c r="G958" s="502"/>
      <c r="H958" s="502"/>
    </row>
    <row r="959" spans="4:8" s="5" customFormat="1" x14ac:dyDescent="0.2">
      <c r="D959" s="803"/>
      <c r="E959" s="804"/>
      <c r="F959" s="502"/>
      <c r="G959" s="502"/>
      <c r="H959" s="502"/>
    </row>
    <row r="960" spans="4:8" s="5" customFormat="1" x14ac:dyDescent="0.2">
      <c r="D960" s="803"/>
      <c r="E960" s="804"/>
      <c r="F960" s="502"/>
      <c r="G960" s="502"/>
      <c r="H960" s="502"/>
    </row>
    <row r="961" spans="4:8" s="5" customFormat="1" x14ac:dyDescent="0.2">
      <c r="D961" s="803"/>
      <c r="E961" s="804"/>
      <c r="F961" s="502"/>
      <c r="G961" s="502"/>
      <c r="H961" s="502"/>
    </row>
    <row r="962" spans="4:8" s="5" customFormat="1" x14ac:dyDescent="0.2">
      <c r="D962" s="803"/>
      <c r="E962" s="804"/>
      <c r="F962" s="502"/>
      <c r="G962" s="502"/>
      <c r="H962" s="502"/>
    </row>
    <row r="963" spans="4:8" s="5" customFormat="1" x14ac:dyDescent="0.2">
      <c r="D963" s="803"/>
      <c r="E963" s="804"/>
      <c r="F963" s="502"/>
      <c r="G963" s="502"/>
      <c r="H963" s="502"/>
    </row>
    <row r="964" spans="4:8" s="5" customFormat="1" x14ac:dyDescent="0.2">
      <c r="D964" s="803"/>
      <c r="E964" s="804"/>
      <c r="F964" s="502"/>
      <c r="G964" s="502"/>
      <c r="H964" s="502"/>
    </row>
    <row r="965" spans="4:8" s="5" customFormat="1" x14ac:dyDescent="0.2">
      <c r="D965" s="803"/>
      <c r="E965" s="804"/>
      <c r="F965" s="502"/>
      <c r="G965" s="502"/>
      <c r="H965" s="502"/>
    </row>
    <row r="966" spans="4:8" s="5" customFormat="1" x14ac:dyDescent="0.2">
      <c r="D966" s="803"/>
      <c r="E966" s="804"/>
      <c r="F966" s="502"/>
      <c r="G966" s="502"/>
      <c r="H966" s="502"/>
    </row>
    <row r="967" spans="4:8" s="5" customFormat="1" x14ac:dyDescent="0.2">
      <c r="D967" s="803"/>
      <c r="E967" s="804"/>
      <c r="F967" s="502"/>
      <c r="G967" s="502"/>
      <c r="H967" s="502"/>
    </row>
    <row r="968" spans="4:8" s="5" customFormat="1" x14ac:dyDescent="0.2">
      <c r="D968" s="803"/>
      <c r="E968" s="804"/>
      <c r="F968" s="502"/>
      <c r="G968" s="502"/>
      <c r="H968" s="502"/>
    </row>
    <row r="969" spans="4:8" s="5" customFormat="1" x14ac:dyDescent="0.2">
      <c r="D969" s="803"/>
      <c r="E969" s="804"/>
      <c r="F969" s="502"/>
      <c r="G969" s="502"/>
      <c r="H969" s="502"/>
    </row>
    <row r="970" spans="4:8" s="5" customFormat="1" x14ac:dyDescent="0.2">
      <c r="D970" s="803"/>
      <c r="E970" s="804"/>
      <c r="F970" s="502"/>
      <c r="G970" s="502"/>
      <c r="H970" s="502"/>
    </row>
    <row r="971" spans="4:8" s="5" customFormat="1" x14ac:dyDescent="0.2">
      <c r="D971" s="803"/>
      <c r="E971" s="804"/>
      <c r="F971" s="502"/>
      <c r="G971" s="502"/>
      <c r="H971" s="502"/>
    </row>
    <row r="972" spans="4:8" s="5" customFormat="1" x14ac:dyDescent="0.2">
      <c r="D972" s="803"/>
      <c r="E972" s="804"/>
      <c r="F972" s="502"/>
      <c r="G972" s="502"/>
      <c r="H972" s="502"/>
    </row>
    <row r="973" spans="4:8" s="5" customFormat="1" x14ac:dyDescent="0.2">
      <c r="D973" s="803"/>
      <c r="E973" s="804"/>
      <c r="F973" s="502"/>
      <c r="G973" s="502"/>
      <c r="H973" s="502"/>
    </row>
    <row r="974" spans="4:8" s="5" customFormat="1" x14ac:dyDescent="0.2">
      <c r="D974" s="803"/>
      <c r="E974" s="804"/>
      <c r="F974" s="502"/>
      <c r="G974" s="502"/>
      <c r="H974" s="502"/>
    </row>
    <row r="975" spans="4:8" s="5" customFormat="1" x14ac:dyDescent="0.2">
      <c r="D975" s="803"/>
      <c r="E975" s="804"/>
      <c r="F975" s="502"/>
      <c r="G975" s="502"/>
      <c r="H975" s="502"/>
    </row>
    <row r="976" spans="4:8" s="5" customFormat="1" x14ac:dyDescent="0.2">
      <c r="D976" s="803"/>
      <c r="E976" s="804"/>
      <c r="F976" s="502"/>
      <c r="G976" s="502"/>
      <c r="H976" s="502"/>
    </row>
    <row r="977" spans="4:8" s="5" customFormat="1" x14ac:dyDescent="0.2">
      <c r="D977" s="803"/>
      <c r="E977" s="804"/>
      <c r="F977" s="502"/>
      <c r="G977" s="502"/>
      <c r="H977" s="502"/>
    </row>
    <row r="978" spans="4:8" s="5" customFormat="1" x14ac:dyDescent="0.2">
      <c r="D978" s="803"/>
      <c r="E978" s="804"/>
      <c r="F978" s="502"/>
      <c r="G978" s="502"/>
      <c r="H978" s="502"/>
    </row>
    <row r="979" spans="4:8" s="5" customFormat="1" x14ac:dyDescent="0.2">
      <c r="D979" s="803"/>
      <c r="E979" s="804"/>
      <c r="F979" s="502"/>
      <c r="G979" s="502"/>
      <c r="H979" s="502"/>
    </row>
    <row r="980" spans="4:8" s="5" customFormat="1" x14ac:dyDescent="0.2">
      <c r="D980" s="803"/>
      <c r="E980" s="804"/>
      <c r="F980" s="502"/>
      <c r="G980" s="502"/>
      <c r="H980" s="502"/>
    </row>
    <row r="981" spans="4:8" s="5" customFormat="1" x14ac:dyDescent="0.2">
      <c r="D981" s="803"/>
      <c r="E981" s="804"/>
      <c r="F981" s="502"/>
      <c r="G981" s="502"/>
      <c r="H981" s="502"/>
    </row>
    <row r="982" spans="4:8" s="5" customFormat="1" x14ac:dyDescent="0.2">
      <c r="D982" s="803"/>
      <c r="E982" s="804"/>
      <c r="F982" s="502"/>
      <c r="G982" s="502"/>
      <c r="H982" s="502"/>
    </row>
    <row r="983" spans="4:8" s="5" customFormat="1" x14ac:dyDescent="0.2">
      <c r="D983" s="803"/>
      <c r="E983" s="804"/>
      <c r="F983" s="502"/>
      <c r="G983" s="502"/>
      <c r="H983" s="502"/>
    </row>
    <row r="984" spans="4:8" s="5" customFormat="1" x14ac:dyDescent="0.2">
      <c r="D984" s="803"/>
      <c r="E984" s="804"/>
      <c r="F984" s="502"/>
      <c r="G984" s="502"/>
      <c r="H984" s="502"/>
    </row>
    <row r="985" spans="4:8" s="5" customFormat="1" x14ac:dyDescent="0.2">
      <c r="D985" s="803"/>
      <c r="E985" s="804"/>
      <c r="F985" s="502"/>
      <c r="G985" s="502"/>
      <c r="H985" s="502"/>
    </row>
    <row r="986" spans="4:8" s="5" customFormat="1" x14ac:dyDescent="0.2">
      <c r="D986" s="803"/>
      <c r="E986" s="804"/>
      <c r="F986" s="502"/>
      <c r="G986" s="502"/>
      <c r="H986" s="502"/>
    </row>
    <row r="987" spans="4:8" s="5" customFormat="1" x14ac:dyDescent="0.2">
      <c r="D987" s="803"/>
      <c r="E987" s="804"/>
      <c r="F987" s="502"/>
      <c r="G987" s="502"/>
      <c r="H987" s="502"/>
    </row>
    <row r="988" spans="4:8" s="5" customFormat="1" x14ac:dyDescent="0.2">
      <c r="D988" s="803"/>
      <c r="E988" s="804"/>
      <c r="F988" s="502"/>
      <c r="G988" s="502"/>
      <c r="H988" s="502"/>
    </row>
    <row r="989" spans="4:8" s="5" customFormat="1" x14ac:dyDescent="0.2">
      <c r="D989" s="803"/>
      <c r="E989" s="804"/>
      <c r="F989" s="502"/>
      <c r="G989" s="502"/>
      <c r="H989" s="502"/>
    </row>
    <row r="990" spans="4:8" s="5" customFormat="1" x14ac:dyDescent="0.2">
      <c r="D990" s="803"/>
      <c r="E990" s="804"/>
      <c r="F990" s="502"/>
      <c r="G990" s="502"/>
      <c r="H990" s="502"/>
    </row>
    <row r="991" spans="4:8" s="5" customFormat="1" x14ac:dyDescent="0.2">
      <c r="D991" s="803"/>
      <c r="E991" s="804"/>
      <c r="F991" s="502"/>
      <c r="G991" s="502"/>
      <c r="H991" s="502"/>
    </row>
    <row r="992" spans="4:8" s="5" customFormat="1" x14ac:dyDescent="0.2">
      <c r="D992" s="803"/>
      <c r="E992" s="804"/>
      <c r="F992" s="502"/>
      <c r="G992" s="502"/>
      <c r="H992" s="502"/>
    </row>
    <row r="993" spans="4:8" s="5" customFormat="1" x14ac:dyDescent="0.2">
      <c r="D993" s="803"/>
      <c r="E993" s="804"/>
      <c r="F993" s="502"/>
      <c r="G993" s="502"/>
      <c r="H993" s="502"/>
    </row>
    <row r="994" spans="4:8" s="5" customFormat="1" x14ac:dyDescent="0.2">
      <c r="D994" s="803"/>
      <c r="E994" s="804"/>
      <c r="F994" s="502"/>
      <c r="G994" s="502"/>
      <c r="H994" s="502"/>
    </row>
    <row r="995" spans="4:8" s="5" customFormat="1" x14ac:dyDescent="0.2">
      <c r="D995" s="803"/>
      <c r="E995" s="804"/>
      <c r="F995" s="502"/>
      <c r="G995" s="502"/>
      <c r="H995" s="502"/>
    </row>
    <row r="996" spans="4:8" s="5" customFormat="1" x14ac:dyDescent="0.2">
      <c r="D996" s="803"/>
      <c r="E996" s="804"/>
      <c r="F996" s="502"/>
      <c r="G996" s="502"/>
      <c r="H996" s="502"/>
    </row>
    <row r="997" spans="4:8" s="5" customFormat="1" x14ac:dyDescent="0.2">
      <c r="D997" s="803"/>
      <c r="E997" s="804"/>
      <c r="F997" s="502"/>
      <c r="G997" s="502"/>
      <c r="H997" s="502"/>
    </row>
    <row r="998" spans="4:8" s="5" customFormat="1" x14ac:dyDescent="0.2">
      <c r="D998" s="803"/>
      <c r="E998" s="804"/>
      <c r="F998" s="502"/>
      <c r="G998" s="502"/>
      <c r="H998" s="502"/>
    </row>
    <row r="999" spans="4:8" s="5" customFormat="1" x14ac:dyDescent="0.2">
      <c r="D999" s="803"/>
      <c r="E999" s="804"/>
      <c r="F999" s="502"/>
      <c r="G999" s="502"/>
      <c r="H999" s="502"/>
    </row>
    <row r="1000" spans="4:8" s="5" customFormat="1" x14ac:dyDescent="0.2">
      <c r="D1000" s="803"/>
      <c r="E1000" s="804"/>
      <c r="F1000" s="502"/>
      <c r="G1000" s="502"/>
      <c r="H1000" s="502"/>
    </row>
    <row r="1001" spans="4:8" s="5" customFormat="1" x14ac:dyDescent="0.2">
      <c r="D1001" s="803"/>
      <c r="E1001" s="804"/>
      <c r="F1001" s="502"/>
      <c r="G1001" s="502"/>
      <c r="H1001" s="502"/>
    </row>
    <row r="1002" spans="4:8" s="5" customFormat="1" x14ac:dyDescent="0.2">
      <c r="D1002" s="803"/>
      <c r="E1002" s="804"/>
      <c r="F1002" s="502"/>
      <c r="G1002" s="502"/>
      <c r="H1002" s="502"/>
    </row>
    <row r="1003" spans="4:8" s="5" customFormat="1" x14ac:dyDescent="0.2">
      <c r="D1003" s="803"/>
      <c r="E1003" s="804"/>
      <c r="F1003" s="502"/>
      <c r="G1003" s="502"/>
      <c r="H1003" s="502"/>
    </row>
    <row r="1004" spans="4:8" s="5" customFormat="1" x14ac:dyDescent="0.2">
      <c r="D1004" s="803"/>
      <c r="E1004" s="804"/>
      <c r="F1004" s="502"/>
      <c r="G1004" s="502"/>
      <c r="H1004" s="502"/>
    </row>
    <row r="1005" spans="4:8" s="5" customFormat="1" x14ac:dyDescent="0.2">
      <c r="D1005" s="803"/>
      <c r="E1005" s="804"/>
      <c r="F1005" s="502"/>
      <c r="G1005" s="502"/>
      <c r="H1005" s="502"/>
    </row>
    <row r="1006" spans="4:8" s="5" customFormat="1" x14ac:dyDescent="0.2">
      <c r="D1006" s="803"/>
      <c r="E1006" s="804"/>
      <c r="F1006" s="502"/>
      <c r="G1006" s="502"/>
      <c r="H1006" s="502"/>
    </row>
    <row r="1007" spans="4:8" s="5" customFormat="1" x14ac:dyDescent="0.2">
      <c r="D1007" s="803"/>
      <c r="E1007" s="804"/>
      <c r="F1007" s="502"/>
      <c r="G1007" s="502"/>
      <c r="H1007" s="502"/>
    </row>
    <row r="1008" spans="4:8" s="5" customFormat="1" x14ac:dyDescent="0.2">
      <c r="D1008" s="803"/>
      <c r="E1008" s="804"/>
      <c r="F1008" s="502"/>
      <c r="G1008" s="502"/>
      <c r="H1008" s="502"/>
    </row>
    <row r="1009" spans="4:8" s="5" customFormat="1" x14ac:dyDescent="0.2">
      <c r="D1009" s="803"/>
      <c r="E1009" s="804"/>
      <c r="F1009" s="502"/>
      <c r="G1009" s="502"/>
      <c r="H1009" s="502"/>
    </row>
    <row r="1010" spans="4:8" s="5" customFormat="1" x14ac:dyDescent="0.2">
      <c r="D1010" s="803"/>
      <c r="E1010" s="804"/>
      <c r="F1010" s="502"/>
      <c r="G1010" s="502"/>
      <c r="H1010" s="502"/>
    </row>
    <row r="1011" spans="4:8" s="5" customFormat="1" x14ac:dyDescent="0.2">
      <c r="D1011" s="803"/>
      <c r="E1011" s="804"/>
      <c r="F1011" s="502"/>
      <c r="G1011" s="502"/>
      <c r="H1011" s="502"/>
    </row>
    <row r="1012" spans="4:8" s="5" customFormat="1" x14ac:dyDescent="0.2">
      <c r="D1012" s="803"/>
      <c r="E1012" s="804"/>
      <c r="F1012" s="502"/>
      <c r="G1012" s="502"/>
      <c r="H1012" s="502"/>
    </row>
    <row r="1013" spans="4:8" s="5" customFormat="1" x14ac:dyDescent="0.2">
      <c r="D1013" s="803"/>
      <c r="E1013" s="804"/>
      <c r="F1013" s="502"/>
      <c r="G1013" s="502"/>
      <c r="H1013" s="502"/>
    </row>
    <row r="1014" spans="4:8" s="5" customFormat="1" x14ac:dyDescent="0.2">
      <c r="D1014" s="803"/>
      <c r="E1014" s="804"/>
      <c r="F1014" s="502"/>
      <c r="G1014" s="502"/>
      <c r="H1014" s="502"/>
    </row>
    <row r="1015" spans="4:8" s="5" customFormat="1" x14ac:dyDescent="0.2">
      <c r="D1015" s="803"/>
      <c r="E1015" s="804"/>
      <c r="F1015" s="502"/>
      <c r="G1015" s="502"/>
      <c r="H1015" s="502"/>
    </row>
    <row r="1016" spans="4:8" s="5" customFormat="1" x14ac:dyDescent="0.2">
      <c r="D1016" s="803"/>
      <c r="E1016" s="804"/>
      <c r="F1016" s="502"/>
      <c r="G1016" s="502"/>
      <c r="H1016" s="502"/>
    </row>
    <row r="1017" spans="4:8" s="5" customFormat="1" x14ac:dyDescent="0.2">
      <c r="D1017" s="803"/>
      <c r="E1017" s="804"/>
      <c r="F1017" s="502"/>
      <c r="G1017" s="502"/>
      <c r="H1017" s="502"/>
    </row>
    <row r="1018" spans="4:8" s="5" customFormat="1" x14ac:dyDescent="0.2">
      <c r="D1018" s="803"/>
      <c r="E1018" s="804"/>
      <c r="F1018" s="502"/>
      <c r="G1018" s="502"/>
      <c r="H1018" s="502"/>
    </row>
    <row r="1019" spans="4:8" s="5" customFormat="1" x14ac:dyDescent="0.2">
      <c r="D1019" s="803"/>
      <c r="E1019" s="804"/>
      <c r="F1019" s="502"/>
      <c r="G1019" s="502"/>
      <c r="H1019" s="502"/>
    </row>
    <row r="1020" spans="4:8" s="5" customFormat="1" x14ac:dyDescent="0.2">
      <c r="D1020" s="803"/>
      <c r="E1020" s="804"/>
      <c r="F1020" s="502"/>
      <c r="G1020" s="502"/>
      <c r="H1020" s="502"/>
    </row>
    <row r="1021" spans="4:8" s="5" customFormat="1" x14ac:dyDescent="0.2">
      <c r="D1021" s="803"/>
      <c r="E1021" s="804"/>
      <c r="F1021" s="502"/>
      <c r="G1021" s="502"/>
      <c r="H1021" s="502"/>
    </row>
    <row r="1022" spans="4:8" s="5" customFormat="1" x14ac:dyDescent="0.2">
      <c r="D1022" s="803"/>
      <c r="E1022" s="804"/>
      <c r="F1022" s="502"/>
      <c r="G1022" s="502"/>
      <c r="H1022" s="502"/>
    </row>
    <row r="1023" spans="4:8" s="5" customFormat="1" x14ac:dyDescent="0.2">
      <c r="D1023" s="803"/>
      <c r="E1023" s="804"/>
      <c r="F1023" s="502"/>
      <c r="G1023" s="502"/>
      <c r="H1023" s="502"/>
    </row>
    <row r="1024" spans="4:8" s="5" customFormat="1" x14ac:dyDescent="0.2">
      <c r="D1024" s="803"/>
      <c r="E1024" s="804"/>
      <c r="F1024" s="502"/>
      <c r="G1024" s="502"/>
      <c r="H1024" s="502"/>
    </row>
    <row r="1025" spans="4:8" s="5" customFormat="1" x14ac:dyDescent="0.2">
      <c r="D1025" s="803"/>
      <c r="E1025" s="804"/>
      <c r="F1025" s="502"/>
      <c r="G1025" s="502"/>
      <c r="H1025" s="502"/>
    </row>
    <row r="1026" spans="4:8" s="5" customFormat="1" x14ac:dyDescent="0.2">
      <c r="D1026" s="803"/>
      <c r="E1026" s="804"/>
      <c r="F1026" s="502"/>
      <c r="G1026" s="502"/>
      <c r="H1026" s="502"/>
    </row>
    <row r="1027" spans="4:8" s="5" customFormat="1" x14ac:dyDescent="0.2">
      <c r="D1027" s="803"/>
      <c r="E1027" s="804"/>
      <c r="F1027" s="502"/>
      <c r="G1027" s="502"/>
      <c r="H1027" s="502"/>
    </row>
    <row r="1028" spans="4:8" s="5" customFormat="1" x14ac:dyDescent="0.2">
      <c r="D1028" s="803"/>
      <c r="E1028" s="804"/>
      <c r="F1028" s="502"/>
      <c r="G1028" s="502"/>
      <c r="H1028" s="502"/>
    </row>
    <row r="1029" spans="4:8" s="5" customFormat="1" x14ac:dyDescent="0.2">
      <c r="D1029" s="803"/>
      <c r="E1029" s="804"/>
      <c r="F1029" s="502"/>
      <c r="G1029" s="502"/>
      <c r="H1029" s="502"/>
    </row>
    <row r="1030" spans="4:8" s="5" customFormat="1" x14ac:dyDescent="0.2">
      <c r="D1030" s="803"/>
      <c r="E1030" s="804"/>
      <c r="F1030" s="502"/>
      <c r="G1030" s="502"/>
      <c r="H1030" s="502"/>
    </row>
    <row r="1031" spans="4:8" s="5" customFormat="1" x14ac:dyDescent="0.2">
      <c r="D1031" s="803"/>
      <c r="E1031" s="804"/>
      <c r="F1031" s="502"/>
      <c r="G1031" s="502"/>
      <c r="H1031" s="502"/>
    </row>
    <row r="1032" spans="4:8" s="5" customFormat="1" x14ac:dyDescent="0.2">
      <c r="D1032" s="803"/>
      <c r="E1032" s="804"/>
      <c r="F1032" s="502"/>
      <c r="G1032" s="502"/>
      <c r="H1032" s="502"/>
    </row>
    <row r="1033" spans="4:8" s="5" customFormat="1" x14ac:dyDescent="0.2">
      <c r="D1033" s="803"/>
      <c r="E1033" s="804"/>
      <c r="F1033" s="502"/>
      <c r="G1033" s="502"/>
      <c r="H1033" s="502"/>
    </row>
    <row r="1034" spans="4:8" s="5" customFormat="1" x14ac:dyDescent="0.2">
      <c r="D1034" s="803"/>
      <c r="E1034" s="804"/>
      <c r="F1034" s="502"/>
      <c r="G1034" s="502"/>
      <c r="H1034" s="502"/>
    </row>
    <row r="1035" spans="4:8" s="5" customFormat="1" x14ac:dyDescent="0.2">
      <c r="D1035" s="803"/>
      <c r="E1035" s="804"/>
      <c r="F1035" s="502"/>
      <c r="G1035" s="502"/>
      <c r="H1035" s="502"/>
    </row>
    <row r="1036" spans="4:8" s="5" customFormat="1" x14ac:dyDescent="0.2">
      <c r="D1036" s="803"/>
      <c r="E1036" s="804"/>
      <c r="F1036" s="502"/>
      <c r="G1036" s="502"/>
      <c r="H1036" s="502"/>
    </row>
    <row r="1037" spans="4:8" s="5" customFormat="1" x14ac:dyDescent="0.2">
      <c r="D1037" s="803"/>
      <c r="E1037" s="804"/>
      <c r="F1037" s="502"/>
      <c r="G1037" s="502"/>
      <c r="H1037" s="502"/>
    </row>
    <row r="1038" spans="4:8" s="5" customFormat="1" x14ac:dyDescent="0.2">
      <c r="D1038" s="803"/>
      <c r="E1038" s="804"/>
      <c r="F1038" s="502"/>
      <c r="G1038" s="502"/>
      <c r="H1038" s="502"/>
    </row>
    <row r="1039" spans="4:8" s="5" customFormat="1" x14ac:dyDescent="0.2">
      <c r="D1039" s="803"/>
      <c r="E1039" s="804"/>
      <c r="F1039" s="502"/>
      <c r="G1039" s="502"/>
      <c r="H1039" s="502"/>
    </row>
    <row r="1040" spans="4:8" s="5" customFormat="1" x14ac:dyDescent="0.2">
      <c r="D1040" s="803"/>
      <c r="E1040" s="804"/>
      <c r="F1040" s="502"/>
      <c r="G1040" s="502"/>
      <c r="H1040" s="502"/>
    </row>
    <row r="1041" spans="4:8" s="5" customFormat="1" x14ac:dyDescent="0.2">
      <c r="D1041" s="803"/>
      <c r="E1041" s="804"/>
      <c r="F1041" s="502"/>
      <c r="G1041" s="502"/>
      <c r="H1041" s="502"/>
    </row>
    <row r="1042" spans="4:8" s="5" customFormat="1" x14ac:dyDescent="0.2">
      <c r="D1042" s="803"/>
      <c r="E1042" s="804"/>
      <c r="F1042" s="502"/>
      <c r="G1042" s="502"/>
      <c r="H1042" s="502"/>
    </row>
    <row r="1043" spans="4:8" s="5" customFormat="1" x14ac:dyDescent="0.2">
      <c r="D1043" s="803"/>
      <c r="E1043" s="804"/>
      <c r="F1043" s="502"/>
      <c r="G1043" s="502"/>
      <c r="H1043" s="502"/>
    </row>
    <row r="1044" spans="4:8" s="5" customFormat="1" x14ac:dyDescent="0.2">
      <c r="D1044" s="803"/>
      <c r="E1044" s="804"/>
      <c r="F1044" s="502"/>
      <c r="G1044" s="502"/>
      <c r="H1044" s="502"/>
    </row>
    <row r="1045" spans="4:8" s="5" customFormat="1" x14ac:dyDescent="0.2">
      <c r="D1045" s="803"/>
      <c r="E1045" s="804"/>
      <c r="F1045" s="502"/>
      <c r="G1045" s="502"/>
      <c r="H1045" s="502"/>
    </row>
    <row r="1046" spans="4:8" s="5" customFormat="1" x14ac:dyDescent="0.2">
      <c r="D1046" s="803"/>
      <c r="E1046" s="804"/>
      <c r="F1046" s="502"/>
      <c r="G1046" s="502"/>
      <c r="H1046" s="502"/>
    </row>
    <row r="1047" spans="4:8" s="5" customFormat="1" x14ac:dyDescent="0.2">
      <c r="D1047" s="803"/>
      <c r="E1047" s="804"/>
      <c r="F1047" s="502"/>
      <c r="G1047" s="502"/>
      <c r="H1047" s="502"/>
    </row>
    <row r="1048" spans="4:8" s="5" customFormat="1" x14ac:dyDescent="0.2">
      <c r="D1048" s="803"/>
      <c r="E1048" s="804"/>
      <c r="F1048" s="502"/>
      <c r="G1048" s="502"/>
      <c r="H1048" s="502"/>
    </row>
    <row r="1049" spans="4:8" s="5" customFormat="1" x14ac:dyDescent="0.2">
      <c r="D1049" s="803"/>
      <c r="E1049" s="804"/>
      <c r="F1049" s="502"/>
      <c r="G1049" s="502"/>
      <c r="H1049" s="502"/>
    </row>
    <row r="1050" spans="4:8" s="5" customFormat="1" x14ac:dyDescent="0.2">
      <c r="D1050" s="803"/>
      <c r="E1050" s="804"/>
      <c r="F1050" s="502"/>
      <c r="G1050" s="502"/>
      <c r="H1050" s="502"/>
    </row>
    <row r="1051" spans="4:8" s="5" customFormat="1" x14ac:dyDescent="0.2">
      <c r="D1051" s="803"/>
      <c r="E1051" s="804"/>
      <c r="F1051" s="502"/>
      <c r="G1051" s="502"/>
      <c r="H1051" s="502"/>
    </row>
    <row r="1052" spans="4:8" s="5" customFormat="1" x14ac:dyDescent="0.2">
      <c r="D1052" s="803"/>
      <c r="E1052" s="804"/>
      <c r="F1052" s="502"/>
      <c r="G1052" s="502"/>
      <c r="H1052" s="502"/>
    </row>
    <row r="1053" spans="4:8" s="5" customFormat="1" x14ac:dyDescent="0.2">
      <c r="D1053" s="803"/>
      <c r="E1053" s="804"/>
      <c r="F1053" s="502"/>
      <c r="G1053" s="502"/>
      <c r="H1053" s="502"/>
    </row>
    <row r="1054" spans="4:8" s="5" customFormat="1" x14ac:dyDescent="0.2">
      <c r="D1054" s="803"/>
      <c r="E1054" s="804"/>
      <c r="F1054" s="502"/>
      <c r="G1054" s="502"/>
      <c r="H1054" s="502"/>
    </row>
    <row r="1055" spans="4:8" s="5" customFormat="1" x14ac:dyDescent="0.2">
      <c r="D1055" s="803"/>
      <c r="E1055" s="804"/>
      <c r="F1055" s="502"/>
      <c r="G1055" s="502"/>
      <c r="H1055" s="502"/>
    </row>
    <row r="1056" spans="4:8" s="5" customFormat="1" x14ac:dyDescent="0.2">
      <c r="D1056" s="803"/>
      <c r="E1056" s="804"/>
      <c r="F1056" s="502"/>
      <c r="G1056" s="502"/>
      <c r="H1056" s="502"/>
    </row>
    <row r="1057" spans="4:8" s="5" customFormat="1" x14ac:dyDescent="0.2">
      <c r="D1057" s="803"/>
      <c r="E1057" s="804"/>
      <c r="F1057" s="502"/>
      <c r="G1057" s="502"/>
      <c r="H1057" s="502"/>
    </row>
    <row r="1058" spans="4:8" s="5" customFormat="1" x14ac:dyDescent="0.2">
      <c r="D1058" s="803"/>
      <c r="E1058" s="804"/>
      <c r="F1058" s="502"/>
      <c r="G1058" s="502"/>
      <c r="H1058" s="502"/>
    </row>
    <row r="1059" spans="4:8" s="5" customFormat="1" x14ac:dyDescent="0.2">
      <c r="D1059" s="803"/>
      <c r="E1059" s="804"/>
      <c r="F1059" s="502"/>
      <c r="G1059" s="502"/>
      <c r="H1059" s="502"/>
    </row>
    <row r="1060" spans="4:8" s="5" customFormat="1" x14ac:dyDescent="0.2">
      <c r="D1060" s="803"/>
      <c r="E1060" s="804"/>
      <c r="F1060" s="502"/>
      <c r="G1060" s="502"/>
      <c r="H1060" s="502"/>
    </row>
    <row r="1061" spans="4:8" s="5" customFormat="1" x14ac:dyDescent="0.2">
      <c r="D1061" s="803"/>
      <c r="E1061" s="804"/>
      <c r="F1061" s="502"/>
      <c r="G1061" s="502"/>
      <c r="H1061" s="502"/>
    </row>
    <row r="1062" spans="4:8" s="5" customFormat="1" x14ac:dyDescent="0.2">
      <c r="D1062" s="803"/>
      <c r="E1062" s="804"/>
      <c r="F1062" s="502"/>
      <c r="G1062" s="502"/>
      <c r="H1062" s="502"/>
    </row>
    <row r="1063" spans="4:8" s="5" customFormat="1" x14ac:dyDescent="0.2">
      <c r="D1063" s="803"/>
      <c r="E1063" s="804"/>
      <c r="F1063" s="502"/>
      <c r="G1063" s="502"/>
      <c r="H1063" s="502"/>
    </row>
    <row r="1064" spans="4:8" s="5" customFormat="1" x14ac:dyDescent="0.2">
      <c r="D1064" s="803"/>
      <c r="E1064" s="804"/>
      <c r="F1064" s="502"/>
      <c r="G1064" s="502"/>
      <c r="H1064" s="502"/>
    </row>
    <row r="1065" spans="4:8" s="5" customFormat="1" x14ac:dyDescent="0.2">
      <c r="D1065" s="803"/>
      <c r="E1065" s="804"/>
      <c r="F1065" s="502"/>
      <c r="G1065" s="502"/>
      <c r="H1065" s="502"/>
    </row>
    <row r="1066" spans="4:8" s="5" customFormat="1" x14ac:dyDescent="0.2">
      <c r="D1066" s="803"/>
      <c r="E1066" s="804"/>
      <c r="F1066" s="502"/>
      <c r="G1066" s="502"/>
      <c r="H1066" s="502"/>
    </row>
    <row r="1067" spans="4:8" s="5" customFormat="1" x14ac:dyDescent="0.2">
      <c r="D1067" s="803"/>
      <c r="E1067" s="804"/>
      <c r="F1067" s="502"/>
      <c r="G1067" s="502"/>
      <c r="H1067" s="502"/>
    </row>
    <row r="1068" spans="4:8" s="5" customFormat="1" x14ac:dyDescent="0.2">
      <c r="D1068" s="803"/>
      <c r="E1068" s="804"/>
      <c r="F1068" s="502"/>
      <c r="G1068" s="502"/>
      <c r="H1068" s="502"/>
    </row>
    <row r="1069" spans="4:8" s="5" customFormat="1" x14ac:dyDescent="0.2">
      <c r="D1069" s="803"/>
      <c r="E1069" s="804"/>
      <c r="F1069" s="502"/>
      <c r="G1069" s="502"/>
      <c r="H1069" s="502"/>
    </row>
    <row r="1070" spans="4:8" s="5" customFormat="1" x14ac:dyDescent="0.2">
      <c r="D1070" s="803"/>
      <c r="E1070" s="804"/>
      <c r="F1070" s="502"/>
      <c r="G1070" s="502"/>
      <c r="H1070" s="502"/>
    </row>
    <row r="1071" spans="4:8" s="5" customFormat="1" x14ac:dyDescent="0.2">
      <c r="D1071" s="803"/>
      <c r="E1071" s="804"/>
      <c r="F1071" s="502"/>
      <c r="G1071" s="502"/>
      <c r="H1071" s="502"/>
    </row>
    <row r="1072" spans="4:8" s="5" customFormat="1" x14ac:dyDescent="0.2">
      <c r="D1072" s="803"/>
      <c r="E1072" s="804"/>
      <c r="F1072" s="502"/>
      <c r="G1072" s="502"/>
      <c r="H1072" s="502"/>
    </row>
    <row r="1073" spans="4:8" s="5" customFormat="1" x14ac:dyDescent="0.2">
      <c r="D1073" s="803"/>
      <c r="E1073" s="804"/>
      <c r="F1073" s="502"/>
      <c r="G1073" s="502"/>
      <c r="H1073" s="502"/>
    </row>
    <row r="1074" spans="4:8" s="5" customFormat="1" x14ac:dyDescent="0.2">
      <c r="D1074" s="803"/>
      <c r="E1074" s="804"/>
      <c r="F1074" s="502"/>
      <c r="G1074" s="502"/>
      <c r="H1074" s="502"/>
    </row>
    <row r="1075" spans="4:8" s="5" customFormat="1" x14ac:dyDescent="0.2">
      <c r="D1075" s="803"/>
      <c r="E1075" s="804"/>
      <c r="F1075" s="502"/>
      <c r="G1075" s="502"/>
      <c r="H1075" s="502"/>
    </row>
    <row r="1076" spans="4:8" s="5" customFormat="1" x14ac:dyDescent="0.2">
      <c r="D1076" s="803"/>
      <c r="E1076" s="804"/>
      <c r="F1076" s="502"/>
      <c r="G1076" s="502"/>
      <c r="H1076" s="502"/>
    </row>
    <row r="1077" spans="4:8" s="5" customFormat="1" x14ac:dyDescent="0.2">
      <c r="D1077" s="803"/>
      <c r="E1077" s="804"/>
      <c r="F1077" s="502"/>
      <c r="G1077" s="502"/>
      <c r="H1077" s="502"/>
    </row>
    <row r="1078" spans="4:8" s="5" customFormat="1" x14ac:dyDescent="0.2">
      <c r="D1078" s="803"/>
      <c r="E1078" s="804"/>
      <c r="F1078" s="502"/>
      <c r="G1078" s="502"/>
      <c r="H1078" s="502"/>
    </row>
    <row r="1079" spans="4:8" s="5" customFormat="1" x14ac:dyDescent="0.2">
      <c r="D1079" s="803"/>
      <c r="E1079" s="804"/>
      <c r="F1079" s="502"/>
      <c r="G1079" s="502"/>
      <c r="H1079" s="502"/>
    </row>
    <row r="1080" spans="4:8" s="5" customFormat="1" x14ac:dyDescent="0.2">
      <c r="D1080" s="803"/>
      <c r="E1080" s="804"/>
      <c r="F1080" s="502"/>
      <c r="G1080" s="502"/>
      <c r="H1080" s="502"/>
    </row>
    <row r="1081" spans="4:8" s="5" customFormat="1" x14ac:dyDescent="0.2">
      <c r="D1081" s="803"/>
      <c r="E1081" s="804"/>
      <c r="F1081" s="502"/>
      <c r="G1081" s="502"/>
      <c r="H1081" s="502"/>
    </row>
    <row r="1082" spans="4:8" s="5" customFormat="1" x14ac:dyDescent="0.2">
      <c r="D1082" s="803"/>
      <c r="E1082" s="804"/>
      <c r="F1082" s="502"/>
      <c r="G1082" s="502"/>
      <c r="H1082" s="502"/>
    </row>
    <row r="1083" spans="4:8" s="5" customFormat="1" x14ac:dyDescent="0.2">
      <c r="D1083" s="803"/>
      <c r="E1083" s="804"/>
      <c r="F1083" s="502"/>
      <c r="G1083" s="502"/>
      <c r="H1083" s="502"/>
    </row>
    <row r="1084" spans="4:8" s="5" customFormat="1" x14ac:dyDescent="0.2">
      <c r="D1084" s="803"/>
      <c r="E1084" s="804"/>
      <c r="F1084" s="502"/>
      <c r="G1084" s="502"/>
      <c r="H1084" s="502"/>
    </row>
    <row r="1085" spans="4:8" s="5" customFormat="1" x14ac:dyDescent="0.2">
      <c r="D1085" s="803"/>
      <c r="E1085" s="804"/>
      <c r="F1085" s="502"/>
      <c r="G1085" s="502"/>
      <c r="H1085" s="502"/>
    </row>
    <row r="1086" spans="4:8" s="5" customFormat="1" x14ac:dyDescent="0.2">
      <c r="D1086" s="803"/>
      <c r="E1086" s="804"/>
      <c r="F1086" s="502"/>
      <c r="G1086" s="502"/>
      <c r="H1086" s="502"/>
    </row>
    <row r="1087" spans="4:8" s="5" customFormat="1" x14ac:dyDescent="0.2">
      <c r="D1087" s="803"/>
      <c r="E1087" s="804"/>
      <c r="F1087" s="502"/>
      <c r="G1087" s="502"/>
      <c r="H1087" s="502"/>
    </row>
    <row r="1088" spans="4:8" s="5" customFormat="1" x14ac:dyDescent="0.2">
      <c r="D1088" s="803"/>
      <c r="E1088" s="804"/>
      <c r="F1088" s="502"/>
      <c r="G1088" s="502"/>
      <c r="H1088" s="502"/>
    </row>
    <row r="1089" spans="4:8" s="5" customFormat="1" x14ac:dyDescent="0.2">
      <c r="D1089" s="803"/>
      <c r="E1089" s="804"/>
      <c r="F1089" s="502"/>
      <c r="G1089" s="502"/>
      <c r="H1089" s="502"/>
    </row>
    <row r="1090" spans="4:8" s="5" customFormat="1" x14ac:dyDescent="0.2">
      <c r="D1090" s="803"/>
      <c r="E1090" s="804"/>
      <c r="F1090" s="502"/>
      <c r="G1090" s="502"/>
      <c r="H1090" s="502"/>
    </row>
    <row r="1091" spans="4:8" s="5" customFormat="1" x14ac:dyDescent="0.2">
      <c r="D1091" s="803"/>
      <c r="E1091" s="804"/>
      <c r="F1091" s="502"/>
      <c r="G1091" s="502"/>
      <c r="H1091" s="502"/>
    </row>
    <row r="1092" spans="4:8" s="5" customFormat="1" x14ac:dyDescent="0.2">
      <c r="D1092" s="803"/>
      <c r="E1092" s="804"/>
      <c r="F1092" s="502"/>
      <c r="G1092" s="502"/>
      <c r="H1092" s="502"/>
    </row>
    <row r="1093" spans="4:8" s="5" customFormat="1" x14ac:dyDescent="0.2">
      <c r="D1093" s="803"/>
      <c r="E1093" s="804"/>
      <c r="F1093" s="502"/>
      <c r="G1093" s="502"/>
      <c r="H1093" s="502"/>
    </row>
    <row r="1094" spans="4:8" s="5" customFormat="1" x14ac:dyDescent="0.2">
      <c r="D1094" s="803"/>
      <c r="E1094" s="804"/>
      <c r="F1094" s="502"/>
      <c r="G1094" s="502"/>
      <c r="H1094" s="502"/>
    </row>
    <row r="1095" spans="4:8" s="5" customFormat="1" x14ac:dyDescent="0.2">
      <c r="D1095" s="803"/>
      <c r="E1095" s="804"/>
      <c r="F1095" s="502"/>
      <c r="G1095" s="502"/>
      <c r="H1095" s="502"/>
    </row>
    <row r="1096" spans="4:8" s="5" customFormat="1" x14ac:dyDescent="0.2">
      <c r="D1096" s="803"/>
      <c r="E1096" s="804"/>
      <c r="F1096" s="502"/>
      <c r="G1096" s="502"/>
      <c r="H1096" s="502"/>
    </row>
    <row r="1097" spans="4:8" s="5" customFormat="1" x14ac:dyDescent="0.2">
      <c r="D1097" s="803"/>
      <c r="E1097" s="804"/>
      <c r="F1097" s="502"/>
      <c r="G1097" s="502"/>
      <c r="H1097" s="502"/>
    </row>
    <row r="1098" spans="4:8" s="5" customFormat="1" x14ac:dyDescent="0.2">
      <c r="D1098" s="803"/>
      <c r="E1098" s="804"/>
      <c r="F1098" s="502"/>
      <c r="G1098" s="502"/>
      <c r="H1098" s="502"/>
    </row>
    <row r="1099" spans="4:8" s="5" customFormat="1" x14ac:dyDescent="0.2">
      <c r="D1099" s="803"/>
      <c r="E1099" s="804"/>
      <c r="F1099" s="502"/>
      <c r="G1099" s="502"/>
      <c r="H1099" s="502"/>
    </row>
    <row r="1100" spans="4:8" s="5" customFormat="1" x14ac:dyDescent="0.2">
      <c r="D1100" s="803"/>
      <c r="E1100" s="804"/>
      <c r="F1100" s="502"/>
      <c r="G1100" s="502"/>
      <c r="H1100" s="502"/>
    </row>
    <row r="1101" spans="4:8" s="5" customFormat="1" x14ac:dyDescent="0.2">
      <c r="D1101" s="803"/>
      <c r="E1101" s="804"/>
      <c r="F1101" s="502"/>
      <c r="G1101" s="502"/>
      <c r="H1101" s="502"/>
    </row>
    <row r="1102" spans="4:8" s="5" customFormat="1" x14ac:dyDescent="0.2">
      <c r="D1102" s="803"/>
      <c r="E1102" s="804"/>
      <c r="F1102" s="502"/>
      <c r="G1102" s="502"/>
      <c r="H1102" s="502"/>
    </row>
    <row r="1103" spans="4:8" s="5" customFormat="1" x14ac:dyDescent="0.2">
      <c r="D1103" s="803"/>
      <c r="E1103" s="804"/>
      <c r="F1103" s="502"/>
      <c r="G1103" s="502"/>
      <c r="H1103" s="502"/>
    </row>
    <row r="1104" spans="4:8" s="5" customFormat="1" x14ac:dyDescent="0.2">
      <c r="D1104" s="803"/>
      <c r="E1104" s="804"/>
      <c r="F1104" s="502"/>
      <c r="G1104" s="502"/>
      <c r="H1104" s="502"/>
    </row>
    <row r="1105" spans="4:8" s="5" customFormat="1" x14ac:dyDescent="0.2">
      <c r="D1105" s="803"/>
      <c r="E1105" s="804"/>
      <c r="F1105" s="502"/>
      <c r="G1105" s="502"/>
      <c r="H1105" s="502"/>
    </row>
    <row r="1106" spans="4:8" s="5" customFormat="1" x14ac:dyDescent="0.2">
      <c r="D1106" s="803"/>
      <c r="E1106" s="804"/>
      <c r="F1106" s="502"/>
      <c r="G1106" s="502"/>
      <c r="H1106" s="502"/>
    </row>
    <row r="1107" spans="4:8" s="5" customFormat="1" x14ac:dyDescent="0.2">
      <c r="D1107" s="803"/>
      <c r="E1107" s="804"/>
      <c r="F1107" s="502"/>
      <c r="G1107" s="502"/>
      <c r="H1107" s="502"/>
    </row>
    <row r="1108" spans="4:8" s="5" customFormat="1" x14ac:dyDescent="0.2">
      <c r="D1108" s="803"/>
      <c r="E1108" s="804"/>
      <c r="F1108" s="502"/>
      <c r="G1108" s="502"/>
      <c r="H1108" s="502"/>
    </row>
    <row r="1109" spans="4:8" s="5" customFormat="1" x14ac:dyDescent="0.2">
      <c r="D1109" s="803"/>
      <c r="E1109" s="804"/>
      <c r="F1109" s="502"/>
      <c r="G1109" s="502"/>
      <c r="H1109" s="502"/>
    </row>
    <row r="1110" spans="4:8" s="5" customFormat="1" x14ac:dyDescent="0.2">
      <c r="D1110" s="803"/>
      <c r="E1110" s="804"/>
      <c r="F1110" s="502"/>
      <c r="G1110" s="502"/>
      <c r="H1110" s="502"/>
    </row>
    <row r="1111" spans="4:8" s="5" customFormat="1" x14ac:dyDescent="0.2">
      <c r="D1111" s="803"/>
      <c r="E1111" s="804"/>
      <c r="F1111" s="502"/>
      <c r="G1111" s="502"/>
      <c r="H1111" s="502"/>
    </row>
    <row r="1112" spans="4:8" s="5" customFormat="1" x14ac:dyDescent="0.2">
      <c r="D1112" s="803"/>
      <c r="E1112" s="804"/>
      <c r="F1112" s="502"/>
      <c r="G1112" s="502"/>
      <c r="H1112" s="502"/>
    </row>
    <row r="1113" spans="4:8" s="5" customFormat="1" x14ac:dyDescent="0.2">
      <c r="D1113" s="803"/>
      <c r="E1113" s="804"/>
      <c r="F1113" s="502"/>
      <c r="G1113" s="502"/>
      <c r="H1113" s="502"/>
    </row>
    <row r="1114" spans="4:8" s="5" customFormat="1" x14ac:dyDescent="0.2">
      <c r="D1114" s="803"/>
      <c r="E1114" s="804"/>
      <c r="F1114" s="502"/>
      <c r="G1114" s="502"/>
      <c r="H1114" s="502"/>
    </row>
    <row r="1115" spans="4:8" s="5" customFormat="1" x14ac:dyDescent="0.2">
      <c r="D1115" s="803"/>
      <c r="E1115" s="804"/>
      <c r="F1115" s="502"/>
      <c r="G1115" s="502"/>
      <c r="H1115" s="502"/>
    </row>
    <row r="1116" spans="4:8" s="5" customFormat="1" x14ac:dyDescent="0.2">
      <c r="D1116" s="803"/>
      <c r="E1116" s="804"/>
      <c r="F1116" s="502"/>
      <c r="G1116" s="502"/>
      <c r="H1116" s="502"/>
    </row>
    <row r="1117" spans="4:8" s="5" customFormat="1" x14ac:dyDescent="0.2">
      <c r="D1117" s="803"/>
      <c r="E1117" s="804"/>
      <c r="F1117" s="502"/>
      <c r="G1117" s="502"/>
      <c r="H1117" s="502"/>
    </row>
    <row r="1118" spans="4:8" s="5" customFormat="1" x14ac:dyDescent="0.2">
      <c r="D1118" s="803"/>
      <c r="E1118" s="804"/>
      <c r="F1118" s="502"/>
      <c r="G1118" s="502"/>
      <c r="H1118" s="502"/>
    </row>
    <row r="1119" spans="4:8" s="5" customFormat="1" x14ac:dyDescent="0.2">
      <c r="D1119" s="803"/>
      <c r="E1119" s="804"/>
      <c r="F1119" s="502"/>
      <c r="G1119" s="502"/>
      <c r="H1119" s="502"/>
    </row>
    <row r="1120" spans="4:8" s="5" customFormat="1" x14ac:dyDescent="0.2">
      <c r="D1120" s="803"/>
      <c r="E1120" s="804"/>
      <c r="F1120" s="502"/>
      <c r="G1120" s="502"/>
      <c r="H1120" s="502"/>
    </row>
    <row r="1121" spans="4:8" s="5" customFormat="1" x14ac:dyDescent="0.2">
      <c r="D1121" s="803"/>
      <c r="E1121" s="804"/>
      <c r="F1121" s="502"/>
      <c r="G1121" s="502"/>
      <c r="H1121" s="502"/>
    </row>
    <row r="1122" spans="4:8" s="5" customFormat="1" x14ac:dyDescent="0.2">
      <c r="D1122" s="803"/>
      <c r="E1122" s="804"/>
      <c r="F1122" s="502"/>
      <c r="G1122" s="502"/>
      <c r="H1122" s="502"/>
    </row>
    <row r="1123" spans="4:8" s="5" customFormat="1" x14ac:dyDescent="0.2">
      <c r="D1123" s="803"/>
      <c r="E1123" s="804"/>
      <c r="F1123" s="502"/>
      <c r="G1123" s="502"/>
      <c r="H1123" s="502"/>
    </row>
    <row r="1124" spans="4:8" s="5" customFormat="1" x14ac:dyDescent="0.2">
      <c r="D1124" s="803"/>
      <c r="E1124" s="804"/>
      <c r="F1124" s="502"/>
      <c r="G1124" s="502"/>
      <c r="H1124" s="502"/>
    </row>
    <row r="1125" spans="4:8" s="5" customFormat="1" x14ac:dyDescent="0.2">
      <c r="D1125" s="803"/>
      <c r="E1125" s="804"/>
      <c r="F1125" s="502"/>
      <c r="G1125" s="502"/>
      <c r="H1125" s="502"/>
    </row>
    <row r="1126" spans="4:8" s="5" customFormat="1" x14ac:dyDescent="0.2">
      <c r="D1126" s="803"/>
      <c r="E1126" s="804"/>
      <c r="F1126" s="502"/>
      <c r="G1126" s="502"/>
      <c r="H1126" s="502"/>
    </row>
    <row r="1127" spans="4:8" s="5" customFormat="1" x14ac:dyDescent="0.2">
      <c r="D1127" s="803"/>
      <c r="E1127" s="804"/>
      <c r="F1127" s="502"/>
      <c r="G1127" s="502"/>
      <c r="H1127" s="502"/>
    </row>
    <row r="1128" spans="4:8" s="5" customFormat="1" x14ac:dyDescent="0.2">
      <c r="D1128" s="803"/>
      <c r="E1128" s="804"/>
      <c r="F1128" s="502"/>
      <c r="G1128" s="502"/>
      <c r="H1128" s="502"/>
    </row>
    <row r="1129" spans="4:8" s="5" customFormat="1" x14ac:dyDescent="0.2">
      <c r="D1129" s="803"/>
      <c r="E1129" s="804"/>
      <c r="F1129" s="502"/>
      <c r="G1129" s="502"/>
      <c r="H1129" s="502"/>
    </row>
    <row r="1130" spans="4:8" s="5" customFormat="1" x14ac:dyDescent="0.2">
      <c r="D1130" s="803"/>
      <c r="E1130" s="804"/>
      <c r="F1130" s="502"/>
      <c r="G1130" s="502"/>
      <c r="H1130" s="502"/>
    </row>
    <row r="1131" spans="4:8" s="5" customFormat="1" x14ac:dyDescent="0.2">
      <c r="D1131" s="803"/>
      <c r="E1131" s="804"/>
      <c r="F1131" s="502"/>
      <c r="G1131" s="502"/>
      <c r="H1131" s="502"/>
    </row>
    <row r="1132" spans="4:8" s="5" customFormat="1" x14ac:dyDescent="0.2">
      <c r="D1132" s="803"/>
      <c r="E1132" s="804"/>
      <c r="F1132" s="502"/>
      <c r="G1132" s="502"/>
      <c r="H1132" s="502"/>
    </row>
    <row r="1133" spans="4:8" s="5" customFormat="1" x14ac:dyDescent="0.2">
      <c r="D1133" s="803"/>
      <c r="E1133" s="804"/>
      <c r="F1133" s="502"/>
      <c r="G1133" s="502"/>
      <c r="H1133" s="502"/>
    </row>
    <row r="1134" spans="4:8" s="5" customFormat="1" x14ac:dyDescent="0.2">
      <c r="D1134" s="803"/>
      <c r="E1134" s="804"/>
      <c r="F1134" s="502"/>
      <c r="G1134" s="502"/>
      <c r="H1134" s="502"/>
    </row>
    <row r="1135" spans="4:8" s="5" customFormat="1" x14ac:dyDescent="0.2">
      <c r="D1135" s="803"/>
      <c r="E1135" s="804"/>
      <c r="F1135" s="502"/>
      <c r="G1135" s="502"/>
      <c r="H1135" s="502"/>
    </row>
    <row r="1136" spans="4:8" s="5" customFormat="1" x14ac:dyDescent="0.2">
      <c r="D1136" s="803"/>
      <c r="E1136" s="804"/>
      <c r="F1136" s="502"/>
      <c r="G1136" s="502"/>
      <c r="H1136" s="502"/>
    </row>
    <row r="1137" spans="4:8" s="5" customFormat="1" x14ac:dyDescent="0.2">
      <c r="D1137" s="803"/>
      <c r="E1137" s="804"/>
      <c r="F1137" s="502"/>
      <c r="G1137" s="502"/>
      <c r="H1137" s="502"/>
    </row>
    <row r="1138" spans="4:8" s="5" customFormat="1" x14ac:dyDescent="0.2">
      <c r="D1138" s="803"/>
      <c r="E1138" s="804"/>
      <c r="F1138" s="502"/>
      <c r="G1138" s="502"/>
      <c r="H1138" s="502"/>
    </row>
    <row r="1139" spans="4:8" s="5" customFormat="1" x14ac:dyDescent="0.2">
      <c r="D1139" s="803"/>
      <c r="E1139" s="804"/>
      <c r="F1139" s="502"/>
      <c r="G1139" s="502"/>
      <c r="H1139" s="502"/>
    </row>
    <row r="1140" spans="4:8" s="5" customFormat="1" x14ac:dyDescent="0.2">
      <c r="D1140" s="803"/>
      <c r="E1140" s="804"/>
      <c r="F1140" s="502"/>
      <c r="G1140" s="502"/>
      <c r="H1140" s="502"/>
    </row>
    <row r="1141" spans="4:8" s="5" customFormat="1" x14ac:dyDescent="0.2">
      <c r="D1141" s="803"/>
      <c r="E1141" s="804"/>
      <c r="F1141" s="502"/>
      <c r="G1141" s="502"/>
      <c r="H1141" s="502"/>
    </row>
    <row r="1142" spans="4:8" s="5" customFormat="1" x14ac:dyDescent="0.2">
      <c r="D1142" s="803"/>
      <c r="E1142" s="804"/>
      <c r="F1142" s="502"/>
      <c r="G1142" s="502"/>
      <c r="H1142" s="502"/>
    </row>
    <row r="1143" spans="4:8" s="5" customFormat="1" x14ac:dyDescent="0.2">
      <c r="D1143" s="803"/>
      <c r="E1143" s="804"/>
      <c r="F1143" s="502"/>
      <c r="G1143" s="502"/>
      <c r="H1143" s="502"/>
    </row>
    <row r="1144" spans="4:8" s="5" customFormat="1" x14ac:dyDescent="0.2">
      <c r="D1144" s="803"/>
      <c r="E1144" s="804"/>
      <c r="F1144" s="502"/>
      <c r="G1144" s="502"/>
      <c r="H1144" s="502"/>
    </row>
    <row r="1145" spans="4:8" s="5" customFormat="1" x14ac:dyDescent="0.2">
      <c r="D1145" s="803"/>
      <c r="E1145" s="804"/>
      <c r="F1145" s="502"/>
      <c r="G1145" s="502"/>
      <c r="H1145" s="502"/>
    </row>
    <row r="1146" spans="4:8" s="5" customFormat="1" x14ac:dyDescent="0.2">
      <c r="D1146" s="803"/>
      <c r="E1146" s="804"/>
      <c r="F1146" s="502"/>
      <c r="G1146" s="502"/>
      <c r="H1146" s="502"/>
    </row>
    <row r="1147" spans="4:8" s="5" customFormat="1" x14ac:dyDescent="0.2">
      <c r="D1147" s="803"/>
      <c r="E1147" s="804"/>
      <c r="F1147" s="502"/>
      <c r="G1147" s="502"/>
      <c r="H1147" s="502"/>
    </row>
    <row r="1148" spans="4:8" s="5" customFormat="1" x14ac:dyDescent="0.2">
      <c r="D1148" s="803"/>
      <c r="E1148" s="804"/>
      <c r="F1148" s="502"/>
      <c r="G1148" s="502"/>
      <c r="H1148" s="502"/>
    </row>
    <row r="1149" spans="4:8" s="5" customFormat="1" x14ac:dyDescent="0.2">
      <c r="D1149" s="803"/>
      <c r="E1149" s="804"/>
      <c r="F1149" s="502"/>
      <c r="G1149" s="502"/>
      <c r="H1149" s="502"/>
    </row>
    <row r="1150" spans="4:8" s="5" customFormat="1" x14ac:dyDescent="0.2">
      <c r="D1150" s="803"/>
      <c r="E1150" s="804"/>
      <c r="F1150" s="502"/>
      <c r="G1150" s="502"/>
      <c r="H1150" s="502"/>
    </row>
    <row r="1151" spans="4:8" s="5" customFormat="1" x14ac:dyDescent="0.2">
      <c r="D1151" s="803"/>
      <c r="E1151" s="804"/>
      <c r="F1151" s="502"/>
      <c r="G1151" s="502"/>
      <c r="H1151" s="502"/>
    </row>
    <row r="1152" spans="4:8" s="5" customFormat="1" x14ac:dyDescent="0.2">
      <c r="D1152" s="803"/>
      <c r="E1152" s="804"/>
      <c r="F1152" s="502"/>
      <c r="G1152" s="502"/>
      <c r="H1152" s="502"/>
    </row>
    <row r="1153" spans="4:8" s="5" customFormat="1" x14ac:dyDescent="0.2">
      <c r="D1153" s="803"/>
      <c r="E1153" s="804"/>
      <c r="F1153" s="502"/>
      <c r="G1153" s="502"/>
      <c r="H1153" s="502"/>
    </row>
    <row r="1154" spans="4:8" s="5" customFormat="1" x14ac:dyDescent="0.2">
      <c r="D1154" s="803"/>
      <c r="E1154" s="804"/>
      <c r="F1154" s="502"/>
      <c r="G1154" s="502"/>
      <c r="H1154" s="502"/>
    </row>
    <row r="1155" spans="4:8" s="5" customFormat="1" x14ac:dyDescent="0.2">
      <c r="D1155" s="803"/>
      <c r="E1155" s="804"/>
      <c r="F1155" s="502"/>
      <c r="G1155" s="502"/>
      <c r="H1155" s="502"/>
    </row>
    <row r="1156" spans="4:8" s="5" customFormat="1" x14ac:dyDescent="0.2">
      <c r="D1156" s="803"/>
      <c r="E1156" s="804"/>
      <c r="F1156" s="502"/>
      <c r="G1156" s="502"/>
      <c r="H1156" s="502"/>
    </row>
    <row r="1157" spans="4:8" s="5" customFormat="1" x14ac:dyDescent="0.2">
      <c r="D1157" s="803"/>
      <c r="E1157" s="804"/>
      <c r="F1157" s="502"/>
      <c r="G1157" s="502"/>
      <c r="H1157" s="502"/>
    </row>
    <row r="1158" spans="4:8" s="5" customFormat="1" x14ac:dyDescent="0.2">
      <c r="D1158" s="803"/>
      <c r="E1158" s="804"/>
      <c r="F1158" s="502"/>
      <c r="G1158" s="502"/>
      <c r="H1158" s="502"/>
    </row>
    <row r="1159" spans="4:8" s="5" customFormat="1" x14ac:dyDescent="0.2">
      <c r="D1159" s="803"/>
      <c r="E1159" s="804"/>
      <c r="F1159" s="502"/>
      <c r="G1159" s="502"/>
      <c r="H1159" s="502"/>
    </row>
    <row r="1160" spans="4:8" s="5" customFormat="1" x14ac:dyDescent="0.2">
      <c r="D1160" s="803"/>
      <c r="E1160" s="804"/>
      <c r="F1160" s="502"/>
      <c r="G1160" s="502"/>
      <c r="H1160" s="502"/>
    </row>
    <row r="1161" spans="4:8" s="5" customFormat="1" x14ac:dyDescent="0.2">
      <c r="D1161" s="803"/>
      <c r="E1161" s="804"/>
      <c r="F1161" s="502"/>
      <c r="G1161" s="502"/>
      <c r="H1161" s="502"/>
    </row>
    <row r="1162" spans="4:8" s="5" customFormat="1" x14ac:dyDescent="0.2">
      <c r="D1162" s="803"/>
      <c r="E1162" s="804"/>
      <c r="F1162" s="502"/>
      <c r="G1162" s="502"/>
      <c r="H1162" s="502"/>
    </row>
    <row r="1163" spans="4:8" s="5" customFormat="1" x14ac:dyDescent="0.2">
      <c r="D1163" s="803"/>
      <c r="E1163" s="804"/>
      <c r="F1163" s="502"/>
      <c r="G1163" s="502"/>
      <c r="H1163" s="502"/>
    </row>
    <row r="1164" spans="4:8" s="5" customFormat="1" x14ac:dyDescent="0.2">
      <c r="D1164" s="803"/>
      <c r="E1164" s="804"/>
      <c r="F1164" s="502"/>
      <c r="G1164" s="502"/>
      <c r="H1164" s="502"/>
    </row>
    <row r="1165" spans="4:8" s="5" customFormat="1" x14ac:dyDescent="0.2">
      <c r="D1165" s="803"/>
      <c r="E1165" s="804"/>
      <c r="F1165" s="502"/>
      <c r="G1165" s="502"/>
      <c r="H1165" s="502"/>
    </row>
    <row r="1166" spans="4:8" s="5" customFormat="1" x14ac:dyDescent="0.2">
      <c r="D1166" s="803"/>
      <c r="E1166" s="804"/>
      <c r="F1166" s="502"/>
      <c r="G1166" s="502"/>
      <c r="H1166" s="502"/>
    </row>
    <row r="1167" spans="4:8" s="5" customFormat="1" x14ac:dyDescent="0.2">
      <c r="D1167" s="803"/>
      <c r="E1167" s="804"/>
      <c r="F1167" s="502"/>
      <c r="G1167" s="502"/>
      <c r="H1167" s="502"/>
    </row>
    <row r="1168" spans="4:8" s="5" customFormat="1" x14ac:dyDescent="0.2">
      <c r="D1168" s="803"/>
      <c r="E1168" s="804"/>
      <c r="F1168" s="502"/>
      <c r="G1168" s="502"/>
      <c r="H1168" s="502"/>
    </row>
    <row r="1169" spans="4:8" s="5" customFormat="1" x14ac:dyDescent="0.2">
      <c r="D1169" s="803"/>
      <c r="E1169" s="804"/>
      <c r="F1169" s="502"/>
      <c r="G1169" s="502"/>
      <c r="H1169" s="502"/>
    </row>
    <row r="1170" spans="4:8" s="5" customFormat="1" x14ac:dyDescent="0.2">
      <c r="D1170" s="803"/>
      <c r="E1170" s="804"/>
      <c r="F1170" s="502"/>
      <c r="G1170" s="502"/>
      <c r="H1170" s="502"/>
    </row>
    <row r="1171" spans="4:8" s="5" customFormat="1" x14ac:dyDescent="0.2">
      <c r="D1171" s="803"/>
      <c r="E1171" s="804"/>
      <c r="F1171" s="502"/>
      <c r="G1171" s="502"/>
      <c r="H1171" s="502"/>
    </row>
    <row r="1172" spans="4:8" s="5" customFormat="1" x14ac:dyDescent="0.2">
      <c r="D1172" s="803"/>
      <c r="E1172" s="804"/>
      <c r="F1172" s="502"/>
      <c r="G1172" s="502"/>
      <c r="H1172" s="502"/>
    </row>
    <row r="1173" spans="4:8" s="5" customFormat="1" x14ac:dyDescent="0.2">
      <c r="D1173" s="803"/>
      <c r="E1173" s="804"/>
      <c r="F1173" s="502"/>
      <c r="G1173" s="502"/>
      <c r="H1173" s="502"/>
    </row>
    <row r="1174" spans="4:8" s="5" customFormat="1" x14ac:dyDescent="0.2">
      <c r="D1174" s="803"/>
      <c r="E1174" s="804"/>
      <c r="F1174" s="502"/>
      <c r="G1174" s="502"/>
      <c r="H1174" s="502"/>
    </row>
    <row r="1175" spans="4:8" s="5" customFormat="1" x14ac:dyDescent="0.2">
      <c r="D1175" s="803"/>
      <c r="E1175" s="804"/>
      <c r="F1175" s="502"/>
      <c r="G1175" s="502"/>
      <c r="H1175" s="502"/>
    </row>
    <row r="1176" spans="4:8" s="5" customFormat="1" x14ac:dyDescent="0.2">
      <c r="D1176" s="803"/>
      <c r="E1176" s="804"/>
      <c r="F1176" s="502"/>
      <c r="G1176" s="502"/>
      <c r="H1176" s="502"/>
    </row>
    <row r="1177" spans="4:8" s="5" customFormat="1" x14ac:dyDescent="0.2">
      <c r="D1177" s="803"/>
      <c r="E1177" s="804"/>
      <c r="F1177" s="502"/>
      <c r="G1177" s="502"/>
      <c r="H1177" s="502"/>
    </row>
    <row r="1178" spans="4:8" s="5" customFormat="1" x14ac:dyDescent="0.2">
      <c r="D1178" s="803"/>
      <c r="E1178" s="804"/>
      <c r="F1178" s="502"/>
      <c r="G1178" s="502"/>
      <c r="H1178" s="502"/>
    </row>
    <row r="1179" spans="4:8" s="5" customFormat="1" x14ac:dyDescent="0.2">
      <c r="D1179" s="803"/>
      <c r="E1179" s="804"/>
      <c r="F1179" s="502"/>
      <c r="G1179" s="502"/>
      <c r="H1179" s="502"/>
    </row>
    <row r="1180" spans="4:8" s="5" customFormat="1" x14ac:dyDescent="0.2">
      <c r="D1180" s="803"/>
      <c r="E1180" s="804"/>
      <c r="F1180" s="502"/>
      <c r="G1180" s="502"/>
      <c r="H1180" s="502"/>
    </row>
    <row r="1181" spans="4:8" s="5" customFormat="1" x14ac:dyDescent="0.2">
      <c r="D1181" s="803"/>
      <c r="E1181" s="804"/>
      <c r="F1181" s="502"/>
      <c r="G1181" s="502"/>
      <c r="H1181" s="502"/>
    </row>
    <row r="1182" spans="4:8" s="5" customFormat="1" x14ac:dyDescent="0.2">
      <c r="D1182" s="803"/>
      <c r="E1182" s="804"/>
      <c r="F1182" s="502"/>
      <c r="G1182" s="502"/>
      <c r="H1182" s="502"/>
    </row>
    <row r="1183" spans="4:8" s="5" customFormat="1" x14ac:dyDescent="0.2">
      <c r="D1183" s="803"/>
      <c r="E1183" s="804"/>
      <c r="F1183" s="502"/>
      <c r="G1183" s="502"/>
      <c r="H1183" s="502"/>
    </row>
    <row r="1184" spans="4:8" s="5" customFormat="1" x14ac:dyDescent="0.2">
      <c r="D1184" s="803"/>
      <c r="E1184" s="804"/>
      <c r="F1184" s="502"/>
      <c r="G1184" s="502"/>
      <c r="H1184" s="502"/>
    </row>
    <row r="1185" spans="4:8" s="5" customFormat="1" x14ac:dyDescent="0.2">
      <c r="D1185" s="803"/>
      <c r="E1185" s="804"/>
      <c r="F1185" s="502"/>
      <c r="G1185" s="502"/>
      <c r="H1185" s="502"/>
    </row>
    <row r="1186" spans="4:8" s="5" customFormat="1" x14ac:dyDescent="0.2">
      <c r="D1186" s="803"/>
      <c r="E1186" s="804"/>
      <c r="F1186" s="502"/>
      <c r="G1186" s="502"/>
      <c r="H1186" s="502"/>
    </row>
    <row r="1187" spans="4:8" s="5" customFormat="1" x14ac:dyDescent="0.2">
      <c r="D1187" s="803"/>
      <c r="E1187" s="804"/>
      <c r="F1187" s="502"/>
      <c r="G1187" s="502"/>
      <c r="H1187" s="502"/>
    </row>
    <row r="1188" spans="4:8" s="5" customFormat="1" x14ac:dyDescent="0.2">
      <c r="D1188" s="803"/>
      <c r="E1188" s="804"/>
      <c r="F1188" s="502"/>
      <c r="G1188" s="502"/>
      <c r="H1188" s="502"/>
    </row>
    <row r="1189" spans="4:8" s="5" customFormat="1" x14ac:dyDescent="0.2">
      <c r="D1189" s="803"/>
      <c r="E1189" s="804"/>
      <c r="F1189" s="502"/>
      <c r="G1189" s="502"/>
      <c r="H1189" s="502"/>
    </row>
    <row r="1190" spans="4:8" s="5" customFormat="1" x14ac:dyDescent="0.2">
      <c r="D1190" s="803"/>
      <c r="E1190" s="804"/>
      <c r="F1190" s="502"/>
      <c r="G1190" s="502"/>
      <c r="H1190" s="502"/>
    </row>
    <row r="1191" spans="4:8" s="5" customFormat="1" x14ac:dyDescent="0.2">
      <c r="D1191" s="803"/>
      <c r="E1191" s="804"/>
      <c r="F1191" s="502"/>
      <c r="G1191" s="502"/>
      <c r="H1191" s="502"/>
    </row>
    <row r="1192" spans="4:8" s="5" customFormat="1" x14ac:dyDescent="0.2">
      <c r="D1192" s="803"/>
      <c r="E1192" s="804"/>
      <c r="F1192" s="502"/>
      <c r="G1192" s="502"/>
      <c r="H1192" s="502"/>
    </row>
    <row r="1193" spans="4:8" s="5" customFormat="1" x14ac:dyDescent="0.2">
      <c r="D1193" s="803"/>
      <c r="E1193" s="804"/>
      <c r="F1193" s="502"/>
      <c r="G1193" s="502"/>
      <c r="H1193" s="502"/>
    </row>
    <row r="1194" spans="4:8" s="5" customFormat="1" x14ac:dyDescent="0.2">
      <c r="D1194" s="803"/>
      <c r="E1194" s="804"/>
      <c r="F1194" s="502"/>
      <c r="G1194" s="502"/>
      <c r="H1194" s="502"/>
    </row>
    <row r="1195" spans="4:8" s="5" customFormat="1" x14ac:dyDescent="0.2">
      <c r="D1195" s="803"/>
      <c r="E1195" s="804"/>
      <c r="F1195" s="502"/>
      <c r="G1195" s="502"/>
      <c r="H1195" s="502"/>
    </row>
    <row r="1196" spans="4:8" s="5" customFormat="1" x14ac:dyDescent="0.2">
      <c r="D1196" s="803"/>
      <c r="E1196" s="804"/>
      <c r="F1196" s="502"/>
      <c r="G1196" s="502"/>
      <c r="H1196" s="502"/>
    </row>
    <row r="1197" spans="4:8" s="5" customFormat="1" x14ac:dyDescent="0.2">
      <c r="D1197" s="803"/>
      <c r="E1197" s="804"/>
      <c r="F1197" s="502"/>
      <c r="G1197" s="502"/>
      <c r="H1197" s="502"/>
    </row>
    <row r="1198" spans="4:8" s="5" customFormat="1" x14ac:dyDescent="0.2">
      <c r="D1198" s="803"/>
      <c r="E1198" s="804"/>
      <c r="F1198" s="502"/>
      <c r="G1198" s="502"/>
      <c r="H1198" s="502"/>
    </row>
    <row r="1199" spans="4:8" s="5" customFormat="1" x14ac:dyDescent="0.2">
      <c r="D1199" s="803"/>
      <c r="E1199" s="804"/>
      <c r="F1199" s="502"/>
      <c r="G1199" s="502"/>
      <c r="H1199" s="502"/>
    </row>
    <row r="1200" spans="4:8" s="5" customFormat="1" x14ac:dyDescent="0.2">
      <c r="D1200" s="803"/>
      <c r="E1200" s="804"/>
      <c r="F1200" s="502"/>
      <c r="G1200" s="502"/>
      <c r="H1200" s="502"/>
    </row>
    <row r="1201" spans="4:8" s="5" customFormat="1" x14ac:dyDescent="0.2">
      <c r="D1201" s="803"/>
      <c r="E1201" s="804"/>
      <c r="F1201" s="502"/>
      <c r="G1201" s="502"/>
      <c r="H1201" s="502"/>
    </row>
    <row r="1202" spans="4:8" s="5" customFormat="1" x14ac:dyDescent="0.2">
      <c r="D1202" s="803"/>
      <c r="E1202" s="804"/>
      <c r="F1202" s="502"/>
      <c r="G1202" s="502"/>
      <c r="H1202" s="502"/>
    </row>
    <row r="1203" spans="4:8" s="5" customFormat="1" x14ac:dyDescent="0.2">
      <c r="D1203" s="803"/>
      <c r="E1203" s="804"/>
      <c r="F1203" s="502"/>
      <c r="G1203" s="502"/>
      <c r="H1203" s="502"/>
    </row>
    <row r="1204" spans="4:8" s="5" customFormat="1" x14ac:dyDescent="0.2">
      <c r="D1204" s="803"/>
      <c r="E1204" s="804"/>
      <c r="F1204" s="502"/>
      <c r="G1204" s="502"/>
      <c r="H1204" s="502"/>
    </row>
    <row r="1205" spans="4:8" s="5" customFormat="1" x14ac:dyDescent="0.2">
      <c r="D1205" s="803"/>
      <c r="E1205" s="804"/>
      <c r="F1205" s="502"/>
      <c r="G1205" s="502"/>
      <c r="H1205" s="502"/>
    </row>
    <row r="1206" spans="4:8" s="5" customFormat="1" x14ac:dyDescent="0.2">
      <c r="D1206" s="803"/>
      <c r="E1206" s="804"/>
      <c r="F1206" s="502"/>
      <c r="G1206" s="502"/>
      <c r="H1206" s="502"/>
    </row>
    <row r="1207" spans="4:8" s="5" customFormat="1" x14ac:dyDescent="0.2">
      <c r="D1207" s="803"/>
      <c r="E1207" s="804"/>
      <c r="F1207" s="502"/>
      <c r="G1207" s="502"/>
      <c r="H1207" s="502"/>
    </row>
    <row r="1208" spans="4:8" s="5" customFormat="1" x14ac:dyDescent="0.2">
      <c r="D1208" s="803"/>
      <c r="E1208" s="804"/>
      <c r="F1208" s="502"/>
      <c r="G1208" s="502"/>
      <c r="H1208" s="502"/>
    </row>
    <row r="1209" spans="4:8" s="5" customFormat="1" x14ac:dyDescent="0.2">
      <c r="D1209" s="803"/>
      <c r="E1209" s="804"/>
      <c r="F1209" s="502"/>
      <c r="G1209" s="502"/>
      <c r="H1209" s="502"/>
    </row>
    <row r="1210" spans="4:8" s="5" customFormat="1" x14ac:dyDescent="0.2">
      <c r="D1210" s="803"/>
      <c r="E1210" s="804"/>
      <c r="F1210" s="502"/>
      <c r="G1210" s="502"/>
      <c r="H1210" s="502"/>
    </row>
    <row r="1211" spans="4:8" s="5" customFormat="1" x14ac:dyDescent="0.2">
      <c r="D1211" s="803"/>
      <c r="E1211" s="804"/>
      <c r="F1211" s="502"/>
      <c r="G1211" s="502"/>
      <c r="H1211" s="502"/>
    </row>
    <row r="1212" spans="4:8" s="5" customFormat="1" x14ac:dyDescent="0.2">
      <c r="D1212" s="803"/>
      <c r="E1212" s="804"/>
      <c r="F1212" s="502"/>
      <c r="G1212" s="502"/>
      <c r="H1212" s="502"/>
    </row>
    <row r="1213" spans="4:8" s="5" customFormat="1" x14ac:dyDescent="0.2">
      <c r="D1213" s="803"/>
      <c r="E1213" s="804"/>
      <c r="F1213" s="502"/>
      <c r="G1213" s="502"/>
      <c r="H1213" s="502"/>
    </row>
    <row r="1214" spans="4:8" s="5" customFormat="1" x14ac:dyDescent="0.2">
      <c r="D1214" s="803"/>
      <c r="E1214" s="804"/>
      <c r="F1214" s="502"/>
      <c r="G1214" s="502"/>
      <c r="H1214" s="502"/>
    </row>
    <row r="1215" spans="4:8" s="5" customFormat="1" x14ac:dyDescent="0.2">
      <c r="D1215" s="803"/>
      <c r="E1215" s="804"/>
      <c r="F1215" s="502"/>
      <c r="G1215" s="502"/>
      <c r="H1215" s="502"/>
    </row>
    <row r="1216" spans="4:8" s="5" customFormat="1" x14ac:dyDescent="0.2">
      <c r="D1216" s="803"/>
      <c r="E1216" s="804"/>
      <c r="F1216" s="502"/>
      <c r="G1216" s="502"/>
      <c r="H1216" s="502"/>
    </row>
    <row r="1217" spans="4:8" s="5" customFormat="1" x14ac:dyDescent="0.2">
      <c r="D1217" s="803"/>
      <c r="E1217" s="804"/>
      <c r="F1217" s="502"/>
      <c r="G1217" s="502"/>
      <c r="H1217" s="502"/>
    </row>
    <row r="1218" spans="4:8" s="5" customFormat="1" x14ac:dyDescent="0.2">
      <c r="D1218" s="803"/>
      <c r="E1218" s="804"/>
      <c r="F1218" s="502"/>
      <c r="G1218" s="502"/>
      <c r="H1218" s="502"/>
    </row>
    <row r="1219" spans="4:8" s="5" customFormat="1" x14ac:dyDescent="0.2">
      <c r="D1219" s="803"/>
      <c r="E1219" s="804"/>
      <c r="F1219" s="502"/>
      <c r="G1219" s="502"/>
      <c r="H1219" s="502"/>
    </row>
    <row r="1220" spans="4:8" s="5" customFormat="1" x14ac:dyDescent="0.2">
      <c r="D1220" s="803"/>
      <c r="E1220" s="804"/>
      <c r="F1220" s="502"/>
      <c r="G1220" s="502"/>
      <c r="H1220" s="502"/>
    </row>
    <row r="1221" spans="4:8" s="5" customFormat="1" x14ac:dyDescent="0.2">
      <c r="D1221" s="803"/>
      <c r="E1221" s="804"/>
      <c r="F1221" s="502"/>
      <c r="G1221" s="502"/>
      <c r="H1221" s="502"/>
    </row>
    <row r="1222" spans="4:8" s="5" customFormat="1" x14ac:dyDescent="0.2">
      <c r="D1222" s="803"/>
      <c r="E1222" s="804"/>
      <c r="F1222" s="502"/>
      <c r="G1222" s="502"/>
      <c r="H1222" s="502"/>
    </row>
    <row r="1223" spans="4:8" s="5" customFormat="1" x14ac:dyDescent="0.2">
      <c r="D1223" s="803"/>
      <c r="E1223" s="804"/>
      <c r="F1223" s="502"/>
      <c r="G1223" s="502"/>
      <c r="H1223" s="502"/>
    </row>
    <row r="1224" spans="4:8" s="5" customFormat="1" x14ac:dyDescent="0.2">
      <c r="D1224" s="803"/>
      <c r="E1224" s="804"/>
      <c r="F1224" s="502"/>
      <c r="G1224" s="502"/>
      <c r="H1224" s="502"/>
    </row>
    <row r="1225" spans="4:8" s="5" customFormat="1" x14ac:dyDescent="0.2">
      <c r="D1225" s="803"/>
      <c r="E1225" s="804"/>
      <c r="F1225" s="502"/>
      <c r="G1225" s="502"/>
      <c r="H1225" s="502"/>
    </row>
    <row r="1226" spans="4:8" s="5" customFormat="1" x14ac:dyDescent="0.2">
      <c r="D1226" s="803"/>
      <c r="E1226" s="804"/>
      <c r="F1226" s="502"/>
      <c r="G1226" s="502"/>
      <c r="H1226" s="502"/>
    </row>
    <row r="1227" spans="4:8" s="5" customFormat="1" x14ac:dyDescent="0.2">
      <c r="D1227" s="803"/>
      <c r="E1227" s="804"/>
      <c r="F1227" s="502"/>
      <c r="G1227" s="502"/>
      <c r="H1227" s="502"/>
    </row>
    <row r="1228" spans="4:8" s="5" customFormat="1" x14ac:dyDescent="0.2">
      <c r="D1228" s="803"/>
      <c r="E1228" s="804"/>
      <c r="F1228" s="502"/>
      <c r="G1228" s="502"/>
      <c r="H1228" s="502"/>
    </row>
    <row r="1229" spans="4:8" s="5" customFormat="1" x14ac:dyDescent="0.2">
      <c r="D1229" s="803"/>
      <c r="E1229" s="804"/>
      <c r="F1229" s="502"/>
      <c r="G1229" s="502"/>
      <c r="H1229" s="502"/>
    </row>
    <row r="1230" spans="4:8" s="5" customFormat="1" x14ac:dyDescent="0.2">
      <c r="D1230" s="803"/>
      <c r="E1230" s="804"/>
      <c r="F1230" s="502"/>
      <c r="G1230" s="502"/>
      <c r="H1230" s="502"/>
    </row>
    <row r="1231" spans="4:8" s="5" customFormat="1" x14ac:dyDescent="0.2">
      <c r="D1231" s="803"/>
      <c r="E1231" s="804"/>
      <c r="F1231" s="502"/>
      <c r="G1231" s="502"/>
      <c r="H1231" s="502"/>
    </row>
    <row r="1232" spans="4:8" s="5" customFormat="1" x14ac:dyDescent="0.2">
      <c r="D1232" s="803"/>
      <c r="E1232" s="804"/>
      <c r="F1232" s="502"/>
      <c r="G1232" s="502"/>
      <c r="H1232" s="502"/>
    </row>
    <row r="1233" spans="4:8" s="5" customFormat="1" x14ac:dyDescent="0.2">
      <c r="D1233" s="803"/>
      <c r="E1233" s="804"/>
      <c r="F1233" s="502"/>
      <c r="G1233" s="502"/>
      <c r="H1233" s="502"/>
    </row>
    <row r="1234" spans="4:8" s="5" customFormat="1" x14ac:dyDescent="0.2">
      <c r="D1234" s="803"/>
      <c r="E1234" s="804"/>
      <c r="F1234" s="502"/>
      <c r="G1234" s="502"/>
      <c r="H1234" s="502"/>
    </row>
    <row r="1235" spans="4:8" s="5" customFormat="1" x14ac:dyDescent="0.2">
      <c r="D1235" s="803"/>
      <c r="E1235" s="804"/>
      <c r="F1235" s="502"/>
      <c r="G1235" s="502"/>
      <c r="H1235" s="502"/>
    </row>
    <row r="1236" spans="4:8" s="5" customFormat="1" x14ac:dyDescent="0.2">
      <c r="D1236" s="803"/>
      <c r="E1236" s="804"/>
      <c r="F1236" s="502"/>
      <c r="G1236" s="502"/>
      <c r="H1236" s="502"/>
    </row>
    <row r="1237" spans="4:8" s="5" customFormat="1" x14ac:dyDescent="0.2">
      <c r="D1237" s="803"/>
      <c r="E1237" s="804"/>
      <c r="F1237" s="502"/>
      <c r="G1237" s="502"/>
      <c r="H1237" s="502"/>
    </row>
    <row r="1238" spans="4:8" s="5" customFormat="1" x14ac:dyDescent="0.2">
      <c r="D1238" s="803"/>
      <c r="E1238" s="804"/>
      <c r="F1238" s="502"/>
      <c r="G1238" s="502"/>
      <c r="H1238" s="502"/>
    </row>
    <row r="1239" spans="4:8" s="5" customFormat="1" x14ac:dyDescent="0.2">
      <c r="D1239" s="803"/>
      <c r="E1239" s="804"/>
      <c r="F1239" s="502"/>
      <c r="G1239" s="502"/>
      <c r="H1239" s="502"/>
    </row>
    <row r="1240" spans="4:8" s="5" customFormat="1" x14ac:dyDescent="0.2">
      <c r="D1240" s="803"/>
      <c r="E1240" s="804"/>
      <c r="F1240" s="502"/>
      <c r="G1240" s="502"/>
      <c r="H1240" s="502"/>
    </row>
    <row r="1241" spans="4:8" s="5" customFormat="1" x14ac:dyDescent="0.2">
      <c r="D1241" s="803"/>
      <c r="E1241" s="804"/>
      <c r="F1241" s="502"/>
      <c r="G1241" s="502"/>
      <c r="H1241" s="502"/>
    </row>
    <row r="1242" spans="4:8" s="5" customFormat="1" x14ac:dyDescent="0.2">
      <c r="D1242" s="803"/>
      <c r="E1242" s="804"/>
      <c r="F1242" s="502"/>
      <c r="G1242" s="502"/>
      <c r="H1242" s="502"/>
    </row>
    <row r="1243" spans="4:8" s="5" customFormat="1" x14ac:dyDescent="0.2">
      <c r="D1243" s="803"/>
      <c r="E1243" s="804"/>
      <c r="F1243" s="502"/>
      <c r="G1243" s="502"/>
      <c r="H1243" s="502"/>
    </row>
    <row r="1244" spans="4:8" s="5" customFormat="1" x14ac:dyDescent="0.2">
      <c r="D1244" s="803"/>
      <c r="E1244" s="804"/>
      <c r="F1244" s="502"/>
      <c r="G1244" s="502"/>
      <c r="H1244" s="502"/>
    </row>
    <row r="1245" spans="4:8" s="5" customFormat="1" x14ac:dyDescent="0.2">
      <c r="D1245" s="803"/>
      <c r="E1245" s="804"/>
      <c r="F1245" s="502"/>
      <c r="G1245" s="502"/>
      <c r="H1245" s="502"/>
    </row>
    <row r="1246" spans="4:8" s="5" customFormat="1" x14ac:dyDescent="0.2">
      <c r="D1246" s="803"/>
      <c r="E1246" s="804"/>
      <c r="F1246" s="502"/>
      <c r="G1246" s="502"/>
      <c r="H1246" s="502"/>
    </row>
    <row r="1247" spans="4:8" s="5" customFormat="1" x14ac:dyDescent="0.2">
      <c r="D1247" s="803"/>
      <c r="E1247" s="804"/>
      <c r="F1247" s="502"/>
      <c r="G1247" s="502"/>
      <c r="H1247" s="502"/>
    </row>
    <row r="1248" spans="4:8" s="5" customFormat="1" x14ac:dyDescent="0.2">
      <c r="D1248" s="803"/>
      <c r="E1248" s="804"/>
      <c r="F1248" s="502"/>
      <c r="G1248" s="502"/>
      <c r="H1248" s="502"/>
    </row>
    <row r="1249" spans="4:8" s="5" customFormat="1" x14ac:dyDescent="0.2">
      <c r="D1249" s="803"/>
      <c r="E1249" s="804"/>
      <c r="F1249" s="502"/>
      <c r="G1249" s="502"/>
      <c r="H1249" s="502"/>
    </row>
    <row r="1250" spans="4:8" s="5" customFormat="1" x14ac:dyDescent="0.2">
      <c r="D1250" s="803"/>
      <c r="E1250" s="804"/>
      <c r="F1250" s="502"/>
      <c r="G1250" s="502"/>
      <c r="H1250" s="502"/>
    </row>
    <row r="1251" spans="4:8" s="5" customFormat="1" x14ac:dyDescent="0.2">
      <c r="D1251" s="803"/>
      <c r="E1251" s="804"/>
      <c r="F1251" s="502"/>
      <c r="G1251" s="502"/>
      <c r="H1251" s="502"/>
    </row>
    <row r="1252" spans="4:8" s="5" customFormat="1" x14ac:dyDescent="0.2">
      <c r="D1252" s="803"/>
      <c r="E1252" s="804"/>
      <c r="F1252" s="502"/>
      <c r="G1252" s="502"/>
      <c r="H1252" s="502"/>
    </row>
    <row r="1253" spans="4:8" s="5" customFormat="1" x14ac:dyDescent="0.2">
      <c r="D1253" s="803"/>
      <c r="E1253" s="804"/>
      <c r="F1253" s="502"/>
      <c r="G1253" s="502"/>
      <c r="H1253" s="502"/>
    </row>
    <row r="1254" spans="4:8" s="5" customFormat="1" x14ac:dyDescent="0.2">
      <c r="D1254" s="803"/>
      <c r="E1254" s="804"/>
      <c r="F1254" s="502"/>
      <c r="G1254" s="502"/>
      <c r="H1254" s="502"/>
    </row>
    <row r="1255" spans="4:8" s="5" customFormat="1" x14ac:dyDescent="0.2">
      <c r="D1255" s="803"/>
      <c r="E1255" s="804"/>
      <c r="F1255" s="502"/>
      <c r="G1255" s="502"/>
      <c r="H1255" s="502"/>
    </row>
    <row r="1256" spans="4:8" s="5" customFormat="1" x14ac:dyDescent="0.2">
      <c r="D1256" s="803"/>
      <c r="E1256" s="804"/>
      <c r="F1256" s="502"/>
      <c r="G1256" s="502"/>
      <c r="H1256" s="502"/>
    </row>
    <row r="1257" spans="4:8" s="5" customFormat="1" x14ac:dyDescent="0.2">
      <c r="D1257" s="803"/>
      <c r="E1257" s="804"/>
      <c r="F1257" s="502"/>
      <c r="G1257" s="502"/>
      <c r="H1257" s="502"/>
    </row>
    <row r="1258" spans="4:8" s="5" customFormat="1" x14ac:dyDescent="0.2">
      <c r="D1258" s="803"/>
      <c r="E1258" s="804"/>
      <c r="F1258" s="502"/>
      <c r="G1258" s="502"/>
      <c r="H1258" s="502"/>
    </row>
    <row r="1259" spans="4:8" s="5" customFormat="1" x14ac:dyDescent="0.2">
      <c r="D1259" s="803"/>
      <c r="E1259" s="804"/>
      <c r="F1259" s="502"/>
      <c r="G1259" s="502"/>
      <c r="H1259" s="502"/>
    </row>
    <row r="1260" spans="4:8" s="5" customFormat="1" x14ac:dyDescent="0.2">
      <c r="D1260" s="803"/>
      <c r="E1260" s="804"/>
      <c r="F1260" s="502"/>
      <c r="G1260" s="502"/>
      <c r="H1260" s="502"/>
    </row>
    <row r="1261" spans="4:8" s="5" customFormat="1" x14ac:dyDescent="0.2">
      <c r="D1261" s="803"/>
      <c r="E1261" s="804"/>
      <c r="F1261" s="502"/>
      <c r="G1261" s="502"/>
      <c r="H1261" s="502"/>
    </row>
    <row r="1262" spans="4:8" s="5" customFormat="1" x14ac:dyDescent="0.2">
      <c r="D1262" s="803"/>
      <c r="E1262" s="804"/>
      <c r="F1262" s="502"/>
      <c r="G1262" s="502"/>
      <c r="H1262" s="502"/>
    </row>
    <row r="1263" spans="4:8" s="5" customFormat="1" x14ac:dyDescent="0.2">
      <c r="D1263" s="803"/>
      <c r="E1263" s="804"/>
      <c r="F1263" s="502"/>
      <c r="G1263" s="502"/>
      <c r="H1263" s="502"/>
    </row>
    <row r="1264" spans="4:8" s="5" customFormat="1" x14ac:dyDescent="0.2">
      <c r="D1264" s="803"/>
      <c r="E1264" s="804"/>
      <c r="F1264" s="502"/>
      <c r="G1264" s="502"/>
      <c r="H1264" s="502"/>
    </row>
    <row r="1265" spans="4:8" s="5" customFormat="1" x14ac:dyDescent="0.2">
      <c r="D1265" s="803"/>
      <c r="E1265" s="804"/>
      <c r="F1265" s="502"/>
      <c r="G1265" s="502"/>
      <c r="H1265" s="502"/>
    </row>
    <row r="1266" spans="4:8" s="5" customFormat="1" x14ac:dyDescent="0.2">
      <c r="D1266" s="803"/>
      <c r="E1266" s="804"/>
      <c r="F1266" s="502"/>
      <c r="G1266" s="502"/>
      <c r="H1266" s="502"/>
    </row>
    <row r="1267" spans="4:8" s="5" customFormat="1" x14ac:dyDescent="0.2">
      <c r="D1267" s="803"/>
      <c r="E1267" s="804"/>
      <c r="F1267" s="502"/>
      <c r="G1267" s="502"/>
      <c r="H1267" s="502"/>
    </row>
    <row r="1268" spans="4:8" s="5" customFormat="1" x14ac:dyDescent="0.2">
      <c r="D1268" s="803"/>
      <c r="E1268" s="804"/>
      <c r="F1268" s="502"/>
      <c r="G1268" s="502"/>
      <c r="H1268" s="502"/>
    </row>
    <row r="1269" spans="4:8" s="5" customFormat="1" x14ac:dyDescent="0.2">
      <c r="D1269" s="803"/>
      <c r="E1269" s="804"/>
      <c r="F1269" s="502"/>
      <c r="G1269" s="502"/>
      <c r="H1269" s="502"/>
    </row>
    <row r="1270" spans="4:8" s="5" customFormat="1" x14ac:dyDescent="0.2">
      <c r="D1270" s="803"/>
      <c r="E1270" s="804"/>
      <c r="F1270" s="502"/>
      <c r="G1270" s="502"/>
      <c r="H1270" s="502"/>
    </row>
    <row r="1271" spans="4:8" s="5" customFormat="1" x14ac:dyDescent="0.2">
      <c r="D1271" s="803"/>
      <c r="E1271" s="804"/>
      <c r="F1271" s="502"/>
      <c r="G1271" s="502"/>
      <c r="H1271" s="502"/>
    </row>
    <row r="1272" spans="4:8" s="5" customFormat="1" x14ac:dyDescent="0.2">
      <c r="D1272" s="803"/>
      <c r="E1272" s="804"/>
      <c r="F1272" s="502"/>
      <c r="G1272" s="502"/>
      <c r="H1272" s="502"/>
    </row>
    <row r="1273" spans="4:8" s="5" customFormat="1" x14ac:dyDescent="0.2">
      <c r="D1273" s="803"/>
      <c r="E1273" s="804"/>
      <c r="F1273" s="502"/>
      <c r="G1273" s="502"/>
      <c r="H1273" s="502"/>
    </row>
    <row r="1274" spans="4:8" s="5" customFormat="1" x14ac:dyDescent="0.2">
      <c r="D1274" s="803"/>
      <c r="E1274" s="804"/>
      <c r="F1274" s="502"/>
      <c r="G1274" s="502"/>
      <c r="H1274" s="502"/>
    </row>
    <row r="1275" spans="4:8" s="5" customFormat="1" x14ac:dyDescent="0.2">
      <c r="D1275" s="803"/>
      <c r="E1275" s="804"/>
      <c r="F1275" s="502"/>
      <c r="G1275" s="502"/>
      <c r="H1275" s="502"/>
    </row>
    <row r="1276" spans="4:8" s="5" customFormat="1" x14ac:dyDescent="0.2">
      <c r="D1276" s="803"/>
      <c r="E1276" s="804"/>
      <c r="F1276" s="502"/>
      <c r="G1276" s="502"/>
      <c r="H1276" s="502"/>
    </row>
    <row r="1277" spans="4:8" s="5" customFormat="1" x14ac:dyDescent="0.2">
      <c r="D1277" s="803"/>
      <c r="E1277" s="804"/>
      <c r="F1277" s="502"/>
      <c r="G1277" s="502"/>
      <c r="H1277" s="502"/>
    </row>
    <row r="1278" spans="4:8" s="5" customFormat="1" x14ac:dyDescent="0.2">
      <c r="D1278" s="803"/>
      <c r="E1278" s="804"/>
      <c r="F1278" s="502"/>
      <c r="G1278" s="502"/>
      <c r="H1278" s="502"/>
    </row>
    <row r="1279" spans="4:8" s="5" customFormat="1" x14ac:dyDescent="0.2">
      <c r="D1279" s="803"/>
      <c r="E1279" s="804"/>
      <c r="F1279" s="502"/>
      <c r="G1279" s="502"/>
      <c r="H1279" s="502"/>
    </row>
    <row r="1280" spans="4:8" s="5" customFormat="1" x14ac:dyDescent="0.2">
      <c r="D1280" s="803"/>
      <c r="E1280" s="804"/>
      <c r="F1280" s="502"/>
      <c r="G1280" s="502"/>
      <c r="H1280" s="502"/>
    </row>
    <row r="1281" spans="4:8" s="5" customFormat="1" x14ac:dyDescent="0.2">
      <c r="D1281" s="803"/>
      <c r="E1281" s="804"/>
      <c r="F1281" s="502"/>
      <c r="G1281" s="502"/>
      <c r="H1281" s="502"/>
    </row>
    <row r="1282" spans="4:8" s="5" customFormat="1" x14ac:dyDescent="0.2">
      <c r="D1282" s="803"/>
      <c r="E1282" s="804"/>
      <c r="F1282" s="502"/>
      <c r="G1282" s="502"/>
      <c r="H1282" s="502"/>
    </row>
    <row r="1283" spans="4:8" s="5" customFormat="1" x14ac:dyDescent="0.2">
      <c r="D1283" s="803"/>
      <c r="E1283" s="804"/>
      <c r="F1283" s="502"/>
      <c r="G1283" s="502"/>
      <c r="H1283" s="502"/>
    </row>
    <row r="1284" spans="4:8" s="5" customFormat="1" x14ac:dyDescent="0.2">
      <c r="D1284" s="803"/>
      <c r="E1284" s="804"/>
      <c r="F1284" s="502"/>
      <c r="G1284" s="502"/>
      <c r="H1284" s="502"/>
    </row>
    <row r="1285" spans="4:8" s="5" customFormat="1" x14ac:dyDescent="0.2">
      <c r="D1285" s="803"/>
      <c r="E1285" s="804"/>
      <c r="F1285" s="502"/>
      <c r="G1285" s="502"/>
      <c r="H1285" s="502"/>
    </row>
    <row r="1286" spans="4:8" s="5" customFormat="1" x14ac:dyDescent="0.2">
      <c r="D1286" s="803"/>
      <c r="E1286" s="804"/>
      <c r="F1286" s="502"/>
      <c r="G1286" s="502"/>
      <c r="H1286" s="502"/>
    </row>
    <row r="1287" spans="4:8" s="5" customFormat="1" x14ac:dyDescent="0.2">
      <c r="D1287" s="803"/>
      <c r="E1287" s="804"/>
      <c r="F1287" s="502"/>
      <c r="G1287" s="502"/>
      <c r="H1287" s="502"/>
    </row>
    <row r="1288" spans="4:8" s="5" customFormat="1" x14ac:dyDescent="0.2">
      <c r="D1288" s="803"/>
      <c r="E1288" s="804"/>
      <c r="F1288" s="502"/>
      <c r="G1288" s="502"/>
      <c r="H1288" s="502"/>
    </row>
    <row r="1289" spans="4:8" s="5" customFormat="1" x14ac:dyDescent="0.2">
      <c r="D1289" s="803"/>
      <c r="E1289" s="804"/>
      <c r="F1289" s="502"/>
      <c r="G1289" s="502"/>
      <c r="H1289" s="502"/>
    </row>
    <row r="1290" spans="4:8" s="5" customFormat="1" x14ac:dyDescent="0.2">
      <c r="D1290" s="803"/>
      <c r="E1290" s="804"/>
      <c r="F1290" s="502"/>
      <c r="G1290" s="502"/>
      <c r="H1290" s="502"/>
    </row>
    <row r="1291" spans="4:8" s="5" customFormat="1" x14ac:dyDescent="0.2">
      <c r="D1291" s="803"/>
      <c r="E1291" s="804"/>
      <c r="F1291" s="502"/>
      <c r="G1291" s="502"/>
      <c r="H1291" s="502"/>
    </row>
    <row r="1292" spans="4:8" s="5" customFormat="1" x14ac:dyDescent="0.2">
      <c r="D1292" s="803"/>
      <c r="E1292" s="804"/>
      <c r="F1292" s="502"/>
      <c r="G1292" s="502"/>
      <c r="H1292" s="502"/>
    </row>
    <row r="1293" spans="4:8" s="5" customFormat="1" x14ac:dyDescent="0.2">
      <c r="D1293" s="803"/>
      <c r="E1293" s="804"/>
      <c r="F1293" s="502"/>
      <c r="G1293" s="502"/>
      <c r="H1293" s="502"/>
    </row>
    <row r="1294" spans="4:8" s="5" customFormat="1" x14ac:dyDescent="0.2">
      <c r="D1294" s="803"/>
      <c r="E1294" s="804"/>
      <c r="F1294" s="502"/>
      <c r="G1294" s="502"/>
      <c r="H1294" s="502"/>
    </row>
    <row r="1295" spans="4:8" s="5" customFormat="1" x14ac:dyDescent="0.2">
      <c r="D1295" s="803"/>
      <c r="E1295" s="804"/>
      <c r="F1295" s="502"/>
      <c r="G1295" s="502"/>
      <c r="H1295" s="502"/>
    </row>
    <row r="1296" spans="4:8" s="5" customFormat="1" x14ac:dyDescent="0.2">
      <c r="D1296" s="803"/>
      <c r="E1296" s="804"/>
      <c r="F1296" s="502"/>
      <c r="G1296" s="502"/>
      <c r="H1296" s="502"/>
    </row>
    <row r="1297" spans="4:8" s="5" customFormat="1" x14ac:dyDescent="0.2">
      <c r="D1297" s="803"/>
      <c r="E1297" s="804"/>
      <c r="F1297" s="502"/>
      <c r="G1297" s="502"/>
      <c r="H1297" s="502"/>
    </row>
    <row r="1298" spans="4:8" s="5" customFormat="1" x14ac:dyDescent="0.2">
      <c r="D1298" s="803"/>
      <c r="E1298" s="804"/>
      <c r="F1298" s="502"/>
      <c r="G1298" s="502"/>
      <c r="H1298" s="502"/>
    </row>
    <row r="1299" spans="4:8" s="5" customFormat="1" x14ac:dyDescent="0.2">
      <c r="D1299" s="803"/>
      <c r="E1299" s="804"/>
      <c r="F1299" s="502"/>
      <c r="G1299" s="502"/>
      <c r="H1299" s="502"/>
    </row>
    <row r="1300" spans="4:8" s="5" customFormat="1" x14ac:dyDescent="0.2">
      <c r="D1300" s="803"/>
      <c r="E1300" s="804"/>
      <c r="F1300" s="502"/>
      <c r="G1300" s="502"/>
      <c r="H1300" s="502"/>
    </row>
    <row r="1301" spans="4:8" s="5" customFormat="1" x14ac:dyDescent="0.2">
      <c r="D1301" s="803"/>
      <c r="E1301" s="804"/>
      <c r="F1301" s="502"/>
      <c r="G1301" s="502"/>
      <c r="H1301" s="502"/>
    </row>
    <row r="1302" spans="4:8" s="5" customFormat="1" x14ac:dyDescent="0.2">
      <c r="D1302" s="803"/>
      <c r="E1302" s="804"/>
      <c r="F1302" s="502"/>
      <c r="G1302" s="502"/>
      <c r="H1302" s="502"/>
    </row>
    <row r="1303" spans="4:8" s="5" customFormat="1" x14ac:dyDescent="0.2">
      <c r="D1303" s="803"/>
      <c r="E1303" s="804"/>
      <c r="F1303" s="502"/>
      <c r="G1303" s="502"/>
      <c r="H1303" s="502"/>
    </row>
    <row r="1304" spans="4:8" s="5" customFormat="1" x14ac:dyDescent="0.2">
      <c r="D1304" s="803"/>
      <c r="E1304" s="804"/>
      <c r="F1304" s="502"/>
      <c r="G1304" s="502"/>
      <c r="H1304" s="502"/>
    </row>
    <row r="1305" spans="4:8" s="5" customFormat="1" x14ac:dyDescent="0.2">
      <c r="D1305" s="803"/>
      <c r="E1305" s="804"/>
      <c r="F1305" s="502"/>
      <c r="G1305" s="502"/>
      <c r="H1305" s="502"/>
    </row>
    <row r="1306" spans="4:8" s="5" customFormat="1" x14ac:dyDescent="0.2">
      <c r="D1306" s="803"/>
      <c r="E1306" s="804"/>
      <c r="F1306" s="502"/>
      <c r="G1306" s="502"/>
      <c r="H1306" s="502"/>
    </row>
    <row r="1307" spans="4:8" s="5" customFormat="1" x14ac:dyDescent="0.2">
      <c r="D1307" s="803"/>
      <c r="E1307" s="804"/>
      <c r="F1307" s="502"/>
      <c r="G1307" s="502"/>
      <c r="H1307" s="502"/>
    </row>
    <row r="1308" spans="4:8" s="5" customFormat="1" x14ac:dyDescent="0.2">
      <c r="D1308" s="803"/>
      <c r="E1308" s="804"/>
      <c r="F1308" s="502"/>
      <c r="G1308" s="502"/>
      <c r="H1308" s="502"/>
    </row>
    <row r="1309" spans="4:8" s="5" customFormat="1" x14ac:dyDescent="0.2">
      <c r="D1309" s="803"/>
      <c r="E1309" s="804"/>
      <c r="F1309" s="502"/>
      <c r="G1309" s="502"/>
      <c r="H1309" s="502"/>
    </row>
    <row r="1310" spans="4:8" s="5" customFormat="1" x14ac:dyDescent="0.2">
      <c r="D1310" s="803"/>
      <c r="E1310" s="804"/>
      <c r="F1310" s="502"/>
      <c r="G1310" s="502"/>
      <c r="H1310" s="502"/>
    </row>
    <row r="1311" spans="4:8" s="5" customFormat="1" x14ac:dyDescent="0.2">
      <c r="D1311" s="803"/>
      <c r="E1311" s="804"/>
      <c r="F1311" s="502"/>
      <c r="G1311" s="502"/>
      <c r="H1311" s="502"/>
    </row>
    <row r="1312" spans="4:8" s="5" customFormat="1" x14ac:dyDescent="0.2">
      <c r="D1312" s="803"/>
      <c r="E1312" s="804"/>
      <c r="F1312" s="502"/>
      <c r="G1312" s="502"/>
      <c r="H1312" s="502"/>
    </row>
    <row r="1313" spans="4:8" s="5" customFormat="1" x14ac:dyDescent="0.2">
      <c r="D1313" s="803"/>
      <c r="E1313" s="804"/>
      <c r="F1313" s="502"/>
      <c r="G1313" s="502"/>
      <c r="H1313" s="502"/>
    </row>
    <row r="1314" spans="4:8" s="5" customFormat="1" x14ac:dyDescent="0.2">
      <c r="D1314" s="803"/>
      <c r="E1314" s="804"/>
      <c r="F1314" s="502"/>
      <c r="G1314" s="502"/>
      <c r="H1314" s="502"/>
    </row>
    <row r="1315" spans="4:8" s="5" customFormat="1" x14ac:dyDescent="0.2">
      <c r="D1315" s="803"/>
      <c r="E1315" s="804"/>
      <c r="F1315" s="502"/>
      <c r="G1315" s="502"/>
      <c r="H1315" s="502"/>
    </row>
    <row r="1316" spans="4:8" s="5" customFormat="1" x14ac:dyDescent="0.2">
      <c r="D1316" s="803"/>
      <c r="E1316" s="804"/>
      <c r="F1316" s="502"/>
      <c r="G1316" s="502"/>
      <c r="H1316" s="502"/>
    </row>
    <row r="1317" spans="4:8" s="5" customFormat="1" x14ac:dyDescent="0.2">
      <c r="D1317" s="803"/>
      <c r="E1317" s="804"/>
      <c r="F1317" s="502"/>
      <c r="G1317" s="502"/>
      <c r="H1317" s="502"/>
    </row>
    <row r="1318" spans="4:8" s="5" customFormat="1" x14ac:dyDescent="0.2">
      <c r="D1318" s="803"/>
      <c r="E1318" s="804"/>
      <c r="F1318" s="502"/>
      <c r="G1318" s="502"/>
      <c r="H1318" s="502"/>
    </row>
    <row r="1319" spans="4:8" s="5" customFormat="1" x14ac:dyDescent="0.2">
      <c r="D1319" s="803"/>
      <c r="E1319" s="804"/>
      <c r="F1319" s="502"/>
      <c r="G1319" s="502"/>
      <c r="H1319" s="502"/>
    </row>
    <row r="1320" spans="4:8" s="5" customFormat="1" x14ac:dyDescent="0.2">
      <c r="D1320" s="803"/>
      <c r="E1320" s="804"/>
      <c r="F1320" s="502"/>
      <c r="G1320" s="502"/>
      <c r="H1320" s="502"/>
    </row>
    <row r="1321" spans="4:8" s="5" customFormat="1" x14ac:dyDescent="0.2">
      <c r="D1321" s="803"/>
      <c r="E1321" s="804"/>
      <c r="F1321" s="502"/>
      <c r="G1321" s="502"/>
      <c r="H1321" s="502"/>
    </row>
    <row r="1322" spans="4:8" s="5" customFormat="1" x14ac:dyDescent="0.2">
      <c r="D1322" s="803"/>
      <c r="E1322" s="804"/>
      <c r="F1322" s="502"/>
      <c r="G1322" s="502"/>
      <c r="H1322" s="502"/>
    </row>
    <row r="1323" spans="4:8" s="5" customFormat="1" x14ac:dyDescent="0.2">
      <c r="D1323" s="803"/>
      <c r="E1323" s="804"/>
      <c r="F1323" s="502"/>
      <c r="G1323" s="502"/>
      <c r="H1323" s="502"/>
    </row>
    <row r="1324" spans="4:8" s="5" customFormat="1" x14ac:dyDescent="0.2">
      <c r="D1324" s="803"/>
      <c r="E1324" s="804"/>
      <c r="F1324" s="502"/>
      <c r="G1324" s="502"/>
      <c r="H1324" s="502"/>
    </row>
    <row r="1325" spans="4:8" s="5" customFormat="1" x14ac:dyDescent="0.2">
      <c r="D1325" s="803"/>
      <c r="E1325" s="804"/>
      <c r="F1325" s="502"/>
      <c r="G1325" s="502"/>
      <c r="H1325" s="502"/>
    </row>
    <row r="1326" spans="4:8" s="5" customFormat="1" x14ac:dyDescent="0.2">
      <c r="D1326" s="803"/>
      <c r="E1326" s="804"/>
      <c r="F1326" s="502"/>
      <c r="G1326" s="502"/>
      <c r="H1326" s="502"/>
    </row>
    <row r="1327" spans="4:8" s="5" customFormat="1" x14ac:dyDescent="0.2">
      <c r="D1327" s="803"/>
      <c r="E1327" s="804"/>
      <c r="F1327" s="502"/>
      <c r="G1327" s="502"/>
      <c r="H1327" s="502"/>
    </row>
    <row r="1328" spans="4:8" s="5" customFormat="1" x14ac:dyDescent="0.2">
      <c r="D1328" s="803"/>
      <c r="E1328" s="804"/>
      <c r="F1328" s="502"/>
      <c r="G1328" s="502"/>
      <c r="H1328" s="502"/>
    </row>
    <row r="1329" spans="4:8" s="5" customFormat="1" x14ac:dyDescent="0.2">
      <c r="D1329" s="803"/>
      <c r="E1329" s="804"/>
      <c r="F1329" s="502"/>
      <c r="G1329" s="502"/>
      <c r="H1329" s="502"/>
    </row>
    <row r="1330" spans="4:8" s="5" customFormat="1" x14ac:dyDescent="0.2">
      <c r="D1330" s="803"/>
      <c r="E1330" s="804"/>
      <c r="F1330" s="502"/>
      <c r="G1330" s="502"/>
      <c r="H1330" s="502"/>
    </row>
    <row r="1331" spans="4:8" s="5" customFormat="1" x14ac:dyDescent="0.2">
      <c r="D1331" s="803"/>
      <c r="E1331" s="804"/>
      <c r="F1331" s="502"/>
      <c r="G1331" s="502"/>
      <c r="H1331" s="502"/>
    </row>
    <row r="1332" spans="4:8" s="5" customFormat="1" x14ac:dyDescent="0.2">
      <c r="D1332" s="803"/>
      <c r="E1332" s="804"/>
      <c r="F1332" s="502"/>
      <c r="G1332" s="502"/>
      <c r="H1332" s="502"/>
    </row>
    <row r="1333" spans="4:8" s="5" customFormat="1" x14ac:dyDescent="0.2">
      <c r="D1333" s="803"/>
      <c r="E1333" s="804"/>
      <c r="F1333" s="502"/>
      <c r="G1333" s="502"/>
      <c r="H1333" s="502"/>
    </row>
    <row r="1334" spans="4:8" s="5" customFormat="1" x14ac:dyDescent="0.2">
      <c r="D1334" s="803"/>
      <c r="E1334" s="804"/>
      <c r="F1334" s="502"/>
      <c r="G1334" s="502"/>
      <c r="H1334" s="502"/>
    </row>
    <row r="1335" spans="4:8" s="5" customFormat="1" x14ac:dyDescent="0.2">
      <c r="D1335" s="803"/>
      <c r="E1335" s="804"/>
      <c r="F1335" s="502"/>
      <c r="G1335" s="502"/>
      <c r="H1335" s="502"/>
    </row>
    <row r="1336" spans="4:8" s="5" customFormat="1" x14ac:dyDescent="0.2">
      <c r="D1336" s="803"/>
      <c r="E1336" s="804"/>
      <c r="F1336" s="502"/>
      <c r="G1336" s="502"/>
      <c r="H1336" s="502"/>
    </row>
    <row r="1337" spans="4:8" s="5" customFormat="1" x14ac:dyDescent="0.2">
      <c r="D1337" s="803"/>
      <c r="E1337" s="804"/>
      <c r="F1337" s="502"/>
      <c r="G1337" s="502"/>
      <c r="H1337" s="502"/>
    </row>
    <row r="1338" spans="4:8" s="5" customFormat="1" x14ac:dyDescent="0.2">
      <c r="D1338" s="803"/>
      <c r="E1338" s="804"/>
      <c r="F1338" s="502"/>
      <c r="G1338" s="502"/>
      <c r="H1338" s="502"/>
    </row>
    <row r="1339" spans="4:8" s="5" customFormat="1" x14ac:dyDescent="0.2">
      <c r="D1339" s="803"/>
      <c r="E1339" s="804"/>
      <c r="F1339" s="502"/>
      <c r="G1339" s="502"/>
      <c r="H1339" s="502"/>
    </row>
    <row r="1340" spans="4:8" s="5" customFormat="1" x14ac:dyDescent="0.2">
      <c r="D1340" s="803"/>
      <c r="E1340" s="804"/>
      <c r="F1340" s="502"/>
      <c r="G1340" s="502"/>
      <c r="H1340" s="502"/>
    </row>
    <row r="1341" spans="4:8" s="5" customFormat="1" x14ac:dyDescent="0.2">
      <c r="D1341" s="803"/>
      <c r="E1341" s="804"/>
      <c r="F1341" s="502"/>
      <c r="G1341" s="502"/>
      <c r="H1341" s="502"/>
    </row>
    <row r="1342" spans="4:8" s="5" customFormat="1" x14ac:dyDescent="0.2">
      <c r="D1342" s="803"/>
      <c r="E1342" s="804"/>
      <c r="F1342" s="502"/>
      <c r="G1342" s="502"/>
      <c r="H1342" s="502"/>
    </row>
    <row r="1343" spans="4:8" s="5" customFormat="1" x14ac:dyDescent="0.2">
      <c r="D1343" s="803"/>
      <c r="E1343" s="804"/>
      <c r="F1343" s="502"/>
      <c r="G1343" s="502"/>
      <c r="H1343" s="502"/>
    </row>
    <row r="1344" spans="4:8" s="5" customFormat="1" x14ac:dyDescent="0.2">
      <c r="D1344" s="803"/>
      <c r="E1344" s="804"/>
      <c r="F1344" s="502"/>
      <c r="G1344" s="502"/>
      <c r="H1344" s="502"/>
    </row>
    <row r="1345" spans="4:8" s="5" customFormat="1" x14ac:dyDescent="0.2">
      <c r="D1345" s="803"/>
      <c r="E1345" s="804"/>
      <c r="F1345" s="502"/>
      <c r="G1345" s="502"/>
      <c r="H1345" s="502"/>
    </row>
    <row r="1346" spans="4:8" s="5" customFormat="1" x14ac:dyDescent="0.2">
      <c r="D1346" s="803"/>
      <c r="E1346" s="804"/>
      <c r="F1346" s="502"/>
      <c r="G1346" s="502"/>
      <c r="H1346" s="502"/>
    </row>
    <row r="1347" spans="4:8" s="5" customFormat="1" x14ac:dyDescent="0.2">
      <c r="D1347" s="803"/>
      <c r="E1347" s="804"/>
      <c r="F1347" s="502"/>
      <c r="G1347" s="502"/>
      <c r="H1347" s="502"/>
    </row>
    <row r="1348" spans="4:8" s="5" customFormat="1" x14ac:dyDescent="0.2">
      <c r="D1348" s="803"/>
      <c r="E1348" s="804"/>
      <c r="F1348" s="502"/>
      <c r="G1348" s="502"/>
      <c r="H1348" s="502"/>
    </row>
    <row r="1349" spans="4:8" s="5" customFormat="1" x14ac:dyDescent="0.2">
      <c r="D1349" s="803"/>
      <c r="E1349" s="804"/>
      <c r="F1349" s="502"/>
      <c r="G1349" s="502"/>
      <c r="H1349" s="502"/>
    </row>
    <row r="1350" spans="4:8" s="5" customFormat="1" x14ac:dyDescent="0.2">
      <c r="D1350" s="803"/>
      <c r="E1350" s="804"/>
      <c r="F1350" s="502"/>
      <c r="G1350" s="502"/>
      <c r="H1350" s="502"/>
    </row>
    <row r="1351" spans="4:8" s="5" customFormat="1" x14ac:dyDescent="0.2">
      <c r="D1351" s="803"/>
      <c r="E1351" s="804"/>
      <c r="F1351" s="502"/>
      <c r="G1351" s="502"/>
      <c r="H1351" s="502"/>
    </row>
    <row r="1352" spans="4:8" s="5" customFormat="1" x14ac:dyDescent="0.2">
      <c r="D1352" s="803"/>
      <c r="E1352" s="804"/>
      <c r="F1352" s="502"/>
      <c r="G1352" s="502"/>
      <c r="H1352" s="502"/>
    </row>
    <row r="1353" spans="4:8" s="5" customFormat="1" x14ac:dyDescent="0.2">
      <c r="D1353" s="803"/>
      <c r="E1353" s="804"/>
      <c r="F1353" s="502"/>
      <c r="G1353" s="502"/>
      <c r="H1353" s="502"/>
    </row>
    <row r="1354" spans="4:8" s="5" customFormat="1" x14ac:dyDescent="0.2">
      <c r="D1354" s="803"/>
      <c r="E1354" s="804"/>
      <c r="F1354" s="502"/>
      <c r="G1354" s="502"/>
      <c r="H1354" s="502"/>
    </row>
    <row r="1355" spans="4:8" s="5" customFormat="1" x14ac:dyDescent="0.2">
      <c r="D1355" s="803"/>
      <c r="E1355" s="804"/>
      <c r="F1355" s="502"/>
      <c r="G1355" s="502"/>
      <c r="H1355" s="502"/>
    </row>
    <row r="1356" spans="4:8" s="5" customFormat="1" x14ac:dyDescent="0.2">
      <c r="D1356" s="803"/>
      <c r="E1356" s="804"/>
      <c r="F1356" s="502"/>
      <c r="G1356" s="502"/>
      <c r="H1356" s="502"/>
    </row>
    <row r="1357" spans="4:8" s="5" customFormat="1" x14ac:dyDescent="0.2">
      <c r="D1357" s="803"/>
      <c r="E1357" s="804"/>
      <c r="F1357" s="502"/>
      <c r="G1357" s="502"/>
      <c r="H1357" s="502"/>
    </row>
    <row r="1358" spans="4:8" s="5" customFormat="1" x14ac:dyDescent="0.2">
      <c r="D1358" s="803"/>
      <c r="E1358" s="804"/>
      <c r="F1358" s="502"/>
      <c r="G1358" s="502"/>
      <c r="H1358" s="502"/>
    </row>
    <row r="1359" spans="4:8" s="5" customFormat="1" x14ac:dyDescent="0.2">
      <c r="D1359" s="803"/>
      <c r="E1359" s="804"/>
      <c r="F1359" s="502"/>
      <c r="G1359" s="502"/>
      <c r="H1359" s="502"/>
    </row>
    <row r="1360" spans="4:8" s="5" customFormat="1" x14ac:dyDescent="0.2">
      <c r="D1360" s="803"/>
      <c r="E1360" s="804"/>
      <c r="F1360" s="502"/>
      <c r="G1360" s="502"/>
      <c r="H1360" s="502"/>
    </row>
    <row r="1361" spans="4:8" s="5" customFormat="1" x14ac:dyDescent="0.2">
      <c r="D1361" s="803"/>
      <c r="E1361" s="804"/>
      <c r="F1361" s="502"/>
      <c r="G1361" s="502"/>
      <c r="H1361" s="502"/>
    </row>
    <row r="1362" spans="4:8" s="5" customFormat="1" x14ac:dyDescent="0.2">
      <c r="D1362" s="803"/>
      <c r="E1362" s="804"/>
      <c r="F1362" s="502"/>
      <c r="G1362" s="502"/>
      <c r="H1362" s="502"/>
    </row>
    <row r="1363" spans="4:8" s="5" customFormat="1" x14ac:dyDescent="0.2">
      <c r="D1363" s="803"/>
      <c r="E1363" s="804"/>
      <c r="F1363" s="502"/>
      <c r="G1363" s="502"/>
      <c r="H1363" s="502"/>
    </row>
    <row r="1364" spans="4:8" s="5" customFormat="1" x14ac:dyDescent="0.2">
      <c r="D1364" s="803"/>
      <c r="E1364" s="804"/>
      <c r="F1364" s="502"/>
      <c r="G1364" s="502"/>
      <c r="H1364" s="502"/>
    </row>
    <row r="1365" spans="4:8" s="5" customFormat="1" x14ac:dyDescent="0.2">
      <c r="D1365" s="803"/>
      <c r="E1365" s="804"/>
      <c r="F1365" s="502"/>
      <c r="G1365" s="502"/>
      <c r="H1365" s="502"/>
    </row>
    <row r="1366" spans="4:8" s="5" customFormat="1" x14ac:dyDescent="0.2">
      <c r="D1366" s="803"/>
      <c r="E1366" s="804"/>
      <c r="F1366" s="502"/>
      <c r="G1366" s="502"/>
      <c r="H1366" s="502"/>
    </row>
    <row r="1367" spans="4:8" s="5" customFormat="1" x14ac:dyDescent="0.2">
      <c r="D1367" s="803"/>
      <c r="E1367" s="804"/>
      <c r="F1367" s="502"/>
      <c r="G1367" s="502"/>
      <c r="H1367" s="502"/>
    </row>
    <row r="1368" spans="4:8" s="5" customFormat="1" x14ac:dyDescent="0.2">
      <c r="D1368" s="803"/>
      <c r="E1368" s="804"/>
      <c r="F1368" s="502"/>
      <c r="G1368" s="502"/>
      <c r="H1368" s="502"/>
    </row>
    <row r="1369" spans="4:8" s="5" customFormat="1" x14ac:dyDescent="0.2">
      <c r="D1369" s="803"/>
      <c r="E1369" s="804"/>
      <c r="F1369" s="502"/>
      <c r="G1369" s="502"/>
      <c r="H1369" s="502"/>
    </row>
    <row r="1370" spans="4:8" s="5" customFormat="1" x14ac:dyDescent="0.2">
      <c r="D1370" s="803"/>
      <c r="E1370" s="804"/>
      <c r="F1370" s="502"/>
      <c r="G1370" s="502"/>
      <c r="H1370" s="502"/>
    </row>
    <row r="1371" spans="4:8" s="5" customFormat="1" x14ac:dyDescent="0.2">
      <c r="D1371" s="803"/>
      <c r="E1371" s="804"/>
      <c r="F1371" s="502"/>
      <c r="G1371" s="502"/>
      <c r="H1371" s="502"/>
    </row>
    <row r="1372" spans="4:8" s="5" customFormat="1" x14ac:dyDescent="0.2">
      <c r="D1372" s="803"/>
      <c r="E1372" s="804"/>
      <c r="F1372" s="502"/>
      <c r="G1372" s="502"/>
      <c r="H1372" s="502"/>
    </row>
    <row r="1373" spans="4:8" s="5" customFormat="1" x14ac:dyDescent="0.2">
      <c r="D1373" s="803"/>
      <c r="E1373" s="804"/>
      <c r="F1373" s="502"/>
      <c r="G1373" s="502"/>
      <c r="H1373" s="502"/>
    </row>
    <row r="1374" spans="4:8" s="5" customFormat="1" x14ac:dyDescent="0.2">
      <c r="D1374" s="803"/>
      <c r="E1374" s="804"/>
      <c r="F1374" s="502"/>
      <c r="G1374" s="502"/>
      <c r="H1374" s="502"/>
    </row>
    <row r="1375" spans="4:8" s="5" customFormat="1" x14ac:dyDescent="0.2">
      <c r="D1375" s="803"/>
      <c r="E1375" s="804"/>
      <c r="F1375" s="502"/>
      <c r="G1375" s="502"/>
      <c r="H1375" s="502"/>
    </row>
    <row r="1376" spans="4:8" s="5" customFormat="1" x14ac:dyDescent="0.2">
      <c r="D1376" s="803"/>
      <c r="E1376" s="804"/>
      <c r="F1376" s="502"/>
      <c r="G1376" s="502"/>
      <c r="H1376" s="502"/>
    </row>
    <row r="1377" spans="4:8" s="5" customFormat="1" x14ac:dyDescent="0.2">
      <c r="D1377" s="803"/>
      <c r="E1377" s="804"/>
      <c r="F1377" s="502"/>
      <c r="G1377" s="502"/>
      <c r="H1377" s="502"/>
    </row>
    <row r="1378" spans="4:8" s="5" customFormat="1" x14ac:dyDescent="0.2">
      <c r="D1378" s="803"/>
      <c r="E1378" s="804"/>
      <c r="F1378" s="502"/>
      <c r="G1378" s="502"/>
      <c r="H1378" s="502"/>
    </row>
    <row r="1379" spans="4:8" s="5" customFormat="1" x14ac:dyDescent="0.2">
      <c r="D1379" s="803"/>
      <c r="E1379" s="804"/>
      <c r="F1379" s="502"/>
      <c r="G1379" s="502"/>
      <c r="H1379" s="502"/>
    </row>
    <row r="1380" spans="4:8" s="5" customFormat="1" x14ac:dyDescent="0.2">
      <c r="D1380" s="803"/>
      <c r="E1380" s="804"/>
      <c r="F1380" s="502"/>
      <c r="G1380" s="502"/>
      <c r="H1380" s="502"/>
    </row>
    <row r="1381" spans="4:8" s="5" customFormat="1" x14ac:dyDescent="0.2">
      <c r="D1381" s="803"/>
      <c r="E1381" s="804"/>
      <c r="F1381" s="502"/>
      <c r="G1381" s="502"/>
      <c r="H1381" s="502"/>
    </row>
    <row r="1382" spans="4:8" s="5" customFormat="1" x14ac:dyDescent="0.2">
      <c r="D1382" s="803"/>
      <c r="E1382" s="804"/>
      <c r="F1382" s="502"/>
      <c r="G1382" s="502"/>
      <c r="H1382" s="502"/>
    </row>
    <row r="1383" spans="4:8" s="5" customFormat="1" x14ac:dyDescent="0.2">
      <c r="D1383" s="803"/>
      <c r="E1383" s="804"/>
      <c r="F1383" s="502"/>
      <c r="G1383" s="502"/>
      <c r="H1383" s="502"/>
    </row>
    <row r="1384" spans="4:8" s="5" customFormat="1" x14ac:dyDescent="0.2">
      <c r="D1384" s="803"/>
      <c r="E1384" s="804"/>
      <c r="F1384" s="502"/>
      <c r="G1384" s="502"/>
      <c r="H1384" s="502"/>
    </row>
    <row r="1385" spans="4:8" s="5" customFormat="1" x14ac:dyDescent="0.2">
      <c r="D1385" s="803"/>
      <c r="E1385" s="804"/>
      <c r="F1385" s="502"/>
      <c r="G1385" s="502"/>
      <c r="H1385" s="502"/>
    </row>
    <row r="1386" spans="4:8" s="5" customFormat="1" x14ac:dyDescent="0.2">
      <c r="D1386" s="803"/>
      <c r="E1386" s="804"/>
      <c r="F1386" s="502"/>
      <c r="G1386" s="502"/>
      <c r="H1386" s="502"/>
    </row>
    <row r="1387" spans="4:8" s="5" customFormat="1" x14ac:dyDescent="0.2">
      <c r="D1387" s="803"/>
      <c r="E1387" s="804"/>
      <c r="F1387" s="502"/>
      <c r="G1387" s="502"/>
      <c r="H1387" s="502"/>
    </row>
    <row r="1388" spans="4:8" s="5" customFormat="1" x14ac:dyDescent="0.2">
      <c r="D1388" s="803"/>
      <c r="E1388" s="804"/>
      <c r="F1388" s="502"/>
      <c r="G1388" s="502"/>
      <c r="H1388" s="502"/>
    </row>
    <row r="1389" spans="4:8" s="5" customFormat="1" x14ac:dyDescent="0.2">
      <c r="D1389" s="803"/>
      <c r="E1389" s="804"/>
      <c r="F1389" s="502"/>
      <c r="G1389" s="502"/>
      <c r="H1389" s="502"/>
    </row>
    <row r="1390" spans="4:8" s="5" customFormat="1" x14ac:dyDescent="0.2">
      <c r="D1390" s="803"/>
      <c r="E1390" s="804"/>
      <c r="F1390" s="502"/>
      <c r="G1390" s="502"/>
      <c r="H1390" s="502"/>
    </row>
    <row r="1391" spans="4:8" s="5" customFormat="1" x14ac:dyDescent="0.2">
      <c r="D1391" s="803"/>
      <c r="E1391" s="804"/>
      <c r="F1391" s="502"/>
      <c r="G1391" s="502"/>
      <c r="H1391" s="502"/>
    </row>
    <row r="1392" spans="4:8" s="5" customFormat="1" x14ac:dyDescent="0.2">
      <c r="D1392" s="803"/>
      <c r="E1392" s="804"/>
      <c r="F1392" s="502"/>
      <c r="G1392" s="502"/>
      <c r="H1392" s="502"/>
    </row>
    <row r="1393" spans="4:8" s="5" customFormat="1" x14ac:dyDescent="0.2">
      <c r="D1393" s="803"/>
      <c r="E1393" s="804"/>
      <c r="F1393" s="502"/>
      <c r="G1393" s="502"/>
      <c r="H1393" s="502"/>
    </row>
    <row r="1394" spans="4:8" s="5" customFormat="1" x14ac:dyDescent="0.2">
      <c r="D1394" s="803"/>
      <c r="E1394" s="804"/>
      <c r="F1394" s="502"/>
      <c r="G1394" s="502"/>
      <c r="H1394" s="502"/>
    </row>
    <row r="1395" spans="4:8" s="5" customFormat="1" x14ac:dyDescent="0.2">
      <c r="D1395" s="803"/>
      <c r="E1395" s="804"/>
      <c r="F1395" s="502"/>
      <c r="G1395" s="502"/>
      <c r="H1395" s="502"/>
    </row>
    <row r="1396" spans="4:8" s="5" customFormat="1" x14ac:dyDescent="0.2">
      <c r="D1396" s="803"/>
      <c r="E1396" s="804"/>
      <c r="F1396" s="502"/>
      <c r="G1396" s="502"/>
      <c r="H1396" s="502"/>
    </row>
    <row r="1397" spans="4:8" s="5" customFormat="1" x14ac:dyDescent="0.2">
      <c r="D1397" s="803"/>
      <c r="E1397" s="804"/>
      <c r="F1397" s="502"/>
      <c r="G1397" s="502"/>
      <c r="H1397" s="502"/>
    </row>
    <row r="1398" spans="4:8" s="5" customFormat="1" x14ac:dyDescent="0.2">
      <c r="D1398" s="803"/>
      <c r="E1398" s="804"/>
      <c r="F1398" s="502"/>
      <c r="G1398" s="502"/>
      <c r="H1398" s="502"/>
    </row>
    <row r="1399" spans="4:8" s="5" customFormat="1" x14ac:dyDescent="0.2">
      <c r="D1399" s="803"/>
      <c r="E1399" s="804"/>
      <c r="F1399" s="502"/>
      <c r="G1399" s="502"/>
      <c r="H1399" s="502"/>
    </row>
    <row r="1400" spans="4:8" s="5" customFormat="1" x14ac:dyDescent="0.2">
      <c r="D1400" s="803"/>
      <c r="E1400" s="804"/>
      <c r="F1400" s="502"/>
      <c r="G1400" s="502"/>
      <c r="H1400" s="502"/>
    </row>
    <row r="1401" spans="4:8" s="5" customFormat="1" x14ac:dyDescent="0.2">
      <c r="D1401" s="803"/>
      <c r="E1401" s="804"/>
      <c r="F1401" s="502"/>
      <c r="G1401" s="502"/>
      <c r="H1401" s="502"/>
    </row>
    <row r="1402" spans="4:8" s="5" customFormat="1" x14ac:dyDescent="0.2">
      <c r="D1402" s="803"/>
      <c r="E1402" s="804"/>
      <c r="F1402" s="502"/>
      <c r="G1402" s="502"/>
      <c r="H1402" s="502"/>
    </row>
    <row r="1403" spans="4:8" s="5" customFormat="1" x14ac:dyDescent="0.2">
      <c r="D1403" s="803"/>
      <c r="E1403" s="804"/>
      <c r="F1403" s="502"/>
      <c r="G1403" s="502"/>
      <c r="H1403" s="502"/>
    </row>
    <row r="1404" spans="4:8" s="5" customFormat="1" x14ac:dyDescent="0.2">
      <c r="D1404" s="803"/>
      <c r="E1404" s="804"/>
      <c r="F1404" s="502"/>
      <c r="G1404" s="502"/>
      <c r="H1404" s="502"/>
    </row>
    <row r="1405" spans="4:8" s="5" customFormat="1" x14ac:dyDescent="0.2">
      <c r="D1405" s="803"/>
      <c r="E1405" s="804"/>
      <c r="F1405" s="502"/>
      <c r="G1405" s="502"/>
      <c r="H1405" s="502"/>
    </row>
    <row r="1406" spans="4:8" s="5" customFormat="1" x14ac:dyDescent="0.2">
      <c r="D1406" s="803"/>
      <c r="E1406" s="804"/>
      <c r="F1406" s="502"/>
      <c r="G1406" s="502"/>
      <c r="H1406" s="502"/>
    </row>
    <row r="1407" spans="4:8" s="5" customFormat="1" x14ac:dyDescent="0.2">
      <c r="D1407" s="803"/>
      <c r="E1407" s="804"/>
      <c r="F1407" s="502"/>
      <c r="G1407" s="502"/>
      <c r="H1407" s="502"/>
    </row>
    <row r="1408" spans="4:8" s="5" customFormat="1" x14ac:dyDescent="0.2">
      <c r="D1408" s="803"/>
      <c r="E1408" s="804"/>
      <c r="F1408" s="502"/>
      <c r="G1408" s="502"/>
      <c r="H1408" s="502"/>
    </row>
    <row r="1409" spans="4:8" s="5" customFormat="1" x14ac:dyDescent="0.2">
      <c r="D1409" s="803"/>
      <c r="E1409" s="804"/>
      <c r="F1409" s="502"/>
      <c r="G1409" s="502"/>
      <c r="H1409" s="502"/>
    </row>
    <row r="1410" spans="4:8" s="5" customFormat="1" x14ac:dyDescent="0.2">
      <c r="D1410" s="803"/>
      <c r="E1410" s="804"/>
      <c r="F1410" s="502"/>
      <c r="G1410" s="502"/>
      <c r="H1410" s="502"/>
    </row>
    <row r="1411" spans="4:8" s="5" customFormat="1" x14ac:dyDescent="0.2">
      <c r="D1411" s="803"/>
      <c r="E1411" s="804"/>
      <c r="F1411" s="502"/>
      <c r="G1411" s="502"/>
      <c r="H1411" s="502"/>
    </row>
    <row r="1412" spans="4:8" s="5" customFormat="1" x14ac:dyDescent="0.2">
      <c r="D1412" s="803"/>
      <c r="E1412" s="804"/>
      <c r="F1412" s="502"/>
      <c r="G1412" s="502"/>
      <c r="H1412" s="502"/>
    </row>
    <row r="1413" spans="4:8" s="5" customFormat="1" x14ac:dyDescent="0.2">
      <c r="D1413" s="803"/>
      <c r="E1413" s="804"/>
      <c r="F1413" s="502"/>
      <c r="G1413" s="502"/>
      <c r="H1413" s="502"/>
    </row>
    <row r="1414" spans="4:8" s="5" customFormat="1" x14ac:dyDescent="0.2">
      <c r="D1414" s="803"/>
      <c r="E1414" s="804"/>
      <c r="F1414" s="502"/>
      <c r="G1414" s="502"/>
      <c r="H1414" s="502"/>
    </row>
    <row r="1415" spans="4:8" s="5" customFormat="1" x14ac:dyDescent="0.2">
      <c r="D1415" s="803"/>
      <c r="E1415" s="804"/>
      <c r="F1415" s="502"/>
      <c r="G1415" s="502"/>
      <c r="H1415" s="502"/>
    </row>
    <row r="1416" spans="4:8" s="5" customFormat="1" x14ac:dyDescent="0.2">
      <c r="D1416" s="803"/>
      <c r="E1416" s="804"/>
      <c r="F1416" s="502"/>
      <c r="G1416" s="502"/>
      <c r="H1416" s="502"/>
    </row>
    <row r="1417" spans="4:8" s="5" customFormat="1" x14ac:dyDescent="0.2">
      <c r="D1417" s="803"/>
      <c r="E1417" s="804"/>
      <c r="F1417" s="502"/>
      <c r="G1417" s="502"/>
      <c r="H1417" s="502"/>
    </row>
    <row r="1418" spans="4:8" s="5" customFormat="1" x14ac:dyDescent="0.2">
      <c r="D1418" s="803"/>
      <c r="E1418" s="804"/>
      <c r="F1418" s="502"/>
      <c r="G1418" s="502"/>
      <c r="H1418" s="502"/>
    </row>
    <row r="1419" spans="4:8" s="5" customFormat="1" x14ac:dyDescent="0.2">
      <c r="D1419" s="803"/>
      <c r="E1419" s="804"/>
      <c r="F1419" s="502"/>
      <c r="G1419" s="502"/>
      <c r="H1419" s="502"/>
    </row>
    <row r="1420" spans="4:8" s="5" customFormat="1" x14ac:dyDescent="0.2">
      <c r="D1420" s="803"/>
      <c r="E1420" s="804"/>
      <c r="F1420" s="502"/>
      <c r="G1420" s="502"/>
      <c r="H1420" s="502"/>
    </row>
    <row r="1421" spans="4:8" s="5" customFormat="1" x14ac:dyDescent="0.2">
      <c r="D1421" s="803"/>
      <c r="E1421" s="804"/>
      <c r="F1421" s="502"/>
      <c r="G1421" s="502"/>
      <c r="H1421" s="502"/>
    </row>
    <row r="1422" spans="4:8" s="5" customFormat="1" x14ac:dyDescent="0.2">
      <c r="D1422" s="803"/>
      <c r="E1422" s="804"/>
      <c r="F1422" s="502"/>
      <c r="G1422" s="502"/>
      <c r="H1422" s="502"/>
    </row>
    <row r="1423" spans="4:8" s="5" customFormat="1" x14ac:dyDescent="0.2">
      <c r="D1423" s="803"/>
      <c r="E1423" s="804"/>
      <c r="F1423" s="502"/>
      <c r="G1423" s="502"/>
      <c r="H1423" s="502"/>
    </row>
    <row r="1424" spans="4:8" s="5" customFormat="1" x14ac:dyDescent="0.2">
      <c r="D1424" s="803"/>
      <c r="E1424" s="804"/>
      <c r="F1424" s="502"/>
      <c r="G1424" s="502"/>
      <c r="H1424" s="502"/>
    </row>
    <row r="1425" spans="4:8" s="5" customFormat="1" x14ac:dyDescent="0.2">
      <c r="D1425" s="803"/>
      <c r="E1425" s="804"/>
      <c r="F1425" s="502"/>
      <c r="G1425" s="502"/>
      <c r="H1425" s="502"/>
    </row>
    <row r="1426" spans="4:8" s="5" customFormat="1" x14ac:dyDescent="0.2">
      <c r="D1426" s="803"/>
      <c r="E1426" s="804"/>
      <c r="F1426" s="502"/>
      <c r="G1426" s="502"/>
      <c r="H1426" s="502"/>
    </row>
    <row r="1427" spans="4:8" s="5" customFormat="1" x14ac:dyDescent="0.2">
      <c r="D1427" s="803"/>
      <c r="E1427" s="804"/>
      <c r="F1427" s="502"/>
      <c r="G1427" s="502"/>
      <c r="H1427" s="502"/>
    </row>
    <row r="1428" spans="4:8" s="5" customFormat="1" x14ac:dyDescent="0.2">
      <c r="D1428" s="803"/>
      <c r="E1428" s="804"/>
      <c r="F1428" s="502"/>
      <c r="G1428" s="502"/>
      <c r="H1428" s="502"/>
    </row>
    <row r="1429" spans="4:8" s="5" customFormat="1" x14ac:dyDescent="0.2">
      <c r="D1429" s="803"/>
      <c r="E1429" s="804"/>
      <c r="F1429" s="502"/>
      <c r="G1429" s="502"/>
      <c r="H1429" s="502"/>
    </row>
    <row r="1430" spans="4:8" s="5" customFormat="1" x14ac:dyDescent="0.2">
      <c r="D1430" s="803"/>
      <c r="E1430" s="804"/>
      <c r="F1430" s="502"/>
      <c r="G1430" s="502"/>
      <c r="H1430" s="502"/>
    </row>
    <row r="1431" spans="4:8" s="5" customFormat="1" x14ac:dyDescent="0.2">
      <c r="D1431" s="803"/>
      <c r="E1431" s="804"/>
      <c r="F1431" s="502"/>
      <c r="G1431" s="502"/>
      <c r="H1431" s="502"/>
    </row>
    <row r="1432" spans="4:8" s="5" customFormat="1" x14ac:dyDescent="0.2">
      <c r="D1432" s="803"/>
      <c r="E1432" s="804"/>
      <c r="F1432" s="502"/>
      <c r="G1432" s="502"/>
      <c r="H1432" s="502"/>
    </row>
    <row r="1433" spans="4:8" s="5" customFormat="1" x14ac:dyDescent="0.2">
      <c r="D1433" s="803"/>
      <c r="E1433" s="804"/>
      <c r="F1433" s="502"/>
      <c r="G1433" s="502"/>
      <c r="H1433" s="502"/>
    </row>
    <row r="1434" spans="4:8" s="5" customFormat="1" x14ac:dyDescent="0.2">
      <c r="D1434" s="803"/>
      <c r="E1434" s="804"/>
      <c r="F1434" s="502"/>
      <c r="G1434" s="502"/>
      <c r="H1434" s="502"/>
    </row>
    <row r="1435" spans="4:8" s="5" customFormat="1" x14ac:dyDescent="0.2">
      <c r="D1435" s="803"/>
      <c r="E1435" s="804"/>
      <c r="F1435" s="502"/>
      <c r="G1435" s="502"/>
      <c r="H1435" s="502"/>
    </row>
    <row r="1436" spans="4:8" s="5" customFormat="1" x14ac:dyDescent="0.2">
      <c r="D1436" s="803"/>
      <c r="E1436" s="804"/>
      <c r="F1436" s="502"/>
      <c r="G1436" s="502"/>
      <c r="H1436" s="502"/>
    </row>
    <row r="1437" spans="4:8" s="5" customFormat="1" x14ac:dyDescent="0.2">
      <c r="D1437" s="803"/>
      <c r="E1437" s="804"/>
      <c r="F1437" s="502"/>
      <c r="G1437" s="502"/>
      <c r="H1437" s="502"/>
    </row>
    <row r="1438" spans="4:8" s="5" customFormat="1" x14ac:dyDescent="0.2">
      <c r="D1438" s="803"/>
      <c r="E1438" s="804"/>
      <c r="F1438" s="502"/>
      <c r="G1438" s="502"/>
      <c r="H1438" s="502"/>
    </row>
    <row r="1439" spans="4:8" s="5" customFormat="1" x14ac:dyDescent="0.2">
      <c r="D1439" s="803"/>
      <c r="E1439" s="804"/>
      <c r="F1439" s="502"/>
      <c r="G1439" s="502"/>
      <c r="H1439" s="502"/>
    </row>
    <row r="1440" spans="4:8" s="5" customFormat="1" x14ac:dyDescent="0.2">
      <c r="D1440" s="803"/>
      <c r="E1440" s="804"/>
      <c r="F1440" s="502"/>
      <c r="G1440" s="502"/>
      <c r="H1440" s="502"/>
    </row>
    <row r="1441" spans="4:8" s="5" customFormat="1" x14ac:dyDescent="0.2">
      <c r="D1441" s="803"/>
      <c r="E1441" s="804"/>
      <c r="F1441" s="502"/>
      <c r="G1441" s="502"/>
      <c r="H1441" s="502"/>
    </row>
    <row r="1442" spans="4:8" s="5" customFormat="1" x14ac:dyDescent="0.2">
      <c r="D1442" s="803"/>
      <c r="E1442" s="804"/>
      <c r="F1442" s="502"/>
      <c r="G1442" s="502"/>
      <c r="H1442" s="502"/>
    </row>
    <row r="1443" spans="4:8" s="5" customFormat="1" x14ac:dyDescent="0.2">
      <c r="D1443" s="803"/>
      <c r="E1443" s="804"/>
      <c r="F1443" s="502"/>
      <c r="G1443" s="502"/>
      <c r="H1443" s="502"/>
    </row>
    <row r="1444" spans="4:8" s="5" customFormat="1" x14ac:dyDescent="0.2">
      <c r="D1444" s="803"/>
      <c r="E1444" s="804"/>
      <c r="F1444" s="502"/>
      <c r="G1444" s="502"/>
      <c r="H1444" s="502"/>
    </row>
    <row r="1445" spans="4:8" s="5" customFormat="1" x14ac:dyDescent="0.2">
      <c r="D1445" s="803"/>
      <c r="E1445" s="804"/>
      <c r="F1445" s="502"/>
      <c r="G1445" s="502"/>
      <c r="H1445" s="502"/>
    </row>
    <row r="1446" spans="4:8" s="5" customFormat="1" x14ac:dyDescent="0.2">
      <c r="D1446" s="803"/>
      <c r="E1446" s="804"/>
      <c r="F1446" s="502"/>
      <c r="G1446" s="502"/>
      <c r="H1446" s="502"/>
    </row>
    <row r="1447" spans="4:8" s="5" customFormat="1" x14ac:dyDescent="0.2">
      <c r="D1447" s="803"/>
      <c r="E1447" s="804"/>
      <c r="F1447" s="502"/>
      <c r="G1447" s="502"/>
      <c r="H1447" s="502"/>
    </row>
    <row r="1448" spans="4:8" s="5" customFormat="1" x14ac:dyDescent="0.2">
      <c r="D1448" s="803"/>
      <c r="E1448" s="804"/>
      <c r="F1448" s="502"/>
      <c r="G1448" s="502"/>
      <c r="H1448" s="502"/>
    </row>
    <row r="1449" spans="4:8" s="5" customFormat="1" x14ac:dyDescent="0.2">
      <c r="D1449" s="803"/>
      <c r="E1449" s="804"/>
      <c r="F1449" s="502"/>
      <c r="G1449" s="502"/>
      <c r="H1449" s="502"/>
    </row>
    <row r="1450" spans="4:8" s="5" customFormat="1" x14ac:dyDescent="0.2">
      <c r="D1450" s="803"/>
      <c r="E1450" s="804"/>
      <c r="F1450" s="502"/>
      <c r="G1450" s="502"/>
      <c r="H1450" s="502"/>
    </row>
    <row r="1451" spans="4:8" s="5" customFormat="1" x14ac:dyDescent="0.2">
      <c r="D1451" s="803"/>
      <c r="E1451" s="804"/>
      <c r="F1451" s="502"/>
      <c r="G1451" s="502"/>
      <c r="H1451" s="502"/>
    </row>
    <row r="1452" spans="4:8" s="5" customFormat="1" x14ac:dyDescent="0.2">
      <c r="D1452" s="803"/>
      <c r="E1452" s="804"/>
      <c r="F1452" s="502"/>
      <c r="G1452" s="502"/>
      <c r="H1452" s="502"/>
    </row>
    <row r="1453" spans="4:8" s="5" customFormat="1" x14ac:dyDescent="0.2">
      <c r="D1453" s="803"/>
      <c r="E1453" s="804"/>
      <c r="F1453" s="502"/>
      <c r="G1453" s="502"/>
      <c r="H1453" s="502"/>
    </row>
    <row r="1454" spans="4:8" s="5" customFormat="1" x14ac:dyDescent="0.2">
      <c r="D1454" s="803"/>
      <c r="E1454" s="804"/>
      <c r="F1454" s="502"/>
      <c r="G1454" s="502"/>
      <c r="H1454" s="502"/>
    </row>
    <row r="1455" spans="4:8" s="5" customFormat="1" x14ac:dyDescent="0.2">
      <c r="D1455" s="803"/>
      <c r="E1455" s="804"/>
      <c r="F1455" s="502"/>
      <c r="G1455" s="502"/>
      <c r="H1455" s="502"/>
    </row>
    <row r="1456" spans="4:8" s="5" customFormat="1" x14ac:dyDescent="0.2">
      <c r="D1456" s="803"/>
      <c r="E1456" s="804"/>
      <c r="F1456" s="502"/>
      <c r="G1456" s="502"/>
      <c r="H1456" s="502"/>
    </row>
    <row r="1457" spans="4:8" s="5" customFormat="1" x14ac:dyDescent="0.2">
      <c r="D1457" s="803"/>
      <c r="E1457" s="804"/>
      <c r="F1457" s="502"/>
      <c r="G1457" s="502"/>
      <c r="H1457" s="502"/>
    </row>
    <row r="1458" spans="4:8" s="5" customFormat="1" x14ac:dyDescent="0.2">
      <c r="D1458" s="803"/>
      <c r="E1458" s="804"/>
      <c r="F1458" s="502"/>
      <c r="G1458" s="502"/>
      <c r="H1458" s="502"/>
    </row>
    <row r="1459" spans="4:8" s="5" customFormat="1" x14ac:dyDescent="0.2">
      <c r="D1459" s="803"/>
      <c r="E1459" s="804"/>
      <c r="F1459" s="502"/>
      <c r="G1459" s="502"/>
      <c r="H1459" s="502"/>
    </row>
    <row r="1460" spans="4:8" s="5" customFormat="1" x14ac:dyDescent="0.2">
      <c r="D1460" s="803"/>
      <c r="E1460" s="804"/>
      <c r="F1460" s="502"/>
      <c r="G1460" s="502"/>
      <c r="H1460" s="502"/>
    </row>
    <row r="1461" spans="4:8" s="5" customFormat="1" x14ac:dyDescent="0.2">
      <c r="D1461" s="803"/>
      <c r="E1461" s="804"/>
      <c r="F1461" s="502"/>
      <c r="G1461" s="502"/>
      <c r="H1461" s="502"/>
    </row>
    <row r="1462" spans="4:8" s="5" customFormat="1" x14ac:dyDescent="0.2">
      <c r="D1462" s="803"/>
      <c r="E1462" s="804"/>
      <c r="F1462" s="502"/>
      <c r="G1462" s="502"/>
      <c r="H1462" s="502"/>
    </row>
    <row r="1463" spans="4:8" s="5" customFormat="1" x14ac:dyDescent="0.2">
      <c r="D1463" s="803"/>
      <c r="E1463" s="804"/>
      <c r="F1463" s="502"/>
      <c r="G1463" s="502"/>
      <c r="H1463" s="502"/>
    </row>
    <row r="1464" spans="4:8" s="5" customFormat="1" x14ac:dyDescent="0.2">
      <c r="D1464" s="803"/>
      <c r="E1464" s="804"/>
      <c r="F1464" s="502"/>
      <c r="G1464" s="502"/>
      <c r="H1464" s="502"/>
    </row>
    <row r="1465" spans="4:8" s="5" customFormat="1" x14ac:dyDescent="0.2">
      <c r="D1465" s="803"/>
      <c r="E1465" s="804"/>
      <c r="F1465" s="502"/>
      <c r="G1465" s="502"/>
      <c r="H1465" s="502"/>
    </row>
    <row r="1466" spans="4:8" s="5" customFormat="1" x14ac:dyDescent="0.2">
      <c r="D1466" s="803"/>
      <c r="E1466" s="804"/>
      <c r="F1466" s="502"/>
      <c r="G1466" s="502"/>
      <c r="H1466" s="502"/>
    </row>
    <row r="1467" spans="4:8" s="5" customFormat="1" x14ac:dyDescent="0.2">
      <c r="D1467" s="803"/>
      <c r="E1467" s="804"/>
      <c r="F1467" s="502"/>
      <c r="G1467" s="502"/>
      <c r="H1467" s="502"/>
    </row>
    <row r="1468" spans="4:8" s="5" customFormat="1" x14ac:dyDescent="0.2">
      <c r="D1468" s="803"/>
      <c r="E1468" s="804"/>
      <c r="F1468" s="502"/>
      <c r="G1468" s="502"/>
      <c r="H1468" s="502"/>
    </row>
    <row r="1469" spans="4:8" s="5" customFormat="1" x14ac:dyDescent="0.2">
      <c r="D1469" s="803"/>
      <c r="E1469" s="804"/>
      <c r="F1469" s="502"/>
      <c r="G1469" s="502"/>
      <c r="H1469" s="502"/>
    </row>
    <row r="1470" spans="4:8" s="5" customFormat="1" x14ac:dyDescent="0.2">
      <c r="D1470" s="803"/>
      <c r="E1470" s="804"/>
      <c r="F1470" s="502"/>
      <c r="G1470" s="502"/>
      <c r="H1470" s="502"/>
    </row>
    <row r="1471" spans="4:8" s="5" customFormat="1" x14ac:dyDescent="0.2">
      <c r="D1471" s="803"/>
      <c r="E1471" s="804"/>
      <c r="F1471" s="502"/>
      <c r="G1471" s="502"/>
      <c r="H1471" s="502"/>
    </row>
    <row r="1472" spans="4:8" s="5" customFormat="1" x14ac:dyDescent="0.2">
      <c r="D1472" s="803"/>
      <c r="E1472" s="804"/>
      <c r="F1472" s="502"/>
      <c r="G1472" s="502"/>
      <c r="H1472" s="502"/>
    </row>
    <row r="1473" spans="4:8" s="5" customFormat="1" x14ac:dyDescent="0.2">
      <c r="D1473" s="803"/>
      <c r="E1473" s="804"/>
      <c r="F1473" s="502"/>
      <c r="G1473" s="502"/>
      <c r="H1473" s="502"/>
    </row>
    <row r="1474" spans="4:8" s="5" customFormat="1" x14ac:dyDescent="0.2">
      <c r="D1474" s="803"/>
      <c r="E1474" s="804"/>
      <c r="F1474" s="502"/>
      <c r="G1474" s="502"/>
      <c r="H1474" s="502"/>
    </row>
    <row r="1475" spans="4:8" s="5" customFormat="1" x14ac:dyDescent="0.2">
      <c r="D1475" s="803"/>
      <c r="E1475" s="804"/>
      <c r="F1475" s="502"/>
      <c r="G1475" s="502"/>
      <c r="H1475" s="502"/>
    </row>
    <row r="1476" spans="4:8" s="5" customFormat="1" x14ac:dyDescent="0.2">
      <c r="D1476" s="803"/>
      <c r="E1476" s="804"/>
      <c r="F1476" s="502"/>
      <c r="G1476" s="502"/>
      <c r="H1476" s="502"/>
    </row>
    <row r="1477" spans="4:8" s="5" customFormat="1" x14ac:dyDescent="0.2">
      <c r="D1477" s="803"/>
      <c r="E1477" s="804"/>
      <c r="F1477" s="502"/>
      <c r="G1477" s="502"/>
      <c r="H1477" s="502"/>
    </row>
    <row r="1478" spans="4:8" s="5" customFormat="1" x14ac:dyDescent="0.2">
      <c r="D1478" s="803"/>
      <c r="E1478" s="804"/>
      <c r="F1478" s="502"/>
      <c r="G1478" s="502"/>
      <c r="H1478" s="502"/>
    </row>
    <row r="1479" spans="4:8" s="5" customFormat="1" x14ac:dyDescent="0.2">
      <c r="D1479" s="803"/>
      <c r="E1479" s="804"/>
      <c r="F1479" s="502"/>
      <c r="G1479" s="502"/>
      <c r="H1479" s="502"/>
    </row>
    <row r="1480" spans="4:8" s="5" customFormat="1" x14ac:dyDescent="0.2">
      <c r="D1480" s="803"/>
      <c r="E1480" s="804"/>
      <c r="F1480" s="502"/>
      <c r="G1480" s="502"/>
      <c r="H1480" s="502"/>
    </row>
    <row r="1481" spans="4:8" s="5" customFormat="1" x14ac:dyDescent="0.2">
      <c r="D1481" s="803"/>
      <c r="E1481" s="804"/>
      <c r="F1481" s="502"/>
      <c r="G1481" s="502"/>
      <c r="H1481" s="502"/>
    </row>
    <row r="1482" spans="4:8" s="5" customFormat="1" x14ac:dyDescent="0.2">
      <c r="D1482" s="803"/>
      <c r="E1482" s="804"/>
      <c r="F1482" s="502"/>
      <c r="G1482" s="502"/>
      <c r="H1482" s="502"/>
    </row>
    <row r="1483" spans="4:8" s="5" customFormat="1" x14ac:dyDescent="0.2">
      <c r="D1483" s="803"/>
      <c r="E1483" s="804"/>
      <c r="F1483" s="502"/>
      <c r="G1483" s="502"/>
      <c r="H1483" s="502"/>
    </row>
    <row r="1484" spans="4:8" s="5" customFormat="1" x14ac:dyDescent="0.2">
      <c r="D1484" s="803"/>
      <c r="E1484" s="804"/>
      <c r="F1484" s="502"/>
      <c r="G1484" s="502"/>
      <c r="H1484" s="502"/>
    </row>
    <row r="1485" spans="4:8" s="5" customFormat="1" x14ac:dyDescent="0.2">
      <c r="D1485" s="803"/>
      <c r="E1485" s="804"/>
      <c r="F1485" s="502"/>
      <c r="G1485" s="502"/>
      <c r="H1485" s="502"/>
    </row>
    <row r="1486" spans="4:8" s="5" customFormat="1" x14ac:dyDescent="0.2">
      <c r="D1486" s="803"/>
      <c r="E1486" s="804"/>
      <c r="F1486" s="502"/>
      <c r="G1486" s="502"/>
      <c r="H1486" s="502"/>
    </row>
    <row r="1487" spans="4:8" s="5" customFormat="1" x14ac:dyDescent="0.2">
      <c r="D1487" s="803"/>
      <c r="E1487" s="804"/>
      <c r="F1487" s="502"/>
      <c r="G1487" s="502"/>
      <c r="H1487" s="502"/>
    </row>
    <row r="1488" spans="4:8" s="5" customFormat="1" x14ac:dyDescent="0.2">
      <c r="D1488" s="803"/>
      <c r="E1488" s="804"/>
      <c r="F1488" s="502"/>
      <c r="G1488" s="502"/>
      <c r="H1488" s="502"/>
    </row>
    <row r="1489" spans="4:8" s="5" customFormat="1" x14ac:dyDescent="0.2">
      <c r="D1489" s="803"/>
      <c r="E1489" s="804"/>
      <c r="F1489" s="502"/>
      <c r="G1489" s="502"/>
      <c r="H1489" s="502"/>
    </row>
    <row r="1490" spans="4:8" s="5" customFormat="1" x14ac:dyDescent="0.2">
      <c r="D1490" s="803"/>
      <c r="E1490" s="804"/>
      <c r="F1490" s="502"/>
      <c r="G1490" s="502"/>
      <c r="H1490" s="502"/>
    </row>
    <row r="1491" spans="4:8" s="5" customFormat="1" x14ac:dyDescent="0.2">
      <c r="D1491" s="803"/>
      <c r="E1491" s="804"/>
      <c r="F1491" s="502"/>
      <c r="G1491" s="502"/>
      <c r="H1491" s="502"/>
    </row>
    <row r="1492" spans="4:8" s="5" customFormat="1" x14ac:dyDescent="0.2">
      <c r="D1492" s="803"/>
      <c r="E1492" s="804"/>
      <c r="F1492" s="502"/>
      <c r="G1492" s="502"/>
      <c r="H1492" s="502"/>
    </row>
    <row r="1493" spans="4:8" s="5" customFormat="1" x14ac:dyDescent="0.2">
      <c r="D1493" s="803"/>
      <c r="E1493" s="804"/>
      <c r="F1493" s="502"/>
      <c r="G1493" s="502"/>
      <c r="H1493" s="502"/>
    </row>
    <row r="1494" spans="4:8" s="5" customFormat="1" x14ac:dyDescent="0.2">
      <c r="D1494" s="803"/>
      <c r="E1494" s="804"/>
      <c r="F1494" s="502"/>
      <c r="G1494" s="502"/>
      <c r="H1494" s="502"/>
    </row>
    <row r="1495" spans="4:8" s="5" customFormat="1" x14ac:dyDescent="0.2">
      <c r="D1495" s="803"/>
      <c r="E1495" s="804"/>
      <c r="F1495" s="502"/>
      <c r="G1495" s="502"/>
      <c r="H1495" s="502"/>
    </row>
    <row r="1496" spans="4:8" s="5" customFormat="1" x14ac:dyDescent="0.2">
      <c r="D1496" s="803"/>
      <c r="E1496" s="804"/>
      <c r="F1496" s="502"/>
      <c r="G1496" s="502"/>
      <c r="H1496" s="502"/>
    </row>
    <row r="1497" spans="4:8" s="5" customFormat="1" x14ac:dyDescent="0.2">
      <c r="D1497" s="803"/>
      <c r="E1497" s="804"/>
      <c r="F1497" s="502"/>
      <c r="G1497" s="502"/>
      <c r="H1497" s="502"/>
    </row>
    <row r="1498" spans="4:8" s="5" customFormat="1" x14ac:dyDescent="0.2">
      <c r="D1498" s="803"/>
      <c r="E1498" s="804"/>
      <c r="F1498" s="502"/>
      <c r="G1498" s="502"/>
      <c r="H1498" s="502"/>
    </row>
    <row r="1499" spans="4:8" s="5" customFormat="1" x14ac:dyDescent="0.2">
      <c r="D1499" s="803"/>
      <c r="E1499" s="804"/>
      <c r="F1499" s="502"/>
      <c r="G1499" s="502"/>
      <c r="H1499" s="502"/>
    </row>
    <row r="1500" spans="4:8" s="5" customFormat="1" x14ac:dyDescent="0.2">
      <c r="D1500" s="803"/>
      <c r="E1500" s="804"/>
      <c r="F1500" s="502"/>
      <c r="G1500" s="502"/>
      <c r="H1500" s="502"/>
    </row>
    <row r="1501" spans="4:8" s="5" customFormat="1" x14ac:dyDescent="0.2">
      <c r="D1501" s="803"/>
      <c r="E1501" s="804"/>
      <c r="F1501" s="502"/>
      <c r="G1501" s="502"/>
      <c r="H1501" s="502"/>
    </row>
    <row r="1502" spans="4:8" s="5" customFormat="1" x14ac:dyDescent="0.2">
      <c r="D1502" s="803"/>
      <c r="E1502" s="804"/>
      <c r="F1502" s="502"/>
      <c r="G1502" s="502"/>
      <c r="H1502" s="502"/>
    </row>
    <row r="1503" spans="4:8" s="5" customFormat="1" x14ac:dyDescent="0.2">
      <c r="D1503" s="803"/>
      <c r="E1503" s="804"/>
      <c r="F1503" s="502"/>
      <c r="G1503" s="502"/>
      <c r="H1503" s="502"/>
    </row>
    <row r="1504" spans="4:8" s="5" customFormat="1" x14ac:dyDescent="0.2">
      <c r="D1504" s="803"/>
      <c r="E1504" s="804"/>
      <c r="F1504" s="502"/>
      <c r="G1504" s="502"/>
      <c r="H1504" s="502"/>
    </row>
    <row r="1505" spans="4:8" s="5" customFormat="1" x14ac:dyDescent="0.2">
      <c r="D1505" s="803"/>
      <c r="E1505" s="804"/>
      <c r="F1505" s="502"/>
      <c r="G1505" s="502"/>
      <c r="H1505" s="502"/>
    </row>
    <row r="1506" spans="4:8" s="5" customFormat="1" x14ac:dyDescent="0.2">
      <c r="D1506" s="803"/>
      <c r="E1506" s="804"/>
      <c r="F1506" s="502"/>
      <c r="G1506" s="502"/>
      <c r="H1506" s="502"/>
    </row>
    <row r="1507" spans="4:8" s="5" customFormat="1" x14ac:dyDescent="0.2">
      <c r="D1507" s="803"/>
      <c r="E1507" s="804"/>
      <c r="F1507" s="502"/>
      <c r="G1507" s="502"/>
      <c r="H1507" s="502"/>
    </row>
    <row r="1508" spans="4:8" s="5" customFormat="1" x14ac:dyDescent="0.2">
      <c r="D1508" s="803"/>
      <c r="E1508" s="804"/>
      <c r="F1508" s="502"/>
      <c r="G1508" s="502"/>
      <c r="H1508" s="502"/>
    </row>
    <row r="1509" spans="4:8" s="5" customFormat="1" x14ac:dyDescent="0.2">
      <c r="D1509" s="803"/>
      <c r="E1509" s="804"/>
      <c r="F1509" s="502"/>
      <c r="G1509" s="502"/>
      <c r="H1509" s="502"/>
    </row>
    <row r="1510" spans="4:8" s="5" customFormat="1" x14ac:dyDescent="0.2">
      <c r="D1510" s="803"/>
      <c r="E1510" s="804"/>
      <c r="F1510" s="502"/>
      <c r="G1510" s="502"/>
      <c r="H1510" s="502"/>
    </row>
    <row r="1511" spans="4:8" s="5" customFormat="1" x14ac:dyDescent="0.2">
      <c r="D1511" s="803"/>
      <c r="E1511" s="804"/>
      <c r="F1511" s="502"/>
      <c r="G1511" s="502"/>
      <c r="H1511" s="502"/>
    </row>
    <row r="1512" spans="4:8" s="5" customFormat="1" x14ac:dyDescent="0.2">
      <c r="D1512" s="803"/>
      <c r="E1512" s="804"/>
      <c r="F1512" s="502"/>
      <c r="G1512" s="502"/>
      <c r="H1512" s="502"/>
    </row>
    <row r="1513" spans="4:8" s="5" customFormat="1" x14ac:dyDescent="0.2">
      <c r="D1513" s="803"/>
      <c r="E1513" s="804"/>
      <c r="F1513" s="502"/>
      <c r="G1513" s="502"/>
      <c r="H1513" s="502"/>
    </row>
    <row r="1514" spans="4:8" s="5" customFormat="1" x14ac:dyDescent="0.2">
      <c r="D1514" s="803"/>
      <c r="E1514" s="804"/>
      <c r="F1514" s="502"/>
      <c r="G1514" s="502"/>
      <c r="H1514" s="502"/>
    </row>
    <row r="1515" spans="4:8" s="5" customFormat="1" x14ac:dyDescent="0.2">
      <c r="D1515" s="803"/>
      <c r="E1515" s="804"/>
      <c r="F1515" s="502"/>
      <c r="G1515" s="502"/>
      <c r="H1515" s="502"/>
    </row>
    <row r="1516" spans="4:8" s="5" customFormat="1" x14ac:dyDescent="0.2">
      <c r="D1516" s="803"/>
      <c r="E1516" s="804"/>
      <c r="F1516" s="502"/>
      <c r="G1516" s="502"/>
      <c r="H1516" s="502"/>
    </row>
    <row r="1517" spans="4:8" s="5" customFormat="1" x14ac:dyDescent="0.2">
      <c r="D1517" s="803"/>
      <c r="E1517" s="804"/>
      <c r="F1517" s="502"/>
      <c r="G1517" s="502"/>
      <c r="H1517" s="502"/>
    </row>
    <row r="1518" spans="4:8" s="5" customFormat="1" x14ac:dyDescent="0.2">
      <c r="D1518" s="803"/>
      <c r="E1518" s="804"/>
      <c r="F1518" s="502"/>
      <c r="G1518" s="502"/>
      <c r="H1518" s="502"/>
    </row>
    <row r="1519" spans="4:8" s="5" customFormat="1" x14ac:dyDescent="0.2">
      <c r="D1519" s="803"/>
      <c r="E1519" s="804"/>
      <c r="F1519" s="502"/>
      <c r="G1519" s="502"/>
      <c r="H1519" s="502"/>
    </row>
    <row r="1520" spans="4:8" s="5" customFormat="1" x14ac:dyDescent="0.2">
      <c r="D1520" s="803"/>
      <c r="E1520" s="804"/>
      <c r="F1520" s="502"/>
      <c r="G1520" s="502"/>
      <c r="H1520" s="502"/>
    </row>
    <row r="1521" spans="4:8" s="5" customFormat="1" x14ac:dyDescent="0.2">
      <c r="D1521" s="803"/>
      <c r="E1521" s="804"/>
      <c r="F1521" s="502"/>
      <c r="G1521" s="502"/>
      <c r="H1521" s="502"/>
    </row>
    <row r="1522" spans="4:8" s="5" customFormat="1" x14ac:dyDescent="0.2">
      <c r="D1522" s="803"/>
      <c r="E1522" s="804"/>
      <c r="F1522" s="502"/>
      <c r="G1522" s="502"/>
      <c r="H1522" s="502"/>
    </row>
    <row r="1523" spans="4:8" s="5" customFormat="1" x14ac:dyDescent="0.2">
      <c r="D1523" s="803"/>
      <c r="E1523" s="804"/>
      <c r="F1523" s="502"/>
      <c r="G1523" s="502"/>
      <c r="H1523" s="502"/>
    </row>
    <row r="1524" spans="4:8" s="5" customFormat="1" x14ac:dyDescent="0.2">
      <c r="D1524" s="803"/>
      <c r="E1524" s="804"/>
      <c r="F1524" s="502"/>
      <c r="G1524" s="502"/>
      <c r="H1524" s="502"/>
    </row>
    <row r="1525" spans="4:8" s="5" customFormat="1" x14ac:dyDescent="0.2">
      <c r="D1525" s="803"/>
      <c r="E1525" s="804"/>
      <c r="F1525" s="502"/>
      <c r="G1525" s="502"/>
      <c r="H1525" s="502"/>
    </row>
    <row r="1526" spans="4:8" s="5" customFormat="1" x14ac:dyDescent="0.2">
      <c r="D1526" s="803"/>
      <c r="E1526" s="804"/>
      <c r="F1526" s="502"/>
      <c r="G1526" s="502"/>
      <c r="H1526" s="502"/>
    </row>
    <row r="1527" spans="4:8" s="5" customFormat="1" x14ac:dyDescent="0.2">
      <c r="D1527" s="803"/>
      <c r="E1527" s="804"/>
      <c r="F1527" s="502"/>
      <c r="G1527" s="502"/>
      <c r="H1527" s="502"/>
    </row>
    <row r="1528" spans="4:8" s="5" customFormat="1" x14ac:dyDescent="0.2">
      <c r="D1528" s="803"/>
      <c r="E1528" s="804"/>
      <c r="F1528" s="502"/>
      <c r="G1528" s="502"/>
      <c r="H1528" s="502"/>
    </row>
    <row r="1529" spans="4:8" s="5" customFormat="1" x14ac:dyDescent="0.2">
      <c r="D1529" s="803"/>
      <c r="E1529" s="804"/>
      <c r="F1529" s="502"/>
      <c r="G1529" s="502"/>
      <c r="H1529" s="502"/>
    </row>
    <row r="1530" spans="4:8" s="5" customFormat="1" x14ac:dyDescent="0.2">
      <c r="D1530" s="803"/>
      <c r="E1530" s="804"/>
      <c r="F1530" s="502"/>
      <c r="G1530" s="502"/>
      <c r="H1530" s="502"/>
    </row>
    <row r="1531" spans="4:8" s="5" customFormat="1" x14ac:dyDescent="0.2">
      <c r="D1531" s="803"/>
      <c r="E1531" s="804"/>
      <c r="F1531" s="502"/>
      <c r="G1531" s="502"/>
      <c r="H1531" s="502"/>
    </row>
    <row r="1532" spans="4:8" s="5" customFormat="1" x14ac:dyDescent="0.2">
      <c r="D1532" s="803"/>
      <c r="E1532" s="804"/>
      <c r="F1532" s="502"/>
      <c r="G1532" s="502"/>
      <c r="H1532" s="502"/>
    </row>
    <row r="1533" spans="4:8" s="5" customFormat="1" x14ac:dyDescent="0.2">
      <c r="D1533" s="803"/>
      <c r="E1533" s="804"/>
      <c r="F1533" s="502"/>
      <c r="G1533" s="502"/>
      <c r="H1533" s="502"/>
    </row>
    <row r="1534" spans="4:8" s="5" customFormat="1" x14ac:dyDescent="0.2">
      <c r="D1534" s="803"/>
      <c r="E1534" s="804"/>
      <c r="F1534" s="502"/>
      <c r="G1534" s="502"/>
      <c r="H1534" s="502"/>
    </row>
    <row r="1535" spans="4:8" s="5" customFormat="1" x14ac:dyDescent="0.2">
      <c r="D1535" s="803"/>
      <c r="E1535" s="804"/>
      <c r="F1535" s="502"/>
      <c r="G1535" s="502"/>
      <c r="H1535" s="502"/>
    </row>
    <row r="1536" spans="4:8" s="5" customFormat="1" x14ac:dyDescent="0.2">
      <c r="D1536" s="803"/>
      <c r="E1536" s="804"/>
      <c r="F1536" s="502"/>
      <c r="G1536" s="502"/>
      <c r="H1536" s="502"/>
    </row>
    <row r="1537" spans="4:8" s="5" customFormat="1" x14ac:dyDescent="0.2">
      <c r="D1537" s="803"/>
      <c r="E1537" s="804"/>
      <c r="F1537" s="502"/>
      <c r="G1537" s="502"/>
      <c r="H1537" s="502"/>
    </row>
    <row r="1538" spans="4:8" s="5" customFormat="1" x14ac:dyDescent="0.2">
      <c r="D1538" s="803"/>
      <c r="E1538" s="804"/>
      <c r="F1538" s="502"/>
      <c r="G1538" s="502"/>
      <c r="H1538" s="502"/>
    </row>
    <row r="1539" spans="4:8" s="5" customFormat="1" x14ac:dyDescent="0.2">
      <c r="D1539" s="803"/>
      <c r="E1539" s="804"/>
      <c r="F1539" s="502"/>
      <c r="G1539" s="502"/>
      <c r="H1539" s="502"/>
    </row>
    <row r="1540" spans="4:8" s="5" customFormat="1" x14ac:dyDescent="0.2">
      <c r="D1540" s="803"/>
      <c r="E1540" s="804"/>
      <c r="F1540" s="502"/>
      <c r="G1540" s="502"/>
      <c r="H1540" s="502"/>
    </row>
    <row r="1541" spans="4:8" s="5" customFormat="1" x14ac:dyDescent="0.2">
      <c r="D1541" s="803"/>
      <c r="E1541" s="804"/>
      <c r="F1541" s="502"/>
      <c r="G1541" s="502"/>
      <c r="H1541" s="502"/>
    </row>
    <row r="1542" spans="4:8" s="5" customFormat="1" x14ac:dyDescent="0.2">
      <c r="D1542" s="803"/>
      <c r="E1542" s="804"/>
      <c r="F1542" s="502"/>
      <c r="G1542" s="502"/>
      <c r="H1542" s="502"/>
    </row>
    <row r="1543" spans="4:8" s="5" customFormat="1" x14ac:dyDescent="0.2">
      <c r="D1543" s="803"/>
      <c r="E1543" s="804"/>
      <c r="F1543" s="502"/>
      <c r="G1543" s="502"/>
      <c r="H1543" s="502"/>
    </row>
    <row r="1544" spans="4:8" s="5" customFormat="1" x14ac:dyDescent="0.2">
      <c r="D1544" s="803"/>
      <c r="E1544" s="804"/>
      <c r="F1544" s="502"/>
      <c r="G1544" s="502"/>
      <c r="H1544" s="502"/>
    </row>
    <row r="1545" spans="4:8" s="5" customFormat="1" x14ac:dyDescent="0.2">
      <c r="D1545" s="803"/>
      <c r="E1545" s="804"/>
      <c r="F1545" s="502"/>
      <c r="G1545" s="502"/>
      <c r="H1545" s="502"/>
    </row>
    <row r="1546" spans="4:8" s="5" customFormat="1" x14ac:dyDescent="0.2">
      <c r="D1546" s="803"/>
      <c r="E1546" s="804"/>
      <c r="F1546" s="502"/>
      <c r="G1546" s="502"/>
      <c r="H1546" s="502"/>
    </row>
    <row r="1547" spans="4:8" s="5" customFormat="1" x14ac:dyDescent="0.2">
      <c r="D1547" s="803"/>
      <c r="E1547" s="804"/>
      <c r="F1547" s="502"/>
      <c r="G1547" s="502"/>
      <c r="H1547" s="502"/>
    </row>
    <row r="1548" spans="4:8" s="5" customFormat="1" x14ac:dyDescent="0.2">
      <c r="D1548" s="803"/>
      <c r="E1548" s="804"/>
      <c r="F1548" s="502"/>
      <c r="G1548" s="502"/>
      <c r="H1548" s="502"/>
    </row>
    <row r="1549" spans="4:8" s="5" customFormat="1" x14ac:dyDescent="0.2">
      <c r="D1549" s="803"/>
      <c r="E1549" s="804"/>
      <c r="F1549" s="502"/>
      <c r="G1549" s="502"/>
      <c r="H1549" s="502"/>
    </row>
    <row r="1550" spans="4:8" s="5" customFormat="1" x14ac:dyDescent="0.2">
      <c r="D1550" s="803"/>
      <c r="E1550" s="804"/>
      <c r="F1550" s="502"/>
      <c r="G1550" s="502"/>
      <c r="H1550" s="502"/>
    </row>
    <row r="1551" spans="4:8" s="5" customFormat="1" x14ac:dyDescent="0.2">
      <c r="D1551" s="803"/>
      <c r="E1551" s="804"/>
      <c r="F1551" s="502"/>
      <c r="G1551" s="502"/>
      <c r="H1551" s="502"/>
    </row>
    <row r="1552" spans="4:8" s="5" customFormat="1" x14ac:dyDescent="0.2">
      <c r="D1552" s="803"/>
      <c r="E1552" s="804"/>
      <c r="F1552" s="502"/>
      <c r="G1552" s="502"/>
      <c r="H1552" s="502"/>
    </row>
    <row r="1553" spans="4:8" s="5" customFormat="1" x14ac:dyDescent="0.2">
      <c r="D1553" s="803"/>
      <c r="E1553" s="804"/>
      <c r="F1553" s="502"/>
      <c r="G1553" s="502"/>
      <c r="H1553" s="502"/>
    </row>
    <row r="1554" spans="4:8" s="5" customFormat="1" x14ac:dyDescent="0.2">
      <c r="D1554" s="803"/>
      <c r="E1554" s="804"/>
      <c r="F1554" s="502"/>
      <c r="G1554" s="502"/>
      <c r="H1554" s="502"/>
    </row>
    <row r="1555" spans="4:8" s="5" customFormat="1" x14ac:dyDescent="0.2">
      <c r="D1555" s="803"/>
      <c r="E1555" s="804"/>
      <c r="F1555" s="502"/>
      <c r="G1555" s="502"/>
      <c r="H1555" s="502"/>
    </row>
    <row r="1556" spans="4:8" s="5" customFormat="1" x14ac:dyDescent="0.2">
      <c r="D1556" s="803"/>
      <c r="E1556" s="804"/>
      <c r="F1556" s="502"/>
      <c r="G1556" s="502"/>
      <c r="H1556" s="502"/>
    </row>
    <row r="1557" spans="4:8" s="5" customFormat="1" x14ac:dyDescent="0.2">
      <c r="D1557" s="803"/>
      <c r="E1557" s="804"/>
      <c r="F1557" s="502"/>
      <c r="G1557" s="502"/>
      <c r="H1557" s="502"/>
    </row>
    <row r="1558" spans="4:8" s="5" customFormat="1" x14ac:dyDescent="0.2">
      <c r="D1558" s="803"/>
      <c r="E1558" s="804"/>
      <c r="F1558" s="502"/>
      <c r="G1558" s="502"/>
      <c r="H1558" s="502"/>
    </row>
    <row r="1559" spans="4:8" s="5" customFormat="1" x14ac:dyDescent="0.2">
      <c r="D1559" s="803"/>
      <c r="E1559" s="804"/>
      <c r="F1559" s="502"/>
      <c r="G1559" s="502"/>
      <c r="H1559" s="502"/>
    </row>
    <row r="1560" spans="4:8" s="5" customFormat="1" x14ac:dyDescent="0.2">
      <c r="D1560" s="803"/>
      <c r="E1560" s="804"/>
      <c r="F1560" s="502"/>
      <c r="G1560" s="502"/>
      <c r="H1560" s="502"/>
    </row>
    <row r="1561" spans="4:8" s="5" customFormat="1" x14ac:dyDescent="0.2">
      <c r="D1561" s="803"/>
      <c r="E1561" s="804"/>
      <c r="F1561" s="502"/>
      <c r="G1561" s="502"/>
      <c r="H1561" s="502"/>
    </row>
    <row r="1562" spans="4:8" s="5" customFormat="1" x14ac:dyDescent="0.2">
      <c r="D1562" s="803"/>
      <c r="E1562" s="804"/>
      <c r="F1562" s="502"/>
      <c r="G1562" s="502"/>
      <c r="H1562" s="502"/>
    </row>
    <row r="1563" spans="4:8" s="5" customFormat="1" x14ac:dyDescent="0.2">
      <c r="D1563" s="803"/>
      <c r="E1563" s="804"/>
      <c r="F1563" s="502"/>
      <c r="G1563" s="502"/>
      <c r="H1563" s="502"/>
    </row>
    <row r="1564" spans="4:8" s="5" customFormat="1" x14ac:dyDescent="0.2">
      <c r="D1564" s="803"/>
      <c r="E1564" s="804"/>
      <c r="F1564" s="502"/>
      <c r="G1564" s="502"/>
      <c r="H1564" s="502"/>
    </row>
    <row r="1565" spans="4:8" s="5" customFormat="1" x14ac:dyDescent="0.2">
      <c r="D1565" s="803"/>
      <c r="E1565" s="804"/>
      <c r="F1565" s="502"/>
      <c r="G1565" s="502"/>
      <c r="H1565" s="502"/>
    </row>
    <row r="1566" spans="4:8" s="5" customFormat="1" x14ac:dyDescent="0.2">
      <c r="D1566" s="803"/>
      <c r="E1566" s="804"/>
      <c r="F1566" s="502"/>
      <c r="G1566" s="502"/>
      <c r="H1566" s="502"/>
    </row>
    <row r="1567" spans="4:8" s="5" customFormat="1" x14ac:dyDescent="0.2">
      <c r="D1567" s="803"/>
      <c r="E1567" s="804"/>
      <c r="F1567" s="502"/>
      <c r="G1567" s="502"/>
      <c r="H1567" s="502"/>
    </row>
    <row r="1568" spans="4:8" s="5" customFormat="1" x14ac:dyDescent="0.2">
      <c r="D1568" s="803"/>
      <c r="E1568" s="804"/>
      <c r="F1568" s="502"/>
      <c r="G1568" s="502"/>
      <c r="H1568" s="502"/>
    </row>
    <row r="1569" spans="4:8" s="5" customFormat="1" x14ac:dyDescent="0.2">
      <c r="D1569" s="803"/>
      <c r="E1569" s="804"/>
      <c r="F1569" s="502"/>
      <c r="G1569" s="502"/>
      <c r="H1569" s="502"/>
    </row>
    <row r="1570" spans="4:8" s="5" customFormat="1" x14ac:dyDescent="0.2">
      <c r="D1570" s="803"/>
      <c r="E1570" s="804"/>
      <c r="F1570" s="502"/>
      <c r="G1570" s="502"/>
      <c r="H1570" s="502"/>
    </row>
    <row r="1571" spans="4:8" s="5" customFormat="1" x14ac:dyDescent="0.2">
      <c r="D1571" s="803"/>
      <c r="E1571" s="804"/>
      <c r="F1571" s="502"/>
      <c r="G1571" s="502"/>
      <c r="H1571" s="502"/>
    </row>
    <row r="1572" spans="4:8" s="5" customFormat="1" x14ac:dyDescent="0.2">
      <c r="D1572" s="803"/>
      <c r="E1572" s="804"/>
      <c r="F1572" s="502"/>
      <c r="G1572" s="502"/>
      <c r="H1572" s="502"/>
    </row>
    <row r="1573" spans="4:8" s="5" customFormat="1" x14ac:dyDescent="0.2">
      <c r="D1573" s="803"/>
      <c r="E1573" s="804"/>
      <c r="F1573" s="502"/>
      <c r="G1573" s="502"/>
      <c r="H1573" s="502"/>
    </row>
    <row r="1574" spans="4:8" s="5" customFormat="1" x14ac:dyDescent="0.2">
      <c r="D1574" s="803"/>
      <c r="E1574" s="804"/>
      <c r="F1574" s="502"/>
      <c r="G1574" s="502"/>
      <c r="H1574" s="502"/>
    </row>
    <row r="1575" spans="4:8" s="5" customFormat="1" x14ac:dyDescent="0.2">
      <c r="D1575" s="803"/>
      <c r="E1575" s="804"/>
      <c r="F1575" s="502"/>
      <c r="G1575" s="502"/>
      <c r="H1575" s="502"/>
    </row>
    <row r="1576" spans="4:8" s="5" customFormat="1" x14ac:dyDescent="0.2">
      <c r="D1576" s="803"/>
      <c r="E1576" s="804"/>
      <c r="F1576" s="502"/>
      <c r="G1576" s="502"/>
      <c r="H1576" s="502"/>
    </row>
    <row r="1577" spans="4:8" s="5" customFormat="1" x14ac:dyDescent="0.2">
      <c r="D1577" s="803"/>
      <c r="E1577" s="804"/>
      <c r="F1577" s="502"/>
      <c r="G1577" s="502"/>
      <c r="H1577" s="502"/>
    </row>
    <row r="1578" spans="4:8" s="5" customFormat="1" x14ac:dyDescent="0.2">
      <c r="D1578" s="803"/>
      <c r="E1578" s="804"/>
      <c r="F1578" s="502"/>
      <c r="G1578" s="502"/>
      <c r="H1578" s="502"/>
    </row>
    <row r="1579" spans="4:8" s="5" customFormat="1" x14ac:dyDescent="0.2">
      <c r="D1579" s="803"/>
      <c r="E1579" s="804"/>
      <c r="F1579" s="502"/>
      <c r="G1579" s="502"/>
      <c r="H1579" s="502"/>
    </row>
    <row r="1580" spans="4:8" s="5" customFormat="1" x14ac:dyDescent="0.2">
      <c r="D1580" s="803"/>
      <c r="E1580" s="804"/>
      <c r="F1580" s="502"/>
      <c r="G1580" s="502"/>
      <c r="H1580" s="502"/>
    </row>
    <row r="1581" spans="4:8" s="5" customFormat="1" x14ac:dyDescent="0.2">
      <c r="D1581" s="803"/>
      <c r="E1581" s="804"/>
      <c r="F1581" s="502"/>
      <c r="G1581" s="502"/>
      <c r="H1581" s="502"/>
    </row>
    <row r="1582" spans="4:8" s="5" customFormat="1" x14ac:dyDescent="0.2">
      <c r="D1582" s="803"/>
      <c r="E1582" s="804"/>
      <c r="F1582" s="502"/>
      <c r="G1582" s="502"/>
      <c r="H1582" s="502"/>
    </row>
    <row r="1583" spans="4:8" s="5" customFormat="1" x14ac:dyDescent="0.2">
      <c r="D1583" s="803"/>
      <c r="E1583" s="804"/>
      <c r="F1583" s="502"/>
      <c r="G1583" s="502"/>
      <c r="H1583" s="502"/>
    </row>
    <row r="1584" spans="4:8" s="5" customFormat="1" x14ac:dyDescent="0.2">
      <c r="D1584" s="803"/>
      <c r="E1584" s="804"/>
      <c r="F1584" s="502"/>
      <c r="G1584" s="502"/>
      <c r="H1584" s="502"/>
    </row>
    <row r="1585" spans="4:8" s="5" customFormat="1" x14ac:dyDescent="0.2">
      <c r="D1585" s="803"/>
      <c r="E1585" s="804"/>
      <c r="F1585" s="502"/>
      <c r="G1585" s="502"/>
      <c r="H1585" s="502"/>
    </row>
    <row r="1586" spans="4:8" s="5" customFormat="1" x14ac:dyDescent="0.2">
      <c r="D1586" s="803"/>
      <c r="E1586" s="804"/>
      <c r="F1586" s="502"/>
      <c r="G1586" s="502"/>
      <c r="H1586" s="502"/>
    </row>
    <row r="1587" spans="4:8" s="5" customFormat="1" x14ac:dyDescent="0.2">
      <c r="D1587" s="803"/>
      <c r="E1587" s="804"/>
      <c r="F1587" s="502"/>
      <c r="G1587" s="502"/>
      <c r="H1587" s="502"/>
    </row>
    <row r="1588" spans="4:8" s="5" customFormat="1" x14ac:dyDescent="0.2">
      <c r="D1588" s="803"/>
      <c r="E1588" s="804"/>
      <c r="F1588" s="502"/>
      <c r="G1588" s="502"/>
      <c r="H1588" s="502"/>
    </row>
    <row r="1589" spans="4:8" s="5" customFormat="1" x14ac:dyDescent="0.2">
      <c r="D1589" s="803"/>
      <c r="E1589" s="804"/>
      <c r="F1589" s="502"/>
      <c r="G1589" s="502"/>
      <c r="H1589" s="502"/>
    </row>
    <row r="1590" spans="4:8" s="5" customFormat="1" x14ac:dyDescent="0.2">
      <c r="D1590" s="803"/>
      <c r="E1590" s="804"/>
      <c r="F1590" s="502"/>
      <c r="G1590" s="502"/>
      <c r="H1590" s="502"/>
    </row>
    <row r="1591" spans="4:8" s="5" customFormat="1" x14ac:dyDescent="0.2">
      <c r="D1591" s="803"/>
      <c r="E1591" s="804"/>
      <c r="F1591" s="502"/>
      <c r="G1591" s="502"/>
      <c r="H1591" s="502"/>
    </row>
    <row r="1592" spans="4:8" s="5" customFormat="1" x14ac:dyDescent="0.2">
      <c r="D1592" s="803"/>
      <c r="E1592" s="804"/>
      <c r="F1592" s="502"/>
      <c r="G1592" s="502"/>
      <c r="H1592" s="502"/>
    </row>
    <row r="1593" spans="4:8" s="5" customFormat="1" x14ac:dyDescent="0.2">
      <c r="D1593" s="803"/>
      <c r="E1593" s="804"/>
      <c r="F1593" s="502"/>
      <c r="G1593" s="502"/>
      <c r="H1593" s="502"/>
    </row>
    <row r="1594" spans="4:8" s="5" customFormat="1" x14ac:dyDescent="0.2">
      <c r="D1594" s="803"/>
      <c r="E1594" s="804"/>
      <c r="F1594" s="502"/>
      <c r="G1594" s="502"/>
      <c r="H1594" s="502"/>
    </row>
    <row r="1595" spans="4:8" s="5" customFormat="1" x14ac:dyDescent="0.2">
      <c r="D1595" s="803"/>
      <c r="E1595" s="804"/>
      <c r="F1595" s="502"/>
      <c r="G1595" s="502"/>
      <c r="H1595" s="502"/>
    </row>
    <row r="1596" spans="4:8" s="5" customFormat="1" x14ac:dyDescent="0.2">
      <c r="D1596" s="803"/>
      <c r="E1596" s="804"/>
      <c r="F1596" s="502"/>
      <c r="G1596" s="502"/>
      <c r="H1596" s="502"/>
    </row>
    <row r="1597" spans="4:8" s="5" customFormat="1" x14ac:dyDescent="0.2">
      <c r="D1597" s="803"/>
      <c r="E1597" s="804"/>
      <c r="F1597" s="502"/>
      <c r="G1597" s="502"/>
      <c r="H1597" s="502"/>
    </row>
    <row r="1598" spans="4:8" s="5" customFormat="1" x14ac:dyDescent="0.2">
      <c r="D1598" s="803"/>
      <c r="E1598" s="804"/>
      <c r="F1598" s="502"/>
      <c r="G1598" s="502"/>
      <c r="H1598" s="502"/>
    </row>
    <row r="1599" spans="4:8" s="5" customFormat="1" x14ac:dyDescent="0.2">
      <c r="D1599" s="803"/>
      <c r="E1599" s="804"/>
      <c r="F1599" s="502"/>
      <c r="G1599" s="502"/>
      <c r="H1599" s="502"/>
    </row>
    <row r="1600" spans="4:8" s="5" customFormat="1" x14ac:dyDescent="0.2">
      <c r="D1600" s="803"/>
      <c r="E1600" s="804"/>
      <c r="F1600" s="502"/>
      <c r="G1600" s="502"/>
      <c r="H1600" s="502"/>
    </row>
    <row r="1601" spans="4:8" s="5" customFormat="1" x14ac:dyDescent="0.2">
      <c r="D1601" s="803"/>
      <c r="E1601" s="804"/>
      <c r="F1601" s="502"/>
      <c r="G1601" s="502"/>
      <c r="H1601" s="502"/>
    </row>
    <row r="1602" spans="4:8" s="5" customFormat="1" x14ac:dyDescent="0.2">
      <c r="D1602" s="803"/>
      <c r="E1602" s="804"/>
      <c r="F1602" s="502"/>
      <c r="G1602" s="502"/>
      <c r="H1602" s="502"/>
    </row>
    <row r="1603" spans="4:8" s="5" customFormat="1" x14ac:dyDescent="0.2">
      <c r="D1603" s="803"/>
      <c r="E1603" s="804"/>
      <c r="F1603" s="502"/>
      <c r="G1603" s="502"/>
      <c r="H1603" s="502"/>
    </row>
    <row r="1604" spans="4:8" s="5" customFormat="1" x14ac:dyDescent="0.2">
      <c r="D1604" s="803"/>
      <c r="E1604" s="804"/>
      <c r="F1604" s="502"/>
      <c r="G1604" s="502"/>
      <c r="H1604" s="502"/>
    </row>
    <row r="1605" spans="4:8" s="5" customFormat="1" x14ac:dyDescent="0.2">
      <c r="D1605" s="803"/>
      <c r="E1605" s="804"/>
      <c r="F1605" s="502"/>
      <c r="G1605" s="502"/>
      <c r="H1605" s="502"/>
    </row>
    <row r="1606" spans="4:8" s="5" customFormat="1" x14ac:dyDescent="0.2">
      <c r="D1606" s="803"/>
      <c r="E1606" s="804"/>
      <c r="F1606" s="502"/>
      <c r="G1606" s="502"/>
      <c r="H1606" s="502"/>
    </row>
    <row r="1607" spans="4:8" s="5" customFormat="1" x14ac:dyDescent="0.2">
      <c r="D1607" s="803"/>
      <c r="E1607" s="804"/>
      <c r="F1607" s="502"/>
      <c r="G1607" s="502"/>
      <c r="H1607" s="502"/>
    </row>
    <row r="1608" spans="4:8" s="5" customFormat="1" x14ac:dyDescent="0.2">
      <c r="D1608" s="803"/>
      <c r="E1608" s="804"/>
      <c r="F1608" s="502"/>
      <c r="G1608" s="502"/>
      <c r="H1608" s="502"/>
    </row>
    <row r="1609" spans="4:8" s="5" customFormat="1" x14ac:dyDescent="0.2">
      <c r="D1609" s="803"/>
      <c r="E1609" s="804"/>
      <c r="F1609" s="502"/>
      <c r="G1609" s="502"/>
      <c r="H1609" s="502"/>
    </row>
    <row r="1610" spans="4:8" s="5" customFormat="1" x14ac:dyDescent="0.2">
      <c r="D1610" s="803"/>
      <c r="E1610" s="804"/>
      <c r="F1610" s="502"/>
      <c r="G1610" s="502"/>
      <c r="H1610" s="502"/>
    </row>
    <row r="1611" spans="4:8" s="5" customFormat="1" x14ac:dyDescent="0.2">
      <c r="D1611" s="803"/>
      <c r="E1611" s="804"/>
      <c r="F1611" s="502"/>
      <c r="G1611" s="502"/>
      <c r="H1611" s="502"/>
    </row>
    <row r="1612" spans="4:8" s="5" customFormat="1" x14ac:dyDescent="0.2">
      <c r="D1612" s="803"/>
      <c r="E1612" s="804"/>
      <c r="F1612" s="502"/>
      <c r="G1612" s="502"/>
      <c r="H1612" s="502"/>
    </row>
    <row r="1613" spans="4:8" s="5" customFormat="1" x14ac:dyDescent="0.2">
      <c r="D1613" s="803"/>
      <c r="E1613" s="804"/>
      <c r="F1613" s="502"/>
      <c r="G1613" s="502"/>
      <c r="H1613" s="502"/>
    </row>
    <row r="1614" spans="4:8" s="5" customFormat="1" x14ac:dyDescent="0.2">
      <c r="D1614" s="803"/>
      <c r="E1614" s="804"/>
      <c r="F1614" s="502"/>
      <c r="G1614" s="502"/>
      <c r="H1614" s="502"/>
    </row>
    <row r="1615" spans="4:8" s="5" customFormat="1" x14ac:dyDescent="0.2">
      <c r="D1615" s="803"/>
      <c r="E1615" s="804"/>
      <c r="F1615" s="502"/>
      <c r="G1615" s="502"/>
      <c r="H1615" s="502"/>
    </row>
    <row r="1616" spans="4:8" s="5" customFormat="1" x14ac:dyDescent="0.2">
      <c r="D1616" s="803"/>
      <c r="E1616" s="804"/>
      <c r="F1616" s="502"/>
      <c r="G1616" s="502"/>
      <c r="H1616" s="502"/>
    </row>
    <row r="1617" spans="4:8" s="5" customFormat="1" x14ac:dyDescent="0.2">
      <c r="D1617" s="803"/>
      <c r="E1617" s="804"/>
      <c r="F1617" s="502"/>
      <c r="G1617" s="502"/>
      <c r="H1617" s="502"/>
    </row>
    <row r="1618" spans="4:8" s="5" customFormat="1" x14ac:dyDescent="0.2">
      <c r="D1618" s="803"/>
      <c r="E1618" s="804"/>
      <c r="F1618" s="502"/>
      <c r="G1618" s="502"/>
      <c r="H1618" s="502"/>
    </row>
    <row r="1619" spans="4:8" s="5" customFormat="1" x14ac:dyDescent="0.2">
      <c r="D1619" s="803"/>
      <c r="E1619" s="804"/>
      <c r="F1619" s="502"/>
      <c r="G1619" s="502"/>
      <c r="H1619" s="502"/>
    </row>
    <row r="1620" spans="4:8" s="5" customFormat="1" x14ac:dyDescent="0.2">
      <c r="D1620" s="803"/>
      <c r="E1620" s="804"/>
      <c r="F1620" s="502"/>
      <c r="G1620" s="502"/>
      <c r="H1620" s="502"/>
    </row>
    <row r="1621" spans="4:8" s="5" customFormat="1" x14ac:dyDescent="0.2">
      <c r="D1621" s="803"/>
      <c r="E1621" s="804"/>
      <c r="F1621" s="502"/>
      <c r="G1621" s="502"/>
      <c r="H1621" s="502"/>
    </row>
    <row r="1622" spans="4:8" s="5" customFormat="1" x14ac:dyDescent="0.2">
      <c r="D1622" s="803"/>
      <c r="E1622" s="804"/>
      <c r="F1622" s="502"/>
      <c r="G1622" s="502"/>
      <c r="H1622" s="502"/>
    </row>
    <row r="1623" spans="4:8" s="5" customFormat="1" x14ac:dyDescent="0.2">
      <c r="D1623" s="803"/>
      <c r="E1623" s="804"/>
      <c r="F1623" s="502"/>
      <c r="G1623" s="502"/>
      <c r="H1623" s="502"/>
    </row>
    <row r="1624" spans="4:8" s="5" customFormat="1" x14ac:dyDescent="0.2">
      <c r="D1624" s="803"/>
      <c r="E1624" s="804"/>
      <c r="F1624" s="502"/>
      <c r="G1624" s="502"/>
      <c r="H1624" s="502"/>
    </row>
    <row r="1625" spans="4:8" s="5" customFormat="1" x14ac:dyDescent="0.2">
      <c r="D1625" s="803"/>
      <c r="E1625" s="804"/>
      <c r="F1625" s="502"/>
      <c r="G1625" s="502"/>
      <c r="H1625" s="502"/>
    </row>
    <row r="1626" spans="4:8" s="5" customFormat="1" x14ac:dyDescent="0.2">
      <c r="D1626" s="803"/>
      <c r="E1626" s="804"/>
      <c r="F1626" s="502"/>
      <c r="G1626" s="502"/>
      <c r="H1626" s="502"/>
    </row>
    <row r="1627" spans="4:8" s="5" customFormat="1" x14ac:dyDescent="0.2">
      <c r="D1627" s="803"/>
      <c r="E1627" s="804"/>
      <c r="F1627" s="502"/>
      <c r="G1627" s="502"/>
      <c r="H1627" s="502"/>
    </row>
    <row r="1628" spans="4:8" s="5" customFormat="1" x14ac:dyDescent="0.2">
      <c r="D1628" s="803"/>
      <c r="E1628" s="804"/>
      <c r="F1628" s="502"/>
      <c r="G1628" s="502"/>
      <c r="H1628" s="502"/>
    </row>
    <row r="1629" spans="4:8" s="5" customFormat="1" x14ac:dyDescent="0.2">
      <c r="D1629" s="803"/>
      <c r="E1629" s="804"/>
      <c r="F1629" s="502"/>
      <c r="G1629" s="502"/>
      <c r="H1629" s="502"/>
    </row>
    <row r="1630" spans="4:8" s="5" customFormat="1" x14ac:dyDescent="0.2">
      <c r="D1630" s="803"/>
      <c r="E1630" s="804"/>
      <c r="F1630" s="502"/>
      <c r="G1630" s="502"/>
      <c r="H1630" s="502"/>
    </row>
    <row r="1631" spans="4:8" s="5" customFormat="1" x14ac:dyDescent="0.2">
      <c r="D1631" s="803"/>
      <c r="E1631" s="804"/>
      <c r="F1631" s="502"/>
      <c r="G1631" s="502"/>
      <c r="H1631" s="502"/>
    </row>
    <row r="1632" spans="4:8" s="5" customFormat="1" x14ac:dyDescent="0.2">
      <c r="D1632" s="803"/>
      <c r="E1632" s="804"/>
      <c r="F1632" s="502"/>
      <c r="G1632" s="502"/>
      <c r="H1632" s="502"/>
    </row>
    <row r="1633" spans="4:8" s="5" customFormat="1" x14ac:dyDescent="0.2">
      <c r="D1633" s="803"/>
      <c r="E1633" s="804"/>
      <c r="F1633" s="502"/>
      <c r="G1633" s="502"/>
      <c r="H1633" s="502"/>
    </row>
    <row r="1634" spans="4:8" s="5" customFormat="1" x14ac:dyDescent="0.2">
      <c r="D1634" s="803"/>
      <c r="E1634" s="804"/>
      <c r="F1634" s="502"/>
      <c r="G1634" s="502"/>
      <c r="H1634" s="502"/>
    </row>
    <row r="1635" spans="4:8" s="5" customFormat="1" x14ac:dyDescent="0.2">
      <c r="D1635" s="803"/>
      <c r="E1635" s="804"/>
      <c r="F1635" s="502"/>
      <c r="G1635" s="502"/>
      <c r="H1635" s="502"/>
    </row>
    <row r="1636" spans="4:8" s="5" customFormat="1" x14ac:dyDescent="0.2">
      <c r="D1636" s="803"/>
      <c r="E1636" s="804"/>
      <c r="F1636" s="502"/>
      <c r="G1636" s="502"/>
      <c r="H1636" s="502"/>
    </row>
    <row r="1637" spans="4:8" s="5" customFormat="1" x14ac:dyDescent="0.2">
      <c r="D1637" s="803"/>
      <c r="E1637" s="804"/>
      <c r="F1637" s="502"/>
      <c r="G1637" s="502"/>
      <c r="H1637" s="502"/>
    </row>
    <row r="1638" spans="4:8" s="5" customFormat="1" x14ac:dyDescent="0.2">
      <c r="D1638" s="803"/>
      <c r="E1638" s="804"/>
      <c r="F1638" s="502"/>
      <c r="G1638" s="502"/>
      <c r="H1638" s="502"/>
    </row>
    <row r="1639" spans="4:8" s="5" customFormat="1" x14ac:dyDescent="0.2">
      <c r="D1639" s="803"/>
      <c r="E1639" s="804"/>
      <c r="F1639" s="502"/>
      <c r="G1639" s="502"/>
      <c r="H1639" s="502"/>
    </row>
    <row r="1640" spans="4:8" s="5" customFormat="1" x14ac:dyDescent="0.2">
      <c r="D1640" s="803"/>
      <c r="E1640" s="804"/>
      <c r="F1640" s="502"/>
      <c r="G1640" s="502"/>
      <c r="H1640" s="502"/>
    </row>
    <row r="1641" spans="4:8" s="5" customFormat="1" x14ac:dyDescent="0.2">
      <c r="D1641" s="803"/>
      <c r="E1641" s="804"/>
      <c r="F1641" s="502"/>
      <c r="G1641" s="502"/>
      <c r="H1641" s="502"/>
    </row>
    <row r="1642" spans="4:8" s="5" customFormat="1" x14ac:dyDescent="0.2">
      <c r="D1642" s="803"/>
      <c r="E1642" s="804"/>
      <c r="F1642" s="502"/>
      <c r="G1642" s="502"/>
      <c r="H1642" s="502"/>
    </row>
    <row r="1643" spans="4:8" s="5" customFormat="1" x14ac:dyDescent="0.2">
      <c r="D1643" s="803"/>
      <c r="E1643" s="804"/>
      <c r="F1643" s="502"/>
      <c r="G1643" s="502"/>
      <c r="H1643" s="502"/>
    </row>
    <row r="1644" spans="4:8" s="5" customFormat="1" x14ac:dyDescent="0.2">
      <c r="D1644" s="803"/>
      <c r="E1644" s="804"/>
      <c r="F1644" s="502"/>
      <c r="G1644" s="502"/>
      <c r="H1644" s="502"/>
    </row>
    <row r="1645" spans="4:8" s="5" customFormat="1" x14ac:dyDescent="0.2">
      <c r="D1645" s="803"/>
      <c r="E1645" s="804"/>
      <c r="F1645" s="502"/>
      <c r="G1645" s="502"/>
      <c r="H1645" s="502"/>
    </row>
    <row r="1646" spans="4:8" s="5" customFormat="1" x14ac:dyDescent="0.2">
      <c r="D1646" s="803"/>
      <c r="E1646" s="804"/>
      <c r="F1646" s="502"/>
      <c r="G1646" s="502"/>
      <c r="H1646" s="502"/>
    </row>
    <row r="1647" spans="4:8" s="5" customFormat="1" x14ac:dyDescent="0.2">
      <c r="D1647" s="803"/>
      <c r="E1647" s="804"/>
      <c r="F1647" s="502"/>
      <c r="G1647" s="502"/>
      <c r="H1647" s="502"/>
    </row>
    <row r="1648" spans="4:8" s="5" customFormat="1" x14ac:dyDescent="0.2">
      <c r="D1648" s="803"/>
      <c r="E1648" s="804"/>
      <c r="F1648" s="502"/>
      <c r="G1648" s="502"/>
      <c r="H1648" s="502"/>
    </row>
    <row r="1649" spans="4:8" s="5" customFormat="1" x14ac:dyDescent="0.2">
      <c r="D1649" s="803"/>
      <c r="E1649" s="804"/>
      <c r="F1649" s="502"/>
      <c r="G1649" s="502"/>
      <c r="H1649" s="502"/>
    </row>
    <row r="1650" spans="4:8" s="5" customFormat="1" x14ac:dyDescent="0.2">
      <c r="D1650" s="803"/>
      <c r="E1650" s="804"/>
      <c r="F1650" s="502"/>
      <c r="G1650" s="502"/>
      <c r="H1650" s="502"/>
    </row>
    <row r="1651" spans="4:8" s="5" customFormat="1" x14ac:dyDescent="0.2">
      <c r="D1651" s="803"/>
      <c r="E1651" s="804"/>
      <c r="F1651" s="502"/>
      <c r="G1651" s="502"/>
      <c r="H1651" s="502"/>
    </row>
    <row r="1652" spans="4:8" s="5" customFormat="1" x14ac:dyDescent="0.2">
      <c r="D1652" s="803"/>
      <c r="E1652" s="804"/>
      <c r="F1652" s="502"/>
      <c r="G1652" s="502"/>
      <c r="H1652" s="502"/>
    </row>
    <row r="1653" spans="4:8" s="5" customFormat="1" x14ac:dyDescent="0.2">
      <c r="D1653" s="803"/>
      <c r="E1653" s="804"/>
      <c r="F1653" s="502"/>
      <c r="G1653" s="502"/>
      <c r="H1653" s="502"/>
    </row>
    <row r="1654" spans="4:8" s="5" customFormat="1" x14ac:dyDescent="0.2">
      <c r="D1654" s="803"/>
      <c r="E1654" s="804"/>
      <c r="F1654" s="502"/>
      <c r="G1654" s="502"/>
      <c r="H1654" s="502"/>
    </row>
    <row r="1655" spans="4:8" s="5" customFormat="1" x14ac:dyDescent="0.2">
      <c r="D1655" s="803"/>
      <c r="E1655" s="804"/>
      <c r="F1655" s="502"/>
      <c r="G1655" s="502"/>
      <c r="H1655" s="502"/>
    </row>
    <row r="1656" spans="4:8" s="5" customFormat="1" x14ac:dyDescent="0.2">
      <c r="D1656" s="803"/>
      <c r="E1656" s="804"/>
      <c r="F1656" s="502"/>
      <c r="G1656" s="502"/>
      <c r="H1656" s="502"/>
    </row>
    <row r="1657" spans="4:8" s="5" customFormat="1" x14ac:dyDescent="0.2">
      <c r="D1657" s="803"/>
      <c r="E1657" s="804"/>
      <c r="F1657" s="502"/>
      <c r="G1657" s="502"/>
      <c r="H1657" s="502"/>
    </row>
    <row r="1658" spans="4:8" s="5" customFormat="1" x14ac:dyDescent="0.2">
      <c r="D1658" s="803"/>
      <c r="E1658" s="804"/>
      <c r="F1658" s="502"/>
      <c r="G1658" s="502"/>
      <c r="H1658" s="502"/>
    </row>
    <row r="1659" spans="4:8" s="5" customFormat="1" x14ac:dyDescent="0.2">
      <c r="D1659" s="803"/>
      <c r="E1659" s="804"/>
      <c r="F1659" s="502"/>
      <c r="G1659" s="502"/>
      <c r="H1659" s="502"/>
    </row>
    <row r="1660" spans="4:8" s="5" customFormat="1" x14ac:dyDescent="0.2">
      <c r="D1660" s="803"/>
      <c r="E1660" s="804"/>
      <c r="F1660" s="502"/>
      <c r="G1660" s="502"/>
      <c r="H1660" s="502"/>
    </row>
    <row r="1661" spans="4:8" s="5" customFormat="1" x14ac:dyDescent="0.2">
      <c r="D1661" s="803"/>
      <c r="E1661" s="804"/>
      <c r="F1661" s="502"/>
      <c r="G1661" s="502"/>
      <c r="H1661" s="502"/>
    </row>
    <row r="1662" spans="4:8" s="5" customFormat="1" x14ac:dyDescent="0.2">
      <c r="D1662" s="803"/>
      <c r="E1662" s="804"/>
      <c r="F1662" s="502"/>
      <c r="G1662" s="502"/>
      <c r="H1662" s="502"/>
    </row>
    <row r="1663" spans="4:8" s="5" customFormat="1" x14ac:dyDescent="0.2">
      <c r="D1663" s="803"/>
      <c r="E1663" s="804"/>
      <c r="F1663" s="502"/>
      <c r="G1663" s="502"/>
      <c r="H1663" s="502"/>
    </row>
    <row r="1664" spans="4:8" s="5" customFormat="1" x14ac:dyDescent="0.2">
      <c r="D1664" s="803"/>
      <c r="E1664" s="804"/>
      <c r="F1664" s="502"/>
      <c r="G1664" s="502"/>
      <c r="H1664" s="502"/>
    </row>
    <row r="1665" spans="4:8" s="5" customFormat="1" x14ac:dyDescent="0.2">
      <c r="D1665" s="803"/>
      <c r="E1665" s="804"/>
      <c r="F1665" s="502"/>
      <c r="G1665" s="502"/>
      <c r="H1665" s="502"/>
    </row>
    <row r="1666" spans="4:8" s="5" customFormat="1" x14ac:dyDescent="0.2">
      <c r="D1666" s="803"/>
      <c r="E1666" s="804"/>
      <c r="F1666" s="502"/>
      <c r="G1666" s="502"/>
      <c r="H1666" s="502"/>
    </row>
    <row r="1667" spans="4:8" s="5" customFormat="1" x14ac:dyDescent="0.2">
      <c r="D1667" s="803"/>
      <c r="E1667" s="804"/>
      <c r="F1667" s="502"/>
      <c r="G1667" s="502"/>
      <c r="H1667" s="502"/>
    </row>
    <row r="1668" spans="4:8" s="5" customFormat="1" x14ac:dyDescent="0.2">
      <c r="D1668" s="803"/>
      <c r="E1668" s="804"/>
      <c r="F1668" s="502"/>
      <c r="G1668" s="502"/>
      <c r="H1668" s="502"/>
    </row>
    <row r="1669" spans="4:8" s="5" customFormat="1" x14ac:dyDescent="0.2">
      <c r="D1669" s="803"/>
      <c r="E1669" s="804"/>
      <c r="F1669" s="502"/>
      <c r="G1669" s="502"/>
      <c r="H1669" s="502"/>
    </row>
    <row r="1670" spans="4:8" s="5" customFormat="1" x14ac:dyDescent="0.2">
      <c r="D1670" s="803"/>
      <c r="E1670" s="804"/>
      <c r="F1670" s="502"/>
      <c r="G1670" s="502"/>
      <c r="H1670" s="502"/>
    </row>
    <row r="1671" spans="4:8" s="5" customFormat="1" x14ac:dyDescent="0.2">
      <c r="D1671" s="803"/>
      <c r="E1671" s="804"/>
      <c r="F1671" s="502"/>
      <c r="G1671" s="502"/>
      <c r="H1671" s="502"/>
    </row>
    <row r="1672" spans="4:8" s="5" customFormat="1" x14ac:dyDescent="0.2">
      <c r="D1672" s="803"/>
      <c r="E1672" s="804"/>
      <c r="F1672" s="502"/>
      <c r="G1672" s="502"/>
      <c r="H1672" s="502"/>
    </row>
    <row r="1673" spans="4:8" s="5" customFormat="1" x14ac:dyDescent="0.2">
      <c r="D1673" s="803"/>
      <c r="E1673" s="804"/>
      <c r="F1673" s="502"/>
      <c r="G1673" s="502"/>
      <c r="H1673" s="502"/>
    </row>
    <row r="1674" spans="4:8" s="5" customFormat="1" x14ac:dyDescent="0.2">
      <c r="D1674" s="803"/>
      <c r="E1674" s="804"/>
      <c r="F1674" s="502"/>
      <c r="G1674" s="502"/>
      <c r="H1674" s="502"/>
    </row>
    <row r="1675" spans="4:8" s="5" customFormat="1" x14ac:dyDescent="0.2">
      <c r="D1675" s="803"/>
      <c r="E1675" s="804"/>
      <c r="F1675" s="502"/>
      <c r="G1675" s="502"/>
      <c r="H1675" s="502"/>
    </row>
    <row r="1676" spans="4:8" s="5" customFormat="1" x14ac:dyDescent="0.2">
      <c r="D1676" s="803"/>
      <c r="E1676" s="804"/>
      <c r="F1676" s="502"/>
      <c r="G1676" s="502"/>
      <c r="H1676" s="502"/>
    </row>
    <row r="1677" spans="4:8" s="5" customFormat="1" x14ac:dyDescent="0.2">
      <c r="D1677" s="803"/>
      <c r="E1677" s="804"/>
      <c r="F1677" s="502"/>
      <c r="G1677" s="502"/>
      <c r="H1677" s="502"/>
    </row>
    <row r="1678" spans="4:8" s="5" customFormat="1" x14ac:dyDescent="0.2">
      <c r="D1678" s="803"/>
      <c r="E1678" s="804"/>
      <c r="F1678" s="502"/>
      <c r="G1678" s="502"/>
      <c r="H1678" s="502"/>
    </row>
    <row r="1679" spans="4:8" s="5" customFormat="1" x14ac:dyDescent="0.2">
      <c r="D1679" s="803"/>
      <c r="E1679" s="804"/>
      <c r="F1679" s="502"/>
      <c r="G1679" s="502"/>
      <c r="H1679" s="502"/>
    </row>
    <row r="1680" spans="4:8" s="5" customFormat="1" x14ac:dyDescent="0.2">
      <c r="D1680" s="803"/>
      <c r="E1680" s="804"/>
      <c r="F1680" s="502"/>
      <c r="G1680" s="502"/>
      <c r="H1680" s="502"/>
    </row>
    <row r="1681" spans="4:8" s="5" customFormat="1" x14ac:dyDescent="0.2">
      <c r="D1681" s="803"/>
      <c r="E1681" s="804"/>
      <c r="F1681" s="502"/>
      <c r="G1681" s="502"/>
      <c r="H1681" s="502"/>
    </row>
    <row r="1682" spans="4:8" s="5" customFormat="1" x14ac:dyDescent="0.2">
      <c r="D1682" s="803"/>
      <c r="E1682" s="804"/>
      <c r="F1682" s="502"/>
      <c r="G1682" s="502"/>
      <c r="H1682" s="502"/>
    </row>
    <row r="1683" spans="4:8" s="5" customFormat="1" x14ac:dyDescent="0.2">
      <c r="D1683" s="803"/>
      <c r="E1683" s="804"/>
      <c r="F1683" s="502"/>
      <c r="G1683" s="502"/>
      <c r="H1683" s="502"/>
    </row>
    <row r="1684" spans="4:8" s="5" customFormat="1" x14ac:dyDescent="0.2">
      <c r="D1684" s="803"/>
      <c r="E1684" s="804"/>
      <c r="F1684" s="502"/>
      <c r="G1684" s="502"/>
      <c r="H1684" s="502"/>
    </row>
    <row r="1685" spans="4:8" s="5" customFormat="1" x14ac:dyDescent="0.2">
      <c r="D1685" s="803"/>
      <c r="E1685" s="804"/>
      <c r="F1685" s="502"/>
      <c r="G1685" s="502"/>
      <c r="H1685" s="502"/>
    </row>
    <row r="1686" spans="4:8" s="5" customFormat="1" x14ac:dyDescent="0.2">
      <c r="D1686" s="803"/>
      <c r="E1686" s="804"/>
      <c r="F1686" s="502"/>
      <c r="G1686" s="502"/>
      <c r="H1686" s="502"/>
    </row>
    <row r="1687" spans="4:8" s="5" customFormat="1" x14ac:dyDescent="0.2">
      <c r="D1687" s="803"/>
      <c r="E1687" s="804"/>
      <c r="F1687" s="502"/>
      <c r="G1687" s="502"/>
      <c r="H1687" s="502"/>
    </row>
    <row r="1688" spans="4:8" s="5" customFormat="1" x14ac:dyDescent="0.2">
      <c r="D1688" s="803"/>
      <c r="E1688" s="804"/>
      <c r="F1688" s="502"/>
      <c r="G1688" s="502"/>
      <c r="H1688" s="502"/>
    </row>
    <row r="1689" spans="4:8" s="5" customFormat="1" x14ac:dyDescent="0.2">
      <c r="D1689" s="803"/>
      <c r="E1689" s="804"/>
      <c r="F1689" s="502"/>
      <c r="G1689" s="502"/>
      <c r="H1689" s="502"/>
    </row>
    <row r="1690" spans="4:8" s="5" customFormat="1" x14ac:dyDescent="0.2">
      <c r="D1690" s="803"/>
      <c r="E1690" s="804"/>
      <c r="F1690" s="502"/>
      <c r="G1690" s="502"/>
      <c r="H1690" s="502"/>
    </row>
    <row r="1691" spans="4:8" s="5" customFormat="1" x14ac:dyDescent="0.2">
      <c r="D1691" s="803"/>
      <c r="E1691" s="804"/>
      <c r="F1691" s="502"/>
      <c r="G1691" s="502"/>
      <c r="H1691" s="502"/>
    </row>
    <row r="1692" spans="4:8" s="5" customFormat="1" x14ac:dyDescent="0.2">
      <c r="D1692" s="803"/>
      <c r="E1692" s="804"/>
      <c r="F1692" s="502"/>
      <c r="G1692" s="502"/>
      <c r="H1692" s="502"/>
    </row>
    <row r="1693" spans="4:8" s="5" customFormat="1" x14ac:dyDescent="0.2">
      <c r="D1693" s="803"/>
      <c r="E1693" s="804"/>
      <c r="F1693" s="502"/>
      <c r="G1693" s="502"/>
      <c r="H1693" s="502"/>
    </row>
    <row r="1694" spans="4:8" s="5" customFormat="1" x14ac:dyDescent="0.2">
      <c r="D1694" s="803"/>
      <c r="E1694" s="804"/>
      <c r="F1694" s="502"/>
      <c r="G1694" s="502"/>
      <c r="H1694" s="502"/>
    </row>
    <row r="1695" spans="4:8" s="5" customFormat="1" x14ac:dyDescent="0.2">
      <c r="D1695" s="803"/>
      <c r="E1695" s="804"/>
      <c r="F1695" s="502"/>
      <c r="G1695" s="502"/>
      <c r="H1695" s="502"/>
    </row>
    <row r="1696" spans="4:8" s="5" customFormat="1" x14ac:dyDescent="0.2">
      <c r="D1696" s="803"/>
      <c r="E1696" s="804"/>
      <c r="F1696" s="502"/>
      <c r="G1696" s="502"/>
      <c r="H1696" s="502"/>
    </row>
    <row r="1697" spans="4:8" s="5" customFormat="1" x14ac:dyDescent="0.2">
      <c r="D1697" s="803"/>
      <c r="E1697" s="804"/>
      <c r="F1697" s="502"/>
      <c r="G1697" s="502"/>
      <c r="H1697" s="502"/>
    </row>
    <row r="1698" spans="4:8" s="5" customFormat="1" x14ac:dyDescent="0.2">
      <c r="D1698" s="803"/>
      <c r="E1698" s="804"/>
      <c r="F1698" s="502"/>
      <c r="G1698" s="502"/>
      <c r="H1698" s="502"/>
    </row>
    <row r="1699" spans="4:8" s="5" customFormat="1" x14ac:dyDescent="0.2">
      <c r="D1699" s="803"/>
      <c r="E1699" s="804"/>
      <c r="F1699" s="502"/>
      <c r="G1699" s="502"/>
      <c r="H1699" s="502"/>
    </row>
    <row r="1700" spans="4:8" s="5" customFormat="1" x14ac:dyDescent="0.2">
      <c r="D1700" s="803"/>
      <c r="E1700" s="804"/>
      <c r="F1700" s="502"/>
      <c r="G1700" s="502"/>
      <c r="H1700" s="502"/>
    </row>
    <row r="1701" spans="4:8" s="5" customFormat="1" x14ac:dyDescent="0.2">
      <c r="D1701" s="803"/>
      <c r="E1701" s="804"/>
      <c r="F1701" s="502"/>
      <c r="G1701" s="502"/>
      <c r="H1701" s="502"/>
    </row>
    <row r="1702" spans="4:8" s="5" customFormat="1" x14ac:dyDescent="0.2">
      <c r="D1702" s="803"/>
      <c r="E1702" s="804"/>
      <c r="F1702" s="502"/>
      <c r="G1702" s="502"/>
      <c r="H1702" s="502"/>
    </row>
    <row r="1703" spans="4:8" s="5" customFormat="1" x14ac:dyDescent="0.2">
      <c r="D1703" s="803"/>
      <c r="E1703" s="804"/>
      <c r="F1703" s="502"/>
      <c r="G1703" s="502"/>
      <c r="H1703" s="502"/>
    </row>
    <row r="1704" spans="4:8" s="5" customFormat="1" x14ac:dyDescent="0.2">
      <c r="D1704" s="803"/>
      <c r="E1704" s="804"/>
      <c r="F1704" s="502"/>
      <c r="G1704" s="502"/>
      <c r="H1704" s="502"/>
    </row>
    <row r="1705" spans="4:8" s="5" customFormat="1" x14ac:dyDescent="0.2">
      <c r="D1705" s="803"/>
      <c r="E1705" s="804"/>
      <c r="F1705" s="502"/>
      <c r="G1705" s="502"/>
      <c r="H1705" s="502"/>
    </row>
    <row r="1706" spans="4:8" s="5" customFormat="1" x14ac:dyDescent="0.2">
      <c r="D1706" s="803"/>
      <c r="E1706" s="804"/>
      <c r="F1706" s="502"/>
      <c r="G1706" s="502"/>
      <c r="H1706" s="502"/>
    </row>
    <row r="1707" spans="4:8" s="5" customFormat="1" x14ac:dyDescent="0.2">
      <c r="D1707" s="803"/>
      <c r="E1707" s="804"/>
      <c r="F1707" s="502"/>
      <c r="G1707" s="502"/>
      <c r="H1707" s="502"/>
    </row>
    <row r="1708" spans="4:8" s="5" customFormat="1" x14ac:dyDescent="0.2">
      <c r="D1708" s="803"/>
      <c r="E1708" s="804"/>
      <c r="F1708" s="502"/>
      <c r="G1708" s="502"/>
      <c r="H1708" s="502"/>
    </row>
    <row r="1709" spans="4:8" s="5" customFormat="1" x14ac:dyDescent="0.2">
      <c r="D1709" s="803"/>
      <c r="E1709" s="804"/>
      <c r="F1709" s="502"/>
      <c r="G1709" s="502"/>
      <c r="H1709" s="502"/>
    </row>
    <row r="1710" spans="4:8" s="5" customFormat="1" x14ac:dyDescent="0.2">
      <c r="D1710" s="803"/>
      <c r="E1710" s="804"/>
      <c r="F1710" s="502"/>
      <c r="G1710" s="502"/>
      <c r="H1710" s="502"/>
    </row>
    <row r="1711" spans="4:8" s="5" customFormat="1" x14ac:dyDescent="0.2">
      <c r="D1711" s="803"/>
      <c r="E1711" s="804"/>
      <c r="F1711" s="502"/>
      <c r="G1711" s="502"/>
      <c r="H1711" s="502"/>
    </row>
    <row r="1712" spans="4:8" s="5" customFormat="1" x14ac:dyDescent="0.2">
      <c r="D1712" s="803"/>
      <c r="E1712" s="804"/>
      <c r="F1712" s="502"/>
      <c r="G1712" s="502"/>
      <c r="H1712" s="502"/>
    </row>
    <row r="1713" spans="4:8" s="5" customFormat="1" x14ac:dyDescent="0.2">
      <c r="D1713" s="803"/>
      <c r="E1713" s="804"/>
      <c r="F1713" s="502"/>
      <c r="G1713" s="502"/>
      <c r="H1713" s="502"/>
    </row>
    <row r="1714" spans="4:8" s="5" customFormat="1" x14ac:dyDescent="0.2">
      <c r="D1714" s="803"/>
      <c r="E1714" s="804"/>
      <c r="F1714" s="502"/>
      <c r="G1714" s="502"/>
      <c r="H1714" s="502"/>
    </row>
    <row r="1715" spans="4:8" s="5" customFormat="1" x14ac:dyDescent="0.2">
      <c r="D1715" s="803"/>
      <c r="E1715" s="804"/>
      <c r="F1715" s="502"/>
      <c r="G1715" s="502"/>
      <c r="H1715" s="502"/>
    </row>
    <row r="1716" spans="4:8" s="5" customFormat="1" x14ac:dyDescent="0.2">
      <c r="D1716" s="803"/>
      <c r="E1716" s="804"/>
      <c r="F1716" s="502"/>
      <c r="G1716" s="502"/>
      <c r="H1716" s="502"/>
    </row>
    <row r="1717" spans="4:8" s="5" customFormat="1" x14ac:dyDescent="0.2">
      <c r="D1717" s="803"/>
      <c r="E1717" s="804"/>
      <c r="F1717" s="502"/>
      <c r="G1717" s="502"/>
      <c r="H1717" s="502"/>
    </row>
    <row r="1718" spans="4:8" s="5" customFormat="1" x14ac:dyDescent="0.2">
      <c r="D1718" s="803"/>
      <c r="E1718" s="804"/>
      <c r="F1718" s="502"/>
      <c r="G1718" s="502"/>
      <c r="H1718" s="502"/>
    </row>
    <row r="1719" spans="4:8" s="5" customFormat="1" x14ac:dyDescent="0.2">
      <c r="D1719" s="803"/>
      <c r="E1719" s="804"/>
      <c r="F1719" s="502"/>
      <c r="G1719" s="502"/>
      <c r="H1719" s="502"/>
    </row>
    <row r="1720" spans="4:8" s="5" customFormat="1" x14ac:dyDescent="0.2">
      <c r="D1720" s="803"/>
      <c r="E1720" s="804"/>
      <c r="F1720" s="502"/>
      <c r="G1720" s="502"/>
      <c r="H1720" s="502"/>
    </row>
    <row r="1721" spans="4:8" s="5" customFormat="1" x14ac:dyDescent="0.2">
      <c r="D1721" s="803"/>
      <c r="E1721" s="804"/>
      <c r="F1721" s="502"/>
      <c r="G1721" s="502"/>
      <c r="H1721" s="502"/>
    </row>
    <row r="1722" spans="4:8" s="5" customFormat="1" x14ac:dyDescent="0.2">
      <c r="D1722" s="803"/>
      <c r="E1722" s="804"/>
      <c r="F1722" s="502"/>
      <c r="G1722" s="502"/>
      <c r="H1722" s="502"/>
    </row>
    <row r="1723" spans="4:8" s="5" customFormat="1" x14ac:dyDescent="0.2">
      <c r="D1723" s="803"/>
      <c r="E1723" s="804"/>
      <c r="F1723" s="502"/>
      <c r="G1723" s="502"/>
      <c r="H1723" s="502"/>
    </row>
    <row r="1724" spans="4:8" s="5" customFormat="1" x14ac:dyDescent="0.2">
      <c r="D1724" s="803"/>
      <c r="E1724" s="804"/>
      <c r="F1724" s="502"/>
      <c r="G1724" s="502"/>
      <c r="H1724" s="502"/>
    </row>
    <row r="1725" spans="4:8" s="5" customFormat="1" x14ac:dyDescent="0.2">
      <c r="D1725" s="803"/>
      <c r="E1725" s="804"/>
      <c r="F1725" s="502"/>
      <c r="G1725" s="502"/>
      <c r="H1725" s="502"/>
    </row>
    <row r="1726" spans="4:8" s="5" customFormat="1" x14ac:dyDescent="0.2">
      <c r="D1726" s="803"/>
      <c r="E1726" s="804"/>
      <c r="F1726" s="502"/>
      <c r="G1726" s="502"/>
      <c r="H1726" s="502"/>
    </row>
    <row r="1727" spans="4:8" s="5" customFormat="1" x14ac:dyDescent="0.2">
      <c r="D1727" s="803"/>
      <c r="E1727" s="804"/>
      <c r="F1727" s="502"/>
      <c r="G1727" s="502"/>
      <c r="H1727" s="502"/>
    </row>
    <row r="1728" spans="4:8" s="5" customFormat="1" x14ac:dyDescent="0.2">
      <c r="D1728" s="803"/>
      <c r="E1728" s="804"/>
      <c r="F1728" s="502"/>
      <c r="G1728" s="502"/>
      <c r="H1728" s="502"/>
    </row>
    <row r="1729" spans="4:8" s="5" customFormat="1" x14ac:dyDescent="0.2">
      <c r="D1729" s="803"/>
      <c r="E1729" s="804"/>
      <c r="F1729" s="502"/>
      <c r="G1729" s="502"/>
      <c r="H1729" s="502"/>
    </row>
    <row r="1730" spans="4:8" s="5" customFormat="1" x14ac:dyDescent="0.2">
      <c r="D1730" s="803"/>
      <c r="E1730" s="804"/>
      <c r="F1730" s="502"/>
      <c r="G1730" s="502"/>
      <c r="H1730" s="502"/>
    </row>
    <row r="1731" spans="4:8" s="5" customFormat="1" x14ac:dyDescent="0.2">
      <c r="D1731" s="803"/>
      <c r="E1731" s="804"/>
      <c r="F1731" s="502"/>
      <c r="G1731" s="502"/>
      <c r="H1731" s="502"/>
    </row>
    <row r="1732" spans="4:8" s="5" customFormat="1" x14ac:dyDescent="0.2">
      <c r="D1732" s="803"/>
      <c r="E1732" s="804"/>
      <c r="F1732" s="502"/>
      <c r="G1732" s="502"/>
      <c r="H1732" s="502"/>
    </row>
    <row r="1733" spans="4:8" s="5" customFormat="1" x14ac:dyDescent="0.2">
      <c r="D1733" s="803"/>
      <c r="E1733" s="804"/>
      <c r="F1733" s="502"/>
      <c r="G1733" s="502"/>
      <c r="H1733" s="502"/>
    </row>
    <row r="1734" spans="4:8" s="5" customFormat="1" x14ac:dyDescent="0.2">
      <c r="D1734" s="803"/>
      <c r="E1734" s="804"/>
      <c r="F1734" s="502"/>
      <c r="G1734" s="502"/>
      <c r="H1734" s="502"/>
    </row>
    <row r="1735" spans="4:8" s="5" customFormat="1" x14ac:dyDescent="0.2">
      <c r="D1735" s="803"/>
      <c r="E1735" s="804"/>
      <c r="F1735" s="502"/>
      <c r="G1735" s="502"/>
      <c r="H1735" s="502"/>
    </row>
    <row r="1736" spans="4:8" s="5" customFormat="1" x14ac:dyDescent="0.2">
      <c r="D1736" s="803"/>
      <c r="E1736" s="804"/>
      <c r="F1736" s="502"/>
      <c r="G1736" s="502"/>
      <c r="H1736" s="502"/>
    </row>
    <row r="1737" spans="4:8" s="5" customFormat="1" x14ac:dyDescent="0.2">
      <c r="D1737" s="803"/>
      <c r="E1737" s="804"/>
      <c r="F1737" s="502"/>
      <c r="G1737" s="502"/>
      <c r="H1737" s="502"/>
    </row>
    <row r="1738" spans="4:8" s="5" customFormat="1" x14ac:dyDescent="0.2">
      <c r="D1738" s="803"/>
      <c r="E1738" s="804"/>
      <c r="F1738" s="502"/>
      <c r="G1738" s="502"/>
      <c r="H1738" s="502"/>
    </row>
    <row r="1739" spans="4:8" s="5" customFormat="1" x14ac:dyDescent="0.2">
      <c r="D1739" s="803"/>
      <c r="E1739" s="804"/>
      <c r="F1739" s="502"/>
      <c r="G1739" s="502"/>
      <c r="H1739" s="502"/>
    </row>
    <row r="1740" spans="4:8" s="5" customFormat="1" x14ac:dyDescent="0.2">
      <c r="D1740" s="803"/>
      <c r="E1740" s="804"/>
      <c r="F1740" s="502"/>
      <c r="G1740" s="502"/>
      <c r="H1740" s="502"/>
    </row>
    <row r="1741" spans="4:8" s="5" customFormat="1" x14ac:dyDescent="0.2">
      <c r="D1741" s="803"/>
      <c r="E1741" s="804"/>
      <c r="F1741" s="502"/>
      <c r="G1741" s="502"/>
      <c r="H1741" s="502"/>
    </row>
    <row r="1742" spans="4:8" s="5" customFormat="1" x14ac:dyDescent="0.2">
      <c r="D1742" s="803"/>
      <c r="E1742" s="804"/>
      <c r="F1742" s="502"/>
      <c r="G1742" s="502"/>
      <c r="H1742" s="502"/>
    </row>
    <row r="1743" spans="4:8" s="5" customFormat="1" x14ac:dyDescent="0.2">
      <c r="D1743" s="803"/>
      <c r="E1743" s="804"/>
      <c r="F1743" s="502"/>
      <c r="G1743" s="502"/>
      <c r="H1743" s="502"/>
    </row>
    <row r="1744" spans="4:8" s="5" customFormat="1" x14ac:dyDescent="0.2">
      <c r="D1744" s="803"/>
      <c r="E1744" s="804"/>
      <c r="F1744" s="502"/>
      <c r="G1744" s="502"/>
      <c r="H1744" s="502"/>
    </row>
    <row r="1745" spans="4:8" s="5" customFormat="1" x14ac:dyDescent="0.2">
      <c r="D1745" s="803"/>
      <c r="E1745" s="804"/>
      <c r="F1745" s="502"/>
      <c r="G1745" s="502"/>
      <c r="H1745" s="502"/>
    </row>
    <row r="1746" spans="4:8" s="5" customFormat="1" x14ac:dyDescent="0.2">
      <c r="D1746" s="803"/>
      <c r="E1746" s="804"/>
      <c r="F1746" s="502"/>
      <c r="G1746" s="502"/>
      <c r="H1746" s="502"/>
    </row>
    <row r="1747" spans="4:8" s="5" customFormat="1" x14ac:dyDescent="0.2">
      <c r="D1747" s="803"/>
      <c r="E1747" s="804"/>
      <c r="F1747" s="502"/>
      <c r="G1747" s="502"/>
      <c r="H1747" s="502"/>
    </row>
    <row r="1748" spans="4:8" s="5" customFormat="1" x14ac:dyDescent="0.2">
      <c r="D1748" s="803"/>
      <c r="E1748" s="804"/>
      <c r="F1748" s="502"/>
      <c r="G1748" s="502"/>
      <c r="H1748" s="502"/>
    </row>
    <row r="1749" spans="4:8" s="5" customFormat="1" x14ac:dyDescent="0.2">
      <c r="D1749" s="803"/>
      <c r="E1749" s="804"/>
      <c r="F1749" s="502"/>
      <c r="G1749" s="502"/>
      <c r="H1749" s="502"/>
    </row>
    <row r="1750" spans="4:8" s="5" customFormat="1" x14ac:dyDescent="0.2">
      <c r="D1750" s="803"/>
      <c r="E1750" s="804"/>
      <c r="F1750" s="502"/>
      <c r="G1750" s="502"/>
      <c r="H1750" s="502"/>
    </row>
    <row r="1751" spans="4:8" s="5" customFormat="1" x14ac:dyDescent="0.2">
      <c r="D1751" s="803"/>
      <c r="E1751" s="804"/>
      <c r="F1751" s="502"/>
      <c r="G1751" s="502"/>
      <c r="H1751" s="502"/>
    </row>
    <row r="1752" spans="4:8" s="5" customFormat="1" x14ac:dyDescent="0.2">
      <c r="D1752" s="803"/>
      <c r="E1752" s="804"/>
      <c r="F1752" s="502"/>
      <c r="G1752" s="502"/>
      <c r="H1752" s="502"/>
    </row>
    <row r="1753" spans="4:8" s="5" customFormat="1" x14ac:dyDescent="0.2">
      <c r="D1753" s="803"/>
      <c r="E1753" s="804"/>
      <c r="F1753" s="502"/>
      <c r="G1753" s="502"/>
      <c r="H1753" s="502"/>
    </row>
    <row r="1754" spans="4:8" s="5" customFormat="1" x14ac:dyDescent="0.2">
      <c r="D1754" s="803"/>
      <c r="E1754" s="804"/>
      <c r="F1754" s="502"/>
      <c r="G1754" s="502"/>
      <c r="H1754" s="502"/>
    </row>
    <row r="1755" spans="4:8" s="5" customFormat="1" x14ac:dyDescent="0.2">
      <c r="D1755" s="803"/>
      <c r="E1755" s="804"/>
      <c r="F1755" s="502"/>
      <c r="G1755" s="502"/>
      <c r="H1755" s="502"/>
    </row>
    <row r="1756" spans="4:8" s="5" customFormat="1" x14ac:dyDescent="0.2">
      <c r="D1756" s="803"/>
      <c r="E1756" s="804"/>
      <c r="F1756" s="502"/>
      <c r="G1756" s="502"/>
      <c r="H1756" s="502"/>
    </row>
    <row r="1757" spans="4:8" s="5" customFormat="1" x14ac:dyDescent="0.2">
      <c r="D1757" s="803"/>
      <c r="E1757" s="804"/>
      <c r="F1757" s="502"/>
      <c r="G1757" s="502"/>
      <c r="H1757" s="502"/>
    </row>
    <row r="1758" spans="4:8" s="5" customFormat="1" x14ac:dyDescent="0.2">
      <c r="D1758" s="803"/>
      <c r="E1758" s="804"/>
      <c r="F1758" s="502"/>
      <c r="G1758" s="502"/>
      <c r="H1758" s="502"/>
    </row>
    <row r="1759" spans="4:8" s="5" customFormat="1" x14ac:dyDescent="0.2">
      <c r="D1759" s="803"/>
      <c r="E1759" s="804"/>
      <c r="F1759" s="502"/>
      <c r="G1759" s="502"/>
      <c r="H1759" s="502"/>
    </row>
    <row r="1760" spans="4:8" s="5" customFormat="1" x14ac:dyDescent="0.2">
      <c r="D1760" s="803"/>
      <c r="E1760" s="804"/>
      <c r="F1760" s="502"/>
      <c r="G1760" s="502"/>
      <c r="H1760" s="502"/>
    </row>
    <row r="1761" spans="4:8" s="5" customFormat="1" x14ac:dyDescent="0.2">
      <c r="D1761" s="803"/>
      <c r="E1761" s="804"/>
      <c r="F1761" s="502"/>
      <c r="G1761" s="502"/>
      <c r="H1761" s="502"/>
    </row>
    <row r="1762" spans="4:8" s="5" customFormat="1" x14ac:dyDescent="0.2">
      <c r="D1762" s="803"/>
      <c r="E1762" s="804"/>
      <c r="F1762" s="502"/>
      <c r="G1762" s="502"/>
      <c r="H1762" s="502"/>
    </row>
    <row r="1763" spans="4:8" s="5" customFormat="1" x14ac:dyDescent="0.2">
      <c r="D1763" s="803"/>
      <c r="E1763" s="804"/>
      <c r="F1763" s="502"/>
      <c r="G1763" s="502"/>
      <c r="H1763" s="502"/>
    </row>
    <row r="1764" spans="4:8" s="5" customFormat="1" x14ac:dyDescent="0.2">
      <c r="D1764" s="803"/>
      <c r="E1764" s="804"/>
      <c r="F1764" s="502"/>
      <c r="G1764" s="502"/>
      <c r="H1764" s="502"/>
    </row>
    <row r="1765" spans="4:8" s="5" customFormat="1" x14ac:dyDescent="0.2">
      <c r="D1765" s="803"/>
      <c r="E1765" s="804"/>
      <c r="F1765" s="502"/>
      <c r="G1765" s="502"/>
      <c r="H1765" s="502"/>
    </row>
    <row r="1766" spans="4:8" s="5" customFormat="1" x14ac:dyDescent="0.2">
      <c r="D1766" s="803"/>
      <c r="E1766" s="804"/>
      <c r="F1766" s="502"/>
      <c r="G1766" s="502"/>
      <c r="H1766" s="502"/>
    </row>
    <row r="1767" spans="4:8" s="5" customFormat="1" x14ac:dyDescent="0.2">
      <c r="D1767" s="803"/>
      <c r="E1767" s="804"/>
      <c r="F1767" s="502"/>
      <c r="G1767" s="502"/>
      <c r="H1767" s="502"/>
    </row>
    <row r="1768" spans="4:8" s="5" customFormat="1" x14ac:dyDescent="0.2">
      <c r="D1768" s="803"/>
      <c r="E1768" s="804"/>
      <c r="F1768" s="502"/>
      <c r="G1768" s="502"/>
      <c r="H1768" s="502"/>
    </row>
    <row r="1769" spans="4:8" s="5" customFormat="1" x14ac:dyDescent="0.2">
      <c r="D1769" s="803"/>
      <c r="E1769" s="804"/>
      <c r="F1769" s="502"/>
      <c r="G1769" s="502"/>
      <c r="H1769" s="502"/>
    </row>
    <row r="1770" spans="4:8" s="5" customFormat="1" x14ac:dyDescent="0.2">
      <c r="D1770" s="803"/>
      <c r="E1770" s="804"/>
      <c r="F1770" s="502"/>
      <c r="G1770" s="502"/>
      <c r="H1770" s="502"/>
    </row>
    <row r="1771" spans="4:8" s="5" customFormat="1" x14ac:dyDescent="0.2">
      <c r="D1771" s="803"/>
      <c r="E1771" s="804"/>
      <c r="F1771" s="502"/>
      <c r="G1771" s="502"/>
      <c r="H1771" s="502"/>
    </row>
    <row r="1772" spans="4:8" s="5" customFormat="1" x14ac:dyDescent="0.2">
      <c r="D1772" s="803"/>
      <c r="E1772" s="804"/>
      <c r="F1772" s="502"/>
      <c r="G1772" s="502"/>
      <c r="H1772" s="502"/>
    </row>
    <row r="1773" spans="4:8" s="5" customFormat="1" x14ac:dyDescent="0.2">
      <c r="D1773" s="803"/>
      <c r="E1773" s="804"/>
      <c r="F1773" s="502"/>
      <c r="G1773" s="502"/>
      <c r="H1773" s="502"/>
    </row>
    <row r="1774" spans="4:8" s="5" customFormat="1" x14ac:dyDescent="0.2">
      <c r="D1774" s="803"/>
      <c r="E1774" s="804"/>
      <c r="F1774" s="502"/>
      <c r="G1774" s="502"/>
      <c r="H1774" s="502"/>
    </row>
    <row r="1775" spans="4:8" s="5" customFormat="1" x14ac:dyDescent="0.2">
      <c r="D1775" s="803"/>
      <c r="E1775" s="804"/>
      <c r="F1775" s="502"/>
      <c r="G1775" s="502"/>
      <c r="H1775" s="502"/>
    </row>
    <row r="1776" spans="4:8" s="5" customFormat="1" x14ac:dyDescent="0.2">
      <c r="D1776" s="803"/>
      <c r="E1776" s="804"/>
      <c r="F1776" s="502"/>
      <c r="G1776" s="502"/>
      <c r="H1776" s="502"/>
    </row>
    <row r="1777" spans="4:8" s="5" customFormat="1" x14ac:dyDescent="0.2">
      <c r="D1777" s="803"/>
      <c r="E1777" s="804"/>
      <c r="F1777" s="502"/>
      <c r="G1777" s="502"/>
      <c r="H1777" s="502"/>
    </row>
    <row r="1778" spans="4:8" s="5" customFormat="1" x14ac:dyDescent="0.2">
      <c r="D1778" s="803"/>
      <c r="E1778" s="804"/>
      <c r="F1778" s="502"/>
      <c r="G1778" s="502"/>
      <c r="H1778" s="502"/>
    </row>
    <row r="1779" spans="4:8" s="5" customFormat="1" x14ac:dyDescent="0.2">
      <c r="D1779" s="803"/>
      <c r="E1779" s="804"/>
      <c r="F1779" s="502"/>
      <c r="G1779" s="502"/>
      <c r="H1779" s="502"/>
    </row>
    <row r="1780" spans="4:8" s="5" customFormat="1" x14ac:dyDescent="0.2">
      <c r="D1780" s="803"/>
      <c r="E1780" s="804"/>
      <c r="F1780" s="502"/>
      <c r="G1780" s="502"/>
      <c r="H1780" s="502"/>
    </row>
    <row r="1781" spans="4:8" s="5" customFormat="1" x14ac:dyDescent="0.2">
      <c r="D1781" s="803"/>
      <c r="E1781" s="804"/>
      <c r="F1781" s="502"/>
      <c r="G1781" s="502"/>
      <c r="H1781" s="502"/>
    </row>
    <row r="1782" spans="4:8" s="5" customFormat="1" x14ac:dyDescent="0.2">
      <c r="D1782" s="803"/>
      <c r="E1782" s="804"/>
      <c r="F1782" s="502"/>
      <c r="G1782" s="502"/>
      <c r="H1782" s="502"/>
    </row>
    <row r="1783" spans="4:8" s="5" customFormat="1" x14ac:dyDescent="0.2">
      <c r="D1783" s="803"/>
      <c r="E1783" s="804"/>
      <c r="F1783" s="502"/>
      <c r="G1783" s="502"/>
      <c r="H1783" s="502"/>
    </row>
    <row r="1784" spans="4:8" s="5" customFormat="1" x14ac:dyDescent="0.2">
      <c r="D1784" s="803"/>
      <c r="E1784" s="804"/>
      <c r="F1784" s="502"/>
      <c r="G1784" s="502"/>
      <c r="H1784" s="502"/>
    </row>
    <row r="1785" spans="4:8" s="5" customFormat="1" x14ac:dyDescent="0.2">
      <c r="D1785" s="803"/>
      <c r="E1785" s="804"/>
      <c r="F1785" s="502"/>
      <c r="G1785" s="502"/>
      <c r="H1785" s="502"/>
    </row>
    <row r="1786" spans="4:8" s="5" customFormat="1" x14ac:dyDescent="0.2">
      <c r="D1786" s="803"/>
      <c r="E1786" s="804"/>
      <c r="F1786" s="502"/>
      <c r="G1786" s="502"/>
      <c r="H1786" s="502"/>
    </row>
    <row r="1787" spans="4:8" s="5" customFormat="1" x14ac:dyDescent="0.2">
      <c r="D1787" s="803"/>
      <c r="E1787" s="804"/>
      <c r="F1787" s="502"/>
      <c r="G1787" s="502"/>
      <c r="H1787" s="502"/>
    </row>
    <row r="1788" spans="4:8" s="5" customFormat="1" x14ac:dyDescent="0.2">
      <c r="D1788" s="803"/>
      <c r="E1788" s="804"/>
      <c r="F1788" s="502"/>
      <c r="G1788" s="502"/>
      <c r="H1788" s="502"/>
    </row>
    <row r="1789" spans="4:8" s="5" customFormat="1" x14ac:dyDescent="0.2">
      <c r="D1789" s="803"/>
      <c r="E1789" s="804"/>
      <c r="F1789" s="502"/>
      <c r="G1789" s="502"/>
      <c r="H1789" s="502"/>
    </row>
    <row r="1790" spans="4:8" s="5" customFormat="1" x14ac:dyDescent="0.2">
      <c r="D1790" s="803"/>
      <c r="E1790" s="804"/>
      <c r="F1790" s="502"/>
      <c r="G1790" s="502"/>
      <c r="H1790" s="502"/>
    </row>
    <row r="1791" spans="4:8" s="5" customFormat="1" x14ac:dyDescent="0.2">
      <c r="D1791" s="803"/>
      <c r="E1791" s="804"/>
      <c r="F1791" s="502"/>
      <c r="G1791" s="502"/>
      <c r="H1791" s="502"/>
    </row>
    <row r="1792" spans="4:8" s="5" customFormat="1" x14ac:dyDescent="0.2">
      <c r="D1792" s="803"/>
      <c r="E1792" s="804"/>
      <c r="F1792" s="502"/>
      <c r="G1792" s="502"/>
      <c r="H1792" s="502"/>
    </row>
    <row r="1793" spans="4:8" s="5" customFormat="1" x14ac:dyDescent="0.2">
      <c r="D1793" s="803"/>
      <c r="E1793" s="804"/>
      <c r="F1793" s="502"/>
      <c r="G1793" s="502"/>
      <c r="H1793" s="502"/>
    </row>
    <row r="1794" spans="4:8" s="5" customFormat="1" x14ac:dyDescent="0.2">
      <c r="D1794" s="803"/>
      <c r="E1794" s="804"/>
      <c r="F1794" s="502"/>
      <c r="G1794" s="502"/>
      <c r="H1794" s="502"/>
    </row>
    <row r="1795" spans="4:8" s="5" customFormat="1" x14ac:dyDescent="0.2">
      <c r="D1795" s="803"/>
      <c r="E1795" s="804"/>
      <c r="F1795" s="502"/>
      <c r="G1795" s="502"/>
      <c r="H1795" s="502"/>
    </row>
    <row r="1796" spans="4:8" s="5" customFormat="1" x14ac:dyDescent="0.2">
      <c r="D1796" s="803"/>
      <c r="E1796" s="804"/>
      <c r="F1796" s="502"/>
      <c r="G1796" s="502"/>
      <c r="H1796" s="502"/>
    </row>
    <row r="1797" spans="4:8" s="5" customFormat="1" x14ac:dyDescent="0.2">
      <c r="D1797" s="803"/>
      <c r="E1797" s="804"/>
      <c r="F1797" s="502"/>
      <c r="G1797" s="502"/>
      <c r="H1797" s="502"/>
    </row>
    <row r="1798" spans="4:8" s="5" customFormat="1" x14ac:dyDescent="0.2">
      <c r="D1798" s="803"/>
      <c r="E1798" s="804"/>
      <c r="F1798" s="502"/>
      <c r="G1798" s="502"/>
      <c r="H1798" s="502"/>
    </row>
    <row r="1799" spans="4:8" s="5" customFormat="1" x14ac:dyDescent="0.2">
      <c r="D1799" s="803"/>
      <c r="E1799" s="804"/>
      <c r="F1799" s="502"/>
      <c r="G1799" s="502"/>
      <c r="H1799" s="502"/>
    </row>
    <row r="1800" spans="4:8" s="5" customFormat="1" x14ac:dyDescent="0.2">
      <c r="D1800" s="803"/>
      <c r="E1800" s="804"/>
      <c r="F1800" s="502"/>
      <c r="G1800" s="502"/>
      <c r="H1800" s="502"/>
    </row>
    <row r="1801" spans="4:8" s="5" customFormat="1" x14ac:dyDescent="0.2">
      <c r="D1801" s="803"/>
      <c r="E1801" s="804"/>
      <c r="F1801" s="502"/>
      <c r="G1801" s="502"/>
      <c r="H1801" s="502"/>
    </row>
    <row r="1802" spans="4:8" s="5" customFormat="1" x14ac:dyDescent="0.2">
      <c r="D1802" s="803"/>
      <c r="E1802" s="804"/>
      <c r="F1802" s="502"/>
      <c r="G1802" s="502"/>
      <c r="H1802" s="502"/>
    </row>
    <row r="1803" spans="4:8" s="5" customFormat="1" x14ac:dyDescent="0.2">
      <c r="D1803" s="803"/>
      <c r="E1803" s="804"/>
      <c r="F1803" s="502"/>
      <c r="G1803" s="502"/>
      <c r="H1803" s="502"/>
    </row>
    <row r="1804" spans="4:8" s="5" customFormat="1" x14ac:dyDescent="0.2">
      <c r="D1804" s="803"/>
      <c r="E1804" s="804"/>
      <c r="F1804" s="502"/>
      <c r="G1804" s="502"/>
      <c r="H1804" s="502"/>
    </row>
    <row r="1805" spans="4:8" s="5" customFormat="1" x14ac:dyDescent="0.2">
      <c r="D1805" s="803"/>
      <c r="E1805" s="804"/>
      <c r="F1805" s="502"/>
      <c r="G1805" s="502"/>
      <c r="H1805" s="502"/>
    </row>
    <row r="1806" spans="4:8" s="5" customFormat="1" x14ac:dyDescent="0.2">
      <c r="D1806" s="803"/>
      <c r="E1806" s="804"/>
      <c r="F1806" s="502"/>
      <c r="G1806" s="502"/>
      <c r="H1806" s="502"/>
    </row>
    <row r="1807" spans="4:8" s="5" customFormat="1" x14ac:dyDescent="0.2">
      <c r="D1807" s="803"/>
      <c r="E1807" s="804"/>
      <c r="F1807" s="502"/>
      <c r="G1807" s="502"/>
      <c r="H1807" s="502"/>
    </row>
    <row r="1808" spans="4:8" s="5" customFormat="1" x14ac:dyDescent="0.2">
      <c r="D1808" s="803"/>
      <c r="E1808" s="804"/>
      <c r="F1808" s="502"/>
      <c r="G1808" s="502"/>
      <c r="H1808" s="502"/>
    </row>
    <row r="1809" spans="4:8" s="5" customFormat="1" x14ac:dyDescent="0.2">
      <c r="D1809" s="803"/>
      <c r="E1809" s="804"/>
      <c r="F1809" s="502"/>
      <c r="G1809" s="502"/>
      <c r="H1809" s="502"/>
    </row>
    <row r="1810" spans="4:8" s="5" customFormat="1" x14ac:dyDescent="0.2">
      <c r="D1810" s="803"/>
      <c r="E1810" s="804"/>
      <c r="F1810" s="502"/>
      <c r="G1810" s="502"/>
      <c r="H1810" s="502"/>
    </row>
    <row r="1811" spans="4:8" s="5" customFormat="1" x14ac:dyDescent="0.2">
      <c r="D1811" s="803"/>
      <c r="E1811" s="804"/>
      <c r="F1811" s="502"/>
      <c r="G1811" s="502"/>
      <c r="H1811" s="502"/>
    </row>
    <row r="1812" spans="4:8" s="5" customFormat="1" x14ac:dyDescent="0.2">
      <c r="D1812" s="803"/>
      <c r="E1812" s="804"/>
      <c r="F1812" s="502"/>
      <c r="G1812" s="502"/>
      <c r="H1812" s="502"/>
    </row>
    <row r="1813" spans="4:8" s="5" customFormat="1" x14ac:dyDescent="0.2">
      <c r="D1813" s="803"/>
      <c r="E1813" s="804"/>
      <c r="F1813" s="502"/>
      <c r="G1813" s="502"/>
      <c r="H1813" s="502"/>
    </row>
    <row r="1814" spans="4:8" s="5" customFormat="1" x14ac:dyDescent="0.2">
      <c r="D1814" s="803"/>
      <c r="E1814" s="804"/>
      <c r="F1814" s="502"/>
      <c r="G1814" s="502"/>
      <c r="H1814" s="502"/>
    </row>
    <row r="1815" spans="4:8" s="5" customFormat="1" x14ac:dyDescent="0.2">
      <c r="D1815" s="803"/>
      <c r="E1815" s="804"/>
      <c r="F1815" s="502"/>
      <c r="G1815" s="502"/>
      <c r="H1815" s="502"/>
    </row>
    <row r="1816" spans="4:8" s="5" customFormat="1" x14ac:dyDescent="0.2">
      <c r="D1816" s="803"/>
      <c r="E1816" s="804"/>
      <c r="F1816" s="502"/>
      <c r="G1816" s="502"/>
      <c r="H1816" s="502"/>
    </row>
    <row r="1817" spans="4:8" s="5" customFormat="1" x14ac:dyDescent="0.2">
      <c r="D1817" s="803"/>
      <c r="E1817" s="804"/>
      <c r="F1817" s="502"/>
      <c r="G1817" s="502"/>
      <c r="H1817" s="502"/>
    </row>
    <row r="1818" spans="4:8" s="5" customFormat="1" x14ac:dyDescent="0.2">
      <c r="D1818" s="803"/>
      <c r="E1818" s="804"/>
      <c r="F1818" s="502"/>
      <c r="G1818" s="502"/>
      <c r="H1818" s="502"/>
    </row>
    <row r="1819" spans="4:8" s="5" customFormat="1" x14ac:dyDescent="0.2">
      <c r="D1819" s="803"/>
      <c r="E1819" s="804"/>
      <c r="F1819" s="502"/>
      <c r="G1819" s="502"/>
      <c r="H1819" s="502"/>
    </row>
    <row r="1820" spans="4:8" s="5" customFormat="1" x14ac:dyDescent="0.2">
      <c r="D1820" s="803"/>
      <c r="E1820" s="804"/>
      <c r="F1820" s="502"/>
      <c r="G1820" s="502"/>
      <c r="H1820" s="502"/>
    </row>
    <row r="1821" spans="4:8" s="5" customFormat="1" x14ac:dyDescent="0.2">
      <c r="D1821" s="803"/>
      <c r="E1821" s="804"/>
      <c r="F1821" s="502"/>
      <c r="G1821" s="502"/>
      <c r="H1821" s="502"/>
    </row>
    <row r="1822" spans="4:8" s="5" customFormat="1" x14ac:dyDescent="0.2">
      <c r="D1822" s="803"/>
      <c r="E1822" s="804"/>
      <c r="F1822" s="502"/>
      <c r="G1822" s="502"/>
      <c r="H1822" s="502"/>
    </row>
    <row r="1823" spans="4:8" s="5" customFormat="1" x14ac:dyDescent="0.2">
      <c r="D1823" s="803"/>
      <c r="E1823" s="804"/>
      <c r="F1823" s="502"/>
      <c r="G1823" s="502"/>
      <c r="H1823" s="502"/>
    </row>
    <row r="1824" spans="4:8" s="5" customFormat="1" x14ac:dyDescent="0.2">
      <c r="D1824" s="803"/>
      <c r="E1824" s="804"/>
      <c r="F1824" s="502"/>
      <c r="G1824" s="502"/>
      <c r="H1824" s="502"/>
    </row>
    <row r="1825" spans="4:8" s="5" customFormat="1" x14ac:dyDescent="0.2">
      <c r="D1825" s="803"/>
      <c r="E1825" s="804"/>
      <c r="F1825" s="502"/>
      <c r="G1825" s="502"/>
      <c r="H1825" s="502"/>
    </row>
    <row r="1826" spans="4:8" s="5" customFormat="1" x14ac:dyDescent="0.2">
      <c r="D1826" s="803"/>
      <c r="E1826" s="804"/>
      <c r="F1826" s="502"/>
      <c r="G1826" s="502"/>
      <c r="H1826" s="502"/>
    </row>
    <row r="1827" spans="4:8" s="5" customFormat="1" x14ac:dyDescent="0.2">
      <c r="D1827" s="803"/>
      <c r="E1827" s="804"/>
      <c r="F1827" s="502"/>
      <c r="G1827" s="502"/>
      <c r="H1827" s="502"/>
    </row>
    <row r="1828" spans="4:8" s="5" customFormat="1" x14ac:dyDescent="0.2">
      <c r="D1828" s="803"/>
      <c r="E1828" s="804"/>
      <c r="F1828" s="502"/>
      <c r="G1828" s="502"/>
      <c r="H1828" s="502"/>
    </row>
    <row r="1829" spans="4:8" s="5" customFormat="1" x14ac:dyDescent="0.2">
      <c r="D1829" s="803"/>
      <c r="E1829" s="804"/>
      <c r="F1829" s="502"/>
      <c r="G1829" s="502"/>
      <c r="H1829" s="502"/>
    </row>
    <row r="1830" spans="4:8" s="5" customFormat="1" x14ac:dyDescent="0.2">
      <c r="D1830" s="803"/>
      <c r="E1830" s="804"/>
      <c r="F1830" s="502"/>
      <c r="G1830" s="502"/>
      <c r="H1830" s="502"/>
    </row>
    <row r="1831" spans="4:8" s="5" customFormat="1" x14ac:dyDescent="0.2">
      <c r="D1831" s="803"/>
      <c r="E1831" s="804"/>
      <c r="F1831" s="502"/>
      <c r="G1831" s="502"/>
      <c r="H1831" s="502"/>
    </row>
    <row r="1832" spans="4:8" s="5" customFormat="1" x14ac:dyDescent="0.2">
      <c r="D1832" s="803"/>
      <c r="E1832" s="804"/>
      <c r="F1832" s="502"/>
      <c r="G1832" s="502"/>
      <c r="H1832" s="502"/>
    </row>
    <row r="1833" spans="4:8" s="5" customFormat="1" x14ac:dyDescent="0.2">
      <c r="D1833" s="803"/>
      <c r="E1833" s="804"/>
      <c r="F1833" s="502"/>
      <c r="G1833" s="502"/>
      <c r="H1833" s="502"/>
    </row>
    <row r="1834" spans="4:8" s="5" customFormat="1" x14ac:dyDescent="0.2">
      <c r="D1834" s="803"/>
      <c r="E1834" s="804"/>
      <c r="F1834" s="502"/>
      <c r="G1834" s="502"/>
      <c r="H1834" s="502"/>
    </row>
    <row r="1835" spans="4:8" s="5" customFormat="1" x14ac:dyDescent="0.2">
      <c r="D1835" s="803"/>
      <c r="E1835" s="804"/>
      <c r="F1835" s="502"/>
      <c r="G1835" s="502"/>
      <c r="H1835" s="502"/>
    </row>
    <row r="1836" spans="4:8" s="5" customFormat="1" x14ac:dyDescent="0.2">
      <c r="D1836" s="803"/>
      <c r="E1836" s="804"/>
      <c r="F1836" s="502"/>
      <c r="G1836" s="502"/>
      <c r="H1836" s="502"/>
    </row>
    <row r="1837" spans="4:8" s="5" customFormat="1" x14ac:dyDescent="0.2">
      <c r="D1837" s="803"/>
      <c r="E1837" s="804"/>
      <c r="F1837" s="502"/>
      <c r="G1837" s="502"/>
      <c r="H1837" s="502"/>
    </row>
    <row r="1838" spans="4:8" s="5" customFormat="1" x14ac:dyDescent="0.2">
      <c r="D1838" s="803"/>
      <c r="E1838" s="804"/>
      <c r="F1838" s="502"/>
      <c r="G1838" s="502"/>
      <c r="H1838" s="502"/>
    </row>
    <row r="1839" spans="4:8" s="5" customFormat="1" x14ac:dyDescent="0.2">
      <c r="D1839" s="803"/>
      <c r="E1839" s="804"/>
      <c r="F1839" s="502"/>
      <c r="G1839" s="502"/>
      <c r="H1839" s="502"/>
    </row>
    <row r="1840" spans="4:8" s="5" customFormat="1" x14ac:dyDescent="0.2">
      <c r="D1840" s="803"/>
      <c r="E1840" s="804"/>
      <c r="F1840" s="502"/>
      <c r="G1840" s="502"/>
      <c r="H1840" s="502"/>
    </row>
    <row r="1841" spans="4:8" s="5" customFormat="1" x14ac:dyDescent="0.2">
      <c r="D1841" s="803"/>
      <c r="E1841" s="804"/>
      <c r="F1841" s="502"/>
      <c r="G1841" s="502"/>
      <c r="H1841" s="502"/>
    </row>
    <row r="1842" spans="4:8" s="5" customFormat="1" x14ac:dyDescent="0.2">
      <c r="D1842" s="803"/>
      <c r="E1842" s="804"/>
      <c r="F1842" s="502"/>
      <c r="G1842" s="502"/>
      <c r="H1842" s="502"/>
    </row>
    <row r="1843" spans="4:8" s="5" customFormat="1" x14ac:dyDescent="0.2">
      <c r="D1843" s="803"/>
      <c r="E1843" s="804"/>
      <c r="F1843" s="502"/>
      <c r="G1843" s="502"/>
      <c r="H1843" s="502"/>
    </row>
    <row r="1844" spans="4:8" s="5" customFormat="1" x14ac:dyDescent="0.2">
      <c r="D1844" s="803"/>
      <c r="E1844" s="804"/>
      <c r="F1844" s="502"/>
      <c r="G1844" s="502"/>
      <c r="H1844" s="502"/>
    </row>
    <row r="1845" spans="4:8" s="5" customFormat="1" x14ac:dyDescent="0.2">
      <c r="D1845" s="803"/>
      <c r="E1845" s="804"/>
      <c r="F1845" s="502"/>
      <c r="G1845" s="502"/>
      <c r="H1845" s="502"/>
    </row>
    <row r="1846" spans="4:8" s="5" customFormat="1" x14ac:dyDescent="0.2">
      <c r="D1846" s="803"/>
      <c r="E1846" s="804"/>
      <c r="F1846" s="502"/>
      <c r="G1846" s="502"/>
      <c r="H1846" s="502"/>
    </row>
    <row r="1847" spans="4:8" s="5" customFormat="1" x14ac:dyDescent="0.2">
      <c r="D1847" s="803"/>
      <c r="E1847" s="804"/>
      <c r="F1847" s="502"/>
      <c r="G1847" s="502"/>
      <c r="H1847" s="502"/>
    </row>
    <row r="1848" spans="4:8" s="5" customFormat="1" x14ac:dyDescent="0.2">
      <c r="D1848" s="803"/>
      <c r="E1848" s="804"/>
      <c r="F1848" s="502"/>
      <c r="G1848" s="502"/>
      <c r="H1848" s="502"/>
    </row>
    <row r="1849" spans="4:8" s="5" customFormat="1" x14ac:dyDescent="0.2">
      <c r="D1849" s="803"/>
      <c r="E1849" s="804"/>
      <c r="F1849" s="502"/>
      <c r="G1849" s="502"/>
      <c r="H1849" s="502"/>
    </row>
    <row r="1850" spans="4:8" s="5" customFormat="1" x14ac:dyDescent="0.2">
      <c r="D1850" s="803"/>
      <c r="E1850" s="804"/>
      <c r="F1850" s="502"/>
      <c r="G1850" s="502"/>
      <c r="H1850" s="502"/>
    </row>
    <row r="1851" spans="4:8" s="5" customFormat="1" x14ac:dyDescent="0.2">
      <c r="D1851" s="803"/>
      <c r="E1851" s="804"/>
      <c r="F1851" s="502"/>
      <c r="G1851" s="502"/>
      <c r="H1851" s="502"/>
    </row>
    <row r="1852" spans="4:8" s="5" customFormat="1" x14ac:dyDescent="0.2">
      <c r="D1852" s="803"/>
      <c r="E1852" s="804"/>
      <c r="F1852" s="502"/>
      <c r="G1852" s="502"/>
      <c r="H1852" s="502"/>
    </row>
    <row r="1853" spans="4:8" s="5" customFormat="1" x14ac:dyDescent="0.2">
      <c r="D1853" s="803"/>
      <c r="E1853" s="804"/>
      <c r="F1853" s="502"/>
      <c r="G1853" s="502"/>
      <c r="H1853" s="502"/>
    </row>
    <row r="1854" spans="4:8" s="5" customFormat="1" x14ac:dyDescent="0.2">
      <c r="D1854" s="803"/>
      <c r="E1854" s="804"/>
      <c r="F1854" s="502"/>
      <c r="G1854" s="502"/>
      <c r="H1854" s="502"/>
    </row>
    <row r="1855" spans="4:8" s="5" customFormat="1" x14ac:dyDescent="0.2">
      <c r="D1855" s="803"/>
      <c r="E1855" s="804"/>
      <c r="F1855" s="502"/>
      <c r="G1855" s="502"/>
      <c r="H1855" s="502"/>
    </row>
    <row r="1856" spans="4:8" s="5" customFormat="1" x14ac:dyDescent="0.2">
      <c r="D1856" s="803"/>
      <c r="E1856" s="804"/>
      <c r="F1856" s="502"/>
      <c r="G1856" s="502"/>
      <c r="H1856" s="502"/>
    </row>
    <row r="1857" spans="4:8" s="5" customFormat="1" x14ac:dyDescent="0.2">
      <c r="D1857" s="803"/>
      <c r="E1857" s="804"/>
      <c r="F1857" s="502"/>
      <c r="G1857" s="502"/>
      <c r="H1857" s="502"/>
    </row>
    <row r="1858" spans="4:8" s="5" customFormat="1" x14ac:dyDescent="0.2">
      <c r="D1858" s="803"/>
      <c r="E1858" s="804"/>
      <c r="F1858" s="502"/>
      <c r="G1858" s="502"/>
      <c r="H1858" s="502"/>
    </row>
    <row r="1859" spans="4:8" s="5" customFormat="1" x14ac:dyDescent="0.2">
      <c r="D1859" s="803"/>
      <c r="E1859" s="804"/>
      <c r="F1859" s="502"/>
      <c r="G1859" s="502"/>
      <c r="H1859" s="502"/>
    </row>
    <row r="1860" spans="4:8" s="5" customFormat="1" x14ac:dyDescent="0.2">
      <c r="D1860" s="803"/>
      <c r="E1860" s="804"/>
      <c r="F1860" s="502"/>
      <c r="G1860" s="502"/>
      <c r="H1860" s="502"/>
    </row>
    <row r="1861" spans="4:8" s="5" customFormat="1" x14ac:dyDescent="0.2">
      <c r="D1861" s="803"/>
      <c r="E1861" s="804"/>
      <c r="F1861" s="502"/>
      <c r="G1861" s="502"/>
      <c r="H1861" s="502"/>
    </row>
    <row r="1862" spans="4:8" s="5" customFormat="1" x14ac:dyDescent="0.2">
      <c r="D1862" s="803"/>
      <c r="E1862" s="804"/>
      <c r="F1862" s="502"/>
      <c r="G1862" s="502"/>
      <c r="H1862" s="502"/>
    </row>
    <row r="1863" spans="4:8" s="5" customFormat="1" x14ac:dyDescent="0.2">
      <c r="D1863" s="803"/>
      <c r="E1863" s="804"/>
      <c r="F1863" s="502"/>
      <c r="G1863" s="502"/>
      <c r="H1863" s="502"/>
    </row>
    <row r="1864" spans="4:8" s="5" customFormat="1" x14ac:dyDescent="0.2">
      <c r="D1864" s="803"/>
      <c r="E1864" s="804"/>
      <c r="F1864" s="502"/>
      <c r="G1864" s="502"/>
      <c r="H1864" s="502"/>
    </row>
    <row r="1865" spans="4:8" s="5" customFormat="1" x14ac:dyDescent="0.2">
      <c r="D1865" s="803"/>
      <c r="E1865" s="804"/>
      <c r="F1865" s="502"/>
      <c r="G1865" s="502"/>
      <c r="H1865" s="502"/>
    </row>
    <row r="1866" spans="4:8" s="5" customFormat="1" x14ac:dyDescent="0.2">
      <c r="D1866" s="803"/>
      <c r="E1866" s="804"/>
      <c r="F1866" s="502"/>
      <c r="G1866" s="502"/>
      <c r="H1866" s="502"/>
    </row>
    <row r="1867" spans="4:8" s="5" customFormat="1" x14ac:dyDescent="0.2">
      <c r="D1867" s="803"/>
      <c r="E1867" s="804"/>
      <c r="F1867" s="502"/>
      <c r="G1867" s="502"/>
      <c r="H1867" s="502"/>
    </row>
    <row r="1868" spans="4:8" s="5" customFormat="1" x14ac:dyDescent="0.2">
      <c r="D1868" s="803"/>
      <c r="E1868" s="804"/>
      <c r="F1868" s="502"/>
      <c r="G1868" s="502"/>
      <c r="H1868" s="502"/>
    </row>
    <row r="1869" spans="4:8" s="5" customFormat="1" x14ac:dyDescent="0.2">
      <c r="D1869" s="803"/>
      <c r="E1869" s="804"/>
      <c r="F1869" s="502"/>
      <c r="G1869" s="502"/>
      <c r="H1869" s="502"/>
    </row>
    <row r="1870" spans="4:8" s="5" customFormat="1" x14ac:dyDescent="0.2">
      <c r="D1870" s="803"/>
      <c r="E1870" s="804"/>
      <c r="F1870" s="502"/>
      <c r="G1870" s="502"/>
      <c r="H1870" s="502"/>
    </row>
    <row r="1871" spans="4:8" s="5" customFormat="1" x14ac:dyDescent="0.2">
      <c r="D1871" s="803"/>
      <c r="E1871" s="804"/>
      <c r="F1871" s="502"/>
      <c r="G1871" s="502"/>
      <c r="H1871" s="502"/>
    </row>
    <row r="1872" spans="4:8" s="5" customFormat="1" x14ac:dyDescent="0.2">
      <c r="D1872" s="803"/>
      <c r="E1872" s="804"/>
      <c r="F1872" s="502"/>
      <c r="G1872" s="502"/>
      <c r="H1872" s="502"/>
    </row>
    <row r="1873" spans="4:8" s="5" customFormat="1" x14ac:dyDescent="0.2">
      <c r="D1873" s="803"/>
      <c r="E1873" s="804"/>
      <c r="F1873" s="502"/>
      <c r="G1873" s="502"/>
      <c r="H1873" s="502"/>
    </row>
    <row r="1874" spans="4:8" s="5" customFormat="1" x14ac:dyDescent="0.2">
      <c r="D1874" s="803"/>
      <c r="E1874" s="804"/>
      <c r="F1874" s="502"/>
      <c r="G1874" s="502"/>
      <c r="H1874" s="502"/>
    </row>
    <row r="1875" spans="4:8" s="5" customFormat="1" x14ac:dyDescent="0.2">
      <c r="D1875" s="803"/>
      <c r="E1875" s="804"/>
      <c r="F1875" s="502"/>
      <c r="G1875" s="502"/>
      <c r="H1875" s="502"/>
    </row>
    <row r="1876" spans="4:8" s="5" customFormat="1" x14ac:dyDescent="0.2">
      <c r="D1876" s="803"/>
      <c r="E1876" s="804"/>
      <c r="F1876" s="502"/>
      <c r="G1876" s="502"/>
      <c r="H1876" s="502"/>
    </row>
    <row r="1877" spans="4:8" s="5" customFormat="1" x14ac:dyDescent="0.2">
      <c r="D1877" s="803"/>
      <c r="E1877" s="804"/>
      <c r="F1877" s="502"/>
      <c r="G1877" s="502"/>
      <c r="H1877" s="502"/>
    </row>
    <row r="1878" spans="4:8" s="5" customFormat="1" x14ac:dyDescent="0.2">
      <c r="D1878" s="803"/>
      <c r="E1878" s="804"/>
      <c r="F1878" s="502"/>
      <c r="G1878" s="502"/>
      <c r="H1878" s="502"/>
    </row>
    <row r="1879" spans="4:8" s="5" customFormat="1" x14ac:dyDescent="0.2">
      <c r="D1879" s="803"/>
      <c r="E1879" s="804"/>
      <c r="F1879" s="502"/>
      <c r="G1879" s="502"/>
      <c r="H1879" s="502"/>
    </row>
    <row r="1880" spans="4:8" s="5" customFormat="1" x14ac:dyDescent="0.2">
      <c r="D1880" s="803"/>
      <c r="E1880" s="804"/>
      <c r="F1880" s="502"/>
      <c r="G1880" s="502"/>
      <c r="H1880" s="502"/>
    </row>
    <row r="1881" spans="4:8" s="5" customFormat="1" x14ac:dyDescent="0.2">
      <c r="D1881" s="803"/>
      <c r="E1881" s="804"/>
      <c r="F1881" s="502"/>
      <c r="G1881" s="502"/>
      <c r="H1881" s="502"/>
    </row>
    <row r="1882" spans="4:8" s="5" customFormat="1" x14ac:dyDescent="0.2">
      <c r="D1882" s="803"/>
      <c r="E1882" s="804"/>
      <c r="F1882" s="502"/>
      <c r="G1882" s="502"/>
      <c r="H1882" s="502"/>
    </row>
    <row r="1883" spans="4:8" s="5" customFormat="1" x14ac:dyDescent="0.2">
      <c r="D1883" s="803"/>
      <c r="E1883" s="804"/>
      <c r="F1883" s="502"/>
      <c r="G1883" s="502"/>
      <c r="H1883" s="502"/>
    </row>
    <row r="1884" spans="4:8" s="5" customFormat="1" x14ac:dyDescent="0.2">
      <c r="D1884" s="803"/>
      <c r="E1884" s="804"/>
      <c r="F1884" s="502"/>
      <c r="G1884" s="502"/>
      <c r="H1884" s="502"/>
    </row>
    <row r="1885" spans="4:8" s="5" customFormat="1" x14ac:dyDescent="0.2">
      <c r="D1885" s="803"/>
      <c r="E1885" s="804"/>
      <c r="F1885" s="502"/>
      <c r="G1885" s="502"/>
      <c r="H1885" s="502"/>
    </row>
    <row r="1886" spans="4:8" s="5" customFormat="1" x14ac:dyDescent="0.2">
      <c r="D1886" s="803"/>
      <c r="E1886" s="804"/>
      <c r="F1886" s="502"/>
      <c r="G1886" s="502"/>
      <c r="H1886" s="502"/>
    </row>
    <row r="1887" spans="4:8" s="5" customFormat="1" x14ac:dyDescent="0.2">
      <c r="D1887" s="803"/>
      <c r="E1887" s="804"/>
      <c r="F1887" s="502"/>
      <c r="G1887" s="502"/>
      <c r="H1887" s="502"/>
    </row>
    <row r="1888" spans="4:8" s="5" customFormat="1" x14ac:dyDescent="0.2">
      <c r="D1888" s="803"/>
      <c r="E1888" s="804"/>
      <c r="F1888" s="502"/>
      <c r="G1888" s="502"/>
      <c r="H1888" s="502"/>
    </row>
    <row r="1889" spans="4:8" s="5" customFormat="1" x14ac:dyDescent="0.2">
      <c r="D1889" s="803"/>
      <c r="E1889" s="804"/>
      <c r="F1889" s="502"/>
      <c r="G1889" s="502"/>
      <c r="H1889" s="502"/>
    </row>
    <row r="1890" spans="4:8" s="5" customFormat="1" x14ac:dyDescent="0.2">
      <c r="D1890" s="803"/>
      <c r="E1890" s="804"/>
      <c r="F1890" s="502"/>
      <c r="G1890" s="502"/>
      <c r="H1890" s="502"/>
    </row>
    <row r="1891" spans="4:8" s="5" customFormat="1" x14ac:dyDescent="0.2">
      <c r="D1891" s="803"/>
      <c r="E1891" s="804"/>
      <c r="F1891" s="502"/>
      <c r="G1891" s="502"/>
      <c r="H1891" s="502"/>
    </row>
    <row r="1892" spans="4:8" s="5" customFormat="1" x14ac:dyDescent="0.2">
      <c r="D1892" s="803"/>
      <c r="E1892" s="804"/>
      <c r="F1892" s="502"/>
      <c r="G1892" s="502"/>
      <c r="H1892" s="502"/>
    </row>
    <row r="1893" spans="4:8" s="5" customFormat="1" x14ac:dyDescent="0.2">
      <c r="D1893" s="803"/>
      <c r="E1893" s="804"/>
      <c r="F1893" s="502"/>
      <c r="G1893" s="502"/>
      <c r="H1893" s="502"/>
    </row>
    <row r="1894" spans="4:8" s="5" customFormat="1" x14ac:dyDescent="0.2">
      <c r="D1894" s="803"/>
      <c r="E1894" s="804"/>
      <c r="F1894" s="502"/>
      <c r="G1894" s="502"/>
      <c r="H1894" s="502"/>
    </row>
    <row r="1895" spans="4:8" s="5" customFormat="1" x14ac:dyDescent="0.2">
      <c r="D1895" s="803"/>
      <c r="E1895" s="804"/>
      <c r="F1895" s="502"/>
      <c r="G1895" s="502"/>
      <c r="H1895" s="502"/>
    </row>
    <row r="1896" spans="4:8" s="5" customFormat="1" x14ac:dyDescent="0.2">
      <c r="D1896" s="803"/>
      <c r="E1896" s="804"/>
      <c r="F1896" s="502"/>
      <c r="G1896" s="502"/>
      <c r="H1896" s="502"/>
    </row>
    <row r="1897" spans="4:8" s="5" customFormat="1" x14ac:dyDescent="0.2">
      <c r="D1897" s="803"/>
      <c r="E1897" s="804"/>
      <c r="F1897" s="502"/>
      <c r="G1897" s="502"/>
      <c r="H1897" s="502"/>
    </row>
    <row r="1898" spans="4:8" s="5" customFormat="1" x14ac:dyDescent="0.2">
      <c r="D1898" s="803"/>
      <c r="E1898" s="804"/>
      <c r="F1898" s="502"/>
      <c r="G1898" s="502"/>
      <c r="H1898" s="502"/>
    </row>
    <row r="1899" spans="4:8" s="5" customFormat="1" x14ac:dyDescent="0.2">
      <c r="D1899" s="803"/>
      <c r="E1899" s="804"/>
      <c r="F1899" s="502"/>
      <c r="G1899" s="502"/>
      <c r="H1899" s="502"/>
    </row>
    <row r="1900" spans="4:8" s="5" customFormat="1" x14ac:dyDescent="0.2">
      <c r="D1900" s="803"/>
      <c r="E1900" s="804"/>
      <c r="F1900" s="502"/>
      <c r="G1900" s="502"/>
      <c r="H1900" s="502"/>
    </row>
    <row r="1901" spans="4:8" s="5" customFormat="1" x14ac:dyDescent="0.2">
      <c r="D1901" s="803"/>
      <c r="E1901" s="804"/>
      <c r="F1901" s="502"/>
      <c r="G1901" s="502"/>
      <c r="H1901" s="502"/>
    </row>
    <row r="1902" spans="4:8" s="5" customFormat="1" x14ac:dyDescent="0.2">
      <c r="D1902" s="803"/>
      <c r="E1902" s="804"/>
      <c r="F1902" s="502"/>
      <c r="G1902" s="502"/>
      <c r="H1902" s="502"/>
    </row>
    <row r="1903" spans="4:8" s="5" customFormat="1" x14ac:dyDescent="0.2">
      <c r="D1903" s="803"/>
      <c r="E1903" s="804"/>
      <c r="F1903" s="502"/>
      <c r="G1903" s="502"/>
      <c r="H1903" s="502"/>
    </row>
    <row r="1904" spans="4:8" s="5" customFormat="1" x14ac:dyDescent="0.2">
      <c r="D1904" s="803"/>
      <c r="E1904" s="804"/>
      <c r="F1904" s="502"/>
      <c r="G1904" s="502"/>
      <c r="H1904" s="502"/>
    </row>
    <row r="1905" spans="4:8" s="5" customFormat="1" x14ac:dyDescent="0.2">
      <c r="D1905" s="803"/>
      <c r="E1905" s="804"/>
      <c r="F1905" s="502"/>
      <c r="G1905" s="502"/>
      <c r="H1905" s="502"/>
    </row>
    <row r="1906" spans="4:8" s="5" customFormat="1" x14ac:dyDescent="0.2">
      <c r="D1906" s="803"/>
      <c r="E1906" s="804"/>
      <c r="F1906" s="502"/>
      <c r="G1906" s="502"/>
      <c r="H1906" s="502"/>
    </row>
    <row r="1907" spans="4:8" s="5" customFormat="1" x14ac:dyDescent="0.2">
      <c r="D1907" s="803"/>
      <c r="E1907" s="804"/>
      <c r="F1907" s="502"/>
      <c r="G1907" s="502"/>
      <c r="H1907" s="502"/>
    </row>
    <row r="1908" spans="4:8" s="5" customFormat="1" x14ac:dyDescent="0.2">
      <c r="D1908" s="803"/>
      <c r="E1908" s="804"/>
      <c r="F1908" s="502"/>
      <c r="G1908" s="502"/>
      <c r="H1908" s="502"/>
    </row>
    <row r="1909" spans="4:8" s="5" customFormat="1" x14ac:dyDescent="0.2">
      <c r="D1909" s="803"/>
      <c r="E1909" s="804"/>
      <c r="F1909" s="502"/>
      <c r="G1909" s="502"/>
      <c r="H1909" s="502"/>
    </row>
    <row r="1910" spans="4:8" s="5" customFormat="1" x14ac:dyDescent="0.2">
      <c r="D1910" s="803"/>
      <c r="E1910" s="804"/>
      <c r="F1910" s="502"/>
      <c r="G1910" s="502"/>
      <c r="H1910" s="502"/>
    </row>
    <row r="1911" spans="4:8" s="5" customFormat="1" x14ac:dyDescent="0.2">
      <c r="D1911" s="803"/>
      <c r="E1911" s="804"/>
      <c r="F1911" s="502"/>
      <c r="G1911" s="502"/>
      <c r="H1911" s="502"/>
    </row>
    <row r="1912" spans="4:8" s="5" customFormat="1" x14ac:dyDescent="0.2">
      <c r="D1912" s="803"/>
      <c r="E1912" s="804"/>
      <c r="F1912" s="502"/>
      <c r="G1912" s="502"/>
      <c r="H1912" s="502"/>
    </row>
    <row r="1913" spans="4:8" s="5" customFormat="1" x14ac:dyDescent="0.2">
      <c r="D1913" s="803"/>
      <c r="E1913" s="804"/>
      <c r="F1913" s="502"/>
      <c r="G1913" s="502"/>
      <c r="H1913" s="502"/>
    </row>
    <row r="1914" spans="4:8" s="5" customFormat="1" x14ac:dyDescent="0.2">
      <c r="D1914" s="803"/>
      <c r="E1914" s="804"/>
      <c r="F1914" s="502"/>
      <c r="G1914" s="502"/>
      <c r="H1914" s="502"/>
    </row>
    <row r="1915" spans="4:8" s="5" customFormat="1" x14ac:dyDescent="0.2">
      <c r="D1915" s="803"/>
      <c r="E1915" s="804"/>
      <c r="F1915" s="502"/>
      <c r="G1915" s="502"/>
      <c r="H1915" s="502"/>
    </row>
    <row r="1916" spans="4:8" s="5" customFormat="1" x14ac:dyDescent="0.2">
      <c r="D1916" s="803"/>
      <c r="E1916" s="804"/>
      <c r="F1916" s="502"/>
      <c r="G1916" s="502"/>
      <c r="H1916" s="502"/>
    </row>
    <row r="1917" spans="4:8" s="5" customFormat="1" x14ac:dyDescent="0.2">
      <c r="D1917" s="803"/>
      <c r="E1917" s="804"/>
      <c r="F1917" s="502"/>
      <c r="G1917" s="502"/>
      <c r="H1917" s="502"/>
    </row>
    <row r="1918" spans="4:8" s="5" customFormat="1" x14ac:dyDescent="0.2">
      <c r="D1918" s="803"/>
      <c r="E1918" s="804"/>
      <c r="F1918" s="502"/>
      <c r="G1918" s="502"/>
      <c r="H1918" s="502"/>
    </row>
    <row r="1919" spans="4:8" s="5" customFormat="1" x14ac:dyDescent="0.2">
      <c r="D1919" s="803"/>
      <c r="E1919" s="804"/>
      <c r="F1919" s="502"/>
      <c r="G1919" s="502"/>
      <c r="H1919" s="502"/>
    </row>
    <row r="1920" spans="4:8" s="5" customFormat="1" x14ac:dyDescent="0.2">
      <c r="D1920" s="803"/>
      <c r="E1920" s="804"/>
      <c r="F1920" s="502"/>
      <c r="G1920" s="502"/>
      <c r="H1920" s="502"/>
    </row>
    <row r="1921" spans="4:8" s="5" customFormat="1" x14ac:dyDescent="0.2">
      <c r="D1921" s="803"/>
      <c r="E1921" s="804"/>
      <c r="F1921" s="502"/>
      <c r="G1921" s="502"/>
      <c r="H1921" s="502"/>
    </row>
    <row r="1922" spans="4:8" s="5" customFormat="1" x14ac:dyDescent="0.2">
      <c r="D1922" s="803"/>
      <c r="E1922" s="804"/>
      <c r="F1922" s="502"/>
      <c r="G1922" s="502"/>
      <c r="H1922" s="502"/>
    </row>
    <row r="1923" spans="4:8" s="5" customFormat="1" x14ac:dyDescent="0.2">
      <c r="D1923" s="803"/>
      <c r="E1923" s="804"/>
      <c r="F1923" s="502"/>
      <c r="G1923" s="502"/>
      <c r="H1923" s="502"/>
    </row>
    <row r="1924" spans="4:8" s="5" customFormat="1" x14ac:dyDescent="0.2">
      <c r="D1924" s="803"/>
      <c r="E1924" s="804"/>
      <c r="F1924" s="502"/>
      <c r="G1924" s="502"/>
      <c r="H1924" s="502"/>
    </row>
    <row r="1925" spans="4:8" s="5" customFormat="1" x14ac:dyDescent="0.2">
      <c r="D1925" s="803"/>
      <c r="E1925" s="804"/>
      <c r="F1925" s="502"/>
      <c r="G1925" s="502"/>
      <c r="H1925" s="502"/>
    </row>
    <row r="1926" spans="4:8" s="5" customFormat="1" x14ac:dyDescent="0.2">
      <c r="D1926" s="803"/>
      <c r="E1926" s="804"/>
      <c r="F1926" s="502"/>
      <c r="G1926" s="502"/>
      <c r="H1926" s="502"/>
    </row>
    <row r="1927" spans="4:8" s="5" customFormat="1" x14ac:dyDescent="0.2">
      <c r="D1927" s="803"/>
      <c r="E1927" s="804"/>
      <c r="F1927" s="502"/>
      <c r="G1927" s="502"/>
      <c r="H1927" s="502"/>
    </row>
    <row r="1928" spans="4:8" s="5" customFormat="1" x14ac:dyDescent="0.2">
      <c r="D1928" s="803"/>
      <c r="E1928" s="804"/>
      <c r="F1928" s="502"/>
      <c r="G1928" s="502"/>
      <c r="H1928" s="502"/>
    </row>
    <row r="1929" spans="4:8" s="5" customFormat="1" x14ac:dyDescent="0.2">
      <c r="D1929" s="803"/>
      <c r="E1929" s="804"/>
      <c r="F1929" s="502"/>
      <c r="G1929" s="502"/>
      <c r="H1929" s="502"/>
    </row>
    <row r="1930" spans="4:8" s="5" customFormat="1" x14ac:dyDescent="0.2">
      <c r="D1930" s="803"/>
      <c r="E1930" s="804"/>
      <c r="F1930" s="502"/>
      <c r="G1930" s="502"/>
      <c r="H1930" s="502"/>
    </row>
    <row r="1931" spans="4:8" s="5" customFormat="1" x14ac:dyDescent="0.2">
      <c r="D1931" s="803"/>
      <c r="E1931" s="804"/>
      <c r="F1931" s="502"/>
      <c r="G1931" s="502"/>
      <c r="H1931" s="502"/>
    </row>
    <row r="1932" spans="4:8" s="5" customFormat="1" x14ac:dyDescent="0.2">
      <c r="D1932" s="803"/>
      <c r="E1932" s="804"/>
      <c r="F1932" s="502"/>
      <c r="G1932" s="502"/>
      <c r="H1932" s="502"/>
    </row>
    <row r="1933" spans="4:8" s="5" customFormat="1" x14ac:dyDescent="0.2">
      <c r="D1933" s="803"/>
      <c r="E1933" s="804"/>
      <c r="F1933" s="502"/>
      <c r="G1933" s="502"/>
      <c r="H1933" s="502"/>
    </row>
    <row r="1934" spans="4:8" s="5" customFormat="1" x14ac:dyDescent="0.2">
      <c r="D1934" s="803"/>
      <c r="E1934" s="804"/>
      <c r="F1934" s="502"/>
      <c r="G1934" s="502"/>
      <c r="H1934" s="502"/>
    </row>
    <row r="1935" spans="4:8" s="5" customFormat="1" x14ac:dyDescent="0.2">
      <c r="D1935" s="803"/>
      <c r="E1935" s="804"/>
      <c r="F1935" s="502"/>
      <c r="G1935" s="502"/>
      <c r="H1935" s="502"/>
    </row>
    <row r="1936" spans="4:8" s="5" customFormat="1" x14ac:dyDescent="0.2">
      <c r="D1936" s="803"/>
      <c r="E1936" s="804"/>
      <c r="F1936" s="502"/>
      <c r="G1936" s="502"/>
      <c r="H1936" s="502"/>
    </row>
    <row r="1937" spans="4:8" s="5" customFormat="1" x14ac:dyDescent="0.2">
      <c r="D1937" s="803"/>
      <c r="E1937" s="804"/>
      <c r="F1937" s="502"/>
      <c r="G1937" s="502"/>
      <c r="H1937" s="502"/>
    </row>
    <row r="1938" spans="4:8" s="5" customFormat="1" x14ac:dyDescent="0.2">
      <c r="D1938" s="803"/>
      <c r="E1938" s="804"/>
      <c r="F1938" s="502"/>
      <c r="G1938" s="502"/>
      <c r="H1938" s="502"/>
    </row>
    <row r="1939" spans="4:8" s="5" customFormat="1" x14ac:dyDescent="0.2">
      <c r="D1939" s="803"/>
      <c r="E1939" s="804"/>
      <c r="F1939" s="502"/>
      <c r="G1939" s="502"/>
      <c r="H1939" s="502"/>
    </row>
    <row r="1940" spans="4:8" s="5" customFormat="1" x14ac:dyDescent="0.2">
      <c r="D1940" s="803"/>
      <c r="E1940" s="804"/>
      <c r="F1940" s="502"/>
      <c r="G1940" s="502"/>
      <c r="H1940" s="502"/>
    </row>
    <row r="1941" spans="4:8" s="5" customFormat="1" x14ac:dyDescent="0.2">
      <c r="D1941" s="803"/>
      <c r="E1941" s="804"/>
      <c r="F1941" s="502"/>
      <c r="G1941" s="502"/>
      <c r="H1941" s="502"/>
    </row>
    <row r="1942" spans="4:8" s="5" customFormat="1" x14ac:dyDescent="0.2">
      <c r="D1942" s="803"/>
      <c r="E1942" s="804"/>
      <c r="F1942" s="502"/>
      <c r="G1942" s="502"/>
      <c r="H1942" s="502"/>
    </row>
    <row r="1943" spans="4:8" s="5" customFormat="1" x14ac:dyDescent="0.2">
      <c r="D1943" s="803"/>
      <c r="E1943" s="804"/>
      <c r="F1943" s="502"/>
      <c r="G1943" s="502"/>
      <c r="H1943" s="502"/>
    </row>
    <row r="1944" spans="4:8" s="5" customFormat="1" x14ac:dyDescent="0.2">
      <c r="D1944" s="803"/>
      <c r="E1944" s="804"/>
      <c r="F1944" s="502"/>
      <c r="G1944" s="502"/>
      <c r="H1944" s="502"/>
    </row>
    <row r="1945" spans="4:8" s="5" customFormat="1" x14ac:dyDescent="0.2">
      <c r="D1945" s="803"/>
      <c r="E1945" s="804"/>
      <c r="F1945" s="502"/>
      <c r="G1945" s="502"/>
      <c r="H1945" s="502"/>
    </row>
    <row r="1946" spans="4:8" s="5" customFormat="1" x14ac:dyDescent="0.2">
      <c r="D1946" s="803"/>
      <c r="E1946" s="804"/>
      <c r="F1946" s="502"/>
      <c r="G1946" s="502"/>
      <c r="H1946" s="502"/>
    </row>
    <row r="1947" spans="4:8" s="5" customFormat="1" x14ac:dyDescent="0.2">
      <c r="D1947" s="803"/>
      <c r="E1947" s="804"/>
      <c r="F1947" s="502"/>
      <c r="G1947" s="502"/>
      <c r="H1947" s="502"/>
    </row>
    <row r="1948" spans="4:8" s="5" customFormat="1" x14ac:dyDescent="0.2">
      <c r="D1948" s="803"/>
      <c r="E1948" s="804"/>
      <c r="F1948" s="502"/>
      <c r="G1948" s="502"/>
      <c r="H1948" s="502"/>
    </row>
    <row r="1949" spans="4:8" s="5" customFormat="1" x14ac:dyDescent="0.2">
      <c r="D1949" s="803"/>
      <c r="E1949" s="804"/>
      <c r="F1949" s="502"/>
      <c r="G1949" s="502"/>
      <c r="H1949" s="502"/>
    </row>
    <row r="1950" spans="4:8" s="5" customFormat="1" x14ac:dyDescent="0.2">
      <c r="D1950" s="803"/>
      <c r="E1950" s="804"/>
      <c r="F1950" s="502"/>
      <c r="G1950" s="502"/>
      <c r="H1950" s="502"/>
    </row>
    <row r="1951" spans="4:8" s="5" customFormat="1" x14ac:dyDescent="0.2">
      <c r="D1951" s="803"/>
      <c r="E1951" s="804"/>
      <c r="F1951" s="502"/>
      <c r="G1951" s="502"/>
      <c r="H1951" s="502"/>
    </row>
    <row r="1952" spans="4:8" s="5" customFormat="1" x14ac:dyDescent="0.2">
      <c r="D1952" s="803"/>
      <c r="E1952" s="804"/>
      <c r="F1952" s="502"/>
      <c r="G1952" s="502"/>
      <c r="H1952" s="502"/>
    </row>
    <row r="1953" spans="4:8" s="5" customFormat="1" x14ac:dyDescent="0.2">
      <c r="D1953" s="803"/>
      <c r="E1953" s="804"/>
      <c r="F1953" s="502"/>
      <c r="G1953" s="502"/>
      <c r="H1953" s="502"/>
    </row>
    <row r="1954" spans="4:8" s="5" customFormat="1" x14ac:dyDescent="0.2">
      <c r="D1954" s="803"/>
      <c r="E1954" s="804"/>
      <c r="F1954" s="502"/>
      <c r="G1954" s="502"/>
      <c r="H1954" s="502"/>
    </row>
    <row r="1955" spans="4:8" s="5" customFormat="1" x14ac:dyDescent="0.2">
      <c r="D1955" s="803"/>
      <c r="E1955" s="804"/>
      <c r="F1955" s="502"/>
      <c r="G1955" s="502"/>
      <c r="H1955" s="502"/>
    </row>
    <row r="1956" spans="4:8" s="5" customFormat="1" x14ac:dyDescent="0.2">
      <c r="D1956" s="803"/>
      <c r="E1956" s="804"/>
      <c r="F1956" s="502"/>
      <c r="G1956" s="502"/>
      <c r="H1956" s="502"/>
    </row>
    <row r="1957" spans="4:8" s="5" customFormat="1" x14ac:dyDescent="0.2">
      <c r="D1957" s="803"/>
      <c r="E1957" s="804"/>
      <c r="F1957" s="502"/>
      <c r="G1957" s="502"/>
      <c r="H1957" s="502"/>
    </row>
    <row r="1958" spans="4:8" s="5" customFormat="1" x14ac:dyDescent="0.2">
      <c r="D1958" s="803"/>
      <c r="E1958" s="804"/>
      <c r="F1958" s="502"/>
      <c r="G1958" s="502"/>
      <c r="H1958" s="502"/>
    </row>
    <row r="1959" spans="4:8" s="5" customFormat="1" x14ac:dyDescent="0.2">
      <c r="D1959" s="803"/>
      <c r="E1959" s="804"/>
      <c r="F1959" s="502"/>
      <c r="G1959" s="502"/>
      <c r="H1959" s="502"/>
    </row>
    <row r="1960" spans="4:8" s="5" customFormat="1" x14ac:dyDescent="0.2">
      <c r="D1960" s="803"/>
      <c r="E1960" s="804"/>
      <c r="F1960" s="502"/>
      <c r="G1960" s="502"/>
      <c r="H1960" s="502"/>
    </row>
    <row r="1961" spans="4:8" s="5" customFormat="1" x14ac:dyDescent="0.2">
      <c r="D1961" s="803"/>
      <c r="E1961" s="804"/>
      <c r="F1961" s="502"/>
      <c r="G1961" s="502"/>
      <c r="H1961" s="502"/>
    </row>
    <row r="1962" spans="4:8" s="5" customFormat="1" x14ac:dyDescent="0.2">
      <c r="D1962" s="803"/>
      <c r="E1962" s="804"/>
      <c r="F1962" s="502"/>
      <c r="G1962" s="502"/>
      <c r="H1962" s="502"/>
    </row>
    <row r="1963" spans="4:8" s="5" customFormat="1" x14ac:dyDescent="0.2">
      <c r="D1963" s="803"/>
      <c r="E1963" s="804"/>
      <c r="F1963" s="502"/>
      <c r="G1963" s="502"/>
      <c r="H1963" s="502"/>
    </row>
    <row r="1964" spans="4:8" s="5" customFormat="1" x14ac:dyDescent="0.2">
      <c r="D1964" s="803"/>
      <c r="E1964" s="804"/>
      <c r="F1964" s="502"/>
      <c r="G1964" s="502"/>
      <c r="H1964" s="502"/>
    </row>
    <row r="1965" spans="4:8" s="5" customFormat="1" x14ac:dyDescent="0.2">
      <c r="D1965" s="803"/>
      <c r="E1965" s="804"/>
      <c r="F1965" s="502"/>
      <c r="G1965" s="502"/>
      <c r="H1965" s="502"/>
    </row>
    <row r="1966" spans="4:8" s="5" customFormat="1" x14ac:dyDescent="0.2">
      <c r="D1966" s="803"/>
      <c r="E1966" s="804"/>
      <c r="F1966" s="502"/>
      <c r="G1966" s="502"/>
      <c r="H1966" s="502"/>
    </row>
    <row r="1967" spans="4:8" s="5" customFormat="1" x14ac:dyDescent="0.2">
      <c r="D1967" s="803"/>
      <c r="E1967" s="804"/>
      <c r="F1967" s="502"/>
      <c r="G1967" s="502"/>
      <c r="H1967" s="502"/>
    </row>
    <row r="1968" spans="4:8" s="5" customFormat="1" x14ac:dyDescent="0.2">
      <c r="D1968" s="803"/>
      <c r="E1968" s="804"/>
      <c r="F1968" s="502"/>
      <c r="G1968" s="502"/>
      <c r="H1968" s="502"/>
    </row>
    <row r="1969" spans="4:8" s="5" customFormat="1" x14ac:dyDescent="0.2">
      <c r="D1969" s="803"/>
      <c r="E1969" s="804"/>
      <c r="F1969" s="502"/>
      <c r="G1969" s="502"/>
      <c r="H1969" s="502"/>
    </row>
    <row r="1970" spans="4:8" s="5" customFormat="1" x14ac:dyDescent="0.2">
      <c r="D1970" s="803"/>
      <c r="E1970" s="804"/>
      <c r="F1970" s="502"/>
      <c r="G1970" s="502"/>
      <c r="H1970" s="502"/>
    </row>
    <row r="1971" spans="4:8" s="5" customFormat="1" x14ac:dyDescent="0.2">
      <c r="D1971" s="803"/>
      <c r="E1971" s="804"/>
      <c r="F1971" s="502"/>
      <c r="G1971" s="502"/>
      <c r="H1971" s="502"/>
    </row>
    <row r="1972" spans="4:8" s="5" customFormat="1" x14ac:dyDescent="0.2">
      <c r="D1972" s="803"/>
      <c r="E1972" s="804"/>
      <c r="F1972" s="502"/>
      <c r="G1972" s="502"/>
      <c r="H1972" s="502"/>
    </row>
    <row r="1973" spans="4:8" s="5" customFormat="1" x14ac:dyDescent="0.2">
      <c r="D1973" s="803"/>
      <c r="E1973" s="804"/>
      <c r="F1973" s="502"/>
      <c r="G1973" s="502"/>
      <c r="H1973" s="502"/>
    </row>
    <row r="1974" spans="4:8" s="5" customFormat="1" x14ac:dyDescent="0.2">
      <c r="D1974" s="803"/>
      <c r="E1974" s="804"/>
      <c r="F1974" s="502"/>
      <c r="G1974" s="502"/>
      <c r="H1974" s="502"/>
    </row>
    <row r="1975" spans="4:8" s="5" customFormat="1" x14ac:dyDescent="0.2">
      <c r="D1975" s="803"/>
      <c r="E1975" s="804"/>
      <c r="F1975" s="502"/>
      <c r="G1975" s="502"/>
      <c r="H1975" s="502"/>
    </row>
    <row r="1976" spans="4:8" s="5" customFormat="1" x14ac:dyDescent="0.2">
      <c r="D1976" s="803"/>
      <c r="E1976" s="804"/>
      <c r="F1976" s="502"/>
      <c r="G1976" s="502"/>
      <c r="H1976" s="502"/>
    </row>
    <row r="1977" spans="4:8" s="5" customFormat="1" x14ac:dyDescent="0.2">
      <c r="D1977" s="803"/>
      <c r="E1977" s="804"/>
      <c r="F1977" s="502"/>
      <c r="G1977" s="502"/>
      <c r="H1977" s="502"/>
    </row>
    <row r="1978" spans="4:8" s="5" customFormat="1" x14ac:dyDescent="0.2">
      <c r="D1978" s="803"/>
      <c r="E1978" s="804"/>
      <c r="F1978" s="502"/>
      <c r="G1978" s="502"/>
      <c r="H1978" s="502"/>
    </row>
    <row r="1979" spans="4:8" s="5" customFormat="1" x14ac:dyDescent="0.2">
      <c r="D1979" s="803"/>
      <c r="E1979" s="804"/>
      <c r="F1979" s="502"/>
      <c r="G1979" s="502"/>
      <c r="H1979" s="502"/>
    </row>
    <row r="1980" spans="4:8" s="5" customFormat="1" x14ac:dyDescent="0.2">
      <c r="D1980" s="803"/>
      <c r="E1980" s="804"/>
      <c r="F1980" s="502"/>
      <c r="G1980" s="502"/>
      <c r="H1980" s="502"/>
    </row>
    <row r="1981" spans="4:8" s="5" customFormat="1" x14ac:dyDescent="0.2">
      <c r="D1981" s="803"/>
      <c r="E1981" s="804"/>
      <c r="F1981" s="502"/>
      <c r="G1981" s="502"/>
      <c r="H1981" s="502"/>
    </row>
    <row r="1982" spans="4:8" s="5" customFormat="1" x14ac:dyDescent="0.2">
      <c r="D1982" s="803"/>
      <c r="E1982" s="804"/>
      <c r="F1982" s="502"/>
      <c r="G1982" s="502"/>
      <c r="H1982" s="502"/>
    </row>
    <row r="1983" spans="4:8" s="5" customFormat="1" x14ac:dyDescent="0.2">
      <c r="D1983" s="803"/>
      <c r="E1983" s="804"/>
      <c r="F1983" s="502"/>
      <c r="G1983" s="502"/>
      <c r="H1983" s="502"/>
    </row>
    <row r="1984" spans="4:8" s="5" customFormat="1" x14ac:dyDescent="0.2">
      <c r="D1984" s="803"/>
      <c r="E1984" s="804"/>
      <c r="F1984" s="502"/>
      <c r="G1984" s="502"/>
      <c r="H1984" s="502"/>
    </row>
    <row r="1985" spans="4:8" s="5" customFormat="1" x14ac:dyDescent="0.2">
      <c r="D1985" s="803"/>
      <c r="E1985" s="804"/>
      <c r="F1985" s="502"/>
      <c r="G1985" s="502"/>
      <c r="H1985" s="502"/>
    </row>
    <row r="1986" spans="4:8" s="5" customFormat="1" x14ac:dyDescent="0.2">
      <c r="D1986" s="803"/>
      <c r="E1986" s="804"/>
      <c r="F1986" s="502"/>
      <c r="G1986" s="502"/>
      <c r="H1986" s="502"/>
    </row>
    <row r="1987" spans="4:8" s="5" customFormat="1" x14ac:dyDescent="0.2">
      <c r="D1987" s="803"/>
      <c r="E1987" s="804"/>
      <c r="F1987" s="502"/>
      <c r="G1987" s="502"/>
      <c r="H1987" s="502"/>
    </row>
    <row r="1988" spans="4:8" s="5" customFormat="1" x14ac:dyDescent="0.2">
      <c r="D1988" s="803"/>
      <c r="E1988" s="804"/>
      <c r="F1988" s="502"/>
      <c r="G1988" s="502"/>
      <c r="H1988" s="502"/>
    </row>
    <row r="1989" spans="4:8" s="5" customFormat="1" x14ac:dyDescent="0.2">
      <c r="D1989" s="803"/>
      <c r="E1989" s="804"/>
      <c r="F1989" s="502"/>
      <c r="G1989" s="502"/>
      <c r="H1989" s="502"/>
    </row>
    <row r="1990" spans="4:8" s="5" customFormat="1" x14ac:dyDescent="0.2">
      <c r="D1990" s="803"/>
      <c r="E1990" s="804"/>
      <c r="F1990" s="502"/>
      <c r="G1990" s="502"/>
      <c r="H1990" s="502"/>
    </row>
    <row r="1991" spans="4:8" s="5" customFormat="1" x14ac:dyDescent="0.2">
      <c r="D1991" s="803"/>
      <c r="E1991" s="804"/>
      <c r="F1991" s="502"/>
      <c r="G1991" s="502"/>
      <c r="H1991" s="502"/>
    </row>
    <row r="1992" spans="4:8" s="5" customFormat="1" x14ac:dyDescent="0.2">
      <c r="D1992" s="803"/>
      <c r="E1992" s="804"/>
      <c r="F1992" s="502"/>
      <c r="G1992" s="502"/>
      <c r="H1992" s="502"/>
    </row>
    <row r="1993" spans="4:8" s="5" customFormat="1" x14ac:dyDescent="0.2">
      <c r="D1993" s="803"/>
      <c r="E1993" s="804"/>
      <c r="F1993" s="502"/>
      <c r="G1993" s="502"/>
      <c r="H1993" s="502"/>
    </row>
    <row r="1994" spans="4:8" s="5" customFormat="1" x14ac:dyDescent="0.2">
      <c r="D1994" s="803"/>
      <c r="E1994" s="804"/>
      <c r="F1994" s="502"/>
      <c r="G1994" s="502"/>
      <c r="H1994" s="502"/>
    </row>
    <row r="1995" spans="4:8" s="5" customFormat="1" x14ac:dyDescent="0.2">
      <c r="D1995" s="803"/>
      <c r="E1995" s="804"/>
      <c r="F1995" s="502"/>
      <c r="G1995" s="502"/>
      <c r="H1995" s="502"/>
    </row>
    <row r="1996" spans="4:8" s="5" customFormat="1" x14ac:dyDescent="0.2">
      <c r="D1996" s="803"/>
      <c r="E1996" s="804"/>
      <c r="F1996" s="502"/>
      <c r="G1996" s="502"/>
      <c r="H1996" s="502"/>
    </row>
    <row r="1997" spans="4:8" s="5" customFormat="1" x14ac:dyDescent="0.2">
      <c r="D1997" s="803"/>
      <c r="E1997" s="804"/>
      <c r="F1997" s="502"/>
      <c r="G1997" s="502"/>
      <c r="H1997" s="502"/>
    </row>
    <row r="1998" spans="4:8" s="5" customFormat="1" x14ac:dyDescent="0.2">
      <c r="D1998" s="803"/>
      <c r="E1998" s="804"/>
      <c r="F1998" s="502"/>
      <c r="G1998" s="502"/>
      <c r="H1998" s="502"/>
    </row>
    <row r="1999" spans="4:8" s="5" customFormat="1" x14ac:dyDescent="0.2">
      <c r="D1999" s="803"/>
      <c r="E1999" s="804"/>
      <c r="F1999" s="502"/>
      <c r="G1999" s="502"/>
      <c r="H1999" s="502"/>
    </row>
    <row r="2000" spans="4:8" s="5" customFormat="1" x14ac:dyDescent="0.2">
      <c r="D2000" s="803"/>
      <c r="E2000" s="804"/>
      <c r="F2000" s="502"/>
      <c r="G2000" s="502"/>
      <c r="H2000" s="502"/>
    </row>
    <row r="2001" spans="4:8" s="5" customFormat="1" x14ac:dyDescent="0.2">
      <c r="D2001" s="803"/>
      <c r="E2001" s="804"/>
      <c r="F2001" s="502"/>
      <c r="G2001" s="502"/>
      <c r="H2001" s="502"/>
    </row>
    <row r="2002" spans="4:8" s="5" customFormat="1" x14ac:dyDescent="0.2">
      <c r="D2002" s="803"/>
      <c r="E2002" s="804"/>
      <c r="F2002" s="502"/>
      <c r="G2002" s="502"/>
      <c r="H2002" s="502"/>
    </row>
    <row r="2003" spans="4:8" s="5" customFormat="1" x14ac:dyDescent="0.2">
      <c r="D2003" s="803"/>
      <c r="E2003" s="804"/>
      <c r="F2003" s="502"/>
      <c r="G2003" s="502"/>
      <c r="H2003" s="502"/>
    </row>
    <row r="2004" spans="4:8" s="5" customFormat="1" x14ac:dyDescent="0.2">
      <c r="D2004" s="803"/>
      <c r="E2004" s="804"/>
      <c r="F2004" s="502"/>
      <c r="G2004" s="502"/>
      <c r="H2004" s="502"/>
    </row>
    <row r="2005" spans="4:8" s="5" customFormat="1" x14ac:dyDescent="0.2">
      <c r="D2005" s="803"/>
      <c r="E2005" s="804"/>
      <c r="F2005" s="502"/>
      <c r="G2005" s="502"/>
      <c r="H2005" s="502"/>
    </row>
    <row r="2006" spans="4:8" s="5" customFormat="1" x14ac:dyDescent="0.2">
      <c r="D2006" s="803"/>
      <c r="E2006" s="804"/>
      <c r="F2006" s="502"/>
      <c r="G2006" s="502"/>
      <c r="H2006" s="502"/>
    </row>
    <row r="2007" spans="4:8" s="5" customFormat="1" x14ac:dyDescent="0.2">
      <c r="D2007" s="803"/>
      <c r="E2007" s="804"/>
      <c r="F2007" s="502"/>
      <c r="G2007" s="502"/>
      <c r="H2007" s="502"/>
    </row>
    <row r="2008" spans="4:8" s="5" customFormat="1" x14ac:dyDescent="0.2">
      <c r="D2008" s="803"/>
      <c r="E2008" s="804"/>
      <c r="F2008" s="502"/>
      <c r="G2008" s="502"/>
      <c r="H2008" s="502"/>
    </row>
    <row r="2009" spans="4:8" s="5" customFormat="1" x14ac:dyDescent="0.2">
      <c r="D2009" s="803"/>
      <c r="E2009" s="804"/>
      <c r="F2009" s="502"/>
      <c r="G2009" s="502"/>
      <c r="H2009" s="502"/>
    </row>
    <row r="2010" spans="4:8" s="5" customFormat="1" x14ac:dyDescent="0.2">
      <c r="D2010" s="803"/>
      <c r="E2010" s="804"/>
      <c r="F2010" s="502"/>
      <c r="G2010" s="502"/>
      <c r="H2010" s="502"/>
    </row>
    <row r="2011" spans="4:8" s="5" customFormat="1" x14ac:dyDescent="0.2">
      <c r="D2011" s="803"/>
      <c r="E2011" s="804"/>
      <c r="F2011" s="502"/>
      <c r="G2011" s="502"/>
      <c r="H2011" s="502"/>
    </row>
    <row r="2012" spans="4:8" s="5" customFormat="1" x14ac:dyDescent="0.2">
      <c r="D2012" s="803"/>
      <c r="E2012" s="804"/>
      <c r="F2012" s="502"/>
      <c r="G2012" s="502"/>
      <c r="H2012" s="502"/>
    </row>
    <row r="2013" spans="4:8" s="5" customFormat="1" x14ac:dyDescent="0.2">
      <c r="D2013" s="803"/>
      <c r="E2013" s="804"/>
      <c r="F2013" s="502"/>
      <c r="G2013" s="502"/>
      <c r="H2013" s="502"/>
    </row>
    <row r="2014" spans="4:8" s="5" customFormat="1" x14ac:dyDescent="0.2">
      <c r="D2014" s="803"/>
      <c r="E2014" s="804"/>
      <c r="F2014" s="502"/>
      <c r="G2014" s="502"/>
      <c r="H2014" s="502"/>
    </row>
    <row r="2015" spans="4:8" s="5" customFormat="1" x14ac:dyDescent="0.2">
      <c r="D2015" s="803"/>
      <c r="E2015" s="804"/>
      <c r="F2015" s="502"/>
      <c r="G2015" s="502"/>
      <c r="H2015" s="502"/>
    </row>
    <row r="2016" spans="4:8" s="5" customFormat="1" x14ac:dyDescent="0.2">
      <c r="D2016" s="803"/>
      <c r="E2016" s="804"/>
      <c r="F2016" s="502"/>
      <c r="G2016" s="502"/>
      <c r="H2016" s="502"/>
    </row>
    <row r="2017" spans="4:8" s="5" customFormat="1" x14ac:dyDescent="0.2">
      <c r="D2017" s="803"/>
      <c r="E2017" s="804"/>
      <c r="F2017" s="502"/>
      <c r="G2017" s="502"/>
      <c r="H2017" s="502"/>
    </row>
    <row r="2018" spans="4:8" s="5" customFormat="1" x14ac:dyDescent="0.2">
      <c r="D2018" s="803"/>
      <c r="E2018" s="804"/>
      <c r="F2018" s="502"/>
      <c r="G2018" s="502"/>
      <c r="H2018" s="502"/>
    </row>
    <row r="2019" spans="4:8" s="5" customFormat="1" x14ac:dyDescent="0.2">
      <c r="D2019" s="803"/>
      <c r="E2019" s="804"/>
      <c r="F2019" s="502"/>
      <c r="G2019" s="502"/>
      <c r="H2019" s="502"/>
    </row>
    <row r="2020" spans="4:8" s="5" customFormat="1" x14ac:dyDescent="0.2">
      <c r="D2020" s="803"/>
      <c r="E2020" s="804"/>
      <c r="F2020" s="502"/>
      <c r="G2020" s="502"/>
      <c r="H2020" s="502"/>
    </row>
    <row r="2021" spans="4:8" s="5" customFormat="1" x14ac:dyDescent="0.2">
      <c r="D2021" s="803"/>
      <c r="E2021" s="804"/>
      <c r="F2021" s="502"/>
      <c r="G2021" s="502"/>
      <c r="H2021" s="502"/>
    </row>
    <row r="2022" spans="4:8" s="5" customFormat="1" x14ac:dyDescent="0.2">
      <c r="D2022" s="803"/>
      <c r="E2022" s="804"/>
      <c r="F2022" s="502"/>
      <c r="G2022" s="502"/>
      <c r="H2022" s="502"/>
    </row>
    <row r="2023" spans="4:8" s="5" customFormat="1" x14ac:dyDescent="0.2">
      <c r="D2023" s="803"/>
      <c r="E2023" s="804"/>
      <c r="F2023" s="502"/>
      <c r="G2023" s="502"/>
      <c r="H2023" s="502"/>
    </row>
    <row r="2024" spans="4:8" s="5" customFormat="1" x14ac:dyDescent="0.2">
      <c r="D2024" s="803"/>
      <c r="E2024" s="804"/>
      <c r="F2024" s="502"/>
      <c r="G2024" s="502"/>
      <c r="H2024" s="502"/>
    </row>
    <row r="2025" spans="4:8" s="5" customFormat="1" x14ac:dyDescent="0.2">
      <c r="D2025" s="803"/>
      <c r="E2025" s="804"/>
      <c r="F2025" s="502"/>
      <c r="G2025" s="502"/>
      <c r="H2025" s="502"/>
    </row>
    <row r="2026" spans="4:8" s="5" customFormat="1" x14ac:dyDescent="0.2">
      <c r="D2026" s="803"/>
      <c r="E2026" s="804"/>
      <c r="F2026" s="502"/>
      <c r="G2026" s="502"/>
      <c r="H2026" s="502"/>
    </row>
    <row r="2027" spans="4:8" s="5" customFormat="1" x14ac:dyDescent="0.2">
      <c r="D2027" s="803"/>
      <c r="E2027" s="804"/>
      <c r="F2027" s="502"/>
      <c r="G2027" s="502"/>
      <c r="H2027" s="502"/>
    </row>
    <row r="2028" spans="4:8" s="5" customFormat="1" x14ac:dyDescent="0.2">
      <c r="D2028" s="803"/>
      <c r="E2028" s="804"/>
      <c r="F2028" s="502"/>
      <c r="G2028" s="502"/>
      <c r="H2028" s="502"/>
    </row>
    <row r="2029" spans="4:8" s="5" customFormat="1" x14ac:dyDescent="0.2">
      <c r="D2029" s="803"/>
      <c r="E2029" s="804"/>
      <c r="F2029" s="502"/>
      <c r="G2029" s="502"/>
      <c r="H2029" s="502"/>
    </row>
    <row r="2030" spans="4:8" s="5" customFormat="1" x14ac:dyDescent="0.2">
      <c r="D2030" s="803"/>
      <c r="E2030" s="804"/>
      <c r="F2030" s="502"/>
      <c r="G2030" s="502"/>
      <c r="H2030" s="502"/>
    </row>
    <row r="2031" spans="4:8" s="5" customFormat="1" x14ac:dyDescent="0.2">
      <c r="D2031" s="803"/>
      <c r="E2031" s="804"/>
      <c r="F2031" s="502"/>
      <c r="G2031" s="502"/>
      <c r="H2031" s="502"/>
    </row>
    <row r="2032" spans="4:8" s="5" customFormat="1" x14ac:dyDescent="0.2">
      <c r="D2032" s="803"/>
      <c r="E2032" s="804"/>
      <c r="F2032" s="502"/>
      <c r="G2032" s="502"/>
      <c r="H2032" s="502"/>
    </row>
    <row r="2033" spans="4:8" s="5" customFormat="1" x14ac:dyDescent="0.2">
      <c r="D2033" s="803"/>
      <c r="E2033" s="804"/>
      <c r="F2033" s="502"/>
      <c r="G2033" s="502"/>
      <c r="H2033" s="502"/>
    </row>
    <row r="2034" spans="4:8" s="5" customFormat="1" x14ac:dyDescent="0.2">
      <c r="D2034" s="803"/>
      <c r="E2034" s="804"/>
      <c r="F2034" s="502"/>
      <c r="G2034" s="502"/>
      <c r="H2034" s="502"/>
    </row>
    <row r="2035" spans="4:8" s="5" customFormat="1" x14ac:dyDescent="0.2">
      <c r="D2035" s="803"/>
      <c r="E2035" s="804"/>
      <c r="F2035" s="502"/>
      <c r="G2035" s="502"/>
      <c r="H2035" s="502"/>
    </row>
    <row r="2036" spans="4:8" s="5" customFormat="1" x14ac:dyDescent="0.2">
      <c r="D2036" s="803"/>
      <c r="E2036" s="804"/>
      <c r="F2036" s="502"/>
      <c r="G2036" s="502"/>
      <c r="H2036" s="502"/>
    </row>
    <row r="2037" spans="4:8" s="5" customFormat="1" x14ac:dyDescent="0.2">
      <c r="D2037" s="803"/>
      <c r="E2037" s="804"/>
      <c r="F2037" s="502"/>
      <c r="G2037" s="502"/>
      <c r="H2037" s="502"/>
    </row>
    <row r="2038" spans="4:8" s="5" customFormat="1" x14ac:dyDescent="0.2">
      <c r="D2038" s="803"/>
      <c r="E2038" s="804"/>
      <c r="F2038" s="502"/>
      <c r="G2038" s="502"/>
      <c r="H2038" s="502"/>
    </row>
    <row r="2039" spans="4:8" s="5" customFormat="1" x14ac:dyDescent="0.2">
      <c r="D2039" s="803"/>
      <c r="E2039" s="804"/>
      <c r="F2039" s="502"/>
      <c r="G2039" s="502"/>
      <c r="H2039" s="502"/>
    </row>
    <row r="2040" spans="4:8" s="5" customFormat="1" x14ac:dyDescent="0.2">
      <c r="D2040" s="803"/>
      <c r="E2040" s="804"/>
      <c r="F2040" s="502"/>
      <c r="G2040" s="502"/>
      <c r="H2040" s="502"/>
    </row>
    <row r="2041" spans="4:8" s="5" customFormat="1" x14ac:dyDescent="0.2">
      <c r="D2041" s="803"/>
      <c r="E2041" s="804"/>
      <c r="F2041" s="502"/>
      <c r="G2041" s="502"/>
      <c r="H2041" s="502"/>
    </row>
    <row r="2042" spans="4:8" s="5" customFormat="1" x14ac:dyDescent="0.2">
      <c r="D2042" s="803"/>
      <c r="E2042" s="804"/>
      <c r="F2042" s="502"/>
      <c r="G2042" s="502"/>
      <c r="H2042" s="502"/>
    </row>
    <row r="2043" spans="4:8" s="5" customFormat="1" x14ac:dyDescent="0.2">
      <c r="D2043" s="803"/>
      <c r="E2043" s="804"/>
      <c r="F2043" s="502"/>
      <c r="G2043" s="502"/>
      <c r="H2043" s="502"/>
    </row>
    <row r="2044" spans="4:8" s="5" customFormat="1" x14ac:dyDescent="0.2">
      <c r="D2044" s="803"/>
      <c r="E2044" s="804"/>
      <c r="F2044" s="502"/>
      <c r="G2044" s="502"/>
      <c r="H2044" s="502"/>
    </row>
    <row r="2045" spans="4:8" s="5" customFormat="1" x14ac:dyDescent="0.2">
      <c r="D2045" s="803"/>
      <c r="E2045" s="804"/>
      <c r="F2045" s="502"/>
      <c r="G2045" s="502"/>
      <c r="H2045" s="502"/>
    </row>
    <row r="2046" spans="4:8" s="5" customFormat="1" x14ac:dyDescent="0.2">
      <c r="D2046" s="803"/>
      <c r="E2046" s="804"/>
      <c r="F2046" s="502"/>
      <c r="G2046" s="502"/>
      <c r="H2046" s="502"/>
    </row>
    <row r="2047" spans="4:8" s="5" customFormat="1" x14ac:dyDescent="0.2">
      <c r="D2047" s="803"/>
      <c r="E2047" s="804"/>
      <c r="F2047" s="502"/>
      <c r="G2047" s="502"/>
      <c r="H2047" s="502"/>
    </row>
    <row r="2048" spans="4:8" s="5" customFormat="1" x14ac:dyDescent="0.2">
      <c r="D2048" s="803"/>
      <c r="E2048" s="804"/>
      <c r="F2048" s="502"/>
      <c r="G2048" s="502"/>
      <c r="H2048" s="502"/>
    </row>
    <row r="2049" spans="4:8" s="5" customFormat="1" x14ac:dyDescent="0.2">
      <c r="D2049" s="803"/>
      <c r="E2049" s="804"/>
      <c r="F2049" s="502"/>
      <c r="G2049" s="502"/>
      <c r="H2049" s="502"/>
    </row>
    <row r="2050" spans="4:8" s="5" customFormat="1" x14ac:dyDescent="0.2">
      <c r="D2050" s="803"/>
      <c r="E2050" s="804"/>
      <c r="F2050" s="502"/>
      <c r="G2050" s="502"/>
      <c r="H2050" s="502"/>
    </row>
    <row r="2051" spans="4:8" s="5" customFormat="1" x14ac:dyDescent="0.2">
      <c r="D2051" s="803"/>
      <c r="E2051" s="804"/>
      <c r="F2051" s="502"/>
      <c r="G2051" s="502"/>
      <c r="H2051" s="502"/>
    </row>
    <row r="2052" spans="4:8" s="5" customFormat="1" x14ac:dyDescent="0.2">
      <c r="D2052" s="803"/>
      <c r="E2052" s="804"/>
      <c r="F2052" s="502"/>
      <c r="G2052" s="502"/>
      <c r="H2052" s="502"/>
    </row>
    <row r="2053" spans="4:8" s="5" customFormat="1" x14ac:dyDescent="0.2">
      <c r="D2053" s="803"/>
      <c r="E2053" s="804"/>
      <c r="F2053" s="502"/>
      <c r="G2053" s="502"/>
      <c r="H2053" s="502"/>
    </row>
    <row r="2054" spans="4:8" s="5" customFormat="1" x14ac:dyDescent="0.2">
      <c r="D2054" s="803"/>
      <c r="E2054" s="804"/>
      <c r="F2054" s="502"/>
      <c r="G2054" s="502"/>
      <c r="H2054" s="502"/>
    </row>
    <row r="2055" spans="4:8" s="5" customFormat="1" x14ac:dyDescent="0.2">
      <c r="D2055" s="803"/>
      <c r="E2055" s="804"/>
      <c r="F2055" s="502"/>
      <c r="G2055" s="502"/>
      <c r="H2055" s="502"/>
    </row>
    <row r="2056" spans="4:8" s="5" customFormat="1" x14ac:dyDescent="0.2">
      <c r="D2056" s="803"/>
      <c r="E2056" s="804"/>
      <c r="F2056" s="502"/>
      <c r="G2056" s="502"/>
      <c r="H2056" s="502"/>
    </row>
    <row r="2057" spans="4:8" s="5" customFormat="1" x14ac:dyDescent="0.2">
      <c r="D2057" s="803"/>
      <c r="E2057" s="804"/>
      <c r="F2057" s="502"/>
      <c r="G2057" s="502"/>
      <c r="H2057" s="502"/>
    </row>
    <row r="2058" spans="4:8" s="5" customFormat="1" x14ac:dyDescent="0.2">
      <c r="D2058" s="803"/>
      <c r="E2058" s="804"/>
      <c r="F2058" s="502"/>
      <c r="G2058" s="502"/>
      <c r="H2058" s="502"/>
    </row>
    <row r="2059" spans="4:8" s="5" customFormat="1" x14ac:dyDescent="0.2">
      <c r="D2059" s="803"/>
      <c r="E2059" s="804"/>
      <c r="F2059" s="502"/>
      <c r="G2059" s="502"/>
      <c r="H2059" s="502"/>
    </row>
    <row r="2060" spans="4:8" s="5" customFormat="1" x14ac:dyDescent="0.2">
      <c r="D2060" s="803"/>
      <c r="E2060" s="804"/>
      <c r="F2060" s="502"/>
      <c r="G2060" s="502"/>
      <c r="H2060" s="502"/>
    </row>
    <row r="2061" spans="4:8" s="5" customFormat="1" x14ac:dyDescent="0.2">
      <c r="D2061" s="803"/>
      <c r="E2061" s="804"/>
      <c r="F2061" s="502"/>
      <c r="G2061" s="502"/>
      <c r="H2061" s="502"/>
    </row>
    <row r="2062" spans="4:8" s="5" customFormat="1" x14ac:dyDescent="0.2">
      <c r="D2062" s="803"/>
      <c r="E2062" s="804"/>
      <c r="F2062" s="502"/>
      <c r="G2062" s="502"/>
      <c r="H2062" s="502"/>
    </row>
    <row r="2063" spans="4:8" s="5" customFormat="1" x14ac:dyDescent="0.2">
      <c r="D2063" s="803"/>
      <c r="E2063" s="804"/>
      <c r="F2063" s="502"/>
      <c r="G2063" s="502"/>
      <c r="H2063" s="502"/>
    </row>
    <row r="2064" spans="4:8" s="5" customFormat="1" x14ac:dyDescent="0.2">
      <c r="D2064" s="803"/>
      <c r="E2064" s="804"/>
      <c r="F2064" s="502"/>
      <c r="G2064" s="502"/>
      <c r="H2064" s="502"/>
    </row>
    <row r="2065" spans="4:8" s="5" customFormat="1" x14ac:dyDescent="0.2">
      <c r="D2065" s="803"/>
      <c r="E2065" s="804"/>
      <c r="F2065" s="502"/>
      <c r="G2065" s="502"/>
      <c r="H2065" s="502"/>
    </row>
    <row r="2066" spans="4:8" s="5" customFormat="1" x14ac:dyDescent="0.2">
      <c r="D2066" s="803"/>
      <c r="E2066" s="804"/>
      <c r="F2066" s="502"/>
      <c r="G2066" s="502"/>
      <c r="H2066" s="502"/>
    </row>
    <row r="2067" spans="4:8" s="5" customFormat="1" x14ac:dyDescent="0.2">
      <c r="D2067" s="803"/>
      <c r="E2067" s="804"/>
      <c r="F2067" s="502"/>
      <c r="G2067" s="502"/>
      <c r="H2067" s="502"/>
    </row>
    <row r="2068" spans="4:8" s="5" customFormat="1" x14ac:dyDescent="0.2">
      <c r="D2068" s="803"/>
      <c r="E2068" s="804"/>
      <c r="F2068" s="502"/>
      <c r="G2068" s="502"/>
      <c r="H2068" s="502"/>
    </row>
    <row r="2069" spans="4:8" s="5" customFormat="1" x14ac:dyDescent="0.2">
      <c r="D2069" s="803"/>
      <c r="E2069" s="804"/>
      <c r="F2069" s="502"/>
      <c r="G2069" s="502"/>
      <c r="H2069" s="502"/>
    </row>
    <row r="2070" spans="4:8" s="5" customFormat="1" x14ac:dyDescent="0.2">
      <c r="D2070" s="803"/>
      <c r="E2070" s="804"/>
      <c r="F2070" s="502"/>
      <c r="G2070" s="502"/>
      <c r="H2070" s="502"/>
    </row>
    <row r="2071" spans="4:8" s="5" customFormat="1" x14ac:dyDescent="0.2">
      <c r="D2071" s="803"/>
      <c r="E2071" s="804"/>
      <c r="F2071" s="502"/>
      <c r="G2071" s="502"/>
      <c r="H2071" s="502"/>
    </row>
    <row r="2072" spans="4:8" s="5" customFormat="1" x14ac:dyDescent="0.2">
      <c r="D2072" s="803"/>
      <c r="E2072" s="804"/>
      <c r="F2072" s="502"/>
      <c r="G2072" s="502"/>
      <c r="H2072" s="502"/>
    </row>
    <row r="2073" spans="4:8" s="5" customFormat="1" x14ac:dyDescent="0.2">
      <c r="D2073" s="803"/>
      <c r="E2073" s="804"/>
      <c r="F2073" s="502"/>
      <c r="G2073" s="502"/>
      <c r="H2073" s="502"/>
    </row>
    <row r="2074" spans="4:8" s="5" customFormat="1" x14ac:dyDescent="0.2">
      <c r="D2074" s="803"/>
      <c r="E2074" s="804"/>
      <c r="F2074" s="502"/>
      <c r="G2074" s="502"/>
      <c r="H2074" s="502"/>
    </row>
    <row r="2075" spans="4:8" s="5" customFormat="1" x14ac:dyDescent="0.2">
      <c r="D2075" s="803"/>
      <c r="E2075" s="804"/>
      <c r="F2075" s="502"/>
      <c r="G2075" s="502"/>
      <c r="H2075" s="502"/>
    </row>
    <row r="2076" spans="4:8" s="5" customFormat="1" x14ac:dyDescent="0.2">
      <c r="D2076" s="803"/>
      <c r="E2076" s="804"/>
      <c r="F2076" s="502"/>
      <c r="G2076" s="502"/>
      <c r="H2076" s="502"/>
    </row>
    <row r="2077" spans="4:8" s="5" customFormat="1" x14ac:dyDescent="0.2">
      <c r="D2077" s="803"/>
      <c r="E2077" s="804"/>
      <c r="F2077" s="502"/>
      <c r="G2077" s="502"/>
      <c r="H2077" s="502"/>
    </row>
    <row r="2078" spans="4:8" s="5" customFormat="1" x14ac:dyDescent="0.2">
      <c r="D2078" s="803"/>
      <c r="E2078" s="804"/>
      <c r="F2078" s="502"/>
      <c r="G2078" s="502"/>
      <c r="H2078" s="502"/>
    </row>
    <row r="2079" spans="4:8" s="5" customFormat="1" x14ac:dyDescent="0.2">
      <c r="D2079" s="803"/>
      <c r="E2079" s="804"/>
      <c r="F2079" s="502"/>
      <c r="G2079" s="502"/>
      <c r="H2079" s="502"/>
    </row>
    <row r="2080" spans="4:8" s="5" customFormat="1" x14ac:dyDescent="0.2">
      <c r="D2080" s="803"/>
      <c r="E2080" s="804"/>
      <c r="F2080" s="502"/>
      <c r="G2080" s="502"/>
      <c r="H2080" s="502"/>
    </row>
    <row r="2081" spans="4:8" s="5" customFormat="1" x14ac:dyDescent="0.2">
      <c r="D2081" s="803"/>
      <c r="E2081" s="804"/>
      <c r="F2081" s="502"/>
      <c r="G2081" s="502"/>
      <c r="H2081" s="502"/>
    </row>
    <row r="2082" spans="4:8" s="5" customFormat="1" x14ac:dyDescent="0.2">
      <c r="D2082" s="803"/>
      <c r="E2082" s="804"/>
      <c r="F2082" s="502"/>
      <c r="G2082" s="502"/>
      <c r="H2082" s="502"/>
    </row>
    <row r="2083" spans="4:8" s="5" customFormat="1" x14ac:dyDescent="0.2">
      <c r="D2083" s="803"/>
      <c r="E2083" s="804"/>
      <c r="F2083" s="502"/>
      <c r="G2083" s="502"/>
      <c r="H2083" s="502"/>
    </row>
    <row r="2084" spans="4:8" s="5" customFormat="1" x14ac:dyDescent="0.2">
      <c r="D2084" s="803"/>
      <c r="E2084" s="804"/>
      <c r="F2084" s="502"/>
      <c r="G2084" s="502"/>
      <c r="H2084" s="502"/>
    </row>
    <row r="2085" spans="4:8" s="5" customFormat="1" x14ac:dyDescent="0.2">
      <c r="D2085" s="803"/>
      <c r="E2085" s="804"/>
      <c r="F2085" s="502"/>
      <c r="G2085" s="502"/>
      <c r="H2085" s="502"/>
    </row>
    <row r="2086" spans="4:8" s="5" customFormat="1" x14ac:dyDescent="0.2">
      <c r="D2086" s="803"/>
      <c r="E2086" s="804"/>
      <c r="F2086" s="502"/>
      <c r="G2086" s="502"/>
      <c r="H2086" s="502"/>
    </row>
    <row r="2087" spans="4:8" s="5" customFormat="1" x14ac:dyDescent="0.2">
      <c r="D2087" s="803"/>
      <c r="E2087" s="804"/>
      <c r="F2087" s="502"/>
      <c r="G2087" s="502"/>
      <c r="H2087" s="502"/>
    </row>
    <row r="2088" spans="4:8" s="5" customFormat="1" x14ac:dyDescent="0.2">
      <c r="D2088" s="803"/>
      <c r="E2088" s="804"/>
      <c r="F2088" s="502"/>
      <c r="G2088" s="502"/>
      <c r="H2088" s="502"/>
    </row>
    <row r="2089" spans="4:8" s="5" customFormat="1" x14ac:dyDescent="0.2">
      <c r="D2089" s="803"/>
      <c r="E2089" s="804"/>
      <c r="F2089" s="502"/>
      <c r="G2089" s="502"/>
      <c r="H2089" s="502"/>
    </row>
    <row r="2090" spans="4:8" s="5" customFormat="1" x14ac:dyDescent="0.2">
      <c r="D2090" s="803"/>
      <c r="E2090" s="804"/>
      <c r="F2090" s="502"/>
      <c r="G2090" s="502"/>
      <c r="H2090" s="502"/>
    </row>
    <row r="2091" spans="4:8" s="5" customFormat="1" x14ac:dyDescent="0.2">
      <c r="D2091" s="803"/>
      <c r="E2091" s="804"/>
      <c r="F2091" s="502"/>
      <c r="G2091" s="502"/>
      <c r="H2091" s="502"/>
    </row>
    <row r="2092" spans="4:8" s="5" customFormat="1" x14ac:dyDescent="0.2">
      <c r="D2092" s="803"/>
      <c r="E2092" s="804"/>
      <c r="F2092" s="502"/>
      <c r="G2092" s="502"/>
      <c r="H2092" s="502"/>
    </row>
    <row r="2093" spans="4:8" s="5" customFormat="1" x14ac:dyDescent="0.2">
      <c r="D2093" s="803"/>
      <c r="E2093" s="804"/>
      <c r="F2093" s="502"/>
      <c r="G2093" s="502"/>
      <c r="H2093" s="502"/>
    </row>
    <row r="2094" spans="4:8" s="5" customFormat="1" x14ac:dyDescent="0.2">
      <c r="D2094" s="803"/>
      <c r="E2094" s="804"/>
      <c r="F2094" s="502"/>
      <c r="G2094" s="502"/>
      <c r="H2094" s="502"/>
    </row>
    <row r="2095" spans="4:8" s="5" customFormat="1" x14ac:dyDescent="0.2">
      <c r="D2095" s="803"/>
      <c r="E2095" s="804"/>
      <c r="F2095" s="502"/>
      <c r="G2095" s="502"/>
      <c r="H2095" s="502"/>
    </row>
    <row r="2096" spans="4:8" s="5" customFormat="1" x14ac:dyDescent="0.2">
      <c r="D2096" s="803"/>
      <c r="E2096" s="804"/>
      <c r="F2096" s="502"/>
      <c r="G2096" s="502"/>
      <c r="H2096" s="502"/>
    </row>
    <row r="2097" spans="4:8" s="5" customFormat="1" x14ac:dyDescent="0.2">
      <c r="D2097" s="803"/>
      <c r="E2097" s="804"/>
      <c r="F2097" s="502"/>
      <c r="G2097" s="502"/>
      <c r="H2097" s="502"/>
    </row>
    <row r="2098" spans="4:8" s="5" customFormat="1" x14ac:dyDescent="0.2">
      <c r="D2098" s="803"/>
      <c r="E2098" s="804"/>
      <c r="F2098" s="502"/>
      <c r="G2098" s="502"/>
      <c r="H2098" s="502"/>
    </row>
    <row r="2099" spans="4:8" s="5" customFormat="1" x14ac:dyDescent="0.2">
      <c r="D2099" s="803"/>
      <c r="E2099" s="804"/>
      <c r="F2099" s="502"/>
      <c r="G2099" s="502"/>
      <c r="H2099" s="502"/>
    </row>
    <row r="2100" spans="4:8" s="5" customFormat="1" x14ac:dyDescent="0.2">
      <c r="D2100" s="803"/>
      <c r="E2100" s="804"/>
      <c r="F2100" s="502"/>
      <c r="G2100" s="502"/>
      <c r="H2100" s="502"/>
    </row>
    <row r="2101" spans="4:8" s="5" customFormat="1" x14ac:dyDescent="0.2">
      <c r="D2101" s="803"/>
      <c r="E2101" s="804"/>
      <c r="F2101" s="502"/>
      <c r="G2101" s="502"/>
      <c r="H2101" s="502"/>
    </row>
    <row r="2102" spans="4:8" s="5" customFormat="1" x14ac:dyDescent="0.2">
      <c r="D2102" s="803"/>
      <c r="E2102" s="804"/>
      <c r="F2102" s="502"/>
      <c r="G2102" s="502"/>
      <c r="H2102" s="502"/>
    </row>
    <row r="2103" spans="4:8" s="5" customFormat="1" x14ac:dyDescent="0.2">
      <c r="D2103" s="803"/>
      <c r="E2103" s="804"/>
      <c r="F2103" s="502"/>
      <c r="G2103" s="502"/>
      <c r="H2103" s="502"/>
    </row>
    <row r="2104" spans="4:8" s="5" customFormat="1" x14ac:dyDescent="0.2">
      <c r="D2104" s="803"/>
      <c r="E2104" s="804"/>
      <c r="F2104" s="502"/>
      <c r="G2104" s="502"/>
      <c r="H2104" s="502"/>
    </row>
    <row r="2105" spans="4:8" s="5" customFormat="1" x14ac:dyDescent="0.2">
      <c r="D2105" s="803"/>
      <c r="E2105" s="804"/>
      <c r="F2105" s="502"/>
      <c r="G2105" s="502"/>
      <c r="H2105" s="502"/>
    </row>
    <row r="2106" spans="4:8" s="5" customFormat="1" x14ac:dyDescent="0.2">
      <c r="D2106" s="803"/>
      <c r="E2106" s="804"/>
      <c r="F2106" s="502"/>
      <c r="G2106" s="502"/>
      <c r="H2106" s="502"/>
    </row>
    <row r="2107" spans="4:8" s="5" customFormat="1" x14ac:dyDescent="0.2">
      <c r="D2107" s="803"/>
      <c r="E2107" s="804"/>
      <c r="F2107" s="502"/>
      <c r="G2107" s="502"/>
      <c r="H2107" s="502"/>
    </row>
    <row r="2108" spans="4:8" s="5" customFormat="1" x14ac:dyDescent="0.2">
      <c r="D2108" s="803"/>
      <c r="E2108" s="804"/>
      <c r="F2108" s="502"/>
      <c r="G2108" s="502"/>
      <c r="H2108" s="502"/>
    </row>
    <row r="2109" spans="4:8" s="5" customFormat="1" x14ac:dyDescent="0.2">
      <c r="D2109" s="803"/>
      <c r="E2109" s="804"/>
      <c r="F2109" s="502"/>
      <c r="G2109" s="502"/>
      <c r="H2109" s="502"/>
    </row>
    <row r="2110" spans="4:8" s="5" customFormat="1" x14ac:dyDescent="0.2">
      <c r="D2110" s="803"/>
      <c r="E2110" s="804"/>
      <c r="F2110" s="502"/>
      <c r="G2110" s="502"/>
      <c r="H2110" s="502"/>
    </row>
    <row r="2111" spans="4:8" s="5" customFormat="1" x14ac:dyDescent="0.2">
      <c r="D2111" s="803"/>
      <c r="E2111" s="804"/>
      <c r="F2111" s="502"/>
      <c r="G2111" s="502"/>
      <c r="H2111" s="502"/>
    </row>
    <row r="2112" spans="4:8" s="5" customFormat="1" x14ac:dyDescent="0.2">
      <c r="D2112" s="803"/>
      <c r="E2112" s="804"/>
      <c r="F2112" s="502"/>
      <c r="G2112" s="502"/>
      <c r="H2112" s="502"/>
    </row>
    <row r="2113" spans="4:8" s="5" customFormat="1" x14ac:dyDescent="0.2">
      <c r="D2113" s="803"/>
      <c r="E2113" s="804"/>
      <c r="F2113" s="502"/>
      <c r="G2113" s="502"/>
      <c r="H2113" s="502"/>
    </row>
    <row r="2114" spans="4:8" s="5" customFormat="1" x14ac:dyDescent="0.2">
      <c r="D2114" s="803"/>
      <c r="E2114" s="804"/>
      <c r="F2114" s="502"/>
      <c r="G2114" s="502"/>
      <c r="H2114" s="502"/>
    </row>
    <row r="2115" spans="4:8" s="5" customFormat="1" x14ac:dyDescent="0.2">
      <c r="D2115" s="803"/>
      <c r="E2115" s="804"/>
      <c r="F2115" s="502"/>
      <c r="G2115" s="502"/>
      <c r="H2115" s="502"/>
    </row>
    <row r="2116" spans="4:8" s="5" customFormat="1" x14ac:dyDescent="0.2">
      <c r="D2116" s="803"/>
      <c r="E2116" s="804"/>
      <c r="F2116" s="502"/>
      <c r="G2116" s="502"/>
      <c r="H2116" s="502"/>
    </row>
    <row r="2117" spans="4:8" s="5" customFormat="1" x14ac:dyDescent="0.2">
      <c r="D2117" s="803"/>
      <c r="E2117" s="804"/>
      <c r="F2117" s="502"/>
      <c r="G2117" s="502"/>
      <c r="H2117" s="502"/>
    </row>
    <row r="2118" spans="4:8" s="5" customFormat="1" x14ac:dyDescent="0.2">
      <c r="D2118" s="803"/>
      <c r="E2118" s="804"/>
      <c r="F2118" s="502"/>
      <c r="G2118" s="502"/>
      <c r="H2118" s="502"/>
    </row>
    <row r="2119" spans="4:8" s="5" customFormat="1" x14ac:dyDescent="0.2">
      <c r="D2119" s="803"/>
      <c r="E2119" s="804"/>
      <c r="F2119" s="502"/>
      <c r="G2119" s="502"/>
      <c r="H2119" s="502"/>
    </row>
    <row r="2120" spans="4:8" s="5" customFormat="1" x14ac:dyDescent="0.2">
      <c r="D2120" s="803"/>
      <c r="E2120" s="804"/>
      <c r="F2120" s="502"/>
      <c r="G2120" s="502"/>
      <c r="H2120" s="502"/>
    </row>
    <row r="2121" spans="4:8" s="5" customFormat="1" x14ac:dyDescent="0.2">
      <c r="D2121" s="803"/>
      <c r="E2121" s="804"/>
      <c r="F2121" s="502"/>
      <c r="G2121" s="502"/>
      <c r="H2121" s="502"/>
    </row>
    <row r="2122" spans="4:8" s="5" customFormat="1" x14ac:dyDescent="0.2">
      <c r="D2122" s="803"/>
      <c r="E2122" s="804"/>
      <c r="F2122" s="502"/>
      <c r="G2122" s="502"/>
      <c r="H2122" s="502"/>
    </row>
    <row r="2123" spans="4:8" s="5" customFormat="1" x14ac:dyDescent="0.2">
      <c r="D2123" s="803"/>
      <c r="E2123" s="804"/>
      <c r="F2123" s="502"/>
      <c r="G2123" s="502"/>
      <c r="H2123" s="502"/>
    </row>
    <row r="2124" spans="4:8" s="5" customFormat="1" x14ac:dyDescent="0.2">
      <c r="D2124" s="803"/>
      <c r="E2124" s="804"/>
      <c r="F2124" s="502"/>
      <c r="G2124" s="502"/>
      <c r="H2124" s="502"/>
    </row>
    <row r="2125" spans="4:8" s="5" customFormat="1" x14ac:dyDescent="0.2">
      <c r="D2125" s="803"/>
      <c r="E2125" s="804"/>
      <c r="F2125" s="502"/>
      <c r="G2125" s="502"/>
      <c r="H2125" s="502"/>
    </row>
    <row r="2126" spans="4:8" s="5" customFormat="1" x14ac:dyDescent="0.2">
      <c r="D2126" s="803"/>
      <c r="E2126" s="804"/>
      <c r="F2126" s="502"/>
      <c r="G2126" s="502"/>
      <c r="H2126" s="502"/>
    </row>
    <row r="2127" spans="4:8" s="5" customFormat="1" x14ac:dyDescent="0.2">
      <c r="D2127" s="803"/>
      <c r="E2127" s="804"/>
      <c r="F2127" s="502"/>
      <c r="G2127" s="502"/>
      <c r="H2127" s="502"/>
    </row>
    <row r="2128" spans="4:8" s="5" customFormat="1" x14ac:dyDescent="0.2">
      <c r="D2128" s="803"/>
      <c r="E2128" s="804"/>
      <c r="F2128" s="502"/>
      <c r="G2128" s="502"/>
      <c r="H2128" s="502"/>
    </row>
    <row r="2129" spans="4:8" s="5" customFormat="1" x14ac:dyDescent="0.2">
      <c r="D2129" s="803"/>
      <c r="E2129" s="804"/>
      <c r="F2129" s="502"/>
      <c r="G2129" s="502"/>
      <c r="H2129" s="502"/>
    </row>
    <row r="2130" spans="4:8" s="5" customFormat="1" x14ac:dyDescent="0.2">
      <c r="D2130" s="803"/>
      <c r="E2130" s="804"/>
      <c r="F2130" s="502"/>
      <c r="G2130" s="502"/>
      <c r="H2130" s="502"/>
    </row>
    <row r="2131" spans="4:8" s="5" customFormat="1" x14ac:dyDescent="0.2">
      <c r="D2131" s="803"/>
      <c r="E2131" s="804"/>
      <c r="F2131" s="502"/>
      <c r="G2131" s="502"/>
      <c r="H2131" s="502"/>
    </row>
    <row r="2132" spans="4:8" s="5" customFormat="1" x14ac:dyDescent="0.2">
      <c r="D2132" s="803"/>
      <c r="E2132" s="804"/>
      <c r="F2132" s="502"/>
      <c r="G2132" s="502"/>
      <c r="H2132" s="502"/>
    </row>
    <row r="2133" spans="4:8" s="5" customFormat="1" x14ac:dyDescent="0.2">
      <c r="D2133" s="803"/>
      <c r="E2133" s="804"/>
      <c r="F2133" s="502"/>
      <c r="G2133" s="502"/>
      <c r="H2133" s="502"/>
    </row>
    <row r="2134" spans="4:8" s="5" customFormat="1" x14ac:dyDescent="0.2">
      <c r="D2134" s="803"/>
      <c r="E2134" s="804"/>
      <c r="F2134" s="502"/>
      <c r="G2134" s="502"/>
      <c r="H2134" s="502"/>
    </row>
    <row r="2135" spans="4:8" s="5" customFormat="1" x14ac:dyDescent="0.2">
      <c r="D2135" s="803"/>
      <c r="E2135" s="804"/>
      <c r="F2135" s="502"/>
      <c r="G2135" s="502"/>
      <c r="H2135" s="502"/>
    </row>
    <row r="2136" spans="4:8" s="5" customFormat="1" x14ac:dyDescent="0.2">
      <c r="D2136" s="803"/>
      <c r="E2136" s="804"/>
      <c r="F2136" s="502"/>
      <c r="G2136" s="502"/>
      <c r="H2136" s="502"/>
    </row>
    <row r="2137" spans="4:8" s="5" customFormat="1" x14ac:dyDescent="0.2">
      <c r="D2137" s="803"/>
      <c r="E2137" s="804"/>
      <c r="F2137" s="502"/>
      <c r="G2137" s="502"/>
      <c r="H2137" s="502"/>
    </row>
    <row r="2138" spans="4:8" s="5" customFormat="1" x14ac:dyDescent="0.2">
      <c r="D2138" s="803"/>
      <c r="E2138" s="804"/>
      <c r="F2138" s="502"/>
      <c r="G2138" s="502"/>
      <c r="H2138" s="502"/>
    </row>
    <row r="2139" spans="4:8" s="5" customFormat="1" x14ac:dyDescent="0.2">
      <c r="D2139" s="803"/>
      <c r="E2139" s="804"/>
      <c r="F2139" s="502"/>
      <c r="G2139" s="502"/>
      <c r="H2139" s="502"/>
    </row>
    <row r="2140" spans="4:8" s="5" customFormat="1" x14ac:dyDescent="0.2">
      <c r="D2140" s="803"/>
      <c r="E2140" s="804"/>
      <c r="F2140" s="502"/>
      <c r="G2140" s="502"/>
      <c r="H2140" s="502"/>
    </row>
    <row r="2141" spans="4:8" s="5" customFormat="1" x14ac:dyDescent="0.2">
      <c r="D2141" s="803"/>
      <c r="E2141" s="804"/>
      <c r="F2141" s="502"/>
      <c r="G2141" s="502"/>
      <c r="H2141" s="502"/>
    </row>
    <row r="2142" spans="4:8" s="5" customFormat="1" x14ac:dyDescent="0.2">
      <c r="D2142" s="803"/>
      <c r="E2142" s="804"/>
      <c r="F2142" s="502"/>
      <c r="G2142" s="502"/>
      <c r="H2142" s="502"/>
    </row>
    <row r="2143" spans="4:8" s="5" customFormat="1" x14ac:dyDescent="0.2">
      <c r="D2143" s="803"/>
      <c r="E2143" s="804"/>
      <c r="F2143" s="502"/>
      <c r="G2143" s="502"/>
      <c r="H2143" s="502"/>
    </row>
    <row r="2144" spans="4:8" s="5" customFormat="1" x14ac:dyDescent="0.2">
      <c r="D2144" s="803"/>
      <c r="E2144" s="804"/>
      <c r="F2144" s="502"/>
      <c r="G2144" s="502"/>
      <c r="H2144" s="502"/>
    </row>
    <row r="2145" spans="4:8" s="5" customFormat="1" x14ac:dyDescent="0.2">
      <c r="D2145" s="803"/>
      <c r="E2145" s="804"/>
      <c r="F2145" s="502"/>
      <c r="G2145" s="502"/>
      <c r="H2145" s="502"/>
    </row>
    <row r="2146" spans="4:8" s="5" customFormat="1" x14ac:dyDescent="0.2">
      <c r="D2146" s="803"/>
      <c r="E2146" s="804"/>
      <c r="F2146" s="502"/>
      <c r="G2146" s="502"/>
      <c r="H2146" s="502"/>
    </row>
    <row r="2147" spans="4:8" s="5" customFormat="1" x14ac:dyDescent="0.2">
      <c r="D2147" s="803"/>
      <c r="E2147" s="804"/>
      <c r="F2147" s="502"/>
      <c r="G2147" s="502"/>
      <c r="H2147" s="502"/>
    </row>
    <row r="2148" spans="4:8" s="5" customFormat="1" x14ac:dyDescent="0.2">
      <c r="D2148" s="803"/>
      <c r="E2148" s="804"/>
      <c r="F2148" s="502"/>
      <c r="G2148" s="502"/>
      <c r="H2148" s="502"/>
    </row>
    <row r="2149" spans="4:8" s="5" customFormat="1" x14ac:dyDescent="0.2">
      <c r="D2149" s="803"/>
      <c r="E2149" s="804"/>
      <c r="F2149" s="502"/>
      <c r="G2149" s="502"/>
      <c r="H2149" s="502"/>
    </row>
    <row r="2150" spans="4:8" s="5" customFormat="1" x14ac:dyDescent="0.2">
      <c r="D2150" s="803"/>
      <c r="E2150" s="804"/>
      <c r="F2150" s="502"/>
      <c r="G2150" s="502"/>
      <c r="H2150" s="502"/>
    </row>
    <row r="2151" spans="4:8" s="5" customFormat="1" x14ac:dyDescent="0.2">
      <c r="D2151" s="803"/>
      <c r="E2151" s="804"/>
      <c r="F2151" s="502"/>
      <c r="G2151" s="502"/>
      <c r="H2151" s="502"/>
    </row>
    <row r="2152" spans="4:8" s="5" customFormat="1" x14ac:dyDescent="0.2">
      <c r="D2152" s="803"/>
      <c r="E2152" s="804"/>
      <c r="F2152" s="502"/>
      <c r="G2152" s="502"/>
      <c r="H2152" s="502"/>
    </row>
    <row r="2153" spans="4:8" s="5" customFormat="1" x14ac:dyDescent="0.2">
      <c r="D2153" s="803"/>
      <c r="E2153" s="804"/>
      <c r="F2153" s="502"/>
      <c r="G2153" s="502"/>
      <c r="H2153" s="502"/>
    </row>
    <row r="2154" spans="4:8" s="5" customFormat="1" x14ac:dyDescent="0.2">
      <c r="D2154" s="803"/>
      <c r="E2154" s="804"/>
      <c r="F2154" s="502"/>
      <c r="G2154" s="502"/>
      <c r="H2154" s="502"/>
    </row>
    <row r="2155" spans="4:8" s="5" customFormat="1" x14ac:dyDescent="0.2">
      <c r="D2155" s="803"/>
      <c r="E2155" s="804"/>
      <c r="F2155" s="502"/>
      <c r="G2155" s="502"/>
      <c r="H2155" s="502"/>
    </row>
    <row r="2156" spans="4:8" s="5" customFormat="1" x14ac:dyDescent="0.2">
      <c r="D2156" s="803"/>
      <c r="E2156" s="804"/>
      <c r="F2156" s="502"/>
      <c r="G2156" s="502"/>
      <c r="H2156" s="502"/>
    </row>
    <row r="2157" spans="4:8" s="5" customFormat="1" x14ac:dyDescent="0.2">
      <c r="D2157" s="803"/>
      <c r="E2157" s="804"/>
      <c r="F2157" s="502"/>
      <c r="G2157" s="502"/>
      <c r="H2157" s="502"/>
    </row>
    <row r="2158" spans="4:8" s="5" customFormat="1" x14ac:dyDescent="0.2">
      <c r="D2158" s="803"/>
      <c r="E2158" s="804"/>
      <c r="F2158" s="502"/>
      <c r="G2158" s="502"/>
      <c r="H2158" s="502"/>
    </row>
    <row r="2159" spans="4:8" s="5" customFormat="1" x14ac:dyDescent="0.2">
      <c r="D2159" s="803"/>
      <c r="E2159" s="804"/>
      <c r="F2159" s="502"/>
      <c r="G2159" s="502"/>
      <c r="H2159" s="502"/>
    </row>
    <row r="2160" spans="4:8" s="5" customFormat="1" x14ac:dyDescent="0.2">
      <c r="D2160" s="803"/>
      <c r="E2160" s="804"/>
      <c r="F2160" s="502"/>
      <c r="G2160" s="502"/>
      <c r="H2160" s="502"/>
    </row>
    <row r="2161" spans="4:8" s="5" customFormat="1" x14ac:dyDescent="0.2">
      <c r="D2161" s="803"/>
      <c r="E2161" s="804"/>
      <c r="F2161" s="502"/>
      <c r="G2161" s="502"/>
      <c r="H2161" s="502"/>
    </row>
    <row r="2162" spans="4:8" s="5" customFormat="1" x14ac:dyDescent="0.2">
      <c r="D2162" s="803"/>
      <c r="E2162" s="804"/>
      <c r="F2162" s="502"/>
      <c r="G2162" s="502"/>
      <c r="H2162" s="502"/>
    </row>
    <row r="2163" spans="4:8" s="5" customFormat="1" x14ac:dyDescent="0.2">
      <c r="D2163" s="803"/>
      <c r="E2163" s="804"/>
      <c r="F2163" s="502"/>
      <c r="G2163" s="502"/>
      <c r="H2163" s="502"/>
    </row>
    <row r="2164" spans="4:8" s="5" customFormat="1" x14ac:dyDescent="0.2">
      <c r="D2164" s="803"/>
      <c r="E2164" s="804"/>
      <c r="F2164" s="502"/>
      <c r="G2164" s="502"/>
      <c r="H2164" s="502"/>
    </row>
    <row r="2165" spans="4:8" s="5" customFormat="1" x14ac:dyDescent="0.2">
      <c r="D2165" s="803"/>
      <c r="E2165" s="804"/>
      <c r="F2165" s="502"/>
      <c r="G2165" s="502"/>
      <c r="H2165" s="502"/>
    </row>
    <row r="2166" spans="4:8" s="5" customFormat="1" x14ac:dyDescent="0.2">
      <c r="D2166" s="803"/>
      <c r="E2166" s="804"/>
      <c r="F2166" s="502"/>
      <c r="G2166" s="502"/>
      <c r="H2166" s="502"/>
    </row>
    <row r="2167" spans="4:8" s="5" customFormat="1" x14ac:dyDescent="0.2">
      <c r="D2167" s="803"/>
      <c r="E2167" s="804"/>
      <c r="F2167" s="502"/>
      <c r="G2167" s="502"/>
      <c r="H2167" s="502"/>
    </row>
    <row r="2168" spans="4:8" s="5" customFormat="1" x14ac:dyDescent="0.2">
      <c r="D2168" s="803"/>
      <c r="E2168" s="804"/>
      <c r="F2168" s="502"/>
      <c r="G2168" s="502"/>
      <c r="H2168" s="502"/>
    </row>
    <row r="2169" spans="4:8" s="5" customFormat="1" x14ac:dyDescent="0.2">
      <c r="D2169" s="803"/>
      <c r="E2169" s="804"/>
      <c r="F2169" s="502"/>
      <c r="G2169" s="502"/>
      <c r="H2169" s="502"/>
    </row>
    <row r="2170" spans="4:8" s="5" customFormat="1" x14ac:dyDescent="0.2">
      <c r="D2170" s="803"/>
      <c r="E2170" s="804"/>
      <c r="F2170" s="502"/>
      <c r="G2170" s="502"/>
      <c r="H2170" s="502"/>
    </row>
    <row r="2171" spans="4:8" s="5" customFormat="1" x14ac:dyDescent="0.2">
      <c r="D2171" s="803"/>
      <c r="E2171" s="804"/>
      <c r="F2171" s="502"/>
      <c r="G2171" s="502"/>
      <c r="H2171" s="502"/>
    </row>
    <row r="2172" spans="4:8" s="5" customFormat="1" x14ac:dyDescent="0.2">
      <c r="D2172" s="803"/>
      <c r="E2172" s="804"/>
      <c r="F2172" s="502"/>
      <c r="G2172" s="502"/>
      <c r="H2172" s="502"/>
    </row>
    <row r="2173" spans="4:8" s="5" customFormat="1" x14ac:dyDescent="0.2">
      <c r="D2173" s="803"/>
      <c r="E2173" s="804"/>
      <c r="F2173" s="502"/>
      <c r="G2173" s="502"/>
      <c r="H2173" s="502"/>
    </row>
    <row r="2174" spans="4:8" s="5" customFormat="1" x14ac:dyDescent="0.2">
      <c r="D2174" s="803"/>
      <c r="E2174" s="804"/>
      <c r="F2174" s="502"/>
      <c r="G2174" s="502"/>
      <c r="H2174" s="502"/>
    </row>
    <row r="2175" spans="4:8" s="5" customFormat="1" x14ac:dyDescent="0.2">
      <c r="D2175" s="803"/>
      <c r="E2175" s="804"/>
      <c r="F2175" s="502"/>
      <c r="G2175" s="502"/>
      <c r="H2175" s="502"/>
    </row>
    <row r="2176" spans="4:8" s="5" customFormat="1" x14ac:dyDescent="0.2">
      <c r="D2176" s="803"/>
      <c r="E2176" s="804"/>
      <c r="F2176" s="502"/>
      <c r="G2176" s="502"/>
      <c r="H2176" s="502"/>
    </row>
    <row r="2177" spans="4:8" s="5" customFormat="1" x14ac:dyDescent="0.2">
      <c r="D2177" s="803"/>
      <c r="E2177" s="804"/>
      <c r="F2177" s="502"/>
      <c r="G2177" s="502"/>
      <c r="H2177" s="502"/>
    </row>
    <row r="2178" spans="4:8" s="5" customFormat="1" x14ac:dyDescent="0.2">
      <c r="D2178" s="803"/>
      <c r="E2178" s="804"/>
      <c r="F2178" s="502"/>
      <c r="G2178" s="502"/>
      <c r="H2178" s="502"/>
    </row>
    <row r="2179" spans="4:8" s="5" customFormat="1" x14ac:dyDescent="0.2">
      <c r="D2179" s="803"/>
      <c r="E2179" s="804"/>
      <c r="F2179" s="502"/>
      <c r="G2179" s="502"/>
      <c r="H2179" s="502"/>
    </row>
    <row r="2180" spans="4:8" s="5" customFormat="1" x14ac:dyDescent="0.2">
      <c r="D2180" s="803"/>
      <c r="E2180" s="804"/>
      <c r="F2180" s="502"/>
      <c r="G2180" s="502"/>
      <c r="H2180" s="502"/>
    </row>
    <row r="2181" spans="4:8" s="5" customFormat="1" x14ac:dyDescent="0.2">
      <c r="D2181" s="803"/>
      <c r="E2181" s="804"/>
      <c r="F2181" s="502"/>
      <c r="G2181" s="502"/>
      <c r="H2181" s="502"/>
    </row>
    <row r="2182" spans="4:8" s="5" customFormat="1" x14ac:dyDescent="0.2">
      <c r="D2182" s="803"/>
      <c r="E2182" s="804"/>
      <c r="F2182" s="502"/>
      <c r="G2182" s="502"/>
      <c r="H2182" s="502"/>
    </row>
    <row r="2183" spans="4:8" s="5" customFormat="1" x14ac:dyDescent="0.2">
      <c r="D2183" s="803"/>
      <c r="E2183" s="804"/>
      <c r="F2183" s="502"/>
      <c r="G2183" s="502"/>
      <c r="H2183" s="502"/>
    </row>
    <row r="2184" spans="4:8" s="5" customFormat="1" x14ac:dyDescent="0.2">
      <c r="D2184" s="803"/>
      <c r="E2184" s="804"/>
      <c r="F2184" s="502"/>
      <c r="G2184" s="502"/>
      <c r="H2184" s="502"/>
    </row>
    <row r="2185" spans="4:8" s="5" customFormat="1" x14ac:dyDescent="0.2">
      <c r="D2185" s="803"/>
      <c r="E2185" s="804"/>
      <c r="F2185" s="502"/>
      <c r="G2185" s="502"/>
      <c r="H2185" s="502"/>
    </row>
    <row r="2186" spans="4:8" s="5" customFormat="1" x14ac:dyDescent="0.2">
      <c r="D2186" s="803"/>
      <c r="E2186" s="804"/>
      <c r="F2186" s="502"/>
      <c r="G2186" s="502"/>
      <c r="H2186" s="502"/>
    </row>
    <row r="2187" spans="4:8" s="5" customFormat="1" x14ac:dyDescent="0.2">
      <c r="D2187" s="803"/>
      <c r="E2187" s="804"/>
      <c r="F2187" s="502"/>
      <c r="G2187" s="502"/>
      <c r="H2187" s="502"/>
    </row>
    <row r="2188" spans="4:8" s="5" customFormat="1" x14ac:dyDescent="0.2">
      <c r="D2188" s="803"/>
      <c r="E2188" s="804"/>
      <c r="F2188" s="502"/>
      <c r="G2188" s="502"/>
      <c r="H2188" s="502"/>
    </row>
    <row r="2189" spans="4:8" s="5" customFormat="1" x14ac:dyDescent="0.2">
      <c r="D2189" s="803"/>
      <c r="E2189" s="804"/>
      <c r="F2189" s="502"/>
      <c r="G2189" s="502"/>
      <c r="H2189" s="502"/>
    </row>
    <row r="2190" spans="4:8" s="5" customFormat="1" x14ac:dyDescent="0.2">
      <c r="D2190" s="803"/>
      <c r="E2190" s="804"/>
      <c r="F2190" s="502"/>
      <c r="G2190" s="502"/>
      <c r="H2190" s="502"/>
    </row>
    <row r="2191" spans="4:8" s="5" customFormat="1" x14ac:dyDescent="0.2">
      <c r="D2191" s="803"/>
      <c r="E2191" s="804"/>
      <c r="F2191" s="502"/>
      <c r="G2191" s="502"/>
      <c r="H2191" s="502"/>
    </row>
    <row r="2192" spans="4:8" s="5" customFormat="1" x14ac:dyDescent="0.2">
      <c r="D2192" s="803"/>
      <c r="E2192" s="804"/>
      <c r="F2192" s="502"/>
      <c r="G2192" s="502"/>
      <c r="H2192" s="502"/>
    </row>
    <row r="2193" spans="4:8" s="5" customFormat="1" x14ac:dyDescent="0.2">
      <c r="D2193" s="803"/>
      <c r="E2193" s="804"/>
      <c r="F2193" s="502"/>
      <c r="G2193" s="502"/>
      <c r="H2193" s="502"/>
    </row>
    <row r="2194" spans="4:8" s="5" customFormat="1" x14ac:dyDescent="0.2">
      <c r="D2194" s="803"/>
      <c r="E2194" s="804"/>
      <c r="F2194" s="502"/>
      <c r="G2194" s="502"/>
      <c r="H2194" s="502"/>
    </row>
    <row r="2195" spans="4:8" s="5" customFormat="1" x14ac:dyDescent="0.2">
      <c r="D2195" s="803"/>
      <c r="E2195" s="804"/>
      <c r="F2195" s="502"/>
      <c r="G2195" s="502"/>
      <c r="H2195" s="502"/>
    </row>
    <row r="2196" spans="4:8" s="5" customFormat="1" x14ac:dyDescent="0.2">
      <c r="D2196" s="803"/>
      <c r="E2196" s="804"/>
      <c r="F2196" s="502"/>
      <c r="G2196" s="502"/>
      <c r="H2196" s="502"/>
    </row>
    <row r="2197" spans="4:8" s="5" customFormat="1" x14ac:dyDescent="0.2">
      <c r="D2197" s="803"/>
      <c r="E2197" s="804"/>
      <c r="F2197" s="502"/>
      <c r="G2197" s="502"/>
      <c r="H2197" s="502"/>
    </row>
    <row r="2198" spans="4:8" s="5" customFormat="1" x14ac:dyDescent="0.2">
      <c r="D2198" s="803"/>
      <c r="E2198" s="804"/>
      <c r="F2198" s="502"/>
      <c r="G2198" s="502"/>
      <c r="H2198" s="502"/>
    </row>
    <row r="2199" spans="4:8" s="5" customFormat="1" x14ac:dyDescent="0.2">
      <c r="D2199" s="803"/>
      <c r="E2199" s="804"/>
      <c r="F2199" s="502"/>
      <c r="G2199" s="502"/>
      <c r="H2199" s="502"/>
    </row>
    <row r="2200" spans="4:8" s="5" customFormat="1" x14ac:dyDescent="0.2">
      <c r="D2200" s="803"/>
      <c r="E2200" s="804"/>
      <c r="F2200" s="502"/>
      <c r="G2200" s="502"/>
      <c r="H2200" s="502"/>
    </row>
    <row r="2201" spans="4:8" s="5" customFormat="1" x14ac:dyDescent="0.2">
      <c r="D2201" s="803"/>
      <c r="E2201" s="804"/>
      <c r="F2201" s="502"/>
      <c r="G2201" s="502"/>
      <c r="H2201" s="502"/>
    </row>
    <row r="2202" spans="4:8" s="5" customFormat="1" x14ac:dyDescent="0.2">
      <c r="D2202" s="803"/>
      <c r="E2202" s="804"/>
      <c r="F2202" s="502"/>
      <c r="G2202" s="502"/>
      <c r="H2202" s="502"/>
    </row>
    <row r="2203" spans="4:8" s="5" customFormat="1" x14ac:dyDescent="0.2">
      <c r="D2203" s="803"/>
      <c r="E2203" s="804"/>
      <c r="F2203" s="502"/>
      <c r="G2203" s="502"/>
      <c r="H2203" s="502"/>
    </row>
    <row r="2204" spans="4:8" s="5" customFormat="1" x14ac:dyDescent="0.2">
      <c r="D2204" s="803"/>
      <c r="E2204" s="804"/>
      <c r="F2204" s="502"/>
      <c r="G2204" s="502"/>
      <c r="H2204" s="502"/>
    </row>
    <row r="2205" spans="4:8" s="5" customFormat="1" x14ac:dyDescent="0.2">
      <c r="D2205" s="803"/>
      <c r="E2205" s="804"/>
      <c r="F2205" s="502"/>
      <c r="G2205" s="502"/>
      <c r="H2205" s="502"/>
    </row>
    <row r="2206" spans="4:8" s="5" customFormat="1" x14ac:dyDescent="0.2">
      <c r="D2206" s="803"/>
      <c r="E2206" s="804"/>
      <c r="F2206" s="502"/>
      <c r="G2206" s="502"/>
      <c r="H2206" s="502"/>
    </row>
    <row r="2207" spans="4:8" s="5" customFormat="1" x14ac:dyDescent="0.2">
      <c r="D2207" s="803"/>
      <c r="E2207" s="804"/>
      <c r="F2207" s="502"/>
      <c r="G2207" s="502"/>
      <c r="H2207" s="502"/>
    </row>
    <row r="2208" spans="4:8" s="5" customFormat="1" x14ac:dyDescent="0.2">
      <c r="D2208" s="803"/>
      <c r="E2208" s="804"/>
      <c r="F2208" s="502"/>
      <c r="G2208" s="502"/>
      <c r="H2208" s="502"/>
    </row>
    <row r="2209" spans="4:8" s="5" customFormat="1" x14ac:dyDescent="0.2">
      <c r="D2209" s="803"/>
      <c r="E2209" s="804"/>
      <c r="F2209" s="502"/>
      <c r="G2209" s="502"/>
      <c r="H2209" s="502"/>
    </row>
    <row r="2210" spans="4:8" s="5" customFormat="1" x14ac:dyDescent="0.2">
      <c r="D2210" s="803"/>
      <c r="E2210" s="804"/>
      <c r="F2210" s="502"/>
      <c r="G2210" s="502"/>
      <c r="H2210" s="502"/>
    </row>
    <row r="2211" spans="4:8" s="5" customFormat="1" x14ac:dyDescent="0.2">
      <c r="D2211" s="803"/>
      <c r="E2211" s="804"/>
      <c r="F2211" s="502"/>
      <c r="G2211" s="502"/>
      <c r="H2211" s="502"/>
    </row>
    <row r="2212" spans="4:8" s="5" customFormat="1" x14ac:dyDescent="0.2">
      <c r="D2212" s="803"/>
      <c r="E2212" s="804"/>
      <c r="F2212" s="502"/>
      <c r="G2212" s="502"/>
      <c r="H2212" s="502"/>
    </row>
    <row r="2213" spans="4:8" s="5" customFormat="1" x14ac:dyDescent="0.2">
      <c r="D2213" s="803"/>
      <c r="E2213" s="804"/>
      <c r="F2213" s="502"/>
      <c r="G2213" s="502"/>
      <c r="H2213" s="502"/>
    </row>
    <row r="2214" spans="4:8" s="5" customFormat="1" x14ac:dyDescent="0.2">
      <c r="D2214" s="803"/>
      <c r="E2214" s="804"/>
      <c r="F2214" s="502"/>
      <c r="G2214" s="502"/>
      <c r="H2214" s="502"/>
    </row>
    <row r="2215" spans="4:8" s="5" customFormat="1" x14ac:dyDescent="0.2">
      <c r="D2215" s="803"/>
      <c r="E2215" s="804"/>
      <c r="F2215" s="502"/>
      <c r="G2215" s="502"/>
      <c r="H2215" s="502"/>
    </row>
    <row r="2216" spans="4:8" s="5" customFormat="1" x14ac:dyDescent="0.2">
      <c r="D2216" s="803"/>
      <c r="E2216" s="804"/>
      <c r="F2216" s="502"/>
      <c r="G2216" s="502"/>
      <c r="H2216" s="502"/>
    </row>
    <row r="2217" spans="4:8" s="5" customFormat="1" x14ac:dyDescent="0.2">
      <c r="D2217" s="803"/>
      <c r="E2217" s="804"/>
      <c r="F2217" s="502"/>
      <c r="G2217" s="502"/>
      <c r="H2217" s="502"/>
    </row>
    <row r="2218" spans="4:8" s="5" customFormat="1" x14ac:dyDescent="0.2">
      <c r="D2218" s="803"/>
      <c r="E2218" s="804"/>
      <c r="F2218" s="502"/>
      <c r="G2218" s="502"/>
      <c r="H2218" s="502"/>
    </row>
    <row r="2219" spans="4:8" s="5" customFormat="1" x14ac:dyDescent="0.2">
      <c r="D2219" s="803"/>
      <c r="E2219" s="804"/>
      <c r="F2219" s="502"/>
      <c r="G2219" s="502"/>
      <c r="H2219" s="502"/>
    </row>
    <row r="2220" spans="4:8" s="5" customFormat="1" x14ac:dyDescent="0.2">
      <c r="D2220" s="803"/>
      <c r="E2220" s="804"/>
      <c r="F2220" s="502"/>
      <c r="G2220" s="502"/>
      <c r="H2220" s="502"/>
    </row>
    <row r="2221" spans="4:8" s="5" customFormat="1" x14ac:dyDescent="0.2">
      <c r="D2221" s="803"/>
      <c r="E2221" s="804"/>
      <c r="F2221" s="502"/>
      <c r="G2221" s="502"/>
      <c r="H2221" s="502"/>
    </row>
    <row r="2222" spans="4:8" s="5" customFormat="1" x14ac:dyDescent="0.2">
      <c r="D2222" s="803"/>
      <c r="E2222" s="804"/>
      <c r="F2222" s="502"/>
      <c r="G2222" s="502"/>
      <c r="H2222" s="502"/>
    </row>
    <row r="2223" spans="4:8" s="5" customFormat="1" x14ac:dyDescent="0.2">
      <c r="D2223" s="803"/>
      <c r="E2223" s="804"/>
      <c r="F2223" s="502"/>
      <c r="G2223" s="502"/>
      <c r="H2223" s="502"/>
    </row>
    <row r="2224" spans="4:8" s="5" customFormat="1" x14ac:dyDescent="0.2">
      <c r="D2224" s="803"/>
      <c r="E2224" s="804"/>
      <c r="F2224" s="502"/>
      <c r="G2224" s="502"/>
      <c r="H2224" s="502"/>
    </row>
    <row r="2225" spans="4:8" s="5" customFormat="1" x14ac:dyDescent="0.2">
      <c r="D2225" s="803"/>
      <c r="E2225" s="804"/>
      <c r="F2225" s="502"/>
      <c r="G2225" s="502"/>
      <c r="H2225" s="502"/>
    </row>
    <row r="2226" spans="4:8" s="5" customFormat="1" x14ac:dyDescent="0.2">
      <c r="D2226" s="803"/>
      <c r="E2226" s="804"/>
      <c r="F2226" s="502"/>
      <c r="G2226" s="502"/>
      <c r="H2226" s="502"/>
    </row>
    <row r="2227" spans="4:8" s="5" customFormat="1" x14ac:dyDescent="0.2">
      <c r="D2227" s="803"/>
      <c r="E2227" s="804"/>
      <c r="F2227" s="502"/>
      <c r="G2227" s="502"/>
      <c r="H2227" s="502"/>
    </row>
    <row r="2228" spans="4:8" s="5" customFormat="1" x14ac:dyDescent="0.2">
      <c r="D2228" s="803"/>
      <c r="E2228" s="804"/>
      <c r="F2228" s="502"/>
      <c r="G2228" s="502"/>
      <c r="H2228" s="502"/>
    </row>
    <row r="2229" spans="4:8" s="5" customFormat="1" x14ac:dyDescent="0.2">
      <c r="D2229" s="803"/>
      <c r="E2229" s="804"/>
      <c r="F2229" s="502"/>
      <c r="G2229" s="502"/>
      <c r="H2229" s="502"/>
    </row>
    <row r="2230" spans="4:8" s="5" customFormat="1" x14ac:dyDescent="0.2">
      <c r="D2230" s="803"/>
      <c r="E2230" s="804"/>
      <c r="F2230" s="502"/>
      <c r="G2230" s="502"/>
      <c r="H2230" s="502"/>
    </row>
    <row r="2231" spans="4:8" s="5" customFormat="1" x14ac:dyDescent="0.2">
      <c r="D2231" s="803"/>
      <c r="E2231" s="804"/>
      <c r="F2231" s="502"/>
      <c r="G2231" s="502"/>
      <c r="H2231" s="502"/>
    </row>
    <row r="2232" spans="4:8" s="5" customFormat="1" x14ac:dyDescent="0.2">
      <c r="D2232" s="803"/>
      <c r="E2232" s="804"/>
      <c r="F2232" s="502"/>
      <c r="G2232" s="502"/>
      <c r="H2232" s="502"/>
    </row>
    <row r="2233" spans="4:8" s="5" customFormat="1" x14ac:dyDescent="0.2">
      <c r="D2233" s="803"/>
      <c r="E2233" s="804"/>
      <c r="F2233" s="502"/>
      <c r="G2233" s="502"/>
      <c r="H2233" s="502"/>
    </row>
    <row r="2234" spans="4:8" s="5" customFormat="1" x14ac:dyDescent="0.2">
      <c r="D2234" s="803"/>
      <c r="E2234" s="804"/>
      <c r="F2234" s="502"/>
      <c r="G2234" s="502"/>
      <c r="H2234" s="502"/>
    </row>
    <row r="2235" spans="4:8" s="5" customFormat="1" x14ac:dyDescent="0.2">
      <c r="D2235" s="803"/>
      <c r="E2235" s="804"/>
      <c r="F2235" s="502"/>
      <c r="G2235" s="502"/>
      <c r="H2235" s="502"/>
    </row>
    <row r="2236" spans="4:8" s="5" customFormat="1" x14ac:dyDescent="0.2">
      <c r="D2236" s="803"/>
      <c r="E2236" s="804"/>
      <c r="F2236" s="502"/>
      <c r="G2236" s="502"/>
      <c r="H2236" s="502"/>
    </row>
    <row r="2237" spans="4:8" s="5" customFormat="1" x14ac:dyDescent="0.2">
      <c r="D2237" s="803"/>
      <c r="E2237" s="804"/>
      <c r="F2237" s="502"/>
      <c r="G2237" s="502"/>
      <c r="H2237" s="502"/>
    </row>
    <row r="2238" spans="4:8" s="5" customFormat="1" x14ac:dyDescent="0.2">
      <c r="D2238" s="803"/>
      <c r="E2238" s="804"/>
      <c r="F2238" s="502"/>
      <c r="G2238" s="502"/>
      <c r="H2238" s="502"/>
    </row>
    <row r="2239" spans="4:8" s="5" customFormat="1" x14ac:dyDescent="0.2">
      <c r="D2239" s="803"/>
      <c r="E2239" s="804"/>
      <c r="F2239" s="502"/>
      <c r="G2239" s="502"/>
      <c r="H2239" s="502"/>
    </row>
    <row r="2240" spans="4:8" s="5" customFormat="1" x14ac:dyDescent="0.2">
      <c r="D2240" s="803"/>
      <c r="E2240" s="804"/>
      <c r="F2240" s="502"/>
      <c r="G2240" s="502"/>
      <c r="H2240" s="502"/>
    </row>
    <row r="2241" spans="4:8" s="5" customFormat="1" x14ac:dyDescent="0.2">
      <c r="D2241" s="803"/>
      <c r="E2241" s="804"/>
      <c r="F2241" s="502"/>
      <c r="G2241" s="502"/>
      <c r="H2241" s="502"/>
    </row>
    <row r="2242" spans="4:8" s="5" customFormat="1" x14ac:dyDescent="0.2">
      <c r="D2242" s="803"/>
      <c r="E2242" s="804"/>
      <c r="F2242" s="502"/>
      <c r="G2242" s="502"/>
      <c r="H2242" s="502"/>
    </row>
    <row r="2243" spans="4:8" s="5" customFormat="1" x14ac:dyDescent="0.2">
      <c r="D2243" s="803"/>
      <c r="E2243" s="804"/>
      <c r="F2243" s="502"/>
      <c r="G2243" s="502"/>
      <c r="H2243" s="502"/>
    </row>
    <row r="2244" spans="4:8" s="5" customFormat="1" x14ac:dyDescent="0.2">
      <c r="D2244" s="803"/>
      <c r="E2244" s="804"/>
      <c r="F2244" s="502"/>
      <c r="G2244" s="502"/>
      <c r="H2244" s="502"/>
    </row>
    <row r="2245" spans="4:8" s="5" customFormat="1" x14ac:dyDescent="0.2">
      <c r="D2245" s="803"/>
      <c r="E2245" s="804"/>
      <c r="F2245" s="502"/>
      <c r="G2245" s="502"/>
      <c r="H2245" s="502"/>
    </row>
    <row r="2246" spans="4:8" s="5" customFormat="1" x14ac:dyDescent="0.2">
      <c r="D2246" s="803"/>
      <c r="E2246" s="804"/>
      <c r="F2246" s="502"/>
      <c r="G2246" s="502"/>
      <c r="H2246" s="502"/>
    </row>
    <row r="2247" spans="4:8" s="5" customFormat="1" x14ac:dyDescent="0.2">
      <c r="D2247" s="803"/>
      <c r="E2247" s="804"/>
      <c r="F2247" s="502"/>
      <c r="G2247" s="502"/>
      <c r="H2247" s="502"/>
    </row>
    <row r="2248" spans="4:8" s="5" customFormat="1" x14ac:dyDescent="0.2">
      <c r="D2248" s="803"/>
      <c r="E2248" s="804"/>
      <c r="F2248" s="502"/>
      <c r="G2248" s="502"/>
      <c r="H2248" s="502"/>
    </row>
    <row r="2249" spans="4:8" s="5" customFormat="1" x14ac:dyDescent="0.2">
      <c r="D2249" s="803"/>
      <c r="E2249" s="804"/>
      <c r="F2249" s="502"/>
      <c r="G2249" s="502"/>
      <c r="H2249" s="502"/>
    </row>
    <row r="2250" spans="4:8" s="5" customFormat="1" x14ac:dyDescent="0.2">
      <c r="D2250" s="803"/>
      <c r="E2250" s="804"/>
      <c r="F2250" s="502"/>
      <c r="G2250" s="502"/>
      <c r="H2250" s="502"/>
    </row>
    <row r="2251" spans="4:8" s="5" customFormat="1" x14ac:dyDescent="0.2">
      <c r="D2251" s="803"/>
      <c r="E2251" s="804"/>
      <c r="F2251" s="502"/>
      <c r="G2251" s="502"/>
      <c r="H2251" s="502"/>
    </row>
    <row r="2252" spans="4:8" s="5" customFormat="1" x14ac:dyDescent="0.2">
      <c r="D2252" s="803"/>
      <c r="E2252" s="804"/>
      <c r="F2252" s="502"/>
      <c r="G2252" s="502"/>
      <c r="H2252" s="502"/>
    </row>
    <row r="2253" spans="4:8" s="5" customFormat="1" x14ac:dyDescent="0.2">
      <c r="D2253" s="803"/>
      <c r="E2253" s="804"/>
      <c r="F2253" s="502"/>
      <c r="G2253" s="502"/>
      <c r="H2253" s="502"/>
    </row>
    <row r="2254" spans="4:8" s="5" customFormat="1" x14ac:dyDescent="0.2">
      <c r="D2254" s="803"/>
      <c r="E2254" s="804"/>
      <c r="F2254" s="502"/>
      <c r="G2254" s="502"/>
      <c r="H2254" s="502"/>
    </row>
    <row r="2255" spans="4:8" s="5" customFormat="1" x14ac:dyDescent="0.2">
      <c r="D2255" s="803"/>
      <c r="E2255" s="804"/>
      <c r="F2255" s="502"/>
      <c r="G2255" s="502"/>
      <c r="H2255" s="502"/>
    </row>
    <row r="2256" spans="4:8" s="5" customFormat="1" x14ac:dyDescent="0.2">
      <c r="D2256" s="803"/>
      <c r="E2256" s="804"/>
      <c r="F2256" s="502"/>
      <c r="G2256" s="502"/>
      <c r="H2256" s="502"/>
    </row>
    <row r="2257" spans="4:8" s="5" customFormat="1" x14ac:dyDescent="0.2">
      <c r="D2257" s="803"/>
      <c r="E2257" s="804"/>
      <c r="F2257" s="502"/>
      <c r="G2257" s="502"/>
      <c r="H2257" s="502"/>
    </row>
    <row r="2258" spans="4:8" s="5" customFormat="1" x14ac:dyDescent="0.2">
      <c r="D2258" s="803"/>
      <c r="E2258" s="804"/>
      <c r="F2258" s="502"/>
      <c r="G2258" s="502"/>
      <c r="H2258" s="502"/>
    </row>
    <row r="2259" spans="4:8" s="5" customFormat="1" x14ac:dyDescent="0.2">
      <c r="D2259" s="803"/>
      <c r="E2259" s="804"/>
      <c r="F2259" s="502"/>
      <c r="G2259" s="502"/>
      <c r="H2259" s="502"/>
    </row>
    <row r="2260" spans="4:8" s="5" customFormat="1" x14ac:dyDescent="0.2">
      <c r="D2260" s="803"/>
      <c r="E2260" s="804"/>
      <c r="F2260" s="502"/>
      <c r="G2260" s="502"/>
      <c r="H2260" s="502"/>
    </row>
    <row r="2261" spans="4:8" s="5" customFormat="1" x14ac:dyDescent="0.2">
      <c r="D2261" s="803"/>
      <c r="E2261" s="804"/>
      <c r="F2261" s="502"/>
      <c r="G2261" s="502"/>
      <c r="H2261" s="502"/>
    </row>
    <row r="2262" spans="4:8" s="5" customFormat="1" x14ac:dyDescent="0.2">
      <c r="D2262" s="803"/>
      <c r="E2262" s="804"/>
      <c r="F2262" s="502"/>
      <c r="G2262" s="502"/>
      <c r="H2262" s="502"/>
    </row>
    <row r="2263" spans="4:8" s="5" customFormat="1" x14ac:dyDescent="0.2">
      <c r="D2263" s="803"/>
      <c r="E2263" s="804"/>
      <c r="F2263" s="502"/>
      <c r="G2263" s="502"/>
      <c r="H2263" s="502"/>
    </row>
    <row r="2264" spans="4:8" s="5" customFormat="1" x14ac:dyDescent="0.2">
      <c r="D2264" s="803"/>
      <c r="E2264" s="804"/>
      <c r="F2264" s="502"/>
      <c r="G2264" s="502"/>
      <c r="H2264" s="502"/>
    </row>
    <row r="2265" spans="4:8" s="5" customFormat="1" x14ac:dyDescent="0.2">
      <c r="D2265" s="803"/>
      <c r="E2265" s="804"/>
      <c r="F2265" s="502"/>
      <c r="G2265" s="502"/>
      <c r="H2265" s="502"/>
    </row>
    <row r="2266" spans="4:8" s="5" customFormat="1" x14ac:dyDescent="0.2">
      <c r="D2266" s="803"/>
      <c r="E2266" s="804"/>
      <c r="F2266" s="502"/>
      <c r="G2266" s="502"/>
      <c r="H2266" s="502"/>
    </row>
    <row r="2267" spans="4:8" s="5" customFormat="1" x14ac:dyDescent="0.2">
      <c r="D2267" s="803"/>
      <c r="E2267" s="804"/>
      <c r="F2267" s="502"/>
      <c r="G2267" s="502"/>
      <c r="H2267" s="502"/>
    </row>
    <row r="2268" spans="4:8" s="5" customFormat="1" x14ac:dyDescent="0.2">
      <c r="D2268" s="803"/>
      <c r="E2268" s="804"/>
      <c r="F2268" s="502"/>
      <c r="G2268" s="502"/>
      <c r="H2268" s="502"/>
    </row>
    <row r="2269" spans="4:8" s="5" customFormat="1" x14ac:dyDescent="0.2">
      <c r="D2269" s="803"/>
      <c r="E2269" s="804"/>
      <c r="F2269" s="502"/>
      <c r="G2269" s="502"/>
      <c r="H2269" s="502"/>
    </row>
    <row r="2270" spans="4:8" s="5" customFormat="1" x14ac:dyDescent="0.2">
      <c r="D2270" s="803"/>
      <c r="E2270" s="804"/>
      <c r="F2270" s="502"/>
      <c r="G2270" s="502"/>
      <c r="H2270" s="502"/>
    </row>
    <row r="2271" spans="4:8" s="5" customFormat="1" x14ac:dyDescent="0.2">
      <c r="D2271" s="803"/>
      <c r="E2271" s="804"/>
      <c r="F2271" s="502"/>
      <c r="G2271" s="502"/>
      <c r="H2271" s="502"/>
    </row>
    <row r="2272" spans="4:8" s="5" customFormat="1" x14ac:dyDescent="0.2">
      <c r="D2272" s="803"/>
      <c r="E2272" s="804"/>
      <c r="F2272" s="502"/>
      <c r="G2272" s="502"/>
      <c r="H2272" s="502"/>
    </row>
    <row r="2273" spans="4:8" s="5" customFormat="1" x14ac:dyDescent="0.2">
      <c r="D2273" s="803"/>
      <c r="E2273" s="804"/>
      <c r="F2273" s="502"/>
      <c r="G2273" s="502"/>
      <c r="H2273" s="502"/>
    </row>
    <row r="2274" spans="4:8" s="5" customFormat="1" x14ac:dyDescent="0.2">
      <c r="D2274" s="803"/>
      <c r="E2274" s="804"/>
      <c r="F2274" s="502"/>
      <c r="G2274" s="502"/>
      <c r="H2274" s="502"/>
    </row>
    <row r="2275" spans="4:8" s="5" customFormat="1" x14ac:dyDescent="0.2">
      <c r="D2275" s="803"/>
      <c r="E2275" s="804"/>
      <c r="F2275" s="502"/>
      <c r="G2275" s="502"/>
      <c r="H2275" s="502"/>
    </row>
    <row r="2276" spans="4:8" s="5" customFormat="1" x14ac:dyDescent="0.2">
      <c r="D2276" s="803"/>
      <c r="E2276" s="804"/>
      <c r="F2276" s="502"/>
      <c r="G2276" s="502"/>
      <c r="H2276" s="502"/>
    </row>
    <row r="2277" spans="4:8" s="5" customFormat="1" x14ac:dyDescent="0.2">
      <c r="D2277" s="803"/>
      <c r="E2277" s="804"/>
      <c r="F2277" s="502"/>
      <c r="G2277" s="502"/>
      <c r="H2277" s="502"/>
    </row>
    <row r="2278" spans="4:8" s="5" customFormat="1" x14ac:dyDescent="0.2">
      <c r="D2278" s="803"/>
      <c r="E2278" s="804"/>
      <c r="F2278" s="502"/>
      <c r="G2278" s="502"/>
      <c r="H2278" s="502"/>
    </row>
    <row r="2279" spans="4:8" s="5" customFormat="1" x14ac:dyDescent="0.2">
      <c r="D2279" s="803"/>
      <c r="E2279" s="804"/>
      <c r="F2279" s="502"/>
      <c r="G2279" s="502"/>
      <c r="H2279" s="502"/>
    </row>
    <row r="2280" spans="4:8" s="5" customFormat="1" x14ac:dyDescent="0.2">
      <c r="D2280" s="803"/>
      <c r="E2280" s="804"/>
      <c r="F2280" s="502"/>
      <c r="G2280" s="502"/>
      <c r="H2280" s="502"/>
    </row>
    <row r="2281" spans="4:8" s="5" customFormat="1" x14ac:dyDescent="0.2">
      <c r="D2281" s="803"/>
      <c r="E2281" s="804"/>
      <c r="F2281" s="502"/>
      <c r="G2281" s="502"/>
      <c r="H2281" s="502"/>
    </row>
    <row r="2282" spans="4:8" s="5" customFormat="1" x14ac:dyDescent="0.2">
      <c r="D2282" s="803"/>
      <c r="E2282" s="804"/>
      <c r="F2282" s="502"/>
      <c r="G2282" s="502"/>
      <c r="H2282" s="502"/>
    </row>
    <row r="2283" spans="4:8" s="5" customFormat="1" x14ac:dyDescent="0.2">
      <c r="D2283" s="803"/>
      <c r="E2283" s="804"/>
      <c r="F2283" s="502"/>
      <c r="G2283" s="502"/>
      <c r="H2283" s="502"/>
    </row>
    <row r="2284" spans="4:8" s="5" customFormat="1" x14ac:dyDescent="0.2">
      <c r="D2284" s="803"/>
      <c r="E2284" s="804"/>
      <c r="F2284" s="502"/>
      <c r="G2284" s="502"/>
      <c r="H2284" s="502"/>
    </row>
    <row r="2285" spans="4:8" s="5" customFormat="1" x14ac:dyDescent="0.2">
      <c r="D2285" s="803"/>
      <c r="E2285" s="804"/>
      <c r="F2285" s="502"/>
      <c r="G2285" s="502"/>
      <c r="H2285" s="502"/>
    </row>
    <row r="2286" spans="4:8" s="5" customFormat="1" x14ac:dyDescent="0.2">
      <c r="D2286" s="803"/>
      <c r="E2286" s="804"/>
      <c r="F2286" s="502"/>
      <c r="G2286" s="502"/>
      <c r="H2286" s="502"/>
    </row>
    <row r="2287" spans="4:8" s="5" customFormat="1" x14ac:dyDescent="0.2">
      <c r="D2287" s="803"/>
      <c r="E2287" s="804"/>
      <c r="F2287" s="502"/>
      <c r="G2287" s="502"/>
      <c r="H2287" s="502"/>
    </row>
    <row r="2288" spans="4:8" s="5" customFormat="1" x14ac:dyDescent="0.2">
      <c r="D2288" s="803"/>
      <c r="E2288" s="804"/>
      <c r="F2288" s="502"/>
      <c r="G2288" s="502"/>
      <c r="H2288" s="502"/>
    </row>
    <row r="2289" spans="4:8" s="5" customFormat="1" x14ac:dyDescent="0.2">
      <c r="D2289" s="803"/>
      <c r="E2289" s="804"/>
      <c r="F2289" s="502"/>
      <c r="G2289" s="502"/>
      <c r="H2289" s="502"/>
    </row>
    <row r="2290" spans="4:8" s="5" customFormat="1" x14ac:dyDescent="0.2">
      <c r="D2290" s="803"/>
      <c r="E2290" s="804"/>
      <c r="F2290" s="502"/>
      <c r="G2290" s="502"/>
      <c r="H2290" s="502"/>
    </row>
    <row r="2291" spans="4:8" s="5" customFormat="1" x14ac:dyDescent="0.2">
      <c r="D2291" s="803"/>
      <c r="E2291" s="804"/>
      <c r="F2291" s="502"/>
      <c r="G2291" s="502"/>
      <c r="H2291" s="502"/>
    </row>
    <row r="2292" spans="4:8" s="5" customFormat="1" x14ac:dyDescent="0.2">
      <c r="D2292" s="803"/>
      <c r="E2292" s="804"/>
      <c r="F2292" s="502"/>
      <c r="G2292" s="502"/>
      <c r="H2292" s="502"/>
    </row>
    <row r="2293" spans="4:8" s="5" customFormat="1" x14ac:dyDescent="0.2">
      <c r="D2293" s="803"/>
      <c r="E2293" s="804"/>
      <c r="F2293" s="502"/>
      <c r="G2293" s="502"/>
      <c r="H2293" s="502"/>
    </row>
    <row r="2294" spans="4:8" s="5" customFormat="1" x14ac:dyDescent="0.2">
      <c r="D2294" s="803"/>
      <c r="E2294" s="804"/>
      <c r="F2294" s="502"/>
      <c r="G2294" s="502"/>
      <c r="H2294" s="502"/>
    </row>
    <row r="2295" spans="4:8" s="5" customFormat="1" x14ac:dyDescent="0.2">
      <c r="D2295" s="803"/>
      <c r="E2295" s="804"/>
      <c r="F2295" s="502"/>
      <c r="G2295" s="502"/>
      <c r="H2295" s="502"/>
    </row>
    <row r="2296" spans="4:8" s="5" customFormat="1" x14ac:dyDescent="0.2">
      <c r="D2296" s="803"/>
      <c r="E2296" s="804"/>
      <c r="F2296" s="502"/>
      <c r="G2296" s="502"/>
      <c r="H2296" s="502"/>
    </row>
    <row r="2297" spans="4:8" s="5" customFormat="1" x14ac:dyDescent="0.2">
      <c r="D2297" s="803"/>
      <c r="E2297" s="804"/>
      <c r="F2297" s="502"/>
      <c r="G2297" s="502"/>
      <c r="H2297" s="502"/>
    </row>
    <row r="2298" spans="4:8" s="5" customFormat="1" x14ac:dyDescent="0.2">
      <c r="D2298" s="803"/>
      <c r="E2298" s="804"/>
      <c r="F2298" s="502"/>
      <c r="G2298" s="502"/>
      <c r="H2298" s="502"/>
    </row>
    <row r="2299" spans="4:8" s="5" customFormat="1" x14ac:dyDescent="0.2">
      <c r="D2299" s="803"/>
      <c r="E2299" s="804"/>
      <c r="F2299" s="502"/>
      <c r="G2299" s="502"/>
      <c r="H2299" s="502"/>
    </row>
    <row r="2300" spans="4:8" s="5" customFormat="1" x14ac:dyDescent="0.2">
      <c r="D2300" s="803"/>
      <c r="E2300" s="804"/>
      <c r="F2300" s="502"/>
      <c r="G2300" s="502"/>
      <c r="H2300" s="502"/>
    </row>
    <row r="2301" spans="4:8" s="5" customFormat="1" x14ac:dyDescent="0.2">
      <c r="D2301" s="803"/>
      <c r="E2301" s="804"/>
      <c r="F2301" s="502"/>
      <c r="G2301" s="502"/>
      <c r="H2301" s="502"/>
    </row>
    <row r="2302" spans="4:8" s="5" customFormat="1" x14ac:dyDescent="0.2">
      <c r="D2302" s="803"/>
      <c r="E2302" s="804"/>
      <c r="F2302" s="502"/>
      <c r="G2302" s="502"/>
      <c r="H2302" s="502"/>
    </row>
    <row r="2303" spans="4:8" s="5" customFormat="1" x14ac:dyDescent="0.2">
      <c r="D2303" s="803"/>
      <c r="E2303" s="804"/>
      <c r="F2303" s="502"/>
      <c r="G2303" s="502"/>
      <c r="H2303" s="502"/>
    </row>
    <row r="2304" spans="4:8" s="5" customFormat="1" x14ac:dyDescent="0.2">
      <c r="D2304" s="803"/>
      <c r="E2304" s="804"/>
      <c r="F2304" s="502"/>
      <c r="G2304" s="502"/>
      <c r="H2304" s="502"/>
    </row>
    <row r="2305" spans="4:8" s="5" customFormat="1" x14ac:dyDescent="0.2">
      <c r="D2305" s="803"/>
      <c r="E2305" s="804"/>
      <c r="F2305" s="502"/>
      <c r="G2305" s="502"/>
      <c r="H2305" s="502"/>
    </row>
    <row r="2306" spans="4:8" s="5" customFormat="1" x14ac:dyDescent="0.2">
      <c r="D2306" s="803"/>
      <c r="E2306" s="804"/>
      <c r="F2306" s="502"/>
      <c r="G2306" s="502"/>
      <c r="H2306" s="502"/>
    </row>
    <row r="2307" spans="4:8" s="5" customFormat="1" x14ac:dyDescent="0.2">
      <c r="D2307" s="803"/>
      <c r="E2307" s="804"/>
      <c r="F2307" s="502"/>
      <c r="G2307" s="502"/>
      <c r="H2307" s="502"/>
    </row>
    <row r="2308" spans="4:8" s="5" customFormat="1" x14ac:dyDescent="0.2">
      <c r="D2308" s="803"/>
      <c r="E2308" s="804"/>
      <c r="F2308" s="502"/>
      <c r="G2308" s="502"/>
      <c r="H2308" s="502"/>
    </row>
    <row r="2309" spans="4:8" s="5" customFormat="1" x14ac:dyDescent="0.2">
      <c r="D2309" s="803"/>
      <c r="E2309" s="804"/>
      <c r="F2309" s="502"/>
      <c r="G2309" s="502"/>
      <c r="H2309" s="502"/>
    </row>
    <row r="2310" spans="4:8" s="5" customFormat="1" x14ac:dyDescent="0.2">
      <c r="D2310" s="803"/>
      <c r="E2310" s="804"/>
      <c r="F2310" s="502"/>
      <c r="G2310" s="502"/>
      <c r="H2310" s="502"/>
    </row>
    <row r="2311" spans="4:8" s="5" customFormat="1" x14ac:dyDescent="0.2">
      <c r="D2311" s="803"/>
      <c r="E2311" s="804"/>
      <c r="F2311" s="502"/>
      <c r="G2311" s="502"/>
      <c r="H2311" s="502"/>
    </row>
    <row r="2312" spans="4:8" s="5" customFormat="1" x14ac:dyDescent="0.2">
      <c r="D2312" s="803"/>
      <c r="E2312" s="804"/>
      <c r="F2312" s="502"/>
      <c r="G2312" s="502"/>
      <c r="H2312" s="502"/>
    </row>
    <row r="2313" spans="4:8" s="5" customFormat="1" x14ac:dyDescent="0.2">
      <c r="D2313" s="803"/>
      <c r="E2313" s="804"/>
      <c r="F2313" s="502"/>
      <c r="G2313" s="502"/>
      <c r="H2313" s="502"/>
    </row>
    <row r="2314" spans="4:8" s="5" customFormat="1" x14ac:dyDescent="0.2">
      <c r="D2314" s="803"/>
      <c r="E2314" s="804"/>
      <c r="F2314" s="502"/>
      <c r="G2314" s="502"/>
      <c r="H2314" s="502"/>
    </row>
    <row r="2315" spans="4:8" s="5" customFormat="1" x14ac:dyDescent="0.2">
      <c r="D2315" s="803"/>
      <c r="E2315" s="804"/>
      <c r="F2315" s="502"/>
      <c r="G2315" s="502"/>
      <c r="H2315" s="502"/>
    </row>
    <row r="2316" spans="4:8" s="5" customFormat="1" x14ac:dyDescent="0.2">
      <c r="D2316" s="803"/>
      <c r="E2316" s="804"/>
      <c r="F2316" s="502"/>
      <c r="G2316" s="502"/>
      <c r="H2316" s="502"/>
    </row>
    <row r="2317" spans="4:8" s="5" customFormat="1" x14ac:dyDescent="0.2">
      <c r="D2317" s="803"/>
      <c r="E2317" s="804"/>
      <c r="F2317" s="502"/>
      <c r="G2317" s="502"/>
      <c r="H2317" s="502"/>
    </row>
    <row r="2318" spans="4:8" s="5" customFormat="1" x14ac:dyDescent="0.2">
      <c r="D2318" s="803"/>
      <c r="E2318" s="804"/>
      <c r="F2318" s="502"/>
      <c r="G2318" s="502"/>
      <c r="H2318" s="502"/>
    </row>
    <row r="2319" spans="4:8" s="5" customFormat="1" x14ac:dyDescent="0.2">
      <c r="D2319" s="803"/>
      <c r="E2319" s="804"/>
      <c r="F2319" s="502"/>
      <c r="G2319" s="502"/>
      <c r="H2319" s="502"/>
    </row>
    <row r="2320" spans="4:8" s="5" customFormat="1" x14ac:dyDescent="0.2">
      <c r="D2320" s="803"/>
      <c r="E2320" s="804"/>
      <c r="F2320" s="502"/>
      <c r="G2320" s="502"/>
      <c r="H2320" s="502"/>
    </row>
    <row r="2321" spans="4:8" s="5" customFormat="1" x14ac:dyDescent="0.2">
      <c r="D2321" s="803"/>
      <c r="E2321" s="804"/>
      <c r="F2321" s="502"/>
      <c r="G2321" s="502"/>
      <c r="H2321" s="502"/>
    </row>
    <row r="2322" spans="4:8" s="5" customFormat="1" x14ac:dyDescent="0.2">
      <c r="D2322" s="803"/>
      <c r="E2322" s="804"/>
      <c r="F2322" s="502"/>
      <c r="G2322" s="502"/>
      <c r="H2322" s="502"/>
    </row>
    <row r="2323" spans="4:8" s="5" customFormat="1" x14ac:dyDescent="0.2">
      <c r="D2323" s="803"/>
      <c r="E2323" s="804"/>
      <c r="F2323" s="502"/>
      <c r="G2323" s="502"/>
      <c r="H2323" s="502"/>
    </row>
    <row r="2324" spans="4:8" s="5" customFormat="1" x14ac:dyDescent="0.2">
      <c r="D2324" s="803"/>
      <c r="E2324" s="804"/>
      <c r="F2324" s="502"/>
      <c r="G2324" s="502"/>
      <c r="H2324" s="502"/>
    </row>
    <row r="2325" spans="4:8" s="5" customFormat="1" x14ac:dyDescent="0.2">
      <c r="D2325" s="803"/>
      <c r="E2325" s="804"/>
      <c r="F2325" s="502"/>
      <c r="G2325" s="502"/>
      <c r="H2325" s="502"/>
    </row>
    <row r="2326" spans="4:8" s="5" customFormat="1" x14ac:dyDescent="0.2">
      <c r="D2326" s="803"/>
      <c r="E2326" s="804"/>
      <c r="F2326" s="502"/>
      <c r="G2326" s="502"/>
      <c r="H2326" s="502"/>
    </row>
    <row r="2327" spans="4:8" s="5" customFormat="1" x14ac:dyDescent="0.2">
      <c r="D2327" s="803"/>
      <c r="E2327" s="804"/>
      <c r="F2327" s="502"/>
      <c r="G2327" s="502"/>
      <c r="H2327" s="502"/>
    </row>
    <row r="2328" spans="4:8" s="5" customFormat="1" x14ac:dyDescent="0.2">
      <c r="D2328" s="803"/>
      <c r="E2328" s="804"/>
      <c r="F2328" s="502"/>
      <c r="G2328" s="502"/>
      <c r="H2328" s="502"/>
    </row>
    <row r="2329" spans="4:8" s="5" customFormat="1" x14ac:dyDescent="0.2">
      <c r="D2329" s="803"/>
      <c r="E2329" s="804"/>
      <c r="F2329" s="502"/>
      <c r="G2329" s="502"/>
      <c r="H2329" s="502"/>
    </row>
    <row r="2330" spans="4:8" s="5" customFormat="1" x14ac:dyDescent="0.2">
      <c r="D2330" s="803"/>
      <c r="E2330" s="804"/>
      <c r="F2330" s="502"/>
      <c r="G2330" s="502"/>
      <c r="H2330" s="502"/>
    </row>
    <row r="2331" spans="4:8" s="5" customFormat="1" x14ac:dyDescent="0.2">
      <c r="D2331" s="803"/>
      <c r="E2331" s="804"/>
      <c r="F2331" s="502"/>
      <c r="G2331" s="502"/>
      <c r="H2331" s="502"/>
    </row>
    <row r="2332" spans="4:8" s="5" customFormat="1" x14ac:dyDescent="0.2">
      <c r="D2332" s="803"/>
      <c r="E2332" s="804"/>
      <c r="F2332" s="502"/>
      <c r="G2332" s="502"/>
      <c r="H2332" s="502"/>
    </row>
    <row r="2333" spans="4:8" s="5" customFormat="1" x14ac:dyDescent="0.2">
      <c r="D2333" s="803"/>
      <c r="E2333" s="804"/>
      <c r="F2333" s="502"/>
      <c r="G2333" s="502"/>
      <c r="H2333" s="502"/>
    </row>
    <row r="2334" spans="4:8" s="5" customFormat="1" x14ac:dyDescent="0.2">
      <c r="D2334" s="803"/>
      <c r="E2334" s="804"/>
      <c r="F2334" s="502"/>
      <c r="G2334" s="502"/>
      <c r="H2334" s="502"/>
    </row>
    <row r="2335" spans="4:8" s="5" customFormat="1" x14ac:dyDescent="0.2">
      <c r="D2335" s="803"/>
      <c r="E2335" s="804"/>
      <c r="F2335" s="502"/>
      <c r="G2335" s="502"/>
      <c r="H2335" s="502"/>
    </row>
    <row r="2336" spans="4:8" s="5" customFormat="1" x14ac:dyDescent="0.2">
      <c r="D2336" s="803"/>
      <c r="E2336" s="804"/>
      <c r="F2336" s="502"/>
      <c r="G2336" s="502"/>
      <c r="H2336" s="502"/>
    </row>
    <row r="2337" spans="4:8" s="5" customFormat="1" x14ac:dyDescent="0.2">
      <c r="D2337" s="803"/>
      <c r="E2337" s="804"/>
      <c r="F2337" s="502"/>
      <c r="G2337" s="502"/>
      <c r="H2337" s="502"/>
    </row>
    <row r="2338" spans="4:8" s="5" customFormat="1" x14ac:dyDescent="0.2">
      <c r="D2338" s="803"/>
      <c r="E2338" s="804"/>
      <c r="F2338" s="502"/>
      <c r="G2338" s="502"/>
      <c r="H2338" s="502"/>
    </row>
    <row r="2339" spans="4:8" s="5" customFormat="1" x14ac:dyDescent="0.2">
      <c r="D2339" s="803"/>
      <c r="E2339" s="804"/>
      <c r="F2339" s="502"/>
      <c r="G2339" s="502"/>
      <c r="H2339" s="502"/>
    </row>
    <row r="2340" spans="4:8" s="5" customFormat="1" x14ac:dyDescent="0.2">
      <c r="D2340" s="803"/>
      <c r="E2340" s="804"/>
      <c r="F2340" s="502"/>
      <c r="G2340" s="502"/>
      <c r="H2340" s="502"/>
    </row>
    <row r="2341" spans="4:8" s="5" customFormat="1" x14ac:dyDescent="0.2">
      <c r="D2341" s="803"/>
      <c r="E2341" s="804"/>
      <c r="F2341" s="502"/>
      <c r="G2341" s="502"/>
      <c r="H2341" s="502"/>
    </row>
    <row r="2342" spans="4:8" s="5" customFormat="1" x14ac:dyDescent="0.2">
      <c r="D2342" s="803"/>
      <c r="E2342" s="804"/>
      <c r="F2342" s="502"/>
      <c r="G2342" s="502"/>
      <c r="H2342" s="502"/>
    </row>
    <row r="2343" spans="4:8" s="5" customFormat="1" x14ac:dyDescent="0.2">
      <c r="D2343" s="803"/>
      <c r="E2343" s="804"/>
      <c r="F2343" s="502"/>
      <c r="G2343" s="502"/>
      <c r="H2343" s="502"/>
    </row>
    <row r="2344" spans="4:8" s="5" customFormat="1" x14ac:dyDescent="0.2">
      <c r="D2344" s="803"/>
      <c r="E2344" s="804"/>
      <c r="F2344" s="502"/>
      <c r="G2344" s="502"/>
      <c r="H2344" s="502"/>
    </row>
    <row r="2345" spans="4:8" s="5" customFormat="1" x14ac:dyDescent="0.2">
      <c r="D2345" s="803"/>
      <c r="E2345" s="804"/>
      <c r="F2345" s="502"/>
      <c r="G2345" s="502"/>
      <c r="H2345" s="502"/>
    </row>
    <row r="2346" spans="4:8" s="5" customFormat="1" x14ac:dyDescent="0.2">
      <c r="D2346" s="803"/>
      <c r="E2346" s="804"/>
      <c r="F2346" s="502"/>
      <c r="G2346" s="502"/>
      <c r="H2346" s="502"/>
    </row>
    <row r="2347" spans="4:8" s="5" customFormat="1" x14ac:dyDescent="0.2">
      <c r="D2347" s="803"/>
      <c r="E2347" s="804"/>
      <c r="F2347" s="502"/>
      <c r="G2347" s="502"/>
      <c r="H2347" s="502"/>
    </row>
    <row r="2348" spans="4:8" s="5" customFormat="1" x14ac:dyDescent="0.2">
      <c r="D2348" s="803"/>
      <c r="E2348" s="804"/>
      <c r="F2348" s="502"/>
      <c r="G2348" s="502"/>
      <c r="H2348" s="502"/>
    </row>
    <row r="2349" spans="4:8" s="5" customFormat="1" x14ac:dyDescent="0.2">
      <c r="D2349" s="803"/>
      <c r="E2349" s="804"/>
      <c r="F2349" s="502"/>
      <c r="G2349" s="502"/>
      <c r="H2349" s="502"/>
    </row>
    <row r="2350" spans="4:8" s="5" customFormat="1" x14ac:dyDescent="0.2">
      <c r="D2350" s="803"/>
      <c r="E2350" s="804"/>
      <c r="F2350" s="502"/>
      <c r="G2350" s="502"/>
      <c r="H2350" s="502"/>
    </row>
    <row r="2351" spans="4:8" s="5" customFormat="1" x14ac:dyDescent="0.2">
      <c r="D2351" s="803"/>
      <c r="E2351" s="804"/>
      <c r="F2351" s="502"/>
      <c r="G2351" s="502"/>
      <c r="H2351" s="502"/>
    </row>
    <row r="2352" spans="4:8" s="5" customFormat="1" x14ac:dyDescent="0.2">
      <c r="D2352" s="803"/>
      <c r="E2352" s="804"/>
      <c r="F2352" s="502"/>
      <c r="G2352" s="502"/>
      <c r="H2352" s="502"/>
    </row>
    <row r="2353" spans="4:8" s="5" customFormat="1" x14ac:dyDescent="0.2">
      <c r="D2353" s="803"/>
      <c r="E2353" s="804"/>
      <c r="F2353" s="502"/>
      <c r="G2353" s="502"/>
      <c r="H2353" s="502"/>
    </row>
    <row r="2354" spans="4:8" s="5" customFormat="1" x14ac:dyDescent="0.2">
      <c r="D2354" s="803"/>
      <c r="E2354" s="804"/>
      <c r="F2354" s="502"/>
      <c r="G2354" s="502"/>
      <c r="H2354" s="502"/>
    </row>
    <row r="2355" spans="4:8" s="5" customFormat="1" x14ac:dyDescent="0.2">
      <c r="D2355" s="803"/>
      <c r="E2355" s="804"/>
      <c r="F2355" s="502"/>
      <c r="G2355" s="502"/>
      <c r="H2355" s="502"/>
    </row>
    <row r="2356" spans="4:8" s="5" customFormat="1" x14ac:dyDescent="0.2">
      <c r="D2356" s="803"/>
      <c r="E2356" s="804"/>
      <c r="F2356" s="502"/>
      <c r="G2356" s="502"/>
      <c r="H2356" s="502"/>
    </row>
    <row r="2357" spans="4:8" s="5" customFormat="1" x14ac:dyDescent="0.2">
      <c r="D2357" s="803"/>
      <c r="E2357" s="804"/>
      <c r="F2357" s="502"/>
      <c r="G2357" s="502"/>
      <c r="H2357" s="502"/>
    </row>
    <row r="2358" spans="4:8" s="5" customFormat="1" x14ac:dyDescent="0.2">
      <c r="D2358" s="803"/>
      <c r="E2358" s="804"/>
      <c r="F2358" s="502"/>
      <c r="G2358" s="502"/>
      <c r="H2358" s="502"/>
    </row>
    <row r="2359" spans="4:8" s="5" customFormat="1" x14ac:dyDescent="0.2">
      <c r="D2359" s="803"/>
      <c r="E2359" s="804"/>
      <c r="F2359" s="502"/>
      <c r="G2359" s="502"/>
      <c r="H2359" s="502"/>
    </row>
    <row r="2360" spans="4:8" s="5" customFormat="1" x14ac:dyDescent="0.2">
      <c r="D2360" s="803"/>
      <c r="E2360" s="804"/>
      <c r="F2360" s="502"/>
      <c r="G2360" s="502"/>
      <c r="H2360" s="502"/>
    </row>
    <row r="2361" spans="4:8" s="5" customFormat="1" x14ac:dyDescent="0.2">
      <c r="D2361" s="803"/>
      <c r="E2361" s="804"/>
      <c r="F2361" s="502"/>
      <c r="G2361" s="502"/>
      <c r="H2361" s="502"/>
    </row>
    <row r="2362" spans="4:8" s="5" customFormat="1" x14ac:dyDescent="0.2">
      <c r="D2362" s="803"/>
      <c r="E2362" s="804"/>
      <c r="F2362" s="502"/>
      <c r="G2362" s="502"/>
      <c r="H2362" s="502"/>
    </row>
    <row r="2363" spans="4:8" s="5" customFormat="1" x14ac:dyDescent="0.2">
      <c r="D2363" s="803"/>
      <c r="E2363" s="804"/>
      <c r="F2363" s="502"/>
      <c r="G2363" s="502"/>
      <c r="H2363" s="502"/>
    </row>
    <row r="2364" spans="4:8" s="5" customFormat="1" x14ac:dyDescent="0.2">
      <c r="D2364" s="803"/>
      <c r="E2364" s="804"/>
      <c r="F2364" s="502"/>
      <c r="G2364" s="502"/>
      <c r="H2364" s="502"/>
    </row>
    <row r="2365" spans="4:8" s="5" customFormat="1" x14ac:dyDescent="0.2">
      <c r="D2365" s="803"/>
      <c r="E2365" s="804"/>
      <c r="F2365" s="502"/>
      <c r="G2365" s="502"/>
      <c r="H2365" s="502"/>
    </row>
    <row r="2366" spans="4:8" s="5" customFormat="1" x14ac:dyDescent="0.2">
      <c r="D2366" s="803"/>
      <c r="E2366" s="804"/>
      <c r="F2366" s="502"/>
      <c r="G2366" s="502"/>
      <c r="H2366" s="502"/>
    </row>
    <row r="2367" spans="4:8" s="5" customFormat="1" x14ac:dyDescent="0.2">
      <c r="D2367" s="803"/>
      <c r="E2367" s="804"/>
      <c r="F2367" s="502"/>
      <c r="G2367" s="502"/>
      <c r="H2367" s="502"/>
    </row>
    <row r="2368" spans="4:8" s="5" customFormat="1" x14ac:dyDescent="0.2">
      <c r="D2368" s="803"/>
      <c r="E2368" s="804"/>
      <c r="F2368" s="502"/>
      <c r="G2368" s="502"/>
      <c r="H2368" s="502"/>
    </row>
    <row r="2369" spans="4:8" s="5" customFormat="1" x14ac:dyDescent="0.2">
      <c r="D2369" s="803"/>
      <c r="E2369" s="804"/>
      <c r="F2369" s="502"/>
      <c r="G2369" s="502"/>
      <c r="H2369" s="502"/>
    </row>
    <row r="2370" spans="4:8" s="5" customFormat="1" x14ac:dyDescent="0.2">
      <c r="D2370" s="803"/>
      <c r="E2370" s="804"/>
      <c r="F2370" s="502"/>
      <c r="G2370" s="502"/>
      <c r="H2370" s="502"/>
    </row>
    <row r="2371" spans="4:8" s="5" customFormat="1" x14ac:dyDescent="0.2">
      <c r="D2371" s="803"/>
      <c r="E2371" s="804"/>
      <c r="F2371" s="502"/>
      <c r="G2371" s="502"/>
      <c r="H2371" s="502"/>
    </row>
    <row r="2372" spans="4:8" s="5" customFormat="1" x14ac:dyDescent="0.2">
      <c r="D2372" s="803"/>
      <c r="E2372" s="804"/>
      <c r="F2372" s="502"/>
      <c r="G2372" s="502"/>
      <c r="H2372" s="502"/>
    </row>
    <row r="2373" spans="4:8" s="5" customFormat="1" x14ac:dyDescent="0.2">
      <c r="D2373" s="803"/>
      <c r="E2373" s="804"/>
      <c r="F2373" s="502"/>
      <c r="G2373" s="502"/>
      <c r="H2373" s="502"/>
    </row>
    <row r="2374" spans="4:8" s="5" customFormat="1" x14ac:dyDescent="0.2">
      <c r="D2374" s="803"/>
      <c r="E2374" s="804"/>
      <c r="F2374" s="502"/>
      <c r="G2374" s="502"/>
      <c r="H2374" s="502"/>
    </row>
    <row r="2375" spans="4:8" s="5" customFormat="1" x14ac:dyDescent="0.2">
      <c r="D2375" s="803"/>
      <c r="E2375" s="804"/>
      <c r="F2375" s="502"/>
      <c r="G2375" s="502"/>
      <c r="H2375" s="502"/>
    </row>
    <row r="2376" spans="4:8" s="5" customFormat="1" x14ac:dyDescent="0.2">
      <c r="D2376" s="803"/>
      <c r="E2376" s="804"/>
      <c r="F2376" s="502"/>
      <c r="G2376" s="502"/>
      <c r="H2376" s="502"/>
    </row>
    <row r="2377" spans="4:8" s="5" customFormat="1" x14ac:dyDescent="0.2">
      <c r="D2377" s="803"/>
      <c r="E2377" s="804"/>
      <c r="F2377" s="502"/>
      <c r="G2377" s="502"/>
      <c r="H2377" s="502"/>
    </row>
    <row r="2378" spans="4:8" s="5" customFormat="1" x14ac:dyDescent="0.2">
      <c r="D2378" s="803"/>
      <c r="E2378" s="804"/>
      <c r="F2378" s="502"/>
      <c r="G2378" s="502"/>
      <c r="H2378" s="502"/>
    </row>
    <row r="2379" spans="4:8" s="5" customFormat="1" x14ac:dyDescent="0.2">
      <c r="D2379" s="803"/>
      <c r="E2379" s="804"/>
      <c r="F2379" s="502"/>
      <c r="G2379" s="502"/>
      <c r="H2379" s="502"/>
    </row>
    <row r="2380" spans="4:8" s="5" customFormat="1" x14ac:dyDescent="0.2">
      <c r="D2380" s="803"/>
      <c r="E2380" s="804"/>
      <c r="F2380" s="502"/>
      <c r="G2380" s="502"/>
      <c r="H2380" s="502"/>
    </row>
    <row r="2381" spans="4:8" s="5" customFormat="1" x14ac:dyDescent="0.2">
      <c r="D2381" s="803"/>
      <c r="E2381" s="804"/>
      <c r="F2381" s="502"/>
      <c r="G2381" s="502"/>
      <c r="H2381" s="502"/>
    </row>
    <row r="2382" spans="4:8" s="5" customFormat="1" x14ac:dyDescent="0.2">
      <c r="D2382" s="803"/>
      <c r="E2382" s="804"/>
      <c r="F2382" s="502"/>
      <c r="G2382" s="502"/>
      <c r="H2382" s="502"/>
    </row>
    <row r="2383" spans="4:8" s="5" customFormat="1" x14ac:dyDescent="0.2">
      <c r="D2383" s="803"/>
      <c r="E2383" s="804"/>
      <c r="F2383" s="502"/>
      <c r="G2383" s="502"/>
      <c r="H2383" s="502"/>
    </row>
    <row r="2384" spans="4:8" s="5" customFormat="1" x14ac:dyDescent="0.2">
      <c r="D2384" s="803"/>
      <c r="E2384" s="804"/>
      <c r="F2384" s="502"/>
      <c r="G2384" s="502"/>
      <c r="H2384" s="502"/>
    </row>
    <row r="2385" spans="4:8" s="5" customFormat="1" x14ac:dyDescent="0.2">
      <c r="D2385" s="803"/>
      <c r="E2385" s="804"/>
      <c r="F2385" s="502"/>
      <c r="G2385" s="502"/>
      <c r="H2385" s="502"/>
    </row>
    <row r="2386" spans="4:8" s="5" customFormat="1" x14ac:dyDescent="0.2">
      <c r="D2386" s="803"/>
      <c r="E2386" s="804"/>
      <c r="F2386" s="502"/>
      <c r="G2386" s="502"/>
      <c r="H2386" s="502"/>
    </row>
    <row r="2387" spans="4:8" s="5" customFormat="1" x14ac:dyDescent="0.2">
      <c r="D2387" s="803"/>
      <c r="E2387" s="804"/>
      <c r="F2387" s="502"/>
      <c r="G2387" s="502"/>
      <c r="H2387" s="502"/>
    </row>
    <row r="2388" spans="4:8" s="5" customFormat="1" x14ac:dyDescent="0.2">
      <c r="D2388" s="803"/>
      <c r="E2388" s="804"/>
      <c r="F2388" s="502"/>
      <c r="G2388" s="502"/>
      <c r="H2388" s="502"/>
    </row>
    <row r="2389" spans="4:8" s="5" customFormat="1" x14ac:dyDescent="0.2">
      <c r="D2389" s="803"/>
      <c r="E2389" s="804"/>
      <c r="F2389" s="502"/>
      <c r="G2389" s="502"/>
      <c r="H2389" s="502"/>
    </row>
    <row r="2390" spans="4:8" s="5" customFormat="1" x14ac:dyDescent="0.2">
      <c r="D2390" s="803"/>
      <c r="E2390" s="804"/>
      <c r="F2390" s="502"/>
      <c r="G2390" s="502"/>
      <c r="H2390" s="502"/>
    </row>
    <row r="2391" spans="4:8" s="5" customFormat="1" x14ac:dyDescent="0.2">
      <c r="D2391" s="803"/>
      <c r="E2391" s="804"/>
      <c r="F2391" s="502"/>
      <c r="G2391" s="502"/>
      <c r="H2391" s="502"/>
    </row>
    <row r="2392" spans="4:8" s="5" customFormat="1" x14ac:dyDescent="0.2">
      <c r="D2392" s="803"/>
      <c r="E2392" s="804"/>
      <c r="F2392" s="502"/>
      <c r="G2392" s="502"/>
      <c r="H2392" s="502"/>
    </row>
    <row r="2393" spans="4:8" s="5" customFormat="1" x14ac:dyDescent="0.2">
      <c r="D2393" s="803"/>
      <c r="E2393" s="804"/>
      <c r="F2393" s="502"/>
      <c r="G2393" s="502"/>
      <c r="H2393" s="502"/>
    </row>
    <row r="2394" spans="4:8" s="5" customFormat="1" x14ac:dyDescent="0.2">
      <c r="D2394" s="803"/>
      <c r="E2394" s="804"/>
      <c r="F2394" s="502"/>
      <c r="G2394" s="502"/>
      <c r="H2394" s="502"/>
    </row>
    <row r="2395" spans="4:8" s="5" customFormat="1" x14ac:dyDescent="0.2">
      <c r="D2395" s="803"/>
      <c r="E2395" s="804"/>
      <c r="F2395" s="502"/>
      <c r="G2395" s="502"/>
      <c r="H2395" s="502"/>
    </row>
    <row r="2396" spans="4:8" s="5" customFormat="1" x14ac:dyDescent="0.2">
      <c r="D2396" s="803"/>
      <c r="E2396" s="804"/>
      <c r="F2396" s="502"/>
      <c r="G2396" s="502"/>
      <c r="H2396" s="502"/>
    </row>
    <row r="2397" spans="4:8" s="5" customFormat="1" x14ac:dyDescent="0.2">
      <c r="D2397" s="803"/>
      <c r="E2397" s="804"/>
      <c r="F2397" s="502"/>
      <c r="G2397" s="502"/>
      <c r="H2397" s="502"/>
    </row>
    <row r="2398" spans="4:8" s="5" customFormat="1" x14ac:dyDescent="0.2">
      <c r="D2398" s="803"/>
      <c r="E2398" s="804"/>
      <c r="F2398" s="502"/>
      <c r="G2398" s="502"/>
      <c r="H2398" s="502"/>
    </row>
    <row r="2399" spans="4:8" s="5" customFormat="1" x14ac:dyDescent="0.2">
      <c r="D2399" s="803"/>
      <c r="E2399" s="804"/>
      <c r="F2399" s="502"/>
      <c r="G2399" s="502"/>
      <c r="H2399" s="502"/>
    </row>
    <row r="2400" spans="4:8" s="5" customFormat="1" x14ac:dyDescent="0.2">
      <c r="D2400" s="803"/>
      <c r="E2400" s="804"/>
      <c r="F2400" s="502"/>
      <c r="G2400" s="502"/>
      <c r="H2400" s="502"/>
    </row>
    <row r="2401" spans="4:8" s="5" customFormat="1" x14ac:dyDescent="0.2">
      <c r="D2401" s="803"/>
      <c r="E2401" s="804"/>
      <c r="F2401" s="502"/>
      <c r="G2401" s="502"/>
      <c r="H2401" s="502"/>
    </row>
    <row r="2402" spans="4:8" s="5" customFormat="1" x14ac:dyDescent="0.2">
      <c r="D2402" s="803"/>
      <c r="E2402" s="804"/>
      <c r="F2402" s="502"/>
      <c r="G2402" s="502"/>
      <c r="H2402" s="502"/>
    </row>
    <row r="2403" spans="4:8" s="5" customFormat="1" x14ac:dyDescent="0.2">
      <c r="D2403" s="803"/>
      <c r="E2403" s="804"/>
      <c r="F2403" s="502"/>
      <c r="G2403" s="502"/>
      <c r="H2403" s="502"/>
    </row>
    <row r="2404" spans="4:8" s="5" customFormat="1" x14ac:dyDescent="0.2">
      <c r="D2404" s="803"/>
      <c r="E2404" s="804"/>
      <c r="F2404" s="502"/>
      <c r="G2404" s="502"/>
      <c r="H2404" s="502"/>
    </row>
    <row r="2405" spans="4:8" s="5" customFormat="1" x14ac:dyDescent="0.2">
      <c r="D2405" s="803"/>
      <c r="E2405" s="804"/>
      <c r="F2405" s="502"/>
      <c r="G2405" s="502"/>
      <c r="H2405" s="502"/>
    </row>
    <row r="2406" spans="4:8" s="5" customFormat="1" x14ac:dyDescent="0.2">
      <c r="D2406" s="803"/>
      <c r="E2406" s="804"/>
      <c r="F2406" s="502"/>
      <c r="G2406" s="502"/>
      <c r="H2406" s="502"/>
    </row>
    <row r="2407" spans="4:8" s="5" customFormat="1" x14ac:dyDescent="0.2">
      <c r="D2407" s="803"/>
      <c r="E2407" s="804"/>
      <c r="F2407" s="502"/>
      <c r="G2407" s="502"/>
      <c r="H2407" s="502"/>
    </row>
    <row r="2408" spans="4:8" s="5" customFormat="1" x14ac:dyDescent="0.2">
      <c r="D2408" s="803"/>
      <c r="E2408" s="804"/>
      <c r="F2408" s="502"/>
      <c r="G2408" s="502"/>
      <c r="H2408" s="502"/>
    </row>
    <row r="2409" spans="4:8" s="5" customFormat="1" x14ac:dyDescent="0.2">
      <c r="D2409" s="803"/>
      <c r="E2409" s="804"/>
      <c r="F2409" s="502"/>
      <c r="G2409" s="502"/>
      <c r="H2409" s="502"/>
    </row>
    <row r="2410" spans="4:8" s="5" customFormat="1" x14ac:dyDescent="0.2">
      <c r="D2410" s="803"/>
      <c r="E2410" s="804"/>
      <c r="F2410" s="502"/>
      <c r="G2410" s="502"/>
      <c r="H2410" s="502"/>
    </row>
    <row r="2411" spans="4:8" s="5" customFormat="1" x14ac:dyDescent="0.2">
      <c r="D2411" s="803"/>
      <c r="E2411" s="804"/>
      <c r="F2411" s="502"/>
      <c r="G2411" s="502"/>
      <c r="H2411" s="502"/>
    </row>
    <row r="2412" spans="4:8" s="5" customFormat="1" x14ac:dyDescent="0.2">
      <c r="D2412" s="803"/>
      <c r="E2412" s="804"/>
      <c r="F2412" s="502"/>
      <c r="G2412" s="502"/>
      <c r="H2412" s="502"/>
    </row>
    <row r="2413" spans="4:8" s="5" customFormat="1" x14ac:dyDescent="0.2">
      <c r="D2413" s="803"/>
      <c r="E2413" s="804"/>
      <c r="F2413" s="502"/>
      <c r="G2413" s="502"/>
      <c r="H2413" s="502"/>
    </row>
    <row r="2414" spans="4:8" s="5" customFormat="1" x14ac:dyDescent="0.2">
      <c r="D2414" s="803"/>
      <c r="E2414" s="804"/>
      <c r="F2414" s="502"/>
      <c r="G2414" s="502"/>
      <c r="H2414" s="502"/>
    </row>
    <row r="2415" spans="4:8" s="5" customFormat="1" x14ac:dyDescent="0.2">
      <c r="D2415" s="803"/>
      <c r="E2415" s="804"/>
      <c r="F2415" s="502"/>
      <c r="G2415" s="502"/>
      <c r="H2415" s="502"/>
    </row>
    <row r="2416" spans="4:8" s="5" customFormat="1" x14ac:dyDescent="0.2">
      <c r="D2416" s="803"/>
      <c r="E2416" s="804"/>
      <c r="F2416" s="502"/>
      <c r="G2416" s="502"/>
      <c r="H2416" s="502"/>
    </row>
    <row r="2417" spans="4:8" s="5" customFormat="1" x14ac:dyDescent="0.2">
      <c r="D2417" s="803"/>
      <c r="E2417" s="804"/>
      <c r="F2417" s="502"/>
      <c r="G2417" s="502"/>
      <c r="H2417" s="502"/>
    </row>
    <row r="2418" spans="4:8" s="5" customFormat="1" x14ac:dyDescent="0.2">
      <c r="D2418" s="803"/>
      <c r="E2418" s="804"/>
      <c r="F2418" s="502"/>
      <c r="G2418" s="502"/>
      <c r="H2418" s="502"/>
    </row>
    <row r="2419" spans="4:8" s="5" customFormat="1" x14ac:dyDescent="0.2">
      <c r="D2419" s="803"/>
      <c r="E2419" s="804"/>
      <c r="F2419" s="502"/>
      <c r="G2419" s="502"/>
      <c r="H2419" s="502"/>
    </row>
    <row r="2420" spans="4:8" s="5" customFormat="1" x14ac:dyDescent="0.2">
      <c r="D2420" s="803"/>
      <c r="E2420" s="804"/>
      <c r="F2420" s="502"/>
      <c r="G2420" s="502"/>
      <c r="H2420" s="502"/>
    </row>
    <row r="2421" spans="4:8" s="5" customFormat="1" x14ac:dyDescent="0.2">
      <c r="D2421" s="803"/>
      <c r="E2421" s="804"/>
      <c r="F2421" s="502"/>
      <c r="G2421" s="502"/>
      <c r="H2421" s="502"/>
    </row>
    <row r="2422" spans="4:8" s="5" customFormat="1" x14ac:dyDescent="0.2">
      <c r="D2422" s="803"/>
      <c r="E2422" s="804"/>
      <c r="F2422" s="502"/>
      <c r="G2422" s="502"/>
      <c r="H2422" s="502"/>
    </row>
    <row r="2423" spans="4:8" s="5" customFormat="1" x14ac:dyDescent="0.2">
      <c r="D2423" s="803"/>
      <c r="E2423" s="804"/>
      <c r="F2423" s="502"/>
      <c r="G2423" s="502"/>
      <c r="H2423" s="502"/>
    </row>
    <row r="2424" spans="4:8" s="5" customFormat="1" x14ac:dyDescent="0.2">
      <c r="D2424" s="803"/>
      <c r="E2424" s="804"/>
      <c r="F2424" s="502"/>
      <c r="G2424" s="502"/>
      <c r="H2424" s="502"/>
    </row>
    <row r="2425" spans="4:8" s="5" customFormat="1" x14ac:dyDescent="0.2">
      <c r="D2425" s="803"/>
      <c r="E2425" s="804"/>
      <c r="F2425" s="502"/>
      <c r="G2425" s="502"/>
      <c r="H2425" s="502"/>
    </row>
    <row r="2426" spans="4:8" s="5" customFormat="1" x14ac:dyDescent="0.2">
      <c r="D2426" s="803"/>
      <c r="E2426" s="804"/>
      <c r="F2426" s="502"/>
      <c r="G2426" s="502"/>
      <c r="H2426" s="502"/>
    </row>
    <row r="2427" spans="4:8" s="5" customFormat="1" x14ac:dyDescent="0.2">
      <c r="D2427" s="803"/>
      <c r="E2427" s="804"/>
      <c r="F2427" s="502"/>
      <c r="G2427" s="502"/>
      <c r="H2427" s="502"/>
    </row>
    <row r="2428" spans="4:8" s="5" customFormat="1" x14ac:dyDescent="0.2">
      <c r="D2428" s="803"/>
      <c r="E2428" s="804"/>
      <c r="F2428" s="502"/>
      <c r="G2428" s="502"/>
      <c r="H2428" s="502"/>
    </row>
    <row r="2429" spans="4:8" s="5" customFormat="1" x14ac:dyDescent="0.2">
      <c r="D2429" s="803"/>
      <c r="E2429" s="804"/>
      <c r="F2429" s="502"/>
      <c r="G2429" s="502"/>
      <c r="H2429" s="502"/>
    </row>
    <row r="2430" spans="4:8" s="5" customFormat="1" x14ac:dyDescent="0.2">
      <c r="D2430" s="803"/>
      <c r="E2430" s="804"/>
      <c r="F2430" s="502"/>
      <c r="G2430" s="502"/>
      <c r="H2430" s="502"/>
    </row>
    <row r="2431" spans="4:8" s="5" customFormat="1" x14ac:dyDescent="0.2">
      <c r="D2431" s="803"/>
      <c r="E2431" s="804"/>
      <c r="F2431" s="502"/>
      <c r="G2431" s="502"/>
      <c r="H2431" s="502"/>
    </row>
    <row r="2432" spans="4:8" s="5" customFormat="1" x14ac:dyDescent="0.2">
      <c r="D2432" s="803"/>
      <c r="E2432" s="804"/>
      <c r="F2432" s="502"/>
      <c r="G2432" s="502"/>
      <c r="H2432" s="502"/>
    </row>
    <row r="2433" spans="4:8" s="5" customFormat="1" x14ac:dyDescent="0.2">
      <c r="D2433" s="803"/>
      <c r="E2433" s="804"/>
      <c r="F2433" s="502"/>
      <c r="G2433" s="502"/>
      <c r="H2433" s="502"/>
    </row>
    <row r="2434" spans="4:8" s="5" customFormat="1" x14ac:dyDescent="0.2">
      <c r="D2434" s="803"/>
      <c r="E2434" s="804"/>
      <c r="F2434" s="502"/>
      <c r="G2434" s="502"/>
      <c r="H2434" s="502"/>
    </row>
    <row r="2435" spans="4:8" s="5" customFormat="1" x14ac:dyDescent="0.2">
      <c r="D2435" s="803"/>
      <c r="E2435" s="804"/>
      <c r="F2435" s="502"/>
      <c r="G2435" s="502"/>
      <c r="H2435" s="502"/>
    </row>
    <row r="2436" spans="4:8" s="5" customFormat="1" x14ac:dyDescent="0.2">
      <c r="D2436" s="803"/>
      <c r="E2436" s="804"/>
      <c r="F2436" s="502"/>
      <c r="G2436" s="502"/>
      <c r="H2436" s="502"/>
    </row>
    <row r="2437" spans="4:8" s="5" customFormat="1" x14ac:dyDescent="0.2">
      <c r="D2437" s="803"/>
      <c r="E2437" s="804"/>
      <c r="F2437" s="502"/>
      <c r="G2437" s="502"/>
      <c r="H2437" s="502"/>
    </row>
    <row r="2438" spans="4:8" s="5" customFormat="1" x14ac:dyDescent="0.2">
      <c r="D2438" s="803"/>
      <c r="E2438" s="804"/>
      <c r="F2438" s="502"/>
      <c r="G2438" s="502"/>
      <c r="H2438" s="502"/>
    </row>
    <row r="2439" spans="4:8" s="5" customFormat="1" x14ac:dyDescent="0.2">
      <c r="D2439" s="803"/>
      <c r="E2439" s="804"/>
      <c r="F2439" s="502"/>
      <c r="G2439" s="502"/>
      <c r="H2439" s="502"/>
    </row>
    <row r="2440" spans="4:8" s="5" customFormat="1" x14ac:dyDescent="0.2">
      <c r="D2440" s="803"/>
      <c r="E2440" s="804"/>
      <c r="F2440" s="502"/>
      <c r="G2440" s="502"/>
      <c r="H2440" s="502"/>
    </row>
    <row r="2441" spans="4:8" s="5" customFormat="1" x14ac:dyDescent="0.2">
      <c r="D2441" s="803"/>
      <c r="E2441" s="804"/>
      <c r="F2441" s="502"/>
      <c r="G2441" s="502"/>
      <c r="H2441" s="502"/>
    </row>
    <row r="2442" spans="4:8" s="5" customFormat="1" x14ac:dyDescent="0.2">
      <c r="D2442" s="803"/>
      <c r="E2442" s="804"/>
      <c r="F2442" s="502"/>
      <c r="G2442" s="502"/>
      <c r="H2442" s="502"/>
    </row>
    <row r="2443" spans="4:8" s="5" customFormat="1" x14ac:dyDescent="0.2">
      <c r="D2443" s="803"/>
      <c r="E2443" s="804"/>
      <c r="F2443" s="502"/>
      <c r="G2443" s="502"/>
      <c r="H2443" s="502"/>
    </row>
    <row r="2444" spans="4:8" s="5" customFormat="1" x14ac:dyDescent="0.2">
      <c r="D2444" s="803"/>
      <c r="E2444" s="804"/>
      <c r="F2444" s="502"/>
      <c r="G2444" s="502"/>
      <c r="H2444" s="502"/>
    </row>
    <row r="2445" spans="4:8" s="5" customFormat="1" x14ac:dyDescent="0.2">
      <c r="D2445" s="803"/>
      <c r="E2445" s="804"/>
      <c r="F2445" s="502"/>
      <c r="G2445" s="502"/>
      <c r="H2445" s="502"/>
    </row>
    <row r="2446" spans="4:8" s="5" customFormat="1" x14ac:dyDescent="0.2">
      <c r="D2446" s="803"/>
      <c r="E2446" s="804"/>
      <c r="F2446" s="502"/>
      <c r="G2446" s="502"/>
      <c r="H2446" s="502"/>
    </row>
    <row r="2447" spans="4:8" s="5" customFormat="1" x14ac:dyDescent="0.2">
      <c r="D2447" s="803"/>
      <c r="E2447" s="804"/>
      <c r="F2447" s="502"/>
      <c r="G2447" s="502"/>
      <c r="H2447" s="502"/>
    </row>
    <row r="2448" spans="4:8" s="5" customFormat="1" x14ac:dyDescent="0.2">
      <c r="D2448" s="803"/>
      <c r="E2448" s="804"/>
      <c r="F2448" s="502"/>
      <c r="G2448" s="502"/>
      <c r="H2448" s="502"/>
    </row>
    <row r="2449" spans="4:8" s="5" customFormat="1" x14ac:dyDescent="0.2">
      <c r="D2449" s="803"/>
      <c r="E2449" s="804"/>
      <c r="F2449" s="502"/>
      <c r="G2449" s="502"/>
      <c r="H2449" s="502"/>
    </row>
    <row r="2450" spans="4:8" s="5" customFormat="1" x14ac:dyDescent="0.2">
      <c r="D2450" s="803"/>
      <c r="E2450" s="804"/>
      <c r="F2450" s="502"/>
      <c r="G2450" s="502"/>
      <c r="H2450" s="502"/>
    </row>
    <row r="2451" spans="4:8" s="5" customFormat="1" x14ac:dyDescent="0.2">
      <c r="D2451" s="803"/>
      <c r="E2451" s="804"/>
      <c r="F2451" s="502"/>
      <c r="G2451" s="502"/>
      <c r="H2451" s="502"/>
    </row>
    <row r="2452" spans="4:8" s="5" customFormat="1" x14ac:dyDescent="0.2">
      <c r="D2452" s="803"/>
      <c r="E2452" s="804"/>
      <c r="F2452" s="502"/>
      <c r="G2452" s="502"/>
      <c r="H2452" s="502"/>
    </row>
    <row r="2453" spans="4:8" s="5" customFormat="1" x14ac:dyDescent="0.2">
      <c r="D2453" s="803"/>
      <c r="E2453" s="804"/>
      <c r="F2453" s="502"/>
      <c r="G2453" s="502"/>
      <c r="H2453" s="502"/>
    </row>
    <row r="2454" spans="4:8" s="5" customFormat="1" x14ac:dyDescent="0.2">
      <c r="D2454" s="803"/>
      <c r="E2454" s="804"/>
      <c r="F2454" s="502"/>
      <c r="G2454" s="502"/>
      <c r="H2454" s="502"/>
    </row>
    <row r="2455" spans="4:8" s="5" customFormat="1" x14ac:dyDescent="0.2">
      <c r="D2455" s="803"/>
      <c r="E2455" s="804"/>
      <c r="F2455" s="502"/>
      <c r="G2455" s="502"/>
      <c r="H2455" s="502"/>
    </row>
    <row r="2456" spans="4:8" s="5" customFormat="1" x14ac:dyDescent="0.2">
      <c r="D2456" s="803"/>
      <c r="E2456" s="804"/>
      <c r="F2456" s="502"/>
      <c r="G2456" s="502"/>
      <c r="H2456" s="502"/>
    </row>
    <row r="2457" spans="4:8" s="5" customFormat="1" x14ac:dyDescent="0.2">
      <c r="D2457" s="803"/>
      <c r="E2457" s="804"/>
      <c r="F2457" s="502"/>
      <c r="G2457" s="502"/>
      <c r="H2457" s="502"/>
    </row>
    <row r="2458" spans="4:8" s="5" customFormat="1" x14ac:dyDescent="0.2">
      <c r="D2458" s="803"/>
      <c r="E2458" s="804"/>
      <c r="F2458" s="502"/>
      <c r="G2458" s="502"/>
      <c r="H2458" s="502"/>
    </row>
    <row r="2459" spans="4:8" s="5" customFormat="1" x14ac:dyDescent="0.2">
      <c r="D2459" s="803"/>
      <c r="E2459" s="804"/>
      <c r="F2459" s="502"/>
      <c r="G2459" s="502"/>
      <c r="H2459" s="502"/>
    </row>
    <row r="2460" spans="4:8" s="5" customFormat="1" x14ac:dyDescent="0.2">
      <c r="D2460" s="803"/>
      <c r="E2460" s="804"/>
      <c r="F2460" s="502"/>
      <c r="G2460" s="502"/>
      <c r="H2460" s="502"/>
    </row>
    <row r="2461" spans="4:8" s="5" customFormat="1" x14ac:dyDescent="0.2">
      <c r="D2461" s="803"/>
      <c r="E2461" s="804"/>
      <c r="F2461" s="502"/>
      <c r="G2461" s="502"/>
      <c r="H2461" s="502"/>
    </row>
    <row r="2462" spans="4:8" s="5" customFormat="1" x14ac:dyDescent="0.2">
      <c r="D2462" s="803"/>
      <c r="E2462" s="804"/>
      <c r="F2462" s="502"/>
      <c r="G2462" s="502"/>
      <c r="H2462" s="502"/>
    </row>
    <row r="2463" spans="4:8" s="5" customFormat="1" x14ac:dyDescent="0.2">
      <c r="D2463" s="803"/>
      <c r="E2463" s="804"/>
      <c r="F2463" s="502"/>
      <c r="G2463" s="502"/>
      <c r="H2463" s="502"/>
    </row>
    <row r="2464" spans="4:8" s="5" customFormat="1" x14ac:dyDescent="0.2">
      <c r="D2464" s="803"/>
      <c r="E2464" s="804"/>
      <c r="F2464" s="502"/>
      <c r="G2464" s="502"/>
      <c r="H2464" s="502"/>
    </row>
    <row r="2465" spans="4:8" s="5" customFormat="1" x14ac:dyDescent="0.2">
      <c r="D2465" s="803"/>
      <c r="E2465" s="804"/>
      <c r="F2465" s="502"/>
      <c r="G2465" s="502"/>
      <c r="H2465" s="502"/>
    </row>
    <row r="2466" spans="4:8" s="5" customFormat="1" x14ac:dyDescent="0.2">
      <c r="D2466" s="803"/>
      <c r="E2466" s="804"/>
      <c r="F2466" s="502"/>
      <c r="G2466" s="502"/>
      <c r="H2466" s="502"/>
    </row>
    <row r="2467" spans="4:8" s="5" customFormat="1" x14ac:dyDescent="0.2">
      <c r="D2467" s="803"/>
      <c r="E2467" s="804"/>
      <c r="F2467" s="502"/>
      <c r="G2467" s="502"/>
      <c r="H2467" s="502"/>
    </row>
    <row r="2468" spans="4:8" s="5" customFormat="1" x14ac:dyDescent="0.2">
      <c r="D2468" s="803"/>
      <c r="E2468" s="804"/>
      <c r="F2468" s="502"/>
      <c r="G2468" s="502"/>
      <c r="H2468" s="502"/>
    </row>
    <row r="2469" spans="4:8" s="5" customFormat="1" x14ac:dyDescent="0.2">
      <c r="D2469" s="803"/>
      <c r="E2469" s="804"/>
      <c r="F2469" s="502"/>
      <c r="G2469" s="502"/>
      <c r="H2469" s="502"/>
    </row>
    <row r="2470" spans="4:8" s="5" customFormat="1" x14ac:dyDescent="0.2">
      <c r="D2470" s="803"/>
      <c r="E2470" s="804"/>
      <c r="F2470" s="502"/>
      <c r="G2470" s="502"/>
      <c r="H2470" s="502"/>
    </row>
    <row r="2471" spans="4:8" s="5" customFormat="1" x14ac:dyDescent="0.2">
      <c r="D2471" s="803"/>
      <c r="E2471" s="804"/>
      <c r="F2471" s="502"/>
      <c r="G2471" s="502"/>
      <c r="H2471" s="502"/>
    </row>
    <row r="2472" spans="4:8" s="5" customFormat="1" x14ac:dyDescent="0.2">
      <c r="D2472" s="803"/>
      <c r="E2472" s="804"/>
      <c r="F2472" s="502"/>
      <c r="G2472" s="502"/>
      <c r="H2472" s="502"/>
    </row>
    <row r="2473" spans="4:8" s="5" customFormat="1" x14ac:dyDescent="0.2">
      <c r="D2473" s="803"/>
      <c r="E2473" s="804"/>
      <c r="F2473" s="502"/>
      <c r="G2473" s="502"/>
      <c r="H2473" s="502"/>
    </row>
    <row r="2474" spans="4:8" s="5" customFormat="1" x14ac:dyDescent="0.2">
      <c r="D2474" s="803"/>
      <c r="E2474" s="804"/>
      <c r="F2474" s="502"/>
      <c r="G2474" s="502"/>
      <c r="H2474" s="502"/>
    </row>
    <row r="2475" spans="4:8" s="5" customFormat="1" x14ac:dyDescent="0.2">
      <c r="D2475" s="803"/>
      <c r="E2475" s="804"/>
      <c r="F2475" s="502"/>
      <c r="G2475" s="502"/>
      <c r="H2475" s="502"/>
    </row>
    <row r="2476" spans="4:8" s="5" customFormat="1" x14ac:dyDescent="0.2">
      <c r="D2476" s="803"/>
      <c r="E2476" s="804"/>
      <c r="F2476" s="502"/>
      <c r="G2476" s="502"/>
      <c r="H2476" s="502"/>
    </row>
    <row r="2477" spans="4:8" s="5" customFormat="1" x14ac:dyDescent="0.2">
      <c r="D2477" s="803"/>
      <c r="E2477" s="804"/>
      <c r="F2477" s="502"/>
      <c r="G2477" s="502"/>
      <c r="H2477" s="502"/>
    </row>
    <row r="2478" spans="4:8" s="5" customFormat="1" x14ac:dyDescent="0.2">
      <c r="D2478" s="803"/>
      <c r="E2478" s="804"/>
      <c r="F2478" s="502"/>
      <c r="G2478" s="502"/>
      <c r="H2478" s="502"/>
    </row>
    <row r="2479" spans="4:8" s="5" customFormat="1" x14ac:dyDescent="0.2">
      <c r="D2479" s="803"/>
      <c r="E2479" s="804"/>
      <c r="F2479" s="502"/>
      <c r="G2479" s="502"/>
      <c r="H2479" s="502"/>
    </row>
    <row r="2480" spans="4:8" s="5" customFormat="1" x14ac:dyDescent="0.2">
      <c r="D2480" s="803"/>
      <c r="E2480" s="804"/>
      <c r="F2480" s="502"/>
      <c r="G2480" s="502"/>
      <c r="H2480" s="502"/>
    </row>
    <row r="2481" spans="4:8" s="5" customFormat="1" x14ac:dyDescent="0.2">
      <c r="D2481" s="803"/>
      <c r="E2481" s="804"/>
      <c r="F2481" s="502"/>
      <c r="G2481" s="502"/>
      <c r="H2481" s="502"/>
    </row>
    <row r="2482" spans="4:8" s="5" customFormat="1" x14ac:dyDescent="0.2">
      <c r="D2482" s="803"/>
      <c r="E2482" s="804"/>
      <c r="F2482" s="502"/>
      <c r="G2482" s="502"/>
      <c r="H2482" s="502"/>
    </row>
    <row r="2483" spans="4:8" s="5" customFormat="1" x14ac:dyDescent="0.2">
      <c r="D2483" s="803"/>
      <c r="E2483" s="804"/>
      <c r="F2483" s="502"/>
      <c r="G2483" s="502"/>
      <c r="H2483" s="502"/>
    </row>
    <row r="2484" spans="4:8" s="5" customFormat="1" x14ac:dyDescent="0.2">
      <c r="D2484" s="803"/>
      <c r="E2484" s="804"/>
      <c r="F2484" s="502"/>
      <c r="G2484" s="502"/>
      <c r="H2484" s="502"/>
    </row>
    <row r="2485" spans="4:8" s="5" customFormat="1" x14ac:dyDescent="0.2">
      <c r="D2485" s="803"/>
      <c r="E2485" s="804"/>
      <c r="F2485" s="502"/>
      <c r="G2485" s="502"/>
      <c r="H2485" s="502"/>
    </row>
    <row r="2486" spans="4:8" s="5" customFormat="1" x14ac:dyDescent="0.2">
      <c r="D2486" s="803"/>
      <c r="E2486" s="804"/>
      <c r="F2486" s="502"/>
      <c r="G2486" s="502"/>
      <c r="H2486" s="502"/>
    </row>
    <row r="2487" spans="4:8" s="5" customFormat="1" x14ac:dyDescent="0.2">
      <c r="D2487" s="803"/>
      <c r="E2487" s="804"/>
      <c r="F2487" s="502"/>
      <c r="G2487" s="502"/>
      <c r="H2487" s="502"/>
    </row>
    <row r="2488" spans="4:8" s="5" customFormat="1" x14ac:dyDescent="0.2">
      <c r="D2488" s="803"/>
      <c r="E2488" s="804"/>
      <c r="F2488" s="502"/>
      <c r="G2488" s="502"/>
      <c r="H2488" s="502"/>
    </row>
    <row r="2489" spans="4:8" s="5" customFormat="1" x14ac:dyDescent="0.2">
      <c r="D2489" s="803"/>
      <c r="E2489" s="804"/>
      <c r="F2489" s="502"/>
      <c r="G2489" s="502"/>
      <c r="H2489" s="502"/>
    </row>
    <row r="2490" spans="4:8" s="5" customFormat="1" x14ac:dyDescent="0.2">
      <c r="D2490" s="803"/>
      <c r="E2490" s="804"/>
      <c r="F2490" s="502"/>
      <c r="G2490" s="502"/>
      <c r="H2490" s="502"/>
    </row>
    <row r="2491" spans="4:8" s="5" customFormat="1" x14ac:dyDescent="0.2">
      <c r="D2491" s="803"/>
      <c r="E2491" s="804"/>
      <c r="F2491" s="502"/>
      <c r="G2491" s="502"/>
      <c r="H2491" s="502"/>
    </row>
    <row r="2492" spans="4:8" s="5" customFormat="1" x14ac:dyDescent="0.2">
      <c r="D2492" s="803"/>
      <c r="E2492" s="804"/>
      <c r="F2492" s="502"/>
      <c r="G2492" s="502"/>
      <c r="H2492" s="502"/>
    </row>
    <row r="2493" spans="4:8" s="5" customFormat="1" x14ac:dyDescent="0.2">
      <c r="D2493" s="803"/>
      <c r="E2493" s="804"/>
      <c r="F2493" s="502"/>
      <c r="G2493" s="502"/>
      <c r="H2493" s="502"/>
    </row>
    <row r="2494" spans="4:8" s="5" customFormat="1" x14ac:dyDescent="0.2">
      <c r="D2494" s="803"/>
      <c r="E2494" s="804"/>
      <c r="F2494" s="502"/>
      <c r="G2494" s="502"/>
      <c r="H2494" s="502"/>
    </row>
    <row r="2495" spans="4:8" s="5" customFormat="1" x14ac:dyDescent="0.2">
      <c r="D2495" s="803"/>
      <c r="E2495" s="804"/>
      <c r="F2495" s="502"/>
      <c r="G2495" s="502"/>
      <c r="H2495" s="502"/>
    </row>
    <row r="2496" spans="4:8" s="5" customFormat="1" x14ac:dyDescent="0.2">
      <c r="D2496" s="803"/>
      <c r="E2496" s="804"/>
      <c r="F2496" s="502"/>
      <c r="G2496" s="502"/>
      <c r="H2496" s="502"/>
    </row>
    <row r="2497" spans="4:8" s="5" customFormat="1" x14ac:dyDescent="0.2">
      <c r="D2497" s="803"/>
      <c r="E2497" s="804"/>
      <c r="F2497" s="502"/>
      <c r="G2497" s="502"/>
      <c r="H2497" s="502"/>
    </row>
    <row r="2498" spans="4:8" s="5" customFormat="1" x14ac:dyDescent="0.2">
      <c r="D2498" s="803"/>
      <c r="E2498" s="804"/>
      <c r="F2498" s="502"/>
      <c r="G2498" s="502"/>
      <c r="H2498" s="502"/>
    </row>
    <row r="2499" spans="4:8" s="5" customFormat="1" x14ac:dyDescent="0.2">
      <c r="D2499" s="803"/>
      <c r="E2499" s="804"/>
      <c r="F2499" s="502"/>
      <c r="G2499" s="502"/>
      <c r="H2499" s="502"/>
    </row>
    <row r="2500" spans="4:8" s="5" customFormat="1" x14ac:dyDescent="0.2">
      <c r="D2500" s="803"/>
      <c r="E2500" s="804"/>
      <c r="F2500" s="502"/>
      <c r="G2500" s="502"/>
      <c r="H2500" s="502"/>
    </row>
    <row r="2501" spans="4:8" s="5" customFormat="1" x14ac:dyDescent="0.2">
      <c r="D2501" s="803"/>
      <c r="E2501" s="804"/>
      <c r="F2501" s="502"/>
      <c r="G2501" s="502"/>
      <c r="H2501" s="502"/>
    </row>
    <row r="2502" spans="4:8" s="5" customFormat="1" x14ac:dyDescent="0.2">
      <c r="D2502" s="803"/>
      <c r="E2502" s="804"/>
      <c r="F2502" s="502"/>
      <c r="G2502" s="502"/>
      <c r="H2502" s="502"/>
    </row>
    <row r="2503" spans="4:8" s="5" customFormat="1" x14ac:dyDescent="0.2">
      <c r="D2503" s="803"/>
      <c r="E2503" s="804"/>
      <c r="F2503" s="502"/>
      <c r="G2503" s="502"/>
      <c r="H2503" s="502"/>
    </row>
    <row r="2504" spans="4:8" s="5" customFormat="1" x14ac:dyDescent="0.2">
      <c r="D2504" s="803"/>
      <c r="E2504" s="804"/>
      <c r="F2504" s="502"/>
      <c r="G2504" s="502"/>
      <c r="H2504" s="502"/>
    </row>
    <row r="2505" spans="4:8" s="5" customFormat="1" x14ac:dyDescent="0.2">
      <c r="D2505" s="803"/>
      <c r="E2505" s="804"/>
      <c r="F2505" s="502"/>
      <c r="G2505" s="502"/>
      <c r="H2505" s="502"/>
    </row>
    <row r="2506" spans="4:8" s="5" customFormat="1" x14ac:dyDescent="0.2">
      <c r="D2506" s="803"/>
      <c r="E2506" s="804"/>
      <c r="F2506" s="502"/>
      <c r="G2506" s="502"/>
      <c r="H2506" s="502"/>
    </row>
    <row r="2507" spans="4:8" s="5" customFormat="1" x14ac:dyDescent="0.2">
      <c r="D2507" s="803"/>
      <c r="E2507" s="804"/>
      <c r="F2507" s="502"/>
      <c r="G2507" s="502"/>
      <c r="H2507" s="502"/>
    </row>
    <row r="2508" spans="4:8" s="5" customFormat="1" x14ac:dyDescent="0.2">
      <c r="D2508" s="803"/>
      <c r="E2508" s="804"/>
      <c r="F2508" s="502"/>
      <c r="G2508" s="502"/>
      <c r="H2508" s="502"/>
    </row>
    <row r="2509" spans="4:8" s="5" customFormat="1" x14ac:dyDescent="0.2">
      <c r="D2509" s="803"/>
      <c r="E2509" s="804"/>
      <c r="F2509" s="502"/>
      <c r="G2509" s="502"/>
      <c r="H2509" s="502"/>
    </row>
    <row r="2510" spans="4:8" s="5" customFormat="1" x14ac:dyDescent="0.2">
      <c r="D2510" s="803"/>
      <c r="E2510" s="804"/>
      <c r="F2510" s="502"/>
      <c r="G2510" s="502"/>
      <c r="H2510" s="502"/>
    </row>
    <row r="2511" spans="4:8" s="5" customFormat="1" x14ac:dyDescent="0.2">
      <c r="D2511" s="803"/>
      <c r="E2511" s="804"/>
      <c r="F2511" s="502"/>
      <c r="G2511" s="502"/>
      <c r="H2511" s="502"/>
    </row>
    <row r="2512" spans="4:8" s="5" customFormat="1" x14ac:dyDescent="0.2">
      <c r="D2512" s="803"/>
      <c r="E2512" s="804"/>
      <c r="F2512" s="502"/>
      <c r="G2512" s="502"/>
      <c r="H2512" s="502"/>
    </row>
    <row r="2513" spans="4:8" s="5" customFormat="1" x14ac:dyDescent="0.2">
      <c r="D2513" s="803"/>
      <c r="E2513" s="804"/>
      <c r="F2513" s="502"/>
      <c r="G2513" s="502"/>
      <c r="H2513" s="502"/>
    </row>
    <row r="2514" spans="4:8" s="5" customFormat="1" x14ac:dyDescent="0.2">
      <c r="D2514" s="803"/>
      <c r="E2514" s="804"/>
      <c r="F2514" s="502"/>
      <c r="G2514" s="502"/>
      <c r="H2514" s="502"/>
    </row>
    <row r="2515" spans="4:8" s="5" customFormat="1" x14ac:dyDescent="0.2">
      <c r="D2515" s="803"/>
      <c r="E2515" s="804"/>
      <c r="F2515" s="502"/>
      <c r="G2515" s="502"/>
      <c r="H2515" s="502"/>
    </row>
    <row r="2516" spans="4:8" s="5" customFormat="1" x14ac:dyDescent="0.2">
      <c r="D2516" s="803"/>
      <c r="E2516" s="804"/>
      <c r="F2516" s="502"/>
      <c r="G2516" s="502"/>
      <c r="H2516" s="502"/>
    </row>
    <row r="2517" spans="4:8" s="5" customFormat="1" x14ac:dyDescent="0.2">
      <c r="D2517" s="803"/>
      <c r="E2517" s="804"/>
      <c r="F2517" s="502"/>
      <c r="G2517" s="502"/>
      <c r="H2517" s="502"/>
    </row>
    <row r="2518" spans="4:8" s="5" customFormat="1" x14ac:dyDescent="0.2">
      <c r="D2518" s="803"/>
      <c r="E2518" s="804"/>
      <c r="F2518" s="502"/>
      <c r="G2518" s="502"/>
      <c r="H2518" s="502"/>
    </row>
    <row r="2519" spans="4:8" s="5" customFormat="1" x14ac:dyDescent="0.2">
      <c r="D2519" s="803"/>
      <c r="E2519" s="804"/>
      <c r="F2519" s="502"/>
      <c r="G2519" s="502"/>
      <c r="H2519" s="502"/>
    </row>
    <row r="2520" spans="4:8" s="5" customFormat="1" x14ac:dyDescent="0.2">
      <c r="D2520" s="803"/>
      <c r="E2520" s="804"/>
      <c r="F2520" s="502"/>
      <c r="G2520" s="502"/>
      <c r="H2520" s="502"/>
    </row>
    <row r="2521" spans="4:8" s="5" customFormat="1" x14ac:dyDescent="0.2">
      <c r="D2521" s="803"/>
      <c r="E2521" s="804"/>
      <c r="F2521" s="502"/>
      <c r="G2521" s="502"/>
      <c r="H2521" s="502"/>
    </row>
    <row r="2522" spans="4:8" s="5" customFormat="1" x14ac:dyDescent="0.2">
      <c r="D2522" s="803"/>
      <c r="E2522" s="804"/>
      <c r="F2522" s="502"/>
      <c r="G2522" s="502"/>
      <c r="H2522" s="502"/>
    </row>
    <row r="2523" spans="4:8" s="5" customFormat="1" x14ac:dyDescent="0.2">
      <c r="D2523" s="803"/>
      <c r="E2523" s="804"/>
      <c r="F2523" s="502"/>
      <c r="G2523" s="502"/>
      <c r="H2523" s="502"/>
    </row>
    <row r="2524" spans="4:8" s="5" customFormat="1" x14ac:dyDescent="0.2">
      <c r="D2524" s="803"/>
      <c r="E2524" s="804"/>
      <c r="F2524" s="502"/>
      <c r="G2524" s="502"/>
      <c r="H2524" s="502"/>
    </row>
    <row r="2525" spans="4:8" s="5" customFormat="1" x14ac:dyDescent="0.2">
      <c r="D2525" s="803"/>
      <c r="E2525" s="804"/>
      <c r="F2525" s="502"/>
      <c r="G2525" s="502"/>
      <c r="H2525" s="502"/>
    </row>
    <row r="2526" spans="4:8" s="5" customFormat="1" x14ac:dyDescent="0.2">
      <c r="D2526" s="803"/>
      <c r="E2526" s="804"/>
      <c r="F2526" s="502"/>
      <c r="G2526" s="502"/>
      <c r="H2526" s="502"/>
    </row>
    <row r="2527" spans="4:8" s="5" customFormat="1" x14ac:dyDescent="0.2">
      <c r="D2527" s="803"/>
      <c r="E2527" s="804"/>
      <c r="F2527" s="502"/>
      <c r="G2527" s="502"/>
      <c r="H2527" s="502"/>
    </row>
    <row r="2528" spans="4:8" s="5" customFormat="1" x14ac:dyDescent="0.2">
      <c r="D2528" s="803"/>
      <c r="E2528" s="804"/>
      <c r="F2528" s="502"/>
      <c r="G2528" s="502"/>
      <c r="H2528" s="502"/>
    </row>
    <row r="2529" spans="4:8" s="5" customFormat="1" x14ac:dyDescent="0.2">
      <c r="D2529" s="803"/>
      <c r="E2529" s="804"/>
      <c r="F2529" s="502"/>
      <c r="G2529" s="502"/>
      <c r="H2529" s="502"/>
    </row>
    <row r="2530" spans="4:8" s="5" customFormat="1" x14ac:dyDescent="0.2">
      <c r="D2530" s="803"/>
      <c r="E2530" s="804"/>
      <c r="F2530" s="502"/>
      <c r="G2530" s="502"/>
      <c r="H2530" s="502"/>
    </row>
    <row r="2531" spans="4:8" s="5" customFormat="1" x14ac:dyDescent="0.2">
      <c r="D2531" s="803"/>
      <c r="E2531" s="804"/>
      <c r="F2531" s="502"/>
      <c r="G2531" s="502"/>
      <c r="H2531" s="502"/>
    </row>
    <row r="2532" spans="4:8" s="5" customFormat="1" x14ac:dyDescent="0.2">
      <c r="D2532" s="803"/>
      <c r="E2532" s="804"/>
      <c r="F2532" s="502"/>
      <c r="G2532" s="502"/>
      <c r="H2532" s="502"/>
    </row>
    <row r="2533" spans="4:8" s="5" customFormat="1" x14ac:dyDescent="0.2">
      <c r="D2533" s="803"/>
      <c r="E2533" s="804"/>
      <c r="F2533" s="502"/>
      <c r="G2533" s="502"/>
      <c r="H2533" s="502"/>
    </row>
    <row r="2534" spans="4:8" s="5" customFormat="1" x14ac:dyDescent="0.2">
      <c r="D2534" s="803"/>
      <c r="E2534" s="804"/>
      <c r="F2534" s="502"/>
      <c r="G2534" s="502"/>
      <c r="H2534" s="502"/>
    </row>
    <row r="2535" spans="4:8" s="5" customFormat="1" x14ac:dyDescent="0.2">
      <c r="D2535" s="803"/>
      <c r="E2535" s="804"/>
      <c r="F2535" s="502"/>
      <c r="G2535" s="502"/>
      <c r="H2535" s="502"/>
    </row>
    <row r="2536" spans="4:8" s="5" customFormat="1" x14ac:dyDescent="0.2">
      <c r="D2536" s="803"/>
      <c r="E2536" s="804"/>
      <c r="F2536" s="502"/>
      <c r="G2536" s="502"/>
      <c r="H2536" s="502"/>
    </row>
    <row r="2537" spans="4:8" s="5" customFormat="1" x14ac:dyDescent="0.2">
      <c r="D2537" s="803"/>
      <c r="E2537" s="804"/>
      <c r="F2537" s="502"/>
      <c r="G2537" s="502"/>
      <c r="H2537" s="502"/>
    </row>
    <row r="2538" spans="4:8" s="5" customFormat="1" x14ac:dyDescent="0.2">
      <c r="D2538" s="803"/>
      <c r="E2538" s="804"/>
      <c r="F2538" s="502"/>
      <c r="G2538" s="502"/>
      <c r="H2538" s="502"/>
    </row>
    <row r="2539" spans="4:8" s="5" customFormat="1" x14ac:dyDescent="0.2">
      <c r="D2539" s="803"/>
      <c r="E2539" s="804"/>
      <c r="F2539" s="502"/>
      <c r="G2539" s="502"/>
      <c r="H2539" s="502"/>
    </row>
    <row r="2540" spans="4:8" s="5" customFormat="1" x14ac:dyDescent="0.2">
      <c r="D2540" s="803"/>
      <c r="E2540" s="804"/>
      <c r="F2540" s="502"/>
      <c r="G2540" s="502"/>
      <c r="H2540" s="502"/>
    </row>
    <row r="2541" spans="4:8" s="5" customFormat="1" x14ac:dyDescent="0.2">
      <c r="D2541" s="803"/>
      <c r="E2541" s="804"/>
      <c r="F2541" s="502"/>
      <c r="G2541" s="502"/>
      <c r="H2541" s="502"/>
    </row>
    <row r="2542" spans="4:8" s="5" customFormat="1" x14ac:dyDescent="0.2">
      <c r="D2542" s="803"/>
      <c r="E2542" s="804"/>
      <c r="F2542" s="502"/>
      <c r="G2542" s="502"/>
      <c r="H2542" s="502"/>
    </row>
    <row r="2543" spans="4:8" s="5" customFormat="1" x14ac:dyDescent="0.2">
      <c r="D2543" s="803"/>
      <c r="E2543" s="804"/>
      <c r="F2543" s="502"/>
      <c r="G2543" s="502"/>
      <c r="H2543" s="502"/>
    </row>
    <row r="2544" spans="4:8" s="5" customFormat="1" x14ac:dyDescent="0.2">
      <c r="D2544" s="803"/>
      <c r="E2544" s="804"/>
      <c r="F2544" s="502"/>
      <c r="G2544" s="502"/>
      <c r="H2544" s="502"/>
    </row>
    <row r="2545" spans="4:8" s="5" customFormat="1" x14ac:dyDescent="0.2">
      <c r="D2545" s="803"/>
      <c r="E2545" s="804"/>
      <c r="F2545" s="502"/>
      <c r="G2545" s="502"/>
      <c r="H2545" s="502"/>
    </row>
    <row r="2546" spans="4:8" s="5" customFormat="1" x14ac:dyDescent="0.2">
      <c r="D2546" s="803"/>
      <c r="E2546" s="804"/>
      <c r="F2546" s="502"/>
      <c r="G2546" s="502"/>
      <c r="H2546" s="502"/>
    </row>
    <row r="2547" spans="4:8" s="5" customFormat="1" x14ac:dyDescent="0.2">
      <c r="D2547" s="803"/>
      <c r="E2547" s="804"/>
      <c r="F2547" s="502"/>
      <c r="G2547" s="502"/>
      <c r="H2547" s="502"/>
    </row>
    <row r="2548" spans="4:8" s="5" customFormat="1" x14ac:dyDescent="0.2">
      <c r="D2548" s="803"/>
      <c r="E2548" s="804"/>
      <c r="F2548" s="502"/>
      <c r="G2548" s="502"/>
      <c r="H2548" s="502"/>
    </row>
    <row r="2549" spans="4:8" s="5" customFormat="1" x14ac:dyDescent="0.2">
      <c r="D2549" s="803"/>
      <c r="E2549" s="804"/>
      <c r="F2549" s="502"/>
      <c r="G2549" s="502"/>
      <c r="H2549" s="502"/>
    </row>
    <row r="2550" spans="4:8" s="5" customFormat="1" x14ac:dyDescent="0.2">
      <c r="D2550" s="803"/>
      <c r="E2550" s="804"/>
      <c r="F2550" s="502"/>
      <c r="G2550" s="502"/>
      <c r="H2550" s="502"/>
    </row>
    <row r="2551" spans="4:8" s="5" customFormat="1" x14ac:dyDescent="0.2">
      <c r="D2551" s="803"/>
      <c r="E2551" s="804"/>
      <c r="F2551" s="502"/>
      <c r="G2551" s="502"/>
      <c r="H2551" s="502"/>
    </row>
    <row r="2552" spans="4:8" s="5" customFormat="1" x14ac:dyDescent="0.2">
      <c r="D2552" s="803"/>
      <c r="E2552" s="804"/>
      <c r="F2552" s="502"/>
      <c r="G2552" s="502"/>
      <c r="H2552" s="502"/>
    </row>
    <row r="2553" spans="4:8" s="5" customFormat="1" x14ac:dyDescent="0.2">
      <c r="D2553" s="803"/>
      <c r="E2553" s="804"/>
      <c r="F2553" s="502"/>
      <c r="G2553" s="502"/>
      <c r="H2553" s="502"/>
    </row>
    <row r="2554" spans="4:8" s="5" customFormat="1" x14ac:dyDescent="0.2">
      <c r="D2554" s="803"/>
      <c r="E2554" s="804"/>
      <c r="F2554" s="502"/>
      <c r="G2554" s="502"/>
      <c r="H2554" s="502"/>
    </row>
    <row r="2555" spans="4:8" s="5" customFormat="1" x14ac:dyDescent="0.2">
      <c r="D2555" s="803"/>
      <c r="E2555" s="804"/>
      <c r="F2555" s="502"/>
      <c r="G2555" s="502"/>
      <c r="H2555" s="502"/>
    </row>
    <row r="2556" spans="4:8" s="5" customFormat="1" x14ac:dyDescent="0.2">
      <c r="D2556" s="803"/>
      <c r="E2556" s="804"/>
      <c r="F2556" s="502"/>
      <c r="G2556" s="502"/>
      <c r="H2556" s="502"/>
    </row>
    <row r="2557" spans="4:8" s="5" customFormat="1" x14ac:dyDescent="0.2">
      <c r="D2557" s="803"/>
      <c r="E2557" s="804"/>
      <c r="F2557" s="502"/>
      <c r="G2557" s="502"/>
      <c r="H2557" s="502"/>
    </row>
    <row r="2558" spans="4:8" s="5" customFormat="1" x14ac:dyDescent="0.2">
      <c r="D2558" s="803"/>
      <c r="E2558" s="804"/>
      <c r="F2558" s="502"/>
      <c r="G2558" s="502"/>
      <c r="H2558" s="502"/>
    </row>
    <row r="2559" spans="4:8" s="5" customFormat="1" x14ac:dyDescent="0.2">
      <c r="D2559" s="803"/>
      <c r="E2559" s="804"/>
      <c r="F2559" s="502"/>
      <c r="G2559" s="502"/>
      <c r="H2559" s="502"/>
    </row>
    <row r="2560" spans="4:8" s="5" customFormat="1" x14ac:dyDescent="0.2">
      <c r="D2560" s="803"/>
      <c r="E2560" s="804"/>
      <c r="F2560" s="502"/>
      <c r="G2560" s="502"/>
      <c r="H2560" s="502"/>
    </row>
    <row r="2561" spans="4:8" s="5" customFormat="1" x14ac:dyDescent="0.2">
      <c r="D2561" s="803"/>
      <c r="E2561" s="804"/>
      <c r="F2561" s="502"/>
      <c r="G2561" s="502"/>
      <c r="H2561" s="502"/>
    </row>
    <row r="2562" spans="4:8" s="5" customFormat="1" x14ac:dyDescent="0.2">
      <c r="D2562" s="803"/>
      <c r="E2562" s="804"/>
      <c r="F2562" s="502"/>
      <c r="G2562" s="502"/>
      <c r="H2562" s="502"/>
    </row>
    <row r="2563" spans="4:8" s="5" customFormat="1" x14ac:dyDescent="0.2">
      <c r="D2563" s="803"/>
      <c r="E2563" s="804"/>
      <c r="F2563" s="502"/>
      <c r="G2563" s="502"/>
      <c r="H2563" s="502"/>
    </row>
    <row r="2564" spans="4:8" s="5" customFormat="1" x14ac:dyDescent="0.2">
      <c r="D2564" s="803"/>
      <c r="E2564" s="804"/>
      <c r="F2564" s="502"/>
      <c r="G2564" s="502"/>
      <c r="H2564" s="502"/>
    </row>
    <row r="2565" spans="4:8" s="5" customFormat="1" x14ac:dyDescent="0.2">
      <c r="D2565" s="803"/>
      <c r="E2565" s="804"/>
      <c r="F2565" s="502"/>
      <c r="G2565" s="502"/>
      <c r="H2565" s="502"/>
    </row>
    <row r="2566" spans="4:8" s="5" customFormat="1" x14ac:dyDescent="0.2">
      <c r="D2566" s="803"/>
      <c r="E2566" s="804"/>
      <c r="F2566" s="502"/>
      <c r="G2566" s="502"/>
      <c r="H2566" s="502"/>
    </row>
    <row r="2567" spans="4:8" s="5" customFormat="1" x14ac:dyDescent="0.2">
      <c r="D2567" s="803"/>
      <c r="E2567" s="804"/>
      <c r="F2567" s="502"/>
      <c r="G2567" s="502"/>
      <c r="H2567" s="502"/>
    </row>
    <row r="2568" spans="4:8" s="5" customFormat="1" x14ac:dyDescent="0.2">
      <c r="D2568" s="803"/>
      <c r="E2568" s="804"/>
      <c r="F2568" s="502"/>
      <c r="G2568" s="502"/>
      <c r="H2568" s="502"/>
    </row>
    <row r="2569" spans="4:8" s="5" customFormat="1" x14ac:dyDescent="0.2">
      <c r="D2569" s="803"/>
      <c r="E2569" s="804"/>
      <c r="F2569" s="502"/>
      <c r="G2569" s="502"/>
      <c r="H2569" s="502"/>
    </row>
    <row r="2570" spans="4:8" s="5" customFormat="1" x14ac:dyDescent="0.2">
      <c r="D2570" s="803"/>
      <c r="E2570" s="804"/>
      <c r="F2570" s="502"/>
      <c r="G2570" s="502"/>
      <c r="H2570" s="502"/>
    </row>
    <row r="2571" spans="4:8" s="5" customFormat="1" x14ac:dyDescent="0.2">
      <c r="D2571" s="803"/>
      <c r="E2571" s="804"/>
      <c r="F2571" s="502"/>
      <c r="G2571" s="502"/>
      <c r="H2571" s="502"/>
    </row>
    <row r="2572" spans="4:8" s="5" customFormat="1" x14ac:dyDescent="0.2">
      <c r="D2572" s="803"/>
      <c r="E2572" s="804"/>
      <c r="F2572" s="502"/>
      <c r="G2572" s="502"/>
      <c r="H2572" s="502"/>
    </row>
    <row r="2573" spans="4:8" s="5" customFormat="1" x14ac:dyDescent="0.2">
      <c r="D2573" s="803"/>
      <c r="E2573" s="804"/>
      <c r="F2573" s="502"/>
      <c r="G2573" s="502"/>
      <c r="H2573" s="502"/>
    </row>
    <row r="2574" spans="4:8" s="5" customFormat="1" x14ac:dyDescent="0.2">
      <c r="D2574" s="803"/>
      <c r="E2574" s="804"/>
      <c r="F2574" s="502"/>
      <c r="G2574" s="502"/>
      <c r="H2574" s="502"/>
    </row>
    <row r="2575" spans="4:8" s="5" customFormat="1" x14ac:dyDescent="0.2">
      <c r="D2575" s="803"/>
      <c r="E2575" s="804"/>
      <c r="F2575" s="502"/>
      <c r="G2575" s="502"/>
      <c r="H2575" s="502"/>
    </row>
    <row r="2576" spans="4:8" s="5" customFormat="1" x14ac:dyDescent="0.2">
      <c r="D2576" s="803"/>
      <c r="E2576" s="804"/>
      <c r="F2576" s="502"/>
      <c r="G2576" s="502"/>
      <c r="H2576" s="502"/>
    </row>
    <row r="2577" spans="4:8" s="5" customFormat="1" x14ac:dyDescent="0.2">
      <c r="D2577" s="803"/>
      <c r="E2577" s="804"/>
      <c r="F2577" s="502"/>
      <c r="G2577" s="502"/>
      <c r="H2577" s="502"/>
    </row>
    <row r="2578" spans="4:8" s="5" customFormat="1" x14ac:dyDescent="0.2">
      <c r="D2578" s="803"/>
      <c r="E2578" s="804"/>
      <c r="F2578" s="502"/>
      <c r="G2578" s="502"/>
      <c r="H2578" s="502"/>
    </row>
    <row r="2579" spans="4:8" s="5" customFormat="1" x14ac:dyDescent="0.2">
      <c r="D2579" s="803"/>
      <c r="E2579" s="804"/>
      <c r="F2579" s="502"/>
      <c r="G2579" s="502"/>
      <c r="H2579" s="502"/>
    </row>
    <row r="2580" spans="4:8" s="5" customFormat="1" x14ac:dyDescent="0.2">
      <c r="D2580" s="803"/>
      <c r="E2580" s="804"/>
      <c r="F2580" s="502"/>
      <c r="G2580" s="502"/>
      <c r="H2580" s="502"/>
    </row>
    <row r="2581" spans="4:8" s="5" customFormat="1" x14ac:dyDescent="0.2">
      <c r="D2581" s="803"/>
      <c r="E2581" s="804"/>
      <c r="F2581" s="502"/>
      <c r="G2581" s="502"/>
      <c r="H2581" s="502"/>
    </row>
    <row r="2582" spans="4:8" s="5" customFormat="1" x14ac:dyDescent="0.2">
      <c r="D2582" s="803"/>
      <c r="E2582" s="804"/>
      <c r="F2582" s="502"/>
      <c r="G2582" s="502"/>
      <c r="H2582" s="502"/>
    </row>
    <row r="2583" spans="4:8" s="5" customFormat="1" x14ac:dyDescent="0.2">
      <c r="D2583" s="803"/>
      <c r="E2583" s="804"/>
      <c r="F2583" s="502"/>
      <c r="G2583" s="502"/>
      <c r="H2583" s="502"/>
    </row>
    <row r="2584" spans="4:8" s="5" customFormat="1" x14ac:dyDescent="0.2">
      <c r="D2584" s="803"/>
      <c r="E2584" s="804"/>
      <c r="F2584" s="502"/>
      <c r="G2584" s="502"/>
      <c r="H2584" s="502"/>
    </row>
    <row r="2585" spans="4:8" s="5" customFormat="1" x14ac:dyDescent="0.2">
      <c r="D2585" s="803"/>
      <c r="E2585" s="804"/>
      <c r="F2585" s="502"/>
      <c r="G2585" s="502"/>
      <c r="H2585" s="502"/>
    </row>
    <row r="2586" spans="4:8" s="5" customFormat="1" x14ac:dyDescent="0.2">
      <c r="D2586" s="803"/>
      <c r="E2586" s="804"/>
      <c r="F2586" s="502"/>
      <c r="G2586" s="502"/>
      <c r="H2586" s="502"/>
    </row>
    <row r="2587" spans="4:8" s="5" customFormat="1" x14ac:dyDescent="0.2">
      <c r="D2587" s="803"/>
      <c r="E2587" s="804"/>
      <c r="F2587" s="502"/>
      <c r="G2587" s="502"/>
      <c r="H2587" s="502"/>
    </row>
    <row r="2588" spans="4:8" s="5" customFormat="1" x14ac:dyDescent="0.2">
      <c r="D2588" s="803"/>
      <c r="E2588" s="804"/>
      <c r="F2588" s="502"/>
      <c r="G2588" s="502"/>
      <c r="H2588" s="502"/>
    </row>
    <row r="2589" spans="4:8" s="5" customFormat="1" x14ac:dyDescent="0.2">
      <c r="D2589" s="803"/>
      <c r="E2589" s="804"/>
      <c r="F2589" s="502"/>
      <c r="G2589" s="502"/>
      <c r="H2589" s="502"/>
    </row>
    <row r="2590" spans="4:8" s="5" customFormat="1" x14ac:dyDescent="0.2">
      <c r="D2590" s="803"/>
      <c r="E2590" s="804"/>
      <c r="F2590" s="502"/>
      <c r="G2590" s="502"/>
      <c r="H2590" s="502"/>
    </row>
    <row r="2591" spans="4:8" s="5" customFormat="1" x14ac:dyDescent="0.2">
      <c r="D2591" s="803"/>
      <c r="E2591" s="804"/>
      <c r="F2591" s="502"/>
      <c r="G2591" s="502"/>
      <c r="H2591" s="502"/>
    </row>
    <row r="2592" spans="4:8" s="5" customFormat="1" x14ac:dyDescent="0.2">
      <c r="D2592" s="803"/>
      <c r="E2592" s="804"/>
      <c r="F2592" s="502"/>
      <c r="G2592" s="502"/>
      <c r="H2592" s="502"/>
    </row>
    <row r="2593" spans="4:8" s="5" customFormat="1" x14ac:dyDescent="0.2">
      <c r="D2593" s="803"/>
      <c r="E2593" s="804"/>
      <c r="F2593" s="502"/>
      <c r="G2593" s="502"/>
      <c r="H2593" s="502"/>
    </row>
    <row r="2594" spans="4:8" s="5" customFormat="1" x14ac:dyDescent="0.2">
      <c r="D2594" s="803"/>
      <c r="E2594" s="804"/>
      <c r="F2594" s="502"/>
      <c r="G2594" s="502"/>
      <c r="H2594" s="502"/>
    </row>
    <row r="2595" spans="4:8" s="5" customFormat="1" x14ac:dyDescent="0.2">
      <c r="D2595" s="803"/>
      <c r="E2595" s="804"/>
      <c r="F2595" s="502"/>
      <c r="G2595" s="502"/>
      <c r="H2595" s="502"/>
    </row>
    <row r="2596" spans="4:8" s="5" customFormat="1" x14ac:dyDescent="0.2">
      <c r="D2596" s="803"/>
      <c r="E2596" s="804"/>
      <c r="F2596" s="502"/>
      <c r="G2596" s="502"/>
      <c r="H2596" s="502"/>
    </row>
    <row r="2597" spans="4:8" s="5" customFormat="1" x14ac:dyDescent="0.2">
      <c r="D2597" s="803"/>
      <c r="E2597" s="804"/>
      <c r="F2597" s="502"/>
      <c r="G2597" s="502"/>
      <c r="H2597" s="502"/>
    </row>
    <row r="2598" spans="4:8" s="5" customFormat="1" x14ac:dyDescent="0.2">
      <c r="D2598" s="803"/>
      <c r="E2598" s="804"/>
      <c r="F2598" s="502"/>
      <c r="G2598" s="502"/>
      <c r="H2598" s="502"/>
    </row>
    <row r="2599" spans="4:8" s="5" customFormat="1" x14ac:dyDescent="0.2">
      <c r="D2599" s="803"/>
      <c r="E2599" s="804"/>
      <c r="F2599" s="502"/>
      <c r="G2599" s="502"/>
      <c r="H2599" s="502"/>
    </row>
    <row r="2600" spans="4:8" s="5" customFormat="1" x14ac:dyDescent="0.2">
      <c r="D2600" s="803"/>
      <c r="E2600" s="804"/>
      <c r="F2600" s="502"/>
      <c r="G2600" s="502"/>
      <c r="H2600" s="502"/>
    </row>
    <row r="2601" spans="4:8" s="5" customFormat="1" x14ac:dyDescent="0.2">
      <c r="D2601" s="803"/>
      <c r="E2601" s="804"/>
      <c r="F2601" s="502"/>
      <c r="G2601" s="502"/>
      <c r="H2601" s="502"/>
    </row>
    <row r="2602" spans="4:8" s="5" customFormat="1" x14ac:dyDescent="0.2">
      <c r="D2602" s="803"/>
      <c r="E2602" s="804"/>
      <c r="F2602" s="502"/>
      <c r="G2602" s="502"/>
      <c r="H2602" s="502"/>
    </row>
    <row r="2603" spans="4:8" s="5" customFormat="1" x14ac:dyDescent="0.2">
      <c r="D2603" s="803"/>
      <c r="E2603" s="804"/>
      <c r="F2603" s="502"/>
      <c r="G2603" s="502"/>
      <c r="H2603" s="502"/>
    </row>
    <row r="2604" spans="4:8" s="5" customFormat="1" x14ac:dyDescent="0.2">
      <c r="D2604" s="803"/>
      <c r="E2604" s="804"/>
      <c r="F2604" s="502"/>
      <c r="G2604" s="502"/>
      <c r="H2604" s="502"/>
    </row>
    <row r="2605" spans="4:8" s="5" customFormat="1" x14ac:dyDescent="0.2">
      <c r="D2605" s="803"/>
      <c r="E2605" s="804"/>
      <c r="F2605" s="502"/>
      <c r="G2605" s="502"/>
      <c r="H2605" s="502"/>
    </row>
    <row r="2606" spans="4:8" s="5" customFormat="1" x14ac:dyDescent="0.2">
      <c r="D2606" s="803"/>
      <c r="E2606" s="804"/>
      <c r="F2606" s="502"/>
      <c r="G2606" s="502"/>
      <c r="H2606" s="502"/>
    </row>
    <row r="2607" spans="4:8" s="5" customFormat="1" x14ac:dyDescent="0.2">
      <c r="D2607" s="803"/>
      <c r="E2607" s="804"/>
      <c r="F2607" s="502"/>
      <c r="G2607" s="502"/>
      <c r="H2607" s="502"/>
    </row>
    <row r="2608" spans="4:8" s="5" customFormat="1" x14ac:dyDescent="0.2">
      <c r="D2608" s="803"/>
      <c r="E2608" s="804"/>
      <c r="F2608" s="502"/>
      <c r="G2608" s="502"/>
      <c r="H2608" s="502"/>
    </row>
    <row r="2609" spans="4:8" s="5" customFormat="1" x14ac:dyDescent="0.2">
      <c r="D2609" s="803"/>
      <c r="E2609" s="804"/>
      <c r="F2609" s="502"/>
      <c r="G2609" s="502"/>
      <c r="H2609" s="502"/>
    </row>
    <row r="2610" spans="4:8" s="5" customFormat="1" x14ac:dyDescent="0.2">
      <c r="D2610" s="803"/>
      <c r="E2610" s="804"/>
      <c r="F2610" s="502"/>
      <c r="G2610" s="502"/>
      <c r="H2610" s="502"/>
    </row>
    <row r="2611" spans="4:8" s="5" customFormat="1" x14ac:dyDescent="0.2">
      <c r="D2611" s="803"/>
      <c r="E2611" s="804"/>
      <c r="F2611" s="502"/>
      <c r="G2611" s="502"/>
      <c r="H2611" s="502"/>
    </row>
    <row r="2612" spans="4:8" s="5" customFormat="1" x14ac:dyDescent="0.2">
      <c r="D2612" s="803"/>
      <c r="E2612" s="804"/>
      <c r="F2612" s="502"/>
      <c r="G2612" s="502"/>
      <c r="H2612" s="502"/>
    </row>
    <row r="2613" spans="4:8" s="5" customFormat="1" x14ac:dyDescent="0.2">
      <c r="D2613" s="803"/>
      <c r="E2613" s="804"/>
      <c r="F2613" s="502"/>
      <c r="G2613" s="502"/>
      <c r="H2613" s="502"/>
    </row>
    <row r="2614" spans="4:8" s="5" customFormat="1" x14ac:dyDescent="0.2">
      <c r="D2614" s="803"/>
      <c r="E2614" s="804"/>
      <c r="F2614" s="502"/>
      <c r="G2614" s="502"/>
      <c r="H2614" s="502"/>
    </row>
    <row r="2615" spans="4:8" s="5" customFormat="1" x14ac:dyDescent="0.2">
      <c r="D2615" s="803"/>
      <c r="E2615" s="804"/>
      <c r="F2615" s="502"/>
      <c r="G2615" s="502"/>
      <c r="H2615" s="502"/>
    </row>
    <row r="2616" spans="4:8" s="5" customFormat="1" x14ac:dyDescent="0.2">
      <c r="D2616" s="803"/>
      <c r="E2616" s="804"/>
      <c r="F2616" s="502"/>
      <c r="G2616" s="502"/>
      <c r="H2616" s="502"/>
    </row>
    <row r="2617" spans="4:8" s="5" customFormat="1" x14ac:dyDescent="0.2">
      <c r="D2617" s="803"/>
      <c r="E2617" s="804"/>
      <c r="F2617" s="502"/>
      <c r="G2617" s="502"/>
      <c r="H2617" s="502"/>
    </row>
    <row r="2618" spans="4:8" s="5" customFormat="1" x14ac:dyDescent="0.2">
      <c r="D2618" s="803"/>
      <c r="E2618" s="804"/>
      <c r="F2618" s="502"/>
      <c r="G2618" s="502"/>
      <c r="H2618" s="502"/>
    </row>
    <row r="2619" spans="4:8" s="5" customFormat="1" x14ac:dyDescent="0.2">
      <c r="D2619" s="803"/>
      <c r="E2619" s="804"/>
      <c r="F2619" s="502"/>
      <c r="G2619" s="502"/>
      <c r="H2619" s="502"/>
    </row>
    <row r="2620" spans="4:8" s="5" customFormat="1" x14ac:dyDescent="0.2">
      <c r="D2620" s="803"/>
      <c r="E2620" s="804"/>
      <c r="F2620" s="502"/>
      <c r="G2620" s="502"/>
      <c r="H2620" s="502"/>
    </row>
    <row r="2621" spans="4:8" s="5" customFormat="1" x14ac:dyDescent="0.2">
      <c r="D2621" s="803"/>
      <c r="E2621" s="804"/>
      <c r="F2621" s="502"/>
      <c r="G2621" s="502"/>
      <c r="H2621" s="502"/>
    </row>
    <row r="2622" spans="4:8" s="5" customFormat="1" x14ac:dyDescent="0.2">
      <c r="D2622" s="803"/>
      <c r="E2622" s="804"/>
      <c r="F2622" s="502"/>
      <c r="G2622" s="502"/>
      <c r="H2622" s="502"/>
    </row>
    <row r="2623" spans="4:8" s="5" customFormat="1" x14ac:dyDescent="0.2">
      <c r="D2623" s="803"/>
      <c r="E2623" s="804"/>
      <c r="F2623" s="502"/>
      <c r="G2623" s="502"/>
      <c r="H2623" s="502"/>
    </row>
    <row r="2624" spans="4:8" s="5" customFormat="1" x14ac:dyDescent="0.2">
      <c r="D2624" s="803"/>
      <c r="E2624" s="804"/>
      <c r="F2624" s="502"/>
      <c r="G2624" s="502"/>
      <c r="H2624" s="502"/>
    </row>
    <row r="2625" spans="4:8" s="5" customFormat="1" x14ac:dyDescent="0.2">
      <c r="D2625" s="803"/>
      <c r="E2625" s="804"/>
      <c r="F2625" s="502"/>
      <c r="G2625" s="502"/>
      <c r="H2625" s="502"/>
    </row>
    <row r="2626" spans="4:8" s="5" customFormat="1" x14ac:dyDescent="0.2">
      <c r="D2626" s="803"/>
      <c r="E2626" s="804"/>
      <c r="F2626" s="502"/>
      <c r="G2626" s="502"/>
      <c r="H2626" s="502"/>
    </row>
    <row r="2627" spans="4:8" s="5" customFormat="1" x14ac:dyDescent="0.2">
      <c r="D2627" s="803"/>
      <c r="E2627" s="804"/>
      <c r="F2627" s="502"/>
      <c r="G2627" s="502"/>
      <c r="H2627" s="502"/>
    </row>
    <row r="2628" spans="4:8" s="5" customFormat="1" x14ac:dyDescent="0.2">
      <c r="D2628" s="803"/>
      <c r="E2628" s="804"/>
      <c r="F2628" s="502"/>
      <c r="G2628" s="502"/>
      <c r="H2628" s="502"/>
    </row>
    <row r="2629" spans="4:8" s="5" customFormat="1" x14ac:dyDescent="0.2">
      <c r="D2629" s="803"/>
      <c r="E2629" s="804"/>
      <c r="F2629" s="502"/>
      <c r="G2629" s="502"/>
      <c r="H2629" s="502"/>
    </row>
    <row r="2630" spans="4:8" s="5" customFormat="1" x14ac:dyDescent="0.2">
      <c r="D2630" s="803"/>
      <c r="E2630" s="804"/>
      <c r="F2630" s="502"/>
      <c r="G2630" s="502"/>
      <c r="H2630" s="502"/>
    </row>
    <row r="2631" spans="4:8" s="5" customFormat="1" x14ac:dyDescent="0.2">
      <c r="D2631" s="803"/>
      <c r="E2631" s="804"/>
      <c r="F2631" s="502"/>
      <c r="G2631" s="502"/>
      <c r="H2631" s="502"/>
    </row>
    <row r="2632" spans="4:8" s="5" customFormat="1" x14ac:dyDescent="0.2">
      <c r="D2632" s="803"/>
      <c r="E2632" s="804"/>
      <c r="F2632" s="502"/>
      <c r="G2632" s="502"/>
      <c r="H2632" s="502"/>
    </row>
    <row r="2633" spans="4:8" s="5" customFormat="1" x14ac:dyDescent="0.2">
      <c r="D2633" s="803"/>
      <c r="E2633" s="804"/>
      <c r="F2633" s="502"/>
      <c r="G2633" s="502"/>
      <c r="H2633" s="502"/>
    </row>
    <row r="2634" spans="4:8" s="5" customFormat="1" x14ac:dyDescent="0.2">
      <c r="D2634" s="803"/>
      <c r="E2634" s="804"/>
      <c r="F2634" s="502"/>
      <c r="G2634" s="502"/>
      <c r="H2634" s="502"/>
    </row>
    <row r="2635" spans="4:8" s="5" customFormat="1" x14ac:dyDescent="0.2">
      <c r="D2635" s="803"/>
      <c r="E2635" s="804"/>
      <c r="F2635" s="502"/>
      <c r="G2635" s="502"/>
      <c r="H2635" s="502"/>
    </row>
    <row r="2636" spans="4:8" s="5" customFormat="1" x14ac:dyDescent="0.2">
      <c r="D2636" s="803"/>
      <c r="E2636" s="804"/>
      <c r="F2636" s="502"/>
      <c r="G2636" s="502"/>
      <c r="H2636" s="502"/>
    </row>
    <row r="2637" spans="4:8" s="5" customFormat="1" x14ac:dyDescent="0.2">
      <c r="D2637" s="803"/>
      <c r="E2637" s="804"/>
      <c r="F2637" s="502"/>
      <c r="G2637" s="502"/>
      <c r="H2637" s="502"/>
    </row>
    <row r="2638" spans="4:8" s="5" customFormat="1" x14ac:dyDescent="0.2">
      <c r="D2638" s="803"/>
      <c r="E2638" s="804"/>
      <c r="F2638" s="502"/>
      <c r="G2638" s="502"/>
      <c r="H2638" s="502"/>
    </row>
    <row r="2639" spans="4:8" s="5" customFormat="1" x14ac:dyDescent="0.2">
      <c r="D2639" s="803"/>
      <c r="E2639" s="804"/>
      <c r="F2639" s="502"/>
      <c r="G2639" s="502"/>
      <c r="H2639" s="502"/>
    </row>
    <row r="2640" spans="4:8" s="5" customFormat="1" x14ac:dyDescent="0.2">
      <c r="D2640" s="803"/>
      <c r="E2640" s="804"/>
      <c r="F2640" s="502"/>
      <c r="G2640" s="502"/>
      <c r="H2640" s="502"/>
    </row>
    <row r="2641" spans="4:8" s="5" customFormat="1" x14ac:dyDescent="0.2">
      <c r="D2641" s="803"/>
      <c r="E2641" s="804"/>
      <c r="F2641" s="502"/>
      <c r="G2641" s="502"/>
      <c r="H2641" s="502"/>
    </row>
    <row r="2642" spans="4:8" s="5" customFormat="1" x14ac:dyDescent="0.2">
      <c r="D2642" s="803"/>
      <c r="E2642" s="804"/>
      <c r="F2642" s="502"/>
      <c r="G2642" s="502"/>
      <c r="H2642" s="502"/>
    </row>
    <row r="2643" spans="4:8" s="5" customFormat="1" x14ac:dyDescent="0.2">
      <c r="D2643" s="803"/>
      <c r="E2643" s="804"/>
      <c r="F2643" s="502"/>
      <c r="G2643" s="502"/>
      <c r="H2643" s="502"/>
    </row>
    <row r="2644" spans="4:8" s="5" customFormat="1" x14ac:dyDescent="0.2">
      <c r="D2644" s="803"/>
      <c r="E2644" s="804"/>
      <c r="F2644" s="502"/>
      <c r="G2644" s="502"/>
      <c r="H2644" s="502"/>
    </row>
    <row r="2645" spans="4:8" s="5" customFormat="1" x14ac:dyDescent="0.2">
      <c r="D2645" s="803"/>
      <c r="E2645" s="804"/>
      <c r="F2645" s="502"/>
      <c r="G2645" s="502"/>
      <c r="H2645" s="502"/>
    </row>
    <row r="2646" spans="4:8" s="5" customFormat="1" x14ac:dyDescent="0.2">
      <c r="D2646" s="803"/>
      <c r="E2646" s="804"/>
      <c r="F2646" s="502"/>
      <c r="G2646" s="502"/>
      <c r="H2646" s="502"/>
    </row>
    <row r="2647" spans="4:8" s="5" customFormat="1" x14ac:dyDescent="0.2">
      <c r="D2647" s="803"/>
      <c r="E2647" s="804"/>
      <c r="F2647" s="502"/>
      <c r="G2647" s="502"/>
      <c r="H2647" s="502"/>
    </row>
    <row r="2648" spans="4:8" s="5" customFormat="1" x14ac:dyDescent="0.2">
      <c r="D2648" s="803"/>
      <c r="E2648" s="804"/>
      <c r="F2648" s="502"/>
      <c r="G2648" s="502"/>
      <c r="H2648" s="502"/>
    </row>
    <row r="2649" spans="4:8" s="5" customFormat="1" x14ac:dyDescent="0.2">
      <c r="D2649" s="803"/>
      <c r="E2649" s="804"/>
      <c r="F2649" s="502"/>
      <c r="G2649" s="502"/>
      <c r="H2649" s="502"/>
    </row>
    <row r="2650" spans="4:8" s="5" customFormat="1" x14ac:dyDescent="0.2">
      <c r="D2650" s="803"/>
      <c r="E2650" s="804"/>
      <c r="F2650" s="502"/>
      <c r="G2650" s="502"/>
      <c r="H2650" s="502"/>
    </row>
    <row r="2651" spans="4:8" s="5" customFormat="1" x14ac:dyDescent="0.2">
      <c r="D2651" s="803"/>
      <c r="E2651" s="804"/>
      <c r="F2651" s="502"/>
      <c r="G2651" s="502"/>
      <c r="H2651" s="502"/>
    </row>
    <row r="2652" spans="4:8" s="5" customFormat="1" x14ac:dyDescent="0.2">
      <c r="D2652" s="803"/>
      <c r="E2652" s="804"/>
      <c r="F2652" s="502"/>
      <c r="G2652" s="502"/>
      <c r="H2652" s="502"/>
    </row>
    <row r="2653" spans="4:8" s="5" customFormat="1" x14ac:dyDescent="0.2">
      <c r="D2653" s="803"/>
      <c r="E2653" s="804"/>
      <c r="F2653" s="502"/>
      <c r="G2653" s="502"/>
      <c r="H2653" s="502"/>
    </row>
    <row r="2654" spans="4:8" s="5" customFormat="1" x14ac:dyDescent="0.2">
      <c r="D2654" s="803"/>
      <c r="E2654" s="804"/>
      <c r="F2654" s="502"/>
      <c r="G2654" s="502"/>
      <c r="H2654" s="502"/>
    </row>
    <row r="2655" spans="4:8" s="5" customFormat="1" x14ac:dyDescent="0.2">
      <c r="D2655" s="803"/>
      <c r="E2655" s="804"/>
      <c r="F2655" s="502"/>
      <c r="G2655" s="502"/>
      <c r="H2655" s="502"/>
    </row>
    <row r="2656" spans="4:8" s="5" customFormat="1" x14ac:dyDescent="0.2">
      <c r="D2656" s="803"/>
      <c r="E2656" s="804"/>
      <c r="F2656" s="502"/>
      <c r="G2656" s="502"/>
      <c r="H2656" s="502"/>
    </row>
    <row r="2657" spans="4:8" s="5" customFormat="1" x14ac:dyDescent="0.2">
      <c r="D2657" s="803"/>
      <c r="E2657" s="804"/>
      <c r="F2657" s="502"/>
      <c r="G2657" s="502"/>
      <c r="H2657" s="502"/>
    </row>
    <row r="2658" spans="4:8" s="5" customFormat="1" x14ac:dyDescent="0.2">
      <c r="D2658" s="803"/>
      <c r="E2658" s="804"/>
      <c r="F2658" s="502"/>
      <c r="G2658" s="502"/>
      <c r="H2658" s="502"/>
    </row>
    <row r="2659" spans="4:8" s="5" customFormat="1" x14ac:dyDescent="0.2">
      <c r="D2659" s="803"/>
      <c r="E2659" s="804"/>
      <c r="F2659" s="502"/>
      <c r="G2659" s="502"/>
      <c r="H2659" s="502"/>
    </row>
    <row r="2660" spans="4:8" s="5" customFormat="1" x14ac:dyDescent="0.2">
      <c r="D2660" s="803"/>
      <c r="E2660" s="804"/>
      <c r="F2660" s="502"/>
      <c r="G2660" s="502"/>
      <c r="H2660" s="502"/>
    </row>
    <row r="2661" spans="4:8" s="5" customFormat="1" x14ac:dyDescent="0.2">
      <c r="D2661" s="803"/>
      <c r="E2661" s="804"/>
      <c r="F2661" s="502"/>
      <c r="G2661" s="502"/>
      <c r="H2661" s="502"/>
    </row>
    <row r="2662" spans="4:8" s="5" customFormat="1" x14ac:dyDescent="0.2">
      <c r="D2662" s="803"/>
      <c r="E2662" s="804"/>
      <c r="F2662" s="502"/>
      <c r="G2662" s="502"/>
      <c r="H2662" s="502"/>
    </row>
    <row r="2663" spans="4:8" s="5" customFormat="1" x14ac:dyDescent="0.2">
      <c r="D2663" s="803"/>
      <c r="E2663" s="804"/>
      <c r="F2663" s="502"/>
      <c r="G2663" s="502"/>
      <c r="H2663" s="502"/>
    </row>
    <row r="2664" spans="4:8" s="5" customFormat="1" x14ac:dyDescent="0.2">
      <c r="D2664" s="803"/>
      <c r="E2664" s="804"/>
      <c r="F2664" s="502"/>
      <c r="G2664" s="502"/>
      <c r="H2664" s="502"/>
    </row>
    <row r="2665" spans="4:8" s="5" customFormat="1" x14ac:dyDescent="0.2">
      <c r="D2665" s="803"/>
      <c r="E2665" s="804"/>
      <c r="F2665" s="502"/>
      <c r="G2665" s="502"/>
      <c r="H2665" s="502"/>
    </row>
    <row r="2666" spans="4:8" s="5" customFormat="1" x14ac:dyDescent="0.2">
      <c r="D2666" s="803"/>
      <c r="E2666" s="804"/>
      <c r="F2666" s="502"/>
      <c r="G2666" s="502"/>
      <c r="H2666" s="502"/>
    </row>
    <row r="2667" spans="4:8" s="5" customFormat="1" x14ac:dyDescent="0.2">
      <c r="D2667" s="803"/>
      <c r="E2667" s="804"/>
      <c r="F2667" s="502"/>
      <c r="G2667" s="502"/>
      <c r="H2667" s="502"/>
    </row>
    <row r="2668" spans="4:8" s="5" customFormat="1" x14ac:dyDescent="0.2">
      <c r="D2668" s="803"/>
      <c r="E2668" s="804"/>
      <c r="F2668" s="502"/>
      <c r="G2668" s="502"/>
      <c r="H2668" s="502"/>
    </row>
    <row r="2669" spans="4:8" s="5" customFormat="1" x14ac:dyDescent="0.2">
      <c r="D2669" s="803"/>
      <c r="E2669" s="804"/>
      <c r="F2669" s="502"/>
      <c r="G2669" s="502"/>
      <c r="H2669" s="502"/>
    </row>
    <row r="2670" spans="4:8" s="5" customFormat="1" x14ac:dyDescent="0.2">
      <c r="D2670" s="803"/>
      <c r="E2670" s="804"/>
      <c r="F2670" s="502"/>
      <c r="G2670" s="502"/>
      <c r="H2670" s="502"/>
    </row>
    <row r="2671" spans="4:8" s="5" customFormat="1" x14ac:dyDescent="0.2">
      <c r="D2671" s="803"/>
      <c r="E2671" s="804"/>
      <c r="F2671" s="502"/>
      <c r="G2671" s="502"/>
      <c r="H2671" s="502"/>
    </row>
    <row r="2672" spans="4:8" s="5" customFormat="1" x14ac:dyDescent="0.2">
      <c r="D2672" s="803"/>
      <c r="E2672" s="804"/>
      <c r="F2672" s="502"/>
      <c r="G2672" s="502"/>
      <c r="H2672" s="502"/>
    </row>
    <row r="2673" spans="4:8" s="5" customFormat="1" x14ac:dyDescent="0.2">
      <c r="D2673" s="803"/>
      <c r="E2673" s="804"/>
      <c r="F2673" s="502"/>
      <c r="G2673" s="502"/>
      <c r="H2673" s="502"/>
    </row>
    <row r="2674" spans="4:8" s="5" customFormat="1" x14ac:dyDescent="0.2">
      <c r="D2674" s="803"/>
      <c r="E2674" s="804"/>
      <c r="F2674" s="502"/>
      <c r="G2674" s="502"/>
      <c r="H2674" s="502"/>
    </row>
    <row r="2675" spans="4:8" s="5" customFormat="1" x14ac:dyDescent="0.2">
      <c r="D2675" s="803"/>
      <c r="E2675" s="804"/>
      <c r="F2675" s="502"/>
      <c r="G2675" s="502"/>
      <c r="H2675" s="502"/>
    </row>
    <row r="2676" spans="4:8" s="5" customFormat="1" x14ac:dyDescent="0.2">
      <c r="D2676" s="803"/>
      <c r="E2676" s="804"/>
      <c r="F2676" s="502"/>
      <c r="G2676" s="502"/>
      <c r="H2676" s="502"/>
    </row>
    <row r="2677" spans="4:8" s="5" customFormat="1" x14ac:dyDescent="0.2">
      <c r="D2677" s="803"/>
      <c r="E2677" s="804"/>
      <c r="F2677" s="502"/>
      <c r="G2677" s="502"/>
      <c r="H2677" s="502"/>
    </row>
    <row r="2678" spans="4:8" s="5" customFormat="1" x14ac:dyDescent="0.2">
      <c r="D2678" s="803"/>
      <c r="E2678" s="804"/>
      <c r="F2678" s="502"/>
      <c r="G2678" s="502"/>
      <c r="H2678" s="502"/>
    </row>
    <row r="2679" spans="4:8" s="5" customFormat="1" x14ac:dyDescent="0.2">
      <c r="D2679" s="803"/>
      <c r="E2679" s="804"/>
      <c r="F2679" s="502"/>
      <c r="G2679" s="502"/>
      <c r="H2679" s="502"/>
    </row>
    <row r="2680" spans="4:8" s="5" customFormat="1" x14ac:dyDescent="0.2">
      <c r="D2680" s="803"/>
      <c r="E2680" s="804"/>
      <c r="F2680" s="502"/>
      <c r="G2680" s="502"/>
      <c r="H2680" s="502"/>
    </row>
    <row r="2681" spans="4:8" s="5" customFormat="1" x14ac:dyDescent="0.2">
      <c r="D2681" s="803"/>
      <c r="E2681" s="804"/>
      <c r="F2681" s="502"/>
      <c r="G2681" s="502"/>
      <c r="H2681" s="502"/>
    </row>
    <row r="2682" spans="4:8" s="5" customFormat="1" x14ac:dyDescent="0.2">
      <c r="D2682" s="803"/>
      <c r="E2682" s="804"/>
      <c r="F2682" s="502"/>
      <c r="G2682" s="502"/>
      <c r="H2682" s="502"/>
    </row>
    <row r="2683" spans="4:8" s="5" customFormat="1" x14ac:dyDescent="0.2">
      <c r="D2683" s="803"/>
      <c r="E2683" s="804"/>
      <c r="F2683" s="502"/>
      <c r="G2683" s="502"/>
      <c r="H2683" s="502"/>
    </row>
    <row r="2684" spans="4:8" s="5" customFormat="1" x14ac:dyDescent="0.2">
      <c r="D2684" s="803"/>
      <c r="E2684" s="804"/>
      <c r="F2684" s="502"/>
      <c r="G2684" s="502"/>
      <c r="H2684" s="502"/>
    </row>
    <row r="2685" spans="4:8" s="5" customFormat="1" x14ac:dyDescent="0.2">
      <c r="D2685" s="803"/>
      <c r="E2685" s="804"/>
      <c r="F2685" s="502"/>
      <c r="G2685" s="502"/>
      <c r="H2685" s="502"/>
    </row>
    <row r="2686" spans="4:8" s="5" customFormat="1" x14ac:dyDescent="0.2">
      <c r="D2686" s="803"/>
      <c r="E2686" s="804"/>
      <c r="F2686" s="502"/>
      <c r="G2686" s="502"/>
      <c r="H2686" s="502"/>
    </row>
    <row r="2687" spans="4:8" s="5" customFormat="1" x14ac:dyDescent="0.2">
      <c r="D2687" s="803"/>
      <c r="E2687" s="804"/>
      <c r="F2687" s="502"/>
      <c r="G2687" s="502"/>
      <c r="H2687" s="502"/>
    </row>
    <row r="2688" spans="4:8" s="5" customFormat="1" x14ac:dyDescent="0.2">
      <c r="D2688" s="803"/>
      <c r="E2688" s="804"/>
      <c r="F2688" s="502"/>
      <c r="G2688" s="502"/>
      <c r="H2688" s="502"/>
    </row>
    <row r="2689" spans="4:8" s="5" customFormat="1" x14ac:dyDescent="0.2">
      <c r="D2689" s="803"/>
      <c r="E2689" s="804"/>
      <c r="F2689" s="502"/>
      <c r="G2689" s="502"/>
      <c r="H2689" s="502"/>
    </row>
    <row r="2690" spans="4:8" s="5" customFormat="1" x14ac:dyDescent="0.2">
      <c r="D2690" s="803"/>
      <c r="E2690" s="804"/>
      <c r="F2690" s="502"/>
      <c r="G2690" s="502"/>
      <c r="H2690" s="502"/>
    </row>
    <row r="2691" spans="4:8" s="5" customFormat="1" x14ac:dyDescent="0.2">
      <c r="D2691" s="803"/>
      <c r="E2691" s="804"/>
      <c r="F2691" s="502"/>
      <c r="G2691" s="502"/>
      <c r="H2691" s="502"/>
    </row>
    <row r="2692" spans="4:8" s="5" customFormat="1" x14ac:dyDescent="0.2">
      <c r="D2692" s="803"/>
      <c r="E2692" s="804"/>
      <c r="F2692" s="502"/>
      <c r="G2692" s="502"/>
      <c r="H2692" s="502"/>
    </row>
    <row r="2693" spans="4:8" s="5" customFormat="1" x14ac:dyDescent="0.2">
      <c r="D2693" s="803"/>
      <c r="E2693" s="804"/>
      <c r="F2693" s="502"/>
      <c r="G2693" s="502"/>
      <c r="H2693" s="502"/>
    </row>
    <row r="2694" spans="4:8" s="5" customFormat="1" x14ac:dyDescent="0.2">
      <c r="D2694" s="803"/>
      <c r="E2694" s="804"/>
      <c r="F2694" s="502"/>
      <c r="G2694" s="502"/>
      <c r="H2694" s="502"/>
    </row>
    <row r="2695" spans="4:8" s="5" customFormat="1" x14ac:dyDescent="0.2">
      <c r="D2695" s="803"/>
      <c r="E2695" s="804"/>
      <c r="F2695" s="502"/>
      <c r="G2695" s="502"/>
      <c r="H2695" s="502"/>
    </row>
    <row r="2696" spans="4:8" s="5" customFormat="1" x14ac:dyDescent="0.2">
      <c r="D2696" s="803"/>
      <c r="E2696" s="804"/>
      <c r="F2696" s="502"/>
      <c r="G2696" s="502"/>
      <c r="H2696" s="502"/>
    </row>
    <row r="2697" spans="4:8" s="5" customFormat="1" x14ac:dyDescent="0.2">
      <c r="D2697" s="803"/>
      <c r="E2697" s="804"/>
      <c r="F2697" s="502"/>
      <c r="G2697" s="502"/>
      <c r="H2697" s="502"/>
    </row>
    <row r="2698" spans="4:8" s="5" customFormat="1" x14ac:dyDescent="0.2">
      <c r="D2698" s="803"/>
      <c r="E2698" s="804"/>
      <c r="F2698" s="502"/>
      <c r="G2698" s="502"/>
      <c r="H2698" s="502"/>
    </row>
    <row r="2699" spans="4:8" s="5" customFormat="1" x14ac:dyDescent="0.2">
      <c r="D2699" s="803"/>
      <c r="E2699" s="804"/>
      <c r="F2699" s="502"/>
      <c r="G2699" s="502"/>
      <c r="H2699" s="502"/>
    </row>
    <row r="2700" spans="4:8" s="5" customFormat="1" x14ac:dyDescent="0.2">
      <c r="D2700" s="803"/>
      <c r="E2700" s="804"/>
      <c r="F2700" s="502"/>
      <c r="G2700" s="502"/>
      <c r="H2700" s="502"/>
    </row>
    <row r="2701" spans="4:8" s="5" customFormat="1" x14ac:dyDescent="0.2">
      <c r="D2701" s="803"/>
      <c r="E2701" s="804"/>
      <c r="F2701" s="502"/>
      <c r="G2701" s="502"/>
      <c r="H2701" s="502"/>
    </row>
    <row r="2702" spans="4:8" s="5" customFormat="1" x14ac:dyDescent="0.2">
      <c r="D2702" s="803"/>
      <c r="E2702" s="804"/>
      <c r="F2702" s="502"/>
      <c r="G2702" s="502"/>
      <c r="H2702" s="502"/>
    </row>
    <row r="2703" spans="4:8" s="5" customFormat="1" x14ac:dyDescent="0.2">
      <c r="D2703" s="803"/>
      <c r="E2703" s="804"/>
      <c r="F2703" s="502"/>
      <c r="G2703" s="502"/>
      <c r="H2703" s="502"/>
    </row>
    <row r="2704" spans="4:8" s="5" customFormat="1" x14ac:dyDescent="0.2">
      <c r="D2704" s="803"/>
      <c r="E2704" s="804"/>
      <c r="F2704" s="502"/>
      <c r="G2704" s="502"/>
      <c r="H2704" s="502"/>
    </row>
    <row r="2705" spans="4:8" s="5" customFormat="1" x14ac:dyDescent="0.2">
      <c r="D2705" s="803"/>
      <c r="E2705" s="804"/>
      <c r="F2705" s="502"/>
      <c r="G2705" s="502"/>
      <c r="H2705" s="502"/>
    </row>
    <row r="2706" spans="4:8" s="5" customFormat="1" x14ac:dyDescent="0.2">
      <c r="D2706" s="803"/>
      <c r="E2706" s="804"/>
      <c r="F2706" s="502"/>
      <c r="G2706" s="502"/>
      <c r="H2706" s="502"/>
    </row>
    <row r="2707" spans="4:8" s="5" customFormat="1" x14ac:dyDescent="0.2">
      <c r="D2707" s="803"/>
      <c r="E2707" s="804"/>
      <c r="F2707" s="502"/>
      <c r="G2707" s="502"/>
      <c r="H2707" s="502"/>
    </row>
    <row r="2708" spans="4:8" s="5" customFormat="1" x14ac:dyDescent="0.2">
      <c r="D2708" s="803"/>
      <c r="E2708" s="804"/>
      <c r="F2708" s="502"/>
      <c r="G2708" s="502"/>
      <c r="H2708" s="502"/>
    </row>
    <row r="2709" spans="4:8" s="5" customFormat="1" x14ac:dyDescent="0.2">
      <c r="D2709" s="803"/>
      <c r="E2709" s="804"/>
      <c r="F2709" s="502"/>
      <c r="G2709" s="502"/>
      <c r="H2709" s="502"/>
    </row>
    <row r="2710" spans="4:8" s="5" customFormat="1" x14ac:dyDescent="0.2">
      <c r="D2710" s="803"/>
      <c r="E2710" s="804"/>
      <c r="F2710" s="502"/>
      <c r="G2710" s="502"/>
      <c r="H2710" s="502"/>
    </row>
    <row r="2711" spans="4:8" s="5" customFormat="1" x14ac:dyDescent="0.2">
      <c r="D2711" s="803"/>
      <c r="E2711" s="804"/>
      <c r="F2711" s="502"/>
      <c r="G2711" s="502"/>
      <c r="H2711" s="502"/>
    </row>
    <row r="2712" spans="4:8" s="5" customFormat="1" x14ac:dyDescent="0.2">
      <c r="D2712" s="803"/>
      <c r="E2712" s="804"/>
      <c r="F2712" s="502"/>
      <c r="G2712" s="502"/>
      <c r="H2712" s="502"/>
    </row>
    <row r="2713" spans="4:8" s="5" customFormat="1" x14ac:dyDescent="0.2">
      <c r="D2713" s="803"/>
      <c r="E2713" s="804"/>
      <c r="F2713" s="502"/>
      <c r="G2713" s="502"/>
      <c r="H2713" s="502"/>
    </row>
    <row r="2714" spans="4:8" s="5" customFormat="1" x14ac:dyDescent="0.2">
      <c r="D2714" s="803"/>
      <c r="E2714" s="804"/>
      <c r="F2714" s="502"/>
      <c r="G2714" s="502"/>
      <c r="H2714" s="502"/>
    </row>
    <row r="2715" spans="4:8" s="5" customFormat="1" x14ac:dyDescent="0.2">
      <c r="D2715" s="803"/>
      <c r="E2715" s="804"/>
      <c r="F2715" s="502"/>
      <c r="G2715" s="502"/>
      <c r="H2715" s="502"/>
    </row>
    <row r="2716" spans="4:8" s="5" customFormat="1" x14ac:dyDescent="0.2">
      <c r="D2716" s="803"/>
      <c r="E2716" s="804"/>
      <c r="F2716" s="502"/>
      <c r="G2716" s="502"/>
      <c r="H2716" s="502"/>
    </row>
    <row r="2717" spans="4:8" s="5" customFormat="1" x14ac:dyDescent="0.2">
      <c r="D2717" s="803"/>
      <c r="E2717" s="804"/>
      <c r="F2717" s="502"/>
      <c r="G2717" s="502"/>
      <c r="H2717" s="502"/>
    </row>
    <row r="2718" spans="4:8" s="5" customFormat="1" x14ac:dyDescent="0.2">
      <c r="D2718" s="803"/>
      <c r="E2718" s="804"/>
      <c r="F2718" s="502"/>
      <c r="G2718" s="502"/>
      <c r="H2718" s="502"/>
    </row>
    <row r="2719" spans="4:8" s="5" customFormat="1" x14ac:dyDescent="0.2">
      <c r="D2719" s="803"/>
      <c r="E2719" s="804"/>
      <c r="F2719" s="502"/>
      <c r="G2719" s="502"/>
      <c r="H2719" s="502"/>
    </row>
    <row r="2720" spans="4:8" s="5" customFormat="1" x14ac:dyDescent="0.2">
      <c r="D2720" s="803"/>
      <c r="E2720" s="804"/>
      <c r="F2720" s="502"/>
      <c r="G2720" s="502"/>
      <c r="H2720" s="502"/>
    </row>
    <row r="2721" spans="4:8" s="5" customFormat="1" x14ac:dyDescent="0.2">
      <c r="D2721" s="803"/>
      <c r="E2721" s="804"/>
      <c r="F2721" s="502"/>
      <c r="G2721" s="502"/>
      <c r="H2721" s="502"/>
    </row>
    <row r="2722" spans="4:8" s="5" customFormat="1" x14ac:dyDescent="0.2">
      <c r="D2722" s="803"/>
      <c r="E2722" s="804"/>
      <c r="F2722" s="502"/>
      <c r="G2722" s="502"/>
      <c r="H2722" s="502"/>
    </row>
    <row r="2723" spans="4:8" s="5" customFormat="1" x14ac:dyDescent="0.2">
      <c r="D2723" s="803"/>
      <c r="E2723" s="804"/>
      <c r="F2723" s="502"/>
      <c r="G2723" s="502"/>
      <c r="H2723" s="502"/>
    </row>
    <row r="2724" spans="4:8" s="5" customFormat="1" x14ac:dyDescent="0.2">
      <c r="D2724" s="803"/>
      <c r="E2724" s="804"/>
      <c r="F2724" s="502"/>
      <c r="G2724" s="502"/>
      <c r="H2724" s="502"/>
    </row>
    <row r="2725" spans="4:8" s="5" customFormat="1" x14ac:dyDescent="0.2">
      <c r="D2725" s="803"/>
      <c r="E2725" s="804"/>
      <c r="F2725" s="502"/>
      <c r="G2725" s="502"/>
      <c r="H2725" s="502"/>
    </row>
    <row r="2726" spans="4:8" s="5" customFormat="1" x14ac:dyDescent="0.2">
      <c r="D2726" s="803"/>
      <c r="E2726" s="804"/>
      <c r="F2726" s="502"/>
      <c r="G2726" s="502"/>
      <c r="H2726" s="502"/>
    </row>
    <row r="2727" spans="4:8" s="5" customFormat="1" x14ac:dyDescent="0.2">
      <c r="D2727" s="803"/>
      <c r="E2727" s="804"/>
      <c r="F2727" s="502"/>
      <c r="G2727" s="502"/>
      <c r="H2727" s="502"/>
    </row>
    <row r="2728" spans="4:8" s="5" customFormat="1" x14ac:dyDescent="0.2">
      <c r="D2728" s="803"/>
      <c r="E2728" s="804"/>
      <c r="F2728" s="502"/>
      <c r="G2728" s="502"/>
      <c r="H2728" s="502"/>
    </row>
    <row r="2729" spans="4:8" s="5" customFormat="1" x14ac:dyDescent="0.2">
      <c r="D2729" s="803"/>
      <c r="E2729" s="804"/>
      <c r="F2729" s="502"/>
      <c r="G2729" s="502"/>
      <c r="H2729" s="502"/>
    </row>
    <row r="2730" spans="4:8" s="5" customFormat="1" x14ac:dyDescent="0.2">
      <c r="D2730" s="803"/>
      <c r="E2730" s="804"/>
      <c r="F2730" s="502"/>
      <c r="G2730" s="502"/>
      <c r="H2730" s="502"/>
    </row>
    <row r="2731" spans="4:8" s="5" customFormat="1" x14ac:dyDescent="0.2">
      <c r="D2731" s="803"/>
      <c r="E2731" s="804"/>
      <c r="F2731" s="502"/>
      <c r="G2731" s="502"/>
      <c r="H2731" s="502"/>
    </row>
    <row r="2732" spans="4:8" s="5" customFormat="1" x14ac:dyDescent="0.2">
      <c r="D2732" s="803"/>
      <c r="E2732" s="804"/>
      <c r="F2732" s="502"/>
      <c r="G2732" s="502"/>
      <c r="H2732" s="502"/>
    </row>
    <row r="2733" spans="4:8" s="5" customFormat="1" x14ac:dyDescent="0.2">
      <c r="D2733" s="803"/>
      <c r="E2733" s="804"/>
      <c r="F2733" s="502"/>
      <c r="G2733" s="502"/>
      <c r="H2733" s="502"/>
    </row>
    <row r="2734" spans="4:8" s="5" customFormat="1" x14ac:dyDescent="0.2">
      <c r="D2734" s="803"/>
      <c r="E2734" s="804"/>
      <c r="F2734" s="502"/>
      <c r="G2734" s="502"/>
      <c r="H2734" s="502"/>
    </row>
    <row r="2735" spans="4:8" s="5" customFormat="1" x14ac:dyDescent="0.2">
      <c r="D2735" s="803"/>
      <c r="E2735" s="804"/>
      <c r="F2735" s="502"/>
      <c r="G2735" s="502"/>
      <c r="H2735" s="502"/>
    </row>
    <row r="2736" spans="4:8" s="5" customFormat="1" x14ac:dyDescent="0.2">
      <c r="D2736" s="803"/>
      <c r="E2736" s="804"/>
      <c r="F2736" s="502"/>
      <c r="G2736" s="502"/>
      <c r="H2736" s="502"/>
    </row>
    <row r="2737" spans="4:8" s="5" customFormat="1" x14ac:dyDescent="0.2">
      <c r="D2737" s="803"/>
      <c r="E2737" s="804"/>
      <c r="F2737" s="502"/>
      <c r="G2737" s="502"/>
      <c r="H2737" s="502"/>
    </row>
    <row r="2738" spans="4:8" s="5" customFormat="1" x14ac:dyDescent="0.2">
      <c r="D2738" s="803"/>
      <c r="E2738" s="804"/>
      <c r="F2738" s="502"/>
      <c r="G2738" s="502"/>
      <c r="H2738" s="502"/>
    </row>
    <row r="2739" spans="4:8" s="5" customFormat="1" x14ac:dyDescent="0.2">
      <c r="D2739" s="803"/>
      <c r="E2739" s="804"/>
      <c r="F2739" s="502"/>
      <c r="G2739" s="502"/>
      <c r="H2739" s="502"/>
    </row>
    <row r="2740" spans="4:8" s="5" customFormat="1" x14ac:dyDescent="0.2">
      <c r="D2740" s="803"/>
      <c r="E2740" s="804"/>
      <c r="F2740" s="502"/>
      <c r="G2740" s="502"/>
      <c r="H2740" s="502"/>
    </row>
    <row r="2741" spans="4:8" s="5" customFormat="1" x14ac:dyDescent="0.2">
      <c r="D2741" s="803"/>
      <c r="E2741" s="804"/>
      <c r="F2741" s="502"/>
      <c r="G2741" s="502"/>
      <c r="H2741" s="502"/>
    </row>
    <row r="2742" spans="4:8" s="5" customFormat="1" x14ac:dyDescent="0.2">
      <c r="D2742" s="803"/>
      <c r="E2742" s="804"/>
      <c r="F2742" s="502"/>
      <c r="G2742" s="502"/>
      <c r="H2742" s="502"/>
    </row>
    <row r="2743" spans="4:8" s="5" customFormat="1" x14ac:dyDescent="0.2">
      <c r="D2743" s="803"/>
      <c r="E2743" s="804"/>
      <c r="F2743" s="502"/>
      <c r="G2743" s="502"/>
      <c r="H2743" s="502"/>
    </row>
    <row r="2744" spans="4:8" s="5" customFormat="1" x14ac:dyDescent="0.2">
      <c r="D2744" s="803"/>
      <c r="E2744" s="804"/>
      <c r="F2744" s="502"/>
      <c r="G2744" s="502"/>
      <c r="H2744" s="502"/>
    </row>
    <row r="2745" spans="4:8" s="5" customFormat="1" x14ac:dyDescent="0.2">
      <c r="D2745" s="803"/>
      <c r="E2745" s="804"/>
      <c r="F2745" s="502"/>
      <c r="G2745" s="502"/>
      <c r="H2745" s="502"/>
    </row>
    <row r="2746" spans="4:8" s="5" customFormat="1" x14ac:dyDescent="0.2">
      <c r="D2746" s="803"/>
      <c r="E2746" s="804"/>
      <c r="F2746" s="502"/>
      <c r="G2746" s="502"/>
      <c r="H2746" s="502"/>
    </row>
    <row r="2747" spans="4:8" s="5" customFormat="1" x14ac:dyDescent="0.2">
      <c r="D2747" s="803"/>
      <c r="E2747" s="804"/>
      <c r="F2747" s="502"/>
      <c r="G2747" s="502"/>
      <c r="H2747" s="502"/>
    </row>
    <row r="2748" spans="4:8" s="5" customFormat="1" x14ac:dyDescent="0.2">
      <c r="D2748" s="803"/>
      <c r="E2748" s="804"/>
      <c r="F2748" s="502"/>
      <c r="G2748" s="502"/>
      <c r="H2748" s="502"/>
    </row>
    <row r="2749" spans="4:8" s="5" customFormat="1" x14ac:dyDescent="0.2">
      <c r="D2749" s="803"/>
      <c r="E2749" s="804"/>
      <c r="F2749" s="502"/>
      <c r="G2749" s="502"/>
      <c r="H2749" s="502"/>
    </row>
    <row r="2750" spans="4:8" s="5" customFormat="1" x14ac:dyDescent="0.2">
      <c r="D2750" s="803"/>
      <c r="E2750" s="804"/>
      <c r="F2750" s="502"/>
      <c r="G2750" s="502"/>
      <c r="H2750" s="502"/>
    </row>
    <row r="2751" spans="4:8" s="5" customFormat="1" x14ac:dyDescent="0.2">
      <c r="D2751" s="803"/>
      <c r="E2751" s="804"/>
      <c r="F2751" s="502"/>
      <c r="G2751" s="502"/>
      <c r="H2751" s="502"/>
    </row>
    <row r="2752" spans="4:8" s="5" customFormat="1" x14ac:dyDescent="0.2">
      <c r="D2752" s="803"/>
      <c r="E2752" s="804"/>
      <c r="F2752" s="502"/>
      <c r="G2752" s="502"/>
      <c r="H2752" s="502"/>
    </row>
    <row r="2753" spans="4:8" s="5" customFormat="1" x14ac:dyDescent="0.2">
      <c r="D2753" s="803"/>
      <c r="E2753" s="804"/>
      <c r="F2753" s="502"/>
      <c r="G2753" s="502"/>
      <c r="H2753" s="502"/>
    </row>
    <row r="2754" spans="4:8" s="5" customFormat="1" x14ac:dyDescent="0.2">
      <c r="D2754" s="803"/>
      <c r="E2754" s="804"/>
      <c r="F2754" s="502"/>
      <c r="G2754" s="502"/>
      <c r="H2754" s="502"/>
    </row>
    <row r="2755" spans="4:8" s="5" customFormat="1" x14ac:dyDescent="0.2">
      <c r="D2755" s="803"/>
      <c r="E2755" s="804"/>
      <c r="F2755" s="502"/>
      <c r="G2755" s="502"/>
      <c r="H2755" s="502"/>
    </row>
    <row r="2756" spans="4:8" s="5" customFormat="1" x14ac:dyDescent="0.2">
      <c r="D2756" s="803"/>
      <c r="E2756" s="804"/>
      <c r="F2756" s="502"/>
      <c r="G2756" s="502"/>
      <c r="H2756" s="502"/>
    </row>
    <row r="2757" spans="4:8" s="5" customFormat="1" x14ac:dyDescent="0.2">
      <c r="D2757" s="803"/>
      <c r="E2757" s="804"/>
      <c r="F2757" s="502"/>
      <c r="G2757" s="502"/>
      <c r="H2757" s="502"/>
    </row>
    <row r="2758" spans="4:8" s="5" customFormat="1" x14ac:dyDescent="0.2">
      <c r="D2758" s="803"/>
      <c r="E2758" s="804"/>
      <c r="F2758" s="502"/>
      <c r="G2758" s="502"/>
      <c r="H2758" s="502"/>
    </row>
    <row r="2759" spans="4:8" s="5" customFormat="1" x14ac:dyDescent="0.2">
      <c r="D2759" s="803"/>
      <c r="E2759" s="804"/>
      <c r="F2759" s="502"/>
      <c r="G2759" s="502"/>
      <c r="H2759" s="502"/>
    </row>
    <row r="2760" spans="4:8" s="5" customFormat="1" x14ac:dyDescent="0.2">
      <c r="D2760" s="803"/>
      <c r="E2760" s="804"/>
      <c r="F2760" s="502"/>
      <c r="G2760" s="502"/>
      <c r="H2760" s="502"/>
    </row>
    <row r="2761" spans="4:8" s="5" customFormat="1" x14ac:dyDescent="0.2">
      <c r="D2761" s="803"/>
      <c r="E2761" s="804"/>
      <c r="F2761" s="502"/>
      <c r="G2761" s="502"/>
      <c r="H2761" s="502"/>
    </row>
    <row r="2762" spans="4:8" s="5" customFormat="1" x14ac:dyDescent="0.2">
      <c r="D2762" s="803"/>
      <c r="E2762" s="804"/>
      <c r="F2762" s="502"/>
      <c r="G2762" s="502"/>
      <c r="H2762" s="502"/>
    </row>
    <row r="2763" spans="4:8" s="5" customFormat="1" x14ac:dyDescent="0.2">
      <c r="D2763" s="803"/>
      <c r="E2763" s="804"/>
      <c r="F2763" s="502"/>
      <c r="G2763" s="502"/>
      <c r="H2763" s="502"/>
    </row>
    <row r="2764" spans="4:8" s="5" customFormat="1" x14ac:dyDescent="0.2">
      <c r="D2764" s="803"/>
      <c r="E2764" s="804"/>
      <c r="F2764" s="502"/>
      <c r="G2764" s="502"/>
      <c r="H2764" s="502"/>
    </row>
    <row r="2765" spans="4:8" s="5" customFormat="1" x14ac:dyDescent="0.2">
      <c r="D2765" s="803"/>
      <c r="E2765" s="804"/>
      <c r="F2765" s="502"/>
      <c r="G2765" s="502"/>
      <c r="H2765" s="502"/>
    </row>
    <row r="2766" spans="4:8" s="5" customFormat="1" x14ac:dyDescent="0.2">
      <c r="D2766" s="803"/>
      <c r="E2766" s="804"/>
      <c r="F2766" s="502"/>
      <c r="G2766" s="502"/>
      <c r="H2766" s="502"/>
    </row>
    <row r="2767" spans="4:8" s="5" customFormat="1" x14ac:dyDescent="0.2">
      <c r="D2767" s="803"/>
      <c r="E2767" s="804"/>
      <c r="F2767" s="502"/>
      <c r="G2767" s="502"/>
      <c r="H2767" s="502"/>
    </row>
    <row r="2768" spans="4:8" s="5" customFormat="1" x14ac:dyDescent="0.2">
      <c r="D2768" s="803"/>
      <c r="E2768" s="804"/>
      <c r="F2768" s="502"/>
      <c r="G2768" s="502"/>
      <c r="H2768" s="502"/>
    </row>
    <row r="2769" spans="4:8" s="5" customFormat="1" x14ac:dyDescent="0.2">
      <c r="D2769" s="803"/>
      <c r="E2769" s="804"/>
      <c r="F2769" s="502"/>
      <c r="G2769" s="502"/>
      <c r="H2769" s="502"/>
    </row>
    <row r="2770" spans="4:8" s="5" customFormat="1" x14ac:dyDescent="0.2">
      <c r="D2770" s="803"/>
      <c r="E2770" s="804"/>
      <c r="F2770" s="502"/>
      <c r="G2770" s="502"/>
      <c r="H2770" s="502"/>
    </row>
    <row r="2771" spans="4:8" s="5" customFormat="1" x14ac:dyDescent="0.2">
      <c r="D2771" s="803"/>
      <c r="E2771" s="804"/>
      <c r="F2771" s="502"/>
      <c r="G2771" s="502"/>
      <c r="H2771" s="502"/>
    </row>
    <row r="2772" spans="4:8" s="5" customFormat="1" x14ac:dyDescent="0.2">
      <c r="D2772" s="803"/>
      <c r="E2772" s="804"/>
      <c r="F2772" s="502"/>
      <c r="G2772" s="502"/>
      <c r="H2772" s="502"/>
    </row>
    <row r="2773" spans="4:8" s="5" customFormat="1" x14ac:dyDescent="0.2">
      <c r="D2773" s="803"/>
      <c r="E2773" s="804"/>
      <c r="F2773" s="502"/>
      <c r="G2773" s="502"/>
      <c r="H2773" s="502"/>
    </row>
    <row r="2774" spans="4:8" s="5" customFormat="1" x14ac:dyDescent="0.2">
      <c r="D2774" s="803"/>
      <c r="E2774" s="804"/>
      <c r="F2774" s="502"/>
      <c r="G2774" s="502"/>
      <c r="H2774" s="502"/>
    </row>
    <row r="2775" spans="4:8" s="5" customFormat="1" x14ac:dyDescent="0.2">
      <c r="D2775" s="803"/>
      <c r="E2775" s="804"/>
      <c r="F2775" s="502"/>
      <c r="G2775" s="502"/>
      <c r="H2775" s="502"/>
    </row>
    <row r="2776" spans="4:8" s="5" customFormat="1" x14ac:dyDescent="0.2">
      <c r="D2776" s="803"/>
      <c r="E2776" s="804"/>
      <c r="F2776" s="502"/>
      <c r="G2776" s="502"/>
      <c r="H2776" s="502"/>
    </row>
    <row r="2777" spans="4:8" s="5" customFormat="1" x14ac:dyDescent="0.2">
      <c r="D2777" s="803"/>
      <c r="E2777" s="804"/>
      <c r="F2777" s="502"/>
      <c r="G2777" s="502"/>
      <c r="H2777" s="502"/>
    </row>
    <row r="2778" spans="4:8" s="5" customFormat="1" x14ac:dyDescent="0.2">
      <c r="D2778" s="803"/>
      <c r="E2778" s="804"/>
      <c r="F2778" s="502"/>
      <c r="G2778" s="502"/>
      <c r="H2778" s="502"/>
    </row>
    <row r="2779" spans="4:8" s="5" customFormat="1" x14ac:dyDescent="0.2">
      <c r="D2779" s="803"/>
      <c r="E2779" s="804"/>
      <c r="F2779" s="502"/>
      <c r="G2779" s="502"/>
      <c r="H2779" s="502"/>
    </row>
    <row r="2780" spans="4:8" s="5" customFormat="1" x14ac:dyDescent="0.2">
      <c r="D2780" s="803"/>
      <c r="E2780" s="804"/>
      <c r="F2780" s="502"/>
      <c r="G2780" s="502"/>
      <c r="H2780" s="502"/>
    </row>
    <row r="2781" spans="4:8" s="5" customFormat="1" x14ac:dyDescent="0.2">
      <c r="D2781" s="803"/>
      <c r="E2781" s="804"/>
      <c r="F2781" s="502"/>
      <c r="G2781" s="502"/>
      <c r="H2781" s="502"/>
    </row>
    <row r="2782" spans="4:8" s="5" customFormat="1" x14ac:dyDescent="0.2">
      <c r="D2782" s="803"/>
      <c r="E2782" s="804"/>
      <c r="F2782" s="502"/>
      <c r="G2782" s="502"/>
      <c r="H2782" s="502"/>
    </row>
    <row r="2783" spans="4:8" s="5" customFormat="1" x14ac:dyDescent="0.2">
      <c r="D2783" s="803"/>
      <c r="E2783" s="804"/>
      <c r="F2783" s="502"/>
      <c r="G2783" s="502"/>
      <c r="H2783" s="502"/>
    </row>
    <row r="2784" spans="4:8" s="5" customFormat="1" x14ac:dyDescent="0.2">
      <c r="D2784" s="803"/>
      <c r="E2784" s="804"/>
      <c r="F2784" s="502"/>
      <c r="G2784" s="502"/>
      <c r="H2784" s="502"/>
    </row>
    <row r="2785" spans="4:8" s="5" customFormat="1" x14ac:dyDescent="0.2">
      <c r="D2785" s="803"/>
      <c r="E2785" s="804"/>
      <c r="F2785" s="502"/>
      <c r="G2785" s="502"/>
      <c r="H2785" s="502"/>
    </row>
    <row r="2786" spans="4:8" s="5" customFormat="1" x14ac:dyDescent="0.2">
      <c r="D2786" s="803"/>
      <c r="E2786" s="804"/>
      <c r="F2786" s="502"/>
      <c r="G2786" s="502"/>
      <c r="H2786" s="502"/>
    </row>
    <row r="2787" spans="4:8" s="5" customFormat="1" x14ac:dyDescent="0.2">
      <c r="D2787" s="803"/>
      <c r="E2787" s="804"/>
      <c r="F2787" s="502"/>
      <c r="G2787" s="502"/>
      <c r="H2787" s="502"/>
    </row>
    <row r="2788" spans="4:8" s="5" customFormat="1" x14ac:dyDescent="0.2">
      <c r="D2788" s="803"/>
      <c r="E2788" s="804"/>
      <c r="F2788" s="502"/>
      <c r="G2788" s="502"/>
      <c r="H2788" s="502"/>
    </row>
    <row r="2789" spans="4:8" s="5" customFormat="1" x14ac:dyDescent="0.2">
      <c r="D2789" s="803"/>
      <c r="E2789" s="804"/>
      <c r="F2789" s="502"/>
      <c r="G2789" s="502"/>
      <c r="H2789" s="502"/>
    </row>
    <row r="2790" spans="4:8" s="5" customFormat="1" x14ac:dyDescent="0.2">
      <c r="D2790" s="803"/>
      <c r="E2790" s="804"/>
      <c r="F2790" s="502"/>
      <c r="G2790" s="502"/>
      <c r="H2790" s="502"/>
    </row>
    <row r="2791" spans="4:8" s="5" customFormat="1" x14ac:dyDescent="0.2">
      <c r="D2791" s="803"/>
      <c r="E2791" s="804"/>
      <c r="F2791" s="502"/>
      <c r="G2791" s="502"/>
      <c r="H2791" s="502"/>
    </row>
    <row r="2792" spans="4:8" s="5" customFormat="1" x14ac:dyDescent="0.2">
      <c r="D2792" s="803"/>
      <c r="E2792" s="804"/>
      <c r="F2792" s="502"/>
      <c r="G2792" s="502"/>
      <c r="H2792" s="502"/>
    </row>
    <row r="2793" spans="4:8" s="5" customFormat="1" x14ac:dyDescent="0.2">
      <c r="D2793" s="803"/>
      <c r="E2793" s="804"/>
      <c r="F2793" s="502"/>
      <c r="G2793" s="502"/>
      <c r="H2793" s="502"/>
    </row>
    <row r="2794" spans="4:8" s="5" customFormat="1" x14ac:dyDescent="0.2">
      <c r="D2794" s="803"/>
      <c r="E2794" s="804"/>
      <c r="F2794" s="502"/>
      <c r="G2794" s="502"/>
      <c r="H2794" s="502"/>
    </row>
    <row r="2795" spans="4:8" s="5" customFormat="1" x14ac:dyDescent="0.2">
      <c r="D2795" s="803"/>
      <c r="E2795" s="804"/>
      <c r="F2795" s="502"/>
      <c r="G2795" s="502"/>
      <c r="H2795" s="502"/>
    </row>
    <row r="2796" spans="4:8" s="5" customFormat="1" x14ac:dyDescent="0.2">
      <c r="D2796" s="803"/>
      <c r="E2796" s="804"/>
      <c r="F2796" s="502"/>
      <c r="G2796" s="502"/>
      <c r="H2796" s="502"/>
    </row>
    <row r="2797" spans="4:8" s="5" customFormat="1" x14ac:dyDescent="0.2">
      <c r="D2797" s="803"/>
      <c r="E2797" s="804"/>
      <c r="F2797" s="502"/>
      <c r="G2797" s="502"/>
      <c r="H2797" s="502"/>
    </row>
    <row r="2798" spans="4:8" s="5" customFormat="1" x14ac:dyDescent="0.2">
      <c r="D2798" s="803"/>
      <c r="E2798" s="804"/>
      <c r="F2798" s="502"/>
      <c r="G2798" s="502"/>
      <c r="H2798" s="502"/>
    </row>
    <row r="2799" spans="4:8" s="5" customFormat="1" x14ac:dyDescent="0.2">
      <c r="D2799" s="803"/>
      <c r="E2799" s="804"/>
      <c r="F2799" s="502"/>
      <c r="G2799" s="502"/>
      <c r="H2799" s="502"/>
    </row>
    <row r="2800" spans="4:8" s="5" customFormat="1" x14ac:dyDescent="0.2">
      <c r="D2800" s="803"/>
      <c r="E2800" s="804"/>
      <c r="F2800" s="502"/>
      <c r="G2800" s="502"/>
      <c r="H2800" s="502"/>
    </row>
    <row r="2801" spans="4:8" s="5" customFormat="1" x14ac:dyDescent="0.2">
      <c r="D2801" s="803"/>
      <c r="E2801" s="804"/>
      <c r="F2801" s="502"/>
      <c r="G2801" s="502"/>
      <c r="H2801" s="502"/>
    </row>
    <row r="2802" spans="4:8" s="5" customFormat="1" x14ac:dyDescent="0.2">
      <c r="D2802" s="803"/>
      <c r="E2802" s="804"/>
      <c r="F2802" s="502"/>
      <c r="G2802" s="502"/>
      <c r="H2802" s="502"/>
    </row>
    <row r="2803" spans="4:8" s="5" customFormat="1" x14ac:dyDescent="0.2">
      <c r="D2803" s="803"/>
      <c r="E2803" s="804"/>
      <c r="F2803" s="502"/>
      <c r="G2803" s="502"/>
      <c r="H2803" s="502"/>
    </row>
    <row r="2804" spans="4:8" s="5" customFormat="1" x14ac:dyDescent="0.2">
      <c r="D2804" s="803"/>
      <c r="E2804" s="804"/>
      <c r="F2804" s="502"/>
      <c r="G2804" s="502"/>
      <c r="H2804" s="502"/>
    </row>
    <row r="2805" spans="4:8" s="5" customFormat="1" x14ac:dyDescent="0.2">
      <c r="D2805" s="803"/>
      <c r="E2805" s="804"/>
      <c r="F2805" s="502"/>
      <c r="G2805" s="502"/>
      <c r="H2805" s="502"/>
    </row>
    <row r="2806" spans="4:8" s="5" customFormat="1" x14ac:dyDescent="0.2">
      <c r="D2806" s="803"/>
      <c r="E2806" s="804"/>
      <c r="F2806" s="502"/>
      <c r="G2806" s="502"/>
      <c r="H2806" s="502"/>
    </row>
    <row r="2807" spans="4:8" s="5" customFormat="1" x14ac:dyDescent="0.2">
      <c r="D2807" s="803"/>
      <c r="E2807" s="804"/>
      <c r="F2807" s="502"/>
      <c r="G2807" s="502"/>
      <c r="H2807" s="502"/>
    </row>
    <row r="2808" spans="4:8" s="5" customFormat="1" x14ac:dyDescent="0.2">
      <c r="D2808" s="803"/>
      <c r="E2808" s="804"/>
      <c r="F2808" s="502"/>
      <c r="G2808" s="502"/>
      <c r="H2808" s="502"/>
    </row>
    <row r="2809" spans="4:8" s="5" customFormat="1" x14ac:dyDescent="0.2">
      <c r="D2809" s="803"/>
      <c r="E2809" s="804"/>
      <c r="F2809" s="502"/>
      <c r="G2809" s="502"/>
      <c r="H2809" s="502"/>
    </row>
    <row r="2810" spans="4:8" s="5" customFormat="1" x14ac:dyDescent="0.2">
      <c r="D2810" s="803"/>
      <c r="E2810" s="804"/>
      <c r="F2810" s="502"/>
      <c r="G2810" s="502"/>
      <c r="H2810" s="502"/>
    </row>
    <row r="2811" spans="4:8" s="5" customFormat="1" x14ac:dyDescent="0.2">
      <c r="D2811" s="803"/>
      <c r="E2811" s="804"/>
      <c r="F2811" s="502"/>
      <c r="G2811" s="502"/>
      <c r="H2811" s="502"/>
    </row>
    <row r="2812" spans="4:8" s="5" customFormat="1" x14ac:dyDescent="0.2">
      <c r="D2812" s="803"/>
      <c r="E2812" s="804"/>
      <c r="F2812" s="502"/>
      <c r="G2812" s="502"/>
      <c r="H2812" s="502"/>
    </row>
    <row r="2813" spans="4:8" s="5" customFormat="1" x14ac:dyDescent="0.2">
      <c r="D2813" s="803"/>
      <c r="E2813" s="804"/>
      <c r="F2813" s="502"/>
      <c r="G2813" s="502"/>
      <c r="H2813" s="502"/>
    </row>
    <row r="2814" spans="4:8" s="5" customFormat="1" x14ac:dyDescent="0.2">
      <c r="D2814" s="803"/>
      <c r="E2814" s="804"/>
      <c r="F2814" s="502"/>
      <c r="G2814" s="502"/>
      <c r="H2814" s="502"/>
    </row>
    <row r="2815" spans="4:8" s="5" customFormat="1" x14ac:dyDescent="0.2">
      <c r="D2815" s="803"/>
      <c r="E2815" s="804"/>
      <c r="F2815" s="502"/>
      <c r="G2815" s="502"/>
      <c r="H2815" s="502"/>
    </row>
    <row r="2816" spans="4:8" s="5" customFormat="1" x14ac:dyDescent="0.2">
      <c r="D2816" s="803"/>
      <c r="E2816" s="804"/>
      <c r="F2816" s="502"/>
      <c r="G2816" s="502"/>
      <c r="H2816" s="502"/>
    </row>
    <row r="2817" spans="4:8" s="5" customFormat="1" x14ac:dyDescent="0.2">
      <c r="D2817" s="803"/>
      <c r="E2817" s="804"/>
      <c r="F2817" s="502"/>
      <c r="G2817" s="502"/>
      <c r="H2817" s="502"/>
    </row>
    <row r="2818" spans="4:8" s="5" customFormat="1" x14ac:dyDescent="0.2">
      <c r="D2818" s="803"/>
      <c r="E2818" s="804"/>
      <c r="F2818" s="502"/>
      <c r="G2818" s="502"/>
      <c r="H2818" s="502"/>
    </row>
    <row r="2819" spans="4:8" s="5" customFormat="1" x14ac:dyDescent="0.2">
      <c r="D2819" s="803"/>
      <c r="E2819" s="804"/>
      <c r="F2819" s="502"/>
      <c r="G2819" s="502"/>
      <c r="H2819" s="502"/>
    </row>
    <row r="2820" spans="4:8" s="5" customFormat="1" x14ac:dyDescent="0.2">
      <c r="D2820" s="803"/>
      <c r="E2820" s="804"/>
      <c r="F2820" s="502"/>
      <c r="G2820" s="502"/>
      <c r="H2820" s="502"/>
    </row>
    <row r="2821" spans="4:8" s="5" customFormat="1" x14ac:dyDescent="0.2">
      <c r="D2821" s="803"/>
      <c r="E2821" s="804"/>
      <c r="F2821" s="502"/>
      <c r="G2821" s="502"/>
      <c r="H2821" s="502"/>
    </row>
    <row r="2822" spans="4:8" s="5" customFormat="1" x14ac:dyDescent="0.2">
      <c r="D2822" s="803"/>
      <c r="E2822" s="804"/>
      <c r="F2822" s="502"/>
      <c r="G2822" s="502"/>
      <c r="H2822" s="502"/>
    </row>
    <row r="2823" spans="4:8" s="5" customFormat="1" x14ac:dyDescent="0.2">
      <c r="D2823" s="803"/>
      <c r="E2823" s="804"/>
      <c r="F2823" s="502"/>
      <c r="G2823" s="502"/>
      <c r="H2823" s="502"/>
    </row>
    <row r="2824" spans="4:8" s="5" customFormat="1" x14ac:dyDescent="0.2">
      <c r="D2824" s="803"/>
      <c r="E2824" s="804"/>
      <c r="F2824" s="502"/>
      <c r="G2824" s="502"/>
      <c r="H2824" s="502"/>
    </row>
    <row r="2825" spans="4:8" s="5" customFormat="1" x14ac:dyDescent="0.2">
      <c r="D2825" s="803"/>
      <c r="E2825" s="804"/>
      <c r="F2825" s="502"/>
      <c r="G2825" s="502"/>
      <c r="H2825" s="502"/>
    </row>
    <row r="2826" spans="4:8" s="5" customFormat="1" x14ac:dyDescent="0.2">
      <c r="D2826" s="803"/>
      <c r="E2826" s="804"/>
      <c r="F2826" s="502"/>
      <c r="G2826" s="502"/>
      <c r="H2826" s="502"/>
    </row>
    <row r="2827" spans="4:8" s="5" customFormat="1" x14ac:dyDescent="0.2">
      <c r="D2827" s="803"/>
      <c r="E2827" s="804"/>
      <c r="F2827" s="502"/>
      <c r="G2827" s="502"/>
      <c r="H2827" s="502"/>
    </row>
    <row r="2828" spans="4:8" s="5" customFormat="1" x14ac:dyDescent="0.2">
      <c r="D2828" s="803"/>
      <c r="E2828" s="804"/>
      <c r="F2828" s="502"/>
      <c r="G2828" s="502"/>
      <c r="H2828" s="502"/>
    </row>
    <row r="2829" spans="4:8" s="5" customFormat="1" x14ac:dyDescent="0.2">
      <c r="D2829" s="803"/>
      <c r="E2829" s="804"/>
      <c r="F2829" s="502"/>
      <c r="G2829" s="502"/>
      <c r="H2829" s="502"/>
    </row>
    <row r="2830" spans="4:8" s="5" customFormat="1" x14ac:dyDescent="0.2">
      <c r="D2830" s="803"/>
      <c r="E2830" s="804"/>
      <c r="F2830" s="502"/>
      <c r="G2830" s="502"/>
      <c r="H2830" s="502"/>
    </row>
    <row r="2831" spans="4:8" s="5" customFormat="1" x14ac:dyDescent="0.2">
      <c r="D2831" s="803"/>
      <c r="E2831" s="804"/>
      <c r="F2831" s="502"/>
      <c r="G2831" s="502"/>
      <c r="H2831" s="502"/>
    </row>
    <row r="2832" spans="4:8" s="5" customFormat="1" x14ac:dyDescent="0.2">
      <c r="D2832" s="803"/>
      <c r="E2832" s="804"/>
      <c r="F2832" s="502"/>
      <c r="G2832" s="502"/>
      <c r="H2832" s="502"/>
    </row>
    <row r="2833" spans="4:8" s="5" customFormat="1" x14ac:dyDescent="0.2">
      <c r="D2833" s="803"/>
      <c r="E2833" s="804"/>
      <c r="F2833" s="502"/>
      <c r="G2833" s="502"/>
      <c r="H2833" s="502"/>
    </row>
    <row r="2834" spans="4:8" s="5" customFormat="1" x14ac:dyDescent="0.2">
      <c r="D2834" s="803"/>
      <c r="E2834" s="804"/>
      <c r="F2834" s="502"/>
      <c r="G2834" s="502"/>
      <c r="H2834" s="502"/>
    </row>
    <row r="2835" spans="4:8" s="5" customFormat="1" x14ac:dyDescent="0.2">
      <c r="D2835" s="803"/>
      <c r="E2835" s="804"/>
      <c r="F2835" s="502"/>
      <c r="G2835" s="502"/>
      <c r="H2835" s="502"/>
    </row>
    <row r="2836" spans="4:8" s="5" customFormat="1" x14ac:dyDescent="0.2">
      <c r="D2836" s="803"/>
      <c r="E2836" s="804"/>
      <c r="F2836" s="502"/>
      <c r="G2836" s="502"/>
      <c r="H2836" s="502"/>
    </row>
    <row r="2837" spans="4:8" s="5" customFormat="1" x14ac:dyDescent="0.2">
      <c r="D2837" s="803"/>
      <c r="E2837" s="804"/>
      <c r="F2837" s="502"/>
      <c r="G2837" s="502"/>
      <c r="H2837" s="502"/>
    </row>
    <row r="2838" spans="4:8" s="5" customFormat="1" x14ac:dyDescent="0.2">
      <c r="D2838" s="803"/>
      <c r="E2838" s="804"/>
      <c r="F2838" s="502"/>
      <c r="G2838" s="502"/>
      <c r="H2838" s="502"/>
    </row>
    <row r="2839" spans="4:8" s="5" customFormat="1" x14ac:dyDescent="0.2">
      <c r="D2839" s="803"/>
      <c r="E2839" s="804"/>
      <c r="F2839" s="502"/>
      <c r="G2839" s="502"/>
      <c r="H2839" s="502"/>
    </row>
    <row r="2840" spans="4:8" s="5" customFormat="1" x14ac:dyDescent="0.2">
      <c r="D2840" s="803"/>
      <c r="E2840" s="804"/>
      <c r="F2840" s="502"/>
      <c r="G2840" s="502"/>
      <c r="H2840" s="502"/>
    </row>
    <row r="2841" spans="4:8" s="5" customFormat="1" x14ac:dyDescent="0.2">
      <c r="D2841" s="803"/>
      <c r="E2841" s="804"/>
      <c r="F2841" s="502"/>
      <c r="G2841" s="502"/>
      <c r="H2841" s="502"/>
    </row>
    <row r="2842" spans="4:8" s="5" customFormat="1" x14ac:dyDescent="0.2">
      <c r="D2842" s="803"/>
      <c r="E2842" s="804"/>
      <c r="F2842" s="502"/>
      <c r="G2842" s="502"/>
      <c r="H2842" s="502"/>
    </row>
    <row r="2843" spans="4:8" s="5" customFormat="1" x14ac:dyDescent="0.2">
      <c r="D2843" s="803"/>
      <c r="E2843" s="804"/>
      <c r="F2843" s="502"/>
      <c r="G2843" s="502"/>
      <c r="H2843" s="502"/>
    </row>
    <row r="2844" spans="4:8" s="5" customFormat="1" x14ac:dyDescent="0.2">
      <c r="D2844" s="803"/>
      <c r="E2844" s="804"/>
      <c r="F2844" s="502"/>
      <c r="G2844" s="502"/>
      <c r="H2844" s="502"/>
    </row>
    <row r="2845" spans="4:8" s="5" customFormat="1" x14ac:dyDescent="0.2">
      <c r="D2845" s="803"/>
      <c r="E2845" s="804"/>
      <c r="F2845" s="502"/>
      <c r="G2845" s="502"/>
      <c r="H2845" s="502"/>
    </row>
    <row r="2846" spans="4:8" s="5" customFormat="1" x14ac:dyDescent="0.2">
      <c r="D2846" s="803"/>
      <c r="E2846" s="804"/>
      <c r="F2846" s="502"/>
      <c r="G2846" s="502"/>
      <c r="H2846" s="502"/>
    </row>
    <row r="2847" spans="4:8" s="5" customFormat="1" x14ac:dyDescent="0.2">
      <c r="D2847" s="803"/>
      <c r="E2847" s="804"/>
      <c r="F2847" s="502"/>
      <c r="G2847" s="502"/>
      <c r="H2847" s="502"/>
    </row>
    <row r="2848" spans="4:8" s="5" customFormat="1" x14ac:dyDescent="0.2">
      <c r="D2848" s="803"/>
      <c r="E2848" s="804"/>
      <c r="F2848" s="502"/>
      <c r="G2848" s="502"/>
      <c r="H2848" s="502"/>
    </row>
    <row r="2849" spans="4:8" s="5" customFormat="1" x14ac:dyDescent="0.2">
      <c r="D2849" s="803"/>
      <c r="E2849" s="804"/>
      <c r="F2849" s="502"/>
      <c r="G2849" s="502"/>
      <c r="H2849" s="502"/>
    </row>
    <row r="2850" spans="4:8" s="5" customFormat="1" x14ac:dyDescent="0.2">
      <c r="D2850" s="803"/>
      <c r="E2850" s="804"/>
      <c r="F2850" s="502"/>
      <c r="G2850" s="502"/>
      <c r="H2850" s="502"/>
    </row>
    <row r="2851" spans="4:8" s="5" customFormat="1" x14ac:dyDescent="0.2">
      <c r="D2851" s="803"/>
      <c r="E2851" s="804"/>
      <c r="F2851" s="502"/>
      <c r="G2851" s="502"/>
      <c r="H2851" s="502"/>
    </row>
    <row r="2852" spans="4:8" s="5" customFormat="1" x14ac:dyDescent="0.2">
      <c r="D2852" s="803"/>
      <c r="E2852" s="804"/>
      <c r="F2852" s="502"/>
      <c r="G2852" s="502"/>
      <c r="H2852" s="502"/>
    </row>
    <row r="2853" spans="4:8" s="5" customFormat="1" x14ac:dyDescent="0.2">
      <c r="D2853" s="803"/>
      <c r="E2853" s="804"/>
      <c r="F2853" s="502"/>
      <c r="G2853" s="502"/>
      <c r="H2853" s="502"/>
    </row>
    <row r="2854" spans="4:8" s="5" customFormat="1" x14ac:dyDescent="0.2">
      <c r="D2854" s="803"/>
      <c r="E2854" s="804"/>
      <c r="F2854" s="502"/>
      <c r="G2854" s="502"/>
      <c r="H2854" s="502"/>
    </row>
    <row r="2855" spans="4:8" s="5" customFormat="1" x14ac:dyDescent="0.2">
      <c r="D2855" s="803"/>
      <c r="E2855" s="804"/>
      <c r="F2855" s="502"/>
      <c r="G2855" s="502"/>
      <c r="H2855" s="502"/>
    </row>
    <row r="2856" spans="4:8" s="5" customFormat="1" x14ac:dyDescent="0.2">
      <c r="D2856" s="803"/>
      <c r="E2856" s="804"/>
      <c r="F2856" s="502"/>
      <c r="G2856" s="502"/>
      <c r="H2856" s="502"/>
    </row>
    <row r="2857" spans="4:8" s="5" customFormat="1" x14ac:dyDescent="0.2">
      <c r="D2857" s="803"/>
      <c r="E2857" s="804"/>
      <c r="F2857" s="502"/>
      <c r="G2857" s="502"/>
      <c r="H2857" s="502"/>
    </row>
    <row r="2858" spans="4:8" s="5" customFormat="1" x14ac:dyDescent="0.2">
      <c r="D2858" s="803"/>
      <c r="E2858" s="804"/>
      <c r="F2858" s="502"/>
      <c r="G2858" s="502"/>
      <c r="H2858" s="502"/>
    </row>
    <row r="2859" spans="4:8" s="5" customFormat="1" x14ac:dyDescent="0.2">
      <c r="D2859" s="803"/>
      <c r="E2859" s="804"/>
      <c r="F2859" s="502"/>
      <c r="G2859" s="502"/>
      <c r="H2859" s="502"/>
    </row>
    <row r="2860" spans="4:8" s="5" customFormat="1" x14ac:dyDescent="0.2">
      <c r="D2860" s="803"/>
      <c r="E2860" s="804"/>
      <c r="F2860" s="502"/>
      <c r="G2860" s="502"/>
      <c r="H2860" s="502"/>
    </row>
    <row r="2861" spans="4:8" s="5" customFormat="1" x14ac:dyDescent="0.2">
      <c r="D2861" s="803"/>
      <c r="E2861" s="804"/>
      <c r="F2861" s="502"/>
      <c r="G2861" s="502"/>
      <c r="H2861" s="502"/>
    </row>
    <row r="2862" spans="4:8" s="5" customFormat="1" x14ac:dyDescent="0.2">
      <c r="D2862" s="803"/>
      <c r="E2862" s="804"/>
      <c r="F2862" s="502"/>
      <c r="G2862" s="502"/>
      <c r="H2862" s="502"/>
    </row>
    <row r="2863" spans="4:8" s="5" customFormat="1" x14ac:dyDescent="0.2">
      <c r="D2863" s="803"/>
      <c r="E2863" s="804"/>
      <c r="F2863" s="502"/>
      <c r="G2863" s="502"/>
      <c r="H2863" s="502"/>
    </row>
    <row r="2864" spans="4:8" s="5" customFormat="1" x14ac:dyDescent="0.2">
      <c r="D2864" s="803"/>
      <c r="E2864" s="804"/>
      <c r="F2864" s="502"/>
      <c r="G2864" s="502"/>
      <c r="H2864" s="502"/>
    </row>
    <row r="2865" spans="4:8" s="5" customFormat="1" x14ac:dyDescent="0.2">
      <c r="D2865" s="803"/>
      <c r="E2865" s="804"/>
      <c r="F2865" s="502"/>
      <c r="G2865" s="502"/>
      <c r="H2865" s="502"/>
    </row>
    <row r="2866" spans="4:8" s="5" customFormat="1" x14ac:dyDescent="0.2">
      <c r="D2866" s="803"/>
      <c r="E2866" s="804"/>
      <c r="F2866" s="502"/>
      <c r="G2866" s="502"/>
      <c r="H2866" s="502"/>
    </row>
    <row r="2867" spans="4:8" s="5" customFormat="1" x14ac:dyDescent="0.2">
      <c r="D2867" s="803"/>
      <c r="E2867" s="804"/>
      <c r="F2867" s="502"/>
      <c r="G2867" s="502"/>
      <c r="H2867" s="502"/>
    </row>
    <row r="2868" spans="4:8" s="5" customFormat="1" x14ac:dyDescent="0.2">
      <c r="D2868" s="803"/>
      <c r="E2868" s="804"/>
      <c r="F2868" s="502"/>
      <c r="G2868" s="502"/>
      <c r="H2868" s="502"/>
    </row>
    <row r="2869" spans="4:8" s="5" customFormat="1" x14ac:dyDescent="0.2">
      <c r="D2869" s="803"/>
      <c r="E2869" s="804"/>
      <c r="F2869" s="502"/>
      <c r="G2869" s="502"/>
      <c r="H2869" s="502"/>
    </row>
    <row r="2870" spans="4:8" s="5" customFormat="1" x14ac:dyDescent="0.2">
      <c r="D2870" s="803"/>
      <c r="E2870" s="804"/>
      <c r="F2870" s="502"/>
      <c r="G2870" s="502"/>
      <c r="H2870" s="502"/>
    </row>
    <row r="2871" spans="4:8" s="5" customFormat="1" x14ac:dyDescent="0.2">
      <c r="D2871" s="803"/>
      <c r="E2871" s="804"/>
      <c r="F2871" s="502"/>
      <c r="G2871" s="502"/>
      <c r="H2871" s="502"/>
    </row>
    <row r="2872" spans="4:8" s="5" customFormat="1" x14ac:dyDescent="0.2">
      <c r="D2872" s="803"/>
      <c r="E2872" s="804"/>
      <c r="F2872" s="502"/>
      <c r="G2872" s="502"/>
      <c r="H2872" s="502"/>
    </row>
    <row r="2873" spans="4:8" s="5" customFormat="1" x14ac:dyDescent="0.2">
      <c r="D2873" s="803"/>
      <c r="E2873" s="804"/>
      <c r="F2873" s="502"/>
      <c r="G2873" s="502"/>
      <c r="H2873" s="502"/>
    </row>
    <row r="2874" spans="4:8" s="5" customFormat="1" x14ac:dyDescent="0.2">
      <c r="D2874" s="803"/>
      <c r="E2874" s="804"/>
      <c r="F2874" s="502"/>
      <c r="G2874" s="502"/>
      <c r="H2874" s="502"/>
    </row>
    <row r="2875" spans="4:8" s="5" customFormat="1" x14ac:dyDescent="0.2">
      <c r="D2875" s="803"/>
      <c r="E2875" s="804"/>
      <c r="F2875" s="502"/>
      <c r="G2875" s="502"/>
      <c r="H2875" s="502"/>
    </row>
    <row r="2876" spans="4:8" s="5" customFormat="1" x14ac:dyDescent="0.2">
      <c r="D2876" s="803"/>
      <c r="E2876" s="804"/>
      <c r="F2876" s="502"/>
      <c r="G2876" s="502"/>
      <c r="H2876" s="502"/>
    </row>
    <row r="2877" spans="4:8" s="5" customFormat="1" x14ac:dyDescent="0.2">
      <c r="D2877" s="803"/>
      <c r="E2877" s="804"/>
      <c r="F2877" s="502"/>
      <c r="G2877" s="502"/>
      <c r="H2877" s="502"/>
    </row>
    <row r="2878" spans="4:8" s="5" customFormat="1" x14ac:dyDescent="0.2">
      <c r="D2878" s="803"/>
      <c r="E2878" s="804"/>
      <c r="F2878" s="502"/>
      <c r="G2878" s="502"/>
      <c r="H2878" s="502"/>
    </row>
    <row r="2879" spans="4:8" s="5" customFormat="1" x14ac:dyDescent="0.2">
      <c r="D2879" s="803"/>
      <c r="E2879" s="804"/>
      <c r="F2879" s="502"/>
      <c r="G2879" s="502"/>
      <c r="H2879" s="502"/>
    </row>
    <row r="2880" spans="4:8" s="5" customFormat="1" x14ac:dyDescent="0.2">
      <c r="D2880" s="803"/>
      <c r="E2880" s="804"/>
      <c r="F2880" s="502"/>
      <c r="G2880" s="502"/>
      <c r="H2880" s="502"/>
    </row>
    <row r="2881" spans="4:8" s="5" customFormat="1" x14ac:dyDescent="0.2">
      <c r="D2881" s="803"/>
      <c r="E2881" s="804"/>
      <c r="F2881" s="502"/>
      <c r="G2881" s="502"/>
      <c r="H2881" s="502"/>
    </row>
    <row r="2882" spans="4:8" s="5" customFormat="1" x14ac:dyDescent="0.2">
      <c r="D2882" s="803"/>
      <c r="E2882" s="804"/>
      <c r="F2882" s="502"/>
      <c r="G2882" s="502"/>
      <c r="H2882" s="502"/>
    </row>
    <row r="2883" spans="4:8" s="5" customFormat="1" x14ac:dyDescent="0.2">
      <c r="D2883" s="803"/>
      <c r="E2883" s="804"/>
      <c r="F2883" s="502"/>
      <c r="G2883" s="502"/>
      <c r="H2883" s="502"/>
    </row>
    <row r="2884" spans="4:8" s="5" customFormat="1" x14ac:dyDescent="0.2">
      <c r="D2884" s="803"/>
      <c r="E2884" s="804"/>
      <c r="F2884" s="502"/>
      <c r="G2884" s="502"/>
      <c r="H2884" s="502"/>
    </row>
    <row r="2885" spans="4:8" s="5" customFormat="1" x14ac:dyDescent="0.2">
      <c r="D2885" s="803"/>
      <c r="E2885" s="804"/>
      <c r="F2885" s="502"/>
      <c r="G2885" s="502"/>
      <c r="H2885" s="502"/>
    </row>
    <row r="2886" spans="4:8" s="5" customFormat="1" x14ac:dyDescent="0.2">
      <c r="D2886" s="803"/>
      <c r="E2886" s="804"/>
      <c r="F2886" s="502"/>
      <c r="G2886" s="502"/>
      <c r="H2886" s="502"/>
    </row>
    <row r="2887" spans="4:8" s="5" customFormat="1" x14ac:dyDescent="0.2">
      <c r="D2887" s="803"/>
      <c r="E2887" s="804"/>
      <c r="F2887" s="502"/>
      <c r="G2887" s="502"/>
      <c r="H2887" s="502"/>
    </row>
    <row r="2888" spans="4:8" s="5" customFormat="1" x14ac:dyDescent="0.2">
      <c r="D2888" s="803"/>
      <c r="E2888" s="804"/>
      <c r="F2888" s="502"/>
      <c r="G2888" s="502"/>
      <c r="H2888" s="502"/>
    </row>
    <row r="2889" spans="4:8" s="5" customFormat="1" x14ac:dyDescent="0.2">
      <c r="D2889" s="803"/>
      <c r="E2889" s="804"/>
      <c r="F2889" s="502"/>
      <c r="G2889" s="502"/>
      <c r="H2889" s="502"/>
    </row>
    <row r="2890" spans="4:8" s="5" customFormat="1" x14ac:dyDescent="0.2">
      <c r="D2890" s="803"/>
      <c r="E2890" s="804"/>
      <c r="F2890" s="502"/>
      <c r="G2890" s="502"/>
      <c r="H2890" s="502"/>
    </row>
    <row r="2891" spans="4:8" s="5" customFormat="1" x14ac:dyDescent="0.2">
      <c r="D2891" s="803"/>
      <c r="E2891" s="804"/>
      <c r="F2891" s="502"/>
      <c r="G2891" s="502"/>
      <c r="H2891" s="502"/>
    </row>
    <row r="2892" spans="4:8" s="5" customFormat="1" x14ac:dyDescent="0.2">
      <c r="D2892" s="803"/>
      <c r="E2892" s="804"/>
      <c r="F2892" s="502"/>
      <c r="G2892" s="502"/>
      <c r="H2892" s="502"/>
    </row>
    <row r="2893" spans="4:8" s="5" customFormat="1" x14ac:dyDescent="0.2">
      <c r="D2893" s="803"/>
      <c r="E2893" s="804"/>
      <c r="F2893" s="502"/>
      <c r="G2893" s="502"/>
      <c r="H2893" s="502"/>
    </row>
    <row r="2894" spans="4:8" s="5" customFormat="1" x14ac:dyDescent="0.2">
      <c r="D2894" s="803"/>
      <c r="E2894" s="804"/>
      <c r="F2894" s="502"/>
      <c r="G2894" s="502"/>
      <c r="H2894" s="502"/>
    </row>
    <row r="2895" spans="4:8" s="5" customFormat="1" x14ac:dyDescent="0.2">
      <c r="D2895" s="803"/>
      <c r="E2895" s="804"/>
      <c r="F2895" s="502"/>
      <c r="G2895" s="502"/>
      <c r="H2895" s="502"/>
    </row>
    <row r="2896" spans="4:8" s="5" customFormat="1" x14ac:dyDescent="0.2">
      <c r="D2896" s="803"/>
      <c r="E2896" s="804"/>
      <c r="F2896" s="502"/>
      <c r="G2896" s="502"/>
      <c r="H2896" s="502"/>
    </row>
    <row r="2897" spans="4:8" s="5" customFormat="1" x14ac:dyDescent="0.2">
      <c r="D2897" s="803"/>
      <c r="E2897" s="804"/>
      <c r="F2897" s="502"/>
      <c r="G2897" s="502"/>
      <c r="H2897" s="502"/>
    </row>
    <row r="2898" spans="4:8" s="5" customFormat="1" x14ac:dyDescent="0.2">
      <c r="D2898" s="803"/>
      <c r="E2898" s="804"/>
      <c r="F2898" s="502"/>
      <c r="G2898" s="502"/>
      <c r="H2898" s="502"/>
    </row>
    <row r="2899" spans="4:8" s="5" customFormat="1" x14ac:dyDescent="0.2">
      <c r="D2899" s="803"/>
      <c r="E2899" s="804"/>
      <c r="F2899" s="502"/>
      <c r="G2899" s="502"/>
      <c r="H2899" s="502"/>
    </row>
    <row r="2900" spans="4:8" s="5" customFormat="1" x14ac:dyDescent="0.2">
      <c r="D2900" s="803"/>
      <c r="E2900" s="804"/>
      <c r="F2900" s="502"/>
      <c r="G2900" s="502"/>
      <c r="H2900" s="502"/>
    </row>
    <row r="2901" spans="4:8" s="5" customFormat="1" x14ac:dyDescent="0.2">
      <c r="D2901" s="803"/>
      <c r="E2901" s="804"/>
      <c r="F2901" s="502"/>
      <c r="G2901" s="502"/>
      <c r="H2901" s="502"/>
    </row>
    <row r="2902" spans="4:8" s="5" customFormat="1" x14ac:dyDescent="0.2">
      <c r="D2902" s="803"/>
      <c r="E2902" s="804"/>
      <c r="F2902" s="502"/>
      <c r="G2902" s="502"/>
      <c r="H2902" s="502"/>
    </row>
    <row r="2903" spans="4:8" s="5" customFormat="1" x14ac:dyDescent="0.2">
      <c r="D2903" s="803"/>
      <c r="E2903" s="804"/>
      <c r="F2903" s="502"/>
      <c r="G2903" s="502"/>
      <c r="H2903" s="502"/>
    </row>
    <row r="2904" spans="4:8" s="5" customFormat="1" x14ac:dyDescent="0.2">
      <c r="D2904" s="803"/>
      <c r="E2904" s="804"/>
      <c r="F2904" s="502"/>
      <c r="G2904" s="502"/>
      <c r="H2904" s="502"/>
    </row>
    <row r="2905" spans="4:8" s="5" customFormat="1" x14ac:dyDescent="0.2">
      <c r="D2905" s="803"/>
      <c r="E2905" s="804"/>
      <c r="F2905" s="502"/>
      <c r="G2905" s="502"/>
      <c r="H2905" s="502"/>
    </row>
    <row r="2906" spans="4:8" s="5" customFormat="1" x14ac:dyDescent="0.2">
      <c r="D2906" s="803"/>
      <c r="E2906" s="804"/>
      <c r="F2906" s="502"/>
      <c r="G2906" s="502"/>
      <c r="H2906" s="502"/>
    </row>
    <row r="2907" spans="4:8" s="5" customFormat="1" x14ac:dyDescent="0.2">
      <c r="D2907" s="803"/>
      <c r="E2907" s="804"/>
      <c r="F2907" s="502"/>
      <c r="G2907" s="502"/>
      <c r="H2907" s="502"/>
    </row>
    <row r="2908" spans="4:8" s="5" customFormat="1" x14ac:dyDescent="0.2">
      <c r="D2908" s="803"/>
      <c r="E2908" s="804"/>
      <c r="F2908" s="502"/>
      <c r="G2908" s="502"/>
      <c r="H2908" s="502"/>
    </row>
    <row r="2909" spans="4:8" s="5" customFormat="1" x14ac:dyDescent="0.2">
      <c r="D2909" s="803"/>
      <c r="E2909" s="804"/>
      <c r="F2909" s="502"/>
      <c r="G2909" s="502"/>
      <c r="H2909" s="502"/>
    </row>
    <row r="2910" spans="4:8" s="5" customFormat="1" x14ac:dyDescent="0.2">
      <c r="D2910" s="803"/>
      <c r="E2910" s="804"/>
      <c r="F2910" s="502"/>
      <c r="G2910" s="502"/>
      <c r="H2910" s="502"/>
    </row>
    <row r="2911" spans="4:8" s="5" customFormat="1" x14ac:dyDescent="0.2">
      <c r="D2911" s="803"/>
      <c r="E2911" s="804"/>
      <c r="F2911" s="502"/>
      <c r="G2911" s="502"/>
      <c r="H2911" s="502"/>
    </row>
    <row r="2912" spans="4:8" s="5" customFormat="1" x14ac:dyDescent="0.2">
      <c r="D2912" s="803"/>
      <c r="E2912" s="804"/>
      <c r="F2912" s="502"/>
      <c r="G2912" s="502"/>
      <c r="H2912" s="502"/>
    </row>
    <row r="2913" spans="4:8" s="5" customFormat="1" x14ac:dyDescent="0.2">
      <c r="D2913" s="803"/>
      <c r="E2913" s="804"/>
      <c r="F2913" s="502"/>
      <c r="G2913" s="502"/>
      <c r="H2913" s="502"/>
    </row>
    <row r="2914" spans="4:8" s="5" customFormat="1" x14ac:dyDescent="0.2">
      <c r="D2914" s="803"/>
      <c r="E2914" s="804"/>
      <c r="F2914" s="502"/>
      <c r="G2914" s="502"/>
      <c r="H2914" s="502"/>
    </row>
    <row r="2915" spans="4:8" s="5" customFormat="1" x14ac:dyDescent="0.2">
      <c r="D2915" s="803"/>
      <c r="E2915" s="804"/>
      <c r="F2915" s="502"/>
      <c r="G2915" s="502"/>
      <c r="H2915" s="502"/>
    </row>
    <row r="2916" spans="4:8" s="5" customFormat="1" x14ac:dyDescent="0.2">
      <c r="D2916" s="803"/>
      <c r="E2916" s="804"/>
      <c r="F2916" s="502"/>
      <c r="G2916" s="502"/>
      <c r="H2916" s="502"/>
    </row>
    <row r="2917" spans="4:8" s="5" customFormat="1" x14ac:dyDescent="0.2">
      <c r="D2917" s="803"/>
      <c r="E2917" s="804"/>
      <c r="F2917" s="502"/>
      <c r="G2917" s="502"/>
      <c r="H2917" s="502"/>
    </row>
    <row r="2918" spans="4:8" s="5" customFormat="1" x14ac:dyDescent="0.2">
      <c r="D2918" s="803"/>
      <c r="E2918" s="804"/>
      <c r="F2918" s="502"/>
      <c r="G2918" s="502"/>
      <c r="H2918" s="502"/>
    </row>
    <row r="2919" spans="4:8" s="5" customFormat="1" x14ac:dyDescent="0.2">
      <c r="D2919" s="803"/>
      <c r="E2919" s="804"/>
      <c r="F2919" s="502"/>
      <c r="G2919" s="502"/>
      <c r="H2919" s="502"/>
    </row>
    <row r="2920" spans="4:8" s="5" customFormat="1" x14ac:dyDescent="0.2">
      <c r="D2920" s="803"/>
      <c r="E2920" s="804"/>
      <c r="F2920" s="502"/>
      <c r="G2920" s="502"/>
      <c r="H2920" s="502"/>
    </row>
    <row r="2921" spans="4:8" s="5" customFormat="1" x14ac:dyDescent="0.2">
      <c r="D2921" s="803"/>
      <c r="E2921" s="804"/>
      <c r="F2921" s="502"/>
      <c r="G2921" s="502"/>
      <c r="H2921" s="502"/>
    </row>
    <row r="2922" spans="4:8" s="5" customFormat="1" x14ac:dyDescent="0.2">
      <c r="D2922" s="803"/>
      <c r="E2922" s="804"/>
      <c r="F2922" s="502"/>
      <c r="G2922" s="502"/>
      <c r="H2922" s="502"/>
    </row>
    <row r="2923" spans="4:8" s="5" customFormat="1" x14ac:dyDescent="0.2">
      <c r="D2923" s="803"/>
      <c r="E2923" s="804"/>
      <c r="F2923" s="502"/>
      <c r="G2923" s="502"/>
      <c r="H2923" s="502"/>
    </row>
    <row r="2924" spans="4:8" s="5" customFormat="1" x14ac:dyDescent="0.2">
      <c r="D2924" s="803"/>
      <c r="E2924" s="804"/>
      <c r="F2924" s="502"/>
      <c r="G2924" s="502"/>
      <c r="H2924" s="502"/>
    </row>
    <row r="2925" spans="4:8" s="5" customFormat="1" x14ac:dyDescent="0.2">
      <c r="D2925" s="803"/>
      <c r="E2925" s="804"/>
      <c r="F2925" s="502"/>
      <c r="G2925" s="502"/>
      <c r="H2925" s="502"/>
    </row>
    <row r="2926" spans="4:8" s="5" customFormat="1" x14ac:dyDescent="0.2">
      <c r="D2926" s="803"/>
      <c r="E2926" s="804"/>
      <c r="F2926" s="502"/>
      <c r="G2926" s="502"/>
      <c r="H2926" s="502"/>
    </row>
    <row r="2927" spans="4:8" s="5" customFormat="1" x14ac:dyDescent="0.2">
      <c r="D2927" s="803"/>
      <c r="E2927" s="804"/>
      <c r="F2927" s="502"/>
      <c r="G2927" s="502"/>
      <c r="H2927" s="502"/>
    </row>
    <row r="2928" spans="4:8" s="5" customFormat="1" x14ac:dyDescent="0.2">
      <c r="D2928" s="803"/>
      <c r="E2928" s="804"/>
      <c r="F2928" s="502"/>
      <c r="G2928" s="502"/>
      <c r="H2928" s="502"/>
    </row>
    <row r="2929" spans="4:8" s="5" customFormat="1" x14ac:dyDescent="0.2">
      <c r="D2929" s="803"/>
      <c r="E2929" s="804"/>
      <c r="F2929" s="502"/>
      <c r="G2929" s="502"/>
      <c r="H2929" s="502"/>
    </row>
    <row r="2930" spans="4:8" s="5" customFormat="1" x14ac:dyDescent="0.2">
      <c r="D2930" s="803"/>
      <c r="E2930" s="804"/>
      <c r="F2930" s="502"/>
      <c r="G2930" s="502"/>
      <c r="H2930" s="502"/>
    </row>
    <row r="2931" spans="4:8" s="5" customFormat="1" x14ac:dyDescent="0.2">
      <c r="D2931" s="803"/>
      <c r="E2931" s="804"/>
      <c r="F2931" s="502"/>
      <c r="G2931" s="502"/>
      <c r="H2931" s="502"/>
    </row>
    <row r="2932" spans="4:8" s="5" customFormat="1" x14ac:dyDescent="0.2">
      <c r="D2932" s="803"/>
      <c r="E2932" s="804"/>
      <c r="F2932" s="502"/>
      <c r="G2932" s="502"/>
      <c r="H2932" s="502"/>
    </row>
    <row r="2933" spans="4:8" s="5" customFormat="1" x14ac:dyDescent="0.2">
      <c r="D2933" s="803"/>
      <c r="E2933" s="804"/>
      <c r="F2933" s="502"/>
      <c r="G2933" s="502"/>
      <c r="H2933" s="502"/>
    </row>
    <row r="2934" spans="4:8" s="5" customFormat="1" x14ac:dyDescent="0.2">
      <c r="D2934" s="803"/>
      <c r="E2934" s="804"/>
      <c r="F2934" s="502"/>
      <c r="G2934" s="502"/>
      <c r="H2934" s="502"/>
    </row>
    <row r="2935" spans="4:8" s="5" customFormat="1" x14ac:dyDescent="0.2">
      <c r="D2935" s="803"/>
      <c r="E2935" s="804"/>
      <c r="F2935" s="502"/>
      <c r="G2935" s="502"/>
      <c r="H2935" s="502"/>
    </row>
    <row r="2936" spans="4:8" s="5" customFormat="1" x14ac:dyDescent="0.2">
      <c r="D2936" s="803"/>
      <c r="E2936" s="804"/>
      <c r="F2936" s="502"/>
      <c r="G2936" s="502"/>
      <c r="H2936" s="502"/>
    </row>
    <row r="2937" spans="4:8" s="5" customFormat="1" x14ac:dyDescent="0.2">
      <c r="D2937" s="803"/>
      <c r="E2937" s="804"/>
      <c r="F2937" s="502"/>
      <c r="G2937" s="502"/>
      <c r="H2937" s="502"/>
    </row>
    <row r="2938" spans="4:8" s="5" customFormat="1" x14ac:dyDescent="0.2">
      <c r="D2938" s="803"/>
      <c r="E2938" s="804"/>
      <c r="F2938" s="502"/>
      <c r="G2938" s="502"/>
      <c r="H2938" s="502"/>
    </row>
    <row r="2939" spans="4:8" s="5" customFormat="1" x14ac:dyDescent="0.2">
      <c r="D2939" s="803"/>
      <c r="E2939" s="804"/>
      <c r="F2939" s="502"/>
      <c r="G2939" s="502"/>
      <c r="H2939" s="502"/>
    </row>
    <row r="2940" spans="4:8" s="5" customFormat="1" x14ac:dyDescent="0.2">
      <c r="D2940" s="803"/>
      <c r="E2940" s="804"/>
      <c r="F2940" s="502"/>
      <c r="G2940" s="502"/>
      <c r="H2940" s="502"/>
    </row>
    <row r="2941" spans="4:8" s="5" customFormat="1" x14ac:dyDescent="0.2">
      <c r="D2941" s="803"/>
      <c r="E2941" s="804"/>
      <c r="F2941" s="502"/>
      <c r="G2941" s="502"/>
      <c r="H2941" s="502"/>
    </row>
    <row r="2942" spans="4:8" s="5" customFormat="1" x14ac:dyDescent="0.2">
      <c r="D2942" s="803"/>
      <c r="E2942" s="804"/>
      <c r="F2942" s="502"/>
      <c r="G2942" s="502"/>
      <c r="H2942" s="502"/>
    </row>
    <row r="2943" spans="4:8" s="5" customFormat="1" x14ac:dyDescent="0.2">
      <c r="D2943" s="803"/>
      <c r="E2943" s="804"/>
      <c r="F2943" s="502"/>
      <c r="G2943" s="502"/>
      <c r="H2943" s="502"/>
    </row>
    <row r="2944" spans="4:8" s="5" customFormat="1" x14ac:dyDescent="0.2">
      <c r="D2944" s="803"/>
      <c r="E2944" s="804"/>
      <c r="F2944" s="502"/>
      <c r="G2944" s="502"/>
      <c r="H2944" s="502"/>
    </row>
    <row r="2945" spans="4:8" s="5" customFormat="1" x14ac:dyDescent="0.2">
      <c r="D2945" s="803"/>
      <c r="E2945" s="804"/>
      <c r="F2945" s="502"/>
      <c r="G2945" s="502"/>
      <c r="H2945" s="502"/>
    </row>
    <row r="2946" spans="4:8" s="5" customFormat="1" x14ac:dyDescent="0.2">
      <c r="D2946" s="803"/>
      <c r="E2946" s="804"/>
      <c r="F2946" s="502"/>
      <c r="G2946" s="502"/>
      <c r="H2946" s="502"/>
    </row>
    <row r="2947" spans="4:8" s="5" customFormat="1" x14ac:dyDescent="0.2">
      <c r="D2947" s="803"/>
      <c r="E2947" s="804"/>
      <c r="F2947" s="502"/>
      <c r="G2947" s="502"/>
      <c r="H2947" s="502"/>
    </row>
    <row r="2948" spans="4:8" s="5" customFormat="1" x14ac:dyDescent="0.2">
      <c r="D2948" s="803"/>
      <c r="E2948" s="804"/>
      <c r="F2948" s="502"/>
      <c r="G2948" s="502"/>
      <c r="H2948" s="502"/>
    </row>
    <row r="2949" spans="4:8" s="5" customFormat="1" x14ac:dyDescent="0.2">
      <c r="D2949" s="803"/>
      <c r="E2949" s="804"/>
      <c r="F2949" s="502"/>
      <c r="G2949" s="502"/>
      <c r="H2949" s="502"/>
    </row>
    <row r="2950" spans="4:8" s="5" customFormat="1" x14ac:dyDescent="0.2">
      <c r="D2950" s="803"/>
      <c r="E2950" s="804"/>
      <c r="F2950" s="502"/>
      <c r="G2950" s="502"/>
      <c r="H2950" s="502"/>
    </row>
    <row r="2951" spans="4:8" s="5" customFormat="1" x14ac:dyDescent="0.2">
      <c r="D2951" s="803"/>
      <c r="E2951" s="804"/>
      <c r="F2951" s="502"/>
      <c r="G2951" s="502"/>
      <c r="H2951" s="502"/>
    </row>
    <row r="2952" spans="4:8" s="5" customFormat="1" x14ac:dyDescent="0.2">
      <c r="D2952" s="803"/>
      <c r="E2952" s="804"/>
      <c r="F2952" s="502"/>
      <c r="G2952" s="502"/>
      <c r="H2952" s="502"/>
    </row>
    <row r="2953" spans="4:8" s="5" customFormat="1" x14ac:dyDescent="0.2">
      <c r="D2953" s="803"/>
      <c r="E2953" s="804"/>
      <c r="F2953" s="502"/>
      <c r="G2953" s="502"/>
      <c r="H2953" s="502"/>
    </row>
    <row r="2954" spans="4:8" s="5" customFormat="1" x14ac:dyDescent="0.2">
      <c r="D2954" s="803"/>
      <c r="E2954" s="804"/>
      <c r="F2954" s="502"/>
      <c r="G2954" s="502"/>
      <c r="H2954" s="502"/>
    </row>
    <row r="2955" spans="4:8" s="5" customFormat="1" x14ac:dyDescent="0.2">
      <c r="D2955" s="803"/>
      <c r="E2955" s="804"/>
      <c r="F2955" s="502"/>
      <c r="G2955" s="502"/>
      <c r="H2955" s="502"/>
    </row>
    <row r="2956" spans="4:8" s="5" customFormat="1" x14ac:dyDescent="0.2">
      <c r="D2956" s="803"/>
      <c r="E2956" s="804"/>
      <c r="F2956" s="502"/>
      <c r="G2956" s="502"/>
      <c r="H2956" s="502"/>
    </row>
    <row r="2957" spans="4:8" s="5" customFormat="1" x14ac:dyDescent="0.2">
      <c r="D2957" s="803"/>
      <c r="E2957" s="804"/>
      <c r="F2957" s="502"/>
      <c r="G2957" s="502"/>
      <c r="H2957" s="502"/>
    </row>
    <row r="2958" spans="4:8" s="5" customFormat="1" x14ac:dyDescent="0.2">
      <c r="D2958" s="803"/>
      <c r="E2958" s="804"/>
      <c r="F2958" s="502"/>
      <c r="G2958" s="502"/>
      <c r="H2958" s="502"/>
    </row>
    <row r="2959" spans="4:8" s="5" customFormat="1" x14ac:dyDescent="0.2">
      <c r="D2959" s="803"/>
      <c r="E2959" s="804"/>
      <c r="F2959" s="502"/>
      <c r="G2959" s="502"/>
      <c r="H2959" s="502"/>
    </row>
    <row r="2960" spans="4:8" s="5" customFormat="1" x14ac:dyDescent="0.2">
      <c r="D2960" s="803"/>
      <c r="E2960" s="804"/>
      <c r="F2960" s="502"/>
      <c r="G2960" s="502"/>
      <c r="H2960" s="502"/>
    </row>
    <row r="2961" spans="4:8" s="5" customFormat="1" x14ac:dyDescent="0.2">
      <c r="D2961" s="803"/>
      <c r="E2961" s="804"/>
      <c r="F2961" s="502"/>
      <c r="G2961" s="502"/>
      <c r="H2961" s="502"/>
    </row>
    <row r="2962" spans="4:8" s="5" customFormat="1" x14ac:dyDescent="0.2">
      <c r="D2962" s="803"/>
      <c r="E2962" s="804"/>
      <c r="F2962" s="502"/>
      <c r="G2962" s="502"/>
      <c r="H2962" s="502"/>
    </row>
    <row r="2963" spans="4:8" s="5" customFormat="1" x14ac:dyDescent="0.2">
      <c r="D2963" s="803"/>
      <c r="E2963" s="804"/>
      <c r="F2963" s="502"/>
      <c r="G2963" s="502"/>
      <c r="H2963" s="502"/>
    </row>
    <row r="2964" spans="4:8" s="5" customFormat="1" x14ac:dyDescent="0.2">
      <c r="D2964" s="803"/>
      <c r="E2964" s="804"/>
      <c r="F2964" s="502"/>
      <c r="G2964" s="502"/>
      <c r="H2964" s="502"/>
    </row>
    <row r="2965" spans="4:8" s="5" customFormat="1" x14ac:dyDescent="0.2">
      <c r="D2965" s="803"/>
      <c r="E2965" s="804"/>
      <c r="F2965" s="502"/>
      <c r="G2965" s="502"/>
      <c r="H2965" s="502"/>
    </row>
    <row r="2966" spans="4:8" s="5" customFormat="1" x14ac:dyDescent="0.2">
      <c r="D2966" s="803"/>
      <c r="E2966" s="804"/>
      <c r="F2966" s="502"/>
      <c r="G2966" s="502"/>
      <c r="H2966" s="502"/>
    </row>
    <row r="2967" spans="4:8" s="5" customFormat="1" x14ac:dyDescent="0.2">
      <c r="D2967" s="803"/>
      <c r="E2967" s="804"/>
      <c r="F2967" s="502"/>
      <c r="G2967" s="502"/>
      <c r="H2967" s="502"/>
    </row>
    <row r="2968" spans="4:8" s="5" customFormat="1" x14ac:dyDescent="0.2">
      <c r="D2968" s="803"/>
      <c r="E2968" s="804"/>
      <c r="F2968" s="502"/>
      <c r="G2968" s="502"/>
      <c r="H2968" s="502"/>
    </row>
    <row r="2969" spans="4:8" s="5" customFormat="1" x14ac:dyDescent="0.2">
      <c r="D2969" s="803"/>
      <c r="E2969" s="804"/>
      <c r="F2969" s="502"/>
      <c r="G2969" s="502"/>
      <c r="H2969" s="502"/>
    </row>
    <row r="2970" spans="4:8" s="5" customFormat="1" x14ac:dyDescent="0.2">
      <c r="D2970" s="803"/>
      <c r="E2970" s="804"/>
      <c r="F2970" s="502"/>
      <c r="G2970" s="502"/>
      <c r="H2970" s="502"/>
    </row>
    <row r="2971" spans="4:8" s="5" customFormat="1" x14ac:dyDescent="0.2">
      <c r="D2971" s="803"/>
      <c r="E2971" s="804"/>
      <c r="F2971" s="502"/>
      <c r="G2971" s="502"/>
      <c r="H2971" s="502"/>
    </row>
    <row r="2972" spans="4:8" s="5" customFormat="1" x14ac:dyDescent="0.2">
      <c r="D2972" s="803"/>
      <c r="E2972" s="804"/>
      <c r="F2972" s="502"/>
      <c r="G2972" s="502"/>
      <c r="H2972" s="502"/>
    </row>
    <row r="2973" spans="4:8" s="5" customFormat="1" x14ac:dyDescent="0.2">
      <c r="D2973" s="803"/>
      <c r="E2973" s="804"/>
      <c r="F2973" s="502"/>
      <c r="G2973" s="502"/>
      <c r="H2973" s="502"/>
    </row>
    <row r="2974" spans="4:8" s="5" customFormat="1" x14ac:dyDescent="0.2">
      <c r="D2974" s="803"/>
      <c r="E2974" s="804"/>
      <c r="F2974" s="502"/>
      <c r="G2974" s="502"/>
      <c r="H2974" s="502"/>
    </row>
    <row r="2975" spans="4:8" s="5" customFormat="1" x14ac:dyDescent="0.2">
      <c r="D2975" s="803"/>
      <c r="E2975" s="804"/>
      <c r="F2975" s="502"/>
      <c r="G2975" s="502"/>
      <c r="H2975" s="502"/>
    </row>
    <row r="2976" spans="4:8" s="5" customFormat="1" x14ac:dyDescent="0.2">
      <c r="D2976" s="803"/>
      <c r="E2976" s="804"/>
      <c r="F2976" s="502"/>
      <c r="G2976" s="502"/>
      <c r="H2976" s="502"/>
    </row>
    <row r="2977" spans="4:8" s="5" customFormat="1" x14ac:dyDescent="0.2">
      <c r="D2977" s="803"/>
      <c r="E2977" s="804"/>
      <c r="F2977" s="502"/>
      <c r="G2977" s="502"/>
      <c r="H2977" s="502"/>
    </row>
    <row r="2978" spans="4:8" s="5" customFormat="1" x14ac:dyDescent="0.2">
      <c r="D2978" s="803"/>
      <c r="E2978" s="804"/>
      <c r="F2978" s="502"/>
      <c r="G2978" s="502"/>
      <c r="H2978" s="502"/>
    </row>
    <row r="2979" spans="4:8" s="5" customFormat="1" x14ac:dyDescent="0.2">
      <c r="D2979" s="803"/>
      <c r="E2979" s="804"/>
      <c r="F2979" s="502"/>
      <c r="G2979" s="502"/>
      <c r="H2979" s="502"/>
    </row>
    <row r="2980" spans="4:8" s="5" customFormat="1" x14ac:dyDescent="0.2">
      <c r="D2980" s="803"/>
      <c r="E2980" s="804"/>
      <c r="F2980" s="502"/>
      <c r="G2980" s="502"/>
      <c r="H2980" s="502"/>
    </row>
    <row r="2981" spans="4:8" s="5" customFormat="1" x14ac:dyDescent="0.2">
      <c r="D2981" s="803"/>
      <c r="E2981" s="804"/>
      <c r="F2981" s="502"/>
      <c r="G2981" s="502"/>
      <c r="H2981" s="502"/>
    </row>
    <row r="2982" spans="4:8" s="5" customFormat="1" x14ac:dyDescent="0.2">
      <c r="D2982" s="803"/>
      <c r="E2982" s="804"/>
      <c r="F2982" s="502"/>
      <c r="G2982" s="502"/>
      <c r="H2982" s="502"/>
    </row>
    <row r="2983" spans="4:8" s="5" customFormat="1" x14ac:dyDescent="0.2">
      <c r="D2983" s="803"/>
      <c r="E2983" s="804"/>
      <c r="F2983" s="502"/>
      <c r="G2983" s="502"/>
      <c r="H2983" s="502"/>
    </row>
    <row r="2984" spans="4:8" s="5" customFormat="1" x14ac:dyDescent="0.2">
      <c r="D2984" s="803"/>
      <c r="E2984" s="804"/>
      <c r="F2984" s="502"/>
      <c r="G2984" s="502"/>
      <c r="H2984" s="502"/>
    </row>
    <row r="2985" spans="4:8" s="5" customFormat="1" x14ac:dyDescent="0.2">
      <c r="D2985" s="803"/>
      <c r="E2985" s="804"/>
      <c r="F2985" s="502"/>
      <c r="G2985" s="502"/>
      <c r="H2985" s="502"/>
    </row>
    <row r="2986" spans="4:8" s="5" customFormat="1" x14ac:dyDescent="0.2">
      <c r="D2986" s="803"/>
      <c r="E2986" s="804"/>
      <c r="F2986" s="502"/>
      <c r="G2986" s="502"/>
      <c r="H2986" s="502"/>
    </row>
    <row r="2987" spans="4:8" s="5" customFormat="1" x14ac:dyDescent="0.2">
      <c r="D2987" s="803"/>
      <c r="E2987" s="804"/>
      <c r="F2987" s="502"/>
      <c r="G2987" s="502"/>
      <c r="H2987" s="502"/>
    </row>
    <row r="2988" spans="4:8" s="5" customFormat="1" x14ac:dyDescent="0.2">
      <c r="D2988" s="803"/>
      <c r="E2988" s="804"/>
      <c r="F2988" s="502"/>
      <c r="G2988" s="502"/>
      <c r="H2988" s="502"/>
    </row>
    <row r="2989" spans="4:8" s="5" customFormat="1" x14ac:dyDescent="0.2">
      <c r="D2989" s="803"/>
      <c r="E2989" s="804"/>
      <c r="F2989" s="502"/>
      <c r="G2989" s="502"/>
      <c r="H2989" s="502"/>
    </row>
    <row r="2990" spans="4:8" s="5" customFormat="1" x14ac:dyDescent="0.2">
      <c r="D2990" s="803"/>
      <c r="E2990" s="804"/>
      <c r="F2990" s="502"/>
      <c r="G2990" s="502"/>
      <c r="H2990" s="502"/>
    </row>
    <row r="2991" spans="4:8" s="5" customFormat="1" x14ac:dyDescent="0.2">
      <c r="D2991" s="803"/>
      <c r="E2991" s="804"/>
      <c r="F2991" s="502"/>
      <c r="G2991" s="502"/>
      <c r="H2991" s="502"/>
    </row>
    <row r="2992" spans="4:8" s="5" customFormat="1" x14ac:dyDescent="0.2">
      <c r="D2992" s="803"/>
      <c r="E2992" s="804"/>
      <c r="F2992" s="502"/>
      <c r="G2992" s="502"/>
      <c r="H2992" s="502"/>
    </row>
    <row r="2993" spans="4:8" s="5" customFormat="1" x14ac:dyDescent="0.2">
      <c r="D2993" s="803"/>
      <c r="E2993" s="804"/>
      <c r="F2993" s="502"/>
      <c r="G2993" s="502"/>
      <c r="H2993" s="502"/>
    </row>
    <row r="2994" spans="4:8" s="5" customFormat="1" x14ac:dyDescent="0.2">
      <c r="D2994" s="803"/>
      <c r="E2994" s="804"/>
      <c r="F2994" s="502"/>
      <c r="G2994" s="502"/>
      <c r="H2994" s="502"/>
    </row>
    <row r="2995" spans="4:8" s="5" customFormat="1" x14ac:dyDescent="0.2">
      <c r="D2995" s="803"/>
      <c r="E2995" s="804"/>
      <c r="F2995" s="502"/>
      <c r="G2995" s="502"/>
      <c r="H2995" s="502"/>
    </row>
    <row r="2996" spans="4:8" s="5" customFormat="1" x14ac:dyDescent="0.2">
      <c r="D2996" s="803"/>
      <c r="E2996" s="804"/>
      <c r="F2996" s="502"/>
      <c r="G2996" s="502"/>
      <c r="H2996" s="502"/>
    </row>
    <row r="2997" spans="4:8" s="5" customFormat="1" x14ac:dyDescent="0.2">
      <c r="D2997" s="803"/>
      <c r="E2997" s="804"/>
      <c r="F2997" s="502"/>
      <c r="G2997" s="502"/>
      <c r="H2997" s="502"/>
    </row>
    <row r="2998" spans="4:8" s="5" customFormat="1" x14ac:dyDescent="0.2">
      <c r="D2998" s="803"/>
      <c r="E2998" s="804"/>
      <c r="F2998" s="502"/>
      <c r="G2998" s="502"/>
      <c r="H2998" s="502"/>
    </row>
    <row r="2999" spans="4:8" s="5" customFormat="1" x14ac:dyDescent="0.2">
      <c r="D2999" s="803"/>
      <c r="E2999" s="804"/>
      <c r="F2999" s="502"/>
      <c r="G2999" s="502"/>
      <c r="H2999" s="502"/>
    </row>
    <row r="3000" spans="4:8" s="5" customFormat="1" x14ac:dyDescent="0.2">
      <c r="D3000" s="803"/>
      <c r="E3000" s="804"/>
      <c r="F3000" s="502"/>
      <c r="G3000" s="502"/>
      <c r="H3000" s="502"/>
    </row>
    <row r="3001" spans="4:8" s="5" customFormat="1" x14ac:dyDescent="0.2">
      <c r="D3001" s="803"/>
      <c r="E3001" s="804"/>
      <c r="F3001" s="502"/>
      <c r="G3001" s="502"/>
      <c r="H3001" s="502"/>
    </row>
    <row r="3002" spans="4:8" s="5" customFormat="1" x14ac:dyDescent="0.2">
      <c r="D3002" s="803"/>
      <c r="E3002" s="804"/>
      <c r="F3002" s="502"/>
      <c r="G3002" s="502"/>
      <c r="H3002" s="502"/>
    </row>
    <row r="3003" spans="4:8" s="5" customFormat="1" x14ac:dyDescent="0.2">
      <c r="D3003" s="803"/>
      <c r="E3003" s="804"/>
      <c r="F3003" s="502"/>
      <c r="G3003" s="502"/>
      <c r="H3003" s="502"/>
    </row>
    <row r="3004" spans="4:8" s="5" customFormat="1" x14ac:dyDescent="0.2">
      <c r="D3004" s="803"/>
      <c r="E3004" s="804"/>
      <c r="F3004" s="502"/>
      <c r="G3004" s="502"/>
      <c r="H3004" s="502"/>
    </row>
    <row r="3005" spans="4:8" s="5" customFormat="1" x14ac:dyDescent="0.2">
      <c r="D3005" s="803"/>
      <c r="E3005" s="804"/>
      <c r="F3005" s="502"/>
      <c r="G3005" s="502"/>
      <c r="H3005" s="502"/>
    </row>
    <row r="3006" spans="4:8" s="5" customFormat="1" x14ac:dyDescent="0.2">
      <c r="D3006" s="803"/>
      <c r="E3006" s="804"/>
      <c r="F3006" s="502"/>
      <c r="G3006" s="502"/>
      <c r="H3006" s="502"/>
    </row>
    <row r="3007" spans="4:8" s="5" customFormat="1" x14ac:dyDescent="0.2">
      <c r="D3007" s="803"/>
      <c r="E3007" s="804"/>
      <c r="F3007" s="502"/>
      <c r="G3007" s="502"/>
      <c r="H3007" s="502"/>
    </row>
    <row r="3008" spans="4:8" s="5" customFormat="1" x14ac:dyDescent="0.2">
      <c r="D3008" s="803"/>
      <c r="E3008" s="804"/>
      <c r="F3008" s="502"/>
      <c r="G3008" s="502"/>
      <c r="H3008" s="502"/>
    </row>
    <row r="3009" spans="4:8" s="5" customFormat="1" x14ac:dyDescent="0.2">
      <c r="D3009" s="803"/>
      <c r="E3009" s="804"/>
      <c r="F3009" s="502"/>
      <c r="G3009" s="502"/>
      <c r="H3009" s="502"/>
    </row>
    <row r="3010" spans="4:8" s="5" customFormat="1" x14ac:dyDescent="0.2">
      <c r="D3010" s="803"/>
      <c r="E3010" s="804"/>
      <c r="F3010" s="502"/>
      <c r="G3010" s="502"/>
      <c r="H3010" s="502"/>
    </row>
    <row r="3011" spans="4:8" s="5" customFormat="1" x14ac:dyDescent="0.2">
      <c r="D3011" s="803"/>
      <c r="E3011" s="804"/>
      <c r="F3011" s="502"/>
      <c r="G3011" s="502"/>
      <c r="H3011" s="502"/>
    </row>
    <row r="3012" spans="4:8" s="5" customFormat="1" x14ac:dyDescent="0.2">
      <c r="D3012" s="803"/>
      <c r="E3012" s="804"/>
      <c r="F3012" s="502"/>
      <c r="G3012" s="502"/>
      <c r="H3012" s="502"/>
    </row>
    <row r="3013" spans="4:8" s="5" customFormat="1" x14ac:dyDescent="0.2">
      <c r="D3013" s="803"/>
      <c r="E3013" s="804"/>
      <c r="F3013" s="502"/>
      <c r="G3013" s="502"/>
      <c r="H3013" s="502"/>
    </row>
    <row r="3014" spans="4:8" s="5" customFormat="1" x14ac:dyDescent="0.2">
      <c r="D3014" s="803"/>
      <c r="E3014" s="804"/>
      <c r="F3014" s="502"/>
      <c r="G3014" s="502"/>
      <c r="H3014" s="502"/>
    </row>
    <row r="3015" spans="4:8" s="5" customFormat="1" x14ac:dyDescent="0.2">
      <c r="D3015" s="803"/>
      <c r="E3015" s="804"/>
      <c r="F3015" s="502"/>
      <c r="G3015" s="502"/>
      <c r="H3015" s="502"/>
    </row>
    <row r="3016" spans="4:8" s="5" customFormat="1" x14ac:dyDescent="0.2">
      <c r="D3016" s="803"/>
      <c r="E3016" s="804"/>
      <c r="F3016" s="502"/>
      <c r="G3016" s="502"/>
      <c r="H3016" s="502"/>
    </row>
    <row r="3017" spans="4:8" s="5" customFormat="1" x14ac:dyDescent="0.2">
      <c r="D3017" s="803"/>
      <c r="E3017" s="804"/>
      <c r="F3017" s="502"/>
      <c r="G3017" s="502"/>
      <c r="H3017" s="502"/>
    </row>
    <row r="3018" spans="4:8" s="5" customFormat="1" x14ac:dyDescent="0.2">
      <c r="D3018" s="803"/>
      <c r="E3018" s="804"/>
      <c r="F3018" s="502"/>
      <c r="G3018" s="502"/>
      <c r="H3018" s="502"/>
    </row>
    <row r="3019" spans="4:8" s="5" customFormat="1" x14ac:dyDescent="0.2">
      <c r="D3019" s="803"/>
      <c r="E3019" s="804"/>
      <c r="F3019" s="502"/>
      <c r="G3019" s="502"/>
      <c r="H3019" s="502"/>
    </row>
    <row r="3020" spans="4:8" s="5" customFormat="1" x14ac:dyDescent="0.2">
      <c r="D3020" s="803"/>
      <c r="E3020" s="804"/>
      <c r="F3020" s="502"/>
      <c r="G3020" s="502"/>
      <c r="H3020" s="502"/>
    </row>
    <row r="3021" spans="4:8" s="5" customFormat="1" x14ac:dyDescent="0.2">
      <c r="D3021" s="803"/>
      <c r="E3021" s="804"/>
      <c r="F3021" s="502"/>
      <c r="G3021" s="502"/>
      <c r="H3021" s="502"/>
    </row>
    <row r="3022" spans="4:8" s="5" customFormat="1" x14ac:dyDescent="0.2">
      <c r="D3022" s="803"/>
      <c r="E3022" s="804"/>
      <c r="F3022" s="502"/>
      <c r="G3022" s="502"/>
      <c r="H3022" s="502"/>
    </row>
    <row r="3023" spans="4:8" s="5" customFormat="1" x14ac:dyDescent="0.2">
      <c r="D3023" s="803"/>
      <c r="E3023" s="804"/>
      <c r="F3023" s="502"/>
      <c r="G3023" s="502"/>
      <c r="H3023" s="502"/>
    </row>
    <row r="3024" spans="4:8" s="5" customFormat="1" x14ac:dyDescent="0.2">
      <c r="D3024" s="803"/>
      <c r="E3024" s="804"/>
      <c r="F3024" s="502"/>
      <c r="G3024" s="502"/>
      <c r="H3024" s="502"/>
    </row>
    <row r="3025" spans="4:8" s="5" customFormat="1" x14ac:dyDescent="0.2">
      <c r="D3025" s="803"/>
      <c r="E3025" s="804"/>
      <c r="F3025" s="502"/>
      <c r="G3025" s="502"/>
      <c r="H3025" s="502"/>
    </row>
    <row r="3026" spans="4:8" s="5" customFormat="1" x14ac:dyDescent="0.2">
      <c r="D3026" s="803"/>
      <c r="E3026" s="804"/>
      <c r="F3026" s="502"/>
      <c r="G3026" s="502"/>
      <c r="H3026" s="502"/>
    </row>
    <row r="3027" spans="4:8" s="5" customFormat="1" x14ac:dyDescent="0.2">
      <c r="D3027" s="803"/>
      <c r="E3027" s="804"/>
      <c r="F3027" s="502"/>
      <c r="G3027" s="502"/>
      <c r="H3027" s="502"/>
    </row>
    <row r="3028" spans="4:8" s="5" customFormat="1" x14ac:dyDescent="0.2">
      <c r="D3028" s="803"/>
      <c r="E3028" s="804"/>
      <c r="F3028" s="502"/>
      <c r="G3028" s="502"/>
      <c r="H3028" s="502"/>
    </row>
    <row r="3029" spans="4:8" s="5" customFormat="1" x14ac:dyDescent="0.2">
      <c r="D3029" s="803"/>
      <c r="E3029" s="804"/>
      <c r="F3029" s="502"/>
      <c r="G3029" s="502"/>
      <c r="H3029" s="502"/>
    </row>
    <row r="3030" spans="4:8" s="5" customFormat="1" x14ac:dyDescent="0.2">
      <c r="D3030" s="803"/>
      <c r="E3030" s="804"/>
      <c r="F3030" s="502"/>
      <c r="G3030" s="502"/>
      <c r="H3030" s="502"/>
    </row>
    <row r="3031" spans="4:8" s="5" customFormat="1" x14ac:dyDescent="0.2">
      <c r="D3031" s="803"/>
      <c r="E3031" s="804"/>
      <c r="F3031" s="502"/>
      <c r="G3031" s="502"/>
      <c r="H3031" s="502"/>
    </row>
    <row r="3032" spans="4:8" s="5" customFormat="1" x14ac:dyDescent="0.2">
      <c r="D3032" s="803"/>
      <c r="E3032" s="804"/>
      <c r="F3032" s="502"/>
      <c r="G3032" s="502"/>
      <c r="H3032" s="502"/>
    </row>
    <row r="3033" spans="4:8" s="5" customFormat="1" x14ac:dyDescent="0.2">
      <c r="D3033" s="803"/>
      <c r="E3033" s="804"/>
      <c r="F3033" s="502"/>
      <c r="G3033" s="502"/>
      <c r="H3033" s="502"/>
    </row>
    <row r="3034" spans="4:8" s="5" customFormat="1" x14ac:dyDescent="0.2">
      <c r="D3034" s="803"/>
      <c r="E3034" s="804"/>
      <c r="F3034" s="502"/>
      <c r="G3034" s="502"/>
      <c r="H3034" s="502"/>
    </row>
    <row r="3035" spans="4:8" s="5" customFormat="1" x14ac:dyDescent="0.2">
      <c r="D3035" s="803"/>
      <c r="E3035" s="804"/>
      <c r="F3035" s="502"/>
      <c r="G3035" s="502"/>
      <c r="H3035" s="502"/>
    </row>
    <row r="3036" spans="4:8" s="5" customFormat="1" x14ac:dyDescent="0.2">
      <c r="D3036" s="803"/>
      <c r="E3036" s="804"/>
      <c r="F3036" s="502"/>
      <c r="G3036" s="502"/>
      <c r="H3036" s="502"/>
    </row>
    <row r="3037" spans="4:8" s="5" customFormat="1" x14ac:dyDescent="0.2">
      <c r="D3037" s="803"/>
      <c r="E3037" s="804"/>
      <c r="F3037" s="502"/>
      <c r="G3037" s="502"/>
      <c r="H3037" s="502"/>
    </row>
    <row r="3038" spans="4:8" s="5" customFormat="1" x14ac:dyDescent="0.2">
      <c r="D3038" s="803"/>
      <c r="E3038" s="804"/>
      <c r="F3038" s="502"/>
      <c r="G3038" s="502"/>
      <c r="H3038" s="502"/>
    </row>
    <row r="3039" spans="4:8" s="5" customFormat="1" x14ac:dyDescent="0.2">
      <c r="D3039" s="803"/>
      <c r="E3039" s="804"/>
      <c r="F3039" s="502"/>
      <c r="G3039" s="502"/>
      <c r="H3039" s="502"/>
    </row>
    <row r="3040" spans="4:8" s="5" customFormat="1" x14ac:dyDescent="0.2">
      <c r="D3040" s="803"/>
      <c r="E3040" s="804"/>
      <c r="F3040" s="502"/>
      <c r="G3040" s="502"/>
      <c r="H3040" s="502"/>
    </row>
    <row r="3041" spans="4:8" s="5" customFormat="1" x14ac:dyDescent="0.2">
      <c r="D3041" s="803"/>
      <c r="E3041" s="804"/>
      <c r="F3041" s="502"/>
      <c r="G3041" s="502"/>
      <c r="H3041" s="502"/>
    </row>
    <row r="3042" spans="4:8" s="5" customFormat="1" x14ac:dyDescent="0.2">
      <c r="D3042" s="803"/>
      <c r="E3042" s="804"/>
      <c r="F3042" s="502"/>
      <c r="G3042" s="502"/>
      <c r="H3042" s="502"/>
    </row>
    <row r="3043" spans="4:8" s="5" customFormat="1" x14ac:dyDescent="0.2">
      <c r="D3043" s="803"/>
      <c r="E3043" s="804"/>
      <c r="F3043" s="502"/>
      <c r="G3043" s="502"/>
      <c r="H3043" s="502"/>
    </row>
    <row r="3044" spans="4:8" s="5" customFormat="1" x14ac:dyDescent="0.2">
      <c r="D3044" s="803"/>
      <c r="E3044" s="804"/>
      <c r="F3044" s="502"/>
      <c r="G3044" s="502"/>
      <c r="H3044" s="502"/>
    </row>
    <row r="3045" spans="4:8" s="5" customFormat="1" x14ac:dyDescent="0.2">
      <c r="D3045" s="803"/>
      <c r="E3045" s="804"/>
      <c r="F3045" s="502"/>
      <c r="G3045" s="502"/>
      <c r="H3045" s="502"/>
    </row>
    <row r="3046" spans="4:8" s="5" customFormat="1" x14ac:dyDescent="0.2">
      <c r="D3046" s="803"/>
      <c r="E3046" s="804"/>
      <c r="F3046" s="502"/>
      <c r="G3046" s="502"/>
      <c r="H3046" s="502"/>
    </row>
    <row r="3047" spans="4:8" s="5" customFormat="1" x14ac:dyDescent="0.2">
      <c r="D3047" s="803"/>
      <c r="E3047" s="804"/>
      <c r="F3047" s="502"/>
      <c r="G3047" s="502"/>
      <c r="H3047" s="502"/>
    </row>
    <row r="3048" spans="4:8" s="5" customFormat="1" x14ac:dyDescent="0.2">
      <c r="D3048" s="803"/>
      <c r="E3048" s="804"/>
      <c r="F3048" s="502"/>
      <c r="G3048" s="502"/>
      <c r="H3048" s="502"/>
    </row>
    <row r="3049" spans="4:8" s="5" customFormat="1" x14ac:dyDescent="0.2">
      <c r="D3049" s="803"/>
      <c r="E3049" s="804"/>
      <c r="F3049" s="502"/>
      <c r="G3049" s="502"/>
      <c r="H3049" s="502"/>
    </row>
    <row r="3050" spans="4:8" s="5" customFormat="1" x14ac:dyDescent="0.2">
      <c r="D3050" s="803"/>
      <c r="E3050" s="804"/>
      <c r="F3050" s="502"/>
      <c r="G3050" s="502"/>
      <c r="H3050" s="502"/>
    </row>
    <row r="3051" spans="4:8" s="5" customFormat="1" x14ac:dyDescent="0.2">
      <c r="D3051" s="803"/>
      <c r="E3051" s="804"/>
      <c r="F3051" s="502"/>
      <c r="G3051" s="502"/>
      <c r="H3051" s="502"/>
    </row>
    <row r="3052" spans="4:8" s="5" customFormat="1" x14ac:dyDescent="0.2">
      <c r="D3052" s="803"/>
      <c r="E3052" s="804"/>
      <c r="F3052" s="502"/>
      <c r="G3052" s="502"/>
      <c r="H3052" s="502"/>
    </row>
    <row r="3053" spans="4:8" s="5" customFormat="1" x14ac:dyDescent="0.2">
      <c r="D3053" s="803"/>
      <c r="E3053" s="804"/>
      <c r="F3053" s="502"/>
      <c r="G3053" s="502"/>
      <c r="H3053" s="502"/>
    </row>
    <row r="3054" spans="4:8" s="5" customFormat="1" x14ac:dyDescent="0.2">
      <c r="D3054" s="803"/>
      <c r="E3054" s="804"/>
      <c r="F3054" s="502"/>
      <c r="G3054" s="502"/>
      <c r="H3054" s="502"/>
    </row>
    <row r="3055" spans="4:8" s="5" customFormat="1" x14ac:dyDescent="0.2">
      <c r="D3055" s="803"/>
      <c r="E3055" s="804"/>
      <c r="F3055" s="502"/>
      <c r="G3055" s="502"/>
      <c r="H3055" s="502"/>
    </row>
    <row r="3056" spans="4:8" s="5" customFormat="1" x14ac:dyDescent="0.2">
      <c r="D3056" s="803"/>
      <c r="E3056" s="804"/>
      <c r="F3056" s="502"/>
      <c r="G3056" s="502"/>
      <c r="H3056" s="502"/>
    </row>
    <row r="3057" spans="4:8" s="5" customFormat="1" x14ac:dyDescent="0.2">
      <c r="D3057" s="803"/>
      <c r="E3057" s="804"/>
      <c r="F3057" s="502"/>
      <c r="G3057" s="502"/>
      <c r="H3057" s="502"/>
    </row>
    <row r="3058" spans="4:8" s="5" customFormat="1" x14ac:dyDescent="0.2">
      <c r="D3058" s="803"/>
      <c r="E3058" s="804"/>
      <c r="F3058" s="502"/>
      <c r="G3058" s="502"/>
      <c r="H3058" s="502"/>
    </row>
    <row r="3059" spans="4:8" s="5" customFormat="1" x14ac:dyDescent="0.2">
      <c r="D3059" s="803"/>
      <c r="E3059" s="804"/>
      <c r="F3059" s="502"/>
      <c r="G3059" s="502"/>
      <c r="H3059" s="502"/>
    </row>
    <row r="3060" spans="4:8" s="5" customFormat="1" x14ac:dyDescent="0.2">
      <c r="D3060" s="803"/>
      <c r="E3060" s="804"/>
      <c r="F3060" s="502"/>
      <c r="G3060" s="502"/>
      <c r="H3060" s="502"/>
    </row>
    <row r="3061" spans="4:8" s="5" customFormat="1" x14ac:dyDescent="0.2">
      <c r="D3061" s="803"/>
      <c r="E3061" s="804"/>
      <c r="F3061" s="502"/>
      <c r="G3061" s="502"/>
      <c r="H3061" s="502"/>
    </row>
    <row r="3062" spans="4:8" s="5" customFormat="1" x14ac:dyDescent="0.2">
      <c r="D3062" s="803"/>
      <c r="E3062" s="804"/>
      <c r="F3062" s="502"/>
      <c r="G3062" s="502"/>
      <c r="H3062" s="502"/>
    </row>
    <row r="3063" spans="4:8" s="5" customFormat="1" x14ac:dyDescent="0.2">
      <c r="D3063" s="803"/>
      <c r="E3063" s="804"/>
      <c r="F3063" s="502"/>
      <c r="G3063" s="502"/>
      <c r="H3063" s="502"/>
    </row>
    <row r="3064" spans="4:8" s="5" customFormat="1" x14ac:dyDescent="0.2">
      <c r="D3064" s="803"/>
      <c r="E3064" s="804"/>
      <c r="F3064" s="502"/>
      <c r="G3064" s="502"/>
      <c r="H3064" s="502"/>
    </row>
    <row r="3065" spans="4:8" s="5" customFormat="1" x14ac:dyDescent="0.2">
      <c r="D3065" s="803"/>
      <c r="E3065" s="804"/>
      <c r="F3065" s="502"/>
      <c r="G3065" s="502"/>
      <c r="H3065" s="502"/>
    </row>
    <row r="3066" spans="4:8" s="5" customFormat="1" x14ac:dyDescent="0.2">
      <c r="D3066" s="803"/>
      <c r="E3066" s="804"/>
      <c r="F3066" s="502"/>
      <c r="G3066" s="502"/>
      <c r="H3066" s="502"/>
    </row>
    <row r="3067" spans="4:8" s="5" customFormat="1" x14ac:dyDescent="0.2">
      <c r="D3067" s="803"/>
      <c r="E3067" s="804"/>
      <c r="F3067" s="502"/>
      <c r="G3067" s="502"/>
      <c r="H3067" s="502"/>
    </row>
    <row r="3068" spans="4:8" s="5" customFormat="1" x14ac:dyDescent="0.2">
      <c r="D3068" s="803"/>
      <c r="E3068" s="804"/>
      <c r="F3068" s="502"/>
      <c r="G3068" s="502"/>
      <c r="H3068" s="502"/>
    </row>
    <row r="3069" spans="4:8" s="5" customFormat="1" x14ac:dyDescent="0.2">
      <c r="D3069" s="803"/>
      <c r="E3069" s="804"/>
      <c r="F3069" s="502"/>
      <c r="G3069" s="502"/>
      <c r="H3069" s="502"/>
    </row>
    <row r="3070" spans="4:8" s="5" customFormat="1" x14ac:dyDescent="0.2">
      <c r="D3070" s="803"/>
      <c r="E3070" s="804"/>
      <c r="F3070" s="502"/>
      <c r="G3070" s="502"/>
      <c r="H3070" s="502"/>
    </row>
    <row r="3071" spans="4:8" s="5" customFormat="1" x14ac:dyDescent="0.2">
      <c r="D3071" s="803"/>
      <c r="E3071" s="804"/>
      <c r="F3071" s="502"/>
      <c r="G3071" s="502"/>
      <c r="H3071" s="502"/>
    </row>
    <row r="3072" spans="4:8" s="5" customFormat="1" x14ac:dyDescent="0.2">
      <c r="D3072" s="803"/>
      <c r="E3072" s="804"/>
      <c r="F3072" s="502"/>
      <c r="G3072" s="502"/>
      <c r="H3072" s="502"/>
    </row>
    <row r="3073" spans="4:8" s="5" customFormat="1" x14ac:dyDescent="0.2">
      <c r="D3073" s="803"/>
      <c r="E3073" s="804"/>
      <c r="F3073" s="502"/>
      <c r="G3073" s="502"/>
      <c r="H3073" s="502"/>
    </row>
    <row r="3074" spans="4:8" s="5" customFormat="1" x14ac:dyDescent="0.2">
      <c r="D3074" s="803"/>
      <c r="E3074" s="804"/>
      <c r="F3074" s="502"/>
      <c r="G3074" s="502"/>
      <c r="H3074" s="502"/>
    </row>
    <row r="3075" spans="4:8" s="5" customFormat="1" x14ac:dyDescent="0.2">
      <c r="D3075" s="803"/>
      <c r="E3075" s="804"/>
      <c r="F3075" s="502"/>
      <c r="G3075" s="502"/>
      <c r="H3075" s="502"/>
    </row>
    <row r="3076" spans="4:8" s="5" customFormat="1" x14ac:dyDescent="0.2">
      <c r="D3076" s="803"/>
      <c r="E3076" s="804"/>
      <c r="F3076" s="502"/>
      <c r="G3076" s="502"/>
      <c r="H3076" s="502"/>
    </row>
    <row r="3077" spans="4:8" s="5" customFormat="1" x14ac:dyDescent="0.2">
      <c r="D3077" s="803"/>
      <c r="E3077" s="804"/>
      <c r="F3077" s="502"/>
      <c r="G3077" s="502"/>
      <c r="H3077" s="502"/>
    </row>
    <row r="3078" spans="4:8" s="5" customFormat="1" x14ac:dyDescent="0.2">
      <c r="D3078" s="803"/>
      <c r="E3078" s="804"/>
      <c r="F3078" s="502"/>
      <c r="G3078" s="502"/>
      <c r="H3078" s="502"/>
    </row>
    <row r="3079" spans="4:8" s="5" customFormat="1" x14ac:dyDescent="0.2">
      <c r="D3079" s="803"/>
      <c r="E3079" s="804"/>
      <c r="F3079" s="502"/>
      <c r="G3079" s="502"/>
      <c r="H3079" s="502"/>
    </row>
    <row r="3080" spans="4:8" s="5" customFormat="1" x14ac:dyDescent="0.2">
      <c r="D3080" s="803"/>
      <c r="E3080" s="804"/>
      <c r="F3080" s="502"/>
      <c r="G3080" s="502"/>
      <c r="H3080" s="502"/>
    </row>
    <row r="3081" spans="4:8" s="5" customFormat="1" x14ac:dyDescent="0.2">
      <c r="D3081" s="803"/>
      <c r="E3081" s="804"/>
      <c r="F3081" s="502"/>
      <c r="G3081" s="502"/>
      <c r="H3081" s="502"/>
    </row>
    <row r="3082" spans="4:8" s="5" customFormat="1" x14ac:dyDescent="0.2">
      <c r="D3082" s="803"/>
      <c r="E3082" s="804"/>
      <c r="F3082" s="502"/>
      <c r="G3082" s="502"/>
      <c r="H3082" s="502"/>
    </row>
    <row r="3083" spans="4:8" s="5" customFormat="1" x14ac:dyDescent="0.2">
      <c r="D3083" s="803"/>
      <c r="E3083" s="804"/>
      <c r="F3083" s="502"/>
      <c r="G3083" s="502"/>
      <c r="H3083" s="502"/>
    </row>
    <row r="3084" spans="4:8" s="5" customFormat="1" x14ac:dyDescent="0.2">
      <c r="D3084" s="803"/>
      <c r="E3084" s="804"/>
      <c r="F3084" s="502"/>
      <c r="G3084" s="502"/>
      <c r="H3084" s="502"/>
    </row>
    <row r="3085" spans="4:8" s="5" customFormat="1" x14ac:dyDescent="0.2">
      <c r="D3085" s="803"/>
      <c r="E3085" s="804"/>
      <c r="F3085" s="502"/>
      <c r="G3085" s="502"/>
      <c r="H3085" s="502"/>
    </row>
    <row r="3086" spans="4:8" s="5" customFormat="1" x14ac:dyDescent="0.2">
      <c r="D3086" s="803"/>
      <c r="E3086" s="804"/>
      <c r="F3086" s="502"/>
      <c r="G3086" s="502"/>
      <c r="H3086" s="502"/>
    </row>
    <row r="3087" spans="4:8" s="5" customFormat="1" x14ac:dyDescent="0.2">
      <c r="D3087" s="803"/>
      <c r="E3087" s="804"/>
      <c r="F3087" s="502"/>
      <c r="G3087" s="502"/>
      <c r="H3087" s="502"/>
    </row>
    <row r="3088" spans="4:8" s="5" customFormat="1" x14ac:dyDescent="0.2">
      <c r="D3088" s="803"/>
      <c r="E3088" s="804"/>
      <c r="F3088" s="502"/>
      <c r="G3088" s="502"/>
      <c r="H3088" s="502"/>
    </row>
    <row r="3089" spans="4:8" s="5" customFormat="1" x14ac:dyDescent="0.2">
      <c r="D3089" s="803"/>
      <c r="E3089" s="804"/>
      <c r="F3089" s="502"/>
      <c r="G3089" s="502"/>
      <c r="H3089" s="502"/>
    </row>
    <row r="3090" spans="4:8" s="5" customFormat="1" x14ac:dyDescent="0.2">
      <c r="D3090" s="803"/>
      <c r="E3090" s="804"/>
      <c r="F3090" s="502"/>
      <c r="G3090" s="502"/>
      <c r="H3090" s="502"/>
    </row>
    <row r="3091" spans="4:8" s="5" customFormat="1" x14ac:dyDescent="0.2">
      <c r="D3091" s="803"/>
      <c r="E3091" s="804"/>
      <c r="F3091" s="502"/>
      <c r="G3091" s="502"/>
      <c r="H3091" s="502"/>
    </row>
    <row r="3092" spans="4:8" s="5" customFormat="1" x14ac:dyDescent="0.2">
      <c r="D3092" s="803"/>
      <c r="E3092" s="804"/>
      <c r="F3092" s="502"/>
      <c r="G3092" s="502"/>
      <c r="H3092" s="502"/>
    </row>
    <row r="3093" spans="4:8" s="5" customFormat="1" x14ac:dyDescent="0.2">
      <c r="D3093" s="803"/>
      <c r="E3093" s="804"/>
      <c r="F3093" s="502"/>
      <c r="G3093" s="502"/>
      <c r="H3093" s="502"/>
    </row>
    <row r="3094" spans="4:8" s="5" customFormat="1" x14ac:dyDescent="0.2">
      <c r="D3094" s="803"/>
      <c r="E3094" s="804"/>
      <c r="F3094" s="502"/>
      <c r="G3094" s="502"/>
      <c r="H3094" s="502"/>
    </row>
    <row r="3095" spans="4:8" s="5" customFormat="1" x14ac:dyDescent="0.2">
      <c r="D3095" s="803"/>
      <c r="E3095" s="804"/>
      <c r="F3095" s="502"/>
      <c r="G3095" s="502"/>
      <c r="H3095" s="502"/>
    </row>
    <row r="3096" spans="4:8" s="5" customFormat="1" x14ac:dyDescent="0.2">
      <c r="D3096" s="803"/>
      <c r="E3096" s="804"/>
      <c r="F3096" s="502"/>
      <c r="G3096" s="502"/>
      <c r="H3096" s="502"/>
    </row>
    <row r="3097" spans="4:8" s="5" customFormat="1" x14ac:dyDescent="0.2">
      <c r="D3097" s="803"/>
      <c r="E3097" s="804"/>
      <c r="F3097" s="502"/>
      <c r="G3097" s="502"/>
      <c r="H3097" s="502"/>
    </row>
    <row r="3098" spans="4:8" s="5" customFormat="1" x14ac:dyDescent="0.2">
      <c r="D3098" s="803"/>
      <c r="E3098" s="804"/>
      <c r="F3098" s="502"/>
      <c r="G3098" s="502"/>
      <c r="H3098" s="502"/>
    </row>
    <row r="3099" spans="4:8" s="5" customFormat="1" x14ac:dyDescent="0.2">
      <c r="D3099" s="803"/>
      <c r="E3099" s="804"/>
      <c r="F3099" s="502"/>
      <c r="G3099" s="502"/>
      <c r="H3099" s="502"/>
    </row>
    <row r="3100" spans="4:8" s="5" customFormat="1" x14ac:dyDescent="0.2">
      <c r="D3100" s="803"/>
      <c r="E3100" s="804"/>
      <c r="F3100" s="502"/>
      <c r="G3100" s="502"/>
      <c r="H3100" s="502"/>
    </row>
    <row r="3101" spans="4:8" s="5" customFormat="1" x14ac:dyDescent="0.2">
      <c r="D3101" s="803"/>
      <c r="E3101" s="804"/>
      <c r="F3101" s="502"/>
      <c r="G3101" s="502"/>
      <c r="H3101" s="502"/>
    </row>
    <row r="3102" spans="4:8" s="5" customFormat="1" x14ac:dyDescent="0.2">
      <c r="D3102" s="803"/>
      <c r="E3102" s="804"/>
      <c r="F3102" s="502"/>
      <c r="G3102" s="502"/>
      <c r="H3102" s="502"/>
    </row>
    <row r="3103" spans="4:8" s="5" customFormat="1" x14ac:dyDescent="0.2">
      <c r="D3103" s="803"/>
      <c r="E3103" s="804"/>
      <c r="F3103" s="502"/>
      <c r="G3103" s="502"/>
      <c r="H3103" s="502"/>
    </row>
    <row r="3104" spans="4:8" s="5" customFormat="1" x14ac:dyDescent="0.2">
      <c r="D3104" s="803"/>
      <c r="E3104" s="804"/>
      <c r="F3104" s="502"/>
      <c r="G3104" s="502"/>
      <c r="H3104" s="502"/>
    </row>
    <row r="3105" spans="4:8" s="5" customFormat="1" x14ac:dyDescent="0.2">
      <c r="D3105" s="803"/>
      <c r="E3105" s="804"/>
      <c r="F3105" s="502"/>
      <c r="G3105" s="502"/>
      <c r="H3105" s="502"/>
    </row>
    <row r="3106" spans="4:8" s="5" customFormat="1" x14ac:dyDescent="0.2">
      <c r="D3106" s="803"/>
      <c r="E3106" s="804"/>
      <c r="F3106" s="502"/>
      <c r="G3106" s="502"/>
      <c r="H3106" s="502"/>
    </row>
    <row r="3107" spans="4:8" s="5" customFormat="1" x14ac:dyDescent="0.2">
      <c r="D3107" s="803"/>
      <c r="E3107" s="804"/>
      <c r="F3107" s="502"/>
      <c r="G3107" s="502"/>
      <c r="H3107" s="502"/>
    </row>
    <row r="3108" spans="4:8" s="5" customFormat="1" x14ac:dyDescent="0.2">
      <c r="D3108" s="803"/>
      <c r="E3108" s="804"/>
      <c r="F3108" s="502"/>
      <c r="G3108" s="502"/>
      <c r="H3108" s="502"/>
    </row>
    <row r="3109" spans="4:8" s="5" customFormat="1" x14ac:dyDescent="0.2">
      <c r="D3109" s="803"/>
      <c r="E3109" s="804"/>
      <c r="F3109" s="502"/>
      <c r="G3109" s="502"/>
      <c r="H3109" s="502"/>
    </row>
    <row r="3110" spans="4:8" s="5" customFormat="1" x14ac:dyDescent="0.2">
      <c r="D3110" s="803"/>
      <c r="E3110" s="804"/>
      <c r="F3110" s="502"/>
      <c r="G3110" s="502"/>
      <c r="H3110" s="502"/>
    </row>
    <row r="3111" spans="4:8" s="5" customFormat="1" x14ac:dyDescent="0.2">
      <c r="D3111" s="803"/>
      <c r="E3111" s="804"/>
      <c r="F3111" s="502"/>
      <c r="G3111" s="502"/>
      <c r="H3111" s="502"/>
    </row>
    <row r="3112" spans="4:8" s="5" customFormat="1" x14ac:dyDescent="0.2">
      <c r="D3112" s="803"/>
      <c r="E3112" s="804"/>
      <c r="F3112" s="502"/>
      <c r="G3112" s="502"/>
      <c r="H3112" s="502"/>
    </row>
    <row r="3113" spans="4:8" s="5" customFormat="1" x14ac:dyDescent="0.2">
      <c r="D3113" s="803"/>
      <c r="E3113" s="804"/>
      <c r="F3113" s="502"/>
      <c r="G3113" s="502"/>
      <c r="H3113" s="502"/>
    </row>
    <row r="3114" spans="4:8" s="5" customFormat="1" x14ac:dyDescent="0.2">
      <c r="D3114" s="803"/>
      <c r="E3114" s="804"/>
      <c r="F3114" s="502"/>
      <c r="G3114" s="502"/>
      <c r="H3114" s="502"/>
    </row>
    <row r="3115" spans="4:8" s="5" customFormat="1" x14ac:dyDescent="0.2">
      <c r="D3115" s="803"/>
      <c r="E3115" s="804"/>
      <c r="F3115" s="502"/>
      <c r="G3115" s="502"/>
      <c r="H3115" s="502"/>
    </row>
    <row r="3116" spans="4:8" s="5" customFormat="1" x14ac:dyDescent="0.2">
      <c r="D3116" s="803"/>
      <c r="E3116" s="804"/>
      <c r="F3116" s="502"/>
      <c r="G3116" s="502"/>
      <c r="H3116" s="502"/>
    </row>
    <row r="3117" spans="4:8" s="5" customFormat="1" x14ac:dyDescent="0.2">
      <c r="D3117" s="803"/>
      <c r="E3117" s="804"/>
      <c r="F3117" s="502"/>
      <c r="G3117" s="502"/>
      <c r="H3117" s="502"/>
    </row>
    <row r="3118" spans="4:8" s="5" customFormat="1" x14ac:dyDescent="0.2">
      <c r="D3118" s="803"/>
      <c r="E3118" s="804"/>
      <c r="F3118" s="502"/>
      <c r="G3118" s="502"/>
      <c r="H3118" s="502"/>
    </row>
    <row r="3119" spans="4:8" s="5" customFormat="1" x14ac:dyDescent="0.2">
      <c r="D3119" s="803"/>
      <c r="E3119" s="804"/>
      <c r="F3119" s="502"/>
      <c r="G3119" s="502"/>
      <c r="H3119" s="502"/>
    </row>
    <row r="3120" spans="4:8" s="5" customFormat="1" x14ac:dyDescent="0.2">
      <c r="D3120" s="803"/>
      <c r="E3120" s="804"/>
      <c r="F3120" s="502"/>
      <c r="G3120" s="502"/>
      <c r="H3120" s="502"/>
    </row>
    <row r="3121" spans="4:8" s="5" customFormat="1" x14ac:dyDescent="0.2">
      <c r="D3121" s="803"/>
      <c r="E3121" s="804"/>
      <c r="F3121" s="502"/>
      <c r="G3121" s="502"/>
      <c r="H3121" s="502"/>
    </row>
    <row r="3122" spans="4:8" s="5" customFormat="1" x14ac:dyDescent="0.2">
      <c r="D3122" s="803"/>
      <c r="E3122" s="804"/>
      <c r="F3122" s="502"/>
      <c r="G3122" s="502"/>
      <c r="H3122" s="502"/>
    </row>
    <row r="3123" spans="4:8" s="5" customFormat="1" x14ac:dyDescent="0.2">
      <c r="D3123" s="803"/>
      <c r="E3123" s="804"/>
      <c r="F3123" s="502"/>
      <c r="G3123" s="502"/>
      <c r="H3123" s="502"/>
    </row>
    <row r="3124" spans="4:8" s="5" customFormat="1" x14ac:dyDescent="0.2">
      <c r="D3124" s="803"/>
      <c r="E3124" s="804"/>
      <c r="F3124" s="502"/>
      <c r="G3124" s="502"/>
      <c r="H3124" s="502"/>
    </row>
    <row r="3125" spans="4:8" s="5" customFormat="1" x14ac:dyDescent="0.2">
      <c r="D3125" s="803"/>
      <c r="E3125" s="804"/>
      <c r="F3125" s="502"/>
      <c r="G3125" s="502"/>
      <c r="H3125" s="502"/>
    </row>
    <row r="3126" spans="4:8" s="5" customFormat="1" x14ac:dyDescent="0.2">
      <c r="D3126" s="803"/>
      <c r="E3126" s="804"/>
      <c r="F3126" s="502"/>
      <c r="G3126" s="502"/>
      <c r="H3126" s="502"/>
    </row>
    <row r="3127" spans="4:8" s="5" customFormat="1" x14ac:dyDescent="0.2">
      <c r="D3127" s="803"/>
      <c r="E3127" s="804"/>
      <c r="F3127" s="502"/>
      <c r="G3127" s="502"/>
      <c r="H3127" s="502"/>
    </row>
    <row r="3128" spans="4:8" s="5" customFormat="1" x14ac:dyDescent="0.2">
      <c r="D3128" s="803"/>
      <c r="E3128" s="804"/>
      <c r="F3128" s="502"/>
      <c r="G3128" s="502"/>
      <c r="H3128" s="502"/>
    </row>
    <row r="3129" spans="4:8" s="5" customFormat="1" x14ac:dyDescent="0.2">
      <c r="D3129" s="803"/>
      <c r="E3129" s="804"/>
      <c r="F3129" s="502"/>
      <c r="G3129" s="502"/>
      <c r="H3129" s="502"/>
    </row>
    <row r="3130" spans="4:8" s="5" customFormat="1" x14ac:dyDescent="0.2">
      <c r="D3130" s="803"/>
      <c r="E3130" s="804"/>
      <c r="F3130" s="502"/>
      <c r="G3130" s="502"/>
      <c r="H3130" s="502"/>
    </row>
    <row r="3131" spans="4:8" s="5" customFormat="1" x14ac:dyDescent="0.2">
      <c r="D3131" s="803"/>
      <c r="E3131" s="804"/>
      <c r="F3131" s="502"/>
      <c r="G3131" s="502"/>
      <c r="H3131" s="502"/>
    </row>
    <row r="3132" spans="4:8" s="5" customFormat="1" x14ac:dyDescent="0.2">
      <c r="D3132" s="803"/>
      <c r="E3132" s="804"/>
      <c r="F3132" s="502"/>
      <c r="G3132" s="502"/>
      <c r="H3132" s="502"/>
    </row>
    <row r="3133" spans="4:8" s="5" customFormat="1" x14ac:dyDescent="0.2">
      <c r="D3133" s="803"/>
      <c r="E3133" s="804"/>
      <c r="F3133" s="502"/>
      <c r="G3133" s="502"/>
      <c r="H3133" s="502"/>
    </row>
    <row r="3134" spans="4:8" s="5" customFormat="1" x14ac:dyDescent="0.2">
      <c r="D3134" s="803"/>
      <c r="E3134" s="804"/>
      <c r="F3134" s="502"/>
      <c r="G3134" s="502"/>
      <c r="H3134" s="502"/>
    </row>
    <row r="3135" spans="4:8" s="5" customFormat="1" x14ac:dyDescent="0.2">
      <c r="D3135" s="803"/>
      <c r="E3135" s="804"/>
      <c r="F3135" s="502"/>
      <c r="G3135" s="502"/>
      <c r="H3135" s="502"/>
    </row>
    <row r="3136" spans="4:8" s="5" customFormat="1" x14ac:dyDescent="0.2">
      <c r="D3136" s="803"/>
      <c r="E3136" s="804"/>
      <c r="F3136" s="502"/>
      <c r="G3136" s="502"/>
      <c r="H3136" s="502"/>
    </row>
    <row r="3137" spans="4:8" s="5" customFormat="1" x14ac:dyDescent="0.2">
      <c r="D3137" s="803"/>
      <c r="E3137" s="804"/>
      <c r="F3137" s="502"/>
      <c r="G3137" s="502"/>
      <c r="H3137" s="502"/>
    </row>
    <row r="3138" spans="4:8" s="5" customFormat="1" x14ac:dyDescent="0.2">
      <c r="D3138" s="803"/>
      <c r="E3138" s="804"/>
      <c r="F3138" s="502"/>
      <c r="G3138" s="502"/>
      <c r="H3138" s="502"/>
    </row>
    <row r="3139" spans="4:8" s="5" customFormat="1" x14ac:dyDescent="0.2">
      <c r="D3139" s="803"/>
      <c r="E3139" s="804"/>
      <c r="F3139" s="502"/>
      <c r="G3139" s="502"/>
      <c r="H3139" s="502"/>
    </row>
    <row r="3140" spans="4:8" s="5" customFormat="1" x14ac:dyDescent="0.2">
      <c r="D3140" s="803"/>
      <c r="E3140" s="804"/>
      <c r="F3140" s="502"/>
      <c r="G3140" s="502"/>
      <c r="H3140" s="502"/>
    </row>
    <row r="3141" spans="4:8" s="5" customFormat="1" x14ac:dyDescent="0.2">
      <c r="D3141" s="803"/>
      <c r="E3141" s="804"/>
      <c r="F3141" s="502"/>
      <c r="G3141" s="502"/>
      <c r="H3141" s="502"/>
    </row>
    <row r="3142" spans="4:8" s="5" customFormat="1" x14ac:dyDescent="0.2">
      <c r="D3142" s="803"/>
      <c r="E3142" s="804"/>
      <c r="F3142" s="502"/>
      <c r="G3142" s="502"/>
      <c r="H3142" s="502"/>
    </row>
    <row r="3143" spans="4:8" s="5" customFormat="1" x14ac:dyDescent="0.2">
      <c r="D3143" s="803"/>
      <c r="E3143" s="804"/>
      <c r="F3143" s="502"/>
      <c r="G3143" s="502"/>
      <c r="H3143" s="502"/>
    </row>
    <row r="3144" spans="4:8" s="5" customFormat="1" x14ac:dyDescent="0.2">
      <c r="D3144" s="803"/>
      <c r="E3144" s="804"/>
      <c r="F3144" s="502"/>
      <c r="G3144" s="502"/>
      <c r="H3144" s="502"/>
    </row>
    <row r="3145" spans="4:8" s="5" customFormat="1" x14ac:dyDescent="0.2">
      <c r="D3145" s="803"/>
      <c r="E3145" s="804"/>
      <c r="F3145" s="502"/>
      <c r="G3145" s="502"/>
      <c r="H3145" s="502"/>
    </row>
    <row r="3146" spans="4:8" s="5" customFormat="1" x14ac:dyDescent="0.2">
      <c r="D3146" s="803"/>
      <c r="E3146" s="804"/>
      <c r="F3146" s="502"/>
      <c r="G3146" s="502"/>
      <c r="H3146" s="502"/>
    </row>
    <row r="3147" spans="4:8" s="5" customFormat="1" x14ac:dyDescent="0.2">
      <c r="D3147" s="803"/>
      <c r="E3147" s="804"/>
      <c r="F3147" s="502"/>
      <c r="G3147" s="502"/>
      <c r="H3147" s="502"/>
    </row>
    <row r="3148" spans="4:8" s="5" customFormat="1" x14ac:dyDescent="0.2">
      <c r="D3148" s="803"/>
      <c r="E3148" s="804"/>
      <c r="F3148" s="502"/>
      <c r="G3148" s="502"/>
      <c r="H3148" s="502"/>
    </row>
    <row r="3149" spans="4:8" s="5" customFormat="1" x14ac:dyDescent="0.2">
      <c r="D3149" s="803"/>
      <c r="E3149" s="804"/>
      <c r="F3149" s="502"/>
      <c r="G3149" s="502"/>
      <c r="H3149" s="502"/>
    </row>
    <row r="3150" spans="4:8" s="5" customFormat="1" x14ac:dyDescent="0.2">
      <c r="D3150" s="803"/>
      <c r="E3150" s="804"/>
      <c r="F3150" s="502"/>
      <c r="G3150" s="502"/>
      <c r="H3150" s="502"/>
    </row>
    <row r="3151" spans="4:8" s="5" customFormat="1" x14ac:dyDescent="0.2">
      <c r="D3151" s="803"/>
      <c r="E3151" s="804"/>
      <c r="F3151" s="502"/>
      <c r="G3151" s="502"/>
      <c r="H3151" s="502"/>
    </row>
    <row r="3152" spans="4:8" s="5" customFormat="1" x14ac:dyDescent="0.2">
      <c r="D3152" s="803"/>
      <c r="E3152" s="804"/>
      <c r="F3152" s="502"/>
      <c r="G3152" s="502"/>
      <c r="H3152" s="502"/>
    </row>
    <row r="3153" spans="4:8" s="5" customFormat="1" x14ac:dyDescent="0.2">
      <c r="D3153" s="803"/>
      <c r="E3153" s="804"/>
      <c r="F3153" s="502"/>
      <c r="G3153" s="502"/>
      <c r="H3153" s="502"/>
    </row>
    <row r="3154" spans="4:8" s="5" customFormat="1" x14ac:dyDescent="0.2">
      <c r="D3154" s="803"/>
      <c r="E3154" s="804"/>
      <c r="F3154" s="502"/>
      <c r="G3154" s="502"/>
      <c r="H3154" s="502"/>
    </row>
    <row r="3155" spans="4:8" s="5" customFormat="1" x14ac:dyDescent="0.2">
      <c r="D3155" s="803"/>
      <c r="E3155" s="804"/>
      <c r="F3155" s="502"/>
      <c r="G3155" s="502"/>
      <c r="H3155" s="502"/>
    </row>
    <row r="3156" spans="4:8" s="5" customFormat="1" x14ac:dyDescent="0.2">
      <c r="D3156" s="803"/>
      <c r="E3156" s="804"/>
      <c r="F3156" s="502"/>
      <c r="G3156" s="502"/>
      <c r="H3156" s="502"/>
    </row>
    <row r="3157" spans="4:8" s="5" customFormat="1" x14ac:dyDescent="0.2">
      <c r="D3157" s="803"/>
      <c r="E3157" s="804"/>
      <c r="F3157" s="502"/>
      <c r="G3157" s="502"/>
      <c r="H3157" s="502"/>
    </row>
    <row r="3158" spans="4:8" s="5" customFormat="1" x14ac:dyDescent="0.2">
      <c r="D3158" s="803"/>
      <c r="E3158" s="804"/>
      <c r="F3158" s="502"/>
      <c r="G3158" s="502"/>
      <c r="H3158" s="502"/>
    </row>
    <row r="3159" spans="4:8" s="5" customFormat="1" x14ac:dyDescent="0.2">
      <c r="D3159" s="803"/>
      <c r="E3159" s="804"/>
      <c r="F3159" s="502"/>
      <c r="G3159" s="502"/>
      <c r="H3159" s="502"/>
    </row>
    <row r="3160" spans="4:8" s="5" customFormat="1" x14ac:dyDescent="0.2">
      <c r="D3160" s="803"/>
      <c r="E3160" s="804"/>
      <c r="F3160" s="502"/>
      <c r="G3160" s="502"/>
      <c r="H3160" s="502"/>
    </row>
    <row r="3161" spans="4:8" s="5" customFormat="1" x14ac:dyDescent="0.2">
      <c r="D3161" s="803"/>
      <c r="E3161" s="804"/>
      <c r="F3161" s="502"/>
      <c r="G3161" s="502"/>
      <c r="H3161" s="502"/>
    </row>
    <row r="3162" spans="4:8" s="5" customFormat="1" x14ac:dyDescent="0.2">
      <c r="D3162" s="803"/>
      <c r="E3162" s="804"/>
      <c r="F3162" s="502"/>
      <c r="G3162" s="502"/>
      <c r="H3162" s="502"/>
    </row>
    <row r="3163" spans="4:8" s="5" customFormat="1" x14ac:dyDescent="0.2">
      <c r="D3163" s="803"/>
      <c r="E3163" s="804"/>
      <c r="F3163" s="502"/>
      <c r="G3163" s="502"/>
      <c r="H3163" s="502"/>
    </row>
    <row r="3164" spans="4:8" s="5" customFormat="1" x14ac:dyDescent="0.2">
      <c r="D3164" s="803"/>
      <c r="E3164" s="804"/>
      <c r="F3164" s="502"/>
      <c r="G3164" s="502"/>
      <c r="H3164" s="502"/>
    </row>
    <row r="3165" spans="4:8" s="5" customFormat="1" x14ac:dyDescent="0.2">
      <c r="D3165" s="803"/>
      <c r="E3165" s="804"/>
      <c r="F3165" s="502"/>
      <c r="G3165" s="502"/>
      <c r="H3165" s="502"/>
    </row>
    <row r="3166" spans="4:8" s="5" customFormat="1" x14ac:dyDescent="0.2">
      <c r="D3166" s="803"/>
      <c r="E3166" s="804"/>
      <c r="F3166" s="502"/>
      <c r="G3166" s="502"/>
      <c r="H3166" s="502"/>
    </row>
    <row r="3167" spans="4:8" s="5" customFormat="1" x14ac:dyDescent="0.2">
      <c r="D3167" s="803"/>
      <c r="E3167" s="804"/>
      <c r="F3167" s="502"/>
      <c r="G3167" s="502"/>
      <c r="H3167" s="502"/>
    </row>
    <row r="3168" spans="4:8" s="5" customFormat="1" x14ac:dyDescent="0.2">
      <c r="D3168" s="803"/>
      <c r="E3168" s="804"/>
      <c r="F3168" s="502"/>
      <c r="G3168" s="502"/>
      <c r="H3168" s="502"/>
    </row>
    <row r="3169" spans="4:8" s="5" customFormat="1" x14ac:dyDescent="0.2">
      <c r="D3169" s="803"/>
      <c r="E3169" s="804"/>
      <c r="F3169" s="502"/>
      <c r="G3169" s="502"/>
      <c r="H3169" s="502"/>
    </row>
    <row r="3170" spans="4:8" s="5" customFormat="1" x14ac:dyDescent="0.2">
      <c r="D3170" s="803"/>
      <c r="E3170" s="804"/>
      <c r="F3170" s="502"/>
      <c r="G3170" s="502"/>
      <c r="H3170" s="502"/>
    </row>
    <row r="3171" spans="4:8" s="5" customFormat="1" x14ac:dyDescent="0.2">
      <c r="D3171" s="803"/>
      <c r="E3171" s="804"/>
      <c r="F3171" s="502"/>
      <c r="G3171" s="502"/>
      <c r="H3171" s="502"/>
    </row>
    <row r="3172" spans="4:8" s="5" customFormat="1" x14ac:dyDescent="0.2">
      <c r="D3172" s="803"/>
      <c r="E3172" s="804"/>
      <c r="F3172" s="502"/>
      <c r="G3172" s="502"/>
      <c r="H3172" s="502"/>
    </row>
    <row r="3173" spans="4:8" s="5" customFormat="1" x14ac:dyDescent="0.2">
      <c r="D3173" s="803"/>
      <c r="E3173" s="804"/>
      <c r="F3173" s="502"/>
      <c r="G3173" s="502"/>
      <c r="H3173" s="502"/>
    </row>
    <row r="3174" spans="4:8" s="5" customFormat="1" x14ac:dyDescent="0.2">
      <c r="D3174" s="803"/>
      <c r="E3174" s="804"/>
      <c r="F3174" s="502"/>
      <c r="G3174" s="502"/>
      <c r="H3174" s="502"/>
    </row>
    <row r="3175" spans="4:8" s="5" customFormat="1" x14ac:dyDescent="0.2">
      <c r="D3175" s="803"/>
      <c r="E3175" s="804"/>
      <c r="F3175" s="502"/>
      <c r="G3175" s="502"/>
      <c r="H3175" s="502"/>
    </row>
    <row r="3176" spans="4:8" s="5" customFormat="1" x14ac:dyDescent="0.2">
      <c r="D3176" s="803"/>
      <c r="E3176" s="804"/>
      <c r="F3176" s="502"/>
      <c r="G3176" s="502"/>
      <c r="H3176" s="502"/>
    </row>
    <row r="3177" spans="4:8" s="5" customFormat="1" x14ac:dyDescent="0.2">
      <c r="D3177" s="803"/>
      <c r="E3177" s="804"/>
      <c r="F3177" s="502"/>
      <c r="G3177" s="502"/>
      <c r="H3177" s="502"/>
    </row>
    <row r="3178" spans="4:8" s="5" customFormat="1" x14ac:dyDescent="0.2">
      <c r="D3178" s="803"/>
      <c r="E3178" s="804"/>
      <c r="F3178" s="502"/>
      <c r="G3178" s="502"/>
      <c r="H3178" s="502"/>
    </row>
    <row r="3179" spans="4:8" s="5" customFormat="1" x14ac:dyDescent="0.2">
      <c r="D3179" s="803"/>
      <c r="E3179" s="804"/>
      <c r="F3179" s="502"/>
      <c r="G3179" s="502"/>
      <c r="H3179" s="502"/>
    </row>
    <row r="3180" spans="4:8" s="5" customFormat="1" x14ac:dyDescent="0.2">
      <c r="D3180" s="803"/>
      <c r="E3180" s="804"/>
      <c r="F3180" s="502"/>
      <c r="G3180" s="502"/>
      <c r="H3180" s="502"/>
    </row>
    <row r="3181" spans="4:8" s="5" customFormat="1" x14ac:dyDescent="0.2">
      <c r="D3181" s="803"/>
      <c r="E3181" s="804"/>
      <c r="F3181" s="502"/>
      <c r="G3181" s="502"/>
      <c r="H3181" s="502"/>
    </row>
    <row r="3182" spans="4:8" s="5" customFormat="1" x14ac:dyDescent="0.2">
      <c r="D3182" s="803"/>
      <c r="E3182" s="804"/>
      <c r="F3182" s="502"/>
      <c r="G3182" s="502"/>
      <c r="H3182" s="502"/>
    </row>
    <row r="3183" spans="4:8" s="5" customFormat="1" x14ac:dyDescent="0.2">
      <c r="D3183" s="803"/>
      <c r="E3183" s="804"/>
      <c r="F3183" s="502"/>
      <c r="G3183" s="502"/>
      <c r="H3183" s="502"/>
    </row>
    <row r="3184" spans="4:8" s="5" customFormat="1" x14ac:dyDescent="0.2">
      <c r="D3184" s="803"/>
      <c r="E3184" s="804"/>
      <c r="F3184" s="502"/>
      <c r="G3184" s="502"/>
      <c r="H3184" s="502"/>
    </row>
    <row r="3185" spans="4:8" s="5" customFormat="1" x14ac:dyDescent="0.2">
      <c r="D3185" s="803"/>
      <c r="E3185" s="804"/>
      <c r="F3185" s="502"/>
      <c r="G3185" s="502"/>
      <c r="H3185" s="502"/>
    </row>
    <row r="3186" spans="4:8" s="5" customFormat="1" x14ac:dyDescent="0.2">
      <c r="D3186" s="803"/>
      <c r="E3186" s="804"/>
      <c r="F3186" s="502"/>
      <c r="G3186" s="502"/>
      <c r="H3186" s="502"/>
    </row>
    <row r="3187" spans="4:8" s="5" customFormat="1" x14ac:dyDescent="0.2">
      <c r="D3187" s="803"/>
      <c r="E3187" s="804"/>
      <c r="F3187" s="502"/>
      <c r="G3187" s="502"/>
      <c r="H3187" s="502"/>
    </row>
    <row r="3188" spans="4:8" s="5" customFormat="1" x14ac:dyDescent="0.2">
      <c r="D3188" s="803"/>
      <c r="E3188" s="804"/>
      <c r="F3188" s="502"/>
      <c r="G3188" s="502"/>
      <c r="H3188" s="502"/>
    </row>
    <row r="3189" spans="4:8" s="5" customFormat="1" x14ac:dyDescent="0.2">
      <c r="D3189" s="803"/>
      <c r="E3189" s="804"/>
      <c r="F3189" s="502"/>
      <c r="G3189" s="502"/>
      <c r="H3189" s="502"/>
    </row>
    <row r="3190" spans="4:8" s="5" customFormat="1" x14ac:dyDescent="0.2">
      <c r="D3190" s="803"/>
      <c r="E3190" s="804"/>
      <c r="F3190" s="502"/>
      <c r="G3190" s="502"/>
      <c r="H3190" s="502"/>
    </row>
    <row r="3191" spans="4:8" s="5" customFormat="1" x14ac:dyDescent="0.2">
      <c r="D3191" s="803"/>
      <c r="E3191" s="804"/>
      <c r="F3191" s="502"/>
      <c r="G3191" s="502"/>
      <c r="H3191" s="502"/>
    </row>
    <row r="3192" spans="4:8" s="5" customFormat="1" x14ac:dyDescent="0.2">
      <c r="D3192" s="803"/>
      <c r="E3192" s="804"/>
      <c r="F3192" s="502"/>
      <c r="G3192" s="502"/>
      <c r="H3192" s="502"/>
    </row>
    <row r="3193" spans="4:8" s="5" customFormat="1" x14ac:dyDescent="0.2">
      <c r="D3193" s="803"/>
      <c r="E3193" s="804"/>
      <c r="F3193" s="502"/>
      <c r="G3193" s="502"/>
      <c r="H3193" s="502"/>
    </row>
    <row r="3194" spans="4:8" s="5" customFormat="1" x14ac:dyDescent="0.2">
      <c r="D3194" s="803"/>
      <c r="E3194" s="804"/>
      <c r="F3194" s="502"/>
      <c r="G3194" s="502"/>
      <c r="H3194" s="502"/>
    </row>
    <row r="3195" spans="4:8" s="5" customFormat="1" x14ac:dyDescent="0.2">
      <c r="D3195" s="803"/>
      <c r="E3195" s="804"/>
      <c r="F3195" s="502"/>
      <c r="G3195" s="502"/>
      <c r="H3195" s="502"/>
    </row>
    <row r="3196" spans="4:8" s="5" customFormat="1" x14ac:dyDescent="0.2">
      <c r="D3196" s="803"/>
      <c r="E3196" s="804"/>
      <c r="F3196" s="502"/>
      <c r="G3196" s="502"/>
      <c r="H3196" s="502"/>
    </row>
    <row r="3197" spans="4:8" s="5" customFormat="1" x14ac:dyDescent="0.2">
      <c r="D3197" s="803"/>
      <c r="E3197" s="804"/>
      <c r="F3197" s="502"/>
      <c r="G3197" s="502"/>
      <c r="H3197" s="502"/>
    </row>
    <row r="3198" spans="4:8" s="5" customFormat="1" x14ac:dyDescent="0.2">
      <c r="D3198" s="803"/>
      <c r="E3198" s="804"/>
      <c r="F3198" s="502"/>
      <c r="G3198" s="502"/>
      <c r="H3198" s="502"/>
    </row>
    <row r="3199" spans="4:8" s="5" customFormat="1" x14ac:dyDescent="0.2">
      <c r="D3199" s="803"/>
      <c r="E3199" s="804"/>
      <c r="F3199" s="502"/>
      <c r="G3199" s="502"/>
      <c r="H3199" s="502"/>
    </row>
    <row r="3200" spans="4:8" s="5" customFormat="1" x14ac:dyDescent="0.2">
      <c r="D3200" s="803"/>
      <c r="E3200" s="804"/>
      <c r="F3200" s="502"/>
      <c r="G3200" s="502"/>
      <c r="H3200" s="502"/>
    </row>
    <row r="3201" spans="4:8" s="5" customFormat="1" x14ac:dyDescent="0.2">
      <c r="D3201" s="803"/>
      <c r="E3201" s="804"/>
      <c r="F3201" s="502"/>
      <c r="G3201" s="502"/>
      <c r="H3201" s="502"/>
    </row>
    <row r="3202" spans="4:8" s="5" customFormat="1" x14ac:dyDescent="0.2">
      <c r="D3202" s="803"/>
      <c r="E3202" s="804"/>
      <c r="F3202" s="502"/>
      <c r="G3202" s="502"/>
      <c r="H3202" s="502"/>
    </row>
    <row r="3203" spans="4:8" s="5" customFormat="1" x14ac:dyDescent="0.2">
      <c r="D3203" s="803"/>
      <c r="E3203" s="804"/>
      <c r="F3203" s="502"/>
      <c r="G3203" s="502"/>
      <c r="H3203" s="502"/>
    </row>
    <row r="3204" spans="4:8" s="5" customFormat="1" x14ac:dyDescent="0.2">
      <c r="D3204" s="803"/>
      <c r="E3204" s="804"/>
      <c r="F3204" s="502"/>
      <c r="G3204" s="502"/>
      <c r="H3204" s="502"/>
    </row>
    <row r="3205" spans="4:8" s="5" customFormat="1" x14ac:dyDescent="0.2">
      <c r="D3205" s="803"/>
      <c r="E3205" s="804"/>
      <c r="F3205" s="502"/>
      <c r="G3205" s="502"/>
      <c r="H3205" s="502"/>
    </row>
    <row r="3206" spans="4:8" s="5" customFormat="1" x14ac:dyDescent="0.2">
      <c r="D3206" s="803"/>
      <c r="E3206" s="804"/>
      <c r="F3206" s="502"/>
      <c r="G3206" s="502"/>
      <c r="H3206" s="502"/>
    </row>
    <row r="3207" spans="4:8" s="5" customFormat="1" x14ac:dyDescent="0.2">
      <c r="D3207" s="803"/>
      <c r="E3207" s="804"/>
      <c r="F3207" s="502"/>
      <c r="G3207" s="502"/>
      <c r="H3207" s="502"/>
    </row>
    <row r="3208" spans="4:8" s="5" customFormat="1" x14ac:dyDescent="0.2">
      <c r="D3208" s="803"/>
      <c r="E3208" s="804"/>
      <c r="F3208" s="502"/>
      <c r="G3208" s="502"/>
      <c r="H3208" s="502"/>
    </row>
    <row r="3209" spans="4:8" s="5" customFormat="1" x14ac:dyDescent="0.2">
      <c r="D3209" s="803"/>
      <c r="E3209" s="804"/>
      <c r="F3209" s="502"/>
      <c r="G3209" s="502"/>
      <c r="H3209" s="502"/>
    </row>
    <row r="3210" spans="4:8" s="5" customFormat="1" x14ac:dyDescent="0.2">
      <c r="D3210" s="803"/>
      <c r="E3210" s="804"/>
      <c r="F3210" s="502"/>
      <c r="G3210" s="502"/>
      <c r="H3210" s="502"/>
    </row>
    <row r="3211" spans="4:8" s="5" customFormat="1" x14ac:dyDescent="0.2">
      <c r="D3211" s="803"/>
      <c r="E3211" s="804"/>
      <c r="F3211" s="502"/>
      <c r="G3211" s="502"/>
      <c r="H3211" s="502"/>
    </row>
    <row r="3212" spans="4:8" s="5" customFormat="1" x14ac:dyDescent="0.2">
      <c r="D3212" s="803"/>
      <c r="E3212" s="804"/>
      <c r="F3212" s="502"/>
      <c r="G3212" s="502"/>
      <c r="H3212" s="502"/>
    </row>
    <row r="3213" spans="4:8" s="5" customFormat="1" x14ac:dyDescent="0.2">
      <c r="D3213" s="803"/>
      <c r="E3213" s="804"/>
      <c r="F3213" s="502"/>
      <c r="G3213" s="502"/>
      <c r="H3213" s="502"/>
    </row>
    <row r="3214" spans="4:8" s="5" customFormat="1" x14ac:dyDescent="0.2">
      <c r="D3214" s="803"/>
      <c r="E3214" s="804"/>
      <c r="F3214" s="502"/>
      <c r="G3214" s="502"/>
      <c r="H3214" s="502"/>
    </row>
    <row r="3215" spans="4:8" s="5" customFormat="1" x14ac:dyDescent="0.2">
      <c r="D3215" s="803"/>
      <c r="E3215" s="804"/>
      <c r="F3215" s="502"/>
      <c r="G3215" s="502"/>
      <c r="H3215" s="502"/>
    </row>
    <row r="3216" spans="4:8" s="5" customFormat="1" x14ac:dyDescent="0.2">
      <c r="D3216" s="803"/>
      <c r="E3216" s="804"/>
      <c r="F3216" s="502"/>
      <c r="G3216" s="502"/>
      <c r="H3216" s="502"/>
    </row>
    <row r="3217" spans="4:8" s="5" customFormat="1" x14ac:dyDescent="0.2">
      <c r="D3217" s="803"/>
      <c r="E3217" s="804"/>
      <c r="F3217" s="502"/>
      <c r="G3217" s="502"/>
      <c r="H3217" s="502"/>
    </row>
    <row r="3218" spans="4:8" s="5" customFormat="1" x14ac:dyDescent="0.2">
      <c r="D3218" s="803"/>
      <c r="E3218" s="804"/>
      <c r="F3218" s="502"/>
      <c r="G3218" s="502"/>
      <c r="H3218" s="502"/>
    </row>
    <row r="3219" spans="4:8" s="5" customFormat="1" x14ac:dyDescent="0.2">
      <c r="D3219" s="803"/>
      <c r="E3219" s="804"/>
      <c r="F3219" s="502"/>
      <c r="G3219" s="502"/>
      <c r="H3219" s="502"/>
    </row>
    <row r="3220" spans="4:8" s="5" customFormat="1" x14ac:dyDescent="0.2">
      <c r="D3220" s="803"/>
      <c r="E3220" s="804"/>
      <c r="F3220" s="502"/>
      <c r="G3220" s="502"/>
      <c r="H3220" s="502"/>
    </row>
    <row r="3221" spans="4:8" s="5" customFormat="1" x14ac:dyDescent="0.2">
      <c r="D3221" s="803"/>
      <c r="E3221" s="804"/>
      <c r="F3221" s="502"/>
      <c r="G3221" s="502"/>
      <c r="H3221" s="502"/>
    </row>
    <row r="3222" spans="4:8" s="5" customFormat="1" x14ac:dyDescent="0.2">
      <c r="D3222" s="803"/>
      <c r="E3222" s="804"/>
      <c r="F3222" s="502"/>
      <c r="G3222" s="502"/>
      <c r="H3222" s="502"/>
    </row>
    <row r="3223" spans="4:8" s="5" customFormat="1" x14ac:dyDescent="0.2">
      <c r="D3223" s="803"/>
      <c r="E3223" s="804"/>
      <c r="F3223" s="502"/>
      <c r="G3223" s="502"/>
      <c r="H3223" s="502"/>
    </row>
    <row r="3224" spans="4:8" s="5" customFormat="1" x14ac:dyDescent="0.2">
      <c r="D3224" s="803"/>
      <c r="E3224" s="804"/>
      <c r="F3224" s="502"/>
      <c r="G3224" s="502"/>
      <c r="H3224" s="502"/>
    </row>
    <row r="3225" spans="4:8" s="5" customFormat="1" x14ac:dyDescent="0.2">
      <c r="D3225" s="803"/>
      <c r="E3225" s="804"/>
      <c r="F3225" s="502"/>
      <c r="G3225" s="502"/>
      <c r="H3225" s="502"/>
    </row>
    <row r="3226" spans="4:8" s="5" customFormat="1" x14ac:dyDescent="0.2">
      <c r="D3226" s="803"/>
      <c r="E3226" s="804"/>
      <c r="F3226" s="502"/>
      <c r="G3226" s="502"/>
      <c r="H3226" s="502"/>
    </row>
    <row r="3227" spans="4:8" s="5" customFormat="1" x14ac:dyDescent="0.2">
      <c r="D3227" s="803"/>
      <c r="E3227" s="804"/>
      <c r="F3227" s="502"/>
      <c r="G3227" s="502"/>
      <c r="H3227" s="502"/>
    </row>
    <row r="3228" spans="4:8" s="5" customFormat="1" x14ac:dyDescent="0.2">
      <c r="D3228" s="803"/>
      <c r="E3228" s="804"/>
      <c r="F3228" s="502"/>
      <c r="G3228" s="502"/>
      <c r="H3228" s="502"/>
    </row>
    <row r="3229" spans="4:8" s="5" customFormat="1" x14ac:dyDescent="0.2">
      <c r="D3229" s="803"/>
      <c r="E3229" s="804"/>
      <c r="F3229" s="502"/>
      <c r="G3229" s="502"/>
      <c r="H3229" s="502"/>
    </row>
    <row r="3230" spans="4:8" s="5" customFormat="1" x14ac:dyDescent="0.2">
      <c r="D3230" s="803"/>
      <c r="E3230" s="804"/>
      <c r="F3230" s="502"/>
      <c r="G3230" s="502"/>
      <c r="H3230" s="502"/>
    </row>
    <row r="3231" spans="4:8" s="5" customFormat="1" x14ac:dyDescent="0.2">
      <c r="D3231" s="803"/>
      <c r="E3231" s="804"/>
      <c r="F3231" s="502"/>
      <c r="G3231" s="502"/>
      <c r="H3231" s="502"/>
    </row>
    <row r="3232" spans="4:8" s="5" customFormat="1" x14ac:dyDescent="0.2">
      <c r="D3232" s="803"/>
      <c r="E3232" s="804"/>
      <c r="F3232" s="502"/>
      <c r="G3232" s="502"/>
      <c r="H3232" s="502"/>
    </row>
    <row r="3233" spans="4:8" s="5" customFormat="1" x14ac:dyDescent="0.2">
      <c r="D3233" s="803"/>
      <c r="E3233" s="804"/>
      <c r="F3233" s="502"/>
      <c r="G3233" s="502"/>
      <c r="H3233" s="502"/>
    </row>
    <row r="3234" spans="4:8" s="5" customFormat="1" x14ac:dyDescent="0.2">
      <c r="D3234" s="803"/>
      <c r="E3234" s="804"/>
      <c r="F3234" s="502"/>
      <c r="G3234" s="502"/>
      <c r="H3234" s="502"/>
    </row>
    <row r="3235" spans="4:8" s="5" customFormat="1" x14ac:dyDescent="0.2">
      <c r="D3235" s="803"/>
      <c r="E3235" s="804"/>
      <c r="F3235" s="502"/>
      <c r="G3235" s="502"/>
      <c r="H3235" s="502"/>
    </row>
    <row r="3236" spans="4:8" s="5" customFormat="1" x14ac:dyDescent="0.2">
      <c r="D3236" s="803"/>
      <c r="E3236" s="804"/>
      <c r="F3236" s="502"/>
      <c r="G3236" s="502"/>
      <c r="H3236" s="502"/>
    </row>
    <row r="3237" spans="4:8" s="5" customFormat="1" x14ac:dyDescent="0.2">
      <c r="D3237" s="803"/>
      <c r="E3237" s="804"/>
      <c r="F3237" s="502"/>
      <c r="G3237" s="502"/>
      <c r="H3237" s="502"/>
    </row>
    <row r="3238" spans="4:8" s="5" customFormat="1" x14ac:dyDescent="0.2">
      <c r="D3238" s="803"/>
      <c r="E3238" s="804"/>
      <c r="F3238" s="502"/>
      <c r="G3238" s="502"/>
      <c r="H3238" s="502"/>
    </row>
    <row r="3239" spans="4:8" s="5" customFormat="1" x14ac:dyDescent="0.2">
      <c r="D3239" s="803"/>
      <c r="E3239" s="804"/>
      <c r="F3239" s="502"/>
      <c r="G3239" s="502"/>
      <c r="H3239" s="502"/>
    </row>
    <row r="3240" spans="4:8" s="5" customFormat="1" x14ac:dyDescent="0.2">
      <c r="D3240" s="803"/>
      <c r="E3240" s="804"/>
      <c r="F3240" s="502"/>
      <c r="G3240" s="502"/>
      <c r="H3240" s="502"/>
    </row>
    <row r="3241" spans="4:8" s="5" customFormat="1" x14ac:dyDescent="0.2">
      <c r="D3241" s="803"/>
      <c r="E3241" s="804"/>
      <c r="F3241" s="502"/>
      <c r="G3241" s="502"/>
      <c r="H3241" s="502"/>
    </row>
    <row r="3242" spans="4:8" s="5" customFormat="1" x14ac:dyDescent="0.2">
      <c r="D3242" s="803"/>
      <c r="E3242" s="804"/>
      <c r="F3242" s="502"/>
      <c r="G3242" s="502"/>
      <c r="H3242" s="502"/>
    </row>
    <row r="3243" spans="4:8" s="5" customFormat="1" x14ac:dyDescent="0.2">
      <c r="D3243" s="803"/>
      <c r="E3243" s="804"/>
      <c r="F3243" s="502"/>
      <c r="G3243" s="502"/>
      <c r="H3243" s="502"/>
    </row>
    <row r="3244" spans="4:8" s="5" customFormat="1" x14ac:dyDescent="0.2">
      <c r="D3244" s="803"/>
      <c r="E3244" s="804"/>
      <c r="F3244" s="502"/>
      <c r="G3244" s="502"/>
      <c r="H3244" s="502"/>
    </row>
    <row r="3245" spans="4:8" s="5" customFormat="1" x14ac:dyDescent="0.2">
      <c r="D3245" s="803"/>
      <c r="E3245" s="804"/>
      <c r="F3245" s="502"/>
      <c r="G3245" s="502"/>
      <c r="H3245" s="502"/>
    </row>
    <row r="3246" spans="4:8" s="5" customFormat="1" x14ac:dyDescent="0.2">
      <c r="D3246" s="803"/>
      <c r="E3246" s="804"/>
      <c r="F3246" s="502"/>
      <c r="G3246" s="502"/>
      <c r="H3246" s="502"/>
    </row>
    <row r="3247" spans="4:8" s="5" customFormat="1" x14ac:dyDescent="0.2">
      <c r="D3247" s="803"/>
      <c r="E3247" s="804"/>
      <c r="F3247" s="502"/>
      <c r="G3247" s="502"/>
      <c r="H3247" s="502"/>
    </row>
    <row r="3248" spans="4:8" s="5" customFormat="1" x14ac:dyDescent="0.2">
      <c r="D3248" s="803"/>
      <c r="E3248" s="804"/>
      <c r="F3248" s="502"/>
      <c r="G3248" s="502"/>
      <c r="H3248" s="502"/>
    </row>
    <row r="3249" spans="4:8" s="5" customFormat="1" x14ac:dyDescent="0.2">
      <c r="D3249" s="803"/>
      <c r="E3249" s="804"/>
      <c r="F3249" s="502"/>
      <c r="G3249" s="502"/>
      <c r="H3249" s="502"/>
    </row>
    <row r="3250" spans="4:8" s="5" customFormat="1" x14ac:dyDescent="0.2">
      <c r="D3250" s="803"/>
      <c r="E3250" s="804"/>
      <c r="F3250" s="502"/>
      <c r="G3250" s="502"/>
      <c r="H3250" s="502"/>
    </row>
    <row r="3251" spans="4:8" s="5" customFormat="1" x14ac:dyDescent="0.2">
      <c r="D3251" s="803"/>
      <c r="E3251" s="804"/>
      <c r="F3251" s="502"/>
      <c r="G3251" s="502"/>
      <c r="H3251" s="502"/>
    </row>
    <row r="3252" spans="4:8" s="5" customFormat="1" x14ac:dyDescent="0.2">
      <c r="D3252" s="803"/>
      <c r="E3252" s="804"/>
      <c r="F3252" s="502"/>
      <c r="G3252" s="502"/>
      <c r="H3252" s="502"/>
    </row>
    <row r="3253" spans="4:8" s="5" customFormat="1" x14ac:dyDescent="0.2">
      <c r="D3253" s="803"/>
      <c r="E3253" s="804"/>
      <c r="F3253" s="502"/>
      <c r="G3253" s="502"/>
      <c r="H3253" s="502"/>
    </row>
    <row r="3254" spans="4:8" s="5" customFormat="1" x14ac:dyDescent="0.2">
      <c r="D3254" s="803"/>
      <c r="E3254" s="804"/>
      <c r="F3254" s="502"/>
      <c r="G3254" s="502"/>
      <c r="H3254" s="502"/>
    </row>
    <row r="3255" spans="4:8" s="5" customFormat="1" x14ac:dyDescent="0.2">
      <c r="D3255" s="803"/>
      <c r="E3255" s="804"/>
      <c r="F3255" s="502"/>
      <c r="G3255" s="502"/>
      <c r="H3255" s="502"/>
    </row>
    <row r="3256" spans="4:8" s="5" customFormat="1" x14ac:dyDescent="0.2">
      <c r="D3256" s="803"/>
      <c r="E3256" s="804"/>
      <c r="F3256" s="502"/>
      <c r="G3256" s="502"/>
      <c r="H3256" s="502"/>
    </row>
    <row r="3257" spans="4:8" s="5" customFormat="1" x14ac:dyDescent="0.2">
      <c r="D3257" s="803"/>
      <c r="E3257" s="804"/>
      <c r="F3257" s="502"/>
      <c r="G3257" s="502"/>
      <c r="H3257" s="502"/>
    </row>
    <row r="3258" spans="4:8" s="5" customFormat="1" x14ac:dyDescent="0.2">
      <c r="D3258" s="803"/>
      <c r="E3258" s="804"/>
      <c r="F3258" s="502"/>
      <c r="G3258" s="502"/>
      <c r="H3258" s="502"/>
    </row>
    <row r="3259" spans="4:8" s="5" customFormat="1" x14ac:dyDescent="0.2">
      <c r="D3259" s="803"/>
      <c r="E3259" s="804"/>
      <c r="F3259" s="502"/>
      <c r="G3259" s="502"/>
      <c r="H3259" s="502"/>
    </row>
    <row r="3260" spans="4:8" s="5" customFormat="1" x14ac:dyDescent="0.2">
      <c r="D3260" s="803"/>
      <c r="E3260" s="804"/>
      <c r="F3260" s="502"/>
      <c r="G3260" s="502"/>
      <c r="H3260" s="502"/>
    </row>
    <row r="3261" spans="4:8" s="5" customFormat="1" x14ac:dyDescent="0.2">
      <c r="D3261" s="803"/>
      <c r="E3261" s="804"/>
      <c r="F3261" s="502"/>
      <c r="G3261" s="502"/>
      <c r="H3261" s="502"/>
    </row>
    <row r="3262" spans="4:8" s="5" customFormat="1" x14ac:dyDescent="0.2">
      <c r="D3262" s="803"/>
      <c r="E3262" s="804"/>
      <c r="F3262" s="502"/>
      <c r="G3262" s="502"/>
      <c r="H3262" s="502"/>
    </row>
    <row r="3263" spans="4:8" s="5" customFormat="1" x14ac:dyDescent="0.2">
      <c r="D3263" s="803"/>
      <c r="E3263" s="804"/>
      <c r="F3263" s="502"/>
      <c r="G3263" s="502"/>
      <c r="H3263" s="502"/>
    </row>
    <row r="3264" spans="4:8" s="5" customFormat="1" x14ac:dyDescent="0.2">
      <c r="D3264" s="803"/>
      <c r="E3264" s="804"/>
      <c r="F3264" s="502"/>
      <c r="G3264" s="502"/>
      <c r="H3264" s="502"/>
    </row>
    <row r="3265" spans="4:8" s="5" customFormat="1" x14ac:dyDescent="0.2">
      <c r="D3265" s="803"/>
      <c r="E3265" s="804"/>
      <c r="F3265" s="502"/>
      <c r="G3265" s="502"/>
      <c r="H3265" s="502"/>
    </row>
    <row r="3266" spans="4:8" s="5" customFormat="1" x14ac:dyDescent="0.2">
      <c r="D3266" s="803"/>
      <c r="E3266" s="804"/>
      <c r="F3266" s="502"/>
      <c r="G3266" s="502"/>
      <c r="H3266" s="502"/>
    </row>
    <row r="3267" spans="4:8" s="5" customFormat="1" x14ac:dyDescent="0.2">
      <c r="D3267" s="803"/>
      <c r="E3267" s="804"/>
      <c r="F3267" s="502"/>
      <c r="G3267" s="502"/>
      <c r="H3267" s="502"/>
    </row>
    <row r="3268" spans="4:8" s="5" customFormat="1" x14ac:dyDescent="0.2">
      <c r="D3268" s="803"/>
      <c r="E3268" s="804"/>
      <c r="F3268" s="502"/>
      <c r="G3268" s="502"/>
      <c r="H3268" s="502"/>
    </row>
    <row r="3269" spans="4:8" s="5" customFormat="1" x14ac:dyDescent="0.2">
      <c r="D3269" s="803"/>
      <c r="E3269" s="804"/>
      <c r="F3269" s="502"/>
      <c r="G3269" s="502"/>
      <c r="H3269" s="502"/>
    </row>
    <row r="3270" spans="4:8" s="5" customFormat="1" x14ac:dyDescent="0.2">
      <c r="D3270" s="803"/>
      <c r="E3270" s="804"/>
      <c r="F3270" s="502"/>
      <c r="G3270" s="502"/>
      <c r="H3270" s="502"/>
    </row>
    <row r="3271" spans="4:8" s="5" customFormat="1" x14ac:dyDescent="0.2">
      <c r="D3271" s="803"/>
      <c r="E3271" s="804"/>
      <c r="F3271" s="502"/>
      <c r="G3271" s="502"/>
      <c r="H3271" s="502"/>
    </row>
    <row r="3272" spans="4:8" s="5" customFormat="1" x14ac:dyDescent="0.2">
      <c r="D3272" s="803"/>
      <c r="E3272" s="804"/>
      <c r="F3272" s="502"/>
      <c r="G3272" s="502"/>
      <c r="H3272" s="502"/>
    </row>
    <row r="3273" spans="4:8" s="5" customFormat="1" x14ac:dyDescent="0.2">
      <c r="D3273" s="803"/>
      <c r="E3273" s="804"/>
      <c r="F3273" s="502"/>
      <c r="G3273" s="502"/>
      <c r="H3273" s="502"/>
    </row>
    <row r="3274" spans="4:8" s="5" customFormat="1" x14ac:dyDescent="0.2">
      <c r="D3274" s="803"/>
      <c r="E3274" s="804"/>
      <c r="F3274" s="502"/>
      <c r="G3274" s="502"/>
      <c r="H3274" s="502"/>
    </row>
    <row r="3275" spans="4:8" s="5" customFormat="1" x14ac:dyDescent="0.2">
      <c r="D3275" s="803"/>
      <c r="E3275" s="804"/>
      <c r="F3275" s="502"/>
      <c r="G3275" s="502"/>
      <c r="H3275" s="502"/>
    </row>
    <row r="3276" spans="4:8" s="5" customFormat="1" x14ac:dyDescent="0.2">
      <c r="D3276" s="803"/>
      <c r="E3276" s="804"/>
      <c r="F3276" s="502"/>
      <c r="G3276" s="502"/>
      <c r="H3276" s="502"/>
    </row>
    <row r="3277" spans="4:8" s="5" customFormat="1" x14ac:dyDescent="0.2">
      <c r="D3277" s="803"/>
      <c r="E3277" s="804"/>
      <c r="F3277" s="502"/>
      <c r="G3277" s="502"/>
      <c r="H3277" s="502"/>
    </row>
    <row r="3278" spans="4:8" s="5" customFormat="1" x14ac:dyDescent="0.2">
      <c r="D3278" s="803"/>
      <c r="E3278" s="804"/>
      <c r="F3278" s="502"/>
      <c r="G3278" s="502"/>
      <c r="H3278" s="502"/>
    </row>
    <row r="3279" spans="4:8" s="5" customFormat="1" x14ac:dyDescent="0.2">
      <c r="D3279" s="803"/>
      <c r="E3279" s="804"/>
      <c r="F3279" s="502"/>
      <c r="G3279" s="502"/>
      <c r="H3279" s="502"/>
    </row>
    <row r="3280" spans="4:8" s="5" customFormat="1" x14ac:dyDescent="0.2">
      <c r="D3280" s="803"/>
      <c r="E3280" s="804"/>
      <c r="F3280" s="502"/>
      <c r="G3280" s="502"/>
      <c r="H3280" s="502"/>
    </row>
    <row r="3281" spans="4:8" s="5" customFormat="1" x14ac:dyDescent="0.2">
      <c r="D3281" s="803"/>
      <c r="E3281" s="804"/>
      <c r="F3281" s="502"/>
      <c r="G3281" s="502"/>
      <c r="H3281" s="502"/>
    </row>
    <row r="3282" spans="4:8" s="5" customFormat="1" x14ac:dyDescent="0.2">
      <c r="D3282" s="803"/>
      <c r="E3282" s="804"/>
      <c r="F3282" s="502"/>
      <c r="G3282" s="502"/>
      <c r="H3282" s="502"/>
    </row>
    <row r="3283" spans="4:8" s="5" customFormat="1" x14ac:dyDescent="0.2">
      <c r="D3283" s="803"/>
      <c r="E3283" s="804"/>
      <c r="F3283" s="502"/>
      <c r="G3283" s="502"/>
      <c r="H3283" s="502"/>
    </row>
    <row r="3284" spans="4:8" s="5" customFormat="1" x14ac:dyDescent="0.2">
      <c r="D3284" s="803"/>
      <c r="E3284" s="804"/>
      <c r="F3284" s="502"/>
      <c r="G3284" s="502"/>
      <c r="H3284" s="502"/>
    </row>
    <row r="3285" spans="4:8" s="5" customFormat="1" x14ac:dyDescent="0.2">
      <c r="D3285" s="803"/>
      <c r="E3285" s="804"/>
      <c r="F3285" s="502"/>
      <c r="G3285" s="502"/>
      <c r="H3285" s="502"/>
    </row>
    <row r="3286" spans="4:8" s="5" customFormat="1" x14ac:dyDescent="0.2">
      <c r="D3286" s="803"/>
      <c r="E3286" s="804"/>
      <c r="F3286" s="502"/>
      <c r="G3286" s="502"/>
      <c r="H3286" s="502"/>
    </row>
    <row r="3287" spans="4:8" s="5" customFormat="1" x14ac:dyDescent="0.2">
      <c r="D3287" s="803"/>
      <c r="E3287" s="804"/>
      <c r="F3287" s="502"/>
      <c r="G3287" s="502"/>
      <c r="H3287" s="502"/>
    </row>
    <row r="3288" spans="4:8" s="5" customFormat="1" x14ac:dyDescent="0.2">
      <c r="D3288" s="803"/>
      <c r="E3288" s="804"/>
      <c r="F3288" s="502"/>
      <c r="G3288" s="502"/>
      <c r="H3288" s="502"/>
    </row>
    <row r="3289" spans="4:8" s="5" customFormat="1" x14ac:dyDescent="0.2">
      <c r="D3289" s="803"/>
      <c r="E3289" s="804"/>
      <c r="F3289" s="502"/>
      <c r="G3289" s="502"/>
      <c r="H3289" s="502"/>
    </row>
    <row r="3290" spans="4:8" s="5" customFormat="1" x14ac:dyDescent="0.2">
      <c r="D3290" s="803"/>
      <c r="E3290" s="804"/>
      <c r="F3290" s="502"/>
      <c r="G3290" s="502"/>
      <c r="H3290" s="502"/>
    </row>
    <row r="3291" spans="4:8" s="5" customFormat="1" x14ac:dyDescent="0.2">
      <c r="D3291" s="803"/>
      <c r="E3291" s="804"/>
      <c r="F3291" s="502"/>
      <c r="G3291" s="502"/>
      <c r="H3291" s="502"/>
    </row>
    <row r="3292" spans="4:8" s="5" customFormat="1" x14ac:dyDescent="0.2">
      <c r="D3292" s="803"/>
      <c r="E3292" s="804"/>
      <c r="F3292" s="502"/>
      <c r="G3292" s="502"/>
      <c r="H3292" s="502"/>
    </row>
    <row r="3293" spans="4:8" s="5" customFormat="1" x14ac:dyDescent="0.2">
      <c r="D3293" s="803"/>
      <c r="E3293" s="804"/>
      <c r="F3293" s="502"/>
      <c r="G3293" s="502"/>
      <c r="H3293" s="502"/>
    </row>
    <row r="3294" spans="4:8" s="5" customFormat="1" x14ac:dyDescent="0.2">
      <c r="D3294" s="803"/>
      <c r="E3294" s="804"/>
      <c r="F3294" s="502"/>
      <c r="G3294" s="502"/>
      <c r="H3294" s="502"/>
    </row>
    <row r="3295" spans="4:8" s="5" customFormat="1" x14ac:dyDescent="0.2">
      <c r="D3295" s="803"/>
      <c r="E3295" s="804"/>
      <c r="F3295" s="502"/>
      <c r="G3295" s="502"/>
      <c r="H3295" s="502"/>
    </row>
    <row r="3296" spans="4:8" s="5" customFormat="1" x14ac:dyDescent="0.2">
      <c r="D3296" s="803"/>
      <c r="E3296" s="804"/>
      <c r="F3296" s="502"/>
      <c r="G3296" s="502"/>
      <c r="H3296" s="502"/>
    </row>
    <row r="3297" spans="4:8" s="5" customFormat="1" x14ac:dyDescent="0.2">
      <c r="D3297" s="803"/>
      <c r="E3297" s="804"/>
      <c r="F3297" s="502"/>
      <c r="G3297" s="502"/>
      <c r="H3297" s="502"/>
    </row>
    <row r="3298" spans="4:8" s="5" customFormat="1" x14ac:dyDescent="0.2">
      <c r="D3298" s="803"/>
      <c r="E3298" s="804"/>
      <c r="F3298" s="502"/>
      <c r="G3298" s="502"/>
      <c r="H3298" s="502"/>
    </row>
    <row r="3299" spans="4:8" s="5" customFormat="1" x14ac:dyDescent="0.2">
      <c r="D3299" s="803"/>
      <c r="E3299" s="804"/>
      <c r="F3299" s="502"/>
      <c r="G3299" s="502"/>
      <c r="H3299" s="502"/>
    </row>
    <row r="3300" spans="4:8" s="5" customFormat="1" x14ac:dyDescent="0.2">
      <c r="D3300" s="803"/>
      <c r="E3300" s="804"/>
      <c r="F3300" s="502"/>
      <c r="G3300" s="502"/>
      <c r="H3300" s="502"/>
    </row>
    <row r="3301" spans="4:8" s="5" customFormat="1" x14ac:dyDescent="0.2">
      <c r="D3301" s="803"/>
      <c r="E3301" s="804"/>
      <c r="F3301" s="502"/>
      <c r="G3301" s="502"/>
      <c r="H3301" s="502"/>
    </row>
    <row r="3302" spans="4:8" s="5" customFormat="1" x14ac:dyDescent="0.2">
      <c r="D3302" s="803"/>
      <c r="E3302" s="804"/>
      <c r="F3302" s="502"/>
      <c r="G3302" s="502"/>
      <c r="H3302" s="502"/>
    </row>
    <row r="3303" spans="4:8" s="5" customFormat="1" x14ac:dyDescent="0.2">
      <c r="D3303" s="803"/>
      <c r="E3303" s="804"/>
      <c r="F3303" s="502"/>
      <c r="G3303" s="502"/>
      <c r="H3303" s="502"/>
    </row>
    <row r="3304" spans="4:8" s="5" customFormat="1" x14ac:dyDescent="0.2">
      <c r="D3304" s="803"/>
      <c r="E3304" s="804"/>
      <c r="F3304" s="502"/>
      <c r="G3304" s="502"/>
      <c r="H3304" s="502"/>
    </row>
    <row r="3305" spans="4:8" s="5" customFormat="1" x14ac:dyDescent="0.2">
      <c r="D3305" s="803"/>
      <c r="E3305" s="804"/>
      <c r="F3305" s="502"/>
      <c r="G3305" s="502"/>
      <c r="H3305" s="502"/>
    </row>
    <row r="3306" spans="4:8" s="5" customFormat="1" x14ac:dyDescent="0.2">
      <c r="D3306" s="803"/>
      <c r="E3306" s="804"/>
      <c r="F3306" s="502"/>
      <c r="G3306" s="502"/>
      <c r="H3306" s="502"/>
    </row>
    <row r="3307" spans="4:8" s="5" customFormat="1" x14ac:dyDescent="0.2">
      <c r="D3307" s="803"/>
      <c r="E3307" s="804"/>
      <c r="F3307" s="502"/>
      <c r="G3307" s="502"/>
      <c r="H3307" s="502"/>
    </row>
    <row r="3308" spans="4:8" s="5" customFormat="1" x14ac:dyDescent="0.2">
      <c r="D3308" s="803"/>
      <c r="E3308" s="804"/>
      <c r="F3308" s="502"/>
      <c r="G3308" s="502"/>
      <c r="H3308" s="502"/>
    </row>
    <row r="3309" spans="4:8" s="5" customFormat="1" x14ac:dyDescent="0.2">
      <c r="D3309" s="803"/>
      <c r="E3309" s="804"/>
      <c r="F3309" s="502"/>
      <c r="G3309" s="502"/>
      <c r="H3309" s="502"/>
    </row>
    <row r="3310" spans="4:8" s="5" customFormat="1" x14ac:dyDescent="0.2">
      <c r="D3310" s="803"/>
      <c r="E3310" s="804"/>
      <c r="F3310" s="502"/>
      <c r="G3310" s="502"/>
      <c r="H3310" s="502"/>
    </row>
    <row r="3311" spans="4:8" s="5" customFormat="1" x14ac:dyDescent="0.2">
      <c r="D3311" s="803"/>
      <c r="E3311" s="804"/>
      <c r="F3311" s="502"/>
      <c r="G3311" s="502"/>
      <c r="H3311" s="502"/>
    </row>
    <row r="3312" spans="4:8" s="5" customFormat="1" x14ac:dyDescent="0.2">
      <c r="D3312" s="803"/>
      <c r="E3312" s="804"/>
      <c r="F3312" s="502"/>
      <c r="G3312" s="502"/>
      <c r="H3312" s="502"/>
    </row>
    <row r="3313" spans="4:8" s="5" customFormat="1" x14ac:dyDescent="0.2">
      <c r="D3313" s="803"/>
      <c r="E3313" s="804"/>
      <c r="F3313" s="502"/>
      <c r="G3313" s="502"/>
      <c r="H3313" s="502"/>
    </row>
    <row r="3314" spans="4:8" s="5" customFormat="1" x14ac:dyDescent="0.2">
      <c r="D3314" s="803"/>
      <c r="E3314" s="804"/>
      <c r="F3314" s="502"/>
      <c r="G3314" s="502"/>
      <c r="H3314" s="502"/>
    </row>
    <row r="3315" spans="4:8" s="5" customFormat="1" x14ac:dyDescent="0.2">
      <c r="D3315" s="803"/>
      <c r="E3315" s="804"/>
      <c r="F3315" s="502"/>
      <c r="G3315" s="502"/>
      <c r="H3315" s="502"/>
    </row>
    <row r="3316" spans="4:8" s="5" customFormat="1" x14ac:dyDescent="0.2">
      <c r="D3316" s="803"/>
      <c r="E3316" s="804"/>
      <c r="F3316" s="502"/>
      <c r="G3316" s="502"/>
      <c r="H3316" s="502"/>
    </row>
    <row r="3317" spans="4:8" s="5" customFormat="1" x14ac:dyDescent="0.2">
      <c r="D3317" s="803"/>
      <c r="E3317" s="804"/>
      <c r="F3317" s="502"/>
      <c r="G3317" s="502"/>
      <c r="H3317" s="502"/>
    </row>
    <row r="3318" spans="4:8" s="5" customFormat="1" x14ac:dyDescent="0.2">
      <c r="D3318" s="803"/>
      <c r="E3318" s="804"/>
      <c r="F3318" s="502"/>
      <c r="G3318" s="502"/>
      <c r="H3318" s="502"/>
    </row>
    <row r="3319" spans="4:8" s="5" customFormat="1" x14ac:dyDescent="0.2">
      <c r="D3319" s="803"/>
      <c r="E3319" s="804"/>
      <c r="F3319" s="502"/>
      <c r="G3319" s="502"/>
      <c r="H3319" s="502"/>
    </row>
    <row r="3320" spans="4:8" s="5" customFormat="1" x14ac:dyDescent="0.2">
      <c r="D3320" s="803"/>
      <c r="E3320" s="804"/>
      <c r="F3320" s="502"/>
      <c r="G3320" s="502"/>
      <c r="H3320" s="502"/>
    </row>
    <row r="3321" spans="4:8" s="5" customFormat="1" x14ac:dyDescent="0.2">
      <c r="D3321" s="803"/>
      <c r="E3321" s="804"/>
      <c r="F3321" s="502"/>
      <c r="G3321" s="502"/>
      <c r="H3321" s="502"/>
    </row>
    <row r="3322" spans="4:8" s="5" customFormat="1" x14ac:dyDescent="0.2">
      <c r="D3322" s="803"/>
      <c r="E3322" s="804"/>
      <c r="F3322" s="502"/>
      <c r="G3322" s="502"/>
      <c r="H3322" s="502"/>
    </row>
    <row r="3323" spans="4:8" s="5" customFormat="1" x14ac:dyDescent="0.2">
      <c r="D3323" s="803"/>
      <c r="E3323" s="804"/>
      <c r="F3323" s="502"/>
      <c r="G3323" s="502"/>
      <c r="H3323" s="502"/>
    </row>
    <row r="3324" spans="4:8" s="5" customFormat="1" x14ac:dyDescent="0.2">
      <c r="D3324" s="803"/>
      <c r="E3324" s="804"/>
      <c r="F3324" s="502"/>
      <c r="G3324" s="502"/>
      <c r="H3324" s="502"/>
    </row>
    <row r="3325" spans="4:8" s="5" customFormat="1" x14ac:dyDescent="0.2">
      <c r="D3325" s="803"/>
      <c r="E3325" s="804"/>
      <c r="F3325" s="502"/>
      <c r="G3325" s="502"/>
      <c r="H3325" s="502"/>
    </row>
    <row r="3326" spans="4:8" s="5" customFormat="1" x14ac:dyDescent="0.2">
      <c r="D3326" s="803"/>
      <c r="E3326" s="804"/>
      <c r="F3326" s="502"/>
      <c r="G3326" s="502"/>
      <c r="H3326" s="502"/>
    </row>
    <row r="3327" spans="4:8" s="5" customFormat="1" x14ac:dyDescent="0.2">
      <c r="D3327" s="803"/>
      <c r="E3327" s="804"/>
      <c r="F3327" s="502"/>
      <c r="G3327" s="502"/>
      <c r="H3327" s="502"/>
    </row>
    <row r="3328" spans="4:8" s="5" customFormat="1" x14ac:dyDescent="0.2">
      <c r="D3328" s="803"/>
      <c r="E3328" s="804"/>
      <c r="F3328" s="502"/>
      <c r="G3328" s="502"/>
      <c r="H3328" s="502"/>
    </row>
    <row r="3329" spans="4:8" s="5" customFormat="1" x14ac:dyDescent="0.2">
      <c r="D3329" s="803"/>
      <c r="E3329" s="804"/>
      <c r="F3329" s="502"/>
      <c r="G3329" s="502"/>
      <c r="H3329" s="502"/>
    </row>
    <row r="3330" spans="4:8" s="5" customFormat="1" x14ac:dyDescent="0.2">
      <c r="D3330" s="803"/>
      <c r="E3330" s="804"/>
      <c r="F3330" s="502"/>
      <c r="G3330" s="502"/>
      <c r="H3330" s="502"/>
    </row>
    <row r="3331" spans="4:8" s="5" customFormat="1" x14ac:dyDescent="0.2">
      <c r="D3331" s="803"/>
      <c r="E3331" s="804"/>
      <c r="F3331" s="502"/>
      <c r="G3331" s="502"/>
      <c r="H3331" s="502"/>
    </row>
    <row r="3332" spans="4:8" s="5" customFormat="1" x14ac:dyDescent="0.2">
      <c r="D3332" s="803"/>
      <c r="E3332" s="804"/>
      <c r="F3332" s="502"/>
      <c r="G3332" s="502"/>
      <c r="H3332" s="502"/>
    </row>
    <row r="3333" spans="4:8" s="5" customFormat="1" x14ac:dyDescent="0.2">
      <c r="D3333" s="803"/>
      <c r="E3333" s="804"/>
      <c r="F3333" s="502"/>
      <c r="G3333" s="502"/>
      <c r="H3333" s="502"/>
    </row>
    <row r="3334" spans="4:8" s="5" customFormat="1" x14ac:dyDescent="0.2">
      <c r="D3334" s="803"/>
      <c r="E3334" s="804"/>
      <c r="F3334" s="502"/>
      <c r="G3334" s="502"/>
      <c r="H3334" s="502"/>
    </row>
    <row r="3335" spans="4:8" s="5" customFormat="1" x14ac:dyDescent="0.2">
      <c r="D3335" s="803"/>
      <c r="E3335" s="804"/>
      <c r="F3335" s="502"/>
      <c r="G3335" s="502"/>
      <c r="H3335" s="502"/>
    </row>
    <row r="3336" spans="4:8" s="5" customFormat="1" x14ac:dyDescent="0.2">
      <c r="D3336" s="803"/>
      <c r="E3336" s="804"/>
      <c r="F3336" s="502"/>
      <c r="G3336" s="502"/>
      <c r="H3336" s="502"/>
    </row>
    <row r="3337" spans="4:8" s="5" customFormat="1" x14ac:dyDescent="0.2">
      <c r="D3337" s="803"/>
      <c r="E3337" s="804"/>
      <c r="F3337" s="502"/>
      <c r="G3337" s="502"/>
      <c r="H3337" s="502"/>
    </row>
    <row r="3338" spans="4:8" s="5" customFormat="1" x14ac:dyDescent="0.2">
      <c r="D3338" s="803"/>
      <c r="E3338" s="804"/>
      <c r="F3338" s="502"/>
      <c r="G3338" s="502"/>
      <c r="H3338" s="502"/>
    </row>
    <row r="3339" spans="4:8" s="5" customFormat="1" x14ac:dyDescent="0.2">
      <c r="D3339" s="803"/>
      <c r="E3339" s="804"/>
      <c r="F3339" s="502"/>
      <c r="G3339" s="502"/>
      <c r="H3339" s="502"/>
    </row>
    <row r="3340" spans="4:8" s="5" customFormat="1" x14ac:dyDescent="0.2">
      <c r="D3340" s="803"/>
      <c r="E3340" s="804"/>
      <c r="F3340" s="502"/>
      <c r="G3340" s="502"/>
      <c r="H3340" s="502"/>
    </row>
    <row r="3341" spans="4:8" s="5" customFormat="1" x14ac:dyDescent="0.2">
      <c r="D3341" s="803"/>
      <c r="E3341" s="804"/>
      <c r="F3341" s="502"/>
      <c r="G3341" s="502"/>
      <c r="H3341" s="502"/>
    </row>
    <row r="3342" spans="4:8" s="5" customFormat="1" x14ac:dyDescent="0.2">
      <c r="D3342" s="803"/>
      <c r="E3342" s="804"/>
      <c r="F3342" s="502"/>
      <c r="G3342" s="502"/>
      <c r="H3342" s="502"/>
    </row>
    <row r="3343" spans="4:8" s="5" customFormat="1" x14ac:dyDescent="0.2">
      <c r="D3343" s="803"/>
      <c r="E3343" s="804"/>
      <c r="F3343" s="502"/>
      <c r="G3343" s="502"/>
      <c r="H3343" s="502"/>
    </row>
    <row r="3344" spans="4:8" s="5" customFormat="1" x14ac:dyDescent="0.2">
      <c r="D3344" s="803"/>
      <c r="E3344" s="804"/>
      <c r="F3344" s="502"/>
      <c r="G3344" s="502"/>
      <c r="H3344" s="502"/>
    </row>
    <row r="3345" spans="4:8" s="5" customFormat="1" x14ac:dyDescent="0.2">
      <c r="D3345" s="803"/>
      <c r="E3345" s="804"/>
      <c r="F3345" s="502"/>
      <c r="G3345" s="502"/>
      <c r="H3345" s="502"/>
    </row>
    <row r="3346" spans="4:8" s="5" customFormat="1" x14ac:dyDescent="0.2">
      <c r="D3346" s="803"/>
      <c r="E3346" s="804"/>
      <c r="F3346" s="502"/>
      <c r="G3346" s="502"/>
      <c r="H3346" s="502"/>
    </row>
    <row r="3347" spans="4:8" s="5" customFormat="1" x14ac:dyDescent="0.2">
      <c r="D3347" s="803"/>
      <c r="E3347" s="804"/>
      <c r="F3347" s="502"/>
      <c r="G3347" s="502"/>
      <c r="H3347" s="502"/>
    </row>
    <row r="3348" spans="4:8" s="5" customFormat="1" x14ac:dyDescent="0.2">
      <c r="D3348" s="803"/>
      <c r="E3348" s="804"/>
      <c r="F3348" s="502"/>
      <c r="G3348" s="502"/>
      <c r="H3348" s="502"/>
    </row>
    <row r="3349" spans="4:8" s="5" customFormat="1" x14ac:dyDescent="0.2">
      <c r="D3349" s="803"/>
      <c r="E3349" s="804"/>
      <c r="F3349" s="502"/>
      <c r="G3349" s="502"/>
      <c r="H3349" s="502"/>
    </row>
    <row r="3350" spans="4:8" s="5" customFormat="1" x14ac:dyDescent="0.2">
      <c r="D3350" s="803"/>
      <c r="E3350" s="804"/>
      <c r="F3350" s="502"/>
      <c r="G3350" s="502"/>
      <c r="H3350" s="502"/>
    </row>
    <row r="3351" spans="4:8" s="5" customFormat="1" x14ac:dyDescent="0.2">
      <c r="D3351" s="803"/>
      <c r="E3351" s="804"/>
      <c r="F3351" s="502"/>
      <c r="G3351" s="502"/>
      <c r="H3351" s="502"/>
    </row>
    <row r="3352" spans="4:8" s="5" customFormat="1" x14ac:dyDescent="0.2">
      <c r="D3352" s="803"/>
      <c r="E3352" s="804"/>
      <c r="F3352" s="502"/>
      <c r="G3352" s="502"/>
      <c r="H3352" s="502"/>
    </row>
    <row r="3353" spans="4:8" s="5" customFormat="1" x14ac:dyDescent="0.2">
      <c r="D3353" s="803"/>
      <c r="E3353" s="804"/>
      <c r="F3353" s="502"/>
      <c r="G3353" s="502"/>
      <c r="H3353" s="502"/>
    </row>
    <row r="3354" spans="4:8" s="5" customFormat="1" x14ac:dyDescent="0.2">
      <c r="D3354" s="803"/>
      <c r="E3354" s="804"/>
      <c r="F3354" s="502"/>
      <c r="G3354" s="502"/>
      <c r="H3354" s="502"/>
    </row>
    <row r="3355" spans="4:8" s="5" customFormat="1" x14ac:dyDescent="0.2">
      <c r="D3355" s="803"/>
      <c r="E3355" s="804"/>
      <c r="F3355" s="502"/>
      <c r="G3355" s="502"/>
      <c r="H3355" s="502"/>
    </row>
    <row r="3356" spans="4:8" s="5" customFormat="1" x14ac:dyDescent="0.2">
      <c r="D3356" s="803"/>
      <c r="E3356" s="804"/>
      <c r="F3356" s="502"/>
      <c r="G3356" s="502"/>
      <c r="H3356" s="502"/>
    </row>
    <row r="3357" spans="4:8" s="5" customFormat="1" x14ac:dyDescent="0.2">
      <c r="D3357" s="803"/>
      <c r="E3357" s="804"/>
      <c r="F3357" s="502"/>
      <c r="G3357" s="502"/>
      <c r="H3357" s="502"/>
    </row>
    <row r="3358" spans="4:8" s="5" customFormat="1" x14ac:dyDescent="0.2">
      <c r="D3358" s="803"/>
      <c r="E3358" s="804"/>
      <c r="F3358" s="502"/>
      <c r="G3358" s="502"/>
      <c r="H3358" s="502"/>
    </row>
    <row r="3359" spans="4:8" s="5" customFormat="1" x14ac:dyDescent="0.2">
      <c r="D3359" s="803"/>
      <c r="E3359" s="804"/>
      <c r="F3359" s="502"/>
      <c r="G3359" s="502"/>
      <c r="H3359" s="502"/>
    </row>
    <row r="3360" spans="4:8" s="5" customFormat="1" x14ac:dyDescent="0.2">
      <c r="D3360" s="803"/>
      <c r="E3360" s="804"/>
      <c r="F3360" s="502"/>
      <c r="G3360" s="502"/>
      <c r="H3360" s="502"/>
    </row>
    <row r="3361" spans="4:8" s="5" customFormat="1" x14ac:dyDescent="0.2">
      <c r="D3361" s="803"/>
      <c r="E3361" s="804"/>
      <c r="F3361" s="502"/>
      <c r="G3361" s="502"/>
      <c r="H3361" s="502"/>
    </row>
    <row r="3362" spans="4:8" s="5" customFormat="1" x14ac:dyDescent="0.2">
      <c r="D3362" s="803"/>
      <c r="E3362" s="804"/>
      <c r="F3362" s="502"/>
      <c r="G3362" s="502"/>
      <c r="H3362" s="502"/>
    </row>
    <row r="3363" spans="4:8" s="5" customFormat="1" x14ac:dyDescent="0.2">
      <c r="D3363" s="803"/>
      <c r="E3363" s="804"/>
      <c r="F3363" s="502"/>
      <c r="G3363" s="502"/>
      <c r="H3363" s="502"/>
    </row>
    <row r="3364" spans="4:8" s="5" customFormat="1" x14ac:dyDescent="0.2">
      <c r="D3364" s="803"/>
      <c r="E3364" s="804"/>
      <c r="F3364" s="502"/>
      <c r="G3364" s="502"/>
      <c r="H3364" s="502"/>
    </row>
    <row r="3365" spans="4:8" s="5" customFormat="1" x14ac:dyDescent="0.2">
      <c r="D3365" s="803"/>
      <c r="E3365" s="804"/>
      <c r="F3365" s="502"/>
      <c r="G3365" s="502"/>
      <c r="H3365" s="502"/>
    </row>
    <row r="3366" spans="4:8" s="5" customFormat="1" x14ac:dyDescent="0.2">
      <c r="D3366" s="803"/>
      <c r="E3366" s="804"/>
      <c r="F3366" s="502"/>
      <c r="G3366" s="502"/>
      <c r="H3366" s="502"/>
    </row>
    <row r="3367" spans="4:8" s="5" customFormat="1" x14ac:dyDescent="0.2">
      <c r="D3367" s="803"/>
      <c r="E3367" s="804"/>
      <c r="F3367" s="502"/>
      <c r="G3367" s="502"/>
      <c r="H3367" s="502"/>
    </row>
    <row r="3368" spans="4:8" s="5" customFormat="1" x14ac:dyDescent="0.2">
      <c r="D3368" s="803"/>
      <c r="E3368" s="804"/>
      <c r="F3368" s="502"/>
      <c r="G3368" s="502"/>
      <c r="H3368" s="502"/>
    </row>
    <row r="3369" spans="4:8" s="5" customFormat="1" x14ac:dyDescent="0.2">
      <c r="D3369" s="803"/>
      <c r="E3369" s="804"/>
      <c r="F3369" s="502"/>
      <c r="G3369" s="502"/>
      <c r="H3369" s="502"/>
    </row>
    <row r="3370" spans="4:8" s="5" customFormat="1" x14ac:dyDescent="0.2">
      <c r="D3370" s="803"/>
      <c r="E3370" s="804"/>
      <c r="F3370" s="502"/>
      <c r="G3370" s="502"/>
      <c r="H3370" s="502"/>
    </row>
    <row r="3371" spans="4:8" s="5" customFormat="1" x14ac:dyDescent="0.2">
      <c r="D3371" s="803"/>
      <c r="E3371" s="804"/>
      <c r="F3371" s="502"/>
      <c r="G3371" s="502"/>
      <c r="H3371" s="502"/>
    </row>
    <row r="3372" spans="4:8" s="5" customFormat="1" x14ac:dyDescent="0.2">
      <c r="D3372" s="803"/>
      <c r="E3372" s="804"/>
      <c r="F3372" s="502"/>
      <c r="G3372" s="502"/>
      <c r="H3372" s="502"/>
    </row>
    <row r="3373" spans="4:8" s="5" customFormat="1" x14ac:dyDescent="0.2">
      <c r="D3373" s="803"/>
      <c r="E3373" s="804"/>
      <c r="F3373" s="502"/>
      <c r="G3373" s="502"/>
      <c r="H3373" s="502"/>
    </row>
    <row r="3374" spans="4:8" s="5" customFormat="1" x14ac:dyDescent="0.2">
      <c r="D3374" s="803"/>
      <c r="E3374" s="804"/>
      <c r="F3374" s="502"/>
      <c r="G3374" s="502"/>
      <c r="H3374" s="502"/>
    </row>
    <row r="3375" spans="4:8" s="5" customFormat="1" x14ac:dyDescent="0.2">
      <c r="D3375" s="803"/>
      <c r="E3375" s="804"/>
      <c r="F3375" s="502"/>
      <c r="G3375" s="502"/>
      <c r="H3375" s="502"/>
    </row>
    <row r="3376" spans="4:8" s="5" customFormat="1" x14ac:dyDescent="0.2">
      <c r="D3376" s="803"/>
      <c r="E3376" s="804"/>
      <c r="F3376" s="502"/>
      <c r="G3376" s="502"/>
      <c r="H3376" s="502"/>
    </row>
    <row r="3377" spans="4:8" s="5" customFormat="1" x14ac:dyDescent="0.2">
      <c r="D3377" s="803"/>
      <c r="E3377" s="804"/>
      <c r="F3377" s="502"/>
      <c r="G3377" s="502"/>
      <c r="H3377" s="502"/>
    </row>
    <row r="3378" spans="4:8" s="5" customFormat="1" x14ac:dyDescent="0.2">
      <c r="D3378" s="803"/>
      <c r="E3378" s="804"/>
      <c r="F3378" s="502"/>
      <c r="G3378" s="502"/>
      <c r="H3378" s="502"/>
    </row>
    <row r="3379" spans="4:8" s="5" customFormat="1" x14ac:dyDescent="0.2">
      <c r="D3379" s="803"/>
      <c r="E3379" s="804"/>
      <c r="F3379" s="502"/>
      <c r="G3379" s="502"/>
      <c r="H3379" s="502"/>
    </row>
    <row r="3380" spans="4:8" s="5" customFormat="1" x14ac:dyDescent="0.2">
      <c r="D3380" s="803"/>
      <c r="E3380" s="804"/>
      <c r="F3380" s="502"/>
      <c r="G3380" s="502"/>
      <c r="H3380" s="502"/>
    </row>
    <row r="3381" spans="4:8" s="5" customFormat="1" x14ac:dyDescent="0.2">
      <c r="D3381" s="803"/>
      <c r="E3381" s="804"/>
      <c r="F3381" s="502"/>
      <c r="G3381" s="502"/>
      <c r="H3381" s="502"/>
    </row>
    <row r="3382" spans="4:8" s="5" customFormat="1" x14ac:dyDescent="0.2">
      <c r="D3382" s="803"/>
      <c r="E3382" s="804"/>
      <c r="F3382" s="502"/>
      <c r="G3382" s="502"/>
      <c r="H3382" s="502"/>
    </row>
    <row r="3383" spans="4:8" s="5" customFormat="1" x14ac:dyDescent="0.2">
      <c r="D3383" s="803"/>
      <c r="E3383" s="804"/>
      <c r="F3383" s="502"/>
      <c r="G3383" s="502"/>
      <c r="H3383" s="502"/>
    </row>
    <row r="3384" spans="4:8" s="5" customFormat="1" x14ac:dyDescent="0.2">
      <c r="D3384" s="803"/>
      <c r="E3384" s="804"/>
      <c r="F3384" s="502"/>
      <c r="G3384" s="502"/>
      <c r="H3384" s="502"/>
    </row>
    <row r="3385" spans="4:8" s="5" customFormat="1" x14ac:dyDescent="0.2">
      <c r="D3385" s="803"/>
      <c r="E3385" s="804"/>
      <c r="F3385" s="502"/>
      <c r="G3385" s="502"/>
      <c r="H3385" s="502"/>
    </row>
    <row r="3386" spans="4:8" s="5" customFormat="1" x14ac:dyDescent="0.2">
      <c r="D3386" s="803"/>
      <c r="E3386" s="804"/>
      <c r="F3386" s="502"/>
      <c r="G3386" s="502"/>
      <c r="H3386" s="502"/>
    </row>
    <row r="3387" spans="4:8" s="5" customFormat="1" x14ac:dyDescent="0.2">
      <c r="D3387" s="803"/>
      <c r="E3387" s="804"/>
      <c r="F3387" s="502"/>
      <c r="G3387" s="502"/>
      <c r="H3387" s="502"/>
    </row>
    <row r="3388" spans="4:8" s="5" customFormat="1" x14ac:dyDescent="0.2">
      <c r="D3388" s="803"/>
      <c r="E3388" s="804"/>
      <c r="F3388" s="502"/>
      <c r="G3388" s="502"/>
      <c r="H3388" s="502"/>
    </row>
    <row r="3389" spans="4:8" s="5" customFormat="1" x14ac:dyDescent="0.2">
      <c r="D3389" s="803"/>
      <c r="E3389" s="804"/>
      <c r="F3389" s="502"/>
      <c r="G3389" s="502"/>
      <c r="H3389" s="502"/>
    </row>
    <row r="3390" spans="4:8" s="5" customFormat="1" x14ac:dyDescent="0.2">
      <c r="D3390" s="803"/>
      <c r="E3390" s="804"/>
      <c r="F3390" s="502"/>
      <c r="G3390" s="502"/>
      <c r="H3390" s="502"/>
    </row>
    <row r="3391" spans="4:8" s="5" customFormat="1" x14ac:dyDescent="0.2">
      <c r="D3391" s="803"/>
      <c r="E3391" s="804"/>
      <c r="F3391" s="502"/>
      <c r="G3391" s="502"/>
      <c r="H3391" s="502"/>
    </row>
    <row r="3392" spans="4:8" s="5" customFormat="1" x14ac:dyDescent="0.2">
      <c r="D3392" s="803"/>
      <c r="E3392" s="804"/>
      <c r="F3392" s="502"/>
      <c r="G3392" s="502"/>
      <c r="H3392" s="502"/>
    </row>
    <row r="3393" spans="4:8" s="5" customFormat="1" x14ac:dyDescent="0.2">
      <c r="D3393" s="803"/>
      <c r="E3393" s="804"/>
      <c r="F3393" s="502"/>
      <c r="G3393" s="502"/>
      <c r="H3393" s="502"/>
    </row>
    <row r="3394" spans="4:8" s="5" customFormat="1" x14ac:dyDescent="0.2">
      <c r="D3394" s="803"/>
      <c r="E3394" s="804"/>
      <c r="F3394" s="502"/>
      <c r="G3394" s="502"/>
      <c r="H3394" s="502"/>
    </row>
    <row r="3395" spans="4:8" s="5" customFormat="1" x14ac:dyDescent="0.2">
      <c r="D3395" s="803"/>
      <c r="E3395" s="804"/>
      <c r="F3395" s="502"/>
      <c r="G3395" s="502"/>
      <c r="H3395" s="502"/>
    </row>
    <row r="3396" spans="4:8" s="5" customFormat="1" x14ac:dyDescent="0.2">
      <c r="D3396" s="803"/>
      <c r="E3396" s="804"/>
      <c r="F3396" s="502"/>
      <c r="G3396" s="502"/>
      <c r="H3396" s="502"/>
    </row>
    <row r="3397" spans="4:8" s="5" customFormat="1" x14ac:dyDescent="0.2">
      <c r="D3397" s="803"/>
      <c r="E3397" s="804"/>
      <c r="F3397" s="502"/>
      <c r="G3397" s="502"/>
      <c r="H3397" s="502"/>
    </row>
    <row r="3398" spans="4:8" s="5" customFormat="1" x14ac:dyDescent="0.2">
      <c r="D3398" s="803"/>
      <c r="E3398" s="804"/>
      <c r="F3398" s="502"/>
      <c r="G3398" s="502"/>
      <c r="H3398" s="502"/>
    </row>
    <row r="3399" spans="4:8" s="5" customFormat="1" x14ac:dyDescent="0.2">
      <c r="D3399" s="803"/>
      <c r="E3399" s="804"/>
      <c r="F3399" s="502"/>
      <c r="G3399" s="502"/>
      <c r="H3399" s="502"/>
    </row>
    <row r="3400" spans="4:8" s="5" customFormat="1" x14ac:dyDescent="0.2">
      <c r="D3400" s="803"/>
      <c r="E3400" s="804"/>
      <c r="F3400" s="502"/>
      <c r="G3400" s="502"/>
      <c r="H3400" s="502"/>
    </row>
    <row r="3401" spans="4:8" s="5" customFormat="1" x14ac:dyDescent="0.2">
      <c r="D3401" s="803"/>
      <c r="E3401" s="804"/>
      <c r="F3401" s="502"/>
      <c r="G3401" s="502"/>
      <c r="H3401" s="502"/>
    </row>
    <row r="3402" spans="4:8" s="5" customFormat="1" x14ac:dyDescent="0.2">
      <c r="D3402" s="803"/>
      <c r="E3402" s="804"/>
      <c r="F3402" s="502"/>
      <c r="G3402" s="502"/>
      <c r="H3402" s="502"/>
    </row>
    <row r="3403" spans="4:8" s="5" customFormat="1" x14ac:dyDescent="0.2">
      <c r="D3403" s="803"/>
      <c r="E3403" s="804"/>
      <c r="F3403" s="502"/>
      <c r="G3403" s="502"/>
      <c r="H3403" s="502"/>
    </row>
    <row r="3404" spans="4:8" s="5" customFormat="1" x14ac:dyDescent="0.2">
      <c r="D3404" s="803"/>
      <c r="E3404" s="804"/>
      <c r="F3404" s="502"/>
      <c r="G3404" s="502"/>
      <c r="H3404" s="502"/>
    </row>
    <row r="3405" spans="4:8" s="5" customFormat="1" x14ac:dyDescent="0.2">
      <c r="D3405" s="803"/>
      <c r="E3405" s="804"/>
      <c r="F3405" s="502"/>
      <c r="G3405" s="502"/>
      <c r="H3405" s="502"/>
    </row>
    <row r="3406" spans="4:8" s="5" customFormat="1" x14ac:dyDescent="0.2">
      <c r="D3406" s="803"/>
      <c r="E3406" s="804"/>
      <c r="F3406" s="502"/>
      <c r="G3406" s="502"/>
      <c r="H3406" s="502"/>
    </row>
    <row r="3407" spans="4:8" s="5" customFormat="1" x14ac:dyDescent="0.2">
      <c r="D3407" s="803"/>
      <c r="E3407" s="804"/>
      <c r="F3407" s="502"/>
      <c r="G3407" s="502"/>
      <c r="H3407" s="502"/>
    </row>
    <row r="3408" spans="4:8" s="5" customFormat="1" x14ac:dyDescent="0.2">
      <c r="D3408" s="803"/>
      <c r="E3408" s="804"/>
      <c r="F3408" s="502"/>
      <c r="G3408" s="502"/>
      <c r="H3408" s="502"/>
    </row>
    <row r="3409" spans="4:8" s="5" customFormat="1" x14ac:dyDescent="0.2">
      <c r="D3409" s="803"/>
      <c r="E3409" s="804"/>
      <c r="F3409" s="502"/>
      <c r="G3409" s="502"/>
      <c r="H3409" s="502"/>
    </row>
    <row r="3410" spans="4:8" s="5" customFormat="1" x14ac:dyDescent="0.2">
      <c r="D3410" s="803"/>
      <c r="E3410" s="804"/>
      <c r="F3410" s="502"/>
      <c r="G3410" s="502"/>
      <c r="H3410" s="502"/>
    </row>
    <row r="3411" spans="4:8" s="5" customFormat="1" x14ac:dyDescent="0.2">
      <c r="D3411" s="803"/>
      <c r="E3411" s="804"/>
      <c r="F3411" s="502"/>
      <c r="G3411" s="502"/>
      <c r="H3411" s="502"/>
    </row>
    <row r="3412" spans="4:8" s="5" customFormat="1" x14ac:dyDescent="0.2">
      <c r="D3412" s="803"/>
      <c r="E3412" s="804"/>
      <c r="F3412" s="502"/>
      <c r="G3412" s="502"/>
      <c r="H3412" s="502"/>
    </row>
    <row r="3413" spans="4:8" s="5" customFormat="1" x14ac:dyDescent="0.2">
      <c r="D3413" s="803"/>
      <c r="E3413" s="804"/>
      <c r="F3413" s="502"/>
      <c r="G3413" s="502"/>
      <c r="H3413" s="502"/>
    </row>
    <row r="3414" spans="4:8" s="5" customFormat="1" x14ac:dyDescent="0.2">
      <c r="D3414" s="803"/>
      <c r="E3414" s="804"/>
      <c r="F3414" s="502"/>
      <c r="G3414" s="502"/>
      <c r="H3414" s="502"/>
    </row>
    <row r="3415" spans="4:8" s="5" customFormat="1" x14ac:dyDescent="0.2">
      <c r="D3415" s="803"/>
      <c r="E3415" s="804"/>
      <c r="F3415" s="502"/>
      <c r="G3415" s="502"/>
      <c r="H3415" s="502"/>
    </row>
    <row r="3416" spans="4:8" s="5" customFormat="1" x14ac:dyDescent="0.2">
      <c r="D3416" s="803"/>
      <c r="E3416" s="804"/>
      <c r="F3416" s="502"/>
      <c r="G3416" s="502"/>
      <c r="H3416" s="502"/>
    </row>
    <row r="3417" spans="4:8" s="5" customFormat="1" x14ac:dyDescent="0.2">
      <c r="D3417" s="803"/>
      <c r="E3417" s="804"/>
      <c r="F3417" s="502"/>
      <c r="G3417" s="502"/>
      <c r="H3417" s="502"/>
    </row>
    <row r="3418" spans="4:8" s="5" customFormat="1" x14ac:dyDescent="0.2">
      <c r="D3418" s="803"/>
      <c r="E3418" s="804"/>
      <c r="F3418" s="502"/>
      <c r="G3418" s="502"/>
      <c r="H3418" s="502"/>
    </row>
    <row r="3419" spans="4:8" s="5" customFormat="1" x14ac:dyDescent="0.2">
      <c r="D3419" s="803"/>
      <c r="E3419" s="804"/>
      <c r="F3419" s="502"/>
      <c r="G3419" s="502"/>
      <c r="H3419" s="502"/>
    </row>
    <row r="3420" spans="4:8" s="5" customFormat="1" x14ac:dyDescent="0.2">
      <c r="D3420" s="803"/>
      <c r="E3420" s="804"/>
      <c r="F3420" s="502"/>
      <c r="G3420" s="502"/>
      <c r="H3420" s="502"/>
    </row>
    <row r="3421" spans="4:8" s="5" customFormat="1" x14ac:dyDescent="0.2">
      <c r="D3421" s="803"/>
      <c r="E3421" s="804"/>
      <c r="F3421" s="502"/>
      <c r="G3421" s="502"/>
      <c r="H3421" s="502"/>
    </row>
    <row r="3422" spans="4:8" s="5" customFormat="1" x14ac:dyDescent="0.2">
      <c r="D3422" s="803"/>
      <c r="E3422" s="804"/>
      <c r="F3422" s="502"/>
      <c r="G3422" s="502"/>
      <c r="H3422" s="502"/>
    </row>
    <row r="3423" spans="4:8" s="5" customFormat="1" x14ac:dyDescent="0.2">
      <c r="D3423" s="803"/>
      <c r="E3423" s="804"/>
      <c r="F3423" s="502"/>
      <c r="G3423" s="502"/>
      <c r="H3423" s="502"/>
    </row>
    <row r="3424" spans="4:8" s="5" customFormat="1" x14ac:dyDescent="0.2">
      <c r="D3424" s="803"/>
      <c r="E3424" s="804"/>
      <c r="F3424" s="502"/>
      <c r="G3424" s="502"/>
      <c r="H3424" s="502"/>
    </row>
    <row r="3425" spans="4:8" s="5" customFormat="1" x14ac:dyDescent="0.2">
      <c r="D3425" s="803"/>
      <c r="E3425" s="804"/>
      <c r="F3425" s="502"/>
      <c r="G3425" s="502"/>
      <c r="H3425" s="502"/>
    </row>
    <row r="3426" spans="4:8" s="5" customFormat="1" x14ac:dyDescent="0.2">
      <c r="D3426" s="803"/>
      <c r="E3426" s="804"/>
      <c r="F3426" s="502"/>
      <c r="G3426" s="502"/>
      <c r="H3426" s="502"/>
    </row>
    <row r="3427" spans="4:8" s="5" customFormat="1" x14ac:dyDescent="0.2">
      <c r="D3427" s="803"/>
      <c r="E3427" s="804"/>
      <c r="F3427" s="502"/>
      <c r="G3427" s="502"/>
      <c r="H3427" s="502"/>
    </row>
    <row r="3428" spans="4:8" s="5" customFormat="1" x14ac:dyDescent="0.2">
      <c r="D3428" s="803"/>
      <c r="E3428" s="804"/>
      <c r="F3428" s="502"/>
      <c r="G3428" s="502"/>
      <c r="H3428" s="502"/>
    </row>
    <row r="3429" spans="4:8" s="5" customFormat="1" x14ac:dyDescent="0.2">
      <c r="D3429" s="803"/>
      <c r="E3429" s="804"/>
      <c r="F3429" s="502"/>
      <c r="G3429" s="502"/>
      <c r="H3429" s="502"/>
    </row>
    <row r="3430" spans="4:8" s="5" customFormat="1" x14ac:dyDescent="0.2">
      <c r="D3430" s="803"/>
      <c r="E3430" s="804"/>
      <c r="F3430" s="502"/>
      <c r="G3430" s="502"/>
      <c r="H3430" s="502"/>
    </row>
    <row r="3431" spans="4:8" s="5" customFormat="1" x14ac:dyDescent="0.2">
      <c r="D3431" s="803"/>
      <c r="E3431" s="804"/>
      <c r="F3431" s="502"/>
      <c r="G3431" s="502"/>
      <c r="H3431" s="502"/>
    </row>
    <row r="3432" spans="4:8" s="5" customFormat="1" x14ac:dyDescent="0.2">
      <c r="D3432" s="803"/>
      <c r="E3432" s="804"/>
      <c r="F3432" s="502"/>
      <c r="G3432" s="502"/>
      <c r="H3432" s="502"/>
    </row>
    <row r="3433" spans="4:8" s="5" customFormat="1" x14ac:dyDescent="0.2">
      <c r="D3433" s="803"/>
      <c r="E3433" s="804"/>
      <c r="F3433" s="502"/>
      <c r="G3433" s="502"/>
      <c r="H3433" s="502"/>
    </row>
    <row r="3434" spans="4:8" s="5" customFormat="1" x14ac:dyDescent="0.2">
      <c r="D3434" s="803"/>
      <c r="E3434" s="804"/>
      <c r="F3434" s="502"/>
      <c r="G3434" s="502"/>
      <c r="H3434" s="502"/>
    </row>
    <row r="3435" spans="4:8" s="5" customFormat="1" x14ac:dyDescent="0.2">
      <c r="D3435" s="803"/>
      <c r="E3435" s="804"/>
      <c r="F3435" s="502"/>
      <c r="G3435" s="502"/>
      <c r="H3435" s="502"/>
    </row>
    <row r="3436" spans="4:8" s="5" customFormat="1" x14ac:dyDescent="0.2">
      <c r="D3436" s="803"/>
      <c r="E3436" s="804"/>
      <c r="F3436" s="502"/>
      <c r="G3436" s="502"/>
      <c r="H3436" s="502"/>
    </row>
    <row r="3437" spans="4:8" s="5" customFormat="1" x14ac:dyDescent="0.2">
      <c r="D3437" s="803"/>
      <c r="E3437" s="804"/>
      <c r="F3437" s="502"/>
      <c r="G3437" s="502"/>
      <c r="H3437" s="502"/>
    </row>
    <row r="3438" spans="4:8" s="5" customFormat="1" x14ac:dyDescent="0.2">
      <c r="D3438" s="803"/>
      <c r="E3438" s="804"/>
      <c r="F3438" s="502"/>
      <c r="G3438" s="502"/>
      <c r="H3438" s="502"/>
    </row>
    <row r="3439" spans="4:8" s="5" customFormat="1" x14ac:dyDescent="0.2">
      <c r="D3439" s="803"/>
      <c r="E3439" s="804"/>
      <c r="F3439" s="502"/>
      <c r="G3439" s="502"/>
      <c r="H3439" s="502"/>
    </row>
    <row r="3440" spans="4:8" s="5" customFormat="1" x14ac:dyDescent="0.2">
      <c r="D3440" s="803"/>
      <c r="E3440" s="804"/>
      <c r="F3440" s="502"/>
      <c r="G3440" s="502"/>
      <c r="H3440" s="502"/>
    </row>
    <row r="3441" spans="4:8" s="5" customFormat="1" x14ac:dyDescent="0.2">
      <c r="D3441" s="803"/>
      <c r="E3441" s="804"/>
      <c r="F3441" s="502"/>
      <c r="G3441" s="502"/>
      <c r="H3441" s="502"/>
    </row>
    <row r="3442" spans="4:8" s="5" customFormat="1" x14ac:dyDescent="0.2">
      <c r="D3442" s="803"/>
      <c r="E3442" s="804"/>
      <c r="F3442" s="502"/>
      <c r="G3442" s="502"/>
      <c r="H3442" s="502"/>
    </row>
    <row r="3443" spans="4:8" s="5" customFormat="1" x14ac:dyDescent="0.2">
      <c r="D3443" s="803"/>
      <c r="E3443" s="804"/>
      <c r="F3443" s="502"/>
      <c r="G3443" s="502"/>
      <c r="H3443" s="502"/>
    </row>
    <row r="3444" spans="4:8" s="5" customFormat="1" x14ac:dyDescent="0.2">
      <c r="D3444" s="803"/>
      <c r="E3444" s="804"/>
      <c r="F3444" s="502"/>
      <c r="G3444" s="502"/>
      <c r="H3444" s="502"/>
    </row>
    <row r="3445" spans="4:8" s="5" customFormat="1" x14ac:dyDescent="0.2">
      <c r="D3445" s="803"/>
      <c r="E3445" s="804"/>
      <c r="F3445" s="502"/>
      <c r="G3445" s="502"/>
      <c r="H3445" s="502"/>
    </row>
    <row r="3446" spans="4:8" s="5" customFormat="1" x14ac:dyDescent="0.2">
      <c r="D3446" s="803"/>
      <c r="E3446" s="804"/>
      <c r="F3446" s="502"/>
      <c r="G3446" s="502"/>
      <c r="H3446" s="502"/>
    </row>
    <row r="3447" spans="4:8" s="5" customFormat="1" x14ac:dyDescent="0.2">
      <c r="D3447" s="803"/>
      <c r="E3447" s="804"/>
      <c r="F3447" s="502"/>
      <c r="G3447" s="502"/>
      <c r="H3447" s="502"/>
    </row>
    <row r="3448" spans="4:8" s="5" customFormat="1" x14ac:dyDescent="0.2">
      <c r="D3448" s="803"/>
      <c r="E3448" s="804"/>
      <c r="F3448" s="502"/>
      <c r="G3448" s="502"/>
      <c r="H3448" s="502"/>
    </row>
    <row r="3449" spans="4:8" s="5" customFormat="1" x14ac:dyDescent="0.2">
      <c r="D3449" s="803"/>
      <c r="E3449" s="804"/>
      <c r="F3449" s="502"/>
      <c r="G3449" s="502"/>
      <c r="H3449" s="502"/>
    </row>
    <row r="3450" spans="4:8" s="5" customFormat="1" x14ac:dyDescent="0.2">
      <c r="D3450" s="803"/>
      <c r="E3450" s="804"/>
      <c r="F3450" s="502"/>
      <c r="G3450" s="502"/>
      <c r="H3450" s="502"/>
    </row>
    <row r="3451" spans="4:8" s="5" customFormat="1" x14ac:dyDescent="0.2">
      <c r="D3451" s="803"/>
      <c r="E3451" s="804"/>
      <c r="F3451" s="502"/>
      <c r="G3451" s="502"/>
      <c r="H3451" s="502"/>
    </row>
    <row r="3452" spans="4:8" s="5" customFormat="1" x14ac:dyDescent="0.2">
      <c r="D3452" s="803"/>
      <c r="E3452" s="804"/>
      <c r="F3452" s="502"/>
      <c r="G3452" s="502"/>
      <c r="H3452" s="502"/>
    </row>
    <row r="3453" spans="4:8" s="5" customFormat="1" x14ac:dyDescent="0.2">
      <c r="D3453" s="803"/>
      <c r="E3453" s="804"/>
      <c r="F3453" s="502"/>
      <c r="G3453" s="502"/>
      <c r="H3453" s="502"/>
    </row>
    <row r="3454" spans="4:8" s="5" customFormat="1" x14ac:dyDescent="0.2">
      <c r="D3454" s="803"/>
      <c r="E3454" s="804"/>
      <c r="F3454" s="502"/>
      <c r="G3454" s="502"/>
      <c r="H3454" s="502"/>
    </row>
    <row r="3455" spans="4:8" s="5" customFormat="1" x14ac:dyDescent="0.2">
      <c r="D3455" s="803"/>
      <c r="E3455" s="804"/>
      <c r="F3455" s="502"/>
      <c r="G3455" s="502"/>
      <c r="H3455" s="502"/>
    </row>
    <row r="3456" spans="4:8" s="5" customFormat="1" x14ac:dyDescent="0.2">
      <c r="D3456" s="803"/>
      <c r="E3456" s="804"/>
      <c r="F3456" s="502"/>
      <c r="G3456" s="502"/>
      <c r="H3456" s="502"/>
    </row>
    <row r="3457" spans="4:8" s="5" customFormat="1" x14ac:dyDescent="0.2">
      <c r="D3457" s="803"/>
      <c r="E3457" s="804"/>
      <c r="F3457" s="502"/>
      <c r="G3457" s="502"/>
      <c r="H3457" s="502"/>
    </row>
    <row r="3458" spans="4:8" s="5" customFormat="1" x14ac:dyDescent="0.2">
      <c r="D3458" s="803"/>
      <c r="E3458" s="804"/>
      <c r="F3458" s="502"/>
      <c r="G3458" s="502"/>
      <c r="H3458" s="502"/>
    </row>
    <row r="3459" spans="4:8" s="5" customFormat="1" x14ac:dyDescent="0.2">
      <c r="D3459" s="803"/>
      <c r="E3459" s="804"/>
      <c r="F3459" s="502"/>
      <c r="G3459" s="502"/>
      <c r="H3459" s="502"/>
    </row>
    <row r="3460" spans="4:8" s="5" customFormat="1" x14ac:dyDescent="0.2">
      <c r="D3460" s="803"/>
      <c r="E3460" s="804"/>
      <c r="F3460" s="502"/>
      <c r="G3460" s="502"/>
      <c r="H3460" s="502"/>
    </row>
    <row r="3461" spans="4:8" s="5" customFormat="1" x14ac:dyDescent="0.2">
      <c r="D3461" s="803"/>
      <c r="E3461" s="804"/>
      <c r="F3461" s="502"/>
      <c r="G3461" s="502"/>
      <c r="H3461" s="502"/>
    </row>
    <row r="3462" spans="4:8" s="5" customFormat="1" x14ac:dyDescent="0.2">
      <c r="D3462" s="803"/>
      <c r="E3462" s="804"/>
      <c r="F3462" s="502"/>
      <c r="G3462" s="502"/>
      <c r="H3462" s="502"/>
    </row>
    <row r="3463" spans="4:8" s="5" customFormat="1" x14ac:dyDescent="0.2">
      <c r="D3463" s="803"/>
      <c r="E3463" s="804"/>
      <c r="F3463" s="502"/>
      <c r="G3463" s="502"/>
      <c r="H3463" s="502"/>
    </row>
    <row r="3464" spans="4:8" s="5" customFormat="1" x14ac:dyDescent="0.2">
      <c r="D3464" s="803"/>
      <c r="E3464" s="804"/>
      <c r="F3464" s="502"/>
      <c r="G3464" s="502"/>
      <c r="H3464" s="502"/>
    </row>
    <row r="3465" spans="4:8" s="5" customFormat="1" x14ac:dyDescent="0.2">
      <c r="D3465" s="803"/>
      <c r="E3465" s="804"/>
      <c r="F3465" s="502"/>
      <c r="G3465" s="502"/>
      <c r="H3465" s="502"/>
    </row>
    <row r="3466" spans="4:8" s="5" customFormat="1" x14ac:dyDescent="0.2">
      <c r="D3466" s="803"/>
      <c r="E3466" s="804"/>
      <c r="F3466" s="502"/>
      <c r="G3466" s="502"/>
      <c r="H3466" s="502"/>
    </row>
    <row r="3467" spans="4:8" s="5" customFormat="1" x14ac:dyDescent="0.2">
      <c r="D3467" s="803"/>
      <c r="E3467" s="804"/>
      <c r="F3467" s="502"/>
      <c r="G3467" s="502"/>
      <c r="H3467" s="502"/>
    </row>
    <row r="3468" spans="4:8" s="5" customFormat="1" x14ac:dyDescent="0.2">
      <c r="D3468" s="803"/>
      <c r="E3468" s="804"/>
      <c r="F3468" s="502"/>
      <c r="G3468" s="502"/>
      <c r="H3468" s="502"/>
    </row>
    <row r="3469" spans="4:8" s="5" customFormat="1" x14ac:dyDescent="0.2">
      <c r="D3469" s="803"/>
      <c r="E3469" s="804"/>
      <c r="F3469" s="502"/>
      <c r="G3469" s="502"/>
      <c r="H3469" s="502"/>
    </row>
    <row r="3470" spans="4:8" s="5" customFormat="1" x14ac:dyDescent="0.2">
      <c r="D3470" s="803"/>
      <c r="E3470" s="804"/>
      <c r="F3470" s="502"/>
      <c r="G3470" s="502"/>
      <c r="H3470" s="502"/>
    </row>
    <row r="3471" spans="4:8" s="5" customFormat="1" x14ac:dyDescent="0.2">
      <c r="D3471" s="803"/>
      <c r="E3471" s="804"/>
      <c r="F3471" s="502"/>
      <c r="G3471" s="502"/>
      <c r="H3471" s="502"/>
    </row>
    <row r="3472" spans="4:8" s="5" customFormat="1" x14ac:dyDescent="0.2">
      <c r="D3472" s="803"/>
      <c r="E3472" s="804"/>
      <c r="F3472" s="502"/>
      <c r="G3472" s="502"/>
      <c r="H3472" s="502"/>
    </row>
    <row r="3473" spans="4:8" s="5" customFormat="1" x14ac:dyDescent="0.2">
      <c r="D3473" s="803"/>
      <c r="E3473" s="804"/>
      <c r="F3473" s="502"/>
      <c r="G3473" s="502"/>
      <c r="H3473" s="502"/>
    </row>
    <row r="3474" spans="4:8" s="5" customFormat="1" x14ac:dyDescent="0.2">
      <c r="D3474" s="803"/>
      <c r="E3474" s="804"/>
      <c r="F3474" s="502"/>
      <c r="G3474" s="502"/>
      <c r="H3474" s="502"/>
    </row>
    <row r="3475" spans="4:8" s="5" customFormat="1" x14ac:dyDescent="0.2">
      <c r="D3475" s="803"/>
      <c r="E3475" s="804"/>
      <c r="F3475" s="502"/>
      <c r="G3475" s="502"/>
      <c r="H3475" s="502"/>
    </row>
    <row r="3476" spans="4:8" s="5" customFormat="1" x14ac:dyDescent="0.2">
      <c r="D3476" s="803"/>
      <c r="E3476" s="804"/>
      <c r="F3476" s="502"/>
      <c r="G3476" s="502"/>
      <c r="H3476" s="502"/>
    </row>
    <row r="3477" spans="4:8" s="5" customFormat="1" x14ac:dyDescent="0.2">
      <c r="D3477" s="803"/>
      <c r="E3477" s="804"/>
      <c r="F3477" s="502"/>
      <c r="G3477" s="502"/>
      <c r="H3477" s="502"/>
    </row>
    <row r="3478" spans="4:8" s="5" customFormat="1" x14ac:dyDescent="0.2">
      <c r="D3478" s="803"/>
      <c r="E3478" s="804"/>
      <c r="F3478" s="502"/>
      <c r="G3478" s="502"/>
      <c r="H3478" s="502"/>
    </row>
    <row r="3479" spans="4:8" s="5" customFormat="1" x14ac:dyDescent="0.2">
      <c r="D3479" s="803"/>
      <c r="E3479" s="804"/>
      <c r="F3479" s="502"/>
      <c r="G3479" s="502"/>
      <c r="H3479" s="502"/>
    </row>
    <row r="3480" spans="4:8" s="5" customFormat="1" x14ac:dyDescent="0.2">
      <c r="D3480" s="803"/>
      <c r="E3480" s="804"/>
      <c r="F3480" s="502"/>
      <c r="G3480" s="502"/>
      <c r="H3480" s="502"/>
    </row>
    <row r="3481" spans="4:8" s="5" customFormat="1" x14ac:dyDescent="0.2">
      <c r="D3481" s="803"/>
      <c r="E3481" s="804"/>
      <c r="F3481" s="502"/>
      <c r="G3481" s="502"/>
      <c r="H3481" s="502"/>
    </row>
    <row r="3482" spans="4:8" s="5" customFormat="1" x14ac:dyDescent="0.2">
      <c r="D3482" s="803"/>
      <c r="E3482" s="804"/>
      <c r="F3482" s="502"/>
      <c r="G3482" s="502"/>
      <c r="H3482" s="502"/>
    </row>
    <row r="3483" spans="4:8" s="5" customFormat="1" x14ac:dyDescent="0.2">
      <c r="D3483" s="803"/>
      <c r="E3483" s="804"/>
      <c r="F3483" s="502"/>
      <c r="G3483" s="502"/>
      <c r="H3483" s="502"/>
    </row>
    <row r="3484" spans="4:8" s="5" customFormat="1" x14ac:dyDescent="0.2">
      <c r="D3484" s="803"/>
      <c r="E3484" s="804"/>
      <c r="F3484" s="502"/>
      <c r="G3484" s="502"/>
      <c r="H3484" s="502"/>
    </row>
    <row r="3485" spans="4:8" s="5" customFormat="1" x14ac:dyDescent="0.2">
      <c r="D3485" s="803"/>
      <c r="E3485" s="804"/>
      <c r="F3485" s="502"/>
      <c r="G3485" s="502"/>
      <c r="H3485" s="502"/>
    </row>
    <row r="3486" spans="4:8" s="5" customFormat="1" x14ac:dyDescent="0.2">
      <c r="D3486" s="803"/>
      <c r="E3486" s="804"/>
      <c r="F3486" s="502"/>
      <c r="G3486" s="502"/>
      <c r="H3486" s="502"/>
    </row>
    <row r="3487" spans="4:8" s="5" customFormat="1" x14ac:dyDescent="0.2">
      <c r="D3487" s="803"/>
      <c r="E3487" s="804"/>
      <c r="F3487" s="502"/>
      <c r="G3487" s="502"/>
      <c r="H3487" s="502"/>
    </row>
    <row r="3488" spans="4:8" s="5" customFormat="1" x14ac:dyDescent="0.2">
      <c r="D3488" s="803"/>
      <c r="E3488" s="804"/>
      <c r="F3488" s="502"/>
      <c r="G3488" s="502"/>
      <c r="H3488" s="502"/>
    </row>
    <row r="3489" spans="4:8" s="5" customFormat="1" x14ac:dyDescent="0.2">
      <c r="D3489" s="803"/>
      <c r="E3489" s="804"/>
      <c r="F3489" s="502"/>
      <c r="G3489" s="502"/>
      <c r="H3489" s="502"/>
    </row>
    <row r="3490" spans="4:8" s="5" customFormat="1" x14ac:dyDescent="0.2">
      <c r="D3490" s="803"/>
      <c r="E3490" s="804"/>
      <c r="F3490" s="502"/>
      <c r="G3490" s="502"/>
      <c r="H3490" s="502"/>
    </row>
    <row r="3491" spans="4:8" s="5" customFormat="1" x14ac:dyDescent="0.2">
      <c r="D3491" s="803"/>
      <c r="E3491" s="804"/>
      <c r="F3491" s="502"/>
      <c r="G3491" s="502"/>
      <c r="H3491" s="502"/>
    </row>
    <row r="3492" spans="4:8" s="5" customFormat="1" x14ac:dyDescent="0.2">
      <c r="D3492" s="803"/>
      <c r="E3492" s="804"/>
      <c r="F3492" s="502"/>
      <c r="G3492" s="502"/>
      <c r="H3492" s="502"/>
    </row>
    <row r="3493" spans="4:8" s="5" customFormat="1" x14ac:dyDescent="0.2">
      <c r="D3493" s="803"/>
      <c r="E3493" s="804"/>
      <c r="F3493" s="502"/>
      <c r="G3493" s="502"/>
      <c r="H3493" s="502"/>
    </row>
    <row r="3494" spans="4:8" s="5" customFormat="1" x14ac:dyDescent="0.2">
      <c r="D3494" s="803"/>
      <c r="E3494" s="804"/>
      <c r="F3494" s="502"/>
      <c r="G3494" s="502"/>
      <c r="H3494" s="502"/>
    </row>
    <row r="3495" spans="4:8" s="5" customFormat="1" x14ac:dyDescent="0.2">
      <c r="D3495" s="803"/>
      <c r="E3495" s="804"/>
      <c r="F3495" s="502"/>
      <c r="G3495" s="502"/>
      <c r="H3495" s="502"/>
    </row>
    <row r="3496" spans="4:8" s="5" customFormat="1" x14ac:dyDescent="0.2">
      <c r="D3496" s="803"/>
      <c r="E3496" s="804"/>
      <c r="F3496" s="502"/>
      <c r="G3496" s="502"/>
      <c r="H3496" s="502"/>
    </row>
    <row r="3497" spans="4:8" s="5" customFormat="1" x14ac:dyDescent="0.2">
      <c r="D3497" s="803"/>
      <c r="E3497" s="804"/>
      <c r="F3497" s="502"/>
      <c r="G3497" s="502"/>
      <c r="H3497" s="502"/>
    </row>
    <row r="3498" spans="4:8" s="5" customFormat="1" x14ac:dyDescent="0.2">
      <c r="D3498" s="803"/>
      <c r="E3498" s="804"/>
      <c r="F3498" s="502"/>
      <c r="G3498" s="502"/>
      <c r="H3498" s="502"/>
    </row>
    <row r="3499" spans="4:8" s="5" customFormat="1" x14ac:dyDescent="0.2">
      <c r="D3499" s="803"/>
      <c r="E3499" s="804"/>
      <c r="F3499" s="502"/>
      <c r="G3499" s="502"/>
      <c r="H3499" s="502"/>
    </row>
    <row r="3500" spans="4:8" s="5" customFormat="1" x14ac:dyDescent="0.2">
      <c r="D3500" s="803"/>
      <c r="E3500" s="804"/>
      <c r="F3500" s="502"/>
      <c r="G3500" s="502"/>
      <c r="H3500" s="502"/>
    </row>
    <row r="3501" spans="4:8" s="5" customFormat="1" x14ac:dyDescent="0.2">
      <c r="D3501" s="803"/>
      <c r="E3501" s="804"/>
      <c r="F3501" s="502"/>
      <c r="G3501" s="502"/>
      <c r="H3501" s="502"/>
    </row>
    <row r="3502" spans="4:8" s="5" customFormat="1" x14ac:dyDescent="0.2">
      <c r="D3502" s="803"/>
      <c r="E3502" s="804"/>
      <c r="F3502" s="502"/>
      <c r="G3502" s="502"/>
      <c r="H3502" s="502"/>
    </row>
    <row r="3503" spans="4:8" s="5" customFormat="1" x14ac:dyDescent="0.2">
      <c r="D3503" s="803"/>
      <c r="E3503" s="804"/>
      <c r="F3503" s="502"/>
      <c r="G3503" s="502"/>
      <c r="H3503" s="502"/>
    </row>
    <row r="3504" spans="4:8" s="5" customFormat="1" x14ac:dyDescent="0.2">
      <c r="D3504" s="803"/>
      <c r="E3504" s="804"/>
      <c r="F3504" s="502"/>
      <c r="G3504" s="502"/>
      <c r="H3504" s="502"/>
    </row>
    <row r="3505" spans="4:8" s="5" customFormat="1" x14ac:dyDescent="0.2">
      <c r="D3505" s="803"/>
      <c r="E3505" s="804"/>
      <c r="F3505" s="502"/>
      <c r="G3505" s="502"/>
      <c r="H3505" s="502"/>
    </row>
    <row r="3506" spans="4:8" s="5" customFormat="1" x14ac:dyDescent="0.2">
      <c r="D3506" s="803"/>
      <c r="E3506" s="804"/>
      <c r="F3506" s="502"/>
      <c r="G3506" s="502"/>
      <c r="H3506" s="502"/>
    </row>
    <row r="3507" spans="4:8" s="5" customFormat="1" x14ac:dyDescent="0.2">
      <c r="D3507" s="803"/>
      <c r="E3507" s="804"/>
      <c r="F3507" s="502"/>
      <c r="G3507" s="502"/>
      <c r="H3507" s="502"/>
    </row>
    <row r="3508" spans="4:8" s="5" customFormat="1" x14ac:dyDescent="0.2">
      <c r="D3508" s="803"/>
      <c r="E3508" s="804"/>
      <c r="F3508" s="502"/>
      <c r="G3508" s="502"/>
      <c r="H3508" s="502"/>
    </row>
    <row r="3509" spans="4:8" s="5" customFormat="1" x14ac:dyDescent="0.2">
      <c r="D3509" s="803"/>
      <c r="E3509" s="804"/>
      <c r="F3509" s="502"/>
      <c r="G3509" s="502"/>
      <c r="H3509" s="502"/>
    </row>
    <row r="3510" spans="4:8" s="5" customFormat="1" x14ac:dyDescent="0.2">
      <c r="D3510" s="803"/>
      <c r="E3510" s="804"/>
      <c r="F3510" s="502"/>
      <c r="G3510" s="502"/>
      <c r="H3510" s="502"/>
    </row>
    <row r="3511" spans="4:8" s="5" customFormat="1" x14ac:dyDescent="0.2">
      <c r="D3511" s="803"/>
      <c r="E3511" s="804"/>
      <c r="F3511" s="502"/>
      <c r="G3511" s="502"/>
      <c r="H3511" s="502"/>
    </row>
    <row r="3512" spans="4:8" s="5" customFormat="1" x14ac:dyDescent="0.2">
      <c r="D3512" s="803"/>
      <c r="E3512" s="804"/>
      <c r="F3512" s="502"/>
      <c r="G3512" s="502"/>
      <c r="H3512" s="502"/>
    </row>
    <row r="3513" spans="4:8" s="5" customFormat="1" x14ac:dyDescent="0.2">
      <c r="D3513" s="803"/>
      <c r="E3513" s="804"/>
      <c r="F3513" s="502"/>
      <c r="G3513" s="502"/>
      <c r="H3513" s="502"/>
    </row>
    <row r="3514" spans="4:8" s="5" customFormat="1" x14ac:dyDescent="0.2">
      <c r="D3514" s="803"/>
      <c r="E3514" s="804"/>
      <c r="F3514" s="502"/>
      <c r="G3514" s="502"/>
      <c r="H3514" s="502"/>
    </row>
    <row r="3515" spans="4:8" s="5" customFormat="1" x14ac:dyDescent="0.2">
      <c r="D3515" s="803"/>
      <c r="E3515" s="804"/>
      <c r="F3515" s="502"/>
      <c r="G3515" s="502"/>
      <c r="H3515" s="502"/>
    </row>
    <row r="3516" spans="4:8" s="5" customFormat="1" x14ac:dyDescent="0.2">
      <c r="D3516" s="803"/>
      <c r="E3516" s="804"/>
      <c r="F3516" s="502"/>
      <c r="G3516" s="502"/>
      <c r="H3516" s="502"/>
    </row>
    <row r="3517" spans="4:8" s="5" customFormat="1" x14ac:dyDescent="0.2">
      <c r="D3517" s="803"/>
      <c r="E3517" s="804"/>
      <c r="F3517" s="502"/>
      <c r="G3517" s="502"/>
      <c r="H3517" s="502"/>
    </row>
    <row r="3518" spans="4:8" s="5" customFormat="1" x14ac:dyDescent="0.2">
      <c r="D3518" s="803"/>
      <c r="E3518" s="804"/>
      <c r="F3518" s="502"/>
      <c r="G3518" s="502"/>
      <c r="H3518" s="502"/>
    </row>
    <row r="3519" spans="4:8" s="5" customFormat="1" x14ac:dyDescent="0.2">
      <c r="D3519" s="803"/>
      <c r="E3519" s="804"/>
      <c r="F3519" s="502"/>
      <c r="G3519" s="502"/>
      <c r="H3519" s="502"/>
    </row>
    <row r="3520" spans="4:8" s="5" customFormat="1" x14ac:dyDescent="0.2">
      <c r="D3520" s="803"/>
      <c r="E3520" s="804"/>
      <c r="F3520" s="502"/>
      <c r="G3520" s="502"/>
      <c r="H3520" s="502"/>
    </row>
    <row r="3521" spans="4:8" s="5" customFormat="1" x14ac:dyDescent="0.2">
      <c r="D3521" s="803"/>
      <c r="E3521" s="804"/>
      <c r="F3521" s="502"/>
      <c r="G3521" s="502"/>
      <c r="H3521" s="502"/>
    </row>
    <row r="3522" spans="4:8" s="5" customFormat="1" x14ac:dyDescent="0.2">
      <c r="D3522" s="803"/>
      <c r="E3522" s="804"/>
      <c r="F3522" s="502"/>
      <c r="G3522" s="502"/>
      <c r="H3522" s="502"/>
    </row>
    <row r="3523" spans="4:8" s="5" customFormat="1" x14ac:dyDescent="0.2">
      <c r="D3523" s="803"/>
      <c r="E3523" s="804"/>
      <c r="F3523" s="502"/>
      <c r="G3523" s="502"/>
      <c r="H3523" s="502"/>
    </row>
    <row r="3524" spans="4:8" s="5" customFormat="1" x14ac:dyDescent="0.2">
      <c r="D3524" s="803"/>
      <c r="E3524" s="804"/>
      <c r="F3524" s="502"/>
      <c r="G3524" s="502"/>
      <c r="H3524" s="502"/>
    </row>
    <row r="3525" spans="4:8" s="5" customFormat="1" x14ac:dyDescent="0.2">
      <c r="D3525" s="803"/>
      <c r="E3525" s="804"/>
      <c r="F3525" s="502"/>
      <c r="G3525" s="502"/>
      <c r="H3525" s="502"/>
    </row>
    <row r="3526" spans="4:8" s="5" customFormat="1" x14ac:dyDescent="0.2">
      <c r="D3526" s="803"/>
      <c r="E3526" s="804"/>
      <c r="F3526" s="502"/>
      <c r="G3526" s="502"/>
      <c r="H3526" s="502"/>
    </row>
    <row r="3527" spans="4:8" s="5" customFormat="1" x14ac:dyDescent="0.2">
      <c r="D3527" s="803"/>
      <c r="E3527" s="804"/>
      <c r="F3527" s="502"/>
      <c r="G3527" s="502"/>
      <c r="H3527" s="502"/>
    </row>
    <row r="3528" spans="4:8" s="5" customFormat="1" x14ac:dyDescent="0.2">
      <c r="D3528" s="803"/>
      <c r="E3528" s="804"/>
      <c r="F3528" s="502"/>
      <c r="G3528" s="502"/>
      <c r="H3528" s="502"/>
    </row>
    <row r="3529" spans="4:8" s="5" customFormat="1" x14ac:dyDescent="0.2">
      <c r="D3529" s="803"/>
      <c r="E3529" s="804"/>
      <c r="F3529" s="502"/>
      <c r="G3529" s="502"/>
      <c r="H3529" s="502"/>
    </row>
    <row r="3530" spans="4:8" s="5" customFormat="1" x14ac:dyDescent="0.2">
      <c r="D3530" s="803"/>
      <c r="E3530" s="804"/>
      <c r="F3530" s="502"/>
      <c r="G3530" s="502"/>
      <c r="H3530" s="502"/>
    </row>
    <row r="3531" spans="4:8" s="5" customFormat="1" x14ac:dyDescent="0.2">
      <c r="D3531" s="803"/>
      <c r="E3531" s="804"/>
      <c r="F3531" s="502"/>
      <c r="G3531" s="502"/>
      <c r="H3531" s="502"/>
    </row>
    <row r="3532" spans="4:8" s="5" customFormat="1" x14ac:dyDescent="0.2">
      <c r="D3532" s="803"/>
      <c r="E3532" s="804"/>
      <c r="F3532" s="502"/>
      <c r="G3532" s="502"/>
      <c r="H3532" s="502"/>
    </row>
    <row r="3533" spans="4:8" s="5" customFormat="1" x14ac:dyDescent="0.2">
      <c r="D3533" s="803"/>
      <c r="E3533" s="804"/>
      <c r="F3533" s="502"/>
      <c r="G3533" s="502"/>
      <c r="H3533" s="502"/>
    </row>
    <row r="3534" spans="4:8" s="5" customFormat="1" x14ac:dyDescent="0.2">
      <c r="D3534" s="803"/>
      <c r="E3534" s="804"/>
      <c r="F3534" s="502"/>
      <c r="G3534" s="502"/>
      <c r="H3534" s="502"/>
    </row>
    <row r="3535" spans="4:8" s="5" customFormat="1" x14ac:dyDescent="0.2">
      <c r="D3535" s="803"/>
      <c r="E3535" s="804"/>
      <c r="F3535" s="502"/>
      <c r="G3535" s="502"/>
      <c r="H3535" s="502"/>
    </row>
    <row r="3536" spans="4:8" s="5" customFormat="1" x14ac:dyDescent="0.2">
      <c r="D3536" s="803"/>
      <c r="E3536" s="804"/>
      <c r="F3536" s="502"/>
      <c r="G3536" s="502"/>
      <c r="H3536" s="502"/>
    </row>
    <row r="3537" spans="4:8" s="5" customFormat="1" x14ac:dyDescent="0.2">
      <c r="D3537" s="803"/>
      <c r="E3537" s="804"/>
      <c r="F3537" s="502"/>
      <c r="G3537" s="502"/>
      <c r="H3537" s="502"/>
    </row>
    <row r="3538" spans="4:8" s="5" customFormat="1" x14ac:dyDescent="0.2">
      <c r="D3538" s="803"/>
      <c r="E3538" s="804"/>
      <c r="F3538" s="502"/>
      <c r="G3538" s="502"/>
      <c r="H3538" s="502"/>
    </row>
    <row r="3539" spans="4:8" s="5" customFormat="1" x14ac:dyDescent="0.2">
      <c r="D3539" s="803"/>
      <c r="E3539" s="804"/>
      <c r="F3539" s="502"/>
      <c r="G3539" s="502"/>
      <c r="H3539" s="502"/>
    </row>
    <row r="3540" spans="4:8" s="5" customFormat="1" x14ac:dyDescent="0.2">
      <c r="D3540" s="803"/>
      <c r="E3540" s="804"/>
      <c r="F3540" s="502"/>
      <c r="G3540" s="502"/>
      <c r="H3540" s="502"/>
    </row>
    <row r="3541" spans="4:8" s="5" customFormat="1" x14ac:dyDescent="0.2">
      <c r="D3541" s="803"/>
      <c r="E3541" s="804"/>
      <c r="F3541" s="502"/>
      <c r="G3541" s="502"/>
      <c r="H3541" s="502"/>
    </row>
    <row r="3542" spans="4:8" s="5" customFormat="1" x14ac:dyDescent="0.2">
      <c r="D3542" s="803"/>
      <c r="E3542" s="804"/>
      <c r="F3542" s="502"/>
      <c r="G3542" s="502"/>
      <c r="H3542" s="502"/>
    </row>
    <row r="3543" spans="4:8" s="5" customFormat="1" x14ac:dyDescent="0.2">
      <c r="D3543" s="803"/>
      <c r="E3543" s="804"/>
      <c r="F3543" s="502"/>
      <c r="G3543" s="502"/>
      <c r="H3543" s="502"/>
    </row>
    <row r="3544" spans="4:8" s="5" customFormat="1" x14ac:dyDescent="0.2">
      <c r="D3544" s="803"/>
      <c r="E3544" s="804"/>
      <c r="F3544" s="502"/>
      <c r="G3544" s="502"/>
      <c r="H3544" s="502"/>
    </row>
    <row r="3545" spans="4:8" s="5" customFormat="1" x14ac:dyDescent="0.2">
      <c r="D3545" s="803"/>
      <c r="E3545" s="804"/>
      <c r="F3545" s="502"/>
      <c r="G3545" s="502"/>
      <c r="H3545" s="502"/>
    </row>
    <row r="3546" spans="4:8" s="5" customFormat="1" x14ac:dyDescent="0.2">
      <c r="D3546" s="803"/>
      <c r="E3546" s="804"/>
      <c r="F3546" s="502"/>
      <c r="G3546" s="502"/>
      <c r="H3546" s="502"/>
    </row>
    <row r="3547" spans="4:8" s="5" customFormat="1" x14ac:dyDescent="0.2">
      <c r="D3547" s="803"/>
      <c r="E3547" s="804"/>
      <c r="F3547" s="502"/>
      <c r="G3547" s="502"/>
      <c r="H3547" s="502"/>
    </row>
    <row r="3548" spans="4:8" s="5" customFormat="1" x14ac:dyDescent="0.2">
      <c r="D3548" s="803"/>
      <c r="E3548" s="804"/>
      <c r="F3548" s="502"/>
      <c r="G3548" s="502"/>
      <c r="H3548" s="502"/>
    </row>
    <row r="3549" spans="4:8" s="5" customFormat="1" x14ac:dyDescent="0.2">
      <c r="D3549" s="803"/>
      <c r="E3549" s="804"/>
      <c r="F3549" s="502"/>
      <c r="G3549" s="502"/>
      <c r="H3549" s="502"/>
    </row>
    <row r="3550" spans="4:8" s="5" customFormat="1" x14ac:dyDescent="0.2">
      <c r="D3550" s="803"/>
      <c r="E3550" s="804"/>
      <c r="F3550" s="502"/>
      <c r="G3550" s="502"/>
      <c r="H3550" s="502"/>
    </row>
    <row r="3551" spans="4:8" s="5" customFormat="1" x14ac:dyDescent="0.2">
      <c r="D3551" s="803"/>
      <c r="E3551" s="804"/>
      <c r="F3551" s="502"/>
      <c r="G3551" s="502"/>
      <c r="H3551" s="502"/>
    </row>
    <row r="3552" spans="4:8" s="5" customFormat="1" x14ac:dyDescent="0.2">
      <c r="D3552" s="803"/>
      <c r="E3552" s="804"/>
      <c r="F3552" s="502"/>
      <c r="G3552" s="502"/>
      <c r="H3552" s="502"/>
    </row>
    <row r="3553" spans="4:8" s="5" customFormat="1" x14ac:dyDescent="0.2">
      <c r="D3553" s="803"/>
      <c r="E3553" s="804"/>
      <c r="F3553" s="502"/>
      <c r="G3553" s="502"/>
      <c r="H3553" s="502"/>
    </row>
    <row r="3554" spans="4:8" s="5" customFormat="1" x14ac:dyDescent="0.2">
      <c r="D3554" s="803"/>
      <c r="E3554" s="804"/>
      <c r="F3554" s="502"/>
      <c r="G3554" s="502"/>
      <c r="H3554" s="502"/>
    </row>
    <row r="3555" spans="4:8" s="5" customFormat="1" x14ac:dyDescent="0.2">
      <c r="D3555" s="803"/>
      <c r="E3555" s="804"/>
      <c r="F3555" s="502"/>
      <c r="G3555" s="502"/>
      <c r="H3555" s="502"/>
    </row>
    <row r="3556" spans="4:8" s="5" customFormat="1" x14ac:dyDescent="0.2">
      <c r="D3556" s="803"/>
      <c r="E3556" s="804"/>
      <c r="F3556" s="502"/>
      <c r="G3556" s="502"/>
      <c r="H3556" s="502"/>
    </row>
    <row r="3557" spans="4:8" s="5" customFormat="1" x14ac:dyDescent="0.2">
      <c r="D3557" s="803"/>
      <c r="E3557" s="804"/>
      <c r="F3557" s="502"/>
      <c r="G3557" s="502"/>
      <c r="H3557" s="502"/>
    </row>
    <row r="3558" spans="4:8" s="5" customFormat="1" x14ac:dyDescent="0.2">
      <c r="D3558" s="803"/>
      <c r="E3558" s="804"/>
      <c r="F3558" s="502"/>
      <c r="G3558" s="502"/>
      <c r="H3558" s="502"/>
    </row>
    <row r="3559" spans="4:8" s="5" customFormat="1" x14ac:dyDescent="0.2">
      <c r="D3559" s="803"/>
      <c r="E3559" s="804"/>
      <c r="F3559" s="502"/>
      <c r="G3559" s="502"/>
      <c r="H3559" s="502"/>
    </row>
    <row r="3560" spans="4:8" s="5" customFormat="1" x14ac:dyDescent="0.2">
      <c r="D3560" s="803"/>
      <c r="E3560" s="804"/>
      <c r="F3560" s="502"/>
      <c r="G3560" s="502"/>
      <c r="H3560" s="502"/>
    </row>
    <row r="3561" spans="4:8" s="5" customFormat="1" x14ac:dyDescent="0.2">
      <c r="D3561" s="803"/>
      <c r="E3561" s="804"/>
      <c r="F3561" s="502"/>
      <c r="G3561" s="502"/>
      <c r="H3561" s="502"/>
    </row>
    <row r="3562" spans="4:8" s="5" customFormat="1" x14ac:dyDescent="0.2">
      <c r="D3562" s="803"/>
      <c r="E3562" s="804"/>
      <c r="F3562" s="502"/>
      <c r="G3562" s="502"/>
      <c r="H3562" s="502"/>
    </row>
    <row r="3563" spans="4:8" s="5" customFormat="1" x14ac:dyDescent="0.2">
      <c r="D3563" s="803"/>
      <c r="E3563" s="804"/>
      <c r="F3563" s="502"/>
      <c r="G3563" s="502"/>
      <c r="H3563" s="502"/>
    </row>
    <row r="3564" spans="4:8" s="5" customFormat="1" x14ac:dyDescent="0.2">
      <c r="D3564" s="803"/>
      <c r="E3564" s="804"/>
      <c r="F3564" s="502"/>
      <c r="G3564" s="502"/>
      <c r="H3564" s="502"/>
    </row>
    <row r="3565" spans="4:8" s="5" customFormat="1" x14ac:dyDescent="0.2">
      <c r="D3565" s="803"/>
      <c r="E3565" s="804"/>
      <c r="F3565" s="502"/>
      <c r="G3565" s="502"/>
      <c r="H3565" s="502"/>
    </row>
    <row r="3566" spans="4:8" s="5" customFormat="1" x14ac:dyDescent="0.2">
      <c r="D3566" s="803"/>
      <c r="E3566" s="804"/>
      <c r="F3566" s="502"/>
      <c r="G3566" s="502"/>
      <c r="H3566" s="502"/>
    </row>
    <row r="3567" spans="4:8" s="5" customFormat="1" x14ac:dyDescent="0.2">
      <c r="D3567" s="803"/>
      <c r="E3567" s="804"/>
      <c r="F3567" s="502"/>
      <c r="G3567" s="502"/>
      <c r="H3567" s="502"/>
    </row>
    <row r="3568" spans="4:8" s="5" customFormat="1" x14ac:dyDescent="0.2">
      <c r="D3568" s="803"/>
      <c r="E3568" s="804"/>
      <c r="F3568" s="502"/>
      <c r="G3568" s="502"/>
      <c r="H3568" s="502"/>
    </row>
    <row r="3569" spans="4:8" s="5" customFormat="1" x14ac:dyDescent="0.2">
      <c r="D3569" s="803"/>
      <c r="E3569" s="804"/>
      <c r="F3569" s="502"/>
      <c r="G3569" s="502"/>
      <c r="H3569" s="502"/>
    </row>
    <row r="3570" spans="4:8" s="5" customFormat="1" x14ac:dyDescent="0.2">
      <c r="D3570" s="803"/>
      <c r="E3570" s="804"/>
      <c r="F3570" s="502"/>
      <c r="G3570" s="502"/>
      <c r="H3570" s="502"/>
    </row>
    <row r="3571" spans="4:8" s="5" customFormat="1" x14ac:dyDescent="0.2">
      <c r="D3571" s="803"/>
      <c r="E3571" s="804"/>
      <c r="F3571" s="502"/>
      <c r="G3571" s="502"/>
      <c r="H3571" s="502"/>
    </row>
    <row r="3572" spans="4:8" s="5" customFormat="1" x14ac:dyDescent="0.2">
      <c r="D3572" s="803"/>
      <c r="E3572" s="804"/>
      <c r="F3572" s="502"/>
      <c r="G3572" s="502"/>
      <c r="H3572" s="502"/>
    </row>
    <row r="3573" spans="4:8" s="5" customFormat="1" x14ac:dyDescent="0.2">
      <c r="D3573" s="803"/>
      <c r="E3573" s="804"/>
      <c r="F3573" s="502"/>
      <c r="G3573" s="502"/>
      <c r="H3573" s="502"/>
    </row>
    <row r="3574" spans="4:8" s="5" customFormat="1" x14ac:dyDescent="0.2">
      <c r="D3574" s="803"/>
      <c r="E3574" s="804"/>
      <c r="F3574" s="502"/>
      <c r="G3574" s="502"/>
      <c r="H3574" s="502"/>
    </row>
    <row r="3575" spans="4:8" s="5" customFormat="1" x14ac:dyDescent="0.2">
      <c r="D3575" s="803"/>
      <c r="E3575" s="804"/>
      <c r="F3575" s="502"/>
      <c r="G3575" s="502"/>
      <c r="H3575" s="502"/>
    </row>
    <row r="3576" spans="4:8" s="5" customFormat="1" x14ac:dyDescent="0.2">
      <c r="D3576" s="803"/>
      <c r="E3576" s="804"/>
      <c r="F3576" s="502"/>
      <c r="G3576" s="502"/>
      <c r="H3576" s="502"/>
    </row>
    <row r="3577" spans="4:8" s="5" customFormat="1" x14ac:dyDescent="0.2">
      <c r="D3577" s="803"/>
      <c r="E3577" s="804"/>
      <c r="F3577" s="502"/>
      <c r="G3577" s="502"/>
      <c r="H3577" s="502"/>
    </row>
    <row r="3578" spans="4:8" s="5" customFormat="1" x14ac:dyDescent="0.2">
      <c r="D3578" s="803"/>
      <c r="E3578" s="804"/>
      <c r="F3578" s="502"/>
      <c r="G3578" s="502"/>
      <c r="H3578" s="502"/>
    </row>
    <row r="3579" spans="4:8" s="5" customFormat="1" x14ac:dyDescent="0.2">
      <c r="D3579" s="803"/>
      <c r="E3579" s="804"/>
      <c r="F3579" s="502"/>
      <c r="G3579" s="502"/>
      <c r="H3579" s="502"/>
    </row>
    <row r="3580" spans="4:8" s="5" customFormat="1" x14ac:dyDescent="0.2">
      <c r="D3580" s="803"/>
      <c r="E3580" s="804"/>
      <c r="F3580" s="502"/>
      <c r="G3580" s="502"/>
      <c r="H3580" s="502"/>
    </row>
    <row r="3581" spans="4:8" s="5" customFormat="1" x14ac:dyDescent="0.2">
      <c r="D3581" s="803"/>
      <c r="E3581" s="804"/>
      <c r="F3581" s="502"/>
      <c r="G3581" s="502"/>
      <c r="H3581" s="502"/>
    </row>
    <row r="3582" spans="4:8" s="5" customFormat="1" x14ac:dyDescent="0.2">
      <c r="D3582" s="803"/>
      <c r="E3582" s="804"/>
      <c r="F3582" s="502"/>
      <c r="G3582" s="502"/>
      <c r="H3582" s="502"/>
    </row>
    <row r="3583" spans="4:8" s="5" customFormat="1" x14ac:dyDescent="0.2">
      <c r="D3583" s="803"/>
      <c r="E3583" s="804"/>
      <c r="F3583" s="502"/>
      <c r="G3583" s="502"/>
      <c r="H3583" s="502"/>
    </row>
    <row r="3584" spans="4:8" s="5" customFormat="1" x14ac:dyDescent="0.2">
      <c r="D3584" s="803"/>
      <c r="E3584" s="804"/>
      <c r="F3584" s="502"/>
      <c r="G3584" s="502"/>
      <c r="H3584" s="502"/>
    </row>
    <row r="3585" spans="4:8" s="5" customFormat="1" x14ac:dyDescent="0.2">
      <c r="D3585" s="803"/>
      <c r="E3585" s="804"/>
      <c r="F3585" s="502"/>
      <c r="G3585" s="502"/>
      <c r="H3585" s="502"/>
    </row>
    <row r="3586" spans="4:8" s="5" customFormat="1" x14ac:dyDescent="0.2">
      <c r="D3586" s="803"/>
      <c r="E3586" s="804"/>
      <c r="F3586" s="502"/>
      <c r="G3586" s="502"/>
      <c r="H3586" s="502"/>
    </row>
    <row r="3587" spans="4:8" s="5" customFormat="1" x14ac:dyDescent="0.2">
      <c r="D3587" s="803"/>
      <c r="E3587" s="804"/>
      <c r="F3587" s="502"/>
      <c r="G3587" s="502"/>
      <c r="H3587" s="502"/>
    </row>
    <row r="3588" spans="4:8" s="5" customFormat="1" x14ac:dyDescent="0.2">
      <c r="D3588" s="803"/>
      <c r="E3588" s="804"/>
      <c r="F3588" s="502"/>
      <c r="G3588" s="502"/>
      <c r="H3588" s="502"/>
    </row>
    <row r="3589" spans="4:8" s="5" customFormat="1" x14ac:dyDescent="0.2">
      <c r="D3589" s="803"/>
      <c r="E3589" s="804"/>
      <c r="F3589" s="502"/>
      <c r="G3589" s="502"/>
      <c r="H3589" s="502"/>
    </row>
    <row r="3590" spans="4:8" s="5" customFormat="1" x14ac:dyDescent="0.2">
      <c r="D3590" s="803"/>
      <c r="E3590" s="804"/>
      <c r="F3590" s="502"/>
      <c r="G3590" s="502"/>
      <c r="H3590" s="502"/>
    </row>
    <row r="3591" spans="4:8" s="5" customFormat="1" x14ac:dyDescent="0.2">
      <c r="D3591" s="803"/>
      <c r="E3591" s="804"/>
      <c r="F3591" s="502"/>
      <c r="G3591" s="502"/>
      <c r="H3591" s="502"/>
    </row>
    <row r="3592" spans="4:8" s="5" customFormat="1" x14ac:dyDescent="0.2">
      <c r="D3592" s="803"/>
      <c r="E3592" s="804"/>
      <c r="F3592" s="502"/>
      <c r="G3592" s="502"/>
      <c r="H3592" s="502"/>
    </row>
    <row r="3593" spans="4:8" s="5" customFormat="1" x14ac:dyDescent="0.2">
      <c r="D3593" s="803"/>
      <c r="E3593" s="804"/>
      <c r="F3593" s="502"/>
      <c r="G3593" s="502"/>
      <c r="H3593" s="502"/>
    </row>
    <row r="3594" spans="4:8" s="5" customFormat="1" x14ac:dyDescent="0.2">
      <c r="D3594" s="803"/>
      <c r="E3594" s="804"/>
      <c r="F3594" s="502"/>
      <c r="G3594" s="502"/>
      <c r="H3594" s="502"/>
    </row>
    <row r="3595" spans="4:8" s="5" customFormat="1" x14ac:dyDescent="0.2">
      <c r="D3595" s="803"/>
      <c r="E3595" s="804"/>
      <c r="F3595" s="502"/>
      <c r="G3595" s="502"/>
      <c r="H3595" s="502"/>
    </row>
    <row r="3596" spans="4:8" s="5" customFormat="1" x14ac:dyDescent="0.2">
      <c r="D3596" s="803"/>
      <c r="E3596" s="804"/>
      <c r="F3596" s="502"/>
      <c r="G3596" s="502"/>
      <c r="H3596" s="502"/>
    </row>
    <row r="3597" spans="4:8" s="5" customFormat="1" x14ac:dyDescent="0.2">
      <c r="D3597" s="803"/>
      <c r="E3597" s="804"/>
      <c r="F3597" s="502"/>
      <c r="G3597" s="502"/>
      <c r="H3597" s="502"/>
    </row>
    <row r="3598" spans="4:8" s="5" customFormat="1" x14ac:dyDescent="0.2">
      <c r="D3598" s="803"/>
      <c r="E3598" s="804"/>
      <c r="F3598" s="502"/>
      <c r="G3598" s="502"/>
      <c r="H3598" s="502"/>
    </row>
    <row r="3599" spans="4:8" s="5" customFormat="1" x14ac:dyDescent="0.2">
      <c r="D3599" s="803"/>
      <c r="E3599" s="804"/>
      <c r="F3599" s="502"/>
      <c r="G3599" s="502"/>
      <c r="H3599" s="502"/>
    </row>
    <row r="3600" spans="4:8" s="5" customFormat="1" x14ac:dyDescent="0.2">
      <c r="D3600" s="803"/>
      <c r="E3600" s="804"/>
      <c r="F3600" s="502"/>
      <c r="G3600" s="502"/>
      <c r="H3600" s="502"/>
    </row>
    <row r="3601" spans="4:8" s="5" customFormat="1" x14ac:dyDescent="0.2">
      <c r="D3601" s="803"/>
      <c r="E3601" s="804"/>
      <c r="F3601" s="502"/>
      <c r="G3601" s="502"/>
      <c r="H3601" s="502"/>
    </row>
    <row r="3602" spans="4:8" s="5" customFormat="1" x14ac:dyDescent="0.2">
      <c r="D3602" s="803"/>
      <c r="E3602" s="804"/>
      <c r="F3602" s="502"/>
      <c r="G3602" s="502"/>
      <c r="H3602" s="502"/>
    </row>
    <row r="3603" spans="4:8" s="5" customFormat="1" x14ac:dyDescent="0.2">
      <c r="D3603" s="803"/>
      <c r="E3603" s="804"/>
      <c r="F3603" s="502"/>
      <c r="G3603" s="502"/>
      <c r="H3603" s="502"/>
    </row>
    <row r="3604" spans="4:8" s="5" customFormat="1" x14ac:dyDescent="0.2">
      <c r="D3604" s="803"/>
      <c r="E3604" s="804"/>
      <c r="F3604" s="502"/>
      <c r="G3604" s="502"/>
      <c r="H3604" s="502"/>
    </row>
    <row r="3605" spans="4:8" s="5" customFormat="1" x14ac:dyDescent="0.2">
      <c r="D3605" s="803"/>
      <c r="E3605" s="804"/>
      <c r="F3605" s="502"/>
      <c r="G3605" s="502"/>
      <c r="H3605" s="502"/>
    </row>
    <row r="3606" spans="4:8" s="5" customFormat="1" x14ac:dyDescent="0.2">
      <c r="D3606" s="803"/>
      <c r="E3606" s="804"/>
      <c r="F3606" s="502"/>
      <c r="G3606" s="502"/>
      <c r="H3606" s="502"/>
    </row>
    <row r="3607" spans="4:8" s="5" customFormat="1" x14ac:dyDescent="0.2">
      <c r="D3607" s="803"/>
      <c r="E3607" s="804"/>
      <c r="F3607" s="502"/>
      <c r="G3607" s="502"/>
      <c r="H3607" s="502"/>
    </row>
    <row r="3608" spans="4:8" s="5" customFormat="1" x14ac:dyDescent="0.2">
      <c r="D3608" s="803"/>
      <c r="E3608" s="804"/>
      <c r="F3608" s="502"/>
      <c r="G3608" s="502"/>
      <c r="H3608" s="502"/>
    </row>
    <row r="3609" spans="4:8" s="5" customFormat="1" x14ac:dyDescent="0.2">
      <c r="D3609" s="803"/>
      <c r="E3609" s="804"/>
      <c r="F3609" s="502"/>
      <c r="G3609" s="502"/>
      <c r="H3609" s="502"/>
    </row>
    <row r="3610" spans="4:8" s="5" customFormat="1" x14ac:dyDescent="0.2">
      <c r="D3610" s="803"/>
      <c r="E3610" s="804"/>
      <c r="F3610" s="502"/>
      <c r="G3610" s="502"/>
      <c r="H3610" s="502"/>
    </row>
    <row r="3611" spans="4:8" s="5" customFormat="1" x14ac:dyDescent="0.2">
      <c r="D3611" s="803"/>
      <c r="E3611" s="804"/>
      <c r="F3611" s="502"/>
      <c r="G3611" s="502"/>
      <c r="H3611" s="502"/>
    </row>
    <row r="3612" spans="4:8" s="5" customFormat="1" x14ac:dyDescent="0.2">
      <c r="D3612" s="803"/>
      <c r="E3612" s="804"/>
      <c r="F3612" s="502"/>
      <c r="G3612" s="502"/>
      <c r="H3612" s="502"/>
    </row>
    <row r="3613" spans="4:8" s="5" customFormat="1" x14ac:dyDescent="0.2">
      <c r="D3613" s="803"/>
      <c r="E3613" s="804"/>
      <c r="F3613" s="502"/>
      <c r="G3613" s="502"/>
      <c r="H3613" s="502"/>
    </row>
    <row r="3614" spans="4:8" s="5" customFormat="1" x14ac:dyDescent="0.2">
      <c r="D3614" s="803"/>
      <c r="E3614" s="804"/>
      <c r="F3614" s="502"/>
      <c r="G3614" s="502"/>
      <c r="H3614" s="502"/>
    </row>
    <row r="3615" spans="4:8" s="5" customFormat="1" x14ac:dyDescent="0.2">
      <c r="D3615" s="803"/>
      <c r="E3615" s="804"/>
      <c r="F3615" s="502"/>
      <c r="G3615" s="502"/>
      <c r="H3615" s="502"/>
    </row>
    <row r="3616" spans="4:8" s="5" customFormat="1" x14ac:dyDescent="0.2">
      <c r="D3616" s="803"/>
      <c r="E3616" s="804"/>
      <c r="F3616" s="502"/>
      <c r="G3616" s="502"/>
      <c r="H3616" s="502"/>
    </row>
    <row r="3617" spans="4:8" s="5" customFormat="1" x14ac:dyDescent="0.2">
      <c r="D3617" s="803"/>
      <c r="E3617" s="804"/>
      <c r="F3617" s="502"/>
      <c r="G3617" s="502"/>
      <c r="H3617" s="502"/>
    </row>
    <row r="3618" spans="4:8" s="5" customFormat="1" x14ac:dyDescent="0.2">
      <c r="D3618" s="803"/>
      <c r="E3618" s="804"/>
      <c r="F3618" s="502"/>
      <c r="G3618" s="502"/>
      <c r="H3618" s="502"/>
    </row>
    <row r="3619" spans="4:8" s="5" customFormat="1" x14ac:dyDescent="0.2">
      <c r="D3619" s="803"/>
      <c r="E3619" s="804"/>
      <c r="F3619" s="502"/>
      <c r="G3619" s="502"/>
      <c r="H3619" s="502"/>
    </row>
    <row r="3620" spans="4:8" s="5" customFormat="1" x14ac:dyDescent="0.2">
      <c r="D3620" s="803"/>
      <c r="E3620" s="804"/>
      <c r="F3620" s="502"/>
      <c r="G3620" s="502"/>
      <c r="H3620" s="502"/>
    </row>
    <row r="3621" spans="4:8" s="5" customFormat="1" x14ac:dyDescent="0.2">
      <c r="D3621" s="803"/>
      <c r="E3621" s="804"/>
      <c r="F3621" s="502"/>
      <c r="G3621" s="502"/>
      <c r="H3621" s="502"/>
    </row>
    <row r="3622" spans="4:8" s="5" customFormat="1" x14ac:dyDescent="0.2">
      <c r="D3622" s="803"/>
      <c r="E3622" s="804"/>
      <c r="F3622" s="502"/>
      <c r="G3622" s="502"/>
      <c r="H3622" s="502"/>
    </row>
    <row r="3623" spans="4:8" s="5" customFormat="1" x14ac:dyDescent="0.2">
      <c r="D3623" s="803"/>
      <c r="E3623" s="804"/>
      <c r="F3623" s="502"/>
      <c r="G3623" s="502"/>
      <c r="H3623" s="502"/>
    </row>
    <row r="3624" spans="4:8" s="5" customFormat="1" x14ac:dyDescent="0.2">
      <c r="D3624" s="803"/>
      <c r="E3624" s="804"/>
      <c r="F3624" s="502"/>
      <c r="G3624" s="502"/>
      <c r="H3624" s="502"/>
    </row>
    <row r="3625" spans="4:8" s="5" customFormat="1" x14ac:dyDescent="0.2">
      <c r="D3625" s="803"/>
      <c r="E3625" s="804"/>
      <c r="F3625" s="502"/>
      <c r="G3625" s="502"/>
      <c r="H3625" s="502"/>
    </row>
    <row r="3626" spans="4:8" s="5" customFormat="1" x14ac:dyDescent="0.2">
      <c r="D3626" s="803"/>
      <c r="E3626" s="804"/>
      <c r="F3626" s="502"/>
      <c r="G3626" s="502"/>
      <c r="H3626" s="502"/>
    </row>
    <row r="3627" spans="4:8" s="5" customFormat="1" x14ac:dyDescent="0.2">
      <c r="D3627" s="803"/>
      <c r="E3627" s="804"/>
      <c r="F3627" s="502"/>
      <c r="G3627" s="502"/>
      <c r="H3627" s="502"/>
    </row>
    <row r="3628" spans="4:8" s="5" customFormat="1" x14ac:dyDescent="0.2">
      <c r="D3628" s="803"/>
      <c r="E3628" s="804"/>
      <c r="F3628" s="502"/>
      <c r="G3628" s="502"/>
      <c r="H3628" s="502"/>
    </row>
    <row r="3629" spans="4:8" s="5" customFormat="1" x14ac:dyDescent="0.2">
      <c r="D3629" s="803"/>
      <c r="E3629" s="804"/>
      <c r="F3629" s="502"/>
      <c r="G3629" s="502"/>
      <c r="H3629" s="502"/>
    </row>
    <row r="3630" spans="4:8" s="5" customFormat="1" x14ac:dyDescent="0.2">
      <c r="D3630" s="803"/>
      <c r="E3630" s="804"/>
      <c r="F3630" s="502"/>
      <c r="G3630" s="502"/>
      <c r="H3630" s="502"/>
    </row>
    <row r="3631" spans="4:8" s="5" customFormat="1" x14ac:dyDescent="0.2">
      <c r="D3631" s="803"/>
      <c r="E3631" s="804"/>
      <c r="F3631" s="502"/>
      <c r="G3631" s="502"/>
      <c r="H3631" s="502"/>
    </row>
    <row r="3632" spans="4:8" s="5" customFormat="1" x14ac:dyDescent="0.2">
      <c r="D3632" s="803"/>
      <c r="E3632" s="804"/>
      <c r="F3632" s="502"/>
      <c r="G3632" s="502"/>
      <c r="H3632" s="502"/>
    </row>
    <row r="3633" spans="4:8" s="5" customFormat="1" x14ac:dyDescent="0.2">
      <c r="D3633" s="803"/>
      <c r="E3633" s="804"/>
      <c r="F3633" s="502"/>
      <c r="G3633" s="502"/>
      <c r="H3633" s="502"/>
    </row>
    <row r="3634" spans="4:8" s="5" customFormat="1" x14ac:dyDescent="0.2">
      <c r="D3634" s="803"/>
      <c r="E3634" s="804"/>
      <c r="F3634" s="502"/>
      <c r="G3634" s="502"/>
      <c r="H3634" s="502"/>
    </row>
    <row r="3635" spans="4:8" s="5" customFormat="1" x14ac:dyDescent="0.2">
      <c r="D3635" s="803"/>
      <c r="E3635" s="804"/>
      <c r="F3635" s="502"/>
      <c r="G3635" s="502"/>
      <c r="H3635" s="502"/>
    </row>
    <row r="3636" spans="4:8" s="5" customFormat="1" x14ac:dyDescent="0.2">
      <c r="D3636" s="803"/>
      <c r="E3636" s="804"/>
      <c r="F3636" s="502"/>
      <c r="G3636" s="502"/>
      <c r="H3636" s="502"/>
    </row>
    <row r="3637" spans="4:8" s="5" customFormat="1" x14ac:dyDescent="0.2">
      <c r="D3637" s="803"/>
      <c r="E3637" s="804"/>
      <c r="F3637" s="502"/>
      <c r="G3637" s="502"/>
      <c r="H3637" s="502"/>
    </row>
    <row r="3638" spans="4:8" s="5" customFormat="1" x14ac:dyDescent="0.2">
      <c r="D3638" s="803"/>
      <c r="E3638" s="804"/>
      <c r="F3638" s="502"/>
      <c r="G3638" s="502"/>
      <c r="H3638" s="502"/>
    </row>
    <row r="3639" spans="4:8" s="5" customFormat="1" x14ac:dyDescent="0.2">
      <c r="D3639" s="803"/>
      <c r="E3639" s="804"/>
      <c r="F3639" s="502"/>
      <c r="G3639" s="502"/>
      <c r="H3639" s="502"/>
    </row>
    <row r="3640" spans="4:8" s="5" customFormat="1" x14ac:dyDescent="0.2">
      <c r="D3640" s="803"/>
      <c r="E3640" s="804"/>
      <c r="F3640" s="502"/>
      <c r="G3640" s="502"/>
      <c r="H3640" s="502"/>
    </row>
    <row r="3641" spans="4:8" s="5" customFormat="1" x14ac:dyDescent="0.2">
      <c r="D3641" s="803"/>
      <c r="E3641" s="804"/>
      <c r="F3641" s="502"/>
      <c r="G3641" s="502"/>
      <c r="H3641" s="502"/>
    </row>
    <row r="3642" spans="4:8" s="5" customFormat="1" x14ac:dyDescent="0.2">
      <c r="D3642" s="803"/>
      <c r="E3642" s="804"/>
      <c r="F3642" s="502"/>
      <c r="G3642" s="502"/>
      <c r="H3642" s="502"/>
    </row>
    <row r="3643" spans="4:8" s="5" customFormat="1" x14ac:dyDescent="0.2">
      <c r="D3643" s="803"/>
      <c r="E3643" s="804"/>
      <c r="F3643" s="502"/>
      <c r="G3643" s="502"/>
      <c r="H3643" s="502"/>
    </row>
    <row r="3644" spans="4:8" s="5" customFormat="1" x14ac:dyDescent="0.2">
      <c r="D3644" s="803"/>
      <c r="E3644" s="804"/>
      <c r="F3644" s="502"/>
      <c r="G3644" s="502"/>
      <c r="H3644" s="502"/>
    </row>
    <row r="3645" spans="4:8" s="5" customFormat="1" x14ac:dyDescent="0.2">
      <c r="D3645" s="803"/>
      <c r="E3645" s="804"/>
      <c r="F3645" s="502"/>
      <c r="G3645" s="502"/>
      <c r="H3645" s="502"/>
    </row>
    <row r="3646" spans="4:8" s="5" customFormat="1" x14ac:dyDescent="0.2">
      <c r="D3646" s="803"/>
      <c r="E3646" s="804"/>
      <c r="F3646" s="502"/>
      <c r="G3646" s="502"/>
      <c r="H3646" s="502"/>
    </row>
    <row r="3647" spans="4:8" s="5" customFormat="1" x14ac:dyDescent="0.2">
      <c r="D3647" s="803"/>
      <c r="E3647" s="804"/>
      <c r="F3647" s="502"/>
      <c r="G3647" s="502"/>
      <c r="H3647" s="502"/>
    </row>
    <row r="3648" spans="4:8" s="5" customFormat="1" x14ac:dyDescent="0.2">
      <c r="D3648" s="803"/>
      <c r="E3648" s="804"/>
      <c r="F3648" s="502"/>
      <c r="G3648" s="502"/>
      <c r="H3648" s="502"/>
    </row>
    <row r="3649" spans="4:8" s="5" customFormat="1" x14ac:dyDescent="0.2">
      <c r="D3649" s="803"/>
      <c r="E3649" s="804"/>
      <c r="F3649" s="502"/>
      <c r="G3649" s="502"/>
      <c r="H3649" s="502"/>
    </row>
    <row r="3650" spans="4:8" s="5" customFormat="1" x14ac:dyDescent="0.2">
      <c r="D3650" s="803"/>
      <c r="E3650" s="804"/>
      <c r="F3650" s="502"/>
      <c r="G3650" s="502"/>
      <c r="H3650" s="502"/>
    </row>
    <row r="3651" spans="4:8" s="5" customFormat="1" x14ac:dyDescent="0.2">
      <c r="D3651" s="803"/>
      <c r="E3651" s="804"/>
      <c r="F3651" s="502"/>
      <c r="G3651" s="502"/>
      <c r="H3651" s="502"/>
    </row>
    <row r="3652" spans="4:8" s="5" customFormat="1" x14ac:dyDescent="0.2">
      <c r="D3652" s="803"/>
      <c r="E3652" s="804"/>
      <c r="F3652" s="502">
        <v>-18</v>
      </c>
      <c r="G3652" s="502"/>
      <c r="H3652" s="502"/>
    </row>
    <row r="3653" spans="4:8" s="5" customFormat="1" x14ac:dyDescent="0.2">
      <c r="D3653" s="803"/>
      <c r="E3653" s="804"/>
      <c r="F3653" s="502"/>
      <c r="G3653" s="502"/>
      <c r="H3653" s="502"/>
    </row>
    <row r="3654" spans="4:8" s="5" customFormat="1" x14ac:dyDescent="0.2">
      <c r="D3654" s="803"/>
      <c r="E3654" s="804"/>
      <c r="F3654" s="502"/>
      <c r="G3654" s="502"/>
      <c r="H3654" s="502"/>
    </row>
    <row r="3655" spans="4:8" s="5" customFormat="1" x14ac:dyDescent="0.2">
      <c r="D3655" s="803"/>
      <c r="E3655" s="804"/>
      <c r="F3655" s="502"/>
      <c r="G3655" s="502"/>
      <c r="H3655" s="502"/>
    </row>
    <row r="3656" spans="4:8" s="5" customFormat="1" x14ac:dyDescent="0.2">
      <c r="D3656" s="803"/>
      <c r="E3656" s="804"/>
      <c r="F3656" s="502"/>
      <c r="G3656" s="502"/>
      <c r="H3656" s="502"/>
    </row>
    <row r="3657" spans="4:8" s="5" customFormat="1" x14ac:dyDescent="0.2">
      <c r="D3657" s="803"/>
      <c r="E3657" s="804"/>
      <c r="F3657" s="502"/>
      <c r="G3657" s="502"/>
      <c r="H3657" s="502"/>
    </row>
    <row r="3658" spans="4:8" s="5" customFormat="1" x14ac:dyDescent="0.2">
      <c r="D3658" s="803"/>
      <c r="E3658" s="804"/>
      <c r="F3658" s="502"/>
      <c r="G3658" s="502"/>
      <c r="H3658" s="502"/>
    </row>
    <row r="3659" spans="4:8" s="5" customFormat="1" x14ac:dyDescent="0.2">
      <c r="D3659" s="803"/>
      <c r="E3659" s="804"/>
      <c r="F3659" s="502"/>
      <c r="G3659" s="502"/>
      <c r="H3659" s="502"/>
    </row>
    <row r="3660" spans="4:8" s="5" customFormat="1" x14ac:dyDescent="0.2">
      <c r="D3660" s="803"/>
      <c r="E3660" s="804"/>
      <c r="F3660" s="502"/>
      <c r="G3660" s="502"/>
      <c r="H3660" s="502"/>
    </row>
    <row r="3661" spans="4:8" s="5" customFormat="1" x14ac:dyDescent="0.2">
      <c r="D3661" s="803"/>
      <c r="E3661" s="804"/>
      <c r="F3661" s="502"/>
      <c r="G3661" s="502"/>
      <c r="H3661" s="502"/>
    </row>
    <row r="3662" spans="4:8" s="5" customFormat="1" x14ac:dyDescent="0.2">
      <c r="D3662" s="803"/>
      <c r="E3662" s="804"/>
      <c r="F3662" s="502"/>
      <c r="G3662" s="502"/>
      <c r="H3662" s="502"/>
    </row>
    <row r="3663" spans="4:8" s="5" customFormat="1" x14ac:dyDescent="0.2">
      <c r="D3663" s="803"/>
      <c r="E3663" s="804"/>
      <c r="F3663" s="502"/>
      <c r="G3663" s="502"/>
      <c r="H3663" s="502"/>
    </row>
    <row r="3664" spans="4:8" s="5" customFormat="1" x14ac:dyDescent="0.2">
      <c r="D3664" s="803"/>
      <c r="E3664" s="804"/>
      <c r="F3664" s="502"/>
      <c r="G3664" s="502"/>
      <c r="H3664" s="502"/>
    </row>
    <row r="3665" spans="4:8" s="5" customFormat="1" x14ac:dyDescent="0.2">
      <c r="D3665" s="803"/>
      <c r="E3665" s="804"/>
      <c r="F3665" s="502"/>
      <c r="G3665" s="502"/>
      <c r="H3665" s="502"/>
    </row>
    <row r="3666" spans="4:8" s="5" customFormat="1" x14ac:dyDescent="0.2">
      <c r="D3666" s="803"/>
      <c r="E3666" s="804"/>
      <c r="F3666" s="502"/>
      <c r="G3666" s="502"/>
      <c r="H3666" s="502"/>
    </row>
    <row r="3667" spans="4:8" s="5" customFormat="1" x14ac:dyDescent="0.2">
      <c r="D3667" s="803"/>
      <c r="E3667" s="804"/>
      <c r="F3667" s="502"/>
      <c r="G3667" s="502"/>
      <c r="H3667" s="502"/>
    </row>
    <row r="3668" spans="4:8" s="5" customFormat="1" x14ac:dyDescent="0.2">
      <c r="D3668" s="803"/>
      <c r="E3668" s="804"/>
      <c r="F3668" s="502"/>
      <c r="G3668" s="502"/>
      <c r="H3668" s="502"/>
    </row>
    <row r="3669" spans="4:8" s="5" customFormat="1" x14ac:dyDescent="0.2">
      <c r="D3669" s="803"/>
      <c r="E3669" s="804"/>
      <c r="F3669" s="502"/>
      <c r="G3669" s="502"/>
      <c r="H3669" s="502"/>
    </row>
    <row r="3670" spans="4:8" s="5" customFormat="1" x14ac:dyDescent="0.2">
      <c r="D3670" s="803"/>
      <c r="E3670" s="804"/>
      <c r="F3670" s="502"/>
      <c r="G3670" s="502"/>
      <c r="H3670" s="502"/>
    </row>
    <row r="3671" spans="4:8" s="5" customFormat="1" x14ac:dyDescent="0.2">
      <c r="D3671" s="803"/>
      <c r="E3671" s="804"/>
      <c r="F3671" s="502"/>
      <c r="G3671" s="502"/>
      <c r="H3671" s="502"/>
    </row>
    <row r="3672" spans="4:8" s="5" customFormat="1" x14ac:dyDescent="0.2">
      <c r="D3672" s="803"/>
      <c r="E3672" s="804"/>
      <c r="F3672" s="502"/>
      <c r="G3672" s="502"/>
      <c r="H3672" s="502"/>
    </row>
    <row r="3673" spans="4:8" s="5" customFormat="1" x14ac:dyDescent="0.2">
      <c r="D3673" s="803"/>
      <c r="E3673" s="804"/>
      <c r="F3673" s="502"/>
      <c r="G3673" s="502"/>
      <c r="H3673" s="502"/>
    </row>
    <row r="3674" spans="4:8" s="5" customFormat="1" x14ac:dyDescent="0.2">
      <c r="D3674" s="803"/>
      <c r="E3674" s="804"/>
      <c r="F3674" s="502"/>
      <c r="G3674" s="502"/>
      <c r="H3674" s="502"/>
    </row>
    <row r="3675" spans="4:8" s="5" customFormat="1" x14ac:dyDescent="0.2">
      <c r="D3675" s="803"/>
      <c r="E3675" s="804"/>
      <c r="F3675" s="502"/>
      <c r="G3675" s="502"/>
      <c r="H3675" s="502"/>
    </row>
    <row r="3676" spans="4:8" s="5" customFormat="1" x14ac:dyDescent="0.2">
      <c r="D3676" s="803"/>
      <c r="E3676" s="804"/>
      <c r="F3676" s="502"/>
      <c r="G3676" s="502"/>
      <c r="H3676" s="502"/>
    </row>
    <row r="3677" spans="4:8" s="5" customFormat="1" x14ac:dyDescent="0.2">
      <c r="D3677" s="803"/>
      <c r="E3677" s="804"/>
      <c r="F3677" s="502"/>
      <c r="G3677" s="502"/>
      <c r="H3677" s="502"/>
    </row>
    <row r="3678" spans="4:8" s="5" customFormat="1" x14ac:dyDescent="0.2">
      <c r="D3678" s="803"/>
      <c r="E3678" s="804"/>
      <c r="F3678" s="502"/>
      <c r="G3678" s="502"/>
      <c r="H3678" s="502"/>
    </row>
    <row r="3679" spans="4:8" s="5" customFormat="1" x14ac:dyDescent="0.2">
      <c r="D3679" s="803"/>
      <c r="E3679" s="804"/>
      <c r="F3679" s="502"/>
      <c r="G3679" s="502"/>
      <c r="H3679" s="502"/>
    </row>
    <row r="3680" spans="4:8" s="5" customFormat="1" x14ac:dyDescent="0.2">
      <c r="D3680" s="803"/>
      <c r="E3680" s="804"/>
      <c r="F3680" s="502"/>
      <c r="G3680" s="502"/>
      <c r="H3680" s="502"/>
    </row>
    <row r="3681" spans="4:8" s="5" customFormat="1" x14ac:dyDescent="0.2">
      <c r="D3681" s="803"/>
      <c r="E3681" s="804"/>
      <c r="F3681" s="502"/>
      <c r="G3681" s="502"/>
      <c r="H3681" s="502"/>
    </row>
    <row r="3682" spans="4:8" s="5" customFormat="1" x14ac:dyDescent="0.2">
      <c r="D3682" s="803"/>
      <c r="E3682" s="804"/>
      <c r="F3682" s="502"/>
      <c r="G3682" s="502"/>
      <c r="H3682" s="502"/>
    </row>
    <row r="3683" spans="4:8" s="5" customFormat="1" x14ac:dyDescent="0.2">
      <c r="D3683" s="803"/>
      <c r="E3683" s="804"/>
      <c r="F3683" s="502"/>
      <c r="G3683" s="502"/>
      <c r="H3683" s="502"/>
    </row>
    <row r="3684" spans="4:8" s="5" customFormat="1" x14ac:dyDescent="0.2">
      <c r="D3684" s="803"/>
      <c r="E3684" s="804"/>
      <c r="F3684" s="502"/>
      <c r="G3684" s="502"/>
      <c r="H3684" s="502"/>
    </row>
    <row r="3685" spans="4:8" s="5" customFormat="1" x14ac:dyDescent="0.2">
      <c r="D3685" s="803"/>
      <c r="E3685" s="804"/>
      <c r="F3685" s="502"/>
      <c r="G3685" s="502"/>
      <c r="H3685" s="502"/>
    </row>
    <row r="3686" spans="4:8" s="5" customFormat="1" x14ac:dyDescent="0.2">
      <c r="D3686" s="803"/>
      <c r="E3686" s="804"/>
      <c r="F3686" s="502"/>
      <c r="G3686" s="502"/>
      <c r="H3686" s="502"/>
    </row>
    <row r="3687" spans="4:8" s="5" customFormat="1" x14ac:dyDescent="0.2">
      <c r="D3687" s="803"/>
      <c r="E3687" s="804"/>
      <c r="F3687" s="502"/>
      <c r="G3687" s="502"/>
      <c r="H3687" s="502"/>
    </row>
    <row r="3688" spans="4:8" s="5" customFormat="1" x14ac:dyDescent="0.2">
      <c r="D3688" s="803"/>
      <c r="E3688" s="804"/>
      <c r="F3688" s="502"/>
      <c r="G3688" s="502"/>
      <c r="H3688" s="502"/>
    </row>
    <row r="3689" spans="4:8" s="5" customFormat="1" x14ac:dyDescent="0.2">
      <c r="D3689" s="803"/>
      <c r="E3689" s="804"/>
      <c r="F3689" s="502"/>
      <c r="G3689" s="502"/>
      <c r="H3689" s="502"/>
    </row>
    <row r="3690" spans="4:8" s="5" customFormat="1" x14ac:dyDescent="0.2">
      <c r="D3690" s="803"/>
      <c r="E3690" s="804"/>
      <c r="F3690" s="502"/>
      <c r="G3690" s="502"/>
      <c r="H3690" s="502"/>
    </row>
    <row r="3691" spans="4:8" s="5" customFormat="1" x14ac:dyDescent="0.2">
      <c r="D3691" s="803"/>
      <c r="E3691" s="804"/>
      <c r="F3691" s="502"/>
      <c r="G3691" s="502"/>
      <c r="H3691" s="502"/>
    </row>
    <row r="3692" spans="4:8" s="5" customFormat="1" x14ac:dyDescent="0.2">
      <c r="D3692" s="803"/>
      <c r="E3692" s="804"/>
      <c r="F3692" s="502"/>
      <c r="G3692" s="502"/>
      <c r="H3692" s="502"/>
    </row>
    <row r="3693" spans="4:8" s="5" customFormat="1" x14ac:dyDescent="0.2">
      <c r="D3693" s="803"/>
      <c r="E3693" s="804"/>
      <c r="F3693" s="502"/>
      <c r="G3693" s="502"/>
      <c r="H3693" s="502"/>
    </row>
    <row r="3694" spans="4:8" s="5" customFormat="1" x14ac:dyDescent="0.2">
      <c r="D3694" s="803"/>
      <c r="E3694" s="804"/>
      <c r="F3694" s="502"/>
      <c r="G3694" s="502"/>
      <c r="H3694" s="502"/>
    </row>
    <row r="3695" spans="4:8" s="5" customFormat="1" x14ac:dyDescent="0.2">
      <c r="D3695" s="803"/>
      <c r="E3695" s="804"/>
      <c r="F3695" s="502"/>
      <c r="G3695" s="502"/>
      <c r="H3695" s="502"/>
    </row>
    <row r="3696" spans="4:8" s="5" customFormat="1" x14ac:dyDescent="0.2">
      <c r="D3696" s="803"/>
      <c r="E3696" s="804"/>
      <c r="F3696" s="502"/>
      <c r="G3696" s="502"/>
      <c r="H3696" s="502"/>
    </row>
    <row r="3697" spans="4:8" s="5" customFormat="1" x14ac:dyDescent="0.2">
      <c r="D3697" s="803"/>
      <c r="E3697" s="804"/>
      <c r="F3697" s="502"/>
      <c r="G3697" s="502"/>
      <c r="H3697" s="502"/>
    </row>
    <row r="3698" spans="4:8" s="5" customFormat="1" x14ac:dyDescent="0.2">
      <c r="D3698" s="803"/>
      <c r="E3698" s="804"/>
      <c r="F3698" s="502"/>
      <c r="G3698" s="502"/>
      <c r="H3698" s="502"/>
    </row>
    <row r="3699" spans="4:8" s="5" customFormat="1" x14ac:dyDescent="0.2">
      <c r="D3699" s="803"/>
      <c r="E3699" s="804"/>
      <c r="F3699" s="502"/>
      <c r="G3699" s="502"/>
      <c r="H3699" s="502"/>
    </row>
    <row r="3700" spans="4:8" s="5" customFormat="1" x14ac:dyDescent="0.2">
      <c r="D3700" s="803"/>
      <c r="E3700" s="804"/>
      <c r="F3700" s="502"/>
      <c r="G3700" s="502"/>
      <c r="H3700" s="502"/>
    </row>
    <row r="3701" spans="4:8" s="5" customFormat="1" x14ac:dyDescent="0.2">
      <c r="D3701" s="803"/>
      <c r="E3701" s="804"/>
      <c r="F3701" s="502"/>
      <c r="G3701" s="502"/>
      <c r="H3701" s="502"/>
    </row>
    <row r="3702" spans="4:8" s="5" customFormat="1" x14ac:dyDescent="0.2">
      <c r="D3702" s="803"/>
      <c r="E3702" s="804"/>
      <c r="F3702" s="502"/>
      <c r="G3702" s="502"/>
      <c r="H3702" s="502"/>
    </row>
    <row r="3703" spans="4:8" s="5" customFormat="1" x14ac:dyDescent="0.2">
      <c r="D3703" s="803"/>
      <c r="E3703" s="804"/>
      <c r="F3703" s="502"/>
      <c r="G3703" s="502"/>
      <c r="H3703" s="502"/>
    </row>
    <row r="3704" spans="4:8" s="5" customFormat="1" x14ac:dyDescent="0.2">
      <c r="D3704" s="803"/>
      <c r="E3704" s="804"/>
      <c r="F3704" s="502"/>
      <c r="G3704" s="502"/>
      <c r="H3704" s="502"/>
    </row>
    <row r="3705" spans="4:8" s="5" customFormat="1" x14ac:dyDescent="0.2">
      <c r="D3705" s="803"/>
      <c r="E3705" s="804"/>
      <c r="F3705" s="502"/>
      <c r="G3705" s="502"/>
      <c r="H3705" s="502"/>
    </row>
    <row r="3706" spans="4:8" s="5" customFormat="1" x14ac:dyDescent="0.2">
      <c r="D3706" s="803"/>
      <c r="E3706" s="804"/>
      <c r="F3706" s="502"/>
      <c r="G3706" s="502"/>
      <c r="H3706" s="502"/>
    </row>
    <row r="3707" spans="4:8" s="5" customFormat="1" x14ac:dyDescent="0.2">
      <c r="D3707" s="803"/>
      <c r="E3707" s="804"/>
      <c r="F3707" s="502"/>
      <c r="G3707" s="502"/>
      <c r="H3707" s="502"/>
    </row>
    <row r="3708" spans="4:8" s="5" customFormat="1" x14ac:dyDescent="0.2">
      <c r="D3708" s="803"/>
      <c r="E3708" s="804"/>
      <c r="F3708" s="502"/>
      <c r="G3708" s="502"/>
      <c r="H3708" s="502"/>
    </row>
    <row r="3709" spans="4:8" s="5" customFormat="1" x14ac:dyDescent="0.2">
      <c r="D3709" s="803"/>
      <c r="E3709" s="804"/>
      <c r="F3709" s="502"/>
      <c r="G3709" s="502"/>
      <c r="H3709" s="502"/>
    </row>
    <row r="3710" spans="4:8" s="5" customFormat="1" x14ac:dyDescent="0.2">
      <c r="D3710" s="803"/>
      <c r="E3710" s="804"/>
      <c r="F3710" s="502"/>
      <c r="G3710" s="502"/>
      <c r="H3710" s="502"/>
    </row>
    <row r="3711" spans="4:8" s="5" customFormat="1" x14ac:dyDescent="0.2">
      <c r="D3711" s="803"/>
      <c r="E3711" s="804"/>
      <c r="F3711" s="502"/>
      <c r="G3711" s="502"/>
      <c r="H3711" s="502"/>
    </row>
    <row r="3712" spans="4:8" s="5" customFormat="1" x14ac:dyDescent="0.2">
      <c r="D3712" s="803"/>
      <c r="E3712" s="804"/>
      <c r="F3712" s="502">
        <v>-2</v>
      </c>
      <c r="G3712" s="502"/>
      <c r="H3712" s="502"/>
    </row>
    <row r="3713" spans="4:8" s="5" customFormat="1" x14ac:dyDescent="0.2">
      <c r="D3713" s="803"/>
      <c r="E3713" s="804"/>
      <c r="F3713" s="502"/>
      <c r="G3713" s="502"/>
      <c r="H3713" s="502"/>
    </row>
    <row r="3714" spans="4:8" s="5" customFormat="1" x14ac:dyDescent="0.2">
      <c r="D3714" s="803"/>
      <c r="E3714" s="804"/>
      <c r="F3714" s="502"/>
      <c r="G3714" s="502"/>
      <c r="H3714" s="502"/>
    </row>
    <row r="3715" spans="4:8" s="5" customFormat="1" x14ac:dyDescent="0.2">
      <c r="D3715" s="803"/>
      <c r="E3715" s="804"/>
      <c r="F3715" s="502"/>
      <c r="G3715" s="502"/>
      <c r="H3715" s="502"/>
    </row>
    <row r="3716" spans="4:8" s="5" customFormat="1" x14ac:dyDescent="0.2">
      <c r="D3716" s="803"/>
      <c r="E3716" s="804"/>
      <c r="F3716" s="502"/>
      <c r="G3716" s="502"/>
      <c r="H3716" s="502"/>
    </row>
    <row r="3717" spans="4:8" s="5" customFormat="1" x14ac:dyDescent="0.2">
      <c r="D3717" s="803"/>
      <c r="E3717" s="804"/>
      <c r="F3717" s="502"/>
      <c r="G3717" s="502"/>
      <c r="H3717" s="502"/>
    </row>
    <row r="3718" spans="4:8" s="5" customFormat="1" x14ac:dyDescent="0.2">
      <c r="D3718" s="803"/>
      <c r="E3718" s="804"/>
      <c r="F3718" s="502"/>
      <c r="G3718" s="502"/>
      <c r="H3718" s="502"/>
    </row>
    <row r="3719" spans="4:8" s="5" customFormat="1" x14ac:dyDescent="0.2">
      <c r="D3719" s="803"/>
      <c r="E3719" s="804"/>
      <c r="F3719" s="502"/>
      <c r="G3719" s="502"/>
      <c r="H3719" s="502"/>
    </row>
    <row r="3720" spans="4:8" s="5" customFormat="1" x14ac:dyDescent="0.2">
      <c r="D3720" s="803"/>
      <c r="E3720" s="804"/>
      <c r="F3720" s="502"/>
      <c r="G3720" s="502"/>
      <c r="H3720" s="502"/>
    </row>
    <row r="3721" spans="4:8" s="5" customFormat="1" x14ac:dyDescent="0.2">
      <c r="D3721" s="803"/>
      <c r="E3721" s="804"/>
      <c r="F3721" s="502"/>
      <c r="G3721" s="502"/>
      <c r="H3721" s="502"/>
    </row>
    <row r="3722" spans="4:8" s="5" customFormat="1" x14ac:dyDescent="0.2">
      <c r="D3722" s="803"/>
      <c r="E3722" s="804"/>
      <c r="F3722" s="502"/>
      <c r="G3722" s="502"/>
      <c r="H3722" s="502"/>
    </row>
    <row r="3723" spans="4:8" s="5" customFormat="1" x14ac:dyDescent="0.2">
      <c r="D3723" s="803"/>
      <c r="E3723" s="804"/>
      <c r="F3723" s="502"/>
      <c r="G3723" s="502"/>
      <c r="H3723" s="502"/>
    </row>
    <row r="3724" spans="4:8" s="5" customFormat="1" x14ac:dyDescent="0.2">
      <c r="D3724" s="803"/>
      <c r="E3724" s="804"/>
      <c r="F3724" s="502"/>
      <c r="G3724" s="502"/>
      <c r="H3724" s="502"/>
    </row>
    <row r="3725" spans="4:8" s="5" customFormat="1" x14ac:dyDescent="0.2">
      <c r="D3725" s="803"/>
      <c r="E3725" s="804"/>
      <c r="F3725" s="502"/>
      <c r="G3725" s="502"/>
      <c r="H3725" s="502"/>
    </row>
    <row r="3726" spans="4:8" s="5" customFormat="1" x14ac:dyDescent="0.2">
      <c r="D3726" s="803"/>
      <c r="E3726" s="804"/>
      <c r="F3726" s="502"/>
      <c r="G3726" s="502"/>
      <c r="H3726" s="502"/>
    </row>
    <row r="3727" spans="4:8" s="5" customFormat="1" x14ac:dyDescent="0.2">
      <c r="D3727" s="803"/>
      <c r="E3727" s="804"/>
      <c r="F3727" s="502"/>
      <c r="G3727" s="502"/>
      <c r="H3727" s="502"/>
    </row>
    <row r="3728" spans="4:8" s="5" customFormat="1" x14ac:dyDescent="0.2">
      <c r="D3728" s="803"/>
      <c r="E3728" s="804"/>
      <c r="F3728" s="502"/>
      <c r="G3728" s="502"/>
      <c r="H3728" s="502"/>
    </row>
    <row r="3729" spans="4:8" s="5" customFormat="1" x14ac:dyDescent="0.2">
      <c r="D3729" s="803"/>
      <c r="E3729" s="804"/>
      <c r="F3729" s="502"/>
      <c r="G3729" s="502"/>
      <c r="H3729" s="502"/>
    </row>
    <row r="3730" spans="4:8" s="5" customFormat="1" x14ac:dyDescent="0.2">
      <c r="D3730" s="803"/>
      <c r="E3730" s="804"/>
      <c r="F3730" s="502"/>
      <c r="G3730" s="502"/>
      <c r="H3730" s="502"/>
    </row>
    <row r="3731" spans="4:8" s="5" customFormat="1" x14ac:dyDescent="0.2">
      <c r="D3731" s="803"/>
      <c r="E3731" s="804"/>
      <c r="F3731" s="502"/>
      <c r="G3731" s="502"/>
      <c r="H3731" s="502"/>
    </row>
    <row r="3732" spans="4:8" s="5" customFormat="1" x14ac:dyDescent="0.2">
      <c r="D3732" s="803"/>
      <c r="E3732" s="804"/>
      <c r="F3732" s="502"/>
      <c r="G3732" s="502"/>
      <c r="H3732" s="502"/>
    </row>
    <row r="3733" spans="4:8" s="5" customFormat="1" x14ac:dyDescent="0.2">
      <c r="D3733" s="803"/>
      <c r="E3733" s="804"/>
      <c r="F3733" s="502"/>
      <c r="G3733" s="502"/>
      <c r="H3733" s="502"/>
    </row>
    <row r="3734" spans="4:8" s="5" customFormat="1" x14ac:dyDescent="0.2">
      <c r="D3734" s="803"/>
      <c r="E3734" s="804"/>
      <c r="F3734" s="502"/>
      <c r="G3734" s="502"/>
      <c r="H3734" s="502"/>
    </row>
    <row r="3735" spans="4:8" s="5" customFormat="1" x14ac:dyDescent="0.2">
      <c r="D3735" s="803"/>
      <c r="E3735" s="804"/>
      <c r="F3735" s="502"/>
      <c r="G3735" s="502"/>
      <c r="H3735" s="502"/>
    </row>
    <row r="3736" spans="4:8" s="5" customFormat="1" x14ac:dyDescent="0.2">
      <c r="D3736" s="803"/>
      <c r="E3736" s="804"/>
      <c r="F3736" s="502"/>
      <c r="G3736" s="502"/>
      <c r="H3736" s="502"/>
    </row>
    <row r="3737" spans="4:8" s="5" customFormat="1" x14ac:dyDescent="0.2">
      <c r="D3737" s="803"/>
      <c r="E3737" s="804"/>
      <c r="F3737" s="502"/>
      <c r="G3737" s="502"/>
      <c r="H3737" s="502"/>
    </row>
    <row r="3738" spans="4:8" s="5" customFormat="1" x14ac:dyDescent="0.2">
      <c r="D3738" s="803"/>
      <c r="E3738" s="804"/>
      <c r="F3738" s="502"/>
      <c r="G3738" s="502"/>
      <c r="H3738" s="502"/>
    </row>
    <row r="3739" spans="4:8" s="5" customFormat="1" x14ac:dyDescent="0.2">
      <c r="D3739" s="803"/>
      <c r="E3739" s="804"/>
      <c r="F3739" s="502"/>
      <c r="G3739" s="502"/>
      <c r="H3739" s="502"/>
    </row>
    <row r="3740" spans="4:8" s="5" customFormat="1" x14ac:dyDescent="0.2">
      <c r="D3740" s="803"/>
      <c r="E3740" s="804"/>
      <c r="F3740" s="502"/>
      <c r="G3740" s="502"/>
      <c r="H3740" s="502"/>
    </row>
    <row r="3741" spans="4:8" s="5" customFormat="1" x14ac:dyDescent="0.2">
      <c r="D3741" s="803"/>
      <c r="E3741" s="804"/>
      <c r="F3741" s="502"/>
      <c r="G3741" s="502"/>
      <c r="H3741" s="502"/>
    </row>
    <row r="3742" spans="4:8" s="5" customFormat="1" x14ac:dyDescent="0.2">
      <c r="D3742" s="803"/>
      <c r="E3742" s="804"/>
      <c r="F3742" s="502"/>
      <c r="G3742" s="502"/>
      <c r="H3742" s="502"/>
    </row>
    <row r="3743" spans="4:8" s="5" customFormat="1" x14ac:dyDescent="0.2">
      <c r="D3743" s="803"/>
      <c r="E3743" s="804"/>
      <c r="F3743" s="502"/>
      <c r="G3743" s="502"/>
      <c r="H3743" s="502"/>
    </row>
    <row r="3744" spans="4:8" s="5" customFormat="1" x14ac:dyDescent="0.2">
      <c r="D3744" s="803"/>
      <c r="E3744" s="804"/>
      <c r="F3744" s="502"/>
      <c r="G3744" s="502"/>
      <c r="H3744" s="502"/>
    </row>
    <row r="3745" spans="4:8" s="5" customFormat="1" x14ac:dyDescent="0.2">
      <c r="D3745" s="803"/>
      <c r="E3745" s="804"/>
      <c r="F3745" s="502"/>
      <c r="G3745" s="502"/>
      <c r="H3745" s="502"/>
    </row>
    <row r="3746" spans="4:8" s="5" customFormat="1" x14ac:dyDescent="0.2">
      <c r="D3746" s="803"/>
      <c r="E3746" s="804"/>
      <c r="F3746" s="502"/>
      <c r="G3746" s="502"/>
      <c r="H3746" s="502"/>
    </row>
    <row r="3747" spans="4:8" s="5" customFormat="1" x14ac:dyDescent="0.2">
      <c r="D3747" s="803"/>
      <c r="E3747" s="804"/>
      <c r="F3747" s="502"/>
      <c r="G3747" s="502"/>
      <c r="H3747" s="502"/>
    </row>
    <row r="3748" spans="4:8" s="5" customFormat="1" x14ac:dyDescent="0.2">
      <c r="D3748" s="803"/>
      <c r="E3748" s="804"/>
      <c r="F3748" s="502"/>
      <c r="G3748" s="502"/>
      <c r="H3748" s="502"/>
    </row>
    <row r="3749" spans="4:8" s="5" customFormat="1" x14ac:dyDescent="0.2">
      <c r="D3749" s="803"/>
      <c r="E3749" s="804"/>
      <c r="F3749" s="502"/>
      <c r="G3749" s="502"/>
      <c r="H3749" s="502"/>
    </row>
    <row r="3750" spans="4:8" s="5" customFormat="1" x14ac:dyDescent="0.2">
      <c r="D3750" s="803"/>
      <c r="E3750" s="804"/>
      <c r="F3750" s="502"/>
      <c r="G3750" s="502"/>
      <c r="H3750" s="502"/>
    </row>
    <row r="3751" spans="4:8" s="5" customFormat="1" x14ac:dyDescent="0.2">
      <c r="D3751" s="803"/>
      <c r="E3751" s="804"/>
      <c r="F3751" s="502"/>
      <c r="G3751" s="502"/>
      <c r="H3751" s="502"/>
    </row>
    <row r="3752" spans="4:8" s="5" customFormat="1" x14ac:dyDescent="0.2">
      <c r="D3752" s="803"/>
      <c r="E3752" s="804"/>
      <c r="F3752" s="502"/>
      <c r="G3752" s="502"/>
      <c r="H3752" s="502"/>
    </row>
    <row r="3753" spans="4:8" s="5" customFormat="1" x14ac:dyDescent="0.2">
      <c r="D3753" s="803"/>
      <c r="E3753" s="804"/>
      <c r="F3753" s="502"/>
      <c r="G3753" s="502"/>
      <c r="H3753" s="502"/>
    </row>
    <row r="3754" spans="4:8" s="5" customFormat="1" x14ac:dyDescent="0.2">
      <c r="D3754" s="803"/>
      <c r="E3754" s="804"/>
      <c r="F3754" s="502"/>
      <c r="G3754" s="502"/>
      <c r="H3754" s="502"/>
    </row>
    <row r="3755" spans="4:8" s="5" customFormat="1" x14ac:dyDescent="0.2">
      <c r="D3755" s="803"/>
      <c r="E3755" s="804"/>
      <c r="F3755" s="502"/>
      <c r="G3755" s="502"/>
      <c r="H3755" s="502"/>
    </row>
    <row r="3756" spans="4:8" s="5" customFormat="1" x14ac:dyDescent="0.2">
      <c r="D3756" s="803"/>
      <c r="E3756" s="804"/>
      <c r="F3756" s="502"/>
      <c r="G3756" s="502"/>
      <c r="H3756" s="502"/>
    </row>
    <row r="3757" spans="4:8" s="5" customFormat="1" x14ac:dyDescent="0.2">
      <c r="D3757" s="803"/>
      <c r="E3757" s="804"/>
      <c r="F3757" s="502"/>
      <c r="G3757" s="502"/>
      <c r="H3757" s="502"/>
    </row>
    <row r="3758" spans="4:8" s="5" customFormat="1" x14ac:dyDescent="0.2">
      <c r="D3758" s="803"/>
      <c r="E3758" s="804"/>
      <c r="F3758" s="502"/>
      <c r="G3758" s="502"/>
      <c r="H3758" s="502"/>
    </row>
    <row r="3759" spans="4:8" s="5" customFormat="1" x14ac:dyDescent="0.2">
      <c r="D3759" s="803"/>
      <c r="E3759" s="804"/>
      <c r="F3759" s="502"/>
      <c r="G3759" s="502"/>
      <c r="H3759" s="502"/>
    </row>
    <row r="3760" spans="4:8" s="5" customFormat="1" x14ac:dyDescent="0.2">
      <c r="D3760" s="803"/>
      <c r="E3760" s="804"/>
      <c r="F3760" s="502"/>
      <c r="G3760" s="502"/>
      <c r="H3760" s="502"/>
    </row>
    <row r="3761" spans="4:8" s="5" customFormat="1" x14ac:dyDescent="0.2">
      <c r="D3761" s="803"/>
      <c r="E3761" s="804"/>
      <c r="F3761" s="502"/>
      <c r="G3761" s="502"/>
      <c r="H3761" s="502"/>
    </row>
    <row r="3762" spans="4:8" s="5" customFormat="1" x14ac:dyDescent="0.2">
      <c r="D3762" s="803"/>
      <c r="E3762" s="804"/>
      <c r="F3762" s="502"/>
      <c r="G3762" s="502"/>
      <c r="H3762" s="502"/>
    </row>
    <row r="3763" spans="4:8" s="5" customFormat="1" x14ac:dyDescent="0.2">
      <c r="D3763" s="803"/>
      <c r="E3763" s="804"/>
      <c r="F3763" s="502"/>
      <c r="G3763" s="502"/>
      <c r="H3763" s="502"/>
    </row>
    <row r="3764" spans="4:8" s="5" customFormat="1" x14ac:dyDescent="0.2">
      <c r="D3764" s="803"/>
      <c r="E3764" s="804"/>
      <c r="F3764" s="502"/>
      <c r="G3764" s="502"/>
      <c r="H3764" s="502"/>
    </row>
    <row r="3765" spans="4:8" s="5" customFormat="1" x14ac:dyDescent="0.2">
      <c r="D3765" s="803"/>
      <c r="E3765" s="804"/>
      <c r="F3765" s="502"/>
      <c r="G3765" s="502"/>
      <c r="H3765" s="502"/>
    </row>
    <row r="3766" spans="4:8" s="5" customFormat="1" x14ac:dyDescent="0.2">
      <c r="D3766" s="803"/>
      <c r="E3766" s="804"/>
      <c r="F3766" s="502"/>
      <c r="G3766" s="502"/>
      <c r="H3766" s="502"/>
    </row>
    <row r="3767" spans="4:8" s="5" customFormat="1" x14ac:dyDescent="0.2">
      <c r="D3767" s="803"/>
      <c r="E3767" s="804"/>
      <c r="F3767" s="502"/>
      <c r="G3767" s="502"/>
      <c r="H3767" s="502"/>
    </row>
    <row r="3768" spans="4:8" s="5" customFormat="1" x14ac:dyDescent="0.2">
      <c r="D3768" s="803"/>
      <c r="E3768" s="804"/>
      <c r="F3768" s="502"/>
      <c r="G3768" s="502"/>
      <c r="H3768" s="502"/>
    </row>
    <row r="3769" spans="4:8" s="5" customFormat="1" x14ac:dyDescent="0.2">
      <c r="D3769" s="803"/>
      <c r="E3769" s="804"/>
      <c r="F3769" s="502"/>
      <c r="G3769" s="502"/>
      <c r="H3769" s="502"/>
    </row>
    <row r="3770" spans="4:8" s="5" customFormat="1" x14ac:dyDescent="0.2">
      <c r="D3770" s="803"/>
      <c r="E3770" s="804"/>
      <c r="F3770" s="502"/>
      <c r="G3770" s="502"/>
      <c r="H3770" s="502"/>
    </row>
    <row r="3771" spans="4:8" s="5" customFormat="1" x14ac:dyDescent="0.2">
      <c r="D3771" s="803"/>
      <c r="E3771" s="804"/>
      <c r="F3771" s="502"/>
      <c r="G3771" s="502"/>
      <c r="H3771" s="502"/>
    </row>
    <row r="3772" spans="4:8" s="5" customFormat="1" x14ac:dyDescent="0.2">
      <c r="D3772" s="803"/>
      <c r="E3772" s="804"/>
      <c r="F3772" s="502"/>
      <c r="G3772" s="502"/>
      <c r="H3772" s="502"/>
    </row>
    <row r="3773" spans="4:8" s="5" customFormat="1" x14ac:dyDescent="0.2">
      <c r="D3773" s="803"/>
      <c r="E3773" s="804"/>
      <c r="F3773" s="502"/>
      <c r="G3773" s="502"/>
      <c r="H3773" s="502"/>
    </row>
    <row r="3774" spans="4:8" s="5" customFormat="1" x14ac:dyDescent="0.2">
      <c r="D3774" s="803"/>
      <c r="E3774" s="804"/>
      <c r="F3774" s="502"/>
      <c r="G3774" s="502"/>
      <c r="H3774" s="502"/>
    </row>
    <row r="3775" spans="4:8" s="5" customFormat="1" x14ac:dyDescent="0.2">
      <c r="D3775" s="803"/>
      <c r="E3775" s="804"/>
      <c r="F3775" s="502"/>
      <c r="G3775" s="502"/>
      <c r="H3775" s="502"/>
    </row>
    <row r="3776" spans="4:8" s="5" customFormat="1" x14ac:dyDescent="0.2">
      <c r="D3776" s="803"/>
      <c r="E3776" s="804"/>
      <c r="F3776" s="502"/>
      <c r="G3776" s="502"/>
      <c r="H3776" s="502"/>
    </row>
    <row r="3777" spans="4:8" s="5" customFormat="1" x14ac:dyDescent="0.2">
      <c r="D3777" s="803"/>
      <c r="E3777" s="804"/>
      <c r="F3777" s="502"/>
      <c r="G3777" s="502"/>
      <c r="H3777" s="502"/>
    </row>
    <row r="3778" spans="4:8" s="5" customFormat="1" x14ac:dyDescent="0.2">
      <c r="D3778" s="803"/>
      <c r="E3778" s="804"/>
      <c r="F3778" s="502"/>
      <c r="G3778" s="502"/>
      <c r="H3778" s="502"/>
    </row>
    <row r="3779" spans="4:8" s="5" customFormat="1" x14ac:dyDescent="0.2">
      <c r="D3779" s="803"/>
      <c r="E3779" s="804"/>
      <c r="F3779" s="502"/>
      <c r="G3779" s="502"/>
      <c r="H3779" s="502"/>
    </row>
    <row r="3780" spans="4:8" s="5" customFormat="1" x14ac:dyDescent="0.2">
      <c r="D3780" s="803"/>
      <c r="E3780" s="804"/>
      <c r="F3780" s="502"/>
      <c r="G3780" s="502"/>
      <c r="H3780" s="502"/>
    </row>
    <row r="3781" spans="4:8" s="5" customFormat="1" x14ac:dyDescent="0.2">
      <c r="D3781" s="803"/>
      <c r="E3781" s="804"/>
      <c r="F3781" s="502"/>
      <c r="G3781" s="502"/>
      <c r="H3781" s="502"/>
    </row>
    <row r="3782" spans="4:8" s="5" customFormat="1" x14ac:dyDescent="0.2">
      <c r="D3782" s="803"/>
      <c r="E3782" s="804"/>
      <c r="F3782" s="502"/>
      <c r="G3782" s="502"/>
      <c r="H3782" s="502"/>
    </row>
    <row r="3783" spans="4:8" s="5" customFormat="1" x14ac:dyDescent="0.2">
      <c r="D3783" s="803"/>
      <c r="E3783" s="804"/>
      <c r="F3783" s="502"/>
      <c r="G3783" s="502"/>
      <c r="H3783" s="502"/>
    </row>
    <row r="3784" spans="4:8" s="5" customFormat="1" x14ac:dyDescent="0.2">
      <c r="D3784" s="803"/>
      <c r="E3784" s="804"/>
      <c r="F3784" s="502"/>
      <c r="G3784" s="502"/>
      <c r="H3784" s="502"/>
    </row>
    <row r="3785" spans="4:8" s="5" customFormat="1" x14ac:dyDescent="0.2">
      <c r="D3785" s="803"/>
      <c r="E3785" s="804"/>
      <c r="F3785" s="502"/>
      <c r="G3785" s="502"/>
      <c r="H3785" s="502"/>
    </row>
    <row r="3786" spans="4:8" s="5" customFormat="1" x14ac:dyDescent="0.2">
      <c r="D3786" s="803"/>
      <c r="E3786" s="804"/>
      <c r="F3786" s="502"/>
      <c r="G3786" s="502"/>
      <c r="H3786" s="502"/>
    </row>
    <row r="3787" spans="4:8" s="5" customFormat="1" x14ac:dyDescent="0.2">
      <c r="D3787" s="803"/>
      <c r="E3787" s="804"/>
      <c r="F3787" s="502"/>
      <c r="G3787" s="502"/>
      <c r="H3787" s="502"/>
    </row>
    <row r="3788" spans="4:8" s="5" customFormat="1" x14ac:dyDescent="0.2">
      <c r="D3788" s="803"/>
      <c r="E3788" s="804"/>
      <c r="F3788" s="502"/>
      <c r="G3788" s="502"/>
      <c r="H3788" s="502"/>
    </row>
    <row r="3789" spans="4:8" s="5" customFormat="1" x14ac:dyDescent="0.2">
      <c r="D3789" s="803"/>
      <c r="E3789" s="804"/>
      <c r="F3789" s="502"/>
      <c r="G3789" s="502"/>
      <c r="H3789" s="502"/>
    </row>
    <row r="3790" spans="4:8" s="5" customFormat="1" x14ac:dyDescent="0.2">
      <c r="D3790" s="803"/>
      <c r="E3790" s="804"/>
      <c r="F3790" s="502"/>
      <c r="G3790" s="502"/>
      <c r="H3790" s="502"/>
    </row>
    <row r="3791" spans="4:8" s="5" customFormat="1" x14ac:dyDescent="0.2">
      <c r="D3791" s="803"/>
      <c r="E3791" s="804"/>
      <c r="F3791" s="502"/>
      <c r="G3791" s="502"/>
      <c r="H3791" s="502"/>
    </row>
    <row r="3792" spans="4:8" s="5" customFormat="1" x14ac:dyDescent="0.2">
      <c r="D3792" s="803"/>
      <c r="E3792" s="804"/>
      <c r="F3792" s="502"/>
      <c r="G3792" s="502"/>
      <c r="H3792" s="502"/>
    </row>
    <row r="3793" spans="4:8" s="5" customFormat="1" x14ac:dyDescent="0.2">
      <c r="D3793" s="803"/>
      <c r="E3793" s="804"/>
      <c r="F3793" s="502"/>
      <c r="G3793" s="502"/>
      <c r="H3793" s="502"/>
    </row>
    <row r="3794" spans="4:8" s="5" customFormat="1" x14ac:dyDescent="0.2">
      <c r="D3794" s="803"/>
      <c r="E3794" s="804"/>
      <c r="F3794" s="502"/>
      <c r="G3794" s="502"/>
      <c r="H3794" s="502"/>
    </row>
    <row r="3795" spans="4:8" s="5" customFormat="1" x14ac:dyDescent="0.2">
      <c r="D3795" s="803"/>
      <c r="E3795" s="804"/>
      <c r="F3795" s="502"/>
      <c r="G3795" s="502"/>
      <c r="H3795" s="502"/>
    </row>
    <row r="3796" spans="4:8" s="5" customFormat="1" x14ac:dyDescent="0.2">
      <c r="D3796" s="803"/>
      <c r="E3796" s="804"/>
      <c r="F3796" s="502"/>
      <c r="G3796" s="502"/>
      <c r="H3796" s="502"/>
    </row>
    <row r="3797" spans="4:8" s="5" customFormat="1" x14ac:dyDescent="0.2">
      <c r="D3797" s="803"/>
      <c r="E3797" s="804"/>
      <c r="F3797" s="502"/>
      <c r="G3797" s="502"/>
      <c r="H3797" s="502"/>
    </row>
    <row r="3798" spans="4:8" s="5" customFormat="1" x14ac:dyDescent="0.2">
      <c r="D3798" s="803"/>
      <c r="E3798" s="804"/>
      <c r="F3798" s="502"/>
      <c r="G3798" s="502"/>
      <c r="H3798" s="502"/>
    </row>
    <row r="3799" spans="4:8" s="5" customFormat="1" x14ac:dyDescent="0.2">
      <c r="D3799" s="803"/>
      <c r="E3799" s="804"/>
      <c r="F3799" s="502"/>
      <c r="G3799" s="502"/>
      <c r="H3799" s="502"/>
    </row>
    <row r="3800" spans="4:8" s="5" customFormat="1" x14ac:dyDescent="0.2">
      <c r="D3800" s="803"/>
      <c r="E3800" s="804"/>
      <c r="F3800" s="502"/>
      <c r="G3800" s="502"/>
      <c r="H3800" s="502"/>
    </row>
    <row r="3801" spans="4:8" s="5" customFormat="1" x14ac:dyDescent="0.2">
      <c r="D3801" s="803"/>
      <c r="E3801" s="804"/>
      <c r="F3801" s="502"/>
      <c r="G3801" s="502"/>
      <c r="H3801" s="502"/>
    </row>
    <row r="3802" spans="4:8" s="5" customFormat="1" x14ac:dyDescent="0.2">
      <c r="D3802" s="803"/>
      <c r="E3802" s="804"/>
      <c r="F3802" s="502"/>
      <c r="G3802" s="502"/>
      <c r="H3802" s="502"/>
    </row>
    <row r="3803" spans="4:8" s="5" customFormat="1" x14ac:dyDescent="0.2">
      <c r="D3803" s="803"/>
      <c r="E3803" s="804"/>
      <c r="F3803" s="502"/>
      <c r="G3803" s="502"/>
      <c r="H3803" s="502"/>
    </row>
    <row r="3804" spans="4:8" s="5" customFormat="1" x14ac:dyDescent="0.2">
      <c r="D3804" s="803"/>
      <c r="E3804" s="804"/>
      <c r="F3804" s="502"/>
      <c r="G3804" s="502"/>
      <c r="H3804" s="502"/>
    </row>
    <row r="3805" spans="4:8" s="5" customFormat="1" x14ac:dyDescent="0.2">
      <c r="D3805" s="803"/>
      <c r="E3805" s="804"/>
      <c r="F3805" s="502"/>
      <c r="G3805" s="502"/>
      <c r="H3805" s="502"/>
    </row>
    <row r="3806" spans="4:8" s="5" customFormat="1" x14ac:dyDescent="0.2">
      <c r="D3806" s="803"/>
      <c r="E3806" s="804"/>
      <c r="F3806" s="502"/>
      <c r="G3806" s="502"/>
      <c r="H3806" s="502"/>
    </row>
    <row r="3807" spans="4:8" s="5" customFormat="1" x14ac:dyDescent="0.2">
      <c r="D3807" s="803"/>
      <c r="E3807" s="804"/>
      <c r="F3807" s="502"/>
      <c r="G3807" s="502"/>
      <c r="H3807" s="502"/>
    </row>
    <row r="3808" spans="4:8" s="5" customFormat="1" x14ac:dyDescent="0.2">
      <c r="D3808" s="803"/>
      <c r="E3808" s="804"/>
      <c r="F3808" s="502"/>
      <c r="G3808" s="502"/>
      <c r="H3808" s="502"/>
    </row>
    <row r="3809" spans="4:8" s="5" customFormat="1" x14ac:dyDescent="0.2">
      <c r="D3809" s="803"/>
      <c r="E3809" s="804"/>
      <c r="F3809" s="502"/>
      <c r="G3809" s="502"/>
      <c r="H3809" s="502"/>
    </row>
    <row r="3810" spans="4:8" s="5" customFormat="1" x14ac:dyDescent="0.2">
      <c r="D3810" s="803"/>
      <c r="E3810" s="804"/>
      <c r="F3810" s="502"/>
      <c r="G3810" s="502"/>
      <c r="H3810" s="502"/>
    </row>
    <row r="3811" spans="4:8" s="5" customFormat="1" x14ac:dyDescent="0.2">
      <c r="D3811" s="803"/>
      <c r="E3811" s="804"/>
      <c r="F3811" s="502"/>
      <c r="G3811" s="502"/>
      <c r="H3811" s="502"/>
    </row>
    <row r="3812" spans="4:8" s="5" customFormat="1" x14ac:dyDescent="0.2">
      <c r="D3812" s="803"/>
      <c r="E3812" s="804"/>
      <c r="F3812" s="502"/>
      <c r="G3812" s="502"/>
      <c r="H3812" s="502"/>
    </row>
    <row r="3813" spans="4:8" s="5" customFormat="1" x14ac:dyDescent="0.2">
      <c r="D3813" s="803"/>
      <c r="E3813" s="804"/>
      <c r="F3813" s="502"/>
      <c r="G3813" s="502"/>
      <c r="H3813" s="502"/>
    </row>
    <row r="3814" spans="4:8" s="5" customFormat="1" x14ac:dyDescent="0.2">
      <c r="D3814" s="803"/>
      <c r="E3814" s="804"/>
      <c r="F3814" s="502"/>
      <c r="G3814" s="502"/>
      <c r="H3814" s="502"/>
    </row>
    <row r="3815" spans="4:8" s="5" customFormat="1" x14ac:dyDescent="0.2">
      <c r="D3815" s="803"/>
      <c r="E3815" s="804"/>
      <c r="F3815" s="502"/>
      <c r="G3815" s="502"/>
      <c r="H3815" s="502"/>
    </row>
    <row r="3816" spans="4:8" s="5" customFormat="1" x14ac:dyDescent="0.2">
      <c r="D3816" s="803"/>
      <c r="E3816" s="804"/>
      <c r="F3816" s="502"/>
      <c r="G3816" s="502"/>
      <c r="H3816" s="502"/>
    </row>
    <row r="3817" spans="4:8" s="5" customFormat="1" x14ac:dyDescent="0.2">
      <c r="D3817" s="803"/>
      <c r="E3817" s="804"/>
      <c r="F3817" s="502"/>
      <c r="G3817" s="502"/>
      <c r="H3817" s="502"/>
    </row>
    <row r="3818" spans="4:8" s="5" customFormat="1" x14ac:dyDescent="0.2">
      <c r="D3818" s="803"/>
      <c r="E3818" s="804"/>
      <c r="F3818" s="502"/>
      <c r="G3818" s="502"/>
      <c r="H3818" s="502"/>
    </row>
    <row r="3819" spans="4:8" s="5" customFormat="1" x14ac:dyDescent="0.2">
      <c r="D3819" s="803"/>
      <c r="E3819" s="804"/>
      <c r="F3819" s="502"/>
      <c r="G3819" s="502"/>
      <c r="H3819" s="502"/>
    </row>
    <row r="3820" spans="4:8" s="5" customFormat="1" x14ac:dyDescent="0.2">
      <c r="D3820" s="803"/>
      <c r="E3820" s="804"/>
      <c r="F3820" s="502"/>
      <c r="G3820" s="502"/>
      <c r="H3820" s="502"/>
    </row>
    <row r="3821" spans="4:8" s="5" customFormat="1" x14ac:dyDescent="0.2">
      <c r="D3821" s="803"/>
      <c r="E3821" s="804"/>
      <c r="F3821" s="502"/>
      <c r="G3821" s="502"/>
      <c r="H3821" s="502"/>
    </row>
    <row r="3822" spans="4:8" s="5" customFormat="1" x14ac:dyDescent="0.2">
      <c r="D3822" s="803"/>
      <c r="E3822" s="804"/>
      <c r="F3822" s="502"/>
      <c r="G3822" s="502"/>
      <c r="H3822" s="502"/>
    </row>
    <row r="3823" spans="4:8" s="5" customFormat="1" x14ac:dyDescent="0.2">
      <c r="D3823" s="803"/>
      <c r="E3823" s="804"/>
      <c r="F3823" s="502"/>
      <c r="G3823" s="502"/>
      <c r="H3823" s="502"/>
    </row>
    <row r="3824" spans="4:8" s="5" customFormat="1" x14ac:dyDescent="0.2">
      <c r="D3824" s="803"/>
      <c r="E3824" s="804"/>
      <c r="F3824" s="502"/>
      <c r="G3824" s="502"/>
      <c r="H3824" s="502"/>
    </row>
    <row r="3825" spans="4:8" s="5" customFormat="1" x14ac:dyDescent="0.2">
      <c r="D3825" s="803"/>
      <c r="E3825" s="804"/>
      <c r="F3825" s="502"/>
      <c r="G3825" s="502"/>
      <c r="H3825" s="502"/>
    </row>
    <row r="3826" spans="4:8" s="5" customFormat="1" x14ac:dyDescent="0.2">
      <c r="D3826" s="803"/>
      <c r="E3826" s="804"/>
      <c r="F3826" s="502"/>
      <c r="G3826" s="502"/>
      <c r="H3826" s="502"/>
    </row>
    <row r="3827" spans="4:8" s="5" customFormat="1" x14ac:dyDescent="0.2">
      <c r="D3827" s="803"/>
      <c r="E3827" s="804"/>
      <c r="F3827" s="502"/>
      <c r="G3827" s="502"/>
      <c r="H3827" s="502"/>
    </row>
    <row r="3828" spans="4:8" s="5" customFormat="1" x14ac:dyDescent="0.2">
      <c r="D3828" s="803"/>
      <c r="E3828" s="804"/>
      <c r="F3828" s="502"/>
      <c r="G3828" s="502"/>
      <c r="H3828" s="502"/>
    </row>
    <row r="3829" spans="4:8" s="5" customFormat="1" x14ac:dyDescent="0.2">
      <c r="D3829" s="803"/>
      <c r="E3829" s="804"/>
      <c r="F3829" s="502"/>
      <c r="G3829" s="502"/>
      <c r="H3829" s="502"/>
    </row>
    <row r="3830" spans="4:8" s="5" customFormat="1" x14ac:dyDescent="0.2">
      <c r="D3830" s="803"/>
      <c r="E3830" s="804"/>
      <c r="F3830" s="502"/>
      <c r="G3830" s="502"/>
      <c r="H3830" s="502"/>
    </row>
    <row r="3831" spans="4:8" s="5" customFormat="1" x14ac:dyDescent="0.2">
      <c r="D3831" s="803"/>
      <c r="E3831" s="804"/>
      <c r="F3831" s="502"/>
      <c r="G3831" s="502"/>
      <c r="H3831" s="502"/>
    </row>
    <row r="3832" spans="4:8" s="5" customFormat="1" x14ac:dyDescent="0.2">
      <c r="D3832" s="803"/>
      <c r="E3832" s="804"/>
      <c r="F3832" s="502"/>
      <c r="G3832" s="502"/>
      <c r="H3832" s="502"/>
    </row>
    <row r="3833" spans="4:8" s="5" customFormat="1" x14ac:dyDescent="0.2">
      <c r="D3833" s="803"/>
      <c r="E3833" s="804"/>
      <c r="F3833" s="502"/>
      <c r="G3833" s="502"/>
      <c r="H3833" s="502"/>
    </row>
    <row r="3834" spans="4:8" s="5" customFormat="1" x14ac:dyDescent="0.2">
      <c r="D3834" s="803"/>
      <c r="E3834" s="804"/>
      <c r="F3834" s="502"/>
      <c r="G3834" s="502"/>
      <c r="H3834" s="502"/>
    </row>
    <row r="3835" spans="4:8" s="5" customFormat="1" x14ac:dyDescent="0.2">
      <c r="D3835" s="803"/>
      <c r="E3835" s="804"/>
      <c r="F3835" s="502"/>
      <c r="G3835" s="502"/>
      <c r="H3835" s="502"/>
    </row>
    <row r="3836" spans="4:8" s="5" customFormat="1" x14ac:dyDescent="0.2">
      <c r="D3836" s="803"/>
      <c r="E3836" s="804"/>
      <c r="F3836" s="502"/>
      <c r="G3836" s="502"/>
      <c r="H3836" s="502"/>
    </row>
    <row r="3837" spans="4:8" s="5" customFormat="1" x14ac:dyDescent="0.2">
      <c r="D3837" s="803"/>
      <c r="E3837" s="804"/>
      <c r="F3837" s="502"/>
      <c r="G3837" s="502"/>
      <c r="H3837" s="502"/>
    </row>
    <row r="3838" spans="4:8" s="5" customFormat="1" x14ac:dyDescent="0.2">
      <c r="D3838" s="803"/>
      <c r="E3838" s="804"/>
      <c r="F3838" s="502"/>
      <c r="G3838" s="502"/>
      <c r="H3838" s="502"/>
    </row>
    <row r="3839" spans="4:8" s="5" customFormat="1" x14ac:dyDescent="0.2">
      <c r="D3839" s="803"/>
      <c r="E3839" s="804"/>
      <c r="F3839" s="502"/>
      <c r="G3839" s="502"/>
      <c r="H3839" s="502"/>
    </row>
    <row r="3840" spans="4:8" s="5" customFormat="1" x14ac:dyDescent="0.2">
      <c r="D3840" s="803"/>
      <c r="E3840" s="804"/>
      <c r="F3840" s="502"/>
      <c r="G3840" s="502"/>
      <c r="H3840" s="502"/>
    </row>
    <row r="3841" spans="4:8" s="5" customFormat="1" x14ac:dyDescent="0.2">
      <c r="D3841" s="803"/>
      <c r="E3841" s="804"/>
      <c r="F3841" s="502"/>
      <c r="G3841" s="502"/>
      <c r="H3841" s="502"/>
    </row>
    <row r="3842" spans="4:8" s="5" customFormat="1" x14ac:dyDescent="0.2">
      <c r="D3842" s="803"/>
      <c r="E3842" s="804"/>
      <c r="F3842" s="502"/>
      <c r="G3842" s="502"/>
      <c r="H3842" s="502"/>
    </row>
    <row r="3843" spans="4:8" s="5" customFormat="1" x14ac:dyDescent="0.2">
      <c r="D3843" s="803"/>
      <c r="E3843" s="804"/>
      <c r="F3843" s="502"/>
      <c r="G3843" s="502"/>
      <c r="H3843" s="502"/>
    </row>
    <row r="3844" spans="4:8" s="5" customFormat="1" x14ac:dyDescent="0.2">
      <c r="D3844" s="803"/>
      <c r="E3844" s="804"/>
      <c r="F3844" s="502"/>
      <c r="G3844" s="502"/>
      <c r="H3844" s="502"/>
    </row>
    <row r="3845" spans="4:8" s="5" customFormat="1" x14ac:dyDescent="0.2">
      <c r="D3845" s="803"/>
      <c r="E3845" s="804"/>
      <c r="F3845" s="502"/>
      <c r="G3845" s="502"/>
      <c r="H3845" s="502"/>
    </row>
    <row r="3846" spans="4:8" s="5" customFormat="1" x14ac:dyDescent="0.2">
      <c r="D3846" s="803"/>
      <c r="E3846" s="804"/>
      <c r="F3846" s="502"/>
      <c r="G3846" s="502"/>
      <c r="H3846" s="502"/>
    </row>
    <row r="3847" spans="4:8" s="5" customFormat="1" x14ac:dyDescent="0.2">
      <c r="D3847" s="803"/>
      <c r="E3847" s="804"/>
      <c r="F3847" s="502"/>
      <c r="G3847" s="502"/>
      <c r="H3847" s="502"/>
    </row>
    <row r="3848" spans="4:8" s="5" customFormat="1" x14ac:dyDescent="0.2">
      <c r="D3848" s="803"/>
      <c r="E3848" s="804"/>
      <c r="F3848" s="502"/>
      <c r="G3848" s="502"/>
      <c r="H3848" s="502"/>
    </row>
    <row r="3849" spans="4:8" s="5" customFormat="1" x14ac:dyDescent="0.2">
      <c r="D3849" s="803"/>
      <c r="E3849" s="804"/>
      <c r="F3849" s="502"/>
      <c r="G3849" s="502"/>
      <c r="H3849" s="502"/>
    </row>
    <row r="3850" spans="4:8" s="5" customFormat="1" x14ac:dyDescent="0.2">
      <c r="D3850" s="803"/>
      <c r="E3850" s="804"/>
      <c r="F3850" s="502"/>
      <c r="G3850" s="502"/>
      <c r="H3850" s="502"/>
    </row>
    <row r="3851" spans="4:8" s="5" customFormat="1" x14ac:dyDescent="0.2">
      <c r="D3851" s="803"/>
      <c r="E3851" s="804"/>
      <c r="F3851" s="502"/>
      <c r="G3851" s="502"/>
      <c r="H3851" s="502"/>
    </row>
    <row r="3852" spans="4:8" s="5" customFormat="1" x14ac:dyDescent="0.2">
      <c r="D3852" s="803"/>
      <c r="E3852" s="804"/>
      <c r="F3852" s="502"/>
      <c r="G3852" s="502"/>
      <c r="H3852" s="502"/>
    </row>
    <row r="3853" spans="4:8" s="5" customFormat="1" x14ac:dyDescent="0.2">
      <c r="D3853" s="803"/>
      <c r="E3853" s="804"/>
      <c r="F3853" s="502"/>
      <c r="G3853" s="502"/>
      <c r="H3853" s="502"/>
    </row>
    <row r="3854" spans="4:8" s="5" customFormat="1" x14ac:dyDescent="0.2">
      <c r="D3854" s="803"/>
      <c r="E3854" s="804"/>
      <c r="F3854" s="502"/>
      <c r="G3854" s="502"/>
      <c r="H3854" s="502"/>
    </row>
    <row r="3855" spans="4:8" s="5" customFormat="1" x14ac:dyDescent="0.2">
      <c r="D3855" s="803"/>
      <c r="E3855" s="804"/>
      <c r="F3855" s="502"/>
      <c r="G3855" s="502"/>
      <c r="H3855" s="502"/>
    </row>
    <row r="3856" spans="4:8" s="5" customFormat="1" x14ac:dyDescent="0.2">
      <c r="D3856" s="803"/>
      <c r="E3856" s="804"/>
      <c r="F3856" s="502"/>
      <c r="G3856" s="502"/>
      <c r="H3856" s="502"/>
    </row>
    <row r="3857" spans="4:8" s="5" customFormat="1" x14ac:dyDescent="0.2">
      <c r="D3857" s="803"/>
      <c r="E3857" s="804"/>
      <c r="F3857" s="502"/>
      <c r="G3857" s="502"/>
      <c r="H3857" s="502"/>
    </row>
    <row r="3858" spans="4:8" s="5" customFormat="1" x14ac:dyDescent="0.2">
      <c r="D3858" s="803"/>
      <c r="E3858" s="804"/>
      <c r="F3858" s="502"/>
      <c r="G3858" s="502"/>
      <c r="H3858" s="502"/>
    </row>
    <row r="3859" spans="4:8" s="5" customFormat="1" x14ac:dyDescent="0.2">
      <c r="D3859" s="803"/>
      <c r="E3859" s="804"/>
      <c r="F3859" s="502"/>
      <c r="G3859" s="502"/>
      <c r="H3859" s="502"/>
    </row>
    <row r="3860" spans="4:8" s="5" customFormat="1" x14ac:dyDescent="0.2">
      <c r="D3860" s="803"/>
      <c r="E3860" s="804"/>
      <c r="F3860" s="502"/>
      <c r="G3860" s="502"/>
      <c r="H3860" s="502"/>
    </row>
    <row r="3861" spans="4:8" s="5" customFormat="1" x14ac:dyDescent="0.2">
      <c r="D3861" s="803"/>
      <c r="E3861" s="804"/>
      <c r="F3861" s="502"/>
      <c r="G3861" s="502"/>
      <c r="H3861" s="502"/>
    </row>
    <row r="3862" spans="4:8" s="5" customFormat="1" x14ac:dyDescent="0.2">
      <c r="D3862" s="803"/>
      <c r="E3862" s="804"/>
      <c r="F3862" s="502"/>
      <c r="G3862" s="502"/>
      <c r="H3862" s="502"/>
    </row>
    <row r="3863" spans="4:8" s="5" customFormat="1" x14ac:dyDescent="0.2">
      <c r="D3863" s="803"/>
      <c r="E3863" s="804"/>
      <c r="F3863" s="502"/>
      <c r="G3863" s="502"/>
      <c r="H3863" s="502"/>
    </row>
    <row r="3864" spans="4:8" s="5" customFormat="1" x14ac:dyDescent="0.2">
      <c r="D3864" s="803"/>
      <c r="E3864" s="804"/>
      <c r="F3864" s="502"/>
      <c r="G3864" s="502"/>
      <c r="H3864" s="502"/>
    </row>
    <row r="3865" spans="4:8" s="5" customFormat="1" x14ac:dyDescent="0.2">
      <c r="D3865" s="803"/>
      <c r="E3865" s="804"/>
      <c r="F3865" s="502"/>
      <c r="G3865" s="502"/>
      <c r="H3865" s="502"/>
    </row>
    <row r="3866" spans="4:8" s="5" customFormat="1" x14ac:dyDescent="0.2">
      <c r="D3866" s="803"/>
      <c r="E3866" s="804"/>
      <c r="F3866" s="502"/>
      <c r="G3866" s="502"/>
      <c r="H3866" s="502"/>
    </row>
    <row r="3867" spans="4:8" s="5" customFormat="1" x14ac:dyDescent="0.2">
      <c r="D3867" s="803"/>
      <c r="E3867" s="804"/>
      <c r="F3867" s="502"/>
      <c r="G3867" s="502"/>
      <c r="H3867" s="502"/>
    </row>
    <row r="3868" spans="4:8" s="5" customFormat="1" x14ac:dyDescent="0.2">
      <c r="D3868" s="803"/>
      <c r="E3868" s="804"/>
      <c r="F3868" s="502"/>
      <c r="G3868" s="502"/>
      <c r="H3868" s="502"/>
    </row>
    <row r="3869" spans="4:8" s="5" customFormat="1" x14ac:dyDescent="0.2">
      <c r="D3869" s="803"/>
      <c r="E3869" s="804"/>
      <c r="F3869" s="502"/>
      <c r="G3869" s="502"/>
      <c r="H3869" s="502"/>
    </row>
    <row r="3870" spans="4:8" s="5" customFormat="1" x14ac:dyDescent="0.2">
      <c r="D3870" s="803"/>
      <c r="E3870" s="804"/>
      <c r="F3870" s="502"/>
      <c r="G3870" s="502"/>
      <c r="H3870" s="502"/>
    </row>
    <row r="3871" spans="4:8" s="5" customFormat="1" x14ac:dyDescent="0.2">
      <c r="D3871" s="803"/>
      <c r="E3871" s="804"/>
      <c r="F3871" s="502"/>
      <c r="G3871" s="502"/>
      <c r="H3871" s="502"/>
    </row>
    <row r="3872" spans="4:8" s="5" customFormat="1" x14ac:dyDescent="0.2">
      <c r="D3872" s="803"/>
      <c r="E3872" s="804"/>
      <c r="F3872" s="502"/>
      <c r="G3872" s="502"/>
      <c r="H3872" s="502"/>
    </row>
    <row r="3873" spans="4:8" s="5" customFormat="1" x14ac:dyDescent="0.2">
      <c r="D3873" s="803"/>
      <c r="E3873" s="804"/>
      <c r="F3873" s="502"/>
      <c r="G3873" s="502"/>
      <c r="H3873" s="502"/>
    </row>
    <row r="3874" spans="4:8" s="5" customFormat="1" x14ac:dyDescent="0.2">
      <c r="D3874" s="803"/>
      <c r="E3874" s="804"/>
      <c r="F3874" s="502"/>
      <c r="G3874" s="502"/>
      <c r="H3874" s="502"/>
    </row>
    <row r="3875" spans="4:8" s="5" customFormat="1" x14ac:dyDescent="0.2">
      <c r="D3875" s="803"/>
      <c r="E3875" s="804"/>
      <c r="F3875" s="502"/>
      <c r="G3875" s="502"/>
      <c r="H3875" s="502"/>
    </row>
    <row r="3876" spans="4:8" s="5" customFormat="1" x14ac:dyDescent="0.2">
      <c r="D3876" s="803"/>
      <c r="E3876" s="804"/>
      <c r="F3876" s="502"/>
      <c r="G3876" s="502"/>
      <c r="H3876" s="502"/>
    </row>
    <row r="3877" spans="4:8" s="5" customFormat="1" x14ac:dyDescent="0.2">
      <c r="D3877" s="803"/>
      <c r="E3877" s="804"/>
      <c r="F3877" s="502"/>
      <c r="G3877" s="502"/>
      <c r="H3877" s="502"/>
    </row>
    <row r="3878" spans="4:8" s="5" customFormat="1" x14ac:dyDescent="0.2">
      <c r="D3878" s="803"/>
      <c r="E3878" s="804"/>
      <c r="F3878" s="502"/>
      <c r="G3878" s="502"/>
      <c r="H3878" s="502"/>
    </row>
    <row r="3879" spans="4:8" s="5" customFormat="1" x14ac:dyDescent="0.2">
      <c r="D3879" s="803"/>
      <c r="E3879" s="804"/>
      <c r="F3879" s="502"/>
      <c r="G3879" s="502"/>
      <c r="H3879" s="502"/>
    </row>
    <row r="3880" spans="4:8" s="5" customFormat="1" x14ac:dyDescent="0.2">
      <c r="D3880" s="803"/>
      <c r="E3880" s="804"/>
      <c r="F3880" s="502"/>
      <c r="G3880" s="502"/>
      <c r="H3880" s="502"/>
    </row>
    <row r="3881" spans="4:8" s="5" customFormat="1" x14ac:dyDescent="0.2">
      <c r="D3881" s="803"/>
      <c r="E3881" s="804"/>
      <c r="F3881" s="502"/>
      <c r="G3881" s="502"/>
      <c r="H3881" s="502"/>
    </row>
    <row r="3882" spans="4:8" s="5" customFormat="1" x14ac:dyDescent="0.2">
      <c r="D3882" s="803"/>
      <c r="E3882" s="804"/>
      <c r="F3882" s="502"/>
      <c r="G3882" s="502"/>
      <c r="H3882" s="502"/>
    </row>
    <row r="3883" spans="4:8" s="5" customFormat="1" x14ac:dyDescent="0.2">
      <c r="D3883" s="803"/>
      <c r="E3883" s="804"/>
      <c r="F3883" s="502"/>
      <c r="G3883" s="502"/>
      <c r="H3883" s="502"/>
    </row>
    <row r="3884" spans="4:8" s="5" customFormat="1" x14ac:dyDescent="0.2">
      <c r="D3884" s="803"/>
      <c r="E3884" s="804"/>
      <c r="F3884" s="502"/>
      <c r="G3884" s="502"/>
      <c r="H3884" s="502"/>
    </row>
    <row r="3885" spans="4:8" s="5" customFormat="1" x14ac:dyDescent="0.2">
      <c r="D3885" s="803"/>
      <c r="E3885" s="804"/>
      <c r="F3885" s="502"/>
      <c r="G3885" s="502"/>
      <c r="H3885" s="502"/>
    </row>
    <row r="3886" spans="4:8" s="5" customFormat="1" x14ac:dyDescent="0.2">
      <c r="D3886" s="803"/>
      <c r="E3886" s="804"/>
      <c r="F3886" s="502"/>
      <c r="G3886" s="502"/>
      <c r="H3886" s="502"/>
    </row>
    <row r="3887" spans="4:8" s="5" customFormat="1" x14ac:dyDescent="0.2">
      <c r="D3887" s="803"/>
      <c r="E3887" s="804"/>
      <c r="F3887" s="502"/>
      <c r="G3887" s="502"/>
      <c r="H3887" s="502"/>
    </row>
    <row r="3888" spans="4:8" s="5" customFormat="1" x14ac:dyDescent="0.2">
      <c r="D3888" s="803"/>
      <c r="E3888" s="804"/>
      <c r="F3888" s="502"/>
      <c r="G3888" s="502"/>
      <c r="H3888" s="502"/>
    </row>
    <row r="3889" spans="4:8" s="5" customFormat="1" x14ac:dyDescent="0.2">
      <c r="D3889" s="803"/>
      <c r="E3889" s="804"/>
      <c r="F3889" s="502"/>
      <c r="G3889" s="502"/>
      <c r="H3889" s="502"/>
    </row>
    <row r="3890" spans="4:8" s="5" customFormat="1" x14ac:dyDescent="0.2">
      <c r="D3890" s="803"/>
      <c r="E3890" s="804"/>
      <c r="F3890" s="502"/>
      <c r="G3890" s="502"/>
      <c r="H3890" s="502"/>
    </row>
    <row r="3891" spans="4:8" s="5" customFormat="1" x14ac:dyDescent="0.2">
      <c r="D3891" s="803"/>
      <c r="E3891" s="804"/>
      <c r="F3891" s="502"/>
      <c r="G3891" s="502"/>
      <c r="H3891" s="502"/>
    </row>
    <row r="3892" spans="4:8" s="5" customFormat="1" x14ac:dyDescent="0.2">
      <c r="D3892" s="803"/>
      <c r="E3892" s="804"/>
      <c r="F3892" s="502"/>
      <c r="G3892" s="502"/>
      <c r="H3892" s="502"/>
    </row>
    <row r="3893" spans="4:8" s="5" customFormat="1" x14ac:dyDescent="0.2">
      <c r="D3893" s="803"/>
      <c r="E3893" s="804"/>
      <c r="F3893" s="502"/>
      <c r="G3893" s="502"/>
      <c r="H3893" s="502"/>
    </row>
    <row r="3894" spans="4:8" s="5" customFormat="1" x14ac:dyDescent="0.2">
      <c r="D3894" s="803"/>
      <c r="E3894" s="804"/>
      <c r="F3894" s="502"/>
      <c r="G3894" s="502"/>
      <c r="H3894" s="502"/>
    </row>
    <row r="3895" spans="4:8" s="5" customFormat="1" x14ac:dyDescent="0.2">
      <c r="D3895" s="803"/>
      <c r="E3895" s="804"/>
      <c r="F3895" s="502"/>
      <c r="G3895" s="502"/>
      <c r="H3895" s="502"/>
    </row>
    <row r="3896" spans="4:8" s="5" customFormat="1" x14ac:dyDescent="0.2">
      <c r="D3896" s="803"/>
      <c r="E3896" s="804"/>
      <c r="F3896" s="502"/>
      <c r="G3896" s="502"/>
      <c r="H3896" s="502"/>
    </row>
    <row r="3897" spans="4:8" s="5" customFormat="1" x14ac:dyDescent="0.2">
      <c r="D3897" s="803"/>
      <c r="E3897" s="804"/>
      <c r="F3897" s="502"/>
      <c r="G3897" s="502"/>
      <c r="H3897" s="502"/>
    </row>
    <row r="3898" spans="4:8" s="5" customFormat="1" x14ac:dyDescent="0.2">
      <c r="D3898" s="803"/>
      <c r="E3898" s="804"/>
      <c r="F3898" s="502"/>
      <c r="G3898" s="502"/>
      <c r="H3898" s="502"/>
    </row>
    <row r="3899" spans="4:8" s="5" customFormat="1" x14ac:dyDescent="0.2">
      <c r="D3899" s="803"/>
      <c r="E3899" s="804"/>
      <c r="F3899" s="502"/>
      <c r="G3899" s="502"/>
      <c r="H3899" s="502"/>
    </row>
    <row r="3900" spans="4:8" s="5" customFormat="1" x14ac:dyDescent="0.2">
      <c r="D3900" s="803"/>
      <c r="E3900" s="804"/>
      <c r="F3900" s="502"/>
      <c r="G3900" s="502"/>
      <c r="H3900" s="502"/>
    </row>
    <row r="3901" spans="4:8" s="5" customFormat="1" x14ac:dyDescent="0.2">
      <c r="D3901" s="803"/>
      <c r="E3901" s="804"/>
      <c r="F3901" s="502"/>
      <c r="G3901" s="502"/>
      <c r="H3901" s="502"/>
    </row>
    <row r="3902" spans="4:8" s="5" customFormat="1" x14ac:dyDescent="0.2">
      <c r="D3902" s="803"/>
      <c r="E3902" s="804"/>
      <c r="F3902" s="502"/>
      <c r="G3902" s="502"/>
      <c r="H3902" s="502"/>
    </row>
    <row r="3903" spans="4:8" s="5" customFormat="1" x14ac:dyDescent="0.2">
      <c r="D3903" s="803"/>
      <c r="E3903" s="804"/>
      <c r="F3903" s="502"/>
      <c r="G3903" s="502"/>
      <c r="H3903" s="502"/>
    </row>
    <row r="3904" spans="4:8" s="5" customFormat="1" x14ac:dyDescent="0.2">
      <c r="D3904" s="803"/>
      <c r="E3904" s="804"/>
      <c r="F3904" s="502"/>
      <c r="G3904" s="502"/>
      <c r="H3904" s="502"/>
    </row>
    <row r="3905" spans="4:8" s="5" customFormat="1" x14ac:dyDescent="0.2">
      <c r="D3905" s="803"/>
      <c r="E3905" s="804"/>
      <c r="F3905" s="502"/>
      <c r="G3905" s="502"/>
      <c r="H3905" s="502"/>
    </row>
    <row r="3906" spans="4:8" s="5" customFormat="1" x14ac:dyDescent="0.2">
      <c r="D3906" s="803"/>
      <c r="E3906" s="804"/>
      <c r="F3906" s="502"/>
      <c r="G3906" s="502"/>
      <c r="H3906" s="502"/>
    </row>
    <row r="3907" spans="4:8" s="5" customFormat="1" x14ac:dyDescent="0.2">
      <c r="D3907" s="803"/>
      <c r="E3907" s="804"/>
      <c r="F3907" s="502"/>
      <c r="G3907" s="502"/>
      <c r="H3907" s="502"/>
    </row>
    <row r="3908" spans="4:8" s="5" customFormat="1" x14ac:dyDescent="0.2">
      <c r="D3908" s="803"/>
      <c r="E3908" s="804"/>
      <c r="F3908" s="502"/>
      <c r="G3908" s="502"/>
      <c r="H3908" s="502"/>
    </row>
    <row r="3909" spans="4:8" s="5" customFormat="1" x14ac:dyDescent="0.2">
      <c r="D3909" s="803"/>
      <c r="E3909" s="804"/>
      <c r="F3909" s="502"/>
      <c r="G3909" s="502"/>
      <c r="H3909" s="502"/>
    </row>
    <row r="3910" spans="4:8" s="5" customFormat="1" x14ac:dyDescent="0.2">
      <c r="D3910" s="803"/>
      <c r="E3910" s="804"/>
      <c r="F3910" s="502"/>
      <c r="G3910" s="502"/>
      <c r="H3910" s="502"/>
    </row>
    <row r="3911" spans="4:8" s="5" customFormat="1" x14ac:dyDescent="0.2">
      <c r="D3911" s="803"/>
      <c r="E3911" s="804"/>
      <c r="F3911" s="502"/>
      <c r="G3911" s="502"/>
      <c r="H3911" s="502"/>
    </row>
    <row r="3912" spans="4:8" s="5" customFormat="1" x14ac:dyDescent="0.2">
      <c r="D3912" s="803"/>
      <c r="E3912" s="804"/>
      <c r="F3912" s="502"/>
      <c r="G3912" s="502"/>
      <c r="H3912" s="502"/>
    </row>
    <row r="3913" spans="4:8" s="5" customFormat="1" x14ac:dyDescent="0.2">
      <c r="D3913" s="803"/>
      <c r="E3913" s="804"/>
      <c r="F3913" s="502"/>
      <c r="G3913" s="502"/>
      <c r="H3913" s="502"/>
    </row>
    <row r="3914" spans="4:8" s="5" customFormat="1" x14ac:dyDescent="0.2">
      <c r="D3914" s="803"/>
      <c r="E3914" s="804"/>
      <c r="F3914" s="502"/>
      <c r="G3914" s="502"/>
      <c r="H3914" s="502"/>
    </row>
    <row r="3915" spans="4:8" s="5" customFormat="1" x14ac:dyDescent="0.2">
      <c r="D3915" s="803"/>
      <c r="E3915" s="804"/>
      <c r="F3915" s="502"/>
      <c r="G3915" s="502"/>
      <c r="H3915" s="502"/>
    </row>
    <row r="3916" spans="4:8" s="5" customFormat="1" x14ac:dyDescent="0.2">
      <c r="D3916" s="803"/>
      <c r="E3916" s="804"/>
      <c r="F3916" s="502"/>
      <c r="G3916" s="502"/>
      <c r="H3916" s="502"/>
    </row>
    <row r="3917" spans="4:8" s="5" customFormat="1" x14ac:dyDescent="0.2">
      <c r="D3917" s="803"/>
      <c r="E3917" s="804"/>
      <c r="F3917" s="502"/>
      <c r="G3917" s="502"/>
      <c r="H3917" s="502"/>
    </row>
    <row r="3918" spans="4:8" s="5" customFormat="1" x14ac:dyDescent="0.2">
      <c r="D3918" s="803"/>
      <c r="E3918" s="804"/>
      <c r="F3918" s="502"/>
      <c r="G3918" s="502"/>
      <c r="H3918" s="502"/>
    </row>
    <row r="3919" spans="4:8" s="5" customFormat="1" x14ac:dyDescent="0.2">
      <c r="D3919" s="803"/>
      <c r="E3919" s="804"/>
      <c r="F3919" s="502"/>
      <c r="G3919" s="502"/>
      <c r="H3919" s="502"/>
    </row>
    <row r="3920" spans="4:8" s="5" customFormat="1" x14ac:dyDescent="0.2">
      <c r="D3920" s="803"/>
      <c r="E3920" s="804"/>
      <c r="F3920" s="502"/>
      <c r="G3920" s="502"/>
      <c r="H3920" s="502"/>
    </row>
    <row r="3921" spans="4:8" s="5" customFormat="1" x14ac:dyDescent="0.2">
      <c r="D3921" s="803"/>
      <c r="E3921" s="804"/>
      <c r="F3921" s="502"/>
      <c r="G3921" s="502"/>
      <c r="H3921" s="502"/>
    </row>
    <row r="3922" spans="4:8" s="5" customFormat="1" x14ac:dyDescent="0.2">
      <c r="D3922" s="803"/>
      <c r="E3922" s="804"/>
      <c r="F3922" s="502"/>
      <c r="G3922" s="502"/>
      <c r="H3922" s="502"/>
    </row>
    <row r="3923" spans="4:8" s="5" customFormat="1" x14ac:dyDescent="0.2">
      <c r="D3923" s="803"/>
      <c r="E3923" s="804"/>
      <c r="F3923" s="502"/>
      <c r="G3923" s="502"/>
      <c r="H3923" s="502"/>
    </row>
    <row r="3924" spans="4:8" s="5" customFormat="1" x14ac:dyDescent="0.2">
      <c r="D3924" s="803"/>
      <c r="E3924" s="804"/>
      <c r="F3924" s="502"/>
      <c r="G3924" s="502"/>
      <c r="H3924" s="502"/>
    </row>
    <row r="3925" spans="4:8" s="5" customFormat="1" x14ac:dyDescent="0.2">
      <c r="D3925" s="803"/>
      <c r="E3925" s="804"/>
      <c r="F3925" s="502"/>
      <c r="G3925" s="502"/>
      <c r="H3925" s="502"/>
    </row>
    <row r="3926" spans="4:8" s="5" customFormat="1" x14ac:dyDescent="0.2">
      <c r="D3926" s="803"/>
      <c r="E3926" s="804"/>
      <c r="F3926" s="502"/>
      <c r="G3926" s="502"/>
      <c r="H3926" s="502"/>
    </row>
    <row r="3927" spans="4:8" s="5" customFormat="1" x14ac:dyDescent="0.2">
      <c r="D3927" s="803"/>
      <c r="E3927" s="804"/>
      <c r="F3927" s="502"/>
      <c r="G3927" s="502"/>
      <c r="H3927" s="502"/>
    </row>
    <row r="3928" spans="4:8" s="5" customFormat="1" x14ac:dyDescent="0.2">
      <c r="D3928" s="803"/>
      <c r="E3928" s="804"/>
      <c r="F3928" s="502"/>
      <c r="G3928" s="502"/>
      <c r="H3928" s="502"/>
    </row>
    <row r="3929" spans="4:8" s="5" customFormat="1" x14ac:dyDescent="0.2">
      <c r="D3929" s="803"/>
      <c r="E3929" s="804"/>
      <c r="F3929" s="502"/>
      <c r="G3929" s="502"/>
      <c r="H3929" s="502"/>
    </row>
    <row r="3930" spans="4:8" s="5" customFormat="1" x14ac:dyDescent="0.2">
      <c r="D3930" s="803"/>
      <c r="E3930" s="804"/>
      <c r="F3930" s="502"/>
      <c r="G3930" s="502"/>
      <c r="H3930" s="502"/>
    </row>
    <row r="3931" spans="4:8" s="5" customFormat="1" x14ac:dyDescent="0.2">
      <c r="D3931" s="803"/>
      <c r="E3931" s="804"/>
      <c r="F3931" s="502"/>
      <c r="G3931" s="502"/>
      <c r="H3931" s="502"/>
    </row>
    <row r="3932" spans="4:8" s="5" customFormat="1" x14ac:dyDescent="0.2">
      <c r="D3932" s="803"/>
      <c r="E3932" s="804"/>
      <c r="F3932" s="502"/>
      <c r="G3932" s="502"/>
      <c r="H3932" s="502"/>
    </row>
    <row r="3933" spans="4:8" s="5" customFormat="1" x14ac:dyDescent="0.2">
      <c r="D3933" s="803"/>
      <c r="E3933" s="804"/>
      <c r="F3933" s="502"/>
      <c r="G3933" s="502"/>
      <c r="H3933" s="502"/>
    </row>
    <row r="3934" spans="4:8" s="5" customFormat="1" x14ac:dyDescent="0.2">
      <c r="D3934" s="803"/>
      <c r="E3934" s="804"/>
      <c r="F3934" s="502"/>
      <c r="G3934" s="502"/>
      <c r="H3934" s="502"/>
    </row>
    <row r="3935" spans="4:8" s="5" customFormat="1" x14ac:dyDescent="0.2">
      <c r="D3935" s="803"/>
      <c r="E3935" s="804"/>
      <c r="F3935" s="502"/>
      <c r="G3935" s="502"/>
      <c r="H3935" s="502"/>
    </row>
    <row r="3936" spans="4:8" s="5" customFormat="1" x14ac:dyDescent="0.2">
      <c r="D3936" s="803"/>
      <c r="E3936" s="804"/>
      <c r="F3936" s="502"/>
      <c r="G3936" s="502"/>
      <c r="H3936" s="502"/>
    </row>
    <row r="3937" spans="4:8" s="5" customFormat="1" x14ac:dyDescent="0.2">
      <c r="D3937" s="803"/>
      <c r="E3937" s="804"/>
      <c r="F3937" s="502"/>
      <c r="G3937" s="502"/>
      <c r="H3937" s="502"/>
    </row>
    <row r="3938" spans="4:8" s="5" customFormat="1" x14ac:dyDescent="0.2">
      <c r="D3938" s="803"/>
      <c r="E3938" s="804"/>
      <c r="F3938" s="502"/>
      <c r="G3938" s="502"/>
      <c r="H3938" s="502"/>
    </row>
    <row r="3939" spans="4:8" s="5" customFormat="1" x14ac:dyDescent="0.2">
      <c r="D3939" s="803"/>
      <c r="E3939" s="804"/>
      <c r="F3939" s="502"/>
      <c r="G3939" s="502"/>
      <c r="H3939" s="502"/>
    </row>
    <row r="3940" spans="4:8" s="5" customFormat="1" x14ac:dyDescent="0.2">
      <c r="D3940" s="803"/>
      <c r="E3940" s="804"/>
      <c r="F3940" s="502"/>
      <c r="G3940" s="502"/>
      <c r="H3940" s="502"/>
    </row>
    <row r="3941" spans="4:8" s="5" customFormat="1" x14ac:dyDescent="0.2">
      <c r="D3941" s="803"/>
      <c r="E3941" s="804"/>
      <c r="F3941" s="502"/>
      <c r="G3941" s="502"/>
      <c r="H3941" s="502"/>
    </row>
    <row r="3942" spans="4:8" s="5" customFormat="1" x14ac:dyDescent="0.2">
      <c r="D3942" s="803"/>
      <c r="E3942" s="804"/>
      <c r="F3942" s="502"/>
      <c r="G3942" s="502"/>
      <c r="H3942" s="502"/>
    </row>
    <row r="3943" spans="4:8" s="5" customFormat="1" x14ac:dyDescent="0.2">
      <c r="D3943" s="803"/>
      <c r="E3943" s="804"/>
      <c r="F3943" s="502"/>
      <c r="G3943" s="502"/>
      <c r="H3943" s="502"/>
    </row>
    <row r="3944" spans="4:8" s="5" customFormat="1" x14ac:dyDescent="0.2">
      <c r="D3944" s="803"/>
      <c r="E3944" s="804"/>
      <c r="F3944" s="502"/>
      <c r="G3944" s="502"/>
      <c r="H3944" s="502"/>
    </row>
    <row r="3945" spans="4:8" s="5" customFormat="1" x14ac:dyDescent="0.2">
      <c r="D3945" s="803"/>
      <c r="E3945" s="804"/>
      <c r="F3945" s="502"/>
      <c r="G3945" s="502"/>
      <c r="H3945" s="502"/>
    </row>
    <row r="3946" spans="4:8" s="5" customFormat="1" x14ac:dyDescent="0.2">
      <c r="D3946" s="803"/>
      <c r="E3946" s="804"/>
      <c r="F3946" s="502"/>
      <c r="G3946" s="502"/>
      <c r="H3946" s="502"/>
    </row>
    <row r="3947" spans="4:8" s="5" customFormat="1" x14ac:dyDescent="0.2">
      <c r="D3947" s="803"/>
      <c r="E3947" s="804"/>
      <c r="F3947" s="502"/>
      <c r="G3947" s="502"/>
      <c r="H3947" s="502"/>
    </row>
    <row r="3948" spans="4:8" s="5" customFormat="1" x14ac:dyDescent="0.2">
      <c r="D3948" s="803"/>
      <c r="E3948" s="804"/>
      <c r="F3948" s="502"/>
      <c r="G3948" s="502"/>
      <c r="H3948" s="502"/>
    </row>
    <row r="3949" spans="4:8" s="5" customFormat="1" x14ac:dyDescent="0.2">
      <c r="D3949" s="803"/>
      <c r="E3949" s="804"/>
      <c r="F3949" s="502"/>
      <c r="G3949" s="502"/>
      <c r="H3949" s="502"/>
    </row>
    <row r="3950" spans="4:8" s="5" customFormat="1" x14ac:dyDescent="0.2">
      <c r="D3950" s="803"/>
      <c r="E3950" s="804"/>
      <c r="F3950" s="502"/>
      <c r="G3950" s="502"/>
      <c r="H3950" s="502"/>
    </row>
    <row r="3951" spans="4:8" s="5" customFormat="1" x14ac:dyDescent="0.2">
      <c r="D3951" s="803"/>
      <c r="E3951" s="804"/>
      <c r="F3951" s="502"/>
      <c r="G3951" s="502"/>
      <c r="H3951" s="502"/>
    </row>
    <row r="3952" spans="4:8" s="5" customFormat="1" x14ac:dyDescent="0.2">
      <c r="D3952" s="803"/>
      <c r="E3952" s="804"/>
      <c r="F3952" s="502"/>
      <c r="G3952" s="502"/>
      <c r="H3952" s="502"/>
    </row>
    <row r="3953" spans="4:8" s="5" customFormat="1" x14ac:dyDescent="0.2">
      <c r="D3953" s="803"/>
      <c r="E3953" s="804"/>
      <c r="F3953" s="502"/>
      <c r="G3953" s="502"/>
      <c r="H3953" s="502"/>
    </row>
    <row r="3954" spans="4:8" s="5" customFormat="1" x14ac:dyDescent="0.2">
      <c r="D3954" s="803"/>
      <c r="E3954" s="804"/>
      <c r="F3954" s="502"/>
      <c r="G3954" s="502"/>
      <c r="H3954" s="502"/>
    </row>
    <row r="3955" spans="4:8" s="5" customFormat="1" x14ac:dyDescent="0.2">
      <c r="D3955" s="803"/>
      <c r="E3955" s="804"/>
      <c r="F3955" s="502"/>
      <c r="G3955" s="502"/>
      <c r="H3955" s="502"/>
    </row>
    <row r="3956" spans="4:8" s="5" customFormat="1" x14ac:dyDescent="0.2">
      <c r="D3956" s="803"/>
      <c r="E3956" s="804"/>
      <c r="F3956" s="502"/>
      <c r="G3956" s="502"/>
      <c r="H3956" s="502"/>
    </row>
    <row r="3957" spans="4:8" s="5" customFormat="1" x14ac:dyDescent="0.2">
      <c r="D3957" s="803"/>
      <c r="E3957" s="804"/>
      <c r="F3957" s="502"/>
      <c r="G3957" s="502"/>
      <c r="H3957" s="502"/>
    </row>
    <row r="3958" spans="4:8" s="5" customFormat="1" x14ac:dyDescent="0.2">
      <c r="D3958" s="803"/>
      <c r="E3958" s="804"/>
      <c r="F3958" s="502"/>
      <c r="G3958" s="502"/>
      <c r="H3958" s="502"/>
    </row>
    <row r="3959" spans="4:8" s="5" customFormat="1" x14ac:dyDescent="0.2">
      <c r="D3959" s="803"/>
      <c r="E3959" s="804"/>
      <c r="F3959" s="502"/>
      <c r="G3959" s="502"/>
      <c r="H3959" s="502"/>
    </row>
    <row r="3960" spans="4:8" s="5" customFormat="1" x14ac:dyDescent="0.2">
      <c r="D3960" s="803"/>
      <c r="E3960" s="804"/>
      <c r="F3960" s="502"/>
      <c r="G3960" s="502"/>
      <c r="H3960" s="502"/>
    </row>
    <row r="3961" spans="4:8" s="5" customFormat="1" x14ac:dyDescent="0.2">
      <c r="D3961" s="803"/>
      <c r="E3961" s="804"/>
      <c r="F3961" s="502"/>
      <c r="G3961" s="502"/>
      <c r="H3961" s="502"/>
    </row>
    <row r="3962" spans="4:8" s="5" customFormat="1" x14ac:dyDescent="0.2">
      <c r="D3962" s="803"/>
      <c r="E3962" s="804"/>
      <c r="F3962" s="502"/>
      <c r="G3962" s="502"/>
      <c r="H3962" s="502"/>
    </row>
    <row r="3963" spans="4:8" s="5" customFormat="1" x14ac:dyDescent="0.2">
      <c r="D3963" s="803"/>
      <c r="E3963" s="804"/>
      <c r="F3963" s="502"/>
      <c r="G3963" s="502"/>
      <c r="H3963" s="502"/>
    </row>
    <row r="3964" spans="4:8" s="5" customFormat="1" x14ac:dyDescent="0.2">
      <c r="D3964" s="803"/>
      <c r="E3964" s="804"/>
      <c r="F3964" s="502"/>
      <c r="G3964" s="502"/>
      <c r="H3964" s="502"/>
    </row>
    <row r="3965" spans="4:8" s="5" customFormat="1" x14ac:dyDescent="0.2">
      <c r="D3965" s="803"/>
      <c r="E3965" s="804"/>
      <c r="F3965" s="502"/>
      <c r="G3965" s="502"/>
      <c r="H3965" s="502"/>
    </row>
    <row r="3966" spans="4:8" s="5" customFormat="1" x14ac:dyDescent="0.2">
      <c r="D3966" s="803"/>
      <c r="E3966" s="804"/>
      <c r="F3966" s="502"/>
      <c r="G3966" s="502"/>
      <c r="H3966" s="502"/>
    </row>
    <row r="3967" spans="4:8" s="5" customFormat="1" x14ac:dyDescent="0.2">
      <c r="D3967" s="803"/>
      <c r="E3967" s="804"/>
      <c r="F3967" s="502"/>
      <c r="G3967" s="502"/>
      <c r="H3967" s="502"/>
    </row>
    <row r="3968" spans="4:8" s="5" customFormat="1" x14ac:dyDescent="0.2">
      <c r="D3968" s="803"/>
      <c r="E3968" s="804"/>
      <c r="F3968" s="502"/>
      <c r="G3968" s="502"/>
      <c r="H3968" s="502"/>
    </row>
    <row r="3969" spans="4:8" s="5" customFormat="1" x14ac:dyDescent="0.2">
      <c r="D3969" s="803"/>
      <c r="E3969" s="804"/>
      <c r="F3969" s="502"/>
      <c r="G3969" s="502"/>
      <c r="H3969" s="502"/>
    </row>
    <row r="3970" spans="4:8" s="5" customFormat="1" x14ac:dyDescent="0.2">
      <c r="D3970" s="803"/>
      <c r="E3970" s="804"/>
      <c r="F3970" s="502"/>
      <c r="G3970" s="502"/>
      <c r="H3970" s="502"/>
    </row>
    <row r="3971" spans="4:8" s="5" customFormat="1" x14ac:dyDescent="0.2">
      <c r="D3971" s="803"/>
      <c r="E3971" s="804"/>
      <c r="F3971" s="502"/>
      <c r="G3971" s="502"/>
      <c r="H3971" s="502"/>
    </row>
    <row r="3972" spans="4:8" s="5" customFormat="1" x14ac:dyDescent="0.2">
      <c r="D3972" s="803"/>
      <c r="E3972" s="804"/>
      <c r="F3972" s="502"/>
      <c r="G3972" s="502"/>
      <c r="H3972" s="502"/>
    </row>
    <row r="3973" spans="4:8" s="5" customFormat="1" x14ac:dyDescent="0.2">
      <c r="D3973" s="803"/>
      <c r="E3973" s="804"/>
      <c r="F3973" s="502"/>
      <c r="G3973" s="502"/>
      <c r="H3973" s="502"/>
    </row>
    <row r="3974" spans="4:8" s="5" customFormat="1" x14ac:dyDescent="0.2">
      <c r="D3974" s="803"/>
      <c r="E3974" s="804"/>
      <c r="F3974" s="502"/>
      <c r="G3974" s="502"/>
      <c r="H3974" s="502"/>
    </row>
    <row r="3975" spans="4:8" s="5" customFormat="1" x14ac:dyDescent="0.2">
      <c r="D3975" s="803"/>
      <c r="E3975" s="804"/>
      <c r="F3975" s="502"/>
      <c r="G3975" s="502"/>
      <c r="H3975" s="502"/>
    </row>
    <row r="3976" spans="4:8" s="5" customFormat="1" x14ac:dyDescent="0.2">
      <c r="D3976" s="803"/>
      <c r="E3976" s="804"/>
      <c r="F3976" s="502"/>
      <c r="G3976" s="502"/>
      <c r="H3976" s="502"/>
    </row>
    <row r="3977" spans="4:8" s="5" customFormat="1" x14ac:dyDescent="0.2">
      <c r="D3977" s="803"/>
      <c r="E3977" s="804"/>
      <c r="F3977" s="502"/>
      <c r="G3977" s="502"/>
      <c r="H3977" s="502"/>
    </row>
    <row r="3978" spans="4:8" s="5" customFormat="1" x14ac:dyDescent="0.2">
      <c r="D3978" s="803"/>
      <c r="E3978" s="804"/>
      <c r="F3978" s="502"/>
      <c r="G3978" s="502"/>
      <c r="H3978" s="502"/>
    </row>
    <row r="3979" spans="4:8" s="5" customFormat="1" x14ac:dyDescent="0.2">
      <c r="D3979" s="803"/>
      <c r="E3979" s="804"/>
      <c r="F3979" s="502"/>
      <c r="G3979" s="502"/>
      <c r="H3979" s="502"/>
    </row>
    <row r="3980" spans="4:8" s="5" customFormat="1" x14ac:dyDescent="0.2">
      <c r="D3980" s="803"/>
      <c r="E3980" s="804"/>
      <c r="F3980" s="502"/>
      <c r="G3980" s="502"/>
      <c r="H3980" s="502"/>
    </row>
    <row r="3981" spans="4:8" s="5" customFormat="1" x14ac:dyDescent="0.2">
      <c r="D3981" s="803"/>
      <c r="E3981" s="804"/>
      <c r="F3981" s="502"/>
      <c r="G3981" s="502"/>
      <c r="H3981" s="502"/>
    </row>
    <row r="3982" spans="4:8" s="5" customFormat="1" x14ac:dyDescent="0.2">
      <c r="D3982" s="803"/>
      <c r="E3982" s="804"/>
      <c r="F3982" s="502"/>
      <c r="G3982" s="502"/>
      <c r="H3982" s="502"/>
    </row>
    <row r="3983" spans="4:8" s="5" customFormat="1" x14ac:dyDescent="0.2">
      <c r="D3983" s="803"/>
      <c r="E3983" s="804"/>
      <c r="F3983" s="502"/>
      <c r="G3983" s="502"/>
      <c r="H3983" s="502"/>
    </row>
    <row r="3984" spans="4:8" s="5" customFormat="1" x14ac:dyDescent="0.2">
      <c r="D3984" s="803"/>
      <c r="E3984" s="804"/>
      <c r="F3984" s="502"/>
      <c r="G3984" s="502"/>
      <c r="H3984" s="502"/>
    </row>
    <row r="3985" spans="4:8" s="5" customFormat="1" x14ac:dyDescent="0.2">
      <c r="D3985" s="803"/>
      <c r="E3985" s="804"/>
      <c r="F3985" s="502"/>
      <c r="G3985" s="502"/>
      <c r="H3985" s="502"/>
    </row>
    <row r="3986" spans="4:8" s="5" customFormat="1" x14ac:dyDescent="0.2">
      <c r="D3986" s="803"/>
      <c r="E3986" s="804"/>
      <c r="F3986" s="502"/>
      <c r="G3986" s="502"/>
      <c r="H3986" s="502"/>
    </row>
    <row r="3987" spans="4:8" s="5" customFormat="1" x14ac:dyDescent="0.2">
      <c r="D3987" s="803"/>
      <c r="E3987" s="804"/>
      <c r="F3987" s="502"/>
      <c r="G3987" s="502"/>
      <c r="H3987" s="502"/>
    </row>
    <row r="3988" spans="4:8" s="5" customFormat="1" x14ac:dyDescent="0.2">
      <c r="D3988" s="803"/>
      <c r="E3988" s="804"/>
      <c r="F3988" s="502"/>
      <c r="G3988" s="502"/>
      <c r="H3988" s="502"/>
    </row>
    <row r="3989" spans="4:8" s="5" customFormat="1" x14ac:dyDescent="0.2">
      <c r="D3989" s="803"/>
      <c r="E3989" s="804"/>
      <c r="F3989" s="502"/>
      <c r="G3989" s="502"/>
      <c r="H3989" s="502"/>
    </row>
    <row r="3990" spans="4:8" s="5" customFormat="1" x14ac:dyDescent="0.2">
      <c r="D3990" s="803"/>
      <c r="E3990" s="804"/>
      <c r="F3990" s="502"/>
      <c r="G3990" s="502"/>
      <c r="H3990" s="502"/>
    </row>
    <row r="3991" spans="4:8" s="5" customFormat="1" x14ac:dyDescent="0.2">
      <c r="D3991" s="803"/>
      <c r="E3991" s="804"/>
      <c r="F3991" s="502"/>
      <c r="G3991" s="502"/>
      <c r="H3991" s="502"/>
    </row>
    <row r="3992" spans="4:8" s="5" customFormat="1" x14ac:dyDescent="0.2">
      <c r="D3992" s="803"/>
      <c r="E3992" s="804"/>
      <c r="F3992" s="502"/>
      <c r="G3992" s="502"/>
      <c r="H3992" s="502"/>
    </row>
    <row r="3993" spans="4:8" s="5" customFormat="1" x14ac:dyDescent="0.2">
      <c r="D3993" s="803"/>
      <c r="E3993" s="804"/>
      <c r="F3993" s="502"/>
      <c r="G3993" s="502"/>
      <c r="H3993" s="502"/>
    </row>
    <row r="3994" spans="4:8" s="5" customFormat="1" x14ac:dyDescent="0.2">
      <c r="D3994" s="803"/>
      <c r="E3994" s="804"/>
      <c r="F3994" s="502"/>
      <c r="G3994" s="502"/>
      <c r="H3994" s="502"/>
    </row>
    <row r="3995" spans="4:8" s="5" customFormat="1" x14ac:dyDescent="0.2">
      <c r="D3995" s="803"/>
      <c r="E3995" s="804"/>
      <c r="F3995" s="502"/>
      <c r="G3995" s="502"/>
      <c r="H3995" s="502"/>
    </row>
    <row r="3996" spans="4:8" s="5" customFormat="1" x14ac:dyDescent="0.2">
      <c r="D3996" s="803"/>
      <c r="E3996" s="804"/>
      <c r="F3996" s="502"/>
      <c r="G3996" s="502"/>
      <c r="H3996" s="502"/>
    </row>
    <row r="3997" spans="4:8" s="5" customFormat="1" x14ac:dyDescent="0.2">
      <c r="D3997" s="803"/>
      <c r="E3997" s="804"/>
      <c r="F3997" s="502"/>
      <c r="G3997" s="502"/>
      <c r="H3997" s="502"/>
    </row>
    <row r="3998" spans="4:8" s="5" customFormat="1" x14ac:dyDescent="0.2">
      <c r="D3998" s="803"/>
      <c r="E3998" s="804"/>
      <c r="F3998" s="502"/>
      <c r="G3998" s="502"/>
      <c r="H3998" s="502"/>
    </row>
    <row r="3999" spans="4:8" s="5" customFormat="1" x14ac:dyDescent="0.2">
      <c r="D3999" s="803"/>
      <c r="E3999" s="804"/>
      <c r="F3999" s="502"/>
      <c r="G3999" s="502"/>
      <c r="H3999" s="502"/>
    </row>
    <row r="4000" spans="4:8" s="5" customFormat="1" x14ac:dyDescent="0.2">
      <c r="D4000" s="803"/>
      <c r="E4000" s="804"/>
      <c r="F4000" s="502"/>
      <c r="G4000" s="502"/>
      <c r="H4000" s="502"/>
    </row>
    <row r="4001" spans="4:8" s="5" customFormat="1" x14ac:dyDescent="0.2">
      <c r="D4001" s="803"/>
      <c r="E4001" s="804"/>
      <c r="F4001" s="502"/>
      <c r="G4001" s="502"/>
      <c r="H4001" s="502"/>
    </row>
    <row r="4002" spans="4:8" s="5" customFormat="1" x14ac:dyDescent="0.2">
      <c r="D4002" s="803"/>
      <c r="E4002" s="804"/>
      <c r="F4002" s="502"/>
      <c r="G4002" s="502"/>
      <c r="H4002" s="502"/>
    </row>
    <row r="4003" spans="4:8" s="5" customFormat="1" x14ac:dyDescent="0.2">
      <c r="D4003" s="803"/>
      <c r="E4003" s="804"/>
      <c r="F4003" s="502"/>
      <c r="G4003" s="502"/>
      <c r="H4003" s="502"/>
    </row>
    <row r="4004" spans="4:8" s="5" customFormat="1" x14ac:dyDescent="0.2">
      <c r="D4004" s="803"/>
      <c r="E4004" s="804"/>
      <c r="F4004" s="502"/>
      <c r="G4004" s="502"/>
      <c r="H4004" s="502"/>
    </row>
    <row r="4005" spans="4:8" s="5" customFormat="1" x14ac:dyDescent="0.2">
      <c r="D4005" s="803"/>
      <c r="E4005" s="804"/>
      <c r="F4005" s="502"/>
      <c r="G4005" s="502"/>
      <c r="H4005" s="502"/>
    </row>
    <row r="4006" spans="4:8" s="5" customFormat="1" x14ac:dyDescent="0.2">
      <c r="D4006" s="803"/>
      <c r="E4006" s="804"/>
      <c r="F4006" s="502"/>
      <c r="G4006" s="502"/>
      <c r="H4006" s="502"/>
    </row>
    <row r="4007" spans="4:8" s="5" customFormat="1" x14ac:dyDescent="0.2">
      <c r="D4007" s="803"/>
      <c r="E4007" s="804"/>
      <c r="F4007" s="502"/>
      <c r="G4007" s="502"/>
      <c r="H4007" s="502"/>
    </row>
    <row r="4008" spans="4:8" s="5" customFormat="1" x14ac:dyDescent="0.2">
      <c r="D4008" s="803"/>
      <c r="E4008" s="804"/>
      <c r="F4008" s="502"/>
      <c r="G4008" s="502"/>
      <c r="H4008" s="502"/>
    </row>
    <row r="4009" spans="4:8" s="5" customFormat="1" x14ac:dyDescent="0.2">
      <c r="D4009" s="803"/>
      <c r="E4009" s="804"/>
      <c r="F4009" s="502"/>
      <c r="G4009" s="502"/>
      <c r="H4009" s="502"/>
    </row>
    <row r="4010" spans="4:8" s="5" customFormat="1" x14ac:dyDescent="0.2">
      <c r="D4010" s="803"/>
      <c r="E4010" s="804"/>
      <c r="F4010" s="502"/>
      <c r="G4010" s="502"/>
      <c r="H4010" s="502"/>
    </row>
    <row r="4011" spans="4:8" s="5" customFormat="1" x14ac:dyDescent="0.2">
      <c r="D4011" s="803"/>
      <c r="E4011" s="804"/>
      <c r="F4011" s="502"/>
      <c r="G4011" s="502"/>
      <c r="H4011" s="502"/>
    </row>
    <row r="4012" spans="4:8" s="5" customFormat="1" x14ac:dyDescent="0.2">
      <c r="D4012" s="803"/>
      <c r="E4012" s="804"/>
      <c r="F4012" s="502"/>
      <c r="G4012" s="502"/>
      <c r="H4012" s="502"/>
    </row>
    <row r="4013" spans="4:8" s="5" customFormat="1" x14ac:dyDescent="0.2">
      <c r="D4013" s="803"/>
      <c r="E4013" s="804"/>
      <c r="F4013" s="502"/>
      <c r="G4013" s="502"/>
      <c r="H4013" s="502"/>
    </row>
    <row r="4014" spans="4:8" s="5" customFormat="1" x14ac:dyDescent="0.2">
      <c r="D4014" s="803"/>
      <c r="E4014" s="804"/>
      <c r="F4014" s="502"/>
      <c r="G4014" s="502"/>
      <c r="H4014" s="502"/>
    </row>
    <row r="4015" spans="4:8" s="5" customFormat="1" x14ac:dyDescent="0.2">
      <c r="D4015" s="803"/>
      <c r="E4015" s="804"/>
      <c r="F4015" s="502"/>
      <c r="G4015" s="502"/>
      <c r="H4015" s="502"/>
    </row>
    <row r="4016" spans="4:8" s="5" customFormat="1" x14ac:dyDescent="0.2">
      <c r="D4016" s="803"/>
      <c r="E4016" s="804"/>
      <c r="F4016" s="502"/>
      <c r="G4016" s="502"/>
      <c r="H4016" s="502"/>
    </row>
    <row r="4017" spans="4:8" s="5" customFormat="1" x14ac:dyDescent="0.2">
      <c r="D4017" s="803"/>
      <c r="E4017" s="804"/>
      <c r="F4017" s="502"/>
      <c r="G4017" s="502"/>
      <c r="H4017" s="502"/>
    </row>
    <row r="4018" spans="4:8" s="5" customFormat="1" x14ac:dyDescent="0.2">
      <c r="D4018" s="803"/>
      <c r="E4018" s="804"/>
      <c r="F4018" s="502"/>
      <c r="G4018" s="502"/>
      <c r="H4018" s="502"/>
    </row>
    <row r="4019" spans="4:8" s="5" customFormat="1" x14ac:dyDescent="0.2">
      <c r="D4019" s="803"/>
      <c r="E4019" s="804"/>
      <c r="F4019" s="502"/>
      <c r="G4019" s="502"/>
      <c r="H4019" s="502"/>
    </row>
    <row r="4020" spans="4:8" s="5" customFormat="1" x14ac:dyDescent="0.2">
      <c r="D4020" s="803"/>
      <c r="E4020" s="804"/>
      <c r="F4020" s="502"/>
      <c r="G4020" s="502"/>
      <c r="H4020" s="502"/>
    </row>
    <row r="4021" spans="4:8" s="5" customFormat="1" x14ac:dyDescent="0.2">
      <c r="D4021" s="803"/>
      <c r="E4021" s="804"/>
      <c r="F4021" s="502"/>
      <c r="G4021" s="502"/>
      <c r="H4021" s="502"/>
    </row>
    <row r="4022" spans="4:8" s="5" customFormat="1" x14ac:dyDescent="0.2">
      <c r="D4022" s="803"/>
      <c r="E4022" s="804"/>
      <c r="F4022" s="502"/>
      <c r="G4022" s="502"/>
      <c r="H4022" s="502"/>
    </row>
    <row r="4023" spans="4:8" s="5" customFormat="1" x14ac:dyDescent="0.2">
      <c r="D4023" s="803"/>
      <c r="E4023" s="804"/>
      <c r="F4023" s="502"/>
      <c r="G4023" s="502"/>
      <c r="H4023" s="502"/>
    </row>
    <row r="4024" spans="4:8" s="5" customFormat="1" x14ac:dyDescent="0.2">
      <c r="D4024" s="803"/>
      <c r="E4024" s="804"/>
      <c r="F4024" s="502"/>
      <c r="G4024" s="502"/>
      <c r="H4024" s="502"/>
    </row>
    <row r="4025" spans="4:8" s="5" customFormat="1" x14ac:dyDescent="0.2">
      <c r="D4025" s="803"/>
      <c r="E4025" s="804"/>
      <c r="F4025" s="502"/>
      <c r="G4025" s="502"/>
      <c r="H4025" s="502"/>
    </row>
    <row r="4026" spans="4:8" s="5" customFormat="1" x14ac:dyDescent="0.2">
      <c r="D4026" s="803"/>
      <c r="E4026" s="804"/>
      <c r="F4026" s="502"/>
      <c r="G4026" s="502"/>
      <c r="H4026" s="502"/>
    </row>
    <row r="4027" spans="4:8" s="5" customFormat="1" x14ac:dyDescent="0.2">
      <c r="D4027" s="803"/>
      <c r="E4027" s="804"/>
      <c r="F4027" s="502"/>
      <c r="G4027" s="502"/>
      <c r="H4027" s="502"/>
    </row>
    <row r="4028" spans="4:8" s="5" customFormat="1" x14ac:dyDescent="0.2">
      <c r="D4028" s="803"/>
      <c r="E4028" s="804"/>
      <c r="F4028" s="502"/>
      <c r="G4028" s="502"/>
      <c r="H4028" s="502"/>
    </row>
    <row r="4029" spans="4:8" s="5" customFormat="1" x14ac:dyDescent="0.2">
      <c r="D4029" s="803"/>
      <c r="E4029" s="804"/>
      <c r="F4029" s="502"/>
      <c r="G4029" s="502"/>
      <c r="H4029" s="502"/>
    </row>
    <row r="4030" spans="4:8" s="5" customFormat="1" x14ac:dyDescent="0.2">
      <c r="D4030" s="803"/>
      <c r="E4030" s="804"/>
      <c r="F4030" s="502"/>
      <c r="G4030" s="502"/>
      <c r="H4030" s="502"/>
    </row>
    <row r="4031" spans="4:8" s="5" customFormat="1" x14ac:dyDescent="0.2">
      <c r="D4031" s="803"/>
      <c r="E4031" s="804"/>
      <c r="F4031" s="502"/>
      <c r="G4031" s="502"/>
      <c r="H4031" s="502"/>
    </row>
    <row r="4032" spans="4:8" s="5" customFormat="1" x14ac:dyDescent="0.2">
      <c r="D4032" s="803"/>
      <c r="E4032" s="804"/>
      <c r="F4032" s="502"/>
      <c r="G4032" s="502"/>
      <c r="H4032" s="502"/>
    </row>
    <row r="4033" spans="4:8" s="5" customFormat="1" x14ac:dyDescent="0.2">
      <c r="D4033" s="803"/>
      <c r="E4033" s="804"/>
      <c r="F4033" s="502"/>
      <c r="G4033" s="502"/>
      <c r="H4033" s="502"/>
    </row>
    <row r="4034" spans="4:8" s="5" customFormat="1" x14ac:dyDescent="0.2">
      <c r="D4034" s="803"/>
      <c r="E4034" s="804"/>
      <c r="F4034" s="502"/>
      <c r="G4034" s="502"/>
      <c r="H4034" s="502"/>
    </row>
    <row r="4035" spans="4:8" s="5" customFormat="1" x14ac:dyDescent="0.2">
      <c r="D4035" s="803"/>
      <c r="E4035" s="804"/>
      <c r="F4035" s="502"/>
      <c r="G4035" s="502"/>
      <c r="H4035" s="502"/>
    </row>
    <row r="4036" spans="4:8" s="5" customFormat="1" x14ac:dyDescent="0.2">
      <c r="D4036" s="803"/>
      <c r="E4036" s="804"/>
      <c r="F4036" s="502"/>
      <c r="G4036" s="502"/>
      <c r="H4036" s="502"/>
    </row>
    <row r="4037" spans="4:8" s="5" customFormat="1" x14ac:dyDescent="0.2">
      <c r="D4037" s="803"/>
      <c r="E4037" s="804"/>
      <c r="F4037" s="502"/>
      <c r="G4037" s="502"/>
      <c r="H4037" s="502"/>
    </row>
    <row r="4038" spans="4:8" s="5" customFormat="1" x14ac:dyDescent="0.2">
      <c r="D4038" s="803"/>
      <c r="E4038" s="804"/>
      <c r="F4038" s="502"/>
      <c r="G4038" s="502"/>
      <c r="H4038" s="502"/>
    </row>
    <row r="4039" spans="4:8" s="5" customFormat="1" x14ac:dyDescent="0.2">
      <c r="D4039" s="803"/>
      <c r="E4039" s="804"/>
      <c r="F4039" s="502"/>
      <c r="G4039" s="502"/>
      <c r="H4039" s="502"/>
    </row>
    <row r="4040" spans="4:8" s="5" customFormat="1" x14ac:dyDescent="0.2">
      <c r="D4040" s="803"/>
      <c r="E4040" s="804"/>
      <c r="F4040" s="502"/>
      <c r="G4040" s="502"/>
      <c r="H4040" s="502"/>
    </row>
    <row r="4041" spans="4:8" s="5" customFormat="1" x14ac:dyDescent="0.2">
      <c r="D4041" s="803"/>
      <c r="E4041" s="804"/>
      <c r="F4041" s="502"/>
      <c r="G4041" s="502"/>
      <c r="H4041" s="502"/>
    </row>
    <row r="4042" spans="4:8" s="5" customFormat="1" x14ac:dyDescent="0.2">
      <c r="D4042" s="803"/>
      <c r="E4042" s="804"/>
      <c r="F4042" s="502"/>
      <c r="G4042" s="502"/>
      <c r="H4042" s="502"/>
    </row>
    <row r="4043" spans="4:8" s="5" customFormat="1" x14ac:dyDescent="0.2">
      <c r="D4043" s="803"/>
      <c r="E4043" s="804"/>
      <c r="F4043" s="502"/>
      <c r="G4043" s="502"/>
      <c r="H4043" s="502"/>
    </row>
    <row r="4044" spans="4:8" s="5" customFormat="1" x14ac:dyDescent="0.2">
      <c r="D4044" s="803"/>
      <c r="E4044" s="804"/>
      <c r="F4044" s="502"/>
      <c r="G4044" s="502"/>
      <c r="H4044" s="502"/>
    </row>
    <row r="4045" spans="4:8" s="5" customFormat="1" x14ac:dyDescent="0.2">
      <c r="D4045" s="803"/>
      <c r="E4045" s="804"/>
      <c r="F4045" s="502"/>
      <c r="G4045" s="502"/>
      <c r="H4045" s="502"/>
    </row>
    <row r="4046" spans="4:8" s="5" customFormat="1" x14ac:dyDescent="0.2">
      <c r="D4046" s="803"/>
      <c r="E4046" s="804"/>
      <c r="F4046" s="502"/>
      <c r="G4046" s="502"/>
      <c r="H4046" s="502"/>
    </row>
    <row r="4047" spans="4:8" s="5" customFormat="1" x14ac:dyDescent="0.2">
      <c r="D4047" s="803"/>
      <c r="E4047" s="804"/>
      <c r="F4047" s="502"/>
      <c r="G4047" s="502"/>
      <c r="H4047" s="502"/>
    </row>
    <row r="4048" spans="4:8" s="5" customFormat="1" x14ac:dyDescent="0.2">
      <c r="D4048" s="803"/>
      <c r="E4048" s="804"/>
      <c r="F4048" s="502"/>
      <c r="G4048" s="502"/>
      <c r="H4048" s="502"/>
    </row>
    <row r="4049" spans="4:8" s="5" customFormat="1" x14ac:dyDescent="0.2">
      <c r="D4049" s="803"/>
      <c r="E4049" s="804"/>
      <c r="F4049" s="502"/>
      <c r="G4049" s="502"/>
      <c r="H4049" s="502"/>
    </row>
    <row r="4050" spans="4:8" s="5" customFormat="1" x14ac:dyDescent="0.2">
      <c r="D4050" s="803"/>
      <c r="E4050" s="804"/>
      <c r="F4050" s="502"/>
      <c r="G4050" s="502"/>
      <c r="H4050" s="502"/>
    </row>
    <row r="4051" spans="4:8" s="5" customFormat="1" x14ac:dyDescent="0.2">
      <c r="D4051" s="803"/>
      <c r="E4051" s="804"/>
      <c r="F4051" s="502"/>
      <c r="G4051" s="502"/>
      <c r="H4051" s="502"/>
    </row>
    <row r="4052" spans="4:8" s="5" customFormat="1" x14ac:dyDescent="0.2">
      <c r="D4052" s="803"/>
      <c r="E4052" s="804"/>
      <c r="F4052" s="502"/>
      <c r="G4052" s="502"/>
      <c r="H4052" s="502"/>
    </row>
    <row r="4053" spans="4:8" s="5" customFormat="1" x14ac:dyDescent="0.2">
      <c r="D4053" s="803"/>
      <c r="E4053" s="804"/>
      <c r="F4053" s="502"/>
      <c r="G4053" s="502"/>
      <c r="H4053" s="502"/>
    </row>
    <row r="4054" spans="4:8" s="5" customFormat="1" x14ac:dyDescent="0.2">
      <c r="D4054" s="803"/>
      <c r="E4054" s="804"/>
      <c r="F4054" s="502"/>
      <c r="G4054" s="502"/>
      <c r="H4054" s="502"/>
    </row>
    <row r="4055" spans="4:8" s="5" customFormat="1" x14ac:dyDescent="0.2">
      <c r="D4055" s="803"/>
      <c r="E4055" s="804"/>
      <c r="F4055" s="502"/>
      <c r="G4055" s="502"/>
      <c r="H4055" s="502"/>
    </row>
    <row r="4056" spans="4:8" s="5" customFormat="1" x14ac:dyDescent="0.2">
      <c r="D4056" s="803"/>
      <c r="E4056" s="804"/>
      <c r="F4056" s="502"/>
      <c r="G4056" s="502"/>
      <c r="H4056" s="502"/>
    </row>
    <row r="4057" spans="4:8" s="5" customFormat="1" x14ac:dyDescent="0.2">
      <c r="D4057" s="803"/>
      <c r="E4057" s="804"/>
      <c r="F4057" s="502"/>
      <c r="G4057" s="502"/>
      <c r="H4057" s="502"/>
    </row>
    <row r="4058" spans="4:8" s="5" customFormat="1" x14ac:dyDescent="0.2">
      <c r="D4058" s="803"/>
      <c r="E4058" s="804"/>
      <c r="F4058" s="502"/>
      <c r="G4058" s="502"/>
      <c r="H4058" s="502"/>
    </row>
    <row r="4059" spans="4:8" s="5" customFormat="1" x14ac:dyDescent="0.2">
      <c r="D4059" s="803"/>
      <c r="E4059" s="804"/>
      <c r="F4059" s="502"/>
      <c r="G4059" s="502"/>
      <c r="H4059" s="502"/>
    </row>
    <row r="4060" spans="4:8" s="5" customFormat="1" x14ac:dyDescent="0.2">
      <c r="D4060" s="803"/>
      <c r="E4060" s="804"/>
      <c r="F4060" s="502"/>
      <c r="G4060" s="502"/>
      <c r="H4060" s="502"/>
    </row>
    <row r="4061" spans="4:8" s="5" customFormat="1" x14ac:dyDescent="0.2">
      <c r="D4061" s="803"/>
      <c r="E4061" s="804"/>
      <c r="F4061" s="502"/>
      <c r="G4061" s="502"/>
      <c r="H4061" s="502"/>
    </row>
    <row r="4062" spans="4:8" s="5" customFormat="1" x14ac:dyDescent="0.2">
      <c r="D4062" s="803"/>
      <c r="E4062" s="804"/>
      <c r="F4062" s="502"/>
      <c r="G4062" s="502"/>
      <c r="H4062" s="502"/>
    </row>
    <row r="4063" spans="4:8" s="5" customFormat="1" x14ac:dyDescent="0.2">
      <c r="D4063" s="803"/>
      <c r="E4063" s="804"/>
      <c r="F4063" s="502"/>
      <c r="G4063" s="502"/>
      <c r="H4063" s="502"/>
    </row>
    <row r="4064" spans="4:8" s="5" customFormat="1" x14ac:dyDescent="0.2">
      <c r="D4064" s="803"/>
      <c r="E4064" s="804"/>
      <c r="F4064" s="502"/>
      <c r="G4064" s="502"/>
      <c r="H4064" s="502"/>
    </row>
    <row r="4065" spans="4:8" s="5" customFormat="1" x14ac:dyDescent="0.2">
      <c r="D4065" s="803"/>
      <c r="E4065" s="804"/>
      <c r="F4065" s="502"/>
      <c r="G4065" s="502"/>
      <c r="H4065" s="502"/>
    </row>
    <row r="4066" spans="4:8" s="5" customFormat="1" x14ac:dyDescent="0.2">
      <c r="D4066" s="803"/>
      <c r="E4066" s="804"/>
      <c r="F4066" s="502"/>
      <c r="G4066" s="502"/>
      <c r="H4066" s="502"/>
    </row>
    <row r="4067" spans="4:8" s="5" customFormat="1" x14ac:dyDescent="0.2">
      <c r="D4067" s="803"/>
      <c r="E4067" s="804"/>
      <c r="F4067" s="502"/>
      <c r="G4067" s="502"/>
      <c r="H4067" s="502"/>
    </row>
    <row r="4068" spans="4:8" s="5" customFormat="1" x14ac:dyDescent="0.2">
      <c r="D4068" s="803"/>
      <c r="E4068" s="804"/>
      <c r="F4068" s="502"/>
      <c r="G4068" s="502"/>
      <c r="H4068" s="502"/>
    </row>
    <row r="4069" spans="4:8" s="5" customFormat="1" x14ac:dyDescent="0.2">
      <c r="D4069" s="803"/>
      <c r="E4069" s="804"/>
      <c r="F4069" s="502"/>
      <c r="G4069" s="502"/>
      <c r="H4069" s="502"/>
    </row>
    <row r="4070" spans="4:8" s="5" customFormat="1" x14ac:dyDescent="0.2">
      <c r="D4070" s="803"/>
      <c r="E4070" s="804"/>
      <c r="F4070" s="502"/>
      <c r="G4070" s="502"/>
      <c r="H4070" s="502"/>
    </row>
    <row r="4071" spans="4:8" s="5" customFormat="1" x14ac:dyDescent="0.2">
      <c r="D4071" s="803"/>
      <c r="E4071" s="804"/>
      <c r="F4071" s="502"/>
      <c r="G4071" s="502"/>
      <c r="H4071" s="502"/>
    </row>
    <row r="4072" spans="4:8" s="5" customFormat="1" x14ac:dyDescent="0.2">
      <c r="D4072" s="803"/>
      <c r="E4072" s="804"/>
      <c r="F4072" s="502"/>
      <c r="G4072" s="502"/>
      <c r="H4072" s="502"/>
    </row>
    <row r="4073" spans="4:8" s="5" customFormat="1" x14ac:dyDescent="0.2">
      <c r="D4073" s="803"/>
      <c r="E4073" s="804"/>
      <c r="F4073" s="502"/>
      <c r="G4073" s="502"/>
      <c r="H4073" s="502"/>
    </row>
    <row r="4074" spans="4:8" s="5" customFormat="1" x14ac:dyDescent="0.2">
      <c r="D4074" s="803"/>
      <c r="E4074" s="804"/>
      <c r="F4074" s="502"/>
      <c r="G4074" s="502"/>
      <c r="H4074" s="502"/>
    </row>
    <row r="4075" spans="4:8" s="5" customFormat="1" x14ac:dyDescent="0.2">
      <c r="D4075" s="803"/>
      <c r="E4075" s="804"/>
      <c r="F4075" s="502"/>
      <c r="G4075" s="502"/>
      <c r="H4075" s="502"/>
    </row>
    <row r="4076" spans="4:8" s="5" customFormat="1" x14ac:dyDescent="0.2">
      <c r="D4076" s="803"/>
      <c r="E4076" s="804"/>
      <c r="F4076" s="502"/>
      <c r="G4076" s="502"/>
      <c r="H4076" s="502"/>
    </row>
    <row r="4077" spans="4:8" s="5" customFormat="1" x14ac:dyDescent="0.2">
      <c r="D4077" s="803"/>
      <c r="E4077" s="804"/>
      <c r="F4077" s="502"/>
      <c r="G4077" s="502"/>
      <c r="H4077" s="502"/>
    </row>
    <row r="4078" spans="4:8" s="5" customFormat="1" x14ac:dyDescent="0.2">
      <c r="D4078" s="803"/>
      <c r="E4078" s="804"/>
      <c r="F4078" s="502"/>
      <c r="G4078" s="502"/>
      <c r="H4078" s="502"/>
    </row>
    <row r="4079" spans="4:8" s="5" customFormat="1" x14ac:dyDescent="0.2">
      <c r="D4079" s="803"/>
      <c r="E4079" s="804"/>
      <c r="F4079" s="502"/>
      <c r="G4079" s="502"/>
      <c r="H4079" s="502"/>
    </row>
    <row r="4080" spans="4:8" s="5" customFormat="1" x14ac:dyDescent="0.2">
      <c r="D4080" s="803"/>
      <c r="E4080" s="804"/>
      <c r="F4080" s="502"/>
      <c r="G4080" s="502"/>
      <c r="H4080" s="502"/>
    </row>
    <row r="4081" spans="4:8" s="5" customFormat="1" x14ac:dyDescent="0.2">
      <c r="D4081" s="803"/>
      <c r="E4081" s="804"/>
      <c r="F4081" s="502"/>
      <c r="G4081" s="502"/>
      <c r="H4081" s="502"/>
    </row>
    <row r="4082" spans="4:8" s="5" customFormat="1" x14ac:dyDescent="0.2">
      <c r="D4082" s="803"/>
      <c r="E4082" s="804"/>
      <c r="F4082" s="502"/>
      <c r="G4082" s="502"/>
      <c r="H4082" s="502"/>
    </row>
    <row r="4083" spans="4:8" s="5" customFormat="1" x14ac:dyDescent="0.2">
      <c r="D4083" s="803"/>
      <c r="E4083" s="804"/>
      <c r="F4083" s="502"/>
      <c r="G4083" s="502"/>
      <c r="H4083" s="502"/>
    </row>
    <row r="4084" spans="4:8" s="5" customFormat="1" x14ac:dyDescent="0.2">
      <c r="D4084" s="803"/>
      <c r="E4084" s="804"/>
      <c r="F4084" s="502"/>
      <c r="G4084" s="502"/>
      <c r="H4084" s="502"/>
    </row>
    <row r="4085" spans="4:8" s="5" customFormat="1" x14ac:dyDescent="0.2">
      <c r="D4085" s="803"/>
      <c r="E4085" s="804"/>
      <c r="F4085" s="502"/>
      <c r="G4085" s="502"/>
      <c r="H4085" s="502"/>
    </row>
    <row r="4086" spans="4:8" s="5" customFormat="1" x14ac:dyDescent="0.2">
      <c r="D4086" s="803"/>
      <c r="E4086" s="804"/>
      <c r="F4086" s="502"/>
      <c r="G4086" s="502"/>
      <c r="H4086" s="502"/>
    </row>
    <row r="4087" spans="4:8" s="5" customFormat="1" x14ac:dyDescent="0.2">
      <c r="D4087" s="803"/>
      <c r="E4087" s="804"/>
      <c r="F4087" s="502"/>
      <c r="G4087" s="502"/>
      <c r="H4087" s="502"/>
    </row>
    <row r="4088" spans="4:8" s="5" customFormat="1" x14ac:dyDescent="0.2">
      <c r="D4088" s="803"/>
      <c r="E4088" s="804"/>
      <c r="F4088" s="502"/>
      <c r="G4088" s="502"/>
      <c r="H4088" s="502"/>
    </row>
    <row r="4089" spans="4:8" s="5" customFormat="1" x14ac:dyDescent="0.2">
      <c r="D4089" s="803"/>
      <c r="E4089" s="804"/>
      <c r="F4089" s="502"/>
      <c r="G4089" s="502"/>
      <c r="H4089" s="502"/>
    </row>
    <row r="4090" spans="4:8" s="5" customFormat="1" x14ac:dyDescent="0.2">
      <c r="D4090" s="803"/>
      <c r="E4090" s="804"/>
      <c r="F4090" s="502"/>
      <c r="G4090" s="502"/>
      <c r="H4090" s="502"/>
    </row>
    <row r="4091" spans="4:8" s="5" customFormat="1" x14ac:dyDescent="0.2">
      <c r="D4091" s="803"/>
      <c r="E4091" s="804"/>
      <c r="F4091" s="502"/>
      <c r="G4091" s="502"/>
      <c r="H4091" s="502"/>
    </row>
    <row r="4092" spans="4:8" s="5" customFormat="1" x14ac:dyDescent="0.2">
      <c r="D4092" s="803"/>
      <c r="E4092" s="804"/>
      <c r="F4092" s="502"/>
      <c r="G4092" s="502"/>
      <c r="H4092" s="502"/>
    </row>
    <row r="4093" spans="4:8" s="5" customFormat="1" x14ac:dyDescent="0.2">
      <c r="D4093" s="803"/>
      <c r="E4093" s="804"/>
      <c r="F4093" s="502"/>
      <c r="G4093" s="502"/>
      <c r="H4093" s="502"/>
    </row>
    <row r="4094" spans="4:8" s="5" customFormat="1" x14ac:dyDescent="0.2">
      <c r="D4094" s="803"/>
      <c r="E4094" s="804"/>
      <c r="F4094" s="502"/>
      <c r="G4094" s="502"/>
      <c r="H4094" s="502"/>
    </row>
    <row r="4095" spans="4:8" s="5" customFormat="1" x14ac:dyDescent="0.2">
      <c r="D4095" s="803"/>
      <c r="E4095" s="804"/>
      <c r="F4095" s="502"/>
      <c r="G4095" s="502"/>
      <c r="H4095" s="502"/>
    </row>
    <row r="4096" spans="4:8" s="5" customFormat="1" x14ac:dyDescent="0.2">
      <c r="D4096" s="803"/>
      <c r="E4096" s="804"/>
      <c r="F4096" s="502"/>
      <c r="G4096" s="502"/>
      <c r="H4096" s="502"/>
    </row>
    <row r="4097" spans="4:8" s="5" customFormat="1" x14ac:dyDescent="0.2">
      <c r="D4097" s="803"/>
      <c r="E4097" s="804"/>
      <c r="F4097" s="502"/>
      <c r="G4097" s="502"/>
      <c r="H4097" s="502"/>
    </row>
    <row r="4098" spans="4:8" s="5" customFormat="1" x14ac:dyDescent="0.2">
      <c r="D4098" s="803"/>
      <c r="E4098" s="804"/>
      <c r="F4098" s="502"/>
      <c r="G4098" s="502"/>
      <c r="H4098" s="502"/>
    </row>
    <row r="4099" spans="4:8" s="5" customFormat="1" x14ac:dyDescent="0.2">
      <c r="D4099" s="803"/>
      <c r="E4099" s="804"/>
      <c r="F4099" s="502"/>
      <c r="G4099" s="502"/>
      <c r="H4099" s="502"/>
    </row>
    <row r="4100" spans="4:8" s="5" customFormat="1" x14ac:dyDescent="0.2">
      <c r="D4100" s="803"/>
      <c r="E4100" s="804"/>
      <c r="F4100" s="502"/>
      <c r="G4100" s="502"/>
      <c r="H4100" s="502"/>
    </row>
    <row r="4101" spans="4:8" s="5" customFormat="1" x14ac:dyDescent="0.2">
      <c r="D4101" s="803"/>
      <c r="E4101" s="804"/>
      <c r="F4101" s="502"/>
      <c r="G4101" s="502"/>
      <c r="H4101" s="502"/>
    </row>
    <row r="4102" spans="4:8" s="5" customFormat="1" x14ac:dyDescent="0.2">
      <c r="D4102" s="803"/>
      <c r="E4102" s="804"/>
      <c r="F4102" s="502"/>
      <c r="G4102" s="502"/>
      <c r="H4102" s="502"/>
    </row>
    <row r="4103" spans="4:8" s="5" customFormat="1" x14ac:dyDescent="0.2">
      <c r="D4103" s="803"/>
      <c r="E4103" s="804"/>
      <c r="F4103" s="502"/>
      <c r="G4103" s="502"/>
      <c r="H4103" s="502"/>
    </row>
    <row r="4104" spans="4:8" s="5" customFormat="1" x14ac:dyDescent="0.2">
      <c r="D4104" s="803"/>
      <c r="E4104" s="804"/>
      <c r="F4104" s="502"/>
      <c r="G4104" s="502"/>
      <c r="H4104" s="502"/>
    </row>
    <row r="4105" spans="4:8" s="5" customFormat="1" x14ac:dyDescent="0.2">
      <c r="D4105" s="803"/>
      <c r="E4105" s="804"/>
      <c r="F4105" s="502"/>
      <c r="G4105" s="502"/>
      <c r="H4105" s="502"/>
    </row>
    <row r="4106" spans="4:8" s="5" customFormat="1" x14ac:dyDescent="0.2">
      <c r="D4106" s="803"/>
      <c r="E4106" s="804"/>
      <c r="F4106" s="502"/>
      <c r="G4106" s="502"/>
      <c r="H4106" s="502"/>
    </row>
    <row r="4107" spans="4:8" s="5" customFormat="1" x14ac:dyDescent="0.2">
      <c r="D4107" s="803"/>
      <c r="E4107" s="804"/>
      <c r="F4107" s="502"/>
      <c r="G4107" s="502"/>
      <c r="H4107" s="502"/>
    </row>
    <row r="4108" spans="4:8" s="5" customFormat="1" x14ac:dyDescent="0.2">
      <c r="D4108" s="803"/>
      <c r="E4108" s="804"/>
      <c r="F4108" s="502"/>
      <c r="G4108" s="502"/>
      <c r="H4108" s="502"/>
    </row>
    <row r="4109" spans="4:8" s="5" customFormat="1" x14ac:dyDescent="0.2">
      <c r="D4109" s="803"/>
      <c r="E4109" s="804"/>
      <c r="F4109" s="502"/>
      <c r="G4109" s="502"/>
      <c r="H4109" s="502"/>
    </row>
    <row r="4110" spans="4:8" s="5" customFormat="1" x14ac:dyDescent="0.2">
      <c r="D4110" s="803"/>
      <c r="E4110" s="804"/>
      <c r="F4110" s="502"/>
      <c r="G4110" s="502"/>
      <c r="H4110" s="502"/>
    </row>
    <row r="4111" spans="4:8" s="5" customFormat="1" x14ac:dyDescent="0.2">
      <c r="D4111" s="803"/>
      <c r="E4111" s="804"/>
      <c r="F4111" s="502"/>
      <c r="G4111" s="502"/>
      <c r="H4111" s="502"/>
    </row>
    <row r="4112" spans="4:8" s="5" customFormat="1" x14ac:dyDescent="0.2">
      <c r="D4112" s="803"/>
      <c r="E4112" s="804"/>
      <c r="F4112" s="502"/>
      <c r="G4112" s="502"/>
      <c r="H4112" s="502"/>
    </row>
    <row r="4113" spans="4:8" s="5" customFormat="1" x14ac:dyDescent="0.2">
      <c r="D4113" s="803"/>
      <c r="E4113" s="804"/>
      <c r="F4113" s="502"/>
      <c r="G4113" s="502"/>
      <c r="H4113" s="502"/>
    </row>
    <row r="4114" spans="4:8" s="5" customFormat="1" x14ac:dyDescent="0.2">
      <c r="D4114" s="803"/>
      <c r="E4114" s="804"/>
      <c r="F4114" s="502"/>
      <c r="G4114" s="502"/>
      <c r="H4114" s="502"/>
    </row>
    <row r="4115" spans="4:8" s="5" customFormat="1" x14ac:dyDescent="0.2">
      <c r="D4115" s="803"/>
      <c r="E4115" s="804"/>
      <c r="F4115" s="502"/>
      <c r="G4115" s="502"/>
      <c r="H4115" s="502"/>
    </row>
    <row r="4116" spans="4:8" s="5" customFormat="1" x14ac:dyDescent="0.2">
      <c r="D4116" s="803"/>
      <c r="E4116" s="804"/>
      <c r="F4116" s="502"/>
      <c r="G4116" s="502"/>
      <c r="H4116" s="502"/>
    </row>
    <row r="4117" spans="4:8" s="5" customFormat="1" x14ac:dyDescent="0.2">
      <c r="D4117" s="803"/>
      <c r="E4117" s="804"/>
      <c r="F4117" s="502"/>
      <c r="G4117" s="502"/>
      <c r="H4117" s="502"/>
    </row>
    <row r="4118" spans="4:8" s="5" customFormat="1" x14ac:dyDescent="0.2">
      <c r="D4118" s="803"/>
      <c r="E4118" s="804"/>
      <c r="F4118" s="502"/>
      <c r="G4118" s="502"/>
      <c r="H4118" s="502"/>
    </row>
    <row r="4119" spans="4:8" s="5" customFormat="1" x14ac:dyDescent="0.2">
      <c r="D4119" s="803"/>
      <c r="E4119" s="804"/>
      <c r="F4119" s="502"/>
      <c r="G4119" s="502"/>
      <c r="H4119" s="502"/>
    </row>
    <row r="4120" spans="4:8" s="5" customFormat="1" x14ac:dyDescent="0.2">
      <c r="D4120" s="803"/>
      <c r="E4120" s="804"/>
      <c r="F4120" s="502"/>
      <c r="G4120" s="502"/>
      <c r="H4120" s="502"/>
    </row>
    <row r="4121" spans="4:8" s="5" customFormat="1" x14ac:dyDescent="0.2">
      <c r="D4121" s="803"/>
      <c r="E4121" s="804"/>
      <c r="F4121" s="502"/>
      <c r="G4121" s="502"/>
      <c r="H4121" s="502"/>
    </row>
    <row r="4122" spans="4:8" s="5" customFormat="1" x14ac:dyDescent="0.2">
      <c r="D4122" s="803"/>
      <c r="E4122" s="804"/>
      <c r="F4122" s="502"/>
      <c r="G4122" s="502"/>
      <c r="H4122" s="502"/>
    </row>
    <row r="4123" spans="4:8" s="5" customFormat="1" x14ac:dyDescent="0.2">
      <c r="D4123" s="803"/>
      <c r="E4123" s="804"/>
      <c r="F4123" s="502"/>
      <c r="G4123" s="502"/>
      <c r="H4123" s="502"/>
    </row>
    <row r="4124" spans="4:8" s="5" customFormat="1" x14ac:dyDescent="0.2">
      <c r="D4124" s="803"/>
      <c r="E4124" s="804"/>
      <c r="F4124" s="502"/>
      <c r="G4124" s="502"/>
      <c r="H4124" s="502"/>
    </row>
    <row r="4125" spans="4:8" s="5" customFormat="1" x14ac:dyDescent="0.2">
      <c r="D4125" s="803"/>
      <c r="E4125" s="804"/>
      <c r="F4125" s="502"/>
      <c r="G4125" s="502"/>
      <c r="H4125" s="502"/>
    </row>
    <row r="4126" spans="4:8" s="5" customFormat="1" x14ac:dyDescent="0.2">
      <c r="D4126" s="803"/>
      <c r="E4126" s="804"/>
      <c r="F4126" s="502"/>
      <c r="G4126" s="502"/>
      <c r="H4126" s="502"/>
    </row>
    <row r="4127" spans="4:8" s="5" customFormat="1" x14ac:dyDescent="0.2">
      <c r="D4127" s="803"/>
      <c r="E4127" s="804"/>
      <c r="F4127" s="502"/>
      <c r="G4127" s="502"/>
      <c r="H4127" s="502"/>
    </row>
    <row r="4128" spans="4:8" s="5" customFormat="1" x14ac:dyDescent="0.2">
      <c r="D4128" s="803"/>
      <c r="E4128" s="804"/>
      <c r="F4128" s="502"/>
      <c r="G4128" s="502"/>
      <c r="H4128" s="502"/>
    </row>
    <row r="4129" spans="4:8" s="5" customFormat="1" x14ac:dyDescent="0.2">
      <c r="D4129" s="803"/>
      <c r="E4129" s="804"/>
      <c r="F4129" s="502"/>
      <c r="G4129" s="502"/>
      <c r="H4129" s="502"/>
    </row>
    <row r="4130" spans="4:8" s="5" customFormat="1" x14ac:dyDescent="0.2">
      <c r="D4130" s="803"/>
      <c r="E4130" s="804"/>
      <c r="F4130" s="502"/>
      <c r="G4130" s="502"/>
      <c r="H4130" s="502"/>
    </row>
    <row r="4131" spans="4:8" s="5" customFormat="1" x14ac:dyDescent="0.2">
      <c r="D4131" s="803"/>
      <c r="E4131" s="804"/>
      <c r="F4131" s="502"/>
      <c r="G4131" s="502"/>
      <c r="H4131" s="502"/>
    </row>
    <row r="4132" spans="4:8" s="5" customFormat="1" x14ac:dyDescent="0.2">
      <c r="D4132" s="803"/>
      <c r="E4132" s="804"/>
      <c r="F4132" s="502"/>
      <c r="G4132" s="502"/>
      <c r="H4132" s="502"/>
    </row>
    <row r="4133" spans="4:8" s="5" customFormat="1" x14ac:dyDescent="0.2">
      <c r="D4133" s="803"/>
      <c r="E4133" s="804"/>
      <c r="F4133" s="502"/>
      <c r="G4133" s="502"/>
      <c r="H4133" s="502"/>
    </row>
    <row r="4134" spans="4:8" s="5" customFormat="1" x14ac:dyDescent="0.2">
      <c r="D4134" s="803"/>
      <c r="E4134" s="804"/>
      <c r="F4134" s="502"/>
      <c r="G4134" s="502"/>
      <c r="H4134" s="502"/>
    </row>
    <row r="4135" spans="4:8" s="5" customFormat="1" x14ac:dyDescent="0.2">
      <c r="D4135" s="803"/>
      <c r="E4135" s="804"/>
      <c r="F4135" s="502"/>
      <c r="G4135" s="502"/>
      <c r="H4135" s="502"/>
    </row>
    <row r="4136" spans="4:8" s="5" customFormat="1" x14ac:dyDescent="0.2">
      <c r="D4136" s="803"/>
      <c r="E4136" s="804"/>
      <c r="F4136" s="502"/>
      <c r="G4136" s="502"/>
      <c r="H4136" s="502"/>
    </row>
    <row r="4137" spans="4:8" s="5" customFormat="1" x14ac:dyDescent="0.2">
      <c r="D4137" s="803"/>
      <c r="E4137" s="804"/>
      <c r="F4137" s="502"/>
      <c r="G4137" s="502"/>
      <c r="H4137" s="502"/>
    </row>
    <row r="4138" spans="4:8" s="5" customFormat="1" x14ac:dyDescent="0.2">
      <c r="D4138" s="803"/>
      <c r="E4138" s="804"/>
      <c r="F4138" s="502"/>
      <c r="G4138" s="502"/>
      <c r="H4138" s="502"/>
    </row>
    <row r="4139" spans="4:8" s="5" customFormat="1" x14ac:dyDescent="0.2">
      <c r="D4139" s="803"/>
      <c r="E4139" s="804"/>
      <c r="F4139" s="502"/>
      <c r="G4139" s="502"/>
      <c r="H4139" s="502"/>
    </row>
    <row r="4140" spans="4:8" s="5" customFormat="1" x14ac:dyDescent="0.2">
      <c r="D4140" s="803"/>
      <c r="E4140" s="804"/>
      <c r="F4140" s="502"/>
      <c r="G4140" s="502"/>
      <c r="H4140" s="502"/>
    </row>
    <row r="4141" spans="4:8" s="5" customFormat="1" x14ac:dyDescent="0.2">
      <c r="D4141" s="803"/>
      <c r="E4141" s="804"/>
      <c r="F4141" s="502"/>
      <c r="G4141" s="502"/>
      <c r="H4141" s="502"/>
    </row>
    <row r="4142" spans="4:8" s="5" customFormat="1" x14ac:dyDescent="0.2">
      <c r="D4142" s="803"/>
      <c r="E4142" s="804"/>
      <c r="F4142" s="502"/>
      <c r="G4142" s="502"/>
      <c r="H4142" s="502"/>
    </row>
    <row r="4143" spans="4:8" s="5" customFormat="1" x14ac:dyDescent="0.2">
      <c r="D4143" s="803"/>
      <c r="E4143" s="804"/>
      <c r="F4143" s="502"/>
      <c r="G4143" s="502"/>
      <c r="H4143" s="502"/>
    </row>
    <row r="4144" spans="4:8" s="5" customFormat="1" x14ac:dyDescent="0.2">
      <c r="D4144" s="803"/>
      <c r="E4144" s="804"/>
      <c r="F4144" s="502"/>
      <c r="G4144" s="502"/>
      <c r="H4144" s="502"/>
    </row>
    <row r="4145" spans="4:8" s="5" customFormat="1" x14ac:dyDescent="0.2">
      <c r="D4145" s="803"/>
      <c r="E4145" s="804"/>
      <c r="F4145" s="502"/>
      <c r="G4145" s="502"/>
      <c r="H4145" s="502"/>
    </row>
    <row r="4146" spans="4:8" s="5" customFormat="1" x14ac:dyDescent="0.2">
      <c r="D4146" s="803"/>
      <c r="E4146" s="804"/>
      <c r="F4146" s="502"/>
      <c r="G4146" s="502"/>
      <c r="H4146" s="502"/>
    </row>
    <row r="4147" spans="4:8" s="5" customFormat="1" x14ac:dyDescent="0.2">
      <c r="D4147" s="803"/>
      <c r="E4147" s="804"/>
      <c r="F4147" s="502"/>
      <c r="G4147" s="502"/>
      <c r="H4147" s="502"/>
    </row>
    <row r="4148" spans="4:8" s="5" customFormat="1" x14ac:dyDescent="0.2">
      <c r="D4148" s="803"/>
      <c r="E4148" s="804"/>
      <c r="F4148" s="502"/>
      <c r="G4148" s="502"/>
      <c r="H4148" s="502"/>
    </row>
    <row r="4149" spans="4:8" s="5" customFormat="1" x14ac:dyDescent="0.2">
      <c r="D4149" s="803"/>
      <c r="E4149" s="804"/>
      <c r="F4149" s="502"/>
      <c r="G4149" s="502"/>
      <c r="H4149" s="502"/>
    </row>
    <row r="4150" spans="4:8" s="5" customFormat="1" x14ac:dyDescent="0.2">
      <c r="D4150" s="803"/>
      <c r="E4150" s="804"/>
      <c r="F4150" s="502"/>
      <c r="G4150" s="502"/>
      <c r="H4150" s="502"/>
    </row>
    <row r="4151" spans="4:8" s="5" customFormat="1" x14ac:dyDescent="0.2">
      <c r="D4151" s="803"/>
      <c r="E4151" s="804"/>
      <c r="F4151" s="502"/>
      <c r="G4151" s="502"/>
      <c r="H4151" s="502"/>
    </row>
    <row r="4152" spans="4:8" s="5" customFormat="1" x14ac:dyDescent="0.2">
      <c r="D4152" s="803"/>
      <c r="E4152" s="804"/>
      <c r="F4152" s="502"/>
      <c r="G4152" s="502"/>
      <c r="H4152" s="502"/>
    </row>
    <row r="4153" spans="4:8" s="5" customFormat="1" x14ac:dyDescent="0.2">
      <c r="D4153" s="803"/>
      <c r="E4153" s="804"/>
      <c r="F4153" s="502"/>
      <c r="G4153" s="502"/>
      <c r="H4153" s="502"/>
    </row>
    <row r="4154" spans="4:8" s="5" customFormat="1" x14ac:dyDescent="0.2">
      <c r="D4154" s="803"/>
      <c r="E4154" s="804"/>
      <c r="F4154" s="502"/>
      <c r="G4154" s="502"/>
      <c r="H4154" s="502"/>
    </row>
    <row r="4155" spans="4:8" s="5" customFormat="1" x14ac:dyDescent="0.2">
      <c r="D4155" s="803"/>
      <c r="E4155" s="804"/>
      <c r="F4155" s="502"/>
      <c r="G4155" s="502"/>
      <c r="H4155" s="502"/>
    </row>
    <row r="4156" spans="4:8" s="5" customFormat="1" x14ac:dyDescent="0.2">
      <c r="D4156" s="803"/>
      <c r="E4156" s="804"/>
      <c r="F4156" s="502"/>
      <c r="G4156" s="502"/>
      <c r="H4156" s="502"/>
    </row>
    <row r="4157" spans="4:8" s="5" customFormat="1" x14ac:dyDescent="0.2">
      <c r="D4157" s="803"/>
      <c r="E4157" s="804"/>
      <c r="F4157" s="502"/>
      <c r="G4157" s="502"/>
      <c r="H4157" s="502"/>
    </row>
    <row r="4158" spans="4:8" s="5" customFormat="1" x14ac:dyDescent="0.2">
      <c r="D4158" s="803"/>
      <c r="E4158" s="804"/>
      <c r="F4158" s="502"/>
      <c r="G4158" s="502"/>
      <c r="H4158" s="502"/>
    </row>
    <row r="4159" spans="4:8" s="5" customFormat="1" x14ac:dyDescent="0.2">
      <c r="D4159" s="803"/>
      <c r="E4159" s="804"/>
      <c r="F4159" s="502"/>
      <c r="G4159" s="502"/>
      <c r="H4159" s="502"/>
    </row>
    <row r="4160" spans="4:8" s="5" customFormat="1" x14ac:dyDescent="0.2">
      <c r="D4160" s="803"/>
      <c r="E4160" s="804"/>
      <c r="F4160" s="502"/>
      <c r="G4160" s="502"/>
      <c r="H4160" s="502"/>
    </row>
    <row r="4161" spans="4:8" s="5" customFormat="1" x14ac:dyDescent="0.2">
      <c r="D4161" s="803"/>
      <c r="E4161" s="804"/>
      <c r="F4161" s="502"/>
      <c r="G4161" s="502"/>
      <c r="H4161" s="502"/>
    </row>
    <row r="4162" spans="4:8" s="5" customFormat="1" x14ac:dyDescent="0.2">
      <c r="D4162" s="803"/>
      <c r="E4162" s="804"/>
      <c r="F4162" s="502"/>
      <c r="G4162" s="502"/>
      <c r="H4162" s="502"/>
    </row>
    <row r="4163" spans="4:8" s="5" customFormat="1" x14ac:dyDescent="0.2">
      <c r="D4163" s="803"/>
      <c r="E4163" s="804"/>
      <c r="F4163" s="502"/>
      <c r="G4163" s="502"/>
      <c r="H4163" s="502"/>
    </row>
    <row r="4164" spans="4:8" s="5" customFormat="1" x14ac:dyDescent="0.2">
      <c r="D4164" s="803"/>
      <c r="E4164" s="804"/>
      <c r="F4164" s="502"/>
      <c r="G4164" s="502"/>
      <c r="H4164" s="502"/>
    </row>
    <row r="4165" spans="4:8" s="5" customFormat="1" x14ac:dyDescent="0.2">
      <c r="D4165" s="803"/>
      <c r="E4165" s="804"/>
      <c r="F4165" s="502"/>
      <c r="G4165" s="502"/>
      <c r="H4165" s="502"/>
    </row>
    <row r="4166" spans="4:8" s="5" customFormat="1" x14ac:dyDescent="0.2">
      <c r="D4166" s="803"/>
      <c r="E4166" s="804"/>
      <c r="F4166" s="502"/>
      <c r="G4166" s="502"/>
      <c r="H4166" s="502"/>
    </row>
    <row r="4167" spans="4:8" s="5" customFormat="1" x14ac:dyDescent="0.2">
      <c r="D4167" s="803"/>
      <c r="E4167" s="804"/>
      <c r="F4167" s="502"/>
      <c r="G4167" s="502"/>
      <c r="H4167" s="502"/>
    </row>
    <row r="4168" spans="4:8" s="5" customFormat="1" x14ac:dyDescent="0.2">
      <c r="D4168" s="803"/>
      <c r="E4168" s="804"/>
      <c r="F4168" s="502"/>
      <c r="G4168" s="502"/>
      <c r="H4168" s="502"/>
    </row>
    <row r="4169" spans="4:8" s="5" customFormat="1" x14ac:dyDescent="0.2">
      <c r="D4169" s="803"/>
      <c r="E4169" s="804"/>
      <c r="F4169" s="502"/>
      <c r="G4169" s="502"/>
      <c r="H4169" s="502"/>
    </row>
    <row r="4170" spans="4:8" s="5" customFormat="1" x14ac:dyDescent="0.2">
      <c r="D4170" s="803"/>
      <c r="E4170" s="804"/>
      <c r="F4170" s="502"/>
      <c r="G4170" s="502"/>
      <c r="H4170" s="502"/>
    </row>
    <row r="4171" spans="4:8" s="5" customFormat="1" x14ac:dyDescent="0.2">
      <c r="D4171" s="803"/>
      <c r="E4171" s="804"/>
      <c r="F4171" s="502"/>
      <c r="G4171" s="502"/>
      <c r="H4171" s="502"/>
    </row>
    <row r="4172" spans="4:8" s="5" customFormat="1" x14ac:dyDescent="0.2">
      <c r="D4172" s="803"/>
      <c r="E4172" s="804"/>
      <c r="F4172" s="502"/>
      <c r="G4172" s="502"/>
      <c r="H4172" s="502"/>
    </row>
    <row r="4173" spans="4:8" s="5" customFormat="1" x14ac:dyDescent="0.2">
      <c r="D4173" s="803"/>
      <c r="E4173" s="804"/>
      <c r="F4173" s="502"/>
      <c r="G4173" s="502"/>
      <c r="H4173" s="502"/>
    </row>
    <row r="4174" spans="4:8" s="5" customFormat="1" x14ac:dyDescent="0.2">
      <c r="D4174" s="803"/>
      <c r="E4174" s="804"/>
      <c r="F4174" s="502"/>
      <c r="G4174" s="502"/>
      <c r="H4174" s="502"/>
    </row>
    <row r="4175" spans="4:8" s="5" customFormat="1" x14ac:dyDescent="0.2">
      <c r="D4175" s="803"/>
      <c r="E4175" s="804"/>
      <c r="F4175" s="502"/>
      <c r="G4175" s="502"/>
      <c r="H4175" s="502"/>
    </row>
    <row r="4176" spans="4:8" s="5" customFormat="1" x14ac:dyDescent="0.2">
      <c r="D4176" s="803"/>
      <c r="E4176" s="804"/>
      <c r="F4176" s="502"/>
      <c r="G4176" s="502"/>
      <c r="H4176" s="502"/>
    </row>
    <row r="4177" spans="4:8" s="5" customFormat="1" x14ac:dyDescent="0.2">
      <c r="D4177" s="803"/>
      <c r="E4177" s="804"/>
      <c r="F4177" s="502"/>
      <c r="G4177" s="502"/>
      <c r="H4177" s="502"/>
    </row>
    <row r="4178" spans="4:8" s="5" customFormat="1" x14ac:dyDescent="0.2">
      <c r="D4178" s="803"/>
      <c r="E4178" s="804"/>
      <c r="F4178" s="502"/>
      <c r="G4178" s="502"/>
      <c r="H4178" s="502"/>
    </row>
    <row r="4179" spans="4:8" s="5" customFormat="1" x14ac:dyDescent="0.2">
      <c r="D4179" s="803"/>
      <c r="E4179" s="804"/>
      <c r="F4179" s="502"/>
      <c r="G4179" s="502"/>
      <c r="H4179" s="502"/>
    </row>
    <row r="4180" spans="4:8" s="5" customFormat="1" x14ac:dyDescent="0.2">
      <c r="D4180" s="803"/>
      <c r="E4180" s="804"/>
      <c r="F4180" s="502"/>
      <c r="G4180" s="502"/>
      <c r="H4180" s="502"/>
    </row>
    <row r="4181" spans="4:8" s="5" customFormat="1" x14ac:dyDescent="0.2">
      <c r="D4181" s="803"/>
      <c r="E4181" s="804"/>
      <c r="F4181" s="502"/>
      <c r="G4181" s="502"/>
      <c r="H4181" s="502"/>
    </row>
    <row r="4182" spans="4:8" s="5" customFormat="1" x14ac:dyDescent="0.2">
      <c r="D4182" s="803"/>
      <c r="E4182" s="804"/>
      <c r="F4182" s="502"/>
      <c r="G4182" s="502"/>
      <c r="H4182" s="502"/>
    </row>
    <row r="4183" spans="4:8" s="5" customFormat="1" x14ac:dyDescent="0.2">
      <c r="D4183" s="803"/>
      <c r="E4183" s="804"/>
      <c r="F4183" s="502"/>
      <c r="G4183" s="502"/>
      <c r="H4183" s="502"/>
    </row>
    <row r="4184" spans="4:8" s="5" customFormat="1" x14ac:dyDescent="0.2">
      <c r="D4184" s="803"/>
      <c r="E4184" s="804"/>
      <c r="F4184" s="502"/>
      <c r="G4184" s="502"/>
      <c r="H4184" s="502"/>
    </row>
    <row r="4185" spans="4:8" s="5" customFormat="1" x14ac:dyDescent="0.2">
      <c r="D4185" s="803"/>
      <c r="E4185" s="804"/>
      <c r="F4185" s="502"/>
      <c r="G4185" s="502"/>
      <c r="H4185" s="502"/>
    </row>
    <row r="4186" spans="4:8" s="5" customFormat="1" x14ac:dyDescent="0.2">
      <c r="D4186" s="803"/>
      <c r="E4186" s="804"/>
      <c r="F4186" s="502"/>
      <c r="G4186" s="502"/>
      <c r="H4186" s="502"/>
    </row>
    <row r="4187" spans="4:8" s="5" customFormat="1" x14ac:dyDescent="0.2">
      <c r="D4187" s="803"/>
      <c r="E4187" s="804"/>
      <c r="F4187" s="502"/>
      <c r="G4187" s="502"/>
      <c r="H4187" s="502"/>
    </row>
    <row r="4188" spans="4:8" s="5" customFormat="1" x14ac:dyDescent="0.2">
      <c r="D4188" s="803"/>
      <c r="E4188" s="804"/>
      <c r="F4188" s="502"/>
      <c r="G4188" s="502"/>
      <c r="H4188" s="502"/>
    </row>
    <row r="4189" spans="4:8" s="5" customFormat="1" x14ac:dyDescent="0.2">
      <c r="D4189" s="803"/>
      <c r="E4189" s="804"/>
      <c r="F4189" s="502"/>
      <c r="G4189" s="502"/>
      <c r="H4189" s="502"/>
    </row>
    <row r="4190" spans="4:8" s="5" customFormat="1" x14ac:dyDescent="0.2">
      <c r="D4190" s="803"/>
      <c r="E4190" s="804"/>
      <c r="F4190" s="502"/>
      <c r="G4190" s="502"/>
      <c r="H4190" s="502"/>
    </row>
    <row r="4191" spans="4:8" s="5" customFormat="1" x14ac:dyDescent="0.2">
      <c r="D4191" s="803"/>
      <c r="E4191" s="804"/>
      <c r="F4191" s="502"/>
      <c r="G4191" s="502"/>
      <c r="H4191" s="502"/>
    </row>
    <row r="4192" spans="4:8" s="5" customFormat="1" x14ac:dyDescent="0.2">
      <c r="D4192" s="803"/>
      <c r="E4192" s="804"/>
      <c r="F4192" s="502"/>
      <c r="G4192" s="502"/>
      <c r="H4192" s="502"/>
    </row>
    <row r="4193" spans="4:8" s="5" customFormat="1" x14ac:dyDescent="0.2">
      <c r="D4193" s="803"/>
      <c r="E4193" s="804"/>
      <c r="F4193" s="502"/>
      <c r="G4193" s="502"/>
      <c r="H4193" s="502"/>
    </row>
    <row r="4194" spans="4:8" s="5" customFormat="1" x14ac:dyDescent="0.2">
      <c r="D4194" s="803"/>
      <c r="E4194" s="804"/>
      <c r="F4194" s="502"/>
      <c r="G4194" s="502"/>
      <c r="H4194" s="502"/>
    </row>
    <row r="4195" spans="4:8" s="5" customFormat="1" x14ac:dyDescent="0.2">
      <c r="D4195" s="803"/>
      <c r="E4195" s="804"/>
      <c r="F4195" s="502"/>
      <c r="G4195" s="502"/>
      <c r="H4195" s="502"/>
    </row>
    <row r="4196" spans="4:8" s="5" customFormat="1" x14ac:dyDescent="0.2">
      <c r="D4196" s="803"/>
      <c r="E4196" s="804"/>
      <c r="F4196" s="502"/>
      <c r="G4196" s="502"/>
      <c r="H4196" s="502"/>
    </row>
    <row r="4197" spans="4:8" s="5" customFormat="1" x14ac:dyDescent="0.2">
      <c r="D4197" s="803"/>
      <c r="E4197" s="804"/>
      <c r="F4197" s="502"/>
      <c r="G4197" s="502"/>
      <c r="H4197" s="502"/>
    </row>
    <row r="4198" spans="4:8" s="5" customFormat="1" x14ac:dyDescent="0.2">
      <c r="D4198" s="803"/>
      <c r="E4198" s="804"/>
      <c r="F4198" s="502"/>
      <c r="G4198" s="502"/>
      <c r="H4198" s="502"/>
    </row>
    <row r="4199" spans="4:8" s="5" customFormat="1" x14ac:dyDescent="0.2">
      <c r="D4199" s="803"/>
      <c r="E4199" s="804"/>
      <c r="F4199" s="502"/>
      <c r="G4199" s="502"/>
      <c r="H4199" s="502"/>
    </row>
    <row r="4200" spans="4:8" s="5" customFormat="1" x14ac:dyDescent="0.2">
      <c r="D4200" s="803"/>
      <c r="E4200" s="804"/>
      <c r="F4200" s="502"/>
      <c r="G4200" s="502"/>
      <c r="H4200" s="502"/>
    </row>
    <row r="4201" spans="4:8" s="5" customFormat="1" x14ac:dyDescent="0.2">
      <c r="D4201" s="803"/>
      <c r="E4201" s="804"/>
      <c r="F4201" s="502"/>
      <c r="G4201" s="502"/>
      <c r="H4201" s="502"/>
    </row>
    <row r="4202" spans="4:8" s="5" customFormat="1" x14ac:dyDescent="0.2">
      <c r="D4202" s="803"/>
      <c r="E4202" s="804"/>
      <c r="F4202" s="502"/>
      <c r="G4202" s="502"/>
      <c r="H4202" s="502"/>
    </row>
    <row r="4203" spans="4:8" s="5" customFormat="1" x14ac:dyDescent="0.2">
      <c r="D4203" s="803"/>
      <c r="E4203" s="804"/>
      <c r="F4203" s="502"/>
      <c r="G4203" s="502"/>
      <c r="H4203" s="502"/>
    </row>
    <row r="4204" spans="4:8" s="5" customFormat="1" x14ac:dyDescent="0.2">
      <c r="D4204" s="803"/>
      <c r="E4204" s="804"/>
      <c r="F4204" s="502"/>
      <c r="G4204" s="502"/>
      <c r="H4204" s="502"/>
    </row>
    <row r="4205" spans="4:8" s="5" customFormat="1" x14ac:dyDescent="0.2">
      <c r="D4205" s="803"/>
      <c r="E4205" s="804"/>
      <c r="F4205" s="502"/>
      <c r="G4205" s="502"/>
      <c r="H4205" s="502"/>
    </row>
    <row r="4206" spans="4:8" s="5" customFormat="1" x14ac:dyDescent="0.2">
      <c r="D4206" s="803"/>
      <c r="E4206" s="804"/>
      <c r="F4206" s="502"/>
      <c r="G4206" s="502"/>
      <c r="H4206" s="502"/>
    </row>
    <row r="4207" spans="4:8" s="5" customFormat="1" x14ac:dyDescent="0.2">
      <c r="D4207" s="803"/>
      <c r="E4207" s="804"/>
      <c r="F4207" s="502"/>
      <c r="G4207" s="502"/>
      <c r="H4207" s="502"/>
    </row>
    <row r="4208" spans="4:8" s="5" customFormat="1" x14ac:dyDescent="0.2">
      <c r="D4208" s="803"/>
      <c r="E4208" s="804"/>
      <c r="F4208" s="502"/>
      <c r="G4208" s="502"/>
      <c r="H4208" s="502"/>
    </row>
    <row r="4209" spans="4:8" s="5" customFormat="1" x14ac:dyDescent="0.2">
      <c r="D4209" s="803"/>
      <c r="E4209" s="804"/>
      <c r="F4209" s="502"/>
      <c r="G4209" s="502"/>
      <c r="H4209" s="502"/>
    </row>
    <row r="4210" spans="4:8" s="5" customFormat="1" x14ac:dyDescent="0.2">
      <c r="D4210" s="803"/>
      <c r="E4210" s="804"/>
      <c r="F4210" s="502"/>
      <c r="G4210" s="502"/>
      <c r="H4210" s="502"/>
    </row>
    <row r="4211" spans="4:8" s="5" customFormat="1" x14ac:dyDescent="0.2">
      <c r="D4211" s="803"/>
      <c r="E4211" s="804"/>
      <c r="F4211" s="502"/>
      <c r="G4211" s="502"/>
      <c r="H4211" s="502"/>
    </row>
    <row r="4212" spans="4:8" s="5" customFormat="1" x14ac:dyDescent="0.2">
      <c r="D4212" s="803"/>
      <c r="E4212" s="804"/>
      <c r="F4212" s="502"/>
      <c r="G4212" s="502"/>
      <c r="H4212" s="502"/>
    </row>
    <row r="4213" spans="4:8" s="5" customFormat="1" x14ac:dyDescent="0.2">
      <c r="D4213" s="803"/>
      <c r="E4213" s="804"/>
      <c r="F4213" s="502"/>
      <c r="G4213" s="502"/>
      <c r="H4213" s="502"/>
    </row>
    <row r="4214" spans="4:8" s="5" customFormat="1" x14ac:dyDescent="0.2">
      <c r="D4214" s="803"/>
      <c r="E4214" s="804"/>
      <c r="F4214" s="502"/>
      <c r="G4214" s="502"/>
      <c r="H4214" s="502"/>
    </row>
    <row r="4215" spans="4:8" s="5" customFormat="1" x14ac:dyDescent="0.2">
      <c r="D4215" s="803"/>
      <c r="E4215" s="804"/>
      <c r="F4215" s="502"/>
      <c r="G4215" s="502"/>
      <c r="H4215" s="502"/>
    </row>
    <row r="4216" spans="4:8" s="5" customFormat="1" x14ac:dyDescent="0.2">
      <c r="D4216" s="803"/>
      <c r="E4216" s="804"/>
      <c r="F4216" s="502"/>
      <c r="G4216" s="502"/>
      <c r="H4216" s="502"/>
    </row>
    <row r="4217" spans="4:8" s="5" customFormat="1" x14ac:dyDescent="0.2">
      <c r="D4217" s="803"/>
      <c r="E4217" s="804"/>
      <c r="F4217" s="502"/>
      <c r="G4217" s="502"/>
      <c r="H4217" s="502"/>
    </row>
    <row r="4218" spans="4:8" s="5" customFormat="1" x14ac:dyDescent="0.2">
      <c r="D4218" s="803"/>
      <c r="E4218" s="804"/>
      <c r="F4218" s="502"/>
      <c r="G4218" s="502"/>
      <c r="H4218" s="502"/>
    </row>
    <row r="4219" spans="4:8" s="5" customFormat="1" x14ac:dyDescent="0.2">
      <c r="D4219" s="803"/>
      <c r="E4219" s="804"/>
      <c r="F4219" s="502"/>
      <c r="G4219" s="502"/>
      <c r="H4219" s="502"/>
    </row>
    <row r="4220" spans="4:8" s="5" customFormat="1" x14ac:dyDescent="0.2">
      <c r="D4220" s="803"/>
      <c r="E4220" s="804"/>
      <c r="F4220" s="502"/>
      <c r="G4220" s="502"/>
      <c r="H4220" s="502"/>
    </row>
    <row r="4221" spans="4:8" s="5" customFormat="1" x14ac:dyDescent="0.2">
      <c r="D4221" s="803"/>
      <c r="E4221" s="804"/>
      <c r="F4221" s="502"/>
      <c r="G4221" s="502"/>
      <c r="H4221" s="502"/>
    </row>
    <row r="4222" spans="4:8" s="5" customFormat="1" x14ac:dyDescent="0.2">
      <c r="D4222" s="803"/>
      <c r="E4222" s="804"/>
      <c r="F4222" s="502"/>
      <c r="G4222" s="502"/>
      <c r="H4222" s="502"/>
    </row>
    <row r="4223" spans="4:8" s="5" customFormat="1" x14ac:dyDescent="0.2">
      <c r="D4223" s="803"/>
      <c r="E4223" s="804"/>
      <c r="F4223" s="502"/>
      <c r="G4223" s="502"/>
      <c r="H4223" s="502"/>
    </row>
    <row r="4224" spans="4:8" s="5" customFormat="1" x14ac:dyDescent="0.2">
      <c r="D4224" s="803"/>
      <c r="E4224" s="804"/>
      <c r="F4224" s="502"/>
      <c r="G4224" s="502"/>
      <c r="H4224" s="502"/>
    </row>
    <row r="4225" spans="4:8" s="5" customFormat="1" x14ac:dyDescent="0.2">
      <c r="D4225" s="803"/>
      <c r="E4225" s="804"/>
      <c r="F4225" s="502"/>
      <c r="G4225" s="502"/>
      <c r="H4225" s="502"/>
    </row>
    <row r="4226" spans="4:8" s="5" customFormat="1" x14ac:dyDescent="0.2">
      <c r="D4226" s="803"/>
      <c r="E4226" s="804"/>
      <c r="F4226" s="502"/>
      <c r="G4226" s="502"/>
      <c r="H4226" s="502"/>
    </row>
    <row r="4227" spans="4:8" s="5" customFormat="1" x14ac:dyDescent="0.2">
      <c r="D4227" s="803"/>
      <c r="E4227" s="804"/>
      <c r="F4227" s="502"/>
      <c r="G4227" s="502"/>
      <c r="H4227" s="502"/>
    </row>
    <row r="4228" spans="4:8" s="5" customFormat="1" x14ac:dyDescent="0.2">
      <c r="D4228" s="803"/>
      <c r="E4228" s="804"/>
      <c r="F4228" s="502"/>
      <c r="G4228" s="502"/>
      <c r="H4228" s="502"/>
    </row>
    <row r="4229" spans="4:8" s="5" customFormat="1" x14ac:dyDescent="0.2">
      <c r="D4229" s="803"/>
      <c r="E4229" s="804"/>
      <c r="F4229" s="502"/>
      <c r="G4229" s="502"/>
      <c r="H4229" s="502"/>
    </row>
    <row r="4230" spans="4:8" s="5" customFormat="1" x14ac:dyDescent="0.2">
      <c r="D4230" s="803"/>
      <c r="E4230" s="804"/>
      <c r="F4230" s="502"/>
      <c r="G4230" s="502"/>
      <c r="H4230" s="502"/>
    </row>
    <row r="4231" spans="4:8" s="5" customFormat="1" x14ac:dyDescent="0.2">
      <c r="D4231" s="803"/>
      <c r="E4231" s="804"/>
      <c r="F4231" s="502"/>
      <c r="G4231" s="502"/>
      <c r="H4231" s="502"/>
    </row>
    <row r="4232" spans="4:8" s="5" customFormat="1" x14ac:dyDescent="0.2">
      <c r="D4232" s="803"/>
      <c r="E4232" s="804"/>
      <c r="F4232" s="502"/>
      <c r="G4232" s="502"/>
      <c r="H4232" s="502"/>
    </row>
    <row r="4233" spans="4:8" s="5" customFormat="1" x14ac:dyDescent="0.2">
      <c r="D4233" s="803"/>
      <c r="E4233" s="804"/>
      <c r="F4233" s="502"/>
      <c r="G4233" s="502"/>
      <c r="H4233" s="502"/>
    </row>
    <row r="4234" spans="4:8" s="5" customFormat="1" x14ac:dyDescent="0.2">
      <c r="D4234" s="803"/>
      <c r="E4234" s="804"/>
      <c r="F4234" s="502"/>
      <c r="G4234" s="502"/>
      <c r="H4234" s="502"/>
    </row>
    <row r="4235" spans="4:8" s="5" customFormat="1" x14ac:dyDescent="0.2">
      <c r="D4235" s="803"/>
      <c r="E4235" s="804"/>
      <c r="F4235" s="502"/>
      <c r="G4235" s="502"/>
      <c r="H4235" s="502"/>
    </row>
    <row r="4236" spans="4:8" s="5" customFormat="1" x14ac:dyDescent="0.2">
      <c r="D4236" s="803"/>
      <c r="E4236" s="804"/>
      <c r="F4236" s="502"/>
      <c r="G4236" s="502"/>
      <c r="H4236" s="502"/>
    </row>
    <row r="4237" spans="4:8" s="5" customFormat="1" x14ac:dyDescent="0.2">
      <c r="D4237" s="803"/>
      <c r="E4237" s="804"/>
      <c r="F4237" s="502"/>
      <c r="G4237" s="502"/>
      <c r="H4237" s="502"/>
    </row>
    <row r="4238" spans="4:8" s="5" customFormat="1" x14ac:dyDescent="0.2">
      <c r="D4238" s="803"/>
      <c r="E4238" s="804"/>
      <c r="F4238" s="502"/>
      <c r="G4238" s="502"/>
      <c r="H4238" s="502"/>
    </row>
    <row r="4239" spans="4:8" s="5" customFormat="1" x14ac:dyDescent="0.2">
      <c r="D4239" s="803"/>
      <c r="E4239" s="804"/>
      <c r="F4239" s="502"/>
      <c r="G4239" s="502"/>
      <c r="H4239" s="502"/>
    </row>
    <row r="4240" spans="4:8" s="5" customFormat="1" x14ac:dyDescent="0.2">
      <c r="D4240" s="803"/>
      <c r="E4240" s="804"/>
      <c r="F4240" s="502"/>
      <c r="G4240" s="502"/>
      <c r="H4240" s="502"/>
    </row>
    <row r="4241" spans="4:8" s="5" customFormat="1" x14ac:dyDescent="0.2">
      <c r="D4241" s="803"/>
      <c r="E4241" s="804"/>
      <c r="F4241" s="502"/>
      <c r="G4241" s="502"/>
      <c r="H4241" s="502"/>
    </row>
    <row r="4242" spans="4:8" s="5" customFormat="1" x14ac:dyDescent="0.2">
      <c r="D4242" s="803"/>
      <c r="E4242" s="804"/>
      <c r="F4242" s="502"/>
      <c r="G4242" s="502"/>
      <c r="H4242" s="502"/>
    </row>
    <row r="4243" spans="4:8" s="5" customFormat="1" x14ac:dyDescent="0.2">
      <c r="D4243" s="803"/>
      <c r="E4243" s="804"/>
      <c r="F4243" s="502"/>
      <c r="G4243" s="502"/>
      <c r="H4243" s="502"/>
    </row>
    <row r="4244" spans="4:8" s="5" customFormat="1" x14ac:dyDescent="0.2">
      <c r="D4244" s="803"/>
      <c r="E4244" s="804"/>
      <c r="F4244" s="502"/>
      <c r="G4244" s="502"/>
      <c r="H4244" s="502"/>
    </row>
    <row r="4245" spans="4:8" s="5" customFormat="1" x14ac:dyDescent="0.2">
      <c r="D4245" s="803"/>
      <c r="E4245" s="804"/>
      <c r="F4245" s="502"/>
      <c r="G4245" s="502"/>
      <c r="H4245" s="502"/>
    </row>
    <row r="4246" spans="4:8" s="5" customFormat="1" x14ac:dyDescent="0.2">
      <c r="D4246" s="803"/>
      <c r="E4246" s="804"/>
      <c r="F4246" s="502"/>
      <c r="G4246" s="502"/>
      <c r="H4246" s="502"/>
    </row>
    <row r="4247" spans="4:8" s="5" customFormat="1" x14ac:dyDescent="0.2">
      <c r="D4247" s="803"/>
      <c r="E4247" s="804"/>
      <c r="F4247" s="502"/>
      <c r="G4247" s="502"/>
      <c r="H4247" s="502"/>
    </row>
    <row r="4248" spans="4:8" s="5" customFormat="1" x14ac:dyDescent="0.2">
      <c r="D4248" s="803"/>
      <c r="E4248" s="804"/>
      <c r="F4248" s="502"/>
      <c r="G4248" s="502"/>
      <c r="H4248" s="502"/>
    </row>
    <row r="4249" spans="4:8" s="5" customFormat="1" x14ac:dyDescent="0.2">
      <c r="D4249" s="803"/>
      <c r="E4249" s="804"/>
      <c r="F4249" s="502"/>
      <c r="G4249" s="502"/>
      <c r="H4249" s="502"/>
    </row>
    <row r="4250" spans="4:8" s="5" customFormat="1" x14ac:dyDescent="0.2">
      <c r="D4250" s="803"/>
      <c r="E4250" s="804"/>
      <c r="F4250" s="502"/>
      <c r="G4250" s="502"/>
      <c r="H4250" s="502"/>
    </row>
    <row r="4251" spans="4:8" s="5" customFormat="1" x14ac:dyDescent="0.2">
      <c r="D4251" s="803"/>
      <c r="E4251" s="804"/>
      <c r="F4251" s="502"/>
      <c r="G4251" s="502"/>
      <c r="H4251" s="502"/>
    </row>
    <row r="4252" spans="4:8" s="5" customFormat="1" x14ac:dyDescent="0.2">
      <c r="D4252" s="803"/>
      <c r="E4252" s="804"/>
      <c r="F4252" s="502"/>
      <c r="G4252" s="502"/>
      <c r="H4252" s="502"/>
    </row>
    <row r="4253" spans="4:8" s="5" customFormat="1" x14ac:dyDescent="0.2">
      <c r="D4253" s="803"/>
      <c r="E4253" s="804"/>
      <c r="F4253" s="502"/>
      <c r="G4253" s="502"/>
      <c r="H4253" s="502"/>
    </row>
    <row r="4254" spans="4:8" s="5" customFormat="1" x14ac:dyDescent="0.2">
      <c r="D4254" s="803"/>
      <c r="E4254" s="804"/>
      <c r="F4254" s="502"/>
      <c r="G4254" s="502"/>
      <c r="H4254" s="502"/>
    </row>
    <row r="4255" spans="4:8" s="5" customFormat="1" x14ac:dyDescent="0.2">
      <c r="D4255" s="803"/>
      <c r="E4255" s="804"/>
      <c r="F4255" s="502"/>
      <c r="G4255" s="502"/>
      <c r="H4255" s="502"/>
    </row>
    <row r="4256" spans="4:8" s="5" customFormat="1" x14ac:dyDescent="0.2">
      <c r="D4256" s="803"/>
      <c r="E4256" s="804"/>
      <c r="F4256" s="502"/>
      <c r="G4256" s="502"/>
      <c r="H4256" s="502"/>
    </row>
    <row r="4257" spans="4:8" s="5" customFormat="1" x14ac:dyDescent="0.2">
      <c r="D4257" s="803"/>
      <c r="E4257" s="804"/>
      <c r="F4257" s="502"/>
      <c r="G4257" s="502"/>
      <c r="H4257" s="502"/>
    </row>
    <row r="4258" spans="4:8" s="5" customFormat="1" x14ac:dyDescent="0.2">
      <c r="D4258" s="803"/>
      <c r="E4258" s="804"/>
      <c r="F4258" s="502"/>
      <c r="G4258" s="502"/>
      <c r="H4258" s="502"/>
    </row>
    <row r="4259" spans="4:8" s="5" customFormat="1" x14ac:dyDescent="0.2">
      <c r="D4259" s="803"/>
      <c r="E4259" s="804"/>
      <c r="F4259" s="502"/>
      <c r="G4259" s="502"/>
      <c r="H4259" s="502"/>
    </row>
    <row r="4260" spans="4:8" s="5" customFormat="1" x14ac:dyDescent="0.2">
      <c r="D4260" s="803"/>
      <c r="E4260" s="804"/>
      <c r="F4260" s="502"/>
      <c r="G4260" s="502"/>
      <c r="H4260" s="502"/>
    </row>
    <row r="4261" spans="4:8" s="5" customFormat="1" x14ac:dyDescent="0.2">
      <c r="D4261" s="803"/>
      <c r="E4261" s="804"/>
      <c r="F4261" s="502"/>
      <c r="G4261" s="502"/>
      <c r="H4261" s="502"/>
    </row>
    <row r="4262" spans="4:8" s="5" customFormat="1" x14ac:dyDescent="0.2">
      <c r="D4262" s="803"/>
      <c r="E4262" s="804"/>
      <c r="F4262" s="502"/>
      <c r="G4262" s="502"/>
      <c r="H4262" s="502"/>
    </row>
    <row r="4263" spans="4:8" s="5" customFormat="1" x14ac:dyDescent="0.2">
      <c r="D4263" s="803"/>
      <c r="E4263" s="804"/>
      <c r="F4263" s="502"/>
      <c r="G4263" s="502"/>
      <c r="H4263" s="502"/>
    </row>
    <row r="4264" spans="4:8" s="5" customFormat="1" x14ac:dyDescent="0.2">
      <c r="D4264" s="803"/>
      <c r="E4264" s="804"/>
      <c r="F4264" s="502"/>
      <c r="G4264" s="502"/>
      <c r="H4264" s="502"/>
    </row>
    <row r="4265" spans="4:8" s="5" customFormat="1" x14ac:dyDescent="0.2">
      <c r="D4265" s="803"/>
      <c r="E4265" s="804"/>
      <c r="F4265" s="502"/>
      <c r="G4265" s="502"/>
      <c r="H4265" s="502"/>
    </row>
    <row r="4266" spans="4:8" s="5" customFormat="1" x14ac:dyDescent="0.2">
      <c r="D4266" s="803"/>
      <c r="E4266" s="804"/>
      <c r="F4266" s="502"/>
      <c r="G4266" s="502"/>
      <c r="H4266" s="502"/>
    </row>
    <row r="4267" spans="4:8" s="5" customFormat="1" x14ac:dyDescent="0.2">
      <c r="D4267" s="803"/>
      <c r="E4267" s="804"/>
      <c r="F4267" s="502"/>
      <c r="G4267" s="502"/>
      <c r="H4267" s="502"/>
    </row>
    <row r="4268" spans="4:8" s="5" customFormat="1" x14ac:dyDescent="0.2">
      <c r="D4268" s="803"/>
      <c r="E4268" s="804"/>
      <c r="F4268" s="502"/>
      <c r="G4268" s="502"/>
      <c r="H4268" s="502"/>
    </row>
    <row r="4269" spans="4:8" s="5" customFormat="1" x14ac:dyDescent="0.2">
      <c r="D4269" s="803"/>
      <c r="E4269" s="804"/>
      <c r="F4269" s="502"/>
      <c r="G4269" s="502"/>
      <c r="H4269" s="502"/>
    </row>
    <row r="4270" spans="4:8" s="5" customFormat="1" x14ac:dyDescent="0.2">
      <c r="D4270" s="803"/>
      <c r="E4270" s="804"/>
      <c r="F4270" s="502"/>
      <c r="G4270" s="502"/>
      <c r="H4270" s="502"/>
    </row>
    <row r="4271" spans="4:8" s="5" customFormat="1" x14ac:dyDescent="0.2">
      <c r="D4271" s="803"/>
      <c r="E4271" s="804"/>
      <c r="F4271" s="502"/>
      <c r="G4271" s="502"/>
      <c r="H4271" s="502"/>
    </row>
    <row r="4272" spans="4:8" s="5" customFormat="1" x14ac:dyDescent="0.2">
      <c r="D4272" s="803"/>
      <c r="E4272" s="804"/>
      <c r="F4272" s="502"/>
      <c r="G4272" s="502"/>
      <c r="H4272" s="502"/>
    </row>
    <row r="4273" spans="4:8" s="5" customFormat="1" x14ac:dyDescent="0.2">
      <c r="D4273" s="803"/>
      <c r="E4273" s="804"/>
      <c r="F4273" s="502"/>
      <c r="G4273" s="502"/>
      <c r="H4273" s="502"/>
    </row>
    <row r="4274" spans="4:8" s="5" customFormat="1" x14ac:dyDescent="0.2">
      <c r="D4274" s="803"/>
      <c r="E4274" s="804"/>
      <c r="F4274" s="502"/>
      <c r="G4274" s="502"/>
      <c r="H4274" s="502"/>
    </row>
    <row r="4275" spans="4:8" s="5" customFormat="1" x14ac:dyDescent="0.2">
      <c r="D4275" s="803"/>
      <c r="E4275" s="804"/>
      <c r="F4275" s="502"/>
      <c r="G4275" s="502"/>
      <c r="H4275" s="502"/>
    </row>
    <row r="4276" spans="4:8" s="5" customFormat="1" x14ac:dyDescent="0.2">
      <c r="D4276" s="803"/>
      <c r="E4276" s="804"/>
      <c r="F4276" s="502"/>
      <c r="G4276" s="502"/>
      <c r="H4276" s="502"/>
    </row>
    <row r="4277" spans="4:8" s="5" customFormat="1" x14ac:dyDescent="0.2">
      <c r="D4277" s="803"/>
      <c r="E4277" s="804"/>
      <c r="F4277" s="502"/>
      <c r="G4277" s="502"/>
      <c r="H4277" s="502"/>
    </row>
    <row r="4278" spans="4:8" s="5" customFormat="1" x14ac:dyDescent="0.2">
      <c r="D4278" s="803"/>
      <c r="E4278" s="804"/>
      <c r="F4278" s="502"/>
      <c r="G4278" s="502"/>
      <c r="H4278" s="502"/>
    </row>
    <row r="4279" spans="4:8" s="5" customFormat="1" x14ac:dyDescent="0.2">
      <c r="D4279" s="803"/>
      <c r="E4279" s="804"/>
      <c r="F4279" s="502"/>
      <c r="G4279" s="502"/>
      <c r="H4279" s="502"/>
    </row>
    <row r="4280" spans="4:8" s="5" customFormat="1" x14ac:dyDescent="0.2">
      <c r="D4280" s="803"/>
      <c r="E4280" s="804"/>
      <c r="F4280" s="502"/>
      <c r="G4280" s="502"/>
      <c r="H4280" s="502"/>
    </row>
    <row r="4281" spans="4:8" s="5" customFormat="1" x14ac:dyDescent="0.2">
      <c r="D4281" s="803"/>
      <c r="E4281" s="804"/>
      <c r="F4281" s="502"/>
      <c r="G4281" s="502"/>
      <c r="H4281" s="502"/>
    </row>
    <row r="4282" spans="4:8" s="5" customFormat="1" x14ac:dyDescent="0.2">
      <c r="D4282" s="803"/>
      <c r="E4282" s="804"/>
      <c r="F4282" s="502"/>
      <c r="G4282" s="502"/>
      <c r="H4282" s="502"/>
    </row>
    <row r="4283" spans="4:8" s="5" customFormat="1" x14ac:dyDescent="0.2">
      <c r="D4283" s="803"/>
      <c r="E4283" s="804"/>
      <c r="F4283" s="502"/>
      <c r="G4283" s="502"/>
      <c r="H4283" s="502"/>
    </row>
    <row r="4284" spans="4:8" s="5" customFormat="1" x14ac:dyDescent="0.2">
      <c r="D4284" s="803"/>
      <c r="E4284" s="804"/>
      <c r="F4284" s="502"/>
      <c r="G4284" s="502"/>
      <c r="H4284" s="502"/>
    </row>
    <row r="4285" spans="4:8" s="5" customFormat="1" x14ac:dyDescent="0.2">
      <c r="D4285" s="803"/>
      <c r="E4285" s="804"/>
      <c r="F4285" s="502"/>
      <c r="G4285" s="502"/>
      <c r="H4285" s="502"/>
    </row>
    <row r="4286" spans="4:8" s="5" customFormat="1" x14ac:dyDescent="0.2">
      <c r="D4286" s="803"/>
      <c r="E4286" s="804"/>
      <c r="F4286" s="502"/>
      <c r="G4286" s="502"/>
      <c r="H4286" s="502"/>
    </row>
    <row r="4287" spans="4:8" s="5" customFormat="1" x14ac:dyDescent="0.2">
      <c r="D4287" s="803"/>
      <c r="E4287" s="804"/>
      <c r="F4287" s="502"/>
      <c r="G4287" s="502"/>
      <c r="H4287" s="502"/>
    </row>
    <row r="4288" spans="4:8" s="5" customFormat="1" x14ac:dyDescent="0.2">
      <c r="D4288" s="803"/>
      <c r="E4288" s="804"/>
      <c r="F4288" s="502"/>
      <c r="G4288" s="502"/>
      <c r="H4288" s="502"/>
    </row>
    <row r="4289" spans="4:8" s="5" customFormat="1" x14ac:dyDescent="0.2">
      <c r="D4289" s="803"/>
      <c r="E4289" s="804"/>
      <c r="F4289" s="502"/>
      <c r="G4289" s="502"/>
      <c r="H4289" s="502"/>
    </row>
    <row r="4290" spans="4:8" s="5" customFormat="1" x14ac:dyDescent="0.2">
      <c r="D4290" s="803"/>
      <c r="E4290" s="804"/>
      <c r="F4290" s="502"/>
      <c r="G4290" s="502"/>
      <c r="H4290" s="502"/>
    </row>
    <row r="4291" spans="4:8" s="5" customFormat="1" x14ac:dyDescent="0.2">
      <c r="D4291" s="803"/>
      <c r="E4291" s="804"/>
      <c r="F4291" s="502"/>
      <c r="G4291" s="502"/>
      <c r="H4291" s="502"/>
    </row>
    <row r="4292" spans="4:8" s="5" customFormat="1" x14ac:dyDescent="0.2">
      <c r="D4292" s="803"/>
      <c r="E4292" s="804"/>
      <c r="F4292" s="502"/>
      <c r="G4292" s="502"/>
      <c r="H4292" s="502"/>
    </row>
    <row r="4293" spans="4:8" s="5" customFormat="1" x14ac:dyDescent="0.2">
      <c r="D4293" s="803"/>
      <c r="E4293" s="804"/>
      <c r="F4293" s="502"/>
      <c r="G4293" s="502"/>
      <c r="H4293" s="502"/>
    </row>
    <row r="4294" spans="4:8" s="5" customFormat="1" x14ac:dyDescent="0.2">
      <c r="D4294" s="803"/>
      <c r="E4294" s="804"/>
      <c r="F4294" s="502"/>
      <c r="G4294" s="502"/>
      <c r="H4294" s="502"/>
    </row>
    <row r="4295" spans="4:8" s="5" customFormat="1" x14ac:dyDescent="0.2">
      <c r="D4295" s="803"/>
      <c r="E4295" s="804"/>
      <c r="F4295" s="502"/>
      <c r="G4295" s="502"/>
      <c r="H4295" s="502"/>
    </row>
    <row r="4296" spans="4:8" s="5" customFormat="1" x14ac:dyDescent="0.2">
      <c r="D4296" s="803"/>
      <c r="E4296" s="804"/>
      <c r="F4296" s="502"/>
      <c r="G4296" s="502"/>
      <c r="H4296" s="502"/>
    </row>
    <row r="4297" spans="4:8" s="5" customFormat="1" x14ac:dyDescent="0.2">
      <c r="D4297" s="803"/>
      <c r="E4297" s="804"/>
      <c r="F4297" s="502"/>
      <c r="G4297" s="502"/>
      <c r="H4297" s="502"/>
    </row>
    <row r="4298" spans="4:8" s="5" customFormat="1" x14ac:dyDescent="0.2">
      <c r="D4298" s="803"/>
      <c r="E4298" s="804"/>
      <c r="F4298" s="502"/>
      <c r="G4298" s="502"/>
      <c r="H4298" s="502"/>
    </row>
    <row r="4299" spans="4:8" s="5" customFormat="1" x14ac:dyDescent="0.2">
      <c r="D4299" s="803"/>
      <c r="E4299" s="804"/>
      <c r="F4299" s="502"/>
      <c r="G4299" s="502"/>
      <c r="H4299" s="502"/>
    </row>
    <row r="4300" spans="4:8" s="5" customFormat="1" x14ac:dyDescent="0.2">
      <c r="D4300" s="803"/>
      <c r="E4300" s="804"/>
      <c r="F4300" s="502"/>
      <c r="G4300" s="502"/>
      <c r="H4300" s="502"/>
    </row>
    <row r="4301" spans="4:8" s="5" customFormat="1" x14ac:dyDescent="0.2">
      <c r="D4301" s="803"/>
      <c r="E4301" s="804"/>
      <c r="F4301" s="502"/>
      <c r="G4301" s="502"/>
      <c r="H4301" s="502"/>
    </row>
    <row r="4302" spans="4:8" s="5" customFormat="1" x14ac:dyDescent="0.2">
      <c r="D4302" s="803"/>
      <c r="E4302" s="804"/>
      <c r="F4302" s="502"/>
      <c r="G4302" s="502"/>
      <c r="H4302" s="502"/>
    </row>
    <row r="4303" spans="4:8" s="5" customFormat="1" x14ac:dyDescent="0.2">
      <c r="D4303" s="803"/>
      <c r="E4303" s="804"/>
      <c r="F4303" s="502"/>
      <c r="G4303" s="502"/>
      <c r="H4303" s="502"/>
    </row>
    <row r="4304" spans="4:8" s="5" customFormat="1" x14ac:dyDescent="0.2">
      <c r="D4304" s="803"/>
      <c r="E4304" s="804"/>
      <c r="F4304" s="502"/>
      <c r="G4304" s="502"/>
      <c r="H4304" s="502"/>
    </row>
    <row r="4305" spans="4:8" s="5" customFormat="1" x14ac:dyDescent="0.2">
      <c r="D4305" s="803"/>
      <c r="E4305" s="804"/>
      <c r="F4305" s="502"/>
      <c r="G4305" s="502"/>
      <c r="H4305" s="502"/>
    </row>
    <row r="4306" spans="4:8" s="5" customFormat="1" x14ac:dyDescent="0.2">
      <c r="D4306" s="803"/>
      <c r="E4306" s="804"/>
      <c r="F4306" s="502"/>
      <c r="G4306" s="502"/>
      <c r="H4306" s="502"/>
    </row>
    <row r="4307" spans="4:8" s="5" customFormat="1" x14ac:dyDescent="0.2">
      <c r="D4307" s="803"/>
      <c r="E4307" s="804"/>
      <c r="F4307" s="502"/>
      <c r="G4307" s="502"/>
      <c r="H4307" s="502"/>
    </row>
    <row r="4308" spans="4:8" s="5" customFormat="1" x14ac:dyDescent="0.2">
      <c r="D4308" s="803"/>
      <c r="E4308" s="804"/>
      <c r="F4308" s="502"/>
      <c r="G4308" s="502"/>
      <c r="H4308" s="502"/>
    </row>
    <row r="4309" spans="4:8" s="5" customFormat="1" x14ac:dyDescent="0.2">
      <c r="D4309" s="803"/>
      <c r="E4309" s="804"/>
      <c r="F4309" s="502"/>
      <c r="G4309" s="502"/>
      <c r="H4309" s="502"/>
    </row>
    <row r="4310" spans="4:8" s="5" customFormat="1" x14ac:dyDescent="0.2">
      <c r="D4310" s="803"/>
      <c r="E4310" s="804"/>
      <c r="F4310" s="502"/>
      <c r="G4310" s="502"/>
      <c r="H4310" s="502"/>
    </row>
    <row r="4311" spans="4:8" s="5" customFormat="1" x14ac:dyDescent="0.2">
      <c r="D4311" s="803"/>
      <c r="E4311" s="804"/>
      <c r="F4311" s="502"/>
      <c r="G4311" s="502"/>
      <c r="H4311" s="502"/>
    </row>
    <row r="4312" spans="4:8" s="5" customFormat="1" x14ac:dyDescent="0.2">
      <c r="D4312" s="803"/>
      <c r="E4312" s="804"/>
      <c r="F4312" s="502"/>
      <c r="G4312" s="502"/>
      <c r="H4312" s="502"/>
    </row>
    <row r="4313" spans="4:8" s="5" customFormat="1" x14ac:dyDescent="0.2">
      <c r="D4313" s="803"/>
      <c r="E4313" s="804"/>
      <c r="F4313" s="502"/>
      <c r="G4313" s="502"/>
      <c r="H4313" s="502"/>
    </row>
    <row r="4314" spans="4:8" s="5" customFormat="1" x14ac:dyDescent="0.2">
      <c r="D4314" s="803"/>
      <c r="E4314" s="804"/>
      <c r="F4314" s="502"/>
      <c r="G4314" s="502"/>
      <c r="H4314" s="502"/>
    </row>
    <row r="4315" spans="4:8" s="5" customFormat="1" x14ac:dyDescent="0.2">
      <c r="D4315" s="803"/>
      <c r="E4315" s="804"/>
      <c r="F4315" s="502"/>
      <c r="G4315" s="502"/>
      <c r="H4315" s="502"/>
    </row>
    <row r="4316" spans="4:8" s="5" customFormat="1" x14ac:dyDescent="0.2">
      <c r="D4316" s="803"/>
      <c r="E4316" s="804"/>
      <c r="F4316" s="502"/>
      <c r="G4316" s="502"/>
      <c r="H4316" s="502"/>
    </row>
    <row r="4317" spans="4:8" s="5" customFormat="1" x14ac:dyDescent="0.2">
      <c r="D4317" s="803"/>
      <c r="E4317" s="804"/>
      <c r="F4317" s="502"/>
      <c r="G4317" s="502"/>
      <c r="H4317" s="502"/>
    </row>
    <row r="4318" spans="4:8" s="5" customFormat="1" x14ac:dyDescent="0.2">
      <c r="D4318" s="803"/>
      <c r="E4318" s="804"/>
      <c r="F4318" s="502"/>
      <c r="G4318" s="502"/>
      <c r="H4318" s="502"/>
    </row>
    <row r="4319" spans="4:8" s="5" customFormat="1" x14ac:dyDescent="0.2">
      <c r="D4319" s="803"/>
      <c r="E4319" s="804"/>
      <c r="F4319" s="502"/>
      <c r="G4319" s="502"/>
      <c r="H4319" s="502"/>
    </row>
    <row r="4320" spans="4:8" s="5" customFormat="1" x14ac:dyDescent="0.2">
      <c r="D4320" s="803"/>
      <c r="E4320" s="804"/>
      <c r="F4320" s="502"/>
      <c r="G4320" s="502"/>
      <c r="H4320" s="502"/>
    </row>
    <row r="4321" spans="4:8" s="5" customFormat="1" x14ac:dyDescent="0.2">
      <c r="D4321" s="803"/>
      <c r="E4321" s="804"/>
      <c r="F4321" s="502"/>
      <c r="G4321" s="502"/>
      <c r="H4321" s="502"/>
    </row>
    <row r="4322" spans="4:8" s="5" customFormat="1" x14ac:dyDescent="0.2">
      <c r="D4322" s="803"/>
      <c r="E4322" s="804"/>
      <c r="F4322" s="502"/>
      <c r="G4322" s="502"/>
      <c r="H4322" s="502"/>
    </row>
    <row r="4323" spans="4:8" s="5" customFormat="1" x14ac:dyDescent="0.2">
      <c r="D4323" s="803"/>
      <c r="E4323" s="804"/>
      <c r="F4323" s="502"/>
      <c r="G4323" s="502"/>
      <c r="H4323" s="502"/>
    </row>
    <row r="4324" spans="4:8" s="5" customFormat="1" x14ac:dyDescent="0.2">
      <c r="D4324" s="803"/>
      <c r="E4324" s="804"/>
      <c r="F4324" s="502"/>
      <c r="G4324" s="502"/>
      <c r="H4324" s="502"/>
    </row>
    <row r="4325" spans="4:8" s="5" customFormat="1" x14ac:dyDescent="0.2">
      <c r="D4325" s="803"/>
      <c r="E4325" s="804"/>
      <c r="F4325" s="502"/>
      <c r="G4325" s="502"/>
      <c r="H4325" s="502"/>
    </row>
    <row r="4326" spans="4:8" s="5" customFormat="1" x14ac:dyDescent="0.2">
      <c r="D4326" s="803"/>
      <c r="E4326" s="804"/>
      <c r="F4326" s="502"/>
      <c r="G4326" s="502"/>
      <c r="H4326" s="502"/>
    </row>
    <row r="4327" spans="4:8" s="5" customFormat="1" x14ac:dyDescent="0.2">
      <c r="D4327" s="803"/>
      <c r="E4327" s="804"/>
      <c r="F4327" s="502"/>
      <c r="G4327" s="502"/>
      <c r="H4327" s="502"/>
    </row>
    <row r="4328" spans="4:8" s="5" customFormat="1" x14ac:dyDescent="0.2">
      <c r="D4328" s="803"/>
      <c r="E4328" s="804"/>
      <c r="F4328" s="502"/>
      <c r="G4328" s="502"/>
      <c r="H4328" s="502"/>
    </row>
    <row r="4329" spans="4:8" s="5" customFormat="1" x14ac:dyDescent="0.2">
      <c r="D4329" s="803"/>
      <c r="E4329" s="804"/>
      <c r="F4329" s="502"/>
      <c r="G4329" s="502"/>
      <c r="H4329" s="502"/>
    </row>
    <row r="4330" spans="4:8" s="5" customFormat="1" x14ac:dyDescent="0.2">
      <c r="D4330" s="803"/>
      <c r="E4330" s="804"/>
      <c r="F4330" s="502"/>
      <c r="G4330" s="502"/>
      <c r="H4330" s="502"/>
    </row>
    <row r="4331" spans="4:8" s="5" customFormat="1" x14ac:dyDescent="0.2">
      <c r="D4331" s="803"/>
      <c r="E4331" s="804"/>
      <c r="F4331" s="502"/>
      <c r="G4331" s="502"/>
      <c r="H4331" s="502"/>
    </row>
    <row r="4332" spans="4:8" s="5" customFormat="1" x14ac:dyDescent="0.2">
      <c r="D4332" s="803"/>
      <c r="E4332" s="804"/>
      <c r="F4332" s="502"/>
      <c r="G4332" s="502"/>
      <c r="H4332" s="502"/>
    </row>
    <row r="4333" spans="4:8" s="5" customFormat="1" x14ac:dyDescent="0.2">
      <c r="D4333" s="803"/>
      <c r="E4333" s="804"/>
      <c r="F4333" s="502"/>
      <c r="G4333" s="502"/>
      <c r="H4333" s="502"/>
    </row>
    <row r="4334" spans="4:8" s="5" customFormat="1" x14ac:dyDescent="0.2">
      <c r="D4334" s="803"/>
      <c r="E4334" s="804"/>
      <c r="F4334" s="502"/>
      <c r="G4334" s="502"/>
      <c r="H4334" s="502"/>
    </row>
    <row r="4335" spans="4:8" s="5" customFormat="1" x14ac:dyDescent="0.2">
      <c r="D4335" s="803"/>
      <c r="E4335" s="804"/>
      <c r="F4335" s="502"/>
      <c r="G4335" s="502"/>
      <c r="H4335" s="502"/>
    </row>
    <row r="4336" spans="4:8" s="5" customFormat="1" x14ac:dyDescent="0.2">
      <c r="D4336" s="803"/>
      <c r="E4336" s="804"/>
      <c r="F4336" s="502"/>
      <c r="G4336" s="502"/>
      <c r="H4336" s="502"/>
    </row>
    <row r="4337" spans="4:8" s="5" customFormat="1" x14ac:dyDescent="0.2">
      <c r="D4337" s="803"/>
      <c r="E4337" s="804"/>
      <c r="F4337" s="502"/>
      <c r="G4337" s="502"/>
      <c r="H4337" s="502"/>
    </row>
    <row r="4338" spans="4:8" s="5" customFormat="1" x14ac:dyDescent="0.2">
      <c r="D4338" s="803"/>
      <c r="E4338" s="804"/>
      <c r="F4338" s="502"/>
      <c r="G4338" s="502"/>
      <c r="H4338" s="502"/>
    </row>
    <row r="4339" spans="4:8" s="5" customFormat="1" x14ac:dyDescent="0.2">
      <c r="D4339" s="803"/>
      <c r="E4339" s="804"/>
      <c r="F4339" s="502"/>
      <c r="G4339" s="502"/>
      <c r="H4339" s="502"/>
    </row>
    <row r="4340" spans="4:8" s="5" customFormat="1" x14ac:dyDescent="0.2">
      <c r="D4340" s="803"/>
      <c r="E4340" s="804"/>
      <c r="F4340" s="502"/>
      <c r="G4340" s="502"/>
      <c r="H4340" s="502"/>
    </row>
    <row r="4341" spans="4:8" s="5" customFormat="1" x14ac:dyDescent="0.2">
      <c r="D4341" s="803"/>
      <c r="E4341" s="804"/>
      <c r="F4341" s="502"/>
      <c r="G4341" s="502"/>
      <c r="H4341" s="502"/>
    </row>
    <row r="4342" spans="4:8" s="5" customFormat="1" x14ac:dyDescent="0.2">
      <c r="D4342" s="803"/>
      <c r="E4342" s="804"/>
      <c r="F4342" s="502"/>
      <c r="G4342" s="502"/>
      <c r="H4342" s="502"/>
    </row>
    <row r="4343" spans="4:8" s="5" customFormat="1" x14ac:dyDescent="0.2">
      <c r="D4343" s="803"/>
      <c r="E4343" s="804"/>
      <c r="F4343" s="502"/>
      <c r="G4343" s="502"/>
      <c r="H4343" s="502"/>
    </row>
    <row r="4344" spans="4:8" s="5" customFormat="1" x14ac:dyDescent="0.2">
      <c r="D4344" s="803"/>
      <c r="E4344" s="804"/>
      <c r="F4344" s="502"/>
      <c r="G4344" s="502"/>
      <c r="H4344" s="502"/>
    </row>
    <row r="4345" spans="4:8" s="5" customFormat="1" x14ac:dyDescent="0.2">
      <c r="D4345" s="803"/>
      <c r="E4345" s="804"/>
      <c r="F4345" s="502"/>
      <c r="G4345" s="502"/>
      <c r="H4345" s="502"/>
    </row>
    <row r="4346" spans="4:8" s="5" customFormat="1" x14ac:dyDescent="0.2">
      <c r="D4346" s="803"/>
      <c r="E4346" s="804"/>
      <c r="F4346" s="502"/>
      <c r="G4346" s="502"/>
      <c r="H4346" s="502"/>
    </row>
    <row r="4347" spans="4:8" s="5" customFormat="1" x14ac:dyDescent="0.2">
      <c r="D4347" s="803"/>
      <c r="E4347" s="804"/>
      <c r="F4347" s="502"/>
      <c r="G4347" s="502"/>
      <c r="H4347" s="502"/>
    </row>
    <row r="4348" spans="4:8" s="5" customFormat="1" x14ac:dyDescent="0.2">
      <c r="D4348" s="803"/>
      <c r="E4348" s="804"/>
      <c r="F4348" s="502"/>
      <c r="G4348" s="502"/>
      <c r="H4348" s="502"/>
    </row>
    <row r="4349" spans="4:8" s="5" customFormat="1" x14ac:dyDescent="0.2">
      <c r="D4349" s="803"/>
      <c r="E4349" s="804"/>
      <c r="F4349" s="502"/>
      <c r="G4349" s="502"/>
      <c r="H4349" s="502"/>
    </row>
    <row r="4350" spans="4:8" s="5" customFormat="1" x14ac:dyDescent="0.2">
      <c r="D4350" s="803"/>
      <c r="E4350" s="804"/>
      <c r="F4350" s="502"/>
      <c r="G4350" s="502"/>
      <c r="H4350" s="502"/>
    </row>
    <row r="4351" spans="4:8" s="5" customFormat="1" x14ac:dyDescent="0.2">
      <c r="D4351" s="803"/>
      <c r="E4351" s="804"/>
      <c r="F4351" s="502"/>
      <c r="G4351" s="502"/>
      <c r="H4351" s="502"/>
    </row>
    <row r="4352" spans="4:8" s="5" customFormat="1" x14ac:dyDescent="0.2">
      <c r="D4352" s="803"/>
      <c r="E4352" s="804"/>
      <c r="F4352" s="502"/>
      <c r="G4352" s="502"/>
      <c r="H4352" s="502"/>
    </row>
    <row r="4353" spans="4:8" s="5" customFormat="1" x14ac:dyDescent="0.2">
      <c r="D4353" s="803"/>
      <c r="E4353" s="804"/>
      <c r="F4353" s="502"/>
      <c r="G4353" s="502"/>
      <c r="H4353" s="502"/>
    </row>
    <row r="4354" spans="4:8" s="5" customFormat="1" x14ac:dyDescent="0.2">
      <c r="D4354" s="803"/>
      <c r="E4354" s="804"/>
      <c r="F4354" s="502"/>
      <c r="G4354" s="502"/>
      <c r="H4354" s="502"/>
    </row>
    <row r="4355" spans="4:8" s="5" customFormat="1" x14ac:dyDescent="0.2">
      <c r="D4355" s="803"/>
      <c r="E4355" s="804"/>
      <c r="F4355" s="502"/>
      <c r="G4355" s="502"/>
      <c r="H4355" s="502"/>
    </row>
    <row r="4356" spans="4:8" s="5" customFormat="1" x14ac:dyDescent="0.2">
      <c r="D4356" s="803"/>
      <c r="E4356" s="804"/>
      <c r="F4356" s="502"/>
      <c r="G4356" s="502"/>
      <c r="H4356" s="502"/>
    </row>
    <row r="4357" spans="4:8" s="5" customFormat="1" x14ac:dyDescent="0.2">
      <c r="D4357" s="803"/>
      <c r="E4357" s="804"/>
      <c r="F4357" s="502"/>
      <c r="G4357" s="502"/>
      <c r="H4357" s="502"/>
    </row>
    <row r="4358" spans="4:8" s="5" customFormat="1" x14ac:dyDescent="0.2">
      <c r="D4358" s="803"/>
      <c r="E4358" s="804"/>
      <c r="F4358" s="502"/>
      <c r="G4358" s="502"/>
      <c r="H4358" s="502"/>
    </row>
    <row r="4359" spans="4:8" s="5" customFormat="1" x14ac:dyDescent="0.2">
      <c r="D4359" s="803"/>
      <c r="E4359" s="804"/>
      <c r="F4359" s="502"/>
      <c r="G4359" s="502"/>
      <c r="H4359" s="502"/>
    </row>
    <row r="4360" spans="4:8" s="5" customFormat="1" x14ac:dyDescent="0.2">
      <c r="D4360" s="803"/>
      <c r="E4360" s="804"/>
      <c r="F4360" s="502"/>
      <c r="G4360" s="502"/>
      <c r="H4360" s="502"/>
    </row>
    <row r="4361" spans="4:8" s="5" customFormat="1" x14ac:dyDescent="0.2">
      <c r="D4361" s="803"/>
      <c r="E4361" s="804"/>
      <c r="F4361" s="502"/>
      <c r="G4361" s="502"/>
      <c r="H4361" s="502"/>
    </row>
    <row r="4362" spans="4:8" s="5" customFormat="1" x14ac:dyDescent="0.2">
      <c r="D4362" s="803"/>
      <c r="E4362" s="804"/>
      <c r="F4362" s="502"/>
      <c r="G4362" s="502"/>
      <c r="H4362" s="502"/>
    </row>
    <row r="4363" spans="4:8" s="5" customFormat="1" x14ac:dyDescent="0.2">
      <c r="D4363" s="803"/>
      <c r="E4363" s="804"/>
      <c r="F4363" s="502"/>
      <c r="G4363" s="502"/>
      <c r="H4363" s="502"/>
    </row>
    <row r="4364" spans="4:8" s="5" customFormat="1" x14ac:dyDescent="0.2">
      <c r="D4364" s="803"/>
      <c r="E4364" s="804"/>
      <c r="F4364" s="502"/>
      <c r="G4364" s="502"/>
      <c r="H4364" s="502"/>
    </row>
    <row r="4365" spans="4:8" s="5" customFormat="1" x14ac:dyDescent="0.2">
      <c r="D4365" s="803"/>
      <c r="E4365" s="804"/>
      <c r="F4365" s="502"/>
      <c r="G4365" s="502"/>
      <c r="H4365" s="502"/>
    </row>
    <row r="4366" spans="4:8" s="5" customFormat="1" x14ac:dyDescent="0.2">
      <c r="D4366" s="803"/>
      <c r="E4366" s="804"/>
      <c r="F4366" s="502"/>
      <c r="G4366" s="502"/>
      <c r="H4366" s="502"/>
    </row>
    <row r="4367" spans="4:8" s="5" customFormat="1" x14ac:dyDescent="0.2">
      <c r="D4367" s="803"/>
      <c r="E4367" s="804"/>
      <c r="F4367" s="502"/>
      <c r="G4367" s="502"/>
      <c r="H4367" s="502"/>
    </row>
    <row r="4368" spans="4:8" s="5" customFormat="1" x14ac:dyDescent="0.2">
      <c r="D4368" s="803"/>
      <c r="E4368" s="804"/>
      <c r="F4368" s="502"/>
      <c r="G4368" s="502"/>
      <c r="H4368" s="502"/>
    </row>
    <row r="4369" spans="4:8" s="5" customFormat="1" x14ac:dyDescent="0.2">
      <c r="D4369" s="803"/>
      <c r="E4369" s="804"/>
      <c r="F4369" s="502"/>
      <c r="G4369" s="502"/>
      <c r="H4369" s="502"/>
    </row>
    <row r="4370" spans="4:8" s="5" customFormat="1" x14ac:dyDescent="0.2">
      <c r="D4370" s="803"/>
      <c r="E4370" s="804"/>
      <c r="F4370" s="502"/>
      <c r="G4370" s="502"/>
      <c r="H4370" s="502"/>
    </row>
    <row r="4371" spans="4:8" s="5" customFormat="1" x14ac:dyDescent="0.2">
      <c r="D4371" s="803"/>
      <c r="E4371" s="804"/>
      <c r="F4371" s="502"/>
      <c r="G4371" s="502"/>
      <c r="H4371" s="502"/>
    </row>
    <row r="4372" spans="4:8" s="5" customFormat="1" x14ac:dyDescent="0.2">
      <c r="D4372" s="803"/>
      <c r="E4372" s="804"/>
      <c r="F4372" s="502"/>
      <c r="G4372" s="502"/>
      <c r="H4372" s="502"/>
    </row>
    <row r="4373" spans="4:8" s="5" customFormat="1" x14ac:dyDescent="0.2">
      <c r="D4373" s="803"/>
      <c r="E4373" s="804"/>
      <c r="F4373" s="502"/>
      <c r="G4373" s="502"/>
      <c r="H4373" s="502"/>
    </row>
    <row r="4374" spans="4:8" s="5" customFormat="1" x14ac:dyDescent="0.2">
      <c r="D4374" s="803"/>
      <c r="E4374" s="804"/>
      <c r="F4374" s="502"/>
      <c r="G4374" s="502"/>
      <c r="H4374" s="502"/>
    </row>
    <row r="4375" spans="4:8" s="5" customFormat="1" x14ac:dyDescent="0.2">
      <c r="D4375" s="803"/>
      <c r="E4375" s="804"/>
      <c r="F4375" s="502"/>
      <c r="G4375" s="502"/>
      <c r="H4375" s="502"/>
    </row>
    <row r="4376" spans="4:8" s="5" customFormat="1" x14ac:dyDescent="0.2">
      <c r="D4376" s="803"/>
      <c r="E4376" s="804"/>
      <c r="F4376" s="502"/>
      <c r="G4376" s="502"/>
      <c r="H4376" s="502"/>
    </row>
    <row r="4377" spans="4:8" s="5" customFormat="1" x14ac:dyDescent="0.2">
      <c r="D4377" s="803"/>
      <c r="E4377" s="804"/>
      <c r="F4377" s="502"/>
      <c r="G4377" s="502"/>
      <c r="H4377" s="502"/>
    </row>
    <row r="4378" spans="4:8" s="5" customFormat="1" x14ac:dyDescent="0.2">
      <c r="D4378" s="803"/>
      <c r="E4378" s="804"/>
      <c r="F4378" s="502"/>
      <c r="G4378" s="502"/>
      <c r="H4378" s="502"/>
    </row>
    <row r="4379" spans="4:8" s="5" customFormat="1" x14ac:dyDescent="0.2">
      <c r="D4379" s="803"/>
      <c r="E4379" s="804"/>
      <c r="F4379" s="502"/>
      <c r="G4379" s="502"/>
      <c r="H4379" s="502"/>
    </row>
    <row r="4380" spans="4:8" s="5" customFormat="1" x14ac:dyDescent="0.2">
      <c r="D4380" s="803"/>
      <c r="E4380" s="804"/>
      <c r="F4380" s="502"/>
      <c r="G4380" s="502"/>
      <c r="H4380" s="502"/>
    </row>
    <row r="4381" spans="4:8" s="5" customFormat="1" x14ac:dyDescent="0.2">
      <c r="D4381" s="803"/>
      <c r="E4381" s="804"/>
      <c r="F4381" s="502"/>
      <c r="G4381" s="502"/>
      <c r="H4381" s="502"/>
    </row>
    <row r="4382" spans="4:8" s="5" customFormat="1" x14ac:dyDescent="0.2">
      <c r="D4382" s="803"/>
      <c r="E4382" s="804"/>
      <c r="F4382" s="502"/>
      <c r="G4382" s="502"/>
      <c r="H4382" s="502"/>
    </row>
    <row r="4383" spans="4:8" s="5" customFormat="1" x14ac:dyDescent="0.2">
      <c r="D4383" s="803"/>
      <c r="E4383" s="804"/>
      <c r="F4383" s="502"/>
      <c r="G4383" s="502"/>
      <c r="H4383" s="502"/>
    </row>
    <row r="4384" spans="4:8" s="5" customFormat="1" x14ac:dyDescent="0.2">
      <c r="D4384" s="803"/>
      <c r="E4384" s="804"/>
      <c r="F4384" s="502"/>
      <c r="G4384" s="502"/>
      <c r="H4384" s="502"/>
    </row>
    <row r="4385" spans="4:8" s="5" customFormat="1" x14ac:dyDescent="0.2">
      <c r="D4385" s="803"/>
      <c r="E4385" s="804"/>
      <c r="F4385" s="502"/>
      <c r="G4385" s="502"/>
      <c r="H4385" s="502"/>
    </row>
    <row r="4386" spans="4:8" s="5" customFormat="1" x14ac:dyDescent="0.2">
      <c r="D4386" s="803"/>
      <c r="E4386" s="804"/>
      <c r="F4386" s="502"/>
      <c r="G4386" s="502"/>
      <c r="H4386" s="502"/>
    </row>
    <row r="4387" spans="4:8" s="5" customFormat="1" x14ac:dyDescent="0.2">
      <c r="D4387" s="803"/>
      <c r="E4387" s="804"/>
      <c r="F4387" s="502"/>
      <c r="G4387" s="502"/>
      <c r="H4387" s="502"/>
    </row>
    <row r="4388" spans="4:8" s="5" customFormat="1" x14ac:dyDescent="0.2">
      <c r="D4388" s="803"/>
      <c r="E4388" s="804"/>
      <c r="F4388" s="502"/>
      <c r="G4388" s="502"/>
      <c r="H4388" s="502"/>
    </row>
    <row r="4389" spans="4:8" s="5" customFormat="1" x14ac:dyDescent="0.2">
      <c r="D4389" s="803"/>
      <c r="E4389" s="804"/>
      <c r="F4389" s="502"/>
      <c r="G4389" s="502"/>
      <c r="H4389" s="502"/>
    </row>
    <row r="4390" spans="4:8" s="5" customFormat="1" x14ac:dyDescent="0.2">
      <c r="D4390" s="803"/>
      <c r="E4390" s="804"/>
      <c r="F4390" s="502"/>
      <c r="G4390" s="502"/>
      <c r="H4390" s="502"/>
    </row>
    <row r="4391" spans="4:8" s="5" customFormat="1" x14ac:dyDescent="0.2">
      <c r="D4391" s="803"/>
      <c r="E4391" s="804"/>
      <c r="F4391" s="502"/>
      <c r="G4391" s="502"/>
      <c r="H4391" s="502"/>
    </row>
    <row r="4392" spans="4:8" s="5" customFormat="1" x14ac:dyDescent="0.2">
      <c r="D4392" s="803"/>
      <c r="E4392" s="804"/>
      <c r="F4392" s="502"/>
      <c r="G4392" s="502"/>
      <c r="H4392" s="502"/>
    </row>
    <row r="4393" spans="4:8" s="5" customFormat="1" x14ac:dyDescent="0.2">
      <c r="D4393" s="803"/>
      <c r="E4393" s="804"/>
      <c r="F4393" s="502"/>
      <c r="G4393" s="502"/>
      <c r="H4393" s="502"/>
    </row>
    <row r="4394" spans="4:8" s="5" customFormat="1" x14ac:dyDescent="0.2">
      <c r="D4394" s="803"/>
      <c r="E4394" s="804"/>
      <c r="F4394" s="502"/>
      <c r="G4394" s="502"/>
      <c r="H4394" s="502"/>
    </row>
    <row r="4395" spans="4:8" s="5" customFormat="1" x14ac:dyDescent="0.2">
      <c r="D4395" s="803"/>
      <c r="E4395" s="804"/>
      <c r="F4395" s="502"/>
      <c r="G4395" s="502"/>
      <c r="H4395" s="502"/>
    </row>
    <row r="4396" spans="4:8" s="5" customFormat="1" x14ac:dyDescent="0.2">
      <c r="D4396" s="803"/>
      <c r="E4396" s="804"/>
      <c r="F4396" s="502"/>
      <c r="G4396" s="502"/>
      <c r="H4396" s="502"/>
    </row>
    <row r="4397" spans="4:8" s="5" customFormat="1" x14ac:dyDescent="0.2">
      <c r="D4397" s="803"/>
      <c r="E4397" s="804"/>
      <c r="F4397" s="502"/>
      <c r="G4397" s="502"/>
      <c r="H4397" s="502"/>
    </row>
    <row r="4398" spans="4:8" s="5" customFormat="1" x14ac:dyDescent="0.2">
      <c r="D4398" s="803"/>
      <c r="E4398" s="804"/>
      <c r="F4398" s="502"/>
      <c r="G4398" s="502"/>
      <c r="H4398" s="502"/>
    </row>
    <row r="4399" spans="4:8" s="5" customFormat="1" x14ac:dyDescent="0.2">
      <c r="D4399" s="803"/>
      <c r="E4399" s="804"/>
      <c r="F4399" s="502"/>
      <c r="G4399" s="502"/>
      <c r="H4399" s="502"/>
    </row>
    <row r="4400" spans="4:8" s="5" customFormat="1" x14ac:dyDescent="0.2">
      <c r="D4400" s="803"/>
      <c r="E4400" s="804"/>
      <c r="F4400" s="502"/>
      <c r="G4400" s="502"/>
      <c r="H4400" s="502"/>
    </row>
    <row r="4401" spans="4:8" s="5" customFormat="1" x14ac:dyDescent="0.2">
      <c r="D4401" s="803"/>
      <c r="E4401" s="804"/>
      <c r="F4401" s="502"/>
      <c r="G4401" s="502"/>
      <c r="H4401" s="502"/>
    </row>
    <row r="4402" spans="4:8" s="5" customFormat="1" x14ac:dyDescent="0.2">
      <c r="D4402" s="803"/>
      <c r="E4402" s="804"/>
      <c r="F4402" s="502"/>
      <c r="G4402" s="502"/>
      <c r="H4402" s="502"/>
    </row>
    <row r="4403" spans="4:8" s="5" customFormat="1" x14ac:dyDescent="0.2">
      <c r="D4403" s="803"/>
      <c r="E4403" s="804"/>
      <c r="F4403" s="502"/>
      <c r="G4403" s="502"/>
      <c r="H4403" s="502"/>
    </row>
    <row r="4404" spans="4:8" s="5" customFormat="1" x14ac:dyDescent="0.2">
      <c r="D4404" s="803"/>
      <c r="E4404" s="804"/>
      <c r="F4404" s="502"/>
      <c r="G4404" s="502"/>
      <c r="H4404" s="502"/>
    </row>
    <row r="4405" spans="4:8" s="5" customFormat="1" x14ac:dyDescent="0.2">
      <c r="D4405" s="803"/>
      <c r="E4405" s="804"/>
      <c r="F4405" s="502"/>
      <c r="G4405" s="502"/>
      <c r="H4405" s="502"/>
    </row>
    <row r="4406" spans="4:8" s="5" customFormat="1" x14ac:dyDescent="0.2">
      <c r="D4406" s="803"/>
      <c r="E4406" s="804"/>
      <c r="F4406" s="502"/>
      <c r="G4406" s="502"/>
      <c r="H4406" s="502"/>
    </row>
    <row r="4407" spans="4:8" s="5" customFormat="1" x14ac:dyDescent="0.2">
      <c r="D4407" s="803"/>
      <c r="E4407" s="804"/>
      <c r="F4407" s="502"/>
      <c r="G4407" s="502"/>
      <c r="H4407" s="502"/>
    </row>
    <row r="4408" spans="4:8" s="5" customFormat="1" x14ac:dyDescent="0.2">
      <c r="D4408" s="803"/>
      <c r="E4408" s="804"/>
      <c r="F4408" s="502"/>
      <c r="G4408" s="502"/>
      <c r="H4408" s="502"/>
    </row>
    <row r="4409" spans="4:8" s="5" customFormat="1" x14ac:dyDescent="0.2">
      <c r="D4409" s="803"/>
      <c r="E4409" s="804"/>
      <c r="F4409" s="502"/>
      <c r="G4409" s="502"/>
      <c r="H4409" s="502"/>
    </row>
    <row r="4410" spans="4:8" s="5" customFormat="1" x14ac:dyDescent="0.2">
      <c r="D4410" s="803"/>
      <c r="E4410" s="804"/>
      <c r="F4410" s="502"/>
      <c r="G4410" s="502"/>
      <c r="H4410" s="502"/>
    </row>
    <row r="4411" spans="4:8" s="5" customFormat="1" x14ac:dyDescent="0.2">
      <c r="D4411" s="803"/>
      <c r="E4411" s="804"/>
      <c r="F4411" s="502"/>
      <c r="G4411" s="502"/>
      <c r="H4411" s="502"/>
    </row>
    <row r="4412" spans="4:8" s="5" customFormat="1" x14ac:dyDescent="0.2">
      <c r="D4412" s="803"/>
      <c r="E4412" s="804"/>
      <c r="F4412" s="502"/>
      <c r="G4412" s="502"/>
      <c r="H4412" s="502"/>
    </row>
    <row r="4413" spans="4:8" s="5" customFormat="1" x14ac:dyDescent="0.2">
      <c r="D4413" s="803"/>
      <c r="E4413" s="804"/>
      <c r="F4413" s="502"/>
      <c r="G4413" s="502"/>
      <c r="H4413" s="502"/>
    </row>
    <row r="4414" spans="4:8" s="5" customFormat="1" x14ac:dyDescent="0.2">
      <c r="D4414" s="803"/>
      <c r="E4414" s="804"/>
      <c r="F4414" s="502"/>
      <c r="G4414" s="502"/>
      <c r="H4414" s="502"/>
    </row>
    <row r="4415" spans="4:8" s="5" customFormat="1" x14ac:dyDescent="0.2">
      <c r="D4415" s="803"/>
      <c r="E4415" s="804"/>
      <c r="F4415" s="502"/>
      <c r="G4415" s="502"/>
      <c r="H4415" s="502"/>
    </row>
    <row r="4416" spans="4:8" s="5" customFormat="1" x14ac:dyDescent="0.2">
      <c r="D4416" s="803"/>
      <c r="E4416" s="804"/>
      <c r="F4416" s="502"/>
      <c r="G4416" s="502"/>
      <c r="H4416" s="502"/>
    </row>
    <row r="4417" spans="4:8" s="5" customFormat="1" x14ac:dyDescent="0.2">
      <c r="D4417" s="803"/>
      <c r="E4417" s="804"/>
      <c r="F4417" s="502"/>
      <c r="G4417" s="502"/>
      <c r="H4417" s="502"/>
    </row>
    <row r="4418" spans="4:8" s="5" customFormat="1" x14ac:dyDescent="0.2">
      <c r="D4418" s="803"/>
      <c r="E4418" s="804"/>
      <c r="F4418" s="502"/>
      <c r="G4418" s="502"/>
      <c r="H4418" s="502"/>
    </row>
    <row r="4419" spans="4:8" s="5" customFormat="1" x14ac:dyDescent="0.2">
      <c r="D4419" s="803"/>
      <c r="E4419" s="804"/>
      <c r="F4419" s="502"/>
      <c r="G4419" s="502"/>
      <c r="H4419" s="502"/>
    </row>
    <row r="4420" spans="4:8" s="5" customFormat="1" x14ac:dyDescent="0.2">
      <c r="D4420" s="803"/>
      <c r="E4420" s="804"/>
      <c r="F4420" s="502"/>
      <c r="G4420" s="502"/>
      <c r="H4420" s="502"/>
    </row>
    <row r="4421" spans="4:8" s="5" customFormat="1" x14ac:dyDescent="0.2">
      <c r="D4421" s="803"/>
      <c r="E4421" s="804"/>
      <c r="F4421" s="502"/>
      <c r="G4421" s="502"/>
      <c r="H4421" s="502"/>
    </row>
    <row r="4422" spans="4:8" s="5" customFormat="1" x14ac:dyDescent="0.2">
      <c r="D4422" s="803"/>
      <c r="E4422" s="804"/>
      <c r="F4422" s="502"/>
      <c r="G4422" s="502"/>
      <c r="H4422" s="502"/>
    </row>
    <row r="4423" spans="4:8" s="5" customFormat="1" x14ac:dyDescent="0.2">
      <c r="D4423" s="803"/>
      <c r="E4423" s="804"/>
      <c r="F4423" s="502"/>
      <c r="G4423" s="502"/>
      <c r="H4423" s="502"/>
    </row>
    <row r="4424" spans="4:8" s="5" customFormat="1" x14ac:dyDescent="0.2">
      <c r="D4424" s="803"/>
      <c r="E4424" s="804"/>
      <c r="F4424" s="502"/>
      <c r="G4424" s="502"/>
      <c r="H4424" s="502"/>
    </row>
    <row r="4425" spans="4:8" s="5" customFormat="1" x14ac:dyDescent="0.2">
      <c r="D4425" s="803"/>
      <c r="E4425" s="804"/>
      <c r="F4425" s="502"/>
      <c r="G4425" s="502"/>
      <c r="H4425" s="502"/>
    </row>
    <row r="4426" spans="4:8" s="5" customFormat="1" x14ac:dyDescent="0.2">
      <c r="D4426" s="803"/>
      <c r="E4426" s="804"/>
      <c r="F4426" s="502"/>
      <c r="G4426" s="502"/>
      <c r="H4426" s="502"/>
    </row>
    <row r="4427" spans="4:8" s="5" customFormat="1" x14ac:dyDescent="0.2">
      <c r="D4427" s="803"/>
      <c r="E4427" s="804"/>
      <c r="F4427" s="502"/>
      <c r="G4427" s="502"/>
      <c r="H4427" s="502"/>
    </row>
    <row r="4428" spans="4:8" s="5" customFormat="1" x14ac:dyDescent="0.2">
      <c r="D4428" s="803"/>
      <c r="E4428" s="804"/>
      <c r="F4428" s="502"/>
      <c r="G4428" s="502"/>
      <c r="H4428" s="502"/>
    </row>
    <row r="4429" spans="4:8" s="5" customFormat="1" x14ac:dyDescent="0.2">
      <c r="D4429" s="803"/>
      <c r="E4429" s="804"/>
      <c r="F4429" s="502"/>
      <c r="G4429" s="502"/>
      <c r="H4429" s="502"/>
    </row>
    <row r="4430" spans="4:8" s="5" customFormat="1" x14ac:dyDescent="0.2">
      <c r="D4430" s="803"/>
      <c r="E4430" s="804"/>
      <c r="F4430" s="502"/>
      <c r="G4430" s="502"/>
      <c r="H4430" s="502"/>
    </row>
    <row r="4431" spans="4:8" s="5" customFormat="1" x14ac:dyDescent="0.2">
      <c r="D4431" s="803"/>
      <c r="E4431" s="804"/>
      <c r="F4431" s="502"/>
      <c r="G4431" s="502"/>
      <c r="H4431" s="502"/>
    </row>
    <row r="4432" spans="4:8" s="5" customFormat="1" x14ac:dyDescent="0.2">
      <c r="D4432" s="803"/>
      <c r="E4432" s="804"/>
      <c r="F4432" s="502"/>
      <c r="G4432" s="502"/>
      <c r="H4432" s="502"/>
    </row>
    <row r="4433" spans="4:8" s="5" customFormat="1" x14ac:dyDescent="0.2">
      <c r="D4433" s="803"/>
      <c r="E4433" s="804"/>
      <c r="F4433" s="502"/>
      <c r="G4433" s="502"/>
      <c r="H4433" s="502"/>
    </row>
    <row r="4434" spans="4:8" s="5" customFormat="1" x14ac:dyDescent="0.2">
      <c r="D4434" s="803"/>
      <c r="E4434" s="804"/>
      <c r="F4434" s="502"/>
      <c r="G4434" s="502"/>
      <c r="H4434" s="502"/>
    </row>
    <row r="4435" spans="4:8" s="5" customFormat="1" x14ac:dyDescent="0.2">
      <c r="D4435" s="803"/>
      <c r="E4435" s="804"/>
      <c r="F4435" s="502"/>
      <c r="G4435" s="502"/>
      <c r="H4435" s="502"/>
    </row>
    <row r="4436" spans="4:8" s="5" customFormat="1" x14ac:dyDescent="0.2">
      <c r="D4436" s="803"/>
      <c r="E4436" s="804"/>
      <c r="F4436" s="502"/>
      <c r="G4436" s="502"/>
      <c r="H4436" s="502"/>
    </row>
    <row r="4437" spans="4:8" s="5" customFormat="1" x14ac:dyDescent="0.2">
      <c r="D4437" s="803"/>
      <c r="E4437" s="804"/>
      <c r="F4437" s="502"/>
      <c r="G4437" s="502"/>
      <c r="H4437" s="502"/>
    </row>
    <row r="4438" spans="4:8" s="5" customFormat="1" x14ac:dyDescent="0.2">
      <c r="D4438" s="803"/>
      <c r="E4438" s="804"/>
      <c r="F4438" s="502"/>
      <c r="G4438" s="502"/>
      <c r="H4438" s="502"/>
    </row>
    <row r="4439" spans="4:8" s="5" customFormat="1" x14ac:dyDescent="0.2">
      <c r="D4439" s="803"/>
      <c r="E4439" s="804"/>
      <c r="F4439" s="502"/>
      <c r="G4439" s="502"/>
      <c r="H4439" s="502"/>
    </row>
    <row r="4440" spans="4:8" s="5" customFormat="1" x14ac:dyDescent="0.2">
      <c r="D4440" s="803"/>
      <c r="E4440" s="804"/>
      <c r="F4440" s="502"/>
      <c r="G4440" s="502"/>
      <c r="H4440" s="502"/>
    </row>
    <row r="4441" spans="4:8" s="5" customFormat="1" x14ac:dyDescent="0.2">
      <c r="D4441" s="803"/>
      <c r="E4441" s="804"/>
      <c r="F4441" s="502"/>
      <c r="G4441" s="502"/>
      <c r="H4441" s="502"/>
    </row>
    <row r="4442" spans="4:8" s="5" customFormat="1" x14ac:dyDescent="0.2">
      <c r="D4442" s="803"/>
      <c r="E4442" s="804"/>
      <c r="F4442" s="502"/>
      <c r="G4442" s="502"/>
      <c r="H4442" s="502"/>
    </row>
    <row r="4443" spans="4:8" s="5" customFormat="1" x14ac:dyDescent="0.2">
      <c r="D4443" s="803"/>
      <c r="E4443" s="804"/>
      <c r="F4443" s="502"/>
      <c r="G4443" s="502"/>
      <c r="H4443" s="502"/>
    </row>
    <row r="4444" spans="4:8" s="5" customFormat="1" x14ac:dyDescent="0.2">
      <c r="D4444" s="803"/>
      <c r="E4444" s="804"/>
      <c r="F4444" s="502"/>
      <c r="G4444" s="502"/>
      <c r="H4444" s="502"/>
    </row>
    <row r="4445" spans="4:8" s="5" customFormat="1" x14ac:dyDescent="0.2">
      <c r="D4445" s="803"/>
      <c r="E4445" s="804"/>
      <c r="F4445" s="502"/>
      <c r="G4445" s="502"/>
      <c r="H4445" s="502"/>
    </row>
    <row r="4446" spans="4:8" s="5" customFormat="1" x14ac:dyDescent="0.2">
      <c r="D4446" s="803"/>
      <c r="E4446" s="804"/>
      <c r="F4446" s="502"/>
      <c r="G4446" s="502"/>
      <c r="H4446" s="502"/>
    </row>
    <row r="4447" spans="4:8" s="5" customFormat="1" x14ac:dyDescent="0.2">
      <c r="D4447" s="803"/>
      <c r="E4447" s="804"/>
      <c r="F4447" s="502"/>
      <c r="G4447" s="502"/>
      <c r="H4447" s="502"/>
    </row>
    <row r="4448" spans="4:8" s="5" customFormat="1" x14ac:dyDescent="0.2">
      <c r="D4448" s="803"/>
      <c r="E4448" s="804"/>
      <c r="F4448" s="502"/>
      <c r="G4448" s="502"/>
      <c r="H4448" s="502"/>
    </row>
    <row r="4449" spans="4:8" s="5" customFormat="1" x14ac:dyDescent="0.2">
      <c r="D4449" s="803"/>
      <c r="E4449" s="804"/>
      <c r="F4449" s="502"/>
      <c r="G4449" s="502"/>
      <c r="H4449" s="502"/>
    </row>
    <row r="4450" spans="4:8" s="5" customFormat="1" x14ac:dyDescent="0.2">
      <c r="D4450" s="803"/>
      <c r="E4450" s="804"/>
      <c r="F4450" s="502"/>
      <c r="G4450" s="502"/>
      <c r="H4450" s="502"/>
    </row>
    <row r="4451" spans="4:8" s="5" customFormat="1" x14ac:dyDescent="0.2">
      <c r="D4451" s="803"/>
      <c r="E4451" s="804"/>
      <c r="F4451" s="502"/>
      <c r="G4451" s="502"/>
      <c r="H4451" s="502"/>
    </row>
    <row r="4452" spans="4:8" s="5" customFormat="1" x14ac:dyDescent="0.2">
      <c r="D4452" s="803"/>
      <c r="E4452" s="804"/>
      <c r="F4452" s="502"/>
      <c r="G4452" s="502"/>
      <c r="H4452" s="502"/>
    </row>
    <row r="4453" spans="4:8" s="5" customFormat="1" x14ac:dyDescent="0.2">
      <c r="D4453" s="803"/>
      <c r="E4453" s="804"/>
      <c r="F4453" s="502"/>
      <c r="G4453" s="502"/>
      <c r="H4453" s="502"/>
    </row>
    <row r="4454" spans="4:8" s="5" customFormat="1" x14ac:dyDescent="0.2">
      <c r="D4454" s="803"/>
      <c r="E4454" s="804"/>
      <c r="F4454" s="502"/>
      <c r="G4454" s="502"/>
      <c r="H4454" s="502"/>
    </row>
    <row r="4455" spans="4:8" s="5" customFormat="1" x14ac:dyDescent="0.2">
      <c r="D4455" s="803"/>
      <c r="E4455" s="804"/>
      <c r="F4455" s="502"/>
      <c r="G4455" s="502"/>
      <c r="H4455" s="502"/>
    </row>
    <row r="4456" spans="4:8" s="5" customFormat="1" x14ac:dyDescent="0.2">
      <c r="D4456" s="803"/>
      <c r="E4456" s="804"/>
      <c r="F4456" s="502"/>
      <c r="G4456" s="502"/>
      <c r="H4456" s="502"/>
    </row>
    <row r="4457" spans="4:8" s="5" customFormat="1" x14ac:dyDescent="0.2">
      <c r="D4457" s="803"/>
      <c r="E4457" s="804"/>
      <c r="F4457" s="502"/>
      <c r="G4457" s="502"/>
      <c r="H4457" s="502"/>
    </row>
    <row r="4458" spans="4:8" s="5" customFormat="1" x14ac:dyDescent="0.2">
      <c r="D4458" s="803"/>
      <c r="E4458" s="804"/>
      <c r="F4458" s="502"/>
      <c r="G4458" s="502"/>
      <c r="H4458" s="502"/>
    </row>
    <row r="4459" spans="4:8" s="5" customFormat="1" x14ac:dyDescent="0.2">
      <c r="D4459" s="803"/>
      <c r="E4459" s="804"/>
      <c r="F4459" s="502"/>
      <c r="G4459" s="502"/>
      <c r="H4459" s="502"/>
    </row>
    <row r="4460" spans="4:8" s="5" customFormat="1" x14ac:dyDescent="0.2">
      <c r="D4460" s="803"/>
      <c r="E4460" s="804"/>
      <c r="F4460" s="502"/>
      <c r="G4460" s="502"/>
      <c r="H4460" s="502"/>
    </row>
    <row r="4461" spans="4:8" s="5" customFormat="1" x14ac:dyDescent="0.2">
      <c r="D4461" s="803"/>
      <c r="E4461" s="804"/>
      <c r="F4461" s="502"/>
      <c r="G4461" s="502"/>
      <c r="H4461" s="502"/>
    </row>
    <row r="4462" spans="4:8" s="5" customFormat="1" x14ac:dyDescent="0.2">
      <c r="D4462" s="803"/>
      <c r="E4462" s="804"/>
      <c r="F4462" s="502"/>
      <c r="G4462" s="502"/>
      <c r="H4462" s="502"/>
    </row>
    <row r="4463" spans="4:8" s="5" customFormat="1" x14ac:dyDescent="0.2">
      <c r="D4463" s="803"/>
      <c r="E4463" s="804"/>
      <c r="F4463" s="502"/>
      <c r="G4463" s="502"/>
      <c r="H4463" s="502"/>
    </row>
    <row r="4464" spans="4:8" s="5" customFormat="1" x14ac:dyDescent="0.2">
      <c r="D4464" s="803"/>
      <c r="E4464" s="804"/>
      <c r="F4464" s="502"/>
      <c r="G4464" s="502"/>
      <c r="H4464" s="502"/>
    </row>
    <row r="4465" spans="4:8" s="5" customFormat="1" x14ac:dyDescent="0.2">
      <c r="D4465" s="803"/>
      <c r="E4465" s="804"/>
      <c r="F4465" s="502"/>
      <c r="G4465" s="502"/>
      <c r="H4465" s="502"/>
    </row>
    <row r="4466" spans="4:8" s="5" customFormat="1" x14ac:dyDescent="0.2">
      <c r="D4466" s="803"/>
      <c r="E4466" s="804"/>
      <c r="F4466" s="502"/>
      <c r="G4466" s="502"/>
      <c r="H4466" s="502"/>
    </row>
    <row r="4467" spans="4:8" s="5" customFormat="1" x14ac:dyDescent="0.2">
      <c r="D4467" s="803"/>
      <c r="E4467" s="804"/>
      <c r="F4467" s="502"/>
      <c r="G4467" s="502"/>
      <c r="H4467" s="502"/>
    </row>
    <row r="4468" spans="4:8" s="5" customFormat="1" x14ac:dyDescent="0.2">
      <c r="D4468" s="803"/>
      <c r="E4468" s="804"/>
      <c r="F4468" s="502"/>
      <c r="G4468" s="502"/>
      <c r="H4468" s="502"/>
    </row>
    <row r="4469" spans="4:8" s="5" customFormat="1" x14ac:dyDescent="0.2">
      <c r="D4469" s="803"/>
      <c r="E4469" s="804"/>
      <c r="F4469" s="502"/>
      <c r="G4469" s="502"/>
      <c r="H4469" s="502"/>
    </row>
    <row r="4470" spans="4:8" s="5" customFormat="1" x14ac:dyDescent="0.2">
      <c r="D4470" s="803"/>
      <c r="E4470" s="804"/>
      <c r="F4470" s="502"/>
      <c r="G4470" s="502"/>
      <c r="H4470" s="502"/>
    </row>
    <row r="4471" spans="4:8" s="5" customFormat="1" x14ac:dyDescent="0.2">
      <c r="D4471" s="803"/>
      <c r="E4471" s="804"/>
      <c r="F4471" s="502"/>
      <c r="G4471" s="502"/>
      <c r="H4471" s="502"/>
    </row>
    <row r="4472" spans="4:8" s="5" customFormat="1" x14ac:dyDescent="0.2">
      <c r="D4472" s="803"/>
      <c r="E4472" s="804"/>
      <c r="F4472" s="502"/>
      <c r="G4472" s="502"/>
      <c r="H4472" s="502"/>
    </row>
    <row r="4473" spans="4:8" s="5" customFormat="1" x14ac:dyDescent="0.2">
      <c r="D4473" s="803"/>
      <c r="E4473" s="804"/>
      <c r="F4473" s="502"/>
      <c r="G4473" s="502"/>
      <c r="H4473" s="502"/>
    </row>
    <row r="4474" spans="4:8" s="5" customFormat="1" x14ac:dyDescent="0.2">
      <c r="D4474" s="803"/>
      <c r="E4474" s="804"/>
      <c r="F4474" s="502"/>
      <c r="G4474" s="502"/>
      <c r="H4474" s="502"/>
    </row>
    <row r="4475" spans="4:8" s="5" customFormat="1" x14ac:dyDescent="0.2">
      <c r="D4475" s="803"/>
      <c r="E4475" s="804"/>
      <c r="F4475" s="502"/>
      <c r="G4475" s="502"/>
      <c r="H4475" s="502"/>
    </row>
    <row r="4476" spans="4:8" s="5" customFormat="1" x14ac:dyDescent="0.2">
      <c r="D4476" s="803"/>
      <c r="E4476" s="804"/>
      <c r="F4476" s="502"/>
      <c r="G4476" s="502"/>
      <c r="H4476" s="502"/>
    </row>
    <row r="4477" spans="4:8" s="5" customFormat="1" x14ac:dyDescent="0.2">
      <c r="D4477" s="803"/>
      <c r="E4477" s="804"/>
      <c r="F4477" s="502"/>
      <c r="G4477" s="502"/>
      <c r="H4477" s="502"/>
    </row>
    <row r="4478" spans="4:8" s="5" customFormat="1" x14ac:dyDescent="0.2">
      <c r="D4478" s="803"/>
      <c r="E4478" s="804"/>
      <c r="F4478" s="502"/>
      <c r="G4478" s="502"/>
      <c r="H4478" s="502"/>
    </row>
    <row r="4479" spans="4:8" s="5" customFormat="1" x14ac:dyDescent="0.2">
      <c r="D4479" s="803"/>
      <c r="E4479" s="804"/>
      <c r="F4479" s="502"/>
      <c r="G4479" s="502"/>
      <c r="H4479" s="502"/>
    </row>
    <row r="4480" spans="4:8" s="5" customFormat="1" x14ac:dyDescent="0.2">
      <c r="D4480" s="803"/>
      <c r="E4480" s="804"/>
      <c r="F4480" s="502"/>
      <c r="G4480" s="502"/>
      <c r="H4480" s="502"/>
    </row>
    <row r="4481" spans="4:8" s="5" customFormat="1" x14ac:dyDescent="0.2">
      <c r="D4481" s="803"/>
      <c r="E4481" s="804"/>
      <c r="F4481" s="502"/>
      <c r="G4481" s="502"/>
      <c r="H4481" s="502"/>
    </row>
    <row r="4482" spans="4:8" s="5" customFormat="1" x14ac:dyDescent="0.2">
      <c r="D4482" s="803"/>
      <c r="E4482" s="804"/>
      <c r="F4482" s="502"/>
      <c r="G4482" s="502"/>
      <c r="H4482" s="502"/>
    </row>
    <row r="4483" spans="4:8" s="5" customFormat="1" x14ac:dyDescent="0.2">
      <c r="D4483" s="803"/>
      <c r="E4483" s="804"/>
      <c r="F4483" s="502"/>
      <c r="G4483" s="502"/>
      <c r="H4483" s="502"/>
    </row>
    <row r="4484" spans="4:8" s="5" customFormat="1" x14ac:dyDescent="0.2">
      <c r="D4484" s="803"/>
      <c r="E4484" s="804"/>
      <c r="F4484" s="502"/>
      <c r="G4484" s="502"/>
      <c r="H4484" s="502"/>
    </row>
    <row r="4485" spans="4:8" s="5" customFormat="1" x14ac:dyDescent="0.2">
      <c r="D4485" s="803"/>
      <c r="E4485" s="804"/>
      <c r="F4485" s="502"/>
      <c r="G4485" s="502"/>
      <c r="H4485" s="502"/>
    </row>
    <row r="4486" spans="4:8" s="5" customFormat="1" x14ac:dyDescent="0.2">
      <c r="D4486" s="803"/>
      <c r="E4486" s="804"/>
      <c r="F4486" s="502"/>
      <c r="G4486" s="502"/>
      <c r="H4486" s="502"/>
    </row>
    <row r="4487" spans="4:8" s="5" customFormat="1" x14ac:dyDescent="0.2">
      <c r="D4487" s="803"/>
      <c r="E4487" s="804"/>
      <c r="F4487" s="502"/>
      <c r="G4487" s="502"/>
      <c r="H4487" s="502"/>
    </row>
    <row r="4488" spans="4:8" s="5" customFormat="1" x14ac:dyDescent="0.2">
      <c r="D4488" s="803"/>
      <c r="E4488" s="804"/>
      <c r="F4488" s="502"/>
      <c r="G4488" s="502"/>
      <c r="H4488" s="502"/>
    </row>
    <row r="4489" spans="4:8" s="5" customFormat="1" x14ac:dyDescent="0.2">
      <c r="D4489" s="803"/>
      <c r="E4489" s="804"/>
      <c r="F4489" s="502"/>
      <c r="G4489" s="502"/>
      <c r="H4489" s="502"/>
    </row>
    <row r="4490" spans="4:8" s="5" customFormat="1" x14ac:dyDescent="0.2">
      <c r="D4490" s="803"/>
      <c r="E4490" s="804"/>
      <c r="F4490" s="502"/>
      <c r="G4490" s="502"/>
      <c r="H4490" s="502"/>
    </row>
    <row r="4491" spans="4:8" s="5" customFormat="1" x14ac:dyDescent="0.2">
      <c r="D4491" s="803"/>
      <c r="E4491" s="804"/>
      <c r="F4491" s="502"/>
      <c r="G4491" s="502"/>
      <c r="H4491" s="502"/>
    </row>
    <row r="4492" spans="4:8" s="5" customFormat="1" x14ac:dyDescent="0.2">
      <c r="D4492" s="803"/>
      <c r="E4492" s="804"/>
      <c r="F4492" s="502"/>
      <c r="G4492" s="502"/>
      <c r="H4492" s="502"/>
    </row>
    <row r="4493" spans="4:8" s="5" customFormat="1" x14ac:dyDescent="0.2">
      <c r="D4493" s="803"/>
      <c r="E4493" s="804"/>
      <c r="F4493" s="502"/>
      <c r="G4493" s="502"/>
      <c r="H4493" s="502"/>
    </row>
    <row r="4494" spans="4:8" s="5" customFormat="1" x14ac:dyDescent="0.2">
      <c r="D4494" s="803"/>
      <c r="E4494" s="804"/>
      <c r="F4494" s="502"/>
      <c r="G4494" s="502"/>
      <c r="H4494" s="502"/>
    </row>
    <row r="4495" spans="4:8" s="5" customFormat="1" x14ac:dyDescent="0.2">
      <c r="D4495" s="803"/>
      <c r="E4495" s="804"/>
      <c r="F4495" s="502"/>
      <c r="G4495" s="502"/>
      <c r="H4495" s="502"/>
    </row>
    <row r="4496" spans="4:8" s="5" customFormat="1" x14ac:dyDescent="0.2">
      <c r="D4496" s="803"/>
      <c r="E4496" s="804"/>
      <c r="F4496" s="502"/>
      <c r="G4496" s="502"/>
      <c r="H4496" s="502"/>
    </row>
    <row r="4497" spans="4:8" s="5" customFormat="1" x14ac:dyDescent="0.2">
      <c r="D4497" s="803"/>
      <c r="E4497" s="804"/>
      <c r="F4497" s="502"/>
      <c r="G4497" s="502"/>
      <c r="H4497" s="502"/>
    </row>
    <row r="4498" spans="4:8" s="5" customFormat="1" x14ac:dyDescent="0.2">
      <c r="D4498" s="803"/>
      <c r="E4498" s="804"/>
      <c r="F4498" s="502"/>
      <c r="G4498" s="502"/>
      <c r="H4498" s="502"/>
    </row>
    <row r="4499" spans="4:8" s="5" customFormat="1" x14ac:dyDescent="0.2">
      <c r="D4499" s="803"/>
      <c r="E4499" s="804"/>
      <c r="F4499" s="502"/>
      <c r="G4499" s="502"/>
      <c r="H4499" s="502"/>
    </row>
    <row r="4500" spans="4:8" s="5" customFormat="1" x14ac:dyDescent="0.2">
      <c r="D4500" s="803"/>
      <c r="E4500" s="804"/>
      <c r="F4500" s="502"/>
      <c r="G4500" s="502"/>
      <c r="H4500" s="502"/>
    </row>
    <row r="4501" spans="4:8" s="5" customFormat="1" x14ac:dyDescent="0.2">
      <c r="D4501" s="803"/>
      <c r="E4501" s="804"/>
      <c r="F4501" s="502"/>
      <c r="G4501" s="502"/>
      <c r="H4501" s="502"/>
    </row>
    <row r="4502" spans="4:8" s="5" customFormat="1" x14ac:dyDescent="0.2">
      <c r="D4502" s="803"/>
      <c r="E4502" s="804"/>
      <c r="F4502" s="502"/>
      <c r="G4502" s="502"/>
      <c r="H4502" s="502"/>
    </row>
    <row r="4503" spans="4:8" s="5" customFormat="1" x14ac:dyDescent="0.2">
      <c r="D4503" s="803"/>
      <c r="E4503" s="804"/>
      <c r="F4503" s="502"/>
      <c r="G4503" s="502"/>
      <c r="H4503" s="502"/>
    </row>
    <row r="4504" spans="4:8" s="5" customFormat="1" x14ac:dyDescent="0.2">
      <c r="D4504" s="803"/>
      <c r="E4504" s="804"/>
      <c r="F4504" s="502"/>
      <c r="G4504" s="502"/>
      <c r="H4504" s="502"/>
    </row>
    <row r="4505" spans="4:8" s="5" customFormat="1" x14ac:dyDescent="0.2">
      <c r="D4505" s="803"/>
      <c r="E4505" s="804"/>
      <c r="F4505" s="502"/>
      <c r="G4505" s="502"/>
      <c r="H4505" s="502"/>
    </row>
    <row r="4506" spans="4:8" s="5" customFormat="1" x14ac:dyDescent="0.2">
      <c r="D4506" s="803"/>
      <c r="E4506" s="804"/>
      <c r="F4506" s="502"/>
      <c r="G4506" s="502"/>
      <c r="H4506" s="502"/>
    </row>
    <row r="4507" spans="4:8" s="5" customFormat="1" x14ac:dyDescent="0.2">
      <c r="D4507" s="803"/>
      <c r="E4507" s="804"/>
      <c r="F4507" s="502"/>
      <c r="G4507" s="502"/>
      <c r="H4507" s="502"/>
    </row>
    <row r="4508" spans="4:8" s="5" customFormat="1" x14ac:dyDescent="0.2">
      <c r="D4508" s="803"/>
      <c r="E4508" s="804"/>
      <c r="F4508" s="502"/>
      <c r="G4508" s="502"/>
      <c r="H4508" s="502"/>
    </row>
    <row r="4509" spans="4:8" s="5" customFormat="1" x14ac:dyDescent="0.2">
      <c r="D4509" s="803"/>
      <c r="E4509" s="804"/>
      <c r="F4509" s="502"/>
      <c r="G4509" s="502"/>
      <c r="H4509" s="502"/>
    </row>
    <row r="4510" spans="4:8" s="5" customFormat="1" x14ac:dyDescent="0.2">
      <c r="D4510" s="803"/>
      <c r="E4510" s="804"/>
      <c r="F4510" s="502"/>
      <c r="G4510" s="502"/>
      <c r="H4510" s="502"/>
    </row>
    <row r="4511" spans="4:8" s="5" customFormat="1" x14ac:dyDescent="0.2">
      <c r="D4511" s="803"/>
      <c r="E4511" s="804"/>
      <c r="F4511" s="502"/>
      <c r="G4511" s="502"/>
      <c r="H4511" s="502"/>
    </row>
    <row r="4512" spans="4:8" s="5" customFormat="1" x14ac:dyDescent="0.2">
      <c r="D4512" s="803"/>
      <c r="E4512" s="804"/>
      <c r="F4512" s="502"/>
      <c r="G4512" s="502"/>
      <c r="H4512" s="502"/>
    </row>
    <row r="4513" spans="4:8" s="5" customFormat="1" x14ac:dyDescent="0.2">
      <c r="D4513" s="803"/>
      <c r="E4513" s="804"/>
      <c r="F4513" s="502"/>
      <c r="G4513" s="502"/>
      <c r="H4513" s="502"/>
    </row>
    <row r="4514" spans="4:8" s="5" customFormat="1" x14ac:dyDescent="0.2">
      <c r="D4514" s="803"/>
      <c r="E4514" s="804"/>
      <c r="F4514" s="502"/>
      <c r="G4514" s="502"/>
      <c r="H4514" s="502"/>
    </row>
    <row r="4515" spans="4:8" s="5" customFormat="1" x14ac:dyDescent="0.2">
      <c r="D4515" s="803"/>
      <c r="E4515" s="804"/>
      <c r="F4515" s="502"/>
      <c r="G4515" s="502"/>
      <c r="H4515" s="502"/>
    </row>
    <row r="4516" spans="4:8" s="5" customFormat="1" x14ac:dyDescent="0.2">
      <c r="D4516" s="803"/>
      <c r="E4516" s="804"/>
      <c r="F4516" s="502"/>
      <c r="G4516" s="502"/>
      <c r="H4516" s="502"/>
    </row>
    <row r="4517" spans="4:8" s="5" customFormat="1" x14ac:dyDescent="0.2">
      <c r="D4517" s="803"/>
      <c r="E4517" s="804"/>
      <c r="F4517" s="502"/>
      <c r="G4517" s="502"/>
      <c r="H4517" s="502"/>
    </row>
    <row r="4518" spans="4:8" s="5" customFormat="1" x14ac:dyDescent="0.2">
      <c r="D4518" s="803"/>
      <c r="E4518" s="804"/>
      <c r="F4518" s="502"/>
      <c r="G4518" s="502"/>
      <c r="H4518" s="502"/>
    </row>
    <row r="4519" spans="4:8" s="5" customFormat="1" x14ac:dyDescent="0.2">
      <c r="D4519" s="803"/>
      <c r="E4519" s="804"/>
      <c r="F4519" s="502"/>
      <c r="G4519" s="502"/>
      <c r="H4519" s="502"/>
    </row>
    <row r="4520" spans="4:8" s="5" customFormat="1" x14ac:dyDescent="0.2">
      <c r="D4520" s="803"/>
      <c r="E4520" s="804"/>
      <c r="F4520" s="502"/>
      <c r="G4520" s="502"/>
      <c r="H4520" s="502"/>
    </row>
    <row r="4521" spans="4:8" s="5" customFormat="1" x14ac:dyDescent="0.2">
      <c r="D4521" s="803"/>
      <c r="E4521" s="804"/>
      <c r="F4521" s="502"/>
      <c r="G4521" s="502"/>
      <c r="H4521" s="502"/>
    </row>
    <row r="4522" spans="4:8" s="5" customFormat="1" x14ac:dyDescent="0.2">
      <c r="D4522" s="803"/>
      <c r="E4522" s="804"/>
      <c r="F4522" s="502"/>
      <c r="G4522" s="502"/>
      <c r="H4522" s="502"/>
    </row>
    <row r="4523" spans="4:8" s="5" customFormat="1" x14ac:dyDescent="0.2">
      <c r="D4523" s="803"/>
      <c r="E4523" s="804"/>
      <c r="F4523" s="502"/>
      <c r="G4523" s="502"/>
      <c r="H4523" s="502"/>
    </row>
    <row r="4524" spans="4:8" s="5" customFormat="1" x14ac:dyDescent="0.2">
      <c r="D4524" s="803"/>
      <c r="E4524" s="804"/>
      <c r="F4524" s="502"/>
      <c r="G4524" s="502"/>
      <c r="H4524" s="502"/>
    </row>
    <row r="4525" spans="4:8" s="5" customFormat="1" x14ac:dyDescent="0.2">
      <c r="D4525" s="803"/>
      <c r="E4525" s="804"/>
      <c r="F4525" s="502"/>
      <c r="G4525" s="502"/>
      <c r="H4525" s="502"/>
    </row>
    <row r="4526" spans="4:8" s="5" customFormat="1" x14ac:dyDescent="0.2">
      <c r="D4526" s="803"/>
      <c r="E4526" s="804"/>
      <c r="F4526" s="502"/>
      <c r="G4526" s="502"/>
      <c r="H4526" s="502"/>
    </row>
    <row r="4527" spans="4:8" s="5" customFormat="1" x14ac:dyDescent="0.2">
      <c r="D4527" s="803"/>
      <c r="E4527" s="804"/>
      <c r="F4527" s="502"/>
      <c r="G4527" s="502"/>
      <c r="H4527" s="502"/>
    </row>
    <row r="4528" spans="4:8" s="5" customFormat="1" x14ac:dyDescent="0.2">
      <c r="D4528" s="803"/>
      <c r="E4528" s="804"/>
      <c r="F4528" s="502"/>
      <c r="G4528" s="502"/>
      <c r="H4528" s="502"/>
    </row>
    <row r="4529" spans="4:8" s="5" customFormat="1" x14ac:dyDescent="0.2">
      <c r="D4529" s="803"/>
      <c r="E4529" s="804"/>
      <c r="F4529" s="502"/>
      <c r="G4529" s="502"/>
      <c r="H4529" s="502"/>
    </row>
    <row r="4530" spans="4:8" s="5" customFormat="1" x14ac:dyDescent="0.2">
      <c r="D4530" s="803"/>
      <c r="E4530" s="804"/>
      <c r="F4530" s="502"/>
      <c r="G4530" s="502"/>
      <c r="H4530" s="502"/>
    </row>
    <row r="4531" spans="4:8" s="5" customFormat="1" x14ac:dyDescent="0.2">
      <c r="D4531" s="803"/>
      <c r="E4531" s="804"/>
      <c r="F4531" s="502"/>
      <c r="G4531" s="502"/>
      <c r="H4531" s="502"/>
    </row>
    <row r="4532" spans="4:8" s="5" customFormat="1" x14ac:dyDescent="0.2">
      <c r="D4532" s="803"/>
      <c r="E4532" s="804"/>
      <c r="F4532" s="502"/>
      <c r="G4532" s="502"/>
      <c r="H4532" s="502"/>
    </row>
    <row r="4533" spans="4:8" s="5" customFormat="1" x14ac:dyDescent="0.2">
      <c r="D4533" s="803"/>
      <c r="E4533" s="804"/>
      <c r="F4533" s="502"/>
      <c r="G4533" s="502"/>
      <c r="H4533" s="502"/>
    </row>
    <row r="4534" spans="4:8" s="5" customFormat="1" x14ac:dyDescent="0.2">
      <c r="D4534" s="803"/>
      <c r="E4534" s="804"/>
      <c r="F4534" s="502"/>
      <c r="G4534" s="502"/>
      <c r="H4534" s="502"/>
    </row>
    <row r="4535" spans="4:8" s="5" customFormat="1" x14ac:dyDescent="0.2">
      <c r="D4535" s="803"/>
      <c r="E4535" s="804"/>
      <c r="F4535" s="502"/>
      <c r="G4535" s="502"/>
      <c r="H4535" s="502"/>
    </row>
    <row r="4536" spans="4:8" s="5" customFormat="1" x14ac:dyDescent="0.2">
      <c r="D4536" s="803"/>
      <c r="E4536" s="804"/>
      <c r="F4536" s="502"/>
      <c r="G4536" s="502"/>
      <c r="H4536" s="502"/>
    </row>
    <row r="4537" spans="4:8" s="5" customFormat="1" x14ac:dyDescent="0.2">
      <c r="D4537" s="803"/>
      <c r="E4537" s="804"/>
      <c r="F4537" s="502"/>
      <c r="G4537" s="502"/>
      <c r="H4537" s="502"/>
    </row>
    <row r="4538" spans="4:8" s="5" customFormat="1" x14ac:dyDescent="0.2">
      <c r="D4538" s="803"/>
      <c r="E4538" s="804"/>
      <c r="F4538" s="502"/>
      <c r="G4538" s="502"/>
      <c r="H4538" s="502"/>
    </row>
    <row r="4539" spans="4:8" s="5" customFormat="1" x14ac:dyDescent="0.2">
      <c r="D4539" s="803"/>
      <c r="E4539" s="804"/>
      <c r="F4539" s="502"/>
      <c r="G4539" s="502"/>
      <c r="H4539" s="502"/>
    </row>
    <row r="4540" spans="4:8" s="5" customFormat="1" x14ac:dyDescent="0.2">
      <c r="D4540" s="803"/>
      <c r="E4540" s="804"/>
      <c r="F4540" s="502"/>
      <c r="G4540" s="502"/>
      <c r="H4540" s="502"/>
    </row>
    <row r="4541" spans="4:8" s="5" customFormat="1" x14ac:dyDescent="0.2">
      <c r="D4541" s="803"/>
      <c r="E4541" s="804"/>
      <c r="F4541" s="502"/>
      <c r="G4541" s="502"/>
      <c r="H4541" s="502"/>
    </row>
    <row r="4542" spans="4:8" s="5" customFormat="1" x14ac:dyDescent="0.2">
      <c r="D4542" s="803"/>
      <c r="E4542" s="804"/>
      <c r="F4542" s="502"/>
      <c r="G4542" s="502"/>
      <c r="H4542" s="502"/>
    </row>
    <row r="4543" spans="4:8" s="5" customFormat="1" x14ac:dyDescent="0.2">
      <c r="D4543" s="803"/>
      <c r="E4543" s="804"/>
      <c r="F4543" s="502"/>
      <c r="G4543" s="502"/>
      <c r="H4543" s="502"/>
    </row>
    <row r="4544" spans="4:8" s="5" customFormat="1" x14ac:dyDescent="0.2">
      <c r="D4544" s="803"/>
      <c r="E4544" s="804"/>
      <c r="F4544" s="502"/>
      <c r="G4544" s="502"/>
      <c r="H4544" s="502"/>
    </row>
    <row r="4545" spans="4:8" s="5" customFormat="1" x14ac:dyDescent="0.2">
      <c r="D4545" s="803"/>
      <c r="E4545" s="804"/>
      <c r="F4545" s="502"/>
      <c r="G4545" s="502"/>
      <c r="H4545" s="502"/>
    </row>
    <row r="4546" spans="4:8" s="5" customFormat="1" x14ac:dyDescent="0.2">
      <c r="D4546" s="803"/>
      <c r="E4546" s="804"/>
      <c r="F4546" s="502"/>
      <c r="G4546" s="502"/>
      <c r="H4546" s="502"/>
    </row>
    <row r="4547" spans="4:8" s="5" customFormat="1" x14ac:dyDescent="0.2">
      <c r="D4547" s="803"/>
      <c r="E4547" s="804"/>
      <c r="F4547" s="502"/>
      <c r="G4547" s="502"/>
      <c r="H4547" s="502"/>
    </row>
    <row r="4548" spans="4:8" s="5" customFormat="1" x14ac:dyDescent="0.2">
      <c r="D4548" s="803"/>
      <c r="E4548" s="804"/>
      <c r="F4548" s="502"/>
      <c r="G4548" s="502"/>
      <c r="H4548" s="502"/>
    </row>
    <row r="4549" spans="4:8" s="5" customFormat="1" x14ac:dyDescent="0.2">
      <c r="D4549" s="803"/>
      <c r="E4549" s="804"/>
      <c r="F4549" s="502"/>
      <c r="G4549" s="502"/>
      <c r="H4549" s="502"/>
    </row>
    <row r="4550" spans="4:8" s="5" customFormat="1" x14ac:dyDescent="0.2">
      <c r="D4550" s="803"/>
      <c r="E4550" s="804"/>
      <c r="F4550" s="502"/>
      <c r="G4550" s="502"/>
      <c r="H4550" s="502"/>
    </row>
    <row r="4551" spans="4:8" s="5" customFormat="1" x14ac:dyDescent="0.2">
      <c r="D4551" s="803"/>
      <c r="E4551" s="804"/>
      <c r="F4551" s="502"/>
      <c r="G4551" s="502"/>
      <c r="H4551" s="502"/>
    </row>
    <row r="4552" spans="4:8" s="5" customFormat="1" x14ac:dyDescent="0.2">
      <c r="D4552" s="803"/>
      <c r="E4552" s="804"/>
      <c r="F4552" s="502"/>
      <c r="G4552" s="502"/>
      <c r="H4552" s="502"/>
    </row>
    <row r="4553" spans="4:8" s="5" customFormat="1" x14ac:dyDescent="0.2">
      <c r="D4553" s="803"/>
      <c r="E4553" s="804"/>
      <c r="F4553" s="502"/>
      <c r="G4553" s="502"/>
      <c r="H4553" s="502"/>
    </row>
    <row r="4554" spans="4:8" s="5" customFormat="1" x14ac:dyDescent="0.2">
      <c r="D4554" s="803"/>
      <c r="E4554" s="804"/>
      <c r="F4554" s="502"/>
      <c r="G4554" s="502"/>
      <c r="H4554" s="502"/>
    </row>
    <row r="4555" spans="4:8" s="5" customFormat="1" x14ac:dyDescent="0.2">
      <c r="D4555" s="803"/>
      <c r="E4555" s="804"/>
      <c r="F4555" s="502"/>
      <c r="G4555" s="502"/>
      <c r="H4555" s="502"/>
    </row>
    <row r="4556" spans="4:8" s="5" customFormat="1" x14ac:dyDescent="0.2">
      <c r="D4556" s="803"/>
      <c r="E4556" s="804"/>
      <c r="F4556" s="502"/>
      <c r="G4556" s="502"/>
      <c r="H4556" s="502"/>
    </row>
    <row r="4557" spans="4:8" s="5" customFormat="1" x14ac:dyDescent="0.2">
      <c r="D4557" s="803"/>
      <c r="E4557" s="804"/>
      <c r="F4557" s="502"/>
      <c r="G4557" s="502"/>
      <c r="H4557" s="502"/>
    </row>
    <row r="4558" spans="4:8" s="5" customFormat="1" x14ac:dyDescent="0.2">
      <c r="D4558" s="803"/>
      <c r="E4558" s="804"/>
      <c r="F4558" s="502"/>
      <c r="G4558" s="502"/>
      <c r="H4558" s="502"/>
    </row>
    <row r="4559" spans="4:8" s="5" customFormat="1" x14ac:dyDescent="0.2">
      <c r="D4559" s="803"/>
      <c r="E4559" s="804"/>
      <c r="F4559" s="502"/>
      <c r="G4559" s="502"/>
      <c r="H4559" s="502"/>
    </row>
    <row r="4560" spans="4:8" s="5" customFormat="1" x14ac:dyDescent="0.2">
      <c r="D4560" s="803"/>
      <c r="E4560" s="804"/>
      <c r="F4560" s="502"/>
      <c r="G4560" s="502"/>
      <c r="H4560" s="502"/>
    </row>
    <row r="4561" spans="4:8" s="5" customFormat="1" x14ac:dyDescent="0.2">
      <c r="D4561" s="803"/>
      <c r="E4561" s="804"/>
      <c r="F4561" s="502"/>
      <c r="G4561" s="502"/>
      <c r="H4561" s="502"/>
    </row>
    <row r="4562" spans="4:8" s="5" customFormat="1" x14ac:dyDescent="0.2">
      <c r="D4562" s="803"/>
      <c r="E4562" s="804"/>
      <c r="F4562" s="502"/>
      <c r="G4562" s="502"/>
      <c r="H4562" s="502"/>
    </row>
    <row r="4563" spans="4:8" s="5" customFormat="1" x14ac:dyDescent="0.2">
      <c r="D4563" s="803"/>
      <c r="E4563" s="804"/>
      <c r="F4563" s="502"/>
      <c r="G4563" s="502"/>
      <c r="H4563" s="502"/>
    </row>
    <row r="4564" spans="4:8" s="5" customFormat="1" x14ac:dyDescent="0.2">
      <c r="D4564" s="803"/>
      <c r="E4564" s="804"/>
      <c r="F4564" s="502"/>
      <c r="G4564" s="502"/>
      <c r="H4564" s="502"/>
    </row>
    <row r="4565" spans="4:8" s="5" customFormat="1" x14ac:dyDescent="0.2">
      <c r="D4565" s="803"/>
      <c r="E4565" s="804"/>
      <c r="F4565" s="502"/>
      <c r="G4565" s="502"/>
      <c r="H4565" s="502"/>
    </row>
    <row r="4566" spans="4:8" s="5" customFormat="1" x14ac:dyDescent="0.2">
      <c r="D4566" s="803"/>
      <c r="E4566" s="804"/>
      <c r="F4566" s="502"/>
      <c r="G4566" s="502"/>
      <c r="H4566" s="502"/>
    </row>
    <row r="4567" spans="4:8" s="5" customFormat="1" x14ac:dyDescent="0.2">
      <c r="D4567" s="803"/>
      <c r="E4567" s="804"/>
      <c r="F4567" s="502"/>
      <c r="G4567" s="502"/>
      <c r="H4567" s="502"/>
    </row>
    <row r="4568" spans="4:8" s="5" customFormat="1" x14ac:dyDescent="0.2">
      <c r="D4568" s="803"/>
      <c r="E4568" s="804"/>
      <c r="F4568" s="502"/>
      <c r="G4568" s="502"/>
      <c r="H4568" s="502"/>
    </row>
    <row r="4569" spans="4:8" s="5" customFormat="1" x14ac:dyDescent="0.2">
      <c r="D4569" s="803"/>
      <c r="E4569" s="804"/>
      <c r="F4569" s="502"/>
      <c r="G4569" s="502"/>
      <c r="H4569" s="502"/>
    </row>
    <row r="4570" spans="4:8" s="5" customFormat="1" x14ac:dyDescent="0.2">
      <c r="D4570" s="803"/>
      <c r="E4570" s="804"/>
      <c r="F4570" s="502"/>
      <c r="G4570" s="502"/>
      <c r="H4570" s="502"/>
    </row>
    <row r="4571" spans="4:8" s="5" customFormat="1" x14ac:dyDescent="0.2">
      <c r="D4571" s="803"/>
      <c r="E4571" s="804"/>
      <c r="F4571" s="502"/>
      <c r="G4571" s="502"/>
      <c r="H4571" s="502"/>
    </row>
    <row r="4572" spans="4:8" s="5" customFormat="1" x14ac:dyDescent="0.2">
      <c r="D4572" s="803"/>
      <c r="E4572" s="804"/>
      <c r="F4572" s="502"/>
      <c r="G4572" s="502"/>
      <c r="H4572" s="502"/>
    </row>
    <row r="4573" spans="4:8" s="5" customFormat="1" x14ac:dyDescent="0.2">
      <c r="D4573" s="803"/>
      <c r="E4573" s="804"/>
      <c r="F4573" s="502"/>
      <c r="G4573" s="502"/>
      <c r="H4573" s="502"/>
    </row>
    <row r="4574" spans="4:8" s="5" customFormat="1" x14ac:dyDescent="0.2">
      <c r="D4574" s="803"/>
      <c r="E4574" s="804"/>
      <c r="F4574" s="502"/>
      <c r="G4574" s="502"/>
      <c r="H4574" s="502"/>
    </row>
    <row r="4575" spans="4:8" s="5" customFormat="1" x14ac:dyDescent="0.2">
      <c r="D4575" s="803"/>
      <c r="E4575" s="804"/>
      <c r="F4575" s="502"/>
      <c r="G4575" s="502"/>
      <c r="H4575" s="502"/>
    </row>
    <row r="4576" spans="4:8" s="5" customFormat="1" x14ac:dyDescent="0.2">
      <c r="D4576" s="803"/>
      <c r="E4576" s="804"/>
      <c r="F4576" s="502"/>
      <c r="G4576" s="502"/>
      <c r="H4576" s="502"/>
    </row>
    <row r="4577" spans="4:8" s="5" customFormat="1" x14ac:dyDescent="0.2">
      <c r="D4577" s="803"/>
      <c r="E4577" s="804"/>
      <c r="F4577" s="502"/>
      <c r="G4577" s="502"/>
      <c r="H4577" s="502"/>
    </row>
    <row r="4578" spans="4:8" s="5" customFormat="1" x14ac:dyDescent="0.2">
      <c r="D4578" s="803"/>
      <c r="E4578" s="804"/>
      <c r="F4578" s="502"/>
      <c r="G4578" s="502"/>
      <c r="H4578" s="502"/>
    </row>
    <row r="4579" spans="4:8" s="5" customFormat="1" x14ac:dyDescent="0.2">
      <c r="D4579" s="803"/>
      <c r="E4579" s="804"/>
      <c r="F4579" s="502"/>
      <c r="G4579" s="502"/>
      <c r="H4579" s="502"/>
    </row>
    <row r="4580" spans="4:8" s="5" customFormat="1" x14ac:dyDescent="0.2">
      <c r="D4580" s="803"/>
      <c r="E4580" s="804"/>
      <c r="F4580" s="502"/>
      <c r="G4580" s="502"/>
      <c r="H4580" s="502"/>
    </row>
    <row r="4581" spans="4:8" s="5" customFormat="1" x14ac:dyDescent="0.2">
      <c r="D4581" s="803"/>
      <c r="E4581" s="804"/>
      <c r="F4581" s="502"/>
      <c r="G4581" s="502"/>
      <c r="H4581" s="502"/>
    </row>
    <row r="4582" spans="4:8" s="5" customFormat="1" x14ac:dyDescent="0.2">
      <c r="D4582" s="803"/>
      <c r="E4582" s="804"/>
      <c r="F4582" s="502"/>
      <c r="G4582" s="502"/>
      <c r="H4582" s="502"/>
    </row>
    <row r="4583" spans="4:8" s="5" customFormat="1" x14ac:dyDescent="0.2">
      <c r="D4583" s="803"/>
      <c r="E4583" s="804"/>
      <c r="F4583" s="502"/>
      <c r="G4583" s="502"/>
      <c r="H4583" s="502"/>
    </row>
    <row r="4584" spans="4:8" s="5" customFormat="1" x14ac:dyDescent="0.2">
      <c r="D4584" s="803"/>
      <c r="E4584" s="804"/>
      <c r="F4584" s="502"/>
      <c r="G4584" s="502"/>
      <c r="H4584" s="502"/>
    </row>
    <row r="4585" spans="4:8" s="5" customFormat="1" x14ac:dyDescent="0.2">
      <c r="D4585" s="803"/>
      <c r="E4585" s="804"/>
      <c r="F4585" s="502"/>
      <c r="G4585" s="502"/>
      <c r="H4585" s="502"/>
    </row>
    <row r="4586" spans="4:8" s="5" customFormat="1" x14ac:dyDescent="0.2">
      <c r="D4586" s="803"/>
      <c r="E4586" s="804"/>
      <c r="F4586" s="502"/>
      <c r="G4586" s="502"/>
      <c r="H4586" s="502"/>
    </row>
    <row r="4587" spans="4:8" s="5" customFormat="1" x14ac:dyDescent="0.2">
      <c r="D4587" s="803"/>
      <c r="E4587" s="804"/>
      <c r="F4587" s="502"/>
      <c r="G4587" s="502"/>
      <c r="H4587" s="502"/>
    </row>
    <row r="4588" spans="4:8" s="5" customFormat="1" x14ac:dyDescent="0.2">
      <c r="D4588" s="803"/>
      <c r="E4588" s="804"/>
      <c r="F4588" s="502"/>
      <c r="G4588" s="502"/>
      <c r="H4588" s="502"/>
    </row>
    <row r="4589" spans="4:8" s="5" customFormat="1" x14ac:dyDescent="0.2">
      <c r="D4589" s="803"/>
      <c r="E4589" s="804"/>
      <c r="F4589" s="502"/>
      <c r="G4589" s="502"/>
      <c r="H4589" s="502"/>
    </row>
    <row r="4590" spans="4:8" s="5" customFormat="1" x14ac:dyDescent="0.2">
      <c r="D4590" s="803"/>
      <c r="E4590" s="804"/>
      <c r="F4590" s="502"/>
      <c r="G4590" s="502"/>
      <c r="H4590" s="502"/>
    </row>
    <row r="4591" spans="4:8" s="5" customFormat="1" x14ac:dyDescent="0.2">
      <c r="D4591" s="803"/>
      <c r="E4591" s="804"/>
      <c r="F4591" s="502"/>
      <c r="G4591" s="502"/>
      <c r="H4591" s="502"/>
    </row>
    <row r="4592" spans="4:8" s="5" customFormat="1" x14ac:dyDescent="0.2">
      <c r="D4592" s="803"/>
      <c r="E4592" s="804"/>
      <c r="F4592" s="502"/>
      <c r="G4592" s="502"/>
      <c r="H4592" s="502"/>
    </row>
    <row r="4593" spans="4:8" s="5" customFormat="1" x14ac:dyDescent="0.2">
      <c r="D4593" s="803"/>
      <c r="E4593" s="804"/>
      <c r="F4593" s="502"/>
      <c r="G4593" s="502"/>
      <c r="H4593" s="502"/>
    </row>
    <row r="4594" spans="4:8" s="5" customFormat="1" x14ac:dyDescent="0.2">
      <c r="D4594" s="803"/>
      <c r="E4594" s="804"/>
      <c r="F4594" s="502"/>
      <c r="G4594" s="502"/>
      <c r="H4594" s="502"/>
    </row>
    <row r="4595" spans="4:8" s="5" customFormat="1" x14ac:dyDescent="0.2">
      <c r="D4595" s="803"/>
      <c r="E4595" s="804"/>
      <c r="F4595" s="502"/>
      <c r="G4595" s="502"/>
      <c r="H4595" s="502"/>
    </row>
    <row r="4596" spans="4:8" s="5" customFormat="1" x14ac:dyDescent="0.2">
      <c r="D4596" s="803"/>
      <c r="E4596" s="804"/>
      <c r="F4596" s="502"/>
      <c r="G4596" s="502"/>
      <c r="H4596" s="502"/>
    </row>
    <row r="4597" spans="4:8" s="5" customFormat="1" x14ac:dyDescent="0.2">
      <c r="D4597" s="803"/>
      <c r="E4597" s="804"/>
      <c r="F4597" s="502"/>
      <c r="G4597" s="502"/>
      <c r="H4597" s="502"/>
    </row>
    <row r="4598" spans="4:8" s="5" customFormat="1" x14ac:dyDescent="0.2">
      <c r="D4598" s="803"/>
      <c r="E4598" s="804"/>
      <c r="F4598" s="502"/>
      <c r="G4598" s="502"/>
      <c r="H4598" s="502"/>
    </row>
    <row r="4599" spans="4:8" s="5" customFormat="1" x14ac:dyDescent="0.2">
      <c r="D4599" s="803"/>
      <c r="E4599" s="804"/>
      <c r="F4599" s="502"/>
      <c r="G4599" s="502"/>
      <c r="H4599" s="502"/>
    </row>
    <row r="4600" spans="4:8" s="5" customFormat="1" x14ac:dyDescent="0.2">
      <c r="D4600" s="803"/>
      <c r="E4600" s="804"/>
      <c r="F4600" s="502"/>
      <c r="G4600" s="502"/>
      <c r="H4600" s="502"/>
    </row>
    <row r="4601" spans="4:8" s="5" customFormat="1" x14ac:dyDescent="0.2">
      <c r="D4601" s="803"/>
      <c r="E4601" s="804"/>
      <c r="F4601" s="502"/>
      <c r="G4601" s="502"/>
      <c r="H4601" s="502"/>
    </row>
    <row r="4602" spans="4:8" s="5" customFormat="1" x14ac:dyDescent="0.2">
      <c r="D4602" s="803"/>
      <c r="E4602" s="804"/>
      <c r="F4602" s="502"/>
      <c r="G4602" s="502"/>
      <c r="H4602" s="502"/>
    </row>
    <row r="4603" spans="4:8" s="5" customFormat="1" x14ac:dyDescent="0.2">
      <c r="D4603" s="803"/>
      <c r="E4603" s="804"/>
      <c r="F4603" s="502"/>
      <c r="G4603" s="502"/>
      <c r="H4603" s="502"/>
    </row>
    <row r="4604" spans="4:8" s="5" customFormat="1" x14ac:dyDescent="0.2">
      <c r="D4604" s="803"/>
      <c r="E4604" s="804"/>
      <c r="F4604" s="502"/>
      <c r="G4604" s="502"/>
      <c r="H4604" s="502"/>
    </row>
    <row r="4605" spans="4:8" s="5" customFormat="1" x14ac:dyDescent="0.2">
      <c r="D4605" s="803"/>
      <c r="E4605" s="804"/>
      <c r="F4605" s="502"/>
      <c r="G4605" s="502"/>
      <c r="H4605" s="502"/>
    </row>
    <row r="4606" spans="4:8" s="5" customFormat="1" x14ac:dyDescent="0.2">
      <c r="D4606" s="803"/>
      <c r="E4606" s="804"/>
      <c r="F4606" s="502"/>
      <c r="G4606" s="502"/>
      <c r="H4606" s="502"/>
    </row>
    <row r="4607" spans="4:8" s="5" customFormat="1" x14ac:dyDescent="0.2">
      <c r="D4607" s="803"/>
      <c r="E4607" s="804"/>
      <c r="F4607" s="502"/>
      <c r="G4607" s="502"/>
      <c r="H4607" s="502"/>
    </row>
    <row r="4608" spans="4:8" s="5" customFormat="1" x14ac:dyDescent="0.2">
      <c r="D4608" s="803"/>
      <c r="E4608" s="804"/>
      <c r="F4608" s="502"/>
      <c r="G4608" s="502"/>
      <c r="H4608" s="502"/>
    </row>
    <row r="4609" spans="4:8" s="5" customFormat="1" x14ac:dyDescent="0.2">
      <c r="D4609" s="803"/>
      <c r="E4609" s="804"/>
      <c r="F4609" s="502"/>
      <c r="G4609" s="502"/>
      <c r="H4609" s="502"/>
    </row>
    <row r="4610" spans="4:8" s="5" customFormat="1" x14ac:dyDescent="0.2">
      <c r="D4610" s="803"/>
      <c r="E4610" s="804"/>
      <c r="F4610" s="502"/>
      <c r="G4610" s="502"/>
      <c r="H4610" s="502"/>
    </row>
    <row r="4611" spans="4:8" s="5" customFormat="1" x14ac:dyDescent="0.2">
      <c r="D4611" s="803"/>
      <c r="E4611" s="804"/>
      <c r="F4611" s="502"/>
      <c r="G4611" s="502"/>
      <c r="H4611" s="502"/>
    </row>
    <row r="4612" spans="4:8" s="5" customFormat="1" x14ac:dyDescent="0.2">
      <c r="D4612" s="803"/>
      <c r="E4612" s="804"/>
      <c r="F4612" s="502"/>
      <c r="G4612" s="502"/>
      <c r="H4612" s="502"/>
    </row>
    <row r="4613" spans="4:8" s="5" customFormat="1" x14ac:dyDescent="0.2">
      <c r="D4613" s="803"/>
      <c r="E4613" s="804"/>
      <c r="F4613" s="502"/>
      <c r="G4613" s="502"/>
      <c r="H4613" s="502"/>
    </row>
    <row r="4614" spans="4:8" s="5" customFormat="1" x14ac:dyDescent="0.2">
      <c r="D4614" s="803"/>
      <c r="E4614" s="804"/>
      <c r="F4614" s="502"/>
      <c r="G4614" s="502"/>
      <c r="H4614" s="502"/>
    </row>
    <row r="4615" spans="4:8" s="5" customFormat="1" x14ac:dyDescent="0.2">
      <c r="D4615" s="803"/>
      <c r="E4615" s="804"/>
      <c r="F4615" s="502"/>
      <c r="G4615" s="502"/>
      <c r="H4615" s="502"/>
    </row>
    <row r="4616" spans="4:8" s="5" customFormat="1" x14ac:dyDescent="0.2">
      <c r="D4616" s="803"/>
      <c r="E4616" s="804"/>
      <c r="F4616" s="502"/>
      <c r="G4616" s="502"/>
      <c r="H4616" s="502"/>
    </row>
    <row r="4617" spans="4:8" s="5" customFormat="1" x14ac:dyDescent="0.2">
      <c r="D4617" s="803"/>
      <c r="E4617" s="804"/>
      <c r="F4617" s="502"/>
      <c r="G4617" s="502"/>
      <c r="H4617" s="502"/>
    </row>
    <row r="4618" spans="4:8" s="5" customFormat="1" x14ac:dyDescent="0.2">
      <c r="D4618" s="803"/>
      <c r="E4618" s="804"/>
      <c r="F4618" s="502"/>
      <c r="G4618" s="502"/>
      <c r="H4618" s="502"/>
    </row>
    <row r="4619" spans="4:8" s="5" customFormat="1" x14ac:dyDescent="0.2">
      <c r="D4619" s="803"/>
      <c r="E4619" s="804"/>
      <c r="F4619" s="502"/>
      <c r="G4619" s="502"/>
      <c r="H4619" s="502"/>
    </row>
    <row r="4620" spans="4:8" s="5" customFormat="1" x14ac:dyDescent="0.2">
      <c r="D4620" s="803"/>
      <c r="E4620" s="804"/>
      <c r="F4620" s="502"/>
      <c r="G4620" s="502"/>
      <c r="H4620" s="502"/>
    </row>
    <row r="4621" spans="4:8" s="5" customFormat="1" x14ac:dyDescent="0.2">
      <c r="D4621" s="803"/>
      <c r="E4621" s="804"/>
      <c r="F4621" s="502"/>
      <c r="G4621" s="502"/>
      <c r="H4621" s="502"/>
    </row>
    <row r="4622" spans="4:8" s="5" customFormat="1" x14ac:dyDescent="0.2">
      <c r="D4622" s="803"/>
      <c r="E4622" s="804"/>
      <c r="F4622" s="502"/>
      <c r="G4622" s="502"/>
      <c r="H4622" s="502"/>
    </row>
    <row r="4623" spans="4:8" s="5" customFormat="1" x14ac:dyDescent="0.2">
      <c r="D4623" s="803"/>
      <c r="E4623" s="804"/>
      <c r="F4623" s="502"/>
      <c r="G4623" s="502"/>
      <c r="H4623" s="502"/>
    </row>
    <row r="4624" spans="4:8" s="5" customFormat="1" x14ac:dyDescent="0.2">
      <c r="D4624" s="803"/>
      <c r="E4624" s="804"/>
      <c r="F4624" s="502"/>
      <c r="G4624" s="502"/>
      <c r="H4624" s="502"/>
    </row>
    <row r="4625" spans="4:8" s="5" customFormat="1" x14ac:dyDescent="0.2">
      <c r="D4625" s="803"/>
      <c r="E4625" s="804"/>
      <c r="F4625" s="502"/>
      <c r="G4625" s="502"/>
      <c r="H4625" s="502"/>
    </row>
    <row r="4626" spans="4:8" s="5" customFormat="1" x14ac:dyDescent="0.2">
      <c r="D4626" s="803"/>
      <c r="E4626" s="804"/>
      <c r="F4626" s="502"/>
      <c r="G4626" s="502"/>
      <c r="H4626" s="502"/>
    </row>
    <row r="4627" spans="4:8" s="5" customFormat="1" x14ac:dyDescent="0.2">
      <c r="D4627" s="803"/>
      <c r="E4627" s="804"/>
      <c r="F4627" s="502"/>
      <c r="G4627" s="502"/>
      <c r="H4627" s="502"/>
    </row>
    <row r="4628" spans="4:8" s="5" customFormat="1" x14ac:dyDescent="0.2">
      <c r="D4628" s="803"/>
      <c r="E4628" s="804"/>
      <c r="F4628" s="502"/>
      <c r="G4628" s="502"/>
      <c r="H4628" s="502"/>
    </row>
    <row r="4629" spans="4:8" s="5" customFormat="1" x14ac:dyDescent="0.2">
      <c r="D4629" s="803"/>
      <c r="E4629" s="804"/>
      <c r="F4629" s="502"/>
      <c r="G4629" s="502"/>
      <c r="H4629" s="502"/>
    </row>
    <row r="4630" spans="4:8" s="5" customFormat="1" x14ac:dyDescent="0.2">
      <c r="D4630" s="803"/>
      <c r="E4630" s="804"/>
      <c r="F4630" s="502"/>
      <c r="G4630" s="502"/>
      <c r="H4630" s="502"/>
    </row>
    <row r="4631" spans="4:8" s="5" customFormat="1" x14ac:dyDescent="0.2">
      <c r="D4631" s="803"/>
      <c r="E4631" s="804"/>
      <c r="F4631" s="502"/>
      <c r="G4631" s="502"/>
      <c r="H4631" s="502"/>
    </row>
    <row r="4632" spans="4:8" s="5" customFormat="1" x14ac:dyDescent="0.2">
      <c r="D4632" s="803"/>
      <c r="E4632" s="804"/>
      <c r="F4632" s="502"/>
      <c r="G4632" s="502"/>
      <c r="H4632" s="502"/>
    </row>
    <row r="4633" spans="4:8" s="5" customFormat="1" x14ac:dyDescent="0.2">
      <c r="D4633" s="803"/>
      <c r="E4633" s="804"/>
      <c r="F4633" s="502"/>
      <c r="G4633" s="502"/>
      <c r="H4633" s="502"/>
    </row>
    <row r="4634" spans="4:8" s="5" customFormat="1" x14ac:dyDescent="0.2">
      <c r="D4634" s="803"/>
      <c r="E4634" s="804"/>
      <c r="F4634" s="502"/>
      <c r="G4634" s="502"/>
      <c r="H4634" s="502"/>
    </row>
    <row r="4635" spans="4:8" s="5" customFormat="1" x14ac:dyDescent="0.2">
      <c r="D4635" s="803"/>
      <c r="E4635" s="804"/>
      <c r="F4635" s="502"/>
      <c r="G4635" s="502"/>
      <c r="H4635" s="502"/>
    </row>
    <row r="4636" spans="4:8" s="5" customFormat="1" x14ac:dyDescent="0.2">
      <c r="D4636" s="803"/>
      <c r="E4636" s="804"/>
      <c r="F4636" s="502"/>
      <c r="G4636" s="502"/>
      <c r="H4636" s="502"/>
    </row>
    <row r="4637" spans="4:8" s="5" customFormat="1" x14ac:dyDescent="0.2">
      <c r="D4637" s="803"/>
      <c r="E4637" s="804"/>
      <c r="F4637" s="502"/>
      <c r="G4637" s="502"/>
      <c r="H4637" s="502"/>
    </row>
    <row r="4638" spans="4:8" s="5" customFormat="1" x14ac:dyDescent="0.2">
      <c r="D4638" s="803"/>
      <c r="E4638" s="804"/>
      <c r="F4638" s="502"/>
      <c r="G4638" s="502"/>
      <c r="H4638" s="502"/>
    </row>
    <row r="4639" spans="4:8" s="5" customFormat="1" x14ac:dyDescent="0.2">
      <c r="D4639" s="803"/>
      <c r="E4639" s="804"/>
      <c r="F4639" s="502"/>
      <c r="G4639" s="502"/>
      <c r="H4639" s="502"/>
    </row>
    <row r="4640" spans="4:8" s="5" customFormat="1" x14ac:dyDescent="0.2">
      <c r="D4640" s="803"/>
      <c r="E4640" s="804"/>
      <c r="F4640" s="502"/>
      <c r="G4640" s="502"/>
      <c r="H4640" s="502"/>
    </row>
    <row r="4641" spans="4:8" s="5" customFormat="1" x14ac:dyDescent="0.2">
      <c r="D4641" s="803"/>
      <c r="E4641" s="804"/>
      <c r="F4641" s="502"/>
      <c r="G4641" s="502"/>
      <c r="H4641" s="502"/>
    </row>
    <row r="4642" spans="4:8" s="5" customFormat="1" x14ac:dyDescent="0.2">
      <c r="D4642" s="803"/>
      <c r="E4642" s="804"/>
      <c r="F4642" s="502"/>
      <c r="G4642" s="502"/>
      <c r="H4642" s="502"/>
    </row>
    <row r="4643" spans="4:8" s="5" customFormat="1" x14ac:dyDescent="0.2">
      <c r="D4643" s="803"/>
      <c r="E4643" s="804"/>
      <c r="F4643" s="502"/>
      <c r="G4643" s="502"/>
      <c r="H4643" s="502"/>
    </row>
    <row r="4644" spans="4:8" s="5" customFormat="1" x14ac:dyDescent="0.2">
      <c r="D4644" s="803"/>
      <c r="E4644" s="804"/>
      <c r="F4644" s="502"/>
      <c r="G4644" s="502"/>
      <c r="H4644" s="502"/>
    </row>
    <row r="4645" spans="4:8" s="5" customFormat="1" x14ac:dyDescent="0.2">
      <c r="D4645" s="803"/>
      <c r="E4645" s="804"/>
      <c r="F4645" s="502"/>
      <c r="G4645" s="502"/>
      <c r="H4645" s="502"/>
    </row>
    <row r="4646" spans="4:8" s="5" customFormat="1" x14ac:dyDescent="0.2">
      <c r="D4646" s="803"/>
      <c r="E4646" s="804"/>
      <c r="F4646" s="502"/>
      <c r="G4646" s="502"/>
      <c r="H4646" s="502"/>
    </row>
    <row r="4647" spans="4:8" s="5" customFormat="1" x14ac:dyDescent="0.2">
      <c r="D4647" s="803"/>
      <c r="E4647" s="804"/>
      <c r="F4647" s="502"/>
      <c r="G4647" s="502"/>
      <c r="H4647" s="502"/>
    </row>
    <row r="4648" spans="4:8" s="5" customFormat="1" x14ac:dyDescent="0.2">
      <c r="D4648" s="803"/>
      <c r="E4648" s="804"/>
      <c r="F4648" s="502"/>
      <c r="G4648" s="502"/>
      <c r="H4648" s="502"/>
    </row>
    <row r="4649" spans="4:8" s="5" customFormat="1" x14ac:dyDescent="0.2">
      <c r="D4649" s="803"/>
      <c r="E4649" s="804"/>
      <c r="F4649" s="502"/>
      <c r="G4649" s="502"/>
      <c r="H4649" s="502"/>
    </row>
    <row r="4650" spans="4:8" s="5" customFormat="1" x14ac:dyDescent="0.2">
      <c r="D4650" s="803"/>
      <c r="E4650" s="804"/>
      <c r="F4650" s="502"/>
      <c r="G4650" s="502"/>
      <c r="H4650" s="502"/>
    </row>
    <row r="4651" spans="4:8" s="5" customFormat="1" x14ac:dyDescent="0.2">
      <c r="D4651" s="803"/>
      <c r="E4651" s="804"/>
      <c r="F4651" s="502"/>
      <c r="G4651" s="502"/>
      <c r="H4651" s="502"/>
    </row>
    <row r="4652" spans="4:8" s="5" customFormat="1" x14ac:dyDescent="0.2">
      <c r="D4652" s="803"/>
      <c r="E4652" s="804"/>
      <c r="F4652" s="502"/>
      <c r="G4652" s="502"/>
      <c r="H4652" s="502"/>
    </row>
    <row r="4653" spans="4:8" s="5" customFormat="1" x14ac:dyDescent="0.2">
      <c r="D4653" s="803"/>
      <c r="E4653" s="804"/>
      <c r="F4653" s="502"/>
      <c r="G4653" s="502"/>
      <c r="H4653" s="502"/>
    </row>
    <row r="4654" spans="4:8" s="5" customFormat="1" x14ac:dyDescent="0.2">
      <c r="D4654" s="803"/>
      <c r="E4654" s="804"/>
      <c r="F4654" s="502"/>
      <c r="G4654" s="502"/>
      <c r="H4654" s="502"/>
    </row>
    <row r="4655" spans="4:8" s="5" customFormat="1" x14ac:dyDescent="0.2">
      <c r="D4655" s="803"/>
      <c r="E4655" s="804"/>
      <c r="F4655" s="502"/>
      <c r="G4655" s="502"/>
      <c r="H4655" s="502"/>
    </row>
    <row r="4656" spans="4:8" s="5" customFormat="1" x14ac:dyDescent="0.2">
      <c r="D4656" s="803"/>
      <c r="E4656" s="804"/>
      <c r="F4656" s="502"/>
      <c r="G4656" s="502"/>
      <c r="H4656" s="502"/>
    </row>
    <row r="4657" spans="4:8" s="5" customFormat="1" x14ac:dyDescent="0.2">
      <c r="D4657" s="803"/>
      <c r="E4657" s="804"/>
      <c r="F4657" s="502"/>
      <c r="G4657" s="502"/>
      <c r="H4657" s="502"/>
    </row>
    <row r="4658" spans="4:8" s="5" customFormat="1" x14ac:dyDescent="0.2">
      <c r="D4658" s="803"/>
      <c r="E4658" s="804"/>
      <c r="F4658" s="502"/>
      <c r="G4658" s="502"/>
      <c r="H4658" s="502"/>
    </row>
    <row r="4659" spans="4:8" s="5" customFormat="1" x14ac:dyDescent="0.2">
      <c r="D4659" s="803"/>
      <c r="E4659" s="804"/>
      <c r="F4659" s="502"/>
      <c r="G4659" s="502"/>
      <c r="H4659" s="502"/>
    </row>
    <row r="4660" spans="4:8" s="5" customFormat="1" x14ac:dyDescent="0.2">
      <c r="D4660" s="803"/>
      <c r="E4660" s="804"/>
      <c r="F4660" s="502"/>
      <c r="G4660" s="502"/>
      <c r="H4660" s="502"/>
    </row>
    <row r="4661" spans="4:8" s="5" customFormat="1" x14ac:dyDescent="0.2">
      <c r="D4661" s="803"/>
      <c r="E4661" s="804"/>
      <c r="F4661" s="502"/>
      <c r="G4661" s="502"/>
      <c r="H4661" s="502"/>
    </row>
    <row r="4662" spans="4:8" s="5" customFormat="1" x14ac:dyDescent="0.2">
      <c r="D4662" s="803"/>
      <c r="E4662" s="804"/>
      <c r="F4662" s="502"/>
      <c r="G4662" s="502"/>
      <c r="H4662" s="502"/>
    </row>
    <row r="4663" spans="4:8" s="5" customFormat="1" x14ac:dyDescent="0.2">
      <c r="D4663" s="803"/>
      <c r="E4663" s="804"/>
      <c r="F4663" s="502"/>
      <c r="G4663" s="502"/>
      <c r="H4663" s="502"/>
    </row>
    <row r="4664" spans="4:8" s="5" customFormat="1" x14ac:dyDescent="0.2">
      <c r="D4664" s="803"/>
      <c r="E4664" s="804"/>
      <c r="F4664" s="502"/>
      <c r="G4664" s="502"/>
      <c r="H4664" s="502"/>
    </row>
    <row r="4665" spans="4:8" s="5" customFormat="1" x14ac:dyDescent="0.2">
      <c r="D4665" s="803"/>
      <c r="E4665" s="804"/>
      <c r="F4665" s="502"/>
      <c r="G4665" s="502"/>
      <c r="H4665" s="502"/>
    </row>
    <row r="4666" spans="4:8" s="5" customFormat="1" x14ac:dyDescent="0.2">
      <c r="D4666" s="803"/>
      <c r="E4666" s="804"/>
      <c r="F4666" s="502"/>
      <c r="G4666" s="502"/>
      <c r="H4666" s="502"/>
    </row>
    <row r="4667" spans="4:8" s="5" customFormat="1" x14ac:dyDescent="0.2">
      <c r="D4667" s="803"/>
      <c r="E4667" s="804"/>
      <c r="F4667" s="502"/>
      <c r="G4667" s="502"/>
      <c r="H4667" s="502"/>
    </row>
    <row r="4668" spans="4:8" s="5" customFormat="1" x14ac:dyDescent="0.2">
      <c r="D4668" s="803"/>
      <c r="E4668" s="804"/>
      <c r="F4668" s="502"/>
      <c r="G4668" s="502"/>
      <c r="H4668" s="502"/>
    </row>
    <row r="4669" spans="4:8" s="5" customFormat="1" x14ac:dyDescent="0.2">
      <c r="D4669" s="803"/>
      <c r="E4669" s="804"/>
      <c r="F4669" s="502"/>
      <c r="G4669" s="502"/>
      <c r="H4669" s="502"/>
    </row>
    <row r="4670" spans="4:8" s="5" customFormat="1" x14ac:dyDescent="0.2">
      <c r="D4670" s="803"/>
      <c r="E4670" s="804"/>
      <c r="F4670" s="502"/>
      <c r="G4670" s="502"/>
      <c r="H4670" s="502"/>
    </row>
    <row r="4671" spans="4:8" s="5" customFormat="1" x14ac:dyDescent="0.2">
      <c r="D4671" s="803"/>
      <c r="E4671" s="804"/>
      <c r="F4671" s="502"/>
      <c r="G4671" s="502"/>
      <c r="H4671" s="502"/>
    </row>
    <row r="4672" spans="4:8" s="5" customFormat="1" x14ac:dyDescent="0.2">
      <c r="D4672" s="803"/>
      <c r="E4672" s="804"/>
      <c r="F4672" s="502"/>
      <c r="G4672" s="502"/>
      <c r="H4672" s="502"/>
    </row>
    <row r="4673" spans="4:8" s="5" customFormat="1" x14ac:dyDescent="0.2">
      <c r="D4673" s="803"/>
      <c r="E4673" s="804"/>
      <c r="F4673" s="502"/>
      <c r="G4673" s="502"/>
      <c r="H4673" s="502"/>
    </row>
    <row r="4674" spans="4:8" s="5" customFormat="1" x14ac:dyDescent="0.2">
      <c r="D4674" s="803"/>
      <c r="E4674" s="804"/>
      <c r="F4674" s="502"/>
      <c r="G4674" s="502"/>
      <c r="H4674" s="502"/>
    </row>
    <row r="4675" spans="4:8" s="5" customFormat="1" x14ac:dyDescent="0.2">
      <c r="D4675" s="803"/>
      <c r="E4675" s="804"/>
      <c r="F4675" s="502"/>
      <c r="G4675" s="502"/>
      <c r="H4675" s="502"/>
    </row>
    <row r="4676" spans="4:8" s="5" customFormat="1" x14ac:dyDescent="0.2">
      <c r="D4676" s="803"/>
      <c r="E4676" s="804"/>
      <c r="F4676" s="502"/>
      <c r="G4676" s="502"/>
      <c r="H4676" s="502"/>
    </row>
    <row r="4677" spans="4:8" s="5" customFormat="1" x14ac:dyDescent="0.2">
      <c r="D4677" s="803"/>
      <c r="E4677" s="804"/>
      <c r="F4677" s="502"/>
      <c r="G4677" s="502"/>
      <c r="H4677" s="502"/>
    </row>
    <row r="4678" spans="4:8" s="5" customFormat="1" x14ac:dyDescent="0.2">
      <c r="D4678" s="803"/>
      <c r="E4678" s="804"/>
      <c r="F4678" s="502"/>
      <c r="G4678" s="502"/>
      <c r="H4678" s="502"/>
    </row>
    <row r="4679" spans="4:8" s="5" customFormat="1" x14ac:dyDescent="0.2">
      <c r="D4679" s="803"/>
      <c r="E4679" s="804"/>
      <c r="F4679" s="502"/>
      <c r="G4679" s="502"/>
      <c r="H4679" s="502"/>
    </row>
    <row r="4680" spans="4:8" s="5" customFormat="1" x14ac:dyDescent="0.2">
      <c r="D4680" s="803"/>
      <c r="E4680" s="804"/>
      <c r="F4680" s="502"/>
      <c r="G4680" s="502"/>
      <c r="H4680" s="502"/>
    </row>
    <row r="4681" spans="4:8" s="5" customFormat="1" x14ac:dyDescent="0.2">
      <c r="D4681" s="803"/>
      <c r="E4681" s="804"/>
      <c r="F4681" s="502"/>
      <c r="G4681" s="502"/>
      <c r="H4681" s="502"/>
    </row>
    <row r="4682" spans="4:8" s="5" customFormat="1" x14ac:dyDescent="0.2">
      <c r="D4682" s="803"/>
      <c r="E4682" s="804"/>
      <c r="F4682" s="502"/>
      <c r="G4682" s="502"/>
      <c r="H4682" s="502"/>
    </row>
    <row r="4683" spans="4:8" s="5" customFormat="1" x14ac:dyDescent="0.2">
      <c r="D4683" s="803"/>
      <c r="E4683" s="804"/>
      <c r="F4683" s="502"/>
      <c r="G4683" s="502"/>
      <c r="H4683" s="502"/>
    </row>
    <row r="4684" spans="4:8" s="5" customFormat="1" x14ac:dyDescent="0.2">
      <c r="D4684" s="803"/>
      <c r="E4684" s="804"/>
      <c r="F4684" s="502"/>
      <c r="G4684" s="502"/>
      <c r="H4684" s="502"/>
    </row>
    <row r="4685" spans="4:8" s="5" customFormat="1" x14ac:dyDescent="0.2">
      <c r="D4685" s="803"/>
      <c r="E4685" s="804"/>
      <c r="F4685" s="502"/>
      <c r="G4685" s="502"/>
      <c r="H4685" s="502"/>
    </row>
    <row r="4686" spans="4:8" s="5" customFormat="1" x14ac:dyDescent="0.2">
      <c r="D4686" s="803"/>
      <c r="E4686" s="804"/>
      <c r="F4686" s="502"/>
      <c r="G4686" s="502"/>
      <c r="H4686" s="502"/>
    </row>
    <row r="4687" spans="4:8" s="5" customFormat="1" x14ac:dyDescent="0.2">
      <c r="D4687" s="803"/>
      <c r="E4687" s="804"/>
      <c r="F4687" s="502"/>
      <c r="G4687" s="502"/>
      <c r="H4687" s="502"/>
    </row>
    <row r="4688" spans="4:8" s="5" customFormat="1" x14ac:dyDescent="0.2">
      <c r="D4688" s="803"/>
      <c r="E4688" s="804"/>
      <c r="F4688" s="502"/>
      <c r="G4688" s="502"/>
      <c r="H4688" s="502"/>
    </row>
    <row r="4689" spans="4:8" s="5" customFormat="1" x14ac:dyDescent="0.2">
      <c r="D4689" s="803"/>
      <c r="E4689" s="804"/>
      <c r="F4689" s="502"/>
      <c r="G4689" s="502"/>
      <c r="H4689" s="502"/>
    </row>
    <row r="4690" spans="4:8" s="5" customFormat="1" x14ac:dyDescent="0.2">
      <c r="D4690" s="803"/>
      <c r="E4690" s="804"/>
      <c r="F4690" s="502"/>
      <c r="G4690" s="502"/>
      <c r="H4690" s="502"/>
    </row>
    <row r="4691" spans="4:8" s="5" customFormat="1" x14ac:dyDescent="0.2">
      <c r="D4691" s="803"/>
      <c r="E4691" s="804"/>
      <c r="F4691" s="502"/>
      <c r="G4691" s="502"/>
      <c r="H4691" s="502"/>
    </row>
    <row r="4692" spans="4:8" s="5" customFormat="1" x14ac:dyDescent="0.2">
      <c r="D4692" s="803"/>
      <c r="E4692" s="804"/>
      <c r="F4692" s="502"/>
      <c r="G4692" s="502"/>
      <c r="H4692" s="502"/>
    </row>
    <row r="4693" spans="4:8" s="5" customFormat="1" x14ac:dyDescent="0.2">
      <c r="D4693" s="803"/>
      <c r="E4693" s="804"/>
      <c r="F4693" s="502"/>
      <c r="G4693" s="502"/>
      <c r="H4693" s="502"/>
    </row>
    <row r="4694" spans="4:8" s="5" customFormat="1" x14ac:dyDescent="0.2">
      <c r="D4694" s="803"/>
      <c r="E4694" s="804"/>
      <c r="F4694" s="502"/>
      <c r="G4694" s="502"/>
      <c r="H4694" s="502"/>
    </row>
    <row r="4695" spans="4:8" s="5" customFormat="1" x14ac:dyDescent="0.2">
      <c r="D4695" s="803"/>
      <c r="E4695" s="804"/>
      <c r="F4695" s="502"/>
      <c r="G4695" s="502"/>
      <c r="H4695" s="502"/>
    </row>
    <row r="4696" spans="4:8" s="5" customFormat="1" x14ac:dyDescent="0.2">
      <c r="D4696" s="803"/>
      <c r="E4696" s="804"/>
      <c r="F4696" s="502"/>
      <c r="G4696" s="502"/>
      <c r="H4696" s="502"/>
    </row>
    <row r="4697" spans="4:8" s="5" customFormat="1" x14ac:dyDescent="0.2">
      <c r="D4697" s="803"/>
      <c r="E4697" s="804"/>
      <c r="F4697" s="502"/>
      <c r="G4697" s="502"/>
      <c r="H4697" s="502"/>
    </row>
    <row r="4698" spans="4:8" s="5" customFormat="1" x14ac:dyDescent="0.2">
      <c r="D4698" s="803"/>
      <c r="E4698" s="804"/>
      <c r="F4698" s="502"/>
      <c r="G4698" s="502"/>
      <c r="H4698" s="502"/>
    </row>
    <row r="4699" spans="4:8" s="5" customFormat="1" x14ac:dyDescent="0.2">
      <c r="D4699" s="803"/>
      <c r="E4699" s="804"/>
      <c r="F4699" s="502"/>
      <c r="G4699" s="502"/>
      <c r="H4699" s="502"/>
    </row>
    <row r="4700" spans="4:8" s="5" customFormat="1" x14ac:dyDescent="0.2">
      <c r="D4700" s="803"/>
      <c r="E4700" s="804"/>
      <c r="F4700" s="502"/>
      <c r="G4700" s="502"/>
      <c r="H4700" s="502"/>
    </row>
    <row r="4701" spans="4:8" s="5" customFormat="1" x14ac:dyDescent="0.2">
      <c r="D4701" s="803"/>
      <c r="E4701" s="804"/>
      <c r="F4701" s="502"/>
      <c r="G4701" s="502"/>
      <c r="H4701" s="502"/>
    </row>
    <row r="4702" spans="4:8" s="5" customFormat="1" x14ac:dyDescent="0.2">
      <c r="D4702" s="803"/>
      <c r="E4702" s="804"/>
      <c r="F4702" s="502"/>
      <c r="G4702" s="502"/>
      <c r="H4702" s="502"/>
    </row>
    <row r="4703" spans="4:8" s="5" customFormat="1" x14ac:dyDescent="0.2">
      <c r="D4703" s="803"/>
      <c r="E4703" s="804"/>
      <c r="F4703" s="502"/>
      <c r="G4703" s="502"/>
      <c r="H4703" s="502"/>
    </row>
    <row r="4704" spans="4:8" s="5" customFormat="1" x14ac:dyDescent="0.2">
      <c r="D4704" s="803"/>
      <c r="E4704" s="804"/>
      <c r="F4704" s="502"/>
      <c r="G4704" s="502"/>
      <c r="H4704" s="502"/>
    </row>
    <row r="4705" spans="4:8" s="5" customFormat="1" x14ac:dyDescent="0.2">
      <c r="D4705" s="803"/>
      <c r="E4705" s="804"/>
      <c r="F4705" s="502"/>
      <c r="G4705" s="502"/>
      <c r="H4705" s="502"/>
    </row>
    <row r="4706" spans="4:8" s="5" customFormat="1" x14ac:dyDescent="0.2">
      <c r="D4706" s="803"/>
      <c r="E4706" s="804"/>
      <c r="F4706" s="502"/>
      <c r="G4706" s="502"/>
      <c r="H4706" s="502"/>
    </row>
    <row r="4707" spans="4:8" s="5" customFormat="1" x14ac:dyDescent="0.2">
      <c r="D4707" s="803"/>
      <c r="E4707" s="804"/>
      <c r="F4707" s="502"/>
      <c r="G4707" s="502"/>
      <c r="H4707" s="502"/>
    </row>
    <row r="4708" spans="4:8" s="5" customFormat="1" x14ac:dyDescent="0.2">
      <c r="D4708" s="803"/>
      <c r="E4708" s="804"/>
      <c r="F4708" s="502"/>
      <c r="G4708" s="502"/>
      <c r="H4708" s="502"/>
    </row>
    <row r="4709" spans="4:8" s="5" customFormat="1" x14ac:dyDescent="0.2">
      <c r="D4709" s="803"/>
      <c r="E4709" s="804"/>
      <c r="F4709" s="502"/>
      <c r="G4709" s="502"/>
      <c r="H4709" s="502"/>
    </row>
    <row r="4710" spans="4:8" s="5" customFormat="1" x14ac:dyDescent="0.2">
      <c r="D4710" s="803"/>
      <c r="E4710" s="804"/>
      <c r="F4710" s="502"/>
      <c r="G4710" s="502"/>
      <c r="H4710" s="502"/>
    </row>
    <row r="4711" spans="4:8" s="5" customFormat="1" x14ac:dyDescent="0.2">
      <c r="D4711" s="803"/>
      <c r="E4711" s="804"/>
      <c r="F4711" s="502"/>
      <c r="G4711" s="502"/>
      <c r="H4711" s="502"/>
    </row>
    <row r="4712" spans="4:8" s="5" customFormat="1" x14ac:dyDescent="0.2">
      <c r="D4712" s="803"/>
      <c r="E4712" s="804"/>
      <c r="F4712" s="502"/>
      <c r="G4712" s="502"/>
      <c r="H4712" s="502"/>
    </row>
    <row r="4713" spans="4:8" s="5" customFormat="1" x14ac:dyDescent="0.2">
      <c r="D4713" s="803"/>
      <c r="E4713" s="804"/>
      <c r="F4713" s="502"/>
      <c r="G4713" s="502"/>
      <c r="H4713" s="502"/>
    </row>
    <row r="4714" spans="4:8" s="5" customFormat="1" x14ac:dyDescent="0.2">
      <c r="D4714" s="803"/>
      <c r="E4714" s="804"/>
      <c r="F4714" s="502"/>
      <c r="G4714" s="502"/>
      <c r="H4714" s="502"/>
    </row>
    <row r="4715" spans="4:8" s="5" customFormat="1" x14ac:dyDescent="0.2">
      <c r="D4715" s="803"/>
      <c r="E4715" s="804"/>
      <c r="F4715" s="502"/>
      <c r="G4715" s="502"/>
      <c r="H4715" s="502"/>
    </row>
    <row r="4716" spans="4:8" s="5" customFormat="1" x14ac:dyDescent="0.2">
      <c r="D4716" s="803"/>
      <c r="E4716" s="804"/>
      <c r="F4716" s="502"/>
      <c r="G4716" s="502"/>
      <c r="H4716" s="502"/>
    </row>
    <row r="4717" spans="4:8" s="5" customFormat="1" x14ac:dyDescent="0.2">
      <c r="D4717" s="803"/>
      <c r="E4717" s="804"/>
      <c r="F4717" s="502"/>
      <c r="G4717" s="502"/>
      <c r="H4717" s="502"/>
    </row>
    <row r="4718" spans="4:8" s="5" customFormat="1" x14ac:dyDescent="0.2">
      <c r="D4718" s="803"/>
      <c r="E4718" s="804"/>
      <c r="F4718" s="502"/>
      <c r="G4718" s="502"/>
      <c r="H4718" s="502"/>
    </row>
    <row r="4719" spans="4:8" s="5" customFormat="1" x14ac:dyDescent="0.2">
      <c r="D4719" s="803"/>
      <c r="E4719" s="804"/>
      <c r="F4719" s="502"/>
      <c r="G4719" s="502"/>
      <c r="H4719" s="502"/>
    </row>
    <row r="4720" spans="4:8" s="5" customFormat="1" x14ac:dyDescent="0.2">
      <c r="D4720" s="803"/>
      <c r="E4720" s="804"/>
      <c r="F4720" s="502"/>
      <c r="G4720" s="502"/>
      <c r="H4720" s="502"/>
    </row>
    <row r="4721" spans="4:8" s="5" customFormat="1" x14ac:dyDescent="0.2">
      <c r="D4721" s="803"/>
      <c r="E4721" s="804"/>
      <c r="F4721" s="502"/>
      <c r="G4721" s="502"/>
      <c r="H4721" s="502"/>
    </row>
    <row r="4722" spans="4:8" s="5" customFormat="1" x14ac:dyDescent="0.2">
      <c r="D4722" s="803"/>
      <c r="E4722" s="804"/>
      <c r="F4722" s="502"/>
      <c r="G4722" s="502"/>
      <c r="H4722" s="502"/>
    </row>
    <row r="4723" spans="4:8" s="5" customFormat="1" x14ac:dyDescent="0.2">
      <c r="D4723" s="803"/>
      <c r="E4723" s="804"/>
      <c r="F4723" s="502"/>
      <c r="G4723" s="502"/>
      <c r="H4723" s="502"/>
    </row>
    <row r="4724" spans="4:8" s="5" customFormat="1" x14ac:dyDescent="0.2">
      <c r="D4724" s="803"/>
      <c r="E4724" s="804"/>
      <c r="F4724" s="502"/>
      <c r="G4724" s="502"/>
      <c r="H4724" s="502"/>
    </row>
    <row r="4725" spans="4:8" s="5" customFormat="1" x14ac:dyDescent="0.2">
      <c r="D4725" s="803"/>
      <c r="E4725" s="804"/>
      <c r="F4725" s="502"/>
      <c r="G4725" s="502"/>
      <c r="H4725" s="502"/>
    </row>
    <row r="4726" spans="4:8" s="5" customFormat="1" x14ac:dyDescent="0.2">
      <c r="D4726" s="803"/>
      <c r="E4726" s="804"/>
      <c r="F4726" s="502"/>
      <c r="G4726" s="502"/>
      <c r="H4726" s="502"/>
    </row>
    <row r="4727" spans="4:8" s="5" customFormat="1" x14ac:dyDescent="0.2">
      <c r="D4727" s="803"/>
      <c r="E4727" s="804"/>
      <c r="F4727" s="502"/>
      <c r="G4727" s="502"/>
      <c r="H4727" s="502"/>
    </row>
    <row r="4728" spans="4:8" s="5" customFormat="1" x14ac:dyDescent="0.2">
      <c r="D4728" s="803"/>
      <c r="E4728" s="804"/>
      <c r="F4728" s="502"/>
      <c r="G4728" s="502"/>
      <c r="H4728" s="502"/>
    </row>
    <row r="4729" spans="4:8" s="5" customFormat="1" x14ac:dyDescent="0.2">
      <c r="D4729" s="803"/>
      <c r="E4729" s="804"/>
      <c r="F4729" s="502"/>
      <c r="G4729" s="502"/>
      <c r="H4729" s="502"/>
    </row>
    <row r="4730" spans="4:8" s="5" customFormat="1" x14ac:dyDescent="0.2">
      <c r="D4730" s="803"/>
      <c r="E4730" s="804"/>
      <c r="F4730" s="502"/>
      <c r="G4730" s="502"/>
      <c r="H4730" s="502"/>
    </row>
    <row r="4731" spans="4:8" s="5" customFormat="1" x14ac:dyDescent="0.2">
      <c r="D4731" s="803"/>
      <c r="E4731" s="804"/>
      <c r="F4731" s="502"/>
      <c r="G4731" s="502"/>
      <c r="H4731" s="502"/>
    </row>
    <row r="4732" spans="4:8" s="5" customFormat="1" x14ac:dyDescent="0.2">
      <c r="D4732" s="803"/>
      <c r="E4732" s="804"/>
      <c r="F4732" s="502"/>
      <c r="G4732" s="502"/>
      <c r="H4732" s="502"/>
    </row>
    <row r="4733" spans="4:8" s="5" customFormat="1" x14ac:dyDescent="0.2">
      <c r="D4733" s="803"/>
      <c r="E4733" s="804"/>
      <c r="F4733" s="502"/>
      <c r="G4733" s="502"/>
      <c r="H4733" s="502"/>
    </row>
    <row r="4734" spans="4:8" s="5" customFormat="1" x14ac:dyDescent="0.2">
      <c r="D4734" s="803"/>
      <c r="E4734" s="804"/>
      <c r="F4734" s="502"/>
      <c r="G4734" s="502"/>
      <c r="H4734" s="502"/>
    </row>
    <row r="4735" spans="4:8" s="5" customFormat="1" x14ac:dyDescent="0.2">
      <c r="D4735" s="803"/>
      <c r="E4735" s="804"/>
      <c r="F4735" s="502"/>
      <c r="G4735" s="502"/>
      <c r="H4735" s="502"/>
    </row>
    <row r="4736" spans="4:8" s="5" customFormat="1" x14ac:dyDescent="0.2">
      <c r="D4736" s="803"/>
      <c r="E4736" s="804"/>
      <c r="F4736" s="502"/>
      <c r="G4736" s="502"/>
      <c r="H4736" s="502"/>
    </row>
    <row r="4737" spans="4:8" s="5" customFormat="1" x14ac:dyDescent="0.2">
      <c r="D4737" s="803"/>
      <c r="E4737" s="804"/>
      <c r="F4737" s="502"/>
      <c r="G4737" s="502"/>
      <c r="H4737" s="502"/>
    </row>
    <row r="4738" spans="4:8" s="5" customFormat="1" x14ac:dyDescent="0.2">
      <c r="D4738" s="803"/>
      <c r="E4738" s="804"/>
      <c r="F4738" s="502"/>
      <c r="G4738" s="502"/>
      <c r="H4738" s="502"/>
    </row>
    <row r="4739" spans="4:8" s="5" customFormat="1" x14ac:dyDescent="0.2">
      <c r="D4739" s="803"/>
      <c r="E4739" s="804"/>
      <c r="F4739" s="502"/>
      <c r="G4739" s="502"/>
      <c r="H4739" s="502"/>
    </row>
    <row r="4740" spans="4:8" s="5" customFormat="1" x14ac:dyDescent="0.2">
      <c r="D4740" s="803"/>
      <c r="E4740" s="804"/>
      <c r="F4740" s="502"/>
      <c r="G4740" s="502"/>
      <c r="H4740" s="502"/>
    </row>
    <row r="4741" spans="4:8" s="5" customFormat="1" x14ac:dyDescent="0.2">
      <c r="D4741" s="803"/>
      <c r="E4741" s="804"/>
      <c r="F4741" s="502"/>
      <c r="G4741" s="502"/>
      <c r="H4741" s="502"/>
    </row>
    <row r="4742" spans="4:8" s="5" customFormat="1" x14ac:dyDescent="0.2">
      <c r="D4742" s="803"/>
      <c r="E4742" s="804"/>
      <c r="F4742" s="502"/>
      <c r="G4742" s="502"/>
      <c r="H4742" s="502"/>
    </row>
    <row r="4743" spans="4:8" s="5" customFormat="1" x14ac:dyDescent="0.2">
      <c r="D4743" s="803"/>
      <c r="E4743" s="804"/>
      <c r="F4743" s="502"/>
      <c r="G4743" s="502"/>
      <c r="H4743" s="502"/>
    </row>
    <row r="4744" spans="4:8" s="5" customFormat="1" x14ac:dyDescent="0.2">
      <c r="D4744" s="803"/>
      <c r="E4744" s="804"/>
      <c r="F4744" s="502"/>
      <c r="G4744" s="502"/>
      <c r="H4744" s="502"/>
    </row>
    <row r="4745" spans="4:8" s="5" customFormat="1" x14ac:dyDescent="0.2">
      <c r="D4745" s="803"/>
      <c r="E4745" s="804"/>
      <c r="F4745" s="502"/>
      <c r="G4745" s="502"/>
      <c r="H4745" s="502"/>
    </row>
    <row r="4746" spans="4:8" s="5" customFormat="1" x14ac:dyDescent="0.2">
      <c r="D4746" s="803"/>
      <c r="E4746" s="804"/>
      <c r="F4746" s="502"/>
      <c r="G4746" s="502"/>
      <c r="H4746" s="502"/>
    </row>
    <row r="4747" spans="4:8" s="5" customFormat="1" x14ac:dyDescent="0.2">
      <c r="D4747" s="803"/>
      <c r="E4747" s="804"/>
      <c r="F4747" s="502"/>
      <c r="G4747" s="502"/>
      <c r="H4747" s="502"/>
    </row>
    <row r="4748" spans="4:8" s="5" customFormat="1" x14ac:dyDescent="0.2">
      <c r="D4748" s="803"/>
      <c r="E4748" s="804"/>
      <c r="F4748" s="502"/>
      <c r="G4748" s="502"/>
      <c r="H4748" s="502"/>
    </row>
    <row r="4749" spans="4:8" s="5" customFormat="1" x14ac:dyDescent="0.2">
      <c r="D4749" s="803"/>
      <c r="E4749" s="804"/>
      <c r="F4749" s="502"/>
      <c r="G4749" s="502"/>
      <c r="H4749" s="502"/>
    </row>
    <row r="4750" spans="4:8" s="5" customFormat="1" x14ac:dyDescent="0.2">
      <c r="D4750" s="803"/>
      <c r="E4750" s="804"/>
      <c r="F4750" s="502"/>
      <c r="G4750" s="502"/>
      <c r="H4750" s="502"/>
    </row>
    <row r="4751" spans="4:8" s="5" customFormat="1" x14ac:dyDescent="0.2">
      <c r="D4751" s="803"/>
      <c r="E4751" s="804"/>
      <c r="F4751" s="502"/>
      <c r="G4751" s="502"/>
      <c r="H4751" s="502"/>
    </row>
    <row r="4752" spans="4:8" s="5" customFormat="1" x14ac:dyDescent="0.2">
      <c r="D4752" s="803"/>
      <c r="E4752" s="804"/>
      <c r="F4752" s="502"/>
      <c r="G4752" s="502"/>
      <c r="H4752" s="502"/>
    </row>
    <row r="4753" spans="4:8" s="5" customFormat="1" x14ac:dyDescent="0.2">
      <c r="D4753" s="803"/>
      <c r="E4753" s="804"/>
      <c r="F4753" s="502"/>
      <c r="G4753" s="502"/>
      <c r="H4753" s="502"/>
    </row>
    <row r="4754" spans="4:8" s="5" customFormat="1" x14ac:dyDescent="0.2">
      <c r="D4754" s="803"/>
      <c r="E4754" s="804"/>
      <c r="F4754" s="502"/>
      <c r="G4754" s="502"/>
      <c r="H4754" s="502"/>
    </row>
    <row r="4755" spans="4:8" s="5" customFormat="1" x14ac:dyDescent="0.2">
      <c r="D4755" s="803"/>
      <c r="E4755" s="804"/>
      <c r="F4755" s="502"/>
      <c r="G4755" s="502"/>
      <c r="H4755" s="502"/>
    </row>
    <row r="4756" spans="4:8" s="5" customFormat="1" x14ac:dyDescent="0.2">
      <c r="D4756" s="803"/>
      <c r="E4756" s="804"/>
      <c r="F4756" s="502"/>
      <c r="G4756" s="502"/>
      <c r="H4756" s="502"/>
    </row>
    <row r="4757" spans="4:8" s="5" customFormat="1" x14ac:dyDescent="0.2">
      <c r="D4757" s="803"/>
      <c r="E4757" s="804"/>
      <c r="F4757" s="502"/>
      <c r="G4757" s="502"/>
      <c r="H4757" s="502"/>
    </row>
    <row r="4758" spans="4:8" s="5" customFormat="1" x14ac:dyDescent="0.2">
      <c r="D4758" s="803"/>
      <c r="E4758" s="804"/>
      <c r="F4758" s="502"/>
      <c r="G4758" s="502"/>
      <c r="H4758" s="502"/>
    </row>
    <row r="4759" spans="4:8" s="5" customFormat="1" x14ac:dyDescent="0.2">
      <c r="D4759" s="803"/>
      <c r="E4759" s="804"/>
      <c r="F4759" s="502"/>
      <c r="G4759" s="502"/>
      <c r="H4759" s="502"/>
    </row>
    <row r="4760" spans="4:8" s="5" customFormat="1" x14ac:dyDescent="0.2">
      <c r="D4760" s="803"/>
      <c r="E4760" s="804"/>
      <c r="F4760" s="502"/>
      <c r="G4760" s="502"/>
      <c r="H4760" s="502"/>
    </row>
    <row r="4761" spans="4:8" s="5" customFormat="1" x14ac:dyDescent="0.2">
      <c r="D4761" s="803"/>
      <c r="E4761" s="804"/>
      <c r="F4761" s="502"/>
      <c r="G4761" s="502"/>
      <c r="H4761" s="502"/>
    </row>
    <row r="4762" spans="4:8" s="5" customFormat="1" x14ac:dyDescent="0.2">
      <c r="D4762" s="803"/>
      <c r="E4762" s="804"/>
      <c r="F4762" s="502"/>
      <c r="G4762" s="502"/>
      <c r="H4762" s="502"/>
    </row>
    <row r="4763" spans="4:8" s="5" customFormat="1" x14ac:dyDescent="0.2">
      <c r="D4763" s="803"/>
      <c r="E4763" s="804"/>
      <c r="F4763" s="502"/>
      <c r="G4763" s="502"/>
      <c r="H4763" s="502"/>
    </row>
    <row r="4764" spans="4:8" s="5" customFormat="1" x14ac:dyDescent="0.2">
      <c r="D4764" s="803"/>
      <c r="E4764" s="804"/>
      <c r="F4764" s="502"/>
      <c r="G4764" s="502"/>
      <c r="H4764" s="502"/>
    </row>
    <row r="4765" spans="4:8" s="5" customFormat="1" x14ac:dyDescent="0.2">
      <c r="D4765" s="803"/>
      <c r="E4765" s="804"/>
      <c r="F4765" s="502"/>
      <c r="G4765" s="502"/>
      <c r="H4765" s="502"/>
    </row>
    <row r="4766" spans="4:8" s="5" customFormat="1" x14ac:dyDescent="0.2">
      <c r="D4766" s="803"/>
      <c r="E4766" s="804"/>
      <c r="F4766" s="502"/>
      <c r="G4766" s="502"/>
      <c r="H4766" s="502"/>
    </row>
    <row r="4767" spans="4:8" s="5" customFormat="1" x14ac:dyDescent="0.2">
      <c r="D4767" s="803"/>
      <c r="E4767" s="804"/>
      <c r="F4767" s="502"/>
      <c r="G4767" s="502"/>
      <c r="H4767" s="502"/>
    </row>
    <row r="4768" spans="4:8" s="5" customFormat="1" x14ac:dyDescent="0.2">
      <c r="D4768" s="803"/>
      <c r="E4768" s="804"/>
      <c r="F4768" s="502"/>
      <c r="G4768" s="502"/>
      <c r="H4768" s="502"/>
    </row>
    <row r="4769" spans="4:8" s="5" customFormat="1" x14ac:dyDescent="0.2">
      <c r="D4769" s="803"/>
      <c r="E4769" s="804"/>
      <c r="F4769" s="502"/>
      <c r="G4769" s="502"/>
      <c r="H4769" s="502"/>
    </row>
    <row r="4770" spans="4:8" s="5" customFormat="1" x14ac:dyDescent="0.2">
      <c r="D4770" s="803"/>
      <c r="E4770" s="804"/>
      <c r="F4770" s="502"/>
      <c r="G4770" s="502"/>
      <c r="H4770" s="502"/>
    </row>
    <row r="4771" spans="4:8" s="5" customFormat="1" x14ac:dyDescent="0.2">
      <c r="D4771" s="803"/>
      <c r="E4771" s="804"/>
      <c r="F4771" s="502"/>
      <c r="G4771" s="502"/>
      <c r="H4771" s="502"/>
    </row>
    <row r="4772" spans="4:8" s="5" customFormat="1" x14ac:dyDescent="0.2">
      <c r="D4772" s="803"/>
      <c r="E4772" s="804"/>
      <c r="F4772" s="502"/>
      <c r="G4772" s="502"/>
      <c r="H4772" s="502"/>
    </row>
    <row r="4773" spans="4:8" s="5" customFormat="1" x14ac:dyDescent="0.2">
      <c r="D4773" s="803"/>
      <c r="E4773" s="804"/>
      <c r="F4773" s="502"/>
      <c r="G4773" s="502"/>
      <c r="H4773" s="502"/>
    </row>
    <row r="4774" spans="4:8" s="5" customFormat="1" x14ac:dyDescent="0.2">
      <c r="D4774" s="803"/>
      <c r="E4774" s="804"/>
      <c r="F4774" s="502"/>
      <c r="G4774" s="502"/>
      <c r="H4774" s="502"/>
    </row>
    <row r="4775" spans="4:8" s="5" customFormat="1" x14ac:dyDescent="0.2">
      <c r="D4775" s="803"/>
      <c r="E4775" s="804"/>
      <c r="F4775" s="502"/>
      <c r="G4775" s="502"/>
      <c r="H4775" s="502"/>
    </row>
    <row r="4776" spans="4:8" s="5" customFormat="1" x14ac:dyDescent="0.2">
      <c r="D4776" s="803"/>
      <c r="E4776" s="804"/>
      <c r="F4776" s="502"/>
      <c r="G4776" s="502"/>
      <c r="H4776" s="502"/>
    </row>
    <row r="4777" spans="4:8" s="5" customFormat="1" x14ac:dyDescent="0.2">
      <c r="D4777" s="803"/>
      <c r="E4777" s="804"/>
      <c r="F4777" s="502"/>
      <c r="G4777" s="502"/>
      <c r="H4777" s="502"/>
    </row>
    <row r="4778" spans="4:8" s="5" customFormat="1" x14ac:dyDescent="0.2">
      <c r="D4778" s="803"/>
      <c r="E4778" s="804"/>
      <c r="F4778" s="502"/>
      <c r="G4778" s="502"/>
      <c r="H4778" s="502"/>
    </row>
    <row r="4779" spans="4:8" s="5" customFormat="1" x14ac:dyDescent="0.2">
      <c r="D4779" s="803"/>
      <c r="E4779" s="804"/>
      <c r="F4779" s="502"/>
      <c r="G4779" s="502"/>
      <c r="H4779" s="502"/>
    </row>
    <row r="4780" spans="4:8" s="5" customFormat="1" x14ac:dyDescent="0.2">
      <c r="D4780" s="803"/>
      <c r="E4780" s="804"/>
      <c r="F4780" s="502"/>
      <c r="G4780" s="502"/>
      <c r="H4780" s="502"/>
    </row>
    <row r="4781" spans="4:8" s="5" customFormat="1" x14ac:dyDescent="0.2">
      <c r="D4781" s="803"/>
      <c r="E4781" s="804"/>
      <c r="F4781" s="502"/>
      <c r="G4781" s="502"/>
      <c r="H4781" s="502"/>
    </row>
    <row r="4782" spans="4:8" s="5" customFormat="1" x14ac:dyDescent="0.2">
      <c r="D4782" s="803"/>
      <c r="E4782" s="804"/>
      <c r="F4782" s="502"/>
      <c r="G4782" s="502"/>
      <c r="H4782" s="502"/>
    </row>
    <row r="4783" spans="4:8" s="5" customFormat="1" x14ac:dyDescent="0.2">
      <c r="D4783" s="803"/>
      <c r="E4783" s="804"/>
      <c r="F4783" s="502"/>
      <c r="G4783" s="502"/>
      <c r="H4783" s="502"/>
    </row>
    <row r="4784" spans="4:8" s="5" customFormat="1" x14ac:dyDescent="0.2">
      <c r="D4784" s="803"/>
      <c r="E4784" s="804"/>
      <c r="F4784" s="502"/>
      <c r="G4784" s="502"/>
      <c r="H4784" s="502"/>
    </row>
    <row r="4785" spans="4:8" s="5" customFormat="1" x14ac:dyDescent="0.2">
      <c r="D4785" s="803"/>
      <c r="E4785" s="804"/>
      <c r="F4785" s="502"/>
      <c r="G4785" s="502"/>
      <c r="H4785" s="502"/>
    </row>
    <row r="4786" spans="4:8" s="5" customFormat="1" x14ac:dyDescent="0.2">
      <c r="D4786" s="803"/>
      <c r="E4786" s="804"/>
      <c r="F4786" s="502"/>
      <c r="G4786" s="502"/>
      <c r="H4786" s="502"/>
    </row>
    <row r="4787" spans="4:8" s="5" customFormat="1" x14ac:dyDescent="0.2">
      <c r="D4787" s="803"/>
      <c r="E4787" s="804"/>
      <c r="F4787" s="502"/>
      <c r="G4787" s="502"/>
      <c r="H4787" s="502"/>
    </row>
    <row r="4788" spans="4:8" s="5" customFormat="1" x14ac:dyDescent="0.2">
      <c r="D4788" s="803"/>
      <c r="E4788" s="804"/>
      <c r="F4788" s="502"/>
      <c r="G4788" s="502"/>
      <c r="H4788" s="502"/>
    </row>
    <row r="4789" spans="4:8" s="5" customFormat="1" x14ac:dyDescent="0.2">
      <c r="D4789" s="803"/>
      <c r="E4789" s="804"/>
      <c r="F4789" s="502"/>
      <c r="G4789" s="502"/>
      <c r="H4789" s="502"/>
    </row>
    <row r="4790" spans="4:8" s="5" customFormat="1" x14ac:dyDescent="0.2">
      <c r="D4790" s="803"/>
      <c r="E4790" s="804"/>
      <c r="F4790" s="502"/>
      <c r="G4790" s="502"/>
      <c r="H4790" s="502"/>
    </row>
    <row r="4791" spans="4:8" s="5" customFormat="1" x14ac:dyDescent="0.2">
      <c r="D4791" s="803"/>
      <c r="E4791" s="804"/>
      <c r="F4791" s="502"/>
      <c r="G4791" s="502"/>
      <c r="H4791" s="502"/>
    </row>
    <row r="4792" spans="4:8" s="5" customFormat="1" x14ac:dyDescent="0.2">
      <c r="D4792" s="803"/>
      <c r="E4792" s="804"/>
      <c r="F4792" s="502"/>
      <c r="G4792" s="502"/>
      <c r="H4792" s="502"/>
    </row>
    <row r="4793" spans="4:8" s="5" customFormat="1" x14ac:dyDescent="0.2">
      <c r="D4793" s="803"/>
      <c r="E4793" s="804"/>
      <c r="F4793" s="502"/>
      <c r="G4793" s="502"/>
      <c r="H4793" s="502"/>
    </row>
    <row r="4794" spans="4:8" s="5" customFormat="1" x14ac:dyDescent="0.2">
      <c r="D4794" s="803"/>
      <c r="E4794" s="804"/>
      <c r="F4794" s="502"/>
      <c r="G4794" s="502"/>
      <c r="H4794" s="502"/>
    </row>
    <row r="4795" spans="4:8" s="5" customFormat="1" x14ac:dyDescent="0.2">
      <c r="D4795" s="803"/>
      <c r="E4795" s="804"/>
      <c r="F4795" s="502"/>
      <c r="G4795" s="502"/>
      <c r="H4795" s="502"/>
    </row>
    <row r="4796" spans="4:8" s="5" customFormat="1" x14ac:dyDescent="0.2">
      <c r="D4796" s="803"/>
      <c r="E4796" s="804"/>
      <c r="F4796" s="502"/>
      <c r="G4796" s="502"/>
      <c r="H4796" s="502"/>
    </row>
    <row r="4797" spans="4:8" s="5" customFormat="1" x14ac:dyDescent="0.2">
      <c r="D4797" s="803"/>
      <c r="E4797" s="804"/>
      <c r="F4797" s="502"/>
      <c r="G4797" s="502"/>
      <c r="H4797" s="502"/>
    </row>
    <row r="4798" spans="4:8" s="5" customFormat="1" x14ac:dyDescent="0.2">
      <c r="D4798" s="803"/>
      <c r="E4798" s="804"/>
      <c r="F4798" s="502"/>
      <c r="G4798" s="502"/>
      <c r="H4798" s="502"/>
    </row>
    <row r="4799" spans="4:8" s="5" customFormat="1" x14ac:dyDescent="0.2">
      <c r="D4799" s="803"/>
      <c r="E4799" s="804"/>
      <c r="F4799" s="502"/>
      <c r="G4799" s="502"/>
      <c r="H4799" s="502"/>
    </row>
    <row r="4800" spans="4:8" s="5" customFormat="1" x14ac:dyDescent="0.2">
      <c r="D4800" s="803"/>
      <c r="E4800" s="804"/>
      <c r="F4800" s="502"/>
      <c r="G4800" s="502"/>
      <c r="H4800" s="502"/>
    </row>
    <row r="4801" spans="4:8" s="5" customFormat="1" x14ac:dyDescent="0.2">
      <c r="D4801" s="803"/>
      <c r="E4801" s="804"/>
      <c r="F4801" s="502"/>
      <c r="G4801" s="502"/>
      <c r="H4801" s="502"/>
    </row>
    <row r="4802" spans="4:8" s="5" customFormat="1" x14ac:dyDescent="0.2">
      <c r="D4802" s="803"/>
      <c r="E4802" s="804"/>
      <c r="F4802" s="502"/>
      <c r="G4802" s="502"/>
      <c r="H4802" s="502"/>
    </row>
    <row r="4803" spans="4:8" s="5" customFormat="1" x14ac:dyDescent="0.2">
      <c r="D4803" s="803"/>
      <c r="E4803" s="804"/>
      <c r="F4803" s="502"/>
      <c r="G4803" s="502"/>
      <c r="H4803" s="502"/>
    </row>
    <row r="4804" spans="4:8" s="5" customFormat="1" x14ac:dyDescent="0.2">
      <c r="D4804" s="803"/>
      <c r="E4804" s="804"/>
      <c r="F4804" s="502"/>
      <c r="G4804" s="502"/>
      <c r="H4804" s="502"/>
    </row>
    <row r="4805" spans="4:8" s="5" customFormat="1" x14ac:dyDescent="0.2">
      <c r="D4805" s="803"/>
      <c r="E4805" s="804"/>
      <c r="F4805" s="502"/>
      <c r="G4805" s="502"/>
      <c r="H4805" s="502"/>
    </row>
    <row r="4806" spans="4:8" s="5" customFormat="1" x14ac:dyDescent="0.2">
      <c r="D4806" s="803"/>
      <c r="E4806" s="804"/>
      <c r="F4806" s="502"/>
      <c r="G4806" s="502"/>
      <c r="H4806" s="502"/>
    </row>
    <row r="4807" spans="4:8" s="5" customFormat="1" x14ac:dyDescent="0.2">
      <c r="D4807" s="803"/>
      <c r="E4807" s="804"/>
      <c r="F4807" s="502"/>
      <c r="G4807" s="502"/>
      <c r="H4807" s="502"/>
    </row>
    <row r="4808" spans="4:8" s="5" customFormat="1" x14ac:dyDescent="0.2">
      <c r="D4808" s="803"/>
      <c r="E4808" s="804"/>
      <c r="F4808" s="502"/>
      <c r="G4808" s="502"/>
      <c r="H4808" s="502"/>
    </row>
    <row r="4809" spans="4:8" s="5" customFormat="1" x14ac:dyDescent="0.2">
      <c r="D4809" s="803"/>
      <c r="E4809" s="804"/>
      <c r="F4809" s="502"/>
      <c r="G4809" s="502"/>
      <c r="H4809" s="502"/>
    </row>
    <row r="4810" spans="4:8" s="5" customFormat="1" x14ac:dyDescent="0.2">
      <c r="D4810" s="803"/>
      <c r="E4810" s="804"/>
      <c r="F4810" s="502"/>
      <c r="G4810" s="502"/>
      <c r="H4810" s="502"/>
    </row>
    <row r="4811" spans="4:8" s="5" customFormat="1" x14ac:dyDescent="0.2">
      <c r="D4811" s="803"/>
      <c r="E4811" s="804"/>
      <c r="F4811" s="502"/>
      <c r="G4811" s="502"/>
      <c r="H4811" s="502"/>
    </row>
    <row r="4812" spans="4:8" s="5" customFormat="1" x14ac:dyDescent="0.2">
      <c r="D4812" s="803"/>
      <c r="E4812" s="804"/>
      <c r="F4812" s="502"/>
      <c r="G4812" s="502"/>
      <c r="H4812" s="502"/>
    </row>
    <row r="4813" spans="4:8" s="5" customFormat="1" x14ac:dyDescent="0.2">
      <c r="D4813" s="803"/>
      <c r="E4813" s="804"/>
      <c r="F4813" s="502"/>
      <c r="G4813" s="502"/>
      <c r="H4813" s="502"/>
    </row>
    <row r="4814" spans="4:8" s="5" customFormat="1" x14ac:dyDescent="0.2">
      <c r="D4814" s="803"/>
      <c r="E4814" s="804"/>
      <c r="F4814" s="502"/>
      <c r="G4814" s="502"/>
      <c r="H4814" s="502"/>
    </row>
    <row r="4815" spans="4:8" s="5" customFormat="1" x14ac:dyDescent="0.2">
      <c r="D4815" s="803"/>
      <c r="E4815" s="804"/>
      <c r="F4815" s="502"/>
      <c r="G4815" s="502"/>
      <c r="H4815" s="502"/>
    </row>
    <row r="4816" spans="4:8" s="5" customFormat="1" x14ac:dyDescent="0.2">
      <c r="D4816" s="803"/>
      <c r="E4816" s="804"/>
      <c r="F4816" s="502"/>
      <c r="G4816" s="502"/>
      <c r="H4816" s="502"/>
    </row>
    <row r="4817" spans="4:8" s="5" customFormat="1" x14ac:dyDescent="0.2">
      <c r="D4817" s="803"/>
      <c r="E4817" s="804"/>
      <c r="F4817" s="502"/>
      <c r="G4817" s="502"/>
      <c r="H4817" s="502"/>
    </row>
    <row r="4818" spans="4:8" s="5" customFormat="1" x14ac:dyDescent="0.2">
      <c r="D4818" s="803"/>
      <c r="E4818" s="804"/>
      <c r="F4818" s="502"/>
      <c r="G4818" s="502"/>
      <c r="H4818" s="502"/>
    </row>
    <row r="4819" spans="4:8" s="5" customFormat="1" x14ac:dyDescent="0.2">
      <c r="D4819" s="803"/>
      <c r="E4819" s="804"/>
      <c r="F4819" s="502"/>
      <c r="G4819" s="502"/>
      <c r="H4819" s="502"/>
    </row>
    <row r="4820" spans="4:8" s="5" customFormat="1" x14ac:dyDescent="0.2">
      <c r="D4820" s="803"/>
      <c r="E4820" s="804"/>
      <c r="F4820" s="502"/>
      <c r="G4820" s="502"/>
      <c r="H4820" s="502"/>
    </row>
    <row r="4821" spans="4:8" s="5" customFormat="1" x14ac:dyDescent="0.2">
      <c r="D4821" s="803"/>
      <c r="E4821" s="804"/>
      <c r="F4821" s="502"/>
      <c r="G4821" s="502"/>
      <c r="H4821" s="502"/>
    </row>
    <row r="4822" spans="4:8" s="5" customFormat="1" x14ac:dyDescent="0.2">
      <c r="D4822" s="803"/>
      <c r="E4822" s="804"/>
      <c r="F4822" s="502"/>
      <c r="G4822" s="502"/>
      <c r="H4822" s="502"/>
    </row>
    <row r="4823" spans="4:8" s="5" customFormat="1" x14ac:dyDescent="0.2">
      <c r="D4823" s="803"/>
      <c r="E4823" s="804"/>
      <c r="F4823" s="502"/>
      <c r="G4823" s="502"/>
      <c r="H4823" s="502"/>
    </row>
    <row r="4824" spans="4:8" s="5" customFormat="1" x14ac:dyDescent="0.2">
      <c r="D4824" s="803"/>
      <c r="E4824" s="804"/>
      <c r="F4824" s="502"/>
      <c r="G4824" s="502"/>
      <c r="H4824" s="502"/>
    </row>
    <row r="4825" spans="4:8" s="5" customFormat="1" x14ac:dyDescent="0.2">
      <c r="D4825" s="803"/>
      <c r="E4825" s="804"/>
      <c r="F4825" s="502"/>
      <c r="G4825" s="502"/>
      <c r="H4825" s="502"/>
    </row>
    <row r="4826" spans="4:8" s="5" customFormat="1" x14ac:dyDescent="0.2">
      <c r="D4826" s="803"/>
      <c r="E4826" s="804"/>
      <c r="F4826" s="502"/>
      <c r="G4826" s="502"/>
      <c r="H4826" s="502"/>
    </row>
    <row r="4827" spans="4:8" s="5" customFormat="1" x14ac:dyDescent="0.2">
      <c r="D4827" s="803"/>
      <c r="E4827" s="804"/>
      <c r="F4827" s="502"/>
      <c r="G4827" s="502"/>
      <c r="H4827" s="502"/>
    </row>
    <row r="4828" spans="4:8" s="5" customFormat="1" x14ac:dyDescent="0.2">
      <c r="D4828" s="803"/>
      <c r="E4828" s="804"/>
      <c r="F4828" s="502"/>
      <c r="G4828" s="502"/>
      <c r="H4828" s="502"/>
    </row>
    <row r="4829" spans="4:8" s="5" customFormat="1" x14ac:dyDescent="0.2">
      <c r="D4829" s="803"/>
      <c r="E4829" s="804"/>
      <c r="F4829" s="502"/>
      <c r="G4829" s="502"/>
      <c r="H4829" s="502"/>
    </row>
    <row r="4830" spans="4:8" s="5" customFormat="1" x14ac:dyDescent="0.2">
      <c r="D4830" s="803"/>
      <c r="E4830" s="804"/>
      <c r="F4830" s="502"/>
      <c r="G4830" s="502"/>
      <c r="H4830" s="502"/>
    </row>
    <row r="4831" spans="4:8" s="5" customFormat="1" x14ac:dyDescent="0.2">
      <c r="D4831" s="803"/>
      <c r="E4831" s="804"/>
      <c r="F4831" s="502"/>
      <c r="G4831" s="502"/>
      <c r="H4831" s="502"/>
    </row>
    <row r="4832" spans="4:8" s="5" customFormat="1" x14ac:dyDescent="0.2">
      <c r="D4832" s="803"/>
      <c r="E4832" s="804"/>
      <c r="F4832" s="502"/>
      <c r="G4832" s="502"/>
      <c r="H4832" s="502"/>
    </row>
    <row r="4833" spans="4:8" s="5" customFormat="1" x14ac:dyDescent="0.2">
      <c r="D4833" s="803"/>
      <c r="E4833" s="804"/>
      <c r="F4833" s="502"/>
      <c r="G4833" s="502"/>
      <c r="H4833" s="502"/>
    </row>
    <row r="4834" spans="4:8" s="5" customFormat="1" x14ac:dyDescent="0.2">
      <c r="D4834" s="803"/>
      <c r="E4834" s="804"/>
      <c r="F4834" s="502"/>
      <c r="G4834" s="502"/>
      <c r="H4834" s="502"/>
    </row>
    <row r="4835" spans="4:8" s="5" customFormat="1" x14ac:dyDescent="0.2">
      <c r="D4835" s="803"/>
      <c r="E4835" s="804"/>
      <c r="F4835" s="502"/>
      <c r="G4835" s="502"/>
      <c r="H4835" s="502"/>
    </row>
    <row r="4836" spans="4:8" s="5" customFormat="1" x14ac:dyDescent="0.2">
      <c r="D4836" s="803"/>
      <c r="E4836" s="804"/>
      <c r="F4836" s="502"/>
      <c r="G4836" s="502"/>
      <c r="H4836" s="502"/>
    </row>
    <row r="4837" spans="4:8" s="5" customFormat="1" x14ac:dyDescent="0.2">
      <c r="D4837" s="803"/>
      <c r="E4837" s="804"/>
      <c r="F4837" s="502"/>
      <c r="G4837" s="502"/>
      <c r="H4837" s="502"/>
    </row>
    <row r="4838" spans="4:8" s="5" customFormat="1" x14ac:dyDescent="0.2">
      <c r="D4838" s="803"/>
      <c r="E4838" s="804"/>
      <c r="F4838" s="502"/>
      <c r="G4838" s="502"/>
      <c r="H4838" s="502"/>
    </row>
    <row r="4839" spans="4:8" s="5" customFormat="1" x14ac:dyDescent="0.2">
      <c r="D4839" s="803"/>
      <c r="E4839" s="804"/>
      <c r="F4839" s="502"/>
      <c r="G4839" s="502"/>
      <c r="H4839" s="502"/>
    </row>
    <row r="4840" spans="4:8" s="5" customFormat="1" x14ac:dyDescent="0.2">
      <c r="D4840" s="803"/>
      <c r="E4840" s="804"/>
      <c r="F4840" s="502"/>
      <c r="G4840" s="502"/>
      <c r="H4840" s="502"/>
    </row>
    <row r="4841" spans="4:8" s="5" customFormat="1" x14ac:dyDescent="0.2">
      <c r="D4841" s="803"/>
      <c r="E4841" s="804"/>
      <c r="F4841" s="502"/>
      <c r="G4841" s="502"/>
      <c r="H4841" s="502"/>
    </row>
    <row r="4842" spans="4:8" s="5" customFormat="1" x14ac:dyDescent="0.2">
      <c r="D4842" s="803"/>
      <c r="E4842" s="804"/>
      <c r="F4842" s="502"/>
      <c r="G4842" s="502"/>
      <c r="H4842" s="502"/>
    </row>
    <row r="4843" spans="4:8" s="5" customFormat="1" x14ac:dyDescent="0.2">
      <c r="D4843" s="803"/>
      <c r="E4843" s="804"/>
      <c r="F4843" s="502"/>
      <c r="G4843" s="502"/>
      <c r="H4843" s="502"/>
    </row>
    <row r="4844" spans="4:8" s="5" customFormat="1" x14ac:dyDescent="0.2">
      <c r="D4844" s="803"/>
      <c r="E4844" s="804"/>
      <c r="F4844" s="502"/>
      <c r="G4844" s="502"/>
      <c r="H4844" s="502"/>
    </row>
    <row r="4845" spans="4:8" s="5" customFormat="1" x14ac:dyDescent="0.2">
      <c r="D4845" s="803"/>
      <c r="E4845" s="804"/>
      <c r="F4845" s="502"/>
      <c r="G4845" s="502"/>
      <c r="H4845" s="502"/>
    </row>
    <row r="4846" spans="4:8" s="5" customFormat="1" x14ac:dyDescent="0.2">
      <c r="D4846" s="803"/>
      <c r="E4846" s="804"/>
      <c r="F4846" s="502"/>
      <c r="G4846" s="502"/>
      <c r="H4846" s="502"/>
    </row>
    <row r="4847" spans="4:8" s="5" customFormat="1" x14ac:dyDescent="0.2">
      <c r="D4847" s="803"/>
      <c r="E4847" s="804"/>
      <c r="F4847" s="502"/>
      <c r="G4847" s="502"/>
      <c r="H4847" s="502"/>
    </row>
    <row r="4848" spans="4:8" s="5" customFormat="1" x14ac:dyDescent="0.2">
      <c r="D4848" s="803"/>
      <c r="E4848" s="804"/>
      <c r="F4848" s="502"/>
      <c r="G4848" s="502"/>
      <c r="H4848" s="502"/>
    </row>
    <row r="4849" spans="4:8" s="5" customFormat="1" x14ac:dyDescent="0.2">
      <c r="D4849" s="803"/>
      <c r="E4849" s="804"/>
      <c r="F4849" s="502"/>
      <c r="G4849" s="502"/>
      <c r="H4849" s="502"/>
    </row>
    <row r="4850" spans="4:8" s="5" customFormat="1" x14ac:dyDescent="0.2">
      <c r="D4850" s="803"/>
      <c r="E4850" s="804"/>
      <c r="F4850" s="502"/>
      <c r="G4850" s="502"/>
      <c r="H4850" s="502"/>
    </row>
    <row r="4851" spans="4:8" s="5" customFormat="1" x14ac:dyDescent="0.2">
      <c r="D4851" s="803"/>
      <c r="E4851" s="804"/>
      <c r="F4851" s="502"/>
      <c r="G4851" s="502"/>
      <c r="H4851" s="502"/>
    </row>
    <row r="4852" spans="4:8" s="5" customFormat="1" x14ac:dyDescent="0.2">
      <c r="D4852" s="803"/>
      <c r="E4852" s="804"/>
      <c r="F4852" s="502"/>
      <c r="G4852" s="502"/>
      <c r="H4852" s="502"/>
    </row>
    <row r="4853" spans="4:8" s="5" customFormat="1" x14ac:dyDescent="0.2">
      <c r="D4853" s="803"/>
      <c r="E4853" s="804"/>
      <c r="F4853" s="502"/>
      <c r="G4853" s="502"/>
      <c r="H4853" s="502"/>
    </row>
    <row r="4854" spans="4:8" s="5" customFormat="1" x14ac:dyDescent="0.2">
      <c r="D4854" s="803"/>
      <c r="E4854" s="804"/>
      <c r="F4854" s="502"/>
      <c r="G4854" s="502"/>
      <c r="H4854" s="502"/>
    </row>
    <row r="4855" spans="4:8" s="5" customFormat="1" x14ac:dyDescent="0.2">
      <c r="D4855" s="803"/>
      <c r="E4855" s="804"/>
      <c r="F4855" s="502"/>
      <c r="G4855" s="502"/>
      <c r="H4855" s="502"/>
    </row>
    <row r="4856" spans="4:8" s="5" customFormat="1" x14ac:dyDescent="0.2">
      <c r="D4856" s="803"/>
      <c r="E4856" s="804"/>
      <c r="F4856" s="502"/>
      <c r="G4856" s="502"/>
      <c r="H4856" s="502"/>
    </row>
    <row r="4857" spans="4:8" s="5" customFormat="1" x14ac:dyDescent="0.2">
      <c r="D4857" s="803"/>
      <c r="E4857" s="804"/>
      <c r="F4857" s="502"/>
      <c r="G4857" s="502"/>
      <c r="H4857" s="502"/>
    </row>
    <row r="4858" spans="4:8" s="5" customFormat="1" x14ac:dyDescent="0.2">
      <c r="D4858" s="803"/>
      <c r="E4858" s="804"/>
      <c r="F4858" s="502"/>
      <c r="G4858" s="502"/>
      <c r="H4858" s="502"/>
    </row>
    <row r="4859" spans="4:8" s="5" customFormat="1" x14ac:dyDescent="0.2">
      <c r="D4859" s="803"/>
      <c r="E4859" s="804"/>
      <c r="F4859" s="502"/>
      <c r="G4859" s="502"/>
      <c r="H4859" s="502"/>
    </row>
    <row r="4860" spans="4:8" s="5" customFormat="1" x14ac:dyDescent="0.2">
      <c r="D4860" s="803"/>
      <c r="E4860" s="804"/>
      <c r="F4860" s="502"/>
      <c r="G4860" s="502"/>
      <c r="H4860" s="502"/>
    </row>
    <row r="4861" spans="4:8" s="5" customFormat="1" x14ac:dyDescent="0.2">
      <c r="D4861" s="803"/>
      <c r="E4861" s="804"/>
      <c r="F4861" s="502"/>
      <c r="G4861" s="502"/>
      <c r="H4861" s="502"/>
    </row>
    <row r="4862" spans="4:8" s="5" customFormat="1" x14ac:dyDescent="0.2">
      <c r="D4862" s="803"/>
      <c r="E4862" s="804"/>
      <c r="F4862" s="502"/>
      <c r="G4862" s="502"/>
      <c r="H4862" s="502"/>
    </row>
    <row r="4863" spans="4:8" s="5" customFormat="1" x14ac:dyDescent="0.2">
      <c r="D4863" s="803"/>
      <c r="E4863" s="804"/>
      <c r="F4863" s="502"/>
      <c r="G4863" s="502"/>
      <c r="H4863" s="502"/>
    </row>
    <row r="4864" spans="4:8" s="5" customFormat="1" x14ac:dyDescent="0.2">
      <c r="D4864" s="803"/>
      <c r="E4864" s="804"/>
      <c r="F4864" s="502"/>
      <c r="G4864" s="502"/>
      <c r="H4864" s="502"/>
    </row>
    <row r="4865" spans="4:8" s="5" customFormat="1" x14ac:dyDescent="0.2">
      <c r="D4865" s="803"/>
      <c r="E4865" s="804"/>
      <c r="F4865" s="502"/>
      <c r="G4865" s="502"/>
      <c r="H4865" s="502"/>
    </row>
    <row r="4866" spans="4:8" s="5" customFormat="1" x14ac:dyDescent="0.2">
      <c r="D4866" s="803"/>
      <c r="E4866" s="804"/>
      <c r="F4866" s="502"/>
      <c r="G4866" s="502"/>
      <c r="H4866" s="502"/>
    </row>
    <row r="4867" spans="4:8" s="5" customFormat="1" x14ac:dyDescent="0.2">
      <c r="D4867" s="803"/>
      <c r="E4867" s="804"/>
      <c r="F4867" s="502"/>
      <c r="G4867" s="502"/>
      <c r="H4867" s="502"/>
    </row>
    <row r="4868" spans="4:8" s="5" customFormat="1" x14ac:dyDescent="0.2">
      <c r="D4868" s="803"/>
      <c r="E4868" s="804"/>
      <c r="F4868" s="502"/>
      <c r="G4868" s="502"/>
      <c r="H4868" s="502"/>
    </row>
    <row r="4869" spans="4:8" s="5" customFormat="1" x14ac:dyDescent="0.2">
      <c r="D4869" s="803"/>
      <c r="E4869" s="804"/>
      <c r="F4869" s="502"/>
      <c r="G4869" s="502"/>
      <c r="H4869" s="502"/>
    </row>
    <row r="4870" spans="4:8" s="5" customFormat="1" x14ac:dyDescent="0.2">
      <c r="D4870" s="803"/>
      <c r="E4870" s="804"/>
      <c r="F4870" s="502"/>
      <c r="G4870" s="502"/>
      <c r="H4870" s="502"/>
    </row>
    <row r="4871" spans="4:8" s="5" customFormat="1" x14ac:dyDescent="0.2">
      <c r="D4871" s="803"/>
      <c r="E4871" s="804"/>
      <c r="F4871" s="502"/>
      <c r="G4871" s="502"/>
      <c r="H4871" s="502"/>
    </row>
    <row r="4872" spans="4:8" s="5" customFormat="1" x14ac:dyDescent="0.2">
      <c r="D4872" s="803"/>
      <c r="E4872" s="804"/>
      <c r="F4872" s="502"/>
      <c r="G4872" s="502"/>
      <c r="H4872" s="502"/>
    </row>
    <row r="4873" spans="4:8" s="5" customFormat="1" x14ac:dyDescent="0.2">
      <c r="D4873" s="803"/>
      <c r="E4873" s="804"/>
      <c r="F4873" s="502"/>
      <c r="G4873" s="502"/>
      <c r="H4873" s="502"/>
    </row>
    <row r="4874" spans="4:8" s="5" customFormat="1" x14ac:dyDescent="0.2">
      <c r="D4874" s="803"/>
      <c r="E4874" s="804"/>
      <c r="F4874" s="502"/>
      <c r="G4874" s="502"/>
      <c r="H4874" s="502"/>
    </row>
    <row r="4875" spans="4:8" s="5" customFormat="1" x14ac:dyDescent="0.2">
      <c r="D4875" s="803"/>
      <c r="E4875" s="804"/>
      <c r="F4875" s="502"/>
      <c r="G4875" s="502"/>
      <c r="H4875" s="502"/>
    </row>
    <row r="4876" spans="4:8" s="5" customFormat="1" x14ac:dyDescent="0.2">
      <c r="D4876" s="803"/>
      <c r="E4876" s="804"/>
      <c r="F4876" s="502"/>
      <c r="G4876" s="502"/>
      <c r="H4876" s="502"/>
    </row>
    <row r="4877" spans="4:8" s="5" customFormat="1" x14ac:dyDescent="0.2">
      <c r="D4877" s="803"/>
      <c r="E4877" s="804"/>
      <c r="F4877" s="502"/>
      <c r="G4877" s="502"/>
      <c r="H4877" s="502"/>
    </row>
    <row r="4878" spans="4:8" s="5" customFormat="1" x14ac:dyDescent="0.2">
      <c r="D4878" s="803"/>
      <c r="E4878" s="804"/>
      <c r="F4878" s="502"/>
      <c r="G4878" s="502"/>
      <c r="H4878" s="502"/>
    </row>
    <row r="4879" spans="4:8" s="5" customFormat="1" x14ac:dyDescent="0.2">
      <c r="D4879" s="803"/>
      <c r="E4879" s="804"/>
      <c r="F4879" s="502"/>
      <c r="G4879" s="502"/>
      <c r="H4879" s="502"/>
    </row>
    <row r="4880" spans="4:8" s="5" customFormat="1" x14ac:dyDescent="0.2">
      <c r="D4880" s="803"/>
      <c r="E4880" s="804"/>
      <c r="F4880" s="502"/>
      <c r="G4880" s="502"/>
      <c r="H4880" s="502"/>
    </row>
    <row r="4881" spans="4:8" s="5" customFormat="1" x14ac:dyDescent="0.2">
      <c r="D4881" s="803"/>
      <c r="E4881" s="804"/>
      <c r="F4881" s="502"/>
      <c r="G4881" s="502"/>
      <c r="H4881" s="502"/>
    </row>
    <row r="4882" spans="4:8" s="5" customFormat="1" x14ac:dyDescent="0.2">
      <c r="D4882" s="803"/>
      <c r="E4882" s="804"/>
      <c r="F4882" s="502"/>
      <c r="G4882" s="502"/>
      <c r="H4882" s="502"/>
    </row>
    <row r="4883" spans="4:8" s="5" customFormat="1" x14ac:dyDescent="0.2">
      <c r="D4883" s="803"/>
      <c r="E4883" s="804"/>
      <c r="F4883" s="502"/>
      <c r="G4883" s="502"/>
      <c r="H4883" s="502"/>
    </row>
    <row r="4884" spans="4:8" s="5" customFormat="1" x14ac:dyDescent="0.2">
      <c r="D4884" s="803"/>
      <c r="E4884" s="804"/>
      <c r="F4884" s="502"/>
      <c r="G4884" s="502"/>
      <c r="H4884" s="502"/>
    </row>
    <row r="4885" spans="4:8" s="5" customFormat="1" x14ac:dyDescent="0.2">
      <c r="D4885" s="803"/>
      <c r="E4885" s="804"/>
      <c r="F4885" s="502"/>
      <c r="G4885" s="502"/>
      <c r="H4885" s="502"/>
    </row>
    <row r="4886" spans="4:8" s="5" customFormat="1" x14ac:dyDescent="0.2">
      <c r="D4886" s="803"/>
      <c r="E4886" s="804"/>
      <c r="F4886" s="502"/>
      <c r="G4886" s="502"/>
      <c r="H4886" s="502"/>
    </row>
    <row r="4887" spans="4:8" s="5" customFormat="1" x14ac:dyDescent="0.2">
      <c r="D4887" s="803"/>
      <c r="E4887" s="804"/>
      <c r="F4887" s="502"/>
      <c r="G4887" s="502"/>
      <c r="H4887" s="502"/>
    </row>
    <row r="4888" spans="4:8" s="5" customFormat="1" x14ac:dyDescent="0.2">
      <c r="D4888" s="803"/>
      <c r="E4888" s="804"/>
      <c r="F4888" s="502"/>
      <c r="G4888" s="502"/>
      <c r="H4888" s="502"/>
    </row>
    <row r="4889" spans="4:8" s="5" customFormat="1" x14ac:dyDescent="0.2">
      <c r="D4889" s="803"/>
      <c r="E4889" s="804"/>
      <c r="F4889" s="502"/>
      <c r="G4889" s="502"/>
      <c r="H4889" s="502"/>
    </row>
    <row r="4890" spans="4:8" s="5" customFormat="1" x14ac:dyDescent="0.2">
      <c r="D4890" s="803"/>
      <c r="E4890" s="804"/>
      <c r="F4890" s="502"/>
      <c r="G4890" s="502"/>
      <c r="H4890" s="502"/>
    </row>
    <row r="4891" spans="4:8" s="5" customFormat="1" x14ac:dyDescent="0.2">
      <c r="D4891" s="803"/>
      <c r="E4891" s="804"/>
      <c r="F4891" s="502"/>
      <c r="G4891" s="502"/>
      <c r="H4891" s="502"/>
    </row>
    <row r="4892" spans="4:8" s="5" customFormat="1" x14ac:dyDescent="0.2">
      <c r="D4892" s="803"/>
      <c r="E4892" s="804"/>
      <c r="F4892" s="502"/>
      <c r="G4892" s="502"/>
      <c r="H4892" s="502"/>
    </row>
    <row r="4893" spans="4:8" s="5" customFormat="1" x14ac:dyDescent="0.2">
      <c r="D4893" s="803"/>
      <c r="E4893" s="804"/>
      <c r="F4893" s="502"/>
      <c r="G4893" s="502"/>
      <c r="H4893" s="502"/>
    </row>
    <row r="4894" spans="4:8" s="5" customFormat="1" x14ac:dyDescent="0.2">
      <c r="D4894" s="803"/>
      <c r="E4894" s="804"/>
      <c r="F4894" s="502"/>
      <c r="G4894" s="502"/>
      <c r="H4894" s="502"/>
    </row>
    <row r="4895" spans="4:8" s="5" customFormat="1" x14ac:dyDescent="0.2">
      <c r="D4895" s="803"/>
      <c r="E4895" s="804"/>
      <c r="F4895" s="502"/>
      <c r="G4895" s="502"/>
      <c r="H4895" s="502"/>
    </row>
    <row r="4896" spans="4:8" s="5" customFormat="1" x14ac:dyDescent="0.2">
      <c r="D4896" s="803"/>
      <c r="E4896" s="804"/>
      <c r="F4896" s="502"/>
      <c r="G4896" s="502"/>
      <c r="H4896" s="502"/>
    </row>
    <row r="4897" spans="4:8" s="5" customFormat="1" x14ac:dyDescent="0.2">
      <c r="D4897" s="803"/>
      <c r="E4897" s="804"/>
      <c r="F4897" s="502"/>
      <c r="G4897" s="502"/>
      <c r="H4897" s="502"/>
    </row>
    <row r="4898" spans="4:8" s="5" customFormat="1" x14ac:dyDescent="0.2">
      <c r="D4898" s="803"/>
      <c r="E4898" s="804"/>
      <c r="F4898" s="502"/>
      <c r="G4898" s="502"/>
      <c r="H4898" s="502"/>
    </row>
    <row r="4899" spans="4:8" s="5" customFormat="1" x14ac:dyDescent="0.2">
      <c r="D4899" s="803"/>
      <c r="E4899" s="804"/>
      <c r="F4899" s="502"/>
      <c r="G4899" s="502"/>
      <c r="H4899" s="502"/>
    </row>
    <row r="4900" spans="4:8" s="5" customFormat="1" x14ac:dyDescent="0.2">
      <c r="D4900" s="803"/>
      <c r="E4900" s="804"/>
      <c r="F4900" s="502"/>
      <c r="G4900" s="502"/>
      <c r="H4900" s="502"/>
    </row>
    <row r="4901" spans="4:8" s="5" customFormat="1" x14ac:dyDescent="0.2">
      <c r="D4901" s="803"/>
      <c r="E4901" s="804"/>
      <c r="F4901" s="502"/>
      <c r="G4901" s="502"/>
      <c r="H4901" s="502"/>
    </row>
    <row r="4902" spans="4:8" s="5" customFormat="1" x14ac:dyDescent="0.2">
      <c r="D4902" s="803"/>
      <c r="E4902" s="804"/>
      <c r="F4902" s="502"/>
      <c r="G4902" s="502"/>
      <c r="H4902" s="502"/>
    </row>
    <row r="4903" spans="4:8" s="5" customFormat="1" x14ac:dyDescent="0.2">
      <c r="D4903" s="803"/>
      <c r="E4903" s="804"/>
      <c r="F4903" s="502"/>
      <c r="G4903" s="502"/>
      <c r="H4903" s="502"/>
    </row>
    <row r="4904" spans="4:8" s="5" customFormat="1" x14ac:dyDescent="0.2">
      <c r="D4904" s="803"/>
      <c r="E4904" s="804"/>
      <c r="F4904" s="502"/>
      <c r="G4904" s="502"/>
      <c r="H4904" s="502"/>
    </row>
    <row r="4905" spans="4:8" s="5" customFormat="1" x14ac:dyDescent="0.2">
      <c r="D4905" s="803"/>
      <c r="E4905" s="804"/>
      <c r="F4905" s="502"/>
      <c r="G4905" s="502"/>
      <c r="H4905" s="502"/>
    </row>
    <row r="4906" spans="4:8" s="5" customFormat="1" x14ac:dyDescent="0.2">
      <c r="D4906" s="803"/>
      <c r="E4906" s="804"/>
      <c r="F4906" s="502"/>
      <c r="G4906" s="502"/>
      <c r="H4906" s="502"/>
    </row>
    <row r="4907" spans="4:8" s="5" customFormat="1" x14ac:dyDescent="0.2">
      <c r="D4907" s="803"/>
      <c r="E4907" s="804"/>
      <c r="F4907" s="502"/>
      <c r="G4907" s="502"/>
      <c r="H4907" s="502"/>
    </row>
    <row r="4908" spans="4:8" s="5" customFormat="1" x14ac:dyDescent="0.2">
      <c r="D4908" s="803"/>
      <c r="E4908" s="804"/>
      <c r="F4908" s="502"/>
      <c r="G4908" s="502"/>
      <c r="H4908" s="502"/>
    </row>
    <row r="4909" spans="4:8" s="5" customFormat="1" x14ac:dyDescent="0.2">
      <c r="D4909" s="803"/>
      <c r="E4909" s="804"/>
      <c r="F4909" s="502"/>
      <c r="G4909" s="502"/>
      <c r="H4909" s="502"/>
    </row>
    <row r="4910" spans="4:8" s="5" customFormat="1" x14ac:dyDescent="0.2">
      <c r="D4910" s="803"/>
      <c r="E4910" s="804"/>
      <c r="F4910" s="502"/>
      <c r="G4910" s="502"/>
      <c r="H4910" s="502"/>
    </row>
    <row r="4911" spans="4:8" s="5" customFormat="1" x14ac:dyDescent="0.2">
      <c r="D4911" s="803"/>
      <c r="E4911" s="804"/>
      <c r="F4911" s="502"/>
      <c r="G4911" s="502"/>
      <c r="H4911" s="502"/>
    </row>
    <row r="4912" spans="4:8" s="5" customFormat="1" x14ac:dyDescent="0.2">
      <c r="D4912" s="803"/>
      <c r="E4912" s="804"/>
      <c r="F4912" s="502"/>
      <c r="G4912" s="502"/>
      <c r="H4912" s="502"/>
    </row>
    <row r="4913" spans="4:8" s="5" customFormat="1" x14ac:dyDescent="0.2">
      <c r="D4913" s="803"/>
      <c r="E4913" s="804"/>
      <c r="F4913" s="502"/>
      <c r="G4913" s="502"/>
      <c r="H4913" s="502"/>
    </row>
    <row r="4914" spans="4:8" s="5" customFormat="1" x14ac:dyDescent="0.2">
      <c r="D4914" s="803"/>
      <c r="E4914" s="804"/>
      <c r="F4914" s="502"/>
      <c r="G4914" s="502"/>
      <c r="H4914" s="502"/>
    </row>
    <row r="4915" spans="4:8" s="5" customFormat="1" x14ac:dyDescent="0.2">
      <c r="D4915" s="803"/>
      <c r="E4915" s="804"/>
      <c r="F4915" s="502"/>
      <c r="G4915" s="502"/>
      <c r="H4915" s="502"/>
    </row>
    <row r="4916" spans="4:8" s="5" customFormat="1" x14ac:dyDescent="0.2">
      <c r="D4916" s="803"/>
      <c r="E4916" s="804"/>
      <c r="F4916" s="502"/>
      <c r="G4916" s="502"/>
      <c r="H4916" s="502"/>
    </row>
    <row r="4917" spans="4:8" s="5" customFormat="1" x14ac:dyDescent="0.2">
      <c r="D4917" s="803"/>
      <c r="E4917" s="804"/>
      <c r="F4917" s="502"/>
      <c r="G4917" s="502"/>
      <c r="H4917" s="502"/>
    </row>
    <row r="4918" spans="4:8" s="5" customFormat="1" x14ac:dyDescent="0.2">
      <c r="D4918" s="803"/>
      <c r="E4918" s="804"/>
      <c r="F4918" s="502"/>
      <c r="G4918" s="502"/>
      <c r="H4918" s="502"/>
    </row>
    <row r="4919" spans="4:8" s="5" customFormat="1" x14ac:dyDescent="0.2">
      <c r="D4919" s="803"/>
      <c r="E4919" s="804"/>
      <c r="F4919" s="502"/>
      <c r="G4919" s="502"/>
      <c r="H4919" s="502"/>
    </row>
    <row r="4920" spans="4:8" s="5" customFormat="1" x14ac:dyDescent="0.2">
      <c r="D4920" s="803"/>
      <c r="E4920" s="804"/>
      <c r="F4920" s="502"/>
      <c r="G4920" s="502"/>
      <c r="H4920" s="502"/>
    </row>
    <row r="4921" spans="4:8" s="5" customFormat="1" x14ac:dyDescent="0.2">
      <c r="D4921" s="803"/>
      <c r="E4921" s="804"/>
      <c r="F4921" s="502"/>
      <c r="G4921" s="502"/>
      <c r="H4921" s="502"/>
    </row>
    <row r="4922" spans="4:8" s="5" customFormat="1" x14ac:dyDescent="0.2">
      <c r="D4922" s="803"/>
      <c r="E4922" s="804"/>
      <c r="F4922" s="502"/>
      <c r="G4922" s="502"/>
      <c r="H4922" s="502"/>
    </row>
    <row r="4923" spans="4:8" s="5" customFormat="1" x14ac:dyDescent="0.2">
      <c r="D4923" s="803"/>
      <c r="E4923" s="804"/>
      <c r="F4923" s="502"/>
      <c r="G4923" s="502"/>
      <c r="H4923" s="502"/>
    </row>
    <row r="4924" spans="4:8" s="5" customFormat="1" x14ac:dyDescent="0.2">
      <c r="D4924" s="803"/>
      <c r="E4924" s="804"/>
      <c r="F4924" s="502"/>
      <c r="G4924" s="502"/>
      <c r="H4924" s="502"/>
    </row>
    <row r="4925" spans="4:8" s="5" customFormat="1" x14ac:dyDescent="0.2">
      <c r="D4925" s="803"/>
      <c r="E4925" s="804"/>
      <c r="F4925" s="502"/>
      <c r="G4925" s="502"/>
      <c r="H4925" s="502"/>
    </row>
    <row r="4926" spans="4:8" s="5" customFormat="1" x14ac:dyDescent="0.2">
      <c r="D4926" s="803"/>
      <c r="E4926" s="804"/>
      <c r="F4926" s="502"/>
      <c r="G4926" s="502"/>
      <c r="H4926" s="502"/>
    </row>
    <row r="4927" spans="4:8" s="5" customFormat="1" x14ac:dyDescent="0.2">
      <c r="D4927" s="803"/>
      <c r="E4927" s="804"/>
      <c r="F4927" s="502"/>
      <c r="G4927" s="502"/>
      <c r="H4927" s="502"/>
    </row>
    <row r="4928" spans="4:8" s="5" customFormat="1" x14ac:dyDescent="0.2">
      <c r="D4928" s="803"/>
      <c r="E4928" s="804"/>
      <c r="F4928" s="502"/>
      <c r="G4928" s="502"/>
      <c r="H4928" s="502"/>
    </row>
    <row r="4929" spans="4:8" s="5" customFormat="1" x14ac:dyDescent="0.2">
      <c r="D4929" s="803"/>
      <c r="E4929" s="804"/>
      <c r="F4929" s="502"/>
      <c r="G4929" s="502"/>
      <c r="H4929" s="502"/>
    </row>
    <row r="4930" spans="4:8" s="5" customFormat="1" x14ac:dyDescent="0.2">
      <c r="D4930" s="803"/>
      <c r="E4930" s="804"/>
      <c r="F4930" s="502"/>
      <c r="G4930" s="502"/>
      <c r="H4930" s="502"/>
    </row>
    <row r="4931" spans="4:8" s="5" customFormat="1" x14ac:dyDescent="0.2">
      <c r="D4931" s="803"/>
      <c r="E4931" s="804"/>
      <c r="F4931" s="502"/>
      <c r="G4931" s="502"/>
      <c r="H4931" s="502"/>
    </row>
    <row r="4932" spans="4:8" s="5" customFormat="1" x14ac:dyDescent="0.2">
      <c r="D4932" s="803"/>
      <c r="E4932" s="804"/>
      <c r="F4932" s="502"/>
      <c r="G4932" s="502"/>
      <c r="H4932" s="502"/>
    </row>
    <row r="4933" spans="4:8" s="5" customFormat="1" x14ac:dyDescent="0.2">
      <c r="D4933" s="803"/>
      <c r="E4933" s="804"/>
      <c r="F4933" s="502"/>
      <c r="G4933" s="502"/>
      <c r="H4933" s="502"/>
    </row>
    <row r="4934" spans="4:8" s="5" customFormat="1" x14ac:dyDescent="0.2">
      <c r="D4934" s="803"/>
      <c r="E4934" s="804"/>
      <c r="F4934" s="502"/>
      <c r="G4934" s="502"/>
      <c r="H4934" s="502"/>
    </row>
    <row r="4935" spans="4:8" s="5" customFormat="1" x14ac:dyDescent="0.2">
      <c r="D4935" s="803"/>
      <c r="E4935" s="804"/>
      <c r="F4935" s="502"/>
      <c r="G4935" s="502"/>
      <c r="H4935" s="502"/>
    </row>
    <row r="4936" spans="4:8" s="5" customFormat="1" x14ac:dyDescent="0.2">
      <c r="D4936" s="803"/>
      <c r="E4936" s="804"/>
      <c r="F4936" s="502"/>
      <c r="G4936" s="502"/>
      <c r="H4936" s="502"/>
    </row>
    <row r="4937" spans="4:8" s="5" customFormat="1" x14ac:dyDescent="0.2">
      <c r="D4937" s="803"/>
      <c r="E4937" s="804"/>
      <c r="F4937" s="502"/>
      <c r="G4937" s="502"/>
      <c r="H4937" s="502"/>
    </row>
    <row r="4938" spans="4:8" s="5" customFormat="1" x14ac:dyDescent="0.2">
      <c r="D4938" s="803"/>
      <c r="E4938" s="804"/>
      <c r="F4938" s="502"/>
      <c r="G4938" s="502"/>
      <c r="H4938" s="502"/>
    </row>
    <row r="4939" spans="4:8" s="5" customFormat="1" x14ac:dyDescent="0.2">
      <c r="D4939" s="803"/>
      <c r="E4939" s="804"/>
      <c r="F4939" s="502"/>
      <c r="G4939" s="502"/>
      <c r="H4939" s="502"/>
    </row>
    <row r="4940" spans="4:8" s="5" customFormat="1" x14ac:dyDescent="0.2">
      <c r="D4940" s="803"/>
      <c r="E4940" s="804"/>
      <c r="F4940" s="502"/>
      <c r="G4940" s="502"/>
      <c r="H4940" s="502"/>
    </row>
    <row r="4941" spans="4:8" s="5" customFormat="1" x14ac:dyDescent="0.2">
      <c r="D4941" s="803"/>
      <c r="E4941" s="804"/>
      <c r="F4941" s="502"/>
      <c r="G4941" s="502"/>
      <c r="H4941" s="502"/>
    </row>
    <row r="4942" spans="4:8" s="5" customFormat="1" x14ac:dyDescent="0.2">
      <c r="D4942" s="803"/>
      <c r="E4942" s="804"/>
      <c r="F4942" s="502"/>
      <c r="G4942" s="502"/>
      <c r="H4942" s="502"/>
    </row>
    <row r="4943" spans="4:8" s="5" customFormat="1" x14ac:dyDescent="0.2">
      <c r="D4943" s="803"/>
      <c r="E4943" s="804"/>
      <c r="F4943" s="502"/>
      <c r="G4943" s="502"/>
      <c r="H4943" s="502"/>
    </row>
    <row r="4944" spans="4:8" s="5" customFormat="1" x14ac:dyDescent="0.2">
      <c r="D4944" s="803"/>
      <c r="E4944" s="804"/>
      <c r="F4944" s="502"/>
      <c r="G4944" s="502"/>
      <c r="H4944" s="502"/>
    </row>
    <row r="4945" spans="4:8" s="5" customFormat="1" x14ac:dyDescent="0.2">
      <c r="D4945" s="803"/>
      <c r="E4945" s="804"/>
      <c r="F4945" s="502"/>
      <c r="G4945" s="502"/>
      <c r="H4945" s="502"/>
    </row>
    <row r="4946" spans="4:8" s="5" customFormat="1" x14ac:dyDescent="0.2">
      <c r="D4946" s="803"/>
      <c r="E4946" s="804"/>
      <c r="F4946" s="502"/>
      <c r="G4946" s="502"/>
      <c r="H4946" s="502"/>
    </row>
    <row r="4947" spans="4:8" s="5" customFormat="1" x14ac:dyDescent="0.2">
      <c r="D4947" s="803"/>
      <c r="E4947" s="804"/>
      <c r="F4947" s="502"/>
      <c r="G4947" s="502"/>
      <c r="H4947" s="502"/>
    </row>
    <row r="4948" spans="4:8" s="5" customFormat="1" x14ac:dyDescent="0.2">
      <c r="D4948" s="803"/>
      <c r="E4948" s="804"/>
      <c r="F4948" s="502"/>
      <c r="G4948" s="502"/>
      <c r="H4948" s="502"/>
    </row>
    <row r="4949" spans="4:8" s="5" customFormat="1" x14ac:dyDescent="0.2">
      <c r="D4949" s="803"/>
      <c r="E4949" s="804"/>
      <c r="F4949" s="502"/>
      <c r="G4949" s="502"/>
      <c r="H4949" s="502"/>
    </row>
    <row r="4950" spans="4:8" s="5" customFormat="1" x14ac:dyDescent="0.2">
      <c r="D4950" s="803"/>
      <c r="E4950" s="804"/>
      <c r="F4950" s="502"/>
      <c r="G4950" s="502"/>
      <c r="H4950" s="502"/>
    </row>
    <row r="4951" spans="4:8" s="5" customFormat="1" x14ac:dyDescent="0.2">
      <c r="D4951" s="803"/>
      <c r="E4951" s="804"/>
      <c r="F4951" s="502"/>
      <c r="G4951" s="502"/>
      <c r="H4951" s="502"/>
    </row>
    <row r="4952" spans="4:8" s="5" customFormat="1" x14ac:dyDescent="0.2">
      <c r="D4952" s="803"/>
      <c r="E4952" s="804"/>
      <c r="F4952" s="502"/>
      <c r="G4952" s="502"/>
      <c r="H4952" s="502"/>
    </row>
    <row r="4953" spans="4:8" s="5" customFormat="1" x14ac:dyDescent="0.2">
      <c r="D4953" s="803"/>
      <c r="E4953" s="804"/>
      <c r="F4953" s="502"/>
      <c r="G4953" s="502"/>
      <c r="H4953" s="502"/>
    </row>
    <row r="4954" spans="4:8" s="5" customFormat="1" x14ac:dyDescent="0.2">
      <c r="D4954" s="803"/>
      <c r="E4954" s="804"/>
      <c r="F4954" s="502"/>
      <c r="G4954" s="502"/>
      <c r="H4954" s="502"/>
    </row>
    <row r="4955" spans="4:8" s="5" customFormat="1" x14ac:dyDescent="0.2">
      <c r="D4955" s="803"/>
      <c r="E4955" s="804"/>
      <c r="F4955" s="502"/>
      <c r="G4955" s="502"/>
      <c r="H4955" s="502"/>
    </row>
    <row r="4956" spans="4:8" s="5" customFormat="1" x14ac:dyDescent="0.2">
      <c r="D4956" s="803"/>
      <c r="E4956" s="804"/>
      <c r="F4956" s="502"/>
      <c r="G4956" s="502"/>
      <c r="H4956" s="502"/>
    </row>
    <row r="4957" spans="4:8" s="5" customFormat="1" x14ac:dyDescent="0.2">
      <c r="D4957" s="803"/>
      <c r="E4957" s="804"/>
      <c r="F4957" s="502"/>
      <c r="G4957" s="502"/>
      <c r="H4957" s="502"/>
    </row>
    <row r="4958" spans="4:8" s="5" customFormat="1" x14ac:dyDescent="0.2">
      <c r="D4958" s="803"/>
      <c r="E4958" s="804"/>
      <c r="F4958" s="502"/>
      <c r="G4958" s="502"/>
      <c r="H4958" s="502"/>
    </row>
    <row r="4959" spans="4:8" s="5" customFormat="1" x14ac:dyDescent="0.2">
      <c r="D4959" s="803"/>
      <c r="E4959" s="804"/>
      <c r="F4959" s="502"/>
      <c r="G4959" s="502"/>
      <c r="H4959" s="502"/>
    </row>
    <row r="4960" spans="4:8" s="5" customFormat="1" x14ac:dyDescent="0.2">
      <c r="D4960" s="803"/>
      <c r="E4960" s="804"/>
      <c r="F4960" s="502"/>
      <c r="G4960" s="502"/>
      <c r="H4960" s="502"/>
    </row>
    <row r="4961" spans="4:8" s="5" customFormat="1" x14ac:dyDescent="0.2">
      <c r="D4961" s="803"/>
      <c r="E4961" s="804"/>
      <c r="F4961" s="502"/>
      <c r="G4961" s="502"/>
      <c r="H4961" s="502"/>
    </row>
    <row r="4962" spans="4:8" s="5" customFormat="1" x14ac:dyDescent="0.2">
      <c r="D4962" s="803"/>
      <c r="E4962" s="804"/>
      <c r="F4962" s="502"/>
      <c r="G4962" s="502"/>
      <c r="H4962" s="502"/>
    </row>
    <row r="4963" spans="4:8" s="5" customFormat="1" x14ac:dyDescent="0.2">
      <c r="D4963" s="803"/>
      <c r="E4963" s="804"/>
      <c r="F4963" s="502"/>
      <c r="G4963" s="502"/>
      <c r="H4963" s="502"/>
    </row>
    <row r="4964" spans="4:8" s="5" customFormat="1" x14ac:dyDescent="0.2">
      <c r="D4964" s="803"/>
      <c r="E4964" s="804"/>
      <c r="F4964" s="502"/>
      <c r="G4964" s="502"/>
      <c r="H4964" s="502"/>
    </row>
    <row r="4965" spans="4:8" s="5" customFormat="1" x14ac:dyDescent="0.2">
      <c r="D4965" s="803"/>
      <c r="E4965" s="804"/>
      <c r="F4965" s="502"/>
      <c r="G4965" s="502"/>
      <c r="H4965" s="502"/>
    </row>
    <row r="4966" spans="4:8" s="5" customFormat="1" x14ac:dyDescent="0.2">
      <c r="D4966" s="803"/>
      <c r="E4966" s="804"/>
      <c r="F4966" s="502"/>
      <c r="G4966" s="502"/>
      <c r="H4966" s="502"/>
    </row>
    <row r="4967" spans="4:8" s="5" customFormat="1" x14ac:dyDescent="0.2">
      <c r="D4967" s="803"/>
      <c r="E4967" s="804"/>
      <c r="F4967" s="502"/>
      <c r="G4967" s="502"/>
      <c r="H4967" s="502"/>
    </row>
    <row r="4968" spans="4:8" s="5" customFormat="1" x14ac:dyDescent="0.2">
      <c r="D4968" s="803"/>
      <c r="E4968" s="804"/>
      <c r="F4968" s="502"/>
      <c r="G4968" s="502"/>
      <c r="H4968" s="502"/>
    </row>
    <row r="4969" spans="4:8" s="5" customFormat="1" x14ac:dyDescent="0.2">
      <c r="D4969" s="803"/>
      <c r="E4969" s="804"/>
      <c r="F4969" s="502"/>
      <c r="G4969" s="502"/>
      <c r="H4969" s="502"/>
    </row>
    <row r="4970" spans="4:8" s="5" customFormat="1" x14ac:dyDescent="0.2">
      <c r="D4970" s="803"/>
      <c r="E4970" s="804"/>
      <c r="F4970" s="502"/>
      <c r="G4970" s="502"/>
      <c r="H4970" s="502"/>
    </row>
    <row r="4971" spans="4:8" s="5" customFormat="1" x14ac:dyDescent="0.2">
      <c r="D4971" s="803"/>
      <c r="E4971" s="804"/>
      <c r="F4971" s="502"/>
      <c r="G4971" s="502"/>
      <c r="H4971" s="502"/>
    </row>
    <row r="4972" spans="4:8" s="5" customFormat="1" x14ac:dyDescent="0.2">
      <c r="D4972" s="803"/>
      <c r="E4972" s="804"/>
      <c r="F4972" s="502"/>
      <c r="G4972" s="502"/>
      <c r="H4972" s="502"/>
    </row>
    <row r="4973" spans="4:8" s="5" customFormat="1" x14ac:dyDescent="0.2">
      <c r="D4973" s="803"/>
      <c r="E4973" s="804"/>
      <c r="F4973" s="502"/>
      <c r="G4973" s="502"/>
      <c r="H4973" s="502"/>
    </row>
    <row r="4974" spans="4:8" s="5" customFormat="1" x14ac:dyDescent="0.2">
      <c r="D4974" s="803"/>
      <c r="E4974" s="804"/>
      <c r="F4974" s="502"/>
      <c r="G4974" s="502"/>
      <c r="H4974" s="502"/>
    </row>
    <row r="4975" spans="4:8" s="5" customFormat="1" x14ac:dyDescent="0.2">
      <c r="D4975" s="803"/>
      <c r="E4975" s="804"/>
      <c r="F4975" s="502"/>
      <c r="G4975" s="502"/>
      <c r="H4975" s="502"/>
    </row>
    <row r="4976" spans="4:8" s="5" customFormat="1" x14ac:dyDescent="0.2">
      <c r="D4976" s="803"/>
      <c r="E4976" s="804"/>
      <c r="F4976" s="502"/>
      <c r="G4976" s="502"/>
      <c r="H4976" s="502"/>
    </row>
    <row r="4977" spans="4:8" s="5" customFormat="1" x14ac:dyDescent="0.2">
      <c r="D4977" s="803"/>
      <c r="E4977" s="804"/>
      <c r="F4977" s="502"/>
      <c r="G4977" s="502"/>
      <c r="H4977" s="502"/>
    </row>
    <row r="4978" spans="4:8" s="5" customFormat="1" x14ac:dyDescent="0.2">
      <c r="D4978" s="803"/>
      <c r="E4978" s="804"/>
      <c r="F4978" s="502"/>
      <c r="G4978" s="502"/>
      <c r="H4978" s="502"/>
    </row>
    <row r="4979" spans="4:8" s="5" customFormat="1" x14ac:dyDescent="0.2">
      <c r="D4979" s="803"/>
      <c r="E4979" s="804"/>
      <c r="F4979" s="502"/>
      <c r="G4979" s="502"/>
      <c r="H4979" s="502"/>
    </row>
    <row r="4980" spans="4:8" s="5" customFormat="1" x14ac:dyDescent="0.2">
      <c r="D4980" s="803"/>
      <c r="E4980" s="804"/>
      <c r="F4980" s="502"/>
      <c r="G4980" s="502"/>
      <c r="H4980" s="502"/>
    </row>
    <row r="4981" spans="4:8" s="5" customFormat="1" x14ac:dyDescent="0.2">
      <c r="D4981" s="803"/>
      <c r="E4981" s="804"/>
      <c r="F4981" s="502"/>
      <c r="G4981" s="502"/>
      <c r="H4981" s="502"/>
    </row>
    <row r="4982" spans="4:8" s="5" customFormat="1" x14ac:dyDescent="0.2">
      <c r="D4982" s="803"/>
      <c r="E4982" s="804"/>
      <c r="F4982" s="502"/>
      <c r="G4982" s="502"/>
      <c r="H4982" s="502"/>
    </row>
    <row r="4983" spans="4:8" s="5" customFormat="1" x14ac:dyDescent="0.2">
      <c r="D4983" s="803"/>
      <c r="E4983" s="804"/>
      <c r="F4983" s="502"/>
      <c r="G4983" s="502"/>
      <c r="H4983" s="502"/>
    </row>
    <row r="4984" spans="4:8" s="5" customFormat="1" x14ac:dyDescent="0.2">
      <c r="D4984" s="803"/>
      <c r="E4984" s="804"/>
      <c r="F4984" s="502"/>
      <c r="G4984" s="502"/>
      <c r="H4984" s="502"/>
    </row>
    <row r="4985" spans="4:8" s="5" customFormat="1" x14ac:dyDescent="0.2">
      <c r="D4985" s="803"/>
      <c r="E4985" s="804"/>
      <c r="F4985" s="502"/>
      <c r="G4985" s="502"/>
      <c r="H4985" s="502"/>
    </row>
    <row r="4986" spans="4:8" s="5" customFormat="1" x14ac:dyDescent="0.2">
      <c r="D4986" s="803"/>
      <c r="E4986" s="804"/>
      <c r="F4986" s="502"/>
      <c r="G4986" s="502"/>
      <c r="H4986" s="502"/>
    </row>
    <row r="4987" spans="4:8" s="5" customFormat="1" x14ac:dyDescent="0.2">
      <c r="D4987" s="803"/>
      <c r="E4987" s="804"/>
      <c r="F4987" s="502"/>
      <c r="G4987" s="502"/>
      <c r="H4987" s="502"/>
    </row>
    <row r="4988" spans="4:8" s="5" customFormat="1" x14ac:dyDescent="0.2">
      <c r="D4988" s="803"/>
      <c r="E4988" s="804"/>
      <c r="F4988" s="502"/>
      <c r="G4988" s="502"/>
      <c r="H4988" s="502"/>
    </row>
    <row r="4989" spans="4:8" s="5" customFormat="1" x14ac:dyDescent="0.2">
      <c r="D4989" s="803"/>
      <c r="E4989" s="804"/>
      <c r="F4989" s="502"/>
      <c r="G4989" s="502"/>
      <c r="H4989" s="502"/>
    </row>
    <row r="4990" spans="4:8" s="5" customFormat="1" x14ac:dyDescent="0.2">
      <c r="D4990" s="803"/>
      <c r="E4990" s="804"/>
      <c r="F4990" s="502"/>
      <c r="G4990" s="502"/>
      <c r="H4990" s="502"/>
    </row>
    <row r="4991" spans="4:8" s="5" customFormat="1" x14ac:dyDescent="0.2">
      <c r="D4991" s="803"/>
      <c r="E4991" s="804"/>
      <c r="F4991" s="502"/>
      <c r="G4991" s="502"/>
      <c r="H4991" s="502"/>
    </row>
    <row r="4992" spans="4:8" s="5" customFormat="1" x14ac:dyDescent="0.2">
      <c r="D4992" s="803"/>
      <c r="E4992" s="804"/>
      <c r="F4992" s="502"/>
      <c r="G4992" s="502"/>
      <c r="H4992" s="502"/>
    </row>
    <row r="4993" spans="4:8" s="5" customFormat="1" x14ac:dyDescent="0.2">
      <c r="D4993" s="803"/>
      <c r="E4993" s="804"/>
      <c r="F4993" s="502"/>
      <c r="G4993" s="502"/>
      <c r="H4993" s="502"/>
    </row>
    <row r="4994" spans="4:8" s="5" customFormat="1" x14ac:dyDescent="0.2">
      <c r="D4994" s="803"/>
      <c r="E4994" s="804"/>
      <c r="F4994" s="502"/>
      <c r="G4994" s="502"/>
      <c r="H4994" s="502"/>
    </row>
    <row r="4995" spans="4:8" s="5" customFormat="1" x14ac:dyDescent="0.2">
      <c r="D4995" s="803"/>
      <c r="E4995" s="804"/>
      <c r="F4995" s="502"/>
      <c r="G4995" s="502"/>
      <c r="H4995" s="502"/>
    </row>
    <row r="4996" spans="4:8" s="5" customFormat="1" x14ac:dyDescent="0.2">
      <c r="D4996" s="803"/>
      <c r="E4996" s="804"/>
      <c r="F4996" s="502"/>
      <c r="G4996" s="502"/>
      <c r="H4996" s="502"/>
    </row>
    <row r="4997" spans="4:8" s="5" customFormat="1" x14ac:dyDescent="0.2">
      <c r="D4997" s="803"/>
      <c r="E4997" s="804"/>
      <c r="F4997" s="502"/>
      <c r="G4997" s="502"/>
      <c r="H4997" s="502"/>
    </row>
    <row r="4998" spans="4:8" s="5" customFormat="1" x14ac:dyDescent="0.2">
      <c r="D4998" s="803"/>
      <c r="E4998" s="804"/>
      <c r="F4998" s="502"/>
      <c r="G4998" s="502"/>
      <c r="H4998" s="502"/>
    </row>
    <row r="4999" spans="4:8" s="5" customFormat="1" x14ac:dyDescent="0.2">
      <c r="D4999" s="803"/>
      <c r="E4999" s="804"/>
      <c r="F4999" s="502"/>
      <c r="G4999" s="502"/>
      <c r="H4999" s="502"/>
    </row>
    <row r="5000" spans="4:8" s="5" customFormat="1" x14ac:dyDescent="0.2">
      <c r="D5000" s="803"/>
      <c r="E5000" s="804"/>
      <c r="F5000" s="502"/>
      <c r="G5000" s="502"/>
      <c r="H5000" s="502"/>
    </row>
    <row r="5001" spans="4:8" s="5" customFormat="1" x14ac:dyDescent="0.2">
      <c r="D5001" s="803"/>
      <c r="E5001" s="804"/>
      <c r="F5001" s="502"/>
      <c r="G5001" s="502"/>
      <c r="H5001" s="502"/>
    </row>
    <row r="5002" spans="4:8" s="5" customFormat="1" x14ac:dyDescent="0.2">
      <c r="D5002" s="803"/>
      <c r="E5002" s="804"/>
      <c r="F5002" s="502"/>
      <c r="G5002" s="502"/>
      <c r="H5002" s="502"/>
    </row>
    <row r="5003" spans="4:8" s="5" customFormat="1" x14ac:dyDescent="0.2">
      <c r="D5003" s="803"/>
      <c r="E5003" s="804"/>
      <c r="F5003" s="502"/>
      <c r="G5003" s="502"/>
      <c r="H5003" s="502"/>
    </row>
    <row r="5004" spans="4:8" s="5" customFormat="1" x14ac:dyDescent="0.2">
      <c r="D5004" s="803"/>
      <c r="E5004" s="804"/>
      <c r="F5004" s="502"/>
      <c r="G5004" s="502"/>
      <c r="H5004" s="502"/>
    </row>
    <row r="5005" spans="4:8" s="5" customFormat="1" x14ac:dyDescent="0.2">
      <c r="D5005" s="803"/>
      <c r="E5005" s="804"/>
      <c r="F5005" s="502"/>
      <c r="G5005" s="502"/>
      <c r="H5005" s="502"/>
    </row>
    <row r="5006" spans="4:8" s="5" customFormat="1" x14ac:dyDescent="0.2">
      <c r="D5006" s="803"/>
      <c r="E5006" s="804"/>
      <c r="F5006" s="502"/>
      <c r="G5006" s="502"/>
      <c r="H5006" s="502"/>
    </row>
    <row r="5007" spans="4:8" s="5" customFormat="1" x14ac:dyDescent="0.2">
      <c r="D5007" s="803"/>
      <c r="E5007" s="804"/>
      <c r="F5007" s="502"/>
      <c r="G5007" s="502"/>
      <c r="H5007" s="502"/>
    </row>
    <row r="5008" spans="4:8" s="5" customFormat="1" x14ac:dyDescent="0.2">
      <c r="D5008" s="803"/>
      <c r="E5008" s="804"/>
      <c r="F5008" s="502"/>
      <c r="G5008" s="502"/>
      <c r="H5008" s="502"/>
    </row>
    <row r="5009" spans="4:8" s="5" customFormat="1" x14ac:dyDescent="0.2">
      <c r="D5009" s="803"/>
      <c r="E5009" s="804"/>
      <c r="F5009" s="502"/>
      <c r="G5009" s="502"/>
      <c r="H5009" s="502"/>
    </row>
    <row r="5010" spans="4:8" s="5" customFormat="1" x14ac:dyDescent="0.2">
      <c r="D5010" s="803"/>
      <c r="E5010" s="804"/>
      <c r="F5010" s="502"/>
      <c r="G5010" s="502"/>
      <c r="H5010" s="502"/>
    </row>
    <row r="5011" spans="4:8" s="5" customFormat="1" x14ac:dyDescent="0.2">
      <c r="D5011" s="803"/>
      <c r="E5011" s="804"/>
      <c r="F5011" s="502"/>
      <c r="G5011" s="502"/>
      <c r="H5011" s="502"/>
    </row>
    <row r="5012" spans="4:8" s="5" customFormat="1" x14ac:dyDescent="0.2">
      <c r="D5012" s="803"/>
      <c r="E5012" s="804"/>
      <c r="F5012" s="502"/>
      <c r="G5012" s="502"/>
      <c r="H5012" s="502"/>
    </row>
    <row r="5013" spans="4:8" s="5" customFormat="1" x14ac:dyDescent="0.2">
      <c r="D5013" s="803"/>
      <c r="E5013" s="804"/>
      <c r="F5013" s="502"/>
      <c r="G5013" s="502"/>
      <c r="H5013" s="502"/>
    </row>
    <row r="5014" spans="4:8" s="5" customFormat="1" x14ac:dyDescent="0.2">
      <c r="D5014" s="803"/>
      <c r="E5014" s="804"/>
      <c r="F5014" s="502"/>
      <c r="G5014" s="502"/>
      <c r="H5014" s="502"/>
    </row>
    <row r="5015" spans="4:8" s="5" customFormat="1" x14ac:dyDescent="0.2">
      <c r="D5015" s="803"/>
      <c r="E5015" s="804"/>
      <c r="F5015" s="502"/>
      <c r="G5015" s="502"/>
      <c r="H5015" s="502"/>
    </row>
    <row r="5016" spans="4:8" s="5" customFormat="1" x14ac:dyDescent="0.2">
      <c r="D5016" s="803"/>
      <c r="E5016" s="804"/>
      <c r="F5016" s="502"/>
      <c r="G5016" s="502"/>
      <c r="H5016" s="502"/>
    </row>
    <row r="5017" spans="4:8" s="5" customFormat="1" x14ac:dyDescent="0.2">
      <c r="D5017" s="803"/>
      <c r="E5017" s="804"/>
      <c r="F5017" s="502"/>
      <c r="G5017" s="502"/>
      <c r="H5017" s="502"/>
    </row>
    <row r="5018" spans="4:8" s="5" customFormat="1" x14ac:dyDescent="0.2">
      <c r="D5018" s="803"/>
      <c r="E5018" s="804"/>
      <c r="F5018" s="502"/>
      <c r="G5018" s="502"/>
      <c r="H5018" s="502"/>
    </row>
    <row r="5019" spans="4:8" s="5" customFormat="1" x14ac:dyDescent="0.2">
      <c r="D5019" s="803"/>
      <c r="E5019" s="804"/>
      <c r="F5019" s="502"/>
      <c r="G5019" s="502"/>
      <c r="H5019" s="502"/>
    </row>
    <row r="5020" spans="4:8" s="5" customFormat="1" x14ac:dyDescent="0.2">
      <c r="D5020" s="803"/>
      <c r="E5020" s="804"/>
      <c r="F5020" s="502"/>
      <c r="G5020" s="502"/>
      <c r="H5020" s="502"/>
    </row>
    <row r="5021" spans="4:8" s="5" customFormat="1" x14ac:dyDescent="0.2">
      <c r="D5021" s="803"/>
      <c r="E5021" s="804"/>
      <c r="F5021" s="502"/>
      <c r="G5021" s="502"/>
      <c r="H5021" s="502"/>
    </row>
    <row r="5022" spans="4:8" s="5" customFormat="1" x14ac:dyDescent="0.2">
      <c r="D5022" s="803"/>
      <c r="E5022" s="804"/>
      <c r="F5022" s="502"/>
      <c r="G5022" s="502"/>
      <c r="H5022" s="502"/>
    </row>
    <row r="5023" spans="4:8" s="5" customFormat="1" x14ac:dyDescent="0.2">
      <c r="D5023" s="803"/>
      <c r="E5023" s="804"/>
      <c r="F5023" s="502"/>
      <c r="G5023" s="502"/>
      <c r="H5023" s="502"/>
    </row>
    <row r="5024" spans="4:8" s="5" customFormat="1" x14ac:dyDescent="0.2">
      <c r="D5024" s="803"/>
      <c r="E5024" s="804"/>
      <c r="F5024" s="502"/>
      <c r="G5024" s="502"/>
      <c r="H5024" s="502"/>
    </row>
    <row r="5025" spans="4:8" s="5" customFormat="1" x14ac:dyDescent="0.2">
      <c r="D5025" s="803"/>
      <c r="E5025" s="804"/>
      <c r="F5025" s="502"/>
      <c r="G5025" s="502"/>
      <c r="H5025" s="502"/>
    </row>
    <row r="5026" spans="4:8" s="5" customFormat="1" x14ac:dyDescent="0.2">
      <c r="D5026" s="803"/>
      <c r="E5026" s="804"/>
      <c r="F5026" s="502"/>
      <c r="G5026" s="502"/>
      <c r="H5026" s="502"/>
    </row>
    <row r="5027" spans="4:8" s="5" customFormat="1" x14ac:dyDescent="0.2">
      <c r="D5027" s="803"/>
      <c r="E5027" s="804"/>
      <c r="F5027" s="502"/>
      <c r="G5027" s="502"/>
      <c r="H5027" s="502"/>
    </row>
    <row r="5028" spans="4:8" s="5" customFormat="1" x14ac:dyDescent="0.2">
      <c r="D5028" s="803"/>
      <c r="E5028" s="804"/>
      <c r="F5028" s="502"/>
      <c r="G5028" s="502"/>
      <c r="H5028" s="502"/>
    </row>
    <row r="5029" spans="4:8" s="5" customFormat="1" x14ac:dyDescent="0.2">
      <c r="D5029" s="803"/>
      <c r="E5029" s="804"/>
      <c r="F5029" s="502"/>
      <c r="G5029" s="502"/>
      <c r="H5029" s="502"/>
    </row>
    <row r="5030" spans="4:8" s="5" customFormat="1" x14ac:dyDescent="0.2">
      <c r="D5030" s="803"/>
      <c r="E5030" s="804"/>
      <c r="F5030" s="502"/>
      <c r="G5030" s="502"/>
      <c r="H5030" s="502"/>
    </row>
    <row r="5031" spans="4:8" s="5" customFormat="1" x14ac:dyDescent="0.2">
      <c r="D5031" s="803"/>
      <c r="E5031" s="804"/>
      <c r="F5031" s="502"/>
      <c r="G5031" s="502"/>
      <c r="H5031" s="502"/>
    </row>
    <row r="5032" spans="4:8" s="5" customFormat="1" x14ac:dyDescent="0.2">
      <c r="D5032" s="803"/>
      <c r="E5032" s="804"/>
      <c r="F5032" s="502"/>
      <c r="G5032" s="502"/>
      <c r="H5032" s="502"/>
    </row>
    <row r="5033" spans="4:8" s="5" customFormat="1" x14ac:dyDescent="0.2">
      <c r="D5033" s="803"/>
      <c r="E5033" s="804"/>
      <c r="F5033" s="502"/>
      <c r="G5033" s="502"/>
      <c r="H5033" s="502"/>
    </row>
    <row r="5034" spans="4:8" s="5" customFormat="1" x14ac:dyDescent="0.2">
      <c r="D5034" s="803"/>
      <c r="E5034" s="804"/>
      <c r="F5034" s="502"/>
      <c r="G5034" s="502"/>
      <c r="H5034" s="502"/>
    </row>
    <row r="5035" spans="4:8" s="5" customFormat="1" x14ac:dyDescent="0.2">
      <c r="D5035" s="803"/>
      <c r="E5035" s="804"/>
      <c r="F5035" s="502"/>
      <c r="G5035" s="502"/>
      <c r="H5035" s="502"/>
    </row>
    <row r="5036" spans="4:8" s="5" customFormat="1" x14ac:dyDescent="0.2">
      <c r="D5036" s="803"/>
      <c r="E5036" s="804"/>
      <c r="F5036" s="502"/>
      <c r="G5036" s="502"/>
      <c r="H5036" s="502"/>
    </row>
    <row r="5037" spans="4:8" s="5" customFormat="1" x14ac:dyDescent="0.2">
      <c r="D5037" s="803"/>
      <c r="E5037" s="804"/>
      <c r="F5037" s="502"/>
      <c r="G5037" s="502"/>
      <c r="H5037" s="502"/>
    </row>
    <row r="5038" spans="4:8" s="5" customFormat="1" x14ac:dyDescent="0.2">
      <c r="D5038" s="803"/>
      <c r="E5038" s="804"/>
      <c r="F5038" s="502"/>
      <c r="G5038" s="502"/>
      <c r="H5038" s="502"/>
    </row>
    <row r="5039" spans="4:8" s="5" customFormat="1" x14ac:dyDescent="0.2">
      <c r="D5039" s="803"/>
      <c r="E5039" s="804"/>
      <c r="F5039" s="502"/>
      <c r="G5039" s="502"/>
      <c r="H5039" s="502"/>
    </row>
    <row r="5040" spans="4:8" s="5" customFormat="1" x14ac:dyDescent="0.2">
      <c r="D5040" s="803"/>
      <c r="E5040" s="804"/>
      <c r="F5040" s="502"/>
      <c r="G5040" s="502"/>
      <c r="H5040" s="502"/>
    </row>
    <row r="5041" spans="4:8" s="5" customFormat="1" x14ac:dyDescent="0.2">
      <c r="D5041" s="803"/>
      <c r="E5041" s="804"/>
      <c r="F5041" s="502"/>
      <c r="G5041" s="502"/>
      <c r="H5041" s="502"/>
    </row>
    <row r="5042" spans="4:8" s="5" customFormat="1" x14ac:dyDescent="0.2">
      <c r="D5042" s="803"/>
      <c r="E5042" s="804"/>
      <c r="F5042" s="502"/>
      <c r="G5042" s="502"/>
      <c r="H5042" s="502"/>
    </row>
    <row r="5043" spans="4:8" s="5" customFormat="1" x14ac:dyDescent="0.2">
      <c r="D5043" s="803"/>
      <c r="E5043" s="804"/>
      <c r="F5043" s="502"/>
      <c r="G5043" s="502"/>
      <c r="H5043" s="502"/>
    </row>
    <row r="5044" spans="4:8" s="5" customFormat="1" x14ac:dyDescent="0.2">
      <c r="D5044" s="803"/>
      <c r="E5044" s="804"/>
      <c r="F5044" s="502"/>
      <c r="G5044" s="502"/>
      <c r="H5044" s="502"/>
    </row>
    <row r="5045" spans="4:8" s="5" customFormat="1" x14ac:dyDescent="0.2">
      <c r="D5045" s="803"/>
      <c r="E5045" s="804"/>
      <c r="F5045" s="502"/>
      <c r="G5045" s="502"/>
      <c r="H5045" s="502"/>
    </row>
    <row r="5046" spans="4:8" s="5" customFormat="1" x14ac:dyDescent="0.2">
      <c r="D5046" s="803"/>
      <c r="E5046" s="804"/>
      <c r="F5046" s="502"/>
      <c r="G5046" s="502"/>
      <c r="H5046" s="502"/>
    </row>
    <row r="5047" spans="4:8" s="5" customFormat="1" x14ac:dyDescent="0.2">
      <c r="D5047" s="803"/>
      <c r="E5047" s="804"/>
      <c r="F5047" s="502"/>
      <c r="G5047" s="502"/>
      <c r="H5047" s="502"/>
    </row>
    <row r="5048" spans="4:8" s="5" customFormat="1" x14ac:dyDescent="0.2">
      <c r="D5048" s="803"/>
      <c r="E5048" s="804"/>
      <c r="F5048" s="502"/>
      <c r="G5048" s="502"/>
      <c r="H5048" s="502"/>
    </row>
    <row r="5049" spans="4:8" s="5" customFormat="1" x14ac:dyDescent="0.2">
      <c r="D5049" s="803"/>
      <c r="E5049" s="804"/>
      <c r="F5049" s="502"/>
      <c r="G5049" s="502"/>
      <c r="H5049" s="502"/>
    </row>
    <row r="5050" spans="4:8" s="5" customFormat="1" x14ac:dyDescent="0.2">
      <c r="D5050" s="803"/>
      <c r="E5050" s="804"/>
      <c r="F5050" s="502"/>
      <c r="G5050" s="502"/>
      <c r="H5050" s="502"/>
    </row>
    <row r="5051" spans="4:8" s="5" customFormat="1" x14ac:dyDescent="0.2">
      <c r="D5051" s="803"/>
      <c r="E5051" s="804"/>
      <c r="F5051" s="502"/>
      <c r="G5051" s="502"/>
      <c r="H5051" s="502"/>
    </row>
    <row r="5052" spans="4:8" s="5" customFormat="1" x14ac:dyDescent="0.2">
      <c r="D5052" s="803"/>
      <c r="E5052" s="804"/>
      <c r="F5052" s="502"/>
      <c r="G5052" s="502"/>
      <c r="H5052" s="502"/>
    </row>
    <row r="5053" spans="4:8" s="5" customFormat="1" x14ac:dyDescent="0.2">
      <c r="D5053" s="803"/>
      <c r="E5053" s="804"/>
      <c r="F5053" s="502"/>
      <c r="G5053" s="502"/>
      <c r="H5053" s="502"/>
    </row>
    <row r="5054" spans="4:8" s="5" customFormat="1" x14ac:dyDescent="0.2">
      <c r="D5054" s="803"/>
      <c r="E5054" s="804"/>
      <c r="F5054" s="502"/>
      <c r="G5054" s="502"/>
      <c r="H5054" s="502"/>
    </row>
    <row r="5055" spans="4:8" s="5" customFormat="1" x14ac:dyDescent="0.2">
      <c r="D5055" s="803"/>
      <c r="E5055" s="804"/>
      <c r="F5055" s="502"/>
      <c r="G5055" s="502"/>
      <c r="H5055" s="502"/>
    </row>
    <row r="5056" spans="4:8" s="5" customFormat="1" x14ac:dyDescent="0.2">
      <c r="D5056" s="803"/>
      <c r="E5056" s="804"/>
      <c r="F5056" s="502"/>
      <c r="G5056" s="502"/>
      <c r="H5056" s="502"/>
    </row>
    <row r="5057" spans="4:8" s="5" customFormat="1" x14ac:dyDescent="0.2">
      <c r="D5057" s="803"/>
      <c r="E5057" s="804"/>
      <c r="F5057" s="502"/>
      <c r="G5057" s="502"/>
      <c r="H5057" s="502"/>
    </row>
    <row r="5058" spans="4:8" s="5" customFormat="1" x14ac:dyDescent="0.2">
      <c r="D5058" s="803"/>
      <c r="E5058" s="804"/>
      <c r="F5058" s="502"/>
      <c r="G5058" s="502"/>
      <c r="H5058" s="502"/>
    </row>
    <row r="5059" spans="4:8" s="5" customFormat="1" x14ac:dyDescent="0.2">
      <c r="D5059" s="803"/>
      <c r="E5059" s="804"/>
      <c r="F5059" s="502"/>
      <c r="G5059" s="502"/>
      <c r="H5059" s="502"/>
    </row>
    <row r="5060" spans="4:8" s="5" customFormat="1" x14ac:dyDescent="0.2">
      <c r="D5060" s="803"/>
      <c r="E5060" s="804"/>
      <c r="F5060" s="502"/>
      <c r="G5060" s="502"/>
      <c r="H5060" s="502"/>
    </row>
    <row r="5061" spans="4:8" s="5" customFormat="1" x14ac:dyDescent="0.2">
      <c r="D5061" s="803"/>
      <c r="E5061" s="804"/>
      <c r="F5061" s="502"/>
      <c r="G5061" s="502"/>
      <c r="H5061" s="502"/>
    </row>
    <row r="5062" spans="4:8" s="5" customFormat="1" x14ac:dyDescent="0.2">
      <c r="D5062" s="803"/>
      <c r="E5062" s="804"/>
      <c r="F5062" s="502"/>
      <c r="G5062" s="502"/>
      <c r="H5062" s="502"/>
    </row>
    <row r="5063" spans="4:8" s="5" customFormat="1" x14ac:dyDescent="0.2">
      <c r="D5063" s="803"/>
      <c r="E5063" s="804"/>
      <c r="F5063" s="502"/>
      <c r="G5063" s="502"/>
      <c r="H5063" s="502"/>
    </row>
    <row r="5064" spans="4:8" s="5" customFormat="1" x14ac:dyDescent="0.2">
      <c r="D5064" s="803"/>
      <c r="E5064" s="804"/>
      <c r="F5064" s="502"/>
      <c r="G5064" s="502"/>
      <c r="H5064" s="502"/>
    </row>
    <row r="5065" spans="4:8" s="5" customFormat="1" x14ac:dyDescent="0.2">
      <c r="D5065" s="803"/>
      <c r="E5065" s="804"/>
      <c r="F5065" s="502"/>
      <c r="G5065" s="502"/>
      <c r="H5065" s="502"/>
    </row>
    <row r="5066" spans="4:8" s="5" customFormat="1" x14ac:dyDescent="0.2">
      <c r="D5066" s="803"/>
      <c r="E5066" s="804"/>
      <c r="F5066" s="502"/>
      <c r="G5066" s="502"/>
      <c r="H5066" s="502"/>
    </row>
    <row r="5067" spans="4:8" s="5" customFormat="1" x14ac:dyDescent="0.2">
      <c r="D5067" s="803"/>
      <c r="E5067" s="804"/>
      <c r="F5067" s="502"/>
      <c r="G5067" s="502"/>
      <c r="H5067" s="502"/>
    </row>
    <row r="5068" spans="4:8" s="5" customFormat="1" x14ac:dyDescent="0.2">
      <c r="D5068" s="803"/>
      <c r="E5068" s="804"/>
      <c r="F5068" s="502"/>
      <c r="G5068" s="502"/>
      <c r="H5068" s="502"/>
    </row>
    <row r="5069" spans="4:8" s="5" customFormat="1" x14ac:dyDescent="0.2">
      <c r="D5069" s="803"/>
      <c r="E5069" s="804"/>
      <c r="F5069" s="502"/>
      <c r="G5069" s="502"/>
      <c r="H5069" s="502"/>
    </row>
    <row r="5070" spans="4:8" s="5" customFormat="1" x14ac:dyDescent="0.2">
      <c r="D5070" s="803"/>
      <c r="E5070" s="804"/>
      <c r="F5070" s="502"/>
      <c r="G5070" s="502"/>
      <c r="H5070" s="502"/>
    </row>
    <row r="5071" spans="4:8" s="5" customFormat="1" x14ac:dyDescent="0.2">
      <c r="D5071" s="803"/>
      <c r="E5071" s="804"/>
      <c r="F5071" s="502"/>
      <c r="G5071" s="502"/>
      <c r="H5071" s="502"/>
    </row>
    <row r="5072" spans="4:8" s="5" customFormat="1" x14ac:dyDescent="0.2">
      <c r="D5072" s="803"/>
      <c r="E5072" s="804"/>
      <c r="F5072" s="502"/>
      <c r="G5072" s="502"/>
      <c r="H5072" s="502"/>
    </row>
    <row r="5073" spans="4:8" s="5" customFormat="1" x14ac:dyDescent="0.2">
      <c r="D5073" s="803"/>
      <c r="E5073" s="804"/>
      <c r="F5073" s="502"/>
      <c r="G5073" s="502"/>
      <c r="H5073" s="502"/>
    </row>
    <row r="5074" spans="4:8" s="5" customFormat="1" x14ac:dyDescent="0.2">
      <c r="D5074" s="803"/>
      <c r="E5074" s="804"/>
      <c r="F5074" s="502"/>
      <c r="G5074" s="502"/>
      <c r="H5074" s="502"/>
    </row>
    <row r="5075" spans="4:8" s="5" customFormat="1" x14ac:dyDescent="0.2">
      <c r="D5075" s="803"/>
      <c r="E5075" s="804"/>
      <c r="F5075" s="502"/>
      <c r="G5075" s="502"/>
      <c r="H5075" s="502"/>
    </row>
    <row r="5076" spans="4:8" s="5" customFormat="1" x14ac:dyDescent="0.2">
      <c r="D5076" s="803"/>
      <c r="E5076" s="804"/>
      <c r="F5076" s="502"/>
      <c r="G5076" s="502"/>
      <c r="H5076" s="502"/>
    </row>
    <row r="5077" spans="4:8" s="5" customFormat="1" x14ac:dyDescent="0.2">
      <c r="D5077" s="803"/>
      <c r="E5077" s="804"/>
      <c r="F5077" s="502"/>
      <c r="G5077" s="502"/>
      <c r="H5077" s="502"/>
    </row>
    <row r="5078" spans="4:8" s="5" customFormat="1" x14ac:dyDescent="0.2">
      <c r="D5078" s="803"/>
      <c r="E5078" s="804"/>
      <c r="F5078" s="502"/>
      <c r="G5078" s="502"/>
      <c r="H5078" s="502"/>
    </row>
    <row r="5079" spans="4:8" s="5" customFormat="1" x14ac:dyDescent="0.2">
      <c r="D5079" s="803"/>
      <c r="E5079" s="804"/>
      <c r="F5079" s="502"/>
      <c r="G5079" s="502"/>
      <c r="H5079" s="502"/>
    </row>
    <row r="5080" spans="4:8" s="5" customFormat="1" x14ac:dyDescent="0.2">
      <c r="D5080" s="803"/>
      <c r="E5080" s="804"/>
      <c r="F5080" s="502"/>
      <c r="G5080" s="502"/>
      <c r="H5080" s="502"/>
    </row>
    <row r="5081" spans="4:8" s="5" customFormat="1" x14ac:dyDescent="0.2">
      <c r="D5081" s="803"/>
      <c r="E5081" s="804"/>
      <c r="F5081" s="502"/>
      <c r="G5081" s="502"/>
      <c r="H5081" s="502"/>
    </row>
    <row r="5082" spans="4:8" s="5" customFormat="1" x14ac:dyDescent="0.2">
      <c r="D5082" s="803"/>
      <c r="E5082" s="804"/>
      <c r="F5082" s="502"/>
      <c r="G5082" s="502"/>
      <c r="H5082" s="502"/>
    </row>
    <row r="5083" spans="4:8" s="5" customFormat="1" x14ac:dyDescent="0.2">
      <c r="D5083" s="803"/>
      <c r="E5083" s="804"/>
      <c r="F5083" s="502"/>
      <c r="G5083" s="502"/>
      <c r="H5083" s="502"/>
    </row>
    <row r="5084" spans="4:8" s="5" customFormat="1" x14ac:dyDescent="0.2">
      <c r="D5084" s="803"/>
      <c r="E5084" s="804"/>
      <c r="F5084" s="502"/>
      <c r="G5084" s="502"/>
      <c r="H5084" s="502"/>
    </row>
    <row r="5085" spans="4:8" s="5" customFormat="1" x14ac:dyDescent="0.2">
      <c r="D5085" s="803"/>
      <c r="E5085" s="804"/>
      <c r="F5085" s="502"/>
      <c r="G5085" s="502"/>
      <c r="H5085" s="502"/>
    </row>
    <row r="5086" spans="4:8" s="5" customFormat="1" x14ac:dyDescent="0.2">
      <c r="D5086" s="803"/>
      <c r="E5086" s="804"/>
      <c r="F5086" s="502"/>
      <c r="G5086" s="502"/>
      <c r="H5086" s="502"/>
    </row>
    <row r="5087" spans="4:8" s="5" customFormat="1" x14ac:dyDescent="0.2">
      <c r="D5087" s="803"/>
      <c r="E5087" s="804"/>
      <c r="F5087" s="502"/>
      <c r="G5087" s="502"/>
      <c r="H5087" s="502"/>
    </row>
    <row r="5088" spans="4:8" s="5" customFormat="1" x14ac:dyDescent="0.2">
      <c r="D5088" s="803"/>
      <c r="E5088" s="804"/>
      <c r="F5088" s="502"/>
      <c r="G5088" s="502"/>
      <c r="H5088" s="502"/>
    </row>
    <row r="5089" spans="4:8" s="5" customFormat="1" x14ac:dyDescent="0.2">
      <c r="D5089" s="803"/>
      <c r="E5089" s="804"/>
      <c r="F5089" s="502"/>
      <c r="G5089" s="502"/>
      <c r="H5089" s="502"/>
    </row>
    <row r="5090" spans="4:8" s="5" customFormat="1" x14ac:dyDescent="0.2">
      <c r="D5090" s="803"/>
      <c r="E5090" s="804"/>
      <c r="F5090" s="502"/>
      <c r="G5090" s="502"/>
      <c r="H5090" s="502"/>
    </row>
    <row r="5091" spans="4:8" s="5" customFormat="1" x14ac:dyDescent="0.2">
      <c r="D5091" s="803"/>
      <c r="E5091" s="804"/>
      <c r="F5091" s="502"/>
      <c r="G5091" s="502"/>
      <c r="H5091" s="502"/>
    </row>
    <row r="5092" spans="4:8" s="5" customFormat="1" x14ac:dyDescent="0.2">
      <c r="D5092" s="803"/>
      <c r="E5092" s="804"/>
      <c r="F5092" s="502"/>
      <c r="G5092" s="502"/>
      <c r="H5092" s="502"/>
    </row>
    <row r="5093" spans="4:8" s="5" customFormat="1" x14ac:dyDescent="0.2">
      <c r="D5093" s="803"/>
      <c r="E5093" s="804"/>
      <c r="F5093" s="502"/>
      <c r="G5093" s="502"/>
      <c r="H5093" s="502"/>
    </row>
    <row r="5094" spans="4:8" s="5" customFormat="1" x14ac:dyDescent="0.2">
      <c r="D5094" s="803"/>
      <c r="E5094" s="804"/>
      <c r="F5094" s="502"/>
      <c r="G5094" s="502"/>
      <c r="H5094" s="502"/>
    </row>
    <row r="5095" spans="4:8" s="5" customFormat="1" x14ac:dyDescent="0.2">
      <c r="D5095" s="803"/>
      <c r="E5095" s="804"/>
      <c r="F5095" s="502"/>
      <c r="G5095" s="502"/>
      <c r="H5095" s="502"/>
    </row>
    <row r="5096" spans="4:8" s="5" customFormat="1" x14ac:dyDescent="0.2">
      <c r="D5096" s="803"/>
      <c r="E5096" s="804"/>
      <c r="F5096" s="502"/>
      <c r="G5096" s="502"/>
      <c r="H5096" s="502"/>
    </row>
    <row r="5097" spans="4:8" s="5" customFormat="1" x14ac:dyDescent="0.2">
      <c r="D5097" s="803"/>
      <c r="E5097" s="804"/>
      <c r="F5097" s="502"/>
      <c r="G5097" s="502"/>
      <c r="H5097" s="502"/>
    </row>
    <row r="5098" spans="4:8" s="5" customFormat="1" x14ac:dyDescent="0.2">
      <c r="D5098" s="803"/>
      <c r="E5098" s="804"/>
      <c r="F5098" s="502"/>
      <c r="G5098" s="502"/>
      <c r="H5098" s="502"/>
    </row>
    <row r="5099" spans="4:8" s="5" customFormat="1" x14ac:dyDescent="0.2">
      <c r="D5099" s="803"/>
      <c r="E5099" s="804"/>
      <c r="F5099" s="502"/>
      <c r="G5099" s="502"/>
      <c r="H5099" s="502"/>
    </row>
    <row r="5100" spans="4:8" s="5" customFormat="1" x14ac:dyDescent="0.2">
      <c r="D5100" s="803"/>
      <c r="E5100" s="804"/>
      <c r="F5100" s="502"/>
      <c r="G5100" s="502"/>
      <c r="H5100" s="502"/>
    </row>
    <row r="5101" spans="4:8" s="5" customFormat="1" x14ac:dyDescent="0.2">
      <c r="D5101" s="803"/>
      <c r="E5101" s="804"/>
      <c r="F5101" s="502"/>
      <c r="G5101" s="502"/>
      <c r="H5101" s="502"/>
    </row>
    <row r="5102" spans="4:8" s="5" customFormat="1" x14ac:dyDescent="0.2">
      <c r="D5102" s="803"/>
      <c r="E5102" s="804"/>
      <c r="F5102" s="502"/>
      <c r="G5102" s="502"/>
      <c r="H5102" s="502"/>
    </row>
    <row r="5103" spans="4:8" s="5" customFormat="1" x14ac:dyDescent="0.2">
      <c r="D5103" s="803"/>
      <c r="E5103" s="804"/>
      <c r="F5103" s="502"/>
      <c r="G5103" s="502"/>
      <c r="H5103" s="502"/>
    </row>
    <row r="5104" spans="4:8" s="5" customFormat="1" x14ac:dyDescent="0.2">
      <c r="D5104" s="803"/>
      <c r="E5104" s="804"/>
      <c r="F5104" s="502"/>
      <c r="G5104" s="502"/>
      <c r="H5104" s="502"/>
    </row>
    <row r="5105" spans="4:8" s="5" customFormat="1" x14ac:dyDescent="0.2">
      <c r="D5105" s="803"/>
      <c r="E5105" s="804"/>
      <c r="F5105" s="502"/>
      <c r="G5105" s="502"/>
      <c r="H5105" s="502"/>
    </row>
    <row r="5106" spans="4:8" s="5" customFormat="1" x14ac:dyDescent="0.2">
      <c r="D5106" s="803"/>
      <c r="E5106" s="804"/>
      <c r="F5106" s="502"/>
      <c r="G5106" s="502"/>
      <c r="H5106" s="502"/>
    </row>
    <row r="5107" spans="4:8" s="5" customFormat="1" x14ac:dyDescent="0.2">
      <c r="D5107" s="803"/>
      <c r="E5107" s="804"/>
      <c r="F5107" s="502"/>
      <c r="G5107" s="502"/>
      <c r="H5107" s="502"/>
    </row>
    <row r="5108" spans="4:8" s="5" customFormat="1" x14ac:dyDescent="0.2">
      <c r="D5108" s="803"/>
      <c r="E5108" s="804"/>
      <c r="F5108" s="502"/>
      <c r="G5108" s="502"/>
      <c r="H5108" s="502"/>
    </row>
    <row r="5109" spans="4:8" s="5" customFormat="1" x14ac:dyDescent="0.2">
      <c r="D5109" s="803"/>
      <c r="E5109" s="804"/>
      <c r="F5109" s="502"/>
      <c r="G5109" s="502"/>
      <c r="H5109" s="502"/>
    </row>
    <row r="5110" spans="4:8" s="5" customFormat="1" x14ac:dyDescent="0.2">
      <c r="D5110" s="803"/>
      <c r="E5110" s="804"/>
      <c r="F5110" s="502"/>
      <c r="G5110" s="502"/>
      <c r="H5110" s="502"/>
    </row>
    <row r="5111" spans="4:8" s="5" customFormat="1" x14ac:dyDescent="0.2">
      <c r="D5111" s="803"/>
      <c r="E5111" s="804"/>
      <c r="F5111" s="502"/>
      <c r="G5111" s="502"/>
      <c r="H5111" s="502"/>
    </row>
    <row r="5112" spans="4:8" s="5" customFormat="1" x14ac:dyDescent="0.2">
      <c r="D5112" s="803"/>
      <c r="E5112" s="804"/>
      <c r="F5112" s="502"/>
      <c r="G5112" s="502"/>
      <c r="H5112" s="502"/>
    </row>
    <row r="5113" spans="4:8" s="5" customFormat="1" x14ac:dyDescent="0.2">
      <c r="D5113" s="803"/>
      <c r="E5113" s="804"/>
      <c r="F5113" s="502"/>
      <c r="G5113" s="502"/>
      <c r="H5113" s="502"/>
    </row>
    <row r="5114" spans="4:8" s="5" customFormat="1" x14ac:dyDescent="0.2">
      <c r="D5114" s="803"/>
      <c r="E5114" s="804"/>
      <c r="F5114" s="502"/>
      <c r="G5114" s="502"/>
      <c r="H5114" s="502"/>
    </row>
    <row r="5115" spans="4:8" s="5" customFormat="1" x14ac:dyDescent="0.2">
      <c r="D5115" s="803"/>
      <c r="E5115" s="804"/>
      <c r="F5115" s="502"/>
      <c r="G5115" s="502"/>
      <c r="H5115" s="502"/>
    </row>
    <row r="5116" spans="4:8" s="5" customFormat="1" x14ac:dyDescent="0.2">
      <c r="D5116" s="803"/>
      <c r="E5116" s="804"/>
      <c r="F5116" s="502"/>
      <c r="G5116" s="502"/>
      <c r="H5116" s="502"/>
    </row>
    <row r="5117" spans="4:8" s="5" customFormat="1" x14ac:dyDescent="0.2">
      <c r="D5117" s="803"/>
      <c r="E5117" s="804"/>
      <c r="F5117" s="502"/>
      <c r="G5117" s="502"/>
      <c r="H5117" s="502"/>
    </row>
    <row r="5118" spans="4:8" s="5" customFormat="1" x14ac:dyDescent="0.2">
      <c r="D5118" s="803"/>
      <c r="E5118" s="804"/>
      <c r="F5118" s="502"/>
      <c r="G5118" s="502"/>
      <c r="H5118" s="502"/>
    </row>
    <row r="5119" spans="4:8" s="5" customFormat="1" x14ac:dyDescent="0.2">
      <c r="D5119" s="803"/>
      <c r="E5119" s="804"/>
      <c r="F5119" s="502"/>
      <c r="G5119" s="502"/>
      <c r="H5119" s="502"/>
    </row>
    <row r="5120" spans="4:8" s="5" customFormat="1" x14ac:dyDescent="0.2">
      <c r="D5120" s="803"/>
      <c r="E5120" s="804"/>
      <c r="F5120" s="502"/>
      <c r="G5120" s="502"/>
      <c r="H5120" s="502"/>
    </row>
    <row r="5121" spans="4:8" s="5" customFormat="1" x14ac:dyDescent="0.2">
      <c r="D5121" s="803"/>
      <c r="E5121" s="804"/>
      <c r="F5121" s="502"/>
      <c r="G5121" s="502"/>
      <c r="H5121" s="502"/>
    </row>
    <row r="5122" spans="4:8" s="5" customFormat="1" x14ac:dyDescent="0.2">
      <c r="D5122" s="803"/>
      <c r="E5122" s="804"/>
      <c r="F5122" s="502"/>
      <c r="G5122" s="502"/>
      <c r="H5122" s="502"/>
    </row>
    <row r="5123" spans="4:8" s="5" customFormat="1" x14ac:dyDescent="0.2">
      <c r="D5123" s="803"/>
      <c r="E5123" s="804"/>
      <c r="F5123" s="502"/>
      <c r="G5123" s="502"/>
      <c r="H5123" s="502"/>
    </row>
    <row r="5124" spans="4:8" s="5" customFormat="1" x14ac:dyDescent="0.2">
      <c r="D5124" s="803"/>
      <c r="E5124" s="804"/>
      <c r="F5124" s="502"/>
      <c r="G5124" s="502"/>
      <c r="H5124" s="502"/>
    </row>
    <row r="5125" spans="4:8" s="5" customFormat="1" x14ac:dyDescent="0.2">
      <c r="D5125" s="803"/>
      <c r="E5125" s="804"/>
      <c r="F5125" s="502"/>
      <c r="G5125" s="502"/>
      <c r="H5125" s="502"/>
    </row>
    <row r="5126" spans="4:8" s="5" customFormat="1" x14ac:dyDescent="0.2">
      <c r="D5126" s="803"/>
      <c r="E5126" s="804"/>
      <c r="F5126" s="502"/>
      <c r="G5126" s="502"/>
      <c r="H5126" s="502"/>
    </row>
    <row r="5127" spans="4:8" s="5" customFormat="1" x14ac:dyDescent="0.2">
      <c r="D5127" s="803"/>
      <c r="E5127" s="804"/>
      <c r="F5127" s="502"/>
      <c r="G5127" s="502"/>
      <c r="H5127" s="502"/>
    </row>
    <row r="5128" spans="4:8" s="5" customFormat="1" x14ac:dyDescent="0.2">
      <c r="D5128" s="803"/>
      <c r="E5128" s="804"/>
      <c r="F5128" s="502"/>
      <c r="G5128" s="502"/>
      <c r="H5128" s="502"/>
    </row>
    <row r="5129" spans="4:8" s="5" customFormat="1" x14ac:dyDescent="0.2">
      <c r="D5129" s="803"/>
      <c r="E5129" s="804"/>
      <c r="F5129" s="502"/>
      <c r="G5129" s="502"/>
      <c r="H5129" s="502"/>
    </row>
    <row r="5130" spans="4:8" s="5" customFormat="1" x14ac:dyDescent="0.2">
      <c r="D5130" s="803"/>
      <c r="E5130" s="804"/>
      <c r="F5130" s="502"/>
      <c r="G5130" s="502"/>
      <c r="H5130" s="502"/>
    </row>
    <row r="5131" spans="4:8" s="5" customFormat="1" x14ac:dyDescent="0.2">
      <c r="D5131" s="803"/>
      <c r="E5131" s="804"/>
      <c r="F5131" s="502"/>
      <c r="G5131" s="502"/>
      <c r="H5131" s="502"/>
    </row>
    <row r="5132" spans="4:8" s="5" customFormat="1" x14ac:dyDescent="0.2">
      <c r="D5132" s="803"/>
      <c r="E5132" s="804"/>
      <c r="F5132" s="502"/>
      <c r="G5132" s="502"/>
      <c r="H5132" s="502"/>
    </row>
    <row r="5133" spans="4:8" s="5" customFormat="1" x14ac:dyDescent="0.2">
      <c r="D5133" s="803"/>
      <c r="E5133" s="804"/>
      <c r="F5133" s="502"/>
      <c r="G5133" s="502"/>
      <c r="H5133" s="502"/>
    </row>
    <row r="5134" spans="4:8" s="5" customFormat="1" x14ac:dyDescent="0.2">
      <c r="D5134" s="803"/>
      <c r="E5134" s="804"/>
      <c r="F5134" s="502"/>
      <c r="G5134" s="502"/>
      <c r="H5134" s="502"/>
    </row>
    <row r="5135" spans="4:8" s="5" customFormat="1" x14ac:dyDescent="0.2">
      <c r="D5135" s="803"/>
      <c r="E5135" s="804"/>
      <c r="F5135" s="502"/>
      <c r="G5135" s="502"/>
      <c r="H5135" s="502"/>
    </row>
    <row r="5136" spans="4:8" s="5" customFormat="1" x14ac:dyDescent="0.2">
      <c r="D5136" s="803"/>
      <c r="E5136" s="804"/>
      <c r="F5136" s="502"/>
      <c r="G5136" s="502"/>
      <c r="H5136" s="502"/>
    </row>
    <row r="5137" spans="4:8" s="5" customFormat="1" x14ac:dyDescent="0.2">
      <c r="D5137" s="803"/>
      <c r="E5137" s="804"/>
      <c r="F5137" s="502"/>
      <c r="G5137" s="502"/>
      <c r="H5137" s="502"/>
    </row>
    <row r="5138" spans="4:8" s="5" customFormat="1" x14ac:dyDescent="0.2">
      <c r="D5138" s="803"/>
      <c r="E5138" s="804"/>
      <c r="F5138" s="502"/>
      <c r="G5138" s="502"/>
      <c r="H5138" s="502"/>
    </row>
    <row r="5139" spans="4:8" s="5" customFormat="1" x14ac:dyDescent="0.2">
      <c r="D5139" s="803"/>
      <c r="E5139" s="804"/>
      <c r="F5139" s="502"/>
      <c r="G5139" s="502"/>
      <c r="H5139" s="502"/>
    </row>
    <row r="5140" spans="4:8" s="5" customFormat="1" x14ac:dyDescent="0.2">
      <c r="D5140" s="803"/>
      <c r="E5140" s="804"/>
      <c r="F5140" s="502"/>
      <c r="G5140" s="502"/>
      <c r="H5140" s="502"/>
    </row>
    <row r="5141" spans="4:8" s="5" customFormat="1" x14ac:dyDescent="0.2">
      <c r="D5141" s="803"/>
      <c r="E5141" s="804"/>
      <c r="F5141" s="502"/>
      <c r="G5141" s="502"/>
      <c r="H5141" s="502"/>
    </row>
    <row r="5142" spans="4:8" s="5" customFormat="1" x14ac:dyDescent="0.2">
      <c r="D5142" s="803"/>
      <c r="E5142" s="804"/>
      <c r="F5142" s="502"/>
      <c r="G5142" s="502"/>
      <c r="H5142" s="502"/>
    </row>
    <row r="5143" spans="4:8" s="5" customFormat="1" x14ac:dyDescent="0.2">
      <c r="D5143" s="803"/>
      <c r="E5143" s="804"/>
      <c r="F5143" s="502"/>
      <c r="G5143" s="502"/>
      <c r="H5143" s="502"/>
    </row>
    <row r="5144" spans="4:8" s="5" customFormat="1" x14ac:dyDescent="0.2">
      <c r="D5144" s="803"/>
      <c r="E5144" s="804"/>
      <c r="F5144" s="502"/>
      <c r="G5144" s="502"/>
      <c r="H5144" s="502"/>
    </row>
    <row r="5145" spans="4:8" s="5" customFormat="1" x14ac:dyDescent="0.2">
      <c r="D5145" s="803"/>
      <c r="E5145" s="804"/>
      <c r="F5145" s="502"/>
      <c r="G5145" s="502"/>
      <c r="H5145" s="502"/>
    </row>
    <row r="5146" spans="4:8" s="5" customFormat="1" x14ac:dyDescent="0.2">
      <c r="D5146" s="803"/>
      <c r="E5146" s="804"/>
      <c r="F5146" s="502"/>
      <c r="G5146" s="502"/>
      <c r="H5146" s="502"/>
    </row>
    <row r="5147" spans="4:8" s="5" customFormat="1" x14ac:dyDescent="0.2">
      <c r="D5147" s="803"/>
      <c r="E5147" s="804"/>
      <c r="F5147" s="502"/>
      <c r="G5147" s="502"/>
      <c r="H5147" s="502"/>
    </row>
    <row r="5148" spans="4:8" s="5" customFormat="1" x14ac:dyDescent="0.2">
      <c r="D5148" s="803"/>
      <c r="E5148" s="804"/>
      <c r="F5148" s="502"/>
      <c r="G5148" s="502"/>
      <c r="H5148" s="502"/>
    </row>
    <row r="5149" spans="4:8" s="5" customFormat="1" x14ac:dyDescent="0.2">
      <c r="D5149" s="803"/>
      <c r="E5149" s="804"/>
      <c r="F5149" s="502"/>
      <c r="G5149" s="502"/>
      <c r="H5149" s="502"/>
    </row>
    <row r="5150" spans="4:8" s="5" customFormat="1" x14ac:dyDescent="0.2">
      <c r="D5150" s="803"/>
      <c r="E5150" s="804"/>
      <c r="F5150" s="502"/>
      <c r="G5150" s="502"/>
      <c r="H5150" s="502"/>
    </row>
    <row r="5151" spans="4:8" s="5" customFormat="1" x14ac:dyDescent="0.2">
      <c r="D5151" s="803"/>
      <c r="E5151" s="804"/>
      <c r="F5151" s="502"/>
      <c r="G5151" s="502"/>
      <c r="H5151" s="502"/>
    </row>
    <row r="5152" spans="4:8" s="5" customFormat="1" x14ac:dyDescent="0.2">
      <c r="D5152" s="803"/>
      <c r="E5152" s="804"/>
      <c r="F5152" s="502"/>
      <c r="G5152" s="502"/>
      <c r="H5152" s="502"/>
    </row>
    <row r="5153" spans="4:8" s="5" customFormat="1" x14ac:dyDescent="0.2">
      <c r="D5153" s="803"/>
      <c r="E5153" s="804"/>
      <c r="F5153" s="502"/>
      <c r="G5153" s="502"/>
      <c r="H5153" s="502"/>
    </row>
    <row r="5154" spans="4:8" s="5" customFormat="1" x14ac:dyDescent="0.2">
      <c r="D5154" s="803"/>
      <c r="E5154" s="804"/>
      <c r="F5154" s="502"/>
      <c r="G5154" s="502"/>
      <c r="H5154" s="502"/>
    </row>
    <row r="5155" spans="4:8" s="5" customFormat="1" x14ac:dyDescent="0.2">
      <c r="D5155" s="803"/>
      <c r="E5155" s="804"/>
      <c r="F5155" s="502"/>
      <c r="G5155" s="502"/>
      <c r="H5155" s="502"/>
    </row>
    <row r="5156" spans="4:8" s="5" customFormat="1" x14ac:dyDescent="0.2">
      <c r="D5156" s="803"/>
      <c r="E5156" s="804"/>
      <c r="F5156" s="502"/>
      <c r="G5156" s="502"/>
      <c r="H5156" s="502"/>
    </row>
    <row r="5157" spans="4:8" s="5" customFormat="1" x14ac:dyDescent="0.2">
      <c r="D5157" s="803"/>
      <c r="E5157" s="804"/>
      <c r="F5157" s="502"/>
      <c r="G5157" s="502"/>
      <c r="H5157" s="502"/>
    </row>
    <row r="5158" spans="4:8" s="5" customFormat="1" x14ac:dyDescent="0.2">
      <c r="D5158" s="803"/>
      <c r="E5158" s="804"/>
      <c r="F5158" s="502"/>
      <c r="G5158" s="502"/>
      <c r="H5158" s="502"/>
    </row>
    <row r="5159" spans="4:8" s="5" customFormat="1" x14ac:dyDescent="0.2">
      <c r="D5159" s="803"/>
      <c r="E5159" s="804"/>
      <c r="F5159" s="502"/>
      <c r="G5159" s="502"/>
      <c r="H5159" s="502"/>
    </row>
    <row r="5160" spans="4:8" s="5" customFormat="1" x14ac:dyDescent="0.2">
      <c r="D5160" s="803"/>
      <c r="E5160" s="804"/>
      <c r="F5160" s="502"/>
      <c r="G5160" s="502"/>
      <c r="H5160" s="502"/>
    </row>
    <row r="5161" spans="4:8" s="5" customFormat="1" x14ac:dyDescent="0.2">
      <c r="D5161" s="803"/>
      <c r="E5161" s="804"/>
      <c r="F5161" s="502"/>
      <c r="G5161" s="502"/>
      <c r="H5161" s="502"/>
    </row>
    <row r="5162" spans="4:8" s="5" customFormat="1" x14ac:dyDescent="0.2">
      <c r="D5162" s="803"/>
      <c r="E5162" s="804"/>
      <c r="F5162" s="502"/>
      <c r="G5162" s="502"/>
      <c r="H5162" s="502"/>
    </row>
    <row r="5163" spans="4:8" s="5" customFormat="1" x14ac:dyDescent="0.2">
      <c r="D5163" s="803"/>
      <c r="E5163" s="804"/>
      <c r="F5163" s="502"/>
      <c r="G5163" s="502"/>
      <c r="H5163" s="502"/>
    </row>
    <row r="5164" spans="4:8" s="5" customFormat="1" x14ac:dyDescent="0.2">
      <c r="D5164" s="803"/>
      <c r="E5164" s="804"/>
      <c r="F5164" s="502"/>
      <c r="G5164" s="502"/>
      <c r="H5164" s="502"/>
    </row>
    <row r="5165" spans="4:8" s="5" customFormat="1" x14ac:dyDescent="0.2">
      <c r="D5165" s="803"/>
      <c r="E5165" s="804"/>
      <c r="F5165" s="502"/>
      <c r="G5165" s="502"/>
      <c r="H5165" s="502"/>
    </row>
    <row r="5166" spans="4:8" s="5" customFormat="1" x14ac:dyDescent="0.2">
      <c r="D5166" s="803"/>
      <c r="E5166" s="804"/>
      <c r="F5166" s="502"/>
      <c r="G5166" s="502"/>
      <c r="H5166" s="502"/>
    </row>
    <row r="5167" spans="4:8" s="5" customFormat="1" x14ac:dyDescent="0.2">
      <c r="D5167" s="803"/>
      <c r="E5167" s="804"/>
      <c r="F5167" s="502"/>
      <c r="G5167" s="502"/>
      <c r="H5167" s="502"/>
    </row>
    <row r="5168" spans="4:8" s="5" customFormat="1" x14ac:dyDescent="0.2">
      <c r="D5168" s="803"/>
      <c r="E5168" s="804"/>
      <c r="F5168" s="502"/>
      <c r="G5168" s="502"/>
      <c r="H5168" s="502"/>
    </row>
    <row r="5169" spans="4:8" s="5" customFormat="1" x14ac:dyDescent="0.2">
      <c r="D5169" s="803"/>
      <c r="E5169" s="804"/>
      <c r="F5169" s="502"/>
      <c r="G5169" s="502"/>
      <c r="H5169" s="502"/>
    </row>
    <row r="5170" spans="4:8" s="5" customFormat="1" x14ac:dyDescent="0.2">
      <c r="D5170" s="803"/>
      <c r="E5170" s="804"/>
      <c r="F5170" s="502"/>
      <c r="G5170" s="502"/>
      <c r="H5170" s="502"/>
    </row>
    <row r="5171" spans="4:8" s="5" customFormat="1" x14ac:dyDescent="0.2">
      <c r="D5171" s="803"/>
      <c r="E5171" s="804"/>
      <c r="F5171" s="502"/>
      <c r="G5171" s="502"/>
      <c r="H5171" s="502"/>
    </row>
    <row r="5172" spans="4:8" s="5" customFormat="1" x14ac:dyDescent="0.2">
      <c r="D5172" s="803"/>
      <c r="E5172" s="804"/>
      <c r="F5172" s="502"/>
      <c r="G5172" s="502"/>
      <c r="H5172" s="502"/>
    </row>
    <row r="5173" spans="4:8" s="5" customFormat="1" x14ac:dyDescent="0.2">
      <c r="D5173" s="803"/>
      <c r="E5173" s="804"/>
      <c r="F5173" s="502"/>
      <c r="G5173" s="502"/>
      <c r="H5173" s="502"/>
    </row>
    <row r="5174" spans="4:8" s="5" customFormat="1" x14ac:dyDescent="0.2">
      <c r="D5174" s="803"/>
      <c r="E5174" s="804"/>
      <c r="F5174" s="502"/>
      <c r="G5174" s="502"/>
      <c r="H5174" s="502"/>
    </row>
    <row r="5175" spans="4:8" s="5" customFormat="1" x14ac:dyDescent="0.2">
      <c r="D5175" s="803"/>
      <c r="E5175" s="804"/>
      <c r="F5175" s="502"/>
      <c r="G5175" s="502"/>
      <c r="H5175" s="502"/>
    </row>
    <row r="5176" spans="4:8" s="5" customFormat="1" x14ac:dyDescent="0.2">
      <c r="D5176" s="803"/>
      <c r="E5176" s="804"/>
      <c r="F5176" s="502"/>
      <c r="G5176" s="502"/>
      <c r="H5176" s="502"/>
    </row>
    <row r="5177" spans="4:8" s="5" customFormat="1" x14ac:dyDescent="0.2">
      <c r="D5177" s="803"/>
      <c r="E5177" s="804"/>
      <c r="F5177" s="502"/>
      <c r="G5177" s="502"/>
      <c r="H5177" s="502"/>
    </row>
    <row r="5178" spans="4:8" s="5" customFormat="1" x14ac:dyDescent="0.2">
      <c r="D5178" s="803"/>
      <c r="E5178" s="804"/>
      <c r="F5178" s="502"/>
      <c r="G5178" s="502"/>
      <c r="H5178" s="502"/>
    </row>
    <row r="5179" spans="4:8" s="5" customFormat="1" x14ac:dyDescent="0.2">
      <c r="D5179" s="803"/>
      <c r="E5179" s="804"/>
      <c r="F5179" s="502"/>
      <c r="G5179" s="502"/>
      <c r="H5179" s="502"/>
    </row>
    <row r="5180" spans="4:8" s="5" customFormat="1" x14ac:dyDescent="0.2">
      <c r="D5180" s="803"/>
      <c r="E5180" s="804"/>
      <c r="F5180" s="502"/>
      <c r="G5180" s="502"/>
      <c r="H5180" s="502"/>
    </row>
    <row r="5181" spans="4:8" s="5" customFormat="1" x14ac:dyDescent="0.2">
      <c r="D5181" s="803"/>
      <c r="E5181" s="804"/>
      <c r="F5181" s="502"/>
      <c r="G5181" s="502"/>
      <c r="H5181" s="502"/>
    </row>
    <row r="5182" spans="4:8" s="5" customFormat="1" x14ac:dyDescent="0.2">
      <c r="D5182" s="803"/>
      <c r="E5182" s="804"/>
      <c r="F5182" s="502"/>
      <c r="G5182" s="502"/>
      <c r="H5182" s="502"/>
    </row>
    <row r="5183" spans="4:8" s="5" customFormat="1" x14ac:dyDescent="0.2">
      <c r="D5183" s="803"/>
      <c r="E5183" s="804"/>
      <c r="F5183" s="502"/>
      <c r="G5183" s="502"/>
      <c r="H5183" s="502"/>
    </row>
    <row r="5184" spans="4:8" s="5" customFormat="1" x14ac:dyDescent="0.2">
      <c r="D5184" s="803"/>
      <c r="E5184" s="804"/>
      <c r="F5184" s="502"/>
      <c r="G5184" s="502"/>
      <c r="H5184" s="502"/>
    </row>
    <row r="5185" spans="4:8" s="5" customFormat="1" x14ac:dyDescent="0.2">
      <c r="D5185" s="803"/>
      <c r="E5185" s="804"/>
      <c r="F5185" s="502"/>
      <c r="G5185" s="502"/>
      <c r="H5185" s="502"/>
    </row>
    <row r="5186" spans="4:8" s="5" customFormat="1" x14ac:dyDescent="0.2">
      <c r="D5186" s="803"/>
      <c r="E5186" s="804"/>
      <c r="F5186" s="502"/>
      <c r="G5186" s="502"/>
      <c r="H5186" s="502"/>
    </row>
    <row r="5187" spans="4:8" s="5" customFormat="1" x14ac:dyDescent="0.2">
      <c r="D5187" s="803"/>
      <c r="E5187" s="804"/>
      <c r="F5187" s="502"/>
      <c r="G5187" s="502"/>
      <c r="H5187" s="502"/>
    </row>
    <row r="5188" spans="4:8" s="5" customFormat="1" x14ac:dyDescent="0.2">
      <c r="D5188" s="803"/>
      <c r="E5188" s="804"/>
      <c r="F5188" s="502"/>
      <c r="G5188" s="502"/>
      <c r="H5188" s="502"/>
    </row>
    <row r="5189" spans="4:8" s="5" customFormat="1" x14ac:dyDescent="0.2">
      <c r="D5189" s="803"/>
      <c r="E5189" s="804"/>
      <c r="F5189" s="502"/>
      <c r="G5189" s="502"/>
      <c r="H5189" s="502"/>
    </row>
    <row r="5190" spans="4:8" s="5" customFormat="1" x14ac:dyDescent="0.2">
      <c r="D5190" s="803"/>
      <c r="E5190" s="804"/>
      <c r="F5190" s="502"/>
      <c r="G5190" s="502"/>
      <c r="H5190" s="502"/>
    </row>
    <row r="5191" spans="4:8" s="5" customFormat="1" x14ac:dyDescent="0.2">
      <c r="D5191" s="803"/>
      <c r="E5191" s="804"/>
      <c r="F5191" s="502"/>
      <c r="G5191" s="502"/>
      <c r="H5191" s="502"/>
    </row>
    <row r="5192" spans="4:8" s="5" customFormat="1" x14ac:dyDescent="0.2">
      <c r="D5192" s="803"/>
      <c r="E5192" s="804"/>
      <c r="F5192" s="502"/>
      <c r="G5192" s="502"/>
      <c r="H5192" s="502"/>
    </row>
    <row r="5193" spans="4:8" s="5" customFormat="1" x14ac:dyDescent="0.2">
      <c r="D5193" s="803"/>
      <c r="E5193" s="804"/>
      <c r="F5193" s="502"/>
      <c r="G5193" s="502"/>
      <c r="H5193" s="502"/>
    </row>
    <row r="5194" spans="4:8" s="5" customFormat="1" x14ac:dyDescent="0.2">
      <c r="D5194" s="803"/>
      <c r="E5194" s="804"/>
      <c r="F5194" s="502"/>
      <c r="G5194" s="502"/>
      <c r="H5194" s="502"/>
    </row>
    <row r="5195" spans="4:8" s="5" customFormat="1" x14ac:dyDescent="0.2">
      <c r="D5195" s="803"/>
      <c r="E5195" s="804"/>
      <c r="F5195" s="502"/>
      <c r="G5195" s="502"/>
      <c r="H5195" s="502"/>
    </row>
    <row r="5196" spans="4:8" s="5" customFormat="1" x14ac:dyDescent="0.2">
      <c r="D5196" s="803"/>
      <c r="E5196" s="804"/>
      <c r="F5196" s="502"/>
      <c r="G5196" s="502"/>
      <c r="H5196" s="502"/>
    </row>
    <row r="5197" spans="4:8" s="5" customFormat="1" x14ac:dyDescent="0.2">
      <c r="D5197" s="803"/>
      <c r="E5197" s="804"/>
      <c r="F5197" s="502"/>
      <c r="G5197" s="502"/>
      <c r="H5197" s="502"/>
    </row>
    <row r="5198" spans="4:8" s="5" customFormat="1" x14ac:dyDescent="0.2">
      <c r="D5198" s="803"/>
      <c r="E5198" s="804"/>
      <c r="F5198" s="502"/>
      <c r="G5198" s="502"/>
      <c r="H5198" s="502"/>
    </row>
    <row r="5199" spans="4:8" s="5" customFormat="1" x14ac:dyDescent="0.2">
      <c r="D5199" s="803"/>
      <c r="E5199" s="804"/>
      <c r="F5199" s="502"/>
      <c r="G5199" s="502"/>
      <c r="H5199" s="502"/>
    </row>
    <row r="5200" spans="4:8" s="5" customFormat="1" x14ac:dyDescent="0.2">
      <c r="D5200" s="803"/>
      <c r="E5200" s="804"/>
      <c r="F5200" s="502"/>
      <c r="G5200" s="502"/>
      <c r="H5200" s="502"/>
    </row>
    <row r="5201" spans="4:8" s="5" customFormat="1" x14ac:dyDescent="0.2">
      <c r="D5201" s="803"/>
      <c r="E5201" s="804"/>
      <c r="F5201" s="502"/>
      <c r="G5201" s="502"/>
      <c r="H5201" s="502"/>
    </row>
    <row r="5202" spans="4:8" s="5" customFormat="1" x14ac:dyDescent="0.2">
      <c r="D5202" s="803"/>
      <c r="E5202" s="804"/>
      <c r="F5202" s="502"/>
      <c r="G5202" s="502"/>
      <c r="H5202" s="502"/>
    </row>
    <row r="5203" spans="4:8" s="5" customFormat="1" x14ac:dyDescent="0.2">
      <c r="D5203" s="803"/>
      <c r="E5203" s="804"/>
      <c r="F5203" s="502"/>
      <c r="G5203" s="502"/>
      <c r="H5203" s="502"/>
    </row>
    <row r="5204" spans="4:8" s="5" customFormat="1" x14ac:dyDescent="0.2">
      <c r="D5204" s="803"/>
      <c r="E5204" s="804"/>
      <c r="F5204" s="502"/>
      <c r="G5204" s="502"/>
      <c r="H5204" s="502"/>
    </row>
    <row r="5205" spans="4:8" s="5" customFormat="1" x14ac:dyDescent="0.2">
      <c r="D5205" s="803"/>
      <c r="E5205" s="804"/>
      <c r="F5205" s="502"/>
      <c r="G5205" s="502"/>
      <c r="H5205" s="502"/>
    </row>
    <row r="5206" spans="4:8" s="5" customFormat="1" x14ac:dyDescent="0.2">
      <c r="D5206" s="803"/>
      <c r="E5206" s="804"/>
      <c r="F5206" s="502"/>
      <c r="G5206" s="502"/>
      <c r="H5206" s="502"/>
    </row>
    <row r="5207" spans="4:8" s="5" customFormat="1" x14ac:dyDescent="0.2">
      <c r="D5207" s="803"/>
      <c r="E5207" s="804"/>
      <c r="F5207" s="502"/>
      <c r="G5207" s="502"/>
      <c r="H5207" s="502"/>
    </row>
    <row r="5208" spans="4:8" s="5" customFormat="1" x14ac:dyDescent="0.2">
      <c r="D5208" s="803"/>
      <c r="E5208" s="804"/>
      <c r="F5208" s="502"/>
      <c r="G5208" s="502"/>
      <c r="H5208" s="502"/>
    </row>
    <row r="5209" spans="4:8" s="5" customFormat="1" x14ac:dyDescent="0.2">
      <c r="D5209" s="803"/>
      <c r="E5209" s="804"/>
      <c r="F5209" s="502"/>
      <c r="G5209" s="502"/>
      <c r="H5209" s="502"/>
    </row>
    <row r="5210" spans="4:8" s="5" customFormat="1" x14ac:dyDescent="0.2">
      <c r="D5210" s="803"/>
      <c r="E5210" s="804"/>
      <c r="F5210" s="502"/>
      <c r="G5210" s="502"/>
      <c r="H5210" s="502"/>
    </row>
    <row r="5211" spans="4:8" s="5" customFormat="1" x14ac:dyDescent="0.2">
      <c r="D5211" s="803"/>
      <c r="E5211" s="804"/>
      <c r="F5211" s="502"/>
      <c r="G5211" s="502"/>
      <c r="H5211" s="502"/>
    </row>
    <row r="5212" spans="4:8" s="5" customFormat="1" x14ac:dyDescent="0.2">
      <c r="D5212" s="803"/>
      <c r="E5212" s="804"/>
      <c r="F5212" s="502"/>
      <c r="G5212" s="502"/>
      <c r="H5212" s="502"/>
    </row>
    <row r="5213" spans="4:8" s="5" customFormat="1" x14ac:dyDescent="0.2">
      <c r="D5213" s="803"/>
      <c r="E5213" s="804"/>
      <c r="F5213" s="502"/>
      <c r="G5213" s="502"/>
      <c r="H5213" s="502"/>
    </row>
    <row r="5214" spans="4:8" s="5" customFormat="1" x14ac:dyDescent="0.2">
      <c r="D5214" s="803"/>
      <c r="E5214" s="804"/>
      <c r="F5214" s="502"/>
      <c r="G5214" s="502"/>
      <c r="H5214" s="502"/>
    </row>
    <row r="5215" spans="4:8" s="5" customFormat="1" x14ac:dyDescent="0.2">
      <c r="D5215" s="803"/>
      <c r="E5215" s="804"/>
      <c r="F5215" s="502"/>
      <c r="G5215" s="502"/>
      <c r="H5215" s="502"/>
    </row>
    <row r="5216" spans="4:8" s="5" customFormat="1" x14ac:dyDescent="0.2">
      <c r="D5216" s="803"/>
      <c r="E5216" s="804"/>
      <c r="F5216" s="502"/>
      <c r="G5216" s="502"/>
      <c r="H5216" s="502"/>
    </row>
    <row r="5217" spans="4:8" s="5" customFormat="1" x14ac:dyDescent="0.2">
      <c r="D5217" s="803"/>
      <c r="E5217" s="804"/>
      <c r="F5217" s="502"/>
      <c r="G5217" s="502"/>
      <c r="H5217" s="502"/>
    </row>
    <row r="5218" spans="4:8" s="5" customFormat="1" x14ac:dyDescent="0.2">
      <c r="D5218" s="803"/>
      <c r="E5218" s="804"/>
      <c r="F5218" s="502"/>
      <c r="G5218" s="502"/>
      <c r="H5218" s="502"/>
    </row>
    <row r="5219" spans="4:8" s="5" customFormat="1" x14ac:dyDescent="0.2">
      <c r="D5219" s="803"/>
      <c r="E5219" s="804"/>
      <c r="F5219" s="502"/>
      <c r="G5219" s="502"/>
      <c r="H5219" s="502"/>
    </row>
    <row r="5220" spans="4:8" s="5" customFormat="1" x14ac:dyDescent="0.2">
      <c r="D5220" s="803"/>
      <c r="E5220" s="804"/>
      <c r="F5220" s="502"/>
      <c r="G5220" s="502"/>
      <c r="H5220" s="502"/>
    </row>
    <row r="5221" spans="4:8" s="5" customFormat="1" x14ac:dyDescent="0.2">
      <c r="D5221" s="803"/>
      <c r="E5221" s="804"/>
      <c r="F5221" s="502"/>
      <c r="G5221" s="502"/>
      <c r="H5221" s="502"/>
    </row>
    <row r="5222" spans="4:8" s="5" customFormat="1" x14ac:dyDescent="0.2">
      <c r="D5222" s="803"/>
      <c r="E5222" s="804"/>
      <c r="F5222" s="502"/>
      <c r="G5222" s="502"/>
      <c r="H5222" s="502"/>
    </row>
    <row r="5223" spans="4:8" s="5" customFormat="1" x14ac:dyDescent="0.2">
      <c r="D5223" s="803"/>
      <c r="E5223" s="804"/>
      <c r="F5223" s="502"/>
      <c r="G5223" s="502"/>
      <c r="H5223" s="502"/>
    </row>
    <row r="5224" spans="4:8" s="5" customFormat="1" x14ac:dyDescent="0.2">
      <c r="D5224" s="803"/>
      <c r="E5224" s="804"/>
      <c r="F5224" s="502"/>
      <c r="G5224" s="502"/>
      <c r="H5224" s="502"/>
    </row>
    <row r="5225" spans="4:8" s="5" customFormat="1" x14ac:dyDescent="0.2">
      <c r="D5225" s="803"/>
      <c r="E5225" s="804"/>
      <c r="F5225" s="502"/>
      <c r="G5225" s="502"/>
      <c r="H5225" s="502"/>
    </row>
    <row r="5226" spans="4:8" s="5" customFormat="1" x14ac:dyDescent="0.2">
      <c r="D5226" s="803"/>
      <c r="E5226" s="804"/>
      <c r="F5226" s="502"/>
      <c r="G5226" s="502"/>
      <c r="H5226" s="502"/>
    </row>
    <row r="5227" spans="4:8" s="5" customFormat="1" x14ac:dyDescent="0.2">
      <c r="D5227" s="803"/>
      <c r="E5227" s="804"/>
      <c r="F5227" s="502"/>
      <c r="G5227" s="502"/>
      <c r="H5227" s="502"/>
    </row>
    <row r="5228" spans="4:8" s="5" customFormat="1" x14ac:dyDescent="0.2">
      <c r="D5228" s="803"/>
      <c r="E5228" s="804"/>
      <c r="F5228" s="502"/>
      <c r="G5228" s="502"/>
      <c r="H5228" s="502"/>
    </row>
    <row r="5229" spans="4:8" s="5" customFormat="1" x14ac:dyDescent="0.2">
      <c r="D5229" s="803"/>
      <c r="E5229" s="804"/>
      <c r="F5229" s="502"/>
      <c r="G5229" s="502"/>
      <c r="H5229" s="502"/>
    </row>
    <row r="5230" spans="4:8" s="5" customFormat="1" x14ac:dyDescent="0.2">
      <c r="D5230" s="803"/>
      <c r="E5230" s="804"/>
      <c r="F5230" s="502"/>
      <c r="G5230" s="502"/>
      <c r="H5230" s="502"/>
    </row>
    <row r="5231" spans="4:8" s="5" customFormat="1" x14ac:dyDescent="0.2">
      <c r="D5231" s="803"/>
      <c r="E5231" s="804"/>
      <c r="F5231" s="502"/>
      <c r="G5231" s="502"/>
      <c r="H5231" s="502"/>
    </row>
    <row r="5232" spans="4:8" s="5" customFormat="1" x14ac:dyDescent="0.2">
      <c r="D5232" s="803"/>
      <c r="E5232" s="804"/>
      <c r="F5232" s="502"/>
      <c r="G5232" s="502"/>
      <c r="H5232" s="502"/>
    </row>
    <row r="5233" spans="4:8" s="5" customFormat="1" x14ac:dyDescent="0.2">
      <c r="D5233" s="803"/>
      <c r="E5233" s="804"/>
      <c r="F5233" s="502"/>
      <c r="G5233" s="502"/>
      <c r="H5233" s="502"/>
    </row>
    <row r="5234" spans="4:8" s="5" customFormat="1" x14ac:dyDescent="0.2">
      <c r="D5234" s="803"/>
      <c r="E5234" s="804"/>
      <c r="F5234" s="502"/>
      <c r="G5234" s="502"/>
      <c r="H5234" s="502"/>
    </row>
    <row r="5235" spans="4:8" s="5" customFormat="1" x14ac:dyDescent="0.2">
      <c r="D5235" s="803"/>
      <c r="E5235" s="804"/>
      <c r="F5235" s="502"/>
      <c r="G5235" s="502"/>
      <c r="H5235" s="502"/>
    </row>
    <row r="5236" spans="4:8" s="5" customFormat="1" x14ac:dyDescent="0.2">
      <c r="D5236" s="803"/>
      <c r="E5236" s="804"/>
      <c r="F5236" s="502"/>
      <c r="G5236" s="502"/>
      <c r="H5236" s="502"/>
    </row>
    <row r="5237" spans="4:8" s="5" customFormat="1" x14ac:dyDescent="0.2">
      <c r="D5237" s="803"/>
      <c r="E5237" s="804"/>
      <c r="F5237" s="502"/>
      <c r="G5237" s="502"/>
      <c r="H5237" s="502"/>
    </row>
    <row r="5238" spans="4:8" s="5" customFormat="1" x14ac:dyDescent="0.2">
      <c r="D5238" s="803"/>
      <c r="E5238" s="804"/>
      <c r="F5238" s="502"/>
      <c r="G5238" s="502"/>
      <c r="H5238" s="502"/>
    </row>
    <row r="5239" spans="4:8" s="5" customFormat="1" x14ac:dyDescent="0.2">
      <c r="D5239" s="803"/>
      <c r="E5239" s="804"/>
      <c r="F5239" s="502"/>
      <c r="G5239" s="502"/>
      <c r="H5239" s="502"/>
    </row>
    <row r="5240" spans="4:8" s="5" customFormat="1" x14ac:dyDescent="0.2">
      <c r="D5240" s="803"/>
      <c r="E5240" s="804"/>
      <c r="F5240" s="502"/>
      <c r="G5240" s="502"/>
      <c r="H5240" s="502"/>
    </row>
    <row r="5241" spans="4:8" s="5" customFormat="1" x14ac:dyDescent="0.2">
      <c r="D5241" s="803"/>
      <c r="E5241" s="804"/>
      <c r="F5241" s="502"/>
      <c r="G5241" s="502"/>
      <c r="H5241" s="502"/>
    </row>
    <row r="5242" spans="4:8" s="5" customFormat="1" x14ac:dyDescent="0.2">
      <c r="D5242" s="803"/>
      <c r="E5242" s="804"/>
      <c r="F5242" s="502"/>
      <c r="G5242" s="502"/>
      <c r="H5242" s="502"/>
    </row>
    <row r="5243" spans="4:8" s="5" customFormat="1" x14ac:dyDescent="0.2">
      <c r="D5243" s="803"/>
      <c r="E5243" s="804"/>
      <c r="F5243" s="502"/>
      <c r="G5243" s="502"/>
      <c r="H5243" s="502"/>
    </row>
    <row r="5244" spans="4:8" s="5" customFormat="1" x14ac:dyDescent="0.2">
      <c r="D5244" s="803"/>
      <c r="E5244" s="804"/>
      <c r="F5244" s="502"/>
      <c r="G5244" s="502"/>
      <c r="H5244" s="502"/>
    </row>
    <row r="5245" spans="4:8" s="5" customFormat="1" x14ac:dyDescent="0.2">
      <c r="D5245" s="803"/>
      <c r="E5245" s="804"/>
      <c r="F5245" s="502"/>
      <c r="G5245" s="502"/>
      <c r="H5245" s="502"/>
    </row>
    <row r="5246" spans="4:8" s="5" customFormat="1" x14ac:dyDescent="0.2">
      <c r="D5246" s="803"/>
      <c r="E5246" s="804"/>
      <c r="F5246" s="502"/>
      <c r="G5246" s="502"/>
      <c r="H5246" s="502"/>
    </row>
    <row r="5247" spans="4:8" s="5" customFormat="1" x14ac:dyDescent="0.2">
      <c r="D5247" s="803"/>
      <c r="E5247" s="804"/>
      <c r="F5247" s="502"/>
      <c r="G5247" s="502"/>
      <c r="H5247" s="502"/>
    </row>
    <row r="5248" spans="4:8" s="5" customFormat="1" x14ac:dyDescent="0.2">
      <c r="D5248" s="803"/>
      <c r="E5248" s="804"/>
      <c r="F5248" s="502"/>
      <c r="G5248" s="502"/>
      <c r="H5248" s="502"/>
    </row>
    <row r="5249" spans="4:8" s="5" customFormat="1" x14ac:dyDescent="0.2">
      <c r="D5249" s="803"/>
      <c r="E5249" s="804"/>
      <c r="F5249" s="502"/>
      <c r="G5249" s="502"/>
      <c r="H5249" s="502"/>
    </row>
    <row r="5250" spans="4:8" s="5" customFormat="1" x14ac:dyDescent="0.2">
      <c r="D5250" s="803"/>
      <c r="E5250" s="804"/>
      <c r="F5250" s="502"/>
      <c r="G5250" s="502"/>
      <c r="H5250" s="502"/>
    </row>
    <row r="5251" spans="4:8" s="5" customFormat="1" x14ac:dyDescent="0.2">
      <c r="D5251" s="803"/>
      <c r="E5251" s="804"/>
      <c r="F5251" s="502"/>
      <c r="G5251" s="502"/>
      <c r="H5251" s="502"/>
    </row>
    <row r="5252" spans="4:8" s="5" customFormat="1" x14ac:dyDescent="0.2">
      <c r="D5252" s="803"/>
      <c r="E5252" s="804"/>
      <c r="F5252" s="502"/>
      <c r="G5252" s="502"/>
      <c r="H5252" s="502"/>
    </row>
    <row r="5253" spans="4:8" s="5" customFormat="1" x14ac:dyDescent="0.2">
      <c r="D5253" s="803"/>
      <c r="E5253" s="804"/>
      <c r="F5253" s="502"/>
      <c r="G5253" s="502"/>
      <c r="H5253" s="502"/>
    </row>
    <row r="5254" spans="4:8" s="5" customFormat="1" x14ac:dyDescent="0.2">
      <c r="D5254" s="803"/>
      <c r="E5254" s="804"/>
      <c r="F5254" s="502"/>
      <c r="G5254" s="502"/>
      <c r="H5254" s="502"/>
    </row>
    <row r="5255" spans="4:8" s="5" customFormat="1" x14ac:dyDescent="0.2">
      <c r="D5255" s="803"/>
      <c r="E5255" s="804"/>
      <c r="F5255" s="502"/>
      <c r="G5255" s="502"/>
      <c r="H5255" s="502"/>
    </row>
    <row r="5256" spans="4:8" s="5" customFormat="1" x14ac:dyDescent="0.2">
      <c r="D5256" s="803"/>
      <c r="E5256" s="804"/>
      <c r="F5256" s="502"/>
      <c r="G5256" s="502"/>
      <c r="H5256" s="502"/>
    </row>
    <row r="5257" spans="4:8" s="5" customFormat="1" x14ac:dyDescent="0.2">
      <c r="D5257" s="803"/>
      <c r="E5257" s="804"/>
      <c r="F5257" s="502"/>
      <c r="G5257" s="502"/>
      <c r="H5257" s="502"/>
    </row>
    <row r="5258" spans="4:8" s="5" customFormat="1" x14ac:dyDescent="0.2">
      <c r="D5258" s="803"/>
      <c r="E5258" s="804"/>
      <c r="F5258" s="502"/>
      <c r="G5258" s="502"/>
      <c r="H5258" s="502"/>
    </row>
    <row r="5259" spans="4:8" s="5" customFormat="1" x14ac:dyDescent="0.2">
      <c r="D5259" s="803"/>
      <c r="E5259" s="804"/>
      <c r="F5259" s="502"/>
      <c r="G5259" s="502"/>
      <c r="H5259" s="502"/>
    </row>
    <row r="5260" spans="4:8" s="5" customFormat="1" x14ac:dyDescent="0.2">
      <c r="D5260" s="803"/>
      <c r="E5260" s="804"/>
      <c r="F5260" s="502"/>
      <c r="G5260" s="502"/>
      <c r="H5260" s="502"/>
    </row>
    <row r="5261" spans="4:8" s="5" customFormat="1" x14ac:dyDescent="0.2">
      <c r="D5261" s="803"/>
      <c r="E5261" s="804"/>
      <c r="F5261" s="502"/>
      <c r="G5261" s="502"/>
      <c r="H5261" s="502"/>
    </row>
    <row r="5262" spans="4:8" s="5" customFormat="1" x14ac:dyDescent="0.2">
      <c r="D5262" s="803"/>
      <c r="E5262" s="804"/>
      <c r="F5262" s="502"/>
      <c r="G5262" s="502"/>
      <c r="H5262" s="502"/>
    </row>
    <row r="5263" spans="4:8" s="5" customFormat="1" x14ac:dyDescent="0.2">
      <c r="D5263" s="803"/>
      <c r="E5263" s="804"/>
      <c r="F5263" s="502"/>
      <c r="G5263" s="502"/>
      <c r="H5263" s="502"/>
    </row>
    <row r="5264" spans="4:8" s="5" customFormat="1" x14ac:dyDescent="0.2">
      <c r="D5264" s="803"/>
      <c r="E5264" s="804"/>
      <c r="F5264" s="502"/>
      <c r="G5264" s="502"/>
      <c r="H5264" s="502"/>
    </row>
    <row r="5265" spans="4:8" s="5" customFormat="1" x14ac:dyDescent="0.2">
      <c r="D5265" s="803"/>
      <c r="E5265" s="804"/>
      <c r="F5265" s="502"/>
      <c r="G5265" s="502"/>
      <c r="H5265" s="502"/>
    </row>
    <row r="5266" spans="4:8" s="5" customFormat="1" x14ac:dyDescent="0.2">
      <c r="D5266" s="803"/>
      <c r="E5266" s="804"/>
      <c r="F5266" s="502"/>
      <c r="G5266" s="502"/>
      <c r="H5266" s="502"/>
    </row>
    <row r="5267" spans="4:8" s="5" customFormat="1" x14ac:dyDescent="0.2">
      <c r="D5267" s="803"/>
      <c r="E5267" s="804"/>
      <c r="F5267" s="502"/>
      <c r="G5267" s="502"/>
      <c r="H5267" s="502"/>
    </row>
    <row r="5268" spans="4:8" s="5" customFormat="1" x14ac:dyDescent="0.2">
      <c r="D5268" s="803"/>
      <c r="E5268" s="804"/>
      <c r="F5268" s="502"/>
      <c r="G5268" s="502"/>
      <c r="H5268" s="502"/>
    </row>
    <row r="5269" spans="4:8" s="5" customFormat="1" x14ac:dyDescent="0.2">
      <c r="D5269" s="803"/>
      <c r="E5269" s="804"/>
      <c r="F5269" s="502"/>
      <c r="G5269" s="502"/>
      <c r="H5269" s="502"/>
    </row>
    <row r="5270" spans="4:8" s="5" customFormat="1" x14ac:dyDescent="0.2">
      <c r="D5270" s="803"/>
      <c r="E5270" s="804"/>
      <c r="F5270" s="502"/>
      <c r="G5270" s="502"/>
      <c r="H5270" s="502"/>
    </row>
    <row r="5271" spans="4:8" s="5" customFormat="1" x14ac:dyDescent="0.2">
      <c r="D5271" s="803"/>
      <c r="E5271" s="804"/>
      <c r="F5271" s="502"/>
      <c r="G5271" s="502"/>
      <c r="H5271" s="502"/>
    </row>
    <row r="5272" spans="4:8" s="5" customFormat="1" x14ac:dyDescent="0.2">
      <c r="D5272" s="803"/>
      <c r="E5272" s="804"/>
      <c r="F5272" s="502"/>
      <c r="G5272" s="502"/>
      <c r="H5272" s="502"/>
    </row>
    <row r="5273" spans="4:8" s="5" customFormat="1" x14ac:dyDescent="0.2">
      <c r="D5273" s="803"/>
      <c r="E5273" s="804"/>
      <c r="F5273" s="502"/>
      <c r="G5273" s="502"/>
      <c r="H5273" s="502"/>
    </row>
    <row r="5274" spans="4:8" s="5" customFormat="1" x14ac:dyDescent="0.2">
      <c r="D5274" s="803"/>
      <c r="E5274" s="804"/>
      <c r="F5274" s="502"/>
      <c r="G5274" s="502"/>
      <c r="H5274" s="502"/>
    </row>
    <row r="5275" spans="4:8" s="5" customFormat="1" x14ac:dyDescent="0.2">
      <c r="D5275" s="803"/>
      <c r="E5275" s="804"/>
      <c r="F5275" s="502"/>
      <c r="G5275" s="502"/>
      <c r="H5275" s="502"/>
    </row>
    <row r="5276" spans="4:8" s="5" customFormat="1" x14ac:dyDescent="0.2">
      <c r="D5276" s="803"/>
      <c r="E5276" s="804"/>
      <c r="F5276" s="502"/>
      <c r="G5276" s="502"/>
      <c r="H5276" s="502"/>
    </row>
    <row r="5277" spans="4:8" s="5" customFormat="1" x14ac:dyDescent="0.2">
      <c r="D5277" s="803"/>
      <c r="E5277" s="804"/>
      <c r="F5277" s="502"/>
      <c r="G5277" s="502"/>
      <c r="H5277" s="502"/>
    </row>
    <row r="5278" spans="4:8" s="5" customFormat="1" x14ac:dyDescent="0.2">
      <c r="D5278" s="803"/>
      <c r="E5278" s="804"/>
      <c r="F5278" s="502"/>
      <c r="G5278" s="502"/>
      <c r="H5278" s="502"/>
    </row>
    <row r="5279" spans="4:8" s="5" customFormat="1" x14ac:dyDescent="0.2">
      <c r="D5279" s="803"/>
      <c r="E5279" s="804"/>
      <c r="F5279" s="502"/>
      <c r="G5279" s="502"/>
      <c r="H5279" s="502"/>
    </row>
    <row r="5280" spans="4:8" s="5" customFormat="1" x14ac:dyDescent="0.2">
      <c r="D5280" s="803"/>
      <c r="E5280" s="804"/>
      <c r="F5280" s="502"/>
      <c r="G5280" s="502"/>
      <c r="H5280" s="502"/>
    </row>
    <row r="5281" spans="4:8" s="5" customFormat="1" x14ac:dyDescent="0.2">
      <c r="D5281" s="803"/>
      <c r="E5281" s="804"/>
      <c r="F5281" s="502"/>
      <c r="G5281" s="502"/>
      <c r="H5281" s="502"/>
    </row>
    <row r="5282" spans="4:8" s="5" customFormat="1" x14ac:dyDescent="0.2">
      <c r="D5282" s="803"/>
      <c r="E5282" s="804"/>
      <c r="F5282" s="502"/>
      <c r="G5282" s="502"/>
      <c r="H5282" s="502"/>
    </row>
    <row r="5283" spans="4:8" s="5" customFormat="1" x14ac:dyDescent="0.2">
      <c r="D5283" s="803"/>
      <c r="E5283" s="804"/>
      <c r="F5283" s="502"/>
      <c r="G5283" s="502"/>
      <c r="H5283" s="502"/>
    </row>
    <row r="5284" spans="4:8" s="5" customFormat="1" x14ac:dyDescent="0.2">
      <c r="D5284" s="803"/>
      <c r="E5284" s="804"/>
      <c r="F5284" s="502"/>
      <c r="G5284" s="502"/>
      <c r="H5284" s="502"/>
    </row>
    <row r="5285" spans="4:8" s="5" customFormat="1" x14ac:dyDescent="0.2">
      <c r="D5285" s="803"/>
      <c r="E5285" s="804"/>
      <c r="F5285" s="502"/>
      <c r="G5285" s="502"/>
      <c r="H5285" s="502"/>
    </row>
    <row r="5286" spans="4:8" s="5" customFormat="1" x14ac:dyDescent="0.2">
      <c r="D5286" s="803"/>
      <c r="E5286" s="804"/>
      <c r="F5286" s="502"/>
      <c r="G5286" s="502"/>
      <c r="H5286" s="502"/>
    </row>
    <row r="5287" spans="4:8" s="5" customFormat="1" x14ac:dyDescent="0.2">
      <c r="D5287" s="803"/>
      <c r="E5287" s="804"/>
      <c r="F5287" s="502"/>
      <c r="G5287" s="502"/>
      <c r="H5287" s="502"/>
    </row>
    <row r="5288" spans="4:8" s="5" customFormat="1" x14ac:dyDescent="0.2">
      <c r="D5288" s="803"/>
      <c r="E5288" s="804"/>
      <c r="F5288" s="502"/>
      <c r="G5288" s="502"/>
      <c r="H5288" s="502"/>
    </row>
    <row r="5289" spans="4:8" s="5" customFormat="1" x14ac:dyDescent="0.2">
      <c r="D5289" s="803"/>
      <c r="E5289" s="804"/>
      <c r="F5289" s="502"/>
      <c r="G5289" s="502"/>
      <c r="H5289" s="502"/>
    </row>
    <row r="5290" spans="4:8" s="5" customFormat="1" x14ac:dyDescent="0.2">
      <c r="D5290" s="803"/>
      <c r="E5290" s="804"/>
      <c r="F5290" s="502"/>
      <c r="G5290" s="502"/>
      <c r="H5290" s="502"/>
    </row>
    <row r="5291" spans="4:8" s="5" customFormat="1" x14ac:dyDescent="0.2">
      <c r="D5291" s="803"/>
      <c r="E5291" s="804"/>
      <c r="F5291" s="502"/>
      <c r="G5291" s="502"/>
      <c r="H5291" s="502"/>
    </row>
    <row r="5292" spans="4:8" s="5" customFormat="1" x14ac:dyDescent="0.2">
      <c r="D5292" s="803"/>
      <c r="E5292" s="804"/>
      <c r="F5292" s="502"/>
      <c r="G5292" s="502"/>
      <c r="H5292" s="502"/>
    </row>
    <row r="5293" spans="4:8" s="5" customFormat="1" x14ac:dyDescent="0.2">
      <c r="D5293" s="803"/>
      <c r="E5293" s="804"/>
      <c r="F5293" s="502"/>
      <c r="G5293" s="502"/>
      <c r="H5293" s="502"/>
    </row>
    <row r="5294" spans="4:8" s="5" customFormat="1" x14ac:dyDescent="0.2">
      <c r="D5294" s="803"/>
      <c r="E5294" s="804"/>
      <c r="F5294" s="502"/>
      <c r="G5294" s="502"/>
      <c r="H5294" s="502"/>
    </row>
    <row r="5295" spans="4:8" s="5" customFormat="1" x14ac:dyDescent="0.2">
      <c r="D5295" s="803"/>
      <c r="E5295" s="804"/>
      <c r="F5295" s="502"/>
      <c r="G5295" s="502"/>
      <c r="H5295" s="502"/>
    </row>
    <row r="5296" spans="4:8" s="5" customFormat="1" x14ac:dyDescent="0.2">
      <c r="D5296" s="803"/>
      <c r="E5296" s="804"/>
      <c r="F5296" s="502"/>
      <c r="G5296" s="502"/>
      <c r="H5296" s="502"/>
    </row>
    <row r="5297" spans="4:8" s="5" customFormat="1" x14ac:dyDescent="0.2">
      <c r="D5297" s="803"/>
      <c r="E5297" s="804"/>
      <c r="F5297" s="502"/>
      <c r="G5297" s="502"/>
      <c r="H5297" s="502"/>
    </row>
    <row r="5298" spans="4:8" s="5" customFormat="1" x14ac:dyDescent="0.2">
      <c r="D5298" s="803"/>
      <c r="E5298" s="804"/>
      <c r="F5298" s="502"/>
      <c r="G5298" s="502"/>
      <c r="H5298" s="502"/>
    </row>
    <row r="5299" spans="4:8" s="5" customFormat="1" x14ac:dyDescent="0.2">
      <c r="D5299" s="803"/>
      <c r="E5299" s="804"/>
      <c r="F5299" s="502"/>
      <c r="G5299" s="502"/>
      <c r="H5299" s="502"/>
    </row>
    <row r="5300" spans="4:8" s="5" customFormat="1" x14ac:dyDescent="0.2">
      <c r="D5300" s="803"/>
      <c r="E5300" s="804"/>
      <c r="F5300" s="502"/>
      <c r="G5300" s="502"/>
      <c r="H5300" s="502"/>
    </row>
    <row r="5301" spans="4:8" s="5" customFormat="1" x14ac:dyDescent="0.2">
      <c r="D5301" s="803"/>
      <c r="E5301" s="804"/>
      <c r="F5301" s="502"/>
      <c r="G5301" s="502"/>
      <c r="H5301" s="502"/>
    </row>
    <row r="5302" spans="4:8" s="5" customFormat="1" x14ac:dyDescent="0.2">
      <c r="D5302" s="803"/>
      <c r="E5302" s="804"/>
      <c r="F5302" s="502"/>
      <c r="G5302" s="502"/>
      <c r="H5302" s="502"/>
    </row>
    <row r="5303" spans="4:8" s="5" customFormat="1" x14ac:dyDescent="0.2">
      <c r="D5303" s="803"/>
      <c r="E5303" s="804"/>
      <c r="F5303" s="502"/>
      <c r="G5303" s="502"/>
      <c r="H5303" s="502"/>
    </row>
    <row r="5304" spans="4:8" s="5" customFormat="1" x14ac:dyDescent="0.2">
      <c r="D5304" s="803"/>
      <c r="E5304" s="804"/>
      <c r="F5304" s="502"/>
      <c r="G5304" s="502"/>
      <c r="H5304" s="502"/>
    </row>
    <row r="5305" spans="4:8" s="5" customFormat="1" x14ac:dyDescent="0.2">
      <c r="D5305" s="803"/>
      <c r="E5305" s="804"/>
      <c r="F5305" s="502"/>
      <c r="G5305" s="502"/>
      <c r="H5305" s="502"/>
    </row>
    <row r="5306" spans="4:8" s="5" customFormat="1" x14ac:dyDescent="0.2">
      <c r="D5306" s="803"/>
      <c r="E5306" s="804"/>
      <c r="F5306" s="502"/>
      <c r="G5306" s="502"/>
      <c r="H5306" s="502"/>
    </row>
    <row r="5307" spans="4:8" s="5" customFormat="1" x14ac:dyDescent="0.2">
      <c r="D5307" s="803"/>
      <c r="E5307" s="804"/>
      <c r="F5307" s="502"/>
      <c r="G5307" s="502"/>
      <c r="H5307" s="502"/>
    </row>
    <row r="5308" spans="4:8" s="5" customFormat="1" x14ac:dyDescent="0.2">
      <c r="D5308" s="803"/>
      <c r="E5308" s="804"/>
      <c r="F5308" s="502"/>
      <c r="G5308" s="502"/>
      <c r="H5308" s="502"/>
    </row>
    <row r="5309" spans="4:8" s="5" customFormat="1" x14ac:dyDescent="0.2">
      <c r="D5309" s="803"/>
      <c r="E5309" s="804"/>
      <c r="F5309" s="502"/>
      <c r="G5309" s="502"/>
      <c r="H5309" s="502"/>
    </row>
    <row r="5310" spans="4:8" s="5" customFormat="1" x14ac:dyDescent="0.2">
      <c r="D5310" s="803"/>
      <c r="E5310" s="804"/>
      <c r="F5310" s="502"/>
      <c r="G5310" s="502"/>
      <c r="H5310" s="502"/>
    </row>
    <row r="5311" spans="4:8" s="5" customFormat="1" x14ac:dyDescent="0.2">
      <c r="D5311" s="803"/>
      <c r="E5311" s="804"/>
      <c r="F5311" s="502"/>
      <c r="G5311" s="502"/>
      <c r="H5311" s="502"/>
    </row>
    <row r="5312" spans="4:8" s="5" customFormat="1" x14ac:dyDescent="0.2">
      <c r="D5312" s="803"/>
      <c r="E5312" s="804"/>
      <c r="F5312" s="502"/>
      <c r="G5312" s="502"/>
      <c r="H5312" s="502"/>
    </row>
    <row r="5313" spans="4:8" s="5" customFormat="1" x14ac:dyDescent="0.2">
      <c r="D5313" s="803"/>
      <c r="E5313" s="804"/>
      <c r="F5313" s="502"/>
      <c r="G5313" s="502"/>
      <c r="H5313" s="502"/>
    </row>
    <row r="5314" spans="4:8" s="5" customFormat="1" x14ac:dyDescent="0.2">
      <c r="D5314" s="803"/>
      <c r="E5314" s="804"/>
      <c r="F5314" s="502"/>
      <c r="G5314" s="502"/>
      <c r="H5314" s="502"/>
    </row>
    <row r="5315" spans="4:8" s="5" customFormat="1" x14ac:dyDescent="0.2">
      <c r="D5315" s="803"/>
      <c r="E5315" s="804"/>
      <c r="F5315" s="502"/>
      <c r="G5315" s="502"/>
      <c r="H5315" s="502"/>
    </row>
    <row r="5316" spans="4:8" s="5" customFormat="1" x14ac:dyDescent="0.2">
      <c r="D5316" s="803"/>
      <c r="E5316" s="804"/>
      <c r="F5316" s="502"/>
      <c r="G5316" s="502"/>
      <c r="H5316" s="502"/>
    </row>
    <row r="5317" spans="4:8" s="5" customFormat="1" x14ac:dyDescent="0.2">
      <c r="D5317" s="803"/>
      <c r="E5317" s="804"/>
      <c r="F5317" s="502"/>
      <c r="G5317" s="502"/>
      <c r="H5317" s="502"/>
    </row>
    <row r="5318" spans="4:8" s="5" customFormat="1" x14ac:dyDescent="0.2">
      <c r="D5318" s="803"/>
      <c r="E5318" s="804"/>
      <c r="F5318" s="502"/>
      <c r="G5318" s="502"/>
      <c r="H5318" s="502"/>
    </row>
    <row r="5319" spans="4:8" s="5" customFormat="1" x14ac:dyDescent="0.2">
      <c r="D5319" s="803"/>
      <c r="E5319" s="804"/>
      <c r="F5319" s="502"/>
      <c r="G5319" s="502"/>
      <c r="H5319" s="502"/>
    </row>
    <row r="5320" spans="4:8" s="5" customFormat="1" x14ac:dyDescent="0.2">
      <c r="D5320" s="803"/>
      <c r="E5320" s="804"/>
      <c r="F5320" s="502"/>
      <c r="G5320" s="502"/>
      <c r="H5320" s="502"/>
    </row>
    <row r="5321" spans="4:8" s="5" customFormat="1" x14ac:dyDescent="0.2">
      <c r="D5321" s="803"/>
      <c r="E5321" s="804"/>
      <c r="F5321" s="502"/>
      <c r="G5321" s="502"/>
      <c r="H5321" s="502"/>
    </row>
    <row r="5322" spans="4:8" s="5" customFormat="1" x14ac:dyDescent="0.2">
      <c r="D5322" s="803"/>
      <c r="E5322" s="804"/>
      <c r="F5322" s="502"/>
      <c r="G5322" s="502"/>
      <c r="H5322" s="502"/>
    </row>
    <row r="5323" spans="4:8" s="5" customFormat="1" x14ac:dyDescent="0.2">
      <c r="D5323" s="803"/>
      <c r="E5323" s="804"/>
      <c r="F5323" s="502"/>
      <c r="G5323" s="502"/>
      <c r="H5323" s="502"/>
    </row>
    <row r="5324" spans="4:8" s="5" customFormat="1" x14ac:dyDescent="0.2">
      <c r="D5324" s="803"/>
      <c r="E5324" s="804"/>
      <c r="F5324" s="502"/>
      <c r="G5324" s="502"/>
      <c r="H5324" s="502"/>
    </row>
    <row r="5325" spans="4:8" s="5" customFormat="1" x14ac:dyDescent="0.2">
      <c r="D5325" s="803"/>
      <c r="E5325" s="804"/>
      <c r="F5325" s="502"/>
      <c r="G5325" s="502"/>
      <c r="H5325" s="502"/>
    </row>
    <row r="5326" spans="4:8" s="5" customFormat="1" x14ac:dyDescent="0.2">
      <c r="D5326" s="803"/>
      <c r="E5326" s="804"/>
      <c r="F5326" s="502"/>
      <c r="G5326" s="502"/>
      <c r="H5326" s="502"/>
    </row>
    <row r="5327" spans="4:8" s="5" customFormat="1" x14ac:dyDescent="0.2">
      <c r="D5327" s="803"/>
      <c r="E5327" s="804"/>
      <c r="F5327" s="502"/>
      <c r="G5327" s="502"/>
      <c r="H5327" s="502"/>
    </row>
    <row r="5328" spans="4:8" s="5" customFormat="1" x14ac:dyDescent="0.2">
      <c r="D5328" s="803"/>
      <c r="E5328" s="804"/>
      <c r="F5328" s="502"/>
      <c r="G5328" s="502"/>
      <c r="H5328" s="502"/>
    </row>
    <row r="5329" spans="4:8" s="5" customFormat="1" x14ac:dyDescent="0.2">
      <c r="D5329" s="803"/>
      <c r="E5329" s="804"/>
      <c r="F5329" s="502"/>
      <c r="G5329" s="502"/>
      <c r="H5329" s="502"/>
    </row>
    <row r="5330" spans="4:8" s="5" customFormat="1" x14ac:dyDescent="0.2">
      <c r="D5330" s="803"/>
      <c r="E5330" s="804"/>
      <c r="F5330" s="502"/>
      <c r="G5330" s="502"/>
      <c r="H5330" s="502"/>
    </row>
    <row r="5331" spans="4:8" s="5" customFormat="1" x14ac:dyDescent="0.2">
      <c r="D5331" s="803"/>
      <c r="E5331" s="804"/>
      <c r="F5331" s="502"/>
      <c r="G5331" s="502"/>
      <c r="H5331" s="502"/>
    </row>
    <row r="5332" spans="4:8" s="5" customFormat="1" x14ac:dyDescent="0.2">
      <c r="D5332" s="803"/>
      <c r="E5332" s="804"/>
      <c r="F5332" s="502"/>
      <c r="G5332" s="502"/>
      <c r="H5332" s="502"/>
    </row>
    <row r="5333" spans="4:8" s="5" customFormat="1" x14ac:dyDescent="0.2">
      <c r="D5333" s="803"/>
      <c r="E5333" s="804"/>
      <c r="F5333" s="502"/>
      <c r="G5333" s="502"/>
      <c r="H5333" s="502"/>
    </row>
    <row r="5334" spans="4:8" s="5" customFormat="1" x14ac:dyDescent="0.2">
      <c r="D5334" s="803"/>
      <c r="E5334" s="804"/>
      <c r="F5334" s="502"/>
      <c r="G5334" s="502"/>
      <c r="H5334" s="502"/>
    </row>
    <row r="5335" spans="4:8" s="5" customFormat="1" x14ac:dyDescent="0.2">
      <c r="D5335" s="803"/>
      <c r="E5335" s="804"/>
      <c r="F5335" s="502"/>
      <c r="G5335" s="502"/>
      <c r="H5335" s="502"/>
    </row>
    <row r="5336" spans="4:8" s="5" customFormat="1" x14ac:dyDescent="0.2">
      <c r="D5336" s="803"/>
      <c r="E5336" s="804"/>
      <c r="F5336" s="502"/>
      <c r="G5336" s="502"/>
      <c r="H5336" s="502"/>
    </row>
    <row r="5337" spans="4:8" s="5" customFormat="1" x14ac:dyDescent="0.2">
      <c r="D5337" s="803"/>
      <c r="E5337" s="804"/>
      <c r="F5337" s="502"/>
      <c r="G5337" s="502"/>
      <c r="H5337" s="502"/>
    </row>
    <row r="5338" spans="4:8" s="5" customFormat="1" x14ac:dyDescent="0.2">
      <c r="D5338" s="803"/>
      <c r="E5338" s="804"/>
      <c r="F5338" s="502"/>
      <c r="G5338" s="502"/>
      <c r="H5338" s="502"/>
    </row>
    <row r="5339" spans="4:8" s="5" customFormat="1" x14ac:dyDescent="0.2">
      <c r="D5339" s="803"/>
      <c r="E5339" s="804"/>
      <c r="F5339" s="502"/>
      <c r="G5339" s="502"/>
      <c r="H5339" s="502"/>
    </row>
    <row r="5340" spans="4:8" s="5" customFormat="1" x14ac:dyDescent="0.2">
      <c r="D5340" s="803"/>
      <c r="E5340" s="804"/>
      <c r="F5340" s="502"/>
      <c r="G5340" s="502"/>
      <c r="H5340" s="502"/>
    </row>
    <row r="5341" spans="4:8" s="5" customFormat="1" x14ac:dyDescent="0.2">
      <c r="D5341" s="803"/>
      <c r="E5341" s="804"/>
      <c r="F5341" s="502"/>
      <c r="G5341" s="502"/>
      <c r="H5341" s="502"/>
    </row>
    <row r="5342" spans="4:8" s="5" customFormat="1" x14ac:dyDescent="0.2">
      <c r="D5342" s="803"/>
      <c r="E5342" s="804"/>
      <c r="F5342" s="502"/>
      <c r="G5342" s="502"/>
      <c r="H5342" s="502"/>
    </row>
    <row r="5343" spans="4:8" s="5" customFormat="1" x14ac:dyDescent="0.2">
      <c r="D5343" s="803"/>
      <c r="E5343" s="804"/>
      <c r="F5343" s="502"/>
      <c r="G5343" s="502"/>
      <c r="H5343" s="502"/>
    </row>
    <row r="5344" spans="4:8" s="5" customFormat="1" x14ac:dyDescent="0.2">
      <c r="D5344" s="803"/>
      <c r="E5344" s="804"/>
      <c r="F5344" s="502"/>
      <c r="G5344" s="502"/>
      <c r="H5344" s="502"/>
    </row>
    <row r="5345" spans="4:8" s="5" customFormat="1" x14ac:dyDescent="0.2">
      <c r="D5345" s="803"/>
      <c r="E5345" s="804"/>
      <c r="F5345" s="502"/>
      <c r="G5345" s="502"/>
      <c r="H5345" s="502"/>
    </row>
    <row r="5346" spans="4:8" s="5" customFormat="1" x14ac:dyDescent="0.2">
      <c r="D5346" s="803"/>
      <c r="E5346" s="804"/>
      <c r="F5346" s="502"/>
      <c r="G5346" s="502"/>
      <c r="H5346" s="502"/>
    </row>
    <row r="5347" spans="4:8" s="5" customFormat="1" x14ac:dyDescent="0.2">
      <c r="D5347" s="803"/>
      <c r="E5347" s="804"/>
      <c r="F5347" s="502"/>
      <c r="G5347" s="502"/>
      <c r="H5347" s="502"/>
    </row>
    <row r="5348" spans="4:8" s="5" customFormat="1" x14ac:dyDescent="0.2">
      <c r="D5348" s="803"/>
      <c r="E5348" s="804"/>
      <c r="F5348" s="502"/>
      <c r="G5348" s="502"/>
      <c r="H5348" s="502"/>
    </row>
    <row r="5349" spans="4:8" s="5" customFormat="1" x14ac:dyDescent="0.2">
      <c r="D5349" s="803"/>
      <c r="E5349" s="804"/>
      <c r="F5349" s="502"/>
      <c r="G5349" s="502"/>
      <c r="H5349" s="502"/>
    </row>
    <row r="5350" spans="4:8" s="5" customFormat="1" x14ac:dyDescent="0.2">
      <c r="D5350" s="803"/>
      <c r="E5350" s="804"/>
      <c r="F5350" s="502"/>
      <c r="G5350" s="502"/>
      <c r="H5350" s="502"/>
    </row>
    <row r="5351" spans="4:8" s="5" customFormat="1" x14ac:dyDescent="0.2">
      <c r="D5351" s="803"/>
      <c r="E5351" s="804"/>
      <c r="F5351" s="502"/>
      <c r="G5351" s="502"/>
      <c r="H5351" s="502"/>
    </row>
    <row r="5352" spans="4:8" s="5" customFormat="1" x14ac:dyDescent="0.2">
      <c r="D5352" s="803"/>
      <c r="E5352" s="804"/>
      <c r="F5352" s="502"/>
      <c r="G5352" s="502"/>
      <c r="H5352" s="502"/>
    </row>
    <row r="5353" spans="4:8" s="5" customFormat="1" x14ac:dyDescent="0.2">
      <c r="D5353" s="803"/>
      <c r="E5353" s="804"/>
      <c r="F5353" s="502"/>
      <c r="G5353" s="502"/>
      <c r="H5353" s="502"/>
    </row>
    <row r="5354" spans="4:8" s="5" customFormat="1" x14ac:dyDescent="0.2">
      <c r="D5354" s="803"/>
      <c r="E5354" s="804"/>
      <c r="F5354" s="502"/>
      <c r="G5354" s="502"/>
      <c r="H5354" s="502"/>
    </row>
    <row r="5355" spans="4:8" s="5" customFormat="1" x14ac:dyDescent="0.2">
      <c r="D5355" s="803"/>
      <c r="E5355" s="804"/>
      <c r="F5355" s="502"/>
      <c r="G5355" s="502"/>
      <c r="H5355" s="502"/>
    </row>
    <row r="5356" spans="4:8" s="5" customFormat="1" x14ac:dyDescent="0.2">
      <c r="D5356" s="803"/>
      <c r="E5356" s="804"/>
      <c r="F5356" s="502"/>
      <c r="G5356" s="502"/>
      <c r="H5356" s="502"/>
    </row>
    <row r="5357" spans="4:8" s="5" customFormat="1" x14ac:dyDescent="0.2">
      <c r="D5357" s="803"/>
      <c r="E5357" s="804"/>
      <c r="F5357" s="502"/>
      <c r="G5357" s="502"/>
      <c r="H5357" s="502"/>
    </row>
    <row r="5358" spans="4:8" s="5" customFormat="1" x14ac:dyDescent="0.2">
      <c r="D5358" s="803"/>
      <c r="E5358" s="804"/>
      <c r="F5358" s="502"/>
      <c r="G5358" s="502"/>
      <c r="H5358" s="502"/>
    </row>
    <row r="5359" spans="4:8" s="5" customFormat="1" x14ac:dyDescent="0.2">
      <c r="D5359" s="803"/>
      <c r="E5359" s="804"/>
      <c r="F5359" s="502"/>
      <c r="G5359" s="502"/>
      <c r="H5359" s="502"/>
    </row>
    <row r="5360" spans="4:8" s="5" customFormat="1" x14ac:dyDescent="0.2">
      <c r="D5360" s="803"/>
      <c r="E5360" s="804"/>
      <c r="F5360" s="502"/>
      <c r="G5360" s="502"/>
      <c r="H5360" s="502"/>
    </row>
    <row r="5361" spans="4:8" s="5" customFormat="1" x14ac:dyDescent="0.2">
      <c r="D5361" s="803"/>
      <c r="E5361" s="804"/>
      <c r="F5361" s="502"/>
      <c r="G5361" s="502"/>
      <c r="H5361" s="502"/>
    </row>
    <row r="5362" spans="4:8" s="5" customFormat="1" x14ac:dyDescent="0.2">
      <c r="D5362" s="803"/>
      <c r="E5362" s="804"/>
      <c r="F5362" s="502"/>
      <c r="G5362" s="502"/>
      <c r="H5362" s="502"/>
    </row>
    <row r="5363" spans="4:8" s="5" customFormat="1" x14ac:dyDescent="0.2">
      <c r="D5363" s="803"/>
      <c r="E5363" s="804"/>
      <c r="F5363" s="502"/>
      <c r="G5363" s="502"/>
      <c r="H5363" s="502"/>
    </row>
    <row r="5364" spans="4:8" s="5" customFormat="1" x14ac:dyDescent="0.2">
      <c r="D5364" s="803"/>
      <c r="E5364" s="804"/>
      <c r="F5364" s="502"/>
      <c r="G5364" s="502"/>
      <c r="H5364" s="502"/>
    </row>
    <row r="5365" spans="4:8" s="5" customFormat="1" x14ac:dyDescent="0.2">
      <c r="D5365" s="803"/>
      <c r="E5365" s="804"/>
      <c r="F5365" s="502"/>
      <c r="G5365" s="502"/>
      <c r="H5365" s="502"/>
    </row>
    <row r="5366" spans="4:8" s="5" customFormat="1" x14ac:dyDescent="0.2">
      <c r="D5366" s="803"/>
      <c r="E5366" s="804"/>
      <c r="F5366" s="502"/>
      <c r="G5366" s="502"/>
      <c r="H5366" s="502"/>
    </row>
    <row r="5367" spans="4:8" s="5" customFormat="1" x14ac:dyDescent="0.2">
      <c r="D5367" s="803"/>
      <c r="E5367" s="804"/>
      <c r="F5367" s="502"/>
      <c r="G5367" s="502"/>
      <c r="H5367" s="502"/>
    </row>
    <row r="5368" spans="4:8" s="5" customFormat="1" x14ac:dyDescent="0.2">
      <c r="D5368" s="803"/>
      <c r="E5368" s="804"/>
      <c r="F5368" s="502"/>
      <c r="G5368" s="502"/>
      <c r="H5368" s="502"/>
    </row>
    <row r="5369" spans="4:8" s="5" customFormat="1" x14ac:dyDescent="0.2">
      <c r="D5369" s="803"/>
      <c r="E5369" s="804"/>
      <c r="F5369" s="502"/>
      <c r="G5369" s="502"/>
      <c r="H5369" s="502"/>
    </row>
    <row r="5370" spans="4:8" s="5" customFormat="1" x14ac:dyDescent="0.2">
      <c r="D5370" s="803"/>
      <c r="E5370" s="804"/>
      <c r="F5370" s="502"/>
      <c r="G5370" s="502"/>
      <c r="H5370" s="502"/>
    </row>
    <row r="5371" spans="4:8" s="5" customFormat="1" x14ac:dyDescent="0.2">
      <c r="D5371" s="803"/>
      <c r="E5371" s="804"/>
      <c r="F5371" s="502"/>
      <c r="G5371" s="502"/>
      <c r="H5371" s="502"/>
    </row>
    <row r="5372" spans="4:8" s="5" customFormat="1" x14ac:dyDescent="0.2">
      <c r="D5372" s="803"/>
      <c r="E5372" s="804"/>
      <c r="F5372" s="502"/>
      <c r="G5372" s="502"/>
      <c r="H5372" s="502"/>
    </row>
    <row r="5373" spans="4:8" s="5" customFormat="1" x14ac:dyDescent="0.2">
      <c r="D5373" s="803"/>
      <c r="E5373" s="804"/>
      <c r="F5373" s="502"/>
      <c r="G5373" s="502"/>
      <c r="H5373" s="502"/>
    </row>
    <row r="5374" spans="4:8" s="5" customFormat="1" x14ac:dyDescent="0.2">
      <c r="D5374" s="803"/>
      <c r="E5374" s="804"/>
      <c r="F5374" s="502"/>
      <c r="G5374" s="502"/>
      <c r="H5374" s="502"/>
    </row>
    <row r="5375" spans="4:8" s="5" customFormat="1" x14ac:dyDescent="0.2">
      <c r="D5375" s="803"/>
      <c r="E5375" s="804"/>
      <c r="F5375" s="502"/>
      <c r="G5375" s="502"/>
      <c r="H5375" s="502"/>
    </row>
    <row r="5376" spans="4:8" s="5" customFormat="1" x14ac:dyDescent="0.2">
      <c r="D5376" s="803"/>
      <c r="E5376" s="804"/>
      <c r="F5376" s="502"/>
      <c r="G5376" s="502"/>
      <c r="H5376" s="502"/>
    </row>
    <row r="5377" spans="4:8" s="5" customFormat="1" x14ac:dyDescent="0.2">
      <c r="D5377" s="803"/>
      <c r="E5377" s="804"/>
      <c r="F5377" s="502"/>
      <c r="G5377" s="502"/>
      <c r="H5377" s="502"/>
    </row>
    <row r="5378" spans="4:8" s="5" customFormat="1" x14ac:dyDescent="0.2">
      <c r="D5378" s="803"/>
      <c r="E5378" s="804"/>
      <c r="F5378" s="502"/>
      <c r="G5378" s="502"/>
      <c r="H5378" s="502"/>
    </row>
    <row r="5379" spans="4:8" s="5" customFormat="1" x14ac:dyDescent="0.2">
      <c r="D5379" s="803"/>
      <c r="E5379" s="804"/>
      <c r="F5379" s="502"/>
      <c r="G5379" s="502"/>
      <c r="H5379" s="502"/>
    </row>
    <row r="5380" spans="4:8" s="5" customFormat="1" x14ac:dyDescent="0.2">
      <c r="D5380" s="803"/>
      <c r="E5380" s="804"/>
      <c r="F5380" s="502"/>
      <c r="G5380" s="502"/>
      <c r="H5380" s="502"/>
    </row>
    <row r="5381" spans="4:8" s="5" customFormat="1" x14ac:dyDescent="0.2">
      <c r="D5381" s="803"/>
      <c r="E5381" s="804"/>
      <c r="F5381" s="502"/>
      <c r="G5381" s="502"/>
      <c r="H5381" s="502"/>
    </row>
    <row r="5382" spans="4:8" s="5" customFormat="1" x14ac:dyDescent="0.2">
      <c r="D5382" s="803"/>
      <c r="E5382" s="804"/>
      <c r="F5382" s="502"/>
      <c r="G5382" s="502"/>
      <c r="H5382" s="502"/>
    </row>
    <row r="5383" spans="4:8" s="5" customFormat="1" x14ac:dyDescent="0.2">
      <c r="D5383" s="803"/>
      <c r="E5383" s="804"/>
      <c r="F5383" s="502"/>
      <c r="G5383" s="502"/>
      <c r="H5383" s="502"/>
    </row>
    <row r="5384" spans="4:8" s="5" customFormat="1" x14ac:dyDescent="0.2">
      <c r="D5384" s="803"/>
      <c r="E5384" s="804"/>
      <c r="F5384" s="502"/>
      <c r="G5384" s="502"/>
      <c r="H5384" s="502"/>
    </row>
    <row r="5385" spans="4:8" s="5" customFormat="1" x14ac:dyDescent="0.2">
      <c r="D5385" s="803"/>
      <c r="E5385" s="804"/>
      <c r="F5385" s="502"/>
      <c r="G5385" s="502"/>
      <c r="H5385" s="502"/>
    </row>
    <row r="5386" spans="4:8" s="5" customFormat="1" x14ac:dyDescent="0.2">
      <c r="D5386" s="803"/>
      <c r="E5386" s="804"/>
      <c r="F5386" s="502"/>
      <c r="G5386" s="502"/>
      <c r="H5386" s="502"/>
    </row>
    <row r="5387" spans="4:8" s="5" customFormat="1" x14ac:dyDescent="0.2">
      <c r="D5387" s="803"/>
      <c r="E5387" s="804"/>
      <c r="F5387" s="502"/>
      <c r="G5387" s="502"/>
      <c r="H5387" s="502"/>
    </row>
    <row r="5388" spans="4:8" s="5" customFormat="1" x14ac:dyDescent="0.2">
      <c r="D5388" s="803"/>
      <c r="E5388" s="804"/>
      <c r="F5388" s="502"/>
      <c r="G5388" s="502"/>
      <c r="H5388" s="502"/>
    </row>
    <row r="5389" spans="4:8" s="5" customFormat="1" x14ac:dyDescent="0.2">
      <c r="D5389" s="803"/>
      <c r="E5389" s="804"/>
      <c r="F5389" s="502"/>
      <c r="G5389" s="502"/>
      <c r="H5389" s="502"/>
    </row>
    <row r="5390" spans="4:8" s="5" customFormat="1" x14ac:dyDescent="0.2">
      <c r="D5390" s="803"/>
      <c r="E5390" s="804"/>
      <c r="F5390" s="502"/>
      <c r="G5390" s="502"/>
      <c r="H5390" s="502"/>
    </row>
    <row r="5391" spans="4:8" s="5" customFormat="1" x14ac:dyDescent="0.2">
      <c r="D5391" s="803"/>
      <c r="E5391" s="804"/>
      <c r="F5391" s="502"/>
      <c r="G5391" s="502"/>
      <c r="H5391" s="502"/>
    </row>
    <row r="5392" spans="4:8" s="5" customFormat="1" x14ac:dyDescent="0.2">
      <c r="D5392" s="803"/>
      <c r="E5392" s="804"/>
      <c r="F5392" s="502"/>
      <c r="G5392" s="502"/>
      <c r="H5392" s="502"/>
    </row>
    <row r="5393" spans="4:8" s="5" customFormat="1" x14ac:dyDescent="0.2">
      <c r="D5393" s="803"/>
      <c r="E5393" s="804"/>
      <c r="F5393" s="502"/>
      <c r="G5393" s="502"/>
      <c r="H5393" s="502"/>
    </row>
    <row r="5394" spans="4:8" s="5" customFormat="1" x14ac:dyDescent="0.2">
      <c r="D5394" s="803"/>
      <c r="E5394" s="804"/>
      <c r="F5394" s="502"/>
      <c r="G5394" s="502"/>
      <c r="H5394" s="502"/>
    </row>
    <row r="5395" spans="4:8" s="5" customFormat="1" x14ac:dyDescent="0.2">
      <c r="D5395" s="803"/>
      <c r="E5395" s="804"/>
      <c r="F5395" s="502"/>
      <c r="G5395" s="502"/>
      <c r="H5395" s="502"/>
    </row>
    <row r="5396" spans="4:8" s="5" customFormat="1" x14ac:dyDescent="0.2">
      <c r="D5396" s="803"/>
      <c r="E5396" s="804"/>
      <c r="F5396" s="502"/>
      <c r="G5396" s="502"/>
      <c r="H5396" s="502"/>
    </row>
    <row r="5397" spans="4:8" s="5" customFormat="1" x14ac:dyDescent="0.2">
      <c r="D5397" s="803"/>
      <c r="E5397" s="804"/>
      <c r="F5397" s="502"/>
      <c r="G5397" s="502"/>
      <c r="H5397" s="502"/>
    </row>
    <row r="5398" spans="4:8" s="5" customFormat="1" x14ac:dyDescent="0.2">
      <c r="D5398" s="803"/>
      <c r="E5398" s="804"/>
      <c r="F5398" s="502"/>
      <c r="G5398" s="502"/>
      <c r="H5398" s="502"/>
    </row>
    <row r="5399" spans="4:8" s="5" customFormat="1" x14ac:dyDescent="0.2">
      <c r="D5399" s="803"/>
      <c r="E5399" s="804"/>
      <c r="F5399" s="502"/>
      <c r="G5399" s="502"/>
      <c r="H5399" s="502"/>
    </row>
    <row r="5400" spans="4:8" s="5" customFormat="1" x14ac:dyDescent="0.2">
      <c r="D5400" s="803"/>
      <c r="E5400" s="804"/>
      <c r="F5400" s="502"/>
      <c r="G5400" s="502"/>
      <c r="H5400" s="502"/>
    </row>
    <row r="5401" spans="4:8" s="5" customFormat="1" x14ac:dyDescent="0.2">
      <c r="D5401" s="803"/>
      <c r="E5401" s="804"/>
      <c r="F5401" s="502"/>
      <c r="G5401" s="502"/>
      <c r="H5401" s="502"/>
    </row>
    <row r="5402" spans="4:8" s="5" customFormat="1" x14ac:dyDescent="0.2">
      <c r="D5402" s="803"/>
      <c r="E5402" s="804"/>
      <c r="F5402" s="502"/>
      <c r="G5402" s="502"/>
      <c r="H5402" s="502"/>
    </row>
    <row r="5403" spans="4:8" s="5" customFormat="1" x14ac:dyDescent="0.2">
      <c r="D5403" s="803"/>
      <c r="E5403" s="804"/>
      <c r="F5403" s="502"/>
      <c r="G5403" s="502"/>
      <c r="H5403" s="502"/>
    </row>
    <row r="5404" spans="4:8" s="5" customFormat="1" x14ac:dyDescent="0.2">
      <c r="D5404" s="803"/>
      <c r="E5404" s="804"/>
      <c r="F5404" s="502"/>
      <c r="G5404" s="502"/>
      <c r="H5404" s="502"/>
    </row>
    <row r="5405" spans="4:8" s="5" customFormat="1" x14ac:dyDescent="0.2">
      <c r="D5405" s="803"/>
      <c r="E5405" s="804"/>
      <c r="F5405" s="502"/>
      <c r="G5405" s="502"/>
      <c r="H5405" s="502"/>
    </row>
    <row r="5406" spans="4:8" s="5" customFormat="1" x14ac:dyDescent="0.2">
      <c r="D5406" s="803"/>
      <c r="E5406" s="804"/>
      <c r="F5406" s="502"/>
      <c r="G5406" s="502"/>
      <c r="H5406" s="502"/>
    </row>
    <row r="5407" spans="4:8" s="5" customFormat="1" x14ac:dyDescent="0.2">
      <c r="D5407" s="803"/>
      <c r="E5407" s="804"/>
      <c r="F5407" s="502"/>
      <c r="G5407" s="502"/>
      <c r="H5407" s="502"/>
    </row>
    <row r="5408" spans="4:8" s="5" customFormat="1" x14ac:dyDescent="0.2">
      <c r="D5408" s="803"/>
      <c r="E5408" s="804"/>
      <c r="F5408" s="502"/>
      <c r="G5408" s="502"/>
      <c r="H5408" s="502"/>
    </row>
    <row r="5409" spans="4:8" s="5" customFormat="1" x14ac:dyDescent="0.2">
      <c r="D5409" s="803"/>
      <c r="E5409" s="804"/>
      <c r="F5409" s="502"/>
      <c r="G5409" s="502"/>
      <c r="H5409" s="502"/>
    </row>
    <row r="5410" spans="4:8" s="5" customFormat="1" x14ac:dyDescent="0.2">
      <c r="D5410" s="803"/>
      <c r="E5410" s="804"/>
      <c r="F5410" s="502"/>
      <c r="G5410" s="502"/>
      <c r="H5410" s="502"/>
    </row>
    <row r="5411" spans="4:8" s="5" customFormat="1" x14ac:dyDescent="0.2">
      <c r="D5411" s="803"/>
      <c r="E5411" s="804"/>
      <c r="F5411" s="502"/>
      <c r="G5411" s="502"/>
      <c r="H5411" s="502"/>
    </row>
    <row r="5412" spans="4:8" s="5" customFormat="1" x14ac:dyDescent="0.2">
      <c r="D5412" s="803"/>
      <c r="E5412" s="804"/>
      <c r="F5412" s="502"/>
      <c r="G5412" s="502"/>
      <c r="H5412" s="502"/>
    </row>
    <row r="5413" spans="4:8" s="5" customFormat="1" x14ac:dyDescent="0.2">
      <c r="D5413" s="803"/>
      <c r="E5413" s="804"/>
      <c r="F5413" s="502"/>
      <c r="G5413" s="502"/>
      <c r="H5413" s="502"/>
    </row>
    <row r="5414" spans="4:8" s="5" customFormat="1" x14ac:dyDescent="0.2">
      <c r="D5414" s="803"/>
      <c r="E5414" s="804"/>
      <c r="F5414" s="502"/>
      <c r="G5414" s="502"/>
      <c r="H5414" s="502"/>
    </row>
    <row r="5415" spans="4:8" s="5" customFormat="1" x14ac:dyDescent="0.2">
      <c r="D5415" s="803"/>
      <c r="E5415" s="804"/>
      <c r="F5415" s="502"/>
      <c r="G5415" s="502"/>
      <c r="H5415" s="502"/>
    </row>
    <row r="5416" spans="4:8" s="5" customFormat="1" x14ac:dyDescent="0.2">
      <c r="D5416" s="803"/>
      <c r="E5416" s="804"/>
      <c r="F5416" s="502"/>
      <c r="G5416" s="502"/>
      <c r="H5416" s="502"/>
    </row>
    <row r="5417" spans="4:8" s="5" customFormat="1" x14ac:dyDescent="0.2">
      <c r="D5417" s="803"/>
      <c r="E5417" s="804"/>
      <c r="F5417" s="502"/>
      <c r="G5417" s="502"/>
      <c r="H5417" s="502"/>
    </row>
    <row r="5418" spans="4:8" s="5" customFormat="1" x14ac:dyDescent="0.2">
      <c r="D5418" s="803"/>
      <c r="E5418" s="804"/>
      <c r="F5418" s="502"/>
      <c r="G5418" s="502"/>
      <c r="H5418" s="502"/>
    </row>
    <row r="5419" spans="4:8" s="5" customFormat="1" x14ac:dyDescent="0.2">
      <c r="D5419" s="803"/>
      <c r="E5419" s="804"/>
      <c r="F5419" s="502"/>
      <c r="G5419" s="502"/>
      <c r="H5419" s="502"/>
    </row>
    <row r="5420" spans="4:8" s="5" customFormat="1" x14ac:dyDescent="0.2">
      <c r="D5420" s="803"/>
      <c r="E5420" s="804"/>
      <c r="F5420" s="502"/>
      <c r="G5420" s="502"/>
      <c r="H5420" s="502"/>
    </row>
    <row r="5421" spans="4:8" s="5" customFormat="1" x14ac:dyDescent="0.2">
      <c r="D5421" s="803"/>
      <c r="E5421" s="804"/>
      <c r="F5421" s="502"/>
      <c r="G5421" s="502"/>
      <c r="H5421" s="502"/>
    </row>
    <row r="5422" spans="4:8" s="5" customFormat="1" x14ac:dyDescent="0.2">
      <c r="D5422" s="803"/>
      <c r="E5422" s="804"/>
      <c r="F5422" s="502"/>
      <c r="G5422" s="502"/>
      <c r="H5422" s="502"/>
    </row>
    <row r="5423" spans="4:8" s="5" customFormat="1" x14ac:dyDescent="0.2">
      <c r="D5423" s="803"/>
      <c r="E5423" s="804"/>
      <c r="F5423" s="502"/>
      <c r="G5423" s="502"/>
      <c r="H5423" s="502"/>
    </row>
    <row r="5424" spans="4:8" s="5" customFormat="1" x14ac:dyDescent="0.2">
      <c r="D5424" s="803"/>
      <c r="E5424" s="804"/>
      <c r="F5424" s="502"/>
      <c r="G5424" s="502"/>
      <c r="H5424" s="502"/>
    </row>
    <row r="5425" spans="4:8" s="5" customFormat="1" x14ac:dyDescent="0.2">
      <c r="D5425" s="803"/>
      <c r="E5425" s="804"/>
      <c r="F5425" s="502"/>
      <c r="G5425" s="502"/>
      <c r="H5425" s="502"/>
    </row>
    <row r="5426" spans="4:8" s="5" customFormat="1" x14ac:dyDescent="0.2">
      <c r="D5426" s="803"/>
      <c r="E5426" s="804"/>
      <c r="F5426" s="502"/>
      <c r="G5426" s="502"/>
      <c r="H5426" s="502"/>
    </row>
    <row r="5427" spans="4:8" s="5" customFormat="1" x14ac:dyDescent="0.2">
      <c r="D5427" s="803"/>
      <c r="E5427" s="804"/>
      <c r="F5427" s="502"/>
      <c r="G5427" s="502"/>
      <c r="H5427" s="502"/>
    </row>
    <row r="5428" spans="4:8" s="5" customFormat="1" x14ac:dyDescent="0.2">
      <c r="D5428" s="803"/>
      <c r="E5428" s="804"/>
      <c r="F5428" s="502"/>
      <c r="G5428" s="502"/>
      <c r="H5428" s="502"/>
    </row>
    <row r="5429" spans="4:8" s="5" customFormat="1" x14ac:dyDescent="0.2">
      <c r="D5429" s="803"/>
      <c r="E5429" s="804"/>
      <c r="F5429" s="502"/>
      <c r="G5429" s="502"/>
      <c r="H5429" s="502"/>
    </row>
    <row r="5430" spans="4:8" s="5" customFormat="1" x14ac:dyDescent="0.2">
      <c r="D5430" s="803"/>
      <c r="E5430" s="804"/>
      <c r="F5430" s="502"/>
      <c r="G5430" s="502"/>
      <c r="H5430" s="502"/>
    </row>
    <row r="5431" spans="4:8" s="5" customFormat="1" x14ac:dyDescent="0.2">
      <c r="D5431" s="803"/>
      <c r="E5431" s="804"/>
      <c r="F5431" s="502"/>
      <c r="G5431" s="502"/>
      <c r="H5431" s="502"/>
    </row>
    <row r="5432" spans="4:8" s="5" customFormat="1" x14ac:dyDescent="0.2">
      <c r="D5432" s="803"/>
      <c r="E5432" s="804"/>
      <c r="F5432" s="502"/>
      <c r="G5432" s="502"/>
      <c r="H5432" s="502"/>
    </row>
    <row r="5433" spans="4:8" s="5" customFormat="1" x14ac:dyDescent="0.2">
      <c r="D5433" s="803"/>
      <c r="E5433" s="804"/>
      <c r="F5433" s="502"/>
      <c r="G5433" s="502"/>
      <c r="H5433" s="502"/>
    </row>
    <row r="5434" spans="4:8" s="5" customFormat="1" x14ac:dyDescent="0.2">
      <c r="D5434" s="803"/>
      <c r="E5434" s="804"/>
      <c r="F5434" s="502"/>
      <c r="G5434" s="502"/>
      <c r="H5434" s="502"/>
    </row>
    <row r="5435" spans="4:8" s="5" customFormat="1" x14ac:dyDescent="0.2">
      <c r="D5435" s="803"/>
      <c r="E5435" s="804"/>
      <c r="F5435" s="502"/>
      <c r="G5435" s="502"/>
      <c r="H5435" s="502"/>
    </row>
    <row r="5436" spans="4:8" s="5" customFormat="1" x14ac:dyDescent="0.2">
      <c r="D5436" s="803"/>
      <c r="E5436" s="804"/>
      <c r="F5436" s="502"/>
      <c r="G5436" s="502"/>
      <c r="H5436" s="502"/>
    </row>
    <row r="5437" spans="4:8" s="5" customFormat="1" x14ac:dyDescent="0.2">
      <c r="D5437" s="803"/>
      <c r="E5437" s="804"/>
      <c r="F5437" s="502"/>
      <c r="G5437" s="502"/>
      <c r="H5437" s="502"/>
    </row>
    <row r="5438" spans="4:8" s="5" customFormat="1" x14ac:dyDescent="0.2">
      <c r="D5438" s="803"/>
      <c r="E5438" s="804"/>
      <c r="F5438" s="502"/>
      <c r="G5438" s="502"/>
      <c r="H5438" s="502"/>
    </row>
    <row r="5439" spans="4:8" s="5" customFormat="1" x14ac:dyDescent="0.2">
      <c r="D5439" s="803"/>
      <c r="E5439" s="804"/>
      <c r="F5439" s="502"/>
      <c r="G5439" s="502"/>
      <c r="H5439" s="502"/>
    </row>
    <row r="5440" spans="4:8" s="5" customFormat="1" x14ac:dyDescent="0.2">
      <c r="D5440" s="803"/>
      <c r="E5440" s="804"/>
      <c r="F5440" s="502"/>
      <c r="G5440" s="502"/>
      <c r="H5440" s="502"/>
    </row>
    <row r="5441" spans="4:8" s="5" customFormat="1" x14ac:dyDescent="0.2">
      <c r="D5441" s="803"/>
      <c r="E5441" s="804"/>
      <c r="F5441" s="502"/>
      <c r="G5441" s="502"/>
      <c r="H5441" s="502"/>
    </row>
    <row r="5442" spans="4:8" s="5" customFormat="1" x14ac:dyDescent="0.2">
      <c r="D5442" s="803"/>
      <c r="E5442" s="804"/>
      <c r="F5442" s="502"/>
      <c r="G5442" s="502"/>
      <c r="H5442" s="502"/>
    </row>
    <row r="5443" spans="4:8" s="5" customFormat="1" x14ac:dyDescent="0.2">
      <c r="D5443" s="803"/>
      <c r="E5443" s="804"/>
      <c r="F5443" s="502"/>
      <c r="G5443" s="502"/>
      <c r="H5443" s="502"/>
    </row>
    <row r="5444" spans="4:8" s="5" customFormat="1" x14ac:dyDescent="0.2">
      <c r="D5444" s="803"/>
      <c r="E5444" s="804"/>
      <c r="F5444" s="502"/>
      <c r="G5444" s="502"/>
      <c r="H5444" s="502"/>
    </row>
    <row r="5445" spans="4:8" s="5" customFormat="1" x14ac:dyDescent="0.2">
      <c r="D5445" s="803"/>
      <c r="E5445" s="804"/>
      <c r="F5445" s="502"/>
      <c r="G5445" s="502"/>
      <c r="H5445" s="502"/>
    </row>
    <row r="5446" spans="4:8" s="5" customFormat="1" x14ac:dyDescent="0.2">
      <c r="D5446" s="803"/>
      <c r="E5446" s="804"/>
      <c r="F5446" s="502"/>
      <c r="G5446" s="502"/>
      <c r="H5446" s="502"/>
    </row>
    <row r="5447" spans="4:8" s="5" customFormat="1" x14ac:dyDescent="0.2">
      <c r="D5447" s="803"/>
      <c r="E5447" s="804"/>
      <c r="F5447" s="502"/>
      <c r="G5447" s="502"/>
      <c r="H5447" s="502"/>
    </row>
    <row r="5448" spans="4:8" s="5" customFormat="1" x14ac:dyDescent="0.2">
      <c r="D5448" s="803"/>
      <c r="E5448" s="804"/>
      <c r="F5448" s="502"/>
      <c r="G5448" s="502"/>
      <c r="H5448" s="502"/>
    </row>
    <row r="5449" spans="4:8" s="5" customFormat="1" x14ac:dyDescent="0.2">
      <c r="D5449" s="803"/>
      <c r="E5449" s="804"/>
      <c r="F5449" s="502"/>
      <c r="G5449" s="502"/>
      <c r="H5449" s="502"/>
    </row>
    <row r="5450" spans="4:8" s="5" customFormat="1" x14ac:dyDescent="0.2">
      <c r="D5450" s="803"/>
      <c r="E5450" s="804"/>
      <c r="F5450" s="502"/>
      <c r="G5450" s="502"/>
      <c r="H5450" s="502"/>
    </row>
    <row r="5451" spans="4:8" s="5" customFormat="1" x14ac:dyDescent="0.2">
      <c r="D5451" s="803"/>
      <c r="E5451" s="804"/>
      <c r="F5451" s="502"/>
      <c r="G5451" s="502"/>
      <c r="H5451" s="502"/>
    </row>
    <row r="5452" spans="4:8" s="5" customFormat="1" x14ac:dyDescent="0.2">
      <c r="D5452" s="803"/>
      <c r="E5452" s="804"/>
      <c r="F5452" s="502"/>
      <c r="G5452" s="502"/>
      <c r="H5452" s="502"/>
    </row>
    <row r="5453" spans="4:8" s="5" customFormat="1" x14ac:dyDescent="0.2">
      <c r="D5453" s="803"/>
      <c r="E5453" s="804"/>
      <c r="F5453" s="502"/>
      <c r="G5453" s="502"/>
      <c r="H5453" s="502"/>
    </row>
    <row r="5454" spans="4:8" s="5" customFormat="1" x14ac:dyDescent="0.2">
      <c r="D5454" s="803"/>
      <c r="E5454" s="804"/>
      <c r="F5454" s="502"/>
      <c r="G5454" s="502"/>
      <c r="H5454" s="502"/>
    </row>
    <row r="5455" spans="4:8" s="5" customFormat="1" x14ac:dyDescent="0.2">
      <c r="D5455" s="803"/>
      <c r="E5455" s="804"/>
      <c r="F5455" s="502"/>
      <c r="G5455" s="502"/>
      <c r="H5455" s="502"/>
    </row>
    <row r="5456" spans="4:8" s="5" customFormat="1" x14ac:dyDescent="0.2">
      <c r="D5456" s="803"/>
      <c r="E5456" s="804"/>
      <c r="F5456" s="502"/>
      <c r="G5456" s="502"/>
      <c r="H5456" s="502"/>
    </row>
    <row r="5457" spans="4:8" s="5" customFormat="1" x14ac:dyDescent="0.2">
      <c r="D5457" s="803"/>
      <c r="E5457" s="804"/>
      <c r="F5457" s="502"/>
      <c r="G5457" s="502"/>
      <c r="H5457" s="502"/>
    </row>
    <row r="5458" spans="4:8" s="5" customFormat="1" x14ac:dyDescent="0.2">
      <c r="D5458" s="803"/>
      <c r="E5458" s="804"/>
      <c r="F5458" s="502"/>
      <c r="G5458" s="502"/>
      <c r="H5458" s="502"/>
    </row>
    <row r="5459" spans="4:8" s="5" customFormat="1" x14ac:dyDescent="0.2">
      <c r="D5459" s="803"/>
      <c r="E5459" s="804"/>
      <c r="F5459" s="502"/>
      <c r="G5459" s="502"/>
      <c r="H5459" s="502"/>
    </row>
    <row r="5460" spans="4:8" s="5" customFormat="1" x14ac:dyDescent="0.2">
      <c r="D5460" s="803"/>
      <c r="E5460" s="804"/>
      <c r="F5460" s="502"/>
      <c r="G5460" s="502"/>
      <c r="H5460" s="502"/>
    </row>
    <row r="5461" spans="4:8" s="5" customFormat="1" x14ac:dyDescent="0.2">
      <c r="D5461" s="803"/>
      <c r="E5461" s="804"/>
      <c r="F5461" s="502"/>
      <c r="G5461" s="502"/>
      <c r="H5461" s="502"/>
    </row>
    <row r="5462" spans="4:8" s="5" customFormat="1" x14ac:dyDescent="0.2">
      <c r="D5462" s="803"/>
      <c r="E5462" s="804"/>
      <c r="F5462" s="502"/>
      <c r="G5462" s="502"/>
      <c r="H5462" s="502"/>
    </row>
    <row r="5463" spans="4:8" s="5" customFormat="1" x14ac:dyDescent="0.2">
      <c r="D5463" s="803"/>
      <c r="E5463" s="804"/>
      <c r="F5463" s="502"/>
      <c r="G5463" s="502"/>
      <c r="H5463" s="502"/>
    </row>
    <row r="5464" spans="4:8" s="5" customFormat="1" x14ac:dyDescent="0.2">
      <c r="D5464" s="803"/>
      <c r="E5464" s="804"/>
      <c r="F5464" s="502"/>
      <c r="G5464" s="502"/>
      <c r="H5464" s="502"/>
    </row>
    <row r="5465" spans="4:8" s="5" customFormat="1" x14ac:dyDescent="0.2">
      <c r="D5465" s="803"/>
      <c r="E5465" s="804"/>
      <c r="F5465" s="502"/>
      <c r="G5465" s="502"/>
      <c r="H5465" s="502"/>
    </row>
    <row r="5466" spans="4:8" s="5" customFormat="1" x14ac:dyDescent="0.2">
      <c r="D5466" s="803"/>
      <c r="E5466" s="804"/>
      <c r="F5466" s="502"/>
      <c r="G5466" s="502"/>
      <c r="H5466" s="502"/>
    </row>
    <row r="5467" spans="4:8" s="5" customFormat="1" x14ac:dyDescent="0.2">
      <c r="D5467" s="803"/>
      <c r="E5467" s="804"/>
      <c r="F5467" s="502"/>
      <c r="G5467" s="502"/>
      <c r="H5467" s="502"/>
    </row>
    <row r="5468" spans="4:8" s="5" customFormat="1" x14ac:dyDescent="0.2">
      <c r="D5468" s="803"/>
      <c r="E5468" s="804"/>
      <c r="F5468" s="502"/>
      <c r="G5468" s="502"/>
      <c r="H5468" s="502"/>
    </row>
    <row r="5469" spans="4:8" s="5" customFormat="1" x14ac:dyDescent="0.2">
      <c r="D5469" s="803"/>
      <c r="E5469" s="804"/>
      <c r="F5469" s="502"/>
      <c r="G5469" s="502"/>
      <c r="H5469" s="502"/>
    </row>
    <row r="5470" spans="4:8" s="5" customFormat="1" x14ac:dyDescent="0.2">
      <c r="D5470" s="803"/>
      <c r="E5470" s="804"/>
      <c r="F5470" s="502"/>
      <c r="G5470" s="502"/>
      <c r="H5470" s="502"/>
    </row>
    <row r="5471" spans="4:8" s="5" customFormat="1" x14ac:dyDescent="0.2">
      <c r="D5471" s="803"/>
      <c r="E5471" s="804"/>
      <c r="F5471" s="502"/>
      <c r="G5471" s="502"/>
      <c r="H5471" s="502"/>
    </row>
    <row r="5472" spans="4:8" s="5" customFormat="1" x14ac:dyDescent="0.2">
      <c r="D5472" s="803"/>
      <c r="E5472" s="804"/>
      <c r="F5472" s="502"/>
      <c r="G5472" s="502"/>
      <c r="H5472" s="502"/>
    </row>
    <row r="5473" spans="4:8" s="5" customFormat="1" x14ac:dyDescent="0.2">
      <c r="D5473" s="803"/>
      <c r="E5473" s="804"/>
      <c r="F5473" s="502"/>
      <c r="G5473" s="502"/>
      <c r="H5473" s="502"/>
    </row>
    <row r="5474" spans="4:8" s="5" customFormat="1" x14ac:dyDescent="0.2">
      <c r="D5474" s="803"/>
      <c r="E5474" s="804"/>
      <c r="F5474" s="502"/>
      <c r="G5474" s="502"/>
      <c r="H5474" s="502"/>
    </row>
    <row r="5475" spans="4:8" s="5" customFormat="1" x14ac:dyDescent="0.2">
      <c r="D5475" s="803"/>
      <c r="E5475" s="804"/>
      <c r="F5475" s="502"/>
      <c r="G5475" s="502"/>
      <c r="H5475" s="502"/>
    </row>
    <row r="5476" spans="4:8" s="5" customFormat="1" x14ac:dyDescent="0.2">
      <c r="D5476" s="803"/>
      <c r="E5476" s="804"/>
      <c r="F5476" s="502"/>
      <c r="G5476" s="502"/>
      <c r="H5476" s="502"/>
    </row>
    <row r="5477" spans="4:8" s="5" customFormat="1" x14ac:dyDescent="0.2">
      <c r="D5477" s="803"/>
      <c r="E5477" s="804"/>
      <c r="F5477" s="502"/>
      <c r="G5477" s="502"/>
      <c r="H5477" s="502"/>
    </row>
    <row r="5478" spans="4:8" s="5" customFormat="1" x14ac:dyDescent="0.2">
      <c r="D5478" s="803"/>
      <c r="E5478" s="804"/>
      <c r="F5478" s="502"/>
      <c r="G5478" s="502"/>
      <c r="H5478" s="502"/>
    </row>
    <row r="5479" spans="4:8" s="5" customFormat="1" x14ac:dyDescent="0.2">
      <c r="D5479" s="803"/>
      <c r="E5479" s="804"/>
      <c r="F5479" s="502"/>
      <c r="G5479" s="502"/>
      <c r="H5479" s="502"/>
    </row>
    <row r="5480" spans="4:8" s="5" customFormat="1" x14ac:dyDescent="0.2">
      <c r="D5480" s="803"/>
      <c r="E5480" s="804"/>
      <c r="F5480" s="502"/>
      <c r="G5480" s="502"/>
      <c r="H5480" s="502"/>
    </row>
    <row r="5481" spans="4:8" s="5" customFormat="1" x14ac:dyDescent="0.2">
      <c r="D5481" s="803"/>
      <c r="E5481" s="804"/>
      <c r="F5481" s="502"/>
      <c r="G5481" s="502"/>
      <c r="H5481" s="502"/>
    </row>
    <row r="5482" spans="4:8" s="5" customFormat="1" x14ac:dyDescent="0.2">
      <c r="D5482" s="803"/>
      <c r="E5482" s="804"/>
      <c r="F5482" s="502"/>
      <c r="G5482" s="502"/>
      <c r="H5482" s="502"/>
    </row>
    <row r="5483" spans="4:8" s="5" customFormat="1" x14ac:dyDescent="0.2">
      <c r="D5483" s="803"/>
      <c r="E5483" s="804"/>
      <c r="F5483" s="502"/>
      <c r="G5483" s="502"/>
      <c r="H5483" s="502"/>
    </row>
    <row r="5484" spans="4:8" s="5" customFormat="1" x14ac:dyDescent="0.2">
      <c r="D5484" s="803"/>
      <c r="E5484" s="804"/>
      <c r="F5484" s="502"/>
      <c r="G5484" s="502"/>
      <c r="H5484" s="502"/>
    </row>
    <row r="5485" spans="4:8" s="5" customFormat="1" x14ac:dyDescent="0.2">
      <c r="D5485" s="803"/>
      <c r="E5485" s="804"/>
      <c r="F5485" s="502"/>
      <c r="G5485" s="502"/>
      <c r="H5485" s="502"/>
    </row>
    <row r="5486" spans="4:8" s="5" customFormat="1" x14ac:dyDescent="0.2">
      <c r="D5486" s="803"/>
      <c r="E5486" s="804"/>
      <c r="F5486" s="502"/>
      <c r="G5486" s="502"/>
      <c r="H5486" s="502"/>
    </row>
    <row r="5487" spans="4:8" s="5" customFormat="1" x14ac:dyDescent="0.2">
      <c r="D5487" s="803"/>
      <c r="E5487" s="804"/>
      <c r="F5487" s="502"/>
      <c r="G5487" s="502"/>
      <c r="H5487" s="502"/>
    </row>
    <row r="5488" spans="4:8" s="5" customFormat="1" x14ac:dyDescent="0.2">
      <c r="D5488" s="803"/>
      <c r="E5488" s="804"/>
      <c r="F5488" s="502"/>
      <c r="G5488" s="502"/>
      <c r="H5488" s="502"/>
    </row>
    <row r="5489" spans="4:8" s="5" customFormat="1" x14ac:dyDescent="0.2">
      <c r="D5489" s="803"/>
      <c r="E5489" s="804"/>
      <c r="F5489" s="502"/>
      <c r="G5489" s="502"/>
      <c r="H5489" s="502"/>
    </row>
    <row r="5490" spans="4:8" s="5" customFormat="1" x14ac:dyDescent="0.2">
      <c r="D5490" s="803"/>
      <c r="E5490" s="804"/>
      <c r="F5490" s="502"/>
      <c r="G5490" s="502"/>
      <c r="H5490" s="502"/>
    </row>
    <row r="5491" spans="4:8" s="5" customFormat="1" x14ac:dyDescent="0.2">
      <c r="D5491" s="803"/>
      <c r="E5491" s="804"/>
      <c r="F5491" s="502"/>
      <c r="G5491" s="502"/>
      <c r="H5491" s="502"/>
    </row>
    <row r="5492" spans="4:8" s="5" customFormat="1" x14ac:dyDescent="0.2">
      <c r="D5492" s="803"/>
      <c r="E5492" s="804"/>
      <c r="F5492" s="502"/>
      <c r="G5492" s="502"/>
      <c r="H5492" s="502"/>
    </row>
    <row r="5493" spans="4:8" s="5" customFormat="1" x14ac:dyDescent="0.2">
      <c r="D5493" s="803"/>
      <c r="E5493" s="804"/>
      <c r="F5493" s="502"/>
      <c r="G5493" s="502"/>
      <c r="H5493" s="502"/>
    </row>
    <row r="5494" spans="4:8" s="5" customFormat="1" x14ac:dyDescent="0.2">
      <c r="D5494" s="803"/>
      <c r="E5494" s="804"/>
      <c r="F5494" s="502"/>
      <c r="G5494" s="502"/>
      <c r="H5494" s="502"/>
    </row>
    <row r="5495" spans="4:8" s="5" customFormat="1" x14ac:dyDescent="0.2">
      <c r="D5495" s="803"/>
      <c r="E5495" s="804"/>
      <c r="F5495" s="502"/>
      <c r="G5495" s="502"/>
      <c r="H5495" s="502"/>
    </row>
    <row r="5496" spans="4:8" s="5" customFormat="1" x14ac:dyDescent="0.2">
      <c r="D5496" s="803"/>
      <c r="E5496" s="804"/>
      <c r="F5496" s="502"/>
      <c r="G5496" s="502"/>
      <c r="H5496" s="502"/>
    </row>
    <row r="5497" spans="4:8" s="5" customFormat="1" x14ac:dyDescent="0.2">
      <c r="D5497" s="803"/>
      <c r="E5497" s="804"/>
      <c r="F5497" s="502"/>
      <c r="G5497" s="502"/>
      <c r="H5497" s="502"/>
    </row>
    <row r="5498" spans="4:8" s="5" customFormat="1" x14ac:dyDescent="0.2">
      <c r="D5498" s="803"/>
      <c r="E5498" s="804"/>
      <c r="F5498" s="502"/>
      <c r="G5498" s="502"/>
      <c r="H5498" s="502"/>
    </row>
    <row r="5499" spans="4:8" s="5" customFormat="1" x14ac:dyDescent="0.2">
      <c r="D5499" s="803"/>
      <c r="E5499" s="804"/>
      <c r="F5499" s="502"/>
      <c r="G5499" s="502"/>
      <c r="H5499" s="502"/>
    </row>
    <row r="5500" spans="4:8" s="5" customFormat="1" x14ac:dyDescent="0.2">
      <c r="D5500" s="803"/>
      <c r="E5500" s="804"/>
      <c r="F5500" s="502"/>
      <c r="G5500" s="502"/>
      <c r="H5500" s="502"/>
    </row>
    <row r="5501" spans="4:8" s="5" customFormat="1" x14ac:dyDescent="0.2">
      <c r="D5501" s="803"/>
      <c r="E5501" s="804"/>
      <c r="F5501" s="502"/>
      <c r="G5501" s="502"/>
      <c r="H5501" s="502"/>
    </row>
    <row r="5502" spans="4:8" s="5" customFormat="1" x14ac:dyDescent="0.2">
      <c r="D5502" s="803"/>
      <c r="E5502" s="804"/>
      <c r="F5502" s="502"/>
      <c r="G5502" s="502"/>
      <c r="H5502" s="502"/>
    </row>
    <row r="5503" spans="4:8" s="5" customFormat="1" x14ac:dyDescent="0.2">
      <c r="D5503" s="803"/>
      <c r="E5503" s="804"/>
      <c r="F5503" s="502"/>
      <c r="G5503" s="502"/>
      <c r="H5503" s="502"/>
    </row>
    <row r="5504" spans="4:8" s="5" customFormat="1" x14ac:dyDescent="0.2">
      <c r="D5504" s="803"/>
      <c r="E5504" s="804"/>
      <c r="F5504" s="502"/>
      <c r="G5504" s="502"/>
      <c r="H5504" s="502"/>
    </row>
    <row r="5505" spans="4:8" s="5" customFormat="1" x14ac:dyDescent="0.2">
      <c r="D5505" s="803"/>
      <c r="E5505" s="804"/>
      <c r="F5505" s="502"/>
      <c r="G5505" s="502"/>
      <c r="H5505" s="502"/>
    </row>
    <row r="5506" spans="4:8" s="5" customFormat="1" x14ac:dyDescent="0.2">
      <c r="D5506" s="803"/>
      <c r="E5506" s="804"/>
      <c r="F5506" s="502"/>
      <c r="G5506" s="502"/>
      <c r="H5506" s="502"/>
    </row>
    <row r="5507" spans="4:8" s="5" customFormat="1" x14ac:dyDescent="0.2">
      <c r="D5507" s="803"/>
      <c r="E5507" s="804"/>
      <c r="F5507" s="502"/>
      <c r="G5507" s="502"/>
      <c r="H5507" s="502"/>
    </row>
    <row r="5508" spans="4:8" s="5" customFormat="1" x14ac:dyDescent="0.2">
      <c r="D5508" s="803"/>
      <c r="E5508" s="804"/>
      <c r="F5508" s="502"/>
      <c r="G5508" s="502"/>
      <c r="H5508" s="502"/>
    </row>
    <row r="5509" spans="4:8" s="5" customFormat="1" x14ac:dyDescent="0.2">
      <c r="D5509" s="803"/>
      <c r="E5509" s="804"/>
      <c r="F5509" s="502"/>
      <c r="G5509" s="502"/>
      <c r="H5509" s="502"/>
    </row>
    <row r="5510" spans="4:8" s="5" customFormat="1" x14ac:dyDescent="0.2">
      <c r="D5510" s="803"/>
      <c r="E5510" s="804"/>
      <c r="F5510" s="502"/>
      <c r="G5510" s="502"/>
      <c r="H5510" s="502"/>
    </row>
    <row r="5511" spans="4:8" s="5" customFormat="1" x14ac:dyDescent="0.2">
      <c r="D5511" s="803"/>
      <c r="E5511" s="804"/>
      <c r="F5511" s="502"/>
      <c r="G5511" s="502"/>
      <c r="H5511" s="502"/>
    </row>
    <row r="5512" spans="4:8" s="5" customFormat="1" x14ac:dyDescent="0.2">
      <c r="D5512" s="803"/>
      <c r="E5512" s="804"/>
      <c r="F5512" s="502"/>
      <c r="G5512" s="502"/>
      <c r="H5512" s="502"/>
    </row>
    <row r="5513" spans="4:8" s="5" customFormat="1" x14ac:dyDescent="0.2">
      <c r="D5513" s="803"/>
      <c r="E5513" s="804"/>
      <c r="F5513" s="502"/>
      <c r="G5513" s="502"/>
      <c r="H5513" s="502"/>
    </row>
    <row r="5514" spans="4:8" s="5" customFormat="1" x14ac:dyDescent="0.2">
      <c r="D5514" s="803"/>
      <c r="E5514" s="804"/>
      <c r="F5514" s="502"/>
      <c r="G5514" s="502"/>
      <c r="H5514" s="502"/>
    </row>
    <row r="5515" spans="4:8" s="5" customFormat="1" x14ac:dyDescent="0.2">
      <c r="D5515" s="803"/>
      <c r="E5515" s="804"/>
      <c r="F5515" s="502"/>
      <c r="G5515" s="502"/>
      <c r="H5515" s="502"/>
    </row>
    <row r="5516" spans="4:8" s="5" customFormat="1" x14ac:dyDescent="0.2">
      <c r="D5516" s="803"/>
      <c r="E5516" s="804"/>
      <c r="F5516" s="502"/>
      <c r="G5516" s="502"/>
      <c r="H5516" s="502"/>
    </row>
    <row r="5517" spans="4:8" s="5" customFormat="1" x14ac:dyDescent="0.2">
      <c r="D5517" s="803"/>
      <c r="E5517" s="804"/>
      <c r="F5517" s="502"/>
      <c r="G5517" s="502"/>
      <c r="H5517" s="502"/>
    </row>
    <row r="5518" spans="4:8" s="5" customFormat="1" x14ac:dyDescent="0.2">
      <c r="D5518" s="803"/>
      <c r="E5518" s="804"/>
      <c r="F5518" s="502"/>
      <c r="G5518" s="502"/>
      <c r="H5518" s="502"/>
    </row>
    <row r="5519" spans="4:8" s="5" customFormat="1" x14ac:dyDescent="0.2">
      <c r="D5519" s="803"/>
      <c r="E5519" s="804"/>
      <c r="F5519" s="502"/>
      <c r="G5519" s="502"/>
      <c r="H5519" s="502"/>
    </row>
    <row r="5520" spans="4:8" s="5" customFormat="1" x14ac:dyDescent="0.2">
      <c r="D5520" s="803"/>
      <c r="E5520" s="804"/>
      <c r="F5520" s="502"/>
      <c r="G5520" s="502"/>
      <c r="H5520" s="502"/>
    </row>
    <row r="5521" spans="4:8" s="5" customFormat="1" x14ac:dyDescent="0.2">
      <c r="D5521" s="803"/>
      <c r="E5521" s="804"/>
      <c r="F5521" s="502"/>
      <c r="G5521" s="502"/>
      <c r="H5521" s="502"/>
    </row>
    <row r="5522" spans="4:8" s="5" customFormat="1" x14ac:dyDescent="0.2">
      <c r="D5522" s="803"/>
      <c r="E5522" s="804"/>
      <c r="F5522" s="502"/>
      <c r="G5522" s="502"/>
      <c r="H5522" s="502"/>
    </row>
    <row r="5523" spans="4:8" s="5" customFormat="1" x14ac:dyDescent="0.2">
      <c r="D5523" s="803"/>
      <c r="E5523" s="804"/>
      <c r="F5523" s="502"/>
      <c r="G5523" s="502"/>
      <c r="H5523" s="502"/>
    </row>
    <row r="5524" spans="4:8" s="5" customFormat="1" x14ac:dyDescent="0.2">
      <c r="D5524" s="803"/>
      <c r="E5524" s="804"/>
      <c r="F5524" s="502"/>
      <c r="G5524" s="502"/>
      <c r="H5524" s="502"/>
    </row>
    <row r="5525" spans="4:8" s="5" customFormat="1" x14ac:dyDescent="0.2">
      <c r="D5525" s="803"/>
      <c r="E5525" s="804"/>
      <c r="F5525" s="502"/>
      <c r="G5525" s="502"/>
      <c r="H5525" s="502"/>
    </row>
    <row r="5526" spans="4:8" s="5" customFormat="1" x14ac:dyDescent="0.2">
      <c r="D5526" s="803"/>
      <c r="E5526" s="804"/>
      <c r="F5526" s="502"/>
      <c r="G5526" s="502"/>
      <c r="H5526" s="502"/>
    </row>
    <row r="5527" spans="4:8" s="5" customFormat="1" x14ac:dyDescent="0.2">
      <c r="D5527" s="803"/>
      <c r="E5527" s="804"/>
      <c r="F5527" s="502"/>
      <c r="G5527" s="502"/>
      <c r="H5527" s="502"/>
    </row>
    <row r="5528" spans="4:8" s="5" customFormat="1" x14ac:dyDescent="0.2">
      <c r="D5528" s="803"/>
      <c r="E5528" s="804"/>
      <c r="F5528" s="502"/>
      <c r="G5528" s="502"/>
      <c r="H5528" s="502"/>
    </row>
    <row r="5529" spans="4:8" s="5" customFormat="1" x14ac:dyDescent="0.2">
      <c r="D5529" s="803"/>
      <c r="E5529" s="804"/>
      <c r="F5529" s="502"/>
      <c r="G5529" s="502"/>
      <c r="H5529" s="502"/>
    </row>
    <row r="5530" spans="4:8" s="5" customFormat="1" x14ac:dyDescent="0.2">
      <c r="D5530" s="803"/>
      <c r="E5530" s="804"/>
      <c r="F5530" s="502"/>
      <c r="G5530" s="502"/>
      <c r="H5530" s="502"/>
    </row>
    <row r="5531" spans="4:8" s="5" customFormat="1" x14ac:dyDescent="0.2">
      <c r="D5531" s="803"/>
      <c r="E5531" s="804"/>
      <c r="F5531" s="502"/>
      <c r="G5531" s="502"/>
      <c r="H5531" s="502"/>
    </row>
    <row r="5532" spans="4:8" s="5" customFormat="1" x14ac:dyDescent="0.2">
      <c r="D5532" s="803"/>
      <c r="E5532" s="804"/>
      <c r="F5532" s="502"/>
      <c r="G5532" s="502"/>
      <c r="H5532" s="502"/>
    </row>
    <row r="5533" spans="4:8" s="5" customFormat="1" x14ac:dyDescent="0.2">
      <c r="D5533" s="803"/>
      <c r="E5533" s="804"/>
      <c r="F5533" s="502"/>
      <c r="G5533" s="502"/>
      <c r="H5533" s="502"/>
    </row>
    <row r="5534" spans="4:8" s="5" customFormat="1" x14ac:dyDescent="0.2">
      <c r="D5534" s="803"/>
      <c r="E5534" s="804"/>
      <c r="F5534" s="502"/>
      <c r="G5534" s="502"/>
      <c r="H5534" s="502"/>
    </row>
    <row r="5535" spans="4:8" s="5" customFormat="1" x14ac:dyDescent="0.2">
      <c r="D5535" s="803"/>
      <c r="E5535" s="804"/>
      <c r="F5535" s="502"/>
      <c r="G5535" s="502"/>
      <c r="H5535" s="502"/>
    </row>
    <row r="5536" spans="4:8" s="5" customFormat="1" x14ac:dyDescent="0.2">
      <c r="D5536" s="803"/>
      <c r="E5536" s="804"/>
      <c r="F5536" s="502"/>
      <c r="G5536" s="502"/>
      <c r="H5536" s="502"/>
    </row>
    <row r="5537" spans="4:8" s="5" customFormat="1" x14ac:dyDescent="0.2">
      <c r="D5537" s="803"/>
      <c r="E5537" s="804"/>
      <c r="F5537" s="502"/>
      <c r="G5537" s="502"/>
      <c r="H5537" s="502"/>
    </row>
    <row r="5538" spans="4:8" s="5" customFormat="1" x14ac:dyDescent="0.2">
      <c r="D5538" s="803"/>
      <c r="E5538" s="804"/>
      <c r="F5538" s="502"/>
      <c r="G5538" s="502"/>
      <c r="H5538" s="502"/>
    </row>
    <row r="5539" spans="4:8" s="5" customFormat="1" x14ac:dyDescent="0.2">
      <c r="D5539" s="803"/>
      <c r="E5539" s="804"/>
      <c r="F5539" s="502"/>
      <c r="G5539" s="502"/>
      <c r="H5539" s="502"/>
    </row>
    <row r="5540" spans="4:8" s="5" customFormat="1" x14ac:dyDescent="0.2">
      <c r="D5540" s="803"/>
      <c r="E5540" s="804"/>
      <c r="F5540" s="502"/>
      <c r="G5540" s="502"/>
      <c r="H5540" s="502"/>
    </row>
    <row r="5541" spans="4:8" s="5" customFormat="1" x14ac:dyDescent="0.2">
      <c r="D5541" s="803"/>
      <c r="E5541" s="804"/>
      <c r="F5541" s="502"/>
      <c r="G5541" s="502"/>
      <c r="H5541" s="502"/>
    </row>
    <row r="5542" spans="4:8" s="5" customFormat="1" x14ac:dyDescent="0.2">
      <c r="D5542" s="803"/>
      <c r="E5542" s="804"/>
      <c r="F5542" s="502"/>
      <c r="G5542" s="502"/>
      <c r="H5542" s="502"/>
    </row>
    <row r="5543" spans="4:8" s="5" customFormat="1" x14ac:dyDescent="0.2">
      <c r="D5543" s="803"/>
      <c r="E5543" s="804"/>
      <c r="F5543" s="502"/>
      <c r="G5543" s="502"/>
      <c r="H5543" s="502"/>
    </row>
    <row r="5544" spans="4:8" s="5" customFormat="1" x14ac:dyDescent="0.2">
      <c r="D5544" s="803"/>
      <c r="E5544" s="804"/>
      <c r="F5544" s="502"/>
      <c r="G5544" s="502"/>
      <c r="H5544" s="502"/>
    </row>
    <row r="5545" spans="4:8" s="5" customFormat="1" x14ac:dyDescent="0.2">
      <c r="D5545" s="803"/>
      <c r="E5545" s="804"/>
      <c r="F5545" s="502"/>
      <c r="G5545" s="502"/>
      <c r="H5545" s="502"/>
    </row>
    <row r="5546" spans="4:8" s="5" customFormat="1" x14ac:dyDescent="0.2">
      <c r="D5546" s="803"/>
      <c r="E5546" s="804"/>
      <c r="F5546" s="502"/>
      <c r="G5546" s="502"/>
      <c r="H5546" s="502"/>
    </row>
    <row r="5547" spans="4:8" s="5" customFormat="1" x14ac:dyDescent="0.2">
      <c r="D5547" s="803"/>
      <c r="E5547" s="804"/>
      <c r="F5547" s="502"/>
      <c r="G5547" s="502"/>
      <c r="H5547" s="502"/>
    </row>
    <row r="5548" spans="4:8" s="5" customFormat="1" x14ac:dyDescent="0.2">
      <c r="D5548" s="803"/>
      <c r="E5548" s="804"/>
      <c r="F5548" s="502"/>
      <c r="G5548" s="502"/>
      <c r="H5548" s="502"/>
    </row>
    <row r="5549" spans="4:8" s="5" customFormat="1" x14ac:dyDescent="0.2">
      <c r="D5549" s="803"/>
      <c r="E5549" s="804"/>
      <c r="F5549" s="502"/>
      <c r="G5549" s="502"/>
      <c r="H5549" s="502"/>
    </row>
    <row r="5550" spans="4:8" s="5" customFormat="1" x14ac:dyDescent="0.2">
      <c r="D5550" s="803"/>
      <c r="E5550" s="804"/>
      <c r="F5550" s="502"/>
      <c r="G5550" s="502"/>
      <c r="H5550" s="502"/>
    </row>
    <row r="5551" spans="4:8" s="5" customFormat="1" x14ac:dyDescent="0.2">
      <c r="D5551" s="803"/>
      <c r="E5551" s="804"/>
      <c r="F5551" s="502"/>
      <c r="G5551" s="502"/>
      <c r="H5551" s="502"/>
    </row>
    <row r="5552" spans="4:8" s="5" customFormat="1" x14ac:dyDescent="0.2">
      <c r="D5552" s="803"/>
      <c r="E5552" s="804"/>
      <c r="F5552" s="502"/>
      <c r="G5552" s="502"/>
      <c r="H5552" s="502"/>
    </row>
    <row r="5553" spans="4:8" s="5" customFormat="1" x14ac:dyDescent="0.2">
      <c r="D5553" s="803"/>
      <c r="E5553" s="804"/>
      <c r="F5553" s="502"/>
      <c r="G5553" s="502"/>
      <c r="H5553" s="502"/>
    </row>
    <row r="5554" spans="4:8" s="5" customFormat="1" x14ac:dyDescent="0.2">
      <c r="D5554" s="803"/>
      <c r="E5554" s="804"/>
      <c r="F5554" s="502"/>
      <c r="G5554" s="502"/>
      <c r="H5554" s="502"/>
    </row>
    <row r="5555" spans="4:8" s="5" customFormat="1" x14ac:dyDescent="0.2">
      <c r="D5555" s="803"/>
      <c r="E5555" s="804"/>
      <c r="F5555" s="502"/>
      <c r="G5555" s="502"/>
      <c r="H5555" s="502"/>
    </row>
    <row r="5556" spans="4:8" s="5" customFormat="1" x14ac:dyDescent="0.2">
      <c r="D5556" s="803"/>
      <c r="E5556" s="804"/>
      <c r="F5556" s="502"/>
      <c r="G5556" s="502"/>
      <c r="H5556" s="502"/>
    </row>
    <row r="5557" spans="4:8" s="5" customFormat="1" x14ac:dyDescent="0.2">
      <c r="D5557" s="803"/>
      <c r="E5557" s="804"/>
      <c r="F5557" s="502"/>
      <c r="G5557" s="502"/>
      <c r="H5557" s="502"/>
    </row>
    <row r="5558" spans="4:8" s="5" customFormat="1" x14ac:dyDescent="0.2">
      <c r="D5558" s="803"/>
      <c r="E5558" s="804"/>
      <c r="F5558" s="502"/>
      <c r="G5558" s="502"/>
      <c r="H5558" s="502"/>
    </row>
    <row r="5559" spans="4:8" s="5" customFormat="1" x14ac:dyDescent="0.2">
      <c r="D5559" s="803"/>
      <c r="E5559" s="804"/>
      <c r="F5559" s="502"/>
      <c r="G5559" s="502"/>
      <c r="H5559" s="502"/>
    </row>
    <row r="5560" spans="4:8" s="5" customFormat="1" x14ac:dyDescent="0.2">
      <c r="D5560" s="803"/>
      <c r="E5560" s="804"/>
      <c r="F5560" s="502"/>
      <c r="G5560" s="502"/>
      <c r="H5560" s="502"/>
    </row>
    <row r="5561" spans="4:8" s="5" customFormat="1" x14ac:dyDescent="0.2">
      <c r="D5561" s="803"/>
      <c r="E5561" s="804"/>
      <c r="F5561" s="502"/>
      <c r="G5561" s="502"/>
      <c r="H5561" s="502"/>
    </row>
    <row r="5562" spans="4:8" s="5" customFormat="1" x14ac:dyDescent="0.2">
      <c r="D5562" s="803"/>
      <c r="E5562" s="804"/>
      <c r="F5562" s="502"/>
      <c r="G5562" s="502"/>
      <c r="H5562" s="502"/>
    </row>
    <row r="5563" spans="4:8" s="5" customFormat="1" x14ac:dyDescent="0.2">
      <c r="D5563" s="803"/>
      <c r="E5563" s="804"/>
      <c r="F5563" s="502"/>
      <c r="G5563" s="502"/>
      <c r="H5563" s="502"/>
    </row>
    <row r="5564" spans="4:8" s="5" customFormat="1" x14ac:dyDescent="0.2">
      <c r="D5564" s="803"/>
      <c r="E5564" s="804"/>
      <c r="F5564" s="502"/>
      <c r="G5564" s="502"/>
      <c r="H5564" s="502"/>
    </row>
    <row r="5565" spans="4:8" s="5" customFormat="1" x14ac:dyDescent="0.2">
      <c r="D5565" s="803"/>
      <c r="E5565" s="804"/>
      <c r="F5565" s="502"/>
      <c r="G5565" s="502"/>
      <c r="H5565" s="502"/>
    </row>
    <row r="5566" spans="4:8" s="5" customFormat="1" x14ac:dyDescent="0.2">
      <c r="D5566" s="803"/>
      <c r="E5566" s="804"/>
      <c r="F5566" s="502"/>
      <c r="G5566" s="502"/>
      <c r="H5566" s="502"/>
    </row>
    <row r="5567" spans="4:8" s="5" customFormat="1" x14ac:dyDescent="0.2">
      <c r="D5567" s="803"/>
      <c r="E5567" s="804"/>
      <c r="F5567" s="502"/>
      <c r="G5567" s="502"/>
      <c r="H5567" s="502"/>
    </row>
    <row r="5568" spans="4:8" s="5" customFormat="1" x14ac:dyDescent="0.2">
      <c r="D5568" s="803"/>
      <c r="E5568" s="804"/>
      <c r="F5568" s="502"/>
      <c r="G5568" s="502"/>
      <c r="H5568" s="502"/>
    </row>
    <row r="5569" spans="4:8" s="5" customFormat="1" x14ac:dyDescent="0.2">
      <c r="D5569" s="803"/>
      <c r="E5569" s="804"/>
      <c r="F5569" s="502"/>
      <c r="G5569" s="502"/>
      <c r="H5569" s="502"/>
    </row>
    <row r="5570" spans="4:8" s="5" customFormat="1" x14ac:dyDescent="0.2">
      <c r="D5570" s="803"/>
      <c r="E5570" s="804"/>
      <c r="F5570" s="502"/>
      <c r="G5570" s="502"/>
      <c r="H5570" s="502"/>
    </row>
    <row r="5571" spans="4:8" s="5" customFormat="1" x14ac:dyDescent="0.2">
      <c r="D5571" s="803"/>
      <c r="E5571" s="804"/>
      <c r="F5571" s="502"/>
      <c r="G5571" s="502"/>
      <c r="H5571" s="502"/>
    </row>
    <row r="5572" spans="4:8" s="5" customFormat="1" x14ac:dyDescent="0.2">
      <c r="D5572" s="803"/>
      <c r="E5572" s="804"/>
      <c r="F5572" s="502"/>
      <c r="G5572" s="502"/>
      <c r="H5572" s="502"/>
    </row>
    <row r="5573" spans="4:8" s="5" customFormat="1" x14ac:dyDescent="0.2">
      <c r="D5573" s="803"/>
      <c r="E5573" s="804"/>
      <c r="F5573" s="502"/>
      <c r="G5573" s="502"/>
      <c r="H5573" s="502"/>
    </row>
    <row r="5574" spans="4:8" s="5" customFormat="1" x14ac:dyDescent="0.2">
      <c r="D5574" s="803"/>
      <c r="E5574" s="804"/>
      <c r="F5574" s="502"/>
      <c r="G5574" s="502"/>
      <c r="H5574" s="502"/>
    </row>
    <row r="5575" spans="4:8" s="5" customFormat="1" x14ac:dyDescent="0.2">
      <c r="D5575" s="803"/>
      <c r="E5575" s="804"/>
      <c r="F5575" s="502"/>
      <c r="G5575" s="502"/>
      <c r="H5575" s="502"/>
    </row>
    <row r="5576" spans="4:8" s="5" customFormat="1" x14ac:dyDescent="0.2">
      <c r="D5576" s="803"/>
      <c r="E5576" s="804"/>
      <c r="F5576" s="502"/>
      <c r="G5576" s="502"/>
      <c r="H5576" s="502"/>
    </row>
    <row r="5577" spans="4:8" s="5" customFormat="1" x14ac:dyDescent="0.2">
      <c r="D5577" s="803"/>
      <c r="E5577" s="804"/>
      <c r="F5577" s="502"/>
      <c r="G5577" s="502"/>
      <c r="H5577" s="502"/>
    </row>
    <row r="5578" spans="4:8" s="5" customFormat="1" x14ac:dyDescent="0.2">
      <c r="D5578" s="803"/>
      <c r="E5578" s="804"/>
      <c r="F5578" s="502"/>
      <c r="G5578" s="502"/>
      <c r="H5578" s="502"/>
    </row>
    <row r="5579" spans="4:8" s="5" customFormat="1" x14ac:dyDescent="0.2">
      <c r="D5579" s="803"/>
      <c r="E5579" s="804"/>
      <c r="F5579" s="502"/>
      <c r="G5579" s="502"/>
      <c r="H5579" s="502"/>
    </row>
    <row r="5580" spans="4:8" s="5" customFormat="1" x14ac:dyDescent="0.2">
      <c r="D5580" s="803"/>
      <c r="E5580" s="804"/>
      <c r="F5580" s="502"/>
      <c r="G5580" s="502"/>
      <c r="H5580" s="502"/>
    </row>
    <row r="5581" spans="4:8" s="5" customFormat="1" x14ac:dyDescent="0.2">
      <c r="D5581" s="803"/>
      <c r="E5581" s="804"/>
      <c r="F5581" s="502"/>
      <c r="G5581" s="502"/>
      <c r="H5581" s="502"/>
    </row>
    <row r="5582" spans="4:8" s="5" customFormat="1" x14ac:dyDescent="0.2">
      <c r="D5582" s="803"/>
      <c r="E5582" s="804"/>
      <c r="F5582" s="502"/>
      <c r="G5582" s="502"/>
      <c r="H5582" s="502"/>
    </row>
    <row r="5583" spans="4:8" s="5" customFormat="1" x14ac:dyDescent="0.2">
      <c r="D5583" s="803"/>
      <c r="E5583" s="804"/>
      <c r="F5583" s="502"/>
      <c r="G5583" s="502"/>
      <c r="H5583" s="502"/>
    </row>
    <row r="5584" spans="4:8" s="5" customFormat="1" x14ac:dyDescent="0.2">
      <c r="D5584" s="803"/>
      <c r="E5584" s="804"/>
      <c r="F5584" s="502"/>
      <c r="G5584" s="502"/>
      <c r="H5584" s="502"/>
    </row>
    <row r="5585" spans="4:8" s="5" customFormat="1" x14ac:dyDescent="0.2">
      <c r="D5585" s="803"/>
      <c r="E5585" s="804"/>
      <c r="F5585" s="502"/>
      <c r="G5585" s="502"/>
      <c r="H5585" s="502"/>
    </row>
    <row r="5586" spans="4:8" s="5" customFormat="1" x14ac:dyDescent="0.2">
      <c r="D5586" s="803"/>
      <c r="E5586" s="804"/>
      <c r="F5586" s="502"/>
      <c r="G5586" s="502"/>
      <c r="H5586" s="502"/>
    </row>
    <row r="5587" spans="4:8" s="5" customFormat="1" x14ac:dyDescent="0.2">
      <c r="D5587" s="803"/>
      <c r="E5587" s="804"/>
      <c r="F5587" s="502"/>
      <c r="G5587" s="502"/>
      <c r="H5587" s="502"/>
    </row>
    <row r="5588" spans="4:8" s="5" customFormat="1" x14ac:dyDescent="0.2">
      <c r="D5588" s="803"/>
      <c r="E5588" s="804"/>
      <c r="F5588" s="502"/>
      <c r="G5588" s="502"/>
      <c r="H5588" s="502"/>
    </row>
    <row r="5589" spans="4:8" s="5" customFormat="1" x14ac:dyDescent="0.2">
      <c r="D5589" s="803"/>
      <c r="E5589" s="804"/>
      <c r="F5589" s="502"/>
      <c r="G5589" s="502"/>
      <c r="H5589" s="502"/>
    </row>
    <row r="5590" spans="4:8" s="5" customFormat="1" x14ac:dyDescent="0.2">
      <c r="D5590" s="803"/>
      <c r="E5590" s="804"/>
      <c r="F5590" s="502"/>
      <c r="G5590" s="502"/>
      <c r="H5590" s="502"/>
    </row>
    <row r="5591" spans="4:8" s="5" customFormat="1" x14ac:dyDescent="0.2">
      <c r="D5591" s="803"/>
      <c r="E5591" s="804"/>
      <c r="F5591" s="502"/>
      <c r="G5591" s="502"/>
      <c r="H5591" s="502"/>
    </row>
    <row r="5592" spans="4:8" s="5" customFormat="1" x14ac:dyDescent="0.2">
      <c r="D5592" s="803"/>
      <c r="E5592" s="804"/>
      <c r="F5592" s="502"/>
      <c r="G5592" s="502"/>
      <c r="H5592" s="502"/>
    </row>
    <row r="5593" spans="4:8" s="5" customFormat="1" x14ac:dyDescent="0.2">
      <c r="D5593" s="803"/>
      <c r="E5593" s="804"/>
      <c r="F5593" s="502"/>
      <c r="G5593" s="502"/>
      <c r="H5593" s="502"/>
    </row>
    <row r="5594" spans="4:8" s="5" customFormat="1" x14ac:dyDescent="0.2">
      <c r="D5594" s="803"/>
      <c r="E5594" s="804"/>
      <c r="F5594" s="502"/>
      <c r="G5594" s="502"/>
      <c r="H5594" s="502"/>
    </row>
    <row r="5595" spans="4:8" s="5" customFormat="1" x14ac:dyDescent="0.2">
      <c r="D5595" s="803"/>
      <c r="E5595" s="804"/>
      <c r="F5595" s="502"/>
      <c r="G5595" s="502"/>
      <c r="H5595" s="502"/>
    </row>
    <row r="5596" spans="4:8" s="5" customFormat="1" x14ac:dyDescent="0.2">
      <c r="D5596" s="803"/>
      <c r="E5596" s="804"/>
      <c r="F5596" s="502"/>
      <c r="G5596" s="502"/>
      <c r="H5596" s="502"/>
    </row>
    <row r="5597" spans="4:8" s="5" customFormat="1" x14ac:dyDescent="0.2">
      <c r="D5597" s="803"/>
      <c r="E5597" s="804"/>
      <c r="F5597" s="502"/>
      <c r="G5597" s="502"/>
      <c r="H5597" s="502"/>
    </row>
    <row r="5598" spans="4:8" s="5" customFormat="1" x14ac:dyDescent="0.2">
      <c r="D5598" s="803"/>
      <c r="E5598" s="804"/>
      <c r="F5598" s="502"/>
      <c r="G5598" s="502"/>
      <c r="H5598" s="502"/>
    </row>
    <row r="5599" spans="4:8" s="5" customFormat="1" x14ac:dyDescent="0.2">
      <c r="D5599" s="803"/>
      <c r="E5599" s="804"/>
      <c r="F5599" s="502"/>
      <c r="G5599" s="502"/>
      <c r="H5599" s="502"/>
    </row>
    <row r="5600" spans="4:8" s="5" customFormat="1" x14ac:dyDescent="0.2">
      <c r="D5600" s="803"/>
      <c r="E5600" s="804"/>
      <c r="F5600" s="502"/>
      <c r="G5600" s="502"/>
      <c r="H5600" s="502"/>
    </row>
    <row r="5601" spans="4:8" s="5" customFormat="1" x14ac:dyDescent="0.2">
      <c r="D5601" s="803"/>
      <c r="E5601" s="804"/>
      <c r="F5601" s="502"/>
      <c r="G5601" s="502"/>
      <c r="H5601" s="502"/>
    </row>
    <row r="5602" spans="4:8" s="5" customFormat="1" x14ac:dyDescent="0.2">
      <c r="D5602" s="803"/>
      <c r="E5602" s="804"/>
      <c r="F5602" s="502"/>
      <c r="G5602" s="502"/>
      <c r="H5602" s="502"/>
    </row>
    <row r="5603" spans="4:8" s="5" customFormat="1" x14ac:dyDescent="0.2">
      <c r="D5603" s="803"/>
      <c r="E5603" s="804"/>
      <c r="F5603" s="502"/>
      <c r="G5603" s="502"/>
      <c r="H5603" s="502"/>
    </row>
    <row r="5604" spans="4:8" s="5" customFormat="1" x14ac:dyDescent="0.2">
      <c r="D5604" s="803"/>
      <c r="E5604" s="804"/>
      <c r="F5604" s="502"/>
      <c r="G5604" s="502"/>
      <c r="H5604" s="502"/>
    </row>
    <row r="5605" spans="4:8" s="5" customFormat="1" x14ac:dyDescent="0.2">
      <c r="D5605" s="803"/>
      <c r="E5605" s="804"/>
      <c r="F5605" s="502"/>
      <c r="G5605" s="502"/>
      <c r="H5605" s="502"/>
    </row>
    <row r="5606" spans="4:8" s="5" customFormat="1" x14ac:dyDescent="0.2">
      <c r="D5606" s="803"/>
      <c r="E5606" s="804"/>
      <c r="F5606" s="502"/>
      <c r="G5606" s="502"/>
      <c r="H5606" s="502"/>
    </row>
    <row r="5607" spans="4:8" s="5" customFormat="1" x14ac:dyDescent="0.2">
      <c r="D5607" s="803"/>
      <c r="E5607" s="804"/>
      <c r="F5607" s="502"/>
      <c r="G5607" s="502"/>
      <c r="H5607" s="502"/>
    </row>
    <row r="5608" spans="4:8" s="5" customFormat="1" x14ac:dyDescent="0.2">
      <c r="D5608" s="803"/>
      <c r="E5608" s="804"/>
      <c r="F5608" s="502"/>
      <c r="G5608" s="502"/>
      <c r="H5608" s="502"/>
    </row>
    <row r="5609" spans="4:8" s="5" customFormat="1" x14ac:dyDescent="0.2">
      <c r="D5609" s="803"/>
      <c r="E5609" s="804"/>
      <c r="F5609" s="502"/>
      <c r="G5609" s="502"/>
      <c r="H5609" s="502"/>
    </row>
    <row r="5610" spans="4:8" s="5" customFormat="1" x14ac:dyDescent="0.2">
      <c r="D5610" s="803"/>
      <c r="E5610" s="804"/>
      <c r="F5610" s="502"/>
      <c r="G5610" s="502"/>
      <c r="H5610" s="502"/>
    </row>
    <row r="5611" spans="4:8" s="5" customFormat="1" x14ac:dyDescent="0.2">
      <c r="D5611" s="803"/>
      <c r="E5611" s="804"/>
      <c r="F5611" s="502"/>
      <c r="G5611" s="502"/>
      <c r="H5611" s="502"/>
    </row>
    <row r="5612" spans="4:8" s="5" customFormat="1" x14ac:dyDescent="0.2">
      <c r="D5612" s="803"/>
      <c r="E5612" s="804"/>
      <c r="F5612" s="502"/>
      <c r="G5612" s="502"/>
      <c r="H5612" s="502"/>
    </row>
    <row r="5613" spans="4:8" s="5" customFormat="1" x14ac:dyDescent="0.2">
      <c r="D5613" s="803"/>
      <c r="E5613" s="804"/>
      <c r="F5613" s="502"/>
      <c r="G5613" s="502"/>
      <c r="H5613" s="502"/>
    </row>
    <row r="5614" spans="4:8" s="5" customFormat="1" x14ac:dyDescent="0.2">
      <c r="D5614" s="803"/>
      <c r="E5614" s="804"/>
      <c r="F5614" s="502"/>
      <c r="G5614" s="502"/>
      <c r="H5614" s="502"/>
    </row>
    <row r="5615" spans="4:8" s="5" customFormat="1" x14ac:dyDescent="0.2">
      <c r="D5615" s="803"/>
      <c r="E5615" s="804"/>
      <c r="F5615" s="502"/>
      <c r="G5615" s="502"/>
      <c r="H5615" s="502"/>
    </row>
    <row r="5616" spans="4:8" s="5" customFormat="1" x14ac:dyDescent="0.2">
      <c r="D5616" s="803"/>
      <c r="E5616" s="804"/>
      <c r="F5616" s="502"/>
      <c r="G5616" s="502"/>
      <c r="H5616" s="502"/>
    </row>
    <row r="5617" spans="4:8" s="5" customFormat="1" x14ac:dyDescent="0.2">
      <c r="D5617" s="803"/>
      <c r="E5617" s="804"/>
      <c r="F5617" s="502"/>
      <c r="G5617" s="502"/>
      <c r="H5617" s="502"/>
    </row>
    <row r="5618" spans="4:8" s="5" customFormat="1" x14ac:dyDescent="0.2">
      <c r="D5618" s="803"/>
      <c r="E5618" s="804"/>
      <c r="F5618" s="502"/>
      <c r="G5618" s="502"/>
      <c r="H5618" s="502"/>
    </row>
    <row r="5619" spans="4:8" s="5" customFormat="1" x14ac:dyDescent="0.2">
      <c r="D5619" s="803"/>
      <c r="E5619" s="804"/>
      <c r="F5619" s="502"/>
      <c r="G5619" s="502"/>
      <c r="H5619" s="502"/>
    </row>
    <row r="5620" spans="4:8" s="5" customFormat="1" x14ac:dyDescent="0.2">
      <c r="D5620" s="803"/>
      <c r="E5620" s="804"/>
      <c r="F5620" s="502"/>
      <c r="G5620" s="502"/>
      <c r="H5620" s="502"/>
    </row>
    <row r="5621" spans="4:8" s="5" customFormat="1" x14ac:dyDescent="0.2">
      <c r="D5621" s="803"/>
      <c r="E5621" s="804"/>
      <c r="F5621" s="502"/>
      <c r="G5621" s="502"/>
      <c r="H5621" s="502"/>
    </row>
    <row r="5622" spans="4:8" s="5" customFormat="1" x14ac:dyDescent="0.2">
      <c r="D5622" s="803"/>
      <c r="E5622" s="804"/>
      <c r="F5622" s="502"/>
      <c r="G5622" s="502"/>
      <c r="H5622" s="502"/>
    </row>
    <row r="5623" spans="4:8" s="5" customFormat="1" x14ac:dyDescent="0.2">
      <c r="D5623" s="803"/>
      <c r="E5623" s="804"/>
      <c r="F5623" s="502"/>
      <c r="G5623" s="502"/>
      <c r="H5623" s="502"/>
    </row>
    <row r="5624" spans="4:8" s="5" customFormat="1" x14ac:dyDescent="0.2">
      <c r="D5624" s="803"/>
      <c r="E5624" s="804"/>
      <c r="F5624" s="502"/>
      <c r="G5624" s="502"/>
      <c r="H5624" s="502"/>
    </row>
    <row r="5625" spans="4:8" s="5" customFormat="1" x14ac:dyDescent="0.2">
      <c r="D5625" s="803"/>
      <c r="E5625" s="804"/>
      <c r="F5625" s="502"/>
      <c r="G5625" s="502"/>
      <c r="H5625" s="502"/>
    </row>
    <row r="5626" spans="4:8" s="5" customFormat="1" x14ac:dyDescent="0.2">
      <c r="D5626" s="803"/>
      <c r="E5626" s="804"/>
      <c r="F5626" s="502"/>
      <c r="G5626" s="502"/>
      <c r="H5626" s="502"/>
    </row>
    <row r="5627" spans="4:8" s="5" customFormat="1" x14ac:dyDescent="0.2">
      <c r="D5627" s="803"/>
      <c r="E5627" s="804"/>
      <c r="F5627" s="502"/>
      <c r="G5627" s="502"/>
      <c r="H5627" s="502"/>
    </row>
    <row r="5628" spans="4:8" s="5" customFormat="1" x14ac:dyDescent="0.2">
      <c r="D5628" s="803"/>
      <c r="E5628" s="804"/>
      <c r="F5628" s="502"/>
      <c r="G5628" s="502"/>
      <c r="H5628" s="502"/>
    </row>
    <row r="5629" spans="4:8" s="5" customFormat="1" x14ac:dyDescent="0.2">
      <c r="D5629" s="803"/>
      <c r="E5629" s="804"/>
      <c r="F5629" s="502"/>
      <c r="G5629" s="502"/>
      <c r="H5629" s="502"/>
    </row>
    <row r="5630" spans="4:8" s="5" customFormat="1" x14ac:dyDescent="0.2">
      <c r="D5630" s="803"/>
      <c r="E5630" s="804"/>
      <c r="F5630" s="502"/>
      <c r="G5630" s="502"/>
      <c r="H5630" s="502"/>
    </row>
    <row r="5631" spans="4:8" s="5" customFormat="1" x14ac:dyDescent="0.2">
      <c r="D5631" s="803"/>
      <c r="E5631" s="804"/>
      <c r="F5631" s="502"/>
      <c r="G5631" s="502"/>
      <c r="H5631" s="502"/>
    </row>
    <row r="5632" spans="4:8" s="5" customFormat="1" x14ac:dyDescent="0.2">
      <c r="D5632" s="803"/>
      <c r="E5632" s="804"/>
      <c r="F5632" s="502"/>
      <c r="G5632" s="502"/>
      <c r="H5632" s="502"/>
    </row>
    <row r="5633" spans="4:8" s="5" customFormat="1" x14ac:dyDescent="0.2">
      <c r="D5633" s="803"/>
      <c r="E5633" s="804"/>
      <c r="F5633" s="502"/>
      <c r="G5633" s="502"/>
      <c r="H5633" s="502"/>
    </row>
    <row r="5634" spans="4:8" s="5" customFormat="1" x14ac:dyDescent="0.2">
      <c r="D5634" s="803"/>
      <c r="E5634" s="804"/>
      <c r="F5634" s="502"/>
      <c r="G5634" s="502"/>
      <c r="H5634" s="502"/>
    </row>
    <row r="5635" spans="4:8" s="5" customFormat="1" x14ac:dyDescent="0.2">
      <c r="D5635" s="803"/>
      <c r="E5635" s="804"/>
      <c r="F5635" s="502"/>
      <c r="G5635" s="502"/>
      <c r="H5635" s="502"/>
    </row>
    <row r="5636" spans="4:8" s="5" customFormat="1" x14ac:dyDescent="0.2">
      <c r="D5636" s="803"/>
      <c r="E5636" s="804"/>
      <c r="F5636" s="502"/>
      <c r="G5636" s="502"/>
      <c r="H5636" s="502"/>
    </row>
    <row r="5637" spans="4:8" s="5" customFormat="1" x14ac:dyDescent="0.2">
      <c r="D5637" s="803"/>
      <c r="E5637" s="804"/>
      <c r="F5637" s="502"/>
      <c r="G5637" s="502"/>
      <c r="H5637" s="502"/>
    </row>
    <row r="5638" spans="4:8" s="5" customFormat="1" x14ac:dyDescent="0.2">
      <c r="D5638" s="803"/>
      <c r="E5638" s="804"/>
      <c r="F5638" s="502"/>
      <c r="G5638" s="502"/>
      <c r="H5638" s="502"/>
    </row>
    <row r="5639" spans="4:8" s="5" customFormat="1" x14ac:dyDescent="0.2">
      <c r="D5639" s="803"/>
      <c r="E5639" s="804"/>
      <c r="F5639" s="502"/>
      <c r="G5639" s="502"/>
      <c r="H5639" s="502"/>
    </row>
    <row r="5640" spans="4:8" s="5" customFormat="1" x14ac:dyDescent="0.2">
      <c r="D5640" s="803"/>
      <c r="E5640" s="804"/>
      <c r="F5640" s="502"/>
      <c r="G5640" s="502"/>
      <c r="H5640" s="502"/>
    </row>
    <row r="5641" spans="4:8" s="5" customFormat="1" x14ac:dyDescent="0.2">
      <c r="D5641" s="803"/>
      <c r="E5641" s="804"/>
      <c r="F5641" s="502"/>
      <c r="G5641" s="502"/>
      <c r="H5641" s="502"/>
    </row>
    <row r="5642" spans="4:8" s="5" customFormat="1" x14ac:dyDescent="0.2">
      <c r="D5642" s="803"/>
      <c r="E5642" s="804"/>
      <c r="F5642" s="502"/>
      <c r="G5642" s="502"/>
      <c r="H5642" s="502"/>
    </row>
    <row r="5643" spans="4:8" s="5" customFormat="1" x14ac:dyDescent="0.2">
      <c r="D5643" s="803"/>
      <c r="E5643" s="804"/>
      <c r="F5643" s="502"/>
      <c r="G5643" s="502"/>
      <c r="H5643" s="502"/>
    </row>
    <row r="5644" spans="4:8" s="5" customFormat="1" x14ac:dyDescent="0.2">
      <c r="D5644" s="803"/>
      <c r="E5644" s="804"/>
      <c r="F5644" s="502"/>
      <c r="G5644" s="502"/>
      <c r="H5644" s="502"/>
    </row>
    <row r="5645" spans="4:8" s="5" customFormat="1" x14ac:dyDescent="0.2">
      <c r="D5645" s="803"/>
      <c r="E5645" s="804"/>
      <c r="F5645" s="502"/>
      <c r="G5645" s="502"/>
      <c r="H5645" s="502"/>
    </row>
    <row r="5646" spans="4:8" s="5" customFormat="1" x14ac:dyDescent="0.2">
      <c r="D5646" s="803"/>
      <c r="E5646" s="804"/>
      <c r="F5646" s="502"/>
      <c r="G5646" s="502"/>
      <c r="H5646" s="502"/>
    </row>
    <row r="5647" spans="4:8" s="5" customFormat="1" x14ac:dyDescent="0.2">
      <c r="D5647" s="803"/>
      <c r="E5647" s="804"/>
      <c r="F5647" s="502"/>
      <c r="G5647" s="502"/>
      <c r="H5647" s="502"/>
    </row>
    <row r="5648" spans="4:8" s="5" customFormat="1" x14ac:dyDescent="0.2">
      <c r="D5648" s="803"/>
      <c r="E5648" s="804"/>
      <c r="F5648" s="502"/>
      <c r="G5648" s="502"/>
      <c r="H5648" s="502"/>
    </row>
    <row r="5649" spans="4:8" s="5" customFormat="1" x14ac:dyDescent="0.2">
      <c r="D5649" s="803"/>
      <c r="E5649" s="804"/>
      <c r="F5649" s="502"/>
      <c r="G5649" s="502"/>
      <c r="H5649" s="502"/>
    </row>
    <row r="5650" spans="4:8" s="5" customFormat="1" x14ac:dyDescent="0.2">
      <c r="D5650" s="803"/>
      <c r="E5650" s="804"/>
      <c r="F5650" s="502"/>
      <c r="G5650" s="502"/>
      <c r="H5650" s="502"/>
    </row>
    <row r="5651" spans="4:8" s="5" customFormat="1" x14ac:dyDescent="0.2">
      <c r="D5651" s="803"/>
      <c r="E5651" s="804"/>
      <c r="F5651" s="502"/>
      <c r="G5651" s="502"/>
      <c r="H5651" s="502"/>
    </row>
    <row r="5652" spans="4:8" s="5" customFormat="1" x14ac:dyDescent="0.2">
      <c r="D5652" s="803"/>
      <c r="E5652" s="804"/>
      <c r="F5652" s="502"/>
      <c r="G5652" s="502"/>
      <c r="H5652" s="502"/>
    </row>
    <row r="5653" spans="4:8" s="5" customFormat="1" x14ac:dyDescent="0.2">
      <c r="D5653" s="803"/>
      <c r="E5653" s="804"/>
      <c r="F5653" s="502"/>
      <c r="G5653" s="502"/>
      <c r="H5653" s="502"/>
    </row>
    <row r="5654" spans="4:8" s="5" customFormat="1" x14ac:dyDescent="0.2">
      <c r="D5654" s="803"/>
      <c r="E5654" s="804"/>
      <c r="F5654" s="502"/>
      <c r="G5654" s="502"/>
      <c r="H5654" s="502"/>
    </row>
    <row r="5655" spans="4:8" s="5" customFormat="1" x14ac:dyDescent="0.2">
      <c r="D5655" s="803"/>
      <c r="E5655" s="804"/>
      <c r="F5655" s="502"/>
      <c r="G5655" s="502"/>
      <c r="H5655" s="502"/>
    </row>
    <row r="5656" spans="4:8" s="5" customFormat="1" x14ac:dyDescent="0.2">
      <c r="D5656" s="803"/>
      <c r="E5656" s="804"/>
      <c r="F5656" s="502"/>
      <c r="G5656" s="502"/>
      <c r="H5656" s="502"/>
    </row>
    <row r="5657" spans="4:8" s="5" customFormat="1" x14ac:dyDescent="0.2">
      <c r="D5657" s="803"/>
      <c r="E5657" s="804"/>
      <c r="F5657" s="502"/>
      <c r="G5657" s="502"/>
      <c r="H5657" s="502"/>
    </row>
    <row r="5658" spans="4:8" s="5" customFormat="1" x14ac:dyDescent="0.2">
      <c r="D5658" s="803"/>
      <c r="E5658" s="804"/>
      <c r="F5658" s="502"/>
      <c r="G5658" s="502"/>
      <c r="H5658" s="502"/>
    </row>
    <row r="5659" spans="4:8" s="5" customFormat="1" x14ac:dyDescent="0.2">
      <c r="D5659" s="803"/>
      <c r="E5659" s="804"/>
      <c r="F5659" s="502"/>
      <c r="G5659" s="502"/>
      <c r="H5659" s="502"/>
    </row>
    <row r="5660" spans="4:8" s="5" customFormat="1" x14ac:dyDescent="0.2">
      <c r="D5660" s="803"/>
      <c r="E5660" s="804"/>
      <c r="F5660" s="502"/>
      <c r="G5660" s="502"/>
      <c r="H5660" s="502"/>
    </row>
    <row r="5661" spans="4:8" s="5" customFormat="1" x14ac:dyDescent="0.2">
      <c r="D5661" s="803"/>
      <c r="E5661" s="804"/>
      <c r="F5661" s="502"/>
      <c r="G5661" s="502"/>
      <c r="H5661" s="502"/>
    </row>
    <row r="5662" spans="4:8" s="5" customFormat="1" x14ac:dyDescent="0.2">
      <c r="D5662" s="803"/>
      <c r="E5662" s="804"/>
      <c r="F5662" s="502"/>
      <c r="G5662" s="502"/>
      <c r="H5662" s="502"/>
    </row>
    <row r="5663" spans="4:8" s="5" customFormat="1" x14ac:dyDescent="0.2">
      <c r="D5663" s="803"/>
      <c r="E5663" s="804"/>
      <c r="F5663" s="502"/>
      <c r="G5663" s="502"/>
      <c r="H5663" s="502"/>
    </row>
    <row r="5664" spans="4:8" s="5" customFormat="1" x14ac:dyDescent="0.2">
      <c r="D5664" s="803"/>
      <c r="E5664" s="804"/>
      <c r="F5664" s="502"/>
      <c r="G5664" s="502"/>
      <c r="H5664" s="502"/>
    </row>
    <row r="5665" spans="4:8" s="5" customFormat="1" x14ac:dyDescent="0.2">
      <c r="D5665" s="803"/>
      <c r="E5665" s="804"/>
      <c r="F5665" s="502"/>
      <c r="G5665" s="502"/>
      <c r="H5665" s="502"/>
    </row>
    <row r="5666" spans="4:8" s="5" customFormat="1" x14ac:dyDescent="0.2">
      <c r="D5666" s="803"/>
      <c r="E5666" s="804"/>
      <c r="F5666" s="502"/>
      <c r="G5666" s="502"/>
      <c r="H5666" s="502"/>
    </row>
    <row r="5667" spans="4:8" s="5" customFormat="1" x14ac:dyDescent="0.2">
      <c r="D5667" s="803"/>
      <c r="E5667" s="804"/>
      <c r="F5667" s="502"/>
      <c r="G5667" s="502"/>
      <c r="H5667" s="502"/>
    </row>
    <row r="5668" spans="4:8" s="5" customFormat="1" x14ac:dyDescent="0.2">
      <c r="D5668" s="803"/>
      <c r="E5668" s="804"/>
      <c r="F5668" s="502"/>
      <c r="G5668" s="502"/>
      <c r="H5668" s="502"/>
    </row>
    <row r="5669" spans="4:8" s="5" customFormat="1" x14ac:dyDescent="0.2">
      <c r="D5669" s="803"/>
      <c r="E5669" s="804"/>
      <c r="F5669" s="502"/>
      <c r="G5669" s="502"/>
      <c r="H5669" s="502"/>
    </row>
    <row r="5670" spans="4:8" s="5" customFormat="1" x14ac:dyDescent="0.2">
      <c r="D5670" s="803"/>
      <c r="E5670" s="804"/>
      <c r="F5670" s="502"/>
      <c r="G5670" s="502"/>
      <c r="H5670" s="502"/>
    </row>
    <row r="5671" spans="4:8" s="5" customFormat="1" x14ac:dyDescent="0.2">
      <c r="D5671" s="803"/>
      <c r="E5671" s="804"/>
      <c r="F5671" s="502"/>
      <c r="G5671" s="502"/>
      <c r="H5671" s="502"/>
    </row>
    <row r="5672" spans="4:8" s="5" customFormat="1" x14ac:dyDescent="0.2">
      <c r="D5672" s="803"/>
      <c r="E5672" s="804"/>
      <c r="F5672" s="502"/>
      <c r="G5672" s="502"/>
      <c r="H5672" s="502"/>
    </row>
    <row r="5673" spans="4:8" s="5" customFormat="1" x14ac:dyDescent="0.2">
      <c r="D5673" s="803"/>
      <c r="E5673" s="804"/>
      <c r="F5673" s="502"/>
      <c r="G5673" s="502"/>
      <c r="H5673" s="502"/>
    </row>
    <row r="5674" spans="4:8" s="5" customFormat="1" x14ac:dyDescent="0.2">
      <c r="D5674" s="803"/>
      <c r="E5674" s="804"/>
      <c r="F5674" s="502"/>
      <c r="G5674" s="502"/>
      <c r="H5674" s="502"/>
    </row>
    <row r="5675" spans="4:8" s="5" customFormat="1" x14ac:dyDescent="0.2">
      <c r="D5675" s="803"/>
      <c r="E5675" s="804"/>
      <c r="F5675" s="502"/>
      <c r="G5675" s="502"/>
      <c r="H5675" s="502"/>
    </row>
    <row r="5676" spans="4:8" s="5" customFormat="1" x14ac:dyDescent="0.2">
      <c r="D5676" s="803"/>
      <c r="E5676" s="804"/>
      <c r="F5676" s="502"/>
      <c r="G5676" s="502"/>
      <c r="H5676" s="502"/>
    </row>
    <row r="5677" spans="4:8" s="5" customFormat="1" x14ac:dyDescent="0.2">
      <c r="D5677" s="803"/>
      <c r="E5677" s="804"/>
      <c r="F5677" s="502"/>
      <c r="G5677" s="502"/>
      <c r="H5677" s="502"/>
    </row>
    <row r="5678" spans="4:8" s="5" customFormat="1" x14ac:dyDescent="0.2">
      <c r="D5678" s="803"/>
      <c r="E5678" s="804"/>
      <c r="F5678" s="502"/>
      <c r="G5678" s="502"/>
      <c r="H5678" s="502"/>
    </row>
    <row r="5679" spans="4:8" s="5" customFormat="1" x14ac:dyDescent="0.2">
      <c r="D5679" s="803"/>
      <c r="E5679" s="804"/>
      <c r="F5679" s="502"/>
      <c r="G5679" s="502"/>
      <c r="H5679" s="502"/>
    </row>
    <row r="5680" spans="4:8" s="5" customFormat="1" x14ac:dyDescent="0.2">
      <c r="D5680" s="803"/>
      <c r="E5680" s="804"/>
      <c r="F5680" s="502"/>
      <c r="G5680" s="502"/>
      <c r="H5680" s="502"/>
    </row>
    <row r="5681" spans="4:8" s="5" customFormat="1" x14ac:dyDescent="0.2">
      <c r="D5681" s="803"/>
      <c r="E5681" s="804"/>
      <c r="F5681" s="502"/>
      <c r="G5681" s="502"/>
      <c r="H5681" s="502"/>
    </row>
    <row r="5682" spans="4:8" s="5" customFormat="1" x14ac:dyDescent="0.2">
      <c r="D5682" s="803"/>
      <c r="E5682" s="804"/>
      <c r="F5682" s="502"/>
      <c r="G5682" s="502"/>
      <c r="H5682" s="502"/>
    </row>
    <row r="5683" spans="4:8" s="5" customFormat="1" x14ac:dyDescent="0.2">
      <c r="D5683" s="803"/>
      <c r="E5683" s="804"/>
      <c r="F5683" s="502"/>
      <c r="G5683" s="502"/>
      <c r="H5683" s="502"/>
    </row>
    <row r="5684" spans="4:8" s="5" customFormat="1" x14ac:dyDescent="0.2">
      <c r="D5684" s="803"/>
      <c r="E5684" s="804"/>
      <c r="F5684" s="502"/>
      <c r="G5684" s="502"/>
      <c r="H5684" s="502"/>
    </row>
    <row r="5685" spans="4:8" s="5" customFormat="1" x14ac:dyDescent="0.2">
      <c r="D5685" s="803"/>
      <c r="E5685" s="804"/>
      <c r="F5685" s="502"/>
      <c r="G5685" s="502"/>
      <c r="H5685" s="502"/>
    </row>
    <row r="5686" spans="4:8" s="5" customFormat="1" x14ac:dyDescent="0.2">
      <c r="D5686" s="803"/>
      <c r="E5686" s="804"/>
      <c r="F5686" s="502"/>
      <c r="G5686" s="502"/>
      <c r="H5686" s="502"/>
    </row>
    <row r="5687" spans="4:8" s="5" customFormat="1" x14ac:dyDescent="0.2">
      <c r="D5687" s="803"/>
      <c r="E5687" s="804"/>
      <c r="F5687" s="502"/>
      <c r="G5687" s="502"/>
      <c r="H5687" s="502"/>
    </row>
    <row r="5688" spans="4:8" s="5" customFormat="1" x14ac:dyDescent="0.2">
      <c r="D5688" s="803"/>
      <c r="E5688" s="804"/>
      <c r="F5688" s="502"/>
      <c r="G5688" s="502"/>
      <c r="H5688" s="502"/>
    </row>
    <row r="5689" spans="4:8" s="5" customFormat="1" x14ac:dyDescent="0.2">
      <c r="D5689" s="803"/>
      <c r="E5689" s="804"/>
      <c r="F5689" s="502"/>
      <c r="G5689" s="502"/>
      <c r="H5689" s="502"/>
    </row>
    <row r="5690" spans="4:8" s="5" customFormat="1" x14ac:dyDescent="0.2">
      <c r="D5690" s="803"/>
      <c r="E5690" s="804"/>
      <c r="F5690" s="502"/>
      <c r="G5690" s="502"/>
      <c r="H5690" s="502"/>
    </row>
    <row r="5691" spans="4:8" s="5" customFormat="1" x14ac:dyDescent="0.2">
      <c r="D5691" s="803"/>
      <c r="E5691" s="804"/>
      <c r="F5691" s="502"/>
      <c r="G5691" s="502"/>
      <c r="H5691" s="502"/>
    </row>
    <row r="5692" spans="4:8" s="5" customFormat="1" x14ac:dyDescent="0.2">
      <c r="D5692" s="803"/>
      <c r="E5692" s="804"/>
      <c r="F5692" s="502"/>
      <c r="G5692" s="502"/>
      <c r="H5692" s="502"/>
    </row>
    <row r="5693" spans="4:8" s="5" customFormat="1" x14ac:dyDescent="0.2">
      <c r="D5693" s="803"/>
      <c r="E5693" s="804"/>
      <c r="F5693" s="502"/>
      <c r="G5693" s="502"/>
      <c r="H5693" s="502"/>
    </row>
    <row r="5694" spans="4:8" s="5" customFormat="1" x14ac:dyDescent="0.2">
      <c r="D5694" s="803"/>
      <c r="E5694" s="804"/>
      <c r="F5694" s="502"/>
      <c r="G5694" s="502"/>
      <c r="H5694" s="502"/>
    </row>
    <row r="5695" spans="4:8" s="5" customFormat="1" x14ac:dyDescent="0.2">
      <c r="D5695" s="803"/>
      <c r="E5695" s="804"/>
      <c r="F5695" s="502"/>
      <c r="G5695" s="502"/>
      <c r="H5695" s="502"/>
    </row>
    <row r="5696" spans="4:8" s="5" customFormat="1" x14ac:dyDescent="0.2">
      <c r="D5696" s="803"/>
      <c r="E5696" s="804"/>
      <c r="F5696" s="502"/>
      <c r="G5696" s="502"/>
      <c r="H5696" s="502"/>
    </row>
    <row r="5697" spans="4:8" s="5" customFormat="1" x14ac:dyDescent="0.2">
      <c r="D5697" s="803"/>
      <c r="E5697" s="804"/>
      <c r="F5697" s="502"/>
      <c r="G5697" s="502"/>
      <c r="H5697" s="502"/>
    </row>
    <row r="5698" spans="4:8" s="5" customFormat="1" x14ac:dyDescent="0.2">
      <c r="D5698" s="803"/>
      <c r="E5698" s="804"/>
      <c r="F5698" s="502"/>
      <c r="G5698" s="502"/>
      <c r="H5698" s="502"/>
    </row>
    <row r="5699" spans="4:8" s="5" customFormat="1" x14ac:dyDescent="0.2">
      <c r="D5699" s="803"/>
      <c r="E5699" s="804"/>
      <c r="F5699" s="502"/>
      <c r="G5699" s="502"/>
      <c r="H5699" s="502"/>
    </row>
    <row r="5700" spans="4:8" s="5" customFormat="1" x14ac:dyDescent="0.2">
      <c r="D5700" s="803"/>
      <c r="E5700" s="804"/>
      <c r="F5700" s="502"/>
      <c r="G5700" s="502"/>
      <c r="H5700" s="502"/>
    </row>
    <row r="5701" spans="4:8" s="5" customFormat="1" x14ac:dyDescent="0.2">
      <c r="D5701" s="803"/>
      <c r="E5701" s="804"/>
      <c r="F5701" s="502"/>
      <c r="G5701" s="502"/>
      <c r="H5701" s="502"/>
    </row>
    <row r="5702" spans="4:8" s="5" customFormat="1" x14ac:dyDescent="0.2">
      <c r="D5702" s="803"/>
      <c r="E5702" s="804"/>
      <c r="F5702" s="502"/>
      <c r="G5702" s="502"/>
      <c r="H5702" s="502"/>
    </row>
    <row r="5703" spans="4:8" s="5" customFormat="1" x14ac:dyDescent="0.2">
      <c r="D5703" s="803"/>
      <c r="E5703" s="804"/>
      <c r="F5703" s="502"/>
      <c r="G5703" s="502"/>
      <c r="H5703" s="502"/>
    </row>
    <row r="5704" spans="4:8" s="5" customFormat="1" x14ac:dyDescent="0.2">
      <c r="D5704" s="803"/>
      <c r="E5704" s="804"/>
      <c r="F5704" s="502"/>
      <c r="G5704" s="502"/>
      <c r="H5704" s="502"/>
    </row>
    <row r="5705" spans="4:8" s="5" customFormat="1" x14ac:dyDescent="0.2">
      <c r="D5705" s="803"/>
      <c r="E5705" s="804"/>
      <c r="F5705" s="502"/>
      <c r="G5705" s="502"/>
      <c r="H5705" s="502"/>
    </row>
    <row r="5706" spans="4:8" s="5" customFormat="1" x14ac:dyDescent="0.2">
      <c r="D5706" s="803"/>
      <c r="E5706" s="804"/>
      <c r="F5706" s="502"/>
      <c r="G5706" s="502"/>
      <c r="H5706" s="502"/>
    </row>
    <row r="5707" spans="4:8" s="5" customFormat="1" x14ac:dyDescent="0.2">
      <c r="D5707" s="803"/>
      <c r="E5707" s="804"/>
      <c r="F5707" s="502"/>
      <c r="G5707" s="502"/>
      <c r="H5707" s="502"/>
    </row>
    <row r="5708" spans="4:8" s="5" customFormat="1" x14ac:dyDescent="0.2">
      <c r="D5708" s="803"/>
      <c r="E5708" s="804"/>
      <c r="F5708" s="502"/>
      <c r="G5708" s="502"/>
      <c r="H5708" s="502"/>
    </row>
    <row r="5709" spans="4:8" s="5" customFormat="1" x14ac:dyDescent="0.2">
      <c r="D5709" s="803"/>
      <c r="E5709" s="804"/>
      <c r="F5709" s="502"/>
      <c r="G5709" s="502"/>
      <c r="H5709" s="502"/>
    </row>
    <row r="5710" spans="4:8" s="5" customFormat="1" x14ac:dyDescent="0.2">
      <c r="D5710" s="803"/>
      <c r="E5710" s="804"/>
      <c r="F5710" s="502"/>
      <c r="G5710" s="502"/>
      <c r="H5710" s="502"/>
    </row>
    <row r="5711" spans="4:8" s="5" customFormat="1" x14ac:dyDescent="0.2">
      <c r="D5711" s="803"/>
      <c r="E5711" s="804"/>
      <c r="F5711" s="502"/>
      <c r="G5711" s="502"/>
      <c r="H5711" s="502"/>
    </row>
    <row r="5712" spans="4:8" s="5" customFormat="1" x14ac:dyDescent="0.2">
      <c r="D5712" s="803"/>
      <c r="E5712" s="804"/>
      <c r="F5712" s="502"/>
      <c r="G5712" s="502"/>
      <c r="H5712" s="502"/>
    </row>
    <row r="5713" spans="4:8" s="5" customFormat="1" x14ac:dyDescent="0.2">
      <c r="D5713" s="803"/>
      <c r="E5713" s="804"/>
      <c r="F5713" s="502"/>
      <c r="G5713" s="502"/>
      <c r="H5713" s="502"/>
    </row>
    <row r="5714" spans="4:8" s="5" customFormat="1" x14ac:dyDescent="0.2">
      <c r="D5714" s="803"/>
      <c r="E5714" s="804"/>
      <c r="F5714" s="502"/>
      <c r="G5714" s="502"/>
      <c r="H5714" s="502"/>
    </row>
    <row r="5715" spans="4:8" s="5" customFormat="1" x14ac:dyDescent="0.2">
      <c r="D5715" s="803"/>
      <c r="E5715" s="804"/>
      <c r="F5715" s="502"/>
      <c r="G5715" s="502"/>
      <c r="H5715" s="502"/>
    </row>
    <row r="5716" spans="4:8" s="5" customFormat="1" x14ac:dyDescent="0.2">
      <c r="D5716" s="803"/>
      <c r="E5716" s="804"/>
      <c r="F5716" s="502"/>
      <c r="G5716" s="502"/>
      <c r="H5716" s="502"/>
    </row>
    <row r="5717" spans="4:8" s="5" customFormat="1" x14ac:dyDescent="0.2">
      <c r="D5717" s="803"/>
      <c r="E5717" s="804"/>
      <c r="F5717" s="502"/>
      <c r="G5717" s="502"/>
      <c r="H5717" s="502"/>
    </row>
    <row r="5718" spans="4:8" s="5" customFormat="1" x14ac:dyDescent="0.2">
      <c r="D5718" s="803"/>
      <c r="E5718" s="804"/>
      <c r="F5718" s="502"/>
      <c r="G5718" s="502"/>
      <c r="H5718" s="502"/>
    </row>
    <row r="5719" spans="4:8" s="5" customFormat="1" x14ac:dyDescent="0.2">
      <c r="D5719" s="803"/>
      <c r="E5719" s="804"/>
      <c r="F5719" s="502"/>
      <c r="G5719" s="502"/>
      <c r="H5719" s="502"/>
    </row>
    <row r="5720" spans="4:8" s="5" customFormat="1" x14ac:dyDescent="0.2">
      <c r="D5720" s="803"/>
      <c r="E5720" s="804"/>
      <c r="F5720" s="502"/>
      <c r="G5720" s="502"/>
      <c r="H5720" s="502"/>
    </row>
    <row r="5721" spans="4:8" s="5" customFormat="1" x14ac:dyDescent="0.2">
      <c r="D5721" s="803"/>
      <c r="E5721" s="804"/>
      <c r="F5721" s="502"/>
      <c r="G5721" s="502"/>
      <c r="H5721" s="502"/>
    </row>
    <row r="5722" spans="4:8" s="5" customFormat="1" x14ac:dyDescent="0.2">
      <c r="D5722" s="803"/>
      <c r="E5722" s="804"/>
      <c r="F5722" s="502"/>
      <c r="G5722" s="502"/>
      <c r="H5722" s="502"/>
    </row>
    <row r="5723" spans="4:8" s="5" customFormat="1" x14ac:dyDescent="0.2">
      <c r="D5723" s="803"/>
      <c r="E5723" s="804"/>
      <c r="F5723" s="502"/>
      <c r="G5723" s="502"/>
      <c r="H5723" s="502"/>
    </row>
    <row r="5724" spans="4:8" s="5" customFormat="1" x14ac:dyDescent="0.2">
      <c r="D5724" s="803"/>
      <c r="E5724" s="804"/>
      <c r="F5724" s="502"/>
      <c r="G5724" s="502"/>
      <c r="H5724" s="502"/>
    </row>
    <row r="5725" spans="4:8" s="5" customFormat="1" x14ac:dyDescent="0.2">
      <c r="D5725" s="803"/>
      <c r="E5725" s="804"/>
      <c r="F5725" s="502"/>
      <c r="G5725" s="502"/>
      <c r="H5725" s="502"/>
    </row>
    <row r="5726" spans="4:8" s="5" customFormat="1" x14ac:dyDescent="0.2">
      <c r="D5726" s="803"/>
      <c r="E5726" s="804"/>
      <c r="F5726" s="502"/>
      <c r="G5726" s="502"/>
      <c r="H5726" s="502"/>
    </row>
    <row r="5727" spans="4:8" s="5" customFormat="1" x14ac:dyDescent="0.2">
      <c r="D5727" s="803"/>
      <c r="E5727" s="804"/>
      <c r="F5727" s="502"/>
      <c r="G5727" s="502"/>
      <c r="H5727" s="502"/>
    </row>
    <row r="5728" spans="4:8" s="5" customFormat="1" x14ac:dyDescent="0.2">
      <c r="D5728" s="803"/>
      <c r="E5728" s="804"/>
      <c r="F5728" s="502"/>
      <c r="G5728" s="502"/>
      <c r="H5728" s="502"/>
    </row>
    <row r="5729" spans="4:8" s="5" customFormat="1" x14ac:dyDescent="0.2">
      <c r="D5729" s="803"/>
      <c r="E5729" s="804"/>
      <c r="F5729" s="502"/>
      <c r="G5729" s="502"/>
      <c r="H5729" s="502"/>
    </row>
    <row r="5730" spans="4:8" s="5" customFormat="1" x14ac:dyDescent="0.2">
      <c r="D5730" s="803"/>
      <c r="E5730" s="804"/>
      <c r="F5730" s="502"/>
      <c r="G5730" s="502"/>
      <c r="H5730" s="502"/>
    </row>
    <row r="5731" spans="4:8" s="5" customFormat="1" x14ac:dyDescent="0.2">
      <c r="D5731" s="803"/>
      <c r="E5731" s="804"/>
      <c r="F5731" s="502"/>
      <c r="G5731" s="502"/>
      <c r="H5731" s="502"/>
    </row>
    <row r="5732" spans="4:8" s="5" customFormat="1" x14ac:dyDescent="0.2">
      <c r="D5732" s="803"/>
      <c r="E5732" s="804"/>
      <c r="F5732" s="502"/>
      <c r="G5732" s="502"/>
      <c r="H5732" s="502"/>
    </row>
    <row r="5733" spans="4:8" s="5" customFormat="1" x14ac:dyDescent="0.2">
      <c r="D5733" s="803"/>
      <c r="E5733" s="804"/>
      <c r="F5733" s="502"/>
      <c r="G5733" s="502"/>
      <c r="H5733" s="502"/>
    </row>
    <row r="5734" spans="4:8" s="5" customFormat="1" x14ac:dyDescent="0.2">
      <c r="D5734" s="803"/>
      <c r="E5734" s="804"/>
      <c r="F5734" s="502"/>
      <c r="G5734" s="502"/>
      <c r="H5734" s="502"/>
    </row>
    <row r="5735" spans="4:8" s="5" customFormat="1" x14ac:dyDescent="0.2">
      <c r="D5735" s="803"/>
      <c r="E5735" s="804"/>
      <c r="F5735" s="502"/>
      <c r="G5735" s="502"/>
      <c r="H5735" s="502"/>
    </row>
    <row r="5736" spans="4:8" s="5" customFormat="1" x14ac:dyDescent="0.2">
      <c r="D5736" s="803"/>
      <c r="E5736" s="804"/>
      <c r="F5736" s="502"/>
      <c r="G5736" s="502"/>
      <c r="H5736" s="502"/>
    </row>
    <row r="5737" spans="4:8" s="5" customFormat="1" x14ac:dyDescent="0.2">
      <c r="D5737" s="803"/>
      <c r="E5737" s="804"/>
      <c r="F5737" s="502"/>
      <c r="G5737" s="502"/>
      <c r="H5737" s="502"/>
    </row>
    <row r="5738" spans="4:8" s="5" customFormat="1" x14ac:dyDescent="0.2">
      <c r="D5738" s="803"/>
      <c r="E5738" s="804"/>
      <c r="F5738" s="502"/>
      <c r="G5738" s="502"/>
      <c r="H5738" s="502"/>
    </row>
    <row r="5739" spans="4:8" s="5" customFormat="1" x14ac:dyDescent="0.2">
      <c r="D5739" s="803"/>
      <c r="E5739" s="804"/>
      <c r="F5739" s="502"/>
      <c r="G5739" s="502"/>
      <c r="H5739" s="502"/>
    </row>
    <row r="5740" spans="4:8" s="5" customFormat="1" x14ac:dyDescent="0.2">
      <c r="D5740" s="803"/>
      <c r="E5740" s="804"/>
      <c r="F5740" s="502"/>
      <c r="G5740" s="502"/>
      <c r="H5740" s="502"/>
    </row>
    <row r="5741" spans="4:8" s="5" customFormat="1" x14ac:dyDescent="0.2">
      <c r="D5741" s="803"/>
      <c r="E5741" s="804"/>
      <c r="F5741" s="502"/>
      <c r="G5741" s="502"/>
      <c r="H5741" s="502"/>
    </row>
    <row r="5742" spans="4:8" s="5" customFormat="1" x14ac:dyDescent="0.2">
      <c r="D5742" s="803"/>
      <c r="E5742" s="804"/>
      <c r="F5742" s="502"/>
      <c r="G5742" s="502"/>
      <c r="H5742" s="502"/>
    </row>
    <row r="5743" spans="4:8" s="5" customFormat="1" x14ac:dyDescent="0.2">
      <c r="D5743" s="803"/>
      <c r="E5743" s="804"/>
      <c r="F5743" s="502"/>
      <c r="G5743" s="502"/>
      <c r="H5743" s="502"/>
    </row>
    <row r="5744" spans="4:8" s="5" customFormat="1" x14ac:dyDescent="0.2">
      <c r="D5744" s="803"/>
      <c r="E5744" s="804"/>
      <c r="F5744" s="502"/>
      <c r="G5744" s="502"/>
      <c r="H5744" s="502"/>
    </row>
    <row r="5745" spans="4:8" s="5" customFormat="1" x14ac:dyDescent="0.2">
      <c r="D5745" s="803"/>
      <c r="E5745" s="804"/>
      <c r="F5745" s="502"/>
      <c r="G5745" s="502"/>
      <c r="H5745" s="502"/>
    </row>
    <row r="5746" spans="4:8" s="5" customFormat="1" x14ac:dyDescent="0.2">
      <c r="D5746" s="803"/>
      <c r="E5746" s="804"/>
      <c r="F5746" s="502"/>
      <c r="G5746" s="502"/>
      <c r="H5746" s="502"/>
    </row>
    <row r="5747" spans="4:8" s="5" customFormat="1" x14ac:dyDescent="0.2">
      <c r="D5747" s="803"/>
      <c r="E5747" s="804"/>
      <c r="F5747" s="502"/>
      <c r="G5747" s="502"/>
      <c r="H5747" s="502"/>
    </row>
    <row r="5748" spans="4:8" s="5" customFormat="1" x14ac:dyDescent="0.2">
      <c r="D5748" s="803"/>
      <c r="E5748" s="804"/>
      <c r="F5748" s="502"/>
      <c r="G5748" s="502"/>
      <c r="H5748" s="502"/>
    </row>
    <row r="5749" spans="4:8" s="5" customFormat="1" x14ac:dyDescent="0.2">
      <c r="D5749" s="803"/>
      <c r="E5749" s="804"/>
      <c r="F5749" s="502"/>
      <c r="G5749" s="502"/>
      <c r="H5749" s="502"/>
    </row>
    <row r="5750" spans="4:8" s="5" customFormat="1" x14ac:dyDescent="0.2">
      <c r="D5750" s="803"/>
      <c r="E5750" s="804"/>
      <c r="F5750" s="502"/>
      <c r="G5750" s="502"/>
      <c r="H5750" s="502"/>
    </row>
    <row r="5751" spans="4:8" s="5" customFormat="1" x14ac:dyDescent="0.2">
      <c r="D5751" s="803"/>
      <c r="E5751" s="804"/>
      <c r="F5751" s="502"/>
      <c r="G5751" s="502"/>
      <c r="H5751" s="502"/>
    </row>
    <row r="5752" spans="4:8" s="5" customFormat="1" x14ac:dyDescent="0.2">
      <c r="D5752" s="803"/>
      <c r="E5752" s="804"/>
      <c r="F5752" s="502"/>
      <c r="G5752" s="502"/>
      <c r="H5752" s="502"/>
    </row>
    <row r="5753" spans="4:8" s="5" customFormat="1" x14ac:dyDescent="0.2">
      <c r="D5753" s="803"/>
      <c r="E5753" s="804"/>
      <c r="F5753" s="502"/>
      <c r="G5753" s="502"/>
      <c r="H5753" s="502"/>
    </row>
    <row r="5754" spans="4:8" s="5" customFormat="1" x14ac:dyDescent="0.2">
      <c r="D5754" s="803"/>
      <c r="E5754" s="804"/>
      <c r="F5754" s="502"/>
      <c r="G5754" s="502"/>
      <c r="H5754" s="502"/>
    </row>
    <row r="5755" spans="4:8" s="5" customFormat="1" x14ac:dyDescent="0.2">
      <c r="D5755" s="803"/>
      <c r="E5755" s="804"/>
      <c r="F5755" s="502"/>
      <c r="G5755" s="502"/>
      <c r="H5755" s="502"/>
    </row>
    <row r="5756" spans="4:8" s="5" customFormat="1" x14ac:dyDescent="0.2">
      <c r="D5756" s="803"/>
      <c r="E5756" s="804"/>
      <c r="F5756" s="502"/>
      <c r="G5756" s="502"/>
      <c r="H5756" s="502"/>
    </row>
    <row r="5757" spans="4:8" s="5" customFormat="1" x14ac:dyDescent="0.2">
      <c r="D5757" s="803"/>
      <c r="E5757" s="804"/>
      <c r="F5757" s="502"/>
      <c r="G5757" s="502"/>
      <c r="H5757" s="502"/>
    </row>
    <row r="5758" spans="4:8" s="5" customFormat="1" x14ac:dyDescent="0.2">
      <c r="D5758" s="803"/>
      <c r="E5758" s="804"/>
      <c r="F5758" s="502"/>
      <c r="G5758" s="502"/>
      <c r="H5758" s="502"/>
    </row>
    <row r="5759" spans="4:8" s="5" customFormat="1" x14ac:dyDescent="0.2">
      <c r="D5759" s="803"/>
      <c r="E5759" s="804"/>
      <c r="F5759" s="502"/>
      <c r="G5759" s="502"/>
      <c r="H5759" s="502"/>
    </row>
    <row r="5760" spans="4:8" s="5" customFormat="1" x14ac:dyDescent="0.2">
      <c r="D5760" s="803"/>
      <c r="E5760" s="804"/>
      <c r="F5760" s="502"/>
      <c r="G5760" s="502"/>
      <c r="H5760" s="502"/>
    </row>
    <row r="5761" spans="4:8" s="5" customFormat="1" x14ac:dyDescent="0.2">
      <c r="D5761" s="803"/>
      <c r="E5761" s="804"/>
      <c r="F5761" s="502"/>
      <c r="G5761" s="502"/>
      <c r="H5761" s="502"/>
    </row>
    <row r="5762" spans="4:8" s="5" customFormat="1" x14ac:dyDescent="0.2">
      <c r="D5762" s="803"/>
      <c r="E5762" s="804"/>
      <c r="F5762" s="502"/>
      <c r="G5762" s="502"/>
      <c r="H5762" s="502"/>
    </row>
    <row r="5763" spans="4:8" s="5" customFormat="1" x14ac:dyDescent="0.2">
      <c r="D5763" s="803"/>
      <c r="E5763" s="804"/>
      <c r="F5763" s="502"/>
      <c r="G5763" s="502"/>
      <c r="H5763" s="502"/>
    </row>
    <row r="5764" spans="4:8" s="5" customFormat="1" x14ac:dyDescent="0.2">
      <c r="D5764" s="803"/>
      <c r="E5764" s="804"/>
      <c r="F5764" s="502"/>
      <c r="G5764" s="502"/>
      <c r="H5764" s="502"/>
    </row>
    <row r="5765" spans="4:8" s="5" customFormat="1" x14ac:dyDescent="0.2">
      <c r="D5765" s="803"/>
      <c r="E5765" s="804"/>
      <c r="F5765" s="502"/>
      <c r="G5765" s="502"/>
      <c r="H5765" s="502"/>
    </row>
    <row r="5766" spans="4:8" s="5" customFormat="1" x14ac:dyDescent="0.2">
      <c r="D5766" s="803"/>
      <c r="E5766" s="804"/>
      <c r="F5766" s="502"/>
      <c r="G5766" s="502"/>
      <c r="H5766" s="502"/>
    </row>
    <row r="5767" spans="4:8" s="5" customFormat="1" x14ac:dyDescent="0.2">
      <c r="D5767" s="803"/>
      <c r="E5767" s="804"/>
      <c r="F5767" s="502"/>
      <c r="G5767" s="502"/>
      <c r="H5767" s="502"/>
    </row>
    <row r="5768" spans="4:8" s="5" customFormat="1" x14ac:dyDescent="0.2">
      <c r="D5768" s="803"/>
      <c r="E5768" s="804"/>
      <c r="F5768" s="502"/>
      <c r="G5768" s="502"/>
      <c r="H5768" s="502"/>
    </row>
    <row r="5769" spans="4:8" s="5" customFormat="1" x14ac:dyDescent="0.2">
      <c r="D5769" s="803"/>
      <c r="E5769" s="804"/>
      <c r="F5769" s="502"/>
      <c r="G5769" s="502"/>
      <c r="H5769" s="502"/>
    </row>
    <row r="5770" spans="4:8" s="5" customFormat="1" x14ac:dyDescent="0.2">
      <c r="D5770" s="803"/>
      <c r="E5770" s="804"/>
      <c r="F5770" s="502"/>
      <c r="G5770" s="502"/>
      <c r="H5770" s="502"/>
    </row>
    <row r="5771" spans="4:8" s="5" customFormat="1" x14ac:dyDescent="0.2">
      <c r="D5771" s="803"/>
      <c r="E5771" s="804"/>
      <c r="F5771" s="502"/>
      <c r="G5771" s="502"/>
      <c r="H5771" s="502"/>
    </row>
    <row r="5772" spans="4:8" s="5" customFormat="1" x14ac:dyDescent="0.2">
      <c r="D5772" s="803"/>
      <c r="E5772" s="804"/>
      <c r="F5772" s="502"/>
      <c r="G5772" s="502"/>
      <c r="H5772" s="502"/>
    </row>
    <row r="5773" spans="4:8" s="5" customFormat="1" x14ac:dyDescent="0.2">
      <c r="D5773" s="803"/>
      <c r="E5773" s="804"/>
      <c r="F5773" s="502"/>
      <c r="G5773" s="502"/>
      <c r="H5773" s="502"/>
    </row>
    <row r="5774" spans="4:8" s="5" customFormat="1" x14ac:dyDescent="0.2">
      <c r="D5774" s="803"/>
      <c r="E5774" s="804"/>
      <c r="F5774" s="502"/>
      <c r="G5774" s="502"/>
      <c r="H5774" s="502"/>
    </row>
    <row r="5775" spans="4:8" s="5" customFormat="1" x14ac:dyDescent="0.2">
      <c r="D5775" s="803"/>
      <c r="E5775" s="804"/>
      <c r="F5775" s="502"/>
      <c r="G5775" s="502"/>
      <c r="H5775" s="502"/>
    </row>
    <row r="5776" spans="4:8" s="5" customFormat="1" x14ac:dyDescent="0.2">
      <c r="D5776" s="803"/>
      <c r="E5776" s="804"/>
      <c r="F5776" s="502"/>
      <c r="G5776" s="502"/>
      <c r="H5776" s="502"/>
    </row>
    <row r="5777" spans="4:8" s="5" customFormat="1" x14ac:dyDescent="0.2">
      <c r="D5777" s="803"/>
      <c r="E5777" s="804"/>
      <c r="F5777" s="502"/>
      <c r="G5777" s="502"/>
      <c r="H5777" s="502"/>
    </row>
    <row r="5778" spans="4:8" s="5" customFormat="1" x14ac:dyDescent="0.2">
      <c r="D5778" s="803"/>
      <c r="E5778" s="804"/>
      <c r="F5778" s="502"/>
      <c r="G5778" s="502"/>
      <c r="H5778" s="502"/>
    </row>
    <row r="5779" spans="4:8" s="5" customFormat="1" x14ac:dyDescent="0.2">
      <c r="D5779" s="803"/>
      <c r="E5779" s="804"/>
      <c r="F5779" s="502"/>
      <c r="G5779" s="502"/>
      <c r="H5779" s="502"/>
    </row>
    <row r="5780" spans="4:8" s="5" customFormat="1" x14ac:dyDescent="0.2">
      <c r="D5780" s="803"/>
      <c r="E5780" s="804"/>
      <c r="F5780" s="502"/>
      <c r="G5780" s="502"/>
      <c r="H5780" s="502"/>
    </row>
    <row r="5781" spans="4:8" s="5" customFormat="1" x14ac:dyDescent="0.2">
      <c r="D5781" s="803"/>
      <c r="E5781" s="804"/>
      <c r="F5781" s="502"/>
      <c r="G5781" s="502"/>
      <c r="H5781" s="502"/>
    </row>
    <row r="5782" spans="4:8" s="5" customFormat="1" x14ac:dyDescent="0.2">
      <c r="D5782" s="803"/>
      <c r="E5782" s="804"/>
      <c r="F5782" s="502"/>
      <c r="G5782" s="502"/>
      <c r="H5782" s="502"/>
    </row>
    <row r="5783" spans="4:8" s="5" customFormat="1" x14ac:dyDescent="0.2">
      <c r="D5783" s="803"/>
      <c r="E5783" s="804"/>
      <c r="F5783" s="502"/>
      <c r="G5783" s="502"/>
      <c r="H5783" s="502"/>
    </row>
    <row r="5784" spans="4:8" s="5" customFormat="1" x14ac:dyDescent="0.2">
      <c r="D5784" s="803"/>
      <c r="E5784" s="804"/>
      <c r="F5784" s="502"/>
      <c r="G5784" s="502"/>
      <c r="H5784" s="502"/>
    </row>
    <row r="5785" spans="4:8" s="5" customFormat="1" x14ac:dyDescent="0.2">
      <c r="D5785" s="803"/>
      <c r="E5785" s="804"/>
      <c r="F5785" s="502"/>
      <c r="G5785" s="502"/>
      <c r="H5785" s="502"/>
    </row>
    <row r="5786" spans="4:8" s="5" customFormat="1" x14ac:dyDescent="0.2">
      <c r="D5786" s="803"/>
      <c r="E5786" s="804"/>
      <c r="F5786" s="502"/>
      <c r="G5786" s="502"/>
      <c r="H5786" s="502"/>
    </row>
    <row r="5787" spans="4:8" s="5" customFormat="1" x14ac:dyDescent="0.2">
      <c r="D5787" s="803"/>
      <c r="E5787" s="804"/>
      <c r="F5787" s="502"/>
      <c r="G5787" s="502"/>
      <c r="H5787" s="502"/>
    </row>
    <row r="5788" spans="4:8" s="5" customFormat="1" x14ac:dyDescent="0.2">
      <c r="D5788" s="803"/>
      <c r="E5788" s="804"/>
      <c r="F5788" s="502"/>
      <c r="G5788" s="502"/>
      <c r="H5788" s="502"/>
    </row>
    <row r="5789" spans="4:8" s="5" customFormat="1" x14ac:dyDescent="0.2">
      <c r="D5789" s="803"/>
      <c r="E5789" s="804"/>
      <c r="F5789" s="502"/>
      <c r="G5789" s="502"/>
      <c r="H5789" s="502"/>
    </row>
    <row r="5790" spans="4:8" s="5" customFormat="1" x14ac:dyDescent="0.2">
      <c r="D5790" s="803"/>
      <c r="E5790" s="804"/>
      <c r="F5790" s="502"/>
      <c r="G5790" s="502"/>
      <c r="H5790" s="502"/>
    </row>
    <row r="5791" spans="4:8" s="5" customFormat="1" x14ac:dyDescent="0.2">
      <c r="D5791" s="803"/>
      <c r="E5791" s="804"/>
      <c r="F5791" s="502"/>
      <c r="G5791" s="502"/>
      <c r="H5791" s="502"/>
    </row>
    <row r="5792" spans="4:8" s="5" customFormat="1" x14ac:dyDescent="0.2">
      <c r="D5792" s="803"/>
      <c r="E5792" s="804"/>
      <c r="F5792" s="502"/>
      <c r="G5792" s="502"/>
      <c r="H5792" s="502"/>
    </row>
    <row r="5793" spans="4:8" s="5" customFormat="1" x14ac:dyDescent="0.2">
      <c r="D5793" s="803"/>
      <c r="E5793" s="804"/>
      <c r="F5793" s="502"/>
      <c r="G5793" s="502"/>
      <c r="H5793" s="502"/>
    </row>
    <row r="5794" spans="4:8" s="5" customFormat="1" x14ac:dyDescent="0.2">
      <c r="D5794" s="803"/>
      <c r="E5794" s="804"/>
      <c r="F5794" s="502"/>
      <c r="G5794" s="502"/>
      <c r="H5794" s="502"/>
    </row>
    <row r="5795" spans="4:8" s="5" customFormat="1" x14ac:dyDescent="0.2">
      <c r="D5795" s="803"/>
      <c r="E5795" s="804"/>
      <c r="F5795" s="502"/>
      <c r="G5795" s="502"/>
      <c r="H5795" s="502"/>
    </row>
    <row r="5796" spans="4:8" s="5" customFormat="1" x14ac:dyDescent="0.2">
      <c r="D5796" s="803"/>
      <c r="E5796" s="804"/>
      <c r="F5796" s="502"/>
      <c r="G5796" s="502"/>
      <c r="H5796" s="502"/>
    </row>
    <row r="5797" spans="4:8" s="5" customFormat="1" x14ac:dyDescent="0.2">
      <c r="D5797" s="803"/>
      <c r="E5797" s="804"/>
      <c r="F5797" s="502"/>
      <c r="G5797" s="502"/>
      <c r="H5797" s="502"/>
    </row>
    <row r="5798" spans="4:8" s="5" customFormat="1" x14ac:dyDescent="0.2">
      <c r="D5798" s="803"/>
      <c r="E5798" s="804"/>
      <c r="F5798" s="502"/>
      <c r="G5798" s="502"/>
      <c r="H5798" s="502"/>
    </row>
    <row r="5799" spans="4:8" s="5" customFormat="1" x14ac:dyDescent="0.2">
      <c r="D5799" s="803"/>
      <c r="E5799" s="804"/>
      <c r="F5799" s="502"/>
      <c r="G5799" s="502"/>
      <c r="H5799" s="502"/>
    </row>
    <row r="5800" spans="4:8" s="5" customFormat="1" x14ac:dyDescent="0.2">
      <c r="D5800" s="803"/>
      <c r="E5800" s="804"/>
      <c r="F5800" s="502"/>
      <c r="G5800" s="502"/>
      <c r="H5800" s="502"/>
    </row>
    <row r="5801" spans="4:8" s="5" customFormat="1" x14ac:dyDescent="0.2">
      <c r="D5801" s="803"/>
      <c r="E5801" s="804"/>
      <c r="F5801" s="502"/>
      <c r="G5801" s="502"/>
      <c r="H5801" s="502"/>
    </row>
    <row r="5802" spans="4:8" s="5" customFormat="1" x14ac:dyDescent="0.2">
      <c r="D5802" s="803"/>
      <c r="E5802" s="804"/>
      <c r="F5802" s="502"/>
      <c r="G5802" s="502"/>
      <c r="H5802" s="502"/>
    </row>
    <row r="5803" spans="4:8" s="5" customFormat="1" x14ac:dyDescent="0.2">
      <c r="D5803" s="803"/>
      <c r="E5803" s="804"/>
      <c r="F5803" s="502"/>
      <c r="G5803" s="502"/>
      <c r="H5803" s="502"/>
    </row>
    <row r="5804" spans="4:8" s="5" customFormat="1" x14ac:dyDescent="0.2">
      <c r="D5804" s="803"/>
      <c r="E5804" s="804"/>
      <c r="F5804" s="502"/>
      <c r="G5804" s="502"/>
      <c r="H5804" s="502"/>
    </row>
    <row r="5805" spans="4:8" s="5" customFormat="1" x14ac:dyDescent="0.2">
      <c r="D5805" s="803"/>
      <c r="E5805" s="804"/>
      <c r="F5805" s="502"/>
      <c r="G5805" s="502"/>
      <c r="H5805" s="502"/>
    </row>
    <row r="5806" spans="4:8" s="5" customFormat="1" x14ac:dyDescent="0.2">
      <c r="D5806" s="803"/>
      <c r="E5806" s="804"/>
      <c r="F5806" s="502"/>
      <c r="G5806" s="502"/>
      <c r="H5806" s="502"/>
    </row>
    <row r="5807" spans="4:8" s="5" customFormat="1" x14ac:dyDescent="0.2">
      <c r="D5807" s="803"/>
      <c r="E5807" s="804"/>
      <c r="F5807" s="502"/>
      <c r="G5807" s="502"/>
      <c r="H5807" s="502"/>
    </row>
    <row r="5808" spans="4:8" s="5" customFormat="1" x14ac:dyDescent="0.2">
      <c r="D5808" s="803"/>
      <c r="E5808" s="804"/>
      <c r="F5808" s="502"/>
      <c r="G5808" s="502"/>
      <c r="H5808" s="502"/>
    </row>
    <row r="5809" spans="4:8" s="5" customFormat="1" x14ac:dyDescent="0.2">
      <c r="D5809" s="803"/>
      <c r="E5809" s="804"/>
      <c r="F5809" s="502"/>
      <c r="G5809" s="502"/>
      <c r="H5809" s="502"/>
    </row>
    <row r="5810" spans="4:8" s="5" customFormat="1" x14ac:dyDescent="0.2">
      <c r="D5810" s="803"/>
      <c r="E5810" s="804"/>
      <c r="F5810" s="502"/>
      <c r="G5810" s="502"/>
      <c r="H5810" s="502"/>
    </row>
    <row r="5811" spans="4:8" s="5" customFormat="1" x14ac:dyDescent="0.2">
      <c r="D5811" s="803"/>
      <c r="E5811" s="804"/>
      <c r="F5811" s="502"/>
      <c r="G5811" s="502"/>
      <c r="H5811" s="502"/>
    </row>
    <row r="5812" spans="4:8" s="5" customFormat="1" x14ac:dyDescent="0.2">
      <c r="D5812" s="803"/>
      <c r="E5812" s="804"/>
      <c r="F5812" s="502"/>
      <c r="G5812" s="502"/>
      <c r="H5812" s="502"/>
    </row>
    <row r="5813" spans="4:8" s="5" customFormat="1" x14ac:dyDescent="0.2">
      <c r="D5813" s="803"/>
      <c r="E5813" s="804"/>
      <c r="F5813" s="502"/>
      <c r="G5813" s="502"/>
      <c r="H5813" s="502"/>
    </row>
    <row r="5814" spans="4:8" s="5" customFormat="1" x14ac:dyDescent="0.2">
      <c r="D5814" s="803"/>
      <c r="E5814" s="804"/>
      <c r="F5814" s="502"/>
      <c r="G5814" s="502"/>
      <c r="H5814" s="502"/>
    </row>
    <row r="5815" spans="4:8" s="5" customFormat="1" x14ac:dyDescent="0.2">
      <c r="D5815" s="803"/>
      <c r="E5815" s="804"/>
      <c r="F5815" s="502"/>
      <c r="G5815" s="502"/>
      <c r="H5815" s="502"/>
    </row>
    <row r="5816" spans="4:8" s="5" customFormat="1" x14ac:dyDescent="0.2">
      <c r="D5816" s="803"/>
      <c r="E5816" s="804"/>
      <c r="F5816" s="502"/>
      <c r="G5816" s="502"/>
      <c r="H5816" s="502"/>
    </row>
    <row r="5817" spans="4:8" s="5" customFormat="1" x14ac:dyDescent="0.2">
      <c r="D5817" s="803"/>
      <c r="E5817" s="804"/>
      <c r="F5817" s="502"/>
      <c r="G5817" s="502"/>
      <c r="H5817" s="502"/>
    </row>
    <row r="5818" spans="4:8" s="5" customFormat="1" x14ac:dyDescent="0.2">
      <c r="D5818" s="803"/>
      <c r="E5818" s="804"/>
      <c r="F5818" s="502"/>
      <c r="G5818" s="502"/>
      <c r="H5818" s="502"/>
    </row>
    <row r="5819" spans="4:8" s="5" customFormat="1" x14ac:dyDescent="0.2">
      <c r="D5819" s="803"/>
      <c r="E5819" s="804"/>
      <c r="F5819" s="502"/>
      <c r="G5819" s="502"/>
      <c r="H5819" s="502"/>
    </row>
    <row r="5820" spans="4:8" s="5" customFormat="1" x14ac:dyDescent="0.2">
      <c r="D5820" s="803"/>
      <c r="E5820" s="804"/>
      <c r="F5820" s="502"/>
      <c r="G5820" s="502"/>
      <c r="H5820" s="502"/>
    </row>
    <row r="5821" spans="4:8" s="5" customFormat="1" x14ac:dyDescent="0.2">
      <c r="D5821" s="803"/>
      <c r="E5821" s="804"/>
      <c r="F5821" s="502"/>
      <c r="G5821" s="502"/>
      <c r="H5821" s="502"/>
    </row>
    <row r="5822" spans="4:8" s="5" customFormat="1" x14ac:dyDescent="0.2">
      <c r="D5822" s="803"/>
      <c r="E5822" s="804"/>
      <c r="F5822" s="502"/>
      <c r="G5822" s="502"/>
      <c r="H5822" s="502"/>
    </row>
    <row r="5823" spans="4:8" s="5" customFormat="1" x14ac:dyDescent="0.2">
      <c r="D5823" s="803"/>
      <c r="E5823" s="804"/>
      <c r="F5823" s="502"/>
      <c r="G5823" s="502"/>
      <c r="H5823" s="502"/>
    </row>
    <row r="5824" spans="4:8" s="5" customFormat="1" x14ac:dyDescent="0.2">
      <c r="D5824" s="803"/>
      <c r="E5824" s="804"/>
      <c r="F5824" s="502"/>
      <c r="G5824" s="502"/>
      <c r="H5824" s="502"/>
    </row>
    <row r="5825" spans="4:8" s="5" customFormat="1" x14ac:dyDescent="0.2">
      <c r="D5825" s="803"/>
      <c r="E5825" s="804"/>
      <c r="F5825" s="502"/>
      <c r="G5825" s="502"/>
      <c r="H5825" s="502"/>
    </row>
    <row r="5826" spans="4:8" s="5" customFormat="1" x14ac:dyDescent="0.2">
      <c r="D5826" s="803"/>
      <c r="E5826" s="804"/>
      <c r="F5826" s="502"/>
      <c r="G5826" s="502"/>
      <c r="H5826" s="502"/>
    </row>
    <row r="5827" spans="4:8" s="5" customFormat="1" x14ac:dyDescent="0.2">
      <c r="D5827" s="803"/>
      <c r="E5827" s="804"/>
      <c r="F5827" s="502"/>
      <c r="G5827" s="502"/>
      <c r="H5827" s="502"/>
    </row>
    <row r="5828" spans="4:8" s="5" customFormat="1" x14ac:dyDescent="0.2">
      <c r="D5828" s="803"/>
      <c r="E5828" s="804"/>
      <c r="F5828" s="502"/>
      <c r="G5828" s="502"/>
      <c r="H5828" s="502"/>
    </row>
    <row r="5829" spans="4:8" s="5" customFormat="1" x14ac:dyDescent="0.2">
      <c r="D5829" s="803"/>
      <c r="E5829" s="804"/>
      <c r="F5829" s="502"/>
      <c r="G5829" s="502"/>
      <c r="H5829" s="502"/>
    </row>
    <row r="5830" spans="4:8" s="5" customFormat="1" x14ac:dyDescent="0.2">
      <c r="D5830" s="803"/>
      <c r="E5830" s="804"/>
      <c r="F5830" s="502"/>
      <c r="G5830" s="502"/>
      <c r="H5830" s="502"/>
    </row>
    <row r="5831" spans="4:8" s="5" customFormat="1" x14ac:dyDescent="0.2">
      <c r="D5831" s="803"/>
      <c r="E5831" s="804"/>
      <c r="F5831" s="502"/>
      <c r="G5831" s="502"/>
      <c r="H5831" s="502"/>
    </row>
    <row r="5832" spans="4:8" s="5" customFormat="1" x14ac:dyDescent="0.2">
      <c r="D5832" s="803"/>
      <c r="E5832" s="804"/>
      <c r="F5832" s="502"/>
      <c r="G5832" s="502"/>
      <c r="H5832" s="502"/>
    </row>
    <row r="5833" spans="4:8" s="5" customFormat="1" x14ac:dyDescent="0.2">
      <c r="D5833" s="803"/>
      <c r="E5833" s="804"/>
      <c r="F5833" s="502"/>
      <c r="G5833" s="502"/>
      <c r="H5833" s="502"/>
    </row>
    <row r="5834" spans="4:8" s="5" customFormat="1" x14ac:dyDescent="0.2">
      <c r="D5834" s="803"/>
      <c r="E5834" s="804"/>
      <c r="F5834" s="502"/>
      <c r="G5834" s="502"/>
      <c r="H5834" s="502"/>
    </row>
    <row r="5835" spans="4:8" s="5" customFormat="1" x14ac:dyDescent="0.2">
      <c r="D5835" s="803"/>
      <c r="E5835" s="804"/>
      <c r="F5835" s="502"/>
      <c r="G5835" s="502"/>
      <c r="H5835" s="502"/>
    </row>
    <row r="5836" spans="4:8" s="5" customFormat="1" x14ac:dyDescent="0.2">
      <c r="D5836" s="803"/>
      <c r="E5836" s="804"/>
      <c r="F5836" s="502"/>
      <c r="G5836" s="502"/>
      <c r="H5836" s="502"/>
    </row>
    <row r="5837" spans="4:8" s="5" customFormat="1" x14ac:dyDescent="0.2">
      <c r="D5837" s="803"/>
      <c r="E5837" s="804"/>
      <c r="F5837" s="502"/>
      <c r="G5837" s="502"/>
      <c r="H5837" s="502"/>
    </row>
    <row r="5838" spans="4:8" s="5" customFormat="1" x14ac:dyDescent="0.2">
      <c r="D5838" s="803"/>
      <c r="E5838" s="804"/>
      <c r="F5838" s="502"/>
      <c r="G5838" s="502"/>
      <c r="H5838" s="502"/>
    </row>
    <row r="5839" spans="4:8" s="5" customFormat="1" x14ac:dyDescent="0.2">
      <c r="D5839" s="803"/>
      <c r="E5839" s="804"/>
      <c r="F5839" s="502"/>
      <c r="G5839" s="502"/>
      <c r="H5839" s="502"/>
    </row>
    <row r="5840" spans="4:8" s="5" customFormat="1" x14ac:dyDescent="0.2">
      <c r="D5840" s="803"/>
      <c r="E5840" s="804"/>
      <c r="F5840" s="502"/>
      <c r="G5840" s="502"/>
      <c r="H5840" s="502"/>
    </row>
    <row r="5841" spans="4:8" s="5" customFormat="1" x14ac:dyDescent="0.2">
      <c r="D5841" s="803"/>
      <c r="E5841" s="804"/>
      <c r="F5841" s="502"/>
      <c r="G5841" s="502"/>
      <c r="H5841" s="502"/>
    </row>
    <row r="5842" spans="4:8" s="5" customFormat="1" x14ac:dyDescent="0.2">
      <c r="D5842" s="803"/>
      <c r="E5842" s="804"/>
      <c r="F5842" s="502"/>
      <c r="G5842" s="502"/>
      <c r="H5842" s="502"/>
    </row>
    <row r="5843" spans="4:8" s="5" customFormat="1" x14ac:dyDescent="0.2">
      <c r="D5843" s="803"/>
      <c r="E5843" s="804"/>
      <c r="F5843" s="502"/>
      <c r="G5843" s="502"/>
      <c r="H5843" s="502"/>
    </row>
    <row r="5844" spans="4:8" s="5" customFormat="1" x14ac:dyDescent="0.2">
      <c r="D5844" s="803"/>
      <c r="E5844" s="804"/>
      <c r="F5844" s="502"/>
      <c r="G5844" s="502"/>
      <c r="H5844" s="502"/>
    </row>
    <row r="5845" spans="4:8" s="5" customFormat="1" x14ac:dyDescent="0.2">
      <c r="D5845" s="803"/>
      <c r="E5845" s="804"/>
      <c r="F5845" s="502"/>
      <c r="G5845" s="502"/>
      <c r="H5845" s="502"/>
    </row>
    <row r="5846" spans="4:8" s="5" customFormat="1" x14ac:dyDescent="0.2">
      <c r="D5846" s="803"/>
      <c r="E5846" s="804"/>
      <c r="F5846" s="502"/>
      <c r="G5846" s="502"/>
      <c r="H5846" s="502"/>
    </row>
    <row r="5847" spans="4:8" s="5" customFormat="1" x14ac:dyDescent="0.2">
      <c r="D5847" s="803"/>
      <c r="E5847" s="804"/>
      <c r="F5847" s="502"/>
      <c r="G5847" s="502"/>
      <c r="H5847" s="502"/>
    </row>
    <row r="5848" spans="4:8" s="5" customFormat="1" x14ac:dyDescent="0.2">
      <c r="D5848" s="803"/>
      <c r="E5848" s="804"/>
      <c r="F5848" s="502"/>
      <c r="G5848" s="502"/>
      <c r="H5848" s="502"/>
    </row>
    <row r="5849" spans="4:8" s="5" customFormat="1" x14ac:dyDescent="0.2">
      <c r="D5849" s="803"/>
      <c r="E5849" s="804"/>
      <c r="F5849" s="502"/>
      <c r="G5849" s="502"/>
      <c r="H5849" s="502"/>
    </row>
    <row r="5850" spans="4:8" s="5" customFormat="1" x14ac:dyDescent="0.2">
      <c r="D5850" s="803"/>
      <c r="E5850" s="804"/>
      <c r="F5850" s="502"/>
      <c r="G5850" s="502"/>
      <c r="H5850" s="502"/>
    </row>
    <row r="5851" spans="4:8" s="5" customFormat="1" x14ac:dyDescent="0.2">
      <c r="D5851" s="803"/>
      <c r="E5851" s="804"/>
      <c r="F5851" s="502"/>
      <c r="G5851" s="502"/>
      <c r="H5851" s="502"/>
    </row>
    <row r="5852" spans="4:8" s="5" customFormat="1" x14ac:dyDescent="0.2">
      <c r="D5852" s="803"/>
      <c r="E5852" s="804"/>
      <c r="F5852" s="502"/>
      <c r="G5852" s="502"/>
      <c r="H5852" s="502"/>
    </row>
    <row r="5853" spans="4:8" s="5" customFormat="1" x14ac:dyDescent="0.2">
      <c r="D5853" s="803"/>
      <c r="E5853" s="804"/>
      <c r="F5853" s="502"/>
      <c r="G5853" s="502"/>
      <c r="H5853" s="502"/>
    </row>
    <row r="5854" spans="4:8" s="5" customFormat="1" x14ac:dyDescent="0.2">
      <c r="D5854" s="803"/>
      <c r="E5854" s="804"/>
      <c r="F5854" s="502"/>
      <c r="G5854" s="502"/>
      <c r="H5854" s="502"/>
    </row>
    <row r="5855" spans="4:8" s="5" customFormat="1" x14ac:dyDescent="0.2">
      <c r="D5855" s="803"/>
      <c r="E5855" s="804"/>
      <c r="F5855" s="502"/>
      <c r="G5855" s="502"/>
      <c r="H5855" s="502"/>
    </row>
    <row r="5856" spans="4:8" s="5" customFormat="1" x14ac:dyDescent="0.2">
      <c r="D5856" s="803"/>
      <c r="E5856" s="804"/>
      <c r="F5856" s="502"/>
      <c r="G5856" s="502"/>
      <c r="H5856" s="502"/>
    </row>
    <row r="5857" spans="4:8" s="5" customFormat="1" x14ac:dyDescent="0.2">
      <c r="D5857" s="803"/>
      <c r="E5857" s="804"/>
      <c r="F5857" s="502"/>
      <c r="G5857" s="502"/>
      <c r="H5857" s="502"/>
    </row>
    <row r="5858" spans="4:8" s="5" customFormat="1" x14ac:dyDescent="0.2">
      <c r="D5858" s="803"/>
      <c r="E5858" s="804"/>
      <c r="F5858" s="502"/>
      <c r="G5858" s="502"/>
      <c r="H5858" s="502"/>
    </row>
    <row r="5859" spans="4:8" s="5" customFormat="1" x14ac:dyDescent="0.2">
      <c r="D5859" s="803"/>
      <c r="E5859" s="804"/>
      <c r="F5859" s="502"/>
      <c r="G5859" s="502"/>
      <c r="H5859" s="502"/>
    </row>
    <row r="5860" spans="4:8" s="5" customFormat="1" x14ac:dyDescent="0.2">
      <c r="D5860" s="803"/>
      <c r="E5860" s="804"/>
      <c r="F5860" s="502"/>
      <c r="G5860" s="502"/>
      <c r="H5860" s="502"/>
    </row>
    <row r="5861" spans="4:8" s="5" customFormat="1" x14ac:dyDescent="0.2">
      <c r="D5861" s="803"/>
      <c r="E5861" s="804"/>
      <c r="F5861" s="502"/>
      <c r="G5861" s="502"/>
      <c r="H5861" s="502"/>
    </row>
    <row r="5862" spans="4:8" s="5" customFormat="1" x14ac:dyDescent="0.2">
      <c r="D5862" s="803"/>
      <c r="E5862" s="804"/>
      <c r="F5862" s="502"/>
      <c r="G5862" s="502"/>
      <c r="H5862" s="502"/>
    </row>
    <row r="5863" spans="4:8" s="5" customFormat="1" x14ac:dyDescent="0.2">
      <c r="D5863" s="803"/>
      <c r="E5863" s="804"/>
      <c r="F5863" s="502"/>
      <c r="G5863" s="502"/>
      <c r="H5863" s="502"/>
    </row>
    <row r="5864" spans="4:8" s="5" customFormat="1" x14ac:dyDescent="0.2">
      <c r="D5864" s="803"/>
      <c r="E5864" s="804"/>
      <c r="F5864" s="502"/>
      <c r="G5864" s="502"/>
      <c r="H5864" s="502"/>
    </row>
    <row r="5865" spans="4:8" s="5" customFormat="1" x14ac:dyDescent="0.2">
      <c r="D5865" s="803"/>
      <c r="E5865" s="804"/>
      <c r="F5865" s="502"/>
      <c r="G5865" s="502"/>
      <c r="H5865" s="502"/>
    </row>
    <row r="5866" spans="4:8" s="5" customFormat="1" x14ac:dyDescent="0.2">
      <c r="D5866" s="803"/>
      <c r="E5866" s="804"/>
      <c r="F5866" s="502"/>
      <c r="G5866" s="502"/>
      <c r="H5866" s="502"/>
    </row>
    <row r="5867" spans="4:8" s="5" customFormat="1" x14ac:dyDescent="0.2">
      <c r="D5867" s="803"/>
      <c r="E5867" s="804"/>
      <c r="F5867" s="502"/>
      <c r="G5867" s="502"/>
      <c r="H5867" s="502"/>
    </row>
    <row r="5868" spans="4:8" s="5" customFormat="1" x14ac:dyDescent="0.2">
      <c r="D5868" s="803"/>
      <c r="E5868" s="804"/>
      <c r="F5868" s="502"/>
      <c r="G5868" s="502"/>
      <c r="H5868" s="502"/>
    </row>
    <row r="5869" spans="4:8" s="5" customFormat="1" x14ac:dyDescent="0.2">
      <c r="D5869" s="803"/>
      <c r="E5869" s="804"/>
      <c r="F5869" s="502"/>
      <c r="G5869" s="502"/>
      <c r="H5869" s="502"/>
    </row>
    <row r="5870" spans="4:8" s="5" customFormat="1" x14ac:dyDescent="0.2">
      <c r="D5870" s="803"/>
      <c r="E5870" s="804"/>
      <c r="F5870" s="502"/>
      <c r="G5870" s="502"/>
      <c r="H5870" s="502"/>
    </row>
    <row r="5871" spans="4:8" s="5" customFormat="1" x14ac:dyDescent="0.2">
      <c r="D5871" s="803"/>
      <c r="E5871" s="804"/>
      <c r="F5871" s="502"/>
      <c r="G5871" s="502"/>
      <c r="H5871" s="502"/>
    </row>
    <row r="5872" spans="4:8" s="5" customFormat="1" x14ac:dyDescent="0.2">
      <c r="D5872" s="803"/>
      <c r="E5872" s="804"/>
      <c r="F5872" s="502"/>
      <c r="G5872" s="502"/>
      <c r="H5872" s="502"/>
    </row>
    <row r="5873" spans="4:8" s="5" customFormat="1" x14ac:dyDescent="0.2">
      <c r="D5873" s="803"/>
      <c r="E5873" s="804"/>
      <c r="F5873" s="502"/>
      <c r="G5873" s="502"/>
      <c r="H5873" s="502"/>
    </row>
    <row r="5874" spans="4:8" s="5" customFormat="1" x14ac:dyDescent="0.2">
      <c r="D5874" s="803"/>
      <c r="E5874" s="804"/>
      <c r="F5874" s="502"/>
      <c r="G5874" s="502"/>
      <c r="H5874" s="502"/>
    </row>
    <row r="5875" spans="4:8" s="5" customFormat="1" x14ac:dyDescent="0.2">
      <c r="D5875" s="803"/>
      <c r="E5875" s="804"/>
      <c r="F5875" s="502"/>
      <c r="G5875" s="502"/>
      <c r="H5875" s="502"/>
    </row>
    <row r="5876" spans="4:8" s="5" customFormat="1" x14ac:dyDescent="0.2">
      <c r="D5876" s="803"/>
      <c r="E5876" s="804"/>
      <c r="F5876" s="502"/>
      <c r="G5876" s="502"/>
      <c r="H5876" s="502"/>
    </row>
    <row r="5877" spans="4:8" s="5" customFormat="1" x14ac:dyDescent="0.2">
      <c r="D5877" s="803"/>
      <c r="E5877" s="804"/>
      <c r="F5877" s="502"/>
      <c r="G5877" s="502"/>
      <c r="H5877" s="502"/>
    </row>
    <row r="5878" spans="4:8" s="5" customFormat="1" x14ac:dyDescent="0.2">
      <c r="D5878" s="803"/>
      <c r="E5878" s="804"/>
      <c r="F5878" s="502"/>
      <c r="G5878" s="502"/>
      <c r="H5878" s="502"/>
    </row>
    <row r="5879" spans="4:8" s="5" customFormat="1" x14ac:dyDescent="0.2">
      <c r="D5879" s="803"/>
      <c r="E5879" s="804"/>
      <c r="F5879" s="502"/>
      <c r="G5879" s="502"/>
      <c r="H5879" s="502"/>
    </row>
    <row r="5880" spans="4:8" s="5" customFormat="1" x14ac:dyDescent="0.2">
      <c r="D5880" s="803"/>
      <c r="E5880" s="804"/>
      <c r="F5880" s="502"/>
      <c r="G5880" s="502"/>
      <c r="H5880" s="502"/>
    </row>
    <row r="5881" spans="4:8" s="5" customFormat="1" x14ac:dyDescent="0.2">
      <c r="D5881" s="803"/>
      <c r="E5881" s="804"/>
      <c r="F5881" s="502"/>
      <c r="G5881" s="502"/>
      <c r="H5881" s="502"/>
    </row>
    <row r="5882" spans="4:8" s="5" customFormat="1" x14ac:dyDescent="0.2">
      <c r="D5882" s="803"/>
      <c r="E5882" s="804"/>
      <c r="F5882" s="502"/>
      <c r="G5882" s="502"/>
      <c r="H5882" s="502"/>
    </row>
    <row r="5883" spans="4:8" s="5" customFormat="1" x14ac:dyDescent="0.2">
      <c r="D5883" s="803"/>
      <c r="E5883" s="804"/>
      <c r="F5883" s="502"/>
      <c r="G5883" s="502"/>
      <c r="H5883" s="502"/>
    </row>
    <row r="5884" spans="4:8" s="5" customFormat="1" x14ac:dyDescent="0.2">
      <c r="D5884" s="803"/>
      <c r="E5884" s="804"/>
      <c r="F5884" s="502"/>
      <c r="G5884" s="502"/>
      <c r="H5884" s="502"/>
    </row>
    <row r="5885" spans="4:8" s="5" customFormat="1" x14ac:dyDescent="0.2">
      <c r="D5885" s="803"/>
      <c r="E5885" s="804"/>
      <c r="F5885" s="502"/>
      <c r="G5885" s="502"/>
      <c r="H5885" s="502"/>
    </row>
    <row r="5886" spans="4:8" s="5" customFormat="1" x14ac:dyDescent="0.2">
      <c r="D5886" s="803"/>
      <c r="E5886" s="804"/>
      <c r="F5886" s="502"/>
      <c r="G5886" s="502"/>
      <c r="H5886" s="502"/>
    </row>
    <row r="5887" spans="4:8" s="5" customFormat="1" x14ac:dyDescent="0.2">
      <c r="D5887" s="803"/>
      <c r="E5887" s="804"/>
      <c r="F5887" s="502"/>
      <c r="G5887" s="502"/>
      <c r="H5887" s="502"/>
    </row>
    <row r="5888" spans="4:8" s="5" customFormat="1" x14ac:dyDescent="0.2">
      <c r="D5888" s="803"/>
      <c r="E5888" s="804"/>
      <c r="F5888" s="502"/>
      <c r="G5888" s="502"/>
      <c r="H5888" s="502"/>
    </row>
    <row r="5889" spans="4:8" s="5" customFormat="1" x14ac:dyDescent="0.2">
      <c r="D5889" s="803"/>
      <c r="E5889" s="804"/>
      <c r="F5889" s="502"/>
      <c r="G5889" s="502"/>
      <c r="H5889" s="502"/>
    </row>
    <row r="5890" spans="4:8" s="5" customFormat="1" x14ac:dyDescent="0.2">
      <c r="D5890" s="803"/>
      <c r="E5890" s="804"/>
      <c r="F5890" s="502"/>
      <c r="G5890" s="502"/>
      <c r="H5890" s="502"/>
    </row>
    <row r="5891" spans="4:8" s="5" customFormat="1" x14ac:dyDescent="0.2">
      <c r="D5891" s="803"/>
      <c r="E5891" s="804"/>
      <c r="F5891" s="502"/>
      <c r="G5891" s="502"/>
      <c r="H5891" s="502"/>
    </row>
    <row r="5892" spans="4:8" s="5" customFormat="1" x14ac:dyDescent="0.2">
      <c r="D5892" s="803"/>
      <c r="E5892" s="804"/>
      <c r="F5892" s="502"/>
      <c r="G5892" s="502"/>
      <c r="H5892" s="502"/>
    </row>
    <row r="5893" spans="4:8" s="5" customFormat="1" x14ac:dyDescent="0.2">
      <c r="D5893" s="803"/>
      <c r="E5893" s="804"/>
      <c r="F5893" s="502"/>
      <c r="G5893" s="502"/>
      <c r="H5893" s="502"/>
    </row>
    <row r="5894" spans="4:8" s="5" customFormat="1" x14ac:dyDescent="0.2">
      <c r="D5894" s="803"/>
      <c r="E5894" s="804"/>
      <c r="F5894" s="502"/>
      <c r="G5894" s="502"/>
      <c r="H5894" s="502"/>
    </row>
    <row r="5895" spans="4:8" s="5" customFormat="1" x14ac:dyDescent="0.2">
      <c r="D5895" s="803"/>
      <c r="E5895" s="804"/>
      <c r="F5895" s="502"/>
      <c r="G5895" s="502"/>
      <c r="H5895" s="502"/>
    </row>
    <row r="5896" spans="4:8" s="5" customFormat="1" x14ac:dyDescent="0.2">
      <c r="D5896" s="803"/>
      <c r="E5896" s="804"/>
      <c r="F5896" s="502"/>
      <c r="G5896" s="502"/>
      <c r="H5896" s="502"/>
    </row>
    <row r="5897" spans="4:8" s="5" customFormat="1" x14ac:dyDescent="0.2">
      <c r="D5897" s="803"/>
      <c r="E5897" s="804"/>
      <c r="F5897" s="502"/>
      <c r="G5897" s="502"/>
      <c r="H5897" s="502"/>
    </row>
    <row r="5898" spans="4:8" s="5" customFormat="1" x14ac:dyDescent="0.2">
      <c r="D5898" s="803"/>
      <c r="E5898" s="804"/>
      <c r="F5898" s="502"/>
      <c r="G5898" s="502"/>
      <c r="H5898" s="502"/>
    </row>
    <row r="5899" spans="4:8" s="5" customFormat="1" x14ac:dyDescent="0.2">
      <c r="D5899" s="803"/>
      <c r="E5899" s="804"/>
      <c r="F5899" s="502"/>
      <c r="G5899" s="502"/>
      <c r="H5899" s="502"/>
    </row>
    <row r="5900" spans="4:8" s="5" customFormat="1" x14ac:dyDescent="0.2">
      <c r="D5900" s="803"/>
      <c r="E5900" s="804"/>
      <c r="F5900" s="502"/>
      <c r="G5900" s="502"/>
      <c r="H5900" s="502"/>
    </row>
    <row r="5901" spans="4:8" s="5" customFormat="1" x14ac:dyDescent="0.2">
      <c r="D5901" s="803"/>
      <c r="E5901" s="804"/>
      <c r="F5901" s="502"/>
      <c r="G5901" s="502"/>
      <c r="H5901" s="502"/>
    </row>
    <row r="5902" spans="4:8" s="5" customFormat="1" x14ac:dyDescent="0.2">
      <c r="D5902" s="803"/>
      <c r="E5902" s="804"/>
      <c r="F5902" s="502"/>
      <c r="G5902" s="502"/>
      <c r="H5902" s="502"/>
    </row>
    <row r="5903" spans="4:8" s="5" customFormat="1" x14ac:dyDescent="0.2">
      <c r="D5903" s="803"/>
      <c r="E5903" s="804"/>
      <c r="F5903" s="502"/>
      <c r="G5903" s="502"/>
      <c r="H5903" s="502"/>
    </row>
    <row r="5904" spans="4:8" s="5" customFormat="1" x14ac:dyDescent="0.2">
      <c r="D5904" s="803"/>
      <c r="E5904" s="804"/>
      <c r="F5904" s="502"/>
      <c r="G5904" s="502"/>
      <c r="H5904" s="502"/>
    </row>
    <row r="5905" spans="4:8" s="5" customFormat="1" x14ac:dyDescent="0.2">
      <c r="D5905" s="803"/>
      <c r="E5905" s="804"/>
      <c r="F5905" s="502"/>
      <c r="G5905" s="502"/>
      <c r="H5905" s="502"/>
    </row>
    <row r="5906" spans="4:8" s="5" customFormat="1" x14ac:dyDescent="0.2">
      <c r="D5906" s="803"/>
      <c r="E5906" s="804"/>
      <c r="F5906" s="502"/>
      <c r="G5906" s="502"/>
      <c r="H5906" s="502"/>
    </row>
    <row r="5907" spans="4:8" s="5" customFormat="1" x14ac:dyDescent="0.2">
      <c r="D5907" s="803"/>
      <c r="E5907" s="804"/>
      <c r="F5907" s="502"/>
      <c r="G5907" s="502"/>
      <c r="H5907" s="502"/>
    </row>
    <row r="5908" spans="4:8" s="5" customFormat="1" x14ac:dyDescent="0.2">
      <c r="D5908" s="803"/>
      <c r="E5908" s="804"/>
      <c r="F5908" s="502"/>
      <c r="G5908" s="502"/>
      <c r="H5908" s="502"/>
    </row>
    <row r="5909" spans="4:8" s="5" customFormat="1" x14ac:dyDescent="0.2">
      <c r="D5909" s="803"/>
      <c r="E5909" s="804"/>
      <c r="F5909" s="502"/>
      <c r="G5909" s="502"/>
      <c r="H5909" s="502"/>
    </row>
    <row r="5910" spans="4:8" s="5" customFormat="1" x14ac:dyDescent="0.2">
      <c r="D5910" s="803"/>
      <c r="E5910" s="804"/>
      <c r="F5910" s="502"/>
      <c r="G5910" s="502"/>
      <c r="H5910" s="502"/>
    </row>
    <row r="5911" spans="4:8" s="5" customFormat="1" x14ac:dyDescent="0.2">
      <c r="D5911" s="803"/>
      <c r="E5911" s="804"/>
      <c r="F5911" s="502"/>
      <c r="G5911" s="502"/>
      <c r="H5911" s="502"/>
    </row>
    <row r="5912" spans="4:8" s="5" customFormat="1" x14ac:dyDescent="0.2">
      <c r="D5912" s="803"/>
      <c r="E5912" s="804"/>
      <c r="F5912" s="502"/>
      <c r="G5912" s="502"/>
      <c r="H5912" s="502"/>
    </row>
    <row r="5913" spans="4:8" s="5" customFormat="1" x14ac:dyDescent="0.2">
      <c r="D5913" s="803"/>
      <c r="E5913" s="804"/>
      <c r="F5913" s="502"/>
      <c r="G5913" s="502"/>
      <c r="H5913" s="502"/>
    </row>
    <row r="5914" spans="4:8" s="5" customFormat="1" x14ac:dyDescent="0.2">
      <c r="D5914" s="803"/>
      <c r="E5914" s="804"/>
      <c r="F5914" s="502"/>
      <c r="G5914" s="502"/>
      <c r="H5914" s="502"/>
    </row>
    <row r="5915" spans="4:8" s="5" customFormat="1" x14ac:dyDescent="0.2">
      <c r="D5915" s="803"/>
      <c r="E5915" s="804"/>
      <c r="F5915" s="502"/>
      <c r="G5915" s="502"/>
      <c r="H5915" s="502"/>
    </row>
    <row r="5916" spans="4:8" s="5" customFormat="1" x14ac:dyDescent="0.2">
      <c r="D5916" s="803"/>
      <c r="E5916" s="804"/>
      <c r="F5916" s="502"/>
      <c r="G5916" s="502"/>
      <c r="H5916" s="502"/>
    </row>
    <row r="5917" spans="4:8" s="5" customFormat="1" x14ac:dyDescent="0.2">
      <c r="D5917" s="803"/>
      <c r="E5917" s="804"/>
      <c r="F5917" s="502"/>
      <c r="G5917" s="502"/>
      <c r="H5917" s="502"/>
    </row>
    <row r="5918" spans="4:8" s="5" customFormat="1" x14ac:dyDescent="0.2">
      <c r="D5918" s="803"/>
      <c r="E5918" s="804"/>
      <c r="F5918" s="502"/>
      <c r="G5918" s="502"/>
      <c r="H5918" s="502"/>
    </row>
    <row r="5919" spans="4:8" s="5" customFormat="1" x14ac:dyDescent="0.2">
      <c r="D5919" s="803"/>
      <c r="E5919" s="804"/>
      <c r="F5919" s="502"/>
      <c r="G5919" s="502"/>
      <c r="H5919" s="502"/>
    </row>
    <row r="5920" spans="4:8" s="5" customFormat="1" x14ac:dyDescent="0.2">
      <c r="D5920" s="803"/>
      <c r="E5920" s="804"/>
      <c r="F5920" s="502"/>
      <c r="G5920" s="502"/>
      <c r="H5920" s="502"/>
    </row>
    <row r="5921" spans="4:8" s="5" customFormat="1" x14ac:dyDescent="0.2">
      <c r="D5921" s="803"/>
      <c r="E5921" s="804"/>
      <c r="F5921" s="502"/>
      <c r="G5921" s="502"/>
      <c r="H5921" s="502"/>
    </row>
    <row r="5922" spans="4:8" s="5" customFormat="1" x14ac:dyDescent="0.2">
      <c r="D5922" s="803"/>
      <c r="E5922" s="804"/>
      <c r="F5922" s="502"/>
      <c r="G5922" s="502"/>
      <c r="H5922" s="502"/>
    </row>
    <row r="5923" spans="4:8" s="5" customFormat="1" x14ac:dyDescent="0.2">
      <c r="D5923" s="803"/>
      <c r="E5923" s="804"/>
      <c r="F5923" s="502"/>
      <c r="G5923" s="502"/>
      <c r="H5923" s="502"/>
    </row>
    <row r="5924" spans="4:8" s="5" customFormat="1" x14ac:dyDescent="0.2">
      <c r="D5924" s="803"/>
      <c r="E5924" s="804"/>
      <c r="F5924" s="502"/>
      <c r="G5924" s="502"/>
      <c r="H5924" s="502"/>
    </row>
    <row r="5925" spans="4:8" s="5" customFormat="1" x14ac:dyDescent="0.2">
      <c r="D5925" s="803"/>
      <c r="E5925" s="804"/>
      <c r="F5925" s="502"/>
      <c r="G5925" s="502"/>
      <c r="H5925" s="502"/>
    </row>
    <row r="5926" spans="4:8" s="5" customFormat="1" x14ac:dyDescent="0.2">
      <c r="D5926" s="803"/>
      <c r="E5926" s="804"/>
      <c r="F5926" s="502"/>
      <c r="G5926" s="502"/>
      <c r="H5926" s="502"/>
    </row>
    <row r="5927" spans="4:8" s="5" customFormat="1" x14ac:dyDescent="0.2">
      <c r="D5927" s="803"/>
      <c r="E5927" s="804"/>
      <c r="F5927" s="502"/>
      <c r="G5927" s="502"/>
      <c r="H5927" s="502"/>
    </row>
    <row r="5928" spans="4:8" s="5" customFormat="1" x14ac:dyDescent="0.2">
      <c r="D5928" s="803"/>
      <c r="E5928" s="804"/>
      <c r="F5928" s="502"/>
      <c r="G5928" s="502"/>
      <c r="H5928" s="502"/>
    </row>
    <row r="5929" spans="4:8" s="5" customFormat="1" x14ac:dyDescent="0.2">
      <c r="D5929" s="803"/>
      <c r="E5929" s="804"/>
      <c r="F5929" s="502"/>
      <c r="G5929" s="502"/>
      <c r="H5929" s="502"/>
    </row>
    <row r="5930" spans="4:8" s="5" customFormat="1" x14ac:dyDescent="0.2">
      <c r="D5930" s="803"/>
      <c r="E5930" s="804"/>
      <c r="F5930" s="502"/>
      <c r="G5930" s="502"/>
      <c r="H5930" s="502"/>
    </row>
    <row r="5931" spans="4:8" s="5" customFormat="1" x14ac:dyDescent="0.2">
      <c r="D5931" s="803"/>
      <c r="E5931" s="804"/>
      <c r="F5931" s="502"/>
      <c r="G5931" s="502"/>
      <c r="H5931" s="502"/>
    </row>
    <row r="5932" spans="4:8" s="5" customFormat="1" x14ac:dyDescent="0.2">
      <c r="D5932" s="803"/>
      <c r="E5932" s="804"/>
      <c r="F5932" s="502"/>
      <c r="G5932" s="502"/>
      <c r="H5932" s="502"/>
    </row>
    <row r="5933" spans="4:8" s="5" customFormat="1" x14ac:dyDescent="0.2">
      <c r="D5933" s="803"/>
      <c r="E5933" s="804"/>
      <c r="F5933" s="502"/>
      <c r="G5933" s="502"/>
      <c r="H5933" s="502"/>
    </row>
    <row r="5934" spans="4:8" s="5" customFormat="1" x14ac:dyDescent="0.2">
      <c r="D5934" s="803"/>
      <c r="E5934" s="804"/>
      <c r="F5934" s="502"/>
      <c r="G5934" s="502"/>
      <c r="H5934" s="502"/>
    </row>
    <row r="5935" spans="4:8" s="5" customFormat="1" x14ac:dyDescent="0.2">
      <c r="D5935" s="803"/>
      <c r="E5935" s="804"/>
      <c r="F5935" s="502"/>
      <c r="G5935" s="502"/>
      <c r="H5935" s="502"/>
    </row>
    <row r="5936" spans="4:8" s="5" customFormat="1" x14ac:dyDescent="0.2">
      <c r="D5936" s="803"/>
      <c r="E5936" s="804"/>
      <c r="F5936" s="502"/>
      <c r="G5936" s="502"/>
      <c r="H5936" s="502"/>
    </row>
    <row r="5937" spans="4:8" s="5" customFormat="1" x14ac:dyDescent="0.2">
      <c r="D5937" s="803"/>
      <c r="E5937" s="804"/>
      <c r="F5937" s="502"/>
      <c r="G5937" s="502"/>
      <c r="H5937" s="502"/>
    </row>
    <row r="5938" spans="4:8" s="5" customFormat="1" x14ac:dyDescent="0.2">
      <c r="D5938" s="803"/>
      <c r="E5938" s="804"/>
      <c r="F5938" s="502"/>
      <c r="G5938" s="502"/>
      <c r="H5938" s="502"/>
    </row>
    <row r="5939" spans="4:8" s="5" customFormat="1" x14ac:dyDescent="0.2">
      <c r="D5939" s="803"/>
      <c r="E5939" s="804"/>
      <c r="F5939" s="502"/>
      <c r="G5939" s="502"/>
      <c r="H5939" s="502"/>
    </row>
    <row r="5940" spans="4:8" s="5" customFormat="1" x14ac:dyDescent="0.2">
      <c r="D5940" s="803"/>
      <c r="E5940" s="804"/>
      <c r="F5940" s="502"/>
      <c r="G5940" s="502"/>
      <c r="H5940" s="502"/>
    </row>
    <row r="5941" spans="4:8" s="5" customFormat="1" x14ac:dyDescent="0.2">
      <c r="D5941" s="803"/>
      <c r="E5941" s="804"/>
      <c r="F5941" s="502"/>
      <c r="G5941" s="502"/>
      <c r="H5941" s="502"/>
    </row>
    <row r="5942" spans="4:8" s="5" customFormat="1" x14ac:dyDescent="0.2">
      <c r="D5942" s="803"/>
      <c r="E5942" s="804"/>
      <c r="F5942" s="502"/>
      <c r="G5942" s="502"/>
      <c r="H5942" s="502"/>
    </row>
    <row r="5943" spans="4:8" s="5" customFormat="1" x14ac:dyDescent="0.2">
      <c r="D5943" s="803"/>
      <c r="E5943" s="804"/>
      <c r="F5943" s="502"/>
      <c r="G5943" s="502"/>
      <c r="H5943" s="502"/>
    </row>
    <row r="5944" spans="4:8" s="5" customFormat="1" x14ac:dyDescent="0.2">
      <c r="D5944" s="803"/>
      <c r="E5944" s="804"/>
      <c r="F5944" s="502"/>
      <c r="G5944" s="502"/>
      <c r="H5944" s="502"/>
    </row>
    <row r="5945" spans="4:8" s="5" customFormat="1" x14ac:dyDescent="0.2">
      <c r="D5945" s="803"/>
      <c r="E5945" s="804"/>
      <c r="F5945" s="502"/>
      <c r="G5945" s="502"/>
      <c r="H5945" s="502"/>
    </row>
    <row r="5946" spans="4:8" s="5" customFormat="1" x14ac:dyDescent="0.2">
      <c r="D5946" s="803"/>
      <c r="E5946" s="804"/>
      <c r="F5946" s="502"/>
      <c r="G5946" s="502"/>
      <c r="H5946" s="502"/>
    </row>
    <row r="5947" spans="4:8" s="5" customFormat="1" x14ac:dyDescent="0.2">
      <c r="D5947" s="803"/>
      <c r="E5947" s="804"/>
      <c r="F5947" s="502"/>
      <c r="G5947" s="502"/>
      <c r="H5947" s="502"/>
    </row>
    <row r="5948" spans="4:8" s="5" customFormat="1" x14ac:dyDescent="0.2">
      <c r="D5948" s="803"/>
      <c r="E5948" s="804"/>
      <c r="F5948" s="502"/>
      <c r="G5948" s="502"/>
      <c r="H5948" s="502"/>
    </row>
    <row r="5949" spans="4:8" s="5" customFormat="1" x14ac:dyDescent="0.2">
      <c r="D5949" s="803"/>
      <c r="E5949" s="804"/>
      <c r="F5949" s="502"/>
      <c r="G5949" s="502"/>
      <c r="H5949" s="502"/>
    </row>
    <row r="5950" spans="4:8" s="5" customFormat="1" x14ac:dyDescent="0.2">
      <c r="D5950" s="803"/>
      <c r="E5950" s="804"/>
      <c r="F5950" s="502"/>
      <c r="G5950" s="502"/>
      <c r="H5950" s="502"/>
    </row>
    <row r="5951" spans="4:8" s="5" customFormat="1" x14ac:dyDescent="0.2">
      <c r="D5951" s="803"/>
      <c r="E5951" s="804"/>
      <c r="F5951" s="502"/>
      <c r="G5951" s="502"/>
      <c r="H5951" s="502"/>
    </row>
    <row r="5952" spans="4:8" s="5" customFormat="1" x14ac:dyDescent="0.2">
      <c r="D5952" s="803"/>
      <c r="E5952" s="804"/>
      <c r="F5952" s="502"/>
      <c r="G5952" s="502"/>
      <c r="H5952" s="502"/>
    </row>
    <row r="5953" spans="4:8" s="5" customFormat="1" x14ac:dyDescent="0.2">
      <c r="D5953" s="803"/>
      <c r="E5953" s="804"/>
      <c r="F5953" s="502"/>
      <c r="G5953" s="502"/>
      <c r="H5953" s="502"/>
    </row>
    <row r="5954" spans="4:8" s="5" customFormat="1" x14ac:dyDescent="0.2">
      <c r="D5954" s="803"/>
      <c r="E5954" s="804"/>
      <c r="F5954" s="502"/>
      <c r="G5954" s="502"/>
      <c r="H5954" s="502"/>
    </row>
    <row r="5955" spans="4:8" s="5" customFormat="1" x14ac:dyDescent="0.2">
      <c r="D5955" s="803"/>
      <c r="E5955" s="804"/>
      <c r="F5955" s="502"/>
      <c r="G5955" s="502"/>
      <c r="H5955" s="502"/>
    </row>
    <row r="5956" spans="4:8" s="5" customFormat="1" x14ac:dyDescent="0.2">
      <c r="D5956" s="803"/>
      <c r="E5956" s="804"/>
      <c r="F5956" s="502"/>
      <c r="G5956" s="502"/>
      <c r="H5956" s="502"/>
    </row>
    <row r="5957" spans="4:8" s="5" customFormat="1" x14ac:dyDescent="0.2">
      <c r="D5957" s="803"/>
      <c r="E5957" s="804"/>
      <c r="F5957" s="502"/>
      <c r="G5957" s="502"/>
      <c r="H5957" s="502"/>
    </row>
    <row r="5958" spans="4:8" s="5" customFormat="1" x14ac:dyDescent="0.2">
      <c r="D5958" s="803"/>
      <c r="E5958" s="804"/>
      <c r="F5958" s="502"/>
      <c r="G5958" s="502"/>
      <c r="H5958" s="502"/>
    </row>
    <row r="5959" spans="4:8" s="5" customFormat="1" x14ac:dyDescent="0.2">
      <c r="D5959" s="803"/>
      <c r="E5959" s="804"/>
      <c r="F5959" s="502"/>
      <c r="G5959" s="502"/>
      <c r="H5959" s="502"/>
    </row>
    <row r="5960" spans="4:8" s="5" customFormat="1" x14ac:dyDescent="0.2">
      <c r="D5960" s="803"/>
      <c r="E5960" s="804"/>
      <c r="F5960" s="502"/>
      <c r="G5960" s="502"/>
      <c r="H5960" s="502"/>
    </row>
    <row r="5961" spans="4:8" s="5" customFormat="1" x14ac:dyDescent="0.2">
      <c r="D5961" s="803"/>
      <c r="E5961" s="804"/>
      <c r="F5961" s="502"/>
      <c r="G5961" s="502"/>
      <c r="H5961" s="502"/>
    </row>
    <row r="5962" spans="4:8" s="5" customFormat="1" x14ac:dyDescent="0.2">
      <c r="D5962" s="803"/>
      <c r="E5962" s="804"/>
      <c r="F5962" s="502"/>
      <c r="G5962" s="502"/>
      <c r="H5962" s="502"/>
    </row>
    <row r="5963" spans="4:8" s="5" customFormat="1" x14ac:dyDescent="0.2">
      <c r="D5963" s="803"/>
      <c r="E5963" s="804"/>
      <c r="F5963" s="502"/>
      <c r="G5963" s="502"/>
      <c r="H5963" s="502"/>
    </row>
    <row r="5964" spans="4:8" s="5" customFormat="1" x14ac:dyDescent="0.2">
      <c r="D5964" s="803"/>
      <c r="E5964" s="804"/>
      <c r="F5964" s="502"/>
      <c r="G5964" s="502"/>
      <c r="H5964" s="502"/>
    </row>
    <row r="5965" spans="4:8" s="5" customFormat="1" x14ac:dyDescent="0.2">
      <c r="D5965" s="803"/>
      <c r="E5965" s="804"/>
      <c r="F5965" s="502"/>
      <c r="G5965" s="502"/>
      <c r="H5965" s="502"/>
    </row>
    <row r="5966" spans="4:8" s="5" customFormat="1" x14ac:dyDescent="0.2">
      <c r="D5966" s="803"/>
      <c r="E5966" s="804"/>
      <c r="F5966" s="502"/>
      <c r="G5966" s="502"/>
      <c r="H5966" s="502"/>
    </row>
    <row r="5967" spans="4:8" s="5" customFormat="1" x14ac:dyDescent="0.2">
      <c r="D5967" s="803"/>
      <c r="E5967" s="804"/>
      <c r="F5967" s="502"/>
      <c r="G5967" s="502"/>
      <c r="H5967" s="502"/>
    </row>
    <row r="5968" spans="4:8" s="5" customFormat="1" x14ac:dyDescent="0.2">
      <c r="D5968" s="803"/>
      <c r="E5968" s="804"/>
      <c r="F5968" s="502"/>
      <c r="G5968" s="502"/>
      <c r="H5968" s="502"/>
    </row>
    <row r="5969" spans="4:8" s="5" customFormat="1" x14ac:dyDescent="0.2">
      <c r="D5969" s="803"/>
      <c r="E5969" s="804"/>
      <c r="F5969" s="502"/>
      <c r="G5969" s="502"/>
      <c r="H5969" s="502"/>
    </row>
    <row r="5970" spans="4:8" s="5" customFormat="1" x14ac:dyDescent="0.2">
      <c r="D5970" s="803"/>
      <c r="E5970" s="804"/>
      <c r="F5970" s="502"/>
      <c r="G5970" s="502"/>
      <c r="H5970" s="502"/>
    </row>
    <row r="5971" spans="4:8" s="5" customFormat="1" x14ac:dyDescent="0.2">
      <c r="D5971" s="803"/>
      <c r="E5971" s="804"/>
      <c r="F5971" s="502"/>
      <c r="G5971" s="502"/>
      <c r="H5971" s="502"/>
    </row>
    <row r="5972" spans="4:8" s="5" customFormat="1" x14ac:dyDescent="0.2">
      <c r="D5972" s="803"/>
      <c r="E5972" s="804"/>
      <c r="F5972" s="502"/>
      <c r="G5972" s="502"/>
      <c r="H5972" s="502"/>
    </row>
    <row r="5973" spans="4:8" s="5" customFormat="1" x14ac:dyDescent="0.2">
      <c r="D5973" s="803"/>
      <c r="E5973" s="804"/>
      <c r="F5973" s="502"/>
      <c r="G5973" s="502"/>
      <c r="H5973" s="502"/>
    </row>
    <row r="5974" spans="4:8" s="5" customFormat="1" x14ac:dyDescent="0.2">
      <c r="D5974" s="803"/>
      <c r="E5974" s="804"/>
      <c r="F5974" s="502"/>
      <c r="G5974" s="502"/>
      <c r="H5974" s="502"/>
    </row>
    <row r="5975" spans="4:8" s="5" customFormat="1" x14ac:dyDescent="0.2">
      <c r="D5975" s="803"/>
      <c r="E5975" s="804"/>
      <c r="F5975" s="502"/>
      <c r="G5975" s="502"/>
      <c r="H5975" s="502"/>
    </row>
    <row r="5976" spans="4:8" s="5" customFormat="1" x14ac:dyDescent="0.2">
      <c r="D5976" s="803"/>
      <c r="E5976" s="804"/>
      <c r="F5976" s="502"/>
      <c r="G5976" s="502"/>
      <c r="H5976" s="502"/>
    </row>
    <row r="5977" spans="4:8" s="5" customFormat="1" x14ac:dyDescent="0.2">
      <c r="D5977" s="803"/>
      <c r="E5977" s="804"/>
      <c r="F5977" s="502"/>
      <c r="G5977" s="502"/>
      <c r="H5977" s="502"/>
    </row>
    <row r="5978" spans="4:8" s="5" customFormat="1" x14ac:dyDescent="0.2">
      <c r="D5978" s="803"/>
      <c r="E5978" s="804"/>
      <c r="F5978" s="502"/>
      <c r="G5978" s="502"/>
      <c r="H5978" s="502"/>
    </row>
    <row r="5979" spans="4:8" s="5" customFormat="1" x14ac:dyDescent="0.2">
      <c r="D5979" s="803"/>
      <c r="E5979" s="804"/>
      <c r="F5979" s="502"/>
      <c r="G5979" s="502"/>
      <c r="H5979" s="502"/>
    </row>
    <row r="5980" spans="4:8" s="5" customFormat="1" x14ac:dyDescent="0.2">
      <c r="D5980" s="803"/>
      <c r="E5980" s="804"/>
      <c r="F5980" s="502"/>
      <c r="G5980" s="502"/>
      <c r="H5980" s="502"/>
    </row>
    <row r="5981" spans="4:8" s="5" customFormat="1" x14ac:dyDescent="0.2">
      <c r="D5981" s="803"/>
      <c r="E5981" s="804"/>
      <c r="F5981" s="502"/>
      <c r="G5981" s="502"/>
      <c r="H5981" s="502"/>
    </row>
    <row r="5982" spans="4:8" s="5" customFormat="1" x14ac:dyDescent="0.2">
      <c r="D5982" s="803"/>
      <c r="E5982" s="804"/>
      <c r="F5982" s="502"/>
      <c r="G5982" s="502"/>
      <c r="H5982" s="502"/>
    </row>
    <row r="5983" spans="4:8" s="5" customFormat="1" x14ac:dyDescent="0.2">
      <c r="D5983" s="803"/>
      <c r="E5983" s="804"/>
      <c r="F5983" s="502"/>
      <c r="G5983" s="502"/>
      <c r="H5983" s="502"/>
    </row>
    <row r="5984" spans="4:8" s="5" customFormat="1" x14ac:dyDescent="0.2">
      <c r="D5984" s="803"/>
      <c r="E5984" s="804"/>
      <c r="F5984" s="502"/>
      <c r="G5984" s="502"/>
      <c r="H5984" s="502"/>
    </row>
    <row r="5985" spans="4:8" s="5" customFormat="1" x14ac:dyDescent="0.2">
      <c r="D5985" s="803"/>
      <c r="E5985" s="804"/>
      <c r="F5985" s="502"/>
      <c r="G5985" s="502"/>
      <c r="H5985" s="502"/>
    </row>
    <row r="5986" spans="4:8" s="5" customFormat="1" x14ac:dyDescent="0.2">
      <c r="D5986" s="803"/>
      <c r="E5986" s="804"/>
      <c r="F5986" s="502"/>
      <c r="G5986" s="502"/>
      <c r="H5986" s="502"/>
    </row>
    <row r="5987" spans="4:8" s="5" customFormat="1" x14ac:dyDescent="0.2">
      <c r="D5987" s="803"/>
      <c r="E5987" s="804"/>
      <c r="F5987" s="502"/>
      <c r="G5987" s="502"/>
      <c r="H5987" s="502"/>
    </row>
    <row r="5988" spans="4:8" s="5" customFormat="1" x14ac:dyDescent="0.2">
      <c r="D5988" s="803"/>
      <c r="E5988" s="804"/>
      <c r="F5988" s="502"/>
      <c r="G5988" s="502"/>
      <c r="H5988" s="502"/>
    </row>
    <row r="5989" spans="4:8" s="5" customFormat="1" x14ac:dyDescent="0.2">
      <c r="D5989" s="803"/>
      <c r="E5989" s="804"/>
      <c r="F5989" s="502"/>
      <c r="G5989" s="502"/>
      <c r="H5989" s="502"/>
    </row>
    <row r="5990" spans="4:8" s="5" customFormat="1" x14ac:dyDescent="0.2">
      <c r="D5990" s="803"/>
      <c r="E5990" s="804"/>
      <c r="F5990" s="502"/>
      <c r="G5990" s="502"/>
      <c r="H5990" s="502"/>
    </row>
    <row r="5991" spans="4:8" s="5" customFormat="1" x14ac:dyDescent="0.2">
      <c r="D5991" s="803"/>
      <c r="E5991" s="804"/>
      <c r="F5991" s="502"/>
      <c r="G5991" s="502"/>
      <c r="H5991" s="502"/>
    </row>
    <row r="5992" spans="4:8" s="5" customFormat="1" x14ac:dyDescent="0.2">
      <c r="D5992" s="803"/>
      <c r="E5992" s="804"/>
      <c r="F5992" s="502"/>
      <c r="G5992" s="502"/>
      <c r="H5992" s="502"/>
    </row>
    <row r="5993" spans="4:8" s="5" customFormat="1" x14ac:dyDescent="0.2">
      <c r="D5993" s="803"/>
      <c r="E5993" s="804"/>
      <c r="F5993" s="502"/>
      <c r="G5993" s="502"/>
      <c r="H5993" s="502"/>
    </row>
    <row r="5994" spans="4:8" s="5" customFormat="1" x14ac:dyDescent="0.2">
      <c r="D5994" s="803"/>
      <c r="E5994" s="804"/>
      <c r="F5994" s="502"/>
      <c r="G5994" s="502"/>
      <c r="H5994" s="502"/>
    </row>
    <row r="5995" spans="4:8" s="5" customFormat="1" x14ac:dyDescent="0.2">
      <c r="D5995" s="803"/>
      <c r="E5995" s="804"/>
      <c r="F5995" s="502"/>
      <c r="G5995" s="502"/>
      <c r="H5995" s="502"/>
    </row>
    <row r="5996" spans="4:8" s="5" customFormat="1" x14ac:dyDescent="0.2">
      <c r="D5996" s="803"/>
      <c r="E5996" s="804"/>
      <c r="F5996" s="502"/>
      <c r="G5996" s="502"/>
      <c r="H5996" s="502"/>
    </row>
    <row r="5997" spans="4:8" s="5" customFormat="1" x14ac:dyDescent="0.2">
      <c r="D5997" s="803"/>
      <c r="E5997" s="804"/>
      <c r="F5997" s="502"/>
      <c r="G5997" s="502"/>
      <c r="H5997" s="502"/>
    </row>
    <row r="5998" spans="4:8" s="5" customFormat="1" x14ac:dyDescent="0.2">
      <c r="D5998" s="803"/>
      <c r="E5998" s="804"/>
      <c r="F5998" s="502"/>
      <c r="G5998" s="502"/>
      <c r="H5998" s="502"/>
    </row>
    <row r="5999" spans="4:8" s="5" customFormat="1" x14ac:dyDescent="0.2">
      <c r="D5999" s="803"/>
      <c r="E5999" s="804"/>
      <c r="F5999" s="502"/>
      <c r="G5999" s="502"/>
      <c r="H5999" s="502"/>
    </row>
    <row r="6000" spans="4:8" s="5" customFormat="1" x14ac:dyDescent="0.2">
      <c r="D6000" s="803"/>
      <c r="E6000" s="804"/>
      <c r="F6000" s="502"/>
      <c r="G6000" s="502"/>
      <c r="H6000" s="502"/>
    </row>
    <row r="6001" spans="4:8" s="5" customFormat="1" x14ac:dyDescent="0.2">
      <c r="D6001" s="803"/>
      <c r="E6001" s="804"/>
      <c r="F6001" s="502"/>
      <c r="G6001" s="502"/>
      <c r="H6001" s="502"/>
    </row>
    <row r="6002" spans="4:8" s="5" customFormat="1" x14ac:dyDescent="0.2">
      <c r="D6002" s="803"/>
      <c r="E6002" s="804"/>
      <c r="F6002" s="502"/>
      <c r="G6002" s="502"/>
      <c r="H6002" s="502"/>
    </row>
    <row r="6003" spans="4:8" s="5" customFormat="1" x14ac:dyDescent="0.2">
      <c r="D6003" s="803"/>
      <c r="E6003" s="804"/>
      <c r="F6003" s="502"/>
      <c r="G6003" s="502"/>
      <c r="H6003" s="502"/>
    </row>
    <row r="6004" spans="4:8" s="5" customFormat="1" x14ac:dyDescent="0.2">
      <c r="D6004" s="803"/>
      <c r="E6004" s="804"/>
      <c r="F6004" s="502"/>
      <c r="G6004" s="502"/>
      <c r="H6004" s="502"/>
    </row>
    <row r="6005" spans="4:8" s="5" customFormat="1" x14ac:dyDescent="0.2">
      <c r="D6005" s="803"/>
      <c r="E6005" s="804"/>
      <c r="F6005" s="502"/>
      <c r="G6005" s="502"/>
      <c r="H6005" s="502"/>
    </row>
    <row r="6006" spans="4:8" s="5" customFormat="1" x14ac:dyDescent="0.2">
      <c r="D6006" s="803"/>
      <c r="E6006" s="804"/>
      <c r="F6006" s="502"/>
      <c r="G6006" s="502"/>
      <c r="H6006" s="502"/>
    </row>
    <row r="6007" spans="4:8" s="5" customFormat="1" x14ac:dyDescent="0.2">
      <c r="D6007" s="803"/>
      <c r="E6007" s="804"/>
      <c r="F6007" s="502"/>
      <c r="G6007" s="502"/>
      <c r="H6007" s="502"/>
    </row>
    <row r="6008" spans="4:8" s="5" customFormat="1" x14ac:dyDescent="0.2">
      <c r="D6008" s="803"/>
      <c r="E6008" s="804"/>
      <c r="F6008" s="502"/>
      <c r="G6008" s="502"/>
      <c r="H6008" s="502"/>
    </row>
    <row r="6009" spans="4:8" s="5" customFormat="1" x14ac:dyDescent="0.2">
      <c r="D6009" s="803"/>
      <c r="E6009" s="804"/>
      <c r="F6009" s="502"/>
      <c r="G6009" s="502"/>
      <c r="H6009" s="502"/>
    </row>
    <row r="6010" spans="4:8" s="5" customFormat="1" x14ac:dyDescent="0.2">
      <c r="D6010" s="803"/>
      <c r="E6010" s="804"/>
      <c r="F6010" s="502"/>
      <c r="G6010" s="502"/>
      <c r="H6010" s="502"/>
    </row>
    <row r="6011" spans="4:8" s="5" customFormat="1" x14ac:dyDescent="0.2">
      <c r="D6011" s="803"/>
      <c r="E6011" s="804"/>
      <c r="F6011" s="502"/>
      <c r="G6011" s="502"/>
      <c r="H6011" s="502"/>
    </row>
    <row r="6012" spans="4:8" s="5" customFormat="1" x14ac:dyDescent="0.2">
      <c r="D6012" s="803"/>
      <c r="E6012" s="804"/>
      <c r="F6012" s="502"/>
      <c r="G6012" s="502"/>
      <c r="H6012" s="502"/>
    </row>
    <row r="6013" spans="4:8" s="5" customFormat="1" x14ac:dyDescent="0.2">
      <c r="D6013" s="803"/>
      <c r="E6013" s="804"/>
      <c r="F6013" s="502"/>
      <c r="G6013" s="502"/>
      <c r="H6013" s="502"/>
    </row>
    <row r="6014" spans="4:8" s="5" customFormat="1" x14ac:dyDescent="0.2">
      <c r="D6014" s="803"/>
      <c r="E6014" s="804"/>
      <c r="F6014" s="502"/>
      <c r="G6014" s="502"/>
      <c r="H6014" s="502"/>
    </row>
    <row r="6015" spans="4:8" s="5" customFormat="1" x14ac:dyDescent="0.2">
      <c r="D6015" s="803"/>
      <c r="E6015" s="804"/>
      <c r="F6015" s="502"/>
      <c r="G6015" s="502"/>
      <c r="H6015" s="502"/>
    </row>
    <row r="6016" spans="4:8" s="5" customFormat="1" x14ac:dyDescent="0.2">
      <c r="D6016" s="803"/>
      <c r="E6016" s="804"/>
      <c r="F6016" s="502"/>
      <c r="G6016" s="502"/>
      <c r="H6016" s="502"/>
    </row>
    <row r="6017" spans="4:8" s="5" customFormat="1" x14ac:dyDescent="0.2">
      <c r="D6017" s="803"/>
      <c r="E6017" s="804"/>
      <c r="F6017" s="502"/>
      <c r="G6017" s="502"/>
      <c r="H6017" s="502"/>
    </row>
    <row r="6018" spans="4:8" s="5" customFormat="1" x14ac:dyDescent="0.2">
      <c r="D6018" s="803"/>
      <c r="E6018" s="804"/>
      <c r="F6018" s="502"/>
      <c r="G6018" s="502"/>
      <c r="H6018" s="502"/>
    </row>
    <row r="6019" spans="4:8" s="5" customFormat="1" x14ac:dyDescent="0.2">
      <c r="D6019" s="803"/>
      <c r="E6019" s="804"/>
      <c r="F6019" s="502"/>
      <c r="G6019" s="502"/>
      <c r="H6019" s="502"/>
    </row>
    <row r="6020" spans="4:8" s="5" customFormat="1" x14ac:dyDescent="0.2">
      <c r="D6020" s="803"/>
      <c r="E6020" s="804"/>
      <c r="F6020" s="502"/>
      <c r="G6020" s="502"/>
      <c r="H6020" s="502"/>
    </row>
    <row r="6021" spans="4:8" s="5" customFormat="1" x14ac:dyDescent="0.2">
      <c r="D6021" s="803"/>
      <c r="E6021" s="804"/>
      <c r="F6021" s="502"/>
      <c r="G6021" s="502"/>
      <c r="H6021" s="502"/>
    </row>
    <row r="6022" spans="4:8" s="5" customFormat="1" x14ac:dyDescent="0.2">
      <c r="D6022" s="803"/>
      <c r="E6022" s="804"/>
      <c r="F6022" s="502"/>
      <c r="G6022" s="502"/>
      <c r="H6022" s="502"/>
    </row>
    <row r="6023" spans="4:8" s="5" customFormat="1" x14ac:dyDescent="0.2">
      <c r="D6023" s="803"/>
      <c r="E6023" s="804"/>
      <c r="F6023" s="502"/>
      <c r="G6023" s="502"/>
      <c r="H6023" s="502"/>
    </row>
    <row r="6024" spans="4:8" s="5" customFormat="1" x14ac:dyDescent="0.2">
      <c r="D6024" s="803"/>
      <c r="E6024" s="804"/>
      <c r="F6024" s="502"/>
      <c r="G6024" s="502"/>
      <c r="H6024" s="502"/>
    </row>
    <row r="6025" spans="4:8" s="5" customFormat="1" x14ac:dyDescent="0.2">
      <c r="D6025" s="803"/>
      <c r="E6025" s="804"/>
      <c r="F6025" s="502"/>
      <c r="G6025" s="502"/>
      <c r="H6025" s="502"/>
    </row>
    <row r="6026" spans="4:8" s="5" customFormat="1" x14ac:dyDescent="0.2">
      <c r="D6026" s="803"/>
      <c r="E6026" s="804"/>
      <c r="F6026" s="502"/>
      <c r="G6026" s="502"/>
      <c r="H6026" s="502"/>
    </row>
    <row r="6027" spans="4:8" s="5" customFormat="1" x14ac:dyDescent="0.2">
      <c r="D6027" s="803"/>
      <c r="E6027" s="804"/>
      <c r="F6027" s="502"/>
      <c r="G6027" s="502"/>
      <c r="H6027" s="502"/>
    </row>
    <row r="6028" spans="4:8" s="5" customFormat="1" x14ac:dyDescent="0.2">
      <c r="D6028" s="803"/>
      <c r="E6028" s="804"/>
      <c r="F6028" s="502"/>
      <c r="G6028" s="502"/>
      <c r="H6028" s="502"/>
    </row>
    <row r="6029" spans="4:8" s="5" customFormat="1" x14ac:dyDescent="0.2">
      <c r="D6029" s="803"/>
      <c r="E6029" s="804"/>
      <c r="F6029" s="502"/>
      <c r="G6029" s="502"/>
      <c r="H6029" s="502"/>
    </row>
    <row r="6030" spans="4:8" s="5" customFormat="1" x14ac:dyDescent="0.2">
      <c r="D6030" s="803"/>
      <c r="E6030" s="804"/>
      <c r="F6030" s="502"/>
      <c r="G6030" s="502"/>
      <c r="H6030" s="502"/>
    </row>
    <row r="6031" spans="4:8" s="5" customFormat="1" x14ac:dyDescent="0.2">
      <c r="D6031" s="803"/>
      <c r="E6031" s="804"/>
      <c r="F6031" s="502"/>
      <c r="G6031" s="502"/>
      <c r="H6031" s="502"/>
    </row>
    <row r="6032" spans="4:8" s="5" customFormat="1" x14ac:dyDescent="0.2">
      <c r="D6032" s="803"/>
      <c r="E6032" s="804"/>
      <c r="F6032" s="502"/>
      <c r="G6032" s="502"/>
      <c r="H6032" s="502"/>
    </row>
    <row r="6033" spans="4:8" s="5" customFormat="1" x14ac:dyDescent="0.2">
      <c r="D6033" s="803"/>
      <c r="E6033" s="804"/>
      <c r="F6033" s="502"/>
      <c r="G6033" s="502"/>
      <c r="H6033" s="502"/>
    </row>
    <row r="6034" spans="4:8" s="5" customFormat="1" x14ac:dyDescent="0.2">
      <c r="D6034" s="803"/>
      <c r="E6034" s="804"/>
      <c r="F6034" s="502"/>
      <c r="G6034" s="502"/>
      <c r="H6034" s="502"/>
    </row>
    <row r="6035" spans="4:8" s="5" customFormat="1" x14ac:dyDescent="0.2">
      <c r="D6035" s="803"/>
      <c r="E6035" s="804"/>
      <c r="F6035" s="502"/>
      <c r="G6035" s="502"/>
      <c r="H6035" s="502"/>
    </row>
    <row r="6036" spans="4:8" s="5" customFormat="1" x14ac:dyDescent="0.2">
      <c r="D6036" s="803"/>
      <c r="E6036" s="804"/>
      <c r="F6036" s="502"/>
      <c r="G6036" s="502"/>
      <c r="H6036" s="502"/>
    </row>
    <row r="6037" spans="4:8" s="5" customFormat="1" x14ac:dyDescent="0.2">
      <c r="D6037" s="803"/>
      <c r="E6037" s="804"/>
      <c r="F6037" s="502"/>
      <c r="G6037" s="502"/>
      <c r="H6037" s="502"/>
    </row>
    <row r="6038" spans="4:8" s="5" customFormat="1" x14ac:dyDescent="0.2">
      <c r="D6038" s="803"/>
      <c r="E6038" s="804"/>
      <c r="F6038" s="502"/>
      <c r="G6038" s="502"/>
      <c r="H6038" s="502"/>
    </row>
    <row r="6039" spans="4:8" s="5" customFormat="1" x14ac:dyDescent="0.2">
      <c r="D6039" s="803"/>
      <c r="E6039" s="804"/>
      <c r="F6039" s="502"/>
      <c r="G6039" s="502"/>
      <c r="H6039" s="502"/>
    </row>
    <row r="6040" spans="4:8" s="5" customFormat="1" x14ac:dyDescent="0.2">
      <c r="D6040" s="803"/>
      <c r="E6040" s="804"/>
      <c r="F6040" s="502"/>
      <c r="G6040" s="502"/>
      <c r="H6040" s="502"/>
    </row>
    <row r="6041" spans="4:8" s="5" customFormat="1" x14ac:dyDescent="0.2">
      <c r="D6041" s="803"/>
      <c r="E6041" s="804"/>
      <c r="F6041" s="502"/>
      <c r="G6041" s="502"/>
      <c r="H6041" s="502"/>
    </row>
    <row r="6042" spans="4:8" s="5" customFormat="1" x14ac:dyDescent="0.2">
      <c r="D6042" s="803"/>
      <c r="E6042" s="804"/>
      <c r="F6042" s="502"/>
      <c r="G6042" s="502"/>
      <c r="H6042" s="502"/>
    </row>
    <row r="6043" spans="4:8" s="5" customFormat="1" x14ac:dyDescent="0.2">
      <c r="D6043" s="803"/>
      <c r="E6043" s="804"/>
      <c r="F6043" s="502"/>
      <c r="G6043" s="502"/>
      <c r="H6043" s="502"/>
    </row>
    <row r="6044" spans="4:8" s="5" customFormat="1" x14ac:dyDescent="0.2">
      <c r="D6044" s="803"/>
      <c r="E6044" s="804"/>
      <c r="F6044" s="502"/>
      <c r="G6044" s="502"/>
      <c r="H6044" s="502"/>
    </row>
    <row r="6045" spans="4:8" s="5" customFormat="1" x14ac:dyDescent="0.2">
      <c r="D6045" s="803"/>
      <c r="E6045" s="804"/>
      <c r="F6045" s="502"/>
      <c r="G6045" s="502"/>
      <c r="H6045" s="502"/>
    </row>
    <row r="6046" spans="4:8" s="5" customFormat="1" x14ac:dyDescent="0.2">
      <c r="D6046" s="803"/>
      <c r="E6046" s="804"/>
      <c r="F6046" s="502"/>
      <c r="G6046" s="502"/>
      <c r="H6046" s="502"/>
    </row>
    <row r="6047" spans="4:8" s="5" customFormat="1" x14ac:dyDescent="0.2">
      <c r="D6047" s="803"/>
      <c r="E6047" s="804"/>
      <c r="F6047" s="502"/>
      <c r="G6047" s="502"/>
      <c r="H6047" s="502"/>
    </row>
    <row r="6048" spans="4:8" s="5" customFormat="1" x14ac:dyDescent="0.2">
      <c r="D6048" s="803"/>
      <c r="E6048" s="804"/>
      <c r="F6048" s="502"/>
      <c r="G6048" s="502"/>
      <c r="H6048" s="502"/>
    </row>
    <row r="6049" spans="4:8" s="5" customFormat="1" x14ac:dyDescent="0.2">
      <c r="D6049" s="803"/>
      <c r="E6049" s="804"/>
      <c r="F6049" s="502"/>
      <c r="G6049" s="502"/>
      <c r="H6049" s="502"/>
    </row>
    <row r="6050" spans="4:8" s="5" customFormat="1" x14ac:dyDescent="0.2">
      <c r="D6050" s="803"/>
      <c r="E6050" s="804"/>
      <c r="F6050" s="502"/>
      <c r="G6050" s="502"/>
      <c r="H6050" s="502"/>
    </row>
    <row r="6051" spans="4:8" s="5" customFormat="1" x14ac:dyDescent="0.2">
      <c r="D6051" s="803"/>
      <c r="E6051" s="804"/>
      <c r="F6051" s="502"/>
      <c r="G6051" s="502"/>
      <c r="H6051" s="502"/>
    </row>
    <row r="6052" spans="4:8" s="5" customFormat="1" x14ac:dyDescent="0.2">
      <c r="D6052" s="803"/>
      <c r="E6052" s="804"/>
      <c r="F6052" s="502"/>
      <c r="G6052" s="502"/>
      <c r="H6052" s="502"/>
    </row>
    <row r="6053" spans="4:8" s="5" customFormat="1" x14ac:dyDescent="0.2">
      <c r="D6053" s="803"/>
      <c r="E6053" s="804"/>
      <c r="F6053" s="502"/>
      <c r="G6053" s="502"/>
      <c r="H6053" s="502"/>
    </row>
    <row r="6054" spans="4:8" s="5" customFormat="1" x14ac:dyDescent="0.2">
      <c r="D6054" s="803"/>
      <c r="E6054" s="804"/>
      <c r="F6054" s="502"/>
      <c r="G6054" s="502"/>
      <c r="H6054" s="502"/>
    </row>
    <row r="6055" spans="4:8" s="5" customFormat="1" x14ac:dyDescent="0.2">
      <c r="D6055" s="803"/>
      <c r="E6055" s="804"/>
      <c r="F6055" s="502"/>
      <c r="G6055" s="502"/>
      <c r="H6055" s="502"/>
    </row>
    <row r="6056" spans="4:8" s="5" customFormat="1" x14ac:dyDescent="0.2">
      <c r="D6056" s="803"/>
      <c r="E6056" s="804"/>
      <c r="F6056" s="502"/>
      <c r="G6056" s="502"/>
      <c r="H6056" s="502"/>
    </row>
    <row r="6057" spans="4:8" s="5" customFormat="1" x14ac:dyDescent="0.2">
      <c r="D6057" s="803"/>
      <c r="E6057" s="804"/>
      <c r="F6057" s="502"/>
      <c r="G6057" s="502"/>
      <c r="H6057" s="502"/>
    </row>
    <row r="6058" spans="4:8" s="5" customFormat="1" x14ac:dyDescent="0.2">
      <c r="D6058" s="803"/>
      <c r="E6058" s="804"/>
      <c r="F6058" s="502"/>
      <c r="G6058" s="502"/>
      <c r="H6058" s="502"/>
    </row>
    <row r="6059" spans="4:8" s="5" customFormat="1" x14ac:dyDescent="0.2">
      <c r="D6059" s="803"/>
      <c r="E6059" s="804"/>
      <c r="F6059" s="502"/>
      <c r="G6059" s="502"/>
      <c r="H6059" s="502"/>
    </row>
    <row r="6060" spans="4:8" s="5" customFormat="1" x14ac:dyDescent="0.2">
      <c r="D6060" s="803"/>
      <c r="E6060" s="804"/>
      <c r="F6060" s="502"/>
      <c r="G6060" s="502"/>
      <c r="H6060" s="502"/>
    </row>
    <row r="6061" spans="4:8" s="5" customFormat="1" x14ac:dyDescent="0.2">
      <c r="D6061" s="803"/>
      <c r="E6061" s="804"/>
      <c r="F6061" s="502"/>
      <c r="G6061" s="502"/>
      <c r="H6061" s="502"/>
    </row>
    <row r="6062" spans="4:8" s="5" customFormat="1" x14ac:dyDescent="0.2">
      <c r="D6062" s="803"/>
      <c r="E6062" s="804"/>
      <c r="F6062" s="502"/>
      <c r="G6062" s="502"/>
      <c r="H6062" s="502"/>
    </row>
    <row r="6063" spans="4:8" s="5" customFormat="1" x14ac:dyDescent="0.2">
      <c r="D6063" s="803"/>
      <c r="E6063" s="804"/>
      <c r="F6063" s="502"/>
      <c r="G6063" s="502"/>
      <c r="H6063" s="502"/>
    </row>
    <row r="6064" spans="4:8" s="5" customFormat="1" x14ac:dyDescent="0.2">
      <c r="D6064" s="803"/>
      <c r="E6064" s="804"/>
      <c r="F6064" s="502"/>
      <c r="G6064" s="502"/>
      <c r="H6064" s="502"/>
    </row>
    <row r="6065" spans="4:8" s="5" customFormat="1" x14ac:dyDescent="0.2">
      <c r="D6065" s="803"/>
      <c r="E6065" s="804"/>
      <c r="F6065" s="502"/>
      <c r="G6065" s="502"/>
      <c r="H6065" s="502"/>
    </row>
    <row r="6066" spans="4:8" s="5" customFormat="1" x14ac:dyDescent="0.2">
      <c r="D6066" s="803"/>
      <c r="E6066" s="804"/>
      <c r="F6066" s="502"/>
      <c r="G6066" s="502"/>
      <c r="H6066" s="502"/>
    </row>
    <row r="6067" spans="4:8" s="5" customFormat="1" x14ac:dyDescent="0.2">
      <c r="D6067" s="803"/>
      <c r="E6067" s="804"/>
      <c r="F6067" s="502"/>
      <c r="G6067" s="502"/>
      <c r="H6067" s="502"/>
    </row>
    <row r="6068" spans="4:8" s="5" customFormat="1" x14ac:dyDescent="0.2">
      <c r="D6068" s="803"/>
      <c r="E6068" s="804"/>
      <c r="F6068" s="502"/>
      <c r="G6068" s="502"/>
      <c r="H6068" s="502"/>
    </row>
    <row r="6069" spans="4:8" s="5" customFormat="1" x14ac:dyDescent="0.2">
      <c r="D6069" s="803"/>
      <c r="E6069" s="804"/>
      <c r="F6069" s="502"/>
      <c r="G6069" s="502"/>
      <c r="H6069" s="502"/>
    </row>
    <row r="6070" spans="4:8" s="5" customFormat="1" x14ac:dyDescent="0.2">
      <c r="D6070" s="803"/>
      <c r="E6070" s="804"/>
      <c r="F6070" s="502"/>
      <c r="G6070" s="502"/>
      <c r="H6070" s="502"/>
    </row>
    <row r="6071" spans="4:8" s="5" customFormat="1" x14ac:dyDescent="0.2">
      <c r="D6071" s="803"/>
      <c r="E6071" s="804"/>
      <c r="F6071" s="502"/>
      <c r="G6071" s="502"/>
      <c r="H6071" s="502"/>
    </row>
    <row r="6072" spans="4:8" s="5" customFormat="1" x14ac:dyDescent="0.2">
      <c r="D6072" s="803"/>
      <c r="E6072" s="804"/>
      <c r="F6072" s="502"/>
      <c r="G6072" s="502"/>
      <c r="H6072" s="502"/>
    </row>
    <row r="6073" spans="4:8" s="5" customFormat="1" x14ac:dyDescent="0.2">
      <c r="D6073" s="803"/>
      <c r="E6073" s="804"/>
      <c r="F6073" s="502"/>
      <c r="G6073" s="502"/>
      <c r="H6073" s="502"/>
    </row>
    <row r="6074" spans="4:8" s="5" customFormat="1" x14ac:dyDescent="0.2">
      <c r="D6074" s="803"/>
      <c r="E6074" s="804"/>
      <c r="F6074" s="502"/>
      <c r="G6074" s="502"/>
      <c r="H6074" s="502"/>
    </row>
    <row r="6075" spans="4:8" s="5" customFormat="1" x14ac:dyDescent="0.2">
      <c r="D6075" s="803"/>
      <c r="E6075" s="804"/>
      <c r="F6075" s="502"/>
      <c r="G6075" s="502"/>
      <c r="H6075" s="502"/>
    </row>
    <row r="6076" spans="4:8" s="5" customFormat="1" x14ac:dyDescent="0.2">
      <c r="D6076" s="803"/>
      <c r="E6076" s="804"/>
      <c r="F6076" s="502"/>
      <c r="G6076" s="502"/>
      <c r="H6076" s="502"/>
    </row>
    <row r="6077" spans="4:8" s="5" customFormat="1" x14ac:dyDescent="0.2">
      <c r="D6077" s="803"/>
      <c r="E6077" s="804"/>
      <c r="F6077" s="502"/>
      <c r="G6077" s="502"/>
      <c r="H6077" s="502"/>
    </row>
    <row r="6078" spans="4:8" s="5" customFormat="1" x14ac:dyDescent="0.2">
      <c r="D6078" s="803"/>
      <c r="E6078" s="804"/>
      <c r="F6078" s="502"/>
      <c r="G6078" s="502"/>
      <c r="H6078" s="502"/>
    </row>
    <row r="6079" spans="4:8" s="5" customFormat="1" x14ac:dyDescent="0.2">
      <c r="D6079" s="803"/>
      <c r="E6079" s="804"/>
      <c r="F6079" s="502"/>
      <c r="G6079" s="502"/>
      <c r="H6079" s="502"/>
    </row>
    <row r="6080" spans="4:8" s="5" customFormat="1" x14ac:dyDescent="0.2">
      <c r="D6080" s="803"/>
      <c r="E6080" s="804"/>
      <c r="F6080" s="502"/>
      <c r="G6080" s="502"/>
      <c r="H6080" s="502"/>
    </row>
    <row r="6081" spans="4:8" s="5" customFormat="1" x14ac:dyDescent="0.2">
      <c r="D6081" s="803"/>
      <c r="E6081" s="804"/>
      <c r="F6081" s="502"/>
      <c r="G6081" s="502"/>
      <c r="H6081" s="502"/>
    </row>
    <row r="6082" spans="4:8" s="5" customFormat="1" x14ac:dyDescent="0.2">
      <c r="D6082" s="803"/>
      <c r="E6082" s="804"/>
      <c r="F6082" s="502"/>
      <c r="G6082" s="502"/>
      <c r="H6082" s="502"/>
    </row>
    <row r="6083" spans="4:8" s="5" customFormat="1" x14ac:dyDescent="0.2">
      <c r="D6083" s="803"/>
      <c r="E6083" s="804"/>
      <c r="F6083" s="502"/>
      <c r="G6083" s="502"/>
      <c r="H6083" s="502"/>
    </row>
    <row r="6084" spans="4:8" s="5" customFormat="1" x14ac:dyDescent="0.2">
      <c r="D6084" s="803"/>
      <c r="E6084" s="804"/>
      <c r="F6084" s="502"/>
      <c r="G6084" s="502"/>
      <c r="H6084" s="502"/>
    </row>
    <row r="6085" spans="4:8" s="5" customFormat="1" x14ac:dyDescent="0.2">
      <c r="D6085" s="803"/>
      <c r="E6085" s="804"/>
      <c r="F6085" s="502"/>
      <c r="G6085" s="502"/>
      <c r="H6085" s="502"/>
    </row>
    <row r="6086" spans="4:8" s="5" customFormat="1" x14ac:dyDescent="0.2">
      <c r="D6086" s="803"/>
      <c r="E6086" s="804"/>
      <c r="F6086" s="502"/>
      <c r="G6086" s="502"/>
      <c r="H6086" s="502"/>
    </row>
    <row r="6087" spans="4:8" s="5" customFormat="1" x14ac:dyDescent="0.2">
      <c r="D6087" s="803"/>
      <c r="E6087" s="804"/>
      <c r="F6087" s="502"/>
      <c r="G6087" s="502"/>
      <c r="H6087" s="502"/>
    </row>
    <row r="6088" spans="4:8" s="5" customFormat="1" x14ac:dyDescent="0.2">
      <c r="D6088" s="803"/>
      <c r="E6088" s="804"/>
      <c r="F6088" s="502"/>
      <c r="G6088" s="502"/>
      <c r="H6088" s="502"/>
    </row>
    <row r="6089" spans="4:8" s="5" customFormat="1" x14ac:dyDescent="0.2">
      <c r="D6089" s="803"/>
      <c r="E6089" s="804"/>
      <c r="F6089" s="502"/>
      <c r="G6089" s="502"/>
      <c r="H6089" s="502"/>
    </row>
    <row r="6090" spans="4:8" s="5" customFormat="1" x14ac:dyDescent="0.2">
      <c r="D6090" s="803"/>
      <c r="E6090" s="804"/>
      <c r="F6090" s="502"/>
      <c r="G6090" s="502"/>
      <c r="H6090" s="502"/>
    </row>
    <row r="6091" spans="4:8" s="5" customFormat="1" x14ac:dyDescent="0.2">
      <c r="D6091" s="803"/>
      <c r="E6091" s="804"/>
      <c r="F6091" s="502"/>
      <c r="G6091" s="502"/>
      <c r="H6091" s="502"/>
    </row>
    <row r="6092" spans="4:8" s="5" customFormat="1" x14ac:dyDescent="0.2">
      <c r="D6092" s="803"/>
      <c r="E6092" s="804"/>
      <c r="F6092" s="502"/>
      <c r="G6092" s="502"/>
      <c r="H6092" s="502"/>
    </row>
    <row r="6093" spans="4:8" s="5" customFormat="1" x14ac:dyDescent="0.2">
      <c r="D6093" s="803"/>
      <c r="E6093" s="804"/>
      <c r="F6093" s="502"/>
      <c r="G6093" s="502"/>
      <c r="H6093" s="502"/>
    </row>
    <row r="6094" spans="4:8" s="5" customFormat="1" x14ac:dyDescent="0.2">
      <c r="D6094" s="803"/>
      <c r="E6094" s="804"/>
      <c r="F6094" s="502"/>
      <c r="G6094" s="502"/>
      <c r="H6094" s="502"/>
    </row>
    <row r="6095" spans="4:8" s="5" customFormat="1" x14ac:dyDescent="0.2">
      <c r="D6095" s="803"/>
      <c r="E6095" s="804"/>
      <c r="F6095" s="502"/>
      <c r="G6095" s="502"/>
      <c r="H6095" s="502"/>
    </row>
    <row r="6096" spans="4:8" s="5" customFormat="1" x14ac:dyDescent="0.2">
      <c r="D6096" s="803"/>
      <c r="E6096" s="804"/>
      <c r="F6096" s="502"/>
      <c r="G6096" s="502"/>
      <c r="H6096" s="502"/>
    </row>
    <row r="6097" spans="4:8" s="5" customFormat="1" x14ac:dyDescent="0.2">
      <c r="D6097" s="803"/>
      <c r="E6097" s="804"/>
      <c r="F6097" s="502"/>
      <c r="G6097" s="502"/>
      <c r="H6097" s="502"/>
    </row>
    <row r="6098" spans="4:8" s="5" customFormat="1" x14ac:dyDescent="0.2">
      <c r="D6098" s="803"/>
      <c r="E6098" s="804"/>
      <c r="F6098" s="502"/>
      <c r="G6098" s="502"/>
      <c r="H6098" s="502"/>
    </row>
    <row r="6099" spans="4:8" s="5" customFormat="1" x14ac:dyDescent="0.2">
      <c r="D6099" s="803"/>
      <c r="E6099" s="804"/>
      <c r="F6099" s="502"/>
      <c r="G6099" s="502"/>
      <c r="H6099" s="502"/>
    </row>
    <row r="6100" spans="4:8" s="5" customFormat="1" x14ac:dyDescent="0.2">
      <c r="D6100" s="803"/>
      <c r="E6100" s="804"/>
      <c r="F6100" s="502"/>
      <c r="G6100" s="502"/>
      <c r="H6100" s="502"/>
    </row>
    <row r="6101" spans="4:8" s="5" customFormat="1" x14ac:dyDescent="0.2">
      <c r="D6101" s="803"/>
      <c r="E6101" s="804"/>
      <c r="F6101" s="502"/>
      <c r="G6101" s="502"/>
      <c r="H6101" s="502"/>
    </row>
    <row r="6102" spans="4:8" s="5" customFormat="1" x14ac:dyDescent="0.2">
      <c r="D6102" s="803"/>
      <c r="E6102" s="804"/>
      <c r="F6102" s="502"/>
      <c r="G6102" s="502"/>
      <c r="H6102" s="502"/>
    </row>
    <row r="6103" spans="4:8" s="5" customFormat="1" x14ac:dyDescent="0.2">
      <c r="D6103" s="803"/>
      <c r="E6103" s="804"/>
      <c r="F6103" s="502"/>
      <c r="G6103" s="502"/>
      <c r="H6103" s="502"/>
    </row>
    <row r="6104" spans="4:8" s="5" customFormat="1" x14ac:dyDescent="0.2">
      <c r="D6104" s="803"/>
      <c r="E6104" s="804"/>
      <c r="F6104" s="502"/>
      <c r="G6104" s="502"/>
      <c r="H6104" s="502"/>
    </row>
    <row r="6105" spans="4:8" s="5" customFormat="1" x14ac:dyDescent="0.2">
      <c r="D6105" s="803"/>
      <c r="E6105" s="804"/>
      <c r="F6105" s="502"/>
      <c r="G6105" s="502"/>
      <c r="H6105" s="502"/>
    </row>
    <row r="6106" spans="4:8" s="5" customFormat="1" x14ac:dyDescent="0.2">
      <c r="D6106" s="803"/>
      <c r="E6106" s="804"/>
      <c r="F6106" s="502"/>
      <c r="G6106" s="502"/>
      <c r="H6106" s="502"/>
    </row>
    <row r="6107" spans="4:8" s="5" customFormat="1" x14ac:dyDescent="0.2">
      <c r="D6107" s="803"/>
      <c r="E6107" s="804"/>
      <c r="F6107" s="502"/>
      <c r="G6107" s="502"/>
      <c r="H6107" s="502"/>
    </row>
    <row r="6108" spans="4:8" s="5" customFormat="1" x14ac:dyDescent="0.2">
      <c r="D6108" s="803"/>
      <c r="E6108" s="804"/>
      <c r="F6108" s="502"/>
      <c r="G6108" s="502"/>
      <c r="H6108" s="502"/>
    </row>
    <row r="6109" spans="4:8" s="5" customFormat="1" x14ac:dyDescent="0.2">
      <c r="D6109" s="803"/>
      <c r="E6109" s="804"/>
      <c r="F6109" s="502"/>
      <c r="G6109" s="502"/>
      <c r="H6109" s="502"/>
    </row>
    <row r="6110" spans="4:8" s="5" customFormat="1" x14ac:dyDescent="0.2">
      <c r="D6110" s="803"/>
      <c r="E6110" s="804"/>
      <c r="F6110" s="502"/>
      <c r="G6110" s="502"/>
      <c r="H6110" s="502"/>
    </row>
    <row r="6111" spans="4:8" s="5" customFormat="1" x14ac:dyDescent="0.2">
      <c r="D6111" s="803"/>
      <c r="E6111" s="804"/>
      <c r="F6111" s="502"/>
      <c r="G6111" s="502"/>
      <c r="H6111" s="502"/>
    </row>
    <row r="6112" spans="4:8" s="5" customFormat="1" x14ac:dyDescent="0.2">
      <c r="D6112" s="803"/>
      <c r="E6112" s="804"/>
      <c r="F6112" s="502"/>
      <c r="G6112" s="502"/>
      <c r="H6112" s="502"/>
    </row>
    <row r="6113" spans="4:8" s="5" customFormat="1" x14ac:dyDescent="0.2">
      <c r="D6113" s="803"/>
      <c r="E6113" s="804"/>
      <c r="F6113" s="502"/>
      <c r="G6113" s="502"/>
      <c r="H6113" s="502"/>
    </row>
    <row r="6114" spans="4:8" s="5" customFormat="1" x14ac:dyDescent="0.2">
      <c r="D6114" s="803"/>
      <c r="E6114" s="804"/>
      <c r="F6114" s="502"/>
      <c r="G6114" s="502"/>
      <c r="H6114" s="502"/>
    </row>
    <row r="6115" spans="4:8" s="5" customFormat="1" x14ac:dyDescent="0.2">
      <c r="D6115" s="803"/>
      <c r="E6115" s="804"/>
      <c r="F6115" s="502"/>
      <c r="G6115" s="502"/>
      <c r="H6115" s="502"/>
    </row>
    <row r="6116" spans="4:8" s="5" customFormat="1" x14ac:dyDescent="0.2">
      <c r="D6116" s="803"/>
      <c r="E6116" s="804"/>
      <c r="F6116" s="502"/>
      <c r="G6116" s="502"/>
      <c r="H6116" s="502"/>
    </row>
    <row r="6117" spans="4:8" s="5" customFormat="1" x14ac:dyDescent="0.2">
      <c r="D6117" s="803"/>
      <c r="E6117" s="804"/>
      <c r="F6117" s="502"/>
      <c r="G6117" s="502"/>
      <c r="H6117" s="502"/>
    </row>
    <row r="6118" spans="4:8" s="5" customFormat="1" x14ac:dyDescent="0.2">
      <c r="D6118" s="803"/>
      <c r="E6118" s="804"/>
      <c r="F6118" s="502"/>
      <c r="G6118" s="502"/>
      <c r="H6118" s="502"/>
    </row>
    <row r="6119" spans="4:8" s="5" customFormat="1" x14ac:dyDescent="0.2">
      <c r="D6119" s="803"/>
      <c r="E6119" s="804"/>
      <c r="F6119" s="502"/>
      <c r="G6119" s="502"/>
      <c r="H6119" s="502"/>
    </row>
    <row r="6120" spans="4:8" s="5" customFormat="1" x14ac:dyDescent="0.2">
      <c r="D6120" s="803"/>
      <c r="E6120" s="804"/>
      <c r="F6120" s="502"/>
      <c r="G6120" s="502"/>
      <c r="H6120" s="502"/>
    </row>
    <row r="6121" spans="4:8" s="5" customFormat="1" x14ac:dyDescent="0.2">
      <c r="D6121" s="803"/>
      <c r="E6121" s="804"/>
      <c r="F6121" s="502"/>
      <c r="G6121" s="502"/>
      <c r="H6121" s="502"/>
    </row>
    <row r="6122" spans="4:8" s="5" customFormat="1" x14ac:dyDescent="0.2">
      <c r="D6122" s="803"/>
      <c r="E6122" s="804"/>
      <c r="F6122" s="502"/>
      <c r="G6122" s="502"/>
      <c r="H6122" s="502"/>
    </row>
    <row r="6123" spans="4:8" s="5" customFormat="1" x14ac:dyDescent="0.2">
      <c r="D6123" s="803"/>
      <c r="E6123" s="804"/>
      <c r="F6123" s="502"/>
      <c r="G6123" s="502"/>
      <c r="H6123" s="502"/>
    </row>
    <row r="6124" spans="4:8" s="5" customFormat="1" x14ac:dyDescent="0.2">
      <c r="D6124" s="803"/>
      <c r="E6124" s="804"/>
      <c r="F6124" s="502"/>
      <c r="G6124" s="502"/>
      <c r="H6124" s="502"/>
    </row>
    <row r="6125" spans="4:8" s="5" customFormat="1" x14ac:dyDescent="0.2">
      <c r="D6125" s="803"/>
      <c r="E6125" s="804"/>
      <c r="F6125" s="502"/>
      <c r="G6125" s="502"/>
      <c r="H6125" s="502"/>
    </row>
    <row r="6126" spans="4:8" s="5" customFormat="1" x14ac:dyDescent="0.2">
      <c r="D6126" s="803"/>
      <c r="E6126" s="804"/>
      <c r="F6126" s="502"/>
      <c r="G6126" s="502"/>
      <c r="H6126" s="502"/>
    </row>
    <row r="6127" spans="4:8" s="5" customFormat="1" x14ac:dyDescent="0.2">
      <c r="D6127" s="803"/>
      <c r="E6127" s="804"/>
      <c r="F6127" s="502"/>
      <c r="G6127" s="502"/>
      <c r="H6127" s="502"/>
    </row>
    <row r="6128" spans="4:8" s="5" customFormat="1" x14ac:dyDescent="0.2">
      <c r="D6128" s="803"/>
      <c r="E6128" s="804"/>
      <c r="F6128" s="502"/>
      <c r="G6128" s="502"/>
      <c r="H6128" s="502"/>
    </row>
    <row r="6129" spans="4:8" s="5" customFormat="1" x14ac:dyDescent="0.2">
      <c r="D6129" s="803"/>
      <c r="E6129" s="804"/>
      <c r="F6129" s="502"/>
      <c r="G6129" s="502"/>
      <c r="H6129" s="502"/>
    </row>
    <row r="6130" spans="4:8" s="5" customFormat="1" x14ac:dyDescent="0.2">
      <c r="D6130" s="803"/>
      <c r="E6130" s="804"/>
      <c r="F6130" s="502"/>
      <c r="G6130" s="502"/>
      <c r="H6130" s="502"/>
    </row>
    <row r="6131" spans="4:8" s="5" customFormat="1" x14ac:dyDescent="0.2">
      <c r="D6131" s="803"/>
      <c r="E6131" s="804"/>
      <c r="F6131" s="502"/>
      <c r="G6131" s="502"/>
      <c r="H6131" s="502"/>
    </row>
    <row r="6132" spans="4:8" s="5" customFormat="1" x14ac:dyDescent="0.2">
      <c r="D6132" s="803"/>
      <c r="E6132" s="804"/>
      <c r="F6132" s="502"/>
      <c r="G6132" s="502"/>
      <c r="H6132" s="502"/>
    </row>
    <row r="6133" spans="4:8" s="5" customFormat="1" x14ac:dyDescent="0.2">
      <c r="D6133" s="803"/>
      <c r="E6133" s="804"/>
      <c r="F6133" s="502"/>
      <c r="G6133" s="502"/>
      <c r="H6133" s="502"/>
    </row>
    <row r="6134" spans="4:8" s="5" customFormat="1" x14ac:dyDescent="0.2">
      <c r="D6134" s="803"/>
      <c r="E6134" s="804"/>
      <c r="F6134" s="502"/>
      <c r="G6134" s="502"/>
      <c r="H6134" s="502"/>
    </row>
    <row r="6135" spans="4:8" s="5" customFormat="1" x14ac:dyDescent="0.2">
      <c r="D6135" s="803"/>
      <c r="E6135" s="804"/>
      <c r="F6135" s="502"/>
      <c r="G6135" s="502"/>
      <c r="H6135" s="502"/>
    </row>
    <row r="6136" spans="4:8" s="5" customFormat="1" x14ac:dyDescent="0.2">
      <c r="D6136" s="803"/>
      <c r="E6136" s="804"/>
      <c r="F6136" s="502"/>
      <c r="G6136" s="502"/>
      <c r="H6136" s="502"/>
    </row>
    <row r="6137" spans="4:8" s="5" customFormat="1" x14ac:dyDescent="0.2">
      <c r="D6137" s="803"/>
      <c r="E6137" s="804"/>
      <c r="F6137" s="502"/>
      <c r="G6137" s="502"/>
      <c r="H6137" s="502"/>
    </row>
    <row r="6138" spans="4:8" s="5" customFormat="1" x14ac:dyDescent="0.2">
      <c r="D6138" s="803"/>
      <c r="E6138" s="804"/>
      <c r="F6138" s="502"/>
      <c r="G6138" s="502"/>
      <c r="H6138" s="502"/>
    </row>
    <row r="6139" spans="4:8" s="5" customFormat="1" x14ac:dyDescent="0.2">
      <c r="D6139" s="803"/>
      <c r="E6139" s="804"/>
      <c r="F6139" s="502"/>
      <c r="G6139" s="502"/>
      <c r="H6139" s="502"/>
    </row>
    <row r="6140" spans="4:8" s="5" customFormat="1" x14ac:dyDescent="0.2">
      <c r="D6140" s="803"/>
      <c r="E6140" s="804"/>
      <c r="F6140" s="502"/>
      <c r="G6140" s="502"/>
      <c r="H6140" s="502"/>
    </row>
    <row r="6141" spans="4:8" s="5" customFormat="1" x14ac:dyDescent="0.2">
      <c r="D6141" s="803"/>
      <c r="E6141" s="804"/>
      <c r="F6141" s="502"/>
      <c r="G6141" s="502"/>
      <c r="H6141" s="502"/>
    </row>
    <row r="6142" spans="4:8" s="5" customFormat="1" x14ac:dyDescent="0.2">
      <c r="D6142" s="803"/>
      <c r="E6142" s="804"/>
      <c r="F6142" s="502"/>
      <c r="G6142" s="502"/>
      <c r="H6142" s="502"/>
    </row>
    <row r="6143" spans="4:8" s="5" customFormat="1" x14ac:dyDescent="0.2">
      <c r="D6143" s="803"/>
      <c r="E6143" s="804"/>
      <c r="F6143" s="502"/>
      <c r="G6143" s="502"/>
      <c r="H6143" s="502"/>
    </row>
    <row r="6144" spans="4:8" s="5" customFormat="1" x14ac:dyDescent="0.2">
      <c r="D6144" s="803"/>
      <c r="E6144" s="804"/>
      <c r="F6144" s="502"/>
      <c r="G6144" s="502"/>
      <c r="H6144" s="502"/>
    </row>
    <row r="6145" spans="4:8" s="5" customFormat="1" x14ac:dyDescent="0.2">
      <c r="D6145" s="803"/>
      <c r="E6145" s="804"/>
      <c r="F6145" s="502"/>
      <c r="G6145" s="502"/>
      <c r="H6145" s="502"/>
    </row>
    <row r="6146" spans="4:8" s="5" customFormat="1" x14ac:dyDescent="0.2">
      <c r="D6146" s="803"/>
      <c r="E6146" s="804"/>
      <c r="F6146" s="502"/>
      <c r="G6146" s="502"/>
      <c r="H6146" s="502"/>
    </row>
    <row r="6147" spans="4:8" s="5" customFormat="1" x14ac:dyDescent="0.2">
      <c r="D6147" s="803"/>
      <c r="E6147" s="804"/>
      <c r="F6147" s="502"/>
      <c r="G6147" s="502"/>
      <c r="H6147" s="502"/>
    </row>
    <row r="6148" spans="4:8" s="5" customFormat="1" x14ac:dyDescent="0.2">
      <c r="D6148" s="803"/>
      <c r="E6148" s="804"/>
      <c r="F6148" s="502"/>
      <c r="G6148" s="502"/>
      <c r="H6148" s="502"/>
    </row>
    <row r="6149" spans="4:8" s="5" customFormat="1" x14ac:dyDescent="0.2">
      <c r="D6149" s="803"/>
      <c r="E6149" s="804"/>
      <c r="F6149" s="502"/>
      <c r="G6149" s="502"/>
      <c r="H6149" s="502"/>
    </row>
    <row r="6150" spans="4:8" s="5" customFormat="1" x14ac:dyDescent="0.2">
      <c r="D6150" s="803"/>
      <c r="E6150" s="804"/>
      <c r="F6150" s="502"/>
      <c r="G6150" s="502"/>
      <c r="H6150" s="502"/>
    </row>
    <row r="6151" spans="4:8" s="5" customFormat="1" x14ac:dyDescent="0.2">
      <c r="D6151" s="803"/>
      <c r="E6151" s="804"/>
      <c r="F6151" s="502"/>
      <c r="G6151" s="502"/>
      <c r="H6151" s="502"/>
    </row>
    <row r="6152" spans="4:8" s="5" customFormat="1" x14ac:dyDescent="0.2">
      <c r="D6152" s="803"/>
      <c r="E6152" s="804"/>
      <c r="F6152" s="502"/>
      <c r="G6152" s="502"/>
      <c r="H6152" s="502"/>
    </row>
    <row r="6153" spans="4:8" s="5" customFormat="1" x14ac:dyDescent="0.2">
      <c r="D6153" s="803"/>
      <c r="E6153" s="804"/>
      <c r="F6153" s="502"/>
      <c r="G6153" s="502"/>
      <c r="H6153" s="502"/>
    </row>
    <row r="6154" spans="4:8" s="5" customFormat="1" x14ac:dyDescent="0.2">
      <c r="D6154" s="803"/>
      <c r="E6154" s="804"/>
      <c r="F6154" s="502"/>
      <c r="G6154" s="502"/>
      <c r="H6154" s="502"/>
    </row>
    <row r="6155" spans="4:8" s="5" customFormat="1" x14ac:dyDescent="0.2">
      <c r="D6155" s="803"/>
      <c r="E6155" s="804"/>
      <c r="F6155" s="502"/>
      <c r="G6155" s="502"/>
      <c r="H6155" s="502"/>
    </row>
    <row r="6156" spans="4:8" s="5" customFormat="1" x14ac:dyDescent="0.2">
      <c r="D6156" s="803"/>
      <c r="E6156" s="804"/>
      <c r="F6156" s="502"/>
      <c r="G6156" s="502"/>
      <c r="H6156" s="502"/>
    </row>
    <row r="6157" spans="4:8" s="5" customFormat="1" x14ac:dyDescent="0.2">
      <c r="D6157" s="803"/>
      <c r="E6157" s="804"/>
      <c r="F6157" s="502"/>
      <c r="G6157" s="502"/>
      <c r="H6157" s="502"/>
    </row>
    <row r="6158" spans="4:8" s="5" customFormat="1" x14ac:dyDescent="0.2">
      <c r="D6158" s="803"/>
      <c r="E6158" s="804"/>
      <c r="F6158" s="502"/>
      <c r="G6158" s="502"/>
      <c r="H6158" s="502"/>
    </row>
    <row r="6159" spans="4:8" s="5" customFormat="1" x14ac:dyDescent="0.2">
      <c r="D6159" s="803"/>
      <c r="E6159" s="804"/>
      <c r="F6159" s="502"/>
      <c r="G6159" s="502"/>
      <c r="H6159" s="502"/>
    </row>
    <row r="6160" spans="4:8" s="5" customFormat="1" x14ac:dyDescent="0.2">
      <c r="D6160" s="803"/>
      <c r="E6160" s="804"/>
      <c r="F6160" s="502"/>
      <c r="G6160" s="502"/>
      <c r="H6160" s="502"/>
    </row>
    <row r="6161" spans="4:8" s="5" customFormat="1" x14ac:dyDescent="0.2">
      <c r="D6161" s="803"/>
      <c r="E6161" s="804"/>
      <c r="F6161" s="502"/>
      <c r="G6161" s="502"/>
      <c r="H6161" s="502"/>
    </row>
    <row r="6162" spans="4:8" s="5" customFormat="1" x14ac:dyDescent="0.2">
      <c r="D6162" s="803"/>
      <c r="E6162" s="804"/>
      <c r="F6162" s="502"/>
      <c r="G6162" s="502"/>
      <c r="H6162" s="502"/>
    </row>
    <row r="6163" spans="4:8" s="5" customFormat="1" x14ac:dyDescent="0.2">
      <c r="D6163" s="803"/>
      <c r="E6163" s="804"/>
      <c r="F6163" s="502"/>
      <c r="G6163" s="502"/>
      <c r="H6163" s="502"/>
    </row>
    <row r="6164" spans="4:8" s="5" customFormat="1" x14ac:dyDescent="0.2">
      <c r="D6164" s="803"/>
      <c r="E6164" s="804"/>
      <c r="F6164" s="502"/>
      <c r="G6164" s="502"/>
      <c r="H6164" s="502"/>
    </row>
    <row r="6165" spans="4:8" s="5" customFormat="1" x14ac:dyDescent="0.2">
      <c r="D6165" s="803"/>
      <c r="E6165" s="804"/>
      <c r="F6165" s="502"/>
      <c r="G6165" s="502"/>
      <c r="H6165" s="502"/>
    </row>
    <row r="6166" spans="4:8" s="5" customFormat="1" x14ac:dyDescent="0.2">
      <c r="D6166" s="803"/>
      <c r="E6166" s="804"/>
      <c r="F6166" s="502"/>
      <c r="G6166" s="502"/>
      <c r="H6166" s="502"/>
    </row>
    <row r="6167" spans="4:8" s="5" customFormat="1" x14ac:dyDescent="0.2">
      <c r="D6167" s="803"/>
      <c r="E6167" s="804"/>
      <c r="F6167" s="502"/>
      <c r="G6167" s="502"/>
      <c r="H6167" s="502"/>
    </row>
    <row r="6168" spans="4:8" s="5" customFormat="1" x14ac:dyDescent="0.2">
      <c r="D6168" s="803"/>
      <c r="E6168" s="804"/>
      <c r="F6168" s="502"/>
      <c r="G6168" s="502"/>
      <c r="H6168" s="502"/>
    </row>
    <row r="6169" spans="4:8" s="5" customFormat="1" x14ac:dyDescent="0.2">
      <c r="D6169" s="803"/>
      <c r="E6169" s="804"/>
      <c r="F6169" s="502"/>
      <c r="G6169" s="502"/>
      <c r="H6169" s="502"/>
    </row>
    <row r="6170" spans="4:8" s="5" customFormat="1" x14ac:dyDescent="0.2">
      <c r="D6170" s="803"/>
      <c r="E6170" s="804"/>
      <c r="F6170" s="502"/>
      <c r="G6170" s="502"/>
      <c r="H6170" s="502"/>
    </row>
    <row r="6171" spans="4:8" s="5" customFormat="1" x14ac:dyDescent="0.2">
      <c r="D6171" s="803"/>
      <c r="E6171" s="804"/>
      <c r="F6171" s="502"/>
      <c r="G6171" s="502"/>
      <c r="H6171" s="502"/>
    </row>
    <row r="6172" spans="4:8" s="5" customFormat="1" x14ac:dyDescent="0.2">
      <c r="D6172" s="803"/>
      <c r="E6172" s="804"/>
      <c r="F6172" s="502"/>
      <c r="G6172" s="502"/>
      <c r="H6172" s="502"/>
    </row>
    <row r="6173" spans="4:8" s="5" customFormat="1" x14ac:dyDescent="0.2">
      <c r="D6173" s="803"/>
      <c r="E6173" s="804"/>
      <c r="F6173" s="502"/>
      <c r="G6173" s="502"/>
      <c r="H6173" s="502"/>
    </row>
    <row r="6174" spans="4:8" s="5" customFormat="1" x14ac:dyDescent="0.2">
      <c r="D6174" s="803"/>
      <c r="E6174" s="804"/>
      <c r="F6174" s="502"/>
      <c r="G6174" s="502"/>
      <c r="H6174" s="502"/>
    </row>
    <row r="6175" spans="4:8" s="5" customFormat="1" x14ac:dyDescent="0.2">
      <c r="D6175" s="803"/>
      <c r="E6175" s="804"/>
      <c r="F6175" s="502"/>
      <c r="G6175" s="502"/>
      <c r="H6175" s="502"/>
    </row>
    <row r="6176" spans="4:8" s="5" customFormat="1" x14ac:dyDescent="0.2">
      <c r="D6176" s="803"/>
      <c r="E6176" s="804"/>
      <c r="F6176" s="502"/>
      <c r="G6176" s="502"/>
      <c r="H6176" s="502"/>
    </row>
    <row r="6177" spans="4:8" s="5" customFormat="1" x14ac:dyDescent="0.2">
      <c r="D6177" s="803"/>
      <c r="E6177" s="804"/>
      <c r="F6177" s="502"/>
      <c r="G6177" s="502"/>
      <c r="H6177" s="502"/>
    </row>
    <row r="6178" spans="4:8" s="5" customFormat="1" x14ac:dyDescent="0.2">
      <c r="D6178" s="803"/>
      <c r="E6178" s="804"/>
      <c r="F6178" s="502"/>
      <c r="G6178" s="502"/>
      <c r="H6178" s="502"/>
    </row>
    <row r="6179" spans="4:8" s="5" customFormat="1" x14ac:dyDescent="0.2">
      <c r="D6179" s="803"/>
      <c r="E6179" s="804"/>
      <c r="F6179" s="502"/>
      <c r="G6179" s="502"/>
      <c r="H6179" s="502"/>
    </row>
    <row r="6180" spans="4:8" s="5" customFormat="1" x14ac:dyDescent="0.2">
      <c r="D6180" s="803"/>
      <c r="E6180" s="804"/>
      <c r="F6180" s="502"/>
      <c r="G6180" s="502"/>
      <c r="H6180" s="502"/>
    </row>
    <row r="6181" spans="4:8" s="5" customFormat="1" x14ac:dyDescent="0.2">
      <c r="D6181" s="803"/>
      <c r="E6181" s="804"/>
      <c r="F6181" s="502"/>
      <c r="G6181" s="502"/>
      <c r="H6181" s="502"/>
    </row>
    <row r="6182" spans="4:8" s="5" customFormat="1" x14ac:dyDescent="0.2">
      <c r="D6182" s="803"/>
      <c r="E6182" s="804"/>
      <c r="F6182" s="502"/>
      <c r="G6182" s="502"/>
      <c r="H6182" s="502"/>
    </row>
    <row r="6183" spans="4:8" s="5" customFormat="1" x14ac:dyDescent="0.2">
      <c r="D6183" s="803"/>
      <c r="E6183" s="804"/>
      <c r="F6183" s="502"/>
      <c r="G6183" s="502"/>
      <c r="H6183" s="502"/>
    </row>
    <row r="6184" spans="4:8" s="5" customFormat="1" x14ac:dyDescent="0.2">
      <c r="D6184" s="803"/>
      <c r="E6184" s="804"/>
      <c r="F6184" s="502"/>
      <c r="G6184" s="502"/>
      <c r="H6184" s="502"/>
    </row>
    <row r="6185" spans="4:8" s="5" customFormat="1" x14ac:dyDescent="0.2">
      <c r="D6185" s="803"/>
      <c r="E6185" s="804"/>
      <c r="F6185" s="502"/>
      <c r="G6185" s="502"/>
      <c r="H6185" s="502"/>
    </row>
    <row r="6186" spans="4:8" s="5" customFormat="1" x14ac:dyDescent="0.2">
      <c r="D6186" s="803"/>
      <c r="E6186" s="804"/>
      <c r="F6186" s="502"/>
      <c r="G6186" s="502"/>
      <c r="H6186" s="502"/>
    </row>
    <row r="6187" spans="4:8" s="5" customFormat="1" x14ac:dyDescent="0.2">
      <c r="D6187" s="803"/>
      <c r="E6187" s="804"/>
      <c r="F6187" s="502"/>
      <c r="G6187" s="502"/>
      <c r="H6187" s="502"/>
    </row>
    <row r="6188" spans="4:8" s="5" customFormat="1" x14ac:dyDescent="0.2">
      <c r="D6188" s="803"/>
      <c r="E6188" s="804"/>
      <c r="F6188" s="502"/>
      <c r="G6188" s="502"/>
      <c r="H6188" s="502"/>
    </row>
    <row r="6189" spans="4:8" s="5" customFormat="1" x14ac:dyDescent="0.2">
      <c r="D6189" s="803"/>
      <c r="E6189" s="804"/>
      <c r="F6189" s="502"/>
      <c r="G6189" s="502"/>
      <c r="H6189" s="502"/>
    </row>
    <row r="6190" spans="4:8" s="5" customFormat="1" x14ac:dyDescent="0.2">
      <c r="D6190" s="803"/>
      <c r="E6190" s="804"/>
      <c r="F6190" s="502"/>
      <c r="G6190" s="502"/>
      <c r="H6190" s="502"/>
    </row>
    <row r="6191" spans="4:8" s="5" customFormat="1" x14ac:dyDescent="0.2">
      <c r="D6191" s="803"/>
      <c r="E6191" s="804"/>
      <c r="F6191" s="502"/>
      <c r="G6191" s="502"/>
      <c r="H6191" s="502"/>
    </row>
    <row r="6192" spans="4:8" s="5" customFormat="1" x14ac:dyDescent="0.2">
      <c r="D6192" s="803"/>
      <c r="E6192" s="804"/>
      <c r="F6192" s="502"/>
      <c r="G6192" s="502"/>
      <c r="H6192" s="502"/>
    </row>
    <row r="6193" spans="4:8" s="5" customFormat="1" x14ac:dyDescent="0.2">
      <c r="D6193" s="803"/>
      <c r="E6193" s="804"/>
      <c r="F6193" s="502"/>
      <c r="G6193" s="502"/>
      <c r="H6193" s="502"/>
    </row>
    <row r="6194" spans="4:8" s="5" customFormat="1" x14ac:dyDescent="0.2">
      <c r="D6194" s="803"/>
      <c r="E6194" s="804"/>
      <c r="F6194" s="502"/>
      <c r="G6194" s="502"/>
      <c r="H6194" s="502"/>
    </row>
    <row r="6195" spans="4:8" s="5" customFormat="1" x14ac:dyDescent="0.2">
      <c r="D6195" s="803"/>
      <c r="E6195" s="804"/>
      <c r="F6195" s="502"/>
      <c r="G6195" s="502"/>
      <c r="H6195" s="502"/>
    </row>
    <row r="6196" spans="4:8" s="5" customFormat="1" x14ac:dyDescent="0.2">
      <c r="D6196" s="803"/>
      <c r="E6196" s="804"/>
      <c r="F6196" s="502"/>
      <c r="G6196" s="502"/>
      <c r="H6196" s="502"/>
    </row>
    <row r="6197" spans="4:8" s="5" customFormat="1" x14ac:dyDescent="0.2">
      <c r="D6197" s="803"/>
      <c r="E6197" s="804"/>
      <c r="F6197" s="502"/>
      <c r="G6197" s="502"/>
      <c r="H6197" s="502"/>
    </row>
    <row r="6198" spans="4:8" s="5" customFormat="1" x14ac:dyDescent="0.2">
      <c r="D6198" s="803"/>
      <c r="E6198" s="804"/>
      <c r="F6198" s="502"/>
      <c r="G6198" s="502"/>
      <c r="H6198" s="502"/>
    </row>
    <row r="6199" spans="4:8" s="5" customFormat="1" x14ac:dyDescent="0.2">
      <c r="D6199" s="803"/>
      <c r="E6199" s="804"/>
      <c r="F6199" s="502"/>
      <c r="G6199" s="502"/>
      <c r="H6199" s="502"/>
    </row>
    <row r="6200" spans="4:8" s="5" customFormat="1" x14ac:dyDescent="0.2">
      <c r="D6200" s="803"/>
      <c r="E6200" s="804"/>
      <c r="F6200" s="502"/>
      <c r="G6200" s="502"/>
      <c r="H6200" s="502"/>
    </row>
    <row r="6201" spans="4:8" s="5" customFormat="1" x14ac:dyDescent="0.2">
      <c r="D6201" s="803"/>
      <c r="E6201" s="804"/>
      <c r="F6201" s="502"/>
      <c r="G6201" s="502"/>
      <c r="H6201" s="502"/>
    </row>
    <row r="6202" spans="4:8" s="5" customFormat="1" x14ac:dyDescent="0.2">
      <c r="D6202" s="803"/>
      <c r="E6202" s="804"/>
      <c r="F6202" s="502"/>
      <c r="G6202" s="502"/>
      <c r="H6202" s="502"/>
    </row>
    <row r="6203" spans="4:8" s="5" customFormat="1" x14ac:dyDescent="0.2">
      <c r="D6203" s="803"/>
      <c r="E6203" s="804"/>
      <c r="F6203" s="502"/>
      <c r="G6203" s="502"/>
      <c r="H6203" s="502"/>
    </row>
    <row r="6204" spans="4:8" s="5" customFormat="1" x14ac:dyDescent="0.2">
      <c r="D6204" s="803"/>
      <c r="E6204" s="804"/>
      <c r="F6204" s="502"/>
      <c r="G6204" s="502"/>
      <c r="H6204" s="502"/>
    </row>
    <row r="6205" spans="4:8" s="5" customFormat="1" x14ac:dyDescent="0.2">
      <c r="D6205" s="803"/>
      <c r="E6205" s="804"/>
      <c r="F6205" s="502"/>
      <c r="G6205" s="502"/>
      <c r="H6205" s="502"/>
    </row>
    <row r="6206" spans="4:8" s="5" customFormat="1" x14ac:dyDescent="0.2">
      <c r="D6206" s="803"/>
      <c r="E6206" s="804"/>
      <c r="F6206" s="502"/>
      <c r="G6206" s="502"/>
      <c r="H6206" s="502"/>
    </row>
    <row r="6207" spans="4:8" s="5" customFormat="1" x14ac:dyDescent="0.2">
      <c r="D6207" s="803"/>
      <c r="E6207" s="804"/>
      <c r="F6207" s="502"/>
      <c r="G6207" s="502"/>
      <c r="H6207" s="502"/>
    </row>
    <row r="6208" spans="4:8" s="5" customFormat="1" x14ac:dyDescent="0.2">
      <c r="D6208" s="803"/>
      <c r="E6208" s="804"/>
      <c r="F6208" s="502"/>
      <c r="G6208" s="502"/>
      <c r="H6208" s="502"/>
    </row>
    <row r="6209" spans="4:8" s="5" customFormat="1" x14ac:dyDescent="0.2">
      <c r="D6209" s="803"/>
      <c r="E6209" s="804"/>
      <c r="F6209" s="502"/>
      <c r="G6209" s="502"/>
      <c r="H6209" s="502"/>
    </row>
    <row r="6210" spans="4:8" s="5" customFormat="1" x14ac:dyDescent="0.2">
      <c r="D6210" s="803"/>
      <c r="E6210" s="804"/>
      <c r="F6210" s="502"/>
      <c r="G6210" s="502"/>
      <c r="H6210" s="502"/>
    </row>
    <row r="6211" spans="4:8" s="5" customFormat="1" x14ac:dyDescent="0.2">
      <c r="D6211" s="803"/>
      <c r="E6211" s="804"/>
      <c r="F6211" s="502"/>
      <c r="G6211" s="502"/>
      <c r="H6211" s="502"/>
    </row>
    <row r="6212" spans="4:8" s="5" customFormat="1" x14ac:dyDescent="0.2">
      <c r="D6212" s="803"/>
      <c r="E6212" s="804"/>
      <c r="F6212" s="502"/>
      <c r="G6212" s="502"/>
      <c r="H6212" s="502"/>
    </row>
    <row r="6213" spans="4:8" s="5" customFormat="1" x14ac:dyDescent="0.2">
      <c r="D6213" s="803"/>
      <c r="E6213" s="804"/>
      <c r="F6213" s="502"/>
      <c r="G6213" s="502"/>
      <c r="H6213" s="502"/>
    </row>
    <row r="6214" spans="4:8" s="5" customFormat="1" x14ac:dyDescent="0.2">
      <c r="D6214" s="803"/>
      <c r="E6214" s="804"/>
      <c r="F6214" s="502"/>
      <c r="G6214" s="502"/>
      <c r="H6214" s="502"/>
    </row>
    <row r="6215" spans="4:8" s="5" customFormat="1" x14ac:dyDescent="0.2">
      <c r="D6215" s="803"/>
      <c r="E6215" s="804"/>
      <c r="F6215" s="502"/>
      <c r="G6215" s="502"/>
      <c r="H6215" s="502"/>
    </row>
    <row r="6216" spans="4:8" s="5" customFormat="1" x14ac:dyDescent="0.2">
      <c r="D6216" s="803"/>
      <c r="E6216" s="804"/>
      <c r="F6216" s="502"/>
      <c r="G6216" s="502"/>
      <c r="H6216" s="502"/>
    </row>
    <row r="6217" spans="4:8" s="5" customFormat="1" x14ac:dyDescent="0.2">
      <c r="D6217" s="803"/>
      <c r="E6217" s="804"/>
      <c r="F6217" s="502"/>
      <c r="G6217" s="502"/>
      <c r="H6217" s="502"/>
    </row>
    <row r="6218" spans="4:8" s="5" customFormat="1" x14ac:dyDescent="0.2">
      <c r="D6218" s="803"/>
      <c r="E6218" s="804"/>
      <c r="F6218" s="502"/>
      <c r="G6218" s="502"/>
      <c r="H6218" s="502"/>
    </row>
    <row r="6219" spans="4:8" s="5" customFormat="1" x14ac:dyDescent="0.2">
      <c r="D6219" s="803"/>
      <c r="E6219" s="804"/>
      <c r="F6219" s="502"/>
      <c r="G6219" s="502"/>
      <c r="H6219" s="502"/>
    </row>
    <row r="6220" spans="4:8" s="5" customFormat="1" x14ac:dyDescent="0.2">
      <c r="D6220" s="803"/>
      <c r="E6220" s="804"/>
      <c r="F6220" s="502"/>
      <c r="G6220" s="502"/>
      <c r="H6220" s="502"/>
    </row>
    <row r="6221" spans="4:8" s="5" customFormat="1" x14ac:dyDescent="0.2">
      <c r="D6221" s="803"/>
      <c r="E6221" s="804"/>
      <c r="F6221" s="502"/>
      <c r="G6221" s="502"/>
      <c r="H6221" s="502"/>
    </row>
    <row r="6222" spans="4:8" s="5" customFormat="1" x14ac:dyDescent="0.2">
      <c r="D6222" s="803"/>
      <c r="E6222" s="804"/>
      <c r="F6222" s="502"/>
      <c r="G6222" s="502"/>
      <c r="H6222" s="502"/>
    </row>
    <row r="6223" spans="4:8" s="5" customFormat="1" x14ac:dyDescent="0.2">
      <c r="D6223" s="803"/>
      <c r="E6223" s="804"/>
      <c r="F6223" s="502"/>
      <c r="G6223" s="502"/>
      <c r="H6223" s="502"/>
    </row>
    <row r="6224" spans="4:8" s="5" customFormat="1" x14ac:dyDescent="0.2">
      <c r="D6224" s="803"/>
      <c r="E6224" s="804"/>
      <c r="F6224" s="502"/>
      <c r="G6224" s="502"/>
      <c r="H6224" s="502"/>
    </row>
    <row r="6225" spans="4:8" s="5" customFormat="1" x14ac:dyDescent="0.2">
      <c r="D6225" s="803"/>
      <c r="E6225" s="804"/>
      <c r="F6225" s="502"/>
      <c r="G6225" s="502"/>
      <c r="H6225" s="502"/>
    </row>
    <row r="6226" spans="4:8" s="5" customFormat="1" x14ac:dyDescent="0.2">
      <c r="D6226" s="803"/>
      <c r="E6226" s="804"/>
      <c r="F6226" s="502"/>
      <c r="G6226" s="502"/>
      <c r="H6226" s="502"/>
    </row>
    <row r="6227" spans="4:8" s="5" customFormat="1" x14ac:dyDescent="0.2">
      <c r="D6227" s="803"/>
      <c r="E6227" s="804"/>
      <c r="F6227" s="502"/>
      <c r="G6227" s="502"/>
      <c r="H6227" s="502"/>
    </row>
    <row r="6228" spans="4:8" s="5" customFormat="1" x14ac:dyDescent="0.2">
      <c r="D6228" s="803"/>
      <c r="E6228" s="804"/>
      <c r="F6228" s="502"/>
      <c r="G6228" s="502"/>
      <c r="H6228" s="502"/>
    </row>
    <row r="6229" spans="4:8" s="5" customFormat="1" x14ac:dyDescent="0.2">
      <c r="D6229" s="803"/>
      <c r="E6229" s="804"/>
      <c r="F6229" s="502"/>
      <c r="G6229" s="502"/>
      <c r="H6229" s="502"/>
    </row>
    <row r="6230" spans="4:8" s="5" customFormat="1" x14ac:dyDescent="0.2">
      <c r="D6230" s="803"/>
      <c r="E6230" s="804"/>
      <c r="F6230" s="502"/>
      <c r="G6230" s="502"/>
      <c r="H6230" s="502"/>
    </row>
    <row r="6231" spans="4:8" s="5" customFormat="1" x14ac:dyDescent="0.2">
      <c r="D6231" s="803"/>
      <c r="E6231" s="804"/>
      <c r="F6231" s="502"/>
      <c r="G6231" s="502"/>
      <c r="H6231" s="502"/>
    </row>
    <row r="6232" spans="4:8" s="5" customFormat="1" x14ac:dyDescent="0.2">
      <c r="D6232" s="803"/>
      <c r="E6232" s="804"/>
      <c r="F6232" s="502"/>
      <c r="G6232" s="502"/>
      <c r="H6232" s="502"/>
    </row>
    <row r="6233" spans="4:8" s="5" customFormat="1" x14ac:dyDescent="0.2">
      <c r="D6233" s="803"/>
      <c r="E6233" s="804"/>
      <c r="F6233" s="502"/>
      <c r="G6233" s="502"/>
      <c r="H6233" s="502"/>
    </row>
    <row r="6234" spans="4:8" s="5" customFormat="1" x14ac:dyDescent="0.2">
      <c r="D6234" s="803"/>
      <c r="E6234" s="804"/>
      <c r="F6234" s="502"/>
      <c r="G6234" s="502"/>
      <c r="H6234" s="502"/>
    </row>
    <row r="6235" spans="4:8" s="5" customFormat="1" x14ac:dyDescent="0.2">
      <c r="D6235" s="803"/>
      <c r="E6235" s="804"/>
      <c r="F6235" s="502"/>
      <c r="G6235" s="502"/>
      <c r="H6235" s="502"/>
    </row>
    <row r="6236" spans="4:8" s="5" customFormat="1" x14ac:dyDescent="0.2">
      <c r="D6236" s="803"/>
      <c r="E6236" s="804"/>
      <c r="F6236" s="502"/>
      <c r="G6236" s="502"/>
      <c r="H6236" s="502"/>
    </row>
    <row r="6237" spans="4:8" s="5" customFormat="1" x14ac:dyDescent="0.2">
      <c r="D6237" s="803"/>
      <c r="E6237" s="804"/>
      <c r="F6237" s="502"/>
      <c r="G6237" s="502"/>
      <c r="H6237" s="502"/>
    </row>
    <row r="6238" spans="4:8" s="5" customFormat="1" x14ac:dyDescent="0.2">
      <c r="D6238" s="803"/>
      <c r="E6238" s="804"/>
      <c r="F6238" s="502"/>
      <c r="G6238" s="502"/>
      <c r="H6238" s="502"/>
    </row>
    <row r="6239" spans="4:8" s="5" customFormat="1" x14ac:dyDescent="0.2">
      <c r="D6239" s="803"/>
      <c r="E6239" s="804"/>
      <c r="F6239" s="502"/>
      <c r="G6239" s="502"/>
      <c r="H6239" s="502"/>
    </row>
    <row r="6240" spans="4:8" s="5" customFormat="1" x14ac:dyDescent="0.2">
      <c r="D6240" s="803"/>
      <c r="E6240" s="804"/>
      <c r="F6240" s="502"/>
      <c r="G6240" s="502"/>
      <c r="H6240" s="502"/>
    </row>
    <row r="6241" spans="4:8" s="5" customFormat="1" x14ac:dyDescent="0.2">
      <c r="D6241" s="803"/>
      <c r="E6241" s="804"/>
      <c r="F6241" s="502"/>
      <c r="G6241" s="502"/>
      <c r="H6241" s="502"/>
    </row>
    <row r="6242" spans="4:8" s="5" customFormat="1" x14ac:dyDescent="0.2">
      <c r="D6242" s="803"/>
      <c r="E6242" s="804"/>
      <c r="F6242" s="502"/>
      <c r="G6242" s="502"/>
      <c r="H6242" s="502"/>
    </row>
    <row r="6243" spans="4:8" s="5" customFormat="1" x14ac:dyDescent="0.2">
      <c r="D6243" s="803"/>
      <c r="E6243" s="804"/>
      <c r="F6243" s="502"/>
      <c r="G6243" s="502"/>
      <c r="H6243" s="502"/>
    </row>
    <row r="6244" spans="4:8" s="5" customFormat="1" x14ac:dyDescent="0.2">
      <c r="D6244" s="803"/>
      <c r="E6244" s="804"/>
      <c r="F6244" s="502"/>
      <c r="G6244" s="502"/>
      <c r="H6244" s="502"/>
    </row>
    <row r="6245" spans="4:8" s="5" customFormat="1" x14ac:dyDescent="0.2">
      <c r="D6245" s="803"/>
      <c r="E6245" s="804"/>
      <c r="F6245" s="502"/>
      <c r="G6245" s="502"/>
      <c r="H6245" s="502"/>
    </row>
    <row r="6246" spans="4:8" s="5" customFormat="1" x14ac:dyDescent="0.2">
      <c r="D6246" s="803"/>
      <c r="E6246" s="804"/>
      <c r="F6246" s="502"/>
      <c r="G6246" s="502"/>
      <c r="H6246" s="502"/>
    </row>
    <row r="6247" spans="4:8" s="5" customFormat="1" x14ac:dyDescent="0.2">
      <c r="D6247" s="803"/>
      <c r="E6247" s="804"/>
      <c r="F6247" s="502"/>
      <c r="G6247" s="502"/>
      <c r="H6247" s="502"/>
    </row>
    <row r="6248" spans="4:8" s="5" customFormat="1" x14ac:dyDescent="0.2">
      <c r="D6248" s="803"/>
      <c r="E6248" s="804"/>
      <c r="F6248" s="502"/>
      <c r="G6248" s="502"/>
      <c r="H6248" s="502"/>
    </row>
    <row r="6249" spans="4:8" s="5" customFormat="1" x14ac:dyDescent="0.2">
      <c r="D6249" s="803"/>
      <c r="E6249" s="804"/>
      <c r="F6249" s="502"/>
      <c r="G6249" s="502"/>
      <c r="H6249" s="502"/>
    </row>
    <row r="6250" spans="4:8" s="5" customFormat="1" x14ac:dyDescent="0.2">
      <c r="D6250" s="803"/>
      <c r="E6250" s="804"/>
      <c r="F6250" s="502"/>
      <c r="G6250" s="502"/>
      <c r="H6250" s="502"/>
    </row>
    <row r="6251" spans="4:8" s="5" customFormat="1" x14ac:dyDescent="0.2">
      <c r="D6251" s="803"/>
      <c r="E6251" s="804"/>
      <c r="F6251" s="502"/>
      <c r="G6251" s="502"/>
      <c r="H6251" s="502"/>
    </row>
    <row r="6252" spans="4:8" s="5" customFormat="1" x14ac:dyDescent="0.2">
      <c r="D6252" s="803"/>
      <c r="E6252" s="804"/>
      <c r="F6252" s="502"/>
      <c r="G6252" s="502"/>
      <c r="H6252" s="502"/>
    </row>
    <row r="6253" spans="4:8" s="5" customFormat="1" x14ac:dyDescent="0.2">
      <c r="D6253" s="803"/>
      <c r="E6253" s="804"/>
      <c r="F6253" s="502"/>
      <c r="G6253" s="502"/>
      <c r="H6253" s="502"/>
    </row>
    <row r="6254" spans="4:8" s="5" customFormat="1" x14ac:dyDescent="0.2">
      <c r="D6254" s="803"/>
      <c r="E6254" s="804"/>
      <c r="F6254" s="502"/>
      <c r="G6254" s="502"/>
      <c r="H6254" s="502"/>
    </row>
    <row r="6255" spans="4:8" s="5" customFormat="1" x14ac:dyDescent="0.2">
      <c r="D6255" s="803"/>
      <c r="E6255" s="804"/>
      <c r="F6255" s="502"/>
      <c r="G6255" s="502"/>
      <c r="H6255" s="502"/>
    </row>
    <row r="6256" spans="4:8" s="5" customFormat="1" x14ac:dyDescent="0.2">
      <c r="D6256" s="803"/>
      <c r="E6256" s="804"/>
      <c r="F6256" s="502"/>
      <c r="G6256" s="502"/>
      <c r="H6256" s="502"/>
    </row>
    <row r="6257" spans="4:8" s="5" customFormat="1" x14ac:dyDescent="0.2">
      <c r="D6257" s="803"/>
      <c r="E6257" s="804"/>
      <c r="F6257" s="502"/>
      <c r="G6257" s="502"/>
      <c r="H6257" s="502"/>
    </row>
    <row r="6258" spans="4:8" s="5" customFormat="1" x14ac:dyDescent="0.2">
      <c r="D6258" s="803"/>
      <c r="E6258" s="804"/>
      <c r="F6258" s="502"/>
      <c r="G6258" s="502"/>
      <c r="H6258" s="502"/>
    </row>
    <row r="6259" spans="4:8" s="5" customFormat="1" x14ac:dyDescent="0.2">
      <c r="D6259" s="803"/>
      <c r="E6259" s="804"/>
      <c r="F6259" s="502"/>
      <c r="G6259" s="502"/>
      <c r="H6259" s="502"/>
    </row>
    <row r="6260" spans="4:8" s="5" customFormat="1" x14ac:dyDescent="0.2">
      <c r="D6260" s="803"/>
      <c r="E6260" s="804"/>
      <c r="F6260" s="502"/>
      <c r="G6260" s="502"/>
      <c r="H6260" s="502"/>
    </row>
    <row r="6261" spans="4:8" s="5" customFormat="1" x14ac:dyDescent="0.2">
      <c r="D6261" s="803"/>
      <c r="E6261" s="804"/>
      <c r="F6261" s="502"/>
      <c r="G6261" s="502"/>
      <c r="H6261" s="502"/>
    </row>
    <row r="6262" spans="4:8" s="5" customFormat="1" x14ac:dyDescent="0.2">
      <c r="D6262" s="803"/>
      <c r="E6262" s="804"/>
      <c r="F6262" s="502"/>
      <c r="G6262" s="502"/>
      <c r="H6262" s="502"/>
    </row>
    <row r="6263" spans="4:8" s="5" customFormat="1" x14ac:dyDescent="0.2">
      <c r="D6263" s="803"/>
      <c r="E6263" s="804"/>
      <c r="F6263" s="502"/>
      <c r="G6263" s="502"/>
      <c r="H6263" s="502"/>
    </row>
    <row r="6264" spans="4:8" s="5" customFormat="1" x14ac:dyDescent="0.2">
      <c r="D6264" s="803"/>
      <c r="E6264" s="804"/>
      <c r="F6264" s="502"/>
      <c r="G6264" s="502"/>
      <c r="H6264" s="502"/>
    </row>
    <row r="6265" spans="4:8" s="5" customFormat="1" x14ac:dyDescent="0.2">
      <c r="D6265" s="803"/>
      <c r="E6265" s="804"/>
      <c r="F6265" s="502"/>
      <c r="G6265" s="502"/>
      <c r="H6265" s="502"/>
    </row>
    <row r="6266" spans="4:8" s="5" customFormat="1" x14ac:dyDescent="0.2">
      <c r="D6266" s="803"/>
      <c r="E6266" s="804"/>
      <c r="F6266" s="502"/>
      <c r="G6266" s="502"/>
      <c r="H6266" s="502"/>
    </row>
    <row r="6267" spans="4:8" s="5" customFormat="1" x14ac:dyDescent="0.2">
      <c r="D6267" s="803"/>
      <c r="E6267" s="804"/>
      <c r="F6267" s="502"/>
      <c r="G6267" s="502"/>
      <c r="H6267" s="502"/>
    </row>
    <row r="6268" spans="4:8" s="5" customFormat="1" x14ac:dyDescent="0.2">
      <c r="D6268" s="803"/>
      <c r="E6268" s="804"/>
      <c r="F6268" s="502"/>
      <c r="G6268" s="502"/>
      <c r="H6268" s="502"/>
    </row>
    <row r="6269" spans="4:8" s="5" customFormat="1" x14ac:dyDescent="0.2">
      <c r="D6269" s="803"/>
      <c r="E6269" s="804"/>
      <c r="F6269" s="502"/>
      <c r="G6269" s="502"/>
      <c r="H6269" s="502"/>
    </row>
    <row r="6270" spans="4:8" s="5" customFormat="1" x14ac:dyDescent="0.2">
      <c r="D6270" s="803"/>
      <c r="E6270" s="804"/>
      <c r="F6270" s="502"/>
      <c r="G6270" s="502"/>
      <c r="H6270" s="502"/>
    </row>
    <row r="6271" spans="4:8" s="5" customFormat="1" x14ac:dyDescent="0.2">
      <c r="D6271" s="803"/>
      <c r="E6271" s="804"/>
      <c r="F6271" s="502"/>
      <c r="G6271" s="502"/>
      <c r="H6271" s="502"/>
    </row>
    <row r="6272" spans="4:8" s="5" customFormat="1" x14ac:dyDescent="0.2">
      <c r="D6272" s="803"/>
      <c r="E6272" s="804"/>
      <c r="F6272" s="502"/>
      <c r="G6272" s="502"/>
      <c r="H6272" s="502"/>
    </row>
    <row r="6273" spans="4:8" s="5" customFormat="1" x14ac:dyDescent="0.2">
      <c r="D6273" s="803"/>
      <c r="E6273" s="804"/>
      <c r="F6273" s="502"/>
      <c r="G6273" s="502"/>
      <c r="H6273" s="502"/>
    </row>
    <row r="6274" spans="4:8" s="5" customFormat="1" x14ac:dyDescent="0.2">
      <c r="D6274" s="803"/>
      <c r="E6274" s="804"/>
      <c r="F6274" s="502"/>
      <c r="G6274" s="502"/>
      <c r="H6274" s="502"/>
    </row>
    <row r="6275" spans="4:8" s="5" customFormat="1" x14ac:dyDescent="0.2">
      <c r="D6275" s="803"/>
      <c r="E6275" s="804"/>
      <c r="F6275" s="502"/>
      <c r="G6275" s="502"/>
      <c r="H6275" s="502"/>
    </row>
    <row r="6276" spans="4:8" s="5" customFormat="1" x14ac:dyDescent="0.2">
      <c r="D6276" s="803"/>
      <c r="E6276" s="804"/>
      <c r="F6276" s="502"/>
      <c r="G6276" s="502"/>
      <c r="H6276" s="502"/>
    </row>
    <row r="6277" spans="4:8" s="5" customFormat="1" x14ac:dyDescent="0.2">
      <c r="D6277" s="803"/>
      <c r="E6277" s="804"/>
      <c r="F6277" s="502"/>
      <c r="G6277" s="502"/>
      <c r="H6277" s="502"/>
    </row>
    <row r="6278" spans="4:8" s="5" customFormat="1" x14ac:dyDescent="0.2">
      <c r="D6278" s="803"/>
      <c r="E6278" s="804"/>
      <c r="F6278" s="502"/>
      <c r="G6278" s="502"/>
      <c r="H6278" s="502"/>
    </row>
    <row r="6279" spans="4:8" s="5" customFormat="1" x14ac:dyDescent="0.2">
      <c r="D6279" s="803"/>
      <c r="E6279" s="804"/>
      <c r="F6279" s="502"/>
      <c r="G6279" s="502"/>
      <c r="H6279" s="502"/>
    </row>
    <row r="6280" spans="4:8" s="5" customFormat="1" x14ac:dyDescent="0.2">
      <c r="D6280" s="803"/>
      <c r="E6280" s="804"/>
      <c r="F6280" s="502"/>
      <c r="G6280" s="502"/>
      <c r="H6280" s="502"/>
    </row>
    <row r="6281" spans="4:8" s="5" customFormat="1" x14ac:dyDescent="0.2">
      <c r="D6281" s="803"/>
      <c r="E6281" s="804"/>
      <c r="F6281" s="502"/>
      <c r="G6281" s="502"/>
      <c r="H6281" s="502"/>
    </row>
    <row r="6282" spans="4:8" s="5" customFormat="1" x14ac:dyDescent="0.2">
      <c r="D6282" s="803"/>
      <c r="E6282" s="804"/>
      <c r="F6282" s="502"/>
      <c r="G6282" s="502"/>
      <c r="H6282" s="502"/>
    </row>
    <row r="6283" spans="4:8" s="5" customFormat="1" x14ac:dyDescent="0.2">
      <c r="D6283" s="803"/>
      <c r="E6283" s="804"/>
      <c r="F6283" s="502"/>
      <c r="G6283" s="502"/>
      <c r="H6283" s="502"/>
    </row>
    <row r="6284" spans="4:8" s="5" customFormat="1" x14ac:dyDescent="0.2">
      <c r="D6284" s="803"/>
      <c r="E6284" s="804"/>
      <c r="F6284" s="502"/>
      <c r="G6284" s="502"/>
      <c r="H6284" s="502"/>
    </row>
    <row r="6285" spans="4:8" s="5" customFormat="1" x14ac:dyDescent="0.2">
      <c r="D6285" s="803"/>
      <c r="E6285" s="804"/>
      <c r="F6285" s="502"/>
      <c r="G6285" s="502"/>
      <c r="H6285" s="502"/>
    </row>
    <row r="6286" spans="4:8" s="5" customFormat="1" x14ac:dyDescent="0.2">
      <c r="D6286" s="803"/>
      <c r="E6286" s="804"/>
      <c r="F6286" s="502"/>
      <c r="G6286" s="502"/>
      <c r="H6286" s="502"/>
    </row>
    <row r="6287" spans="4:8" s="5" customFormat="1" x14ac:dyDescent="0.2">
      <c r="D6287" s="803"/>
      <c r="E6287" s="804"/>
      <c r="F6287" s="502"/>
      <c r="G6287" s="502"/>
      <c r="H6287" s="502"/>
    </row>
    <row r="6288" spans="4:8" s="5" customFormat="1" x14ac:dyDescent="0.2">
      <c r="D6288" s="803"/>
      <c r="E6288" s="804"/>
      <c r="F6288" s="502"/>
      <c r="G6288" s="502"/>
      <c r="H6288" s="502"/>
    </row>
    <row r="6289" spans="4:8" s="5" customFormat="1" x14ac:dyDescent="0.2">
      <c r="D6289" s="803"/>
      <c r="E6289" s="804"/>
      <c r="F6289" s="502"/>
      <c r="G6289" s="502"/>
      <c r="H6289" s="502"/>
    </row>
    <row r="6290" spans="4:8" s="5" customFormat="1" x14ac:dyDescent="0.2">
      <c r="D6290" s="803"/>
      <c r="E6290" s="804"/>
      <c r="F6290" s="502"/>
      <c r="G6290" s="502"/>
      <c r="H6290" s="502"/>
    </row>
    <row r="6291" spans="4:8" s="5" customFormat="1" x14ac:dyDescent="0.2">
      <c r="D6291" s="803"/>
      <c r="E6291" s="804"/>
      <c r="F6291" s="502"/>
      <c r="G6291" s="502"/>
      <c r="H6291" s="502"/>
    </row>
    <row r="6292" spans="4:8" s="5" customFormat="1" x14ac:dyDescent="0.2">
      <c r="D6292" s="803"/>
      <c r="E6292" s="804"/>
      <c r="F6292" s="502"/>
      <c r="G6292" s="502"/>
      <c r="H6292" s="502"/>
    </row>
    <row r="6293" spans="4:8" s="5" customFormat="1" x14ac:dyDescent="0.2">
      <c r="D6293" s="803"/>
      <c r="E6293" s="804"/>
      <c r="F6293" s="502"/>
      <c r="G6293" s="502"/>
      <c r="H6293" s="502"/>
    </row>
    <row r="6294" spans="4:8" s="5" customFormat="1" x14ac:dyDescent="0.2">
      <c r="D6294" s="803"/>
      <c r="E6294" s="804"/>
      <c r="F6294" s="502"/>
      <c r="G6294" s="502"/>
      <c r="H6294" s="502"/>
    </row>
    <row r="6295" spans="4:8" s="5" customFormat="1" x14ac:dyDescent="0.2">
      <c r="D6295" s="803"/>
      <c r="E6295" s="804"/>
      <c r="F6295" s="502"/>
      <c r="G6295" s="502"/>
      <c r="H6295" s="502"/>
    </row>
    <row r="6296" spans="4:8" s="5" customFormat="1" x14ac:dyDescent="0.2">
      <c r="D6296" s="803"/>
      <c r="E6296" s="804"/>
      <c r="F6296" s="502"/>
      <c r="G6296" s="502"/>
      <c r="H6296" s="502"/>
    </row>
    <row r="6297" spans="4:8" s="5" customFormat="1" x14ac:dyDescent="0.2">
      <c r="D6297" s="803"/>
      <c r="E6297" s="804"/>
      <c r="F6297" s="502"/>
      <c r="G6297" s="502"/>
      <c r="H6297" s="502"/>
    </row>
    <row r="6298" spans="4:8" s="5" customFormat="1" x14ac:dyDescent="0.2">
      <c r="D6298" s="803"/>
      <c r="E6298" s="804"/>
      <c r="F6298" s="502"/>
      <c r="G6298" s="502"/>
      <c r="H6298" s="502"/>
    </row>
    <row r="6299" spans="4:8" s="5" customFormat="1" x14ac:dyDescent="0.2">
      <c r="D6299" s="803"/>
      <c r="E6299" s="804"/>
      <c r="F6299" s="502"/>
      <c r="G6299" s="502"/>
      <c r="H6299" s="502"/>
    </row>
    <row r="6300" spans="4:8" s="5" customFormat="1" x14ac:dyDescent="0.2">
      <c r="D6300" s="803"/>
      <c r="E6300" s="804"/>
      <c r="F6300" s="502"/>
      <c r="G6300" s="502"/>
      <c r="H6300" s="502"/>
    </row>
    <row r="6301" spans="4:8" s="5" customFormat="1" x14ac:dyDescent="0.2">
      <c r="D6301" s="803"/>
      <c r="E6301" s="804"/>
      <c r="F6301" s="502"/>
      <c r="G6301" s="502"/>
      <c r="H6301" s="502"/>
    </row>
    <row r="6302" spans="4:8" s="5" customFormat="1" x14ac:dyDescent="0.2">
      <c r="D6302" s="803"/>
      <c r="E6302" s="804"/>
      <c r="F6302" s="502"/>
      <c r="G6302" s="502"/>
      <c r="H6302" s="502"/>
    </row>
    <row r="6303" spans="4:8" s="5" customFormat="1" x14ac:dyDescent="0.2">
      <c r="D6303" s="803"/>
      <c r="E6303" s="804"/>
      <c r="F6303" s="502"/>
      <c r="G6303" s="502"/>
      <c r="H6303" s="502"/>
    </row>
    <row r="6304" spans="4:8" s="5" customFormat="1" x14ac:dyDescent="0.2">
      <c r="D6304" s="803"/>
      <c r="E6304" s="804"/>
      <c r="F6304" s="502"/>
      <c r="G6304" s="502"/>
      <c r="H6304" s="502"/>
    </row>
    <row r="6305" spans="4:8" s="5" customFormat="1" x14ac:dyDescent="0.2">
      <c r="D6305" s="803"/>
      <c r="E6305" s="804"/>
      <c r="F6305" s="502"/>
      <c r="G6305" s="502"/>
      <c r="H6305" s="502"/>
    </row>
    <row r="6306" spans="4:8" s="5" customFormat="1" x14ac:dyDescent="0.2">
      <c r="D6306" s="803"/>
      <c r="E6306" s="804"/>
      <c r="F6306" s="502"/>
      <c r="G6306" s="502"/>
      <c r="H6306" s="502"/>
    </row>
    <row r="6307" spans="4:8" s="5" customFormat="1" x14ac:dyDescent="0.2">
      <c r="D6307" s="803"/>
      <c r="E6307" s="804"/>
      <c r="F6307" s="502"/>
      <c r="G6307" s="502"/>
      <c r="H6307" s="502"/>
    </row>
    <row r="6308" spans="4:8" s="5" customFormat="1" x14ac:dyDescent="0.2">
      <c r="D6308" s="803"/>
      <c r="E6308" s="804"/>
      <c r="F6308" s="502"/>
      <c r="G6308" s="502"/>
      <c r="H6308" s="502"/>
    </row>
    <row r="6309" spans="4:8" s="5" customFormat="1" x14ac:dyDescent="0.2">
      <c r="D6309" s="803"/>
      <c r="E6309" s="804"/>
      <c r="F6309" s="502"/>
      <c r="G6309" s="502"/>
      <c r="H6309" s="502"/>
    </row>
    <row r="6310" spans="4:8" s="5" customFormat="1" x14ac:dyDescent="0.2">
      <c r="D6310" s="803"/>
      <c r="E6310" s="804"/>
      <c r="F6310" s="502"/>
      <c r="G6310" s="502"/>
      <c r="H6310" s="502"/>
    </row>
    <row r="6311" spans="4:8" s="5" customFormat="1" x14ac:dyDescent="0.2">
      <c r="D6311" s="803"/>
      <c r="E6311" s="804"/>
      <c r="F6311" s="502"/>
      <c r="G6311" s="502"/>
      <c r="H6311" s="502"/>
    </row>
    <row r="6312" spans="4:8" s="5" customFormat="1" x14ac:dyDescent="0.2">
      <c r="D6312" s="803"/>
      <c r="E6312" s="804"/>
      <c r="F6312" s="502"/>
      <c r="G6312" s="502"/>
      <c r="H6312" s="502"/>
    </row>
    <row r="6313" spans="4:8" s="5" customFormat="1" x14ac:dyDescent="0.2">
      <c r="D6313" s="803"/>
      <c r="E6313" s="804"/>
      <c r="F6313" s="502"/>
      <c r="G6313" s="502"/>
      <c r="H6313" s="502"/>
    </row>
    <row r="6314" spans="4:8" s="5" customFormat="1" x14ac:dyDescent="0.2">
      <c r="D6314" s="803"/>
      <c r="E6314" s="804"/>
      <c r="F6314" s="502"/>
      <c r="G6314" s="502"/>
      <c r="H6314" s="502"/>
    </row>
    <row r="6315" spans="4:8" s="5" customFormat="1" x14ac:dyDescent="0.2">
      <c r="D6315" s="803"/>
      <c r="E6315" s="804"/>
      <c r="F6315" s="502"/>
      <c r="G6315" s="502"/>
      <c r="H6315" s="502"/>
    </row>
    <row r="6316" spans="4:8" s="5" customFormat="1" x14ac:dyDescent="0.2">
      <c r="D6316" s="803"/>
      <c r="E6316" s="804"/>
      <c r="F6316" s="502"/>
      <c r="G6316" s="502"/>
      <c r="H6316" s="502"/>
    </row>
    <row r="6317" spans="4:8" s="5" customFormat="1" x14ac:dyDescent="0.2">
      <c r="D6317" s="803"/>
      <c r="E6317" s="804"/>
      <c r="F6317" s="502"/>
      <c r="G6317" s="502"/>
      <c r="H6317" s="502"/>
    </row>
    <row r="6318" spans="4:8" s="5" customFormat="1" x14ac:dyDescent="0.2">
      <c r="D6318" s="803"/>
      <c r="E6318" s="804"/>
      <c r="F6318" s="502"/>
      <c r="G6318" s="502"/>
      <c r="H6318" s="502"/>
    </row>
    <row r="6319" spans="4:8" s="5" customFormat="1" x14ac:dyDescent="0.2">
      <c r="D6319" s="803"/>
      <c r="E6319" s="804"/>
      <c r="F6319" s="502"/>
      <c r="G6319" s="502"/>
      <c r="H6319" s="502"/>
    </row>
    <row r="6320" spans="4:8" s="5" customFormat="1" x14ac:dyDescent="0.2">
      <c r="D6320" s="803"/>
      <c r="E6320" s="804"/>
      <c r="F6320" s="502"/>
      <c r="G6320" s="502"/>
      <c r="H6320" s="502"/>
    </row>
    <row r="6321" spans="4:8" s="5" customFormat="1" x14ac:dyDescent="0.2">
      <c r="D6321" s="803"/>
      <c r="E6321" s="804"/>
      <c r="F6321" s="502"/>
      <c r="G6321" s="502"/>
      <c r="H6321" s="502"/>
    </row>
    <row r="6322" spans="4:8" s="5" customFormat="1" x14ac:dyDescent="0.2">
      <c r="D6322" s="803"/>
      <c r="E6322" s="804"/>
      <c r="F6322" s="502"/>
      <c r="G6322" s="502"/>
      <c r="H6322" s="502"/>
    </row>
    <row r="6323" spans="4:8" s="5" customFormat="1" x14ac:dyDescent="0.2">
      <c r="D6323" s="803"/>
      <c r="E6323" s="804"/>
      <c r="F6323" s="502"/>
      <c r="G6323" s="502"/>
      <c r="H6323" s="502"/>
    </row>
    <row r="6324" spans="4:8" s="5" customFormat="1" x14ac:dyDescent="0.2">
      <c r="D6324" s="803"/>
      <c r="E6324" s="804"/>
      <c r="F6324" s="502"/>
      <c r="G6324" s="502"/>
      <c r="H6324" s="502"/>
    </row>
    <row r="6325" spans="4:8" s="5" customFormat="1" x14ac:dyDescent="0.2">
      <c r="D6325" s="803"/>
      <c r="E6325" s="804"/>
      <c r="F6325" s="502"/>
      <c r="G6325" s="502"/>
      <c r="H6325" s="502"/>
    </row>
    <row r="6326" spans="4:8" s="5" customFormat="1" x14ac:dyDescent="0.2">
      <c r="D6326" s="803"/>
      <c r="E6326" s="804"/>
      <c r="F6326" s="502"/>
      <c r="G6326" s="502"/>
      <c r="H6326" s="502"/>
    </row>
    <row r="6327" spans="4:8" s="5" customFormat="1" x14ac:dyDescent="0.2">
      <c r="D6327" s="803"/>
      <c r="E6327" s="804"/>
      <c r="F6327" s="502"/>
      <c r="G6327" s="502"/>
      <c r="H6327" s="502"/>
    </row>
    <row r="6328" spans="4:8" s="5" customFormat="1" x14ac:dyDescent="0.2">
      <c r="D6328" s="803"/>
      <c r="E6328" s="804"/>
      <c r="F6328" s="502"/>
      <c r="G6328" s="502"/>
      <c r="H6328" s="502"/>
    </row>
    <row r="6329" spans="4:8" s="5" customFormat="1" x14ac:dyDescent="0.2">
      <c r="D6329" s="803"/>
      <c r="E6329" s="804"/>
      <c r="F6329" s="502"/>
      <c r="G6329" s="502"/>
      <c r="H6329" s="502"/>
    </row>
    <row r="6330" spans="4:8" s="5" customFormat="1" x14ac:dyDescent="0.2">
      <c r="D6330" s="803"/>
      <c r="E6330" s="804"/>
      <c r="F6330" s="502"/>
      <c r="G6330" s="502"/>
      <c r="H6330" s="502"/>
    </row>
    <row r="6331" spans="4:8" s="5" customFormat="1" x14ac:dyDescent="0.2">
      <c r="D6331" s="803"/>
      <c r="E6331" s="804"/>
      <c r="F6331" s="502"/>
      <c r="G6331" s="502"/>
      <c r="H6331" s="502"/>
    </row>
    <row r="6332" spans="4:8" s="5" customFormat="1" x14ac:dyDescent="0.2">
      <c r="D6332" s="803"/>
      <c r="E6332" s="804"/>
      <c r="F6332" s="502"/>
      <c r="G6332" s="502"/>
      <c r="H6332" s="502"/>
    </row>
    <row r="6333" spans="4:8" s="5" customFormat="1" x14ac:dyDescent="0.2">
      <c r="D6333" s="803"/>
      <c r="E6333" s="804"/>
      <c r="F6333" s="502"/>
      <c r="G6333" s="502"/>
      <c r="H6333" s="502"/>
    </row>
    <row r="6334" spans="4:8" s="5" customFormat="1" x14ac:dyDescent="0.2">
      <c r="D6334" s="803"/>
      <c r="E6334" s="804"/>
      <c r="F6334" s="502"/>
      <c r="G6334" s="502"/>
      <c r="H6334" s="502"/>
    </row>
    <row r="6335" spans="4:8" s="5" customFormat="1" x14ac:dyDescent="0.2">
      <c r="D6335" s="803"/>
      <c r="E6335" s="804"/>
      <c r="F6335" s="502"/>
      <c r="G6335" s="502"/>
      <c r="H6335" s="502"/>
    </row>
    <row r="6336" spans="4:8" s="5" customFormat="1" x14ac:dyDescent="0.2">
      <c r="D6336" s="803"/>
      <c r="E6336" s="804"/>
      <c r="F6336" s="502"/>
      <c r="G6336" s="502"/>
      <c r="H6336" s="502"/>
    </row>
    <row r="6337" spans="4:8" s="5" customFormat="1" x14ac:dyDescent="0.2">
      <c r="D6337" s="803"/>
      <c r="E6337" s="804"/>
      <c r="F6337" s="502"/>
      <c r="G6337" s="502"/>
      <c r="H6337" s="502"/>
    </row>
    <row r="6338" spans="4:8" s="5" customFormat="1" x14ac:dyDescent="0.2">
      <c r="D6338" s="803"/>
      <c r="E6338" s="804"/>
      <c r="F6338" s="502"/>
      <c r="G6338" s="502"/>
      <c r="H6338" s="502"/>
    </row>
    <row r="6339" spans="4:8" s="5" customFormat="1" x14ac:dyDescent="0.2">
      <c r="D6339" s="803"/>
      <c r="E6339" s="804"/>
      <c r="F6339" s="502"/>
      <c r="G6339" s="502"/>
      <c r="H6339" s="502"/>
    </row>
    <row r="6340" spans="4:8" s="5" customFormat="1" x14ac:dyDescent="0.2">
      <c r="D6340" s="803"/>
      <c r="E6340" s="804"/>
      <c r="F6340" s="502"/>
      <c r="G6340" s="502"/>
      <c r="H6340" s="502"/>
    </row>
    <row r="6341" spans="4:8" s="5" customFormat="1" x14ac:dyDescent="0.2">
      <c r="D6341" s="803"/>
      <c r="E6341" s="804"/>
      <c r="F6341" s="502"/>
      <c r="G6341" s="502"/>
      <c r="H6341" s="502"/>
    </row>
    <row r="6342" spans="4:8" s="5" customFormat="1" x14ac:dyDescent="0.2">
      <c r="D6342" s="803"/>
      <c r="E6342" s="804"/>
      <c r="F6342" s="502"/>
      <c r="G6342" s="502"/>
      <c r="H6342" s="502"/>
    </row>
    <row r="6343" spans="4:8" s="5" customFormat="1" x14ac:dyDescent="0.2">
      <c r="D6343" s="803"/>
      <c r="E6343" s="804"/>
      <c r="F6343" s="502"/>
      <c r="G6343" s="502"/>
      <c r="H6343" s="502"/>
    </row>
    <row r="6344" spans="4:8" s="5" customFormat="1" x14ac:dyDescent="0.2">
      <c r="D6344" s="803"/>
      <c r="E6344" s="804"/>
      <c r="F6344" s="502"/>
      <c r="G6344" s="502"/>
      <c r="H6344" s="502"/>
    </row>
    <row r="6345" spans="4:8" s="5" customFormat="1" x14ac:dyDescent="0.2">
      <c r="D6345" s="803"/>
      <c r="E6345" s="804"/>
      <c r="F6345" s="502"/>
      <c r="G6345" s="502"/>
      <c r="H6345" s="502"/>
    </row>
    <row r="6346" spans="4:8" s="5" customFormat="1" x14ac:dyDescent="0.2">
      <c r="D6346" s="803"/>
      <c r="E6346" s="804"/>
      <c r="F6346" s="502"/>
      <c r="G6346" s="502"/>
      <c r="H6346" s="502"/>
    </row>
    <row r="6347" spans="4:8" s="5" customFormat="1" x14ac:dyDescent="0.2">
      <c r="D6347" s="803"/>
      <c r="E6347" s="804"/>
      <c r="F6347" s="502"/>
      <c r="G6347" s="502"/>
      <c r="H6347" s="502"/>
    </row>
    <row r="6348" spans="4:8" s="5" customFormat="1" x14ac:dyDescent="0.2">
      <c r="D6348" s="803"/>
      <c r="E6348" s="804"/>
      <c r="F6348" s="502"/>
      <c r="G6348" s="502"/>
      <c r="H6348" s="502"/>
    </row>
    <row r="6349" spans="4:8" s="5" customFormat="1" x14ac:dyDescent="0.2">
      <c r="D6349" s="803"/>
      <c r="E6349" s="804"/>
      <c r="F6349" s="502"/>
      <c r="G6349" s="502"/>
      <c r="H6349" s="502"/>
    </row>
    <row r="6350" spans="4:8" s="5" customFormat="1" x14ac:dyDescent="0.2">
      <c r="D6350" s="803"/>
      <c r="E6350" s="804"/>
      <c r="F6350" s="502"/>
      <c r="G6350" s="502"/>
      <c r="H6350" s="502"/>
    </row>
    <row r="6351" spans="4:8" s="5" customFormat="1" x14ac:dyDescent="0.2">
      <c r="D6351" s="803"/>
      <c r="E6351" s="804"/>
      <c r="F6351" s="502"/>
      <c r="G6351" s="502"/>
      <c r="H6351" s="502"/>
    </row>
    <row r="6352" spans="4:8" s="5" customFormat="1" x14ac:dyDescent="0.2">
      <c r="D6352" s="803"/>
      <c r="E6352" s="804"/>
      <c r="F6352" s="502"/>
      <c r="G6352" s="502"/>
      <c r="H6352" s="502"/>
    </row>
    <row r="6353" spans="4:8" s="5" customFormat="1" x14ac:dyDescent="0.2">
      <c r="D6353" s="803"/>
      <c r="E6353" s="804"/>
      <c r="F6353" s="502"/>
      <c r="G6353" s="502"/>
      <c r="H6353" s="502"/>
    </row>
    <row r="6354" spans="4:8" s="5" customFormat="1" x14ac:dyDescent="0.2">
      <c r="D6354" s="803"/>
      <c r="E6354" s="804"/>
      <c r="F6354" s="502"/>
      <c r="G6354" s="502"/>
      <c r="H6354" s="502"/>
    </row>
    <row r="6355" spans="4:8" s="5" customFormat="1" x14ac:dyDescent="0.2">
      <c r="D6355" s="803"/>
      <c r="E6355" s="804"/>
      <c r="F6355" s="502"/>
      <c r="G6355" s="502"/>
      <c r="H6355" s="502"/>
    </row>
    <row r="6356" spans="4:8" s="5" customFormat="1" x14ac:dyDescent="0.2">
      <c r="D6356" s="803"/>
      <c r="E6356" s="804"/>
      <c r="F6356" s="502"/>
      <c r="G6356" s="502"/>
      <c r="H6356" s="502"/>
    </row>
    <row r="6357" spans="4:8" s="5" customFormat="1" x14ac:dyDescent="0.2">
      <c r="D6357" s="803"/>
      <c r="E6357" s="804"/>
      <c r="F6357" s="502"/>
      <c r="G6357" s="502"/>
      <c r="H6357" s="502"/>
    </row>
    <row r="6358" spans="4:8" s="5" customFormat="1" x14ac:dyDescent="0.2">
      <c r="D6358" s="803"/>
      <c r="E6358" s="804"/>
      <c r="F6358" s="502"/>
      <c r="G6358" s="502"/>
      <c r="H6358" s="502"/>
    </row>
    <row r="6359" spans="4:8" s="5" customFormat="1" x14ac:dyDescent="0.2">
      <c r="D6359" s="803"/>
      <c r="E6359" s="804"/>
      <c r="F6359" s="502"/>
      <c r="G6359" s="502"/>
      <c r="H6359" s="502"/>
    </row>
    <row r="6360" spans="4:8" s="5" customFormat="1" x14ac:dyDescent="0.2">
      <c r="D6360" s="803"/>
      <c r="E6360" s="804"/>
      <c r="F6360" s="502"/>
      <c r="G6360" s="502"/>
      <c r="H6360" s="502"/>
    </row>
    <row r="6361" spans="4:8" s="5" customFormat="1" x14ac:dyDescent="0.2">
      <c r="D6361" s="803"/>
      <c r="E6361" s="804"/>
      <c r="F6361" s="502"/>
      <c r="G6361" s="502"/>
      <c r="H6361" s="502"/>
    </row>
    <row r="6362" spans="4:8" s="5" customFormat="1" x14ac:dyDescent="0.2">
      <c r="D6362" s="803"/>
      <c r="E6362" s="804"/>
      <c r="F6362" s="502"/>
      <c r="G6362" s="502"/>
      <c r="H6362" s="502"/>
    </row>
    <row r="6363" spans="4:8" s="5" customFormat="1" x14ac:dyDescent="0.2">
      <c r="D6363" s="803"/>
      <c r="E6363" s="804"/>
      <c r="F6363" s="502"/>
      <c r="G6363" s="502"/>
      <c r="H6363" s="502"/>
    </row>
    <row r="6364" spans="4:8" s="5" customFormat="1" x14ac:dyDescent="0.2">
      <c r="D6364" s="803"/>
      <c r="E6364" s="804"/>
      <c r="F6364" s="502"/>
      <c r="G6364" s="502"/>
      <c r="H6364" s="502"/>
    </row>
    <row r="6365" spans="4:8" s="5" customFormat="1" x14ac:dyDescent="0.2">
      <c r="D6365" s="803"/>
      <c r="E6365" s="804"/>
      <c r="F6365" s="502"/>
      <c r="G6365" s="502"/>
      <c r="H6365" s="502"/>
    </row>
    <row r="6366" spans="4:8" s="5" customFormat="1" x14ac:dyDescent="0.2">
      <c r="D6366" s="803"/>
      <c r="E6366" s="804"/>
      <c r="F6366" s="502"/>
      <c r="G6366" s="502"/>
      <c r="H6366" s="502"/>
    </row>
    <row r="6367" spans="4:8" s="5" customFormat="1" x14ac:dyDescent="0.2">
      <c r="D6367" s="803"/>
      <c r="E6367" s="804"/>
      <c r="F6367" s="502"/>
      <c r="G6367" s="502"/>
      <c r="H6367" s="502"/>
    </row>
    <row r="6368" spans="4:8" s="5" customFormat="1" x14ac:dyDescent="0.2">
      <c r="D6368" s="803"/>
      <c r="E6368" s="804"/>
      <c r="F6368" s="502"/>
      <c r="G6368" s="502"/>
      <c r="H6368" s="502"/>
    </row>
    <row r="6369" spans="4:8" s="5" customFormat="1" x14ac:dyDescent="0.2">
      <c r="D6369" s="803"/>
      <c r="E6369" s="804"/>
      <c r="F6369" s="502"/>
      <c r="G6369" s="502"/>
      <c r="H6369" s="502"/>
    </row>
    <row r="6370" spans="4:8" s="5" customFormat="1" x14ac:dyDescent="0.2">
      <c r="D6370" s="803"/>
      <c r="E6370" s="804"/>
      <c r="F6370" s="502"/>
      <c r="G6370" s="502"/>
      <c r="H6370" s="502"/>
    </row>
    <row r="6371" spans="4:8" s="5" customFormat="1" x14ac:dyDescent="0.2">
      <c r="D6371" s="803"/>
      <c r="E6371" s="804"/>
      <c r="F6371" s="502"/>
      <c r="G6371" s="502"/>
      <c r="H6371" s="502"/>
    </row>
    <row r="6372" spans="4:8" s="5" customFormat="1" x14ac:dyDescent="0.2">
      <c r="D6372" s="803"/>
      <c r="E6372" s="804"/>
      <c r="F6372" s="502"/>
      <c r="G6372" s="502"/>
      <c r="H6372" s="502"/>
    </row>
    <row r="6373" spans="4:8" s="5" customFormat="1" x14ac:dyDescent="0.2">
      <c r="D6373" s="803"/>
      <c r="E6373" s="804"/>
      <c r="F6373" s="502"/>
      <c r="G6373" s="502"/>
      <c r="H6373" s="502"/>
    </row>
    <row r="6374" spans="4:8" s="5" customFormat="1" x14ac:dyDescent="0.2">
      <c r="D6374" s="803"/>
      <c r="E6374" s="804"/>
      <c r="F6374" s="502"/>
      <c r="G6374" s="502"/>
      <c r="H6374" s="502"/>
    </row>
    <row r="6375" spans="4:8" s="5" customFormat="1" x14ac:dyDescent="0.2">
      <c r="D6375" s="803"/>
      <c r="E6375" s="804"/>
      <c r="F6375" s="502"/>
      <c r="G6375" s="502"/>
      <c r="H6375" s="502"/>
    </row>
    <row r="6376" spans="4:8" s="5" customFormat="1" x14ac:dyDescent="0.2">
      <c r="D6376" s="803"/>
      <c r="E6376" s="804"/>
      <c r="F6376" s="502"/>
      <c r="G6376" s="502"/>
      <c r="H6376" s="502"/>
    </row>
    <row r="6377" spans="4:8" s="5" customFormat="1" x14ac:dyDescent="0.2">
      <c r="D6377" s="803"/>
      <c r="E6377" s="804"/>
      <c r="F6377" s="502"/>
      <c r="G6377" s="502"/>
      <c r="H6377" s="502"/>
    </row>
    <row r="6378" spans="4:8" s="5" customFormat="1" x14ac:dyDescent="0.2">
      <c r="D6378" s="803"/>
      <c r="E6378" s="804"/>
      <c r="F6378" s="502"/>
      <c r="G6378" s="502"/>
      <c r="H6378" s="502"/>
    </row>
    <row r="6379" spans="4:8" s="5" customFormat="1" x14ac:dyDescent="0.2">
      <c r="D6379" s="803"/>
      <c r="E6379" s="804"/>
      <c r="F6379" s="502"/>
      <c r="G6379" s="502"/>
      <c r="H6379" s="502"/>
    </row>
    <row r="6380" spans="4:8" s="5" customFormat="1" x14ac:dyDescent="0.2">
      <c r="D6380" s="803"/>
      <c r="E6380" s="804"/>
      <c r="F6380" s="502"/>
      <c r="G6380" s="502"/>
      <c r="H6380" s="502"/>
    </row>
    <row r="6381" spans="4:8" s="5" customFormat="1" x14ac:dyDescent="0.2">
      <c r="D6381" s="803"/>
      <c r="E6381" s="804"/>
      <c r="F6381" s="502"/>
      <c r="G6381" s="502"/>
      <c r="H6381" s="502"/>
    </row>
    <row r="6382" spans="4:8" s="5" customFormat="1" x14ac:dyDescent="0.2">
      <c r="D6382" s="803"/>
      <c r="E6382" s="804"/>
      <c r="F6382" s="502"/>
      <c r="G6382" s="502"/>
      <c r="H6382" s="502"/>
    </row>
    <row r="6383" spans="4:8" s="5" customFormat="1" x14ac:dyDescent="0.2">
      <c r="D6383" s="803"/>
      <c r="E6383" s="804"/>
      <c r="F6383" s="502"/>
      <c r="G6383" s="502"/>
      <c r="H6383" s="502"/>
    </row>
    <row r="6384" spans="4:8" s="5" customFormat="1" x14ac:dyDescent="0.2">
      <c r="D6384" s="803"/>
      <c r="E6384" s="804"/>
      <c r="F6384" s="502"/>
      <c r="G6384" s="502"/>
      <c r="H6384" s="502"/>
    </row>
    <row r="6385" spans="4:8" s="5" customFormat="1" x14ac:dyDescent="0.2">
      <c r="D6385" s="803"/>
      <c r="E6385" s="804"/>
      <c r="F6385" s="502"/>
      <c r="G6385" s="502"/>
      <c r="H6385" s="502"/>
    </row>
    <row r="6386" spans="4:8" s="5" customFormat="1" x14ac:dyDescent="0.2">
      <c r="D6386" s="803"/>
      <c r="E6386" s="804"/>
      <c r="F6386" s="502"/>
      <c r="G6386" s="502"/>
      <c r="H6386" s="502"/>
    </row>
    <row r="6387" spans="4:8" s="5" customFormat="1" x14ac:dyDescent="0.2">
      <c r="D6387" s="803"/>
      <c r="E6387" s="804"/>
      <c r="F6387" s="502"/>
      <c r="G6387" s="502"/>
      <c r="H6387" s="502"/>
    </row>
    <row r="6388" spans="4:8" s="5" customFormat="1" x14ac:dyDescent="0.2">
      <c r="D6388" s="803"/>
      <c r="E6388" s="804"/>
      <c r="F6388" s="502"/>
      <c r="G6388" s="502"/>
      <c r="H6388" s="502"/>
    </row>
    <row r="6389" spans="4:8" s="5" customFormat="1" x14ac:dyDescent="0.2">
      <c r="D6389" s="803"/>
      <c r="E6389" s="804"/>
      <c r="F6389" s="502"/>
      <c r="G6389" s="502"/>
      <c r="H6389" s="502"/>
    </row>
    <row r="6390" spans="4:8" s="5" customFormat="1" x14ac:dyDescent="0.2">
      <c r="D6390" s="803"/>
      <c r="E6390" s="804"/>
      <c r="F6390" s="502"/>
      <c r="G6390" s="502"/>
      <c r="H6390" s="502"/>
    </row>
    <row r="6391" spans="4:8" s="5" customFormat="1" x14ac:dyDescent="0.2">
      <c r="D6391" s="803"/>
      <c r="E6391" s="804"/>
      <c r="F6391" s="502"/>
      <c r="G6391" s="502"/>
      <c r="H6391" s="502"/>
    </row>
    <row r="6392" spans="4:8" s="5" customFormat="1" x14ac:dyDescent="0.2">
      <c r="D6392" s="803"/>
      <c r="E6392" s="804"/>
      <c r="F6392" s="502"/>
      <c r="G6392" s="502"/>
      <c r="H6392" s="502"/>
    </row>
    <row r="6393" spans="4:8" s="5" customFormat="1" x14ac:dyDescent="0.2">
      <c r="D6393" s="803"/>
      <c r="E6393" s="804"/>
      <c r="F6393" s="502"/>
      <c r="G6393" s="502"/>
      <c r="H6393" s="502"/>
    </row>
    <row r="6394" spans="4:8" s="5" customFormat="1" x14ac:dyDescent="0.2">
      <c r="D6394" s="803"/>
      <c r="E6394" s="804"/>
      <c r="F6394" s="502"/>
      <c r="G6394" s="502"/>
      <c r="H6394" s="502"/>
    </row>
    <row r="6395" spans="4:8" s="5" customFormat="1" x14ac:dyDescent="0.2">
      <c r="D6395" s="803"/>
      <c r="E6395" s="804"/>
      <c r="F6395" s="502"/>
      <c r="G6395" s="502"/>
      <c r="H6395" s="502"/>
    </row>
    <row r="6396" spans="4:8" s="5" customFormat="1" x14ac:dyDescent="0.2">
      <c r="D6396" s="803"/>
      <c r="E6396" s="804"/>
      <c r="F6396" s="502"/>
      <c r="G6396" s="502"/>
      <c r="H6396" s="502"/>
    </row>
    <row r="6397" spans="4:8" s="5" customFormat="1" x14ac:dyDescent="0.2">
      <c r="D6397" s="803"/>
      <c r="E6397" s="804"/>
      <c r="F6397" s="502"/>
      <c r="G6397" s="502"/>
      <c r="H6397" s="502"/>
    </row>
    <row r="6398" spans="4:8" s="5" customFormat="1" x14ac:dyDescent="0.2">
      <c r="D6398" s="803"/>
      <c r="E6398" s="804"/>
      <c r="F6398" s="502"/>
      <c r="G6398" s="502"/>
      <c r="H6398" s="502"/>
    </row>
    <row r="6399" spans="4:8" s="5" customFormat="1" x14ac:dyDescent="0.2">
      <c r="D6399" s="803"/>
      <c r="E6399" s="804"/>
      <c r="F6399" s="502"/>
      <c r="G6399" s="502"/>
      <c r="H6399" s="502"/>
    </row>
    <row r="6400" spans="4:8" s="5" customFormat="1" x14ac:dyDescent="0.2">
      <c r="D6400" s="803"/>
      <c r="E6400" s="804"/>
      <c r="F6400" s="502"/>
      <c r="G6400" s="502"/>
      <c r="H6400" s="502"/>
    </row>
    <row r="6401" spans="4:8" s="5" customFormat="1" x14ac:dyDescent="0.2">
      <c r="D6401" s="803"/>
      <c r="E6401" s="804"/>
      <c r="F6401" s="502"/>
      <c r="G6401" s="502"/>
      <c r="H6401" s="502"/>
    </row>
    <row r="6402" spans="4:8" s="5" customFormat="1" x14ac:dyDescent="0.2">
      <c r="D6402" s="803"/>
      <c r="E6402" s="804"/>
      <c r="F6402" s="502"/>
      <c r="G6402" s="502"/>
      <c r="H6402" s="502"/>
    </row>
    <row r="6403" spans="4:8" s="5" customFormat="1" x14ac:dyDescent="0.2">
      <c r="D6403" s="803"/>
      <c r="E6403" s="804"/>
      <c r="F6403" s="502"/>
      <c r="G6403" s="502"/>
      <c r="H6403" s="502"/>
    </row>
    <row r="6404" spans="4:8" s="5" customFormat="1" x14ac:dyDescent="0.2">
      <c r="D6404" s="803"/>
      <c r="E6404" s="804"/>
      <c r="F6404" s="502"/>
      <c r="G6404" s="502"/>
      <c r="H6404" s="502"/>
    </row>
    <row r="6405" spans="4:8" s="5" customFormat="1" x14ac:dyDescent="0.2">
      <c r="D6405" s="803"/>
      <c r="E6405" s="804"/>
      <c r="F6405" s="502"/>
      <c r="G6405" s="502"/>
      <c r="H6405" s="502"/>
    </row>
    <row r="6406" spans="4:8" s="5" customFormat="1" x14ac:dyDescent="0.2">
      <c r="D6406" s="803"/>
      <c r="E6406" s="804"/>
      <c r="F6406" s="502"/>
      <c r="G6406" s="502"/>
      <c r="H6406" s="502"/>
    </row>
    <row r="6407" spans="4:8" s="5" customFormat="1" x14ac:dyDescent="0.2">
      <c r="D6407" s="803"/>
      <c r="E6407" s="804"/>
      <c r="F6407" s="502"/>
      <c r="G6407" s="502"/>
      <c r="H6407" s="502"/>
    </row>
    <row r="6408" spans="4:8" s="5" customFormat="1" x14ac:dyDescent="0.2">
      <c r="D6408" s="803"/>
      <c r="E6408" s="804"/>
      <c r="F6408" s="502"/>
      <c r="G6408" s="502"/>
      <c r="H6408" s="502"/>
    </row>
    <row r="6409" spans="4:8" s="5" customFormat="1" x14ac:dyDescent="0.2">
      <c r="D6409" s="803"/>
      <c r="E6409" s="804"/>
      <c r="F6409" s="502"/>
      <c r="G6409" s="502"/>
      <c r="H6409" s="502"/>
    </row>
    <row r="6410" spans="4:8" s="5" customFormat="1" x14ac:dyDescent="0.2">
      <c r="D6410" s="803"/>
      <c r="E6410" s="804"/>
      <c r="F6410" s="502"/>
      <c r="G6410" s="502"/>
      <c r="H6410" s="502"/>
    </row>
    <row r="6411" spans="4:8" s="5" customFormat="1" x14ac:dyDescent="0.2">
      <c r="D6411" s="803"/>
      <c r="E6411" s="804"/>
      <c r="F6411" s="502"/>
      <c r="G6411" s="502"/>
      <c r="H6411" s="502"/>
    </row>
    <row r="6412" spans="4:8" s="5" customFormat="1" x14ac:dyDescent="0.2">
      <c r="D6412" s="803"/>
      <c r="E6412" s="804"/>
      <c r="F6412" s="502"/>
      <c r="G6412" s="502"/>
      <c r="H6412" s="502"/>
    </row>
    <row r="6413" spans="4:8" s="5" customFormat="1" x14ac:dyDescent="0.2">
      <c r="D6413" s="803"/>
      <c r="E6413" s="804"/>
      <c r="F6413" s="502"/>
      <c r="G6413" s="502"/>
      <c r="H6413" s="502"/>
    </row>
    <row r="6414" spans="4:8" s="5" customFormat="1" x14ac:dyDescent="0.2">
      <c r="D6414" s="803"/>
      <c r="E6414" s="804"/>
      <c r="F6414" s="502"/>
      <c r="G6414" s="502"/>
      <c r="H6414" s="502"/>
    </row>
    <row r="6415" spans="4:8" s="5" customFormat="1" x14ac:dyDescent="0.2">
      <c r="D6415" s="803"/>
      <c r="E6415" s="804"/>
      <c r="F6415" s="502"/>
      <c r="G6415" s="502"/>
      <c r="H6415" s="502"/>
    </row>
    <row r="6416" spans="4:8" s="5" customFormat="1" x14ac:dyDescent="0.2">
      <c r="D6416" s="803"/>
      <c r="E6416" s="804"/>
      <c r="F6416" s="502"/>
      <c r="G6416" s="502"/>
      <c r="H6416" s="502"/>
    </row>
    <row r="6417" spans="4:8" s="5" customFormat="1" x14ac:dyDescent="0.2">
      <c r="D6417" s="803"/>
      <c r="E6417" s="804"/>
      <c r="F6417" s="502"/>
      <c r="G6417" s="502"/>
      <c r="H6417" s="502"/>
    </row>
    <row r="6418" spans="4:8" s="5" customFormat="1" x14ac:dyDescent="0.2">
      <c r="D6418" s="803"/>
      <c r="E6418" s="804"/>
      <c r="F6418" s="502"/>
      <c r="G6418" s="502"/>
      <c r="H6418" s="502"/>
    </row>
    <row r="6419" spans="4:8" s="5" customFormat="1" x14ac:dyDescent="0.2">
      <c r="D6419" s="803"/>
      <c r="E6419" s="804"/>
      <c r="F6419" s="502"/>
      <c r="G6419" s="502"/>
      <c r="H6419" s="502"/>
    </row>
    <row r="6420" spans="4:8" s="5" customFormat="1" x14ac:dyDescent="0.2">
      <c r="D6420" s="803"/>
      <c r="E6420" s="804"/>
      <c r="F6420" s="502"/>
      <c r="G6420" s="502"/>
      <c r="H6420" s="502"/>
    </row>
    <row r="6421" spans="4:8" s="5" customFormat="1" x14ac:dyDescent="0.2">
      <c r="D6421" s="803"/>
      <c r="E6421" s="804"/>
      <c r="F6421" s="502"/>
      <c r="G6421" s="502"/>
      <c r="H6421" s="502"/>
    </row>
    <row r="6422" spans="4:8" s="5" customFormat="1" x14ac:dyDescent="0.2">
      <c r="D6422" s="803"/>
      <c r="E6422" s="804"/>
      <c r="F6422" s="502"/>
      <c r="G6422" s="502"/>
      <c r="H6422" s="502"/>
    </row>
    <row r="6423" spans="4:8" s="5" customFormat="1" x14ac:dyDescent="0.2">
      <c r="D6423" s="803"/>
      <c r="E6423" s="804"/>
      <c r="F6423" s="502"/>
      <c r="G6423" s="502"/>
      <c r="H6423" s="502"/>
    </row>
    <row r="6424" spans="4:8" s="5" customFormat="1" x14ac:dyDescent="0.2">
      <c r="D6424" s="803"/>
      <c r="E6424" s="804"/>
      <c r="F6424" s="502"/>
      <c r="G6424" s="502"/>
      <c r="H6424" s="502"/>
    </row>
    <row r="6425" spans="4:8" s="5" customFormat="1" x14ac:dyDescent="0.2">
      <c r="D6425" s="803"/>
      <c r="E6425" s="804"/>
      <c r="F6425" s="502"/>
      <c r="G6425" s="502"/>
      <c r="H6425" s="502"/>
    </row>
    <row r="6426" spans="4:8" s="5" customFormat="1" x14ac:dyDescent="0.2">
      <c r="D6426" s="803"/>
      <c r="E6426" s="804"/>
      <c r="F6426" s="502"/>
      <c r="G6426" s="502"/>
      <c r="H6426" s="502"/>
    </row>
    <row r="6427" spans="4:8" s="5" customFormat="1" x14ac:dyDescent="0.2">
      <c r="D6427" s="803"/>
      <c r="E6427" s="804"/>
      <c r="F6427" s="502"/>
      <c r="G6427" s="502"/>
      <c r="H6427" s="502"/>
    </row>
    <row r="6428" spans="4:8" s="5" customFormat="1" x14ac:dyDescent="0.2">
      <c r="D6428" s="803"/>
      <c r="E6428" s="804"/>
      <c r="F6428" s="502"/>
      <c r="G6428" s="502"/>
      <c r="H6428" s="502"/>
    </row>
    <row r="6429" spans="4:8" s="5" customFormat="1" x14ac:dyDescent="0.2">
      <c r="D6429" s="803"/>
      <c r="E6429" s="804"/>
      <c r="F6429" s="502"/>
      <c r="G6429" s="502"/>
      <c r="H6429" s="502"/>
    </row>
    <row r="6430" spans="4:8" s="5" customFormat="1" x14ac:dyDescent="0.2">
      <c r="D6430" s="803"/>
      <c r="E6430" s="804"/>
      <c r="F6430" s="502"/>
      <c r="G6430" s="502"/>
      <c r="H6430" s="502"/>
    </row>
    <row r="6431" spans="4:8" s="5" customFormat="1" x14ac:dyDescent="0.2">
      <c r="D6431" s="803"/>
      <c r="E6431" s="804"/>
      <c r="F6431" s="502"/>
      <c r="G6431" s="502"/>
      <c r="H6431" s="502"/>
    </row>
    <row r="6432" spans="4:8" s="5" customFormat="1" x14ac:dyDescent="0.2">
      <c r="D6432" s="803"/>
      <c r="E6432" s="804"/>
      <c r="F6432" s="502"/>
      <c r="G6432" s="502"/>
      <c r="H6432" s="502"/>
    </row>
    <row r="6433" spans="4:8" s="5" customFormat="1" x14ac:dyDescent="0.2">
      <c r="D6433" s="803"/>
      <c r="E6433" s="804"/>
      <c r="F6433" s="502"/>
      <c r="G6433" s="502"/>
      <c r="H6433" s="502"/>
    </row>
    <row r="6434" spans="4:8" s="5" customFormat="1" x14ac:dyDescent="0.2">
      <c r="D6434" s="803"/>
      <c r="E6434" s="804"/>
      <c r="F6434" s="502"/>
      <c r="G6434" s="502"/>
      <c r="H6434" s="502"/>
    </row>
    <row r="6435" spans="4:8" s="5" customFormat="1" x14ac:dyDescent="0.2">
      <c r="D6435" s="803"/>
      <c r="E6435" s="804"/>
      <c r="F6435" s="502"/>
      <c r="G6435" s="502"/>
      <c r="H6435" s="502"/>
    </row>
    <row r="6436" spans="4:8" s="5" customFormat="1" x14ac:dyDescent="0.2">
      <c r="D6436" s="803"/>
      <c r="E6436" s="804"/>
      <c r="F6436" s="502"/>
      <c r="G6436" s="502"/>
      <c r="H6436" s="502"/>
    </row>
    <row r="6437" spans="4:8" s="5" customFormat="1" x14ac:dyDescent="0.2">
      <c r="D6437" s="803"/>
      <c r="E6437" s="804"/>
      <c r="F6437" s="502"/>
      <c r="G6437" s="502"/>
      <c r="H6437" s="502"/>
    </row>
    <row r="6438" spans="4:8" s="5" customFormat="1" x14ac:dyDescent="0.2">
      <c r="D6438" s="803"/>
      <c r="E6438" s="804"/>
      <c r="F6438" s="502"/>
      <c r="G6438" s="502"/>
      <c r="H6438" s="502"/>
    </row>
    <row r="6439" spans="4:8" s="5" customFormat="1" x14ac:dyDescent="0.2">
      <c r="D6439" s="803"/>
      <c r="E6439" s="804"/>
      <c r="F6439" s="502"/>
      <c r="G6439" s="502"/>
      <c r="H6439" s="502"/>
    </row>
    <row r="6440" spans="4:8" s="5" customFormat="1" x14ac:dyDescent="0.2">
      <c r="D6440" s="803"/>
      <c r="E6440" s="804"/>
      <c r="F6440" s="502"/>
      <c r="G6440" s="502"/>
      <c r="H6440" s="502"/>
    </row>
    <row r="6441" spans="4:8" s="5" customFormat="1" x14ac:dyDescent="0.2">
      <c r="D6441" s="803"/>
      <c r="E6441" s="804"/>
      <c r="F6441" s="502"/>
      <c r="G6441" s="502"/>
      <c r="H6441" s="502"/>
    </row>
    <row r="6442" spans="4:8" s="5" customFormat="1" x14ac:dyDescent="0.2">
      <c r="D6442" s="803"/>
      <c r="E6442" s="804"/>
      <c r="F6442" s="502"/>
      <c r="G6442" s="502"/>
      <c r="H6442" s="502"/>
    </row>
    <row r="6443" spans="4:8" s="5" customFormat="1" x14ac:dyDescent="0.2">
      <c r="D6443" s="803"/>
      <c r="E6443" s="804"/>
      <c r="F6443" s="502"/>
      <c r="G6443" s="502"/>
      <c r="H6443" s="502"/>
    </row>
    <row r="6444" spans="4:8" s="5" customFormat="1" x14ac:dyDescent="0.2">
      <c r="D6444" s="803"/>
      <c r="E6444" s="804"/>
      <c r="F6444" s="502"/>
      <c r="G6444" s="502"/>
      <c r="H6444" s="502"/>
    </row>
    <row r="6445" spans="4:8" s="5" customFormat="1" x14ac:dyDescent="0.2">
      <c r="D6445" s="803"/>
      <c r="E6445" s="804"/>
      <c r="F6445" s="502"/>
      <c r="G6445" s="502"/>
      <c r="H6445" s="502"/>
    </row>
    <row r="6446" spans="4:8" s="5" customFormat="1" x14ac:dyDescent="0.2">
      <c r="D6446" s="803"/>
      <c r="E6446" s="804"/>
      <c r="F6446" s="502"/>
      <c r="G6446" s="502"/>
      <c r="H6446" s="502"/>
    </row>
    <row r="6447" spans="4:8" s="5" customFormat="1" x14ac:dyDescent="0.2">
      <c r="D6447" s="803"/>
      <c r="E6447" s="804"/>
      <c r="F6447" s="502"/>
      <c r="G6447" s="502"/>
      <c r="H6447" s="502"/>
    </row>
    <row r="6448" spans="4:8" s="5" customFormat="1" x14ac:dyDescent="0.2">
      <c r="D6448" s="803"/>
      <c r="E6448" s="804"/>
      <c r="F6448" s="502"/>
      <c r="G6448" s="502"/>
      <c r="H6448" s="502"/>
    </row>
    <row r="6449" spans="4:8" s="5" customFormat="1" x14ac:dyDescent="0.2">
      <c r="D6449" s="803"/>
      <c r="E6449" s="804"/>
      <c r="F6449" s="502"/>
      <c r="G6449" s="502"/>
      <c r="H6449" s="502"/>
    </row>
    <row r="6450" spans="4:8" s="5" customFormat="1" x14ac:dyDescent="0.2">
      <c r="D6450" s="803"/>
      <c r="E6450" s="804"/>
      <c r="F6450" s="502"/>
      <c r="G6450" s="502"/>
      <c r="H6450" s="502"/>
    </row>
    <row r="6451" spans="4:8" s="5" customFormat="1" x14ac:dyDescent="0.2">
      <c r="D6451" s="803"/>
      <c r="E6451" s="804"/>
      <c r="F6451" s="502"/>
      <c r="G6451" s="502"/>
      <c r="H6451" s="502"/>
    </row>
    <row r="6452" spans="4:8" s="5" customFormat="1" x14ac:dyDescent="0.2">
      <c r="D6452" s="803"/>
      <c r="E6452" s="804"/>
      <c r="F6452" s="502"/>
      <c r="G6452" s="502"/>
      <c r="H6452" s="502"/>
    </row>
    <row r="6453" spans="4:8" s="5" customFormat="1" x14ac:dyDescent="0.2">
      <c r="D6453" s="803"/>
      <c r="E6453" s="804"/>
      <c r="F6453" s="502"/>
      <c r="G6453" s="502"/>
      <c r="H6453" s="502"/>
    </row>
    <row r="6454" spans="4:8" s="5" customFormat="1" x14ac:dyDescent="0.2">
      <c r="D6454" s="803"/>
      <c r="E6454" s="804"/>
      <c r="F6454" s="502"/>
      <c r="G6454" s="502"/>
      <c r="H6454" s="502"/>
    </row>
    <row r="6455" spans="4:8" s="5" customFormat="1" x14ac:dyDescent="0.2">
      <c r="D6455" s="803"/>
      <c r="E6455" s="804"/>
      <c r="F6455" s="502"/>
      <c r="G6455" s="502"/>
      <c r="H6455" s="502"/>
    </row>
    <row r="6456" spans="4:8" s="5" customFormat="1" x14ac:dyDescent="0.2">
      <c r="D6456" s="803"/>
      <c r="E6456" s="804"/>
      <c r="F6456" s="502"/>
      <c r="G6456" s="502"/>
      <c r="H6456" s="502"/>
    </row>
    <row r="6457" spans="4:8" s="5" customFormat="1" x14ac:dyDescent="0.2">
      <c r="D6457" s="803"/>
      <c r="E6457" s="804"/>
      <c r="F6457" s="502"/>
      <c r="G6457" s="502"/>
      <c r="H6457" s="502"/>
    </row>
    <row r="6458" spans="4:8" s="5" customFormat="1" x14ac:dyDescent="0.2">
      <c r="D6458" s="803"/>
      <c r="E6458" s="804"/>
      <c r="F6458" s="502"/>
      <c r="G6458" s="502"/>
      <c r="H6458" s="502"/>
    </row>
    <row r="6459" spans="4:8" s="5" customFormat="1" x14ac:dyDescent="0.2">
      <c r="D6459" s="803"/>
      <c r="E6459" s="804"/>
      <c r="F6459" s="502"/>
      <c r="G6459" s="502"/>
      <c r="H6459" s="502"/>
    </row>
    <row r="6460" spans="4:8" s="5" customFormat="1" x14ac:dyDescent="0.2">
      <c r="D6460" s="803"/>
      <c r="E6460" s="804"/>
      <c r="F6460" s="502"/>
      <c r="G6460" s="502"/>
      <c r="H6460" s="502"/>
    </row>
    <row r="6461" spans="4:8" s="5" customFormat="1" x14ac:dyDescent="0.2">
      <c r="D6461" s="803"/>
      <c r="E6461" s="804"/>
      <c r="F6461" s="502"/>
      <c r="G6461" s="502"/>
      <c r="H6461" s="502"/>
    </row>
    <row r="6462" spans="4:8" s="5" customFormat="1" x14ac:dyDescent="0.2">
      <c r="D6462" s="803"/>
      <c r="E6462" s="804"/>
      <c r="F6462" s="502"/>
      <c r="G6462" s="502"/>
      <c r="H6462" s="502"/>
    </row>
    <row r="6463" spans="4:8" s="5" customFormat="1" x14ac:dyDescent="0.2">
      <c r="D6463" s="803"/>
      <c r="E6463" s="804"/>
      <c r="F6463" s="502"/>
      <c r="G6463" s="502"/>
      <c r="H6463" s="502"/>
    </row>
    <row r="6464" spans="4:8" s="5" customFormat="1" x14ac:dyDescent="0.2">
      <c r="D6464" s="803"/>
      <c r="E6464" s="804"/>
      <c r="F6464" s="502"/>
      <c r="G6464" s="502"/>
      <c r="H6464" s="502"/>
    </row>
    <row r="6465" spans="4:8" s="5" customFormat="1" x14ac:dyDescent="0.2">
      <c r="D6465" s="803"/>
      <c r="E6465" s="804"/>
      <c r="F6465" s="502"/>
      <c r="G6465" s="502"/>
      <c r="H6465" s="502"/>
    </row>
    <row r="6466" spans="4:8" s="5" customFormat="1" x14ac:dyDescent="0.2">
      <c r="D6466" s="803"/>
      <c r="E6466" s="804"/>
      <c r="F6466" s="502"/>
      <c r="G6466" s="502"/>
      <c r="H6466" s="502"/>
    </row>
    <row r="6467" spans="4:8" s="5" customFormat="1" x14ac:dyDescent="0.2">
      <c r="D6467" s="803"/>
      <c r="E6467" s="804"/>
      <c r="F6467" s="502"/>
      <c r="G6467" s="502"/>
      <c r="H6467" s="502"/>
    </row>
    <row r="6468" spans="4:8" s="5" customFormat="1" x14ac:dyDescent="0.2">
      <c r="D6468" s="803"/>
      <c r="E6468" s="804"/>
      <c r="F6468" s="502"/>
      <c r="G6468" s="502"/>
      <c r="H6468" s="502"/>
    </row>
    <row r="6469" spans="4:8" s="5" customFormat="1" x14ac:dyDescent="0.2">
      <c r="D6469" s="803"/>
      <c r="E6469" s="804"/>
      <c r="F6469" s="502"/>
      <c r="G6469" s="502"/>
      <c r="H6469" s="502"/>
    </row>
    <row r="6470" spans="4:8" s="5" customFormat="1" x14ac:dyDescent="0.2">
      <c r="D6470" s="803"/>
      <c r="E6470" s="804"/>
      <c r="F6470" s="502"/>
      <c r="G6470" s="502"/>
      <c r="H6470" s="502"/>
    </row>
    <row r="6471" spans="4:8" s="5" customFormat="1" x14ac:dyDescent="0.2">
      <c r="D6471" s="803"/>
      <c r="E6471" s="804"/>
      <c r="F6471" s="502"/>
      <c r="G6471" s="502"/>
      <c r="H6471" s="502"/>
    </row>
    <row r="6472" spans="4:8" s="5" customFormat="1" x14ac:dyDescent="0.2">
      <c r="D6472" s="803"/>
      <c r="E6472" s="804"/>
      <c r="F6472" s="502"/>
      <c r="G6472" s="502"/>
      <c r="H6472" s="502"/>
    </row>
    <row r="6473" spans="4:8" s="5" customFormat="1" x14ac:dyDescent="0.2">
      <c r="D6473" s="803"/>
      <c r="E6473" s="804"/>
      <c r="F6473" s="502"/>
      <c r="G6473" s="502"/>
      <c r="H6473" s="502"/>
    </row>
    <row r="6474" spans="4:8" s="5" customFormat="1" x14ac:dyDescent="0.2">
      <c r="D6474" s="803"/>
      <c r="E6474" s="804"/>
      <c r="F6474" s="502"/>
      <c r="G6474" s="502"/>
      <c r="H6474" s="502"/>
    </row>
    <row r="6475" spans="4:8" s="5" customFormat="1" x14ac:dyDescent="0.2">
      <c r="D6475" s="803"/>
      <c r="E6475" s="804"/>
      <c r="F6475" s="502"/>
      <c r="G6475" s="502"/>
      <c r="H6475" s="502"/>
    </row>
    <row r="6476" spans="4:8" s="5" customFormat="1" x14ac:dyDescent="0.2">
      <c r="D6476" s="803"/>
      <c r="E6476" s="804"/>
      <c r="F6476" s="502"/>
      <c r="G6476" s="502"/>
      <c r="H6476" s="502"/>
    </row>
    <row r="6477" spans="4:8" s="5" customFormat="1" x14ac:dyDescent="0.2">
      <c r="D6477" s="803"/>
      <c r="E6477" s="804"/>
      <c r="F6477" s="502"/>
      <c r="G6477" s="502"/>
      <c r="H6477" s="502"/>
    </row>
    <row r="6478" spans="4:8" s="5" customFormat="1" x14ac:dyDescent="0.2">
      <c r="D6478" s="803"/>
      <c r="E6478" s="804"/>
      <c r="F6478" s="502"/>
      <c r="G6478" s="502"/>
      <c r="H6478" s="502"/>
    </row>
    <row r="6479" spans="4:8" s="5" customFormat="1" x14ac:dyDescent="0.2">
      <c r="D6479" s="803"/>
      <c r="E6479" s="804"/>
      <c r="F6479" s="502"/>
      <c r="G6479" s="502"/>
      <c r="H6479" s="502"/>
    </row>
    <row r="6480" spans="4:8" s="5" customFormat="1" x14ac:dyDescent="0.2">
      <c r="D6480" s="803"/>
      <c r="E6480" s="804"/>
      <c r="F6480" s="502"/>
      <c r="G6480" s="502"/>
      <c r="H6480" s="502"/>
    </row>
    <row r="6481" spans="4:8" s="5" customFormat="1" x14ac:dyDescent="0.2">
      <c r="D6481" s="803"/>
      <c r="E6481" s="804"/>
      <c r="F6481" s="502"/>
      <c r="G6481" s="502"/>
      <c r="H6481" s="502"/>
    </row>
    <row r="6482" spans="4:8" s="5" customFormat="1" x14ac:dyDescent="0.2">
      <c r="D6482" s="803"/>
      <c r="E6482" s="804"/>
      <c r="F6482" s="502"/>
      <c r="G6482" s="502"/>
      <c r="H6482" s="502"/>
    </row>
    <row r="6483" spans="4:8" s="5" customFormat="1" x14ac:dyDescent="0.2">
      <c r="D6483" s="803"/>
      <c r="E6483" s="804"/>
      <c r="F6483" s="502"/>
      <c r="G6483" s="502"/>
      <c r="H6483" s="502"/>
    </row>
    <row r="6484" spans="4:8" s="5" customFormat="1" x14ac:dyDescent="0.2">
      <c r="D6484" s="803"/>
      <c r="E6484" s="804"/>
      <c r="F6484" s="502"/>
      <c r="G6484" s="502"/>
      <c r="H6484" s="502"/>
    </row>
    <row r="6485" spans="4:8" s="5" customFormat="1" x14ac:dyDescent="0.2">
      <c r="D6485" s="803"/>
      <c r="E6485" s="804"/>
      <c r="F6485" s="502"/>
      <c r="G6485" s="502"/>
      <c r="H6485" s="502"/>
    </row>
    <row r="6486" spans="4:8" s="5" customFormat="1" x14ac:dyDescent="0.2">
      <c r="D6486" s="803"/>
      <c r="E6486" s="804"/>
      <c r="F6486" s="502"/>
      <c r="G6486" s="502"/>
      <c r="H6486" s="502"/>
    </row>
    <row r="6487" spans="4:8" s="5" customFormat="1" x14ac:dyDescent="0.2">
      <c r="D6487" s="803"/>
      <c r="E6487" s="804"/>
      <c r="F6487" s="502"/>
      <c r="G6487" s="502"/>
      <c r="H6487" s="502"/>
    </row>
    <row r="6488" spans="4:8" s="5" customFormat="1" x14ac:dyDescent="0.2">
      <c r="D6488" s="803"/>
      <c r="E6488" s="804"/>
      <c r="F6488" s="502"/>
      <c r="G6488" s="502"/>
      <c r="H6488" s="502"/>
    </row>
    <row r="6489" spans="4:8" s="5" customFormat="1" x14ac:dyDescent="0.2">
      <c r="D6489" s="803"/>
      <c r="E6489" s="804"/>
      <c r="F6489" s="502"/>
      <c r="G6489" s="502"/>
      <c r="H6489" s="502"/>
    </row>
    <row r="6490" spans="4:8" s="5" customFormat="1" x14ac:dyDescent="0.2">
      <c r="D6490" s="803"/>
      <c r="E6490" s="804"/>
      <c r="F6490" s="502"/>
      <c r="G6490" s="502"/>
      <c r="H6490" s="502"/>
    </row>
    <row r="6491" spans="4:8" s="5" customFormat="1" x14ac:dyDescent="0.2">
      <c r="D6491" s="803"/>
      <c r="E6491" s="804"/>
      <c r="F6491" s="502"/>
      <c r="G6491" s="502"/>
      <c r="H6491" s="502"/>
    </row>
    <row r="6492" spans="4:8" s="5" customFormat="1" x14ac:dyDescent="0.2">
      <c r="D6492" s="803"/>
      <c r="E6492" s="804"/>
      <c r="F6492" s="502"/>
      <c r="G6492" s="502"/>
      <c r="H6492" s="502"/>
    </row>
    <row r="6493" spans="4:8" s="5" customFormat="1" x14ac:dyDescent="0.2">
      <c r="D6493" s="803"/>
      <c r="E6493" s="804"/>
      <c r="F6493" s="502"/>
      <c r="G6493" s="502"/>
      <c r="H6493" s="502"/>
    </row>
    <row r="6494" spans="4:8" s="5" customFormat="1" x14ac:dyDescent="0.2">
      <c r="D6494" s="803"/>
      <c r="E6494" s="804"/>
      <c r="F6494" s="502"/>
      <c r="G6494" s="502"/>
      <c r="H6494" s="502"/>
    </row>
    <row r="6495" spans="4:8" s="5" customFormat="1" x14ac:dyDescent="0.2">
      <c r="D6495" s="803"/>
      <c r="E6495" s="804"/>
      <c r="F6495" s="502"/>
      <c r="G6495" s="502"/>
      <c r="H6495" s="502"/>
    </row>
    <row r="6496" spans="4:8" s="5" customFormat="1" x14ac:dyDescent="0.2">
      <c r="D6496" s="803"/>
      <c r="E6496" s="804"/>
      <c r="F6496" s="502"/>
      <c r="G6496" s="502"/>
      <c r="H6496" s="502"/>
    </row>
    <row r="6497" spans="4:8" s="5" customFormat="1" x14ac:dyDescent="0.2">
      <c r="D6497" s="803"/>
      <c r="E6497" s="804"/>
      <c r="F6497" s="502"/>
      <c r="G6497" s="502"/>
      <c r="H6497" s="502"/>
    </row>
    <row r="6498" spans="4:8" s="5" customFormat="1" x14ac:dyDescent="0.2">
      <c r="D6498" s="803"/>
      <c r="E6498" s="804"/>
      <c r="F6498" s="502"/>
      <c r="G6498" s="502"/>
      <c r="H6498" s="502"/>
    </row>
    <row r="6499" spans="4:8" s="5" customFormat="1" x14ac:dyDescent="0.2">
      <c r="D6499" s="803"/>
      <c r="E6499" s="804"/>
      <c r="F6499" s="502"/>
      <c r="G6499" s="502"/>
      <c r="H6499" s="502"/>
    </row>
    <row r="6500" spans="4:8" s="5" customFormat="1" x14ac:dyDescent="0.2">
      <c r="D6500" s="803"/>
      <c r="E6500" s="804"/>
      <c r="F6500" s="502"/>
      <c r="G6500" s="502"/>
      <c r="H6500" s="502"/>
    </row>
    <row r="6501" spans="4:8" s="5" customFormat="1" x14ac:dyDescent="0.2">
      <c r="D6501" s="803"/>
      <c r="E6501" s="804"/>
      <c r="F6501" s="502"/>
      <c r="G6501" s="502"/>
      <c r="H6501" s="502"/>
    </row>
    <row r="6502" spans="4:8" s="5" customFormat="1" x14ac:dyDescent="0.2">
      <c r="D6502" s="803"/>
      <c r="E6502" s="804"/>
      <c r="F6502" s="502"/>
      <c r="G6502" s="502"/>
      <c r="H6502" s="502"/>
    </row>
    <row r="6503" spans="4:8" s="5" customFormat="1" x14ac:dyDescent="0.2">
      <c r="D6503" s="803"/>
      <c r="E6503" s="804"/>
      <c r="F6503" s="502"/>
      <c r="G6503" s="502"/>
      <c r="H6503" s="502"/>
    </row>
    <row r="6504" spans="4:8" s="5" customFormat="1" x14ac:dyDescent="0.2">
      <c r="D6504" s="803"/>
      <c r="E6504" s="804"/>
      <c r="F6504" s="502"/>
      <c r="G6504" s="502"/>
      <c r="H6504" s="502"/>
    </row>
    <row r="6505" spans="4:8" s="5" customFormat="1" x14ac:dyDescent="0.2">
      <c r="D6505" s="803"/>
      <c r="E6505" s="804"/>
      <c r="F6505" s="502"/>
      <c r="G6505" s="502"/>
      <c r="H6505" s="502"/>
    </row>
    <row r="6506" spans="4:8" s="5" customFormat="1" x14ac:dyDescent="0.2">
      <c r="D6506" s="803"/>
      <c r="E6506" s="804"/>
      <c r="F6506" s="502"/>
      <c r="G6506" s="502"/>
      <c r="H6506" s="502"/>
    </row>
    <row r="6507" spans="4:8" s="5" customFormat="1" x14ac:dyDescent="0.2">
      <c r="D6507" s="803"/>
      <c r="E6507" s="804"/>
      <c r="F6507" s="502"/>
      <c r="G6507" s="502"/>
      <c r="H6507" s="502"/>
    </row>
    <row r="6508" spans="4:8" s="5" customFormat="1" x14ac:dyDescent="0.2">
      <c r="D6508" s="803"/>
      <c r="E6508" s="804"/>
      <c r="F6508" s="502"/>
      <c r="G6508" s="502"/>
      <c r="H6508" s="502"/>
    </row>
    <row r="6509" spans="4:8" s="5" customFormat="1" x14ac:dyDescent="0.2">
      <c r="D6509" s="803"/>
      <c r="E6509" s="804"/>
      <c r="F6509" s="502"/>
      <c r="G6509" s="502"/>
      <c r="H6509" s="502"/>
    </row>
    <row r="6510" spans="4:8" s="5" customFormat="1" x14ac:dyDescent="0.2">
      <c r="D6510" s="803"/>
      <c r="E6510" s="804"/>
      <c r="F6510" s="502"/>
      <c r="G6510" s="502"/>
      <c r="H6510" s="502"/>
    </row>
    <row r="6511" spans="4:8" s="5" customFormat="1" x14ac:dyDescent="0.2">
      <c r="D6511" s="803"/>
      <c r="E6511" s="804"/>
      <c r="F6511" s="502"/>
      <c r="G6511" s="502"/>
      <c r="H6511" s="502"/>
    </row>
    <row r="6512" spans="4:8" s="5" customFormat="1" x14ac:dyDescent="0.2">
      <c r="D6512" s="803"/>
      <c r="E6512" s="804"/>
      <c r="F6512" s="502"/>
      <c r="G6512" s="502"/>
      <c r="H6512" s="502"/>
    </row>
    <row r="6513" spans="4:8" s="5" customFormat="1" x14ac:dyDescent="0.2">
      <c r="D6513" s="803"/>
      <c r="E6513" s="804"/>
      <c r="F6513" s="502"/>
      <c r="G6513" s="502"/>
      <c r="H6513" s="502"/>
    </row>
    <row r="6514" spans="4:8" s="5" customFormat="1" x14ac:dyDescent="0.2">
      <c r="D6514" s="803"/>
      <c r="E6514" s="804"/>
      <c r="F6514" s="502"/>
      <c r="G6514" s="502"/>
      <c r="H6514" s="502"/>
    </row>
    <row r="6515" spans="4:8" s="5" customFormat="1" x14ac:dyDescent="0.2">
      <c r="D6515" s="803"/>
      <c r="E6515" s="804"/>
      <c r="F6515" s="502"/>
      <c r="G6515" s="502"/>
      <c r="H6515" s="502"/>
    </row>
    <row r="6516" spans="4:8" s="5" customFormat="1" x14ac:dyDescent="0.2">
      <c r="D6516" s="803"/>
      <c r="E6516" s="804"/>
      <c r="F6516" s="502"/>
      <c r="G6516" s="502"/>
      <c r="H6516" s="502"/>
    </row>
    <row r="6517" spans="4:8" s="5" customFormat="1" x14ac:dyDescent="0.2">
      <c r="D6517" s="803"/>
      <c r="E6517" s="804"/>
      <c r="F6517" s="502"/>
      <c r="G6517" s="502"/>
      <c r="H6517" s="502"/>
    </row>
    <row r="6518" spans="4:8" s="5" customFormat="1" x14ac:dyDescent="0.2">
      <c r="D6518" s="803"/>
      <c r="E6518" s="804"/>
      <c r="F6518" s="502"/>
      <c r="G6518" s="502"/>
      <c r="H6518" s="502"/>
    </row>
    <row r="6519" spans="4:8" s="5" customFormat="1" x14ac:dyDescent="0.2">
      <c r="D6519" s="803"/>
      <c r="E6519" s="804"/>
      <c r="F6519" s="502"/>
      <c r="G6519" s="502"/>
      <c r="H6519" s="502"/>
    </row>
    <row r="6520" spans="4:8" s="5" customFormat="1" x14ac:dyDescent="0.2">
      <c r="D6520" s="803"/>
      <c r="E6520" s="804"/>
      <c r="F6520" s="502"/>
      <c r="G6520" s="502"/>
      <c r="H6520" s="502"/>
    </row>
    <row r="6521" spans="4:8" s="5" customFormat="1" x14ac:dyDescent="0.2">
      <c r="D6521" s="803"/>
      <c r="E6521" s="804"/>
      <c r="F6521" s="502"/>
      <c r="G6521" s="502"/>
      <c r="H6521" s="502"/>
    </row>
    <row r="6522" spans="4:8" s="5" customFormat="1" x14ac:dyDescent="0.2">
      <c r="D6522" s="803"/>
      <c r="E6522" s="804"/>
      <c r="F6522" s="502"/>
      <c r="G6522" s="502"/>
      <c r="H6522" s="502"/>
    </row>
    <row r="6523" spans="4:8" s="5" customFormat="1" x14ac:dyDescent="0.2">
      <c r="D6523" s="803"/>
      <c r="E6523" s="804"/>
      <c r="F6523" s="502"/>
      <c r="G6523" s="502"/>
      <c r="H6523" s="502"/>
    </row>
    <row r="6524" spans="4:8" s="5" customFormat="1" x14ac:dyDescent="0.2">
      <c r="D6524" s="803"/>
      <c r="E6524" s="804"/>
      <c r="F6524" s="502"/>
      <c r="G6524" s="502"/>
      <c r="H6524" s="502"/>
    </row>
    <row r="6525" spans="4:8" s="5" customFormat="1" x14ac:dyDescent="0.2">
      <c r="D6525" s="803"/>
      <c r="E6525" s="804"/>
      <c r="F6525" s="502"/>
      <c r="G6525" s="502"/>
      <c r="H6525" s="502"/>
    </row>
    <row r="6526" spans="4:8" s="5" customFormat="1" x14ac:dyDescent="0.2">
      <c r="D6526" s="803"/>
      <c r="E6526" s="804"/>
      <c r="F6526" s="502"/>
      <c r="G6526" s="502"/>
      <c r="H6526" s="502"/>
    </row>
    <row r="6527" spans="4:8" s="5" customFormat="1" x14ac:dyDescent="0.2">
      <c r="D6527" s="803"/>
      <c r="E6527" s="804"/>
      <c r="F6527" s="502"/>
      <c r="G6527" s="502"/>
      <c r="H6527" s="502"/>
    </row>
    <row r="6528" spans="4:8" s="5" customFormat="1" x14ac:dyDescent="0.2">
      <c r="D6528" s="803"/>
      <c r="E6528" s="804"/>
      <c r="F6528" s="502"/>
      <c r="G6528" s="502"/>
      <c r="H6528" s="502"/>
    </row>
    <row r="6529" spans="4:8" s="5" customFormat="1" x14ac:dyDescent="0.2">
      <c r="D6529" s="803"/>
      <c r="E6529" s="804"/>
      <c r="F6529" s="502"/>
      <c r="G6529" s="502"/>
      <c r="H6529" s="502"/>
    </row>
    <row r="6530" spans="4:8" s="5" customFormat="1" x14ac:dyDescent="0.2">
      <c r="D6530" s="803"/>
      <c r="E6530" s="804"/>
      <c r="F6530" s="502"/>
      <c r="G6530" s="502"/>
      <c r="H6530" s="502"/>
    </row>
    <row r="6531" spans="4:8" s="5" customFormat="1" x14ac:dyDescent="0.2">
      <c r="D6531" s="803"/>
      <c r="E6531" s="804"/>
      <c r="F6531" s="502"/>
      <c r="G6531" s="502"/>
      <c r="H6531" s="502"/>
    </row>
    <row r="6532" spans="4:8" s="5" customFormat="1" x14ac:dyDescent="0.2">
      <c r="D6532" s="803"/>
      <c r="E6532" s="804"/>
      <c r="F6532" s="502"/>
      <c r="G6532" s="502"/>
      <c r="H6532" s="502"/>
    </row>
    <row r="6533" spans="4:8" s="5" customFormat="1" x14ac:dyDescent="0.2">
      <c r="D6533" s="803"/>
      <c r="E6533" s="804"/>
      <c r="F6533" s="502"/>
      <c r="G6533" s="502"/>
      <c r="H6533" s="502"/>
    </row>
    <row r="6534" spans="4:8" s="5" customFormat="1" x14ac:dyDescent="0.2">
      <c r="D6534" s="803"/>
      <c r="E6534" s="804"/>
      <c r="F6534" s="502"/>
      <c r="G6534" s="502"/>
      <c r="H6534" s="502"/>
    </row>
    <row r="6535" spans="4:8" s="5" customFormat="1" x14ac:dyDescent="0.2">
      <c r="D6535" s="803"/>
      <c r="E6535" s="804"/>
      <c r="F6535" s="502"/>
      <c r="G6535" s="502"/>
      <c r="H6535" s="502"/>
    </row>
    <row r="6536" spans="4:8" s="5" customFormat="1" x14ac:dyDescent="0.2">
      <c r="D6536" s="803"/>
      <c r="E6536" s="804"/>
      <c r="F6536" s="502"/>
      <c r="G6536" s="502"/>
      <c r="H6536" s="502"/>
    </row>
    <row r="6537" spans="4:8" s="5" customFormat="1" x14ac:dyDescent="0.2">
      <c r="D6537" s="803"/>
      <c r="E6537" s="804"/>
      <c r="F6537" s="502"/>
      <c r="G6537" s="502"/>
      <c r="H6537" s="502"/>
    </row>
    <row r="6538" spans="4:8" s="5" customFormat="1" x14ac:dyDescent="0.2">
      <c r="D6538" s="803"/>
      <c r="E6538" s="804"/>
      <c r="F6538" s="502"/>
      <c r="G6538" s="502"/>
      <c r="H6538" s="502"/>
    </row>
    <row r="6539" spans="4:8" s="5" customFormat="1" x14ac:dyDescent="0.2">
      <c r="D6539" s="803"/>
      <c r="E6539" s="804"/>
      <c r="F6539" s="502"/>
      <c r="G6539" s="502"/>
      <c r="H6539" s="502"/>
    </row>
    <row r="6540" spans="4:8" s="5" customFormat="1" x14ac:dyDescent="0.2">
      <c r="D6540" s="803"/>
      <c r="E6540" s="804"/>
      <c r="F6540" s="502"/>
      <c r="G6540" s="502"/>
      <c r="H6540" s="502"/>
    </row>
    <row r="6541" spans="4:8" s="5" customFormat="1" x14ac:dyDescent="0.2">
      <c r="D6541" s="803"/>
      <c r="E6541" s="804"/>
      <c r="F6541" s="502"/>
      <c r="G6541" s="502"/>
      <c r="H6541" s="502"/>
    </row>
    <row r="6542" spans="4:8" s="5" customFormat="1" x14ac:dyDescent="0.2">
      <c r="D6542" s="803"/>
      <c r="E6542" s="804"/>
      <c r="F6542" s="502"/>
      <c r="G6542" s="502"/>
      <c r="H6542" s="502"/>
    </row>
    <row r="6543" spans="4:8" s="5" customFormat="1" x14ac:dyDescent="0.2">
      <c r="D6543" s="803"/>
      <c r="E6543" s="804"/>
      <c r="F6543" s="502"/>
      <c r="G6543" s="502"/>
      <c r="H6543" s="502"/>
    </row>
    <row r="6544" spans="4:8" s="5" customFormat="1" x14ac:dyDescent="0.2">
      <c r="D6544" s="803"/>
      <c r="E6544" s="804"/>
      <c r="F6544" s="502"/>
      <c r="G6544" s="502"/>
      <c r="H6544" s="502"/>
    </row>
    <row r="6545" spans="4:8" s="5" customFormat="1" x14ac:dyDescent="0.2">
      <c r="D6545" s="803"/>
      <c r="E6545" s="804"/>
      <c r="F6545" s="502"/>
      <c r="G6545" s="502"/>
      <c r="H6545" s="502"/>
    </row>
    <row r="6546" spans="4:8" s="5" customFormat="1" x14ac:dyDescent="0.2">
      <c r="D6546" s="803"/>
      <c r="E6546" s="804"/>
      <c r="F6546" s="502"/>
      <c r="G6546" s="502"/>
      <c r="H6546" s="502"/>
    </row>
    <row r="6547" spans="4:8" s="5" customFormat="1" x14ac:dyDescent="0.2">
      <c r="D6547" s="803"/>
      <c r="E6547" s="804"/>
      <c r="F6547" s="502"/>
      <c r="G6547" s="502"/>
      <c r="H6547" s="502"/>
    </row>
    <row r="6548" spans="4:8" s="5" customFormat="1" x14ac:dyDescent="0.2">
      <c r="D6548" s="803"/>
      <c r="E6548" s="804"/>
      <c r="F6548" s="502"/>
      <c r="G6548" s="502"/>
      <c r="H6548" s="502"/>
    </row>
    <row r="6549" spans="4:8" s="5" customFormat="1" x14ac:dyDescent="0.2">
      <c r="D6549" s="803"/>
      <c r="E6549" s="804"/>
      <c r="F6549" s="502"/>
      <c r="G6549" s="502"/>
      <c r="H6549" s="502"/>
    </row>
    <row r="6550" spans="4:8" s="5" customFormat="1" x14ac:dyDescent="0.2">
      <c r="D6550" s="803"/>
      <c r="E6550" s="804"/>
      <c r="F6550" s="502"/>
      <c r="G6550" s="502"/>
      <c r="H6550" s="502"/>
    </row>
    <row r="6551" spans="4:8" s="5" customFormat="1" x14ac:dyDescent="0.2">
      <c r="D6551" s="803"/>
      <c r="E6551" s="804"/>
      <c r="F6551" s="502"/>
      <c r="G6551" s="502"/>
      <c r="H6551" s="502"/>
    </row>
    <row r="6552" spans="4:8" s="5" customFormat="1" x14ac:dyDescent="0.2">
      <c r="D6552" s="803"/>
      <c r="E6552" s="804"/>
      <c r="F6552" s="502"/>
      <c r="G6552" s="502"/>
      <c r="H6552" s="502"/>
    </row>
    <row r="6553" spans="4:8" s="5" customFormat="1" x14ac:dyDescent="0.2">
      <c r="D6553" s="803"/>
      <c r="E6553" s="804"/>
      <c r="F6553" s="502"/>
      <c r="G6553" s="502"/>
      <c r="H6553" s="502"/>
    </row>
    <row r="6554" spans="4:8" s="5" customFormat="1" x14ac:dyDescent="0.2">
      <c r="D6554" s="803"/>
      <c r="E6554" s="804"/>
      <c r="F6554" s="502"/>
      <c r="G6554" s="502"/>
      <c r="H6554" s="502"/>
    </row>
    <row r="6555" spans="4:8" s="5" customFormat="1" x14ac:dyDescent="0.2">
      <c r="D6555" s="803"/>
      <c r="E6555" s="804"/>
      <c r="F6555" s="502"/>
      <c r="G6555" s="502"/>
      <c r="H6555" s="502"/>
    </row>
    <row r="6556" spans="4:8" s="5" customFormat="1" x14ac:dyDescent="0.2">
      <c r="D6556" s="803"/>
      <c r="E6556" s="804"/>
      <c r="F6556" s="502"/>
      <c r="G6556" s="502"/>
      <c r="H6556" s="502"/>
    </row>
    <row r="6557" spans="4:8" s="5" customFormat="1" x14ac:dyDescent="0.2">
      <c r="D6557" s="803"/>
      <c r="E6557" s="804"/>
      <c r="F6557" s="502"/>
      <c r="G6557" s="502"/>
      <c r="H6557" s="502"/>
    </row>
    <row r="6558" spans="4:8" s="5" customFormat="1" x14ac:dyDescent="0.2">
      <c r="D6558" s="803"/>
      <c r="E6558" s="804"/>
      <c r="F6558" s="502"/>
      <c r="G6558" s="502"/>
      <c r="H6558" s="502"/>
    </row>
    <row r="6559" spans="4:8" s="5" customFormat="1" x14ac:dyDescent="0.2">
      <c r="D6559" s="803"/>
      <c r="E6559" s="804"/>
      <c r="F6559" s="502"/>
      <c r="G6559" s="502"/>
      <c r="H6559" s="502"/>
    </row>
    <row r="6560" spans="4:8" s="5" customFormat="1" x14ac:dyDescent="0.2">
      <c r="D6560" s="803"/>
      <c r="E6560" s="804"/>
      <c r="F6560" s="502"/>
      <c r="G6560" s="502"/>
      <c r="H6560" s="502"/>
    </row>
    <row r="6561" spans="4:8" s="5" customFormat="1" x14ac:dyDescent="0.2">
      <c r="D6561" s="803"/>
      <c r="E6561" s="804"/>
      <c r="F6561" s="502"/>
      <c r="G6561" s="502"/>
      <c r="H6561" s="502"/>
    </row>
    <row r="6562" spans="4:8" s="5" customFormat="1" x14ac:dyDescent="0.2">
      <c r="D6562" s="803"/>
      <c r="E6562" s="804"/>
      <c r="F6562" s="502"/>
      <c r="G6562" s="502"/>
      <c r="H6562" s="502"/>
    </row>
    <row r="6563" spans="4:8" s="5" customFormat="1" x14ac:dyDescent="0.2">
      <c r="D6563" s="803"/>
      <c r="E6563" s="804"/>
      <c r="F6563" s="502"/>
      <c r="G6563" s="502"/>
      <c r="H6563" s="502"/>
    </row>
    <row r="6564" spans="4:8" s="5" customFormat="1" x14ac:dyDescent="0.2">
      <c r="D6564" s="803"/>
      <c r="E6564" s="804"/>
      <c r="F6564" s="502"/>
      <c r="G6564" s="502"/>
      <c r="H6564" s="502"/>
    </row>
    <row r="6565" spans="4:8" s="5" customFormat="1" x14ac:dyDescent="0.2">
      <c r="D6565" s="803"/>
      <c r="E6565" s="804"/>
      <c r="F6565" s="502"/>
      <c r="G6565" s="502"/>
      <c r="H6565" s="502"/>
    </row>
    <row r="6566" spans="4:8" s="5" customFormat="1" x14ac:dyDescent="0.2">
      <c r="D6566" s="803"/>
      <c r="E6566" s="804"/>
      <c r="F6566" s="502"/>
      <c r="G6566" s="502"/>
      <c r="H6566" s="502"/>
    </row>
    <row r="6567" spans="4:8" s="5" customFormat="1" x14ac:dyDescent="0.2">
      <c r="D6567" s="803"/>
      <c r="E6567" s="804"/>
      <c r="F6567" s="502"/>
      <c r="G6567" s="502"/>
      <c r="H6567" s="502"/>
    </row>
    <row r="6568" spans="4:8" s="5" customFormat="1" x14ac:dyDescent="0.2">
      <c r="D6568" s="803"/>
      <c r="E6568" s="804"/>
      <c r="F6568" s="502"/>
      <c r="G6568" s="502"/>
      <c r="H6568" s="502"/>
    </row>
    <row r="6569" spans="4:8" s="5" customFormat="1" x14ac:dyDescent="0.2">
      <c r="D6569" s="803"/>
      <c r="E6569" s="804"/>
      <c r="F6569" s="502"/>
      <c r="G6569" s="502"/>
      <c r="H6569" s="502"/>
    </row>
    <row r="6570" spans="4:8" s="5" customFormat="1" x14ac:dyDescent="0.2">
      <c r="D6570" s="803"/>
      <c r="E6570" s="804"/>
      <c r="F6570" s="502"/>
      <c r="G6570" s="502"/>
      <c r="H6570" s="502"/>
    </row>
    <row r="6571" spans="4:8" s="5" customFormat="1" x14ac:dyDescent="0.2">
      <c r="D6571" s="803"/>
      <c r="E6571" s="804"/>
      <c r="F6571" s="502"/>
      <c r="G6571" s="502"/>
      <c r="H6571" s="502"/>
    </row>
    <row r="6572" spans="4:8" s="5" customFormat="1" x14ac:dyDescent="0.2">
      <c r="D6572" s="803"/>
      <c r="E6572" s="804"/>
      <c r="F6572" s="502"/>
      <c r="G6572" s="502"/>
      <c r="H6572" s="502"/>
    </row>
    <row r="6573" spans="4:8" s="5" customFormat="1" x14ac:dyDescent="0.2">
      <c r="D6573" s="803"/>
      <c r="E6573" s="804"/>
      <c r="F6573" s="502"/>
      <c r="G6573" s="502"/>
      <c r="H6573" s="502"/>
    </row>
    <row r="6574" spans="4:8" s="5" customFormat="1" x14ac:dyDescent="0.2">
      <c r="D6574" s="803"/>
      <c r="E6574" s="804"/>
      <c r="F6574" s="502"/>
      <c r="G6574" s="502"/>
      <c r="H6574" s="502"/>
    </row>
    <row r="6575" spans="4:8" s="5" customFormat="1" x14ac:dyDescent="0.2">
      <c r="D6575" s="803"/>
      <c r="E6575" s="804"/>
      <c r="F6575" s="502"/>
      <c r="G6575" s="502"/>
      <c r="H6575" s="502"/>
    </row>
    <row r="6576" spans="4:8" s="5" customFormat="1" x14ac:dyDescent="0.2">
      <c r="D6576" s="803"/>
      <c r="E6576" s="804"/>
      <c r="F6576" s="502"/>
      <c r="G6576" s="502"/>
      <c r="H6576" s="502"/>
    </row>
    <row r="6577" spans="4:8" s="5" customFormat="1" x14ac:dyDescent="0.2">
      <c r="D6577" s="803"/>
      <c r="E6577" s="804"/>
      <c r="F6577" s="502"/>
      <c r="G6577" s="502"/>
      <c r="H6577" s="502"/>
    </row>
    <row r="6578" spans="4:8" s="5" customFormat="1" x14ac:dyDescent="0.2">
      <c r="D6578" s="803"/>
      <c r="E6578" s="804"/>
      <c r="F6578" s="502"/>
      <c r="G6578" s="502"/>
      <c r="H6578" s="502"/>
    </row>
    <row r="6579" spans="4:8" s="5" customFormat="1" x14ac:dyDescent="0.2">
      <c r="D6579" s="803"/>
      <c r="E6579" s="804"/>
      <c r="F6579" s="502"/>
      <c r="G6579" s="502"/>
      <c r="H6579" s="502"/>
    </row>
    <row r="6580" spans="4:8" s="5" customFormat="1" x14ac:dyDescent="0.2">
      <c r="D6580" s="803"/>
      <c r="E6580" s="804"/>
      <c r="F6580" s="502"/>
      <c r="G6580" s="502"/>
      <c r="H6580" s="502"/>
    </row>
    <row r="6581" spans="4:8" s="5" customFormat="1" x14ac:dyDescent="0.2">
      <c r="D6581" s="803"/>
      <c r="E6581" s="804"/>
      <c r="F6581" s="502"/>
      <c r="G6581" s="502"/>
      <c r="H6581" s="502"/>
    </row>
    <row r="6582" spans="4:8" s="5" customFormat="1" x14ac:dyDescent="0.2">
      <c r="D6582" s="803"/>
      <c r="E6582" s="804"/>
      <c r="F6582" s="502"/>
      <c r="G6582" s="502"/>
      <c r="H6582" s="502"/>
    </row>
    <row r="6583" spans="4:8" s="5" customFormat="1" x14ac:dyDescent="0.2">
      <c r="D6583" s="803"/>
      <c r="E6583" s="804"/>
      <c r="F6583" s="502"/>
      <c r="G6583" s="502"/>
      <c r="H6583" s="502"/>
    </row>
    <row r="6584" spans="4:8" s="5" customFormat="1" x14ac:dyDescent="0.2">
      <c r="D6584" s="803"/>
      <c r="E6584" s="804"/>
      <c r="F6584" s="502"/>
      <c r="G6584" s="502"/>
      <c r="H6584" s="502"/>
    </row>
    <row r="6585" spans="4:8" s="5" customFormat="1" x14ac:dyDescent="0.2">
      <c r="D6585" s="803"/>
      <c r="E6585" s="804"/>
      <c r="F6585" s="502"/>
      <c r="G6585" s="502"/>
      <c r="H6585" s="502"/>
    </row>
    <row r="6586" spans="4:8" s="5" customFormat="1" x14ac:dyDescent="0.2">
      <c r="D6586" s="803"/>
      <c r="E6586" s="804"/>
      <c r="F6586" s="502"/>
      <c r="G6586" s="502"/>
      <c r="H6586" s="502"/>
    </row>
    <row r="6587" spans="4:8" s="5" customFormat="1" x14ac:dyDescent="0.2">
      <c r="D6587" s="803"/>
      <c r="E6587" s="804"/>
      <c r="F6587" s="502"/>
      <c r="G6587" s="502"/>
      <c r="H6587" s="502"/>
    </row>
    <row r="6588" spans="4:8" s="5" customFormat="1" x14ac:dyDescent="0.2">
      <c r="D6588" s="803"/>
      <c r="E6588" s="804"/>
      <c r="F6588" s="502"/>
      <c r="G6588" s="502"/>
      <c r="H6588" s="502"/>
    </row>
    <row r="6589" spans="4:8" s="5" customFormat="1" x14ac:dyDescent="0.2">
      <c r="D6589" s="803"/>
      <c r="E6589" s="804"/>
      <c r="F6589" s="502"/>
      <c r="G6589" s="502"/>
      <c r="H6589" s="502"/>
    </row>
    <row r="6590" spans="4:8" s="5" customFormat="1" x14ac:dyDescent="0.2">
      <c r="D6590" s="803"/>
      <c r="E6590" s="804"/>
      <c r="F6590" s="502"/>
      <c r="G6590" s="502"/>
      <c r="H6590" s="502"/>
    </row>
    <row r="6591" spans="4:8" s="5" customFormat="1" x14ac:dyDescent="0.2">
      <c r="D6591" s="803"/>
      <c r="E6591" s="804"/>
      <c r="F6591" s="502"/>
      <c r="G6591" s="502"/>
      <c r="H6591" s="502"/>
    </row>
    <row r="6592" spans="4:8" s="5" customFormat="1" x14ac:dyDescent="0.2">
      <c r="D6592" s="803"/>
      <c r="E6592" s="804"/>
      <c r="F6592" s="502"/>
      <c r="G6592" s="502"/>
      <c r="H6592" s="502"/>
    </row>
    <row r="6593" spans="4:8" s="5" customFormat="1" x14ac:dyDescent="0.2">
      <c r="D6593" s="803"/>
      <c r="E6593" s="804"/>
      <c r="F6593" s="502"/>
      <c r="G6593" s="502"/>
      <c r="H6593" s="502"/>
    </row>
    <row r="6594" spans="4:8" s="5" customFormat="1" x14ac:dyDescent="0.2">
      <c r="D6594" s="803"/>
      <c r="E6594" s="804"/>
      <c r="F6594" s="502"/>
      <c r="G6594" s="502"/>
      <c r="H6594" s="502"/>
    </row>
    <row r="6595" spans="4:8" s="5" customFormat="1" x14ac:dyDescent="0.2">
      <c r="D6595" s="803"/>
      <c r="E6595" s="804"/>
      <c r="F6595" s="502"/>
      <c r="G6595" s="502"/>
      <c r="H6595" s="502"/>
    </row>
    <row r="6596" spans="4:8" s="5" customFormat="1" x14ac:dyDescent="0.2">
      <c r="D6596" s="803"/>
      <c r="E6596" s="804"/>
      <c r="F6596" s="502"/>
      <c r="G6596" s="502"/>
      <c r="H6596" s="502"/>
    </row>
    <row r="6597" spans="4:8" s="5" customFormat="1" x14ac:dyDescent="0.2">
      <c r="D6597" s="803"/>
      <c r="E6597" s="804"/>
      <c r="F6597" s="502"/>
      <c r="G6597" s="502"/>
      <c r="H6597" s="502"/>
    </row>
    <row r="6598" spans="4:8" s="5" customFormat="1" x14ac:dyDescent="0.2">
      <c r="D6598" s="803"/>
      <c r="E6598" s="804"/>
      <c r="F6598" s="502"/>
      <c r="G6598" s="502"/>
      <c r="H6598" s="502"/>
    </row>
    <row r="6599" spans="4:8" s="5" customFormat="1" x14ac:dyDescent="0.2">
      <c r="D6599" s="803"/>
      <c r="E6599" s="804"/>
      <c r="F6599" s="502"/>
      <c r="G6599" s="502"/>
      <c r="H6599" s="502"/>
    </row>
    <row r="6600" spans="4:8" s="5" customFormat="1" x14ac:dyDescent="0.2">
      <c r="D6600" s="803"/>
      <c r="E6600" s="804"/>
      <c r="F6600" s="502"/>
      <c r="G6600" s="502"/>
      <c r="H6600" s="502"/>
    </row>
    <row r="6601" spans="4:8" s="5" customFormat="1" x14ac:dyDescent="0.2">
      <c r="D6601" s="803"/>
      <c r="E6601" s="804"/>
      <c r="F6601" s="502"/>
      <c r="G6601" s="502"/>
      <c r="H6601" s="502"/>
    </row>
    <row r="6602" spans="4:8" s="5" customFormat="1" x14ac:dyDescent="0.2">
      <c r="D6602" s="803"/>
      <c r="E6602" s="804"/>
      <c r="F6602" s="502"/>
      <c r="G6602" s="502"/>
      <c r="H6602" s="502"/>
    </row>
    <row r="6603" spans="4:8" s="5" customFormat="1" x14ac:dyDescent="0.2">
      <c r="D6603" s="803"/>
      <c r="E6603" s="804"/>
      <c r="F6603" s="502"/>
      <c r="G6603" s="502"/>
      <c r="H6603" s="502"/>
    </row>
    <row r="6604" spans="4:8" s="5" customFormat="1" x14ac:dyDescent="0.2">
      <c r="D6604" s="803"/>
      <c r="E6604" s="804"/>
      <c r="F6604" s="502"/>
      <c r="G6604" s="502"/>
      <c r="H6604" s="502"/>
    </row>
    <row r="6605" spans="4:8" s="5" customFormat="1" x14ac:dyDescent="0.2">
      <c r="D6605" s="803"/>
      <c r="E6605" s="804"/>
      <c r="F6605" s="502"/>
      <c r="G6605" s="502"/>
      <c r="H6605" s="502"/>
    </row>
    <row r="6606" spans="4:8" s="5" customFormat="1" x14ac:dyDescent="0.2">
      <c r="D6606" s="803"/>
      <c r="E6606" s="804"/>
      <c r="F6606" s="502"/>
      <c r="G6606" s="502"/>
      <c r="H6606" s="502"/>
    </row>
    <row r="6607" spans="4:8" s="5" customFormat="1" x14ac:dyDescent="0.2">
      <c r="D6607" s="803"/>
      <c r="E6607" s="804"/>
      <c r="F6607" s="502"/>
      <c r="G6607" s="502"/>
      <c r="H6607" s="502"/>
    </row>
    <row r="6608" spans="4:8" s="5" customFormat="1" x14ac:dyDescent="0.2">
      <c r="D6608" s="803"/>
      <c r="E6608" s="804"/>
      <c r="F6608" s="502"/>
      <c r="G6608" s="502"/>
      <c r="H6608" s="502"/>
    </row>
    <row r="6609" spans="4:8" s="5" customFormat="1" x14ac:dyDescent="0.2">
      <c r="D6609" s="803"/>
      <c r="E6609" s="804"/>
      <c r="F6609" s="502"/>
      <c r="G6609" s="502"/>
      <c r="H6609" s="502"/>
    </row>
    <row r="6610" spans="4:8" s="5" customFormat="1" x14ac:dyDescent="0.2">
      <c r="D6610" s="803"/>
      <c r="E6610" s="804"/>
      <c r="F6610" s="502"/>
      <c r="G6610" s="502"/>
      <c r="H6610" s="502"/>
    </row>
    <row r="6611" spans="4:8" s="5" customFormat="1" x14ac:dyDescent="0.2">
      <c r="D6611" s="803"/>
      <c r="E6611" s="804"/>
      <c r="F6611" s="502"/>
      <c r="G6611" s="502"/>
      <c r="H6611" s="502"/>
    </row>
    <row r="6612" spans="4:8" s="5" customFormat="1" x14ac:dyDescent="0.2">
      <c r="D6612" s="803"/>
      <c r="E6612" s="804"/>
      <c r="F6612" s="502"/>
      <c r="G6612" s="502"/>
      <c r="H6612" s="502"/>
    </row>
    <row r="6613" spans="4:8" s="5" customFormat="1" x14ac:dyDescent="0.2">
      <c r="D6613" s="803"/>
      <c r="E6613" s="804"/>
      <c r="F6613" s="502"/>
      <c r="G6613" s="502"/>
      <c r="H6613" s="502"/>
    </row>
    <row r="6614" spans="4:8" s="5" customFormat="1" x14ac:dyDescent="0.2">
      <c r="D6614" s="803"/>
      <c r="E6614" s="804"/>
      <c r="F6614" s="502"/>
      <c r="G6614" s="502"/>
      <c r="H6614" s="502"/>
    </row>
    <row r="6615" spans="4:8" s="5" customFormat="1" x14ac:dyDescent="0.2">
      <c r="D6615" s="803"/>
      <c r="E6615" s="804"/>
      <c r="F6615" s="502"/>
      <c r="G6615" s="502"/>
      <c r="H6615" s="502"/>
    </row>
    <row r="6616" spans="4:8" s="5" customFormat="1" x14ac:dyDescent="0.2">
      <c r="D6616" s="803"/>
      <c r="E6616" s="804"/>
      <c r="F6616" s="502"/>
      <c r="G6616" s="502"/>
      <c r="H6616" s="502"/>
    </row>
    <row r="6617" spans="4:8" s="5" customFormat="1" x14ac:dyDescent="0.2">
      <c r="D6617" s="803"/>
      <c r="E6617" s="804"/>
      <c r="F6617" s="502"/>
      <c r="G6617" s="502"/>
      <c r="H6617" s="502"/>
    </row>
    <row r="6618" spans="4:8" s="5" customFormat="1" x14ac:dyDescent="0.2">
      <c r="D6618" s="803"/>
      <c r="E6618" s="804"/>
      <c r="F6618" s="502"/>
      <c r="G6618" s="502"/>
      <c r="H6618" s="502"/>
    </row>
    <row r="6619" spans="4:8" s="5" customFormat="1" x14ac:dyDescent="0.2">
      <c r="D6619" s="803"/>
      <c r="E6619" s="804"/>
      <c r="F6619" s="502"/>
      <c r="G6619" s="502"/>
      <c r="H6619" s="502"/>
    </row>
    <row r="6620" spans="4:8" s="5" customFormat="1" x14ac:dyDescent="0.2">
      <c r="D6620" s="803"/>
      <c r="E6620" s="804"/>
      <c r="F6620" s="502"/>
      <c r="G6620" s="502"/>
      <c r="H6620" s="502"/>
    </row>
    <row r="6621" spans="4:8" s="5" customFormat="1" x14ac:dyDescent="0.2">
      <c r="D6621" s="803"/>
      <c r="E6621" s="804"/>
      <c r="F6621" s="502"/>
      <c r="G6621" s="502"/>
      <c r="H6621" s="502"/>
    </row>
    <row r="6622" spans="4:8" s="5" customFormat="1" x14ac:dyDescent="0.2">
      <c r="D6622" s="803"/>
      <c r="E6622" s="804"/>
      <c r="F6622" s="502"/>
      <c r="G6622" s="502"/>
      <c r="H6622" s="502"/>
    </row>
    <row r="6623" spans="4:8" s="5" customFormat="1" x14ac:dyDescent="0.2">
      <c r="D6623" s="803"/>
      <c r="E6623" s="804"/>
      <c r="F6623" s="502"/>
      <c r="G6623" s="502"/>
      <c r="H6623" s="502"/>
    </row>
    <row r="6624" spans="4:8" s="5" customFormat="1" x14ac:dyDescent="0.2">
      <c r="D6624" s="803"/>
      <c r="E6624" s="804"/>
      <c r="F6624" s="502"/>
      <c r="G6624" s="502"/>
      <c r="H6624" s="502"/>
    </row>
    <row r="6625" spans="4:8" s="5" customFormat="1" x14ac:dyDescent="0.2">
      <c r="D6625" s="803"/>
      <c r="E6625" s="804"/>
      <c r="F6625" s="502"/>
      <c r="G6625" s="502"/>
      <c r="H6625" s="502"/>
    </row>
    <row r="6626" spans="4:8" s="5" customFormat="1" x14ac:dyDescent="0.2">
      <c r="D6626" s="803"/>
      <c r="E6626" s="804"/>
      <c r="F6626" s="502"/>
      <c r="G6626" s="502"/>
      <c r="H6626" s="502"/>
    </row>
    <row r="6627" spans="4:8" s="5" customFormat="1" x14ac:dyDescent="0.2">
      <c r="D6627" s="803"/>
      <c r="E6627" s="804"/>
      <c r="F6627" s="502"/>
      <c r="G6627" s="502"/>
      <c r="H6627" s="502"/>
    </row>
    <row r="6628" spans="4:8" s="5" customFormat="1" x14ac:dyDescent="0.2">
      <c r="D6628" s="803"/>
      <c r="E6628" s="804"/>
      <c r="F6628" s="502"/>
      <c r="G6628" s="502"/>
      <c r="H6628" s="502"/>
    </row>
    <row r="6629" spans="4:8" s="5" customFormat="1" x14ac:dyDescent="0.2">
      <c r="D6629" s="803"/>
      <c r="E6629" s="804"/>
      <c r="F6629" s="502"/>
      <c r="G6629" s="502"/>
      <c r="H6629" s="502"/>
    </row>
    <row r="6630" spans="4:8" s="5" customFormat="1" x14ac:dyDescent="0.2">
      <c r="D6630" s="803"/>
      <c r="E6630" s="804"/>
      <c r="F6630" s="502"/>
      <c r="G6630" s="502"/>
      <c r="H6630" s="502"/>
    </row>
    <row r="6631" spans="4:8" s="5" customFormat="1" x14ac:dyDescent="0.2">
      <c r="D6631" s="803"/>
      <c r="E6631" s="804"/>
      <c r="F6631" s="502"/>
      <c r="G6631" s="502"/>
      <c r="H6631" s="502"/>
    </row>
    <row r="6632" spans="4:8" s="5" customFormat="1" x14ac:dyDescent="0.2">
      <c r="D6632" s="803"/>
      <c r="E6632" s="804"/>
      <c r="F6632" s="502"/>
      <c r="G6632" s="502"/>
      <c r="H6632" s="502"/>
    </row>
    <row r="6633" spans="4:8" s="5" customFormat="1" x14ac:dyDescent="0.2">
      <c r="D6633" s="803"/>
      <c r="E6633" s="804"/>
      <c r="F6633" s="502"/>
      <c r="G6633" s="502"/>
      <c r="H6633" s="502"/>
    </row>
    <row r="6634" spans="4:8" s="5" customFormat="1" x14ac:dyDescent="0.2">
      <c r="D6634" s="803"/>
      <c r="E6634" s="804"/>
      <c r="F6634" s="502"/>
      <c r="G6634" s="502"/>
      <c r="H6634" s="502"/>
    </row>
    <row r="6635" spans="4:8" s="5" customFormat="1" x14ac:dyDescent="0.2">
      <c r="D6635" s="803"/>
      <c r="E6635" s="804"/>
      <c r="F6635" s="502"/>
      <c r="G6635" s="502"/>
      <c r="H6635" s="502"/>
    </row>
    <row r="6636" spans="4:8" s="5" customFormat="1" x14ac:dyDescent="0.2">
      <c r="D6636" s="803"/>
      <c r="E6636" s="804"/>
      <c r="F6636" s="502"/>
      <c r="G6636" s="502"/>
      <c r="H6636" s="502"/>
    </row>
    <row r="6637" spans="4:8" s="5" customFormat="1" x14ac:dyDescent="0.2">
      <c r="D6637" s="803"/>
      <c r="E6637" s="804"/>
      <c r="F6637" s="502"/>
      <c r="G6637" s="502"/>
      <c r="H6637" s="502"/>
    </row>
    <row r="6638" spans="4:8" s="5" customFormat="1" x14ac:dyDescent="0.2">
      <c r="D6638" s="803"/>
      <c r="E6638" s="804"/>
      <c r="F6638" s="502"/>
      <c r="G6638" s="502"/>
      <c r="H6638" s="502"/>
    </row>
    <row r="6639" spans="4:8" s="5" customFormat="1" x14ac:dyDescent="0.2">
      <c r="D6639" s="803"/>
      <c r="E6639" s="804"/>
      <c r="F6639" s="502"/>
      <c r="G6639" s="502"/>
      <c r="H6639" s="502"/>
    </row>
    <row r="6640" spans="4:8" s="5" customFormat="1" x14ac:dyDescent="0.2">
      <c r="D6640" s="803"/>
      <c r="E6640" s="804"/>
      <c r="F6640" s="502"/>
      <c r="G6640" s="502"/>
      <c r="H6640" s="502"/>
    </row>
    <row r="6641" spans="4:8" s="5" customFormat="1" x14ac:dyDescent="0.2">
      <c r="D6641" s="803"/>
      <c r="E6641" s="804"/>
      <c r="F6641" s="502"/>
      <c r="G6641" s="502"/>
      <c r="H6641" s="502"/>
    </row>
    <row r="6642" spans="4:8" s="5" customFormat="1" x14ac:dyDescent="0.2">
      <c r="D6642" s="803"/>
      <c r="E6642" s="804"/>
      <c r="F6642" s="502"/>
      <c r="G6642" s="502"/>
      <c r="H6642" s="502"/>
    </row>
    <row r="6643" spans="4:8" s="5" customFormat="1" x14ac:dyDescent="0.2">
      <c r="D6643" s="803"/>
      <c r="E6643" s="804"/>
      <c r="F6643" s="502"/>
      <c r="G6643" s="502"/>
      <c r="H6643" s="502"/>
    </row>
    <row r="6644" spans="4:8" s="5" customFormat="1" x14ac:dyDescent="0.2">
      <c r="D6644" s="803"/>
      <c r="E6644" s="804"/>
      <c r="F6644" s="502"/>
      <c r="G6644" s="502"/>
      <c r="H6644" s="502"/>
    </row>
    <row r="6645" spans="4:8" s="5" customFormat="1" x14ac:dyDescent="0.2">
      <c r="D6645" s="803"/>
      <c r="E6645" s="804"/>
      <c r="F6645" s="502"/>
      <c r="G6645" s="502"/>
      <c r="H6645" s="502"/>
    </row>
    <row r="6646" spans="4:8" s="5" customFormat="1" x14ac:dyDescent="0.2">
      <c r="D6646" s="803"/>
      <c r="E6646" s="804"/>
      <c r="F6646" s="502"/>
      <c r="G6646" s="502"/>
      <c r="H6646" s="502"/>
    </row>
    <row r="6647" spans="4:8" s="5" customFormat="1" x14ac:dyDescent="0.2">
      <c r="D6647" s="803"/>
      <c r="E6647" s="804"/>
      <c r="F6647" s="502"/>
      <c r="G6647" s="502"/>
      <c r="H6647" s="502"/>
    </row>
    <row r="6648" spans="4:8" s="5" customFormat="1" x14ac:dyDescent="0.2">
      <c r="D6648" s="803"/>
      <c r="E6648" s="804"/>
      <c r="F6648" s="502"/>
      <c r="G6648" s="502"/>
      <c r="H6648" s="502"/>
    </row>
    <row r="6649" spans="4:8" s="5" customFormat="1" x14ac:dyDescent="0.2">
      <c r="D6649" s="803"/>
      <c r="E6649" s="804"/>
      <c r="F6649" s="502"/>
      <c r="G6649" s="502"/>
      <c r="H6649" s="502"/>
    </row>
    <row r="6650" spans="4:8" s="5" customFormat="1" x14ac:dyDescent="0.2">
      <c r="D6650" s="803"/>
      <c r="E6650" s="804"/>
      <c r="F6650" s="502"/>
      <c r="G6650" s="502"/>
      <c r="H6650" s="502"/>
    </row>
    <row r="6651" spans="4:8" s="5" customFormat="1" x14ac:dyDescent="0.2">
      <c r="D6651" s="803"/>
      <c r="E6651" s="804"/>
      <c r="F6651" s="502"/>
      <c r="G6651" s="502"/>
      <c r="H6651" s="502"/>
    </row>
    <row r="6652" spans="4:8" s="5" customFormat="1" x14ac:dyDescent="0.2">
      <c r="D6652" s="803"/>
      <c r="E6652" s="804"/>
      <c r="F6652" s="502"/>
      <c r="G6652" s="502"/>
      <c r="H6652" s="502"/>
    </row>
    <row r="6653" spans="4:8" s="5" customFormat="1" x14ac:dyDescent="0.2">
      <c r="D6653" s="803"/>
      <c r="E6653" s="804"/>
      <c r="F6653" s="502"/>
      <c r="G6653" s="502"/>
      <c r="H6653" s="502"/>
    </row>
    <row r="6654" spans="4:8" s="5" customFormat="1" x14ac:dyDescent="0.2">
      <c r="D6654" s="803"/>
      <c r="E6654" s="804"/>
      <c r="F6654" s="502"/>
      <c r="G6654" s="502"/>
      <c r="H6654" s="502"/>
    </row>
    <row r="6655" spans="4:8" s="5" customFormat="1" x14ac:dyDescent="0.2">
      <c r="D6655" s="803"/>
      <c r="E6655" s="804"/>
      <c r="F6655" s="502"/>
      <c r="G6655" s="502"/>
      <c r="H6655" s="502"/>
    </row>
    <row r="6656" spans="4:8" s="5" customFormat="1" x14ac:dyDescent="0.2">
      <c r="D6656" s="803"/>
      <c r="E6656" s="804"/>
      <c r="F6656" s="502"/>
      <c r="G6656" s="502"/>
      <c r="H6656" s="502"/>
    </row>
    <row r="6657" spans="4:8" s="5" customFormat="1" x14ac:dyDescent="0.2">
      <c r="D6657" s="803"/>
      <c r="E6657" s="804"/>
      <c r="F6657" s="502"/>
      <c r="G6657" s="502"/>
      <c r="H6657" s="502"/>
    </row>
    <row r="6658" spans="4:8" s="5" customFormat="1" x14ac:dyDescent="0.2">
      <c r="D6658" s="803"/>
      <c r="E6658" s="804"/>
      <c r="F6658" s="502"/>
      <c r="G6658" s="502"/>
      <c r="H6658" s="502"/>
    </row>
    <row r="6659" spans="4:8" s="5" customFormat="1" x14ac:dyDescent="0.2">
      <c r="D6659" s="803"/>
      <c r="E6659" s="804"/>
      <c r="F6659" s="502"/>
      <c r="G6659" s="502"/>
      <c r="H6659" s="502"/>
    </row>
    <row r="6660" spans="4:8" s="5" customFormat="1" x14ac:dyDescent="0.2">
      <c r="D6660" s="803"/>
      <c r="E6660" s="804"/>
      <c r="F6660" s="502"/>
      <c r="G6660" s="502"/>
      <c r="H6660" s="502"/>
    </row>
    <row r="6661" spans="4:8" s="5" customFormat="1" x14ac:dyDescent="0.2">
      <c r="D6661" s="803"/>
      <c r="E6661" s="804"/>
      <c r="F6661" s="502"/>
      <c r="G6661" s="502"/>
      <c r="H6661" s="502"/>
    </row>
    <row r="6662" spans="4:8" s="5" customFormat="1" x14ac:dyDescent="0.2">
      <c r="D6662" s="803"/>
      <c r="E6662" s="804"/>
      <c r="F6662" s="502"/>
      <c r="G6662" s="502"/>
      <c r="H6662" s="502"/>
    </row>
    <row r="6663" spans="4:8" s="5" customFormat="1" x14ac:dyDescent="0.2">
      <c r="D6663" s="803"/>
      <c r="E6663" s="804"/>
      <c r="F6663" s="502"/>
      <c r="G6663" s="502"/>
      <c r="H6663" s="502"/>
    </row>
    <row r="6664" spans="4:8" s="5" customFormat="1" x14ac:dyDescent="0.2">
      <c r="D6664" s="803"/>
      <c r="E6664" s="804"/>
      <c r="F6664" s="502"/>
      <c r="G6664" s="502"/>
      <c r="H6664" s="502"/>
    </row>
    <row r="6665" spans="4:8" s="5" customFormat="1" x14ac:dyDescent="0.2">
      <c r="D6665" s="803"/>
      <c r="E6665" s="804"/>
      <c r="F6665" s="502"/>
      <c r="G6665" s="502"/>
      <c r="H6665" s="502"/>
    </row>
    <row r="6666" spans="4:8" s="5" customFormat="1" x14ac:dyDescent="0.2">
      <c r="D6666" s="803"/>
      <c r="E6666" s="804"/>
      <c r="F6666" s="502"/>
      <c r="G6666" s="502"/>
      <c r="H6666" s="502"/>
    </row>
    <row r="6667" spans="4:8" s="5" customFormat="1" x14ac:dyDescent="0.2">
      <c r="D6667" s="803"/>
      <c r="E6667" s="804"/>
      <c r="F6667" s="502"/>
      <c r="G6667" s="502"/>
      <c r="H6667" s="502"/>
    </row>
    <row r="6668" spans="4:8" s="5" customFormat="1" x14ac:dyDescent="0.2">
      <c r="D6668" s="803"/>
      <c r="E6668" s="804"/>
      <c r="F6668" s="502"/>
      <c r="G6668" s="502"/>
      <c r="H6668" s="502"/>
    </row>
    <row r="6669" spans="4:8" s="5" customFormat="1" x14ac:dyDescent="0.2">
      <c r="D6669" s="803"/>
      <c r="E6669" s="804"/>
      <c r="F6669" s="502"/>
      <c r="G6669" s="502"/>
      <c r="H6669" s="502"/>
    </row>
    <row r="6670" spans="4:8" s="5" customFormat="1" x14ac:dyDescent="0.2">
      <c r="D6670" s="803"/>
      <c r="E6670" s="804"/>
      <c r="F6670" s="502"/>
      <c r="G6670" s="502"/>
      <c r="H6670" s="502"/>
    </row>
    <row r="6671" spans="4:8" s="5" customFormat="1" x14ac:dyDescent="0.2">
      <c r="D6671" s="803"/>
      <c r="E6671" s="804"/>
      <c r="F6671" s="502"/>
      <c r="G6671" s="502"/>
      <c r="H6671" s="502"/>
    </row>
    <row r="6672" spans="4:8" s="5" customFormat="1" x14ac:dyDescent="0.2">
      <c r="D6672" s="803"/>
      <c r="E6672" s="804"/>
      <c r="F6672" s="502"/>
      <c r="G6672" s="502"/>
      <c r="H6672" s="502"/>
    </row>
    <row r="6673" spans="4:8" s="5" customFormat="1" x14ac:dyDescent="0.2">
      <c r="D6673" s="803"/>
      <c r="E6673" s="804"/>
      <c r="F6673" s="502"/>
      <c r="G6673" s="502"/>
      <c r="H6673" s="502"/>
    </row>
    <row r="6674" spans="4:8" s="5" customFormat="1" x14ac:dyDescent="0.2">
      <c r="D6674" s="803"/>
      <c r="E6674" s="804"/>
      <c r="F6674" s="502"/>
      <c r="G6674" s="502"/>
      <c r="H6674" s="502"/>
    </row>
    <row r="6675" spans="4:8" s="5" customFormat="1" x14ac:dyDescent="0.2">
      <c r="D6675" s="803"/>
      <c r="E6675" s="804"/>
      <c r="F6675" s="502"/>
      <c r="G6675" s="502"/>
      <c r="H6675" s="502"/>
    </row>
    <row r="6676" spans="4:8" s="5" customFormat="1" x14ac:dyDescent="0.2">
      <c r="D6676" s="803"/>
      <c r="E6676" s="804"/>
      <c r="F6676" s="502"/>
      <c r="G6676" s="502"/>
      <c r="H6676" s="502"/>
    </row>
    <row r="6677" spans="4:8" s="5" customFormat="1" x14ac:dyDescent="0.2">
      <c r="D6677" s="803"/>
      <c r="E6677" s="804"/>
      <c r="F6677" s="502"/>
      <c r="G6677" s="502"/>
      <c r="H6677" s="502"/>
    </row>
    <row r="6678" spans="4:8" s="5" customFormat="1" x14ac:dyDescent="0.2">
      <c r="D6678" s="803"/>
      <c r="E6678" s="804"/>
      <c r="F6678" s="502"/>
      <c r="G6678" s="502"/>
      <c r="H6678" s="502"/>
    </row>
    <row r="6679" spans="4:8" s="5" customFormat="1" x14ac:dyDescent="0.2">
      <c r="D6679" s="803"/>
      <c r="E6679" s="804"/>
      <c r="F6679" s="502"/>
      <c r="G6679" s="502"/>
      <c r="H6679" s="502"/>
    </row>
    <row r="6680" spans="4:8" s="5" customFormat="1" x14ac:dyDescent="0.2">
      <c r="D6680" s="803"/>
      <c r="E6680" s="804"/>
      <c r="F6680" s="502"/>
      <c r="G6680" s="502"/>
      <c r="H6680" s="502"/>
    </row>
    <row r="6681" spans="4:8" s="5" customFormat="1" x14ac:dyDescent="0.2">
      <c r="D6681" s="803"/>
      <c r="E6681" s="804"/>
      <c r="F6681" s="502"/>
      <c r="G6681" s="502"/>
      <c r="H6681" s="502"/>
    </row>
    <row r="6682" spans="4:8" s="5" customFormat="1" x14ac:dyDescent="0.2">
      <c r="D6682" s="803"/>
      <c r="E6682" s="804"/>
      <c r="F6682" s="502"/>
      <c r="G6682" s="502"/>
      <c r="H6682" s="502"/>
    </row>
    <row r="6683" spans="4:8" s="5" customFormat="1" x14ac:dyDescent="0.2">
      <c r="D6683" s="803"/>
      <c r="E6683" s="804"/>
      <c r="F6683" s="502"/>
      <c r="G6683" s="502"/>
      <c r="H6683" s="502"/>
    </row>
    <row r="6684" spans="4:8" s="5" customFormat="1" x14ac:dyDescent="0.2">
      <c r="D6684" s="803"/>
      <c r="E6684" s="804"/>
      <c r="F6684" s="502"/>
      <c r="G6684" s="502"/>
      <c r="H6684" s="502"/>
    </row>
    <row r="6685" spans="4:8" s="5" customFormat="1" x14ac:dyDescent="0.2">
      <c r="D6685" s="803"/>
      <c r="E6685" s="804"/>
      <c r="F6685" s="502"/>
      <c r="G6685" s="502"/>
      <c r="H6685" s="502"/>
    </row>
    <row r="6686" spans="4:8" s="5" customFormat="1" x14ac:dyDescent="0.2">
      <c r="D6686" s="803"/>
      <c r="E6686" s="804"/>
      <c r="F6686" s="502"/>
      <c r="G6686" s="502"/>
      <c r="H6686" s="502"/>
    </row>
    <row r="6687" spans="4:8" s="5" customFormat="1" x14ac:dyDescent="0.2">
      <c r="D6687" s="803"/>
      <c r="E6687" s="804"/>
      <c r="F6687" s="502"/>
      <c r="G6687" s="502"/>
      <c r="H6687" s="502"/>
    </row>
    <row r="6688" spans="4:8" s="5" customFormat="1" x14ac:dyDescent="0.2">
      <c r="D6688" s="803"/>
      <c r="E6688" s="804"/>
      <c r="F6688" s="502"/>
      <c r="G6688" s="502"/>
      <c r="H6688" s="502"/>
    </row>
    <row r="6689" spans="4:8" s="5" customFormat="1" x14ac:dyDescent="0.2">
      <c r="D6689" s="803"/>
      <c r="E6689" s="804"/>
      <c r="F6689" s="502"/>
      <c r="G6689" s="502"/>
      <c r="H6689" s="502"/>
    </row>
    <row r="6690" spans="4:8" s="5" customFormat="1" x14ac:dyDescent="0.2">
      <c r="D6690" s="803"/>
      <c r="E6690" s="804"/>
      <c r="F6690" s="502"/>
      <c r="G6690" s="502"/>
      <c r="H6690" s="502"/>
    </row>
    <row r="6691" spans="4:8" s="5" customFormat="1" x14ac:dyDescent="0.2">
      <c r="D6691" s="803"/>
      <c r="E6691" s="804"/>
      <c r="F6691" s="502"/>
      <c r="G6691" s="502"/>
      <c r="H6691" s="502"/>
    </row>
    <row r="6692" spans="4:8" s="5" customFormat="1" x14ac:dyDescent="0.2">
      <c r="D6692" s="803"/>
      <c r="E6692" s="804"/>
      <c r="F6692" s="502"/>
      <c r="G6692" s="502"/>
      <c r="H6692" s="502"/>
    </row>
    <row r="6693" spans="4:8" s="5" customFormat="1" x14ac:dyDescent="0.2">
      <c r="D6693" s="803"/>
      <c r="E6693" s="804"/>
      <c r="F6693" s="502"/>
      <c r="G6693" s="502"/>
      <c r="H6693" s="502"/>
    </row>
    <row r="6694" spans="4:8" s="5" customFormat="1" x14ac:dyDescent="0.2">
      <c r="D6694" s="803"/>
      <c r="E6694" s="804"/>
      <c r="F6694" s="502"/>
      <c r="G6694" s="502"/>
      <c r="H6694" s="502"/>
    </row>
    <row r="6695" spans="4:8" s="5" customFormat="1" x14ac:dyDescent="0.2">
      <c r="D6695" s="803"/>
      <c r="E6695" s="804"/>
      <c r="F6695" s="502"/>
      <c r="G6695" s="502"/>
      <c r="H6695" s="502"/>
    </row>
    <row r="6696" spans="4:8" s="5" customFormat="1" x14ac:dyDescent="0.2">
      <c r="D6696" s="803"/>
      <c r="E6696" s="804"/>
      <c r="F6696" s="502"/>
      <c r="G6696" s="502"/>
      <c r="H6696" s="502"/>
    </row>
    <row r="6697" spans="4:8" s="5" customFormat="1" x14ac:dyDescent="0.2">
      <c r="D6697" s="803"/>
      <c r="E6697" s="804"/>
      <c r="F6697" s="502"/>
      <c r="G6697" s="502"/>
      <c r="H6697" s="502"/>
    </row>
    <row r="6698" spans="4:8" s="5" customFormat="1" x14ac:dyDescent="0.2">
      <c r="D6698" s="803"/>
      <c r="E6698" s="804"/>
      <c r="F6698" s="502"/>
      <c r="G6698" s="502"/>
      <c r="H6698" s="502"/>
    </row>
    <row r="6699" spans="4:8" s="5" customFormat="1" x14ac:dyDescent="0.2">
      <c r="D6699" s="803"/>
      <c r="E6699" s="804"/>
      <c r="F6699" s="502"/>
      <c r="G6699" s="502"/>
      <c r="H6699" s="502"/>
    </row>
    <row r="6700" spans="4:8" s="5" customFormat="1" x14ac:dyDescent="0.2">
      <c r="D6700" s="803"/>
      <c r="E6700" s="804"/>
      <c r="F6700" s="502"/>
      <c r="G6700" s="502"/>
      <c r="H6700" s="502"/>
    </row>
    <row r="6701" spans="4:8" s="5" customFormat="1" x14ac:dyDescent="0.2">
      <c r="D6701" s="803"/>
      <c r="E6701" s="804"/>
      <c r="F6701" s="502"/>
      <c r="G6701" s="502"/>
      <c r="H6701" s="502"/>
    </row>
    <row r="6702" spans="4:8" s="5" customFormat="1" x14ac:dyDescent="0.2">
      <c r="D6702" s="803"/>
      <c r="E6702" s="804"/>
      <c r="F6702" s="502"/>
      <c r="G6702" s="502"/>
      <c r="H6702" s="502"/>
    </row>
    <row r="6703" spans="4:8" s="5" customFormat="1" x14ac:dyDescent="0.2">
      <c r="D6703" s="803"/>
      <c r="E6703" s="804"/>
      <c r="F6703" s="502"/>
      <c r="G6703" s="502"/>
      <c r="H6703" s="502"/>
    </row>
    <row r="6704" spans="4:8" s="5" customFormat="1" x14ac:dyDescent="0.2">
      <c r="D6704" s="803"/>
      <c r="E6704" s="804"/>
      <c r="F6704" s="502"/>
      <c r="G6704" s="502"/>
      <c r="H6704" s="502"/>
    </row>
    <row r="6705" spans="4:8" s="5" customFormat="1" x14ac:dyDescent="0.2">
      <c r="D6705" s="803"/>
      <c r="E6705" s="804"/>
      <c r="F6705" s="502"/>
      <c r="G6705" s="502"/>
      <c r="H6705" s="502"/>
    </row>
    <row r="6706" spans="4:8" s="5" customFormat="1" x14ac:dyDescent="0.2">
      <c r="D6706" s="803"/>
      <c r="E6706" s="804"/>
      <c r="F6706" s="502"/>
      <c r="G6706" s="502"/>
      <c r="H6706" s="502"/>
    </row>
    <row r="6707" spans="4:8" s="5" customFormat="1" x14ac:dyDescent="0.2">
      <c r="D6707" s="803"/>
      <c r="E6707" s="804"/>
      <c r="F6707" s="502"/>
      <c r="G6707" s="502"/>
      <c r="H6707" s="502"/>
    </row>
    <row r="6708" spans="4:8" s="5" customFormat="1" x14ac:dyDescent="0.2">
      <c r="D6708" s="803"/>
      <c r="E6708" s="804"/>
      <c r="F6708" s="502"/>
      <c r="G6708" s="502"/>
      <c r="H6708" s="502"/>
    </row>
    <row r="6709" spans="4:8" s="5" customFormat="1" x14ac:dyDescent="0.2">
      <c r="D6709" s="803"/>
      <c r="E6709" s="804"/>
      <c r="F6709" s="502"/>
      <c r="G6709" s="502"/>
      <c r="H6709" s="502"/>
    </row>
    <row r="6710" spans="4:8" s="5" customFormat="1" x14ac:dyDescent="0.2">
      <c r="D6710" s="803"/>
      <c r="E6710" s="804"/>
      <c r="F6710" s="502"/>
      <c r="G6710" s="502"/>
      <c r="H6710" s="502"/>
    </row>
    <row r="6711" spans="4:8" s="5" customFormat="1" x14ac:dyDescent="0.2">
      <c r="D6711" s="803"/>
      <c r="E6711" s="804"/>
      <c r="F6711" s="502"/>
      <c r="G6711" s="502"/>
      <c r="H6711" s="502"/>
    </row>
    <row r="6712" spans="4:8" s="5" customFormat="1" x14ac:dyDescent="0.2">
      <c r="D6712" s="803"/>
      <c r="E6712" s="804"/>
      <c r="F6712" s="502"/>
      <c r="G6712" s="502"/>
      <c r="H6712" s="502"/>
    </row>
    <row r="6713" spans="4:8" s="5" customFormat="1" x14ac:dyDescent="0.2">
      <c r="D6713" s="803"/>
      <c r="E6713" s="804"/>
      <c r="F6713" s="502"/>
      <c r="G6713" s="502"/>
      <c r="H6713" s="502"/>
    </row>
    <row r="6714" spans="4:8" s="5" customFormat="1" x14ac:dyDescent="0.2">
      <c r="D6714" s="803"/>
      <c r="E6714" s="804"/>
      <c r="F6714" s="502"/>
      <c r="G6714" s="502"/>
      <c r="H6714" s="502"/>
    </row>
    <row r="6715" spans="4:8" s="5" customFormat="1" x14ac:dyDescent="0.2">
      <c r="D6715" s="803"/>
      <c r="E6715" s="804"/>
      <c r="F6715" s="502"/>
      <c r="G6715" s="502"/>
      <c r="H6715" s="502"/>
    </row>
    <row r="6716" spans="4:8" s="5" customFormat="1" x14ac:dyDescent="0.2">
      <c r="D6716" s="803"/>
      <c r="E6716" s="804"/>
      <c r="F6716" s="502"/>
      <c r="G6716" s="502"/>
      <c r="H6716" s="502"/>
    </row>
    <row r="6717" spans="4:8" s="5" customFormat="1" x14ac:dyDescent="0.2">
      <c r="D6717" s="803"/>
      <c r="E6717" s="804"/>
      <c r="F6717" s="502"/>
      <c r="G6717" s="502"/>
      <c r="H6717" s="502"/>
    </row>
    <row r="6718" spans="4:8" s="5" customFormat="1" x14ac:dyDescent="0.2">
      <c r="D6718" s="803"/>
      <c r="E6718" s="804"/>
      <c r="F6718" s="502"/>
      <c r="G6718" s="502"/>
      <c r="H6718" s="502"/>
    </row>
    <row r="6719" spans="4:8" s="5" customFormat="1" x14ac:dyDescent="0.2">
      <c r="D6719" s="803"/>
      <c r="E6719" s="804"/>
      <c r="F6719" s="502"/>
      <c r="G6719" s="502"/>
      <c r="H6719" s="502"/>
    </row>
    <row r="6720" spans="4:8" s="5" customFormat="1" x14ac:dyDescent="0.2">
      <c r="D6720" s="803"/>
      <c r="E6720" s="804"/>
      <c r="F6720" s="502"/>
      <c r="G6720" s="502"/>
      <c r="H6720" s="502"/>
    </row>
    <row r="6721" spans="4:8" s="5" customFormat="1" x14ac:dyDescent="0.2">
      <c r="D6721" s="803"/>
      <c r="E6721" s="804"/>
      <c r="F6721" s="502"/>
      <c r="G6721" s="502"/>
      <c r="H6721" s="502"/>
    </row>
    <row r="6722" spans="4:8" s="5" customFormat="1" x14ac:dyDescent="0.2">
      <c r="D6722" s="803"/>
      <c r="E6722" s="804"/>
      <c r="F6722" s="502"/>
      <c r="G6722" s="502"/>
      <c r="H6722" s="502"/>
    </row>
    <row r="6723" spans="4:8" s="5" customFormat="1" x14ac:dyDescent="0.2">
      <c r="D6723" s="803"/>
      <c r="E6723" s="804"/>
      <c r="F6723" s="502"/>
      <c r="G6723" s="502"/>
      <c r="H6723" s="502"/>
    </row>
    <row r="6724" spans="4:8" s="5" customFormat="1" x14ac:dyDescent="0.2">
      <c r="D6724" s="803"/>
      <c r="E6724" s="804"/>
      <c r="F6724" s="502"/>
      <c r="G6724" s="502"/>
      <c r="H6724" s="502"/>
    </row>
    <row r="6725" spans="4:8" s="5" customFormat="1" x14ac:dyDescent="0.2">
      <c r="D6725" s="803"/>
      <c r="E6725" s="804"/>
      <c r="F6725" s="502"/>
      <c r="G6725" s="502"/>
      <c r="H6725" s="502"/>
    </row>
    <row r="6726" spans="4:8" s="5" customFormat="1" x14ac:dyDescent="0.2">
      <c r="D6726" s="803"/>
      <c r="E6726" s="804"/>
      <c r="F6726" s="502"/>
      <c r="G6726" s="502"/>
      <c r="H6726" s="502"/>
    </row>
    <row r="6727" spans="4:8" s="5" customFormat="1" x14ac:dyDescent="0.2">
      <c r="D6727" s="803"/>
      <c r="E6727" s="804"/>
      <c r="F6727" s="502"/>
      <c r="G6727" s="502"/>
      <c r="H6727" s="502"/>
    </row>
    <row r="6728" spans="4:8" s="5" customFormat="1" x14ac:dyDescent="0.2">
      <c r="D6728" s="803"/>
      <c r="E6728" s="804"/>
      <c r="F6728" s="502"/>
      <c r="G6728" s="502"/>
      <c r="H6728" s="502"/>
    </row>
    <row r="6729" spans="4:8" s="5" customFormat="1" x14ac:dyDescent="0.2">
      <c r="D6729" s="803"/>
      <c r="E6729" s="804"/>
      <c r="F6729" s="502"/>
      <c r="G6729" s="502"/>
      <c r="H6729" s="502"/>
    </row>
    <row r="6730" spans="4:8" s="5" customFormat="1" x14ac:dyDescent="0.2">
      <c r="D6730" s="803"/>
      <c r="E6730" s="804"/>
      <c r="F6730" s="502"/>
      <c r="G6730" s="502"/>
      <c r="H6730" s="502"/>
    </row>
    <row r="6731" spans="4:8" s="5" customFormat="1" x14ac:dyDescent="0.2">
      <c r="D6731" s="803"/>
      <c r="E6731" s="804"/>
      <c r="F6731" s="502"/>
      <c r="G6731" s="502"/>
      <c r="H6731" s="502"/>
    </row>
    <row r="6732" spans="4:8" s="5" customFormat="1" x14ac:dyDescent="0.2">
      <c r="D6732" s="803"/>
      <c r="E6732" s="804"/>
      <c r="F6732" s="502"/>
      <c r="G6732" s="502"/>
      <c r="H6732" s="502"/>
    </row>
    <row r="6733" spans="4:8" s="5" customFormat="1" x14ac:dyDescent="0.2">
      <c r="D6733" s="803"/>
      <c r="E6733" s="804"/>
      <c r="F6733" s="502"/>
      <c r="G6733" s="502"/>
      <c r="H6733" s="502"/>
    </row>
    <row r="6734" spans="4:8" s="5" customFormat="1" x14ac:dyDescent="0.2">
      <c r="D6734" s="803"/>
      <c r="E6734" s="804"/>
      <c r="F6734" s="502"/>
      <c r="G6734" s="502"/>
      <c r="H6734" s="502"/>
    </row>
    <row r="6735" spans="4:8" s="5" customFormat="1" x14ac:dyDescent="0.2">
      <c r="D6735" s="803"/>
      <c r="E6735" s="804"/>
      <c r="F6735" s="502"/>
      <c r="G6735" s="502"/>
      <c r="H6735" s="502"/>
    </row>
    <row r="6736" spans="4:8" s="5" customFormat="1" x14ac:dyDescent="0.2">
      <c r="D6736" s="803"/>
      <c r="E6736" s="804"/>
      <c r="F6736" s="502"/>
      <c r="G6736" s="502"/>
      <c r="H6736" s="502"/>
    </row>
    <row r="6737" spans="4:8" s="5" customFormat="1" x14ac:dyDescent="0.2">
      <c r="D6737" s="803"/>
      <c r="E6737" s="804"/>
      <c r="F6737" s="502"/>
      <c r="G6737" s="502"/>
      <c r="H6737" s="502"/>
    </row>
    <row r="6738" spans="4:8" s="5" customFormat="1" x14ac:dyDescent="0.2">
      <c r="D6738" s="803"/>
      <c r="E6738" s="804"/>
      <c r="F6738" s="502"/>
      <c r="G6738" s="502"/>
      <c r="H6738" s="502"/>
    </row>
    <row r="6739" spans="4:8" s="5" customFormat="1" x14ac:dyDescent="0.2">
      <c r="D6739" s="803"/>
      <c r="E6739" s="804"/>
      <c r="F6739" s="502"/>
      <c r="G6739" s="502"/>
      <c r="H6739" s="502"/>
    </row>
    <row r="6740" spans="4:8" s="5" customFormat="1" x14ac:dyDescent="0.2">
      <c r="D6740" s="803"/>
      <c r="E6740" s="804"/>
      <c r="F6740" s="502"/>
      <c r="G6740" s="502"/>
      <c r="H6740" s="502"/>
    </row>
    <row r="6741" spans="4:8" s="5" customFormat="1" x14ac:dyDescent="0.2">
      <c r="D6741" s="803"/>
      <c r="E6741" s="804"/>
      <c r="F6741" s="502"/>
      <c r="G6741" s="502"/>
      <c r="H6741" s="502"/>
    </row>
    <row r="6742" spans="4:8" s="5" customFormat="1" x14ac:dyDescent="0.2">
      <c r="D6742" s="803"/>
      <c r="E6742" s="804"/>
      <c r="F6742" s="502"/>
      <c r="G6742" s="502"/>
      <c r="H6742" s="502"/>
    </row>
    <row r="6743" spans="4:8" s="5" customFormat="1" x14ac:dyDescent="0.2">
      <c r="D6743" s="803"/>
      <c r="E6743" s="804"/>
      <c r="F6743" s="502"/>
      <c r="G6743" s="502"/>
      <c r="H6743" s="502"/>
    </row>
    <row r="6744" spans="4:8" s="5" customFormat="1" x14ac:dyDescent="0.2">
      <c r="D6744" s="803"/>
      <c r="E6744" s="804"/>
      <c r="F6744" s="502"/>
      <c r="G6744" s="502"/>
      <c r="H6744" s="502"/>
    </row>
    <row r="6745" spans="4:8" s="5" customFormat="1" x14ac:dyDescent="0.2">
      <c r="D6745" s="803"/>
      <c r="E6745" s="804"/>
      <c r="F6745" s="502"/>
      <c r="G6745" s="502"/>
      <c r="H6745" s="502"/>
    </row>
    <row r="6746" spans="4:8" s="5" customFormat="1" x14ac:dyDescent="0.2">
      <c r="D6746" s="803"/>
      <c r="E6746" s="804"/>
      <c r="F6746" s="502"/>
      <c r="G6746" s="502"/>
      <c r="H6746" s="502"/>
    </row>
    <row r="6747" spans="4:8" s="5" customFormat="1" x14ac:dyDescent="0.2">
      <c r="D6747" s="803"/>
      <c r="E6747" s="804"/>
      <c r="F6747" s="502"/>
      <c r="G6747" s="502"/>
      <c r="H6747" s="502"/>
    </row>
    <row r="6748" spans="4:8" s="5" customFormat="1" x14ac:dyDescent="0.2">
      <c r="D6748" s="803"/>
      <c r="E6748" s="804"/>
      <c r="F6748" s="502"/>
      <c r="G6748" s="502"/>
      <c r="H6748" s="502"/>
    </row>
    <row r="6749" spans="4:8" s="5" customFormat="1" x14ac:dyDescent="0.2">
      <c r="D6749" s="803"/>
      <c r="E6749" s="804"/>
      <c r="F6749" s="502"/>
      <c r="G6749" s="502"/>
      <c r="H6749" s="502"/>
    </row>
    <row r="6750" spans="4:8" s="5" customFormat="1" x14ac:dyDescent="0.2">
      <c r="D6750" s="803"/>
      <c r="E6750" s="804"/>
      <c r="F6750" s="502"/>
      <c r="G6750" s="502"/>
      <c r="H6750" s="502"/>
    </row>
    <row r="6751" spans="4:8" s="5" customFormat="1" x14ac:dyDescent="0.2">
      <c r="D6751" s="803"/>
      <c r="E6751" s="804"/>
      <c r="F6751" s="502"/>
      <c r="G6751" s="502"/>
      <c r="H6751" s="502"/>
    </row>
    <row r="6752" spans="4:8" s="5" customFormat="1" x14ac:dyDescent="0.2">
      <c r="D6752" s="803"/>
      <c r="E6752" s="804"/>
      <c r="F6752" s="502"/>
      <c r="G6752" s="502"/>
      <c r="H6752" s="502"/>
    </row>
    <row r="6753" spans="4:8" s="5" customFormat="1" x14ac:dyDescent="0.2">
      <c r="D6753" s="803"/>
      <c r="E6753" s="804"/>
      <c r="F6753" s="502"/>
      <c r="G6753" s="502"/>
      <c r="H6753" s="502"/>
    </row>
    <row r="6754" spans="4:8" s="5" customFormat="1" x14ac:dyDescent="0.2">
      <c r="D6754" s="803"/>
      <c r="E6754" s="804"/>
      <c r="F6754" s="502"/>
      <c r="G6754" s="502"/>
      <c r="H6754" s="502"/>
    </row>
    <row r="6755" spans="4:8" s="5" customFormat="1" x14ac:dyDescent="0.2">
      <c r="D6755" s="803"/>
      <c r="E6755" s="804"/>
      <c r="F6755" s="502"/>
      <c r="G6755" s="502"/>
      <c r="H6755" s="502"/>
    </row>
    <row r="6756" spans="4:8" s="5" customFormat="1" x14ac:dyDescent="0.2">
      <c r="D6756" s="803"/>
      <c r="E6756" s="804"/>
      <c r="F6756" s="502"/>
      <c r="G6756" s="502"/>
      <c r="H6756" s="502"/>
    </row>
    <row r="6757" spans="4:8" s="5" customFormat="1" x14ac:dyDescent="0.2">
      <c r="D6757" s="803"/>
      <c r="E6757" s="804"/>
      <c r="F6757" s="502"/>
      <c r="G6757" s="502"/>
      <c r="H6757" s="502"/>
    </row>
    <row r="6758" spans="4:8" s="5" customFormat="1" x14ac:dyDescent="0.2">
      <c r="D6758" s="803"/>
      <c r="E6758" s="804"/>
      <c r="F6758" s="502"/>
      <c r="G6758" s="502"/>
      <c r="H6758" s="502"/>
    </row>
    <row r="6759" spans="4:8" s="5" customFormat="1" x14ac:dyDescent="0.2">
      <c r="D6759" s="803"/>
      <c r="E6759" s="804"/>
      <c r="F6759" s="502"/>
      <c r="G6759" s="502"/>
      <c r="H6759" s="502"/>
    </row>
    <row r="6760" spans="4:8" s="5" customFormat="1" x14ac:dyDescent="0.2">
      <c r="D6760" s="803"/>
      <c r="E6760" s="804"/>
      <c r="F6760" s="502"/>
      <c r="G6760" s="502"/>
      <c r="H6760" s="502"/>
    </row>
    <row r="6761" spans="4:8" s="5" customFormat="1" x14ac:dyDescent="0.2">
      <c r="D6761" s="803"/>
      <c r="E6761" s="804"/>
      <c r="F6761" s="502"/>
      <c r="G6761" s="502"/>
      <c r="H6761" s="502"/>
    </row>
    <row r="6762" spans="4:8" s="5" customFormat="1" x14ac:dyDescent="0.2">
      <c r="D6762" s="803"/>
      <c r="E6762" s="804"/>
      <c r="F6762" s="502"/>
      <c r="G6762" s="502"/>
      <c r="H6762" s="502"/>
    </row>
    <row r="6763" spans="4:8" s="5" customFormat="1" x14ac:dyDescent="0.2">
      <c r="D6763" s="803"/>
      <c r="E6763" s="804"/>
      <c r="F6763" s="502"/>
      <c r="G6763" s="502"/>
      <c r="H6763" s="502"/>
    </row>
    <row r="6764" spans="4:8" s="5" customFormat="1" x14ac:dyDescent="0.2">
      <c r="D6764" s="803"/>
      <c r="E6764" s="804"/>
      <c r="F6764" s="502"/>
      <c r="G6764" s="502"/>
      <c r="H6764" s="502"/>
    </row>
    <row r="6765" spans="4:8" s="5" customFormat="1" x14ac:dyDescent="0.2">
      <c r="D6765" s="803"/>
      <c r="E6765" s="804"/>
      <c r="F6765" s="502"/>
      <c r="G6765" s="502"/>
      <c r="H6765" s="502"/>
    </row>
    <row r="6766" spans="4:8" s="5" customFormat="1" x14ac:dyDescent="0.2">
      <c r="D6766" s="803"/>
      <c r="E6766" s="804"/>
      <c r="F6766" s="502"/>
      <c r="G6766" s="502"/>
      <c r="H6766" s="502"/>
    </row>
    <row r="6767" spans="4:8" s="5" customFormat="1" x14ac:dyDescent="0.2">
      <c r="D6767" s="803"/>
      <c r="E6767" s="804"/>
      <c r="F6767" s="502"/>
      <c r="G6767" s="502"/>
      <c r="H6767" s="502"/>
    </row>
    <row r="6768" spans="4:8" s="5" customFormat="1" x14ac:dyDescent="0.2">
      <c r="D6768" s="803"/>
      <c r="E6768" s="804"/>
      <c r="F6768" s="502"/>
      <c r="G6768" s="502"/>
      <c r="H6768" s="502"/>
    </row>
    <row r="6769" spans="4:8" s="5" customFormat="1" x14ac:dyDescent="0.2">
      <c r="D6769" s="803"/>
      <c r="E6769" s="804"/>
      <c r="F6769" s="502"/>
      <c r="G6769" s="502"/>
      <c r="H6769" s="502"/>
    </row>
    <row r="6770" spans="4:8" s="5" customFormat="1" x14ac:dyDescent="0.2">
      <c r="D6770" s="803"/>
      <c r="E6770" s="804"/>
      <c r="F6770" s="502"/>
      <c r="G6770" s="502"/>
      <c r="H6770" s="502"/>
    </row>
    <row r="6771" spans="4:8" s="5" customFormat="1" x14ac:dyDescent="0.2">
      <c r="D6771" s="803"/>
      <c r="E6771" s="804"/>
      <c r="F6771" s="502"/>
      <c r="G6771" s="502"/>
      <c r="H6771" s="502"/>
    </row>
    <row r="6772" spans="4:8" s="5" customFormat="1" x14ac:dyDescent="0.2">
      <c r="D6772" s="803"/>
      <c r="E6772" s="804"/>
      <c r="F6772" s="502"/>
      <c r="G6772" s="502"/>
      <c r="H6772" s="502"/>
    </row>
    <row r="6773" spans="4:8" s="5" customFormat="1" x14ac:dyDescent="0.2">
      <c r="D6773" s="803"/>
      <c r="E6773" s="804"/>
      <c r="F6773" s="502"/>
      <c r="G6773" s="502"/>
      <c r="H6773" s="502"/>
    </row>
    <row r="6774" spans="4:8" s="5" customFormat="1" x14ac:dyDescent="0.2">
      <c r="D6774" s="803"/>
      <c r="E6774" s="804"/>
      <c r="F6774" s="502"/>
      <c r="G6774" s="502"/>
      <c r="H6774" s="502"/>
    </row>
    <row r="6775" spans="4:8" s="5" customFormat="1" x14ac:dyDescent="0.2">
      <c r="D6775" s="803"/>
      <c r="E6775" s="804"/>
      <c r="F6775" s="502"/>
      <c r="G6775" s="502"/>
      <c r="H6775" s="502"/>
    </row>
    <row r="6776" spans="4:8" s="5" customFormat="1" x14ac:dyDescent="0.2">
      <c r="D6776" s="803"/>
      <c r="E6776" s="804"/>
      <c r="F6776" s="502"/>
      <c r="G6776" s="502"/>
      <c r="H6776" s="502"/>
    </row>
    <row r="6777" spans="4:8" s="5" customFormat="1" x14ac:dyDescent="0.2">
      <c r="D6777" s="803"/>
      <c r="E6777" s="804"/>
      <c r="F6777" s="502"/>
      <c r="G6777" s="502"/>
      <c r="H6777" s="502"/>
    </row>
    <row r="6778" spans="4:8" s="5" customFormat="1" x14ac:dyDescent="0.2">
      <c r="D6778" s="803"/>
      <c r="E6778" s="804"/>
      <c r="F6778" s="502"/>
      <c r="G6778" s="502"/>
      <c r="H6778" s="502"/>
    </row>
    <row r="6779" spans="4:8" s="5" customFormat="1" x14ac:dyDescent="0.2">
      <c r="D6779" s="803"/>
      <c r="E6779" s="804"/>
      <c r="F6779" s="502"/>
      <c r="G6779" s="502"/>
      <c r="H6779" s="502"/>
    </row>
    <row r="6780" spans="4:8" s="5" customFormat="1" x14ac:dyDescent="0.2">
      <c r="D6780" s="803"/>
      <c r="E6780" s="804"/>
      <c r="F6780" s="502"/>
      <c r="G6780" s="502"/>
      <c r="H6780" s="502"/>
    </row>
    <row r="6781" spans="4:8" s="5" customFormat="1" x14ac:dyDescent="0.2">
      <c r="D6781" s="803"/>
      <c r="E6781" s="804"/>
      <c r="F6781" s="502"/>
      <c r="G6781" s="502"/>
      <c r="H6781" s="502"/>
    </row>
    <row r="6782" spans="4:8" s="5" customFormat="1" x14ac:dyDescent="0.2">
      <c r="D6782" s="803"/>
      <c r="E6782" s="804"/>
      <c r="F6782" s="502"/>
      <c r="G6782" s="502"/>
      <c r="H6782" s="502"/>
    </row>
    <row r="6783" spans="4:8" s="5" customFormat="1" x14ac:dyDescent="0.2">
      <c r="D6783" s="803"/>
      <c r="E6783" s="804"/>
      <c r="F6783" s="502"/>
      <c r="G6783" s="502"/>
      <c r="H6783" s="502"/>
    </row>
    <row r="6784" spans="4:8" s="5" customFormat="1" x14ac:dyDescent="0.2">
      <c r="D6784" s="803"/>
      <c r="E6784" s="804"/>
      <c r="F6784" s="502"/>
      <c r="G6784" s="502"/>
      <c r="H6784" s="502"/>
    </row>
    <row r="6785" spans="4:8" s="5" customFormat="1" x14ac:dyDescent="0.2">
      <c r="D6785" s="803"/>
      <c r="E6785" s="804"/>
      <c r="F6785" s="502"/>
      <c r="G6785" s="502"/>
      <c r="H6785" s="502"/>
    </row>
    <row r="6786" spans="4:8" s="5" customFormat="1" x14ac:dyDescent="0.2">
      <c r="D6786" s="803"/>
      <c r="E6786" s="804"/>
      <c r="F6786" s="502"/>
      <c r="G6786" s="502"/>
      <c r="H6786" s="502"/>
    </row>
    <row r="6787" spans="4:8" s="5" customFormat="1" x14ac:dyDescent="0.2">
      <c r="D6787" s="803"/>
      <c r="E6787" s="804"/>
      <c r="F6787" s="502"/>
      <c r="G6787" s="502"/>
      <c r="H6787" s="502"/>
    </row>
    <row r="6788" spans="4:8" s="5" customFormat="1" x14ac:dyDescent="0.2">
      <c r="D6788" s="803"/>
      <c r="E6788" s="804"/>
      <c r="F6788" s="502"/>
      <c r="G6788" s="502"/>
      <c r="H6788" s="502"/>
    </row>
    <row r="6789" spans="4:8" s="5" customFormat="1" x14ac:dyDescent="0.2">
      <c r="D6789" s="803"/>
      <c r="E6789" s="804"/>
      <c r="F6789" s="502"/>
      <c r="G6789" s="502"/>
      <c r="H6789" s="502"/>
    </row>
    <row r="6790" spans="4:8" s="5" customFormat="1" x14ac:dyDescent="0.2">
      <c r="D6790" s="803"/>
      <c r="E6790" s="804"/>
      <c r="F6790" s="502"/>
      <c r="G6790" s="502"/>
      <c r="H6790" s="502"/>
    </row>
    <row r="6791" spans="4:8" s="5" customFormat="1" x14ac:dyDescent="0.2">
      <c r="D6791" s="803"/>
      <c r="E6791" s="804"/>
      <c r="F6791" s="502"/>
      <c r="G6791" s="502"/>
      <c r="H6791" s="502"/>
    </row>
    <row r="6792" spans="4:8" s="5" customFormat="1" x14ac:dyDescent="0.2">
      <c r="D6792" s="803"/>
      <c r="E6792" s="804"/>
      <c r="F6792" s="502"/>
      <c r="G6792" s="502"/>
      <c r="H6792" s="502"/>
    </row>
    <row r="6793" spans="4:8" s="5" customFormat="1" x14ac:dyDescent="0.2">
      <c r="D6793" s="803"/>
      <c r="E6793" s="804"/>
      <c r="F6793" s="502"/>
      <c r="G6793" s="502"/>
      <c r="H6793" s="502"/>
    </row>
    <row r="6794" spans="4:8" s="5" customFormat="1" x14ac:dyDescent="0.2">
      <c r="D6794" s="803"/>
      <c r="E6794" s="804"/>
      <c r="F6794" s="502"/>
      <c r="G6794" s="502"/>
      <c r="H6794" s="502"/>
    </row>
    <row r="6795" spans="4:8" s="5" customFormat="1" x14ac:dyDescent="0.2">
      <c r="D6795" s="803"/>
      <c r="E6795" s="804"/>
      <c r="F6795" s="502"/>
      <c r="G6795" s="502"/>
      <c r="H6795" s="502"/>
    </row>
    <row r="6796" spans="4:8" s="5" customFormat="1" x14ac:dyDescent="0.2">
      <c r="D6796" s="803"/>
      <c r="E6796" s="804"/>
      <c r="F6796" s="502"/>
      <c r="G6796" s="502"/>
      <c r="H6796" s="502"/>
    </row>
    <row r="6797" spans="4:8" s="5" customFormat="1" x14ac:dyDescent="0.2">
      <c r="D6797" s="803"/>
      <c r="E6797" s="804"/>
      <c r="F6797" s="502"/>
      <c r="G6797" s="502"/>
      <c r="H6797" s="502"/>
    </row>
    <row r="6798" spans="4:8" s="5" customFormat="1" x14ac:dyDescent="0.2">
      <c r="D6798" s="803"/>
      <c r="E6798" s="804"/>
      <c r="F6798" s="502"/>
      <c r="G6798" s="502"/>
      <c r="H6798" s="502"/>
    </row>
    <row r="6799" spans="4:8" s="5" customFormat="1" x14ac:dyDescent="0.2">
      <c r="D6799" s="803"/>
      <c r="E6799" s="804"/>
      <c r="F6799" s="502"/>
      <c r="G6799" s="502"/>
      <c r="H6799" s="502"/>
    </row>
    <row r="6800" spans="4:8" s="5" customFormat="1" x14ac:dyDescent="0.2">
      <c r="D6800" s="803"/>
      <c r="E6800" s="804"/>
      <c r="F6800" s="502"/>
      <c r="G6800" s="502"/>
      <c r="H6800" s="502"/>
    </row>
    <row r="6801" spans="4:8" s="5" customFormat="1" x14ac:dyDescent="0.2">
      <c r="D6801" s="803"/>
      <c r="E6801" s="804"/>
      <c r="F6801" s="502"/>
      <c r="G6801" s="502"/>
      <c r="H6801" s="502"/>
    </row>
    <row r="6802" spans="4:8" s="5" customFormat="1" x14ac:dyDescent="0.2">
      <c r="D6802" s="803"/>
      <c r="E6802" s="804"/>
      <c r="F6802" s="502"/>
      <c r="G6802" s="502"/>
      <c r="H6802" s="502"/>
    </row>
    <row r="6803" spans="4:8" s="5" customFormat="1" x14ac:dyDescent="0.2">
      <c r="D6803" s="803"/>
      <c r="E6803" s="804"/>
      <c r="F6803" s="502"/>
      <c r="G6803" s="502"/>
      <c r="H6803" s="502"/>
    </row>
    <row r="6804" spans="4:8" s="5" customFormat="1" x14ac:dyDescent="0.2">
      <c r="D6804" s="803"/>
      <c r="E6804" s="804"/>
      <c r="F6804" s="502"/>
      <c r="G6804" s="502"/>
      <c r="H6804" s="502"/>
    </row>
    <row r="6805" spans="4:8" s="5" customFormat="1" x14ac:dyDescent="0.2">
      <c r="D6805" s="803"/>
      <c r="E6805" s="804"/>
      <c r="F6805" s="502"/>
      <c r="G6805" s="502"/>
      <c r="H6805" s="502"/>
    </row>
    <row r="6806" spans="4:8" s="5" customFormat="1" x14ac:dyDescent="0.2">
      <c r="D6806" s="803"/>
      <c r="E6806" s="804"/>
      <c r="F6806" s="502"/>
      <c r="G6806" s="502"/>
      <c r="H6806" s="502"/>
    </row>
    <row r="6807" spans="4:8" s="5" customFormat="1" x14ac:dyDescent="0.2">
      <c r="D6807" s="803"/>
      <c r="E6807" s="804"/>
      <c r="F6807" s="502"/>
      <c r="G6807" s="502"/>
      <c r="H6807" s="502"/>
    </row>
    <row r="6808" spans="4:8" s="5" customFormat="1" x14ac:dyDescent="0.2">
      <c r="D6808" s="803"/>
      <c r="E6808" s="804"/>
      <c r="F6808" s="502"/>
      <c r="G6808" s="502"/>
      <c r="H6808" s="502"/>
    </row>
    <row r="6809" spans="4:8" s="5" customFormat="1" x14ac:dyDescent="0.2">
      <c r="D6809" s="803"/>
      <c r="E6809" s="804"/>
      <c r="F6809" s="502"/>
      <c r="G6809" s="502"/>
      <c r="H6809" s="502"/>
    </row>
    <row r="6810" spans="4:8" s="5" customFormat="1" x14ac:dyDescent="0.2">
      <c r="D6810" s="803"/>
      <c r="E6810" s="804"/>
      <c r="F6810" s="502"/>
      <c r="G6810" s="502"/>
      <c r="H6810" s="502"/>
    </row>
    <row r="6811" spans="4:8" s="5" customFormat="1" x14ac:dyDescent="0.2">
      <c r="D6811" s="803"/>
      <c r="E6811" s="804"/>
      <c r="F6811" s="502"/>
      <c r="G6811" s="502"/>
      <c r="H6811" s="502"/>
    </row>
    <row r="6812" spans="4:8" s="5" customFormat="1" x14ac:dyDescent="0.2">
      <c r="D6812" s="803"/>
      <c r="E6812" s="804"/>
      <c r="F6812" s="502"/>
      <c r="G6812" s="502"/>
      <c r="H6812" s="502"/>
    </row>
    <row r="6813" spans="4:8" s="5" customFormat="1" x14ac:dyDescent="0.2">
      <c r="D6813" s="803"/>
      <c r="E6813" s="804"/>
      <c r="F6813" s="502"/>
      <c r="G6813" s="502"/>
      <c r="H6813" s="502"/>
    </row>
    <row r="6814" spans="4:8" s="5" customFormat="1" x14ac:dyDescent="0.2">
      <c r="D6814" s="803"/>
      <c r="E6814" s="804"/>
      <c r="F6814" s="502"/>
      <c r="G6814" s="502"/>
      <c r="H6814" s="502"/>
    </row>
    <row r="6815" spans="4:8" s="5" customFormat="1" x14ac:dyDescent="0.2">
      <c r="D6815" s="803"/>
      <c r="E6815" s="804"/>
      <c r="F6815" s="502"/>
      <c r="G6815" s="502"/>
      <c r="H6815" s="502"/>
    </row>
    <row r="6816" spans="4:8" s="5" customFormat="1" x14ac:dyDescent="0.2">
      <c r="D6816" s="803"/>
      <c r="E6816" s="804"/>
      <c r="F6816" s="502"/>
      <c r="G6816" s="502"/>
      <c r="H6816" s="502"/>
    </row>
    <row r="6817" spans="4:8" s="5" customFormat="1" x14ac:dyDescent="0.2">
      <c r="D6817" s="803"/>
      <c r="E6817" s="804"/>
      <c r="F6817" s="502"/>
      <c r="G6817" s="502"/>
      <c r="H6817" s="502"/>
    </row>
    <row r="6818" spans="4:8" s="5" customFormat="1" x14ac:dyDescent="0.2">
      <c r="D6818" s="803"/>
      <c r="E6818" s="804"/>
      <c r="F6818" s="502"/>
      <c r="G6818" s="502"/>
      <c r="H6818" s="502"/>
    </row>
    <row r="6819" spans="4:8" s="5" customFormat="1" x14ac:dyDescent="0.2">
      <c r="D6819" s="803"/>
      <c r="E6819" s="804"/>
      <c r="F6819" s="502"/>
      <c r="G6819" s="502"/>
      <c r="H6819" s="502"/>
    </row>
    <row r="6820" spans="4:8" s="5" customFormat="1" x14ac:dyDescent="0.2">
      <c r="D6820" s="803"/>
      <c r="E6820" s="804"/>
      <c r="F6820" s="502"/>
      <c r="G6820" s="502"/>
      <c r="H6820" s="502"/>
    </row>
    <row r="6821" spans="4:8" s="5" customFormat="1" x14ac:dyDescent="0.2">
      <c r="D6821" s="803"/>
      <c r="E6821" s="804"/>
      <c r="F6821" s="502"/>
      <c r="G6821" s="502"/>
      <c r="H6821" s="502"/>
    </row>
    <row r="6822" spans="4:8" s="5" customFormat="1" x14ac:dyDescent="0.2">
      <c r="D6822" s="803"/>
      <c r="E6822" s="804"/>
      <c r="F6822" s="502"/>
      <c r="G6822" s="502"/>
      <c r="H6822" s="502"/>
    </row>
    <row r="6823" spans="4:8" s="5" customFormat="1" x14ac:dyDescent="0.2">
      <c r="D6823" s="803"/>
      <c r="E6823" s="804"/>
      <c r="F6823" s="502"/>
      <c r="G6823" s="502"/>
      <c r="H6823" s="502"/>
    </row>
    <row r="6824" spans="4:8" s="5" customFormat="1" x14ac:dyDescent="0.2">
      <c r="D6824" s="803"/>
      <c r="E6824" s="804"/>
      <c r="F6824" s="502"/>
      <c r="G6824" s="502"/>
      <c r="H6824" s="502"/>
    </row>
    <row r="6825" spans="4:8" s="5" customFormat="1" x14ac:dyDescent="0.2">
      <c r="D6825" s="803"/>
      <c r="E6825" s="804"/>
      <c r="F6825" s="502"/>
      <c r="G6825" s="502"/>
      <c r="H6825" s="502"/>
    </row>
    <row r="6826" spans="4:8" s="5" customFormat="1" x14ac:dyDescent="0.2">
      <c r="D6826" s="803"/>
      <c r="E6826" s="804"/>
      <c r="F6826" s="502"/>
      <c r="G6826" s="502"/>
      <c r="H6826" s="502"/>
    </row>
    <row r="6827" spans="4:8" s="5" customFormat="1" x14ac:dyDescent="0.2">
      <c r="D6827" s="803"/>
      <c r="E6827" s="804"/>
      <c r="F6827" s="502"/>
      <c r="G6827" s="502"/>
      <c r="H6827" s="502"/>
    </row>
    <row r="6828" spans="4:8" s="5" customFormat="1" x14ac:dyDescent="0.2">
      <c r="D6828" s="803"/>
      <c r="E6828" s="804"/>
      <c r="F6828" s="502"/>
      <c r="G6828" s="502"/>
      <c r="H6828" s="502"/>
    </row>
    <row r="6829" spans="4:8" s="5" customFormat="1" x14ac:dyDescent="0.2">
      <c r="D6829" s="803"/>
      <c r="E6829" s="804"/>
      <c r="F6829" s="502"/>
      <c r="G6829" s="502"/>
      <c r="H6829" s="502"/>
    </row>
    <row r="6830" spans="4:8" s="5" customFormat="1" x14ac:dyDescent="0.2">
      <c r="D6830" s="803"/>
      <c r="E6830" s="804"/>
      <c r="F6830" s="502"/>
      <c r="G6830" s="502"/>
      <c r="H6830" s="502"/>
    </row>
    <row r="6831" spans="4:8" s="5" customFormat="1" x14ac:dyDescent="0.2">
      <c r="D6831" s="803"/>
      <c r="E6831" s="804"/>
      <c r="F6831" s="502"/>
      <c r="G6831" s="502"/>
      <c r="H6831" s="502"/>
    </row>
    <row r="6832" spans="4:8" s="5" customFormat="1" x14ac:dyDescent="0.2">
      <c r="D6832" s="803"/>
      <c r="E6832" s="804"/>
      <c r="F6832" s="502"/>
      <c r="G6832" s="502"/>
      <c r="H6832" s="502"/>
    </row>
    <row r="6833" spans="4:8" s="5" customFormat="1" x14ac:dyDescent="0.2">
      <c r="D6833" s="803"/>
      <c r="E6833" s="804"/>
      <c r="F6833" s="502"/>
      <c r="G6833" s="502"/>
      <c r="H6833" s="502"/>
    </row>
    <row r="6834" spans="4:8" s="5" customFormat="1" x14ac:dyDescent="0.2">
      <c r="D6834" s="803"/>
      <c r="E6834" s="804"/>
      <c r="F6834" s="502"/>
      <c r="G6834" s="502"/>
      <c r="H6834" s="502"/>
    </row>
    <row r="6835" spans="4:8" s="5" customFormat="1" x14ac:dyDescent="0.2">
      <c r="D6835" s="803"/>
      <c r="E6835" s="804"/>
      <c r="F6835" s="502"/>
      <c r="G6835" s="502"/>
      <c r="H6835" s="502"/>
    </row>
    <row r="6836" spans="4:8" s="5" customFormat="1" x14ac:dyDescent="0.2">
      <c r="D6836" s="803"/>
      <c r="E6836" s="804"/>
      <c r="F6836" s="502"/>
      <c r="G6836" s="502"/>
      <c r="H6836" s="502"/>
    </row>
    <row r="6837" spans="4:8" s="5" customFormat="1" x14ac:dyDescent="0.2">
      <c r="D6837" s="803"/>
      <c r="E6837" s="804"/>
      <c r="F6837" s="502"/>
      <c r="G6837" s="502"/>
      <c r="H6837" s="502"/>
    </row>
    <row r="6838" spans="4:8" s="5" customFormat="1" x14ac:dyDescent="0.2">
      <c r="D6838" s="803"/>
      <c r="E6838" s="804"/>
      <c r="F6838" s="502"/>
      <c r="G6838" s="502"/>
      <c r="H6838" s="502"/>
    </row>
    <row r="6839" spans="4:8" s="5" customFormat="1" x14ac:dyDescent="0.2">
      <c r="D6839" s="803"/>
      <c r="E6839" s="804"/>
      <c r="F6839" s="502"/>
      <c r="G6839" s="502"/>
      <c r="H6839" s="502"/>
    </row>
    <row r="6840" spans="4:8" s="5" customFormat="1" x14ac:dyDescent="0.2">
      <c r="D6840" s="803"/>
      <c r="E6840" s="804"/>
      <c r="F6840" s="502"/>
      <c r="G6840" s="502"/>
      <c r="H6840" s="502"/>
    </row>
    <row r="6841" spans="4:8" s="5" customFormat="1" x14ac:dyDescent="0.2">
      <c r="D6841" s="803"/>
      <c r="E6841" s="804"/>
      <c r="F6841" s="502"/>
      <c r="G6841" s="502"/>
      <c r="H6841" s="502"/>
    </row>
    <row r="6842" spans="4:8" s="5" customFormat="1" x14ac:dyDescent="0.2">
      <c r="D6842" s="803"/>
      <c r="E6842" s="804"/>
      <c r="F6842" s="502"/>
      <c r="G6842" s="502"/>
      <c r="H6842" s="502"/>
    </row>
    <row r="6843" spans="4:8" s="5" customFormat="1" x14ac:dyDescent="0.2">
      <c r="D6843" s="803"/>
      <c r="E6843" s="804"/>
      <c r="F6843" s="502"/>
      <c r="G6843" s="502"/>
      <c r="H6843" s="502"/>
    </row>
    <row r="6844" spans="4:8" s="5" customFormat="1" x14ac:dyDescent="0.2">
      <c r="D6844" s="803"/>
      <c r="E6844" s="804"/>
      <c r="F6844" s="502"/>
      <c r="G6844" s="502"/>
      <c r="H6844" s="502"/>
    </row>
    <row r="6845" spans="4:8" s="5" customFormat="1" x14ac:dyDescent="0.2">
      <c r="D6845" s="803"/>
      <c r="E6845" s="804"/>
      <c r="F6845" s="502"/>
      <c r="G6845" s="502"/>
      <c r="H6845" s="502"/>
    </row>
    <row r="6846" spans="4:8" s="5" customFormat="1" x14ac:dyDescent="0.2">
      <c r="D6846" s="803"/>
      <c r="E6846" s="804"/>
      <c r="F6846" s="502"/>
      <c r="G6846" s="502"/>
      <c r="H6846" s="502"/>
    </row>
    <row r="6847" spans="4:8" s="5" customFormat="1" x14ac:dyDescent="0.2">
      <c r="D6847" s="803"/>
      <c r="E6847" s="804"/>
      <c r="F6847" s="502"/>
      <c r="G6847" s="502"/>
      <c r="H6847" s="502"/>
    </row>
    <row r="6848" spans="4:8" s="5" customFormat="1" x14ac:dyDescent="0.2">
      <c r="D6848" s="803"/>
      <c r="E6848" s="804"/>
      <c r="F6848" s="502"/>
      <c r="G6848" s="502"/>
      <c r="H6848" s="502"/>
    </row>
    <row r="6849" spans="4:8" s="5" customFormat="1" x14ac:dyDescent="0.2">
      <c r="D6849" s="803"/>
      <c r="E6849" s="804"/>
      <c r="F6849" s="502"/>
      <c r="G6849" s="502"/>
      <c r="H6849" s="502"/>
    </row>
    <row r="6850" spans="4:8" s="5" customFormat="1" x14ac:dyDescent="0.2">
      <c r="D6850" s="803"/>
      <c r="E6850" s="804"/>
      <c r="F6850" s="502"/>
      <c r="G6850" s="502"/>
      <c r="H6850" s="502"/>
    </row>
    <row r="6851" spans="4:8" s="5" customFormat="1" x14ac:dyDescent="0.2">
      <c r="D6851" s="803"/>
      <c r="E6851" s="804"/>
      <c r="F6851" s="502"/>
      <c r="G6851" s="502"/>
      <c r="H6851" s="502"/>
    </row>
    <row r="6852" spans="4:8" s="5" customFormat="1" x14ac:dyDescent="0.2">
      <c r="D6852" s="803"/>
      <c r="E6852" s="804"/>
      <c r="F6852" s="502"/>
      <c r="G6852" s="502"/>
      <c r="H6852" s="502"/>
    </row>
    <row r="6853" spans="4:8" s="5" customFormat="1" x14ac:dyDescent="0.2">
      <c r="D6853" s="803"/>
      <c r="E6853" s="804"/>
      <c r="F6853" s="502"/>
      <c r="G6853" s="502"/>
      <c r="H6853" s="502"/>
    </row>
    <row r="6854" spans="4:8" s="5" customFormat="1" x14ac:dyDescent="0.2">
      <c r="D6854" s="803"/>
      <c r="E6854" s="804"/>
      <c r="F6854" s="502"/>
      <c r="G6854" s="502"/>
      <c r="H6854" s="502"/>
    </row>
    <row r="6855" spans="4:8" s="5" customFormat="1" x14ac:dyDescent="0.2">
      <c r="D6855" s="803"/>
      <c r="E6855" s="804"/>
      <c r="F6855" s="502"/>
      <c r="G6855" s="502"/>
      <c r="H6855" s="502"/>
    </row>
    <row r="6856" spans="4:8" s="5" customFormat="1" x14ac:dyDescent="0.2">
      <c r="D6856" s="803"/>
      <c r="E6856" s="804"/>
      <c r="F6856" s="502"/>
      <c r="G6856" s="502"/>
      <c r="H6856" s="502"/>
    </row>
    <row r="6857" spans="4:8" s="5" customFormat="1" x14ac:dyDescent="0.2">
      <c r="D6857" s="803"/>
      <c r="E6857" s="804"/>
      <c r="F6857" s="502"/>
      <c r="G6857" s="502"/>
      <c r="H6857" s="502"/>
    </row>
    <row r="6858" spans="4:8" s="5" customFormat="1" x14ac:dyDescent="0.2">
      <c r="D6858" s="803"/>
      <c r="E6858" s="804"/>
      <c r="F6858" s="502"/>
      <c r="G6858" s="502"/>
      <c r="H6858" s="502"/>
    </row>
    <row r="6859" spans="4:8" s="5" customFormat="1" x14ac:dyDescent="0.2">
      <c r="D6859" s="803"/>
      <c r="E6859" s="804"/>
      <c r="F6859" s="502"/>
      <c r="G6859" s="502"/>
      <c r="H6859" s="502"/>
    </row>
    <row r="6860" spans="4:8" s="5" customFormat="1" x14ac:dyDescent="0.2">
      <c r="D6860" s="803"/>
      <c r="E6860" s="804"/>
      <c r="F6860" s="502"/>
      <c r="G6860" s="502"/>
      <c r="H6860" s="502"/>
    </row>
    <row r="6861" spans="4:8" s="5" customFormat="1" x14ac:dyDescent="0.2">
      <c r="D6861" s="803"/>
      <c r="E6861" s="804"/>
      <c r="F6861" s="502"/>
      <c r="G6861" s="502"/>
      <c r="H6861" s="502"/>
    </row>
    <row r="6862" spans="4:8" s="5" customFormat="1" x14ac:dyDescent="0.2">
      <c r="D6862" s="803"/>
      <c r="E6862" s="804"/>
      <c r="F6862" s="502"/>
      <c r="G6862" s="502"/>
      <c r="H6862" s="502"/>
    </row>
    <row r="6863" spans="4:8" s="5" customFormat="1" x14ac:dyDescent="0.2">
      <c r="D6863" s="803"/>
      <c r="E6863" s="804"/>
      <c r="F6863" s="502"/>
      <c r="G6863" s="502"/>
      <c r="H6863" s="502"/>
    </row>
    <row r="6864" spans="4:8" s="5" customFormat="1" x14ac:dyDescent="0.2">
      <c r="D6864" s="803"/>
      <c r="E6864" s="804"/>
      <c r="F6864" s="502"/>
      <c r="G6864" s="502"/>
      <c r="H6864" s="502"/>
    </row>
    <row r="6865" spans="4:8" s="5" customFormat="1" x14ac:dyDescent="0.2">
      <c r="D6865" s="803"/>
      <c r="E6865" s="804"/>
      <c r="F6865" s="502"/>
      <c r="G6865" s="502"/>
      <c r="H6865" s="502"/>
    </row>
    <row r="6866" spans="4:8" s="5" customFormat="1" x14ac:dyDescent="0.2">
      <c r="D6866" s="803"/>
      <c r="E6866" s="804"/>
      <c r="F6866" s="502"/>
      <c r="G6866" s="502"/>
      <c r="H6866" s="502"/>
    </row>
    <row r="6867" spans="4:8" s="5" customFormat="1" x14ac:dyDescent="0.2">
      <c r="D6867" s="803"/>
      <c r="E6867" s="804"/>
      <c r="F6867" s="502"/>
      <c r="G6867" s="502"/>
      <c r="H6867" s="502"/>
    </row>
    <row r="6868" spans="4:8" s="5" customFormat="1" x14ac:dyDescent="0.2">
      <c r="D6868" s="803"/>
      <c r="E6868" s="804"/>
      <c r="F6868" s="502"/>
      <c r="G6868" s="502"/>
      <c r="H6868" s="502"/>
    </row>
    <row r="6869" spans="4:8" s="5" customFormat="1" x14ac:dyDescent="0.2">
      <c r="D6869" s="803"/>
      <c r="E6869" s="804"/>
      <c r="F6869" s="502"/>
      <c r="G6869" s="502"/>
      <c r="H6869" s="502"/>
    </row>
    <row r="6870" spans="4:8" s="5" customFormat="1" x14ac:dyDescent="0.2">
      <c r="D6870" s="803"/>
      <c r="E6870" s="804"/>
      <c r="F6870" s="502"/>
      <c r="G6870" s="502"/>
      <c r="H6870" s="502"/>
    </row>
    <row r="6871" spans="4:8" s="5" customFormat="1" x14ac:dyDescent="0.2">
      <c r="D6871" s="803"/>
      <c r="E6871" s="804"/>
      <c r="F6871" s="502"/>
      <c r="G6871" s="502"/>
      <c r="H6871" s="502"/>
    </row>
    <row r="6872" spans="4:8" s="5" customFormat="1" x14ac:dyDescent="0.2">
      <c r="D6872" s="803"/>
      <c r="E6872" s="804"/>
      <c r="F6872" s="502"/>
      <c r="G6872" s="502"/>
      <c r="H6872" s="502"/>
    </row>
    <row r="6873" spans="4:8" s="5" customFormat="1" x14ac:dyDescent="0.2">
      <c r="D6873" s="803"/>
      <c r="E6873" s="804"/>
      <c r="F6873" s="502"/>
      <c r="G6873" s="502"/>
      <c r="H6873" s="502"/>
    </row>
    <row r="6874" spans="4:8" s="5" customFormat="1" x14ac:dyDescent="0.2">
      <c r="D6874" s="803"/>
      <c r="E6874" s="804"/>
      <c r="F6874" s="502"/>
      <c r="G6874" s="502"/>
      <c r="H6874" s="502"/>
    </row>
    <row r="6875" spans="4:8" s="5" customFormat="1" x14ac:dyDescent="0.2">
      <c r="D6875" s="803"/>
      <c r="E6875" s="804"/>
      <c r="F6875" s="502"/>
      <c r="G6875" s="502"/>
      <c r="H6875" s="502"/>
    </row>
    <row r="6876" spans="4:8" s="5" customFormat="1" x14ac:dyDescent="0.2">
      <c r="D6876" s="803"/>
      <c r="E6876" s="804"/>
      <c r="F6876" s="502"/>
      <c r="G6876" s="502"/>
      <c r="H6876" s="502"/>
    </row>
    <row r="6877" spans="4:8" s="5" customFormat="1" x14ac:dyDescent="0.2">
      <c r="D6877" s="803"/>
      <c r="E6877" s="804"/>
      <c r="F6877" s="502"/>
      <c r="G6877" s="502"/>
      <c r="H6877" s="502"/>
    </row>
    <row r="6878" spans="4:8" s="5" customFormat="1" x14ac:dyDescent="0.2">
      <c r="D6878" s="803"/>
      <c r="E6878" s="804"/>
      <c r="F6878" s="502"/>
      <c r="G6878" s="502"/>
      <c r="H6878" s="502"/>
    </row>
    <row r="6879" spans="4:8" s="5" customFormat="1" x14ac:dyDescent="0.2">
      <c r="D6879" s="803"/>
      <c r="E6879" s="804"/>
      <c r="F6879" s="502"/>
      <c r="G6879" s="502"/>
      <c r="H6879" s="502"/>
    </row>
    <row r="6880" spans="4:8" s="5" customFormat="1" x14ac:dyDescent="0.2">
      <c r="D6880" s="803"/>
      <c r="E6880" s="804"/>
      <c r="F6880" s="502"/>
      <c r="G6880" s="502"/>
      <c r="H6880" s="502"/>
    </row>
    <row r="6881" spans="4:8" s="5" customFormat="1" x14ac:dyDescent="0.2">
      <c r="D6881" s="803"/>
      <c r="E6881" s="804"/>
      <c r="F6881" s="502"/>
      <c r="G6881" s="502"/>
      <c r="H6881" s="502"/>
    </row>
    <row r="6882" spans="4:8" s="5" customFormat="1" x14ac:dyDescent="0.2">
      <c r="D6882" s="803"/>
      <c r="E6882" s="804"/>
      <c r="F6882" s="502"/>
      <c r="G6882" s="502"/>
      <c r="H6882" s="502"/>
    </row>
    <row r="6883" spans="4:8" s="5" customFormat="1" x14ac:dyDescent="0.2">
      <c r="D6883" s="803"/>
      <c r="E6883" s="804"/>
      <c r="F6883" s="502"/>
      <c r="G6883" s="502"/>
      <c r="H6883" s="502"/>
    </row>
    <row r="6884" spans="4:8" s="5" customFormat="1" x14ac:dyDescent="0.2">
      <c r="D6884" s="803"/>
      <c r="E6884" s="804"/>
      <c r="F6884" s="502"/>
      <c r="G6884" s="502"/>
      <c r="H6884" s="502"/>
    </row>
    <row r="6885" spans="4:8" s="5" customFormat="1" x14ac:dyDescent="0.2">
      <c r="D6885" s="803"/>
      <c r="E6885" s="804"/>
      <c r="F6885" s="502"/>
      <c r="G6885" s="502"/>
      <c r="H6885" s="502"/>
    </row>
    <row r="6886" spans="4:8" s="5" customFormat="1" x14ac:dyDescent="0.2">
      <c r="D6886" s="803"/>
      <c r="E6886" s="804"/>
      <c r="F6886" s="502"/>
      <c r="G6886" s="502"/>
      <c r="H6886" s="502"/>
    </row>
    <row r="6887" spans="4:8" s="5" customFormat="1" x14ac:dyDescent="0.2">
      <c r="D6887" s="803"/>
      <c r="E6887" s="804"/>
      <c r="F6887" s="502"/>
      <c r="G6887" s="502"/>
      <c r="H6887" s="502"/>
    </row>
    <row r="6888" spans="4:8" s="5" customFormat="1" x14ac:dyDescent="0.2">
      <c r="D6888" s="803"/>
      <c r="E6888" s="804"/>
      <c r="F6888" s="502"/>
      <c r="G6888" s="502"/>
      <c r="H6888" s="502"/>
    </row>
    <row r="6889" spans="4:8" s="5" customFormat="1" x14ac:dyDescent="0.2">
      <c r="D6889" s="803"/>
      <c r="E6889" s="804"/>
      <c r="F6889" s="502"/>
      <c r="G6889" s="502"/>
      <c r="H6889" s="502"/>
    </row>
    <row r="6890" spans="4:8" s="5" customFormat="1" x14ac:dyDescent="0.2">
      <c r="D6890" s="803"/>
      <c r="E6890" s="804"/>
      <c r="F6890" s="502"/>
      <c r="G6890" s="502"/>
      <c r="H6890" s="502"/>
    </row>
    <row r="6891" spans="4:8" s="5" customFormat="1" x14ac:dyDescent="0.2">
      <c r="D6891" s="803"/>
      <c r="E6891" s="804"/>
      <c r="F6891" s="502"/>
      <c r="G6891" s="502"/>
      <c r="H6891" s="502"/>
    </row>
    <row r="6892" spans="4:8" s="5" customFormat="1" x14ac:dyDescent="0.2">
      <c r="D6892" s="803"/>
      <c r="E6892" s="804"/>
      <c r="F6892" s="502"/>
      <c r="G6892" s="502"/>
      <c r="H6892" s="502"/>
    </row>
    <row r="6893" spans="4:8" s="5" customFormat="1" x14ac:dyDescent="0.2">
      <c r="D6893" s="803"/>
      <c r="E6893" s="804"/>
      <c r="F6893" s="502"/>
      <c r="G6893" s="502"/>
      <c r="H6893" s="502"/>
    </row>
    <row r="6894" spans="4:8" s="5" customFormat="1" x14ac:dyDescent="0.2">
      <c r="D6894" s="803"/>
      <c r="E6894" s="804"/>
      <c r="F6894" s="502"/>
      <c r="G6894" s="502"/>
      <c r="H6894" s="502"/>
    </row>
    <row r="6895" spans="4:8" s="5" customFormat="1" x14ac:dyDescent="0.2">
      <c r="D6895" s="803"/>
      <c r="E6895" s="804"/>
      <c r="F6895" s="502"/>
      <c r="G6895" s="502"/>
      <c r="H6895" s="502"/>
    </row>
    <row r="6896" spans="4:8" s="5" customFormat="1" x14ac:dyDescent="0.2">
      <c r="D6896" s="803"/>
      <c r="E6896" s="804"/>
      <c r="F6896" s="502"/>
      <c r="G6896" s="502"/>
      <c r="H6896" s="502"/>
    </row>
    <row r="6897" spans="4:8" s="5" customFormat="1" x14ac:dyDescent="0.2">
      <c r="D6897" s="803"/>
      <c r="E6897" s="804"/>
      <c r="F6897" s="502"/>
      <c r="G6897" s="502"/>
      <c r="H6897" s="502"/>
    </row>
    <row r="6898" spans="4:8" s="5" customFormat="1" x14ac:dyDescent="0.2">
      <c r="D6898" s="803"/>
      <c r="E6898" s="804"/>
      <c r="F6898" s="502"/>
      <c r="G6898" s="502"/>
      <c r="H6898" s="502"/>
    </row>
    <row r="6899" spans="4:8" s="5" customFormat="1" x14ac:dyDescent="0.2">
      <c r="D6899" s="803"/>
      <c r="E6899" s="804"/>
      <c r="F6899" s="502"/>
      <c r="G6899" s="502"/>
      <c r="H6899" s="502"/>
    </row>
    <row r="6900" spans="4:8" s="5" customFormat="1" x14ac:dyDescent="0.2">
      <c r="D6900" s="803"/>
      <c r="E6900" s="804"/>
      <c r="F6900" s="502"/>
      <c r="G6900" s="502"/>
      <c r="H6900" s="502"/>
    </row>
    <row r="6901" spans="4:8" s="5" customFormat="1" x14ac:dyDescent="0.2">
      <c r="D6901" s="803"/>
      <c r="E6901" s="804"/>
      <c r="F6901" s="502"/>
      <c r="G6901" s="502"/>
      <c r="H6901" s="502"/>
    </row>
    <row r="6902" spans="4:8" s="5" customFormat="1" x14ac:dyDescent="0.2">
      <c r="D6902" s="803"/>
      <c r="E6902" s="804"/>
      <c r="F6902" s="502"/>
      <c r="G6902" s="502"/>
      <c r="H6902" s="502"/>
    </row>
    <row r="6903" spans="4:8" s="5" customFormat="1" x14ac:dyDescent="0.2">
      <c r="D6903" s="803"/>
      <c r="E6903" s="804"/>
      <c r="F6903" s="502"/>
      <c r="G6903" s="502"/>
      <c r="H6903" s="502"/>
    </row>
    <row r="6904" spans="4:8" s="5" customFormat="1" x14ac:dyDescent="0.2">
      <c r="D6904" s="803"/>
      <c r="E6904" s="804"/>
      <c r="F6904" s="502"/>
      <c r="G6904" s="502"/>
      <c r="H6904" s="502"/>
    </row>
    <row r="6905" spans="4:8" s="5" customFormat="1" x14ac:dyDescent="0.2">
      <c r="D6905" s="803"/>
      <c r="E6905" s="804"/>
      <c r="F6905" s="502"/>
      <c r="G6905" s="502"/>
      <c r="H6905" s="502"/>
    </row>
    <row r="6906" spans="4:8" s="5" customFormat="1" x14ac:dyDescent="0.2">
      <c r="D6906" s="803"/>
      <c r="E6906" s="804"/>
      <c r="F6906" s="502"/>
      <c r="G6906" s="502"/>
      <c r="H6906" s="502"/>
    </row>
    <row r="6907" spans="4:8" s="5" customFormat="1" x14ac:dyDescent="0.2">
      <c r="D6907" s="803"/>
      <c r="E6907" s="804"/>
      <c r="F6907" s="502"/>
      <c r="G6907" s="502"/>
      <c r="H6907" s="502"/>
    </row>
    <row r="6908" spans="4:8" s="5" customFormat="1" x14ac:dyDescent="0.2">
      <c r="D6908" s="803"/>
      <c r="E6908" s="804"/>
      <c r="F6908" s="502"/>
      <c r="G6908" s="502"/>
      <c r="H6908" s="502"/>
    </row>
    <row r="6909" spans="4:8" s="5" customFormat="1" x14ac:dyDescent="0.2">
      <c r="D6909" s="803"/>
      <c r="E6909" s="804"/>
      <c r="F6909" s="502"/>
      <c r="G6909" s="502"/>
      <c r="H6909" s="502"/>
    </row>
    <row r="6910" spans="4:8" s="5" customFormat="1" x14ac:dyDescent="0.2">
      <c r="D6910" s="803"/>
      <c r="E6910" s="804"/>
      <c r="F6910" s="502"/>
      <c r="G6910" s="502"/>
      <c r="H6910" s="502"/>
    </row>
    <row r="6911" spans="4:8" s="5" customFormat="1" x14ac:dyDescent="0.2">
      <c r="D6911" s="803"/>
      <c r="E6911" s="804"/>
      <c r="F6911" s="502"/>
      <c r="G6911" s="502"/>
      <c r="H6911" s="502"/>
    </row>
    <row r="6912" spans="4:8" s="5" customFormat="1" x14ac:dyDescent="0.2">
      <c r="D6912" s="803"/>
      <c r="E6912" s="804"/>
      <c r="F6912" s="502"/>
      <c r="G6912" s="502"/>
      <c r="H6912" s="502"/>
    </row>
    <row r="6913" spans="4:8" s="5" customFormat="1" x14ac:dyDescent="0.2">
      <c r="D6913" s="803"/>
      <c r="E6913" s="804"/>
      <c r="F6913" s="502"/>
      <c r="G6913" s="502"/>
      <c r="H6913" s="502"/>
    </row>
    <row r="6914" spans="4:8" s="5" customFormat="1" x14ac:dyDescent="0.2">
      <c r="D6914" s="803"/>
      <c r="E6914" s="804"/>
      <c r="F6914" s="502"/>
      <c r="G6914" s="502"/>
      <c r="H6914" s="502"/>
    </row>
    <row r="6915" spans="4:8" s="5" customFormat="1" x14ac:dyDescent="0.2">
      <c r="D6915" s="803"/>
      <c r="E6915" s="804"/>
      <c r="F6915" s="502"/>
      <c r="G6915" s="502"/>
      <c r="H6915" s="502"/>
    </row>
    <row r="6916" spans="4:8" s="5" customFormat="1" x14ac:dyDescent="0.2">
      <c r="D6916" s="803"/>
      <c r="E6916" s="804"/>
      <c r="F6916" s="502"/>
      <c r="G6916" s="502"/>
      <c r="H6916" s="502"/>
    </row>
    <row r="6917" spans="4:8" s="5" customFormat="1" x14ac:dyDescent="0.2">
      <c r="D6917" s="803"/>
      <c r="E6917" s="804"/>
      <c r="F6917" s="502"/>
      <c r="G6917" s="502"/>
      <c r="H6917" s="502"/>
    </row>
    <row r="6918" spans="4:8" s="5" customFormat="1" x14ac:dyDescent="0.2">
      <c r="D6918" s="803"/>
      <c r="E6918" s="804"/>
      <c r="F6918" s="502"/>
      <c r="G6918" s="502"/>
      <c r="H6918" s="502"/>
    </row>
    <row r="6919" spans="4:8" s="5" customFormat="1" x14ac:dyDescent="0.2">
      <c r="D6919" s="803"/>
      <c r="E6919" s="804"/>
      <c r="F6919" s="502"/>
      <c r="G6919" s="502"/>
      <c r="H6919" s="502"/>
    </row>
    <row r="6920" spans="4:8" s="5" customFormat="1" x14ac:dyDescent="0.2">
      <c r="D6920" s="803"/>
      <c r="E6920" s="804"/>
      <c r="F6920" s="502"/>
      <c r="G6920" s="502"/>
      <c r="H6920" s="502"/>
    </row>
    <row r="6921" spans="4:8" s="5" customFormat="1" x14ac:dyDescent="0.2">
      <c r="D6921" s="803"/>
      <c r="E6921" s="804"/>
      <c r="F6921" s="502"/>
      <c r="G6921" s="502"/>
      <c r="H6921" s="502"/>
    </row>
    <row r="6922" spans="4:8" s="5" customFormat="1" x14ac:dyDescent="0.2">
      <c r="D6922" s="803"/>
      <c r="E6922" s="804"/>
      <c r="F6922" s="502"/>
      <c r="G6922" s="502"/>
      <c r="H6922" s="502"/>
    </row>
    <row r="6923" spans="4:8" s="5" customFormat="1" x14ac:dyDescent="0.2">
      <c r="D6923" s="803"/>
      <c r="E6923" s="804"/>
      <c r="F6923" s="502"/>
      <c r="G6923" s="502"/>
      <c r="H6923" s="502"/>
    </row>
    <row r="6924" spans="4:8" s="5" customFormat="1" x14ac:dyDescent="0.2">
      <c r="D6924" s="803"/>
      <c r="E6924" s="804"/>
      <c r="F6924" s="502"/>
      <c r="G6924" s="502"/>
      <c r="H6924" s="502"/>
    </row>
    <row r="6925" spans="4:8" s="5" customFormat="1" x14ac:dyDescent="0.2">
      <c r="D6925" s="803"/>
      <c r="E6925" s="804"/>
      <c r="F6925" s="502"/>
      <c r="G6925" s="502"/>
      <c r="H6925" s="502"/>
    </row>
    <row r="6926" spans="4:8" s="5" customFormat="1" x14ac:dyDescent="0.2">
      <c r="D6926" s="803"/>
      <c r="E6926" s="804"/>
      <c r="F6926" s="502"/>
      <c r="G6926" s="502"/>
      <c r="H6926" s="502"/>
    </row>
    <row r="6927" spans="4:8" s="5" customFormat="1" x14ac:dyDescent="0.2">
      <c r="D6927" s="803"/>
      <c r="E6927" s="804"/>
      <c r="F6927" s="502"/>
      <c r="G6927" s="502"/>
      <c r="H6927" s="502"/>
    </row>
    <row r="6928" spans="4:8" s="5" customFormat="1" x14ac:dyDescent="0.2">
      <c r="D6928" s="803"/>
      <c r="E6928" s="804"/>
      <c r="F6928" s="502"/>
      <c r="G6928" s="502"/>
      <c r="H6928" s="502"/>
    </row>
    <row r="6929" spans="4:8" s="5" customFormat="1" x14ac:dyDescent="0.2">
      <c r="D6929" s="803"/>
      <c r="E6929" s="804"/>
      <c r="F6929" s="502"/>
      <c r="G6929" s="502"/>
      <c r="H6929" s="502"/>
    </row>
    <row r="6930" spans="4:8" s="5" customFormat="1" x14ac:dyDescent="0.2">
      <c r="D6930" s="803"/>
      <c r="E6930" s="804"/>
      <c r="F6930" s="502"/>
      <c r="G6930" s="502"/>
      <c r="H6930" s="502"/>
    </row>
    <row r="6931" spans="4:8" s="5" customFormat="1" x14ac:dyDescent="0.2">
      <c r="D6931" s="803"/>
      <c r="E6931" s="804"/>
      <c r="F6931" s="502"/>
      <c r="G6931" s="502"/>
      <c r="H6931" s="502"/>
    </row>
    <row r="6932" spans="4:8" s="5" customFormat="1" x14ac:dyDescent="0.2">
      <c r="D6932" s="803"/>
      <c r="E6932" s="804"/>
      <c r="F6932" s="502"/>
      <c r="G6932" s="502"/>
      <c r="H6932" s="502"/>
    </row>
    <row r="6933" spans="4:8" s="5" customFormat="1" x14ac:dyDescent="0.2">
      <c r="D6933" s="803"/>
      <c r="E6933" s="804"/>
      <c r="F6933" s="502"/>
      <c r="G6933" s="502"/>
      <c r="H6933" s="502"/>
    </row>
    <row r="6934" spans="4:8" s="5" customFormat="1" x14ac:dyDescent="0.2">
      <c r="D6934" s="803"/>
      <c r="E6934" s="804"/>
      <c r="F6934" s="502"/>
      <c r="G6934" s="502"/>
      <c r="H6934" s="502"/>
    </row>
    <row r="6935" spans="4:8" s="5" customFormat="1" x14ac:dyDescent="0.2">
      <c r="D6935" s="803"/>
      <c r="E6935" s="804"/>
      <c r="F6935" s="502"/>
      <c r="G6935" s="502"/>
      <c r="H6935" s="502"/>
    </row>
    <row r="6936" spans="4:8" s="5" customFormat="1" x14ac:dyDescent="0.2">
      <c r="D6936" s="803"/>
      <c r="E6936" s="804"/>
      <c r="F6936" s="502"/>
      <c r="G6936" s="502"/>
      <c r="H6936" s="502"/>
    </row>
    <row r="6937" spans="4:8" s="5" customFormat="1" x14ac:dyDescent="0.2">
      <c r="D6937" s="803"/>
      <c r="E6937" s="804"/>
      <c r="F6937" s="502"/>
      <c r="G6937" s="502"/>
      <c r="H6937" s="502"/>
    </row>
    <row r="6938" spans="4:8" s="5" customFormat="1" x14ac:dyDescent="0.2">
      <c r="D6938" s="803"/>
      <c r="E6938" s="804"/>
      <c r="F6938" s="502"/>
      <c r="G6938" s="502"/>
      <c r="H6938" s="502"/>
    </row>
    <row r="6939" spans="4:8" s="5" customFormat="1" x14ac:dyDescent="0.2">
      <c r="D6939" s="803"/>
      <c r="E6939" s="804"/>
      <c r="F6939" s="502"/>
      <c r="G6939" s="502"/>
      <c r="H6939" s="502"/>
    </row>
    <row r="6940" spans="4:8" s="5" customFormat="1" x14ac:dyDescent="0.2">
      <c r="D6940" s="803"/>
      <c r="E6940" s="804"/>
      <c r="F6940" s="502"/>
      <c r="G6940" s="502"/>
      <c r="H6940" s="502"/>
    </row>
    <row r="6941" spans="4:8" s="5" customFormat="1" x14ac:dyDescent="0.2">
      <c r="D6941" s="803"/>
      <c r="E6941" s="804"/>
      <c r="F6941" s="502"/>
      <c r="G6941" s="502"/>
      <c r="H6941" s="502"/>
    </row>
    <row r="6942" spans="4:8" s="5" customFormat="1" x14ac:dyDescent="0.2">
      <c r="D6942" s="803"/>
      <c r="E6942" s="804"/>
      <c r="F6942" s="502"/>
      <c r="G6942" s="502"/>
      <c r="H6942" s="502"/>
    </row>
    <row r="6943" spans="4:8" s="5" customFormat="1" x14ac:dyDescent="0.2">
      <c r="D6943" s="803"/>
      <c r="E6943" s="804"/>
      <c r="F6943" s="502"/>
      <c r="G6943" s="502"/>
      <c r="H6943" s="502"/>
    </row>
    <row r="6944" spans="4:8" s="5" customFormat="1" x14ac:dyDescent="0.2">
      <c r="D6944" s="803"/>
      <c r="E6944" s="804"/>
      <c r="F6944" s="502"/>
      <c r="G6944" s="502"/>
      <c r="H6944" s="502"/>
    </row>
    <row r="6945" spans="4:8" s="5" customFormat="1" x14ac:dyDescent="0.2">
      <c r="D6945" s="803"/>
      <c r="E6945" s="804"/>
      <c r="F6945" s="502"/>
      <c r="G6945" s="502"/>
      <c r="H6945" s="502"/>
    </row>
    <row r="6946" spans="4:8" s="5" customFormat="1" x14ac:dyDescent="0.2">
      <c r="D6946" s="803"/>
      <c r="E6946" s="804"/>
      <c r="F6946" s="502"/>
      <c r="G6946" s="502"/>
      <c r="H6946" s="502"/>
    </row>
    <row r="6947" spans="4:8" s="5" customFormat="1" x14ac:dyDescent="0.2">
      <c r="D6947" s="803"/>
      <c r="E6947" s="804"/>
      <c r="F6947" s="502"/>
      <c r="G6947" s="502"/>
      <c r="H6947" s="502"/>
    </row>
    <row r="6948" spans="4:8" s="5" customFormat="1" x14ac:dyDescent="0.2">
      <c r="D6948" s="803"/>
      <c r="E6948" s="804"/>
      <c r="F6948" s="502"/>
      <c r="G6948" s="502"/>
      <c r="H6948" s="502"/>
    </row>
    <row r="6949" spans="4:8" s="5" customFormat="1" x14ac:dyDescent="0.2">
      <c r="D6949" s="803"/>
      <c r="E6949" s="804"/>
      <c r="F6949" s="502"/>
      <c r="G6949" s="502"/>
      <c r="H6949" s="502"/>
    </row>
    <row r="6950" spans="4:8" s="5" customFormat="1" x14ac:dyDescent="0.2">
      <c r="D6950" s="803"/>
      <c r="E6950" s="804"/>
      <c r="F6950" s="502"/>
      <c r="G6950" s="502"/>
      <c r="H6950" s="502"/>
    </row>
    <row r="6951" spans="4:8" s="5" customFormat="1" x14ac:dyDescent="0.2">
      <c r="D6951" s="803"/>
      <c r="E6951" s="804"/>
      <c r="F6951" s="502"/>
      <c r="G6951" s="502"/>
      <c r="H6951" s="502"/>
    </row>
    <row r="6952" spans="4:8" s="5" customFormat="1" x14ac:dyDescent="0.2">
      <c r="D6952" s="803"/>
      <c r="E6952" s="804"/>
      <c r="F6952" s="502"/>
      <c r="G6952" s="502"/>
      <c r="H6952" s="502"/>
    </row>
    <row r="6953" spans="4:8" s="5" customFormat="1" x14ac:dyDescent="0.2">
      <c r="D6953" s="803"/>
      <c r="E6953" s="804"/>
      <c r="F6953" s="502"/>
      <c r="G6953" s="502"/>
      <c r="H6953" s="502"/>
    </row>
    <row r="6954" spans="4:8" s="5" customFormat="1" x14ac:dyDescent="0.2">
      <c r="D6954" s="803"/>
      <c r="E6954" s="804"/>
      <c r="F6954" s="502"/>
      <c r="G6954" s="502"/>
      <c r="H6954" s="502"/>
    </row>
    <row r="6955" spans="4:8" s="5" customFormat="1" x14ac:dyDescent="0.2">
      <c r="D6955" s="803"/>
      <c r="E6955" s="804"/>
      <c r="F6955" s="502"/>
      <c r="G6955" s="502"/>
      <c r="H6955" s="502"/>
    </row>
    <row r="6956" spans="4:8" s="5" customFormat="1" x14ac:dyDescent="0.2">
      <c r="D6956" s="803"/>
      <c r="E6956" s="804"/>
      <c r="F6956" s="502"/>
      <c r="G6956" s="502"/>
      <c r="H6956" s="502"/>
    </row>
    <row r="6957" spans="4:8" s="5" customFormat="1" x14ac:dyDescent="0.2">
      <c r="D6957" s="803"/>
      <c r="E6957" s="804"/>
      <c r="F6957" s="502"/>
      <c r="G6957" s="502"/>
      <c r="H6957" s="502"/>
    </row>
    <row r="6958" spans="4:8" s="5" customFormat="1" x14ac:dyDescent="0.2">
      <c r="D6958" s="803"/>
      <c r="E6958" s="804"/>
      <c r="F6958" s="502"/>
      <c r="G6958" s="502"/>
      <c r="H6958" s="502"/>
    </row>
    <row r="6959" spans="4:8" s="5" customFormat="1" x14ac:dyDescent="0.2">
      <c r="D6959" s="803"/>
      <c r="E6959" s="804"/>
      <c r="F6959" s="502"/>
      <c r="G6959" s="502"/>
      <c r="H6959" s="502"/>
    </row>
    <row r="6960" spans="4:8" s="5" customFormat="1" x14ac:dyDescent="0.2">
      <c r="D6960" s="803"/>
      <c r="E6960" s="804"/>
      <c r="F6960" s="502"/>
      <c r="G6960" s="502"/>
      <c r="H6960" s="502"/>
    </row>
    <row r="6961" spans="4:8" s="5" customFormat="1" x14ac:dyDescent="0.2">
      <c r="D6961" s="803"/>
      <c r="E6961" s="804"/>
      <c r="F6961" s="502"/>
      <c r="G6961" s="502"/>
      <c r="H6961" s="502"/>
    </row>
    <row r="6962" spans="4:8" s="5" customFormat="1" x14ac:dyDescent="0.2">
      <c r="D6962" s="803"/>
      <c r="E6962" s="804"/>
      <c r="F6962" s="502"/>
      <c r="G6962" s="502"/>
      <c r="H6962" s="502"/>
    </row>
    <row r="6963" spans="4:8" s="5" customFormat="1" x14ac:dyDescent="0.2">
      <c r="D6963" s="803"/>
      <c r="E6963" s="804"/>
      <c r="F6963" s="502"/>
      <c r="G6963" s="502"/>
      <c r="H6963" s="502"/>
    </row>
    <row r="6964" spans="4:8" s="5" customFormat="1" x14ac:dyDescent="0.2">
      <c r="D6964" s="803"/>
      <c r="E6964" s="804"/>
      <c r="F6964" s="502"/>
      <c r="G6964" s="502"/>
      <c r="H6964" s="502"/>
    </row>
    <row r="6965" spans="4:8" s="5" customFormat="1" x14ac:dyDescent="0.2">
      <c r="D6965" s="803"/>
      <c r="E6965" s="804"/>
      <c r="F6965" s="502"/>
      <c r="G6965" s="502"/>
      <c r="H6965" s="502"/>
    </row>
    <row r="6966" spans="4:8" s="5" customFormat="1" x14ac:dyDescent="0.2">
      <c r="D6966" s="803"/>
      <c r="E6966" s="804"/>
      <c r="F6966" s="502"/>
      <c r="G6966" s="502"/>
      <c r="H6966" s="502"/>
    </row>
    <row r="6967" spans="4:8" s="5" customFormat="1" x14ac:dyDescent="0.2">
      <c r="D6967" s="803"/>
      <c r="E6967" s="804"/>
      <c r="F6967" s="502"/>
      <c r="G6967" s="502"/>
      <c r="H6967" s="502"/>
    </row>
    <row r="6968" spans="4:8" s="5" customFormat="1" x14ac:dyDescent="0.2">
      <c r="D6968" s="803"/>
      <c r="E6968" s="804"/>
      <c r="F6968" s="502"/>
      <c r="G6968" s="502"/>
      <c r="H6968" s="502"/>
    </row>
    <row r="6969" spans="4:8" s="5" customFormat="1" x14ac:dyDescent="0.2">
      <c r="D6969" s="803"/>
      <c r="E6969" s="804"/>
      <c r="F6969" s="502"/>
      <c r="G6969" s="502"/>
      <c r="H6969" s="502"/>
    </row>
    <row r="6970" spans="4:8" s="5" customFormat="1" x14ac:dyDescent="0.2">
      <c r="D6970" s="803"/>
      <c r="E6970" s="804"/>
      <c r="F6970" s="502"/>
      <c r="G6970" s="502"/>
      <c r="H6970" s="502"/>
    </row>
    <row r="6971" spans="4:8" s="5" customFormat="1" x14ac:dyDescent="0.2">
      <c r="D6971" s="803"/>
      <c r="E6971" s="804"/>
      <c r="F6971" s="502"/>
      <c r="G6971" s="502"/>
      <c r="H6971" s="502"/>
    </row>
    <row r="6972" spans="4:8" s="5" customFormat="1" x14ac:dyDescent="0.2">
      <c r="D6972" s="803"/>
      <c r="E6972" s="804"/>
      <c r="F6972" s="502"/>
      <c r="G6972" s="502"/>
      <c r="H6972" s="502"/>
    </row>
    <row r="6973" spans="4:8" s="5" customFormat="1" x14ac:dyDescent="0.2">
      <c r="D6973" s="803"/>
      <c r="E6973" s="804"/>
      <c r="F6973" s="502"/>
      <c r="G6973" s="502"/>
      <c r="H6973" s="502"/>
    </row>
    <row r="6974" spans="4:8" s="5" customFormat="1" x14ac:dyDescent="0.2">
      <c r="D6974" s="803"/>
      <c r="E6974" s="804"/>
      <c r="F6974" s="502"/>
      <c r="G6974" s="502"/>
      <c r="H6974" s="502"/>
    </row>
    <row r="6975" spans="4:8" s="5" customFormat="1" x14ac:dyDescent="0.2">
      <c r="D6975" s="803"/>
      <c r="E6975" s="804"/>
      <c r="F6975" s="502"/>
      <c r="G6975" s="502"/>
      <c r="H6975" s="502"/>
    </row>
    <row r="6976" spans="4:8" s="5" customFormat="1" x14ac:dyDescent="0.2">
      <c r="D6976" s="803"/>
      <c r="E6976" s="804"/>
      <c r="F6976" s="502"/>
      <c r="G6976" s="502"/>
      <c r="H6976" s="502"/>
    </row>
    <row r="6977" spans="4:8" s="5" customFormat="1" x14ac:dyDescent="0.2">
      <c r="D6977" s="803"/>
      <c r="E6977" s="804"/>
      <c r="F6977" s="502"/>
      <c r="G6977" s="502"/>
      <c r="H6977" s="502"/>
    </row>
    <row r="6978" spans="4:8" s="5" customFormat="1" x14ac:dyDescent="0.2">
      <c r="D6978" s="803"/>
      <c r="E6978" s="804"/>
      <c r="F6978" s="502"/>
      <c r="G6978" s="502"/>
      <c r="H6978" s="502"/>
    </row>
    <row r="6979" spans="4:8" s="5" customFormat="1" x14ac:dyDescent="0.2">
      <c r="D6979" s="803"/>
      <c r="E6979" s="804"/>
      <c r="F6979" s="502"/>
      <c r="G6979" s="502"/>
      <c r="H6979" s="502"/>
    </row>
    <row r="6980" spans="4:8" s="5" customFormat="1" x14ac:dyDescent="0.2">
      <c r="D6980" s="803"/>
      <c r="E6980" s="804"/>
      <c r="F6980" s="502"/>
      <c r="G6980" s="502"/>
      <c r="H6980" s="502"/>
    </row>
    <row r="6981" spans="4:8" s="5" customFormat="1" x14ac:dyDescent="0.2">
      <c r="D6981" s="803"/>
      <c r="E6981" s="804"/>
      <c r="F6981" s="502"/>
      <c r="G6981" s="502"/>
      <c r="H6981" s="502"/>
    </row>
    <row r="6982" spans="4:8" s="5" customFormat="1" x14ac:dyDescent="0.2">
      <c r="D6982" s="803"/>
      <c r="E6982" s="804"/>
      <c r="F6982" s="502"/>
      <c r="G6982" s="502"/>
      <c r="H6982" s="502"/>
    </row>
    <row r="6983" spans="4:8" s="5" customFormat="1" x14ac:dyDescent="0.2">
      <c r="D6983" s="803"/>
      <c r="E6983" s="804"/>
      <c r="F6983" s="502"/>
      <c r="G6983" s="502"/>
      <c r="H6983" s="502"/>
    </row>
    <row r="6984" spans="4:8" s="5" customFormat="1" x14ac:dyDescent="0.2">
      <c r="D6984" s="803"/>
      <c r="E6984" s="804"/>
      <c r="F6984" s="502"/>
      <c r="G6984" s="502"/>
      <c r="H6984" s="502"/>
    </row>
    <row r="6985" spans="4:8" s="5" customFormat="1" x14ac:dyDescent="0.2">
      <c r="D6985" s="803"/>
      <c r="E6985" s="804"/>
      <c r="F6985" s="502"/>
      <c r="G6985" s="502"/>
      <c r="H6985" s="502"/>
    </row>
    <row r="6986" spans="4:8" s="5" customFormat="1" x14ac:dyDescent="0.2">
      <c r="D6986" s="803"/>
      <c r="E6986" s="804"/>
      <c r="F6986" s="502"/>
      <c r="G6986" s="502"/>
      <c r="H6986" s="502"/>
    </row>
    <row r="6987" spans="4:8" s="5" customFormat="1" x14ac:dyDescent="0.2">
      <c r="D6987" s="803"/>
      <c r="E6987" s="804"/>
      <c r="F6987" s="502"/>
      <c r="G6987" s="502"/>
      <c r="H6987" s="502"/>
    </row>
    <row r="6988" spans="4:8" s="5" customFormat="1" x14ac:dyDescent="0.2">
      <c r="D6988" s="803"/>
      <c r="E6988" s="804"/>
      <c r="F6988" s="502"/>
      <c r="G6988" s="502"/>
      <c r="H6988" s="502"/>
    </row>
    <row r="6989" spans="4:8" s="5" customFormat="1" x14ac:dyDescent="0.2">
      <c r="D6989" s="803"/>
      <c r="E6989" s="804"/>
      <c r="F6989" s="502"/>
      <c r="G6989" s="502"/>
      <c r="H6989" s="502"/>
    </row>
    <row r="6990" spans="4:8" s="5" customFormat="1" x14ac:dyDescent="0.2">
      <c r="D6990" s="803"/>
      <c r="E6990" s="804"/>
      <c r="F6990" s="502"/>
      <c r="G6990" s="502"/>
      <c r="H6990" s="502"/>
    </row>
    <row r="6991" spans="4:8" s="5" customFormat="1" x14ac:dyDescent="0.2">
      <c r="D6991" s="803"/>
      <c r="E6991" s="804"/>
      <c r="F6991" s="502"/>
      <c r="G6991" s="502"/>
      <c r="H6991" s="502"/>
    </row>
    <row r="6992" spans="4:8" s="5" customFormat="1" x14ac:dyDescent="0.2">
      <c r="D6992" s="803"/>
      <c r="E6992" s="804"/>
      <c r="F6992" s="502"/>
      <c r="G6992" s="502"/>
      <c r="H6992" s="502"/>
    </row>
    <row r="6993" spans="4:8" s="5" customFormat="1" x14ac:dyDescent="0.2">
      <c r="D6993" s="803"/>
      <c r="E6993" s="804"/>
      <c r="F6993" s="502"/>
      <c r="G6993" s="502"/>
      <c r="H6993" s="502"/>
    </row>
    <row r="6994" spans="4:8" s="5" customFormat="1" x14ac:dyDescent="0.2">
      <c r="D6994" s="803"/>
      <c r="E6994" s="804"/>
      <c r="F6994" s="502"/>
      <c r="G6994" s="502"/>
      <c r="H6994" s="502"/>
    </row>
    <row r="6995" spans="4:8" s="5" customFormat="1" x14ac:dyDescent="0.2">
      <c r="D6995" s="803"/>
      <c r="E6995" s="804"/>
      <c r="F6995" s="502"/>
      <c r="G6995" s="502"/>
      <c r="H6995" s="502"/>
    </row>
    <row r="6996" spans="4:8" s="5" customFormat="1" x14ac:dyDescent="0.2">
      <c r="D6996" s="803"/>
      <c r="E6996" s="804"/>
      <c r="F6996" s="502"/>
      <c r="G6996" s="502"/>
      <c r="H6996" s="502"/>
    </row>
    <row r="6997" spans="4:8" s="5" customFormat="1" x14ac:dyDescent="0.2">
      <c r="D6997" s="803"/>
      <c r="E6997" s="804"/>
      <c r="F6997" s="502"/>
      <c r="G6997" s="502"/>
      <c r="H6997" s="502"/>
    </row>
    <row r="6998" spans="4:8" s="5" customFormat="1" x14ac:dyDescent="0.2">
      <c r="D6998" s="803"/>
      <c r="E6998" s="804"/>
      <c r="F6998" s="502"/>
      <c r="G6998" s="502"/>
      <c r="H6998" s="502"/>
    </row>
    <row r="6999" spans="4:8" s="5" customFormat="1" x14ac:dyDescent="0.2">
      <c r="D6999" s="803"/>
      <c r="E6999" s="804"/>
      <c r="F6999" s="502"/>
      <c r="G6999" s="502"/>
      <c r="H6999" s="502"/>
    </row>
    <row r="7000" spans="4:8" s="5" customFormat="1" x14ac:dyDescent="0.2">
      <c r="D7000" s="803"/>
      <c r="E7000" s="804"/>
      <c r="F7000" s="502"/>
      <c r="G7000" s="502"/>
      <c r="H7000" s="502"/>
    </row>
    <row r="7001" spans="4:8" s="5" customFormat="1" x14ac:dyDescent="0.2">
      <c r="D7001" s="803"/>
      <c r="E7001" s="804"/>
      <c r="F7001" s="502"/>
      <c r="G7001" s="502"/>
      <c r="H7001" s="502"/>
    </row>
    <row r="7002" spans="4:8" s="5" customFormat="1" x14ac:dyDescent="0.2">
      <c r="D7002" s="803"/>
      <c r="E7002" s="804"/>
      <c r="F7002" s="502"/>
      <c r="G7002" s="502"/>
      <c r="H7002" s="502"/>
    </row>
    <row r="7003" spans="4:8" s="5" customFormat="1" x14ac:dyDescent="0.2">
      <c r="D7003" s="803"/>
      <c r="E7003" s="804"/>
      <c r="F7003" s="502"/>
      <c r="G7003" s="502"/>
      <c r="H7003" s="502"/>
    </row>
    <row r="7004" spans="4:8" s="5" customFormat="1" x14ac:dyDescent="0.2">
      <c r="D7004" s="803"/>
      <c r="E7004" s="804"/>
      <c r="F7004" s="502"/>
      <c r="G7004" s="502"/>
      <c r="H7004" s="502"/>
    </row>
    <row r="7005" spans="4:8" s="5" customFormat="1" x14ac:dyDescent="0.2">
      <c r="D7005" s="803"/>
      <c r="E7005" s="804"/>
      <c r="F7005" s="502"/>
      <c r="G7005" s="502"/>
      <c r="H7005" s="502"/>
    </row>
    <row r="7006" spans="4:8" s="5" customFormat="1" x14ac:dyDescent="0.2">
      <c r="D7006" s="803"/>
      <c r="E7006" s="804"/>
      <c r="F7006" s="502"/>
      <c r="G7006" s="502"/>
      <c r="H7006" s="502"/>
    </row>
    <row r="7007" spans="4:8" s="5" customFormat="1" x14ac:dyDescent="0.2">
      <c r="D7007" s="803"/>
      <c r="E7007" s="804"/>
      <c r="F7007" s="502"/>
      <c r="G7007" s="502"/>
      <c r="H7007" s="502"/>
    </row>
    <row r="7008" spans="4:8" s="5" customFormat="1" x14ac:dyDescent="0.2">
      <c r="D7008" s="803"/>
      <c r="E7008" s="804"/>
      <c r="F7008" s="502"/>
      <c r="G7008" s="502"/>
      <c r="H7008" s="502"/>
    </row>
    <row r="7009" spans="4:8" s="5" customFormat="1" x14ac:dyDescent="0.2">
      <c r="D7009" s="803"/>
      <c r="E7009" s="804"/>
      <c r="F7009" s="502"/>
      <c r="G7009" s="502"/>
      <c r="H7009" s="502"/>
    </row>
    <row r="7010" spans="4:8" s="5" customFormat="1" x14ac:dyDescent="0.2">
      <c r="D7010" s="803"/>
      <c r="E7010" s="804"/>
      <c r="F7010" s="502"/>
      <c r="G7010" s="502"/>
      <c r="H7010" s="502"/>
    </row>
    <row r="7011" spans="4:8" s="5" customFormat="1" x14ac:dyDescent="0.2">
      <c r="D7011" s="803"/>
      <c r="E7011" s="804"/>
      <c r="F7011" s="502"/>
      <c r="G7011" s="502"/>
      <c r="H7011" s="502"/>
    </row>
    <row r="7012" spans="4:8" s="5" customFormat="1" x14ac:dyDescent="0.2">
      <c r="D7012" s="803"/>
      <c r="E7012" s="804"/>
      <c r="F7012" s="502"/>
      <c r="G7012" s="502"/>
      <c r="H7012" s="502"/>
    </row>
    <row r="7013" spans="4:8" s="5" customFormat="1" x14ac:dyDescent="0.2">
      <c r="D7013" s="803"/>
      <c r="E7013" s="804"/>
      <c r="F7013" s="502"/>
      <c r="G7013" s="502"/>
      <c r="H7013" s="502"/>
    </row>
    <row r="7014" spans="4:8" s="5" customFormat="1" x14ac:dyDescent="0.2">
      <c r="D7014" s="803"/>
      <c r="E7014" s="804"/>
      <c r="F7014" s="502"/>
      <c r="G7014" s="502"/>
      <c r="H7014" s="502"/>
    </row>
    <row r="7015" spans="4:8" s="5" customFormat="1" x14ac:dyDescent="0.2">
      <c r="D7015" s="803"/>
      <c r="E7015" s="804"/>
      <c r="F7015" s="502"/>
      <c r="G7015" s="502"/>
      <c r="H7015" s="502"/>
    </row>
    <row r="7016" spans="4:8" s="5" customFormat="1" x14ac:dyDescent="0.2">
      <c r="D7016" s="803"/>
      <c r="E7016" s="804"/>
      <c r="F7016" s="502"/>
      <c r="G7016" s="502"/>
      <c r="H7016" s="502"/>
    </row>
    <row r="7017" spans="4:8" s="5" customFormat="1" x14ac:dyDescent="0.2">
      <c r="D7017" s="803"/>
      <c r="E7017" s="804"/>
      <c r="F7017" s="502"/>
      <c r="G7017" s="502"/>
      <c r="H7017" s="502"/>
    </row>
    <row r="7018" spans="4:8" s="5" customFormat="1" x14ac:dyDescent="0.2">
      <c r="D7018" s="803"/>
      <c r="E7018" s="804"/>
      <c r="F7018" s="502"/>
      <c r="G7018" s="502"/>
      <c r="H7018" s="502"/>
    </row>
    <row r="7019" spans="4:8" s="5" customFormat="1" x14ac:dyDescent="0.2">
      <c r="D7019" s="803"/>
      <c r="E7019" s="804"/>
      <c r="F7019" s="502"/>
      <c r="G7019" s="502"/>
      <c r="H7019" s="502"/>
    </row>
    <row r="7020" spans="4:8" s="5" customFormat="1" x14ac:dyDescent="0.2">
      <c r="D7020" s="803"/>
      <c r="E7020" s="804"/>
      <c r="F7020" s="502"/>
      <c r="G7020" s="502"/>
      <c r="H7020" s="502"/>
    </row>
    <row r="7021" spans="4:8" s="5" customFormat="1" x14ac:dyDescent="0.2">
      <c r="D7021" s="803"/>
      <c r="E7021" s="804"/>
      <c r="F7021" s="502"/>
      <c r="G7021" s="502"/>
      <c r="H7021" s="502"/>
    </row>
    <row r="7022" spans="4:8" s="5" customFormat="1" x14ac:dyDescent="0.2">
      <c r="D7022" s="803"/>
      <c r="E7022" s="804"/>
      <c r="F7022" s="502"/>
      <c r="G7022" s="502"/>
      <c r="H7022" s="502"/>
    </row>
    <row r="7023" spans="4:8" s="5" customFormat="1" x14ac:dyDescent="0.2">
      <c r="D7023" s="803"/>
      <c r="E7023" s="804"/>
      <c r="F7023" s="502"/>
      <c r="G7023" s="502"/>
      <c r="H7023" s="502"/>
    </row>
    <row r="7024" spans="4:8" s="5" customFormat="1" x14ac:dyDescent="0.2">
      <c r="D7024" s="803"/>
      <c r="E7024" s="804"/>
      <c r="F7024" s="502"/>
      <c r="G7024" s="502"/>
      <c r="H7024" s="502"/>
    </row>
    <row r="7025" spans="4:8" s="5" customFormat="1" x14ac:dyDescent="0.2">
      <c r="D7025" s="803"/>
      <c r="E7025" s="804"/>
      <c r="F7025" s="502"/>
      <c r="G7025" s="502"/>
      <c r="H7025" s="502"/>
    </row>
    <row r="7026" spans="4:8" s="5" customFormat="1" x14ac:dyDescent="0.2">
      <c r="D7026" s="803"/>
      <c r="E7026" s="804"/>
      <c r="F7026" s="502"/>
      <c r="G7026" s="502"/>
      <c r="H7026" s="502"/>
    </row>
    <row r="7027" spans="4:8" s="5" customFormat="1" x14ac:dyDescent="0.2">
      <c r="D7027" s="803"/>
      <c r="E7027" s="804"/>
      <c r="F7027" s="502"/>
      <c r="G7027" s="502"/>
      <c r="H7027" s="502"/>
    </row>
    <row r="7028" spans="4:8" s="5" customFormat="1" x14ac:dyDescent="0.2">
      <c r="D7028" s="803"/>
      <c r="E7028" s="804"/>
      <c r="F7028" s="502"/>
      <c r="G7028" s="502"/>
      <c r="H7028" s="502"/>
    </row>
    <row r="7029" spans="4:8" s="5" customFormat="1" x14ac:dyDescent="0.2">
      <c r="D7029" s="803"/>
      <c r="E7029" s="804"/>
      <c r="F7029" s="502"/>
      <c r="G7029" s="502"/>
      <c r="H7029" s="502"/>
    </row>
    <row r="7030" spans="4:8" s="5" customFormat="1" x14ac:dyDescent="0.2">
      <c r="D7030" s="803"/>
      <c r="E7030" s="804"/>
      <c r="F7030" s="502"/>
      <c r="G7030" s="502"/>
      <c r="H7030" s="502"/>
    </row>
    <row r="7031" spans="4:8" s="5" customFormat="1" x14ac:dyDescent="0.2">
      <c r="D7031" s="803"/>
      <c r="E7031" s="804"/>
      <c r="F7031" s="502"/>
      <c r="G7031" s="502"/>
      <c r="H7031" s="502"/>
    </row>
    <row r="7032" spans="4:8" s="5" customFormat="1" x14ac:dyDescent="0.2">
      <c r="D7032" s="803"/>
      <c r="E7032" s="804"/>
      <c r="F7032" s="502"/>
      <c r="G7032" s="502"/>
      <c r="H7032" s="502"/>
    </row>
    <row r="7033" spans="4:8" s="5" customFormat="1" x14ac:dyDescent="0.2">
      <c r="D7033" s="803"/>
      <c r="E7033" s="804"/>
      <c r="F7033" s="502"/>
      <c r="G7033" s="502"/>
      <c r="H7033" s="502"/>
    </row>
    <row r="7034" spans="4:8" s="5" customFormat="1" x14ac:dyDescent="0.2">
      <c r="D7034" s="803"/>
      <c r="E7034" s="804"/>
      <c r="F7034" s="502"/>
      <c r="G7034" s="502"/>
      <c r="H7034" s="502"/>
    </row>
    <row r="7035" spans="4:8" s="5" customFormat="1" x14ac:dyDescent="0.2">
      <c r="D7035" s="803"/>
      <c r="E7035" s="804"/>
      <c r="F7035" s="502"/>
      <c r="G7035" s="502"/>
      <c r="H7035" s="502"/>
    </row>
    <row r="7036" spans="4:8" s="5" customFormat="1" x14ac:dyDescent="0.2">
      <c r="D7036" s="803"/>
      <c r="E7036" s="804"/>
      <c r="F7036" s="502"/>
      <c r="G7036" s="502"/>
      <c r="H7036" s="502"/>
    </row>
    <row r="7037" spans="4:8" s="5" customFormat="1" x14ac:dyDescent="0.2">
      <c r="D7037" s="803"/>
      <c r="E7037" s="804"/>
      <c r="F7037" s="502"/>
      <c r="G7037" s="502"/>
      <c r="H7037" s="502"/>
    </row>
    <row r="7038" spans="4:8" s="5" customFormat="1" x14ac:dyDescent="0.2">
      <c r="D7038" s="803"/>
      <c r="E7038" s="804"/>
      <c r="F7038" s="502"/>
      <c r="G7038" s="502"/>
      <c r="H7038" s="502"/>
    </row>
    <row r="7039" spans="4:8" s="5" customFormat="1" x14ac:dyDescent="0.2">
      <c r="D7039" s="803"/>
      <c r="E7039" s="804"/>
      <c r="F7039" s="502"/>
      <c r="G7039" s="502"/>
      <c r="H7039" s="502"/>
    </row>
    <row r="7040" spans="4:8" s="5" customFormat="1" x14ac:dyDescent="0.2">
      <c r="D7040" s="803"/>
      <c r="E7040" s="804"/>
      <c r="F7040" s="502"/>
      <c r="G7040" s="502"/>
      <c r="H7040" s="502"/>
    </row>
    <row r="7041" spans="4:8" s="5" customFormat="1" x14ac:dyDescent="0.2">
      <c r="D7041" s="803"/>
      <c r="E7041" s="804"/>
      <c r="F7041" s="502"/>
      <c r="G7041" s="502"/>
      <c r="H7041" s="502"/>
    </row>
    <row r="7042" spans="4:8" s="5" customFormat="1" x14ac:dyDescent="0.2">
      <c r="D7042" s="803"/>
      <c r="E7042" s="804"/>
      <c r="F7042" s="502"/>
      <c r="G7042" s="502"/>
      <c r="H7042" s="502"/>
    </row>
    <row r="7043" spans="4:8" s="5" customFormat="1" x14ac:dyDescent="0.2">
      <c r="D7043" s="803"/>
      <c r="E7043" s="804"/>
      <c r="F7043" s="502"/>
      <c r="G7043" s="502"/>
      <c r="H7043" s="502"/>
    </row>
    <row r="7044" spans="4:8" s="5" customFormat="1" x14ac:dyDescent="0.2">
      <c r="D7044" s="803"/>
      <c r="E7044" s="804"/>
      <c r="F7044" s="502"/>
      <c r="G7044" s="502"/>
      <c r="H7044" s="502"/>
    </row>
    <row r="7045" spans="4:8" s="5" customFormat="1" x14ac:dyDescent="0.2">
      <c r="D7045" s="803"/>
      <c r="E7045" s="804"/>
      <c r="F7045" s="502"/>
      <c r="G7045" s="502"/>
      <c r="H7045" s="502"/>
    </row>
    <row r="7046" spans="4:8" s="5" customFormat="1" x14ac:dyDescent="0.2">
      <c r="D7046" s="803"/>
      <c r="E7046" s="804"/>
      <c r="F7046" s="502"/>
      <c r="G7046" s="502"/>
      <c r="H7046" s="502"/>
    </row>
    <row r="7047" spans="4:8" s="5" customFormat="1" x14ac:dyDescent="0.2">
      <c r="D7047" s="803"/>
      <c r="E7047" s="804"/>
      <c r="F7047" s="502"/>
      <c r="G7047" s="502"/>
      <c r="H7047" s="502"/>
    </row>
    <row r="7048" spans="4:8" s="5" customFormat="1" x14ac:dyDescent="0.2">
      <c r="D7048" s="803"/>
      <c r="E7048" s="804"/>
      <c r="F7048" s="502"/>
      <c r="G7048" s="502"/>
      <c r="H7048" s="502"/>
    </row>
    <row r="7049" spans="4:8" s="5" customFormat="1" x14ac:dyDescent="0.2">
      <c r="D7049" s="803"/>
      <c r="E7049" s="804"/>
      <c r="F7049" s="502"/>
      <c r="G7049" s="502"/>
      <c r="H7049" s="502"/>
    </row>
    <row r="7050" spans="4:8" s="5" customFormat="1" x14ac:dyDescent="0.2">
      <c r="D7050" s="803"/>
      <c r="E7050" s="804"/>
      <c r="F7050" s="502"/>
      <c r="G7050" s="502"/>
      <c r="H7050" s="502"/>
    </row>
    <row r="7051" spans="4:8" s="5" customFormat="1" x14ac:dyDescent="0.2">
      <c r="D7051" s="803"/>
      <c r="E7051" s="804"/>
      <c r="F7051" s="502"/>
      <c r="G7051" s="502"/>
      <c r="H7051" s="502"/>
    </row>
    <row r="7052" spans="4:8" s="5" customFormat="1" x14ac:dyDescent="0.2">
      <c r="D7052" s="803"/>
      <c r="E7052" s="804"/>
      <c r="F7052" s="502"/>
      <c r="G7052" s="502"/>
      <c r="H7052" s="502"/>
    </row>
    <row r="7053" spans="4:8" s="5" customFormat="1" x14ac:dyDescent="0.2">
      <c r="D7053" s="803"/>
      <c r="E7053" s="804"/>
      <c r="F7053" s="502"/>
      <c r="G7053" s="502"/>
      <c r="H7053" s="502"/>
    </row>
    <row r="7054" spans="4:8" s="5" customFormat="1" x14ac:dyDescent="0.2">
      <c r="D7054" s="803"/>
      <c r="E7054" s="804"/>
      <c r="F7054" s="502"/>
      <c r="G7054" s="502"/>
      <c r="H7054" s="502"/>
    </row>
    <row r="7055" spans="4:8" s="5" customFormat="1" x14ac:dyDescent="0.2">
      <c r="D7055" s="803"/>
      <c r="E7055" s="804"/>
      <c r="F7055" s="502"/>
      <c r="G7055" s="502"/>
      <c r="H7055" s="502"/>
    </row>
    <row r="7056" spans="4:8" s="5" customFormat="1" x14ac:dyDescent="0.2">
      <c r="D7056" s="803"/>
      <c r="E7056" s="804"/>
      <c r="F7056" s="502"/>
      <c r="G7056" s="502"/>
      <c r="H7056" s="502"/>
    </row>
    <row r="7057" spans="4:8" s="5" customFormat="1" x14ac:dyDescent="0.2">
      <c r="D7057" s="803"/>
      <c r="E7057" s="804"/>
      <c r="F7057" s="502"/>
      <c r="G7057" s="502"/>
      <c r="H7057" s="502"/>
    </row>
    <row r="7058" spans="4:8" s="5" customFormat="1" x14ac:dyDescent="0.2">
      <c r="D7058" s="803"/>
      <c r="E7058" s="804"/>
      <c r="F7058" s="502"/>
      <c r="G7058" s="502"/>
      <c r="H7058" s="502"/>
    </row>
    <row r="7059" spans="4:8" s="5" customFormat="1" x14ac:dyDescent="0.2">
      <c r="D7059" s="803"/>
      <c r="E7059" s="804"/>
      <c r="F7059" s="502"/>
      <c r="G7059" s="502"/>
      <c r="H7059" s="502"/>
    </row>
    <row r="7060" spans="4:8" s="5" customFormat="1" x14ac:dyDescent="0.2">
      <c r="D7060" s="803"/>
      <c r="E7060" s="804"/>
      <c r="F7060" s="502"/>
      <c r="G7060" s="502"/>
      <c r="H7060" s="502"/>
    </row>
    <row r="7061" spans="4:8" s="5" customFormat="1" x14ac:dyDescent="0.2">
      <c r="D7061" s="803"/>
      <c r="E7061" s="804"/>
      <c r="F7061" s="502"/>
      <c r="G7061" s="502"/>
      <c r="H7061" s="502"/>
    </row>
    <row r="7062" spans="4:8" s="5" customFormat="1" x14ac:dyDescent="0.2">
      <c r="D7062" s="803"/>
      <c r="E7062" s="804"/>
      <c r="F7062" s="502"/>
      <c r="G7062" s="502"/>
      <c r="H7062" s="502"/>
    </row>
    <row r="7063" spans="4:8" s="5" customFormat="1" x14ac:dyDescent="0.2">
      <c r="D7063" s="803"/>
      <c r="E7063" s="804"/>
      <c r="F7063" s="502"/>
      <c r="G7063" s="502"/>
      <c r="H7063" s="502"/>
    </row>
    <row r="7064" spans="4:8" s="5" customFormat="1" x14ac:dyDescent="0.2">
      <c r="D7064" s="803"/>
      <c r="E7064" s="804"/>
      <c r="F7064" s="502"/>
      <c r="G7064" s="502"/>
      <c r="H7064" s="502"/>
    </row>
    <row r="7065" spans="4:8" s="5" customFormat="1" x14ac:dyDescent="0.2">
      <c r="D7065" s="803"/>
      <c r="E7065" s="804"/>
      <c r="F7065" s="502"/>
      <c r="G7065" s="502"/>
      <c r="H7065" s="502"/>
    </row>
    <row r="7066" spans="4:8" s="5" customFormat="1" x14ac:dyDescent="0.2">
      <c r="D7066" s="803"/>
      <c r="E7066" s="804"/>
      <c r="F7066" s="502"/>
      <c r="G7066" s="502"/>
      <c r="H7066" s="502"/>
    </row>
    <row r="7067" spans="4:8" s="5" customFormat="1" x14ac:dyDescent="0.2">
      <c r="D7067" s="803"/>
      <c r="E7067" s="804"/>
      <c r="F7067" s="502"/>
      <c r="G7067" s="502"/>
      <c r="H7067" s="502"/>
    </row>
    <row r="7068" spans="4:8" s="5" customFormat="1" x14ac:dyDescent="0.2">
      <c r="D7068" s="803"/>
      <c r="E7068" s="804"/>
      <c r="F7068" s="502"/>
      <c r="G7068" s="502"/>
      <c r="H7068" s="502"/>
    </row>
    <row r="7069" spans="4:8" s="5" customFormat="1" x14ac:dyDescent="0.2">
      <c r="D7069" s="803"/>
      <c r="E7069" s="804"/>
      <c r="F7069" s="502"/>
      <c r="G7069" s="502"/>
      <c r="H7069" s="502"/>
    </row>
    <row r="7070" spans="4:8" s="5" customFormat="1" x14ac:dyDescent="0.2">
      <c r="D7070" s="803"/>
      <c r="E7070" s="804"/>
      <c r="F7070" s="502"/>
      <c r="G7070" s="502"/>
      <c r="H7070" s="502"/>
    </row>
    <row r="7071" spans="4:8" s="5" customFormat="1" x14ac:dyDescent="0.2">
      <c r="D7071" s="803"/>
      <c r="E7071" s="804"/>
      <c r="F7071" s="502"/>
      <c r="G7071" s="502"/>
      <c r="H7071" s="502"/>
    </row>
    <row r="7072" spans="4:8" s="5" customFormat="1" x14ac:dyDescent="0.2">
      <c r="D7072" s="803"/>
      <c r="E7072" s="804"/>
      <c r="F7072" s="502"/>
      <c r="G7072" s="502"/>
      <c r="H7072" s="502"/>
    </row>
    <row r="7073" spans="4:8" s="5" customFormat="1" x14ac:dyDescent="0.2">
      <c r="D7073" s="803"/>
      <c r="E7073" s="804"/>
      <c r="F7073" s="502"/>
      <c r="G7073" s="502"/>
      <c r="H7073" s="502"/>
    </row>
    <row r="7074" spans="4:8" s="5" customFormat="1" x14ac:dyDescent="0.2">
      <c r="D7074" s="803"/>
      <c r="E7074" s="804"/>
      <c r="F7074" s="502"/>
      <c r="G7074" s="502"/>
      <c r="H7074" s="502"/>
    </row>
    <row r="7075" spans="4:8" s="5" customFormat="1" x14ac:dyDescent="0.2">
      <c r="D7075" s="803"/>
      <c r="E7075" s="804"/>
      <c r="F7075" s="502"/>
      <c r="G7075" s="502"/>
      <c r="H7075" s="502"/>
    </row>
    <row r="7076" spans="4:8" s="5" customFormat="1" x14ac:dyDescent="0.2">
      <c r="D7076" s="803"/>
      <c r="E7076" s="804"/>
      <c r="F7076" s="502"/>
      <c r="G7076" s="502"/>
      <c r="H7076" s="502"/>
    </row>
    <row r="7077" spans="4:8" s="5" customFormat="1" x14ac:dyDescent="0.2">
      <c r="D7077" s="803"/>
      <c r="E7077" s="804"/>
      <c r="F7077" s="502"/>
      <c r="G7077" s="502"/>
      <c r="H7077" s="502"/>
    </row>
    <row r="7078" spans="4:8" s="5" customFormat="1" x14ac:dyDescent="0.2">
      <c r="D7078" s="803"/>
      <c r="E7078" s="804"/>
      <c r="F7078" s="502"/>
      <c r="G7078" s="502"/>
      <c r="H7078" s="502"/>
    </row>
    <row r="7079" spans="4:8" s="5" customFormat="1" x14ac:dyDescent="0.2">
      <c r="D7079" s="803"/>
      <c r="E7079" s="804"/>
      <c r="F7079" s="502"/>
      <c r="G7079" s="502"/>
      <c r="H7079" s="502"/>
    </row>
    <row r="7080" spans="4:8" s="5" customFormat="1" x14ac:dyDescent="0.2">
      <c r="D7080" s="803"/>
      <c r="E7080" s="804"/>
      <c r="F7080" s="502"/>
      <c r="G7080" s="502"/>
      <c r="H7080" s="502"/>
    </row>
    <row r="7081" spans="4:8" s="5" customFormat="1" x14ac:dyDescent="0.2">
      <c r="D7081" s="803"/>
      <c r="E7081" s="804"/>
      <c r="F7081" s="502"/>
      <c r="G7081" s="502"/>
      <c r="H7081" s="502"/>
    </row>
    <row r="7082" spans="4:8" s="5" customFormat="1" x14ac:dyDescent="0.2">
      <c r="D7082" s="803"/>
      <c r="E7082" s="804"/>
      <c r="F7082" s="502"/>
      <c r="G7082" s="502"/>
      <c r="H7082" s="502"/>
    </row>
    <row r="7083" spans="4:8" s="5" customFormat="1" x14ac:dyDescent="0.2">
      <c r="D7083" s="803"/>
      <c r="E7083" s="804"/>
      <c r="F7083" s="502"/>
      <c r="G7083" s="502"/>
      <c r="H7083" s="502"/>
    </row>
    <row r="7084" spans="4:8" s="5" customFormat="1" x14ac:dyDescent="0.2">
      <c r="D7084" s="803"/>
      <c r="E7084" s="804"/>
      <c r="F7084" s="502"/>
      <c r="G7084" s="502"/>
      <c r="H7084" s="502"/>
    </row>
    <row r="7085" spans="4:8" s="5" customFormat="1" x14ac:dyDescent="0.2">
      <c r="D7085" s="803"/>
      <c r="E7085" s="804"/>
      <c r="F7085" s="502"/>
      <c r="G7085" s="502"/>
      <c r="H7085" s="502"/>
    </row>
    <row r="7086" spans="4:8" s="5" customFormat="1" x14ac:dyDescent="0.2">
      <c r="D7086" s="803"/>
      <c r="E7086" s="804"/>
      <c r="F7086" s="502"/>
      <c r="G7086" s="502"/>
      <c r="H7086" s="502"/>
    </row>
    <row r="7087" spans="4:8" s="5" customFormat="1" x14ac:dyDescent="0.2">
      <c r="D7087" s="803"/>
      <c r="E7087" s="804"/>
      <c r="F7087" s="502"/>
      <c r="G7087" s="502"/>
      <c r="H7087" s="502"/>
    </row>
    <row r="7088" spans="4:8" s="5" customFormat="1" x14ac:dyDescent="0.2">
      <c r="D7088" s="803"/>
      <c r="E7088" s="804"/>
      <c r="F7088" s="502"/>
      <c r="G7088" s="502"/>
      <c r="H7088" s="502"/>
    </row>
    <row r="7089" spans="4:8" s="5" customFormat="1" x14ac:dyDescent="0.2">
      <c r="D7089" s="803"/>
      <c r="E7089" s="804"/>
      <c r="F7089" s="502"/>
      <c r="G7089" s="502"/>
      <c r="H7089" s="502"/>
    </row>
    <row r="7090" spans="4:8" s="5" customFormat="1" x14ac:dyDescent="0.2">
      <c r="D7090" s="803"/>
      <c r="E7090" s="804"/>
      <c r="F7090" s="502"/>
      <c r="G7090" s="502"/>
      <c r="H7090" s="502"/>
    </row>
    <row r="7091" spans="4:8" s="5" customFormat="1" x14ac:dyDescent="0.2">
      <c r="D7091" s="803"/>
      <c r="E7091" s="804"/>
      <c r="F7091" s="502"/>
      <c r="G7091" s="502"/>
      <c r="H7091" s="502"/>
    </row>
    <row r="7092" spans="4:8" s="5" customFormat="1" x14ac:dyDescent="0.2">
      <c r="D7092" s="803"/>
      <c r="E7092" s="804"/>
      <c r="F7092" s="502"/>
      <c r="G7092" s="502"/>
      <c r="H7092" s="502"/>
    </row>
    <row r="7093" spans="4:8" s="5" customFormat="1" x14ac:dyDescent="0.2">
      <c r="D7093" s="803"/>
      <c r="E7093" s="804"/>
      <c r="F7093" s="502"/>
      <c r="G7093" s="502"/>
      <c r="H7093" s="502"/>
    </row>
    <row r="7094" spans="4:8" s="5" customFormat="1" x14ac:dyDescent="0.2">
      <c r="D7094" s="803"/>
      <c r="E7094" s="804"/>
      <c r="F7094" s="502"/>
      <c r="G7094" s="502"/>
      <c r="H7094" s="502"/>
    </row>
    <row r="7095" spans="4:8" s="5" customFormat="1" x14ac:dyDescent="0.2">
      <c r="D7095" s="803"/>
      <c r="E7095" s="804"/>
      <c r="F7095" s="502"/>
      <c r="G7095" s="502"/>
      <c r="H7095" s="502"/>
    </row>
    <row r="7096" spans="4:8" s="5" customFormat="1" x14ac:dyDescent="0.2">
      <c r="D7096" s="803"/>
      <c r="E7096" s="804"/>
      <c r="F7096" s="502"/>
      <c r="G7096" s="502"/>
      <c r="H7096" s="502"/>
    </row>
    <row r="7097" spans="4:8" s="5" customFormat="1" x14ac:dyDescent="0.2">
      <c r="D7097" s="803"/>
      <c r="E7097" s="804"/>
      <c r="F7097" s="502"/>
      <c r="G7097" s="502"/>
      <c r="H7097" s="502"/>
    </row>
    <row r="7098" spans="4:8" s="5" customFormat="1" x14ac:dyDescent="0.2">
      <c r="D7098" s="803"/>
      <c r="E7098" s="804"/>
      <c r="F7098" s="502"/>
      <c r="G7098" s="502"/>
      <c r="H7098" s="502"/>
    </row>
    <row r="7099" spans="4:8" s="5" customFormat="1" x14ac:dyDescent="0.2">
      <c r="D7099" s="803"/>
      <c r="E7099" s="804"/>
      <c r="F7099" s="502"/>
      <c r="G7099" s="502"/>
      <c r="H7099" s="502"/>
    </row>
    <row r="7100" spans="4:8" s="5" customFormat="1" x14ac:dyDescent="0.2">
      <c r="D7100" s="803"/>
      <c r="E7100" s="804"/>
      <c r="F7100" s="502"/>
      <c r="G7100" s="502"/>
      <c r="H7100" s="502"/>
    </row>
    <row r="7101" spans="4:8" s="5" customFormat="1" x14ac:dyDescent="0.2">
      <c r="D7101" s="803"/>
      <c r="E7101" s="804"/>
      <c r="F7101" s="502"/>
      <c r="G7101" s="502"/>
      <c r="H7101" s="502"/>
    </row>
    <row r="7102" spans="4:8" s="5" customFormat="1" x14ac:dyDescent="0.2">
      <c r="D7102" s="803"/>
      <c r="E7102" s="804"/>
      <c r="F7102" s="502"/>
      <c r="G7102" s="502"/>
      <c r="H7102" s="502"/>
    </row>
    <row r="7103" spans="4:8" s="5" customFormat="1" x14ac:dyDescent="0.2">
      <c r="D7103" s="803"/>
      <c r="E7103" s="804"/>
      <c r="F7103" s="502"/>
      <c r="G7103" s="502"/>
      <c r="H7103" s="502"/>
    </row>
    <row r="7104" spans="4:8" s="5" customFormat="1" x14ac:dyDescent="0.2">
      <c r="D7104" s="803"/>
      <c r="E7104" s="804"/>
      <c r="F7104" s="502"/>
      <c r="G7104" s="502"/>
      <c r="H7104" s="502"/>
    </row>
    <row r="7105" spans="4:8" s="5" customFormat="1" x14ac:dyDescent="0.2">
      <c r="D7105" s="803"/>
      <c r="E7105" s="804"/>
      <c r="F7105" s="502"/>
      <c r="G7105" s="502"/>
      <c r="H7105" s="502"/>
    </row>
    <row r="7106" spans="4:8" s="5" customFormat="1" x14ac:dyDescent="0.2">
      <c r="D7106" s="803"/>
      <c r="E7106" s="804"/>
      <c r="F7106" s="502"/>
      <c r="G7106" s="502"/>
      <c r="H7106" s="502"/>
    </row>
    <row r="7107" spans="4:8" s="5" customFormat="1" x14ac:dyDescent="0.2">
      <c r="D7107" s="803"/>
      <c r="E7107" s="804"/>
      <c r="F7107" s="502"/>
      <c r="G7107" s="502"/>
      <c r="H7107" s="502"/>
    </row>
    <row r="7108" spans="4:8" s="5" customFormat="1" x14ac:dyDescent="0.2">
      <c r="D7108" s="803"/>
      <c r="E7108" s="804"/>
      <c r="F7108" s="502"/>
      <c r="G7108" s="502"/>
      <c r="H7108" s="502"/>
    </row>
    <row r="7109" spans="4:8" s="5" customFormat="1" x14ac:dyDescent="0.2">
      <c r="D7109" s="803"/>
      <c r="E7109" s="804"/>
      <c r="F7109" s="502"/>
      <c r="G7109" s="502"/>
      <c r="H7109" s="502"/>
    </row>
    <row r="7110" spans="4:8" s="5" customFormat="1" x14ac:dyDescent="0.2">
      <c r="D7110" s="803"/>
      <c r="E7110" s="804"/>
      <c r="F7110" s="502"/>
      <c r="G7110" s="502"/>
      <c r="H7110" s="502"/>
    </row>
    <row r="7111" spans="4:8" s="5" customFormat="1" x14ac:dyDescent="0.2">
      <c r="D7111" s="803"/>
      <c r="E7111" s="804"/>
      <c r="F7111" s="502"/>
      <c r="G7111" s="502"/>
      <c r="H7111" s="502"/>
    </row>
    <row r="7112" spans="4:8" s="5" customFormat="1" x14ac:dyDescent="0.2">
      <c r="D7112" s="803"/>
      <c r="E7112" s="804"/>
      <c r="F7112" s="502"/>
      <c r="G7112" s="502"/>
      <c r="H7112" s="502"/>
    </row>
    <row r="7113" spans="4:8" s="5" customFormat="1" x14ac:dyDescent="0.2">
      <c r="D7113" s="803"/>
      <c r="E7113" s="804"/>
      <c r="F7113" s="502"/>
      <c r="G7113" s="502"/>
      <c r="H7113" s="502"/>
    </row>
    <row r="7114" spans="4:8" s="5" customFormat="1" x14ac:dyDescent="0.2">
      <c r="D7114" s="803"/>
      <c r="E7114" s="804"/>
      <c r="F7114" s="502"/>
      <c r="G7114" s="502"/>
      <c r="H7114" s="502"/>
    </row>
    <row r="7115" spans="4:8" s="5" customFormat="1" x14ac:dyDescent="0.2">
      <c r="D7115" s="803"/>
      <c r="E7115" s="804"/>
      <c r="F7115" s="502"/>
      <c r="G7115" s="502"/>
      <c r="H7115" s="502"/>
    </row>
    <row r="7116" spans="4:8" s="5" customFormat="1" x14ac:dyDescent="0.2">
      <c r="D7116" s="803"/>
      <c r="E7116" s="804"/>
      <c r="F7116" s="502"/>
      <c r="G7116" s="502"/>
      <c r="H7116" s="502"/>
    </row>
    <row r="7117" spans="4:8" s="5" customFormat="1" x14ac:dyDescent="0.2">
      <c r="D7117" s="803"/>
      <c r="E7117" s="804"/>
      <c r="F7117" s="502"/>
      <c r="G7117" s="502"/>
      <c r="H7117" s="502"/>
    </row>
    <row r="7118" spans="4:8" s="5" customFormat="1" x14ac:dyDescent="0.2">
      <c r="D7118" s="803"/>
      <c r="E7118" s="804"/>
      <c r="F7118" s="502"/>
      <c r="G7118" s="502"/>
      <c r="H7118" s="502"/>
    </row>
    <row r="7119" spans="4:8" s="5" customFormat="1" x14ac:dyDescent="0.2">
      <c r="D7119" s="803"/>
      <c r="E7119" s="804"/>
      <c r="F7119" s="502"/>
      <c r="G7119" s="502"/>
      <c r="H7119" s="502"/>
    </row>
    <row r="7120" spans="4:8" s="5" customFormat="1" x14ac:dyDescent="0.2">
      <c r="D7120" s="803"/>
      <c r="E7120" s="804"/>
      <c r="F7120" s="502"/>
      <c r="G7120" s="502"/>
      <c r="H7120" s="502"/>
    </row>
    <row r="7121" spans="4:8" s="5" customFormat="1" x14ac:dyDescent="0.2">
      <c r="D7121" s="803"/>
      <c r="E7121" s="804"/>
      <c r="F7121" s="502"/>
      <c r="G7121" s="502"/>
      <c r="H7121" s="502"/>
    </row>
    <row r="7122" spans="4:8" s="5" customFormat="1" x14ac:dyDescent="0.2">
      <c r="D7122" s="803"/>
      <c r="E7122" s="804"/>
      <c r="F7122" s="502"/>
      <c r="G7122" s="502"/>
      <c r="H7122" s="502"/>
    </row>
    <row r="7123" spans="4:8" s="5" customFormat="1" x14ac:dyDescent="0.2">
      <c r="D7123" s="803"/>
      <c r="E7123" s="804"/>
      <c r="F7123" s="502"/>
      <c r="G7123" s="502"/>
      <c r="H7123" s="502"/>
    </row>
    <row r="7124" spans="4:8" s="5" customFormat="1" x14ac:dyDescent="0.2">
      <c r="D7124" s="803"/>
      <c r="E7124" s="804"/>
      <c r="F7124" s="502"/>
      <c r="G7124" s="502"/>
      <c r="H7124" s="502"/>
    </row>
    <row r="7125" spans="4:8" s="5" customFormat="1" x14ac:dyDescent="0.2">
      <c r="D7125" s="803"/>
      <c r="E7125" s="804"/>
      <c r="F7125" s="502"/>
      <c r="G7125" s="502"/>
      <c r="H7125" s="502"/>
    </row>
    <row r="7126" spans="4:8" s="5" customFormat="1" x14ac:dyDescent="0.2">
      <c r="D7126" s="803"/>
      <c r="E7126" s="804"/>
      <c r="F7126" s="502"/>
      <c r="G7126" s="502"/>
      <c r="H7126" s="502"/>
    </row>
    <row r="7127" spans="4:8" s="5" customFormat="1" x14ac:dyDescent="0.2">
      <c r="D7127" s="803"/>
      <c r="E7127" s="804"/>
      <c r="F7127" s="502"/>
      <c r="G7127" s="502"/>
      <c r="H7127" s="502"/>
    </row>
    <row r="7128" spans="4:8" s="5" customFormat="1" x14ac:dyDescent="0.2">
      <c r="D7128" s="803"/>
      <c r="E7128" s="804"/>
      <c r="F7128" s="502"/>
      <c r="G7128" s="502"/>
      <c r="H7128" s="502"/>
    </row>
    <row r="7129" spans="4:8" s="5" customFormat="1" x14ac:dyDescent="0.2">
      <c r="D7129" s="803"/>
      <c r="E7129" s="804"/>
      <c r="F7129" s="502"/>
      <c r="G7129" s="502"/>
      <c r="H7129" s="502"/>
    </row>
    <row r="7130" spans="4:8" s="5" customFormat="1" x14ac:dyDescent="0.2">
      <c r="D7130" s="803"/>
      <c r="E7130" s="804"/>
      <c r="F7130" s="502"/>
      <c r="G7130" s="502"/>
      <c r="H7130" s="502"/>
    </row>
    <row r="7131" spans="4:8" s="5" customFormat="1" x14ac:dyDescent="0.2">
      <c r="D7131" s="803"/>
      <c r="E7131" s="804"/>
      <c r="F7131" s="502"/>
      <c r="G7131" s="502"/>
      <c r="H7131" s="502"/>
    </row>
    <row r="7132" spans="4:8" s="5" customFormat="1" x14ac:dyDescent="0.2">
      <c r="D7132" s="803"/>
      <c r="E7132" s="804"/>
      <c r="F7132" s="502"/>
      <c r="G7132" s="502"/>
      <c r="H7132" s="502"/>
    </row>
    <row r="7133" spans="4:8" s="5" customFormat="1" x14ac:dyDescent="0.2">
      <c r="D7133" s="803"/>
      <c r="E7133" s="804"/>
      <c r="F7133" s="502"/>
      <c r="G7133" s="502"/>
      <c r="H7133" s="502"/>
    </row>
    <row r="7134" spans="4:8" s="5" customFormat="1" x14ac:dyDescent="0.2">
      <c r="D7134" s="803"/>
      <c r="E7134" s="804"/>
      <c r="F7134" s="502"/>
      <c r="G7134" s="502"/>
      <c r="H7134" s="502"/>
    </row>
    <row r="7135" spans="4:8" s="5" customFormat="1" x14ac:dyDescent="0.2">
      <c r="D7135" s="803"/>
      <c r="E7135" s="804"/>
      <c r="F7135" s="502"/>
      <c r="G7135" s="502"/>
      <c r="H7135" s="502"/>
    </row>
    <row r="7136" spans="4:8" s="5" customFormat="1" x14ac:dyDescent="0.2">
      <c r="D7136" s="803"/>
      <c r="E7136" s="804"/>
      <c r="F7136" s="502"/>
      <c r="G7136" s="502"/>
      <c r="H7136" s="502"/>
    </row>
    <row r="7137" spans="4:8" s="5" customFormat="1" x14ac:dyDescent="0.2">
      <c r="D7137" s="803"/>
      <c r="E7137" s="804"/>
      <c r="F7137" s="502"/>
      <c r="G7137" s="502"/>
      <c r="H7137" s="502"/>
    </row>
    <row r="7138" spans="4:8" s="5" customFormat="1" x14ac:dyDescent="0.2">
      <c r="D7138" s="803"/>
      <c r="E7138" s="804"/>
      <c r="F7138" s="502"/>
      <c r="G7138" s="502"/>
      <c r="H7138" s="502"/>
    </row>
    <row r="7139" spans="4:8" s="5" customFormat="1" x14ac:dyDescent="0.2">
      <c r="D7139" s="803"/>
      <c r="E7139" s="804"/>
      <c r="F7139" s="502"/>
      <c r="G7139" s="502"/>
      <c r="H7139" s="502"/>
    </row>
    <row r="7140" spans="4:8" s="5" customFormat="1" x14ac:dyDescent="0.2">
      <c r="D7140" s="803"/>
      <c r="E7140" s="804"/>
      <c r="F7140" s="502"/>
      <c r="G7140" s="502"/>
      <c r="H7140" s="502"/>
    </row>
    <row r="7141" spans="4:8" s="5" customFormat="1" x14ac:dyDescent="0.2">
      <c r="D7141" s="803"/>
      <c r="E7141" s="804"/>
      <c r="F7141" s="502"/>
      <c r="G7141" s="502"/>
      <c r="H7141" s="502"/>
    </row>
    <row r="7142" spans="4:8" s="5" customFormat="1" x14ac:dyDescent="0.2">
      <c r="D7142" s="803"/>
      <c r="E7142" s="804"/>
      <c r="F7142" s="502"/>
      <c r="G7142" s="502"/>
      <c r="H7142" s="502"/>
    </row>
    <row r="7143" spans="4:8" s="5" customFormat="1" x14ac:dyDescent="0.2">
      <c r="D7143" s="803"/>
      <c r="E7143" s="804"/>
      <c r="F7143" s="502"/>
      <c r="G7143" s="502"/>
      <c r="H7143" s="502"/>
    </row>
    <row r="7144" spans="4:8" s="5" customFormat="1" x14ac:dyDescent="0.2">
      <c r="D7144" s="803"/>
      <c r="E7144" s="804"/>
      <c r="F7144" s="502"/>
      <c r="G7144" s="502"/>
      <c r="H7144" s="502"/>
    </row>
    <row r="7145" spans="4:8" s="5" customFormat="1" x14ac:dyDescent="0.2">
      <c r="D7145" s="803"/>
      <c r="E7145" s="804"/>
      <c r="F7145" s="502"/>
      <c r="G7145" s="502"/>
      <c r="H7145" s="502"/>
    </row>
    <row r="7146" spans="4:8" s="5" customFormat="1" x14ac:dyDescent="0.2">
      <c r="D7146" s="803"/>
      <c r="E7146" s="804"/>
      <c r="F7146" s="502"/>
      <c r="G7146" s="502"/>
      <c r="H7146" s="502"/>
    </row>
    <row r="7147" spans="4:8" s="5" customFormat="1" x14ac:dyDescent="0.2">
      <c r="D7147" s="803"/>
      <c r="E7147" s="804"/>
      <c r="F7147" s="502"/>
      <c r="G7147" s="502"/>
      <c r="H7147" s="502"/>
    </row>
    <row r="7148" spans="4:8" s="5" customFormat="1" x14ac:dyDescent="0.2">
      <c r="D7148" s="803"/>
      <c r="E7148" s="804"/>
      <c r="F7148" s="502"/>
      <c r="G7148" s="502"/>
      <c r="H7148" s="502"/>
    </row>
    <row r="7149" spans="4:8" s="5" customFormat="1" x14ac:dyDescent="0.2">
      <c r="D7149" s="803"/>
      <c r="E7149" s="804"/>
      <c r="F7149" s="502"/>
      <c r="G7149" s="502"/>
      <c r="H7149" s="502"/>
    </row>
    <row r="7150" spans="4:8" s="5" customFormat="1" x14ac:dyDescent="0.2">
      <c r="D7150" s="803"/>
      <c r="E7150" s="804"/>
      <c r="F7150" s="502"/>
      <c r="G7150" s="502"/>
      <c r="H7150" s="502"/>
    </row>
    <row r="7151" spans="4:8" s="5" customFormat="1" x14ac:dyDescent="0.2">
      <c r="D7151" s="803"/>
      <c r="E7151" s="804"/>
      <c r="F7151" s="502"/>
      <c r="G7151" s="502"/>
      <c r="H7151" s="502"/>
    </row>
    <row r="7152" spans="4:8" s="5" customFormat="1" x14ac:dyDescent="0.2">
      <c r="D7152" s="803"/>
      <c r="E7152" s="804"/>
      <c r="F7152" s="502"/>
      <c r="G7152" s="502"/>
      <c r="H7152" s="502"/>
    </row>
    <row r="7153" spans="4:8" s="5" customFormat="1" x14ac:dyDescent="0.2">
      <c r="D7153" s="803"/>
      <c r="E7153" s="804"/>
      <c r="F7153" s="502"/>
      <c r="G7153" s="502"/>
      <c r="H7153" s="502"/>
    </row>
    <row r="7154" spans="4:8" s="5" customFormat="1" x14ac:dyDescent="0.2">
      <c r="D7154" s="803"/>
      <c r="E7154" s="804"/>
      <c r="F7154" s="502"/>
      <c r="G7154" s="502"/>
      <c r="H7154" s="502"/>
    </row>
    <row r="7155" spans="4:8" s="5" customFormat="1" x14ac:dyDescent="0.2">
      <c r="D7155" s="803"/>
      <c r="E7155" s="804"/>
      <c r="F7155" s="502"/>
      <c r="G7155" s="502"/>
      <c r="H7155" s="502"/>
    </row>
    <row r="7156" spans="4:8" s="5" customFormat="1" x14ac:dyDescent="0.2">
      <c r="D7156" s="803"/>
      <c r="E7156" s="804"/>
      <c r="F7156" s="502"/>
      <c r="G7156" s="502"/>
      <c r="H7156" s="502"/>
    </row>
    <row r="7157" spans="4:8" s="5" customFormat="1" x14ac:dyDescent="0.2">
      <c r="D7157" s="803"/>
      <c r="E7157" s="804"/>
      <c r="F7157" s="502"/>
      <c r="G7157" s="502"/>
      <c r="H7157" s="502"/>
    </row>
    <row r="7158" spans="4:8" s="5" customFormat="1" x14ac:dyDescent="0.2">
      <c r="D7158" s="803"/>
      <c r="E7158" s="804"/>
      <c r="F7158" s="502"/>
      <c r="G7158" s="502"/>
      <c r="H7158" s="502"/>
    </row>
    <row r="7159" spans="4:8" s="5" customFormat="1" x14ac:dyDescent="0.2">
      <c r="D7159" s="803"/>
      <c r="E7159" s="804"/>
      <c r="F7159" s="502"/>
      <c r="G7159" s="502"/>
      <c r="H7159" s="502"/>
    </row>
    <row r="7160" spans="4:8" s="5" customFormat="1" x14ac:dyDescent="0.2">
      <c r="D7160" s="803"/>
      <c r="E7160" s="804"/>
      <c r="F7160" s="502"/>
      <c r="G7160" s="502"/>
      <c r="H7160" s="502"/>
    </row>
    <row r="7161" spans="4:8" s="5" customFormat="1" x14ac:dyDescent="0.2">
      <c r="D7161" s="803"/>
      <c r="E7161" s="804"/>
      <c r="F7161" s="502"/>
      <c r="G7161" s="502"/>
      <c r="H7161" s="502"/>
    </row>
    <row r="7162" spans="4:8" s="5" customFormat="1" x14ac:dyDescent="0.2">
      <c r="D7162" s="803"/>
      <c r="E7162" s="804"/>
      <c r="F7162" s="502"/>
      <c r="G7162" s="502"/>
      <c r="H7162" s="502"/>
    </row>
    <row r="7163" spans="4:8" s="5" customFormat="1" x14ac:dyDescent="0.2">
      <c r="D7163" s="803"/>
      <c r="E7163" s="804"/>
      <c r="F7163" s="502"/>
      <c r="G7163" s="502"/>
      <c r="H7163" s="502"/>
    </row>
    <row r="7164" spans="4:8" s="5" customFormat="1" x14ac:dyDescent="0.2">
      <c r="D7164" s="803"/>
      <c r="E7164" s="804"/>
      <c r="F7164" s="502"/>
      <c r="G7164" s="502"/>
      <c r="H7164" s="502"/>
    </row>
    <row r="7165" spans="4:8" s="5" customFormat="1" x14ac:dyDescent="0.2">
      <c r="D7165" s="803"/>
      <c r="E7165" s="804"/>
      <c r="F7165" s="502"/>
      <c r="G7165" s="502"/>
      <c r="H7165" s="502"/>
    </row>
    <row r="7166" spans="4:8" s="5" customFormat="1" x14ac:dyDescent="0.2">
      <c r="D7166" s="803"/>
      <c r="E7166" s="804"/>
      <c r="F7166" s="502"/>
      <c r="G7166" s="502"/>
      <c r="H7166" s="502"/>
    </row>
    <row r="7167" spans="4:8" s="5" customFormat="1" x14ac:dyDescent="0.2">
      <c r="D7167" s="803"/>
      <c r="E7167" s="804"/>
      <c r="F7167" s="502"/>
      <c r="G7167" s="502"/>
      <c r="H7167" s="502"/>
    </row>
    <row r="7168" spans="4:8" s="5" customFormat="1" x14ac:dyDescent="0.2">
      <c r="D7168" s="803"/>
      <c r="E7168" s="804"/>
      <c r="F7168" s="502"/>
      <c r="G7168" s="502"/>
      <c r="H7168" s="502"/>
    </row>
    <row r="7169" spans="4:8" s="5" customFormat="1" x14ac:dyDescent="0.2">
      <c r="D7169" s="803"/>
      <c r="E7169" s="804"/>
      <c r="F7169" s="502"/>
      <c r="G7169" s="502"/>
      <c r="H7169" s="502"/>
    </row>
    <row r="7170" spans="4:8" s="5" customFormat="1" x14ac:dyDescent="0.2">
      <c r="D7170" s="803"/>
      <c r="E7170" s="804"/>
      <c r="F7170" s="502"/>
      <c r="G7170" s="502"/>
      <c r="H7170" s="502"/>
    </row>
    <row r="7171" spans="4:8" s="5" customFormat="1" x14ac:dyDescent="0.2">
      <c r="D7171" s="803"/>
      <c r="E7171" s="804"/>
      <c r="F7171" s="502"/>
      <c r="G7171" s="502"/>
      <c r="H7171" s="502"/>
    </row>
    <row r="7172" spans="4:8" s="5" customFormat="1" x14ac:dyDescent="0.2">
      <c r="D7172" s="803"/>
      <c r="E7172" s="804"/>
      <c r="F7172" s="502"/>
      <c r="G7172" s="502"/>
      <c r="H7172" s="502"/>
    </row>
    <row r="7173" spans="4:8" s="5" customFormat="1" x14ac:dyDescent="0.2">
      <c r="D7173" s="803"/>
      <c r="E7173" s="804"/>
      <c r="F7173" s="502"/>
      <c r="G7173" s="502"/>
      <c r="H7173" s="502"/>
    </row>
    <row r="7174" spans="4:8" s="5" customFormat="1" x14ac:dyDescent="0.2">
      <c r="D7174" s="803"/>
      <c r="E7174" s="804"/>
      <c r="F7174" s="502"/>
      <c r="G7174" s="502"/>
      <c r="H7174" s="502"/>
    </row>
    <row r="7175" spans="4:8" s="5" customFormat="1" x14ac:dyDescent="0.2">
      <c r="D7175" s="803"/>
      <c r="E7175" s="804"/>
      <c r="F7175" s="502"/>
      <c r="G7175" s="502"/>
      <c r="H7175" s="502"/>
    </row>
    <row r="7176" spans="4:8" s="5" customFormat="1" x14ac:dyDescent="0.2">
      <c r="D7176" s="803"/>
      <c r="E7176" s="804"/>
      <c r="F7176" s="502"/>
      <c r="G7176" s="502"/>
      <c r="H7176" s="502"/>
    </row>
    <row r="7177" spans="4:8" s="5" customFormat="1" x14ac:dyDescent="0.2">
      <c r="D7177" s="803"/>
      <c r="E7177" s="804"/>
      <c r="F7177" s="502"/>
      <c r="G7177" s="502"/>
      <c r="H7177" s="502"/>
    </row>
    <row r="7178" spans="4:8" s="5" customFormat="1" x14ac:dyDescent="0.2">
      <c r="D7178" s="803"/>
      <c r="E7178" s="804"/>
      <c r="F7178" s="502"/>
      <c r="G7178" s="502"/>
      <c r="H7178" s="502"/>
    </row>
    <row r="7179" spans="4:8" s="5" customFormat="1" x14ac:dyDescent="0.2">
      <c r="D7179" s="803"/>
      <c r="E7179" s="804"/>
      <c r="F7179" s="502"/>
      <c r="G7179" s="502"/>
      <c r="H7179" s="502"/>
    </row>
    <row r="7180" spans="4:8" s="5" customFormat="1" x14ac:dyDescent="0.2">
      <c r="D7180" s="803"/>
      <c r="E7180" s="804"/>
      <c r="F7180" s="502"/>
      <c r="G7180" s="502"/>
      <c r="H7180" s="502"/>
    </row>
    <row r="7181" spans="4:8" s="5" customFormat="1" x14ac:dyDescent="0.2">
      <c r="D7181" s="803"/>
      <c r="E7181" s="804"/>
      <c r="F7181" s="502"/>
      <c r="G7181" s="502"/>
      <c r="H7181" s="502"/>
    </row>
    <row r="7182" spans="4:8" s="5" customFormat="1" x14ac:dyDescent="0.2">
      <c r="D7182" s="803"/>
      <c r="E7182" s="804"/>
      <c r="F7182" s="502"/>
      <c r="G7182" s="502"/>
      <c r="H7182" s="502"/>
    </row>
    <row r="7183" spans="4:8" s="5" customFormat="1" x14ac:dyDescent="0.2">
      <c r="D7183" s="803"/>
      <c r="E7183" s="804"/>
      <c r="F7183" s="502"/>
      <c r="G7183" s="502"/>
      <c r="H7183" s="502"/>
    </row>
    <row r="7184" spans="4:8" s="5" customFormat="1" x14ac:dyDescent="0.2">
      <c r="D7184" s="803"/>
      <c r="E7184" s="804"/>
      <c r="F7184" s="502"/>
      <c r="G7184" s="502"/>
      <c r="H7184" s="502"/>
    </row>
    <row r="7185" spans="4:8" s="5" customFormat="1" x14ac:dyDescent="0.2">
      <c r="D7185" s="803"/>
      <c r="E7185" s="804"/>
      <c r="F7185" s="502"/>
      <c r="G7185" s="502"/>
      <c r="H7185" s="502"/>
    </row>
    <row r="7186" spans="4:8" s="5" customFormat="1" x14ac:dyDescent="0.2">
      <c r="D7186" s="803"/>
      <c r="E7186" s="804"/>
      <c r="F7186" s="502"/>
      <c r="G7186" s="502"/>
      <c r="H7186" s="502"/>
    </row>
    <row r="7187" spans="4:8" s="5" customFormat="1" x14ac:dyDescent="0.2">
      <c r="D7187" s="803"/>
      <c r="E7187" s="804"/>
      <c r="F7187" s="502"/>
      <c r="G7187" s="502"/>
      <c r="H7187" s="502"/>
    </row>
    <row r="7188" spans="4:8" s="5" customFormat="1" x14ac:dyDescent="0.2">
      <c r="D7188" s="803"/>
      <c r="E7188" s="804"/>
      <c r="F7188" s="502"/>
      <c r="G7188" s="502"/>
      <c r="H7188" s="502"/>
    </row>
    <row r="7189" spans="4:8" s="5" customFormat="1" x14ac:dyDescent="0.2">
      <c r="D7189" s="803"/>
      <c r="E7189" s="804"/>
      <c r="F7189" s="502"/>
      <c r="G7189" s="502"/>
      <c r="H7189" s="502"/>
    </row>
    <row r="7190" spans="4:8" s="5" customFormat="1" x14ac:dyDescent="0.2">
      <c r="D7190" s="803"/>
      <c r="E7190" s="804"/>
      <c r="F7190" s="502"/>
      <c r="G7190" s="502"/>
      <c r="H7190" s="502"/>
    </row>
    <row r="7191" spans="4:8" s="5" customFormat="1" x14ac:dyDescent="0.2">
      <c r="D7191" s="803"/>
      <c r="E7191" s="804"/>
      <c r="F7191" s="502"/>
      <c r="G7191" s="502"/>
      <c r="H7191" s="502"/>
    </row>
    <row r="7192" spans="4:8" s="5" customFormat="1" x14ac:dyDescent="0.2">
      <c r="D7192" s="803"/>
      <c r="E7192" s="804"/>
      <c r="F7192" s="502"/>
      <c r="G7192" s="502"/>
      <c r="H7192" s="502"/>
    </row>
    <row r="7193" spans="4:8" s="5" customFormat="1" x14ac:dyDescent="0.2">
      <c r="D7193" s="803"/>
      <c r="E7193" s="804"/>
      <c r="F7193" s="502"/>
      <c r="G7193" s="502"/>
      <c r="H7193" s="502"/>
    </row>
    <row r="7194" spans="4:8" s="5" customFormat="1" x14ac:dyDescent="0.2">
      <c r="D7194" s="803"/>
      <c r="E7194" s="804"/>
      <c r="F7194" s="502"/>
      <c r="G7194" s="502"/>
      <c r="H7194" s="502"/>
    </row>
    <row r="7195" spans="4:8" s="5" customFormat="1" x14ac:dyDescent="0.2">
      <c r="D7195" s="803"/>
      <c r="E7195" s="804"/>
      <c r="F7195" s="502"/>
      <c r="G7195" s="502"/>
      <c r="H7195" s="502"/>
    </row>
    <row r="7196" spans="4:8" s="5" customFormat="1" x14ac:dyDescent="0.2">
      <c r="D7196" s="803"/>
      <c r="E7196" s="804"/>
      <c r="F7196" s="502"/>
      <c r="G7196" s="502"/>
      <c r="H7196" s="502"/>
    </row>
    <row r="7197" spans="4:8" s="5" customFormat="1" x14ac:dyDescent="0.2">
      <c r="D7197" s="803"/>
      <c r="E7197" s="804"/>
      <c r="F7197" s="502"/>
      <c r="G7197" s="502"/>
      <c r="H7197" s="502"/>
    </row>
    <row r="7198" spans="4:8" s="5" customFormat="1" x14ac:dyDescent="0.2">
      <c r="D7198" s="803"/>
      <c r="E7198" s="804"/>
      <c r="F7198" s="502"/>
      <c r="G7198" s="502"/>
      <c r="H7198" s="502"/>
    </row>
    <row r="7199" spans="4:8" s="5" customFormat="1" x14ac:dyDescent="0.2">
      <c r="D7199" s="803"/>
      <c r="E7199" s="804"/>
      <c r="F7199" s="502"/>
      <c r="G7199" s="502"/>
      <c r="H7199" s="502"/>
    </row>
    <row r="7200" spans="4:8" s="5" customFormat="1" x14ac:dyDescent="0.2">
      <c r="D7200" s="803"/>
      <c r="E7200" s="804"/>
      <c r="F7200" s="502"/>
      <c r="G7200" s="502"/>
      <c r="H7200" s="502"/>
    </row>
    <row r="7201" spans="4:8" s="5" customFormat="1" x14ac:dyDescent="0.2">
      <c r="D7201" s="803"/>
      <c r="E7201" s="804"/>
      <c r="F7201" s="502"/>
      <c r="G7201" s="502"/>
      <c r="H7201" s="502"/>
    </row>
    <row r="7202" spans="4:8" s="5" customFormat="1" x14ac:dyDescent="0.2">
      <c r="D7202" s="803"/>
      <c r="E7202" s="804"/>
      <c r="F7202" s="502"/>
      <c r="G7202" s="502"/>
      <c r="H7202" s="502"/>
    </row>
    <row r="7203" spans="4:8" s="5" customFormat="1" x14ac:dyDescent="0.2">
      <c r="D7203" s="803"/>
      <c r="E7203" s="804"/>
      <c r="F7203" s="502"/>
      <c r="G7203" s="502"/>
      <c r="H7203" s="502"/>
    </row>
    <row r="7204" spans="4:8" s="5" customFormat="1" x14ac:dyDescent="0.2">
      <c r="D7204" s="803"/>
      <c r="E7204" s="804"/>
      <c r="F7204" s="502"/>
      <c r="G7204" s="502"/>
      <c r="H7204" s="502"/>
    </row>
    <row r="7205" spans="4:8" s="5" customFormat="1" x14ac:dyDescent="0.2">
      <c r="D7205" s="803"/>
      <c r="E7205" s="804"/>
      <c r="F7205" s="502"/>
      <c r="G7205" s="502"/>
      <c r="H7205" s="502"/>
    </row>
    <row r="7206" spans="4:8" s="5" customFormat="1" x14ac:dyDescent="0.2">
      <c r="D7206" s="803"/>
      <c r="E7206" s="804"/>
      <c r="F7206" s="502"/>
      <c r="G7206" s="502"/>
      <c r="H7206" s="502"/>
    </row>
    <row r="7207" spans="4:8" s="5" customFormat="1" x14ac:dyDescent="0.2">
      <c r="D7207" s="803"/>
      <c r="E7207" s="804"/>
      <c r="F7207" s="502"/>
      <c r="G7207" s="502"/>
      <c r="H7207" s="502"/>
    </row>
    <row r="7208" spans="4:8" s="5" customFormat="1" x14ac:dyDescent="0.2">
      <c r="D7208" s="803"/>
      <c r="E7208" s="804"/>
      <c r="F7208" s="502"/>
      <c r="G7208" s="502"/>
      <c r="H7208" s="502"/>
    </row>
    <row r="7209" spans="4:8" s="5" customFormat="1" x14ac:dyDescent="0.2">
      <c r="D7209" s="803"/>
      <c r="E7209" s="804"/>
      <c r="F7209" s="502"/>
      <c r="G7209" s="502"/>
      <c r="H7209" s="502"/>
    </row>
    <row r="7210" spans="4:8" s="5" customFormat="1" x14ac:dyDescent="0.2">
      <c r="D7210" s="803"/>
      <c r="E7210" s="804"/>
      <c r="F7210" s="502"/>
      <c r="G7210" s="502"/>
      <c r="H7210" s="502"/>
    </row>
    <row r="7211" spans="4:8" s="5" customFormat="1" x14ac:dyDescent="0.2">
      <c r="D7211" s="803"/>
      <c r="E7211" s="804"/>
      <c r="F7211" s="502"/>
      <c r="G7211" s="502"/>
      <c r="H7211" s="502"/>
    </row>
    <row r="7212" spans="4:8" s="5" customFormat="1" x14ac:dyDescent="0.2">
      <c r="D7212" s="803"/>
      <c r="E7212" s="804"/>
      <c r="F7212" s="502"/>
      <c r="G7212" s="502"/>
      <c r="H7212" s="502"/>
    </row>
    <row r="7213" spans="4:8" s="5" customFormat="1" x14ac:dyDescent="0.2">
      <c r="D7213" s="803"/>
      <c r="E7213" s="804"/>
      <c r="F7213" s="502"/>
      <c r="G7213" s="502"/>
      <c r="H7213" s="502"/>
    </row>
    <row r="7214" spans="4:8" s="5" customFormat="1" x14ac:dyDescent="0.2">
      <c r="D7214" s="803"/>
      <c r="E7214" s="804"/>
      <c r="F7214" s="502"/>
      <c r="G7214" s="502"/>
      <c r="H7214" s="502"/>
    </row>
    <row r="7215" spans="4:8" s="5" customFormat="1" x14ac:dyDescent="0.2">
      <c r="D7215" s="803"/>
      <c r="E7215" s="804"/>
      <c r="F7215" s="502"/>
      <c r="G7215" s="502"/>
      <c r="H7215" s="502"/>
    </row>
    <row r="7216" spans="4:8" s="5" customFormat="1" x14ac:dyDescent="0.2">
      <c r="D7216" s="803"/>
      <c r="E7216" s="804"/>
      <c r="F7216" s="502"/>
      <c r="G7216" s="502"/>
      <c r="H7216" s="502"/>
    </row>
    <row r="7217" spans="4:8" s="5" customFormat="1" x14ac:dyDescent="0.2">
      <c r="D7217" s="803"/>
      <c r="E7217" s="804"/>
      <c r="F7217" s="502"/>
      <c r="G7217" s="502"/>
      <c r="H7217" s="502"/>
    </row>
    <row r="7218" spans="4:8" s="5" customFormat="1" x14ac:dyDescent="0.2">
      <c r="D7218" s="803"/>
      <c r="E7218" s="804"/>
      <c r="F7218" s="502"/>
      <c r="G7218" s="502"/>
      <c r="H7218" s="502"/>
    </row>
    <row r="7219" spans="4:8" s="5" customFormat="1" x14ac:dyDescent="0.2">
      <c r="D7219" s="803"/>
      <c r="E7219" s="804"/>
      <c r="F7219" s="502"/>
      <c r="G7219" s="502"/>
      <c r="H7219" s="502"/>
    </row>
    <row r="7220" spans="4:8" s="5" customFormat="1" x14ac:dyDescent="0.2">
      <c r="D7220" s="803"/>
      <c r="E7220" s="804"/>
      <c r="F7220" s="502"/>
      <c r="G7220" s="502"/>
      <c r="H7220" s="502"/>
    </row>
    <row r="7221" spans="4:8" s="5" customFormat="1" x14ac:dyDescent="0.2">
      <c r="D7221" s="803"/>
      <c r="E7221" s="804"/>
      <c r="F7221" s="502"/>
      <c r="G7221" s="502"/>
      <c r="H7221" s="502"/>
    </row>
    <row r="7222" spans="4:8" s="5" customFormat="1" x14ac:dyDescent="0.2">
      <c r="D7222" s="803"/>
      <c r="E7222" s="804"/>
      <c r="F7222" s="502"/>
      <c r="G7222" s="502"/>
      <c r="H7222" s="502"/>
    </row>
    <row r="7223" spans="4:8" s="5" customFormat="1" x14ac:dyDescent="0.2">
      <c r="D7223" s="803"/>
      <c r="E7223" s="804"/>
      <c r="F7223" s="502"/>
      <c r="G7223" s="502"/>
      <c r="H7223" s="502"/>
    </row>
    <row r="7224" spans="4:8" s="5" customFormat="1" x14ac:dyDescent="0.2">
      <c r="D7224" s="803"/>
      <c r="E7224" s="804"/>
      <c r="F7224" s="502"/>
      <c r="G7224" s="502"/>
      <c r="H7224" s="502"/>
    </row>
    <row r="7225" spans="4:8" s="5" customFormat="1" x14ac:dyDescent="0.2">
      <c r="D7225" s="803"/>
      <c r="E7225" s="804"/>
      <c r="F7225" s="502"/>
      <c r="G7225" s="502"/>
      <c r="H7225" s="502"/>
    </row>
    <row r="7226" spans="4:8" s="5" customFormat="1" x14ac:dyDescent="0.2">
      <c r="D7226" s="803"/>
      <c r="E7226" s="804"/>
      <c r="F7226" s="502"/>
      <c r="G7226" s="502"/>
      <c r="H7226" s="502"/>
    </row>
    <row r="7227" spans="4:8" s="5" customFormat="1" x14ac:dyDescent="0.2">
      <c r="D7227" s="803"/>
      <c r="E7227" s="804"/>
      <c r="F7227" s="502"/>
      <c r="G7227" s="502"/>
      <c r="H7227" s="502"/>
    </row>
    <row r="7228" spans="4:8" s="5" customFormat="1" x14ac:dyDescent="0.2">
      <c r="D7228" s="803"/>
      <c r="E7228" s="804"/>
      <c r="F7228" s="502"/>
      <c r="G7228" s="502"/>
      <c r="H7228" s="502"/>
    </row>
    <row r="7229" spans="4:8" s="5" customFormat="1" x14ac:dyDescent="0.2">
      <c r="D7229" s="803"/>
      <c r="E7229" s="804"/>
      <c r="F7229" s="502"/>
      <c r="G7229" s="502"/>
      <c r="H7229" s="502"/>
    </row>
    <row r="7230" spans="4:8" s="5" customFormat="1" x14ac:dyDescent="0.2">
      <c r="D7230" s="803"/>
      <c r="E7230" s="804"/>
      <c r="F7230" s="502"/>
      <c r="G7230" s="502"/>
      <c r="H7230" s="502"/>
    </row>
    <row r="7231" spans="4:8" s="5" customFormat="1" x14ac:dyDescent="0.2">
      <c r="D7231" s="803"/>
      <c r="E7231" s="804"/>
      <c r="F7231" s="502"/>
      <c r="G7231" s="502"/>
      <c r="H7231" s="502"/>
    </row>
    <row r="7232" spans="4:8" s="5" customFormat="1" x14ac:dyDescent="0.2">
      <c r="D7232" s="803"/>
      <c r="E7232" s="804"/>
      <c r="F7232" s="502"/>
      <c r="G7232" s="502"/>
      <c r="H7232" s="502"/>
    </row>
    <row r="7233" spans="4:8" s="5" customFormat="1" x14ac:dyDescent="0.2">
      <c r="D7233" s="803"/>
      <c r="E7233" s="804"/>
      <c r="F7233" s="502"/>
      <c r="G7233" s="502"/>
      <c r="H7233" s="502"/>
    </row>
    <row r="7234" spans="4:8" s="5" customFormat="1" x14ac:dyDescent="0.2">
      <c r="D7234" s="803"/>
      <c r="E7234" s="804"/>
      <c r="F7234" s="502"/>
      <c r="G7234" s="502"/>
      <c r="H7234" s="502"/>
    </row>
    <row r="7235" spans="4:8" s="5" customFormat="1" x14ac:dyDescent="0.2">
      <c r="D7235" s="803"/>
      <c r="E7235" s="804"/>
      <c r="F7235" s="502"/>
      <c r="G7235" s="502"/>
      <c r="H7235" s="502"/>
    </row>
    <row r="7236" spans="4:8" s="5" customFormat="1" x14ac:dyDescent="0.2">
      <c r="D7236" s="803"/>
      <c r="E7236" s="804"/>
      <c r="F7236" s="502"/>
      <c r="G7236" s="502"/>
      <c r="H7236" s="502"/>
    </row>
    <row r="7237" spans="4:8" s="5" customFormat="1" x14ac:dyDescent="0.2">
      <c r="D7237" s="803"/>
      <c r="E7237" s="804"/>
      <c r="F7237" s="502"/>
      <c r="G7237" s="502"/>
      <c r="H7237" s="502"/>
    </row>
    <row r="7238" spans="4:8" s="5" customFormat="1" x14ac:dyDescent="0.2">
      <c r="D7238" s="803"/>
      <c r="E7238" s="804"/>
      <c r="F7238" s="502"/>
      <c r="G7238" s="502"/>
      <c r="H7238" s="502"/>
    </row>
    <row r="7239" spans="4:8" s="5" customFormat="1" x14ac:dyDescent="0.2">
      <c r="D7239" s="803"/>
      <c r="E7239" s="804"/>
      <c r="F7239" s="502"/>
      <c r="G7239" s="502"/>
      <c r="H7239" s="502"/>
    </row>
    <row r="7240" spans="4:8" s="5" customFormat="1" x14ac:dyDescent="0.2">
      <c r="D7240" s="803"/>
      <c r="E7240" s="804"/>
      <c r="F7240" s="502"/>
      <c r="G7240" s="502"/>
      <c r="H7240" s="502"/>
    </row>
    <row r="7241" spans="4:8" s="5" customFormat="1" x14ac:dyDescent="0.2">
      <c r="D7241" s="803"/>
      <c r="E7241" s="804"/>
      <c r="F7241" s="502"/>
      <c r="G7241" s="502"/>
      <c r="H7241" s="502"/>
    </row>
    <row r="7242" spans="4:8" s="5" customFormat="1" x14ac:dyDescent="0.2">
      <c r="D7242" s="803"/>
      <c r="E7242" s="804"/>
      <c r="F7242" s="502"/>
      <c r="G7242" s="502"/>
      <c r="H7242" s="502"/>
    </row>
    <row r="7243" spans="4:8" s="5" customFormat="1" x14ac:dyDescent="0.2">
      <c r="D7243" s="803"/>
      <c r="E7243" s="804"/>
      <c r="F7243" s="502"/>
      <c r="G7243" s="502"/>
      <c r="H7243" s="502"/>
    </row>
    <row r="7244" spans="4:8" s="5" customFormat="1" x14ac:dyDescent="0.2">
      <c r="D7244" s="803"/>
      <c r="E7244" s="804"/>
      <c r="F7244" s="502"/>
      <c r="G7244" s="502"/>
      <c r="H7244" s="502"/>
    </row>
    <row r="7245" spans="4:8" s="5" customFormat="1" x14ac:dyDescent="0.2">
      <c r="D7245" s="803"/>
      <c r="E7245" s="804"/>
      <c r="F7245" s="502"/>
      <c r="G7245" s="502"/>
      <c r="H7245" s="502"/>
    </row>
    <row r="7246" spans="4:8" s="5" customFormat="1" x14ac:dyDescent="0.2">
      <c r="D7246" s="803"/>
      <c r="E7246" s="804"/>
      <c r="F7246" s="502"/>
      <c r="G7246" s="502"/>
      <c r="H7246" s="502"/>
    </row>
    <row r="7247" spans="4:8" s="5" customFormat="1" x14ac:dyDescent="0.2">
      <c r="D7247" s="803"/>
      <c r="E7247" s="804"/>
      <c r="F7247" s="502"/>
      <c r="G7247" s="502"/>
      <c r="H7247" s="502"/>
    </row>
    <row r="7248" spans="4:8" s="5" customFormat="1" x14ac:dyDescent="0.2">
      <c r="D7248" s="803"/>
      <c r="E7248" s="804"/>
      <c r="F7248" s="502"/>
      <c r="G7248" s="502"/>
      <c r="H7248" s="502"/>
    </row>
    <row r="7249" spans="4:8" s="5" customFormat="1" x14ac:dyDescent="0.2">
      <c r="D7249" s="803"/>
      <c r="E7249" s="804"/>
      <c r="F7249" s="502"/>
      <c r="G7249" s="502"/>
      <c r="H7249" s="502"/>
    </row>
    <row r="7250" spans="4:8" s="5" customFormat="1" x14ac:dyDescent="0.2">
      <c r="D7250" s="803"/>
      <c r="E7250" s="804"/>
      <c r="F7250" s="502"/>
      <c r="G7250" s="502"/>
      <c r="H7250" s="502"/>
    </row>
    <row r="7251" spans="4:8" s="5" customFormat="1" x14ac:dyDescent="0.2">
      <c r="D7251" s="803"/>
      <c r="E7251" s="804"/>
      <c r="F7251" s="502"/>
      <c r="G7251" s="502"/>
      <c r="H7251" s="502"/>
    </row>
    <row r="7252" spans="4:8" s="5" customFormat="1" x14ac:dyDescent="0.2">
      <c r="D7252" s="803"/>
      <c r="E7252" s="804"/>
      <c r="F7252" s="502"/>
      <c r="G7252" s="502"/>
      <c r="H7252" s="502"/>
    </row>
    <row r="7253" spans="4:8" s="5" customFormat="1" x14ac:dyDescent="0.2">
      <c r="D7253" s="803"/>
      <c r="E7253" s="804"/>
      <c r="F7253" s="502"/>
      <c r="G7253" s="502"/>
      <c r="H7253" s="502"/>
    </row>
    <row r="7254" spans="4:8" s="5" customFormat="1" x14ac:dyDescent="0.2">
      <c r="D7254" s="803"/>
      <c r="E7254" s="804"/>
      <c r="F7254" s="502"/>
      <c r="G7254" s="502"/>
      <c r="H7254" s="502"/>
    </row>
    <row r="7255" spans="4:8" s="5" customFormat="1" x14ac:dyDescent="0.2">
      <c r="D7255" s="803"/>
      <c r="E7255" s="804"/>
      <c r="F7255" s="502"/>
      <c r="G7255" s="502"/>
      <c r="H7255" s="502"/>
    </row>
    <row r="7256" spans="4:8" s="5" customFormat="1" x14ac:dyDescent="0.2">
      <c r="D7256" s="803"/>
      <c r="E7256" s="804"/>
      <c r="F7256" s="502"/>
      <c r="G7256" s="502"/>
      <c r="H7256" s="502"/>
    </row>
    <row r="7257" spans="4:8" s="5" customFormat="1" x14ac:dyDescent="0.2">
      <c r="D7257" s="803"/>
      <c r="E7257" s="804"/>
      <c r="F7257" s="502"/>
      <c r="G7257" s="502"/>
      <c r="H7257" s="502"/>
    </row>
    <row r="7258" spans="4:8" s="5" customFormat="1" x14ac:dyDescent="0.2">
      <c r="D7258" s="803"/>
      <c r="E7258" s="804"/>
      <c r="F7258" s="502"/>
      <c r="G7258" s="502"/>
      <c r="H7258" s="502"/>
    </row>
    <row r="7259" spans="4:8" s="5" customFormat="1" x14ac:dyDescent="0.2">
      <c r="D7259" s="803"/>
      <c r="E7259" s="804"/>
      <c r="F7259" s="502"/>
      <c r="G7259" s="502"/>
      <c r="H7259" s="502"/>
    </row>
    <row r="7260" spans="4:8" s="5" customFormat="1" x14ac:dyDescent="0.2">
      <c r="D7260" s="803"/>
      <c r="E7260" s="804"/>
      <c r="F7260" s="502"/>
      <c r="G7260" s="502"/>
      <c r="H7260" s="502"/>
    </row>
    <row r="7261" spans="4:8" s="5" customFormat="1" x14ac:dyDescent="0.2">
      <c r="D7261" s="803"/>
      <c r="E7261" s="804"/>
      <c r="F7261" s="502"/>
      <c r="G7261" s="502"/>
      <c r="H7261" s="502"/>
    </row>
    <row r="7262" spans="4:8" s="5" customFormat="1" x14ac:dyDescent="0.2">
      <c r="D7262" s="803"/>
      <c r="E7262" s="804"/>
      <c r="F7262" s="502"/>
      <c r="G7262" s="502"/>
      <c r="H7262" s="502"/>
    </row>
    <row r="7263" spans="4:8" s="5" customFormat="1" x14ac:dyDescent="0.2">
      <c r="D7263" s="803"/>
      <c r="E7263" s="804"/>
      <c r="F7263" s="502"/>
      <c r="G7263" s="502"/>
      <c r="H7263" s="502"/>
    </row>
    <row r="7264" spans="4:8" s="5" customFormat="1" x14ac:dyDescent="0.2">
      <c r="D7264" s="803"/>
      <c r="E7264" s="804"/>
      <c r="F7264" s="502"/>
      <c r="G7264" s="502"/>
      <c r="H7264" s="502"/>
    </row>
    <row r="7265" spans="4:8" s="5" customFormat="1" x14ac:dyDescent="0.2">
      <c r="D7265" s="803"/>
      <c r="E7265" s="804"/>
      <c r="F7265" s="502"/>
      <c r="G7265" s="502"/>
      <c r="H7265" s="502"/>
    </row>
    <row r="7266" spans="4:8" s="5" customFormat="1" x14ac:dyDescent="0.2">
      <c r="D7266" s="803"/>
      <c r="E7266" s="804"/>
      <c r="F7266" s="502"/>
      <c r="G7266" s="502"/>
      <c r="H7266" s="502"/>
    </row>
    <row r="7267" spans="4:8" s="5" customFormat="1" x14ac:dyDescent="0.2">
      <c r="D7267" s="803"/>
      <c r="E7267" s="804"/>
      <c r="F7267" s="502"/>
      <c r="G7267" s="502"/>
      <c r="H7267" s="502"/>
    </row>
    <row r="7268" spans="4:8" s="5" customFormat="1" x14ac:dyDescent="0.2">
      <c r="D7268" s="803"/>
      <c r="E7268" s="804"/>
      <c r="F7268" s="502"/>
      <c r="G7268" s="502"/>
      <c r="H7268" s="502"/>
    </row>
    <row r="7269" spans="4:8" s="5" customFormat="1" x14ac:dyDescent="0.2">
      <c r="D7269" s="803"/>
      <c r="E7269" s="804"/>
      <c r="F7269" s="502"/>
      <c r="G7269" s="502"/>
      <c r="H7269" s="502"/>
    </row>
    <row r="7270" spans="4:8" s="5" customFormat="1" x14ac:dyDescent="0.2">
      <c r="D7270" s="803"/>
      <c r="E7270" s="804"/>
      <c r="F7270" s="502"/>
      <c r="G7270" s="502"/>
      <c r="H7270" s="502"/>
    </row>
    <row r="7271" spans="4:8" s="5" customFormat="1" x14ac:dyDescent="0.2">
      <c r="D7271" s="803"/>
      <c r="E7271" s="804"/>
      <c r="F7271" s="502"/>
      <c r="G7271" s="502"/>
      <c r="H7271" s="502"/>
    </row>
    <row r="7272" spans="4:8" s="5" customFormat="1" x14ac:dyDescent="0.2">
      <c r="D7272" s="803"/>
      <c r="E7272" s="804"/>
      <c r="F7272" s="502"/>
      <c r="G7272" s="502"/>
      <c r="H7272" s="502"/>
    </row>
    <row r="7273" spans="4:8" s="5" customFormat="1" x14ac:dyDescent="0.2">
      <c r="D7273" s="803"/>
      <c r="E7273" s="804"/>
      <c r="F7273" s="502"/>
      <c r="G7273" s="502"/>
      <c r="H7273" s="502"/>
    </row>
    <row r="7274" spans="4:8" s="5" customFormat="1" x14ac:dyDescent="0.2">
      <c r="D7274" s="803"/>
      <c r="E7274" s="804"/>
      <c r="F7274" s="502"/>
      <c r="G7274" s="502"/>
      <c r="H7274" s="502"/>
    </row>
    <row r="7275" spans="4:8" s="5" customFormat="1" x14ac:dyDescent="0.2">
      <c r="D7275" s="803"/>
      <c r="E7275" s="804"/>
      <c r="F7275" s="502"/>
      <c r="G7275" s="502"/>
      <c r="H7275" s="502"/>
    </row>
    <row r="7276" spans="4:8" s="5" customFormat="1" x14ac:dyDescent="0.2">
      <c r="D7276" s="803"/>
      <c r="E7276" s="804"/>
      <c r="F7276" s="502"/>
      <c r="G7276" s="502"/>
      <c r="H7276" s="502"/>
    </row>
    <row r="7277" spans="4:8" s="5" customFormat="1" x14ac:dyDescent="0.2">
      <c r="D7277" s="803"/>
      <c r="E7277" s="804"/>
      <c r="F7277" s="502"/>
      <c r="G7277" s="502"/>
      <c r="H7277" s="502"/>
    </row>
    <row r="7278" spans="4:8" s="5" customFormat="1" x14ac:dyDescent="0.2">
      <c r="D7278" s="803"/>
      <c r="E7278" s="804"/>
      <c r="F7278" s="502"/>
      <c r="G7278" s="502"/>
      <c r="H7278" s="502"/>
    </row>
    <row r="7279" spans="4:8" s="5" customFormat="1" x14ac:dyDescent="0.2">
      <c r="D7279" s="803"/>
      <c r="E7279" s="804"/>
      <c r="F7279" s="502"/>
      <c r="G7279" s="502"/>
      <c r="H7279" s="502"/>
    </row>
    <row r="7280" spans="4:8" s="5" customFormat="1" x14ac:dyDescent="0.2">
      <c r="D7280" s="803"/>
      <c r="E7280" s="804"/>
      <c r="F7280" s="502"/>
      <c r="G7280" s="502"/>
      <c r="H7280" s="502"/>
    </row>
    <row r="7281" spans="4:8" s="5" customFormat="1" x14ac:dyDescent="0.2">
      <c r="D7281" s="803"/>
      <c r="E7281" s="804"/>
      <c r="F7281" s="502"/>
      <c r="G7281" s="502"/>
      <c r="H7281" s="502"/>
    </row>
    <row r="7282" spans="4:8" s="5" customFormat="1" x14ac:dyDescent="0.2">
      <c r="D7282" s="803"/>
      <c r="E7282" s="804"/>
      <c r="F7282" s="502"/>
      <c r="G7282" s="502"/>
      <c r="H7282" s="502"/>
    </row>
    <row r="7283" spans="4:8" s="5" customFormat="1" x14ac:dyDescent="0.2">
      <c r="D7283" s="803"/>
      <c r="E7283" s="804"/>
      <c r="F7283" s="502"/>
      <c r="G7283" s="502"/>
      <c r="H7283" s="502"/>
    </row>
    <row r="7284" spans="4:8" s="5" customFormat="1" x14ac:dyDescent="0.2">
      <c r="D7284" s="803"/>
      <c r="E7284" s="804"/>
      <c r="F7284" s="502"/>
      <c r="G7284" s="502"/>
      <c r="H7284" s="502"/>
    </row>
    <row r="7285" spans="4:8" s="5" customFormat="1" x14ac:dyDescent="0.2">
      <c r="D7285" s="803"/>
      <c r="E7285" s="804"/>
      <c r="F7285" s="502"/>
      <c r="G7285" s="502"/>
      <c r="H7285" s="502"/>
    </row>
    <row r="7286" spans="4:8" s="5" customFormat="1" x14ac:dyDescent="0.2">
      <c r="D7286" s="803"/>
      <c r="E7286" s="804"/>
      <c r="F7286" s="502"/>
      <c r="G7286" s="502"/>
      <c r="H7286" s="502"/>
    </row>
    <row r="7287" spans="4:8" s="5" customFormat="1" x14ac:dyDescent="0.2">
      <c r="D7287" s="803"/>
      <c r="E7287" s="804"/>
      <c r="F7287" s="502"/>
      <c r="G7287" s="502"/>
      <c r="H7287" s="502"/>
    </row>
    <row r="7288" spans="4:8" s="5" customFormat="1" x14ac:dyDescent="0.2">
      <c r="D7288" s="803"/>
      <c r="E7288" s="804"/>
      <c r="F7288" s="502"/>
      <c r="G7288" s="502"/>
      <c r="H7288" s="502"/>
    </row>
    <row r="7289" spans="4:8" s="5" customFormat="1" x14ac:dyDescent="0.2">
      <c r="D7289" s="803"/>
      <c r="E7289" s="804"/>
      <c r="F7289" s="502"/>
      <c r="G7289" s="502"/>
      <c r="H7289" s="502"/>
    </row>
    <row r="7290" spans="4:8" s="5" customFormat="1" x14ac:dyDescent="0.2">
      <c r="D7290" s="803"/>
      <c r="E7290" s="804"/>
      <c r="F7290" s="502"/>
      <c r="G7290" s="502"/>
      <c r="H7290" s="502"/>
    </row>
    <row r="7291" spans="4:8" s="5" customFormat="1" x14ac:dyDescent="0.2">
      <c r="D7291" s="803"/>
      <c r="E7291" s="804"/>
      <c r="F7291" s="502"/>
      <c r="G7291" s="502"/>
      <c r="H7291" s="502"/>
    </row>
    <row r="7292" spans="4:8" s="5" customFormat="1" x14ac:dyDescent="0.2">
      <c r="D7292" s="803"/>
      <c r="E7292" s="804"/>
      <c r="F7292" s="502"/>
      <c r="G7292" s="502"/>
      <c r="H7292" s="502"/>
    </row>
    <row r="7293" spans="4:8" s="5" customFormat="1" x14ac:dyDescent="0.2">
      <c r="D7293" s="803"/>
      <c r="E7293" s="804"/>
      <c r="F7293" s="502"/>
      <c r="G7293" s="502"/>
      <c r="H7293" s="502"/>
    </row>
    <row r="7294" spans="4:8" s="5" customFormat="1" x14ac:dyDescent="0.2">
      <c r="D7294" s="803"/>
      <c r="E7294" s="804"/>
      <c r="F7294" s="502"/>
      <c r="G7294" s="502"/>
      <c r="H7294" s="502"/>
    </row>
    <row r="7295" spans="4:8" s="5" customFormat="1" x14ac:dyDescent="0.2">
      <c r="D7295" s="803"/>
      <c r="E7295" s="804"/>
      <c r="F7295" s="502"/>
      <c r="G7295" s="502"/>
      <c r="H7295" s="502"/>
    </row>
    <row r="7296" spans="4:8" s="5" customFormat="1" x14ac:dyDescent="0.2">
      <c r="D7296" s="803"/>
      <c r="E7296" s="804"/>
      <c r="F7296" s="502"/>
      <c r="G7296" s="502"/>
      <c r="H7296" s="502"/>
    </row>
    <row r="7297" spans="4:8" s="5" customFormat="1" x14ac:dyDescent="0.2">
      <c r="D7297" s="803"/>
      <c r="E7297" s="804"/>
      <c r="F7297" s="502"/>
      <c r="G7297" s="502"/>
      <c r="H7297" s="502"/>
    </row>
    <row r="7298" spans="4:8" s="5" customFormat="1" x14ac:dyDescent="0.2">
      <c r="D7298" s="803"/>
      <c r="E7298" s="804"/>
      <c r="F7298" s="502"/>
      <c r="G7298" s="502"/>
      <c r="H7298" s="502"/>
    </row>
    <row r="7299" spans="4:8" s="5" customFormat="1" x14ac:dyDescent="0.2">
      <c r="D7299" s="803"/>
      <c r="E7299" s="804"/>
      <c r="F7299" s="502"/>
      <c r="G7299" s="502"/>
      <c r="H7299" s="502"/>
    </row>
    <row r="7300" spans="4:8" s="5" customFormat="1" x14ac:dyDescent="0.2">
      <c r="D7300" s="803"/>
      <c r="E7300" s="804"/>
      <c r="F7300" s="502"/>
      <c r="G7300" s="502"/>
      <c r="H7300" s="502"/>
    </row>
    <row r="7301" spans="4:8" s="5" customFormat="1" x14ac:dyDescent="0.2">
      <c r="D7301" s="803"/>
      <c r="E7301" s="804"/>
      <c r="F7301" s="502"/>
      <c r="G7301" s="502"/>
      <c r="H7301" s="502"/>
    </row>
    <row r="7302" spans="4:8" s="5" customFormat="1" x14ac:dyDescent="0.2">
      <c r="D7302" s="803"/>
      <c r="E7302" s="804"/>
      <c r="F7302" s="502"/>
      <c r="G7302" s="502"/>
      <c r="H7302" s="502"/>
    </row>
    <row r="7303" spans="4:8" s="5" customFormat="1" x14ac:dyDescent="0.2">
      <c r="D7303" s="803"/>
      <c r="E7303" s="804"/>
      <c r="F7303" s="502"/>
      <c r="G7303" s="502"/>
      <c r="H7303" s="502"/>
    </row>
    <row r="7304" spans="4:8" s="5" customFormat="1" x14ac:dyDescent="0.2">
      <c r="D7304" s="803"/>
      <c r="E7304" s="804"/>
      <c r="F7304" s="502"/>
      <c r="G7304" s="502"/>
      <c r="H7304" s="502"/>
    </row>
    <row r="7305" spans="4:8" s="5" customFormat="1" x14ac:dyDescent="0.2">
      <c r="D7305" s="803"/>
      <c r="E7305" s="804"/>
      <c r="F7305" s="502"/>
      <c r="G7305" s="502"/>
      <c r="H7305" s="502"/>
    </row>
    <row r="7306" spans="4:8" s="5" customFormat="1" x14ac:dyDescent="0.2">
      <c r="D7306" s="803"/>
      <c r="E7306" s="804"/>
      <c r="F7306" s="502"/>
      <c r="G7306" s="502"/>
      <c r="H7306" s="502"/>
    </row>
    <row r="7307" spans="4:8" s="5" customFormat="1" x14ac:dyDescent="0.2">
      <c r="D7307" s="803"/>
      <c r="E7307" s="804"/>
      <c r="F7307" s="502"/>
      <c r="G7307" s="502"/>
      <c r="H7307" s="502"/>
    </row>
    <row r="7308" spans="4:8" s="5" customFormat="1" x14ac:dyDescent="0.2">
      <c r="D7308" s="803"/>
      <c r="E7308" s="804"/>
      <c r="F7308" s="502"/>
      <c r="G7308" s="502"/>
      <c r="H7308" s="502"/>
    </row>
    <row r="7309" spans="4:8" s="5" customFormat="1" x14ac:dyDescent="0.2">
      <c r="D7309" s="803"/>
      <c r="E7309" s="804"/>
      <c r="F7309" s="502"/>
      <c r="G7309" s="502"/>
      <c r="H7309" s="502"/>
    </row>
    <row r="7310" spans="4:8" s="5" customFormat="1" x14ac:dyDescent="0.2">
      <c r="D7310" s="803"/>
      <c r="E7310" s="804"/>
      <c r="F7310" s="502"/>
      <c r="G7310" s="502"/>
      <c r="H7310" s="502"/>
    </row>
    <row r="7311" spans="4:8" s="5" customFormat="1" x14ac:dyDescent="0.2">
      <c r="D7311" s="803"/>
      <c r="E7311" s="804"/>
      <c r="F7311" s="502"/>
      <c r="G7311" s="502"/>
      <c r="H7311" s="502"/>
    </row>
    <row r="7312" spans="4:8" s="5" customFormat="1" x14ac:dyDescent="0.2">
      <c r="D7312" s="803"/>
      <c r="E7312" s="804"/>
      <c r="F7312" s="502"/>
      <c r="G7312" s="502"/>
      <c r="H7312" s="502"/>
    </row>
    <row r="7313" spans="4:8" s="5" customFormat="1" x14ac:dyDescent="0.2">
      <c r="D7313" s="803"/>
      <c r="E7313" s="804"/>
      <c r="F7313" s="502"/>
      <c r="G7313" s="502"/>
      <c r="H7313" s="502"/>
    </row>
    <row r="7314" spans="4:8" s="5" customFormat="1" x14ac:dyDescent="0.2">
      <c r="D7314" s="803"/>
      <c r="E7314" s="804"/>
      <c r="F7314" s="502"/>
      <c r="G7314" s="502"/>
      <c r="H7314" s="502"/>
    </row>
    <row r="7315" spans="4:8" s="5" customFormat="1" x14ac:dyDescent="0.2">
      <c r="D7315" s="803"/>
      <c r="E7315" s="804"/>
      <c r="F7315" s="502"/>
      <c r="G7315" s="502"/>
      <c r="H7315" s="502"/>
    </row>
    <row r="7316" spans="4:8" s="5" customFormat="1" x14ac:dyDescent="0.2">
      <c r="D7316" s="803"/>
      <c r="E7316" s="804"/>
      <c r="F7316" s="502"/>
      <c r="G7316" s="502"/>
      <c r="H7316" s="502"/>
    </row>
    <row r="7317" spans="4:8" s="5" customFormat="1" x14ac:dyDescent="0.2">
      <c r="D7317" s="803"/>
      <c r="E7317" s="804"/>
      <c r="F7317" s="502"/>
      <c r="G7317" s="502"/>
      <c r="H7317" s="502"/>
    </row>
    <row r="7318" spans="4:8" s="5" customFormat="1" x14ac:dyDescent="0.2">
      <c r="D7318" s="803"/>
      <c r="E7318" s="804"/>
      <c r="F7318" s="502"/>
      <c r="G7318" s="502"/>
      <c r="H7318" s="502"/>
    </row>
    <row r="7319" spans="4:8" s="5" customFormat="1" x14ac:dyDescent="0.2">
      <c r="D7319" s="803"/>
      <c r="E7319" s="804"/>
      <c r="F7319" s="502"/>
      <c r="G7319" s="502"/>
      <c r="H7319" s="502"/>
    </row>
    <row r="7320" spans="4:8" s="5" customFormat="1" x14ac:dyDescent="0.2">
      <c r="D7320" s="803"/>
      <c r="E7320" s="804"/>
      <c r="F7320" s="502"/>
      <c r="G7320" s="502"/>
      <c r="H7320" s="502"/>
    </row>
    <row r="7321" spans="4:8" s="5" customFormat="1" x14ac:dyDescent="0.2">
      <c r="D7321" s="803"/>
      <c r="E7321" s="804"/>
      <c r="F7321" s="502"/>
      <c r="G7321" s="502"/>
      <c r="H7321" s="502"/>
    </row>
    <row r="7322" spans="4:8" s="5" customFormat="1" x14ac:dyDescent="0.2">
      <c r="D7322" s="803"/>
      <c r="E7322" s="804"/>
      <c r="F7322" s="502"/>
      <c r="G7322" s="502"/>
      <c r="H7322" s="502"/>
    </row>
    <row r="7323" spans="4:8" s="5" customFormat="1" x14ac:dyDescent="0.2">
      <c r="D7323" s="803"/>
      <c r="E7323" s="804"/>
      <c r="F7323" s="502"/>
      <c r="G7323" s="502"/>
      <c r="H7323" s="502"/>
    </row>
    <row r="7324" spans="4:8" s="5" customFormat="1" x14ac:dyDescent="0.2">
      <c r="D7324" s="803"/>
      <c r="E7324" s="804"/>
      <c r="F7324" s="502"/>
      <c r="G7324" s="502"/>
      <c r="H7324" s="502"/>
    </row>
    <row r="7325" spans="4:8" s="5" customFormat="1" x14ac:dyDescent="0.2">
      <c r="D7325" s="803"/>
      <c r="E7325" s="804"/>
      <c r="F7325" s="502"/>
      <c r="G7325" s="502"/>
      <c r="H7325" s="502"/>
    </row>
    <row r="7326" spans="4:8" s="5" customFormat="1" x14ac:dyDescent="0.2">
      <c r="D7326" s="803"/>
      <c r="E7326" s="804"/>
      <c r="F7326" s="502"/>
      <c r="G7326" s="502"/>
      <c r="H7326" s="502"/>
    </row>
    <row r="7327" spans="4:8" s="5" customFormat="1" x14ac:dyDescent="0.2">
      <c r="D7327" s="803"/>
      <c r="E7327" s="804"/>
      <c r="F7327" s="502"/>
      <c r="G7327" s="502"/>
      <c r="H7327" s="502"/>
    </row>
    <row r="7328" spans="4:8" s="5" customFormat="1" x14ac:dyDescent="0.2">
      <c r="D7328" s="803"/>
      <c r="E7328" s="804"/>
      <c r="F7328" s="502"/>
      <c r="G7328" s="502"/>
      <c r="H7328" s="502"/>
    </row>
    <row r="7329" spans="4:8" s="5" customFormat="1" x14ac:dyDescent="0.2">
      <c r="D7329" s="803"/>
      <c r="E7329" s="804"/>
      <c r="F7329" s="502"/>
      <c r="G7329" s="502"/>
      <c r="H7329" s="502"/>
    </row>
    <row r="7330" spans="4:8" s="5" customFormat="1" x14ac:dyDescent="0.2">
      <c r="D7330" s="803"/>
      <c r="E7330" s="804"/>
      <c r="F7330" s="502"/>
      <c r="G7330" s="502"/>
      <c r="H7330" s="502"/>
    </row>
    <row r="7331" spans="4:8" s="5" customFormat="1" x14ac:dyDescent="0.2">
      <c r="D7331" s="803"/>
      <c r="E7331" s="804"/>
      <c r="F7331" s="502"/>
      <c r="G7331" s="502"/>
      <c r="H7331" s="502"/>
    </row>
    <row r="7332" spans="4:8" s="5" customFormat="1" x14ac:dyDescent="0.2">
      <c r="D7332" s="803"/>
      <c r="E7332" s="804"/>
      <c r="F7332" s="502"/>
      <c r="G7332" s="502"/>
      <c r="H7332" s="502"/>
    </row>
    <row r="7333" spans="4:8" s="5" customFormat="1" x14ac:dyDescent="0.2">
      <c r="D7333" s="803"/>
      <c r="E7333" s="804"/>
      <c r="F7333" s="502"/>
      <c r="G7333" s="502"/>
      <c r="H7333" s="502"/>
    </row>
    <row r="7334" spans="4:8" s="5" customFormat="1" x14ac:dyDescent="0.2">
      <c r="D7334" s="803"/>
      <c r="E7334" s="804"/>
      <c r="F7334" s="502"/>
      <c r="G7334" s="502"/>
      <c r="H7334" s="502"/>
    </row>
    <row r="7335" spans="4:8" s="5" customFormat="1" x14ac:dyDescent="0.2">
      <c r="D7335" s="803"/>
      <c r="E7335" s="804"/>
      <c r="F7335" s="502"/>
      <c r="G7335" s="502"/>
      <c r="H7335" s="502"/>
    </row>
    <row r="7336" spans="4:8" s="5" customFormat="1" x14ac:dyDescent="0.2">
      <c r="D7336" s="803"/>
      <c r="E7336" s="804"/>
      <c r="F7336" s="502"/>
      <c r="G7336" s="502"/>
      <c r="H7336" s="502"/>
    </row>
    <row r="7337" spans="4:8" s="5" customFormat="1" x14ac:dyDescent="0.2">
      <c r="D7337" s="803"/>
      <c r="E7337" s="804"/>
      <c r="F7337" s="502"/>
      <c r="G7337" s="502"/>
      <c r="H7337" s="502"/>
    </row>
    <row r="7338" spans="4:8" s="5" customFormat="1" x14ac:dyDescent="0.2">
      <c r="D7338" s="803"/>
      <c r="E7338" s="804"/>
      <c r="F7338" s="502"/>
      <c r="G7338" s="502"/>
      <c r="H7338" s="502"/>
    </row>
    <row r="7339" spans="4:8" s="5" customFormat="1" x14ac:dyDescent="0.2">
      <c r="D7339" s="803"/>
      <c r="E7339" s="804"/>
      <c r="F7339" s="502"/>
      <c r="G7339" s="502"/>
      <c r="H7339" s="502"/>
    </row>
    <row r="7340" spans="4:8" s="5" customFormat="1" x14ac:dyDescent="0.2">
      <c r="D7340" s="803"/>
      <c r="E7340" s="804"/>
      <c r="F7340" s="502"/>
      <c r="G7340" s="502"/>
      <c r="H7340" s="502"/>
    </row>
    <row r="7341" spans="4:8" s="5" customFormat="1" x14ac:dyDescent="0.2">
      <c r="D7341" s="803"/>
      <c r="E7341" s="804"/>
      <c r="F7341" s="502"/>
      <c r="G7341" s="502"/>
      <c r="H7341" s="502"/>
    </row>
    <row r="7342" spans="4:8" s="5" customFormat="1" x14ac:dyDescent="0.2">
      <c r="D7342" s="803"/>
      <c r="E7342" s="804"/>
      <c r="F7342" s="502"/>
      <c r="G7342" s="502"/>
      <c r="H7342" s="502"/>
    </row>
    <row r="7343" spans="4:8" s="5" customFormat="1" x14ac:dyDescent="0.2">
      <c r="D7343" s="803"/>
      <c r="E7343" s="804"/>
      <c r="F7343" s="502"/>
      <c r="G7343" s="502"/>
      <c r="H7343" s="502"/>
    </row>
    <row r="7344" spans="4:8" s="5" customFormat="1" x14ac:dyDescent="0.2">
      <c r="D7344" s="803"/>
      <c r="E7344" s="804"/>
      <c r="F7344" s="502"/>
      <c r="G7344" s="502"/>
      <c r="H7344" s="502"/>
    </row>
    <row r="7345" spans="4:8" s="5" customFormat="1" x14ac:dyDescent="0.2">
      <c r="D7345" s="803"/>
      <c r="E7345" s="804"/>
      <c r="F7345" s="502"/>
      <c r="G7345" s="502"/>
      <c r="H7345" s="502"/>
    </row>
    <row r="7346" spans="4:8" s="5" customFormat="1" x14ac:dyDescent="0.2">
      <c r="D7346" s="803"/>
      <c r="E7346" s="804"/>
      <c r="F7346" s="502"/>
      <c r="G7346" s="502"/>
      <c r="H7346" s="502"/>
    </row>
    <row r="7347" spans="4:8" s="5" customFormat="1" x14ac:dyDescent="0.2">
      <c r="D7347" s="803"/>
      <c r="E7347" s="804"/>
      <c r="F7347" s="502"/>
      <c r="G7347" s="502"/>
      <c r="H7347" s="502"/>
    </row>
    <row r="7348" spans="4:8" s="5" customFormat="1" x14ac:dyDescent="0.2">
      <c r="D7348" s="803"/>
      <c r="E7348" s="804"/>
      <c r="F7348" s="502"/>
      <c r="G7348" s="502"/>
      <c r="H7348" s="502"/>
    </row>
    <row r="7349" spans="4:8" s="5" customFormat="1" x14ac:dyDescent="0.2">
      <c r="D7349" s="803"/>
      <c r="E7349" s="804"/>
      <c r="F7349" s="502"/>
      <c r="G7349" s="502"/>
      <c r="H7349" s="502"/>
    </row>
    <row r="7350" spans="4:8" s="5" customFormat="1" x14ac:dyDescent="0.2">
      <c r="D7350" s="803"/>
      <c r="E7350" s="804"/>
      <c r="F7350" s="502"/>
      <c r="G7350" s="502"/>
      <c r="H7350" s="502"/>
    </row>
    <row r="7351" spans="4:8" s="5" customFormat="1" x14ac:dyDescent="0.2">
      <c r="D7351" s="803"/>
      <c r="E7351" s="804"/>
      <c r="F7351" s="502"/>
      <c r="G7351" s="502"/>
      <c r="H7351" s="502"/>
    </row>
    <row r="7352" spans="4:8" s="5" customFormat="1" x14ac:dyDescent="0.2">
      <c r="D7352" s="803"/>
      <c r="E7352" s="804"/>
      <c r="F7352" s="502"/>
      <c r="G7352" s="502"/>
      <c r="H7352" s="502"/>
    </row>
    <row r="7353" spans="4:8" s="5" customFormat="1" x14ac:dyDescent="0.2">
      <c r="D7353" s="803"/>
      <c r="E7353" s="804"/>
      <c r="F7353" s="502"/>
      <c r="G7353" s="502"/>
      <c r="H7353" s="502"/>
    </row>
    <row r="7354" spans="4:8" s="5" customFormat="1" x14ac:dyDescent="0.2">
      <c r="D7354" s="803"/>
      <c r="E7354" s="804"/>
      <c r="F7354" s="502"/>
      <c r="G7354" s="502"/>
      <c r="H7354" s="502"/>
    </row>
    <row r="7355" spans="4:8" s="5" customFormat="1" x14ac:dyDescent="0.2">
      <c r="D7355" s="803"/>
      <c r="E7355" s="804"/>
      <c r="F7355" s="502"/>
      <c r="G7355" s="502"/>
      <c r="H7355" s="502"/>
    </row>
    <row r="7356" spans="4:8" s="5" customFormat="1" x14ac:dyDescent="0.2">
      <c r="D7356" s="803"/>
      <c r="E7356" s="804"/>
      <c r="F7356" s="502"/>
      <c r="G7356" s="502"/>
      <c r="H7356" s="502"/>
    </row>
    <row r="7357" spans="4:8" s="5" customFormat="1" x14ac:dyDescent="0.2">
      <c r="D7357" s="803"/>
      <c r="E7357" s="804"/>
      <c r="F7357" s="502"/>
      <c r="G7357" s="502"/>
      <c r="H7357" s="502"/>
    </row>
    <row r="7358" spans="4:8" s="5" customFormat="1" x14ac:dyDescent="0.2">
      <c r="D7358" s="803"/>
      <c r="E7358" s="804"/>
      <c r="F7358" s="502"/>
      <c r="G7358" s="502"/>
      <c r="H7358" s="502"/>
    </row>
    <row r="7359" spans="4:8" s="5" customFormat="1" x14ac:dyDescent="0.2">
      <c r="D7359" s="803"/>
      <c r="E7359" s="804"/>
      <c r="F7359" s="502"/>
      <c r="G7359" s="502"/>
      <c r="H7359" s="502"/>
    </row>
    <row r="7360" spans="4:8" s="5" customFormat="1" x14ac:dyDescent="0.2">
      <c r="D7360" s="803"/>
      <c r="E7360" s="804"/>
      <c r="F7360" s="502"/>
      <c r="G7360" s="502"/>
      <c r="H7360" s="502"/>
    </row>
    <row r="7361" spans="4:8" s="5" customFormat="1" x14ac:dyDescent="0.2">
      <c r="D7361" s="803"/>
      <c r="E7361" s="804"/>
      <c r="F7361" s="502"/>
      <c r="G7361" s="502"/>
      <c r="H7361" s="502"/>
    </row>
    <row r="7362" spans="4:8" s="5" customFormat="1" x14ac:dyDescent="0.2">
      <c r="D7362" s="803"/>
      <c r="E7362" s="804"/>
      <c r="F7362" s="502"/>
      <c r="G7362" s="502"/>
      <c r="H7362" s="502"/>
    </row>
    <row r="7363" spans="4:8" s="5" customFormat="1" x14ac:dyDescent="0.2">
      <c r="D7363" s="803"/>
      <c r="E7363" s="804"/>
      <c r="F7363" s="502"/>
      <c r="G7363" s="502"/>
      <c r="H7363" s="502"/>
    </row>
    <row r="7364" spans="4:8" s="5" customFormat="1" x14ac:dyDescent="0.2">
      <c r="D7364" s="803"/>
      <c r="E7364" s="804"/>
      <c r="F7364" s="502"/>
      <c r="G7364" s="502"/>
      <c r="H7364" s="502"/>
    </row>
    <row r="7365" spans="4:8" s="5" customFormat="1" x14ac:dyDescent="0.2">
      <c r="D7365" s="803"/>
      <c r="E7365" s="804"/>
      <c r="F7365" s="502"/>
      <c r="G7365" s="502"/>
      <c r="H7365" s="502"/>
    </row>
    <row r="7366" spans="4:8" s="5" customFormat="1" x14ac:dyDescent="0.2">
      <c r="D7366" s="803"/>
      <c r="E7366" s="804"/>
      <c r="F7366" s="502"/>
      <c r="G7366" s="502"/>
      <c r="H7366" s="502"/>
    </row>
    <row r="7367" spans="4:8" s="5" customFormat="1" x14ac:dyDescent="0.2">
      <c r="D7367" s="803"/>
      <c r="E7367" s="804"/>
      <c r="F7367" s="502"/>
      <c r="G7367" s="502"/>
      <c r="H7367" s="502"/>
    </row>
    <row r="7368" spans="4:8" s="5" customFormat="1" x14ac:dyDescent="0.2">
      <c r="D7368" s="803"/>
      <c r="E7368" s="804"/>
      <c r="F7368" s="502"/>
      <c r="G7368" s="502"/>
      <c r="H7368" s="502"/>
    </row>
    <row r="7369" spans="4:8" s="5" customFormat="1" x14ac:dyDescent="0.2">
      <c r="D7369" s="803"/>
      <c r="E7369" s="804"/>
      <c r="F7369" s="502"/>
      <c r="G7369" s="502"/>
      <c r="H7369" s="502"/>
    </row>
    <row r="7370" spans="4:8" s="5" customFormat="1" x14ac:dyDescent="0.2">
      <c r="D7370" s="803"/>
      <c r="E7370" s="804"/>
      <c r="F7370" s="502"/>
      <c r="G7370" s="502"/>
      <c r="H7370" s="502"/>
    </row>
    <row r="7371" spans="4:8" s="5" customFormat="1" x14ac:dyDescent="0.2">
      <c r="D7371" s="803"/>
      <c r="E7371" s="804"/>
      <c r="F7371" s="502"/>
      <c r="G7371" s="502"/>
      <c r="H7371" s="502"/>
    </row>
    <row r="7372" spans="4:8" s="5" customFormat="1" x14ac:dyDescent="0.2">
      <c r="D7372" s="803"/>
      <c r="E7372" s="804"/>
      <c r="F7372" s="502"/>
      <c r="G7372" s="502"/>
      <c r="H7372" s="502"/>
    </row>
    <row r="7373" spans="4:8" s="5" customFormat="1" x14ac:dyDescent="0.2">
      <c r="D7373" s="803"/>
      <c r="E7373" s="804"/>
      <c r="F7373" s="502"/>
      <c r="G7373" s="502"/>
      <c r="H7373" s="502"/>
    </row>
    <row r="7374" spans="4:8" s="5" customFormat="1" x14ac:dyDescent="0.2">
      <c r="D7374" s="803"/>
      <c r="E7374" s="804"/>
      <c r="F7374" s="502"/>
      <c r="G7374" s="502"/>
      <c r="H7374" s="502"/>
    </row>
    <row r="7375" spans="4:8" s="5" customFormat="1" x14ac:dyDescent="0.2">
      <c r="D7375" s="803"/>
      <c r="E7375" s="804"/>
      <c r="F7375" s="502"/>
      <c r="G7375" s="502"/>
      <c r="H7375" s="502"/>
    </row>
    <row r="7376" spans="4:8" s="5" customFormat="1" x14ac:dyDescent="0.2">
      <c r="D7376" s="803"/>
      <c r="E7376" s="804"/>
      <c r="F7376" s="502"/>
      <c r="G7376" s="502"/>
      <c r="H7376" s="502"/>
    </row>
    <row r="7377" spans="4:8" s="5" customFormat="1" x14ac:dyDescent="0.2">
      <c r="D7377" s="803"/>
      <c r="E7377" s="804"/>
      <c r="F7377" s="502"/>
      <c r="G7377" s="502"/>
      <c r="H7377" s="502"/>
    </row>
    <row r="7378" spans="4:8" s="5" customFormat="1" x14ac:dyDescent="0.2">
      <c r="D7378" s="803"/>
      <c r="E7378" s="804"/>
      <c r="F7378" s="502"/>
      <c r="G7378" s="502"/>
      <c r="H7378" s="502"/>
    </row>
    <row r="7379" spans="4:8" s="5" customFormat="1" x14ac:dyDescent="0.2">
      <c r="D7379" s="803"/>
      <c r="E7379" s="804"/>
      <c r="F7379" s="502"/>
      <c r="G7379" s="502"/>
      <c r="H7379" s="502"/>
    </row>
    <row r="7380" spans="4:8" s="5" customFormat="1" x14ac:dyDescent="0.2">
      <c r="D7380" s="803"/>
      <c r="E7380" s="804"/>
      <c r="F7380" s="502"/>
      <c r="G7380" s="502"/>
      <c r="H7380" s="502"/>
    </row>
    <row r="7381" spans="4:8" s="5" customFormat="1" x14ac:dyDescent="0.2">
      <c r="D7381" s="803"/>
      <c r="E7381" s="804"/>
      <c r="F7381" s="502"/>
      <c r="G7381" s="502"/>
      <c r="H7381" s="502"/>
    </row>
    <row r="7382" spans="4:8" s="5" customFormat="1" x14ac:dyDescent="0.2">
      <c r="D7382" s="803"/>
      <c r="E7382" s="804"/>
      <c r="F7382" s="502"/>
      <c r="G7382" s="502"/>
      <c r="H7382" s="502"/>
    </row>
    <row r="7383" spans="4:8" s="5" customFormat="1" x14ac:dyDescent="0.2">
      <c r="D7383" s="803"/>
      <c r="E7383" s="804"/>
      <c r="F7383" s="502"/>
      <c r="G7383" s="502"/>
      <c r="H7383" s="502"/>
    </row>
    <row r="7384" spans="4:8" s="5" customFormat="1" x14ac:dyDescent="0.2">
      <c r="D7384" s="803"/>
      <c r="E7384" s="804"/>
      <c r="F7384" s="502"/>
      <c r="G7384" s="502"/>
      <c r="H7384" s="502"/>
    </row>
    <row r="7385" spans="4:8" s="5" customFormat="1" x14ac:dyDescent="0.2">
      <c r="D7385" s="803"/>
      <c r="E7385" s="804"/>
      <c r="F7385" s="502"/>
      <c r="G7385" s="502"/>
      <c r="H7385" s="502"/>
    </row>
    <row r="7386" spans="4:8" s="5" customFormat="1" x14ac:dyDescent="0.2">
      <c r="D7386" s="803"/>
      <c r="E7386" s="804"/>
      <c r="F7386" s="502"/>
      <c r="G7386" s="502"/>
      <c r="H7386" s="502"/>
    </row>
    <row r="7387" spans="4:8" s="5" customFormat="1" x14ac:dyDescent="0.2">
      <c r="D7387" s="803"/>
      <c r="E7387" s="804"/>
      <c r="F7387" s="502"/>
      <c r="G7387" s="502"/>
      <c r="H7387" s="502"/>
    </row>
    <row r="7388" spans="4:8" s="5" customFormat="1" x14ac:dyDescent="0.2">
      <c r="D7388" s="803"/>
      <c r="E7388" s="804"/>
      <c r="F7388" s="502"/>
      <c r="G7388" s="502"/>
      <c r="H7388" s="502"/>
    </row>
    <row r="7389" spans="4:8" s="5" customFormat="1" x14ac:dyDescent="0.2">
      <c r="D7389" s="803"/>
      <c r="E7389" s="804"/>
      <c r="F7389" s="502"/>
      <c r="G7389" s="502"/>
      <c r="H7389" s="502"/>
    </row>
    <row r="7390" spans="4:8" s="5" customFormat="1" x14ac:dyDescent="0.2">
      <c r="D7390" s="803"/>
      <c r="E7390" s="804"/>
      <c r="F7390" s="502"/>
      <c r="G7390" s="502"/>
      <c r="H7390" s="502"/>
    </row>
    <row r="7391" spans="4:8" s="5" customFormat="1" x14ac:dyDescent="0.2">
      <c r="D7391" s="803"/>
      <c r="E7391" s="804"/>
      <c r="F7391" s="502"/>
      <c r="G7391" s="502"/>
      <c r="H7391" s="502"/>
    </row>
    <row r="7392" spans="4:8" s="5" customFormat="1" x14ac:dyDescent="0.2">
      <c r="D7392" s="803"/>
      <c r="E7392" s="804"/>
      <c r="F7392" s="502"/>
      <c r="G7392" s="502"/>
      <c r="H7392" s="502"/>
    </row>
    <row r="7393" spans="4:8" s="5" customFormat="1" x14ac:dyDescent="0.2">
      <c r="D7393" s="803"/>
      <c r="E7393" s="804"/>
      <c r="F7393" s="502"/>
      <c r="G7393" s="502"/>
      <c r="H7393" s="502"/>
    </row>
    <row r="7394" spans="4:8" s="5" customFormat="1" x14ac:dyDescent="0.2">
      <c r="D7394" s="803"/>
      <c r="E7394" s="804"/>
      <c r="F7394" s="502"/>
      <c r="G7394" s="502"/>
      <c r="H7394" s="502"/>
    </row>
    <row r="7395" spans="4:8" s="5" customFormat="1" x14ac:dyDescent="0.2">
      <c r="D7395" s="803"/>
      <c r="E7395" s="804"/>
      <c r="F7395" s="502"/>
      <c r="G7395" s="502"/>
      <c r="H7395" s="502"/>
    </row>
    <row r="7396" spans="4:8" s="5" customFormat="1" x14ac:dyDescent="0.2">
      <c r="D7396" s="803"/>
      <c r="E7396" s="804"/>
      <c r="F7396" s="502"/>
      <c r="G7396" s="502"/>
      <c r="H7396" s="502"/>
    </row>
    <row r="7397" spans="4:8" s="5" customFormat="1" x14ac:dyDescent="0.2">
      <c r="D7397" s="803"/>
      <c r="E7397" s="804"/>
      <c r="F7397" s="502"/>
      <c r="G7397" s="502"/>
      <c r="H7397" s="502"/>
    </row>
    <row r="7398" spans="4:8" s="5" customFormat="1" x14ac:dyDescent="0.2">
      <c r="D7398" s="803"/>
      <c r="E7398" s="804"/>
      <c r="F7398" s="502"/>
      <c r="G7398" s="502"/>
      <c r="H7398" s="502"/>
    </row>
    <row r="7399" spans="4:8" s="5" customFormat="1" x14ac:dyDescent="0.2">
      <c r="D7399" s="803"/>
      <c r="E7399" s="804"/>
      <c r="F7399" s="502"/>
      <c r="G7399" s="502"/>
      <c r="H7399" s="502"/>
    </row>
    <row r="7400" spans="4:8" s="5" customFormat="1" x14ac:dyDescent="0.2">
      <c r="D7400" s="803"/>
      <c r="E7400" s="804"/>
      <c r="F7400" s="502"/>
      <c r="G7400" s="502"/>
      <c r="H7400" s="502"/>
    </row>
    <row r="7401" spans="4:8" s="5" customFormat="1" x14ac:dyDescent="0.2">
      <c r="D7401" s="803"/>
      <c r="E7401" s="804"/>
      <c r="F7401" s="502"/>
      <c r="G7401" s="502"/>
      <c r="H7401" s="502"/>
    </row>
    <row r="7402" spans="4:8" s="5" customFormat="1" x14ac:dyDescent="0.2">
      <c r="D7402" s="803"/>
      <c r="E7402" s="804"/>
      <c r="F7402" s="502"/>
      <c r="G7402" s="502"/>
      <c r="H7402" s="502"/>
    </row>
    <row r="7403" spans="4:8" s="5" customFormat="1" x14ac:dyDescent="0.2">
      <c r="D7403" s="803"/>
      <c r="E7403" s="804"/>
      <c r="F7403" s="502"/>
      <c r="G7403" s="502"/>
      <c r="H7403" s="502"/>
    </row>
    <row r="7404" spans="4:8" s="5" customFormat="1" x14ac:dyDescent="0.2">
      <c r="D7404" s="803"/>
      <c r="E7404" s="804"/>
      <c r="F7404" s="502"/>
      <c r="G7404" s="502"/>
      <c r="H7404" s="502"/>
    </row>
    <row r="7405" spans="4:8" s="5" customFormat="1" x14ac:dyDescent="0.2">
      <c r="D7405" s="803"/>
      <c r="E7405" s="804"/>
      <c r="F7405" s="502"/>
      <c r="G7405" s="502"/>
      <c r="H7405" s="502"/>
    </row>
    <row r="7406" spans="4:8" s="5" customFormat="1" x14ac:dyDescent="0.2">
      <c r="D7406" s="803"/>
      <c r="E7406" s="804"/>
      <c r="F7406" s="502"/>
      <c r="G7406" s="502"/>
      <c r="H7406" s="502"/>
    </row>
    <row r="7407" spans="4:8" s="5" customFormat="1" x14ac:dyDescent="0.2">
      <c r="D7407" s="803"/>
      <c r="E7407" s="804"/>
      <c r="F7407" s="502"/>
      <c r="G7407" s="502"/>
      <c r="H7407" s="502"/>
    </row>
    <row r="7408" spans="4:8" s="5" customFormat="1" x14ac:dyDescent="0.2">
      <c r="D7408" s="803"/>
      <c r="E7408" s="804"/>
      <c r="F7408" s="502"/>
      <c r="G7408" s="502"/>
      <c r="H7408" s="502"/>
    </row>
    <row r="7409" spans="4:8" s="5" customFormat="1" x14ac:dyDescent="0.2">
      <c r="D7409" s="803"/>
      <c r="E7409" s="804"/>
      <c r="F7409" s="502"/>
      <c r="G7409" s="502"/>
      <c r="H7409" s="502"/>
    </row>
    <row r="7410" spans="4:8" s="5" customFormat="1" x14ac:dyDescent="0.2">
      <c r="D7410" s="803"/>
      <c r="E7410" s="804"/>
      <c r="F7410" s="502"/>
      <c r="G7410" s="502"/>
      <c r="H7410" s="502"/>
    </row>
    <row r="7411" spans="4:8" s="5" customFormat="1" x14ac:dyDescent="0.2">
      <c r="D7411" s="803"/>
      <c r="E7411" s="804"/>
      <c r="F7411" s="502"/>
      <c r="G7411" s="502"/>
      <c r="H7411" s="502"/>
    </row>
    <row r="7412" spans="4:8" s="5" customFormat="1" x14ac:dyDescent="0.2">
      <c r="D7412" s="803"/>
      <c r="E7412" s="804"/>
      <c r="F7412" s="502"/>
      <c r="G7412" s="502"/>
      <c r="H7412" s="502"/>
    </row>
    <row r="7413" spans="4:8" s="5" customFormat="1" x14ac:dyDescent="0.2">
      <c r="D7413" s="803"/>
      <c r="E7413" s="804"/>
      <c r="F7413" s="502"/>
      <c r="G7413" s="502"/>
      <c r="H7413" s="502"/>
    </row>
    <row r="7414" spans="4:8" s="5" customFormat="1" x14ac:dyDescent="0.2">
      <c r="D7414" s="803"/>
      <c r="E7414" s="804"/>
      <c r="F7414" s="502"/>
      <c r="G7414" s="502"/>
      <c r="H7414" s="502"/>
    </row>
    <row r="7415" spans="4:8" s="5" customFormat="1" x14ac:dyDescent="0.2">
      <c r="D7415" s="803"/>
      <c r="E7415" s="804"/>
      <c r="F7415" s="502"/>
      <c r="G7415" s="502"/>
      <c r="H7415" s="502"/>
    </row>
    <row r="7416" spans="4:8" s="5" customFormat="1" x14ac:dyDescent="0.2">
      <c r="D7416" s="803"/>
      <c r="E7416" s="804"/>
      <c r="F7416" s="502"/>
      <c r="G7416" s="502"/>
      <c r="H7416" s="502"/>
    </row>
    <row r="7417" spans="4:8" s="5" customFormat="1" x14ac:dyDescent="0.2">
      <c r="D7417" s="803"/>
      <c r="E7417" s="804"/>
      <c r="F7417" s="502"/>
      <c r="G7417" s="502"/>
      <c r="H7417" s="502"/>
    </row>
    <row r="7418" spans="4:8" s="5" customFormat="1" x14ac:dyDescent="0.2">
      <c r="D7418" s="803"/>
      <c r="E7418" s="804"/>
      <c r="F7418" s="502"/>
      <c r="G7418" s="502"/>
      <c r="H7418" s="502"/>
    </row>
    <row r="7419" spans="4:8" s="5" customFormat="1" x14ac:dyDescent="0.2">
      <c r="D7419" s="803"/>
      <c r="E7419" s="804"/>
      <c r="F7419" s="502"/>
      <c r="G7419" s="502"/>
      <c r="H7419" s="502"/>
    </row>
    <row r="7420" spans="4:8" s="5" customFormat="1" x14ac:dyDescent="0.2">
      <c r="D7420" s="803"/>
      <c r="E7420" s="804"/>
      <c r="F7420" s="502"/>
      <c r="G7420" s="502"/>
      <c r="H7420" s="502"/>
    </row>
    <row r="7421" spans="4:8" s="5" customFormat="1" x14ac:dyDescent="0.2">
      <c r="D7421" s="803"/>
      <c r="E7421" s="804"/>
      <c r="F7421" s="502"/>
      <c r="G7421" s="502"/>
      <c r="H7421" s="502"/>
    </row>
    <row r="7422" spans="4:8" s="5" customFormat="1" x14ac:dyDescent="0.2">
      <c r="D7422" s="803"/>
      <c r="E7422" s="804"/>
      <c r="F7422" s="502"/>
      <c r="G7422" s="502"/>
      <c r="H7422" s="502"/>
    </row>
    <row r="7423" spans="4:8" s="5" customFormat="1" x14ac:dyDescent="0.2">
      <c r="D7423" s="803"/>
      <c r="E7423" s="804"/>
      <c r="F7423" s="502"/>
      <c r="G7423" s="502"/>
      <c r="H7423" s="502"/>
    </row>
    <row r="7424" spans="4:8" s="5" customFormat="1" x14ac:dyDescent="0.2">
      <c r="D7424" s="803"/>
      <c r="E7424" s="804"/>
      <c r="F7424" s="502"/>
      <c r="G7424" s="502"/>
      <c r="H7424" s="502"/>
    </row>
    <row r="7425" spans="4:8" s="5" customFormat="1" x14ac:dyDescent="0.2">
      <c r="D7425" s="803"/>
      <c r="E7425" s="804"/>
      <c r="F7425" s="502"/>
      <c r="G7425" s="502"/>
      <c r="H7425" s="502"/>
    </row>
    <row r="7426" spans="4:8" s="5" customFormat="1" x14ac:dyDescent="0.2">
      <c r="D7426" s="803"/>
      <c r="E7426" s="804"/>
      <c r="F7426" s="502"/>
      <c r="G7426" s="502"/>
      <c r="H7426" s="502"/>
    </row>
    <row r="7427" spans="4:8" s="5" customFormat="1" x14ac:dyDescent="0.2">
      <c r="D7427" s="803"/>
      <c r="E7427" s="804"/>
      <c r="F7427" s="502"/>
      <c r="G7427" s="502"/>
      <c r="H7427" s="502"/>
    </row>
    <row r="7428" spans="4:8" s="5" customFormat="1" x14ac:dyDescent="0.2">
      <c r="D7428" s="803"/>
      <c r="E7428" s="804"/>
      <c r="F7428" s="502"/>
      <c r="G7428" s="502"/>
      <c r="H7428" s="502"/>
    </row>
    <row r="7429" spans="4:8" s="5" customFormat="1" x14ac:dyDescent="0.2">
      <c r="D7429" s="803"/>
      <c r="E7429" s="804"/>
      <c r="F7429" s="502"/>
      <c r="G7429" s="502"/>
      <c r="H7429" s="502"/>
    </row>
    <row r="7430" spans="4:8" s="5" customFormat="1" x14ac:dyDescent="0.2">
      <c r="D7430" s="803"/>
      <c r="E7430" s="804"/>
      <c r="F7430" s="502"/>
      <c r="G7430" s="502"/>
      <c r="H7430" s="502"/>
    </row>
    <row r="7431" spans="4:8" s="5" customFormat="1" x14ac:dyDescent="0.2">
      <c r="D7431" s="803"/>
      <c r="E7431" s="804"/>
      <c r="F7431" s="502"/>
      <c r="G7431" s="502"/>
      <c r="H7431" s="502"/>
    </row>
    <row r="7432" spans="4:8" s="5" customFormat="1" x14ac:dyDescent="0.2">
      <c r="D7432" s="803"/>
      <c r="E7432" s="804"/>
      <c r="F7432" s="502"/>
      <c r="G7432" s="502"/>
      <c r="H7432" s="502"/>
    </row>
    <row r="7433" spans="4:8" s="5" customFormat="1" x14ac:dyDescent="0.2">
      <c r="D7433" s="803"/>
      <c r="E7433" s="804"/>
      <c r="F7433" s="502"/>
      <c r="G7433" s="502"/>
      <c r="H7433" s="502"/>
    </row>
    <row r="7434" spans="4:8" s="5" customFormat="1" x14ac:dyDescent="0.2">
      <c r="D7434" s="803"/>
      <c r="E7434" s="804"/>
      <c r="F7434" s="502"/>
      <c r="G7434" s="502"/>
      <c r="H7434" s="502"/>
    </row>
    <row r="7435" spans="4:8" s="5" customFormat="1" x14ac:dyDescent="0.2">
      <c r="D7435" s="803"/>
      <c r="E7435" s="804"/>
      <c r="F7435" s="502"/>
      <c r="G7435" s="502"/>
      <c r="H7435" s="502"/>
    </row>
    <row r="7436" spans="4:8" s="5" customFormat="1" x14ac:dyDescent="0.2">
      <c r="D7436" s="803"/>
      <c r="E7436" s="804"/>
      <c r="F7436" s="502"/>
      <c r="G7436" s="502"/>
      <c r="H7436" s="502"/>
    </row>
    <row r="7437" spans="4:8" s="5" customFormat="1" x14ac:dyDescent="0.2">
      <c r="D7437" s="803"/>
      <c r="E7437" s="804"/>
      <c r="F7437" s="502"/>
      <c r="G7437" s="502"/>
      <c r="H7437" s="502"/>
    </row>
    <row r="7438" spans="4:8" s="5" customFormat="1" x14ac:dyDescent="0.2">
      <c r="D7438" s="803"/>
      <c r="E7438" s="804"/>
      <c r="F7438" s="502"/>
      <c r="G7438" s="502"/>
      <c r="H7438" s="502"/>
    </row>
    <row r="7439" spans="4:8" s="5" customFormat="1" x14ac:dyDescent="0.2">
      <c r="D7439" s="803"/>
      <c r="E7439" s="804"/>
      <c r="F7439" s="502"/>
      <c r="G7439" s="502"/>
      <c r="H7439" s="502"/>
    </row>
    <row r="7440" spans="4:8" s="5" customFormat="1" x14ac:dyDescent="0.2">
      <c r="D7440" s="803"/>
      <c r="E7440" s="804"/>
      <c r="F7440" s="502"/>
      <c r="G7440" s="502"/>
      <c r="H7440" s="502"/>
    </row>
    <row r="7441" spans="4:8" s="5" customFormat="1" x14ac:dyDescent="0.2">
      <c r="D7441" s="803"/>
      <c r="E7441" s="804"/>
      <c r="F7441" s="502"/>
      <c r="G7441" s="502"/>
      <c r="H7441" s="502"/>
    </row>
    <row r="7442" spans="4:8" s="5" customFormat="1" x14ac:dyDescent="0.2">
      <c r="D7442" s="803"/>
      <c r="E7442" s="804"/>
      <c r="F7442" s="502"/>
      <c r="G7442" s="502"/>
      <c r="H7442" s="502"/>
    </row>
    <row r="7443" spans="4:8" s="5" customFormat="1" x14ac:dyDescent="0.2">
      <c r="D7443" s="803"/>
      <c r="E7443" s="804"/>
      <c r="F7443" s="502"/>
      <c r="G7443" s="502"/>
      <c r="H7443" s="502"/>
    </row>
    <row r="7444" spans="4:8" s="5" customFormat="1" x14ac:dyDescent="0.2">
      <c r="D7444" s="803"/>
      <c r="E7444" s="804"/>
      <c r="F7444" s="502"/>
      <c r="G7444" s="502"/>
      <c r="H7444" s="502"/>
    </row>
    <row r="7445" spans="4:8" s="5" customFormat="1" x14ac:dyDescent="0.2">
      <c r="D7445" s="803"/>
      <c r="E7445" s="804"/>
      <c r="F7445" s="502"/>
      <c r="G7445" s="502"/>
      <c r="H7445" s="502"/>
    </row>
    <row r="7446" spans="4:8" s="5" customFormat="1" x14ac:dyDescent="0.2">
      <c r="D7446" s="803"/>
      <c r="E7446" s="804"/>
      <c r="F7446" s="502"/>
      <c r="G7446" s="502"/>
      <c r="H7446" s="502"/>
    </row>
    <row r="7447" spans="4:8" s="5" customFormat="1" x14ac:dyDescent="0.2">
      <c r="D7447" s="803"/>
      <c r="E7447" s="804"/>
      <c r="F7447" s="502"/>
      <c r="G7447" s="502"/>
      <c r="H7447" s="502"/>
    </row>
    <row r="7448" spans="4:8" s="5" customFormat="1" x14ac:dyDescent="0.2">
      <c r="D7448" s="803"/>
      <c r="E7448" s="804"/>
      <c r="F7448" s="502"/>
      <c r="G7448" s="502"/>
      <c r="H7448" s="502"/>
    </row>
    <row r="7449" spans="4:8" s="5" customFormat="1" x14ac:dyDescent="0.2">
      <c r="D7449" s="803"/>
      <c r="E7449" s="804"/>
      <c r="F7449" s="502"/>
      <c r="G7449" s="502"/>
      <c r="H7449" s="502"/>
    </row>
    <row r="7450" spans="4:8" s="5" customFormat="1" x14ac:dyDescent="0.2">
      <c r="D7450" s="803"/>
      <c r="E7450" s="804"/>
      <c r="F7450" s="502"/>
      <c r="G7450" s="502"/>
      <c r="H7450" s="502"/>
    </row>
    <row r="7451" spans="4:8" s="5" customFormat="1" x14ac:dyDescent="0.2">
      <c r="D7451" s="803"/>
      <c r="E7451" s="804"/>
      <c r="F7451" s="502"/>
      <c r="G7451" s="502"/>
      <c r="H7451" s="502"/>
    </row>
    <row r="7452" spans="4:8" s="5" customFormat="1" x14ac:dyDescent="0.2">
      <c r="D7452" s="803"/>
      <c r="E7452" s="804"/>
      <c r="F7452" s="502"/>
      <c r="G7452" s="502"/>
      <c r="H7452" s="502"/>
    </row>
    <row r="7453" spans="4:8" s="5" customFormat="1" x14ac:dyDescent="0.2">
      <c r="D7453" s="803"/>
      <c r="E7453" s="804"/>
      <c r="F7453" s="502"/>
      <c r="G7453" s="502"/>
      <c r="H7453" s="502"/>
    </row>
    <row r="7454" spans="4:8" s="5" customFormat="1" x14ac:dyDescent="0.2">
      <c r="D7454" s="803"/>
      <c r="E7454" s="804"/>
      <c r="F7454" s="502"/>
      <c r="G7454" s="502"/>
      <c r="H7454" s="502"/>
    </row>
    <row r="7455" spans="4:8" s="5" customFormat="1" x14ac:dyDescent="0.2">
      <c r="D7455" s="803"/>
      <c r="E7455" s="804"/>
      <c r="F7455" s="502"/>
      <c r="G7455" s="502"/>
      <c r="H7455" s="502"/>
    </row>
    <row r="7456" spans="4:8" s="5" customFormat="1" x14ac:dyDescent="0.2">
      <c r="D7456" s="803"/>
      <c r="E7456" s="804"/>
      <c r="F7456" s="502"/>
      <c r="G7456" s="502"/>
      <c r="H7456" s="502"/>
    </row>
    <row r="7457" spans="4:8" s="5" customFormat="1" x14ac:dyDescent="0.2">
      <c r="D7457" s="803"/>
      <c r="E7457" s="804"/>
      <c r="F7457" s="502"/>
      <c r="G7457" s="502"/>
      <c r="H7457" s="502"/>
    </row>
    <row r="7458" spans="4:8" s="5" customFormat="1" x14ac:dyDescent="0.2">
      <c r="D7458" s="803"/>
      <c r="E7458" s="804"/>
      <c r="F7458" s="502"/>
      <c r="G7458" s="502"/>
      <c r="H7458" s="502"/>
    </row>
    <row r="7459" spans="4:8" s="5" customFormat="1" x14ac:dyDescent="0.2">
      <c r="D7459" s="803"/>
      <c r="E7459" s="804"/>
      <c r="F7459" s="502"/>
      <c r="G7459" s="502"/>
      <c r="H7459" s="502"/>
    </row>
    <row r="7460" spans="4:8" s="5" customFormat="1" x14ac:dyDescent="0.2">
      <c r="D7460" s="803"/>
      <c r="E7460" s="804"/>
      <c r="F7460" s="502"/>
      <c r="G7460" s="502"/>
      <c r="H7460" s="502"/>
    </row>
    <row r="7461" spans="4:8" s="5" customFormat="1" x14ac:dyDescent="0.2">
      <c r="D7461" s="803"/>
      <c r="E7461" s="804"/>
      <c r="F7461" s="502"/>
      <c r="G7461" s="502"/>
      <c r="H7461" s="502"/>
    </row>
    <row r="7462" spans="4:8" s="5" customFormat="1" x14ac:dyDescent="0.2">
      <c r="D7462" s="803"/>
      <c r="E7462" s="804"/>
      <c r="F7462" s="502"/>
      <c r="G7462" s="502"/>
      <c r="H7462" s="502"/>
    </row>
    <row r="7463" spans="4:8" s="5" customFormat="1" x14ac:dyDescent="0.2">
      <c r="D7463" s="803"/>
      <c r="E7463" s="804"/>
      <c r="F7463" s="502"/>
      <c r="G7463" s="502"/>
      <c r="H7463" s="502"/>
    </row>
    <row r="7464" spans="4:8" s="5" customFormat="1" x14ac:dyDescent="0.2">
      <c r="D7464" s="803"/>
      <c r="E7464" s="804"/>
      <c r="F7464" s="502"/>
      <c r="G7464" s="502"/>
      <c r="H7464" s="502"/>
    </row>
    <row r="7465" spans="4:8" s="5" customFormat="1" x14ac:dyDescent="0.2">
      <c r="D7465" s="803"/>
      <c r="E7465" s="804"/>
      <c r="F7465" s="502"/>
      <c r="G7465" s="502"/>
      <c r="H7465" s="502"/>
    </row>
    <row r="7466" spans="4:8" s="5" customFormat="1" x14ac:dyDescent="0.2">
      <c r="D7466" s="803"/>
      <c r="E7466" s="804"/>
      <c r="F7466" s="502"/>
      <c r="G7466" s="502"/>
      <c r="H7466" s="502"/>
    </row>
    <row r="7467" spans="4:8" s="5" customFormat="1" x14ac:dyDescent="0.2">
      <c r="D7467" s="803"/>
      <c r="E7467" s="804"/>
      <c r="F7467" s="502"/>
      <c r="G7467" s="502"/>
      <c r="H7467" s="502"/>
    </row>
    <row r="7468" spans="4:8" s="5" customFormat="1" x14ac:dyDescent="0.2">
      <c r="D7468" s="803"/>
      <c r="E7468" s="804"/>
      <c r="F7468" s="502"/>
      <c r="G7468" s="502"/>
      <c r="H7468" s="502"/>
    </row>
    <row r="7469" spans="4:8" s="5" customFormat="1" x14ac:dyDescent="0.2">
      <c r="D7469" s="803"/>
      <c r="E7469" s="804"/>
      <c r="F7469" s="502"/>
      <c r="G7469" s="502"/>
      <c r="H7469" s="502"/>
    </row>
    <row r="7470" spans="4:8" s="5" customFormat="1" x14ac:dyDescent="0.2">
      <c r="D7470" s="803"/>
      <c r="E7470" s="804"/>
      <c r="F7470" s="502"/>
      <c r="G7470" s="502"/>
      <c r="H7470" s="502"/>
    </row>
    <row r="7471" spans="4:8" s="5" customFormat="1" x14ac:dyDescent="0.2">
      <c r="D7471" s="803"/>
      <c r="E7471" s="804"/>
      <c r="F7471" s="502"/>
      <c r="G7471" s="502"/>
      <c r="H7471" s="502"/>
    </row>
    <row r="7472" spans="4:8" s="5" customFormat="1" x14ac:dyDescent="0.2">
      <c r="D7472" s="803"/>
      <c r="E7472" s="804"/>
      <c r="F7472" s="502"/>
      <c r="G7472" s="502"/>
      <c r="H7472" s="502"/>
    </row>
    <row r="7473" spans="4:8" s="5" customFormat="1" x14ac:dyDescent="0.2">
      <c r="D7473" s="803"/>
      <c r="E7473" s="804"/>
      <c r="F7473" s="502"/>
      <c r="G7473" s="502"/>
      <c r="H7473" s="502"/>
    </row>
    <row r="7474" spans="4:8" s="5" customFormat="1" x14ac:dyDescent="0.2">
      <c r="D7474" s="803"/>
      <c r="E7474" s="804"/>
      <c r="F7474" s="502"/>
      <c r="G7474" s="502"/>
      <c r="H7474" s="502"/>
    </row>
    <row r="7475" spans="4:8" s="5" customFormat="1" x14ac:dyDescent="0.2">
      <c r="D7475" s="803"/>
      <c r="E7475" s="804"/>
      <c r="F7475" s="502"/>
      <c r="G7475" s="502"/>
      <c r="H7475" s="502"/>
    </row>
    <row r="7476" spans="4:8" s="5" customFormat="1" x14ac:dyDescent="0.2">
      <c r="D7476" s="803"/>
      <c r="E7476" s="804"/>
      <c r="F7476" s="502"/>
      <c r="G7476" s="502"/>
      <c r="H7476" s="502"/>
    </row>
    <row r="7477" spans="4:8" s="5" customFormat="1" x14ac:dyDescent="0.2">
      <c r="D7477" s="803"/>
      <c r="E7477" s="804"/>
      <c r="F7477" s="502"/>
      <c r="G7477" s="502"/>
      <c r="H7477" s="502"/>
    </row>
    <row r="7478" spans="4:8" s="5" customFormat="1" x14ac:dyDescent="0.2">
      <c r="D7478" s="803"/>
      <c r="E7478" s="804"/>
      <c r="F7478" s="502"/>
      <c r="G7478" s="502"/>
      <c r="H7478" s="502"/>
    </row>
    <row r="7479" spans="4:8" s="5" customFormat="1" x14ac:dyDescent="0.2">
      <c r="D7479" s="803"/>
      <c r="E7479" s="804"/>
      <c r="F7479" s="502"/>
      <c r="G7479" s="502"/>
      <c r="H7479" s="502"/>
    </row>
    <row r="7480" spans="4:8" s="5" customFormat="1" x14ac:dyDescent="0.2">
      <c r="D7480" s="803"/>
      <c r="E7480" s="804"/>
      <c r="F7480" s="502"/>
      <c r="G7480" s="502"/>
      <c r="H7480" s="502"/>
    </row>
    <row r="7481" spans="4:8" s="5" customFormat="1" x14ac:dyDescent="0.2">
      <c r="D7481" s="803"/>
      <c r="E7481" s="804"/>
      <c r="F7481" s="502"/>
      <c r="G7481" s="502"/>
      <c r="H7481" s="502"/>
    </row>
    <row r="7482" spans="4:8" s="5" customFormat="1" x14ac:dyDescent="0.2">
      <c r="D7482" s="803"/>
      <c r="E7482" s="804"/>
      <c r="F7482" s="502"/>
      <c r="G7482" s="502"/>
      <c r="H7482" s="502"/>
    </row>
    <row r="7483" spans="4:8" s="5" customFormat="1" x14ac:dyDescent="0.2">
      <c r="D7483" s="803"/>
      <c r="E7483" s="804"/>
      <c r="F7483" s="502"/>
      <c r="G7483" s="502"/>
      <c r="H7483" s="502"/>
    </row>
    <row r="7484" spans="4:8" s="5" customFormat="1" x14ac:dyDescent="0.2">
      <c r="D7484" s="803"/>
      <c r="E7484" s="804"/>
      <c r="F7484" s="502"/>
      <c r="G7484" s="502"/>
      <c r="H7484" s="502"/>
    </row>
    <row r="7485" spans="4:8" s="5" customFormat="1" x14ac:dyDescent="0.2">
      <c r="D7485" s="803"/>
      <c r="E7485" s="804"/>
      <c r="F7485" s="502"/>
      <c r="G7485" s="502"/>
      <c r="H7485" s="502"/>
    </row>
    <row r="7486" spans="4:8" s="5" customFormat="1" x14ac:dyDescent="0.2">
      <c r="D7486" s="803"/>
      <c r="E7486" s="804"/>
      <c r="F7486" s="502"/>
      <c r="G7486" s="502"/>
      <c r="H7486" s="502"/>
    </row>
    <row r="7487" spans="4:8" s="5" customFormat="1" x14ac:dyDescent="0.2">
      <c r="D7487" s="803"/>
      <c r="E7487" s="804"/>
      <c r="F7487" s="502"/>
      <c r="G7487" s="502"/>
      <c r="H7487" s="502"/>
    </row>
    <row r="7488" spans="4:8" s="5" customFormat="1" x14ac:dyDescent="0.2">
      <c r="D7488" s="803"/>
      <c r="E7488" s="804"/>
      <c r="F7488" s="502"/>
      <c r="G7488" s="502"/>
      <c r="H7488" s="502"/>
    </row>
    <row r="7489" spans="4:8" s="5" customFormat="1" x14ac:dyDescent="0.2">
      <c r="D7489" s="803"/>
      <c r="E7489" s="804"/>
      <c r="F7489" s="502"/>
      <c r="G7489" s="502"/>
      <c r="H7489" s="502"/>
    </row>
    <row r="7490" spans="4:8" s="5" customFormat="1" x14ac:dyDescent="0.2">
      <c r="D7490" s="803"/>
      <c r="E7490" s="804"/>
      <c r="F7490" s="502"/>
      <c r="G7490" s="502"/>
      <c r="H7490" s="502"/>
    </row>
    <row r="7491" spans="4:8" s="5" customFormat="1" x14ac:dyDescent="0.2">
      <c r="D7491" s="803"/>
      <c r="E7491" s="804"/>
      <c r="F7491" s="502"/>
      <c r="G7491" s="502"/>
      <c r="H7491" s="502"/>
    </row>
    <row r="7492" spans="4:8" s="5" customFormat="1" x14ac:dyDescent="0.2">
      <c r="D7492" s="803"/>
      <c r="E7492" s="804"/>
      <c r="F7492" s="502"/>
      <c r="G7492" s="502"/>
      <c r="H7492" s="502"/>
    </row>
    <row r="7493" spans="4:8" s="5" customFormat="1" x14ac:dyDescent="0.2">
      <c r="D7493" s="803"/>
      <c r="E7493" s="804"/>
      <c r="F7493" s="502"/>
      <c r="G7493" s="502"/>
      <c r="H7493" s="502"/>
    </row>
    <row r="7494" spans="4:8" s="5" customFormat="1" x14ac:dyDescent="0.2">
      <c r="D7494" s="803"/>
      <c r="E7494" s="804"/>
      <c r="F7494" s="502"/>
      <c r="G7494" s="502"/>
      <c r="H7494" s="502"/>
    </row>
    <row r="7495" spans="4:8" s="5" customFormat="1" x14ac:dyDescent="0.2">
      <c r="D7495" s="803"/>
      <c r="E7495" s="804"/>
      <c r="F7495" s="502"/>
      <c r="G7495" s="502"/>
      <c r="H7495" s="502"/>
    </row>
    <row r="7496" spans="4:8" s="5" customFormat="1" x14ac:dyDescent="0.2">
      <c r="D7496" s="803"/>
      <c r="E7496" s="804"/>
      <c r="F7496" s="502"/>
      <c r="G7496" s="502"/>
      <c r="H7496" s="502"/>
    </row>
    <row r="7497" spans="4:8" s="5" customFormat="1" x14ac:dyDescent="0.2">
      <c r="D7497" s="803"/>
      <c r="E7497" s="804"/>
      <c r="F7497" s="502"/>
      <c r="G7497" s="502"/>
      <c r="H7497" s="502"/>
    </row>
    <row r="7498" spans="4:8" s="5" customFormat="1" x14ac:dyDescent="0.2">
      <c r="D7498" s="803"/>
      <c r="E7498" s="804"/>
      <c r="F7498" s="502"/>
      <c r="G7498" s="502"/>
      <c r="H7498" s="502"/>
    </row>
    <row r="7499" spans="4:8" s="5" customFormat="1" x14ac:dyDescent="0.2">
      <c r="D7499" s="803"/>
      <c r="E7499" s="804"/>
      <c r="F7499" s="502"/>
      <c r="G7499" s="502"/>
      <c r="H7499" s="502"/>
    </row>
    <row r="7500" spans="4:8" s="5" customFormat="1" x14ac:dyDescent="0.2">
      <c r="D7500" s="803"/>
      <c r="E7500" s="804"/>
      <c r="F7500" s="502"/>
      <c r="G7500" s="502"/>
      <c r="H7500" s="502"/>
    </row>
    <row r="7501" spans="4:8" s="5" customFormat="1" x14ac:dyDescent="0.2">
      <c r="D7501" s="803"/>
      <c r="E7501" s="804"/>
      <c r="F7501" s="502"/>
      <c r="G7501" s="502"/>
      <c r="H7501" s="502"/>
    </row>
    <row r="7502" spans="4:8" s="5" customFormat="1" x14ac:dyDescent="0.2">
      <c r="D7502" s="803"/>
      <c r="E7502" s="804"/>
      <c r="F7502" s="502"/>
      <c r="G7502" s="502"/>
      <c r="H7502" s="502"/>
    </row>
    <row r="7503" spans="4:8" s="5" customFormat="1" x14ac:dyDescent="0.2">
      <c r="D7503" s="803"/>
      <c r="E7503" s="804"/>
      <c r="F7503" s="502"/>
      <c r="G7503" s="502"/>
      <c r="H7503" s="502"/>
    </row>
    <row r="7504" spans="4:8" s="5" customFormat="1" x14ac:dyDescent="0.2">
      <c r="D7504" s="803"/>
      <c r="E7504" s="804"/>
      <c r="F7504" s="502"/>
      <c r="G7504" s="502"/>
      <c r="H7504" s="502"/>
    </row>
    <row r="7505" spans="4:8" s="5" customFormat="1" x14ac:dyDescent="0.2">
      <c r="D7505" s="803"/>
      <c r="E7505" s="804"/>
      <c r="F7505" s="502"/>
      <c r="G7505" s="502"/>
      <c r="H7505" s="502"/>
    </row>
    <row r="7506" spans="4:8" s="5" customFormat="1" x14ac:dyDescent="0.2">
      <c r="D7506" s="803"/>
      <c r="E7506" s="804"/>
      <c r="F7506" s="502"/>
      <c r="G7506" s="502"/>
      <c r="H7506" s="502"/>
    </row>
    <row r="7507" spans="4:8" s="5" customFormat="1" x14ac:dyDescent="0.2">
      <c r="D7507" s="803"/>
      <c r="E7507" s="804"/>
      <c r="F7507" s="502"/>
      <c r="G7507" s="502"/>
      <c r="H7507" s="502"/>
    </row>
    <row r="7508" spans="4:8" s="5" customFormat="1" x14ac:dyDescent="0.2">
      <c r="D7508" s="803"/>
      <c r="E7508" s="804"/>
      <c r="F7508" s="502"/>
      <c r="G7508" s="502"/>
      <c r="H7508" s="502"/>
    </row>
    <row r="7509" spans="4:8" s="5" customFormat="1" x14ac:dyDescent="0.2">
      <c r="D7509" s="803"/>
      <c r="E7509" s="804"/>
      <c r="F7509" s="502"/>
      <c r="G7509" s="502"/>
      <c r="H7509" s="502"/>
    </row>
    <row r="7510" spans="4:8" s="5" customFormat="1" x14ac:dyDescent="0.2">
      <c r="D7510" s="803"/>
      <c r="E7510" s="804"/>
      <c r="F7510" s="502"/>
      <c r="G7510" s="502"/>
      <c r="H7510" s="502"/>
    </row>
    <row r="7511" spans="4:8" s="5" customFormat="1" x14ac:dyDescent="0.2">
      <c r="D7511" s="803"/>
      <c r="E7511" s="804"/>
      <c r="F7511" s="502"/>
      <c r="G7511" s="502"/>
      <c r="H7511" s="502"/>
    </row>
    <row r="7512" spans="4:8" s="5" customFormat="1" x14ac:dyDescent="0.2">
      <c r="D7512" s="803"/>
      <c r="E7512" s="804"/>
      <c r="F7512" s="502"/>
      <c r="G7512" s="502"/>
      <c r="H7512" s="502"/>
    </row>
    <row r="7513" spans="4:8" s="5" customFormat="1" x14ac:dyDescent="0.2">
      <c r="D7513" s="803"/>
      <c r="E7513" s="804"/>
      <c r="F7513" s="502"/>
      <c r="G7513" s="502"/>
      <c r="H7513" s="502"/>
    </row>
    <row r="7514" spans="4:8" s="5" customFormat="1" x14ac:dyDescent="0.2">
      <c r="D7514" s="803"/>
      <c r="E7514" s="804"/>
      <c r="F7514" s="502"/>
      <c r="G7514" s="502"/>
      <c r="H7514" s="502"/>
    </row>
    <row r="7515" spans="4:8" s="5" customFormat="1" x14ac:dyDescent="0.2">
      <c r="D7515" s="803"/>
      <c r="E7515" s="804"/>
      <c r="F7515" s="502"/>
      <c r="G7515" s="502"/>
      <c r="H7515" s="502"/>
    </row>
    <row r="7516" spans="4:8" s="5" customFormat="1" x14ac:dyDescent="0.2">
      <c r="D7516" s="803"/>
      <c r="E7516" s="804"/>
      <c r="F7516" s="502"/>
      <c r="G7516" s="502"/>
      <c r="H7516" s="502"/>
    </row>
    <row r="7517" spans="4:8" s="5" customFormat="1" x14ac:dyDescent="0.2">
      <c r="D7517" s="803"/>
      <c r="E7517" s="804"/>
      <c r="F7517" s="502"/>
      <c r="G7517" s="502"/>
      <c r="H7517" s="502"/>
    </row>
    <row r="7518" spans="4:8" s="5" customFormat="1" x14ac:dyDescent="0.2">
      <c r="D7518" s="803"/>
      <c r="E7518" s="804"/>
      <c r="F7518" s="502"/>
      <c r="G7518" s="502"/>
      <c r="H7518" s="502"/>
    </row>
    <row r="7519" spans="4:8" s="5" customFormat="1" x14ac:dyDescent="0.2">
      <c r="D7519" s="803"/>
      <c r="E7519" s="804"/>
      <c r="F7519" s="502"/>
      <c r="G7519" s="502"/>
      <c r="H7519" s="502"/>
    </row>
    <row r="7520" spans="4:8" s="5" customFormat="1" x14ac:dyDescent="0.2">
      <c r="D7520" s="803"/>
      <c r="E7520" s="804"/>
      <c r="F7520" s="502"/>
      <c r="G7520" s="502"/>
      <c r="H7520" s="502"/>
    </row>
    <row r="7521" spans="4:8" s="5" customFormat="1" x14ac:dyDescent="0.2">
      <c r="D7521" s="803"/>
      <c r="E7521" s="804"/>
      <c r="F7521" s="502"/>
      <c r="G7521" s="502"/>
      <c r="H7521" s="502"/>
    </row>
    <row r="7522" spans="4:8" s="5" customFormat="1" x14ac:dyDescent="0.2">
      <c r="D7522" s="803"/>
      <c r="E7522" s="804"/>
      <c r="F7522" s="502"/>
      <c r="G7522" s="502"/>
      <c r="H7522" s="502"/>
    </row>
    <row r="7523" spans="4:8" s="5" customFormat="1" x14ac:dyDescent="0.2">
      <c r="D7523" s="803"/>
      <c r="E7523" s="804"/>
      <c r="F7523" s="502"/>
      <c r="G7523" s="502"/>
      <c r="H7523" s="502"/>
    </row>
    <row r="7524" spans="4:8" s="5" customFormat="1" x14ac:dyDescent="0.2">
      <c r="D7524" s="803"/>
      <c r="E7524" s="804"/>
      <c r="F7524" s="502"/>
      <c r="G7524" s="502"/>
      <c r="H7524" s="502"/>
    </row>
    <row r="7525" spans="4:8" s="5" customFormat="1" x14ac:dyDescent="0.2">
      <c r="D7525" s="803"/>
      <c r="E7525" s="804"/>
      <c r="F7525" s="502"/>
      <c r="G7525" s="502"/>
      <c r="H7525" s="502"/>
    </row>
    <row r="7526" spans="4:8" s="5" customFormat="1" x14ac:dyDescent="0.2">
      <c r="D7526" s="803"/>
      <c r="E7526" s="804"/>
      <c r="F7526" s="502"/>
      <c r="G7526" s="502"/>
      <c r="H7526" s="502"/>
    </row>
    <row r="7527" spans="4:8" s="5" customFormat="1" x14ac:dyDescent="0.2">
      <c r="D7527" s="803"/>
      <c r="E7527" s="804"/>
      <c r="F7527" s="502"/>
      <c r="G7527" s="502"/>
      <c r="H7527" s="502"/>
    </row>
    <row r="7528" spans="4:8" s="5" customFormat="1" x14ac:dyDescent="0.2">
      <c r="D7528" s="803"/>
      <c r="E7528" s="804"/>
      <c r="F7528" s="502"/>
      <c r="G7528" s="502"/>
      <c r="H7528" s="502"/>
    </row>
    <row r="7529" spans="4:8" s="5" customFormat="1" x14ac:dyDescent="0.2">
      <c r="D7529" s="803"/>
      <c r="E7529" s="804"/>
      <c r="F7529" s="502"/>
      <c r="G7529" s="502"/>
      <c r="H7529" s="502"/>
    </row>
    <row r="7530" spans="4:8" s="5" customFormat="1" x14ac:dyDescent="0.2">
      <c r="D7530" s="803"/>
      <c r="E7530" s="804"/>
      <c r="F7530" s="502"/>
      <c r="G7530" s="502"/>
      <c r="H7530" s="502"/>
    </row>
    <row r="7531" spans="4:8" s="5" customFormat="1" x14ac:dyDescent="0.2">
      <c r="D7531" s="803"/>
      <c r="E7531" s="804"/>
      <c r="F7531" s="502"/>
      <c r="G7531" s="502"/>
      <c r="H7531" s="502"/>
    </row>
    <row r="7532" spans="4:8" s="5" customFormat="1" x14ac:dyDescent="0.2">
      <c r="D7532" s="803"/>
      <c r="E7532" s="804"/>
      <c r="F7532" s="502"/>
      <c r="G7532" s="502"/>
      <c r="H7532" s="502"/>
    </row>
    <row r="7533" spans="4:8" s="5" customFormat="1" x14ac:dyDescent="0.2">
      <c r="D7533" s="803"/>
      <c r="E7533" s="804"/>
      <c r="F7533" s="502"/>
      <c r="G7533" s="502"/>
      <c r="H7533" s="502"/>
    </row>
    <row r="7534" spans="4:8" s="5" customFormat="1" x14ac:dyDescent="0.2">
      <c r="D7534" s="803"/>
      <c r="E7534" s="804"/>
      <c r="F7534" s="502"/>
      <c r="G7534" s="502"/>
      <c r="H7534" s="502"/>
    </row>
    <row r="7535" spans="4:8" s="5" customFormat="1" x14ac:dyDescent="0.2">
      <c r="D7535" s="803"/>
      <c r="E7535" s="804"/>
      <c r="F7535" s="502"/>
      <c r="G7535" s="502"/>
      <c r="H7535" s="502"/>
    </row>
    <row r="7536" spans="4:8" s="5" customFormat="1" x14ac:dyDescent="0.2">
      <c r="D7536" s="803"/>
      <c r="E7536" s="804"/>
      <c r="F7536" s="502"/>
      <c r="G7536" s="502"/>
      <c r="H7536" s="502"/>
    </row>
    <row r="7537" spans="4:8" s="5" customFormat="1" x14ac:dyDescent="0.2">
      <c r="D7537" s="803"/>
      <c r="E7537" s="804"/>
      <c r="F7537" s="502"/>
      <c r="G7537" s="502"/>
      <c r="H7537" s="502"/>
    </row>
    <row r="7538" spans="4:8" s="5" customFormat="1" x14ac:dyDescent="0.2">
      <c r="D7538" s="803"/>
      <c r="E7538" s="804"/>
      <c r="F7538" s="502"/>
      <c r="G7538" s="502"/>
      <c r="H7538" s="502"/>
    </row>
    <row r="7539" spans="4:8" s="5" customFormat="1" x14ac:dyDescent="0.2">
      <c r="D7539" s="803"/>
      <c r="E7539" s="804"/>
      <c r="F7539" s="502"/>
      <c r="G7539" s="502"/>
      <c r="H7539" s="502"/>
    </row>
    <row r="7540" spans="4:8" s="5" customFormat="1" x14ac:dyDescent="0.2">
      <c r="D7540" s="803"/>
      <c r="E7540" s="804"/>
      <c r="F7540" s="502"/>
      <c r="G7540" s="502"/>
      <c r="H7540" s="502"/>
    </row>
    <row r="7541" spans="4:8" s="5" customFormat="1" x14ac:dyDescent="0.2">
      <c r="D7541" s="803"/>
      <c r="E7541" s="804"/>
      <c r="F7541" s="502"/>
      <c r="G7541" s="502"/>
      <c r="H7541" s="502"/>
    </row>
    <row r="7542" spans="4:8" s="5" customFormat="1" x14ac:dyDescent="0.2">
      <c r="D7542" s="803"/>
      <c r="E7542" s="804"/>
      <c r="F7542" s="502"/>
      <c r="G7542" s="502"/>
      <c r="H7542" s="502"/>
    </row>
    <row r="7543" spans="4:8" s="5" customFormat="1" x14ac:dyDescent="0.2">
      <c r="D7543" s="803"/>
      <c r="E7543" s="804"/>
      <c r="F7543" s="502"/>
      <c r="G7543" s="502"/>
      <c r="H7543" s="502"/>
    </row>
    <row r="7544" spans="4:8" s="5" customFormat="1" x14ac:dyDescent="0.2">
      <c r="D7544" s="803"/>
      <c r="E7544" s="804"/>
      <c r="F7544" s="502"/>
      <c r="G7544" s="502"/>
      <c r="H7544" s="502"/>
    </row>
    <row r="7545" spans="4:8" s="5" customFormat="1" x14ac:dyDescent="0.2">
      <c r="D7545" s="803"/>
      <c r="E7545" s="804"/>
      <c r="F7545" s="502"/>
      <c r="G7545" s="502"/>
      <c r="H7545" s="502"/>
    </row>
    <row r="7546" spans="4:8" s="5" customFormat="1" x14ac:dyDescent="0.2">
      <c r="D7546" s="803"/>
      <c r="E7546" s="804"/>
      <c r="F7546" s="502"/>
      <c r="G7546" s="502"/>
      <c r="H7546" s="502"/>
    </row>
    <row r="7547" spans="4:8" s="5" customFormat="1" x14ac:dyDescent="0.2">
      <c r="D7547" s="803"/>
      <c r="E7547" s="804"/>
      <c r="F7547" s="502"/>
      <c r="G7547" s="502"/>
      <c r="H7547" s="502"/>
    </row>
    <row r="7548" spans="4:8" s="5" customFormat="1" x14ac:dyDescent="0.2">
      <c r="D7548" s="803"/>
      <c r="E7548" s="804"/>
      <c r="F7548" s="502"/>
      <c r="G7548" s="502"/>
      <c r="H7548" s="502"/>
    </row>
    <row r="7549" spans="4:8" s="5" customFormat="1" x14ac:dyDescent="0.2">
      <c r="D7549" s="803"/>
      <c r="E7549" s="804"/>
      <c r="F7549" s="502"/>
      <c r="G7549" s="502"/>
      <c r="H7549" s="502"/>
    </row>
    <row r="7550" spans="4:8" s="5" customFormat="1" x14ac:dyDescent="0.2">
      <c r="D7550" s="803"/>
      <c r="E7550" s="804"/>
      <c r="F7550" s="502"/>
      <c r="G7550" s="502"/>
      <c r="H7550" s="502"/>
    </row>
    <row r="7551" spans="4:8" s="5" customFormat="1" x14ac:dyDescent="0.2">
      <c r="D7551" s="803"/>
      <c r="E7551" s="804"/>
      <c r="F7551" s="502"/>
      <c r="G7551" s="502"/>
      <c r="H7551" s="502"/>
    </row>
    <row r="7552" spans="4:8" s="5" customFormat="1" x14ac:dyDescent="0.2">
      <c r="D7552" s="803"/>
      <c r="E7552" s="804"/>
      <c r="F7552" s="502"/>
      <c r="G7552" s="502"/>
      <c r="H7552" s="502"/>
    </row>
    <row r="7553" spans="4:8" s="5" customFormat="1" x14ac:dyDescent="0.2">
      <c r="D7553" s="803"/>
      <c r="E7553" s="804"/>
      <c r="F7553" s="502"/>
      <c r="G7553" s="502"/>
      <c r="H7553" s="502"/>
    </row>
    <row r="7554" spans="4:8" s="5" customFormat="1" x14ac:dyDescent="0.2">
      <c r="D7554" s="803"/>
      <c r="E7554" s="804"/>
      <c r="F7554" s="502"/>
      <c r="G7554" s="502"/>
      <c r="H7554" s="502"/>
    </row>
    <row r="7555" spans="4:8" s="5" customFormat="1" x14ac:dyDescent="0.2">
      <c r="D7555" s="803"/>
      <c r="E7555" s="804"/>
      <c r="F7555" s="502"/>
      <c r="G7555" s="502"/>
      <c r="H7555" s="502"/>
    </row>
    <row r="7556" spans="4:8" s="5" customFormat="1" x14ac:dyDescent="0.2">
      <c r="D7556" s="803"/>
      <c r="E7556" s="804"/>
      <c r="F7556" s="502"/>
      <c r="G7556" s="502"/>
      <c r="H7556" s="502"/>
    </row>
    <row r="7557" spans="4:8" s="5" customFormat="1" x14ac:dyDescent="0.2">
      <c r="D7557" s="803"/>
      <c r="E7557" s="804"/>
      <c r="F7557" s="502"/>
      <c r="G7557" s="502"/>
      <c r="H7557" s="502"/>
    </row>
    <row r="7558" spans="4:8" s="5" customFormat="1" x14ac:dyDescent="0.2">
      <c r="D7558" s="803"/>
      <c r="E7558" s="804"/>
      <c r="F7558" s="502"/>
      <c r="G7558" s="502"/>
      <c r="H7558" s="502"/>
    </row>
    <row r="7559" spans="4:8" s="5" customFormat="1" x14ac:dyDescent="0.2">
      <c r="D7559" s="803"/>
      <c r="E7559" s="804"/>
      <c r="F7559" s="502"/>
      <c r="G7559" s="502"/>
      <c r="H7559" s="502"/>
    </row>
    <row r="7560" spans="4:8" s="5" customFormat="1" x14ac:dyDescent="0.2">
      <c r="D7560" s="803"/>
      <c r="E7560" s="804"/>
      <c r="F7560" s="502"/>
      <c r="G7560" s="502"/>
      <c r="H7560" s="502"/>
    </row>
    <row r="7561" spans="4:8" s="5" customFormat="1" x14ac:dyDescent="0.2">
      <c r="D7561" s="803"/>
      <c r="E7561" s="804"/>
      <c r="F7561" s="502"/>
      <c r="G7561" s="502"/>
      <c r="H7561" s="502"/>
    </row>
    <row r="7562" spans="4:8" s="5" customFormat="1" x14ac:dyDescent="0.2">
      <c r="D7562" s="803"/>
      <c r="E7562" s="804"/>
      <c r="F7562" s="502"/>
      <c r="G7562" s="502"/>
      <c r="H7562" s="502"/>
    </row>
    <row r="7563" spans="4:8" s="5" customFormat="1" x14ac:dyDescent="0.2">
      <c r="D7563" s="803"/>
      <c r="E7563" s="804"/>
      <c r="F7563" s="502"/>
      <c r="G7563" s="502"/>
      <c r="H7563" s="502"/>
    </row>
    <row r="7564" spans="4:8" s="5" customFormat="1" x14ac:dyDescent="0.2">
      <c r="D7564" s="803"/>
      <c r="E7564" s="804"/>
      <c r="F7564" s="502"/>
      <c r="G7564" s="502"/>
      <c r="H7564" s="502"/>
    </row>
    <row r="7565" spans="4:8" s="5" customFormat="1" x14ac:dyDescent="0.2">
      <c r="D7565" s="803"/>
      <c r="E7565" s="804"/>
      <c r="F7565" s="502"/>
      <c r="G7565" s="502"/>
      <c r="H7565" s="502"/>
    </row>
    <row r="7566" spans="4:8" s="5" customFormat="1" x14ac:dyDescent="0.2">
      <c r="D7566" s="803"/>
      <c r="E7566" s="804"/>
      <c r="F7566" s="502"/>
      <c r="G7566" s="502"/>
      <c r="H7566" s="502"/>
    </row>
    <row r="7567" spans="4:8" s="5" customFormat="1" x14ac:dyDescent="0.2">
      <c r="D7567" s="803"/>
      <c r="E7567" s="804"/>
      <c r="F7567" s="502"/>
      <c r="G7567" s="502"/>
      <c r="H7567" s="502"/>
    </row>
    <row r="7568" spans="4:8" s="5" customFormat="1" x14ac:dyDescent="0.2">
      <c r="D7568" s="803"/>
      <c r="E7568" s="804"/>
      <c r="F7568" s="502"/>
      <c r="G7568" s="502"/>
      <c r="H7568" s="502"/>
    </row>
    <row r="7569" spans="4:8" s="5" customFormat="1" x14ac:dyDescent="0.2">
      <c r="D7569" s="803"/>
      <c r="E7569" s="804"/>
      <c r="F7569" s="502"/>
      <c r="G7569" s="502"/>
      <c r="H7569" s="502"/>
    </row>
    <row r="7570" spans="4:8" s="5" customFormat="1" x14ac:dyDescent="0.2">
      <c r="D7570" s="803"/>
      <c r="E7570" s="804"/>
      <c r="F7570" s="502"/>
      <c r="G7570" s="502"/>
      <c r="H7570" s="502"/>
    </row>
    <row r="7571" spans="4:8" s="5" customFormat="1" x14ac:dyDescent="0.2">
      <c r="D7571" s="803"/>
      <c r="E7571" s="804"/>
      <c r="F7571" s="502"/>
      <c r="G7571" s="502"/>
      <c r="H7571" s="502"/>
    </row>
    <row r="7572" spans="4:8" s="5" customFormat="1" x14ac:dyDescent="0.2">
      <c r="D7572" s="803"/>
      <c r="E7572" s="804"/>
      <c r="F7572" s="502"/>
      <c r="G7572" s="502"/>
      <c r="H7572" s="502"/>
    </row>
    <row r="7573" spans="4:8" s="5" customFormat="1" x14ac:dyDescent="0.2">
      <c r="D7573" s="803"/>
      <c r="E7573" s="804"/>
      <c r="F7573" s="502"/>
      <c r="G7573" s="502"/>
      <c r="H7573" s="502"/>
    </row>
    <row r="7574" spans="4:8" s="5" customFormat="1" x14ac:dyDescent="0.2">
      <c r="D7574" s="803"/>
      <c r="E7574" s="804"/>
      <c r="F7574" s="502"/>
      <c r="G7574" s="502"/>
      <c r="H7574" s="502"/>
    </row>
    <row r="7575" spans="4:8" s="5" customFormat="1" x14ac:dyDescent="0.2">
      <c r="D7575" s="803"/>
      <c r="E7575" s="804"/>
      <c r="F7575" s="502"/>
      <c r="G7575" s="502"/>
      <c r="H7575" s="502"/>
    </row>
    <row r="7576" spans="4:8" s="5" customFormat="1" x14ac:dyDescent="0.2">
      <c r="D7576" s="803"/>
      <c r="E7576" s="804"/>
      <c r="F7576" s="502"/>
      <c r="G7576" s="502"/>
      <c r="H7576" s="502"/>
    </row>
    <row r="7577" spans="4:8" s="5" customFormat="1" x14ac:dyDescent="0.2">
      <c r="D7577" s="803"/>
      <c r="E7577" s="804"/>
      <c r="F7577" s="502"/>
      <c r="G7577" s="502"/>
      <c r="H7577" s="502"/>
    </row>
    <row r="7578" spans="4:8" s="5" customFormat="1" x14ac:dyDescent="0.2">
      <c r="D7578" s="803"/>
      <c r="E7578" s="804"/>
      <c r="F7578" s="502"/>
      <c r="G7578" s="502"/>
      <c r="H7578" s="502"/>
    </row>
    <row r="7579" spans="4:8" s="5" customFormat="1" x14ac:dyDescent="0.2">
      <c r="D7579" s="803"/>
      <c r="E7579" s="804"/>
      <c r="F7579" s="502"/>
      <c r="G7579" s="502"/>
      <c r="H7579" s="502"/>
    </row>
    <row r="7580" spans="4:8" s="5" customFormat="1" x14ac:dyDescent="0.2">
      <c r="D7580" s="803"/>
      <c r="E7580" s="804"/>
      <c r="F7580" s="502"/>
      <c r="G7580" s="502"/>
      <c r="H7580" s="502"/>
    </row>
    <row r="7581" spans="4:8" s="5" customFormat="1" x14ac:dyDescent="0.2">
      <c r="D7581" s="803"/>
      <c r="E7581" s="804"/>
      <c r="F7581" s="502"/>
      <c r="G7581" s="502"/>
      <c r="H7581" s="502"/>
    </row>
    <row r="7582" spans="4:8" s="5" customFormat="1" x14ac:dyDescent="0.2">
      <c r="D7582" s="803"/>
      <c r="E7582" s="804"/>
      <c r="F7582" s="502"/>
      <c r="G7582" s="502"/>
      <c r="H7582" s="502"/>
    </row>
    <row r="7583" spans="4:8" s="5" customFormat="1" x14ac:dyDescent="0.2">
      <c r="D7583" s="803"/>
      <c r="E7583" s="804"/>
      <c r="F7583" s="502"/>
      <c r="G7583" s="502"/>
      <c r="H7583" s="502"/>
    </row>
    <row r="7584" spans="4:8" s="5" customFormat="1" x14ac:dyDescent="0.2">
      <c r="D7584" s="803"/>
      <c r="E7584" s="804"/>
      <c r="F7584" s="502"/>
      <c r="G7584" s="502"/>
      <c r="H7584" s="502"/>
    </row>
    <row r="7585" spans="4:8" s="5" customFormat="1" x14ac:dyDescent="0.2">
      <c r="D7585" s="803"/>
      <c r="E7585" s="804"/>
      <c r="F7585" s="502"/>
      <c r="G7585" s="502"/>
      <c r="H7585" s="502"/>
    </row>
    <row r="7586" spans="4:8" s="5" customFormat="1" x14ac:dyDescent="0.2">
      <c r="D7586" s="803"/>
      <c r="E7586" s="804"/>
      <c r="F7586" s="502"/>
      <c r="G7586" s="502"/>
      <c r="H7586" s="502"/>
    </row>
    <row r="7587" spans="4:8" s="5" customFormat="1" x14ac:dyDescent="0.2">
      <c r="D7587" s="803"/>
      <c r="E7587" s="804"/>
      <c r="F7587" s="502"/>
      <c r="G7587" s="502"/>
      <c r="H7587" s="502"/>
    </row>
    <row r="7588" spans="4:8" s="5" customFormat="1" x14ac:dyDescent="0.2">
      <c r="D7588" s="803"/>
      <c r="E7588" s="804"/>
      <c r="F7588" s="502"/>
      <c r="G7588" s="502"/>
      <c r="H7588" s="502"/>
    </row>
    <row r="7589" spans="4:8" s="5" customFormat="1" x14ac:dyDescent="0.2">
      <c r="D7589" s="803"/>
      <c r="E7589" s="804"/>
      <c r="F7589" s="502"/>
      <c r="G7589" s="502"/>
      <c r="H7589" s="502"/>
    </row>
    <row r="7590" spans="4:8" s="5" customFormat="1" x14ac:dyDescent="0.2">
      <c r="D7590" s="803"/>
      <c r="E7590" s="804"/>
      <c r="F7590" s="502"/>
      <c r="G7590" s="502"/>
      <c r="H7590" s="502"/>
    </row>
    <row r="7591" spans="4:8" s="5" customFormat="1" x14ac:dyDescent="0.2">
      <c r="D7591" s="803"/>
      <c r="E7591" s="804"/>
      <c r="F7591" s="502"/>
      <c r="G7591" s="502"/>
      <c r="H7591" s="502"/>
    </row>
    <row r="7592" spans="4:8" s="5" customFormat="1" x14ac:dyDescent="0.2">
      <c r="D7592" s="803"/>
      <c r="E7592" s="804"/>
      <c r="F7592" s="502"/>
      <c r="G7592" s="502"/>
      <c r="H7592" s="502"/>
    </row>
    <row r="7593" spans="4:8" s="5" customFormat="1" x14ac:dyDescent="0.2">
      <c r="D7593" s="803"/>
      <c r="E7593" s="804"/>
      <c r="F7593" s="502"/>
      <c r="G7593" s="502"/>
      <c r="H7593" s="502"/>
    </row>
    <row r="7594" spans="4:8" s="5" customFormat="1" x14ac:dyDescent="0.2">
      <c r="D7594" s="803"/>
      <c r="E7594" s="804"/>
      <c r="F7594" s="502"/>
      <c r="G7594" s="502"/>
      <c r="H7594" s="502"/>
    </row>
    <row r="7595" spans="4:8" s="5" customFormat="1" x14ac:dyDescent="0.2">
      <c r="D7595" s="803"/>
      <c r="E7595" s="804"/>
      <c r="F7595" s="502"/>
      <c r="G7595" s="502"/>
      <c r="H7595" s="502"/>
    </row>
    <row r="7596" spans="4:8" s="5" customFormat="1" x14ac:dyDescent="0.2">
      <c r="D7596" s="803"/>
      <c r="E7596" s="804"/>
      <c r="F7596" s="502"/>
      <c r="G7596" s="502"/>
      <c r="H7596" s="502"/>
    </row>
    <row r="7597" spans="4:8" s="5" customFormat="1" x14ac:dyDescent="0.2">
      <c r="D7597" s="803"/>
      <c r="E7597" s="804"/>
      <c r="F7597" s="502"/>
      <c r="G7597" s="502"/>
      <c r="H7597" s="502"/>
    </row>
    <row r="7598" spans="4:8" s="5" customFormat="1" x14ac:dyDescent="0.2">
      <c r="D7598" s="803"/>
      <c r="E7598" s="804"/>
      <c r="F7598" s="502"/>
      <c r="G7598" s="502"/>
      <c r="H7598" s="502"/>
    </row>
    <row r="7599" spans="4:8" s="5" customFormat="1" x14ac:dyDescent="0.2">
      <c r="D7599" s="803"/>
      <c r="E7599" s="804"/>
      <c r="F7599" s="502"/>
      <c r="G7599" s="502"/>
      <c r="H7599" s="502"/>
    </row>
    <row r="7600" spans="4:8" s="5" customFormat="1" x14ac:dyDescent="0.2">
      <c r="D7600" s="803"/>
      <c r="E7600" s="804"/>
      <c r="F7600" s="502"/>
      <c r="G7600" s="502"/>
      <c r="H7600" s="502"/>
    </row>
    <row r="7601" spans="4:8" s="5" customFormat="1" x14ac:dyDescent="0.2">
      <c r="D7601" s="803"/>
      <c r="E7601" s="804"/>
      <c r="F7601" s="502"/>
      <c r="G7601" s="502"/>
      <c r="H7601" s="502"/>
    </row>
    <row r="7602" spans="4:8" s="5" customFormat="1" x14ac:dyDescent="0.2">
      <c r="D7602" s="803"/>
      <c r="E7602" s="804"/>
      <c r="F7602" s="502"/>
      <c r="G7602" s="502"/>
      <c r="H7602" s="502"/>
    </row>
    <row r="7603" spans="4:8" s="5" customFormat="1" x14ac:dyDescent="0.2">
      <c r="D7603" s="803"/>
      <c r="E7603" s="804"/>
      <c r="F7603" s="502"/>
      <c r="G7603" s="502"/>
      <c r="H7603" s="502"/>
    </row>
    <row r="7604" spans="4:8" s="5" customFormat="1" x14ac:dyDescent="0.2">
      <c r="D7604" s="803"/>
      <c r="E7604" s="804"/>
      <c r="F7604" s="502"/>
      <c r="G7604" s="502"/>
      <c r="H7604" s="502"/>
    </row>
    <row r="7605" spans="4:8" s="5" customFormat="1" x14ac:dyDescent="0.2">
      <c r="D7605" s="803"/>
      <c r="E7605" s="804"/>
      <c r="F7605" s="502"/>
      <c r="G7605" s="502"/>
      <c r="H7605" s="502"/>
    </row>
    <row r="7606" spans="4:8" s="5" customFormat="1" x14ac:dyDescent="0.2">
      <c r="D7606" s="803"/>
      <c r="E7606" s="804"/>
      <c r="F7606" s="502"/>
      <c r="G7606" s="502"/>
      <c r="H7606" s="502"/>
    </row>
    <row r="7607" spans="4:8" s="5" customFormat="1" x14ac:dyDescent="0.2">
      <c r="D7607" s="803"/>
      <c r="E7607" s="804"/>
      <c r="F7607" s="502"/>
      <c r="G7607" s="502"/>
      <c r="H7607" s="502"/>
    </row>
    <row r="7608" spans="4:8" s="5" customFormat="1" x14ac:dyDescent="0.2">
      <c r="D7608" s="803"/>
      <c r="E7608" s="804"/>
      <c r="F7608" s="502"/>
      <c r="G7608" s="502"/>
      <c r="H7608" s="502"/>
    </row>
    <row r="7609" spans="4:8" s="5" customFormat="1" x14ac:dyDescent="0.2">
      <c r="D7609" s="803"/>
      <c r="E7609" s="804"/>
      <c r="F7609" s="502"/>
      <c r="G7609" s="502"/>
      <c r="H7609" s="502"/>
    </row>
    <row r="7610" spans="4:8" s="5" customFormat="1" x14ac:dyDescent="0.2">
      <c r="D7610" s="803"/>
      <c r="E7610" s="804"/>
      <c r="F7610" s="502"/>
      <c r="G7610" s="502"/>
      <c r="H7610" s="502"/>
    </row>
    <row r="7611" spans="4:8" s="5" customFormat="1" x14ac:dyDescent="0.2">
      <c r="D7611" s="803"/>
      <c r="E7611" s="804"/>
      <c r="F7611" s="502"/>
      <c r="G7611" s="502"/>
      <c r="H7611" s="502"/>
    </row>
    <row r="7612" spans="4:8" s="5" customFormat="1" x14ac:dyDescent="0.2">
      <c r="D7612" s="803"/>
      <c r="E7612" s="804"/>
      <c r="F7612" s="502"/>
      <c r="G7612" s="502"/>
      <c r="H7612" s="502"/>
    </row>
    <row r="7613" spans="4:8" s="5" customFormat="1" x14ac:dyDescent="0.2">
      <c r="D7613" s="803"/>
      <c r="E7613" s="804"/>
      <c r="F7613" s="502"/>
      <c r="G7613" s="502"/>
      <c r="H7613" s="502"/>
    </row>
    <row r="7614" spans="4:8" s="5" customFormat="1" x14ac:dyDescent="0.2">
      <c r="D7614" s="803"/>
      <c r="E7614" s="804"/>
      <c r="F7614" s="502"/>
      <c r="G7614" s="502"/>
      <c r="H7614" s="502"/>
    </row>
    <row r="7615" spans="4:8" s="5" customFormat="1" x14ac:dyDescent="0.2">
      <c r="D7615" s="803"/>
      <c r="E7615" s="804"/>
      <c r="F7615" s="502"/>
      <c r="G7615" s="502"/>
      <c r="H7615" s="502"/>
    </row>
    <row r="7616" spans="4:8" s="5" customFormat="1" x14ac:dyDescent="0.2">
      <c r="D7616" s="803"/>
      <c r="E7616" s="804"/>
      <c r="F7616" s="502"/>
      <c r="G7616" s="502"/>
      <c r="H7616" s="502"/>
    </row>
    <row r="7617" spans="4:8" s="5" customFormat="1" x14ac:dyDescent="0.2">
      <c r="D7617" s="803"/>
      <c r="E7617" s="804"/>
      <c r="F7617" s="502"/>
      <c r="G7617" s="502"/>
      <c r="H7617" s="502"/>
    </row>
    <row r="7618" spans="4:8" s="5" customFormat="1" x14ac:dyDescent="0.2">
      <c r="D7618" s="803"/>
      <c r="E7618" s="804"/>
      <c r="F7618" s="502"/>
      <c r="G7618" s="502"/>
      <c r="H7618" s="502"/>
    </row>
    <row r="7619" spans="4:8" s="5" customFormat="1" x14ac:dyDescent="0.2">
      <c r="D7619" s="803"/>
      <c r="E7619" s="804"/>
      <c r="F7619" s="502"/>
      <c r="G7619" s="502"/>
      <c r="H7619" s="502"/>
    </row>
    <row r="7620" spans="4:8" s="5" customFormat="1" x14ac:dyDescent="0.2">
      <c r="D7620" s="803"/>
      <c r="E7620" s="804"/>
      <c r="F7620" s="502"/>
      <c r="G7620" s="502"/>
      <c r="H7620" s="502"/>
    </row>
    <row r="7621" spans="4:8" s="5" customFormat="1" x14ac:dyDescent="0.2">
      <c r="D7621" s="803"/>
      <c r="E7621" s="804"/>
      <c r="F7621" s="502"/>
      <c r="G7621" s="502"/>
      <c r="H7621" s="502"/>
    </row>
    <row r="7622" spans="4:8" s="5" customFormat="1" x14ac:dyDescent="0.2">
      <c r="D7622" s="803"/>
      <c r="E7622" s="804"/>
      <c r="F7622" s="502"/>
      <c r="G7622" s="502"/>
      <c r="H7622" s="502"/>
    </row>
    <row r="7623" spans="4:8" s="5" customFormat="1" x14ac:dyDescent="0.2">
      <c r="D7623" s="803"/>
      <c r="E7623" s="804"/>
      <c r="F7623" s="502"/>
      <c r="G7623" s="502"/>
      <c r="H7623" s="502"/>
    </row>
    <row r="7624" spans="4:8" s="5" customFormat="1" x14ac:dyDescent="0.2">
      <c r="D7624" s="803"/>
      <c r="E7624" s="804"/>
      <c r="F7624" s="502"/>
      <c r="G7624" s="502"/>
      <c r="H7624" s="502"/>
    </row>
    <row r="7625" spans="4:8" s="5" customFormat="1" x14ac:dyDescent="0.2">
      <c r="D7625" s="803"/>
      <c r="E7625" s="804"/>
      <c r="F7625" s="502"/>
      <c r="G7625" s="502"/>
      <c r="H7625" s="502"/>
    </row>
    <row r="7626" spans="4:8" s="5" customFormat="1" x14ac:dyDescent="0.2">
      <c r="D7626" s="803"/>
      <c r="E7626" s="804"/>
      <c r="F7626" s="502"/>
      <c r="G7626" s="502"/>
      <c r="H7626" s="502"/>
    </row>
    <row r="7627" spans="4:8" s="5" customFormat="1" x14ac:dyDescent="0.2">
      <c r="D7627" s="803"/>
      <c r="E7627" s="804"/>
      <c r="F7627" s="502"/>
      <c r="G7627" s="502"/>
      <c r="H7627" s="502"/>
    </row>
    <row r="7628" spans="4:8" s="5" customFormat="1" x14ac:dyDescent="0.2">
      <c r="D7628" s="803"/>
      <c r="E7628" s="804"/>
      <c r="F7628" s="502"/>
      <c r="G7628" s="502"/>
      <c r="H7628" s="502"/>
    </row>
    <row r="7629" spans="4:8" s="5" customFormat="1" x14ac:dyDescent="0.2">
      <c r="D7629" s="803"/>
      <c r="E7629" s="804"/>
      <c r="F7629" s="502"/>
      <c r="G7629" s="502"/>
      <c r="H7629" s="502"/>
    </row>
    <row r="7630" spans="4:8" s="5" customFormat="1" x14ac:dyDescent="0.2">
      <c r="D7630" s="803"/>
      <c r="E7630" s="804"/>
      <c r="F7630" s="502"/>
      <c r="G7630" s="502"/>
      <c r="H7630" s="502"/>
    </row>
    <row r="7631" spans="4:8" s="5" customFormat="1" x14ac:dyDescent="0.2">
      <c r="D7631" s="803"/>
      <c r="E7631" s="804"/>
      <c r="F7631" s="502"/>
      <c r="G7631" s="502"/>
      <c r="H7631" s="502"/>
    </row>
    <row r="7632" spans="4:8" s="5" customFormat="1" x14ac:dyDescent="0.2">
      <c r="D7632" s="803"/>
      <c r="E7632" s="804"/>
      <c r="F7632" s="502"/>
      <c r="G7632" s="502"/>
      <c r="H7632" s="502"/>
    </row>
    <row r="7633" spans="4:8" s="5" customFormat="1" x14ac:dyDescent="0.2">
      <c r="D7633" s="803"/>
      <c r="E7633" s="804"/>
      <c r="F7633" s="502"/>
      <c r="G7633" s="502"/>
      <c r="H7633" s="502"/>
    </row>
    <row r="7634" spans="4:8" s="5" customFormat="1" x14ac:dyDescent="0.2">
      <c r="D7634" s="803"/>
      <c r="E7634" s="804"/>
      <c r="F7634" s="502"/>
      <c r="G7634" s="502"/>
      <c r="H7634" s="502"/>
    </row>
    <row r="7635" spans="4:8" s="5" customFormat="1" x14ac:dyDescent="0.2">
      <c r="D7635" s="803"/>
      <c r="E7635" s="804"/>
      <c r="F7635" s="502"/>
      <c r="G7635" s="502"/>
      <c r="H7635" s="502"/>
    </row>
    <row r="7636" spans="4:8" s="5" customFormat="1" x14ac:dyDescent="0.2">
      <c r="D7636" s="803"/>
      <c r="E7636" s="804"/>
      <c r="F7636" s="502"/>
      <c r="G7636" s="502"/>
      <c r="H7636" s="502"/>
    </row>
    <row r="7637" spans="4:8" s="5" customFormat="1" x14ac:dyDescent="0.2">
      <c r="D7637" s="803"/>
      <c r="E7637" s="804"/>
      <c r="F7637" s="502"/>
      <c r="G7637" s="502"/>
      <c r="H7637" s="502"/>
    </row>
    <row r="7638" spans="4:8" s="5" customFormat="1" x14ac:dyDescent="0.2">
      <c r="D7638" s="803"/>
      <c r="E7638" s="804"/>
      <c r="F7638" s="502"/>
      <c r="G7638" s="502"/>
      <c r="H7638" s="502"/>
    </row>
    <row r="7639" spans="4:8" s="5" customFormat="1" x14ac:dyDescent="0.2">
      <c r="D7639" s="803"/>
      <c r="E7639" s="804"/>
      <c r="F7639" s="502"/>
      <c r="G7639" s="502"/>
      <c r="H7639" s="502"/>
    </row>
    <row r="7640" spans="4:8" s="5" customFormat="1" x14ac:dyDescent="0.2">
      <c r="D7640" s="803"/>
      <c r="E7640" s="804"/>
      <c r="F7640" s="502"/>
      <c r="G7640" s="502"/>
      <c r="H7640" s="502"/>
    </row>
    <row r="7641" spans="4:8" s="5" customFormat="1" x14ac:dyDescent="0.2">
      <c r="D7641" s="803"/>
      <c r="E7641" s="804"/>
      <c r="F7641" s="502"/>
      <c r="G7641" s="502"/>
      <c r="H7641" s="502"/>
    </row>
    <row r="7642" spans="4:8" s="5" customFormat="1" x14ac:dyDescent="0.2">
      <c r="D7642" s="803"/>
      <c r="E7642" s="804"/>
      <c r="F7642" s="502"/>
      <c r="G7642" s="502"/>
      <c r="H7642" s="502"/>
    </row>
    <row r="7643" spans="4:8" s="5" customFormat="1" x14ac:dyDescent="0.2">
      <c r="D7643" s="803"/>
      <c r="E7643" s="804"/>
      <c r="F7643" s="502"/>
      <c r="G7643" s="502"/>
      <c r="H7643" s="502"/>
    </row>
    <row r="7644" spans="4:8" s="5" customFormat="1" x14ac:dyDescent="0.2">
      <c r="D7644" s="803"/>
      <c r="E7644" s="804"/>
      <c r="F7644" s="502"/>
      <c r="G7644" s="502"/>
      <c r="H7644" s="502"/>
    </row>
    <row r="7645" spans="4:8" s="5" customFormat="1" x14ac:dyDescent="0.2">
      <c r="D7645" s="803"/>
      <c r="E7645" s="804"/>
      <c r="F7645" s="502"/>
      <c r="G7645" s="502"/>
      <c r="H7645" s="502"/>
    </row>
    <row r="7646" spans="4:8" s="5" customFormat="1" x14ac:dyDescent="0.2">
      <c r="D7646" s="803"/>
      <c r="E7646" s="804"/>
      <c r="F7646" s="502"/>
      <c r="G7646" s="502"/>
      <c r="H7646" s="502"/>
    </row>
    <row r="7647" spans="4:8" s="5" customFormat="1" x14ac:dyDescent="0.2">
      <c r="D7647" s="803"/>
      <c r="E7647" s="804"/>
      <c r="F7647" s="502"/>
      <c r="G7647" s="502"/>
      <c r="H7647" s="502"/>
    </row>
    <row r="7648" spans="4:8" s="5" customFormat="1" x14ac:dyDescent="0.2">
      <c r="D7648" s="803"/>
      <c r="E7648" s="804"/>
      <c r="F7648" s="502"/>
      <c r="G7648" s="502"/>
      <c r="H7648" s="502"/>
    </row>
    <row r="7649" spans="4:8" s="5" customFormat="1" x14ac:dyDescent="0.2">
      <c r="D7649" s="803"/>
      <c r="E7649" s="804"/>
      <c r="F7649" s="502"/>
      <c r="G7649" s="502"/>
      <c r="H7649" s="502"/>
    </row>
    <row r="7650" spans="4:8" s="5" customFormat="1" x14ac:dyDescent="0.2">
      <c r="D7650" s="803"/>
      <c r="E7650" s="804"/>
      <c r="F7650" s="502"/>
      <c r="G7650" s="502"/>
      <c r="H7650" s="502"/>
    </row>
    <row r="7651" spans="4:8" s="5" customFormat="1" x14ac:dyDescent="0.2">
      <c r="D7651" s="803"/>
      <c r="E7651" s="804"/>
      <c r="F7651" s="502"/>
      <c r="G7651" s="502"/>
      <c r="H7651" s="502"/>
    </row>
    <row r="7652" spans="4:8" s="5" customFormat="1" x14ac:dyDescent="0.2">
      <c r="D7652" s="803"/>
      <c r="E7652" s="804"/>
      <c r="F7652" s="502"/>
      <c r="G7652" s="502"/>
      <c r="H7652" s="502"/>
    </row>
    <row r="7653" spans="4:8" s="5" customFormat="1" x14ac:dyDescent="0.2">
      <c r="D7653" s="803"/>
      <c r="E7653" s="804"/>
      <c r="F7653" s="502"/>
      <c r="G7653" s="502"/>
      <c r="H7653" s="502"/>
    </row>
    <row r="7654" spans="4:8" s="5" customFormat="1" x14ac:dyDescent="0.2">
      <c r="D7654" s="803"/>
      <c r="E7654" s="804"/>
      <c r="F7654" s="502"/>
      <c r="G7654" s="502"/>
      <c r="H7654" s="502"/>
    </row>
    <row r="7655" spans="4:8" s="5" customFormat="1" x14ac:dyDescent="0.2">
      <c r="D7655" s="803"/>
      <c r="E7655" s="804"/>
      <c r="F7655" s="502"/>
      <c r="G7655" s="502"/>
      <c r="H7655" s="502"/>
    </row>
    <row r="7656" spans="4:8" s="5" customFormat="1" x14ac:dyDescent="0.2">
      <c r="D7656" s="803"/>
      <c r="E7656" s="804"/>
      <c r="F7656" s="502"/>
      <c r="G7656" s="502"/>
      <c r="H7656" s="502"/>
    </row>
    <row r="7657" spans="4:8" s="5" customFormat="1" x14ac:dyDescent="0.2">
      <c r="D7657" s="803"/>
      <c r="E7657" s="804"/>
      <c r="F7657" s="502"/>
      <c r="G7657" s="502"/>
      <c r="H7657" s="502"/>
    </row>
    <row r="7658" spans="4:8" s="5" customFormat="1" x14ac:dyDescent="0.2">
      <c r="D7658" s="803"/>
      <c r="E7658" s="804"/>
      <c r="F7658" s="502"/>
      <c r="G7658" s="502"/>
      <c r="H7658" s="502"/>
    </row>
    <row r="7659" spans="4:8" s="5" customFormat="1" x14ac:dyDescent="0.2">
      <c r="D7659" s="803"/>
      <c r="E7659" s="804"/>
      <c r="F7659" s="502"/>
      <c r="G7659" s="502"/>
      <c r="H7659" s="502"/>
    </row>
    <row r="7660" spans="4:8" s="5" customFormat="1" x14ac:dyDescent="0.2">
      <c r="D7660" s="803"/>
      <c r="E7660" s="804"/>
      <c r="F7660" s="502"/>
      <c r="G7660" s="502"/>
      <c r="H7660" s="502"/>
    </row>
    <row r="7661" spans="4:8" s="5" customFormat="1" x14ac:dyDescent="0.2">
      <c r="D7661" s="803"/>
      <c r="E7661" s="804"/>
      <c r="F7661" s="502"/>
      <c r="G7661" s="502"/>
      <c r="H7661" s="502"/>
    </row>
    <row r="7662" spans="4:8" s="5" customFormat="1" x14ac:dyDescent="0.2">
      <c r="D7662" s="803"/>
      <c r="E7662" s="804"/>
      <c r="F7662" s="502"/>
      <c r="G7662" s="502"/>
      <c r="H7662" s="502"/>
    </row>
    <row r="7663" spans="4:8" s="5" customFormat="1" x14ac:dyDescent="0.2">
      <c r="D7663" s="803"/>
      <c r="E7663" s="804"/>
      <c r="F7663" s="502"/>
      <c r="G7663" s="502"/>
      <c r="H7663" s="502"/>
    </row>
    <row r="7664" spans="4:8" s="5" customFormat="1" x14ac:dyDescent="0.2">
      <c r="D7664" s="803"/>
      <c r="E7664" s="804"/>
      <c r="F7664" s="502"/>
      <c r="G7664" s="502"/>
      <c r="H7664" s="502"/>
    </row>
    <row r="7665" spans="4:8" s="5" customFormat="1" x14ac:dyDescent="0.2">
      <c r="D7665" s="803"/>
      <c r="E7665" s="804"/>
      <c r="F7665" s="502"/>
      <c r="G7665" s="502"/>
      <c r="H7665" s="502"/>
    </row>
    <row r="7666" spans="4:8" s="5" customFormat="1" x14ac:dyDescent="0.2">
      <c r="D7666" s="803"/>
      <c r="E7666" s="804"/>
      <c r="F7666" s="502"/>
      <c r="G7666" s="502"/>
      <c r="H7666" s="502"/>
    </row>
    <row r="7667" spans="4:8" s="5" customFormat="1" x14ac:dyDescent="0.2">
      <c r="D7667" s="803"/>
      <c r="E7667" s="804"/>
      <c r="F7667" s="502"/>
      <c r="G7667" s="502"/>
      <c r="H7667" s="502"/>
    </row>
    <row r="7668" spans="4:8" s="5" customFormat="1" x14ac:dyDescent="0.2">
      <c r="D7668" s="803"/>
      <c r="E7668" s="804"/>
      <c r="F7668" s="502"/>
      <c r="G7668" s="502"/>
      <c r="H7668" s="502"/>
    </row>
    <row r="7669" spans="4:8" s="5" customFormat="1" x14ac:dyDescent="0.2">
      <c r="D7669" s="803"/>
      <c r="E7669" s="804"/>
      <c r="F7669" s="502"/>
      <c r="G7669" s="502"/>
      <c r="H7669" s="502"/>
    </row>
    <row r="7670" spans="4:8" s="5" customFormat="1" x14ac:dyDescent="0.2">
      <c r="D7670" s="803"/>
      <c r="E7670" s="804"/>
      <c r="F7670" s="502"/>
      <c r="G7670" s="502"/>
      <c r="H7670" s="502"/>
    </row>
    <row r="7671" spans="4:8" s="5" customFormat="1" x14ac:dyDescent="0.2">
      <c r="D7671" s="803"/>
      <c r="E7671" s="804"/>
      <c r="F7671" s="502"/>
      <c r="G7671" s="502"/>
      <c r="H7671" s="502"/>
    </row>
    <row r="7672" spans="4:8" s="5" customFormat="1" x14ac:dyDescent="0.2">
      <c r="D7672" s="803"/>
      <c r="E7672" s="804"/>
      <c r="F7672" s="502"/>
      <c r="G7672" s="502"/>
      <c r="H7672" s="502"/>
    </row>
    <row r="7673" spans="4:8" s="5" customFormat="1" x14ac:dyDescent="0.2">
      <c r="D7673" s="803"/>
      <c r="E7673" s="804"/>
      <c r="F7673" s="502"/>
      <c r="G7673" s="502"/>
      <c r="H7673" s="502"/>
    </row>
    <row r="7674" spans="4:8" s="5" customFormat="1" x14ac:dyDescent="0.2">
      <c r="D7674" s="803"/>
      <c r="E7674" s="804"/>
      <c r="F7674" s="502"/>
      <c r="G7674" s="502"/>
      <c r="H7674" s="502"/>
    </row>
    <row r="7675" spans="4:8" s="5" customFormat="1" x14ac:dyDescent="0.2">
      <c r="D7675" s="803"/>
      <c r="E7675" s="804"/>
      <c r="F7675" s="502"/>
      <c r="G7675" s="502"/>
      <c r="H7675" s="502"/>
    </row>
    <row r="7676" spans="4:8" s="5" customFormat="1" x14ac:dyDescent="0.2">
      <c r="D7676" s="803"/>
      <c r="E7676" s="804"/>
      <c r="F7676" s="502"/>
      <c r="G7676" s="502"/>
      <c r="H7676" s="502"/>
    </row>
    <row r="7677" spans="4:8" s="5" customFormat="1" x14ac:dyDescent="0.2">
      <c r="D7677" s="803"/>
      <c r="E7677" s="804"/>
      <c r="F7677" s="502"/>
      <c r="G7677" s="502"/>
      <c r="H7677" s="502"/>
    </row>
    <row r="7678" spans="4:8" s="5" customFormat="1" x14ac:dyDescent="0.2">
      <c r="D7678" s="803"/>
      <c r="E7678" s="804"/>
      <c r="F7678" s="502"/>
      <c r="G7678" s="502"/>
      <c r="H7678" s="502"/>
    </row>
    <row r="7679" spans="4:8" s="5" customFormat="1" x14ac:dyDescent="0.2">
      <c r="D7679" s="803"/>
      <c r="E7679" s="804"/>
      <c r="F7679" s="502"/>
      <c r="G7679" s="502"/>
      <c r="H7679" s="502"/>
    </row>
    <row r="7680" spans="4:8" s="5" customFormat="1" x14ac:dyDescent="0.2">
      <c r="D7680" s="803"/>
      <c r="E7680" s="804"/>
      <c r="F7680" s="502"/>
      <c r="G7680" s="502"/>
      <c r="H7680" s="502"/>
    </row>
    <row r="7681" spans="4:8" s="5" customFormat="1" x14ac:dyDescent="0.2">
      <c r="D7681" s="803"/>
      <c r="E7681" s="804"/>
      <c r="F7681" s="502"/>
      <c r="G7681" s="502"/>
      <c r="H7681" s="502"/>
    </row>
    <row r="7682" spans="4:8" s="5" customFormat="1" x14ac:dyDescent="0.2">
      <c r="D7682" s="803"/>
      <c r="E7682" s="804"/>
      <c r="F7682" s="502"/>
      <c r="G7682" s="502"/>
      <c r="H7682" s="502"/>
    </row>
    <row r="7683" spans="4:8" s="5" customFormat="1" x14ac:dyDescent="0.2">
      <c r="D7683" s="803"/>
      <c r="E7683" s="804"/>
      <c r="F7683" s="502"/>
      <c r="G7683" s="502"/>
      <c r="H7683" s="502"/>
    </row>
    <row r="7684" spans="4:8" s="5" customFormat="1" x14ac:dyDescent="0.2">
      <c r="D7684" s="803"/>
      <c r="E7684" s="804"/>
      <c r="F7684" s="502"/>
      <c r="G7684" s="502"/>
      <c r="H7684" s="502"/>
    </row>
    <row r="7685" spans="4:8" s="5" customFormat="1" x14ac:dyDescent="0.2">
      <c r="D7685" s="803"/>
      <c r="E7685" s="804"/>
      <c r="F7685" s="502"/>
      <c r="G7685" s="502"/>
      <c r="H7685" s="502"/>
    </row>
    <row r="7686" spans="4:8" s="5" customFormat="1" x14ac:dyDescent="0.2">
      <c r="D7686" s="803"/>
      <c r="E7686" s="804"/>
      <c r="F7686" s="502"/>
      <c r="G7686" s="502"/>
      <c r="H7686" s="502"/>
    </row>
    <row r="7687" spans="4:8" s="5" customFormat="1" x14ac:dyDescent="0.2">
      <c r="D7687" s="803"/>
      <c r="E7687" s="804"/>
      <c r="F7687" s="502"/>
      <c r="G7687" s="502"/>
      <c r="H7687" s="502"/>
    </row>
    <row r="7688" spans="4:8" s="5" customFormat="1" x14ac:dyDescent="0.2">
      <c r="D7688" s="803"/>
      <c r="E7688" s="804"/>
      <c r="F7688" s="502"/>
      <c r="G7688" s="502"/>
      <c r="H7688" s="502"/>
    </row>
    <row r="7689" spans="4:8" s="5" customFormat="1" x14ac:dyDescent="0.2">
      <c r="D7689" s="803"/>
      <c r="E7689" s="804"/>
      <c r="F7689" s="502"/>
      <c r="G7689" s="502"/>
      <c r="H7689" s="502"/>
    </row>
    <row r="7690" spans="4:8" s="5" customFormat="1" x14ac:dyDescent="0.2">
      <c r="D7690" s="803"/>
      <c r="E7690" s="804"/>
      <c r="F7690" s="502"/>
      <c r="G7690" s="502"/>
      <c r="H7690" s="502"/>
    </row>
    <row r="7691" spans="4:8" s="5" customFormat="1" x14ac:dyDescent="0.2">
      <c r="D7691" s="803"/>
      <c r="E7691" s="804"/>
      <c r="F7691" s="502"/>
      <c r="G7691" s="502"/>
      <c r="H7691" s="502"/>
    </row>
    <row r="7692" spans="4:8" s="5" customFormat="1" x14ac:dyDescent="0.2">
      <c r="D7692" s="803"/>
      <c r="E7692" s="804"/>
      <c r="F7692" s="502"/>
      <c r="G7692" s="502"/>
      <c r="H7692" s="502"/>
    </row>
    <row r="7693" spans="4:8" s="5" customFormat="1" x14ac:dyDescent="0.2">
      <c r="D7693" s="803"/>
      <c r="E7693" s="804"/>
      <c r="F7693" s="502"/>
      <c r="G7693" s="502"/>
      <c r="H7693" s="502"/>
    </row>
    <row r="7694" spans="4:8" s="5" customFormat="1" x14ac:dyDescent="0.2">
      <c r="D7694" s="803"/>
      <c r="E7694" s="804"/>
      <c r="F7694" s="502"/>
      <c r="G7694" s="502"/>
      <c r="H7694" s="502"/>
    </row>
    <row r="7695" spans="4:8" s="5" customFormat="1" x14ac:dyDescent="0.2">
      <c r="D7695" s="803"/>
      <c r="E7695" s="804"/>
      <c r="F7695" s="502"/>
      <c r="G7695" s="502"/>
      <c r="H7695" s="502"/>
    </row>
    <row r="7696" spans="4:8" s="5" customFormat="1" x14ac:dyDescent="0.2">
      <c r="D7696" s="803"/>
      <c r="E7696" s="804"/>
      <c r="F7696" s="502"/>
      <c r="G7696" s="502"/>
      <c r="H7696" s="502"/>
    </row>
    <row r="7697" spans="4:8" s="5" customFormat="1" x14ac:dyDescent="0.2">
      <c r="D7697" s="803"/>
      <c r="E7697" s="804"/>
      <c r="F7697" s="502"/>
      <c r="G7697" s="502"/>
      <c r="H7697" s="502"/>
    </row>
    <row r="7698" spans="4:8" s="5" customFormat="1" x14ac:dyDescent="0.2">
      <c r="D7698" s="803"/>
      <c r="E7698" s="804"/>
      <c r="F7698" s="502"/>
      <c r="G7698" s="502"/>
      <c r="H7698" s="502"/>
    </row>
    <row r="7699" spans="4:8" s="5" customFormat="1" x14ac:dyDescent="0.2">
      <c r="D7699" s="803"/>
      <c r="E7699" s="804"/>
      <c r="F7699" s="502"/>
      <c r="G7699" s="502"/>
      <c r="H7699" s="502"/>
    </row>
    <row r="7700" spans="4:8" s="5" customFormat="1" x14ac:dyDescent="0.2">
      <c r="D7700" s="803"/>
      <c r="E7700" s="804"/>
      <c r="F7700" s="502"/>
      <c r="G7700" s="502"/>
      <c r="H7700" s="502"/>
    </row>
    <row r="7701" spans="4:8" s="5" customFormat="1" x14ac:dyDescent="0.2">
      <c r="D7701" s="803"/>
      <c r="E7701" s="804"/>
      <c r="F7701" s="502"/>
      <c r="G7701" s="502"/>
      <c r="H7701" s="502"/>
    </row>
    <row r="7702" spans="4:8" s="5" customFormat="1" x14ac:dyDescent="0.2">
      <c r="D7702" s="803"/>
      <c r="E7702" s="804"/>
      <c r="F7702" s="502"/>
      <c r="G7702" s="502"/>
      <c r="H7702" s="502"/>
    </row>
    <row r="7703" spans="4:8" s="5" customFormat="1" x14ac:dyDescent="0.2">
      <c r="D7703" s="803"/>
      <c r="E7703" s="804"/>
      <c r="F7703" s="502"/>
      <c r="G7703" s="502"/>
      <c r="H7703" s="502"/>
    </row>
    <row r="7704" spans="4:8" s="5" customFormat="1" x14ac:dyDescent="0.2">
      <c r="D7704" s="803"/>
      <c r="E7704" s="804"/>
      <c r="F7704" s="502"/>
      <c r="G7704" s="502"/>
      <c r="H7704" s="502"/>
    </row>
    <row r="7705" spans="4:8" s="5" customFormat="1" x14ac:dyDescent="0.2">
      <c r="D7705" s="803"/>
      <c r="E7705" s="804"/>
      <c r="F7705" s="502"/>
      <c r="G7705" s="502"/>
      <c r="H7705" s="502"/>
    </row>
    <row r="7706" spans="4:8" s="5" customFormat="1" x14ac:dyDescent="0.2">
      <c r="D7706" s="803"/>
      <c r="E7706" s="804"/>
      <c r="F7706" s="502"/>
      <c r="G7706" s="502"/>
      <c r="H7706" s="502"/>
    </row>
    <row r="7707" spans="4:8" s="5" customFormat="1" x14ac:dyDescent="0.2">
      <c r="D7707" s="803"/>
      <c r="E7707" s="804"/>
      <c r="F7707" s="502"/>
      <c r="G7707" s="502"/>
      <c r="H7707" s="502"/>
    </row>
    <row r="7708" spans="4:8" s="5" customFormat="1" x14ac:dyDescent="0.2">
      <c r="D7708" s="803"/>
      <c r="E7708" s="804"/>
      <c r="F7708" s="502"/>
      <c r="G7708" s="502"/>
      <c r="H7708" s="502"/>
    </row>
    <row r="7709" spans="4:8" s="5" customFormat="1" x14ac:dyDescent="0.2">
      <c r="D7709" s="803"/>
      <c r="E7709" s="804"/>
      <c r="F7709" s="502"/>
      <c r="G7709" s="502"/>
      <c r="H7709" s="502"/>
    </row>
    <row r="7710" spans="4:8" s="5" customFormat="1" x14ac:dyDescent="0.2">
      <c r="D7710" s="803"/>
      <c r="E7710" s="804"/>
      <c r="F7710" s="502"/>
      <c r="G7710" s="502"/>
      <c r="H7710" s="502"/>
    </row>
    <row r="7711" spans="4:8" s="5" customFormat="1" x14ac:dyDescent="0.2">
      <c r="D7711" s="803"/>
      <c r="E7711" s="804"/>
      <c r="F7711" s="502"/>
      <c r="G7711" s="502"/>
      <c r="H7711" s="502"/>
    </row>
    <row r="7712" spans="4:8" s="5" customFormat="1" x14ac:dyDescent="0.2">
      <c r="D7712" s="803"/>
      <c r="E7712" s="804"/>
      <c r="F7712" s="502"/>
      <c r="G7712" s="502"/>
      <c r="H7712" s="502"/>
    </row>
    <row r="7713" spans="4:8" s="5" customFormat="1" x14ac:dyDescent="0.2">
      <c r="D7713" s="803"/>
      <c r="E7713" s="804"/>
      <c r="F7713" s="502"/>
      <c r="G7713" s="502"/>
      <c r="H7713" s="502"/>
    </row>
    <row r="7714" spans="4:8" s="5" customFormat="1" x14ac:dyDescent="0.2">
      <c r="D7714" s="803"/>
      <c r="E7714" s="804"/>
      <c r="F7714" s="502"/>
      <c r="G7714" s="502"/>
      <c r="H7714" s="502"/>
    </row>
    <row r="7715" spans="4:8" s="5" customFormat="1" x14ac:dyDescent="0.2">
      <c r="D7715" s="803"/>
      <c r="E7715" s="804"/>
      <c r="F7715" s="502"/>
      <c r="G7715" s="502"/>
      <c r="H7715" s="502"/>
    </row>
    <row r="7716" spans="4:8" s="5" customFormat="1" x14ac:dyDescent="0.2">
      <c r="D7716" s="803"/>
      <c r="E7716" s="804"/>
      <c r="F7716" s="502"/>
      <c r="G7716" s="502"/>
      <c r="H7716" s="502"/>
    </row>
    <row r="7717" spans="4:8" s="5" customFormat="1" x14ac:dyDescent="0.2">
      <c r="D7717" s="803"/>
      <c r="E7717" s="804"/>
      <c r="F7717" s="502"/>
      <c r="G7717" s="502"/>
      <c r="H7717" s="502"/>
    </row>
    <row r="7718" spans="4:8" s="5" customFormat="1" x14ac:dyDescent="0.2">
      <c r="D7718" s="803"/>
      <c r="E7718" s="804"/>
      <c r="F7718" s="502"/>
      <c r="G7718" s="502"/>
      <c r="H7718" s="502"/>
    </row>
    <row r="7719" spans="4:8" s="5" customFormat="1" x14ac:dyDescent="0.2">
      <c r="D7719" s="803"/>
      <c r="E7719" s="804"/>
      <c r="F7719" s="502"/>
      <c r="G7719" s="502"/>
      <c r="H7719" s="502"/>
    </row>
    <row r="7720" spans="4:8" s="5" customFormat="1" x14ac:dyDescent="0.2">
      <c r="D7720" s="803"/>
      <c r="E7720" s="804"/>
      <c r="F7720" s="502"/>
      <c r="G7720" s="502"/>
      <c r="H7720" s="502"/>
    </row>
    <row r="7721" spans="4:8" s="5" customFormat="1" x14ac:dyDescent="0.2">
      <c r="D7721" s="803"/>
      <c r="E7721" s="804"/>
      <c r="F7721" s="502"/>
      <c r="G7721" s="502"/>
      <c r="H7721" s="502"/>
    </row>
    <row r="7722" spans="4:8" s="5" customFormat="1" x14ac:dyDescent="0.2">
      <c r="D7722" s="803"/>
      <c r="E7722" s="804"/>
      <c r="F7722" s="502"/>
      <c r="G7722" s="502"/>
      <c r="H7722" s="502"/>
    </row>
    <row r="7723" spans="4:8" s="5" customFormat="1" x14ac:dyDescent="0.2">
      <c r="D7723" s="803"/>
      <c r="E7723" s="804"/>
      <c r="F7723" s="502"/>
      <c r="G7723" s="502"/>
      <c r="H7723" s="502"/>
    </row>
    <row r="7724" spans="4:8" s="5" customFormat="1" x14ac:dyDescent="0.2">
      <c r="D7724" s="803"/>
      <c r="E7724" s="804"/>
      <c r="F7724" s="502"/>
      <c r="G7724" s="502"/>
      <c r="H7724" s="502"/>
    </row>
    <row r="7725" spans="4:8" s="5" customFormat="1" x14ac:dyDescent="0.2">
      <c r="D7725" s="803"/>
      <c r="E7725" s="804"/>
      <c r="F7725" s="502"/>
      <c r="G7725" s="502"/>
      <c r="H7725" s="502"/>
    </row>
    <row r="7726" spans="4:8" s="5" customFormat="1" x14ac:dyDescent="0.2">
      <c r="D7726" s="803"/>
      <c r="E7726" s="804"/>
      <c r="F7726" s="502"/>
      <c r="G7726" s="502"/>
      <c r="H7726" s="502"/>
    </row>
    <row r="7727" spans="4:8" s="5" customFormat="1" x14ac:dyDescent="0.2">
      <c r="D7727" s="803"/>
      <c r="E7727" s="804"/>
      <c r="F7727" s="502"/>
      <c r="G7727" s="502"/>
      <c r="H7727" s="502"/>
    </row>
    <row r="7728" spans="4:8" s="5" customFormat="1" x14ac:dyDescent="0.2">
      <c r="D7728" s="803"/>
      <c r="E7728" s="804"/>
      <c r="F7728" s="502"/>
      <c r="G7728" s="502"/>
      <c r="H7728" s="502"/>
    </row>
    <row r="7729" spans="4:8" s="5" customFormat="1" x14ac:dyDescent="0.2">
      <c r="D7729" s="803"/>
      <c r="E7729" s="804"/>
      <c r="F7729" s="502"/>
      <c r="G7729" s="502"/>
      <c r="H7729" s="502"/>
    </row>
    <row r="7730" spans="4:8" s="5" customFormat="1" x14ac:dyDescent="0.2">
      <c r="D7730" s="803"/>
      <c r="E7730" s="804"/>
      <c r="F7730" s="502"/>
      <c r="G7730" s="502"/>
      <c r="H7730" s="502"/>
    </row>
    <row r="7731" spans="4:8" s="5" customFormat="1" x14ac:dyDescent="0.2">
      <c r="D7731" s="803"/>
      <c r="E7731" s="804"/>
      <c r="F7731" s="502"/>
      <c r="G7731" s="502"/>
      <c r="H7731" s="502"/>
    </row>
    <row r="7732" spans="4:8" s="5" customFormat="1" x14ac:dyDescent="0.2">
      <c r="D7732" s="803"/>
      <c r="E7732" s="804"/>
      <c r="F7732" s="502"/>
      <c r="G7732" s="502"/>
      <c r="H7732" s="502"/>
    </row>
    <row r="7733" spans="4:8" s="5" customFormat="1" x14ac:dyDescent="0.2">
      <c r="D7733" s="803"/>
      <c r="E7733" s="804"/>
      <c r="F7733" s="502"/>
      <c r="G7733" s="502"/>
      <c r="H7733" s="502"/>
    </row>
    <row r="7734" spans="4:8" s="5" customFormat="1" x14ac:dyDescent="0.2">
      <c r="D7734" s="803"/>
      <c r="E7734" s="804"/>
      <c r="F7734" s="502"/>
      <c r="G7734" s="502"/>
      <c r="H7734" s="502"/>
    </row>
    <row r="7735" spans="4:8" s="5" customFormat="1" x14ac:dyDescent="0.2">
      <c r="D7735" s="803"/>
      <c r="E7735" s="804"/>
      <c r="F7735" s="502"/>
      <c r="G7735" s="502"/>
      <c r="H7735" s="502"/>
    </row>
    <row r="7736" spans="4:8" s="5" customFormat="1" x14ac:dyDescent="0.2">
      <c r="D7736" s="803"/>
      <c r="E7736" s="804"/>
      <c r="F7736" s="502"/>
      <c r="G7736" s="502"/>
      <c r="H7736" s="502"/>
    </row>
    <row r="7737" spans="4:8" s="5" customFormat="1" x14ac:dyDescent="0.2">
      <c r="D7737" s="803"/>
      <c r="E7737" s="804"/>
      <c r="F7737" s="502"/>
      <c r="G7737" s="502"/>
      <c r="H7737" s="502"/>
    </row>
    <row r="7738" spans="4:8" s="5" customFormat="1" x14ac:dyDescent="0.2">
      <c r="D7738" s="803"/>
      <c r="E7738" s="804"/>
      <c r="F7738" s="502"/>
      <c r="G7738" s="502"/>
      <c r="H7738" s="502"/>
    </row>
    <row r="7739" spans="4:8" s="5" customFormat="1" x14ac:dyDescent="0.2">
      <c r="D7739" s="803"/>
      <c r="E7739" s="804"/>
      <c r="F7739" s="502"/>
      <c r="G7739" s="502"/>
      <c r="H7739" s="502"/>
    </row>
    <row r="7740" spans="4:8" s="5" customFormat="1" x14ac:dyDescent="0.2">
      <c r="D7740" s="803"/>
      <c r="E7740" s="804"/>
      <c r="F7740" s="502"/>
      <c r="G7740" s="502"/>
      <c r="H7740" s="502"/>
    </row>
    <row r="7741" spans="4:8" s="5" customFormat="1" x14ac:dyDescent="0.2">
      <c r="D7741" s="803"/>
      <c r="E7741" s="804"/>
      <c r="F7741" s="502"/>
      <c r="G7741" s="502"/>
      <c r="H7741" s="502"/>
    </row>
    <row r="7742" spans="4:8" s="5" customFormat="1" x14ac:dyDescent="0.2">
      <c r="D7742" s="803"/>
      <c r="E7742" s="804"/>
      <c r="F7742" s="502"/>
      <c r="G7742" s="502"/>
      <c r="H7742" s="502"/>
    </row>
    <row r="7743" spans="4:8" s="5" customFormat="1" x14ac:dyDescent="0.2">
      <c r="D7743" s="803"/>
      <c r="E7743" s="804"/>
      <c r="F7743" s="502"/>
      <c r="G7743" s="502"/>
      <c r="H7743" s="502"/>
    </row>
    <row r="7744" spans="4:8" s="5" customFormat="1" x14ac:dyDescent="0.2">
      <c r="D7744" s="803"/>
      <c r="E7744" s="804"/>
      <c r="F7744" s="502"/>
      <c r="G7744" s="502"/>
      <c r="H7744" s="502"/>
    </row>
    <row r="7745" spans="4:8" s="5" customFormat="1" x14ac:dyDescent="0.2">
      <c r="D7745" s="803"/>
      <c r="E7745" s="804"/>
      <c r="F7745" s="502"/>
      <c r="G7745" s="502"/>
      <c r="H7745" s="502"/>
    </row>
    <row r="7746" spans="4:8" s="5" customFormat="1" x14ac:dyDescent="0.2">
      <c r="D7746" s="803"/>
      <c r="E7746" s="804"/>
      <c r="F7746" s="502"/>
      <c r="G7746" s="502"/>
      <c r="H7746" s="502"/>
    </row>
    <row r="7747" spans="4:8" s="5" customFormat="1" x14ac:dyDescent="0.2">
      <c r="D7747" s="803"/>
      <c r="E7747" s="804"/>
      <c r="F7747" s="502"/>
      <c r="G7747" s="502"/>
      <c r="H7747" s="502"/>
    </row>
    <row r="7748" spans="4:8" s="5" customFormat="1" x14ac:dyDescent="0.2">
      <c r="D7748" s="803"/>
      <c r="E7748" s="804"/>
      <c r="F7748" s="502"/>
      <c r="G7748" s="502"/>
      <c r="H7748" s="502"/>
    </row>
    <row r="7749" spans="4:8" s="5" customFormat="1" x14ac:dyDescent="0.2">
      <c r="D7749" s="803"/>
      <c r="E7749" s="804"/>
      <c r="F7749" s="502"/>
      <c r="G7749" s="502"/>
      <c r="H7749" s="502"/>
    </row>
    <row r="7750" spans="4:8" s="5" customFormat="1" x14ac:dyDescent="0.2">
      <c r="D7750" s="803"/>
      <c r="E7750" s="804"/>
      <c r="F7750" s="502"/>
      <c r="G7750" s="502"/>
      <c r="H7750" s="502"/>
    </row>
    <row r="7751" spans="4:8" s="5" customFormat="1" x14ac:dyDescent="0.2">
      <c r="D7751" s="803"/>
      <c r="E7751" s="804"/>
      <c r="F7751" s="502"/>
      <c r="G7751" s="502"/>
      <c r="H7751" s="502"/>
    </row>
    <row r="7752" spans="4:8" s="5" customFormat="1" x14ac:dyDescent="0.2">
      <c r="D7752" s="803"/>
      <c r="E7752" s="804"/>
      <c r="F7752" s="502"/>
      <c r="G7752" s="502"/>
      <c r="H7752" s="502"/>
    </row>
    <row r="7753" spans="4:8" s="5" customFormat="1" x14ac:dyDescent="0.2">
      <c r="D7753" s="803"/>
      <c r="E7753" s="804"/>
      <c r="F7753" s="502"/>
      <c r="G7753" s="502"/>
      <c r="H7753" s="502"/>
    </row>
    <row r="7754" spans="4:8" s="5" customFormat="1" x14ac:dyDescent="0.2">
      <c r="D7754" s="803"/>
      <c r="E7754" s="804"/>
      <c r="F7754" s="502"/>
      <c r="G7754" s="502"/>
      <c r="H7754" s="502"/>
    </row>
    <row r="7755" spans="4:8" s="5" customFormat="1" x14ac:dyDescent="0.2">
      <c r="D7755" s="803"/>
      <c r="E7755" s="804"/>
      <c r="F7755" s="502"/>
      <c r="G7755" s="502"/>
      <c r="H7755" s="502"/>
    </row>
    <row r="7756" spans="4:8" s="5" customFormat="1" x14ac:dyDescent="0.2">
      <c r="D7756" s="803"/>
      <c r="E7756" s="804"/>
      <c r="F7756" s="502"/>
      <c r="G7756" s="502"/>
      <c r="H7756" s="502"/>
    </row>
    <row r="7757" spans="4:8" s="5" customFormat="1" x14ac:dyDescent="0.2">
      <c r="D7757" s="803"/>
      <c r="E7757" s="804"/>
      <c r="F7757" s="502"/>
      <c r="G7757" s="502"/>
      <c r="H7757" s="502"/>
    </row>
    <row r="7758" spans="4:8" s="5" customFormat="1" x14ac:dyDescent="0.2">
      <c r="D7758" s="803"/>
      <c r="E7758" s="804"/>
      <c r="F7758" s="502"/>
      <c r="G7758" s="502"/>
      <c r="H7758" s="502"/>
    </row>
    <row r="7759" spans="4:8" s="5" customFormat="1" x14ac:dyDescent="0.2">
      <c r="D7759" s="803"/>
      <c r="E7759" s="804"/>
      <c r="F7759" s="502"/>
      <c r="G7759" s="502"/>
      <c r="H7759" s="502"/>
    </row>
    <row r="7760" spans="4:8" s="5" customFormat="1" x14ac:dyDescent="0.2">
      <c r="D7760" s="803"/>
      <c r="E7760" s="804"/>
      <c r="F7760" s="502"/>
      <c r="G7760" s="502"/>
      <c r="H7760" s="502"/>
    </row>
    <row r="7761" spans="4:8" s="5" customFormat="1" x14ac:dyDescent="0.2">
      <c r="D7761" s="803"/>
      <c r="E7761" s="804"/>
      <c r="F7761" s="502"/>
      <c r="G7761" s="502"/>
      <c r="H7761" s="502"/>
    </row>
    <row r="7762" spans="4:8" s="5" customFormat="1" x14ac:dyDescent="0.2">
      <c r="D7762" s="803"/>
      <c r="E7762" s="804"/>
      <c r="F7762" s="502"/>
      <c r="G7762" s="502"/>
      <c r="H7762" s="502"/>
    </row>
    <row r="7763" spans="4:8" s="5" customFormat="1" x14ac:dyDescent="0.2">
      <c r="D7763" s="803"/>
      <c r="E7763" s="804"/>
      <c r="F7763" s="502"/>
      <c r="G7763" s="502"/>
      <c r="H7763" s="502"/>
    </row>
    <row r="7764" spans="4:8" s="5" customFormat="1" x14ac:dyDescent="0.2">
      <c r="D7764" s="803"/>
      <c r="E7764" s="804"/>
      <c r="F7764" s="502"/>
      <c r="G7764" s="502"/>
      <c r="H7764" s="502"/>
    </row>
    <row r="7765" spans="4:8" s="5" customFormat="1" x14ac:dyDescent="0.2">
      <c r="D7765" s="803"/>
      <c r="E7765" s="804"/>
      <c r="F7765" s="502"/>
      <c r="G7765" s="502"/>
      <c r="H7765" s="502"/>
    </row>
    <row r="7766" spans="4:8" s="5" customFormat="1" x14ac:dyDescent="0.2">
      <c r="D7766" s="803"/>
      <c r="E7766" s="804"/>
      <c r="F7766" s="502"/>
      <c r="G7766" s="502"/>
      <c r="H7766" s="502"/>
    </row>
    <row r="7767" spans="4:8" s="5" customFormat="1" x14ac:dyDescent="0.2">
      <c r="D7767" s="803"/>
      <c r="E7767" s="804"/>
      <c r="F7767" s="502"/>
      <c r="G7767" s="502"/>
      <c r="H7767" s="502"/>
    </row>
    <row r="7768" spans="4:8" s="5" customFormat="1" x14ac:dyDescent="0.2">
      <c r="D7768" s="803"/>
      <c r="E7768" s="804"/>
      <c r="F7768" s="502"/>
      <c r="G7768" s="502"/>
      <c r="H7768" s="502"/>
    </row>
    <row r="7769" spans="4:8" s="5" customFormat="1" x14ac:dyDescent="0.2">
      <c r="D7769" s="803"/>
      <c r="E7769" s="804"/>
      <c r="F7769" s="502"/>
      <c r="G7769" s="502"/>
      <c r="H7769" s="502"/>
    </row>
    <row r="7770" spans="4:8" s="5" customFormat="1" x14ac:dyDescent="0.2">
      <c r="D7770" s="803"/>
      <c r="E7770" s="804"/>
      <c r="F7770" s="502"/>
      <c r="G7770" s="502"/>
      <c r="H7770" s="502"/>
    </row>
    <row r="7771" spans="4:8" s="5" customFormat="1" x14ac:dyDescent="0.2">
      <c r="D7771" s="803"/>
      <c r="E7771" s="804"/>
      <c r="F7771" s="502"/>
      <c r="G7771" s="502"/>
      <c r="H7771" s="502"/>
    </row>
    <row r="7772" spans="4:8" s="5" customFormat="1" x14ac:dyDescent="0.2">
      <c r="D7772" s="803"/>
      <c r="E7772" s="804"/>
      <c r="F7772" s="502"/>
      <c r="G7772" s="502"/>
      <c r="H7772" s="502"/>
    </row>
    <row r="7773" spans="4:8" s="5" customFormat="1" x14ac:dyDescent="0.2">
      <c r="D7773" s="803"/>
      <c r="E7773" s="804"/>
      <c r="F7773" s="502"/>
      <c r="G7773" s="502"/>
      <c r="H7773" s="502"/>
    </row>
    <row r="7774" spans="4:8" s="5" customFormat="1" x14ac:dyDescent="0.2">
      <c r="D7774" s="803"/>
      <c r="E7774" s="804"/>
      <c r="F7774" s="502"/>
      <c r="G7774" s="502"/>
      <c r="H7774" s="502"/>
    </row>
    <row r="7775" spans="4:8" s="5" customFormat="1" x14ac:dyDescent="0.2">
      <c r="D7775" s="803"/>
      <c r="E7775" s="804"/>
      <c r="F7775" s="502"/>
      <c r="G7775" s="502"/>
      <c r="H7775" s="502"/>
    </row>
    <row r="7776" spans="4:8" s="5" customFormat="1" x14ac:dyDescent="0.2">
      <c r="D7776" s="803"/>
      <c r="E7776" s="804"/>
      <c r="F7776" s="502"/>
      <c r="G7776" s="502"/>
      <c r="H7776" s="502"/>
    </row>
    <row r="7777" spans="4:8" s="5" customFormat="1" x14ac:dyDescent="0.2">
      <c r="D7777" s="803"/>
      <c r="E7777" s="804"/>
      <c r="F7777" s="502"/>
      <c r="G7777" s="502"/>
      <c r="H7777" s="502"/>
    </row>
    <row r="7778" spans="4:8" s="5" customFormat="1" x14ac:dyDescent="0.2">
      <c r="D7778" s="803"/>
      <c r="E7778" s="804"/>
      <c r="F7778" s="502"/>
      <c r="G7778" s="502"/>
      <c r="H7778" s="502"/>
    </row>
    <row r="7779" spans="4:8" s="5" customFormat="1" x14ac:dyDescent="0.2">
      <c r="D7779" s="803"/>
      <c r="E7779" s="804"/>
      <c r="F7779" s="502"/>
      <c r="G7779" s="502"/>
      <c r="H7779" s="502"/>
    </row>
    <row r="7780" spans="4:8" s="5" customFormat="1" x14ac:dyDescent="0.2">
      <c r="D7780" s="803"/>
      <c r="E7780" s="804"/>
      <c r="F7780" s="502"/>
      <c r="G7780" s="502"/>
      <c r="H7780" s="502"/>
    </row>
    <row r="7781" spans="4:8" s="5" customFormat="1" x14ac:dyDescent="0.2">
      <c r="D7781" s="803"/>
      <c r="E7781" s="804"/>
      <c r="F7781" s="502"/>
      <c r="G7781" s="502"/>
      <c r="H7781" s="502"/>
    </row>
    <row r="7782" spans="4:8" s="5" customFormat="1" x14ac:dyDescent="0.2">
      <c r="D7782" s="803"/>
      <c r="E7782" s="804"/>
      <c r="F7782" s="502"/>
      <c r="G7782" s="502"/>
      <c r="H7782" s="502"/>
    </row>
    <row r="7783" spans="4:8" s="5" customFormat="1" x14ac:dyDescent="0.2">
      <c r="D7783" s="803"/>
      <c r="E7783" s="804"/>
      <c r="F7783" s="502"/>
      <c r="G7783" s="502"/>
      <c r="H7783" s="502"/>
    </row>
    <row r="7784" spans="4:8" s="5" customFormat="1" x14ac:dyDescent="0.2">
      <c r="D7784" s="803"/>
      <c r="E7784" s="804"/>
      <c r="F7784" s="502"/>
      <c r="G7784" s="502"/>
      <c r="H7784" s="502"/>
    </row>
    <row r="7785" spans="4:8" s="5" customFormat="1" x14ac:dyDescent="0.2">
      <c r="D7785" s="803"/>
      <c r="E7785" s="804"/>
      <c r="F7785" s="502"/>
      <c r="G7785" s="502"/>
      <c r="H7785" s="502"/>
    </row>
    <row r="7786" spans="4:8" s="5" customFormat="1" x14ac:dyDescent="0.2">
      <c r="D7786" s="803"/>
      <c r="E7786" s="804"/>
      <c r="F7786" s="502"/>
      <c r="G7786" s="502"/>
      <c r="H7786" s="502"/>
    </row>
    <row r="7787" spans="4:8" s="5" customFormat="1" x14ac:dyDescent="0.2">
      <c r="D7787" s="803"/>
      <c r="E7787" s="804"/>
      <c r="F7787" s="502"/>
      <c r="G7787" s="502"/>
      <c r="H7787" s="502"/>
    </row>
    <row r="7788" spans="4:8" s="5" customFormat="1" x14ac:dyDescent="0.2">
      <c r="D7788" s="803"/>
      <c r="E7788" s="804"/>
      <c r="F7788" s="502"/>
      <c r="G7788" s="502"/>
      <c r="H7788" s="502"/>
    </row>
    <row r="7789" spans="4:8" s="5" customFormat="1" x14ac:dyDescent="0.2">
      <c r="D7789" s="803"/>
      <c r="E7789" s="804"/>
      <c r="F7789" s="502"/>
      <c r="G7789" s="502"/>
      <c r="H7789" s="502"/>
    </row>
    <row r="7790" spans="4:8" s="5" customFormat="1" x14ac:dyDescent="0.2">
      <c r="D7790" s="803"/>
      <c r="E7790" s="804"/>
      <c r="F7790" s="502"/>
      <c r="G7790" s="502"/>
      <c r="H7790" s="502"/>
    </row>
    <row r="7791" spans="4:8" s="5" customFormat="1" x14ac:dyDescent="0.2">
      <c r="D7791" s="803"/>
      <c r="E7791" s="804"/>
      <c r="F7791" s="502"/>
      <c r="G7791" s="502"/>
      <c r="H7791" s="502"/>
    </row>
    <row r="7792" spans="4:8" s="5" customFormat="1" x14ac:dyDescent="0.2">
      <c r="D7792" s="803"/>
      <c r="E7792" s="804"/>
      <c r="F7792" s="502"/>
      <c r="G7792" s="502"/>
      <c r="H7792" s="502"/>
    </row>
    <row r="7793" spans="4:8" s="5" customFormat="1" x14ac:dyDescent="0.2">
      <c r="D7793" s="803"/>
      <c r="E7793" s="804"/>
      <c r="F7793" s="502"/>
      <c r="G7793" s="502"/>
      <c r="H7793" s="502"/>
    </row>
    <row r="7794" spans="4:8" s="5" customFormat="1" x14ac:dyDescent="0.2">
      <c r="D7794" s="803"/>
      <c r="E7794" s="804"/>
      <c r="F7794" s="502"/>
      <c r="G7794" s="502"/>
      <c r="H7794" s="502"/>
    </row>
    <row r="7795" spans="4:8" s="5" customFormat="1" x14ac:dyDescent="0.2">
      <c r="D7795" s="803"/>
      <c r="E7795" s="804"/>
      <c r="F7795" s="502"/>
      <c r="G7795" s="502"/>
      <c r="H7795" s="502"/>
    </row>
    <row r="7796" spans="4:8" s="5" customFormat="1" x14ac:dyDescent="0.2">
      <c r="D7796" s="803"/>
      <c r="E7796" s="804"/>
      <c r="F7796" s="502"/>
      <c r="G7796" s="502"/>
      <c r="H7796" s="502"/>
    </row>
    <row r="7797" spans="4:8" s="5" customFormat="1" x14ac:dyDescent="0.2">
      <c r="D7797" s="803"/>
      <c r="E7797" s="804"/>
      <c r="F7797" s="502"/>
      <c r="G7797" s="502"/>
      <c r="H7797" s="502"/>
    </row>
    <row r="7798" spans="4:8" s="5" customFormat="1" x14ac:dyDescent="0.2">
      <c r="D7798" s="803"/>
      <c r="E7798" s="804"/>
      <c r="F7798" s="502"/>
      <c r="G7798" s="502"/>
      <c r="H7798" s="502"/>
    </row>
    <row r="7799" spans="4:8" s="5" customFormat="1" x14ac:dyDescent="0.2">
      <c r="D7799" s="803"/>
      <c r="E7799" s="804"/>
      <c r="F7799" s="502"/>
      <c r="G7799" s="502"/>
      <c r="H7799" s="502"/>
    </row>
    <row r="7800" spans="4:8" s="5" customFormat="1" x14ac:dyDescent="0.2">
      <c r="D7800" s="803"/>
      <c r="E7800" s="804"/>
      <c r="F7800" s="502"/>
      <c r="G7800" s="502"/>
      <c r="H7800" s="502"/>
    </row>
    <row r="7801" spans="4:8" s="5" customFormat="1" x14ac:dyDescent="0.2">
      <c r="D7801" s="803"/>
      <c r="E7801" s="804"/>
      <c r="F7801" s="502"/>
      <c r="G7801" s="502"/>
      <c r="H7801" s="502"/>
    </row>
    <row r="7802" spans="4:8" s="5" customFormat="1" x14ac:dyDescent="0.2">
      <c r="D7802" s="803"/>
      <c r="E7802" s="804"/>
      <c r="F7802" s="502"/>
      <c r="G7802" s="502"/>
      <c r="H7802" s="502"/>
    </row>
    <row r="7803" spans="4:8" s="5" customFormat="1" x14ac:dyDescent="0.2">
      <c r="D7803" s="803"/>
      <c r="E7803" s="804"/>
      <c r="F7803" s="502"/>
      <c r="G7803" s="502"/>
      <c r="H7803" s="502"/>
    </row>
    <row r="7804" spans="4:8" s="5" customFormat="1" x14ac:dyDescent="0.2">
      <c r="D7804" s="803"/>
      <c r="E7804" s="804"/>
      <c r="F7804" s="502"/>
      <c r="G7804" s="502"/>
      <c r="H7804" s="502"/>
    </row>
    <row r="7805" spans="4:8" s="5" customFormat="1" x14ac:dyDescent="0.2">
      <c r="D7805" s="803"/>
      <c r="E7805" s="804"/>
      <c r="F7805" s="502"/>
      <c r="G7805" s="502"/>
      <c r="H7805" s="502"/>
    </row>
    <row r="7806" spans="4:8" s="5" customFormat="1" x14ac:dyDescent="0.2">
      <c r="D7806" s="803"/>
      <c r="E7806" s="804"/>
      <c r="F7806" s="502"/>
      <c r="G7806" s="502"/>
      <c r="H7806" s="502"/>
    </row>
    <row r="7807" spans="4:8" s="5" customFormat="1" x14ac:dyDescent="0.2">
      <c r="D7807" s="803"/>
      <c r="E7807" s="804"/>
      <c r="F7807" s="502"/>
      <c r="G7807" s="502"/>
      <c r="H7807" s="502"/>
    </row>
    <row r="7808" spans="4:8" s="5" customFormat="1" x14ac:dyDescent="0.2">
      <c r="D7808" s="803"/>
      <c r="E7808" s="804"/>
      <c r="F7808" s="502"/>
      <c r="G7808" s="502"/>
      <c r="H7808" s="502"/>
    </row>
    <row r="7809" spans="4:8" s="5" customFormat="1" x14ac:dyDescent="0.2">
      <c r="D7809" s="803"/>
      <c r="E7809" s="804"/>
      <c r="F7809" s="502"/>
      <c r="G7809" s="502"/>
      <c r="H7809" s="502"/>
    </row>
    <row r="7810" spans="4:8" s="5" customFormat="1" x14ac:dyDescent="0.2">
      <c r="D7810" s="803"/>
      <c r="E7810" s="804"/>
      <c r="F7810" s="502"/>
      <c r="G7810" s="502"/>
      <c r="H7810" s="502"/>
    </row>
    <row r="7811" spans="4:8" s="5" customFormat="1" x14ac:dyDescent="0.2">
      <c r="D7811" s="803"/>
      <c r="E7811" s="804"/>
      <c r="F7811" s="502"/>
      <c r="G7811" s="502"/>
      <c r="H7811" s="502"/>
    </row>
    <row r="7812" spans="4:8" s="5" customFormat="1" x14ac:dyDescent="0.2">
      <c r="D7812" s="803"/>
      <c r="E7812" s="804"/>
      <c r="F7812" s="502"/>
      <c r="G7812" s="502"/>
      <c r="H7812" s="502"/>
    </row>
    <row r="7813" spans="4:8" s="5" customFormat="1" x14ac:dyDescent="0.2">
      <c r="D7813" s="803"/>
      <c r="E7813" s="804"/>
      <c r="F7813" s="502"/>
      <c r="G7813" s="502"/>
      <c r="H7813" s="502"/>
    </row>
    <row r="7814" spans="4:8" s="5" customFormat="1" x14ac:dyDescent="0.2">
      <c r="D7814" s="803"/>
      <c r="E7814" s="804"/>
      <c r="F7814" s="502"/>
      <c r="G7814" s="502"/>
      <c r="H7814" s="502"/>
    </row>
    <row r="7815" spans="4:8" s="5" customFormat="1" x14ac:dyDescent="0.2">
      <c r="D7815" s="803"/>
      <c r="E7815" s="804"/>
      <c r="F7815" s="502"/>
      <c r="G7815" s="502"/>
      <c r="H7815" s="502"/>
    </row>
    <row r="7816" spans="4:8" s="5" customFormat="1" x14ac:dyDescent="0.2">
      <c r="D7816" s="803"/>
      <c r="E7816" s="804"/>
      <c r="F7816" s="502"/>
      <c r="G7816" s="502"/>
      <c r="H7816" s="502"/>
    </row>
    <row r="7817" spans="4:8" s="5" customFormat="1" x14ac:dyDescent="0.2">
      <c r="D7817" s="803"/>
      <c r="E7817" s="804"/>
      <c r="F7817" s="502"/>
      <c r="G7817" s="502"/>
      <c r="H7817" s="502"/>
    </row>
    <row r="7818" spans="4:8" s="5" customFormat="1" x14ac:dyDescent="0.2">
      <c r="D7818" s="803"/>
      <c r="E7818" s="804"/>
      <c r="F7818" s="502"/>
      <c r="G7818" s="502"/>
      <c r="H7818" s="502"/>
    </row>
    <row r="7819" spans="4:8" s="5" customFormat="1" x14ac:dyDescent="0.2">
      <c r="D7819" s="803"/>
      <c r="E7819" s="804"/>
      <c r="F7819" s="502"/>
      <c r="G7819" s="502"/>
      <c r="H7819" s="502"/>
    </row>
    <row r="7820" spans="4:8" s="5" customFormat="1" x14ac:dyDescent="0.2">
      <c r="D7820" s="803"/>
      <c r="E7820" s="804"/>
      <c r="F7820" s="502"/>
      <c r="G7820" s="502"/>
      <c r="H7820" s="502"/>
    </row>
    <row r="7821" spans="4:8" s="5" customFormat="1" x14ac:dyDescent="0.2">
      <c r="D7821" s="803"/>
      <c r="E7821" s="804"/>
      <c r="F7821" s="502"/>
      <c r="G7821" s="502"/>
      <c r="H7821" s="502"/>
    </row>
    <row r="7822" spans="4:8" s="5" customFormat="1" x14ac:dyDescent="0.2">
      <c r="D7822" s="803"/>
      <c r="E7822" s="804"/>
      <c r="F7822" s="502"/>
      <c r="G7822" s="502"/>
      <c r="H7822" s="502"/>
    </row>
    <row r="7823" spans="4:8" s="5" customFormat="1" x14ac:dyDescent="0.2">
      <c r="D7823" s="803"/>
      <c r="E7823" s="804"/>
      <c r="F7823" s="502"/>
      <c r="G7823" s="502"/>
      <c r="H7823" s="502"/>
    </row>
    <row r="7824" spans="4:8" s="5" customFormat="1" x14ac:dyDescent="0.2">
      <c r="D7824" s="803"/>
      <c r="E7824" s="804"/>
      <c r="F7824" s="502"/>
      <c r="G7824" s="502"/>
      <c r="H7824" s="502"/>
    </row>
    <row r="7825" spans="4:8" s="5" customFormat="1" x14ac:dyDescent="0.2">
      <c r="D7825" s="803"/>
      <c r="E7825" s="804"/>
      <c r="F7825" s="502"/>
      <c r="G7825" s="502"/>
      <c r="H7825" s="502"/>
    </row>
    <row r="7826" spans="4:8" s="5" customFormat="1" x14ac:dyDescent="0.2">
      <c r="D7826" s="803"/>
      <c r="E7826" s="804"/>
      <c r="F7826" s="502"/>
      <c r="G7826" s="502"/>
      <c r="H7826" s="502"/>
    </row>
    <row r="7827" spans="4:8" s="5" customFormat="1" x14ac:dyDescent="0.2">
      <c r="D7827" s="803"/>
      <c r="E7827" s="804"/>
      <c r="F7827" s="502"/>
      <c r="G7827" s="502"/>
      <c r="H7827" s="502"/>
    </row>
    <row r="7828" spans="4:8" s="5" customFormat="1" x14ac:dyDescent="0.2">
      <c r="D7828" s="803"/>
      <c r="E7828" s="804"/>
      <c r="F7828" s="502"/>
      <c r="G7828" s="502"/>
      <c r="H7828" s="502"/>
    </row>
    <row r="7829" spans="4:8" s="5" customFormat="1" x14ac:dyDescent="0.2">
      <c r="D7829" s="803"/>
      <c r="E7829" s="804"/>
      <c r="F7829" s="502"/>
      <c r="G7829" s="502"/>
      <c r="H7829" s="502"/>
    </row>
    <row r="7830" spans="4:8" s="5" customFormat="1" x14ac:dyDescent="0.2">
      <c r="D7830" s="803"/>
      <c r="E7830" s="804"/>
      <c r="F7830" s="502"/>
      <c r="G7830" s="502"/>
      <c r="H7830" s="502"/>
    </row>
    <row r="7831" spans="4:8" s="5" customFormat="1" x14ac:dyDescent="0.2">
      <c r="D7831" s="803"/>
      <c r="E7831" s="804"/>
      <c r="F7831" s="502"/>
      <c r="G7831" s="502"/>
      <c r="H7831" s="502"/>
    </row>
    <row r="7832" spans="4:8" s="5" customFormat="1" x14ac:dyDescent="0.2">
      <c r="D7832" s="803"/>
      <c r="E7832" s="804"/>
      <c r="F7832" s="502"/>
      <c r="G7832" s="502"/>
      <c r="H7832" s="502"/>
    </row>
    <row r="7833" spans="4:8" s="5" customFormat="1" x14ac:dyDescent="0.2">
      <c r="D7833" s="803"/>
      <c r="E7833" s="804"/>
      <c r="F7833" s="502"/>
      <c r="G7833" s="502"/>
      <c r="H7833" s="502"/>
    </row>
    <row r="7834" spans="4:8" s="5" customFormat="1" x14ac:dyDescent="0.2">
      <c r="D7834" s="803"/>
      <c r="E7834" s="804"/>
      <c r="F7834" s="502"/>
      <c r="G7834" s="502"/>
      <c r="H7834" s="502"/>
    </row>
    <row r="7835" spans="4:8" s="5" customFormat="1" x14ac:dyDescent="0.2">
      <c r="D7835" s="803"/>
      <c r="E7835" s="804"/>
      <c r="F7835" s="502"/>
      <c r="G7835" s="502"/>
      <c r="H7835" s="502"/>
    </row>
    <row r="7836" spans="4:8" s="5" customFormat="1" x14ac:dyDescent="0.2">
      <c r="D7836" s="803"/>
      <c r="E7836" s="804"/>
      <c r="F7836" s="502"/>
      <c r="G7836" s="502"/>
      <c r="H7836" s="502"/>
    </row>
    <row r="7837" spans="4:8" s="5" customFormat="1" x14ac:dyDescent="0.2">
      <c r="D7837" s="803"/>
      <c r="E7837" s="804"/>
      <c r="F7837" s="502"/>
      <c r="G7837" s="502"/>
      <c r="H7837" s="502"/>
    </row>
    <row r="7838" spans="4:8" s="5" customFormat="1" x14ac:dyDescent="0.2">
      <c r="D7838" s="803"/>
      <c r="E7838" s="804"/>
      <c r="F7838" s="502"/>
      <c r="G7838" s="502"/>
      <c r="H7838" s="502"/>
    </row>
    <row r="7839" spans="4:8" s="5" customFormat="1" x14ac:dyDescent="0.2">
      <c r="D7839" s="803"/>
      <c r="E7839" s="804"/>
      <c r="F7839" s="502"/>
      <c r="G7839" s="502"/>
      <c r="H7839" s="502"/>
    </row>
    <row r="7840" spans="4:8" s="5" customFormat="1" x14ac:dyDescent="0.2">
      <c r="D7840" s="803"/>
      <c r="E7840" s="804"/>
      <c r="F7840" s="502"/>
      <c r="G7840" s="502"/>
      <c r="H7840" s="502"/>
    </row>
    <row r="7841" spans="4:8" s="5" customFormat="1" x14ac:dyDescent="0.2">
      <c r="D7841" s="803"/>
      <c r="E7841" s="804"/>
      <c r="F7841" s="502"/>
      <c r="G7841" s="502"/>
      <c r="H7841" s="502"/>
    </row>
    <row r="7842" spans="4:8" s="5" customFormat="1" x14ac:dyDescent="0.2">
      <c r="D7842" s="803"/>
      <c r="E7842" s="804"/>
      <c r="F7842" s="502"/>
      <c r="G7842" s="502"/>
      <c r="H7842" s="502"/>
    </row>
    <row r="7843" spans="4:8" s="5" customFormat="1" x14ac:dyDescent="0.2">
      <c r="D7843" s="803"/>
      <c r="E7843" s="804"/>
      <c r="F7843" s="502"/>
      <c r="G7843" s="502"/>
      <c r="H7843" s="502"/>
    </row>
    <row r="7844" spans="4:8" s="5" customFormat="1" x14ac:dyDescent="0.2">
      <c r="D7844" s="803"/>
      <c r="E7844" s="804"/>
      <c r="F7844" s="502"/>
      <c r="G7844" s="502"/>
      <c r="H7844" s="502"/>
    </row>
    <row r="7845" spans="4:8" s="5" customFormat="1" x14ac:dyDescent="0.2">
      <c r="D7845" s="803"/>
      <c r="E7845" s="804"/>
      <c r="F7845" s="502"/>
      <c r="G7845" s="502"/>
      <c r="H7845" s="502"/>
    </row>
    <row r="7846" spans="4:8" s="5" customFormat="1" x14ac:dyDescent="0.2">
      <c r="D7846" s="803"/>
      <c r="E7846" s="804"/>
      <c r="F7846" s="502"/>
      <c r="G7846" s="502"/>
      <c r="H7846" s="502"/>
    </row>
    <row r="7847" spans="4:8" s="5" customFormat="1" x14ac:dyDescent="0.2">
      <c r="D7847" s="803"/>
      <c r="E7847" s="804"/>
      <c r="F7847" s="502"/>
      <c r="G7847" s="502"/>
      <c r="H7847" s="502"/>
    </row>
    <row r="7848" spans="4:8" s="5" customFormat="1" x14ac:dyDescent="0.2">
      <c r="D7848" s="803"/>
      <c r="E7848" s="804"/>
      <c r="F7848" s="502"/>
      <c r="G7848" s="502"/>
      <c r="H7848" s="502"/>
    </row>
    <row r="7849" spans="4:8" s="5" customFormat="1" x14ac:dyDescent="0.2">
      <c r="D7849" s="803"/>
      <c r="E7849" s="804"/>
      <c r="F7849" s="502"/>
      <c r="G7849" s="502"/>
      <c r="H7849" s="502"/>
    </row>
    <row r="7850" spans="4:8" s="5" customFormat="1" x14ac:dyDescent="0.2">
      <c r="D7850" s="803"/>
      <c r="E7850" s="804"/>
      <c r="F7850" s="502"/>
      <c r="G7850" s="502"/>
      <c r="H7850" s="502"/>
    </row>
    <row r="7851" spans="4:8" s="5" customFormat="1" x14ac:dyDescent="0.2">
      <c r="D7851" s="803"/>
      <c r="E7851" s="804"/>
      <c r="F7851" s="502"/>
      <c r="G7851" s="502"/>
      <c r="H7851" s="502"/>
    </row>
    <row r="7852" spans="4:8" s="5" customFormat="1" x14ac:dyDescent="0.2">
      <c r="D7852" s="803"/>
      <c r="E7852" s="804"/>
      <c r="F7852" s="502"/>
      <c r="G7852" s="502"/>
      <c r="H7852" s="502"/>
    </row>
    <row r="7853" spans="4:8" s="5" customFormat="1" x14ac:dyDescent="0.2">
      <c r="D7853" s="803"/>
      <c r="E7853" s="804"/>
      <c r="F7853" s="502"/>
      <c r="G7853" s="502"/>
      <c r="H7853" s="502"/>
    </row>
    <row r="7854" spans="4:8" s="5" customFormat="1" x14ac:dyDescent="0.2">
      <c r="D7854" s="803"/>
      <c r="E7854" s="804"/>
      <c r="F7854" s="502"/>
      <c r="G7854" s="502"/>
      <c r="H7854" s="502"/>
    </row>
    <row r="7855" spans="4:8" s="5" customFormat="1" x14ac:dyDescent="0.2">
      <c r="D7855" s="803"/>
      <c r="E7855" s="804"/>
      <c r="F7855" s="502"/>
      <c r="G7855" s="502"/>
      <c r="H7855" s="502"/>
    </row>
    <row r="7856" spans="4:8" s="5" customFormat="1" x14ac:dyDescent="0.2">
      <c r="D7856" s="803"/>
      <c r="E7856" s="804"/>
      <c r="F7856" s="502"/>
      <c r="G7856" s="502"/>
      <c r="H7856" s="502"/>
    </row>
    <row r="7857" spans="4:8" s="5" customFormat="1" x14ac:dyDescent="0.2">
      <c r="D7857" s="803"/>
      <c r="E7857" s="804"/>
      <c r="F7857" s="502"/>
      <c r="G7857" s="502"/>
      <c r="H7857" s="502"/>
    </row>
    <row r="7858" spans="4:8" s="5" customFormat="1" x14ac:dyDescent="0.2">
      <c r="D7858" s="803"/>
      <c r="E7858" s="804"/>
      <c r="F7858" s="502"/>
      <c r="G7858" s="502"/>
      <c r="H7858" s="502"/>
    </row>
    <row r="7859" spans="4:8" s="5" customFormat="1" x14ac:dyDescent="0.2">
      <c r="D7859" s="803"/>
      <c r="E7859" s="804"/>
      <c r="F7859" s="502"/>
      <c r="G7859" s="502"/>
      <c r="H7859" s="502"/>
    </row>
    <row r="7860" spans="4:8" s="5" customFormat="1" x14ac:dyDescent="0.2">
      <c r="D7860" s="803"/>
      <c r="E7860" s="804"/>
      <c r="F7860" s="502"/>
      <c r="G7860" s="502"/>
      <c r="H7860" s="502"/>
    </row>
    <row r="7861" spans="4:8" s="5" customFormat="1" x14ac:dyDescent="0.2">
      <c r="D7861" s="803"/>
      <c r="E7861" s="804"/>
      <c r="F7861" s="502"/>
      <c r="G7861" s="502"/>
      <c r="H7861" s="502"/>
    </row>
    <row r="7862" spans="4:8" s="5" customFormat="1" x14ac:dyDescent="0.2">
      <c r="D7862" s="803"/>
      <c r="E7862" s="804"/>
      <c r="F7862" s="502"/>
      <c r="G7862" s="502"/>
      <c r="H7862" s="502"/>
    </row>
    <row r="7863" spans="4:8" s="5" customFormat="1" x14ac:dyDescent="0.2">
      <c r="D7863" s="803"/>
      <c r="E7863" s="804"/>
      <c r="F7863" s="502"/>
      <c r="G7863" s="502"/>
      <c r="H7863" s="502"/>
    </row>
    <row r="7864" spans="4:8" s="5" customFormat="1" x14ac:dyDescent="0.2">
      <c r="D7864" s="803"/>
      <c r="E7864" s="804"/>
      <c r="F7864" s="502"/>
      <c r="G7864" s="502"/>
      <c r="H7864" s="502"/>
    </row>
    <row r="7865" spans="4:8" s="5" customFormat="1" x14ac:dyDescent="0.2">
      <c r="D7865" s="803"/>
      <c r="E7865" s="804"/>
      <c r="F7865" s="502"/>
      <c r="G7865" s="502"/>
      <c r="H7865" s="502"/>
    </row>
    <row r="7866" spans="4:8" s="5" customFormat="1" x14ac:dyDescent="0.2">
      <c r="D7866" s="803"/>
      <c r="E7866" s="804"/>
      <c r="F7866" s="502"/>
      <c r="G7866" s="502"/>
      <c r="H7866" s="502"/>
    </row>
    <row r="7867" spans="4:8" s="5" customFormat="1" x14ac:dyDescent="0.2">
      <c r="D7867" s="803"/>
      <c r="E7867" s="804"/>
      <c r="F7867" s="502"/>
      <c r="G7867" s="502"/>
      <c r="H7867" s="502"/>
    </row>
    <row r="7868" spans="4:8" s="5" customFormat="1" x14ac:dyDescent="0.2">
      <c r="D7868" s="803"/>
      <c r="E7868" s="804"/>
      <c r="F7868" s="502"/>
      <c r="G7868" s="502"/>
      <c r="H7868" s="502"/>
    </row>
    <row r="7869" spans="4:8" s="5" customFormat="1" x14ac:dyDescent="0.2">
      <c r="D7869" s="803"/>
      <c r="E7869" s="804"/>
      <c r="F7869" s="502"/>
      <c r="G7869" s="502"/>
      <c r="H7869" s="502"/>
    </row>
    <row r="7870" spans="4:8" s="5" customFormat="1" x14ac:dyDescent="0.2">
      <c r="D7870" s="803"/>
      <c r="E7870" s="804"/>
      <c r="F7870" s="502"/>
      <c r="G7870" s="502"/>
      <c r="H7870" s="502"/>
    </row>
    <row r="7871" spans="4:8" s="5" customFormat="1" x14ac:dyDescent="0.2">
      <c r="D7871" s="803"/>
      <c r="E7871" s="804"/>
      <c r="F7871" s="502"/>
      <c r="G7871" s="502"/>
      <c r="H7871" s="502"/>
    </row>
    <row r="7872" spans="4:8" s="5" customFormat="1" x14ac:dyDescent="0.2">
      <c r="D7872" s="803"/>
      <c r="E7872" s="804"/>
      <c r="F7872" s="502"/>
      <c r="G7872" s="502"/>
      <c r="H7872" s="502"/>
    </row>
    <row r="7873" spans="4:8" s="5" customFormat="1" x14ac:dyDescent="0.2">
      <c r="D7873" s="803"/>
      <c r="E7873" s="804"/>
      <c r="F7873" s="502"/>
      <c r="G7873" s="502"/>
      <c r="H7873" s="502"/>
    </row>
    <row r="7874" spans="4:8" s="5" customFormat="1" x14ac:dyDescent="0.2">
      <c r="D7874" s="803"/>
      <c r="E7874" s="804"/>
      <c r="F7874" s="502"/>
      <c r="G7874" s="502"/>
      <c r="H7874" s="502"/>
    </row>
    <row r="7875" spans="4:8" s="5" customFormat="1" x14ac:dyDescent="0.2">
      <c r="D7875" s="803"/>
      <c r="E7875" s="804"/>
      <c r="F7875" s="502"/>
      <c r="G7875" s="502"/>
      <c r="H7875" s="502"/>
    </row>
    <row r="7876" spans="4:8" s="5" customFormat="1" x14ac:dyDescent="0.2">
      <c r="D7876" s="803"/>
      <c r="E7876" s="804"/>
      <c r="F7876" s="502"/>
      <c r="G7876" s="502"/>
      <c r="H7876" s="502"/>
    </row>
    <row r="7877" spans="4:8" s="5" customFormat="1" x14ac:dyDescent="0.2">
      <c r="D7877" s="803"/>
      <c r="E7877" s="804"/>
      <c r="F7877" s="502"/>
      <c r="G7877" s="502"/>
      <c r="H7877" s="502"/>
    </row>
    <row r="7878" spans="4:8" s="5" customFormat="1" x14ac:dyDescent="0.2">
      <c r="D7878" s="803"/>
      <c r="E7878" s="804"/>
      <c r="F7878" s="502"/>
      <c r="G7878" s="502"/>
      <c r="H7878" s="502"/>
    </row>
    <row r="7879" spans="4:8" s="5" customFormat="1" x14ac:dyDescent="0.2">
      <c r="D7879" s="803"/>
      <c r="E7879" s="804"/>
      <c r="F7879" s="502"/>
      <c r="G7879" s="502"/>
      <c r="H7879" s="502"/>
    </row>
    <row r="7880" spans="4:8" s="5" customFormat="1" x14ac:dyDescent="0.2">
      <c r="D7880" s="803"/>
      <c r="E7880" s="804"/>
      <c r="F7880" s="502"/>
      <c r="G7880" s="502"/>
      <c r="H7880" s="502"/>
    </row>
    <row r="7881" spans="4:8" s="5" customFormat="1" x14ac:dyDescent="0.2">
      <c r="D7881" s="803"/>
      <c r="E7881" s="804"/>
      <c r="F7881" s="502"/>
      <c r="G7881" s="502"/>
      <c r="H7881" s="502"/>
    </row>
    <row r="7882" spans="4:8" s="5" customFormat="1" x14ac:dyDescent="0.2">
      <c r="D7882" s="803"/>
      <c r="E7882" s="804"/>
      <c r="F7882" s="502"/>
      <c r="G7882" s="502"/>
      <c r="H7882" s="502"/>
    </row>
    <row r="7883" spans="4:8" s="5" customFormat="1" x14ac:dyDescent="0.2">
      <c r="D7883" s="803"/>
      <c r="E7883" s="804"/>
      <c r="F7883" s="502"/>
      <c r="G7883" s="502"/>
      <c r="H7883" s="502"/>
    </row>
    <row r="7884" spans="4:8" s="5" customFormat="1" x14ac:dyDescent="0.2">
      <c r="D7884" s="803"/>
      <c r="E7884" s="804"/>
      <c r="F7884" s="502"/>
      <c r="G7884" s="502"/>
      <c r="H7884" s="502"/>
    </row>
    <row r="7885" spans="4:8" s="5" customFormat="1" x14ac:dyDescent="0.2">
      <c r="D7885" s="803"/>
      <c r="E7885" s="804"/>
      <c r="F7885" s="502"/>
      <c r="G7885" s="502"/>
      <c r="H7885" s="502"/>
    </row>
    <row r="7886" spans="4:8" s="5" customFormat="1" x14ac:dyDescent="0.2">
      <c r="D7886" s="803"/>
      <c r="E7886" s="804"/>
      <c r="F7886" s="502"/>
      <c r="G7886" s="502"/>
      <c r="H7886" s="502"/>
    </row>
    <row r="7887" spans="4:8" s="5" customFormat="1" x14ac:dyDescent="0.2">
      <c r="D7887" s="803"/>
      <c r="E7887" s="804"/>
      <c r="F7887" s="502"/>
      <c r="G7887" s="502"/>
      <c r="H7887" s="502"/>
    </row>
    <row r="7888" spans="4:8" s="5" customFormat="1" x14ac:dyDescent="0.2">
      <c r="D7888" s="803"/>
      <c r="E7888" s="804"/>
      <c r="F7888" s="502"/>
      <c r="G7888" s="502"/>
      <c r="H7888" s="502"/>
    </row>
    <row r="7889" spans="4:8" s="5" customFormat="1" x14ac:dyDescent="0.2">
      <c r="D7889" s="803"/>
      <c r="E7889" s="804"/>
      <c r="F7889" s="502"/>
      <c r="G7889" s="502"/>
      <c r="H7889" s="502"/>
    </row>
    <row r="7890" spans="4:8" s="5" customFormat="1" x14ac:dyDescent="0.2">
      <c r="D7890" s="803"/>
      <c r="E7890" s="804"/>
      <c r="F7890" s="502"/>
      <c r="G7890" s="502"/>
      <c r="H7890" s="502"/>
    </row>
    <row r="7891" spans="4:8" s="5" customFormat="1" x14ac:dyDescent="0.2">
      <c r="D7891" s="803"/>
      <c r="E7891" s="804"/>
      <c r="F7891" s="502"/>
      <c r="G7891" s="502"/>
      <c r="H7891" s="502"/>
    </row>
    <row r="7892" spans="4:8" s="5" customFormat="1" x14ac:dyDescent="0.2">
      <c r="D7892" s="803"/>
      <c r="E7892" s="804"/>
      <c r="F7892" s="502"/>
      <c r="G7892" s="502"/>
      <c r="H7892" s="502"/>
    </row>
    <row r="7893" spans="4:8" s="5" customFormat="1" x14ac:dyDescent="0.2">
      <c r="D7893" s="803"/>
      <c r="E7893" s="804"/>
      <c r="F7893" s="502"/>
      <c r="G7893" s="502"/>
      <c r="H7893" s="502"/>
    </row>
    <row r="7894" spans="4:8" s="5" customFormat="1" x14ac:dyDescent="0.2">
      <c r="D7894" s="803"/>
      <c r="E7894" s="804"/>
      <c r="F7894" s="502"/>
      <c r="G7894" s="502"/>
      <c r="H7894" s="502"/>
    </row>
    <row r="7895" spans="4:8" s="5" customFormat="1" x14ac:dyDescent="0.2">
      <c r="D7895" s="803"/>
      <c r="E7895" s="804"/>
      <c r="F7895" s="502"/>
      <c r="G7895" s="502"/>
      <c r="H7895" s="502"/>
    </row>
    <row r="7896" spans="4:8" s="5" customFormat="1" x14ac:dyDescent="0.2">
      <c r="D7896" s="803"/>
      <c r="E7896" s="804"/>
      <c r="F7896" s="502"/>
      <c r="G7896" s="502"/>
      <c r="H7896" s="502"/>
    </row>
    <row r="7897" spans="4:8" s="5" customFormat="1" x14ac:dyDescent="0.2">
      <c r="D7897" s="803"/>
      <c r="E7897" s="804"/>
      <c r="F7897" s="502"/>
      <c r="G7897" s="502"/>
      <c r="H7897" s="502"/>
    </row>
    <row r="7898" spans="4:8" s="5" customFormat="1" x14ac:dyDescent="0.2">
      <c r="D7898" s="803"/>
      <c r="E7898" s="804"/>
      <c r="F7898" s="502"/>
      <c r="G7898" s="502"/>
      <c r="H7898" s="502"/>
    </row>
    <row r="7899" spans="4:8" s="5" customFormat="1" x14ac:dyDescent="0.2">
      <c r="D7899" s="803"/>
      <c r="E7899" s="804"/>
      <c r="F7899" s="502"/>
      <c r="G7899" s="502"/>
      <c r="H7899" s="502"/>
    </row>
    <row r="7900" spans="4:8" s="5" customFormat="1" x14ac:dyDescent="0.2">
      <c r="D7900" s="803"/>
      <c r="E7900" s="804"/>
      <c r="F7900" s="502"/>
      <c r="G7900" s="502"/>
      <c r="H7900" s="502"/>
    </row>
    <row r="7901" spans="4:8" s="5" customFormat="1" x14ac:dyDescent="0.2">
      <c r="D7901" s="803"/>
      <c r="E7901" s="804"/>
      <c r="F7901" s="502"/>
      <c r="G7901" s="502"/>
      <c r="H7901" s="502"/>
    </row>
    <row r="7902" spans="4:8" s="5" customFormat="1" x14ac:dyDescent="0.2">
      <c r="D7902" s="803"/>
      <c r="E7902" s="804"/>
      <c r="F7902" s="502"/>
      <c r="G7902" s="502"/>
      <c r="H7902" s="502"/>
    </row>
    <row r="7903" spans="4:8" s="5" customFormat="1" x14ac:dyDescent="0.2">
      <c r="D7903" s="803"/>
      <c r="E7903" s="804"/>
      <c r="F7903" s="502"/>
      <c r="G7903" s="502"/>
      <c r="H7903" s="502"/>
    </row>
    <row r="7904" spans="4:8" s="5" customFormat="1" x14ac:dyDescent="0.2">
      <c r="D7904" s="803"/>
      <c r="E7904" s="804"/>
      <c r="F7904" s="502"/>
      <c r="G7904" s="502"/>
      <c r="H7904" s="502"/>
    </row>
    <row r="7905" spans="4:8" s="5" customFormat="1" x14ac:dyDescent="0.2">
      <c r="D7905" s="803"/>
      <c r="E7905" s="804"/>
      <c r="F7905" s="502"/>
      <c r="G7905" s="502"/>
      <c r="H7905" s="502"/>
    </row>
    <row r="7906" spans="4:8" s="5" customFormat="1" x14ac:dyDescent="0.2">
      <c r="D7906" s="803"/>
      <c r="E7906" s="804"/>
      <c r="F7906" s="502"/>
      <c r="G7906" s="502"/>
      <c r="H7906" s="502"/>
    </row>
    <row r="7907" spans="4:8" s="5" customFormat="1" x14ac:dyDescent="0.2">
      <c r="D7907" s="803"/>
      <c r="E7907" s="804"/>
      <c r="F7907" s="502"/>
      <c r="G7907" s="502"/>
      <c r="H7907" s="502"/>
    </row>
    <row r="7908" spans="4:8" s="5" customFormat="1" x14ac:dyDescent="0.2">
      <c r="D7908" s="803"/>
      <c r="E7908" s="804"/>
      <c r="F7908" s="502"/>
      <c r="G7908" s="502"/>
      <c r="H7908" s="502"/>
    </row>
    <row r="7909" spans="4:8" s="5" customFormat="1" x14ac:dyDescent="0.2">
      <c r="D7909" s="803"/>
      <c r="E7909" s="804"/>
      <c r="F7909" s="502"/>
      <c r="G7909" s="502"/>
      <c r="H7909" s="502"/>
    </row>
    <row r="7910" spans="4:8" s="5" customFormat="1" x14ac:dyDescent="0.2">
      <c r="D7910" s="803"/>
      <c r="E7910" s="804"/>
      <c r="F7910" s="502"/>
      <c r="G7910" s="502"/>
      <c r="H7910" s="502"/>
    </row>
    <row r="7911" spans="4:8" s="5" customFormat="1" x14ac:dyDescent="0.2">
      <c r="D7911" s="803"/>
      <c r="E7911" s="804"/>
      <c r="F7911" s="502"/>
      <c r="G7911" s="502"/>
      <c r="H7911" s="502"/>
    </row>
    <row r="7912" spans="4:8" s="5" customFormat="1" x14ac:dyDescent="0.2">
      <c r="D7912" s="803"/>
      <c r="E7912" s="804"/>
      <c r="F7912" s="502"/>
      <c r="G7912" s="502"/>
      <c r="H7912" s="502"/>
    </row>
    <row r="7913" spans="4:8" s="5" customFormat="1" x14ac:dyDescent="0.2">
      <c r="D7913" s="803"/>
      <c r="E7913" s="804"/>
      <c r="F7913" s="502"/>
      <c r="G7913" s="502"/>
      <c r="H7913" s="502"/>
    </row>
    <row r="7914" spans="4:8" s="5" customFormat="1" x14ac:dyDescent="0.2">
      <c r="D7914" s="803"/>
      <c r="E7914" s="804"/>
      <c r="F7914" s="502"/>
      <c r="G7914" s="502"/>
      <c r="H7914" s="502"/>
    </row>
    <row r="7915" spans="4:8" s="5" customFormat="1" x14ac:dyDescent="0.2">
      <c r="D7915" s="803"/>
      <c r="E7915" s="804"/>
      <c r="F7915" s="502"/>
      <c r="G7915" s="502"/>
      <c r="H7915" s="502"/>
    </row>
    <row r="7916" spans="4:8" s="5" customFormat="1" x14ac:dyDescent="0.2">
      <c r="D7916" s="803"/>
      <c r="E7916" s="804"/>
      <c r="F7916" s="502"/>
      <c r="G7916" s="502"/>
      <c r="H7916" s="502"/>
    </row>
    <row r="7917" spans="4:8" s="5" customFormat="1" x14ac:dyDescent="0.2">
      <c r="D7917" s="803"/>
      <c r="E7917" s="804"/>
      <c r="F7917" s="502"/>
      <c r="G7917" s="502"/>
      <c r="H7917" s="502"/>
    </row>
    <row r="7918" spans="4:8" s="5" customFormat="1" x14ac:dyDescent="0.2">
      <c r="D7918" s="803"/>
      <c r="E7918" s="804"/>
      <c r="F7918" s="502"/>
      <c r="G7918" s="502"/>
      <c r="H7918" s="502"/>
    </row>
    <row r="7919" spans="4:8" s="5" customFormat="1" x14ac:dyDescent="0.2">
      <c r="D7919" s="803"/>
      <c r="E7919" s="804"/>
      <c r="F7919" s="502"/>
      <c r="G7919" s="502"/>
      <c r="H7919" s="502"/>
    </row>
    <row r="7920" spans="4:8" s="5" customFormat="1" x14ac:dyDescent="0.2">
      <c r="D7920" s="803"/>
      <c r="E7920" s="804"/>
      <c r="F7920" s="502"/>
      <c r="G7920" s="502"/>
      <c r="H7920" s="502"/>
    </row>
    <row r="7921" spans="4:8" s="5" customFormat="1" x14ac:dyDescent="0.2">
      <c r="D7921" s="803"/>
      <c r="E7921" s="804"/>
      <c r="F7921" s="502"/>
      <c r="G7921" s="502"/>
      <c r="H7921" s="502"/>
    </row>
    <row r="7922" spans="4:8" s="5" customFormat="1" x14ac:dyDescent="0.2">
      <c r="D7922" s="803"/>
      <c r="E7922" s="804"/>
      <c r="F7922" s="502"/>
      <c r="G7922" s="502"/>
      <c r="H7922" s="502"/>
    </row>
    <row r="7923" spans="4:8" s="5" customFormat="1" x14ac:dyDescent="0.2">
      <c r="D7923" s="803"/>
      <c r="E7923" s="804"/>
      <c r="F7923" s="502"/>
      <c r="G7923" s="502"/>
      <c r="H7923" s="502"/>
    </row>
    <row r="7924" spans="4:8" s="5" customFormat="1" x14ac:dyDescent="0.2">
      <c r="D7924" s="803"/>
      <c r="E7924" s="804"/>
      <c r="F7924" s="502"/>
      <c r="G7924" s="502"/>
      <c r="H7924" s="502"/>
    </row>
    <row r="7925" spans="4:8" s="5" customFormat="1" x14ac:dyDescent="0.2">
      <c r="D7925" s="803"/>
      <c r="E7925" s="804"/>
      <c r="F7925" s="502"/>
      <c r="G7925" s="502"/>
      <c r="H7925" s="502"/>
    </row>
    <row r="7926" spans="4:8" s="5" customFormat="1" x14ac:dyDescent="0.2">
      <c r="D7926" s="803"/>
      <c r="E7926" s="804"/>
      <c r="F7926" s="502"/>
      <c r="G7926" s="502"/>
      <c r="H7926" s="502"/>
    </row>
    <row r="7927" spans="4:8" s="5" customFormat="1" x14ac:dyDescent="0.2">
      <c r="D7927" s="803"/>
      <c r="E7927" s="804"/>
      <c r="F7927" s="502"/>
      <c r="G7927" s="502"/>
      <c r="H7927" s="502"/>
    </row>
    <row r="7928" spans="4:8" s="5" customFormat="1" x14ac:dyDescent="0.2">
      <c r="D7928" s="803"/>
      <c r="E7928" s="804"/>
      <c r="F7928" s="502"/>
      <c r="G7928" s="502"/>
      <c r="H7928" s="502"/>
    </row>
    <row r="7929" spans="4:8" s="5" customFormat="1" x14ac:dyDescent="0.2">
      <c r="D7929" s="803"/>
      <c r="E7929" s="804"/>
      <c r="F7929" s="502"/>
      <c r="G7929" s="502"/>
      <c r="H7929" s="502"/>
    </row>
    <row r="7930" spans="4:8" s="5" customFormat="1" x14ac:dyDescent="0.2">
      <c r="D7930" s="803"/>
      <c r="E7930" s="804"/>
      <c r="F7930" s="502"/>
      <c r="G7930" s="502"/>
      <c r="H7930" s="502"/>
    </row>
    <row r="7931" spans="4:8" s="5" customFormat="1" x14ac:dyDescent="0.2">
      <c r="D7931" s="803"/>
      <c r="E7931" s="804"/>
      <c r="F7931" s="502"/>
      <c r="G7931" s="502"/>
      <c r="H7931" s="502"/>
    </row>
    <row r="7932" spans="4:8" s="5" customFormat="1" x14ac:dyDescent="0.2">
      <c r="D7932" s="803"/>
      <c r="E7932" s="804"/>
      <c r="F7932" s="502"/>
      <c r="G7932" s="502"/>
      <c r="H7932" s="502"/>
    </row>
    <row r="7933" spans="4:8" s="5" customFormat="1" x14ac:dyDescent="0.2">
      <c r="D7933" s="803"/>
      <c r="E7933" s="804"/>
      <c r="F7933" s="502"/>
      <c r="G7933" s="502"/>
      <c r="H7933" s="502"/>
    </row>
    <row r="7934" spans="4:8" s="5" customFormat="1" x14ac:dyDescent="0.2">
      <c r="D7934" s="803"/>
      <c r="E7934" s="804"/>
      <c r="F7934" s="502"/>
      <c r="G7934" s="502"/>
      <c r="H7934" s="502"/>
    </row>
    <row r="7935" spans="4:8" s="5" customFormat="1" x14ac:dyDescent="0.2">
      <c r="D7935" s="803"/>
      <c r="E7935" s="804"/>
      <c r="F7935" s="502"/>
      <c r="G7935" s="502"/>
      <c r="H7935" s="502"/>
    </row>
    <row r="7936" spans="4:8" s="5" customFormat="1" x14ac:dyDescent="0.2">
      <c r="D7936" s="803"/>
      <c r="E7936" s="804"/>
      <c r="F7936" s="502"/>
      <c r="G7936" s="502"/>
      <c r="H7936" s="502"/>
    </row>
    <row r="7937" spans="4:8" s="5" customFormat="1" x14ac:dyDescent="0.2">
      <c r="D7937" s="803"/>
      <c r="E7937" s="804"/>
      <c r="F7937" s="502"/>
      <c r="G7937" s="502"/>
      <c r="H7937" s="502"/>
    </row>
    <row r="7938" spans="4:8" s="5" customFormat="1" x14ac:dyDescent="0.2">
      <c r="D7938" s="803"/>
      <c r="E7938" s="804"/>
      <c r="F7938" s="502"/>
      <c r="G7938" s="502"/>
      <c r="H7938" s="502"/>
    </row>
    <row r="7939" spans="4:8" s="5" customFormat="1" x14ac:dyDescent="0.2">
      <c r="D7939" s="803"/>
      <c r="E7939" s="804"/>
      <c r="F7939" s="502"/>
      <c r="G7939" s="502"/>
      <c r="H7939" s="502"/>
    </row>
    <row r="7940" spans="4:8" s="5" customFormat="1" x14ac:dyDescent="0.2">
      <c r="D7940" s="803"/>
      <c r="E7940" s="804"/>
      <c r="F7940" s="502"/>
      <c r="G7940" s="502"/>
      <c r="H7940" s="502"/>
    </row>
    <row r="7941" spans="4:8" s="5" customFormat="1" x14ac:dyDescent="0.2">
      <c r="D7941" s="803"/>
      <c r="E7941" s="804"/>
      <c r="F7941" s="502"/>
      <c r="G7941" s="502"/>
      <c r="H7941" s="502"/>
    </row>
    <row r="7942" spans="4:8" s="5" customFormat="1" x14ac:dyDescent="0.2">
      <c r="D7942" s="803"/>
      <c r="E7942" s="804"/>
      <c r="F7942" s="502"/>
      <c r="G7942" s="502"/>
      <c r="H7942" s="502"/>
    </row>
    <row r="7943" spans="4:8" s="5" customFormat="1" x14ac:dyDescent="0.2">
      <c r="D7943" s="803"/>
      <c r="E7943" s="804"/>
      <c r="F7943" s="502"/>
      <c r="G7943" s="502"/>
      <c r="H7943" s="502"/>
    </row>
    <row r="7944" spans="4:8" s="5" customFormat="1" x14ac:dyDescent="0.2">
      <c r="D7944" s="803"/>
      <c r="E7944" s="804"/>
      <c r="F7944" s="502"/>
      <c r="G7944" s="502"/>
      <c r="H7944" s="502"/>
    </row>
    <row r="7945" spans="4:8" s="5" customFormat="1" x14ac:dyDescent="0.2">
      <c r="D7945" s="803"/>
      <c r="E7945" s="804"/>
      <c r="F7945" s="502"/>
      <c r="G7945" s="502"/>
      <c r="H7945" s="502"/>
    </row>
    <row r="7946" spans="4:8" s="5" customFormat="1" x14ac:dyDescent="0.2">
      <c r="D7946" s="803"/>
      <c r="E7946" s="804"/>
      <c r="F7946" s="502"/>
      <c r="G7946" s="502"/>
      <c r="H7946" s="502"/>
    </row>
    <row r="7947" spans="4:8" s="5" customFormat="1" x14ac:dyDescent="0.2">
      <c r="D7947" s="803"/>
      <c r="E7947" s="804"/>
      <c r="F7947" s="502"/>
      <c r="G7947" s="502"/>
      <c r="H7947" s="502"/>
    </row>
    <row r="7948" spans="4:8" s="5" customFormat="1" x14ac:dyDescent="0.2">
      <c r="D7948" s="803"/>
      <c r="E7948" s="804"/>
      <c r="F7948" s="502"/>
      <c r="G7948" s="502"/>
      <c r="H7948" s="502"/>
    </row>
    <row r="7949" spans="4:8" s="5" customFormat="1" x14ac:dyDescent="0.2">
      <c r="D7949" s="803"/>
      <c r="E7949" s="804"/>
      <c r="F7949" s="502"/>
      <c r="G7949" s="502"/>
      <c r="H7949" s="502"/>
    </row>
    <row r="7950" spans="4:8" s="5" customFormat="1" x14ac:dyDescent="0.2">
      <c r="D7950" s="803"/>
      <c r="E7950" s="804"/>
      <c r="F7950" s="502"/>
      <c r="G7950" s="502"/>
      <c r="H7950" s="502"/>
    </row>
    <row r="7951" spans="4:8" s="5" customFormat="1" x14ac:dyDescent="0.2">
      <c r="D7951" s="803"/>
      <c r="E7951" s="804"/>
      <c r="F7951" s="502"/>
      <c r="G7951" s="502"/>
      <c r="H7951" s="502"/>
    </row>
    <row r="7952" spans="4:8" s="5" customFormat="1" x14ac:dyDescent="0.2">
      <c r="D7952" s="803"/>
      <c r="E7952" s="804"/>
      <c r="F7952" s="502"/>
      <c r="G7952" s="502"/>
      <c r="H7952" s="502"/>
    </row>
    <row r="7953" spans="4:8" s="5" customFormat="1" x14ac:dyDescent="0.2">
      <c r="D7953" s="803"/>
      <c r="E7953" s="804"/>
      <c r="F7953" s="502"/>
      <c r="G7953" s="502"/>
      <c r="H7953" s="502"/>
    </row>
    <row r="7954" spans="4:8" s="5" customFormat="1" x14ac:dyDescent="0.2">
      <c r="D7954" s="803"/>
      <c r="E7954" s="804"/>
      <c r="F7954" s="502"/>
      <c r="G7954" s="502"/>
      <c r="H7954" s="502"/>
    </row>
    <row r="7955" spans="4:8" s="5" customFormat="1" x14ac:dyDescent="0.2">
      <c r="D7955" s="803"/>
      <c r="E7955" s="804"/>
      <c r="F7955" s="502"/>
      <c r="G7955" s="502"/>
      <c r="H7955" s="502"/>
    </row>
    <row r="7956" spans="4:8" s="5" customFormat="1" x14ac:dyDescent="0.2">
      <c r="D7956" s="803"/>
      <c r="E7956" s="804"/>
      <c r="F7956" s="502"/>
      <c r="G7956" s="502"/>
      <c r="H7956" s="502"/>
    </row>
    <row r="7957" spans="4:8" s="5" customFormat="1" x14ac:dyDescent="0.2">
      <c r="D7957" s="803"/>
      <c r="E7957" s="804"/>
      <c r="F7957" s="502"/>
      <c r="G7957" s="502"/>
      <c r="H7957" s="502"/>
    </row>
    <row r="7958" spans="4:8" s="5" customFormat="1" x14ac:dyDescent="0.2">
      <c r="D7958" s="803"/>
      <c r="E7958" s="804"/>
      <c r="F7958" s="502"/>
      <c r="G7958" s="502"/>
      <c r="H7958" s="502"/>
    </row>
    <row r="7959" spans="4:8" s="5" customFormat="1" x14ac:dyDescent="0.2">
      <c r="D7959" s="803"/>
      <c r="E7959" s="804"/>
      <c r="F7959" s="502"/>
      <c r="G7959" s="502"/>
      <c r="H7959" s="502"/>
    </row>
    <row r="7960" spans="4:8" s="5" customFormat="1" x14ac:dyDescent="0.2">
      <c r="D7960" s="803"/>
      <c r="E7960" s="804"/>
      <c r="F7960" s="502"/>
      <c r="G7960" s="502"/>
      <c r="H7960" s="502"/>
    </row>
    <row r="7961" spans="4:8" s="5" customFormat="1" x14ac:dyDescent="0.2">
      <c r="D7961" s="803"/>
      <c r="E7961" s="804"/>
      <c r="F7961" s="502"/>
      <c r="G7961" s="502"/>
      <c r="H7961" s="502"/>
    </row>
    <row r="7962" spans="4:8" s="5" customFormat="1" x14ac:dyDescent="0.2">
      <c r="D7962" s="803"/>
      <c r="E7962" s="804"/>
      <c r="F7962" s="502"/>
      <c r="G7962" s="502"/>
      <c r="H7962" s="502"/>
    </row>
    <row r="7963" spans="4:8" s="5" customFormat="1" x14ac:dyDescent="0.2">
      <c r="D7963" s="803"/>
      <c r="E7963" s="804"/>
      <c r="F7963" s="502"/>
      <c r="G7963" s="502"/>
      <c r="H7963" s="502"/>
    </row>
    <row r="7964" spans="4:8" s="5" customFormat="1" x14ac:dyDescent="0.2">
      <c r="D7964" s="803"/>
      <c r="E7964" s="804"/>
      <c r="F7964" s="502"/>
      <c r="G7964" s="502"/>
      <c r="H7964" s="502"/>
    </row>
    <row r="7965" spans="4:8" s="5" customFormat="1" x14ac:dyDescent="0.2">
      <c r="D7965" s="803"/>
      <c r="E7965" s="804"/>
      <c r="F7965" s="502"/>
      <c r="G7965" s="502"/>
      <c r="H7965" s="502"/>
    </row>
    <row r="7966" spans="4:8" s="5" customFormat="1" x14ac:dyDescent="0.2">
      <c r="D7966" s="803"/>
      <c r="E7966" s="804"/>
      <c r="F7966" s="502"/>
      <c r="G7966" s="502"/>
      <c r="H7966" s="502"/>
    </row>
    <row r="7967" spans="4:8" s="5" customFormat="1" x14ac:dyDescent="0.2">
      <c r="D7967" s="803"/>
      <c r="E7967" s="804"/>
      <c r="F7967" s="502"/>
      <c r="G7967" s="502"/>
      <c r="H7967" s="502"/>
    </row>
    <row r="7968" spans="4:8" s="5" customFormat="1" x14ac:dyDescent="0.2">
      <c r="D7968" s="803"/>
      <c r="E7968" s="804"/>
      <c r="F7968" s="502"/>
      <c r="G7968" s="502"/>
      <c r="H7968" s="502"/>
    </row>
    <row r="7969" spans="4:8" s="5" customFormat="1" x14ac:dyDescent="0.2">
      <c r="D7969" s="803"/>
      <c r="E7969" s="804"/>
      <c r="F7969" s="502"/>
      <c r="G7969" s="502"/>
      <c r="H7969" s="502"/>
    </row>
    <row r="7970" spans="4:8" s="5" customFormat="1" x14ac:dyDescent="0.2">
      <c r="D7970" s="803"/>
      <c r="E7970" s="804"/>
      <c r="F7970" s="502"/>
      <c r="G7970" s="502"/>
      <c r="H7970" s="502"/>
    </row>
    <row r="7971" spans="4:8" s="5" customFormat="1" x14ac:dyDescent="0.2">
      <c r="D7971" s="803"/>
      <c r="E7971" s="804"/>
      <c r="F7971" s="502"/>
      <c r="G7971" s="502"/>
      <c r="H7971" s="502"/>
    </row>
    <row r="7972" spans="4:8" s="5" customFormat="1" x14ac:dyDescent="0.2">
      <c r="D7972" s="803"/>
      <c r="E7972" s="804"/>
      <c r="F7972" s="502"/>
      <c r="G7972" s="502"/>
      <c r="H7972" s="502"/>
    </row>
    <row r="7973" spans="4:8" s="5" customFormat="1" x14ac:dyDescent="0.2">
      <c r="D7973" s="803"/>
      <c r="E7973" s="804"/>
      <c r="F7973" s="502"/>
      <c r="G7973" s="502"/>
      <c r="H7973" s="502"/>
    </row>
    <row r="7974" spans="4:8" s="5" customFormat="1" x14ac:dyDescent="0.2">
      <c r="D7974" s="803"/>
      <c r="E7974" s="804"/>
      <c r="F7974" s="502"/>
      <c r="G7974" s="502"/>
      <c r="H7974" s="502"/>
    </row>
    <row r="7975" spans="4:8" s="5" customFormat="1" x14ac:dyDescent="0.2">
      <c r="D7975" s="803"/>
      <c r="E7975" s="804"/>
      <c r="F7975" s="502"/>
      <c r="G7975" s="502"/>
      <c r="H7975" s="502"/>
    </row>
    <row r="7976" spans="4:8" s="5" customFormat="1" x14ac:dyDescent="0.2">
      <c r="D7976" s="803"/>
      <c r="E7976" s="804"/>
      <c r="F7976" s="502"/>
      <c r="G7976" s="502"/>
      <c r="H7976" s="502"/>
    </row>
    <row r="7977" spans="4:8" s="5" customFormat="1" x14ac:dyDescent="0.2">
      <c r="D7977" s="803"/>
      <c r="E7977" s="804"/>
      <c r="F7977" s="502"/>
      <c r="G7977" s="502"/>
      <c r="H7977" s="502"/>
    </row>
    <row r="7978" spans="4:8" s="5" customFormat="1" x14ac:dyDescent="0.2">
      <c r="D7978" s="803"/>
      <c r="E7978" s="804"/>
      <c r="F7978" s="502"/>
      <c r="G7978" s="502"/>
      <c r="H7978" s="502"/>
    </row>
    <row r="7979" spans="4:8" s="5" customFormat="1" x14ac:dyDescent="0.2">
      <c r="D7979" s="803"/>
      <c r="E7979" s="804"/>
      <c r="F7979" s="502"/>
      <c r="G7979" s="502"/>
      <c r="H7979" s="502"/>
    </row>
    <row r="7980" spans="4:8" s="5" customFormat="1" x14ac:dyDescent="0.2">
      <c r="D7980" s="803"/>
      <c r="E7980" s="804"/>
      <c r="F7980" s="502"/>
      <c r="G7980" s="502"/>
      <c r="H7980" s="502"/>
    </row>
    <row r="7981" spans="4:8" s="5" customFormat="1" x14ac:dyDescent="0.2">
      <c r="D7981" s="803"/>
      <c r="E7981" s="804"/>
      <c r="F7981" s="502"/>
      <c r="G7981" s="502"/>
      <c r="H7981" s="502"/>
    </row>
    <row r="7982" spans="4:8" s="5" customFormat="1" x14ac:dyDescent="0.2">
      <c r="D7982" s="803"/>
      <c r="E7982" s="804"/>
      <c r="F7982" s="502"/>
      <c r="G7982" s="502"/>
      <c r="H7982" s="502"/>
    </row>
    <row r="7983" spans="4:8" s="5" customFormat="1" x14ac:dyDescent="0.2">
      <c r="D7983" s="803"/>
      <c r="E7983" s="804"/>
      <c r="F7983" s="502"/>
      <c r="G7983" s="502"/>
      <c r="H7983" s="502"/>
    </row>
    <row r="7984" spans="4:8" s="5" customFormat="1" x14ac:dyDescent="0.2">
      <c r="D7984" s="803"/>
      <c r="E7984" s="804"/>
      <c r="F7984" s="502"/>
      <c r="G7984" s="502"/>
      <c r="H7984" s="502"/>
    </row>
    <row r="7985" spans="4:8" s="5" customFormat="1" x14ac:dyDescent="0.2">
      <c r="D7985" s="803"/>
      <c r="E7985" s="804"/>
      <c r="F7985" s="502"/>
      <c r="G7985" s="502"/>
      <c r="H7985" s="502"/>
    </row>
    <row r="7986" spans="4:8" s="5" customFormat="1" x14ac:dyDescent="0.2">
      <c r="D7986" s="803"/>
      <c r="E7986" s="804"/>
      <c r="F7986" s="502"/>
      <c r="G7986" s="502"/>
      <c r="H7986" s="502"/>
    </row>
    <row r="7987" spans="4:8" s="5" customFormat="1" x14ac:dyDescent="0.2">
      <c r="D7987" s="803"/>
      <c r="E7987" s="804"/>
      <c r="F7987" s="502"/>
      <c r="G7987" s="502"/>
      <c r="H7987" s="502"/>
    </row>
    <row r="7988" spans="4:8" s="5" customFormat="1" x14ac:dyDescent="0.2">
      <c r="D7988" s="803"/>
      <c r="E7988" s="804"/>
      <c r="F7988" s="502"/>
      <c r="G7988" s="502"/>
      <c r="H7988" s="502"/>
    </row>
    <row r="7989" spans="4:8" s="5" customFormat="1" x14ac:dyDescent="0.2">
      <c r="D7989" s="803"/>
      <c r="E7989" s="804"/>
      <c r="F7989" s="502"/>
      <c r="G7989" s="502"/>
      <c r="H7989" s="502"/>
    </row>
    <row r="7990" spans="4:8" s="5" customFormat="1" x14ac:dyDescent="0.2">
      <c r="D7990" s="803"/>
      <c r="E7990" s="804"/>
      <c r="F7990" s="502"/>
      <c r="G7990" s="502"/>
      <c r="H7990" s="502"/>
    </row>
    <row r="7991" spans="4:8" s="5" customFormat="1" x14ac:dyDescent="0.2">
      <c r="D7991" s="803"/>
      <c r="E7991" s="804"/>
      <c r="F7991" s="502"/>
      <c r="G7991" s="502"/>
      <c r="H7991" s="502"/>
    </row>
    <row r="7992" spans="4:8" s="5" customFormat="1" x14ac:dyDescent="0.2">
      <c r="D7992" s="803"/>
      <c r="E7992" s="804"/>
      <c r="F7992" s="502"/>
      <c r="G7992" s="502"/>
      <c r="H7992" s="502"/>
    </row>
    <row r="7993" spans="4:8" s="5" customFormat="1" x14ac:dyDescent="0.2">
      <c r="D7993" s="803"/>
      <c r="E7993" s="804"/>
      <c r="F7993" s="502"/>
      <c r="G7993" s="502"/>
      <c r="H7993" s="502"/>
    </row>
    <row r="7994" spans="4:8" s="5" customFormat="1" x14ac:dyDescent="0.2">
      <c r="D7994" s="803"/>
      <c r="E7994" s="804"/>
      <c r="F7994" s="502"/>
      <c r="G7994" s="502"/>
      <c r="H7994" s="502"/>
    </row>
    <row r="7995" spans="4:8" s="5" customFormat="1" x14ac:dyDescent="0.2">
      <c r="D7995" s="803"/>
      <c r="E7995" s="804"/>
      <c r="F7995" s="502"/>
      <c r="G7995" s="502"/>
      <c r="H7995" s="502"/>
    </row>
    <row r="7996" spans="4:8" s="5" customFormat="1" x14ac:dyDescent="0.2">
      <c r="D7996" s="803"/>
      <c r="E7996" s="804"/>
      <c r="F7996" s="502"/>
      <c r="G7996" s="502"/>
      <c r="H7996" s="502"/>
    </row>
    <row r="7997" spans="4:8" s="5" customFormat="1" x14ac:dyDescent="0.2">
      <c r="D7997" s="803"/>
      <c r="E7997" s="804"/>
      <c r="F7997" s="502"/>
      <c r="G7997" s="502"/>
      <c r="H7997" s="502"/>
    </row>
    <row r="7998" spans="4:8" s="5" customFormat="1" x14ac:dyDescent="0.2">
      <c r="D7998" s="803"/>
      <c r="E7998" s="804"/>
      <c r="F7998" s="502"/>
      <c r="G7998" s="502"/>
      <c r="H7998" s="502"/>
    </row>
    <row r="7999" spans="4:8" s="5" customFormat="1" x14ac:dyDescent="0.2">
      <c r="D7999" s="803"/>
      <c r="E7999" s="804"/>
      <c r="F7999" s="502"/>
      <c r="G7999" s="502"/>
      <c r="H7999" s="502"/>
    </row>
    <row r="8000" spans="4:8" s="5" customFormat="1" x14ac:dyDescent="0.2">
      <c r="D8000" s="803"/>
      <c r="E8000" s="804"/>
      <c r="F8000" s="502"/>
      <c r="G8000" s="502"/>
      <c r="H8000" s="502"/>
    </row>
    <row r="8001" spans="4:8" s="5" customFormat="1" x14ac:dyDescent="0.2">
      <c r="D8001" s="803"/>
      <c r="E8001" s="804"/>
      <c r="F8001" s="502"/>
      <c r="G8001" s="502"/>
      <c r="H8001" s="502"/>
    </row>
    <row r="8002" spans="4:8" s="5" customFormat="1" x14ac:dyDescent="0.2">
      <c r="D8002" s="803"/>
      <c r="E8002" s="804"/>
      <c r="F8002" s="502"/>
      <c r="G8002" s="502"/>
      <c r="H8002" s="502"/>
    </row>
    <row r="8003" spans="4:8" s="5" customFormat="1" x14ac:dyDescent="0.2">
      <c r="D8003" s="803"/>
      <c r="E8003" s="804"/>
      <c r="F8003" s="502"/>
      <c r="G8003" s="502"/>
      <c r="H8003" s="502"/>
    </row>
    <row r="8004" spans="4:8" s="5" customFormat="1" x14ac:dyDescent="0.2">
      <c r="D8004" s="803"/>
      <c r="E8004" s="804"/>
      <c r="F8004" s="502"/>
      <c r="G8004" s="502"/>
      <c r="H8004" s="502"/>
    </row>
    <row r="8005" spans="4:8" s="5" customFormat="1" x14ac:dyDescent="0.2">
      <c r="D8005" s="803"/>
      <c r="E8005" s="804"/>
      <c r="F8005" s="502"/>
      <c r="G8005" s="502"/>
      <c r="H8005" s="502"/>
    </row>
    <row r="8006" spans="4:8" s="5" customFormat="1" x14ac:dyDescent="0.2">
      <c r="D8006" s="803"/>
      <c r="E8006" s="804"/>
      <c r="F8006" s="502"/>
      <c r="G8006" s="502"/>
      <c r="H8006" s="502"/>
    </row>
    <row r="8007" spans="4:8" s="5" customFormat="1" x14ac:dyDescent="0.2">
      <c r="D8007" s="803"/>
      <c r="E8007" s="804"/>
      <c r="F8007" s="502"/>
      <c r="G8007" s="502"/>
      <c r="H8007" s="502"/>
    </row>
    <row r="8008" spans="4:8" s="5" customFormat="1" x14ac:dyDescent="0.2">
      <c r="D8008" s="803"/>
      <c r="E8008" s="804"/>
      <c r="F8008" s="502"/>
      <c r="G8008" s="502"/>
      <c r="H8008" s="502"/>
    </row>
    <row r="8009" spans="4:8" s="5" customFormat="1" x14ac:dyDescent="0.2">
      <c r="D8009" s="803"/>
      <c r="E8009" s="804"/>
      <c r="F8009" s="502"/>
      <c r="G8009" s="502"/>
      <c r="H8009" s="502"/>
    </row>
    <row r="8010" spans="4:8" s="5" customFormat="1" x14ac:dyDescent="0.2">
      <c r="D8010" s="803"/>
      <c r="E8010" s="804"/>
      <c r="F8010" s="502"/>
      <c r="G8010" s="502"/>
      <c r="H8010" s="502"/>
    </row>
    <row r="8011" spans="4:8" s="5" customFormat="1" x14ac:dyDescent="0.2">
      <c r="D8011" s="803"/>
      <c r="E8011" s="804"/>
      <c r="F8011" s="502"/>
      <c r="G8011" s="502"/>
      <c r="H8011" s="502"/>
    </row>
    <row r="8012" spans="4:8" s="5" customFormat="1" x14ac:dyDescent="0.2">
      <c r="D8012" s="803"/>
      <c r="E8012" s="804"/>
      <c r="F8012" s="502"/>
      <c r="G8012" s="502"/>
      <c r="H8012" s="502"/>
    </row>
    <row r="8013" spans="4:8" s="5" customFormat="1" x14ac:dyDescent="0.2">
      <c r="D8013" s="803"/>
      <c r="E8013" s="804"/>
      <c r="F8013" s="502"/>
      <c r="G8013" s="502"/>
      <c r="H8013" s="502"/>
    </row>
    <row r="8014" spans="4:8" s="5" customFormat="1" x14ac:dyDescent="0.2">
      <c r="D8014" s="803"/>
      <c r="E8014" s="804"/>
      <c r="F8014" s="502"/>
      <c r="G8014" s="502"/>
      <c r="H8014" s="502"/>
    </row>
    <row r="8015" spans="4:8" s="5" customFormat="1" x14ac:dyDescent="0.2">
      <c r="D8015" s="803"/>
      <c r="E8015" s="804"/>
      <c r="F8015" s="502"/>
      <c r="G8015" s="502"/>
      <c r="H8015" s="502"/>
    </row>
    <row r="8016" spans="4:8" s="5" customFormat="1" x14ac:dyDescent="0.2">
      <c r="D8016" s="803"/>
      <c r="E8016" s="804"/>
      <c r="F8016" s="502"/>
      <c r="G8016" s="502"/>
      <c r="H8016" s="502"/>
    </row>
    <row r="8017" spans="4:8" s="5" customFormat="1" x14ac:dyDescent="0.2">
      <c r="D8017" s="803"/>
      <c r="E8017" s="804"/>
      <c r="F8017" s="502"/>
      <c r="G8017" s="502"/>
      <c r="H8017" s="502"/>
    </row>
    <row r="8018" spans="4:8" s="5" customFormat="1" x14ac:dyDescent="0.2">
      <c r="D8018" s="803"/>
      <c r="E8018" s="804"/>
      <c r="F8018" s="502"/>
      <c r="G8018" s="502"/>
      <c r="H8018" s="502"/>
    </row>
    <row r="8019" spans="4:8" s="5" customFormat="1" x14ac:dyDescent="0.2">
      <c r="D8019" s="803"/>
      <c r="E8019" s="804"/>
      <c r="F8019" s="502"/>
      <c r="G8019" s="502"/>
      <c r="H8019" s="502"/>
    </row>
    <row r="8020" spans="4:8" s="5" customFormat="1" x14ac:dyDescent="0.2">
      <c r="D8020" s="803"/>
      <c r="E8020" s="804"/>
      <c r="F8020" s="502"/>
      <c r="G8020" s="502"/>
      <c r="H8020" s="502"/>
    </row>
    <row r="8021" spans="4:8" s="5" customFormat="1" x14ac:dyDescent="0.2">
      <c r="D8021" s="803"/>
      <c r="E8021" s="804"/>
      <c r="F8021" s="502"/>
      <c r="G8021" s="502"/>
      <c r="H8021" s="502"/>
    </row>
    <row r="8022" spans="4:8" s="5" customFormat="1" x14ac:dyDescent="0.2">
      <c r="D8022" s="803"/>
      <c r="E8022" s="804"/>
      <c r="F8022" s="502"/>
      <c r="G8022" s="502"/>
      <c r="H8022" s="502"/>
    </row>
    <row r="8023" spans="4:8" s="5" customFormat="1" x14ac:dyDescent="0.2">
      <c r="D8023" s="803"/>
      <c r="E8023" s="804"/>
      <c r="F8023" s="502"/>
      <c r="G8023" s="502"/>
      <c r="H8023" s="502"/>
    </row>
    <row r="8024" spans="4:8" s="5" customFormat="1" x14ac:dyDescent="0.2">
      <c r="D8024" s="803"/>
      <c r="E8024" s="804"/>
      <c r="F8024" s="502"/>
      <c r="G8024" s="502"/>
      <c r="H8024" s="502"/>
    </row>
    <row r="8025" spans="4:8" s="5" customFormat="1" x14ac:dyDescent="0.2">
      <c r="D8025" s="803"/>
      <c r="E8025" s="804"/>
      <c r="F8025" s="502"/>
      <c r="G8025" s="502"/>
      <c r="H8025" s="502"/>
    </row>
    <row r="8026" spans="4:8" s="5" customFormat="1" x14ac:dyDescent="0.2">
      <c r="D8026" s="803"/>
      <c r="E8026" s="804"/>
      <c r="F8026" s="502"/>
      <c r="G8026" s="502"/>
      <c r="H8026" s="502"/>
    </row>
    <row r="8027" spans="4:8" s="5" customFormat="1" x14ac:dyDescent="0.2">
      <c r="D8027" s="803"/>
      <c r="E8027" s="804"/>
      <c r="F8027" s="502"/>
      <c r="G8027" s="502"/>
      <c r="H8027" s="502"/>
    </row>
    <row r="8028" spans="4:8" s="5" customFormat="1" x14ac:dyDescent="0.2">
      <c r="D8028" s="803"/>
      <c r="E8028" s="804"/>
      <c r="F8028" s="502"/>
      <c r="G8028" s="502"/>
      <c r="H8028" s="502"/>
    </row>
    <row r="8029" spans="4:8" s="5" customFormat="1" x14ac:dyDescent="0.2">
      <c r="D8029" s="803"/>
      <c r="E8029" s="804"/>
      <c r="F8029" s="502"/>
      <c r="G8029" s="502"/>
      <c r="H8029" s="502"/>
    </row>
    <row r="8030" spans="4:8" s="5" customFormat="1" x14ac:dyDescent="0.2">
      <c r="D8030" s="803"/>
      <c r="E8030" s="804"/>
      <c r="F8030" s="502"/>
      <c r="G8030" s="502"/>
      <c r="H8030" s="502"/>
    </row>
    <row r="8031" spans="4:8" s="5" customFormat="1" x14ac:dyDescent="0.2">
      <c r="D8031" s="803"/>
      <c r="E8031" s="804"/>
      <c r="F8031" s="502"/>
      <c r="G8031" s="502"/>
      <c r="H8031" s="502"/>
    </row>
    <row r="8032" spans="4:8" s="5" customFormat="1" x14ac:dyDescent="0.2">
      <c r="D8032" s="803"/>
      <c r="E8032" s="804"/>
      <c r="F8032" s="502"/>
      <c r="G8032" s="502"/>
      <c r="H8032" s="502"/>
    </row>
    <row r="8033" spans="4:8" s="5" customFormat="1" x14ac:dyDescent="0.2">
      <c r="D8033" s="803"/>
      <c r="E8033" s="804"/>
      <c r="F8033" s="502"/>
      <c r="G8033" s="502"/>
      <c r="H8033" s="502"/>
    </row>
    <row r="8034" spans="4:8" s="5" customFormat="1" x14ac:dyDescent="0.2">
      <c r="D8034" s="803"/>
      <c r="E8034" s="804"/>
      <c r="F8034" s="502"/>
      <c r="G8034" s="502"/>
      <c r="H8034" s="502"/>
    </row>
    <row r="8035" spans="4:8" s="5" customFormat="1" x14ac:dyDescent="0.2">
      <c r="D8035" s="803"/>
      <c r="E8035" s="804"/>
      <c r="F8035" s="502"/>
      <c r="G8035" s="502"/>
      <c r="H8035" s="502"/>
    </row>
    <row r="8036" spans="4:8" s="5" customFormat="1" x14ac:dyDescent="0.2">
      <c r="D8036" s="803"/>
      <c r="E8036" s="804"/>
      <c r="F8036" s="502"/>
      <c r="G8036" s="502"/>
      <c r="H8036" s="502"/>
    </row>
    <row r="8037" spans="4:8" s="5" customFormat="1" x14ac:dyDescent="0.2">
      <c r="D8037" s="803"/>
      <c r="E8037" s="804"/>
      <c r="F8037" s="502"/>
      <c r="G8037" s="502"/>
      <c r="H8037" s="502"/>
    </row>
    <row r="8038" spans="4:8" s="5" customFormat="1" x14ac:dyDescent="0.2">
      <c r="D8038" s="803"/>
      <c r="E8038" s="804"/>
      <c r="F8038" s="502"/>
      <c r="G8038" s="502"/>
      <c r="H8038" s="502"/>
    </row>
    <row r="8039" spans="4:8" s="5" customFormat="1" x14ac:dyDescent="0.2">
      <c r="D8039" s="803"/>
      <c r="E8039" s="804"/>
      <c r="F8039" s="502"/>
      <c r="G8039" s="502"/>
      <c r="H8039" s="502"/>
    </row>
    <row r="8040" spans="4:8" s="5" customFormat="1" x14ac:dyDescent="0.2">
      <c r="D8040" s="803"/>
      <c r="E8040" s="804"/>
      <c r="F8040" s="502"/>
      <c r="G8040" s="502"/>
      <c r="H8040" s="502"/>
    </row>
    <row r="8041" spans="4:8" s="5" customFormat="1" x14ac:dyDescent="0.2">
      <c r="D8041" s="803"/>
      <c r="E8041" s="804"/>
      <c r="F8041" s="502"/>
      <c r="G8041" s="502"/>
      <c r="H8041" s="502"/>
    </row>
    <row r="8042" spans="4:8" s="5" customFormat="1" x14ac:dyDescent="0.2">
      <c r="D8042" s="803"/>
      <c r="E8042" s="804"/>
      <c r="F8042" s="502"/>
      <c r="G8042" s="502"/>
      <c r="H8042" s="502"/>
    </row>
    <row r="8043" spans="4:8" s="5" customFormat="1" x14ac:dyDescent="0.2">
      <c r="D8043" s="803"/>
      <c r="E8043" s="804"/>
      <c r="F8043" s="502"/>
      <c r="G8043" s="502"/>
      <c r="H8043" s="502"/>
    </row>
    <row r="8044" spans="4:8" s="5" customFormat="1" x14ac:dyDescent="0.2">
      <c r="D8044" s="803"/>
      <c r="E8044" s="804"/>
      <c r="F8044" s="502"/>
      <c r="G8044" s="502"/>
      <c r="H8044" s="502"/>
    </row>
    <row r="8045" spans="4:8" s="5" customFormat="1" x14ac:dyDescent="0.2">
      <c r="D8045" s="803"/>
      <c r="E8045" s="804"/>
      <c r="F8045" s="502"/>
      <c r="G8045" s="502"/>
      <c r="H8045" s="502"/>
    </row>
    <row r="8046" spans="4:8" s="5" customFormat="1" x14ac:dyDescent="0.2">
      <c r="D8046" s="803"/>
      <c r="E8046" s="804"/>
      <c r="F8046" s="502"/>
      <c r="G8046" s="502"/>
      <c r="H8046" s="502"/>
    </row>
    <row r="8047" spans="4:8" s="5" customFormat="1" x14ac:dyDescent="0.2">
      <c r="D8047" s="803"/>
      <c r="E8047" s="804"/>
      <c r="F8047" s="502"/>
      <c r="G8047" s="502"/>
      <c r="H8047" s="502"/>
    </row>
    <row r="8048" spans="4:8" s="5" customFormat="1" x14ac:dyDescent="0.2">
      <c r="D8048" s="803"/>
      <c r="E8048" s="804"/>
      <c r="F8048" s="502"/>
      <c r="G8048" s="502"/>
      <c r="H8048" s="502"/>
    </row>
    <row r="8049" spans="4:8" s="5" customFormat="1" x14ac:dyDescent="0.2">
      <c r="D8049" s="803"/>
      <c r="E8049" s="804"/>
      <c r="F8049" s="502"/>
      <c r="G8049" s="502"/>
      <c r="H8049" s="502"/>
    </row>
    <row r="8050" spans="4:8" s="5" customFormat="1" x14ac:dyDescent="0.2">
      <c r="D8050" s="803"/>
      <c r="E8050" s="804"/>
      <c r="F8050" s="502"/>
      <c r="G8050" s="502"/>
      <c r="H8050" s="502"/>
    </row>
    <row r="8051" spans="4:8" s="5" customFormat="1" x14ac:dyDescent="0.2">
      <c r="D8051" s="803"/>
      <c r="E8051" s="804"/>
      <c r="F8051" s="502"/>
      <c r="G8051" s="502"/>
      <c r="H8051" s="502"/>
    </row>
    <row r="8052" spans="4:8" s="5" customFormat="1" x14ac:dyDescent="0.2">
      <c r="D8052" s="803"/>
      <c r="E8052" s="804"/>
      <c r="F8052" s="502"/>
      <c r="G8052" s="502"/>
      <c r="H8052" s="502"/>
    </row>
    <row r="8053" spans="4:8" s="5" customFormat="1" x14ac:dyDescent="0.2">
      <c r="D8053" s="803"/>
      <c r="E8053" s="804"/>
      <c r="F8053" s="502"/>
      <c r="G8053" s="502"/>
      <c r="H8053" s="502"/>
    </row>
    <row r="8054" spans="4:8" s="5" customFormat="1" x14ac:dyDescent="0.2">
      <c r="D8054" s="803"/>
      <c r="E8054" s="804"/>
      <c r="F8054" s="502"/>
      <c r="G8054" s="502"/>
      <c r="H8054" s="502"/>
    </row>
    <row r="8055" spans="4:8" s="5" customFormat="1" x14ac:dyDescent="0.2">
      <c r="D8055" s="803"/>
      <c r="E8055" s="804"/>
      <c r="F8055" s="502"/>
      <c r="G8055" s="502"/>
      <c r="H8055" s="502"/>
    </row>
    <row r="8056" spans="4:8" s="5" customFormat="1" x14ac:dyDescent="0.2">
      <c r="D8056" s="803"/>
      <c r="E8056" s="804"/>
      <c r="F8056" s="502"/>
      <c r="G8056" s="502"/>
      <c r="H8056" s="502"/>
    </row>
    <row r="8057" spans="4:8" s="5" customFormat="1" x14ac:dyDescent="0.2">
      <c r="D8057" s="803"/>
      <c r="E8057" s="804"/>
      <c r="F8057" s="502"/>
      <c r="G8057" s="502"/>
      <c r="H8057" s="502"/>
    </row>
    <row r="8058" spans="4:8" s="5" customFormat="1" x14ac:dyDescent="0.2">
      <c r="D8058" s="803"/>
      <c r="E8058" s="804"/>
      <c r="F8058" s="502"/>
      <c r="G8058" s="502"/>
      <c r="H8058" s="502"/>
    </row>
    <row r="8059" spans="4:8" s="5" customFormat="1" x14ac:dyDescent="0.2">
      <c r="D8059" s="803"/>
      <c r="E8059" s="804"/>
      <c r="F8059" s="502"/>
      <c r="G8059" s="502"/>
      <c r="H8059" s="502"/>
    </row>
    <row r="8060" spans="4:8" s="5" customFormat="1" x14ac:dyDescent="0.2">
      <c r="D8060" s="803"/>
      <c r="E8060" s="804"/>
      <c r="F8060" s="502"/>
      <c r="G8060" s="502"/>
      <c r="H8060" s="502"/>
    </row>
    <row r="8061" spans="4:8" s="5" customFormat="1" x14ac:dyDescent="0.2">
      <c r="D8061" s="803"/>
      <c r="E8061" s="804"/>
      <c r="F8061" s="502"/>
      <c r="G8061" s="502"/>
      <c r="H8061" s="502"/>
    </row>
    <row r="8062" spans="4:8" s="5" customFormat="1" x14ac:dyDescent="0.2">
      <c r="D8062" s="803"/>
      <c r="E8062" s="804"/>
      <c r="F8062" s="502"/>
      <c r="G8062" s="502"/>
      <c r="H8062" s="502"/>
    </row>
    <row r="8063" spans="4:8" s="5" customFormat="1" x14ac:dyDescent="0.2">
      <c r="D8063" s="803"/>
      <c r="E8063" s="804"/>
      <c r="F8063" s="502"/>
      <c r="G8063" s="502"/>
      <c r="H8063" s="502"/>
    </row>
    <row r="8064" spans="4:8" s="5" customFormat="1" x14ac:dyDescent="0.2">
      <c r="D8064" s="803"/>
      <c r="E8064" s="804"/>
      <c r="F8064" s="502"/>
      <c r="G8064" s="502"/>
      <c r="H8064" s="502"/>
    </row>
    <row r="8065" spans="4:8" s="5" customFormat="1" x14ac:dyDescent="0.2">
      <c r="D8065" s="803"/>
      <c r="E8065" s="804"/>
      <c r="F8065" s="502"/>
      <c r="G8065" s="502"/>
      <c r="H8065" s="502"/>
    </row>
    <row r="8066" spans="4:8" s="5" customFormat="1" x14ac:dyDescent="0.2">
      <c r="D8066" s="803"/>
      <c r="E8066" s="804"/>
      <c r="F8066" s="502"/>
      <c r="G8066" s="502"/>
      <c r="H8066" s="502"/>
    </row>
    <row r="8067" spans="4:8" s="5" customFormat="1" x14ac:dyDescent="0.2">
      <c r="D8067" s="803"/>
      <c r="E8067" s="804"/>
      <c r="F8067" s="502"/>
      <c r="G8067" s="502"/>
      <c r="H8067" s="502"/>
    </row>
    <row r="8068" spans="4:8" s="5" customFormat="1" x14ac:dyDescent="0.2">
      <c r="D8068" s="803"/>
      <c r="E8068" s="804"/>
      <c r="F8068" s="502"/>
      <c r="G8068" s="502"/>
      <c r="H8068" s="502"/>
    </row>
    <row r="8069" spans="4:8" s="5" customFormat="1" x14ac:dyDescent="0.2">
      <c r="D8069" s="803"/>
      <c r="E8069" s="804"/>
      <c r="F8069" s="502"/>
      <c r="G8069" s="502"/>
      <c r="H8069" s="502"/>
    </row>
    <row r="8070" spans="4:8" s="5" customFormat="1" x14ac:dyDescent="0.2">
      <c r="D8070" s="803"/>
      <c r="E8070" s="804"/>
      <c r="F8070" s="502"/>
      <c r="G8070" s="502"/>
      <c r="H8070" s="502"/>
    </row>
    <row r="8071" spans="4:8" s="5" customFormat="1" x14ac:dyDescent="0.2">
      <c r="D8071" s="803"/>
      <c r="E8071" s="804"/>
      <c r="F8071" s="502"/>
      <c r="G8071" s="502"/>
      <c r="H8071" s="502"/>
    </row>
    <row r="8072" spans="4:8" s="5" customFormat="1" x14ac:dyDescent="0.2">
      <c r="D8072" s="803"/>
      <c r="E8072" s="804"/>
      <c r="F8072" s="502"/>
      <c r="G8072" s="502"/>
      <c r="H8072" s="502"/>
    </row>
    <row r="8073" spans="4:8" s="5" customFormat="1" x14ac:dyDescent="0.2">
      <c r="D8073" s="803"/>
      <c r="E8073" s="804"/>
      <c r="F8073" s="502"/>
      <c r="G8073" s="502"/>
      <c r="H8073" s="502"/>
    </row>
    <row r="8074" spans="4:8" s="5" customFormat="1" x14ac:dyDescent="0.2">
      <c r="D8074" s="803"/>
      <c r="E8074" s="804"/>
      <c r="F8074" s="502"/>
      <c r="G8074" s="502"/>
      <c r="H8074" s="502"/>
    </row>
    <row r="8075" spans="4:8" s="5" customFormat="1" x14ac:dyDescent="0.2">
      <c r="D8075" s="803"/>
      <c r="E8075" s="804"/>
      <c r="F8075" s="502"/>
      <c r="G8075" s="502"/>
      <c r="H8075" s="502"/>
    </row>
    <row r="8076" spans="4:8" s="5" customFormat="1" x14ac:dyDescent="0.2">
      <c r="D8076" s="803"/>
      <c r="E8076" s="804"/>
      <c r="F8076" s="502"/>
      <c r="G8076" s="502"/>
      <c r="H8076" s="502"/>
    </row>
    <row r="8077" spans="4:8" s="5" customFormat="1" x14ac:dyDescent="0.2">
      <c r="D8077" s="803"/>
      <c r="E8077" s="804"/>
      <c r="F8077" s="502"/>
      <c r="G8077" s="502"/>
      <c r="H8077" s="502"/>
    </row>
    <row r="8078" spans="4:8" s="5" customFormat="1" x14ac:dyDescent="0.2">
      <c r="D8078" s="803"/>
      <c r="E8078" s="804"/>
      <c r="F8078" s="502"/>
      <c r="G8078" s="502"/>
      <c r="H8078" s="502"/>
    </row>
    <row r="8079" spans="4:8" s="5" customFormat="1" x14ac:dyDescent="0.2">
      <c r="D8079" s="803"/>
      <c r="E8079" s="804"/>
      <c r="F8079" s="502"/>
      <c r="G8079" s="502"/>
      <c r="H8079" s="502"/>
    </row>
    <row r="8080" spans="4:8" s="5" customFormat="1" x14ac:dyDescent="0.2">
      <c r="D8080" s="803"/>
      <c r="E8080" s="804"/>
      <c r="F8080" s="502"/>
      <c r="G8080" s="502"/>
      <c r="H8080" s="502"/>
    </row>
    <row r="8081" spans="4:8" s="5" customFormat="1" x14ac:dyDescent="0.2">
      <c r="D8081" s="803"/>
      <c r="E8081" s="804"/>
      <c r="F8081" s="502"/>
      <c r="G8081" s="502"/>
      <c r="H8081" s="502"/>
    </row>
    <row r="8082" spans="4:8" s="5" customFormat="1" x14ac:dyDescent="0.2">
      <c r="D8082" s="803"/>
      <c r="E8082" s="804"/>
      <c r="F8082" s="502"/>
      <c r="G8082" s="502"/>
      <c r="H8082" s="502"/>
    </row>
    <row r="8083" spans="4:8" s="5" customFormat="1" x14ac:dyDescent="0.2">
      <c r="D8083" s="803"/>
      <c r="E8083" s="804"/>
      <c r="F8083" s="502"/>
      <c r="G8083" s="502"/>
      <c r="H8083" s="502"/>
    </row>
    <row r="8084" spans="4:8" s="5" customFormat="1" x14ac:dyDescent="0.2">
      <c r="D8084" s="803"/>
      <c r="E8084" s="804"/>
      <c r="F8084" s="502"/>
      <c r="G8084" s="502"/>
      <c r="H8084" s="502"/>
    </row>
    <row r="8085" spans="4:8" s="5" customFormat="1" x14ac:dyDescent="0.2">
      <c r="D8085" s="803"/>
      <c r="E8085" s="804"/>
      <c r="F8085" s="502"/>
      <c r="G8085" s="502"/>
      <c r="H8085" s="502"/>
    </row>
    <row r="8086" spans="4:8" s="5" customFormat="1" x14ac:dyDescent="0.2">
      <c r="D8086" s="803"/>
      <c r="E8086" s="804"/>
      <c r="F8086" s="502"/>
      <c r="G8086" s="502"/>
      <c r="H8086" s="502"/>
    </row>
    <row r="8087" spans="4:8" s="5" customFormat="1" x14ac:dyDescent="0.2">
      <c r="D8087" s="803"/>
      <c r="E8087" s="804"/>
      <c r="F8087" s="502"/>
      <c r="G8087" s="502"/>
      <c r="H8087" s="502"/>
    </row>
    <row r="8088" spans="4:8" s="5" customFormat="1" x14ac:dyDescent="0.2">
      <c r="D8088" s="803"/>
      <c r="E8088" s="804"/>
      <c r="F8088" s="502"/>
      <c r="G8088" s="502"/>
      <c r="H8088" s="502"/>
    </row>
    <row r="8089" spans="4:8" s="5" customFormat="1" x14ac:dyDescent="0.2">
      <c r="D8089" s="803"/>
      <c r="E8089" s="804"/>
      <c r="F8089" s="502"/>
      <c r="G8089" s="502"/>
      <c r="H8089" s="502"/>
    </row>
    <row r="8090" spans="4:8" s="5" customFormat="1" x14ac:dyDescent="0.2">
      <c r="D8090" s="803"/>
      <c r="E8090" s="804"/>
      <c r="F8090" s="502"/>
      <c r="G8090" s="502"/>
      <c r="H8090" s="502"/>
    </row>
    <row r="8091" spans="4:8" s="5" customFormat="1" x14ac:dyDescent="0.2">
      <c r="D8091" s="803"/>
      <c r="E8091" s="804"/>
      <c r="F8091" s="502"/>
      <c r="G8091" s="502"/>
      <c r="H8091" s="502"/>
    </row>
    <row r="8092" spans="4:8" s="5" customFormat="1" x14ac:dyDescent="0.2">
      <c r="D8092" s="803"/>
      <c r="E8092" s="804"/>
      <c r="F8092" s="502"/>
      <c r="G8092" s="502"/>
      <c r="H8092" s="502"/>
    </row>
    <row r="8093" spans="4:8" s="5" customFormat="1" x14ac:dyDescent="0.2">
      <c r="D8093" s="803"/>
      <c r="E8093" s="804"/>
      <c r="F8093" s="502"/>
      <c r="G8093" s="502"/>
      <c r="H8093" s="502"/>
    </row>
    <row r="8094" spans="4:8" s="5" customFormat="1" x14ac:dyDescent="0.2">
      <c r="D8094" s="803"/>
      <c r="E8094" s="804"/>
      <c r="F8094" s="502"/>
      <c r="G8094" s="502"/>
      <c r="H8094" s="502"/>
    </row>
    <row r="8095" spans="4:8" s="5" customFormat="1" x14ac:dyDescent="0.2">
      <c r="D8095" s="803"/>
      <c r="E8095" s="804"/>
      <c r="F8095" s="502"/>
      <c r="G8095" s="502"/>
      <c r="H8095" s="502"/>
    </row>
    <row r="8096" spans="4:8" s="5" customFormat="1" x14ac:dyDescent="0.2">
      <c r="D8096" s="803"/>
      <c r="E8096" s="804"/>
      <c r="F8096" s="502"/>
      <c r="G8096" s="502"/>
      <c r="H8096" s="502"/>
    </row>
    <row r="8097" spans="4:8" s="5" customFormat="1" x14ac:dyDescent="0.2">
      <c r="D8097" s="803"/>
      <c r="E8097" s="804"/>
      <c r="F8097" s="502"/>
      <c r="G8097" s="502"/>
      <c r="H8097" s="502"/>
    </row>
    <row r="8098" spans="4:8" s="5" customFormat="1" x14ac:dyDescent="0.2">
      <c r="D8098" s="803"/>
      <c r="E8098" s="804"/>
      <c r="F8098" s="502"/>
      <c r="G8098" s="502"/>
      <c r="H8098" s="502"/>
    </row>
    <row r="8099" spans="4:8" s="5" customFormat="1" x14ac:dyDescent="0.2">
      <c r="D8099" s="803"/>
      <c r="E8099" s="804"/>
      <c r="F8099" s="502"/>
      <c r="G8099" s="502"/>
      <c r="H8099" s="502"/>
    </row>
    <row r="8100" spans="4:8" s="5" customFormat="1" x14ac:dyDescent="0.2">
      <c r="D8100" s="803"/>
      <c r="E8100" s="804"/>
      <c r="F8100" s="502"/>
      <c r="G8100" s="502"/>
      <c r="H8100" s="502"/>
    </row>
    <row r="8101" spans="4:8" s="5" customFormat="1" x14ac:dyDescent="0.2">
      <c r="D8101" s="803"/>
      <c r="E8101" s="804"/>
      <c r="F8101" s="502"/>
      <c r="G8101" s="502"/>
      <c r="H8101" s="502"/>
    </row>
    <row r="8102" spans="4:8" s="5" customFormat="1" x14ac:dyDescent="0.2">
      <c r="D8102" s="803"/>
      <c r="E8102" s="804"/>
      <c r="F8102" s="502"/>
      <c r="G8102" s="502"/>
      <c r="H8102" s="502"/>
    </row>
    <row r="8103" spans="4:8" s="5" customFormat="1" x14ac:dyDescent="0.2">
      <c r="D8103" s="803"/>
      <c r="E8103" s="804"/>
      <c r="F8103" s="502"/>
      <c r="G8103" s="502"/>
      <c r="H8103" s="502"/>
    </row>
    <row r="8104" spans="4:8" s="5" customFormat="1" x14ac:dyDescent="0.2">
      <c r="D8104" s="803"/>
      <c r="E8104" s="804"/>
      <c r="F8104" s="502"/>
      <c r="G8104" s="502"/>
      <c r="H8104" s="502"/>
    </row>
    <row r="8105" spans="4:8" s="5" customFormat="1" x14ac:dyDescent="0.2">
      <c r="D8105" s="803"/>
      <c r="E8105" s="804"/>
      <c r="F8105" s="502"/>
      <c r="G8105" s="502"/>
      <c r="H8105" s="502"/>
    </row>
    <row r="8106" spans="4:8" s="5" customFormat="1" x14ac:dyDescent="0.2">
      <c r="D8106" s="803"/>
      <c r="E8106" s="804"/>
      <c r="F8106" s="502"/>
      <c r="G8106" s="502"/>
      <c r="H8106" s="502"/>
    </row>
    <row r="8107" spans="4:8" s="5" customFormat="1" x14ac:dyDescent="0.2">
      <c r="D8107" s="803"/>
      <c r="E8107" s="804"/>
      <c r="F8107" s="502"/>
      <c r="G8107" s="502"/>
      <c r="H8107" s="502"/>
    </row>
    <row r="8108" spans="4:8" s="5" customFormat="1" x14ac:dyDescent="0.2">
      <c r="D8108" s="803"/>
      <c r="E8108" s="804"/>
      <c r="F8108" s="502"/>
      <c r="G8108" s="502"/>
      <c r="H8108" s="502"/>
    </row>
    <row r="8109" spans="4:8" s="5" customFormat="1" x14ac:dyDescent="0.2">
      <c r="D8109" s="803"/>
      <c r="E8109" s="804"/>
      <c r="F8109" s="502"/>
      <c r="G8109" s="502"/>
      <c r="H8109" s="502"/>
    </row>
    <row r="8110" spans="4:8" s="5" customFormat="1" x14ac:dyDescent="0.2">
      <c r="D8110" s="803"/>
      <c r="E8110" s="804"/>
      <c r="F8110" s="502"/>
      <c r="G8110" s="502"/>
      <c r="H8110" s="502"/>
    </row>
    <row r="8111" spans="4:8" s="5" customFormat="1" x14ac:dyDescent="0.2">
      <c r="D8111" s="803"/>
      <c r="E8111" s="804"/>
      <c r="F8111" s="502"/>
      <c r="G8111" s="502"/>
      <c r="H8111" s="502"/>
    </row>
    <row r="8112" spans="4:8" s="5" customFormat="1" x14ac:dyDescent="0.2">
      <c r="D8112" s="803"/>
      <c r="E8112" s="804"/>
      <c r="F8112" s="502"/>
      <c r="G8112" s="502"/>
      <c r="H8112" s="502"/>
    </row>
    <row r="8113" spans="4:8" s="5" customFormat="1" x14ac:dyDescent="0.2">
      <c r="D8113" s="803"/>
      <c r="E8113" s="804"/>
      <c r="F8113" s="502"/>
      <c r="G8113" s="502"/>
      <c r="H8113" s="502"/>
    </row>
    <row r="8114" spans="4:8" s="5" customFormat="1" x14ac:dyDescent="0.2">
      <c r="D8114" s="803"/>
      <c r="E8114" s="804"/>
      <c r="F8114" s="502"/>
      <c r="G8114" s="502"/>
      <c r="H8114" s="502"/>
    </row>
    <row r="8115" spans="4:8" s="5" customFormat="1" x14ac:dyDescent="0.2">
      <c r="D8115" s="803"/>
      <c r="E8115" s="804"/>
      <c r="F8115" s="502"/>
      <c r="G8115" s="502"/>
      <c r="H8115" s="502"/>
    </row>
    <row r="8116" spans="4:8" s="5" customFormat="1" x14ac:dyDescent="0.2">
      <c r="D8116" s="803"/>
      <c r="E8116" s="804"/>
      <c r="F8116" s="502"/>
      <c r="G8116" s="502"/>
      <c r="H8116" s="502"/>
    </row>
    <row r="8117" spans="4:8" s="5" customFormat="1" x14ac:dyDescent="0.2">
      <c r="D8117" s="803"/>
      <c r="E8117" s="804"/>
      <c r="F8117" s="502"/>
      <c r="G8117" s="502"/>
      <c r="H8117" s="502"/>
    </row>
    <row r="8118" spans="4:8" s="5" customFormat="1" x14ac:dyDescent="0.2">
      <c r="D8118" s="803"/>
      <c r="E8118" s="804"/>
      <c r="F8118" s="502"/>
      <c r="G8118" s="502"/>
      <c r="H8118" s="502"/>
    </row>
    <row r="8119" spans="4:8" s="5" customFormat="1" x14ac:dyDescent="0.2">
      <c r="D8119" s="803"/>
      <c r="E8119" s="804"/>
      <c r="F8119" s="502"/>
      <c r="G8119" s="502"/>
      <c r="H8119" s="502"/>
    </row>
    <row r="8120" spans="4:8" s="5" customFormat="1" x14ac:dyDescent="0.2">
      <c r="D8120" s="803"/>
      <c r="E8120" s="804"/>
      <c r="F8120" s="502"/>
      <c r="G8120" s="502"/>
      <c r="H8120" s="502"/>
    </row>
    <row r="8121" spans="4:8" s="5" customFormat="1" x14ac:dyDescent="0.2">
      <c r="D8121" s="803"/>
      <c r="E8121" s="804"/>
      <c r="F8121" s="502"/>
      <c r="G8121" s="502"/>
      <c r="H8121" s="502"/>
    </row>
    <row r="8122" spans="4:8" s="5" customFormat="1" x14ac:dyDescent="0.2">
      <c r="D8122" s="803"/>
      <c r="E8122" s="804"/>
      <c r="F8122" s="502"/>
      <c r="G8122" s="502"/>
      <c r="H8122" s="502"/>
    </row>
    <row r="8123" spans="4:8" s="5" customFormat="1" x14ac:dyDescent="0.2">
      <c r="D8123" s="803"/>
      <c r="E8123" s="804"/>
      <c r="F8123" s="502"/>
      <c r="G8123" s="502"/>
      <c r="H8123" s="502"/>
    </row>
    <row r="8124" spans="4:8" s="5" customFormat="1" x14ac:dyDescent="0.2">
      <c r="D8124" s="803"/>
      <c r="E8124" s="804"/>
      <c r="F8124" s="502"/>
      <c r="G8124" s="502"/>
      <c r="H8124" s="502"/>
    </row>
    <row r="8125" spans="4:8" s="5" customFormat="1" x14ac:dyDescent="0.2">
      <c r="D8125" s="803"/>
      <c r="E8125" s="804"/>
      <c r="F8125" s="502"/>
      <c r="G8125" s="502"/>
      <c r="H8125" s="502"/>
    </row>
    <row r="8126" spans="4:8" s="5" customFormat="1" x14ac:dyDescent="0.2">
      <c r="D8126" s="803"/>
      <c r="E8126" s="804"/>
      <c r="F8126" s="502"/>
      <c r="G8126" s="502"/>
      <c r="H8126" s="502"/>
    </row>
    <row r="8127" spans="4:8" s="5" customFormat="1" x14ac:dyDescent="0.2">
      <c r="D8127" s="803"/>
      <c r="E8127" s="804"/>
      <c r="F8127" s="502"/>
      <c r="G8127" s="502"/>
      <c r="H8127" s="502"/>
    </row>
    <row r="8128" spans="4:8" s="5" customFormat="1" x14ac:dyDescent="0.2">
      <c r="D8128" s="803"/>
      <c r="E8128" s="804"/>
      <c r="F8128" s="502"/>
      <c r="G8128" s="502"/>
      <c r="H8128" s="502"/>
    </row>
    <row r="8129" spans="4:8" s="5" customFormat="1" x14ac:dyDescent="0.2">
      <c r="D8129" s="803"/>
      <c r="E8129" s="804"/>
      <c r="F8129" s="502"/>
      <c r="G8129" s="502"/>
      <c r="H8129" s="502"/>
    </row>
    <row r="8130" spans="4:8" s="5" customFormat="1" x14ac:dyDescent="0.2">
      <c r="D8130" s="803"/>
      <c r="E8130" s="804"/>
      <c r="F8130" s="502"/>
      <c r="G8130" s="502"/>
      <c r="H8130" s="502"/>
    </row>
    <row r="8131" spans="4:8" s="5" customFormat="1" x14ac:dyDescent="0.2">
      <c r="D8131" s="803"/>
      <c r="E8131" s="804"/>
      <c r="F8131" s="502"/>
      <c r="G8131" s="502"/>
      <c r="H8131" s="502"/>
    </row>
    <row r="8132" spans="4:8" s="5" customFormat="1" x14ac:dyDescent="0.2">
      <c r="D8132" s="803"/>
      <c r="E8132" s="804"/>
      <c r="F8132" s="502"/>
      <c r="G8132" s="502"/>
      <c r="H8132" s="502"/>
    </row>
    <row r="8133" spans="4:8" s="5" customFormat="1" x14ac:dyDescent="0.2">
      <c r="D8133" s="803"/>
      <c r="E8133" s="804"/>
      <c r="F8133" s="502"/>
      <c r="G8133" s="502"/>
      <c r="H8133" s="502"/>
    </row>
    <row r="8134" spans="4:8" s="5" customFormat="1" x14ac:dyDescent="0.2">
      <c r="D8134" s="803"/>
      <c r="E8134" s="804"/>
      <c r="F8134" s="502"/>
      <c r="G8134" s="502"/>
      <c r="H8134" s="502"/>
    </row>
    <row r="8135" spans="4:8" s="5" customFormat="1" x14ac:dyDescent="0.2">
      <c r="D8135" s="803"/>
      <c r="E8135" s="804"/>
      <c r="F8135" s="502"/>
      <c r="G8135" s="502"/>
      <c r="H8135" s="502"/>
    </row>
    <row r="8136" spans="4:8" s="5" customFormat="1" x14ac:dyDescent="0.2">
      <c r="D8136" s="803"/>
      <c r="E8136" s="804"/>
      <c r="F8136" s="502"/>
      <c r="G8136" s="502"/>
      <c r="H8136" s="502"/>
    </row>
    <row r="8137" spans="4:8" s="5" customFormat="1" x14ac:dyDescent="0.2">
      <c r="D8137" s="803"/>
      <c r="E8137" s="804"/>
      <c r="F8137" s="502"/>
      <c r="G8137" s="502"/>
      <c r="H8137" s="502"/>
    </row>
    <row r="8138" spans="4:8" s="5" customFormat="1" x14ac:dyDescent="0.2">
      <c r="D8138" s="803"/>
      <c r="E8138" s="804"/>
      <c r="F8138" s="502"/>
      <c r="G8138" s="502"/>
      <c r="H8138" s="502"/>
    </row>
    <row r="8139" spans="4:8" s="5" customFormat="1" x14ac:dyDescent="0.2">
      <c r="D8139" s="803"/>
      <c r="E8139" s="804"/>
      <c r="F8139" s="502"/>
      <c r="G8139" s="502"/>
      <c r="H8139" s="502"/>
    </row>
    <row r="8140" spans="4:8" s="5" customFormat="1" x14ac:dyDescent="0.2">
      <c r="D8140" s="803"/>
      <c r="E8140" s="804"/>
      <c r="F8140" s="502"/>
      <c r="G8140" s="502"/>
      <c r="H8140" s="502"/>
    </row>
    <row r="8141" spans="4:8" s="5" customFormat="1" x14ac:dyDescent="0.2">
      <c r="D8141" s="803"/>
      <c r="E8141" s="804"/>
      <c r="F8141" s="502"/>
      <c r="G8141" s="502"/>
      <c r="H8141" s="502"/>
    </row>
    <row r="8142" spans="4:8" s="5" customFormat="1" x14ac:dyDescent="0.2">
      <c r="D8142" s="803"/>
      <c r="E8142" s="804"/>
      <c r="F8142" s="502"/>
      <c r="G8142" s="502"/>
      <c r="H8142" s="502"/>
    </row>
    <row r="8143" spans="4:8" s="5" customFormat="1" x14ac:dyDescent="0.2">
      <c r="D8143" s="803"/>
      <c r="E8143" s="804"/>
      <c r="F8143" s="502"/>
      <c r="G8143" s="502"/>
      <c r="H8143" s="502"/>
    </row>
    <row r="8144" spans="4:8" s="5" customFormat="1" x14ac:dyDescent="0.2">
      <c r="D8144" s="803"/>
      <c r="E8144" s="804"/>
      <c r="F8144" s="502"/>
      <c r="G8144" s="502"/>
      <c r="H8144" s="502"/>
    </row>
    <row r="8145" spans="4:8" s="5" customFormat="1" x14ac:dyDescent="0.2">
      <c r="D8145" s="803"/>
      <c r="E8145" s="804"/>
      <c r="F8145" s="502"/>
      <c r="G8145" s="502"/>
      <c r="H8145" s="502"/>
    </row>
    <row r="8146" spans="4:8" s="5" customFormat="1" x14ac:dyDescent="0.2">
      <c r="D8146" s="803"/>
      <c r="E8146" s="804"/>
      <c r="F8146" s="502"/>
      <c r="G8146" s="502"/>
      <c r="H8146" s="502"/>
    </row>
    <row r="8147" spans="4:8" s="5" customFormat="1" x14ac:dyDescent="0.2">
      <c r="D8147" s="803"/>
      <c r="E8147" s="804"/>
      <c r="F8147" s="502"/>
      <c r="G8147" s="502"/>
      <c r="H8147" s="502"/>
    </row>
    <row r="8148" spans="4:8" s="5" customFormat="1" x14ac:dyDescent="0.2">
      <c r="D8148" s="803"/>
      <c r="E8148" s="804"/>
      <c r="F8148" s="502"/>
      <c r="G8148" s="502"/>
      <c r="H8148" s="502"/>
    </row>
    <row r="8149" spans="4:8" s="5" customFormat="1" x14ac:dyDescent="0.2">
      <c r="D8149" s="803"/>
      <c r="E8149" s="804"/>
      <c r="F8149" s="502"/>
      <c r="G8149" s="502"/>
      <c r="H8149" s="502"/>
    </row>
    <row r="8150" spans="4:8" s="5" customFormat="1" x14ac:dyDescent="0.2">
      <c r="D8150" s="803"/>
      <c r="E8150" s="804"/>
      <c r="F8150" s="502"/>
      <c r="G8150" s="502"/>
      <c r="H8150" s="502"/>
    </row>
    <row r="8151" spans="4:8" s="5" customFormat="1" x14ac:dyDescent="0.2">
      <c r="D8151" s="803"/>
      <c r="E8151" s="804"/>
      <c r="F8151" s="502"/>
      <c r="G8151" s="502"/>
      <c r="H8151" s="502"/>
    </row>
    <row r="8152" spans="4:8" s="5" customFormat="1" x14ac:dyDescent="0.2">
      <c r="D8152" s="803"/>
      <c r="E8152" s="804"/>
      <c r="F8152" s="502"/>
      <c r="G8152" s="502"/>
      <c r="H8152" s="502"/>
    </row>
    <row r="8153" spans="4:8" s="5" customFormat="1" x14ac:dyDescent="0.2">
      <c r="D8153" s="803"/>
      <c r="E8153" s="804"/>
      <c r="F8153" s="502"/>
      <c r="G8153" s="502"/>
      <c r="H8153" s="502"/>
    </row>
    <row r="8154" spans="4:8" s="5" customFormat="1" x14ac:dyDescent="0.2">
      <c r="D8154" s="803"/>
      <c r="E8154" s="804"/>
      <c r="F8154" s="502"/>
      <c r="G8154" s="502"/>
      <c r="H8154" s="502"/>
    </row>
    <row r="8155" spans="4:8" s="5" customFormat="1" x14ac:dyDescent="0.2">
      <c r="D8155" s="803"/>
      <c r="E8155" s="804"/>
      <c r="F8155" s="502"/>
      <c r="G8155" s="502"/>
      <c r="H8155" s="502"/>
    </row>
    <row r="8156" spans="4:8" s="5" customFormat="1" x14ac:dyDescent="0.2">
      <c r="D8156" s="803"/>
      <c r="E8156" s="804"/>
      <c r="F8156" s="502"/>
      <c r="G8156" s="502"/>
      <c r="H8156" s="502"/>
    </row>
    <row r="8157" spans="4:8" s="5" customFormat="1" x14ac:dyDescent="0.2">
      <c r="D8157" s="803"/>
      <c r="E8157" s="804"/>
      <c r="F8157" s="502"/>
      <c r="G8157" s="502"/>
      <c r="H8157" s="502"/>
    </row>
    <row r="8158" spans="4:8" s="5" customFormat="1" x14ac:dyDescent="0.2">
      <c r="D8158" s="803"/>
      <c r="E8158" s="804"/>
      <c r="F8158" s="502"/>
      <c r="G8158" s="502"/>
      <c r="H8158" s="502"/>
    </row>
    <row r="8159" spans="4:8" s="5" customFormat="1" x14ac:dyDescent="0.2">
      <c r="D8159" s="803"/>
      <c r="E8159" s="804"/>
      <c r="F8159" s="502"/>
      <c r="G8159" s="502"/>
      <c r="H8159" s="502"/>
    </row>
    <row r="8160" spans="4:8" s="5" customFormat="1" x14ac:dyDescent="0.2">
      <c r="D8160" s="803"/>
      <c r="E8160" s="804"/>
      <c r="F8160" s="502"/>
      <c r="G8160" s="502"/>
      <c r="H8160" s="502"/>
    </row>
    <row r="8161" spans="4:8" s="5" customFormat="1" x14ac:dyDescent="0.2">
      <c r="D8161" s="803"/>
      <c r="E8161" s="804"/>
      <c r="F8161" s="502"/>
      <c r="G8161" s="502"/>
      <c r="H8161" s="502"/>
    </row>
    <row r="8162" spans="4:8" s="5" customFormat="1" x14ac:dyDescent="0.2">
      <c r="D8162" s="803"/>
      <c r="E8162" s="804"/>
      <c r="F8162" s="502"/>
      <c r="G8162" s="502"/>
      <c r="H8162" s="502"/>
    </row>
    <row r="8163" spans="4:8" s="5" customFormat="1" x14ac:dyDescent="0.2">
      <c r="D8163" s="803"/>
      <c r="E8163" s="804"/>
      <c r="F8163" s="502"/>
      <c r="G8163" s="502"/>
      <c r="H8163" s="502"/>
    </row>
    <row r="8164" spans="4:8" s="5" customFormat="1" x14ac:dyDescent="0.2">
      <c r="D8164" s="803"/>
      <c r="E8164" s="804"/>
      <c r="F8164" s="502"/>
      <c r="G8164" s="502"/>
      <c r="H8164" s="502"/>
    </row>
    <row r="8165" spans="4:8" s="5" customFormat="1" x14ac:dyDescent="0.2">
      <c r="D8165" s="803"/>
      <c r="E8165" s="804"/>
      <c r="F8165" s="502"/>
      <c r="G8165" s="502"/>
      <c r="H8165" s="502"/>
    </row>
    <row r="8166" spans="4:8" s="5" customFormat="1" x14ac:dyDescent="0.2">
      <c r="D8166" s="803"/>
      <c r="E8166" s="804"/>
      <c r="F8166" s="502"/>
      <c r="G8166" s="502"/>
      <c r="H8166" s="502"/>
    </row>
    <row r="8167" spans="4:8" s="5" customFormat="1" x14ac:dyDescent="0.2">
      <c r="D8167" s="803"/>
      <c r="E8167" s="804"/>
      <c r="F8167" s="502"/>
      <c r="G8167" s="502"/>
      <c r="H8167" s="502"/>
    </row>
    <row r="8168" spans="4:8" s="5" customFormat="1" x14ac:dyDescent="0.2">
      <c r="D8168" s="803"/>
      <c r="E8168" s="804"/>
      <c r="F8168" s="502"/>
      <c r="G8168" s="502"/>
      <c r="H8168" s="502"/>
    </row>
    <row r="8169" spans="4:8" s="5" customFormat="1" x14ac:dyDescent="0.2">
      <c r="D8169" s="803"/>
      <c r="E8169" s="804"/>
      <c r="F8169" s="502"/>
      <c r="G8169" s="502"/>
      <c r="H8169" s="502"/>
    </row>
    <row r="8170" spans="4:8" s="5" customFormat="1" x14ac:dyDescent="0.2">
      <c r="D8170" s="803"/>
      <c r="E8170" s="804"/>
      <c r="F8170" s="502"/>
      <c r="G8170" s="502"/>
      <c r="H8170" s="502"/>
    </row>
    <row r="8171" spans="4:8" s="5" customFormat="1" x14ac:dyDescent="0.2">
      <c r="D8171" s="803"/>
      <c r="E8171" s="804"/>
      <c r="F8171" s="502"/>
      <c r="G8171" s="502"/>
      <c r="H8171" s="502"/>
    </row>
    <row r="8172" spans="4:8" s="5" customFormat="1" x14ac:dyDescent="0.2">
      <c r="D8172" s="803"/>
      <c r="E8172" s="804"/>
      <c r="F8172" s="502"/>
      <c r="G8172" s="502"/>
      <c r="H8172" s="502"/>
    </row>
    <row r="8173" spans="4:8" s="5" customFormat="1" x14ac:dyDescent="0.2">
      <c r="D8173" s="803"/>
      <c r="E8173" s="804"/>
      <c r="F8173" s="502"/>
      <c r="G8173" s="502"/>
      <c r="H8173" s="502"/>
    </row>
    <row r="8174" spans="4:8" s="5" customFormat="1" x14ac:dyDescent="0.2">
      <c r="D8174" s="803"/>
      <c r="E8174" s="804"/>
      <c r="F8174" s="502"/>
      <c r="G8174" s="502"/>
      <c r="H8174" s="502"/>
    </row>
    <row r="8175" spans="4:8" s="5" customFormat="1" x14ac:dyDescent="0.2">
      <c r="D8175" s="803"/>
      <c r="E8175" s="804"/>
      <c r="F8175" s="502"/>
      <c r="G8175" s="502"/>
      <c r="H8175" s="502"/>
    </row>
    <row r="8176" spans="4:8" s="5" customFormat="1" x14ac:dyDescent="0.2">
      <c r="D8176" s="803"/>
      <c r="E8176" s="804"/>
      <c r="F8176" s="502"/>
      <c r="G8176" s="502"/>
      <c r="H8176" s="502"/>
    </row>
    <row r="8177" spans="4:8" s="5" customFormat="1" x14ac:dyDescent="0.2">
      <c r="D8177" s="803"/>
      <c r="E8177" s="804"/>
      <c r="F8177" s="502"/>
      <c r="G8177" s="502"/>
      <c r="H8177" s="502"/>
    </row>
    <row r="8178" spans="4:8" s="5" customFormat="1" x14ac:dyDescent="0.2">
      <c r="D8178" s="803"/>
      <c r="E8178" s="804"/>
      <c r="F8178" s="502"/>
      <c r="G8178" s="502"/>
      <c r="H8178" s="502"/>
    </row>
    <row r="8179" spans="4:8" s="5" customFormat="1" x14ac:dyDescent="0.2">
      <c r="D8179" s="803"/>
      <c r="E8179" s="804"/>
      <c r="F8179" s="502"/>
      <c r="G8179" s="502"/>
      <c r="H8179" s="502"/>
    </row>
    <row r="8180" spans="4:8" s="5" customFormat="1" x14ac:dyDescent="0.2">
      <c r="D8180" s="803"/>
      <c r="E8180" s="804"/>
      <c r="F8180" s="502"/>
      <c r="G8180" s="502"/>
      <c r="H8180" s="502"/>
    </row>
    <row r="8181" spans="4:8" s="5" customFormat="1" x14ac:dyDescent="0.2">
      <c r="D8181" s="803"/>
      <c r="E8181" s="804"/>
      <c r="F8181" s="502"/>
      <c r="G8181" s="502"/>
      <c r="H8181" s="502"/>
    </row>
    <row r="8182" spans="4:8" s="5" customFormat="1" x14ac:dyDescent="0.2">
      <c r="D8182" s="803"/>
      <c r="E8182" s="804"/>
      <c r="F8182" s="502"/>
      <c r="G8182" s="502"/>
      <c r="H8182" s="502"/>
    </row>
    <row r="8183" spans="4:8" s="5" customFormat="1" x14ac:dyDescent="0.2">
      <c r="D8183" s="803"/>
      <c r="E8183" s="804"/>
      <c r="F8183" s="502"/>
      <c r="G8183" s="502"/>
      <c r="H8183" s="502"/>
    </row>
    <row r="8184" spans="4:8" s="5" customFormat="1" x14ac:dyDescent="0.2">
      <c r="D8184" s="803"/>
      <c r="E8184" s="804"/>
      <c r="F8184" s="502"/>
      <c r="G8184" s="502"/>
      <c r="H8184" s="502"/>
    </row>
    <row r="8185" spans="4:8" s="5" customFormat="1" x14ac:dyDescent="0.2">
      <c r="D8185" s="803"/>
      <c r="E8185" s="804"/>
      <c r="F8185" s="502"/>
      <c r="G8185" s="502"/>
      <c r="H8185" s="502"/>
    </row>
    <row r="8186" spans="4:8" s="5" customFormat="1" x14ac:dyDescent="0.2">
      <c r="D8186" s="803"/>
      <c r="E8186" s="804"/>
      <c r="F8186" s="502"/>
      <c r="G8186" s="502"/>
      <c r="H8186" s="502"/>
    </row>
    <row r="8187" spans="4:8" s="5" customFormat="1" x14ac:dyDescent="0.2">
      <c r="D8187" s="803"/>
      <c r="E8187" s="804"/>
      <c r="F8187" s="502"/>
      <c r="G8187" s="502"/>
      <c r="H8187" s="502"/>
    </row>
    <row r="8188" spans="4:8" s="5" customFormat="1" x14ac:dyDescent="0.2">
      <c r="D8188" s="803"/>
      <c r="E8188" s="804"/>
      <c r="F8188" s="502"/>
      <c r="G8188" s="502"/>
      <c r="H8188" s="502"/>
    </row>
    <row r="8189" spans="4:8" s="5" customFormat="1" x14ac:dyDescent="0.2">
      <c r="D8189" s="803"/>
      <c r="E8189" s="804"/>
      <c r="F8189" s="502"/>
      <c r="G8189" s="502"/>
      <c r="H8189" s="502"/>
    </row>
    <row r="8190" spans="4:8" s="5" customFormat="1" x14ac:dyDescent="0.2">
      <c r="D8190" s="803"/>
      <c r="E8190" s="804"/>
      <c r="F8190" s="502"/>
      <c r="G8190" s="502"/>
      <c r="H8190" s="502"/>
    </row>
    <row r="8191" spans="4:8" s="5" customFormat="1" x14ac:dyDescent="0.2">
      <c r="D8191" s="803"/>
      <c r="E8191" s="804"/>
      <c r="F8191" s="502"/>
      <c r="G8191" s="502"/>
      <c r="H8191" s="502"/>
    </row>
    <row r="8192" spans="4:8" s="5" customFormat="1" x14ac:dyDescent="0.2">
      <c r="D8192" s="803"/>
      <c r="E8192" s="804"/>
      <c r="F8192" s="502"/>
      <c r="G8192" s="502"/>
      <c r="H8192" s="502"/>
    </row>
    <row r="8193" spans="4:8" s="5" customFormat="1" x14ac:dyDescent="0.2">
      <c r="D8193" s="803"/>
      <c r="E8193" s="804"/>
      <c r="F8193" s="502"/>
      <c r="G8193" s="502"/>
      <c r="H8193" s="502"/>
    </row>
    <row r="8194" spans="4:8" s="5" customFormat="1" x14ac:dyDescent="0.2">
      <c r="D8194" s="803"/>
      <c r="E8194" s="804"/>
      <c r="F8194" s="502"/>
      <c r="G8194" s="502"/>
      <c r="H8194" s="502"/>
    </row>
    <row r="8195" spans="4:8" s="5" customFormat="1" x14ac:dyDescent="0.2">
      <c r="D8195" s="803"/>
      <c r="E8195" s="804"/>
      <c r="F8195" s="502"/>
      <c r="G8195" s="502"/>
      <c r="H8195" s="502"/>
    </row>
    <row r="8196" spans="4:8" s="5" customFormat="1" x14ac:dyDescent="0.2">
      <c r="D8196" s="803"/>
      <c r="E8196" s="804"/>
      <c r="F8196" s="502"/>
      <c r="G8196" s="502"/>
      <c r="H8196" s="502"/>
    </row>
    <row r="8197" spans="4:8" s="5" customFormat="1" x14ac:dyDescent="0.2">
      <c r="D8197" s="803"/>
      <c r="E8197" s="804"/>
      <c r="F8197" s="502"/>
      <c r="G8197" s="502"/>
      <c r="H8197" s="502"/>
    </row>
    <row r="8198" spans="4:8" s="5" customFormat="1" x14ac:dyDescent="0.2">
      <c r="D8198" s="803"/>
      <c r="E8198" s="804"/>
      <c r="F8198" s="502"/>
      <c r="G8198" s="502"/>
      <c r="H8198" s="502"/>
    </row>
    <row r="8199" spans="4:8" s="5" customFormat="1" x14ac:dyDescent="0.2">
      <c r="D8199" s="803"/>
      <c r="E8199" s="804"/>
      <c r="F8199" s="502"/>
      <c r="G8199" s="502"/>
      <c r="H8199" s="502"/>
    </row>
    <row r="8200" spans="4:8" s="5" customFormat="1" x14ac:dyDescent="0.2">
      <c r="D8200" s="803"/>
      <c r="E8200" s="804"/>
      <c r="F8200" s="502"/>
      <c r="G8200" s="502"/>
      <c r="H8200" s="502"/>
    </row>
    <row r="8201" spans="4:8" s="5" customFormat="1" x14ac:dyDescent="0.2">
      <c r="D8201" s="803"/>
      <c r="E8201" s="804"/>
      <c r="F8201" s="502"/>
      <c r="G8201" s="502"/>
      <c r="H8201" s="502"/>
    </row>
    <row r="8202" spans="4:8" s="5" customFormat="1" x14ac:dyDescent="0.2">
      <c r="D8202" s="803"/>
      <c r="E8202" s="804"/>
      <c r="F8202" s="502"/>
      <c r="G8202" s="502"/>
      <c r="H8202" s="502"/>
    </row>
    <row r="8203" spans="4:8" s="5" customFormat="1" x14ac:dyDescent="0.2">
      <c r="D8203" s="803"/>
      <c r="E8203" s="804"/>
      <c r="F8203" s="502"/>
      <c r="G8203" s="502"/>
      <c r="H8203" s="502"/>
    </row>
    <row r="8204" spans="4:8" s="5" customFormat="1" x14ac:dyDescent="0.2">
      <c r="D8204" s="803"/>
      <c r="E8204" s="804"/>
      <c r="F8204" s="502"/>
      <c r="G8204" s="502"/>
      <c r="H8204" s="502"/>
    </row>
    <row r="8205" spans="4:8" s="5" customFormat="1" x14ac:dyDescent="0.2">
      <c r="D8205" s="803"/>
      <c r="E8205" s="804"/>
      <c r="F8205" s="502"/>
      <c r="G8205" s="502"/>
      <c r="H8205" s="502"/>
    </row>
    <row r="8206" spans="4:8" s="5" customFormat="1" x14ac:dyDescent="0.2">
      <c r="D8206" s="803"/>
      <c r="E8206" s="804"/>
      <c r="F8206" s="502"/>
      <c r="G8206" s="502"/>
      <c r="H8206" s="502"/>
    </row>
    <row r="8207" spans="4:8" s="5" customFormat="1" x14ac:dyDescent="0.2">
      <c r="D8207" s="803"/>
      <c r="E8207" s="804"/>
      <c r="F8207" s="502"/>
      <c r="G8207" s="502"/>
      <c r="H8207" s="502"/>
    </row>
    <row r="8208" spans="4:8" s="5" customFormat="1" x14ac:dyDescent="0.2">
      <c r="D8208" s="803"/>
      <c r="E8208" s="804"/>
      <c r="F8208" s="502"/>
      <c r="G8208" s="502"/>
      <c r="H8208" s="502"/>
    </row>
    <row r="8209" spans="4:8" s="5" customFormat="1" x14ac:dyDescent="0.2">
      <c r="D8209" s="803"/>
      <c r="E8209" s="804"/>
      <c r="F8209" s="502"/>
      <c r="G8209" s="502"/>
      <c r="H8209" s="502"/>
    </row>
    <row r="8210" spans="4:8" s="5" customFormat="1" x14ac:dyDescent="0.2">
      <c r="D8210" s="803"/>
      <c r="E8210" s="804"/>
      <c r="F8210" s="502"/>
      <c r="G8210" s="502"/>
      <c r="H8210" s="502"/>
    </row>
    <row r="8211" spans="4:8" s="5" customFormat="1" x14ac:dyDescent="0.2">
      <c r="D8211" s="803"/>
      <c r="E8211" s="804"/>
      <c r="F8211" s="502"/>
      <c r="G8211" s="502"/>
      <c r="H8211" s="502"/>
    </row>
    <row r="8212" spans="4:8" s="5" customFormat="1" x14ac:dyDescent="0.2">
      <c r="D8212" s="803"/>
      <c r="E8212" s="804"/>
      <c r="F8212" s="502"/>
      <c r="G8212" s="502"/>
      <c r="H8212" s="502"/>
    </row>
    <row r="8213" spans="4:8" s="5" customFormat="1" x14ac:dyDescent="0.2">
      <c r="D8213" s="803"/>
      <c r="E8213" s="804"/>
      <c r="F8213" s="502"/>
      <c r="G8213" s="502"/>
      <c r="H8213" s="502"/>
    </row>
    <row r="8214" spans="4:8" s="5" customFormat="1" x14ac:dyDescent="0.2">
      <c r="D8214" s="803"/>
      <c r="E8214" s="804"/>
      <c r="F8214" s="502"/>
      <c r="G8214" s="502"/>
      <c r="H8214" s="502"/>
    </row>
    <row r="8215" spans="4:8" s="5" customFormat="1" x14ac:dyDescent="0.2">
      <c r="D8215" s="803"/>
      <c r="E8215" s="804"/>
      <c r="F8215" s="502"/>
      <c r="G8215" s="502"/>
      <c r="H8215" s="502"/>
    </row>
    <row r="8216" spans="4:8" s="5" customFormat="1" x14ac:dyDescent="0.2">
      <c r="D8216" s="803"/>
      <c r="E8216" s="804"/>
      <c r="F8216" s="502"/>
      <c r="G8216" s="502"/>
      <c r="H8216" s="502"/>
    </row>
    <row r="8217" spans="4:8" s="5" customFormat="1" x14ac:dyDescent="0.2">
      <c r="D8217" s="803"/>
      <c r="E8217" s="804"/>
      <c r="F8217" s="502"/>
      <c r="G8217" s="502"/>
      <c r="H8217" s="502"/>
    </row>
    <row r="8218" spans="4:8" s="5" customFormat="1" x14ac:dyDescent="0.2">
      <c r="D8218" s="803"/>
      <c r="E8218" s="804"/>
      <c r="F8218" s="502"/>
      <c r="G8218" s="502"/>
      <c r="H8218" s="502"/>
    </row>
    <row r="8219" spans="4:8" s="5" customFormat="1" x14ac:dyDescent="0.2">
      <c r="D8219" s="803"/>
      <c r="E8219" s="804"/>
      <c r="F8219" s="502"/>
      <c r="G8219" s="502"/>
      <c r="H8219" s="502"/>
    </row>
    <row r="8220" spans="4:8" s="5" customFormat="1" x14ac:dyDescent="0.2">
      <c r="D8220" s="803"/>
      <c r="E8220" s="804"/>
      <c r="F8220" s="502"/>
      <c r="G8220" s="502"/>
      <c r="H8220" s="502"/>
    </row>
    <row r="8221" spans="4:8" s="5" customFormat="1" x14ac:dyDescent="0.2">
      <c r="D8221" s="803"/>
      <c r="E8221" s="804"/>
      <c r="F8221" s="502"/>
      <c r="G8221" s="502"/>
      <c r="H8221" s="502"/>
    </row>
    <row r="8222" spans="4:8" s="5" customFormat="1" x14ac:dyDescent="0.2">
      <c r="D8222" s="803"/>
      <c r="E8222" s="804"/>
      <c r="F8222" s="502"/>
      <c r="G8222" s="502"/>
      <c r="H8222" s="502"/>
    </row>
    <row r="8223" spans="4:8" s="5" customFormat="1" x14ac:dyDescent="0.2">
      <c r="D8223" s="803"/>
      <c r="E8223" s="804"/>
      <c r="F8223" s="502"/>
      <c r="G8223" s="502"/>
      <c r="H8223" s="502"/>
    </row>
    <row r="8224" spans="4:8" s="5" customFormat="1" x14ac:dyDescent="0.2">
      <c r="D8224" s="803"/>
      <c r="E8224" s="804"/>
      <c r="F8224" s="502"/>
      <c r="G8224" s="502"/>
      <c r="H8224" s="502"/>
    </row>
    <row r="8225" spans="4:8" s="5" customFormat="1" x14ac:dyDescent="0.2">
      <c r="D8225" s="803"/>
      <c r="E8225" s="804"/>
      <c r="F8225" s="502"/>
      <c r="G8225" s="502"/>
      <c r="H8225" s="502"/>
    </row>
    <row r="8226" spans="4:8" s="5" customFormat="1" x14ac:dyDescent="0.2">
      <c r="D8226" s="803"/>
      <c r="E8226" s="804"/>
      <c r="F8226" s="502"/>
      <c r="G8226" s="502"/>
      <c r="H8226" s="502"/>
    </row>
    <row r="8227" spans="4:8" s="5" customFormat="1" x14ac:dyDescent="0.2">
      <c r="D8227" s="803"/>
      <c r="E8227" s="804"/>
      <c r="F8227" s="502"/>
      <c r="G8227" s="502"/>
      <c r="H8227" s="502"/>
    </row>
    <row r="8228" spans="4:8" s="5" customFormat="1" x14ac:dyDescent="0.2">
      <c r="D8228" s="803"/>
      <c r="E8228" s="804"/>
      <c r="F8228" s="502"/>
      <c r="G8228" s="502"/>
      <c r="H8228" s="502"/>
    </row>
    <row r="8229" spans="4:8" s="5" customFormat="1" x14ac:dyDescent="0.2">
      <c r="D8229" s="803"/>
      <c r="E8229" s="804"/>
      <c r="F8229" s="502"/>
      <c r="G8229" s="502"/>
      <c r="H8229" s="502"/>
    </row>
    <row r="8230" spans="4:8" s="5" customFormat="1" x14ac:dyDescent="0.2">
      <c r="D8230" s="803"/>
      <c r="E8230" s="804"/>
      <c r="F8230" s="502"/>
      <c r="G8230" s="502"/>
      <c r="H8230" s="502"/>
    </row>
    <row r="8231" spans="4:8" s="5" customFormat="1" x14ac:dyDescent="0.2">
      <c r="D8231" s="803"/>
      <c r="E8231" s="804"/>
      <c r="F8231" s="502"/>
      <c r="G8231" s="502"/>
      <c r="H8231" s="502"/>
    </row>
    <row r="8232" spans="4:8" s="5" customFormat="1" x14ac:dyDescent="0.2">
      <c r="D8232" s="803"/>
      <c r="E8232" s="804"/>
      <c r="F8232" s="502"/>
      <c r="G8232" s="502"/>
      <c r="H8232" s="502"/>
    </row>
    <row r="8233" spans="4:8" s="5" customFormat="1" x14ac:dyDescent="0.2">
      <c r="D8233" s="803"/>
      <c r="E8233" s="804"/>
      <c r="F8233" s="502"/>
      <c r="G8233" s="502"/>
      <c r="H8233" s="502"/>
    </row>
    <row r="8234" spans="4:8" s="5" customFormat="1" x14ac:dyDescent="0.2">
      <c r="D8234" s="803"/>
      <c r="E8234" s="804"/>
      <c r="F8234" s="502"/>
      <c r="G8234" s="502"/>
      <c r="H8234" s="502"/>
    </row>
    <row r="8235" spans="4:8" s="5" customFormat="1" x14ac:dyDescent="0.2">
      <c r="D8235" s="803"/>
      <c r="E8235" s="804"/>
      <c r="F8235" s="502"/>
      <c r="G8235" s="502"/>
      <c r="H8235" s="502"/>
    </row>
    <row r="8236" spans="4:8" s="5" customFormat="1" x14ac:dyDescent="0.2">
      <c r="D8236" s="803"/>
      <c r="E8236" s="804"/>
      <c r="F8236" s="502"/>
      <c r="G8236" s="502"/>
      <c r="H8236" s="502"/>
    </row>
    <row r="8237" spans="4:8" s="5" customFormat="1" x14ac:dyDescent="0.2">
      <c r="D8237" s="803"/>
      <c r="E8237" s="804"/>
      <c r="F8237" s="502"/>
      <c r="G8237" s="502"/>
      <c r="H8237" s="502"/>
    </row>
    <row r="8238" spans="4:8" s="5" customFormat="1" x14ac:dyDescent="0.2">
      <c r="D8238" s="803"/>
      <c r="E8238" s="804"/>
      <c r="F8238" s="502"/>
      <c r="G8238" s="502"/>
      <c r="H8238" s="502"/>
    </row>
    <row r="8239" spans="4:8" s="5" customFormat="1" x14ac:dyDescent="0.2">
      <c r="D8239" s="803"/>
      <c r="E8239" s="804"/>
      <c r="F8239" s="502"/>
      <c r="G8239" s="502"/>
      <c r="H8239" s="502"/>
    </row>
    <row r="8240" spans="4:8" s="5" customFormat="1" x14ac:dyDescent="0.2">
      <c r="D8240" s="803"/>
      <c r="E8240" s="804"/>
      <c r="F8240" s="502"/>
      <c r="G8240" s="502"/>
      <c r="H8240" s="502"/>
    </row>
    <row r="8241" spans="4:8" s="5" customFormat="1" x14ac:dyDescent="0.2">
      <c r="D8241" s="803"/>
      <c r="E8241" s="804"/>
      <c r="F8241" s="502"/>
      <c r="G8241" s="502"/>
      <c r="H8241" s="502"/>
    </row>
    <row r="8242" spans="4:8" s="5" customFormat="1" x14ac:dyDescent="0.2">
      <c r="D8242" s="803"/>
      <c r="E8242" s="804"/>
      <c r="F8242" s="502"/>
      <c r="G8242" s="502"/>
      <c r="H8242" s="502"/>
    </row>
    <row r="8243" spans="4:8" s="5" customFormat="1" x14ac:dyDescent="0.2">
      <c r="D8243" s="803"/>
      <c r="E8243" s="804"/>
      <c r="F8243" s="502"/>
      <c r="G8243" s="502"/>
      <c r="H8243" s="502"/>
    </row>
    <row r="8244" spans="4:8" s="5" customFormat="1" x14ac:dyDescent="0.2">
      <c r="D8244" s="803"/>
      <c r="E8244" s="804"/>
      <c r="F8244" s="502"/>
      <c r="G8244" s="502"/>
      <c r="H8244" s="502"/>
    </row>
    <row r="8245" spans="4:8" s="5" customFormat="1" x14ac:dyDescent="0.2">
      <c r="D8245" s="803"/>
      <c r="E8245" s="804"/>
      <c r="F8245" s="502"/>
      <c r="G8245" s="502"/>
      <c r="H8245" s="502"/>
    </row>
    <row r="8246" spans="4:8" s="5" customFormat="1" x14ac:dyDescent="0.2">
      <c r="D8246" s="803"/>
      <c r="E8246" s="804"/>
      <c r="F8246" s="502"/>
      <c r="G8246" s="502"/>
      <c r="H8246" s="502"/>
    </row>
    <row r="8247" spans="4:8" s="5" customFormat="1" x14ac:dyDescent="0.2">
      <c r="D8247" s="803"/>
      <c r="E8247" s="804"/>
      <c r="F8247" s="502"/>
      <c r="G8247" s="502"/>
      <c r="H8247" s="502"/>
    </row>
    <row r="8248" spans="4:8" s="5" customFormat="1" x14ac:dyDescent="0.2">
      <c r="D8248" s="803"/>
      <c r="E8248" s="804"/>
      <c r="F8248" s="502"/>
      <c r="G8248" s="502"/>
      <c r="H8248" s="502"/>
    </row>
    <row r="8249" spans="4:8" s="5" customFormat="1" x14ac:dyDescent="0.2">
      <c r="D8249" s="803"/>
      <c r="E8249" s="804"/>
      <c r="F8249" s="502"/>
      <c r="G8249" s="502"/>
      <c r="H8249" s="502"/>
    </row>
    <row r="8250" spans="4:8" s="5" customFormat="1" x14ac:dyDescent="0.2">
      <c r="D8250" s="803"/>
      <c r="E8250" s="804"/>
      <c r="F8250" s="502"/>
      <c r="G8250" s="502"/>
      <c r="H8250" s="502"/>
    </row>
    <row r="8251" spans="4:8" s="5" customFormat="1" x14ac:dyDescent="0.2">
      <c r="D8251" s="803"/>
      <c r="E8251" s="804"/>
      <c r="F8251" s="502"/>
      <c r="G8251" s="502"/>
      <c r="H8251" s="502"/>
    </row>
    <row r="8252" spans="4:8" s="5" customFormat="1" x14ac:dyDescent="0.2">
      <c r="D8252" s="803"/>
      <c r="E8252" s="804"/>
      <c r="F8252" s="502"/>
      <c r="G8252" s="502"/>
      <c r="H8252" s="502"/>
    </row>
    <row r="8253" spans="4:8" s="5" customFormat="1" x14ac:dyDescent="0.2">
      <c r="D8253" s="803"/>
      <c r="E8253" s="804"/>
      <c r="F8253" s="502"/>
      <c r="G8253" s="502"/>
      <c r="H8253" s="502"/>
    </row>
    <row r="8254" spans="4:8" s="5" customFormat="1" x14ac:dyDescent="0.2">
      <c r="D8254" s="803"/>
      <c r="E8254" s="804"/>
      <c r="F8254" s="502"/>
      <c r="G8254" s="502"/>
      <c r="H8254" s="502"/>
    </row>
    <row r="8255" spans="4:8" s="5" customFormat="1" x14ac:dyDescent="0.2">
      <c r="D8255" s="803"/>
      <c r="E8255" s="804"/>
      <c r="F8255" s="502"/>
      <c r="G8255" s="502"/>
      <c r="H8255" s="502"/>
    </row>
    <row r="8256" spans="4:8" s="5" customFormat="1" x14ac:dyDescent="0.2">
      <c r="D8256" s="803"/>
      <c r="E8256" s="804"/>
      <c r="F8256" s="502"/>
      <c r="G8256" s="502"/>
      <c r="H8256" s="502"/>
    </row>
    <row r="8257" spans="4:8" s="5" customFormat="1" x14ac:dyDescent="0.2">
      <c r="D8257" s="803"/>
      <c r="E8257" s="804"/>
      <c r="F8257" s="502"/>
      <c r="G8257" s="502"/>
      <c r="H8257" s="502"/>
    </row>
    <row r="8258" spans="4:8" s="5" customFormat="1" x14ac:dyDescent="0.2">
      <c r="D8258" s="803"/>
      <c r="E8258" s="804"/>
      <c r="F8258" s="502"/>
      <c r="G8258" s="502"/>
      <c r="H8258" s="502"/>
    </row>
    <row r="8259" spans="4:8" s="5" customFormat="1" x14ac:dyDescent="0.2">
      <c r="D8259" s="803"/>
      <c r="E8259" s="804"/>
      <c r="F8259" s="502"/>
      <c r="G8259" s="502"/>
      <c r="H8259" s="502"/>
    </row>
    <row r="8260" spans="4:8" s="5" customFormat="1" x14ac:dyDescent="0.2">
      <c r="D8260" s="803"/>
      <c r="E8260" s="804"/>
      <c r="F8260" s="502"/>
      <c r="G8260" s="502"/>
      <c r="H8260" s="502"/>
    </row>
    <row r="8261" spans="4:8" s="5" customFormat="1" x14ac:dyDescent="0.2">
      <c r="D8261" s="803"/>
      <c r="E8261" s="804"/>
      <c r="F8261" s="502"/>
      <c r="G8261" s="502"/>
      <c r="H8261" s="502"/>
    </row>
    <row r="8262" spans="4:8" s="5" customFormat="1" x14ac:dyDescent="0.2">
      <c r="D8262" s="803"/>
      <c r="E8262" s="804"/>
      <c r="F8262" s="502"/>
      <c r="G8262" s="502"/>
      <c r="H8262" s="502"/>
    </row>
    <row r="8263" spans="4:8" s="5" customFormat="1" x14ac:dyDescent="0.2">
      <c r="D8263" s="803"/>
      <c r="E8263" s="804"/>
      <c r="F8263" s="502"/>
      <c r="G8263" s="502"/>
      <c r="H8263" s="502"/>
    </row>
    <row r="8264" spans="4:8" s="5" customFormat="1" x14ac:dyDescent="0.2">
      <c r="D8264" s="803"/>
      <c r="E8264" s="804"/>
      <c r="F8264" s="502"/>
      <c r="G8264" s="502"/>
      <c r="H8264" s="502"/>
    </row>
    <row r="8265" spans="4:8" s="5" customFormat="1" x14ac:dyDescent="0.2">
      <c r="D8265" s="803"/>
      <c r="E8265" s="804"/>
      <c r="F8265" s="502"/>
      <c r="G8265" s="502"/>
      <c r="H8265" s="502"/>
    </row>
    <row r="8266" spans="4:8" s="5" customFormat="1" x14ac:dyDescent="0.2">
      <c r="D8266" s="803"/>
      <c r="E8266" s="804"/>
      <c r="F8266" s="502"/>
      <c r="G8266" s="502"/>
      <c r="H8266" s="502"/>
    </row>
    <row r="8267" spans="4:8" s="5" customFormat="1" x14ac:dyDescent="0.2">
      <c r="D8267" s="803"/>
      <c r="E8267" s="804"/>
      <c r="F8267" s="502"/>
      <c r="G8267" s="502"/>
      <c r="H8267" s="502"/>
    </row>
    <row r="8268" spans="4:8" s="5" customFormat="1" x14ac:dyDescent="0.2">
      <c r="D8268" s="803"/>
      <c r="E8268" s="804"/>
      <c r="F8268" s="502"/>
      <c r="G8268" s="502"/>
      <c r="H8268" s="502"/>
    </row>
    <row r="8269" spans="4:8" s="5" customFormat="1" x14ac:dyDescent="0.2">
      <c r="D8269" s="803"/>
      <c r="E8269" s="804"/>
      <c r="F8269" s="502"/>
      <c r="G8269" s="502"/>
      <c r="H8269" s="502"/>
    </row>
    <row r="8270" spans="4:8" s="5" customFormat="1" x14ac:dyDescent="0.2">
      <c r="D8270" s="803"/>
      <c r="E8270" s="804"/>
      <c r="F8270" s="502"/>
      <c r="G8270" s="502"/>
      <c r="H8270" s="502"/>
    </row>
    <row r="8271" spans="4:8" s="5" customFormat="1" x14ac:dyDescent="0.2">
      <c r="D8271" s="803"/>
      <c r="E8271" s="804"/>
      <c r="F8271" s="502"/>
      <c r="G8271" s="502"/>
      <c r="H8271" s="502"/>
    </row>
    <row r="8272" spans="4:8" s="5" customFormat="1" x14ac:dyDescent="0.2">
      <c r="D8272" s="803"/>
      <c r="E8272" s="804"/>
      <c r="F8272" s="502"/>
      <c r="G8272" s="502"/>
      <c r="H8272" s="502"/>
    </row>
    <row r="8273" spans="4:8" s="5" customFormat="1" x14ac:dyDescent="0.2">
      <c r="D8273" s="803"/>
      <c r="E8273" s="804"/>
      <c r="F8273" s="502"/>
      <c r="G8273" s="502"/>
      <c r="H8273" s="502"/>
    </row>
    <row r="8274" spans="4:8" s="5" customFormat="1" x14ac:dyDescent="0.2">
      <c r="D8274" s="803"/>
      <c r="E8274" s="804"/>
      <c r="F8274" s="502"/>
      <c r="G8274" s="502"/>
      <c r="H8274" s="502"/>
    </row>
    <row r="8275" spans="4:8" s="5" customFormat="1" x14ac:dyDescent="0.2">
      <c r="D8275" s="803"/>
      <c r="E8275" s="804"/>
      <c r="F8275" s="502"/>
      <c r="G8275" s="502"/>
      <c r="H8275" s="502"/>
    </row>
    <row r="8276" spans="4:8" s="5" customFormat="1" x14ac:dyDescent="0.2">
      <c r="D8276" s="803"/>
      <c r="E8276" s="804"/>
      <c r="F8276" s="502"/>
      <c r="G8276" s="502"/>
      <c r="H8276" s="502"/>
    </row>
    <row r="8277" spans="4:8" s="5" customFormat="1" x14ac:dyDescent="0.2">
      <c r="D8277" s="803"/>
      <c r="E8277" s="804"/>
      <c r="F8277" s="502"/>
      <c r="G8277" s="502"/>
      <c r="H8277" s="502"/>
    </row>
    <row r="8278" spans="4:8" s="5" customFormat="1" x14ac:dyDescent="0.2">
      <c r="D8278" s="803"/>
      <c r="E8278" s="804"/>
      <c r="F8278" s="502"/>
      <c r="G8278" s="502"/>
      <c r="H8278" s="502"/>
    </row>
    <row r="8279" spans="4:8" s="5" customFormat="1" x14ac:dyDescent="0.2">
      <c r="D8279" s="803"/>
      <c r="E8279" s="804"/>
      <c r="F8279" s="502"/>
      <c r="G8279" s="502"/>
      <c r="H8279" s="502"/>
    </row>
    <row r="8280" spans="4:8" s="5" customFormat="1" x14ac:dyDescent="0.2">
      <c r="D8280" s="803"/>
      <c r="E8280" s="804"/>
      <c r="F8280" s="502"/>
      <c r="G8280" s="502"/>
      <c r="H8280" s="502"/>
    </row>
    <row r="8281" spans="4:8" s="5" customFormat="1" x14ac:dyDescent="0.2">
      <c r="D8281" s="803"/>
      <c r="E8281" s="804"/>
      <c r="F8281" s="502"/>
      <c r="G8281" s="502"/>
      <c r="H8281" s="502"/>
    </row>
    <row r="8282" spans="4:8" s="5" customFormat="1" x14ac:dyDescent="0.2">
      <c r="D8282" s="803"/>
      <c r="E8282" s="804"/>
      <c r="F8282" s="502"/>
      <c r="G8282" s="502"/>
      <c r="H8282" s="502"/>
    </row>
    <row r="8283" spans="4:8" s="5" customFormat="1" x14ac:dyDescent="0.2">
      <c r="D8283" s="803"/>
      <c r="E8283" s="804"/>
      <c r="F8283" s="502"/>
      <c r="G8283" s="502"/>
      <c r="H8283" s="502"/>
    </row>
    <row r="8284" spans="4:8" s="5" customFormat="1" x14ac:dyDescent="0.2">
      <c r="D8284" s="803"/>
      <c r="E8284" s="804"/>
      <c r="F8284" s="502"/>
      <c r="G8284" s="502"/>
      <c r="H8284" s="502"/>
    </row>
    <row r="8285" spans="4:8" s="5" customFormat="1" x14ac:dyDescent="0.2">
      <c r="D8285" s="803"/>
      <c r="E8285" s="804"/>
      <c r="F8285" s="502"/>
      <c r="G8285" s="502"/>
      <c r="H8285" s="502"/>
    </row>
    <row r="8286" spans="4:8" s="5" customFormat="1" x14ac:dyDescent="0.2">
      <c r="D8286" s="803"/>
      <c r="E8286" s="804"/>
      <c r="F8286" s="502"/>
      <c r="G8286" s="502"/>
      <c r="H8286" s="502"/>
    </row>
    <row r="8287" spans="4:8" s="5" customFormat="1" x14ac:dyDescent="0.2">
      <c r="D8287" s="803"/>
      <c r="E8287" s="804"/>
      <c r="F8287" s="502"/>
      <c r="G8287" s="502"/>
      <c r="H8287" s="502"/>
    </row>
    <row r="8288" spans="4:8" s="5" customFormat="1" x14ac:dyDescent="0.2">
      <c r="D8288" s="803"/>
      <c r="E8288" s="804"/>
      <c r="F8288" s="502"/>
      <c r="G8288" s="502"/>
      <c r="H8288" s="502"/>
    </row>
    <row r="8289" spans="4:8" s="5" customFormat="1" x14ac:dyDescent="0.2">
      <c r="D8289" s="803"/>
      <c r="E8289" s="804"/>
      <c r="F8289" s="502"/>
      <c r="G8289" s="502"/>
      <c r="H8289" s="502"/>
    </row>
    <row r="8290" spans="4:8" s="5" customFormat="1" x14ac:dyDescent="0.2">
      <c r="D8290" s="803"/>
      <c r="E8290" s="804"/>
      <c r="F8290" s="502"/>
      <c r="G8290" s="502"/>
      <c r="H8290" s="502"/>
    </row>
    <row r="8291" spans="4:8" s="5" customFormat="1" x14ac:dyDescent="0.2">
      <c r="D8291" s="803"/>
      <c r="E8291" s="804"/>
      <c r="F8291" s="502"/>
      <c r="G8291" s="502"/>
      <c r="H8291" s="502"/>
    </row>
    <row r="8292" spans="4:8" s="5" customFormat="1" x14ac:dyDescent="0.2">
      <c r="D8292" s="803"/>
      <c r="E8292" s="804"/>
      <c r="F8292" s="502"/>
      <c r="G8292" s="502"/>
      <c r="H8292" s="502"/>
    </row>
    <row r="8293" spans="4:8" s="5" customFormat="1" x14ac:dyDescent="0.2">
      <c r="D8293" s="803"/>
      <c r="E8293" s="804"/>
      <c r="F8293" s="502"/>
      <c r="G8293" s="502"/>
      <c r="H8293" s="502"/>
    </row>
    <row r="8294" spans="4:8" s="5" customFormat="1" x14ac:dyDescent="0.2">
      <c r="D8294" s="803"/>
      <c r="E8294" s="804"/>
      <c r="F8294" s="502"/>
      <c r="G8294" s="502"/>
      <c r="H8294" s="502"/>
    </row>
    <row r="8295" spans="4:8" s="5" customFormat="1" x14ac:dyDescent="0.2">
      <c r="D8295" s="803"/>
      <c r="E8295" s="804"/>
      <c r="F8295" s="502"/>
      <c r="G8295" s="502"/>
      <c r="H8295" s="502"/>
    </row>
    <row r="8296" spans="4:8" s="5" customFormat="1" x14ac:dyDescent="0.2">
      <c r="D8296" s="803"/>
      <c r="E8296" s="804"/>
      <c r="F8296" s="502"/>
      <c r="G8296" s="502"/>
      <c r="H8296" s="502"/>
    </row>
    <row r="8297" spans="4:8" s="5" customFormat="1" x14ac:dyDescent="0.2">
      <c r="D8297" s="803"/>
      <c r="E8297" s="804"/>
      <c r="F8297" s="502"/>
      <c r="G8297" s="502"/>
      <c r="H8297" s="502"/>
    </row>
    <row r="8298" spans="4:8" s="5" customFormat="1" x14ac:dyDescent="0.2">
      <c r="D8298" s="803"/>
      <c r="E8298" s="804"/>
      <c r="F8298" s="502"/>
      <c r="G8298" s="502"/>
      <c r="H8298" s="502"/>
    </row>
    <row r="8299" spans="4:8" s="5" customFormat="1" x14ac:dyDescent="0.2">
      <c r="D8299" s="803"/>
      <c r="E8299" s="804"/>
      <c r="F8299" s="502"/>
      <c r="G8299" s="502"/>
      <c r="H8299" s="502"/>
    </row>
    <row r="8300" spans="4:8" s="5" customFormat="1" x14ac:dyDescent="0.2">
      <c r="D8300" s="803"/>
      <c r="E8300" s="804"/>
      <c r="F8300" s="502"/>
      <c r="G8300" s="502"/>
      <c r="H8300" s="502"/>
    </row>
    <row r="8301" spans="4:8" s="5" customFormat="1" x14ac:dyDescent="0.2">
      <c r="D8301" s="803"/>
      <c r="E8301" s="804"/>
      <c r="F8301" s="502"/>
      <c r="G8301" s="502"/>
      <c r="H8301" s="502"/>
    </row>
    <row r="8302" spans="4:8" s="5" customFormat="1" x14ac:dyDescent="0.2">
      <c r="D8302" s="803"/>
      <c r="E8302" s="804"/>
      <c r="F8302" s="502"/>
      <c r="G8302" s="502"/>
      <c r="H8302" s="502"/>
    </row>
    <row r="8303" spans="4:8" s="5" customFormat="1" x14ac:dyDescent="0.2">
      <c r="D8303" s="803"/>
      <c r="E8303" s="804"/>
      <c r="F8303" s="502"/>
      <c r="G8303" s="502"/>
      <c r="H8303" s="502"/>
    </row>
    <row r="8304" spans="4:8" s="5" customFormat="1" x14ac:dyDescent="0.2">
      <c r="D8304" s="803"/>
      <c r="E8304" s="804"/>
      <c r="F8304" s="502"/>
      <c r="G8304" s="502"/>
      <c r="H8304" s="502"/>
    </row>
    <row r="8305" spans="4:8" s="5" customFormat="1" x14ac:dyDescent="0.2">
      <c r="D8305" s="803"/>
      <c r="E8305" s="804"/>
      <c r="F8305" s="502"/>
      <c r="G8305" s="502"/>
      <c r="H8305" s="502"/>
    </row>
    <row r="8306" spans="4:8" s="5" customFormat="1" x14ac:dyDescent="0.2">
      <c r="D8306" s="803"/>
      <c r="E8306" s="804"/>
      <c r="F8306" s="502"/>
      <c r="G8306" s="502"/>
      <c r="H8306" s="502"/>
    </row>
    <row r="8307" spans="4:8" s="5" customFormat="1" x14ac:dyDescent="0.2">
      <c r="D8307" s="803"/>
      <c r="E8307" s="804"/>
      <c r="F8307" s="502"/>
      <c r="G8307" s="502"/>
      <c r="H8307" s="502"/>
    </row>
    <row r="8308" spans="4:8" s="5" customFormat="1" x14ac:dyDescent="0.2">
      <c r="D8308" s="803"/>
      <c r="E8308" s="804"/>
      <c r="F8308" s="502"/>
      <c r="G8308" s="502"/>
      <c r="H8308" s="502"/>
    </row>
    <row r="8309" spans="4:8" s="5" customFormat="1" x14ac:dyDescent="0.2">
      <c r="D8309" s="803"/>
      <c r="E8309" s="804"/>
      <c r="F8309" s="502"/>
      <c r="G8309" s="502"/>
      <c r="H8309" s="502"/>
    </row>
    <row r="8310" spans="4:8" s="5" customFormat="1" x14ac:dyDescent="0.2">
      <c r="D8310" s="803"/>
      <c r="E8310" s="804"/>
      <c r="F8310" s="502"/>
      <c r="G8310" s="502"/>
      <c r="H8310" s="502"/>
    </row>
    <row r="8311" spans="4:8" s="5" customFormat="1" x14ac:dyDescent="0.2">
      <c r="D8311" s="803"/>
      <c r="E8311" s="804"/>
      <c r="F8311" s="502"/>
      <c r="G8311" s="502"/>
      <c r="H8311" s="502"/>
    </row>
    <row r="8312" spans="4:8" s="5" customFormat="1" x14ac:dyDescent="0.2">
      <c r="D8312" s="803"/>
      <c r="E8312" s="804"/>
      <c r="F8312" s="502"/>
      <c r="G8312" s="502"/>
      <c r="H8312" s="502"/>
    </row>
    <row r="8313" spans="4:8" s="5" customFormat="1" x14ac:dyDescent="0.2">
      <c r="D8313" s="803"/>
      <c r="E8313" s="804"/>
      <c r="F8313" s="502"/>
      <c r="G8313" s="502"/>
      <c r="H8313" s="502"/>
    </row>
    <row r="8314" spans="4:8" s="5" customFormat="1" x14ac:dyDescent="0.2">
      <c r="D8314" s="803"/>
      <c r="E8314" s="804"/>
      <c r="F8314" s="502"/>
      <c r="G8314" s="502"/>
      <c r="H8314" s="502"/>
    </row>
    <row r="8315" spans="4:8" s="5" customFormat="1" x14ac:dyDescent="0.2">
      <c r="D8315" s="803"/>
      <c r="E8315" s="804"/>
      <c r="F8315" s="502"/>
      <c r="G8315" s="502"/>
      <c r="H8315" s="502"/>
    </row>
    <row r="8316" spans="4:8" s="5" customFormat="1" x14ac:dyDescent="0.2">
      <c r="D8316" s="803"/>
      <c r="E8316" s="804"/>
      <c r="F8316" s="502"/>
      <c r="G8316" s="502"/>
      <c r="H8316" s="502"/>
    </row>
    <row r="8317" spans="4:8" s="5" customFormat="1" x14ac:dyDescent="0.2">
      <c r="D8317" s="803"/>
      <c r="E8317" s="804"/>
      <c r="F8317" s="502"/>
      <c r="G8317" s="502"/>
      <c r="H8317" s="502"/>
    </row>
    <row r="8318" spans="4:8" s="5" customFormat="1" x14ac:dyDescent="0.2">
      <c r="D8318" s="803"/>
      <c r="E8318" s="804"/>
      <c r="F8318" s="502"/>
      <c r="G8318" s="502"/>
      <c r="H8318" s="502"/>
    </row>
    <row r="8319" spans="4:8" s="5" customFormat="1" x14ac:dyDescent="0.2">
      <c r="D8319" s="803"/>
      <c r="E8319" s="804"/>
      <c r="F8319" s="502"/>
      <c r="G8319" s="502"/>
      <c r="H8319" s="502"/>
    </row>
    <row r="8320" spans="4:8" s="5" customFormat="1" x14ac:dyDescent="0.2">
      <c r="D8320" s="803"/>
      <c r="E8320" s="804"/>
      <c r="F8320" s="502"/>
      <c r="G8320" s="502"/>
      <c r="H8320" s="502"/>
    </row>
    <row r="8321" spans="4:8" s="5" customFormat="1" x14ac:dyDescent="0.2">
      <c r="D8321" s="803"/>
      <c r="E8321" s="804"/>
      <c r="F8321" s="502"/>
      <c r="G8321" s="502"/>
      <c r="H8321" s="502"/>
    </row>
    <row r="8322" spans="4:8" s="5" customFormat="1" x14ac:dyDescent="0.2">
      <c r="D8322" s="803"/>
      <c r="E8322" s="804"/>
      <c r="F8322" s="502"/>
      <c r="G8322" s="502"/>
      <c r="H8322" s="502"/>
    </row>
    <row r="8323" spans="4:8" s="5" customFormat="1" x14ac:dyDescent="0.2">
      <c r="D8323" s="803"/>
      <c r="E8323" s="804"/>
      <c r="F8323" s="502"/>
      <c r="G8323" s="502"/>
      <c r="H8323" s="502"/>
    </row>
    <row r="8324" spans="4:8" s="5" customFormat="1" x14ac:dyDescent="0.2">
      <c r="D8324" s="803"/>
      <c r="E8324" s="804"/>
      <c r="F8324" s="502"/>
      <c r="G8324" s="502"/>
      <c r="H8324" s="502"/>
    </row>
    <row r="8325" spans="4:8" s="5" customFormat="1" x14ac:dyDescent="0.2">
      <c r="D8325" s="803"/>
      <c r="E8325" s="804"/>
      <c r="F8325" s="502"/>
      <c r="G8325" s="502"/>
      <c r="H8325" s="502"/>
    </row>
    <row r="8326" spans="4:8" s="5" customFormat="1" x14ac:dyDescent="0.2">
      <c r="D8326" s="803"/>
      <c r="E8326" s="804"/>
      <c r="F8326" s="502"/>
      <c r="G8326" s="502"/>
      <c r="H8326" s="502"/>
    </row>
    <row r="8327" spans="4:8" s="5" customFormat="1" x14ac:dyDescent="0.2">
      <c r="D8327" s="803"/>
      <c r="E8327" s="804"/>
      <c r="F8327" s="502"/>
      <c r="G8327" s="502"/>
      <c r="H8327" s="502"/>
    </row>
    <row r="8328" spans="4:8" s="5" customFormat="1" x14ac:dyDescent="0.2">
      <c r="D8328" s="803"/>
      <c r="E8328" s="804"/>
      <c r="F8328" s="502"/>
      <c r="G8328" s="502"/>
      <c r="H8328" s="502"/>
    </row>
    <row r="8329" spans="4:8" s="5" customFormat="1" x14ac:dyDescent="0.2">
      <c r="D8329" s="803"/>
      <c r="E8329" s="804"/>
      <c r="F8329" s="502"/>
      <c r="G8329" s="502"/>
      <c r="H8329" s="502"/>
    </row>
    <row r="8330" spans="4:8" s="5" customFormat="1" x14ac:dyDescent="0.2">
      <c r="D8330" s="803"/>
      <c r="E8330" s="804"/>
      <c r="F8330" s="502"/>
      <c r="G8330" s="502"/>
      <c r="H8330" s="502"/>
    </row>
    <row r="8331" spans="4:8" s="5" customFormat="1" x14ac:dyDescent="0.2">
      <c r="D8331" s="803"/>
      <c r="E8331" s="804"/>
      <c r="F8331" s="502"/>
      <c r="G8331" s="502"/>
      <c r="H8331" s="502"/>
    </row>
    <row r="8332" spans="4:8" s="5" customFormat="1" x14ac:dyDescent="0.2">
      <c r="D8332" s="803"/>
      <c r="E8332" s="804"/>
      <c r="F8332" s="502"/>
      <c r="G8332" s="502"/>
      <c r="H8332" s="502"/>
    </row>
    <row r="8333" spans="4:8" s="5" customFormat="1" x14ac:dyDescent="0.2">
      <c r="D8333" s="803"/>
      <c r="E8333" s="804"/>
      <c r="F8333" s="502"/>
      <c r="G8333" s="502"/>
      <c r="H8333" s="502"/>
    </row>
    <row r="8334" spans="4:8" s="5" customFormat="1" x14ac:dyDescent="0.2">
      <c r="D8334" s="803"/>
      <c r="E8334" s="804"/>
      <c r="F8334" s="502"/>
      <c r="G8334" s="502"/>
      <c r="H8334" s="502"/>
    </row>
    <row r="8335" spans="4:8" s="5" customFormat="1" x14ac:dyDescent="0.2">
      <c r="D8335" s="803"/>
      <c r="E8335" s="804"/>
      <c r="F8335" s="502"/>
      <c r="G8335" s="502"/>
      <c r="H8335" s="502"/>
    </row>
    <row r="8336" spans="4:8" s="5" customFormat="1" x14ac:dyDescent="0.2">
      <c r="D8336" s="803"/>
      <c r="E8336" s="804"/>
      <c r="F8336" s="502"/>
      <c r="G8336" s="502"/>
      <c r="H8336" s="502"/>
    </row>
    <row r="8337" spans="4:8" s="5" customFormat="1" x14ac:dyDescent="0.2">
      <c r="D8337" s="803"/>
      <c r="E8337" s="804"/>
      <c r="F8337" s="502"/>
      <c r="G8337" s="502"/>
      <c r="H8337" s="502"/>
    </row>
    <row r="8338" spans="4:8" s="5" customFormat="1" x14ac:dyDescent="0.2">
      <c r="D8338" s="803"/>
      <c r="E8338" s="804"/>
      <c r="F8338" s="502"/>
      <c r="G8338" s="502"/>
      <c r="H8338" s="502"/>
    </row>
    <row r="8339" spans="4:8" s="5" customFormat="1" x14ac:dyDescent="0.2">
      <c r="D8339" s="803"/>
      <c r="E8339" s="804"/>
      <c r="F8339" s="502"/>
      <c r="G8339" s="502"/>
      <c r="H8339" s="502"/>
    </row>
    <row r="8340" spans="4:8" s="5" customFormat="1" x14ac:dyDescent="0.2">
      <c r="D8340" s="803"/>
      <c r="E8340" s="804"/>
      <c r="F8340" s="502"/>
      <c r="G8340" s="502"/>
      <c r="H8340" s="502"/>
    </row>
    <row r="8341" spans="4:8" s="5" customFormat="1" x14ac:dyDescent="0.2">
      <c r="D8341" s="803"/>
      <c r="E8341" s="804"/>
      <c r="F8341" s="502"/>
      <c r="G8341" s="502"/>
      <c r="H8341" s="502"/>
    </row>
    <row r="8342" spans="4:8" s="5" customFormat="1" x14ac:dyDescent="0.2">
      <c r="D8342" s="803"/>
      <c r="E8342" s="804"/>
      <c r="F8342" s="502"/>
      <c r="G8342" s="502"/>
      <c r="H8342" s="502"/>
    </row>
    <row r="8343" spans="4:8" s="5" customFormat="1" x14ac:dyDescent="0.2">
      <c r="D8343" s="803"/>
      <c r="E8343" s="804"/>
      <c r="F8343" s="502"/>
      <c r="G8343" s="502"/>
      <c r="H8343" s="502"/>
    </row>
    <row r="8344" spans="4:8" s="5" customFormat="1" x14ac:dyDescent="0.2">
      <c r="D8344" s="803"/>
      <c r="E8344" s="804"/>
      <c r="F8344" s="502"/>
      <c r="G8344" s="502"/>
      <c r="H8344" s="502"/>
    </row>
    <row r="8345" spans="4:8" s="5" customFormat="1" x14ac:dyDescent="0.2">
      <c r="D8345" s="803"/>
      <c r="E8345" s="804"/>
      <c r="F8345" s="502"/>
      <c r="G8345" s="502"/>
      <c r="H8345" s="502"/>
    </row>
    <row r="8346" spans="4:8" s="5" customFormat="1" x14ac:dyDescent="0.2">
      <c r="D8346" s="803"/>
      <c r="E8346" s="804"/>
      <c r="F8346" s="502"/>
      <c r="G8346" s="502"/>
      <c r="H8346" s="502"/>
    </row>
    <row r="8347" spans="4:8" s="5" customFormat="1" x14ac:dyDescent="0.2">
      <c r="D8347" s="803"/>
      <c r="E8347" s="804"/>
      <c r="F8347" s="502"/>
      <c r="G8347" s="502"/>
      <c r="H8347" s="502"/>
    </row>
    <row r="8348" spans="4:8" s="5" customFormat="1" x14ac:dyDescent="0.2">
      <c r="D8348" s="803"/>
      <c r="E8348" s="804"/>
      <c r="F8348" s="502"/>
      <c r="G8348" s="502"/>
      <c r="H8348" s="502"/>
    </row>
    <row r="8349" spans="4:8" s="5" customFormat="1" x14ac:dyDescent="0.2">
      <c r="D8349" s="803"/>
      <c r="E8349" s="804"/>
      <c r="F8349" s="502"/>
      <c r="G8349" s="502"/>
      <c r="H8349" s="502"/>
    </row>
    <row r="8350" spans="4:8" s="5" customFormat="1" x14ac:dyDescent="0.2">
      <c r="D8350" s="803"/>
      <c r="E8350" s="804"/>
      <c r="F8350" s="502"/>
      <c r="G8350" s="502"/>
      <c r="H8350" s="502"/>
    </row>
    <row r="8351" spans="4:8" s="5" customFormat="1" x14ac:dyDescent="0.2">
      <c r="D8351" s="803"/>
      <c r="E8351" s="804"/>
      <c r="F8351" s="502"/>
      <c r="G8351" s="502"/>
      <c r="H8351" s="502"/>
    </row>
    <row r="8352" spans="4:8" s="5" customFormat="1" x14ac:dyDescent="0.2">
      <c r="D8352" s="803"/>
      <c r="E8352" s="804"/>
      <c r="F8352" s="502"/>
      <c r="G8352" s="502"/>
      <c r="H8352" s="502"/>
    </row>
    <row r="8353" spans="4:8" s="5" customFormat="1" x14ac:dyDescent="0.2">
      <c r="D8353" s="803"/>
      <c r="E8353" s="804"/>
      <c r="F8353" s="502"/>
      <c r="G8353" s="502"/>
      <c r="H8353" s="502"/>
    </row>
    <row r="8354" spans="4:8" s="5" customFormat="1" x14ac:dyDescent="0.2">
      <c r="D8354" s="803"/>
      <c r="E8354" s="804"/>
      <c r="F8354" s="502"/>
      <c r="G8354" s="502"/>
      <c r="H8354" s="502"/>
    </row>
    <row r="8355" spans="4:8" s="5" customFormat="1" x14ac:dyDescent="0.2">
      <c r="D8355" s="803"/>
      <c r="E8355" s="804"/>
      <c r="F8355" s="502"/>
      <c r="G8355" s="502"/>
      <c r="H8355" s="502"/>
    </row>
    <row r="8356" spans="4:8" s="5" customFormat="1" x14ac:dyDescent="0.2">
      <c r="D8356" s="803"/>
      <c r="E8356" s="804"/>
      <c r="F8356" s="502"/>
      <c r="G8356" s="502"/>
      <c r="H8356" s="502"/>
    </row>
    <row r="8357" spans="4:8" s="5" customFormat="1" x14ac:dyDescent="0.2">
      <c r="D8357" s="803"/>
      <c r="E8357" s="804"/>
      <c r="F8357" s="502"/>
      <c r="G8357" s="502"/>
      <c r="H8357" s="502"/>
    </row>
    <row r="8358" spans="4:8" s="5" customFormat="1" x14ac:dyDescent="0.2">
      <c r="D8358" s="803"/>
      <c r="E8358" s="804"/>
      <c r="F8358" s="502"/>
      <c r="G8358" s="502"/>
      <c r="H8358" s="502"/>
    </row>
    <row r="8359" spans="4:8" s="5" customFormat="1" x14ac:dyDescent="0.2">
      <c r="D8359" s="803"/>
      <c r="E8359" s="804"/>
      <c r="F8359" s="502"/>
      <c r="G8359" s="502"/>
      <c r="H8359" s="502"/>
    </row>
    <row r="8360" spans="4:8" s="5" customFormat="1" x14ac:dyDescent="0.2">
      <c r="D8360" s="803"/>
      <c r="E8360" s="804"/>
      <c r="F8360" s="502"/>
      <c r="G8360" s="502"/>
      <c r="H8360" s="502"/>
    </row>
    <row r="8361" spans="4:8" s="5" customFormat="1" x14ac:dyDescent="0.2">
      <c r="D8361" s="803"/>
      <c r="E8361" s="804"/>
      <c r="F8361" s="502"/>
      <c r="G8361" s="502"/>
      <c r="H8361" s="502"/>
    </row>
    <row r="8362" spans="4:8" s="5" customFormat="1" x14ac:dyDescent="0.2">
      <c r="D8362" s="803"/>
      <c r="E8362" s="804"/>
      <c r="F8362" s="502"/>
      <c r="G8362" s="502"/>
      <c r="H8362" s="502"/>
    </row>
    <row r="8363" spans="4:8" s="5" customFormat="1" x14ac:dyDescent="0.2">
      <c r="D8363" s="803"/>
      <c r="E8363" s="804"/>
      <c r="F8363" s="502"/>
      <c r="G8363" s="502"/>
      <c r="H8363" s="502"/>
    </row>
    <row r="8364" spans="4:8" s="5" customFormat="1" x14ac:dyDescent="0.2">
      <c r="D8364" s="803"/>
      <c r="E8364" s="804"/>
      <c r="F8364" s="502"/>
      <c r="G8364" s="502"/>
      <c r="H8364" s="502"/>
    </row>
    <row r="8365" spans="4:8" s="5" customFormat="1" x14ac:dyDescent="0.2">
      <c r="D8365" s="803"/>
      <c r="E8365" s="804"/>
      <c r="F8365" s="502"/>
      <c r="G8365" s="502"/>
      <c r="H8365" s="502"/>
    </row>
    <row r="8366" spans="4:8" s="5" customFormat="1" x14ac:dyDescent="0.2">
      <c r="D8366" s="803"/>
      <c r="E8366" s="804"/>
      <c r="F8366" s="502"/>
      <c r="G8366" s="502"/>
      <c r="H8366" s="502"/>
    </row>
    <row r="8367" spans="4:8" s="5" customFormat="1" x14ac:dyDescent="0.2">
      <c r="D8367" s="803"/>
      <c r="E8367" s="804"/>
      <c r="F8367" s="502"/>
      <c r="G8367" s="502"/>
      <c r="H8367" s="502"/>
    </row>
    <row r="8368" spans="4:8" s="5" customFormat="1" x14ac:dyDescent="0.2">
      <c r="D8368" s="803"/>
      <c r="E8368" s="804"/>
      <c r="F8368" s="502"/>
      <c r="G8368" s="502"/>
      <c r="H8368" s="502"/>
    </row>
    <row r="8369" spans="4:8" s="5" customFormat="1" x14ac:dyDescent="0.2">
      <c r="D8369" s="803"/>
      <c r="E8369" s="804"/>
      <c r="F8369" s="502"/>
      <c r="G8369" s="502"/>
      <c r="H8369" s="502"/>
    </row>
    <row r="8370" spans="4:8" s="5" customFormat="1" x14ac:dyDescent="0.2">
      <c r="D8370" s="803"/>
      <c r="E8370" s="804"/>
      <c r="F8370" s="502"/>
      <c r="G8370" s="502"/>
      <c r="H8370" s="502"/>
    </row>
    <row r="8371" spans="4:8" s="5" customFormat="1" x14ac:dyDescent="0.2">
      <c r="D8371" s="803"/>
      <c r="E8371" s="804"/>
      <c r="F8371" s="502"/>
      <c r="G8371" s="502"/>
      <c r="H8371" s="502"/>
    </row>
    <row r="8372" spans="4:8" s="5" customFormat="1" x14ac:dyDescent="0.2">
      <c r="D8372" s="803"/>
      <c r="E8372" s="804"/>
      <c r="F8372" s="502"/>
      <c r="G8372" s="502"/>
      <c r="H8372" s="502"/>
    </row>
    <row r="8373" spans="4:8" s="5" customFormat="1" x14ac:dyDescent="0.2">
      <c r="D8373" s="803"/>
      <c r="E8373" s="804"/>
      <c r="F8373" s="502"/>
      <c r="G8373" s="502"/>
      <c r="H8373" s="502"/>
    </row>
    <row r="8374" spans="4:8" s="5" customFormat="1" x14ac:dyDescent="0.2">
      <c r="D8374" s="803"/>
      <c r="E8374" s="804"/>
      <c r="F8374" s="502"/>
      <c r="G8374" s="502"/>
      <c r="H8374" s="502"/>
    </row>
    <row r="8375" spans="4:8" s="5" customFormat="1" x14ac:dyDescent="0.2">
      <c r="D8375" s="803"/>
      <c r="E8375" s="804"/>
      <c r="F8375" s="502"/>
      <c r="G8375" s="502"/>
      <c r="H8375" s="502"/>
    </row>
    <row r="8376" spans="4:8" s="5" customFormat="1" x14ac:dyDescent="0.2">
      <c r="D8376" s="803"/>
      <c r="E8376" s="804"/>
      <c r="F8376" s="502"/>
      <c r="G8376" s="502"/>
      <c r="H8376" s="502"/>
    </row>
    <row r="8377" spans="4:8" s="5" customFormat="1" x14ac:dyDescent="0.2">
      <c r="D8377" s="803"/>
      <c r="E8377" s="804"/>
      <c r="F8377" s="502"/>
      <c r="G8377" s="502"/>
      <c r="H8377" s="502"/>
    </row>
    <row r="8378" spans="4:8" s="5" customFormat="1" x14ac:dyDescent="0.2">
      <c r="D8378" s="803"/>
      <c r="E8378" s="804"/>
      <c r="F8378" s="502"/>
      <c r="G8378" s="502"/>
      <c r="H8378" s="502"/>
    </row>
    <row r="8379" spans="4:8" s="5" customFormat="1" x14ac:dyDescent="0.2">
      <c r="D8379" s="803"/>
      <c r="E8379" s="804"/>
      <c r="F8379" s="502"/>
      <c r="G8379" s="502"/>
      <c r="H8379" s="502"/>
    </row>
    <row r="8380" spans="4:8" s="5" customFormat="1" x14ac:dyDescent="0.2">
      <c r="D8380" s="803"/>
      <c r="E8380" s="804"/>
      <c r="F8380" s="502"/>
      <c r="G8380" s="502"/>
      <c r="H8380" s="502"/>
    </row>
    <row r="8381" spans="4:8" s="5" customFormat="1" x14ac:dyDescent="0.2">
      <c r="D8381" s="803"/>
      <c r="E8381" s="804"/>
      <c r="F8381" s="502"/>
      <c r="G8381" s="502"/>
      <c r="H8381" s="502"/>
    </row>
    <row r="8382" spans="4:8" s="5" customFormat="1" x14ac:dyDescent="0.2">
      <c r="D8382" s="803"/>
      <c r="E8382" s="804"/>
      <c r="F8382" s="502"/>
      <c r="G8382" s="502"/>
      <c r="H8382" s="502"/>
    </row>
    <row r="8383" spans="4:8" s="5" customFormat="1" x14ac:dyDescent="0.2">
      <c r="D8383" s="803"/>
      <c r="E8383" s="804"/>
      <c r="F8383" s="502"/>
      <c r="G8383" s="502"/>
      <c r="H8383" s="502"/>
    </row>
    <row r="8384" spans="4:8" s="5" customFormat="1" x14ac:dyDescent="0.2">
      <c r="D8384" s="502"/>
      <c r="E8384" s="502"/>
      <c r="F8384" s="502"/>
      <c r="G8384" s="502"/>
      <c r="H8384" s="502"/>
    </row>
    <row r="8385" spans="4:8" s="5" customFormat="1" x14ac:dyDescent="0.2">
      <c r="D8385" s="502"/>
      <c r="E8385" s="502"/>
      <c r="F8385" s="502"/>
      <c r="G8385" s="502"/>
      <c r="H8385" s="502"/>
    </row>
    <row r="8386" spans="4:8" s="5" customFormat="1" x14ac:dyDescent="0.2">
      <c r="D8386" s="502"/>
      <c r="E8386" s="502"/>
      <c r="F8386" s="502"/>
      <c r="G8386" s="502"/>
      <c r="H8386" s="502"/>
    </row>
    <row r="8387" spans="4:8" s="5" customFormat="1" x14ac:dyDescent="0.2">
      <c r="D8387" s="502"/>
      <c r="E8387" s="502"/>
      <c r="F8387" s="502"/>
      <c r="G8387" s="502"/>
      <c r="H8387" s="502"/>
    </row>
    <row r="8388" spans="4:8" s="5" customFormat="1" x14ac:dyDescent="0.2">
      <c r="D8388" s="502"/>
      <c r="E8388" s="502"/>
      <c r="F8388" s="502"/>
      <c r="G8388" s="502"/>
      <c r="H8388" s="502"/>
    </row>
    <row r="8389" spans="4:8" s="5" customFormat="1" x14ac:dyDescent="0.2">
      <c r="D8389" s="502"/>
      <c r="E8389" s="502"/>
      <c r="F8389" s="502"/>
      <c r="G8389" s="502"/>
      <c r="H8389" s="502"/>
    </row>
    <row r="8390" spans="4:8" s="5" customFormat="1" x14ac:dyDescent="0.2">
      <c r="D8390" s="502"/>
      <c r="E8390" s="502"/>
      <c r="F8390" s="502"/>
      <c r="G8390" s="502"/>
      <c r="H8390" s="502"/>
    </row>
    <row r="8391" spans="4:8" s="5" customFormat="1" x14ac:dyDescent="0.2">
      <c r="D8391" s="502"/>
      <c r="E8391" s="502"/>
      <c r="F8391" s="502"/>
      <c r="G8391" s="502"/>
      <c r="H8391" s="502"/>
    </row>
    <row r="8392" spans="4:8" s="5" customFormat="1" x14ac:dyDescent="0.2">
      <c r="D8392" s="502"/>
      <c r="E8392" s="502"/>
      <c r="F8392" s="502"/>
      <c r="G8392" s="502"/>
      <c r="H8392" s="502"/>
    </row>
    <row r="8393" spans="4:8" s="5" customFormat="1" x14ac:dyDescent="0.2">
      <c r="D8393" s="502"/>
      <c r="E8393" s="502"/>
      <c r="F8393" s="502"/>
      <c r="G8393" s="502"/>
      <c r="H8393" s="502"/>
    </row>
    <row r="8394" spans="4:8" s="5" customFormat="1" x14ac:dyDescent="0.2">
      <c r="D8394" s="502"/>
      <c r="E8394" s="502"/>
      <c r="F8394" s="502"/>
      <c r="G8394" s="502"/>
      <c r="H8394" s="502"/>
    </row>
    <row r="8395" spans="4:8" s="5" customFormat="1" x14ac:dyDescent="0.2">
      <c r="D8395" s="502"/>
      <c r="E8395" s="502"/>
      <c r="F8395" s="502"/>
      <c r="G8395" s="502"/>
      <c r="H8395" s="502"/>
    </row>
    <row r="8396" spans="4:8" s="5" customFormat="1" x14ac:dyDescent="0.2">
      <c r="D8396" s="502"/>
      <c r="E8396" s="502"/>
      <c r="F8396" s="502"/>
      <c r="G8396" s="502"/>
      <c r="H8396" s="502"/>
    </row>
    <row r="8397" spans="4:8" s="5" customFormat="1" x14ac:dyDescent="0.2">
      <c r="D8397" s="502"/>
      <c r="E8397" s="502"/>
      <c r="F8397" s="502"/>
      <c r="G8397" s="502"/>
      <c r="H8397" s="502"/>
    </row>
    <row r="8398" spans="4:8" s="5" customFormat="1" x14ac:dyDescent="0.2">
      <c r="D8398" s="502"/>
      <c r="E8398" s="502"/>
      <c r="F8398" s="502"/>
      <c r="G8398" s="502"/>
      <c r="H8398" s="502"/>
    </row>
    <row r="8399" spans="4:8" s="5" customFormat="1" x14ac:dyDescent="0.2">
      <c r="D8399" s="502"/>
      <c r="E8399" s="502"/>
      <c r="F8399" s="502"/>
      <c r="G8399" s="502"/>
      <c r="H8399" s="502"/>
    </row>
    <row r="8400" spans="4:8" s="5" customFormat="1" x14ac:dyDescent="0.2">
      <c r="D8400" s="502"/>
      <c r="E8400" s="502"/>
      <c r="F8400" s="502"/>
      <c r="G8400" s="502"/>
      <c r="H8400" s="502"/>
    </row>
    <row r="8401" spans="4:8" s="5" customFormat="1" x14ac:dyDescent="0.2">
      <c r="D8401" s="502"/>
      <c r="E8401" s="502"/>
      <c r="F8401" s="502"/>
      <c r="G8401" s="502"/>
      <c r="H8401" s="502"/>
    </row>
    <row r="8402" spans="4:8" s="5" customFormat="1" x14ac:dyDescent="0.2">
      <c r="D8402" s="502"/>
      <c r="E8402" s="502"/>
      <c r="F8402" s="502"/>
      <c r="G8402" s="502"/>
      <c r="H8402" s="502"/>
    </row>
    <row r="8403" spans="4:8" s="5" customFormat="1" x14ac:dyDescent="0.2">
      <c r="D8403" s="502"/>
      <c r="E8403" s="502"/>
      <c r="F8403" s="502"/>
      <c r="G8403" s="502"/>
      <c r="H8403" s="502"/>
    </row>
    <row r="8404" spans="4:8" s="5" customFormat="1" x14ac:dyDescent="0.2">
      <c r="D8404" s="502"/>
      <c r="E8404" s="502"/>
      <c r="F8404" s="502"/>
      <c r="G8404" s="502"/>
      <c r="H8404" s="502"/>
    </row>
    <row r="8405" spans="4:8" s="5" customFormat="1" x14ac:dyDescent="0.2">
      <c r="D8405" s="502"/>
      <c r="E8405" s="502"/>
      <c r="F8405" s="502"/>
      <c r="G8405" s="502"/>
      <c r="H8405" s="502"/>
    </row>
    <row r="8406" spans="4:8" s="5" customFormat="1" x14ac:dyDescent="0.2">
      <c r="D8406" s="502"/>
      <c r="E8406" s="502"/>
      <c r="F8406" s="502"/>
      <c r="G8406" s="502"/>
      <c r="H8406" s="502"/>
    </row>
    <row r="8407" spans="4:8" s="5" customFormat="1" x14ac:dyDescent="0.2">
      <c r="D8407" s="502"/>
      <c r="E8407" s="502"/>
      <c r="F8407" s="502"/>
      <c r="G8407" s="502"/>
      <c r="H8407" s="502"/>
    </row>
    <row r="8408" spans="4:8" s="5" customFormat="1" x14ac:dyDescent="0.2">
      <c r="D8408" s="502"/>
      <c r="E8408" s="502"/>
      <c r="F8408" s="502"/>
      <c r="G8408" s="502"/>
      <c r="H8408" s="502"/>
    </row>
    <row r="8409" spans="4:8" s="5" customFormat="1" x14ac:dyDescent="0.2">
      <c r="D8409" s="502"/>
      <c r="E8409" s="502"/>
      <c r="F8409" s="502"/>
      <c r="G8409" s="502"/>
      <c r="H8409" s="502"/>
    </row>
    <row r="8410" spans="4:8" s="5" customFormat="1" x14ac:dyDescent="0.2">
      <c r="D8410" s="502"/>
      <c r="E8410" s="502"/>
      <c r="F8410" s="502"/>
      <c r="G8410" s="502"/>
      <c r="H8410" s="502"/>
    </row>
    <row r="8411" spans="4:8" s="5" customFormat="1" x14ac:dyDescent="0.2">
      <c r="D8411" s="502"/>
      <c r="E8411" s="502"/>
      <c r="F8411" s="502"/>
      <c r="G8411" s="502"/>
      <c r="H8411" s="502"/>
    </row>
    <row r="8412" spans="4:8" s="5" customFormat="1" x14ac:dyDescent="0.2">
      <c r="D8412" s="502"/>
      <c r="E8412" s="502"/>
      <c r="F8412" s="502"/>
      <c r="G8412" s="502"/>
      <c r="H8412" s="502"/>
    </row>
    <row r="8413" spans="4:8" s="5" customFormat="1" x14ac:dyDescent="0.2">
      <c r="D8413" s="502"/>
      <c r="E8413" s="502"/>
      <c r="F8413" s="502"/>
      <c r="G8413" s="502"/>
      <c r="H8413" s="502"/>
    </row>
    <row r="8414" spans="4:8" s="5" customFormat="1" x14ac:dyDescent="0.2">
      <c r="D8414" s="502"/>
      <c r="E8414" s="502"/>
      <c r="F8414" s="502"/>
      <c r="G8414" s="502"/>
      <c r="H8414" s="502"/>
    </row>
    <row r="8415" spans="4:8" s="5" customFormat="1" x14ac:dyDescent="0.2">
      <c r="D8415" s="502"/>
      <c r="E8415" s="502"/>
      <c r="F8415" s="502"/>
      <c r="G8415" s="502"/>
      <c r="H8415" s="502"/>
    </row>
    <row r="8416" spans="4:8" s="5" customFormat="1" x14ac:dyDescent="0.2">
      <c r="D8416" s="502"/>
      <c r="E8416" s="502"/>
      <c r="F8416" s="502"/>
      <c r="G8416" s="502"/>
      <c r="H8416" s="502"/>
    </row>
    <row r="8417" spans="4:8" s="5" customFormat="1" x14ac:dyDescent="0.2">
      <c r="D8417" s="502"/>
      <c r="E8417" s="502"/>
      <c r="F8417" s="502"/>
      <c r="G8417" s="502"/>
      <c r="H8417" s="502"/>
    </row>
    <row r="8418" spans="4:8" s="5" customFormat="1" x14ac:dyDescent="0.2">
      <c r="D8418" s="502"/>
      <c r="E8418" s="502"/>
      <c r="F8418" s="502"/>
      <c r="G8418" s="502"/>
      <c r="H8418" s="502"/>
    </row>
    <row r="8419" spans="4:8" s="5" customFormat="1" x14ac:dyDescent="0.2">
      <c r="D8419" s="502"/>
      <c r="E8419" s="502"/>
      <c r="F8419" s="502"/>
      <c r="G8419" s="502"/>
      <c r="H8419" s="502"/>
    </row>
    <row r="8420" spans="4:8" s="5" customFormat="1" x14ac:dyDescent="0.2">
      <c r="D8420" s="502"/>
      <c r="E8420" s="502"/>
      <c r="F8420" s="502"/>
      <c r="G8420" s="502"/>
      <c r="H8420" s="502"/>
    </row>
    <row r="8421" spans="4:8" s="5" customFormat="1" x14ac:dyDescent="0.2">
      <c r="D8421" s="502"/>
      <c r="E8421" s="502"/>
      <c r="F8421" s="502"/>
      <c r="G8421" s="502"/>
      <c r="H8421" s="502"/>
    </row>
    <row r="8422" spans="4:8" s="5" customFormat="1" x14ac:dyDescent="0.2">
      <c r="D8422" s="502"/>
      <c r="E8422" s="502"/>
      <c r="F8422" s="502"/>
      <c r="G8422" s="502"/>
      <c r="H8422" s="502"/>
    </row>
    <row r="8423" spans="4:8" s="5" customFormat="1" x14ac:dyDescent="0.2">
      <c r="D8423" s="502"/>
      <c r="E8423" s="502"/>
      <c r="F8423" s="502"/>
      <c r="G8423" s="502"/>
      <c r="H8423" s="502"/>
    </row>
    <row r="8424" spans="4:8" s="5" customFormat="1" x14ac:dyDescent="0.2">
      <c r="D8424" s="502"/>
      <c r="E8424" s="502"/>
      <c r="F8424" s="502"/>
      <c r="G8424" s="502"/>
      <c r="H8424" s="502"/>
    </row>
    <row r="8425" spans="4:8" s="5" customFormat="1" x14ac:dyDescent="0.2">
      <c r="D8425" s="502"/>
      <c r="E8425" s="502"/>
      <c r="F8425" s="502"/>
      <c r="G8425" s="502"/>
      <c r="H8425" s="502"/>
    </row>
    <row r="8426" spans="4:8" s="5" customFormat="1" x14ac:dyDescent="0.2">
      <c r="D8426" s="502"/>
      <c r="E8426" s="502"/>
      <c r="F8426" s="502"/>
      <c r="G8426" s="502"/>
      <c r="H8426" s="502"/>
    </row>
    <row r="8427" spans="4:8" s="5" customFormat="1" x14ac:dyDescent="0.2">
      <c r="D8427" s="502"/>
      <c r="E8427" s="502"/>
      <c r="F8427" s="502"/>
      <c r="G8427" s="502"/>
      <c r="H8427" s="502"/>
    </row>
    <row r="8428" spans="4:8" s="5" customFormat="1" x14ac:dyDescent="0.2">
      <c r="D8428" s="502"/>
      <c r="E8428" s="502"/>
      <c r="F8428" s="502"/>
      <c r="G8428" s="502"/>
      <c r="H8428" s="502"/>
    </row>
    <row r="8429" spans="4:8" s="5" customFormat="1" x14ac:dyDescent="0.2">
      <c r="D8429" s="502"/>
      <c r="E8429" s="502"/>
      <c r="F8429" s="502"/>
      <c r="G8429" s="502"/>
      <c r="H8429" s="502"/>
    </row>
    <row r="8430" spans="4:8" s="5" customFormat="1" x14ac:dyDescent="0.2">
      <c r="D8430" s="502"/>
      <c r="E8430" s="502"/>
      <c r="F8430" s="502"/>
      <c r="G8430" s="502"/>
      <c r="H8430" s="502"/>
    </row>
    <row r="8431" spans="4:8" s="5" customFormat="1" x14ac:dyDescent="0.2">
      <c r="D8431" s="502"/>
      <c r="E8431" s="502"/>
      <c r="F8431" s="502"/>
      <c r="G8431" s="502"/>
      <c r="H8431" s="502"/>
    </row>
    <row r="8432" spans="4:8" s="5" customFormat="1" x14ac:dyDescent="0.2">
      <c r="D8432" s="502"/>
      <c r="E8432" s="502"/>
      <c r="F8432" s="502"/>
      <c r="G8432" s="502"/>
      <c r="H8432" s="502"/>
    </row>
    <row r="8433" spans="4:8" s="5" customFormat="1" x14ac:dyDescent="0.2">
      <c r="D8433" s="502"/>
      <c r="E8433" s="502"/>
      <c r="F8433" s="502"/>
      <c r="G8433" s="502"/>
      <c r="H8433" s="502"/>
    </row>
    <row r="8434" spans="4:8" s="5" customFormat="1" x14ac:dyDescent="0.2">
      <c r="D8434" s="502"/>
      <c r="E8434" s="502"/>
      <c r="F8434" s="502"/>
      <c r="G8434" s="502"/>
      <c r="H8434" s="502"/>
    </row>
    <row r="8435" spans="4:8" s="5" customFormat="1" x14ac:dyDescent="0.2">
      <c r="D8435" s="502"/>
      <c r="E8435" s="502"/>
      <c r="F8435" s="502"/>
      <c r="G8435" s="502"/>
      <c r="H8435" s="502"/>
    </row>
    <row r="8436" spans="4:8" s="5" customFormat="1" x14ac:dyDescent="0.2">
      <c r="D8436" s="502"/>
      <c r="E8436" s="502"/>
      <c r="F8436" s="502"/>
      <c r="G8436" s="502"/>
      <c r="H8436" s="502"/>
    </row>
    <row r="8437" spans="4:8" s="5" customFormat="1" x14ac:dyDescent="0.2">
      <c r="D8437" s="502"/>
      <c r="E8437" s="502"/>
      <c r="F8437" s="502"/>
      <c r="G8437" s="502"/>
      <c r="H8437" s="502"/>
    </row>
    <row r="8438" spans="4:8" s="5" customFormat="1" x14ac:dyDescent="0.2">
      <c r="D8438" s="502"/>
      <c r="E8438" s="502"/>
      <c r="F8438" s="502"/>
      <c r="G8438" s="502"/>
      <c r="H8438" s="502"/>
    </row>
    <row r="8439" spans="4:8" s="5" customFormat="1" x14ac:dyDescent="0.2">
      <c r="D8439" s="502"/>
      <c r="E8439" s="502"/>
      <c r="F8439" s="502"/>
      <c r="G8439" s="502"/>
      <c r="H8439" s="502"/>
    </row>
    <row r="8440" spans="4:8" s="5" customFormat="1" x14ac:dyDescent="0.2">
      <c r="D8440" s="502"/>
      <c r="E8440" s="502"/>
      <c r="F8440" s="502"/>
      <c r="G8440" s="502"/>
      <c r="H8440" s="502"/>
    </row>
    <row r="8441" spans="4:8" s="5" customFormat="1" x14ac:dyDescent="0.2">
      <c r="D8441" s="502"/>
      <c r="E8441" s="502"/>
      <c r="F8441" s="502"/>
      <c r="G8441" s="502"/>
      <c r="H8441" s="502"/>
    </row>
    <row r="8442" spans="4:8" s="5" customFormat="1" x14ac:dyDescent="0.2">
      <c r="D8442" s="502"/>
      <c r="E8442" s="502"/>
      <c r="F8442" s="502"/>
      <c r="G8442" s="502"/>
      <c r="H8442" s="502"/>
    </row>
    <row r="8443" spans="4:8" s="5" customFormat="1" x14ac:dyDescent="0.2">
      <c r="D8443" s="502"/>
      <c r="E8443" s="502"/>
      <c r="F8443" s="502"/>
      <c r="G8443" s="502"/>
      <c r="H8443" s="502"/>
    </row>
    <row r="8444" spans="4:8" s="5" customFormat="1" x14ac:dyDescent="0.2">
      <c r="D8444" s="502"/>
      <c r="E8444" s="502"/>
      <c r="F8444" s="502"/>
      <c r="G8444" s="502"/>
      <c r="H8444" s="502"/>
    </row>
    <row r="8445" spans="4:8" s="5" customFormat="1" x14ac:dyDescent="0.2">
      <c r="D8445" s="502"/>
      <c r="E8445" s="502"/>
      <c r="F8445" s="502"/>
      <c r="G8445" s="502"/>
      <c r="H8445" s="502"/>
    </row>
    <row r="8446" spans="4:8" s="5" customFormat="1" x14ac:dyDescent="0.2">
      <c r="D8446" s="502"/>
      <c r="E8446" s="502"/>
      <c r="F8446" s="502"/>
      <c r="G8446" s="502"/>
      <c r="H8446" s="502"/>
    </row>
    <row r="8447" spans="4:8" s="5" customFormat="1" x14ac:dyDescent="0.2">
      <c r="D8447" s="502"/>
      <c r="E8447" s="502"/>
      <c r="F8447" s="502"/>
      <c r="G8447" s="502"/>
      <c r="H8447" s="502"/>
    </row>
    <row r="8448" spans="4:8" s="5" customFormat="1" x14ac:dyDescent="0.2">
      <c r="D8448" s="502"/>
      <c r="E8448" s="502"/>
      <c r="F8448" s="502"/>
      <c r="G8448" s="502"/>
      <c r="H8448" s="502"/>
    </row>
    <row r="8449" spans="4:8" s="5" customFormat="1" x14ac:dyDescent="0.2">
      <c r="D8449" s="502"/>
      <c r="E8449" s="502"/>
      <c r="F8449" s="502"/>
      <c r="G8449" s="502"/>
      <c r="H8449" s="502"/>
    </row>
    <row r="8450" spans="4:8" s="5" customFormat="1" x14ac:dyDescent="0.2">
      <c r="D8450" s="502"/>
      <c r="E8450" s="502"/>
      <c r="F8450" s="502"/>
      <c r="G8450" s="502"/>
      <c r="H8450" s="502"/>
    </row>
    <row r="8451" spans="4:8" s="5" customFormat="1" x14ac:dyDescent="0.2">
      <c r="D8451" s="502"/>
      <c r="E8451" s="502"/>
      <c r="F8451" s="502"/>
      <c r="G8451" s="502"/>
      <c r="H8451" s="502"/>
    </row>
    <row r="8452" spans="4:8" s="5" customFormat="1" x14ac:dyDescent="0.2">
      <c r="D8452" s="502"/>
      <c r="E8452" s="502"/>
      <c r="F8452" s="502"/>
      <c r="G8452" s="502"/>
      <c r="H8452" s="502"/>
    </row>
    <row r="8453" spans="4:8" s="5" customFormat="1" x14ac:dyDescent="0.2">
      <c r="D8453" s="502"/>
      <c r="E8453" s="502"/>
      <c r="F8453" s="502"/>
      <c r="G8453" s="502"/>
      <c r="H8453" s="502"/>
    </row>
    <row r="8454" spans="4:8" s="5" customFormat="1" x14ac:dyDescent="0.2">
      <c r="D8454" s="502"/>
      <c r="E8454" s="502"/>
      <c r="F8454" s="502"/>
      <c r="G8454" s="502"/>
      <c r="H8454" s="502"/>
    </row>
    <row r="8455" spans="4:8" s="5" customFormat="1" x14ac:dyDescent="0.2">
      <c r="D8455" s="502"/>
      <c r="E8455" s="502"/>
      <c r="F8455" s="502"/>
      <c r="G8455" s="502"/>
      <c r="H8455" s="502"/>
    </row>
    <row r="8456" spans="4:8" s="5" customFormat="1" x14ac:dyDescent="0.2">
      <c r="D8456" s="502"/>
      <c r="E8456" s="502"/>
      <c r="F8456" s="502"/>
      <c r="G8456" s="502"/>
      <c r="H8456" s="502"/>
    </row>
    <row r="8457" spans="4:8" s="5" customFormat="1" x14ac:dyDescent="0.2">
      <c r="D8457" s="502"/>
      <c r="E8457" s="502"/>
      <c r="F8457" s="502"/>
      <c r="G8457" s="502"/>
      <c r="H8457" s="502"/>
    </row>
    <row r="8458" spans="4:8" s="5" customFormat="1" x14ac:dyDescent="0.2">
      <c r="D8458" s="502"/>
      <c r="E8458" s="502"/>
      <c r="F8458" s="502"/>
      <c r="G8458" s="502"/>
      <c r="H8458" s="502"/>
    </row>
    <row r="8459" spans="4:8" s="5" customFormat="1" x14ac:dyDescent="0.2">
      <c r="D8459" s="502"/>
      <c r="E8459" s="502"/>
      <c r="F8459" s="502"/>
      <c r="G8459" s="502"/>
      <c r="H8459" s="502"/>
    </row>
    <row r="8460" spans="4:8" s="5" customFormat="1" x14ac:dyDescent="0.2">
      <c r="D8460" s="502"/>
      <c r="E8460" s="502"/>
      <c r="F8460" s="502"/>
      <c r="G8460" s="502"/>
      <c r="H8460" s="502"/>
    </row>
    <row r="8461" spans="4:8" s="5" customFormat="1" x14ac:dyDescent="0.2">
      <c r="D8461" s="502"/>
      <c r="E8461" s="502"/>
      <c r="F8461" s="502"/>
      <c r="G8461" s="502"/>
      <c r="H8461" s="502"/>
    </row>
    <row r="8462" spans="4:8" s="5" customFormat="1" x14ac:dyDescent="0.2">
      <c r="D8462" s="502"/>
      <c r="E8462" s="502"/>
      <c r="F8462" s="502"/>
      <c r="G8462" s="502"/>
      <c r="H8462" s="502"/>
    </row>
    <row r="8463" spans="4:8" s="5" customFormat="1" x14ac:dyDescent="0.2">
      <c r="D8463" s="502"/>
      <c r="E8463" s="502"/>
      <c r="F8463" s="502"/>
      <c r="G8463" s="502"/>
      <c r="H8463" s="502"/>
    </row>
    <row r="8464" spans="4:8" s="5" customFormat="1" x14ac:dyDescent="0.2">
      <c r="D8464" s="502"/>
      <c r="E8464" s="502"/>
      <c r="F8464" s="502"/>
      <c r="G8464" s="502"/>
      <c r="H8464" s="502"/>
    </row>
    <row r="8465" spans="4:8" s="5" customFormat="1" x14ac:dyDescent="0.2">
      <c r="D8465" s="502"/>
      <c r="E8465" s="502"/>
      <c r="F8465" s="502"/>
      <c r="G8465" s="502"/>
      <c r="H8465" s="502"/>
    </row>
    <row r="8466" spans="4:8" s="5" customFormat="1" x14ac:dyDescent="0.2">
      <c r="D8466" s="502"/>
      <c r="E8466" s="502"/>
      <c r="F8466" s="502"/>
      <c r="G8466" s="502"/>
      <c r="H8466" s="502"/>
    </row>
    <row r="8467" spans="4:8" s="5" customFormat="1" x14ac:dyDescent="0.2">
      <c r="D8467" s="502"/>
      <c r="E8467" s="502"/>
      <c r="F8467" s="502"/>
      <c r="G8467" s="502"/>
      <c r="H8467" s="502"/>
    </row>
    <row r="8468" spans="4:8" s="5" customFormat="1" x14ac:dyDescent="0.2">
      <c r="D8468" s="502"/>
      <c r="E8468" s="502"/>
      <c r="F8468" s="502"/>
      <c r="G8468" s="502"/>
      <c r="H8468" s="502"/>
    </row>
    <row r="8469" spans="4:8" s="5" customFormat="1" x14ac:dyDescent="0.2">
      <c r="D8469" s="502"/>
      <c r="E8469" s="502"/>
      <c r="F8469" s="502"/>
      <c r="G8469" s="502"/>
      <c r="H8469" s="502"/>
    </row>
    <row r="8470" spans="4:8" s="5" customFormat="1" x14ac:dyDescent="0.2">
      <c r="D8470" s="502"/>
      <c r="E8470" s="502"/>
      <c r="F8470" s="502"/>
      <c r="G8470" s="502"/>
      <c r="H8470" s="502"/>
    </row>
    <row r="8471" spans="4:8" s="5" customFormat="1" x14ac:dyDescent="0.2">
      <c r="D8471" s="502"/>
      <c r="E8471" s="502"/>
      <c r="F8471" s="502"/>
      <c r="G8471" s="502"/>
      <c r="H8471" s="502"/>
    </row>
    <row r="8472" spans="4:8" s="5" customFormat="1" x14ac:dyDescent="0.2">
      <c r="D8472" s="502"/>
      <c r="E8472" s="502"/>
      <c r="F8472" s="502"/>
      <c r="G8472" s="502"/>
      <c r="H8472" s="502"/>
    </row>
    <row r="8473" spans="4:8" s="5" customFormat="1" x14ac:dyDescent="0.2">
      <c r="D8473" s="502"/>
      <c r="E8473" s="502"/>
      <c r="F8473" s="502"/>
      <c r="G8473" s="502"/>
      <c r="H8473" s="502"/>
    </row>
    <row r="8474" spans="4:8" s="5" customFormat="1" x14ac:dyDescent="0.2">
      <c r="D8474" s="502"/>
      <c r="E8474" s="502"/>
      <c r="F8474" s="502"/>
      <c r="G8474" s="502"/>
      <c r="H8474" s="502"/>
    </row>
    <row r="8475" spans="4:8" s="5" customFormat="1" x14ac:dyDescent="0.2">
      <c r="D8475" s="502"/>
      <c r="E8475" s="502"/>
      <c r="F8475" s="502"/>
      <c r="G8475" s="502"/>
      <c r="H8475" s="502"/>
    </row>
    <row r="8476" spans="4:8" s="5" customFormat="1" x14ac:dyDescent="0.2">
      <c r="D8476" s="502"/>
      <c r="E8476" s="502"/>
      <c r="F8476" s="502"/>
      <c r="G8476" s="502"/>
      <c r="H8476" s="502"/>
    </row>
    <row r="8477" spans="4:8" s="5" customFormat="1" x14ac:dyDescent="0.2">
      <c r="D8477" s="502"/>
      <c r="E8477" s="502"/>
      <c r="F8477" s="502"/>
      <c r="G8477" s="502"/>
      <c r="H8477" s="502"/>
    </row>
    <row r="8478" spans="4:8" s="5" customFormat="1" x14ac:dyDescent="0.2">
      <c r="D8478" s="502"/>
      <c r="E8478" s="502"/>
      <c r="F8478" s="502"/>
      <c r="G8478" s="502"/>
      <c r="H8478" s="502"/>
    </row>
    <row r="8479" spans="4:8" s="5" customFormat="1" x14ac:dyDescent="0.2">
      <c r="D8479" s="502"/>
      <c r="E8479" s="502"/>
      <c r="F8479" s="502"/>
      <c r="G8479" s="502"/>
      <c r="H8479" s="502"/>
    </row>
    <row r="8480" spans="4:8" s="5" customFormat="1" x14ac:dyDescent="0.2">
      <c r="D8480" s="502"/>
      <c r="E8480" s="502"/>
      <c r="F8480" s="502"/>
      <c r="G8480" s="502"/>
      <c r="H8480" s="502"/>
    </row>
    <row r="8481" spans="4:8" s="5" customFormat="1" x14ac:dyDescent="0.2">
      <c r="D8481" s="502"/>
      <c r="E8481" s="502"/>
      <c r="F8481" s="502"/>
      <c r="G8481" s="502"/>
      <c r="H8481" s="502"/>
    </row>
    <row r="8482" spans="4:8" s="5" customFormat="1" x14ac:dyDescent="0.2">
      <c r="D8482" s="502"/>
      <c r="E8482" s="502"/>
      <c r="F8482" s="502"/>
      <c r="G8482" s="502"/>
      <c r="H8482" s="502"/>
    </row>
    <row r="8483" spans="4:8" s="5" customFormat="1" x14ac:dyDescent="0.2">
      <c r="D8483" s="502"/>
      <c r="E8483" s="502"/>
      <c r="F8483" s="502"/>
      <c r="G8483" s="502"/>
      <c r="H8483" s="502"/>
    </row>
    <row r="8484" spans="4:8" s="5" customFormat="1" x14ac:dyDescent="0.2">
      <c r="D8484" s="502"/>
      <c r="E8484" s="502"/>
      <c r="F8484" s="502"/>
      <c r="G8484" s="502"/>
      <c r="H8484" s="502"/>
    </row>
    <row r="8485" spans="4:8" s="5" customFormat="1" x14ac:dyDescent="0.2">
      <c r="D8485" s="502"/>
      <c r="E8485" s="502"/>
      <c r="F8485" s="502"/>
      <c r="G8485" s="502"/>
      <c r="H8485" s="502"/>
    </row>
    <row r="8486" spans="4:8" s="5" customFormat="1" x14ac:dyDescent="0.2">
      <c r="D8486" s="502"/>
      <c r="E8486" s="502"/>
      <c r="F8486" s="502"/>
      <c r="G8486" s="502"/>
      <c r="H8486" s="502"/>
    </row>
    <row r="8487" spans="4:8" s="5" customFormat="1" x14ac:dyDescent="0.2">
      <c r="D8487" s="502"/>
      <c r="E8487" s="502"/>
      <c r="F8487" s="502"/>
      <c r="G8487" s="502"/>
      <c r="H8487" s="502"/>
    </row>
    <row r="8488" spans="4:8" s="5" customFormat="1" x14ac:dyDescent="0.2">
      <c r="D8488" s="502"/>
      <c r="E8488" s="502"/>
      <c r="F8488" s="502"/>
      <c r="G8488" s="502"/>
      <c r="H8488" s="502"/>
    </row>
    <row r="8489" spans="4:8" s="5" customFormat="1" x14ac:dyDescent="0.2">
      <c r="D8489" s="502"/>
      <c r="E8489" s="502"/>
      <c r="F8489" s="502"/>
      <c r="G8489" s="502"/>
      <c r="H8489" s="502"/>
    </row>
    <row r="8490" spans="4:8" s="5" customFormat="1" x14ac:dyDescent="0.2">
      <c r="D8490" s="502"/>
      <c r="E8490" s="502"/>
      <c r="F8490" s="502"/>
      <c r="G8490" s="502"/>
      <c r="H8490" s="502"/>
    </row>
    <row r="8491" spans="4:8" s="5" customFormat="1" x14ac:dyDescent="0.2">
      <c r="D8491" s="502"/>
      <c r="E8491" s="502"/>
      <c r="F8491" s="502"/>
      <c r="G8491" s="502"/>
      <c r="H8491" s="502"/>
    </row>
    <row r="8492" spans="4:8" s="5" customFormat="1" x14ac:dyDescent="0.2">
      <c r="D8492" s="502"/>
      <c r="E8492" s="502"/>
      <c r="F8492" s="502"/>
      <c r="G8492" s="502"/>
      <c r="H8492" s="502"/>
    </row>
    <row r="8493" spans="4:8" s="5" customFormat="1" x14ac:dyDescent="0.2">
      <c r="D8493" s="502"/>
      <c r="E8493" s="502"/>
      <c r="F8493" s="502"/>
      <c r="G8493" s="502"/>
      <c r="H8493" s="502"/>
    </row>
    <row r="8494" spans="4:8" s="5" customFormat="1" x14ac:dyDescent="0.2">
      <c r="D8494" s="502"/>
      <c r="E8494" s="502"/>
      <c r="F8494" s="502"/>
      <c r="G8494" s="502"/>
      <c r="H8494" s="502"/>
    </row>
    <row r="8495" spans="4:8" s="5" customFormat="1" x14ac:dyDescent="0.2">
      <c r="D8495" s="502"/>
      <c r="E8495" s="502"/>
      <c r="F8495" s="502"/>
      <c r="G8495" s="502"/>
      <c r="H8495" s="502"/>
    </row>
    <row r="8496" spans="4:8" s="5" customFormat="1" x14ac:dyDescent="0.2">
      <c r="D8496" s="502"/>
      <c r="E8496" s="502"/>
      <c r="F8496" s="502"/>
      <c r="G8496" s="502"/>
      <c r="H8496" s="502"/>
    </row>
    <row r="8497" spans="4:8" s="5" customFormat="1" x14ac:dyDescent="0.2">
      <c r="D8497" s="502"/>
      <c r="E8497" s="502"/>
      <c r="F8497" s="502"/>
      <c r="G8497" s="502"/>
      <c r="H8497" s="502"/>
    </row>
    <row r="8498" spans="4:8" s="5" customFormat="1" x14ac:dyDescent="0.2">
      <c r="D8498" s="502"/>
      <c r="E8498" s="502"/>
      <c r="F8498" s="502"/>
      <c r="G8498" s="502"/>
      <c r="H8498" s="502"/>
    </row>
    <row r="8499" spans="4:8" s="5" customFormat="1" x14ac:dyDescent="0.2">
      <c r="D8499" s="502"/>
      <c r="E8499" s="502"/>
      <c r="F8499" s="502"/>
      <c r="G8499" s="502"/>
      <c r="H8499" s="502"/>
    </row>
    <row r="8500" spans="4:8" s="5" customFormat="1" x14ac:dyDescent="0.2">
      <c r="D8500" s="502"/>
      <c r="E8500" s="502"/>
      <c r="F8500" s="502"/>
      <c r="G8500" s="502"/>
      <c r="H8500" s="502"/>
    </row>
    <row r="8501" spans="4:8" s="5" customFormat="1" x14ac:dyDescent="0.2">
      <c r="D8501" s="502"/>
      <c r="E8501" s="502"/>
      <c r="F8501" s="502"/>
      <c r="G8501" s="502"/>
      <c r="H8501" s="502"/>
    </row>
    <row r="8502" spans="4:8" s="5" customFormat="1" x14ac:dyDescent="0.2">
      <c r="D8502" s="502"/>
      <c r="E8502" s="502"/>
      <c r="F8502" s="502"/>
      <c r="G8502" s="502"/>
      <c r="H8502" s="502"/>
    </row>
    <row r="8503" spans="4:8" s="5" customFormat="1" x14ac:dyDescent="0.2">
      <c r="D8503" s="502"/>
      <c r="E8503" s="502"/>
      <c r="F8503" s="502"/>
      <c r="G8503" s="502"/>
      <c r="H8503" s="502"/>
    </row>
    <row r="8504" spans="4:8" s="5" customFormat="1" x14ac:dyDescent="0.2">
      <c r="D8504" s="502"/>
      <c r="E8504" s="502"/>
      <c r="F8504" s="502"/>
      <c r="G8504" s="502"/>
      <c r="H8504" s="502"/>
    </row>
    <row r="8505" spans="4:8" s="5" customFormat="1" x14ac:dyDescent="0.2">
      <c r="D8505" s="502"/>
      <c r="E8505" s="502"/>
      <c r="F8505" s="502"/>
      <c r="G8505" s="502"/>
      <c r="H8505" s="502"/>
    </row>
    <row r="8506" spans="4:8" s="5" customFormat="1" x14ac:dyDescent="0.2">
      <c r="D8506" s="502"/>
      <c r="E8506" s="502"/>
      <c r="F8506" s="502"/>
      <c r="G8506" s="502"/>
      <c r="H8506" s="502"/>
    </row>
    <row r="8507" spans="4:8" s="5" customFormat="1" x14ac:dyDescent="0.2">
      <c r="D8507" s="502"/>
      <c r="E8507" s="502"/>
      <c r="F8507" s="502"/>
      <c r="G8507" s="502"/>
      <c r="H8507" s="502"/>
    </row>
    <row r="8508" spans="4:8" s="5" customFormat="1" x14ac:dyDescent="0.2">
      <c r="D8508" s="502"/>
      <c r="E8508" s="502"/>
      <c r="F8508" s="502"/>
      <c r="G8508" s="502"/>
      <c r="H8508" s="502"/>
    </row>
    <row r="8509" spans="4:8" s="5" customFormat="1" x14ac:dyDescent="0.2">
      <c r="D8509" s="502"/>
      <c r="E8509" s="502"/>
      <c r="F8509" s="502"/>
      <c r="G8509" s="502"/>
      <c r="H8509" s="502"/>
    </row>
    <row r="8510" spans="4:8" s="5" customFormat="1" x14ac:dyDescent="0.2">
      <c r="D8510" s="502"/>
      <c r="E8510" s="502"/>
      <c r="F8510" s="502"/>
      <c r="G8510" s="502"/>
      <c r="H8510" s="502"/>
    </row>
    <row r="8511" spans="4:8" s="5" customFormat="1" x14ac:dyDescent="0.2">
      <c r="D8511" s="502"/>
      <c r="E8511" s="502"/>
      <c r="F8511" s="502"/>
      <c r="G8511" s="502"/>
      <c r="H8511" s="502"/>
    </row>
    <row r="8512" spans="4:8" s="5" customFormat="1" x14ac:dyDescent="0.2">
      <c r="D8512" s="502"/>
      <c r="E8512" s="502"/>
      <c r="F8512" s="502"/>
      <c r="G8512" s="502"/>
      <c r="H8512" s="502"/>
    </row>
    <row r="8513" spans="4:8" s="5" customFormat="1" x14ac:dyDescent="0.2">
      <c r="D8513" s="502"/>
      <c r="E8513" s="502"/>
      <c r="F8513" s="502"/>
      <c r="G8513" s="502"/>
      <c r="H8513" s="502"/>
    </row>
    <row r="8514" spans="4:8" s="5" customFormat="1" x14ac:dyDescent="0.2">
      <c r="D8514" s="502"/>
      <c r="E8514" s="502"/>
      <c r="F8514" s="502"/>
      <c r="G8514" s="502"/>
      <c r="H8514" s="502"/>
    </row>
    <row r="8515" spans="4:8" s="5" customFormat="1" x14ac:dyDescent="0.2">
      <c r="D8515" s="502"/>
      <c r="E8515" s="502"/>
      <c r="F8515" s="502"/>
      <c r="G8515" s="502"/>
      <c r="H8515" s="502"/>
    </row>
    <row r="8516" spans="4:8" s="5" customFormat="1" x14ac:dyDescent="0.2">
      <c r="D8516" s="502"/>
      <c r="E8516" s="502"/>
      <c r="F8516" s="502"/>
      <c r="G8516" s="502"/>
      <c r="H8516" s="502"/>
    </row>
    <row r="8517" spans="4:8" s="5" customFormat="1" x14ac:dyDescent="0.2">
      <c r="D8517" s="502"/>
      <c r="E8517" s="502"/>
      <c r="F8517" s="502"/>
      <c r="G8517" s="502"/>
      <c r="H8517" s="502"/>
    </row>
    <row r="8518" spans="4:8" s="5" customFormat="1" x14ac:dyDescent="0.2">
      <c r="D8518" s="502"/>
      <c r="E8518" s="502"/>
      <c r="F8518" s="502"/>
      <c r="G8518" s="502"/>
      <c r="H8518" s="502"/>
    </row>
    <row r="8519" spans="4:8" s="5" customFormat="1" x14ac:dyDescent="0.2">
      <c r="D8519" s="502"/>
      <c r="E8519" s="502"/>
      <c r="F8519" s="502"/>
      <c r="G8519" s="502"/>
      <c r="H8519" s="502"/>
    </row>
    <row r="8520" spans="4:8" s="5" customFormat="1" x14ac:dyDescent="0.2">
      <c r="D8520" s="502"/>
      <c r="E8520" s="502"/>
      <c r="F8520" s="502"/>
      <c r="G8520" s="502"/>
      <c r="H8520" s="502"/>
    </row>
    <row r="8521" spans="4:8" s="5" customFormat="1" x14ac:dyDescent="0.2">
      <c r="D8521" s="502"/>
      <c r="E8521" s="502"/>
      <c r="F8521" s="502"/>
      <c r="G8521" s="502"/>
      <c r="H8521" s="502"/>
    </row>
    <row r="8522" spans="4:8" s="5" customFormat="1" x14ac:dyDescent="0.2">
      <c r="D8522" s="502"/>
      <c r="E8522" s="502"/>
      <c r="F8522" s="502"/>
      <c r="G8522" s="502"/>
      <c r="H8522" s="502"/>
    </row>
    <row r="8523" spans="4:8" s="5" customFormat="1" x14ac:dyDescent="0.2">
      <c r="D8523" s="502"/>
      <c r="E8523" s="502"/>
      <c r="F8523" s="502"/>
      <c r="G8523" s="502"/>
      <c r="H8523" s="502"/>
    </row>
    <row r="8524" spans="4:8" s="5" customFormat="1" x14ac:dyDescent="0.2">
      <c r="D8524" s="502"/>
      <c r="E8524" s="502"/>
      <c r="F8524" s="502"/>
      <c r="G8524" s="502"/>
      <c r="H8524" s="502"/>
    </row>
    <row r="8525" spans="4:8" s="5" customFormat="1" x14ac:dyDescent="0.2">
      <c r="D8525" s="502"/>
      <c r="E8525" s="502"/>
      <c r="F8525" s="502"/>
      <c r="G8525" s="502"/>
      <c r="H8525" s="502"/>
    </row>
    <row r="8526" spans="4:8" s="5" customFormat="1" x14ac:dyDescent="0.2">
      <c r="D8526" s="502"/>
      <c r="E8526" s="502"/>
      <c r="F8526" s="502"/>
      <c r="G8526" s="502"/>
      <c r="H8526" s="502"/>
    </row>
    <row r="8527" spans="4:8" s="5" customFormat="1" x14ac:dyDescent="0.2">
      <c r="D8527" s="502"/>
      <c r="E8527" s="502"/>
      <c r="F8527" s="502"/>
      <c r="G8527" s="502"/>
      <c r="H8527" s="502"/>
    </row>
    <row r="8528" spans="4:8" s="5" customFormat="1" x14ac:dyDescent="0.2">
      <c r="D8528" s="502"/>
      <c r="E8528" s="502"/>
      <c r="F8528" s="502"/>
      <c r="G8528" s="502"/>
      <c r="H8528" s="502"/>
    </row>
    <row r="8529" spans="4:8" s="5" customFormat="1" x14ac:dyDescent="0.2">
      <c r="D8529" s="502"/>
      <c r="E8529" s="502"/>
      <c r="F8529" s="502"/>
      <c r="G8529" s="502"/>
      <c r="H8529" s="502"/>
    </row>
    <row r="8530" spans="4:8" s="5" customFormat="1" x14ac:dyDescent="0.2">
      <c r="D8530" s="502"/>
      <c r="E8530" s="502"/>
      <c r="F8530" s="502"/>
      <c r="G8530" s="502"/>
      <c r="H8530" s="502"/>
    </row>
    <row r="8531" spans="4:8" s="5" customFormat="1" x14ac:dyDescent="0.2">
      <c r="D8531" s="502"/>
      <c r="E8531" s="502"/>
      <c r="F8531" s="502"/>
      <c r="G8531" s="502"/>
      <c r="H8531" s="502"/>
    </row>
    <row r="8532" spans="4:8" s="5" customFormat="1" x14ac:dyDescent="0.2">
      <c r="D8532" s="502"/>
      <c r="E8532" s="502"/>
      <c r="F8532" s="502"/>
      <c r="G8532" s="502"/>
      <c r="H8532" s="502"/>
    </row>
    <row r="8533" spans="4:8" s="5" customFormat="1" x14ac:dyDescent="0.2">
      <c r="D8533" s="502"/>
      <c r="E8533" s="502"/>
      <c r="F8533" s="502"/>
      <c r="G8533" s="502"/>
      <c r="H8533" s="502"/>
    </row>
    <row r="8534" spans="4:8" s="5" customFormat="1" x14ac:dyDescent="0.2">
      <c r="D8534" s="502"/>
      <c r="E8534" s="502"/>
      <c r="F8534" s="502"/>
      <c r="G8534" s="502"/>
      <c r="H8534" s="502"/>
    </row>
    <row r="8535" spans="4:8" s="5" customFormat="1" x14ac:dyDescent="0.2">
      <c r="D8535" s="502"/>
      <c r="E8535" s="502"/>
      <c r="F8535" s="502"/>
      <c r="G8535" s="502"/>
      <c r="H8535" s="502"/>
    </row>
    <row r="8536" spans="4:8" s="5" customFormat="1" x14ac:dyDescent="0.2">
      <c r="D8536" s="502"/>
      <c r="E8536" s="502"/>
      <c r="F8536" s="502"/>
      <c r="G8536" s="502"/>
      <c r="H8536" s="502"/>
    </row>
    <row r="8537" spans="4:8" s="5" customFormat="1" x14ac:dyDescent="0.2">
      <c r="D8537" s="502"/>
      <c r="E8537" s="502"/>
      <c r="F8537" s="502"/>
      <c r="G8537" s="502"/>
      <c r="H8537" s="502"/>
    </row>
    <row r="8538" spans="4:8" s="5" customFormat="1" x14ac:dyDescent="0.2">
      <c r="D8538" s="502"/>
      <c r="E8538" s="502"/>
      <c r="F8538" s="502"/>
      <c r="G8538" s="502"/>
      <c r="H8538" s="502"/>
    </row>
    <row r="8539" spans="4:8" s="5" customFormat="1" x14ac:dyDescent="0.2">
      <c r="D8539" s="502"/>
      <c r="E8539" s="502"/>
      <c r="F8539" s="502"/>
      <c r="G8539" s="502"/>
      <c r="H8539" s="502"/>
    </row>
    <row r="8540" spans="4:8" s="5" customFormat="1" x14ac:dyDescent="0.2">
      <c r="D8540" s="502"/>
      <c r="E8540" s="502"/>
      <c r="F8540" s="502"/>
      <c r="G8540" s="502"/>
      <c r="H8540" s="502"/>
    </row>
    <row r="8541" spans="4:8" s="5" customFormat="1" x14ac:dyDescent="0.2">
      <c r="D8541" s="502"/>
      <c r="E8541" s="502"/>
      <c r="F8541" s="502"/>
      <c r="G8541" s="502"/>
      <c r="H8541" s="502"/>
    </row>
    <row r="8542" spans="4:8" s="5" customFormat="1" x14ac:dyDescent="0.2">
      <c r="D8542" s="502"/>
      <c r="E8542" s="502"/>
      <c r="F8542" s="502"/>
      <c r="G8542" s="502"/>
      <c r="H8542" s="502"/>
    </row>
    <row r="8543" spans="4:8" s="5" customFormat="1" x14ac:dyDescent="0.2">
      <c r="D8543" s="502"/>
      <c r="E8543" s="502"/>
      <c r="F8543" s="502"/>
      <c r="G8543" s="502"/>
      <c r="H8543" s="502"/>
    </row>
    <row r="8544" spans="4:8" s="5" customFormat="1" x14ac:dyDescent="0.2">
      <c r="D8544" s="502"/>
      <c r="E8544" s="502"/>
      <c r="F8544" s="502"/>
      <c r="G8544" s="502"/>
      <c r="H8544" s="502"/>
    </row>
    <row r="8545" spans="4:8" s="5" customFormat="1" x14ac:dyDescent="0.2">
      <c r="D8545" s="502"/>
      <c r="E8545" s="502"/>
      <c r="F8545" s="502"/>
      <c r="G8545" s="502"/>
      <c r="H8545" s="502"/>
    </row>
    <row r="8546" spans="4:8" s="5" customFormat="1" x14ac:dyDescent="0.2">
      <c r="D8546" s="502"/>
      <c r="E8546" s="502"/>
      <c r="F8546" s="502"/>
      <c r="G8546" s="502"/>
      <c r="H8546" s="502"/>
    </row>
    <row r="8547" spans="4:8" s="5" customFormat="1" x14ac:dyDescent="0.2">
      <c r="D8547" s="502"/>
      <c r="E8547" s="502"/>
      <c r="F8547" s="502"/>
      <c r="G8547" s="502"/>
      <c r="H8547" s="502"/>
    </row>
    <row r="8548" spans="4:8" s="5" customFormat="1" x14ac:dyDescent="0.2">
      <c r="D8548" s="502"/>
      <c r="E8548" s="502"/>
      <c r="F8548" s="502"/>
      <c r="G8548" s="502"/>
      <c r="H8548" s="502"/>
    </row>
    <row r="8549" spans="4:8" s="5" customFormat="1" x14ac:dyDescent="0.2">
      <c r="D8549" s="502"/>
      <c r="E8549" s="502"/>
      <c r="F8549" s="502"/>
      <c r="G8549" s="502"/>
      <c r="H8549" s="502"/>
    </row>
    <row r="8550" spans="4:8" s="5" customFormat="1" x14ac:dyDescent="0.2">
      <c r="D8550" s="502"/>
      <c r="E8550" s="502"/>
      <c r="F8550" s="502"/>
      <c r="G8550" s="502"/>
      <c r="H8550" s="502"/>
    </row>
    <row r="8551" spans="4:8" s="5" customFormat="1" x14ac:dyDescent="0.2">
      <c r="D8551" s="502"/>
      <c r="E8551" s="502"/>
      <c r="F8551" s="502"/>
      <c r="G8551" s="502"/>
      <c r="H8551" s="502"/>
    </row>
    <row r="8552" spans="4:8" s="5" customFormat="1" x14ac:dyDescent="0.2">
      <c r="D8552" s="502"/>
      <c r="E8552" s="502"/>
      <c r="F8552" s="502"/>
      <c r="G8552" s="502"/>
      <c r="H8552" s="502"/>
    </row>
    <row r="8553" spans="4:8" s="5" customFormat="1" x14ac:dyDescent="0.2">
      <c r="D8553" s="502"/>
      <c r="E8553" s="502"/>
      <c r="F8553" s="502"/>
      <c r="G8553" s="502"/>
      <c r="H8553" s="502"/>
    </row>
    <row r="8554" spans="4:8" s="5" customFormat="1" x14ac:dyDescent="0.2">
      <c r="D8554" s="502"/>
      <c r="E8554" s="502"/>
      <c r="F8554" s="502"/>
      <c r="G8554" s="502"/>
      <c r="H8554" s="502"/>
    </row>
    <row r="8555" spans="4:8" s="5" customFormat="1" x14ac:dyDescent="0.2">
      <c r="D8555" s="502"/>
      <c r="E8555" s="502"/>
      <c r="F8555" s="502"/>
      <c r="G8555" s="502"/>
      <c r="H8555" s="502"/>
    </row>
    <row r="8556" spans="4:8" s="5" customFormat="1" x14ac:dyDescent="0.2">
      <c r="D8556" s="502"/>
      <c r="E8556" s="502"/>
      <c r="F8556" s="502"/>
      <c r="G8556" s="502"/>
      <c r="H8556" s="502"/>
    </row>
    <row r="8557" spans="4:8" s="5" customFormat="1" x14ac:dyDescent="0.2">
      <c r="D8557" s="502"/>
      <c r="E8557" s="502"/>
      <c r="F8557" s="502"/>
      <c r="G8557" s="502"/>
      <c r="H8557" s="502"/>
    </row>
    <row r="8558" spans="4:8" s="5" customFormat="1" x14ac:dyDescent="0.2">
      <c r="D8558" s="502"/>
      <c r="E8558" s="502"/>
      <c r="F8558" s="502"/>
      <c r="G8558" s="502"/>
      <c r="H8558" s="502"/>
    </row>
    <row r="8559" spans="4:8" s="5" customFormat="1" x14ac:dyDescent="0.2">
      <c r="D8559" s="502"/>
      <c r="E8559" s="502"/>
      <c r="F8559" s="502"/>
      <c r="G8559" s="502"/>
      <c r="H8559" s="502"/>
    </row>
    <row r="8560" spans="4:8" s="5" customFormat="1" x14ac:dyDescent="0.2">
      <c r="D8560" s="502"/>
      <c r="E8560" s="502"/>
      <c r="F8560" s="502"/>
      <c r="G8560" s="502"/>
      <c r="H8560" s="502"/>
    </row>
    <row r="8561" spans="4:8" s="5" customFormat="1" x14ac:dyDescent="0.2">
      <c r="D8561" s="502"/>
      <c r="E8561" s="502"/>
      <c r="F8561" s="502"/>
      <c r="G8561" s="502"/>
      <c r="H8561" s="502"/>
    </row>
    <row r="8562" spans="4:8" s="5" customFormat="1" x14ac:dyDescent="0.2">
      <c r="D8562" s="502"/>
      <c r="E8562" s="502"/>
      <c r="F8562" s="502"/>
      <c r="G8562" s="502"/>
      <c r="H8562" s="502"/>
    </row>
    <row r="8563" spans="4:8" s="5" customFormat="1" x14ac:dyDescent="0.2">
      <c r="D8563" s="502"/>
      <c r="E8563" s="502"/>
      <c r="F8563" s="502"/>
      <c r="G8563" s="502"/>
      <c r="H8563" s="502"/>
    </row>
    <row r="8564" spans="4:8" s="5" customFormat="1" x14ac:dyDescent="0.2">
      <c r="D8564" s="502"/>
      <c r="E8564" s="502"/>
      <c r="F8564" s="502"/>
      <c r="G8564" s="502"/>
      <c r="H8564" s="502"/>
    </row>
    <row r="8565" spans="4:8" s="5" customFormat="1" x14ac:dyDescent="0.2">
      <c r="D8565" s="502"/>
      <c r="E8565" s="502"/>
      <c r="F8565" s="502"/>
      <c r="G8565" s="502"/>
      <c r="H8565" s="502"/>
    </row>
    <row r="8566" spans="4:8" s="5" customFormat="1" x14ac:dyDescent="0.2">
      <c r="D8566" s="502"/>
      <c r="E8566" s="502"/>
      <c r="F8566" s="502"/>
      <c r="G8566" s="502"/>
      <c r="H8566" s="502"/>
    </row>
    <row r="8567" spans="4:8" s="5" customFormat="1" x14ac:dyDescent="0.2">
      <c r="D8567" s="502"/>
      <c r="E8567" s="502"/>
      <c r="F8567" s="502"/>
      <c r="G8567" s="502"/>
      <c r="H8567" s="502"/>
    </row>
    <row r="8568" spans="4:8" s="5" customFormat="1" x14ac:dyDescent="0.2">
      <c r="D8568" s="502"/>
      <c r="E8568" s="502"/>
      <c r="F8568" s="502"/>
      <c r="G8568" s="502"/>
      <c r="H8568" s="502"/>
    </row>
    <row r="8569" spans="4:8" s="5" customFormat="1" x14ac:dyDescent="0.2">
      <c r="D8569" s="502"/>
      <c r="E8569" s="502"/>
      <c r="F8569" s="502"/>
      <c r="G8569" s="502"/>
      <c r="H8569" s="502"/>
    </row>
    <row r="8570" spans="4:8" s="5" customFormat="1" x14ac:dyDescent="0.2">
      <c r="D8570" s="502"/>
      <c r="E8570" s="502"/>
      <c r="F8570" s="502"/>
      <c r="G8570" s="502"/>
      <c r="H8570" s="502"/>
    </row>
    <row r="8571" spans="4:8" s="5" customFormat="1" x14ac:dyDescent="0.2">
      <c r="D8571" s="502"/>
      <c r="E8571" s="502"/>
      <c r="F8571" s="502"/>
      <c r="G8571" s="502"/>
      <c r="H8571" s="502"/>
    </row>
    <row r="8572" spans="4:8" s="5" customFormat="1" x14ac:dyDescent="0.2">
      <c r="D8572" s="502"/>
      <c r="E8572" s="502"/>
      <c r="F8572" s="502"/>
      <c r="G8572" s="502"/>
      <c r="H8572" s="502"/>
    </row>
    <row r="8573" spans="4:8" s="5" customFormat="1" x14ac:dyDescent="0.2">
      <c r="D8573" s="502"/>
      <c r="E8573" s="502"/>
      <c r="F8573" s="502"/>
      <c r="G8573" s="502"/>
      <c r="H8573" s="502"/>
    </row>
    <row r="8574" spans="4:8" s="5" customFormat="1" x14ac:dyDescent="0.2">
      <c r="D8574" s="502"/>
      <c r="E8574" s="502"/>
      <c r="F8574" s="502"/>
      <c r="G8574" s="502"/>
      <c r="H8574" s="502"/>
    </row>
    <row r="8575" spans="4:8" s="5" customFormat="1" x14ac:dyDescent="0.2">
      <c r="D8575" s="502"/>
      <c r="E8575" s="502"/>
      <c r="F8575" s="502"/>
      <c r="G8575" s="502"/>
      <c r="H8575" s="502"/>
    </row>
    <row r="8576" spans="4:8" s="5" customFormat="1" x14ac:dyDescent="0.2">
      <c r="D8576" s="502"/>
      <c r="E8576" s="502"/>
      <c r="F8576" s="502"/>
      <c r="G8576" s="502"/>
      <c r="H8576" s="502"/>
    </row>
    <row r="8577" spans="4:8" s="5" customFormat="1" x14ac:dyDescent="0.2">
      <c r="D8577" s="502"/>
      <c r="E8577" s="502"/>
      <c r="F8577" s="502"/>
      <c r="G8577" s="502"/>
      <c r="H8577" s="502"/>
    </row>
    <row r="8578" spans="4:8" s="5" customFormat="1" x14ac:dyDescent="0.2">
      <c r="D8578" s="502"/>
      <c r="E8578" s="502"/>
      <c r="F8578" s="502"/>
      <c r="G8578" s="502"/>
      <c r="H8578" s="502"/>
    </row>
    <row r="8579" spans="4:8" s="5" customFormat="1" x14ac:dyDescent="0.2">
      <c r="D8579" s="502"/>
      <c r="E8579" s="502"/>
      <c r="F8579" s="502"/>
      <c r="G8579" s="502"/>
      <c r="H8579" s="502"/>
    </row>
    <row r="8580" spans="4:8" s="5" customFormat="1" x14ac:dyDescent="0.2">
      <c r="D8580" s="502"/>
      <c r="E8580" s="502"/>
      <c r="F8580" s="502"/>
      <c r="G8580" s="502"/>
      <c r="H8580" s="502"/>
    </row>
    <row r="8581" spans="4:8" s="5" customFormat="1" x14ac:dyDescent="0.2">
      <c r="D8581" s="502"/>
      <c r="E8581" s="502"/>
      <c r="F8581" s="502"/>
      <c r="G8581" s="502"/>
      <c r="H8581" s="502"/>
    </row>
    <row r="8582" spans="4:8" s="5" customFormat="1" x14ac:dyDescent="0.2">
      <c r="D8582" s="502"/>
      <c r="E8582" s="502"/>
      <c r="F8582" s="502"/>
      <c r="G8582" s="502"/>
      <c r="H8582" s="502"/>
    </row>
    <row r="8583" spans="4:8" s="5" customFormat="1" x14ac:dyDescent="0.2">
      <c r="D8583" s="502"/>
      <c r="E8583" s="502"/>
      <c r="F8583" s="502"/>
      <c r="G8583" s="502"/>
      <c r="H8583" s="502"/>
    </row>
    <row r="8584" spans="4:8" s="5" customFormat="1" x14ac:dyDescent="0.2">
      <c r="D8584" s="502"/>
      <c r="E8584" s="502"/>
      <c r="F8584" s="502"/>
      <c r="G8584" s="502"/>
      <c r="H8584" s="502"/>
    </row>
    <row r="8585" spans="4:8" s="5" customFormat="1" x14ac:dyDescent="0.2">
      <c r="D8585" s="502"/>
      <c r="E8585" s="502"/>
      <c r="F8585" s="502"/>
      <c r="G8585" s="502"/>
      <c r="H8585" s="502"/>
    </row>
    <row r="8586" spans="4:8" s="5" customFormat="1" x14ac:dyDescent="0.2">
      <c r="D8586" s="502"/>
      <c r="E8586" s="502"/>
      <c r="F8586" s="502"/>
      <c r="G8586" s="502"/>
      <c r="H8586" s="502"/>
    </row>
    <row r="8587" spans="4:8" s="5" customFormat="1" x14ac:dyDescent="0.2">
      <c r="D8587" s="502"/>
      <c r="E8587" s="502"/>
      <c r="F8587" s="502"/>
      <c r="G8587" s="502"/>
      <c r="H8587" s="502"/>
    </row>
    <row r="8588" spans="4:8" s="5" customFormat="1" x14ac:dyDescent="0.2">
      <c r="D8588" s="502"/>
      <c r="E8588" s="502"/>
      <c r="F8588" s="502"/>
      <c r="G8588" s="502"/>
      <c r="H8588" s="502"/>
    </row>
    <row r="8589" spans="4:8" s="5" customFormat="1" x14ac:dyDescent="0.2">
      <c r="D8589" s="502"/>
      <c r="E8589" s="502"/>
      <c r="F8589" s="502"/>
      <c r="G8589" s="502"/>
      <c r="H8589" s="502"/>
    </row>
    <row r="8590" spans="4:8" s="5" customFormat="1" x14ac:dyDescent="0.2">
      <c r="D8590" s="502"/>
      <c r="E8590" s="502"/>
      <c r="F8590" s="502"/>
      <c r="G8590" s="502"/>
      <c r="H8590" s="502"/>
    </row>
    <row r="8591" spans="4:8" s="5" customFormat="1" x14ac:dyDescent="0.2">
      <c r="D8591" s="502"/>
      <c r="E8591" s="502"/>
      <c r="F8591" s="502"/>
      <c r="G8591" s="502"/>
      <c r="H8591" s="502"/>
    </row>
    <row r="8592" spans="4:8" s="5" customFormat="1" x14ac:dyDescent="0.2">
      <c r="D8592" s="502"/>
      <c r="E8592" s="502"/>
      <c r="F8592" s="502"/>
      <c r="G8592" s="502"/>
      <c r="H8592" s="502"/>
    </row>
    <row r="8593" spans="4:8" s="5" customFormat="1" x14ac:dyDescent="0.2">
      <c r="D8593" s="502"/>
      <c r="E8593" s="502"/>
      <c r="F8593" s="502"/>
      <c r="G8593" s="502"/>
      <c r="H8593" s="502"/>
    </row>
    <row r="8594" spans="4:8" s="5" customFormat="1" x14ac:dyDescent="0.2">
      <c r="D8594" s="502"/>
      <c r="E8594" s="502"/>
      <c r="F8594" s="502"/>
      <c r="G8594" s="502"/>
      <c r="H8594" s="502"/>
    </row>
    <row r="8595" spans="4:8" s="5" customFormat="1" x14ac:dyDescent="0.2">
      <c r="D8595" s="502"/>
      <c r="E8595" s="502"/>
      <c r="F8595" s="502"/>
      <c r="G8595" s="502"/>
      <c r="H8595" s="502"/>
    </row>
    <row r="8596" spans="4:8" s="5" customFormat="1" x14ac:dyDescent="0.2">
      <c r="D8596" s="502"/>
      <c r="E8596" s="502"/>
      <c r="F8596" s="502"/>
      <c r="G8596" s="502"/>
      <c r="H8596" s="502"/>
    </row>
    <row r="8597" spans="4:8" s="5" customFormat="1" x14ac:dyDescent="0.2">
      <c r="D8597" s="502"/>
      <c r="E8597" s="502"/>
      <c r="F8597" s="502"/>
      <c r="G8597" s="502"/>
      <c r="H8597" s="502"/>
    </row>
    <row r="8598" spans="4:8" s="5" customFormat="1" x14ac:dyDescent="0.2">
      <c r="D8598" s="502"/>
      <c r="E8598" s="502"/>
      <c r="F8598" s="502"/>
      <c r="G8598" s="502"/>
      <c r="H8598" s="502"/>
    </row>
    <row r="8599" spans="4:8" s="5" customFormat="1" x14ac:dyDescent="0.2">
      <c r="D8599" s="502"/>
      <c r="E8599" s="502"/>
      <c r="F8599" s="502"/>
      <c r="G8599" s="502"/>
      <c r="H8599" s="502"/>
    </row>
    <row r="8600" spans="4:8" s="5" customFormat="1" x14ac:dyDescent="0.2">
      <c r="D8600" s="502"/>
      <c r="E8600" s="502"/>
      <c r="F8600" s="502"/>
      <c r="G8600" s="502"/>
      <c r="H8600" s="502"/>
    </row>
    <row r="8601" spans="4:8" s="5" customFormat="1" x14ac:dyDescent="0.2">
      <c r="D8601" s="502"/>
      <c r="E8601" s="502"/>
      <c r="F8601" s="502"/>
      <c r="G8601" s="502"/>
      <c r="H8601" s="502"/>
    </row>
    <row r="8602" spans="4:8" s="5" customFormat="1" x14ac:dyDescent="0.2">
      <c r="D8602" s="502"/>
      <c r="E8602" s="502"/>
      <c r="F8602" s="502"/>
      <c r="G8602" s="502"/>
      <c r="H8602" s="502"/>
    </row>
    <row r="8603" spans="4:8" s="5" customFormat="1" x14ac:dyDescent="0.2">
      <c r="D8603" s="502"/>
      <c r="E8603" s="502"/>
      <c r="F8603" s="502"/>
      <c r="G8603" s="502"/>
      <c r="H8603" s="502"/>
    </row>
    <row r="8604" spans="4:8" s="5" customFormat="1" x14ac:dyDescent="0.2">
      <c r="D8604" s="502"/>
      <c r="E8604" s="502"/>
      <c r="F8604" s="502"/>
      <c r="G8604" s="502"/>
      <c r="H8604" s="502"/>
    </row>
    <row r="8605" spans="4:8" s="5" customFormat="1" x14ac:dyDescent="0.2">
      <c r="D8605" s="502"/>
      <c r="E8605" s="502"/>
      <c r="F8605" s="502"/>
      <c r="G8605" s="502"/>
      <c r="H8605" s="502"/>
    </row>
    <row r="8606" spans="4:8" s="5" customFormat="1" x14ac:dyDescent="0.2">
      <c r="D8606" s="502"/>
      <c r="E8606" s="502"/>
      <c r="F8606" s="502"/>
      <c r="G8606" s="502"/>
      <c r="H8606" s="502"/>
    </row>
    <row r="8607" spans="4:8" s="5" customFormat="1" x14ac:dyDescent="0.2">
      <c r="D8607" s="502"/>
      <c r="E8607" s="502"/>
      <c r="F8607" s="502"/>
      <c r="G8607" s="502"/>
      <c r="H8607" s="502"/>
    </row>
    <row r="8608" spans="4:8" s="5" customFormat="1" x14ac:dyDescent="0.2">
      <c r="D8608" s="502"/>
      <c r="E8608" s="502"/>
      <c r="F8608" s="502"/>
      <c r="G8608" s="502"/>
      <c r="H8608" s="502"/>
    </row>
    <row r="8609" spans="4:8" s="5" customFormat="1" x14ac:dyDescent="0.2">
      <c r="D8609" s="502"/>
      <c r="E8609" s="502"/>
      <c r="F8609" s="502"/>
      <c r="G8609" s="502"/>
      <c r="H8609" s="502"/>
    </row>
    <row r="8610" spans="4:8" s="5" customFormat="1" x14ac:dyDescent="0.2">
      <c r="D8610" s="502"/>
      <c r="E8610" s="502"/>
      <c r="F8610" s="502"/>
      <c r="G8610" s="502"/>
      <c r="H8610" s="502"/>
    </row>
    <row r="8611" spans="4:8" s="5" customFormat="1" x14ac:dyDescent="0.2">
      <c r="D8611" s="502"/>
      <c r="E8611" s="502"/>
      <c r="F8611" s="502"/>
      <c r="G8611" s="502"/>
      <c r="H8611" s="502"/>
    </row>
    <row r="8612" spans="4:8" s="5" customFormat="1" x14ac:dyDescent="0.2">
      <c r="D8612" s="502"/>
      <c r="E8612" s="502"/>
      <c r="F8612" s="502"/>
      <c r="G8612" s="502"/>
      <c r="H8612" s="502"/>
    </row>
    <row r="8613" spans="4:8" s="5" customFormat="1" x14ac:dyDescent="0.2">
      <c r="D8613" s="502"/>
      <c r="E8613" s="502"/>
      <c r="F8613" s="502"/>
      <c r="G8613" s="502"/>
      <c r="H8613" s="502"/>
    </row>
    <row r="8614" spans="4:8" s="5" customFormat="1" x14ac:dyDescent="0.2">
      <c r="D8614" s="502"/>
      <c r="E8614" s="502"/>
      <c r="F8614" s="502"/>
      <c r="G8614" s="502"/>
      <c r="H8614" s="502"/>
    </row>
    <row r="8615" spans="4:8" s="5" customFormat="1" x14ac:dyDescent="0.2">
      <c r="D8615" s="502"/>
      <c r="E8615" s="502"/>
      <c r="F8615" s="502"/>
      <c r="G8615" s="502"/>
      <c r="H8615" s="502"/>
    </row>
    <row r="8616" spans="4:8" s="5" customFormat="1" x14ac:dyDescent="0.2">
      <c r="D8616" s="502"/>
      <c r="E8616" s="502"/>
      <c r="F8616" s="502"/>
      <c r="G8616" s="502"/>
      <c r="H8616" s="502"/>
    </row>
    <row r="8617" spans="4:8" s="5" customFormat="1" x14ac:dyDescent="0.2">
      <c r="D8617" s="502"/>
      <c r="E8617" s="502"/>
      <c r="F8617" s="502"/>
      <c r="G8617" s="502"/>
      <c r="H8617" s="502"/>
    </row>
    <row r="8618" spans="4:8" s="5" customFormat="1" x14ac:dyDescent="0.2">
      <c r="D8618" s="502"/>
      <c r="E8618" s="502"/>
      <c r="F8618" s="502"/>
      <c r="G8618" s="502"/>
      <c r="H8618" s="502"/>
    </row>
    <row r="8619" spans="4:8" s="5" customFormat="1" x14ac:dyDescent="0.2">
      <c r="D8619" s="502"/>
      <c r="E8619" s="502"/>
      <c r="F8619" s="502"/>
      <c r="G8619" s="502"/>
      <c r="H8619" s="502"/>
    </row>
    <row r="8620" spans="4:8" s="5" customFormat="1" x14ac:dyDescent="0.2">
      <c r="D8620" s="502"/>
      <c r="E8620" s="502"/>
      <c r="F8620" s="502"/>
      <c r="G8620" s="502"/>
      <c r="H8620" s="502"/>
    </row>
    <row r="8621" spans="4:8" s="5" customFormat="1" x14ac:dyDescent="0.2">
      <c r="D8621" s="502"/>
      <c r="E8621" s="502"/>
      <c r="F8621" s="502"/>
      <c r="G8621" s="502"/>
      <c r="H8621" s="502"/>
    </row>
    <row r="8622" spans="4:8" s="5" customFormat="1" x14ac:dyDescent="0.2">
      <c r="D8622" s="502"/>
      <c r="E8622" s="502"/>
      <c r="F8622" s="502"/>
      <c r="G8622" s="502"/>
      <c r="H8622" s="502"/>
    </row>
    <row r="8623" spans="4:8" s="5" customFormat="1" x14ac:dyDescent="0.2">
      <c r="D8623" s="502"/>
      <c r="E8623" s="502"/>
      <c r="F8623" s="502"/>
      <c r="G8623" s="502"/>
      <c r="H8623" s="502"/>
    </row>
    <row r="8624" spans="4:8" s="5" customFormat="1" x14ac:dyDescent="0.2">
      <c r="D8624" s="502"/>
      <c r="E8624" s="502"/>
      <c r="F8624" s="502"/>
      <c r="G8624" s="502"/>
      <c r="H8624" s="502"/>
    </row>
    <row r="8625" spans="4:8" s="5" customFormat="1" x14ac:dyDescent="0.2">
      <c r="D8625" s="502"/>
      <c r="E8625" s="502"/>
      <c r="F8625" s="502"/>
      <c r="G8625" s="502"/>
      <c r="H8625" s="502"/>
    </row>
    <row r="8626" spans="4:8" s="5" customFormat="1" x14ac:dyDescent="0.2">
      <c r="D8626" s="502"/>
      <c r="E8626" s="502"/>
      <c r="F8626" s="502"/>
      <c r="G8626" s="502"/>
      <c r="H8626" s="502"/>
    </row>
    <row r="8627" spans="4:8" s="5" customFormat="1" x14ac:dyDescent="0.2">
      <c r="D8627" s="502"/>
      <c r="E8627" s="502"/>
      <c r="F8627" s="502"/>
      <c r="G8627" s="502"/>
      <c r="H8627" s="502"/>
    </row>
    <row r="8628" spans="4:8" s="5" customFormat="1" x14ac:dyDescent="0.2">
      <c r="D8628" s="502"/>
      <c r="E8628" s="502"/>
      <c r="F8628" s="502"/>
      <c r="G8628" s="502"/>
      <c r="H8628" s="502"/>
    </row>
    <row r="8629" spans="4:8" s="5" customFormat="1" x14ac:dyDescent="0.2">
      <c r="D8629" s="502"/>
      <c r="E8629" s="502"/>
      <c r="F8629" s="502"/>
      <c r="G8629" s="502"/>
      <c r="H8629" s="502"/>
    </row>
    <row r="8630" spans="4:8" s="5" customFormat="1" x14ac:dyDescent="0.2">
      <c r="D8630" s="502"/>
      <c r="E8630" s="502"/>
      <c r="F8630" s="502"/>
      <c r="G8630" s="502"/>
      <c r="H8630" s="502"/>
    </row>
    <row r="8631" spans="4:8" s="5" customFormat="1" x14ac:dyDescent="0.2">
      <c r="D8631" s="502"/>
      <c r="E8631" s="502"/>
      <c r="F8631" s="502"/>
      <c r="G8631" s="502"/>
      <c r="H8631" s="502"/>
    </row>
    <row r="8632" spans="4:8" s="5" customFormat="1" x14ac:dyDescent="0.2">
      <c r="D8632" s="502"/>
      <c r="E8632" s="502"/>
      <c r="F8632" s="502"/>
      <c r="G8632" s="502"/>
      <c r="H8632" s="502"/>
    </row>
    <row r="8633" spans="4:8" s="5" customFormat="1" x14ac:dyDescent="0.2">
      <c r="D8633" s="502"/>
      <c r="E8633" s="502"/>
      <c r="F8633" s="502"/>
      <c r="G8633" s="502"/>
      <c r="H8633" s="502"/>
    </row>
    <row r="8634" spans="4:8" s="5" customFormat="1" x14ac:dyDescent="0.2">
      <c r="D8634" s="502"/>
      <c r="E8634" s="502"/>
      <c r="F8634" s="502"/>
      <c r="G8634" s="502"/>
      <c r="H8634" s="502"/>
    </row>
    <row r="8635" spans="4:8" s="5" customFormat="1" x14ac:dyDescent="0.2">
      <c r="D8635" s="502"/>
      <c r="E8635" s="502"/>
      <c r="F8635" s="502"/>
      <c r="G8635" s="502"/>
      <c r="H8635" s="502"/>
    </row>
    <row r="8636" spans="4:8" s="5" customFormat="1" x14ac:dyDescent="0.2">
      <c r="D8636" s="502"/>
      <c r="E8636" s="502"/>
      <c r="F8636" s="502"/>
      <c r="G8636" s="502"/>
      <c r="H8636" s="502"/>
    </row>
    <row r="8637" spans="4:8" s="5" customFormat="1" x14ac:dyDescent="0.2">
      <c r="D8637" s="502"/>
      <c r="E8637" s="502"/>
      <c r="F8637" s="502"/>
      <c r="G8637" s="502"/>
      <c r="H8637" s="502"/>
    </row>
    <row r="8638" spans="4:8" s="5" customFormat="1" x14ac:dyDescent="0.2">
      <c r="D8638" s="502"/>
      <c r="E8638" s="502"/>
      <c r="F8638" s="502"/>
      <c r="G8638" s="502"/>
      <c r="H8638" s="502"/>
    </row>
    <row r="8639" spans="4:8" s="5" customFormat="1" x14ac:dyDescent="0.2">
      <c r="D8639" s="502"/>
      <c r="E8639" s="502"/>
      <c r="F8639" s="502"/>
      <c r="G8639" s="502"/>
      <c r="H8639" s="502"/>
    </row>
    <row r="8640" spans="4:8" s="5" customFormat="1" x14ac:dyDescent="0.2">
      <c r="D8640" s="502"/>
      <c r="E8640" s="502"/>
      <c r="F8640" s="502"/>
      <c r="G8640" s="502"/>
      <c r="H8640" s="502"/>
    </row>
    <row r="8641" spans="4:8" s="5" customFormat="1" x14ac:dyDescent="0.2">
      <c r="D8641" s="502"/>
      <c r="E8641" s="502"/>
      <c r="F8641" s="502"/>
      <c r="G8641" s="502"/>
      <c r="H8641" s="502"/>
    </row>
    <row r="8642" spans="4:8" s="5" customFormat="1" x14ac:dyDescent="0.2">
      <c r="D8642" s="502"/>
      <c r="E8642" s="502"/>
      <c r="F8642" s="502"/>
      <c r="G8642" s="502"/>
      <c r="H8642" s="502"/>
    </row>
    <row r="8643" spans="4:8" s="5" customFormat="1" x14ac:dyDescent="0.2">
      <c r="D8643" s="502"/>
      <c r="E8643" s="502"/>
      <c r="F8643" s="502"/>
      <c r="G8643" s="502"/>
      <c r="H8643" s="502"/>
    </row>
    <row r="8644" spans="4:8" s="5" customFormat="1" x14ac:dyDescent="0.2">
      <c r="D8644" s="502"/>
      <c r="E8644" s="502"/>
      <c r="F8644" s="502"/>
      <c r="G8644" s="502"/>
      <c r="H8644" s="502"/>
    </row>
    <row r="8645" spans="4:8" s="5" customFormat="1" x14ac:dyDescent="0.2">
      <c r="D8645" s="502"/>
      <c r="E8645" s="502"/>
      <c r="F8645" s="502"/>
      <c r="G8645" s="502"/>
      <c r="H8645" s="502"/>
    </row>
    <row r="8646" spans="4:8" s="5" customFormat="1" x14ac:dyDescent="0.2">
      <c r="D8646" s="502"/>
      <c r="E8646" s="502"/>
      <c r="F8646" s="502"/>
      <c r="G8646" s="502"/>
      <c r="H8646" s="502"/>
    </row>
    <row r="8647" spans="4:8" s="5" customFormat="1" x14ac:dyDescent="0.2">
      <c r="D8647" s="502"/>
      <c r="E8647" s="502"/>
      <c r="F8647" s="502"/>
      <c r="G8647" s="502"/>
      <c r="H8647" s="502"/>
    </row>
    <row r="8648" spans="4:8" s="5" customFormat="1" x14ac:dyDescent="0.2">
      <c r="D8648" s="502"/>
      <c r="E8648" s="502"/>
      <c r="F8648" s="502"/>
      <c r="G8648" s="502"/>
      <c r="H8648" s="502"/>
    </row>
    <row r="8649" spans="4:8" s="5" customFormat="1" x14ac:dyDescent="0.2">
      <c r="D8649" s="502"/>
      <c r="E8649" s="502"/>
      <c r="F8649" s="502"/>
      <c r="G8649" s="502"/>
      <c r="H8649" s="502"/>
    </row>
    <row r="8650" spans="4:8" s="5" customFormat="1" x14ac:dyDescent="0.2">
      <c r="D8650" s="502"/>
      <c r="E8650" s="502"/>
      <c r="F8650" s="502"/>
      <c r="G8650" s="502"/>
      <c r="H8650" s="502"/>
    </row>
    <row r="8651" spans="4:8" s="5" customFormat="1" x14ac:dyDescent="0.2">
      <c r="D8651" s="502"/>
      <c r="E8651" s="502"/>
      <c r="F8651" s="502"/>
      <c r="G8651" s="502"/>
      <c r="H8651" s="502"/>
    </row>
    <row r="8652" spans="4:8" s="5" customFormat="1" x14ac:dyDescent="0.2">
      <c r="D8652" s="502"/>
      <c r="E8652" s="502"/>
      <c r="F8652" s="502"/>
      <c r="G8652" s="502"/>
      <c r="H8652" s="502"/>
    </row>
    <row r="8653" spans="4:8" s="5" customFormat="1" x14ac:dyDescent="0.2">
      <c r="D8653" s="502"/>
      <c r="E8653" s="502"/>
      <c r="F8653" s="502"/>
      <c r="G8653" s="502"/>
      <c r="H8653" s="502"/>
    </row>
    <row r="8654" spans="4:8" s="5" customFormat="1" x14ac:dyDescent="0.2">
      <c r="D8654" s="502"/>
      <c r="E8654" s="502"/>
      <c r="F8654" s="502"/>
      <c r="G8654" s="502"/>
      <c r="H8654" s="502"/>
    </row>
    <row r="8655" spans="4:8" s="5" customFormat="1" x14ac:dyDescent="0.2">
      <c r="D8655" s="502"/>
      <c r="E8655" s="502"/>
      <c r="F8655" s="502"/>
      <c r="G8655" s="502"/>
      <c r="H8655" s="502"/>
    </row>
    <row r="8656" spans="4:8" s="5" customFormat="1" x14ac:dyDescent="0.2">
      <c r="D8656" s="502"/>
      <c r="E8656" s="502"/>
      <c r="F8656" s="502"/>
      <c r="G8656" s="502"/>
      <c r="H8656" s="502"/>
    </row>
    <row r="8657" spans="4:8" s="5" customFormat="1" x14ac:dyDescent="0.2">
      <c r="D8657" s="502"/>
      <c r="E8657" s="502"/>
      <c r="F8657" s="502"/>
      <c r="G8657" s="502"/>
      <c r="H8657" s="502"/>
    </row>
    <row r="8658" spans="4:8" s="5" customFormat="1" x14ac:dyDescent="0.2">
      <c r="D8658" s="502"/>
      <c r="E8658" s="502"/>
      <c r="F8658" s="502"/>
      <c r="G8658" s="502"/>
      <c r="H8658" s="502"/>
    </row>
    <row r="8659" spans="4:8" s="5" customFormat="1" x14ac:dyDescent="0.2">
      <c r="D8659" s="502"/>
      <c r="E8659" s="502"/>
      <c r="F8659" s="502"/>
      <c r="G8659" s="502"/>
      <c r="H8659" s="502"/>
    </row>
    <row r="8660" spans="4:8" s="5" customFormat="1" x14ac:dyDescent="0.2">
      <c r="D8660" s="502"/>
      <c r="E8660" s="502"/>
      <c r="F8660" s="502"/>
      <c r="G8660" s="502"/>
      <c r="H8660" s="502"/>
    </row>
    <row r="8661" spans="4:8" s="5" customFormat="1" x14ac:dyDescent="0.2">
      <c r="D8661" s="502"/>
      <c r="E8661" s="502"/>
      <c r="F8661" s="502"/>
      <c r="G8661" s="502"/>
      <c r="H8661" s="502"/>
    </row>
    <row r="8662" spans="4:8" s="5" customFormat="1" x14ac:dyDescent="0.2">
      <c r="D8662" s="502"/>
      <c r="E8662" s="502"/>
      <c r="F8662" s="502"/>
      <c r="G8662" s="502"/>
      <c r="H8662" s="502"/>
    </row>
    <row r="8663" spans="4:8" s="5" customFormat="1" x14ac:dyDescent="0.2">
      <c r="D8663" s="502"/>
      <c r="E8663" s="502"/>
      <c r="F8663" s="502"/>
      <c r="G8663" s="502"/>
      <c r="H8663" s="502"/>
    </row>
    <row r="8664" spans="4:8" s="5" customFormat="1" x14ac:dyDescent="0.2">
      <c r="D8664" s="502"/>
      <c r="E8664" s="502"/>
      <c r="F8664" s="502"/>
      <c r="G8664" s="502"/>
      <c r="H8664" s="502"/>
    </row>
    <row r="8665" spans="4:8" s="5" customFormat="1" x14ac:dyDescent="0.2">
      <c r="D8665" s="502"/>
      <c r="E8665" s="502"/>
      <c r="F8665" s="502"/>
      <c r="G8665" s="502"/>
      <c r="H8665" s="502"/>
    </row>
    <row r="8666" spans="4:8" s="5" customFormat="1" x14ac:dyDescent="0.2">
      <c r="D8666" s="502"/>
      <c r="E8666" s="502"/>
      <c r="F8666" s="502"/>
      <c r="G8666" s="502"/>
      <c r="H8666" s="502"/>
    </row>
    <row r="8667" spans="4:8" s="5" customFormat="1" x14ac:dyDescent="0.2">
      <c r="D8667" s="502"/>
      <c r="E8667" s="502"/>
      <c r="F8667" s="502"/>
      <c r="G8667" s="502"/>
      <c r="H8667" s="502"/>
    </row>
    <row r="8668" spans="4:8" s="5" customFormat="1" x14ac:dyDescent="0.2">
      <c r="D8668" s="502"/>
      <c r="E8668" s="502"/>
      <c r="F8668" s="502"/>
      <c r="G8668" s="502"/>
      <c r="H8668" s="502"/>
    </row>
    <row r="8669" spans="4:8" s="5" customFormat="1" x14ac:dyDescent="0.2">
      <c r="D8669" s="502"/>
      <c r="E8669" s="502"/>
      <c r="F8669" s="502"/>
      <c r="G8669" s="502"/>
      <c r="H8669" s="502"/>
    </row>
    <row r="8670" spans="4:8" s="5" customFormat="1" x14ac:dyDescent="0.2">
      <c r="D8670" s="502"/>
      <c r="E8670" s="502"/>
      <c r="F8670" s="502"/>
      <c r="G8670" s="502"/>
      <c r="H8670" s="502"/>
    </row>
    <row r="8671" spans="4:8" s="5" customFormat="1" x14ac:dyDescent="0.2">
      <c r="D8671" s="502"/>
      <c r="E8671" s="502"/>
      <c r="F8671" s="502"/>
      <c r="G8671" s="502"/>
      <c r="H8671" s="502"/>
    </row>
    <row r="8672" spans="4:8" s="5" customFormat="1" x14ac:dyDescent="0.2">
      <c r="D8672" s="502"/>
      <c r="E8672" s="502"/>
      <c r="F8672" s="502"/>
      <c r="G8672" s="502"/>
      <c r="H8672" s="502"/>
    </row>
    <row r="8673" spans="4:8" s="5" customFormat="1" x14ac:dyDescent="0.2">
      <c r="D8673" s="502"/>
      <c r="E8673" s="502"/>
      <c r="F8673" s="502"/>
      <c r="G8673" s="502"/>
      <c r="H8673" s="502"/>
    </row>
    <row r="8674" spans="4:8" s="5" customFormat="1" x14ac:dyDescent="0.2">
      <c r="D8674" s="502"/>
      <c r="E8674" s="502"/>
      <c r="F8674" s="502"/>
      <c r="G8674" s="502"/>
      <c r="H8674" s="502"/>
    </row>
    <row r="8675" spans="4:8" s="5" customFormat="1" x14ac:dyDescent="0.2">
      <c r="D8675" s="502"/>
      <c r="E8675" s="502"/>
      <c r="F8675" s="502"/>
      <c r="G8675" s="502"/>
      <c r="H8675" s="502"/>
    </row>
    <row r="8676" spans="4:8" s="5" customFormat="1" x14ac:dyDescent="0.2">
      <c r="D8676" s="502"/>
      <c r="E8676" s="502"/>
      <c r="F8676" s="502"/>
      <c r="G8676" s="502"/>
      <c r="H8676" s="502"/>
    </row>
    <row r="8677" spans="4:8" s="5" customFormat="1" x14ac:dyDescent="0.2">
      <c r="D8677" s="502"/>
      <c r="E8677" s="502"/>
      <c r="F8677" s="502"/>
      <c r="G8677" s="502"/>
      <c r="H8677" s="502"/>
    </row>
    <row r="8678" spans="4:8" s="5" customFormat="1" x14ac:dyDescent="0.2">
      <c r="D8678" s="502"/>
      <c r="E8678" s="502"/>
      <c r="F8678" s="502"/>
      <c r="G8678" s="502"/>
      <c r="H8678" s="502"/>
    </row>
    <row r="8679" spans="4:8" s="5" customFormat="1" x14ac:dyDescent="0.2">
      <c r="D8679" s="502"/>
      <c r="E8679" s="502"/>
      <c r="F8679" s="502"/>
      <c r="G8679" s="502"/>
      <c r="H8679" s="502"/>
    </row>
    <row r="8680" spans="4:8" s="5" customFormat="1" x14ac:dyDescent="0.2">
      <c r="D8680" s="502"/>
      <c r="E8680" s="502"/>
      <c r="F8680" s="502"/>
      <c r="G8680" s="502"/>
      <c r="H8680" s="502"/>
    </row>
    <row r="8681" spans="4:8" s="5" customFormat="1" x14ac:dyDescent="0.2">
      <c r="D8681" s="502"/>
      <c r="E8681" s="502"/>
      <c r="F8681" s="502"/>
      <c r="G8681" s="502"/>
      <c r="H8681" s="502"/>
    </row>
    <row r="8682" spans="4:8" s="5" customFormat="1" x14ac:dyDescent="0.2">
      <c r="D8682" s="502"/>
      <c r="E8682" s="502"/>
      <c r="F8682" s="502"/>
      <c r="G8682" s="502"/>
      <c r="H8682" s="502"/>
    </row>
    <row r="8683" spans="4:8" s="5" customFormat="1" x14ac:dyDescent="0.2">
      <c r="D8683" s="502"/>
      <c r="E8683" s="502"/>
      <c r="F8683" s="502"/>
      <c r="G8683" s="502"/>
      <c r="H8683" s="502"/>
    </row>
    <row r="8684" spans="4:8" s="5" customFormat="1" x14ac:dyDescent="0.2">
      <c r="D8684" s="502"/>
      <c r="E8684" s="502"/>
      <c r="F8684" s="502"/>
      <c r="G8684" s="502"/>
      <c r="H8684" s="502"/>
    </row>
    <row r="8685" spans="4:8" s="5" customFormat="1" x14ac:dyDescent="0.2">
      <c r="D8685" s="502"/>
      <c r="E8685" s="502"/>
      <c r="F8685" s="502"/>
      <c r="G8685" s="502"/>
      <c r="H8685" s="502"/>
    </row>
    <row r="8686" spans="4:8" s="5" customFormat="1" x14ac:dyDescent="0.2">
      <c r="D8686" s="502"/>
      <c r="E8686" s="502"/>
      <c r="F8686" s="502"/>
      <c r="G8686" s="502"/>
      <c r="H8686" s="502"/>
    </row>
    <row r="8687" spans="4:8" s="5" customFormat="1" x14ac:dyDescent="0.2">
      <c r="D8687" s="502"/>
      <c r="E8687" s="502"/>
      <c r="F8687" s="502"/>
      <c r="G8687" s="502"/>
      <c r="H8687" s="502"/>
    </row>
    <row r="8688" spans="4:8" s="5" customFormat="1" x14ac:dyDescent="0.2">
      <c r="D8688" s="502"/>
      <c r="E8688" s="502"/>
      <c r="F8688" s="502"/>
      <c r="G8688" s="502"/>
      <c r="H8688" s="502"/>
    </row>
    <row r="8689" spans="4:8" s="5" customFormat="1" x14ac:dyDescent="0.2">
      <c r="D8689" s="502"/>
      <c r="E8689" s="502"/>
      <c r="F8689" s="502"/>
      <c r="G8689" s="502"/>
      <c r="H8689" s="502"/>
    </row>
    <row r="8690" spans="4:8" s="5" customFormat="1" x14ac:dyDescent="0.2">
      <c r="D8690" s="502"/>
      <c r="E8690" s="502"/>
      <c r="F8690" s="502"/>
      <c r="G8690" s="502"/>
      <c r="H8690" s="502"/>
    </row>
    <row r="8691" spans="4:8" s="5" customFormat="1" x14ac:dyDescent="0.2">
      <c r="D8691" s="502"/>
      <c r="E8691" s="502"/>
      <c r="F8691" s="502"/>
      <c r="G8691" s="502"/>
      <c r="H8691" s="502"/>
    </row>
    <row r="8692" spans="4:8" s="5" customFormat="1" x14ac:dyDescent="0.2">
      <c r="D8692" s="502"/>
      <c r="E8692" s="502"/>
      <c r="F8692" s="502"/>
      <c r="G8692" s="502"/>
      <c r="H8692" s="502"/>
    </row>
    <row r="8693" spans="4:8" s="5" customFormat="1" x14ac:dyDescent="0.2">
      <c r="D8693" s="502"/>
      <c r="E8693" s="502"/>
      <c r="F8693" s="502"/>
      <c r="G8693" s="502"/>
      <c r="H8693" s="502"/>
    </row>
    <row r="8694" spans="4:8" s="5" customFormat="1" x14ac:dyDescent="0.2">
      <c r="D8694" s="502"/>
      <c r="E8694" s="502"/>
      <c r="F8694" s="502"/>
      <c r="G8694" s="502"/>
      <c r="H8694" s="502"/>
    </row>
    <row r="8695" spans="4:8" s="5" customFormat="1" x14ac:dyDescent="0.2">
      <c r="D8695" s="502"/>
      <c r="E8695" s="502"/>
      <c r="F8695" s="502"/>
      <c r="G8695" s="502"/>
      <c r="H8695" s="502"/>
    </row>
    <row r="8696" spans="4:8" s="5" customFormat="1" x14ac:dyDescent="0.2">
      <c r="D8696" s="502"/>
      <c r="E8696" s="502"/>
      <c r="F8696" s="502"/>
      <c r="G8696" s="502"/>
      <c r="H8696" s="502"/>
    </row>
    <row r="8697" spans="4:8" s="5" customFormat="1" x14ac:dyDescent="0.2">
      <c r="D8697" s="502"/>
      <c r="E8697" s="502"/>
      <c r="F8697" s="502"/>
      <c r="G8697" s="502"/>
      <c r="H8697" s="502"/>
    </row>
    <row r="8698" spans="4:8" s="5" customFormat="1" x14ac:dyDescent="0.2">
      <c r="D8698" s="502"/>
      <c r="E8698" s="502"/>
      <c r="F8698" s="502"/>
      <c r="G8698" s="502"/>
      <c r="H8698" s="502"/>
    </row>
    <row r="8699" spans="4:8" s="5" customFormat="1" x14ac:dyDescent="0.2">
      <c r="D8699" s="502"/>
      <c r="E8699" s="502"/>
      <c r="F8699" s="502"/>
      <c r="G8699" s="502"/>
      <c r="H8699" s="502"/>
    </row>
    <row r="8700" spans="4:8" s="5" customFormat="1" x14ac:dyDescent="0.2">
      <c r="D8700" s="502"/>
      <c r="E8700" s="502"/>
      <c r="F8700" s="502"/>
      <c r="G8700" s="502"/>
      <c r="H8700" s="502"/>
    </row>
    <row r="8701" spans="4:8" s="5" customFormat="1" x14ac:dyDescent="0.2">
      <c r="D8701" s="502"/>
      <c r="E8701" s="502"/>
      <c r="F8701" s="502"/>
      <c r="G8701" s="502"/>
      <c r="H8701" s="502"/>
    </row>
    <row r="8702" spans="4:8" s="5" customFormat="1" x14ac:dyDescent="0.2">
      <c r="D8702" s="502"/>
      <c r="E8702" s="502"/>
      <c r="F8702" s="502"/>
      <c r="G8702" s="502"/>
      <c r="H8702" s="502"/>
    </row>
    <row r="8703" spans="4:8" s="5" customFormat="1" x14ac:dyDescent="0.2">
      <c r="D8703" s="502"/>
      <c r="E8703" s="502"/>
      <c r="F8703" s="502"/>
      <c r="G8703" s="502"/>
      <c r="H8703" s="502"/>
    </row>
    <row r="8704" spans="4:8" s="5" customFormat="1" x14ac:dyDescent="0.2">
      <c r="D8704" s="502"/>
      <c r="E8704" s="502"/>
      <c r="F8704" s="502"/>
      <c r="G8704" s="502"/>
      <c r="H8704" s="502"/>
    </row>
    <row r="8705" spans="4:8" s="5" customFormat="1" x14ac:dyDescent="0.2">
      <c r="D8705" s="502"/>
      <c r="E8705" s="502"/>
      <c r="F8705" s="502"/>
      <c r="G8705" s="502"/>
      <c r="H8705" s="502"/>
    </row>
    <row r="8706" spans="4:8" s="5" customFormat="1" x14ac:dyDescent="0.2">
      <c r="D8706" s="502"/>
      <c r="E8706" s="502"/>
      <c r="F8706" s="502"/>
      <c r="G8706" s="502"/>
      <c r="H8706" s="502"/>
    </row>
    <row r="8707" spans="4:8" s="5" customFormat="1" x14ac:dyDescent="0.2">
      <c r="D8707" s="502"/>
      <c r="E8707" s="502"/>
      <c r="F8707" s="502"/>
      <c r="G8707" s="502"/>
      <c r="H8707" s="502"/>
    </row>
    <row r="8708" spans="4:8" s="5" customFormat="1" x14ac:dyDescent="0.2">
      <c r="D8708" s="502"/>
      <c r="E8708" s="502"/>
      <c r="F8708" s="502"/>
      <c r="G8708" s="502"/>
      <c r="H8708" s="502"/>
    </row>
    <row r="8709" spans="4:8" s="5" customFormat="1" x14ac:dyDescent="0.2">
      <c r="D8709" s="502"/>
      <c r="E8709" s="502"/>
      <c r="F8709" s="502"/>
      <c r="G8709" s="502"/>
      <c r="H8709" s="502"/>
    </row>
    <row r="8710" spans="4:8" s="5" customFormat="1" x14ac:dyDescent="0.2">
      <c r="D8710" s="502"/>
      <c r="E8710" s="502"/>
      <c r="F8710" s="502"/>
      <c r="G8710" s="502"/>
      <c r="H8710" s="502"/>
    </row>
    <row r="8711" spans="4:8" s="5" customFormat="1" x14ac:dyDescent="0.2">
      <c r="D8711" s="502"/>
      <c r="E8711" s="502"/>
      <c r="F8711" s="502"/>
      <c r="G8711" s="502"/>
      <c r="H8711" s="502"/>
    </row>
    <row r="8712" spans="4:8" s="5" customFormat="1" x14ac:dyDescent="0.2">
      <c r="D8712" s="502"/>
      <c r="E8712" s="502"/>
      <c r="F8712" s="502"/>
      <c r="G8712" s="502"/>
      <c r="H8712" s="502"/>
    </row>
    <row r="8713" spans="4:8" s="5" customFormat="1" x14ac:dyDescent="0.2">
      <c r="D8713" s="502"/>
      <c r="E8713" s="502"/>
      <c r="F8713" s="502"/>
      <c r="G8713" s="502"/>
      <c r="H8713" s="502"/>
    </row>
    <row r="8714" spans="4:8" s="5" customFormat="1" x14ac:dyDescent="0.2">
      <c r="D8714" s="502"/>
      <c r="E8714" s="502"/>
      <c r="F8714" s="502"/>
      <c r="G8714" s="502"/>
      <c r="H8714" s="502"/>
    </row>
    <row r="8715" spans="4:8" s="5" customFormat="1" x14ac:dyDescent="0.2">
      <c r="D8715" s="502"/>
      <c r="E8715" s="502"/>
      <c r="F8715" s="502"/>
      <c r="G8715" s="502"/>
      <c r="H8715" s="502"/>
    </row>
    <row r="8716" spans="4:8" s="5" customFormat="1" x14ac:dyDescent="0.2">
      <c r="D8716" s="502"/>
      <c r="E8716" s="502"/>
      <c r="F8716" s="502"/>
      <c r="G8716" s="502"/>
      <c r="H8716" s="502"/>
    </row>
    <row r="8717" spans="4:8" s="5" customFormat="1" x14ac:dyDescent="0.2">
      <c r="D8717" s="502"/>
      <c r="E8717" s="502"/>
      <c r="F8717" s="502"/>
      <c r="G8717" s="502"/>
      <c r="H8717" s="502"/>
    </row>
    <row r="8718" spans="4:8" s="5" customFormat="1" x14ac:dyDescent="0.2">
      <c r="D8718" s="502"/>
      <c r="E8718" s="502"/>
      <c r="F8718" s="502"/>
      <c r="G8718" s="502"/>
      <c r="H8718" s="502"/>
    </row>
    <row r="8719" spans="4:8" s="5" customFormat="1" x14ac:dyDescent="0.2">
      <c r="D8719" s="502"/>
      <c r="E8719" s="502"/>
      <c r="F8719" s="502"/>
      <c r="G8719" s="502"/>
      <c r="H8719" s="502"/>
    </row>
    <row r="8720" spans="4:8" s="5" customFormat="1" x14ac:dyDescent="0.2">
      <c r="D8720" s="502"/>
      <c r="E8720" s="502"/>
      <c r="F8720" s="502"/>
      <c r="G8720" s="502"/>
      <c r="H8720" s="502"/>
    </row>
    <row r="8721" spans="4:8" s="5" customFormat="1" x14ac:dyDescent="0.2">
      <c r="D8721" s="502"/>
      <c r="E8721" s="502"/>
      <c r="F8721" s="502"/>
      <c r="G8721" s="502"/>
      <c r="H8721" s="502"/>
    </row>
    <row r="8722" spans="4:8" s="5" customFormat="1" x14ac:dyDescent="0.2">
      <c r="D8722" s="502"/>
      <c r="E8722" s="502"/>
      <c r="F8722" s="502"/>
      <c r="G8722" s="502"/>
      <c r="H8722" s="502"/>
    </row>
    <row r="8723" spans="4:8" s="5" customFormat="1" x14ac:dyDescent="0.2">
      <c r="D8723" s="502"/>
      <c r="E8723" s="502"/>
      <c r="F8723" s="502"/>
      <c r="G8723" s="502"/>
      <c r="H8723" s="502"/>
    </row>
    <row r="8724" spans="4:8" s="5" customFormat="1" x14ac:dyDescent="0.2">
      <c r="D8724" s="502"/>
      <c r="E8724" s="502"/>
      <c r="F8724" s="502"/>
      <c r="G8724" s="502"/>
      <c r="H8724" s="502"/>
    </row>
    <row r="8725" spans="4:8" s="5" customFormat="1" x14ac:dyDescent="0.2">
      <c r="D8725" s="502"/>
      <c r="E8725" s="502"/>
      <c r="F8725" s="502"/>
      <c r="G8725" s="502"/>
      <c r="H8725" s="502"/>
    </row>
    <row r="8726" spans="4:8" s="5" customFormat="1" x14ac:dyDescent="0.2">
      <c r="D8726" s="502"/>
      <c r="E8726" s="502"/>
      <c r="F8726" s="502"/>
      <c r="G8726" s="502"/>
      <c r="H8726" s="502"/>
    </row>
    <row r="8727" spans="4:8" s="5" customFormat="1" x14ac:dyDescent="0.2">
      <c r="D8727" s="502"/>
      <c r="E8727" s="502"/>
      <c r="F8727" s="502"/>
      <c r="G8727" s="502"/>
      <c r="H8727" s="502"/>
    </row>
    <row r="8728" spans="4:8" s="5" customFormat="1" x14ac:dyDescent="0.2">
      <c r="D8728" s="502"/>
      <c r="E8728" s="502"/>
      <c r="F8728" s="502"/>
      <c r="G8728" s="502"/>
      <c r="H8728" s="502"/>
    </row>
    <row r="8729" spans="4:8" s="5" customFormat="1" x14ac:dyDescent="0.2">
      <c r="D8729" s="502"/>
      <c r="E8729" s="502"/>
      <c r="F8729" s="502"/>
      <c r="G8729" s="502"/>
      <c r="H8729" s="502"/>
    </row>
    <row r="8730" spans="4:8" s="5" customFormat="1" x14ac:dyDescent="0.2">
      <c r="D8730" s="502"/>
      <c r="E8730" s="502"/>
      <c r="F8730" s="502"/>
      <c r="G8730" s="502"/>
      <c r="H8730" s="502"/>
    </row>
    <row r="8731" spans="4:8" s="5" customFormat="1" x14ac:dyDescent="0.2">
      <c r="D8731" s="502"/>
      <c r="E8731" s="502"/>
      <c r="F8731" s="502"/>
      <c r="G8731" s="502"/>
      <c r="H8731" s="502"/>
    </row>
    <row r="8732" spans="4:8" s="5" customFormat="1" x14ac:dyDescent="0.2">
      <c r="D8732" s="502"/>
      <c r="E8732" s="502"/>
      <c r="F8732" s="502"/>
      <c r="G8732" s="502"/>
      <c r="H8732" s="502"/>
    </row>
    <row r="8733" spans="4:8" s="5" customFormat="1" x14ac:dyDescent="0.2">
      <c r="D8733" s="502"/>
      <c r="E8733" s="502"/>
      <c r="F8733" s="502"/>
      <c r="G8733" s="502"/>
      <c r="H8733" s="502"/>
    </row>
    <row r="8734" spans="4:8" s="5" customFormat="1" x14ac:dyDescent="0.2">
      <c r="D8734" s="502"/>
      <c r="E8734" s="502"/>
      <c r="F8734" s="502"/>
      <c r="G8734" s="502"/>
      <c r="H8734" s="502"/>
    </row>
    <row r="8735" spans="4:8" s="5" customFormat="1" x14ac:dyDescent="0.2">
      <c r="D8735" s="502"/>
      <c r="E8735" s="502"/>
      <c r="F8735" s="502"/>
      <c r="G8735" s="502"/>
      <c r="H8735" s="502"/>
    </row>
    <row r="8736" spans="4:8" s="5" customFormat="1" x14ac:dyDescent="0.2">
      <c r="D8736" s="502"/>
      <c r="E8736" s="502"/>
      <c r="F8736" s="502"/>
      <c r="G8736" s="502"/>
      <c r="H8736" s="502"/>
    </row>
    <row r="8737" spans="4:8" s="5" customFormat="1" x14ac:dyDescent="0.2">
      <c r="D8737" s="502"/>
      <c r="E8737" s="502"/>
      <c r="F8737" s="502"/>
      <c r="G8737" s="502"/>
      <c r="H8737" s="502"/>
    </row>
    <row r="8738" spans="4:8" s="5" customFormat="1" x14ac:dyDescent="0.2">
      <c r="D8738" s="502"/>
      <c r="E8738" s="502"/>
      <c r="F8738" s="502"/>
      <c r="G8738" s="502"/>
      <c r="H8738" s="502"/>
    </row>
    <row r="8739" spans="4:8" s="5" customFormat="1" x14ac:dyDescent="0.2">
      <c r="D8739" s="502"/>
      <c r="E8739" s="502"/>
      <c r="F8739" s="502"/>
      <c r="G8739" s="502"/>
      <c r="H8739" s="502"/>
    </row>
    <row r="8740" spans="4:8" s="5" customFormat="1" x14ac:dyDescent="0.2">
      <c r="D8740" s="502"/>
      <c r="E8740" s="502"/>
      <c r="F8740" s="502"/>
      <c r="G8740" s="502"/>
      <c r="H8740" s="502"/>
    </row>
    <row r="8741" spans="4:8" s="5" customFormat="1" x14ac:dyDescent="0.2">
      <c r="D8741" s="502"/>
      <c r="E8741" s="502"/>
      <c r="F8741" s="502"/>
      <c r="G8741" s="502"/>
      <c r="H8741" s="502"/>
    </row>
    <row r="8742" spans="4:8" s="5" customFormat="1" x14ac:dyDescent="0.2">
      <c r="D8742" s="502"/>
      <c r="E8742" s="502"/>
      <c r="F8742" s="502"/>
      <c r="G8742" s="502"/>
      <c r="H8742" s="502"/>
    </row>
    <row r="8743" spans="4:8" s="5" customFormat="1" x14ac:dyDescent="0.2">
      <c r="D8743" s="502"/>
      <c r="E8743" s="502"/>
      <c r="F8743" s="502"/>
      <c r="G8743" s="502"/>
      <c r="H8743" s="502"/>
    </row>
    <row r="8744" spans="4:8" s="5" customFormat="1" x14ac:dyDescent="0.2">
      <c r="D8744" s="502"/>
      <c r="E8744" s="502"/>
      <c r="F8744" s="502"/>
      <c r="G8744" s="502"/>
      <c r="H8744" s="502"/>
    </row>
    <row r="8745" spans="4:8" s="5" customFormat="1" x14ac:dyDescent="0.2">
      <c r="D8745" s="502"/>
      <c r="E8745" s="502"/>
      <c r="F8745" s="502"/>
      <c r="G8745" s="502"/>
      <c r="H8745" s="502"/>
    </row>
    <row r="8746" spans="4:8" s="5" customFormat="1" x14ac:dyDescent="0.2">
      <c r="D8746" s="502"/>
      <c r="E8746" s="502"/>
      <c r="F8746" s="502"/>
      <c r="G8746" s="502"/>
      <c r="H8746" s="502"/>
    </row>
    <row r="8747" spans="4:8" s="5" customFormat="1" x14ac:dyDescent="0.2">
      <c r="D8747" s="502"/>
      <c r="E8747" s="502"/>
      <c r="F8747" s="502"/>
      <c r="G8747" s="502"/>
      <c r="H8747" s="502"/>
    </row>
    <row r="8748" spans="4:8" s="5" customFormat="1" x14ac:dyDescent="0.2">
      <c r="D8748" s="502"/>
      <c r="E8748" s="502"/>
      <c r="F8748" s="502"/>
      <c r="G8748" s="502"/>
      <c r="H8748" s="502"/>
    </row>
    <row r="8749" spans="4:8" s="5" customFormat="1" x14ac:dyDescent="0.2">
      <c r="D8749" s="502"/>
      <c r="E8749" s="502"/>
      <c r="F8749" s="502"/>
      <c r="G8749" s="502"/>
      <c r="H8749" s="502"/>
    </row>
    <row r="8750" spans="4:8" s="5" customFormat="1" x14ac:dyDescent="0.2">
      <c r="D8750" s="502"/>
      <c r="E8750" s="502"/>
      <c r="F8750" s="502"/>
      <c r="G8750" s="502"/>
      <c r="H8750" s="502"/>
    </row>
    <row r="8751" spans="4:8" s="5" customFormat="1" x14ac:dyDescent="0.2">
      <c r="D8751" s="502"/>
      <c r="E8751" s="502"/>
      <c r="F8751" s="502"/>
      <c r="G8751" s="502"/>
      <c r="H8751" s="502"/>
    </row>
    <row r="8752" spans="4:8" s="5" customFormat="1" x14ac:dyDescent="0.2">
      <c r="D8752" s="502"/>
      <c r="E8752" s="502"/>
      <c r="F8752" s="502"/>
      <c r="G8752" s="502"/>
      <c r="H8752" s="502"/>
    </row>
    <row r="8753" spans="4:8" s="5" customFormat="1" x14ac:dyDescent="0.2">
      <c r="D8753" s="502"/>
      <c r="E8753" s="502"/>
      <c r="F8753" s="502"/>
      <c r="G8753" s="502"/>
      <c r="H8753" s="502"/>
    </row>
    <row r="8754" spans="4:8" s="5" customFormat="1" x14ac:dyDescent="0.2">
      <c r="D8754" s="502"/>
      <c r="E8754" s="502"/>
      <c r="F8754" s="502"/>
      <c r="G8754" s="502"/>
      <c r="H8754" s="502"/>
    </row>
    <row r="8755" spans="4:8" s="5" customFormat="1" x14ac:dyDescent="0.2">
      <c r="D8755" s="502"/>
      <c r="E8755" s="502"/>
      <c r="F8755" s="502"/>
      <c r="G8755" s="502"/>
      <c r="H8755" s="502"/>
    </row>
    <row r="8756" spans="4:8" s="5" customFormat="1" x14ac:dyDescent="0.2">
      <c r="D8756" s="502"/>
      <c r="E8756" s="502"/>
      <c r="F8756" s="502"/>
      <c r="G8756" s="502"/>
      <c r="H8756" s="502"/>
    </row>
    <row r="8757" spans="4:8" s="5" customFormat="1" x14ac:dyDescent="0.2">
      <c r="D8757" s="502"/>
      <c r="E8757" s="502"/>
      <c r="F8757" s="502"/>
      <c r="G8757" s="502"/>
      <c r="H8757" s="502"/>
    </row>
    <row r="8758" spans="4:8" s="5" customFormat="1" x14ac:dyDescent="0.2">
      <c r="D8758" s="502"/>
      <c r="E8758" s="502"/>
      <c r="F8758" s="502"/>
      <c r="G8758" s="502"/>
      <c r="H8758" s="502"/>
    </row>
    <row r="8759" spans="4:8" s="5" customFormat="1" x14ac:dyDescent="0.2">
      <c r="D8759" s="502"/>
      <c r="E8759" s="502"/>
      <c r="F8759" s="502"/>
      <c r="G8759" s="502"/>
      <c r="H8759" s="502"/>
    </row>
    <row r="8760" spans="4:8" s="5" customFormat="1" x14ac:dyDescent="0.2">
      <c r="D8760" s="502"/>
      <c r="E8760" s="502"/>
      <c r="F8760" s="502"/>
      <c r="G8760" s="502"/>
      <c r="H8760" s="502"/>
    </row>
    <row r="8761" spans="4:8" s="5" customFormat="1" x14ac:dyDescent="0.2">
      <c r="D8761" s="502"/>
      <c r="E8761" s="502"/>
      <c r="F8761" s="502"/>
      <c r="G8761" s="502"/>
      <c r="H8761" s="502"/>
    </row>
    <row r="8762" spans="4:8" s="5" customFormat="1" x14ac:dyDescent="0.2">
      <c r="D8762" s="502"/>
      <c r="E8762" s="502"/>
      <c r="F8762" s="502"/>
      <c r="G8762" s="502"/>
      <c r="H8762" s="502"/>
    </row>
    <row r="8763" spans="4:8" s="5" customFormat="1" x14ac:dyDescent="0.2">
      <c r="D8763" s="502"/>
      <c r="E8763" s="502"/>
      <c r="F8763" s="502"/>
      <c r="G8763" s="502"/>
      <c r="H8763" s="502"/>
    </row>
    <row r="8764" spans="4:8" s="5" customFormat="1" x14ac:dyDescent="0.2">
      <c r="D8764" s="502"/>
      <c r="E8764" s="502"/>
      <c r="F8764" s="502"/>
      <c r="G8764" s="502"/>
      <c r="H8764" s="502"/>
    </row>
    <row r="8765" spans="4:8" s="5" customFormat="1" x14ac:dyDescent="0.2">
      <c r="D8765" s="502"/>
      <c r="E8765" s="502"/>
      <c r="F8765" s="502"/>
      <c r="G8765" s="502"/>
      <c r="H8765" s="502"/>
    </row>
    <row r="8766" spans="4:8" s="5" customFormat="1" x14ac:dyDescent="0.2">
      <c r="D8766" s="502"/>
      <c r="E8766" s="502"/>
      <c r="F8766" s="502"/>
      <c r="G8766" s="502"/>
      <c r="H8766" s="502"/>
    </row>
    <row r="8767" spans="4:8" s="5" customFormat="1" x14ac:dyDescent="0.2">
      <c r="D8767" s="502"/>
      <c r="E8767" s="502"/>
      <c r="F8767" s="502"/>
      <c r="G8767" s="502"/>
      <c r="H8767" s="502"/>
    </row>
    <row r="8768" spans="4:8" s="5" customFormat="1" x14ac:dyDescent="0.2">
      <c r="D8768" s="502"/>
      <c r="E8768" s="502"/>
      <c r="F8768" s="502"/>
      <c r="G8768" s="502"/>
      <c r="H8768" s="502"/>
    </row>
    <row r="8769" spans="4:8" s="5" customFormat="1" x14ac:dyDescent="0.2">
      <c r="D8769" s="502"/>
      <c r="E8769" s="502"/>
      <c r="F8769" s="502"/>
      <c r="G8769" s="502"/>
      <c r="H8769" s="502"/>
    </row>
    <row r="8770" spans="4:8" s="5" customFormat="1" x14ac:dyDescent="0.2">
      <c r="D8770" s="502"/>
      <c r="E8770" s="502"/>
      <c r="F8770" s="502"/>
      <c r="G8770" s="502"/>
      <c r="H8770" s="502"/>
    </row>
    <row r="8771" spans="4:8" s="5" customFormat="1" x14ac:dyDescent="0.2">
      <c r="D8771" s="502"/>
      <c r="E8771" s="502"/>
      <c r="F8771" s="502"/>
      <c r="G8771" s="502"/>
      <c r="H8771" s="502"/>
    </row>
    <row r="8772" spans="4:8" s="5" customFormat="1" x14ac:dyDescent="0.2">
      <c r="D8772" s="502"/>
      <c r="E8772" s="502"/>
      <c r="F8772" s="502"/>
      <c r="G8772" s="502"/>
      <c r="H8772" s="502"/>
    </row>
    <row r="8773" spans="4:8" s="5" customFormat="1" x14ac:dyDescent="0.2">
      <c r="D8773" s="502"/>
      <c r="E8773" s="502"/>
      <c r="F8773" s="502"/>
      <c r="G8773" s="502"/>
      <c r="H8773" s="502"/>
    </row>
    <row r="8774" spans="4:8" s="5" customFormat="1" x14ac:dyDescent="0.2">
      <c r="D8774" s="502"/>
      <c r="E8774" s="502"/>
      <c r="F8774" s="502"/>
      <c r="G8774" s="502"/>
      <c r="H8774" s="502"/>
    </row>
    <row r="8775" spans="4:8" s="5" customFormat="1" x14ac:dyDescent="0.2">
      <c r="D8775" s="502"/>
      <c r="E8775" s="502"/>
      <c r="F8775" s="502"/>
      <c r="G8775" s="502"/>
      <c r="H8775" s="502"/>
    </row>
    <row r="8776" spans="4:8" s="5" customFormat="1" x14ac:dyDescent="0.2">
      <c r="D8776" s="502"/>
      <c r="E8776" s="502"/>
      <c r="F8776" s="502"/>
      <c r="G8776" s="502"/>
      <c r="H8776" s="502"/>
    </row>
    <row r="8777" spans="4:8" s="5" customFormat="1" x14ac:dyDescent="0.2">
      <c r="D8777" s="502"/>
      <c r="E8777" s="502"/>
      <c r="F8777" s="502"/>
      <c r="G8777" s="502"/>
      <c r="H8777" s="502"/>
    </row>
    <row r="8778" spans="4:8" s="5" customFormat="1" x14ac:dyDescent="0.2">
      <c r="D8778" s="502"/>
      <c r="E8778" s="502"/>
      <c r="F8778" s="502"/>
      <c r="G8778" s="502"/>
      <c r="H8778" s="502"/>
    </row>
    <row r="8779" spans="4:8" s="5" customFormat="1" x14ac:dyDescent="0.2">
      <c r="D8779" s="502"/>
      <c r="E8779" s="502"/>
      <c r="F8779" s="502"/>
      <c r="G8779" s="502"/>
      <c r="H8779" s="502"/>
    </row>
    <row r="8780" spans="4:8" s="5" customFormat="1" x14ac:dyDescent="0.2">
      <c r="D8780" s="502"/>
      <c r="E8780" s="502"/>
      <c r="F8780" s="502"/>
      <c r="G8780" s="502"/>
      <c r="H8780" s="502"/>
    </row>
    <row r="8781" spans="4:8" s="5" customFormat="1" x14ac:dyDescent="0.2">
      <c r="D8781" s="502"/>
      <c r="E8781" s="502"/>
      <c r="F8781" s="502"/>
      <c r="G8781" s="502"/>
      <c r="H8781" s="502"/>
    </row>
    <row r="8782" spans="4:8" s="5" customFormat="1" x14ac:dyDescent="0.2">
      <c r="D8782" s="502"/>
      <c r="E8782" s="502"/>
      <c r="F8782" s="502"/>
      <c r="G8782" s="502"/>
      <c r="H8782" s="502"/>
    </row>
    <row r="8783" spans="4:8" s="5" customFormat="1" x14ac:dyDescent="0.2">
      <c r="D8783" s="502"/>
      <c r="E8783" s="502"/>
      <c r="F8783" s="502"/>
      <c r="G8783" s="502"/>
      <c r="H8783" s="502"/>
    </row>
    <row r="8784" spans="4:8" s="5" customFormat="1" x14ac:dyDescent="0.2">
      <c r="D8784" s="502"/>
      <c r="E8784" s="502"/>
      <c r="F8784" s="502"/>
      <c r="G8784" s="502"/>
      <c r="H8784" s="502"/>
    </row>
    <row r="8785" spans="4:8" s="5" customFormat="1" x14ac:dyDescent="0.2">
      <c r="D8785" s="502"/>
      <c r="E8785" s="502"/>
      <c r="F8785" s="502"/>
      <c r="G8785" s="502"/>
      <c r="H8785" s="502"/>
    </row>
    <row r="8786" spans="4:8" s="5" customFormat="1" x14ac:dyDescent="0.2">
      <c r="D8786" s="502"/>
      <c r="E8786" s="502"/>
      <c r="F8786" s="502"/>
      <c r="G8786" s="502"/>
      <c r="H8786" s="502"/>
    </row>
    <row r="8787" spans="4:8" s="5" customFormat="1" x14ac:dyDescent="0.2">
      <c r="D8787" s="502"/>
      <c r="E8787" s="502"/>
      <c r="F8787" s="502"/>
      <c r="G8787" s="502"/>
      <c r="H8787" s="502"/>
    </row>
    <row r="8788" spans="4:8" s="5" customFormat="1" x14ac:dyDescent="0.2">
      <c r="D8788" s="502"/>
      <c r="E8788" s="502"/>
      <c r="F8788" s="502"/>
      <c r="G8788" s="502"/>
      <c r="H8788" s="502"/>
    </row>
    <row r="8789" spans="4:8" s="5" customFormat="1" x14ac:dyDescent="0.2">
      <c r="D8789" s="502"/>
      <c r="E8789" s="502"/>
      <c r="F8789" s="502"/>
      <c r="G8789" s="502"/>
      <c r="H8789" s="502"/>
    </row>
    <row r="8790" spans="4:8" s="5" customFormat="1" x14ac:dyDescent="0.2">
      <c r="D8790" s="502"/>
      <c r="E8790" s="502"/>
      <c r="F8790" s="502"/>
      <c r="G8790" s="502"/>
      <c r="H8790" s="502"/>
    </row>
    <row r="8791" spans="4:8" s="5" customFormat="1" x14ac:dyDescent="0.2">
      <c r="D8791" s="502"/>
      <c r="E8791" s="502"/>
      <c r="F8791" s="502"/>
      <c r="G8791" s="502"/>
      <c r="H8791" s="502"/>
    </row>
    <row r="8792" spans="4:8" s="5" customFormat="1" x14ac:dyDescent="0.2">
      <c r="D8792" s="502"/>
      <c r="E8792" s="502"/>
      <c r="F8792" s="502"/>
      <c r="G8792" s="502"/>
      <c r="H8792" s="502"/>
    </row>
    <row r="8793" spans="4:8" s="5" customFormat="1" x14ac:dyDescent="0.2">
      <c r="D8793" s="502"/>
      <c r="E8793" s="502"/>
      <c r="F8793" s="502"/>
      <c r="G8793" s="502"/>
      <c r="H8793" s="502"/>
    </row>
    <row r="8794" spans="4:8" s="5" customFormat="1" x14ac:dyDescent="0.2">
      <c r="D8794" s="502"/>
      <c r="E8794" s="502"/>
      <c r="F8794" s="502"/>
      <c r="G8794" s="502"/>
      <c r="H8794" s="502"/>
    </row>
    <row r="8795" spans="4:8" s="5" customFormat="1" x14ac:dyDescent="0.2">
      <c r="D8795" s="502"/>
      <c r="E8795" s="502"/>
      <c r="F8795" s="502"/>
      <c r="G8795" s="502"/>
      <c r="H8795" s="502"/>
    </row>
    <row r="8796" spans="4:8" s="5" customFormat="1" x14ac:dyDescent="0.2">
      <c r="D8796" s="502"/>
      <c r="E8796" s="502"/>
      <c r="F8796" s="502"/>
      <c r="G8796" s="502"/>
      <c r="H8796" s="502"/>
    </row>
    <row r="8797" spans="4:8" s="5" customFormat="1" x14ac:dyDescent="0.2">
      <c r="D8797" s="502"/>
      <c r="E8797" s="502"/>
      <c r="F8797" s="502"/>
      <c r="G8797" s="502"/>
      <c r="H8797" s="502"/>
    </row>
    <row r="8798" spans="4:8" s="5" customFormat="1" x14ac:dyDescent="0.2">
      <c r="D8798" s="502"/>
      <c r="E8798" s="502"/>
      <c r="F8798" s="502"/>
      <c r="G8798" s="502"/>
      <c r="H8798" s="502"/>
    </row>
    <row r="8799" spans="4:8" s="5" customFormat="1" x14ac:dyDescent="0.2">
      <c r="D8799" s="502"/>
      <c r="E8799" s="502"/>
      <c r="F8799" s="502"/>
      <c r="G8799" s="502"/>
      <c r="H8799" s="502"/>
    </row>
    <row r="8800" spans="4:8" s="5" customFormat="1" x14ac:dyDescent="0.2">
      <c r="D8800" s="502"/>
      <c r="E8800" s="502"/>
      <c r="F8800" s="502"/>
      <c r="G8800" s="502"/>
      <c r="H8800" s="502"/>
    </row>
    <row r="8801" spans="4:8" s="5" customFormat="1" x14ac:dyDescent="0.2">
      <c r="D8801" s="502"/>
      <c r="E8801" s="502"/>
      <c r="F8801" s="502"/>
      <c r="G8801" s="502"/>
      <c r="H8801" s="502"/>
    </row>
    <row r="8802" spans="4:8" s="5" customFormat="1" x14ac:dyDescent="0.2">
      <c r="D8802" s="502"/>
      <c r="E8802" s="502"/>
      <c r="F8802" s="502"/>
      <c r="G8802" s="502"/>
      <c r="H8802" s="502"/>
    </row>
    <row r="8803" spans="4:8" s="5" customFormat="1" x14ac:dyDescent="0.2">
      <c r="D8803" s="502"/>
      <c r="E8803" s="502"/>
      <c r="F8803" s="502"/>
      <c r="G8803" s="502"/>
      <c r="H8803" s="502"/>
    </row>
    <row r="8804" spans="4:8" s="5" customFormat="1" x14ac:dyDescent="0.2">
      <c r="D8804" s="502"/>
      <c r="E8804" s="502"/>
      <c r="F8804" s="502"/>
      <c r="G8804" s="502"/>
      <c r="H8804" s="502"/>
    </row>
    <row r="8805" spans="4:8" s="5" customFormat="1" x14ac:dyDescent="0.2">
      <c r="D8805" s="502"/>
      <c r="E8805" s="502"/>
      <c r="F8805" s="502"/>
      <c r="G8805" s="502"/>
      <c r="H8805" s="502"/>
    </row>
    <row r="8806" spans="4:8" s="5" customFormat="1" x14ac:dyDescent="0.2">
      <c r="D8806" s="502"/>
      <c r="E8806" s="502"/>
      <c r="F8806" s="502"/>
      <c r="G8806" s="502"/>
      <c r="H8806" s="502"/>
    </row>
    <row r="8807" spans="4:8" s="5" customFormat="1" x14ac:dyDescent="0.2">
      <c r="D8807" s="502"/>
      <c r="E8807" s="502"/>
      <c r="F8807" s="502"/>
      <c r="G8807" s="502"/>
      <c r="H8807" s="502"/>
    </row>
    <row r="8808" spans="4:8" s="5" customFormat="1" x14ac:dyDescent="0.2">
      <c r="D8808" s="502"/>
      <c r="E8808" s="502"/>
      <c r="F8808" s="502"/>
      <c r="G8808" s="502"/>
      <c r="H8808" s="502"/>
    </row>
    <row r="8809" spans="4:8" s="5" customFormat="1" x14ac:dyDescent="0.2">
      <c r="D8809" s="502"/>
      <c r="E8809" s="502"/>
      <c r="F8809" s="502"/>
      <c r="G8809" s="502"/>
      <c r="H8809" s="502"/>
    </row>
    <row r="8810" spans="4:8" s="5" customFormat="1" x14ac:dyDescent="0.2">
      <c r="D8810" s="502"/>
      <c r="E8810" s="502"/>
      <c r="F8810" s="502"/>
      <c r="G8810" s="502"/>
      <c r="H8810" s="502"/>
    </row>
    <row r="8811" spans="4:8" s="5" customFormat="1" x14ac:dyDescent="0.2">
      <c r="D8811" s="502"/>
      <c r="E8811" s="502"/>
      <c r="F8811" s="502"/>
      <c r="G8811" s="502"/>
      <c r="H8811" s="502"/>
    </row>
    <row r="8812" spans="4:8" s="5" customFormat="1" x14ac:dyDescent="0.2">
      <c r="D8812" s="502"/>
      <c r="E8812" s="502"/>
      <c r="F8812" s="502"/>
      <c r="G8812" s="502"/>
      <c r="H8812" s="502"/>
    </row>
    <row r="8813" spans="4:8" s="5" customFormat="1" x14ac:dyDescent="0.2">
      <c r="D8813" s="502"/>
      <c r="E8813" s="502"/>
      <c r="F8813" s="502"/>
      <c r="G8813" s="502"/>
      <c r="H8813" s="502"/>
    </row>
    <row r="8814" spans="4:8" s="5" customFormat="1" x14ac:dyDescent="0.2">
      <c r="D8814" s="502"/>
      <c r="E8814" s="502"/>
      <c r="F8814" s="502"/>
      <c r="G8814" s="502"/>
      <c r="H8814" s="502"/>
    </row>
    <row r="8815" spans="4:8" s="5" customFormat="1" x14ac:dyDescent="0.2">
      <c r="D8815" s="502"/>
      <c r="E8815" s="502"/>
      <c r="F8815" s="502"/>
      <c r="G8815" s="502"/>
      <c r="H8815" s="502"/>
    </row>
    <row r="8816" spans="4:8" s="5" customFormat="1" x14ac:dyDescent="0.2">
      <c r="D8816" s="502"/>
      <c r="E8816" s="502"/>
      <c r="F8816" s="502"/>
      <c r="G8816" s="502"/>
      <c r="H8816" s="502"/>
    </row>
    <row r="8817" spans="4:8" s="5" customFormat="1" x14ac:dyDescent="0.2">
      <c r="D8817" s="502"/>
      <c r="E8817" s="502"/>
      <c r="F8817" s="502"/>
      <c r="G8817" s="502"/>
      <c r="H8817" s="502"/>
    </row>
    <row r="8818" spans="4:8" s="5" customFormat="1" x14ac:dyDescent="0.2">
      <c r="D8818" s="502"/>
      <c r="E8818" s="502"/>
      <c r="F8818" s="502"/>
      <c r="G8818" s="502"/>
      <c r="H8818" s="502"/>
    </row>
    <row r="8819" spans="4:8" s="5" customFormat="1" x14ac:dyDescent="0.2">
      <c r="D8819" s="502"/>
      <c r="E8819" s="502"/>
      <c r="F8819" s="502"/>
      <c r="G8819" s="502"/>
      <c r="H8819" s="502"/>
    </row>
    <row r="8820" spans="4:8" s="5" customFormat="1" x14ac:dyDescent="0.2">
      <c r="D8820" s="502"/>
      <c r="E8820" s="502"/>
      <c r="F8820" s="502"/>
      <c r="G8820" s="502"/>
      <c r="H8820" s="502"/>
    </row>
    <row r="8821" spans="4:8" s="5" customFormat="1" x14ac:dyDescent="0.2">
      <c r="D8821" s="502"/>
      <c r="E8821" s="502"/>
      <c r="F8821" s="502"/>
      <c r="G8821" s="502"/>
      <c r="H8821" s="502"/>
    </row>
    <row r="8822" spans="4:8" s="5" customFormat="1" x14ac:dyDescent="0.2">
      <c r="D8822" s="502"/>
      <c r="E8822" s="502"/>
      <c r="F8822" s="502"/>
      <c r="G8822" s="502"/>
      <c r="H8822" s="502"/>
    </row>
    <row r="8823" spans="4:8" s="5" customFormat="1" x14ac:dyDescent="0.2">
      <c r="D8823" s="502"/>
      <c r="E8823" s="502"/>
      <c r="F8823" s="502"/>
      <c r="G8823" s="502"/>
      <c r="H8823" s="502"/>
    </row>
    <row r="8824" spans="4:8" s="5" customFormat="1" x14ac:dyDescent="0.2">
      <c r="D8824" s="502"/>
      <c r="E8824" s="502"/>
      <c r="F8824" s="502"/>
      <c r="G8824" s="502"/>
      <c r="H8824" s="502"/>
    </row>
    <row r="8825" spans="4:8" s="5" customFormat="1" x14ac:dyDescent="0.2">
      <c r="D8825" s="502"/>
      <c r="E8825" s="502"/>
      <c r="F8825" s="502"/>
      <c r="G8825" s="502"/>
      <c r="H8825" s="502"/>
    </row>
    <row r="8826" spans="4:8" s="5" customFormat="1" x14ac:dyDescent="0.2">
      <c r="D8826" s="502"/>
      <c r="E8826" s="502"/>
      <c r="F8826" s="502"/>
      <c r="G8826" s="502"/>
      <c r="H8826" s="502"/>
    </row>
    <row r="8827" spans="4:8" s="5" customFormat="1" x14ac:dyDescent="0.2">
      <c r="D8827" s="502"/>
      <c r="E8827" s="502"/>
      <c r="F8827" s="502"/>
      <c r="G8827" s="502"/>
      <c r="H8827" s="502"/>
    </row>
    <row r="8828" spans="4:8" s="5" customFormat="1" x14ac:dyDescent="0.2">
      <c r="D8828" s="502"/>
      <c r="E8828" s="502"/>
      <c r="F8828" s="502"/>
      <c r="G8828" s="502"/>
      <c r="H8828" s="502"/>
    </row>
    <row r="8829" spans="4:8" s="5" customFormat="1" x14ac:dyDescent="0.2">
      <c r="D8829" s="502"/>
      <c r="E8829" s="502"/>
      <c r="F8829" s="502"/>
      <c r="G8829" s="502"/>
      <c r="H8829" s="502"/>
    </row>
    <row r="8830" spans="4:8" s="5" customFormat="1" x14ac:dyDescent="0.2">
      <c r="D8830" s="502"/>
      <c r="E8830" s="502"/>
      <c r="F8830" s="502"/>
      <c r="G8830" s="502"/>
      <c r="H8830" s="502"/>
    </row>
    <row r="8831" spans="4:8" s="5" customFormat="1" x14ac:dyDescent="0.2">
      <c r="D8831" s="502"/>
      <c r="E8831" s="502"/>
      <c r="F8831" s="502"/>
      <c r="G8831" s="502"/>
      <c r="H8831" s="502"/>
    </row>
    <row r="8832" spans="4:8" s="5" customFormat="1" x14ac:dyDescent="0.2">
      <c r="D8832" s="502"/>
      <c r="E8832" s="502"/>
      <c r="F8832" s="502"/>
      <c r="G8832" s="502"/>
      <c r="H8832" s="502"/>
    </row>
    <row r="8833" spans="4:8" s="5" customFormat="1" x14ac:dyDescent="0.2">
      <c r="D8833" s="502"/>
      <c r="E8833" s="502"/>
      <c r="F8833" s="502"/>
      <c r="G8833" s="502"/>
      <c r="H8833" s="502"/>
    </row>
    <row r="8834" spans="4:8" s="5" customFormat="1" x14ac:dyDescent="0.2">
      <c r="D8834" s="502"/>
      <c r="E8834" s="502"/>
      <c r="F8834" s="502"/>
      <c r="G8834" s="502"/>
      <c r="H8834" s="502"/>
    </row>
    <row r="8835" spans="4:8" s="5" customFormat="1" x14ac:dyDescent="0.2">
      <c r="D8835" s="502"/>
      <c r="E8835" s="502"/>
      <c r="F8835" s="502"/>
      <c r="G8835" s="502"/>
      <c r="H8835" s="502"/>
    </row>
    <row r="8836" spans="4:8" s="5" customFormat="1" x14ac:dyDescent="0.2">
      <c r="D8836" s="502"/>
      <c r="E8836" s="502"/>
      <c r="F8836" s="502"/>
      <c r="G8836" s="502"/>
      <c r="H8836" s="502"/>
    </row>
    <row r="8837" spans="4:8" s="5" customFormat="1" x14ac:dyDescent="0.2">
      <c r="D8837" s="502"/>
      <c r="E8837" s="502"/>
      <c r="F8837" s="502"/>
      <c r="G8837" s="502"/>
      <c r="H8837" s="502"/>
    </row>
    <row r="8838" spans="4:8" s="5" customFormat="1" x14ac:dyDescent="0.2">
      <c r="D8838" s="502"/>
      <c r="E8838" s="502"/>
      <c r="F8838" s="502"/>
      <c r="G8838" s="502"/>
      <c r="H8838" s="502"/>
    </row>
    <row r="8839" spans="4:8" s="5" customFormat="1" x14ac:dyDescent="0.2">
      <c r="D8839" s="502"/>
      <c r="E8839" s="502"/>
      <c r="F8839" s="502"/>
      <c r="G8839" s="502"/>
      <c r="H8839" s="502"/>
    </row>
    <row r="8840" spans="4:8" s="5" customFormat="1" x14ac:dyDescent="0.2">
      <c r="D8840" s="502"/>
      <c r="E8840" s="502"/>
      <c r="F8840" s="502"/>
      <c r="G8840" s="502"/>
      <c r="H8840" s="502"/>
    </row>
    <row r="8841" spans="4:8" s="5" customFormat="1" x14ac:dyDescent="0.2">
      <c r="D8841" s="502"/>
      <c r="E8841" s="502"/>
      <c r="F8841" s="502"/>
      <c r="G8841" s="502"/>
      <c r="H8841" s="502"/>
    </row>
    <row r="8842" spans="4:8" s="5" customFormat="1" x14ac:dyDescent="0.2">
      <c r="D8842" s="502"/>
      <c r="E8842" s="502"/>
      <c r="F8842" s="502"/>
      <c r="G8842" s="502"/>
      <c r="H8842" s="502"/>
    </row>
    <row r="8843" spans="4:8" s="5" customFormat="1" x14ac:dyDescent="0.2">
      <c r="D8843" s="502"/>
      <c r="E8843" s="502"/>
      <c r="F8843" s="502"/>
      <c r="G8843" s="502"/>
      <c r="H8843" s="502"/>
    </row>
    <row r="8844" spans="4:8" s="5" customFormat="1" x14ac:dyDescent="0.2">
      <c r="D8844" s="502"/>
      <c r="E8844" s="502"/>
      <c r="F8844" s="502"/>
      <c r="G8844" s="502"/>
      <c r="H8844" s="502"/>
    </row>
    <row r="8845" spans="4:8" s="5" customFormat="1" x14ac:dyDescent="0.2">
      <c r="D8845" s="502"/>
      <c r="E8845" s="502"/>
      <c r="F8845" s="502"/>
      <c r="G8845" s="502"/>
      <c r="H8845" s="502"/>
    </row>
    <row r="8846" spans="4:8" s="5" customFormat="1" x14ac:dyDescent="0.2">
      <c r="D8846" s="502"/>
      <c r="E8846" s="502"/>
      <c r="F8846" s="502"/>
      <c r="G8846" s="502"/>
      <c r="H8846" s="502"/>
    </row>
    <row r="8847" spans="4:8" s="5" customFormat="1" x14ac:dyDescent="0.2">
      <c r="D8847" s="502"/>
      <c r="E8847" s="502"/>
      <c r="F8847" s="502"/>
      <c r="G8847" s="502"/>
      <c r="H8847" s="502"/>
    </row>
    <row r="8848" spans="4:8" s="5" customFormat="1" x14ac:dyDescent="0.2">
      <c r="D8848" s="502"/>
      <c r="E8848" s="502"/>
      <c r="F8848" s="502"/>
      <c r="G8848" s="502"/>
      <c r="H8848" s="502"/>
    </row>
    <row r="8849" spans="4:8" s="5" customFormat="1" x14ac:dyDescent="0.2">
      <c r="D8849" s="502"/>
      <c r="E8849" s="502"/>
      <c r="F8849" s="502"/>
      <c r="G8849" s="502"/>
      <c r="H8849" s="502"/>
    </row>
    <row r="8850" spans="4:8" s="5" customFormat="1" x14ac:dyDescent="0.2">
      <c r="D8850" s="502"/>
      <c r="E8850" s="502"/>
      <c r="F8850" s="502"/>
      <c r="G8850" s="502"/>
      <c r="H8850" s="502"/>
    </row>
    <row r="8851" spans="4:8" s="5" customFormat="1" x14ac:dyDescent="0.2">
      <c r="D8851" s="502"/>
      <c r="E8851" s="502"/>
      <c r="F8851" s="502"/>
      <c r="G8851" s="502"/>
      <c r="H8851" s="502"/>
    </row>
    <row r="8852" spans="4:8" s="5" customFormat="1" x14ac:dyDescent="0.2">
      <c r="D8852" s="502"/>
      <c r="E8852" s="502"/>
      <c r="F8852" s="502"/>
      <c r="G8852" s="502"/>
      <c r="H8852" s="502"/>
    </row>
    <row r="8853" spans="4:8" s="5" customFormat="1" x14ac:dyDescent="0.2">
      <c r="D8853" s="502"/>
      <c r="E8853" s="502"/>
      <c r="F8853" s="502"/>
      <c r="G8853" s="502"/>
      <c r="H8853" s="502"/>
    </row>
    <row r="8854" spans="4:8" s="5" customFormat="1" x14ac:dyDescent="0.2">
      <c r="D8854" s="502"/>
      <c r="E8854" s="502"/>
      <c r="F8854" s="502"/>
      <c r="G8854" s="502"/>
      <c r="H8854" s="502"/>
    </row>
    <row r="8855" spans="4:8" s="5" customFormat="1" x14ac:dyDescent="0.2">
      <c r="D8855" s="502"/>
      <c r="E8855" s="502"/>
      <c r="F8855" s="502"/>
      <c r="G8855" s="502"/>
      <c r="H8855" s="502"/>
    </row>
    <row r="8856" spans="4:8" s="5" customFormat="1" x14ac:dyDescent="0.2">
      <c r="D8856" s="502"/>
      <c r="E8856" s="502"/>
      <c r="F8856" s="502"/>
      <c r="G8856" s="502"/>
      <c r="H8856" s="502"/>
    </row>
    <row r="8857" spans="4:8" s="5" customFormat="1" x14ac:dyDescent="0.2">
      <c r="D8857" s="502"/>
      <c r="E8857" s="502"/>
      <c r="F8857" s="502"/>
      <c r="G8857" s="502"/>
      <c r="H8857" s="502"/>
    </row>
    <row r="8858" spans="4:8" s="5" customFormat="1" x14ac:dyDescent="0.2">
      <c r="D8858" s="502"/>
      <c r="E8858" s="502"/>
      <c r="F8858" s="502"/>
      <c r="G8858" s="502"/>
      <c r="H8858" s="502"/>
    </row>
    <row r="8859" spans="4:8" s="5" customFormat="1" x14ac:dyDescent="0.2">
      <c r="D8859" s="502"/>
      <c r="E8859" s="502"/>
      <c r="F8859" s="502"/>
      <c r="G8859" s="502"/>
      <c r="H8859" s="502"/>
    </row>
    <row r="8860" spans="4:8" s="5" customFormat="1" x14ac:dyDescent="0.2">
      <c r="D8860" s="502"/>
      <c r="E8860" s="502"/>
      <c r="F8860" s="502"/>
      <c r="G8860" s="502"/>
      <c r="H8860" s="502"/>
    </row>
    <row r="8861" spans="4:8" s="5" customFormat="1" x14ac:dyDescent="0.2">
      <c r="D8861" s="502"/>
      <c r="E8861" s="502"/>
      <c r="F8861" s="502"/>
      <c r="G8861" s="502"/>
      <c r="H8861" s="502"/>
    </row>
    <row r="8862" spans="4:8" s="5" customFormat="1" x14ac:dyDescent="0.2">
      <c r="D8862" s="502"/>
      <c r="E8862" s="502"/>
      <c r="F8862" s="502"/>
      <c r="G8862" s="502"/>
      <c r="H8862" s="502"/>
    </row>
    <row r="8863" spans="4:8" s="5" customFormat="1" x14ac:dyDescent="0.2">
      <c r="D8863" s="502"/>
      <c r="E8863" s="502"/>
      <c r="F8863" s="502"/>
      <c r="G8863" s="502"/>
      <c r="H8863" s="502"/>
    </row>
    <row r="8864" spans="4:8" s="5" customFormat="1" x14ac:dyDescent="0.2">
      <c r="D8864" s="502"/>
      <c r="E8864" s="502"/>
      <c r="F8864" s="502"/>
      <c r="G8864" s="502"/>
      <c r="H8864" s="502"/>
    </row>
    <row r="8865" spans="4:8" s="5" customFormat="1" x14ac:dyDescent="0.2">
      <c r="D8865" s="502"/>
      <c r="E8865" s="502"/>
      <c r="F8865" s="502"/>
      <c r="G8865" s="502"/>
      <c r="H8865" s="502"/>
    </row>
    <row r="8866" spans="4:8" s="5" customFormat="1" x14ac:dyDescent="0.2">
      <c r="D8866" s="502"/>
      <c r="E8866" s="502"/>
      <c r="F8866" s="502"/>
      <c r="G8866" s="502"/>
      <c r="H8866" s="502"/>
    </row>
    <row r="8867" spans="4:8" s="5" customFormat="1" x14ac:dyDescent="0.2">
      <c r="D8867" s="502"/>
      <c r="E8867" s="502"/>
      <c r="F8867" s="502"/>
      <c r="G8867" s="502"/>
      <c r="H8867" s="502"/>
    </row>
    <row r="8868" spans="4:8" s="5" customFormat="1" x14ac:dyDescent="0.2">
      <c r="D8868" s="502"/>
      <c r="E8868" s="502"/>
      <c r="F8868" s="502"/>
      <c r="G8868" s="502"/>
      <c r="H8868" s="502"/>
    </row>
    <row r="8869" spans="4:8" s="5" customFormat="1" x14ac:dyDescent="0.2">
      <c r="D8869" s="502"/>
      <c r="E8869" s="502"/>
      <c r="F8869" s="502"/>
      <c r="G8869" s="502"/>
      <c r="H8869" s="502"/>
    </row>
    <row r="8870" spans="4:8" s="5" customFormat="1" x14ac:dyDescent="0.2">
      <c r="D8870" s="502"/>
      <c r="E8870" s="502"/>
      <c r="F8870" s="502"/>
      <c r="G8870" s="502"/>
      <c r="H8870" s="502"/>
    </row>
    <row r="8871" spans="4:8" s="5" customFormat="1" x14ac:dyDescent="0.2">
      <c r="D8871" s="502"/>
      <c r="E8871" s="502"/>
      <c r="F8871" s="502"/>
      <c r="G8871" s="502"/>
      <c r="H8871" s="502"/>
    </row>
    <row r="8872" spans="4:8" s="5" customFormat="1" x14ac:dyDescent="0.2">
      <c r="D8872" s="502"/>
      <c r="E8872" s="502"/>
      <c r="F8872" s="502"/>
      <c r="G8872" s="502"/>
      <c r="H8872" s="502"/>
    </row>
    <row r="8873" spans="4:8" s="5" customFormat="1" x14ac:dyDescent="0.2">
      <c r="D8873" s="502"/>
      <c r="E8873" s="502"/>
      <c r="F8873" s="502"/>
      <c r="G8873" s="502"/>
      <c r="H8873" s="502"/>
    </row>
    <row r="8874" spans="4:8" s="5" customFormat="1" x14ac:dyDescent="0.2">
      <c r="D8874" s="502"/>
      <c r="E8874" s="502"/>
      <c r="F8874" s="502"/>
      <c r="G8874" s="502"/>
      <c r="H8874" s="502"/>
    </row>
    <row r="8875" spans="4:8" s="5" customFormat="1" x14ac:dyDescent="0.2">
      <c r="D8875" s="502"/>
      <c r="E8875" s="502"/>
      <c r="F8875" s="502"/>
      <c r="G8875" s="502"/>
      <c r="H8875" s="502"/>
    </row>
    <row r="8876" spans="4:8" s="5" customFormat="1" x14ac:dyDescent="0.2">
      <c r="D8876" s="502"/>
      <c r="E8876" s="502"/>
      <c r="F8876" s="502"/>
      <c r="G8876" s="502"/>
      <c r="H8876" s="502"/>
    </row>
    <row r="8877" spans="4:8" s="5" customFormat="1" x14ac:dyDescent="0.2">
      <c r="D8877" s="502"/>
      <c r="E8877" s="502"/>
      <c r="F8877" s="502"/>
      <c r="G8877" s="502"/>
      <c r="H8877" s="502"/>
    </row>
    <row r="8878" spans="4:8" s="5" customFormat="1" x14ac:dyDescent="0.2">
      <c r="D8878" s="502"/>
      <c r="E8878" s="502"/>
      <c r="F8878" s="502"/>
      <c r="G8878" s="502"/>
      <c r="H8878" s="502"/>
    </row>
    <row r="8879" spans="4:8" s="5" customFormat="1" x14ac:dyDescent="0.2">
      <c r="D8879" s="502"/>
      <c r="E8879" s="502"/>
      <c r="F8879" s="502"/>
      <c r="G8879" s="502"/>
      <c r="H8879" s="502"/>
    </row>
    <row r="8880" spans="4:8" s="5" customFormat="1" x14ac:dyDescent="0.2">
      <c r="D8880" s="502"/>
      <c r="E8880" s="502"/>
      <c r="F8880" s="502"/>
      <c r="G8880" s="502"/>
      <c r="H8880" s="502"/>
    </row>
    <row r="8881" spans="4:8" s="5" customFormat="1" x14ac:dyDescent="0.2">
      <c r="D8881" s="502"/>
      <c r="E8881" s="502"/>
      <c r="F8881" s="502"/>
      <c r="G8881" s="502"/>
      <c r="H8881" s="502"/>
    </row>
    <row r="8882" spans="4:8" s="5" customFormat="1" x14ac:dyDescent="0.2">
      <c r="D8882" s="502"/>
      <c r="E8882" s="502"/>
      <c r="F8882" s="502"/>
      <c r="G8882" s="502"/>
      <c r="H8882" s="502"/>
    </row>
    <row r="8883" spans="4:8" s="5" customFormat="1" x14ac:dyDescent="0.2">
      <c r="D8883" s="502"/>
      <c r="E8883" s="502"/>
      <c r="F8883" s="502"/>
      <c r="G8883" s="502"/>
      <c r="H8883" s="502"/>
    </row>
    <row r="8884" spans="4:8" s="5" customFormat="1" x14ac:dyDescent="0.2">
      <c r="D8884" s="502"/>
      <c r="E8884" s="502"/>
      <c r="F8884" s="502"/>
      <c r="G8884" s="502"/>
      <c r="H8884" s="502"/>
    </row>
    <row r="8885" spans="4:8" s="5" customFormat="1" x14ac:dyDescent="0.2">
      <c r="D8885" s="502"/>
      <c r="E8885" s="502"/>
      <c r="F8885" s="502"/>
      <c r="G8885" s="502"/>
      <c r="H8885" s="502"/>
    </row>
    <row r="8886" spans="4:8" s="5" customFormat="1" x14ac:dyDescent="0.2">
      <c r="D8886" s="502"/>
      <c r="E8886" s="502"/>
      <c r="F8886" s="502"/>
      <c r="G8886" s="502"/>
      <c r="H8886" s="502"/>
    </row>
    <row r="8887" spans="4:8" s="5" customFormat="1" x14ac:dyDescent="0.2">
      <c r="D8887" s="502"/>
      <c r="E8887" s="502"/>
      <c r="F8887" s="502"/>
      <c r="G8887" s="502"/>
      <c r="H8887" s="502"/>
    </row>
    <row r="8888" spans="4:8" s="5" customFormat="1" x14ac:dyDescent="0.2">
      <c r="D8888" s="502"/>
      <c r="E8888" s="502"/>
      <c r="F8888" s="502"/>
      <c r="G8888" s="502"/>
      <c r="H8888" s="502"/>
    </row>
    <row r="8889" spans="4:8" s="5" customFormat="1" x14ac:dyDescent="0.2">
      <c r="D8889" s="502"/>
      <c r="E8889" s="502"/>
      <c r="F8889" s="502"/>
      <c r="G8889" s="502"/>
      <c r="H8889" s="502"/>
    </row>
    <row r="8890" spans="4:8" s="5" customFormat="1" x14ac:dyDescent="0.2">
      <c r="D8890" s="502"/>
      <c r="E8890" s="502"/>
      <c r="F8890" s="502"/>
      <c r="G8890" s="502"/>
      <c r="H8890" s="502"/>
    </row>
    <row r="8891" spans="4:8" s="5" customFormat="1" x14ac:dyDescent="0.2">
      <c r="D8891" s="502"/>
      <c r="E8891" s="502"/>
      <c r="F8891" s="502"/>
      <c r="G8891" s="502"/>
      <c r="H8891" s="502"/>
    </row>
    <row r="8892" spans="4:8" s="5" customFormat="1" x14ac:dyDescent="0.2">
      <c r="D8892" s="502"/>
      <c r="E8892" s="502"/>
      <c r="F8892" s="502"/>
      <c r="G8892" s="502"/>
      <c r="H8892" s="502"/>
    </row>
    <row r="8893" spans="4:8" s="5" customFormat="1" x14ac:dyDescent="0.2">
      <c r="D8893" s="502"/>
      <c r="E8893" s="502"/>
      <c r="F8893" s="502"/>
      <c r="G8893" s="502"/>
      <c r="H8893" s="502"/>
    </row>
    <row r="8894" spans="4:8" s="5" customFormat="1" x14ac:dyDescent="0.2">
      <c r="D8894" s="502"/>
      <c r="E8894" s="502"/>
      <c r="F8894" s="502"/>
      <c r="G8894" s="502"/>
      <c r="H8894" s="502"/>
    </row>
    <row r="8895" spans="4:8" s="5" customFormat="1" x14ac:dyDescent="0.2">
      <c r="D8895" s="502"/>
      <c r="E8895" s="502"/>
      <c r="F8895" s="502"/>
      <c r="G8895" s="502"/>
      <c r="H8895" s="502"/>
    </row>
    <row r="8896" spans="4:8" s="5" customFormat="1" x14ac:dyDescent="0.2">
      <c r="D8896" s="502"/>
      <c r="E8896" s="502"/>
      <c r="F8896" s="502"/>
      <c r="G8896" s="502"/>
      <c r="H8896" s="502"/>
    </row>
    <row r="8897" spans="4:8" s="5" customFormat="1" x14ac:dyDescent="0.2">
      <c r="D8897" s="502"/>
      <c r="E8897" s="502"/>
      <c r="F8897" s="502"/>
      <c r="G8897" s="502"/>
      <c r="H8897" s="502"/>
    </row>
    <row r="8898" spans="4:8" s="5" customFormat="1" x14ac:dyDescent="0.2">
      <c r="D8898" s="502"/>
      <c r="E8898" s="502"/>
      <c r="F8898" s="502"/>
      <c r="G8898" s="502"/>
      <c r="H8898" s="502"/>
    </row>
    <row r="8899" spans="4:8" s="5" customFormat="1" x14ac:dyDescent="0.2">
      <c r="D8899" s="502"/>
      <c r="E8899" s="502"/>
      <c r="F8899" s="502"/>
      <c r="G8899" s="502"/>
      <c r="H8899" s="502"/>
    </row>
    <row r="8900" spans="4:8" s="5" customFormat="1" x14ac:dyDescent="0.2">
      <c r="D8900" s="502"/>
      <c r="E8900" s="502"/>
      <c r="F8900" s="502"/>
      <c r="G8900" s="502"/>
      <c r="H8900" s="502"/>
    </row>
    <row r="8901" spans="4:8" s="5" customFormat="1" x14ac:dyDescent="0.2">
      <c r="D8901" s="502"/>
      <c r="E8901" s="502"/>
      <c r="F8901" s="502"/>
      <c r="G8901" s="502"/>
      <c r="H8901" s="502"/>
    </row>
    <row r="8902" spans="4:8" s="5" customFormat="1" x14ac:dyDescent="0.2">
      <c r="D8902" s="502"/>
      <c r="E8902" s="502"/>
      <c r="F8902" s="502"/>
      <c r="G8902" s="502"/>
      <c r="H8902" s="502"/>
    </row>
    <row r="8903" spans="4:8" s="5" customFormat="1" x14ac:dyDescent="0.2">
      <c r="D8903" s="502"/>
      <c r="E8903" s="502"/>
      <c r="F8903" s="502"/>
      <c r="G8903" s="502"/>
      <c r="H8903" s="502"/>
    </row>
    <row r="8904" spans="4:8" s="5" customFormat="1" x14ac:dyDescent="0.2">
      <c r="D8904" s="502"/>
      <c r="E8904" s="502"/>
      <c r="F8904" s="502"/>
      <c r="G8904" s="502"/>
      <c r="H8904" s="502"/>
    </row>
    <row r="8905" spans="4:8" s="5" customFormat="1" x14ac:dyDescent="0.2">
      <c r="D8905" s="502"/>
      <c r="E8905" s="502"/>
      <c r="F8905" s="502"/>
      <c r="G8905" s="502"/>
      <c r="H8905" s="502"/>
    </row>
    <row r="8906" spans="4:8" s="5" customFormat="1" x14ac:dyDescent="0.2">
      <c r="D8906" s="502"/>
      <c r="E8906" s="502"/>
      <c r="F8906" s="502"/>
      <c r="G8906" s="502"/>
      <c r="H8906" s="502"/>
    </row>
    <row r="8907" spans="4:8" s="5" customFormat="1" x14ac:dyDescent="0.2">
      <c r="D8907" s="502"/>
      <c r="E8907" s="502"/>
      <c r="F8907" s="502"/>
      <c r="G8907" s="502"/>
      <c r="H8907" s="502"/>
    </row>
    <row r="8908" spans="4:8" s="5" customFormat="1" x14ac:dyDescent="0.2">
      <c r="D8908" s="502"/>
      <c r="E8908" s="502"/>
      <c r="F8908" s="502"/>
      <c r="G8908" s="502"/>
      <c r="H8908" s="502"/>
    </row>
    <row r="8909" spans="4:8" s="5" customFormat="1" x14ac:dyDescent="0.2">
      <c r="D8909" s="502"/>
      <c r="E8909" s="502"/>
      <c r="F8909" s="502"/>
      <c r="G8909" s="502"/>
      <c r="H8909" s="502"/>
    </row>
    <row r="8910" spans="4:8" s="5" customFormat="1" x14ac:dyDescent="0.2">
      <c r="D8910" s="502"/>
      <c r="E8910" s="502"/>
      <c r="F8910" s="502"/>
      <c r="G8910" s="502"/>
      <c r="H8910" s="502"/>
    </row>
    <row r="8911" spans="4:8" s="5" customFormat="1" x14ac:dyDescent="0.2">
      <c r="D8911" s="502"/>
      <c r="E8911" s="502"/>
      <c r="F8911" s="502"/>
      <c r="G8911" s="502"/>
      <c r="H8911" s="502"/>
    </row>
    <row r="8912" spans="4:8" s="5" customFormat="1" x14ac:dyDescent="0.2">
      <c r="D8912" s="502"/>
      <c r="E8912" s="502"/>
      <c r="F8912" s="502"/>
      <c r="G8912" s="502"/>
      <c r="H8912" s="502"/>
    </row>
    <row r="8913" spans="4:8" s="5" customFormat="1" x14ac:dyDescent="0.2">
      <c r="D8913" s="502"/>
      <c r="E8913" s="502"/>
      <c r="F8913" s="502"/>
      <c r="G8913" s="502"/>
      <c r="H8913" s="502"/>
    </row>
    <row r="8914" spans="4:8" s="5" customFormat="1" x14ac:dyDescent="0.2">
      <c r="D8914" s="502"/>
      <c r="E8914" s="502"/>
      <c r="F8914" s="502"/>
      <c r="G8914" s="502"/>
      <c r="H8914" s="502"/>
    </row>
    <row r="8915" spans="4:8" s="5" customFormat="1" x14ac:dyDescent="0.2">
      <c r="D8915" s="502"/>
      <c r="E8915" s="502"/>
      <c r="F8915" s="502"/>
      <c r="G8915" s="502"/>
      <c r="H8915" s="502"/>
    </row>
    <row r="8916" spans="4:8" s="5" customFormat="1" x14ac:dyDescent="0.2">
      <c r="D8916" s="502"/>
      <c r="E8916" s="502"/>
      <c r="F8916" s="502"/>
      <c r="G8916" s="502"/>
      <c r="H8916" s="502"/>
    </row>
    <row r="8917" spans="4:8" s="5" customFormat="1" x14ac:dyDescent="0.2">
      <c r="D8917" s="502"/>
      <c r="E8917" s="502"/>
      <c r="F8917" s="502"/>
      <c r="G8917" s="502"/>
      <c r="H8917" s="502"/>
    </row>
    <row r="8918" spans="4:8" s="5" customFormat="1" x14ac:dyDescent="0.2">
      <c r="D8918" s="502"/>
      <c r="E8918" s="502"/>
      <c r="F8918" s="502"/>
      <c r="G8918" s="502"/>
      <c r="H8918" s="502"/>
    </row>
    <row r="8919" spans="4:8" s="5" customFormat="1" x14ac:dyDescent="0.2">
      <c r="D8919" s="502"/>
      <c r="E8919" s="502"/>
      <c r="F8919" s="502"/>
      <c r="G8919" s="502"/>
      <c r="H8919" s="502"/>
    </row>
    <row r="8920" spans="4:8" s="5" customFormat="1" x14ac:dyDescent="0.2">
      <c r="D8920" s="502"/>
      <c r="E8920" s="502"/>
      <c r="F8920" s="502"/>
      <c r="G8920" s="502"/>
      <c r="H8920" s="502"/>
    </row>
    <row r="8921" spans="4:8" s="5" customFormat="1" x14ac:dyDescent="0.2">
      <c r="D8921" s="502"/>
      <c r="E8921" s="502"/>
      <c r="F8921" s="502"/>
      <c r="G8921" s="502"/>
      <c r="H8921" s="502"/>
    </row>
    <row r="8922" spans="4:8" s="5" customFormat="1" x14ac:dyDescent="0.2">
      <c r="D8922" s="502"/>
      <c r="E8922" s="502"/>
      <c r="F8922" s="502"/>
      <c r="G8922" s="502"/>
      <c r="H8922" s="502"/>
    </row>
    <row r="8923" spans="4:8" s="5" customFormat="1" x14ac:dyDescent="0.2">
      <c r="D8923" s="502"/>
      <c r="E8923" s="502"/>
      <c r="F8923" s="502"/>
      <c r="G8923" s="502"/>
      <c r="H8923" s="502"/>
    </row>
    <row r="8924" spans="4:8" s="5" customFormat="1" x14ac:dyDescent="0.2">
      <c r="D8924" s="502"/>
      <c r="E8924" s="502"/>
      <c r="F8924" s="502"/>
      <c r="G8924" s="502"/>
      <c r="H8924" s="502"/>
    </row>
    <row r="8925" spans="4:8" s="5" customFormat="1" x14ac:dyDescent="0.2">
      <c r="D8925" s="502"/>
      <c r="E8925" s="502"/>
      <c r="F8925" s="502"/>
      <c r="G8925" s="502"/>
      <c r="H8925" s="502"/>
    </row>
    <row r="8926" spans="4:8" s="5" customFormat="1" x14ac:dyDescent="0.2">
      <c r="D8926" s="502"/>
      <c r="E8926" s="502"/>
      <c r="F8926" s="502"/>
      <c r="G8926" s="502"/>
      <c r="H8926" s="502"/>
    </row>
    <row r="8927" spans="4:8" s="5" customFormat="1" x14ac:dyDescent="0.2">
      <c r="D8927" s="502"/>
      <c r="E8927" s="502"/>
      <c r="F8927" s="502"/>
      <c r="G8927" s="502"/>
      <c r="H8927" s="502"/>
    </row>
    <row r="8928" spans="4:8" s="5" customFormat="1" x14ac:dyDescent="0.2">
      <c r="D8928" s="502"/>
      <c r="E8928" s="502"/>
      <c r="F8928" s="502"/>
      <c r="G8928" s="502"/>
      <c r="H8928" s="502"/>
    </row>
    <row r="8929" spans="4:8" s="5" customFormat="1" x14ac:dyDescent="0.2">
      <c r="D8929" s="502"/>
      <c r="E8929" s="502"/>
      <c r="F8929" s="502"/>
      <c r="G8929" s="502"/>
      <c r="H8929" s="502"/>
    </row>
    <row r="8930" spans="4:8" s="5" customFormat="1" x14ac:dyDescent="0.2">
      <c r="D8930" s="502"/>
      <c r="E8930" s="502"/>
      <c r="F8930" s="502"/>
      <c r="G8930" s="502"/>
      <c r="H8930" s="502"/>
    </row>
    <row r="8931" spans="4:8" s="5" customFormat="1" x14ac:dyDescent="0.2">
      <c r="D8931" s="502"/>
      <c r="E8931" s="502"/>
      <c r="F8931" s="502"/>
      <c r="G8931" s="502"/>
      <c r="H8931" s="502"/>
    </row>
    <row r="8932" spans="4:8" s="5" customFormat="1" x14ac:dyDescent="0.2">
      <c r="D8932" s="502"/>
      <c r="E8932" s="502"/>
      <c r="F8932" s="502"/>
      <c r="G8932" s="502"/>
      <c r="H8932" s="502"/>
    </row>
    <row r="8933" spans="4:8" s="5" customFormat="1" x14ac:dyDescent="0.2">
      <c r="D8933" s="502"/>
      <c r="E8933" s="502"/>
      <c r="F8933" s="502"/>
      <c r="G8933" s="502"/>
      <c r="H8933" s="502"/>
    </row>
    <row r="8934" spans="4:8" s="5" customFormat="1" x14ac:dyDescent="0.2">
      <c r="D8934" s="502"/>
      <c r="E8934" s="502"/>
      <c r="F8934" s="502"/>
      <c r="G8934" s="502"/>
      <c r="H8934" s="502"/>
    </row>
    <row r="8935" spans="4:8" s="5" customFormat="1" x14ac:dyDescent="0.2">
      <c r="D8935" s="502"/>
      <c r="E8935" s="502"/>
      <c r="F8935" s="502"/>
      <c r="G8935" s="502"/>
      <c r="H8935" s="502"/>
    </row>
    <row r="8936" spans="4:8" s="5" customFormat="1" x14ac:dyDescent="0.2">
      <c r="D8936" s="502"/>
      <c r="E8936" s="502"/>
      <c r="F8936" s="502"/>
      <c r="G8936" s="502"/>
      <c r="H8936" s="502"/>
    </row>
    <row r="8937" spans="4:8" s="5" customFormat="1" x14ac:dyDescent="0.2">
      <c r="D8937" s="502"/>
      <c r="E8937" s="502"/>
      <c r="F8937" s="502"/>
      <c r="G8937" s="502"/>
      <c r="H8937" s="502"/>
    </row>
    <row r="8938" spans="4:8" s="5" customFormat="1" x14ac:dyDescent="0.2">
      <c r="D8938" s="502"/>
      <c r="E8938" s="502"/>
      <c r="F8938" s="502"/>
      <c r="G8938" s="502"/>
      <c r="H8938" s="502"/>
    </row>
    <row r="8939" spans="4:8" s="5" customFormat="1" x14ac:dyDescent="0.2">
      <c r="D8939" s="502"/>
      <c r="E8939" s="502"/>
      <c r="F8939" s="502"/>
      <c r="G8939" s="502"/>
      <c r="H8939" s="502"/>
    </row>
    <row r="8940" spans="4:8" s="5" customFormat="1" x14ac:dyDescent="0.2">
      <c r="D8940" s="502"/>
      <c r="E8940" s="502"/>
      <c r="F8940" s="502"/>
      <c r="G8940" s="502"/>
      <c r="H8940" s="502"/>
    </row>
    <row r="8941" spans="4:8" s="5" customFormat="1" x14ac:dyDescent="0.2">
      <c r="D8941" s="502"/>
      <c r="E8941" s="502"/>
      <c r="F8941" s="502"/>
      <c r="G8941" s="502"/>
      <c r="H8941" s="502"/>
    </row>
    <row r="8942" spans="4:8" s="5" customFormat="1" x14ac:dyDescent="0.2">
      <c r="D8942" s="502"/>
      <c r="E8942" s="502"/>
      <c r="F8942" s="502"/>
      <c r="G8942" s="502"/>
      <c r="H8942" s="502"/>
    </row>
    <row r="8943" spans="4:8" s="5" customFormat="1" x14ac:dyDescent="0.2">
      <c r="D8943" s="502"/>
      <c r="E8943" s="502"/>
      <c r="F8943" s="502"/>
      <c r="G8943" s="502"/>
      <c r="H8943" s="502"/>
    </row>
    <row r="8944" spans="4:8" s="5" customFormat="1" x14ac:dyDescent="0.2">
      <c r="D8944" s="502"/>
      <c r="E8944" s="502"/>
      <c r="F8944" s="502"/>
      <c r="G8944" s="502"/>
      <c r="H8944" s="502"/>
    </row>
    <row r="8945" spans="4:8" s="5" customFormat="1" x14ac:dyDescent="0.2">
      <c r="D8945" s="502"/>
      <c r="E8945" s="502"/>
      <c r="F8945" s="502"/>
      <c r="G8945" s="502"/>
      <c r="H8945" s="502"/>
    </row>
    <row r="8946" spans="4:8" s="5" customFormat="1" x14ac:dyDescent="0.2">
      <c r="D8946" s="502"/>
      <c r="E8946" s="502"/>
      <c r="F8946" s="502"/>
      <c r="G8946" s="502"/>
      <c r="H8946" s="502"/>
    </row>
    <row r="8947" spans="4:8" s="5" customFormat="1" x14ac:dyDescent="0.2">
      <c r="D8947" s="502"/>
      <c r="E8947" s="502"/>
      <c r="F8947" s="502"/>
      <c r="G8947" s="502"/>
      <c r="H8947" s="502"/>
    </row>
    <row r="8948" spans="4:8" s="5" customFormat="1" x14ac:dyDescent="0.2">
      <c r="D8948" s="502"/>
      <c r="E8948" s="502"/>
      <c r="F8948" s="502"/>
      <c r="G8948" s="502"/>
      <c r="H8948" s="502"/>
    </row>
    <row r="8949" spans="4:8" s="5" customFormat="1" x14ac:dyDescent="0.2">
      <c r="D8949" s="502"/>
      <c r="E8949" s="502"/>
      <c r="F8949" s="502"/>
      <c r="G8949" s="502"/>
      <c r="H8949" s="502"/>
    </row>
    <row r="8950" spans="4:8" s="5" customFormat="1" x14ac:dyDescent="0.2">
      <c r="D8950" s="502"/>
      <c r="E8950" s="502"/>
      <c r="F8950" s="502"/>
      <c r="G8950" s="502"/>
      <c r="H8950" s="502"/>
    </row>
    <row r="8951" spans="4:8" s="5" customFormat="1" x14ac:dyDescent="0.2">
      <c r="D8951" s="502"/>
      <c r="E8951" s="502"/>
      <c r="F8951" s="502"/>
      <c r="G8951" s="502"/>
      <c r="H8951" s="502"/>
    </row>
    <row r="8952" spans="4:8" s="5" customFormat="1" x14ac:dyDescent="0.2">
      <c r="D8952" s="502"/>
      <c r="E8952" s="502"/>
      <c r="F8952" s="502"/>
      <c r="G8952" s="502"/>
      <c r="H8952" s="502"/>
    </row>
    <row r="8953" spans="4:8" s="5" customFormat="1" x14ac:dyDescent="0.2">
      <c r="D8953" s="502"/>
      <c r="E8953" s="502"/>
      <c r="F8953" s="502"/>
      <c r="G8953" s="502"/>
      <c r="H8953" s="502"/>
    </row>
    <row r="8954" spans="4:8" s="5" customFormat="1" x14ac:dyDescent="0.2">
      <c r="D8954" s="502"/>
      <c r="E8954" s="502"/>
      <c r="F8954" s="502"/>
      <c r="G8954" s="502"/>
      <c r="H8954" s="502"/>
    </row>
    <row r="8955" spans="4:8" s="5" customFormat="1" x14ac:dyDescent="0.2">
      <c r="D8955" s="502"/>
      <c r="E8955" s="502"/>
      <c r="F8955" s="502"/>
      <c r="G8955" s="502"/>
      <c r="H8955" s="502"/>
    </row>
    <row r="8956" spans="4:8" s="5" customFormat="1" x14ac:dyDescent="0.2">
      <c r="D8956" s="502"/>
      <c r="E8956" s="502"/>
      <c r="F8956" s="502"/>
      <c r="G8956" s="502"/>
      <c r="H8956" s="502"/>
    </row>
    <row r="8957" spans="4:8" s="5" customFormat="1" x14ac:dyDescent="0.2">
      <c r="D8957" s="502"/>
      <c r="E8957" s="502"/>
      <c r="F8957" s="502"/>
      <c r="G8957" s="502"/>
      <c r="H8957" s="502"/>
    </row>
    <row r="8958" spans="4:8" s="5" customFormat="1" x14ac:dyDescent="0.2">
      <c r="D8958" s="502"/>
      <c r="E8958" s="502"/>
      <c r="F8958" s="502"/>
      <c r="G8958" s="502"/>
      <c r="H8958" s="502"/>
    </row>
    <row r="8959" spans="4:8" s="5" customFormat="1" x14ac:dyDescent="0.2">
      <c r="D8959" s="502"/>
      <c r="E8959" s="502"/>
      <c r="F8959" s="502"/>
      <c r="G8959" s="502"/>
      <c r="H8959" s="502"/>
    </row>
    <row r="8960" spans="4:8" s="5" customFormat="1" x14ac:dyDescent="0.2">
      <c r="D8960" s="502"/>
      <c r="E8960" s="502"/>
      <c r="F8960" s="502"/>
      <c r="G8960" s="502"/>
      <c r="H8960" s="502"/>
    </row>
    <row r="8961" spans="4:8" s="5" customFormat="1" x14ac:dyDescent="0.2">
      <c r="D8961" s="502"/>
      <c r="E8961" s="502"/>
      <c r="F8961" s="502"/>
      <c r="G8961" s="502"/>
      <c r="H8961" s="502"/>
    </row>
    <row r="8962" spans="4:8" s="5" customFormat="1" x14ac:dyDescent="0.2">
      <c r="D8962" s="502"/>
      <c r="E8962" s="502"/>
      <c r="F8962" s="502"/>
      <c r="G8962" s="502"/>
      <c r="H8962" s="502"/>
    </row>
    <row r="8963" spans="4:8" s="5" customFormat="1" x14ac:dyDescent="0.2">
      <c r="D8963" s="502"/>
      <c r="E8963" s="502"/>
      <c r="F8963" s="502"/>
      <c r="G8963" s="502"/>
      <c r="H8963" s="502"/>
    </row>
    <row r="8964" spans="4:8" s="5" customFormat="1" x14ac:dyDescent="0.2">
      <c r="D8964" s="502"/>
      <c r="E8964" s="502"/>
      <c r="F8964" s="502"/>
      <c r="G8964" s="502"/>
      <c r="H8964" s="502"/>
    </row>
    <row r="8965" spans="4:8" s="5" customFormat="1" x14ac:dyDescent="0.2">
      <c r="D8965" s="502"/>
      <c r="E8965" s="502"/>
      <c r="F8965" s="502"/>
      <c r="G8965" s="502"/>
      <c r="H8965" s="502"/>
    </row>
    <row r="8966" spans="4:8" s="5" customFormat="1" x14ac:dyDescent="0.2">
      <c r="D8966" s="502"/>
      <c r="E8966" s="502"/>
      <c r="F8966" s="502"/>
      <c r="G8966" s="502"/>
      <c r="H8966" s="502"/>
    </row>
    <row r="8967" spans="4:8" s="5" customFormat="1" x14ac:dyDescent="0.2">
      <c r="D8967" s="502"/>
      <c r="E8967" s="502"/>
      <c r="F8967" s="502"/>
      <c r="G8967" s="502"/>
      <c r="H8967" s="502"/>
    </row>
    <row r="8968" spans="4:8" s="5" customFormat="1" x14ac:dyDescent="0.2">
      <c r="D8968" s="502"/>
      <c r="E8968" s="502"/>
      <c r="F8968" s="502"/>
      <c r="G8968" s="502"/>
      <c r="H8968" s="502"/>
    </row>
    <row r="8969" spans="4:8" s="5" customFormat="1" x14ac:dyDescent="0.2">
      <c r="D8969" s="502"/>
      <c r="E8969" s="502"/>
      <c r="F8969" s="502"/>
      <c r="G8969" s="502"/>
      <c r="H8969" s="502"/>
    </row>
    <row r="8970" spans="4:8" s="5" customFormat="1" x14ac:dyDescent="0.2">
      <c r="D8970" s="502"/>
      <c r="E8970" s="502"/>
      <c r="F8970" s="502"/>
      <c r="G8970" s="502"/>
      <c r="H8970" s="502"/>
    </row>
    <row r="8971" spans="4:8" s="5" customFormat="1" x14ac:dyDescent="0.2">
      <c r="D8971" s="502"/>
      <c r="E8971" s="502"/>
      <c r="F8971" s="502"/>
      <c r="G8971" s="502"/>
      <c r="H8971" s="502"/>
    </row>
    <row r="8972" spans="4:8" s="5" customFormat="1" x14ac:dyDescent="0.2">
      <c r="D8972" s="502"/>
      <c r="E8972" s="502"/>
      <c r="F8972" s="502"/>
      <c r="G8972" s="502"/>
      <c r="H8972" s="502"/>
    </row>
    <row r="8973" spans="4:8" s="5" customFormat="1" x14ac:dyDescent="0.2">
      <c r="D8973" s="502"/>
      <c r="E8973" s="502"/>
      <c r="F8973" s="502"/>
      <c r="G8973" s="502"/>
      <c r="H8973" s="502"/>
    </row>
    <row r="8974" spans="4:8" s="5" customFormat="1" x14ac:dyDescent="0.2">
      <c r="D8974" s="502"/>
      <c r="E8974" s="502"/>
      <c r="F8974" s="502"/>
      <c r="G8974" s="502"/>
      <c r="H8974" s="502"/>
    </row>
    <row r="8975" spans="4:8" s="5" customFormat="1" x14ac:dyDescent="0.2">
      <c r="D8975" s="502"/>
      <c r="E8975" s="502"/>
      <c r="F8975" s="502"/>
      <c r="G8975" s="502"/>
      <c r="H8975" s="502"/>
    </row>
    <row r="8976" spans="4:8" s="5" customFormat="1" x14ac:dyDescent="0.2">
      <c r="D8976" s="502"/>
      <c r="E8976" s="502"/>
      <c r="F8976" s="502"/>
      <c r="G8976" s="502"/>
      <c r="H8976" s="502"/>
    </row>
    <row r="8977" spans="4:8" s="5" customFormat="1" x14ac:dyDescent="0.2">
      <c r="D8977" s="502"/>
      <c r="E8977" s="502"/>
      <c r="F8977" s="502"/>
      <c r="G8977" s="502"/>
      <c r="H8977" s="502"/>
    </row>
    <row r="8978" spans="4:8" s="5" customFormat="1" x14ac:dyDescent="0.2">
      <c r="D8978" s="502"/>
      <c r="E8978" s="502"/>
      <c r="F8978" s="502"/>
      <c r="G8978" s="502"/>
      <c r="H8978" s="502"/>
    </row>
    <row r="8979" spans="4:8" s="5" customFormat="1" x14ac:dyDescent="0.2">
      <c r="D8979" s="502"/>
      <c r="E8979" s="502"/>
      <c r="F8979" s="502"/>
      <c r="G8979" s="502"/>
      <c r="H8979" s="502"/>
    </row>
    <row r="8980" spans="4:8" s="5" customFormat="1" x14ac:dyDescent="0.2">
      <c r="D8980" s="502"/>
      <c r="E8980" s="502"/>
      <c r="F8980" s="502"/>
      <c r="G8980" s="502"/>
      <c r="H8980" s="502"/>
    </row>
    <row r="8981" spans="4:8" s="5" customFormat="1" x14ac:dyDescent="0.2">
      <c r="D8981" s="502"/>
      <c r="E8981" s="502"/>
      <c r="F8981" s="502"/>
      <c r="G8981" s="502"/>
      <c r="H8981" s="502"/>
    </row>
    <row r="8982" spans="4:8" s="5" customFormat="1" x14ac:dyDescent="0.2">
      <c r="D8982" s="502"/>
      <c r="E8982" s="502"/>
      <c r="F8982" s="502"/>
      <c r="G8982" s="502"/>
      <c r="H8982" s="502"/>
    </row>
    <row r="8983" spans="4:8" s="5" customFormat="1" x14ac:dyDescent="0.2">
      <c r="D8983" s="502"/>
      <c r="E8983" s="502"/>
      <c r="F8983" s="502"/>
      <c r="G8983" s="502"/>
      <c r="H8983" s="502"/>
    </row>
    <row r="8984" spans="4:8" s="5" customFormat="1" x14ac:dyDescent="0.2">
      <c r="D8984" s="502"/>
      <c r="E8984" s="502"/>
      <c r="F8984" s="502"/>
      <c r="G8984" s="502"/>
      <c r="H8984" s="502"/>
    </row>
    <row r="8985" spans="4:8" s="5" customFormat="1" x14ac:dyDescent="0.2">
      <c r="D8985" s="502"/>
      <c r="E8985" s="502"/>
      <c r="F8985" s="502"/>
      <c r="G8985" s="502"/>
      <c r="H8985" s="502"/>
    </row>
    <row r="8986" spans="4:8" s="5" customFormat="1" x14ac:dyDescent="0.2">
      <c r="D8986" s="502"/>
      <c r="E8986" s="502"/>
      <c r="F8986" s="502"/>
      <c r="G8986" s="502"/>
      <c r="H8986" s="502"/>
    </row>
    <row r="8987" spans="4:8" s="5" customFormat="1" x14ac:dyDescent="0.2">
      <c r="D8987" s="502"/>
      <c r="E8987" s="502"/>
      <c r="F8987" s="502"/>
      <c r="G8987" s="502"/>
      <c r="H8987" s="502"/>
    </row>
    <row r="8988" spans="4:8" s="5" customFormat="1" x14ac:dyDescent="0.2">
      <c r="D8988" s="502"/>
      <c r="E8988" s="502"/>
      <c r="F8988" s="502"/>
      <c r="G8988" s="502"/>
      <c r="H8988" s="502"/>
    </row>
    <row r="8989" spans="4:8" s="5" customFormat="1" x14ac:dyDescent="0.2">
      <c r="D8989" s="502"/>
      <c r="E8989" s="502"/>
      <c r="F8989" s="502"/>
      <c r="G8989" s="502"/>
      <c r="H8989" s="502"/>
    </row>
    <row r="8990" spans="4:8" s="5" customFormat="1" x14ac:dyDescent="0.2">
      <c r="D8990" s="502"/>
      <c r="E8990" s="502"/>
      <c r="F8990" s="502"/>
      <c r="G8990" s="502"/>
      <c r="H8990" s="502"/>
    </row>
    <row r="8991" spans="4:8" s="5" customFormat="1" x14ac:dyDescent="0.2">
      <c r="D8991" s="502"/>
      <c r="E8991" s="502"/>
      <c r="F8991" s="502"/>
      <c r="G8991" s="502"/>
      <c r="H8991" s="502"/>
    </row>
    <row r="8992" spans="4:8" s="5" customFormat="1" x14ac:dyDescent="0.2">
      <c r="D8992" s="502"/>
      <c r="E8992" s="502"/>
      <c r="F8992" s="502"/>
      <c r="G8992" s="502"/>
      <c r="H8992" s="502"/>
    </row>
    <row r="8993" spans="4:8" s="5" customFormat="1" x14ac:dyDescent="0.2">
      <c r="D8993" s="502"/>
      <c r="E8993" s="502"/>
      <c r="F8993" s="502"/>
      <c r="G8993" s="502"/>
      <c r="H8993" s="502"/>
    </row>
    <row r="8994" spans="4:8" s="5" customFormat="1" x14ac:dyDescent="0.2">
      <c r="D8994" s="502"/>
      <c r="E8994" s="502"/>
      <c r="F8994" s="502"/>
      <c r="G8994" s="502"/>
      <c r="H8994" s="502"/>
    </row>
    <row r="8995" spans="4:8" s="5" customFormat="1" x14ac:dyDescent="0.2">
      <c r="D8995" s="502"/>
      <c r="E8995" s="502"/>
      <c r="F8995" s="502"/>
      <c r="G8995" s="502"/>
      <c r="H8995" s="502"/>
    </row>
    <row r="8996" spans="4:8" s="5" customFormat="1" x14ac:dyDescent="0.2">
      <c r="D8996" s="502"/>
      <c r="E8996" s="502"/>
      <c r="F8996" s="502"/>
      <c r="G8996" s="502"/>
      <c r="H8996" s="502"/>
    </row>
    <row r="8997" spans="4:8" s="5" customFormat="1" x14ac:dyDescent="0.2">
      <c r="D8997" s="502"/>
      <c r="E8997" s="502"/>
      <c r="F8997" s="502"/>
      <c r="G8997" s="502"/>
      <c r="H8997" s="502"/>
    </row>
    <row r="8998" spans="4:8" s="5" customFormat="1" x14ac:dyDescent="0.2">
      <c r="D8998" s="502"/>
      <c r="E8998" s="502"/>
      <c r="F8998" s="502"/>
      <c r="G8998" s="502"/>
      <c r="H8998" s="502"/>
    </row>
    <row r="8999" spans="4:8" s="5" customFormat="1" x14ac:dyDescent="0.2">
      <c r="D8999" s="502"/>
      <c r="E8999" s="502"/>
      <c r="F8999" s="502"/>
      <c r="G8999" s="502"/>
      <c r="H8999" s="502"/>
    </row>
    <row r="9000" spans="4:8" s="5" customFormat="1" x14ac:dyDescent="0.2">
      <c r="D9000" s="502"/>
      <c r="E9000" s="502"/>
      <c r="F9000" s="502"/>
      <c r="G9000" s="502"/>
      <c r="H9000" s="502"/>
    </row>
    <row r="9001" spans="4:8" s="5" customFormat="1" x14ac:dyDescent="0.2">
      <c r="D9001" s="502"/>
      <c r="E9001" s="502"/>
      <c r="F9001" s="502"/>
      <c r="G9001" s="502"/>
      <c r="H9001" s="502"/>
    </row>
    <row r="9002" spans="4:8" s="5" customFormat="1" x14ac:dyDescent="0.2">
      <c r="D9002" s="502"/>
      <c r="E9002" s="502"/>
      <c r="F9002" s="502"/>
      <c r="G9002" s="502"/>
      <c r="H9002" s="502"/>
    </row>
    <row r="9003" spans="4:8" s="5" customFormat="1" x14ac:dyDescent="0.2">
      <c r="D9003" s="502"/>
      <c r="E9003" s="502"/>
      <c r="F9003" s="502"/>
      <c r="G9003" s="502"/>
      <c r="H9003" s="502"/>
    </row>
    <row r="9004" spans="4:8" s="5" customFormat="1" x14ac:dyDescent="0.2">
      <c r="D9004" s="502"/>
      <c r="E9004" s="502"/>
      <c r="F9004" s="502"/>
      <c r="G9004" s="502"/>
      <c r="H9004" s="502"/>
    </row>
    <row r="9005" spans="4:8" s="5" customFormat="1" x14ac:dyDescent="0.2">
      <c r="D9005" s="502"/>
      <c r="E9005" s="502"/>
      <c r="F9005" s="502"/>
      <c r="G9005" s="502"/>
      <c r="H9005" s="502"/>
    </row>
    <row r="9006" spans="4:8" s="5" customFormat="1" x14ac:dyDescent="0.2">
      <c r="D9006" s="502"/>
      <c r="E9006" s="502"/>
      <c r="F9006" s="502"/>
      <c r="G9006" s="502"/>
      <c r="H9006" s="502"/>
    </row>
    <row r="9007" spans="4:8" s="5" customFormat="1" x14ac:dyDescent="0.2">
      <c r="D9007" s="502"/>
      <c r="E9007" s="502"/>
      <c r="F9007" s="502"/>
      <c r="G9007" s="502"/>
      <c r="H9007" s="502"/>
    </row>
    <row r="9008" spans="4:8" s="5" customFormat="1" x14ac:dyDescent="0.2">
      <c r="D9008" s="502"/>
      <c r="E9008" s="502"/>
      <c r="F9008" s="502"/>
      <c r="G9008" s="502"/>
      <c r="H9008" s="502"/>
    </row>
    <row r="9009" spans="4:8" s="5" customFormat="1" x14ac:dyDescent="0.2">
      <c r="D9009" s="502"/>
      <c r="E9009" s="502"/>
      <c r="F9009" s="502"/>
      <c r="G9009" s="502"/>
      <c r="H9009" s="502"/>
    </row>
    <row r="9010" spans="4:8" s="5" customFormat="1" x14ac:dyDescent="0.2">
      <c r="D9010" s="502"/>
      <c r="E9010" s="502"/>
      <c r="F9010" s="502"/>
      <c r="G9010" s="502"/>
      <c r="H9010" s="502"/>
    </row>
    <row r="9011" spans="4:8" s="5" customFormat="1" x14ac:dyDescent="0.2">
      <c r="D9011" s="502"/>
      <c r="E9011" s="502"/>
      <c r="F9011" s="502"/>
      <c r="G9011" s="502"/>
      <c r="H9011" s="502"/>
    </row>
    <row r="9012" spans="4:8" s="5" customFormat="1" x14ac:dyDescent="0.2">
      <c r="D9012" s="502"/>
      <c r="E9012" s="502"/>
      <c r="F9012" s="502"/>
      <c r="G9012" s="502"/>
      <c r="H9012" s="502"/>
    </row>
    <row r="9013" spans="4:8" s="5" customFormat="1" x14ac:dyDescent="0.2">
      <c r="D9013" s="502"/>
      <c r="E9013" s="502"/>
      <c r="F9013" s="502"/>
      <c r="G9013" s="502"/>
      <c r="H9013" s="502"/>
    </row>
    <row r="9014" spans="4:8" s="5" customFormat="1" x14ac:dyDescent="0.2">
      <c r="D9014" s="502"/>
      <c r="E9014" s="502"/>
      <c r="F9014" s="502"/>
      <c r="G9014" s="502"/>
      <c r="H9014" s="502"/>
    </row>
    <row r="9015" spans="4:8" s="5" customFormat="1" x14ac:dyDescent="0.2">
      <c r="D9015" s="502"/>
      <c r="E9015" s="502"/>
      <c r="F9015" s="502"/>
      <c r="G9015" s="502"/>
      <c r="H9015" s="502"/>
    </row>
    <row r="9016" spans="4:8" s="5" customFormat="1" x14ac:dyDescent="0.2">
      <c r="D9016" s="502"/>
      <c r="E9016" s="502"/>
      <c r="F9016" s="502"/>
      <c r="G9016" s="502"/>
      <c r="H9016" s="502"/>
    </row>
    <row r="9017" spans="4:8" s="5" customFormat="1" x14ac:dyDescent="0.2">
      <c r="D9017" s="502"/>
      <c r="E9017" s="502"/>
      <c r="F9017" s="502"/>
      <c r="G9017" s="502"/>
      <c r="H9017" s="502"/>
    </row>
    <row r="9018" spans="4:8" s="5" customFormat="1" x14ac:dyDescent="0.2">
      <c r="D9018" s="502"/>
      <c r="E9018" s="502"/>
      <c r="F9018" s="502"/>
      <c r="G9018" s="502"/>
      <c r="H9018" s="502"/>
    </row>
    <row r="9019" spans="4:8" s="5" customFormat="1" x14ac:dyDescent="0.2">
      <c r="D9019" s="502"/>
      <c r="E9019" s="502"/>
      <c r="F9019" s="502"/>
      <c r="G9019" s="502"/>
      <c r="H9019" s="502"/>
    </row>
    <row r="9020" spans="4:8" s="5" customFormat="1" x14ac:dyDescent="0.2">
      <c r="D9020" s="502"/>
      <c r="E9020" s="502"/>
      <c r="F9020" s="502"/>
      <c r="G9020" s="502"/>
      <c r="H9020" s="502"/>
    </row>
    <row r="9021" spans="4:8" s="5" customFormat="1" x14ac:dyDescent="0.2">
      <c r="D9021" s="502"/>
      <c r="E9021" s="502"/>
      <c r="F9021" s="502"/>
      <c r="G9021" s="502"/>
      <c r="H9021" s="502"/>
    </row>
    <row r="9022" spans="4:8" s="5" customFormat="1" x14ac:dyDescent="0.2">
      <c r="D9022" s="502"/>
      <c r="E9022" s="502"/>
      <c r="F9022" s="502"/>
      <c r="G9022" s="502"/>
      <c r="H9022" s="502"/>
    </row>
    <row r="9023" spans="4:8" s="5" customFormat="1" x14ac:dyDescent="0.2">
      <c r="D9023" s="502"/>
      <c r="E9023" s="502"/>
      <c r="F9023" s="502"/>
      <c r="G9023" s="502"/>
      <c r="H9023" s="502"/>
    </row>
    <row r="9024" spans="4:8" s="5" customFormat="1" x14ac:dyDescent="0.2">
      <c r="D9024" s="502"/>
      <c r="E9024" s="502"/>
      <c r="F9024" s="502"/>
      <c r="G9024" s="502"/>
      <c r="H9024" s="502"/>
    </row>
    <row r="9025" spans="4:8" s="5" customFormat="1" x14ac:dyDescent="0.2">
      <c r="D9025" s="502"/>
      <c r="E9025" s="502"/>
      <c r="F9025" s="502"/>
      <c r="G9025" s="502"/>
      <c r="H9025" s="502"/>
    </row>
    <row r="9026" spans="4:8" s="5" customFormat="1" x14ac:dyDescent="0.2">
      <c r="D9026" s="502"/>
      <c r="E9026" s="502"/>
      <c r="F9026" s="502"/>
      <c r="G9026" s="502"/>
      <c r="H9026" s="502"/>
    </row>
    <row r="9027" spans="4:8" s="5" customFormat="1" x14ac:dyDescent="0.2">
      <c r="D9027" s="502"/>
      <c r="E9027" s="502"/>
      <c r="F9027" s="502"/>
      <c r="G9027" s="502"/>
      <c r="H9027" s="502"/>
    </row>
    <row r="9028" spans="4:8" s="5" customFormat="1" x14ac:dyDescent="0.2">
      <c r="D9028" s="502"/>
      <c r="E9028" s="502"/>
      <c r="F9028" s="502"/>
      <c r="G9028" s="502"/>
      <c r="H9028" s="502"/>
    </row>
    <row r="9029" spans="4:8" s="5" customFormat="1" x14ac:dyDescent="0.2">
      <c r="D9029" s="502"/>
      <c r="E9029" s="502"/>
      <c r="F9029" s="502"/>
      <c r="G9029" s="502"/>
      <c r="H9029" s="502"/>
    </row>
    <row r="9030" spans="4:8" s="5" customFormat="1" x14ac:dyDescent="0.2">
      <c r="D9030" s="502"/>
      <c r="E9030" s="502"/>
      <c r="F9030" s="502"/>
      <c r="G9030" s="502"/>
      <c r="H9030" s="502"/>
    </row>
    <row r="9031" spans="4:8" s="5" customFormat="1" x14ac:dyDescent="0.2">
      <c r="D9031" s="502"/>
      <c r="E9031" s="502"/>
      <c r="F9031" s="502"/>
      <c r="G9031" s="502"/>
      <c r="H9031" s="502"/>
    </row>
    <row r="9032" spans="4:8" s="5" customFormat="1" x14ac:dyDescent="0.2">
      <c r="D9032" s="502"/>
      <c r="E9032" s="502"/>
      <c r="F9032" s="502"/>
      <c r="G9032" s="502"/>
      <c r="H9032" s="502"/>
    </row>
    <row r="9033" spans="4:8" s="5" customFormat="1" x14ac:dyDescent="0.2">
      <c r="D9033" s="502"/>
      <c r="E9033" s="502"/>
      <c r="F9033" s="502"/>
      <c r="G9033" s="502"/>
      <c r="H9033" s="502"/>
    </row>
    <row r="9034" spans="4:8" s="5" customFormat="1" x14ac:dyDescent="0.2">
      <c r="D9034" s="502"/>
      <c r="E9034" s="502"/>
      <c r="F9034" s="502"/>
      <c r="G9034" s="502"/>
      <c r="H9034" s="502"/>
    </row>
    <row r="9035" spans="4:8" s="5" customFormat="1" x14ac:dyDescent="0.2">
      <c r="D9035" s="502"/>
      <c r="E9035" s="502"/>
      <c r="F9035" s="502"/>
      <c r="G9035" s="502"/>
      <c r="H9035" s="502"/>
    </row>
    <row r="9036" spans="4:8" s="5" customFormat="1" x14ac:dyDescent="0.2">
      <c r="D9036" s="502"/>
      <c r="E9036" s="502"/>
      <c r="F9036" s="502"/>
      <c r="G9036" s="502"/>
      <c r="H9036" s="502"/>
    </row>
    <row r="9037" spans="4:8" s="5" customFormat="1" x14ac:dyDescent="0.2">
      <c r="D9037" s="502"/>
      <c r="E9037" s="502"/>
      <c r="F9037" s="502"/>
      <c r="G9037" s="502"/>
      <c r="H9037" s="502"/>
    </row>
    <row r="9038" spans="4:8" s="5" customFormat="1" x14ac:dyDescent="0.2">
      <c r="D9038" s="502"/>
      <c r="E9038" s="502"/>
      <c r="F9038" s="502"/>
      <c r="G9038" s="502"/>
      <c r="H9038" s="502"/>
    </row>
    <row r="9039" spans="4:8" s="5" customFormat="1" x14ac:dyDescent="0.2">
      <c r="D9039" s="502"/>
      <c r="E9039" s="502"/>
      <c r="F9039" s="502"/>
      <c r="G9039" s="502"/>
      <c r="H9039" s="502"/>
    </row>
    <row r="9040" spans="4:8" s="5" customFormat="1" x14ac:dyDescent="0.2">
      <c r="D9040" s="502"/>
      <c r="E9040" s="502"/>
      <c r="F9040" s="502"/>
      <c r="G9040" s="502"/>
      <c r="H9040" s="502"/>
    </row>
    <row r="9041" spans="4:8" s="5" customFormat="1" x14ac:dyDescent="0.2">
      <c r="D9041" s="502"/>
      <c r="E9041" s="502"/>
      <c r="F9041" s="502"/>
      <c r="G9041" s="502"/>
      <c r="H9041" s="502"/>
    </row>
    <row r="9042" spans="4:8" s="5" customFormat="1" x14ac:dyDescent="0.2">
      <c r="D9042" s="502"/>
      <c r="E9042" s="502"/>
      <c r="F9042" s="502"/>
      <c r="G9042" s="502"/>
      <c r="H9042" s="502"/>
    </row>
    <row r="9043" spans="4:8" s="5" customFormat="1" x14ac:dyDescent="0.2">
      <c r="D9043" s="502"/>
      <c r="E9043" s="502"/>
      <c r="F9043" s="502"/>
      <c r="G9043" s="502"/>
      <c r="H9043" s="502"/>
    </row>
    <row r="9044" spans="4:8" s="5" customFormat="1" x14ac:dyDescent="0.2">
      <c r="D9044" s="502"/>
      <c r="E9044" s="502"/>
      <c r="F9044" s="502"/>
      <c r="G9044" s="502"/>
      <c r="H9044" s="502"/>
    </row>
    <row r="9045" spans="4:8" s="5" customFormat="1" x14ac:dyDescent="0.2">
      <c r="D9045" s="502"/>
      <c r="E9045" s="502"/>
      <c r="F9045" s="502"/>
      <c r="G9045" s="502"/>
      <c r="H9045" s="502"/>
    </row>
    <row r="9046" spans="4:8" s="5" customFormat="1" x14ac:dyDescent="0.2">
      <c r="D9046" s="502"/>
      <c r="E9046" s="502"/>
      <c r="F9046" s="502"/>
      <c r="G9046" s="502"/>
      <c r="H9046" s="502"/>
    </row>
    <row r="9047" spans="4:8" s="5" customFormat="1" x14ac:dyDescent="0.2">
      <c r="D9047" s="502"/>
      <c r="E9047" s="502"/>
      <c r="F9047" s="502"/>
      <c r="G9047" s="502"/>
      <c r="H9047" s="502"/>
    </row>
    <row r="9048" spans="4:8" s="5" customFormat="1" x14ac:dyDescent="0.2">
      <c r="D9048" s="502"/>
      <c r="E9048" s="502"/>
      <c r="F9048" s="502"/>
      <c r="G9048" s="502"/>
      <c r="H9048" s="502"/>
    </row>
    <row r="9049" spans="4:8" s="5" customFormat="1" x14ac:dyDescent="0.2">
      <c r="D9049" s="502"/>
      <c r="E9049" s="502"/>
      <c r="F9049" s="502"/>
      <c r="G9049" s="502"/>
      <c r="H9049" s="502"/>
    </row>
    <row r="9050" spans="4:8" s="5" customFormat="1" x14ac:dyDescent="0.2">
      <c r="D9050" s="502"/>
      <c r="E9050" s="502"/>
      <c r="F9050" s="502"/>
      <c r="G9050" s="502"/>
      <c r="H9050" s="502"/>
    </row>
    <row r="9051" spans="4:8" s="5" customFormat="1" x14ac:dyDescent="0.2">
      <c r="D9051" s="502"/>
      <c r="E9051" s="502"/>
      <c r="F9051" s="502"/>
      <c r="G9051" s="502"/>
      <c r="H9051" s="502"/>
    </row>
    <row r="9052" spans="4:8" s="5" customFormat="1" x14ac:dyDescent="0.2">
      <c r="D9052" s="502"/>
      <c r="E9052" s="502"/>
      <c r="F9052" s="502"/>
      <c r="G9052" s="502"/>
      <c r="H9052" s="502"/>
    </row>
    <row r="9053" spans="4:8" s="5" customFormat="1" x14ac:dyDescent="0.2">
      <c r="D9053" s="502"/>
      <c r="E9053" s="502"/>
      <c r="F9053" s="502"/>
      <c r="G9053" s="502"/>
      <c r="H9053" s="502"/>
    </row>
    <row r="9054" spans="4:8" s="5" customFormat="1" x14ac:dyDescent="0.2">
      <c r="D9054" s="502"/>
      <c r="E9054" s="502"/>
      <c r="F9054" s="502"/>
      <c r="G9054" s="502"/>
      <c r="H9054" s="502"/>
    </row>
    <row r="9055" spans="4:8" s="5" customFormat="1" x14ac:dyDescent="0.2">
      <c r="D9055" s="502"/>
      <c r="E9055" s="502"/>
      <c r="F9055" s="502"/>
      <c r="G9055" s="502"/>
      <c r="H9055" s="502"/>
    </row>
    <row r="9056" spans="4:8" s="5" customFormat="1" x14ac:dyDescent="0.2">
      <c r="D9056" s="502"/>
      <c r="E9056" s="502"/>
      <c r="F9056" s="502"/>
      <c r="G9056" s="502"/>
      <c r="H9056" s="502"/>
    </row>
    <row r="9057" spans="4:8" s="5" customFormat="1" x14ac:dyDescent="0.2">
      <c r="D9057" s="502"/>
      <c r="E9057" s="502"/>
      <c r="F9057" s="502"/>
      <c r="G9057" s="502"/>
      <c r="H9057" s="502"/>
    </row>
    <row r="9058" spans="4:8" s="5" customFormat="1" x14ac:dyDescent="0.2">
      <c r="D9058" s="502"/>
      <c r="E9058" s="502"/>
      <c r="F9058" s="502"/>
      <c r="G9058" s="502"/>
      <c r="H9058" s="502"/>
    </row>
    <row r="9059" spans="4:8" s="5" customFormat="1" x14ac:dyDescent="0.2">
      <c r="D9059" s="502"/>
      <c r="E9059" s="502"/>
      <c r="F9059" s="502"/>
      <c r="G9059" s="502"/>
      <c r="H9059" s="502"/>
    </row>
    <row r="9060" spans="4:8" s="5" customFormat="1" x14ac:dyDescent="0.2">
      <c r="D9060" s="502"/>
      <c r="E9060" s="502"/>
      <c r="F9060" s="502"/>
      <c r="G9060" s="502"/>
      <c r="H9060" s="502"/>
    </row>
    <row r="9061" spans="4:8" s="5" customFormat="1" x14ac:dyDescent="0.2">
      <c r="D9061" s="502"/>
      <c r="E9061" s="502"/>
      <c r="F9061" s="502"/>
      <c r="G9061" s="502"/>
      <c r="H9061" s="502"/>
    </row>
    <row r="9062" spans="4:8" s="5" customFormat="1" x14ac:dyDescent="0.2">
      <c r="D9062" s="502"/>
      <c r="E9062" s="502"/>
      <c r="F9062" s="502"/>
      <c r="G9062" s="502"/>
      <c r="H9062" s="502"/>
    </row>
    <row r="9063" spans="4:8" s="5" customFormat="1" x14ac:dyDescent="0.2">
      <c r="D9063" s="502"/>
      <c r="E9063" s="502"/>
      <c r="F9063" s="502"/>
      <c r="G9063" s="502"/>
      <c r="H9063" s="502"/>
    </row>
    <row r="9064" spans="4:8" s="5" customFormat="1" x14ac:dyDescent="0.2">
      <c r="D9064" s="502"/>
      <c r="E9064" s="502"/>
      <c r="F9064" s="502"/>
      <c r="G9064" s="502"/>
      <c r="H9064" s="502"/>
    </row>
    <row r="9065" spans="4:8" s="5" customFormat="1" x14ac:dyDescent="0.2">
      <c r="D9065" s="502"/>
      <c r="E9065" s="502"/>
      <c r="F9065" s="502"/>
      <c r="G9065" s="502"/>
      <c r="H9065" s="502"/>
    </row>
    <row r="9066" spans="4:8" s="5" customFormat="1" x14ac:dyDescent="0.2">
      <c r="D9066" s="502"/>
      <c r="E9066" s="502"/>
      <c r="F9066" s="502"/>
      <c r="G9066" s="502"/>
      <c r="H9066" s="502"/>
    </row>
    <row r="9067" spans="4:8" s="5" customFormat="1" x14ac:dyDescent="0.2">
      <c r="D9067" s="502"/>
      <c r="E9067" s="502"/>
      <c r="F9067" s="502"/>
      <c r="G9067" s="502"/>
      <c r="H9067" s="502"/>
    </row>
    <row r="9068" spans="4:8" s="5" customFormat="1" x14ac:dyDescent="0.2">
      <c r="D9068" s="502"/>
      <c r="E9068" s="502"/>
      <c r="F9068" s="502"/>
      <c r="G9068" s="502"/>
      <c r="H9068" s="502"/>
    </row>
    <row r="9069" spans="4:8" s="5" customFormat="1" x14ac:dyDescent="0.2">
      <c r="D9069" s="502"/>
      <c r="E9069" s="502"/>
      <c r="F9069" s="502"/>
      <c r="G9069" s="502"/>
      <c r="H9069" s="502"/>
    </row>
    <row r="9070" spans="4:8" s="5" customFormat="1" x14ac:dyDescent="0.2">
      <c r="D9070" s="502"/>
      <c r="E9070" s="502"/>
      <c r="F9070" s="502"/>
      <c r="G9070" s="502"/>
      <c r="H9070" s="502"/>
    </row>
    <row r="9071" spans="4:8" s="5" customFormat="1" x14ac:dyDescent="0.2">
      <c r="D9071" s="502"/>
      <c r="E9071" s="502"/>
      <c r="F9071" s="502"/>
      <c r="G9071" s="502"/>
      <c r="H9071" s="502"/>
    </row>
    <row r="9072" spans="4:8" s="5" customFormat="1" x14ac:dyDescent="0.2">
      <c r="D9072" s="502"/>
      <c r="E9072" s="502"/>
      <c r="F9072" s="502"/>
      <c r="G9072" s="502"/>
      <c r="H9072" s="502"/>
    </row>
    <row r="9073" spans="4:8" s="5" customFormat="1" x14ac:dyDescent="0.2">
      <c r="D9073" s="502"/>
      <c r="E9073" s="502"/>
      <c r="F9073" s="502"/>
      <c r="G9073" s="502"/>
      <c r="H9073" s="502"/>
    </row>
    <row r="9074" spans="4:8" s="5" customFormat="1" x14ac:dyDescent="0.2">
      <c r="D9074" s="502"/>
      <c r="E9074" s="502"/>
      <c r="F9074" s="502"/>
      <c r="G9074" s="502"/>
      <c r="H9074" s="502"/>
    </row>
    <row r="9075" spans="4:8" s="5" customFormat="1" x14ac:dyDescent="0.2">
      <c r="D9075" s="502"/>
      <c r="E9075" s="502"/>
      <c r="F9075" s="502"/>
      <c r="G9075" s="502"/>
      <c r="H9075" s="502"/>
    </row>
    <row r="9076" spans="4:8" s="5" customFormat="1" x14ac:dyDescent="0.2">
      <c r="D9076" s="502"/>
      <c r="E9076" s="502"/>
      <c r="F9076" s="502"/>
      <c r="G9076" s="502"/>
      <c r="H9076" s="502"/>
    </row>
    <row r="9077" spans="4:8" s="5" customFormat="1" x14ac:dyDescent="0.2">
      <c r="D9077" s="502"/>
      <c r="E9077" s="502"/>
      <c r="F9077" s="502"/>
      <c r="G9077" s="502"/>
      <c r="H9077" s="502"/>
    </row>
    <row r="9078" spans="4:8" s="5" customFormat="1" x14ac:dyDescent="0.2">
      <c r="D9078" s="502"/>
      <c r="E9078" s="502"/>
      <c r="F9078" s="502"/>
      <c r="G9078" s="502"/>
      <c r="H9078" s="502"/>
    </row>
    <row r="9079" spans="4:8" s="5" customFormat="1" x14ac:dyDescent="0.2">
      <c r="D9079" s="502"/>
      <c r="E9079" s="502"/>
      <c r="F9079" s="502"/>
      <c r="G9079" s="502"/>
      <c r="H9079" s="502"/>
    </row>
    <row r="9080" spans="4:8" s="5" customFormat="1" x14ac:dyDescent="0.2">
      <c r="D9080" s="502"/>
      <c r="E9080" s="502"/>
      <c r="F9080" s="502"/>
      <c r="G9080" s="502"/>
      <c r="H9080" s="502"/>
    </row>
    <row r="9081" spans="4:8" s="5" customFormat="1" x14ac:dyDescent="0.2">
      <c r="D9081" s="502"/>
      <c r="E9081" s="502"/>
      <c r="F9081" s="502"/>
      <c r="G9081" s="502"/>
      <c r="H9081" s="502"/>
    </row>
    <row r="9082" spans="4:8" s="5" customFormat="1" x14ac:dyDescent="0.2">
      <c r="D9082" s="502"/>
      <c r="E9082" s="502"/>
      <c r="F9082" s="502"/>
      <c r="G9082" s="502"/>
      <c r="H9082" s="502"/>
    </row>
    <row r="9083" spans="4:8" s="5" customFormat="1" x14ac:dyDescent="0.2">
      <c r="D9083" s="502"/>
      <c r="E9083" s="502"/>
      <c r="F9083" s="502"/>
      <c r="G9083" s="502"/>
      <c r="H9083" s="502"/>
    </row>
    <row r="9084" spans="4:8" s="5" customFormat="1" x14ac:dyDescent="0.2">
      <c r="D9084" s="502"/>
      <c r="E9084" s="502"/>
      <c r="F9084" s="502"/>
      <c r="G9084" s="502"/>
      <c r="H9084" s="502"/>
    </row>
    <row r="9085" spans="4:8" s="5" customFormat="1" x14ac:dyDescent="0.2">
      <c r="D9085" s="502"/>
      <c r="E9085" s="502"/>
      <c r="F9085" s="502"/>
      <c r="G9085" s="502"/>
      <c r="H9085" s="502"/>
    </row>
    <row r="9086" spans="4:8" s="5" customFormat="1" x14ac:dyDescent="0.2">
      <c r="D9086" s="502"/>
      <c r="E9086" s="502"/>
      <c r="F9086" s="502"/>
      <c r="G9086" s="502"/>
      <c r="H9086" s="502"/>
    </row>
    <row r="9087" spans="4:8" s="5" customFormat="1" x14ac:dyDescent="0.2">
      <c r="D9087" s="502"/>
      <c r="E9087" s="502"/>
      <c r="F9087" s="502"/>
      <c r="G9087" s="502"/>
      <c r="H9087" s="502"/>
    </row>
    <row r="9088" spans="4:8" s="5" customFormat="1" x14ac:dyDescent="0.2">
      <c r="D9088" s="502"/>
      <c r="E9088" s="502"/>
      <c r="F9088" s="502"/>
      <c r="G9088" s="502"/>
      <c r="H9088" s="502"/>
    </row>
    <row r="9089" spans="4:8" s="5" customFormat="1" x14ac:dyDescent="0.2">
      <c r="D9089" s="502"/>
      <c r="E9089" s="502"/>
      <c r="F9089" s="502"/>
      <c r="G9089" s="502"/>
      <c r="H9089" s="502"/>
    </row>
    <row r="9090" spans="4:8" s="5" customFormat="1" x14ac:dyDescent="0.2">
      <c r="D9090" s="502"/>
      <c r="E9090" s="502"/>
      <c r="F9090" s="502"/>
      <c r="G9090" s="502"/>
      <c r="H9090" s="502"/>
    </row>
    <row r="9091" spans="4:8" s="5" customFormat="1" x14ac:dyDescent="0.2">
      <c r="D9091" s="502"/>
      <c r="E9091" s="502"/>
      <c r="F9091" s="502"/>
      <c r="G9091" s="502"/>
      <c r="H9091" s="502"/>
    </row>
    <row r="9092" spans="4:8" s="5" customFormat="1" x14ac:dyDescent="0.2">
      <c r="D9092" s="502"/>
      <c r="E9092" s="502"/>
      <c r="F9092" s="502"/>
      <c r="G9092" s="502"/>
      <c r="H9092" s="502"/>
    </row>
    <row r="9093" spans="4:8" s="5" customFormat="1" x14ac:dyDescent="0.2">
      <c r="D9093" s="502"/>
      <c r="E9093" s="502"/>
      <c r="F9093" s="502"/>
      <c r="G9093" s="502"/>
      <c r="H9093" s="502"/>
    </row>
    <row r="9094" spans="4:8" s="5" customFormat="1" x14ac:dyDescent="0.2">
      <c r="D9094" s="502"/>
      <c r="E9094" s="502"/>
      <c r="F9094" s="502"/>
      <c r="G9094" s="502"/>
      <c r="H9094" s="502"/>
    </row>
    <row r="9095" spans="4:8" s="5" customFormat="1" x14ac:dyDescent="0.2">
      <c r="D9095" s="502"/>
      <c r="E9095" s="502"/>
      <c r="F9095" s="502"/>
      <c r="G9095" s="502"/>
      <c r="H9095" s="502"/>
    </row>
    <row r="9096" spans="4:8" s="5" customFormat="1" x14ac:dyDescent="0.2">
      <c r="D9096" s="502"/>
      <c r="E9096" s="502"/>
      <c r="F9096" s="502"/>
      <c r="G9096" s="502"/>
      <c r="H9096" s="502"/>
    </row>
    <row r="9097" spans="4:8" s="5" customFormat="1" x14ac:dyDescent="0.2">
      <c r="D9097" s="502"/>
      <c r="E9097" s="502"/>
      <c r="F9097" s="502"/>
      <c r="G9097" s="502"/>
      <c r="H9097" s="502"/>
    </row>
    <row r="9098" spans="4:8" s="5" customFormat="1" x14ac:dyDescent="0.2">
      <c r="D9098" s="502"/>
      <c r="E9098" s="502"/>
      <c r="F9098" s="502"/>
      <c r="G9098" s="502"/>
      <c r="H9098" s="502"/>
    </row>
    <row r="9099" spans="4:8" s="5" customFormat="1" x14ac:dyDescent="0.2">
      <c r="D9099" s="502"/>
      <c r="E9099" s="502"/>
      <c r="F9099" s="502"/>
      <c r="G9099" s="502"/>
      <c r="H9099" s="502"/>
    </row>
    <row r="9100" spans="4:8" s="5" customFormat="1" x14ac:dyDescent="0.2">
      <c r="D9100" s="502"/>
      <c r="E9100" s="502"/>
      <c r="F9100" s="502"/>
      <c r="G9100" s="502"/>
      <c r="H9100" s="502"/>
    </row>
    <row r="9101" spans="4:8" s="5" customFormat="1" x14ac:dyDescent="0.2">
      <c r="D9101" s="502"/>
      <c r="E9101" s="502"/>
      <c r="F9101" s="502"/>
      <c r="G9101" s="502"/>
      <c r="H9101" s="502"/>
    </row>
    <row r="9102" spans="4:8" s="5" customFormat="1" x14ac:dyDescent="0.2">
      <c r="D9102" s="502"/>
      <c r="E9102" s="502"/>
      <c r="F9102" s="502"/>
      <c r="G9102" s="502"/>
      <c r="H9102" s="502"/>
    </row>
    <row r="9103" spans="4:8" s="5" customFormat="1" x14ac:dyDescent="0.2">
      <c r="D9103" s="502"/>
      <c r="E9103" s="502"/>
      <c r="F9103" s="502"/>
      <c r="G9103" s="502"/>
      <c r="H9103" s="502"/>
    </row>
    <row r="9104" spans="4:8" s="5" customFormat="1" x14ac:dyDescent="0.2">
      <c r="D9104" s="502"/>
      <c r="E9104" s="502"/>
      <c r="F9104" s="502"/>
      <c r="G9104" s="502"/>
      <c r="H9104" s="502"/>
    </row>
    <row r="9105" spans="4:8" s="5" customFormat="1" x14ac:dyDescent="0.2">
      <c r="D9105" s="502"/>
      <c r="E9105" s="502"/>
      <c r="F9105" s="502"/>
      <c r="G9105" s="502"/>
      <c r="H9105" s="502"/>
    </row>
    <row r="9106" spans="4:8" s="5" customFormat="1" x14ac:dyDescent="0.2">
      <c r="D9106" s="502"/>
      <c r="E9106" s="502"/>
      <c r="F9106" s="502"/>
      <c r="G9106" s="502"/>
      <c r="H9106" s="502"/>
    </row>
    <row r="9107" spans="4:8" s="5" customFormat="1" x14ac:dyDescent="0.2">
      <c r="D9107" s="502"/>
      <c r="E9107" s="502"/>
      <c r="F9107" s="502"/>
      <c r="G9107" s="502"/>
      <c r="H9107" s="502"/>
    </row>
    <row r="9108" spans="4:8" s="5" customFormat="1" x14ac:dyDescent="0.2">
      <c r="D9108" s="502"/>
      <c r="E9108" s="502"/>
      <c r="F9108" s="502"/>
      <c r="G9108" s="502"/>
      <c r="H9108" s="502"/>
    </row>
    <row r="9109" spans="4:8" s="5" customFormat="1" x14ac:dyDescent="0.2">
      <c r="D9109" s="502"/>
      <c r="E9109" s="502"/>
      <c r="F9109" s="502"/>
      <c r="G9109" s="502"/>
      <c r="H9109" s="502"/>
    </row>
    <row r="9110" spans="4:8" s="5" customFormat="1" x14ac:dyDescent="0.2">
      <c r="D9110" s="502"/>
      <c r="E9110" s="502"/>
      <c r="F9110" s="502"/>
      <c r="G9110" s="502"/>
      <c r="H9110" s="502"/>
    </row>
    <row r="9111" spans="4:8" s="5" customFormat="1" x14ac:dyDescent="0.2">
      <c r="D9111" s="502"/>
      <c r="E9111" s="502"/>
      <c r="F9111" s="502"/>
      <c r="G9111" s="502"/>
      <c r="H9111" s="502"/>
    </row>
    <row r="9112" spans="4:8" s="5" customFormat="1" x14ac:dyDescent="0.2">
      <c r="D9112" s="502"/>
      <c r="E9112" s="502"/>
      <c r="F9112" s="502"/>
      <c r="G9112" s="502"/>
      <c r="H9112" s="502"/>
    </row>
    <row r="9113" spans="4:8" s="5" customFormat="1" x14ac:dyDescent="0.2">
      <c r="D9113" s="502"/>
      <c r="E9113" s="502"/>
      <c r="F9113" s="502"/>
      <c r="G9113" s="502"/>
      <c r="H9113" s="502"/>
    </row>
    <row r="9114" spans="4:8" s="5" customFormat="1" x14ac:dyDescent="0.2">
      <c r="D9114" s="502"/>
      <c r="E9114" s="502"/>
      <c r="F9114" s="502"/>
      <c r="G9114" s="502"/>
      <c r="H9114" s="502"/>
    </row>
    <row r="9115" spans="4:8" s="5" customFormat="1" x14ac:dyDescent="0.2">
      <c r="D9115" s="502"/>
      <c r="E9115" s="502"/>
      <c r="F9115" s="502"/>
      <c r="G9115" s="502"/>
      <c r="H9115" s="502"/>
    </row>
    <row r="9116" spans="4:8" s="5" customFormat="1" x14ac:dyDescent="0.2">
      <c r="D9116" s="502"/>
      <c r="E9116" s="502"/>
      <c r="F9116" s="502"/>
      <c r="G9116" s="502"/>
      <c r="H9116" s="502"/>
    </row>
    <row r="9117" spans="4:8" s="5" customFormat="1" x14ac:dyDescent="0.2">
      <c r="D9117" s="502"/>
      <c r="E9117" s="502"/>
      <c r="F9117" s="502"/>
      <c r="G9117" s="502"/>
      <c r="H9117" s="502"/>
    </row>
    <row r="9118" spans="4:8" s="5" customFormat="1" x14ac:dyDescent="0.2">
      <c r="D9118" s="502"/>
      <c r="E9118" s="502"/>
      <c r="F9118" s="502"/>
      <c r="G9118" s="502"/>
      <c r="H9118" s="502"/>
    </row>
    <row r="9119" spans="4:8" s="5" customFormat="1" x14ac:dyDescent="0.2">
      <c r="D9119" s="502"/>
      <c r="E9119" s="502"/>
      <c r="F9119" s="502"/>
      <c r="G9119" s="502"/>
      <c r="H9119" s="502"/>
    </row>
    <row r="9120" spans="4:8" s="5" customFormat="1" x14ac:dyDescent="0.2">
      <c r="D9120" s="502"/>
      <c r="E9120" s="502"/>
      <c r="F9120" s="502"/>
      <c r="G9120" s="502"/>
      <c r="H9120" s="502"/>
    </row>
    <row r="9121" spans="4:8" s="5" customFormat="1" x14ac:dyDescent="0.2">
      <c r="D9121" s="502"/>
      <c r="E9121" s="502"/>
      <c r="F9121" s="502"/>
      <c r="G9121" s="502"/>
      <c r="H9121" s="502"/>
    </row>
    <row r="9122" spans="4:8" s="5" customFormat="1" x14ac:dyDescent="0.2">
      <c r="D9122" s="502"/>
      <c r="E9122" s="502"/>
      <c r="F9122" s="502"/>
      <c r="G9122" s="502"/>
      <c r="H9122" s="502"/>
    </row>
    <row r="9123" spans="4:8" s="5" customFormat="1" x14ac:dyDescent="0.2">
      <c r="D9123" s="502"/>
      <c r="E9123" s="502"/>
      <c r="F9123" s="502"/>
      <c r="G9123" s="502"/>
      <c r="H9123" s="502"/>
    </row>
    <row r="9124" spans="4:8" s="5" customFormat="1" x14ac:dyDescent="0.2">
      <c r="D9124" s="502"/>
      <c r="E9124" s="502"/>
      <c r="F9124" s="502"/>
      <c r="G9124" s="502"/>
      <c r="H9124" s="502"/>
    </row>
    <row r="9125" spans="4:8" s="5" customFormat="1" x14ac:dyDescent="0.2">
      <c r="D9125" s="502"/>
      <c r="E9125" s="502"/>
      <c r="F9125" s="502"/>
      <c r="G9125" s="502"/>
      <c r="H9125" s="502"/>
    </row>
    <row r="9126" spans="4:8" s="5" customFormat="1" x14ac:dyDescent="0.2">
      <c r="D9126" s="502"/>
      <c r="E9126" s="502"/>
      <c r="F9126" s="502"/>
      <c r="G9126" s="502"/>
      <c r="H9126" s="502"/>
    </row>
    <row r="9127" spans="4:8" s="5" customFormat="1" x14ac:dyDescent="0.2">
      <c r="D9127" s="502"/>
      <c r="E9127" s="502"/>
      <c r="F9127" s="502"/>
      <c r="G9127" s="502"/>
      <c r="H9127" s="502"/>
    </row>
    <row r="9128" spans="4:8" s="5" customFormat="1" x14ac:dyDescent="0.2">
      <c r="D9128" s="502"/>
      <c r="E9128" s="502"/>
      <c r="F9128" s="502"/>
      <c r="G9128" s="502"/>
      <c r="H9128" s="502"/>
    </row>
    <row r="9129" spans="4:8" s="5" customFormat="1" x14ac:dyDescent="0.2">
      <c r="D9129" s="502"/>
      <c r="E9129" s="502"/>
      <c r="F9129" s="502"/>
      <c r="G9129" s="502"/>
      <c r="H9129" s="502"/>
    </row>
    <row r="9130" spans="4:8" s="5" customFormat="1" x14ac:dyDescent="0.2">
      <c r="D9130" s="502"/>
      <c r="E9130" s="502"/>
      <c r="F9130" s="502"/>
      <c r="G9130" s="502"/>
      <c r="H9130" s="502"/>
    </row>
    <row r="9131" spans="4:8" s="5" customFormat="1" x14ac:dyDescent="0.2">
      <c r="D9131" s="502"/>
      <c r="E9131" s="502"/>
      <c r="F9131" s="502"/>
      <c r="G9131" s="502"/>
      <c r="H9131" s="502"/>
    </row>
    <row r="9132" spans="4:8" s="5" customFormat="1" x14ac:dyDescent="0.2">
      <c r="D9132" s="502"/>
      <c r="E9132" s="502"/>
      <c r="F9132" s="502"/>
      <c r="G9132" s="502"/>
      <c r="H9132" s="502"/>
    </row>
    <row r="9133" spans="4:8" s="5" customFormat="1" x14ac:dyDescent="0.2">
      <c r="D9133" s="502"/>
      <c r="E9133" s="502"/>
      <c r="F9133" s="502"/>
      <c r="G9133" s="502"/>
      <c r="H9133" s="502"/>
    </row>
    <row r="9134" spans="4:8" s="5" customFormat="1" x14ac:dyDescent="0.2">
      <c r="D9134" s="502"/>
      <c r="E9134" s="502"/>
      <c r="F9134" s="502"/>
      <c r="G9134" s="502"/>
      <c r="H9134" s="502"/>
    </row>
    <row r="9135" spans="4:8" s="5" customFormat="1" x14ac:dyDescent="0.2">
      <c r="D9135" s="502"/>
      <c r="E9135" s="502"/>
      <c r="F9135" s="502"/>
      <c r="G9135" s="502"/>
      <c r="H9135" s="502"/>
    </row>
    <row r="9136" spans="4:8" s="5" customFormat="1" x14ac:dyDescent="0.2">
      <c r="D9136" s="502"/>
      <c r="E9136" s="502"/>
      <c r="F9136" s="502"/>
      <c r="G9136" s="502"/>
      <c r="H9136" s="502"/>
    </row>
    <row r="9137" spans="4:8" s="5" customFormat="1" x14ac:dyDescent="0.2">
      <c r="D9137" s="502"/>
      <c r="E9137" s="502"/>
      <c r="F9137" s="502"/>
      <c r="G9137" s="502"/>
      <c r="H9137" s="502"/>
    </row>
    <row r="9138" spans="4:8" s="5" customFormat="1" x14ac:dyDescent="0.2">
      <c r="D9138" s="502"/>
      <c r="E9138" s="502"/>
      <c r="F9138" s="502"/>
      <c r="G9138" s="502"/>
      <c r="H9138" s="502"/>
    </row>
    <row r="9139" spans="4:8" s="5" customFormat="1" x14ac:dyDescent="0.2">
      <c r="D9139" s="502"/>
      <c r="E9139" s="502"/>
      <c r="F9139" s="502"/>
      <c r="G9139" s="502"/>
      <c r="H9139" s="502"/>
    </row>
    <row r="9140" spans="4:8" s="5" customFormat="1" x14ac:dyDescent="0.2">
      <c r="D9140" s="502"/>
      <c r="E9140" s="502"/>
      <c r="F9140" s="502"/>
      <c r="G9140" s="502"/>
      <c r="H9140" s="502"/>
    </row>
    <row r="9141" spans="4:8" s="5" customFormat="1" x14ac:dyDescent="0.2">
      <c r="D9141" s="502"/>
      <c r="E9141" s="502"/>
      <c r="F9141" s="502"/>
      <c r="G9141" s="502"/>
      <c r="H9141" s="502"/>
    </row>
    <row r="9142" spans="4:8" s="5" customFormat="1" x14ac:dyDescent="0.2">
      <c r="D9142" s="502"/>
      <c r="E9142" s="502"/>
      <c r="F9142" s="502"/>
      <c r="G9142" s="502"/>
      <c r="H9142" s="502"/>
    </row>
    <row r="9143" spans="4:8" s="5" customFormat="1" x14ac:dyDescent="0.2">
      <c r="D9143" s="502"/>
      <c r="E9143" s="502"/>
      <c r="F9143" s="502"/>
      <c r="G9143" s="502"/>
      <c r="H9143" s="502"/>
    </row>
    <row r="9144" spans="4:8" s="5" customFormat="1" x14ac:dyDescent="0.2">
      <c r="D9144" s="502"/>
      <c r="E9144" s="502"/>
      <c r="F9144" s="502"/>
      <c r="G9144" s="502"/>
      <c r="H9144" s="502"/>
    </row>
    <row r="9145" spans="4:8" s="5" customFormat="1" x14ac:dyDescent="0.2">
      <c r="D9145" s="502"/>
      <c r="E9145" s="502"/>
      <c r="F9145" s="502"/>
      <c r="G9145" s="502"/>
      <c r="H9145" s="502"/>
    </row>
    <row r="9146" spans="4:8" s="5" customFormat="1" x14ac:dyDescent="0.2">
      <c r="D9146" s="502"/>
      <c r="E9146" s="502"/>
      <c r="F9146" s="502"/>
      <c r="G9146" s="502"/>
      <c r="H9146" s="502"/>
    </row>
    <row r="9147" spans="4:8" s="5" customFormat="1" x14ac:dyDescent="0.2">
      <c r="D9147" s="502"/>
      <c r="E9147" s="502"/>
      <c r="F9147" s="502"/>
      <c r="G9147" s="502"/>
      <c r="H9147" s="502"/>
    </row>
    <row r="9148" spans="4:8" s="5" customFormat="1" x14ac:dyDescent="0.2">
      <c r="D9148" s="502"/>
      <c r="E9148" s="502"/>
      <c r="F9148" s="502"/>
      <c r="G9148" s="502"/>
      <c r="H9148" s="502"/>
    </row>
    <row r="9149" spans="4:8" s="5" customFormat="1" x14ac:dyDescent="0.2">
      <c r="D9149" s="502"/>
      <c r="E9149" s="502"/>
      <c r="F9149" s="502"/>
      <c r="G9149" s="502"/>
      <c r="H9149" s="502"/>
    </row>
    <row r="9150" spans="4:8" s="5" customFormat="1" x14ac:dyDescent="0.2">
      <c r="D9150" s="502"/>
      <c r="E9150" s="502"/>
      <c r="F9150" s="502"/>
      <c r="G9150" s="502"/>
      <c r="H9150" s="502"/>
    </row>
    <row r="9151" spans="4:8" s="5" customFormat="1" x14ac:dyDescent="0.2">
      <c r="D9151" s="502"/>
      <c r="E9151" s="502"/>
      <c r="F9151" s="502"/>
      <c r="G9151" s="502"/>
      <c r="H9151" s="502"/>
    </row>
    <row r="9152" spans="4:8" s="5" customFormat="1" x14ac:dyDescent="0.2">
      <c r="D9152" s="502"/>
      <c r="E9152" s="502"/>
      <c r="F9152" s="502"/>
      <c r="G9152" s="502"/>
      <c r="H9152" s="502"/>
    </row>
    <row r="9153" spans="4:8" s="5" customFormat="1" x14ac:dyDescent="0.2">
      <c r="D9153" s="502"/>
      <c r="E9153" s="502"/>
      <c r="F9153" s="502"/>
      <c r="G9153" s="502"/>
      <c r="H9153" s="502"/>
    </row>
    <row r="9154" spans="4:8" s="5" customFormat="1" x14ac:dyDescent="0.2">
      <c r="D9154" s="502"/>
      <c r="E9154" s="502"/>
      <c r="F9154" s="502"/>
      <c r="G9154" s="502"/>
      <c r="H9154" s="502"/>
    </row>
    <row r="9155" spans="4:8" s="5" customFormat="1" x14ac:dyDescent="0.2">
      <c r="D9155" s="502"/>
      <c r="E9155" s="502"/>
      <c r="F9155" s="502"/>
      <c r="G9155" s="502"/>
      <c r="H9155" s="502"/>
    </row>
    <row r="9156" spans="4:8" s="5" customFormat="1" x14ac:dyDescent="0.2">
      <c r="D9156" s="502"/>
      <c r="E9156" s="502"/>
      <c r="F9156" s="502"/>
      <c r="G9156" s="502"/>
      <c r="H9156" s="502"/>
    </row>
    <row r="9157" spans="4:8" s="5" customFormat="1" x14ac:dyDescent="0.2">
      <c r="D9157" s="502"/>
      <c r="E9157" s="502"/>
      <c r="F9157" s="502"/>
      <c r="G9157" s="502"/>
      <c r="H9157" s="502"/>
    </row>
    <row r="9158" spans="4:8" s="5" customFormat="1" x14ac:dyDescent="0.2">
      <c r="D9158" s="502"/>
      <c r="E9158" s="502"/>
      <c r="F9158" s="502"/>
      <c r="G9158" s="502"/>
      <c r="H9158" s="502"/>
    </row>
    <row r="9159" spans="4:8" s="5" customFormat="1" x14ac:dyDescent="0.2">
      <c r="D9159" s="502"/>
      <c r="E9159" s="502"/>
      <c r="F9159" s="502"/>
      <c r="G9159" s="502"/>
      <c r="H9159" s="502"/>
    </row>
    <row r="9160" spans="4:8" s="5" customFormat="1" x14ac:dyDescent="0.2">
      <c r="D9160" s="502"/>
      <c r="E9160" s="502"/>
      <c r="F9160" s="502"/>
      <c r="G9160" s="502"/>
      <c r="H9160" s="502"/>
    </row>
    <row r="9161" spans="4:8" s="5" customFormat="1" x14ac:dyDescent="0.2">
      <c r="D9161" s="502"/>
      <c r="E9161" s="502"/>
      <c r="F9161" s="502"/>
      <c r="G9161" s="502"/>
      <c r="H9161" s="502"/>
    </row>
    <row r="9162" spans="4:8" s="5" customFormat="1" x14ac:dyDescent="0.2">
      <c r="D9162" s="502"/>
      <c r="E9162" s="502"/>
      <c r="F9162" s="502"/>
      <c r="G9162" s="502"/>
      <c r="H9162" s="502"/>
    </row>
    <row r="9163" spans="4:8" s="5" customFormat="1" x14ac:dyDescent="0.2">
      <c r="D9163" s="502"/>
      <c r="E9163" s="502"/>
      <c r="F9163" s="502"/>
      <c r="G9163" s="502"/>
      <c r="H9163" s="502"/>
    </row>
    <row r="9164" spans="4:8" s="5" customFormat="1" x14ac:dyDescent="0.2">
      <c r="D9164" s="502"/>
      <c r="E9164" s="502"/>
      <c r="F9164" s="502"/>
      <c r="G9164" s="502"/>
      <c r="H9164" s="502"/>
    </row>
    <row r="9165" spans="4:8" s="5" customFormat="1" x14ac:dyDescent="0.2">
      <c r="D9165" s="502"/>
      <c r="E9165" s="502"/>
      <c r="F9165" s="502"/>
      <c r="G9165" s="502"/>
      <c r="H9165" s="502"/>
    </row>
    <row r="9166" spans="4:8" s="5" customFormat="1" x14ac:dyDescent="0.2">
      <c r="D9166" s="502"/>
      <c r="E9166" s="502"/>
      <c r="F9166" s="502"/>
      <c r="G9166" s="502"/>
      <c r="H9166" s="502"/>
    </row>
    <row r="9167" spans="4:8" s="5" customFormat="1" x14ac:dyDescent="0.2">
      <c r="D9167" s="502"/>
      <c r="E9167" s="502"/>
      <c r="F9167" s="502"/>
      <c r="G9167" s="502"/>
      <c r="H9167" s="502"/>
    </row>
    <row r="9168" spans="4:8" s="5" customFormat="1" x14ac:dyDescent="0.2">
      <c r="D9168" s="502"/>
      <c r="E9168" s="502"/>
      <c r="F9168" s="502"/>
      <c r="G9168" s="502"/>
      <c r="H9168" s="502"/>
    </row>
    <row r="9169" spans="4:8" s="5" customFormat="1" x14ac:dyDescent="0.2">
      <c r="D9169" s="502"/>
      <c r="E9169" s="502"/>
      <c r="F9169" s="502"/>
      <c r="G9169" s="502"/>
      <c r="H9169" s="502"/>
    </row>
    <row r="9170" spans="4:8" s="5" customFormat="1" x14ac:dyDescent="0.2">
      <c r="D9170" s="502"/>
      <c r="E9170" s="502"/>
      <c r="F9170" s="502"/>
      <c r="G9170" s="502"/>
      <c r="H9170" s="502"/>
    </row>
    <row r="9171" spans="4:8" s="5" customFormat="1" x14ac:dyDescent="0.2">
      <c r="D9171" s="502"/>
      <c r="E9171" s="502"/>
      <c r="F9171" s="502"/>
      <c r="G9171" s="502"/>
      <c r="H9171" s="502"/>
    </row>
    <row r="9172" spans="4:8" s="5" customFormat="1" x14ac:dyDescent="0.2">
      <c r="D9172" s="502"/>
      <c r="E9172" s="502"/>
      <c r="F9172" s="502"/>
      <c r="G9172" s="502"/>
      <c r="H9172" s="502"/>
    </row>
    <row r="9173" spans="4:8" s="5" customFormat="1" x14ac:dyDescent="0.2">
      <c r="D9173" s="502"/>
      <c r="E9173" s="502"/>
      <c r="F9173" s="502"/>
      <c r="G9173" s="502"/>
      <c r="H9173" s="502"/>
    </row>
    <row r="9174" spans="4:8" s="5" customFormat="1" x14ac:dyDescent="0.2">
      <c r="D9174" s="502"/>
      <c r="E9174" s="502"/>
      <c r="F9174" s="502"/>
      <c r="G9174" s="502"/>
      <c r="H9174" s="502"/>
    </row>
    <row r="9175" spans="4:8" s="5" customFormat="1" x14ac:dyDescent="0.2">
      <c r="D9175" s="502"/>
      <c r="E9175" s="502"/>
      <c r="F9175" s="502"/>
      <c r="G9175" s="502"/>
      <c r="H9175" s="502"/>
    </row>
    <row r="9176" spans="4:8" s="5" customFormat="1" x14ac:dyDescent="0.2">
      <c r="D9176" s="502"/>
      <c r="E9176" s="502"/>
      <c r="F9176" s="502"/>
      <c r="G9176" s="502"/>
      <c r="H9176" s="502"/>
    </row>
    <row r="9177" spans="4:8" s="5" customFormat="1" x14ac:dyDescent="0.2">
      <c r="D9177" s="502"/>
      <c r="E9177" s="502"/>
      <c r="F9177" s="502"/>
      <c r="G9177" s="502"/>
      <c r="H9177" s="502"/>
    </row>
    <row r="9178" spans="4:8" s="5" customFormat="1" x14ac:dyDescent="0.2">
      <c r="D9178" s="502"/>
      <c r="E9178" s="502"/>
      <c r="F9178" s="502"/>
      <c r="G9178" s="502"/>
      <c r="H9178" s="502"/>
    </row>
    <row r="9179" spans="4:8" s="5" customFormat="1" x14ac:dyDescent="0.2">
      <c r="D9179" s="502"/>
      <c r="E9179" s="502"/>
      <c r="F9179" s="502"/>
      <c r="G9179" s="502"/>
      <c r="H9179" s="502"/>
    </row>
    <row r="9180" spans="4:8" s="5" customFormat="1" x14ac:dyDescent="0.2">
      <c r="D9180" s="502"/>
      <c r="E9180" s="502"/>
      <c r="F9180" s="502"/>
      <c r="G9180" s="502"/>
      <c r="H9180" s="502"/>
    </row>
    <row r="9181" spans="4:8" s="5" customFormat="1" x14ac:dyDescent="0.2">
      <c r="D9181" s="502"/>
      <c r="E9181" s="502"/>
      <c r="F9181" s="502"/>
      <c r="G9181" s="502"/>
      <c r="H9181" s="502"/>
    </row>
    <row r="9182" spans="4:8" s="5" customFormat="1" x14ac:dyDescent="0.2">
      <c r="D9182" s="502"/>
      <c r="E9182" s="502"/>
      <c r="F9182" s="502"/>
      <c r="G9182" s="502"/>
      <c r="H9182" s="502"/>
    </row>
    <row r="9183" spans="4:8" s="5" customFormat="1" x14ac:dyDescent="0.2">
      <c r="D9183" s="502"/>
      <c r="E9183" s="502"/>
      <c r="F9183" s="502"/>
      <c r="G9183" s="502"/>
      <c r="H9183" s="502"/>
    </row>
    <row r="9184" spans="4:8" s="5" customFormat="1" x14ac:dyDescent="0.2">
      <c r="D9184" s="502"/>
      <c r="E9184" s="502"/>
      <c r="F9184" s="502"/>
      <c r="G9184" s="502"/>
      <c r="H9184" s="502"/>
    </row>
    <row r="9185" spans="4:8" s="5" customFormat="1" x14ac:dyDescent="0.2">
      <c r="D9185" s="502"/>
      <c r="E9185" s="502"/>
      <c r="F9185" s="502"/>
      <c r="G9185" s="502"/>
      <c r="H9185" s="502"/>
    </row>
    <row r="9186" spans="4:8" s="5" customFormat="1" x14ac:dyDescent="0.2">
      <c r="D9186" s="502"/>
      <c r="E9186" s="502"/>
      <c r="F9186" s="502"/>
      <c r="G9186" s="502"/>
      <c r="H9186" s="502"/>
    </row>
    <row r="9187" spans="4:8" s="5" customFormat="1" x14ac:dyDescent="0.2">
      <c r="D9187" s="502"/>
      <c r="E9187" s="502"/>
      <c r="F9187" s="502"/>
      <c r="G9187" s="502"/>
      <c r="H9187" s="502"/>
    </row>
    <row r="9188" spans="4:8" s="5" customFormat="1" x14ac:dyDescent="0.2">
      <c r="D9188" s="502"/>
      <c r="E9188" s="502"/>
      <c r="F9188" s="502"/>
      <c r="G9188" s="502"/>
      <c r="H9188" s="502"/>
    </row>
    <row r="9189" spans="4:8" s="5" customFormat="1" x14ac:dyDescent="0.2">
      <c r="D9189" s="502"/>
      <c r="E9189" s="502"/>
      <c r="F9189" s="502"/>
      <c r="G9189" s="502"/>
      <c r="H9189" s="502"/>
    </row>
    <row r="9190" spans="4:8" s="5" customFormat="1" x14ac:dyDescent="0.2">
      <c r="D9190" s="502"/>
      <c r="E9190" s="502"/>
      <c r="F9190" s="502"/>
      <c r="G9190" s="502"/>
      <c r="H9190" s="502"/>
    </row>
    <row r="9191" spans="4:8" s="5" customFormat="1" x14ac:dyDescent="0.2">
      <c r="D9191" s="502"/>
      <c r="E9191" s="502"/>
      <c r="F9191" s="502"/>
      <c r="G9191" s="502"/>
      <c r="H9191" s="502"/>
    </row>
    <row r="9192" spans="4:8" s="5" customFormat="1" x14ac:dyDescent="0.2">
      <c r="D9192" s="502"/>
      <c r="E9192" s="502"/>
      <c r="F9192" s="502"/>
      <c r="G9192" s="502"/>
      <c r="H9192" s="502"/>
    </row>
    <row r="9193" spans="4:8" s="5" customFormat="1" x14ac:dyDescent="0.2">
      <c r="D9193" s="502"/>
      <c r="E9193" s="502"/>
      <c r="F9193" s="502"/>
      <c r="G9193" s="502"/>
      <c r="H9193" s="502"/>
    </row>
    <row r="9194" spans="4:8" s="5" customFormat="1" x14ac:dyDescent="0.2">
      <c r="D9194" s="502"/>
      <c r="E9194" s="502"/>
      <c r="F9194" s="502"/>
      <c r="G9194" s="502"/>
      <c r="H9194" s="502"/>
    </row>
    <row r="9195" spans="4:8" s="5" customFormat="1" x14ac:dyDescent="0.2">
      <c r="D9195" s="502"/>
      <c r="E9195" s="502"/>
      <c r="F9195" s="502"/>
      <c r="G9195" s="502"/>
      <c r="H9195" s="502"/>
    </row>
    <row r="9196" spans="4:8" s="5" customFormat="1" x14ac:dyDescent="0.2">
      <c r="D9196" s="502"/>
      <c r="E9196" s="502"/>
      <c r="F9196" s="502"/>
      <c r="G9196" s="502"/>
      <c r="H9196" s="502"/>
    </row>
    <row r="9197" spans="4:8" s="5" customFormat="1" x14ac:dyDescent="0.2">
      <c r="D9197" s="502"/>
      <c r="E9197" s="502"/>
      <c r="F9197" s="502"/>
      <c r="G9197" s="502"/>
      <c r="H9197" s="502"/>
    </row>
    <row r="9198" spans="4:8" s="5" customFormat="1" x14ac:dyDescent="0.2">
      <c r="D9198" s="502"/>
      <c r="E9198" s="502"/>
      <c r="F9198" s="502"/>
      <c r="G9198" s="502"/>
      <c r="H9198" s="502"/>
    </row>
    <row r="9199" spans="4:8" s="5" customFormat="1" x14ac:dyDescent="0.2">
      <c r="D9199" s="502"/>
      <c r="E9199" s="502"/>
      <c r="F9199" s="502"/>
      <c r="G9199" s="502"/>
      <c r="H9199" s="502"/>
    </row>
    <row r="9200" spans="4:8" s="5" customFormat="1" x14ac:dyDescent="0.2">
      <c r="D9200" s="502"/>
      <c r="E9200" s="502"/>
      <c r="F9200" s="502"/>
      <c r="G9200" s="502"/>
      <c r="H9200" s="502"/>
    </row>
    <row r="9201" spans="4:8" s="5" customFormat="1" x14ac:dyDescent="0.2">
      <c r="D9201" s="502"/>
      <c r="E9201" s="502"/>
      <c r="F9201" s="502"/>
      <c r="G9201" s="502"/>
      <c r="H9201" s="502"/>
    </row>
    <row r="9202" spans="4:8" s="5" customFormat="1" x14ac:dyDescent="0.2">
      <c r="D9202" s="502"/>
      <c r="E9202" s="502"/>
      <c r="F9202" s="502"/>
      <c r="G9202" s="502"/>
      <c r="H9202" s="502"/>
    </row>
    <row r="9203" spans="4:8" s="5" customFormat="1" x14ac:dyDescent="0.2">
      <c r="D9203" s="502"/>
      <c r="E9203" s="502"/>
      <c r="F9203" s="502"/>
      <c r="G9203" s="502"/>
      <c r="H9203" s="502"/>
    </row>
    <row r="9204" spans="4:8" s="5" customFormat="1" x14ac:dyDescent="0.2">
      <c r="D9204" s="502"/>
      <c r="E9204" s="502"/>
      <c r="F9204" s="502"/>
      <c r="G9204" s="502"/>
      <c r="H9204" s="502"/>
    </row>
    <row r="9205" spans="4:8" s="5" customFormat="1" x14ac:dyDescent="0.2">
      <c r="D9205" s="502"/>
      <c r="E9205" s="502"/>
      <c r="F9205" s="502"/>
      <c r="G9205" s="502"/>
      <c r="H9205" s="502"/>
    </row>
    <row r="9206" spans="4:8" s="5" customFormat="1" x14ac:dyDescent="0.2">
      <c r="D9206" s="502"/>
      <c r="E9206" s="502"/>
      <c r="F9206" s="502"/>
      <c r="G9206" s="502"/>
      <c r="H9206" s="502"/>
    </row>
    <row r="9207" spans="4:8" s="5" customFormat="1" x14ac:dyDescent="0.2">
      <c r="D9207" s="502"/>
      <c r="E9207" s="502"/>
      <c r="F9207" s="502"/>
      <c r="G9207" s="502"/>
      <c r="H9207" s="502"/>
    </row>
    <row r="9208" spans="4:8" s="5" customFormat="1" x14ac:dyDescent="0.2">
      <c r="D9208" s="502"/>
      <c r="E9208" s="502"/>
      <c r="F9208" s="502"/>
      <c r="G9208" s="502"/>
      <c r="H9208" s="502"/>
    </row>
    <row r="9209" spans="4:8" s="5" customFormat="1" x14ac:dyDescent="0.2">
      <c r="D9209" s="502"/>
      <c r="E9209" s="502"/>
      <c r="F9209" s="502"/>
      <c r="G9209" s="502"/>
      <c r="H9209" s="502"/>
    </row>
    <row r="9210" spans="4:8" s="5" customFormat="1" x14ac:dyDescent="0.2">
      <c r="D9210" s="502"/>
      <c r="E9210" s="502"/>
      <c r="F9210" s="502"/>
      <c r="G9210" s="502"/>
      <c r="H9210" s="502"/>
    </row>
    <row r="9211" spans="4:8" s="5" customFormat="1" x14ac:dyDescent="0.2">
      <c r="D9211" s="502"/>
      <c r="E9211" s="502"/>
      <c r="F9211" s="502"/>
      <c r="G9211" s="502"/>
      <c r="H9211" s="502"/>
    </row>
    <row r="9212" spans="4:8" s="5" customFormat="1" x14ac:dyDescent="0.2">
      <c r="D9212" s="502"/>
      <c r="E9212" s="502"/>
      <c r="F9212" s="502"/>
      <c r="G9212" s="502"/>
      <c r="H9212" s="502"/>
    </row>
    <row r="9213" spans="4:8" s="5" customFormat="1" x14ac:dyDescent="0.2">
      <c r="D9213" s="502"/>
      <c r="E9213" s="502"/>
      <c r="F9213" s="502"/>
      <c r="G9213" s="502"/>
      <c r="H9213" s="502"/>
    </row>
    <row r="9214" spans="4:8" s="5" customFormat="1" x14ac:dyDescent="0.2">
      <c r="D9214" s="502"/>
      <c r="E9214" s="502"/>
      <c r="F9214" s="502"/>
      <c r="G9214" s="502"/>
      <c r="H9214" s="502"/>
    </row>
    <row r="9215" spans="4:8" s="5" customFormat="1" x14ac:dyDescent="0.2">
      <c r="D9215" s="502"/>
      <c r="E9215" s="502"/>
      <c r="F9215" s="502"/>
      <c r="G9215" s="502"/>
      <c r="H9215" s="502"/>
    </row>
    <row r="9216" spans="4:8" s="5" customFormat="1" x14ac:dyDescent="0.2">
      <c r="D9216" s="502"/>
      <c r="E9216" s="502"/>
      <c r="F9216" s="502"/>
      <c r="G9216" s="502"/>
      <c r="H9216" s="502"/>
    </row>
    <row r="9217" spans="4:8" s="5" customFormat="1" x14ac:dyDescent="0.2">
      <c r="D9217" s="502"/>
      <c r="E9217" s="502"/>
      <c r="F9217" s="502"/>
      <c r="G9217" s="502"/>
      <c r="H9217" s="502"/>
    </row>
    <row r="9218" spans="4:8" s="5" customFormat="1" x14ac:dyDescent="0.2">
      <c r="D9218" s="502"/>
      <c r="E9218" s="502"/>
      <c r="F9218" s="502"/>
      <c r="G9218" s="502"/>
      <c r="H9218" s="502"/>
    </row>
    <row r="9219" spans="4:8" s="5" customFormat="1" x14ac:dyDescent="0.2">
      <c r="D9219" s="502"/>
      <c r="E9219" s="502"/>
      <c r="F9219" s="502"/>
      <c r="G9219" s="502"/>
      <c r="H9219" s="502"/>
    </row>
    <row r="9220" spans="4:8" s="5" customFormat="1" x14ac:dyDescent="0.2">
      <c r="D9220" s="502"/>
      <c r="E9220" s="502"/>
      <c r="F9220" s="502"/>
      <c r="G9220" s="502"/>
      <c r="H9220" s="502"/>
    </row>
    <row r="9221" spans="4:8" s="5" customFormat="1" x14ac:dyDescent="0.2">
      <c r="D9221" s="502"/>
      <c r="E9221" s="502"/>
      <c r="F9221" s="502"/>
      <c r="G9221" s="502"/>
      <c r="H9221" s="502"/>
    </row>
    <row r="9222" spans="4:8" s="5" customFormat="1" x14ac:dyDescent="0.2">
      <c r="D9222" s="502"/>
      <c r="E9222" s="502"/>
      <c r="F9222" s="502"/>
      <c r="G9222" s="502"/>
      <c r="H9222" s="502"/>
    </row>
    <row r="9223" spans="4:8" s="5" customFormat="1" x14ac:dyDescent="0.2">
      <c r="D9223" s="502"/>
      <c r="E9223" s="502"/>
      <c r="F9223" s="502"/>
      <c r="G9223" s="502"/>
      <c r="H9223" s="502"/>
    </row>
    <row r="9224" spans="4:8" s="5" customFormat="1" x14ac:dyDescent="0.2">
      <c r="D9224" s="502"/>
      <c r="E9224" s="502"/>
      <c r="F9224" s="502"/>
      <c r="G9224" s="502"/>
      <c r="H9224" s="502"/>
    </row>
    <row r="9225" spans="4:8" s="5" customFormat="1" x14ac:dyDescent="0.2">
      <c r="D9225" s="502"/>
      <c r="E9225" s="502"/>
      <c r="F9225" s="502"/>
      <c r="G9225" s="502"/>
      <c r="H9225" s="502"/>
    </row>
    <row r="9226" spans="4:8" s="5" customFormat="1" x14ac:dyDescent="0.2">
      <c r="D9226" s="502"/>
      <c r="E9226" s="502"/>
      <c r="F9226" s="502"/>
      <c r="G9226" s="502"/>
      <c r="H9226" s="502"/>
    </row>
    <row r="9227" spans="4:8" s="5" customFormat="1" x14ac:dyDescent="0.2">
      <c r="D9227" s="502"/>
      <c r="E9227" s="502"/>
      <c r="F9227" s="502"/>
      <c r="G9227" s="502"/>
      <c r="H9227" s="502"/>
    </row>
    <row r="9228" spans="4:8" s="5" customFormat="1" x14ac:dyDescent="0.2">
      <c r="D9228" s="502"/>
      <c r="E9228" s="502"/>
      <c r="F9228" s="502"/>
      <c r="G9228" s="502"/>
      <c r="H9228" s="502"/>
    </row>
    <row r="9229" spans="4:8" s="5" customFormat="1" x14ac:dyDescent="0.2">
      <c r="D9229" s="502"/>
      <c r="E9229" s="502"/>
      <c r="F9229" s="502"/>
      <c r="G9229" s="502"/>
      <c r="H9229" s="502"/>
    </row>
    <row r="9230" spans="4:8" s="5" customFormat="1" x14ac:dyDescent="0.2">
      <c r="D9230" s="502"/>
      <c r="E9230" s="502"/>
      <c r="F9230" s="502"/>
      <c r="G9230" s="502"/>
      <c r="H9230" s="502"/>
    </row>
    <row r="9231" spans="4:8" s="5" customFormat="1" x14ac:dyDescent="0.2">
      <c r="D9231" s="502"/>
      <c r="E9231" s="502"/>
      <c r="F9231" s="502"/>
      <c r="G9231" s="502"/>
      <c r="H9231" s="502"/>
    </row>
    <row r="9232" spans="4:8" s="5" customFormat="1" x14ac:dyDescent="0.2">
      <c r="D9232" s="502"/>
      <c r="E9232" s="502"/>
      <c r="F9232" s="502"/>
      <c r="G9232" s="502"/>
      <c r="H9232" s="502"/>
    </row>
    <row r="9233" spans="4:8" s="5" customFormat="1" x14ac:dyDescent="0.2">
      <c r="D9233" s="502"/>
      <c r="E9233" s="502"/>
      <c r="F9233" s="502"/>
      <c r="G9233" s="502"/>
      <c r="H9233" s="502"/>
    </row>
    <row r="9234" spans="4:8" s="5" customFormat="1" x14ac:dyDescent="0.2">
      <c r="D9234" s="502"/>
      <c r="E9234" s="502"/>
      <c r="F9234" s="502"/>
      <c r="G9234" s="502"/>
      <c r="H9234" s="502"/>
    </row>
    <row r="9235" spans="4:8" s="5" customFormat="1" x14ac:dyDescent="0.2">
      <c r="D9235" s="502"/>
      <c r="E9235" s="502"/>
      <c r="F9235" s="502"/>
      <c r="G9235" s="502"/>
      <c r="H9235" s="502"/>
    </row>
    <row r="9236" spans="4:8" s="5" customFormat="1" x14ac:dyDescent="0.2">
      <c r="D9236" s="502"/>
      <c r="E9236" s="502"/>
      <c r="F9236" s="502"/>
      <c r="G9236" s="502"/>
      <c r="H9236" s="502"/>
    </row>
    <row r="9237" spans="4:8" s="5" customFormat="1" x14ac:dyDescent="0.2">
      <c r="D9237" s="502"/>
      <c r="E9237" s="502"/>
      <c r="F9237" s="502"/>
      <c r="G9237" s="502"/>
      <c r="H9237" s="502"/>
    </row>
    <row r="9238" spans="4:8" s="5" customFormat="1" x14ac:dyDescent="0.2">
      <c r="D9238" s="502"/>
      <c r="E9238" s="502"/>
      <c r="F9238" s="502"/>
      <c r="G9238" s="502"/>
      <c r="H9238" s="502"/>
    </row>
    <row r="9239" spans="4:8" s="5" customFormat="1" x14ac:dyDescent="0.2">
      <c r="D9239" s="502"/>
      <c r="E9239" s="502"/>
      <c r="F9239" s="502"/>
      <c r="G9239" s="502"/>
      <c r="H9239" s="502"/>
    </row>
    <row r="9240" spans="4:8" s="5" customFormat="1" x14ac:dyDescent="0.2">
      <c r="D9240" s="502"/>
      <c r="E9240" s="502"/>
      <c r="F9240" s="502"/>
      <c r="G9240" s="502"/>
      <c r="H9240" s="502"/>
    </row>
    <row r="9241" spans="4:8" s="5" customFormat="1" x14ac:dyDescent="0.2">
      <c r="D9241" s="502"/>
      <c r="E9241" s="502"/>
      <c r="F9241" s="502"/>
      <c r="G9241" s="502"/>
      <c r="H9241" s="502"/>
    </row>
    <row r="9242" spans="4:8" s="5" customFormat="1" x14ac:dyDescent="0.2">
      <c r="D9242" s="502"/>
      <c r="E9242" s="502"/>
      <c r="F9242" s="502"/>
      <c r="G9242" s="502"/>
      <c r="H9242" s="502"/>
    </row>
    <row r="9243" spans="4:8" s="5" customFormat="1" x14ac:dyDescent="0.2">
      <c r="D9243" s="502"/>
      <c r="E9243" s="502"/>
      <c r="F9243" s="502"/>
      <c r="G9243" s="502"/>
      <c r="H9243" s="502"/>
    </row>
    <row r="9244" spans="4:8" s="5" customFormat="1" x14ac:dyDescent="0.2">
      <c r="D9244" s="502"/>
      <c r="E9244" s="502"/>
      <c r="F9244" s="502"/>
      <c r="G9244" s="502"/>
      <c r="H9244" s="502"/>
    </row>
    <row r="9245" spans="4:8" s="5" customFormat="1" x14ac:dyDescent="0.2">
      <c r="D9245" s="502"/>
      <c r="E9245" s="502"/>
      <c r="F9245" s="502"/>
      <c r="G9245" s="502"/>
      <c r="H9245" s="502"/>
    </row>
    <row r="9246" spans="4:8" s="5" customFormat="1" x14ac:dyDescent="0.2">
      <c r="D9246" s="502"/>
      <c r="E9246" s="502"/>
      <c r="F9246" s="502"/>
      <c r="G9246" s="502"/>
      <c r="H9246" s="502"/>
    </row>
    <row r="9247" spans="4:8" s="5" customFormat="1" x14ac:dyDescent="0.2">
      <c r="D9247" s="502"/>
      <c r="E9247" s="502"/>
      <c r="F9247" s="502"/>
      <c r="G9247" s="502"/>
      <c r="H9247" s="502"/>
    </row>
    <row r="9248" spans="4:8" s="5" customFormat="1" x14ac:dyDescent="0.2">
      <c r="D9248" s="502"/>
      <c r="E9248" s="502"/>
      <c r="F9248" s="502"/>
      <c r="G9248" s="502"/>
      <c r="H9248" s="502"/>
    </row>
    <row r="9249" spans="4:8" s="5" customFormat="1" x14ac:dyDescent="0.2">
      <c r="D9249" s="502"/>
      <c r="E9249" s="502"/>
      <c r="F9249" s="502"/>
      <c r="G9249" s="502"/>
      <c r="H9249" s="502"/>
    </row>
    <row r="9250" spans="4:8" s="5" customFormat="1" x14ac:dyDescent="0.2">
      <c r="D9250" s="502"/>
      <c r="E9250" s="502"/>
      <c r="F9250" s="502"/>
      <c r="G9250" s="502"/>
      <c r="H9250" s="502"/>
    </row>
    <row r="9251" spans="4:8" s="5" customFormat="1" x14ac:dyDescent="0.2">
      <c r="D9251" s="502"/>
      <c r="E9251" s="502"/>
      <c r="F9251" s="502"/>
      <c r="G9251" s="502"/>
      <c r="H9251" s="502"/>
    </row>
    <row r="9252" spans="4:8" s="5" customFormat="1" x14ac:dyDescent="0.2">
      <c r="D9252" s="502"/>
      <c r="E9252" s="502"/>
      <c r="F9252" s="502"/>
      <c r="G9252" s="502"/>
      <c r="H9252" s="502"/>
    </row>
    <row r="9253" spans="4:8" s="5" customFormat="1" x14ac:dyDescent="0.2">
      <c r="D9253" s="502"/>
      <c r="E9253" s="502"/>
      <c r="F9253" s="502"/>
      <c r="G9253" s="502"/>
      <c r="H9253" s="502"/>
    </row>
    <row r="9254" spans="4:8" s="5" customFormat="1" x14ac:dyDescent="0.2">
      <c r="D9254" s="502"/>
      <c r="E9254" s="502"/>
      <c r="F9254" s="502"/>
      <c r="G9254" s="502"/>
      <c r="H9254" s="502"/>
    </row>
    <row r="9255" spans="4:8" s="5" customFormat="1" x14ac:dyDescent="0.2">
      <c r="D9255" s="502"/>
      <c r="E9255" s="502"/>
      <c r="F9255" s="502"/>
      <c r="G9255" s="502"/>
      <c r="H9255" s="502"/>
    </row>
    <row r="9256" spans="4:8" s="5" customFormat="1" x14ac:dyDescent="0.2">
      <c r="D9256" s="502"/>
      <c r="E9256" s="502"/>
      <c r="F9256" s="502"/>
      <c r="G9256" s="502"/>
      <c r="H9256" s="502"/>
    </row>
    <row r="9257" spans="4:8" s="5" customFormat="1" x14ac:dyDescent="0.2">
      <c r="D9257" s="502"/>
      <c r="E9257" s="502"/>
      <c r="F9257" s="502"/>
      <c r="G9257" s="502"/>
      <c r="H9257" s="502"/>
    </row>
    <row r="9258" spans="4:8" s="5" customFormat="1" x14ac:dyDescent="0.2">
      <c r="D9258" s="502"/>
      <c r="E9258" s="502"/>
      <c r="F9258" s="502"/>
      <c r="G9258" s="502"/>
      <c r="H9258" s="502"/>
    </row>
    <row r="9259" spans="4:8" s="5" customFormat="1" x14ac:dyDescent="0.2">
      <c r="D9259" s="502"/>
      <c r="E9259" s="502"/>
      <c r="F9259" s="502"/>
      <c r="G9259" s="502"/>
      <c r="H9259" s="502"/>
    </row>
    <row r="9260" spans="4:8" s="5" customFormat="1" x14ac:dyDescent="0.2">
      <c r="D9260" s="502"/>
      <c r="E9260" s="502"/>
      <c r="F9260" s="502"/>
      <c r="G9260" s="502"/>
      <c r="H9260" s="502"/>
    </row>
    <row r="9261" spans="4:8" s="5" customFormat="1" x14ac:dyDescent="0.2">
      <c r="D9261" s="502"/>
      <c r="E9261" s="502"/>
      <c r="F9261" s="502"/>
      <c r="G9261" s="502"/>
      <c r="H9261" s="502"/>
    </row>
    <row r="9262" spans="4:8" s="5" customFormat="1" x14ac:dyDescent="0.2">
      <c r="D9262" s="502"/>
      <c r="E9262" s="502"/>
      <c r="F9262" s="502"/>
      <c r="G9262" s="502"/>
      <c r="H9262" s="502"/>
    </row>
    <row r="9263" spans="4:8" s="5" customFormat="1" x14ac:dyDescent="0.2">
      <c r="D9263" s="502"/>
      <c r="E9263" s="502"/>
      <c r="F9263" s="502"/>
      <c r="G9263" s="502"/>
      <c r="H9263" s="502"/>
    </row>
    <row r="9264" spans="4:8" s="5" customFormat="1" x14ac:dyDescent="0.2">
      <c r="D9264" s="502"/>
      <c r="E9264" s="502"/>
      <c r="F9264" s="502"/>
      <c r="G9264" s="502"/>
      <c r="H9264" s="502"/>
    </row>
    <row r="9265" spans="4:8" s="5" customFormat="1" x14ac:dyDescent="0.2">
      <c r="D9265" s="502"/>
      <c r="E9265" s="502"/>
      <c r="F9265" s="502"/>
      <c r="G9265" s="502"/>
      <c r="H9265" s="502"/>
    </row>
    <row r="9266" spans="4:8" s="5" customFormat="1" x14ac:dyDescent="0.2">
      <c r="D9266" s="502"/>
      <c r="E9266" s="502"/>
      <c r="F9266" s="502"/>
      <c r="G9266" s="502"/>
      <c r="H9266" s="502"/>
    </row>
    <row r="9267" spans="4:8" s="5" customFormat="1" x14ac:dyDescent="0.2">
      <c r="D9267" s="502"/>
      <c r="E9267" s="502"/>
      <c r="F9267" s="502"/>
      <c r="G9267" s="502"/>
      <c r="H9267" s="502"/>
    </row>
    <row r="9268" spans="4:8" s="5" customFormat="1" x14ac:dyDescent="0.2">
      <c r="D9268" s="502"/>
      <c r="E9268" s="502"/>
      <c r="F9268" s="502"/>
      <c r="G9268" s="502"/>
      <c r="H9268" s="502"/>
    </row>
    <row r="9269" spans="4:8" s="5" customFormat="1" x14ac:dyDescent="0.2">
      <c r="D9269" s="502"/>
      <c r="E9269" s="502"/>
      <c r="F9269" s="502"/>
      <c r="G9269" s="502"/>
      <c r="H9269" s="502"/>
    </row>
    <row r="9270" spans="4:8" s="5" customFormat="1" x14ac:dyDescent="0.2">
      <c r="D9270" s="502"/>
      <c r="E9270" s="502"/>
      <c r="F9270" s="502"/>
      <c r="G9270" s="502"/>
      <c r="H9270" s="502"/>
    </row>
    <row r="9271" spans="4:8" s="5" customFormat="1" x14ac:dyDescent="0.2">
      <c r="D9271" s="502"/>
      <c r="E9271" s="502"/>
      <c r="F9271" s="502"/>
      <c r="G9271" s="502"/>
      <c r="H9271" s="502"/>
    </row>
    <row r="9272" spans="4:8" s="5" customFormat="1" x14ac:dyDescent="0.2">
      <c r="D9272" s="502"/>
      <c r="E9272" s="502"/>
      <c r="F9272" s="502"/>
      <c r="G9272" s="502"/>
      <c r="H9272" s="502"/>
    </row>
    <row r="9273" spans="4:8" s="5" customFormat="1" x14ac:dyDescent="0.2">
      <c r="D9273" s="502"/>
      <c r="E9273" s="502"/>
      <c r="F9273" s="502"/>
      <c r="G9273" s="502"/>
      <c r="H9273" s="502"/>
    </row>
    <row r="9274" spans="4:8" s="5" customFormat="1" x14ac:dyDescent="0.2">
      <c r="D9274" s="502"/>
      <c r="E9274" s="502"/>
      <c r="F9274" s="502"/>
      <c r="G9274" s="502"/>
      <c r="H9274" s="502"/>
    </row>
    <row r="9275" spans="4:8" s="5" customFormat="1" x14ac:dyDescent="0.2">
      <c r="D9275" s="502"/>
      <c r="E9275" s="502"/>
      <c r="F9275" s="502"/>
      <c r="G9275" s="502"/>
      <c r="H9275" s="502"/>
    </row>
    <row r="9276" spans="4:8" s="5" customFormat="1" x14ac:dyDescent="0.2">
      <c r="D9276" s="502"/>
      <c r="E9276" s="502"/>
      <c r="F9276" s="502"/>
      <c r="G9276" s="502"/>
      <c r="H9276" s="502"/>
    </row>
    <row r="9277" spans="4:8" s="5" customFormat="1" x14ac:dyDescent="0.2">
      <c r="D9277" s="502"/>
      <c r="E9277" s="502"/>
      <c r="F9277" s="502"/>
      <c r="G9277" s="502"/>
      <c r="H9277" s="502"/>
    </row>
    <row r="9278" spans="4:8" s="5" customFormat="1" x14ac:dyDescent="0.2">
      <c r="D9278" s="502"/>
      <c r="E9278" s="502"/>
      <c r="F9278" s="502"/>
      <c r="G9278" s="502"/>
      <c r="H9278" s="502"/>
    </row>
    <row r="9279" spans="4:8" s="5" customFormat="1" x14ac:dyDescent="0.2">
      <c r="D9279" s="502"/>
      <c r="E9279" s="502"/>
      <c r="F9279" s="502"/>
      <c r="G9279" s="502"/>
      <c r="H9279" s="502"/>
    </row>
    <row r="9280" spans="4:8" s="5" customFormat="1" x14ac:dyDescent="0.2">
      <c r="D9280" s="502"/>
      <c r="E9280" s="502"/>
      <c r="F9280" s="502"/>
      <c r="G9280" s="502"/>
      <c r="H9280" s="502"/>
    </row>
    <row r="9281" spans="4:8" s="5" customFormat="1" x14ac:dyDescent="0.2">
      <c r="D9281" s="502"/>
      <c r="E9281" s="502"/>
      <c r="F9281" s="502"/>
      <c r="G9281" s="502"/>
      <c r="H9281" s="502"/>
    </row>
    <row r="9282" spans="4:8" s="5" customFormat="1" x14ac:dyDescent="0.2">
      <c r="D9282" s="502"/>
      <c r="E9282" s="502"/>
      <c r="F9282" s="502"/>
      <c r="G9282" s="502"/>
      <c r="H9282" s="502"/>
    </row>
    <row r="9283" spans="4:8" s="5" customFormat="1" x14ac:dyDescent="0.2">
      <c r="D9283" s="502"/>
      <c r="E9283" s="502"/>
      <c r="F9283" s="502"/>
      <c r="G9283" s="502"/>
      <c r="H9283" s="502"/>
    </row>
    <row r="9284" spans="4:8" s="5" customFormat="1" x14ac:dyDescent="0.2">
      <c r="D9284" s="502"/>
      <c r="E9284" s="502"/>
      <c r="F9284" s="502"/>
      <c r="G9284" s="502"/>
      <c r="H9284" s="502"/>
    </row>
    <row r="9285" spans="4:8" s="5" customFormat="1" x14ac:dyDescent="0.2">
      <c r="D9285" s="502"/>
      <c r="E9285" s="502"/>
      <c r="F9285" s="502"/>
      <c r="G9285" s="502"/>
      <c r="H9285" s="502"/>
    </row>
    <row r="9286" spans="4:8" s="5" customFormat="1" x14ac:dyDescent="0.2">
      <c r="D9286" s="502"/>
      <c r="E9286" s="502"/>
      <c r="F9286" s="502"/>
      <c r="G9286" s="502"/>
      <c r="H9286" s="502"/>
    </row>
    <row r="9287" spans="4:8" s="5" customFormat="1" x14ac:dyDescent="0.2">
      <c r="D9287" s="502"/>
      <c r="E9287" s="502"/>
      <c r="F9287" s="502"/>
      <c r="G9287" s="502"/>
      <c r="H9287" s="502"/>
    </row>
    <row r="9288" spans="4:8" s="5" customFormat="1" x14ac:dyDescent="0.2">
      <c r="D9288" s="502"/>
      <c r="E9288" s="502"/>
      <c r="F9288" s="502"/>
      <c r="G9288" s="502"/>
      <c r="H9288" s="502"/>
    </row>
    <row r="9289" spans="4:8" s="5" customFormat="1" x14ac:dyDescent="0.2">
      <c r="D9289" s="502"/>
      <c r="E9289" s="502"/>
      <c r="F9289" s="502"/>
      <c r="G9289" s="502"/>
      <c r="H9289" s="502"/>
    </row>
    <row r="9290" spans="4:8" s="5" customFormat="1" x14ac:dyDescent="0.2">
      <c r="D9290" s="502"/>
      <c r="E9290" s="502"/>
      <c r="F9290" s="502"/>
      <c r="G9290" s="502"/>
      <c r="H9290" s="502"/>
    </row>
    <row r="9291" spans="4:8" s="5" customFormat="1" x14ac:dyDescent="0.2">
      <c r="D9291" s="502"/>
      <c r="E9291" s="502"/>
      <c r="F9291" s="502"/>
      <c r="G9291" s="502"/>
      <c r="H9291" s="502"/>
    </row>
    <row r="9292" spans="4:8" s="5" customFormat="1" x14ac:dyDescent="0.2">
      <c r="D9292" s="502"/>
      <c r="E9292" s="502"/>
      <c r="F9292" s="502"/>
      <c r="G9292" s="502"/>
      <c r="H9292" s="502"/>
    </row>
    <row r="9293" spans="4:8" s="5" customFormat="1" x14ac:dyDescent="0.2">
      <c r="D9293" s="502"/>
      <c r="E9293" s="502"/>
      <c r="F9293" s="502"/>
      <c r="G9293" s="502"/>
      <c r="H9293" s="502"/>
    </row>
    <row r="9294" spans="4:8" s="5" customFormat="1" x14ac:dyDescent="0.2">
      <c r="D9294" s="502"/>
      <c r="E9294" s="502"/>
      <c r="F9294" s="502"/>
      <c r="G9294" s="502"/>
      <c r="H9294" s="502"/>
    </row>
    <row r="9295" spans="4:8" s="5" customFormat="1" x14ac:dyDescent="0.2">
      <c r="D9295" s="502"/>
      <c r="E9295" s="502"/>
      <c r="F9295" s="502"/>
      <c r="G9295" s="502"/>
      <c r="H9295" s="502"/>
    </row>
    <row r="9296" spans="4:8" s="5" customFormat="1" x14ac:dyDescent="0.2">
      <c r="D9296" s="502"/>
      <c r="E9296" s="502"/>
      <c r="F9296" s="502"/>
      <c r="G9296" s="502"/>
      <c r="H9296" s="502"/>
    </row>
    <row r="9297" spans="4:8" s="5" customFormat="1" x14ac:dyDescent="0.2">
      <c r="D9297" s="502"/>
      <c r="E9297" s="502"/>
      <c r="F9297" s="502"/>
      <c r="G9297" s="502"/>
      <c r="H9297" s="502"/>
    </row>
    <row r="9298" spans="4:8" s="5" customFormat="1" x14ac:dyDescent="0.2">
      <c r="D9298" s="502"/>
      <c r="E9298" s="502"/>
      <c r="F9298" s="502"/>
      <c r="G9298" s="502"/>
      <c r="H9298" s="502"/>
    </row>
    <row r="9299" spans="4:8" s="5" customFormat="1" x14ac:dyDescent="0.2">
      <c r="D9299" s="502"/>
      <c r="E9299" s="502"/>
      <c r="F9299" s="502"/>
      <c r="G9299" s="502"/>
      <c r="H9299" s="502"/>
    </row>
    <row r="9300" spans="4:8" s="5" customFormat="1" x14ac:dyDescent="0.2">
      <c r="D9300" s="502"/>
      <c r="E9300" s="502"/>
      <c r="F9300" s="502"/>
      <c r="G9300" s="502"/>
      <c r="H9300" s="502"/>
    </row>
    <row r="9301" spans="4:8" s="5" customFormat="1" x14ac:dyDescent="0.2">
      <c r="D9301" s="502"/>
      <c r="E9301" s="502"/>
      <c r="F9301" s="502"/>
      <c r="G9301" s="502"/>
      <c r="H9301" s="502"/>
    </row>
    <row r="9302" spans="4:8" s="5" customFormat="1" x14ac:dyDescent="0.2">
      <c r="D9302" s="502"/>
      <c r="E9302" s="502"/>
      <c r="F9302" s="502"/>
      <c r="G9302" s="502"/>
      <c r="H9302" s="502"/>
    </row>
    <row r="9303" spans="4:8" s="5" customFormat="1" x14ac:dyDescent="0.2">
      <c r="D9303" s="502"/>
      <c r="E9303" s="502"/>
      <c r="F9303" s="502"/>
      <c r="G9303" s="502"/>
      <c r="H9303" s="502"/>
    </row>
    <row r="9304" spans="4:8" s="5" customFormat="1" x14ac:dyDescent="0.2">
      <c r="D9304" s="502"/>
      <c r="E9304" s="502"/>
      <c r="F9304" s="502"/>
      <c r="G9304" s="502"/>
      <c r="H9304" s="502"/>
    </row>
    <row r="9305" spans="4:8" s="5" customFormat="1" x14ac:dyDescent="0.2">
      <c r="D9305" s="502"/>
      <c r="E9305" s="502"/>
      <c r="F9305" s="502"/>
      <c r="G9305" s="502"/>
      <c r="H9305" s="502"/>
    </row>
    <row r="9306" spans="4:8" s="5" customFormat="1" x14ac:dyDescent="0.2">
      <c r="D9306" s="502"/>
      <c r="E9306" s="502"/>
      <c r="F9306" s="502"/>
      <c r="G9306" s="502"/>
      <c r="H9306" s="502"/>
    </row>
    <row r="9307" spans="4:8" s="5" customFormat="1" x14ac:dyDescent="0.2">
      <c r="D9307" s="502"/>
      <c r="E9307" s="502"/>
      <c r="F9307" s="502"/>
      <c r="G9307" s="502"/>
      <c r="H9307" s="502"/>
    </row>
    <row r="9308" spans="4:8" s="5" customFormat="1" x14ac:dyDescent="0.2">
      <c r="D9308" s="502"/>
      <c r="E9308" s="502"/>
      <c r="F9308" s="502"/>
      <c r="G9308" s="502"/>
      <c r="H9308" s="502"/>
    </row>
    <row r="9309" spans="4:8" s="5" customFormat="1" x14ac:dyDescent="0.2">
      <c r="D9309" s="502"/>
      <c r="E9309" s="502"/>
      <c r="F9309" s="502"/>
      <c r="G9309" s="502"/>
      <c r="H9309" s="502"/>
    </row>
    <row r="9310" spans="4:8" s="5" customFormat="1" x14ac:dyDescent="0.2">
      <c r="D9310" s="502"/>
      <c r="E9310" s="502"/>
      <c r="F9310" s="502"/>
      <c r="G9310" s="502"/>
      <c r="H9310" s="502"/>
    </row>
    <row r="9311" spans="4:8" s="5" customFormat="1" x14ac:dyDescent="0.2">
      <c r="D9311" s="502"/>
      <c r="E9311" s="502"/>
      <c r="F9311" s="502"/>
      <c r="G9311" s="502"/>
      <c r="H9311" s="502"/>
    </row>
    <row r="9312" spans="4:8" s="5" customFormat="1" x14ac:dyDescent="0.2">
      <c r="D9312" s="502"/>
      <c r="E9312" s="502"/>
      <c r="F9312" s="502"/>
      <c r="G9312" s="502"/>
      <c r="H9312" s="502"/>
    </row>
    <row r="9313" spans="4:8" s="5" customFormat="1" x14ac:dyDescent="0.2">
      <c r="D9313" s="502"/>
      <c r="E9313" s="502"/>
      <c r="F9313" s="502"/>
      <c r="G9313" s="502"/>
      <c r="H9313" s="502"/>
    </row>
    <row r="9314" spans="4:8" s="5" customFormat="1" x14ac:dyDescent="0.2">
      <c r="D9314" s="502"/>
      <c r="E9314" s="502"/>
      <c r="F9314" s="502"/>
      <c r="G9314" s="502"/>
      <c r="H9314" s="502"/>
    </row>
    <row r="9315" spans="4:8" s="5" customFormat="1" x14ac:dyDescent="0.2">
      <c r="D9315" s="502"/>
      <c r="E9315" s="502"/>
      <c r="F9315" s="502"/>
      <c r="G9315" s="502"/>
      <c r="H9315" s="502"/>
    </row>
    <row r="9316" spans="4:8" s="5" customFormat="1" x14ac:dyDescent="0.2">
      <c r="D9316" s="502"/>
      <c r="E9316" s="502"/>
      <c r="F9316" s="502"/>
      <c r="G9316" s="502"/>
      <c r="H9316" s="502"/>
    </row>
    <row r="9317" spans="4:8" s="5" customFormat="1" x14ac:dyDescent="0.2">
      <c r="D9317" s="502"/>
      <c r="E9317" s="502"/>
      <c r="F9317" s="502"/>
      <c r="G9317" s="502"/>
      <c r="H9317" s="502"/>
    </row>
    <row r="9318" spans="4:8" s="5" customFormat="1" x14ac:dyDescent="0.2">
      <c r="D9318" s="502"/>
      <c r="E9318" s="502"/>
      <c r="F9318" s="502"/>
      <c r="G9318" s="502"/>
      <c r="H9318" s="502"/>
    </row>
    <row r="9319" spans="4:8" s="5" customFormat="1" x14ac:dyDescent="0.2">
      <c r="D9319" s="502"/>
      <c r="E9319" s="502"/>
      <c r="F9319" s="502"/>
      <c r="G9319" s="502"/>
      <c r="H9319" s="502"/>
    </row>
    <row r="9320" spans="4:8" s="5" customFormat="1" x14ac:dyDescent="0.2">
      <c r="D9320" s="502"/>
      <c r="E9320" s="502"/>
      <c r="F9320" s="502"/>
      <c r="G9320" s="502"/>
      <c r="H9320" s="502"/>
    </row>
    <row r="9321" spans="4:8" s="5" customFormat="1" x14ac:dyDescent="0.2">
      <c r="D9321" s="502"/>
      <c r="E9321" s="502"/>
      <c r="F9321" s="502"/>
      <c r="G9321" s="502"/>
      <c r="H9321" s="502"/>
    </row>
    <row r="9322" spans="4:8" s="5" customFormat="1" x14ac:dyDescent="0.2">
      <c r="D9322" s="502"/>
      <c r="E9322" s="502"/>
      <c r="F9322" s="502"/>
      <c r="G9322" s="502"/>
      <c r="H9322" s="502"/>
    </row>
    <row r="9323" spans="4:8" s="5" customFormat="1" x14ac:dyDescent="0.2">
      <c r="D9323" s="502"/>
      <c r="E9323" s="502"/>
      <c r="F9323" s="502"/>
      <c r="G9323" s="502"/>
      <c r="H9323" s="502"/>
    </row>
    <row r="9324" spans="4:8" s="5" customFormat="1" x14ac:dyDescent="0.2">
      <c r="D9324" s="502"/>
      <c r="E9324" s="502"/>
      <c r="F9324" s="502"/>
      <c r="G9324" s="502"/>
      <c r="H9324" s="502"/>
    </row>
    <row r="9325" spans="4:8" s="5" customFormat="1" x14ac:dyDescent="0.2">
      <c r="D9325" s="502"/>
      <c r="E9325" s="502"/>
      <c r="F9325" s="502"/>
      <c r="G9325" s="502"/>
      <c r="H9325" s="502"/>
    </row>
    <row r="9326" spans="4:8" s="5" customFormat="1" x14ac:dyDescent="0.2">
      <c r="D9326" s="502"/>
      <c r="E9326" s="502"/>
      <c r="F9326" s="502"/>
      <c r="G9326" s="502"/>
      <c r="H9326" s="502"/>
    </row>
    <row r="9327" spans="4:8" s="5" customFormat="1" x14ac:dyDescent="0.2">
      <c r="D9327" s="502"/>
      <c r="E9327" s="502"/>
      <c r="F9327" s="502"/>
      <c r="G9327" s="502"/>
      <c r="H9327" s="502"/>
    </row>
    <row r="9328" spans="4:8" s="5" customFormat="1" x14ac:dyDescent="0.2">
      <c r="D9328" s="502"/>
      <c r="E9328" s="502"/>
      <c r="F9328" s="502"/>
      <c r="G9328" s="502"/>
      <c r="H9328" s="502"/>
    </row>
    <row r="9329" spans="4:8" s="5" customFormat="1" x14ac:dyDescent="0.2">
      <c r="D9329" s="502"/>
      <c r="E9329" s="502"/>
      <c r="F9329" s="502"/>
      <c r="G9329" s="502"/>
      <c r="H9329" s="502"/>
    </row>
    <row r="9330" spans="4:8" s="5" customFormat="1" x14ac:dyDescent="0.2">
      <c r="D9330" s="502"/>
      <c r="E9330" s="502"/>
      <c r="F9330" s="502"/>
      <c r="G9330" s="502"/>
      <c r="H9330" s="502"/>
    </row>
    <row r="9331" spans="4:8" s="5" customFormat="1" x14ac:dyDescent="0.2">
      <c r="D9331" s="502"/>
      <c r="E9331" s="502"/>
      <c r="F9331" s="502"/>
      <c r="G9331" s="502"/>
      <c r="H9331" s="502"/>
    </row>
    <row r="9332" spans="4:8" s="5" customFormat="1" x14ac:dyDescent="0.2">
      <c r="D9332" s="502"/>
      <c r="E9332" s="502"/>
      <c r="F9332" s="502"/>
      <c r="G9332" s="502"/>
      <c r="H9332" s="502"/>
    </row>
    <row r="9333" spans="4:8" s="5" customFormat="1" x14ac:dyDescent="0.2">
      <c r="D9333" s="502"/>
      <c r="E9333" s="502"/>
      <c r="F9333" s="502"/>
      <c r="G9333" s="502"/>
      <c r="H9333" s="502"/>
    </row>
    <row r="9334" spans="4:8" s="5" customFormat="1" x14ac:dyDescent="0.2">
      <c r="D9334" s="502"/>
      <c r="E9334" s="502"/>
      <c r="F9334" s="502"/>
      <c r="G9334" s="502"/>
      <c r="H9334" s="502"/>
    </row>
    <row r="9335" spans="4:8" s="5" customFormat="1" x14ac:dyDescent="0.2">
      <c r="D9335" s="502"/>
      <c r="E9335" s="502"/>
      <c r="F9335" s="502"/>
      <c r="G9335" s="502"/>
      <c r="H9335" s="502"/>
    </row>
    <row r="9336" spans="4:8" s="5" customFormat="1" x14ac:dyDescent="0.2">
      <c r="D9336" s="502"/>
      <c r="E9336" s="502"/>
      <c r="F9336" s="502"/>
      <c r="G9336" s="502"/>
      <c r="H9336" s="502"/>
    </row>
    <row r="9337" spans="4:8" s="5" customFormat="1" x14ac:dyDescent="0.2">
      <c r="D9337" s="502"/>
      <c r="E9337" s="502"/>
      <c r="F9337" s="502"/>
      <c r="G9337" s="502"/>
      <c r="H9337" s="502"/>
    </row>
    <row r="9338" spans="4:8" s="5" customFormat="1" x14ac:dyDescent="0.2">
      <c r="D9338" s="502"/>
      <c r="E9338" s="502"/>
      <c r="F9338" s="502"/>
      <c r="G9338" s="502"/>
      <c r="H9338" s="502"/>
    </row>
    <row r="9339" spans="4:8" s="5" customFormat="1" x14ac:dyDescent="0.2">
      <c r="D9339" s="502"/>
      <c r="E9339" s="502"/>
      <c r="F9339" s="502"/>
      <c r="G9339" s="502"/>
      <c r="H9339" s="502"/>
    </row>
    <row r="9340" spans="4:8" s="5" customFormat="1" x14ac:dyDescent="0.2">
      <c r="D9340" s="502"/>
      <c r="E9340" s="502"/>
      <c r="F9340" s="502"/>
      <c r="G9340" s="502"/>
      <c r="H9340" s="502"/>
    </row>
    <row r="9341" spans="4:8" s="5" customFormat="1" x14ac:dyDescent="0.2">
      <c r="D9341" s="502"/>
      <c r="E9341" s="502"/>
      <c r="F9341" s="502"/>
      <c r="G9341" s="502"/>
      <c r="H9341" s="502"/>
    </row>
    <row r="9342" spans="4:8" s="5" customFormat="1" x14ac:dyDescent="0.2">
      <c r="D9342" s="502"/>
      <c r="E9342" s="502"/>
      <c r="F9342" s="502"/>
      <c r="G9342" s="502"/>
      <c r="H9342" s="502"/>
    </row>
    <row r="9343" spans="4:8" s="5" customFormat="1" x14ac:dyDescent="0.2">
      <c r="D9343" s="502"/>
      <c r="E9343" s="502"/>
      <c r="F9343" s="502"/>
      <c r="G9343" s="502"/>
      <c r="H9343" s="502"/>
    </row>
    <row r="9344" spans="4:8" s="5" customFormat="1" x14ac:dyDescent="0.2">
      <c r="D9344" s="502"/>
      <c r="E9344" s="502"/>
      <c r="F9344" s="502"/>
      <c r="G9344" s="502"/>
      <c r="H9344" s="502"/>
    </row>
    <row r="9345" spans="4:8" s="5" customFormat="1" x14ac:dyDescent="0.2">
      <c r="D9345" s="502"/>
      <c r="E9345" s="502"/>
      <c r="F9345" s="502"/>
      <c r="G9345" s="502"/>
      <c r="H9345" s="502"/>
    </row>
    <row r="9346" spans="4:8" s="5" customFormat="1" x14ac:dyDescent="0.2">
      <c r="D9346" s="502"/>
      <c r="E9346" s="502"/>
      <c r="F9346" s="502"/>
      <c r="G9346" s="502"/>
      <c r="H9346" s="502"/>
    </row>
    <row r="9347" spans="4:8" s="5" customFormat="1" x14ac:dyDescent="0.2">
      <c r="D9347" s="502"/>
      <c r="E9347" s="502"/>
      <c r="F9347" s="502"/>
      <c r="G9347" s="502"/>
      <c r="H9347" s="502"/>
    </row>
    <row r="9348" spans="4:8" s="5" customFormat="1" x14ac:dyDescent="0.2">
      <c r="D9348" s="502"/>
      <c r="E9348" s="502"/>
      <c r="F9348" s="502"/>
      <c r="G9348" s="502"/>
      <c r="H9348" s="502"/>
    </row>
    <row r="9349" spans="4:8" s="5" customFormat="1" x14ac:dyDescent="0.2">
      <c r="D9349" s="502"/>
      <c r="E9349" s="502"/>
      <c r="F9349" s="502"/>
      <c r="G9349" s="502"/>
      <c r="H9349" s="502"/>
    </row>
    <row r="9350" spans="4:8" s="5" customFormat="1" x14ac:dyDescent="0.2">
      <c r="D9350" s="502"/>
      <c r="E9350" s="502"/>
      <c r="F9350" s="502"/>
      <c r="G9350" s="502"/>
      <c r="H9350" s="502"/>
    </row>
    <row r="9351" spans="4:8" s="5" customFormat="1" x14ac:dyDescent="0.2">
      <c r="D9351" s="502"/>
      <c r="E9351" s="502"/>
      <c r="F9351" s="502"/>
      <c r="G9351" s="502"/>
      <c r="H9351" s="502"/>
    </row>
    <row r="9352" spans="4:8" s="5" customFormat="1" x14ac:dyDescent="0.2">
      <c r="D9352" s="502"/>
      <c r="E9352" s="502"/>
      <c r="F9352" s="502"/>
      <c r="G9352" s="502"/>
      <c r="H9352" s="502"/>
    </row>
    <row r="9353" spans="4:8" s="5" customFormat="1" x14ac:dyDescent="0.2">
      <c r="D9353" s="502"/>
      <c r="E9353" s="502"/>
      <c r="F9353" s="502"/>
      <c r="G9353" s="502"/>
      <c r="H9353" s="502"/>
    </row>
    <row r="9354" spans="4:8" s="5" customFormat="1" x14ac:dyDescent="0.2">
      <c r="D9354" s="502"/>
      <c r="E9354" s="502"/>
      <c r="F9354" s="502"/>
      <c r="G9354" s="502"/>
      <c r="H9354" s="502"/>
    </row>
    <row r="9355" spans="4:8" s="5" customFormat="1" x14ac:dyDescent="0.2">
      <c r="D9355" s="502"/>
      <c r="E9355" s="502"/>
      <c r="F9355" s="502"/>
      <c r="G9355" s="502"/>
      <c r="H9355" s="502"/>
    </row>
    <row r="9356" spans="4:8" s="5" customFormat="1" x14ac:dyDescent="0.2">
      <c r="D9356" s="502"/>
      <c r="E9356" s="502"/>
      <c r="F9356" s="502"/>
      <c r="G9356" s="502"/>
      <c r="H9356" s="502"/>
    </row>
    <row r="9357" spans="4:8" s="5" customFormat="1" x14ac:dyDescent="0.2">
      <c r="D9357" s="502"/>
      <c r="E9357" s="502"/>
      <c r="F9357" s="502"/>
      <c r="G9357" s="502"/>
      <c r="H9357" s="502"/>
    </row>
    <row r="9358" spans="4:8" s="5" customFormat="1" x14ac:dyDescent="0.2">
      <c r="D9358" s="502"/>
      <c r="E9358" s="502"/>
      <c r="F9358" s="502"/>
      <c r="G9358" s="502"/>
      <c r="H9358" s="502"/>
    </row>
    <row r="9359" spans="4:8" s="5" customFormat="1" x14ac:dyDescent="0.2">
      <c r="D9359" s="502"/>
      <c r="E9359" s="502"/>
      <c r="F9359" s="502"/>
      <c r="G9359" s="502"/>
      <c r="H9359" s="502"/>
    </row>
    <row r="9360" spans="4:8" s="5" customFormat="1" x14ac:dyDescent="0.2">
      <c r="D9360" s="502"/>
      <c r="E9360" s="502"/>
      <c r="F9360" s="502"/>
      <c r="G9360" s="502"/>
      <c r="H9360" s="502"/>
    </row>
    <row r="9361" spans="4:8" s="5" customFormat="1" x14ac:dyDescent="0.2">
      <c r="D9361" s="502"/>
      <c r="E9361" s="502"/>
      <c r="F9361" s="502"/>
      <c r="G9361" s="502"/>
      <c r="H9361" s="502"/>
    </row>
    <row r="9362" spans="4:8" s="5" customFormat="1" x14ac:dyDescent="0.2">
      <c r="D9362" s="502"/>
      <c r="E9362" s="502"/>
      <c r="F9362" s="502"/>
      <c r="G9362" s="502"/>
      <c r="H9362" s="502"/>
    </row>
    <row r="9363" spans="4:8" s="5" customFormat="1" x14ac:dyDescent="0.2">
      <c r="D9363" s="502"/>
      <c r="E9363" s="502"/>
      <c r="F9363" s="502"/>
      <c r="G9363" s="502"/>
      <c r="H9363" s="502"/>
    </row>
    <row r="9364" spans="4:8" s="5" customFormat="1" x14ac:dyDescent="0.2">
      <c r="D9364" s="502"/>
      <c r="E9364" s="502"/>
      <c r="F9364" s="502"/>
      <c r="G9364" s="502"/>
      <c r="H9364" s="502"/>
    </row>
    <row r="9365" spans="4:8" s="5" customFormat="1" x14ac:dyDescent="0.2">
      <c r="D9365" s="502"/>
      <c r="E9365" s="502"/>
      <c r="F9365" s="502"/>
      <c r="G9365" s="502"/>
      <c r="H9365" s="502"/>
    </row>
    <row r="9366" spans="4:8" s="5" customFormat="1" x14ac:dyDescent="0.2">
      <c r="D9366" s="502"/>
      <c r="E9366" s="502"/>
      <c r="F9366" s="502"/>
      <c r="G9366" s="502"/>
      <c r="H9366" s="502"/>
    </row>
    <row r="9367" spans="4:8" s="5" customFormat="1" x14ac:dyDescent="0.2">
      <c r="D9367" s="502"/>
      <c r="E9367" s="502"/>
      <c r="F9367" s="502"/>
      <c r="G9367" s="502"/>
      <c r="H9367" s="502"/>
    </row>
    <row r="9368" spans="4:8" s="5" customFormat="1" x14ac:dyDescent="0.2">
      <c r="D9368" s="502"/>
      <c r="E9368" s="502"/>
      <c r="F9368" s="502"/>
      <c r="G9368" s="502"/>
      <c r="H9368" s="502"/>
    </row>
    <row r="9369" spans="4:8" s="5" customFormat="1" x14ac:dyDescent="0.2">
      <c r="D9369" s="502"/>
      <c r="E9369" s="502"/>
      <c r="F9369" s="502"/>
      <c r="G9369" s="502"/>
      <c r="H9369" s="502"/>
    </row>
    <row r="9370" spans="4:8" s="5" customFormat="1" x14ac:dyDescent="0.2">
      <c r="D9370" s="502"/>
      <c r="E9370" s="502"/>
      <c r="F9370" s="502"/>
      <c r="G9370" s="502"/>
      <c r="H9370" s="502"/>
    </row>
    <row r="9371" spans="4:8" s="5" customFormat="1" x14ac:dyDescent="0.2">
      <c r="D9371" s="502"/>
      <c r="E9371" s="502"/>
      <c r="F9371" s="502"/>
      <c r="G9371" s="502"/>
      <c r="H9371" s="502"/>
    </row>
    <row r="9372" spans="4:8" s="5" customFormat="1" x14ac:dyDescent="0.2">
      <c r="D9372" s="502"/>
      <c r="E9372" s="502"/>
      <c r="F9372" s="502"/>
      <c r="G9372" s="502"/>
      <c r="H9372" s="502"/>
    </row>
    <row r="9373" spans="4:8" s="5" customFormat="1" x14ac:dyDescent="0.2">
      <c r="D9373" s="502"/>
      <c r="E9373" s="502"/>
      <c r="F9373" s="502"/>
      <c r="G9373" s="502"/>
      <c r="H9373" s="502"/>
    </row>
    <row r="9374" spans="4:8" s="5" customFormat="1" x14ac:dyDescent="0.2">
      <c r="D9374" s="502"/>
      <c r="E9374" s="502"/>
      <c r="F9374" s="502"/>
      <c r="G9374" s="502"/>
      <c r="H9374" s="502"/>
    </row>
    <row r="9375" spans="4:8" s="5" customFormat="1" x14ac:dyDescent="0.2">
      <c r="D9375" s="502"/>
      <c r="E9375" s="502"/>
      <c r="F9375" s="502"/>
      <c r="G9375" s="502"/>
      <c r="H9375" s="502"/>
    </row>
    <row r="9376" spans="4:8" s="5" customFormat="1" x14ac:dyDescent="0.2">
      <c r="D9376" s="502"/>
      <c r="E9376" s="502"/>
      <c r="F9376" s="502"/>
      <c r="G9376" s="502"/>
      <c r="H9376" s="502"/>
    </row>
    <row r="9377" spans="4:8" s="5" customFormat="1" x14ac:dyDescent="0.2">
      <c r="D9377" s="502"/>
      <c r="E9377" s="502"/>
      <c r="F9377" s="502"/>
      <c r="G9377" s="502"/>
      <c r="H9377" s="502"/>
    </row>
    <row r="9378" spans="4:8" s="5" customFormat="1" x14ac:dyDescent="0.2">
      <c r="D9378" s="502"/>
      <c r="E9378" s="502"/>
      <c r="F9378" s="502"/>
      <c r="G9378" s="502"/>
      <c r="H9378" s="502"/>
    </row>
    <row r="9379" spans="4:8" s="5" customFormat="1" x14ac:dyDescent="0.2">
      <c r="D9379" s="502"/>
      <c r="E9379" s="502"/>
      <c r="F9379" s="502"/>
      <c r="G9379" s="502"/>
      <c r="H9379" s="502"/>
    </row>
    <row r="9380" spans="4:8" s="5" customFormat="1" x14ac:dyDescent="0.2">
      <c r="D9380" s="502"/>
      <c r="E9380" s="502"/>
      <c r="F9380" s="502"/>
      <c r="G9380" s="502"/>
      <c r="H9380" s="502"/>
    </row>
    <row r="9381" spans="4:8" s="5" customFormat="1" x14ac:dyDescent="0.2">
      <c r="D9381" s="502"/>
      <c r="E9381" s="502"/>
      <c r="F9381" s="502"/>
      <c r="G9381" s="502"/>
      <c r="H9381" s="502"/>
    </row>
    <row r="9382" spans="4:8" s="5" customFormat="1" x14ac:dyDescent="0.2">
      <c r="D9382" s="502"/>
      <c r="E9382" s="502"/>
      <c r="F9382" s="502"/>
      <c r="G9382" s="502"/>
      <c r="H9382" s="502"/>
    </row>
    <row r="9383" spans="4:8" s="5" customFormat="1" x14ac:dyDescent="0.2">
      <c r="D9383" s="502"/>
      <c r="E9383" s="502"/>
      <c r="F9383" s="502"/>
      <c r="G9383" s="502"/>
      <c r="H9383" s="502"/>
    </row>
    <row r="9384" spans="4:8" s="5" customFormat="1" x14ac:dyDescent="0.2">
      <c r="D9384" s="502"/>
      <c r="E9384" s="502"/>
      <c r="F9384" s="502"/>
      <c r="G9384" s="502"/>
      <c r="H9384" s="502"/>
    </row>
    <row r="9385" spans="4:8" s="5" customFormat="1" x14ac:dyDescent="0.2">
      <c r="D9385" s="502"/>
      <c r="E9385" s="502"/>
      <c r="F9385" s="502"/>
      <c r="G9385" s="502"/>
      <c r="H9385" s="502"/>
    </row>
    <row r="9386" spans="4:8" s="5" customFormat="1" x14ac:dyDescent="0.2">
      <c r="D9386" s="502"/>
      <c r="E9386" s="502"/>
      <c r="F9386" s="502"/>
      <c r="G9386" s="502"/>
      <c r="H9386" s="502"/>
    </row>
    <row r="9387" spans="4:8" s="5" customFormat="1" x14ac:dyDescent="0.2">
      <c r="D9387" s="502"/>
      <c r="E9387" s="502"/>
      <c r="F9387" s="502"/>
      <c r="G9387" s="502"/>
      <c r="H9387" s="502"/>
    </row>
    <row r="9388" spans="4:8" s="5" customFormat="1" x14ac:dyDescent="0.2">
      <c r="D9388" s="502"/>
      <c r="E9388" s="502"/>
      <c r="F9388" s="502"/>
      <c r="G9388" s="502"/>
      <c r="H9388" s="502"/>
    </row>
    <row r="9389" spans="4:8" s="5" customFormat="1" x14ac:dyDescent="0.2">
      <c r="D9389" s="502"/>
      <c r="E9389" s="502"/>
      <c r="F9389" s="502"/>
      <c r="G9389" s="502"/>
      <c r="H9389" s="502"/>
    </row>
    <row r="9390" spans="4:8" s="5" customFormat="1" x14ac:dyDescent="0.2">
      <c r="D9390" s="502"/>
      <c r="E9390" s="502"/>
      <c r="F9390" s="502"/>
      <c r="G9390" s="502"/>
      <c r="H9390" s="502"/>
    </row>
    <row r="9391" spans="4:8" s="5" customFormat="1" x14ac:dyDescent="0.2">
      <c r="D9391" s="502"/>
      <c r="E9391" s="502"/>
      <c r="F9391" s="502"/>
      <c r="G9391" s="502"/>
      <c r="H9391" s="502"/>
    </row>
    <row r="9392" spans="4:8" s="5" customFormat="1" x14ac:dyDescent="0.2">
      <c r="D9392" s="502"/>
      <c r="E9392" s="502"/>
      <c r="F9392" s="502"/>
      <c r="G9392" s="502"/>
      <c r="H9392" s="502"/>
    </row>
    <row r="9393" spans="4:8" s="5" customFormat="1" x14ac:dyDescent="0.2">
      <c r="D9393" s="502"/>
      <c r="E9393" s="502"/>
      <c r="F9393" s="502"/>
      <c r="G9393" s="502"/>
      <c r="H9393" s="502"/>
    </row>
    <row r="9394" spans="4:8" s="5" customFormat="1" x14ac:dyDescent="0.2">
      <c r="D9394" s="502"/>
      <c r="E9394" s="502"/>
      <c r="F9394" s="502"/>
      <c r="G9394" s="502"/>
      <c r="H9394" s="502"/>
    </row>
    <row r="9395" spans="4:8" s="5" customFormat="1" x14ac:dyDescent="0.2">
      <c r="D9395" s="502"/>
      <c r="E9395" s="502"/>
      <c r="F9395" s="502"/>
      <c r="G9395" s="502"/>
      <c r="H9395" s="502"/>
    </row>
    <row r="9396" spans="4:8" s="5" customFormat="1" x14ac:dyDescent="0.2">
      <c r="D9396" s="502"/>
      <c r="E9396" s="502"/>
      <c r="F9396" s="502"/>
      <c r="G9396" s="502"/>
      <c r="H9396" s="502"/>
    </row>
    <row r="9397" spans="4:8" s="5" customFormat="1" x14ac:dyDescent="0.2">
      <c r="D9397" s="502"/>
      <c r="E9397" s="502"/>
      <c r="F9397" s="502"/>
      <c r="G9397" s="502"/>
      <c r="H9397" s="502"/>
    </row>
    <row r="9398" spans="4:8" s="5" customFormat="1" x14ac:dyDescent="0.2">
      <c r="D9398" s="502"/>
      <c r="E9398" s="502"/>
      <c r="F9398" s="502"/>
      <c r="G9398" s="502"/>
      <c r="H9398" s="502"/>
    </row>
    <row r="9399" spans="4:8" s="5" customFormat="1" x14ac:dyDescent="0.2">
      <c r="D9399" s="502"/>
      <c r="E9399" s="502"/>
      <c r="F9399" s="502"/>
      <c r="G9399" s="502"/>
      <c r="H9399" s="502"/>
    </row>
    <row r="9400" spans="4:8" s="5" customFormat="1" x14ac:dyDescent="0.2">
      <c r="D9400" s="502"/>
      <c r="E9400" s="502"/>
      <c r="F9400" s="502"/>
      <c r="G9400" s="502"/>
      <c r="H9400" s="502"/>
    </row>
    <row r="9401" spans="4:8" s="5" customFormat="1" x14ac:dyDescent="0.2">
      <c r="D9401" s="502"/>
      <c r="E9401" s="502"/>
      <c r="F9401" s="502"/>
      <c r="G9401" s="502"/>
      <c r="H9401" s="502"/>
    </row>
    <row r="9402" spans="4:8" s="5" customFormat="1" x14ac:dyDescent="0.2">
      <c r="D9402" s="502"/>
      <c r="E9402" s="502"/>
      <c r="F9402" s="502"/>
      <c r="G9402" s="502"/>
      <c r="H9402" s="502"/>
    </row>
    <row r="9403" spans="4:8" s="5" customFormat="1" x14ac:dyDescent="0.2">
      <c r="D9403" s="502"/>
      <c r="E9403" s="502"/>
      <c r="F9403" s="502"/>
      <c r="G9403" s="502"/>
      <c r="H9403" s="502"/>
    </row>
    <row r="9404" spans="4:8" s="5" customFormat="1" x14ac:dyDescent="0.2">
      <c r="D9404" s="502"/>
      <c r="E9404" s="502"/>
      <c r="F9404" s="502"/>
      <c r="G9404" s="502"/>
      <c r="H9404" s="502"/>
    </row>
    <row r="9405" spans="4:8" s="5" customFormat="1" x14ac:dyDescent="0.2">
      <c r="D9405" s="502"/>
      <c r="E9405" s="502"/>
      <c r="F9405" s="502"/>
      <c r="G9405" s="502"/>
      <c r="H9405" s="502"/>
    </row>
    <row r="9406" spans="4:8" s="5" customFormat="1" x14ac:dyDescent="0.2">
      <c r="D9406" s="502"/>
      <c r="E9406" s="502"/>
      <c r="F9406" s="502"/>
      <c r="G9406" s="502"/>
      <c r="H9406" s="502"/>
    </row>
    <row r="9407" spans="4:8" s="5" customFormat="1" x14ac:dyDescent="0.2">
      <c r="D9407" s="502"/>
      <c r="E9407" s="502"/>
      <c r="F9407" s="502"/>
      <c r="G9407" s="502"/>
      <c r="H9407" s="502"/>
    </row>
    <row r="9408" spans="4:8" s="5" customFormat="1" x14ac:dyDescent="0.2">
      <c r="D9408" s="502"/>
      <c r="E9408" s="502"/>
      <c r="F9408" s="502"/>
      <c r="G9408" s="502"/>
      <c r="H9408" s="502"/>
    </row>
    <row r="9409" spans="4:8" s="5" customFormat="1" x14ac:dyDescent="0.2">
      <c r="D9409" s="502"/>
      <c r="E9409" s="502"/>
      <c r="F9409" s="502"/>
      <c r="G9409" s="502"/>
      <c r="H9409" s="502"/>
    </row>
    <row r="9410" spans="4:8" s="5" customFormat="1" x14ac:dyDescent="0.2">
      <c r="D9410" s="502"/>
      <c r="E9410" s="502"/>
      <c r="F9410" s="502"/>
      <c r="G9410" s="502"/>
      <c r="H9410" s="502"/>
    </row>
    <row r="9411" spans="4:8" s="5" customFormat="1" x14ac:dyDescent="0.2">
      <c r="D9411" s="502"/>
      <c r="E9411" s="502"/>
      <c r="F9411" s="502"/>
      <c r="G9411" s="502"/>
      <c r="H9411" s="502"/>
    </row>
    <row r="9412" spans="4:8" s="5" customFormat="1" x14ac:dyDescent="0.2">
      <c r="D9412" s="502"/>
      <c r="E9412" s="502"/>
      <c r="F9412" s="502"/>
      <c r="G9412" s="502"/>
      <c r="H9412" s="502"/>
    </row>
    <row r="9413" spans="4:8" s="5" customFormat="1" x14ac:dyDescent="0.2">
      <c r="D9413" s="502"/>
      <c r="E9413" s="502"/>
      <c r="F9413" s="502"/>
      <c r="G9413" s="502"/>
      <c r="H9413" s="502"/>
    </row>
    <row r="9414" spans="4:8" s="5" customFormat="1" x14ac:dyDescent="0.2">
      <c r="D9414" s="502"/>
      <c r="E9414" s="502"/>
      <c r="F9414" s="502"/>
      <c r="G9414" s="502"/>
      <c r="H9414" s="502"/>
    </row>
    <row r="9415" spans="4:8" s="5" customFormat="1" x14ac:dyDescent="0.2">
      <c r="D9415" s="502"/>
      <c r="E9415" s="502"/>
      <c r="F9415" s="502"/>
      <c r="G9415" s="502"/>
      <c r="H9415" s="502"/>
    </row>
    <row r="9416" spans="4:8" s="5" customFormat="1" x14ac:dyDescent="0.2">
      <c r="D9416" s="502"/>
      <c r="E9416" s="502"/>
      <c r="F9416" s="502"/>
      <c r="G9416" s="502"/>
      <c r="H9416" s="502"/>
    </row>
    <row r="9417" spans="4:8" s="5" customFormat="1" x14ac:dyDescent="0.2">
      <c r="D9417" s="502"/>
      <c r="E9417" s="502"/>
      <c r="F9417" s="502"/>
      <c r="G9417" s="502"/>
      <c r="H9417" s="502"/>
    </row>
    <row r="9418" spans="4:8" s="5" customFormat="1" x14ac:dyDescent="0.2">
      <c r="D9418" s="502"/>
      <c r="E9418" s="502"/>
      <c r="F9418" s="502"/>
      <c r="G9418" s="502"/>
      <c r="H9418" s="502"/>
    </row>
    <row r="9419" spans="4:8" s="5" customFormat="1" x14ac:dyDescent="0.2">
      <c r="D9419" s="502"/>
      <c r="E9419" s="502"/>
      <c r="F9419" s="502"/>
      <c r="G9419" s="502"/>
      <c r="H9419" s="502"/>
    </row>
    <row r="9420" spans="4:8" s="5" customFormat="1" x14ac:dyDescent="0.2">
      <c r="D9420" s="502"/>
      <c r="E9420" s="502"/>
      <c r="F9420" s="502"/>
      <c r="G9420" s="502"/>
      <c r="H9420" s="502"/>
    </row>
    <row r="9421" spans="4:8" s="5" customFormat="1" x14ac:dyDescent="0.2">
      <c r="D9421" s="502"/>
      <c r="E9421" s="502"/>
      <c r="F9421" s="502"/>
      <c r="G9421" s="502"/>
      <c r="H9421" s="502"/>
    </row>
    <row r="9422" spans="4:8" s="5" customFormat="1" x14ac:dyDescent="0.2">
      <c r="D9422" s="502"/>
      <c r="E9422" s="502"/>
      <c r="F9422" s="502"/>
      <c r="G9422" s="502"/>
      <c r="H9422" s="502"/>
    </row>
    <row r="9423" spans="4:8" s="5" customFormat="1" x14ac:dyDescent="0.2">
      <c r="D9423" s="502"/>
      <c r="E9423" s="502"/>
      <c r="F9423" s="502"/>
      <c r="G9423" s="502"/>
      <c r="H9423" s="502"/>
    </row>
    <row r="9424" spans="4:8" s="5" customFormat="1" x14ac:dyDescent="0.2">
      <c r="D9424" s="502"/>
      <c r="E9424" s="502"/>
      <c r="F9424" s="502"/>
      <c r="G9424" s="502"/>
      <c r="H9424" s="502"/>
    </row>
    <row r="9425" spans="4:8" s="5" customFormat="1" x14ac:dyDescent="0.2">
      <c r="D9425" s="502"/>
      <c r="E9425" s="502"/>
      <c r="F9425" s="502"/>
      <c r="G9425" s="502"/>
      <c r="H9425" s="502"/>
    </row>
    <row r="9426" spans="4:8" s="5" customFormat="1" x14ac:dyDescent="0.2">
      <c r="D9426" s="502"/>
      <c r="E9426" s="502"/>
      <c r="F9426" s="502"/>
      <c r="G9426" s="502"/>
      <c r="H9426" s="502"/>
    </row>
    <row r="9427" spans="4:8" s="5" customFormat="1" x14ac:dyDescent="0.2">
      <c r="D9427" s="502"/>
      <c r="E9427" s="502"/>
      <c r="F9427" s="502"/>
      <c r="G9427" s="502"/>
      <c r="H9427" s="502"/>
    </row>
    <row r="9428" spans="4:8" s="5" customFormat="1" x14ac:dyDescent="0.2">
      <c r="D9428" s="502"/>
      <c r="E9428" s="502"/>
      <c r="F9428" s="502"/>
      <c r="G9428" s="502"/>
      <c r="H9428" s="502"/>
    </row>
    <row r="9429" spans="4:8" s="5" customFormat="1" x14ac:dyDescent="0.2">
      <c r="D9429" s="502"/>
      <c r="E9429" s="502"/>
      <c r="F9429" s="502"/>
      <c r="G9429" s="502"/>
      <c r="H9429" s="502"/>
    </row>
    <row r="9430" spans="4:8" s="5" customFormat="1" x14ac:dyDescent="0.2">
      <c r="D9430" s="502"/>
      <c r="E9430" s="502"/>
      <c r="F9430" s="502"/>
      <c r="G9430" s="502"/>
      <c r="H9430" s="502"/>
    </row>
    <row r="9431" spans="4:8" s="5" customFormat="1" x14ac:dyDescent="0.2">
      <c r="D9431" s="502"/>
      <c r="E9431" s="502"/>
      <c r="F9431" s="502"/>
      <c r="G9431" s="502"/>
      <c r="H9431" s="502"/>
    </row>
    <row r="9432" spans="4:8" s="5" customFormat="1" x14ac:dyDescent="0.2">
      <c r="D9432" s="502"/>
      <c r="E9432" s="502"/>
      <c r="F9432" s="502"/>
      <c r="G9432" s="502"/>
      <c r="H9432" s="502"/>
    </row>
    <row r="9433" spans="4:8" s="5" customFormat="1" x14ac:dyDescent="0.2">
      <c r="D9433" s="502"/>
      <c r="E9433" s="502"/>
      <c r="F9433" s="502"/>
      <c r="G9433" s="502"/>
      <c r="H9433" s="502"/>
    </row>
    <row r="9434" spans="4:8" s="5" customFormat="1" x14ac:dyDescent="0.2">
      <c r="D9434" s="502"/>
      <c r="E9434" s="502"/>
      <c r="F9434" s="502"/>
      <c r="G9434" s="502"/>
      <c r="H9434" s="502"/>
    </row>
    <row r="9435" spans="4:8" s="5" customFormat="1" x14ac:dyDescent="0.2">
      <c r="D9435" s="502"/>
      <c r="E9435" s="502"/>
      <c r="F9435" s="502"/>
      <c r="G9435" s="502"/>
      <c r="H9435" s="502"/>
    </row>
    <row r="9436" spans="4:8" s="5" customFormat="1" x14ac:dyDescent="0.2">
      <c r="D9436" s="502"/>
      <c r="E9436" s="502"/>
      <c r="F9436" s="502"/>
      <c r="G9436" s="502"/>
      <c r="H9436" s="502"/>
    </row>
    <row r="9437" spans="4:8" s="5" customFormat="1" x14ac:dyDescent="0.2">
      <c r="D9437" s="502"/>
      <c r="E9437" s="502"/>
      <c r="F9437" s="502"/>
      <c r="G9437" s="502"/>
      <c r="H9437" s="502"/>
    </row>
    <row r="9438" spans="4:8" s="5" customFormat="1" x14ac:dyDescent="0.2">
      <c r="D9438" s="502"/>
      <c r="E9438" s="502"/>
      <c r="F9438" s="502"/>
      <c r="G9438" s="502"/>
      <c r="H9438" s="502"/>
    </row>
    <row r="9439" spans="4:8" s="5" customFormat="1" x14ac:dyDescent="0.2">
      <c r="D9439" s="502"/>
      <c r="E9439" s="502"/>
      <c r="F9439" s="502"/>
      <c r="G9439" s="502"/>
      <c r="H9439" s="502"/>
    </row>
    <row r="9440" spans="4:8" s="5" customFormat="1" x14ac:dyDescent="0.2">
      <c r="D9440" s="502"/>
      <c r="E9440" s="502"/>
      <c r="F9440" s="502"/>
      <c r="G9440" s="502"/>
      <c r="H9440" s="502"/>
    </row>
    <row r="9441" spans="4:8" s="5" customFormat="1" x14ac:dyDescent="0.2">
      <c r="D9441" s="502"/>
      <c r="E9441" s="502"/>
      <c r="F9441" s="502"/>
      <c r="G9441" s="502"/>
      <c r="H9441" s="502"/>
    </row>
    <row r="9442" spans="4:8" s="5" customFormat="1" x14ac:dyDescent="0.2">
      <c r="D9442" s="502"/>
      <c r="E9442" s="502"/>
      <c r="F9442" s="502"/>
      <c r="G9442" s="502"/>
      <c r="H9442" s="502"/>
    </row>
    <row r="9443" spans="4:8" s="5" customFormat="1" x14ac:dyDescent="0.2">
      <c r="D9443" s="502"/>
      <c r="E9443" s="502"/>
      <c r="F9443" s="502"/>
      <c r="G9443" s="502"/>
      <c r="H9443" s="502"/>
    </row>
    <row r="9444" spans="4:8" s="5" customFormat="1" x14ac:dyDescent="0.2">
      <c r="D9444" s="502"/>
      <c r="E9444" s="502"/>
      <c r="F9444" s="502"/>
      <c r="G9444" s="502"/>
      <c r="H9444" s="502"/>
    </row>
    <row r="9445" spans="4:8" s="5" customFormat="1" x14ac:dyDescent="0.2">
      <c r="D9445" s="502"/>
      <c r="E9445" s="502"/>
      <c r="F9445" s="502"/>
      <c r="G9445" s="502"/>
      <c r="H9445" s="502"/>
    </row>
    <row r="9446" spans="4:8" s="5" customFormat="1" x14ac:dyDescent="0.2">
      <c r="D9446" s="502"/>
      <c r="E9446" s="502"/>
      <c r="F9446" s="502"/>
      <c r="G9446" s="502"/>
      <c r="H9446" s="502"/>
    </row>
    <row r="9447" spans="4:8" s="5" customFormat="1" x14ac:dyDescent="0.2">
      <c r="D9447" s="502"/>
      <c r="E9447" s="502"/>
      <c r="F9447" s="502"/>
      <c r="G9447" s="502"/>
      <c r="H9447" s="502"/>
    </row>
    <row r="9448" spans="4:8" s="5" customFormat="1" x14ac:dyDescent="0.2">
      <c r="D9448" s="502"/>
      <c r="E9448" s="502"/>
      <c r="F9448" s="502"/>
      <c r="G9448" s="502"/>
      <c r="H9448" s="502"/>
    </row>
    <row r="9449" spans="4:8" s="5" customFormat="1" x14ac:dyDescent="0.2">
      <c r="D9449" s="502"/>
      <c r="E9449" s="502"/>
      <c r="F9449" s="502"/>
      <c r="G9449" s="502"/>
      <c r="H9449" s="502"/>
    </row>
    <row r="9450" spans="4:8" s="5" customFormat="1" x14ac:dyDescent="0.2">
      <c r="D9450" s="502"/>
      <c r="E9450" s="502"/>
      <c r="F9450" s="502"/>
      <c r="G9450" s="502"/>
      <c r="H9450" s="502"/>
    </row>
    <row r="9451" spans="4:8" s="5" customFormat="1" x14ac:dyDescent="0.2">
      <c r="D9451" s="502"/>
      <c r="E9451" s="502"/>
      <c r="F9451" s="502"/>
      <c r="G9451" s="502"/>
      <c r="H9451" s="502"/>
    </row>
    <row r="9452" spans="4:8" s="5" customFormat="1" x14ac:dyDescent="0.2">
      <c r="D9452" s="502"/>
      <c r="E9452" s="502"/>
      <c r="F9452" s="502"/>
      <c r="G9452" s="502"/>
      <c r="H9452" s="502"/>
    </row>
    <row r="9453" spans="4:8" s="5" customFormat="1" x14ac:dyDescent="0.2">
      <c r="D9453" s="502"/>
      <c r="E9453" s="502"/>
      <c r="F9453" s="502"/>
      <c r="G9453" s="502"/>
      <c r="H9453" s="502"/>
    </row>
    <row r="9454" spans="4:8" s="5" customFormat="1" x14ac:dyDescent="0.2">
      <c r="D9454" s="502"/>
      <c r="E9454" s="502"/>
      <c r="F9454" s="502"/>
      <c r="G9454" s="502"/>
      <c r="H9454" s="502"/>
    </row>
    <row r="9455" spans="4:8" s="5" customFormat="1" x14ac:dyDescent="0.2">
      <c r="D9455" s="502"/>
      <c r="E9455" s="502"/>
      <c r="F9455" s="502"/>
      <c r="G9455" s="502"/>
      <c r="H9455" s="502"/>
    </row>
    <row r="9456" spans="4:8" s="5" customFormat="1" x14ac:dyDescent="0.2">
      <c r="D9456" s="502"/>
      <c r="E9456" s="502"/>
      <c r="F9456" s="502"/>
      <c r="G9456" s="502"/>
      <c r="H9456" s="502"/>
    </row>
    <row r="9457" spans="4:8" s="5" customFormat="1" x14ac:dyDescent="0.2">
      <c r="D9457" s="502"/>
      <c r="E9457" s="502"/>
      <c r="F9457" s="502"/>
      <c r="G9457" s="502"/>
      <c r="H9457" s="502"/>
    </row>
    <row r="9458" spans="4:8" s="5" customFormat="1" x14ac:dyDescent="0.2">
      <c r="D9458" s="502"/>
      <c r="E9458" s="502"/>
      <c r="F9458" s="502"/>
      <c r="G9458" s="502"/>
      <c r="H9458" s="502"/>
    </row>
    <row r="9459" spans="4:8" s="5" customFormat="1" x14ac:dyDescent="0.2">
      <c r="D9459" s="502"/>
      <c r="E9459" s="502"/>
      <c r="F9459" s="502"/>
      <c r="G9459" s="502"/>
      <c r="H9459" s="502"/>
    </row>
    <row r="9460" spans="4:8" s="5" customFormat="1" x14ac:dyDescent="0.2">
      <c r="D9460" s="502"/>
      <c r="E9460" s="502"/>
      <c r="F9460" s="502"/>
      <c r="G9460" s="502"/>
      <c r="H9460" s="502"/>
    </row>
    <row r="9461" spans="4:8" s="5" customFormat="1" x14ac:dyDescent="0.2">
      <c r="D9461" s="502"/>
      <c r="E9461" s="502"/>
      <c r="F9461" s="502"/>
      <c r="G9461" s="502"/>
      <c r="H9461" s="502"/>
    </row>
    <row r="9462" spans="4:8" s="5" customFormat="1" x14ac:dyDescent="0.2">
      <c r="D9462" s="502"/>
      <c r="E9462" s="502"/>
      <c r="F9462" s="502"/>
      <c r="G9462" s="502"/>
      <c r="H9462" s="502"/>
    </row>
    <row r="9463" spans="4:8" s="5" customFormat="1" x14ac:dyDescent="0.2">
      <c r="D9463" s="502"/>
      <c r="E9463" s="502"/>
      <c r="F9463" s="502"/>
      <c r="G9463" s="502"/>
      <c r="H9463" s="502"/>
    </row>
    <row r="9464" spans="4:8" s="5" customFormat="1" x14ac:dyDescent="0.2">
      <c r="D9464" s="502"/>
      <c r="E9464" s="502"/>
      <c r="F9464" s="502"/>
      <c r="G9464" s="502"/>
      <c r="H9464" s="502"/>
    </row>
    <row r="9465" spans="4:8" s="5" customFormat="1" x14ac:dyDescent="0.2">
      <c r="D9465" s="502"/>
      <c r="E9465" s="502"/>
      <c r="F9465" s="502"/>
      <c r="G9465" s="502"/>
      <c r="H9465" s="502"/>
    </row>
    <row r="9466" spans="4:8" s="5" customFormat="1" x14ac:dyDescent="0.2">
      <c r="D9466" s="502"/>
      <c r="E9466" s="502"/>
      <c r="F9466" s="502"/>
      <c r="G9466" s="502"/>
      <c r="H9466" s="502"/>
    </row>
    <row r="9467" spans="4:8" s="5" customFormat="1" x14ac:dyDescent="0.2">
      <c r="D9467" s="502"/>
      <c r="E9467" s="502"/>
      <c r="F9467" s="502"/>
      <c r="G9467" s="502"/>
      <c r="H9467" s="502"/>
    </row>
    <row r="9468" spans="4:8" s="5" customFormat="1" x14ac:dyDescent="0.2">
      <c r="D9468" s="502"/>
      <c r="E9468" s="502"/>
      <c r="F9468" s="502"/>
      <c r="G9468" s="502"/>
      <c r="H9468" s="502"/>
    </row>
    <row r="9469" spans="4:8" s="5" customFormat="1" x14ac:dyDescent="0.2">
      <c r="D9469" s="502"/>
      <c r="E9469" s="502"/>
      <c r="F9469" s="502"/>
      <c r="G9469" s="502"/>
      <c r="H9469" s="502"/>
    </row>
    <row r="9470" spans="4:8" s="5" customFormat="1" x14ac:dyDescent="0.2">
      <c r="D9470" s="502"/>
      <c r="E9470" s="502"/>
      <c r="F9470" s="502"/>
      <c r="G9470" s="502"/>
      <c r="H9470" s="502"/>
    </row>
    <row r="9471" spans="4:8" s="5" customFormat="1" x14ac:dyDescent="0.2">
      <c r="D9471" s="502"/>
      <c r="E9471" s="502"/>
      <c r="F9471" s="502"/>
      <c r="G9471" s="502"/>
      <c r="H9471" s="502"/>
    </row>
    <row r="9472" spans="4:8" s="5" customFormat="1" x14ac:dyDescent="0.2">
      <c r="D9472" s="502"/>
      <c r="E9472" s="502"/>
      <c r="F9472" s="502"/>
      <c r="G9472" s="502"/>
      <c r="H9472" s="502"/>
    </row>
    <row r="9473" spans="4:8" s="5" customFormat="1" x14ac:dyDescent="0.2">
      <c r="D9473" s="502"/>
      <c r="E9473" s="502"/>
      <c r="F9473" s="502"/>
      <c r="G9473" s="502"/>
      <c r="H9473" s="502"/>
    </row>
    <row r="9474" spans="4:8" s="5" customFormat="1" x14ac:dyDescent="0.2">
      <c r="D9474" s="502"/>
      <c r="E9474" s="502"/>
      <c r="F9474" s="502"/>
      <c r="G9474" s="502"/>
      <c r="H9474" s="502"/>
    </row>
    <row r="9475" spans="4:8" s="5" customFormat="1" x14ac:dyDescent="0.2">
      <c r="D9475" s="502"/>
      <c r="E9475" s="502"/>
      <c r="F9475" s="502"/>
      <c r="G9475" s="502"/>
      <c r="H9475" s="502"/>
    </row>
    <row r="9476" spans="4:8" s="5" customFormat="1" x14ac:dyDescent="0.2">
      <c r="D9476" s="502"/>
      <c r="E9476" s="502"/>
      <c r="F9476" s="502"/>
      <c r="G9476" s="502"/>
      <c r="H9476" s="502"/>
    </row>
    <row r="9477" spans="4:8" s="5" customFormat="1" x14ac:dyDescent="0.2">
      <c r="D9477" s="502"/>
      <c r="E9477" s="502"/>
      <c r="F9477" s="502"/>
      <c r="G9477" s="502"/>
      <c r="H9477" s="502"/>
    </row>
    <row r="9478" spans="4:8" s="5" customFormat="1" x14ac:dyDescent="0.2">
      <c r="D9478" s="502"/>
      <c r="E9478" s="502"/>
      <c r="F9478" s="502"/>
      <c r="G9478" s="502"/>
      <c r="H9478" s="502"/>
    </row>
    <row r="9479" spans="4:8" s="5" customFormat="1" x14ac:dyDescent="0.2">
      <c r="D9479" s="502"/>
      <c r="E9479" s="502"/>
      <c r="F9479" s="502"/>
      <c r="G9479" s="502"/>
      <c r="H9479" s="502"/>
    </row>
    <row r="9480" spans="4:8" s="5" customFormat="1" x14ac:dyDescent="0.2">
      <c r="D9480" s="502"/>
      <c r="E9480" s="502"/>
      <c r="F9480" s="502"/>
      <c r="G9480" s="502"/>
      <c r="H9480" s="502"/>
    </row>
    <row r="9481" spans="4:8" s="5" customFormat="1" x14ac:dyDescent="0.2">
      <c r="D9481" s="502"/>
      <c r="E9481" s="502"/>
      <c r="F9481" s="502"/>
      <c r="G9481" s="502"/>
      <c r="H9481" s="502"/>
    </row>
    <row r="9482" spans="4:8" s="5" customFormat="1" x14ac:dyDescent="0.2">
      <c r="D9482" s="502"/>
      <c r="E9482" s="502"/>
      <c r="F9482" s="502"/>
      <c r="G9482" s="502"/>
      <c r="H9482" s="502"/>
    </row>
    <row r="9483" spans="4:8" s="5" customFormat="1" x14ac:dyDescent="0.2">
      <c r="D9483" s="502"/>
      <c r="E9483" s="502"/>
      <c r="F9483" s="502"/>
      <c r="G9483" s="502"/>
      <c r="H9483" s="502"/>
    </row>
    <row r="9484" spans="4:8" s="5" customFormat="1" x14ac:dyDescent="0.2">
      <c r="D9484" s="502"/>
      <c r="E9484" s="502"/>
      <c r="F9484" s="502"/>
      <c r="G9484" s="502"/>
      <c r="H9484" s="502"/>
    </row>
    <row r="9485" spans="4:8" s="5" customFormat="1" x14ac:dyDescent="0.2">
      <c r="D9485" s="502"/>
      <c r="E9485" s="502"/>
      <c r="F9485" s="502"/>
      <c r="G9485" s="502"/>
      <c r="H9485" s="502"/>
    </row>
    <row r="9486" spans="4:8" s="5" customFormat="1" x14ac:dyDescent="0.2">
      <c r="D9486" s="502"/>
      <c r="E9486" s="502"/>
      <c r="F9486" s="502"/>
      <c r="G9486" s="502"/>
      <c r="H9486" s="502"/>
    </row>
    <row r="9487" spans="4:8" s="5" customFormat="1" x14ac:dyDescent="0.2">
      <c r="D9487" s="502"/>
      <c r="E9487" s="502"/>
      <c r="F9487" s="502"/>
      <c r="G9487" s="502"/>
      <c r="H9487" s="502"/>
    </row>
    <row r="9488" spans="4:8" s="5" customFormat="1" x14ac:dyDescent="0.2">
      <c r="D9488" s="502"/>
      <c r="E9488" s="502"/>
      <c r="F9488" s="502"/>
      <c r="G9488" s="502"/>
      <c r="H9488" s="502"/>
    </row>
    <row r="9489" spans="4:8" s="5" customFormat="1" x14ac:dyDescent="0.2">
      <c r="D9489" s="502"/>
      <c r="E9489" s="502"/>
      <c r="F9489" s="502"/>
      <c r="G9489" s="502"/>
      <c r="H9489" s="502"/>
    </row>
    <row r="9490" spans="4:8" s="5" customFormat="1" x14ac:dyDescent="0.2">
      <c r="D9490" s="502"/>
      <c r="E9490" s="502"/>
      <c r="F9490" s="502"/>
      <c r="G9490" s="502"/>
      <c r="H9490" s="502"/>
    </row>
    <row r="9491" spans="4:8" s="5" customFormat="1" x14ac:dyDescent="0.2">
      <c r="D9491" s="502"/>
      <c r="E9491" s="502"/>
      <c r="F9491" s="502"/>
      <c r="G9491" s="502"/>
      <c r="H9491" s="502"/>
    </row>
    <row r="9492" spans="4:8" s="5" customFormat="1" x14ac:dyDescent="0.2">
      <c r="D9492" s="502"/>
      <c r="E9492" s="502"/>
      <c r="F9492" s="502"/>
      <c r="G9492" s="502"/>
      <c r="H9492" s="502"/>
    </row>
    <row r="9493" spans="4:8" s="5" customFormat="1" x14ac:dyDescent="0.2">
      <c r="D9493" s="502"/>
      <c r="E9493" s="502"/>
      <c r="F9493" s="502"/>
      <c r="G9493" s="502"/>
      <c r="H9493" s="502"/>
    </row>
    <row r="9494" spans="4:8" s="5" customFormat="1" x14ac:dyDescent="0.2">
      <c r="D9494" s="502"/>
      <c r="E9494" s="502"/>
      <c r="F9494" s="502"/>
      <c r="G9494" s="502"/>
      <c r="H9494" s="502"/>
    </row>
    <row r="9495" spans="4:8" s="5" customFormat="1" x14ac:dyDescent="0.2">
      <c r="D9495" s="502"/>
      <c r="E9495" s="502"/>
      <c r="F9495" s="502"/>
      <c r="G9495" s="502"/>
      <c r="H9495" s="502"/>
    </row>
    <row r="9496" spans="4:8" s="5" customFormat="1" x14ac:dyDescent="0.2">
      <c r="D9496" s="502"/>
      <c r="E9496" s="502"/>
      <c r="F9496" s="502"/>
      <c r="G9496" s="502"/>
      <c r="H9496" s="502"/>
    </row>
    <row r="9497" spans="4:8" s="5" customFormat="1" x14ac:dyDescent="0.2">
      <c r="D9497" s="502"/>
      <c r="E9497" s="502"/>
      <c r="F9497" s="502"/>
      <c r="G9497" s="502"/>
      <c r="H9497" s="502"/>
    </row>
    <row r="9498" spans="4:8" s="5" customFormat="1" x14ac:dyDescent="0.2">
      <c r="D9498" s="502"/>
      <c r="E9498" s="502"/>
      <c r="F9498" s="502"/>
      <c r="G9498" s="502"/>
      <c r="H9498" s="502"/>
    </row>
    <row r="9499" spans="4:8" s="5" customFormat="1" x14ac:dyDescent="0.2">
      <c r="D9499" s="502"/>
      <c r="E9499" s="502"/>
      <c r="F9499" s="502"/>
      <c r="G9499" s="502"/>
      <c r="H9499" s="502"/>
    </row>
    <row r="9500" spans="4:8" s="5" customFormat="1" x14ac:dyDescent="0.2">
      <c r="D9500" s="502"/>
      <c r="E9500" s="502"/>
      <c r="F9500" s="502"/>
      <c r="G9500" s="502"/>
      <c r="H9500" s="502"/>
    </row>
    <row r="9501" spans="4:8" s="5" customFormat="1" x14ac:dyDescent="0.2">
      <c r="D9501" s="502"/>
      <c r="E9501" s="502"/>
      <c r="F9501" s="502"/>
      <c r="G9501" s="502"/>
      <c r="H9501" s="502"/>
    </row>
    <row r="9502" spans="4:8" s="5" customFormat="1" x14ac:dyDescent="0.2">
      <c r="D9502" s="502"/>
      <c r="E9502" s="502"/>
      <c r="F9502" s="502"/>
      <c r="G9502" s="502"/>
      <c r="H9502" s="502"/>
    </row>
    <row r="9503" spans="4:8" s="5" customFormat="1" x14ac:dyDescent="0.2">
      <c r="D9503" s="502"/>
      <c r="E9503" s="502"/>
      <c r="F9503" s="502"/>
      <c r="G9503" s="502"/>
      <c r="H9503" s="502"/>
    </row>
    <row r="9504" spans="4:8" s="5" customFormat="1" x14ac:dyDescent="0.2">
      <c r="D9504" s="502"/>
      <c r="E9504" s="502"/>
      <c r="F9504" s="502"/>
      <c r="G9504" s="502"/>
      <c r="H9504" s="502"/>
    </row>
    <row r="9505" spans="4:8" s="5" customFormat="1" x14ac:dyDescent="0.2">
      <c r="D9505" s="502"/>
      <c r="E9505" s="502"/>
      <c r="F9505" s="502"/>
      <c r="G9505" s="502"/>
      <c r="H9505" s="502"/>
    </row>
    <row r="9506" spans="4:8" s="5" customFormat="1" x14ac:dyDescent="0.2">
      <c r="D9506" s="502"/>
      <c r="E9506" s="502"/>
      <c r="F9506" s="502"/>
      <c r="G9506" s="502"/>
      <c r="H9506" s="502"/>
    </row>
    <row r="9507" spans="4:8" s="5" customFormat="1" x14ac:dyDescent="0.2">
      <c r="D9507" s="502"/>
      <c r="E9507" s="502"/>
      <c r="F9507" s="502"/>
      <c r="G9507" s="502"/>
      <c r="H9507" s="502"/>
    </row>
    <row r="9508" spans="4:8" s="5" customFormat="1" x14ac:dyDescent="0.2">
      <c r="D9508" s="502"/>
      <c r="E9508" s="502"/>
      <c r="F9508" s="502"/>
      <c r="G9508" s="502"/>
      <c r="H9508" s="502"/>
    </row>
    <row r="9509" spans="4:8" s="5" customFormat="1" x14ac:dyDescent="0.2">
      <c r="D9509" s="502"/>
      <c r="E9509" s="502"/>
      <c r="F9509" s="502"/>
      <c r="G9509" s="502"/>
      <c r="H9509" s="502"/>
    </row>
    <row r="9510" spans="4:8" s="5" customFormat="1" x14ac:dyDescent="0.2">
      <c r="D9510" s="502"/>
      <c r="E9510" s="502"/>
      <c r="F9510" s="502"/>
      <c r="G9510" s="502"/>
      <c r="H9510" s="502"/>
    </row>
    <row r="9511" spans="4:8" s="5" customFormat="1" x14ac:dyDescent="0.2">
      <c r="D9511" s="502"/>
      <c r="E9511" s="502"/>
      <c r="F9511" s="502"/>
      <c r="G9511" s="502"/>
      <c r="H9511" s="502"/>
    </row>
    <row r="9512" spans="4:8" s="5" customFormat="1" x14ac:dyDescent="0.2">
      <c r="D9512" s="502"/>
      <c r="E9512" s="502"/>
      <c r="F9512" s="502"/>
      <c r="G9512" s="502"/>
      <c r="H9512" s="502"/>
    </row>
    <row r="9513" spans="4:8" s="5" customFormat="1" x14ac:dyDescent="0.2">
      <c r="D9513" s="502"/>
      <c r="E9513" s="502"/>
      <c r="F9513" s="502"/>
      <c r="G9513" s="502"/>
      <c r="H9513" s="502"/>
    </row>
    <row r="9514" spans="4:8" s="5" customFormat="1" x14ac:dyDescent="0.2">
      <c r="D9514" s="502"/>
      <c r="E9514" s="502"/>
      <c r="F9514" s="502"/>
      <c r="G9514" s="502"/>
      <c r="H9514" s="502"/>
    </row>
    <row r="9515" spans="4:8" s="5" customFormat="1" x14ac:dyDescent="0.2">
      <c r="D9515" s="502"/>
      <c r="E9515" s="502"/>
      <c r="F9515" s="502"/>
      <c r="G9515" s="502"/>
      <c r="H9515" s="502"/>
    </row>
    <row r="9516" spans="4:8" s="5" customFormat="1" x14ac:dyDescent="0.2">
      <c r="D9516" s="502"/>
      <c r="E9516" s="502"/>
      <c r="F9516" s="502"/>
      <c r="G9516" s="502"/>
      <c r="H9516" s="502"/>
    </row>
    <row r="9517" spans="4:8" s="5" customFormat="1" x14ac:dyDescent="0.2">
      <c r="D9517" s="502"/>
      <c r="E9517" s="502"/>
      <c r="F9517" s="502"/>
      <c r="G9517" s="502"/>
      <c r="H9517" s="502"/>
    </row>
    <row r="9518" spans="4:8" s="5" customFormat="1" x14ac:dyDescent="0.2">
      <c r="D9518" s="502"/>
      <c r="E9518" s="502"/>
      <c r="F9518" s="502"/>
      <c r="G9518" s="502"/>
      <c r="H9518" s="502"/>
    </row>
    <row r="9519" spans="4:8" s="5" customFormat="1" x14ac:dyDescent="0.2">
      <c r="D9519" s="502"/>
      <c r="E9519" s="502"/>
      <c r="F9519" s="502"/>
      <c r="G9519" s="502"/>
      <c r="H9519" s="502"/>
    </row>
    <row r="9520" spans="4:8" s="5" customFormat="1" x14ac:dyDescent="0.2">
      <c r="D9520" s="502"/>
      <c r="E9520" s="502"/>
      <c r="F9520" s="502"/>
      <c r="G9520" s="502"/>
      <c r="H9520" s="502"/>
    </row>
    <row r="9521" spans="4:8" s="5" customFormat="1" x14ac:dyDescent="0.2">
      <c r="D9521" s="502"/>
      <c r="E9521" s="502"/>
      <c r="F9521" s="502"/>
      <c r="G9521" s="502"/>
      <c r="H9521" s="502"/>
    </row>
    <row r="9522" spans="4:8" s="5" customFormat="1" x14ac:dyDescent="0.2">
      <c r="D9522" s="502"/>
      <c r="E9522" s="502"/>
      <c r="F9522" s="502"/>
      <c r="G9522" s="502"/>
      <c r="H9522" s="502"/>
    </row>
    <row r="9523" spans="4:8" s="5" customFormat="1" x14ac:dyDescent="0.2">
      <c r="D9523" s="502"/>
      <c r="E9523" s="502"/>
      <c r="F9523" s="502"/>
      <c r="G9523" s="502"/>
      <c r="H9523" s="502"/>
    </row>
    <row r="9524" spans="4:8" s="5" customFormat="1" x14ac:dyDescent="0.2">
      <c r="D9524" s="502"/>
      <c r="E9524" s="502"/>
      <c r="F9524" s="502"/>
      <c r="G9524" s="502"/>
      <c r="H9524" s="502"/>
    </row>
    <row r="9525" spans="4:8" s="5" customFormat="1" x14ac:dyDescent="0.2">
      <c r="D9525" s="502"/>
      <c r="E9525" s="502"/>
      <c r="F9525" s="502"/>
      <c r="G9525" s="502"/>
      <c r="H9525" s="502"/>
    </row>
    <row r="9526" spans="4:8" s="5" customFormat="1" x14ac:dyDescent="0.2">
      <c r="D9526" s="502"/>
      <c r="E9526" s="502"/>
      <c r="F9526" s="502"/>
      <c r="G9526" s="502"/>
      <c r="H9526" s="502"/>
    </row>
    <row r="9527" spans="4:8" s="5" customFormat="1" x14ac:dyDescent="0.2">
      <c r="D9527" s="502"/>
      <c r="E9527" s="502"/>
      <c r="F9527" s="502"/>
      <c r="G9527" s="502"/>
      <c r="H9527" s="502"/>
    </row>
    <row r="9528" spans="4:8" s="5" customFormat="1" x14ac:dyDescent="0.2">
      <c r="D9528" s="502"/>
      <c r="E9528" s="502"/>
      <c r="F9528" s="502"/>
      <c r="G9528" s="502"/>
      <c r="H9528" s="502"/>
    </row>
    <row r="9529" spans="4:8" s="5" customFormat="1" x14ac:dyDescent="0.2">
      <c r="D9529" s="502"/>
      <c r="E9529" s="502"/>
      <c r="F9529" s="502"/>
      <c r="G9529" s="502"/>
      <c r="H9529" s="502"/>
    </row>
    <row r="9530" spans="4:8" s="5" customFormat="1" x14ac:dyDescent="0.2">
      <c r="D9530" s="502"/>
      <c r="E9530" s="502"/>
      <c r="F9530" s="502"/>
      <c r="G9530" s="502"/>
      <c r="H9530" s="502"/>
    </row>
    <row r="9531" spans="4:8" s="5" customFormat="1" x14ac:dyDescent="0.2">
      <c r="D9531" s="502"/>
      <c r="E9531" s="502"/>
      <c r="F9531" s="502"/>
      <c r="G9531" s="502"/>
      <c r="H9531" s="502"/>
    </row>
    <row r="9532" spans="4:8" s="5" customFormat="1" x14ac:dyDescent="0.2">
      <c r="D9532" s="502"/>
      <c r="E9532" s="502"/>
      <c r="F9532" s="502"/>
      <c r="G9532" s="502"/>
      <c r="H9532" s="502"/>
    </row>
    <row r="9533" spans="4:8" s="5" customFormat="1" x14ac:dyDescent="0.2">
      <c r="D9533" s="502"/>
      <c r="E9533" s="502"/>
      <c r="F9533" s="502"/>
      <c r="G9533" s="502"/>
      <c r="H9533" s="502"/>
    </row>
    <row r="9534" spans="4:8" s="5" customFormat="1" x14ac:dyDescent="0.2">
      <c r="D9534" s="502"/>
      <c r="E9534" s="502"/>
      <c r="F9534" s="502"/>
      <c r="G9534" s="502"/>
      <c r="H9534" s="502"/>
    </row>
    <row r="9535" spans="4:8" s="5" customFormat="1" x14ac:dyDescent="0.2">
      <c r="D9535" s="502"/>
      <c r="E9535" s="502"/>
      <c r="F9535" s="502"/>
      <c r="G9535" s="502"/>
      <c r="H9535" s="502"/>
    </row>
    <row r="9536" spans="4:8" s="5" customFormat="1" x14ac:dyDescent="0.2">
      <c r="D9536" s="502"/>
      <c r="E9536" s="502"/>
      <c r="F9536" s="502"/>
      <c r="G9536" s="502"/>
      <c r="H9536" s="502"/>
    </row>
    <row r="9537" spans="4:8" s="5" customFormat="1" x14ac:dyDescent="0.2">
      <c r="D9537" s="502"/>
      <c r="E9537" s="502"/>
      <c r="F9537" s="502"/>
      <c r="G9537" s="502"/>
      <c r="H9537" s="502"/>
    </row>
    <row r="9538" spans="4:8" s="5" customFormat="1" x14ac:dyDescent="0.2">
      <c r="D9538" s="502"/>
      <c r="E9538" s="502"/>
      <c r="F9538" s="502"/>
      <c r="G9538" s="502"/>
      <c r="H9538" s="502"/>
    </row>
    <row r="9539" spans="4:8" s="5" customFormat="1" x14ac:dyDescent="0.2">
      <c r="D9539" s="502"/>
      <c r="E9539" s="502"/>
      <c r="F9539" s="502"/>
      <c r="G9539" s="502"/>
      <c r="H9539" s="502"/>
    </row>
    <row r="9540" spans="4:8" s="5" customFormat="1" x14ac:dyDescent="0.2">
      <c r="D9540" s="502"/>
      <c r="E9540" s="502"/>
      <c r="F9540" s="502"/>
      <c r="G9540" s="502"/>
      <c r="H9540" s="502"/>
    </row>
    <row r="9541" spans="4:8" s="5" customFormat="1" x14ac:dyDescent="0.2">
      <c r="D9541" s="502"/>
      <c r="E9541" s="502"/>
      <c r="F9541" s="502"/>
      <c r="G9541" s="502"/>
      <c r="H9541" s="502"/>
    </row>
    <row r="9542" spans="4:8" s="5" customFormat="1" x14ac:dyDescent="0.2">
      <c r="D9542" s="502"/>
      <c r="E9542" s="502"/>
      <c r="F9542" s="502"/>
      <c r="G9542" s="502"/>
      <c r="H9542" s="502"/>
    </row>
    <row r="9543" spans="4:8" s="5" customFormat="1" x14ac:dyDescent="0.2">
      <c r="D9543" s="502"/>
      <c r="E9543" s="502"/>
      <c r="F9543" s="502"/>
      <c r="G9543" s="502"/>
      <c r="H9543" s="502"/>
    </row>
    <row r="9544" spans="4:8" s="5" customFormat="1" x14ac:dyDescent="0.2">
      <c r="D9544" s="502"/>
      <c r="E9544" s="502"/>
      <c r="F9544" s="502"/>
      <c r="G9544" s="502"/>
      <c r="H9544" s="502"/>
    </row>
    <row r="9545" spans="4:8" s="5" customFormat="1" x14ac:dyDescent="0.2">
      <c r="D9545" s="502"/>
      <c r="E9545" s="502"/>
      <c r="F9545" s="502"/>
      <c r="G9545" s="502"/>
      <c r="H9545" s="502"/>
    </row>
    <row r="9546" spans="4:8" s="5" customFormat="1" x14ac:dyDescent="0.2">
      <c r="D9546" s="502"/>
      <c r="E9546" s="502"/>
      <c r="F9546" s="502"/>
      <c r="G9546" s="502"/>
      <c r="H9546" s="502"/>
    </row>
    <row r="9547" spans="4:8" s="5" customFormat="1" x14ac:dyDescent="0.2">
      <c r="D9547" s="502"/>
      <c r="E9547" s="502"/>
      <c r="F9547" s="502"/>
      <c r="G9547" s="502"/>
      <c r="H9547" s="502"/>
    </row>
    <row r="9548" spans="4:8" s="5" customFormat="1" x14ac:dyDescent="0.2">
      <c r="D9548" s="502"/>
      <c r="E9548" s="502"/>
      <c r="F9548" s="502"/>
      <c r="G9548" s="502"/>
      <c r="H9548" s="502"/>
    </row>
    <row r="9549" spans="4:8" s="5" customFormat="1" x14ac:dyDescent="0.2">
      <c r="D9549" s="502"/>
      <c r="E9549" s="502"/>
      <c r="F9549" s="502"/>
      <c r="G9549" s="502"/>
      <c r="H9549" s="502"/>
    </row>
    <row r="9550" spans="4:8" s="5" customFormat="1" x14ac:dyDescent="0.2">
      <c r="D9550" s="502"/>
      <c r="E9550" s="502"/>
      <c r="F9550" s="502"/>
      <c r="G9550" s="502"/>
      <c r="H9550" s="502"/>
    </row>
    <row r="9551" spans="4:8" s="5" customFormat="1" x14ac:dyDescent="0.2">
      <c r="D9551" s="502"/>
      <c r="E9551" s="502"/>
      <c r="F9551" s="502"/>
      <c r="G9551" s="502"/>
      <c r="H9551" s="502"/>
    </row>
    <row r="9552" spans="4:8" s="5" customFormat="1" x14ac:dyDescent="0.2">
      <c r="D9552" s="502"/>
      <c r="E9552" s="502"/>
      <c r="F9552" s="502"/>
      <c r="G9552" s="502"/>
      <c r="H9552" s="502"/>
    </row>
    <row r="9553" spans="4:8" s="5" customFormat="1" x14ac:dyDescent="0.2">
      <c r="D9553" s="502"/>
      <c r="E9553" s="502"/>
      <c r="F9553" s="502"/>
      <c r="G9553" s="502"/>
      <c r="H9553" s="502"/>
    </row>
    <row r="9554" spans="4:8" s="5" customFormat="1" x14ac:dyDescent="0.2">
      <c r="D9554" s="502"/>
      <c r="E9554" s="502"/>
      <c r="F9554" s="502"/>
      <c r="G9554" s="502"/>
      <c r="H9554" s="502"/>
    </row>
    <row r="9555" spans="4:8" s="5" customFormat="1" x14ac:dyDescent="0.2">
      <c r="D9555" s="502"/>
      <c r="E9555" s="502"/>
      <c r="F9555" s="502"/>
      <c r="G9555" s="502"/>
      <c r="H9555" s="502"/>
    </row>
    <row r="9556" spans="4:8" s="5" customFormat="1" x14ac:dyDescent="0.2">
      <c r="D9556" s="502"/>
      <c r="E9556" s="502"/>
      <c r="F9556" s="502"/>
      <c r="G9556" s="502"/>
      <c r="H9556" s="502"/>
    </row>
    <row r="9557" spans="4:8" s="5" customFormat="1" x14ac:dyDescent="0.2">
      <c r="D9557" s="502"/>
      <c r="E9557" s="502"/>
      <c r="F9557" s="502"/>
      <c r="G9557" s="502"/>
      <c r="H9557" s="502"/>
    </row>
    <row r="9558" spans="4:8" s="5" customFormat="1" x14ac:dyDescent="0.2">
      <c r="D9558" s="502"/>
      <c r="E9558" s="502"/>
      <c r="F9558" s="502"/>
      <c r="G9558" s="502"/>
      <c r="H9558" s="502"/>
    </row>
    <row r="9559" spans="4:8" s="5" customFormat="1" x14ac:dyDescent="0.2">
      <c r="D9559" s="502"/>
      <c r="E9559" s="502"/>
      <c r="F9559" s="502"/>
      <c r="G9559" s="502"/>
      <c r="H9559" s="502"/>
    </row>
    <row r="9560" spans="4:8" s="5" customFormat="1" x14ac:dyDescent="0.2">
      <c r="D9560" s="502"/>
      <c r="E9560" s="502"/>
      <c r="F9560" s="502"/>
      <c r="G9560" s="502"/>
      <c r="H9560" s="502"/>
    </row>
    <row r="9561" spans="4:8" s="5" customFormat="1" x14ac:dyDescent="0.2">
      <c r="D9561" s="502"/>
      <c r="E9561" s="502"/>
      <c r="F9561" s="502"/>
      <c r="G9561" s="502"/>
      <c r="H9561" s="502"/>
    </row>
    <row r="9562" spans="4:8" s="5" customFormat="1" x14ac:dyDescent="0.2">
      <c r="D9562" s="502"/>
      <c r="E9562" s="502"/>
      <c r="F9562" s="502"/>
      <c r="G9562" s="502"/>
      <c r="H9562" s="502"/>
    </row>
    <row r="9563" spans="4:8" s="5" customFormat="1" x14ac:dyDescent="0.2">
      <c r="D9563" s="502"/>
      <c r="E9563" s="502"/>
      <c r="F9563" s="502"/>
      <c r="G9563" s="502"/>
      <c r="H9563" s="502"/>
    </row>
    <row r="9564" spans="4:8" s="5" customFormat="1" x14ac:dyDescent="0.2">
      <c r="D9564" s="502"/>
      <c r="E9564" s="502"/>
      <c r="F9564" s="502"/>
      <c r="G9564" s="502"/>
      <c r="H9564" s="502"/>
    </row>
    <row r="9565" spans="4:8" s="5" customFormat="1" x14ac:dyDescent="0.2">
      <c r="D9565" s="502"/>
      <c r="E9565" s="502"/>
      <c r="F9565" s="502"/>
      <c r="G9565" s="502"/>
      <c r="H9565" s="502"/>
    </row>
    <row r="9566" spans="4:8" s="5" customFormat="1" x14ac:dyDescent="0.2">
      <c r="D9566" s="502"/>
      <c r="E9566" s="502"/>
      <c r="F9566" s="502"/>
      <c r="G9566" s="502"/>
      <c r="H9566" s="502"/>
    </row>
    <row r="9567" spans="4:8" s="5" customFormat="1" x14ac:dyDescent="0.2">
      <c r="D9567" s="502"/>
      <c r="E9567" s="502"/>
      <c r="F9567" s="502"/>
      <c r="G9567" s="502"/>
      <c r="H9567" s="502"/>
    </row>
    <row r="9568" spans="4:8" s="5" customFormat="1" x14ac:dyDescent="0.2">
      <c r="D9568" s="502"/>
      <c r="E9568" s="502"/>
      <c r="F9568" s="502"/>
      <c r="G9568" s="502"/>
      <c r="H9568" s="502"/>
    </row>
    <row r="9569" spans="4:8" s="5" customFormat="1" x14ac:dyDescent="0.2">
      <c r="D9569" s="502"/>
      <c r="E9569" s="502"/>
      <c r="F9569" s="502"/>
      <c r="G9569" s="502"/>
      <c r="H9569" s="502"/>
    </row>
    <row r="9570" spans="4:8" s="5" customFormat="1" x14ac:dyDescent="0.2">
      <c r="D9570" s="502"/>
      <c r="E9570" s="502"/>
      <c r="F9570" s="502"/>
      <c r="G9570" s="502"/>
      <c r="H9570" s="502"/>
    </row>
    <row r="9571" spans="4:8" s="5" customFormat="1" x14ac:dyDescent="0.2">
      <c r="D9571" s="502"/>
      <c r="E9571" s="502"/>
      <c r="F9571" s="502"/>
      <c r="G9571" s="502"/>
      <c r="H9571" s="502"/>
    </row>
    <row r="9572" spans="4:8" s="5" customFormat="1" x14ac:dyDescent="0.2">
      <c r="D9572" s="502"/>
      <c r="E9572" s="502"/>
      <c r="F9572" s="502"/>
      <c r="G9572" s="502"/>
      <c r="H9572" s="502"/>
    </row>
    <row r="9573" spans="4:8" s="5" customFormat="1" x14ac:dyDescent="0.2">
      <c r="D9573" s="502"/>
      <c r="E9573" s="502"/>
      <c r="F9573" s="502"/>
      <c r="G9573" s="502"/>
      <c r="H9573" s="502"/>
    </row>
    <row r="9574" spans="4:8" s="5" customFormat="1" x14ac:dyDescent="0.2">
      <c r="D9574" s="502"/>
      <c r="E9574" s="502"/>
      <c r="F9574" s="502"/>
      <c r="G9574" s="502"/>
      <c r="H9574" s="502"/>
    </row>
    <row r="9575" spans="4:8" s="5" customFormat="1" x14ac:dyDescent="0.2">
      <c r="D9575" s="502"/>
      <c r="E9575" s="502"/>
      <c r="F9575" s="502"/>
      <c r="G9575" s="502"/>
      <c r="H9575" s="502"/>
    </row>
    <row r="9576" spans="4:8" s="5" customFormat="1" x14ac:dyDescent="0.2">
      <c r="D9576" s="502"/>
      <c r="E9576" s="502"/>
      <c r="F9576" s="502"/>
      <c r="G9576" s="502"/>
      <c r="H9576" s="502"/>
    </row>
    <row r="9577" spans="4:8" s="5" customFormat="1" x14ac:dyDescent="0.2">
      <c r="D9577" s="502"/>
      <c r="E9577" s="502"/>
      <c r="F9577" s="502"/>
      <c r="G9577" s="502"/>
      <c r="H9577" s="502"/>
    </row>
    <row r="9578" spans="4:8" s="5" customFormat="1" x14ac:dyDescent="0.2">
      <c r="D9578" s="502"/>
      <c r="E9578" s="502"/>
      <c r="F9578" s="502"/>
      <c r="G9578" s="502"/>
      <c r="H9578" s="502"/>
    </row>
    <row r="9579" spans="4:8" s="5" customFormat="1" x14ac:dyDescent="0.2">
      <c r="D9579" s="502"/>
      <c r="E9579" s="502"/>
      <c r="F9579" s="502"/>
      <c r="G9579" s="502"/>
      <c r="H9579" s="502"/>
    </row>
    <row r="9580" spans="4:8" s="5" customFormat="1" x14ac:dyDescent="0.2">
      <c r="D9580" s="502"/>
      <c r="E9580" s="502"/>
      <c r="F9580" s="502"/>
      <c r="G9580" s="502"/>
      <c r="H9580" s="502"/>
    </row>
    <row r="9581" spans="4:8" s="5" customFormat="1" x14ac:dyDescent="0.2">
      <c r="D9581" s="502"/>
      <c r="E9581" s="502"/>
      <c r="F9581" s="502"/>
      <c r="G9581" s="502"/>
      <c r="H9581" s="502"/>
    </row>
    <row r="9582" spans="4:8" s="5" customFormat="1" x14ac:dyDescent="0.2">
      <c r="D9582" s="502"/>
      <c r="E9582" s="502"/>
      <c r="F9582" s="502"/>
      <c r="G9582" s="502"/>
      <c r="H9582" s="502"/>
    </row>
    <row r="9583" spans="4:8" s="5" customFormat="1" x14ac:dyDescent="0.2">
      <c r="D9583" s="502"/>
      <c r="E9583" s="502"/>
      <c r="F9583" s="502"/>
      <c r="G9583" s="502"/>
      <c r="H9583" s="502"/>
    </row>
    <row r="9584" spans="4:8" s="5" customFormat="1" x14ac:dyDescent="0.2">
      <c r="D9584" s="502"/>
      <c r="E9584" s="502"/>
      <c r="F9584" s="502"/>
      <c r="G9584" s="502"/>
      <c r="H9584" s="502"/>
    </row>
    <row r="9585" spans="4:8" s="5" customFormat="1" x14ac:dyDescent="0.2">
      <c r="D9585" s="502"/>
      <c r="E9585" s="502"/>
      <c r="F9585" s="502"/>
      <c r="G9585" s="502"/>
      <c r="H9585" s="502"/>
    </row>
    <row r="9586" spans="4:8" s="5" customFormat="1" x14ac:dyDescent="0.2">
      <c r="D9586" s="502"/>
      <c r="E9586" s="502"/>
      <c r="F9586" s="502"/>
      <c r="G9586" s="502"/>
      <c r="H9586" s="502"/>
    </row>
    <row r="9587" spans="4:8" s="5" customFormat="1" x14ac:dyDescent="0.2">
      <c r="D9587" s="502"/>
      <c r="E9587" s="502"/>
      <c r="F9587" s="502"/>
      <c r="G9587" s="502"/>
      <c r="H9587" s="502"/>
    </row>
    <row r="9588" spans="4:8" s="5" customFormat="1" x14ac:dyDescent="0.2">
      <c r="D9588" s="502"/>
      <c r="E9588" s="502"/>
      <c r="F9588" s="502"/>
      <c r="G9588" s="502"/>
      <c r="H9588" s="502"/>
    </row>
    <row r="9589" spans="4:8" s="5" customFormat="1" x14ac:dyDescent="0.2">
      <c r="D9589" s="502"/>
      <c r="E9589" s="502"/>
      <c r="F9589" s="502"/>
      <c r="G9589" s="502"/>
      <c r="H9589" s="502"/>
    </row>
    <row r="9590" spans="4:8" s="5" customFormat="1" x14ac:dyDescent="0.2">
      <c r="D9590" s="502"/>
      <c r="E9590" s="502"/>
      <c r="F9590" s="502"/>
      <c r="G9590" s="502"/>
      <c r="H9590" s="502"/>
    </row>
    <row r="9591" spans="4:8" s="5" customFormat="1" x14ac:dyDescent="0.2">
      <c r="D9591" s="502"/>
      <c r="E9591" s="502"/>
      <c r="F9591" s="502"/>
      <c r="G9591" s="502"/>
      <c r="H9591" s="502"/>
    </row>
    <row r="9592" spans="4:8" s="5" customFormat="1" x14ac:dyDescent="0.2">
      <c r="D9592" s="502"/>
      <c r="E9592" s="502"/>
      <c r="F9592" s="502"/>
      <c r="G9592" s="502"/>
      <c r="H9592" s="502"/>
    </row>
    <row r="9593" spans="4:8" s="5" customFormat="1" x14ac:dyDescent="0.2">
      <c r="D9593" s="502"/>
      <c r="E9593" s="502"/>
      <c r="F9593" s="502"/>
      <c r="G9593" s="502"/>
      <c r="H9593" s="502"/>
    </row>
    <row r="9594" spans="4:8" s="5" customFormat="1" x14ac:dyDescent="0.2">
      <c r="D9594" s="502"/>
      <c r="E9594" s="502"/>
      <c r="F9594" s="502"/>
      <c r="G9594" s="502"/>
      <c r="H9594" s="502"/>
    </row>
    <row r="9595" spans="4:8" s="5" customFormat="1" x14ac:dyDescent="0.2">
      <c r="D9595" s="502"/>
      <c r="E9595" s="502"/>
      <c r="F9595" s="502"/>
      <c r="G9595" s="502"/>
      <c r="H9595" s="502"/>
    </row>
    <row r="9596" spans="4:8" s="5" customFormat="1" x14ac:dyDescent="0.2">
      <c r="D9596" s="502"/>
      <c r="E9596" s="502"/>
      <c r="F9596" s="502"/>
      <c r="G9596" s="502"/>
      <c r="H9596" s="502"/>
    </row>
    <row r="9597" spans="4:8" s="5" customFormat="1" x14ac:dyDescent="0.2">
      <c r="D9597" s="502"/>
      <c r="E9597" s="502"/>
      <c r="F9597" s="502"/>
      <c r="G9597" s="502"/>
      <c r="H9597" s="502"/>
    </row>
    <row r="9598" spans="4:8" s="5" customFormat="1" x14ac:dyDescent="0.2">
      <c r="D9598" s="502"/>
      <c r="E9598" s="502"/>
      <c r="F9598" s="502"/>
      <c r="G9598" s="502"/>
      <c r="H9598" s="502"/>
    </row>
    <row r="9599" spans="4:8" s="5" customFormat="1" x14ac:dyDescent="0.2">
      <c r="D9599" s="502"/>
      <c r="E9599" s="502"/>
      <c r="F9599" s="502"/>
      <c r="G9599" s="502"/>
      <c r="H9599" s="502"/>
    </row>
    <row r="9600" spans="4:8" s="5" customFormat="1" x14ac:dyDescent="0.2">
      <c r="D9600" s="502"/>
      <c r="E9600" s="502"/>
      <c r="F9600" s="502"/>
      <c r="G9600" s="502"/>
      <c r="H9600" s="502"/>
    </row>
    <row r="9601" spans="4:8" s="5" customFormat="1" x14ac:dyDescent="0.2">
      <c r="D9601" s="502"/>
      <c r="E9601" s="502"/>
      <c r="F9601" s="502"/>
      <c r="G9601" s="502"/>
      <c r="H9601" s="502"/>
    </row>
    <row r="9602" spans="4:8" s="5" customFormat="1" x14ac:dyDescent="0.2">
      <c r="D9602" s="502"/>
      <c r="E9602" s="502"/>
      <c r="F9602" s="502"/>
      <c r="G9602" s="502"/>
      <c r="H9602" s="502"/>
    </row>
    <row r="9603" spans="4:8" s="5" customFormat="1" x14ac:dyDescent="0.2">
      <c r="D9603" s="502"/>
      <c r="E9603" s="502"/>
      <c r="F9603" s="502"/>
      <c r="G9603" s="502"/>
      <c r="H9603" s="502"/>
    </row>
    <row r="9604" spans="4:8" s="5" customFormat="1" x14ac:dyDescent="0.2">
      <c r="D9604" s="502"/>
      <c r="E9604" s="502"/>
      <c r="F9604" s="502"/>
      <c r="G9604" s="502"/>
      <c r="H9604" s="502"/>
    </row>
    <row r="9605" spans="4:8" s="5" customFormat="1" x14ac:dyDescent="0.2">
      <c r="D9605" s="502"/>
      <c r="E9605" s="502"/>
      <c r="F9605" s="502"/>
      <c r="G9605" s="502"/>
      <c r="H9605" s="502"/>
    </row>
    <row r="9606" spans="4:8" s="5" customFormat="1" x14ac:dyDescent="0.2">
      <c r="D9606" s="502"/>
      <c r="E9606" s="502"/>
      <c r="F9606" s="502"/>
      <c r="G9606" s="502"/>
      <c r="H9606" s="502"/>
    </row>
    <row r="9607" spans="4:8" s="5" customFormat="1" x14ac:dyDescent="0.2">
      <c r="D9607" s="502"/>
      <c r="E9607" s="502"/>
      <c r="F9607" s="502"/>
      <c r="G9607" s="502"/>
      <c r="H9607" s="502"/>
    </row>
    <row r="9608" spans="4:8" s="5" customFormat="1" x14ac:dyDescent="0.2">
      <c r="D9608" s="502"/>
      <c r="E9608" s="502"/>
      <c r="F9608" s="502"/>
      <c r="G9608" s="502"/>
      <c r="H9608" s="502"/>
    </row>
    <row r="9609" spans="4:8" s="5" customFormat="1" x14ac:dyDescent="0.2">
      <c r="D9609" s="502"/>
      <c r="E9609" s="502"/>
      <c r="F9609" s="502"/>
      <c r="G9609" s="502"/>
      <c r="H9609" s="502"/>
    </row>
    <row r="9610" spans="4:8" s="5" customFormat="1" x14ac:dyDescent="0.2">
      <c r="D9610" s="502"/>
      <c r="E9610" s="502"/>
      <c r="F9610" s="502"/>
      <c r="G9610" s="502"/>
      <c r="H9610" s="502"/>
    </row>
    <row r="9611" spans="4:8" s="5" customFormat="1" x14ac:dyDescent="0.2">
      <c r="D9611" s="502"/>
      <c r="E9611" s="502"/>
      <c r="F9611" s="502"/>
      <c r="G9611" s="502"/>
      <c r="H9611" s="502"/>
    </row>
    <row r="9612" spans="4:8" s="5" customFormat="1" x14ac:dyDescent="0.2">
      <c r="D9612" s="502"/>
      <c r="E9612" s="502"/>
      <c r="F9612" s="502"/>
      <c r="G9612" s="502"/>
      <c r="H9612" s="502"/>
    </row>
    <row r="9613" spans="4:8" s="5" customFormat="1" x14ac:dyDescent="0.2">
      <c r="D9613" s="502"/>
      <c r="E9613" s="502"/>
      <c r="F9613" s="502"/>
      <c r="G9613" s="502"/>
      <c r="H9613" s="502"/>
    </row>
    <row r="9614" spans="4:8" s="5" customFormat="1" x14ac:dyDescent="0.2">
      <c r="D9614" s="502"/>
      <c r="E9614" s="502"/>
      <c r="F9614" s="502"/>
      <c r="G9614" s="502"/>
      <c r="H9614" s="502"/>
    </row>
    <row r="9615" spans="4:8" s="5" customFormat="1" x14ac:dyDescent="0.2">
      <c r="D9615" s="502"/>
      <c r="E9615" s="502"/>
      <c r="F9615" s="502"/>
      <c r="G9615" s="502"/>
      <c r="H9615" s="502"/>
    </row>
    <row r="9616" spans="4:8" s="5" customFormat="1" x14ac:dyDescent="0.2">
      <c r="D9616" s="502"/>
      <c r="E9616" s="502"/>
      <c r="F9616" s="502"/>
      <c r="G9616" s="502"/>
      <c r="H9616" s="502"/>
    </row>
    <row r="9617" spans="4:8" s="5" customFormat="1" x14ac:dyDescent="0.2">
      <c r="D9617" s="502"/>
      <c r="E9617" s="502"/>
      <c r="F9617" s="502"/>
      <c r="G9617" s="502"/>
      <c r="H9617" s="502"/>
    </row>
    <row r="9618" spans="4:8" s="5" customFormat="1" x14ac:dyDescent="0.2">
      <c r="D9618" s="502"/>
      <c r="E9618" s="502"/>
      <c r="F9618" s="502"/>
      <c r="G9618" s="502"/>
      <c r="H9618" s="502"/>
    </row>
    <row r="9619" spans="4:8" s="5" customFormat="1" x14ac:dyDescent="0.2">
      <c r="D9619" s="502"/>
      <c r="E9619" s="502"/>
      <c r="F9619" s="502"/>
      <c r="G9619" s="502"/>
      <c r="H9619" s="502"/>
    </row>
    <row r="9620" spans="4:8" s="5" customFormat="1" x14ac:dyDescent="0.2">
      <c r="D9620" s="502"/>
      <c r="E9620" s="502"/>
      <c r="F9620" s="502"/>
      <c r="G9620" s="502"/>
      <c r="H9620" s="502"/>
    </row>
    <row r="9621" spans="4:8" s="5" customFormat="1" x14ac:dyDescent="0.2">
      <c r="D9621" s="502"/>
      <c r="E9621" s="502"/>
      <c r="F9621" s="502"/>
      <c r="G9621" s="502"/>
      <c r="H9621" s="502"/>
    </row>
    <row r="9622" spans="4:8" s="5" customFormat="1" x14ac:dyDescent="0.2">
      <c r="D9622" s="502"/>
      <c r="E9622" s="502"/>
      <c r="F9622" s="502"/>
      <c r="G9622" s="502"/>
      <c r="H9622" s="502"/>
    </row>
    <row r="9623" spans="4:8" s="5" customFormat="1" x14ac:dyDescent="0.2">
      <c r="D9623" s="502"/>
      <c r="E9623" s="502"/>
      <c r="F9623" s="502"/>
      <c r="G9623" s="502"/>
      <c r="H9623" s="502"/>
    </row>
    <row r="9624" spans="4:8" s="5" customFormat="1" x14ac:dyDescent="0.2">
      <c r="D9624" s="502"/>
      <c r="E9624" s="502"/>
      <c r="F9624" s="502"/>
      <c r="G9624" s="502"/>
      <c r="H9624" s="502"/>
    </row>
    <row r="9625" spans="4:8" s="5" customFormat="1" x14ac:dyDescent="0.2">
      <c r="D9625" s="502"/>
      <c r="E9625" s="502"/>
      <c r="F9625" s="502"/>
      <c r="G9625" s="502"/>
      <c r="H9625" s="502"/>
    </row>
    <row r="9626" spans="4:8" s="5" customFormat="1" x14ac:dyDescent="0.2">
      <c r="D9626" s="502"/>
      <c r="E9626" s="502"/>
      <c r="F9626" s="502"/>
      <c r="G9626" s="502"/>
      <c r="H9626" s="502"/>
    </row>
    <row r="9627" spans="4:8" s="5" customFormat="1" x14ac:dyDescent="0.2">
      <c r="D9627" s="502"/>
      <c r="E9627" s="502"/>
      <c r="F9627" s="502"/>
      <c r="G9627" s="502"/>
      <c r="H9627" s="502"/>
    </row>
    <row r="9628" spans="4:8" s="5" customFormat="1" x14ac:dyDescent="0.2">
      <c r="D9628" s="502"/>
      <c r="E9628" s="502"/>
      <c r="F9628" s="502"/>
      <c r="G9628" s="502"/>
      <c r="H9628" s="502"/>
    </row>
    <row r="9629" spans="4:8" s="5" customFormat="1" x14ac:dyDescent="0.2">
      <c r="D9629" s="502"/>
      <c r="E9629" s="502"/>
      <c r="F9629" s="502"/>
      <c r="G9629" s="502"/>
      <c r="H9629" s="502"/>
    </row>
    <row r="9630" spans="4:8" s="5" customFormat="1" x14ac:dyDescent="0.2">
      <c r="D9630" s="502"/>
      <c r="E9630" s="502"/>
      <c r="F9630" s="502"/>
      <c r="G9630" s="502"/>
      <c r="H9630" s="502"/>
    </row>
    <row r="9631" spans="4:8" s="5" customFormat="1" x14ac:dyDescent="0.2">
      <c r="D9631" s="502"/>
      <c r="E9631" s="502"/>
      <c r="F9631" s="502"/>
      <c r="G9631" s="502"/>
      <c r="H9631" s="502"/>
    </row>
    <row r="9632" spans="4:8" s="5" customFormat="1" x14ac:dyDescent="0.2">
      <c r="D9632" s="502"/>
      <c r="E9632" s="502"/>
      <c r="F9632" s="502"/>
      <c r="G9632" s="502"/>
      <c r="H9632" s="502"/>
    </row>
    <row r="9633" spans="4:8" s="5" customFormat="1" x14ac:dyDescent="0.2">
      <c r="D9633" s="502"/>
      <c r="E9633" s="502"/>
      <c r="F9633" s="502"/>
      <c r="G9633" s="502"/>
      <c r="H9633" s="502"/>
    </row>
    <row r="9634" spans="4:8" s="5" customFormat="1" x14ac:dyDescent="0.2">
      <c r="D9634" s="502"/>
      <c r="E9634" s="502"/>
      <c r="F9634" s="502"/>
      <c r="G9634" s="502"/>
      <c r="H9634" s="502"/>
    </row>
    <row r="9635" spans="4:8" s="5" customFormat="1" x14ac:dyDescent="0.2">
      <c r="D9635" s="502"/>
      <c r="E9635" s="502"/>
      <c r="F9635" s="502"/>
      <c r="G9635" s="502"/>
      <c r="H9635" s="502"/>
    </row>
    <row r="9636" spans="4:8" s="5" customFormat="1" x14ac:dyDescent="0.2">
      <c r="D9636" s="502"/>
      <c r="E9636" s="502"/>
      <c r="F9636" s="502"/>
      <c r="G9636" s="502"/>
      <c r="H9636" s="502"/>
    </row>
    <row r="9637" spans="4:8" s="5" customFormat="1" x14ac:dyDescent="0.2">
      <c r="D9637" s="502"/>
      <c r="E9637" s="502"/>
      <c r="F9637" s="502"/>
      <c r="G9637" s="502"/>
      <c r="H9637" s="502"/>
    </row>
    <row r="9638" spans="4:8" s="5" customFormat="1" x14ac:dyDescent="0.2">
      <c r="D9638" s="502"/>
      <c r="E9638" s="502"/>
      <c r="F9638" s="502"/>
      <c r="G9638" s="502"/>
      <c r="H9638" s="502"/>
    </row>
    <row r="9639" spans="4:8" s="5" customFormat="1" x14ac:dyDescent="0.2">
      <c r="D9639" s="502"/>
      <c r="E9639" s="502"/>
      <c r="F9639" s="502"/>
      <c r="G9639" s="502"/>
      <c r="H9639" s="502"/>
    </row>
    <row r="9640" spans="4:8" s="5" customFormat="1" x14ac:dyDescent="0.2">
      <c r="D9640" s="502"/>
      <c r="E9640" s="502"/>
      <c r="F9640" s="502"/>
      <c r="G9640" s="502"/>
      <c r="H9640" s="502"/>
    </row>
    <row r="9641" spans="4:8" s="5" customFormat="1" x14ac:dyDescent="0.2">
      <c r="D9641" s="502"/>
      <c r="E9641" s="502"/>
      <c r="F9641" s="502"/>
      <c r="G9641" s="502"/>
      <c r="H9641" s="502"/>
    </row>
    <row r="9642" spans="4:8" s="5" customFormat="1" x14ac:dyDescent="0.2">
      <c r="D9642" s="502"/>
      <c r="E9642" s="502"/>
      <c r="F9642" s="502"/>
      <c r="G9642" s="502"/>
      <c r="H9642" s="502"/>
    </row>
    <row r="9643" spans="4:8" s="5" customFormat="1" x14ac:dyDescent="0.2">
      <c r="D9643" s="502"/>
      <c r="E9643" s="502"/>
      <c r="F9643" s="502"/>
      <c r="G9643" s="502"/>
      <c r="H9643" s="502"/>
    </row>
    <row r="9644" spans="4:8" s="5" customFormat="1" x14ac:dyDescent="0.2">
      <c r="D9644" s="502"/>
      <c r="E9644" s="502"/>
      <c r="F9644" s="502"/>
      <c r="G9644" s="502"/>
      <c r="H9644" s="502"/>
    </row>
    <row r="9645" spans="4:8" s="5" customFormat="1" x14ac:dyDescent="0.2">
      <c r="D9645" s="502"/>
      <c r="E9645" s="502"/>
      <c r="F9645" s="502"/>
      <c r="G9645" s="502"/>
      <c r="H9645" s="502"/>
    </row>
    <row r="9646" spans="4:8" s="5" customFormat="1" x14ac:dyDescent="0.2">
      <c r="D9646" s="502"/>
      <c r="E9646" s="502"/>
      <c r="F9646" s="502"/>
      <c r="G9646" s="502"/>
      <c r="H9646" s="502"/>
    </row>
    <row r="9647" spans="4:8" s="5" customFormat="1" x14ac:dyDescent="0.2">
      <c r="D9647" s="502"/>
      <c r="E9647" s="502"/>
      <c r="F9647" s="502"/>
      <c r="G9647" s="502"/>
      <c r="H9647" s="502"/>
    </row>
    <row r="9648" spans="4:8" s="5" customFormat="1" x14ac:dyDescent="0.2">
      <c r="D9648" s="502"/>
      <c r="E9648" s="502"/>
      <c r="F9648" s="502"/>
      <c r="G9648" s="502"/>
      <c r="H9648" s="502"/>
    </row>
    <row r="9649" spans="4:8" s="5" customFormat="1" x14ac:dyDescent="0.2">
      <c r="D9649" s="502"/>
      <c r="E9649" s="502"/>
      <c r="F9649" s="502"/>
      <c r="G9649" s="502"/>
      <c r="H9649" s="502"/>
    </row>
    <row r="9650" spans="4:8" s="5" customFormat="1" x14ac:dyDescent="0.2">
      <c r="D9650" s="502"/>
      <c r="E9650" s="502"/>
      <c r="F9650" s="502"/>
      <c r="G9650" s="502"/>
      <c r="H9650" s="502"/>
    </row>
    <row r="9651" spans="4:8" s="5" customFormat="1" x14ac:dyDescent="0.2">
      <c r="D9651" s="502"/>
      <c r="E9651" s="502"/>
      <c r="F9651" s="502"/>
      <c r="G9651" s="502"/>
      <c r="H9651" s="502"/>
    </row>
    <row r="9652" spans="4:8" s="5" customFormat="1" x14ac:dyDescent="0.2">
      <c r="D9652" s="502"/>
      <c r="E9652" s="502"/>
      <c r="F9652" s="502"/>
      <c r="G9652" s="502"/>
      <c r="H9652" s="502"/>
    </row>
    <row r="9653" spans="4:8" s="5" customFormat="1" x14ac:dyDescent="0.2">
      <c r="D9653" s="502"/>
      <c r="E9653" s="502"/>
      <c r="F9653" s="502"/>
      <c r="G9653" s="502"/>
      <c r="H9653" s="502"/>
    </row>
    <row r="9654" spans="4:8" s="5" customFormat="1" x14ac:dyDescent="0.2">
      <c r="D9654" s="502"/>
      <c r="E9654" s="502"/>
      <c r="F9654" s="502"/>
      <c r="G9654" s="502"/>
      <c r="H9654" s="502"/>
    </row>
    <row r="9655" spans="4:8" s="5" customFormat="1" x14ac:dyDescent="0.2">
      <c r="D9655" s="502"/>
      <c r="E9655" s="502"/>
      <c r="F9655" s="502"/>
      <c r="G9655" s="502"/>
      <c r="H9655" s="502"/>
    </row>
    <row r="9656" spans="4:8" s="5" customFormat="1" x14ac:dyDescent="0.2">
      <c r="D9656" s="502"/>
      <c r="E9656" s="502"/>
      <c r="F9656" s="502"/>
      <c r="G9656" s="502"/>
      <c r="H9656" s="502"/>
    </row>
    <row r="9657" spans="4:8" s="5" customFormat="1" x14ac:dyDescent="0.2">
      <c r="D9657" s="502"/>
      <c r="E9657" s="502"/>
      <c r="F9657" s="502"/>
      <c r="G9657" s="502"/>
      <c r="H9657" s="502"/>
    </row>
    <row r="9658" spans="4:8" s="5" customFormat="1" x14ac:dyDescent="0.2">
      <c r="D9658" s="502"/>
      <c r="E9658" s="502"/>
      <c r="F9658" s="502"/>
      <c r="G9658" s="502"/>
      <c r="H9658" s="502"/>
    </row>
    <row r="9659" spans="4:8" s="5" customFormat="1" x14ac:dyDescent="0.2">
      <c r="D9659" s="502"/>
      <c r="E9659" s="502"/>
      <c r="F9659" s="502"/>
      <c r="G9659" s="502"/>
      <c r="H9659" s="502"/>
    </row>
    <row r="9660" spans="4:8" s="5" customFormat="1" x14ac:dyDescent="0.2">
      <c r="D9660" s="502"/>
      <c r="E9660" s="502"/>
      <c r="F9660" s="502"/>
      <c r="G9660" s="502"/>
      <c r="H9660" s="502"/>
    </row>
    <row r="9661" spans="4:8" s="5" customFormat="1" x14ac:dyDescent="0.2">
      <c r="D9661" s="502"/>
      <c r="E9661" s="502"/>
      <c r="F9661" s="502"/>
      <c r="G9661" s="502"/>
      <c r="H9661" s="502"/>
    </row>
    <row r="9662" spans="4:8" s="5" customFormat="1" x14ac:dyDescent="0.2">
      <c r="D9662" s="502"/>
      <c r="E9662" s="502"/>
      <c r="F9662" s="502"/>
      <c r="G9662" s="502"/>
      <c r="H9662" s="502"/>
    </row>
    <row r="9663" spans="4:8" s="5" customFormat="1" x14ac:dyDescent="0.2">
      <c r="D9663" s="502"/>
      <c r="E9663" s="502"/>
      <c r="F9663" s="502"/>
      <c r="G9663" s="502"/>
      <c r="H9663" s="502"/>
    </row>
    <row r="9664" spans="4:8" s="5" customFormat="1" x14ac:dyDescent="0.2">
      <c r="D9664" s="502"/>
      <c r="E9664" s="502"/>
      <c r="F9664" s="502"/>
      <c r="G9664" s="502"/>
      <c r="H9664" s="502"/>
    </row>
    <row r="9665" spans="4:8" s="5" customFormat="1" x14ac:dyDescent="0.2">
      <c r="D9665" s="502"/>
      <c r="E9665" s="502"/>
      <c r="F9665" s="502"/>
      <c r="G9665" s="502"/>
      <c r="H9665" s="502"/>
    </row>
    <row r="9666" spans="4:8" s="5" customFormat="1" x14ac:dyDescent="0.2">
      <c r="D9666" s="502"/>
      <c r="E9666" s="502"/>
      <c r="F9666" s="502"/>
      <c r="G9666" s="502"/>
      <c r="H9666" s="502"/>
    </row>
    <row r="9667" spans="4:8" s="5" customFormat="1" x14ac:dyDescent="0.2">
      <c r="D9667" s="502"/>
      <c r="E9667" s="502"/>
      <c r="F9667" s="502"/>
      <c r="G9667" s="502"/>
      <c r="H9667" s="502"/>
    </row>
    <row r="9668" spans="4:8" s="5" customFormat="1" x14ac:dyDescent="0.2">
      <c r="D9668" s="502"/>
      <c r="E9668" s="502"/>
      <c r="F9668" s="502"/>
      <c r="G9668" s="502"/>
      <c r="H9668" s="502"/>
    </row>
    <row r="9669" spans="4:8" s="5" customFormat="1" x14ac:dyDescent="0.2">
      <c r="D9669" s="502"/>
      <c r="E9669" s="502"/>
      <c r="F9669" s="502"/>
      <c r="G9669" s="502"/>
      <c r="H9669" s="502"/>
    </row>
    <row r="9670" spans="4:8" s="5" customFormat="1" x14ac:dyDescent="0.2">
      <c r="D9670" s="502"/>
      <c r="E9670" s="502"/>
      <c r="F9670" s="502"/>
      <c r="G9670" s="502"/>
      <c r="H9670" s="502"/>
    </row>
    <row r="9671" spans="4:8" s="5" customFormat="1" x14ac:dyDescent="0.2">
      <c r="D9671" s="502"/>
      <c r="E9671" s="502"/>
      <c r="F9671" s="502"/>
      <c r="G9671" s="502"/>
      <c r="H9671" s="502"/>
    </row>
    <row r="9672" spans="4:8" s="5" customFormat="1" x14ac:dyDescent="0.2">
      <c r="D9672" s="502"/>
      <c r="E9672" s="502"/>
      <c r="F9672" s="502"/>
      <c r="G9672" s="502"/>
      <c r="H9672" s="502"/>
    </row>
    <row r="9673" spans="4:8" s="5" customFormat="1" x14ac:dyDescent="0.2">
      <c r="D9673" s="502"/>
      <c r="E9673" s="502"/>
      <c r="F9673" s="502"/>
      <c r="G9673" s="502"/>
      <c r="H9673" s="502"/>
    </row>
    <row r="9674" spans="4:8" s="5" customFormat="1" x14ac:dyDescent="0.2">
      <c r="D9674" s="502"/>
      <c r="E9674" s="502"/>
      <c r="F9674" s="502"/>
      <c r="G9674" s="502"/>
      <c r="H9674" s="502"/>
    </row>
    <row r="9675" spans="4:8" s="5" customFormat="1" x14ac:dyDescent="0.2">
      <c r="D9675" s="502"/>
      <c r="E9675" s="502"/>
      <c r="F9675" s="502"/>
      <c r="G9675" s="502"/>
      <c r="H9675" s="502"/>
    </row>
    <row r="9676" spans="4:8" s="5" customFormat="1" x14ac:dyDescent="0.2">
      <c r="D9676" s="502"/>
      <c r="E9676" s="502"/>
      <c r="F9676" s="502"/>
      <c r="G9676" s="502"/>
      <c r="H9676" s="502"/>
    </row>
    <row r="9677" spans="4:8" s="5" customFormat="1" x14ac:dyDescent="0.2">
      <c r="D9677" s="502"/>
      <c r="E9677" s="502"/>
      <c r="F9677" s="502"/>
      <c r="G9677" s="502"/>
      <c r="H9677" s="502"/>
    </row>
    <row r="9678" spans="4:8" s="5" customFormat="1" x14ac:dyDescent="0.2">
      <c r="D9678" s="502"/>
      <c r="E9678" s="502"/>
      <c r="F9678" s="502"/>
      <c r="G9678" s="502"/>
      <c r="H9678" s="502"/>
    </row>
    <row r="9679" spans="4:8" s="5" customFormat="1" x14ac:dyDescent="0.2">
      <c r="D9679" s="502"/>
      <c r="E9679" s="502"/>
      <c r="F9679" s="502"/>
      <c r="G9679" s="502"/>
      <c r="H9679" s="502"/>
    </row>
    <row r="9680" spans="4:8" s="5" customFormat="1" x14ac:dyDescent="0.2">
      <c r="D9680" s="502"/>
      <c r="E9680" s="502"/>
      <c r="F9680" s="502"/>
      <c r="G9680" s="502"/>
      <c r="H9680" s="502"/>
    </row>
    <row r="9681" spans="4:8" s="5" customFormat="1" x14ac:dyDescent="0.2">
      <c r="D9681" s="502"/>
      <c r="E9681" s="502"/>
      <c r="F9681" s="502"/>
      <c r="G9681" s="502"/>
      <c r="H9681" s="502"/>
    </row>
    <row r="9682" spans="4:8" s="5" customFormat="1" x14ac:dyDescent="0.2">
      <c r="D9682" s="502"/>
      <c r="E9682" s="502"/>
      <c r="F9682" s="502"/>
      <c r="G9682" s="502"/>
      <c r="H9682" s="502"/>
    </row>
    <row r="9683" spans="4:8" s="5" customFormat="1" x14ac:dyDescent="0.2">
      <c r="D9683" s="502"/>
      <c r="E9683" s="502"/>
      <c r="F9683" s="502"/>
      <c r="G9683" s="502"/>
      <c r="H9683" s="502"/>
    </row>
    <row r="9684" spans="4:8" s="5" customFormat="1" x14ac:dyDescent="0.2">
      <c r="D9684" s="502"/>
      <c r="E9684" s="502"/>
      <c r="F9684" s="502"/>
      <c r="G9684" s="502"/>
      <c r="H9684" s="502"/>
    </row>
    <row r="9685" spans="4:8" s="5" customFormat="1" x14ac:dyDescent="0.2">
      <c r="D9685" s="502"/>
      <c r="E9685" s="502"/>
      <c r="F9685" s="502"/>
      <c r="G9685" s="502"/>
      <c r="H9685" s="502"/>
    </row>
    <row r="9686" spans="4:8" s="5" customFormat="1" x14ac:dyDescent="0.2">
      <c r="D9686" s="502"/>
      <c r="E9686" s="502"/>
      <c r="F9686" s="502"/>
      <c r="G9686" s="502"/>
      <c r="H9686" s="502"/>
    </row>
    <row r="9687" spans="4:8" s="5" customFormat="1" x14ac:dyDescent="0.2">
      <c r="D9687" s="502"/>
      <c r="E9687" s="502"/>
      <c r="F9687" s="502"/>
      <c r="G9687" s="502"/>
      <c r="H9687" s="502"/>
    </row>
    <row r="9688" spans="4:8" s="5" customFormat="1" x14ac:dyDescent="0.2">
      <c r="D9688" s="502"/>
      <c r="E9688" s="502"/>
      <c r="F9688" s="502"/>
      <c r="G9688" s="502"/>
      <c r="H9688" s="502"/>
    </row>
    <row r="9689" spans="4:8" s="5" customFormat="1" x14ac:dyDescent="0.2">
      <c r="D9689" s="502"/>
      <c r="E9689" s="502"/>
      <c r="F9689" s="502"/>
      <c r="G9689" s="502"/>
      <c r="H9689" s="502"/>
    </row>
    <row r="9690" spans="4:8" s="5" customFormat="1" x14ac:dyDescent="0.2">
      <c r="D9690" s="502"/>
      <c r="E9690" s="502"/>
      <c r="F9690" s="502"/>
      <c r="G9690" s="502"/>
      <c r="H9690" s="502"/>
    </row>
    <row r="9691" spans="4:8" s="5" customFormat="1" x14ac:dyDescent="0.2">
      <c r="D9691" s="502"/>
      <c r="E9691" s="502"/>
      <c r="F9691" s="502"/>
      <c r="G9691" s="502"/>
      <c r="H9691" s="502"/>
    </row>
    <row r="9692" spans="4:8" s="5" customFormat="1" x14ac:dyDescent="0.2">
      <c r="D9692" s="502"/>
      <c r="E9692" s="502"/>
      <c r="F9692" s="502"/>
      <c r="G9692" s="502"/>
      <c r="H9692" s="502"/>
    </row>
    <row r="9693" spans="4:8" s="5" customFormat="1" x14ac:dyDescent="0.2">
      <c r="D9693" s="502"/>
      <c r="E9693" s="502"/>
      <c r="F9693" s="502"/>
      <c r="G9693" s="502"/>
      <c r="H9693" s="502"/>
    </row>
    <row r="9694" spans="4:8" s="5" customFormat="1" x14ac:dyDescent="0.2">
      <c r="D9694" s="502"/>
      <c r="E9694" s="502"/>
      <c r="F9694" s="502"/>
      <c r="G9694" s="502"/>
      <c r="H9694" s="502"/>
    </row>
    <row r="9695" spans="4:8" s="5" customFormat="1" x14ac:dyDescent="0.2">
      <c r="D9695" s="502"/>
      <c r="E9695" s="502"/>
      <c r="F9695" s="502"/>
      <c r="G9695" s="502"/>
      <c r="H9695" s="502"/>
    </row>
    <row r="9696" spans="4:8" s="5" customFormat="1" x14ac:dyDescent="0.2">
      <c r="D9696" s="502"/>
      <c r="E9696" s="502"/>
      <c r="F9696" s="502"/>
      <c r="G9696" s="502"/>
      <c r="H9696" s="502"/>
    </row>
    <row r="9697" spans="4:8" s="5" customFormat="1" x14ac:dyDescent="0.2">
      <c r="D9697" s="502"/>
      <c r="E9697" s="502"/>
      <c r="F9697" s="502"/>
      <c r="G9697" s="502"/>
      <c r="H9697" s="502"/>
    </row>
    <row r="9698" spans="4:8" s="5" customFormat="1" x14ac:dyDescent="0.2">
      <c r="D9698" s="502"/>
      <c r="E9698" s="502"/>
      <c r="F9698" s="502"/>
      <c r="G9698" s="502"/>
      <c r="H9698" s="502"/>
    </row>
    <row r="9699" spans="4:8" s="5" customFormat="1" x14ac:dyDescent="0.2">
      <c r="D9699" s="502"/>
      <c r="E9699" s="502"/>
      <c r="F9699" s="502"/>
      <c r="G9699" s="502"/>
      <c r="H9699" s="502"/>
    </row>
    <row r="9700" spans="4:8" s="5" customFormat="1" x14ac:dyDescent="0.2">
      <c r="D9700" s="502"/>
      <c r="E9700" s="502"/>
      <c r="F9700" s="502"/>
      <c r="G9700" s="502"/>
      <c r="H9700" s="502"/>
    </row>
    <row r="9701" spans="4:8" s="5" customFormat="1" x14ac:dyDescent="0.2">
      <c r="D9701" s="502"/>
      <c r="E9701" s="502"/>
      <c r="F9701" s="502"/>
      <c r="G9701" s="502"/>
      <c r="H9701" s="502"/>
    </row>
    <row r="9702" spans="4:8" s="5" customFormat="1" x14ac:dyDescent="0.2">
      <c r="D9702" s="502"/>
      <c r="E9702" s="502"/>
      <c r="F9702" s="502"/>
      <c r="G9702" s="502"/>
      <c r="H9702" s="502"/>
    </row>
    <row r="9703" spans="4:8" s="5" customFormat="1" x14ac:dyDescent="0.2">
      <c r="D9703" s="502"/>
      <c r="E9703" s="502"/>
      <c r="F9703" s="502"/>
      <c r="G9703" s="502"/>
      <c r="H9703" s="502"/>
    </row>
    <row r="9704" spans="4:8" s="5" customFormat="1" x14ac:dyDescent="0.2">
      <c r="D9704" s="502"/>
      <c r="E9704" s="502"/>
      <c r="F9704" s="502"/>
      <c r="G9704" s="502"/>
      <c r="H9704" s="502"/>
    </row>
    <row r="9705" spans="4:8" s="5" customFormat="1" x14ac:dyDescent="0.2">
      <c r="D9705" s="502"/>
      <c r="E9705" s="502"/>
      <c r="F9705" s="502"/>
      <c r="G9705" s="502"/>
      <c r="H9705" s="502"/>
    </row>
    <row r="9706" spans="4:8" s="5" customFormat="1" x14ac:dyDescent="0.2">
      <c r="D9706" s="502"/>
      <c r="E9706" s="502"/>
      <c r="F9706" s="502"/>
      <c r="G9706" s="502"/>
      <c r="H9706" s="502"/>
    </row>
    <row r="9707" spans="4:8" s="5" customFormat="1" x14ac:dyDescent="0.2">
      <c r="D9707" s="502"/>
      <c r="E9707" s="502"/>
      <c r="F9707" s="502"/>
      <c r="G9707" s="502"/>
      <c r="H9707" s="502"/>
    </row>
    <row r="9708" spans="4:8" s="5" customFormat="1" x14ac:dyDescent="0.2">
      <c r="D9708" s="502"/>
      <c r="E9708" s="502"/>
      <c r="F9708" s="502"/>
      <c r="G9708" s="502"/>
      <c r="H9708" s="502"/>
    </row>
    <row r="9709" spans="4:8" s="5" customFormat="1" x14ac:dyDescent="0.2">
      <c r="D9709" s="502"/>
      <c r="E9709" s="502"/>
      <c r="F9709" s="502"/>
      <c r="G9709" s="502"/>
      <c r="H9709" s="502"/>
    </row>
    <row r="9710" spans="4:8" s="5" customFormat="1" x14ac:dyDescent="0.2">
      <c r="D9710" s="502"/>
      <c r="E9710" s="502"/>
      <c r="F9710" s="502"/>
      <c r="G9710" s="502"/>
      <c r="H9710" s="502"/>
    </row>
    <row r="9711" spans="4:8" s="5" customFormat="1" x14ac:dyDescent="0.2">
      <c r="D9711" s="502"/>
      <c r="E9711" s="502"/>
      <c r="F9711" s="502"/>
      <c r="G9711" s="502"/>
      <c r="H9711" s="502"/>
    </row>
    <row r="9712" spans="4:8" s="5" customFormat="1" x14ac:dyDescent="0.2">
      <c r="D9712" s="502"/>
      <c r="E9712" s="502"/>
      <c r="F9712" s="502"/>
      <c r="G9712" s="502"/>
      <c r="H9712" s="502"/>
    </row>
    <row r="9713" spans="4:8" s="5" customFormat="1" x14ac:dyDescent="0.2">
      <c r="D9713" s="502"/>
      <c r="E9713" s="502"/>
      <c r="F9713" s="502"/>
      <c r="G9713" s="502"/>
      <c r="H9713" s="502"/>
    </row>
    <row r="9714" spans="4:8" s="5" customFormat="1" x14ac:dyDescent="0.2">
      <c r="D9714" s="502"/>
      <c r="E9714" s="502"/>
      <c r="F9714" s="502"/>
      <c r="G9714" s="502"/>
      <c r="H9714" s="502"/>
    </row>
    <row r="9715" spans="4:8" s="5" customFormat="1" x14ac:dyDescent="0.2">
      <c r="D9715" s="502"/>
      <c r="E9715" s="502"/>
      <c r="F9715" s="502"/>
      <c r="G9715" s="502"/>
      <c r="H9715" s="502"/>
    </row>
    <row r="9716" spans="4:8" s="5" customFormat="1" x14ac:dyDescent="0.2">
      <c r="D9716" s="502"/>
      <c r="E9716" s="502"/>
      <c r="F9716" s="502"/>
      <c r="G9716" s="502"/>
      <c r="H9716" s="502"/>
    </row>
    <row r="9717" spans="4:8" s="5" customFormat="1" x14ac:dyDescent="0.2">
      <c r="D9717" s="502"/>
      <c r="E9717" s="502"/>
      <c r="F9717" s="502"/>
      <c r="G9717" s="502"/>
      <c r="H9717" s="502"/>
    </row>
    <row r="9718" spans="4:8" s="5" customFormat="1" x14ac:dyDescent="0.2">
      <c r="D9718" s="502"/>
      <c r="E9718" s="502"/>
      <c r="F9718" s="502"/>
      <c r="G9718" s="502"/>
      <c r="H9718" s="502"/>
    </row>
    <row r="9719" spans="4:8" s="5" customFormat="1" x14ac:dyDescent="0.2">
      <c r="D9719" s="502"/>
      <c r="E9719" s="502"/>
      <c r="F9719" s="502"/>
      <c r="G9719" s="502"/>
      <c r="H9719" s="502"/>
    </row>
    <row r="9720" spans="4:8" s="5" customFormat="1" x14ac:dyDescent="0.2">
      <c r="D9720" s="502"/>
      <c r="E9720" s="502"/>
      <c r="F9720" s="502"/>
      <c r="G9720" s="502"/>
      <c r="H9720" s="502"/>
    </row>
    <row r="9721" spans="4:8" s="5" customFormat="1" x14ac:dyDescent="0.2">
      <c r="D9721" s="502"/>
      <c r="E9721" s="502"/>
      <c r="F9721" s="502"/>
      <c r="G9721" s="502"/>
      <c r="H9721" s="502"/>
    </row>
    <row r="9722" spans="4:8" s="5" customFormat="1" x14ac:dyDescent="0.2">
      <c r="D9722" s="502"/>
      <c r="E9722" s="502"/>
      <c r="F9722" s="502"/>
      <c r="G9722" s="502"/>
      <c r="H9722" s="502"/>
    </row>
    <row r="9723" spans="4:8" s="5" customFormat="1" x14ac:dyDescent="0.2">
      <c r="D9723" s="502"/>
      <c r="E9723" s="502"/>
      <c r="F9723" s="502"/>
      <c r="G9723" s="502"/>
      <c r="H9723" s="502"/>
    </row>
    <row r="9724" spans="4:8" s="5" customFormat="1" x14ac:dyDescent="0.2">
      <c r="D9724" s="502"/>
      <c r="E9724" s="502"/>
      <c r="F9724" s="502"/>
      <c r="G9724" s="502"/>
      <c r="H9724" s="502"/>
    </row>
    <row r="9725" spans="4:8" s="5" customFormat="1" x14ac:dyDescent="0.2">
      <c r="D9725" s="502"/>
      <c r="E9725" s="502"/>
      <c r="F9725" s="502"/>
      <c r="G9725" s="502"/>
      <c r="H9725" s="502"/>
    </row>
    <row r="9726" spans="4:8" s="5" customFormat="1" x14ac:dyDescent="0.2">
      <c r="D9726" s="502"/>
      <c r="E9726" s="502"/>
      <c r="F9726" s="502"/>
      <c r="G9726" s="502"/>
      <c r="H9726" s="502"/>
    </row>
    <row r="9727" spans="4:8" s="5" customFormat="1" x14ac:dyDescent="0.2">
      <c r="D9727" s="502"/>
      <c r="E9727" s="502"/>
      <c r="F9727" s="502"/>
      <c r="G9727" s="502"/>
      <c r="H9727" s="502"/>
    </row>
    <row r="9728" spans="4:8" s="5" customFormat="1" x14ac:dyDescent="0.2">
      <c r="D9728" s="502"/>
      <c r="E9728" s="502"/>
      <c r="F9728" s="502"/>
      <c r="G9728" s="502"/>
      <c r="H9728" s="502"/>
    </row>
    <row r="9729" spans="4:8" s="5" customFormat="1" x14ac:dyDescent="0.2">
      <c r="D9729" s="502"/>
      <c r="E9729" s="502"/>
      <c r="F9729" s="502"/>
      <c r="G9729" s="502"/>
      <c r="H9729" s="502"/>
    </row>
    <row r="9730" spans="4:8" s="5" customFormat="1" x14ac:dyDescent="0.2">
      <c r="D9730" s="502"/>
      <c r="E9730" s="502"/>
      <c r="F9730" s="502"/>
      <c r="G9730" s="502"/>
      <c r="H9730" s="502"/>
    </row>
    <row r="9731" spans="4:8" s="5" customFormat="1" x14ac:dyDescent="0.2">
      <c r="D9731" s="502"/>
      <c r="E9731" s="502"/>
      <c r="F9731" s="502"/>
      <c r="G9731" s="502"/>
      <c r="H9731" s="502"/>
    </row>
    <row r="9732" spans="4:8" s="5" customFormat="1" x14ac:dyDescent="0.2">
      <c r="D9732" s="502"/>
      <c r="E9732" s="502"/>
      <c r="F9732" s="502"/>
      <c r="G9732" s="502"/>
      <c r="H9732" s="502"/>
    </row>
    <row r="9733" spans="4:8" s="5" customFormat="1" x14ac:dyDescent="0.2">
      <c r="D9733" s="502"/>
      <c r="E9733" s="502"/>
      <c r="F9733" s="502"/>
      <c r="G9733" s="502"/>
      <c r="H9733" s="502"/>
    </row>
    <row r="9734" spans="4:8" s="5" customFormat="1" x14ac:dyDescent="0.2">
      <c r="D9734" s="502"/>
      <c r="E9734" s="502"/>
      <c r="F9734" s="502"/>
      <c r="G9734" s="502"/>
      <c r="H9734" s="502"/>
    </row>
    <row r="9735" spans="4:8" s="5" customFormat="1" x14ac:dyDescent="0.2">
      <c r="D9735" s="502"/>
      <c r="E9735" s="502"/>
      <c r="F9735" s="502"/>
      <c r="G9735" s="502"/>
      <c r="H9735" s="502"/>
    </row>
    <row r="9736" spans="4:8" s="5" customFormat="1" x14ac:dyDescent="0.2">
      <c r="D9736" s="502"/>
      <c r="E9736" s="502"/>
      <c r="F9736" s="502"/>
      <c r="G9736" s="502"/>
      <c r="H9736" s="502"/>
    </row>
    <row r="9737" spans="4:8" s="5" customFormat="1" x14ac:dyDescent="0.2">
      <c r="D9737" s="502"/>
      <c r="E9737" s="502"/>
      <c r="F9737" s="502"/>
      <c r="G9737" s="502"/>
      <c r="H9737" s="502"/>
    </row>
    <row r="9738" spans="4:8" s="5" customFormat="1" x14ac:dyDescent="0.2">
      <c r="D9738" s="502"/>
      <c r="E9738" s="502"/>
      <c r="F9738" s="502"/>
      <c r="G9738" s="502"/>
      <c r="H9738" s="502"/>
    </row>
    <row r="9739" spans="4:8" s="5" customFormat="1" x14ac:dyDescent="0.2">
      <c r="D9739" s="502"/>
      <c r="E9739" s="502"/>
      <c r="F9739" s="502"/>
      <c r="G9739" s="502"/>
      <c r="H9739" s="502"/>
    </row>
    <row r="9740" spans="4:8" s="5" customFormat="1" x14ac:dyDescent="0.2">
      <c r="D9740" s="502"/>
      <c r="E9740" s="502"/>
      <c r="F9740" s="502"/>
      <c r="G9740" s="502"/>
      <c r="H9740" s="502"/>
    </row>
    <row r="9741" spans="4:8" s="5" customFormat="1" x14ac:dyDescent="0.2">
      <c r="D9741" s="502"/>
      <c r="E9741" s="502"/>
      <c r="F9741" s="502"/>
      <c r="G9741" s="502"/>
      <c r="H9741" s="502"/>
    </row>
    <row r="9742" spans="4:8" s="5" customFormat="1" x14ac:dyDescent="0.2">
      <c r="D9742" s="502"/>
      <c r="E9742" s="502"/>
      <c r="F9742" s="502"/>
      <c r="G9742" s="502"/>
      <c r="H9742" s="502"/>
    </row>
    <row r="9743" spans="4:8" s="5" customFormat="1" x14ac:dyDescent="0.2">
      <c r="D9743" s="502"/>
      <c r="E9743" s="502"/>
      <c r="F9743" s="502"/>
      <c r="G9743" s="502"/>
      <c r="H9743" s="502"/>
    </row>
    <row r="9744" spans="4:8" s="5" customFormat="1" x14ac:dyDescent="0.2">
      <c r="D9744" s="502"/>
      <c r="E9744" s="502"/>
      <c r="F9744" s="502"/>
      <c r="G9744" s="502"/>
      <c r="H9744" s="502"/>
    </row>
    <row r="9745" spans="4:8" s="5" customFormat="1" x14ac:dyDescent="0.2">
      <c r="D9745" s="502"/>
      <c r="E9745" s="502"/>
      <c r="F9745" s="502"/>
      <c r="G9745" s="502"/>
      <c r="H9745" s="502"/>
    </row>
    <row r="9746" spans="4:8" s="5" customFormat="1" x14ac:dyDescent="0.2">
      <c r="D9746" s="502"/>
      <c r="E9746" s="502"/>
      <c r="F9746" s="502"/>
      <c r="G9746" s="502"/>
      <c r="H9746" s="502"/>
    </row>
    <row r="9747" spans="4:8" s="5" customFormat="1" x14ac:dyDescent="0.2">
      <c r="D9747" s="502"/>
      <c r="E9747" s="502"/>
      <c r="F9747" s="502"/>
      <c r="G9747" s="502"/>
      <c r="H9747" s="502"/>
    </row>
    <row r="9748" spans="4:8" s="5" customFormat="1" x14ac:dyDescent="0.2">
      <c r="D9748" s="502"/>
      <c r="E9748" s="502"/>
      <c r="F9748" s="502"/>
      <c r="G9748" s="502"/>
      <c r="H9748" s="502"/>
    </row>
    <row r="9749" spans="4:8" s="5" customFormat="1" x14ac:dyDescent="0.2">
      <c r="D9749" s="502"/>
      <c r="E9749" s="502"/>
      <c r="F9749" s="502"/>
      <c r="G9749" s="502"/>
      <c r="H9749" s="502"/>
    </row>
    <row r="9750" spans="4:8" s="5" customFormat="1" x14ac:dyDescent="0.2">
      <c r="D9750" s="502"/>
      <c r="E9750" s="502"/>
      <c r="F9750" s="502"/>
      <c r="G9750" s="502"/>
      <c r="H9750" s="502"/>
    </row>
    <row r="9751" spans="4:8" s="5" customFormat="1" x14ac:dyDescent="0.2">
      <c r="D9751" s="502"/>
      <c r="E9751" s="502"/>
      <c r="F9751" s="502"/>
      <c r="G9751" s="502"/>
      <c r="H9751" s="502"/>
    </row>
    <row r="9752" spans="4:8" s="5" customFormat="1" x14ac:dyDescent="0.2">
      <c r="D9752" s="502"/>
      <c r="E9752" s="502"/>
      <c r="F9752" s="502"/>
      <c r="G9752" s="502"/>
      <c r="H9752" s="502"/>
    </row>
    <row r="9753" spans="4:8" s="5" customFormat="1" x14ac:dyDescent="0.2">
      <c r="D9753" s="502"/>
      <c r="E9753" s="502"/>
      <c r="F9753" s="502"/>
      <c r="G9753" s="502"/>
      <c r="H9753" s="502"/>
    </row>
    <row r="9754" spans="4:8" s="5" customFormat="1" x14ac:dyDescent="0.2">
      <c r="D9754" s="502"/>
      <c r="E9754" s="502"/>
      <c r="F9754" s="502"/>
      <c r="G9754" s="502"/>
      <c r="H9754" s="502"/>
    </row>
    <row r="9755" spans="4:8" s="5" customFormat="1" x14ac:dyDescent="0.2">
      <c r="D9755" s="502"/>
      <c r="E9755" s="502"/>
      <c r="F9755" s="502"/>
      <c r="G9755" s="502"/>
      <c r="H9755" s="502"/>
    </row>
    <row r="9756" spans="4:8" s="5" customFormat="1" x14ac:dyDescent="0.2">
      <c r="D9756" s="502"/>
      <c r="E9756" s="502"/>
      <c r="F9756" s="502"/>
      <c r="G9756" s="502"/>
      <c r="H9756" s="502"/>
    </row>
    <row r="9757" spans="4:8" s="5" customFormat="1" x14ac:dyDescent="0.2">
      <c r="D9757" s="502"/>
      <c r="E9757" s="502"/>
      <c r="F9757" s="502"/>
      <c r="G9757" s="502"/>
      <c r="H9757" s="502"/>
    </row>
    <row r="9758" spans="4:8" s="5" customFormat="1" x14ac:dyDescent="0.2">
      <c r="D9758" s="502"/>
      <c r="E9758" s="502"/>
      <c r="F9758" s="502"/>
      <c r="G9758" s="502"/>
      <c r="H9758" s="502"/>
    </row>
    <row r="9759" spans="4:8" s="5" customFormat="1" x14ac:dyDescent="0.2">
      <c r="D9759" s="502"/>
      <c r="E9759" s="502"/>
      <c r="F9759" s="502"/>
      <c r="G9759" s="502"/>
      <c r="H9759" s="502"/>
    </row>
    <row r="9760" spans="4:8" s="5" customFormat="1" x14ac:dyDescent="0.2">
      <c r="D9760" s="502"/>
      <c r="E9760" s="502"/>
      <c r="F9760" s="502"/>
      <c r="G9760" s="502"/>
      <c r="H9760" s="502"/>
    </row>
    <row r="9761" spans="4:8" s="5" customFormat="1" x14ac:dyDescent="0.2">
      <c r="D9761" s="502"/>
      <c r="E9761" s="502"/>
      <c r="F9761" s="502"/>
      <c r="G9761" s="502"/>
      <c r="H9761" s="502"/>
    </row>
    <row r="9762" spans="4:8" s="5" customFormat="1" x14ac:dyDescent="0.2">
      <c r="D9762" s="502"/>
      <c r="E9762" s="502"/>
      <c r="F9762" s="502"/>
      <c r="G9762" s="502"/>
      <c r="H9762" s="502"/>
    </row>
    <row r="9763" spans="4:8" s="5" customFormat="1" x14ac:dyDescent="0.2">
      <c r="D9763" s="502"/>
      <c r="E9763" s="502"/>
      <c r="F9763" s="502"/>
      <c r="G9763" s="502"/>
      <c r="H9763" s="502"/>
    </row>
    <row r="9764" spans="4:8" s="5" customFormat="1" x14ac:dyDescent="0.2">
      <c r="D9764" s="502"/>
      <c r="E9764" s="502"/>
      <c r="F9764" s="502"/>
      <c r="G9764" s="502"/>
      <c r="H9764" s="502"/>
    </row>
    <row r="9765" spans="4:8" s="5" customFormat="1" x14ac:dyDescent="0.2">
      <c r="D9765" s="502"/>
      <c r="E9765" s="502"/>
      <c r="F9765" s="502"/>
      <c r="G9765" s="502"/>
      <c r="H9765" s="502"/>
    </row>
    <row r="9766" spans="4:8" s="5" customFormat="1" x14ac:dyDescent="0.2">
      <c r="D9766" s="502"/>
      <c r="E9766" s="502"/>
      <c r="F9766" s="502"/>
      <c r="G9766" s="502"/>
      <c r="H9766" s="502"/>
    </row>
    <row r="9767" spans="4:8" s="5" customFormat="1" x14ac:dyDescent="0.2">
      <c r="D9767" s="502"/>
      <c r="E9767" s="502"/>
      <c r="F9767" s="502"/>
      <c r="G9767" s="502"/>
      <c r="H9767" s="502"/>
    </row>
    <row r="9768" spans="4:8" s="5" customFormat="1" x14ac:dyDescent="0.2">
      <c r="D9768" s="502"/>
      <c r="E9768" s="502"/>
      <c r="F9768" s="502"/>
      <c r="G9768" s="502"/>
      <c r="H9768" s="502"/>
    </row>
    <row r="9769" spans="4:8" s="5" customFormat="1" x14ac:dyDescent="0.2">
      <c r="D9769" s="502"/>
      <c r="E9769" s="502"/>
      <c r="F9769" s="502"/>
      <c r="G9769" s="502"/>
      <c r="H9769" s="502"/>
    </row>
    <row r="9770" spans="4:8" s="5" customFormat="1" x14ac:dyDescent="0.2">
      <c r="D9770" s="502"/>
      <c r="E9770" s="502"/>
      <c r="F9770" s="502"/>
      <c r="G9770" s="502"/>
      <c r="H9770" s="502"/>
    </row>
    <row r="9771" spans="4:8" s="5" customFormat="1" x14ac:dyDescent="0.2">
      <c r="D9771" s="502"/>
      <c r="E9771" s="502"/>
      <c r="F9771" s="502"/>
      <c r="G9771" s="502"/>
      <c r="H9771" s="502"/>
    </row>
    <row r="9772" spans="4:8" s="5" customFormat="1" x14ac:dyDescent="0.2">
      <c r="D9772" s="502"/>
      <c r="E9772" s="502"/>
      <c r="F9772" s="502"/>
      <c r="G9772" s="502"/>
      <c r="H9772" s="502"/>
    </row>
    <row r="9773" spans="4:8" s="5" customFormat="1" x14ac:dyDescent="0.2">
      <c r="D9773" s="502"/>
      <c r="E9773" s="502"/>
      <c r="F9773" s="502"/>
      <c r="G9773" s="502"/>
      <c r="H9773" s="502"/>
    </row>
    <row r="9774" spans="4:8" s="5" customFormat="1" x14ac:dyDescent="0.2">
      <c r="D9774" s="502"/>
      <c r="E9774" s="502"/>
      <c r="F9774" s="502"/>
      <c r="G9774" s="502"/>
      <c r="H9774" s="502"/>
    </row>
    <row r="9775" spans="4:8" s="5" customFormat="1" x14ac:dyDescent="0.2">
      <c r="D9775" s="502"/>
      <c r="E9775" s="502"/>
      <c r="F9775" s="502"/>
      <c r="G9775" s="502"/>
      <c r="H9775" s="502"/>
    </row>
    <row r="9776" spans="4:8" s="5" customFormat="1" x14ac:dyDescent="0.2">
      <c r="D9776" s="502"/>
      <c r="E9776" s="502"/>
      <c r="F9776" s="502"/>
      <c r="G9776" s="502"/>
      <c r="H9776" s="502"/>
    </row>
    <row r="9777" spans="4:8" s="5" customFormat="1" x14ac:dyDescent="0.2">
      <c r="D9777" s="502"/>
      <c r="E9777" s="502"/>
      <c r="F9777" s="502"/>
      <c r="G9777" s="502"/>
      <c r="H9777" s="502"/>
    </row>
    <row r="9778" spans="4:8" s="5" customFormat="1" x14ac:dyDescent="0.2">
      <c r="D9778" s="502"/>
      <c r="E9778" s="502"/>
      <c r="F9778" s="502"/>
      <c r="G9778" s="502"/>
      <c r="H9778" s="502"/>
    </row>
    <row r="9779" spans="4:8" s="5" customFormat="1" x14ac:dyDescent="0.2">
      <c r="D9779" s="502"/>
      <c r="E9779" s="502"/>
      <c r="F9779" s="502"/>
      <c r="G9779" s="502"/>
      <c r="H9779" s="502"/>
    </row>
    <row r="9780" spans="4:8" s="5" customFormat="1" x14ac:dyDescent="0.2">
      <c r="D9780" s="502"/>
      <c r="E9780" s="502"/>
      <c r="F9780" s="502"/>
      <c r="G9780" s="502"/>
      <c r="H9780" s="502"/>
    </row>
    <row r="9781" spans="4:8" s="5" customFormat="1" x14ac:dyDescent="0.2">
      <c r="D9781" s="502"/>
      <c r="E9781" s="502"/>
      <c r="F9781" s="502"/>
      <c r="G9781" s="502"/>
      <c r="H9781" s="502"/>
    </row>
    <row r="9782" spans="4:8" s="5" customFormat="1" x14ac:dyDescent="0.2">
      <c r="D9782" s="502"/>
      <c r="E9782" s="502"/>
      <c r="F9782" s="502"/>
      <c r="G9782" s="502"/>
      <c r="H9782" s="502"/>
    </row>
    <row r="9783" spans="4:8" s="5" customFormat="1" x14ac:dyDescent="0.2">
      <c r="D9783" s="502"/>
      <c r="E9783" s="502"/>
      <c r="F9783" s="502"/>
      <c r="G9783" s="502"/>
      <c r="H9783" s="502"/>
    </row>
    <row r="9784" spans="4:8" s="5" customFormat="1" x14ac:dyDescent="0.2">
      <c r="D9784" s="502"/>
      <c r="E9784" s="502"/>
      <c r="F9784" s="502"/>
      <c r="G9784" s="502"/>
      <c r="H9784" s="502"/>
    </row>
    <row r="9785" spans="4:8" s="5" customFormat="1" x14ac:dyDescent="0.2">
      <c r="D9785" s="502"/>
      <c r="E9785" s="502"/>
      <c r="F9785" s="502"/>
      <c r="G9785" s="502"/>
      <c r="H9785" s="502"/>
    </row>
    <row r="9786" spans="4:8" s="5" customFormat="1" x14ac:dyDescent="0.2">
      <c r="D9786" s="502"/>
      <c r="E9786" s="502"/>
      <c r="F9786" s="502"/>
      <c r="G9786" s="502"/>
      <c r="H9786" s="502"/>
    </row>
    <row r="9787" spans="4:8" s="5" customFormat="1" x14ac:dyDescent="0.2">
      <c r="D9787" s="502"/>
      <c r="E9787" s="502"/>
      <c r="F9787" s="502"/>
      <c r="G9787" s="502"/>
      <c r="H9787" s="502"/>
    </row>
    <row r="9788" spans="4:8" s="5" customFormat="1" x14ac:dyDescent="0.2">
      <c r="D9788" s="502"/>
      <c r="E9788" s="502"/>
      <c r="F9788" s="502"/>
      <c r="G9788" s="502"/>
      <c r="H9788" s="502"/>
    </row>
    <row r="9789" spans="4:8" s="5" customFormat="1" x14ac:dyDescent="0.2">
      <c r="D9789" s="502"/>
      <c r="E9789" s="502"/>
      <c r="F9789" s="502"/>
      <c r="G9789" s="502"/>
      <c r="H9789" s="502"/>
    </row>
    <row r="9790" spans="4:8" s="5" customFormat="1" x14ac:dyDescent="0.2">
      <c r="D9790" s="502"/>
      <c r="E9790" s="502"/>
      <c r="F9790" s="502"/>
      <c r="G9790" s="502"/>
      <c r="H9790" s="502"/>
    </row>
    <row r="9791" spans="4:8" s="5" customFormat="1" x14ac:dyDescent="0.2">
      <c r="D9791" s="502"/>
      <c r="E9791" s="502"/>
      <c r="F9791" s="502"/>
      <c r="G9791" s="502"/>
      <c r="H9791" s="502"/>
    </row>
    <row r="9792" spans="4:8" s="5" customFormat="1" x14ac:dyDescent="0.2">
      <c r="D9792" s="502"/>
      <c r="E9792" s="502"/>
      <c r="F9792" s="502"/>
      <c r="G9792" s="502"/>
      <c r="H9792" s="502"/>
    </row>
    <row r="9793" spans="4:8" s="5" customFormat="1" x14ac:dyDescent="0.2">
      <c r="D9793" s="502"/>
      <c r="E9793" s="502"/>
      <c r="F9793" s="502"/>
      <c r="G9793" s="502"/>
      <c r="H9793" s="502"/>
    </row>
    <row r="9794" spans="4:8" s="5" customFormat="1" x14ac:dyDescent="0.2">
      <c r="D9794" s="502"/>
      <c r="E9794" s="502"/>
      <c r="F9794" s="502"/>
      <c r="G9794" s="502"/>
      <c r="H9794" s="502"/>
    </row>
    <row r="9795" spans="4:8" s="5" customFormat="1" x14ac:dyDescent="0.2">
      <c r="D9795" s="502"/>
      <c r="E9795" s="502"/>
      <c r="F9795" s="502"/>
      <c r="G9795" s="502"/>
      <c r="H9795" s="502"/>
    </row>
    <row r="9796" spans="4:8" s="5" customFormat="1" x14ac:dyDescent="0.2">
      <c r="D9796" s="502"/>
      <c r="E9796" s="502"/>
      <c r="F9796" s="502"/>
      <c r="G9796" s="502"/>
      <c r="H9796" s="502"/>
    </row>
    <row r="9797" spans="4:8" s="5" customFormat="1" x14ac:dyDescent="0.2">
      <c r="D9797" s="502"/>
      <c r="E9797" s="502"/>
      <c r="F9797" s="502"/>
      <c r="G9797" s="502"/>
      <c r="H9797" s="502"/>
    </row>
    <row r="9798" spans="4:8" s="5" customFormat="1" x14ac:dyDescent="0.2">
      <c r="D9798" s="502"/>
      <c r="E9798" s="502"/>
      <c r="F9798" s="502"/>
      <c r="G9798" s="502"/>
      <c r="H9798" s="502"/>
    </row>
    <row r="9799" spans="4:8" s="5" customFormat="1" x14ac:dyDescent="0.2">
      <c r="D9799" s="502"/>
      <c r="E9799" s="502"/>
      <c r="F9799" s="502"/>
      <c r="G9799" s="502"/>
      <c r="H9799" s="502"/>
    </row>
    <row r="9800" spans="4:8" s="5" customFormat="1" x14ac:dyDescent="0.2">
      <c r="D9800" s="502"/>
      <c r="E9800" s="502"/>
      <c r="F9800" s="502"/>
      <c r="G9800" s="502"/>
      <c r="H9800" s="502"/>
    </row>
    <row r="9801" spans="4:8" s="5" customFormat="1" x14ac:dyDescent="0.2">
      <c r="D9801" s="502"/>
      <c r="E9801" s="502"/>
      <c r="F9801" s="502"/>
      <c r="G9801" s="502"/>
      <c r="H9801" s="502"/>
    </row>
    <row r="9802" spans="4:8" s="5" customFormat="1" x14ac:dyDescent="0.2">
      <c r="D9802" s="502"/>
      <c r="E9802" s="502"/>
      <c r="F9802" s="502"/>
      <c r="G9802" s="502"/>
      <c r="H9802" s="502"/>
    </row>
    <row r="9803" spans="4:8" s="5" customFormat="1" x14ac:dyDescent="0.2">
      <c r="D9803" s="502"/>
      <c r="E9803" s="502"/>
      <c r="F9803" s="502"/>
      <c r="G9803" s="502"/>
      <c r="H9803" s="502"/>
    </row>
    <row r="9804" spans="4:8" s="5" customFormat="1" x14ac:dyDescent="0.2">
      <c r="D9804" s="502"/>
      <c r="E9804" s="502"/>
      <c r="F9804" s="502"/>
      <c r="G9804" s="502"/>
      <c r="H9804" s="502"/>
    </row>
    <row r="9805" spans="4:8" s="5" customFormat="1" x14ac:dyDescent="0.2">
      <c r="D9805" s="502"/>
      <c r="E9805" s="502"/>
      <c r="F9805" s="502"/>
      <c r="G9805" s="502"/>
      <c r="H9805" s="502"/>
    </row>
    <row r="9806" spans="4:8" s="5" customFormat="1" x14ac:dyDescent="0.2">
      <c r="D9806" s="502"/>
      <c r="E9806" s="502"/>
      <c r="F9806" s="502"/>
      <c r="G9806" s="502"/>
      <c r="H9806" s="502"/>
    </row>
    <row r="9807" spans="4:8" s="5" customFormat="1" x14ac:dyDescent="0.2">
      <c r="D9807" s="502"/>
      <c r="E9807" s="502"/>
      <c r="F9807" s="502"/>
      <c r="G9807" s="502"/>
      <c r="H9807" s="502"/>
    </row>
    <row r="9808" spans="4:8" s="5" customFormat="1" x14ac:dyDescent="0.2">
      <c r="D9808" s="502"/>
      <c r="E9808" s="502"/>
      <c r="F9808" s="502"/>
      <c r="G9808" s="502"/>
      <c r="H9808" s="502"/>
    </row>
    <row r="9809" spans="4:8" s="5" customFormat="1" x14ac:dyDescent="0.2">
      <c r="D9809" s="502"/>
      <c r="E9809" s="502"/>
      <c r="F9809" s="502"/>
      <c r="G9809" s="502"/>
      <c r="H9809" s="502"/>
    </row>
    <row r="9810" spans="4:8" s="5" customFormat="1" x14ac:dyDescent="0.2">
      <c r="D9810" s="502"/>
      <c r="E9810" s="502"/>
      <c r="F9810" s="502"/>
      <c r="G9810" s="502"/>
      <c r="H9810" s="502"/>
    </row>
    <row r="9811" spans="4:8" s="5" customFormat="1" x14ac:dyDescent="0.2">
      <c r="D9811" s="502"/>
      <c r="E9811" s="502"/>
      <c r="F9811" s="502"/>
      <c r="G9811" s="502"/>
      <c r="H9811" s="502"/>
    </row>
    <row r="9812" spans="4:8" s="5" customFormat="1" x14ac:dyDescent="0.2">
      <c r="D9812" s="502"/>
      <c r="E9812" s="502"/>
      <c r="F9812" s="502"/>
      <c r="G9812" s="502"/>
      <c r="H9812" s="502"/>
    </row>
    <row r="9813" spans="4:8" s="5" customFormat="1" x14ac:dyDescent="0.2">
      <c r="D9813" s="502"/>
      <c r="E9813" s="502"/>
      <c r="F9813" s="502"/>
      <c r="G9813" s="502"/>
      <c r="H9813" s="502"/>
    </row>
    <row r="9814" spans="4:8" s="5" customFormat="1" x14ac:dyDescent="0.2">
      <c r="D9814" s="502"/>
      <c r="E9814" s="502"/>
      <c r="F9814" s="502"/>
      <c r="G9814" s="502"/>
      <c r="H9814" s="502"/>
    </row>
    <row r="9815" spans="4:8" s="5" customFormat="1" x14ac:dyDescent="0.2">
      <c r="D9815" s="502"/>
      <c r="E9815" s="502"/>
      <c r="F9815" s="502"/>
      <c r="G9815" s="502"/>
      <c r="H9815" s="502"/>
    </row>
    <row r="9816" spans="4:8" s="5" customFormat="1" x14ac:dyDescent="0.2">
      <c r="D9816" s="502"/>
      <c r="E9816" s="502"/>
      <c r="F9816" s="502"/>
      <c r="G9816" s="502"/>
      <c r="H9816" s="502"/>
    </row>
    <row r="9817" spans="4:8" s="5" customFormat="1" x14ac:dyDescent="0.2">
      <c r="D9817" s="502"/>
      <c r="E9817" s="502"/>
      <c r="F9817" s="502"/>
      <c r="G9817" s="502"/>
      <c r="H9817" s="502"/>
    </row>
    <row r="9818" spans="4:8" s="5" customFormat="1" x14ac:dyDescent="0.2">
      <c r="D9818" s="502"/>
      <c r="E9818" s="502"/>
      <c r="F9818" s="502"/>
      <c r="G9818" s="502"/>
      <c r="H9818" s="502"/>
    </row>
    <row r="9819" spans="4:8" s="5" customFormat="1" x14ac:dyDescent="0.2">
      <c r="D9819" s="502"/>
      <c r="E9819" s="502"/>
      <c r="F9819" s="502"/>
      <c r="G9819" s="502"/>
      <c r="H9819" s="502"/>
    </row>
    <row r="9820" spans="4:8" s="5" customFormat="1" x14ac:dyDescent="0.2">
      <c r="D9820" s="502"/>
      <c r="E9820" s="502"/>
      <c r="F9820" s="502"/>
      <c r="G9820" s="502"/>
      <c r="H9820" s="502"/>
    </row>
    <row r="9821" spans="4:8" s="5" customFormat="1" x14ac:dyDescent="0.2">
      <c r="D9821" s="502"/>
      <c r="E9821" s="502"/>
      <c r="F9821" s="502"/>
      <c r="G9821" s="502"/>
      <c r="H9821" s="502"/>
    </row>
    <row r="9822" spans="4:8" s="5" customFormat="1" x14ac:dyDescent="0.2">
      <c r="D9822" s="502"/>
      <c r="E9822" s="502"/>
      <c r="F9822" s="502"/>
      <c r="G9822" s="502"/>
      <c r="H9822" s="502"/>
    </row>
    <row r="9823" spans="4:8" s="5" customFormat="1" x14ac:dyDescent="0.2">
      <c r="D9823" s="502"/>
      <c r="E9823" s="502"/>
      <c r="F9823" s="502"/>
      <c r="G9823" s="502"/>
      <c r="H9823" s="502"/>
    </row>
    <row r="9824" spans="4:8" s="5" customFormat="1" x14ac:dyDescent="0.2">
      <c r="D9824" s="502"/>
      <c r="E9824" s="502"/>
      <c r="F9824" s="502"/>
      <c r="G9824" s="502"/>
      <c r="H9824" s="502"/>
    </row>
    <row r="9825" spans="4:8" s="5" customFormat="1" x14ac:dyDescent="0.2">
      <c r="D9825" s="502"/>
      <c r="E9825" s="502"/>
      <c r="F9825" s="502"/>
      <c r="G9825" s="502"/>
      <c r="H9825" s="502"/>
    </row>
    <row r="9826" spans="4:8" s="5" customFormat="1" x14ac:dyDescent="0.2">
      <c r="D9826" s="502"/>
      <c r="E9826" s="502"/>
      <c r="F9826" s="502"/>
      <c r="G9826" s="502"/>
      <c r="H9826" s="502"/>
    </row>
    <row r="9827" spans="4:8" s="5" customFormat="1" x14ac:dyDescent="0.2">
      <c r="D9827" s="502"/>
      <c r="E9827" s="502"/>
      <c r="F9827" s="502"/>
      <c r="G9827" s="502"/>
      <c r="H9827" s="502"/>
    </row>
    <row r="9828" spans="4:8" s="5" customFormat="1" x14ac:dyDescent="0.2">
      <c r="D9828" s="502"/>
      <c r="E9828" s="502"/>
      <c r="F9828" s="502"/>
      <c r="G9828" s="502"/>
      <c r="H9828" s="502"/>
    </row>
    <row r="9829" spans="4:8" s="5" customFormat="1" x14ac:dyDescent="0.2">
      <c r="D9829" s="502"/>
      <c r="E9829" s="502"/>
      <c r="F9829" s="502"/>
      <c r="G9829" s="502"/>
      <c r="H9829" s="502"/>
    </row>
    <row r="9830" spans="4:8" s="5" customFormat="1" x14ac:dyDescent="0.2">
      <c r="D9830" s="502"/>
      <c r="E9830" s="502"/>
      <c r="F9830" s="502"/>
      <c r="G9830" s="502"/>
      <c r="H9830" s="502"/>
    </row>
    <row r="9831" spans="4:8" s="5" customFormat="1" x14ac:dyDescent="0.2">
      <c r="D9831" s="502"/>
      <c r="E9831" s="502"/>
      <c r="F9831" s="502"/>
      <c r="G9831" s="502"/>
      <c r="H9831" s="502"/>
    </row>
    <row r="9832" spans="4:8" s="5" customFormat="1" x14ac:dyDescent="0.2">
      <c r="D9832" s="502"/>
      <c r="E9832" s="502"/>
      <c r="F9832" s="502"/>
      <c r="G9832" s="502"/>
      <c r="H9832" s="502"/>
    </row>
    <row r="9833" spans="4:8" s="5" customFormat="1" x14ac:dyDescent="0.2">
      <c r="D9833" s="502"/>
      <c r="E9833" s="502"/>
      <c r="F9833" s="502"/>
      <c r="G9833" s="502"/>
      <c r="H9833" s="502"/>
    </row>
    <row r="9834" spans="4:8" s="5" customFormat="1" x14ac:dyDescent="0.2">
      <c r="D9834" s="502"/>
      <c r="E9834" s="502"/>
      <c r="F9834" s="502"/>
      <c r="G9834" s="502"/>
      <c r="H9834" s="502"/>
    </row>
    <row r="9835" spans="4:8" s="5" customFormat="1" x14ac:dyDescent="0.2">
      <c r="D9835" s="502"/>
      <c r="E9835" s="502"/>
      <c r="F9835" s="502"/>
      <c r="G9835" s="502"/>
      <c r="H9835" s="502"/>
    </row>
    <row r="9836" spans="4:8" s="5" customFormat="1" x14ac:dyDescent="0.2">
      <c r="D9836" s="502"/>
      <c r="E9836" s="502"/>
      <c r="F9836" s="502"/>
      <c r="G9836" s="502"/>
      <c r="H9836" s="502"/>
    </row>
    <row r="9837" spans="4:8" s="5" customFormat="1" x14ac:dyDescent="0.2">
      <c r="D9837" s="502"/>
      <c r="E9837" s="502"/>
      <c r="F9837" s="502"/>
      <c r="G9837" s="502"/>
      <c r="H9837" s="502"/>
    </row>
    <row r="9838" spans="4:8" s="5" customFormat="1" x14ac:dyDescent="0.2">
      <c r="D9838" s="502"/>
      <c r="E9838" s="502"/>
      <c r="F9838" s="502"/>
      <c r="G9838" s="502"/>
      <c r="H9838" s="502"/>
    </row>
    <row r="9839" spans="4:8" s="5" customFormat="1" x14ac:dyDescent="0.2">
      <c r="D9839" s="502"/>
      <c r="E9839" s="502"/>
      <c r="F9839" s="502"/>
      <c r="G9839" s="502"/>
      <c r="H9839" s="502"/>
    </row>
    <row r="9840" spans="4:8" s="5" customFormat="1" x14ac:dyDescent="0.2">
      <c r="D9840" s="502"/>
      <c r="E9840" s="502"/>
      <c r="F9840" s="502"/>
      <c r="G9840" s="502"/>
      <c r="H9840" s="502"/>
    </row>
    <row r="9841" spans="4:8" s="5" customFormat="1" x14ac:dyDescent="0.2">
      <c r="D9841" s="502"/>
      <c r="E9841" s="502"/>
      <c r="F9841" s="502"/>
      <c r="G9841" s="502"/>
      <c r="H9841" s="502"/>
    </row>
    <row r="9842" spans="4:8" s="5" customFormat="1" x14ac:dyDescent="0.2">
      <c r="D9842" s="502"/>
      <c r="E9842" s="502"/>
      <c r="F9842" s="502"/>
      <c r="G9842" s="502"/>
      <c r="H9842" s="502"/>
    </row>
    <row r="9843" spans="4:8" s="5" customFormat="1" x14ac:dyDescent="0.2">
      <c r="D9843" s="502"/>
      <c r="E9843" s="502"/>
      <c r="F9843" s="502"/>
      <c r="G9843" s="502"/>
      <c r="H9843" s="502"/>
    </row>
    <row r="9844" spans="4:8" s="5" customFormat="1" x14ac:dyDescent="0.2">
      <c r="D9844" s="502"/>
      <c r="E9844" s="502"/>
      <c r="F9844" s="502"/>
      <c r="G9844" s="502"/>
      <c r="H9844" s="502"/>
    </row>
    <row r="9845" spans="4:8" s="5" customFormat="1" x14ac:dyDescent="0.2">
      <c r="D9845" s="502"/>
      <c r="E9845" s="502"/>
      <c r="F9845" s="502"/>
      <c r="G9845" s="502"/>
      <c r="H9845" s="502"/>
    </row>
    <row r="9846" spans="4:8" s="5" customFormat="1" x14ac:dyDescent="0.2">
      <c r="D9846" s="502"/>
      <c r="E9846" s="502"/>
      <c r="F9846" s="502"/>
      <c r="G9846" s="502"/>
      <c r="H9846" s="502"/>
    </row>
    <row r="9847" spans="4:8" s="5" customFormat="1" x14ac:dyDescent="0.2">
      <c r="D9847" s="502"/>
      <c r="E9847" s="502"/>
      <c r="F9847" s="502"/>
      <c r="G9847" s="502"/>
      <c r="H9847" s="502"/>
    </row>
    <row r="9848" spans="4:8" s="5" customFormat="1" x14ac:dyDescent="0.2">
      <c r="D9848" s="502"/>
      <c r="E9848" s="502"/>
      <c r="F9848" s="502"/>
      <c r="G9848" s="502"/>
      <c r="H9848" s="502"/>
    </row>
    <row r="9849" spans="4:8" s="5" customFormat="1" x14ac:dyDescent="0.2">
      <c r="D9849" s="502"/>
      <c r="E9849" s="502"/>
      <c r="F9849" s="502"/>
      <c r="G9849" s="502"/>
      <c r="H9849" s="502"/>
    </row>
    <row r="9850" spans="4:8" s="5" customFormat="1" x14ac:dyDescent="0.2">
      <c r="D9850" s="502"/>
      <c r="E9850" s="502"/>
      <c r="F9850" s="502"/>
      <c r="G9850" s="502"/>
      <c r="H9850" s="502"/>
    </row>
    <row r="9851" spans="4:8" s="5" customFormat="1" x14ac:dyDescent="0.2">
      <c r="D9851" s="502"/>
      <c r="E9851" s="502"/>
      <c r="F9851" s="502"/>
      <c r="G9851" s="502"/>
      <c r="H9851" s="502"/>
    </row>
    <row r="9852" spans="4:8" s="5" customFormat="1" x14ac:dyDescent="0.2">
      <c r="D9852" s="502"/>
      <c r="E9852" s="502"/>
      <c r="F9852" s="502"/>
      <c r="G9852" s="502"/>
      <c r="H9852" s="502"/>
    </row>
    <row r="9853" spans="4:8" s="5" customFormat="1" x14ac:dyDescent="0.2">
      <c r="D9853" s="502"/>
      <c r="E9853" s="502"/>
      <c r="F9853" s="502"/>
      <c r="G9853" s="502"/>
      <c r="H9853" s="502"/>
    </row>
    <row r="9854" spans="4:8" s="5" customFormat="1" x14ac:dyDescent="0.2">
      <c r="D9854" s="502"/>
      <c r="E9854" s="502"/>
      <c r="F9854" s="502"/>
      <c r="G9854" s="502"/>
      <c r="H9854" s="502"/>
    </row>
    <row r="9855" spans="4:8" s="5" customFormat="1" x14ac:dyDescent="0.2">
      <c r="D9855" s="502"/>
      <c r="E9855" s="502"/>
      <c r="F9855" s="502"/>
      <c r="G9855" s="502"/>
      <c r="H9855" s="502"/>
    </row>
    <row r="9856" spans="4:8" s="5" customFormat="1" x14ac:dyDescent="0.2">
      <c r="D9856" s="502"/>
      <c r="E9856" s="502"/>
      <c r="F9856" s="502"/>
      <c r="G9856" s="502"/>
      <c r="H9856" s="502"/>
    </row>
    <row r="9857" spans="4:8" s="5" customFormat="1" x14ac:dyDescent="0.2">
      <c r="D9857" s="502"/>
      <c r="E9857" s="502"/>
      <c r="F9857" s="502"/>
      <c r="G9857" s="502"/>
      <c r="H9857" s="502"/>
    </row>
    <row r="9858" spans="4:8" s="5" customFormat="1" x14ac:dyDescent="0.2">
      <c r="D9858" s="502"/>
      <c r="E9858" s="502"/>
      <c r="F9858" s="502"/>
      <c r="G9858" s="502"/>
      <c r="H9858" s="502"/>
    </row>
    <row r="9859" spans="4:8" s="5" customFormat="1" x14ac:dyDescent="0.2">
      <c r="D9859" s="502"/>
      <c r="E9859" s="502"/>
      <c r="F9859" s="502"/>
      <c r="G9859" s="502"/>
      <c r="H9859" s="502"/>
    </row>
    <row r="9860" spans="4:8" s="5" customFormat="1" x14ac:dyDescent="0.2">
      <c r="D9860" s="502"/>
      <c r="E9860" s="502"/>
      <c r="F9860" s="502"/>
      <c r="G9860" s="502"/>
      <c r="H9860" s="502"/>
    </row>
    <row r="9861" spans="4:8" s="5" customFormat="1" x14ac:dyDescent="0.2">
      <c r="D9861" s="502"/>
      <c r="E9861" s="502"/>
      <c r="F9861" s="502"/>
      <c r="G9861" s="502"/>
      <c r="H9861" s="502"/>
    </row>
    <row r="9862" spans="4:8" s="5" customFormat="1" x14ac:dyDescent="0.2">
      <c r="D9862" s="502"/>
      <c r="E9862" s="502"/>
      <c r="F9862" s="502"/>
      <c r="G9862" s="502"/>
      <c r="H9862" s="502"/>
    </row>
    <row r="9863" spans="4:8" s="5" customFormat="1" x14ac:dyDescent="0.2">
      <c r="D9863" s="502"/>
      <c r="E9863" s="502"/>
      <c r="F9863" s="502"/>
      <c r="G9863" s="502"/>
      <c r="H9863" s="502"/>
    </row>
    <row r="9864" spans="4:8" s="5" customFormat="1" x14ac:dyDescent="0.2">
      <c r="D9864" s="502"/>
      <c r="E9864" s="502"/>
      <c r="F9864" s="502"/>
      <c r="G9864" s="502"/>
      <c r="H9864" s="502"/>
    </row>
    <row r="9865" spans="4:8" s="5" customFormat="1" x14ac:dyDescent="0.2">
      <c r="D9865" s="502"/>
      <c r="E9865" s="502"/>
      <c r="F9865" s="502"/>
      <c r="G9865" s="502"/>
      <c r="H9865" s="502"/>
    </row>
    <row r="9866" spans="4:8" s="5" customFormat="1" x14ac:dyDescent="0.2">
      <c r="D9866" s="502"/>
      <c r="E9866" s="502"/>
      <c r="F9866" s="502"/>
      <c r="G9866" s="502"/>
      <c r="H9866" s="502"/>
    </row>
    <row r="9867" spans="4:8" s="5" customFormat="1" x14ac:dyDescent="0.2">
      <c r="D9867" s="502"/>
      <c r="E9867" s="502"/>
      <c r="F9867" s="502"/>
      <c r="G9867" s="502"/>
      <c r="H9867" s="502"/>
    </row>
    <row r="9868" spans="4:8" s="5" customFormat="1" x14ac:dyDescent="0.2">
      <c r="D9868" s="502"/>
      <c r="E9868" s="502"/>
      <c r="F9868" s="502"/>
      <c r="G9868" s="502"/>
      <c r="H9868" s="502"/>
    </row>
    <row r="9869" spans="4:8" s="5" customFormat="1" x14ac:dyDescent="0.2">
      <c r="D9869" s="502"/>
      <c r="E9869" s="502"/>
      <c r="F9869" s="502"/>
      <c r="G9869" s="502"/>
      <c r="H9869" s="502"/>
    </row>
    <row r="9870" spans="4:8" s="5" customFormat="1" x14ac:dyDescent="0.2">
      <c r="D9870" s="502"/>
      <c r="E9870" s="502"/>
      <c r="F9870" s="502"/>
      <c r="G9870" s="502"/>
      <c r="H9870" s="502"/>
    </row>
    <row r="9871" spans="4:8" s="5" customFormat="1" x14ac:dyDescent="0.2">
      <c r="D9871" s="502"/>
      <c r="E9871" s="502"/>
      <c r="F9871" s="502"/>
      <c r="G9871" s="502"/>
      <c r="H9871" s="502"/>
    </row>
    <row r="9872" spans="4:8" s="5" customFormat="1" x14ac:dyDescent="0.2">
      <c r="D9872" s="502"/>
      <c r="E9872" s="502"/>
      <c r="F9872" s="502"/>
      <c r="G9872" s="502"/>
      <c r="H9872" s="502"/>
    </row>
    <row r="9873" spans="4:8" s="5" customFormat="1" x14ac:dyDescent="0.2">
      <c r="D9873" s="502"/>
      <c r="E9873" s="502"/>
      <c r="F9873" s="502"/>
      <c r="G9873" s="502"/>
      <c r="H9873" s="502"/>
    </row>
    <row r="9874" spans="4:8" s="5" customFormat="1" x14ac:dyDescent="0.2">
      <c r="D9874" s="502"/>
      <c r="E9874" s="502"/>
      <c r="F9874" s="502"/>
      <c r="G9874" s="502"/>
      <c r="H9874" s="502"/>
    </row>
    <row r="9875" spans="4:8" s="5" customFormat="1" x14ac:dyDescent="0.2">
      <c r="D9875" s="502"/>
      <c r="E9875" s="502"/>
      <c r="F9875" s="502"/>
      <c r="G9875" s="502"/>
      <c r="H9875" s="502"/>
    </row>
    <row r="9876" spans="4:8" s="5" customFormat="1" x14ac:dyDescent="0.2">
      <c r="D9876" s="502"/>
      <c r="E9876" s="502"/>
      <c r="F9876" s="502"/>
      <c r="G9876" s="502"/>
      <c r="H9876" s="502"/>
    </row>
    <row r="9877" spans="4:8" s="5" customFormat="1" x14ac:dyDescent="0.2">
      <c r="D9877" s="502"/>
      <c r="E9877" s="502"/>
      <c r="F9877" s="502"/>
      <c r="G9877" s="502"/>
      <c r="H9877" s="502"/>
    </row>
    <row r="9878" spans="4:8" s="5" customFormat="1" x14ac:dyDescent="0.2">
      <c r="D9878" s="502"/>
      <c r="E9878" s="502"/>
      <c r="F9878" s="502"/>
      <c r="G9878" s="502"/>
      <c r="H9878" s="502"/>
    </row>
    <row r="9879" spans="4:8" s="5" customFormat="1" x14ac:dyDescent="0.2">
      <c r="D9879" s="502"/>
      <c r="E9879" s="502"/>
      <c r="F9879" s="502"/>
      <c r="G9879" s="502"/>
      <c r="H9879" s="502"/>
    </row>
    <row r="9880" spans="4:8" s="5" customFormat="1" x14ac:dyDescent="0.2">
      <c r="D9880" s="502"/>
      <c r="E9880" s="502"/>
      <c r="F9880" s="502"/>
      <c r="G9880" s="502"/>
      <c r="H9880" s="502"/>
    </row>
    <row r="9881" spans="4:8" s="5" customFormat="1" x14ac:dyDescent="0.2">
      <c r="D9881" s="502"/>
      <c r="E9881" s="502"/>
      <c r="F9881" s="502"/>
      <c r="G9881" s="502"/>
      <c r="H9881" s="502"/>
    </row>
    <row r="9882" spans="4:8" s="5" customFormat="1" x14ac:dyDescent="0.2">
      <c r="D9882" s="502"/>
      <c r="E9882" s="502"/>
      <c r="F9882" s="502"/>
      <c r="G9882" s="502"/>
      <c r="H9882" s="502"/>
    </row>
    <row r="9883" spans="4:8" s="5" customFormat="1" x14ac:dyDescent="0.2">
      <c r="D9883" s="502"/>
      <c r="E9883" s="502"/>
      <c r="F9883" s="502"/>
      <c r="G9883" s="502"/>
      <c r="H9883" s="502"/>
    </row>
    <row r="9884" spans="4:8" s="5" customFormat="1" x14ac:dyDescent="0.2">
      <c r="D9884" s="502"/>
      <c r="E9884" s="502"/>
      <c r="F9884" s="502"/>
      <c r="G9884" s="502"/>
      <c r="H9884" s="502"/>
    </row>
    <row r="9885" spans="4:8" s="5" customFormat="1" x14ac:dyDescent="0.2">
      <c r="D9885" s="502"/>
      <c r="E9885" s="502"/>
      <c r="F9885" s="502"/>
      <c r="G9885" s="502"/>
      <c r="H9885" s="502"/>
    </row>
    <row r="9886" spans="4:8" s="5" customFormat="1" x14ac:dyDescent="0.2">
      <c r="D9886" s="502"/>
      <c r="E9886" s="502"/>
      <c r="F9886" s="502"/>
      <c r="G9886" s="502"/>
      <c r="H9886" s="502"/>
    </row>
    <row r="9887" spans="4:8" s="5" customFormat="1" x14ac:dyDescent="0.2">
      <c r="D9887" s="502"/>
      <c r="E9887" s="502"/>
      <c r="F9887" s="502"/>
      <c r="G9887" s="502"/>
      <c r="H9887" s="502"/>
    </row>
    <row r="9888" spans="4:8" s="5" customFormat="1" x14ac:dyDescent="0.2">
      <c r="D9888" s="502"/>
      <c r="E9888" s="502"/>
      <c r="F9888" s="502"/>
      <c r="G9888" s="502"/>
      <c r="H9888" s="502"/>
    </row>
    <row r="9889" spans="4:8" s="5" customFormat="1" x14ac:dyDescent="0.2">
      <c r="D9889" s="502"/>
      <c r="E9889" s="502"/>
      <c r="F9889" s="502"/>
      <c r="G9889" s="502"/>
      <c r="H9889" s="502"/>
    </row>
    <row r="9890" spans="4:8" s="5" customFormat="1" x14ac:dyDescent="0.2">
      <c r="D9890" s="502"/>
      <c r="E9890" s="502"/>
      <c r="F9890" s="502"/>
      <c r="G9890" s="502"/>
      <c r="H9890" s="502"/>
    </row>
    <row r="9891" spans="4:8" s="5" customFormat="1" x14ac:dyDescent="0.2">
      <c r="D9891" s="502"/>
      <c r="E9891" s="502"/>
      <c r="F9891" s="502"/>
      <c r="G9891" s="502"/>
      <c r="H9891" s="502"/>
    </row>
    <row r="9892" spans="4:8" s="5" customFormat="1" x14ac:dyDescent="0.2">
      <c r="D9892" s="502"/>
      <c r="E9892" s="502"/>
      <c r="F9892" s="502"/>
      <c r="G9892" s="502"/>
      <c r="H9892" s="502"/>
    </row>
    <row r="9893" spans="4:8" s="5" customFormat="1" x14ac:dyDescent="0.2">
      <c r="D9893" s="502"/>
      <c r="E9893" s="502"/>
      <c r="F9893" s="502"/>
      <c r="G9893" s="502"/>
      <c r="H9893" s="502"/>
    </row>
    <row r="9894" spans="4:8" s="5" customFormat="1" x14ac:dyDescent="0.2">
      <c r="D9894" s="502"/>
      <c r="E9894" s="502"/>
      <c r="F9894" s="502"/>
      <c r="G9894" s="502"/>
      <c r="H9894" s="502"/>
    </row>
    <row r="9895" spans="4:8" s="5" customFormat="1" x14ac:dyDescent="0.2">
      <c r="D9895" s="502"/>
      <c r="E9895" s="502"/>
      <c r="F9895" s="502"/>
      <c r="G9895" s="502"/>
      <c r="H9895" s="502"/>
    </row>
    <row r="9896" spans="4:8" s="5" customFormat="1" x14ac:dyDescent="0.2">
      <c r="D9896" s="502"/>
      <c r="E9896" s="502"/>
      <c r="F9896" s="502"/>
      <c r="G9896" s="502"/>
      <c r="H9896" s="502"/>
    </row>
    <row r="9897" spans="4:8" s="5" customFormat="1" x14ac:dyDescent="0.2">
      <c r="D9897" s="502"/>
      <c r="E9897" s="502"/>
      <c r="F9897" s="502"/>
      <c r="G9897" s="502"/>
      <c r="H9897" s="502"/>
    </row>
    <row r="9898" spans="4:8" s="5" customFormat="1" x14ac:dyDescent="0.2">
      <c r="D9898" s="502"/>
      <c r="E9898" s="502"/>
      <c r="F9898" s="502"/>
      <c r="G9898" s="502"/>
      <c r="H9898" s="502"/>
    </row>
    <row r="9899" spans="4:8" s="5" customFormat="1" x14ac:dyDescent="0.2">
      <c r="D9899" s="502"/>
      <c r="E9899" s="502"/>
      <c r="F9899" s="502"/>
      <c r="G9899" s="502"/>
      <c r="H9899" s="502"/>
    </row>
    <row r="9900" spans="4:8" s="5" customFormat="1" x14ac:dyDescent="0.2">
      <c r="D9900" s="502"/>
      <c r="E9900" s="502"/>
      <c r="F9900" s="502"/>
      <c r="G9900" s="502"/>
      <c r="H9900" s="502"/>
    </row>
    <row r="9901" spans="4:8" s="5" customFormat="1" x14ac:dyDescent="0.2">
      <c r="D9901" s="502"/>
      <c r="E9901" s="502"/>
      <c r="F9901" s="502"/>
      <c r="G9901" s="502"/>
      <c r="H9901" s="502"/>
    </row>
    <row r="9902" spans="4:8" s="5" customFormat="1" x14ac:dyDescent="0.2">
      <c r="D9902" s="502"/>
      <c r="E9902" s="502"/>
      <c r="F9902" s="502"/>
      <c r="G9902" s="502"/>
      <c r="H9902" s="502"/>
    </row>
    <row r="9903" spans="4:8" s="5" customFormat="1" x14ac:dyDescent="0.2">
      <c r="D9903" s="502"/>
      <c r="E9903" s="502"/>
      <c r="F9903" s="502"/>
      <c r="G9903" s="502"/>
      <c r="H9903" s="502"/>
    </row>
    <row r="9904" spans="4:8" s="5" customFormat="1" x14ac:dyDescent="0.2">
      <c r="D9904" s="502"/>
      <c r="E9904" s="502"/>
      <c r="F9904" s="502"/>
      <c r="G9904" s="502"/>
      <c r="H9904" s="502"/>
    </row>
    <row r="9905" spans="4:8" s="5" customFormat="1" x14ac:dyDescent="0.2">
      <c r="D9905" s="502"/>
      <c r="E9905" s="502"/>
      <c r="F9905" s="502"/>
      <c r="G9905" s="502"/>
      <c r="H9905" s="502"/>
    </row>
    <row r="9906" spans="4:8" s="5" customFormat="1" x14ac:dyDescent="0.2">
      <c r="D9906" s="502"/>
      <c r="E9906" s="502"/>
      <c r="F9906" s="502"/>
      <c r="G9906" s="502"/>
      <c r="H9906" s="502"/>
    </row>
    <row r="9907" spans="4:8" s="5" customFormat="1" x14ac:dyDescent="0.2">
      <c r="D9907" s="502"/>
      <c r="E9907" s="502"/>
      <c r="F9907" s="502"/>
      <c r="G9907" s="502"/>
      <c r="H9907" s="502"/>
    </row>
    <row r="9908" spans="4:8" s="5" customFormat="1" x14ac:dyDescent="0.2">
      <c r="D9908" s="502"/>
      <c r="E9908" s="502"/>
      <c r="F9908" s="502"/>
      <c r="G9908" s="502"/>
      <c r="H9908" s="502"/>
    </row>
    <row r="9909" spans="4:8" s="5" customFormat="1" x14ac:dyDescent="0.2">
      <c r="D9909" s="502"/>
      <c r="E9909" s="502"/>
      <c r="F9909" s="502"/>
      <c r="G9909" s="502"/>
      <c r="H9909" s="502"/>
    </row>
    <row r="9910" spans="4:8" s="5" customFormat="1" x14ac:dyDescent="0.2">
      <c r="D9910" s="502"/>
      <c r="E9910" s="502"/>
      <c r="F9910" s="502"/>
      <c r="G9910" s="502"/>
      <c r="H9910" s="502"/>
    </row>
    <row r="9911" spans="4:8" s="5" customFormat="1" x14ac:dyDescent="0.2">
      <c r="D9911" s="502"/>
      <c r="E9911" s="502"/>
      <c r="F9911" s="502"/>
      <c r="G9911" s="502"/>
      <c r="H9911" s="502"/>
    </row>
    <row r="9912" spans="4:8" s="5" customFormat="1" x14ac:dyDescent="0.2">
      <c r="D9912" s="502"/>
      <c r="E9912" s="502"/>
      <c r="F9912" s="502"/>
      <c r="G9912" s="502"/>
      <c r="H9912" s="502"/>
    </row>
    <row r="9913" spans="4:8" s="5" customFormat="1" x14ac:dyDescent="0.2">
      <c r="D9913" s="502"/>
      <c r="E9913" s="502"/>
      <c r="F9913" s="502"/>
      <c r="G9913" s="502"/>
      <c r="H9913" s="502"/>
    </row>
    <row r="9914" spans="4:8" s="5" customFormat="1" x14ac:dyDescent="0.2">
      <c r="D9914" s="502"/>
      <c r="E9914" s="502"/>
      <c r="F9914" s="502"/>
      <c r="G9914" s="502"/>
      <c r="H9914" s="502"/>
    </row>
    <row r="9915" spans="4:8" s="5" customFormat="1" x14ac:dyDescent="0.2">
      <c r="D9915" s="502"/>
      <c r="E9915" s="502"/>
      <c r="F9915" s="502"/>
      <c r="G9915" s="502"/>
      <c r="H9915" s="502"/>
    </row>
    <row r="9916" spans="4:8" s="5" customFormat="1" x14ac:dyDescent="0.2">
      <c r="D9916" s="502"/>
      <c r="E9916" s="502"/>
      <c r="F9916" s="502"/>
      <c r="G9916" s="502"/>
      <c r="H9916" s="502"/>
    </row>
    <row r="9917" spans="4:8" s="5" customFormat="1" x14ac:dyDescent="0.2">
      <c r="D9917" s="502"/>
      <c r="E9917" s="502"/>
      <c r="F9917" s="502"/>
      <c r="G9917" s="502"/>
      <c r="H9917" s="502"/>
    </row>
    <row r="9918" spans="4:8" s="5" customFormat="1" x14ac:dyDescent="0.2">
      <c r="D9918" s="502"/>
      <c r="E9918" s="502"/>
      <c r="F9918" s="502"/>
      <c r="G9918" s="502"/>
      <c r="H9918" s="502"/>
    </row>
    <row r="9919" spans="4:8" s="5" customFormat="1" x14ac:dyDescent="0.2">
      <c r="D9919" s="502"/>
      <c r="E9919" s="502"/>
      <c r="F9919" s="502"/>
      <c r="G9919" s="502"/>
      <c r="H9919" s="502"/>
    </row>
    <row r="9920" spans="4:8" s="5" customFormat="1" x14ac:dyDescent="0.2">
      <c r="D9920" s="502"/>
      <c r="E9920" s="502"/>
      <c r="F9920" s="502"/>
      <c r="G9920" s="502"/>
      <c r="H9920" s="502"/>
    </row>
    <row r="9921" spans="4:8" s="5" customFormat="1" x14ac:dyDescent="0.2">
      <c r="D9921" s="502"/>
      <c r="E9921" s="502"/>
      <c r="F9921" s="502"/>
      <c r="G9921" s="502"/>
      <c r="H9921" s="502"/>
    </row>
    <row r="9922" spans="4:8" s="5" customFormat="1" x14ac:dyDescent="0.2">
      <c r="D9922" s="502"/>
      <c r="E9922" s="502"/>
      <c r="F9922" s="502"/>
      <c r="G9922" s="502"/>
      <c r="H9922" s="502"/>
    </row>
    <row r="9923" spans="4:8" s="5" customFormat="1" x14ac:dyDescent="0.2">
      <c r="D9923" s="502"/>
      <c r="E9923" s="502"/>
      <c r="F9923" s="502"/>
      <c r="G9923" s="502"/>
      <c r="H9923" s="502"/>
    </row>
    <row r="9924" spans="4:8" s="5" customFormat="1" x14ac:dyDescent="0.2">
      <c r="D9924" s="502"/>
      <c r="E9924" s="502"/>
      <c r="F9924" s="502"/>
      <c r="G9924" s="502"/>
      <c r="H9924" s="502"/>
    </row>
    <row r="9925" spans="4:8" s="5" customFormat="1" x14ac:dyDescent="0.2">
      <c r="D9925" s="502"/>
      <c r="E9925" s="502"/>
      <c r="F9925" s="502"/>
      <c r="G9925" s="502"/>
      <c r="H9925" s="502"/>
    </row>
    <row r="9926" spans="4:8" s="5" customFormat="1" x14ac:dyDescent="0.2">
      <c r="D9926" s="502"/>
      <c r="E9926" s="502"/>
      <c r="F9926" s="502"/>
      <c r="G9926" s="502"/>
      <c r="H9926" s="502"/>
    </row>
    <row r="9927" spans="4:8" s="5" customFormat="1" x14ac:dyDescent="0.2">
      <c r="D9927" s="502"/>
      <c r="E9927" s="502"/>
      <c r="F9927" s="502"/>
      <c r="G9927" s="502"/>
      <c r="H9927" s="502"/>
    </row>
    <row r="9928" spans="4:8" s="5" customFormat="1" x14ac:dyDescent="0.2">
      <c r="D9928" s="502"/>
      <c r="E9928" s="502"/>
      <c r="F9928" s="502"/>
      <c r="G9928" s="502"/>
      <c r="H9928" s="502"/>
    </row>
    <row r="9929" spans="4:8" s="5" customFormat="1" x14ac:dyDescent="0.2">
      <c r="D9929" s="502"/>
      <c r="E9929" s="502"/>
      <c r="F9929" s="502"/>
      <c r="G9929" s="502"/>
      <c r="H9929" s="502"/>
    </row>
    <row r="9930" spans="4:8" s="5" customFormat="1" x14ac:dyDescent="0.2">
      <c r="D9930" s="502"/>
      <c r="E9930" s="502"/>
      <c r="F9930" s="502"/>
      <c r="G9930" s="502"/>
      <c r="H9930" s="502"/>
    </row>
    <row r="9931" spans="4:8" s="5" customFormat="1" x14ac:dyDescent="0.2">
      <c r="D9931" s="502"/>
      <c r="E9931" s="502"/>
      <c r="F9931" s="502"/>
      <c r="G9931" s="502"/>
      <c r="H9931" s="502"/>
    </row>
    <row r="9932" spans="4:8" s="5" customFormat="1" x14ac:dyDescent="0.2">
      <c r="D9932" s="502"/>
      <c r="E9932" s="502"/>
      <c r="F9932" s="502"/>
      <c r="G9932" s="502"/>
      <c r="H9932" s="502"/>
    </row>
    <row r="9933" spans="4:8" s="5" customFormat="1" x14ac:dyDescent="0.2">
      <c r="D9933" s="502"/>
      <c r="E9933" s="502"/>
      <c r="F9933" s="502"/>
      <c r="G9933" s="502"/>
      <c r="H9933" s="502"/>
    </row>
    <row r="9934" spans="4:8" s="5" customFormat="1" x14ac:dyDescent="0.2">
      <c r="D9934" s="502"/>
      <c r="E9934" s="502"/>
      <c r="F9934" s="502"/>
      <c r="G9934" s="502"/>
      <c r="H9934" s="502"/>
    </row>
    <row r="9935" spans="4:8" s="5" customFormat="1" x14ac:dyDescent="0.2">
      <c r="D9935" s="502"/>
      <c r="E9935" s="502"/>
      <c r="F9935" s="502"/>
      <c r="G9935" s="502"/>
      <c r="H9935" s="502"/>
    </row>
    <row r="9936" spans="4:8" s="5" customFormat="1" x14ac:dyDescent="0.2">
      <c r="D9936" s="502"/>
      <c r="E9936" s="502"/>
      <c r="F9936" s="502"/>
      <c r="G9936" s="502"/>
      <c r="H9936" s="502"/>
    </row>
    <row r="9937" spans="4:8" s="5" customFormat="1" x14ac:dyDescent="0.2">
      <c r="D9937" s="502"/>
      <c r="E9937" s="502"/>
      <c r="F9937" s="502"/>
      <c r="G9937" s="502"/>
      <c r="H9937" s="502"/>
    </row>
    <row r="9938" spans="4:8" s="5" customFormat="1" x14ac:dyDescent="0.2">
      <c r="D9938" s="502"/>
      <c r="E9938" s="502"/>
      <c r="F9938" s="502"/>
      <c r="G9938" s="502"/>
      <c r="H9938" s="502"/>
    </row>
    <row r="9939" spans="4:8" s="5" customFormat="1" x14ac:dyDescent="0.2">
      <c r="D9939" s="502"/>
      <c r="E9939" s="502"/>
      <c r="F9939" s="502"/>
      <c r="G9939" s="502"/>
      <c r="H9939" s="502"/>
    </row>
    <row r="9940" spans="4:8" s="5" customFormat="1" x14ac:dyDescent="0.2">
      <c r="D9940" s="502"/>
      <c r="E9940" s="502"/>
      <c r="F9940" s="502"/>
      <c r="G9940" s="502"/>
      <c r="H9940" s="502"/>
    </row>
    <row r="9941" spans="4:8" s="5" customFormat="1" x14ac:dyDescent="0.2">
      <c r="D9941" s="502"/>
      <c r="E9941" s="502"/>
      <c r="F9941" s="502"/>
      <c r="G9941" s="502"/>
      <c r="H9941" s="502"/>
    </row>
    <row r="9942" spans="4:8" s="5" customFormat="1" x14ac:dyDescent="0.2">
      <c r="D9942" s="502"/>
      <c r="E9942" s="502"/>
      <c r="F9942" s="502"/>
      <c r="G9942" s="502"/>
      <c r="H9942" s="502"/>
    </row>
    <row r="9943" spans="4:8" s="5" customFormat="1" x14ac:dyDescent="0.2">
      <c r="D9943" s="502"/>
      <c r="E9943" s="502"/>
      <c r="F9943" s="502"/>
      <c r="G9943" s="502"/>
      <c r="H9943" s="502"/>
    </row>
    <row r="9944" spans="4:8" s="5" customFormat="1" x14ac:dyDescent="0.2">
      <c r="D9944" s="502"/>
      <c r="E9944" s="502"/>
      <c r="F9944" s="502"/>
      <c r="G9944" s="502"/>
      <c r="H9944" s="502"/>
    </row>
    <row r="9945" spans="4:8" s="5" customFormat="1" x14ac:dyDescent="0.2">
      <c r="D9945" s="502"/>
      <c r="E9945" s="502"/>
      <c r="F9945" s="502"/>
      <c r="G9945" s="502"/>
      <c r="H9945" s="502"/>
    </row>
    <row r="9946" spans="4:8" s="5" customFormat="1" x14ac:dyDescent="0.2">
      <c r="D9946" s="502"/>
      <c r="E9946" s="502"/>
      <c r="F9946" s="502"/>
      <c r="G9946" s="502"/>
      <c r="H9946" s="502"/>
    </row>
    <row r="9947" spans="4:8" s="5" customFormat="1" x14ac:dyDescent="0.2">
      <c r="D9947" s="502"/>
      <c r="E9947" s="502"/>
      <c r="F9947" s="502"/>
      <c r="G9947" s="502"/>
      <c r="H9947" s="502"/>
    </row>
    <row r="9948" spans="4:8" s="5" customFormat="1" x14ac:dyDescent="0.2">
      <c r="D9948" s="502"/>
      <c r="E9948" s="502"/>
      <c r="F9948" s="502"/>
      <c r="G9948" s="502"/>
      <c r="H9948" s="502"/>
    </row>
    <row r="9949" spans="4:8" s="5" customFormat="1" x14ac:dyDescent="0.2">
      <c r="D9949" s="502"/>
      <c r="E9949" s="502"/>
      <c r="F9949" s="502"/>
      <c r="G9949" s="502"/>
      <c r="H9949" s="502"/>
    </row>
    <row r="9950" spans="4:8" s="5" customFormat="1" x14ac:dyDescent="0.2">
      <c r="D9950" s="502"/>
      <c r="E9950" s="502"/>
      <c r="F9950" s="502"/>
      <c r="G9950" s="502"/>
      <c r="H9950" s="502"/>
    </row>
    <row r="9951" spans="4:8" s="5" customFormat="1" x14ac:dyDescent="0.2">
      <c r="D9951" s="502"/>
      <c r="E9951" s="502"/>
      <c r="F9951" s="502"/>
      <c r="G9951" s="502"/>
      <c r="H9951" s="502"/>
    </row>
    <row r="9952" spans="4:8" s="5" customFormat="1" x14ac:dyDescent="0.2">
      <c r="D9952" s="502"/>
      <c r="E9952" s="502"/>
      <c r="F9952" s="502"/>
      <c r="G9952" s="502"/>
      <c r="H9952" s="502"/>
    </row>
    <row r="9953" spans="4:8" s="5" customFormat="1" x14ac:dyDescent="0.2">
      <c r="D9953" s="502"/>
      <c r="E9953" s="502"/>
      <c r="F9953" s="502"/>
      <c r="G9953" s="502"/>
      <c r="H9953" s="502"/>
    </row>
    <row r="9954" spans="4:8" s="5" customFormat="1" x14ac:dyDescent="0.2">
      <c r="D9954" s="502"/>
      <c r="E9954" s="502"/>
      <c r="F9954" s="502"/>
      <c r="G9954" s="502"/>
      <c r="H9954" s="502"/>
    </row>
    <row r="9955" spans="4:8" s="5" customFormat="1" x14ac:dyDescent="0.2">
      <c r="D9955" s="502"/>
      <c r="E9955" s="502"/>
      <c r="F9955" s="502"/>
      <c r="G9955" s="502"/>
      <c r="H9955" s="502"/>
    </row>
    <row r="9956" spans="4:8" s="5" customFormat="1" x14ac:dyDescent="0.2">
      <c r="D9956" s="502"/>
      <c r="E9956" s="502"/>
      <c r="F9956" s="502"/>
      <c r="G9956" s="502"/>
      <c r="H9956" s="502"/>
    </row>
    <row r="9957" spans="4:8" s="5" customFormat="1" x14ac:dyDescent="0.2">
      <c r="D9957" s="502"/>
      <c r="E9957" s="502"/>
      <c r="F9957" s="502"/>
      <c r="G9957" s="502"/>
      <c r="H9957" s="502"/>
    </row>
    <row r="9958" spans="4:8" s="5" customFormat="1" x14ac:dyDescent="0.2">
      <c r="D9958" s="502"/>
      <c r="E9958" s="502"/>
      <c r="F9958" s="502"/>
      <c r="G9958" s="502"/>
      <c r="H9958" s="502"/>
    </row>
    <row r="9959" spans="4:8" s="5" customFormat="1" x14ac:dyDescent="0.2">
      <c r="D9959" s="502"/>
      <c r="E9959" s="502"/>
      <c r="F9959" s="502"/>
      <c r="G9959" s="502"/>
      <c r="H9959" s="502"/>
    </row>
    <row r="9960" spans="4:8" s="5" customFormat="1" x14ac:dyDescent="0.2">
      <c r="D9960" s="502"/>
      <c r="E9960" s="502"/>
      <c r="F9960" s="502"/>
      <c r="G9960" s="502"/>
      <c r="H9960" s="502"/>
    </row>
    <row r="9961" spans="4:8" s="5" customFormat="1" x14ac:dyDescent="0.2">
      <c r="D9961" s="502"/>
      <c r="E9961" s="502"/>
      <c r="F9961" s="502"/>
      <c r="G9961" s="502"/>
      <c r="H9961" s="502"/>
    </row>
    <row r="9962" spans="4:8" s="5" customFormat="1" x14ac:dyDescent="0.2">
      <c r="D9962" s="502"/>
      <c r="E9962" s="502"/>
      <c r="F9962" s="502"/>
      <c r="G9962" s="502"/>
      <c r="H9962" s="502"/>
    </row>
    <row r="9963" spans="4:8" s="5" customFormat="1" x14ac:dyDescent="0.2">
      <c r="D9963" s="502"/>
      <c r="E9963" s="502"/>
      <c r="F9963" s="502"/>
      <c r="G9963" s="502"/>
      <c r="H9963" s="502"/>
    </row>
    <row r="9964" spans="4:8" s="5" customFormat="1" x14ac:dyDescent="0.2">
      <c r="D9964" s="502"/>
      <c r="E9964" s="502"/>
      <c r="F9964" s="502"/>
      <c r="G9964" s="502"/>
      <c r="H9964" s="502"/>
    </row>
    <row r="9965" spans="4:8" s="5" customFormat="1" x14ac:dyDescent="0.2">
      <c r="D9965" s="502"/>
      <c r="E9965" s="502"/>
      <c r="F9965" s="502"/>
      <c r="G9965" s="502"/>
      <c r="H9965" s="502"/>
    </row>
    <row r="9966" spans="4:8" s="5" customFormat="1" x14ac:dyDescent="0.2">
      <c r="D9966" s="502"/>
      <c r="E9966" s="502"/>
      <c r="F9966" s="502"/>
      <c r="G9966" s="502"/>
      <c r="H9966" s="502"/>
    </row>
    <row r="9967" spans="4:8" s="5" customFormat="1" x14ac:dyDescent="0.2">
      <c r="D9967" s="502"/>
      <c r="E9967" s="502"/>
      <c r="F9967" s="502"/>
      <c r="G9967" s="502"/>
      <c r="H9967" s="502"/>
    </row>
    <row r="9968" spans="4:8" s="5" customFormat="1" x14ac:dyDescent="0.2">
      <c r="D9968" s="502"/>
      <c r="E9968" s="502"/>
      <c r="F9968" s="502"/>
      <c r="G9968" s="502"/>
      <c r="H9968" s="502"/>
    </row>
    <row r="9969" spans="4:8" s="5" customFormat="1" x14ac:dyDescent="0.2">
      <c r="D9969" s="502"/>
      <c r="E9969" s="502"/>
      <c r="F9969" s="502"/>
      <c r="G9969" s="502"/>
      <c r="H9969" s="502"/>
    </row>
    <row r="9970" spans="4:8" s="5" customFormat="1" x14ac:dyDescent="0.2">
      <c r="D9970" s="502"/>
      <c r="E9970" s="502"/>
      <c r="F9970" s="502"/>
      <c r="G9970" s="502"/>
      <c r="H9970" s="502"/>
    </row>
    <row r="9971" spans="4:8" s="5" customFormat="1" x14ac:dyDescent="0.2">
      <c r="D9971" s="502"/>
      <c r="E9971" s="502"/>
      <c r="F9971" s="502"/>
      <c r="G9971" s="502"/>
      <c r="H9971" s="502"/>
    </row>
    <row r="9972" spans="4:8" s="5" customFormat="1" x14ac:dyDescent="0.2">
      <c r="D9972" s="502"/>
      <c r="E9972" s="502"/>
      <c r="F9972" s="502"/>
      <c r="G9972" s="502"/>
      <c r="H9972" s="502"/>
    </row>
    <row r="9973" spans="4:8" s="5" customFormat="1" x14ac:dyDescent="0.2">
      <c r="D9973" s="502"/>
      <c r="E9973" s="502"/>
      <c r="F9973" s="502"/>
      <c r="G9973" s="502"/>
      <c r="H9973" s="502"/>
    </row>
    <row r="9974" spans="4:8" s="5" customFormat="1" x14ac:dyDescent="0.2">
      <c r="D9974" s="502"/>
      <c r="E9974" s="502"/>
      <c r="F9974" s="502"/>
      <c r="G9974" s="502"/>
      <c r="H9974" s="502"/>
    </row>
    <row r="9975" spans="4:8" s="5" customFormat="1" x14ac:dyDescent="0.2">
      <c r="D9975" s="502"/>
      <c r="E9975" s="502"/>
      <c r="F9975" s="502"/>
      <c r="G9975" s="502"/>
      <c r="H9975" s="502"/>
    </row>
    <row r="9976" spans="4:8" s="5" customFormat="1" x14ac:dyDescent="0.2">
      <c r="D9976" s="502"/>
      <c r="E9976" s="502"/>
      <c r="F9976" s="502"/>
      <c r="G9976" s="502"/>
      <c r="H9976" s="502"/>
    </row>
    <row r="9977" spans="4:8" s="5" customFormat="1" x14ac:dyDescent="0.2">
      <c r="D9977" s="502"/>
      <c r="E9977" s="502"/>
      <c r="F9977" s="502"/>
      <c r="G9977" s="502"/>
      <c r="H9977" s="502"/>
    </row>
    <row r="9978" spans="4:8" s="5" customFormat="1" x14ac:dyDescent="0.2">
      <c r="D9978" s="502"/>
      <c r="E9978" s="502"/>
      <c r="F9978" s="502"/>
      <c r="G9978" s="502"/>
      <c r="H9978" s="502"/>
    </row>
    <row r="9979" spans="4:8" s="5" customFormat="1" x14ac:dyDescent="0.2">
      <c r="D9979" s="502"/>
      <c r="E9979" s="502"/>
      <c r="F9979" s="502"/>
      <c r="G9979" s="502"/>
      <c r="H9979" s="502"/>
    </row>
    <row r="9980" spans="4:8" s="5" customFormat="1" x14ac:dyDescent="0.2">
      <c r="D9980" s="502"/>
      <c r="E9980" s="502"/>
      <c r="F9980" s="502"/>
      <c r="G9980" s="502"/>
      <c r="H9980" s="502"/>
    </row>
    <row r="9981" spans="4:8" s="5" customFormat="1" x14ac:dyDescent="0.2">
      <c r="D9981" s="502"/>
      <c r="E9981" s="502"/>
      <c r="F9981" s="502"/>
      <c r="G9981" s="502"/>
      <c r="H9981" s="502"/>
    </row>
    <row r="9982" spans="4:8" s="5" customFormat="1" x14ac:dyDescent="0.2">
      <c r="D9982" s="502"/>
      <c r="E9982" s="502"/>
      <c r="F9982" s="502"/>
      <c r="G9982" s="502"/>
      <c r="H9982" s="502"/>
    </row>
    <row r="9983" spans="4:8" s="5" customFormat="1" x14ac:dyDescent="0.2">
      <c r="D9983" s="502"/>
      <c r="E9983" s="502"/>
      <c r="F9983" s="502"/>
      <c r="G9983" s="502"/>
      <c r="H9983" s="502"/>
    </row>
    <row r="9984" spans="4:8" s="5" customFormat="1" x14ac:dyDescent="0.2">
      <c r="D9984" s="502"/>
      <c r="E9984" s="502"/>
      <c r="F9984" s="502"/>
      <c r="G9984" s="502"/>
      <c r="H9984" s="502"/>
    </row>
    <row r="9985" spans="4:8" s="5" customFormat="1" x14ac:dyDescent="0.2">
      <c r="D9985" s="502"/>
      <c r="E9985" s="502"/>
      <c r="F9985" s="502"/>
      <c r="G9985" s="502"/>
      <c r="H9985" s="502"/>
    </row>
    <row r="9986" spans="4:8" s="5" customFormat="1" x14ac:dyDescent="0.2">
      <c r="D9986" s="502"/>
      <c r="E9986" s="502"/>
      <c r="F9986" s="502"/>
      <c r="G9986" s="502"/>
      <c r="H9986" s="502"/>
    </row>
    <row r="9987" spans="4:8" s="5" customFormat="1" x14ac:dyDescent="0.2">
      <c r="D9987" s="502"/>
      <c r="E9987" s="502"/>
      <c r="F9987" s="502"/>
      <c r="G9987" s="502"/>
      <c r="H9987" s="502"/>
    </row>
    <row r="9988" spans="4:8" s="5" customFormat="1" x14ac:dyDescent="0.2">
      <c r="D9988" s="502"/>
      <c r="E9988" s="502"/>
      <c r="F9988" s="502"/>
      <c r="G9988" s="502"/>
      <c r="H9988" s="502"/>
    </row>
    <row r="9989" spans="4:8" s="5" customFormat="1" x14ac:dyDescent="0.2">
      <c r="D9989" s="502"/>
      <c r="E9989" s="502"/>
      <c r="F9989" s="502"/>
      <c r="G9989" s="502"/>
      <c r="H9989" s="502"/>
    </row>
    <row r="9990" spans="4:8" s="5" customFormat="1" x14ac:dyDescent="0.2">
      <c r="D9990" s="502"/>
      <c r="E9990" s="502"/>
      <c r="F9990" s="502"/>
      <c r="G9990" s="502"/>
      <c r="H9990" s="502"/>
    </row>
    <row r="9991" spans="4:8" s="5" customFormat="1" x14ac:dyDescent="0.2">
      <c r="D9991" s="502"/>
      <c r="E9991" s="502"/>
      <c r="F9991" s="502"/>
      <c r="G9991" s="502"/>
      <c r="H9991" s="502"/>
    </row>
    <row r="9992" spans="4:8" s="5" customFormat="1" x14ac:dyDescent="0.2">
      <c r="D9992" s="502"/>
      <c r="E9992" s="502"/>
      <c r="F9992" s="502"/>
      <c r="G9992" s="502"/>
      <c r="H9992" s="502"/>
    </row>
    <row r="9993" spans="4:8" s="5" customFormat="1" x14ac:dyDescent="0.2">
      <c r="D9993" s="502"/>
      <c r="E9993" s="502"/>
      <c r="F9993" s="502"/>
      <c r="G9993" s="502"/>
      <c r="H9993" s="502"/>
    </row>
    <row r="9994" spans="4:8" s="5" customFormat="1" x14ac:dyDescent="0.2">
      <c r="D9994" s="502"/>
      <c r="E9994" s="502"/>
      <c r="F9994" s="502"/>
      <c r="G9994" s="502"/>
      <c r="H9994" s="502"/>
    </row>
    <row r="9995" spans="4:8" s="5" customFormat="1" x14ac:dyDescent="0.2">
      <c r="D9995" s="502"/>
      <c r="E9995" s="502"/>
      <c r="F9995" s="502"/>
      <c r="G9995" s="502"/>
      <c r="H9995" s="502"/>
    </row>
    <row r="9996" spans="4:8" s="5" customFormat="1" x14ac:dyDescent="0.2">
      <c r="D9996" s="502"/>
      <c r="E9996" s="502"/>
      <c r="F9996" s="502"/>
      <c r="G9996" s="502"/>
      <c r="H9996" s="502"/>
    </row>
    <row r="9997" spans="4:8" s="5" customFormat="1" x14ac:dyDescent="0.2">
      <c r="D9997" s="502"/>
      <c r="E9997" s="502"/>
      <c r="F9997" s="502"/>
      <c r="G9997" s="502"/>
      <c r="H9997" s="502"/>
    </row>
    <row r="9998" spans="4:8" s="5" customFormat="1" x14ac:dyDescent="0.2">
      <c r="D9998" s="502"/>
      <c r="E9998" s="502"/>
      <c r="F9998" s="502"/>
      <c r="G9998" s="502"/>
      <c r="H9998" s="502"/>
    </row>
    <row r="9999" spans="4:8" s="5" customFormat="1" x14ac:dyDescent="0.2">
      <c r="D9999" s="502"/>
      <c r="E9999" s="502"/>
      <c r="F9999" s="502"/>
      <c r="G9999" s="502"/>
      <c r="H9999" s="502"/>
    </row>
    <row r="10000" spans="4:8" s="5" customFormat="1" x14ac:dyDescent="0.2">
      <c r="D10000" s="502"/>
      <c r="E10000" s="502"/>
      <c r="F10000" s="502"/>
      <c r="G10000" s="502"/>
      <c r="H10000" s="502"/>
    </row>
    <row r="10001" spans="4:8" s="5" customFormat="1" x14ac:dyDescent="0.2">
      <c r="D10001" s="502"/>
      <c r="E10001" s="502"/>
      <c r="F10001" s="502"/>
      <c r="G10001" s="502"/>
      <c r="H10001" s="502"/>
    </row>
    <row r="10002" spans="4:8" s="5" customFormat="1" x14ac:dyDescent="0.2">
      <c r="D10002" s="502"/>
      <c r="E10002" s="502"/>
      <c r="F10002" s="502"/>
      <c r="G10002" s="502"/>
      <c r="H10002" s="502"/>
    </row>
    <row r="10003" spans="4:8" s="5" customFormat="1" x14ac:dyDescent="0.2">
      <c r="D10003" s="502"/>
      <c r="E10003" s="502"/>
      <c r="F10003" s="502"/>
      <c r="G10003" s="502"/>
      <c r="H10003" s="502"/>
    </row>
    <row r="10004" spans="4:8" s="5" customFormat="1" x14ac:dyDescent="0.2">
      <c r="D10004" s="502"/>
      <c r="E10004" s="502"/>
      <c r="F10004" s="502"/>
      <c r="G10004" s="502"/>
      <c r="H10004" s="502"/>
    </row>
    <row r="10005" spans="4:8" s="5" customFormat="1" x14ac:dyDescent="0.2">
      <c r="D10005" s="502"/>
      <c r="E10005" s="502"/>
      <c r="F10005" s="502"/>
      <c r="G10005" s="502"/>
      <c r="H10005" s="502"/>
    </row>
    <row r="10006" spans="4:8" s="5" customFormat="1" x14ac:dyDescent="0.2">
      <c r="D10006" s="502"/>
      <c r="E10006" s="502"/>
      <c r="F10006" s="502"/>
      <c r="G10006" s="502"/>
      <c r="H10006" s="502"/>
    </row>
    <row r="10007" spans="4:8" s="5" customFormat="1" x14ac:dyDescent="0.2">
      <c r="D10007" s="502"/>
      <c r="E10007" s="502"/>
      <c r="F10007" s="502"/>
      <c r="G10007" s="502"/>
      <c r="H10007" s="502"/>
    </row>
    <row r="10008" spans="4:8" s="5" customFormat="1" x14ac:dyDescent="0.2">
      <c r="D10008" s="502"/>
      <c r="E10008" s="502"/>
      <c r="F10008" s="502"/>
      <c r="G10008" s="502"/>
      <c r="H10008" s="502"/>
    </row>
    <row r="10009" spans="4:8" s="5" customFormat="1" x14ac:dyDescent="0.2">
      <c r="D10009" s="502"/>
      <c r="E10009" s="502"/>
      <c r="F10009" s="502"/>
      <c r="G10009" s="502"/>
      <c r="H10009" s="502"/>
    </row>
    <row r="10010" spans="4:8" s="5" customFormat="1" x14ac:dyDescent="0.2">
      <c r="D10010" s="502"/>
      <c r="E10010" s="502"/>
      <c r="F10010" s="502"/>
      <c r="G10010" s="502"/>
      <c r="H10010" s="502"/>
    </row>
    <row r="10011" spans="4:8" s="5" customFormat="1" x14ac:dyDescent="0.2">
      <c r="D10011" s="502"/>
      <c r="E10011" s="502"/>
      <c r="F10011" s="502"/>
      <c r="G10011" s="502"/>
      <c r="H10011" s="502"/>
    </row>
    <row r="10012" spans="4:8" s="5" customFormat="1" x14ac:dyDescent="0.2">
      <c r="D10012" s="502"/>
      <c r="E10012" s="502"/>
      <c r="F10012" s="502"/>
      <c r="G10012" s="502"/>
      <c r="H10012" s="502"/>
    </row>
    <row r="10013" spans="4:8" s="5" customFormat="1" x14ac:dyDescent="0.2">
      <c r="D10013" s="502"/>
      <c r="E10013" s="502"/>
      <c r="F10013" s="502"/>
      <c r="G10013" s="502"/>
      <c r="H10013" s="502"/>
    </row>
    <row r="10014" spans="4:8" s="5" customFormat="1" x14ac:dyDescent="0.2">
      <c r="D10014" s="502"/>
      <c r="E10014" s="502"/>
      <c r="F10014" s="502"/>
      <c r="G10014" s="502"/>
      <c r="H10014" s="502"/>
    </row>
    <row r="10015" spans="4:8" s="5" customFormat="1" x14ac:dyDescent="0.2">
      <c r="D10015" s="502"/>
      <c r="E10015" s="502"/>
      <c r="F10015" s="502"/>
      <c r="G10015" s="502"/>
      <c r="H10015" s="502"/>
    </row>
    <row r="10016" spans="4:8" s="5" customFormat="1" x14ac:dyDescent="0.2">
      <c r="D10016" s="502"/>
      <c r="E10016" s="502"/>
      <c r="F10016" s="502"/>
      <c r="G10016" s="502"/>
      <c r="H10016" s="502"/>
    </row>
    <row r="10017" spans="4:8" s="5" customFormat="1" x14ac:dyDescent="0.2">
      <c r="D10017" s="502"/>
      <c r="E10017" s="502"/>
      <c r="F10017" s="502"/>
      <c r="G10017" s="502"/>
      <c r="H10017" s="502"/>
    </row>
    <row r="10018" spans="4:8" s="5" customFormat="1" x14ac:dyDescent="0.2">
      <c r="D10018" s="502"/>
      <c r="E10018" s="502"/>
      <c r="F10018" s="502"/>
      <c r="G10018" s="502"/>
      <c r="H10018" s="502"/>
    </row>
    <row r="10019" spans="4:8" s="5" customFormat="1" x14ac:dyDescent="0.2">
      <c r="D10019" s="502"/>
      <c r="E10019" s="502"/>
      <c r="F10019" s="502"/>
      <c r="G10019" s="502"/>
      <c r="H10019" s="502"/>
    </row>
    <row r="10020" spans="4:8" s="5" customFormat="1" x14ac:dyDescent="0.2">
      <c r="D10020" s="502"/>
      <c r="E10020" s="502"/>
      <c r="F10020" s="502"/>
      <c r="G10020" s="502"/>
      <c r="H10020" s="502"/>
    </row>
    <row r="10021" spans="4:8" s="5" customFormat="1" x14ac:dyDescent="0.2">
      <c r="D10021" s="502"/>
      <c r="E10021" s="502"/>
      <c r="F10021" s="502"/>
      <c r="G10021" s="502"/>
      <c r="H10021" s="502"/>
    </row>
    <row r="10022" spans="4:8" s="5" customFormat="1" x14ac:dyDescent="0.2">
      <c r="D10022" s="502"/>
      <c r="E10022" s="502"/>
      <c r="F10022" s="502"/>
      <c r="G10022" s="502"/>
      <c r="H10022" s="502"/>
    </row>
    <row r="10023" spans="4:8" s="5" customFormat="1" x14ac:dyDescent="0.2">
      <c r="D10023" s="502"/>
      <c r="E10023" s="502"/>
      <c r="F10023" s="502"/>
      <c r="G10023" s="502"/>
      <c r="H10023" s="502"/>
    </row>
    <row r="10024" spans="4:8" s="5" customFormat="1" x14ac:dyDescent="0.2">
      <c r="D10024" s="502"/>
      <c r="E10024" s="502"/>
      <c r="F10024" s="502"/>
      <c r="G10024" s="502"/>
      <c r="H10024" s="502"/>
    </row>
    <row r="10025" spans="4:8" s="5" customFormat="1" x14ac:dyDescent="0.2">
      <c r="D10025" s="502"/>
      <c r="E10025" s="502"/>
      <c r="F10025" s="502"/>
      <c r="G10025" s="502"/>
      <c r="H10025" s="502"/>
    </row>
    <row r="10026" spans="4:8" s="5" customFormat="1" x14ac:dyDescent="0.2">
      <c r="D10026" s="502"/>
      <c r="E10026" s="502"/>
      <c r="F10026" s="502"/>
      <c r="G10026" s="502"/>
      <c r="H10026" s="502"/>
    </row>
    <row r="10027" spans="4:8" s="5" customFormat="1" x14ac:dyDescent="0.2">
      <c r="D10027" s="502"/>
      <c r="E10027" s="502"/>
      <c r="F10027" s="502"/>
      <c r="G10027" s="502"/>
      <c r="H10027" s="502"/>
    </row>
    <row r="10028" spans="4:8" s="5" customFormat="1" x14ac:dyDescent="0.2">
      <c r="D10028" s="502"/>
      <c r="E10028" s="502"/>
      <c r="F10028" s="502"/>
      <c r="G10028" s="502"/>
      <c r="H10028" s="502"/>
    </row>
    <row r="10029" spans="4:8" s="5" customFormat="1" x14ac:dyDescent="0.2">
      <c r="D10029" s="502"/>
      <c r="E10029" s="502"/>
      <c r="F10029" s="502"/>
      <c r="G10029" s="502"/>
      <c r="H10029" s="502"/>
    </row>
    <row r="10030" spans="4:8" s="5" customFormat="1" x14ac:dyDescent="0.2">
      <c r="D10030" s="502"/>
      <c r="E10030" s="502"/>
      <c r="F10030" s="502"/>
      <c r="G10030" s="502"/>
      <c r="H10030" s="502"/>
    </row>
    <row r="10031" spans="4:8" s="5" customFormat="1" x14ac:dyDescent="0.2">
      <c r="D10031" s="502"/>
      <c r="E10031" s="502"/>
      <c r="F10031" s="502"/>
      <c r="G10031" s="502"/>
      <c r="H10031" s="502"/>
    </row>
    <row r="10032" spans="4:8" s="5" customFormat="1" x14ac:dyDescent="0.2">
      <c r="D10032" s="502"/>
      <c r="E10032" s="502"/>
      <c r="F10032" s="502"/>
      <c r="G10032" s="502"/>
      <c r="H10032" s="502"/>
    </row>
    <row r="10033" spans="4:8" s="5" customFormat="1" x14ac:dyDescent="0.2">
      <c r="D10033" s="502"/>
      <c r="E10033" s="502"/>
      <c r="F10033" s="502"/>
      <c r="G10033" s="502"/>
      <c r="H10033" s="502"/>
    </row>
    <row r="10034" spans="4:8" s="5" customFormat="1" x14ac:dyDescent="0.2">
      <c r="D10034" s="502"/>
      <c r="E10034" s="502"/>
      <c r="F10034" s="502"/>
      <c r="G10034" s="502"/>
      <c r="H10034" s="502"/>
    </row>
    <row r="10035" spans="4:8" s="5" customFormat="1" x14ac:dyDescent="0.2">
      <c r="D10035" s="502"/>
      <c r="E10035" s="502"/>
      <c r="F10035" s="502"/>
      <c r="G10035" s="502"/>
      <c r="H10035" s="502"/>
    </row>
    <row r="10036" spans="4:8" s="5" customFormat="1" x14ac:dyDescent="0.2">
      <c r="D10036" s="502"/>
      <c r="E10036" s="502"/>
      <c r="F10036" s="502"/>
      <c r="G10036" s="502"/>
      <c r="H10036" s="502"/>
    </row>
    <row r="10037" spans="4:8" s="5" customFormat="1" x14ac:dyDescent="0.2">
      <c r="D10037" s="502"/>
      <c r="E10037" s="502"/>
      <c r="F10037" s="502"/>
      <c r="G10037" s="502"/>
      <c r="H10037" s="502"/>
    </row>
    <row r="10038" spans="4:8" s="5" customFormat="1" x14ac:dyDescent="0.2">
      <c r="D10038" s="502"/>
      <c r="E10038" s="502"/>
      <c r="F10038" s="502"/>
      <c r="G10038" s="502"/>
      <c r="H10038" s="502"/>
    </row>
    <row r="10039" spans="4:8" s="5" customFormat="1" x14ac:dyDescent="0.2">
      <c r="D10039" s="502"/>
      <c r="E10039" s="502"/>
      <c r="F10039" s="502"/>
      <c r="G10039" s="502"/>
      <c r="H10039" s="502"/>
    </row>
    <row r="10040" spans="4:8" s="5" customFormat="1" x14ac:dyDescent="0.2">
      <c r="D10040" s="502"/>
      <c r="E10040" s="502"/>
      <c r="F10040" s="502"/>
      <c r="G10040" s="502"/>
      <c r="H10040" s="502"/>
    </row>
    <row r="10041" spans="4:8" s="5" customFormat="1" x14ac:dyDescent="0.2">
      <c r="D10041" s="502"/>
      <c r="E10041" s="502"/>
      <c r="F10041" s="502"/>
      <c r="G10041" s="502"/>
      <c r="H10041" s="502"/>
    </row>
    <row r="10042" spans="4:8" s="5" customFormat="1" x14ac:dyDescent="0.2">
      <c r="D10042" s="502"/>
      <c r="E10042" s="502"/>
      <c r="F10042" s="502"/>
      <c r="G10042" s="502"/>
      <c r="H10042" s="502"/>
    </row>
    <row r="10043" spans="4:8" s="5" customFormat="1" x14ac:dyDescent="0.2">
      <c r="D10043" s="502"/>
      <c r="E10043" s="502"/>
      <c r="F10043" s="502"/>
      <c r="G10043" s="502"/>
      <c r="H10043" s="502"/>
    </row>
    <row r="10044" spans="4:8" s="5" customFormat="1" x14ac:dyDescent="0.2">
      <c r="D10044" s="502"/>
      <c r="E10044" s="502"/>
      <c r="F10044" s="502"/>
      <c r="G10044" s="502"/>
      <c r="H10044" s="502"/>
    </row>
    <row r="10045" spans="4:8" s="5" customFormat="1" x14ac:dyDescent="0.2">
      <c r="D10045" s="502"/>
      <c r="E10045" s="502"/>
      <c r="F10045" s="502"/>
      <c r="G10045" s="502"/>
      <c r="H10045" s="502"/>
    </row>
    <row r="10046" spans="4:8" s="5" customFormat="1" x14ac:dyDescent="0.2">
      <c r="D10046" s="502"/>
      <c r="E10046" s="502"/>
      <c r="F10046" s="502"/>
      <c r="G10046" s="502"/>
      <c r="H10046" s="502"/>
    </row>
    <row r="10047" spans="4:8" s="5" customFormat="1" x14ac:dyDescent="0.2">
      <c r="D10047" s="502"/>
      <c r="E10047" s="502"/>
      <c r="F10047" s="502"/>
      <c r="G10047" s="502"/>
      <c r="H10047" s="502"/>
    </row>
    <row r="10048" spans="4:8" s="5" customFormat="1" x14ac:dyDescent="0.2">
      <c r="D10048" s="502"/>
      <c r="E10048" s="502"/>
      <c r="F10048" s="502"/>
      <c r="G10048" s="502"/>
      <c r="H10048" s="502"/>
    </row>
    <row r="10049" spans="4:8" s="5" customFormat="1" x14ac:dyDescent="0.2">
      <c r="D10049" s="502"/>
      <c r="E10049" s="502"/>
      <c r="F10049" s="502"/>
      <c r="G10049" s="502"/>
      <c r="H10049" s="502"/>
    </row>
    <row r="10050" spans="4:8" s="5" customFormat="1" x14ac:dyDescent="0.2">
      <c r="D10050" s="502"/>
      <c r="E10050" s="502"/>
      <c r="F10050" s="502"/>
      <c r="G10050" s="502"/>
      <c r="H10050" s="502"/>
    </row>
    <row r="10051" spans="4:8" s="5" customFormat="1" x14ac:dyDescent="0.2">
      <c r="D10051" s="502"/>
      <c r="E10051" s="502"/>
      <c r="F10051" s="502"/>
      <c r="G10051" s="502"/>
      <c r="H10051" s="502"/>
    </row>
    <row r="10052" spans="4:8" s="5" customFormat="1" x14ac:dyDescent="0.2">
      <c r="D10052" s="502"/>
      <c r="E10052" s="502"/>
      <c r="F10052" s="502"/>
      <c r="G10052" s="502"/>
      <c r="H10052" s="502"/>
    </row>
    <row r="10053" spans="4:8" s="5" customFormat="1" x14ac:dyDescent="0.2">
      <c r="D10053" s="502"/>
      <c r="E10053" s="502"/>
      <c r="F10053" s="502"/>
      <c r="G10053" s="502"/>
      <c r="H10053" s="502"/>
    </row>
    <row r="10054" spans="4:8" s="5" customFormat="1" x14ac:dyDescent="0.2">
      <c r="D10054" s="502"/>
      <c r="E10054" s="502"/>
      <c r="F10054" s="502"/>
      <c r="G10054" s="502"/>
      <c r="H10054" s="502"/>
    </row>
    <row r="10055" spans="4:8" s="5" customFormat="1" x14ac:dyDescent="0.2">
      <c r="D10055" s="502"/>
      <c r="E10055" s="502"/>
      <c r="F10055" s="502"/>
      <c r="G10055" s="502"/>
      <c r="H10055" s="502"/>
    </row>
    <row r="10056" spans="4:8" s="5" customFormat="1" x14ac:dyDescent="0.2">
      <c r="D10056" s="502"/>
      <c r="E10056" s="502"/>
      <c r="F10056" s="502"/>
      <c r="G10056" s="502"/>
      <c r="H10056" s="502"/>
    </row>
    <row r="10057" spans="4:8" s="5" customFormat="1" x14ac:dyDescent="0.2">
      <c r="D10057" s="502"/>
      <c r="E10057" s="502"/>
      <c r="F10057" s="502"/>
      <c r="G10057" s="502"/>
      <c r="H10057" s="502"/>
    </row>
    <row r="10058" spans="4:8" s="5" customFormat="1" x14ac:dyDescent="0.2">
      <c r="D10058" s="502"/>
      <c r="E10058" s="502"/>
      <c r="F10058" s="502"/>
      <c r="G10058" s="502"/>
      <c r="H10058" s="502"/>
    </row>
    <row r="10059" spans="4:8" s="5" customFormat="1" x14ac:dyDescent="0.2">
      <c r="D10059" s="502"/>
      <c r="E10059" s="502"/>
      <c r="F10059" s="502"/>
      <c r="G10059" s="502"/>
      <c r="H10059" s="502"/>
    </row>
    <row r="10060" spans="4:8" s="5" customFormat="1" x14ac:dyDescent="0.2">
      <c r="D10060" s="502"/>
      <c r="E10060" s="502"/>
      <c r="F10060" s="502"/>
      <c r="G10060" s="502"/>
      <c r="H10060" s="502"/>
    </row>
    <row r="10061" spans="4:8" s="5" customFormat="1" x14ac:dyDescent="0.2">
      <c r="D10061" s="502"/>
      <c r="E10061" s="502"/>
      <c r="F10061" s="502"/>
      <c r="G10061" s="502"/>
      <c r="H10061" s="502"/>
    </row>
    <row r="10062" spans="4:8" s="5" customFormat="1" x14ac:dyDescent="0.2">
      <c r="D10062" s="502"/>
      <c r="E10062" s="502"/>
      <c r="F10062" s="502"/>
      <c r="G10062" s="502"/>
      <c r="H10062" s="502"/>
    </row>
    <row r="10063" spans="4:8" s="5" customFormat="1" x14ac:dyDescent="0.2">
      <c r="D10063" s="502"/>
      <c r="E10063" s="502"/>
      <c r="F10063" s="502"/>
      <c r="G10063" s="502"/>
      <c r="H10063" s="502"/>
    </row>
    <row r="10064" spans="4:8" s="5" customFormat="1" x14ac:dyDescent="0.2">
      <c r="D10064" s="502"/>
      <c r="E10064" s="502"/>
      <c r="F10064" s="502"/>
      <c r="G10064" s="502"/>
      <c r="H10064" s="502"/>
    </row>
    <row r="10065" spans="4:8" s="5" customFormat="1" x14ac:dyDescent="0.2">
      <c r="D10065" s="502"/>
      <c r="E10065" s="502"/>
      <c r="F10065" s="502"/>
      <c r="G10065" s="502"/>
      <c r="H10065" s="502"/>
    </row>
    <row r="10066" spans="4:8" s="5" customFormat="1" x14ac:dyDescent="0.2">
      <c r="D10066" s="502"/>
      <c r="E10066" s="502"/>
      <c r="F10066" s="502"/>
      <c r="G10066" s="502"/>
      <c r="H10066" s="502"/>
    </row>
    <row r="10067" spans="4:8" s="5" customFormat="1" x14ac:dyDescent="0.2">
      <c r="D10067" s="502"/>
      <c r="E10067" s="502"/>
      <c r="F10067" s="502"/>
      <c r="G10067" s="502"/>
      <c r="H10067" s="502"/>
    </row>
    <row r="10068" spans="4:8" s="5" customFormat="1" x14ac:dyDescent="0.2">
      <c r="D10068" s="502"/>
      <c r="E10068" s="502"/>
      <c r="F10068" s="502"/>
      <c r="G10068" s="502"/>
      <c r="H10068" s="502"/>
    </row>
    <row r="10069" spans="4:8" s="5" customFormat="1" x14ac:dyDescent="0.2">
      <c r="D10069" s="502"/>
      <c r="E10069" s="502"/>
      <c r="F10069" s="502"/>
      <c r="G10069" s="502"/>
      <c r="H10069" s="502"/>
    </row>
    <row r="10070" spans="4:8" s="5" customFormat="1" x14ac:dyDescent="0.2">
      <c r="D10070" s="502"/>
      <c r="E10070" s="502"/>
      <c r="F10070" s="502"/>
      <c r="G10070" s="502"/>
      <c r="H10070" s="502"/>
    </row>
    <row r="10071" spans="4:8" s="5" customFormat="1" x14ac:dyDescent="0.2">
      <c r="D10071" s="502"/>
      <c r="E10071" s="502"/>
      <c r="F10071" s="502"/>
      <c r="G10071" s="502"/>
      <c r="H10071" s="502"/>
    </row>
    <row r="10072" spans="4:8" s="5" customFormat="1" x14ac:dyDescent="0.2">
      <c r="D10072" s="502"/>
      <c r="E10072" s="502"/>
      <c r="F10072" s="502"/>
      <c r="G10072" s="502"/>
      <c r="H10072" s="502"/>
    </row>
    <row r="10073" spans="4:8" s="5" customFormat="1" x14ac:dyDescent="0.2">
      <c r="D10073" s="502"/>
      <c r="E10073" s="502"/>
      <c r="F10073" s="502"/>
      <c r="G10073" s="502"/>
      <c r="H10073" s="502"/>
    </row>
    <row r="10074" spans="4:8" s="5" customFormat="1" x14ac:dyDescent="0.2">
      <c r="D10074" s="502"/>
      <c r="E10074" s="502"/>
      <c r="F10074" s="502"/>
      <c r="G10074" s="502"/>
      <c r="H10074" s="502"/>
    </row>
    <row r="10075" spans="4:8" s="5" customFormat="1" x14ac:dyDescent="0.2">
      <c r="D10075" s="502"/>
      <c r="E10075" s="502"/>
      <c r="F10075" s="502"/>
      <c r="G10075" s="502"/>
      <c r="H10075" s="502"/>
    </row>
    <row r="10076" spans="4:8" s="5" customFormat="1" x14ac:dyDescent="0.2">
      <c r="D10076" s="502"/>
      <c r="E10076" s="502"/>
      <c r="F10076" s="502"/>
      <c r="G10076" s="502"/>
      <c r="H10076" s="502"/>
    </row>
    <row r="10077" spans="4:8" s="5" customFormat="1" x14ac:dyDescent="0.2">
      <c r="D10077" s="502"/>
      <c r="E10077" s="502"/>
      <c r="F10077" s="502"/>
      <c r="G10077" s="502"/>
      <c r="H10077" s="502"/>
    </row>
    <row r="10078" spans="4:8" s="5" customFormat="1" x14ac:dyDescent="0.2">
      <c r="D10078" s="502"/>
      <c r="E10078" s="502"/>
      <c r="F10078" s="502"/>
      <c r="G10078" s="502"/>
      <c r="H10078" s="502"/>
    </row>
    <row r="10079" spans="4:8" s="5" customFormat="1" x14ac:dyDescent="0.2">
      <c r="D10079" s="502"/>
      <c r="E10079" s="502"/>
      <c r="F10079" s="502"/>
      <c r="G10079" s="502"/>
      <c r="H10079" s="502"/>
    </row>
    <row r="10080" spans="4:8" s="5" customFormat="1" x14ac:dyDescent="0.2">
      <c r="D10080" s="502"/>
      <c r="E10080" s="502"/>
      <c r="F10080" s="502"/>
      <c r="G10080" s="502"/>
      <c r="H10080" s="502"/>
    </row>
    <row r="10081" spans="4:8" s="5" customFormat="1" x14ac:dyDescent="0.2">
      <c r="D10081" s="502"/>
      <c r="E10081" s="502"/>
      <c r="F10081" s="502"/>
      <c r="G10081" s="502"/>
      <c r="H10081" s="502"/>
    </row>
    <row r="10082" spans="4:8" s="5" customFormat="1" x14ac:dyDescent="0.2">
      <c r="D10082" s="502"/>
      <c r="E10082" s="502"/>
      <c r="F10082" s="502"/>
      <c r="G10082" s="502"/>
      <c r="H10082" s="502"/>
    </row>
    <row r="10083" spans="4:8" s="5" customFormat="1" x14ac:dyDescent="0.2">
      <c r="D10083" s="502"/>
      <c r="E10083" s="502"/>
      <c r="F10083" s="502"/>
      <c r="G10083" s="502"/>
      <c r="H10083" s="502"/>
    </row>
    <row r="10084" spans="4:8" s="5" customFormat="1" x14ac:dyDescent="0.2">
      <c r="D10084" s="502"/>
      <c r="E10084" s="502"/>
      <c r="F10084" s="502"/>
      <c r="G10084" s="502"/>
      <c r="H10084" s="502"/>
    </row>
    <row r="10085" spans="4:8" s="5" customFormat="1" x14ac:dyDescent="0.2">
      <c r="D10085" s="502"/>
      <c r="E10085" s="502"/>
      <c r="F10085" s="502"/>
      <c r="G10085" s="502"/>
      <c r="H10085" s="502"/>
    </row>
    <row r="10086" spans="4:8" s="5" customFormat="1" x14ac:dyDescent="0.2">
      <c r="D10086" s="502"/>
      <c r="E10086" s="502"/>
      <c r="F10086" s="502"/>
      <c r="G10086" s="502"/>
      <c r="H10086" s="502"/>
    </row>
    <row r="10087" spans="4:8" s="5" customFormat="1" x14ac:dyDescent="0.2">
      <c r="D10087" s="502"/>
      <c r="E10087" s="502"/>
      <c r="F10087" s="502"/>
      <c r="G10087" s="502"/>
      <c r="H10087" s="502"/>
    </row>
    <row r="10088" spans="4:8" s="5" customFormat="1" x14ac:dyDescent="0.2">
      <c r="D10088" s="502"/>
      <c r="E10088" s="502"/>
      <c r="F10088" s="502"/>
      <c r="G10088" s="502"/>
      <c r="H10088" s="502"/>
    </row>
    <row r="10089" spans="4:8" s="5" customFormat="1" x14ac:dyDescent="0.2">
      <c r="D10089" s="502"/>
      <c r="E10089" s="502"/>
      <c r="F10089" s="502"/>
      <c r="G10089" s="502"/>
      <c r="H10089" s="502"/>
    </row>
    <row r="10090" spans="4:8" s="5" customFormat="1" x14ac:dyDescent="0.2">
      <c r="D10090" s="502"/>
      <c r="E10090" s="502"/>
      <c r="F10090" s="502"/>
      <c r="G10090" s="502"/>
      <c r="H10090" s="502"/>
    </row>
    <row r="10091" spans="4:8" s="5" customFormat="1" x14ac:dyDescent="0.2">
      <c r="D10091" s="502"/>
      <c r="E10091" s="502"/>
      <c r="F10091" s="502"/>
      <c r="G10091" s="502"/>
      <c r="H10091" s="502"/>
    </row>
    <row r="10092" spans="4:8" s="5" customFormat="1" x14ac:dyDescent="0.2">
      <c r="D10092" s="502"/>
      <c r="E10092" s="502"/>
      <c r="F10092" s="502"/>
      <c r="G10092" s="502"/>
      <c r="H10092" s="502"/>
    </row>
    <row r="10093" spans="4:8" s="5" customFormat="1" x14ac:dyDescent="0.2">
      <c r="D10093" s="502"/>
      <c r="E10093" s="502"/>
      <c r="F10093" s="502"/>
      <c r="G10093" s="502"/>
      <c r="H10093" s="502"/>
    </row>
    <row r="10094" spans="4:8" s="5" customFormat="1" x14ac:dyDescent="0.2">
      <c r="D10094" s="502"/>
      <c r="E10094" s="502"/>
      <c r="F10094" s="502"/>
      <c r="G10094" s="502"/>
      <c r="H10094" s="502"/>
    </row>
    <row r="10095" spans="4:8" s="5" customFormat="1" x14ac:dyDescent="0.2">
      <c r="D10095" s="502"/>
      <c r="E10095" s="502"/>
      <c r="F10095" s="502"/>
      <c r="G10095" s="502"/>
      <c r="H10095" s="502"/>
    </row>
    <row r="10096" spans="4:8" s="5" customFormat="1" x14ac:dyDescent="0.2">
      <c r="D10096" s="502"/>
      <c r="E10096" s="502"/>
      <c r="F10096" s="502"/>
      <c r="G10096" s="502"/>
      <c r="H10096" s="502"/>
    </row>
    <row r="10097" spans="4:8" s="5" customFormat="1" x14ac:dyDescent="0.2">
      <c r="D10097" s="502"/>
      <c r="E10097" s="502"/>
      <c r="F10097" s="502"/>
      <c r="G10097" s="502"/>
      <c r="H10097" s="502"/>
    </row>
    <row r="10098" spans="4:8" s="5" customFormat="1" x14ac:dyDescent="0.2">
      <c r="D10098" s="502"/>
      <c r="E10098" s="502"/>
      <c r="F10098" s="502"/>
      <c r="G10098" s="502"/>
      <c r="H10098" s="502"/>
    </row>
    <row r="10099" spans="4:8" s="5" customFormat="1" x14ac:dyDescent="0.2">
      <c r="D10099" s="502"/>
      <c r="E10099" s="502"/>
      <c r="F10099" s="502"/>
      <c r="G10099" s="502"/>
      <c r="H10099" s="502"/>
    </row>
    <row r="10100" spans="4:8" s="5" customFormat="1" x14ac:dyDescent="0.2">
      <c r="D10100" s="502"/>
      <c r="E10100" s="502"/>
      <c r="F10100" s="502"/>
      <c r="G10100" s="502"/>
      <c r="H10100" s="502"/>
    </row>
    <row r="10101" spans="4:8" s="5" customFormat="1" x14ac:dyDescent="0.2">
      <c r="D10101" s="502"/>
      <c r="E10101" s="502"/>
      <c r="F10101" s="502"/>
      <c r="G10101" s="502"/>
      <c r="H10101" s="502"/>
    </row>
    <row r="10102" spans="4:8" s="5" customFormat="1" x14ac:dyDescent="0.2">
      <c r="D10102" s="502"/>
      <c r="E10102" s="502"/>
      <c r="F10102" s="502"/>
      <c r="G10102" s="502"/>
      <c r="H10102" s="502"/>
    </row>
    <row r="10103" spans="4:8" s="5" customFormat="1" x14ac:dyDescent="0.2">
      <c r="D10103" s="502"/>
      <c r="E10103" s="502"/>
      <c r="F10103" s="502"/>
      <c r="G10103" s="502"/>
      <c r="H10103" s="502"/>
    </row>
    <row r="10104" spans="4:8" s="5" customFormat="1" x14ac:dyDescent="0.2">
      <c r="D10104" s="502"/>
      <c r="E10104" s="502"/>
      <c r="F10104" s="502"/>
      <c r="G10104" s="502"/>
      <c r="H10104" s="502"/>
    </row>
    <row r="10105" spans="4:8" s="5" customFormat="1" x14ac:dyDescent="0.2">
      <c r="D10105" s="502"/>
      <c r="E10105" s="502"/>
      <c r="F10105" s="502"/>
      <c r="G10105" s="502"/>
      <c r="H10105" s="502"/>
    </row>
    <row r="10106" spans="4:8" s="5" customFormat="1" x14ac:dyDescent="0.2">
      <c r="D10106" s="502"/>
      <c r="E10106" s="502"/>
      <c r="F10106" s="502"/>
      <c r="G10106" s="502"/>
      <c r="H10106" s="502"/>
    </row>
    <row r="10107" spans="4:8" s="5" customFormat="1" x14ac:dyDescent="0.2">
      <c r="D10107" s="502"/>
      <c r="E10107" s="502"/>
      <c r="F10107" s="502"/>
      <c r="G10107" s="502"/>
      <c r="H10107" s="502"/>
    </row>
    <row r="10108" spans="4:8" s="5" customFormat="1" x14ac:dyDescent="0.2">
      <c r="D10108" s="502"/>
      <c r="E10108" s="502"/>
      <c r="F10108" s="502"/>
      <c r="G10108" s="502"/>
      <c r="H10108" s="502"/>
    </row>
    <row r="10109" spans="4:8" s="5" customFormat="1" x14ac:dyDescent="0.2">
      <c r="D10109" s="502"/>
      <c r="E10109" s="502"/>
      <c r="F10109" s="502"/>
      <c r="G10109" s="502"/>
      <c r="H10109" s="502"/>
    </row>
    <row r="10110" spans="4:8" s="5" customFormat="1" x14ac:dyDescent="0.2">
      <c r="D10110" s="502"/>
      <c r="E10110" s="502"/>
      <c r="F10110" s="502"/>
      <c r="G10110" s="502"/>
      <c r="H10110" s="502"/>
    </row>
    <row r="10111" spans="4:8" s="5" customFormat="1" x14ac:dyDescent="0.2">
      <c r="D10111" s="502"/>
      <c r="E10111" s="502"/>
      <c r="F10111" s="502"/>
      <c r="G10111" s="502"/>
      <c r="H10111" s="502"/>
    </row>
    <row r="10112" spans="4:8" s="5" customFormat="1" x14ac:dyDescent="0.2">
      <c r="D10112" s="502"/>
      <c r="E10112" s="502"/>
      <c r="F10112" s="502"/>
      <c r="G10112" s="502"/>
      <c r="H10112" s="502"/>
    </row>
    <row r="10113" spans="4:8" s="5" customFormat="1" x14ac:dyDescent="0.2">
      <c r="D10113" s="502"/>
      <c r="E10113" s="502"/>
      <c r="F10113" s="502"/>
      <c r="G10113" s="502"/>
      <c r="H10113" s="502"/>
    </row>
    <row r="10114" spans="4:8" s="5" customFormat="1" x14ac:dyDescent="0.2">
      <c r="D10114" s="502"/>
      <c r="E10114" s="502"/>
      <c r="F10114" s="502"/>
      <c r="G10114" s="502"/>
      <c r="H10114" s="502"/>
    </row>
    <row r="10115" spans="4:8" s="5" customFormat="1" x14ac:dyDescent="0.2">
      <c r="D10115" s="502"/>
      <c r="E10115" s="502"/>
      <c r="F10115" s="502"/>
      <c r="G10115" s="502"/>
      <c r="H10115" s="502"/>
    </row>
    <row r="10116" spans="4:8" s="5" customFormat="1" x14ac:dyDescent="0.2">
      <c r="D10116" s="502"/>
      <c r="E10116" s="502"/>
      <c r="F10116" s="502"/>
      <c r="G10116" s="502"/>
      <c r="H10116" s="502"/>
    </row>
    <row r="10117" spans="4:8" s="5" customFormat="1" x14ac:dyDescent="0.2">
      <c r="D10117" s="502"/>
      <c r="E10117" s="502"/>
      <c r="F10117" s="502"/>
      <c r="G10117" s="502"/>
      <c r="H10117" s="502"/>
    </row>
    <row r="10118" spans="4:8" s="5" customFormat="1" x14ac:dyDescent="0.2">
      <c r="D10118" s="502"/>
      <c r="E10118" s="502"/>
      <c r="F10118" s="502"/>
      <c r="G10118" s="502"/>
      <c r="H10118" s="502"/>
    </row>
    <row r="10119" spans="4:8" s="5" customFormat="1" x14ac:dyDescent="0.2">
      <c r="D10119" s="502"/>
      <c r="E10119" s="502"/>
      <c r="F10119" s="502"/>
      <c r="G10119" s="502"/>
      <c r="H10119" s="502"/>
    </row>
    <row r="10120" spans="4:8" s="5" customFormat="1" x14ac:dyDescent="0.2">
      <c r="D10120" s="502"/>
      <c r="E10120" s="502"/>
      <c r="F10120" s="502"/>
      <c r="G10120" s="502"/>
      <c r="H10120" s="502"/>
    </row>
    <row r="10121" spans="4:8" s="5" customFormat="1" x14ac:dyDescent="0.2">
      <c r="D10121" s="502"/>
      <c r="E10121" s="502"/>
      <c r="F10121" s="502"/>
      <c r="G10121" s="502"/>
      <c r="H10121" s="502"/>
    </row>
    <row r="10122" spans="4:8" s="5" customFormat="1" x14ac:dyDescent="0.2">
      <c r="D10122" s="502"/>
      <c r="E10122" s="502"/>
      <c r="F10122" s="502"/>
      <c r="G10122" s="502"/>
      <c r="H10122" s="502"/>
    </row>
    <row r="10123" spans="4:8" s="5" customFormat="1" x14ac:dyDescent="0.2">
      <c r="D10123" s="502"/>
      <c r="E10123" s="502"/>
      <c r="F10123" s="502"/>
      <c r="G10123" s="502"/>
      <c r="H10123" s="502"/>
    </row>
    <row r="10124" spans="4:8" s="5" customFormat="1" x14ac:dyDescent="0.2">
      <c r="D10124" s="502"/>
      <c r="E10124" s="502"/>
      <c r="F10124" s="502"/>
      <c r="G10124" s="502"/>
      <c r="H10124" s="502"/>
    </row>
    <row r="10125" spans="4:8" s="5" customFormat="1" x14ac:dyDescent="0.2">
      <c r="D10125" s="502"/>
      <c r="E10125" s="502"/>
      <c r="F10125" s="502"/>
      <c r="G10125" s="502"/>
      <c r="H10125" s="502"/>
    </row>
    <row r="10126" spans="4:8" s="5" customFormat="1" x14ac:dyDescent="0.2">
      <c r="D10126" s="502"/>
      <c r="E10126" s="502"/>
      <c r="F10126" s="502"/>
      <c r="G10126" s="502"/>
      <c r="H10126" s="502"/>
    </row>
    <row r="10127" spans="4:8" s="5" customFormat="1" x14ac:dyDescent="0.2">
      <c r="D10127" s="502"/>
      <c r="E10127" s="502"/>
      <c r="F10127" s="502"/>
      <c r="G10127" s="502"/>
      <c r="H10127" s="502"/>
    </row>
    <row r="10128" spans="4:8" s="5" customFormat="1" x14ac:dyDescent="0.2">
      <c r="D10128" s="502"/>
      <c r="E10128" s="502"/>
      <c r="F10128" s="502"/>
      <c r="G10128" s="502"/>
      <c r="H10128" s="502"/>
    </row>
    <row r="10129" spans="4:8" s="5" customFormat="1" x14ac:dyDescent="0.2">
      <c r="D10129" s="502"/>
      <c r="E10129" s="502"/>
      <c r="F10129" s="502"/>
      <c r="G10129" s="502"/>
      <c r="H10129" s="502"/>
    </row>
    <row r="10130" spans="4:8" s="5" customFormat="1" x14ac:dyDescent="0.2">
      <c r="D10130" s="502"/>
      <c r="E10130" s="502"/>
      <c r="F10130" s="502"/>
      <c r="G10130" s="502"/>
      <c r="H10130" s="502"/>
    </row>
    <row r="10131" spans="4:8" s="5" customFormat="1" x14ac:dyDescent="0.2">
      <c r="D10131" s="502"/>
      <c r="E10131" s="502"/>
      <c r="F10131" s="502"/>
      <c r="G10131" s="502"/>
      <c r="H10131" s="502"/>
    </row>
    <row r="10132" spans="4:8" s="5" customFormat="1" x14ac:dyDescent="0.2">
      <c r="D10132" s="502"/>
      <c r="E10132" s="502"/>
      <c r="F10132" s="502"/>
      <c r="G10132" s="502"/>
      <c r="H10132" s="502"/>
    </row>
    <row r="10133" spans="4:8" s="5" customFormat="1" x14ac:dyDescent="0.2">
      <c r="D10133" s="502"/>
      <c r="E10133" s="502"/>
      <c r="F10133" s="502"/>
      <c r="G10133" s="502"/>
      <c r="H10133" s="502"/>
    </row>
    <row r="10134" spans="4:8" s="5" customFormat="1" x14ac:dyDescent="0.2">
      <c r="D10134" s="502"/>
      <c r="E10134" s="502"/>
      <c r="F10134" s="502"/>
      <c r="G10134" s="502"/>
      <c r="H10134" s="502"/>
    </row>
    <row r="10135" spans="4:8" s="5" customFormat="1" x14ac:dyDescent="0.2">
      <c r="D10135" s="502"/>
      <c r="E10135" s="502"/>
      <c r="F10135" s="502"/>
      <c r="G10135" s="502"/>
      <c r="H10135" s="502"/>
    </row>
    <row r="10136" spans="4:8" s="5" customFormat="1" x14ac:dyDescent="0.2">
      <c r="D10136" s="502"/>
      <c r="E10136" s="502"/>
      <c r="F10136" s="502"/>
      <c r="G10136" s="502"/>
      <c r="H10136" s="502"/>
    </row>
    <row r="10137" spans="4:8" s="5" customFormat="1" x14ac:dyDescent="0.2">
      <c r="D10137" s="502"/>
      <c r="E10137" s="502"/>
      <c r="F10137" s="502"/>
      <c r="G10137" s="502"/>
      <c r="H10137" s="502"/>
    </row>
    <row r="10138" spans="4:8" s="5" customFormat="1" x14ac:dyDescent="0.2">
      <c r="D10138" s="502"/>
      <c r="E10138" s="502"/>
      <c r="F10138" s="502"/>
      <c r="G10138" s="502"/>
      <c r="H10138" s="502"/>
    </row>
    <row r="10139" spans="4:8" s="5" customFormat="1" x14ac:dyDescent="0.2">
      <c r="D10139" s="502"/>
      <c r="E10139" s="502"/>
      <c r="F10139" s="502"/>
      <c r="G10139" s="502"/>
      <c r="H10139" s="502"/>
    </row>
    <row r="10140" spans="4:8" s="5" customFormat="1" x14ac:dyDescent="0.2">
      <c r="D10140" s="502"/>
      <c r="E10140" s="502"/>
      <c r="F10140" s="502"/>
      <c r="G10140" s="502"/>
      <c r="H10140" s="502"/>
    </row>
    <row r="10141" spans="4:8" s="5" customFormat="1" x14ac:dyDescent="0.2">
      <c r="D10141" s="502"/>
      <c r="E10141" s="502"/>
      <c r="F10141" s="502"/>
      <c r="G10141" s="502"/>
      <c r="H10141" s="502"/>
    </row>
    <row r="10142" spans="4:8" s="5" customFormat="1" x14ac:dyDescent="0.2">
      <c r="D10142" s="502"/>
      <c r="E10142" s="502"/>
      <c r="F10142" s="502"/>
      <c r="G10142" s="502"/>
      <c r="H10142" s="502"/>
    </row>
    <row r="10143" spans="4:8" s="5" customFormat="1" x14ac:dyDescent="0.2">
      <c r="D10143" s="502"/>
      <c r="E10143" s="502"/>
      <c r="F10143" s="502"/>
      <c r="G10143" s="502"/>
      <c r="H10143" s="502"/>
    </row>
    <row r="10144" spans="4:8" s="5" customFormat="1" x14ac:dyDescent="0.2">
      <c r="D10144" s="502"/>
      <c r="E10144" s="502"/>
      <c r="F10144" s="502"/>
      <c r="G10144" s="502"/>
      <c r="H10144" s="502"/>
    </row>
    <row r="10145" spans="4:8" s="5" customFormat="1" x14ac:dyDescent="0.2">
      <c r="D10145" s="502"/>
      <c r="E10145" s="502"/>
      <c r="F10145" s="502"/>
      <c r="G10145" s="502"/>
      <c r="H10145" s="502"/>
    </row>
    <row r="10146" spans="4:8" s="5" customFormat="1" x14ac:dyDescent="0.2">
      <c r="D10146" s="502"/>
      <c r="E10146" s="502"/>
      <c r="F10146" s="502"/>
      <c r="G10146" s="502"/>
      <c r="H10146" s="502"/>
    </row>
    <row r="10147" spans="4:8" s="5" customFormat="1" x14ac:dyDescent="0.2">
      <c r="D10147" s="502"/>
      <c r="E10147" s="502"/>
      <c r="F10147" s="502"/>
      <c r="G10147" s="502"/>
      <c r="H10147" s="502"/>
    </row>
    <row r="10148" spans="4:8" s="5" customFormat="1" x14ac:dyDescent="0.2">
      <c r="D10148" s="502"/>
      <c r="E10148" s="502"/>
      <c r="F10148" s="502"/>
      <c r="G10148" s="502"/>
      <c r="H10148" s="502"/>
    </row>
    <row r="10149" spans="4:8" s="5" customFormat="1" x14ac:dyDescent="0.2">
      <c r="D10149" s="502"/>
      <c r="E10149" s="502"/>
      <c r="F10149" s="502"/>
      <c r="G10149" s="502"/>
      <c r="H10149" s="502"/>
    </row>
    <row r="10150" spans="4:8" s="5" customFormat="1" x14ac:dyDescent="0.2">
      <c r="D10150" s="502"/>
      <c r="E10150" s="502"/>
      <c r="F10150" s="502"/>
      <c r="G10150" s="502"/>
      <c r="H10150" s="502"/>
    </row>
    <row r="10151" spans="4:8" s="5" customFormat="1" x14ac:dyDescent="0.2">
      <c r="D10151" s="502"/>
      <c r="E10151" s="502"/>
      <c r="F10151" s="502"/>
      <c r="G10151" s="502"/>
      <c r="H10151" s="502"/>
    </row>
    <row r="10152" spans="4:8" s="5" customFormat="1" x14ac:dyDescent="0.2">
      <c r="D10152" s="502"/>
      <c r="E10152" s="502"/>
      <c r="F10152" s="502"/>
      <c r="G10152" s="502"/>
      <c r="H10152" s="502"/>
    </row>
    <row r="10153" spans="4:8" s="5" customFormat="1" x14ac:dyDescent="0.2">
      <c r="D10153" s="502"/>
      <c r="E10153" s="502"/>
      <c r="F10153" s="502"/>
      <c r="G10153" s="502"/>
      <c r="H10153" s="502"/>
    </row>
    <row r="10154" spans="4:8" s="5" customFormat="1" x14ac:dyDescent="0.2">
      <c r="D10154" s="502"/>
      <c r="E10154" s="502"/>
      <c r="F10154" s="502"/>
      <c r="G10154" s="502"/>
      <c r="H10154" s="502"/>
    </row>
    <row r="10155" spans="4:8" s="5" customFormat="1" x14ac:dyDescent="0.2">
      <c r="D10155" s="502"/>
      <c r="E10155" s="502"/>
      <c r="F10155" s="502"/>
      <c r="G10155" s="502"/>
      <c r="H10155" s="502"/>
    </row>
    <row r="10156" spans="4:8" s="5" customFormat="1" x14ac:dyDescent="0.2">
      <c r="D10156" s="502"/>
      <c r="E10156" s="502"/>
      <c r="F10156" s="502"/>
      <c r="G10156" s="502"/>
      <c r="H10156" s="502"/>
    </row>
    <row r="10157" spans="4:8" s="5" customFormat="1" x14ac:dyDescent="0.2">
      <c r="D10157" s="502"/>
      <c r="E10157" s="502"/>
      <c r="F10157" s="502"/>
      <c r="G10157" s="502"/>
      <c r="H10157" s="502"/>
    </row>
    <row r="10158" spans="4:8" s="5" customFormat="1" x14ac:dyDescent="0.2">
      <c r="D10158" s="502"/>
      <c r="E10158" s="502"/>
      <c r="F10158" s="502"/>
      <c r="G10158" s="502"/>
      <c r="H10158" s="502"/>
    </row>
    <row r="10159" spans="4:8" s="5" customFormat="1" x14ac:dyDescent="0.2">
      <c r="D10159" s="502"/>
      <c r="E10159" s="502"/>
      <c r="F10159" s="502"/>
      <c r="G10159" s="502"/>
      <c r="H10159" s="502"/>
    </row>
    <row r="10160" spans="4:8" s="5" customFormat="1" x14ac:dyDescent="0.2">
      <c r="D10160" s="502"/>
      <c r="E10160" s="502"/>
      <c r="F10160" s="502"/>
      <c r="G10160" s="502"/>
      <c r="H10160" s="502"/>
    </row>
    <row r="10161" spans="4:8" s="5" customFormat="1" x14ac:dyDescent="0.2">
      <c r="D10161" s="502"/>
      <c r="E10161" s="502"/>
      <c r="F10161" s="502"/>
      <c r="G10161" s="502"/>
      <c r="H10161" s="502"/>
    </row>
    <row r="10162" spans="4:8" s="5" customFormat="1" x14ac:dyDescent="0.2">
      <c r="D10162" s="502"/>
      <c r="E10162" s="502"/>
      <c r="F10162" s="502"/>
      <c r="G10162" s="502"/>
      <c r="H10162" s="502"/>
    </row>
    <row r="10163" spans="4:8" s="5" customFormat="1" x14ac:dyDescent="0.2">
      <c r="D10163" s="502"/>
      <c r="E10163" s="502"/>
      <c r="F10163" s="502"/>
      <c r="G10163" s="502"/>
      <c r="H10163" s="502"/>
    </row>
    <row r="10164" spans="4:8" s="5" customFormat="1" x14ac:dyDescent="0.2">
      <c r="D10164" s="502"/>
      <c r="E10164" s="502"/>
      <c r="F10164" s="502"/>
      <c r="G10164" s="502"/>
      <c r="H10164" s="502"/>
    </row>
    <row r="10165" spans="4:8" s="5" customFormat="1" x14ac:dyDescent="0.2">
      <c r="D10165" s="502"/>
      <c r="E10165" s="502"/>
      <c r="F10165" s="502"/>
      <c r="G10165" s="502"/>
      <c r="H10165" s="502"/>
    </row>
    <row r="10166" spans="4:8" s="5" customFormat="1" x14ac:dyDescent="0.2">
      <c r="D10166" s="502"/>
      <c r="E10166" s="502"/>
      <c r="F10166" s="502"/>
      <c r="G10166" s="502"/>
      <c r="H10166" s="502"/>
    </row>
    <row r="10167" spans="4:8" s="5" customFormat="1" x14ac:dyDescent="0.2">
      <c r="D10167" s="502"/>
      <c r="E10167" s="502"/>
      <c r="F10167" s="502"/>
      <c r="G10167" s="502"/>
      <c r="H10167" s="502"/>
    </row>
    <row r="10168" spans="4:8" s="5" customFormat="1" x14ac:dyDescent="0.2">
      <c r="D10168" s="502"/>
      <c r="E10168" s="502"/>
      <c r="F10168" s="502"/>
      <c r="G10168" s="502"/>
      <c r="H10168" s="502"/>
    </row>
    <row r="10169" spans="4:8" s="5" customFormat="1" x14ac:dyDescent="0.2">
      <c r="D10169" s="502"/>
      <c r="E10169" s="502"/>
      <c r="F10169" s="502"/>
      <c r="G10169" s="502"/>
      <c r="H10169" s="502"/>
    </row>
    <row r="10170" spans="4:8" s="5" customFormat="1" x14ac:dyDescent="0.2">
      <c r="D10170" s="502"/>
      <c r="E10170" s="502"/>
      <c r="F10170" s="502"/>
      <c r="G10170" s="502"/>
      <c r="H10170" s="502"/>
    </row>
    <row r="10171" spans="4:8" s="5" customFormat="1" x14ac:dyDescent="0.2">
      <c r="D10171" s="502"/>
      <c r="E10171" s="502"/>
      <c r="F10171" s="502"/>
      <c r="G10171" s="502"/>
      <c r="H10171" s="502"/>
    </row>
    <row r="10172" spans="4:8" s="5" customFormat="1" x14ac:dyDescent="0.2">
      <c r="D10172" s="502"/>
      <c r="E10172" s="502"/>
      <c r="F10172" s="502"/>
      <c r="G10172" s="502"/>
      <c r="H10172" s="502"/>
    </row>
    <row r="10173" spans="4:8" s="5" customFormat="1" x14ac:dyDescent="0.2">
      <c r="D10173" s="502"/>
      <c r="E10173" s="502"/>
      <c r="F10173" s="502"/>
      <c r="G10173" s="502"/>
      <c r="H10173" s="502"/>
    </row>
    <row r="10174" spans="4:8" s="5" customFormat="1" x14ac:dyDescent="0.2">
      <c r="D10174" s="502"/>
      <c r="E10174" s="502"/>
      <c r="F10174" s="502"/>
      <c r="G10174" s="502"/>
      <c r="H10174" s="502"/>
    </row>
    <row r="10175" spans="4:8" s="5" customFormat="1" x14ac:dyDescent="0.2">
      <c r="D10175" s="502"/>
      <c r="E10175" s="502"/>
      <c r="F10175" s="502"/>
      <c r="G10175" s="502"/>
      <c r="H10175" s="502"/>
    </row>
    <row r="10176" spans="4:8" s="5" customFormat="1" x14ac:dyDescent="0.2">
      <c r="D10176" s="502"/>
      <c r="E10176" s="502"/>
      <c r="F10176" s="502"/>
      <c r="G10176" s="502"/>
      <c r="H10176" s="502"/>
    </row>
    <row r="10177" spans="4:8" s="5" customFormat="1" x14ac:dyDescent="0.2">
      <c r="D10177" s="502"/>
      <c r="E10177" s="502"/>
      <c r="F10177" s="502"/>
      <c r="G10177" s="502"/>
      <c r="H10177" s="502"/>
    </row>
    <row r="10178" spans="4:8" s="5" customFormat="1" x14ac:dyDescent="0.2">
      <c r="D10178" s="502"/>
      <c r="E10178" s="502"/>
      <c r="F10178" s="502"/>
      <c r="G10178" s="502"/>
      <c r="H10178" s="502"/>
    </row>
    <row r="10179" spans="4:8" s="5" customFormat="1" x14ac:dyDescent="0.2">
      <c r="D10179" s="502"/>
      <c r="E10179" s="502"/>
      <c r="F10179" s="502"/>
      <c r="G10179" s="502"/>
      <c r="H10179" s="502"/>
    </row>
    <row r="10180" spans="4:8" s="5" customFormat="1" x14ac:dyDescent="0.2">
      <c r="D10180" s="502"/>
      <c r="E10180" s="502"/>
      <c r="F10180" s="502"/>
      <c r="G10180" s="502"/>
      <c r="H10180" s="502"/>
    </row>
    <row r="10181" spans="4:8" s="5" customFormat="1" x14ac:dyDescent="0.2">
      <c r="D10181" s="502"/>
      <c r="E10181" s="502"/>
      <c r="F10181" s="502"/>
      <c r="G10181" s="502"/>
      <c r="H10181" s="502"/>
    </row>
    <row r="10182" spans="4:8" s="5" customFormat="1" x14ac:dyDescent="0.2">
      <c r="D10182" s="502"/>
      <c r="E10182" s="502"/>
      <c r="F10182" s="502"/>
      <c r="G10182" s="502"/>
      <c r="H10182" s="502"/>
    </row>
    <row r="10183" spans="4:8" s="5" customFormat="1" x14ac:dyDescent="0.2">
      <c r="D10183" s="502"/>
      <c r="E10183" s="502"/>
      <c r="F10183" s="502"/>
      <c r="G10183" s="502"/>
      <c r="H10183" s="502"/>
    </row>
    <row r="10184" spans="4:8" s="5" customFormat="1" x14ac:dyDescent="0.2">
      <c r="D10184" s="502"/>
      <c r="E10184" s="502"/>
      <c r="F10184" s="502"/>
      <c r="G10184" s="502"/>
      <c r="H10184" s="502"/>
    </row>
    <row r="10185" spans="4:8" s="5" customFormat="1" x14ac:dyDescent="0.2">
      <c r="D10185" s="502"/>
      <c r="E10185" s="502"/>
      <c r="F10185" s="502"/>
      <c r="G10185" s="502"/>
      <c r="H10185" s="502"/>
    </row>
    <row r="10186" spans="4:8" s="5" customFormat="1" x14ac:dyDescent="0.2">
      <c r="D10186" s="502"/>
      <c r="E10186" s="502"/>
      <c r="F10186" s="502"/>
      <c r="G10186" s="502"/>
      <c r="H10186" s="502"/>
    </row>
    <row r="10187" spans="4:8" s="5" customFormat="1" x14ac:dyDescent="0.2">
      <c r="D10187" s="502"/>
      <c r="E10187" s="502"/>
      <c r="F10187" s="502"/>
      <c r="G10187" s="502"/>
      <c r="H10187" s="502"/>
    </row>
    <row r="10188" spans="4:8" s="5" customFormat="1" x14ac:dyDescent="0.2">
      <c r="D10188" s="502"/>
      <c r="E10188" s="502"/>
      <c r="F10188" s="502"/>
      <c r="G10188" s="502"/>
      <c r="H10188" s="502"/>
    </row>
    <row r="10189" spans="4:8" s="5" customFormat="1" x14ac:dyDescent="0.2">
      <c r="D10189" s="502"/>
      <c r="E10189" s="502"/>
      <c r="F10189" s="502"/>
      <c r="G10189" s="502"/>
      <c r="H10189" s="502"/>
    </row>
    <row r="10190" spans="4:8" s="5" customFormat="1" x14ac:dyDescent="0.2">
      <c r="D10190" s="502"/>
      <c r="E10190" s="502"/>
      <c r="F10190" s="502"/>
      <c r="G10190" s="502"/>
      <c r="H10190" s="502"/>
    </row>
    <row r="10191" spans="4:8" s="5" customFormat="1" x14ac:dyDescent="0.2">
      <c r="D10191" s="502"/>
      <c r="E10191" s="502"/>
      <c r="F10191" s="502"/>
      <c r="G10191" s="502"/>
      <c r="H10191" s="502"/>
    </row>
    <row r="10192" spans="4:8" s="5" customFormat="1" x14ac:dyDescent="0.2">
      <c r="D10192" s="502"/>
      <c r="E10192" s="502"/>
      <c r="F10192" s="502"/>
      <c r="G10192" s="502"/>
      <c r="H10192" s="502"/>
    </row>
    <row r="10193" spans="4:8" s="5" customFormat="1" x14ac:dyDescent="0.2">
      <c r="D10193" s="502"/>
      <c r="E10193" s="502"/>
      <c r="F10193" s="502"/>
      <c r="G10193" s="502"/>
      <c r="H10193" s="502"/>
    </row>
    <row r="10194" spans="4:8" s="5" customFormat="1" x14ac:dyDescent="0.2">
      <c r="D10194" s="502"/>
      <c r="E10194" s="502"/>
      <c r="F10194" s="502"/>
      <c r="G10194" s="502"/>
      <c r="H10194" s="502"/>
    </row>
    <row r="10195" spans="4:8" s="5" customFormat="1" x14ac:dyDescent="0.2">
      <c r="D10195" s="502"/>
      <c r="E10195" s="502"/>
      <c r="F10195" s="502"/>
      <c r="G10195" s="502"/>
      <c r="H10195" s="502"/>
    </row>
    <row r="10196" spans="4:8" s="5" customFormat="1" x14ac:dyDescent="0.2">
      <c r="D10196" s="502"/>
      <c r="E10196" s="502"/>
      <c r="F10196" s="502"/>
      <c r="G10196" s="502"/>
      <c r="H10196" s="502"/>
    </row>
    <row r="10197" spans="4:8" s="5" customFormat="1" x14ac:dyDescent="0.2">
      <c r="D10197" s="502"/>
      <c r="E10197" s="502"/>
      <c r="F10197" s="502"/>
      <c r="G10197" s="502"/>
      <c r="H10197" s="502"/>
    </row>
    <row r="10198" spans="4:8" s="5" customFormat="1" x14ac:dyDescent="0.2">
      <c r="D10198" s="502"/>
      <c r="E10198" s="502"/>
      <c r="F10198" s="502"/>
      <c r="G10198" s="502"/>
      <c r="H10198" s="502"/>
    </row>
    <row r="10199" spans="4:8" s="5" customFormat="1" x14ac:dyDescent="0.2">
      <c r="D10199" s="502"/>
      <c r="E10199" s="502"/>
      <c r="F10199" s="502"/>
      <c r="G10199" s="502"/>
      <c r="H10199" s="502"/>
    </row>
    <row r="10200" spans="4:8" s="5" customFormat="1" x14ac:dyDescent="0.2">
      <c r="D10200" s="502"/>
      <c r="E10200" s="502"/>
      <c r="F10200" s="502"/>
      <c r="G10200" s="502"/>
      <c r="H10200" s="502"/>
    </row>
    <row r="10201" spans="4:8" s="5" customFormat="1" x14ac:dyDescent="0.2">
      <c r="D10201" s="502"/>
      <c r="E10201" s="502"/>
      <c r="F10201" s="502"/>
      <c r="G10201" s="502"/>
      <c r="H10201" s="502"/>
    </row>
    <row r="10202" spans="4:8" s="5" customFormat="1" x14ac:dyDescent="0.2">
      <c r="D10202" s="502"/>
      <c r="E10202" s="502"/>
      <c r="F10202" s="502"/>
      <c r="G10202" s="502"/>
      <c r="H10202" s="502"/>
    </row>
    <row r="10203" spans="4:8" s="5" customFormat="1" x14ac:dyDescent="0.2">
      <c r="D10203" s="502"/>
      <c r="E10203" s="502"/>
      <c r="F10203" s="502"/>
      <c r="G10203" s="502"/>
      <c r="H10203" s="502"/>
    </row>
    <row r="10204" spans="4:8" s="5" customFormat="1" x14ac:dyDescent="0.2">
      <c r="D10204" s="502"/>
      <c r="E10204" s="502"/>
      <c r="F10204" s="502"/>
      <c r="G10204" s="502"/>
      <c r="H10204" s="502"/>
    </row>
    <row r="10205" spans="4:8" s="5" customFormat="1" x14ac:dyDescent="0.2">
      <c r="D10205" s="502"/>
      <c r="E10205" s="502"/>
      <c r="F10205" s="502"/>
      <c r="G10205" s="502"/>
      <c r="H10205" s="502"/>
    </row>
    <row r="10206" spans="4:8" s="5" customFormat="1" x14ac:dyDescent="0.2">
      <c r="D10206" s="502"/>
      <c r="E10206" s="502"/>
      <c r="F10206" s="502"/>
      <c r="G10206" s="502"/>
      <c r="H10206" s="502"/>
    </row>
    <row r="10207" spans="4:8" s="5" customFormat="1" x14ac:dyDescent="0.2">
      <c r="D10207" s="502"/>
      <c r="E10207" s="502"/>
      <c r="F10207" s="502"/>
      <c r="G10207" s="502"/>
      <c r="H10207" s="502"/>
    </row>
    <row r="10208" spans="4:8" s="5" customFormat="1" x14ac:dyDescent="0.2">
      <c r="D10208" s="502"/>
      <c r="E10208" s="502"/>
      <c r="F10208" s="502"/>
      <c r="G10208" s="502"/>
      <c r="H10208" s="502"/>
    </row>
    <row r="10209" spans="4:8" s="5" customFormat="1" x14ac:dyDescent="0.2">
      <c r="D10209" s="502"/>
      <c r="E10209" s="502"/>
      <c r="F10209" s="502"/>
      <c r="G10209" s="502"/>
      <c r="H10209" s="502"/>
    </row>
    <row r="10210" spans="4:8" s="5" customFormat="1" x14ac:dyDescent="0.2">
      <c r="D10210" s="502"/>
      <c r="E10210" s="502"/>
      <c r="F10210" s="502"/>
      <c r="G10210" s="502"/>
      <c r="H10210" s="502"/>
    </row>
    <row r="10211" spans="4:8" s="5" customFormat="1" x14ac:dyDescent="0.2">
      <c r="D10211" s="502"/>
      <c r="E10211" s="502"/>
      <c r="F10211" s="502"/>
      <c r="G10211" s="502"/>
      <c r="H10211" s="502"/>
    </row>
    <row r="10212" spans="4:8" s="5" customFormat="1" x14ac:dyDescent="0.2">
      <c r="D10212" s="502"/>
      <c r="E10212" s="502"/>
      <c r="F10212" s="502"/>
      <c r="G10212" s="502"/>
      <c r="H10212" s="502"/>
    </row>
    <row r="10213" spans="4:8" s="5" customFormat="1" x14ac:dyDescent="0.2">
      <c r="D10213" s="502"/>
      <c r="E10213" s="502"/>
      <c r="F10213" s="502"/>
      <c r="G10213" s="502"/>
      <c r="H10213" s="502"/>
    </row>
    <row r="10214" spans="4:8" s="5" customFormat="1" x14ac:dyDescent="0.2">
      <c r="D10214" s="502"/>
      <c r="E10214" s="502"/>
      <c r="F10214" s="502"/>
      <c r="G10214" s="502"/>
      <c r="H10214" s="502"/>
    </row>
    <row r="10215" spans="4:8" s="5" customFormat="1" x14ac:dyDescent="0.2">
      <c r="D10215" s="502"/>
      <c r="E10215" s="502"/>
      <c r="F10215" s="502"/>
      <c r="G10215" s="502"/>
      <c r="H10215" s="502"/>
    </row>
    <row r="10216" spans="4:8" s="5" customFormat="1" x14ac:dyDescent="0.2">
      <c r="D10216" s="502"/>
      <c r="E10216" s="502"/>
      <c r="F10216" s="502"/>
      <c r="G10216" s="502"/>
      <c r="H10216" s="502"/>
    </row>
    <row r="10217" spans="4:8" s="5" customFormat="1" x14ac:dyDescent="0.2">
      <c r="D10217" s="502"/>
      <c r="E10217" s="502"/>
      <c r="F10217" s="502"/>
      <c r="G10217" s="502"/>
      <c r="H10217" s="502"/>
    </row>
    <row r="10218" spans="4:8" s="5" customFormat="1" x14ac:dyDescent="0.2">
      <c r="D10218" s="502"/>
      <c r="E10218" s="502"/>
      <c r="F10218" s="502"/>
      <c r="G10218" s="502"/>
      <c r="H10218" s="502"/>
    </row>
    <row r="10219" spans="4:8" s="5" customFormat="1" x14ac:dyDescent="0.2">
      <c r="D10219" s="502"/>
      <c r="E10219" s="502"/>
      <c r="F10219" s="502"/>
      <c r="G10219" s="502"/>
      <c r="H10219" s="502"/>
    </row>
    <row r="10220" spans="4:8" s="5" customFormat="1" x14ac:dyDescent="0.2">
      <c r="D10220" s="502"/>
      <c r="E10220" s="502"/>
      <c r="F10220" s="502"/>
      <c r="G10220" s="502"/>
      <c r="H10220" s="502"/>
    </row>
    <row r="10221" spans="4:8" s="5" customFormat="1" x14ac:dyDescent="0.2">
      <c r="D10221" s="502"/>
      <c r="E10221" s="502"/>
      <c r="F10221" s="502"/>
      <c r="G10221" s="502"/>
      <c r="H10221" s="502"/>
    </row>
    <row r="10222" spans="4:8" s="5" customFormat="1" x14ac:dyDescent="0.2">
      <c r="D10222" s="502"/>
      <c r="E10222" s="502"/>
      <c r="F10222" s="502"/>
      <c r="G10222" s="502"/>
      <c r="H10222" s="502"/>
    </row>
    <row r="10223" spans="4:8" s="5" customFormat="1" x14ac:dyDescent="0.2">
      <c r="D10223" s="502"/>
      <c r="E10223" s="502"/>
      <c r="F10223" s="502"/>
      <c r="G10223" s="502"/>
      <c r="H10223" s="502"/>
    </row>
    <row r="10224" spans="4:8" s="5" customFormat="1" x14ac:dyDescent="0.2">
      <c r="D10224" s="502"/>
      <c r="E10224" s="502"/>
      <c r="F10224" s="502"/>
      <c r="G10224" s="502"/>
      <c r="H10224" s="502"/>
    </row>
    <row r="10225" spans="4:8" s="5" customFormat="1" x14ac:dyDescent="0.2">
      <c r="D10225" s="502"/>
      <c r="E10225" s="502"/>
      <c r="F10225" s="502"/>
      <c r="G10225" s="502"/>
      <c r="H10225" s="502"/>
    </row>
    <row r="10226" spans="4:8" s="5" customFormat="1" x14ac:dyDescent="0.2">
      <c r="D10226" s="502"/>
      <c r="E10226" s="502"/>
      <c r="F10226" s="502"/>
      <c r="G10226" s="502"/>
      <c r="H10226" s="502"/>
    </row>
    <row r="10227" spans="4:8" s="5" customFormat="1" x14ac:dyDescent="0.2">
      <c r="D10227" s="502"/>
      <c r="E10227" s="502"/>
      <c r="F10227" s="502"/>
      <c r="G10227" s="502"/>
      <c r="H10227" s="502"/>
    </row>
    <row r="10228" spans="4:8" s="5" customFormat="1" x14ac:dyDescent="0.2">
      <c r="D10228" s="502"/>
      <c r="E10228" s="502"/>
      <c r="F10228" s="502"/>
      <c r="G10228" s="502"/>
      <c r="H10228" s="502"/>
    </row>
    <row r="10229" spans="4:8" s="5" customFormat="1" x14ac:dyDescent="0.2">
      <c r="D10229" s="502"/>
      <c r="E10229" s="502"/>
      <c r="F10229" s="502"/>
      <c r="G10229" s="502"/>
      <c r="H10229" s="502"/>
    </row>
    <row r="10230" spans="4:8" s="5" customFormat="1" x14ac:dyDescent="0.2">
      <c r="D10230" s="502"/>
      <c r="E10230" s="502"/>
      <c r="F10230" s="502"/>
      <c r="G10230" s="502"/>
      <c r="H10230" s="502"/>
    </row>
    <row r="10231" spans="4:8" s="5" customFormat="1" x14ac:dyDescent="0.2">
      <c r="D10231" s="502"/>
      <c r="E10231" s="502"/>
      <c r="F10231" s="502"/>
      <c r="G10231" s="502"/>
      <c r="H10231" s="502"/>
    </row>
    <row r="10232" spans="4:8" s="5" customFormat="1" x14ac:dyDescent="0.2">
      <c r="D10232" s="502"/>
      <c r="E10232" s="502"/>
      <c r="F10232" s="502"/>
      <c r="G10232" s="502"/>
      <c r="H10232" s="502"/>
    </row>
    <row r="10233" spans="4:8" s="5" customFormat="1" x14ac:dyDescent="0.2">
      <c r="D10233" s="502"/>
      <c r="E10233" s="502"/>
      <c r="F10233" s="502"/>
      <c r="G10233" s="502"/>
      <c r="H10233" s="502"/>
    </row>
    <row r="10234" spans="4:8" s="5" customFormat="1" x14ac:dyDescent="0.2">
      <c r="D10234" s="502"/>
      <c r="E10234" s="502"/>
      <c r="F10234" s="502"/>
      <c r="G10234" s="502"/>
      <c r="H10234" s="502"/>
    </row>
    <row r="10235" spans="4:8" s="5" customFormat="1" x14ac:dyDescent="0.2">
      <c r="D10235" s="502"/>
      <c r="E10235" s="502"/>
      <c r="F10235" s="502"/>
      <c r="G10235" s="502"/>
      <c r="H10235" s="502"/>
    </row>
    <row r="10236" spans="4:8" s="5" customFormat="1" x14ac:dyDescent="0.2">
      <c r="D10236" s="502"/>
      <c r="E10236" s="502"/>
      <c r="F10236" s="502"/>
      <c r="G10236" s="502"/>
      <c r="H10236" s="502"/>
    </row>
    <row r="10237" spans="4:8" s="5" customFormat="1" x14ac:dyDescent="0.2">
      <c r="D10237" s="502"/>
      <c r="E10237" s="502"/>
      <c r="F10237" s="502"/>
      <c r="G10237" s="502"/>
      <c r="H10237" s="502"/>
    </row>
    <row r="10238" spans="4:8" s="5" customFormat="1" x14ac:dyDescent="0.2">
      <c r="D10238" s="502"/>
      <c r="E10238" s="502"/>
      <c r="F10238" s="502"/>
      <c r="G10238" s="502"/>
      <c r="H10238" s="502"/>
    </row>
    <row r="10239" spans="4:8" s="5" customFormat="1" x14ac:dyDescent="0.2">
      <c r="D10239" s="502"/>
      <c r="E10239" s="502"/>
      <c r="F10239" s="502"/>
      <c r="G10239" s="502"/>
      <c r="H10239" s="502"/>
    </row>
    <row r="10240" spans="4:8" s="5" customFormat="1" x14ac:dyDescent="0.2">
      <c r="D10240" s="502"/>
      <c r="E10240" s="502"/>
      <c r="F10240" s="502"/>
      <c r="G10240" s="502"/>
      <c r="H10240" s="502"/>
    </row>
    <row r="10241" spans="4:8" s="5" customFormat="1" x14ac:dyDescent="0.2">
      <c r="D10241" s="502"/>
      <c r="E10241" s="502"/>
      <c r="F10241" s="502"/>
      <c r="G10241" s="502"/>
      <c r="H10241" s="502"/>
    </row>
    <row r="10242" spans="4:8" s="5" customFormat="1" x14ac:dyDescent="0.2">
      <c r="D10242" s="502"/>
      <c r="E10242" s="502"/>
      <c r="F10242" s="502"/>
      <c r="G10242" s="502"/>
      <c r="H10242" s="502"/>
    </row>
    <row r="10243" spans="4:8" s="5" customFormat="1" x14ac:dyDescent="0.2">
      <c r="D10243" s="502"/>
      <c r="E10243" s="502"/>
      <c r="F10243" s="502"/>
      <c r="G10243" s="502"/>
      <c r="H10243" s="502"/>
    </row>
    <row r="10244" spans="4:8" s="5" customFormat="1" x14ac:dyDescent="0.2">
      <c r="D10244" s="502"/>
      <c r="E10244" s="502"/>
      <c r="F10244" s="502"/>
      <c r="G10244" s="502"/>
      <c r="H10244" s="502"/>
    </row>
    <row r="10245" spans="4:8" s="5" customFormat="1" x14ac:dyDescent="0.2">
      <c r="D10245" s="502"/>
      <c r="E10245" s="502"/>
      <c r="F10245" s="502"/>
      <c r="G10245" s="502"/>
      <c r="H10245" s="502"/>
    </row>
    <row r="10246" spans="4:8" s="5" customFormat="1" x14ac:dyDescent="0.2">
      <c r="D10246" s="502"/>
      <c r="E10246" s="502"/>
      <c r="F10246" s="502"/>
      <c r="G10246" s="502"/>
      <c r="H10246" s="502"/>
    </row>
    <row r="10247" spans="4:8" s="5" customFormat="1" x14ac:dyDescent="0.2">
      <c r="D10247" s="502"/>
      <c r="E10247" s="502"/>
      <c r="F10247" s="502"/>
      <c r="G10247" s="502"/>
      <c r="H10247" s="502"/>
    </row>
    <row r="10248" spans="4:8" s="5" customFormat="1" x14ac:dyDescent="0.2">
      <c r="D10248" s="502"/>
      <c r="E10248" s="502"/>
      <c r="F10248" s="502"/>
      <c r="G10248" s="502"/>
      <c r="H10248" s="502"/>
    </row>
    <row r="10249" spans="4:8" s="5" customFormat="1" x14ac:dyDescent="0.2">
      <c r="D10249" s="502"/>
      <c r="E10249" s="502"/>
      <c r="F10249" s="502"/>
      <c r="G10249" s="502"/>
      <c r="H10249" s="502"/>
    </row>
    <row r="10250" spans="4:8" s="5" customFormat="1" x14ac:dyDescent="0.2">
      <c r="D10250" s="502"/>
      <c r="E10250" s="502"/>
      <c r="F10250" s="502"/>
      <c r="G10250" s="502"/>
      <c r="H10250" s="502"/>
    </row>
    <row r="10251" spans="4:8" s="5" customFormat="1" x14ac:dyDescent="0.2">
      <c r="D10251" s="502"/>
      <c r="E10251" s="502"/>
      <c r="F10251" s="502"/>
      <c r="G10251" s="502"/>
      <c r="H10251" s="502"/>
    </row>
    <row r="10252" spans="4:8" s="5" customFormat="1" x14ac:dyDescent="0.2">
      <c r="D10252" s="502"/>
      <c r="E10252" s="502"/>
      <c r="F10252" s="502"/>
      <c r="G10252" s="502"/>
      <c r="H10252" s="502"/>
    </row>
    <row r="10253" spans="4:8" s="5" customFormat="1" x14ac:dyDescent="0.2">
      <c r="D10253" s="502"/>
      <c r="E10253" s="502"/>
      <c r="F10253" s="502"/>
      <c r="G10253" s="502"/>
      <c r="H10253" s="502"/>
    </row>
    <row r="10254" spans="4:8" s="5" customFormat="1" x14ac:dyDescent="0.2">
      <c r="D10254" s="502"/>
      <c r="E10254" s="502"/>
      <c r="F10254" s="502"/>
      <c r="G10254" s="502"/>
      <c r="H10254" s="502"/>
    </row>
    <row r="10255" spans="4:8" s="5" customFormat="1" x14ac:dyDescent="0.2">
      <c r="D10255" s="502"/>
      <c r="E10255" s="502"/>
      <c r="F10255" s="502"/>
      <c r="G10255" s="502"/>
      <c r="H10255" s="502"/>
    </row>
    <row r="10256" spans="4:8" s="5" customFormat="1" x14ac:dyDescent="0.2">
      <c r="D10256" s="502"/>
      <c r="E10256" s="502"/>
      <c r="F10256" s="502"/>
      <c r="G10256" s="502"/>
      <c r="H10256" s="502"/>
    </row>
    <row r="10257" spans="4:8" s="5" customFormat="1" x14ac:dyDescent="0.2">
      <c r="D10257" s="502"/>
      <c r="E10257" s="502"/>
      <c r="F10257" s="502"/>
      <c r="G10257" s="502"/>
      <c r="H10257" s="502"/>
    </row>
    <row r="10258" spans="4:8" s="5" customFormat="1" x14ac:dyDescent="0.2">
      <c r="D10258" s="502"/>
      <c r="E10258" s="502"/>
      <c r="F10258" s="502"/>
      <c r="G10258" s="502"/>
      <c r="H10258" s="502"/>
    </row>
    <row r="10259" spans="4:8" s="5" customFormat="1" x14ac:dyDescent="0.2">
      <c r="D10259" s="502"/>
      <c r="E10259" s="502"/>
      <c r="F10259" s="502"/>
      <c r="G10259" s="502"/>
      <c r="H10259" s="502"/>
    </row>
    <row r="10260" spans="4:8" s="5" customFormat="1" x14ac:dyDescent="0.2">
      <c r="D10260" s="502"/>
      <c r="E10260" s="502"/>
      <c r="F10260" s="502"/>
      <c r="G10260" s="502"/>
      <c r="H10260" s="502"/>
    </row>
    <row r="10261" spans="4:8" s="5" customFormat="1" x14ac:dyDescent="0.2">
      <c r="D10261" s="502"/>
      <c r="E10261" s="502"/>
      <c r="F10261" s="502"/>
      <c r="G10261" s="502"/>
      <c r="H10261" s="502"/>
    </row>
    <row r="10262" spans="4:8" s="5" customFormat="1" x14ac:dyDescent="0.2">
      <c r="D10262" s="502"/>
      <c r="E10262" s="502"/>
      <c r="F10262" s="502"/>
      <c r="G10262" s="502"/>
      <c r="H10262" s="502"/>
    </row>
    <row r="10263" spans="4:8" s="5" customFormat="1" x14ac:dyDescent="0.2">
      <c r="D10263" s="502"/>
      <c r="E10263" s="502"/>
      <c r="F10263" s="502"/>
      <c r="G10263" s="502"/>
      <c r="H10263" s="502"/>
    </row>
    <row r="10264" spans="4:8" s="5" customFormat="1" x14ac:dyDescent="0.2">
      <c r="D10264" s="502"/>
      <c r="E10264" s="502"/>
      <c r="F10264" s="502"/>
      <c r="G10264" s="502"/>
      <c r="H10264" s="502"/>
    </row>
    <row r="10265" spans="4:8" s="5" customFormat="1" x14ac:dyDescent="0.2">
      <c r="D10265" s="502"/>
      <c r="E10265" s="502"/>
      <c r="F10265" s="502"/>
      <c r="G10265" s="502"/>
      <c r="H10265" s="502"/>
    </row>
    <row r="10266" spans="4:8" s="5" customFormat="1" x14ac:dyDescent="0.2">
      <c r="D10266" s="502"/>
      <c r="E10266" s="502"/>
      <c r="F10266" s="502"/>
      <c r="G10266" s="502"/>
      <c r="H10266" s="502"/>
    </row>
    <row r="10267" spans="4:8" s="5" customFormat="1" x14ac:dyDescent="0.2">
      <c r="D10267" s="502"/>
      <c r="E10267" s="502"/>
      <c r="F10267" s="502"/>
      <c r="G10267" s="502"/>
      <c r="H10267" s="502"/>
    </row>
    <row r="10268" spans="4:8" s="5" customFormat="1" x14ac:dyDescent="0.2">
      <c r="D10268" s="502"/>
      <c r="E10268" s="502"/>
      <c r="F10268" s="502"/>
      <c r="G10268" s="502"/>
      <c r="H10268" s="502"/>
    </row>
    <row r="10269" spans="4:8" s="5" customFormat="1" x14ac:dyDescent="0.2">
      <c r="D10269" s="502"/>
      <c r="E10269" s="502"/>
      <c r="F10269" s="502"/>
      <c r="G10269" s="502"/>
      <c r="H10269" s="502"/>
    </row>
    <row r="10270" spans="4:8" s="5" customFormat="1" x14ac:dyDescent="0.2">
      <c r="D10270" s="502"/>
      <c r="E10270" s="502"/>
      <c r="F10270" s="502"/>
      <c r="G10270" s="502"/>
      <c r="H10270" s="502"/>
    </row>
    <row r="10271" spans="4:8" s="5" customFormat="1" x14ac:dyDescent="0.2">
      <c r="D10271" s="502"/>
      <c r="E10271" s="502"/>
      <c r="F10271" s="502"/>
      <c r="G10271" s="502"/>
      <c r="H10271" s="502"/>
    </row>
    <row r="10272" spans="4:8" s="5" customFormat="1" x14ac:dyDescent="0.2">
      <c r="D10272" s="502"/>
      <c r="E10272" s="502"/>
      <c r="F10272" s="502"/>
      <c r="G10272" s="502"/>
      <c r="H10272" s="502"/>
    </row>
    <row r="10273" spans="4:8" s="5" customFormat="1" x14ac:dyDescent="0.2">
      <c r="D10273" s="502"/>
      <c r="E10273" s="502"/>
      <c r="F10273" s="502"/>
      <c r="G10273" s="502"/>
      <c r="H10273" s="502"/>
    </row>
    <row r="10274" spans="4:8" s="5" customFormat="1" x14ac:dyDescent="0.2">
      <c r="D10274" s="502"/>
      <c r="E10274" s="502"/>
      <c r="F10274" s="502"/>
      <c r="G10274" s="502"/>
      <c r="H10274" s="502"/>
    </row>
    <row r="10275" spans="4:8" s="5" customFormat="1" x14ac:dyDescent="0.2">
      <c r="D10275" s="502"/>
      <c r="E10275" s="502"/>
      <c r="F10275" s="502"/>
      <c r="G10275" s="502"/>
      <c r="H10275" s="502"/>
    </row>
    <row r="10276" spans="4:8" s="5" customFormat="1" x14ac:dyDescent="0.2">
      <c r="D10276" s="502"/>
      <c r="E10276" s="502"/>
      <c r="F10276" s="502"/>
      <c r="G10276" s="502"/>
      <c r="H10276" s="502"/>
    </row>
    <row r="10277" spans="4:8" s="5" customFormat="1" x14ac:dyDescent="0.2">
      <c r="D10277" s="502"/>
      <c r="E10277" s="502"/>
      <c r="F10277" s="502"/>
      <c r="G10277" s="502"/>
      <c r="H10277" s="502"/>
    </row>
    <row r="10278" spans="4:8" s="5" customFormat="1" x14ac:dyDescent="0.2">
      <c r="D10278" s="502"/>
      <c r="E10278" s="502"/>
      <c r="F10278" s="502"/>
      <c r="G10278" s="502"/>
      <c r="H10278" s="502"/>
    </row>
    <row r="10279" spans="4:8" s="5" customFormat="1" x14ac:dyDescent="0.2">
      <c r="D10279" s="502"/>
      <c r="E10279" s="502"/>
      <c r="F10279" s="502"/>
      <c r="G10279" s="502"/>
      <c r="H10279" s="502"/>
    </row>
    <row r="10280" spans="4:8" s="5" customFormat="1" x14ac:dyDescent="0.2">
      <c r="D10280" s="502"/>
      <c r="E10280" s="502"/>
      <c r="F10280" s="502"/>
      <c r="G10280" s="502"/>
      <c r="H10280" s="502"/>
    </row>
    <row r="10281" spans="4:8" s="5" customFormat="1" x14ac:dyDescent="0.2">
      <c r="D10281" s="502"/>
      <c r="E10281" s="502"/>
      <c r="F10281" s="502"/>
      <c r="G10281" s="502"/>
      <c r="H10281" s="502"/>
    </row>
    <row r="10282" spans="4:8" s="5" customFormat="1" x14ac:dyDescent="0.2">
      <c r="D10282" s="502"/>
      <c r="E10282" s="502"/>
      <c r="F10282" s="502"/>
      <c r="G10282" s="502"/>
      <c r="H10282" s="502"/>
    </row>
    <row r="10283" spans="4:8" s="5" customFormat="1" x14ac:dyDescent="0.2">
      <c r="D10283" s="502"/>
      <c r="E10283" s="502"/>
      <c r="F10283" s="502"/>
      <c r="G10283" s="502"/>
      <c r="H10283" s="502"/>
    </row>
    <row r="10284" spans="4:8" s="5" customFormat="1" x14ac:dyDescent="0.2">
      <c r="D10284" s="502"/>
      <c r="E10284" s="502"/>
      <c r="F10284" s="502"/>
      <c r="G10284" s="502"/>
      <c r="H10284" s="502"/>
    </row>
    <row r="10285" spans="4:8" s="5" customFormat="1" x14ac:dyDescent="0.2">
      <c r="D10285" s="502"/>
      <c r="E10285" s="502"/>
      <c r="F10285" s="502"/>
      <c r="G10285" s="502"/>
      <c r="H10285" s="502"/>
    </row>
    <row r="10286" spans="4:8" s="5" customFormat="1" x14ac:dyDescent="0.2">
      <c r="D10286" s="502"/>
      <c r="E10286" s="502"/>
      <c r="F10286" s="502"/>
      <c r="G10286" s="502"/>
      <c r="H10286" s="502"/>
    </row>
    <row r="10287" spans="4:8" s="5" customFormat="1" x14ac:dyDescent="0.2">
      <c r="D10287" s="502"/>
      <c r="E10287" s="502"/>
      <c r="F10287" s="502"/>
      <c r="G10287" s="502"/>
      <c r="H10287" s="502"/>
    </row>
    <row r="10288" spans="4:8" s="5" customFormat="1" x14ac:dyDescent="0.2">
      <c r="D10288" s="502"/>
      <c r="E10288" s="502"/>
      <c r="F10288" s="502"/>
      <c r="G10288" s="502"/>
      <c r="H10288" s="502"/>
    </row>
    <row r="10289" spans="4:8" s="5" customFormat="1" x14ac:dyDescent="0.2">
      <c r="D10289" s="502"/>
      <c r="E10289" s="502"/>
      <c r="F10289" s="502"/>
      <c r="G10289" s="502"/>
      <c r="H10289" s="502"/>
    </row>
    <row r="10290" spans="4:8" s="5" customFormat="1" x14ac:dyDescent="0.2">
      <c r="D10290" s="502"/>
      <c r="E10290" s="502"/>
      <c r="F10290" s="502"/>
      <c r="G10290" s="502"/>
      <c r="H10290" s="502"/>
    </row>
    <row r="10291" spans="4:8" s="5" customFormat="1" x14ac:dyDescent="0.2">
      <c r="D10291" s="502"/>
      <c r="E10291" s="502"/>
      <c r="F10291" s="502"/>
      <c r="G10291" s="502"/>
      <c r="H10291" s="502"/>
    </row>
    <row r="10292" spans="4:8" s="5" customFormat="1" x14ac:dyDescent="0.2">
      <c r="D10292" s="502"/>
      <c r="E10292" s="502"/>
      <c r="F10292" s="502"/>
      <c r="G10292" s="502"/>
      <c r="H10292" s="502"/>
    </row>
    <row r="10293" spans="4:8" s="5" customFormat="1" x14ac:dyDescent="0.2">
      <c r="D10293" s="502"/>
      <c r="E10293" s="502"/>
      <c r="F10293" s="502"/>
      <c r="G10293" s="502"/>
      <c r="H10293" s="502"/>
    </row>
    <row r="10294" spans="4:8" s="5" customFormat="1" x14ac:dyDescent="0.2">
      <c r="D10294" s="502"/>
      <c r="E10294" s="502"/>
      <c r="F10294" s="502"/>
      <c r="G10294" s="502"/>
      <c r="H10294" s="502"/>
    </row>
    <row r="10295" spans="4:8" s="5" customFormat="1" x14ac:dyDescent="0.2">
      <c r="D10295" s="502"/>
      <c r="E10295" s="502"/>
      <c r="F10295" s="502"/>
      <c r="G10295" s="502"/>
      <c r="H10295" s="502"/>
    </row>
    <row r="10296" spans="4:8" s="5" customFormat="1" x14ac:dyDescent="0.2">
      <c r="D10296" s="502"/>
      <c r="E10296" s="502"/>
      <c r="F10296" s="502"/>
      <c r="G10296" s="502"/>
      <c r="H10296" s="502"/>
    </row>
    <row r="10297" spans="4:8" s="5" customFormat="1" x14ac:dyDescent="0.2">
      <c r="D10297" s="502"/>
      <c r="E10297" s="502"/>
      <c r="F10297" s="502"/>
      <c r="G10297" s="502"/>
      <c r="H10297" s="502"/>
    </row>
    <row r="10298" spans="4:8" s="5" customFormat="1" x14ac:dyDescent="0.2">
      <c r="D10298" s="502"/>
      <c r="E10298" s="502"/>
      <c r="F10298" s="502"/>
      <c r="G10298" s="502"/>
      <c r="H10298" s="502"/>
    </row>
    <row r="10299" spans="4:8" s="5" customFormat="1" x14ac:dyDescent="0.2">
      <c r="D10299" s="502"/>
      <c r="E10299" s="502"/>
      <c r="F10299" s="502"/>
      <c r="G10299" s="502"/>
      <c r="H10299" s="502"/>
    </row>
    <row r="10300" spans="4:8" s="5" customFormat="1" x14ac:dyDescent="0.2">
      <c r="D10300" s="502"/>
      <c r="E10300" s="502"/>
      <c r="F10300" s="502"/>
      <c r="G10300" s="502"/>
      <c r="H10300" s="502"/>
    </row>
    <row r="10301" spans="4:8" s="5" customFormat="1" x14ac:dyDescent="0.2">
      <c r="D10301" s="502"/>
      <c r="E10301" s="502"/>
      <c r="F10301" s="502"/>
      <c r="G10301" s="502"/>
      <c r="H10301" s="502"/>
    </row>
    <row r="10302" spans="4:8" s="5" customFormat="1" x14ac:dyDescent="0.2">
      <c r="D10302" s="502"/>
      <c r="E10302" s="502"/>
      <c r="F10302" s="502"/>
      <c r="G10302" s="502"/>
      <c r="H10302" s="502"/>
    </row>
    <row r="10303" spans="4:8" s="5" customFormat="1" x14ac:dyDescent="0.2">
      <c r="D10303" s="502"/>
      <c r="E10303" s="502"/>
      <c r="F10303" s="502"/>
      <c r="G10303" s="502"/>
      <c r="H10303" s="502"/>
    </row>
    <row r="10304" spans="4:8" s="5" customFormat="1" x14ac:dyDescent="0.2">
      <c r="D10304" s="502"/>
      <c r="E10304" s="502"/>
      <c r="F10304" s="502"/>
      <c r="G10304" s="502"/>
      <c r="H10304" s="502"/>
    </row>
    <row r="10305" spans="4:8" s="5" customFormat="1" x14ac:dyDescent="0.2">
      <c r="D10305" s="502"/>
      <c r="E10305" s="502"/>
      <c r="F10305" s="502"/>
      <c r="G10305" s="502"/>
      <c r="H10305" s="502"/>
    </row>
    <row r="10306" spans="4:8" s="5" customFormat="1" x14ac:dyDescent="0.2">
      <c r="D10306" s="502"/>
      <c r="E10306" s="502"/>
      <c r="F10306" s="502"/>
      <c r="G10306" s="502"/>
      <c r="H10306" s="502"/>
    </row>
    <row r="10307" spans="4:8" s="5" customFormat="1" x14ac:dyDescent="0.2">
      <c r="D10307" s="502"/>
      <c r="E10307" s="502"/>
      <c r="F10307" s="502"/>
      <c r="G10307" s="502"/>
      <c r="H10307" s="502"/>
    </row>
    <row r="10308" spans="4:8" s="5" customFormat="1" x14ac:dyDescent="0.2">
      <c r="D10308" s="502"/>
      <c r="E10308" s="502"/>
      <c r="F10308" s="502"/>
      <c r="G10308" s="502"/>
      <c r="H10308" s="502"/>
    </row>
    <row r="10309" spans="4:8" s="5" customFormat="1" x14ac:dyDescent="0.2">
      <c r="D10309" s="502"/>
      <c r="E10309" s="502"/>
      <c r="F10309" s="502"/>
      <c r="G10309" s="502"/>
      <c r="H10309" s="502"/>
    </row>
    <row r="10310" spans="4:8" s="5" customFormat="1" x14ac:dyDescent="0.2">
      <c r="D10310" s="502"/>
      <c r="E10310" s="502"/>
      <c r="F10310" s="502"/>
      <c r="G10310" s="502"/>
      <c r="H10310" s="502"/>
    </row>
    <row r="10311" spans="4:8" s="5" customFormat="1" x14ac:dyDescent="0.2">
      <c r="D10311" s="502"/>
      <c r="E10311" s="502"/>
      <c r="F10311" s="502"/>
      <c r="G10311" s="502"/>
      <c r="H10311" s="502"/>
    </row>
    <row r="10312" spans="4:8" s="5" customFormat="1" x14ac:dyDescent="0.2">
      <c r="D10312" s="502"/>
      <c r="E10312" s="502"/>
      <c r="F10312" s="502"/>
      <c r="G10312" s="502"/>
      <c r="H10312" s="502"/>
    </row>
    <row r="10313" spans="4:8" s="5" customFormat="1" x14ac:dyDescent="0.2">
      <c r="D10313" s="502"/>
      <c r="E10313" s="502"/>
      <c r="F10313" s="502"/>
      <c r="G10313" s="502"/>
      <c r="H10313" s="502"/>
    </row>
    <row r="10314" spans="4:8" s="5" customFormat="1" x14ac:dyDescent="0.2">
      <c r="D10314" s="502"/>
      <c r="E10314" s="502"/>
      <c r="F10314" s="502"/>
      <c r="G10314" s="502"/>
      <c r="H10314" s="502"/>
    </row>
    <row r="10315" spans="4:8" s="5" customFormat="1" x14ac:dyDescent="0.2">
      <c r="D10315" s="502"/>
      <c r="E10315" s="502"/>
      <c r="F10315" s="502"/>
      <c r="G10315" s="502"/>
      <c r="H10315" s="502"/>
    </row>
    <row r="10316" spans="4:8" s="5" customFormat="1" x14ac:dyDescent="0.2">
      <c r="D10316" s="502"/>
      <c r="E10316" s="502"/>
      <c r="F10316" s="502"/>
      <c r="G10316" s="502"/>
      <c r="H10316" s="502"/>
    </row>
    <row r="10317" spans="4:8" s="5" customFormat="1" x14ac:dyDescent="0.2">
      <c r="D10317" s="502"/>
      <c r="E10317" s="502"/>
      <c r="F10317" s="502"/>
      <c r="G10317" s="502"/>
      <c r="H10317" s="502"/>
    </row>
    <row r="10318" spans="4:8" s="5" customFormat="1" x14ac:dyDescent="0.2">
      <c r="D10318" s="502"/>
      <c r="E10318" s="502"/>
      <c r="F10318" s="502"/>
      <c r="G10318" s="502"/>
      <c r="H10318" s="502"/>
    </row>
    <row r="10319" spans="4:8" s="5" customFormat="1" x14ac:dyDescent="0.2">
      <c r="D10319" s="502"/>
      <c r="E10319" s="502"/>
      <c r="F10319" s="502"/>
      <c r="G10319" s="502"/>
      <c r="H10319" s="502"/>
    </row>
    <row r="10320" spans="4:8" s="5" customFormat="1" x14ac:dyDescent="0.2">
      <c r="D10320" s="502"/>
      <c r="E10320" s="502"/>
      <c r="F10320" s="502"/>
      <c r="G10320" s="502"/>
      <c r="H10320" s="502"/>
    </row>
    <row r="10321" spans="4:8" s="5" customFormat="1" x14ac:dyDescent="0.2">
      <c r="D10321" s="502"/>
      <c r="E10321" s="502"/>
      <c r="F10321" s="502"/>
      <c r="G10321" s="502"/>
      <c r="H10321" s="502"/>
    </row>
    <row r="10322" spans="4:8" s="5" customFormat="1" x14ac:dyDescent="0.2">
      <c r="D10322" s="502"/>
      <c r="E10322" s="502"/>
      <c r="F10322" s="502"/>
      <c r="G10322" s="502"/>
      <c r="H10322" s="502"/>
    </row>
    <row r="10323" spans="4:8" s="5" customFormat="1" x14ac:dyDescent="0.2">
      <c r="D10323" s="502"/>
      <c r="E10323" s="502"/>
      <c r="F10323" s="502"/>
      <c r="G10323" s="502"/>
      <c r="H10323" s="502"/>
    </row>
    <row r="10324" spans="4:8" s="5" customFormat="1" x14ac:dyDescent="0.2">
      <c r="D10324" s="502"/>
      <c r="E10324" s="502"/>
      <c r="F10324" s="502"/>
      <c r="G10324" s="502"/>
      <c r="H10324" s="502"/>
    </row>
    <row r="10325" spans="4:8" s="5" customFormat="1" x14ac:dyDescent="0.2">
      <c r="D10325" s="502"/>
      <c r="E10325" s="502"/>
      <c r="F10325" s="502"/>
      <c r="G10325" s="502"/>
      <c r="H10325" s="502"/>
    </row>
    <row r="10326" spans="4:8" s="5" customFormat="1" x14ac:dyDescent="0.2">
      <c r="D10326" s="502"/>
      <c r="E10326" s="502"/>
      <c r="F10326" s="502"/>
      <c r="G10326" s="502"/>
      <c r="H10326" s="502"/>
    </row>
    <row r="10327" spans="4:8" s="5" customFormat="1" x14ac:dyDescent="0.2">
      <c r="D10327" s="502"/>
      <c r="E10327" s="502"/>
      <c r="F10327" s="502"/>
      <c r="G10327" s="502"/>
      <c r="H10327" s="502"/>
    </row>
    <row r="10328" spans="4:8" s="5" customFormat="1" x14ac:dyDescent="0.2">
      <c r="D10328" s="502"/>
      <c r="E10328" s="502"/>
      <c r="F10328" s="502"/>
      <c r="G10328" s="502"/>
      <c r="H10328" s="502"/>
    </row>
    <row r="10329" spans="4:8" s="5" customFormat="1" x14ac:dyDescent="0.2">
      <c r="D10329" s="502"/>
      <c r="E10329" s="502"/>
      <c r="F10329" s="502"/>
      <c r="G10329" s="502"/>
      <c r="H10329" s="502"/>
    </row>
    <row r="10330" spans="4:8" s="5" customFormat="1" x14ac:dyDescent="0.2">
      <c r="D10330" s="502"/>
      <c r="E10330" s="502"/>
      <c r="F10330" s="502"/>
      <c r="G10330" s="502"/>
      <c r="H10330" s="502"/>
    </row>
    <row r="10331" spans="4:8" s="5" customFormat="1" x14ac:dyDescent="0.2">
      <c r="D10331" s="502"/>
      <c r="E10331" s="502"/>
      <c r="F10331" s="502"/>
      <c r="G10331" s="502"/>
      <c r="H10331" s="502"/>
    </row>
    <row r="10332" spans="4:8" s="5" customFormat="1" x14ac:dyDescent="0.2">
      <c r="D10332" s="502"/>
      <c r="E10332" s="502"/>
      <c r="F10332" s="502"/>
      <c r="G10332" s="502"/>
      <c r="H10332" s="502"/>
    </row>
    <row r="10333" spans="4:8" s="5" customFormat="1" x14ac:dyDescent="0.2">
      <c r="D10333" s="502"/>
      <c r="E10333" s="502"/>
      <c r="F10333" s="502"/>
      <c r="G10333" s="502"/>
      <c r="H10333" s="502"/>
    </row>
    <row r="10334" spans="4:8" s="5" customFormat="1" x14ac:dyDescent="0.2">
      <c r="D10334" s="502"/>
      <c r="E10334" s="502"/>
      <c r="F10334" s="502"/>
      <c r="G10334" s="502"/>
      <c r="H10334" s="502"/>
    </row>
    <row r="10335" spans="4:8" s="5" customFormat="1" x14ac:dyDescent="0.2">
      <c r="D10335" s="502"/>
      <c r="E10335" s="502"/>
      <c r="F10335" s="502"/>
      <c r="G10335" s="502"/>
      <c r="H10335" s="502"/>
    </row>
    <row r="10336" spans="4:8" s="5" customFormat="1" x14ac:dyDescent="0.2">
      <c r="D10336" s="502"/>
      <c r="E10336" s="502"/>
      <c r="F10336" s="502"/>
      <c r="G10336" s="502"/>
      <c r="H10336" s="502"/>
    </row>
    <row r="10337" spans="4:8" s="5" customFormat="1" x14ac:dyDescent="0.2">
      <c r="D10337" s="502"/>
      <c r="E10337" s="502"/>
      <c r="F10337" s="502"/>
      <c r="G10337" s="502"/>
      <c r="H10337" s="502"/>
    </row>
    <row r="10338" spans="4:8" s="5" customFormat="1" x14ac:dyDescent="0.2">
      <c r="D10338" s="502"/>
      <c r="E10338" s="502"/>
      <c r="F10338" s="502"/>
      <c r="G10338" s="502"/>
      <c r="H10338" s="502"/>
    </row>
    <row r="10339" spans="4:8" s="5" customFormat="1" x14ac:dyDescent="0.2">
      <c r="D10339" s="502"/>
      <c r="E10339" s="502"/>
      <c r="F10339" s="502"/>
      <c r="G10339" s="502"/>
      <c r="H10339" s="502"/>
    </row>
    <row r="10340" spans="4:8" s="5" customFormat="1" x14ac:dyDescent="0.2">
      <c r="D10340" s="502"/>
      <c r="E10340" s="502"/>
      <c r="F10340" s="502"/>
      <c r="G10340" s="502"/>
      <c r="H10340" s="502"/>
    </row>
    <row r="10341" spans="4:8" s="5" customFormat="1" x14ac:dyDescent="0.2">
      <c r="D10341" s="502"/>
      <c r="E10341" s="502"/>
      <c r="F10341" s="502"/>
      <c r="G10341" s="502"/>
      <c r="H10341" s="502"/>
    </row>
    <row r="10342" spans="4:8" s="5" customFormat="1" x14ac:dyDescent="0.2">
      <c r="D10342" s="502"/>
      <c r="E10342" s="502"/>
      <c r="F10342" s="502"/>
      <c r="G10342" s="502"/>
      <c r="H10342" s="502"/>
    </row>
    <row r="10343" spans="4:8" s="5" customFormat="1" x14ac:dyDescent="0.2">
      <c r="D10343" s="502"/>
      <c r="E10343" s="502"/>
      <c r="F10343" s="502"/>
      <c r="G10343" s="502"/>
      <c r="H10343" s="502"/>
    </row>
    <row r="10344" spans="4:8" s="5" customFormat="1" x14ac:dyDescent="0.2">
      <c r="D10344" s="502"/>
      <c r="E10344" s="502"/>
      <c r="F10344" s="502"/>
      <c r="G10344" s="502"/>
      <c r="H10344" s="502"/>
    </row>
    <row r="10345" spans="4:8" s="5" customFormat="1" x14ac:dyDescent="0.2">
      <c r="D10345" s="502"/>
      <c r="E10345" s="502"/>
      <c r="F10345" s="502"/>
      <c r="G10345" s="502"/>
      <c r="H10345" s="502"/>
    </row>
    <row r="10346" spans="4:8" s="5" customFormat="1" x14ac:dyDescent="0.2">
      <c r="D10346" s="502"/>
      <c r="E10346" s="502"/>
      <c r="F10346" s="502"/>
      <c r="G10346" s="502"/>
      <c r="H10346" s="502"/>
    </row>
    <row r="10347" spans="4:8" s="5" customFormat="1" x14ac:dyDescent="0.2">
      <c r="D10347" s="502"/>
      <c r="E10347" s="502"/>
      <c r="F10347" s="502"/>
      <c r="G10347" s="502"/>
      <c r="H10347" s="502"/>
    </row>
    <row r="10348" spans="4:8" s="5" customFormat="1" x14ac:dyDescent="0.2">
      <c r="D10348" s="502"/>
      <c r="E10348" s="502"/>
      <c r="F10348" s="502"/>
      <c r="G10348" s="502"/>
      <c r="H10348" s="502"/>
    </row>
    <row r="10349" spans="4:8" s="5" customFormat="1" x14ac:dyDescent="0.2">
      <c r="D10349" s="502"/>
      <c r="E10349" s="502"/>
      <c r="F10349" s="502"/>
      <c r="G10349" s="502"/>
      <c r="H10349" s="502"/>
    </row>
    <row r="10350" spans="4:8" s="5" customFormat="1" x14ac:dyDescent="0.2">
      <c r="D10350" s="502"/>
      <c r="E10350" s="502"/>
      <c r="F10350" s="502"/>
      <c r="G10350" s="502"/>
      <c r="H10350" s="502"/>
    </row>
    <row r="10351" spans="4:8" s="5" customFormat="1" x14ac:dyDescent="0.2">
      <c r="D10351" s="502"/>
      <c r="E10351" s="502"/>
      <c r="F10351" s="502"/>
      <c r="G10351" s="502"/>
      <c r="H10351" s="502"/>
    </row>
    <row r="10352" spans="4:8" s="5" customFormat="1" x14ac:dyDescent="0.2">
      <c r="D10352" s="502"/>
      <c r="E10352" s="502"/>
      <c r="F10352" s="502"/>
      <c r="G10352" s="502"/>
      <c r="H10352" s="502"/>
    </row>
    <row r="10353" spans="4:8" s="5" customFormat="1" x14ac:dyDescent="0.2">
      <c r="D10353" s="502"/>
      <c r="E10353" s="502"/>
      <c r="F10353" s="502"/>
      <c r="G10353" s="502"/>
      <c r="H10353" s="502"/>
    </row>
    <row r="10354" spans="4:8" s="5" customFormat="1" x14ac:dyDescent="0.2">
      <c r="D10354" s="502"/>
      <c r="E10354" s="502"/>
      <c r="F10354" s="502"/>
      <c r="G10354" s="502"/>
      <c r="H10354" s="502"/>
    </row>
    <row r="10355" spans="4:8" s="5" customFormat="1" x14ac:dyDescent="0.2">
      <c r="D10355" s="502"/>
      <c r="E10355" s="502"/>
      <c r="F10355" s="502"/>
      <c r="G10355" s="502"/>
      <c r="H10355" s="502"/>
    </row>
    <row r="10356" spans="4:8" s="5" customFormat="1" x14ac:dyDescent="0.2">
      <c r="D10356" s="502"/>
      <c r="E10356" s="502"/>
      <c r="F10356" s="502"/>
      <c r="G10356" s="502"/>
      <c r="H10356" s="502"/>
    </row>
    <row r="10357" spans="4:8" s="5" customFormat="1" x14ac:dyDescent="0.2">
      <c r="D10357" s="502"/>
      <c r="E10357" s="502"/>
      <c r="F10357" s="502"/>
      <c r="G10357" s="502"/>
      <c r="H10357" s="502"/>
    </row>
    <row r="10358" spans="4:8" s="5" customFormat="1" x14ac:dyDescent="0.2">
      <c r="D10358" s="502"/>
      <c r="E10358" s="502"/>
      <c r="F10358" s="502"/>
      <c r="G10358" s="502"/>
      <c r="H10358" s="502"/>
    </row>
    <row r="10359" spans="4:8" s="5" customFormat="1" x14ac:dyDescent="0.2">
      <c r="D10359" s="502"/>
      <c r="E10359" s="502"/>
      <c r="F10359" s="502"/>
      <c r="G10359" s="502"/>
      <c r="H10359" s="502"/>
    </row>
    <row r="10360" spans="4:8" s="5" customFormat="1" x14ac:dyDescent="0.2">
      <c r="D10360" s="502"/>
      <c r="E10360" s="502"/>
      <c r="F10360" s="502"/>
      <c r="G10360" s="502"/>
      <c r="H10360" s="502"/>
    </row>
    <row r="10361" spans="4:8" s="5" customFormat="1" x14ac:dyDescent="0.2">
      <c r="D10361" s="502"/>
      <c r="E10361" s="502"/>
      <c r="F10361" s="502"/>
      <c r="G10361" s="502"/>
      <c r="H10361" s="502"/>
    </row>
    <row r="10362" spans="4:8" s="5" customFormat="1" x14ac:dyDescent="0.2">
      <c r="D10362" s="502"/>
      <c r="E10362" s="502"/>
      <c r="F10362" s="502"/>
      <c r="G10362" s="502"/>
      <c r="H10362" s="502"/>
    </row>
    <row r="10363" spans="4:8" s="5" customFormat="1" x14ac:dyDescent="0.2">
      <c r="D10363" s="502"/>
      <c r="E10363" s="502"/>
      <c r="F10363" s="502"/>
      <c r="G10363" s="502"/>
      <c r="H10363" s="502"/>
    </row>
    <row r="10364" spans="4:8" s="5" customFormat="1" x14ac:dyDescent="0.2">
      <c r="D10364" s="502"/>
      <c r="E10364" s="502"/>
      <c r="F10364" s="502"/>
      <c r="G10364" s="502"/>
      <c r="H10364" s="502"/>
    </row>
    <row r="10365" spans="4:8" s="5" customFormat="1" x14ac:dyDescent="0.2">
      <c r="D10365" s="502"/>
      <c r="E10365" s="502"/>
      <c r="F10365" s="502"/>
      <c r="G10365" s="502"/>
      <c r="H10365" s="502"/>
    </row>
    <row r="10366" spans="4:8" s="5" customFormat="1" x14ac:dyDescent="0.2">
      <c r="D10366" s="502"/>
      <c r="E10366" s="502"/>
      <c r="F10366" s="502"/>
      <c r="G10366" s="502"/>
      <c r="H10366" s="502"/>
    </row>
    <row r="10367" spans="4:8" s="5" customFormat="1" x14ac:dyDescent="0.2">
      <c r="D10367" s="502"/>
      <c r="E10367" s="502"/>
      <c r="F10367" s="502"/>
      <c r="G10367" s="502"/>
      <c r="H10367" s="502"/>
    </row>
    <row r="10368" spans="4:8" s="5" customFormat="1" x14ac:dyDescent="0.2">
      <c r="D10368" s="502"/>
      <c r="E10368" s="502"/>
      <c r="F10368" s="502"/>
      <c r="G10368" s="502"/>
      <c r="H10368" s="502"/>
    </row>
    <row r="10369" spans="4:8" s="5" customFormat="1" x14ac:dyDescent="0.2">
      <c r="D10369" s="502"/>
      <c r="E10369" s="502"/>
      <c r="F10369" s="502"/>
      <c r="G10369" s="502"/>
      <c r="H10369" s="502"/>
    </row>
    <row r="10370" spans="4:8" s="5" customFormat="1" x14ac:dyDescent="0.2">
      <c r="D10370" s="502"/>
      <c r="E10370" s="502"/>
      <c r="F10370" s="502"/>
      <c r="G10370" s="502"/>
      <c r="H10370" s="502"/>
    </row>
    <row r="10371" spans="4:8" s="5" customFormat="1" x14ac:dyDescent="0.2">
      <c r="D10371" s="502"/>
      <c r="E10371" s="502"/>
      <c r="F10371" s="502"/>
      <c r="G10371" s="502"/>
      <c r="H10371" s="502"/>
    </row>
    <row r="10372" spans="4:8" s="5" customFormat="1" x14ac:dyDescent="0.2">
      <c r="D10372" s="502"/>
      <c r="E10372" s="502"/>
      <c r="F10372" s="502"/>
      <c r="G10372" s="502"/>
      <c r="H10372" s="502"/>
    </row>
    <row r="10373" spans="4:8" s="5" customFormat="1" x14ac:dyDescent="0.2">
      <c r="D10373" s="502"/>
      <c r="E10373" s="502"/>
      <c r="F10373" s="502"/>
      <c r="G10373" s="502"/>
      <c r="H10373" s="502"/>
    </row>
    <row r="10374" spans="4:8" s="5" customFormat="1" x14ac:dyDescent="0.2">
      <c r="D10374" s="502"/>
      <c r="E10374" s="502"/>
      <c r="F10374" s="502"/>
      <c r="G10374" s="502"/>
      <c r="H10374" s="502"/>
    </row>
    <row r="10375" spans="4:8" s="5" customFormat="1" x14ac:dyDescent="0.2">
      <c r="D10375" s="502"/>
      <c r="E10375" s="502"/>
      <c r="F10375" s="502"/>
      <c r="G10375" s="502"/>
      <c r="H10375" s="502"/>
    </row>
    <row r="10376" spans="4:8" s="5" customFormat="1" x14ac:dyDescent="0.2">
      <c r="D10376" s="502"/>
      <c r="E10376" s="502"/>
      <c r="F10376" s="502"/>
      <c r="G10376" s="502"/>
      <c r="H10376" s="502"/>
    </row>
    <row r="10377" spans="4:8" s="5" customFormat="1" x14ac:dyDescent="0.2">
      <c r="D10377" s="502"/>
      <c r="E10377" s="502"/>
      <c r="F10377" s="502"/>
      <c r="G10377" s="502"/>
      <c r="H10377" s="502"/>
    </row>
    <row r="10378" spans="4:8" s="5" customFormat="1" x14ac:dyDescent="0.2">
      <c r="D10378" s="502"/>
      <c r="E10378" s="502"/>
      <c r="F10378" s="502"/>
      <c r="G10378" s="502"/>
      <c r="H10378" s="502"/>
    </row>
    <row r="10379" spans="4:8" s="5" customFormat="1" x14ac:dyDescent="0.2">
      <c r="D10379" s="502"/>
      <c r="E10379" s="502"/>
      <c r="F10379" s="502"/>
      <c r="G10379" s="502"/>
      <c r="H10379" s="502"/>
    </row>
    <row r="10380" spans="4:8" s="5" customFormat="1" x14ac:dyDescent="0.2">
      <c r="D10380" s="502"/>
      <c r="E10380" s="502"/>
      <c r="F10380" s="502"/>
      <c r="G10380" s="502"/>
      <c r="H10380" s="502"/>
    </row>
    <row r="10381" spans="4:8" s="5" customFormat="1" x14ac:dyDescent="0.2">
      <c r="D10381" s="502"/>
      <c r="E10381" s="502"/>
      <c r="F10381" s="502"/>
      <c r="G10381" s="502"/>
      <c r="H10381" s="502"/>
    </row>
    <row r="10382" spans="4:8" s="5" customFormat="1" x14ac:dyDescent="0.2">
      <c r="D10382" s="502"/>
      <c r="E10382" s="502"/>
      <c r="F10382" s="502"/>
      <c r="G10382" s="502"/>
      <c r="H10382" s="502"/>
    </row>
    <row r="10383" spans="4:8" s="5" customFormat="1" x14ac:dyDescent="0.2">
      <c r="D10383" s="502"/>
      <c r="E10383" s="502"/>
      <c r="F10383" s="502"/>
      <c r="G10383" s="502"/>
      <c r="H10383" s="502"/>
    </row>
    <row r="10384" spans="4:8" s="5" customFormat="1" x14ac:dyDescent="0.2">
      <c r="D10384" s="502"/>
      <c r="E10384" s="502"/>
      <c r="F10384" s="502"/>
      <c r="G10384" s="502"/>
      <c r="H10384" s="502"/>
    </row>
    <row r="10385" spans="4:8" s="5" customFormat="1" x14ac:dyDescent="0.2">
      <c r="D10385" s="502"/>
      <c r="E10385" s="502"/>
      <c r="F10385" s="502"/>
      <c r="G10385" s="502"/>
      <c r="H10385" s="502"/>
    </row>
    <row r="10386" spans="4:8" s="5" customFormat="1" x14ac:dyDescent="0.2">
      <c r="D10386" s="502"/>
      <c r="E10386" s="502"/>
      <c r="F10386" s="502"/>
      <c r="G10386" s="502"/>
      <c r="H10386" s="502"/>
    </row>
    <row r="10387" spans="4:8" s="5" customFormat="1" x14ac:dyDescent="0.2">
      <c r="D10387" s="502"/>
      <c r="E10387" s="502"/>
      <c r="F10387" s="502"/>
      <c r="G10387" s="502"/>
      <c r="H10387" s="502"/>
    </row>
    <row r="10388" spans="4:8" s="5" customFormat="1" x14ac:dyDescent="0.2">
      <c r="D10388" s="502"/>
      <c r="E10388" s="502"/>
      <c r="F10388" s="502"/>
      <c r="G10388" s="502"/>
      <c r="H10388" s="502"/>
    </row>
    <row r="10389" spans="4:8" s="5" customFormat="1" x14ac:dyDescent="0.2">
      <c r="D10389" s="502"/>
      <c r="E10389" s="502"/>
      <c r="F10389" s="502"/>
      <c r="G10389" s="502"/>
      <c r="H10389" s="502"/>
    </row>
    <row r="10390" spans="4:8" s="5" customFormat="1" x14ac:dyDescent="0.2">
      <c r="D10390" s="502"/>
      <c r="E10390" s="502"/>
      <c r="F10390" s="502"/>
      <c r="G10390" s="502"/>
      <c r="H10390" s="502"/>
    </row>
    <row r="10391" spans="4:8" s="5" customFormat="1" x14ac:dyDescent="0.2">
      <c r="D10391" s="502"/>
      <c r="E10391" s="502"/>
      <c r="F10391" s="502"/>
      <c r="G10391" s="502"/>
      <c r="H10391" s="502"/>
    </row>
    <row r="10392" spans="4:8" s="5" customFormat="1" x14ac:dyDescent="0.2">
      <c r="D10392" s="502"/>
      <c r="E10392" s="502"/>
      <c r="F10392" s="502"/>
      <c r="G10392" s="502"/>
      <c r="H10392" s="502"/>
    </row>
    <row r="10393" spans="4:8" s="5" customFormat="1" x14ac:dyDescent="0.2">
      <c r="D10393" s="502"/>
      <c r="E10393" s="502"/>
      <c r="F10393" s="502"/>
      <c r="G10393" s="502"/>
      <c r="H10393" s="502"/>
    </row>
    <row r="10394" spans="4:8" s="5" customFormat="1" x14ac:dyDescent="0.2">
      <c r="D10394" s="502"/>
      <c r="E10394" s="502"/>
      <c r="F10394" s="502"/>
      <c r="G10394" s="502"/>
      <c r="H10394" s="502"/>
    </row>
    <row r="10395" spans="4:8" s="5" customFormat="1" x14ac:dyDescent="0.2">
      <c r="D10395" s="502"/>
      <c r="E10395" s="502"/>
      <c r="F10395" s="502"/>
      <c r="G10395" s="502"/>
      <c r="H10395" s="502"/>
    </row>
    <row r="10396" spans="4:8" s="5" customFormat="1" x14ac:dyDescent="0.2">
      <c r="D10396" s="502"/>
      <c r="E10396" s="502"/>
      <c r="F10396" s="502"/>
      <c r="G10396" s="502"/>
      <c r="H10396" s="502"/>
    </row>
    <row r="10397" spans="4:8" s="5" customFormat="1" x14ac:dyDescent="0.2">
      <c r="D10397" s="502"/>
      <c r="E10397" s="502"/>
      <c r="F10397" s="502"/>
      <c r="G10397" s="502"/>
      <c r="H10397" s="502"/>
    </row>
    <row r="10398" spans="4:8" s="5" customFormat="1" x14ac:dyDescent="0.2">
      <c r="D10398" s="502"/>
      <c r="E10398" s="502"/>
      <c r="F10398" s="502"/>
      <c r="G10398" s="502"/>
      <c r="H10398" s="502"/>
    </row>
    <row r="10399" spans="4:8" s="5" customFormat="1" x14ac:dyDescent="0.2">
      <c r="D10399" s="502"/>
      <c r="E10399" s="502"/>
      <c r="F10399" s="502"/>
      <c r="G10399" s="502"/>
      <c r="H10399" s="502"/>
    </row>
    <row r="10400" spans="4:8" s="5" customFormat="1" x14ac:dyDescent="0.2">
      <c r="D10400" s="502"/>
      <c r="E10400" s="502"/>
      <c r="F10400" s="502"/>
      <c r="G10400" s="502"/>
      <c r="H10400" s="502"/>
    </row>
    <row r="10401" spans="4:8" s="5" customFormat="1" x14ac:dyDescent="0.2">
      <c r="D10401" s="502"/>
      <c r="E10401" s="502"/>
      <c r="F10401" s="502"/>
      <c r="G10401" s="502"/>
      <c r="H10401" s="502"/>
    </row>
    <row r="10402" spans="4:8" s="5" customFormat="1" x14ac:dyDescent="0.2">
      <c r="D10402" s="502"/>
      <c r="E10402" s="502"/>
      <c r="F10402" s="502"/>
      <c r="G10402" s="502"/>
      <c r="H10402" s="502"/>
    </row>
    <row r="10403" spans="4:8" s="5" customFormat="1" x14ac:dyDescent="0.2">
      <c r="D10403" s="502"/>
      <c r="E10403" s="502"/>
      <c r="F10403" s="502"/>
      <c r="G10403" s="502"/>
      <c r="H10403" s="502"/>
    </row>
    <row r="10404" spans="4:8" s="5" customFormat="1" x14ac:dyDescent="0.2">
      <c r="D10404" s="502"/>
      <c r="E10404" s="502"/>
      <c r="F10404" s="502"/>
      <c r="G10404" s="502"/>
      <c r="H10404" s="502"/>
    </row>
    <row r="10405" spans="4:8" s="5" customFormat="1" x14ac:dyDescent="0.2">
      <c r="D10405" s="502"/>
      <c r="E10405" s="502"/>
      <c r="F10405" s="502"/>
      <c r="G10405" s="502"/>
      <c r="H10405" s="502"/>
    </row>
    <row r="10406" spans="4:8" s="5" customFormat="1" x14ac:dyDescent="0.2">
      <c r="D10406" s="502"/>
      <c r="E10406" s="502"/>
      <c r="F10406" s="502"/>
      <c r="G10406" s="502"/>
      <c r="H10406" s="502"/>
    </row>
    <row r="10407" spans="4:8" s="5" customFormat="1" x14ac:dyDescent="0.2">
      <c r="D10407" s="502"/>
      <c r="E10407" s="502"/>
      <c r="F10407" s="502"/>
      <c r="G10407" s="502"/>
      <c r="H10407" s="502"/>
    </row>
    <row r="10408" spans="4:8" s="5" customFormat="1" x14ac:dyDescent="0.2">
      <c r="D10408" s="502"/>
      <c r="E10408" s="502"/>
      <c r="F10408" s="502"/>
      <c r="G10408" s="502"/>
      <c r="H10408" s="502"/>
    </row>
    <row r="10409" spans="4:8" s="5" customFormat="1" x14ac:dyDescent="0.2">
      <c r="D10409" s="502"/>
      <c r="E10409" s="502"/>
      <c r="F10409" s="502"/>
      <c r="G10409" s="502"/>
      <c r="H10409" s="502"/>
    </row>
    <row r="10410" spans="4:8" s="5" customFormat="1" x14ac:dyDescent="0.2">
      <c r="D10410" s="502"/>
      <c r="E10410" s="502"/>
      <c r="F10410" s="502"/>
      <c r="G10410" s="502"/>
      <c r="H10410" s="502"/>
    </row>
    <row r="10411" spans="4:8" s="5" customFormat="1" x14ac:dyDescent="0.2">
      <c r="D10411" s="502"/>
      <c r="E10411" s="502"/>
      <c r="F10411" s="502"/>
      <c r="G10411" s="502"/>
      <c r="H10411" s="502"/>
    </row>
    <row r="10412" spans="4:8" s="5" customFormat="1" x14ac:dyDescent="0.2">
      <c r="D10412" s="502"/>
      <c r="E10412" s="502"/>
      <c r="F10412" s="502"/>
      <c r="G10412" s="502"/>
      <c r="H10412" s="502"/>
    </row>
    <row r="10413" spans="4:8" s="5" customFormat="1" x14ac:dyDescent="0.2">
      <c r="D10413" s="502"/>
      <c r="E10413" s="502"/>
      <c r="F10413" s="502"/>
      <c r="G10413" s="502"/>
      <c r="H10413" s="502"/>
    </row>
  </sheetData>
  <sheetProtection password="B6A8" sheet="1" selectLockedCells="1"/>
  <mergeCells count="296">
    <mergeCell ref="W7:Y7"/>
    <mergeCell ref="I38:J38"/>
    <mergeCell ref="I39:J39"/>
    <mergeCell ref="I28:J28"/>
    <mergeCell ref="I31:J31"/>
    <mergeCell ref="I25:J25"/>
    <mergeCell ref="I26:J26"/>
    <mergeCell ref="K24:L24"/>
    <mergeCell ref="I47:J47"/>
    <mergeCell ref="I41:J41"/>
    <mergeCell ref="I44:J44"/>
    <mergeCell ref="I45:J45"/>
    <mergeCell ref="I32:J32"/>
    <mergeCell ref="I33:J33"/>
    <mergeCell ref="I36:J36"/>
    <mergeCell ref="J13:S13"/>
    <mergeCell ref="K48:L48"/>
    <mergeCell ref="K46:L46"/>
    <mergeCell ref="K38:L38"/>
    <mergeCell ref="K19:L19"/>
    <mergeCell ref="K20:L20"/>
    <mergeCell ref="K21:L21"/>
    <mergeCell ref="K22:L22"/>
    <mergeCell ref="K23:L23"/>
    <mergeCell ref="K44:L44"/>
    <mergeCell ref="K39:L39"/>
    <mergeCell ref="K40:L40"/>
    <mergeCell ref="K30:L30"/>
    <mergeCell ref="K28:L28"/>
    <mergeCell ref="K34:L34"/>
    <mergeCell ref="K42:L42"/>
    <mergeCell ref="K25:L25"/>
    <mergeCell ref="K29:L29"/>
    <mergeCell ref="K45:L45"/>
    <mergeCell ref="K31:L31"/>
    <mergeCell ref="K32:L32"/>
    <mergeCell ref="K33:L33"/>
    <mergeCell ref="K41:L41"/>
    <mergeCell ref="K36:L36"/>
    <mergeCell ref="K26:L26"/>
    <mergeCell ref="AC8:AD11"/>
    <mergeCell ref="AF8:AG11"/>
    <mergeCell ref="K43:L43"/>
    <mergeCell ref="K37:L37"/>
    <mergeCell ref="N2:P2"/>
    <mergeCell ref="I3:K3"/>
    <mergeCell ref="M8:O8"/>
    <mergeCell ref="M9:O9"/>
    <mergeCell ref="P15:S16"/>
    <mergeCell ref="Q2:S2"/>
    <mergeCell ref="I5:K5"/>
    <mergeCell ref="I6:K6"/>
    <mergeCell ref="I7:K7"/>
    <mergeCell ref="I40:J40"/>
    <mergeCell ref="I30:J30"/>
    <mergeCell ref="I24:J24"/>
    <mergeCell ref="I18:J18"/>
    <mergeCell ref="I37:J37"/>
    <mergeCell ref="I43:J43"/>
    <mergeCell ref="I42:J42"/>
    <mergeCell ref="I34:J34"/>
    <mergeCell ref="I27:J27"/>
    <mergeCell ref="I29:J29"/>
    <mergeCell ref="I35:J35"/>
    <mergeCell ref="AC139:AD139"/>
    <mergeCell ref="AC51:AD53"/>
    <mergeCell ref="AI15:AJ15"/>
    <mergeCell ref="P17:Q17"/>
    <mergeCell ref="AI55:AJ55"/>
    <mergeCell ref="Z15:AA15"/>
    <mergeCell ref="Z48:AA48"/>
    <mergeCell ref="AC55:AD55"/>
    <mergeCell ref="Z52:AA54"/>
    <mergeCell ref="P46:S46"/>
    <mergeCell ref="AF138:AG138"/>
    <mergeCell ref="AI138:AJ138"/>
    <mergeCell ref="AF96:AG96"/>
    <mergeCell ref="AC98:AD98"/>
    <mergeCell ref="Z57:AA57"/>
    <mergeCell ref="AC96:AD96"/>
    <mergeCell ref="AC133:AD135"/>
    <mergeCell ref="AI137:AJ137"/>
    <mergeCell ref="Z97:AA97"/>
    <mergeCell ref="W1:AJ1"/>
    <mergeCell ref="Z10:AA12"/>
    <mergeCell ref="W10:X12"/>
    <mergeCell ref="AI10:AJ12"/>
    <mergeCell ref="W3:AJ3"/>
    <mergeCell ref="C44:F44"/>
    <mergeCell ref="C41:F41"/>
    <mergeCell ref="W2:AJ2"/>
    <mergeCell ref="W4:AJ4"/>
    <mergeCell ref="X6:Y6"/>
    <mergeCell ref="C35:F35"/>
    <mergeCell ref="C39:F39"/>
    <mergeCell ref="C40:F40"/>
    <mergeCell ref="C43:F43"/>
    <mergeCell ref="K17:L17"/>
    <mergeCell ref="K27:L27"/>
    <mergeCell ref="I17:J17"/>
    <mergeCell ref="I19:J19"/>
    <mergeCell ref="I20:J20"/>
    <mergeCell ref="I21:J21"/>
    <mergeCell ref="I22:J22"/>
    <mergeCell ref="I23:J23"/>
    <mergeCell ref="K35:L35"/>
    <mergeCell ref="K18:L18"/>
    <mergeCell ref="B1:S1"/>
    <mergeCell ref="M4:O4"/>
    <mergeCell ref="M5:O5"/>
    <mergeCell ref="B3:C3"/>
    <mergeCell ref="B4:C4"/>
    <mergeCell ref="B11:G11"/>
    <mergeCell ref="F7:H7"/>
    <mergeCell ref="F3:H3"/>
    <mergeCell ref="R6:S6"/>
    <mergeCell ref="B6:C6"/>
    <mergeCell ref="F4:H4"/>
    <mergeCell ref="F6:H6"/>
    <mergeCell ref="F8:H8"/>
    <mergeCell ref="I8:K8"/>
    <mergeCell ref="I4:K4"/>
    <mergeCell ref="B7:C7"/>
    <mergeCell ref="N6:P6"/>
    <mergeCell ref="E2:K2"/>
    <mergeCell ref="M3:O3"/>
    <mergeCell ref="M7:O7"/>
    <mergeCell ref="F5:H5"/>
    <mergeCell ref="H11:I11"/>
    <mergeCell ref="J11:S11"/>
    <mergeCell ref="F9:K9"/>
    <mergeCell ref="Z13:AA13"/>
    <mergeCell ref="Z14:AA14"/>
    <mergeCell ref="AF15:AG15"/>
    <mergeCell ref="Z49:AA49"/>
    <mergeCell ref="Z50:AA50"/>
    <mergeCell ref="C23:F23"/>
    <mergeCell ref="C24:F24"/>
    <mergeCell ref="C18:F18"/>
    <mergeCell ref="C19:F19"/>
    <mergeCell ref="C20:F20"/>
    <mergeCell ref="C21:F21"/>
    <mergeCell ref="W14:X14"/>
    <mergeCell ref="AC14:AD14"/>
    <mergeCell ref="W15:X15"/>
    <mergeCell ref="AF14:AG14"/>
    <mergeCell ref="W13:X13"/>
    <mergeCell ref="AF13:AG13"/>
    <mergeCell ref="B46:F46"/>
    <mergeCell ref="AC15:AD15"/>
    <mergeCell ref="C37:F37"/>
    <mergeCell ref="C33:F33"/>
    <mergeCell ref="C45:F45"/>
    <mergeCell ref="C34:F34"/>
    <mergeCell ref="C31:F31"/>
    <mergeCell ref="AO5:AP5"/>
    <mergeCell ref="AI56:AJ56"/>
    <mergeCell ref="AI14:AJ14"/>
    <mergeCell ref="AI98:AJ98"/>
    <mergeCell ref="AI97:AJ97"/>
    <mergeCell ref="AC97:AD97"/>
    <mergeCell ref="AI52:AJ54"/>
    <mergeCell ref="AI57:AJ57"/>
    <mergeCell ref="AC13:AD13"/>
    <mergeCell ref="AI96:AJ96"/>
    <mergeCell ref="AF56:AG56"/>
    <mergeCell ref="AF57:AG57"/>
    <mergeCell ref="AC57:AD57"/>
    <mergeCell ref="AF98:AG98"/>
    <mergeCell ref="AF55:AG55"/>
    <mergeCell ref="AC56:AD56"/>
    <mergeCell ref="AF51:AG53"/>
    <mergeCell ref="AC92:AD94"/>
    <mergeCell ref="AF92:AG94"/>
    <mergeCell ref="AI93:AJ95"/>
    <mergeCell ref="AF97:AG97"/>
    <mergeCell ref="AI13:AJ13"/>
    <mergeCell ref="AO16:AQ16"/>
    <mergeCell ref="W5:AJ5"/>
    <mergeCell ref="AC237:AD239"/>
    <mergeCell ref="AF237:AG239"/>
    <mergeCell ref="Z238:AA240"/>
    <mergeCell ref="AI238:AJ240"/>
    <mergeCell ref="AC186:AD186"/>
    <mergeCell ref="AF186:AG186"/>
    <mergeCell ref="Z186:AA186"/>
    <mergeCell ref="AI186:AJ186"/>
    <mergeCell ref="AF184:AG184"/>
    <mergeCell ref="AI184:AJ184"/>
    <mergeCell ref="AI185:AJ185"/>
    <mergeCell ref="Z243:AA243"/>
    <mergeCell ref="AC243:AD243"/>
    <mergeCell ref="AF243:AG243"/>
    <mergeCell ref="AI243:AJ243"/>
    <mergeCell ref="AC295:AD297"/>
    <mergeCell ref="AF295:AG297"/>
    <mergeCell ref="Z296:AA298"/>
    <mergeCell ref="AI296:AJ298"/>
    <mergeCell ref="Z241:AA241"/>
    <mergeCell ref="AC241:AD241"/>
    <mergeCell ref="AF241:AG241"/>
    <mergeCell ref="AI241:AJ241"/>
    <mergeCell ref="Z242:AA242"/>
    <mergeCell ref="AC242:AD242"/>
    <mergeCell ref="AF242:AG242"/>
    <mergeCell ref="AI242:AJ242"/>
    <mergeCell ref="AW17:AX17"/>
    <mergeCell ref="AW18:AX18"/>
    <mergeCell ref="AM182:AO182"/>
    <mergeCell ref="AM183:AO183"/>
    <mergeCell ref="AT17:AU17"/>
    <mergeCell ref="AT18:AU18"/>
    <mergeCell ref="AT34:AU34"/>
    <mergeCell ref="AT35:AU35"/>
    <mergeCell ref="AO187:AQ187"/>
    <mergeCell ref="AO58:AQ58"/>
    <mergeCell ref="AN52:AO52"/>
    <mergeCell ref="AQ181:AR181"/>
    <mergeCell ref="AQ182:AR182"/>
    <mergeCell ref="AQ183:AR183"/>
    <mergeCell ref="AM181:AO181"/>
    <mergeCell ref="Z359:AA359"/>
    <mergeCell ref="AC359:AD359"/>
    <mergeCell ref="AF359:AG359"/>
    <mergeCell ref="AI359:AJ359"/>
    <mergeCell ref="Z357:AA357"/>
    <mergeCell ref="AC357:AD357"/>
    <mergeCell ref="AF357:AG357"/>
    <mergeCell ref="AI357:AJ357"/>
    <mergeCell ref="Z358:AA358"/>
    <mergeCell ref="AC358:AD358"/>
    <mergeCell ref="AO244:AQ244"/>
    <mergeCell ref="AF358:AG358"/>
    <mergeCell ref="AI358:AJ358"/>
    <mergeCell ref="Z301:AA301"/>
    <mergeCell ref="AC301:AD301"/>
    <mergeCell ref="AF301:AG301"/>
    <mergeCell ref="AI301:AJ301"/>
    <mergeCell ref="AN53:AO53"/>
    <mergeCell ref="Z185:AA185"/>
    <mergeCell ref="AC185:AD185"/>
    <mergeCell ref="AF185:AG185"/>
    <mergeCell ref="AI181:AJ183"/>
    <mergeCell ref="AC353:AD355"/>
    <mergeCell ref="AF353:AG355"/>
    <mergeCell ref="Z354:AA356"/>
    <mergeCell ref="AI354:AJ356"/>
    <mergeCell ref="Z299:AA299"/>
    <mergeCell ref="AC299:AD299"/>
    <mergeCell ref="AF299:AG299"/>
    <mergeCell ref="AI299:AJ299"/>
    <mergeCell ref="Z300:AA300"/>
    <mergeCell ref="AC300:AD300"/>
    <mergeCell ref="AF300:AG300"/>
    <mergeCell ref="AI300:AJ300"/>
    <mergeCell ref="C38:F38"/>
    <mergeCell ref="AC180:AD182"/>
    <mergeCell ref="AF180:AG182"/>
    <mergeCell ref="Z181:AA183"/>
    <mergeCell ref="Z184:AA184"/>
    <mergeCell ref="AC184:AD184"/>
    <mergeCell ref="Z176:AL176"/>
    <mergeCell ref="AI134:AJ136"/>
    <mergeCell ref="Z56:AA56"/>
    <mergeCell ref="Z134:AA136"/>
    <mergeCell ref="AC137:AD137"/>
    <mergeCell ref="AF137:AG137"/>
    <mergeCell ref="Z98:AA98"/>
    <mergeCell ref="AF139:AG139"/>
    <mergeCell ref="AF133:AG135"/>
    <mergeCell ref="Z93:AA95"/>
    <mergeCell ref="AI139:AJ139"/>
    <mergeCell ref="Z138:AA138"/>
    <mergeCell ref="Z137:AA137"/>
    <mergeCell ref="AC138:AD138"/>
    <mergeCell ref="C42:F42"/>
    <mergeCell ref="Z139:AA139"/>
    <mergeCell ref="Z96:AA96"/>
    <mergeCell ref="Z55:AA55"/>
    <mergeCell ref="B8:E10"/>
    <mergeCell ref="C36:F36"/>
    <mergeCell ref="C32:F32"/>
    <mergeCell ref="B16:F17"/>
    <mergeCell ref="B14:G14"/>
    <mergeCell ref="C30:F30"/>
    <mergeCell ref="G17:H17"/>
    <mergeCell ref="C29:F29"/>
    <mergeCell ref="B12:F12"/>
    <mergeCell ref="C28:F28"/>
    <mergeCell ref="C27:F27"/>
    <mergeCell ref="C25:F25"/>
    <mergeCell ref="C26:F26"/>
    <mergeCell ref="C22:F22"/>
    <mergeCell ref="B15:N15"/>
    <mergeCell ref="B13:F13"/>
    <mergeCell ref="J12:S12"/>
  </mergeCells>
  <phoneticPr fontId="0" type="noConversion"/>
  <conditionalFormatting sqref="AO19:AO45">
    <cfRule type="expression" dxfId="1891" priority="116" stopIfTrue="1">
      <formula>MIN($AO$19:$AO$45)=MAX($AO$19:$AO$45)</formula>
    </cfRule>
    <cfRule type="expression" dxfId="1890" priority="117" stopIfTrue="1">
      <formula>OR(MAX($AO$19:$AO$45)-AO19&lt;0.00005,MAX($AO$20:$AO$45)-AO19&lt;0.00005)</formula>
    </cfRule>
    <cfRule type="expression" dxfId="1889" priority="118" stopIfTrue="1">
      <formula>AO19-MIN($AO$19:$AO$45)&lt;0.00005</formula>
    </cfRule>
  </conditionalFormatting>
  <conditionalFormatting sqref="G16">
    <cfRule type="expression" dxfId="1888" priority="159" stopIfTrue="1">
      <formula>OR(AND($AP$4=1,$AP$3=1),$AP$12=1,$AP$13=1)</formula>
    </cfRule>
    <cfRule type="expression" dxfId="1887" priority="160" stopIfTrue="1">
      <formula>OR(AND($AP$4=0,$AP$3=1),$AP$12=1,$AP$13=1)</formula>
    </cfRule>
  </conditionalFormatting>
  <conditionalFormatting sqref="A16:A17">
    <cfRule type="expression" dxfId="1886" priority="161" stopIfTrue="1">
      <formula>OR(AND($AP$4=1,$AP$3=1),$AP$12=1,$AP$13=1)</formula>
    </cfRule>
  </conditionalFormatting>
  <conditionalFormatting sqref="B16:F17">
    <cfRule type="expression" dxfId="1885" priority="162" stopIfTrue="1">
      <formula>OR(AND($AP$4=1,$AP$3=1),$AP$12=1,$AP$13=1)</formula>
    </cfRule>
    <cfRule type="expression" dxfId="1884" priority="163" stopIfTrue="1">
      <formula>OR($AP$3,$AP$12=1,$AP$13=1)</formula>
    </cfRule>
  </conditionalFormatting>
  <conditionalFormatting sqref="AO190:AO232 AO247:AO289">
    <cfRule type="expression" dxfId="1883" priority="97" stopIfTrue="1">
      <formula>MIN($AO$190:$AO$232)=MAX($AO$190:$AO$232)</formula>
    </cfRule>
    <cfRule type="expression" dxfId="1882" priority="98" stopIfTrue="1">
      <formula>OR(MAX($AO$190:$AO$232)-AO190&lt;0.00005,MAX($AO$192:$AO$232)-AO190&lt;0.00005)</formula>
    </cfRule>
    <cfRule type="expression" dxfId="1881" priority="99" stopIfTrue="1">
      <formula>AO190-MIN($AO$190:$AO$232)&lt;0.00005</formula>
    </cfRule>
  </conditionalFormatting>
  <conditionalFormatting sqref="S5">
    <cfRule type="expression" dxfId="1880" priority="90" stopIfTrue="1">
      <formula>ABS(S3-S4)&lt;0.000116</formula>
    </cfRule>
    <cfRule type="expression" dxfId="1879" priority="91" stopIfTrue="1">
      <formula>S3&gt;S4</formula>
    </cfRule>
    <cfRule type="expression" dxfId="1878" priority="92" stopIfTrue="1">
      <formula>S3&lt;S4</formula>
    </cfRule>
  </conditionalFormatting>
  <conditionalFormatting sqref="B15:N15">
    <cfRule type="expression" dxfId="1877" priority="3971" stopIfTrue="1">
      <formula>OR($AP$3=1,$AP$12=1,$AP$13=1)</formula>
    </cfRule>
  </conditionalFormatting>
  <conditionalFormatting sqref="H16:N16">
    <cfRule type="expression" dxfId="1876" priority="3973" stopIfTrue="1">
      <formula>OR($AP$3=1,$AP$12=1,$AP$13=1)</formula>
    </cfRule>
  </conditionalFormatting>
  <conditionalFormatting sqref="K19:K45">
    <cfRule type="expression" dxfId="1875" priority="72" stopIfTrue="1">
      <formula>IF(OR($Z$7=0,$Z$7=1),MIN($AO$19:$AO$45)=MAX($AO$19:$AO$45),MIN($AO$61:$AO$87)=MAX($AO$61:$AO$87))</formula>
    </cfRule>
    <cfRule type="expression" dxfId="1874" priority="73" stopIfTrue="1">
      <formula>IF(OR($Z$7=0,$Z$7=1),OR(MAX($AO$19:$AO$45)-K19&lt;0.00005,MAX($AO$20:$AO$45)-K19&lt;0.00005),OR(MAX($AO$61:$AO$87)-K19&lt;0.00005,MAX($AO$62:$AO$87)-K19&lt;0.00005))</formula>
    </cfRule>
    <cfRule type="expression" dxfId="1873" priority="74" stopIfTrue="1">
      <formula>IF(OR($Z$7=0,$Z$7=1),K19-MIN($AO$19:$AO$45)&lt;0.00005,K19-MIN($AO$61:$AO$87)&lt;0.00005)</formula>
    </cfRule>
  </conditionalFormatting>
  <conditionalFormatting sqref="AO61:AO87">
    <cfRule type="expression" dxfId="1872" priority="15" stopIfTrue="1">
      <formula>MIN($AO$19:$AO$45)=MAX($AO$19:$AO$45)</formula>
    </cfRule>
    <cfRule type="expression" dxfId="1871" priority="16" stopIfTrue="1">
      <formula>OR(MAX($AO$19:$AO$45)-AO61&lt;0.00005,MAX($AO$20:$AO$45)-AO61&lt;0.00005)</formula>
    </cfRule>
    <cfRule type="expression" dxfId="1870" priority="17" stopIfTrue="1">
      <formula>AO61-MIN($AO$19:$AO$45)&lt;0.00005</formula>
    </cfRule>
  </conditionalFormatting>
  <conditionalFormatting sqref="AO240">
    <cfRule type="expression" dxfId="1869" priority="12" stopIfTrue="1">
      <formula>MIN($AO$190:$AO$232)=MAX($AO$190:$AO$232)</formula>
    </cfRule>
    <cfRule type="expression" dxfId="1868" priority="13" stopIfTrue="1">
      <formula>OR(MAX($AO$190:$AO$232)-AO240&lt;0.00005,MAX($AO$192:$AO$232)-AO240&lt;0.00005)</formula>
    </cfRule>
    <cfRule type="expression" dxfId="1867" priority="14" stopIfTrue="1">
      <formula>AO240-MIN($AO$190:$AO$232)&lt;0.00005</formula>
    </cfRule>
  </conditionalFormatting>
  <conditionalFormatting sqref="AT247:AT289">
    <cfRule type="expression" dxfId="1866" priority="9" stopIfTrue="1">
      <formula>MIN($AO$190:$AO$232)=MAX($AO$190:$AO$232)</formula>
    </cfRule>
    <cfRule type="expression" dxfId="1865" priority="10" stopIfTrue="1">
      <formula>OR(MAX($AO$190:$AO$232)-AT247&lt;0.00005,MAX($AO$192:$AO$232)-AT247&lt;0.00005)</formula>
    </cfRule>
    <cfRule type="expression" dxfId="1864" priority="11" stopIfTrue="1">
      <formula>AT247-MIN($AO$190:$AO$232)&lt;0.00005</formula>
    </cfRule>
  </conditionalFormatting>
  <conditionalFormatting sqref="B6:C6">
    <cfRule type="expression" dxfId="1863" priority="5" stopIfTrue="1">
      <formula>M45=D4</formula>
    </cfRule>
  </conditionalFormatting>
  <conditionalFormatting sqref="D6">
    <cfRule type="expression" dxfId="1862" priority="4" stopIfTrue="1">
      <formula>IF(OR($Z$7=0,$Z$7=1),$D$4,MAX(AP87,AP289))=D4</formula>
    </cfRule>
  </conditionalFormatting>
  <conditionalFormatting sqref="B8:E10">
    <cfRule type="expression" dxfId="1861" priority="3" stopIfTrue="1">
      <formula>AN52=AN53</formula>
    </cfRule>
  </conditionalFormatting>
  <conditionalFormatting sqref="M45 R45">
    <cfRule type="expression" dxfId="1860" priority="2" stopIfTrue="1">
      <formula>$M$45=$D$4</formula>
    </cfRule>
  </conditionalFormatting>
  <dataValidations count="9">
    <dataValidation type="list" allowBlank="1" showDropDown="1" showErrorMessage="1" errorTitle="You must enter 1, 2, 3, 4, or 5" sqref="L4">
      <formula1>"1,2,3,4,5"</formula1>
    </dataValidation>
    <dataValidation type="list" allowBlank="1" showInputMessage="1" showErrorMessage="1" sqref="AY3">
      <formula1>"Activate"</formula1>
    </dataValidation>
    <dataValidation allowBlank="1" showErrorMessage="1" errorTitle="You must enter 1, 2, 3 or 4" sqref="I9:K9"/>
    <dataValidation type="list" allowBlank="1" showInputMessage="1" showErrorMessage="1" sqref="I8:K8">
      <formula1>"1  - No Rounding,5 - Nearest 5 Seconds,10- Nearest 10 Seconds"</formula1>
    </dataValidation>
    <dataValidation type="list" allowBlank="1" showErrorMessage="1" errorTitle="You must enter 1, 2, 3, 4, or 5" sqref="I3:K3">
      <formula1>"1  - Even Effort,2  - Fairly Even Effort,3  - Fairly Even Pace,4  - Even Pace"</formula1>
    </dataValidation>
    <dataValidation type="list" allowBlank="1" showErrorMessage="1" errorTitle="You must enter 1, 2, 3 or 4" sqref="I4:K4">
      <formula1>"1  - Slow Start,2  - Fairly Slow Start,3  - Fairly Fast Start,4  - Fast Start"</formula1>
    </dataValidation>
    <dataValidation type="list" allowBlank="1" showErrorMessage="1" errorTitle="You must enter 1, 2, 3 or 4" sqref="I5:K5">
      <formula1>"1  - Maximum Fade,2  - Medium Fade,3  - Slight Fade,4  - No Fade"</formula1>
    </dataValidation>
    <dataValidation type="list" allowBlank="1" showInputMessage="1" showErrorMessage="1" sqref="I6:K6">
      <formula1>"1  - Max Pace Limit,2  - Medium Pace Limit,3  - Slight Pace Limit,4  - No Pace Limit"</formula1>
    </dataValidation>
    <dataValidation type="list" allowBlank="1" showErrorMessage="1" errorTitle="You must enter 1, 2, 3 or 4" sqref="I7:K7">
      <formula1>"1  - Max Neg Split Bias,2  - Medium Neg Split Bias,3  - Slight Neg Split Bias,4  - No Neg Split Bias"</formula1>
    </dataValidation>
  </dataValidations>
  <printOptions horizontalCentered="1" verticalCentered="1"/>
  <pageMargins left="0.5" right="0.5" top="0.5" bottom="0.5" header="0.5" footer="0.5"/>
  <pageSetup scale="73" orientation="landscape" horizontalDpi="4294967293" verticalDpi="4294967293" r:id="rId1"/>
  <headerFooter alignWithMargins="0"/>
  <colBreaks count="1" manualBreakCount="1">
    <brk id="19" max="1048575" man="1"/>
  </colBreaks>
  <ignoredErrors>
    <ignoredError sqref="AP191:AQ191"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39997558519241921"/>
    <pageSetUpPr autoPageBreaks="0"/>
  </sheetPr>
  <dimension ref="A1:AX236"/>
  <sheetViews>
    <sheetView showGridLines="0" showRowColHeaders="0" zoomScale="80" zoomScaleNormal="80" workbookViewId="0">
      <selection sqref="A1:A46"/>
    </sheetView>
  </sheetViews>
  <sheetFormatPr defaultRowHeight="12.75" x14ac:dyDescent="0.2"/>
  <cols>
    <col min="1" max="1" width="2.140625" customWidth="1"/>
    <col min="2" max="2" width="0.140625" customWidth="1"/>
    <col min="3" max="3" width="5.140625" customWidth="1"/>
    <col min="4" max="4" width="0.140625" customWidth="1"/>
    <col min="5" max="5" width="2.42578125" customWidth="1"/>
    <col min="6" max="6" width="0.140625" customWidth="1"/>
    <col min="7" max="7" width="6.5703125" customWidth="1"/>
    <col min="8" max="8" width="0.140625" style="19" customWidth="1"/>
    <col min="9" max="9" width="3.42578125" customWidth="1"/>
    <col min="10" max="10" width="0.140625" customWidth="1"/>
    <col min="11" max="11" width="2.7109375" customWidth="1"/>
    <col min="12" max="12" width="0.140625" customWidth="1"/>
    <col min="13" max="13" width="6.42578125" customWidth="1"/>
    <col min="14" max="14" width="3.42578125" customWidth="1"/>
    <col min="15" max="15" width="0.140625" customWidth="1"/>
    <col min="16" max="16" width="3.85546875" customWidth="1"/>
    <col min="17" max="17" width="0.140625" customWidth="1"/>
    <col min="18" max="18" width="9.28515625" customWidth="1"/>
    <col min="19" max="19" width="0.5703125" customWidth="1"/>
    <col min="20" max="20" width="3.85546875" customWidth="1"/>
    <col min="21" max="21" width="0.140625" customWidth="1"/>
    <col min="22" max="22" width="9.28515625" customWidth="1"/>
    <col min="23" max="23" width="3.42578125" customWidth="1"/>
    <col min="24" max="24" width="2" customWidth="1"/>
    <col min="25" max="25" width="5.28515625" customWidth="1"/>
    <col min="26" max="26" width="2" customWidth="1"/>
    <col min="27" max="27" width="5.28515625" customWidth="1"/>
    <col min="28" max="28" width="5.5703125" customWidth="1"/>
    <col min="29" max="29" width="10.42578125" customWidth="1"/>
    <col min="30" max="30" width="6.140625" customWidth="1"/>
    <col min="31" max="31" width="1.85546875" customWidth="1"/>
    <col min="32" max="32" width="7.140625" customWidth="1"/>
    <col min="33" max="33" width="6.85546875" customWidth="1"/>
    <col min="34" max="34" width="6.42578125" hidden="1" customWidth="1"/>
    <col min="35" max="35" width="4.140625" hidden="1" customWidth="1"/>
    <col min="36" max="36" width="6.7109375" hidden="1" customWidth="1"/>
    <col min="37" max="37" width="4.5703125" hidden="1" customWidth="1"/>
    <col min="38" max="38" width="4" hidden="1" customWidth="1"/>
    <col min="39" max="39" width="6.85546875" hidden="1" customWidth="1"/>
    <col min="40" max="40" width="10.85546875" hidden="1" customWidth="1"/>
    <col min="41" max="41" width="8.5703125" hidden="1" customWidth="1"/>
    <col min="42" max="42" width="6.85546875" hidden="1" customWidth="1"/>
    <col min="43" max="43" width="5.28515625" hidden="1" customWidth="1"/>
    <col min="44" max="46" width="9.28515625" hidden="1" customWidth="1"/>
    <col min="47" max="47" width="12" hidden="1" customWidth="1"/>
    <col min="48" max="48" width="9.5703125" hidden="1" customWidth="1"/>
    <col min="49" max="59" width="9.5703125" customWidth="1"/>
  </cols>
  <sheetData>
    <row r="1" spans="1:47" ht="21" customHeight="1" x14ac:dyDescent="0.2">
      <c r="A1" s="384"/>
      <c r="B1" s="384"/>
      <c r="C1" s="1162" t="str">
        <f ca="1">IF(AH190=1,Pacing!AO14,"")</f>
        <v>NOTE:  A fully functional version of this spreadsheet is available at MyMarathonPace.com</v>
      </c>
      <c r="D1" s="1162"/>
      <c r="E1" s="1162"/>
      <c r="F1" s="1162"/>
      <c r="G1" s="1162"/>
      <c r="H1" s="1162"/>
      <c r="I1" s="1162"/>
      <c r="J1" s="1162"/>
      <c r="K1" s="1162"/>
      <c r="L1" s="1162"/>
      <c r="M1" s="1162"/>
      <c r="N1" s="1162"/>
      <c r="O1" s="1162"/>
      <c r="P1" s="1162"/>
      <c r="Q1" s="1162"/>
      <c r="R1" s="1162"/>
      <c r="S1" s="1162"/>
      <c r="T1" s="1162"/>
      <c r="U1" s="1162"/>
      <c r="V1" s="1162"/>
      <c r="W1" s="1162"/>
      <c r="X1" s="1162"/>
      <c r="Y1" s="1162"/>
      <c r="Z1" s="1162"/>
      <c r="AA1" s="1162"/>
      <c r="AB1" s="1162"/>
      <c r="AC1" s="1162"/>
      <c r="AD1" s="1162"/>
      <c r="AE1" s="3"/>
    </row>
    <row r="2" spans="1:47" ht="15.75" customHeight="1" x14ac:dyDescent="0.2">
      <c r="A2" s="725"/>
      <c r="B2" s="384"/>
      <c r="C2" s="1133" t="s">
        <v>440</v>
      </c>
      <c r="D2" s="1133"/>
      <c r="E2" s="1133"/>
      <c r="F2" s="1133"/>
      <c r="G2" s="1133"/>
      <c r="H2" s="1133"/>
      <c r="I2" s="1133"/>
      <c r="J2" s="1133"/>
      <c r="K2" s="1133"/>
      <c r="L2" s="1133"/>
      <c r="M2" s="1133"/>
      <c r="N2" s="1133"/>
      <c r="O2" s="1133"/>
      <c r="P2" s="1133"/>
      <c r="Q2" s="1133"/>
      <c r="R2" s="1133"/>
      <c r="S2" s="1133"/>
      <c r="T2" s="1133"/>
      <c r="U2" s="1133"/>
      <c r="V2" s="1133"/>
      <c r="W2" s="1133"/>
      <c r="X2" s="1133"/>
      <c r="Y2" s="1133"/>
      <c r="Z2" s="1133"/>
      <c r="AA2" s="1133"/>
      <c r="AB2" s="1133"/>
      <c r="AC2" s="1133"/>
      <c r="AD2" s="1133"/>
      <c r="AE2" s="3"/>
    </row>
    <row r="3" spans="1:47" ht="56.25" customHeight="1" x14ac:dyDescent="0.2">
      <c r="A3" s="727"/>
      <c r="B3" s="1135" t="s">
        <v>443</v>
      </c>
      <c r="C3" s="1136"/>
      <c r="D3" s="1136"/>
      <c r="E3" s="1136"/>
      <c r="F3" s="1136"/>
      <c r="G3" s="1136"/>
      <c r="H3" s="1137"/>
      <c r="I3" s="384"/>
      <c r="J3" s="1135" t="s">
        <v>358</v>
      </c>
      <c r="K3" s="1136"/>
      <c r="L3" s="1136"/>
      <c r="M3" s="1137"/>
      <c r="N3" s="384"/>
      <c r="O3" s="1312" t="s">
        <v>393</v>
      </c>
      <c r="P3" s="1313"/>
      <c r="Q3" s="1313"/>
      <c r="R3" s="1313"/>
      <c r="S3" s="1313"/>
      <c r="T3" s="1313"/>
      <c r="U3" s="1313"/>
      <c r="V3" s="1314"/>
      <c r="W3" s="1241" t="s">
        <v>361</v>
      </c>
      <c r="X3" s="1242"/>
      <c r="Y3" s="1242"/>
      <c r="Z3" s="1242"/>
      <c r="AA3" s="1242"/>
      <c r="AB3" s="1242"/>
      <c r="AC3" s="1242"/>
      <c r="AD3" s="1242"/>
      <c r="AN3" s="562"/>
      <c r="AO3" s="562"/>
      <c r="AP3" s="562"/>
      <c r="AQ3" s="562"/>
      <c r="AR3" s="562"/>
      <c r="AS3" s="562"/>
      <c r="AT3" s="562"/>
      <c r="AU3" s="562"/>
    </row>
    <row r="4" spans="1:47" ht="55.5" customHeight="1" x14ac:dyDescent="0.2">
      <c r="A4" s="727"/>
      <c r="B4" s="1238" t="str">
        <f>AH158</f>
        <v>2018 Jack &amp; Jill Marathon</v>
      </c>
      <c r="C4" s="1239"/>
      <c r="D4" s="1239"/>
      <c r="E4" s="1239"/>
      <c r="F4" s="1239"/>
      <c r="G4" s="1239"/>
      <c r="H4" s="1240"/>
      <c r="I4" s="384"/>
      <c r="J4" s="1229" t="str">
        <f>AH158</f>
        <v>2018 Jack &amp; Jill Marathon</v>
      </c>
      <c r="K4" s="1230"/>
      <c r="L4" s="1230"/>
      <c r="M4" s="1231"/>
      <c r="N4" s="384"/>
      <c r="O4" s="728"/>
      <c r="P4" s="1283"/>
      <c r="Q4" s="1283"/>
      <c r="R4" s="1283"/>
      <c r="S4" s="1283"/>
      <c r="T4" s="1283"/>
      <c r="U4" s="1283"/>
      <c r="V4" s="1284"/>
      <c r="W4" s="1243" t="s">
        <v>362</v>
      </c>
      <c r="X4" s="1244"/>
      <c r="Y4" s="1244"/>
      <c r="Z4" s="1244"/>
      <c r="AA4" s="1244"/>
      <c r="AB4" s="1244"/>
      <c r="AC4" s="1244"/>
      <c r="AD4" s="1244"/>
      <c r="AN4" s="561"/>
      <c r="AO4" s="561"/>
      <c r="AP4" s="561"/>
      <c r="AQ4" s="561"/>
      <c r="AR4" s="561"/>
      <c r="AS4" s="561"/>
      <c r="AT4" s="561"/>
      <c r="AU4" s="561"/>
    </row>
    <row r="5" spans="1:47" ht="30.75" customHeight="1" thickBot="1" x14ac:dyDescent="0.25">
      <c r="A5" s="727"/>
      <c r="B5" s="1238"/>
      <c r="C5" s="1239"/>
      <c r="D5" s="1239"/>
      <c r="E5" s="1239"/>
      <c r="F5" s="1239"/>
      <c r="G5" s="1239"/>
      <c r="H5" s="1240"/>
      <c r="I5" s="384"/>
      <c r="J5" s="1229"/>
      <c r="K5" s="1230"/>
      <c r="L5" s="1230"/>
      <c r="M5" s="1231"/>
      <c r="N5" s="384"/>
      <c r="O5" s="728"/>
      <c r="P5" s="1280" t="str">
        <f>AH158</f>
        <v>2018 Jack &amp; Jill Marathon</v>
      </c>
      <c r="Q5" s="1280"/>
      <c r="R5" s="1280"/>
      <c r="S5" s="1280"/>
      <c r="T5" s="1280"/>
      <c r="U5" s="1280"/>
      <c r="V5" s="1281"/>
      <c r="W5" s="1245" t="s">
        <v>363</v>
      </c>
      <c r="X5" s="1246"/>
      <c r="Y5" s="1246"/>
      <c r="Z5" s="1246"/>
      <c r="AA5" s="1246"/>
      <c r="AB5" s="1246"/>
      <c r="AC5" s="1246"/>
      <c r="AD5" s="1246"/>
      <c r="AN5" s="562"/>
      <c r="AO5" s="562"/>
      <c r="AP5" s="562"/>
      <c r="AQ5" s="562"/>
      <c r="AR5" s="562"/>
      <c r="AS5" s="562"/>
      <c r="AT5" s="562"/>
      <c r="AU5" s="562"/>
    </row>
    <row r="6" spans="1:47" ht="12.75" customHeight="1" thickBot="1" x14ac:dyDescent="0.25">
      <c r="A6" s="725"/>
      <c r="B6" s="729"/>
      <c r="C6" s="1110">
        <f ca="1">AH159</f>
        <v>0.14583333333333334</v>
      </c>
      <c r="D6" s="1111"/>
      <c r="E6" s="1111"/>
      <c r="F6" s="1111"/>
      <c r="G6" s="1111"/>
      <c r="H6" s="1112"/>
      <c r="I6" s="384"/>
      <c r="J6" s="731"/>
      <c r="K6" s="1204">
        <f ca="1">AH159</f>
        <v>0.14583333333333334</v>
      </c>
      <c r="L6" s="1205"/>
      <c r="M6" s="1206"/>
      <c r="N6" s="384"/>
      <c r="O6" s="728"/>
      <c r="P6" s="1282"/>
      <c r="Q6" s="1282"/>
      <c r="R6" s="1282"/>
      <c r="S6" s="1282"/>
      <c r="T6" s="1282"/>
      <c r="U6" s="1282"/>
      <c r="V6" s="1281"/>
      <c r="W6" s="1247"/>
      <c r="X6" s="1246"/>
      <c r="Y6" s="1246"/>
      <c r="Z6" s="1246"/>
      <c r="AA6" s="1246"/>
      <c r="AB6" s="1246"/>
      <c r="AC6" s="1246"/>
      <c r="AD6" s="1246"/>
      <c r="AN6" s="562"/>
      <c r="AO6" s="562"/>
      <c r="AP6" s="562"/>
      <c r="AQ6" s="562"/>
      <c r="AR6" s="562"/>
      <c r="AS6" s="562"/>
      <c r="AT6" s="562"/>
      <c r="AU6" s="562"/>
    </row>
    <row r="7" spans="1:47" ht="13.5" customHeight="1" thickBot="1" x14ac:dyDescent="0.25">
      <c r="A7" s="725"/>
      <c r="B7" s="729"/>
      <c r="C7" s="1116"/>
      <c r="D7" s="1117"/>
      <c r="E7" s="1117"/>
      <c r="F7" s="1117"/>
      <c r="G7" s="1117"/>
      <c r="H7" s="1118"/>
      <c r="I7" s="384"/>
      <c r="J7" s="732"/>
      <c r="K7" s="1210"/>
      <c r="L7" s="1211"/>
      <c r="M7" s="1212"/>
      <c r="N7" s="384"/>
      <c r="O7" s="1232">
        <f ca="1">AH159</f>
        <v>0.14583333333333334</v>
      </c>
      <c r="P7" s="1233"/>
      <c r="Q7" s="1233"/>
      <c r="R7" s="1233"/>
      <c r="S7" s="1233"/>
      <c r="T7" s="1233"/>
      <c r="U7" s="1233"/>
      <c r="V7" s="1234"/>
      <c r="W7" s="384"/>
      <c r="X7" s="384"/>
      <c r="Y7" s="384"/>
      <c r="Z7" s="384"/>
      <c r="AA7" s="384"/>
      <c r="AB7" s="384"/>
      <c r="AC7" s="384"/>
      <c r="AD7" s="384"/>
    </row>
    <row r="8" spans="1:47" ht="7.5" customHeight="1" x14ac:dyDescent="0.2">
      <c r="A8" s="725"/>
      <c r="B8" s="729"/>
      <c r="C8" s="1226" t="s">
        <v>22</v>
      </c>
      <c r="D8" s="733"/>
      <c r="E8" s="1130" t="s">
        <v>15</v>
      </c>
      <c r="F8" s="1131"/>
      <c r="G8" s="1131"/>
      <c r="H8" s="734"/>
      <c r="I8" s="384"/>
      <c r="J8" s="560"/>
      <c r="K8" s="1218" t="s">
        <v>15</v>
      </c>
      <c r="L8" s="1219"/>
      <c r="M8" s="1220"/>
      <c r="N8" s="384"/>
      <c r="O8" s="1235"/>
      <c r="P8" s="1236"/>
      <c r="Q8" s="1236"/>
      <c r="R8" s="1236"/>
      <c r="S8" s="1236"/>
      <c r="T8" s="1236"/>
      <c r="U8" s="1236"/>
      <c r="V8" s="1237"/>
      <c r="W8" s="386"/>
      <c r="X8" s="384"/>
      <c r="Y8" s="384"/>
      <c r="Z8" s="384"/>
      <c r="AA8" s="384"/>
      <c r="AB8" s="384"/>
      <c r="AC8" s="384"/>
      <c r="AD8" s="384"/>
    </row>
    <row r="9" spans="1:47" ht="7.5" customHeight="1" thickBot="1" x14ac:dyDescent="0.25">
      <c r="A9" s="725"/>
      <c r="B9" s="729"/>
      <c r="C9" s="1227"/>
      <c r="D9" s="733"/>
      <c r="E9" s="1130"/>
      <c r="F9" s="1131"/>
      <c r="G9" s="1131"/>
      <c r="H9" s="734"/>
      <c r="I9" s="384"/>
      <c r="J9" s="729"/>
      <c r="K9" s="1221"/>
      <c r="L9" s="1222"/>
      <c r="M9" s="1223"/>
      <c r="N9" s="384"/>
      <c r="O9" s="1308" t="s">
        <v>15</v>
      </c>
      <c r="P9" s="1309"/>
      <c r="Q9" s="1309"/>
      <c r="R9" s="1309"/>
      <c r="S9" s="1315"/>
      <c r="T9" s="1309" t="s">
        <v>15</v>
      </c>
      <c r="U9" s="1317"/>
      <c r="V9" s="1318"/>
      <c r="W9" s="384"/>
      <c r="X9" s="1298"/>
      <c r="Y9" s="1299"/>
      <c r="Z9" s="1299"/>
      <c r="AA9" s="1300"/>
      <c r="AB9" s="384"/>
      <c r="AC9" s="384"/>
      <c r="AD9" s="384"/>
    </row>
    <row r="10" spans="1:47" ht="7.5" customHeight="1" thickBot="1" x14ac:dyDescent="0.25">
      <c r="A10" s="725"/>
      <c r="B10" s="729"/>
      <c r="C10" s="1228">
        <f ca="1">AH161</f>
        <v>5.8724979211580179E-3</v>
      </c>
      <c r="D10" s="735"/>
      <c r="E10" s="1132"/>
      <c r="F10" s="1132"/>
      <c r="G10" s="1132"/>
      <c r="H10" s="734"/>
      <c r="I10" s="384"/>
      <c r="J10" s="736"/>
      <c r="K10" s="1224"/>
      <c r="L10" s="1224"/>
      <c r="M10" s="1225"/>
      <c r="N10" s="384"/>
      <c r="O10" s="1308"/>
      <c r="P10" s="1309"/>
      <c r="Q10" s="1309"/>
      <c r="R10" s="1309"/>
      <c r="S10" s="1315"/>
      <c r="T10" s="1309"/>
      <c r="U10" s="1317"/>
      <c r="V10" s="1318"/>
      <c r="W10" s="384"/>
      <c r="X10" s="1301"/>
      <c r="Y10" s="1302"/>
      <c r="Z10" s="1302"/>
      <c r="AA10" s="1303"/>
      <c r="AB10" s="384"/>
      <c r="AC10" s="384"/>
      <c r="AD10" s="384"/>
    </row>
    <row r="11" spans="1:47" ht="7.5" customHeight="1" thickBot="1" x14ac:dyDescent="0.25">
      <c r="A11" s="725"/>
      <c r="B11" s="729"/>
      <c r="C11" s="1106"/>
      <c r="D11" s="1108">
        <v>1</v>
      </c>
      <c r="E11" s="1108"/>
      <c r="F11" s="1108"/>
      <c r="G11" s="1109">
        <f ca="1">AJ161</f>
        <v>5.8724979211580179E-3</v>
      </c>
      <c r="H11" s="734"/>
      <c r="I11" s="384"/>
      <c r="J11" s="1215">
        <v>1</v>
      </c>
      <c r="K11" s="1108"/>
      <c r="L11" s="1108"/>
      <c r="M11" s="1216">
        <f ca="1">G11</f>
        <v>5.8724979211580179E-3</v>
      </c>
      <c r="N11" s="384"/>
      <c r="O11" s="1310"/>
      <c r="P11" s="1311"/>
      <c r="Q11" s="1311"/>
      <c r="R11" s="1311"/>
      <c r="S11" s="1316"/>
      <c r="T11" s="1319"/>
      <c r="U11" s="1319"/>
      <c r="V11" s="1320"/>
      <c r="W11" s="384"/>
      <c r="X11" s="1262" t="s">
        <v>359</v>
      </c>
      <c r="Y11" s="1263"/>
      <c r="Z11" s="1263"/>
      <c r="AA11" s="1264"/>
      <c r="AB11" s="384"/>
      <c r="AC11" s="384"/>
      <c r="AD11" s="384"/>
    </row>
    <row r="12" spans="1:47" ht="7.5" customHeight="1" x14ac:dyDescent="0.2">
      <c r="A12" s="725"/>
      <c r="B12" s="729"/>
      <c r="C12" s="1160">
        <f ca="1">AH162</f>
        <v>5.7350038563783101E-3</v>
      </c>
      <c r="D12" s="1108"/>
      <c r="E12" s="1108"/>
      <c r="F12" s="1108"/>
      <c r="G12" s="1109"/>
      <c r="H12" s="734"/>
      <c r="I12" s="384"/>
      <c r="J12" s="1215"/>
      <c r="K12" s="1108"/>
      <c r="L12" s="1108"/>
      <c r="M12" s="1216"/>
      <c r="N12" s="384"/>
      <c r="O12" s="1321"/>
      <c r="P12" s="1322">
        <v>1</v>
      </c>
      <c r="Q12" s="1323"/>
      <c r="R12" s="1324">
        <f ca="1">AJ161</f>
        <v>5.8724979211580179E-3</v>
      </c>
      <c r="S12" s="1336"/>
      <c r="T12" s="1337">
        <v>14</v>
      </c>
      <c r="U12" s="1323"/>
      <c r="V12" s="1324">
        <f ca="1">AJ174</f>
        <v>7.7699479405869715E-2</v>
      </c>
      <c r="W12" s="384"/>
      <c r="X12" s="1262"/>
      <c r="Y12" s="1263"/>
      <c r="Z12" s="1263"/>
      <c r="AA12" s="1264"/>
      <c r="AB12" s="384"/>
      <c r="AC12" s="384"/>
      <c r="AD12" s="384"/>
    </row>
    <row r="13" spans="1:47" ht="7.5" customHeight="1" x14ac:dyDescent="0.2">
      <c r="A13" s="725"/>
      <c r="B13" s="729"/>
      <c r="C13" s="1160"/>
      <c r="D13" s="1159">
        <v>2</v>
      </c>
      <c r="E13" s="1159"/>
      <c r="F13" s="1159"/>
      <c r="G13" s="1161">
        <f ca="1">AJ162</f>
        <v>1.1607501777536328E-2</v>
      </c>
      <c r="H13" s="734"/>
      <c r="I13" s="384"/>
      <c r="J13" s="1214">
        <v>2</v>
      </c>
      <c r="K13" s="1159"/>
      <c r="L13" s="1159"/>
      <c r="M13" s="1213">
        <f ca="1">G13</f>
        <v>1.1607501777536328E-2</v>
      </c>
      <c r="N13" s="384"/>
      <c r="O13" s="1253"/>
      <c r="P13" s="1278"/>
      <c r="Q13" s="1249"/>
      <c r="R13" s="1250"/>
      <c r="S13" s="1252"/>
      <c r="T13" s="1248"/>
      <c r="U13" s="1249"/>
      <c r="V13" s="1250"/>
      <c r="W13" s="384"/>
      <c r="X13" s="1262"/>
      <c r="Y13" s="1263"/>
      <c r="Z13" s="1263"/>
      <c r="AA13" s="1264"/>
      <c r="AB13" s="384"/>
      <c r="AC13" s="384"/>
      <c r="AD13" s="384"/>
    </row>
    <row r="14" spans="1:47" ht="7.5" customHeight="1" x14ac:dyDescent="0.2">
      <c r="A14" s="725"/>
      <c r="B14" s="729"/>
      <c r="C14" s="1106">
        <f ca="1">AH163</f>
        <v>5.5173234738730703E-3</v>
      </c>
      <c r="D14" s="1159"/>
      <c r="E14" s="1159"/>
      <c r="F14" s="1159"/>
      <c r="G14" s="1161"/>
      <c r="H14" s="734"/>
      <c r="I14" s="384"/>
      <c r="J14" s="1214"/>
      <c r="K14" s="1159"/>
      <c r="L14" s="1159"/>
      <c r="M14" s="1213"/>
      <c r="N14" s="384"/>
      <c r="O14" s="1253"/>
      <c r="P14" s="1278"/>
      <c r="Q14" s="1249"/>
      <c r="R14" s="1250"/>
      <c r="S14" s="1252"/>
      <c r="T14" s="1248"/>
      <c r="U14" s="1249"/>
      <c r="V14" s="1250"/>
      <c r="W14" s="384"/>
      <c r="X14" s="1262"/>
      <c r="Y14" s="1263"/>
      <c r="Z14" s="1263"/>
      <c r="AA14" s="1264"/>
      <c r="AB14" s="384"/>
      <c r="AC14" s="384"/>
      <c r="AD14" s="384"/>
    </row>
    <row r="15" spans="1:47" ht="7.5" customHeight="1" x14ac:dyDescent="0.2">
      <c r="A15" s="725"/>
      <c r="B15" s="729"/>
      <c r="C15" s="1106"/>
      <c r="D15" s="1108">
        <v>3</v>
      </c>
      <c r="E15" s="1108"/>
      <c r="F15" s="1108"/>
      <c r="G15" s="1109">
        <f ca="1">AJ163</f>
        <v>1.7124825251409397E-2</v>
      </c>
      <c r="H15" s="734"/>
      <c r="I15" s="384"/>
      <c r="J15" s="1215">
        <v>3</v>
      </c>
      <c r="K15" s="1108"/>
      <c r="L15" s="1108"/>
      <c r="M15" s="1216">
        <f ca="1">G15</f>
        <v>1.7124825251409397E-2</v>
      </c>
      <c r="N15" s="384"/>
      <c r="O15" s="1253"/>
      <c r="P15" s="1278"/>
      <c r="Q15" s="1249"/>
      <c r="R15" s="1250"/>
      <c r="S15" s="1252"/>
      <c r="T15" s="1248"/>
      <c r="U15" s="1249"/>
      <c r="V15" s="1250"/>
      <c r="W15" s="384"/>
      <c r="X15" s="1262"/>
      <c r="Y15" s="1263"/>
      <c r="Z15" s="1263"/>
      <c r="AA15" s="1264"/>
      <c r="AB15" s="384"/>
      <c r="AC15" s="384"/>
      <c r="AD15" s="384"/>
    </row>
    <row r="16" spans="1:47" ht="7.5" customHeight="1" x14ac:dyDescent="0.2">
      <c r="A16" s="725"/>
      <c r="B16" s="729"/>
      <c r="C16" s="1158">
        <f ca="1">AH164</f>
        <v>5.5057187151044606E-3</v>
      </c>
      <c r="D16" s="1108"/>
      <c r="E16" s="1108"/>
      <c r="F16" s="1108"/>
      <c r="G16" s="1109"/>
      <c r="H16" s="734"/>
      <c r="I16" s="384"/>
      <c r="J16" s="1215"/>
      <c r="K16" s="1108"/>
      <c r="L16" s="1108"/>
      <c r="M16" s="1216"/>
      <c r="N16" s="384"/>
      <c r="O16" s="1253"/>
      <c r="P16" s="1254">
        <v>2</v>
      </c>
      <c r="Q16" s="1251"/>
      <c r="R16" s="1255">
        <f ca="1">AJ162</f>
        <v>1.1607501777536328E-2</v>
      </c>
      <c r="S16" s="1252"/>
      <c r="T16" s="1277">
        <v>15</v>
      </c>
      <c r="U16" s="1251"/>
      <c r="V16" s="1261">
        <f ca="1">AJ175</f>
        <v>8.3205198120974169E-2</v>
      </c>
      <c r="W16" s="384"/>
      <c r="X16" s="1262"/>
      <c r="Y16" s="1263"/>
      <c r="Z16" s="1263"/>
      <c r="AA16" s="1264"/>
      <c r="AB16" s="384"/>
      <c r="AC16" s="384"/>
      <c r="AD16" s="384"/>
    </row>
    <row r="17" spans="1:30" ht="7.5" customHeight="1" x14ac:dyDescent="0.2">
      <c r="A17" s="725"/>
      <c r="B17" s="729"/>
      <c r="C17" s="1158"/>
      <c r="D17" s="1159">
        <v>4</v>
      </c>
      <c r="E17" s="1159"/>
      <c r="F17" s="1159"/>
      <c r="G17" s="1161">
        <f ca="1">AJ164</f>
        <v>2.2630543966513858E-2</v>
      </c>
      <c r="H17" s="734"/>
      <c r="I17" s="384"/>
      <c r="J17" s="1214">
        <v>4</v>
      </c>
      <c r="K17" s="1159"/>
      <c r="L17" s="1159"/>
      <c r="M17" s="1213">
        <f ca="1">G17</f>
        <v>2.2630543966513858E-2</v>
      </c>
      <c r="N17" s="384"/>
      <c r="O17" s="1253"/>
      <c r="P17" s="1254"/>
      <c r="Q17" s="1251"/>
      <c r="R17" s="1256"/>
      <c r="S17" s="1252"/>
      <c r="T17" s="1277"/>
      <c r="U17" s="1251"/>
      <c r="V17" s="1261"/>
      <c r="W17" s="384"/>
      <c r="X17" s="1262"/>
      <c r="Y17" s="1263"/>
      <c r="Z17" s="1263"/>
      <c r="AA17" s="1264"/>
      <c r="AB17" s="384"/>
      <c r="AC17" s="384"/>
      <c r="AD17" s="384"/>
    </row>
    <row r="18" spans="1:30" ht="7.5" customHeight="1" x14ac:dyDescent="0.2">
      <c r="A18" s="725"/>
      <c r="B18" s="729"/>
      <c r="C18" s="1106" t="str">
        <f ca="1">AH165</f>
        <v>##.##</v>
      </c>
      <c r="D18" s="1159"/>
      <c r="E18" s="1159"/>
      <c r="F18" s="1159"/>
      <c r="G18" s="1161"/>
      <c r="H18" s="734"/>
      <c r="I18" s="384"/>
      <c r="J18" s="1214"/>
      <c r="K18" s="1159"/>
      <c r="L18" s="1159"/>
      <c r="M18" s="1213"/>
      <c r="N18" s="384"/>
      <c r="O18" s="1253"/>
      <c r="P18" s="1254"/>
      <c r="Q18" s="1251"/>
      <c r="R18" s="1256"/>
      <c r="S18" s="1252"/>
      <c r="T18" s="1277"/>
      <c r="U18" s="1251"/>
      <c r="V18" s="1261"/>
      <c r="W18" s="384"/>
      <c r="X18" s="1262"/>
      <c r="Y18" s="1263"/>
      <c r="Z18" s="1263"/>
      <c r="AA18" s="1264"/>
      <c r="AB18" s="384"/>
      <c r="AC18" s="384"/>
      <c r="AD18" s="384"/>
    </row>
    <row r="19" spans="1:30" ht="7.5" customHeight="1" x14ac:dyDescent="0.2">
      <c r="A19" s="725"/>
      <c r="B19" s="729"/>
      <c r="C19" s="1106"/>
      <c r="D19" s="1108">
        <v>5</v>
      </c>
      <c r="E19" s="1108"/>
      <c r="F19" s="1108"/>
      <c r="G19" s="1109" t="str">
        <f ca="1">AJ165</f>
        <v>#:##:##</v>
      </c>
      <c r="H19" s="734"/>
      <c r="I19" s="384"/>
      <c r="J19" s="1215">
        <v>5</v>
      </c>
      <c r="K19" s="1108"/>
      <c r="L19" s="1108"/>
      <c r="M19" s="1216" t="str">
        <f ca="1">G19</f>
        <v>#:##:##</v>
      </c>
      <c r="N19" s="384"/>
      <c r="O19" s="1253"/>
      <c r="P19" s="1254"/>
      <c r="Q19" s="1251"/>
      <c r="R19" s="1257"/>
      <c r="S19" s="1252"/>
      <c r="T19" s="1277"/>
      <c r="U19" s="1251"/>
      <c r="V19" s="1261"/>
      <c r="W19" s="384"/>
      <c r="X19" s="1265" t="s">
        <v>360</v>
      </c>
      <c r="Y19" s="1266"/>
      <c r="Z19" s="1266"/>
      <c r="AA19" s="1267"/>
      <c r="AB19" s="384"/>
      <c r="AC19" s="384"/>
      <c r="AD19" s="384"/>
    </row>
    <row r="20" spans="1:30" ht="7.5" customHeight="1" x14ac:dyDescent="0.2">
      <c r="A20" s="725"/>
      <c r="B20" s="729"/>
      <c r="C20" s="1158" t="str">
        <f ca="1">AH166</f>
        <v>##.##</v>
      </c>
      <c r="D20" s="1108"/>
      <c r="E20" s="1108"/>
      <c r="F20" s="1108"/>
      <c r="G20" s="1109"/>
      <c r="H20" s="734"/>
      <c r="I20" s="384"/>
      <c r="J20" s="1215"/>
      <c r="K20" s="1108"/>
      <c r="L20" s="1108"/>
      <c r="M20" s="1216"/>
      <c r="N20" s="384"/>
      <c r="O20" s="1253"/>
      <c r="P20" s="1278">
        <v>3</v>
      </c>
      <c r="Q20" s="1249"/>
      <c r="R20" s="1258">
        <f ca="1">AJ163</f>
        <v>1.7124825251409397E-2</v>
      </c>
      <c r="S20" s="1252"/>
      <c r="T20" s="1248">
        <v>16</v>
      </c>
      <c r="U20" s="1249"/>
      <c r="V20" s="1250" t="str">
        <f ca="1">AJ176</f>
        <v>#:##:##</v>
      </c>
      <c r="W20" s="384"/>
      <c r="X20" s="1268"/>
      <c r="Y20" s="1266"/>
      <c r="Z20" s="1266"/>
      <c r="AA20" s="1267"/>
      <c r="AB20" s="384"/>
      <c r="AC20" s="384"/>
      <c r="AD20" s="384"/>
    </row>
    <row r="21" spans="1:30" ht="7.5" customHeight="1" x14ac:dyDescent="0.2">
      <c r="A21" s="725"/>
      <c r="B21" s="729"/>
      <c r="C21" s="1158"/>
      <c r="D21" s="1159">
        <v>6</v>
      </c>
      <c r="E21" s="1159"/>
      <c r="F21" s="1159"/>
      <c r="G21" s="1161" t="str">
        <f ca="1">AJ166</f>
        <v>#:##:##</v>
      </c>
      <c r="H21" s="734"/>
      <c r="I21" s="384"/>
      <c r="J21" s="1214">
        <v>6</v>
      </c>
      <c r="K21" s="1159"/>
      <c r="L21" s="1159"/>
      <c r="M21" s="1213" t="str">
        <f ca="1">G21</f>
        <v>#:##:##</v>
      </c>
      <c r="N21" s="384"/>
      <c r="O21" s="1253"/>
      <c r="P21" s="1278"/>
      <c r="Q21" s="1249"/>
      <c r="R21" s="1259"/>
      <c r="S21" s="1252"/>
      <c r="T21" s="1248"/>
      <c r="U21" s="1249"/>
      <c r="V21" s="1250"/>
      <c r="W21" s="384"/>
      <c r="X21" s="1268"/>
      <c r="Y21" s="1266"/>
      <c r="Z21" s="1266"/>
      <c r="AA21" s="1267"/>
      <c r="AB21" s="384"/>
      <c r="AC21" s="384"/>
      <c r="AD21" s="384"/>
    </row>
    <row r="22" spans="1:30" ht="7.5" customHeight="1" x14ac:dyDescent="0.2">
      <c r="A22" s="725"/>
      <c r="B22" s="729"/>
      <c r="C22" s="1106" t="str">
        <f ca="1">AH167</f>
        <v>##.##</v>
      </c>
      <c r="D22" s="1159"/>
      <c r="E22" s="1159"/>
      <c r="F22" s="1159"/>
      <c r="G22" s="1161"/>
      <c r="H22" s="734"/>
      <c r="I22" s="384"/>
      <c r="J22" s="1214"/>
      <c r="K22" s="1159"/>
      <c r="L22" s="1159"/>
      <c r="M22" s="1213"/>
      <c r="N22" s="384"/>
      <c r="O22" s="1253"/>
      <c r="P22" s="1278"/>
      <c r="Q22" s="1249"/>
      <c r="R22" s="1259"/>
      <c r="S22" s="1252"/>
      <c r="T22" s="1248"/>
      <c r="U22" s="1249"/>
      <c r="V22" s="1250"/>
      <c r="W22" s="384"/>
      <c r="X22" s="1268"/>
      <c r="Y22" s="1266"/>
      <c r="Z22" s="1266"/>
      <c r="AA22" s="1267"/>
      <c r="AB22" s="384"/>
      <c r="AC22" s="384"/>
      <c r="AD22" s="384"/>
    </row>
    <row r="23" spans="1:30" ht="7.5" customHeight="1" x14ac:dyDescent="0.2">
      <c r="A23" s="725"/>
      <c r="B23" s="729"/>
      <c r="C23" s="1106"/>
      <c r="D23" s="1108">
        <v>7</v>
      </c>
      <c r="E23" s="1108"/>
      <c r="F23" s="1108"/>
      <c r="G23" s="1109" t="str">
        <f ca="1">AJ167</f>
        <v>#:##:##</v>
      </c>
      <c r="H23" s="734"/>
      <c r="I23" s="384"/>
      <c r="J23" s="1215">
        <v>7</v>
      </c>
      <c r="K23" s="1108"/>
      <c r="L23" s="1108"/>
      <c r="M23" s="1216" t="str">
        <f ca="1">G23</f>
        <v>#:##:##</v>
      </c>
      <c r="N23" s="384"/>
      <c r="O23" s="1253"/>
      <c r="P23" s="1278"/>
      <c r="Q23" s="1249"/>
      <c r="R23" s="1260"/>
      <c r="S23" s="1252"/>
      <c r="T23" s="1248"/>
      <c r="U23" s="1249"/>
      <c r="V23" s="1250"/>
      <c r="W23" s="384"/>
      <c r="X23" s="1268"/>
      <c r="Y23" s="1266"/>
      <c r="Z23" s="1266"/>
      <c r="AA23" s="1267"/>
      <c r="AB23" s="384"/>
      <c r="AC23" s="384"/>
      <c r="AD23" s="384"/>
    </row>
    <row r="24" spans="1:30" ht="7.5" customHeight="1" x14ac:dyDescent="0.2">
      <c r="A24" s="725"/>
      <c r="B24" s="729"/>
      <c r="C24" s="1158" t="str">
        <f ca="1">AH168</f>
        <v>##.##</v>
      </c>
      <c r="D24" s="1108"/>
      <c r="E24" s="1108"/>
      <c r="F24" s="1108"/>
      <c r="G24" s="1109"/>
      <c r="H24" s="734"/>
      <c r="I24" s="384"/>
      <c r="J24" s="1215"/>
      <c r="K24" s="1108"/>
      <c r="L24" s="1108"/>
      <c r="M24" s="1216"/>
      <c r="N24" s="384"/>
      <c r="O24" s="1253"/>
      <c r="P24" s="1254">
        <v>4</v>
      </c>
      <c r="Q24" s="1251"/>
      <c r="R24" s="1255">
        <f ca="1">AJ164</f>
        <v>2.2630543966513858E-2</v>
      </c>
      <c r="S24" s="1252"/>
      <c r="T24" s="1277">
        <v>17</v>
      </c>
      <c r="U24" s="1251"/>
      <c r="V24" s="1261" t="str">
        <f ca="1">AJ177</f>
        <v>#:##:##</v>
      </c>
      <c r="W24" s="384"/>
      <c r="X24" s="1268"/>
      <c r="Y24" s="1266"/>
      <c r="Z24" s="1266"/>
      <c r="AA24" s="1267"/>
      <c r="AB24" s="384"/>
      <c r="AC24" s="384"/>
      <c r="AD24" s="384"/>
    </row>
    <row r="25" spans="1:30" ht="7.5" customHeight="1" x14ac:dyDescent="0.2">
      <c r="A25" s="725"/>
      <c r="B25" s="729"/>
      <c r="C25" s="1158"/>
      <c r="D25" s="1159">
        <v>8</v>
      </c>
      <c r="E25" s="1159"/>
      <c r="F25" s="1159"/>
      <c r="G25" s="1161" t="str">
        <f ca="1">AJ168</f>
        <v>#:##:##</v>
      </c>
      <c r="H25" s="734"/>
      <c r="I25" s="384"/>
      <c r="J25" s="1214">
        <v>8</v>
      </c>
      <c r="K25" s="1159"/>
      <c r="L25" s="1159"/>
      <c r="M25" s="1213" t="str">
        <f ca="1">G25</f>
        <v>#:##:##</v>
      </c>
      <c r="N25" s="384"/>
      <c r="O25" s="1253"/>
      <c r="P25" s="1254"/>
      <c r="Q25" s="1251"/>
      <c r="R25" s="1256"/>
      <c r="S25" s="1252"/>
      <c r="T25" s="1277"/>
      <c r="U25" s="1251"/>
      <c r="V25" s="1261"/>
      <c r="W25" s="384"/>
      <c r="X25" s="1268"/>
      <c r="Y25" s="1266"/>
      <c r="Z25" s="1266"/>
      <c r="AA25" s="1267"/>
      <c r="AB25" s="384"/>
      <c r="AC25" s="384"/>
      <c r="AD25" s="384"/>
    </row>
    <row r="26" spans="1:30" ht="7.5" customHeight="1" x14ac:dyDescent="0.2">
      <c r="A26" s="725"/>
      <c r="B26" s="729"/>
      <c r="C26" s="1106" t="str">
        <f ca="1">AH169</f>
        <v>##.##</v>
      </c>
      <c r="D26" s="1159"/>
      <c r="E26" s="1159"/>
      <c r="F26" s="1159"/>
      <c r="G26" s="1161"/>
      <c r="H26" s="734"/>
      <c r="I26" s="384"/>
      <c r="J26" s="1214"/>
      <c r="K26" s="1159"/>
      <c r="L26" s="1159"/>
      <c r="M26" s="1213"/>
      <c r="N26" s="384"/>
      <c r="O26" s="1253"/>
      <c r="P26" s="1254"/>
      <c r="Q26" s="1251"/>
      <c r="R26" s="1256"/>
      <c r="S26" s="1252"/>
      <c r="T26" s="1277"/>
      <c r="U26" s="1251"/>
      <c r="V26" s="1261"/>
      <c r="W26" s="384"/>
      <c r="X26" s="1268"/>
      <c r="Y26" s="1266"/>
      <c r="Z26" s="1266"/>
      <c r="AA26" s="1267"/>
      <c r="AB26" s="384"/>
      <c r="AC26" s="384"/>
      <c r="AD26" s="384"/>
    </row>
    <row r="27" spans="1:30" ht="7.5" customHeight="1" x14ac:dyDescent="0.2">
      <c r="A27" s="725"/>
      <c r="B27" s="729"/>
      <c r="C27" s="1106"/>
      <c r="D27" s="1108">
        <v>9</v>
      </c>
      <c r="E27" s="1108"/>
      <c r="F27" s="1108"/>
      <c r="G27" s="1109" t="str">
        <f ca="1">AJ169</f>
        <v>#:##:##</v>
      </c>
      <c r="H27" s="734"/>
      <c r="I27" s="384"/>
      <c r="J27" s="1215">
        <v>9</v>
      </c>
      <c r="K27" s="1108"/>
      <c r="L27" s="1108"/>
      <c r="M27" s="1216" t="str">
        <f ca="1">G27</f>
        <v>#:##:##</v>
      </c>
      <c r="N27" s="384"/>
      <c r="O27" s="1253"/>
      <c r="P27" s="1254"/>
      <c r="Q27" s="1251"/>
      <c r="R27" s="1257"/>
      <c r="S27" s="1252"/>
      <c r="T27" s="1277"/>
      <c r="U27" s="1251"/>
      <c r="V27" s="1261"/>
      <c r="W27" s="384"/>
      <c r="X27" s="1268"/>
      <c r="Y27" s="1266"/>
      <c r="Z27" s="1266"/>
      <c r="AA27" s="1267"/>
      <c r="AB27" s="384"/>
      <c r="AC27" s="384"/>
      <c r="AD27" s="384"/>
    </row>
    <row r="28" spans="1:30" ht="7.5" customHeight="1" x14ac:dyDescent="0.2">
      <c r="A28" s="725"/>
      <c r="B28" s="729"/>
      <c r="C28" s="1158" t="str">
        <f ca="1">AH170</f>
        <v>##.##</v>
      </c>
      <c r="D28" s="1108"/>
      <c r="E28" s="1108"/>
      <c r="F28" s="1108"/>
      <c r="G28" s="1109"/>
      <c r="H28" s="734"/>
      <c r="I28" s="384"/>
      <c r="J28" s="1215"/>
      <c r="K28" s="1108"/>
      <c r="L28" s="1108"/>
      <c r="M28" s="1216"/>
      <c r="N28" s="384"/>
      <c r="O28" s="1253"/>
      <c r="P28" s="1278">
        <v>5</v>
      </c>
      <c r="Q28" s="1249"/>
      <c r="R28" s="1258" t="str">
        <f ca="1">AJ165</f>
        <v>#:##:##</v>
      </c>
      <c r="S28" s="1252"/>
      <c r="T28" s="1248">
        <v>18</v>
      </c>
      <c r="U28" s="1249"/>
      <c r="V28" s="1250" t="str">
        <f ca="1">AJ178</f>
        <v>#:##:##</v>
      </c>
      <c r="W28" s="384"/>
      <c r="X28" s="1268"/>
      <c r="Y28" s="1266"/>
      <c r="Z28" s="1266"/>
      <c r="AA28" s="1267"/>
      <c r="AB28" s="384"/>
      <c r="AC28" s="384"/>
      <c r="AD28" s="384"/>
    </row>
    <row r="29" spans="1:30" ht="7.5" customHeight="1" x14ac:dyDescent="0.2">
      <c r="A29" s="725"/>
      <c r="B29" s="729"/>
      <c r="C29" s="1158"/>
      <c r="D29" s="1159">
        <v>10</v>
      </c>
      <c r="E29" s="1159"/>
      <c r="F29" s="1159"/>
      <c r="G29" s="1161" t="str">
        <f ca="1">AJ170</f>
        <v>#:##:##</v>
      </c>
      <c r="H29" s="734"/>
      <c r="I29" s="384"/>
      <c r="J29" s="1214">
        <v>10</v>
      </c>
      <c r="K29" s="1159"/>
      <c r="L29" s="1159"/>
      <c r="M29" s="1213" t="str">
        <f ca="1">G29</f>
        <v>#:##:##</v>
      </c>
      <c r="N29" s="384"/>
      <c r="O29" s="1253"/>
      <c r="P29" s="1278"/>
      <c r="Q29" s="1249"/>
      <c r="R29" s="1259"/>
      <c r="S29" s="1252"/>
      <c r="T29" s="1248"/>
      <c r="U29" s="1249"/>
      <c r="V29" s="1250"/>
      <c r="W29" s="384"/>
      <c r="X29" s="1268"/>
      <c r="Y29" s="1266"/>
      <c r="Z29" s="1266"/>
      <c r="AA29" s="1267"/>
      <c r="AB29" s="384"/>
      <c r="AC29" s="384"/>
      <c r="AD29" s="384"/>
    </row>
    <row r="30" spans="1:30" ht="7.5" customHeight="1" x14ac:dyDescent="0.2">
      <c r="A30" s="725"/>
      <c r="B30" s="729"/>
      <c r="C30" s="1106" t="str">
        <f ca="1">AH171</f>
        <v>##.##</v>
      </c>
      <c r="D30" s="1159"/>
      <c r="E30" s="1159"/>
      <c r="F30" s="1159"/>
      <c r="G30" s="1161"/>
      <c r="H30" s="734"/>
      <c r="I30" s="384"/>
      <c r="J30" s="1214"/>
      <c r="K30" s="1159"/>
      <c r="L30" s="1159"/>
      <c r="M30" s="1213"/>
      <c r="N30" s="384"/>
      <c r="O30" s="1253"/>
      <c r="P30" s="1278"/>
      <c r="Q30" s="1249"/>
      <c r="R30" s="1259"/>
      <c r="S30" s="1252"/>
      <c r="T30" s="1248"/>
      <c r="U30" s="1249"/>
      <c r="V30" s="1250"/>
      <c r="W30" s="384"/>
      <c r="X30" s="1327" t="str">
        <f>AH158</f>
        <v>2018 Jack &amp; Jill Marathon</v>
      </c>
      <c r="Y30" s="1328"/>
      <c r="Z30" s="1328"/>
      <c r="AA30" s="1329"/>
      <c r="AB30" s="384"/>
      <c r="AC30" s="384"/>
      <c r="AD30" s="384"/>
    </row>
    <row r="31" spans="1:30" ht="7.5" customHeight="1" x14ac:dyDescent="0.2">
      <c r="A31" s="725"/>
      <c r="B31" s="729"/>
      <c r="C31" s="1106"/>
      <c r="D31" s="1108">
        <v>11</v>
      </c>
      <c r="E31" s="1108"/>
      <c r="F31" s="1108"/>
      <c r="G31" s="1109" t="str">
        <f ca="1">AJ171</f>
        <v>#:##:##</v>
      </c>
      <c r="H31" s="734"/>
      <c r="I31" s="384"/>
      <c r="J31" s="1215">
        <v>11</v>
      </c>
      <c r="K31" s="1108"/>
      <c r="L31" s="1108"/>
      <c r="M31" s="1216" t="str">
        <f ca="1">G31</f>
        <v>#:##:##</v>
      </c>
      <c r="N31" s="384"/>
      <c r="O31" s="1253"/>
      <c r="P31" s="1278"/>
      <c r="Q31" s="1249"/>
      <c r="R31" s="1260"/>
      <c r="S31" s="1252"/>
      <c r="T31" s="1248"/>
      <c r="U31" s="1249"/>
      <c r="V31" s="1250"/>
      <c r="W31" s="384"/>
      <c r="X31" s="1327"/>
      <c r="Y31" s="1328"/>
      <c r="Z31" s="1328"/>
      <c r="AA31" s="1329"/>
      <c r="AB31" s="384"/>
      <c r="AC31" s="384"/>
      <c r="AD31" s="384"/>
    </row>
    <row r="32" spans="1:30" ht="7.5" customHeight="1" x14ac:dyDescent="0.2">
      <c r="A32" s="725"/>
      <c r="B32" s="729"/>
      <c r="C32" s="1158" t="str">
        <f ca="1">AH172</f>
        <v>##.##</v>
      </c>
      <c r="D32" s="1108"/>
      <c r="E32" s="1108"/>
      <c r="F32" s="1108"/>
      <c r="G32" s="1109"/>
      <c r="H32" s="734"/>
      <c r="I32" s="384"/>
      <c r="J32" s="1215"/>
      <c r="K32" s="1108"/>
      <c r="L32" s="1108"/>
      <c r="M32" s="1216"/>
      <c r="N32" s="384"/>
      <c r="O32" s="1253"/>
      <c r="P32" s="1254">
        <v>6</v>
      </c>
      <c r="Q32" s="1251"/>
      <c r="R32" s="1255" t="str">
        <f ca="1">AJ166</f>
        <v>#:##:##</v>
      </c>
      <c r="S32" s="1252"/>
      <c r="T32" s="1277">
        <v>19</v>
      </c>
      <c r="U32" s="1251"/>
      <c r="V32" s="1261" t="str">
        <f ca="1">AJ179</f>
        <v>#:##:##</v>
      </c>
      <c r="W32" s="384"/>
      <c r="X32" s="1327"/>
      <c r="Y32" s="1328"/>
      <c r="Z32" s="1328"/>
      <c r="AA32" s="1329"/>
      <c r="AB32" s="384"/>
      <c r="AC32" s="384"/>
      <c r="AD32" s="384"/>
    </row>
    <row r="33" spans="1:30" ht="7.5" customHeight="1" x14ac:dyDescent="0.2">
      <c r="A33" s="725"/>
      <c r="B33" s="729"/>
      <c r="C33" s="1158"/>
      <c r="D33" s="1159">
        <v>12</v>
      </c>
      <c r="E33" s="1159"/>
      <c r="F33" s="1159"/>
      <c r="G33" s="1161" t="str">
        <f ca="1">AJ172</f>
        <v>#:##:##</v>
      </c>
      <c r="H33" s="734"/>
      <c r="I33" s="384"/>
      <c r="J33" s="1214">
        <v>12</v>
      </c>
      <c r="K33" s="1159"/>
      <c r="L33" s="1159"/>
      <c r="M33" s="1213" t="str">
        <f ca="1">G33</f>
        <v>#:##:##</v>
      </c>
      <c r="N33" s="384"/>
      <c r="O33" s="1253"/>
      <c r="P33" s="1254"/>
      <c r="Q33" s="1251"/>
      <c r="R33" s="1256"/>
      <c r="S33" s="1252"/>
      <c r="T33" s="1277"/>
      <c r="U33" s="1251"/>
      <c r="V33" s="1261"/>
      <c r="W33" s="384"/>
      <c r="X33" s="1327"/>
      <c r="Y33" s="1328"/>
      <c r="Z33" s="1328"/>
      <c r="AA33" s="1329"/>
      <c r="AB33" s="384"/>
      <c r="AC33" s="384"/>
      <c r="AD33" s="384"/>
    </row>
    <row r="34" spans="1:30" ht="7.5" customHeight="1" x14ac:dyDescent="0.2">
      <c r="A34" s="725"/>
      <c r="B34" s="729"/>
      <c r="C34" s="1106">
        <f ca="1">AH173</f>
        <v>5.5057187151044606E-3</v>
      </c>
      <c r="D34" s="1159"/>
      <c r="E34" s="1159"/>
      <c r="F34" s="1159"/>
      <c r="G34" s="1161"/>
      <c r="H34" s="734"/>
      <c r="I34" s="384"/>
      <c r="J34" s="1214"/>
      <c r="K34" s="1159"/>
      <c r="L34" s="1159"/>
      <c r="M34" s="1213"/>
      <c r="N34" s="384"/>
      <c r="O34" s="1253"/>
      <c r="P34" s="1254"/>
      <c r="Q34" s="1251"/>
      <c r="R34" s="1256"/>
      <c r="S34" s="1252"/>
      <c r="T34" s="1277"/>
      <c r="U34" s="1251"/>
      <c r="V34" s="1261"/>
      <c r="W34" s="384"/>
      <c r="X34" s="1327"/>
      <c r="Y34" s="1328"/>
      <c r="Z34" s="1328"/>
      <c r="AA34" s="1329"/>
      <c r="AB34" s="384"/>
      <c r="AC34" s="384"/>
      <c r="AD34" s="384"/>
    </row>
    <row r="35" spans="1:30" ht="7.5" customHeight="1" x14ac:dyDescent="0.2">
      <c r="A35" s="725"/>
      <c r="B35" s="729"/>
      <c r="C35" s="1106"/>
      <c r="D35" s="1108">
        <v>13</v>
      </c>
      <c r="E35" s="1108"/>
      <c r="F35" s="1108"/>
      <c r="G35" s="1109">
        <f ca="1">AJ173</f>
        <v>7.219376069076526E-2</v>
      </c>
      <c r="H35" s="734"/>
      <c r="I35" s="384"/>
      <c r="J35" s="1215">
        <v>13</v>
      </c>
      <c r="K35" s="1108"/>
      <c r="L35" s="1108"/>
      <c r="M35" s="1216">
        <f ca="1">G35</f>
        <v>7.219376069076526E-2</v>
      </c>
      <c r="N35" s="384"/>
      <c r="O35" s="1253"/>
      <c r="P35" s="1254"/>
      <c r="Q35" s="1251"/>
      <c r="R35" s="1257"/>
      <c r="S35" s="1252"/>
      <c r="T35" s="1277"/>
      <c r="U35" s="1251"/>
      <c r="V35" s="1261"/>
      <c r="W35" s="384"/>
      <c r="X35" s="1327"/>
      <c r="Y35" s="1328"/>
      <c r="Z35" s="1328"/>
      <c r="AA35" s="1329"/>
      <c r="AB35" s="384"/>
      <c r="AC35" s="384"/>
      <c r="AD35" s="384"/>
    </row>
    <row r="36" spans="1:30" ht="7.5" customHeight="1" x14ac:dyDescent="0.2">
      <c r="A36" s="725"/>
      <c r="B36" s="729"/>
      <c r="C36" s="1158">
        <f ca="1">AH174</f>
        <v>5.5057187151044606E-3</v>
      </c>
      <c r="D36" s="1108"/>
      <c r="E36" s="1108"/>
      <c r="F36" s="1108"/>
      <c r="G36" s="1109"/>
      <c r="H36" s="734"/>
      <c r="I36" s="384"/>
      <c r="J36" s="1215"/>
      <c r="K36" s="1108"/>
      <c r="L36" s="1108"/>
      <c r="M36" s="1216"/>
      <c r="N36" s="384"/>
      <c r="O36" s="1253"/>
      <c r="P36" s="1278">
        <v>7</v>
      </c>
      <c r="Q36" s="1249"/>
      <c r="R36" s="1258" t="str">
        <f ca="1">AJ167</f>
        <v>#:##:##</v>
      </c>
      <c r="S36" s="1252"/>
      <c r="T36" s="1248">
        <v>20</v>
      </c>
      <c r="U36" s="1249"/>
      <c r="V36" s="1250" t="str">
        <f ca="1">AJ180</f>
        <v>#:##:##</v>
      </c>
      <c r="W36" s="384"/>
      <c r="X36" s="1327"/>
      <c r="Y36" s="1328"/>
      <c r="Z36" s="1328"/>
      <c r="AA36" s="1329"/>
      <c r="AB36" s="384"/>
      <c r="AC36" s="384"/>
      <c r="AD36" s="384"/>
    </row>
    <row r="37" spans="1:30" ht="7.5" customHeight="1" x14ac:dyDescent="0.2">
      <c r="A37" s="725"/>
      <c r="B37" s="729"/>
      <c r="C37" s="1158"/>
      <c r="D37" s="1159">
        <v>14</v>
      </c>
      <c r="E37" s="1159"/>
      <c r="F37" s="1159"/>
      <c r="G37" s="1161">
        <f ca="1">AJ174</f>
        <v>7.7699479405869715E-2</v>
      </c>
      <c r="H37" s="734"/>
      <c r="I37" s="384"/>
      <c r="J37" s="1214">
        <v>14</v>
      </c>
      <c r="K37" s="1159"/>
      <c r="L37" s="1159"/>
      <c r="M37" s="1213">
        <f ca="1">G37</f>
        <v>7.7699479405869715E-2</v>
      </c>
      <c r="N37" s="384"/>
      <c r="O37" s="1253"/>
      <c r="P37" s="1278"/>
      <c r="Q37" s="1249"/>
      <c r="R37" s="1259"/>
      <c r="S37" s="1252"/>
      <c r="T37" s="1248"/>
      <c r="U37" s="1249"/>
      <c r="V37" s="1250"/>
      <c r="W37" s="384"/>
      <c r="X37" s="729"/>
      <c r="Y37" s="386"/>
      <c r="Z37" s="386"/>
      <c r="AA37" s="559"/>
      <c r="AB37" s="384"/>
      <c r="AC37" s="384"/>
      <c r="AD37" s="384"/>
    </row>
    <row r="38" spans="1:30" ht="7.5" customHeight="1" x14ac:dyDescent="0.2">
      <c r="A38" s="725"/>
      <c r="B38" s="729"/>
      <c r="C38" s="1106">
        <f ca="1">AH175</f>
        <v>5.5057187151044606E-3</v>
      </c>
      <c r="D38" s="1159"/>
      <c r="E38" s="1159"/>
      <c r="F38" s="1159"/>
      <c r="G38" s="1161"/>
      <c r="H38" s="734"/>
      <c r="I38" s="384"/>
      <c r="J38" s="1214"/>
      <c r="K38" s="1159"/>
      <c r="L38" s="1159"/>
      <c r="M38" s="1213"/>
      <c r="N38" s="384"/>
      <c r="O38" s="1253"/>
      <c r="P38" s="1278"/>
      <c r="Q38" s="1249"/>
      <c r="R38" s="1259"/>
      <c r="S38" s="1252"/>
      <c r="T38" s="1248"/>
      <c r="U38" s="1249"/>
      <c r="V38" s="1250"/>
      <c r="W38" s="384"/>
      <c r="X38" s="729"/>
      <c r="Y38" s="386"/>
      <c r="Z38" s="386"/>
      <c r="AA38" s="559"/>
      <c r="AB38" s="384"/>
      <c r="AC38" s="384"/>
      <c r="AD38" s="384"/>
    </row>
    <row r="39" spans="1:30" ht="7.5" customHeight="1" x14ac:dyDescent="0.2">
      <c r="A39" s="725"/>
      <c r="B39" s="729"/>
      <c r="C39" s="1106"/>
      <c r="D39" s="1108">
        <v>15</v>
      </c>
      <c r="E39" s="1108"/>
      <c r="F39" s="1108"/>
      <c r="G39" s="1109">
        <f ca="1">AJ175</f>
        <v>8.3205198120974169E-2</v>
      </c>
      <c r="H39" s="734"/>
      <c r="I39" s="384"/>
      <c r="J39" s="1215">
        <v>15</v>
      </c>
      <c r="K39" s="1108"/>
      <c r="L39" s="1108"/>
      <c r="M39" s="1216">
        <f ca="1">G39</f>
        <v>8.3205198120974169E-2</v>
      </c>
      <c r="N39" s="384"/>
      <c r="O39" s="1253"/>
      <c r="P39" s="1278"/>
      <c r="Q39" s="1249"/>
      <c r="R39" s="1260"/>
      <c r="S39" s="1252"/>
      <c r="T39" s="1248"/>
      <c r="U39" s="1249"/>
      <c r="V39" s="1250"/>
      <c r="W39" s="384"/>
      <c r="X39" s="1163" t="s">
        <v>391</v>
      </c>
      <c r="Y39" s="1164"/>
      <c r="Z39" s="1164"/>
      <c r="AA39" s="1165"/>
      <c r="AB39" s="384"/>
      <c r="AC39" s="384"/>
      <c r="AD39" s="384"/>
    </row>
    <row r="40" spans="1:30" ht="7.5" customHeight="1" thickBot="1" x14ac:dyDescent="0.25">
      <c r="A40" s="737"/>
      <c r="B40" s="729"/>
      <c r="C40" s="1158" t="str">
        <f ca="1">AH176</f>
        <v>##.##</v>
      </c>
      <c r="D40" s="1108"/>
      <c r="E40" s="1108"/>
      <c r="F40" s="1108"/>
      <c r="G40" s="1109"/>
      <c r="H40" s="734"/>
      <c r="I40" s="384"/>
      <c r="J40" s="1215"/>
      <c r="K40" s="1108"/>
      <c r="L40" s="1108"/>
      <c r="M40" s="1216"/>
      <c r="N40" s="384"/>
      <c r="O40" s="1253"/>
      <c r="P40" s="1254">
        <v>8</v>
      </c>
      <c r="Q40" s="1251"/>
      <c r="R40" s="1255" t="str">
        <f ca="1">AJ168</f>
        <v>#:##:##</v>
      </c>
      <c r="S40" s="1252"/>
      <c r="T40" s="1277">
        <v>21</v>
      </c>
      <c r="U40" s="1251"/>
      <c r="V40" s="1261" t="str">
        <f ca="1">AJ181</f>
        <v>#:##:##</v>
      </c>
      <c r="W40" s="384"/>
      <c r="X40" s="1166"/>
      <c r="Y40" s="1167"/>
      <c r="Z40" s="1167"/>
      <c r="AA40" s="1168"/>
      <c r="AB40" s="384"/>
      <c r="AC40" s="384"/>
      <c r="AD40" s="384"/>
    </row>
    <row r="41" spans="1:30" ht="7.5" customHeight="1" x14ac:dyDescent="0.2">
      <c r="A41" s="725"/>
      <c r="B41" s="729"/>
      <c r="C41" s="1158"/>
      <c r="D41" s="1159">
        <v>16</v>
      </c>
      <c r="E41" s="1159"/>
      <c r="F41" s="1159"/>
      <c r="G41" s="1161" t="str">
        <f ca="1">AJ176</f>
        <v>#:##:##</v>
      </c>
      <c r="H41" s="734"/>
      <c r="I41" s="384"/>
      <c r="J41" s="1214">
        <v>16</v>
      </c>
      <c r="K41" s="1159"/>
      <c r="L41" s="1159"/>
      <c r="M41" s="1213" t="str">
        <f ca="1">G41</f>
        <v>#:##:##</v>
      </c>
      <c r="N41" s="384"/>
      <c r="O41" s="1253"/>
      <c r="P41" s="1254"/>
      <c r="Q41" s="1251"/>
      <c r="R41" s="1256"/>
      <c r="S41" s="1252"/>
      <c r="T41" s="1277"/>
      <c r="U41" s="1251"/>
      <c r="V41" s="1261"/>
      <c r="W41" s="384"/>
      <c r="X41" s="1177" t="str">
        <f>B3</f>
        <v>Mile Splits With Pace</v>
      </c>
      <c r="Y41" s="1178"/>
      <c r="Z41" s="1178"/>
      <c r="AA41" s="1179"/>
      <c r="AB41" s="384"/>
      <c r="AC41" s="384"/>
      <c r="AD41" s="384"/>
    </row>
    <row r="42" spans="1:30" ht="7.5" customHeight="1" x14ac:dyDescent="0.2">
      <c r="A42" s="725"/>
      <c r="B42" s="729"/>
      <c r="C42" s="1106" t="str">
        <f ca="1">AH177</f>
        <v>##.##</v>
      </c>
      <c r="D42" s="1159"/>
      <c r="E42" s="1159"/>
      <c r="F42" s="1159"/>
      <c r="G42" s="1161"/>
      <c r="H42" s="734"/>
      <c r="I42" s="384"/>
      <c r="J42" s="1214"/>
      <c r="K42" s="1159"/>
      <c r="L42" s="1159"/>
      <c r="M42" s="1213"/>
      <c r="N42" s="384"/>
      <c r="O42" s="1253"/>
      <c r="P42" s="1254"/>
      <c r="Q42" s="1251"/>
      <c r="R42" s="1256"/>
      <c r="S42" s="1252"/>
      <c r="T42" s="1277"/>
      <c r="U42" s="1251"/>
      <c r="V42" s="1261"/>
      <c r="W42" s="384"/>
      <c r="X42" s="1180"/>
      <c r="Y42" s="1181"/>
      <c r="Z42" s="1181"/>
      <c r="AA42" s="1182"/>
      <c r="AB42" s="384"/>
      <c r="AC42" s="384"/>
      <c r="AD42" s="384"/>
    </row>
    <row r="43" spans="1:30" ht="7.5" customHeight="1" x14ac:dyDescent="0.2">
      <c r="A43" s="725"/>
      <c r="B43" s="729"/>
      <c r="C43" s="1106"/>
      <c r="D43" s="1108">
        <v>17</v>
      </c>
      <c r="E43" s="1108"/>
      <c r="F43" s="1108"/>
      <c r="G43" s="1109" t="str">
        <f ca="1">AJ177</f>
        <v>#:##:##</v>
      </c>
      <c r="H43" s="734"/>
      <c r="I43" s="384"/>
      <c r="J43" s="1215">
        <v>17</v>
      </c>
      <c r="K43" s="1108"/>
      <c r="L43" s="1108"/>
      <c r="M43" s="1216" t="str">
        <f ca="1">G43</f>
        <v>#:##:##</v>
      </c>
      <c r="N43" s="384"/>
      <c r="O43" s="1253"/>
      <c r="P43" s="1254"/>
      <c r="Q43" s="1251"/>
      <c r="R43" s="1257"/>
      <c r="S43" s="1252"/>
      <c r="T43" s="1277"/>
      <c r="U43" s="1251"/>
      <c r="V43" s="1261"/>
      <c r="W43" s="384"/>
      <c r="X43" s="1171">
        <f ca="1">AH159</f>
        <v>0.14583333333333334</v>
      </c>
      <c r="Y43" s="1172"/>
      <c r="Z43" s="1172"/>
      <c r="AA43" s="1173"/>
      <c r="AB43" s="384"/>
      <c r="AC43" s="384"/>
      <c r="AD43" s="384"/>
    </row>
    <row r="44" spans="1:30" ht="7.5" customHeight="1" thickBot="1" x14ac:dyDescent="0.25">
      <c r="A44" s="725"/>
      <c r="B44" s="729"/>
      <c r="C44" s="1158" t="str">
        <f ca="1">AH178</f>
        <v>##.##</v>
      </c>
      <c r="D44" s="1108"/>
      <c r="E44" s="1108"/>
      <c r="F44" s="1108"/>
      <c r="G44" s="1109"/>
      <c r="H44" s="734"/>
      <c r="I44" s="384"/>
      <c r="J44" s="1215"/>
      <c r="K44" s="1108"/>
      <c r="L44" s="1108"/>
      <c r="M44" s="1216"/>
      <c r="N44" s="384"/>
      <c r="O44" s="1253"/>
      <c r="P44" s="1278">
        <v>9</v>
      </c>
      <c r="Q44" s="1249"/>
      <c r="R44" s="1258" t="str">
        <f ca="1">AJ169</f>
        <v>#:##:##</v>
      </c>
      <c r="S44" s="1252"/>
      <c r="T44" s="1248">
        <v>22</v>
      </c>
      <c r="U44" s="1249"/>
      <c r="V44" s="1250" t="str">
        <f ca="1">AJ182</f>
        <v>#:##:##</v>
      </c>
      <c r="W44" s="384"/>
      <c r="X44" s="1174"/>
      <c r="Y44" s="1175"/>
      <c r="Z44" s="1175"/>
      <c r="AA44" s="1176"/>
      <c r="AB44" s="384"/>
      <c r="AC44" s="384"/>
      <c r="AD44" s="384"/>
    </row>
    <row r="45" spans="1:30" ht="7.5" customHeight="1" x14ac:dyDescent="0.2">
      <c r="A45" s="725"/>
      <c r="B45" s="729"/>
      <c r="C45" s="1158"/>
      <c r="D45" s="1159">
        <v>18</v>
      </c>
      <c r="E45" s="1159"/>
      <c r="F45" s="1159"/>
      <c r="G45" s="1161" t="str">
        <f ca="1">AJ178</f>
        <v>#:##:##</v>
      </c>
      <c r="H45" s="734"/>
      <c r="I45" s="384"/>
      <c r="J45" s="1214">
        <v>18</v>
      </c>
      <c r="K45" s="1159"/>
      <c r="L45" s="1159"/>
      <c r="M45" s="1213" t="str">
        <f ca="1">G45</f>
        <v>#:##:##</v>
      </c>
      <c r="N45" s="384"/>
      <c r="O45" s="1253"/>
      <c r="P45" s="1278"/>
      <c r="Q45" s="1249"/>
      <c r="R45" s="1259"/>
      <c r="S45" s="1252"/>
      <c r="T45" s="1248"/>
      <c r="U45" s="1249"/>
      <c r="V45" s="1250"/>
      <c r="W45" s="384"/>
      <c r="X45" s="1149">
        <v>1</v>
      </c>
      <c r="Y45" s="1154">
        <f ca="1">$M$11</f>
        <v>5.8724979211580179E-3</v>
      </c>
      <c r="Z45" s="1149">
        <v>14</v>
      </c>
      <c r="AA45" s="1144">
        <f ca="1">$M$37</f>
        <v>7.7699479405869715E-2</v>
      </c>
      <c r="AB45" s="384"/>
      <c r="AC45" s="384"/>
      <c r="AD45" s="384"/>
    </row>
    <row r="46" spans="1:30" ht="7.5" customHeight="1" x14ac:dyDescent="0.2">
      <c r="A46" s="725"/>
      <c r="B46" s="729"/>
      <c r="C46" s="1106" t="str">
        <f ca="1">AH179</f>
        <v>##.##</v>
      </c>
      <c r="D46" s="1159"/>
      <c r="E46" s="1159"/>
      <c r="F46" s="1159"/>
      <c r="G46" s="1161"/>
      <c r="H46" s="734"/>
      <c r="I46" s="384"/>
      <c r="J46" s="1214"/>
      <c r="K46" s="1159"/>
      <c r="L46" s="1159"/>
      <c r="M46" s="1213"/>
      <c r="N46" s="384"/>
      <c r="O46" s="1253"/>
      <c r="P46" s="1278"/>
      <c r="Q46" s="1249"/>
      <c r="R46" s="1259"/>
      <c r="S46" s="1252"/>
      <c r="T46" s="1248"/>
      <c r="U46" s="1249"/>
      <c r="V46" s="1250"/>
      <c r="W46" s="384"/>
      <c r="X46" s="1149"/>
      <c r="Y46" s="1151"/>
      <c r="Z46" s="1149"/>
      <c r="AA46" s="1145"/>
      <c r="AB46" s="384"/>
      <c r="AC46" s="384"/>
      <c r="AD46" s="384"/>
    </row>
    <row r="47" spans="1:30" ht="7.5" customHeight="1" x14ac:dyDescent="0.2">
      <c r="A47" s="725"/>
      <c r="B47" s="729"/>
      <c r="C47" s="1106"/>
      <c r="D47" s="1108">
        <v>19</v>
      </c>
      <c r="E47" s="1108"/>
      <c r="F47" s="1108"/>
      <c r="G47" s="1109" t="str">
        <f ca="1">AJ179</f>
        <v>#:##:##</v>
      </c>
      <c r="H47" s="734"/>
      <c r="I47" s="384"/>
      <c r="J47" s="1215">
        <v>19</v>
      </c>
      <c r="K47" s="1108"/>
      <c r="L47" s="1108"/>
      <c r="M47" s="1216" t="str">
        <f ca="1">G47</f>
        <v>#:##:##</v>
      </c>
      <c r="N47" s="384"/>
      <c r="O47" s="1253"/>
      <c r="P47" s="1278"/>
      <c r="Q47" s="1249"/>
      <c r="R47" s="1260"/>
      <c r="S47" s="1252"/>
      <c r="T47" s="1248"/>
      <c r="U47" s="1249"/>
      <c r="V47" s="1250"/>
      <c r="W47" s="384"/>
      <c r="X47" s="1156">
        <v>2</v>
      </c>
      <c r="Y47" s="1152">
        <f ca="1">$M$13</f>
        <v>1.1607501777536328E-2</v>
      </c>
      <c r="Z47" s="1156">
        <v>15</v>
      </c>
      <c r="AA47" s="1146">
        <f ca="1">$M$39</f>
        <v>8.3205198120974169E-2</v>
      </c>
      <c r="AB47" s="384"/>
      <c r="AC47" s="384"/>
      <c r="AD47" s="384"/>
    </row>
    <row r="48" spans="1:30" ht="7.5" customHeight="1" x14ac:dyDescent="0.2">
      <c r="A48" s="725"/>
      <c r="B48" s="729"/>
      <c r="C48" s="1158" t="str">
        <f ca="1">AH180</f>
        <v>##.##</v>
      </c>
      <c r="D48" s="1108"/>
      <c r="E48" s="1108"/>
      <c r="F48" s="1108"/>
      <c r="G48" s="1109"/>
      <c r="H48" s="734"/>
      <c r="I48" s="384"/>
      <c r="J48" s="1215"/>
      <c r="K48" s="1108"/>
      <c r="L48" s="1108"/>
      <c r="M48" s="1216"/>
      <c r="N48" s="384"/>
      <c r="O48" s="1253"/>
      <c r="P48" s="1254">
        <v>10</v>
      </c>
      <c r="Q48" s="1251"/>
      <c r="R48" s="1255" t="str">
        <f ca="1">AJ170</f>
        <v>#:##:##</v>
      </c>
      <c r="S48" s="1252"/>
      <c r="T48" s="1277">
        <v>23</v>
      </c>
      <c r="U48" s="1251"/>
      <c r="V48" s="1261" t="str">
        <f ca="1">AJ183</f>
        <v>#:##:##</v>
      </c>
      <c r="W48" s="384"/>
      <c r="X48" s="1157"/>
      <c r="Y48" s="1153"/>
      <c r="Z48" s="1157"/>
      <c r="AA48" s="1147"/>
      <c r="AB48" s="384"/>
      <c r="AC48" s="384"/>
      <c r="AD48" s="384"/>
    </row>
    <row r="49" spans="1:50" ht="7.5" customHeight="1" x14ac:dyDescent="0.2">
      <c r="A49" s="725"/>
      <c r="B49" s="729"/>
      <c r="C49" s="1158"/>
      <c r="D49" s="1159">
        <v>20</v>
      </c>
      <c r="E49" s="1159"/>
      <c r="F49" s="1159"/>
      <c r="G49" s="1161" t="str">
        <f ca="1">AJ180</f>
        <v>#:##:##</v>
      </c>
      <c r="H49" s="734"/>
      <c r="I49" s="384"/>
      <c r="J49" s="1214">
        <v>20</v>
      </c>
      <c r="K49" s="1159"/>
      <c r="L49" s="1159"/>
      <c r="M49" s="1213" t="str">
        <f ca="1">G49</f>
        <v>#:##:##</v>
      </c>
      <c r="N49" s="384"/>
      <c r="O49" s="1253"/>
      <c r="P49" s="1254"/>
      <c r="Q49" s="1251"/>
      <c r="R49" s="1256"/>
      <c r="S49" s="1252"/>
      <c r="T49" s="1277"/>
      <c r="U49" s="1251"/>
      <c r="V49" s="1261"/>
      <c r="W49" s="384"/>
      <c r="X49" s="1149">
        <v>3</v>
      </c>
      <c r="Y49" s="1150">
        <f ca="1">$M$15</f>
        <v>1.7124825251409397E-2</v>
      </c>
      <c r="Z49" s="1149">
        <v>16</v>
      </c>
      <c r="AA49" s="1144" t="str">
        <f ca="1">$M$41</f>
        <v>#:##:##</v>
      </c>
      <c r="AB49" s="384"/>
      <c r="AC49" s="384"/>
      <c r="AD49" s="384"/>
    </row>
    <row r="50" spans="1:50" ht="7.5" customHeight="1" x14ac:dyDescent="0.2">
      <c r="A50" s="725"/>
      <c r="B50" s="729"/>
      <c r="C50" s="1106" t="str">
        <f ca="1">AH181</f>
        <v>##.##</v>
      </c>
      <c r="D50" s="1159"/>
      <c r="E50" s="1159"/>
      <c r="F50" s="1159"/>
      <c r="G50" s="1161"/>
      <c r="H50" s="734"/>
      <c r="I50" s="384"/>
      <c r="J50" s="1214"/>
      <c r="K50" s="1159"/>
      <c r="L50" s="1159"/>
      <c r="M50" s="1213"/>
      <c r="N50" s="384"/>
      <c r="O50" s="1253"/>
      <c r="P50" s="1254"/>
      <c r="Q50" s="1251"/>
      <c r="R50" s="1256"/>
      <c r="S50" s="1252"/>
      <c r="T50" s="1277"/>
      <c r="U50" s="1251"/>
      <c r="V50" s="1261"/>
      <c r="W50" s="384"/>
      <c r="X50" s="1149"/>
      <c r="Y50" s="1151"/>
      <c r="Z50" s="1149"/>
      <c r="AA50" s="1145"/>
      <c r="AB50" s="384"/>
      <c r="AC50" s="384"/>
      <c r="AD50" s="384"/>
    </row>
    <row r="51" spans="1:50" ht="7.5" customHeight="1" x14ac:dyDescent="0.2">
      <c r="A51" s="725"/>
      <c r="B51" s="729"/>
      <c r="C51" s="1106"/>
      <c r="D51" s="1108">
        <v>21</v>
      </c>
      <c r="E51" s="1108"/>
      <c r="F51" s="1108"/>
      <c r="G51" s="1109" t="str">
        <f ca="1">AJ181</f>
        <v>#:##:##</v>
      </c>
      <c r="H51" s="734"/>
      <c r="I51" s="384"/>
      <c r="J51" s="1215">
        <v>21</v>
      </c>
      <c r="K51" s="1108"/>
      <c r="L51" s="1108"/>
      <c r="M51" s="1216" t="str">
        <f ca="1">G51</f>
        <v>#:##:##</v>
      </c>
      <c r="N51" s="384"/>
      <c r="O51" s="1253"/>
      <c r="P51" s="1254"/>
      <c r="Q51" s="1251"/>
      <c r="R51" s="1257"/>
      <c r="S51" s="1252"/>
      <c r="T51" s="1277"/>
      <c r="U51" s="1251"/>
      <c r="V51" s="1261"/>
      <c r="W51" s="384"/>
      <c r="X51" s="1156">
        <v>4</v>
      </c>
      <c r="Y51" s="1152">
        <f ca="1">$M$17</f>
        <v>2.2630543966513858E-2</v>
      </c>
      <c r="Z51" s="1156">
        <v>17</v>
      </c>
      <c r="AA51" s="1146" t="str">
        <f ca="1">$M$43</f>
        <v>#:##:##</v>
      </c>
      <c r="AB51" s="384"/>
      <c r="AC51" s="384"/>
      <c r="AD51" s="384"/>
    </row>
    <row r="52" spans="1:50" ht="7.5" customHeight="1" x14ac:dyDescent="0.2">
      <c r="A52" s="725"/>
      <c r="B52" s="729"/>
      <c r="C52" s="1158" t="str">
        <f ca="1">AH182</f>
        <v>##.##</v>
      </c>
      <c r="D52" s="1108"/>
      <c r="E52" s="1108"/>
      <c r="F52" s="1108"/>
      <c r="G52" s="1109"/>
      <c r="H52" s="734"/>
      <c r="I52" s="384"/>
      <c r="J52" s="1215"/>
      <c r="K52" s="1108"/>
      <c r="L52" s="1108"/>
      <c r="M52" s="1216"/>
      <c r="N52" s="384"/>
      <c r="O52" s="1253"/>
      <c r="P52" s="1278">
        <v>11</v>
      </c>
      <c r="Q52" s="1249"/>
      <c r="R52" s="1258" t="str">
        <f ca="1">AJ171</f>
        <v>#:##:##</v>
      </c>
      <c r="S52" s="1252"/>
      <c r="T52" s="1248">
        <v>24</v>
      </c>
      <c r="U52" s="1249"/>
      <c r="V52" s="1250" t="str">
        <f ca="1">AJ184</f>
        <v>#:##:##</v>
      </c>
      <c r="W52" s="384"/>
      <c r="X52" s="1157"/>
      <c r="Y52" s="1153"/>
      <c r="Z52" s="1157"/>
      <c r="AA52" s="1147"/>
      <c r="AB52" s="384"/>
      <c r="AC52" s="384"/>
      <c r="AD52" s="384"/>
    </row>
    <row r="53" spans="1:50" ht="7.5" customHeight="1" x14ac:dyDescent="0.2">
      <c r="A53" s="725"/>
      <c r="B53" s="729"/>
      <c r="C53" s="1158"/>
      <c r="D53" s="1159">
        <v>22</v>
      </c>
      <c r="E53" s="1159"/>
      <c r="F53" s="1159"/>
      <c r="G53" s="1161" t="str">
        <f ca="1">AJ182</f>
        <v>#:##:##</v>
      </c>
      <c r="H53" s="734"/>
      <c r="I53" s="384"/>
      <c r="J53" s="1214">
        <v>22</v>
      </c>
      <c r="K53" s="1159"/>
      <c r="L53" s="1159"/>
      <c r="M53" s="1213" t="str">
        <f ca="1">G53</f>
        <v>#:##:##</v>
      </c>
      <c r="N53" s="384"/>
      <c r="O53" s="1253"/>
      <c r="P53" s="1278"/>
      <c r="Q53" s="1249"/>
      <c r="R53" s="1259"/>
      <c r="S53" s="1252"/>
      <c r="T53" s="1248"/>
      <c r="U53" s="1249"/>
      <c r="V53" s="1250"/>
      <c r="W53" s="384"/>
      <c r="X53" s="1149">
        <v>5</v>
      </c>
      <c r="Y53" s="1150" t="str">
        <f ca="1">$M$19</f>
        <v>#:##:##</v>
      </c>
      <c r="Z53" s="1149">
        <v>18</v>
      </c>
      <c r="AA53" s="1144" t="str">
        <f ca="1">$M$45</f>
        <v>#:##:##</v>
      </c>
      <c r="AB53" s="384"/>
      <c r="AC53" s="384"/>
      <c r="AD53" s="384"/>
    </row>
    <row r="54" spans="1:50" ht="7.5" customHeight="1" x14ac:dyDescent="0.2">
      <c r="A54" s="384"/>
      <c r="B54" s="729"/>
      <c r="C54" s="1106" t="str">
        <f ca="1">AH183</f>
        <v>##.##</v>
      </c>
      <c r="D54" s="1159"/>
      <c r="E54" s="1159"/>
      <c r="F54" s="1159"/>
      <c r="G54" s="1161"/>
      <c r="H54" s="734"/>
      <c r="I54" s="384"/>
      <c r="J54" s="1214"/>
      <c r="K54" s="1159"/>
      <c r="L54" s="1159"/>
      <c r="M54" s="1213"/>
      <c r="N54" s="384"/>
      <c r="O54" s="1253"/>
      <c r="P54" s="1278"/>
      <c r="Q54" s="1249"/>
      <c r="R54" s="1259"/>
      <c r="S54" s="1252"/>
      <c r="T54" s="1248"/>
      <c r="U54" s="1249"/>
      <c r="V54" s="1250"/>
      <c r="W54" s="384"/>
      <c r="X54" s="1149"/>
      <c r="Y54" s="1151"/>
      <c r="Z54" s="1149"/>
      <c r="AA54" s="1145"/>
      <c r="AB54" s="384"/>
      <c r="AC54" s="384"/>
      <c r="AD54" s="384"/>
    </row>
    <row r="55" spans="1:50" ht="7.5" customHeight="1" x14ac:dyDescent="0.2">
      <c r="A55" s="384"/>
      <c r="B55" s="729"/>
      <c r="C55" s="1106"/>
      <c r="D55" s="1108">
        <v>23</v>
      </c>
      <c r="E55" s="1108"/>
      <c r="F55" s="1108"/>
      <c r="G55" s="1109" t="str">
        <f ca="1">AJ183</f>
        <v>#:##:##</v>
      </c>
      <c r="H55" s="734"/>
      <c r="I55" s="384"/>
      <c r="J55" s="1215">
        <v>23</v>
      </c>
      <c r="K55" s="1108"/>
      <c r="L55" s="1108"/>
      <c r="M55" s="1216" t="str">
        <f ca="1">G55</f>
        <v>#:##:##</v>
      </c>
      <c r="N55" s="384"/>
      <c r="O55" s="1253"/>
      <c r="P55" s="1278"/>
      <c r="Q55" s="1249"/>
      <c r="R55" s="1260"/>
      <c r="S55" s="1252"/>
      <c r="T55" s="1248"/>
      <c r="U55" s="1249"/>
      <c r="V55" s="1250"/>
      <c r="W55" s="384"/>
      <c r="X55" s="1156">
        <v>6</v>
      </c>
      <c r="Y55" s="1152" t="str">
        <f ca="1">$M$21</f>
        <v>#:##:##</v>
      </c>
      <c r="Z55" s="1156">
        <v>19</v>
      </c>
      <c r="AA55" s="1146" t="str">
        <f ca="1">$M$47</f>
        <v>#:##:##</v>
      </c>
      <c r="AB55" s="384"/>
      <c r="AC55" s="384"/>
      <c r="AD55" s="384"/>
    </row>
    <row r="56" spans="1:50" ht="7.5" customHeight="1" x14ac:dyDescent="0.2">
      <c r="A56" s="384"/>
      <c r="B56" s="729"/>
      <c r="C56" s="1158" t="str">
        <f ca="1">AH184</f>
        <v>##.##</v>
      </c>
      <c r="D56" s="1108"/>
      <c r="E56" s="1108"/>
      <c r="F56" s="1108"/>
      <c r="G56" s="1109"/>
      <c r="H56" s="734"/>
      <c r="I56" s="384"/>
      <c r="J56" s="1215"/>
      <c r="K56" s="1108"/>
      <c r="L56" s="1108"/>
      <c r="M56" s="1216"/>
      <c r="N56" s="384"/>
      <c r="O56" s="1253"/>
      <c r="P56" s="1254">
        <v>12</v>
      </c>
      <c r="Q56" s="1251"/>
      <c r="R56" s="1255" t="str">
        <f ca="1">AJ172</f>
        <v>#:##:##</v>
      </c>
      <c r="S56" s="1252"/>
      <c r="T56" s="1277">
        <v>25</v>
      </c>
      <c r="U56" s="1251"/>
      <c r="V56" s="1261">
        <f ca="1">AJ185</f>
        <v>0.13890699092619063</v>
      </c>
      <c r="W56" s="384"/>
      <c r="X56" s="1157"/>
      <c r="Y56" s="1153"/>
      <c r="Z56" s="1157"/>
      <c r="AA56" s="1147"/>
      <c r="AB56" s="384"/>
      <c r="AC56" s="384"/>
      <c r="AD56" s="384"/>
    </row>
    <row r="57" spans="1:50" ht="7.5" customHeight="1" x14ac:dyDescent="0.2">
      <c r="A57" s="384"/>
      <c r="B57" s="729"/>
      <c r="C57" s="1158"/>
      <c r="D57" s="1159">
        <v>24</v>
      </c>
      <c r="E57" s="1159"/>
      <c r="F57" s="1159"/>
      <c r="G57" s="1161" t="str">
        <f ca="1">AJ184</f>
        <v>#:##:##</v>
      </c>
      <c r="H57" s="734"/>
      <c r="I57" s="384"/>
      <c r="J57" s="1214">
        <v>24</v>
      </c>
      <c r="K57" s="1159"/>
      <c r="L57" s="1159"/>
      <c r="M57" s="1213" t="str">
        <f ca="1">G57</f>
        <v>#:##:##</v>
      </c>
      <c r="N57" s="384"/>
      <c r="O57" s="1253"/>
      <c r="P57" s="1254"/>
      <c r="Q57" s="1251"/>
      <c r="R57" s="1256"/>
      <c r="S57" s="1252"/>
      <c r="T57" s="1277"/>
      <c r="U57" s="1251"/>
      <c r="V57" s="1261"/>
      <c r="W57" s="384"/>
      <c r="X57" s="1149">
        <v>7</v>
      </c>
      <c r="Y57" s="1150" t="str">
        <f ca="1">$M$23</f>
        <v>#:##:##</v>
      </c>
      <c r="Z57" s="1149">
        <v>20</v>
      </c>
      <c r="AA57" s="1144" t="str">
        <f ca="1">$M$49</f>
        <v>#:##:##</v>
      </c>
      <c r="AB57" s="384"/>
      <c r="AC57" s="384"/>
      <c r="AD57" s="384"/>
    </row>
    <row r="58" spans="1:50" ht="7.5" customHeight="1" x14ac:dyDescent="0.2">
      <c r="A58" s="384"/>
      <c r="B58" s="729"/>
      <c r="C58" s="1106">
        <f ca="1">AH185</f>
        <v>5.6474587164786864E-3</v>
      </c>
      <c r="D58" s="1159"/>
      <c r="E58" s="1159"/>
      <c r="F58" s="1159"/>
      <c r="G58" s="1161"/>
      <c r="H58" s="734"/>
      <c r="I58" s="384"/>
      <c r="J58" s="1214"/>
      <c r="K58" s="1159"/>
      <c r="L58" s="1159"/>
      <c r="M58" s="1213"/>
      <c r="N58" s="384"/>
      <c r="O58" s="1253"/>
      <c r="P58" s="1254"/>
      <c r="Q58" s="1251"/>
      <c r="R58" s="1256"/>
      <c r="S58" s="1252"/>
      <c r="T58" s="1277"/>
      <c r="U58" s="1251"/>
      <c r="V58" s="1261"/>
      <c r="W58" s="384"/>
      <c r="X58" s="1149"/>
      <c r="Y58" s="1151"/>
      <c r="Z58" s="1149"/>
      <c r="AA58" s="1145"/>
      <c r="AB58" s="384"/>
      <c r="AC58" s="384"/>
      <c r="AD58" s="384"/>
    </row>
    <row r="59" spans="1:50" ht="7.5" customHeight="1" x14ac:dyDescent="0.2">
      <c r="A59" s="384"/>
      <c r="B59" s="729"/>
      <c r="C59" s="1106"/>
      <c r="D59" s="1108">
        <v>25</v>
      </c>
      <c r="E59" s="1108"/>
      <c r="F59" s="1108"/>
      <c r="G59" s="1109">
        <f ca="1">AJ185</f>
        <v>0.13890699092619063</v>
      </c>
      <c r="H59" s="734"/>
      <c r="I59" s="384"/>
      <c r="J59" s="1215">
        <v>25</v>
      </c>
      <c r="K59" s="1108"/>
      <c r="L59" s="1108"/>
      <c r="M59" s="1216">
        <f ca="1">G59</f>
        <v>0.13890699092619063</v>
      </c>
      <c r="N59" s="384"/>
      <c r="O59" s="1253"/>
      <c r="P59" s="1254"/>
      <c r="Q59" s="1251"/>
      <c r="R59" s="1257"/>
      <c r="S59" s="1252"/>
      <c r="T59" s="1277"/>
      <c r="U59" s="1251"/>
      <c r="V59" s="1261"/>
      <c r="W59" s="384"/>
      <c r="X59" s="1156">
        <v>8</v>
      </c>
      <c r="Y59" s="1152" t="str">
        <f ca="1">$M$25</f>
        <v>#:##:##</v>
      </c>
      <c r="Z59" s="1156">
        <v>21</v>
      </c>
      <c r="AA59" s="1146" t="str">
        <f ca="1">$M$51</f>
        <v>#:##:##</v>
      </c>
      <c r="AB59" s="384"/>
      <c r="AC59" s="384"/>
      <c r="AD59" s="384"/>
    </row>
    <row r="60" spans="1:50" ht="7.5" customHeight="1" x14ac:dyDescent="0.2">
      <c r="A60" s="384"/>
      <c r="B60" s="729"/>
      <c r="C60" s="1158">
        <f ca="1">AH186</f>
        <v>5.6849050267214173E-3</v>
      </c>
      <c r="D60" s="1108"/>
      <c r="E60" s="1108"/>
      <c r="F60" s="1108"/>
      <c r="G60" s="1109"/>
      <c r="H60" s="734"/>
      <c r="I60" s="384"/>
      <c r="J60" s="1215"/>
      <c r="K60" s="1108"/>
      <c r="L60" s="1108"/>
      <c r="M60" s="1216"/>
      <c r="N60" s="384"/>
      <c r="O60" s="1253"/>
      <c r="P60" s="1270">
        <v>13</v>
      </c>
      <c r="Q60" s="1249"/>
      <c r="R60" s="1258">
        <f ca="1">AJ173</f>
        <v>7.219376069076526E-2</v>
      </c>
      <c r="S60" s="1252"/>
      <c r="T60" s="1248">
        <v>26</v>
      </c>
      <c r="U60" s="1249"/>
      <c r="V60" s="1250">
        <f ca="1">AJ186</f>
        <v>0.14459189595291205</v>
      </c>
      <c r="W60" s="384"/>
      <c r="X60" s="1157"/>
      <c r="Y60" s="1153"/>
      <c r="Z60" s="1157"/>
      <c r="AA60" s="1147"/>
      <c r="AB60" s="384"/>
      <c r="AC60" s="384"/>
      <c r="AD60" s="384"/>
    </row>
    <row r="61" spans="1:50" ht="7.5" customHeight="1" x14ac:dyDescent="0.2">
      <c r="A61" s="384"/>
      <c r="B61" s="729"/>
      <c r="C61" s="1158"/>
      <c r="D61" s="1159">
        <v>26</v>
      </c>
      <c r="E61" s="1159"/>
      <c r="F61" s="1159"/>
      <c r="G61" s="1161">
        <f ca="1">AJ186</f>
        <v>0.14459189595291205</v>
      </c>
      <c r="H61" s="734"/>
      <c r="I61" s="384"/>
      <c r="J61" s="1214">
        <v>26</v>
      </c>
      <c r="K61" s="1159"/>
      <c r="L61" s="1159"/>
      <c r="M61" s="1213">
        <f ca="1">G61</f>
        <v>0.14459189595291205</v>
      </c>
      <c r="N61" s="384"/>
      <c r="O61" s="1253"/>
      <c r="P61" s="1271"/>
      <c r="Q61" s="1249"/>
      <c r="R61" s="1259"/>
      <c r="S61" s="1252"/>
      <c r="T61" s="1248"/>
      <c r="U61" s="1249"/>
      <c r="V61" s="1250"/>
      <c r="W61" s="384"/>
      <c r="X61" s="1149">
        <v>9</v>
      </c>
      <c r="Y61" s="1150" t="str">
        <f ca="1">$M$27</f>
        <v>#:##:##</v>
      </c>
      <c r="Z61" s="1149">
        <v>22</v>
      </c>
      <c r="AA61" s="1144" t="str">
        <f ca="1">$M$53</f>
        <v>#:##:##</v>
      </c>
      <c r="AB61" s="384"/>
      <c r="AC61" s="384"/>
      <c r="AD61" s="384"/>
    </row>
    <row r="62" spans="1:50" ht="7.5" customHeight="1" x14ac:dyDescent="0.2">
      <c r="A62" s="384"/>
      <c r="B62" s="729"/>
      <c r="C62" s="1106">
        <f ca="1">AH187</f>
        <v>5.6751423104970918E-3</v>
      </c>
      <c r="D62" s="1159"/>
      <c r="E62" s="1159"/>
      <c r="F62" s="1159"/>
      <c r="G62" s="1161"/>
      <c r="H62" s="734"/>
      <c r="I62" s="384"/>
      <c r="J62" s="1214"/>
      <c r="K62" s="1159"/>
      <c r="L62" s="1159"/>
      <c r="M62" s="1213"/>
      <c r="N62" s="384"/>
      <c r="O62" s="1253"/>
      <c r="P62" s="1271"/>
      <c r="Q62" s="1249"/>
      <c r="R62" s="1259"/>
      <c r="S62" s="1252"/>
      <c r="T62" s="1248"/>
      <c r="U62" s="1249"/>
      <c r="V62" s="1250"/>
      <c r="W62" s="384"/>
      <c r="X62" s="1149"/>
      <c r="Y62" s="1151"/>
      <c r="Z62" s="1149"/>
      <c r="AA62" s="1145"/>
      <c r="AB62" s="1305" t="s">
        <v>435</v>
      </c>
      <c r="AC62" s="1306"/>
      <c r="AD62" s="1306"/>
    </row>
    <row r="63" spans="1:50" ht="7.5" customHeight="1" thickBot="1" x14ac:dyDescent="0.25">
      <c r="A63" s="384"/>
      <c r="B63" s="729"/>
      <c r="C63" s="1107"/>
      <c r="D63" s="1108" t="s">
        <v>50</v>
      </c>
      <c r="E63" s="1108"/>
      <c r="F63" s="1108"/>
      <c r="G63" s="1109">
        <f ca="1">AJ187</f>
        <v>0.14583333333333329</v>
      </c>
      <c r="H63" s="734"/>
      <c r="I63" s="384"/>
      <c r="J63" s="1215" t="s">
        <v>50</v>
      </c>
      <c r="K63" s="1108"/>
      <c r="L63" s="1108"/>
      <c r="M63" s="1216">
        <f ca="1">G63</f>
        <v>0.14583333333333329</v>
      </c>
      <c r="N63" s="384"/>
      <c r="O63" s="1269"/>
      <c r="P63" s="1272"/>
      <c r="Q63" s="1273"/>
      <c r="R63" s="1274"/>
      <c r="S63" s="1275"/>
      <c r="T63" s="1276"/>
      <c r="U63" s="1273"/>
      <c r="V63" s="1285"/>
      <c r="W63" s="384"/>
      <c r="X63" s="1156">
        <v>10</v>
      </c>
      <c r="Y63" s="1152" t="str">
        <f ca="1">$M$29</f>
        <v>#:##:##</v>
      </c>
      <c r="Z63" s="1156">
        <v>23</v>
      </c>
      <c r="AA63" s="1146" t="str">
        <f ca="1">$M$55</f>
        <v>#:##:##</v>
      </c>
      <c r="AB63" s="1307"/>
      <c r="AC63" s="1306"/>
      <c r="AD63" s="1306"/>
      <c r="AV63" s="3"/>
      <c r="AW63" s="3"/>
      <c r="AX63" s="3"/>
    </row>
    <row r="64" spans="1:50" ht="7.5" customHeight="1" thickBot="1" x14ac:dyDescent="0.25">
      <c r="A64" s="384"/>
      <c r="B64" s="729"/>
      <c r="C64" s="738"/>
      <c r="D64" s="1108"/>
      <c r="E64" s="1108"/>
      <c r="F64" s="1108"/>
      <c r="G64" s="1109"/>
      <c r="H64" s="734"/>
      <c r="I64" s="384"/>
      <c r="J64" s="1215"/>
      <c r="K64" s="1108"/>
      <c r="L64" s="1108"/>
      <c r="M64" s="1217"/>
      <c r="N64" s="384"/>
      <c r="O64" s="1286" t="s">
        <v>215</v>
      </c>
      <c r="P64" s="1287"/>
      <c r="Q64" s="1287"/>
      <c r="R64" s="1287"/>
      <c r="S64" s="1292">
        <f ca="1">AH159</f>
        <v>0.14583333333333334</v>
      </c>
      <c r="T64" s="1292"/>
      <c r="U64" s="1292"/>
      <c r="V64" s="1293"/>
      <c r="W64" s="384"/>
      <c r="X64" s="1157"/>
      <c r="Y64" s="1153"/>
      <c r="Z64" s="1157"/>
      <c r="AA64" s="1147"/>
      <c r="AB64" s="1307"/>
      <c r="AC64" s="1306"/>
      <c r="AD64" s="1306"/>
      <c r="AR64" s="563"/>
      <c r="AS64" s="563"/>
      <c r="AT64" s="563"/>
      <c r="AU64" s="563"/>
      <c r="AV64" s="563"/>
      <c r="AW64" s="3"/>
      <c r="AX64" s="3"/>
    </row>
    <row r="65" spans="1:50" ht="7.5" customHeight="1" thickBot="1" x14ac:dyDescent="0.25">
      <c r="A65" s="384"/>
      <c r="B65" s="729"/>
      <c r="C65" s="386"/>
      <c r="D65" s="739"/>
      <c r="E65" s="739"/>
      <c r="F65" s="739"/>
      <c r="G65" s="739"/>
      <c r="H65" s="734"/>
      <c r="I65" s="384"/>
      <c r="J65" s="740"/>
      <c r="K65" s="741"/>
      <c r="L65" s="741"/>
      <c r="M65" s="742"/>
      <c r="N65" s="384"/>
      <c r="O65" s="1288"/>
      <c r="P65" s="1289"/>
      <c r="Q65" s="1289"/>
      <c r="R65" s="1289"/>
      <c r="S65" s="1294"/>
      <c r="T65" s="1294"/>
      <c r="U65" s="1294"/>
      <c r="V65" s="1295"/>
      <c r="W65" s="384"/>
      <c r="X65" s="1149">
        <v>11</v>
      </c>
      <c r="Y65" s="1150" t="str">
        <f ca="1">$M$31</f>
        <v>#:##:##</v>
      </c>
      <c r="Z65" s="1149">
        <v>24</v>
      </c>
      <c r="AA65" s="1144" t="str">
        <f ca="1">$M$57</f>
        <v>#:##:##</v>
      </c>
      <c r="AB65" s="1307"/>
      <c r="AC65" s="1306"/>
      <c r="AD65" s="1306"/>
      <c r="AR65" s="563"/>
      <c r="AS65" s="563"/>
      <c r="AT65" s="563"/>
      <c r="AU65" s="563"/>
      <c r="AV65" s="563"/>
      <c r="AW65" s="3"/>
      <c r="AX65" s="3"/>
    </row>
    <row r="66" spans="1:50" ht="7.5" customHeight="1" x14ac:dyDescent="0.2">
      <c r="A66" s="384"/>
      <c r="B66" s="729"/>
      <c r="C66" s="1110">
        <f ca="1">AH159</f>
        <v>0.14583333333333334</v>
      </c>
      <c r="D66" s="1111"/>
      <c r="E66" s="1111"/>
      <c r="F66" s="1111"/>
      <c r="G66" s="1111"/>
      <c r="H66" s="1112"/>
      <c r="I66" s="384"/>
      <c r="J66" s="730"/>
      <c r="K66" s="1204">
        <f ca="1">AH159</f>
        <v>0.14583333333333334</v>
      </c>
      <c r="L66" s="1205"/>
      <c r="M66" s="1206"/>
      <c r="N66" s="384"/>
      <c r="O66" s="1288"/>
      <c r="P66" s="1289"/>
      <c r="Q66" s="1289"/>
      <c r="R66" s="1289"/>
      <c r="S66" s="1294"/>
      <c r="T66" s="1294"/>
      <c r="U66" s="1294"/>
      <c r="V66" s="1295"/>
      <c r="W66" s="384"/>
      <c r="X66" s="1149"/>
      <c r="Y66" s="1155"/>
      <c r="Z66" s="1149"/>
      <c r="AA66" s="1145"/>
      <c r="AB66" s="1307"/>
      <c r="AC66" s="1306"/>
      <c r="AD66" s="1306"/>
      <c r="AR66" s="563"/>
      <c r="AS66" s="563"/>
      <c r="AT66" s="563"/>
      <c r="AU66" s="563"/>
      <c r="AV66" s="563"/>
      <c r="AW66" s="3"/>
      <c r="AX66" s="3"/>
    </row>
    <row r="67" spans="1:50" ht="7.5" customHeight="1" thickBot="1" x14ac:dyDescent="0.25">
      <c r="A67" s="384"/>
      <c r="B67" s="729"/>
      <c r="C67" s="1113"/>
      <c r="D67" s="1114"/>
      <c r="E67" s="1114"/>
      <c r="F67" s="1114"/>
      <c r="G67" s="1114"/>
      <c r="H67" s="1115"/>
      <c r="I67" s="384"/>
      <c r="J67" s="731"/>
      <c r="K67" s="1207"/>
      <c r="L67" s="1208"/>
      <c r="M67" s="1209"/>
      <c r="N67" s="384"/>
      <c r="O67" s="1290"/>
      <c r="P67" s="1291"/>
      <c r="Q67" s="1291"/>
      <c r="R67" s="1291"/>
      <c r="S67" s="1296"/>
      <c r="T67" s="1296"/>
      <c r="U67" s="1296"/>
      <c r="V67" s="1297"/>
      <c r="W67" s="384"/>
      <c r="X67" s="1156">
        <v>12</v>
      </c>
      <c r="Y67" s="1152" t="str">
        <f ca="1">$M$33</f>
        <v>#:##:##</v>
      </c>
      <c r="Z67" s="1156">
        <v>25</v>
      </c>
      <c r="AA67" s="1146">
        <f ca="1">$M$59</f>
        <v>0.13890699092619063</v>
      </c>
      <c r="AB67" s="1307"/>
      <c r="AC67" s="1306"/>
      <c r="AD67" s="1306"/>
      <c r="AR67" s="563"/>
      <c r="AS67" s="563"/>
      <c r="AT67" s="563"/>
      <c r="AU67" s="563"/>
      <c r="AV67" s="563"/>
      <c r="AW67" s="3"/>
      <c r="AX67" s="3"/>
    </row>
    <row r="68" spans="1:50" ht="7.5" customHeight="1" x14ac:dyDescent="0.2">
      <c r="A68" s="384"/>
      <c r="B68" s="729"/>
      <c r="C68" s="1113"/>
      <c r="D68" s="1114"/>
      <c r="E68" s="1114"/>
      <c r="F68" s="1114"/>
      <c r="G68" s="1114"/>
      <c r="H68" s="1115"/>
      <c r="I68" s="384"/>
      <c r="J68" s="731"/>
      <c r="K68" s="1207"/>
      <c r="L68" s="1208"/>
      <c r="M68" s="1209"/>
      <c r="N68" s="384"/>
      <c r="O68" s="1330" t="str">
        <f>AH158</f>
        <v>2018 Jack &amp; Jill Marathon</v>
      </c>
      <c r="P68" s="1331"/>
      <c r="Q68" s="1331"/>
      <c r="R68" s="1331"/>
      <c r="S68" s="1331"/>
      <c r="T68" s="1331"/>
      <c r="U68" s="1331"/>
      <c r="V68" s="1332"/>
      <c r="W68" s="384"/>
      <c r="X68" s="1157"/>
      <c r="Y68" s="1153"/>
      <c r="Z68" s="1157"/>
      <c r="AA68" s="1147"/>
      <c r="AB68" s="1307"/>
      <c r="AC68" s="1306"/>
      <c r="AD68" s="1306"/>
      <c r="AR68" s="563"/>
      <c r="AS68" s="563"/>
      <c r="AT68" s="563"/>
      <c r="AU68" s="563"/>
      <c r="AV68" s="563"/>
      <c r="AW68" s="3"/>
      <c r="AX68" s="3"/>
    </row>
    <row r="69" spans="1:50" ht="7.5" customHeight="1" thickBot="1" x14ac:dyDescent="0.25">
      <c r="A69" s="384"/>
      <c r="B69" s="729"/>
      <c r="C69" s="1116"/>
      <c r="D69" s="1117"/>
      <c r="E69" s="1117"/>
      <c r="F69" s="1117"/>
      <c r="G69" s="1117"/>
      <c r="H69" s="1118"/>
      <c r="I69" s="384"/>
      <c r="J69" s="732"/>
      <c r="K69" s="1210"/>
      <c r="L69" s="1211"/>
      <c r="M69" s="1212"/>
      <c r="N69" s="384"/>
      <c r="O69" s="1330"/>
      <c r="P69" s="1331"/>
      <c r="Q69" s="1331"/>
      <c r="R69" s="1331"/>
      <c r="S69" s="1331"/>
      <c r="T69" s="1331"/>
      <c r="U69" s="1331"/>
      <c r="V69" s="1332"/>
      <c r="W69" s="384"/>
      <c r="X69" s="1149">
        <v>13</v>
      </c>
      <c r="Y69" s="1154">
        <f ca="1">$M$35</f>
        <v>7.219376069076526E-2</v>
      </c>
      <c r="Z69" s="1148">
        <v>26</v>
      </c>
      <c r="AA69" s="1170">
        <f ca="1">$M$61</f>
        <v>0.14459189595291205</v>
      </c>
      <c r="AB69" s="1307"/>
      <c r="AC69" s="1306"/>
      <c r="AD69" s="1306"/>
      <c r="AR69" s="563"/>
      <c r="AS69" s="563"/>
      <c r="AT69" s="563"/>
      <c r="AU69" s="563"/>
      <c r="AV69" s="563"/>
      <c r="AW69" s="3"/>
      <c r="AX69" s="3"/>
    </row>
    <row r="70" spans="1:50" ht="7.5" customHeight="1" x14ac:dyDescent="0.2">
      <c r="A70" s="384"/>
      <c r="B70" s="1183" t="str">
        <f>AH158</f>
        <v>2018 Jack &amp; Jill Marathon</v>
      </c>
      <c r="C70" s="1184"/>
      <c r="D70" s="1184"/>
      <c r="E70" s="1184"/>
      <c r="F70" s="1184"/>
      <c r="G70" s="1184"/>
      <c r="H70" s="1185"/>
      <c r="I70" s="384"/>
      <c r="J70" s="384"/>
      <c r="K70" s="1190" t="str">
        <f>AH158</f>
        <v>2018 Jack &amp; Jill Marathon</v>
      </c>
      <c r="L70" s="1191"/>
      <c r="M70" s="1192"/>
      <c r="N70" s="384"/>
      <c r="O70" s="1330"/>
      <c r="P70" s="1331"/>
      <c r="Q70" s="1331"/>
      <c r="R70" s="1331"/>
      <c r="S70" s="1331"/>
      <c r="T70" s="1331"/>
      <c r="U70" s="1331"/>
      <c r="V70" s="1332"/>
      <c r="W70" s="384"/>
      <c r="X70" s="1149"/>
      <c r="Y70" s="1155"/>
      <c r="Z70" s="1149"/>
      <c r="AA70" s="1145"/>
      <c r="AB70" s="1307"/>
      <c r="AC70" s="1306"/>
      <c r="AD70" s="1306"/>
      <c r="AR70" s="563"/>
      <c r="AS70" s="563"/>
      <c r="AT70" s="563"/>
      <c r="AU70" s="563"/>
      <c r="AV70" s="563"/>
      <c r="AW70" s="3"/>
      <c r="AX70" s="3"/>
    </row>
    <row r="71" spans="1:50" ht="7.5" customHeight="1" x14ac:dyDescent="0.2">
      <c r="A71" s="384"/>
      <c r="B71" s="1186"/>
      <c r="C71" s="1184"/>
      <c r="D71" s="1184"/>
      <c r="E71" s="1184"/>
      <c r="F71" s="1184"/>
      <c r="G71" s="1184"/>
      <c r="H71" s="1185"/>
      <c r="I71" s="384"/>
      <c r="J71" s="384"/>
      <c r="K71" s="1190"/>
      <c r="L71" s="1191"/>
      <c r="M71" s="1192"/>
      <c r="N71" s="384"/>
      <c r="O71" s="1330"/>
      <c r="P71" s="1331"/>
      <c r="Q71" s="1331"/>
      <c r="R71" s="1331"/>
      <c r="S71" s="1331"/>
      <c r="T71" s="1331"/>
      <c r="U71" s="1331"/>
      <c r="V71" s="1332"/>
      <c r="W71" s="384"/>
      <c r="X71" s="1196" t="s">
        <v>90</v>
      </c>
      <c r="Y71" s="1197"/>
      <c r="Z71" s="1200">
        <f ca="1">AH159</f>
        <v>0.14583333333333334</v>
      </c>
      <c r="AA71" s="1201"/>
      <c r="AB71" s="1307"/>
      <c r="AC71" s="1306"/>
      <c r="AD71" s="1306"/>
      <c r="AR71" s="563"/>
      <c r="AS71" s="563"/>
      <c r="AT71" s="563"/>
      <c r="AU71" s="563"/>
      <c r="AV71" s="563"/>
      <c r="AW71" s="3"/>
      <c r="AX71" s="3"/>
    </row>
    <row r="72" spans="1:50" ht="7.5" customHeight="1" x14ac:dyDescent="0.2">
      <c r="A72" s="384"/>
      <c r="B72" s="1187"/>
      <c r="C72" s="1188"/>
      <c r="D72" s="1188"/>
      <c r="E72" s="1188"/>
      <c r="F72" s="1188"/>
      <c r="G72" s="1188"/>
      <c r="H72" s="1189"/>
      <c r="I72" s="384"/>
      <c r="J72" s="384"/>
      <c r="K72" s="1193"/>
      <c r="L72" s="1194"/>
      <c r="M72" s="1195"/>
      <c r="N72" s="384"/>
      <c r="O72" s="1333"/>
      <c r="P72" s="1334"/>
      <c r="Q72" s="1334"/>
      <c r="R72" s="1334"/>
      <c r="S72" s="1334"/>
      <c r="T72" s="1334"/>
      <c r="U72" s="1334"/>
      <c r="V72" s="1335"/>
      <c r="W72" s="384"/>
      <c r="X72" s="1198"/>
      <c r="Y72" s="1199"/>
      <c r="Z72" s="1202"/>
      <c r="AA72" s="1203"/>
      <c r="AB72" s="1307"/>
      <c r="AC72" s="1306"/>
      <c r="AD72" s="1306"/>
      <c r="AR72" s="563"/>
      <c r="AS72" s="563"/>
      <c r="AT72" s="563"/>
      <c r="AU72" s="563"/>
      <c r="AV72" s="563"/>
      <c r="AW72" s="3"/>
      <c r="AX72" s="3"/>
    </row>
    <row r="73" spans="1:50" ht="18.75" customHeight="1" x14ac:dyDescent="0.35">
      <c r="A73" s="384"/>
      <c r="B73" s="384"/>
      <c r="C73" s="384" t="str">
        <f ca="1">Pacing!B46</f>
        <v>Copyright © 2007-2018 Greg Maclin.  All Rights Reserved</v>
      </c>
      <c r="D73" s="384"/>
      <c r="E73" s="384"/>
      <c r="F73" s="384"/>
      <c r="G73" s="384"/>
      <c r="H73" s="726"/>
      <c r="I73" s="384"/>
      <c r="J73" s="384"/>
      <c r="K73" s="384"/>
      <c r="L73" s="384"/>
      <c r="M73" s="384"/>
      <c r="N73" s="384"/>
      <c r="O73" s="743"/>
      <c r="P73" s="743"/>
      <c r="Q73" s="743"/>
      <c r="R73" s="743"/>
      <c r="S73" s="743"/>
      <c r="T73" s="743"/>
      <c r="U73" s="743"/>
      <c r="V73" s="743"/>
      <c r="W73" s="384"/>
      <c r="X73" s="384"/>
      <c r="Y73" s="744"/>
      <c r="Z73" s="1119" t="s">
        <v>276</v>
      </c>
      <c r="AA73" s="1119"/>
      <c r="AB73" s="1119"/>
      <c r="AC73" s="1119"/>
      <c r="AD73" s="1119"/>
      <c r="AV73" s="3"/>
      <c r="AW73" s="3"/>
      <c r="AX73" s="3"/>
    </row>
    <row r="74" spans="1:50" ht="21" customHeight="1" x14ac:dyDescent="0.2">
      <c r="A74" s="384"/>
      <c r="B74" s="384"/>
      <c r="C74" s="1162" t="str">
        <f ca="1">IF(AH190=1,Pacing!AO14,"")</f>
        <v>NOTE:  A fully functional version of this spreadsheet is available at MyMarathonPace.com</v>
      </c>
      <c r="D74" s="1162"/>
      <c r="E74" s="1162"/>
      <c r="F74" s="1162"/>
      <c r="G74" s="1162"/>
      <c r="H74" s="1162"/>
      <c r="I74" s="1162"/>
      <c r="J74" s="1162"/>
      <c r="K74" s="1162"/>
      <c r="L74" s="1162"/>
      <c r="M74" s="1162"/>
      <c r="N74" s="1162"/>
      <c r="O74" s="1162"/>
      <c r="P74" s="1162"/>
      <c r="Q74" s="1162"/>
      <c r="R74" s="1162"/>
      <c r="S74" s="1162"/>
      <c r="T74" s="1162"/>
      <c r="U74" s="1162"/>
      <c r="V74" s="1162"/>
      <c r="W74" s="1162"/>
      <c r="X74" s="1162"/>
      <c r="Y74" s="1162"/>
      <c r="Z74" s="1162"/>
      <c r="AA74" s="1162"/>
      <c r="AB74" s="1162"/>
      <c r="AC74" s="1162"/>
      <c r="AD74" s="1162"/>
      <c r="AE74" s="3"/>
    </row>
    <row r="75" spans="1:50" ht="15.75" customHeight="1" x14ac:dyDescent="0.2">
      <c r="A75" s="384"/>
      <c r="B75" s="384"/>
      <c r="C75" s="1134" t="s">
        <v>441</v>
      </c>
      <c r="D75" s="1134"/>
      <c r="E75" s="1134"/>
      <c r="F75" s="1134"/>
      <c r="G75" s="1134"/>
      <c r="H75" s="1134"/>
      <c r="I75" s="1134"/>
      <c r="J75" s="1134"/>
      <c r="K75" s="1134"/>
      <c r="L75" s="1134"/>
      <c r="M75" s="1134"/>
      <c r="N75" s="1134"/>
      <c r="O75" s="1134"/>
      <c r="P75" s="1134"/>
      <c r="Q75" s="1134"/>
      <c r="R75" s="1134"/>
      <c r="S75" s="1134"/>
      <c r="T75" s="1134"/>
      <c r="U75" s="1134"/>
      <c r="V75" s="1134"/>
      <c r="W75" s="1134"/>
      <c r="X75" s="1134"/>
      <c r="Y75" s="1134"/>
      <c r="Z75" s="1134"/>
      <c r="AA75" s="1134"/>
      <c r="AB75" s="1134"/>
      <c r="AC75" s="1134"/>
      <c r="AD75" s="1134"/>
      <c r="AE75" s="3"/>
      <c r="AL75" s="262"/>
    </row>
    <row r="76" spans="1:50" ht="56.25" customHeight="1" x14ac:dyDescent="0.2">
      <c r="B76" s="1135" t="s">
        <v>439</v>
      </c>
      <c r="C76" s="1136"/>
      <c r="D76" s="1136"/>
      <c r="E76" s="1136"/>
      <c r="F76" s="1136"/>
      <c r="G76" s="1136"/>
      <c r="H76" s="1137"/>
      <c r="W76" s="782"/>
      <c r="X76" s="782"/>
      <c r="Y76" s="782"/>
      <c r="Z76" s="782"/>
      <c r="AA76" s="782"/>
      <c r="AB76" s="782"/>
      <c r="AC76" s="782"/>
      <c r="AD76" s="782"/>
      <c r="AN76" s="262"/>
      <c r="AT76" s="262"/>
    </row>
    <row r="77" spans="1:50" ht="55.5" customHeight="1" x14ac:dyDescent="0.2">
      <c r="B77" s="1138" t="str">
        <f>$AH$158</f>
        <v>2018 Jack &amp; Jill Marathon</v>
      </c>
      <c r="C77" s="1139"/>
      <c r="D77" s="1139"/>
      <c r="E77" s="1139"/>
      <c r="F77" s="1139"/>
      <c r="G77" s="1139"/>
      <c r="H77" s="1140"/>
      <c r="W77" s="782"/>
      <c r="X77" s="782"/>
      <c r="Y77" s="782"/>
      <c r="Z77" s="782"/>
      <c r="AA77" s="782"/>
      <c r="AB77" s="782"/>
      <c r="AC77" s="782"/>
      <c r="AD77" s="782"/>
      <c r="AN77" s="351"/>
      <c r="AT77" s="351"/>
    </row>
    <row r="78" spans="1:50" ht="30.75" customHeight="1" thickBot="1" x14ac:dyDescent="0.25">
      <c r="B78" s="1141"/>
      <c r="C78" s="1142"/>
      <c r="D78" s="1142"/>
      <c r="E78" s="1142"/>
      <c r="F78" s="1142"/>
      <c r="G78" s="1142"/>
      <c r="H78" s="1143"/>
      <c r="P78" s="3"/>
      <c r="AN78" s="352"/>
      <c r="AT78" s="352"/>
    </row>
    <row r="79" spans="1:50" ht="30" customHeight="1" x14ac:dyDescent="0.2">
      <c r="B79" s="729"/>
      <c r="C79" s="1110">
        <f ca="1">AH159</f>
        <v>0.14583333333333334</v>
      </c>
      <c r="D79" s="1111"/>
      <c r="E79" s="1111"/>
      <c r="F79" s="1111"/>
      <c r="G79" s="1111"/>
      <c r="H79" s="1112"/>
      <c r="P79" s="3"/>
      <c r="AN79" s="19"/>
      <c r="AT79" s="19"/>
    </row>
    <row r="80" spans="1:50" ht="7.5" customHeight="1" thickBot="1" x14ac:dyDescent="0.25">
      <c r="B80" s="729"/>
      <c r="C80" s="1116"/>
      <c r="D80" s="1117"/>
      <c r="E80" s="1117"/>
      <c r="F80" s="1117"/>
      <c r="G80" s="1117"/>
      <c r="H80" s="1118"/>
    </row>
    <row r="81" spans="2:46" ht="7.5" customHeight="1" x14ac:dyDescent="0.2">
      <c r="B81" s="729"/>
      <c r="C81" s="1128" t="s">
        <v>22</v>
      </c>
      <c r="D81" s="733"/>
      <c r="E81" s="1130" t="s">
        <v>15</v>
      </c>
      <c r="F81" s="1131"/>
      <c r="G81" s="1131"/>
      <c r="H81" s="734"/>
    </row>
    <row r="82" spans="2:46" ht="7.5" customHeight="1" x14ac:dyDescent="0.2">
      <c r="B82" s="729"/>
      <c r="C82" s="1128"/>
      <c r="D82" s="733"/>
      <c r="E82" s="1130"/>
      <c r="F82" s="1131"/>
      <c r="G82" s="1131"/>
      <c r="H82" s="734"/>
    </row>
    <row r="83" spans="2:46" ht="7.5" customHeight="1" thickBot="1" x14ac:dyDescent="0.25">
      <c r="B83" s="729"/>
      <c r="C83" s="1129"/>
      <c r="D83" s="777"/>
      <c r="E83" s="1132"/>
      <c r="F83" s="1132"/>
      <c r="G83" s="1132"/>
      <c r="H83" s="734"/>
    </row>
    <row r="84" spans="2:46" ht="7.5" customHeight="1" x14ac:dyDescent="0.2">
      <c r="B84" s="729"/>
      <c r="C84" s="1106">
        <f ca="1">$AH$161</f>
        <v>5.8724979211580179E-3</v>
      </c>
      <c r="D84" s="1108">
        <v>1</v>
      </c>
      <c r="E84" s="1108"/>
      <c r="F84" s="1108"/>
      <c r="G84" s="1109">
        <f ca="1">$AJ$161</f>
        <v>5.8724979211580179E-3</v>
      </c>
      <c r="H84" s="734"/>
    </row>
    <row r="85" spans="2:46" ht="7.5" customHeight="1" x14ac:dyDescent="0.2">
      <c r="B85" s="729"/>
      <c r="C85" s="1106"/>
      <c r="D85" s="1108"/>
      <c r="E85" s="1108"/>
      <c r="F85" s="1108"/>
      <c r="G85" s="1109"/>
      <c r="H85" s="734"/>
    </row>
    <row r="86" spans="2:46" ht="7.5" customHeight="1" x14ac:dyDescent="0.2">
      <c r="B86" s="729"/>
      <c r="C86" s="1160">
        <f ca="1">$AH$162</f>
        <v>5.7350038563783101E-3</v>
      </c>
      <c r="D86" s="1159">
        <v>2</v>
      </c>
      <c r="E86" s="1159"/>
      <c r="F86" s="1159"/>
      <c r="G86" s="1161">
        <f ca="1">$AJ$162</f>
        <v>1.1607501777536328E-2</v>
      </c>
      <c r="H86" s="734"/>
    </row>
    <row r="87" spans="2:46" ht="7.5" customHeight="1" x14ac:dyDescent="0.2">
      <c r="B87" s="729"/>
      <c r="C87" s="1160"/>
      <c r="D87" s="1159"/>
      <c r="E87" s="1159"/>
      <c r="F87" s="1159"/>
      <c r="G87" s="1161"/>
      <c r="H87" s="734"/>
    </row>
    <row r="88" spans="2:46" ht="7.5" customHeight="1" x14ac:dyDescent="0.2">
      <c r="B88" s="729"/>
      <c r="C88" s="1106">
        <f ca="1">$AH$163</f>
        <v>5.5173234738730703E-3</v>
      </c>
      <c r="D88" s="1108">
        <v>3</v>
      </c>
      <c r="E88" s="1108"/>
      <c r="F88" s="1108"/>
      <c r="G88" s="1109">
        <f ca="1">$AJ$163</f>
        <v>1.7124825251409397E-2</v>
      </c>
      <c r="H88" s="734"/>
    </row>
    <row r="89" spans="2:46" ht="7.5" customHeight="1" x14ac:dyDescent="0.2">
      <c r="B89" s="729"/>
      <c r="C89" s="1106"/>
      <c r="D89" s="1108"/>
      <c r="E89" s="1108"/>
      <c r="F89" s="1108"/>
      <c r="G89" s="1109"/>
      <c r="H89" s="734"/>
    </row>
    <row r="90" spans="2:46" ht="7.5" customHeight="1" x14ac:dyDescent="0.2">
      <c r="B90" s="729"/>
      <c r="C90" s="1158">
        <f ca="1">$AH$164</f>
        <v>5.5057187151044606E-3</v>
      </c>
      <c r="D90" s="1159">
        <v>4</v>
      </c>
      <c r="E90" s="1159"/>
      <c r="F90" s="1159"/>
      <c r="G90" s="1161">
        <f ca="1">$AJ$164</f>
        <v>2.2630543966513858E-2</v>
      </c>
      <c r="H90" s="734"/>
      <c r="AN90" s="300"/>
      <c r="AT90" s="66"/>
    </row>
    <row r="91" spans="2:46" ht="7.5" customHeight="1" x14ac:dyDescent="0.2">
      <c r="B91" s="729"/>
      <c r="C91" s="1158"/>
      <c r="D91" s="1159"/>
      <c r="E91" s="1159"/>
      <c r="F91" s="1159"/>
      <c r="G91" s="1161"/>
      <c r="H91" s="734"/>
      <c r="AN91" s="300"/>
      <c r="AT91" s="19"/>
    </row>
    <row r="92" spans="2:46" ht="7.5" customHeight="1" x14ac:dyDescent="0.2">
      <c r="B92" s="729"/>
      <c r="C92" s="1106" t="str">
        <f ca="1">$AH$165</f>
        <v>##.##</v>
      </c>
      <c r="D92" s="1108">
        <v>5</v>
      </c>
      <c r="E92" s="1108"/>
      <c r="F92" s="1108"/>
      <c r="G92" s="1109" t="str">
        <f ca="1">$AJ$165</f>
        <v>#:##:##</v>
      </c>
      <c r="H92" s="734"/>
      <c r="AN92" s="300"/>
      <c r="AT92" s="19"/>
    </row>
    <row r="93" spans="2:46" ht="7.5" customHeight="1" x14ac:dyDescent="0.2">
      <c r="B93" s="729"/>
      <c r="C93" s="1106"/>
      <c r="D93" s="1108"/>
      <c r="E93" s="1108"/>
      <c r="F93" s="1108"/>
      <c r="G93" s="1109"/>
      <c r="H93" s="734"/>
      <c r="AN93" s="300"/>
      <c r="AT93" s="19"/>
    </row>
    <row r="94" spans="2:46" ht="7.5" customHeight="1" x14ac:dyDescent="0.2">
      <c r="B94" s="729"/>
      <c r="C94" s="1158" t="str">
        <f ca="1">$AH$166</f>
        <v>##.##</v>
      </c>
      <c r="D94" s="1159">
        <v>6</v>
      </c>
      <c r="E94" s="1159"/>
      <c r="F94" s="1159"/>
      <c r="G94" s="1161" t="str">
        <f ca="1">$AJ$166</f>
        <v>#:##:##</v>
      </c>
      <c r="H94" s="734"/>
      <c r="AN94" s="300"/>
      <c r="AT94" s="19"/>
    </row>
    <row r="95" spans="2:46" ht="7.5" customHeight="1" x14ac:dyDescent="0.2">
      <c r="B95" s="729"/>
      <c r="C95" s="1158"/>
      <c r="D95" s="1159"/>
      <c r="E95" s="1159"/>
      <c r="F95" s="1159"/>
      <c r="G95" s="1161"/>
      <c r="H95" s="734"/>
      <c r="AN95" s="300"/>
      <c r="AT95" s="19"/>
    </row>
    <row r="96" spans="2:46" ht="7.5" customHeight="1" x14ac:dyDescent="0.2">
      <c r="B96" s="729"/>
      <c r="C96" s="1106" t="str">
        <f ca="1">$AH$167</f>
        <v>##.##</v>
      </c>
      <c r="D96" s="1108">
        <v>7</v>
      </c>
      <c r="E96" s="1108"/>
      <c r="F96" s="1108"/>
      <c r="G96" s="1109" t="str">
        <f ca="1">$AJ$167</f>
        <v>#:##:##</v>
      </c>
      <c r="H96" s="734"/>
      <c r="AN96" s="300"/>
      <c r="AT96" s="19"/>
    </row>
    <row r="97" spans="2:46" ht="7.5" customHeight="1" x14ac:dyDescent="0.2">
      <c r="B97" s="729"/>
      <c r="C97" s="1106"/>
      <c r="D97" s="1108"/>
      <c r="E97" s="1108"/>
      <c r="F97" s="1108"/>
      <c r="G97" s="1109"/>
      <c r="H97" s="734"/>
      <c r="AN97" s="300"/>
      <c r="AT97" s="19"/>
    </row>
    <row r="98" spans="2:46" ht="7.5" customHeight="1" x14ac:dyDescent="0.2">
      <c r="B98" s="729"/>
      <c r="C98" s="1158" t="str">
        <f ca="1">$AH$168</f>
        <v>##.##</v>
      </c>
      <c r="D98" s="1159">
        <v>8</v>
      </c>
      <c r="E98" s="1159"/>
      <c r="F98" s="1159"/>
      <c r="G98" s="1161" t="str">
        <f ca="1">$AJ$168</f>
        <v>#:##:##</v>
      </c>
      <c r="H98" s="734"/>
      <c r="AN98" s="300"/>
      <c r="AT98" s="19"/>
    </row>
    <row r="99" spans="2:46" ht="7.5" customHeight="1" x14ac:dyDescent="0.2">
      <c r="B99" s="729"/>
      <c r="C99" s="1158"/>
      <c r="D99" s="1159"/>
      <c r="E99" s="1159"/>
      <c r="F99" s="1159"/>
      <c r="G99" s="1161"/>
      <c r="H99" s="734"/>
      <c r="AN99" s="300"/>
      <c r="AT99" s="19"/>
    </row>
    <row r="100" spans="2:46" ht="7.5" customHeight="1" x14ac:dyDescent="0.2">
      <c r="B100" s="729"/>
      <c r="C100" s="1106" t="str">
        <f ca="1">$AH$169</f>
        <v>##.##</v>
      </c>
      <c r="D100" s="1108">
        <v>9</v>
      </c>
      <c r="E100" s="1108"/>
      <c r="F100" s="1108"/>
      <c r="G100" s="1109" t="str">
        <f ca="1">$AJ$169</f>
        <v>#:##:##</v>
      </c>
      <c r="H100" s="734"/>
      <c r="AN100" s="300"/>
      <c r="AT100" s="19"/>
    </row>
    <row r="101" spans="2:46" ht="7.5" customHeight="1" x14ac:dyDescent="0.2">
      <c r="B101" s="729"/>
      <c r="C101" s="1106"/>
      <c r="D101" s="1108"/>
      <c r="E101" s="1108"/>
      <c r="F101" s="1108"/>
      <c r="G101" s="1109"/>
      <c r="H101" s="734"/>
      <c r="AN101" s="300"/>
      <c r="AT101" s="19"/>
    </row>
    <row r="102" spans="2:46" ht="7.5" customHeight="1" x14ac:dyDescent="0.2">
      <c r="B102" s="729"/>
      <c r="C102" s="1158" t="str">
        <f ca="1">$AH$170</f>
        <v>##.##</v>
      </c>
      <c r="D102" s="1159">
        <v>10</v>
      </c>
      <c r="E102" s="1159"/>
      <c r="F102" s="1159"/>
      <c r="G102" s="1161" t="str">
        <f ca="1">$AJ$170</f>
        <v>#:##:##</v>
      </c>
      <c r="H102" s="734"/>
      <c r="AN102" s="300"/>
      <c r="AT102" s="19"/>
    </row>
    <row r="103" spans="2:46" ht="7.5" customHeight="1" x14ac:dyDescent="0.2">
      <c r="B103" s="729"/>
      <c r="C103" s="1158"/>
      <c r="D103" s="1159"/>
      <c r="E103" s="1159"/>
      <c r="F103" s="1159"/>
      <c r="G103" s="1161"/>
      <c r="H103" s="734"/>
      <c r="AN103" s="300"/>
      <c r="AT103" s="19"/>
    </row>
    <row r="104" spans="2:46" ht="7.5" customHeight="1" x14ac:dyDescent="0.2">
      <c r="B104" s="729"/>
      <c r="C104" s="1106" t="str">
        <f ca="1">$AH$171</f>
        <v>##.##</v>
      </c>
      <c r="D104" s="1108">
        <v>11</v>
      </c>
      <c r="E104" s="1108"/>
      <c r="F104" s="1108"/>
      <c r="G104" s="1109" t="str">
        <f ca="1">$AJ$171</f>
        <v>#:##:##</v>
      </c>
      <c r="H104" s="734"/>
      <c r="AN104" s="300"/>
      <c r="AT104" s="19"/>
    </row>
    <row r="105" spans="2:46" ht="7.5" customHeight="1" x14ac:dyDescent="0.2">
      <c r="B105" s="729"/>
      <c r="C105" s="1106"/>
      <c r="D105" s="1108"/>
      <c r="E105" s="1108"/>
      <c r="F105" s="1108"/>
      <c r="G105" s="1109"/>
      <c r="H105" s="734"/>
      <c r="AN105" s="300"/>
      <c r="AT105" s="19"/>
    </row>
    <row r="106" spans="2:46" ht="7.5" customHeight="1" x14ac:dyDescent="0.2">
      <c r="B106" s="729"/>
      <c r="C106" s="1158" t="str">
        <f ca="1">$AH$172</f>
        <v>##.##</v>
      </c>
      <c r="D106" s="1159">
        <v>12</v>
      </c>
      <c r="E106" s="1159"/>
      <c r="F106" s="1159"/>
      <c r="G106" s="1161" t="str">
        <f ca="1">$AJ$172</f>
        <v>#:##:##</v>
      </c>
      <c r="H106" s="734"/>
      <c r="AN106" s="300"/>
      <c r="AT106" s="19"/>
    </row>
    <row r="107" spans="2:46" ht="7.5" customHeight="1" x14ac:dyDescent="0.2">
      <c r="B107" s="729"/>
      <c r="C107" s="1158"/>
      <c r="D107" s="1159"/>
      <c r="E107" s="1159"/>
      <c r="F107" s="1159"/>
      <c r="G107" s="1161"/>
      <c r="H107" s="734"/>
    </row>
    <row r="108" spans="2:46" ht="7.5" customHeight="1" x14ac:dyDescent="0.2">
      <c r="B108" s="729"/>
      <c r="C108" s="1106">
        <f ca="1">$AH$173</f>
        <v>5.5057187151044606E-3</v>
      </c>
      <c r="D108" s="1108">
        <v>13</v>
      </c>
      <c r="E108" s="1108"/>
      <c r="F108" s="1108"/>
      <c r="G108" s="1109">
        <f ca="1">$AJ$173</f>
        <v>7.219376069076526E-2</v>
      </c>
      <c r="H108" s="734"/>
    </row>
    <row r="109" spans="2:46" ht="7.5" customHeight="1" x14ac:dyDescent="0.2">
      <c r="B109" s="729"/>
      <c r="C109" s="1106"/>
      <c r="D109" s="1108"/>
      <c r="E109" s="1108"/>
      <c r="F109" s="1108"/>
      <c r="G109" s="1109"/>
      <c r="H109" s="734"/>
    </row>
    <row r="110" spans="2:46" ht="7.5" customHeight="1" x14ac:dyDescent="0.2">
      <c r="B110" s="729"/>
      <c r="C110" s="1158">
        <f ca="1">$AH$174</f>
        <v>5.5057187151044606E-3</v>
      </c>
      <c r="D110" s="1159">
        <v>14</v>
      </c>
      <c r="E110" s="1159"/>
      <c r="F110" s="1159"/>
      <c r="G110" s="1161">
        <f ca="1">$AJ$174</f>
        <v>7.7699479405869715E-2</v>
      </c>
      <c r="H110" s="734"/>
    </row>
    <row r="111" spans="2:46" ht="7.5" customHeight="1" x14ac:dyDescent="0.2">
      <c r="B111" s="729"/>
      <c r="C111" s="1158"/>
      <c r="D111" s="1159"/>
      <c r="E111" s="1159"/>
      <c r="F111" s="1159"/>
      <c r="G111" s="1161"/>
      <c r="H111" s="734"/>
    </row>
    <row r="112" spans="2:46" ht="7.5" customHeight="1" x14ac:dyDescent="0.2">
      <c r="B112" s="729"/>
      <c r="C112" s="1106">
        <f ca="1">$AH$175</f>
        <v>5.5057187151044606E-3</v>
      </c>
      <c r="D112" s="1108">
        <v>15</v>
      </c>
      <c r="E112" s="1108"/>
      <c r="F112" s="1108"/>
      <c r="G112" s="1109">
        <f ca="1">$AJ$175</f>
        <v>8.3205198120974169E-2</v>
      </c>
      <c r="H112" s="734"/>
    </row>
    <row r="113" spans="2:8" ht="7.5" customHeight="1" x14ac:dyDescent="0.2">
      <c r="B113" s="729"/>
      <c r="C113" s="1106"/>
      <c r="D113" s="1108"/>
      <c r="E113" s="1108"/>
      <c r="F113" s="1108"/>
      <c r="G113" s="1109"/>
      <c r="H113" s="734"/>
    </row>
    <row r="114" spans="2:8" ht="7.5" customHeight="1" x14ac:dyDescent="0.2">
      <c r="B114" s="729"/>
      <c r="C114" s="1158" t="str">
        <f ca="1">$AH$176</f>
        <v>##.##</v>
      </c>
      <c r="D114" s="1159">
        <v>16</v>
      </c>
      <c r="E114" s="1159"/>
      <c r="F114" s="1159"/>
      <c r="G114" s="1161" t="str">
        <f ca="1">$AJ$176</f>
        <v>#:##:##</v>
      </c>
      <c r="H114" s="734"/>
    </row>
    <row r="115" spans="2:8" ht="7.5" customHeight="1" x14ac:dyDescent="0.2">
      <c r="B115" s="729"/>
      <c r="C115" s="1158"/>
      <c r="D115" s="1159"/>
      <c r="E115" s="1159"/>
      <c r="F115" s="1159"/>
      <c r="G115" s="1161"/>
      <c r="H115" s="734"/>
    </row>
    <row r="116" spans="2:8" ht="7.5" customHeight="1" x14ac:dyDescent="0.2">
      <c r="B116" s="729"/>
      <c r="C116" s="1106" t="str">
        <f ca="1">$AH$177</f>
        <v>##.##</v>
      </c>
      <c r="D116" s="1108">
        <v>17</v>
      </c>
      <c r="E116" s="1108"/>
      <c r="F116" s="1108"/>
      <c r="G116" s="1109" t="str">
        <f ca="1">$AJ$177</f>
        <v>#:##:##</v>
      </c>
      <c r="H116" s="734"/>
    </row>
    <row r="117" spans="2:8" ht="7.5" customHeight="1" x14ac:dyDescent="0.2">
      <c r="B117" s="729"/>
      <c r="C117" s="1106"/>
      <c r="D117" s="1108"/>
      <c r="E117" s="1108"/>
      <c r="F117" s="1108"/>
      <c r="G117" s="1109"/>
      <c r="H117" s="734"/>
    </row>
    <row r="118" spans="2:8" ht="7.5" customHeight="1" x14ac:dyDescent="0.2">
      <c r="B118" s="729"/>
      <c r="C118" s="1158" t="str">
        <f ca="1">$AH$178</f>
        <v>##.##</v>
      </c>
      <c r="D118" s="1159">
        <v>18</v>
      </c>
      <c r="E118" s="1159"/>
      <c r="F118" s="1159"/>
      <c r="G118" s="1161" t="str">
        <f ca="1">$AJ$178</f>
        <v>#:##:##</v>
      </c>
      <c r="H118" s="734"/>
    </row>
    <row r="119" spans="2:8" ht="7.5" customHeight="1" x14ac:dyDescent="0.2">
      <c r="B119" s="729"/>
      <c r="C119" s="1158"/>
      <c r="D119" s="1159"/>
      <c r="E119" s="1159"/>
      <c r="F119" s="1159"/>
      <c r="G119" s="1161"/>
      <c r="H119" s="734"/>
    </row>
    <row r="120" spans="2:8" ht="7.5" customHeight="1" x14ac:dyDescent="0.2">
      <c r="B120" s="729"/>
      <c r="C120" s="1106" t="str">
        <f ca="1">$AH$179</f>
        <v>##.##</v>
      </c>
      <c r="D120" s="1108">
        <v>19</v>
      </c>
      <c r="E120" s="1108"/>
      <c r="F120" s="1108"/>
      <c r="G120" s="1109" t="str">
        <f ca="1">$AJ$179</f>
        <v>#:##:##</v>
      </c>
      <c r="H120" s="734"/>
    </row>
    <row r="121" spans="2:8" ht="7.5" customHeight="1" x14ac:dyDescent="0.2">
      <c r="B121" s="729"/>
      <c r="C121" s="1106"/>
      <c r="D121" s="1108"/>
      <c r="E121" s="1108"/>
      <c r="F121" s="1108"/>
      <c r="G121" s="1109"/>
      <c r="H121" s="734"/>
    </row>
    <row r="122" spans="2:8" ht="7.5" customHeight="1" x14ac:dyDescent="0.2">
      <c r="B122" s="729"/>
      <c r="C122" s="1158" t="str">
        <f ca="1">$AH$180</f>
        <v>##.##</v>
      </c>
      <c r="D122" s="1159">
        <v>20</v>
      </c>
      <c r="E122" s="1159"/>
      <c r="F122" s="1159"/>
      <c r="G122" s="1161" t="str">
        <f ca="1">$AJ$180</f>
        <v>#:##:##</v>
      </c>
      <c r="H122" s="734"/>
    </row>
    <row r="123" spans="2:8" ht="7.5" customHeight="1" x14ac:dyDescent="0.2">
      <c r="B123" s="729"/>
      <c r="C123" s="1158"/>
      <c r="D123" s="1159"/>
      <c r="E123" s="1159"/>
      <c r="F123" s="1159"/>
      <c r="G123" s="1161"/>
      <c r="H123" s="734"/>
    </row>
    <row r="124" spans="2:8" ht="7.5" customHeight="1" x14ac:dyDescent="0.2">
      <c r="B124" s="729"/>
      <c r="C124" s="1106" t="str">
        <f ca="1">$AH$181</f>
        <v>##.##</v>
      </c>
      <c r="D124" s="1108">
        <v>21</v>
      </c>
      <c r="E124" s="1108"/>
      <c r="F124" s="1108"/>
      <c r="G124" s="1109" t="str">
        <f ca="1">$AJ$181</f>
        <v>#:##:##</v>
      </c>
      <c r="H124" s="734"/>
    </row>
    <row r="125" spans="2:8" ht="7.5" customHeight="1" x14ac:dyDescent="0.2">
      <c r="B125" s="729"/>
      <c r="C125" s="1106"/>
      <c r="D125" s="1108"/>
      <c r="E125" s="1108"/>
      <c r="F125" s="1108"/>
      <c r="G125" s="1109"/>
      <c r="H125" s="734"/>
    </row>
    <row r="126" spans="2:8" ht="7.5" customHeight="1" x14ac:dyDescent="0.2">
      <c r="B126" s="729"/>
      <c r="C126" s="1158" t="str">
        <f ca="1">$AH$182</f>
        <v>##.##</v>
      </c>
      <c r="D126" s="1159">
        <v>22</v>
      </c>
      <c r="E126" s="1159"/>
      <c r="F126" s="1159"/>
      <c r="G126" s="1161" t="str">
        <f ca="1">$AJ$182</f>
        <v>#:##:##</v>
      </c>
      <c r="H126" s="734"/>
    </row>
    <row r="127" spans="2:8" ht="7.5" customHeight="1" x14ac:dyDescent="0.2">
      <c r="B127" s="729"/>
      <c r="C127" s="1158"/>
      <c r="D127" s="1159"/>
      <c r="E127" s="1159"/>
      <c r="F127" s="1159"/>
      <c r="G127" s="1161"/>
      <c r="H127" s="734"/>
    </row>
    <row r="128" spans="2:8" ht="7.5" customHeight="1" x14ac:dyDescent="0.2">
      <c r="B128" s="729"/>
      <c r="C128" s="1106" t="str">
        <f ca="1">$AH$183</f>
        <v>##.##</v>
      </c>
      <c r="D128" s="1108">
        <v>23</v>
      </c>
      <c r="E128" s="1108"/>
      <c r="F128" s="1108"/>
      <c r="G128" s="1109" t="str">
        <f ca="1">$AJ$183</f>
        <v>#:##:##</v>
      </c>
      <c r="H128" s="734"/>
    </row>
    <row r="129" spans="2:8" ht="7.5" customHeight="1" x14ac:dyDescent="0.2">
      <c r="B129" s="729"/>
      <c r="C129" s="1106"/>
      <c r="D129" s="1108"/>
      <c r="E129" s="1108"/>
      <c r="F129" s="1108"/>
      <c r="G129" s="1109"/>
      <c r="H129" s="734"/>
    </row>
    <row r="130" spans="2:8" ht="7.5" customHeight="1" x14ac:dyDescent="0.2">
      <c r="B130" s="729"/>
      <c r="C130" s="1158" t="str">
        <f ca="1">$AH$184</f>
        <v>##.##</v>
      </c>
      <c r="D130" s="1159">
        <v>24</v>
      </c>
      <c r="E130" s="1159"/>
      <c r="F130" s="1159"/>
      <c r="G130" s="1161" t="str">
        <f ca="1">$AJ$184</f>
        <v>#:##:##</v>
      </c>
      <c r="H130" s="734"/>
    </row>
    <row r="131" spans="2:8" ht="7.5" customHeight="1" x14ac:dyDescent="0.2">
      <c r="B131" s="729"/>
      <c r="C131" s="1158"/>
      <c r="D131" s="1159"/>
      <c r="E131" s="1159"/>
      <c r="F131" s="1159"/>
      <c r="G131" s="1161"/>
      <c r="H131" s="734"/>
    </row>
    <row r="132" spans="2:8" ht="7.5" customHeight="1" x14ac:dyDescent="0.2">
      <c r="B132" s="729"/>
      <c r="C132" s="1106">
        <f ca="1">$AH$185</f>
        <v>5.6474587164786864E-3</v>
      </c>
      <c r="D132" s="1108">
        <v>25</v>
      </c>
      <c r="E132" s="1108"/>
      <c r="F132" s="1108"/>
      <c r="G132" s="1109">
        <f ca="1">$AJ$185</f>
        <v>0.13890699092619063</v>
      </c>
      <c r="H132" s="734"/>
    </row>
    <row r="133" spans="2:8" ht="7.5" customHeight="1" x14ac:dyDescent="0.2">
      <c r="B133" s="729"/>
      <c r="C133" s="1106"/>
      <c r="D133" s="1108"/>
      <c r="E133" s="1108"/>
      <c r="F133" s="1108"/>
      <c r="G133" s="1109"/>
      <c r="H133" s="734"/>
    </row>
    <row r="134" spans="2:8" ht="7.5" customHeight="1" x14ac:dyDescent="0.2">
      <c r="B134" s="729"/>
      <c r="C134" s="1158">
        <f ca="1">$AH$186</f>
        <v>5.6849050267214173E-3</v>
      </c>
      <c r="D134" s="1159">
        <v>26</v>
      </c>
      <c r="E134" s="1159"/>
      <c r="F134" s="1159"/>
      <c r="G134" s="1161">
        <f ca="1">$AJ$186</f>
        <v>0.14459189595291205</v>
      </c>
      <c r="H134" s="734"/>
    </row>
    <row r="135" spans="2:8" ht="7.5" customHeight="1" x14ac:dyDescent="0.2">
      <c r="B135" s="729"/>
      <c r="C135" s="1158"/>
      <c r="D135" s="1159"/>
      <c r="E135" s="1159"/>
      <c r="F135" s="1159"/>
      <c r="G135" s="1161"/>
      <c r="H135" s="734"/>
    </row>
    <row r="136" spans="2:8" ht="7.5" customHeight="1" x14ac:dyDescent="0.2">
      <c r="B136" s="729"/>
      <c r="C136" s="1106">
        <f ca="1">$AH$187</f>
        <v>5.6751423104970918E-3</v>
      </c>
      <c r="D136" s="1108" t="s">
        <v>50</v>
      </c>
      <c r="E136" s="1108"/>
      <c r="F136" s="1108"/>
      <c r="G136" s="1109">
        <f ca="1">$AJ$187</f>
        <v>0.14583333333333329</v>
      </c>
      <c r="H136" s="734"/>
    </row>
    <row r="137" spans="2:8" ht="7.5" customHeight="1" thickBot="1" x14ac:dyDescent="0.25">
      <c r="B137" s="729"/>
      <c r="C137" s="1107"/>
      <c r="D137" s="1108"/>
      <c r="E137" s="1108"/>
      <c r="F137" s="1108"/>
      <c r="G137" s="1109"/>
      <c r="H137" s="734"/>
    </row>
    <row r="138" spans="2:8" ht="7.5" customHeight="1" thickBot="1" x14ac:dyDescent="0.25">
      <c r="B138" s="729"/>
      <c r="C138" s="386"/>
      <c r="D138" s="739"/>
      <c r="E138" s="739"/>
      <c r="F138" s="739"/>
      <c r="G138" s="739"/>
      <c r="H138" s="734"/>
    </row>
    <row r="139" spans="2:8" ht="7.5" customHeight="1" x14ac:dyDescent="0.2">
      <c r="B139" s="729"/>
      <c r="C139" s="1110">
        <f ca="1">AH159</f>
        <v>0.14583333333333334</v>
      </c>
      <c r="D139" s="1111"/>
      <c r="E139" s="1111"/>
      <c r="F139" s="1111"/>
      <c r="G139" s="1111"/>
      <c r="H139" s="1112"/>
    </row>
    <row r="140" spans="2:8" ht="7.5" customHeight="1" x14ac:dyDescent="0.2">
      <c r="B140" s="729"/>
      <c r="C140" s="1113"/>
      <c r="D140" s="1114"/>
      <c r="E140" s="1114"/>
      <c r="F140" s="1114"/>
      <c r="G140" s="1114"/>
      <c r="H140" s="1115"/>
    </row>
    <row r="141" spans="2:8" ht="7.5" customHeight="1" x14ac:dyDescent="0.2">
      <c r="B141" s="729"/>
      <c r="C141" s="1113"/>
      <c r="D141" s="1114"/>
      <c r="E141" s="1114"/>
      <c r="F141" s="1114"/>
      <c r="G141" s="1114"/>
      <c r="H141" s="1115"/>
    </row>
    <row r="142" spans="2:8" ht="7.5" customHeight="1" thickBot="1" x14ac:dyDescent="0.25">
      <c r="B142" s="729"/>
      <c r="C142" s="1116"/>
      <c r="D142" s="1117"/>
      <c r="E142" s="1117"/>
      <c r="F142" s="1117"/>
      <c r="G142" s="1117"/>
      <c r="H142" s="1118"/>
    </row>
    <row r="143" spans="2:8" ht="7.5" customHeight="1" x14ac:dyDescent="0.2">
      <c r="B143" s="1120" t="str">
        <f>$AH$158</f>
        <v>2018 Jack &amp; Jill Marathon</v>
      </c>
      <c r="C143" s="1121"/>
      <c r="D143" s="1121"/>
      <c r="E143" s="1121"/>
      <c r="F143" s="1121"/>
      <c r="G143" s="1121"/>
      <c r="H143" s="1122"/>
    </row>
    <row r="144" spans="2:8" ht="7.5" customHeight="1" x14ac:dyDescent="0.2">
      <c r="B144" s="1120"/>
      <c r="C144" s="1121"/>
      <c r="D144" s="1121"/>
      <c r="E144" s="1121"/>
      <c r="F144" s="1121"/>
      <c r="G144" s="1121"/>
      <c r="H144" s="1122"/>
    </row>
    <row r="145" spans="1:39" ht="7.5" customHeight="1" x14ac:dyDescent="0.2">
      <c r="B145" s="1123"/>
      <c r="C145" s="1124"/>
      <c r="D145" s="1124"/>
      <c r="E145" s="1124"/>
      <c r="F145" s="1124"/>
      <c r="G145" s="1124"/>
      <c r="H145" s="1125"/>
    </row>
    <row r="146" spans="1:39" ht="18" x14ac:dyDescent="0.35">
      <c r="A146" s="384"/>
      <c r="B146" s="384"/>
      <c r="C146" s="384" t="str">
        <f ca="1">Pacing!B46</f>
        <v>Copyright © 2007-2018 Greg Maclin.  All Rights Reserved</v>
      </c>
      <c r="D146" s="384"/>
      <c r="E146" s="384"/>
      <c r="F146" s="384"/>
      <c r="G146" s="384"/>
      <c r="H146" s="726"/>
      <c r="I146" s="384"/>
      <c r="J146" s="384"/>
      <c r="K146" s="384"/>
      <c r="L146" s="384"/>
      <c r="M146" s="384"/>
      <c r="N146" s="384"/>
      <c r="O146" s="743"/>
      <c r="P146" s="743"/>
      <c r="Q146" s="743"/>
      <c r="R146" s="743"/>
      <c r="S146" s="743"/>
      <c r="T146" s="743"/>
      <c r="U146" s="743"/>
      <c r="V146" s="743"/>
      <c r="W146" s="384"/>
      <c r="X146" s="384"/>
      <c r="Y146" s="744"/>
      <c r="Z146" s="1119" t="s">
        <v>276</v>
      </c>
      <c r="AA146" s="1119"/>
      <c r="AB146" s="1119"/>
      <c r="AC146" s="1119"/>
      <c r="AD146" s="1119"/>
    </row>
    <row r="157" spans="1:39" x14ac:dyDescent="0.2">
      <c r="AH157" s="1169" t="s">
        <v>89</v>
      </c>
      <c r="AI157" s="1169"/>
      <c r="AJ157" s="1169"/>
      <c r="AK157" s="1169"/>
      <c r="AL157" s="1169"/>
      <c r="AM157" s="1169"/>
    </row>
    <row r="158" spans="1:39" x14ac:dyDescent="0.2">
      <c r="AH158" s="1126" t="str">
        <f>Info!B2</f>
        <v>2018 Jack &amp; Jill Marathon</v>
      </c>
      <c r="AI158" s="1126"/>
      <c r="AJ158" s="1126"/>
      <c r="AK158" s="1126"/>
      <c r="AL158" s="1126"/>
      <c r="AM158" s="1126"/>
    </row>
    <row r="159" spans="1:39" x14ac:dyDescent="0.2">
      <c r="AH159" s="1127">
        <f ca="1">IF(AND(OR(Pacing!$AP$12=1,Pacing!$AP$13=1,),Pacing!$AR$45=0),"#:##:##",IF(OR(Pacing!$Z$7=0,Pacing!$Z$7=1),Pacing!$D$4,MAX(Pacing!$AP$87,Pacing!$AP$289)))</f>
        <v>0.14583333333333334</v>
      </c>
      <c r="AI159" s="1127"/>
      <c r="AJ159" s="1127"/>
      <c r="AK159" s="1127"/>
      <c r="AL159" s="1127"/>
      <c r="AM159" s="1127"/>
    </row>
    <row r="160" spans="1:39" x14ac:dyDescent="0.2">
      <c r="AH160" s="19"/>
      <c r="AI160" s="19"/>
      <c r="AJ160" s="19"/>
      <c r="AK160" s="19"/>
      <c r="AL160" s="19"/>
      <c r="AM160" s="19"/>
    </row>
    <row r="161" spans="34:47" ht="13.5" x14ac:dyDescent="0.25">
      <c r="AH161" s="64">
        <f ca="1">IF(AND(OR(Pacing!$AP$12=1,Pacing!$AP$13=1,),Pacing!$AR$19=0),"##.##",Pacing!$AO$61)</f>
        <v>5.8724979211580179E-3</v>
      </c>
      <c r="AI161" s="65">
        <v>1</v>
      </c>
      <c r="AJ161" s="66">
        <f ca="1">IF(AND(OR(Pacing!$AP$12=1,Pacing!$AP$13=1,),Pacing!$AR$19=0),"#:##:##",Pacing!$AP$61)</f>
        <v>5.8724979211580179E-3</v>
      </c>
      <c r="AK161" s="19"/>
      <c r="AL161" s="350" t="s">
        <v>4</v>
      </c>
      <c r="AM161" s="66">
        <f ca="1">Pacing!$AT$36</f>
        <v>1.7740364559440964E-2</v>
      </c>
      <c r="AN161" s="822">
        <f ca="1">Pacing!AU36</f>
        <v>0.28857369789277426</v>
      </c>
      <c r="AR161" s="1094" t="s">
        <v>4</v>
      </c>
      <c r="AS161" s="1095">
        <v>3.1069</v>
      </c>
      <c r="AT161" s="1104">
        <f ca="1">IF(AND(OR(Pacing!$AP$12=1,Pacing!$AP$13=1,),Pacing!$AV$36=0),"#:##:##",Pacing!$AP$251)</f>
        <v>1.7740364559440964E-2</v>
      </c>
      <c r="AU161" s="1105">
        <f ca="1">IF(AND(OR(Pacing!$AP$12=1,Pacing!$AP$13=1,),Pacing!$AV$36=0),"#:##:## #M",Pacing!$AQ$251)</f>
        <v>0.28857369789277426</v>
      </c>
    </row>
    <row r="162" spans="34:47" ht="13.5" x14ac:dyDescent="0.25">
      <c r="AH162" s="64">
        <f ca="1">IF(AND(OR(Pacing!$AP$12=1,Pacing!$AP$13=1,),Pacing!$AR$20=0),"##.##",Pacing!$AO$62)</f>
        <v>5.7350038563783101E-3</v>
      </c>
      <c r="AI162" s="65">
        <v>2</v>
      </c>
      <c r="AJ162" s="66">
        <f ca="1">IF(AND(OR(Pacing!$AP$12=1,Pacing!$AP$13=1,),Pacing!$AR$20=0),"#:##:##",Pacing!$AP$62)</f>
        <v>1.1607501777536328E-2</v>
      </c>
      <c r="AK162" s="19"/>
      <c r="AL162" s="350" t="s">
        <v>5</v>
      </c>
      <c r="AM162" s="66" t="str">
        <f ca="1">Pacing!$AT$37</f>
        <v>#:##:##</v>
      </c>
      <c r="AR162" s="1094"/>
      <c r="AS162" s="1095"/>
      <c r="AT162" s="1096"/>
      <c r="AU162" s="1097"/>
    </row>
    <row r="163" spans="34:47" ht="13.5" x14ac:dyDescent="0.25">
      <c r="AH163" s="64">
        <f ca="1">IF(AND(OR(Pacing!$AP$12=1,Pacing!$AP$13=1,),Pacing!$AR$21=0),"##.##",Pacing!$AO$63)</f>
        <v>5.5173234738730703E-3</v>
      </c>
      <c r="AI163" s="65">
        <v>3</v>
      </c>
      <c r="AJ163" s="66">
        <f ca="1">IF(AND(OR(Pacing!$AP$12=1,Pacing!$AP$13=1,),Pacing!$AR$21=0),"#:##:##",Pacing!$AP$63)</f>
        <v>1.7124825251409397E-2</v>
      </c>
      <c r="AK163" s="19"/>
      <c r="AL163" s="350" t="s">
        <v>6</v>
      </c>
      <c r="AM163" s="66" t="str">
        <f ca="1">Pacing!$AT$38</f>
        <v>#:##:##</v>
      </c>
      <c r="AR163" s="1094" t="s">
        <v>5</v>
      </c>
      <c r="AS163" s="1095">
        <v>6.2137000000000002</v>
      </c>
      <c r="AT163" s="1096" t="str">
        <f ca="1">IF(AND(OR(Pacing!$AP$12=1,Pacing!$AP$13=1,),Pacing!$AV$37=0),"#:##:##",Pacing!$AP$256)</f>
        <v>#:##:##</v>
      </c>
      <c r="AU163" s="1097" t="str">
        <f ca="1">IF(AND(OR(Pacing!$AP$12=1,Pacing!$AP$13=1,),Pacing!$AV$37=0),"#:##:## #M",Pacing!$AQ$256)</f>
        <v>#:##:## #M</v>
      </c>
    </row>
    <row r="164" spans="34:47" ht="13.5" x14ac:dyDescent="0.25">
      <c r="AH164" s="64">
        <f ca="1">IF(AND(OR(Pacing!$AP$12=1,Pacing!$AP$13=1,),Pacing!$AR$22=0),"##.##",Pacing!$AO$64)</f>
        <v>5.5057187151044606E-3</v>
      </c>
      <c r="AI164" s="65">
        <v>4</v>
      </c>
      <c r="AJ164" s="66">
        <f ca="1">IF(AND(OR(Pacing!$AP$12=1,Pacing!$AP$13=1,),Pacing!$AR$22=0),"#:##:##",Pacing!$AP$64)</f>
        <v>2.2630543966513858E-2</v>
      </c>
      <c r="AK164" s="19"/>
      <c r="AL164" s="350" t="s">
        <v>7</v>
      </c>
      <c r="AM164" s="66" t="str">
        <f ca="1">Pacing!$AT$39</f>
        <v>#:##:##</v>
      </c>
      <c r="AR164" s="1094"/>
      <c r="AS164" s="1095"/>
      <c r="AT164" s="1096"/>
      <c r="AU164" s="1097"/>
    </row>
    <row r="165" spans="34:47" ht="13.5" x14ac:dyDescent="0.25">
      <c r="AH165" s="64" t="str">
        <f ca="1">IF(AND(OR(Pacing!$AP$12=1,Pacing!$AP$13=1,),Pacing!$AR$23=0),"##.##",Pacing!$AO$65)</f>
        <v>##.##</v>
      </c>
      <c r="AI165" s="65">
        <v>5</v>
      </c>
      <c r="AJ165" s="66" t="str">
        <f ca="1">IF(AND(OR(Pacing!$AP$12=1,Pacing!$AP$13=1,),Pacing!$AR$23=0),"#:##:##",Pacing!$AP$65)</f>
        <v>#:##:##</v>
      </c>
      <c r="AK165" s="19"/>
      <c r="AL165" s="350" t="s">
        <v>8</v>
      </c>
      <c r="AM165" s="66">
        <f ca="1">Pacing!$AT$40</f>
        <v>7.2796086318197686E-2</v>
      </c>
      <c r="AR165" s="1094" t="s">
        <v>6</v>
      </c>
      <c r="AS165" s="1095">
        <v>9.3204999999999991</v>
      </c>
      <c r="AT165" s="1096" t="str">
        <f ca="1">IF(AND(OR(Pacing!$AP$12=1,Pacing!$AP$13=1,),Pacing!$AV$38=0),"#:##:##",Pacing!$AP$261)</f>
        <v>#:##:##</v>
      </c>
      <c r="AU165" s="1097" t="str">
        <f ca="1">IF(AND(OR(Pacing!$AP$12=1,Pacing!$AP$13=1,),Pacing!$AV$38=0),"#:##:## #M",Pacing!$AQ$261)</f>
        <v>#:##:## #M</v>
      </c>
    </row>
    <row r="166" spans="34:47" ht="13.5" x14ac:dyDescent="0.25">
      <c r="AH166" s="64" t="str">
        <f ca="1">IF(AND(OR(Pacing!$AP$12=1,Pacing!$AP$13=1,),Pacing!$AR$24=0),"##.##",Pacing!$AO$66)</f>
        <v>##.##</v>
      </c>
      <c r="AI166" s="65">
        <v>6</v>
      </c>
      <c r="AJ166" s="66" t="str">
        <f ca="1">IF(AND(OR(Pacing!$AP$12=1,Pacing!$AP$13=1,),Pacing!$AR$24=0),"#:##:##",Pacing!$AP$66)</f>
        <v>#:##:##</v>
      </c>
      <c r="AK166" s="19"/>
      <c r="AL166" s="350" t="s">
        <v>9</v>
      </c>
      <c r="AM166" s="66" t="str">
        <f ca="1">Pacing!$AT$41</f>
        <v>#:##:##</v>
      </c>
      <c r="AR166" s="1094"/>
      <c r="AS166" s="1095"/>
      <c r="AT166" s="1096"/>
      <c r="AU166" s="1097"/>
    </row>
    <row r="167" spans="34:47" ht="13.5" x14ac:dyDescent="0.25">
      <c r="AH167" s="64" t="str">
        <f ca="1">IF(AND(OR(Pacing!$AP$12=1,Pacing!$AP$13=1,),Pacing!$AR$25=0),"##.##",Pacing!$AO$67)</f>
        <v>##.##</v>
      </c>
      <c r="AI167" s="65">
        <v>7</v>
      </c>
      <c r="AJ167" s="66" t="str">
        <f ca="1">IF(AND(OR(Pacing!$AP$12=1,Pacing!$AP$13=1,),Pacing!$AR$25=0),"#:##:##",Pacing!$AP$67)</f>
        <v>#:##:##</v>
      </c>
      <c r="AK167" s="19"/>
      <c r="AL167" s="350" t="s">
        <v>10</v>
      </c>
      <c r="AM167" s="66" t="str">
        <f ca="1">Pacing!$AT$42</f>
        <v>#:##:##</v>
      </c>
      <c r="AR167" s="1094" t="s">
        <v>7</v>
      </c>
      <c r="AS167" s="1095">
        <v>12.4274</v>
      </c>
      <c r="AT167" s="1096" t="str">
        <f ca="1">IF(AND(OR(Pacing!$AP$12=1,Pacing!$AP$13=1,),Pacing!$AV$38=0),"#:##:##",Pacing!$AP$266)</f>
        <v>#:##:##</v>
      </c>
      <c r="AU167" s="1097" t="str">
        <f ca="1">IF(AND(OR(Pacing!$AP$12=1,Pacing!$AP$13=1,),Pacing!$AV$39=0),"#:##:## #M",Pacing!$AQ$266)</f>
        <v>#:##:## #M</v>
      </c>
    </row>
    <row r="168" spans="34:47" ht="13.5" x14ac:dyDescent="0.25">
      <c r="AH168" s="64" t="str">
        <f ca="1">IF(AND(OR(Pacing!$AP$12=1,Pacing!$AP$13=1,),Pacing!$AR$26=0),"##.##",Pacing!$AO$68)</f>
        <v>##.##</v>
      </c>
      <c r="AI168" s="65">
        <v>8</v>
      </c>
      <c r="AJ168" s="66" t="str">
        <f ca="1">IF(AND(OR(Pacing!$AP$12=1,Pacing!$AP$13=1,),Pacing!$AR$26=0),"#:##:##",Pacing!$AP$68)</f>
        <v>#:##:##</v>
      </c>
      <c r="AK168" s="19"/>
      <c r="AL168" s="350" t="s">
        <v>11</v>
      </c>
      <c r="AM168" s="66" t="str">
        <f ca="1">Pacing!$AT$43</f>
        <v>#:##:##</v>
      </c>
      <c r="AR168" s="1094"/>
      <c r="AS168" s="1095"/>
      <c r="AT168" s="1096"/>
      <c r="AU168" s="1097"/>
    </row>
    <row r="169" spans="34:47" ht="13.5" x14ac:dyDescent="0.25">
      <c r="AH169" s="64" t="str">
        <f ca="1">IF(AND(OR(Pacing!$AP$12=1,Pacing!$AP$13=1,),Pacing!$AR$27=0),"##.##",Pacing!$AO$69)</f>
        <v>##.##</v>
      </c>
      <c r="AI169" s="65">
        <v>9</v>
      </c>
      <c r="AJ169" s="66" t="str">
        <f ca="1">IF(AND(OR(Pacing!$AP$12=1,Pacing!$AP$13=1,),Pacing!$AR$27=0),"#:##:##",Pacing!$AP$69)</f>
        <v>#:##:##</v>
      </c>
      <c r="AK169" s="19"/>
      <c r="AL169" s="350" t="s">
        <v>12</v>
      </c>
      <c r="AM169" s="66" t="str">
        <f ca="1">Pacing!$AT$44</f>
        <v>#:##:##</v>
      </c>
      <c r="AR169" s="1098" t="s">
        <v>8</v>
      </c>
      <c r="AS169" s="1099">
        <v>13.109400000000001</v>
      </c>
      <c r="AT169" s="1100">
        <f ca="1">IF(AND(OR(Pacing!$AP$12=1,Pacing!$AP$13=1,),Pacing!$AV$40=0),"#:##:##",IF(OR(Pacing!$Z$7=0,Pacing!$Z$7=1),Pacing!$AT$23,Pacing!$AP$73+(Pacing!$AO$74*0.1094)))</f>
        <v>7.2796086318197686E-2</v>
      </c>
      <c r="AU169" s="1102">
        <f ca="1">IF(AND(OR(Pacing!$AP$12=1,Pacing!$AP$13=1,),Pacing!$AV$40=0),"#:##:## #M",IF(OR(Pacing!$Z$7=0,Pacing!$Z$7=1),Pacing!$AU$23,Pacing!$D$3+Pacing!$AT$40))</f>
        <v>0.34362941965153099</v>
      </c>
    </row>
    <row r="170" spans="34:47" ht="13.5" x14ac:dyDescent="0.25">
      <c r="AH170" s="64" t="str">
        <f ca="1">IF(AND(OR(Pacing!$AP$12=1,Pacing!$AP$13=1,),Pacing!$AR$28=0),"##.##",Pacing!$AO$70)</f>
        <v>##.##</v>
      </c>
      <c r="AI170" s="65">
        <v>10</v>
      </c>
      <c r="AJ170" s="66" t="str">
        <f ca="1">IF(AND(OR(Pacing!$AP$12=1,Pacing!$AP$13=1,),Pacing!$AR$28=0),"#:##:##",Pacing!$AP$70)</f>
        <v>#:##:##</v>
      </c>
      <c r="AK170" s="19"/>
      <c r="AL170" s="350" t="s">
        <v>13</v>
      </c>
      <c r="AM170" s="66">
        <f ca="1">Pacing!$AT$45</f>
        <v>0.14583333333333329</v>
      </c>
      <c r="AR170" s="1098"/>
      <c r="AS170" s="1099"/>
      <c r="AT170" s="1100"/>
      <c r="AU170" s="1102"/>
    </row>
    <row r="171" spans="34:47" ht="13.5" x14ac:dyDescent="0.25">
      <c r="AH171" s="64" t="str">
        <f ca="1">IF(AND(OR(Pacing!$AP$12=1,Pacing!$AP$13=1,),Pacing!$AR$29=0),"##.##",Pacing!$AO$71)</f>
        <v>##.##</v>
      </c>
      <c r="AI171" s="65">
        <v>11</v>
      </c>
      <c r="AJ171" s="66" t="str">
        <f ca="1">IF(AND(OR(Pacing!$AP$12=1,Pacing!$AP$13=1,),Pacing!$AR$29=0),"#:##:##",Pacing!$AP$71)</f>
        <v>#:##:##</v>
      </c>
      <c r="AK171" s="19"/>
      <c r="AM171" s="19"/>
      <c r="AR171" s="1094" t="s">
        <v>9</v>
      </c>
      <c r="AS171" s="1095">
        <v>15.5343</v>
      </c>
      <c r="AT171" s="1096" t="str">
        <f ca="1">IF(AND(OR(Pacing!$AP$12=1,Pacing!$AP$13=1,),Pacing!$AV$41=0),"#:##:##",Pacing!$AP$271)</f>
        <v>#:##:##</v>
      </c>
      <c r="AU171" s="1097" t="str">
        <f ca="1">IF(AND(OR(Pacing!$AP$12=1,Pacing!$AP$13=1,),Pacing!$AV$41=0),"#:##:## #M",Pacing!$AQ$271)</f>
        <v>#:##:## #M</v>
      </c>
    </row>
    <row r="172" spans="34:47" ht="13.5" x14ac:dyDescent="0.25">
      <c r="AH172" s="64" t="str">
        <f ca="1">IF(AND(OR(Pacing!$AP$12=1,Pacing!$AP$13=1,),Pacing!$AR$30=0),"##.##",Pacing!$AO$72)</f>
        <v>##.##</v>
      </c>
      <c r="AI172" s="65">
        <v>12</v>
      </c>
      <c r="AJ172" s="66" t="str">
        <f ca="1">IF(AND(OR(Pacing!$AP$12=1,Pacing!$AP$13=1,),Pacing!$AR$30=0),"#:##:##",Pacing!$AP$72)</f>
        <v>#:##:##</v>
      </c>
      <c r="AK172" s="19"/>
      <c r="AM172" s="19"/>
      <c r="AR172" s="1094"/>
      <c r="AS172" s="1095"/>
      <c r="AT172" s="1096"/>
      <c r="AU172" s="1097"/>
    </row>
    <row r="173" spans="34:47" ht="13.5" x14ac:dyDescent="0.25">
      <c r="AH173" s="64">
        <f ca="1">IF(AND(OR(Pacing!$AP$12=1,Pacing!$AP$13=1,),Pacing!$AR$31=0),"##.##",Pacing!$AO$73)</f>
        <v>5.5057187151044606E-3</v>
      </c>
      <c r="AI173" s="65">
        <v>13</v>
      </c>
      <c r="AJ173" s="66">
        <f ca="1">IF(AND(OR(Pacing!$AP$12=1,Pacing!$AP$13=1,),Pacing!$AR$31=0),"#:##:##",Pacing!$AP$73)</f>
        <v>7.219376069076526E-2</v>
      </c>
      <c r="AK173" s="19"/>
      <c r="AM173" s="19"/>
      <c r="AR173" s="1094" t="s">
        <v>10</v>
      </c>
      <c r="AS173" s="1095">
        <v>18.641100000000002</v>
      </c>
      <c r="AT173" s="1096" t="str">
        <f ca="1">IF(AND(OR(Pacing!$AP$12=1,Pacing!$AP$13=1,),Pacing!$AV$42=0),"#:##:##",Pacing!$AP$276)</f>
        <v>#:##:##</v>
      </c>
      <c r="AU173" s="1097" t="str">
        <f ca="1">IF(AND(OR(Pacing!$AP$12=1,Pacing!$AP$13=1,),Pacing!$AV$42=0),"#:##:## #M",Pacing!$AQ$276)</f>
        <v>#:##:## #M</v>
      </c>
    </row>
    <row r="174" spans="34:47" ht="13.5" x14ac:dyDescent="0.25">
      <c r="AH174" s="64">
        <f ca="1">IF(AND(OR(Pacing!$AP$12=1,Pacing!$AP$13=1,),Pacing!$AR$32=0),"##.##",Pacing!$AO$74)</f>
        <v>5.5057187151044606E-3</v>
      </c>
      <c r="AI174" s="65">
        <v>14</v>
      </c>
      <c r="AJ174" s="66">
        <f ca="1">IF(AND(OR(Pacing!$AP$12=1,Pacing!$AP$13=1,),Pacing!$AR$32=0),"#:##:##",Pacing!$AP$74)</f>
        <v>7.7699479405869715E-2</v>
      </c>
      <c r="AK174" s="19"/>
      <c r="AM174" s="19"/>
      <c r="AR174" s="1094"/>
      <c r="AS174" s="1095"/>
      <c r="AT174" s="1096"/>
      <c r="AU174" s="1097"/>
    </row>
    <row r="175" spans="34:47" ht="13.5" x14ac:dyDescent="0.25">
      <c r="AH175" s="64">
        <f ca="1">IF(AND(OR(Pacing!$AP$12=1,Pacing!$AP$13=1,),Pacing!$AR$33=0),"##.##",Pacing!$AO$75)</f>
        <v>5.5057187151044606E-3</v>
      </c>
      <c r="AI175" s="65">
        <v>15</v>
      </c>
      <c r="AJ175" s="66">
        <f ca="1">IF(AND(OR(Pacing!$AP$12=1,Pacing!$AP$13=1,),Pacing!$AR$33=0),"#:##:##",Pacing!$AP$75)</f>
        <v>8.3205198120974169E-2</v>
      </c>
      <c r="AK175" s="19"/>
      <c r="AM175" s="19"/>
      <c r="AR175" s="1094" t="s">
        <v>11</v>
      </c>
      <c r="AS175" s="1095">
        <v>21.748000000000001</v>
      </c>
      <c r="AT175" s="1096" t="str">
        <f ca="1">IF(AND(OR(Pacing!$AP$12=1,Pacing!$AP$13=1,),Pacing!$AV$43=0),"#:##:##",Pacing!$AP$281)</f>
        <v>#:##:##</v>
      </c>
      <c r="AU175" s="1097" t="str">
        <f ca="1">IF(AND(OR(Pacing!$AP$12=1,Pacing!$AP$13=1,),Pacing!$AV$43=0),"#:##:## #M",Pacing!$AQ$281)</f>
        <v>#:##:## #M</v>
      </c>
    </row>
    <row r="176" spans="34:47" ht="13.5" x14ac:dyDescent="0.25">
      <c r="AH176" s="64" t="str">
        <f ca="1">IF(AND(OR(Pacing!$AP$12=1,Pacing!$AP$13=1,),Pacing!$AR$34=0),"##.##",Pacing!$AO$76)</f>
        <v>##.##</v>
      </c>
      <c r="AI176" s="65">
        <v>16</v>
      </c>
      <c r="AJ176" s="66" t="str">
        <f ca="1">IF(AND(OR(Pacing!$AP$12=1,Pacing!$AP$13=1,),Pacing!$AR$34=0),"#:##:##",Pacing!$AP$76)</f>
        <v>#:##:##</v>
      </c>
      <c r="AK176" s="19"/>
      <c r="AM176" s="19"/>
      <c r="AR176" s="1094"/>
      <c r="AS176" s="1095"/>
      <c r="AT176" s="1096"/>
      <c r="AU176" s="1097"/>
    </row>
    <row r="177" spans="34:47" ht="13.5" x14ac:dyDescent="0.25">
      <c r="AH177" s="64" t="str">
        <f ca="1">IF(AND(OR(Pacing!$AP$12=1,Pacing!$AP$13=1,),Pacing!$AR$35=0),"##.##",Pacing!$AO$77)</f>
        <v>##.##</v>
      </c>
      <c r="AI177" s="65">
        <v>17</v>
      </c>
      <c r="AJ177" s="66" t="str">
        <f ca="1">IF(AND(OR(Pacing!$AP$12=1,Pacing!$AP$13=1,),Pacing!$AR$35=0),"#:##:##",Pacing!$AP$77)</f>
        <v>#:##:##</v>
      </c>
      <c r="AK177" s="19"/>
      <c r="AM177" s="19"/>
      <c r="AR177" s="1094" t="s">
        <v>12</v>
      </c>
      <c r="AS177" s="1095">
        <v>24.854800000000001</v>
      </c>
      <c r="AT177" s="1096" t="str">
        <f ca="1">IF(AND(OR(Pacing!$AP$12=1,Pacing!$AP$13=1,),Pacing!$AV$44=0),"#:##:##",Pacing!$AP$286)</f>
        <v>#:##:##</v>
      </c>
      <c r="AU177" s="1097" t="str">
        <f ca="1">IF(AND(OR(Pacing!$AP$12=1,Pacing!$AP$13=1,),Pacing!$AV$44=0),"#:##:## #M",Pacing!$AQ$286)</f>
        <v>#:##:## #M</v>
      </c>
    </row>
    <row r="178" spans="34:47" ht="13.5" x14ac:dyDescent="0.25">
      <c r="AH178" s="64" t="str">
        <f ca="1">IF(AND(OR(Pacing!$AP$12=1,Pacing!$AP$13=1,),Pacing!$AR$36=0),"##.##",Pacing!$AO$78)</f>
        <v>##.##</v>
      </c>
      <c r="AI178" s="65">
        <v>18</v>
      </c>
      <c r="AJ178" s="66" t="str">
        <f ca="1">IF(AND(OR(Pacing!$AP$12=1,Pacing!$AP$13=1,),Pacing!$AR$36=0),"#:##:##",Pacing!$AP$78)</f>
        <v>#:##:##</v>
      </c>
      <c r="AK178" s="19"/>
      <c r="AM178" s="19"/>
      <c r="AR178" s="1094"/>
      <c r="AS178" s="1095"/>
      <c r="AT178" s="1096"/>
      <c r="AU178" s="1097"/>
    </row>
    <row r="179" spans="34:47" ht="13.5" x14ac:dyDescent="0.25">
      <c r="AH179" s="64" t="str">
        <f ca="1">IF(AND(OR(Pacing!$AP$12=1,Pacing!$AP$13=1,),Pacing!$AR$37=0),"##.##",Pacing!$AO$79)</f>
        <v>##.##</v>
      </c>
      <c r="AI179" s="65">
        <v>19</v>
      </c>
      <c r="AJ179" s="66" t="str">
        <f ca="1">IF(AND(OR(Pacing!$AP$12=1,Pacing!$AP$13=1,),Pacing!$AR$37=0),"#:##:##",Pacing!$AP$79)</f>
        <v>#:##:##</v>
      </c>
      <c r="AK179" s="19"/>
      <c r="AM179" s="19"/>
      <c r="AR179" s="1098" t="s">
        <v>13</v>
      </c>
      <c r="AS179" s="1099">
        <v>26.218699999999998</v>
      </c>
      <c r="AT179" s="1100">
        <f ca="1">IF(AND(OR(Pacing!$AP$12=1,Pacing!$AP$13=1,),Pacing!$AR$45=0),"#:##:##",IF(OR(Pacing!$Z$7=0,Pacing!$Z$7=1),Pacing!$D$4,MAX(Pacing!$AP$87,Pacing!$AP$289)))</f>
        <v>0.14583333333333334</v>
      </c>
      <c r="AU179" s="1102">
        <f ca="1">IF(AND(OR(Pacing!$AP$12=1,Pacing!$AP$13=1,),Pacing!$AV$45=0),"#:##:## #M",Pacing!$AQ$289)</f>
        <v>0.41666666666666663</v>
      </c>
    </row>
    <row r="180" spans="34:47" ht="13.5" x14ac:dyDescent="0.25">
      <c r="AH180" s="64" t="str">
        <f ca="1">IF(AND(OR(Pacing!$AP$12=1,Pacing!$AP$13=1,),Pacing!$AR$38=0),"##.##",Pacing!$AO$80)</f>
        <v>##.##</v>
      </c>
      <c r="AI180" s="65">
        <v>20</v>
      </c>
      <c r="AJ180" s="66" t="str">
        <f ca="1">IF(AND(OR(Pacing!$AP$12=1,Pacing!$AP$13=1,),Pacing!$AR$38=0),"#:##:##",Pacing!$AP$80)</f>
        <v>#:##:##</v>
      </c>
      <c r="AK180" s="19"/>
      <c r="AM180" s="19"/>
      <c r="AR180" s="1098"/>
      <c r="AS180" s="1099"/>
      <c r="AT180" s="1101"/>
      <c r="AU180" s="1103"/>
    </row>
    <row r="181" spans="34:47" ht="13.5" x14ac:dyDescent="0.25">
      <c r="AH181" s="64" t="str">
        <f ca="1">IF(AND(OR(Pacing!$AP$12=1,Pacing!$AP$13=1,),Pacing!$AR$39=0),"##.##",Pacing!$AO$81)</f>
        <v>##.##</v>
      </c>
      <c r="AI181" s="65">
        <v>21</v>
      </c>
      <c r="AJ181" s="66" t="str">
        <f ca="1">IF(AND(OR(Pacing!$AP$12=1,Pacing!$AP$13=1,),Pacing!$AR$39=0),"#:##:##",Pacing!$AP$81)</f>
        <v>#:##:##</v>
      </c>
      <c r="AK181" s="19"/>
      <c r="AM181" s="19"/>
    </row>
    <row r="182" spans="34:47" ht="13.5" x14ac:dyDescent="0.25">
      <c r="AH182" s="64" t="str">
        <f ca="1">IF(AND(OR(Pacing!$AP$12=1,Pacing!$AP$13=1,),Pacing!$AR$40=0),"##.##",Pacing!$AO$82)</f>
        <v>##.##</v>
      </c>
      <c r="AI182" s="65">
        <v>22</v>
      </c>
      <c r="AJ182" s="66" t="str">
        <f ca="1">IF(AND(OR(Pacing!$AP$12=1,Pacing!$AP$13=1,),Pacing!$AR$40=0),"#:##:##",Pacing!$AP$82)</f>
        <v>#:##:##</v>
      </c>
      <c r="AK182" s="19"/>
      <c r="AM182" s="19"/>
    </row>
    <row r="183" spans="34:47" ht="13.5" x14ac:dyDescent="0.25">
      <c r="AH183" s="64" t="str">
        <f ca="1">IF(AND(OR(Pacing!$AP$12=1,Pacing!$AP$13=1,),Pacing!$AR$41=0),"##.##",Pacing!$AO$83)</f>
        <v>##.##</v>
      </c>
      <c r="AI183" s="65">
        <v>23</v>
      </c>
      <c r="AJ183" s="66" t="str">
        <f ca="1">IF(AND(OR(Pacing!$AP$12=1,Pacing!$AP$13=1,),Pacing!$AR$41=0),"#:##:##",Pacing!$AP$83)</f>
        <v>#:##:##</v>
      </c>
      <c r="AK183" s="19"/>
      <c r="AM183" s="19"/>
      <c r="AR183" s="823" t="s">
        <v>4</v>
      </c>
      <c r="AS183" s="824">
        <v>3.1069</v>
      </c>
      <c r="AT183" s="827">
        <f ca="1">IF(AND(OR(Pacing!$AP$12=1,Pacing!$AP$13=1,),Pacing!$AV$36=0),"#:##:##",Pacing!$AP$251)</f>
        <v>1.7740364559440964E-2</v>
      </c>
      <c r="AU183" s="828">
        <f ca="1">IF(AND(OR(Pacing!$AP$12=1,Pacing!$AP$13=1,),Pacing!$AV$36=0),"#:##:## #M",Pacing!$AQ$251)</f>
        <v>0.28857369789277426</v>
      </c>
    </row>
    <row r="184" spans="34:47" ht="13.5" x14ac:dyDescent="0.25">
      <c r="AH184" s="64" t="str">
        <f ca="1">IF(AND(OR(Pacing!$AP$12=1,Pacing!$AP$13=1,),Pacing!$AR$42=0),"##.##",Pacing!$AO$84)</f>
        <v>##.##</v>
      </c>
      <c r="AI184" s="65">
        <v>24</v>
      </c>
      <c r="AJ184" s="66" t="str">
        <f ca="1">IF(AND(OR(Pacing!$AP$12=1,Pacing!$AP$13=1,),Pacing!$AR$42=0),"#:##:##",Pacing!$AP$84)</f>
        <v>#:##:##</v>
      </c>
      <c r="AK184" s="19"/>
      <c r="AM184" s="19"/>
      <c r="AR184" s="823" t="s">
        <v>5</v>
      </c>
      <c r="AS184" s="824">
        <v>6.2137000000000002</v>
      </c>
      <c r="AT184" s="829" t="str">
        <f ca="1">IF(AND(OR(Pacing!$AP$12=1,Pacing!$AP$13=1,),Pacing!$AV$37=0),"#:##:##",Pacing!$AP$256)</f>
        <v>#:##:##</v>
      </c>
      <c r="AU184" s="830" t="str">
        <f ca="1">IF(AND(OR(Pacing!$AP$12=1,Pacing!$AP$13=1,),Pacing!$AV$37=0),"#:##:## #M",Pacing!$AQ$256)</f>
        <v>#:##:## #M</v>
      </c>
    </row>
    <row r="185" spans="34:47" ht="13.5" x14ac:dyDescent="0.25">
      <c r="AH185" s="64">
        <f ca="1">IF(AND(OR(Pacing!$AP$12=1,Pacing!$AP$13=1,),Pacing!$AR$43=0),"##.##",Pacing!$AO$85)</f>
        <v>5.6474587164786864E-3</v>
      </c>
      <c r="AI185" s="65">
        <v>25</v>
      </c>
      <c r="AJ185" s="66">
        <f ca="1">IF(AND(OR(Pacing!$AP$12=1,Pacing!$AP$13=1,),Pacing!$AR$43=0),"#:##:##",Pacing!$AP$85)</f>
        <v>0.13890699092619063</v>
      </c>
      <c r="AK185" s="19"/>
      <c r="AM185" s="19"/>
      <c r="AR185" s="823" t="s">
        <v>6</v>
      </c>
      <c r="AS185" s="824">
        <v>9.3204999999999991</v>
      </c>
      <c r="AT185" s="829" t="str">
        <f ca="1">IF(AND(OR(Pacing!$AP$12=1,Pacing!$AP$13=1,),Pacing!$AV$38=0),"#:##:##",Pacing!$AP$261)</f>
        <v>#:##:##</v>
      </c>
      <c r="AU185" s="830" t="str">
        <f ca="1">IF(AND(OR(Pacing!$AP$12=1,Pacing!$AP$13=1,),Pacing!$AV$38=0),"#:##:## #M",Pacing!$AQ$261)</f>
        <v>#:##:## #M</v>
      </c>
    </row>
    <row r="186" spans="34:47" ht="13.5" x14ac:dyDescent="0.25">
      <c r="AH186" s="64">
        <f ca="1">IF(AND(OR(Pacing!$AP$12=1,Pacing!$AP$13=1,),Pacing!$AR$44=0),"##.##",Pacing!$AO$86)</f>
        <v>5.6849050267214173E-3</v>
      </c>
      <c r="AI186" s="65">
        <v>26</v>
      </c>
      <c r="AJ186" s="66">
        <f ca="1">IF(AND(OR(Pacing!$AP$12=1,Pacing!$AP$13=1,),Pacing!$AR$44=0),"#:##:##",Pacing!$AP$86)</f>
        <v>0.14459189595291205</v>
      </c>
      <c r="AK186" s="19"/>
      <c r="AM186" s="19"/>
      <c r="AR186" s="823" t="s">
        <v>7</v>
      </c>
      <c r="AS186" s="824">
        <v>12.4274</v>
      </c>
      <c r="AT186" s="829" t="str">
        <f ca="1">IF(AND(OR(Pacing!$AP$12=1,Pacing!$AP$13=1,),Pacing!$AV$38=0),"#:##:##",Pacing!$AP$266)</f>
        <v>#:##:##</v>
      </c>
      <c r="AU186" s="830" t="str">
        <f ca="1">IF(AND(OR(Pacing!$AP$12=1,Pacing!$AP$13=1,),Pacing!$AV$39=0),"#:##:## #M",Pacing!$AQ$266)</f>
        <v>#:##:## #M</v>
      </c>
    </row>
    <row r="187" spans="34:47" ht="13.5" x14ac:dyDescent="0.25">
      <c r="AH187" s="64">
        <f ca="1">IF(AND(OR(Pacing!$AP$12=1,Pacing!$AP$13=1,),Pacing!$AR$45=0),"##.##",Pacing!$AO$87)</f>
        <v>5.6751423104970918E-3</v>
      </c>
      <c r="AI187" s="65" t="s">
        <v>50</v>
      </c>
      <c r="AJ187" s="66">
        <f ca="1">IF(AND(OR(Pacing!$AP$12=1,Pacing!$AP$13=1,),Pacing!$AR$45=0),"#:##:##",Pacing!$AP$87)</f>
        <v>0.14583333333333329</v>
      </c>
      <c r="AK187" s="19"/>
      <c r="AM187" s="19"/>
      <c r="AR187" s="825" t="s">
        <v>8</v>
      </c>
      <c r="AS187" s="826">
        <v>13.109400000000001</v>
      </c>
      <c r="AT187" s="831">
        <f ca="1">IF(AND(OR(Pacing!$AP$12=1,Pacing!$AP$13=1,),Pacing!$AV$40=0),"#:##:##",IF(OR(Pacing!$Z$7=0,Pacing!$Z$7=1),Pacing!$AT$23,Pacing!$AP$73+(Pacing!$AO$74*0.1094)))</f>
        <v>7.2796086318197686E-2</v>
      </c>
      <c r="AU187" s="832">
        <f ca="1">IF(AND(OR(Pacing!$AP$12=1,Pacing!$AP$13=1,),Pacing!$AV$40=0),"#:##:## #M",IF(OR(Pacing!$Z$7=0,Pacing!$Z$7=1),Pacing!$AU$23,Pacing!$D$3+Pacing!$AT$40))</f>
        <v>0.34362941965153099</v>
      </c>
    </row>
    <row r="188" spans="34:47" x14ac:dyDescent="0.2">
      <c r="AR188" s="823" t="s">
        <v>9</v>
      </c>
      <c r="AS188" s="824">
        <v>15.5343</v>
      </c>
      <c r="AT188" s="829" t="str">
        <f ca="1">IF(AND(OR(Pacing!$AP$12=1,Pacing!$AP$13=1,),Pacing!$AV$41=0),"#:##:##",Pacing!$AP$271)</f>
        <v>#:##:##</v>
      </c>
      <c r="AU188" s="830" t="str">
        <f ca="1">IF(AND(OR(Pacing!$AP$12=1,Pacing!$AP$13=1,),Pacing!$AV$41=0),"#:##:## #M",Pacing!$AQ$271)</f>
        <v>#:##:## #M</v>
      </c>
    </row>
    <row r="189" spans="34:47" x14ac:dyDescent="0.2">
      <c r="AR189" s="823" t="s">
        <v>10</v>
      </c>
      <c r="AS189" s="824">
        <v>18.641100000000002</v>
      </c>
      <c r="AT189" s="829" t="str">
        <f ca="1">IF(AND(OR(Pacing!$AP$12=1,Pacing!$AP$13=1,),Pacing!$AV$42=0),"#:##:##",Pacing!$AP$276)</f>
        <v>#:##:##</v>
      </c>
      <c r="AU189" s="830" t="str">
        <f ca="1">IF(AND(OR(Pacing!$AP$12=1,Pacing!$AP$13=1,),Pacing!$AV$42=0),"#:##:## #M",Pacing!$AQ$276)</f>
        <v>#:##:## #M</v>
      </c>
    </row>
    <row r="190" spans="34:47" x14ac:dyDescent="0.2">
      <c r="AH190" s="378">
        <f ca="1">IF(OR(Pacing!$AP$3=1,Pacing!$AP$12=1,Pacing!$AP$13=1),1,0)</f>
        <v>1</v>
      </c>
      <c r="AI190" s="4" t="s">
        <v>341</v>
      </c>
      <c r="AR190" s="823" t="s">
        <v>11</v>
      </c>
      <c r="AS190" s="824">
        <v>21.748000000000001</v>
      </c>
      <c r="AT190" s="829" t="str">
        <f ca="1">IF(AND(OR(Pacing!$AP$12=1,Pacing!$AP$13=1,),Pacing!$AV$43=0),"#:##:##",Pacing!$AP$281)</f>
        <v>#:##:##</v>
      </c>
      <c r="AU190" s="830" t="str">
        <f ca="1">IF(AND(OR(Pacing!$AP$12=1,Pacing!$AP$13=1,),Pacing!$AV$43=0),"#:##:## #M",Pacing!$AQ$281)</f>
        <v>#:##:## #M</v>
      </c>
    </row>
    <row r="191" spans="34:47" x14ac:dyDescent="0.2">
      <c r="AR191" s="823" t="s">
        <v>12</v>
      </c>
      <c r="AS191" s="824">
        <v>24.854800000000001</v>
      </c>
      <c r="AT191" s="829" t="str">
        <f ca="1">IF(AND(OR(Pacing!$AP$12=1,Pacing!$AP$13=1,),Pacing!$AV$44=0),"#:##:##",Pacing!$AP$286)</f>
        <v>#:##:##</v>
      </c>
      <c r="AU191" s="830" t="str">
        <f ca="1">IF(AND(OR(Pacing!$AP$12=1,Pacing!$AP$13=1,),Pacing!$AV$44=0),"#:##:## #M",Pacing!$AQ$286)</f>
        <v>#:##:## #M</v>
      </c>
    </row>
    <row r="192" spans="34:47" x14ac:dyDescent="0.2">
      <c r="AR192" s="825" t="s">
        <v>13</v>
      </c>
      <c r="AS192" s="826">
        <v>26.218699999999998</v>
      </c>
      <c r="AT192" s="833">
        <f ca="1">IF(AND(OR(Pacing!$AP$12=1,Pacing!$AP$13=1,),Pacing!$AR$45=0),"#:##:##",IF(OR(Pacing!$Z$7=0,Pacing!$Z$7=1),Pacing!$D$4,MAX(Pacing!$AP$87,Pacing!$AP$289)))</f>
        <v>0.14583333333333334</v>
      </c>
      <c r="AU192" s="834">
        <f ca="1">IF(AND(OR(Pacing!$AP$12=1,Pacing!$AP$13=1,),Pacing!$AV$45=0),"#:##:## #M",Pacing!$AQ$289)</f>
        <v>0.41666666666666663</v>
      </c>
    </row>
    <row r="193" spans="34:46" ht="15.75" x14ac:dyDescent="0.25">
      <c r="AH193" s="1304" t="s">
        <v>300</v>
      </c>
      <c r="AI193" s="1304"/>
      <c r="AJ193" s="1304"/>
      <c r="AK193" s="1304"/>
      <c r="AL193" s="1304"/>
      <c r="AM193" s="1304"/>
    </row>
    <row r="194" spans="34:46" ht="14.25" thickBot="1" x14ac:dyDescent="0.3">
      <c r="AH194" s="345">
        <f ca="1">Pacing!$AO$247</f>
        <v>3.6493037732275822E-3</v>
      </c>
      <c r="AI194" s="412">
        <v>1</v>
      </c>
      <c r="AJ194" s="347">
        <f ca="1">Pacing!$AP$247</f>
        <v>3.6493037732275822E-3</v>
      </c>
      <c r="AK194" s="332"/>
      <c r="AL194" s="1279">
        <f ca="1">Pacing!$AQ$247</f>
        <v>0.2744826371065609</v>
      </c>
      <c r="AM194" s="1279"/>
    </row>
    <row r="195" spans="34:46" ht="13.5" x14ac:dyDescent="0.25">
      <c r="AH195" s="345">
        <f ca="1">Pacing!$AO$248</f>
        <v>3.6180169096236238E-3</v>
      </c>
      <c r="AI195" s="412">
        <v>2</v>
      </c>
      <c r="AJ195" s="347">
        <f ca="1">Pacing!$AP$248</f>
        <v>7.267320682851206E-3</v>
      </c>
      <c r="AK195" s="332"/>
      <c r="AL195" s="1279">
        <f ca="1">Pacing!$AQ$248</f>
        <v>0.2781006540161845</v>
      </c>
      <c r="AM195" s="1279"/>
      <c r="AR195" s="1086">
        <f>IF(OR(Pacing!$Z$7=0,Pacing!$Z$7=1),Pacing!$D$4,MAX(Pacing!$AP$87,Pacing!$AP$289))/26.21875</f>
        <v>5.5621771950735005E-3</v>
      </c>
      <c r="AT195" s="1325">
        <f>IF(OR(Pacing!$Z$7=0,Pacing!$Z$7=1),Pacing!$D$4,MAX(Pacing!$AP$87,Pacing!$AP$289))/42.19499</f>
        <v>3.4561765113188402E-3</v>
      </c>
    </row>
    <row r="196" spans="34:46" ht="13.5" x14ac:dyDescent="0.25">
      <c r="AH196" s="345">
        <f ca="1">Pacing!$AO$249</f>
        <v>3.5867300460196662E-3</v>
      </c>
      <c r="AI196" s="412">
        <v>3</v>
      </c>
      <c r="AJ196" s="347">
        <f ca="1">Pacing!$AP$249</f>
        <v>1.0854050728870872E-2</v>
      </c>
      <c r="AK196" s="332"/>
      <c r="AL196" s="1279">
        <f ca="1">Pacing!$AQ$249</f>
        <v>0.28168738406220417</v>
      </c>
      <c r="AM196" s="1279"/>
      <c r="AR196" s="1087"/>
      <c r="AT196" s="1326"/>
    </row>
    <row r="197" spans="34:46" ht="13.5" x14ac:dyDescent="0.25">
      <c r="AH197" s="345">
        <f ca="1">Pacing!$AO$250</f>
        <v>3.4643831633068361E-3</v>
      </c>
      <c r="AI197" s="412">
        <v>4</v>
      </c>
      <c r="AJ197" s="347">
        <f ca="1">Pacing!$AP$250</f>
        <v>1.4318433892177709E-2</v>
      </c>
      <c r="AK197" s="332"/>
      <c r="AL197" s="1279">
        <f ca="1">Pacing!$AQ$250</f>
        <v>0.285151767225511</v>
      </c>
      <c r="AM197" s="1279"/>
      <c r="AR197" s="1088">
        <f ca="1">MAX(Pacing!$AO$61:'Pacing'!$AO$87)</f>
        <v>5.8724979211580179E-3</v>
      </c>
      <c r="AT197" s="1088">
        <f ca="1">MAX(Pacing!$AO$247:'Pacing'!$AO$289)</f>
        <v>3.6493037732275822E-3</v>
      </c>
    </row>
    <row r="198" spans="34:46" ht="13.5" x14ac:dyDescent="0.25">
      <c r="AH198" s="345">
        <f ca="1">Pacing!$AO$251</f>
        <v>3.4219306672632556E-3</v>
      </c>
      <c r="AI198" s="412">
        <v>5</v>
      </c>
      <c r="AJ198" s="347">
        <f ca="1">Pacing!$AP$251</f>
        <v>1.7740364559440964E-2</v>
      </c>
      <c r="AK198" s="332"/>
      <c r="AL198" s="1279">
        <f ca="1">Pacing!$AQ$251</f>
        <v>0.28857369789277426</v>
      </c>
      <c r="AM198" s="1279"/>
      <c r="AR198" s="1089"/>
      <c r="AT198" s="1089"/>
    </row>
    <row r="199" spans="34:46" ht="13.5" x14ac:dyDescent="0.25">
      <c r="AH199" s="345">
        <f ca="1">Pacing!$AO$252</f>
        <v>3.421930667263256E-3</v>
      </c>
      <c r="AI199" s="412">
        <v>6</v>
      </c>
      <c r="AJ199" s="347">
        <f ca="1">Pacing!$AP$252</f>
        <v>2.1162295226704219E-2</v>
      </c>
      <c r="AK199" s="332"/>
      <c r="AL199" s="1279">
        <f ca="1">Pacing!$AQ$252</f>
        <v>0.29199562856003752</v>
      </c>
      <c r="AM199" s="1279"/>
      <c r="AR199" s="1090">
        <f ca="1">MIN(Pacing!$AO$61:'Pacing'!$AO$87)</f>
        <v>5.5057187151044606E-3</v>
      </c>
      <c r="AT199" s="1090">
        <f ca="1">MIN(Pacing!$AO$247:'Pacing'!$AO$289)</f>
        <v>3.4219306672632556E-3</v>
      </c>
    </row>
    <row r="200" spans="34:46" ht="14.25" thickBot="1" x14ac:dyDescent="0.3">
      <c r="AH200" s="345" t="str">
        <f ca="1">Pacing!$AO$253</f>
        <v>##.##</v>
      </c>
      <c r="AI200" s="412">
        <v>7</v>
      </c>
      <c r="AJ200" s="347" t="str">
        <f ca="1">Pacing!$AP$253</f>
        <v>#:##.##</v>
      </c>
      <c r="AK200" s="332"/>
      <c r="AL200" s="1279" t="str">
        <f ca="1">Pacing!$AQ$253</f>
        <v>#:##.## #M</v>
      </c>
      <c r="AM200" s="1279"/>
      <c r="AR200" s="1091"/>
      <c r="AT200" s="1091"/>
    </row>
    <row r="201" spans="34:46" ht="13.5" x14ac:dyDescent="0.25">
      <c r="AH201" s="345" t="str">
        <f ca="1">Pacing!$AO$254</f>
        <v>##.##</v>
      </c>
      <c r="AI201" s="412">
        <v>8</v>
      </c>
      <c r="AJ201" s="347" t="str">
        <f ca="1">Pacing!$AP$254</f>
        <v>#:##.##</v>
      </c>
      <c r="AK201" s="332"/>
      <c r="AL201" s="1279" t="str">
        <f ca="1">Pacing!$AQ$254</f>
        <v>#:##.## #M</v>
      </c>
      <c r="AM201" s="1279"/>
      <c r="AR201" s="835"/>
    </row>
    <row r="202" spans="34:46" ht="14.25" thickBot="1" x14ac:dyDescent="0.3">
      <c r="AH202" s="345" t="str">
        <f ca="1">Pacing!$AO$255</f>
        <v>##.##</v>
      </c>
      <c r="AI202" s="412">
        <v>9</v>
      </c>
      <c r="AJ202" s="347" t="str">
        <f ca="1">Pacing!$AP$255</f>
        <v>#:##.##</v>
      </c>
      <c r="AK202" s="332"/>
      <c r="AL202" s="1279" t="str">
        <f ca="1">Pacing!$AQ$255</f>
        <v>#:##.## #M</v>
      </c>
      <c r="AM202" s="1279"/>
    </row>
    <row r="203" spans="34:46" ht="13.5" x14ac:dyDescent="0.25">
      <c r="AH203" s="345" t="str">
        <f ca="1">Pacing!$AO$256</f>
        <v>##.##</v>
      </c>
      <c r="AI203" s="412">
        <v>10</v>
      </c>
      <c r="AJ203" s="347" t="str">
        <f ca="1">Pacing!$AP$256</f>
        <v>#:##.##</v>
      </c>
      <c r="AK203" s="332"/>
      <c r="AL203" s="1279" t="str">
        <f ca="1">Pacing!$AQ$256</f>
        <v>#:##.## #M</v>
      </c>
      <c r="AM203" s="1279"/>
      <c r="AR203" s="671">
        <f>IF(OR(Pacing!$Z$7=0,Pacing!$Z$7=1),Pacing!$D$4,MAX(Pacing!$AP$87,Pacing!$AP$289))/26.21875</f>
        <v>5.5621771950735005E-3</v>
      </c>
      <c r="AT203" s="673">
        <f>IF(OR(Pacing!$Z$7=0,Pacing!$Z$7=1),Pacing!$D$4,MAX(Pacing!$AP$87,Pacing!$AP$289))/42.19499</f>
        <v>3.4561765113188402E-3</v>
      </c>
    </row>
    <row r="204" spans="34:46" ht="13.5" x14ac:dyDescent="0.25">
      <c r="AH204" s="345" t="str">
        <f ca="1">Pacing!$AO$257</f>
        <v>##.##</v>
      </c>
      <c r="AI204" s="412">
        <v>11</v>
      </c>
      <c r="AJ204" s="347" t="str">
        <f ca="1">Pacing!$AP$257</f>
        <v>#:##.##</v>
      </c>
      <c r="AK204" s="332"/>
      <c r="AL204" s="1279" t="str">
        <f ca="1">Pacing!$AQ$257</f>
        <v>#:##.## #M</v>
      </c>
      <c r="AM204" s="1279"/>
      <c r="AR204" s="672">
        <f ca="1">MAX(Pacing!$AO$61:'Pacing'!$AO$87)</f>
        <v>5.8724979211580179E-3</v>
      </c>
      <c r="AT204" s="672">
        <f ca="1">MAX(Pacing!$AO$247:'Pacing'!$AO$289)</f>
        <v>3.6493037732275822E-3</v>
      </c>
    </row>
    <row r="205" spans="34:46" ht="14.25" thickBot="1" x14ac:dyDescent="0.3">
      <c r="AH205" s="345" t="str">
        <f ca="1">Pacing!$AO$258</f>
        <v>##.##</v>
      </c>
      <c r="AI205" s="412">
        <v>12</v>
      </c>
      <c r="AJ205" s="347" t="str">
        <f ca="1">Pacing!$AP$258</f>
        <v>#:##.##</v>
      </c>
      <c r="AK205" s="332"/>
      <c r="AL205" s="1279" t="str">
        <f ca="1">Pacing!$AQ$258</f>
        <v>#:##.## #M</v>
      </c>
      <c r="AM205" s="1279"/>
      <c r="AR205" s="411">
        <f ca="1">MIN(Pacing!$AO$61:'Pacing'!$AO$87)</f>
        <v>5.5057187151044606E-3</v>
      </c>
      <c r="AT205" s="411">
        <f ca="1">MIN(Pacing!$AO$247:'Pacing'!$AO$289)</f>
        <v>3.4219306672632556E-3</v>
      </c>
    </row>
    <row r="206" spans="34:46" ht="13.5" x14ac:dyDescent="0.25">
      <c r="AH206" s="345" t="str">
        <f ca="1">Pacing!$AO$259</f>
        <v>##.##</v>
      </c>
      <c r="AI206" s="412">
        <v>13</v>
      </c>
      <c r="AJ206" s="347" t="str">
        <f ca="1">Pacing!$AP$259</f>
        <v>#:##.##</v>
      </c>
      <c r="AK206" s="332"/>
      <c r="AL206" s="1279" t="str">
        <f ca="1">Pacing!$AQ$259</f>
        <v>#:##.## #M</v>
      </c>
      <c r="AM206" s="1279"/>
    </row>
    <row r="207" spans="34:46" ht="13.5" x14ac:dyDescent="0.25">
      <c r="AH207" s="345" t="str">
        <f ca="1">Pacing!$AO$260</f>
        <v>##.##</v>
      </c>
      <c r="AI207" s="412">
        <v>14</v>
      </c>
      <c r="AJ207" s="347" t="str">
        <f ca="1">Pacing!$AP$260</f>
        <v>#:##.##</v>
      </c>
      <c r="AK207" s="332"/>
      <c r="AL207" s="1279" t="str">
        <f ca="1">Pacing!$AQ$260</f>
        <v>#:##.## #M</v>
      </c>
      <c r="AM207" s="1279"/>
    </row>
    <row r="208" spans="34:46" ht="13.5" x14ac:dyDescent="0.25">
      <c r="AH208" s="345" t="str">
        <f ca="1">Pacing!$AO$261</f>
        <v>##.##</v>
      </c>
      <c r="AI208" s="412">
        <v>15</v>
      </c>
      <c r="AJ208" s="347" t="str">
        <f ca="1">Pacing!$AP$261</f>
        <v>#:##.##</v>
      </c>
      <c r="AK208" s="332"/>
      <c r="AL208" s="1279" t="str">
        <f ca="1">Pacing!$AQ$261</f>
        <v>#:##.## #M</v>
      </c>
      <c r="AM208" s="1279"/>
    </row>
    <row r="209" spans="34:44" ht="14.25" thickBot="1" x14ac:dyDescent="0.3">
      <c r="AH209" s="345" t="str">
        <f ca="1">Pacing!$AO$262</f>
        <v>##.##</v>
      </c>
      <c r="AI209" s="412">
        <v>16</v>
      </c>
      <c r="AJ209" s="347" t="str">
        <f ca="1">Pacing!$AP$262</f>
        <v>#:##.##</v>
      </c>
      <c r="AK209" s="332"/>
      <c r="AL209" s="1279" t="str">
        <f ca="1">Pacing!$AQ$262</f>
        <v>#:##.## #M</v>
      </c>
      <c r="AM209" s="1279"/>
    </row>
    <row r="210" spans="34:44" ht="13.5" x14ac:dyDescent="0.25">
      <c r="AH210" s="345" t="str">
        <f ca="1">Pacing!$AO$263</f>
        <v>##.##</v>
      </c>
      <c r="AI210" s="412">
        <v>17</v>
      </c>
      <c r="AJ210" s="347" t="str">
        <f ca="1">Pacing!$AP$263</f>
        <v>#:##.##</v>
      </c>
      <c r="AK210" s="332"/>
      <c r="AL210" s="1279" t="str">
        <f ca="1">Pacing!$AQ$263</f>
        <v>#:##.## #M</v>
      </c>
      <c r="AM210" s="1279"/>
      <c r="AR210" s="1092">
        <f ca="1">Pacing!$AT$23</f>
        <v>7.2796086318197686E-2</v>
      </c>
    </row>
    <row r="211" spans="34:44" ht="13.5" x14ac:dyDescent="0.25">
      <c r="AH211" s="345" t="str">
        <f ca="1">Pacing!$AO$264</f>
        <v>##.##</v>
      </c>
      <c r="AI211" s="412">
        <v>18</v>
      </c>
      <c r="AJ211" s="347" t="str">
        <f ca="1">Pacing!$AP$264</f>
        <v>#:##.##</v>
      </c>
      <c r="AK211" s="332"/>
      <c r="AL211" s="1279" t="str">
        <f ca="1">Pacing!$AQ$264</f>
        <v>#:##.## #M</v>
      </c>
      <c r="AM211" s="1279"/>
      <c r="AR211" s="1093"/>
    </row>
    <row r="212" spans="34:44" ht="13.5" x14ac:dyDescent="0.25">
      <c r="AH212" s="345" t="str">
        <f ca="1">Pacing!$AO$265</f>
        <v>##.##</v>
      </c>
      <c r="AI212" s="412">
        <v>19</v>
      </c>
      <c r="AJ212" s="347" t="str">
        <f ca="1">Pacing!$AP$265</f>
        <v>#:##.##</v>
      </c>
      <c r="AK212" s="332"/>
      <c r="AL212" s="1279" t="str">
        <f ca="1">Pacing!$AQ$265</f>
        <v>#:##.## #M</v>
      </c>
      <c r="AM212" s="1279"/>
      <c r="AR212" s="1084">
        <f ca="1">Pacing!$AT$28-Pacing!$AT$23</f>
        <v>7.3037247015135601E-2</v>
      </c>
    </row>
    <row r="213" spans="34:44" ht="13.5" x14ac:dyDescent="0.25">
      <c r="AH213" s="345">
        <f ca="1">Pacing!$AO$266</f>
        <v>3.421930667263256E-3</v>
      </c>
      <c r="AI213" s="412">
        <v>20</v>
      </c>
      <c r="AJ213" s="347" t="e">
        <f ca="1">Pacing!$AP$266</f>
        <v>#VALUE!</v>
      </c>
      <c r="AK213" s="332"/>
      <c r="AL213" s="1279" t="e">
        <f ca="1">Pacing!$AQ$266</f>
        <v>#VALUE!</v>
      </c>
      <c r="AM213" s="1279"/>
      <c r="AR213" s="1093"/>
    </row>
    <row r="214" spans="34:44" ht="13.5" x14ac:dyDescent="0.25">
      <c r="AH214" s="345">
        <f ca="1">Pacing!$AO$267</f>
        <v>3.421930667263256E-3</v>
      </c>
      <c r="AI214" s="412">
        <v>21</v>
      </c>
      <c r="AJ214" s="347" t="e">
        <f ca="1">Pacing!$AP$267</f>
        <v>#VALUE!</v>
      </c>
      <c r="AK214" s="332"/>
      <c r="AL214" s="1279" t="e">
        <f ca="1">Pacing!$AQ$267</f>
        <v>#VALUE!</v>
      </c>
      <c r="AM214" s="1279"/>
      <c r="AR214" s="1084">
        <f ca="1">ABS(Pacing!$S$4-Pacing!$S$3)</f>
        <v>2.4116069693796982E-4</v>
      </c>
    </row>
    <row r="215" spans="34:44" ht="14.25" thickBot="1" x14ac:dyDescent="0.3">
      <c r="AH215" s="345">
        <f ca="1">Pacing!$AO$268</f>
        <v>3.421930667263256E-3</v>
      </c>
      <c r="AI215" s="412">
        <v>22</v>
      </c>
      <c r="AJ215" s="347" t="e">
        <f ca="1">Pacing!$AP$268</f>
        <v>#VALUE!</v>
      </c>
      <c r="AK215" s="332"/>
      <c r="AL215" s="1279" t="e">
        <f ca="1">Pacing!$AQ$268</f>
        <v>#VALUE!</v>
      </c>
      <c r="AM215" s="1279"/>
      <c r="AR215" s="1085"/>
    </row>
    <row r="216" spans="34:44" ht="13.5" x14ac:dyDescent="0.25">
      <c r="AH216" s="345">
        <f ca="1">Pacing!$AO$269</f>
        <v>3.421930667263256E-3</v>
      </c>
      <c r="AI216" s="412">
        <v>23</v>
      </c>
      <c r="AJ216" s="347" t="e">
        <f ca="1">Pacing!$AP$269</f>
        <v>#VALUE!</v>
      </c>
      <c r="AK216" s="332"/>
      <c r="AL216" s="1279" t="e">
        <f ca="1">Pacing!$AQ$269</f>
        <v>#VALUE!</v>
      </c>
      <c r="AM216" s="1279"/>
    </row>
    <row r="217" spans="34:44" ht="14.25" thickBot="1" x14ac:dyDescent="0.3">
      <c r="AH217" s="345">
        <f ca="1">Pacing!$AO$270</f>
        <v>3.421930667263256E-3</v>
      </c>
      <c r="AI217" s="412">
        <v>24</v>
      </c>
      <c r="AJ217" s="347" t="e">
        <f ca="1">Pacing!$AP$270</f>
        <v>#VALUE!</v>
      </c>
      <c r="AK217" s="332"/>
      <c r="AL217" s="1279" t="e">
        <f ca="1">Pacing!$AQ$270</f>
        <v>#VALUE!</v>
      </c>
      <c r="AM217" s="1279"/>
    </row>
    <row r="218" spans="34:44" ht="13.5" x14ac:dyDescent="0.25">
      <c r="AH218" s="345" t="str">
        <f ca="1">Pacing!$AO$271</f>
        <v>##.##</v>
      </c>
      <c r="AI218" s="412">
        <v>25</v>
      </c>
      <c r="AJ218" s="347" t="str">
        <f ca="1">Pacing!$AP$271</f>
        <v>#:##.##</v>
      </c>
      <c r="AK218" s="332"/>
      <c r="AL218" s="1279" t="str">
        <f ca="1">Pacing!$AQ$271</f>
        <v>#:##.## #M</v>
      </c>
      <c r="AM218" s="1279"/>
      <c r="AR218" s="407">
        <f ca="1">Pacing!$AT$23</f>
        <v>7.2796086318197686E-2</v>
      </c>
    </row>
    <row r="219" spans="34:44" ht="13.5" x14ac:dyDescent="0.25">
      <c r="AH219" s="345" t="str">
        <f ca="1">Pacing!$AO$272</f>
        <v>##.##</v>
      </c>
      <c r="AI219" s="412">
        <v>26</v>
      </c>
      <c r="AJ219" s="347" t="str">
        <f ca="1">Pacing!$AP$272</f>
        <v>#:##.##</v>
      </c>
      <c r="AK219" s="332"/>
      <c r="AL219" s="1279" t="str">
        <f ca="1">Pacing!$AQ$272</f>
        <v>#:##.## #M</v>
      </c>
      <c r="AM219" s="1279"/>
      <c r="AR219" s="408">
        <f ca="1">Pacing!$AT$28-$AT$23</f>
        <v>0.14583333333333329</v>
      </c>
    </row>
    <row r="220" spans="34:44" ht="14.25" thickBot="1" x14ac:dyDescent="0.3">
      <c r="AH220" s="345" t="str">
        <f ca="1">Pacing!$AO$273</f>
        <v>##.##</v>
      </c>
      <c r="AI220" s="412">
        <v>27</v>
      </c>
      <c r="AJ220" s="347" t="str">
        <f ca="1">Pacing!$AP$273</f>
        <v>#:##.##</v>
      </c>
      <c r="AK220" s="332"/>
      <c r="AL220" s="1279" t="str">
        <f ca="1">Pacing!$AQ$273</f>
        <v>#:##.## #M</v>
      </c>
      <c r="AM220" s="1279"/>
      <c r="AR220" s="409">
        <f ca="1">ABS(Pacing!$S$4-Pacing!$S$3)</f>
        <v>2.4116069693796982E-4</v>
      </c>
    </row>
    <row r="221" spans="34:44" ht="13.5" x14ac:dyDescent="0.25">
      <c r="AH221" s="345" t="str">
        <f ca="1">Pacing!$AO$274</f>
        <v>##.##</v>
      </c>
      <c r="AI221" s="521">
        <v>28</v>
      </c>
      <c r="AJ221" s="347" t="str">
        <f ca="1">Pacing!$AP$274</f>
        <v>#:##.##</v>
      </c>
      <c r="AK221" s="332"/>
      <c r="AL221" s="1279" t="str">
        <f ca="1">Pacing!$AQ$274</f>
        <v>#:##.## #M</v>
      </c>
      <c r="AM221" s="1279"/>
    </row>
    <row r="222" spans="34:44" ht="13.5" x14ac:dyDescent="0.25">
      <c r="AH222" s="345" t="str">
        <f ca="1">Pacing!$AO$275</f>
        <v>##.##</v>
      </c>
      <c r="AI222" s="521">
        <v>29</v>
      </c>
      <c r="AJ222" s="347" t="str">
        <f ca="1">Pacing!$AP$275</f>
        <v>#:##.##</v>
      </c>
      <c r="AK222" s="332"/>
      <c r="AL222" s="1279" t="str">
        <f ca="1">Pacing!$AQ$275</f>
        <v>#:##.## #M</v>
      </c>
      <c r="AM222" s="1279"/>
    </row>
    <row r="223" spans="34:44" ht="13.5" x14ac:dyDescent="0.25">
      <c r="AH223" s="345" t="str">
        <f ca="1">Pacing!$AO$276</f>
        <v>##.##</v>
      </c>
      <c r="AI223" s="521">
        <v>30</v>
      </c>
      <c r="AJ223" s="347" t="str">
        <f ca="1">Pacing!$AP$276</f>
        <v>#:##.##</v>
      </c>
      <c r="AK223" s="332"/>
      <c r="AL223" s="1279" t="str">
        <f ca="1">Pacing!$AQ$276</f>
        <v>#:##.## #M</v>
      </c>
      <c r="AM223" s="1279"/>
    </row>
    <row r="224" spans="34:44" ht="13.5" x14ac:dyDescent="0.25">
      <c r="AH224" s="345" t="str">
        <f ca="1">Pacing!$AO$277</f>
        <v>##.##</v>
      </c>
      <c r="AI224" s="521">
        <v>31</v>
      </c>
      <c r="AJ224" s="347" t="str">
        <f ca="1">Pacing!$AP$277</f>
        <v>#:##.##</v>
      </c>
      <c r="AK224" s="332"/>
      <c r="AL224" s="1279" t="str">
        <f ca="1">Pacing!$AQ$277</f>
        <v>#:##.## #M</v>
      </c>
      <c r="AM224" s="1279"/>
    </row>
    <row r="225" spans="34:39" ht="13.5" x14ac:dyDescent="0.25">
      <c r="AH225" s="345" t="str">
        <f ca="1">Pacing!$AO$278</f>
        <v>##.##</v>
      </c>
      <c r="AI225" s="521">
        <v>32</v>
      </c>
      <c r="AJ225" s="347" t="str">
        <f ca="1">Pacing!$AP$278</f>
        <v>#:##.##</v>
      </c>
      <c r="AK225" s="332"/>
      <c r="AL225" s="1279" t="str">
        <f ca="1">Pacing!$AQ$278</f>
        <v>#:##.## #M</v>
      </c>
      <c r="AM225" s="1279"/>
    </row>
    <row r="226" spans="34:39" ht="13.5" x14ac:dyDescent="0.25">
      <c r="AH226" s="345" t="str">
        <f ca="1">Pacing!$AO$279</f>
        <v>##.##</v>
      </c>
      <c r="AI226" s="521">
        <v>33</v>
      </c>
      <c r="AJ226" s="347" t="str">
        <f ca="1">Pacing!$AP$279</f>
        <v>#:##.##</v>
      </c>
      <c r="AK226" s="332"/>
      <c r="AL226" s="1279" t="str">
        <f ca="1">Pacing!$AQ$279</f>
        <v>#:##.## #M</v>
      </c>
      <c r="AM226" s="1279"/>
    </row>
    <row r="227" spans="34:39" ht="13.5" x14ac:dyDescent="0.25">
      <c r="AH227" s="345" t="str">
        <f ca="1">Pacing!$AO$280</f>
        <v>##.##</v>
      </c>
      <c r="AI227" s="521">
        <v>34</v>
      </c>
      <c r="AJ227" s="347" t="str">
        <f ca="1">Pacing!$AP$280</f>
        <v>#:##.##</v>
      </c>
      <c r="AK227" s="332"/>
      <c r="AL227" s="1279" t="str">
        <f ca="1">Pacing!$AQ$280</f>
        <v>#:##.## #M</v>
      </c>
      <c r="AM227" s="1279"/>
    </row>
    <row r="228" spans="34:39" ht="13.5" x14ac:dyDescent="0.25">
      <c r="AH228" s="345" t="str">
        <f ca="1">Pacing!$AO$281</f>
        <v>##.##</v>
      </c>
      <c r="AI228" s="521">
        <v>35</v>
      </c>
      <c r="AJ228" s="347" t="str">
        <f ca="1">Pacing!$AP$281</f>
        <v>#:##.##</v>
      </c>
      <c r="AK228" s="332"/>
      <c r="AL228" s="1279" t="str">
        <f ca="1">Pacing!$AQ$281</f>
        <v>#:##.## #M</v>
      </c>
      <c r="AM228" s="1279"/>
    </row>
    <row r="229" spans="34:39" ht="13.5" x14ac:dyDescent="0.25">
      <c r="AH229" s="345" t="str">
        <f ca="1">Pacing!$AO$282</f>
        <v>##.##</v>
      </c>
      <c r="AI229" s="521">
        <v>36</v>
      </c>
      <c r="AJ229" s="347" t="str">
        <f ca="1">Pacing!$AP$282</f>
        <v>#:##.##</v>
      </c>
      <c r="AK229" s="332"/>
      <c r="AL229" s="1279" t="str">
        <f ca="1">Pacing!$AQ$282</f>
        <v>#:##.## #M</v>
      </c>
      <c r="AM229" s="1279"/>
    </row>
    <row r="230" spans="34:39" ht="13.5" x14ac:dyDescent="0.25">
      <c r="AH230" s="345" t="str">
        <f ca="1">Pacing!$AO$283</f>
        <v>##.##</v>
      </c>
      <c r="AI230" s="521">
        <v>37</v>
      </c>
      <c r="AJ230" s="347" t="str">
        <f ca="1">Pacing!$AP$283</f>
        <v>#:##.##</v>
      </c>
      <c r="AK230" s="332"/>
      <c r="AL230" s="1279" t="str">
        <f ca="1">Pacing!$AQ$283</f>
        <v>#:##.## #M</v>
      </c>
      <c r="AM230" s="1279"/>
    </row>
    <row r="231" spans="34:39" ht="13.5" x14ac:dyDescent="0.25">
      <c r="AH231" s="345" t="str">
        <f ca="1">Pacing!$AO$284</f>
        <v>##.##</v>
      </c>
      <c r="AI231" s="521">
        <v>38</v>
      </c>
      <c r="AJ231" s="347" t="str">
        <f ca="1">Pacing!$AP$284</f>
        <v>#:##.##</v>
      </c>
      <c r="AK231" s="332"/>
      <c r="AL231" s="1279" t="str">
        <f ca="1">Pacing!$AQ$284</f>
        <v>#:##.## #M</v>
      </c>
      <c r="AM231" s="1279"/>
    </row>
    <row r="232" spans="34:39" ht="13.5" x14ac:dyDescent="0.25">
      <c r="AH232" s="345">
        <f ca="1">Pacing!$AO$285</f>
        <v>3.5014223395500913E-3</v>
      </c>
      <c r="AI232" s="521">
        <v>39</v>
      </c>
      <c r="AJ232" s="347" t="e">
        <f ca="1">Pacing!$AP$285</f>
        <v>#VALUE!</v>
      </c>
      <c r="AK232" s="332"/>
      <c r="AL232" s="1279" t="e">
        <f ca="1">Pacing!$AQ$285</f>
        <v>#VALUE!</v>
      </c>
      <c r="AM232" s="1279"/>
    </row>
    <row r="233" spans="34:39" ht="13.5" x14ac:dyDescent="0.25">
      <c r="AH233" s="345">
        <f ca="1">Pacing!$AO$286</f>
        <v>3.508046645573993E-3</v>
      </c>
      <c r="AI233" s="521">
        <v>40</v>
      </c>
      <c r="AJ233" s="347" t="e">
        <f ca="1">Pacing!$AP$286</f>
        <v>#VALUE!</v>
      </c>
      <c r="AK233" s="332"/>
      <c r="AL233" s="1279" t="e">
        <f ca="1">Pacing!$AQ$286</f>
        <v>#VALUE!</v>
      </c>
      <c r="AM233" s="1279"/>
    </row>
    <row r="234" spans="34:39" ht="13.5" x14ac:dyDescent="0.25">
      <c r="AH234" s="345">
        <f ca="1">Pacing!$AO$287</f>
        <v>3.5146709515978957E-3</v>
      </c>
      <c r="AI234" s="521">
        <v>41</v>
      </c>
      <c r="AJ234" s="347" t="e">
        <f ca="1">Pacing!$AP$287</f>
        <v>#VALUE!</v>
      </c>
      <c r="AK234" s="332"/>
      <c r="AL234" s="1279" t="e">
        <f ca="1">Pacing!$AQ$287</f>
        <v>#VALUE!</v>
      </c>
      <c r="AM234" s="1279"/>
    </row>
    <row r="235" spans="34:39" ht="13.5" x14ac:dyDescent="0.25">
      <c r="AH235" s="345">
        <f ca="1">Pacing!$AO$288</f>
        <v>3.5212952576217987E-3</v>
      </c>
      <c r="AI235" s="521">
        <v>42</v>
      </c>
      <c r="AJ235" s="347" t="e">
        <f ca="1">Pacing!$AP$288</f>
        <v>#VALUE!</v>
      </c>
      <c r="AK235" s="332"/>
      <c r="AL235" s="1279" t="e">
        <f ca="1">Pacing!$AQ$288</f>
        <v>#VALUE!</v>
      </c>
      <c r="AM235" s="1279"/>
    </row>
    <row r="236" spans="34:39" ht="13.5" x14ac:dyDescent="0.25">
      <c r="AH236" s="345">
        <f ca="1">Pacing!$AO$289</f>
        <v>3.5279195636457035E-3</v>
      </c>
      <c r="AI236" s="528" t="s">
        <v>50</v>
      </c>
      <c r="AJ236" s="347">
        <f ca="1">Pacing!$AP$289</f>
        <v>0.14583333333333329</v>
      </c>
      <c r="AK236" s="332"/>
      <c r="AL236" s="1279">
        <f ca="1">Pacing!$AQ$289</f>
        <v>0.41666666666666663</v>
      </c>
      <c r="AM236" s="1279"/>
    </row>
  </sheetData>
  <sheetProtection password="B6A8" sheet="1" selectLockedCells="1" selectUnlockedCells="1"/>
  <mergeCells count="517">
    <mergeCell ref="O9:R11"/>
    <mergeCell ref="O3:V3"/>
    <mergeCell ref="S9:S11"/>
    <mergeCell ref="T9:V11"/>
    <mergeCell ref="O12:O15"/>
    <mergeCell ref="P12:P15"/>
    <mergeCell ref="Q12:Q15"/>
    <mergeCell ref="R12:R15"/>
    <mergeCell ref="AT195:AT196"/>
    <mergeCell ref="Z73:AD73"/>
    <mergeCell ref="X30:AA36"/>
    <mergeCell ref="O68:V72"/>
    <mergeCell ref="S32:S35"/>
    <mergeCell ref="T32:T35"/>
    <mergeCell ref="U32:U35"/>
    <mergeCell ref="Q28:Q31"/>
    <mergeCell ref="S12:S15"/>
    <mergeCell ref="T12:T15"/>
    <mergeCell ref="U12:U15"/>
    <mergeCell ref="V12:V15"/>
    <mergeCell ref="O16:O19"/>
    <mergeCell ref="P16:P19"/>
    <mergeCell ref="Q16:Q19"/>
    <mergeCell ref="R16:R19"/>
    <mergeCell ref="S16:S19"/>
    <mergeCell ref="T16:T19"/>
    <mergeCell ref="U16:U19"/>
    <mergeCell ref="V16:V19"/>
    <mergeCell ref="O20:O23"/>
    <mergeCell ref="P20:P23"/>
    <mergeCell ref="Q20:Q23"/>
    <mergeCell ref="R20:R23"/>
    <mergeCell ref="S20:S23"/>
    <mergeCell ref="T20:T23"/>
    <mergeCell ref="U20:U23"/>
    <mergeCell ref="V20:V23"/>
    <mergeCell ref="O32:O35"/>
    <mergeCell ref="U24:U27"/>
    <mergeCell ref="V24:V27"/>
    <mergeCell ref="O24:O27"/>
    <mergeCell ref="P24:P27"/>
    <mergeCell ref="Q24:Q27"/>
    <mergeCell ref="R24:R27"/>
    <mergeCell ref="S24:S27"/>
    <mergeCell ref="T24:T27"/>
    <mergeCell ref="V32:V35"/>
    <mergeCell ref="O28:O31"/>
    <mergeCell ref="P28:P31"/>
    <mergeCell ref="AH193:AM193"/>
    <mergeCell ref="AL194:AM194"/>
    <mergeCell ref="AL195:AM195"/>
    <mergeCell ref="AL196:AM196"/>
    <mergeCell ref="AL197:AM197"/>
    <mergeCell ref="AL198:AM198"/>
    <mergeCell ref="U60:U63"/>
    <mergeCell ref="S56:S59"/>
    <mergeCell ref="T56:T59"/>
    <mergeCell ref="AB62:AD72"/>
    <mergeCell ref="Y61:Y62"/>
    <mergeCell ref="Z61:Z62"/>
    <mergeCell ref="X69:X70"/>
    <mergeCell ref="X67:X68"/>
    <mergeCell ref="X65:X66"/>
    <mergeCell ref="X63:X64"/>
    <mergeCell ref="X61:X62"/>
    <mergeCell ref="Z67:Z68"/>
    <mergeCell ref="Y65:Y66"/>
    <mergeCell ref="X57:X58"/>
    <mergeCell ref="X55:X56"/>
    <mergeCell ref="AL205:AM205"/>
    <mergeCell ref="AL206:AM206"/>
    <mergeCell ref="AL207:AM207"/>
    <mergeCell ref="AL208:AM208"/>
    <mergeCell ref="AL209:AM209"/>
    <mergeCell ref="AL210:AM210"/>
    <mergeCell ref="AL199:AM199"/>
    <mergeCell ref="AL200:AM200"/>
    <mergeCell ref="AL201:AM201"/>
    <mergeCell ref="AL202:AM202"/>
    <mergeCell ref="AL203:AM203"/>
    <mergeCell ref="AL204:AM204"/>
    <mergeCell ref="AL219:AM219"/>
    <mergeCell ref="AL220:AM220"/>
    <mergeCell ref="AL221:AM221"/>
    <mergeCell ref="AL222:AM222"/>
    <mergeCell ref="AL211:AM211"/>
    <mergeCell ref="AL212:AM212"/>
    <mergeCell ref="AL213:AM213"/>
    <mergeCell ref="AL214:AM214"/>
    <mergeCell ref="AL215:AM215"/>
    <mergeCell ref="AL216:AM216"/>
    <mergeCell ref="AL235:AM235"/>
    <mergeCell ref="AL236:AM236"/>
    <mergeCell ref="P5:V6"/>
    <mergeCell ref="P4:V4"/>
    <mergeCell ref="V60:V63"/>
    <mergeCell ref="O64:R67"/>
    <mergeCell ref="S64:V67"/>
    <mergeCell ref="U56:U59"/>
    <mergeCell ref="V56:V59"/>
    <mergeCell ref="X9:AA10"/>
    <mergeCell ref="AL229:AM229"/>
    <mergeCell ref="AL230:AM230"/>
    <mergeCell ref="AL231:AM231"/>
    <mergeCell ref="AL232:AM232"/>
    <mergeCell ref="AL233:AM233"/>
    <mergeCell ref="AL234:AM234"/>
    <mergeCell ref="AL223:AM223"/>
    <mergeCell ref="AL224:AM224"/>
    <mergeCell ref="AL225:AM225"/>
    <mergeCell ref="AL226:AM226"/>
    <mergeCell ref="AL227:AM227"/>
    <mergeCell ref="AL228:AM228"/>
    <mergeCell ref="AL217:AM217"/>
    <mergeCell ref="AL218:AM218"/>
    <mergeCell ref="C66:H69"/>
    <mergeCell ref="O56:O59"/>
    <mergeCell ref="P56:P59"/>
    <mergeCell ref="Q56:Q59"/>
    <mergeCell ref="R56:R59"/>
    <mergeCell ref="D15:F16"/>
    <mergeCell ref="D17:F18"/>
    <mergeCell ref="D19:F20"/>
    <mergeCell ref="D41:F42"/>
    <mergeCell ref="O44:O47"/>
    <mergeCell ref="O52:O55"/>
    <mergeCell ref="P52:P55"/>
    <mergeCell ref="Q52:Q55"/>
    <mergeCell ref="R52:R55"/>
    <mergeCell ref="R48:R51"/>
    <mergeCell ref="P44:P47"/>
    <mergeCell ref="Q44:Q47"/>
    <mergeCell ref="R44:R47"/>
    <mergeCell ref="P36:P39"/>
    <mergeCell ref="Q36:Q39"/>
    <mergeCell ref="R36:R39"/>
    <mergeCell ref="P32:P35"/>
    <mergeCell ref="Q32:Q35"/>
    <mergeCell ref="R32:R35"/>
    <mergeCell ref="X11:AA18"/>
    <mergeCell ref="X19:AA29"/>
    <mergeCell ref="X49:X50"/>
    <mergeCell ref="X47:X48"/>
    <mergeCell ref="U44:U47"/>
    <mergeCell ref="V44:V47"/>
    <mergeCell ref="O48:O51"/>
    <mergeCell ref="P48:P51"/>
    <mergeCell ref="O60:O63"/>
    <mergeCell ref="P60:P63"/>
    <mergeCell ref="Q60:Q63"/>
    <mergeCell ref="R60:R63"/>
    <mergeCell ref="S60:S63"/>
    <mergeCell ref="T60:T63"/>
    <mergeCell ref="U48:U51"/>
    <mergeCell ref="V48:V51"/>
    <mergeCell ref="S52:S55"/>
    <mergeCell ref="V36:V39"/>
    <mergeCell ref="S48:S51"/>
    <mergeCell ref="T48:T51"/>
    <mergeCell ref="S44:S47"/>
    <mergeCell ref="T44:T47"/>
    <mergeCell ref="S40:S43"/>
    <mergeCell ref="T40:T43"/>
    <mergeCell ref="D29:F30"/>
    <mergeCell ref="D31:F32"/>
    <mergeCell ref="T52:T55"/>
    <mergeCell ref="U52:U55"/>
    <mergeCell ref="V52:V55"/>
    <mergeCell ref="Q48:Q51"/>
    <mergeCell ref="U36:U39"/>
    <mergeCell ref="S36:S39"/>
    <mergeCell ref="O40:O43"/>
    <mergeCell ref="P40:P43"/>
    <mergeCell ref="Q40:Q43"/>
    <mergeCell ref="R40:R43"/>
    <mergeCell ref="R28:R31"/>
    <mergeCell ref="S28:S31"/>
    <mergeCell ref="T28:T31"/>
    <mergeCell ref="U40:U43"/>
    <mergeCell ref="V40:V43"/>
    <mergeCell ref="O36:O39"/>
    <mergeCell ref="T36:T39"/>
    <mergeCell ref="U28:U31"/>
    <mergeCell ref="G31:G32"/>
    <mergeCell ref="J39:L40"/>
    <mergeCell ref="M31:M32"/>
    <mergeCell ref="V28:V31"/>
    <mergeCell ref="C1:AD1"/>
    <mergeCell ref="C6:H7"/>
    <mergeCell ref="B3:H3"/>
    <mergeCell ref="J3:M3"/>
    <mergeCell ref="K6:M7"/>
    <mergeCell ref="J4:M5"/>
    <mergeCell ref="O7:V8"/>
    <mergeCell ref="B4:H5"/>
    <mergeCell ref="W3:AD3"/>
    <mergeCell ref="W4:AD4"/>
    <mergeCell ref="W5:AD6"/>
    <mergeCell ref="C62:C63"/>
    <mergeCell ref="C58:C59"/>
    <mergeCell ref="C60:C61"/>
    <mergeCell ref="G63:G64"/>
    <mergeCell ref="G59:G60"/>
    <mergeCell ref="D33:F34"/>
    <mergeCell ref="C34:C35"/>
    <mergeCell ref="D55:F56"/>
    <mergeCell ref="D35:F36"/>
    <mergeCell ref="C50:C51"/>
    <mergeCell ref="D37:F38"/>
    <mergeCell ref="D39:F40"/>
    <mergeCell ref="C36:C37"/>
    <mergeCell ref="C38:C39"/>
    <mergeCell ref="C48:C49"/>
    <mergeCell ref="D57:F58"/>
    <mergeCell ref="D59:F60"/>
    <mergeCell ref="D61:F62"/>
    <mergeCell ref="D63:F64"/>
    <mergeCell ref="D49:F50"/>
    <mergeCell ref="D51:F52"/>
    <mergeCell ref="D53:F54"/>
    <mergeCell ref="G35:G36"/>
    <mergeCell ref="G37:G38"/>
    <mergeCell ref="C44:C45"/>
    <mergeCell ref="C46:C47"/>
    <mergeCell ref="C56:C57"/>
    <mergeCell ref="C40:C41"/>
    <mergeCell ref="C42:C43"/>
    <mergeCell ref="G49:G50"/>
    <mergeCell ref="G39:G40"/>
    <mergeCell ref="G41:G42"/>
    <mergeCell ref="G43:G44"/>
    <mergeCell ref="G45:G46"/>
    <mergeCell ref="G51:G52"/>
    <mergeCell ref="G53:G54"/>
    <mergeCell ref="C52:C53"/>
    <mergeCell ref="C54:C55"/>
    <mergeCell ref="G55:G56"/>
    <mergeCell ref="G57:G58"/>
    <mergeCell ref="G23:G24"/>
    <mergeCell ref="G19:G20"/>
    <mergeCell ref="G21:G22"/>
    <mergeCell ref="C18:C19"/>
    <mergeCell ref="C20:C21"/>
    <mergeCell ref="C22:C23"/>
    <mergeCell ref="D21:F22"/>
    <mergeCell ref="G61:G62"/>
    <mergeCell ref="C28:C29"/>
    <mergeCell ref="C30:C31"/>
    <mergeCell ref="D23:F24"/>
    <mergeCell ref="D25:F26"/>
    <mergeCell ref="C32:C33"/>
    <mergeCell ref="G33:G34"/>
    <mergeCell ref="C24:C25"/>
    <mergeCell ref="C26:C27"/>
    <mergeCell ref="D27:F28"/>
    <mergeCell ref="D43:F44"/>
    <mergeCell ref="D47:F48"/>
    <mergeCell ref="D45:F46"/>
    <mergeCell ref="G25:G26"/>
    <mergeCell ref="G27:G28"/>
    <mergeCell ref="G29:G30"/>
    <mergeCell ref="G47:G48"/>
    <mergeCell ref="C16:C17"/>
    <mergeCell ref="G11:G12"/>
    <mergeCell ref="G13:G14"/>
    <mergeCell ref="C8:C9"/>
    <mergeCell ref="G15:G16"/>
    <mergeCell ref="G17:G18"/>
    <mergeCell ref="E8:G10"/>
    <mergeCell ref="C10:C11"/>
    <mergeCell ref="C12:C13"/>
    <mergeCell ref="C14:C15"/>
    <mergeCell ref="D11:F12"/>
    <mergeCell ref="D13:F14"/>
    <mergeCell ref="J25:L26"/>
    <mergeCell ref="M25:M26"/>
    <mergeCell ref="J41:L42"/>
    <mergeCell ref="K8:M10"/>
    <mergeCell ref="J11:L12"/>
    <mergeCell ref="M11:M12"/>
    <mergeCell ref="J13:L14"/>
    <mergeCell ref="M13:M14"/>
    <mergeCell ref="J27:L28"/>
    <mergeCell ref="M27:M28"/>
    <mergeCell ref="M19:M20"/>
    <mergeCell ref="J21:L22"/>
    <mergeCell ref="M21:M22"/>
    <mergeCell ref="J15:L16"/>
    <mergeCell ref="J23:L24"/>
    <mergeCell ref="M23:M24"/>
    <mergeCell ref="M15:M16"/>
    <mergeCell ref="J17:L18"/>
    <mergeCell ref="M17:M18"/>
    <mergeCell ref="J19:L20"/>
    <mergeCell ref="M41:M42"/>
    <mergeCell ref="J29:L30"/>
    <mergeCell ref="M29:M30"/>
    <mergeCell ref="J31:L32"/>
    <mergeCell ref="J33:L34"/>
    <mergeCell ref="M33:M34"/>
    <mergeCell ref="M39:M40"/>
    <mergeCell ref="M63:M64"/>
    <mergeCell ref="M55:M56"/>
    <mergeCell ref="J57:L58"/>
    <mergeCell ref="M57:M58"/>
    <mergeCell ref="J59:L60"/>
    <mergeCell ref="M59:M60"/>
    <mergeCell ref="J61:L62"/>
    <mergeCell ref="M43:M44"/>
    <mergeCell ref="J45:L46"/>
    <mergeCell ref="M45:M46"/>
    <mergeCell ref="J47:L48"/>
    <mergeCell ref="M47:M48"/>
    <mergeCell ref="J35:L36"/>
    <mergeCell ref="M35:M36"/>
    <mergeCell ref="J37:L38"/>
    <mergeCell ref="M37:M38"/>
    <mergeCell ref="J43:L44"/>
    <mergeCell ref="K66:M69"/>
    <mergeCell ref="M61:M62"/>
    <mergeCell ref="J49:L50"/>
    <mergeCell ref="M49:M50"/>
    <mergeCell ref="J51:L52"/>
    <mergeCell ref="M51:M52"/>
    <mergeCell ref="J53:L54"/>
    <mergeCell ref="J55:L56"/>
    <mergeCell ref="M53:M54"/>
    <mergeCell ref="J63:L64"/>
    <mergeCell ref="X53:X54"/>
    <mergeCell ref="X51:X52"/>
    <mergeCell ref="Y45:Y46"/>
    <mergeCell ref="Y47:Y48"/>
    <mergeCell ref="X59:X60"/>
    <mergeCell ref="Z63:Z64"/>
    <mergeCell ref="Z65:Z66"/>
    <mergeCell ref="Z51:Z52"/>
    <mergeCell ref="Z53:Z54"/>
    <mergeCell ref="Z55:Z56"/>
    <mergeCell ref="Z57:Z58"/>
    <mergeCell ref="Y59:Y60"/>
    <mergeCell ref="Z59:Z60"/>
    <mergeCell ref="G92:G93"/>
    <mergeCell ref="G94:G95"/>
    <mergeCell ref="G88:G89"/>
    <mergeCell ref="G90:G91"/>
    <mergeCell ref="G84:G85"/>
    <mergeCell ref="G86:G87"/>
    <mergeCell ref="C74:AD74"/>
    <mergeCell ref="X39:AA40"/>
    <mergeCell ref="AH157:AM157"/>
    <mergeCell ref="AA65:AA66"/>
    <mergeCell ref="AA67:AA68"/>
    <mergeCell ref="AA69:AA70"/>
    <mergeCell ref="AA49:AA50"/>
    <mergeCell ref="X43:AA44"/>
    <mergeCell ref="X41:AA42"/>
    <mergeCell ref="AA51:AA52"/>
    <mergeCell ref="B70:H72"/>
    <mergeCell ref="K70:M72"/>
    <mergeCell ref="X71:Y72"/>
    <mergeCell ref="AA45:AA46"/>
    <mergeCell ref="Z71:AA72"/>
    <mergeCell ref="AA63:AA64"/>
    <mergeCell ref="AA59:AA60"/>
    <mergeCell ref="AA61:AA62"/>
    <mergeCell ref="C84:C85"/>
    <mergeCell ref="D84:F85"/>
    <mergeCell ref="C86:C87"/>
    <mergeCell ref="D86:F87"/>
    <mergeCell ref="G132:G133"/>
    <mergeCell ref="G134:G135"/>
    <mergeCell ref="G128:G129"/>
    <mergeCell ref="G130:G131"/>
    <mergeCell ref="G124:G125"/>
    <mergeCell ref="G126:G127"/>
    <mergeCell ref="G120:G121"/>
    <mergeCell ref="G122:G123"/>
    <mergeCell ref="G116:G117"/>
    <mergeCell ref="G118:G119"/>
    <mergeCell ref="G112:G113"/>
    <mergeCell ref="G114:G115"/>
    <mergeCell ref="G108:G109"/>
    <mergeCell ref="G110:G111"/>
    <mergeCell ref="G104:G105"/>
    <mergeCell ref="G106:G107"/>
    <mergeCell ref="G100:G101"/>
    <mergeCell ref="G102:G103"/>
    <mergeCell ref="G96:G97"/>
    <mergeCell ref="G98:G99"/>
    <mergeCell ref="C96:C97"/>
    <mergeCell ref="D96:F97"/>
    <mergeCell ref="C98:C99"/>
    <mergeCell ref="D98:F99"/>
    <mergeCell ref="C92:C93"/>
    <mergeCell ref="D92:F93"/>
    <mergeCell ref="C94:C95"/>
    <mergeCell ref="D94:F95"/>
    <mergeCell ref="C88:C89"/>
    <mergeCell ref="D88:F89"/>
    <mergeCell ref="C90:C91"/>
    <mergeCell ref="D90:F91"/>
    <mergeCell ref="C108:C109"/>
    <mergeCell ref="D108:F109"/>
    <mergeCell ref="C110:C111"/>
    <mergeCell ref="D110:F111"/>
    <mergeCell ref="C104:C105"/>
    <mergeCell ref="D104:F105"/>
    <mergeCell ref="C106:C107"/>
    <mergeCell ref="D106:F107"/>
    <mergeCell ref="C100:C101"/>
    <mergeCell ref="D100:F101"/>
    <mergeCell ref="C102:C103"/>
    <mergeCell ref="D102:F103"/>
    <mergeCell ref="C120:C121"/>
    <mergeCell ref="D120:F121"/>
    <mergeCell ref="C122:C123"/>
    <mergeCell ref="D122:F123"/>
    <mergeCell ref="C116:C117"/>
    <mergeCell ref="D116:F117"/>
    <mergeCell ref="C118:C119"/>
    <mergeCell ref="D118:F119"/>
    <mergeCell ref="C112:C113"/>
    <mergeCell ref="D112:F113"/>
    <mergeCell ref="C114:C115"/>
    <mergeCell ref="D114:F115"/>
    <mergeCell ref="C132:C133"/>
    <mergeCell ref="D132:F133"/>
    <mergeCell ref="C134:C135"/>
    <mergeCell ref="D134:F135"/>
    <mergeCell ref="C128:C129"/>
    <mergeCell ref="D128:F129"/>
    <mergeCell ref="C130:C131"/>
    <mergeCell ref="D130:F131"/>
    <mergeCell ref="C124:C125"/>
    <mergeCell ref="D124:F125"/>
    <mergeCell ref="C126:C127"/>
    <mergeCell ref="D126:F127"/>
    <mergeCell ref="C79:H80"/>
    <mergeCell ref="C81:C83"/>
    <mergeCell ref="E81:G83"/>
    <mergeCell ref="C2:AD2"/>
    <mergeCell ref="C75:AD75"/>
    <mergeCell ref="B76:H76"/>
    <mergeCell ref="B77:H78"/>
    <mergeCell ref="AA53:AA54"/>
    <mergeCell ref="AA55:AA56"/>
    <mergeCell ref="AA57:AA58"/>
    <mergeCell ref="Z69:Z70"/>
    <mergeCell ref="Y57:Y58"/>
    <mergeCell ref="AA47:AA48"/>
    <mergeCell ref="Y49:Y50"/>
    <mergeCell ref="Y51:Y52"/>
    <mergeCell ref="Y53:Y54"/>
    <mergeCell ref="Y55:Y56"/>
    <mergeCell ref="Y69:Y70"/>
    <mergeCell ref="Y63:Y64"/>
    <mergeCell ref="Y67:Y68"/>
    <mergeCell ref="X45:X46"/>
    <mergeCell ref="Z45:Z46"/>
    <mergeCell ref="Z47:Z48"/>
    <mergeCell ref="Z49:Z50"/>
    <mergeCell ref="AR161:AR162"/>
    <mergeCell ref="AS161:AS162"/>
    <mergeCell ref="AT161:AT162"/>
    <mergeCell ref="AU161:AU162"/>
    <mergeCell ref="AR163:AR164"/>
    <mergeCell ref="AS163:AS164"/>
    <mergeCell ref="AT163:AT164"/>
    <mergeCell ref="AU163:AU164"/>
    <mergeCell ref="C136:C137"/>
    <mergeCell ref="D136:F137"/>
    <mergeCell ref="G136:G137"/>
    <mergeCell ref="C139:H142"/>
    <mergeCell ref="Z146:AD146"/>
    <mergeCell ref="B143:H145"/>
    <mergeCell ref="AH158:AM158"/>
    <mergeCell ref="AH159:AM159"/>
    <mergeCell ref="AR169:AR170"/>
    <mergeCell ref="AS169:AS170"/>
    <mergeCell ref="AT169:AT170"/>
    <mergeCell ref="AU169:AU170"/>
    <mergeCell ref="AR171:AR172"/>
    <mergeCell ref="AS171:AS172"/>
    <mergeCell ref="AT171:AT172"/>
    <mergeCell ref="AU171:AU172"/>
    <mergeCell ref="AR165:AR166"/>
    <mergeCell ref="AS165:AS166"/>
    <mergeCell ref="AT165:AT166"/>
    <mergeCell ref="AU165:AU166"/>
    <mergeCell ref="AR167:AR168"/>
    <mergeCell ref="AS167:AS168"/>
    <mergeCell ref="AT167:AT168"/>
    <mergeCell ref="AU167:AU168"/>
    <mergeCell ref="AU177:AU178"/>
    <mergeCell ref="AR179:AR180"/>
    <mergeCell ref="AS179:AS180"/>
    <mergeCell ref="AT179:AT180"/>
    <mergeCell ref="AU179:AU180"/>
    <mergeCell ref="AR173:AR174"/>
    <mergeCell ref="AS173:AS174"/>
    <mergeCell ref="AT173:AT174"/>
    <mergeCell ref="AU173:AU174"/>
    <mergeCell ref="AR175:AR176"/>
    <mergeCell ref="AS175:AS176"/>
    <mergeCell ref="AT175:AT176"/>
    <mergeCell ref="AU175:AU176"/>
    <mergeCell ref="AR214:AR215"/>
    <mergeCell ref="AR195:AR196"/>
    <mergeCell ref="AR197:AR198"/>
    <mergeCell ref="AR199:AR200"/>
    <mergeCell ref="AR210:AR211"/>
    <mergeCell ref="AR212:AR213"/>
    <mergeCell ref="AR177:AR178"/>
    <mergeCell ref="AS177:AS178"/>
    <mergeCell ref="AT177:AT178"/>
    <mergeCell ref="AT197:AT198"/>
    <mergeCell ref="AT199:AT200"/>
  </mergeCells>
  <phoneticPr fontId="9" type="noConversion"/>
  <conditionalFormatting sqref="C1 C74">
    <cfRule type="expression" dxfId="1859" priority="3977" stopIfTrue="1">
      <formula>$AH$190=1</formula>
    </cfRule>
  </conditionalFormatting>
  <conditionalFormatting sqref="AR220">
    <cfRule type="expression" dxfId="1858" priority="1" stopIfTrue="1">
      <formula>ABS(AR218-AR219)&lt;0.000116</formula>
    </cfRule>
    <cfRule type="expression" dxfId="1857" priority="2" stopIfTrue="1">
      <formula>AR218&gt;AR219</formula>
    </cfRule>
    <cfRule type="expression" dxfId="1856" priority="3" stopIfTrue="1">
      <formula>AR218&lt;AR219</formula>
    </cfRule>
  </conditionalFormatting>
  <conditionalFormatting sqref="AR214">
    <cfRule type="expression" dxfId="1855" priority="3978" stopIfTrue="1">
      <formula>ABS(AR210-AR212)&lt;0.000116</formula>
    </cfRule>
    <cfRule type="expression" dxfId="1854" priority="3979" stopIfTrue="1">
      <formula>AR210&gt;AR212</formula>
    </cfRule>
    <cfRule type="expression" dxfId="1853" priority="3980" stopIfTrue="1">
      <formula>AR210&lt;AR212</formula>
    </cfRule>
  </conditionalFormatting>
  <printOptions horizontalCentered="1" verticalCentered="1"/>
  <pageMargins left="0.3" right="0.3" top="0.3" bottom="0.3" header="0" footer="0"/>
  <pageSetup orientation="portrait" verticalDpi="355" r:id="rId1"/>
  <headerFooter alignWithMargins="0"/>
  <rowBreaks count="1" manualBreakCount="1">
    <brk id="73" min="1" max="3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39997558519241921"/>
    <pageSetUpPr autoPageBreaks="0"/>
  </sheetPr>
  <dimension ref="B1:AN156"/>
  <sheetViews>
    <sheetView showGridLines="0" showRowColHeaders="0" zoomScale="80" zoomScaleNormal="80" workbookViewId="0"/>
  </sheetViews>
  <sheetFormatPr defaultRowHeight="12.75" x14ac:dyDescent="0.2"/>
  <cols>
    <col min="1" max="1" width="3.28515625" style="331" customWidth="1"/>
    <col min="2" max="2" width="2.5703125" style="331" customWidth="1"/>
    <col min="3" max="3" width="0.42578125" style="332" customWidth="1"/>
    <col min="4" max="4" width="4.140625" style="331" customWidth="1"/>
    <col min="5" max="5" width="8" style="331" customWidth="1"/>
    <col min="6" max="6" width="3.5703125" style="331" customWidth="1"/>
    <col min="7" max="7" width="3.7109375" style="331" customWidth="1"/>
    <col min="8" max="8" width="3" style="331" customWidth="1"/>
    <col min="9" max="9" width="7" style="331" customWidth="1"/>
    <col min="10" max="10" width="0.5703125" style="331" customWidth="1"/>
    <col min="11" max="11" width="3" style="331" customWidth="1"/>
    <col min="12" max="12" width="0.140625" style="331" customWidth="1"/>
    <col min="13" max="13" width="7" style="331" customWidth="1"/>
    <col min="14" max="14" width="4.140625" style="331" customWidth="1"/>
    <col min="15" max="15" width="3.7109375" style="331" customWidth="1"/>
    <col min="16" max="16" width="0.140625" style="332" customWidth="1"/>
    <col min="17" max="17" width="5" style="332" customWidth="1"/>
    <col min="18" max="18" width="0.140625" style="332" customWidth="1"/>
    <col min="19" max="19" width="2.85546875" style="331" customWidth="1"/>
    <col min="20" max="20" width="0.140625" style="331" customWidth="1"/>
    <col min="21" max="21" width="6.85546875" style="331" customWidth="1"/>
    <col min="22" max="22" width="0.140625" style="331" customWidth="1"/>
    <col min="23" max="24" width="4.140625" style="331" customWidth="1"/>
    <col min="25" max="25" width="0.140625" style="331" customWidth="1"/>
    <col min="26" max="26" width="5.140625" style="331" customWidth="1"/>
    <col min="27" max="27" width="0.140625" style="331" customWidth="1"/>
    <col min="28" max="28" width="2.42578125" style="331" customWidth="1"/>
    <col min="29" max="29" width="0.140625" style="331" customWidth="1"/>
    <col min="30" max="30" width="6.5703125" style="331" customWidth="1"/>
    <col min="31" max="31" width="0.140625" style="331" customWidth="1"/>
    <col min="32" max="32" width="2.7109375" style="331" customWidth="1"/>
    <col min="33" max="33" width="3.5703125" style="331" customWidth="1"/>
    <col min="34" max="34" width="7.42578125" style="331" hidden="1" customWidth="1"/>
    <col min="35" max="35" width="3.42578125" style="331" hidden="1" customWidth="1"/>
    <col min="36" max="36" width="6.5703125" style="331" hidden="1" customWidth="1"/>
    <col min="37" max="37" width="3.28515625" style="331" hidden="1" customWidth="1"/>
    <col min="38" max="38" width="4.7109375" style="331" hidden="1" customWidth="1"/>
    <col min="39" max="39" width="7.7109375" style="331" hidden="1" customWidth="1"/>
    <col min="40" max="41" width="9.140625" style="331" customWidth="1"/>
    <col min="42" max="16384" width="9.140625" style="331"/>
  </cols>
  <sheetData>
    <row r="1" spans="2:34" ht="20.25" customHeight="1" x14ac:dyDescent="0.2">
      <c r="B1" s="1402" t="str">
        <f ca="1">IF(AH110=1,Pacing!AO14,"")</f>
        <v>NOTE:  A fully functional version of this spreadsheet is available at MyMarathonPace.com</v>
      </c>
      <c r="C1" s="1402"/>
      <c r="D1" s="1402"/>
      <c r="E1" s="1402"/>
      <c r="F1" s="1402"/>
      <c r="G1" s="1402"/>
      <c r="H1" s="1402"/>
      <c r="I1" s="1402"/>
      <c r="J1" s="1402"/>
      <c r="K1" s="1402"/>
      <c r="L1" s="1402"/>
      <c r="M1" s="1402"/>
      <c r="N1" s="1402"/>
      <c r="O1" s="1402"/>
      <c r="P1" s="1402"/>
      <c r="Q1" s="1402"/>
      <c r="R1" s="1402"/>
      <c r="S1" s="1402"/>
      <c r="T1" s="1402"/>
      <c r="U1" s="1402"/>
      <c r="V1" s="1402"/>
      <c r="W1" s="1402"/>
      <c r="X1" s="1402"/>
      <c r="Y1" s="1402"/>
      <c r="Z1" s="1402"/>
      <c r="AA1" s="1402"/>
      <c r="AB1" s="1402"/>
      <c r="AC1" s="1402"/>
      <c r="AD1" s="1402"/>
      <c r="AE1" s="1402"/>
      <c r="AF1" s="1402"/>
    </row>
    <row r="2" spans="2:34" ht="15.75" customHeight="1" x14ac:dyDescent="0.2">
      <c r="B2" s="1462" t="s">
        <v>442</v>
      </c>
      <c r="C2" s="1462"/>
      <c r="D2" s="1462"/>
      <c r="E2" s="1462"/>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row>
    <row r="3" spans="2:34" ht="29.25" customHeight="1" x14ac:dyDescent="0.2">
      <c r="C3" s="1430" t="s">
        <v>357</v>
      </c>
      <c r="D3" s="1431"/>
      <c r="E3" s="1432"/>
      <c r="G3" s="334"/>
      <c r="H3" s="1436" t="s">
        <v>364</v>
      </c>
      <c r="I3" s="1437"/>
      <c r="J3" s="1437"/>
      <c r="K3" s="1437"/>
      <c r="L3" s="1437"/>
      <c r="M3" s="1438"/>
      <c r="P3" s="1436" t="s">
        <v>365</v>
      </c>
      <c r="Q3" s="1437"/>
      <c r="R3" s="1437"/>
      <c r="S3" s="1437"/>
      <c r="T3" s="1437"/>
      <c r="U3" s="1437"/>
      <c r="V3" s="1438"/>
      <c r="Y3" s="1479"/>
      <c r="Z3" s="1479"/>
      <c r="AA3" s="1479"/>
      <c r="AB3" s="1479"/>
      <c r="AC3" s="1479"/>
      <c r="AD3" s="1479"/>
      <c r="AE3" s="1479"/>
    </row>
    <row r="4" spans="2:34" ht="35.25" customHeight="1" x14ac:dyDescent="0.2">
      <c r="C4" s="1433"/>
      <c r="D4" s="1434"/>
      <c r="E4" s="1435"/>
      <c r="G4" s="334"/>
      <c r="H4" s="1439"/>
      <c r="I4" s="1440"/>
      <c r="J4" s="1440"/>
      <c r="K4" s="1440"/>
      <c r="L4" s="1440"/>
      <c r="M4" s="1441"/>
      <c r="P4" s="1439"/>
      <c r="Q4" s="1440"/>
      <c r="R4" s="1440"/>
      <c r="S4" s="1440"/>
      <c r="T4" s="1440"/>
      <c r="U4" s="1440"/>
      <c r="V4" s="1441"/>
      <c r="Y4" s="1479"/>
      <c r="Z4" s="1479"/>
      <c r="AA4" s="1479"/>
      <c r="AB4" s="1479"/>
      <c r="AC4" s="1479"/>
      <c r="AD4" s="1479"/>
      <c r="AE4" s="1479"/>
    </row>
    <row r="5" spans="2:34" ht="57" customHeight="1" thickBot="1" x14ac:dyDescent="0.25">
      <c r="C5" s="1453" t="str">
        <f>AH78</f>
        <v>2018 Jack &amp; Jill Marathon</v>
      </c>
      <c r="D5" s="1454"/>
      <c r="E5" s="1455"/>
      <c r="G5" s="334"/>
      <c r="H5" s="1138" t="str">
        <f>AH78</f>
        <v>2018 Jack &amp; Jill Marathon</v>
      </c>
      <c r="I5" s="1139"/>
      <c r="J5" s="1139"/>
      <c r="K5" s="1139"/>
      <c r="L5" s="1139"/>
      <c r="M5" s="1140"/>
      <c r="P5" s="1141" t="str">
        <f>AH78</f>
        <v>2018 Jack &amp; Jill Marathon</v>
      </c>
      <c r="Q5" s="1142"/>
      <c r="R5" s="1142"/>
      <c r="S5" s="1142"/>
      <c r="T5" s="1142"/>
      <c r="U5" s="1142"/>
      <c r="V5" s="1143"/>
      <c r="Y5" s="1480"/>
      <c r="Z5" s="1480"/>
      <c r="AA5" s="1480"/>
      <c r="AB5" s="1480"/>
      <c r="AC5" s="1480"/>
      <c r="AD5" s="1480"/>
      <c r="AE5" s="1480"/>
    </row>
    <row r="6" spans="2:34" ht="21" customHeight="1" thickBot="1" x14ac:dyDescent="0.25">
      <c r="C6" s="1456">
        <f ca="1">AH79</f>
        <v>0.14583333333333334</v>
      </c>
      <c r="D6" s="1457"/>
      <c r="E6" s="1458"/>
      <c r="G6" s="334"/>
      <c r="H6" s="1450">
        <f ca="1">AH79</f>
        <v>0.14583333333333334</v>
      </c>
      <c r="I6" s="1451"/>
      <c r="J6" s="1451"/>
      <c r="K6" s="1451"/>
      <c r="L6" s="1451"/>
      <c r="M6" s="1452"/>
      <c r="P6" s="857"/>
      <c r="Q6" s="571" t="s">
        <v>22</v>
      </c>
      <c r="R6" s="570"/>
      <c r="S6" s="1449" t="s">
        <v>367</v>
      </c>
      <c r="T6" s="1449"/>
      <c r="U6" s="1449"/>
      <c r="V6" s="856"/>
      <c r="Y6" s="778"/>
      <c r="Z6" s="1481"/>
      <c r="AA6" s="1481"/>
      <c r="AB6" s="1481"/>
      <c r="AC6" s="1481"/>
      <c r="AD6" s="1481"/>
      <c r="AE6" s="1481"/>
    </row>
    <row r="7" spans="2:34" ht="15" customHeight="1" thickBot="1" x14ac:dyDescent="0.25">
      <c r="C7" s="1459"/>
      <c r="D7" s="1460"/>
      <c r="E7" s="1461"/>
      <c r="G7" s="335"/>
      <c r="H7" s="1358" t="s">
        <v>15</v>
      </c>
      <c r="I7" s="1359"/>
      <c r="J7" s="569"/>
      <c r="K7" s="1359" t="s">
        <v>15</v>
      </c>
      <c r="L7" s="1359"/>
      <c r="M7" s="1360"/>
      <c r="P7" s="1350">
        <f ca="1">IF(ISERROR(AVERAGE(AH114:AH115)),"##:##",AVERAGE(AH114:AH115))</f>
        <v>3.633660341425603E-3</v>
      </c>
      <c r="Q7" s="1349"/>
      <c r="R7" s="1347">
        <v>2</v>
      </c>
      <c r="S7" s="1348"/>
      <c r="T7" s="1349"/>
      <c r="U7" s="1361">
        <f ca="1">AJ115</f>
        <v>7.267320682851206E-3</v>
      </c>
      <c r="V7" s="1362"/>
      <c r="Y7" s="778"/>
      <c r="Z7" s="1481"/>
      <c r="AA7" s="1481"/>
      <c r="AB7" s="1481"/>
      <c r="AC7" s="1481"/>
      <c r="AD7" s="1481"/>
      <c r="AE7" s="1481"/>
    </row>
    <row r="8" spans="2:34" ht="7.5" customHeight="1" x14ac:dyDescent="0.2">
      <c r="C8" s="1463" t="s">
        <v>15</v>
      </c>
      <c r="D8" s="1464"/>
      <c r="E8" s="1465"/>
      <c r="G8" s="335"/>
      <c r="H8" s="1443">
        <v>1</v>
      </c>
      <c r="I8" s="1398">
        <f ca="1">AJ114</f>
        <v>3.6493037732275822E-3</v>
      </c>
      <c r="J8" s="722"/>
      <c r="K8" s="1443">
        <v>22</v>
      </c>
      <c r="L8" s="1398" t="e">
        <f ca="1">AJ135</f>
        <v>#VALUE!</v>
      </c>
      <c r="M8" s="1398"/>
      <c r="N8" s="333"/>
      <c r="P8" s="1347"/>
      <c r="Q8" s="1349"/>
      <c r="R8" s="1347"/>
      <c r="S8" s="1348"/>
      <c r="T8" s="1349"/>
      <c r="U8" s="1361"/>
      <c r="V8" s="1362"/>
      <c r="Y8" s="778"/>
      <c r="Z8" s="1448"/>
      <c r="AA8" s="779"/>
      <c r="AB8" s="1130"/>
      <c r="AC8" s="1446"/>
      <c r="AD8" s="1446"/>
      <c r="AE8" s="780"/>
    </row>
    <row r="9" spans="2:34" ht="7.5" customHeight="1" x14ac:dyDescent="0.2">
      <c r="C9" s="1466"/>
      <c r="D9" s="1467"/>
      <c r="E9" s="1468"/>
      <c r="G9" s="333"/>
      <c r="H9" s="1354"/>
      <c r="I9" s="1357"/>
      <c r="J9" s="722"/>
      <c r="K9" s="1354"/>
      <c r="L9" s="1357"/>
      <c r="M9" s="1357"/>
      <c r="N9" s="333"/>
      <c r="P9" s="1355">
        <f ca="1">IF(ISERROR(AVERAGE(AH116:AH117)),"##:##",AVERAGE(AH116:AH117))</f>
        <v>3.5255566046632509E-3</v>
      </c>
      <c r="Q9" s="1340"/>
      <c r="R9" s="1347"/>
      <c r="S9" s="1348"/>
      <c r="T9" s="1349"/>
      <c r="U9" s="1361"/>
      <c r="V9" s="1362"/>
      <c r="Y9" s="778"/>
      <c r="Z9" s="1448"/>
      <c r="AA9" s="779"/>
      <c r="AB9" s="1130"/>
      <c r="AC9" s="1446"/>
      <c r="AD9" s="1446"/>
      <c r="AE9" s="780"/>
    </row>
    <row r="10" spans="2:34" ht="7.5" customHeight="1" x14ac:dyDescent="0.2">
      <c r="C10" s="1469"/>
      <c r="D10" s="1467"/>
      <c r="E10" s="1468"/>
      <c r="G10" s="333"/>
      <c r="H10" s="1354"/>
      <c r="I10" s="1357"/>
      <c r="J10" s="722"/>
      <c r="K10" s="1354"/>
      <c r="L10" s="1357"/>
      <c r="M10" s="1357"/>
      <c r="N10" s="333"/>
      <c r="P10" s="1341"/>
      <c r="Q10" s="1343"/>
      <c r="R10" s="1338">
        <v>4</v>
      </c>
      <c r="S10" s="1339"/>
      <c r="T10" s="1340"/>
      <c r="U10" s="1363">
        <f ca="1">AJ117</f>
        <v>1.4318433892177709E-2</v>
      </c>
      <c r="V10" s="1364"/>
      <c r="Y10" s="778"/>
      <c r="Z10" s="1448"/>
      <c r="AA10" s="781"/>
      <c r="AB10" s="1446"/>
      <c r="AC10" s="1446"/>
      <c r="AD10" s="1446"/>
      <c r="AE10" s="780"/>
      <c r="AH10" s="565"/>
    </row>
    <row r="11" spans="2:34" ht="7.5" customHeight="1" x14ac:dyDescent="0.2">
      <c r="C11" s="1470"/>
      <c r="D11" s="1471"/>
      <c r="E11" s="1472"/>
      <c r="G11" s="336"/>
      <c r="H11" s="1353">
        <v>2</v>
      </c>
      <c r="I11" s="1352">
        <f ca="1">AJ115</f>
        <v>7.267320682851206E-3</v>
      </c>
      <c r="J11" s="722"/>
      <c r="K11" s="1442">
        <v>23</v>
      </c>
      <c r="L11" s="1352" t="e">
        <f ca="1">AJ136</f>
        <v>#VALUE!</v>
      </c>
      <c r="M11" s="1353"/>
      <c r="N11" s="333"/>
      <c r="P11" s="1344"/>
      <c r="Q11" s="1346"/>
      <c r="R11" s="1341"/>
      <c r="S11" s="1342"/>
      <c r="T11" s="1343"/>
      <c r="U11" s="1365"/>
      <c r="V11" s="1366"/>
      <c r="Y11" s="778"/>
      <c r="Z11" s="1447"/>
      <c r="AA11" s="1444"/>
      <c r="AB11" s="1444"/>
      <c r="AC11" s="1444"/>
      <c r="AD11" s="1445"/>
      <c r="AE11" s="780"/>
    </row>
    <row r="12" spans="2:34" ht="7.5" customHeight="1" x14ac:dyDescent="0.2">
      <c r="C12" s="1473"/>
      <c r="D12" s="1474"/>
      <c r="E12" s="1475"/>
      <c r="G12" s="337"/>
      <c r="H12" s="1353"/>
      <c r="I12" s="1353"/>
      <c r="J12" s="530"/>
      <c r="K12" s="1442"/>
      <c r="L12" s="1353"/>
      <c r="M12" s="1353"/>
      <c r="N12" s="333"/>
      <c r="P12" s="1350">
        <f ca="1">IF(ISERROR(AVERAGE(AH118:AH119)),"##:##",AVERAGE(AH118:AH119))</f>
        <v>3.421930667263256E-3</v>
      </c>
      <c r="Q12" s="1349"/>
      <c r="R12" s="1344"/>
      <c r="S12" s="1345"/>
      <c r="T12" s="1346"/>
      <c r="U12" s="1367"/>
      <c r="V12" s="1368"/>
      <c r="Y12" s="778"/>
      <c r="Z12" s="1447"/>
      <c r="AA12" s="1444"/>
      <c r="AB12" s="1444"/>
      <c r="AC12" s="1444"/>
      <c r="AD12" s="1445"/>
      <c r="AE12" s="780"/>
    </row>
    <row r="13" spans="2:34" ht="7.5" customHeight="1" x14ac:dyDescent="0.2">
      <c r="C13" s="1476"/>
      <c r="D13" s="1477"/>
      <c r="E13" s="1478"/>
      <c r="G13" s="337"/>
      <c r="H13" s="1353"/>
      <c r="I13" s="1353"/>
      <c r="J13" s="530"/>
      <c r="K13" s="1442"/>
      <c r="L13" s="1353"/>
      <c r="M13" s="1353"/>
      <c r="N13" s="333"/>
      <c r="P13" s="1347"/>
      <c r="Q13" s="1349"/>
      <c r="R13" s="1347">
        <v>6</v>
      </c>
      <c r="S13" s="1348"/>
      <c r="T13" s="1349"/>
      <c r="U13" s="1361">
        <f ca="1">AJ119</f>
        <v>2.1162295226704219E-2</v>
      </c>
      <c r="V13" s="1362"/>
      <c r="Y13" s="778"/>
      <c r="Z13" s="1447"/>
      <c r="AA13" s="1444"/>
      <c r="AB13" s="1444"/>
      <c r="AC13" s="1444"/>
      <c r="AD13" s="1445"/>
      <c r="AE13" s="780"/>
    </row>
    <row r="14" spans="2:34" ht="7.5" customHeight="1" x14ac:dyDescent="0.2">
      <c r="C14" s="1418" t="s">
        <v>4</v>
      </c>
      <c r="D14" s="1418"/>
      <c r="E14" s="1415">
        <f ca="1">AM81</f>
        <v>1.7740364559440964E-2</v>
      </c>
      <c r="G14" s="337"/>
      <c r="H14" s="1354">
        <v>3</v>
      </c>
      <c r="I14" s="1357">
        <f ca="1">AJ116</f>
        <v>1.0854050728870872E-2</v>
      </c>
      <c r="J14" s="530"/>
      <c r="K14" s="1354">
        <v>24</v>
      </c>
      <c r="L14" s="1357" t="e">
        <f ca="1">AJ137</f>
        <v>#VALUE!</v>
      </c>
      <c r="M14" s="1354"/>
      <c r="N14" s="333"/>
      <c r="P14" s="1347"/>
      <c r="Q14" s="1349"/>
      <c r="R14" s="1347"/>
      <c r="S14" s="1348"/>
      <c r="T14" s="1349"/>
      <c r="U14" s="1361"/>
      <c r="V14" s="1362"/>
      <c r="Y14" s="778"/>
      <c r="Z14" s="1447"/>
      <c r="AA14" s="1444"/>
      <c r="AB14" s="1444"/>
      <c r="AC14" s="1444"/>
      <c r="AD14" s="1445"/>
      <c r="AE14" s="780"/>
    </row>
    <row r="15" spans="2:34" ht="7.5" customHeight="1" x14ac:dyDescent="0.2">
      <c r="C15" s="1419"/>
      <c r="D15" s="1419"/>
      <c r="E15" s="1416"/>
      <c r="G15" s="337"/>
      <c r="H15" s="1354"/>
      <c r="I15" s="1357"/>
      <c r="J15" s="530"/>
      <c r="K15" s="1354"/>
      <c r="L15" s="1354"/>
      <c r="M15" s="1354"/>
      <c r="N15" s="333"/>
      <c r="P15" s="1355" t="str">
        <f ca="1">IF(ISERROR(AVERAGE(AH120:AH121)),"##:##",AVERAGE(AH120:AH121))</f>
        <v>##:##</v>
      </c>
      <c r="Q15" s="1340"/>
      <c r="R15" s="1347"/>
      <c r="S15" s="1348"/>
      <c r="T15" s="1349"/>
      <c r="U15" s="1361"/>
      <c r="V15" s="1362"/>
      <c r="Y15" s="778"/>
      <c r="Z15" s="1447"/>
      <c r="AA15" s="1444"/>
      <c r="AB15" s="1444"/>
      <c r="AC15" s="1444"/>
      <c r="AD15" s="1445"/>
      <c r="AE15" s="780"/>
    </row>
    <row r="16" spans="2:34" ht="7.5" customHeight="1" x14ac:dyDescent="0.2">
      <c r="C16" s="1420"/>
      <c r="D16" s="1420"/>
      <c r="E16" s="1417"/>
      <c r="G16" s="337"/>
      <c r="H16" s="1354"/>
      <c r="I16" s="1357"/>
      <c r="J16" s="530"/>
      <c r="K16" s="1354"/>
      <c r="L16" s="1354"/>
      <c r="M16" s="1354"/>
      <c r="N16" s="333"/>
      <c r="P16" s="1341"/>
      <c r="Q16" s="1343"/>
      <c r="R16" s="1338">
        <v>8</v>
      </c>
      <c r="S16" s="1339"/>
      <c r="T16" s="1340"/>
      <c r="U16" s="1363" t="str">
        <f ca="1">AJ121</f>
        <v>#:##.##</v>
      </c>
      <c r="V16" s="1364"/>
      <c r="Y16" s="778"/>
      <c r="Z16" s="1447"/>
      <c r="AA16" s="1444"/>
      <c r="AB16" s="1444"/>
      <c r="AC16" s="1444"/>
      <c r="AD16" s="1445"/>
      <c r="AE16" s="780"/>
    </row>
    <row r="17" spans="3:31" ht="7.5" customHeight="1" x14ac:dyDescent="0.2">
      <c r="C17" s="1406"/>
      <c r="D17" s="1407"/>
      <c r="E17" s="1408"/>
      <c r="G17" s="337"/>
      <c r="H17" s="1353">
        <v>4</v>
      </c>
      <c r="I17" s="1352">
        <f ca="1">AJ117</f>
        <v>1.4318433892177709E-2</v>
      </c>
      <c r="J17" s="530"/>
      <c r="K17" s="1353">
        <v>25</v>
      </c>
      <c r="L17" s="1352" t="str">
        <f ca="1">AJ138</f>
        <v>#:##.##</v>
      </c>
      <c r="M17" s="1353"/>
      <c r="N17" s="333"/>
      <c r="P17" s="1344"/>
      <c r="Q17" s="1346"/>
      <c r="R17" s="1341"/>
      <c r="S17" s="1342"/>
      <c r="T17" s="1343"/>
      <c r="U17" s="1365"/>
      <c r="V17" s="1366"/>
      <c r="Y17" s="778"/>
      <c r="Z17" s="1447"/>
      <c r="AA17" s="1444"/>
      <c r="AB17" s="1444"/>
      <c r="AC17" s="1444"/>
      <c r="AD17" s="1445"/>
      <c r="AE17" s="780"/>
    </row>
    <row r="18" spans="3:31" ht="7.5" customHeight="1" x14ac:dyDescent="0.2">
      <c r="C18" s="1409"/>
      <c r="D18" s="1410"/>
      <c r="E18" s="1411"/>
      <c r="G18" s="337"/>
      <c r="H18" s="1353"/>
      <c r="I18" s="1352"/>
      <c r="J18" s="530"/>
      <c r="K18" s="1353"/>
      <c r="L18" s="1353"/>
      <c r="M18" s="1353"/>
      <c r="N18" s="333"/>
      <c r="P18" s="1350" t="str">
        <f ca="1">IF(ISERROR(AVERAGE(AH122:AH123)),"##:##",AVERAGE(AH122:AH123))</f>
        <v>##:##</v>
      </c>
      <c r="Q18" s="1349"/>
      <c r="R18" s="1344"/>
      <c r="S18" s="1345"/>
      <c r="T18" s="1346"/>
      <c r="U18" s="1367"/>
      <c r="V18" s="1368"/>
      <c r="Y18" s="778"/>
      <c r="Z18" s="1447"/>
      <c r="AA18" s="1444"/>
      <c r="AB18" s="1444"/>
      <c r="AC18" s="1444"/>
      <c r="AD18" s="1445"/>
      <c r="AE18" s="780"/>
    </row>
    <row r="19" spans="3:31" ht="7.5" customHeight="1" x14ac:dyDescent="0.2">
      <c r="C19" s="1412"/>
      <c r="D19" s="1413"/>
      <c r="E19" s="1414"/>
      <c r="G19" s="337"/>
      <c r="H19" s="1353"/>
      <c r="I19" s="1352"/>
      <c r="J19" s="530"/>
      <c r="K19" s="1353"/>
      <c r="L19" s="1353"/>
      <c r="M19" s="1353"/>
      <c r="N19" s="333"/>
      <c r="P19" s="1347"/>
      <c r="Q19" s="1349"/>
      <c r="R19" s="1347">
        <v>10</v>
      </c>
      <c r="S19" s="1348"/>
      <c r="T19" s="1349"/>
      <c r="U19" s="1361" t="str">
        <f ca="1">AJ123</f>
        <v>#:##.##</v>
      </c>
      <c r="V19" s="1362"/>
      <c r="Y19" s="778"/>
      <c r="Z19" s="1447"/>
      <c r="AA19" s="1444"/>
      <c r="AB19" s="1444"/>
      <c r="AC19" s="1444"/>
      <c r="AD19" s="1445"/>
      <c r="AE19" s="780"/>
    </row>
    <row r="20" spans="3:31" ht="7.5" customHeight="1" x14ac:dyDescent="0.2">
      <c r="C20" s="1418" t="s">
        <v>5</v>
      </c>
      <c r="D20" s="1418"/>
      <c r="E20" s="1415" t="str">
        <f ca="1">AM82</f>
        <v>#:##:##</v>
      </c>
      <c r="G20" s="337"/>
      <c r="H20" s="1354">
        <v>5</v>
      </c>
      <c r="I20" s="1357">
        <f ca="1">AJ118</f>
        <v>1.7740364559440964E-2</v>
      </c>
      <c r="J20" s="530"/>
      <c r="K20" s="1354">
        <v>26</v>
      </c>
      <c r="L20" s="1357" t="str">
        <f ca="1">AJ139</f>
        <v>#:##.##</v>
      </c>
      <c r="M20" s="1354"/>
      <c r="N20" s="333"/>
      <c r="P20" s="1347"/>
      <c r="Q20" s="1349"/>
      <c r="R20" s="1347"/>
      <c r="S20" s="1348"/>
      <c r="T20" s="1349"/>
      <c r="U20" s="1361"/>
      <c r="V20" s="1362"/>
      <c r="Y20" s="778"/>
      <c r="Z20" s="1447"/>
      <c r="AA20" s="1444"/>
      <c r="AB20" s="1444"/>
      <c r="AC20" s="1444"/>
      <c r="AD20" s="1445"/>
      <c r="AE20" s="780"/>
    </row>
    <row r="21" spans="3:31" ht="7.5" customHeight="1" x14ac:dyDescent="0.2">
      <c r="C21" s="1419"/>
      <c r="D21" s="1419"/>
      <c r="E21" s="1416"/>
      <c r="G21" s="337"/>
      <c r="H21" s="1354"/>
      <c r="I21" s="1357"/>
      <c r="J21" s="530"/>
      <c r="K21" s="1354"/>
      <c r="L21" s="1354"/>
      <c r="M21" s="1354"/>
      <c r="N21" s="333"/>
      <c r="P21" s="1355" t="str">
        <f ca="1">IF(ISERROR(AVERAGE(AH124:AH125)),"##:##",AVERAGE(AH124:AH125))</f>
        <v>##:##</v>
      </c>
      <c r="Q21" s="1340"/>
      <c r="R21" s="1347"/>
      <c r="S21" s="1348"/>
      <c r="T21" s="1349"/>
      <c r="U21" s="1361"/>
      <c r="V21" s="1362"/>
      <c r="Y21" s="778"/>
      <c r="Z21" s="1447"/>
      <c r="AA21" s="1444"/>
      <c r="AB21" s="1444"/>
      <c r="AC21" s="1444"/>
      <c r="AD21" s="1445"/>
      <c r="AE21" s="780"/>
    </row>
    <row r="22" spans="3:31" ht="7.5" customHeight="1" x14ac:dyDescent="0.2">
      <c r="C22" s="1420"/>
      <c r="D22" s="1420"/>
      <c r="E22" s="1417"/>
      <c r="G22" s="337"/>
      <c r="H22" s="1354"/>
      <c r="I22" s="1357"/>
      <c r="J22" s="530"/>
      <c r="K22" s="1354"/>
      <c r="L22" s="1354"/>
      <c r="M22" s="1354"/>
      <c r="N22" s="333"/>
      <c r="P22" s="1341"/>
      <c r="Q22" s="1343"/>
      <c r="R22" s="1338">
        <v>12</v>
      </c>
      <c r="S22" s="1339"/>
      <c r="T22" s="1340"/>
      <c r="U22" s="1363" t="str">
        <f ca="1">AJ125</f>
        <v>#:##.##</v>
      </c>
      <c r="V22" s="1364"/>
      <c r="Y22" s="778"/>
      <c r="Z22" s="1447"/>
      <c r="AA22" s="1444"/>
      <c r="AB22" s="1444"/>
      <c r="AC22" s="1444"/>
      <c r="AD22" s="1445"/>
      <c r="AE22" s="780"/>
    </row>
    <row r="23" spans="3:31" ht="7.5" customHeight="1" x14ac:dyDescent="0.2">
      <c r="C23" s="1406"/>
      <c r="D23" s="1407"/>
      <c r="E23" s="1408"/>
      <c r="G23" s="337"/>
      <c r="H23" s="1353">
        <v>6</v>
      </c>
      <c r="I23" s="1352">
        <f ca="1">AJ119</f>
        <v>2.1162295226704219E-2</v>
      </c>
      <c r="J23" s="530"/>
      <c r="K23" s="1353">
        <v>27</v>
      </c>
      <c r="L23" s="1352" t="str">
        <f ca="1">AJ140</f>
        <v>#:##.##</v>
      </c>
      <c r="M23" s="1353"/>
      <c r="N23" s="333"/>
      <c r="P23" s="1344"/>
      <c r="Q23" s="1346"/>
      <c r="R23" s="1341"/>
      <c r="S23" s="1342"/>
      <c r="T23" s="1343"/>
      <c r="U23" s="1365"/>
      <c r="V23" s="1366"/>
      <c r="Y23" s="778"/>
      <c r="Z23" s="1447"/>
      <c r="AA23" s="1444"/>
      <c r="AB23" s="1444"/>
      <c r="AC23" s="1444"/>
      <c r="AD23" s="1445"/>
      <c r="AE23" s="780"/>
    </row>
    <row r="24" spans="3:31" ht="7.5" customHeight="1" x14ac:dyDescent="0.2">
      <c r="C24" s="1409"/>
      <c r="D24" s="1410"/>
      <c r="E24" s="1411"/>
      <c r="G24" s="337"/>
      <c r="H24" s="1353"/>
      <c r="I24" s="1352"/>
      <c r="J24" s="530"/>
      <c r="K24" s="1353"/>
      <c r="L24" s="1353"/>
      <c r="M24" s="1353"/>
      <c r="N24" s="333"/>
      <c r="P24" s="1350" t="str">
        <f ca="1">IF(ISERROR(AVERAGE(AH126:AH127)),"##:##",AVERAGE(AH126:AH127))</f>
        <v>##:##</v>
      </c>
      <c r="Q24" s="1349"/>
      <c r="R24" s="1344"/>
      <c r="S24" s="1345"/>
      <c r="T24" s="1346"/>
      <c r="U24" s="1367"/>
      <c r="V24" s="1368"/>
      <c r="Y24" s="778"/>
      <c r="Z24" s="1447"/>
      <c r="AA24" s="1444"/>
      <c r="AB24" s="1444"/>
      <c r="AC24" s="1444"/>
      <c r="AD24" s="1445"/>
      <c r="AE24" s="780"/>
    </row>
    <row r="25" spans="3:31" ht="7.5" customHeight="1" x14ac:dyDescent="0.2">
      <c r="C25" s="1412"/>
      <c r="D25" s="1413"/>
      <c r="E25" s="1414"/>
      <c r="G25" s="337"/>
      <c r="H25" s="1353"/>
      <c r="I25" s="1352"/>
      <c r="J25" s="530"/>
      <c r="K25" s="1353"/>
      <c r="L25" s="1353"/>
      <c r="M25" s="1353"/>
      <c r="N25" s="333"/>
      <c r="P25" s="1347"/>
      <c r="Q25" s="1349"/>
      <c r="R25" s="1347">
        <v>14</v>
      </c>
      <c r="S25" s="1348"/>
      <c r="T25" s="1349"/>
      <c r="U25" s="1361" t="str">
        <f ca="1">AJ127</f>
        <v>#:##.##</v>
      </c>
      <c r="V25" s="1362"/>
      <c r="Y25" s="778"/>
      <c r="Z25" s="1447"/>
      <c r="AA25" s="1444"/>
      <c r="AB25" s="1444"/>
      <c r="AC25" s="1444"/>
      <c r="AD25" s="1445"/>
      <c r="AE25" s="780"/>
    </row>
    <row r="26" spans="3:31" ht="7.5" customHeight="1" x14ac:dyDescent="0.2">
      <c r="C26" s="1418" t="s">
        <v>6</v>
      </c>
      <c r="D26" s="1418"/>
      <c r="E26" s="1415" t="str">
        <f ca="1">AM83</f>
        <v>#:##:##</v>
      </c>
      <c r="G26" s="337"/>
      <c r="H26" s="1354">
        <v>7</v>
      </c>
      <c r="I26" s="1357" t="str">
        <f ca="1">AJ120</f>
        <v>#:##.##</v>
      </c>
      <c r="J26" s="530"/>
      <c r="K26" s="1354">
        <v>28</v>
      </c>
      <c r="L26" s="1357" t="str">
        <f ca="1">AJ141</f>
        <v>#:##.##</v>
      </c>
      <c r="M26" s="1354"/>
      <c r="N26" s="333"/>
      <c r="P26" s="1347"/>
      <c r="Q26" s="1349"/>
      <c r="R26" s="1347"/>
      <c r="S26" s="1348"/>
      <c r="T26" s="1349"/>
      <c r="U26" s="1361"/>
      <c r="V26" s="1362"/>
      <c r="Y26" s="778"/>
      <c r="Z26" s="1447"/>
      <c r="AA26" s="1444"/>
      <c r="AB26" s="1444"/>
      <c r="AC26" s="1444"/>
      <c r="AD26" s="1445"/>
      <c r="AE26" s="780"/>
    </row>
    <row r="27" spans="3:31" ht="7.5" customHeight="1" x14ac:dyDescent="0.2">
      <c r="C27" s="1419"/>
      <c r="D27" s="1419"/>
      <c r="E27" s="1416"/>
      <c r="G27" s="337"/>
      <c r="H27" s="1354"/>
      <c r="I27" s="1357"/>
      <c r="J27" s="530"/>
      <c r="K27" s="1354"/>
      <c r="L27" s="1354"/>
      <c r="M27" s="1354"/>
      <c r="N27" s="333"/>
      <c r="P27" s="1355" t="str">
        <f ca="1">IF(ISERROR(AVERAGE(AH128:AH129)),"##:##",AVERAGE(AH128:AH129))</f>
        <v>##:##</v>
      </c>
      <c r="Q27" s="1340"/>
      <c r="R27" s="1347"/>
      <c r="S27" s="1348"/>
      <c r="T27" s="1349"/>
      <c r="U27" s="1361"/>
      <c r="V27" s="1362"/>
      <c r="Y27" s="778"/>
      <c r="Z27" s="1447"/>
      <c r="AA27" s="1444"/>
      <c r="AB27" s="1444"/>
      <c r="AC27" s="1444"/>
      <c r="AD27" s="1445"/>
      <c r="AE27" s="780"/>
    </row>
    <row r="28" spans="3:31" ht="7.5" customHeight="1" x14ac:dyDescent="0.2">
      <c r="C28" s="1420"/>
      <c r="D28" s="1420"/>
      <c r="E28" s="1417"/>
      <c r="G28" s="337"/>
      <c r="H28" s="1354"/>
      <c r="I28" s="1357"/>
      <c r="J28" s="530"/>
      <c r="K28" s="1354"/>
      <c r="L28" s="1354"/>
      <c r="M28" s="1354"/>
      <c r="N28" s="333"/>
      <c r="P28" s="1341"/>
      <c r="Q28" s="1343"/>
      <c r="R28" s="1338">
        <v>16</v>
      </c>
      <c r="S28" s="1339"/>
      <c r="T28" s="1340"/>
      <c r="U28" s="1363" t="str">
        <f ca="1">AJ129</f>
        <v>#:##.##</v>
      </c>
      <c r="V28" s="1364"/>
      <c r="Y28" s="778"/>
      <c r="Z28" s="1447"/>
      <c r="AA28" s="1444"/>
      <c r="AB28" s="1444"/>
      <c r="AC28" s="1444"/>
      <c r="AD28" s="1445"/>
      <c r="AE28" s="780"/>
    </row>
    <row r="29" spans="3:31" ht="7.5" customHeight="1" x14ac:dyDescent="0.2">
      <c r="C29" s="1406"/>
      <c r="D29" s="1407"/>
      <c r="E29" s="1408"/>
      <c r="G29" s="337"/>
      <c r="H29" s="1353">
        <v>8</v>
      </c>
      <c r="I29" s="1352" t="str">
        <f ca="1">AJ121</f>
        <v>#:##.##</v>
      </c>
      <c r="J29" s="530"/>
      <c r="K29" s="1353">
        <v>29</v>
      </c>
      <c r="L29" s="1352" t="str">
        <f ca="1">AJ142</f>
        <v>#:##.##</v>
      </c>
      <c r="M29" s="1353"/>
      <c r="N29" s="333"/>
      <c r="P29" s="1344"/>
      <c r="Q29" s="1346"/>
      <c r="R29" s="1341"/>
      <c r="S29" s="1342"/>
      <c r="T29" s="1343"/>
      <c r="U29" s="1365"/>
      <c r="V29" s="1366"/>
      <c r="Y29" s="778"/>
      <c r="Z29" s="1447"/>
      <c r="AA29" s="1444"/>
      <c r="AB29" s="1444"/>
      <c r="AC29" s="1444"/>
      <c r="AD29" s="1445"/>
      <c r="AE29" s="780"/>
    </row>
    <row r="30" spans="3:31" ht="7.5" customHeight="1" x14ac:dyDescent="0.2">
      <c r="C30" s="1409"/>
      <c r="D30" s="1410"/>
      <c r="E30" s="1411"/>
      <c r="G30" s="337"/>
      <c r="H30" s="1353"/>
      <c r="I30" s="1352"/>
      <c r="J30" s="530"/>
      <c r="K30" s="1353"/>
      <c r="L30" s="1353"/>
      <c r="M30" s="1353"/>
      <c r="N30" s="333"/>
      <c r="P30" s="1350" t="str">
        <f ca="1">IF(ISERROR(AVERAGE(AH130:AH131)),"##:##",AVERAGE(AH130:AH131))</f>
        <v>##:##</v>
      </c>
      <c r="Q30" s="1349"/>
      <c r="R30" s="1344"/>
      <c r="S30" s="1345"/>
      <c r="T30" s="1346"/>
      <c r="U30" s="1367"/>
      <c r="V30" s="1368"/>
      <c r="Y30" s="778"/>
      <c r="Z30" s="1447"/>
      <c r="AA30" s="1444"/>
      <c r="AB30" s="1444"/>
      <c r="AC30" s="1444"/>
      <c r="AD30" s="1445"/>
      <c r="AE30" s="780"/>
    </row>
    <row r="31" spans="3:31" ht="7.5" customHeight="1" x14ac:dyDescent="0.2">
      <c r="C31" s="1412"/>
      <c r="D31" s="1413"/>
      <c r="E31" s="1414"/>
      <c r="G31" s="337"/>
      <c r="H31" s="1353"/>
      <c r="I31" s="1352"/>
      <c r="J31" s="530"/>
      <c r="K31" s="1353"/>
      <c r="L31" s="1353"/>
      <c r="M31" s="1353"/>
      <c r="N31" s="333"/>
      <c r="P31" s="1347"/>
      <c r="Q31" s="1349"/>
      <c r="R31" s="1347">
        <v>18</v>
      </c>
      <c r="S31" s="1348"/>
      <c r="T31" s="1349"/>
      <c r="U31" s="1361" t="str">
        <f ca="1">AJ131</f>
        <v>#:##.##</v>
      </c>
      <c r="V31" s="1362"/>
      <c r="Y31" s="778"/>
      <c r="Z31" s="1447"/>
      <c r="AA31" s="1444"/>
      <c r="AB31" s="1444"/>
      <c r="AC31" s="1444"/>
      <c r="AD31" s="1445"/>
      <c r="AE31" s="780"/>
    </row>
    <row r="32" spans="3:31" ht="7.5" customHeight="1" x14ac:dyDescent="0.2">
      <c r="C32" s="1418" t="s">
        <v>7</v>
      </c>
      <c r="D32" s="1418"/>
      <c r="E32" s="1415" t="str">
        <f ca="1">AM84</f>
        <v>#:##:##</v>
      </c>
      <c r="G32" s="337"/>
      <c r="H32" s="1354">
        <v>9</v>
      </c>
      <c r="I32" s="1357" t="str">
        <f ca="1">AJ122</f>
        <v>#:##.##</v>
      </c>
      <c r="J32" s="530"/>
      <c r="K32" s="1354">
        <v>30</v>
      </c>
      <c r="L32" s="1357" t="str">
        <f ca="1">AJ143</f>
        <v>#:##.##</v>
      </c>
      <c r="M32" s="1354"/>
      <c r="N32" s="333"/>
      <c r="P32" s="1347"/>
      <c r="Q32" s="1349"/>
      <c r="R32" s="1347"/>
      <c r="S32" s="1348"/>
      <c r="T32" s="1349"/>
      <c r="U32" s="1361"/>
      <c r="V32" s="1362"/>
      <c r="Y32" s="778"/>
      <c r="Z32" s="1447"/>
      <c r="AA32" s="1444"/>
      <c r="AB32" s="1444"/>
      <c r="AC32" s="1444"/>
      <c r="AD32" s="1445"/>
      <c r="AE32" s="780"/>
    </row>
    <row r="33" spans="3:31" ht="7.5" customHeight="1" x14ac:dyDescent="0.2">
      <c r="C33" s="1419"/>
      <c r="D33" s="1419"/>
      <c r="E33" s="1416"/>
      <c r="G33" s="337"/>
      <c r="H33" s="1354"/>
      <c r="I33" s="1357"/>
      <c r="J33" s="530"/>
      <c r="K33" s="1354"/>
      <c r="L33" s="1354"/>
      <c r="M33" s="1354"/>
      <c r="N33" s="333"/>
      <c r="P33" s="1355">
        <f ca="1">IF(ISERROR(AVERAGE(AH132:AH133)),"##:##",AVERAGE(AH132,AH133))</f>
        <v>3.421930667263256E-3</v>
      </c>
      <c r="Q33" s="1340"/>
      <c r="R33" s="1347"/>
      <c r="S33" s="1348"/>
      <c r="T33" s="1349"/>
      <c r="U33" s="1361"/>
      <c r="V33" s="1362"/>
      <c r="Y33" s="778"/>
      <c r="Z33" s="1447"/>
      <c r="AA33" s="1444"/>
      <c r="AB33" s="1444"/>
      <c r="AC33" s="1444"/>
      <c r="AD33" s="1445"/>
      <c r="AE33" s="780"/>
    </row>
    <row r="34" spans="3:31" ht="7.5" customHeight="1" x14ac:dyDescent="0.2">
      <c r="C34" s="1420"/>
      <c r="D34" s="1420"/>
      <c r="E34" s="1417"/>
      <c r="G34" s="337"/>
      <c r="H34" s="1354"/>
      <c r="I34" s="1357"/>
      <c r="J34" s="530"/>
      <c r="K34" s="1354"/>
      <c r="L34" s="1354"/>
      <c r="M34" s="1354"/>
      <c r="N34" s="333"/>
      <c r="P34" s="1341"/>
      <c r="Q34" s="1343"/>
      <c r="R34" s="1338">
        <v>20</v>
      </c>
      <c r="S34" s="1339"/>
      <c r="T34" s="1340"/>
      <c r="U34" s="1363" t="e">
        <f ca="1">AJ133</f>
        <v>#VALUE!</v>
      </c>
      <c r="V34" s="1364"/>
      <c r="Y34" s="778"/>
      <c r="Z34" s="1447"/>
      <c r="AA34" s="1444"/>
      <c r="AB34" s="1444"/>
      <c r="AC34" s="1444"/>
      <c r="AD34" s="1445"/>
      <c r="AE34" s="780"/>
    </row>
    <row r="35" spans="3:31" ht="7.5" customHeight="1" x14ac:dyDescent="0.2">
      <c r="C35" s="1406"/>
      <c r="D35" s="1407"/>
      <c r="E35" s="1408"/>
      <c r="G35" s="337"/>
      <c r="H35" s="1353">
        <v>10</v>
      </c>
      <c r="I35" s="1352" t="str">
        <f ca="1">AJ123</f>
        <v>#:##.##</v>
      </c>
      <c r="J35" s="530"/>
      <c r="K35" s="1353">
        <v>31</v>
      </c>
      <c r="L35" s="1352" t="str">
        <f ca="1">AJ144</f>
        <v>#:##.##</v>
      </c>
      <c r="M35" s="1353"/>
      <c r="N35" s="333"/>
      <c r="P35" s="1344"/>
      <c r="Q35" s="1346"/>
      <c r="R35" s="1341"/>
      <c r="S35" s="1342"/>
      <c r="T35" s="1343"/>
      <c r="U35" s="1365"/>
      <c r="V35" s="1366"/>
      <c r="Y35" s="778"/>
      <c r="Z35" s="1447"/>
      <c r="AA35" s="1444"/>
      <c r="AB35" s="1444"/>
      <c r="AC35" s="1444"/>
      <c r="AD35" s="1445"/>
      <c r="AE35" s="780"/>
    </row>
    <row r="36" spans="3:31" ht="7.5" customHeight="1" x14ac:dyDescent="0.2">
      <c r="C36" s="1409"/>
      <c r="D36" s="1410"/>
      <c r="E36" s="1411"/>
      <c r="G36" s="337"/>
      <c r="H36" s="1353"/>
      <c r="I36" s="1352"/>
      <c r="J36" s="530"/>
      <c r="K36" s="1353"/>
      <c r="L36" s="1353"/>
      <c r="M36" s="1353"/>
      <c r="N36" s="333"/>
      <c r="P36" s="1350">
        <f ca="1">IF(ISERROR(AVERAGE(AH134:AH135)),"##:##",AVERAGE(AH134:AH135))</f>
        <v>3.421930667263256E-3</v>
      </c>
      <c r="Q36" s="1349"/>
      <c r="R36" s="1344"/>
      <c r="S36" s="1345"/>
      <c r="T36" s="1346"/>
      <c r="U36" s="1367"/>
      <c r="V36" s="1368"/>
      <c r="Y36" s="778"/>
      <c r="Z36" s="1447"/>
      <c r="AA36" s="1444"/>
      <c r="AB36" s="1444"/>
      <c r="AC36" s="1444"/>
      <c r="AD36" s="1445"/>
      <c r="AE36" s="780"/>
    </row>
    <row r="37" spans="3:31" ht="7.5" customHeight="1" x14ac:dyDescent="0.2">
      <c r="C37" s="1412"/>
      <c r="D37" s="1413"/>
      <c r="E37" s="1414"/>
      <c r="G37" s="337"/>
      <c r="H37" s="1353"/>
      <c r="I37" s="1352"/>
      <c r="J37" s="530"/>
      <c r="K37" s="1353"/>
      <c r="L37" s="1353"/>
      <c r="M37" s="1353"/>
      <c r="N37" s="333"/>
      <c r="P37" s="1347"/>
      <c r="Q37" s="1349"/>
      <c r="R37" s="1347">
        <v>22</v>
      </c>
      <c r="S37" s="1348"/>
      <c r="T37" s="1349"/>
      <c r="U37" s="1361" t="e">
        <f ca="1">AJ135</f>
        <v>#VALUE!</v>
      </c>
      <c r="V37" s="1362"/>
      <c r="Y37" s="778"/>
      <c r="Z37" s="1447"/>
      <c r="AA37" s="1444"/>
      <c r="AB37" s="1444"/>
      <c r="AC37" s="1444"/>
      <c r="AD37" s="1445"/>
      <c r="AE37" s="780"/>
    </row>
    <row r="38" spans="3:31" ht="7.5" customHeight="1" x14ac:dyDescent="0.2">
      <c r="C38" s="1418" t="s">
        <v>8</v>
      </c>
      <c r="D38" s="1418"/>
      <c r="E38" s="1415">
        <f ca="1">AM85</f>
        <v>7.2796086318197686E-2</v>
      </c>
      <c r="G38" s="337"/>
      <c r="H38" s="1354">
        <v>11</v>
      </c>
      <c r="I38" s="1357" t="str">
        <f ca="1">AJ124</f>
        <v>#:##.##</v>
      </c>
      <c r="J38" s="530"/>
      <c r="K38" s="1354">
        <v>32</v>
      </c>
      <c r="L38" s="1357" t="str">
        <f ca="1">AJ145</f>
        <v>#:##.##</v>
      </c>
      <c r="M38" s="1354"/>
      <c r="N38" s="333"/>
      <c r="P38" s="1347"/>
      <c r="Q38" s="1349"/>
      <c r="R38" s="1347"/>
      <c r="S38" s="1348"/>
      <c r="T38" s="1349"/>
      <c r="U38" s="1361"/>
      <c r="V38" s="1362"/>
      <c r="Y38" s="778"/>
      <c r="Z38" s="1447"/>
      <c r="AA38" s="1444"/>
      <c r="AB38" s="1444"/>
      <c r="AC38" s="1444"/>
      <c r="AD38" s="1445"/>
      <c r="AE38" s="780"/>
    </row>
    <row r="39" spans="3:31" ht="7.5" customHeight="1" x14ac:dyDescent="0.2">
      <c r="C39" s="1419"/>
      <c r="D39" s="1419"/>
      <c r="E39" s="1416"/>
      <c r="G39" s="337"/>
      <c r="H39" s="1354"/>
      <c r="I39" s="1357"/>
      <c r="J39" s="530"/>
      <c r="K39" s="1354"/>
      <c r="L39" s="1354"/>
      <c r="M39" s="1354"/>
      <c r="N39" s="333"/>
      <c r="P39" s="1355">
        <f ca="1">IF(ISERROR(AVERAGE(AH136:AH137)),"##:##",AVERAGE(AH136:AH137))</f>
        <v>3.421930667263256E-3</v>
      </c>
      <c r="Q39" s="1340"/>
      <c r="R39" s="1347"/>
      <c r="S39" s="1348"/>
      <c r="T39" s="1349"/>
      <c r="U39" s="1361"/>
      <c r="V39" s="1362"/>
      <c r="Y39" s="778"/>
      <c r="Z39" s="1447"/>
      <c r="AA39" s="1444"/>
      <c r="AB39" s="1444"/>
      <c r="AC39" s="1444"/>
      <c r="AD39" s="1445"/>
      <c r="AE39" s="780"/>
    </row>
    <row r="40" spans="3:31" ht="7.5" customHeight="1" x14ac:dyDescent="0.2">
      <c r="C40" s="1420"/>
      <c r="D40" s="1420"/>
      <c r="E40" s="1417"/>
      <c r="G40" s="337"/>
      <c r="H40" s="1354"/>
      <c r="I40" s="1357"/>
      <c r="J40" s="530"/>
      <c r="K40" s="1354"/>
      <c r="L40" s="1354"/>
      <c r="M40" s="1354"/>
      <c r="N40" s="333"/>
      <c r="P40" s="1341"/>
      <c r="Q40" s="1343"/>
      <c r="R40" s="1351">
        <v>24</v>
      </c>
      <c r="S40" s="1339"/>
      <c r="T40" s="1340"/>
      <c r="U40" s="1363" t="e">
        <f ca="1">AJ137</f>
        <v>#VALUE!</v>
      </c>
      <c r="V40" s="1364"/>
      <c r="Y40" s="778"/>
      <c r="Z40" s="1447"/>
      <c r="AA40" s="1444"/>
      <c r="AB40" s="1444"/>
      <c r="AC40" s="1444"/>
      <c r="AD40" s="1445"/>
      <c r="AE40" s="780"/>
    </row>
    <row r="41" spans="3:31" ht="7.5" customHeight="1" x14ac:dyDescent="0.2">
      <c r="C41" s="1406"/>
      <c r="D41" s="1407"/>
      <c r="E41" s="1408"/>
      <c r="G41" s="337"/>
      <c r="H41" s="1353">
        <v>12</v>
      </c>
      <c r="I41" s="1352" t="str">
        <f ca="1">AJ125</f>
        <v>#:##.##</v>
      </c>
      <c r="J41" s="530"/>
      <c r="K41" s="1353">
        <v>33</v>
      </c>
      <c r="L41" s="1352" t="str">
        <f ca="1">AJ146</f>
        <v>#:##.##</v>
      </c>
      <c r="M41" s="1353"/>
      <c r="N41" s="333"/>
      <c r="P41" s="1344"/>
      <c r="Q41" s="1346"/>
      <c r="R41" s="1341"/>
      <c r="S41" s="1342"/>
      <c r="T41" s="1343"/>
      <c r="U41" s="1365"/>
      <c r="V41" s="1366"/>
      <c r="Y41" s="778"/>
      <c r="Z41" s="1447"/>
      <c r="AA41" s="1444"/>
      <c r="AB41" s="1444"/>
      <c r="AC41" s="1444"/>
      <c r="AD41" s="1445"/>
      <c r="AE41" s="780"/>
    </row>
    <row r="42" spans="3:31" ht="7.5" customHeight="1" x14ac:dyDescent="0.2">
      <c r="C42" s="1409"/>
      <c r="D42" s="1410"/>
      <c r="E42" s="1411"/>
      <c r="G42" s="337"/>
      <c r="H42" s="1353"/>
      <c r="I42" s="1352"/>
      <c r="J42" s="530"/>
      <c r="K42" s="1353"/>
      <c r="L42" s="1353"/>
      <c r="M42" s="1353"/>
      <c r="N42" s="333"/>
      <c r="P42" s="1350" t="str">
        <f ca="1">IF(ISERROR(AVERAGE(AH138:AH139)),"##:##",AVERAGE(AH138:AH139))</f>
        <v>##:##</v>
      </c>
      <c r="Q42" s="1349"/>
      <c r="R42" s="1344"/>
      <c r="S42" s="1345"/>
      <c r="T42" s="1346"/>
      <c r="U42" s="1367"/>
      <c r="V42" s="1368"/>
      <c r="Y42" s="778"/>
      <c r="Z42" s="1447"/>
      <c r="AA42" s="1444"/>
      <c r="AB42" s="1444"/>
      <c r="AC42" s="1444"/>
      <c r="AD42" s="1445"/>
      <c r="AE42" s="780"/>
    </row>
    <row r="43" spans="3:31" ht="7.5" customHeight="1" x14ac:dyDescent="0.2">
      <c r="C43" s="1412"/>
      <c r="D43" s="1413"/>
      <c r="E43" s="1414"/>
      <c r="G43" s="337"/>
      <c r="H43" s="1353"/>
      <c r="I43" s="1352"/>
      <c r="J43" s="530"/>
      <c r="K43" s="1353"/>
      <c r="L43" s="1353"/>
      <c r="M43" s="1353"/>
      <c r="N43" s="333"/>
      <c r="P43" s="1347"/>
      <c r="Q43" s="1349"/>
      <c r="R43" s="1347">
        <v>26</v>
      </c>
      <c r="S43" s="1348"/>
      <c r="T43" s="1349"/>
      <c r="U43" s="1361" t="str">
        <f ca="1">AJ139</f>
        <v>#:##.##</v>
      </c>
      <c r="V43" s="1362"/>
      <c r="Y43" s="778"/>
      <c r="Z43" s="1447"/>
      <c r="AA43" s="1444"/>
      <c r="AB43" s="1444"/>
      <c r="AC43" s="1444"/>
      <c r="AD43" s="1445"/>
      <c r="AE43" s="780"/>
    </row>
    <row r="44" spans="3:31" ht="7.5" customHeight="1" x14ac:dyDescent="0.2">
      <c r="C44" s="1418" t="s">
        <v>9</v>
      </c>
      <c r="D44" s="1418"/>
      <c r="E44" s="1415" t="str">
        <f ca="1">AM86</f>
        <v>#:##:##</v>
      </c>
      <c r="G44" s="337"/>
      <c r="H44" s="1354">
        <v>13</v>
      </c>
      <c r="I44" s="1357" t="str">
        <f ca="1">AJ126</f>
        <v>#:##.##</v>
      </c>
      <c r="J44" s="530"/>
      <c r="K44" s="1354">
        <v>34</v>
      </c>
      <c r="L44" s="1357" t="str">
        <f ca="1">AJ147</f>
        <v>#:##.##</v>
      </c>
      <c r="M44" s="1354"/>
      <c r="N44" s="333"/>
      <c r="P44" s="1347"/>
      <c r="Q44" s="1349"/>
      <c r="R44" s="1347"/>
      <c r="S44" s="1348"/>
      <c r="T44" s="1349"/>
      <c r="U44" s="1361"/>
      <c r="V44" s="1362"/>
      <c r="Y44" s="778"/>
      <c r="Z44" s="1447"/>
      <c r="AA44" s="1444"/>
      <c r="AB44" s="1444"/>
      <c r="AC44" s="1444"/>
      <c r="AD44" s="1445"/>
      <c r="AE44" s="780"/>
    </row>
    <row r="45" spans="3:31" ht="7.5" customHeight="1" x14ac:dyDescent="0.2">
      <c r="C45" s="1419"/>
      <c r="D45" s="1419"/>
      <c r="E45" s="1416"/>
      <c r="G45" s="337"/>
      <c r="H45" s="1354"/>
      <c r="I45" s="1357"/>
      <c r="J45" s="530"/>
      <c r="K45" s="1354"/>
      <c r="L45" s="1354"/>
      <c r="M45" s="1354"/>
      <c r="N45" s="333"/>
      <c r="P45" s="1355" t="str">
        <f ca="1">IF(ISERROR(AVERAGE(AH140:AH141)),"##:##",AVERAGE(AH140:AH141))</f>
        <v>##:##</v>
      </c>
      <c r="Q45" s="1340"/>
      <c r="R45" s="1347"/>
      <c r="S45" s="1348"/>
      <c r="T45" s="1349"/>
      <c r="U45" s="1361"/>
      <c r="V45" s="1362"/>
      <c r="Y45" s="778"/>
      <c r="Z45" s="1447"/>
      <c r="AA45" s="1444"/>
      <c r="AB45" s="1444"/>
      <c r="AC45" s="1444"/>
      <c r="AD45" s="1445"/>
      <c r="AE45" s="780"/>
    </row>
    <row r="46" spans="3:31" ht="7.5" customHeight="1" x14ac:dyDescent="0.2">
      <c r="C46" s="1420"/>
      <c r="D46" s="1420"/>
      <c r="E46" s="1417"/>
      <c r="G46" s="337"/>
      <c r="H46" s="1354"/>
      <c r="I46" s="1357"/>
      <c r="J46" s="530"/>
      <c r="K46" s="1354"/>
      <c r="L46" s="1354"/>
      <c r="M46" s="1354"/>
      <c r="N46" s="333"/>
      <c r="P46" s="1341"/>
      <c r="Q46" s="1343"/>
      <c r="R46" s="1338">
        <v>28</v>
      </c>
      <c r="S46" s="1339"/>
      <c r="T46" s="1340"/>
      <c r="U46" s="1363" t="str">
        <f ca="1">AJ141</f>
        <v>#:##.##</v>
      </c>
      <c r="V46" s="1364"/>
      <c r="Y46" s="778"/>
      <c r="Z46" s="1447"/>
      <c r="AA46" s="1444"/>
      <c r="AB46" s="1444"/>
      <c r="AC46" s="1444"/>
      <c r="AD46" s="1445"/>
      <c r="AE46" s="780"/>
    </row>
    <row r="47" spans="3:31" ht="7.5" customHeight="1" x14ac:dyDescent="0.2">
      <c r="C47" s="1406"/>
      <c r="D47" s="1407"/>
      <c r="E47" s="1408"/>
      <c r="G47" s="337"/>
      <c r="H47" s="1353">
        <v>14</v>
      </c>
      <c r="I47" s="1352" t="str">
        <f ca="1">AJ127</f>
        <v>#:##.##</v>
      </c>
      <c r="J47" s="530"/>
      <c r="K47" s="1353">
        <v>35</v>
      </c>
      <c r="L47" s="1352" t="str">
        <f ca="1">AJ148</f>
        <v>#:##.##</v>
      </c>
      <c r="M47" s="1353"/>
      <c r="N47" s="333"/>
      <c r="P47" s="1344"/>
      <c r="Q47" s="1346"/>
      <c r="R47" s="1341"/>
      <c r="S47" s="1342"/>
      <c r="T47" s="1343"/>
      <c r="U47" s="1365"/>
      <c r="V47" s="1366"/>
      <c r="Y47" s="778"/>
      <c r="Z47" s="1447"/>
      <c r="AA47" s="1444"/>
      <c r="AB47" s="1444"/>
      <c r="AC47" s="1444"/>
      <c r="AD47" s="1445"/>
      <c r="AE47" s="780"/>
    </row>
    <row r="48" spans="3:31" ht="7.5" customHeight="1" x14ac:dyDescent="0.2">
      <c r="C48" s="1409"/>
      <c r="D48" s="1410"/>
      <c r="E48" s="1411"/>
      <c r="G48" s="337"/>
      <c r="H48" s="1353"/>
      <c r="I48" s="1352"/>
      <c r="J48" s="530"/>
      <c r="K48" s="1353"/>
      <c r="L48" s="1353"/>
      <c r="M48" s="1353"/>
      <c r="N48" s="333"/>
      <c r="P48" s="1350" t="str">
        <f ca="1">IF(ISERROR(AVERAGE(AH142:AH143)),"##:##",AVERAGE(AH142:AH143))</f>
        <v>##:##</v>
      </c>
      <c r="Q48" s="1349"/>
      <c r="R48" s="1344"/>
      <c r="S48" s="1345"/>
      <c r="T48" s="1346"/>
      <c r="U48" s="1367"/>
      <c r="V48" s="1368"/>
      <c r="Y48" s="778"/>
      <c r="Z48" s="1447"/>
      <c r="AA48" s="1444"/>
      <c r="AB48" s="1444"/>
      <c r="AC48" s="1444"/>
      <c r="AD48" s="1445"/>
      <c r="AE48" s="780"/>
    </row>
    <row r="49" spans="3:31" ht="7.5" customHeight="1" x14ac:dyDescent="0.2">
      <c r="C49" s="1412"/>
      <c r="D49" s="1413"/>
      <c r="E49" s="1414"/>
      <c r="G49" s="337"/>
      <c r="H49" s="1353"/>
      <c r="I49" s="1352"/>
      <c r="J49" s="530"/>
      <c r="K49" s="1353"/>
      <c r="L49" s="1353"/>
      <c r="M49" s="1353"/>
      <c r="N49" s="333"/>
      <c r="P49" s="1347"/>
      <c r="Q49" s="1349"/>
      <c r="R49" s="1347">
        <v>30</v>
      </c>
      <c r="S49" s="1348"/>
      <c r="T49" s="1349"/>
      <c r="U49" s="1361" t="str">
        <f ca="1">AJ143</f>
        <v>#:##.##</v>
      </c>
      <c r="V49" s="1362"/>
      <c r="Y49" s="778"/>
      <c r="Z49" s="1447"/>
      <c r="AA49" s="1444"/>
      <c r="AB49" s="1444"/>
      <c r="AC49" s="1444"/>
      <c r="AD49" s="1445"/>
      <c r="AE49" s="780"/>
    </row>
    <row r="50" spans="3:31" ht="7.5" customHeight="1" x14ac:dyDescent="0.2">
      <c r="C50" s="1418" t="s">
        <v>10</v>
      </c>
      <c r="D50" s="1418"/>
      <c r="E50" s="1415" t="str">
        <f ca="1">AM87</f>
        <v>#:##:##</v>
      </c>
      <c r="G50" s="337"/>
      <c r="H50" s="1354">
        <v>15</v>
      </c>
      <c r="I50" s="1357" t="str">
        <f ca="1">AJ128</f>
        <v>#:##.##</v>
      </c>
      <c r="J50" s="530"/>
      <c r="K50" s="1354">
        <v>36</v>
      </c>
      <c r="L50" s="1357" t="str">
        <f ca="1">AJ149</f>
        <v>#:##.##</v>
      </c>
      <c r="M50" s="1354"/>
      <c r="N50" s="333"/>
      <c r="P50" s="1347"/>
      <c r="Q50" s="1349"/>
      <c r="R50" s="1347"/>
      <c r="S50" s="1348"/>
      <c r="T50" s="1349"/>
      <c r="U50" s="1361"/>
      <c r="V50" s="1362"/>
      <c r="Y50" s="778"/>
      <c r="Z50" s="1447"/>
      <c r="AA50" s="1444"/>
      <c r="AB50" s="1444"/>
      <c r="AC50" s="1444"/>
      <c r="AD50" s="1445"/>
      <c r="AE50" s="780"/>
    </row>
    <row r="51" spans="3:31" ht="7.5" customHeight="1" x14ac:dyDescent="0.2">
      <c r="C51" s="1419"/>
      <c r="D51" s="1419"/>
      <c r="E51" s="1416"/>
      <c r="G51" s="337"/>
      <c r="H51" s="1354"/>
      <c r="I51" s="1357"/>
      <c r="J51" s="530"/>
      <c r="K51" s="1354"/>
      <c r="L51" s="1354"/>
      <c r="M51" s="1354"/>
      <c r="N51" s="333"/>
      <c r="P51" s="1355" t="str">
        <f ca="1">IF(ISERROR(AVERAGE(AH144:AH145)),"##:##",AVERAGE(AH144:AH145))</f>
        <v>##:##</v>
      </c>
      <c r="Q51" s="1340"/>
      <c r="R51" s="1347"/>
      <c r="S51" s="1348"/>
      <c r="T51" s="1349"/>
      <c r="U51" s="1361"/>
      <c r="V51" s="1362"/>
      <c r="Y51" s="778"/>
      <c r="Z51" s="1447"/>
      <c r="AA51" s="1444"/>
      <c r="AB51" s="1444"/>
      <c r="AC51" s="1444"/>
      <c r="AD51" s="1445"/>
      <c r="AE51" s="780"/>
    </row>
    <row r="52" spans="3:31" ht="7.5" customHeight="1" x14ac:dyDescent="0.2">
      <c r="C52" s="1420"/>
      <c r="D52" s="1420"/>
      <c r="E52" s="1417"/>
      <c r="G52" s="337"/>
      <c r="H52" s="1354"/>
      <c r="I52" s="1357"/>
      <c r="J52" s="530"/>
      <c r="K52" s="1354"/>
      <c r="L52" s="1354"/>
      <c r="M52" s="1354"/>
      <c r="N52" s="333"/>
      <c r="P52" s="1341"/>
      <c r="Q52" s="1343"/>
      <c r="R52" s="1338">
        <v>32</v>
      </c>
      <c r="S52" s="1339"/>
      <c r="T52" s="1340"/>
      <c r="U52" s="1363" t="str">
        <f ca="1">AJ145</f>
        <v>#:##.##</v>
      </c>
      <c r="V52" s="1364"/>
      <c r="Y52" s="778"/>
      <c r="Z52" s="1447"/>
      <c r="AA52" s="1444"/>
      <c r="AB52" s="1444"/>
      <c r="AC52" s="1444"/>
      <c r="AD52" s="1445"/>
      <c r="AE52" s="780"/>
    </row>
    <row r="53" spans="3:31" ht="7.5" customHeight="1" x14ac:dyDescent="0.2">
      <c r="C53" s="1406"/>
      <c r="D53" s="1407"/>
      <c r="E53" s="1408"/>
      <c r="G53" s="337"/>
      <c r="H53" s="1353">
        <v>16</v>
      </c>
      <c r="I53" s="1352" t="str">
        <f ca="1">AJ129</f>
        <v>#:##.##</v>
      </c>
      <c r="J53" s="530"/>
      <c r="K53" s="1353">
        <v>37</v>
      </c>
      <c r="L53" s="1352" t="str">
        <f ca="1">AJ150</f>
        <v>#:##.##</v>
      </c>
      <c r="M53" s="1353"/>
      <c r="N53" s="333"/>
      <c r="P53" s="1344"/>
      <c r="Q53" s="1346"/>
      <c r="R53" s="1341"/>
      <c r="S53" s="1342"/>
      <c r="T53" s="1343"/>
      <c r="U53" s="1365"/>
      <c r="V53" s="1366"/>
      <c r="Y53" s="778"/>
      <c r="Z53" s="1447"/>
      <c r="AA53" s="1444"/>
      <c r="AB53" s="1444"/>
      <c r="AC53" s="1444"/>
      <c r="AD53" s="1445"/>
      <c r="AE53" s="780"/>
    </row>
    <row r="54" spans="3:31" ht="7.5" customHeight="1" x14ac:dyDescent="0.2">
      <c r="C54" s="1409"/>
      <c r="D54" s="1410"/>
      <c r="E54" s="1411"/>
      <c r="G54" s="338"/>
      <c r="H54" s="1353"/>
      <c r="I54" s="1352"/>
      <c r="J54" s="530"/>
      <c r="K54" s="1353"/>
      <c r="L54" s="1353"/>
      <c r="M54" s="1353"/>
      <c r="N54" s="333"/>
      <c r="P54" s="1350" t="str">
        <f ca="1">IF(ISERROR(AVERAGE(AH146:AH147)),"##:##",AVERAGE(AH146:AH147))</f>
        <v>##:##</v>
      </c>
      <c r="Q54" s="1349"/>
      <c r="R54" s="1344"/>
      <c r="S54" s="1345"/>
      <c r="T54" s="1346"/>
      <c r="U54" s="1367"/>
      <c r="V54" s="1368"/>
      <c r="Y54" s="778"/>
      <c r="Z54" s="1447"/>
      <c r="AA54" s="1444"/>
      <c r="AB54" s="1444"/>
      <c r="AC54" s="1444"/>
      <c r="AD54" s="1445"/>
      <c r="AE54" s="780"/>
    </row>
    <row r="55" spans="3:31" ht="7.5" customHeight="1" x14ac:dyDescent="0.2">
      <c r="C55" s="1412"/>
      <c r="D55" s="1413"/>
      <c r="E55" s="1414"/>
      <c r="G55" s="338"/>
      <c r="H55" s="1353"/>
      <c r="I55" s="1352"/>
      <c r="J55" s="530"/>
      <c r="K55" s="1353"/>
      <c r="L55" s="1353"/>
      <c r="M55" s="1353"/>
      <c r="N55" s="333"/>
      <c r="P55" s="1347"/>
      <c r="Q55" s="1349"/>
      <c r="R55" s="1347">
        <v>34</v>
      </c>
      <c r="S55" s="1348"/>
      <c r="T55" s="1349"/>
      <c r="U55" s="1361" t="str">
        <f ca="1">AJ147</f>
        <v>#:##.##</v>
      </c>
      <c r="V55" s="1362"/>
      <c r="Y55" s="778"/>
      <c r="Z55" s="1447"/>
      <c r="AA55" s="1444"/>
      <c r="AB55" s="1444"/>
      <c r="AC55" s="1444"/>
      <c r="AD55" s="1445"/>
      <c r="AE55" s="780"/>
    </row>
    <row r="56" spans="3:31" ht="7.5" customHeight="1" x14ac:dyDescent="0.2">
      <c r="C56" s="1418" t="s">
        <v>11</v>
      </c>
      <c r="D56" s="1418"/>
      <c r="E56" s="1415" t="str">
        <f ca="1">AM88</f>
        <v>#:##:##</v>
      </c>
      <c r="G56" s="338"/>
      <c r="H56" s="1354">
        <v>17</v>
      </c>
      <c r="I56" s="1357" t="str">
        <f ca="1">AJ130</f>
        <v>#:##.##</v>
      </c>
      <c r="J56" s="530"/>
      <c r="K56" s="1354">
        <v>38</v>
      </c>
      <c r="L56" s="1357" t="str">
        <f ca="1">AJ151</f>
        <v>#:##.##</v>
      </c>
      <c r="M56" s="1354"/>
      <c r="N56" s="333"/>
      <c r="P56" s="1347"/>
      <c r="Q56" s="1349"/>
      <c r="R56" s="1347"/>
      <c r="S56" s="1348"/>
      <c r="T56" s="1349"/>
      <c r="U56" s="1361"/>
      <c r="V56" s="1362"/>
      <c r="Y56" s="778"/>
      <c r="Z56" s="1447"/>
      <c r="AA56" s="1444"/>
      <c r="AB56" s="1444"/>
      <c r="AC56" s="1444"/>
      <c r="AD56" s="1445"/>
      <c r="AE56" s="780"/>
    </row>
    <row r="57" spans="3:31" ht="7.5" customHeight="1" x14ac:dyDescent="0.2">
      <c r="C57" s="1419"/>
      <c r="D57" s="1419"/>
      <c r="E57" s="1416"/>
      <c r="G57" s="338"/>
      <c r="H57" s="1354"/>
      <c r="I57" s="1357"/>
      <c r="J57" s="530"/>
      <c r="K57" s="1354"/>
      <c r="L57" s="1354"/>
      <c r="M57" s="1354"/>
      <c r="N57" s="333"/>
      <c r="P57" s="1355" t="str">
        <f ca="1">IF(ISERROR(AVERAGE(AH148:AH149)),"##:##",AVERAGE(AH148:AH149))</f>
        <v>##:##</v>
      </c>
      <c r="Q57" s="1340"/>
      <c r="R57" s="1347"/>
      <c r="S57" s="1348"/>
      <c r="T57" s="1349"/>
      <c r="U57" s="1361"/>
      <c r="V57" s="1362"/>
      <c r="Y57" s="778"/>
      <c r="Z57" s="1447"/>
      <c r="AA57" s="1444"/>
      <c r="AB57" s="1444"/>
      <c r="AC57" s="1444"/>
      <c r="AD57" s="1445"/>
      <c r="AE57" s="780"/>
    </row>
    <row r="58" spans="3:31" ht="7.5" customHeight="1" x14ac:dyDescent="0.2">
      <c r="C58" s="1420"/>
      <c r="D58" s="1420"/>
      <c r="E58" s="1417"/>
      <c r="G58" s="338"/>
      <c r="H58" s="1354"/>
      <c r="I58" s="1357"/>
      <c r="J58" s="530"/>
      <c r="K58" s="1354"/>
      <c r="L58" s="1354"/>
      <c r="M58" s="1354"/>
      <c r="N58" s="333"/>
      <c r="P58" s="1341"/>
      <c r="Q58" s="1343"/>
      <c r="R58" s="1338">
        <v>36</v>
      </c>
      <c r="S58" s="1339"/>
      <c r="T58" s="1340"/>
      <c r="U58" s="1363" t="str">
        <f ca="1">AJ149</f>
        <v>#:##.##</v>
      </c>
      <c r="V58" s="1364"/>
      <c r="Y58" s="778"/>
      <c r="Z58" s="1447"/>
      <c r="AA58" s="1444"/>
      <c r="AB58" s="1444"/>
      <c r="AC58" s="1444"/>
      <c r="AD58" s="1445"/>
      <c r="AE58" s="780"/>
    </row>
    <row r="59" spans="3:31" ht="7.5" customHeight="1" x14ac:dyDescent="0.2">
      <c r="C59" s="1406"/>
      <c r="D59" s="1407"/>
      <c r="E59" s="1408"/>
      <c r="G59" s="339"/>
      <c r="H59" s="1353">
        <v>18</v>
      </c>
      <c r="I59" s="1352" t="str">
        <f ca="1">AJ131</f>
        <v>#:##.##</v>
      </c>
      <c r="J59" s="530"/>
      <c r="K59" s="1353">
        <v>39</v>
      </c>
      <c r="L59" s="1352" t="e">
        <f ca="1">AJ152</f>
        <v>#VALUE!</v>
      </c>
      <c r="M59" s="1353"/>
      <c r="N59" s="333"/>
      <c r="P59" s="1344"/>
      <c r="Q59" s="1346"/>
      <c r="R59" s="1341"/>
      <c r="S59" s="1342"/>
      <c r="T59" s="1343"/>
      <c r="U59" s="1365"/>
      <c r="V59" s="1366"/>
      <c r="Y59" s="778"/>
      <c r="Z59" s="1447"/>
      <c r="AA59" s="1444"/>
      <c r="AB59" s="1444"/>
      <c r="AC59" s="1444"/>
      <c r="AD59" s="1445"/>
      <c r="AE59" s="780"/>
    </row>
    <row r="60" spans="3:31" ht="7.5" customHeight="1" x14ac:dyDescent="0.2">
      <c r="C60" s="1409"/>
      <c r="D60" s="1410"/>
      <c r="E60" s="1411"/>
      <c r="G60" s="339"/>
      <c r="H60" s="1353"/>
      <c r="I60" s="1352"/>
      <c r="J60" s="530"/>
      <c r="K60" s="1353"/>
      <c r="L60" s="1353"/>
      <c r="M60" s="1353"/>
      <c r="N60" s="333"/>
      <c r="P60" s="1350" t="str">
        <f ca="1">IF(ISERROR(AVERAGE(AH150:AH151)),"##:##",AVERAGE(AH150:AH151))</f>
        <v>##:##</v>
      </c>
      <c r="Q60" s="1349"/>
      <c r="R60" s="1344"/>
      <c r="S60" s="1345"/>
      <c r="T60" s="1346"/>
      <c r="U60" s="1367"/>
      <c r="V60" s="1368"/>
      <c r="Y60" s="778"/>
      <c r="Z60" s="1447"/>
      <c r="AA60" s="1444"/>
      <c r="AB60" s="1444"/>
      <c r="AC60" s="1444"/>
      <c r="AD60" s="1445"/>
      <c r="AE60" s="780"/>
    </row>
    <row r="61" spans="3:31" ht="7.5" customHeight="1" x14ac:dyDescent="0.2">
      <c r="C61" s="1412"/>
      <c r="D61" s="1413"/>
      <c r="E61" s="1414"/>
      <c r="G61" s="339"/>
      <c r="H61" s="1353"/>
      <c r="I61" s="1352"/>
      <c r="J61" s="530"/>
      <c r="K61" s="1353"/>
      <c r="L61" s="1353"/>
      <c r="M61" s="1353"/>
      <c r="N61" s="333"/>
      <c r="P61" s="1347"/>
      <c r="Q61" s="1349"/>
      <c r="R61" s="1347">
        <v>38</v>
      </c>
      <c r="S61" s="1348"/>
      <c r="T61" s="1349"/>
      <c r="U61" s="1361" t="str">
        <f ca="1">AJ151</f>
        <v>#:##.##</v>
      </c>
      <c r="V61" s="1362"/>
      <c r="Y61" s="778"/>
      <c r="Z61" s="1447"/>
      <c r="AA61" s="1444"/>
      <c r="AB61" s="1444"/>
      <c r="AC61" s="1444"/>
      <c r="AD61" s="1445"/>
      <c r="AE61" s="780"/>
    </row>
    <row r="62" spans="3:31" ht="7.5" customHeight="1" x14ac:dyDescent="0.2">
      <c r="C62" s="1418" t="s">
        <v>12</v>
      </c>
      <c r="D62" s="1418"/>
      <c r="E62" s="1415" t="str">
        <f ca="1">AM89</f>
        <v>#:##:##</v>
      </c>
      <c r="G62" s="339"/>
      <c r="H62" s="1354">
        <v>19</v>
      </c>
      <c r="I62" s="1357" t="str">
        <f ca="1">AJ132</f>
        <v>#:##.##</v>
      </c>
      <c r="J62" s="530"/>
      <c r="K62" s="1354">
        <v>40</v>
      </c>
      <c r="L62" s="1357" t="e">
        <f ca="1">AJ153</f>
        <v>#VALUE!</v>
      </c>
      <c r="M62" s="1354"/>
      <c r="N62" s="333"/>
      <c r="P62" s="1347"/>
      <c r="Q62" s="1349"/>
      <c r="R62" s="1347"/>
      <c r="S62" s="1348"/>
      <c r="T62" s="1349"/>
      <c r="U62" s="1361"/>
      <c r="V62" s="1362"/>
      <c r="Y62" s="778"/>
      <c r="Z62" s="1447"/>
      <c r="AA62" s="1444"/>
      <c r="AB62" s="1444"/>
      <c r="AC62" s="1444"/>
      <c r="AD62" s="1445"/>
      <c r="AE62" s="780"/>
    </row>
    <row r="63" spans="3:31" ht="7.5" customHeight="1" x14ac:dyDescent="0.2">
      <c r="C63" s="1419"/>
      <c r="D63" s="1419"/>
      <c r="E63" s="1416"/>
      <c r="G63" s="339"/>
      <c r="H63" s="1354"/>
      <c r="I63" s="1357"/>
      <c r="J63" s="530"/>
      <c r="K63" s="1354"/>
      <c r="L63" s="1354"/>
      <c r="M63" s="1354"/>
      <c r="N63" s="333"/>
      <c r="P63" s="1355">
        <f ca="1">IF(ISERROR(AVERAGE(AH152:AH153)),"##:##",AVERAGE(AH152:AH153))</f>
        <v>3.5047344925620422E-3</v>
      </c>
      <c r="Q63" s="1340"/>
      <c r="R63" s="1347"/>
      <c r="S63" s="1348"/>
      <c r="T63" s="1349"/>
      <c r="U63" s="1361"/>
      <c r="V63" s="1362"/>
      <c r="Y63" s="778"/>
      <c r="Z63" s="1447"/>
      <c r="AA63" s="1444"/>
      <c r="AB63" s="1444"/>
      <c r="AC63" s="1444"/>
      <c r="AD63" s="1445"/>
      <c r="AE63" s="780"/>
    </row>
    <row r="64" spans="3:31" ht="7.5" customHeight="1" x14ac:dyDescent="0.2">
      <c r="C64" s="1420"/>
      <c r="D64" s="1420"/>
      <c r="E64" s="1417"/>
      <c r="G64" s="339"/>
      <c r="H64" s="1354"/>
      <c r="I64" s="1357"/>
      <c r="J64" s="568"/>
      <c r="K64" s="1354"/>
      <c r="L64" s="1354"/>
      <c r="M64" s="1354"/>
      <c r="N64" s="333"/>
      <c r="P64" s="1341"/>
      <c r="Q64" s="1343"/>
      <c r="R64" s="1338">
        <v>40</v>
      </c>
      <c r="S64" s="1339"/>
      <c r="T64" s="1340"/>
      <c r="U64" s="1363" t="e">
        <f ca="1">AJ153</f>
        <v>#VALUE!</v>
      </c>
      <c r="V64" s="1364"/>
      <c r="Y64" s="778"/>
      <c r="Z64" s="1447"/>
      <c r="AA64" s="1444"/>
      <c r="AB64" s="1444"/>
      <c r="AC64" s="1444"/>
      <c r="AD64" s="1445"/>
      <c r="AE64" s="780"/>
    </row>
    <row r="65" spans="2:40" ht="7.5" customHeight="1" x14ac:dyDescent="0.2">
      <c r="C65" s="1406"/>
      <c r="D65" s="1407"/>
      <c r="E65" s="1408"/>
      <c r="G65" s="339"/>
      <c r="H65" s="1353">
        <v>20</v>
      </c>
      <c r="I65" s="1352" t="e">
        <f ca="1">AJ133</f>
        <v>#VALUE!</v>
      </c>
      <c r="J65" s="568"/>
      <c r="K65" s="1353">
        <v>41</v>
      </c>
      <c r="L65" s="1352" t="e">
        <f ca="1">AJ154</f>
        <v>#VALUE!</v>
      </c>
      <c r="M65" s="1352"/>
      <c r="N65" s="333"/>
      <c r="P65" s="1344"/>
      <c r="Q65" s="1346"/>
      <c r="R65" s="1341"/>
      <c r="S65" s="1342"/>
      <c r="T65" s="1343"/>
      <c r="U65" s="1365"/>
      <c r="V65" s="1366"/>
      <c r="Y65" s="778"/>
      <c r="Z65" s="778"/>
      <c r="AA65" s="778"/>
      <c r="AB65" s="778"/>
      <c r="AC65" s="778"/>
      <c r="AD65" s="778"/>
      <c r="AE65" s="780"/>
    </row>
    <row r="66" spans="2:40" ht="7.5" customHeight="1" x14ac:dyDescent="0.2">
      <c r="C66" s="1409"/>
      <c r="D66" s="1410"/>
      <c r="E66" s="1411"/>
      <c r="G66" s="339"/>
      <c r="H66" s="1353"/>
      <c r="I66" s="1352"/>
      <c r="J66" s="568"/>
      <c r="K66" s="1353"/>
      <c r="L66" s="1352"/>
      <c r="M66" s="1352"/>
      <c r="N66" s="333"/>
      <c r="P66" s="1350">
        <f ca="1">IF(ISERROR(AVERAGE(AH154:AH155)),"##:##",AVERAGE(AH154:AH155))</f>
        <v>3.5179831046098474E-3</v>
      </c>
      <c r="Q66" s="1349"/>
      <c r="R66" s="1344"/>
      <c r="S66" s="1345"/>
      <c r="T66" s="1346"/>
      <c r="U66" s="1367"/>
      <c r="V66" s="1368"/>
      <c r="Y66" s="778"/>
      <c r="Z66" s="1481"/>
      <c r="AA66" s="1481"/>
      <c r="AB66" s="1481"/>
      <c r="AC66" s="1481"/>
      <c r="AD66" s="1481"/>
      <c r="AE66" s="1481"/>
    </row>
    <row r="67" spans="2:40" ht="7.5" customHeight="1" x14ac:dyDescent="0.2">
      <c r="C67" s="1412"/>
      <c r="D67" s="1413"/>
      <c r="E67" s="1414"/>
      <c r="G67" s="339"/>
      <c r="H67" s="1353"/>
      <c r="I67" s="1352"/>
      <c r="J67" s="568"/>
      <c r="K67" s="1353"/>
      <c r="L67" s="1352"/>
      <c r="M67" s="1352"/>
      <c r="N67" s="333"/>
      <c r="P67" s="1347"/>
      <c r="Q67" s="1349"/>
      <c r="R67" s="1347">
        <v>42</v>
      </c>
      <c r="S67" s="1348"/>
      <c r="T67" s="1349"/>
      <c r="U67" s="1361" t="e">
        <f ca="1">AJ155</f>
        <v>#VALUE!</v>
      </c>
      <c r="V67" s="1362"/>
      <c r="Y67" s="778"/>
      <c r="Z67" s="1481"/>
      <c r="AA67" s="1481"/>
      <c r="AB67" s="1481"/>
      <c r="AC67" s="1481"/>
      <c r="AD67" s="1481"/>
      <c r="AE67" s="1481"/>
    </row>
    <row r="68" spans="2:40" ht="7.5" customHeight="1" x14ac:dyDescent="0.2">
      <c r="C68" s="1418" t="s">
        <v>13</v>
      </c>
      <c r="D68" s="1418"/>
      <c r="E68" s="1415">
        <f ca="1">AH79</f>
        <v>0.14583333333333334</v>
      </c>
      <c r="G68" s="339"/>
      <c r="H68" s="1354">
        <v>21</v>
      </c>
      <c r="I68" s="1357" t="e">
        <f ca="1">AJ134</f>
        <v>#VALUE!</v>
      </c>
      <c r="J68" s="568"/>
      <c r="K68" s="1383">
        <v>42</v>
      </c>
      <c r="L68" s="1399" t="e">
        <f ca="1">AJ155</f>
        <v>#VALUE!</v>
      </c>
      <c r="M68" s="1400"/>
      <c r="N68" s="333"/>
      <c r="P68" s="1356"/>
      <c r="Q68" s="1349"/>
      <c r="R68" s="1347"/>
      <c r="S68" s="1348"/>
      <c r="T68" s="1349"/>
      <c r="U68" s="1361"/>
      <c r="V68" s="1362"/>
      <c r="Y68" s="778"/>
      <c r="Z68" s="1481"/>
      <c r="AA68" s="1481"/>
      <c r="AB68" s="1481"/>
      <c r="AC68" s="1481"/>
      <c r="AD68" s="1481"/>
      <c r="AE68" s="1481"/>
    </row>
    <row r="69" spans="2:40" ht="7.5" customHeight="1" thickBot="1" x14ac:dyDescent="0.25">
      <c r="C69" s="1419"/>
      <c r="D69" s="1419"/>
      <c r="E69" s="1416"/>
      <c r="G69" s="339"/>
      <c r="H69" s="1354"/>
      <c r="I69" s="1357"/>
      <c r="J69" s="568"/>
      <c r="K69" s="1383"/>
      <c r="L69" s="1400"/>
      <c r="M69" s="1400"/>
      <c r="N69" s="333"/>
      <c r="P69" s="723"/>
      <c r="Q69" s="724"/>
      <c r="R69" s="1347"/>
      <c r="S69" s="1348"/>
      <c r="T69" s="1349"/>
      <c r="U69" s="1361"/>
      <c r="V69" s="1362"/>
      <c r="Y69" s="778"/>
      <c r="Z69" s="1481"/>
      <c r="AA69" s="1481"/>
      <c r="AB69" s="1481"/>
      <c r="AC69" s="1481"/>
      <c r="AD69" s="1481"/>
      <c r="AE69" s="1481"/>
    </row>
    <row r="70" spans="2:40" ht="7.5" customHeight="1" thickBot="1" x14ac:dyDescent="0.25">
      <c r="C70" s="1419"/>
      <c r="D70" s="1419"/>
      <c r="E70" s="1416"/>
      <c r="G70" s="339"/>
      <c r="H70" s="1381"/>
      <c r="I70" s="1382"/>
      <c r="J70" s="568"/>
      <c r="K70" s="1384"/>
      <c r="L70" s="1401"/>
      <c r="M70" s="1401"/>
      <c r="N70" s="340"/>
      <c r="O70" s="341"/>
      <c r="P70" s="1375" t="s">
        <v>366</v>
      </c>
      <c r="Q70" s="1376"/>
      <c r="R70" s="1369">
        <f ca="1">AH79</f>
        <v>0.14583333333333334</v>
      </c>
      <c r="S70" s="1369"/>
      <c r="T70" s="1369"/>
      <c r="U70" s="1369"/>
      <c r="V70" s="1370"/>
      <c r="Y70" s="1482"/>
      <c r="Z70" s="1482"/>
      <c r="AA70" s="1482"/>
      <c r="AB70" s="1482"/>
      <c r="AC70" s="1482"/>
      <c r="AD70" s="1482"/>
      <c r="AE70" s="1482"/>
    </row>
    <row r="71" spans="2:40" ht="7.5" customHeight="1" x14ac:dyDescent="0.2">
      <c r="C71" s="1421">
        <f ca="1">AH79</f>
        <v>0.14583333333333334</v>
      </c>
      <c r="D71" s="1422"/>
      <c r="E71" s="1423"/>
      <c r="G71" s="339"/>
      <c r="H71" s="1385" t="s">
        <v>215</v>
      </c>
      <c r="I71" s="1386"/>
      <c r="J71" s="566"/>
      <c r="K71" s="1391">
        <f ca="1">AH79</f>
        <v>0.14583333333333334</v>
      </c>
      <c r="L71" s="1392"/>
      <c r="M71" s="1393"/>
      <c r="N71" s="342"/>
      <c r="O71" s="341"/>
      <c r="P71" s="1377"/>
      <c r="Q71" s="1378"/>
      <c r="R71" s="1371"/>
      <c r="S71" s="1371"/>
      <c r="T71" s="1371"/>
      <c r="U71" s="1371"/>
      <c r="V71" s="1372"/>
      <c r="Y71" s="1482"/>
      <c r="Z71" s="1482"/>
      <c r="AA71" s="1482"/>
      <c r="AB71" s="1482"/>
      <c r="AC71" s="1482"/>
      <c r="AD71" s="1482"/>
      <c r="AE71" s="1482"/>
    </row>
    <row r="72" spans="2:40" ht="7.5" customHeight="1" x14ac:dyDescent="0.2">
      <c r="C72" s="1424"/>
      <c r="D72" s="1425"/>
      <c r="E72" s="1426"/>
      <c r="G72" s="339"/>
      <c r="H72" s="1387"/>
      <c r="I72" s="1388"/>
      <c r="J72" s="531"/>
      <c r="K72" s="1394"/>
      <c r="L72" s="1394"/>
      <c r="M72" s="1395"/>
      <c r="N72" s="343"/>
      <c r="O72" s="344"/>
      <c r="P72" s="1377"/>
      <c r="Q72" s="1378"/>
      <c r="R72" s="1371"/>
      <c r="S72" s="1371"/>
      <c r="T72" s="1371"/>
      <c r="U72" s="1371"/>
      <c r="V72" s="1372"/>
      <c r="Y72" s="1482"/>
      <c r="Z72" s="1482"/>
      <c r="AA72" s="1482"/>
      <c r="AB72" s="1482"/>
      <c r="AC72" s="1482"/>
      <c r="AD72" s="1482"/>
      <c r="AE72" s="1482"/>
    </row>
    <row r="73" spans="2:40" ht="10.5" customHeight="1" thickBot="1" x14ac:dyDescent="0.25">
      <c r="C73" s="1427"/>
      <c r="D73" s="1428"/>
      <c r="E73" s="1429"/>
      <c r="G73" s="339"/>
      <c r="H73" s="1389"/>
      <c r="I73" s="1390"/>
      <c r="J73" s="567"/>
      <c r="K73" s="1396"/>
      <c r="L73" s="1396"/>
      <c r="M73" s="1397"/>
      <c r="N73" s="343"/>
      <c r="O73" s="344"/>
      <c r="P73" s="1379"/>
      <c r="Q73" s="1380"/>
      <c r="R73" s="1373"/>
      <c r="S73" s="1373"/>
      <c r="T73" s="1373"/>
      <c r="U73" s="1373"/>
      <c r="V73" s="1374"/>
      <c r="Y73" s="1482"/>
      <c r="Z73" s="1482"/>
      <c r="AA73" s="1482"/>
      <c r="AB73" s="1482"/>
      <c r="AC73" s="1482"/>
      <c r="AD73" s="1482"/>
      <c r="AE73" s="1482"/>
    </row>
    <row r="74" spans="2:40" ht="6" customHeight="1" x14ac:dyDescent="0.2">
      <c r="C74" s="331"/>
      <c r="D74" s="855"/>
      <c r="E74" s="855"/>
      <c r="J74" s="333"/>
      <c r="K74" s="333"/>
      <c r="L74" s="333"/>
      <c r="M74" s="333"/>
      <c r="N74" s="333"/>
    </row>
    <row r="75" spans="2:40" ht="18" x14ac:dyDescent="0.35">
      <c r="B75" s="331" t="str">
        <f ca="1">Pacing!B46</f>
        <v>Copyright © 2007-2018 Greg Maclin.  All Rights Reserved</v>
      </c>
      <c r="J75" s="333"/>
      <c r="K75" s="333"/>
      <c r="L75" s="333"/>
      <c r="M75" s="333"/>
      <c r="N75" s="333"/>
      <c r="AF75" s="564" t="s">
        <v>276</v>
      </c>
    </row>
    <row r="76" spans="2:40" ht="20.25" customHeight="1" x14ac:dyDescent="0.2">
      <c r="B76" s="1402" t="str">
        <f ca="1">IF(AH110=1,Pacing!AO14,"")</f>
        <v>NOTE:  A fully functional version of this spreadsheet is available at MyMarathonPace.com</v>
      </c>
      <c r="C76" s="1402"/>
      <c r="D76" s="1402"/>
      <c r="E76" s="1402"/>
      <c r="F76" s="1402"/>
      <c r="G76" s="1402"/>
      <c r="H76" s="1402"/>
      <c r="I76" s="1402"/>
      <c r="J76" s="1402"/>
      <c r="K76" s="1402"/>
      <c r="L76" s="1402"/>
      <c r="M76" s="1402"/>
      <c r="N76" s="1402"/>
      <c r="O76" s="1402"/>
      <c r="P76" s="1402"/>
      <c r="Q76" s="1402"/>
      <c r="R76" s="1402"/>
      <c r="S76" s="1402"/>
      <c r="T76" s="1402"/>
      <c r="U76" s="1402"/>
      <c r="V76" s="1402"/>
      <c r="W76" s="1402"/>
      <c r="X76" s="1402"/>
      <c r="Y76" s="1402"/>
      <c r="Z76" s="1402"/>
      <c r="AA76" s="1402"/>
      <c r="AB76" s="1402"/>
      <c r="AC76" s="1402"/>
      <c r="AD76" s="1402"/>
      <c r="AE76" s="1402"/>
      <c r="AF76" s="1402"/>
    </row>
    <row r="77" spans="2:40" x14ac:dyDescent="0.2">
      <c r="AH77" s="1403" t="s">
        <v>89</v>
      </c>
      <c r="AI77" s="1403"/>
      <c r="AJ77" s="1403"/>
      <c r="AK77" s="1403"/>
      <c r="AL77" s="1403"/>
      <c r="AM77" s="1403"/>
      <c r="AN77" s="353"/>
    </row>
    <row r="78" spans="2:40" ht="28.5" customHeight="1" x14ac:dyDescent="0.2">
      <c r="AH78" s="1404" t="str">
        <f>Info!B2</f>
        <v>2018 Jack &amp; Jill Marathon</v>
      </c>
      <c r="AI78" s="1404"/>
      <c r="AJ78" s="1404"/>
      <c r="AK78" s="1404"/>
      <c r="AL78" s="1404"/>
      <c r="AM78" s="1404"/>
      <c r="AN78" s="346"/>
    </row>
    <row r="79" spans="2:40" ht="35.25" customHeight="1" x14ac:dyDescent="0.2">
      <c r="AH79" s="1405">
        <f ca="1">IF(AND(OR(Pacing!$AP$12=1,Pacing!$AP$13=1,),Pacing!$AR$45=0),"#:##:##",IF(OR(Pacing!$Z$7=0,Pacing!$Z$7=1),Pacing!$D$4,MAX(Pacing!$AP$87,Pacing!$AP$289)))</f>
        <v>0.14583333333333334</v>
      </c>
      <c r="AI79" s="1405"/>
      <c r="AJ79" s="1405"/>
      <c r="AK79" s="1405"/>
      <c r="AL79" s="1405"/>
      <c r="AM79" s="1405"/>
      <c r="AN79" s="332"/>
    </row>
    <row r="80" spans="2:40" ht="56.25" customHeight="1" x14ac:dyDescent="0.25">
      <c r="AH80" s="1304" t="s">
        <v>17</v>
      </c>
      <c r="AI80" s="1304"/>
      <c r="AJ80" s="1304"/>
      <c r="AK80" s="1304"/>
      <c r="AL80" s="1304"/>
      <c r="AM80" s="1304"/>
      <c r="AN80" s="332"/>
    </row>
    <row r="81" spans="34:40" ht="13.5" x14ac:dyDescent="0.25">
      <c r="AH81" s="64">
        <f ca="1">IF(AND(OR(Pacing!$AP$12=1,Pacing!$AP$13=1,),Pacing!$AR$19=0),"##.##",Pacing!$AO$61)</f>
        <v>5.8724979211580179E-3</v>
      </c>
      <c r="AI81" s="65">
        <v>1</v>
      </c>
      <c r="AJ81" s="66">
        <f ca="1">IF(AND(OR(Pacing!$AP$12=1,Pacing!$AP$13=1,),Pacing!$AR$19=0),"#:##:##",Pacing!$AP$61)</f>
        <v>5.8724979211580179E-3</v>
      </c>
      <c r="AK81" s="19"/>
      <c r="AL81" s="350" t="s">
        <v>4</v>
      </c>
      <c r="AM81" s="66">
        <f ca="1">Pacing!$AT$36</f>
        <v>1.7740364559440964E-2</v>
      </c>
      <c r="AN81" s="332"/>
    </row>
    <row r="82" spans="34:40" ht="13.5" x14ac:dyDescent="0.25">
      <c r="AH82" s="64">
        <f ca="1">IF(AND(OR(Pacing!$AP$12=1,Pacing!$AP$13=1,),Pacing!$AR$20=0),"##.##",Pacing!$AO$62)</f>
        <v>5.7350038563783101E-3</v>
      </c>
      <c r="AI82" s="65">
        <v>2</v>
      </c>
      <c r="AJ82" s="66">
        <f ca="1">IF(AND(OR(Pacing!$AP$12=1,Pacing!$AP$13=1,),Pacing!$AR$20=0),"#:##:##",Pacing!$AP$62)</f>
        <v>1.1607501777536328E-2</v>
      </c>
      <c r="AK82" s="19"/>
      <c r="AL82" s="350" t="s">
        <v>5</v>
      </c>
      <c r="AM82" s="66" t="str">
        <f ca="1">Pacing!$AT$37</f>
        <v>#:##:##</v>
      </c>
      <c r="AN82" s="332"/>
    </row>
    <row r="83" spans="34:40" ht="13.5" x14ac:dyDescent="0.25">
      <c r="AH83" s="64">
        <f ca="1">IF(AND(OR(Pacing!$AP$12=1,Pacing!$AP$13=1,),Pacing!$AR$21=0),"##.##",Pacing!$AO$63)</f>
        <v>5.5173234738730703E-3</v>
      </c>
      <c r="AI83" s="65">
        <v>3</v>
      </c>
      <c r="AJ83" s="66">
        <f ca="1">IF(AND(OR(Pacing!$AP$12=1,Pacing!$AP$13=1,),Pacing!$AR$21=0),"#:##:##",Pacing!$AP$63)</f>
        <v>1.7124825251409397E-2</v>
      </c>
      <c r="AK83" s="19"/>
      <c r="AL83" s="350" t="s">
        <v>6</v>
      </c>
      <c r="AM83" s="66" t="str">
        <f ca="1">Pacing!$AT$38</f>
        <v>#:##:##</v>
      </c>
    </row>
    <row r="84" spans="34:40" ht="13.5" x14ac:dyDescent="0.25">
      <c r="AH84" s="64">
        <f ca="1">IF(AND(OR(Pacing!$AP$12=1,Pacing!$AP$13=1,),Pacing!$AR$22=0),"##.##",Pacing!$AO$64)</f>
        <v>5.5057187151044606E-3</v>
      </c>
      <c r="AI84" s="65">
        <v>4</v>
      </c>
      <c r="AJ84" s="66">
        <f ca="1">IF(AND(OR(Pacing!$AP$12=1,Pacing!$AP$13=1,),Pacing!$AR$22=0),"#:##:##",Pacing!$AP$64)</f>
        <v>2.2630543966513858E-2</v>
      </c>
      <c r="AK84" s="19"/>
      <c r="AL84" s="350" t="s">
        <v>7</v>
      </c>
      <c r="AM84" s="66" t="str">
        <f ca="1">Pacing!$AT$39</f>
        <v>#:##:##</v>
      </c>
    </row>
    <row r="85" spans="34:40" ht="13.5" x14ac:dyDescent="0.25">
      <c r="AH85" s="64" t="str">
        <f ca="1">IF(AND(OR(Pacing!$AP$12=1,Pacing!$AP$13=1,),Pacing!$AR$23=0),"##.##",Pacing!$AO$65)</f>
        <v>##.##</v>
      </c>
      <c r="AI85" s="65">
        <v>5</v>
      </c>
      <c r="AJ85" s="66" t="str">
        <f ca="1">IF(AND(OR(Pacing!$AP$12=1,Pacing!$AP$13=1,),Pacing!$AR$23=0),"#:##:##",Pacing!$AP$65)</f>
        <v>#:##:##</v>
      </c>
      <c r="AK85" s="19"/>
      <c r="AL85" s="350" t="s">
        <v>8</v>
      </c>
      <c r="AM85" s="66">
        <f ca="1">Pacing!$AT$40</f>
        <v>7.2796086318197686E-2</v>
      </c>
    </row>
    <row r="86" spans="34:40" ht="13.5" x14ac:dyDescent="0.25">
      <c r="AH86" s="64" t="str">
        <f ca="1">IF(AND(OR(Pacing!$AP$12=1,Pacing!$AP$13=1,),Pacing!$AR$24=0),"##.##",Pacing!$AO$66)</f>
        <v>##.##</v>
      </c>
      <c r="AI86" s="65">
        <v>6</v>
      </c>
      <c r="AJ86" s="66" t="str">
        <f ca="1">IF(AND(OR(Pacing!$AP$12=1,Pacing!$AP$13=1,),Pacing!$AR$24=0),"#:##:##",Pacing!$AP$66)</f>
        <v>#:##:##</v>
      </c>
      <c r="AK86" s="19"/>
      <c r="AL86" s="350" t="s">
        <v>9</v>
      </c>
      <c r="AM86" s="66" t="str">
        <f ca="1">Pacing!$AT$41</f>
        <v>#:##:##</v>
      </c>
    </row>
    <row r="87" spans="34:40" ht="13.5" x14ac:dyDescent="0.25">
      <c r="AH87" s="64" t="str">
        <f ca="1">IF(AND(OR(Pacing!$AP$12=1,Pacing!$AP$13=1,),Pacing!$AR$25=0),"##.##",Pacing!$AO$67)</f>
        <v>##.##</v>
      </c>
      <c r="AI87" s="65">
        <v>7</v>
      </c>
      <c r="AJ87" s="66" t="str">
        <f ca="1">IF(AND(OR(Pacing!$AP$12=1,Pacing!$AP$13=1,),Pacing!$AR$25=0),"#:##:##",Pacing!$AP$67)</f>
        <v>#:##:##</v>
      </c>
      <c r="AK87" s="19"/>
      <c r="AL87" s="350" t="s">
        <v>10</v>
      </c>
      <c r="AM87" s="66" t="str">
        <f ca="1">Pacing!$AT$42</f>
        <v>#:##:##</v>
      </c>
    </row>
    <row r="88" spans="34:40" ht="13.5" x14ac:dyDescent="0.25">
      <c r="AH88" s="64" t="str">
        <f ca="1">IF(AND(OR(Pacing!$AP$12=1,Pacing!$AP$13=1,),Pacing!$AR$26=0),"##.##",Pacing!$AO$68)</f>
        <v>##.##</v>
      </c>
      <c r="AI88" s="65">
        <v>8</v>
      </c>
      <c r="AJ88" s="66" t="str">
        <f ca="1">IF(AND(OR(Pacing!$AP$12=1,Pacing!$AP$13=1,),Pacing!$AR$26=0),"#:##:##",Pacing!$AP$68)</f>
        <v>#:##:##</v>
      </c>
      <c r="AK88" s="19"/>
      <c r="AL88" s="350" t="s">
        <v>11</v>
      </c>
      <c r="AM88" s="66" t="str">
        <f ca="1">Pacing!$AT$43</f>
        <v>#:##:##</v>
      </c>
    </row>
    <row r="89" spans="34:40" ht="13.5" x14ac:dyDescent="0.25">
      <c r="AH89" s="64" t="str">
        <f ca="1">IF(AND(OR(Pacing!$AP$12=1,Pacing!$AP$13=1,),Pacing!$AR$27=0),"##.##",Pacing!$AO$69)</f>
        <v>##.##</v>
      </c>
      <c r="AI89" s="65">
        <v>9</v>
      </c>
      <c r="AJ89" s="66" t="str">
        <f ca="1">IF(AND(OR(Pacing!$AP$12=1,Pacing!$AP$13=1,),Pacing!$AR$27=0),"#:##:##",Pacing!$AP$69)</f>
        <v>#:##:##</v>
      </c>
      <c r="AK89" s="19"/>
      <c r="AL89" s="350" t="s">
        <v>12</v>
      </c>
      <c r="AM89" s="66" t="str">
        <f ca="1">Pacing!$AT$44</f>
        <v>#:##:##</v>
      </c>
    </row>
    <row r="90" spans="34:40" ht="13.5" x14ac:dyDescent="0.25">
      <c r="AH90" s="64" t="str">
        <f ca="1">IF(AND(OR(Pacing!$AP$12=1,Pacing!$AP$13=1,),Pacing!$AR$28=0),"##.##",Pacing!$AO$70)</f>
        <v>##.##</v>
      </c>
      <c r="AI90" s="65">
        <v>10</v>
      </c>
      <c r="AJ90" s="66" t="str">
        <f ca="1">IF(AND(OR(Pacing!$AP$12=1,Pacing!$AP$13=1,),Pacing!$AR$28=0),"#:##:##",Pacing!$AP$70)</f>
        <v>#:##:##</v>
      </c>
      <c r="AK90" s="19"/>
      <c r="AL90" s="350" t="s">
        <v>13</v>
      </c>
      <c r="AM90" s="66">
        <f ca="1">Pacing!$AT$45</f>
        <v>0.14583333333333329</v>
      </c>
    </row>
    <row r="91" spans="34:40" ht="13.5" x14ac:dyDescent="0.25">
      <c r="AH91" s="64" t="str">
        <f ca="1">IF(AND(OR(Pacing!$AP$12=1,Pacing!$AP$13=1,),Pacing!$AR$29=0),"##.##",Pacing!$AO$71)</f>
        <v>##.##</v>
      </c>
      <c r="AI91" s="65">
        <v>11</v>
      </c>
      <c r="AJ91" s="66" t="str">
        <f ca="1">IF(AND(OR(Pacing!$AP$12=1,Pacing!$AP$13=1,),Pacing!$AR$29=0),"#:##:##",Pacing!$AP$71)</f>
        <v>#:##:##</v>
      </c>
      <c r="AK91" s="19"/>
      <c r="AL91"/>
      <c r="AM91" s="19"/>
    </row>
    <row r="92" spans="34:40" ht="13.5" x14ac:dyDescent="0.25">
      <c r="AH92" s="64" t="str">
        <f ca="1">IF(AND(OR(Pacing!$AP$12=1,Pacing!$AP$13=1,),Pacing!$AR$30=0),"##.##",Pacing!$AO$72)</f>
        <v>##.##</v>
      </c>
      <c r="AI92" s="65">
        <v>12</v>
      </c>
      <c r="AJ92" s="66" t="str">
        <f ca="1">IF(AND(OR(Pacing!$AP$12=1,Pacing!$AP$13=1,),Pacing!$AR$30=0),"#:##:##",Pacing!$AP$72)</f>
        <v>#:##:##</v>
      </c>
      <c r="AK92" s="19"/>
      <c r="AL92"/>
      <c r="AM92" s="19"/>
    </row>
    <row r="93" spans="34:40" ht="13.5" x14ac:dyDescent="0.25">
      <c r="AH93" s="64">
        <f ca="1">IF(AND(OR(Pacing!$AP$12=1,Pacing!$AP$13=1,),Pacing!$AR$31=0),"##.##",Pacing!$AO$73)</f>
        <v>5.5057187151044606E-3</v>
      </c>
      <c r="AI93" s="65">
        <v>13</v>
      </c>
      <c r="AJ93" s="66">
        <f ca="1">IF(AND(OR(Pacing!$AP$12=1,Pacing!$AP$13=1,),Pacing!$AR$31=0),"#:##:##",Pacing!$AP$73)</f>
        <v>7.219376069076526E-2</v>
      </c>
      <c r="AK93" s="19"/>
      <c r="AL93"/>
      <c r="AM93" s="19"/>
    </row>
    <row r="94" spans="34:40" ht="13.5" x14ac:dyDescent="0.25">
      <c r="AH94" s="64">
        <f ca="1">IF(AND(OR(Pacing!$AP$12=1,Pacing!$AP$13=1,),Pacing!$AR$32=0),"##.##",Pacing!$AO$74)</f>
        <v>5.5057187151044606E-3</v>
      </c>
      <c r="AI94" s="65">
        <v>14</v>
      </c>
      <c r="AJ94" s="66">
        <f ca="1">IF(AND(OR(Pacing!$AP$12=1,Pacing!$AP$13=1,),Pacing!$AR$32=0),"#:##:##",Pacing!$AP$74)</f>
        <v>7.7699479405869715E-2</v>
      </c>
      <c r="AK94" s="19"/>
      <c r="AL94"/>
      <c r="AM94" s="19"/>
      <c r="AN94" s="332"/>
    </row>
    <row r="95" spans="34:40" ht="13.5" x14ac:dyDescent="0.25">
      <c r="AH95" s="64">
        <f ca="1">IF(AND(OR(Pacing!$AP$12=1,Pacing!$AP$13=1,),Pacing!$AR$33=0),"##.##",Pacing!$AO$75)</f>
        <v>5.5057187151044606E-3</v>
      </c>
      <c r="AI95" s="65">
        <v>15</v>
      </c>
      <c r="AJ95" s="66">
        <f ca="1">IF(AND(OR(Pacing!$AP$12=1,Pacing!$AP$13=1,),Pacing!$AR$33=0),"#:##:##",Pacing!$AP$75)</f>
        <v>8.3205198120974169E-2</v>
      </c>
      <c r="AK95" s="19"/>
      <c r="AL95"/>
      <c r="AM95" s="19"/>
      <c r="AN95" s="332"/>
    </row>
    <row r="96" spans="34:40" ht="13.5" x14ac:dyDescent="0.25">
      <c r="AH96" s="64" t="str">
        <f ca="1">IF(AND(OR(Pacing!$AP$12=1,Pacing!$AP$13=1,),Pacing!$AR$34=0),"##.##",Pacing!$AO$76)</f>
        <v>##.##</v>
      </c>
      <c r="AI96" s="65">
        <v>16</v>
      </c>
      <c r="AJ96" s="66" t="str">
        <f ca="1">IF(AND(OR(Pacing!$AP$12=1,Pacing!$AP$13=1,),Pacing!$AR$34=0),"#:##:##",Pacing!$AP$76)</f>
        <v>#:##:##</v>
      </c>
      <c r="AK96" s="19"/>
      <c r="AL96"/>
      <c r="AM96" s="19"/>
      <c r="AN96" s="332"/>
    </row>
    <row r="97" spans="34:40" ht="13.5" x14ac:dyDescent="0.25">
      <c r="AH97" s="64" t="str">
        <f ca="1">IF(AND(OR(Pacing!$AP$12=1,Pacing!$AP$13=1,),Pacing!$AR$35=0),"##.##",Pacing!$AO$77)</f>
        <v>##.##</v>
      </c>
      <c r="AI97" s="65">
        <v>17</v>
      </c>
      <c r="AJ97" s="66" t="str">
        <f ca="1">IF(AND(OR(Pacing!$AP$12=1,Pacing!$AP$13=1,),Pacing!$AR$35=0),"#:##:##",Pacing!$AP$77)</f>
        <v>#:##:##</v>
      </c>
      <c r="AK97" s="19"/>
      <c r="AL97"/>
      <c r="AM97" s="19"/>
      <c r="AN97" s="332"/>
    </row>
    <row r="98" spans="34:40" ht="13.5" x14ac:dyDescent="0.25">
      <c r="AH98" s="64" t="str">
        <f ca="1">IF(AND(OR(Pacing!$AP$12=1,Pacing!$AP$13=1,),Pacing!$AR$36=0),"##.##",Pacing!$AO$78)</f>
        <v>##.##</v>
      </c>
      <c r="AI98" s="65">
        <v>18</v>
      </c>
      <c r="AJ98" s="66" t="str">
        <f ca="1">IF(AND(OR(Pacing!$AP$12=1,Pacing!$AP$13=1,),Pacing!$AR$36=0),"#:##:##",Pacing!$AP$78)</f>
        <v>#:##:##</v>
      </c>
      <c r="AK98" s="19"/>
      <c r="AL98"/>
      <c r="AM98" s="19"/>
      <c r="AN98" s="332"/>
    </row>
    <row r="99" spans="34:40" ht="13.5" x14ac:dyDescent="0.25">
      <c r="AH99" s="64" t="str">
        <f ca="1">IF(AND(OR(Pacing!$AP$12=1,Pacing!$AP$13=1,),Pacing!$AR$37=0),"##.##",Pacing!$AO$79)</f>
        <v>##.##</v>
      </c>
      <c r="AI99" s="65">
        <v>19</v>
      </c>
      <c r="AJ99" s="66" t="str">
        <f ca="1">IF(AND(OR(Pacing!$AP$12=1,Pacing!$AP$13=1,),Pacing!$AR$37=0),"#:##:##",Pacing!$AP$79)</f>
        <v>#:##:##</v>
      </c>
      <c r="AK99" s="19"/>
      <c r="AL99"/>
      <c r="AM99" s="19"/>
      <c r="AN99" s="332"/>
    </row>
    <row r="100" spans="34:40" ht="13.5" x14ac:dyDescent="0.25">
      <c r="AH100" s="64" t="str">
        <f ca="1">IF(AND(OR(Pacing!$AP$12=1,Pacing!$AP$13=1,),Pacing!$AR$38=0),"##.##",Pacing!$AO$80)</f>
        <v>##.##</v>
      </c>
      <c r="AI100" s="65">
        <v>20</v>
      </c>
      <c r="AJ100" s="66" t="str">
        <f ca="1">IF(AND(OR(Pacing!$AP$12=1,Pacing!$AP$13=1,),Pacing!$AR$38=0),"#:##:##",Pacing!$AP$80)</f>
        <v>#:##:##</v>
      </c>
      <c r="AK100" s="19"/>
      <c r="AL100"/>
      <c r="AM100" s="19"/>
      <c r="AN100" s="332"/>
    </row>
    <row r="101" spans="34:40" ht="13.5" x14ac:dyDescent="0.25">
      <c r="AH101" s="64" t="str">
        <f ca="1">IF(AND(OR(Pacing!$AP$12=1,Pacing!$AP$13=1,),Pacing!$AR$39=0),"##.##",Pacing!$AO$81)</f>
        <v>##.##</v>
      </c>
      <c r="AI101" s="65">
        <v>21</v>
      </c>
      <c r="AJ101" s="66" t="str">
        <f ca="1">IF(AND(OR(Pacing!$AP$12=1,Pacing!$AP$13=1,),Pacing!$AR$39=0),"#:##:##",Pacing!$AP$81)</f>
        <v>#:##:##</v>
      </c>
      <c r="AK101" s="19"/>
      <c r="AL101"/>
      <c r="AM101" s="19"/>
      <c r="AN101" s="332"/>
    </row>
    <row r="102" spans="34:40" ht="13.5" x14ac:dyDescent="0.25">
      <c r="AH102" s="64" t="str">
        <f ca="1">IF(AND(OR(Pacing!$AP$12=1,Pacing!$AP$13=1,),Pacing!$AR$40=0),"##.##",Pacing!$AO$82)</f>
        <v>##.##</v>
      </c>
      <c r="AI102" s="65">
        <v>22</v>
      </c>
      <c r="AJ102" s="66" t="str">
        <f ca="1">IF(AND(OR(Pacing!$AP$12=1,Pacing!$AP$13=1,),Pacing!$AR$40=0),"#:##:##",Pacing!$AP$82)</f>
        <v>#:##:##</v>
      </c>
      <c r="AK102" s="19"/>
      <c r="AL102"/>
      <c r="AM102" s="19"/>
      <c r="AN102" s="332"/>
    </row>
    <row r="103" spans="34:40" ht="13.5" x14ac:dyDescent="0.25">
      <c r="AH103" s="64" t="str">
        <f ca="1">IF(AND(OR(Pacing!$AP$12=1,Pacing!$AP$13=1,),Pacing!$AR$41=0),"##.##",Pacing!$AO$83)</f>
        <v>##.##</v>
      </c>
      <c r="AI103" s="65">
        <v>23</v>
      </c>
      <c r="AJ103" s="66" t="str">
        <f ca="1">IF(AND(OR(Pacing!$AP$12=1,Pacing!$AP$13=1,),Pacing!$AR$41=0),"#:##:##",Pacing!$AP$83)</f>
        <v>#:##:##</v>
      </c>
      <c r="AK103" s="19"/>
      <c r="AL103"/>
      <c r="AM103" s="19"/>
      <c r="AN103" s="332"/>
    </row>
    <row r="104" spans="34:40" ht="13.5" x14ac:dyDescent="0.25">
      <c r="AH104" s="64" t="str">
        <f ca="1">IF(AND(OR(Pacing!$AP$12=1,Pacing!$AP$13=1,),Pacing!$AR$42=0),"##.##",Pacing!$AO$84)</f>
        <v>##.##</v>
      </c>
      <c r="AI104" s="65">
        <v>24</v>
      </c>
      <c r="AJ104" s="66" t="str">
        <f ca="1">IF(AND(OR(Pacing!$AP$12=1,Pacing!$AP$13=1,),Pacing!$AR$42=0),"#:##:##",Pacing!$AP$84)</f>
        <v>#:##:##</v>
      </c>
      <c r="AK104" s="19"/>
      <c r="AL104"/>
      <c r="AM104" s="19"/>
      <c r="AN104" s="332"/>
    </row>
    <row r="105" spans="34:40" ht="13.5" x14ac:dyDescent="0.25">
      <c r="AH105" s="64">
        <f ca="1">IF(AND(OR(Pacing!$AP$12=1,Pacing!$AP$13=1,),Pacing!$AR$43=0),"##.##",Pacing!$AO$85)</f>
        <v>5.6474587164786864E-3</v>
      </c>
      <c r="AI105" s="65">
        <v>25</v>
      </c>
      <c r="AJ105" s="66">
        <f ca="1">IF(AND(OR(Pacing!$AP$12=1,Pacing!$AP$13=1,),Pacing!$AR$43=0),"#:##:##",Pacing!$AP$85)</f>
        <v>0.13890699092619063</v>
      </c>
      <c r="AK105" s="19"/>
      <c r="AL105"/>
      <c r="AM105" s="19"/>
      <c r="AN105" s="332"/>
    </row>
    <row r="106" spans="34:40" ht="13.5" x14ac:dyDescent="0.25">
      <c r="AH106" s="64">
        <f ca="1">IF(AND(OR(Pacing!$AP$12=1,Pacing!$AP$13=1,),Pacing!$AR$44=0),"##.##",Pacing!$AO$86)</f>
        <v>5.6849050267214173E-3</v>
      </c>
      <c r="AI106" s="65">
        <v>26</v>
      </c>
      <c r="AJ106" s="66">
        <f ca="1">IF(AND(OR(Pacing!$AP$12=1,Pacing!$AP$13=1,),Pacing!$AR$44=0),"#:##:##",Pacing!$AP$86)</f>
        <v>0.14459189595291205</v>
      </c>
      <c r="AK106" s="19"/>
      <c r="AL106"/>
      <c r="AM106" s="19"/>
      <c r="AN106" s="332"/>
    </row>
    <row r="107" spans="34:40" ht="13.5" x14ac:dyDescent="0.25">
      <c r="AH107" s="64">
        <f ca="1">IF(AND(OR(Pacing!$AP$12=1,Pacing!$AP$13=1,),Pacing!$AR$45=0),"##.##",Pacing!$AO$87)</f>
        <v>5.6751423104970918E-3</v>
      </c>
      <c r="AI107" s="65" t="s">
        <v>50</v>
      </c>
      <c r="AJ107" s="66">
        <f ca="1">IF(AND(OR(Pacing!$AP$12=1,Pacing!$AP$13=1,),Pacing!$AR$45=0),"#:##:##",Pacing!$AP$87)</f>
        <v>0.14583333333333329</v>
      </c>
      <c r="AK107" s="19"/>
      <c r="AL107"/>
      <c r="AM107" s="19"/>
      <c r="AN107" s="332"/>
    </row>
    <row r="108" spans="34:40" x14ac:dyDescent="0.2">
      <c r="AN108" s="332"/>
    </row>
    <row r="109" spans="34:40" x14ac:dyDescent="0.2">
      <c r="AN109" s="332"/>
    </row>
    <row r="110" spans="34:40" x14ac:dyDescent="0.2">
      <c r="AH110" s="378">
        <f ca="1">IF(OR(Pacing!$AP$3=1,Pacing!$AP$12=1,Pacing!$AP$13=1),1,0)</f>
        <v>1</v>
      </c>
      <c r="AI110" s="4" t="s">
        <v>341</v>
      </c>
    </row>
    <row r="113" spans="34:40" ht="15.75" x14ac:dyDescent="0.25">
      <c r="AH113" s="1304" t="s">
        <v>300</v>
      </c>
      <c r="AI113" s="1304"/>
      <c r="AJ113" s="1304"/>
      <c r="AK113" s="1304"/>
      <c r="AL113" s="1304"/>
      <c r="AM113" s="1304"/>
    </row>
    <row r="114" spans="34:40" ht="13.5" x14ac:dyDescent="0.25">
      <c r="AH114" s="345">
        <f ca="1">Pacing!$AO$247</f>
        <v>3.6493037732275822E-3</v>
      </c>
      <c r="AI114" s="412">
        <v>1</v>
      </c>
      <c r="AJ114" s="347">
        <f ca="1">Pacing!$AP$247</f>
        <v>3.6493037732275822E-3</v>
      </c>
      <c r="AK114" s="332"/>
      <c r="AL114" s="1279">
        <f ca="1">Pacing!$AQ$247</f>
        <v>0.2744826371065609</v>
      </c>
      <c r="AM114" s="1279"/>
    </row>
    <row r="115" spans="34:40" ht="13.5" x14ac:dyDescent="0.25">
      <c r="AH115" s="345">
        <f ca="1">Pacing!$AO$248</f>
        <v>3.6180169096236238E-3</v>
      </c>
      <c r="AI115" s="412">
        <v>2</v>
      </c>
      <c r="AJ115" s="347">
        <f ca="1">Pacing!$AP$248</f>
        <v>7.267320682851206E-3</v>
      </c>
      <c r="AK115" s="332"/>
      <c r="AL115" s="1279">
        <f ca="1">Pacing!$AQ$248</f>
        <v>0.2781006540161845</v>
      </c>
      <c r="AM115" s="1279"/>
      <c r="AN115" s="529"/>
    </row>
    <row r="116" spans="34:40" ht="13.5" x14ac:dyDescent="0.25">
      <c r="AH116" s="345">
        <f ca="1">Pacing!$AO$249</f>
        <v>3.5867300460196662E-3</v>
      </c>
      <c r="AI116" s="412">
        <v>3</v>
      </c>
      <c r="AJ116" s="347">
        <f ca="1">Pacing!$AP$249</f>
        <v>1.0854050728870872E-2</v>
      </c>
      <c r="AK116" s="332"/>
      <c r="AL116" s="1279">
        <f ca="1">Pacing!$AQ$249</f>
        <v>0.28168738406220417</v>
      </c>
      <c r="AM116" s="1279"/>
    </row>
    <row r="117" spans="34:40" ht="13.5" x14ac:dyDescent="0.25">
      <c r="AH117" s="345">
        <f ca="1">Pacing!$AO$250</f>
        <v>3.4643831633068361E-3</v>
      </c>
      <c r="AI117" s="412">
        <v>4</v>
      </c>
      <c r="AJ117" s="347">
        <f ca="1">Pacing!$AP$250</f>
        <v>1.4318433892177709E-2</v>
      </c>
      <c r="AK117" s="332"/>
      <c r="AL117" s="1279">
        <f ca="1">Pacing!$AQ$250</f>
        <v>0.285151767225511</v>
      </c>
      <c r="AM117" s="1279"/>
    </row>
    <row r="118" spans="34:40" ht="13.5" x14ac:dyDescent="0.25">
      <c r="AH118" s="345">
        <f ca="1">Pacing!$AO$251</f>
        <v>3.4219306672632556E-3</v>
      </c>
      <c r="AI118" s="412">
        <v>5</v>
      </c>
      <c r="AJ118" s="347">
        <f ca="1">Pacing!$AP$251</f>
        <v>1.7740364559440964E-2</v>
      </c>
      <c r="AK118" s="332"/>
      <c r="AL118" s="1279">
        <f ca="1">Pacing!$AQ$251</f>
        <v>0.28857369789277426</v>
      </c>
      <c r="AM118" s="1279"/>
    </row>
    <row r="119" spans="34:40" ht="13.5" x14ac:dyDescent="0.25">
      <c r="AH119" s="345">
        <f ca="1">Pacing!$AO$252</f>
        <v>3.421930667263256E-3</v>
      </c>
      <c r="AI119" s="412">
        <v>6</v>
      </c>
      <c r="AJ119" s="347">
        <f ca="1">Pacing!$AP$252</f>
        <v>2.1162295226704219E-2</v>
      </c>
      <c r="AK119" s="332"/>
      <c r="AL119" s="1279">
        <f ca="1">Pacing!$AQ$252</f>
        <v>0.29199562856003752</v>
      </c>
      <c r="AM119" s="1279"/>
    </row>
    <row r="120" spans="34:40" ht="13.5" x14ac:dyDescent="0.25">
      <c r="AH120" s="345" t="str">
        <f ca="1">Pacing!$AO$253</f>
        <v>##.##</v>
      </c>
      <c r="AI120" s="412">
        <v>7</v>
      </c>
      <c r="AJ120" s="347" t="str">
        <f ca="1">Pacing!$AP$253</f>
        <v>#:##.##</v>
      </c>
      <c r="AK120" s="332"/>
      <c r="AL120" s="1279" t="str">
        <f ca="1">Pacing!$AQ$253</f>
        <v>#:##.## #M</v>
      </c>
      <c r="AM120" s="1279"/>
    </row>
    <row r="121" spans="34:40" ht="13.5" x14ac:dyDescent="0.25">
      <c r="AH121" s="345" t="str">
        <f ca="1">Pacing!$AO$254</f>
        <v>##.##</v>
      </c>
      <c r="AI121" s="412">
        <v>8</v>
      </c>
      <c r="AJ121" s="347" t="str">
        <f ca="1">Pacing!$AP$254</f>
        <v>#:##.##</v>
      </c>
      <c r="AK121" s="332"/>
      <c r="AL121" s="1279" t="str">
        <f ca="1">Pacing!$AQ$254</f>
        <v>#:##.## #M</v>
      </c>
      <c r="AM121" s="1279"/>
    </row>
    <row r="122" spans="34:40" ht="13.5" x14ac:dyDescent="0.25">
      <c r="AH122" s="345" t="str">
        <f ca="1">Pacing!$AO$255</f>
        <v>##.##</v>
      </c>
      <c r="AI122" s="412">
        <v>9</v>
      </c>
      <c r="AJ122" s="347" t="str">
        <f ca="1">Pacing!$AP$255</f>
        <v>#:##.##</v>
      </c>
      <c r="AK122" s="332"/>
      <c r="AL122" s="1279" t="str">
        <f ca="1">Pacing!$AQ$255</f>
        <v>#:##.## #M</v>
      </c>
      <c r="AM122" s="1279"/>
    </row>
    <row r="123" spans="34:40" ht="13.5" x14ac:dyDescent="0.25">
      <c r="AH123" s="345" t="str">
        <f ca="1">Pacing!$AO$256</f>
        <v>##.##</v>
      </c>
      <c r="AI123" s="412">
        <v>10</v>
      </c>
      <c r="AJ123" s="347" t="str">
        <f ca="1">Pacing!$AP$256</f>
        <v>#:##.##</v>
      </c>
      <c r="AK123" s="332"/>
      <c r="AL123" s="1279" t="str">
        <f ca="1">Pacing!$AQ$256</f>
        <v>#:##.## #M</v>
      </c>
      <c r="AM123" s="1279"/>
    </row>
    <row r="124" spans="34:40" ht="13.5" x14ac:dyDescent="0.25">
      <c r="AH124" s="345" t="str">
        <f ca="1">Pacing!$AO$257</f>
        <v>##.##</v>
      </c>
      <c r="AI124" s="412">
        <v>11</v>
      </c>
      <c r="AJ124" s="347" t="str">
        <f ca="1">Pacing!$AP$257</f>
        <v>#:##.##</v>
      </c>
      <c r="AK124" s="332"/>
      <c r="AL124" s="1279" t="str">
        <f ca="1">Pacing!$AQ$257</f>
        <v>#:##.## #M</v>
      </c>
      <c r="AM124" s="1279"/>
    </row>
    <row r="125" spans="34:40" ht="13.5" x14ac:dyDescent="0.25">
      <c r="AH125" s="345" t="str">
        <f ca="1">Pacing!$AO$258</f>
        <v>##.##</v>
      </c>
      <c r="AI125" s="412">
        <v>12</v>
      </c>
      <c r="AJ125" s="347" t="str">
        <f ca="1">Pacing!$AP$258</f>
        <v>#:##.##</v>
      </c>
      <c r="AK125" s="332"/>
      <c r="AL125" s="1279" t="str">
        <f ca="1">Pacing!$AQ$258</f>
        <v>#:##.## #M</v>
      </c>
      <c r="AM125" s="1279"/>
    </row>
    <row r="126" spans="34:40" ht="13.5" x14ac:dyDescent="0.25">
      <c r="AH126" s="345" t="str">
        <f ca="1">Pacing!$AO$259</f>
        <v>##.##</v>
      </c>
      <c r="AI126" s="412">
        <v>13</v>
      </c>
      <c r="AJ126" s="347" t="str">
        <f ca="1">Pacing!$AP$259</f>
        <v>#:##.##</v>
      </c>
      <c r="AK126" s="332"/>
      <c r="AL126" s="1279" t="str">
        <f ca="1">Pacing!$AQ$259</f>
        <v>#:##.## #M</v>
      </c>
      <c r="AM126" s="1279"/>
    </row>
    <row r="127" spans="34:40" ht="13.5" x14ac:dyDescent="0.25">
      <c r="AH127" s="345" t="str">
        <f ca="1">Pacing!$AO$260</f>
        <v>##.##</v>
      </c>
      <c r="AI127" s="412">
        <v>14</v>
      </c>
      <c r="AJ127" s="347" t="str">
        <f ca="1">Pacing!$AP$260</f>
        <v>#:##.##</v>
      </c>
      <c r="AK127" s="332"/>
      <c r="AL127" s="1279" t="str">
        <f ca="1">Pacing!$AQ$260</f>
        <v>#:##.## #M</v>
      </c>
      <c r="AM127" s="1279"/>
    </row>
    <row r="128" spans="34:40" ht="13.5" x14ac:dyDescent="0.25">
      <c r="AH128" s="345" t="str">
        <f ca="1">Pacing!$AO$261</f>
        <v>##.##</v>
      </c>
      <c r="AI128" s="412">
        <v>15</v>
      </c>
      <c r="AJ128" s="347" t="str">
        <f ca="1">Pacing!$AP$261</f>
        <v>#:##.##</v>
      </c>
      <c r="AK128" s="332"/>
      <c r="AL128" s="1279" t="str">
        <f ca="1">Pacing!$AQ$261</f>
        <v>#:##.## #M</v>
      </c>
      <c r="AM128" s="1279"/>
    </row>
    <row r="129" spans="34:39" ht="13.5" x14ac:dyDescent="0.25">
      <c r="AH129" s="345" t="str">
        <f ca="1">Pacing!$AO$262</f>
        <v>##.##</v>
      </c>
      <c r="AI129" s="412">
        <v>16</v>
      </c>
      <c r="AJ129" s="347" t="str">
        <f ca="1">Pacing!$AP$262</f>
        <v>#:##.##</v>
      </c>
      <c r="AK129" s="332"/>
      <c r="AL129" s="1279" t="str">
        <f ca="1">Pacing!$AQ$262</f>
        <v>#:##.## #M</v>
      </c>
      <c r="AM129" s="1279"/>
    </row>
    <row r="130" spans="34:39" ht="13.5" x14ac:dyDescent="0.25">
      <c r="AH130" s="345" t="str">
        <f ca="1">Pacing!$AO$263</f>
        <v>##.##</v>
      </c>
      <c r="AI130" s="412">
        <v>17</v>
      </c>
      <c r="AJ130" s="347" t="str">
        <f ca="1">Pacing!$AP$263</f>
        <v>#:##.##</v>
      </c>
      <c r="AK130" s="332"/>
      <c r="AL130" s="1279" t="str">
        <f ca="1">Pacing!$AQ$263</f>
        <v>#:##.## #M</v>
      </c>
      <c r="AM130" s="1279"/>
    </row>
    <row r="131" spans="34:39" ht="13.5" x14ac:dyDescent="0.25">
      <c r="AH131" s="345" t="str">
        <f ca="1">Pacing!$AO$264</f>
        <v>##.##</v>
      </c>
      <c r="AI131" s="412">
        <v>18</v>
      </c>
      <c r="AJ131" s="347" t="str">
        <f ca="1">Pacing!$AP$264</f>
        <v>#:##.##</v>
      </c>
      <c r="AK131" s="332"/>
      <c r="AL131" s="1279" t="str">
        <f ca="1">Pacing!$AQ$264</f>
        <v>#:##.## #M</v>
      </c>
      <c r="AM131" s="1279"/>
    </row>
    <row r="132" spans="34:39" ht="13.5" x14ac:dyDescent="0.25">
      <c r="AH132" s="345" t="str">
        <f ca="1">Pacing!$AO$265</f>
        <v>##.##</v>
      </c>
      <c r="AI132" s="412">
        <v>19</v>
      </c>
      <c r="AJ132" s="347" t="str">
        <f ca="1">Pacing!$AP$265</f>
        <v>#:##.##</v>
      </c>
      <c r="AK132" s="332"/>
      <c r="AL132" s="1279" t="str">
        <f ca="1">Pacing!$AQ$265</f>
        <v>#:##.## #M</v>
      </c>
      <c r="AM132" s="1279"/>
    </row>
    <row r="133" spans="34:39" ht="13.5" x14ac:dyDescent="0.25">
      <c r="AH133" s="345">
        <f ca="1">Pacing!$AO$266</f>
        <v>3.421930667263256E-3</v>
      </c>
      <c r="AI133" s="412">
        <v>20</v>
      </c>
      <c r="AJ133" s="347" t="e">
        <f ca="1">Pacing!$AP$266</f>
        <v>#VALUE!</v>
      </c>
      <c r="AK133" s="332"/>
      <c r="AL133" s="1279" t="e">
        <f ca="1">Pacing!$AQ$266</f>
        <v>#VALUE!</v>
      </c>
      <c r="AM133" s="1279"/>
    </row>
    <row r="134" spans="34:39" ht="13.5" x14ac:dyDescent="0.25">
      <c r="AH134" s="345">
        <f ca="1">Pacing!$AO$267</f>
        <v>3.421930667263256E-3</v>
      </c>
      <c r="AI134" s="412">
        <v>21</v>
      </c>
      <c r="AJ134" s="347" t="e">
        <f ca="1">Pacing!$AP$267</f>
        <v>#VALUE!</v>
      </c>
      <c r="AK134" s="332"/>
      <c r="AL134" s="1279" t="e">
        <f ca="1">Pacing!$AQ$267</f>
        <v>#VALUE!</v>
      </c>
      <c r="AM134" s="1279"/>
    </row>
    <row r="135" spans="34:39" ht="13.5" x14ac:dyDescent="0.25">
      <c r="AH135" s="345">
        <f ca="1">Pacing!$AO$268</f>
        <v>3.421930667263256E-3</v>
      </c>
      <c r="AI135" s="412">
        <v>22</v>
      </c>
      <c r="AJ135" s="347" t="e">
        <f ca="1">Pacing!$AP$268</f>
        <v>#VALUE!</v>
      </c>
      <c r="AK135" s="332"/>
      <c r="AL135" s="1279" t="e">
        <f ca="1">Pacing!$AQ$268</f>
        <v>#VALUE!</v>
      </c>
      <c r="AM135" s="1279"/>
    </row>
    <row r="136" spans="34:39" ht="13.5" x14ac:dyDescent="0.25">
      <c r="AH136" s="345">
        <f ca="1">Pacing!$AO$269</f>
        <v>3.421930667263256E-3</v>
      </c>
      <c r="AI136" s="412">
        <v>23</v>
      </c>
      <c r="AJ136" s="347" t="e">
        <f ca="1">Pacing!$AP$269</f>
        <v>#VALUE!</v>
      </c>
      <c r="AK136" s="332"/>
      <c r="AL136" s="1279" t="e">
        <f ca="1">Pacing!$AQ$269</f>
        <v>#VALUE!</v>
      </c>
      <c r="AM136" s="1279"/>
    </row>
    <row r="137" spans="34:39" ht="13.5" x14ac:dyDescent="0.25">
      <c r="AH137" s="345">
        <f ca="1">Pacing!$AO$270</f>
        <v>3.421930667263256E-3</v>
      </c>
      <c r="AI137" s="412">
        <v>24</v>
      </c>
      <c r="AJ137" s="347" t="e">
        <f ca="1">Pacing!$AP$270</f>
        <v>#VALUE!</v>
      </c>
      <c r="AK137" s="332"/>
      <c r="AL137" s="1279" t="e">
        <f ca="1">Pacing!$AQ$270</f>
        <v>#VALUE!</v>
      </c>
      <c r="AM137" s="1279"/>
    </row>
    <row r="138" spans="34:39" ht="13.5" x14ac:dyDescent="0.25">
      <c r="AH138" s="345" t="str">
        <f ca="1">Pacing!$AO$271</f>
        <v>##.##</v>
      </c>
      <c r="AI138" s="412">
        <v>25</v>
      </c>
      <c r="AJ138" s="347" t="str">
        <f ca="1">Pacing!$AP$271</f>
        <v>#:##.##</v>
      </c>
      <c r="AK138" s="332"/>
      <c r="AL138" s="1279" t="str">
        <f ca="1">Pacing!$AQ$271</f>
        <v>#:##.## #M</v>
      </c>
      <c r="AM138" s="1279"/>
    </row>
    <row r="139" spans="34:39" ht="13.5" x14ac:dyDescent="0.25">
      <c r="AH139" s="345" t="str">
        <f ca="1">Pacing!$AO$272</f>
        <v>##.##</v>
      </c>
      <c r="AI139" s="412">
        <v>26</v>
      </c>
      <c r="AJ139" s="347" t="str">
        <f ca="1">Pacing!$AP$272</f>
        <v>#:##.##</v>
      </c>
      <c r="AK139" s="332"/>
      <c r="AL139" s="1279" t="str">
        <f ca="1">Pacing!$AQ$272</f>
        <v>#:##.## #M</v>
      </c>
      <c r="AM139" s="1279"/>
    </row>
    <row r="140" spans="34:39" ht="13.5" x14ac:dyDescent="0.25">
      <c r="AH140" s="345" t="str">
        <f ca="1">Pacing!$AO$273</f>
        <v>##.##</v>
      </c>
      <c r="AI140" s="412">
        <v>27</v>
      </c>
      <c r="AJ140" s="347" t="str">
        <f ca="1">Pacing!$AP$273</f>
        <v>#:##.##</v>
      </c>
      <c r="AK140" s="332"/>
      <c r="AL140" s="1279" t="str">
        <f ca="1">Pacing!$AQ$273</f>
        <v>#:##.## #M</v>
      </c>
      <c r="AM140" s="1279"/>
    </row>
    <row r="141" spans="34:39" ht="13.5" x14ac:dyDescent="0.25">
      <c r="AH141" s="345" t="str">
        <f ca="1">Pacing!$AO$274</f>
        <v>##.##</v>
      </c>
      <c r="AI141" s="521">
        <v>28</v>
      </c>
      <c r="AJ141" s="347" t="str">
        <f ca="1">Pacing!$AP$274</f>
        <v>#:##.##</v>
      </c>
      <c r="AK141" s="332"/>
      <c r="AL141" s="1279" t="str">
        <f ca="1">Pacing!$AQ$274</f>
        <v>#:##.## #M</v>
      </c>
      <c r="AM141" s="1279"/>
    </row>
    <row r="142" spans="34:39" ht="13.5" x14ac:dyDescent="0.25">
      <c r="AH142" s="345" t="str">
        <f ca="1">Pacing!$AO$275</f>
        <v>##.##</v>
      </c>
      <c r="AI142" s="521">
        <v>29</v>
      </c>
      <c r="AJ142" s="347" t="str">
        <f ca="1">Pacing!$AP$275</f>
        <v>#:##.##</v>
      </c>
      <c r="AK142" s="332"/>
      <c r="AL142" s="1279" t="str">
        <f ca="1">Pacing!$AQ$275</f>
        <v>#:##.## #M</v>
      </c>
      <c r="AM142" s="1279"/>
    </row>
    <row r="143" spans="34:39" ht="13.5" x14ac:dyDescent="0.25">
      <c r="AH143" s="345" t="str">
        <f ca="1">Pacing!$AO$276</f>
        <v>##.##</v>
      </c>
      <c r="AI143" s="521">
        <v>30</v>
      </c>
      <c r="AJ143" s="347" t="str">
        <f ca="1">Pacing!$AP$276</f>
        <v>#:##.##</v>
      </c>
      <c r="AK143" s="332"/>
      <c r="AL143" s="1279" t="str">
        <f ca="1">Pacing!$AQ$276</f>
        <v>#:##.## #M</v>
      </c>
      <c r="AM143" s="1279"/>
    </row>
    <row r="144" spans="34:39" ht="13.5" x14ac:dyDescent="0.25">
      <c r="AH144" s="345" t="str">
        <f ca="1">Pacing!$AO$277</f>
        <v>##.##</v>
      </c>
      <c r="AI144" s="521">
        <v>31</v>
      </c>
      <c r="AJ144" s="347" t="str">
        <f ca="1">Pacing!$AP$277</f>
        <v>#:##.##</v>
      </c>
      <c r="AK144" s="332"/>
      <c r="AL144" s="1279" t="str">
        <f ca="1">Pacing!$AQ$277</f>
        <v>#:##.## #M</v>
      </c>
      <c r="AM144" s="1279"/>
    </row>
    <row r="145" spans="34:39" ht="13.5" x14ac:dyDescent="0.25">
      <c r="AH145" s="345" t="str">
        <f ca="1">Pacing!$AO$278</f>
        <v>##.##</v>
      </c>
      <c r="AI145" s="521">
        <v>32</v>
      </c>
      <c r="AJ145" s="347" t="str">
        <f ca="1">Pacing!$AP$278</f>
        <v>#:##.##</v>
      </c>
      <c r="AK145" s="332"/>
      <c r="AL145" s="1279" t="str">
        <f ca="1">Pacing!$AQ$278</f>
        <v>#:##.## #M</v>
      </c>
      <c r="AM145" s="1279"/>
    </row>
    <row r="146" spans="34:39" ht="13.5" x14ac:dyDescent="0.25">
      <c r="AH146" s="345" t="str">
        <f ca="1">Pacing!$AO$279</f>
        <v>##.##</v>
      </c>
      <c r="AI146" s="521">
        <v>33</v>
      </c>
      <c r="AJ146" s="347" t="str">
        <f ca="1">Pacing!$AP$279</f>
        <v>#:##.##</v>
      </c>
      <c r="AK146" s="332"/>
      <c r="AL146" s="1279" t="str">
        <f ca="1">Pacing!$AQ$279</f>
        <v>#:##.## #M</v>
      </c>
      <c r="AM146" s="1279"/>
    </row>
    <row r="147" spans="34:39" ht="13.5" x14ac:dyDescent="0.25">
      <c r="AH147" s="345" t="str">
        <f ca="1">Pacing!$AO$280</f>
        <v>##.##</v>
      </c>
      <c r="AI147" s="521">
        <v>34</v>
      </c>
      <c r="AJ147" s="347" t="str">
        <f ca="1">Pacing!$AP$280</f>
        <v>#:##.##</v>
      </c>
      <c r="AK147" s="332"/>
      <c r="AL147" s="1279" t="str">
        <f ca="1">Pacing!$AQ$280</f>
        <v>#:##.## #M</v>
      </c>
      <c r="AM147" s="1279"/>
    </row>
    <row r="148" spans="34:39" ht="13.5" x14ac:dyDescent="0.25">
      <c r="AH148" s="345" t="str">
        <f ca="1">Pacing!$AO$281</f>
        <v>##.##</v>
      </c>
      <c r="AI148" s="521">
        <v>35</v>
      </c>
      <c r="AJ148" s="347" t="str">
        <f ca="1">Pacing!$AP$281</f>
        <v>#:##.##</v>
      </c>
      <c r="AK148" s="332"/>
      <c r="AL148" s="1279" t="str">
        <f ca="1">Pacing!$AQ$281</f>
        <v>#:##.## #M</v>
      </c>
      <c r="AM148" s="1279"/>
    </row>
    <row r="149" spans="34:39" ht="13.5" x14ac:dyDescent="0.25">
      <c r="AH149" s="345" t="str">
        <f ca="1">Pacing!$AO$282</f>
        <v>##.##</v>
      </c>
      <c r="AI149" s="521">
        <v>36</v>
      </c>
      <c r="AJ149" s="347" t="str">
        <f ca="1">Pacing!$AP$282</f>
        <v>#:##.##</v>
      </c>
      <c r="AK149" s="332"/>
      <c r="AL149" s="1279" t="str">
        <f ca="1">Pacing!$AQ$282</f>
        <v>#:##.## #M</v>
      </c>
      <c r="AM149" s="1279"/>
    </row>
    <row r="150" spans="34:39" ht="13.5" x14ac:dyDescent="0.25">
      <c r="AH150" s="345" t="str">
        <f ca="1">Pacing!$AO$283</f>
        <v>##.##</v>
      </c>
      <c r="AI150" s="521">
        <v>37</v>
      </c>
      <c r="AJ150" s="347" t="str">
        <f ca="1">Pacing!$AP$283</f>
        <v>#:##.##</v>
      </c>
      <c r="AK150" s="332"/>
      <c r="AL150" s="1279" t="str">
        <f ca="1">Pacing!$AQ$283</f>
        <v>#:##.## #M</v>
      </c>
      <c r="AM150" s="1279"/>
    </row>
    <row r="151" spans="34:39" ht="13.5" x14ac:dyDescent="0.25">
      <c r="AH151" s="345" t="str">
        <f ca="1">Pacing!$AO$284</f>
        <v>##.##</v>
      </c>
      <c r="AI151" s="521">
        <v>38</v>
      </c>
      <c r="AJ151" s="347" t="str">
        <f ca="1">Pacing!$AP$284</f>
        <v>#:##.##</v>
      </c>
      <c r="AK151" s="332"/>
      <c r="AL151" s="1279" t="str">
        <f ca="1">Pacing!$AQ$284</f>
        <v>#:##.## #M</v>
      </c>
      <c r="AM151" s="1279"/>
    </row>
    <row r="152" spans="34:39" ht="13.5" x14ac:dyDescent="0.25">
      <c r="AH152" s="345">
        <f ca="1">Pacing!$AO$285</f>
        <v>3.5014223395500913E-3</v>
      </c>
      <c r="AI152" s="521">
        <v>39</v>
      </c>
      <c r="AJ152" s="347" t="e">
        <f ca="1">Pacing!$AP$285</f>
        <v>#VALUE!</v>
      </c>
      <c r="AK152" s="332"/>
      <c r="AL152" s="1279" t="e">
        <f ca="1">Pacing!$AQ$285</f>
        <v>#VALUE!</v>
      </c>
      <c r="AM152" s="1279"/>
    </row>
    <row r="153" spans="34:39" ht="13.5" x14ac:dyDescent="0.25">
      <c r="AH153" s="345">
        <f ca="1">Pacing!$AO$286</f>
        <v>3.508046645573993E-3</v>
      </c>
      <c r="AI153" s="521">
        <v>40</v>
      </c>
      <c r="AJ153" s="347" t="e">
        <f ca="1">Pacing!$AP$286</f>
        <v>#VALUE!</v>
      </c>
      <c r="AK153" s="332"/>
      <c r="AL153" s="1279" t="e">
        <f ca="1">Pacing!$AQ$286</f>
        <v>#VALUE!</v>
      </c>
      <c r="AM153" s="1279"/>
    </row>
    <row r="154" spans="34:39" ht="13.5" x14ac:dyDescent="0.25">
      <c r="AH154" s="345">
        <f ca="1">Pacing!$AO$287</f>
        <v>3.5146709515978957E-3</v>
      </c>
      <c r="AI154" s="521">
        <v>41</v>
      </c>
      <c r="AJ154" s="347" t="e">
        <f ca="1">Pacing!$AP$287</f>
        <v>#VALUE!</v>
      </c>
      <c r="AK154" s="332"/>
      <c r="AL154" s="1279" t="e">
        <f ca="1">Pacing!$AQ$287</f>
        <v>#VALUE!</v>
      </c>
      <c r="AM154" s="1279"/>
    </row>
    <row r="155" spans="34:39" ht="13.5" x14ac:dyDescent="0.25">
      <c r="AH155" s="345">
        <f ca="1">Pacing!$AO$288</f>
        <v>3.5212952576217987E-3</v>
      </c>
      <c r="AI155" s="521">
        <v>42</v>
      </c>
      <c r="AJ155" s="347" t="e">
        <f ca="1">Pacing!$AP$288</f>
        <v>#VALUE!</v>
      </c>
      <c r="AK155" s="332"/>
      <c r="AL155" s="1279" t="e">
        <f ca="1">Pacing!$AQ$288</f>
        <v>#VALUE!</v>
      </c>
      <c r="AM155" s="1279"/>
    </row>
    <row r="156" spans="34:39" ht="13.5" x14ac:dyDescent="0.25">
      <c r="AH156" s="345">
        <f ca="1">Pacing!$AO$289</f>
        <v>3.5279195636457035E-3</v>
      </c>
      <c r="AI156" s="528" t="s">
        <v>50</v>
      </c>
      <c r="AJ156" s="347">
        <f ca="1">Pacing!$AP$289</f>
        <v>0.14583333333333329</v>
      </c>
      <c r="AK156" s="332"/>
      <c r="AL156" s="1279">
        <f ca="1">Pacing!$AQ$289</f>
        <v>0.41666666666666663</v>
      </c>
      <c r="AM156" s="1279"/>
    </row>
  </sheetData>
  <sheetProtection password="B6A8" sheet="1" selectLockedCells="1" selectUnlockedCells="1"/>
  <mergeCells count="333">
    <mergeCell ref="Y70:AE73"/>
    <mergeCell ref="Z45:Z46"/>
    <mergeCell ref="Z47:Z48"/>
    <mergeCell ref="Z49:Z50"/>
    <mergeCell ref="Z51:Z52"/>
    <mergeCell ref="Z23:Z24"/>
    <mergeCell ref="Z25:Z26"/>
    <mergeCell ref="Z27:Z28"/>
    <mergeCell ref="Z29:Z30"/>
    <mergeCell ref="Z31:Z32"/>
    <mergeCell ref="Z55:Z56"/>
    <mergeCell ref="Z66:AE69"/>
    <mergeCell ref="AA63:AC64"/>
    <mergeCell ref="AD63:AD64"/>
    <mergeCell ref="Z35:Z36"/>
    <mergeCell ref="Z37:Z38"/>
    <mergeCell ref="Z39:Z40"/>
    <mergeCell ref="Z41:Z42"/>
    <mergeCell ref="Z43:Z44"/>
    <mergeCell ref="Z53:Z54"/>
    <mergeCell ref="Z63:Z64"/>
    <mergeCell ref="AA39:AC40"/>
    <mergeCell ref="AD39:AD40"/>
    <mergeCell ref="AA41:AC42"/>
    <mergeCell ref="B1:AF1"/>
    <mergeCell ref="Z8:Z10"/>
    <mergeCell ref="Z11:Z12"/>
    <mergeCell ref="Z13:Z14"/>
    <mergeCell ref="Z15:Z16"/>
    <mergeCell ref="AD11:AD12"/>
    <mergeCell ref="AA13:AC14"/>
    <mergeCell ref="AD13:AD14"/>
    <mergeCell ref="AD15:AD16"/>
    <mergeCell ref="S6:U6"/>
    <mergeCell ref="H6:M6"/>
    <mergeCell ref="H11:H13"/>
    <mergeCell ref="C5:E5"/>
    <mergeCell ref="C6:E7"/>
    <mergeCell ref="B2:AF2"/>
    <mergeCell ref="P3:V4"/>
    <mergeCell ref="C8:E10"/>
    <mergeCell ref="C11:E13"/>
    <mergeCell ref="E14:E16"/>
    <mergeCell ref="C14:D16"/>
    <mergeCell ref="P5:V5"/>
    <mergeCell ref="Y3:AE4"/>
    <mergeCell ref="Y5:AE5"/>
    <mergeCell ref="Z6:AE7"/>
    <mergeCell ref="AA51:AC52"/>
    <mergeCell ref="AD45:AD46"/>
    <mergeCell ref="AA47:AC48"/>
    <mergeCell ref="AD47:AD48"/>
    <mergeCell ref="AA49:AC50"/>
    <mergeCell ref="AD49:AD50"/>
    <mergeCell ref="AA29:AC30"/>
    <mergeCell ref="AD29:AD30"/>
    <mergeCell ref="AD31:AD32"/>
    <mergeCell ref="AA31:AC32"/>
    <mergeCell ref="AA59:AC60"/>
    <mergeCell ref="AD59:AD60"/>
    <mergeCell ref="AA61:AC62"/>
    <mergeCell ref="AD61:AD62"/>
    <mergeCell ref="Z57:Z58"/>
    <mergeCell ref="Z59:Z60"/>
    <mergeCell ref="Z61:Z62"/>
    <mergeCell ref="AA45:AC46"/>
    <mergeCell ref="Z33:Z34"/>
    <mergeCell ref="AA43:AC44"/>
    <mergeCell ref="AD43:AD44"/>
    <mergeCell ref="AA33:AC34"/>
    <mergeCell ref="AD33:AD34"/>
    <mergeCell ref="AA35:AC36"/>
    <mergeCell ref="AD35:AD36"/>
    <mergeCell ref="AA37:AC38"/>
    <mergeCell ref="AD37:AD38"/>
    <mergeCell ref="AD51:AD52"/>
    <mergeCell ref="AA53:AC54"/>
    <mergeCell ref="AD53:AD54"/>
    <mergeCell ref="AA55:AC56"/>
    <mergeCell ref="AD55:AD56"/>
    <mergeCell ref="AA57:AC58"/>
    <mergeCell ref="AD57:AD58"/>
    <mergeCell ref="AB8:AD10"/>
    <mergeCell ref="AA11:AC12"/>
    <mergeCell ref="Z17:Z18"/>
    <mergeCell ref="AA15:AC16"/>
    <mergeCell ref="Z21:Z22"/>
    <mergeCell ref="AA21:AC22"/>
    <mergeCell ref="AD21:AD22"/>
    <mergeCell ref="AA19:AC20"/>
    <mergeCell ref="AD19:AD20"/>
    <mergeCell ref="Z19:Z20"/>
    <mergeCell ref="E20:E22"/>
    <mergeCell ref="C20:D22"/>
    <mergeCell ref="AA27:AC28"/>
    <mergeCell ref="AD27:AD28"/>
    <mergeCell ref="AD41:AD42"/>
    <mergeCell ref="AA17:AC18"/>
    <mergeCell ref="AD17:AD18"/>
    <mergeCell ref="AA23:AC24"/>
    <mergeCell ref="AD23:AD24"/>
    <mergeCell ref="AA25:AC26"/>
    <mergeCell ref="AD25:AD26"/>
    <mergeCell ref="C17:E19"/>
    <mergeCell ref="L23:M25"/>
    <mergeCell ref="C23:E25"/>
    <mergeCell ref="L32:M34"/>
    <mergeCell ref="H38:H40"/>
    <mergeCell ref="I38:I40"/>
    <mergeCell ref="H29:H31"/>
    <mergeCell ref="H41:H43"/>
    <mergeCell ref="I41:I43"/>
    <mergeCell ref="K41:K43"/>
    <mergeCell ref="H35:H37"/>
    <mergeCell ref="I35:I37"/>
    <mergeCell ref="K35:K37"/>
    <mergeCell ref="C3:E4"/>
    <mergeCell ref="H3:M4"/>
    <mergeCell ref="I11:I13"/>
    <mergeCell ref="K11:K13"/>
    <mergeCell ref="I8:I10"/>
    <mergeCell ref="H5:M5"/>
    <mergeCell ref="H26:H28"/>
    <mergeCell ref="H23:H25"/>
    <mergeCell ref="H17:H19"/>
    <mergeCell ref="H14:H16"/>
    <mergeCell ref="I23:I25"/>
    <mergeCell ref="I17:I19"/>
    <mergeCell ref="I14:I16"/>
    <mergeCell ref="L17:M19"/>
    <mergeCell ref="L20:M22"/>
    <mergeCell ref="H20:H22"/>
    <mergeCell ref="I20:I22"/>
    <mergeCell ref="I26:I28"/>
    <mergeCell ref="H8:H10"/>
    <mergeCell ref="K8:K10"/>
    <mergeCell ref="K14:K16"/>
    <mergeCell ref="K17:K19"/>
    <mergeCell ref="K23:K25"/>
    <mergeCell ref="K26:K28"/>
    <mergeCell ref="C59:E61"/>
    <mergeCell ref="E38:E40"/>
    <mergeCell ref="E50:E52"/>
    <mergeCell ref="C26:D28"/>
    <mergeCell ref="E32:E34"/>
    <mergeCell ref="C32:D34"/>
    <mergeCell ref="C71:E73"/>
    <mergeCell ref="C44:D46"/>
    <mergeCell ref="C50:D52"/>
    <mergeCell ref="E56:E58"/>
    <mergeCell ref="C56:D58"/>
    <mergeCell ref="C35:E37"/>
    <mergeCell ref="C41:E43"/>
    <mergeCell ref="C47:E49"/>
    <mergeCell ref="C53:E55"/>
    <mergeCell ref="C38:D40"/>
    <mergeCell ref="E44:E46"/>
    <mergeCell ref="E62:E64"/>
    <mergeCell ref="C62:D64"/>
    <mergeCell ref="C65:E67"/>
    <mergeCell ref="E68:E70"/>
    <mergeCell ref="C68:D70"/>
    <mergeCell ref="C29:E31"/>
    <mergeCell ref="E26:E28"/>
    <mergeCell ref="AL118:AM118"/>
    <mergeCell ref="AL119:AM119"/>
    <mergeCell ref="AL120:AM120"/>
    <mergeCell ref="AL121:AM121"/>
    <mergeCell ref="AH77:AM77"/>
    <mergeCell ref="AH78:AM78"/>
    <mergeCell ref="AH79:AM79"/>
    <mergeCell ref="AH113:AM113"/>
    <mergeCell ref="AL114:AM114"/>
    <mergeCell ref="AL115:AM115"/>
    <mergeCell ref="AL116:AM116"/>
    <mergeCell ref="AL117:AM117"/>
    <mergeCell ref="AL156:AM156"/>
    <mergeCell ref="AH80:AM80"/>
    <mergeCell ref="K20:K22"/>
    <mergeCell ref="H32:H34"/>
    <mergeCell ref="AL149:AM149"/>
    <mergeCell ref="AL150:AM150"/>
    <mergeCell ref="AL151:AM151"/>
    <mergeCell ref="AL152:AM152"/>
    <mergeCell ref="AL153:AM153"/>
    <mergeCell ref="AL140:AM140"/>
    <mergeCell ref="AL141:AM141"/>
    <mergeCell ref="AL142:AM142"/>
    <mergeCell ref="AL154:AM154"/>
    <mergeCell ref="AL143:AM143"/>
    <mergeCell ref="AL144:AM144"/>
    <mergeCell ref="AL145:AM145"/>
    <mergeCell ref="AL146:AM146"/>
    <mergeCell ref="AL147:AM147"/>
    <mergeCell ref="AL148:AM148"/>
    <mergeCell ref="AL134:AM134"/>
    <mergeCell ref="AL135:AM135"/>
    <mergeCell ref="AL155:AM155"/>
    <mergeCell ref="AL139:AM139"/>
    <mergeCell ref="AL128:AM128"/>
    <mergeCell ref="AL129:AM129"/>
    <mergeCell ref="AL130:AM130"/>
    <mergeCell ref="AL131:AM131"/>
    <mergeCell ref="AL132:AM132"/>
    <mergeCell ref="AL133:AM133"/>
    <mergeCell ref="AL122:AM122"/>
    <mergeCell ref="AL123:AM123"/>
    <mergeCell ref="AL124:AM124"/>
    <mergeCell ref="AL125:AM125"/>
    <mergeCell ref="AL126:AM126"/>
    <mergeCell ref="AL127:AM127"/>
    <mergeCell ref="AL136:AM136"/>
    <mergeCell ref="AL137:AM137"/>
    <mergeCell ref="AL138:AM138"/>
    <mergeCell ref="L44:M46"/>
    <mergeCell ref="L47:M49"/>
    <mergeCell ref="L8:M10"/>
    <mergeCell ref="L11:M13"/>
    <mergeCell ref="L14:M16"/>
    <mergeCell ref="L50:M52"/>
    <mergeCell ref="L53:M55"/>
    <mergeCell ref="L68:M70"/>
    <mergeCell ref="L26:M28"/>
    <mergeCell ref="L29:M31"/>
    <mergeCell ref="P7:Q8"/>
    <mergeCell ref="P9:Q11"/>
    <mergeCell ref="P12:Q14"/>
    <mergeCell ref="B76:AF76"/>
    <mergeCell ref="U46:V48"/>
    <mergeCell ref="U49:V51"/>
    <mergeCell ref="U28:V30"/>
    <mergeCell ref="U31:V33"/>
    <mergeCell ref="U34:V36"/>
    <mergeCell ref="U37:V39"/>
    <mergeCell ref="R37:T39"/>
    <mergeCell ref="U58:V60"/>
    <mergeCell ref="U61:V63"/>
    <mergeCell ref="U64:V66"/>
    <mergeCell ref="U67:V69"/>
    <mergeCell ref="R70:V73"/>
    <mergeCell ref="P70:Q73"/>
    <mergeCell ref="H68:H70"/>
    <mergeCell ref="I68:I70"/>
    <mergeCell ref="K68:K70"/>
    <mergeCell ref="H62:H64"/>
    <mergeCell ref="I62:I64"/>
    <mergeCell ref="K62:K64"/>
    <mergeCell ref="H65:H67"/>
    <mergeCell ref="I65:I67"/>
    <mergeCell ref="K65:K67"/>
    <mergeCell ref="L62:M64"/>
    <mergeCell ref="L65:M67"/>
    <mergeCell ref="H56:H58"/>
    <mergeCell ref="I56:I58"/>
    <mergeCell ref="K56:K58"/>
    <mergeCell ref="H71:I73"/>
    <mergeCell ref="L59:M61"/>
    <mergeCell ref="K71:M73"/>
    <mergeCell ref="R67:T69"/>
    <mergeCell ref="U52:V54"/>
    <mergeCell ref="U55:V57"/>
    <mergeCell ref="U40:V42"/>
    <mergeCell ref="U43:V45"/>
    <mergeCell ref="P15:Q17"/>
    <mergeCell ref="P18:Q20"/>
    <mergeCell ref="P24:Q26"/>
    <mergeCell ref="P27:Q29"/>
    <mergeCell ref="P30:Q32"/>
    <mergeCell ref="P33:Q35"/>
    <mergeCell ref="R13:T15"/>
    <mergeCell ref="R16:T18"/>
    <mergeCell ref="P21:Q23"/>
    <mergeCell ref="R25:T27"/>
    <mergeCell ref="R28:T30"/>
    <mergeCell ref="R31:T33"/>
    <mergeCell ref="R34:T36"/>
    <mergeCell ref="R22:T24"/>
    <mergeCell ref="R19:T21"/>
    <mergeCell ref="R49:T51"/>
    <mergeCell ref="R52:T54"/>
    <mergeCell ref="R55:T57"/>
    <mergeCell ref="U7:V9"/>
    <mergeCell ref="U10:V12"/>
    <mergeCell ref="U13:V15"/>
    <mergeCell ref="U16:V18"/>
    <mergeCell ref="U19:V21"/>
    <mergeCell ref="U22:V24"/>
    <mergeCell ref="U25:V27"/>
    <mergeCell ref="K29:K31"/>
    <mergeCell ref="I29:I31"/>
    <mergeCell ref="I32:I34"/>
    <mergeCell ref="R10:T12"/>
    <mergeCell ref="R7:T9"/>
    <mergeCell ref="H7:I7"/>
    <mergeCell ref="K7:M7"/>
    <mergeCell ref="H59:H61"/>
    <mergeCell ref="I59:I61"/>
    <mergeCell ref="K59:K61"/>
    <mergeCell ref="L56:M58"/>
    <mergeCell ref="K44:K46"/>
    <mergeCell ref="H47:H49"/>
    <mergeCell ref="I47:I49"/>
    <mergeCell ref="K47:K49"/>
    <mergeCell ref="H50:H52"/>
    <mergeCell ref="I50:I52"/>
    <mergeCell ref="K50:K52"/>
    <mergeCell ref="H53:H55"/>
    <mergeCell ref="I53:I55"/>
    <mergeCell ref="K53:K55"/>
    <mergeCell ref="H44:H46"/>
    <mergeCell ref="I44:I46"/>
    <mergeCell ref="L35:M37"/>
    <mergeCell ref="L38:M40"/>
    <mergeCell ref="R58:T60"/>
    <mergeCell ref="R61:T63"/>
    <mergeCell ref="R64:T66"/>
    <mergeCell ref="P60:Q62"/>
    <mergeCell ref="R40:T42"/>
    <mergeCell ref="R43:T45"/>
    <mergeCell ref="R46:T48"/>
    <mergeCell ref="L41:M43"/>
    <mergeCell ref="K32:K34"/>
    <mergeCell ref="P51:Q53"/>
    <mergeCell ref="P54:Q56"/>
    <mergeCell ref="P57:Q59"/>
    <mergeCell ref="P63:Q65"/>
    <mergeCell ref="P66:Q68"/>
    <mergeCell ref="P36:Q38"/>
    <mergeCell ref="P39:Q41"/>
    <mergeCell ref="P42:Q44"/>
    <mergeCell ref="P45:Q47"/>
    <mergeCell ref="P48:Q50"/>
    <mergeCell ref="K38:K40"/>
  </mergeCells>
  <conditionalFormatting sqref="B1">
    <cfRule type="expression" dxfId="1852" priority="3893" stopIfTrue="1">
      <formula>$AH$110=1</formula>
    </cfRule>
  </conditionalFormatting>
  <conditionalFormatting sqref="B76">
    <cfRule type="expression" dxfId="1851" priority="1" stopIfTrue="1">
      <formula>AH185=1</formula>
    </cfRule>
  </conditionalFormatting>
  <printOptions horizontalCentered="1" verticalCentered="1"/>
  <pageMargins left="0.5" right="0.5" top="0.5" bottom="0.5" header="0.5" footer="0.5"/>
  <pageSetup orientation="portrait" verticalDpi="355" r:id="rId1"/>
  <headerFooter alignWithMargins="0"/>
  <ignoredErrors>
    <ignoredError sqref="P16:Q17 Q15 P19:Q20 Q18 P22:Q23 Q21 P25:Q26 Q24 P28:Q29 Q27 P31:Q32 Q30 P34:Q35 Q33 P37:Q38 Q36 P40:Q41 Q39 P43:Q44 Q42 P46:Q47 Q45 P49:Q50 Q48 P52:Q53 Q51 P55:Q56 Q54 P58:Q59 Q57 P61:Q62 Q60 P64:Q65 Q63"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34"/>
    <pageSetUpPr autoPageBreaks="0" fitToPage="1"/>
  </sheetPr>
  <dimension ref="A1:AC150"/>
  <sheetViews>
    <sheetView showGridLines="0" showRowColHeaders="0" zoomScale="70" zoomScaleNormal="70" workbookViewId="0"/>
  </sheetViews>
  <sheetFormatPr defaultRowHeight="12.75" x14ac:dyDescent="0.2"/>
  <cols>
    <col min="1" max="2" width="3.85546875" customWidth="1"/>
    <col min="7" max="7" width="12.140625" bestFit="1" customWidth="1"/>
    <col min="9" max="9" width="11.5703125" bestFit="1" customWidth="1"/>
    <col min="10" max="10" width="9.7109375" bestFit="1" customWidth="1"/>
    <col min="21" max="21" width="9.7109375" customWidth="1"/>
    <col min="22" max="22" width="13" customWidth="1"/>
    <col min="23" max="23" width="19.140625" customWidth="1"/>
    <col min="24" max="24" width="11.42578125" customWidth="1"/>
  </cols>
  <sheetData>
    <row r="1" spans="1:25" ht="26.25" customHeight="1" x14ac:dyDescent="0.2">
      <c r="A1" s="384"/>
      <c r="B1" s="1554" t="str">
        <f ca="1">IF(D150=1,Pacing!AO14,"")</f>
        <v>NOTE:  A fully functional version of this spreadsheet is available at MyMarathonPace.com</v>
      </c>
      <c r="C1" s="1554"/>
      <c r="D1" s="1554"/>
      <c r="E1" s="1554"/>
      <c r="F1" s="1554"/>
      <c r="G1" s="1554"/>
      <c r="H1" s="1554"/>
      <c r="I1" s="1554"/>
      <c r="J1" s="1554"/>
      <c r="K1" s="1554"/>
      <c r="L1" s="1554"/>
      <c r="M1" s="1554"/>
      <c r="N1" s="1554"/>
      <c r="O1" s="1554"/>
      <c r="P1" s="1554"/>
      <c r="Q1" s="1554"/>
      <c r="R1" s="1554"/>
      <c r="S1" s="1554"/>
      <c r="T1" s="1554"/>
      <c r="U1" s="1554"/>
      <c r="V1" s="1554"/>
      <c r="W1" s="1554"/>
    </row>
    <row r="2" spans="1:25" ht="43.5" customHeight="1" x14ac:dyDescent="0.6">
      <c r="A2" s="384"/>
      <c r="B2" s="1508" t="str">
        <f>CONCATENATE("Elevation/Pace Profile - ",Info!B2)</f>
        <v>Elevation/Pace Profile - 2018 Jack &amp; Jill Marathon</v>
      </c>
      <c r="C2" s="1508"/>
      <c r="D2" s="1508"/>
      <c r="E2" s="1508"/>
      <c r="F2" s="1508"/>
      <c r="G2" s="1508"/>
      <c r="H2" s="1508"/>
      <c r="I2" s="1508"/>
      <c r="J2" s="1508"/>
      <c r="K2" s="1508"/>
      <c r="L2" s="1508"/>
      <c r="M2" s="1508"/>
      <c r="N2" s="1508"/>
      <c r="O2" s="1508"/>
      <c r="P2" s="1508"/>
      <c r="Q2" s="1508"/>
      <c r="R2" s="1508"/>
      <c r="S2" s="1508"/>
      <c r="T2" s="1508"/>
      <c r="U2" s="1508"/>
      <c r="V2" s="1508"/>
      <c r="W2" s="1508"/>
    </row>
    <row r="3" spans="1:25" ht="33.75" customHeight="1" x14ac:dyDescent="0.4">
      <c r="A3" s="384"/>
      <c r="B3" s="1514" t="str">
        <f ca="1">Pacing!$AO$5</f>
        <v xml:space="preserve"> (Trial Version)</v>
      </c>
      <c r="C3" s="1514"/>
      <c r="D3" s="1514"/>
      <c r="E3" s="1514"/>
      <c r="F3" s="1514"/>
      <c r="G3" s="1514"/>
      <c r="H3" s="1514"/>
      <c r="I3" s="1514"/>
      <c r="J3" s="1514"/>
      <c r="K3" s="1514"/>
      <c r="L3" s="1514"/>
      <c r="M3" s="1514"/>
      <c r="N3" s="1514"/>
      <c r="O3" s="1514"/>
      <c r="P3" s="1514"/>
      <c r="Q3" s="1514"/>
      <c r="R3" s="1514"/>
      <c r="S3" s="1514"/>
      <c r="T3" s="1514"/>
      <c r="U3" s="1514"/>
      <c r="V3" s="1514"/>
      <c r="W3" s="1514"/>
    </row>
    <row r="4" spans="1:25" ht="15" x14ac:dyDescent="0.2">
      <c r="A4" s="384"/>
      <c r="B4" s="384"/>
      <c r="C4" s="1539" t="s">
        <v>62</v>
      </c>
      <c r="D4" s="1539"/>
      <c r="E4" s="384"/>
      <c r="F4" s="384"/>
      <c r="G4" s="384"/>
      <c r="H4" s="384"/>
      <c r="I4" s="384"/>
      <c r="J4" s="384"/>
      <c r="K4" s="384"/>
      <c r="L4" s="384"/>
      <c r="M4" s="384"/>
      <c r="N4" s="384"/>
      <c r="O4" s="384"/>
      <c r="P4" s="384"/>
      <c r="Q4" s="384"/>
      <c r="R4" s="384"/>
      <c r="S4" s="384"/>
      <c r="T4" s="384"/>
      <c r="U4" s="384"/>
      <c r="V4" s="384"/>
      <c r="W4" s="384"/>
    </row>
    <row r="5" spans="1:25" ht="18.75" x14ac:dyDescent="0.3">
      <c r="A5" s="384"/>
      <c r="B5" s="384"/>
      <c r="C5" s="1539" t="s">
        <v>61</v>
      </c>
      <c r="D5" s="1539"/>
      <c r="E5" s="385" t="s">
        <v>60</v>
      </c>
      <c r="F5" s="384"/>
      <c r="G5" s="384"/>
      <c r="H5" s="384"/>
      <c r="I5" s="384"/>
      <c r="J5" s="384"/>
      <c r="K5" s="384"/>
      <c r="L5" s="384"/>
      <c r="M5" s="384"/>
      <c r="N5" s="384"/>
      <c r="O5" s="384"/>
      <c r="P5" s="384"/>
      <c r="Q5" s="384"/>
      <c r="R5" s="384"/>
      <c r="S5" s="384"/>
      <c r="T5" s="384"/>
      <c r="U5" s="384"/>
      <c r="V5" s="1515" t="s">
        <v>276</v>
      </c>
      <c r="W5" s="1515"/>
    </row>
    <row r="6" spans="1:25" ht="6.75" customHeight="1" x14ac:dyDescent="0.2">
      <c r="A6" s="384"/>
      <c r="B6" s="386"/>
      <c r="C6" s="386"/>
      <c r="D6" s="386"/>
      <c r="E6" s="386"/>
      <c r="F6" s="386"/>
      <c r="G6" s="386"/>
      <c r="H6" s="386"/>
      <c r="I6" s="386"/>
      <c r="J6" s="386"/>
      <c r="K6" s="386"/>
      <c r="L6" s="386"/>
      <c r="M6" s="386"/>
      <c r="N6" s="386"/>
      <c r="O6" s="386"/>
      <c r="P6" s="386"/>
      <c r="Q6" s="386"/>
      <c r="R6" s="386"/>
      <c r="S6" s="386"/>
      <c r="T6" s="384"/>
      <c r="U6" s="384"/>
      <c r="V6" s="384"/>
      <c r="W6" s="384"/>
    </row>
    <row r="7" spans="1:25" ht="13.5" thickBot="1" x14ac:dyDescent="0.25">
      <c r="A7" s="384"/>
      <c r="B7" s="384"/>
      <c r="C7" s="384"/>
      <c r="D7" s="384"/>
      <c r="E7" s="384"/>
      <c r="F7" s="384"/>
      <c r="G7" s="384"/>
      <c r="H7" s="384"/>
      <c r="I7" s="384"/>
      <c r="J7" s="384"/>
      <c r="K7" s="384"/>
      <c r="L7" s="384"/>
      <c r="M7" s="384"/>
      <c r="N7" s="384"/>
      <c r="O7" s="384"/>
      <c r="P7" s="384"/>
      <c r="Q7" s="384"/>
      <c r="R7" s="384"/>
      <c r="S7" s="384"/>
      <c r="T7" s="384"/>
      <c r="U7" s="384"/>
      <c r="V7" s="384"/>
      <c r="W7" s="384"/>
    </row>
    <row r="8" spans="1:25" ht="15.75" x14ac:dyDescent="0.2">
      <c r="A8" s="384"/>
      <c r="B8" s="384"/>
      <c r="C8" s="1509">
        <v>0</v>
      </c>
      <c r="D8" s="1509"/>
      <c r="E8" s="387"/>
      <c r="F8" s="1509">
        <f ca="1">Pacing!M19</f>
        <v>5.8724979211580179E-3</v>
      </c>
      <c r="G8" s="1509"/>
      <c r="H8" s="387"/>
      <c r="I8" s="1509">
        <f ca="1">Pacing!M20</f>
        <v>1.1607501777536328E-2</v>
      </c>
      <c r="J8" s="1509"/>
      <c r="K8" s="387"/>
      <c r="L8" s="1509">
        <f ca="1">Pacing!M21</f>
        <v>1.7124825251409397E-2</v>
      </c>
      <c r="M8" s="1509"/>
      <c r="N8" s="387"/>
      <c r="O8" s="1509">
        <f ca="1">Pacing!M22</f>
        <v>2.2630543966513858E-2</v>
      </c>
      <c r="P8" s="1509"/>
      <c r="Q8" s="387"/>
      <c r="R8" s="1509" t="str">
        <f ca="1">Pacing!M23</f>
        <v>#:##:##</v>
      </c>
      <c r="S8" s="1509"/>
      <c r="T8" s="1512" t="s">
        <v>14</v>
      </c>
      <c r="U8" s="1512"/>
      <c r="V8" s="1513"/>
      <c r="W8" s="1510">
        <f ca="1">D119</f>
        <v>0.14583333333333334</v>
      </c>
      <c r="Y8" s="376"/>
    </row>
    <row r="9" spans="1:25" ht="13.5" customHeight="1" thickBot="1" x14ac:dyDescent="0.25">
      <c r="A9" s="384"/>
      <c r="B9" s="384"/>
      <c r="C9" s="1498">
        <f>Pacing!D3</f>
        <v>0.27083333333333331</v>
      </c>
      <c r="D9" s="1498"/>
      <c r="E9" s="388">
        <f ca="1">Pacing!K19</f>
        <v>5.8724979211580179E-3</v>
      </c>
      <c r="F9" s="1498">
        <f ca="1">Pacing!N19</f>
        <v>0.27670583125449133</v>
      </c>
      <c r="G9" s="1498"/>
      <c r="H9" s="389">
        <f ca="1">Pacing!K20</f>
        <v>5.7350038563783101E-3</v>
      </c>
      <c r="I9" s="1498">
        <f ca="1">Pacing!N20</f>
        <v>0.28244083511086965</v>
      </c>
      <c r="J9" s="1498"/>
      <c r="K9" s="389">
        <f ca="1">Pacing!K21</f>
        <v>5.5173234738730703E-3</v>
      </c>
      <c r="L9" s="1498">
        <f ca="1">Pacing!N21</f>
        <v>0.28795815858474272</v>
      </c>
      <c r="M9" s="1498"/>
      <c r="N9" s="389">
        <f ca="1">Pacing!K22</f>
        <v>5.5057187151044606E-3</v>
      </c>
      <c r="O9" s="1498">
        <f ca="1">Pacing!N22</f>
        <v>0.29346387729984719</v>
      </c>
      <c r="P9" s="1498"/>
      <c r="Q9" s="389" t="str">
        <f ca="1">Pacing!K23</f>
        <v>##.##</v>
      </c>
      <c r="R9" s="1498" t="str">
        <f ca="1">Pacing!N23</f>
        <v>#:##:## #M</v>
      </c>
      <c r="S9" s="1498"/>
      <c r="T9" s="1512"/>
      <c r="U9" s="1512"/>
      <c r="V9" s="1513"/>
      <c r="W9" s="1511"/>
      <c r="Y9" s="3"/>
    </row>
    <row r="10" spans="1:25" x14ac:dyDescent="0.2">
      <c r="A10" s="384"/>
      <c r="B10" s="1538" t="s">
        <v>59</v>
      </c>
      <c r="C10" s="384"/>
      <c r="D10" s="384"/>
      <c r="E10" s="384"/>
      <c r="F10" s="384"/>
      <c r="G10" s="384"/>
      <c r="H10" s="384"/>
      <c r="I10" s="384"/>
      <c r="J10" s="384"/>
      <c r="K10" s="384"/>
      <c r="L10" s="384"/>
      <c r="M10" s="384"/>
      <c r="N10" s="384"/>
      <c r="O10" s="384"/>
      <c r="P10" s="384"/>
      <c r="Q10" s="384"/>
      <c r="R10" s="384"/>
      <c r="S10" s="384"/>
      <c r="T10" s="384"/>
      <c r="U10" s="384"/>
      <c r="V10" s="384"/>
      <c r="W10" s="384"/>
      <c r="Y10" s="3"/>
    </row>
    <row r="11" spans="1:25" ht="12.75" customHeight="1" x14ac:dyDescent="0.2">
      <c r="A11" s="384"/>
      <c r="B11" s="1538"/>
      <c r="C11" s="384"/>
      <c r="D11" s="384"/>
      <c r="E11" s="384"/>
      <c r="F11" s="384"/>
      <c r="G11" s="384"/>
      <c r="H11" s="384"/>
      <c r="I11" s="384"/>
      <c r="J11" s="384"/>
      <c r="K11" s="384"/>
      <c r="L11" s="384"/>
      <c r="M11" s="384"/>
      <c r="N11" s="384"/>
      <c r="O11" s="384"/>
      <c r="P11" s="384"/>
      <c r="Q11" s="384"/>
      <c r="R11" s="384"/>
      <c r="S11" s="384"/>
      <c r="T11" s="1489" t="s">
        <v>216</v>
      </c>
      <c r="U11" s="1489"/>
      <c r="V11" s="1489"/>
      <c r="W11" s="1489"/>
      <c r="Y11" s="3"/>
    </row>
    <row r="12" spans="1:25" ht="12.75" customHeight="1" x14ac:dyDescent="0.2">
      <c r="A12" s="384"/>
      <c r="B12" s="1538"/>
      <c r="C12" s="384"/>
      <c r="D12" s="384"/>
      <c r="E12" s="384"/>
      <c r="F12" s="384"/>
      <c r="G12" s="384"/>
      <c r="H12" s="384"/>
      <c r="I12" s="384"/>
      <c r="J12" s="384"/>
      <c r="K12" s="384"/>
      <c r="L12" s="384"/>
      <c r="M12" s="384"/>
      <c r="N12" s="384"/>
      <c r="O12" s="384"/>
      <c r="P12" s="384"/>
      <c r="Q12" s="384"/>
      <c r="R12" s="384"/>
      <c r="S12" s="384"/>
      <c r="T12" s="1489"/>
      <c r="U12" s="1489"/>
      <c r="V12" s="1489"/>
      <c r="W12" s="1489"/>
      <c r="Y12" s="3"/>
    </row>
    <row r="13" spans="1:25" ht="13.5" thickBot="1" x14ac:dyDescent="0.25">
      <c r="A13" s="384"/>
      <c r="B13" s="1538"/>
      <c r="C13" s="384"/>
      <c r="D13" s="384"/>
      <c r="E13" s="384"/>
      <c r="F13" s="384"/>
      <c r="G13" s="384"/>
      <c r="H13" s="384"/>
      <c r="I13" s="384"/>
      <c r="J13" s="384"/>
      <c r="K13" s="384"/>
      <c r="L13" s="384"/>
      <c r="M13" s="384"/>
      <c r="N13" s="384"/>
      <c r="O13" s="384"/>
      <c r="P13" s="384"/>
      <c r="Q13" s="384"/>
      <c r="R13" s="384"/>
      <c r="S13" s="384"/>
      <c r="T13" s="390"/>
      <c r="U13" s="390"/>
      <c r="V13" s="391"/>
      <c r="W13" s="391"/>
      <c r="Y13" s="3"/>
    </row>
    <row r="14" spans="1:25" x14ac:dyDescent="0.2">
      <c r="A14" s="384"/>
      <c r="B14" s="1538"/>
      <c r="C14" s="384"/>
      <c r="D14" s="384"/>
      <c r="E14" s="384"/>
      <c r="F14" s="384"/>
      <c r="G14" s="384"/>
      <c r="H14" s="384"/>
      <c r="I14" s="384"/>
      <c r="J14" s="384"/>
      <c r="K14" s="384"/>
      <c r="L14" s="384"/>
      <c r="M14" s="384"/>
      <c r="N14" s="384"/>
      <c r="O14" s="384"/>
      <c r="P14" s="384"/>
      <c r="Q14" s="384"/>
      <c r="R14" s="384"/>
      <c r="S14" s="384"/>
      <c r="T14" s="1499" t="s">
        <v>49</v>
      </c>
      <c r="U14" s="1516" t="s">
        <v>17</v>
      </c>
      <c r="V14" s="1502" t="s">
        <v>63</v>
      </c>
      <c r="W14" s="1505" t="s">
        <v>214</v>
      </c>
      <c r="Y14" s="3"/>
    </row>
    <row r="15" spans="1:25" x14ac:dyDescent="0.2">
      <c r="A15" s="384"/>
      <c r="B15" s="1538"/>
      <c r="C15" s="384"/>
      <c r="D15" s="384"/>
      <c r="E15" s="384"/>
      <c r="F15" s="384"/>
      <c r="G15" s="384"/>
      <c r="H15" s="384"/>
      <c r="I15" s="384"/>
      <c r="J15" s="384"/>
      <c r="K15" s="384"/>
      <c r="L15" s="384"/>
      <c r="M15" s="384"/>
      <c r="N15" s="384"/>
      <c r="O15" s="384"/>
      <c r="P15" s="384"/>
      <c r="Q15" s="384"/>
      <c r="R15" s="384"/>
      <c r="S15" s="384"/>
      <c r="T15" s="1500"/>
      <c r="U15" s="1517"/>
      <c r="V15" s="1503"/>
      <c r="W15" s="1506"/>
      <c r="Y15" s="3"/>
    </row>
    <row r="16" spans="1:25" ht="13.5" thickBot="1" x14ac:dyDescent="0.25">
      <c r="A16" s="384"/>
      <c r="B16" s="1538"/>
      <c r="C16" s="384"/>
      <c r="D16" s="384"/>
      <c r="E16" s="384"/>
      <c r="F16" s="384"/>
      <c r="G16" s="384"/>
      <c r="H16" s="384"/>
      <c r="I16" s="384"/>
      <c r="J16" s="384"/>
      <c r="K16" s="384"/>
      <c r="L16" s="384"/>
      <c r="M16" s="384"/>
      <c r="N16" s="384"/>
      <c r="O16" s="384"/>
      <c r="P16" s="384"/>
      <c r="Q16" s="384"/>
      <c r="R16" s="384"/>
      <c r="S16" s="384"/>
      <c r="T16" s="1501"/>
      <c r="U16" s="1518"/>
      <c r="V16" s="1504"/>
      <c r="W16" s="1507"/>
      <c r="Y16" s="3"/>
    </row>
    <row r="17" spans="1:25" x14ac:dyDescent="0.2">
      <c r="A17" s="384"/>
      <c r="B17" s="1538"/>
      <c r="C17" s="384"/>
      <c r="D17" s="384"/>
      <c r="E17" s="384"/>
      <c r="F17" s="384"/>
      <c r="G17" s="384"/>
      <c r="H17" s="384"/>
      <c r="I17" s="384"/>
      <c r="J17" s="384"/>
      <c r="K17" s="384"/>
      <c r="L17" s="384"/>
      <c r="M17" s="384"/>
      <c r="N17" s="384"/>
      <c r="O17" s="384"/>
      <c r="P17" s="384"/>
      <c r="Q17" s="384"/>
      <c r="R17" s="384"/>
      <c r="S17" s="384"/>
      <c r="T17" s="1483" t="s">
        <v>4</v>
      </c>
      <c r="U17" s="1485">
        <v>3.1069</v>
      </c>
      <c r="V17" s="1487">
        <f ca="1">IF(AND(OR(Pacing!$AP$12=1,Pacing!$AP$13=1,),Pacing!$AV$36=0),"#:##:##",Pacing!$AP$251)</f>
        <v>1.7740364559440964E-2</v>
      </c>
      <c r="W17" s="1490">
        <f ca="1">IF(AND(OR(Pacing!$AP$12=1,Pacing!$AP$13=1,),Pacing!$AV$36=0),"#:##:## #M",Pacing!$AQ$251)</f>
        <v>0.28857369789277426</v>
      </c>
      <c r="Y17" s="3"/>
    </row>
    <row r="18" spans="1:25" x14ac:dyDescent="0.2">
      <c r="A18" s="384"/>
      <c r="B18" s="1538"/>
      <c r="C18" s="384"/>
      <c r="D18" s="384"/>
      <c r="E18" s="384"/>
      <c r="F18" s="384"/>
      <c r="G18" s="384"/>
      <c r="H18" s="384"/>
      <c r="I18" s="384"/>
      <c r="J18" s="384"/>
      <c r="K18" s="384"/>
      <c r="L18" s="384"/>
      <c r="M18" s="384"/>
      <c r="N18" s="384"/>
      <c r="O18" s="384"/>
      <c r="P18" s="384"/>
      <c r="Q18" s="384"/>
      <c r="R18" s="384"/>
      <c r="S18" s="384"/>
      <c r="T18" s="1484"/>
      <c r="U18" s="1486"/>
      <c r="V18" s="1488"/>
      <c r="W18" s="1491"/>
      <c r="Y18" s="3"/>
    </row>
    <row r="19" spans="1:25" ht="12.75" customHeight="1" x14ac:dyDescent="0.2">
      <c r="A19" s="384"/>
      <c r="B19" s="1538"/>
      <c r="C19" s="384"/>
      <c r="D19" s="384"/>
      <c r="E19" s="384"/>
      <c r="F19" s="384"/>
      <c r="G19" s="384"/>
      <c r="H19" s="384"/>
      <c r="I19" s="384"/>
      <c r="J19" s="384"/>
      <c r="K19" s="384"/>
      <c r="L19" s="384"/>
      <c r="M19" s="384"/>
      <c r="N19" s="384"/>
      <c r="O19" s="384"/>
      <c r="P19" s="384"/>
      <c r="Q19" s="384"/>
      <c r="R19" s="384"/>
      <c r="S19" s="384"/>
      <c r="T19" s="1492" t="s">
        <v>5</v>
      </c>
      <c r="U19" s="1493">
        <v>6.2137000000000002</v>
      </c>
      <c r="V19" s="1494" t="str">
        <f ca="1">IF(AND(OR(Pacing!$AP$12=1,Pacing!$AP$13=1,),Pacing!$AV$37=0),"#:##:##",Pacing!$AP$256)</f>
        <v>#:##:##</v>
      </c>
      <c r="W19" s="1519" t="str">
        <f ca="1">IF(AND(OR(Pacing!$AP$12=1,Pacing!$AP$13=1,),Pacing!$AV$37=0),"#:##:## #M",Pacing!$AQ$256)</f>
        <v>#:##:## #M</v>
      </c>
      <c r="Y19" s="3"/>
    </row>
    <row r="20" spans="1:25" ht="12.75" customHeight="1" x14ac:dyDescent="0.2">
      <c r="A20" s="384"/>
      <c r="B20" s="1538"/>
      <c r="C20" s="384"/>
      <c r="D20" s="384"/>
      <c r="E20" s="384"/>
      <c r="F20" s="384"/>
      <c r="G20" s="384"/>
      <c r="H20" s="384"/>
      <c r="I20" s="384"/>
      <c r="J20" s="384"/>
      <c r="K20" s="384"/>
      <c r="L20" s="384"/>
      <c r="M20" s="384"/>
      <c r="N20" s="384"/>
      <c r="O20" s="384"/>
      <c r="P20" s="384"/>
      <c r="Q20" s="384"/>
      <c r="R20" s="384"/>
      <c r="S20" s="384"/>
      <c r="T20" s="1484"/>
      <c r="U20" s="1486"/>
      <c r="V20" s="1495"/>
      <c r="W20" s="1520"/>
      <c r="Y20" s="3"/>
    </row>
    <row r="21" spans="1:25" ht="12.75" customHeight="1" x14ac:dyDescent="0.2">
      <c r="A21" s="384"/>
      <c r="B21" s="1538"/>
      <c r="C21" s="384"/>
      <c r="D21" s="384"/>
      <c r="E21" s="384"/>
      <c r="F21" s="384"/>
      <c r="G21" s="384"/>
      <c r="H21" s="384"/>
      <c r="I21" s="384"/>
      <c r="J21" s="384"/>
      <c r="K21" s="384"/>
      <c r="L21" s="384"/>
      <c r="M21" s="384"/>
      <c r="N21" s="384"/>
      <c r="O21" s="384"/>
      <c r="P21" s="384"/>
      <c r="Q21" s="384"/>
      <c r="R21" s="384"/>
      <c r="S21" s="384"/>
      <c r="T21" s="1492" t="s">
        <v>6</v>
      </c>
      <c r="U21" s="1493">
        <v>9.3204999999999991</v>
      </c>
      <c r="V21" s="1494" t="str">
        <f ca="1">IF(AND(OR(Pacing!$AP$12=1,Pacing!$AP$13=1,),Pacing!$AV$38=0),"#:##:##",Pacing!$AP$261)</f>
        <v>#:##:##</v>
      </c>
      <c r="W21" s="1519" t="str">
        <f ca="1">IF(AND(OR(Pacing!$AP$12=1,Pacing!$AP$13=1,),Pacing!$AV$38=0),"#:##:## #M",Pacing!$AQ$261)</f>
        <v>#:##:## #M</v>
      </c>
      <c r="Y21" s="3"/>
    </row>
    <row r="22" spans="1:25" ht="12.75" customHeight="1" x14ac:dyDescent="0.2">
      <c r="A22" s="384"/>
      <c r="B22" s="1538"/>
      <c r="C22" s="384"/>
      <c r="D22" s="384"/>
      <c r="E22" s="384"/>
      <c r="F22" s="384"/>
      <c r="G22" s="384"/>
      <c r="H22" s="384"/>
      <c r="I22" s="384"/>
      <c r="J22" s="384"/>
      <c r="K22" s="384"/>
      <c r="L22" s="384"/>
      <c r="M22" s="384"/>
      <c r="N22" s="384"/>
      <c r="O22" s="384"/>
      <c r="P22" s="384"/>
      <c r="Q22" s="384"/>
      <c r="R22" s="384"/>
      <c r="S22" s="384"/>
      <c r="T22" s="1484"/>
      <c r="U22" s="1486"/>
      <c r="V22" s="1495"/>
      <c r="W22" s="1520"/>
      <c r="Y22" s="3"/>
    </row>
    <row r="23" spans="1:25" ht="12.75" customHeight="1" x14ac:dyDescent="0.2">
      <c r="A23" s="384"/>
      <c r="B23" s="1538"/>
      <c r="C23" s="384"/>
      <c r="D23" s="384"/>
      <c r="E23" s="384"/>
      <c r="F23" s="384"/>
      <c r="G23" s="384"/>
      <c r="H23" s="384"/>
      <c r="I23" s="384"/>
      <c r="J23" s="384"/>
      <c r="K23" s="384"/>
      <c r="L23" s="384"/>
      <c r="M23" s="384"/>
      <c r="N23" s="384"/>
      <c r="O23" s="384"/>
      <c r="P23" s="384"/>
      <c r="Q23" s="384"/>
      <c r="R23" s="384"/>
      <c r="S23" s="384"/>
      <c r="T23" s="1492" t="s">
        <v>7</v>
      </c>
      <c r="U23" s="1493">
        <v>12.4274</v>
      </c>
      <c r="V23" s="1494" t="str">
        <f ca="1">IF(AND(OR(Pacing!$AP$12=1,Pacing!$AP$13=1,),Pacing!$AV$38=0),"#:##:##",Pacing!$AP$266)</f>
        <v>#:##:##</v>
      </c>
      <c r="W23" s="1519" t="str">
        <f ca="1">IF(AND(OR(Pacing!$AP$12=1,Pacing!$AP$13=1,),Pacing!$AV$39=0),"#:##:## #M",Pacing!$AQ$266)</f>
        <v>#:##:## #M</v>
      </c>
      <c r="Y23" s="3"/>
    </row>
    <row r="24" spans="1:25" ht="13.5" customHeight="1" thickBot="1" x14ac:dyDescent="0.25">
      <c r="A24" s="384"/>
      <c r="B24" s="1538"/>
      <c r="C24" s="384"/>
      <c r="D24" s="384"/>
      <c r="E24" s="384"/>
      <c r="F24" s="384"/>
      <c r="G24" s="384"/>
      <c r="H24" s="384"/>
      <c r="I24" s="384"/>
      <c r="J24" s="384"/>
      <c r="K24" s="384"/>
      <c r="L24" s="384"/>
      <c r="M24" s="384"/>
      <c r="N24" s="384"/>
      <c r="O24" s="384"/>
      <c r="P24" s="384"/>
      <c r="Q24" s="384"/>
      <c r="R24" s="384"/>
      <c r="S24" s="384"/>
      <c r="T24" s="1555"/>
      <c r="U24" s="1543"/>
      <c r="V24" s="1552"/>
      <c r="W24" s="1553"/>
      <c r="Y24" s="3"/>
    </row>
    <row r="25" spans="1:25" ht="13.5" customHeight="1" thickTop="1" x14ac:dyDescent="0.2">
      <c r="A25" s="384"/>
      <c r="B25" s="1538"/>
      <c r="C25" s="384"/>
      <c r="D25" s="384"/>
      <c r="E25" s="384"/>
      <c r="F25" s="384"/>
      <c r="G25" s="384"/>
      <c r="H25" s="384"/>
      <c r="I25" s="384"/>
      <c r="J25" s="384"/>
      <c r="K25" s="384"/>
      <c r="L25" s="384"/>
      <c r="M25" s="384"/>
      <c r="N25" s="384"/>
      <c r="O25" s="384"/>
      <c r="P25" s="384"/>
      <c r="Q25" s="384"/>
      <c r="R25" s="384"/>
      <c r="S25" s="384"/>
      <c r="T25" s="1546" t="s">
        <v>8</v>
      </c>
      <c r="U25" s="1496">
        <v>13.109400000000001</v>
      </c>
      <c r="V25" s="1549">
        <f ca="1">IF(AND(OR(Pacing!$AP$12=1,Pacing!$AP$13=1,),Pacing!$AV$40=0),"#:##:##",IF(OR(Pacing!$Z$7=0,Pacing!$Z$7=1),Pacing!$AT$23,Pacing!$AP$73+(Pacing!$AO$74*0.1094)))</f>
        <v>7.2796086318197686E-2</v>
      </c>
      <c r="W25" s="1540">
        <f ca="1">IF(AND(OR(Pacing!$AP$12=1,Pacing!$AP$13=1,),Pacing!$AV$40=0),"#:##:## #M",IF(OR(Pacing!$Z$7=0,Pacing!$Z$7=1),Pacing!$AU$23,Pacing!$D$3+Pacing!$AT$40))</f>
        <v>0.34362941965153099</v>
      </c>
      <c r="Y25" s="3"/>
    </row>
    <row r="26" spans="1:25" ht="13.5" customHeight="1" thickBot="1" x14ac:dyDescent="0.25">
      <c r="A26" s="384"/>
      <c r="B26" s="1538"/>
      <c r="C26" s="384"/>
      <c r="D26" s="384"/>
      <c r="E26" s="384"/>
      <c r="F26" s="384"/>
      <c r="G26" s="384"/>
      <c r="H26" s="384"/>
      <c r="I26" s="384"/>
      <c r="J26" s="384"/>
      <c r="K26" s="384"/>
      <c r="L26" s="384"/>
      <c r="M26" s="384"/>
      <c r="N26" s="384"/>
      <c r="O26" s="384"/>
      <c r="P26" s="384"/>
      <c r="Q26" s="384"/>
      <c r="R26" s="384"/>
      <c r="S26" s="384"/>
      <c r="T26" s="1556"/>
      <c r="U26" s="1497"/>
      <c r="V26" s="1557"/>
      <c r="W26" s="1541"/>
      <c r="Y26" s="3"/>
    </row>
    <row r="27" spans="1:25" ht="13.5" customHeight="1" thickTop="1" x14ac:dyDescent="0.2">
      <c r="A27" s="384"/>
      <c r="B27" s="384"/>
      <c r="C27" s="384"/>
      <c r="D27" s="384"/>
      <c r="E27" s="384"/>
      <c r="F27" s="384"/>
      <c r="G27" s="384"/>
      <c r="H27" s="384"/>
      <c r="I27" s="384"/>
      <c r="J27" s="384"/>
      <c r="K27" s="384"/>
      <c r="L27" s="384"/>
      <c r="M27" s="384"/>
      <c r="N27" s="384"/>
      <c r="O27" s="384"/>
      <c r="P27" s="384"/>
      <c r="Q27" s="384"/>
      <c r="R27" s="384"/>
      <c r="S27" s="384"/>
      <c r="T27" s="1542" t="s">
        <v>9</v>
      </c>
      <c r="U27" s="1543">
        <v>15.5343</v>
      </c>
      <c r="V27" s="1544" t="str">
        <f ca="1">IF(AND(OR(Pacing!$AP$12=1,Pacing!$AP$13=1,),Pacing!$AV$41=0),"#:##:##",Pacing!$AP$271)</f>
        <v>#:##:##</v>
      </c>
      <c r="W27" s="1545" t="str">
        <f ca="1">IF(AND(OR(Pacing!$AP$12=1,Pacing!$AP$13=1,),Pacing!$AV$41=0),"#:##:## #M",Pacing!$AQ$271)</f>
        <v>#:##:## #M</v>
      </c>
      <c r="Y27" s="3"/>
    </row>
    <row r="28" spans="1:25" ht="13.5" customHeight="1" x14ac:dyDescent="0.2">
      <c r="A28" s="384"/>
      <c r="B28" s="386"/>
      <c r="C28" s="386"/>
      <c r="D28" s="386"/>
      <c r="E28" s="386"/>
      <c r="F28" s="386"/>
      <c r="G28" s="386"/>
      <c r="H28" s="386"/>
      <c r="I28" s="386"/>
      <c r="J28" s="386"/>
      <c r="K28" s="386"/>
      <c r="L28" s="386"/>
      <c r="M28" s="386"/>
      <c r="N28" s="386"/>
      <c r="O28" s="386"/>
      <c r="P28" s="386"/>
      <c r="Q28" s="386"/>
      <c r="R28" s="386"/>
      <c r="S28" s="386"/>
      <c r="T28" s="1484"/>
      <c r="U28" s="1486"/>
      <c r="V28" s="1495"/>
      <c r="W28" s="1520"/>
      <c r="Y28" s="3"/>
    </row>
    <row r="29" spans="1:25" ht="15" customHeight="1" x14ac:dyDescent="0.2">
      <c r="A29" s="384"/>
      <c r="B29" s="384"/>
      <c r="C29" s="1509" t="str">
        <f ca="1">R8</f>
        <v>#:##:##</v>
      </c>
      <c r="D29" s="1509"/>
      <c r="E29" s="387"/>
      <c r="F29" s="1509" t="str">
        <f ca="1">Pacing!M24</f>
        <v>#:##:##</v>
      </c>
      <c r="G29" s="1509"/>
      <c r="H29" s="387"/>
      <c r="I29" s="1509" t="str">
        <f ca="1">Pacing!M25</f>
        <v>#:##:##</v>
      </c>
      <c r="J29" s="1509"/>
      <c r="K29" s="387"/>
      <c r="L29" s="1509" t="str">
        <f ca="1">Pacing!M26</f>
        <v>#:##:##</v>
      </c>
      <c r="M29" s="1509"/>
      <c r="N29" s="387"/>
      <c r="O29" s="1509" t="str">
        <f ca="1">Pacing!M27</f>
        <v>#:##:##</v>
      </c>
      <c r="P29" s="1509"/>
      <c r="Q29" s="387"/>
      <c r="R29" s="1509" t="str">
        <f ca="1">Pacing!M28</f>
        <v>#:##:##</v>
      </c>
      <c r="S29" s="1509"/>
      <c r="T29" s="1492" t="s">
        <v>10</v>
      </c>
      <c r="U29" s="1493">
        <v>18.641100000000002</v>
      </c>
      <c r="V29" s="1494" t="str">
        <f ca="1">IF(AND(OR(Pacing!$AP$12=1,Pacing!$AP$13=1,),Pacing!$AV$42=0),"#:##:##",Pacing!$AP$276)</f>
        <v>#:##:##</v>
      </c>
      <c r="W29" s="1519" t="str">
        <f ca="1">IF(AND(OR(Pacing!$AP$12=1,Pacing!$AP$13=1,),Pacing!$AV$42=0),"#:##:## #M",Pacing!$AQ$276)</f>
        <v>#:##:## #M</v>
      </c>
      <c r="Y29" s="3"/>
    </row>
    <row r="30" spans="1:25" ht="15" customHeight="1" x14ac:dyDescent="0.2">
      <c r="A30" s="384"/>
      <c r="B30" s="384"/>
      <c r="C30" s="1498" t="str">
        <f ca="1">R9</f>
        <v>#:##:## #M</v>
      </c>
      <c r="D30" s="1498"/>
      <c r="E30" s="388" t="str">
        <f ca="1">Pacing!K24</f>
        <v>##.##</v>
      </c>
      <c r="F30" s="1498" t="str">
        <f ca="1">Pacing!N24</f>
        <v>#:##:## #M</v>
      </c>
      <c r="G30" s="1498"/>
      <c r="H30" s="388" t="str">
        <f ca="1">Pacing!K25</f>
        <v>##.##</v>
      </c>
      <c r="I30" s="1498" t="str">
        <f ca="1">Pacing!N25</f>
        <v>#:##:## #M</v>
      </c>
      <c r="J30" s="1498"/>
      <c r="K30" s="388" t="str">
        <f ca="1">Pacing!K26</f>
        <v>##.##</v>
      </c>
      <c r="L30" s="1498" t="str">
        <f ca="1">Pacing!N26</f>
        <v>#:##:## #M</v>
      </c>
      <c r="M30" s="1498"/>
      <c r="N30" s="388" t="str">
        <f ca="1">Pacing!K27</f>
        <v>##.##</v>
      </c>
      <c r="O30" s="1498" t="str">
        <f ca="1">Pacing!N27</f>
        <v>#:##:## #M</v>
      </c>
      <c r="P30" s="1498"/>
      <c r="Q30" s="388" t="str">
        <f ca="1">Pacing!K28</f>
        <v>##.##</v>
      </c>
      <c r="R30" s="1498" t="str">
        <f ca="1">Pacing!N28</f>
        <v>#:##:## #M</v>
      </c>
      <c r="S30" s="1498"/>
      <c r="T30" s="1484"/>
      <c r="U30" s="1486"/>
      <c r="V30" s="1495"/>
      <c r="W30" s="1520"/>
      <c r="Y30" s="3"/>
    </row>
    <row r="31" spans="1:25" ht="12.75" customHeight="1" x14ac:dyDescent="0.2">
      <c r="A31" s="384"/>
      <c r="B31" s="1538" t="s">
        <v>59</v>
      </c>
      <c r="C31" s="384"/>
      <c r="D31" s="384"/>
      <c r="E31" s="384"/>
      <c r="F31" s="384"/>
      <c r="G31" s="384"/>
      <c r="H31" s="384"/>
      <c r="I31" s="384"/>
      <c r="J31" s="384"/>
      <c r="K31" s="384"/>
      <c r="L31" s="384"/>
      <c r="M31" s="384"/>
      <c r="N31" s="384"/>
      <c r="O31" s="384"/>
      <c r="P31" s="384"/>
      <c r="Q31" s="384"/>
      <c r="R31" s="384"/>
      <c r="S31" s="384"/>
      <c r="T31" s="1492" t="s">
        <v>11</v>
      </c>
      <c r="U31" s="1493">
        <v>21.748000000000001</v>
      </c>
      <c r="V31" s="1494" t="str">
        <f ca="1">IF(AND(OR(Pacing!$AP$12=1,Pacing!$AP$13=1,),Pacing!$AV$43=0),"#:##:##",Pacing!$AP$281)</f>
        <v>#:##:##</v>
      </c>
      <c r="W31" s="1519" t="str">
        <f ca="1">IF(AND(OR(Pacing!$AP$12=1,Pacing!$AP$13=1,),Pacing!$AV$43=0),"#:##:## #M",Pacing!$AQ$281)</f>
        <v>#:##:## #M</v>
      </c>
      <c r="Y31" s="3"/>
    </row>
    <row r="32" spans="1:25" ht="12.75" customHeight="1" x14ac:dyDescent="0.2">
      <c r="A32" s="384"/>
      <c r="B32" s="1538"/>
      <c r="C32" s="384"/>
      <c r="D32" s="384"/>
      <c r="E32" s="384"/>
      <c r="F32" s="384"/>
      <c r="G32" s="384"/>
      <c r="H32" s="384"/>
      <c r="I32" s="384"/>
      <c r="J32" s="384"/>
      <c r="K32" s="384"/>
      <c r="L32" s="384"/>
      <c r="M32" s="384"/>
      <c r="N32" s="384"/>
      <c r="O32" s="384"/>
      <c r="P32" s="384"/>
      <c r="Q32" s="384"/>
      <c r="R32" s="384"/>
      <c r="S32" s="384"/>
      <c r="T32" s="1484"/>
      <c r="U32" s="1486"/>
      <c r="V32" s="1495"/>
      <c r="W32" s="1520"/>
      <c r="Y32" s="3"/>
    </row>
    <row r="33" spans="1:25" ht="12.75" customHeight="1" x14ac:dyDescent="0.2">
      <c r="A33" s="384"/>
      <c r="B33" s="1538"/>
      <c r="C33" s="384"/>
      <c r="D33" s="384"/>
      <c r="E33" s="384"/>
      <c r="F33" s="384"/>
      <c r="G33" s="384"/>
      <c r="H33" s="384"/>
      <c r="I33" s="384"/>
      <c r="J33" s="384"/>
      <c r="K33" s="384"/>
      <c r="L33" s="384"/>
      <c r="M33" s="384"/>
      <c r="N33" s="384"/>
      <c r="O33" s="384"/>
      <c r="P33" s="384"/>
      <c r="Q33" s="384"/>
      <c r="R33" s="384"/>
      <c r="S33" s="384"/>
      <c r="T33" s="1492" t="s">
        <v>12</v>
      </c>
      <c r="U33" s="1493">
        <v>24.854800000000001</v>
      </c>
      <c r="V33" s="1494" t="str">
        <f ca="1">IF(AND(OR(Pacing!$AP$12=1,Pacing!$AP$13=1,),Pacing!$AV$44=0),"#:##:##",Pacing!$AP$286)</f>
        <v>#:##:##</v>
      </c>
      <c r="W33" s="1519" t="str">
        <f ca="1">IF(AND(OR(Pacing!$AP$12=1,Pacing!$AP$13=1,),Pacing!$AV$44=0),"#:##:## #M",Pacing!$AQ$286)</f>
        <v>#:##:## #M</v>
      </c>
      <c r="Y33" s="3"/>
    </row>
    <row r="34" spans="1:25" ht="13.5" customHeight="1" thickBot="1" x14ac:dyDescent="0.25">
      <c r="A34" s="384"/>
      <c r="B34" s="1538"/>
      <c r="C34" s="384"/>
      <c r="D34" s="384"/>
      <c r="E34" s="384"/>
      <c r="F34" s="384"/>
      <c r="G34" s="384"/>
      <c r="H34" s="384"/>
      <c r="I34" s="384"/>
      <c r="J34" s="384"/>
      <c r="K34" s="384"/>
      <c r="L34" s="384"/>
      <c r="M34" s="384"/>
      <c r="N34" s="384"/>
      <c r="O34" s="384"/>
      <c r="P34" s="384"/>
      <c r="Q34" s="384"/>
      <c r="R34" s="384"/>
      <c r="S34" s="384"/>
      <c r="T34" s="1542"/>
      <c r="U34" s="1543"/>
      <c r="V34" s="1552"/>
      <c r="W34" s="1553"/>
      <c r="Y34" s="3"/>
    </row>
    <row r="35" spans="1:25" ht="13.5" customHeight="1" thickTop="1" x14ac:dyDescent="0.2">
      <c r="A35" s="384"/>
      <c r="B35" s="1538"/>
      <c r="C35" s="384"/>
      <c r="D35" s="384"/>
      <c r="E35" s="384"/>
      <c r="F35" s="384"/>
      <c r="G35" s="384"/>
      <c r="H35" s="384"/>
      <c r="I35" s="384"/>
      <c r="J35" s="384"/>
      <c r="K35" s="384"/>
      <c r="L35" s="384"/>
      <c r="M35" s="384"/>
      <c r="N35" s="384"/>
      <c r="O35" s="384"/>
      <c r="P35" s="384"/>
      <c r="Q35" s="384"/>
      <c r="R35" s="384"/>
      <c r="S35" s="384"/>
      <c r="T35" s="1546" t="s">
        <v>13</v>
      </c>
      <c r="U35" s="1496">
        <v>26.218699999999998</v>
      </c>
      <c r="V35" s="1549">
        <f ca="1">IF(AND(OR(Pacing!$AP$12=1,Pacing!$AP$13=1,),Pacing!$AR$45=0),"#:##:##",IF(OR(Pacing!$Z$7=0,Pacing!$Z$7=1),Pacing!$D$4,MAX(Pacing!$AP$87,Pacing!$AP$289)))</f>
        <v>0.14583333333333334</v>
      </c>
      <c r="W35" s="1540">
        <f ca="1">IF(AND(OR(Pacing!$AP$12=1,Pacing!$AP$13=1,),Pacing!$AV$45=0),"#:##:## #M",Pacing!$AQ$289)</f>
        <v>0.41666666666666663</v>
      </c>
      <c r="Y35" s="3"/>
    </row>
    <row r="36" spans="1:25" ht="12.75" customHeight="1" thickBot="1" x14ac:dyDescent="0.25">
      <c r="A36" s="384"/>
      <c r="B36" s="1538"/>
      <c r="C36" s="384"/>
      <c r="D36" s="384"/>
      <c r="E36" s="384"/>
      <c r="F36" s="384"/>
      <c r="G36" s="384"/>
      <c r="H36" s="384"/>
      <c r="I36" s="384"/>
      <c r="J36" s="384"/>
      <c r="K36" s="384"/>
      <c r="L36" s="384"/>
      <c r="M36" s="384"/>
      <c r="N36" s="384"/>
      <c r="O36" s="384"/>
      <c r="P36" s="384"/>
      <c r="Q36" s="384"/>
      <c r="R36" s="384"/>
      <c r="S36" s="384"/>
      <c r="T36" s="1547"/>
      <c r="U36" s="1548"/>
      <c r="V36" s="1550"/>
      <c r="W36" s="1551"/>
      <c r="Y36" s="3"/>
    </row>
    <row r="37" spans="1:25" ht="12.75" customHeight="1" x14ac:dyDescent="0.2">
      <c r="A37" s="384"/>
      <c r="B37" s="1538"/>
      <c r="C37" s="384"/>
      <c r="D37" s="384"/>
      <c r="E37" s="384"/>
      <c r="F37" s="384"/>
      <c r="G37" s="384"/>
      <c r="H37" s="384"/>
      <c r="I37" s="384"/>
      <c r="J37" s="384"/>
      <c r="K37" s="384"/>
      <c r="L37" s="384"/>
      <c r="M37" s="384"/>
      <c r="N37" s="384"/>
      <c r="O37" s="384"/>
      <c r="P37" s="384"/>
      <c r="Q37" s="384"/>
      <c r="R37" s="384"/>
      <c r="S37" s="384"/>
      <c r="T37" s="384"/>
      <c r="U37" s="384"/>
      <c r="V37" s="384"/>
      <c r="W37" s="384"/>
      <c r="Y37" s="3"/>
    </row>
    <row r="38" spans="1:25" ht="13.5" thickBot="1" x14ac:dyDescent="0.25">
      <c r="A38" s="384"/>
      <c r="B38" s="1538"/>
      <c r="C38" s="384"/>
      <c r="D38" s="384"/>
      <c r="E38" s="384"/>
      <c r="F38" s="384"/>
      <c r="G38" s="384"/>
      <c r="H38" s="384"/>
      <c r="I38" s="384"/>
      <c r="J38" s="384"/>
      <c r="K38" s="384"/>
      <c r="L38" s="384"/>
      <c r="M38" s="384"/>
      <c r="N38" s="384"/>
      <c r="O38" s="384"/>
      <c r="P38" s="384"/>
      <c r="Q38" s="384"/>
      <c r="R38" s="384"/>
      <c r="S38" s="384"/>
      <c r="T38" s="384"/>
      <c r="U38" s="384"/>
      <c r="V38" s="384"/>
      <c r="W38" s="384"/>
      <c r="Y38" s="3"/>
    </row>
    <row r="39" spans="1:25" x14ac:dyDescent="0.2">
      <c r="A39" s="384"/>
      <c r="B39" s="1538"/>
      <c r="C39" s="384"/>
      <c r="D39" s="384"/>
      <c r="E39" s="384"/>
      <c r="F39" s="384"/>
      <c r="G39" s="384"/>
      <c r="H39" s="384"/>
      <c r="I39" s="384"/>
      <c r="J39" s="384"/>
      <c r="K39" s="384"/>
      <c r="L39" s="384"/>
      <c r="M39" s="384"/>
      <c r="N39" s="384"/>
      <c r="O39" s="384"/>
      <c r="P39" s="384"/>
      <c r="Q39" s="384"/>
      <c r="R39" s="384"/>
      <c r="S39" s="384"/>
      <c r="T39" s="1524" t="s">
        <v>18</v>
      </c>
      <c r="U39" s="1524"/>
      <c r="V39" s="1525"/>
      <c r="W39" s="1532">
        <f ca="1">IF(AND(OR(Pacing!$AP$12=1,Pacing!$AP$13=1,),Pacing!$AV$40=0),"#:##:##",IF(OR(Pacing!$Z$7=0,Pacing!$Z$7=1),Pacing!$AT$23,Pacing!$AP$73+(Pacing!$AO$74*0.1094)))</f>
        <v>7.2796086318197686E-2</v>
      </c>
      <c r="Y39" s="3"/>
    </row>
    <row r="40" spans="1:25" ht="12.75" customHeight="1" x14ac:dyDescent="0.2">
      <c r="A40" s="384"/>
      <c r="B40" s="1538"/>
      <c r="C40" s="384"/>
      <c r="D40" s="384"/>
      <c r="E40" s="384"/>
      <c r="F40" s="384"/>
      <c r="G40" s="384"/>
      <c r="H40" s="384"/>
      <c r="I40" s="384"/>
      <c r="J40" s="384"/>
      <c r="K40" s="384"/>
      <c r="L40" s="384"/>
      <c r="M40" s="384"/>
      <c r="N40" s="384"/>
      <c r="O40" s="384"/>
      <c r="P40" s="384"/>
      <c r="Q40" s="384"/>
      <c r="R40" s="384"/>
      <c r="S40" s="384"/>
      <c r="T40" s="1524"/>
      <c r="U40" s="1524"/>
      <c r="V40" s="1525"/>
      <c r="W40" s="1533"/>
      <c r="Y40" s="3"/>
    </row>
    <row r="41" spans="1:25" x14ac:dyDescent="0.2">
      <c r="A41" s="384"/>
      <c r="B41" s="1538"/>
      <c r="C41" s="384"/>
      <c r="D41" s="384"/>
      <c r="E41" s="384"/>
      <c r="F41" s="384"/>
      <c r="G41" s="384"/>
      <c r="H41" s="384"/>
      <c r="I41" s="384"/>
      <c r="J41" s="384"/>
      <c r="K41" s="384"/>
      <c r="L41" s="384"/>
      <c r="M41" s="384"/>
      <c r="N41" s="384"/>
      <c r="O41" s="384"/>
      <c r="P41" s="384"/>
      <c r="Q41" s="384"/>
      <c r="R41" s="384"/>
      <c r="S41" s="384"/>
      <c r="T41" s="1524" t="s">
        <v>19</v>
      </c>
      <c r="U41" s="1524"/>
      <c r="V41" s="1525"/>
      <c r="W41" s="1534">
        <f ca="1">IF(AND(OR(Pacing!$AP$12=1,Pacing!$AP$13=1,),Pacing!$AV$40=0),"#:##:##",IF(OR(Pacing!$Z$7=0,Pacing!$Z$7=1),Pacing!$D$4,MAX(Pacing!$AP$87,Pacing!$AP$289))-IF(OR(Pacing!$Z$7=0,Pacing!$Z$7=1),Pacing!$AT$23,Pacing!$AP$73+(Pacing!$AO$74*0.1094)))</f>
        <v>7.3037247015135656E-2</v>
      </c>
      <c r="Y41" s="3"/>
    </row>
    <row r="42" spans="1:25" ht="13.5" thickBot="1" x14ac:dyDescent="0.25">
      <c r="A42" s="384"/>
      <c r="B42" s="1538"/>
      <c r="C42" s="384"/>
      <c r="D42" s="384"/>
      <c r="E42" s="384"/>
      <c r="F42" s="384"/>
      <c r="G42" s="384"/>
      <c r="H42" s="384"/>
      <c r="I42" s="384"/>
      <c r="J42" s="384"/>
      <c r="K42" s="384"/>
      <c r="L42" s="384"/>
      <c r="M42" s="384"/>
      <c r="N42" s="384"/>
      <c r="O42" s="384"/>
      <c r="P42" s="384"/>
      <c r="Q42" s="384"/>
      <c r="R42" s="384"/>
      <c r="S42" s="384"/>
      <c r="T42" s="1524"/>
      <c r="U42" s="1524"/>
      <c r="V42" s="1525"/>
      <c r="W42" s="1535"/>
      <c r="Y42" s="3"/>
    </row>
    <row r="43" spans="1:25" ht="12.75" customHeight="1" x14ac:dyDescent="0.2">
      <c r="A43" s="384"/>
      <c r="B43" s="1538"/>
      <c r="C43" s="384"/>
      <c r="D43" s="384"/>
      <c r="E43" s="384"/>
      <c r="F43" s="384"/>
      <c r="G43" s="384"/>
      <c r="H43" s="384"/>
      <c r="I43" s="384"/>
      <c r="J43" s="384"/>
      <c r="K43" s="384"/>
      <c r="L43" s="384"/>
      <c r="M43" s="384"/>
      <c r="N43" s="384"/>
      <c r="O43" s="384"/>
      <c r="P43" s="384"/>
      <c r="Q43" s="384"/>
      <c r="R43" s="384"/>
      <c r="S43" s="384"/>
      <c r="T43" s="1524" t="s">
        <v>20</v>
      </c>
      <c r="U43" s="1524"/>
      <c r="V43" s="1525"/>
      <c r="W43" s="1536">
        <f ca="1">IF(AND(OR(Pacing!$AP$12=1,Pacing!$AP$13=1,),Pacing!$AV$40=0),"#:##:##",ABS(Pacing!$S$4-Pacing!$S$3))</f>
        <v>2.4116069693796982E-4</v>
      </c>
      <c r="Y43" s="3"/>
    </row>
    <row r="44" spans="1:25" ht="12.75" customHeight="1" thickBot="1" x14ac:dyDescent="0.25">
      <c r="A44" s="384"/>
      <c r="B44" s="1538"/>
      <c r="C44" s="384"/>
      <c r="D44" s="384"/>
      <c r="E44" s="384"/>
      <c r="F44" s="384"/>
      <c r="G44" s="384"/>
      <c r="H44" s="384"/>
      <c r="I44" s="384"/>
      <c r="J44" s="384"/>
      <c r="K44" s="384"/>
      <c r="L44" s="384"/>
      <c r="M44" s="384"/>
      <c r="N44" s="384"/>
      <c r="O44" s="384"/>
      <c r="P44" s="384"/>
      <c r="Q44" s="384"/>
      <c r="R44" s="384"/>
      <c r="S44" s="384"/>
      <c r="T44" s="1524"/>
      <c r="U44" s="1524"/>
      <c r="V44" s="1525"/>
      <c r="W44" s="1537"/>
      <c r="Y44" s="3"/>
    </row>
    <row r="45" spans="1:25" ht="13.5" customHeight="1" x14ac:dyDescent="0.2">
      <c r="A45" s="384"/>
      <c r="B45" s="1538"/>
      <c r="C45" s="384"/>
      <c r="D45" s="384"/>
      <c r="E45" s="384"/>
      <c r="F45" s="384"/>
      <c r="G45" s="384"/>
      <c r="H45" s="384"/>
      <c r="I45" s="384"/>
      <c r="J45" s="384"/>
      <c r="K45" s="384"/>
      <c r="L45" s="384"/>
      <c r="M45" s="384"/>
      <c r="N45" s="384"/>
      <c r="O45" s="384"/>
      <c r="P45" s="384"/>
      <c r="Q45" s="384"/>
      <c r="R45" s="384"/>
      <c r="S45" s="384"/>
      <c r="T45" s="384"/>
      <c r="U45" s="1521" t="str">
        <f ca="1">IF(ABS(Pacing!$S$3-Pacing!$S$4)&lt;0.000116,"(Even Split)",IF(Pacing!$S$3&gt;Pacing!$S$4,"(Negative Split)","(Positive Split)"))</f>
        <v>(Positive Split)</v>
      </c>
      <c r="V45" s="1521"/>
      <c r="W45" s="1521"/>
      <c r="Y45" s="3"/>
    </row>
    <row r="46" spans="1:25" ht="12.75" customHeight="1" x14ac:dyDescent="0.2">
      <c r="A46" s="384"/>
      <c r="B46" s="1538"/>
      <c r="C46" s="384"/>
      <c r="D46" s="384"/>
      <c r="E46" s="384"/>
      <c r="F46" s="384"/>
      <c r="G46" s="384"/>
      <c r="H46" s="384"/>
      <c r="I46" s="384"/>
      <c r="J46" s="384"/>
      <c r="K46" s="384"/>
      <c r="L46" s="384"/>
      <c r="M46" s="384"/>
      <c r="N46" s="384"/>
      <c r="O46" s="384"/>
      <c r="P46" s="384"/>
      <c r="Q46" s="384"/>
      <c r="R46" s="384"/>
      <c r="S46" s="384"/>
      <c r="T46" s="384"/>
      <c r="U46" s="1521"/>
      <c r="V46" s="1521"/>
      <c r="W46" s="1521"/>
      <c r="Y46" s="3"/>
    </row>
    <row r="47" spans="1:25" ht="13.5" customHeight="1" x14ac:dyDescent="0.2">
      <c r="A47" s="384"/>
      <c r="B47" s="1538"/>
      <c r="C47" s="384"/>
      <c r="D47" s="384"/>
      <c r="E47" s="384"/>
      <c r="F47" s="384"/>
      <c r="G47" s="384"/>
      <c r="H47" s="384"/>
      <c r="I47" s="384"/>
      <c r="J47" s="384"/>
      <c r="K47" s="384"/>
      <c r="L47" s="384"/>
      <c r="M47" s="384"/>
      <c r="N47" s="384"/>
      <c r="O47" s="384"/>
      <c r="P47" s="384"/>
      <c r="Q47" s="384"/>
      <c r="R47" s="384"/>
      <c r="S47" s="384"/>
      <c r="T47" s="384"/>
      <c r="U47" s="384"/>
      <c r="V47" s="384"/>
      <c r="W47" s="384"/>
      <c r="Y47" s="3"/>
    </row>
    <row r="48" spans="1:25" ht="13.5" customHeight="1" x14ac:dyDescent="0.2">
      <c r="A48" s="384"/>
      <c r="B48" s="384"/>
      <c r="C48" s="384"/>
      <c r="D48" s="384"/>
      <c r="E48" s="384"/>
      <c r="F48" s="384"/>
      <c r="G48" s="384"/>
      <c r="H48" s="384"/>
      <c r="I48" s="384"/>
      <c r="J48" s="384"/>
      <c r="K48" s="384"/>
      <c r="L48" s="384"/>
      <c r="M48" s="384"/>
      <c r="N48" s="384"/>
      <c r="O48" s="384"/>
      <c r="P48" s="384"/>
      <c r="Q48" s="384"/>
      <c r="R48" s="384"/>
      <c r="S48" s="384"/>
      <c r="T48" s="384"/>
      <c r="U48" s="384"/>
      <c r="V48" s="384"/>
      <c r="W48" s="384"/>
      <c r="Y48" s="3"/>
    </row>
    <row r="49" spans="1:29" ht="13.5" customHeight="1" x14ac:dyDescent="0.2">
      <c r="A49" s="384"/>
      <c r="B49" s="386"/>
      <c r="C49" s="386"/>
      <c r="D49" s="386"/>
      <c r="E49" s="386"/>
      <c r="F49" s="386"/>
      <c r="G49" s="386"/>
      <c r="H49" s="386"/>
      <c r="I49" s="386"/>
      <c r="J49" s="386"/>
      <c r="K49" s="386"/>
      <c r="L49" s="386"/>
      <c r="M49" s="386"/>
      <c r="N49" s="386"/>
      <c r="O49" s="386"/>
      <c r="P49" s="386"/>
      <c r="Q49" s="386"/>
      <c r="R49" s="386"/>
      <c r="S49" s="386"/>
      <c r="T49" s="384"/>
      <c r="U49" s="384"/>
      <c r="V49" s="384"/>
      <c r="W49" s="384"/>
      <c r="Y49" s="3"/>
    </row>
    <row r="50" spans="1:29" ht="15" x14ac:dyDescent="0.2">
      <c r="A50" s="384"/>
      <c r="B50" s="384"/>
      <c r="C50" s="1509" t="str">
        <f ca="1">R29</f>
        <v>#:##:##</v>
      </c>
      <c r="D50" s="1509"/>
      <c r="E50" s="387"/>
      <c r="F50" s="1509" t="str">
        <f ca="1">Pacing!M29</f>
        <v>#:##:##</v>
      </c>
      <c r="G50" s="1509"/>
      <c r="H50" s="387"/>
      <c r="I50" s="1509" t="str">
        <f ca="1">Pacing!M30</f>
        <v>#:##:##</v>
      </c>
      <c r="J50" s="1509"/>
      <c r="K50" s="387"/>
      <c r="L50" s="1509">
        <f ca="1">Pacing!M31</f>
        <v>7.219376069076526E-2</v>
      </c>
      <c r="M50" s="1509"/>
      <c r="N50" s="387"/>
      <c r="O50" s="1509">
        <f ca="1">Pacing!M32</f>
        <v>7.7699479405869715E-2</v>
      </c>
      <c r="P50" s="1509"/>
      <c r="Q50" s="387"/>
      <c r="R50" s="1509">
        <f ca="1">Pacing!M33</f>
        <v>8.3205198120974169E-2</v>
      </c>
      <c r="S50" s="1509"/>
      <c r="T50" s="1489" t="s">
        <v>356</v>
      </c>
      <c r="U50" s="1489"/>
      <c r="V50" s="1489"/>
      <c r="W50" s="1489"/>
      <c r="Y50" s="3"/>
    </row>
    <row r="51" spans="1:29" ht="13.5" customHeight="1" x14ac:dyDescent="0.2">
      <c r="A51" s="384"/>
      <c r="B51" s="384"/>
      <c r="C51" s="1498" t="str">
        <f ca="1">R30</f>
        <v>#:##:## #M</v>
      </c>
      <c r="D51" s="1498"/>
      <c r="E51" s="388" t="str">
        <f ca="1">Pacing!K29</f>
        <v>##.##</v>
      </c>
      <c r="F51" s="1498" t="str">
        <f ca="1">Pacing!N29</f>
        <v>#:##:## #M</v>
      </c>
      <c r="G51" s="1498"/>
      <c r="H51" s="388" t="str">
        <f ca="1">Pacing!K30</f>
        <v>##.##</v>
      </c>
      <c r="I51" s="1498" t="str">
        <f ca="1">Pacing!N30</f>
        <v>#:##:## #M</v>
      </c>
      <c r="J51" s="1498"/>
      <c r="K51" s="388">
        <f ca="1">Pacing!K31</f>
        <v>5.5057187151044606E-3</v>
      </c>
      <c r="L51" s="1498">
        <f ca="1">Pacing!N31</f>
        <v>0.34302709402409859</v>
      </c>
      <c r="M51" s="1498"/>
      <c r="N51" s="388">
        <f ca="1">Pacing!K32</f>
        <v>5.5057187151044606E-3</v>
      </c>
      <c r="O51" s="1498">
        <f ca="1">Pacing!N32</f>
        <v>0.348532812739203</v>
      </c>
      <c r="P51" s="1498"/>
      <c r="Q51" s="388">
        <f ca="1">Pacing!K33</f>
        <v>5.5057187151044606E-3</v>
      </c>
      <c r="R51" s="1498">
        <f ca="1">Pacing!N33</f>
        <v>0.35403853145430747</v>
      </c>
      <c r="S51" s="1498"/>
      <c r="T51" s="1489"/>
      <c r="U51" s="1489"/>
      <c r="V51" s="1489"/>
      <c r="W51" s="1489"/>
      <c r="Y51" s="3"/>
    </row>
    <row r="52" spans="1:29" ht="13.5" thickBot="1" x14ac:dyDescent="0.25">
      <c r="A52" s="384"/>
      <c r="B52" s="1538" t="s">
        <v>59</v>
      </c>
      <c r="C52" s="384"/>
      <c r="D52" s="384"/>
      <c r="E52" s="384"/>
      <c r="F52" s="384"/>
      <c r="G52" s="384"/>
      <c r="H52" s="384"/>
      <c r="I52" s="384"/>
      <c r="J52" s="384"/>
      <c r="K52" s="384"/>
      <c r="L52" s="384"/>
      <c r="M52" s="384"/>
      <c r="N52" s="384"/>
      <c r="O52" s="384"/>
      <c r="P52" s="384"/>
      <c r="Q52" s="384"/>
      <c r="R52" s="384"/>
      <c r="S52" s="384"/>
      <c r="T52" s="384"/>
      <c r="U52" s="384"/>
      <c r="V52" s="384"/>
      <c r="W52" s="384"/>
      <c r="Y52" s="3"/>
    </row>
    <row r="53" spans="1:29" x14ac:dyDescent="0.2">
      <c r="A53" s="384"/>
      <c r="B53" s="1538"/>
      <c r="C53" s="384"/>
      <c r="D53" s="384"/>
      <c r="E53" s="384"/>
      <c r="F53" s="384"/>
      <c r="G53" s="384"/>
      <c r="H53" s="384"/>
      <c r="I53" s="384"/>
      <c r="J53" s="384"/>
      <c r="K53" s="384"/>
      <c r="L53" s="384"/>
      <c r="M53" s="384"/>
      <c r="N53" s="384"/>
      <c r="O53" s="384"/>
      <c r="P53" s="384"/>
      <c r="Q53" s="384"/>
      <c r="R53" s="384"/>
      <c r="S53" s="384"/>
      <c r="T53" s="1524" t="s">
        <v>76</v>
      </c>
      <c r="U53" s="1524"/>
      <c r="V53" s="1525"/>
      <c r="W53" s="1522">
        <f>IF(OR(Pacing!$Z$7=0,Pacing!$Z$7=1),Pacing!$D$4,MAX(Pacing!$AP$87,Pacing!$AP$289))/26.21875</f>
        <v>5.5621771950735005E-3</v>
      </c>
      <c r="Y53" s="3"/>
    </row>
    <row r="54" spans="1:29" ht="13.5" thickBot="1" x14ac:dyDescent="0.25">
      <c r="A54" s="384"/>
      <c r="B54" s="1538"/>
      <c r="C54" s="384"/>
      <c r="D54" s="384"/>
      <c r="E54" s="384"/>
      <c r="F54" s="384"/>
      <c r="G54" s="384"/>
      <c r="H54" s="384"/>
      <c r="I54" s="384"/>
      <c r="J54" s="384"/>
      <c r="K54" s="384"/>
      <c r="L54" s="384"/>
      <c r="M54" s="384"/>
      <c r="N54" s="384"/>
      <c r="O54" s="384"/>
      <c r="P54" s="384"/>
      <c r="Q54" s="384"/>
      <c r="R54" s="384"/>
      <c r="S54" s="384"/>
      <c r="T54" s="1524"/>
      <c r="U54" s="1524"/>
      <c r="V54" s="1525"/>
      <c r="W54" s="1523"/>
      <c r="Y54" s="3"/>
    </row>
    <row r="55" spans="1:29" x14ac:dyDescent="0.2">
      <c r="A55" s="384"/>
      <c r="B55" s="1538"/>
      <c r="C55" s="384"/>
      <c r="D55" s="384"/>
      <c r="E55" s="384"/>
      <c r="F55" s="384"/>
      <c r="G55" s="384"/>
      <c r="H55" s="384"/>
      <c r="I55" s="384"/>
      <c r="J55" s="384"/>
      <c r="K55" s="384"/>
      <c r="L55" s="384"/>
      <c r="M55" s="384"/>
      <c r="N55" s="384"/>
      <c r="O55" s="384"/>
      <c r="P55" s="384"/>
      <c r="Q55" s="384"/>
      <c r="R55" s="384"/>
      <c r="S55" s="384"/>
      <c r="T55" s="1524" t="s">
        <v>87</v>
      </c>
      <c r="U55" s="1524"/>
      <c r="V55" s="1525"/>
      <c r="W55" s="1530">
        <f ca="1">MAX(Pacing!$AO$61:'Pacing'!$AO$87)</f>
        <v>5.8724979211580179E-3</v>
      </c>
      <c r="Y55" s="3"/>
    </row>
    <row r="56" spans="1:29" ht="12.75" customHeight="1" thickBot="1" x14ac:dyDescent="0.25">
      <c r="A56" s="384"/>
      <c r="B56" s="1538"/>
      <c r="C56" s="384"/>
      <c r="D56" s="384"/>
      <c r="E56" s="384"/>
      <c r="F56" s="384"/>
      <c r="G56" s="384"/>
      <c r="H56" s="384"/>
      <c r="I56" s="384"/>
      <c r="J56" s="384"/>
      <c r="K56" s="384"/>
      <c r="L56" s="384"/>
      <c r="M56" s="384"/>
      <c r="N56" s="384"/>
      <c r="O56" s="384"/>
      <c r="P56" s="384"/>
      <c r="Q56" s="384"/>
      <c r="R56" s="384"/>
      <c r="S56" s="384"/>
      <c r="T56" s="1524"/>
      <c r="U56" s="1524"/>
      <c r="V56" s="1525"/>
      <c r="W56" s="1531"/>
      <c r="Y56" s="376"/>
    </row>
    <row r="57" spans="1:29" ht="12.75" customHeight="1" x14ac:dyDescent="0.2">
      <c r="A57" s="384"/>
      <c r="B57" s="1538"/>
      <c r="C57" s="384"/>
      <c r="D57" s="384"/>
      <c r="E57" s="384"/>
      <c r="F57" s="384"/>
      <c r="G57" s="384"/>
      <c r="H57" s="384"/>
      <c r="I57" s="384"/>
      <c r="J57" s="384"/>
      <c r="K57" s="384"/>
      <c r="L57" s="384"/>
      <c r="M57" s="384"/>
      <c r="N57" s="384"/>
      <c r="O57" s="384"/>
      <c r="P57" s="384"/>
      <c r="Q57" s="384"/>
      <c r="R57" s="384"/>
      <c r="S57" s="384"/>
      <c r="T57" s="1524" t="s">
        <v>88</v>
      </c>
      <c r="U57" s="1524"/>
      <c r="V57" s="1525"/>
      <c r="W57" s="1528">
        <f ca="1">MIN(Pacing!$AO$61:'Pacing'!$AO$87)</f>
        <v>5.5057187151044606E-3</v>
      </c>
    </row>
    <row r="58" spans="1:29" ht="13.5" thickBot="1" x14ac:dyDescent="0.25">
      <c r="A58" s="384"/>
      <c r="B58" s="1538"/>
      <c r="C58" s="384"/>
      <c r="D58" s="384"/>
      <c r="E58" s="384"/>
      <c r="F58" s="384"/>
      <c r="G58" s="384"/>
      <c r="H58" s="384"/>
      <c r="I58" s="384"/>
      <c r="J58" s="384"/>
      <c r="K58" s="384"/>
      <c r="L58" s="384"/>
      <c r="M58" s="384"/>
      <c r="N58" s="384"/>
      <c r="O58" s="384"/>
      <c r="P58" s="384"/>
      <c r="Q58" s="384"/>
      <c r="R58" s="384"/>
      <c r="S58" s="384"/>
      <c r="T58" s="1524"/>
      <c r="U58" s="1524"/>
      <c r="V58" s="1525"/>
      <c r="W58" s="1529"/>
      <c r="Z58" s="265"/>
      <c r="AA58" s="265"/>
      <c r="AB58" s="265"/>
      <c r="AC58" s="265"/>
    </row>
    <row r="59" spans="1:29" x14ac:dyDescent="0.2">
      <c r="A59" s="384"/>
      <c r="B59" s="1538"/>
      <c r="C59" s="384"/>
      <c r="D59" s="384"/>
      <c r="E59" s="384"/>
      <c r="F59" s="384"/>
      <c r="G59" s="384"/>
      <c r="H59" s="384"/>
      <c r="I59" s="384"/>
      <c r="J59" s="384"/>
      <c r="K59" s="384"/>
      <c r="L59" s="384"/>
      <c r="M59" s="384"/>
      <c r="N59" s="384"/>
      <c r="O59" s="384"/>
      <c r="P59" s="384"/>
      <c r="Q59" s="384"/>
      <c r="R59" s="384"/>
      <c r="S59" s="384"/>
      <c r="T59" s="384"/>
      <c r="U59" s="384"/>
      <c r="V59" s="384"/>
      <c r="W59" s="384"/>
    </row>
    <row r="60" spans="1:29" x14ac:dyDescent="0.2">
      <c r="A60" s="384"/>
      <c r="B60" s="1538"/>
      <c r="C60" s="384"/>
      <c r="D60" s="384"/>
      <c r="E60" s="384"/>
      <c r="F60" s="384"/>
      <c r="G60" s="384"/>
      <c r="H60" s="384"/>
      <c r="I60" s="384"/>
      <c r="J60" s="384"/>
      <c r="K60" s="384"/>
      <c r="L60" s="384"/>
      <c r="M60" s="384"/>
      <c r="N60" s="384"/>
      <c r="O60" s="384"/>
      <c r="P60" s="384"/>
      <c r="Q60" s="384"/>
      <c r="R60" s="384"/>
      <c r="S60" s="384"/>
      <c r="T60" s="384"/>
      <c r="U60" s="384"/>
      <c r="V60" s="384"/>
      <c r="W60" s="384"/>
    </row>
    <row r="61" spans="1:29" x14ac:dyDescent="0.2">
      <c r="A61" s="384"/>
      <c r="B61" s="1538"/>
      <c r="C61" s="384"/>
      <c r="D61" s="384"/>
      <c r="E61" s="384"/>
      <c r="F61" s="384"/>
      <c r="G61" s="384"/>
      <c r="H61" s="384"/>
      <c r="I61" s="384"/>
      <c r="J61" s="384"/>
      <c r="K61" s="384"/>
      <c r="L61" s="384"/>
      <c r="M61" s="384"/>
      <c r="N61" s="384"/>
      <c r="O61" s="384"/>
      <c r="P61" s="384"/>
      <c r="Q61" s="384"/>
      <c r="R61" s="384"/>
      <c r="S61" s="384"/>
      <c r="T61" s="384"/>
      <c r="U61" s="384"/>
      <c r="V61" s="384"/>
      <c r="W61" s="384"/>
    </row>
    <row r="62" spans="1:29" x14ac:dyDescent="0.2">
      <c r="A62" s="384"/>
      <c r="B62" s="1538"/>
      <c r="C62" s="384"/>
      <c r="D62" s="384"/>
      <c r="E62" s="384"/>
      <c r="F62" s="384"/>
      <c r="G62" s="384"/>
      <c r="H62" s="384"/>
      <c r="I62" s="384"/>
      <c r="J62" s="384"/>
      <c r="K62" s="384"/>
      <c r="L62" s="384"/>
      <c r="M62" s="384"/>
      <c r="N62" s="384"/>
      <c r="O62" s="384"/>
      <c r="P62" s="384"/>
      <c r="Q62" s="384"/>
      <c r="R62" s="384"/>
      <c r="S62" s="384"/>
      <c r="T62" s="1489" t="s">
        <v>355</v>
      </c>
      <c r="U62" s="1489"/>
      <c r="V62" s="1489"/>
      <c r="W62" s="1489"/>
    </row>
    <row r="63" spans="1:29" x14ac:dyDescent="0.2">
      <c r="A63" s="384"/>
      <c r="B63" s="1538"/>
      <c r="C63" s="384"/>
      <c r="D63" s="384"/>
      <c r="E63" s="384"/>
      <c r="F63" s="384"/>
      <c r="G63" s="384"/>
      <c r="H63" s="384"/>
      <c r="I63" s="384"/>
      <c r="J63" s="384"/>
      <c r="K63" s="384"/>
      <c r="L63" s="384"/>
      <c r="M63" s="384"/>
      <c r="N63" s="384"/>
      <c r="O63" s="384"/>
      <c r="P63" s="384"/>
      <c r="Q63" s="384"/>
      <c r="R63" s="384"/>
      <c r="S63" s="384"/>
      <c r="T63" s="1489"/>
      <c r="U63" s="1489"/>
      <c r="V63" s="1489"/>
      <c r="W63" s="1489"/>
    </row>
    <row r="64" spans="1:29" ht="13.5" thickBot="1" x14ac:dyDescent="0.25">
      <c r="A64" s="384"/>
      <c r="B64" s="1538"/>
      <c r="C64" s="384"/>
      <c r="D64" s="384"/>
      <c r="E64" s="384"/>
      <c r="F64" s="384"/>
      <c r="G64" s="384"/>
      <c r="H64" s="384"/>
      <c r="I64" s="384"/>
      <c r="J64" s="384"/>
      <c r="K64" s="384"/>
      <c r="L64" s="384"/>
      <c r="M64" s="384"/>
      <c r="N64" s="384"/>
      <c r="O64" s="384"/>
      <c r="P64" s="384"/>
      <c r="Q64" s="384"/>
      <c r="R64" s="384"/>
      <c r="S64" s="384"/>
      <c r="T64" s="384"/>
      <c r="U64" s="384"/>
      <c r="V64" s="384"/>
      <c r="W64" s="384"/>
    </row>
    <row r="65" spans="1:23" x14ac:dyDescent="0.2">
      <c r="A65" s="384"/>
      <c r="B65" s="1538"/>
      <c r="C65" s="384"/>
      <c r="D65" s="384"/>
      <c r="E65" s="384"/>
      <c r="F65" s="384"/>
      <c r="G65" s="384"/>
      <c r="H65" s="384"/>
      <c r="I65" s="384"/>
      <c r="J65" s="384"/>
      <c r="K65" s="384"/>
      <c r="L65" s="384"/>
      <c r="M65" s="384"/>
      <c r="N65" s="384"/>
      <c r="O65" s="384"/>
      <c r="P65" s="384"/>
      <c r="Q65" s="384"/>
      <c r="R65" s="384"/>
      <c r="S65" s="384"/>
      <c r="T65" s="1524" t="s">
        <v>217</v>
      </c>
      <c r="U65" s="1524"/>
      <c r="V65" s="1524"/>
      <c r="W65" s="1526">
        <f>'Course Analysis'!C7</f>
        <v>2550</v>
      </c>
    </row>
    <row r="66" spans="1:23" ht="13.5" thickBot="1" x14ac:dyDescent="0.25">
      <c r="A66" s="384"/>
      <c r="B66" s="1538"/>
      <c r="C66" s="384"/>
      <c r="D66" s="384"/>
      <c r="E66" s="384"/>
      <c r="F66" s="384"/>
      <c r="G66" s="384"/>
      <c r="H66" s="384"/>
      <c r="I66" s="384"/>
      <c r="J66" s="384"/>
      <c r="K66" s="384"/>
      <c r="L66" s="384"/>
      <c r="M66" s="384"/>
      <c r="N66" s="384"/>
      <c r="O66" s="384"/>
      <c r="P66" s="384"/>
      <c r="Q66" s="384"/>
      <c r="R66" s="384"/>
      <c r="S66" s="384"/>
      <c r="T66" s="1524"/>
      <c r="U66" s="1524"/>
      <c r="V66" s="1524"/>
      <c r="W66" s="1527"/>
    </row>
    <row r="67" spans="1:23" x14ac:dyDescent="0.2">
      <c r="A67" s="384"/>
      <c r="B67" s="1538"/>
      <c r="C67" s="384"/>
      <c r="D67" s="384"/>
      <c r="E67" s="384"/>
      <c r="F67" s="384"/>
      <c r="G67" s="384"/>
      <c r="H67" s="384"/>
      <c r="I67" s="384"/>
      <c r="J67" s="384"/>
      <c r="K67" s="384"/>
      <c r="L67" s="384"/>
      <c r="M67" s="384"/>
      <c r="N67" s="384"/>
      <c r="O67" s="384"/>
      <c r="P67" s="384"/>
      <c r="Q67" s="384"/>
      <c r="R67" s="384"/>
      <c r="S67" s="384"/>
      <c r="T67" s="1524" t="s">
        <v>218</v>
      </c>
      <c r="U67" s="1524"/>
      <c r="V67" s="1524"/>
      <c r="W67" s="1526">
        <f ca="1">'Course Analysis'!C532</f>
        <v>533.36999999994612</v>
      </c>
    </row>
    <row r="68" spans="1:23" ht="13.5" thickBot="1" x14ac:dyDescent="0.25">
      <c r="A68" s="384"/>
      <c r="B68" s="1538"/>
      <c r="C68" s="384"/>
      <c r="D68" s="392"/>
      <c r="E68" s="384"/>
      <c r="F68" s="384"/>
      <c r="G68" s="384"/>
      <c r="H68" s="384"/>
      <c r="I68" s="384"/>
      <c r="J68" s="384"/>
      <c r="K68" s="384"/>
      <c r="L68" s="384"/>
      <c r="M68" s="384"/>
      <c r="N68" s="384"/>
      <c r="O68" s="384"/>
      <c r="P68" s="384"/>
      <c r="Q68" s="384"/>
      <c r="R68" s="384"/>
      <c r="S68" s="384"/>
      <c r="T68" s="1524"/>
      <c r="U68" s="1524"/>
      <c r="V68" s="1524"/>
      <c r="W68" s="1527"/>
    </row>
    <row r="69" spans="1:23" ht="13.5" customHeight="1" x14ac:dyDescent="0.25">
      <c r="A69" s="384"/>
      <c r="B69" s="384"/>
      <c r="C69" s="384"/>
      <c r="D69" s="384"/>
      <c r="E69" s="384"/>
      <c r="F69" s="384"/>
      <c r="G69" s="384"/>
      <c r="H69" s="384"/>
      <c r="I69" s="384"/>
      <c r="J69" s="384"/>
      <c r="K69" s="384"/>
      <c r="L69" s="384"/>
      <c r="M69" s="384"/>
      <c r="N69" s="384"/>
      <c r="O69" s="384"/>
      <c r="P69" s="384"/>
      <c r="Q69" s="384"/>
      <c r="R69" s="384"/>
      <c r="S69" s="384"/>
      <c r="T69" s="393"/>
      <c r="U69" s="393"/>
      <c r="V69" s="393"/>
      <c r="W69" s="394"/>
    </row>
    <row r="70" spans="1:23" ht="18.75" thickBot="1" x14ac:dyDescent="0.3">
      <c r="A70" s="384"/>
      <c r="B70" s="386"/>
      <c r="C70" s="386"/>
      <c r="D70" s="386"/>
      <c r="E70" s="386"/>
      <c r="F70" s="386"/>
      <c r="G70" s="386"/>
      <c r="H70" s="386"/>
      <c r="I70" s="386"/>
      <c r="J70" s="386"/>
      <c r="K70" s="386"/>
      <c r="L70" s="386"/>
      <c r="M70" s="386"/>
      <c r="N70" s="386"/>
      <c r="O70" s="386"/>
      <c r="P70" s="386"/>
      <c r="Q70" s="386"/>
      <c r="R70" s="386"/>
      <c r="S70" s="386"/>
      <c r="T70" s="393"/>
      <c r="U70" s="393"/>
      <c r="V70" s="393"/>
      <c r="W70" s="394"/>
    </row>
    <row r="71" spans="1:23" ht="14.25" customHeight="1" x14ac:dyDescent="0.2">
      <c r="A71" s="384"/>
      <c r="B71" s="384"/>
      <c r="C71" s="1509">
        <f ca="1">R50</f>
        <v>8.3205198120974169E-2</v>
      </c>
      <c r="D71" s="1509"/>
      <c r="E71" s="387"/>
      <c r="F71" s="1509" t="str">
        <f ca="1">Pacing!M34</f>
        <v>#:##:##</v>
      </c>
      <c r="G71" s="1509"/>
      <c r="H71" s="387"/>
      <c r="I71" s="1509" t="str">
        <f ca="1">Pacing!M35</f>
        <v>#:##:##</v>
      </c>
      <c r="J71" s="1509"/>
      <c r="K71" s="387"/>
      <c r="L71" s="1509" t="str">
        <f ca="1">Pacing!M36</f>
        <v>#:##:##</v>
      </c>
      <c r="M71" s="1509"/>
      <c r="N71" s="387"/>
      <c r="O71" s="1509" t="str">
        <f ca="1">Pacing!M37</f>
        <v>#:##:##</v>
      </c>
      <c r="P71" s="1509"/>
      <c r="Q71" s="387"/>
      <c r="R71" s="1509" t="str">
        <f ca="1">Pacing!M38</f>
        <v>#:##:##</v>
      </c>
      <c r="S71" s="1509"/>
      <c r="T71" s="1524" t="s">
        <v>220</v>
      </c>
      <c r="U71" s="1524"/>
      <c r="V71" s="1524"/>
      <c r="W71" s="1526">
        <f ca="1">'Course Analysis'!BP46</f>
        <v>0</v>
      </c>
    </row>
    <row r="72" spans="1:23" ht="13.5" customHeight="1" thickBot="1" x14ac:dyDescent="0.25">
      <c r="A72" s="384"/>
      <c r="B72" s="384"/>
      <c r="C72" s="1498">
        <f ca="1">R51</f>
        <v>0.35403853145430747</v>
      </c>
      <c r="D72" s="1498"/>
      <c r="E72" s="388" t="str">
        <f ca="1">Pacing!K34</f>
        <v>##.##</v>
      </c>
      <c r="F72" s="1498" t="str">
        <f ca="1">Pacing!N34</f>
        <v>#:##:## #M</v>
      </c>
      <c r="G72" s="1498"/>
      <c r="H72" s="389" t="str">
        <f ca="1">Pacing!K35</f>
        <v>##.##</v>
      </c>
      <c r="I72" s="1498" t="str">
        <f ca="1">Pacing!N35</f>
        <v>#:##:## #M</v>
      </c>
      <c r="J72" s="1498"/>
      <c r="K72" s="389" t="str">
        <f ca="1">Pacing!K36</f>
        <v>##.##</v>
      </c>
      <c r="L72" s="1498" t="str">
        <f ca="1">Pacing!N36</f>
        <v>#:##:## #M</v>
      </c>
      <c r="M72" s="1498"/>
      <c r="N72" s="389" t="str">
        <f ca="1">Pacing!K37</f>
        <v>##.##</v>
      </c>
      <c r="O72" s="1498" t="str">
        <f ca="1">Pacing!N37</f>
        <v>#:##:## #M</v>
      </c>
      <c r="P72" s="1498"/>
      <c r="Q72" s="389" t="str">
        <f ca="1">Pacing!K38</f>
        <v>##.##</v>
      </c>
      <c r="R72" s="1498" t="str">
        <f ca="1">Pacing!N38</f>
        <v>#:##:## #M</v>
      </c>
      <c r="S72" s="1498"/>
      <c r="T72" s="1524"/>
      <c r="U72" s="1524"/>
      <c r="V72" s="1524"/>
      <c r="W72" s="1527"/>
    </row>
    <row r="73" spans="1:23" x14ac:dyDescent="0.2">
      <c r="A73" s="384"/>
      <c r="B73" s="1538" t="s">
        <v>59</v>
      </c>
      <c r="C73" s="384"/>
      <c r="D73" s="384"/>
      <c r="E73" s="384"/>
      <c r="F73" s="384"/>
      <c r="G73" s="384"/>
      <c r="H73" s="384"/>
      <c r="I73" s="384"/>
      <c r="J73" s="384"/>
      <c r="K73" s="384"/>
      <c r="L73" s="384"/>
      <c r="M73" s="384"/>
      <c r="N73" s="384"/>
      <c r="O73" s="384"/>
      <c r="P73" s="384"/>
      <c r="Q73" s="384"/>
      <c r="R73" s="384"/>
      <c r="S73" s="384"/>
      <c r="T73" s="1524" t="s">
        <v>221</v>
      </c>
      <c r="U73" s="1524"/>
      <c r="V73" s="1524"/>
      <c r="W73" s="1526">
        <f ca="1">'Course Analysis'!BP47</f>
        <v>-2017</v>
      </c>
    </row>
    <row r="74" spans="1:23" ht="13.5" thickBot="1" x14ac:dyDescent="0.25">
      <c r="A74" s="384"/>
      <c r="B74" s="1538"/>
      <c r="C74" s="384"/>
      <c r="D74" s="384"/>
      <c r="E74" s="384"/>
      <c r="F74" s="384"/>
      <c r="G74" s="384"/>
      <c r="H74" s="384"/>
      <c r="I74" s="384"/>
      <c r="J74" s="384"/>
      <c r="K74" s="384"/>
      <c r="L74" s="384"/>
      <c r="M74" s="384"/>
      <c r="N74" s="384"/>
      <c r="O74" s="384"/>
      <c r="P74" s="384"/>
      <c r="Q74" s="384"/>
      <c r="R74" s="384"/>
      <c r="S74" s="384"/>
      <c r="T74" s="1524"/>
      <c r="U74" s="1524"/>
      <c r="V74" s="1524"/>
      <c r="W74" s="1527"/>
    </row>
    <row r="75" spans="1:23" x14ac:dyDescent="0.2">
      <c r="A75" s="384"/>
      <c r="B75" s="1538"/>
      <c r="C75" s="384"/>
      <c r="D75" s="384"/>
      <c r="E75" s="384"/>
      <c r="F75" s="384"/>
      <c r="G75" s="384"/>
      <c r="H75" s="384"/>
      <c r="I75" s="384"/>
      <c r="J75" s="384"/>
      <c r="K75" s="384"/>
      <c r="L75" s="384"/>
      <c r="M75" s="384"/>
      <c r="N75" s="384"/>
      <c r="O75" s="384"/>
      <c r="P75" s="384"/>
      <c r="Q75" s="384"/>
      <c r="R75" s="384"/>
      <c r="S75" s="384"/>
      <c r="T75" s="1524" t="s">
        <v>219</v>
      </c>
      <c r="U75" s="1524"/>
      <c r="V75" s="1524"/>
      <c r="W75" s="1559">
        <f ca="1">W67-W65</f>
        <v>-2016.6300000000538</v>
      </c>
    </row>
    <row r="76" spans="1:23" ht="13.5" thickBot="1" x14ac:dyDescent="0.25">
      <c r="A76" s="384"/>
      <c r="B76" s="1538"/>
      <c r="C76" s="384"/>
      <c r="D76" s="384"/>
      <c r="E76" s="384"/>
      <c r="F76" s="384"/>
      <c r="G76" s="384"/>
      <c r="H76" s="384"/>
      <c r="I76" s="384"/>
      <c r="J76" s="384"/>
      <c r="K76" s="384"/>
      <c r="L76" s="384"/>
      <c r="M76" s="384"/>
      <c r="N76" s="384"/>
      <c r="O76" s="384"/>
      <c r="P76" s="384"/>
      <c r="Q76" s="384"/>
      <c r="R76" s="384"/>
      <c r="S76" s="384"/>
      <c r="T76" s="1524"/>
      <c r="U76" s="1524"/>
      <c r="V76" s="1524"/>
      <c r="W76" s="1560"/>
    </row>
    <row r="77" spans="1:23" x14ac:dyDescent="0.2">
      <c r="A77" s="384"/>
      <c r="B77" s="1538"/>
      <c r="C77" s="384"/>
      <c r="D77" s="384"/>
      <c r="E77" s="384"/>
      <c r="F77" s="384"/>
      <c r="G77" s="384"/>
      <c r="H77" s="384"/>
      <c r="I77" s="384"/>
      <c r="J77" s="384"/>
      <c r="K77" s="384"/>
      <c r="L77" s="384"/>
      <c r="M77" s="384"/>
      <c r="N77" s="384"/>
      <c r="O77" s="384"/>
      <c r="P77" s="384"/>
      <c r="Q77" s="384"/>
      <c r="R77" s="384"/>
      <c r="S77" s="384"/>
      <c r="T77" s="384"/>
      <c r="U77" s="384"/>
      <c r="V77" s="384"/>
      <c r="W77" s="384"/>
    </row>
    <row r="78" spans="1:23" x14ac:dyDescent="0.2">
      <c r="A78" s="384"/>
      <c r="B78" s="1538"/>
      <c r="C78" s="384"/>
      <c r="D78" s="384"/>
      <c r="E78" s="384"/>
      <c r="F78" s="384"/>
      <c r="G78" s="384"/>
      <c r="H78" s="384"/>
      <c r="I78" s="384"/>
      <c r="J78" s="384"/>
      <c r="K78" s="384"/>
      <c r="L78" s="384"/>
      <c r="M78" s="384"/>
      <c r="N78" s="384"/>
      <c r="O78" s="384"/>
      <c r="P78" s="384"/>
      <c r="Q78" s="384"/>
      <c r="R78" s="384"/>
      <c r="S78" s="384"/>
      <c r="T78" s="384"/>
      <c r="U78" s="384"/>
      <c r="V78" s="384"/>
      <c r="W78" s="384"/>
    </row>
    <row r="79" spans="1:23" x14ac:dyDescent="0.2">
      <c r="A79" s="384"/>
      <c r="B79" s="1538"/>
      <c r="C79" s="384"/>
      <c r="D79" s="384"/>
      <c r="E79" s="384"/>
      <c r="F79" s="384"/>
      <c r="G79" s="384"/>
      <c r="H79" s="384"/>
      <c r="I79" s="384"/>
      <c r="J79" s="384"/>
      <c r="K79" s="384"/>
      <c r="L79" s="384"/>
      <c r="M79" s="384"/>
      <c r="N79" s="384"/>
      <c r="O79" s="384"/>
      <c r="P79" s="384"/>
      <c r="Q79" s="384"/>
      <c r="R79" s="384"/>
      <c r="S79" s="384"/>
      <c r="T79" s="384"/>
      <c r="U79" s="384"/>
      <c r="V79" s="384"/>
      <c r="W79" s="384"/>
    </row>
    <row r="80" spans="1:23" x14ac:dyDescent="0.2">
      <c r="A80" s="384"/>
      <c r="B80" s="1538"/>
      <c r="C80" s="384"/>
      <c r="D80" s="384"/>
      <c r="E80" s="384"/>
      <c r="F80" s="384"/>
      <c r="G80" s="384"/>
      <c r="H80" s="384"/>
      <c r="I80" s="384"/>
      <c r="J80" s="384"/>
      <c r="K80" s="384"/>
      <c r="L80" s="384"/>
      <c r="M80" s="384"/>
      <c r="N80" s="384"/>
      <c r="O80" s="384"/>
      <c r="P80" s="384"/>
      <c r="Q80" s="384"/>
      <c r="R80" s="384"/>
      <c r="S80" s="384"/>
      <c r="T80" s="384"/>
      <c r="U80" s="384"/>
      <c r="V80" s="384"/>
      <c r="W80" s="384"/>
    </row>
    <row r="81" spans="1:24" x14ac:dyDescent="0.2">
      <c r="A81" s="384"/>
      <c r="B81" s="1538"/>
      <c r="C81" s="384"/>
      <c r="D81" s="384"/>
      <c r="E81" s="384"/>
      <c r="F81" s="384"/>
      <c r="G81" s="384"/>
      <c r="H81" s="384"/>
      <c r="I81" s="384"/>
      <c r="J81" s="384"/>
      <c r="K81" s="384"/>
      <c r="L81" s="384"/>
      <c r="M81" s="384"/>
      <c r="N81" s="384"/>
      <c r="O81" s="384"/>
      <c r="P81" s="384"/>
      <c r="Q81" s="384"/>
      <c r="R81" s="384"/>
      <c r="S81" s="384"/>
      <c r="T81" s="384"/>
      <c r="U81" s="384"/>
      <c r="V81" s="384"/>
      <c r="W81" s="384"/>
    </row>
    <row r="82" spans="1:24" x14ac:dyDescent="0.2">
      <c r="A82" s="384"/>
      <c r="B82" s="1538"/>
      <c r="C82" s="384"/>
      <c r="D82" s="384"/>
      <c r="E82" s="384"/>
      <c r="F82" s="384"/>
      <c r="G82" s="384"/>
      <c r="H82" s="384"/>
      <c r="I82" s="384"/>
      <c r="J82" s="384"/>
      <c r="K82" s="384"/>
      <c r="L82" s="384"/>
      <c r="M82" s="384"/>
      <c r="N82" s="384"/>
      <c r="O82" s="384"/>
      <c r="P82" s="384"/>
      <c r="Q82" s="384"/>
      <c r="R82" s="384"/>
      <c r="S82" s="384"/>
      <c r="T82" s="384"/>
      <c r="U82" s="384"/>
      <c r="V82" s="384"/>
      <c r="W82" s="384"/>
    </row>
    <row r="83" spans="1:24" x14ac:dyDescent="0.2">
      <c r="A83" s="384"/>
      <c r="B83" s="1538"/>
      <c r="C83" s="384"/>
      <c r="D83" s="384"/>
      <c r="E83" s="384"/>
      <c r="F83" s="384"/>
      <c r="G83" s="384"/>
      <c r="H83" s="384"/>
      <c r="I83" s="384"/>
      <c r="J83" s="384"/>
      <c r="K83" s="384"/>
      <c r="L83" s="384"/>
      <c r="M83" s="384"/>
      <c r="N83" s="384"/>
      <c r="O83" s="384"/>
      <c r="P83" s="384"/>
      <c r="Q83" s="384"/>
      <c r="R83" s="384"/>
      <c r="S83" s="384"/>
      <c r="T83" s="384"/>
      <c r="U83" s="384"/>
      <c r="V83" s="384"/>
      <c r="W83" s="384"/>
    </row>
    <row r="84" spans="1:24" x14ac:dyDescent="0.2">
      <c r="A84" s="384"/>
      <c r="B84" s="1538"/>
      <c r="C84" s="384"/>
      <c r="D84" s="384"/>
      <c r="E84" s="384"/>
      <c r="F84" s="384"/>
      <c r="G84" s="384"/>
      <c r="H84" s="384"/>
      <c r="I84" s="384"/>
      <c r="J84" s="384"/>
      <c r="K84" s="384"/>
      <c r="L84" s="384"/>
      <c r="M84" s="384"/>
      <c r="N84" s="384"/>
      <c r="O84" s="384"/>
      <c r="P84" s="384"/>
      <c r="Q84" s="384"/>
      <c r="R84" s="384"/>
      <c r="S84" s="384"/>
      <c r="T84" s="384"/>
      <c r="U84" s="384"/>
      <c r="V84" s="384"/>
      <c r="W84" s="384"/>
    </row>
    <row r="85" spans="1:24" x14ac:dyDescent="0.2">
      <c r="A85" s="384"/>
      <c r="B85" s="1538"/>
      <c r="C85" s="384"/>
      <c r="D85" s="384"/>
      <c r="E85" s="384"/>
      <c r="F85" s="384"/>
      <c r="G85" s="384"/>
      <c r="H85" s="384"/>
      <c r="I85" s="384"/>
      <c r="J85" s="384"/>
      <c r="K85" s="384"/>
      <c r="L85" s="384"/>
      <c r="M85" s="384"/>
      <c r="N85" s="384"/>
      <c r="O85" s="384"/>
      <c r="P85" s="384"/>
      <c r="Q85" s="384"/>
      <c r="R85" s="384"/>
      <c r="S85" s="384"/>
      <c r="T85" s="384"/>
      <c r="U85" s="384"/>
      <c r="V85" s="384"/>
      <c r="W85" s="384"/>
    </row>
    <row r="86" spans="1:24" x14ac:dyDescent="0.2">
      <c r="A86" s="384"/>
      <c r="B86" s="1538"/>
      <c r="C86" s="384"/>
      <c r="D86" s="384"/>
      <c r="E86" s="384"/>
      <c r="F86" s="384"/>
      <c r="G86" s="384"/>
      <c r="H86" s="384"/>
      <c r="I86" s="384"/>
      <c r="J86" s="384"/>
      <c r="K86" s="384"/>
      <c r="L86" s="384"/>
      <c r="M86" s="384"/>
      <c r="N86" s="384"/>
      <c r="O86" s="384"/>
      <c r="P86" s="384"/>
      <c r="Q86" s="384"/>
      <c r="R86" s="384"/>
      <c r="S86" s="384"/>
      <c r="T86" s="384"/>
      <c r="U86" s="384"/>
      <c r="V86" s="384"/>
      <c r="W86" s="384"/>
    </row>
    <row r="87" spans="1:24" x14ac:dyDescent="0.2">
      <c r="A87" s="384"/>
      <c r="B87" s="1538"/>
      <c r="C87" s="384"/>
      <c r="D87" s="384"/>
      <c r="E87" s="384"/>
      <c r="F87" s="384"/>
      <c r="G87" s="384"/>
      <c r="H87" s="384"/>
      <c r="I87" s="384"/>
      <c r="J87" s="384"/>
      <c r="K87" s="384"/>
      <c r="L87" s="384"/>
      <c r="M87" s="384"/>
      <c r="N87" s="384"/>
      <c r="O87" s="384"/>
      <c r="P87" s="384"/>
      <c r="Q87" s="384"/>
      <c r="R87" s="384"/>
      <c r="S87" s="384"/>
      <c r="T87" s="384"/>
      <c r="U87" s="384"/>
      <c r="V87" s="384"/>
      <c r="W87" s="384"/>
    </row>
    <row r="88" spans="1:24" x14ac:dyDescent="0.2">
      <c r="A88" s="384"/>
      <c r="B88" s="1538"/>
      <c r="C88" s="384"/>
      <c r="D88" s="384"/>
      <c r="E88" s="384"/>
      <c r="F88" s="384"/>
      <c r="G88" s="384"/>
      <c r="H88" s="384"/>
      <c r="I88" s="384"/>
      <c r="J88" s="384"/>
      <c r="K88" s="384"/>
      <c r="L88" s="384"/>
      <c r="M88" s="384"/>
      <c r="N88" s="384"/>
      <c r="O88" s="384"/>
      <c r="P88" s="384"/>
      <c r="Q88" s="384"/>
      <c r="R88" s="384"/>
      <c r="S88" s="384"/>
      <c r="T88" s="384"/>
      <c r="U88" s="384"/>
      <c r="V88" s="384"/>
      <c r="W88" s="384"/>
    </row>
    <row r="89" spans="1:24" x14ac:dyDescent="0.2">
      <c r="A89" s="384"/>
      <c r="B89" s="1538"/>
      <c r="C89" s="384"/>
      <c r="D89" s="384"/>
      <c r="E89" s="384"/>
      <c r="F89" s="384"/>
      <c r="G89" s="384"/>
      <c r="H89" s="384"/>
      <c r="I89" s="384"/>
      <c r="J89" s="384"/>
      <c r="K89" s="384"/>
      <c r="L89" s="384"/>
      <c r="M89" s="384"/>
      <c r="N89" s="384"/>
      <c r="O89" s="384"/>
      <c r="P89" s="384"/>
      <c r="Q89" s="384"/>
      <c r="R89" s="384"/>
      <c r="S89" s="384"/>
      <c r="T89" s="384"/>
      <c r="U89" s="384"/>
      <c r="V89" s="384"/>
      <c r="W89" s="384"/>
    </row>
    <row r="90" spans="1:24" ht="13.5" customHeight="1" x14ac:dyDescent="0.2">
      <c r="A90" s="384"/>
      <c r="B90" s="384"/>
      <c r="C90" s="384"/>
      <c r="D90" s="384"/>
      <c r="E90" s="384"/>
      <c r="F90" s="384"/>
      <c r="G90" s="384"/>
      <c r="H90" s="384"/>
      <c r="I90" s="384"/>
      <c r="J90" s="384"/>
      <c r="K90" s="384"/>
      <c r="L90" s="384"/>
      <c r="M90" s="384"/>
      <c r="N90" s="384"/>
      <c r="O90" s="384"/>
      <c r="P90" s="384"/>
      <c r="Q90" s="384"/>
      <c r="R90" s="384"/>
      <c r="S90" s="384"/>
      <c r="T90" s="384"/>
      <c r="U90" s="384"/>
      <c r="V90" s="384"/>
      <c r="W90" s="384"/>
    </row>
    <row r="91" spans="1:24" ht="15" x14ac:dyDescent="0.2">
      <c r="A91" s="384"/>
      <c r="B91" s="386"/>
      <c r="C91" s="386"/>
      <c r="D91" s="386"/>
      <c r="E91" s="386"/>
      <c r="F91" s="386"/>
      <c r="G91" s="386"/>
      <c r="H91" s="386"/>
      <c r="I91" s="386"/>
      <c r="J91" s="386"/>
      <c r="K91" s="386"/>
      <c r="L91" s="386"/>
      <c r="M91" s="386"/>
      <c r="N91" s="386"/>
      <c r="O91" s="386"/>
      <c r="P91" s="386"/>
      <c r="Q91" s="386"/>
      <c r="R91" s="386"/>
      <c r="S91" s="386"/>
      <c r="T91" s="384"/>
      <c r="U91" s="1509">
        <f ca="1">Pacing!M44</f>
        <v>0.14459189595291205</v>
      </c>
      <c r="V91" s="1509"/>
      <c r="W91" s="384"/>
    </row>
    <row r="92" spans="1:24" ht="15" x14ac:dyDescent="0.2">
      <c r="A92" s="384"/>
      <c r="B92" s="384"/>
      <c r="C92" s="1509" t="str">
        <f ca="1">R71</f>
        <v>#:##:##</v>
      </c>
      <c r="D92" s="1509"/>
      <c r="E92" s="387"/>
      <c r="F92" s="1509" t="str">
        <f ca="1">Pacing!M39</f>
        <v>#:##:##</v>
      </c>
      <c r="G92" s="1509"/>
      <c r="H92" s="387"/>
      <c r="I92" s="1509" t="str">
        <f ca="1">Pacing!M40</f>
        <v>#:##:##</v>
      </c>
      <c r="J92" s="1509"/>
      <c r="K92" s="387"/>
      <c r="L92" s="1509" t="str">
        <f ca="1">Pacing!M41</f>
        <v>#:##:##</v>
      </c>
      <c r="M92" s="1509"/>
      <c r="N92" s="387"/>
      <c r="O92" s="1509" t="str">
        <f ca="1">Pacing!M42</f>
        <v>#:##:##</v>
      </c>
      <c r="P92" s="1509"/>
      <c r="Q92" s="387"/>
      <c r="R92" s="1509">
        <f ca="1">Pacing!M43</f>
        <v>0.13890699092619063</v>
      </c>
      <c r="S92" s="1509"/>
      <c r="T92" s="387"/>
      <c r="U92" s="1498">
        <f ca="1">Pacing!N44</f>
        <v>0.41542522928624537</v>
      </c>
      <c r="V92" s="1498"/>
      <c r="W92" s="384"/>
    </row>
    <row r="93" spans="1:24" ht="13.5" customHeight="1" x14ac:dyDescent="0.2">
      <c r="A93" s="384"/>
      <c r="B93" s="384"/>
      <c r="C93" s="1498" t="str">
        <f ca="1">R72</f>
        <v>#:##:## #M</v>
      </c>
      <c r="D93" s="1498"/>
      <c r="E93" s="388" t="str">
        <f ca="1">Pacing!K39</f>
        <v>##.##</v>
      </c>
      <c r="F93" s="1498" t="str">
        <f ca="1">Pacing!N39</f>
        <v>#:##:## #M</v>
      </c>
      <c r="G93" s="1498"/>
      <c r="H93" s="388" t="str">
        <f ca="1">Pacing!K40</f>
        <v>##.##</v>
      </c>
      <c r="I93" s="1498" t="str">
        <f ca="1">Pacing!N40</f>
        <v>#:##:## #M</v>
      </c>
      <c r="J93" s="1498"/>
      <c r="K93" s="388" t="str">
        <f ca="1">Pacing!K41</f>
        <v>##.##</v>
      </c>
      <c r="L93" s="1498" t="str">
        <f ca="1">Pacing!N41</f>
        <v>#:##:## #M</v>
      </c>
      <c r="M93" s="1498"/>
      <c r="N93" s="388" t="str">
        <f ca="1">Pacing!K42</f>
        <v>##.##</v>
      </c>
      <c r="O93" s="1498" t="str">
        <f ca="1">Pacing!N42</f>
        <v>#:##:## #M</v>
      </c>
      <c r="P93" s="1498"/>
      <c r="Q93" s="388">
        <f ca="1">Pacing!K43</f>
        <v>5.6474587164786864E-3</v>
      </c>
      <c r="R93" s="1498">
        <f ca="1">Pacing!N43</f>
        <v>0.40974032425952395</v>
      </c>
      <c r="S93" s="1498"/>
      <c r="T93" s="388">
        <f ca="1">Pacing!K44</f>
        <v>5.6849050267214173E-3</v>
      </c>
      <c r="U93" s="384"/>
      <c r="V93" s="388">
        <f ca="1">Pacing!K45</f>
        <v>5.6751423104970918E-3</v>
      </c>
      <c r="W93" s="386"/>
      <c r="X93" s="68"/>
    </row>
    <row r="94" spans="1:24" ht="15.75" x14ac:dyDescent="0.2">
      <c r="A94" s="384"/>
      <c r="B94" s="1538" t="s">
        <v>59</v>
      </c>
      <c r="C94" s="384"/>
      <c r="D94" s="384"/>
      <c r="E94" s="384"/>
      <c r="F94" s="384"/>
      <c r="G94" s="384"/>
      <c r="H94" s="384"/>
      <c r="I94" s="384"/>
      <c r="J94" s="384"/>
      <c r="K94" s="384"/>
      <c r="L94" s="384"/>
      <c r="M94" s="384"/>
      <c r="N94" s="384"/>
      <c r="O94" s="384"/>
      <c r="P94" s="384"/>
      <c r="Q94" s="384"/>
      <c r="R94" s="384"/>
      <c r="S94" s="384"/>
      <c r="T94" s="384"/>
      <c r="U94" s="384"/>
      <c r="V94" s="384"/>
      <c r="W94" s="395" t="s">
        <v>215</v>
      </c>
    </row>
    <row r="95" spans="1:24" ht="15.75" x14ac:dyDescent="0.2">
      <c r="A95" s="384"/>
      <c r="B95" s="1538"/>
      <c r="C95" s="384"/>
      <c r="D95" s="384"/>
      <c r="E95" s="384"/>
      <c r="F95" s="384"/>
      <c r="G95" s="384"/>
      <c r="H95" s="384"/>
      <c r="I95" s="384"/>
      <c r="J95" s="384"/>
      <c r="K95" s="384"/>
      <c r="L95" s="384"/>
      <c r="M95" s="384"/>
      <c r="N95" s="384"/>
      <c r="O95" s="384"/>
      <c r="P95" s="384"/>
      <c r="Q95" s="384"/>
      <c r="R95" s="384"/>
      <c r="S95" s="384"/>
      <c r="T95" s="384"/>
      <c r="U95" s="384"/>
      <c r="V95" s="384"/>
      <c r="W95" s="396">
        <f ca="1">Pacing!M45</f>
        <v>0.14583333333333334</v>
      </c>
      <c r="X95" s="262"/>
    </row>
    <row r="96" spans="1:24" ht="15.75" x14ac:dyDescent="0.2">
      <c r="A96" s="384"/>
      <c r="B96" s="1538"/>
      <c r="C96" s="384"/>
      <c r="D96" s="384"/>
      <c r="E96" s="384"/>
      <c r="F96" s="384"/>
      <c r="G96" s="384"/>
      <c r="H96" s="384"/>
      <c r="I96" s="384"/>
      <c r="J96" s="384"/>
      <c r="K96" s="384"/>
      <c r="L96" s="384"/>
      <c r="M96" s="384"/>
      <c r="N96" s="384"/>
      <c r="O96" s="384"/>
      <c r="P96" s="384"/>
      <c r="Q96" s="384"/>
      <c r="R96" s="384"/>
      <c r="S96" s="384"/>
      <c r="T96" s="384"/>
      <c r="U96" s="384"/>
      <c r="V96" s="384"/>
      <c r="W96" s="397">
        <f ca="1">Pacing!N45</f>
        <v>0.41666666666666663</v>
      </c>
      <c r="X96" s="263"/>
    </row>
    <row r="97" spans="1:24" x14ac:dyDescent="0.2">
      <c r="A97" s="384"/>
      <c r="B97" s="1538"/>
      <c r="C97" s="384"/>
      <c r="D97" s="384"/>
      <c r="E97" s="384"/>
      <c r="F97" s="384"/>
      <c r="G97" s="384"/>
      <c r="H97" s="384"/>
      <c r="I97" s="384"/>
      <c r="J97" s="384"/>
      <c r="K97" s="384"/>
      <c r="L97" s="384"/>
      <c r="M97" s="384"/>
      <c r="N97" s="384"/>
      <c r="O97" s="384"/>
      <c r="P97" s="384"/>
      <c r="Q97" s="384"/>
      <c r="R97" s="384"/>
      <c r="S97" s="384"/>
      <c r="T97" s="384"/>
      <c r="U97" s="384"/>
      <c r="V97" s="384"/>
      <c r="W97" s="398"/>
      <c r="X97" s="264"/>
    </row>
    <row r="98" spans="1:24" x14ac:dyDescent="0.2">
      <c r="A98" s="384"/>
      <c r="B98" s="1538"/>
      <c r="C98" s="384"/>
      <c r="D98" s="384"/>
      <c r="E98" s="384"/>
      <c r="F98" s="384"/>
      <c r="G98" s="384"/>
      <c r="H98" s="384"/>
      <c r="I98" s="384"/>
      <c r="J98" s="384"/>
      <c r="K98" s="384"/>
      <c r="L98" s="384"/>
      <c r="M98" s="384"/>
      <c r="N98" s="384"/>
      <c r="O98" s="384"/>
      <c r="P98" s="384"/>
      <c r="Q98" s="384"/>
      <c r="R98" s="384"/>
      <c r="S98" s="384"/>
      <c r="T98" s="384"/>
      <c r="U98" s="384"/>
      <c r="V98" s="384"/>
      <c r="W98" s="399"/>
      <c r="X98" s="68"/>
    </row>
    <row r="99" spans="1:24" x14ac:dyDescent="0.2">
      <c r="A99" s="384"/>
      <c r="B99" s="1538"/>
      <c r="C99" s="384"/>
      <c r="D99" s="384"/>
      <c r="E99" s="384"/>
      <c r="F99" s="384"/>
      <c r="G99" s="384"/>
      <c r="H99" s="384"/>
      <c r="I99" s="384"/>
      <c r="J99" s="384"/>
      <c r="K99" s="384"/>
      <c r="L99" s="384"/>
      <c r="M99" s="384"/>
      <c r="N99" s="384"/>
      <c r="O99" s="384"/>
      <c r="P99" s="384"/>
      <c r="Q99" s="384"/>
      <c r="R99" s="384"/>
      <c r="S99" s="384"/>
      <c r="T99" s="384"/>
      <c r="U99" s="384"/>
      <c r="V99" s="384"/>
      <c r="W99" s="400"/>
    </row>
    <row r="100" spans="1:24" x14ac:dyDescent="0.2">
      <c r="A100" s="384"/>
      <c r="B100" s="1538"/>
      <c r="C100" s="384"/>
      <c r="D100" s="384"/>
      <c r="E100" s="384"/>
      <c r="F100" s="384"/>
      <c r="G100" s="384"/>
      <c r="H100" s="384"/>
      <c r="I100" s="384"/>
      <c r="J100" s="384"/>
      <c r="K100" s="384"/>
      <c r="L100" s="384"/>
      <c r="M100" s="384"/>
      <c r="N100" s="384"/>
      <c r="O100" s="384"/>
      <c r="P100" s="384"/>
      <c r="Q100" s="384"/>
      <c r="R100" s="384"/>
      <c r="S100" s="384"/>
      <c r="T100" s="384"/>
      <c r="U100" s="384"/>
      <c r="V100" s="384"/>
      <c r="W100" s="400"/>
    </row>
    <row r="101" spans="1:24" x14ac:dyDescent="0.2">
      <c r="A101" s="384"/>
      <c r="B101" s="1538"/>
      <c r="C101" s="384"/>
      <c r="D101" s="384"/>
      <c r="E101" s="384"/>
      <c r="F101" s="384"/>
      <c r="G101" s="384"/>
      <c r="H101" s="384"/>
      <c r="I101" s="384"/>
      <c r="J101" s="384"/>
      <c r="K101" s="384"/>
      <c r="L101" s="384"/>
      <c r="M101" s="384"/>
      <c r="N101" s="384"/>
      <c r="O101" s="384"/>
      <c r="P101" s="384"/>
      <c r="Q101" s="384"/>
      <c r="R101" s="384"/>
      <c r="S101" s="384"/>
      <c r="T101" s="384"/>
      <c r="U101" s="384"/>
      <c r="V101" s="384"/>
      <c r="W101" s="384"/>
    </row>
    <row r="102" spans="1:24" x14ac:dyDescent="0.2">
      <c r="A102" s="384"/>
      <c r="B102" s="1538"/>
      <c r="C102" s="384"/>
      <c r="D102" s="384"/>
      <c r="E102" s="384"/>
      <c r="F102" s="384"/>
      <c r="G102" s="384"/>
      <c r="H102" s="384"/>
      <c r="I102" s="384"/>
      <c r="J102" s="384"/>
      <c r="K102" s="384"/>
      <c r="L102" s="384"/>
      <c r="M102" s="384"/>
      <c r="N102" s="384"/>
      <c r="O102" s="384"/>
      <c r="P102" s="384"/>
      <c r="Q102" s="384"/>
      <c r="R102" s="384"/>
      <c r="S102" s="384"/>
      <c r="T102" s="384"/>
      <c r="U102" s="384"/>
      <c r="V102" s="384"/>
      <c r="W102" s="384"/>
    </row>
    <row r="103" spans="1:24" x14ac:dyDescent="0.2">
      <c r="A103" s="384"/>
      <c r="B103" s="1538"/>
      <c r="C103" s="384"/>
      <c r="D103" s="384"/>
      <c r="E103" s="384"/>
      <c r="F103" s="384"/>
      <c r="G103" s="384"/>
      <c r="H103" s="384"/>
      <c r="I103" s="384"/>
      <c r="J103" s="384"/>
      <c r="K103" s="384"/>
      <c r="L103" s="384"/>
      <c r="M103" s="384"/>
      <c r="N103" s="384"/>
      <c r="O103" s="384"/>
      <c r="P103" s="384"/>
      <c r="Q103" s="384"/>
      <c r="R103" s="384"/>
      <c r="S103" s="384"/>
      <c r="T103" s="384"/>
      <c r="U103" s="384"/>
      <c r="V103" s="384"/>
      <c r="W103" s="384"/>
    </row>
    <row r="104" spans="1:24" x14ac:dyDescent="0.2">
      <c r="A104" s="384"/>
      <c r="B104" s="1538"/>
      <c r="C104" s="384"/>
      <c r="D104" s="384"/>
      <c r="E104" s="384"/>
      <c r="F104" s="384"/>
      <c r="G104" s="384"/>
      <c r="H104" s="384"/>
      <c r="I104" s="384"/>
      <c r="J104" s="384"/>
      <c r="K104" s="384"/>
      <c r="L104" s="384"/>
      <c r="M104" s="384"/>
      <c r="N104" s="384"/>
      <c r="O104" s="384"/>
      <c r="P104" s="384"/>
      <c r="Q104" s="384"/>
      <c r="R104" s="384"/>
      <c r="S104" s="384"/>
      <c r="T104" s="384"/>
      <c r="U104" s="384"/>
      <c r="V104" s="384"/>
      <c r="W104" s="384"/>
    </row>
    <row r="105" spans="1:24" x14ac:dyDescent="0.2">
      <c r="A105" s="384"/>
      <c r="B105" s="1538"/>
      <c r="C105" s="384"/>
      <c r="D105" s="384"/>
      <c r="E105" s="384"/>
      <c r="F105" s="384"/>
      <c r="G105" s="384"/>
      <c r="H105" s="384"/>
      <c r="I105" s="384"/>
      <c r="J105" s="384"/>
      <c r="K105" s="384"/>
      <c r="L105" s="384"/>
      <c r="M105" s="384"/>
      <c r="N105" s="384"/>
      <c r="O105" s="384"/>
      <c r="P105" s="384"/>
      <c r="Q105" s="384"/>
      <c r="R105" s="384"/>
      <c r="S105" s="384"/>
      <c r="T105" s="384"/>
      <c r="U105" s="384"/>
      <c r="V105" s="384"/>
      <c r="W105" s="384"/>
    </row>
    <row r="106" spans="1:24" x14ac:dyDescent="0.2">
      <c r="A106" s="384"/>
      <c r="B106" s="1538"/>
      <c r="C106" s="384"/>
      <c r="D106" s="384"/>
      <c r="E106" s="384"/>
      <c r="F106" s="384"/>
      <c r="G106" s="384"/>
      <c r="H106" s="384"/>
      <c r="I106" s="384"/>
      <c r="J106" s="384"/>
      <c r="K106" s="384"/>
      <c r="L106" s="384"/>
      <c r="M106" s="384"/>
      <c r="N106" s="384"/>
      <c r="O106" s="384"/>
      <c r="P106" s="384"/>
      <c r="Q106" s="384"/>
      <c r="R106" s="384"/>
      <c r="S106" s="384"/>
      <c r="T106" s="384"/>
      <c r="U106" s="384"/>
      <c r="V106" s="384"/>
      <c r="W106" s="384"/>
    </row>
    <row r="107" spans="1:24" x14ac:dyDescent="0.2">
      <c r="A107" s="384"/>
      <c r="B107" s="1538"/>
      <c r="C107" s="384"/>
      <c r="D107" s="384"/>
      <c r="E107" s="384"/>
      <c r="F107" s="384"/>
      <c r="G107" s="384"/>
      <c r="H107" s="384"/>
      <c r="I107" s="384"/>
      <c r="J107" s="384"/>
      <c r="K107" s="384"/>
      <c r="L107" s="384"/>
      <c r="M107" s="384"/>
      <c r="N107" s="384"/>
      <c r="O107" s="384"/>
      <c r="P107" s="384"/>
      <c r="Q107" s="384"/>
      <c r="R107" s="384"/>
      <c r="S107" s="384"/>
      <c r="T107" s="384"/>
      <c r="U107" s="384"/>
      <c r="V107" s="384"/>
      <c r="W107" s="384"/>
    </row>
    <row r="108" spans="1:24" x14ac:dyDescent="0.2">
      <c r="A108" s="384"/>
      <c r="B108" s="1538"/>
      <c r="C108" s="384"/>
      <c r="D108" s="384"/>
      <c r="E108" s="384"/>
      <c r="F108" s="384"/>
      <c r="G108" s="384"/>
      <c r="H108" s="384"/>
      <c r="I108" s="384"/>
      <c r="J108" s="384"/>
      <c r="K108" s="384"/>
      <c r="L108" s="384"/>
      <c r="M108" s="384"/>
      <c r="N108" s="384"/>
      <c r="O108" s="384"/>
      <c r="P108" s="384"/>
      <c r="Q108" s="384"/>
      <c r="R108" s="384"/>
      <c r="S108" s="384"/>
      <c r="T108" s="384"/>
      <c r="U108" s="384"/>
      <c r="V108" s="384"/>
      <c r="W108" s="384"/>
    </row>
    <row r="109" spans="1:24" x14ac:dyDescent="0.2">
      <c r="A109" s="384"/>
      <c r="B109" s="1538"/>
      <c r="C109" s="384"/>
      <c r="D109" s="384"/>
      <c r="E109" s="384"/>
      <c r="F109" s="384"/>
      <c r="G109" s="384"/>
      <c r="H109" s="384"/>
      <c r="I109" s="384"/>
      <c r="J109" s="384"/>
      <c r="K109" s="384"/>
      <c r="L109" s="384"/>
      <c r="M109" s="384"/>
      <c r="N109" s="384"/>
      <c r="O109" s="384"/>
      <c r="P109" s="384"/>
      <c r="Q109" s="384"/>
      <c r="R109" s="384"/>
      <c r="S109" s="384"/>
      <c r="T109" s="384"/>
      <c r="U109" s="384"/>
      <c r="V109" s="384"/>
      <c r="W109" s="384"/>
    </row>
    <row r="110" spans="1:24" x14ac:dyDescent="0.2">
      <c r="A110" s="384"/>
      <c r="B110" s="1538"/>
      <c r="C110" s="384"/>
      <c r="D110" s="384"/>
      <c r="E110" s="384"/>
      <c r="F110" s="384"/>
      <c r="G110" s="384"/>
      <c r="H110" s="384"/>
      <c r="I110" s="384"/>
      <c r="J110" s="384"/>
      <c r="K110" s="384"/>
      <c r="L110" s="384"/>
      <c r="M110" s="384"/>
      <c r="N110" s="384"/>
      <c r="O110" s="384"/>
      <c r="P110" s="384"/>
      <c r="Q110" s="384"/>
      <c r="R110" s="384"/>
      <c r="S110" s="384"/>
      <c r="T110" s="384"/>
      <c r="U110" s="384"/>
      <c r="V110" s="384"/>
      <c r="W110" s="384"/>
    </row>
    <row r="111" spans="1:24" ht="13.5" customHeight="1" x14ac:dyDescent="0.2">
      <c r="A111" s="384"/>
      <c r="B111" s="384"/>
      <c r="C111" s="384"/>
      <c r="D111" s="384"/>
      <c r="E111" s="384"/>
      <c r="F111" s="384"/>
      <c r="G111" s="384"/>
      <c r="H111" s="384"/>
      <c r="I111" s="384"/>
      <c r="J111" s="384"/>
      <c r="K111" s="384"/>
      <c r="L111" s="384"/>
      <c r="M111" s="384"/>
      <c r="N111" s="384"/>
      <c r="O111" s="384"/>
      <c r="P111" s="384"/>
      <c r="Q111" s="384"/>
      <c r="R111" s="384"/>
      <c r="S111" s="384"/>
      <c r="T111" s="384"/>
      <c r="U111" s="384"/>
      <c r="V111" s="384"/>
      <c r="W111" s="384"/>
    </row>
    <row r="112" spans="1:24" ht="13.5" customHeight="1" x14ac:dyDescent="0.2">
      <c r="A112" s="384"/>
      <c r="B112" s="386"/>
      <c r="C112" s="386"/>
      <c r="D112" s="386"/>
      <c r="E112" s="386"/>
      <c r="F112" s="386"/>
      <c r="G112" s="386"/>
      <c r="H112" s="386"/>
      <c r="I112" s="386"/>
      <c r="J112" s="386"/>
      <c r="K112" s="386"/>
      <c r="L112" s="386"/>
      <c r="M112" s="386"/>
      <c r="N112" s="386"/>
      <c r="O112" s="386"/>
      <c r="P112" s="386"/>
      <c r="Q112" s="386"/>
      <c r="R112" s="386"/>
      <c r="S112" s="386"/>
      <c r="T112" s="386"/>
      <c r="U112" s="386"/>
      <c r="V112" s="386"/>
      <c r="W112" s="386"/>
      <c r="X112" s="3"/>
    </row>
    <row r="113" spans="1:23" ht="18" x14ac:dyDescent="0.2">
      <c r="A113" s="384"/>
      <c r="B113" s="386"/>
      <c r="C113" s="557" t="str">
        <f ca="1">Pacing!B46</f>
        <v>Copyright © 2007-2018 Greg Maclin.  All Rights Reserved</v>
      </c>
      <c r="D113" s="386"/>
      <c r="E113" s="386"/>
      <c r="F113" s="386"/>
      <c r="G113" s="386"/>
      <c r="H113" s="386"/>
      <c r="I113" s="386"/>
      <c r="J113" s="386"/>
      <c r="K113" s="386"/>
      <c r="L113" s="386"/>
      <c r="M113" s="386"/>
      <c r="N113" s="386"/>
      <c r="O113" s="386"/>
      <c r="P113" s="386"/>
      <c r="Q113" s="386"/>
      <c r="R113" s="386"/>
      <c r="S113" s="386"/>
      <c r="T113" s="386"/>
      <c r="U113" s="386"/>
      <c r="V113" s="386"/>
      <c r="W113" s="556" t="s">
        <v>276</v>
      </c>
    </row>
    <row r="117" spans="1:23" hidden="1" x14ac:dyDescent="0.2">
      <c r="D117" s="1169" t="s">
        <v>89</v>
      </c>
      <c r="E117" s="1169"/>
      <c r="F117" s="1169"/>
      <c r="G117" s="1169"/>
      <c r="H117" s="1169"/>
      <c r="I117" s="262"/>
      <c r="J117" s="262"/>
    </row>
    <row r="118" spans="1:23" hidden="1" x14ac:dyDescent="0.2">
      <c r="D118" s="937" t="str">
        <f>Info!B2</f>
        <v>2018 Jack &amp; Jill Marathon</v>
      </c>
      <c r="E118" s="937"/>
      <c r="F118" s="937"/>
      <c r="G118" s="937"/>
      <c r="H118" s="937"/>
    </row>
    <row r="119" spans="1:23" ht="13.5" hidden="1" customHeight="1" x14ac:dyDescent="0.2">
      <c r="D119" s="1558">
        <f ca="1">IF(AND(OR(Pacing!$AP$12=1,Pacing!$AP$13=1,),Pacing!$AR$45=0),"#:##:##",IF(OR(Pacing!$Z$7=0,Pacing!$Z$7=1),Pacing!$D$4,MAX(Pacing!$AP$87,Pacing!$AP$289)))</f>
        <v>0.14583333333333334</v>
      </c>
      <c r="E119" s="1558"/>
      <c r="F119" s="1558"/>
      <c r="G119" s="1558"/>
      <c r="H119" s="1558"/>
    </row>
    <row r="120" spans="1:23" hidden="1" x14ac:dyDescent="0.2"/>
    <row r="121" spans="1:23" hidden="1" x14ac:dyDescent="0.2">
      <c r="D121" s="375">
        <f ca="1">IF(AND(OR(Pacing!$AP$12=1,Pacing!$AP$13=1,),Pacing!$AR$19=0),"##.##",Pacing!$AO$61)</f>
        <v>5.8724979211580179E-3</v>
      </c>
      <c r="E121" s="1">
        <v>1</v>
      </c>
      <c r="F121" s="62">
        <f ca="1">IF(AND(OR(Pacing!$AP$12=1,Pacing!$AP$13=1,),Pacing!$AR$19=0),"#:##:##",Pacing!$AP$61)</f>
        <v>5.8724979211580179E-3</v>
      </c>
      <c r="H121" s="762" t="s">
        <v>4</v>
      </c>
      <c r="I121" s="763">
        <f ca="1">IF(AND(OR(Pacing!$AP$12=1,Pacing!$AP$13=1,),Pacing!$AV$36=0),"#:##:##",Pacing!$AP$251)</f>
        <v>1.7740364559440964E-2</v>
      </c>
      <c r="J121" s="821">
        <f ca="1">IF(AND(OR(Pacing!$AP$12=1,Pacing!$AP$13=1,),Pacing!$AV$36=0),"#:##:## #M",Pacing!$AQ$251)</f>
        <v>0.28857369789277426</v>
      </c>
    </row>
    <row r="122" spans="1:23" hidden="1" x14ac:dyDescent="0.2">
      <c r="D122" s="375">
        <f ca="1">IF(AND(OR(Pacing!$AP$12=1,Pacing!$AP$13=1,),Pacing!$AR$20=0),"##.##",Pacing!$AO$62)</f>
        <v>5.7350038563783101E-3</v>
      </c>
      <c r="E122" s="1">
        <v>2</v>
      </c>
      <c r="F122" s="62">
        <f ca="1">IF(AND(OR(Pacing!$AP$12=1,Pacing!$AP$13=1,),Pacing!$AR$20=0),"#:##:##",Pacing!$AP$62)</f>
        <v>1.1607501777536328E-2</v>
      </c>
      <c r="H122" s="762" t="s">
        <v>5</v>
      </c>
      <c r="I122" s="763" t="str">
        <f ca="1">IF(AND(OR(Pacing!$AP$12=1,Pacing!$AP$13=1,),Pacing!$AV$37=0),"#:##:##",Pacing!$AP$256)</f>
        <v>#:##:##</v>
      </c>
      <c r="J122" s="821" t="str">
        <f ca="1">IF(AND(OR(Pacing!$AP$12=1,Pacing!$AP$13=1,),Pacing!$AV$37=0),"#:##:## #M",Pacing!$AQ$256)</f>
        <v>#:##:## #M</v>
      </c>
    </row>
    <row r="123" spans="1:23" hidden="1" x14ac:dyDescent="0.2">
      <c r="D123" s="375">
        <f ca="1">IF(AND(OR(Pacing!$AP$12=1,Pacing!$AP$13=1,),Pacing!$AR$21=0),"##.##",Pacing!$AO$63)</f>
        <v>5.5173234738730703E-3</v>
      </c>
      <c r="E123" s="1">
        <v>3</v>
      </c>
      <c r="F123" s="62">
        <f ca="1">IF(AND(OR(Pacing!$AP$12=1,Pacing!$AP$13=1,),Pacing!$AR$21=0),"#:##:##",Pacing!$AP$63)</f>
        <v>1.7124825251409397E-2</v>
      </c>
      <c r="H123" s="762" t="s">
        <v>6</v>
      </c>
      <c r="I123" s="763" t="str">
        <f ca="1">IF(AND(OR(Pacing!$AP$12=1,Pacing!$AP$13=1,),Pacing!$AV$38=0),"#:##:##",Pacing!$AP$261)</f>
        <v>#:##:##</v>
      </c>
      <c r="J123" s="821" t="str">
        <f ca="1">IF(AND(OR(Pacing!$AP$12=1,Pacing!$AP$13=1,),Pacing!$AV$38=0),"#:##:## #M",Pacing!$AQ$261)</f>
        <v>#:##:## #M</v>
      </c>
    </row>
    <row r="124" spans="1:23" hidden="1" x14ac:dyDescent="0.2">
      <c r="D124" s="375">
        <f ca="1">IF(AND(OR(Pacing!$AP$12=1,Pacing!$AP$13=1,),Pacing!$AR$22=0),"##.##",Pacing!$AO$64)</f>
        <v>5.5057187151044606E-3</v>
      </c>
      <c r="E124" s="1">
        <v>4</v>
      </c>
      <c r="F124" s="62">
        <f ca="1">IF(AND(OR(Pacing!$AP$12=1,Pacing!$AP$13=1,),Pacing!$AR$22=0),"#:##:##",Pacing!$AP$64)</f>
        <v>2.2630543966513858E-2</v>
      </c>
      <c r="H124" s="762" t="s">
        <v>7</v>
      </c>
      <c r="I124" s="763" t="str">
        <f ca="1">IF(AND(OR(Pacing!$AP$12=1,Pacing!$AP$13=1,),Pacing!$AV$38=0),"#:##:##",Pacing!$AP$266)</f>
        <v>#:##:##</v>
      </c>
      <c r="J124" s="821" t="str">
        <f ca="1">IF(AND(OR(Pacing!$AP$12=1,Pacing!$AP$13=1,),Pacing!$AV$39=0),"#:##:## #M",Pacing!$AQ$266)</f>
        <v>#:##:## #M</v>
      </c>
    </row>
    <row r="125" spans="1:23" hidden="1" x14ac:dyDescent="0.2">
      <c r="D125" s="375" t="str">
        <f ca="1">IF(AND(OR(Pacing!$AP$12=1,Pacing!$AP$13=1,),Pacing!$AR$23=0),"##.##",Pacing!$AO$65)</f>
        <v>##.##</v>
      </c>
      <c r="E125" s="1">
        <v>5</v>
      </c>
      <c r="F125" s="62" t="str">
        <f ca="1">IF(AND(OR(Pacing!$AP$12=1,Pacing!$AP$13=1,),Pacing!$AR$23=0),"#:##:##",Pacing!$AP$65)</f>
        <v>#:##:##</v>
      </c>
      <c r="H125" s="762" t="s">
        <v>8</v>
      </c>
      <c r="I125" s="763">
        <f ca="1">Pacing!$AP$73+(Pacing!$AO$74*0.1094)</f>
        <v>7.2796086318197686E-2</v>
      </c>
      <c r="J125" s="821">
        <f ca="1">Pacing!$D$3+Pacing!$AT$40</f>
        <v>0.34362941965153099</v>
      </c>
    </row>
    <row r="126" spans="1:23" hidden="1" x14ac:dyDescent="0.2">
      <c r="D126" s="375" t="str">
        <f ca="1">IF(AND(OR(Pacing!$AP$12=1,Pacing!$AP$13=1,),Pacing!$AR$24=0),"##.##",Pacing!$AO$66)</f>
        <v>##.##</v>
      </c>
      <c r="E126" s="1">
        <v>6</v>
      </c>
      <c r="F126" s="62" t="str">
        <f ca="1">IF(AND(OR(Pacing!$AP$12=1,Pacing!$AP$13=1,),Pacing!$AR$24=0),"#:##:##",Pacing!$AP$66)</f>
        <v>#:##:##</v>
      </c>
      <c r="H126" s="762" t="s">
        <v>9</v>
      </c>
      <c r="I126" s="763" t="str">
        <f ca="1">IF(AND(OR(Pacing!$AP$12=1,Pacing!$AP$13=1,),Pacing!$AV$41=0),"#:##:##",Pacing!$AP$271)</f>
        <v>#:##:##</v>
      </c>
      <c r="J126" s="821" t="str">
        <f ca="1">IF(AND(OR(Pacing!$AP$12=1,Pacing!$AP$13=1,),Pacing!$AV$41=0),"#:##:## #M",Pacing!$AQ$271)</f>
        <v>#:##:## #M</v>
      </c>
    </row>
    <row r="127" spans="1:23" hidden="1" x14ac:dyDescent="0.2">
      <c r="D127" s="375" t="str">
        <f ca="1">IF(AND(OR(Pacing!$AP$12=1,Pacing!$AP$13=1,),Pacing!$AR$25=0),"##.##",Pacing!$AO$67)</f>
        <v>##.##</v>
      </c>
      <c r="E127" s="1">
        <v>7</v>
      </c>
      <c r="F127" s="62" t="str">
        <f ca="1">IF(AND(OR(Pacing!$AP$12=1,Pacing!$AP$13=1,),Pacing!$AR$25=0),"#:##:##",Pacing!$AP$67)</f>
        <v>#:##:##</v>
      </c>
      <c r="H127" s="762" t="s">
        <v>10</v>
      </c>
      <c r="I127" s="763" t="str">
        <f ca="1">IF(AND(OR(Pacing!$AP$12=1,Pacing!$AP$13=1,),Pacing!$AV$42=0),"#:##:##",Pacing!$AP$276)</f>
        <v>#:##:##</v>
      </c>
      <c r="J127" s="821" t="str">
        <f ca="1">IF(AND(OR(Pacing!$AP$12=1,Pacing!$AP$13=1,),Pacing!$AV$42=0),"#:##:## #M",Pacing!$AQ$276)</f>
        <v>#:##:## #M</v>
      </c>
    </row>
    <row r="128" spans="1:23" hidden="1" x14ac:dyDescent="0.2">
      <c r="D128" s="375" t="str">
        <f ca="1">IF(AND(OR(Pacing!$AP$12=1,Pacing!$AP$13=1,),Pacing!$AR$26=0),"##.##",Pacing!$AO$68)</f>
        <v>##.##</v>
      </c>
      <c r="E128" s="1">
        <v>8</v>
      </c>
      <c r="F128" s="62" t="str">
        <f ca="1">IF(AND(OR(Pacing!$AP$12=1,Pacing!$AP$13=1,),Pacing!$AR$26=0),"#:##:##",Pacing!$AP$68)</f>
        <v>#:##:##</v>
      </c>
      <c r="H128" s="762" t="s">
        <v>11</v>
      </c>
      <c r="I128" s="763" t="str">
        <f ca="1">IF(AND(OR(Pacing!$AP$12=1,Pacing!$AP$13=1,),Pacing!$AV$43=0),"#:##:##",Pacing!$AP$281)</f>
        <v>#:##:##</v>
      </c>
      <c r="J128" s="821" t="str">
        <f ca="1">IF(AND(OR(Pacing!$AP$12=1,Pacing!$AP$13=1,),Pacing!$AV$43=0),"#:##:## #M",Pacing!$AQ$281)</f>
        <v>#:##:## #M</v>
      </c>
    </row>
    <row r="129" spans="4:10" hidden="1" x14ac:dyDescent="0.2">
      <c r="D129" s="375" t="str">
        <f ca="1">IF(AND(OR(Pacing!$AP$12=1,Pacing!$AP$13=1,),Pacing!$AR$27=0),"##.##",Pacing!$AO$69)</f>
        <v>##.##</v>
      </c>
      <c r="E129" s="1">
        <v>9</v>
      </c>
      <c r="F129" s="62" t="str">
        <f ca="1">IF(AND(OR(Pacing!$AP$12=1,Pacing!$AP$13=1,),Pacing!$AR$27=0),"#:##:##",Pacing!$AP$69)</f>
        <v>#:##:##</v>
      </c>
      <c r="H129" s="762" t="s">
        <v>12</v>
      </c>
      <c r="I129" s="763" t="str">
        <f ca="1">IF(AND(OR(Pacing!$AP$12=1,Pacing!$AP$13=1,),Pacing!$AV$44=0),"#:##:##",Pacing!$AP$286)</f>
        <v>#:##:##</v>
      </c>
      <c r="J129" s="821" t="str">
        <f ca="1">IF(AND(OR(Pacing!$AP$12=1,Pacing!$AP$13=1,),Pacing!$AV$44=0),"#:##:## #M",Pacing!$AQ$286)</f>
        <v>#:##:## #M</v>
      </c>
    </row>
    <row r="130" spans="4:10" hidden="1" x14ac:dyDescent="0.2">
      <c r="D130" s="375" t="str">
        <f ca="1">IF(AND(OR(Pacing!$AP$12=1,Pacing!$AP$13=1,),Pacing!$AR$28=0),"##.##",Pacing!$AO$70)</f>
        <v>##.##</v>
      </c>
      <c r="E130" s="1">
        <v>10</v>
      </c>
      <c r="F130" s="62" t="str">
        <f ca="1">IF(AND(OR(Pacing!$AP$12=1,Pacing!$AP$13=1,),Pacing!$AR$28=0),"#:##:##",Pacing!$AP$70)</f>
        <v>#:##:##</v>
      </c>
      <c r="H130" s="762" t="s">
        <v>13</v>
      </c>
      <c r="I130" s="763">
        <f ca="1">IF(AND(OR(Pacing!$AP$12=1,Pacing!$AP$13=1,),Pacing!$AV$45=0),"#:##:##",MAX(Pacing!$AP$87,Pacing!$AP$289))</f>
        <v>0.14583333333333329</v>
      </c>
      <c r="J130" s="821">
        <f ca="1">IF(AND(OR(Pacing!$AP$12=1,Pacing!$AP$13=1,),Pacing!$AV$45=0),"#:##:## #M",MAX(Pacing!$AQ$87,Pacing!$AQ$289))</f>
        <v>0.41666666666666663</v>
      </c>
    </row>
    <row r="131" spans="4:10" hidden="1" x14ac:dyDescent="0.2">
      <c r="D131" s="375" t="str">
        <f ca="1">IF(AND(OR(Pacing!$AP$12=1,Pacing!$AP$13=1,),Pacing!$AR$29=0),"##.##",Pacing!$AO$71)</f>
        <v>##.##</v>
      </c>
      <c r="E131" s="1">
        <v>11</v>
      </c>
      <c r="F131" s="62" t="str">
        <f ca="1">IF(AND(OR(Pacing!$AP$12=1,Pacing!$AP$13=1,),Pacing!$AR$29=0),"#:##:##",Pacing!$AP$71)</f>
        <v>#:##:##</v>
      </c>
    </row>
    <row r="132" spans="4:10" hidden="1" x14ac:dyDescent="0.2">
      <c r="D132" s="375" t="str">
        <f ca="1">IF(AND(OR(Pacing!$AP$12=1,Pacing!$AP$13=1,),Pacing!$AR$30=0),"##.##",Pacing!$AO$72)</f>
        <v>##.##</v>
      </c>
      <c r="E132" s="1">
        <v>12</v>
      </c>
      <c r="F132" s="62" t="str">
        <f ca="1">IF(AND(OR(Pacing!$AP$12=1,Pacing!$AP$13=1,),Pacing!$AR$30=0),"#:##:##",Pacing!$AP$72)</f>
        <v>#:##:##</v>
      </c>
      <c r="G132" s="369"/>
    </row>
    <row r="133" spans="4:10" hidden="1" x14ac:dyDescent="0.2">
      <c r="D133" s="375">
        <f ca="1">IF(AND(OR(Pacing!$AP$12=1,Pacing!$AP$13=1,),Pacing!$AR$31=0),"##.##",Pacing!$AO$73)</f>
        <v>5.5057187151044606E-3</v>
      </c>
      <c r="E133" s="1">
        <v>13</v>
      </c>
      <c r="F133" s="62">
        <f ca="1">IF(AND(OR(Pacing!$AP$12=1,Pacing!$AP$13=1,),Pacing!$AR$31=0),"#:##:##",Pacing!$AP$73)</f>
        <v>7.219376069076526E-2</v>
      </c>
      <c r="G133" s="369"/>
    </row>
    <row r="134" spans="4:10" hidden="1" x14ac:dyDescent="0.2">
      <c r="D134" s="375">
        <f ca="1">IF(AND(OR(Pacing!$AP$12=1,Pacing!$AP$13=1,),Pacing!$AR$32=0),"##.##",Pacing!$AO$74)</f>
        <v>5.5057187151044606E-3</v>
      </c>
      <c r="E134" s="1">
        <v>14</v>
      </c>
      <c r="F134" s="62">
        <f ca="1">IF(AND(OR(Pacing!$AP$12=1,Pacing!$AP$13=1,),Pacing!$AR$32=0),"#:##:##",Pacing!$AP$74)</f>
        <v>7.7699479405869715E-2</v>
      </c>
      <c r="G134" s="369"/>
    </row>
    <row r="135" spans="4:10" hidden="1" x14ac:dyDescent="0.2">
      <c r="D135" s="375">
        <f ca="1">IF(AND(OR(Pacing!$AP$12=1,Pacing!$AP$13=1,),Pacing!$AR$33=0),"##.##",Pacing!$AO$75)</f>
        <v>5.5057187151044606E-3</v>
      </c>
      <c r="E135" s="1">
        <v>15</v>
      </c>
      <c r="F135" s="62">
        <f ca="1">IF(AND(OR(Pacing!$AP$12=1,Pacing!$AP$13=1,),Pacing!$AR$33=0),"#:##:##",Pacing!$AP$75)</f>
        <v>8.3205198120974169E-2</v>
      </c>
      <c r="G135" s="369"/>
    </row>
    <row r="136" spans="4:10" hidden="1" x14ac:dyDescent="0.2">
      <c r="D136" s="375" t="str">
        <f ca="1">IF(AND(OR(Pacing!$AP$12=1,Pacing!$AP$13=1,),Pacing!$AR$34=0),"##.##",Pacing!$AO$76)</f>
        <v>##.##</v>
      </c>
      <c r="E136" s="1">
        <v>16</v>
      </c>
      <c r="F136" s="62" t="str">
        <f ca="1">IF(AND(OR(Pacing!$AP$12=1,Pacing!$AP$13=1,),Pacing!$AR$34=0),"#:##:##",Pacing!$AP$76)</f>
        <v>#:##:##</v>
      </c>
      <c r="G136" s="369"/>
    </row>
    <row r="137" spans="4:10" hidden="1" x14ac:dyDescent="0.2">
      <c r="D137" s="375" t="str">
        <f ca="1">IF(AND(OR(Pacing!$AP$12=1,Pacing!$AP$13=1,),Pacing!$AR$35=0),"##.##",Pacing!$AO$77)</f>
        <v>##.##</v>
      </c>
      <c r="E137" s="1">
        <v>17</v>
      </c>
      <c r="F137" s="62" t="str">
        <f ca="1">IF(AND(OR(Pacing!$AP$12=1,Pacing!$AP$13=1,),Pacing!$AR$35=0),"#:##:##",Pacing!$AP$77)</f>
        <v>#:##:##</v>
      </c>
      <c r="G137" s="369"/>
    </row>
    <row r="138" spans="4:10" hidden="1" x14ac:dyDescent="0.2">
      <c r="D138" s="375" t="str">
        <f ca="1">IF(AND(OR(Pacing!$AP$12=1,Pacing!$AP$13=1,),Pacing!$AR$36=0),"##.##",Pacing!$AO$78)</f>
        <v>##.##</v>
      </c>
      <c r="E138" s="1">
        <v>18</v>
      </c>
      <c r="F138" s="62" t="str">
        <f ca="1">IF(AND(OR(Pacing!$AP$12=1,Pacing!$AP$13=1,),Pacing!$AR$36=0),"#:##:##",Pacing!$AP$78)</f>
        <v>#:##:##</v>
      </c>
      <c r="G138" s="369"/>
    </row>
    <row r="139" spans="4:10" hidden="1" x14ac:dyDescent="0.2">
      <c r="D139" s="375" t="str">
        <f ca="1">IF(AND(OR(Pacing!$AP$12=1,Pacing!$AP$13=1,),Pacing!$AR$37=0),"##.##",Pacing!$AO$79)</f>
        <v>##.##</v>
      </c>
      <c r="E139" s="1">
        <v>19</v>
      </c>
      <c r="F139" s="62" t="str">
        <f ca="1">IF(AND(OR(Pacing!$AP$12=1,Pacing!$AP$13=1,),Pacing!$AR$37=0),"#:##:##",Pacing!$AP$79)</f>
        <v>#:##:##</v>
      </c>
      <c r="G139" s="369"/>
    </row>
    <row r="140" spans="4:10" hidden="1" x14ac:dyDescent="0.2">
      <c r="D140" s="375" t="str">
        <f ca="1">IF(AND(OR(Pacing!$AP$12=1,Pacing!$AP$13=1,),Pacing!$AR$38=0),"##.##",Pacing!$AO$80)</f>
        <v>##.##</v>
      </c>
      <c r="E140" s="1">
        <v>20</v>
      </c>
      <c r="F140" s="62" t="str">
        <f ca="1">IF(AND(OR(Pacing!$AP$12=1,Pacing!$AP$13=1,),Pacing!$AR$38=0),"#:##:##",Pacing!$AP$80)</f>
        <v>#:##:##</v>
      </c>
      <c r="G140" s="369"/>
    </row>
    <row r="141" spans="4:10" hidden="1" x14ac:dyDescent="0.2">
      <c r="D141" s="375" t="str">
        <f ca="1">IF(AND(OR(Pacing!$AP$12=1,Pacing!$AP$13=1,),Pacing!$AR$39=0),"##.##",Pacing!$AO$81)</f>
        <v>##.##</v>
      </c>
      <c r="E141" s="1">
        <v>21</v>
      </c>
      <c r="F141" s="62" t="str">
        <f ca="1">IF(AND(OR(Pacing!$AP$12=1,Pacing!$AP$13=1,),Pacing!$AR$39=0),"#:##:##",Pacing!$AP$81)</f>
        <v>#:##:##</v>
      </c>
      <c r="G141" s="369"/>
    </row>
    <row r="142" spans="4:10" hidden="1" x14ac:dyDescent="0.2">
      <c r="D142" s="375" t="str">
        <f ca="1">IF(AND(OR(Pacing!$AP$12=1,Pacing!$AP$13=1,),Pacing!$AR$40=0),"##.##",Pacing!$AO$82)</f>
        <v>##.##</v>
      </c>
      <c r="E142" s="1">
        <v>22</v>
      </c>
      <c r="F142" s="62" t="str">
        <f ca="1">IF(AND(OR(Pacing!$AP$12=1,Pacing!$AP$13=1,),Pacing!$AR$40=0),"#:##:##",Pacing!$AP$82)</f>
        <v>#:##:##</v>
      </c>
      <c r="G142" s="369"/>
    </row>
    <row r="143" spans="4:10" hidden="1" x14ac:dyDescent="0.2">
      <c r="D143" s="375" t="str">
        <f ca="1">IF(AND(OR(Pacing!$AP$12=1,Pacing!$AP$13=1,),Pacing!$AR$41=0),"##.##",Pacing!$AO$83)</f>
        <v>##.##</v>
      </c>
      <c r="E143" s="1">
        <v>23</v>
      </c>
      <c r="F143" s="62" t="str">
        <f ca="1">IF(AND(OR(Pacing!$AP$12=1,Pacing!$AP$13=1,),Pacing!$AR$41=0),"#:##:##",Pacing!$AP$83)</f>
        <v>#:##:##</v>
      </c>
      <c r="G143" s="369"/>
    </row>
    <row r="144" spans="4:10" hidden="1" x14ac:dyDescent="0.2">
      <c r="D144" s="375" t="str">
        <f ca="1">IF(AND(OR(Pacing!$AP$12=1,Pacing!$AP$13=1,),Pacing!$AR$42=0),"##.##",Pacing!$AO$84)</f>
        <v>##.##</v>
      </c>
      <c r="E144" s="1">
        <v>24</v>
      </c>
      <c r="F144" s="62" t="str">
        <f ca="1">IF(AND(OR(Pacing!$AP$12=1,Pacing!$AP$13=1,),Pacing!$AR$42=0),"#:##:##",Pacing!$AP$84)</f>
        <v>#:##:##</v>
      </c>
      <c r="G144" s="369"/>
    </row>
    <row r="145" spans="4:9" hidden="1" x14ac:dyDescent="0.2">
      <c r="D145" s="375">
        <f ca="1">IF(AND(OR(Pacing!$AP$12=1,Pacing!$AP$13=1,),Pacing!$AR$43=0),"##.##",Pacing!$AO$85)</f>
        <v>5.6474587164786864E-3</v>
      </c>
      <c r="E145" s="1">
        <v>25</v>
      </c>
      <c r="F145" s="62">
        <f ca="1">IF(AND(OR(Pacing!$AP$12=1,Pacing!$AP$13=1,),Pacing!$AR$43=0),"#:##:##",Pacing!$AP$85)</f>
        <v>0.13890699092619063</v>
      </c>
      <c r="G145" s="369"/>
    </row>
    <row r="146" spans="4:9" hidden="1" x14ac:dyDescent="0.2">
      <c r="D146" s="375">
        <f ca="1">IF(AND(OR(Pacing!$AP$12=1,Pacing!$AP$13=1,),Pacing!$AR$44=0),"##.##",Pacing!$AO$86)</f>
        <v>5.6849050267214173E-3</v>
      </c>
      <c r="E146" s="1">
        <v>26</v>
      </c>
      <c r="F146" s="62">
        <f ca="1">IF(AND(OR(Pacing!$AP$12=1,Pacing!$AP$13=1,),Pacing!$AR$44=0),"#:##:##",Pacing!$AP$86)</f>
        <v>0.14459189595291205</v>
      </c>
      <c r="G146" s="369"/>
      <c r="I146" s="368"/>
    </row>
    <row r="147" spans="4:9" hidden="1" x14ac:dyDescent="0.2">
      <c r="D147" s="375">
        <f ca="1">IF(AND(OR(Pacing!$AP$12=1,Pacing!$AP$13=1,),Pacing!$AR$45=0),"##.##",Pacing!$AO$87)</f>
        <v>5.6751423104970918E-3</v>
      </c>
      <c r="E147" s="1" t="s">
        <v>50</v>
      </c>
      <c r="F147" s="62">
        <f ca="1">IF(AND(OR(Pacing!$AP$12=1,Pacing!$AP$13=1,),Pacing!$AR$45=0),"#:##:##",Pacing!$AP$87)</f>
        <v>0.14583333333333329</v>
      </c>
      <c r="G147" s="369"/>
    </row>
    <row r="148" spans="4:9" hidden="1" x14ac:dyDescent="0.2"/>
    <row r="149" spans="4:9" hidden="1" x14ac:dyDescent="0.2"/>
    <row r="150" spans="4:9" ht="18.75" hidden="1" customHeight="1" x14ac:dyDescent="0.25">
      <c r="D150" s="57">
        <f ca="1">IF(OR(Pacing!$AP$3=1,Pacing!$AP$12=1,Pacing!$AP$13=1),1,0)</f>
        <v>1</v>
      </c>
      <c r="E150" s="379" t="s">
        <v>270</v>
      </c>
      <c r="F150" s="380"/>
    </row>
  </sheetData>
  <sheetProtection password="B6A8" sheet="1" selectLockedCells="1" selectUnlockedCells="1"/>
  <mergeCells count="148">
    <mergeCell ref="D119:H119"/>
    <mergeCell ref="L93:M93"/>
    <mergeCell ref="C71:D71"/>
    <mergeCell ref="C72:D72"/>
    <mergeCell ref="F71:G71"/>
    <mergeCell ref="F72:G72"/>
    <mergeCell ref="I71:J71"/>
    <mergeCell ref="T67:V68"/>
    <mergeCell ref="W67:W68"/>
    <mergeCell ref="T75:V76"/>
    <mergeCell ref="W75:W76"/>
    <mergeCell ref="T71:V72"/>
    <mergeCell ref="W73:W74"/>
    <mergeCell ref="I72:J72"/>
    <mergeCell ref="U92:V92"/>
    <mergeCell ref="U91:V91"/>
    <mergeCell ref="T73:V74"/>
    <mergeCell ref="W71:W72"/>
    <mergeCell ref="O71:P71"/>
    <mergeCell ref="O72:P72"/>
    <mergeCell ref="O93:P93"/>
    <mergeCell ref="R92:S92"/>
    <mergeCell ref="R93:S93"/>
    <mergeCell ref="O92:P92"/>
    <mergeCell ref="B1:W1"/>
    <mergeCell ref="D117:H117"/>
    <mergeCell ref="D118:H118"/>
    <mergeCell ref="W21:W22"/>
    <mergeCell ref="T23:T24"/>
    <mergeCell ref="U23:U24"/>
    <mergeCell ref="V23:V24"/>
    <mergeCell ref="W23:W24"/>
    <mergeCell ref="V31:V32"/>
    <mergeCell ref="W31:W32"/>
    <mergeCell ref="T29:T30"/>
    <mergeCell ref="U29:U30"/>
    <mergeCell ref="V29:V30"/>
    <mergeCell ref="W29:W30"/>
    <mergeCell ref="T21:T22"/>
    <mergeCell ref="U21:U22"/>
    <mergeCell ref="V21:V22"/>
    <mergeCell ref="T25:T26"/>
    <mergeCell ref="V25:V26"/>
    <mergeCell ref="F92:G92"/>
    <mergeCell ref="F93:G93"/>
    <mergeCell ref="I92:J92"/>
    <mergeCell ref="I93:J93"/>
    <mergeCell ref="L92:M92"/>
    <mergeCell ref="C93:D93"/>
    <mergeCell ref="T62:W63"/>
    <mergeCell ref="W25:W26"/>
    <mergeCell ref="T27:T28"/>
    <mergeCell ref="U27:U28"/>
    <mergeCell ref="V27:V28"/>
    <mergeCell ref="W27:W28"/>
    <mergeCell ref="T35:T36"/>
    <mergeCell ref="U35:U36"/>
    <mergeCell ref="V35:V36"/>
    <mergeCell ref="W35:W36"/>
    <mergeCell ref="T33:T34"/>
    <mergeCell ref="U33:U34"/>
    <mergeCell ref="V33:V34"/>
    <mergeCell ref="W33:W34"/>
    <mergeCell ref="U31:U32"/>
    <mergeCell ref="T31:T32"/>
    <mergeCell ref="C51:D51"/>
    <mergeCell ref="F50:G50"/>
    <mergeCell ref="F51:G51"/>
    <mergeCell ref="I50:J50"/>
    <mergeCell ref="I51:J51"/>
    <mergeCell ref="B94:B110"/>
    <mergeCell ref="C4:D4"/>
    <mergeCell ref="C5:D5"/>
    <mergeCell ref="C9:D9"/>
    <mergeCell ref="C8:D8"/>
    <mergeCell ref="I9:J9"/>
    <mergeCell ref="I8:J8"/>
    <mergeCell ref="B10:B26"/>
    <mergeCell ref="B31:B47"/>
    <mergeCell ref="B52:B68"/>
    <mergeCell ref="C29:D29"/>
    <mergeCell ref="C30:D30"/>
    <mergeCell ref="F29:G29"/>
    <mergeCell ref="F30:G30"/>
    <mergeCell ref="I29:J29"/>
    <mergeCell ref="I30:J30"/>
    <mergeCell ref="B73:B89"/>
    <mergeCell ref="C92:D92"/>
    <mergeCell ref="C50:D50"/>
    <mergeCell ref="L71:M71"/>
    <mergeCell ref="L72:M72"/>
    <mergeCell ref="O50:P50"/>
    <mergeCell ref="O51:P51"/>
    <mergeCell ref="R29:S29"/>
    <mergeCell ref="R30:S30"/>
    <mergeCell ref="R50:S50"/>
    <mergeCell ref="R51:S51"/>
    <mergeCell ref="R72:S72"/>
    <mergeCell ref="L29:M29"/>
    <mergeCell ref="L30:M30"/>
    <mergeCell ref="L50:M50"/>
    <mergeCell ref="L51:M51"/>
    <mergeCell ref="R71:S71"/>
    <mergeCell ref="O29:P29"/>
    <mergeCell ref="O30:P30"/>
    <mergeCell ref="U45:W46"/>
    <mergeCell ref="W53:W54"/>
    <mergeCell ref="T53:V54"/>
    <mergeCell ref="T65:V66"/>
    <mergeCell ref="W65:W66"/>
    <mergeCell ref="T57:V58"/>
    <mergeCell ref="W57:W58"/>
    <mergeCell ref="T55:V56"/>
    <mergeCell ref="W55:W56"/>
    <mergeCell ref="T41:V42"/>
    <mergeCell ref="T43:V44"/>
    <mergeCell ref="W39:W40"/>
    <mergeCell ref="W41:W42"/>
    <mergeCell ref="W43:W44"/>
    <mergeCell ref="T39:V40"/>
    <mergeCell ref="T50:W51"/>
    <mergeCell ref="L9:M9"/>
    <mergeCell ref="T14:T16"/>
    <mergeCell ref="V14:V16"/>
    <mergeCell ref="W14:W16"/>
    <mergeCell ref="B2:W2"/>
    <mergeCell ref="F8:G8"/>
    <mergeCell ref="F9:G9"/>
    <mergeCell ref="O9:P9"/>
    <mergeCell ref="O8:P8"/>
    <mergeCell ref="W8:W9"/>
    <mergeCell ref="T8:V9"/>
    <mergeCell ref="B3:W3"/>
    <mergeCell ref="V5:W5"/>
    <mergeCell ref="R8:S8"/>
    <mergeCell ref="R9:S9"/>
    <mergeCell ref="L8:M8"/>
    <mergeCell ref="U14:U16"/>
    <mergeCell ref="T17:T18"/>
    <mergeCell ref="U17:U18"/>
    <mergeCell ref="V17:V18"/>
    <mergeCell ref="T11:W12"/>
    <mergeCell ref="W17:W18"/>
    <mergeCell ref="T19:T20"/>
    <mergeCell ref="U19:U20"/>
    <mergeCell ref="V19:V20"/>
    <mergeCell ref="U25:U26"/>
    <mergeCell ref="W19:W20"/>
  </mergeCells>
  <phoneticPr fontId="9" type="noConversion"/>
  <conditionalFormatting sqref="W75:W76">
    <cfRule type="expression" dxfId="1850" priority="131" stopIfTrue="1">
      <formula>W75&gt;0</formula>
    </cfRule>
    <cfRule type="expression" dxfId="1849" priority="132" stopIfTrue="1">
      <formula>W75&lt;0</formula>
    </cfRule>
  </conditionalFormatting>
  <conditionalFormatting sqref="W43:W44">
    <cfRule type="expression" priority="28" stopIfTrue="1">
      <formula>ABS(W39-W41)&lt;0.000116</formula>
    </cfRule>
    <cfRule type="expression" dxfId="1848" priority="29" stopIfTrue="1">
      <formula>W39&gt;W41</formula>
    </cfRule>
    <cfRule type="expression" dxfId="1847" priority="30" stopIfTrue="1">
      <formula>W39&lt;W41</formula>
    </cfRule>
  </conditionalFormatting>
  <conditionalFormatting sqref="E9">
    <cfRule type="expression" priority="144" stopIfTrue="1">
      <formula>MIN($D$121:$D$147)=MAX($D$121:$D$147)</formula>
    </cfRule>
    <cfRule type="expression" dxfId="1846" priority="145" stopIfTrue="1">
      <formula>OR(MAX($D$121:$D$147)-E9&lt;0.00005,MAX($D$122:$D$147)-E9&lt;0.00005)</formula>
    </cfRule>
    <cfRule type="expression" dxfId="1845" priority="146" stopIfTrue="1">
      <formula>E9-MIN($D$121:$D$147)&lt;0.00005</formula>
    </cfRule>
  </conditionalFormatting>
  <conditionalFormatting sqref="H9">
    <cfRule type="expression" priority="147" stopIfTrue="1">
      <formula>MIN($D$121:$D$147)=MAX($D$121:$D$147)</formula>
    </cfRule>
    <cfRule type="expression" dxfId="1844" priority="148" stopIfTrue="1">
      <formula>OR(MAX($D$121:$D$147)-H9&lt;0.00005,MAX($D$122:$D$147)-H9&lt;0.00005)</formula>
    </cfRule>
    <cfRule type="expression" dxfId="1843" priority="149" stopIfTrue="1">
      <formula>H9-MIN($D$121:$D$147)&lt;0.00005</formula>
    </cfRule>
  </conditionalFormatting>
  <conditionalFormatting sqref="K9">
    <cfRule type="expression" priority="150" stopIfTrue="1">
      <formula>MIN($D$121:$D$147)=MAX($D$121:$D$147)</formula>
    </cfRule>
    <cfRule type="expression" dxfId="1842" priority="151" stopIfTrue="1">
      <formula>OR(MAX($D$121:$D$147)-K9&lt;0.00005,MAX($D$122:$D$147)-K9&lt;0.00005)</formula>
    </cfRule>
    <cfRule type="expression" dxfId="1841" priority="152" stopIfTrue="1">
      <formula>K9-MIN($D$121:$D$147)&lt;0.00005</formula>
    </cfRule>
  </conditionalFormatting>
  <conditionalFormatting sqref="N9">
    <cfRule type="expression" priority="153" stopIfTrue="1">
      <formula>MIN($D$121:$D$147)=MAX($D$121:$D$147)</formula>
    </cfRule>
    <cfRule type="expression" dxfId="1840" priority="154" stopIfTrue="1">
      <formula>OR(MAX($D$121:$D$147)-N9&lt;0.00005,MAX($D$122:$D$147)-N9&lt;0.00005)</formula>
    </cfRule>
    <cfRule type="expression" dxfId="1839" priority="155" stopIfTrue="1">
      <formula>N9-MIN($D$121:$D$147)&lt;0.00005</formula>
    </cfRule>
  </conditionalFormatting>
  <conditionalFormatting sqref="Q9">
    <cfRule type="expression" priority="156" stopIfTrue="1">
      <formula>MIN($D$121:$D$147)=MAX($D$121:$D$147)</formula>
    </cfRule>
    <cfRule type="expression" dxfId="1838" priority="157" stopIfTrue="1">
      <formula>OR(MAX($D$121:$D$147)-Q9&lt;0.00005,MAX($D$122:$D$147)-Q9&lt;0.00005)</formula>
    </cfRule>
    <cfRule type="expression" dxfId="1837" priority="158" stopIfTrue="1">
      <formula>Q9-MIN($D$121:$D$147)&lt;0.00005</formula>
    </cfRule>
  </conditionalFormatting>
  <conditionalFormatting sqref="E30">
    <cfRule type="expression" priority="159" stopIfTrue="1">
      <formula>MIN($D$121:$D$147)=MAX($D$121:$D$147)</formula>
    </cfRule>
    <cfRule type="expression" dxfId="1836" priority="160" stopIfTrue="1">
      <formula>OR(MAX($D$121:$D$147)-E30&lt;0.00005,MAX($D$122:$D$147)-E30&lt;0.00005)</formula>
    </cfRule>
    <cfRule type="expression" dxfId="1835" priority="161" stopIfTrue="1">
      <formula>E30-MIN($D$121:$D$147)&lt;0.00005</formula>
    </cfRule>
  </conditionalFormatting>
  <conditionalFormatting sqref="H30">
    <cfRule type="expression" priority="162" stopIfTrue="1">
      <formula>MIN($D$121:$D$147)=MAX($D$121:$D$147)</formula>
    </cfRule>
    <cfRule type="expression" dxfId="1834" priority="163" stopIfTrue="1">
      <formula>OR(MAX($D$121:$D$147)-H30&lt;0.00005,MAX($D$122:$D$147)-H30&lt;0.00005)</formula>
    </cfRule>
    <cfRule type="expression" dxfId="1833" priority="164" stopIfTrue="1">
      <formula>H30-MIN($D$121:$D$147)&lt;0.00005</formula>
    </cfRule>
  </conditionalFormatting>
  <conditionalFormatting sqref="K30">
    <cfRule type="expression" priority="165" stopIfTrue="1">
      <formula>MIN($D$121:$D$147)=MAX($D$121:$D$147)</formula>
    </cfRule>
    <cfRule type="expression" dxfId="1832" priority="166" stopIfTrue="1">
      <formula>OR(MAX($D$121:$D$147)-K30&lt;0.00005,MAX($D$122:$D$147)-K30&lt;0.00005)</formula>
    </cfRule>
    <cfRule type="expression" dxfId="1831" priority="167" stopIfTrue="1">
      <formula>K30-MIN($D$121:$D$147)&lt;0.00005</formula>
    </cfRule>
  </conditionalFormatting>
  <conditionalFormatting sqref="N30">
    <cfRule type="expression" priority="168" stopIfTrue="1">
      <formula>MIN($D$121:$D$147)=MAX($D$121:$D$147)</formula>
    </cfRule>
    <cfRule type="expression" dxfId="1830" priority="169" stopIfTrue="1">
      <formula>OR(MAX($D$121:$D$147)-N30&lt;0.00005,MAX($D$122:$D$147)-N30&lt;0.00005)</formula>
    </cfRule>
    <cfRule type="expression" dxfId="1829" priority="170" stopIfTrue="1">
      <formula>N30-MIN($D$121:$D$147)&lt;0.00005</formula>
    </cfRule>
  </conditionalFormatting>
  <conditionalFormatting sqref="Q30">
    <cfRule type="expression" priority="171" stopIfTrue="1">
      <formula>MIN($D$121:$D$147)=MAX($D$121:$D$147)</formula>
    </cfRule>
    <cfRule type="expression" dxfId="1828" priority="172" stopIfTrue="1">
      <formula>OR(MAX($D$121:$D$147)-Q30&lt;0.00005,MAX($D$122:$D$147)-Q30&lt;0.00005)</formula>
    </cfRule>
    <cfRule type="expression" dxfId="1827" priority="173" stopIfTrue="1">
      <formula>Q30-MIN($D$121:$D$147)&lt;0.00005</formula>
    </cfRule>
  </conditionalFormatting>
  <conditionalFormatting sqref="E51">
    <cfRule type="expression" priority="174" stopIfTrue="1">
      <formula>MIN($D$121:$D$147)=MAX($D$121:$D$147)</formula>
    </cfRule>
    <cfRule type="expression" dxfId="1826" priority="175" stopIfTrue="1">
      <formula>OR(MAX($D$121:$D$147)-E51&lt;0.00005,MAX($D$122:$D$147)-E51&lt;0.00005)</formula>
    </cfRule>
    <cfRule type="expression" dxfId="1825" priority="176" stopIfTrue="1">
      <formula>E51-MIN($D$121:$D$147)&lt;0.00005</formula>
    </cfRule>
  </conditionalFormatting>
  <conditionalFormatting sqref="H51">
    <cfRule type="expression" priority="177" stopIfTrue="1">
      <formula>MIN($D$121:$D$147)=MAX($D$121:$D$147)</formula>
    </cfRule>
    <cfRule type="expression" dxfId="1824" priority="178" stopIfTrue="1">
      <formula>OR(MAX($D$121:$D$147)-H51&lt;0.00005,MAX($D$122:$D$147)-H51&lt;0.00005)</formula>
    </cfRule>
    <cfRule type="expression" dxfId="1823" priority="179" stopIfTrue="1">
      <formula>H51-MIN($D$121:$D$147)&lt;0.00005</formula>
    </cfRule>
  </conditionalFormatting>
  <conditionalFormatting sqref="K51">
    <cfRule type="expression" priority="180" stopIfTrue="1">
      <formula>MIN($D$121:$D$147)=MAX($D$121:$D$147)</formula>
    </cfRule>
    <cfRule type="expression" dxfId="1822" priority="181" stopIfTrue="1">
      <formula>OR(MAX($D$121:$D$147)-K51&lt;0.00005,MAX($D$122:$D$147)-K51&lt;0.00005)</formula>
    </cfRule>
    <cfRule type="expression" dxfId="1821" priority="182" stopIfTrue="1">
      <formula>K51-MIN($D$121:$D$147)&lt;0.00005</formula>
    </cfRule>
  </conditionalFormatting>
  <conditionalFormatting sqref="N51">
    <cfRule type="expression" priority="183" stopIfTrue="1">
      <formula>MIN($D$121:$D$147)=MAX($D$121:$D$147)</formula>
    </cfRule>
    <cfRule type="expression" dxfId="1820" priority="184" stopIfTrue="1">
      <formula>OR(MAX($D$121:$D$147)-N51&lt;0.00005,MAX($D$122:$D$147)-N51&lt;0.00005)</formula>
    </cfRule>
    <cfRule type="expression" dxfId="1819" priority="185" stopIfTrue="1">
      <formula>N51-MIN($D$121:$D$147)&lt;0.00005</formula>
    </cfRule>
  </conditionalFormatting>
  <conditionalFormatting sqref="Q51">
    <cfRule type="expression" priority="186" stopIfTrue="1">
      <formula>MIN($D$121:$D$147)=MAX($D$121:$D$147)</formula>
    </cfRule>
    <cfRule type="expression" dxfId="1818" priority="187" stopIfTrue="1">
      <formula>OR(MAX($D$121:$D$147)-Q51&lt;0.00005,MAX($D$122:$D$147)-Q51&lt;0.00005)</formula>
    </cfRule>
    <cfRule type="expression" dxfId="1817" priority="188" stopIfTrue="1">
      <formula>Q51-MIN($D$121:$D$147)&lt;0.00005</formula>
    </cfRule>
  </conditionalFormatting>
  <conditionalFormatting sqref="E72">
    <cfRule type="expression" priority="189" stopIfTrue="1">
      <formula>MIN($D$121:$D$147)=MAX($D$121:$D$147)</formula>
    </cfRule>
    <cfRule type="expression" dxfId="1816" priority="190" stopIfTrue="1">
      <formula>OR(MAX($D$121:$D$147)-E72&lt;0.00005,MAX($D$122:$D$147)-E72&lt;0.00005)</formula>
    </cfRule>
    <cfRule type="expression" dxfId="1815" priority="191" stopIfTrue="1">
      <formula>E72-MIN($D$121:$D$147)&lt;0.00005</formula>
    </cfRule>
  </conditionalFormatting>
  <conditionalFormatting sqref="H72">
    <cfRule type="expression" priority="192" stopIfTrue="1">
      <formula>MIN($D$121:$D$147)=MAX($D$121:$D$147)</formula>
    </cfRule>
    <cfRule type="expression" dxfId="1814" priority="193" stopIfTrue="1">
      <formula>OR(MAX($D$121:$D$147)-H72&lt;0.00005,MAX($D$122:$D$147)-H72&lt;0.00005)</formula>
    </cfRule>
    <cfRule type="expression" dxfId="1813" priority="194" stopIfTrue="1">
      <formula>H72-MIN($D$121:$D$147)&lt;0.00005</formula>
    </cfRule>
  </conditionalFormatting>
  <conditionalFormatting sqref="K72">
    <cfRule type="expression" priority="195" stopIfTrue="1">
      <formula>MIN($D$121:$D$147)=MAX($D$121:$D$147)</formula>
    </cfRule>
    <cfRule type="expression" dxfId="1812" priority="196" stopIfTrue="1">
      <formula>OR(MAX($D$121:$D$147)-K72&lt;0.00005,MAX($D$122:$D$147)-K72&lt;0.00005)</formula>
    </cfRule>
    <cfRule type="expression" dxfId="1811" priority="197" stopIfTrue="1">
      <formula>K72-MIN($D$121:$D$147)&lt;0.00005</formula>
    </cfRule>
  </conditionalFormatting>
  <conditionalFormatting sqref="N72">
    <cfRule type="expression" priority="198" stopIfTrue="1">
      <formula>MIN($D$121:$D$147)=MAX($D$121:$D$147)</formula>
    </cfRule>
    <cfRule type="expression" dxfId="1810" priority="199" stopIfTrue="1">
      <formula>OR(MAX($D$121:$D$147)-N72&lt;0.00005,MAX($D$122:$D$147)-N72&lt;0.00005)</formula>
    </cfRule>
    <cfRule type="expression" dxfId="1809" priority="200" stopIfTrue="1">
      <formula>N72-MIN($D$121:$D$147)&lt;0.00005</formula>
    </cfRule>
  </conditionalFormatting>
  <conditionalFormatting sqref="Q72">
    <cfRule type="expression" priority="201" stopIfTrue="1">
      <formula>MIN($D$121:$D$147)=MAX($D$121:$D$147)</formula>
    </cfRule>
    <cfRule type="expression" dxfId="1808" priority="202" stopIfTrue="1">
      <formula>OR(MAX($D$121:$D$147)-Q72&lt;0.00005,MAX($D$122:$D$147)-Q72&lt;0.00005)</formula>
    </cfRule>
    <cfRule type="expression" dxfId="1807" priority="203" stopIfTrue="1">
      <formula>Q72-MIN($D$121:$D$147)&lt;0.00005</formula>
    </cfRule>
  </conditionalFormatting>
  <conditionalFormatting sqref="I1:W1">
    <cfRule type="expression" dxfId="1806" priority="228" stopIfTrue="1">
      <formula>K119=1</formula>
    </cfRule>
  </conditionalFormatting>
  <conditionalFormatting sqref="D68">
    <cfRule type="expression" priority="229" stopIfTrue="1">
      <formula>MIN(#REF!)=MAX(#REF!)</formula>
    </cfRule>
    <cfRule type="expression" dxfId="1805" priority="230" stopIfTrue="1">
      <formula>OR(MAX(#REF!)-D147&lt;0.00005,MAX(#REF!)-D147&lt;0.00005)</formula>
    </cfRule>
    <cfRule type="expression" dxfId="1804" priority="231" stopIfTrue="1">
      <formula>D147-MIN(#REF!)&lt;0.00005</formula>
    </cfRule>
  </conditionalFormatting>
  <conditionalFormatting sqref="B1:H1">
    <cfRule type="expression" dxfId="1803" priority="316" stopIfTrue="1">
      <formula>D150=1</formula>
    </cfRule>
  </conditionalFormatting>
  <conditionalFormatting sqref="D121:D147">
    <cfRule type="expression" priority="25" stopIfTrue="1">
      <formula>MIN(D$121:D$147)=MAX(D$121:D$147)</formula>
    </cfRule>
    <cfRule type="expression" dxfId="1802" priority="26" stopIfTrue="1">
      <formula>OR(MAX($D$121:$D$147)-D121&lt;0.00005,MAX($D$122:$D$147)-D121&lt;0.00005)</formula>
    </cfRule>
    <cfRule type="expression" dxfId="1801" priority="27" stopIfTrue="1">
      <formula>D121-MIN($D$121:$D$147)&lt;0.00005</formula>
    </cfRule>
  </conditionalFormatting>
  <conditionalFormatting sqref="E93">
    <cfRule type="expression" priority="22" stopIfTrue="1">
      <formula>MIN($D$121:$D$147)=MAX($D$121:$D$147)</formula>
    </cfRule>
    <cfRule type="expression" dxfId="1800" priority="23" stopIfTrue="1">
      <formula>OR(MAX($D$121:$D$147)-E93&lt;0.00005,MAX($D$122:$D$147)-E93&lt;0.00005)</formula>
    </cfRule>
    <cfRule type="expression" dxfId="1799" priority="24" stopIfTrue="1">
      <formula>E93-MIN($D$121:$D$147)&lt;0.00005</formula>
    </cfRule>
  </conditionalFormatting>
  <conditionalFormatting sqref="H93">
    <cfRule type="expression" priority="19" stopIfTrue="1">
      <formula>MIN($D$121:$D$147)=MAX($D$121:$D$147)</formula>
    </cfRule>
    <cfRule type="expression" dxfId="1798" priority="20" stopIfTrue="1">
      <formula>OR(MAX($D$121:$D$147)-H93&lt;0.00005,MAX($D$122:$D$147)-H93&lt;0.00005)</formula>
    </cfRule>
    <cfRule type="expression" dxfId="1797" priority="21" stopIfTrue="1">
      <formula>H93-MIN($D$121:$D$147)&lt;0.00005</formula>
    </cfRule>
  </conditionalFormatting>
  <conditionalFormatting sqref="K93">
    <cfRule type="expression" priority="16" stopIfTrue="1">
      <formula>MIN($D$121:$D$147)=MAX($D$121:$D$147)</formula>
    </cfRule>
    <cfRule type="expression" dxfId="1796" priority="17" stopIfTrue="1">
      <formula>OR(MAX($D$121:$D$147)-K93&lt;0.00005,MAX($D$122:$D$147)-K93&lt;0.00005)</formula>
    </cfRule>
    <cfRule type="expression" dxfId="1795" priority="18" stopIfTrue="1">
      <formula>K93-MIN($D$121:$D$147)&lt;0.00005</formula>
    </cfRule>
  </conditionalFormatting>
  <conditionalFormatting sqref="N93">
    <cfRule type="expression" priority="13" stopIfTrue="1">
      <formula>MIN($D$121:$D$147)=MAX($D$121:$D$147)</formula>
    </cfRule>
    <cfRule type="expression" dxfId="1794" priority="14" stopIfTrue="1">
      <formula>OR(MAX($D$121:$D$147)-N93&lt;0.00005,MAX($D$122:$D$147)-N93&lt;0.00005)</formula>
    </cfRule>
    <cfRule type="expression" dxfId="1793" priority="15" stopIfTrue="1">
      <formula>N93-MIN($D$121:$D$147)&lt;0.00005</formula>
    </cfRule>
  </conditionalFormatting>
  <conditionalFormatting sqref="Q93">
    <cfRule type="expression" priority="10" stopIfTrue="1">
      <formula>MIN($D$121:$D$147)=MAX($D$121:$D$147)</formula>
    </cfRule>
    <cfRule type="expression" dxfId="1792" priority="11" stopIfTrue="1">
      <formula>OR(MAX($D$121:$D$147)-Q93&lt;0.00005,MAX($D$122:$D$147)-Q93&lt;0.00005)</formula>
    </cfRule>
    <cfRule type="expression" dxfId="1791" priority="12" stopIfTrue="1">
      <formula>Q93-MIN($D$121:$D$147)&lt;0.00005</formula>
    </cfRule>
  </conditionalFormatting>
  <conditionalFormatting sqref="T93">
    <cfRule type="expression" priority="7" stopIfTrue="1">
      <formula>MIN($D$121:$D$147)=MAX($D$121:$D$147)</formula>
    </cfRule>
    <cfRule type="expression" dxfId="1790" priority="8" stopIfTrue="1">
      <formula>OR(MAX($D$121:$D$147)-T93&lt;0.00005,MAX($D$122:$D$147)-T93&lt;0.00005)</formula>
    </cfRule>
    <cfRule type="expression" dxfId="1789" priority="9" stopIfTrue="1">
      <formula>T93-MIN($D$121:$D$147)&lt;0.00005</formula>
    </cfRule>
  </conditionalFormatting>
  <conditionalFormatting sqref="V93">
    <cfRule type="expression" priority="1" stopIfTrue="1">
      <formula>MIN($D$121:$D$147)=MAX($D$121:$D$147)</formula>
    </cfRule>
    <cfRule type="expression" dxfId="1788" priority="2" stopIfTrue="1">
      <formula>OR(MAX($D$121:$D$147)-V93&lt;0.00005,MAX($D$122:$D$147)-V93&lt;0.00005)</formula>
    </cfRule>
    <cfRule type="expression" dxfId="1787" priority="3" stopIfTrue="1">
      <formula>V93-MIN($D$121:$D$147)&lt;0.00005</formula>
    </cfRule>
  </conditionalFormatting>
  <pageMargins left="0.25" right="0.25" top="0.25" bottom="0.25" header="0.5" footer="0.5"/>
  <pageSetup scale="48"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34"/>
    <pageSetUpPr autoPageBreaks="0" fitToPage="1"/>
  </sheetPr>
  <dimension ref="A1:AU168"/>
  <sheetViews>
    <sheetView showGridLines="0" showRowColHeaders="0" zoomScale="70" zoomScaleNormal="70" workbookViewId="0"/>
  </sheetViews>
  <sheetFormatPr defaultRowHeight="12.75" x14ac:dyDescent="0.2"/>
  <cols>
    <col min="1" max="2" width="3.85546875" customWidth="1"/>
    <col min="4" max="4" width="5.5703125" customWidth="1"/>
    <col min="5" max="5" width="6.5703125" customWidth="1"/>
    <col min="6" max="7" width="5.5703125" customWidth="1"/>
    <col min="8" max="8" width="6.5703125" customWidth="1"/>
    <col min="9" max="10" width="5.5703125" customWidth="1"/>
    <col min="11" max="11" width="6.5703125" customWidth="1"/>
    <col min="12" max="13" width="5.5703125" customWidth="1"/>
    <col min="14" max="14" width="6.5703125" customWidth="1"/>
    <col min="15" max="16" width="5.5703125" customWidth="1"/>
    <col min="17" max="17" width="6.5703125" customWidth="1"/>
    <col min="18" max="18" width="5.5703125" customWidth="1"/>
    <col min="19" max="19" width="5.42578125" customWidth="1"/>
    <col min="20" max="20" width="6.5703125" customWidth="1"/>
    <col min="21" max="21" width="5.5703125" customWidth="1"/>
    <col min="22" max="22" width="5.42578125" customWidth="1"/>
    <col min="23" max="23" width="6.5703125" customWidth="1"/>
    <col min="24" max="25" width="5.5703125" customWidth="1"/>
    <col min="26" max="26" width="6.5703125" customWidth="1"/>
    <col min="27" max="28" width="5.5703125" customWidth="1"/>
    <col min="29" max="29" width="2.28515625" customWidth="1"/>
    <col min="30" max="30" width="7.140625" customWidth="1"/>
    <col min="31" max="31" width="10" customWidth="1"/>
    <col min="32" max="32" width="11.140625" customWidth="1"/>
    <col min="33" max="33" width="18" customWidth="1"/>
    <col min="34" max="34" width="11.42578125" customWidth="1"/>
    <col min="39" max="39" width="9.140625" customWidth="1"/>
    <col min="41" max="41" width="9.140625" customWidth="1"/>
    <col min="43" max="43" width="9.140625" customWidth="1"/>
    <col min="85" max="85" width="9.140625" customWidth="1"/>
  </cols>
  <sheetData>
    <row r="1" spans="1:35" ht="26.25" customHeight="1" x14ac:dyDescent="0.2">
      <c r="A1" s="384"/>
      <c r="B1" s="1554" t="str">
        <f ca="1">IF(D167=1,Pacing!AO14,"")</f>
        <v>NOTE:  A fully functional version of this spreadsheet is available at MyMarathonPace.com</v>
      </c>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row>
    <row r="2" spans="1:35" ht="43.5" customHeight="1" x14ac:dyDescent="0.6">
      <c r="A2" s="384"/>
      <c r="B2" s="1508" t="str">
        <f>CONCATENATE("Elevation/Pace Profile (Metric) - ",Info!B2)</f>
        <v>Elevation/Pace Profile (Metric) - 2018 Jack &amp; Jill Marathon</v>
      </c>
      <c r="C2" s="1508"/>
      <c r="D2" s="1508"/>
      <c r="E2" s="1508"/>
      <c r="F2" s="1508"/>
      <c r="G2" s="1508"/>
      <c r="H2" s="1508"/>
      <c r="I2" s="1508"/>
      <c r="J2" s="1508"/>
      <c r="K2" s="1508"/>
      <c r="L2" s="1508"/>
      <c r="M2" s="1508"/>
      <c r="N2" s="1508"/>
      <c r="O2" s="1508"/>
      <c r="P2" s="1508"/>
      <c r="Q2" s="1508"/>
      <c r="R2" s="1508"/>
      <c r="S2" s="1508"/>
      <c r="T2" s="1508"/>
      <c r="U2" s="1508"/>
      <c r="V2" s="1508"/>
      <c r="W2" s="1508"/>
      <c r="X2" s="1508"/>
      <c r="Y2" s="1508"/>
      <c r="Z2" s="1508"/>
      <c r="AA2" s="1508"/>
      <c r="AB2" s="1508"/>
      <c r="AC2" s="1508"/>
      <c r="AD2" s="1508"/>
      <c r="AE2" s="1508"/>
      <c r="AF2" s="1508"/>
      <c r="AG2" s="1508"/>
    </row>
    <row r="3" spans="1:35" ht="33.75" customHeight="1" x14ac:dyDescent="0.4">
      <c r="A3" s="384"/>
      <c r="B3" s="1514" t="str">
        <f ca="1">Pacing!$AO$5</f>
        <v xml:space="preserve"> (Trial Version)</v>
      </c>
      <c r="C3" s="1514"/>
      <c r="D3" s="1514"/>
      <c r="E3" s="1514"/>
      <c r="F3" s="1514"/>
      <c r="G3" s="1514"/>
      <c r="H3" s="1514"/>
      <c r="I3" s="1514"/>
      <c r="J3" s="1514"/>
      <c r="K3" s="1514"/>
      <c r="L3" s="1514"/>
      <c r="M3" s="1514"/>
      <c r="N3" s="1514"/>
      <c r="O3" s="1514"/>
      <c r="P3" s="1514"/>
      <c r="Q3" s="1514"/>
      <c r="R3" s="1514"/>
      <c r="S3" s="1514"/>
      <c r="T3" s="1514"/>
      <c r="U3" s="1514"/>
      <c r="V3" s="1514"/>
      <c r="W3" s="1514"/>
      <c r="X3" s="1514"/>
      <c r="Y3" s="1514"/>
      <c r="Z3" s="1514"/>
      <c r="AA3" s="1514"/>
      <c r="AB3" s="1514"/>
      <c r="AC3" s="1514"/>
      <c r="AD3" s="1514"/>
      <c r="AE3" s="1514"/>
      <c r="AF3" s="1514"/>
      <c r="AG3" s="1514"/>
    </row>
    <row r="4" spans="1:35" ht="15" x14ac:dyDescent="0.2">
      <c r="A4" s="384"/>
      <c r="B4" s="384"/>
      <c r="C4" s="1539" t="s">
        <v>62</v>
      </c>
      <c r="D4" s="1539"/>
      <c r="E4" s="384"/>
      <c r="F4" s="384"/>
      <c r="G4" s="384"/>
      <c r="H4" s="384"/>
      <c r="I4" s="384"/>
      <c r="J4" s="384"/>
      <c r="K4" s="536"/>
      <c r="L4" s="384"/>
      <c r="N4" s="384"/>
      <c r="O4" s="384"/>
      <c r="P4" s="384"/>
      <c r="Q4" s="384"/>
      <c r="R4" s="384"/>
      <c r="S4" s="384"/>
      <c r="T4" s="384"/>
      <c r="U4" s="384"/>
      <c r="V4" s="384"/>
      <c r="W4" s="384"/>
      <c r="X4" s="384"/>
      <c r="Y4" s="384"/>
      <c r="Z4" s="384"/>
      <c r="AA4" s="384"/>
      <c r="AB4" s="384"/>
      <c r="AC4" s="384"/>
      <c r="AD4" s="384"/>
      <c r="AE4" s="384"/>
      <c r="AF4" s="384"/>
      <c r="AG4" s="384"/>
    </row>
    <row r="5" spans="1:35" ht="18.75" x14ac:dyDescent="0.3">
      <c r="A5" s="384"/>
      <c r="B5" s="384"/>
      <c r="C5" s="1539" t="s">
        <v>61</v>
      </c>
      <c r="D5" s="1539"/>
      <c r="E5" s="385" t="s">
        <v>60</v>
      </c>
      <c r="F5" s="384"/>
      <c r="G5" s="384"/>
      <c r="H5" s="384"/>
      <c r="I5" s="384"/>
      <c r="J5" s="384"/>
      <c r="K5" s="384"/>
      <c r="L5" s="384"/>
      <c r="M5" s="384"/>
      <c r="N5" s="384"/>
      <c r="O5" s="384"/>
      <c r="P5" s="384"/>
      <c r="Q5" s="384"/>
      <c r="R5" s="384"/>
      <c r="S5" s="384"/>
      <c r="T5" s="384"/>
      <c r="U5" s="384"/>
      <c r="V5" s="384"/>
      <c r="W5" s="384"/>
      <c r="X5" s="384"/>
      <c r="Y5" s="384"/>
      <c r="Z5" s="384"/>
      <c r="AA5" s="384"/>
      <c r="AB5" s="384"/>
      <c r="AC5" s="384"/>
      <c r="AD5" s="384"/>
      <c r="AE5" s="384"/>
      <c r="AF5" s="1515" t="s">
        <v>276</v>
      </c>
      <c r="AG5" s="1515"/>
    </row>
    <row r="6" spans="1:35" ht="6.75" customHeight="1" x14ac:dyDescent="0.2">
      <c r="A6" s="384"/>
      <c r="B6" s="386"/>
      <c r="C6" s="386"/>
      <c r="D6" s="386"/>
      <c r="E6" s="386"/>
      <c r="F6" s="386"/>
      <c r="G6" s="386"/>
      <c r="H6" s="386"/>
      <c r="I6" s="386"/>
      <c r="J6" s="386"/>
      <c r="K6" s="386"/>
      <c r="L6" s="386"/>
      <c r="M6" s="386"/>
      <c r="N6" s="386"/>
      <c r="O6" s="386"/>
      <c r="P6" s="386"/>
      <c r="Q6" s="386"/>
      <c r="R6" s="386"/>
      <c r="S6" s="386"/>
      <c r="T6" s="386"/>
      <c r="U6" s="386"/>
      <c r="V6" s="386"/>
      <c r="W6" s="386"/>
      <c r="X6" s="386"/>
      <c r="Y6" s="386"/>
      <c r="Z6" s="386"/>
      <c r="AA6" s="386"/>
      <c r="AB6" s="386"/>
      <c r="AC6" s="386"/>
      <c r="AD6" s="384"/>
      <c r="AE6" s="384"/>
      <c r="AF6" s="384"/>
      <c r="AG6" s="384"/>
    </row>
    <row r="7" spans="1:35" ht="13.5" thickBot="1" x14ac:dyDescent="0.25">
      <c r="A7" s="384"/>
      <c r="B7" s="384"/>
      <c r="C7" s="384"/>
      <c r="D7" s="384"/>
      <c r="E7" s="535"/>
      <c r="F7" s="443"/>
      <c r="G7" s="443"/>
      <c r="H7" s="535"/>
      <c r="I7" s="443"/>
      <c r="J7" s="443"/>
      <c r="K7" s="535"/>
      <c r="L7" s="443"/>
      <c r="M7" s="443"/>
      <c r="N7" s="535"/>
      <c r="O7" s="443"/>
      <c r="P7" s="443"/>
      <c r="Q7" s="535"/>
      <c r="R7" s="443"/>
      <c r="S7" s="443"/>
      <c r="T7" s="535"/>
      <c r="U7" s="443"/>
      <c r="V7" s="443"/>
      <c r="W7" s="535"/>
      <c r="X7" s="443"/>
      <c r="Y7" s="443"/>
      <c r="Z7" s="535"/>
      <c r="AA7" s="384"/>
      <c r="AB7" s="384"/>
      <c r="AC7" s="384"/>
      <c r="AD7" s="384"/>
      <c r="AE7" s="384"/>
      <c r="AF7" s="384"/>
      <c r="AG7" s="384"/>
    </row>
    <row r="8" spans="1:35" ht="15.75" x14ac:dyDescent="0.2">
      <c r="A8" s="384"/>
      <c r="B8" s="384"/>
      <c r="C8" s="1561">
        <v>0</v>
      </c>
      <c r="D8" s="1561"/>
      <c r="E8" s="387"/>
      <c r="F8" s="1561">
        <f ca="1">Pacing!AP247</f>
        <v>3.6493037732275822E-3</v>
      </c>
      <c r="G8" s="1561"/>
      <c r="H8" s="387"/>
      <c r="I8" s="1561">
        <f ca="1">Pacing!AP248</f>
        <v>7.267320682851206E-3</v>
      </c>
      <c r="J8" s="1561"/>
      <c r="K8" s="387"/>
      <c r="L8" s="1561">
        <f ca="1">Pacing!AP249</f>
        <v>1.0854050728870872E-2</v>
      </c>
      <c r="M8" s="1561"/>
      <c r="N8" s="387"/>
      <c r="O8" s="1561">
        <f ca="1">Pacing!AP250</f>
        <v>1.4318433892177709E-2</v>
      </c>
      <c r="P8" s="1561"/>
      <c r="Q8" s="532"/>
      <c r="R8" s="1561">
        <f ca="1">Pacing!AP251</f>
        <v>1.7740364559440964E-2</v>
      </c>
      <c r="S8" s="1561"/>
      <c r="T8" s="532"/>
      <c r="U8" s="1561">
        <f ca="1">Pacing!AP252</f>
        <v>2.1162295226704219E-2</v>
      </c>
      <c r="V8" s="1561"/>
      <c r="W8" s="532"/>
      <c r="X8" s="1561" t="str">
        <f ca="1">Pacing!AP253</f>
        <v>#:##.##</v>
      </c>
      <c r="Y8" s="1561"/>
      <c r="Z8" s="387"/>
      <c r="AA8" s="1561" t="str">
        <f ca="1">Pacing!AP254</f>
        <v>#:##.##</v>
      </c>
      <c r="AB8" s="1561"/>
      <c r="AC8" s="532"/>
      <c r="AD8" s="1512" t="s">
        <v>14</v>
      </c>
      <c r="AE8" s="1512"/>
      <c r="AF8" s="1513"/>
      <c r="AG8" s="1510">
        <f ca="1">B119</f>
        <v>0.14583333333333334</v>
      </c>
      <c r="AI8" s="376"/>
    </row>
    <row r="9" spans="1:35" ht="13.5" customHeight="1" thickBot="1" x14ac:dyDescent="0.25">
      <c r="A9" s="384"/>
      <c r="B9" s="384"/>
      <c r="C9" s="1562">
        <f>Pacing!D3</f>
        <v>0.27083333333333331</v>
      </c>
      <c r="D9" s="1562"/>
      <c r="E9" s="533">
        <f ca="1">Pacing!AO247</f>
        <v>3.6493037732275822E-3</v>
      </c>
      <c r="F9" s="1562">
        <f ca="1">Pacing!AQ247</f>
        <v>0.2744826371065609</v>
      </c>
      <c r="G9" s="1562"/>
      <c r="H9" s="533">
        <f ca="1">Pacing!AO248</f>
        <v>3.6180169096236238E-3</v>
      </c>
      <c r="I9" s="1562">
        <f ca="1">Pacing!AQ248</f>
        <v>0.2781006540161845</v>
      </c>
      <c r="J9" s="1562"/>
      <c r="K9" s="533">
        <f ca="1">Pacing!AO249</f>
        <v>3.5867300460196662E-3</v>
      </c>
      <c r="L9" s="1562">
        <f ca="1">Pacing!AQ249</f>
        <v>0.28168738406220417</v>
      </c>
      <c r="M9" s="1562"/>
      <c r="N9" s="533">
        <f ca="1">Pacing!AO250</f>
        <v>3.4643831633068361E-3</v>
      </c>
      <c r="O9" s="1562">
        <f ca="1">Pacing!AQ250</f>
        <v>0.285151767225511</v>
      </c>
      <c r="P9" s="1562"/>
      <c r="Q9" s="533">
        <f ca="1">Pacing!AO251</f>
        <v>3.4219306672632556E-3</v>
      </c>
      <c r="R9" s="1562">
        <f ca="1">Pacing!AQ251</f>
        <v>0.28857369789277426</v>
      </c>
      <c r="S9" s="1562"/>
      <c r="T9" s="533">
        <f ca="1">Pacing!AO252</f>
        <v>3.421930667263256E-3</v>
      </c>
      <c r="U9" s="1562">
        <f ca="1">Pacing!AQ252</f>
        <v>0.29199562856003752</v>
      </c>
      <c r="V9" s="1562"/>
      <c r="W9" s="533" t="str">
        <f ca="1">Pacing!AO253</f>
        <v>##.##</v>
      </c>
      <c r="X9" s="1562" t="str">
        <f ca="1">Pacing!AQ253</f>
        <v>#:##.## #M</v>
      </c>
      <c r="Y9" s="1562"/>
      <c r="Z9" s="533" t="str">
        <f ca="1">Pacing!AO254</f>
        <v>##.##</v>
      </c>
      <c r="AA9" s="1562" t="str">
        <f ca="1">Pacing!AQ254</f>
        <v>#:##.## #M</v>
      </c>
      <c r="AB9" s="1562"/>
      <c r="AC9" s="558"/>
      <c r="AD9" s="1512"/>
      <c r="AE9" s="1512"/>
      <c r="AF9" s="1513"/>
      <c r="AG9" s="1511"/>
      <c r="AI9" s="3"/>
    </row>
    <row r="10" spans="1:35" x14ac:dyDescent="0.2">
      <c r="A10" s="384"/>
      <c r="B10" s="1538" t="s">
        <v>347</v>
      </c>
      <c r="C10" s="384"/>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I10" s="3"/>
    </row>
    <row r="11" spans="1:35" ht="12.75" customHeight="1" x14ac:dyDescent="0.2">
      <c r="A11" s="384"/>
      <c r="B11" s="1538"/>
      <c r="C11" s="384"/>
      <c r="D11" s="384"/>
      <c r="E11" s="384"/>
      <c r="F11" s="384"/>
      <c r="G11" s="384"/>
      <c r="H11" s="384"/>
      <c r="I11" s="384"/>
      <c r="J11" s="384"/>
      <c r="K11" s="384"/>
      <c r="L11" s="384"/>
      <c r="M11" s="384"/>
      <c r="N11" s="384"/>
      <c r="O11" s="384"/>
      <c r="P11" s="384"/>
      <c r="Q11" s="384"/>
      <c r="R11" s="384"/>
      <c r="S11" s="384"/>
      <c r="T11" s="384"/>
      <c r="U11" s="384"/>
      <c r="V11" s="384"/>
      <c r="W11" s="384"/>
      <c r="X11" s="384"/>
      <c r="Y11" s="384"/>
      <c r="Z11" s="384"/>
      <c r="AA11" s="384"/>
      <c r="AB11" s="384"/>
      <c r="AC11" s="384"/>
      <c r="AD11" s="1489" t="s">
        <v>216</v>
      </c>
      <c r="AE11" s="1489"/>
      <c r="AF11" s="1489"/>
      <c r="AG11" s="1489"/>
      <c r="AI11" s="3"/>
    </row>
    <row r="12" spans="1:35" ht="12.75" customHeight="1" x14ac:dyDescent="0.2">
      <c r="A12" s="384"/>
      <c r="B12" s="1538"/>
      <c r="C12" s="384"/>
      <c r="D12" s="384"/>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1489"/>
      <c r="AE12" s="1489"/>
      <c r="AF12" s="1489"/>
      <c r="AG12" s="1489"/>
      <c r="AI12" s="3"/>
    </row>
    <row r="13" spans="1:35" ht="13.5" thickBot="1" x14ac:dyDescent="0.25">
      <c r="A13" s="384"/>
      <c r="B13" s="1538"/>
      <c r="C13" s="384"/>
      <c r="D13" s="384"/>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90"/>
      <c r="AE13" s="390"/>
      <c r="AF13" s="391"/>
      <c r="AG13" s="391"/>
      <c r="AI13" s="3"/>
    </row>
    <row r="14" spans="1:35" x14ac:dyDescent="0.2">
      <c r="A14" s="384"/>
      <c r="B14" s="1538"/>
      <c r="C14" s="384"/>
      <c r="D14" s="384"/>
      <c r="E14" s="384"/>
      <c r="F14" s="384"/>
      <c r="G14" s="384"/>
      <c r="H14" s="384"/>
      <c r="I14" s="384"/>
      <c r="J14" s="384"/>
      <c r="K14" s="384"/>
      <c r="L14" s="384"/>
      <c r="M14" s="384"/>
      <c r="N14" s="384"/>
      <c r="O14" s="384"/>
      <c r="P14" s="384"/>
      <c r="Q14" s="384"/>
      <c r="R14" s="384"/>
      <c r="S14" s="384"/>
      <c r="T14" s="384"/>
      <c r="U14" s="384"/>
      <c r="V14" s="384"/>
      <c r="W14" s="384"/>
      <c r="X14" s="384"/>
      <c r="Y14" s="384"/>
      <c r="Z14" s="384"/>
      <c r="AA14" s="384"/>
      <c r="AB14" s="384"/>
      <c r="AC14" s="384"/>
      <c r="AD14" s="1499" t="s">
        <v>49</v>
      </c>
      <c r="AE14" s="1516" t="s">
        <v>17</v>
      </c>
      <c r="AF14" s="1502" t="s">
        <v>63</v>
      </c>
      <c r="AG14" s="1505" t="s">
        <v>214</v>
      </c>
      <c r="AI14" s="3"/>
    </row>
    <row r="15" spans="1:35" x14ac:dyDescent="0.2">
      <c r="A15" s="384"/>
      <c r="B15" s="1538"/>
      <c r="C15" s="384"/>
      <c r="D15" s="384"/>
      <c r="E15" s="384"/>
      <c r="F15" s="384"/>
      <c r="G15" s="384"/>
      <c r="H15" s="384"/>
      <c r="I15" s="384"/>
      <c r="J15" s="384"/>
      <c r="K15" s="384"/>
      <c r="L15" s="384"/>
      <c r="M15" s="384"/>
      <c r="N15" s="384"/>
      <c r="O15" s="384"/>
      <c r="P15" s="384"/>
      <c r="Q15" s="384"/>
      <c r="R15" s="384"/>
      <c r="S15" s="384"/>
      <c r="T15" s="384"/>
      <c r="U15" s="384"/>
      <c r="V15" s="384"/>
      <c r="W15" s="384"/>
      <c r="X15" s="384"/>
      <c r="Y15" s="384"/>
      <c r="Z15" s="384"/>
      <c r="AA15" s="384"/>
      <c r="AB15" s="384"/>
      <c r="AC15" s="384"/>
      <c r="AD15" s="1500"/>
      <c r="AE15" s="1517"/>
      <c r="AF15" s="1503"/>
      <c r="AG15" s="1506"/>
      <c r="AI15" s="3"/>
    </row>
    <row r="16" spans="1:35" ht="13.5" thickBot="1" x14ac:dyDescent="0.25">
      <c r="A16" s="384"/>
      <c r="B16" s="1538"/>
      <c r="C16" s="384"/>
      <c r="D16" s="384"/>
      <c r="E16" s="384"/>
      <c r="F16" s="384"/>
      <c r="G16" s="384"/>
      <c r="H16" s="384"/>
      <c r="I16" s="384"/>
      <c r="J16" s="384"/>
      <c r="K16" s="384"/>
      <c r="L16" s="384"/>
      <c r="M16" s="384"/>
      <c r="N16" s="384"/>
      <c r="O16" s="384"/>
      <c r="P16" s="384"/>
      <c r="Q16" s="384"/>
      <c r="R16" s="384"/>
      <c r="S16" s="384"/>
      <c r="T16" s="384"/>
      <c r="U16" s="384"/>
      <c r="V16" s="384"/>
      <c r="W16" s="384"/>
      <c r="X16" s="384"/>
      <c r="Y16" s="384"/>
      <c r="Z16" s="384"/>
      <c r="AA16" s="384"/>
      <c r="AB16" s="384"/>
      <c r="AC16" s="384"/>
      <c r="AD16" s="1501"/>
      <c r="AE16" s="1518"/>
      <c r="AF16" s="1504"/>
      <c r="AG16" s="1507"/>
      <c r="AI16" s="3"/>
    </row>
    <row r="17" spans="1:39" x14ac:dyDescent="0.2">
      <c r="A17" s="384"/>
      <c r="B17" s="1538"/>
      <c r="C17" s="384"/>
      <c r="D17" s="384"/>
      <c r="E17" s="384"/>
      <c r="F17" s="384"/>
      <c r="G17" s="384"/>
      <c r="H17" s="384"/>
      <c r="I17" s="384"/>
      <c r="J17" s="384"/>
      <c r="K17" s="384"/>
      <c r="L17" s="384"/>
      <c r="M17" s="384"/>
      <c r="N17" s="384"/>
      <c r="O17" s="384"/>
      <c r="P17" s="384"/>
      <c r="Q17" s="384"/>
      <c r="R17" s="384"/>
      <c r="S17" s="384"/>
      <c r="T17" s="384"/>
      <c r="U17" s="384"/>
      <c r="V17" s="384"/>
      <c r="W17" s="384"/>
      <c r="X17" s="384"/>
      <c r="Y17" s="384"/>
      <c r="Z17" s="384"/>
      <c r="AA17" s="384"/>
      <c r="AB17" s="384"/>
      <c r="AC17" s="384"/>
      <c r="AD17" s="1483" t="s">
        <v>4</v>
      </c>
      <c r="AE17" s="1485">
        <v>3.1069</v>
      </c>
      <c r="AF17" s="1487">
        <f ca="1">IF(AND(OR(Pacing!$AP$12=1,Pacing!$AP$13=1,),Pacing!$AV$36=0),"#:##:##",Pacing!$AP$251)</f>
        <v>1.7740364559440964E-2</v>
      </c>
      <c r="AG17" s="1490">
        <f ca="1">IF(AND(OR(Pacing!$AP$12=1,Pacing!$AP$13=1,),Pacing!$AV$36=0),"#:##:## #M",Pacing!$AQ$251)</f>
        <v>0.28857369789277426</v>
      </c>
      <c r="AI17" s="3"/>
    </row>
    <row r="18" spans="1:39" x14ac:dyDescent="0.2">
      <c r="A18" s="384"/>
      <c r="B18" s="1538"/>
      <c r="C18" s="384"/>
      <c r="D18" s="384"/>
      <c r="E18" s="384"/>
      <c r="F18" s="384"/>
      <c r="G18" s="384"/>
      <c r="H18" s="384"/>
      <c r="I18" s="384"/>
      <c r="J18" s="384"/>
      <c r="K18" s="384"/>
      <c r="L18" s="384"/>
      <c r="M18" s="384"/>
      <c r="N18" s="384"/>
      <c r="O18" s="384"/>
      <c r="P18" s="384"/>
      <c r="Q18" s="384"/>
      <c r="R18" s="384"/>
      <c r="S18" s="384"/>
      <c r="T18" s="384"/>
      <c r="U18" s="384"/>
      <c r="V18" s="384"/>
      <c r="W18" s="384"/>
      <c r="X18" s="384"/>
      <c r="Y18" s="384"/>
      <c r="Z18" s="384"/>
      <c r="AA18" s="384"/>
      <c r="AB18" s="384"/>
      <c r="AC18" s="384"/>
      <c r="AD18" s="1484"/>
      <c r="AE18" s="1486"/>
      <c r="AF18" s="1488"/>
      <c r="AG18" s="1491"/>
      <c r="AI18" s="3"/>
      <c r="AM18" s="384"/>
    </row>
    <row r="19" spans="1:39" ht="12.75" customHeight="1" x14ac:dyDescent="0.2">
      <c r="A19" s="384"/>
      <c r="B19" s="1538"/>
      <c r="C19" s="384"/>
      <c r="D19" s="384"/>
      <c r="E19" s="384"/>
      <c r="F19" s="384"/>
      <c r="G19" s="384"/>
      <c r="H19" s="384"/>
      <c r="I19" s="384"/>
      <c r="J19" s="384"/>
      <c r="K19" s="384"/>
      <c r="L19" s="384"/>
      <c r="M19" s="384"/>
      <c r="N19" s="384"/>
      <c r="O19" s="384"/>
      <c r="P19" s="384"/>
      <c r="Q19" s="384"/>
      <c r="R19" s="384"/>
      <c r="S19" s="384"/>
      <c r="T19" s="384"/>
      <c r="U19" s="384"/>
      <c r="V19" s="384"/>
      <c r="W19" s="384"/>
      <c r="X19" s="384"/>
      <c r="Y19" s="384"/>
      <c r="Z19" s="384"/>
      <c r="AA19" s="384"/>
      <c r="AB19" s="384"/>
      <c r="AC19" s="384"/>
      <c r="AD19" s="1492" t="s">
        <v>5</v>
      </c>
      <c r="AE19" s="1493">
        <v>6.2137000000000002</v>
      </c>
      <c r="AF19" s="1494" t="str">
        <f ca="1">IF(AND(OR(Pacing!$AP$12=1,Pacing!$AP$13=1,),Pacing!$AV$37=0),"#:##:##",Pacing!$AP$256)</f>
        <v>#:##:##</v>
      </c>
      <c r="AG19" s="1519" t="str">
        <f ca="1">IF(AND(OR(Pacing!$AP$12=1,Pacing!$AP$13=1,),Pacing!$AV$37=0),"#:##:## #M",Pacing!$AQ$256)</f>
        <v>#:##:## #M</v>
      </c>
      <c r="AI19" s="3"/>
    </row>
    <row r="20" spans="1:39" ht="12.75" customHeight="1" x14ac:dyDescent="0.2">
      <c r="A20" s="384"/>
      <c r="B20" s="1538"/>
      <c r="C20" s="384"/>
      <c r="D20" s="384"/>
      <c r="E20" s="384"/>
      <c r="F20" s="384"/>
      <c r="G20" s="384"/>
      <c r="H20" s="384"/>
      <c r="I20" s="384"/>
      <c r="J20" s="384"/>
      <c r="K20" s="384"/>
      <c r="L20" s="384"/>
      <c r="M20" s="384"/>
      <c r="N20" s="384"/>
      <c r="O20" s="384"/>
      <c r="P20" s="384"/>
      <c r="Q20" s="384"/>
      <c r="R20" s="384"/>
      <c r="S20" s="384"/>
      <c r="T20" s="384"/>
      <c r="U20" s="384"/>
      <c r="V20" s="384"/>
      <c r="W20" s="384"/>
      <c r="X20" s="384"/>
      <c r="Y20" s="384"/>
      <c r="Z20" s="384"/>
      <c r="AA20" s="384"/>
      <c r="AB20" s="384"/>
      <c r="AC20" s="384"/>
      <c r="AD20" s="1484"/>
      <c r="AE20" s="1486"/>
      <c r="AF20" s="1495"/>
      <c r="AG20" s="1520"/>
      <c r="AI20" s="3"/>
    </row>
    <row r="21" spans="1:39" ht="12.75" customHeight="1" x14ac:dyDescent="0.2">
      <c r="A21" s="384"/>
      <c r="B21" s="1538"/>
      <c r="C21" s="384"/>
      <c r="D21" s="384"/>
      <c r="E21" s="384"/>
      <c r="F21" s="384"/>
      <c r="G21" s="384"/>
      <c r="H21" s="384"/>
      <c r="I21" s="384"/>
      <c r="J21" s="384"/>
      <c r="K21" s="384"/>
      <c r="L21" s="384"/>
      <c r="M21" s="384"/>
      <c r="N21" s="384"/>
      <c r="O21" s="384"/>
      <c r="P21" s="384"/>
      <c r="Q21" s="384"/>
      <c r="R21" s="384"/>
      <c r="S21" s="384"/>
      <c r="T21" s="384"/>
      <c r="U21" s="384"/>
      <c r="V21" s="384"/>
      <c r="W21" s="384"/>
      <c r="X21" s="384"/>
      <c r="Y21" s="384"/>
      <c r="Z21" s="384"/>
      <c r="AA21" s="384"/>
      <c r="AB21" s="384"/>
      <c r="AC21" s="384"/>
      <c r="AD21" s="1492" t="s">
        <v>6</v>
      </c>
      <c r="AE21" s="1493">
        <v>9.3204999999999991</v>
      </c>
      <c r="AF21" s="1494" t="str">
        <f ca="1">IF(AND(OR(Pacing!$AP$12=1,Pacing!$AP$13=1,),Pacing!$AV$38=0),"#:##:##",Pacing!$AP$261)</f>
        <v>#:##:##</v>
      </c>
      <c r="AG21" s="1519" t="str">
        <f ca="1">IF(AND(OR(Pacing!$AP$12=1,Pacing!$AP$13=1,),Pacing!$AV$38=0),"#:##:## #M",Pacing!$AQ$261)</f>
        <v>#:##:## #M</v>
      </c>
      <c r="AI21" s="3"/>
      <c r="AM21" s="370"/>
    </row>
    <row r="22" spans="1:39" ht="12.75" customHeight="1" x14ac:dyDescent="0.2">
      <c r="A22" s="384"/>
      <c r="B22" s="1538"/>
      <c r="C22" s="384"/>
      <c r="D22" s="384"/>
      <c r="E22" s="384"/>
      <c r="F22" s="384"/>
      <c r="G22" s="384"/>
      <c r="H22" s="384"/>
      <c r="I22" s="384"/>
      <c r="J22" s="384"/>
      <c r="K22" s="384"/>
      <c r="L22" s="384"/>
      <c r="M22" s="384"/>
      <c r="N22" s="384"/>
      <c r="O22" s="384"/>
      <c r="P22" s="384"/>
      <c r="Q22" s="384"/>
      <c r="R22" s="384"/>
      <c r="S22" s="384"/>
      <c r="T22" s="384"/>
      <c r="U22" s="384"/>
      <c r="V22" s="384"/>
      <c r="W22" s="384"/>
      <c r="X22" s="384"/>
      <c r="Y22" s="384"/>
      <c r="Z22" s="384"/>
      <c r="AA22" s="384"/>
      <c r="AB22" s="384"/>
      <c r="AC22" s="384"/>
      <c r="AD22" s="1484"/>
      <c r="AE22" s="1486"/>
      <c r="AF22" s="1495"/>
      <c r="AG22" s="1520"/>
      <c r="AI22" s="3"/>
      <c r="AM22" s="370"/>
    </row>
    <row r="23" spans="1:39" ht="12.75" customHeight="1" x14ac:dyDescent="0.2">
      <c r="A23" s="384"/>
      <c r="B23" s="1538"/>
      <c r="C23" s="384"/>
      <c r="D23" s="384"/>
      <c r="E23" s="384"/>
      <c r="F23" s="384"/>
      <c r="G23" s="384"/>
      <c r="H23" s="384"/>
      <c r="I23" s="384"/>
      <c r="J23" s="384"/>
      <c r="K23" s="384"/>
      <c r="L23" s="384"/>
      <c r="M23" s="384"/>
      <c r="N23" s="384"/>
      <c r="O23" s="384"/>
      <c r="P23" s="384"/>
      <c r="Q23" s="384"/>
      <c r="R23" s="384"/>
      <c r="S23" s="384"/>
      <c r="T23" s="384"/>
      <c r="U23" s="384"/>
      <c r="V23" s="384"/>
      <c r="W23" s="384"/>
      <c r="X23" s="384"/>
      <c r="Y23" s="384"/>
      <c r="Z23" s="384"/>
      <c r="AA23" s="384"/>
      <c r="AB23" s="384"/>
      <c r="AC23" s="384"/>
      <c r="AD23" s="1492" t="s">
        <v>7</v>
      </c>
      <c r="AE23" s="1493">
        <v>12.4274</v>
      </c>
      <c r="AF23" s="1494" t="str">
        <f ca="1">IF(AND(OR(Pacing!$AP$12=1,Pacing!$AP$13=1,),Pacing!$AV$38=0),"#:##:##",Pacing!$AP$266)</f>
        <v>#:##:##</v>
      </c>
      <c r="AG23" s="1519" t="str">
        <f ca="1">IF(AND(OR(Pacing!$AP$12=1,Pacing!$AP$13=1,),Pacing!$AV$39=0),"#:##:## #M",Pacing!$AQ$266)</f>
        <v>#:##:## #M</v>
      </c>
      <c r="AI23" s="3"/>
    </row>
    <row r="24" spans="1:39" ht="13.5" customHeight="1" thickBot="1" x14ac:dyDescent="0.25">
      <c r="A24" s="384"/>
      <c r="B24" s="1538"/>
      <c r="C24" s="384"/>
      <c r="D24" s="384"/>
      <c r="E24" s="384"/>
      <c r="F24" s="384"/>
      <c r="G24" s="384"/>
      <c r="H24" s="384"/>
      <c r="I24" s="384"/>
      <c r="J24" s="384"/>
      <c r="K24" s="384"/>
      <c r="L24" s="384"/>
      <c r="M24" s="384"/>
      <c r="N24" s="384"/>
      <c r="O24" s="384"/>
      <c r="P24" s="384"/>
      <c r="Q24" s="384"/>
      <c r="R24" s="384"/>
      <c r="S24" s="384"/>
      <c r="T24" s="384"/>
      <c r="U24" s="384"/>
      <c r="V24" s="384"/>
      <c r="W24" s="384"/>
      <c r="X24" s="384"/>
      <c r="Y24" s="384"/>
      <c r="Z24" s="384"/>
      <c r="AA24" s="384"/>
      <c r="AB24" s="384"/>
      <c r="AC24" s="384"/>
      <c r="AD24" s="1555"/>
      <c r="AE24" s="1543"/>
      <c r="AF24" s="1552"/>
      <c r="AG24" s="1553"/>
      <c r="AI24" s="3"/>
    </row>
    <row r="25" spans="1:39" ht="13.5" customHeight="1" thickTop="1" x14ac:dyDescent="0.2">
      <c r="A25" s="384"/>
      <c r="B25" s="1538"/>
      <c r="C25" s="384"/>
      <c r="D25" s="384"/>
      <c r="E25" s="384"/>
      <c r="F25" s="384"/>
      <c r="G25" s="384"/>
      <c r="H25" s="384"/>
      <c r="I25" s="384"/>
      <c r="J25" s="384"/>
      <c r="K25" s="384"/>
      <c r="L25" s="384"/>
      <c r="M25" s="384"/>
      <c r="N25" s="384"/>
      <c r="O25" s="384"/>
      <c r="P25" s="384"/>
      <c r="Q25" s="384"/>
      <c r="R25" s="384"/>
      <c r="S25" s="384"/>
      <c r="T25" s="384"/>
      <c r="U25" s="384"/>
      <c r="V25" s="384"/>
      <c r="W25" s="384"/>
      <c r="X25" s="384"/>
      <c r="Y25" s="384"/>
      <c r="Z25" s="384"/>
      <c r="AA25" s="384"/>
      <c r="AB25" s="384"/>
      <c r="AC25" s="384"/>
      <c r="AD25" s="1546" t="s">
        <v>8</v>
      </c>
      <c r="AE25" s="1496">
        <v>13.109400000000001</v>
      </c>
      <c r="AF25" s="1549">
        <f ca="1">IF(AND(OR(Pacing!$AP$12=1,Pacing!$AP$13=1,),Pacing!$AV$40=0),"#:##:##",IF(OR(Pacing!$Z$7=0,Pacing!$Z$7=1),Pacing!$AT$23,Pacing!$AP$73+(Pacing!$AO$74*0.1094)))</f>
        <v>7.2796086318197686E-2</v>
      </c>
      <c r="AG25" s="1540">
        <f ca="1">IF(AND(OR(Pacing!$AP$12=1,Pacing!$AP$13=1,),Pacing!$AV$40=0),"#:##:## #M",IF(OR(Pacing!$Z$7=0,Pacing!$Z$7=1),Pacing!$AU$23,Pacing!$D$3+Pacing!$AT$40))</f>
        <v>0.34362941965153099</v>
      </c>
      <c r="AI25" s="3"/>
    </row>
    <row r="26" spans="1:39" ht="13.5" customHeight="1" thickBot="1" x14ac:dyDescent="0.25">
      <c r="A26" s="384"/>
      <c r="B26" s="1538"/>
      <c r="C26" s="384"/>
      <c r="D26" s="384"/>
      <c r="E26" s="384"/>
      <c r="F26" s="384"/>
      <c r="G26" s="384"/>
      <c r="H26" s="384"/>
      <c r="I26" s="384"/>
      <c r="J26" s="384"/>
      <c r="K26" s="384"/>
      <c r="L26" s="384"/>
      <c r="M26" s="384"/>
      <c r="N26" s="384"/>
      <c r="O26" s="384"/>
      <c r="P26" s="384"/>
      <c r="Q26" s="384"/>
      <c r="R26" s="384"/>
      <c r="S26" s="384"/>
      <c r="T26" s="384"/>
      <c r="U26" s="384"/>
      <c r="V26" s="384"/>
      <c r="W26" s="384"/>
      <c r="X26" s="384"/>
      <c r="Y26" s="384"/>
      <c r="Z26" s="384"/>
      <c r="AA26" s="384"/>
      <c r="AB26" s="384"/>
      <c r="AC26" s="384"/>
      <c r="AD26" s="1556"/>
      <c r="AE26" s="1497"/>
      <c r="AF26" s="1557"/>
      <c r="AG26" s="1541"/>
      <c r="AI26" s="3"/>
    </row>
    <row r="27" spans="1:39" ht="13.5" customHeight="1" thickTop="1" x14ac:dyDescent="0.2">
      <c r="A27" s="384"/>
      <c r="B27" s="384"/>
      <c r="C27" s="384"/>
      <c r="D27" s="384"/>
      <c r="E27" s="384"/>
      <c r="F27" s="384"/>
      <c r="G27" s="384"/>
      <c r="H27" s="384"/>
      <c r="I27" s="384"/>
      <c r="J27" s="384"/>
      <c r="K27" s="384"/>
      <c r="L27" s="384"/>
      <c r="M27" s="384"/>
      <c r="N27" s="384"/>
      <c r="O27" s="384"/>
      <c r="P27" s="384"/>
      <c r="Q27" s="384"/>
      <c r="R27" s="384"/>
      <c r="S27" s="384"/>
      <c r="T27" s="384"/>
      <c r="U27" s="384"/>
      <c r="V27" s="384"/>
      <c r="W27" s="384"/>
      <c r="X27" s="384"/>
      <c r="Y27" s="384"/>
      <c r="Z27" s="384"/>
      <c r="AA27" s="384"/>
      <c r="AB27" s="384"/>
      <c r="AC27" s="384"/>
      <c r="AD27" s="1542" t="s">
        <v>9</v>
      </c>
      <c r="AE27" s="1543">
        <v>15.5343</v>
      </c>
      <c r="AF27" s="1544" t="str">
        <f ca="1">IF(AND(OR(Pacing!$AP$12=1,Pacing!$AP$13=1,),Pacing!$AV$41=0),"#:##:##",Pacing!$AP$271)</f>
        <v>#:##:##</v>
      </c>
      <c r="AG27" s="1545" t="str">
        <f ca="1">IF(AND(OR(Pacing!$AP$12=1,Pacing!$AP$13=1,),Pacing!$AV$41=0),"#:##:## #M",Pacing!$AQ$271)</f>
        <v>#:##:## #M</v>
      </c>
      <c r="AI27" s="3"/>
    </row>
    <row r="28" spans="1:39" ht="13.5" customHeight="1" x14ac:dyDescent="0.2">
      <c r="A28" s="384"/>
      <c r="B28" s="386"/>
      <c r="C28" s="386"/>
      <c r="D28" s="386"/>
      <c r="E28" s="386"/>
      <c r="F28" s="386"/>
      <c r="G28" s="386"/>
      <c r="H28" s="386"/>
      <c r="I28" s="386"/>
      <c r="J28" s="386"/>
      <c r="K28" s="386"/>
      <c r="L28" s="386"/>
      <c r="M28" s="386"/>
      <c r="N28" s="386"/>
      <c r="O28" s="386"/>
      <c r="P28" s="386"/>
      <c r="Q28" s="386"/>
      <c r="R28" s="386"/>
      <c r="S28" s="386"/>
      <c r="T28" s="386"/>
      <c r="U28" s="386"/>
      <c r="V28" s="386"/>
      <c r="W28" s="386"/>
      <c r="X28" s="386"/>
      <c r="Y28" s="386"/>
      <c r="Z28" s="386"/>
      <c r="AA28" s="386"/>
      <c r="AB28" s="386"/>
      <c r="AC28" s="386"/>
      <c r="AD28" s="1484"/>
      <c r="AE28" s="1486"/>
      <c r="AF28" s="1495"/>
      <c r="AG28" s="1520"/>
      <c r="AI28" s="3"/>
    </row>
    <row r="29" spans="1:39" ht="15" customHeight="1" x14ac:dyDescent="0.2">
      <c r="A29" s="384"/>
      <c r="B29" s="384"/>
      <c r="C29" s="1561" t="str">
        <f ca="1">AA8</f>
        <v>#:##.##</v>
      </c>
      <c r="D29" s="1561"/>
      <c r="E29" s="387"/>
      <c r="F29" s="1561" t="str">
        <f ca="1">Pacing!AP255</f>
        <v>#:##.##</v>
      </c>
      <c r="G29" s="1561"/>
      <c r="H29" s="387"/>
      <c r="I29" s="1561" t="str">
        <f ca="1">Pacing!AP256</f>
        <v>#:##.##</v>
      </c>
      <c r="J29" s="1561"/>
      <c r="K29" s="387"/>
      <c r="L29" s="1561" t="str">
        <f ca="1">Pacing!AP257</f>
        <v>#:##.##</v>
      </c>
      <c r="M29" s="1561"/>
      <c r="N29" s="387"/>
      <c r="O29" s="1561" t="str">
        <f ca="1">Pacing!AP258</f>
        <v>#:##.##</v>
      </c>
      <c r="P29" s="1561"/>
      <c r="Q29" s="532"/>
      <c r="R29" s="1561" t="str">
        <f ca="1">Pacing!AP259</f>
        <v>#:##.##</v>
      </c>
      <c r="S29" s="1561"/>
      <c r="T29" s="532"/>
      <c r="U29" s="1561" t="str">
        <f ca="1">Pacing!AP260</f>
        <v>#:##.##</v>
      </c>
      <c r="V29" s="1561"/>
      <c r="W29" s="532"/>
      <c r="X29" s="1561" t="str">
        <f ca="1">Pacing!AP261</f>
        <v>#:##.##</v>
      </c>
      <c r="Y29" s="1561"/>
      <c r="Z29" s="387"/>
      <c r="AA29" s="1561" t="str">
        <f ca="1">Pacing!AP262</f>
        <v>#:##.##</v>
      </c>
      <c r="AB29" s="1561"/>
      <c r="AC29" s="532"/>
      <c r="AD29" s="1492" t="s">
        <v>10</v>
      </c>
      <c r="AE29" s="1493">
        <v>18.641100000000002</v>
      </c>
      <c r="AF29" s="1494" t="str">
        <f ca="1">IF(AND(OR(Pacing!$AP$12=1,Pacing!$AP$13=1,),Pacing!$AV$42=0),"#:##:##",Pacing!$AP$276)</f>
        <v>#:##:##</v>
      </c>
      <c r="AG29" s="1519" t="str">
        <f ca="1">IF(AND(OR(Pacing!$AP$12=1,Pacing!$AP$13=1,),Pacing!$AV$42=0),"#:##:## #M",Pacing!$AQ$276)</f>
        <v>#:##:## #M</v>
      </c>
      <c r="AI29" s="3"/>
    </row>
    <row r="30" spans="1:39" ht="12.75" customHeight="1" x14ac:dyDescent="0.2">
      <c r="A30" s="384"/>
      <c r="B30" s="384"/>
      <c r="C30" s="1562" t="str">
        <f ca="1">AA9</f>
        <v>#:##.## #M</v>
      </c>
      <c r="D30" s="1562"/>
      <c r="E30" s="533" t="str">
        <f ca="1">Pacing!AO255</f>
        <v>##.##</v>
      </c>
      <c r="F30" s="1562" t="str">
        <f ca="1">Pacing!AQ255</f>
        <v>#:##.## #M</v>
      </c>
      <c r="G30" s="1562"/>
      <c r="H30" s="533" t="str">
        <f ca="1">Pacing!AO256</f>
        <v>##.##</v>
      </c>
      <c r="I30" s="1562" t="str">
        <f ca="1">Pacing!AQ256</f>
        <v>#:##.## #M</v>
      </c>
      <c r="J30" s="1562"/>
      <c r="K30" s="533" t="str">
        <f ca="1">Pacing!AO257</f>
        <v>##.##</v>
      </c>
      <c r="L30" s="1562" t="str">
        <f ca="1">Pacing!AQ257</f>
        <v>#:##.## #M</v>
      </c>
      <c r="M30" s="1562"/>
      <c r="N30" s="533" t="str">
        <f ca="1">Pacing!AO258</f>
        <v>##.##</v>
      </c>
      <c r="O30" s="1562" t="str">
        <f ca="1">Pacing!AQ258</f>
        <v>#:##.## #M</v>
      </c>
      <c r="P30" s="1562"/>
      <c r="Q30" s="533" t="str">
        <f ca="1">Pacing!AO259</f>
        <v>##.##</v>
      </c>
      <c r="R30" s="1562" t="str">
        <f ca="1">Pacing!AQ259</f>
        <v>#:##.## #M</v>
      </c>
      <c r="S30" s="1562"/>
      <c r="T30" s="533" t="str">
        <f ca="1">Pacing!AO260</f>
        <v>##.##</v>
      </c>
      <c r="U30" s="1562" t="str">
        <f ca="1">Pacing!AQ260</f>
        <v>#:##.## #M</v>
      </c>
      <c r="V30" s="1562"/>
      <c r="W30" s="533" t="str">
        <f ca="1">Pacing!AO261</f>
        <v>##.##</v>
      </c>
      <c r="X30" s="1562" t="str">
        <f ca="1">Pacing!AQ261</f>
        <v>#:##.## #M</v>
      </c>
      <c r="Y30" s="1562"/>
      <c r="Z30" s="533" t="str">
        <f ca="1">Pacing!AO262</f>
        <v>##.##</v>
      </c>
      <c r="AA30" s="1562" t="str">
        <f ca="1">Pacing!AQ262</f>
        <v>#:##.## #M</v>
      </c>
      <c r="AB30" s="1562"/>
      <c r="AC30" s="558"/>
      <c r="AD30" s="1484"/>
      <c r="AE30" s="1486"/>
      <c r="AF30" s="1495"/>
      <c r="AG30" s="1520"/>
      <c r="AI30" s="3"/>
    </row>
    <row r="31" spans="1:39" ht="12.75" customHeight="1" x14ac:dyDescent="0.2">
      <c r="A31" s="384"/>
      <c r="B31" s="1538" t="s">
        <v>347</v>
      </c>
      <c r="C31" s="384"/>
      <c r="D31" s="384"/>
      <c r="E31" s="384"/>
      <c r="F31" s="384"/>
      <c r="G31" s="384"/>
      <c r="H31" s="384"/>
      <c r="I31" s="384"/>
      <c r="J31" s="384"/>
      <c r="K31" s="384"/>
      <c r="L31" s="384"/>
      <c r="M31" s="384"/>
      <c r="N31" s="384"/>
      <c r="O31" s="384"/>
      <c r="P31" s="384"/>
      <c r="Q31" s="384"/>
      <c r="R31" s="384"/>
      <c r="S31" s="384"/>
      <c r="T31" s="384"/>
      <c r="U31" s="384"/>
      <c r="V31" s="384"/>
      <c r="W31" s="384"/>
      <c r="X31" s="384"/>
      <c r="Y31" s="384"/>
      <c r="Z31" s="384"/>
      <c r="AA31" s="384"/>
      <c r="AB31" s="384"/>
      <c r="AC31" s="384"/>
      <c r="AD31" s="1492" t="s">
        <v>11</v>
      </c>
      <c r="AE31" s="1493">
        <v>21.748000000000001</v>
      </c>
      <c r="AF31" s="1494" t="str">
        <f ca="1">IF(AND(OR(Pacing!$AP$12=1,Pacing!$AP$13=1,),Pacing!$AV$43=0),"#:##:##",Pacing!$AP$281)</f>
        <v>#:##:##</v>
      </c>
      <c r="AG31" s="1519" t="str">
        <f ca="1">IF(AND(OR(Pacing!$AP$12=1,Pacing!$AP$13=1,),Pacing!$AV$43=0),"#:##:## #M",Pacing!$AQ$281)</f>
        <v>#:##:## #M</v>
      </c>
      <c r="AI31" s="3"/>
    </row>
    <row r="32" spans="1:39" ht="12.75" customHeight="1" x14ac:dyDescent="0.2">
      <c r="A32" s="384"/>
      <c r="B32" s="1538"/>
      <c r="C32" s="384"/>
      <c r="D32" s="384"/>
      <c r="E32" s="384"/>
      <c r="F32" s="384"/>
      <c r="G32" s="384"/>
      <c r="H32" s="384"/>
      <c r="I32" s="384"/>
      <c r="J32" s="384"/>
      <c r="K32" s="384"/>
      <c r="L32" s="384"/>
      <c r="M32" s="384"/>
      <c r="N32" s="384"/>
      <c r="O32" s="384"/>
      <c r="P32" s="384"/>
      <c r="Q32" s="384"/>
      <c r="R32" s="384"/>
      <c r="S32" s="384"/>
      <c r="T32" s="384"/>
      <c r="U32" s="384"/>
      <c r="V32" s="384"/>
      <c r="W32" s="384"/>
      <c r="X32" s="384"/>
      <c r="Y32" s="384"/>
      <c r="Z32" s="384"/>
      <c r="AA32" s="384"/>
      <c r="AB32" s="384"/>
      <c r="AC32" s="384"/>
      <c r="AD32" s="1484"/>
      <c r="AE32" s="1486"/>
      <c r="AF32" s="1495"/>
      <c r="AG32" s="1520"/>
      <c r="AI32" s="3"/>
    </row>
    <row r="33" spans="1:47" ht="12.75" customHeight="1" x14ac:dyDescent="0.2">
      <c r="A33" s="384"/>
      <c r="B33" s="1538"/>
      <c r="C33" s="384"/>
      <c r="D33" s="384"/>
      <c r="E33" s="384"/>
      <c r="F33" s="384"/>
      <c r="G33" s="384"/>
      <c r="H33" s="384"/>
      <c r="I33" s="384"/>
      <c r="J33" s="384"/>
      <c r="K33" s="384"/>
      <c r="L33" s="384"/>
      <c r="M33" s="384"/>
      <c r="N33" s="384"/>
      <c r="O33" s="384"/>
      <c r="P33" s="384"/>
      <c r="Q33" s="384"/>
      <c r="R33" s="384"/>
      <c r="S33" s="384"/>
      <c r="T33" s="384"/>
      <c r="U33" s="384"/>
      <c r="V33" s="384"/>
      <c r="W33" s="384"/>
      <c r="X33" s="384"/>
      <c r="Y33" s="384"/>
      <c r="Z33" s="384"/>
      <c r="AA33" s="384"/>
      <c r="AB33" s="384"/>
      <c r="AC33" s="384"/>
      <c r="AD33" s="1492" t="s">
        <v>12</v>
      </c>
      <c r="AE33" s="1493">
        <v>24.854800000000001</v>
      </c>
      <c r="AF33" s="1494" t="str">
        <f ca="1">IF(AND(OR(Pacing!$AP$12=1,Pacing!$AP$13=1,),Pacing!$AV$44=0),"#:##:##",Pacing!$AP$286)</f>
        <v>#:##:##</v>
      </c>
      <c r="AG33" s="1519" t="str">
        <f ca="1">IF(AND(OR(Pacing!$AP$12=1,Pacing!$AP$13=1,),Pacing!$AV$44=0),"#:##:## #M",Pacing!$AQ$286)</f>
        <v>#:##:## #M</v>
      </c>
      <c r="AI33" s="3"/>
    </row>
    <row r="34" spans="1:47" ht="13.5" customHeight="1" thickBot="1" x14ac:dyDescent="0.25">
      <c r="A34" s="384"/>
      <c r="B34" s="1538"/>
      <c r="C34" s="384"/>
      <c r="D34" s="384"/>
      <c r="E34" s="384"/>
      <c r="F34" s="384"/>
      <c r="G34" s="384"/>
      <c r="H34" s="384"/>
      <c r="I34" s="384"/>
      <c r="J34" s="384"/>
      <c r="K34" s="384"/>
      <c r="L34" s="384"/>
      <c r="M34" s="384"/>
      <c r="N34" s="384"/>
      <c r="O34" s="384"/>
      <c r="P34" s="384"/>
      <c r="Q34" s="384"/>
      <c r="R34" s="384"/>
      <c r="S34" s="384"/>
      <c r="T34" s="384"/>
      <c r="U34" s="384"/>
      <c r="V34" s="384"/>
      <c r="W34" s="384"/>
      <c r="X34" s="384"/>
      <c r="Y34" s="384"/>
      <c r="Z34" s="384"/>
      <c r="AA34" s="384"/>
      <c r="AB34" s="384"/>
      <c r="AC34" s="384"/>
      <c r="AD34" s="1542"/>
      <c r="AE34" s="1543"/>
      <c r="AF34" s="1552"/>
      <c r="AG34" s="1553"/>
      <c r="AI34" s="3"/>
    </row>
    <row r="35" spans="1:47" ht="13.5" customHeight="1" thickTop="1" x14ac:dyDescent="0.2">
      <c r="A35" s="384"/>
      <c r="B35" s="1538"/>
      <c r="C35" s="384"/>
      <c r="D35" s="384"/>
      <c r="E35" s="384"/>
      <c r="F35" s="384"/>
      <c r="G35" s="384"/>
      <c r="H35" s="384"/>
      <c r="I35" s="384"/>
      <c r="J35" s="384"/>
      <c r="K35" s="384"/>
      <c r="L35" s="384"/>
      <c r="M35" s="384"/>
      <c r="N35" s="384"/>
      <c r="O35" s="384"/>
      <c r="P35" s="384"/>
      <c r="Q35" s="384"/>
      <c r="R35" s="384"/>
      <c r="S35" s="384"/>
      <c r="T35" s="384"/>
      <c r="U35" s="384"/>
      <c r="V35" s="384"/>
      <c r="W35" s="384"/>
      <c r="X35" s="384"/>
      <c r="Y35" s="384"/>
      <c r="Z35" s="384"/>
      <c r="AA35" s="384"/>
      <c r="AB35" s="384"/>
      <c r="AC35" s="384"/>
      <c r="AD35" s="1546" t="s">
        <v>13</v>
      </c>
      <c r="AE35" s="1496">
        <v>26.218699999999998</v>
      </c>
      <c r="AF35" s="1549">
        <f ca="1">IF(AND(OR(Pacing!$AP$12=1,Pacing!$AP$13=1,),Pacing!$AR$45=0),"#:##:##",IF(OR(Pacing!$Z$7=0,Pacing!$Z$7=1),Pacing!$D$4,MAX(Pacing!$AP$87,Pacing!$AP$289)))</f>
        <v>0.14583333333333334</v>
      </c>
      <c r="AG35" s="1540">
        <f ca="1">IF(AND(OR(Pacing!$AP$12=1,Pacing!$AP$13=1,),Pacing!$AV$45=0),"#:##:## #M",Pacing!$AQ$289)</f>
        <v>0.41666666666666663</v>
      </c>
      <c r="AI35" s="3"/>
    </row>
    <row r="36" spans="1:47" ht="12.75" customHeight="1" thickBot="1" x14ac:dyDescent="0.25">
      <c r="A36" s="384"/>
      <c r="B36" s="1538"/>
      <c r="C36" s="384"/>
      <c r="D36" s="384"/>
      <c r="E36" s="384"/>
      <c r="F36" s="384"/>
      <c r="G36" s="384"/>
      <c r="H36" s="384"/>
      <c r="I36" s="384"/>
      <c r="J36" s="384"/>
      <c r="K36" s="384"/>
      <c r="L36" s="384"/>
      <c r="M36" s="384"/>
      <c r="N36" s="384"/>
      <c r="O36" s="384"/>
      <c r="P36" s="384"/>
      <c r="Q36" s="384"/>
      <c r="R36" s="384"/>
      <c r="S36" s="384"/>
      <c r="T36" s="384"/>
      <c r="U36" s="384"/>
      <c r="V36" s="384"/>
      <c r="W36" s="384"/>
      <c r="X36" s="384"/>
      <c r="Y36" s="384"/>
      <c r="Z36" s="384"/>
      <c r="AA36" s="384"/>
      <c r="AB36" s="384"/>
      <c r="AC36" s="384"/>
      <c r="AD36" s="1547"/>
      <c r="AE36" s="1548"/>
      <c r="AF36" s="1550"/>
      <c r="AG36" s="1551"/>
      <c r="AI36" s="3"/>
    </row>
    <row r="37" spans="1:47" ht="12.75" customHeight="1" x14ac:dyDescent="0.2">
      <c r="A37" s="384"/>
      <c r="B37" s="1538"/>
      <c r="C37" s="384"/>
      <c r="D37" s="384"/>
      <c r="E37" s="384"/>
      <c r="F37" s="384"/>
      <c r="G37" s="384"/>
      <c r="H37" s="384"/>
      <c r="I37" s="384"/>
      <c r="J37" s="384"/>
      <c r="K37" s="384"/>
      <c r="L37" s="384"/>
      <c r="M37" s="384"/>
      <c r="N37" s="384"/>
      <c r="O37" s="384"/>
      <c r="P37" s="384"/>
      <c r="Q37" s="384"/>
      <c r="R37" s="384"/>
      <c r="S37" s="384"/>
      <c r="T37" s="384"/>
      <c r="U37" s="384"/>
      <c r="V37" s="384"/>
      <c r="W37" s="384"/>
      <c r="X37" s="384"/>
      <c r="Y37" s="384"/>
      <c r="Z37" s="384"/>
      <c r="AA37" s="384"/>
      <c r="AB37" s="384"/>
      <c r="AC37" s="384"/>
      <c r="AD37" s="384"/>
      <c r="AE37" s="384"/>
      <c r="AF37" s="384"/>
      <c r="AG37" s="384"/>
      <c r="AI37" s="3"/>
    </row>
    <row r="38" spans="1:47" ht="13.5" thickBot="1" x14ac:dyDescent="0.25">
      <c r="A38" s="384"/>
      <c r="B38" s="1538"/>
      <c r="C38" s="384"/>
      <c r="D38" s="384"/>
      <c r="E38" s="384"/>
      <c r="F38" s="384"/>
      <c r="G38" s="384"/>
      <c r="H38" s="384"/>
      <c r="I38" s="384"/>
      <c r="J38" s="384"/>
      <c r="K38" s="384"/>
      <c r="L38" s="384"/>
      <c r="M38" s="384"/>
      <c r="N38" s="384"/>
      <c r="O38" s="384"/>
      <c r="P38" s="384"/>
      <c r="Q38" s="384"/>
      <c r="R38" s="384"/>
      <c r="S38" s="384"/>
      <c r="T38" s="384"/>
      <c r="U38" s="384"/>
      <c r="V38" s="384"/>
      <c r="W38" s="384"/>
      <c r="X38" s="384"/>
      <c r="Y38" s="384"/>
      <c r="Z38" s="384"/>
      <c r="AA38" s="384"/>
      <c r="AB38" s="384"/>
      <c r="AC38" s="384"/>
      <c r="AD38" s="384"/>
      <c r="AE38" s="384"/>
      <c r="AF38" s="384"/>
      <c r="AG38" s="384"/>
      <c r="AI38" s="3"/>
    </row>
    <row r="39" spans="1:47" ht="12.75" customHeight="1" x14ac:dyDescent="0.2">
      <c r="A39" s="384"/>
      <c r="B39" s="1538"/>
      <c r="C39" s="384"/>
      <c r="D39" s="384"/>
      <c r="E39" s="384"/>
      <c r="F39" s="384"/>
      <c r="G39" s="384"/>
      <c r="H39" s="384"/>
      <c r="I39" s="384"/>
      <c r="J39" s="384"/>
      <c r="K39" s="384"/>
      <c r="L39" s="384"/>
      <c r="M39" s="384"/>
      <c r="N39" s="384"/>
      <c r="O39" s="384"/>
      <c r="P39" s="384"/>
      <c r="Q39" s="384"/>
      <c r="R39" s="384"/>
      <c r="S39" s="384"/>
      <c r="T39" s="384"/>
      <c r="U39" s="384"/>
      <c r="V39" s="384"/>
      <c r="W39" s="384"/>
      <c r="X39" s="384"/>
      <c r="Y39" s="384"/>
      <c r="Z39" s="384"/>
      <c r="AA39" s="384"/>
      <c r="AB39" s="384"/>
      <c r="AC39" s="384"/>
      <c r="AD39" s="1524" t="s">
        <v>18</v>
      </c>
      <c r="AE39" s="1524"/>
      <c r="AF39" s="1525"/>
      <c r="AG39" s="1532">
        <f ca="1">IF(AND(OR(Pacing!$AP$12=1,Pacing!$AP$13=1,),Pacing!$AV$40=0),"#:##:##",IF(OR(Pacing!$Z$7=0,Pacing!$Z$7=1),Pacing!$AT$23,Pacing!$AP$73+(Pacing!$AO$74*0.1094)))</f>
        <v>7.2796086318197686E-2</v>
      </c>
      <c r="AI39" s="371"/>
    </row>
    <row r="40" spans="1:47" ht="12.75" customHeight="1" x14ac:dyDescent="0.2">
      <c r="A40" s="384"/>
      <c r="B40" s="1538"/>
      <c r="C40" s="384"/>
      <c r="D40" s="384"/>
      <c r="E40" s="384"/>
      <c r="F40" s="384"/>
      <c r="G40" s="384"/>
      <c r="H40" s="384"/>
      <c r="I40" s="384"/>
      <c r="J40" s="384"/>
      <c r="K40" s="384"/>
      <c r="L40" s="384"/>
      <c r="M40" s="384"/>
      <c r="N40" s="384"/>
      <c r="O40" s="384"/>
      <c r="P40" s="384"/>
      <c r="Q40" s="384"/>
      <c r="R40" s="384"/>
      <c r="S40" s="384"/>
      <c r="T40" s="384"/>
      <c r="U40" s="384"/>
      <c r="V40" s="384"/>
      <c r="W40" s="384"/>
      <c r="X40" s="384"/>
      <c r="Y40" s="384"/>
      <c r="Z40" s="384"/>
      <c r="AA40" s="384"/>
      <c r="AB40" s="384"/>
      <c r="AC40" s="384"/>
      <c r="AD40" s="1524"/>
      <c r="AE40" s="1524"/>
      <c r="AF40" s="1525"/>
      <c r="AG40" s="1566"/>
      <c r="AU40" s="69"/>
    </row>
    <row r="41" spans="1:47" x14ac:dyDescent="0.2">
      <c r="A41" s="384"/>
      <c r="B41" s="1538"/>
      <c r="C41" s="384"/>
      <c r="D41" s="384"/>
      <c r="E41" s="384"/>
      <c r="F41" s="384"/>
      <c r="G41" s="384"/>
      <c r="H41" s="384"/>
      <c r="I41" s="384"/>
      <c r="J41" s="384"/>
      <c r="K41" s="384"/>
      <c r="L41" s="384"/>
      <c r="M41" s="384"/>
      <c r="N41" s="384"/>
      <c r="O41" s="384"/>
      <c r="P41" s="384"/>
      <c r="Q41" s="384"/>
      <c r="R41" s="384"/>
      <c r="S41" s="384"/>
      <c r="T41" s="384"/>
      <c r="U41" s="384"/>
      <c r="V41" s="384"/>
      <c r="W41" s="384"/>
      <c r="X41" s="384"/>
      <c r="Y41" s="384"/>
      <c r="Z41" s="384"/>
      <c r="AA41" s="384"/>
      <c r="AB41" s="384"/>
      <c r="AC41" s="384"/>
      <c r="AD41" s="1524" t="s">
        <v>19</v>
      </c>
      <c r="AE41" s="1524"/>
      <c r="AF41" s="1525"/>
      <c r="AG41" s="1534">
        <f ca="1">IF(AND(OR(Pacing!$AP$12=1,Pacing!$AP$13=1,),Pacing!$AV$40=0),"#:##:##",IF(OR(Pacing!$Z$7=0,Pacing!$Z$7=1),Pacing!$D$4,MAX(Pacing!$AP$87,Pacing!$AP$289))-IF(OR(Pacing!$Z$7=0,Pacing!$Z$7=1),Pacing!$AT$23,Pacing!$AP$73+(Pacing!$AO$74*0.1094)))</f>
        <v>7.3037247015135656E-2</v>
      </c>
      <c r="AI41" s="371"/>
      <c r="AU41" s="69"/>
    </row>
    <row r="42" spans="1:47" ht="13.5" thickBot="1" x14ac:dyDescent="0.25">
      <c r="A42" s="384"/>
      <c r="B42" s="1538"/>
      <c r="C42" s="384"/>
      <c r="D42" s="384"/>
      <c r="E42" s="384"/>
      <c r="F42" s="384"/>
      <c r="G42" s="384"/>
      <c r="H42" s="384"/>
      <c r="I42" s="384"/>
      <c r="J42" s="384"/>
      <c r="K42" s="384"/>
      <c r="L42" s="384"/>
      <c r="M42" s="384"/>
      <c r="N42" s="384"/>
      <c r="O42" s="384"/>
      <c r="P42" s="384"/>
      <c r="Q42" s="384"/>
      <c r="R42" s="384"/>
      <c r="S42" s="384"/>
      <c r="T42" s="384"/>
      <c r="U42" s="384"/>
      <c r="V42" s="384"/>
      <c r="W42" s="384"/>
      <c r="X42" s="384"/>
      <c r="Y42" s="384"/>
      <c r="Z42" s="384"/>
      <c r="AA42" s="384"/>
      <c r="AB42" s="384"/>
      <c r="AC42" s="384"/>
      <c r="AD42" s="1524"/>
      <c r="AE42" s="1524"/>
      <c r="AF42" s="1525"/>
      <c r="AG42" s="1535"/>
      <c r="AI42" s="3"/>
    </row>
    <row r="43" spans="1:47" x14ac:dyDescent="0.2">
      <c r="A43" s="384"/>
      <c r="B43" s="1538"/>
      <c r="C43" s="384"/>
      <c r="D43" s="384"/>
      <c r="E43" s="384"/>
      <c r="F43" s="384"/>
      <c r="G43" s="384"/>
      <c r="H43" s="384"/>
      <c r="I43" s="384"/>
      <c r="J43" s="384"/>
      <c r="K43" s="384"/>
      <c r="L43" s="384"/>
      <c r="M43" s="384"/>
      <c r="N43" s="384"/>
      <c r="O43" s="384"/>
      <c r="P43" s="384"/>
      <c r="Q43" s="384"/>
      <c r="R43" s="384"/>
      <c r="S43" s="384"/>
      <c r="T43" s="384"/>
      <c r="U43" s="384"/>
      <c r="V43" s="384"/>
      <c r="W43" s="384"/>
      <c r="X43" s="384"/>
      <c r="Y43" s="384"/>
      <c r="Z43" s="384"/>
      <c r="AA43" s="384"/>
      <c r="AB43" s="384"/>
      <c r="AC43" s="384"/>
      <c r="AD43" s="1524" t="s">
        <v>20</v>
      </c>
      <c r="AE43" s="1524"/>
      <c r="AF43" s="1525"/>
      <c r="AG43" s="1536">
        <f ca="1">IF(AND(OR(Pacing!$AP$12=1,Pacing!$AP$13=1,),Pacing!$AV$40=0),"#:##:##",ABS(Pacing!$S$4-Pacing!$S$3))</f>
        <v>2.4116069693796982E-4</v>
      </c>
      <c r="AI43" s="3"/>
    </row>
    <row r="44" spans="1:47" ht="12.75" customHeight="1" thickBot="1" x14ac:dyDescent="0.25">
      <c r="A44" s="384"/>
      <c r="B44" s="1538"/>
      <c r="C44" s="384"/>
      <c r="D44" s="384"/>
      <c r="E44" s="384"/>
      <c r="F44" s="384"/>
      <c r="G44" s="384"/>
      <c r="H44" s="384"/>
      <c r="I44" s="384"/>
      <c r="J44" s="384"/>
      <c r="K44" s="384"/>
      <c r="L44" s="384"/>
      <c r="M44" s="384"/>
      <c r="N44" s="384"/>
      <c r="O44" s="384"/>
      <c r="P44" s="384"/>
      <c r="Q44" s="384"/>
      <c r="R44" s="384"/>
      <c r="S44" s="384"/>
      <c r="T44" s="384"/>
      <c r="U44" s="384"/>
      <c r="V44" s="384"/>
      <c r="W44" s="384"/>
      <c r="X44" s="384"/>
      <c r="Y44" s="384"/>
      <c r="Z44" s="384"/>
      <c r="AA44" s="384"/>
      <c r="AB44" s="384"/>
      <c r="AC44" s="384"/>
      <c r="AD44" s="1524"/>
      <c r="AE44" s="1524"/>
      <c r="AF44" s="1525"/>
      <c r="AG44" s="1537"/>
      <c r="AI44" s="3"/>
    </row>
    <row r="45" spans="1:47" ht="13.5" customHeight="1" x14ac:dyDescent="0.2">
      <c r="A45" s="384"/>
      <c r="B45" s="1538"/>
      <c r="C45" s="384"/>
      <c r="D45" s="384"/>
      <c r="E45" s="384"/>
      <c r="F45" s="384"/>
      <c r="G45" s="384"/>
      <c r="H45" s="384"/>
      <c r="I45" s="384"/>
      <c r="J45" s="384"/>
      <c r="K45" s="384"/>
      <c r="L45" s="384"/>
      <c r="M45" s="384"/>
      <c r="N45" s="384"/>
      <c r="O45" s="384"/>
      <c r="P45" s="384"/>
      <c r="Q45" s="384"/>
      <c r="R45" s="384"/>
      <c r="S45" s="384"/>
      <c r="T45" s="384"/>
      <c r="U45" s="384"/>
      <c r="V45" s="384"/>
      <c r="W45" s="384"/>
      <c r="X45" s="384"/>
      <c r="Y45" s="384"/>
      <c r="Z45" s="384"/>
      <c r="AA45" s="384"/>
      <c r="AB45" s="384"/>
      <c r="AC45" s="384"/>
      <c r="AD45" s="384"/>
      <c r="AE45" s="1521" t="str">
        <f ca="1">IF(ABS(Pacing!$S$3-Pacing!$S$4)&lt;0.000116,"(Even Split)",IF(Pacing!$S$3&gt;Pacing!$S$4,"(Negative Split)","(Positive Split)"))</f>
        <v>(Positive Split)</v>
      </c>
      <c r="AF45" s="1521"/>
      <c r="AG45" s="1521"/>
      <c r="AI45" s="3"/>
    </row>
    <row r="46" spans="1:47" ht="12.75" customHeight="1" x14ac:dyDescent="0.2">
      <c r="A46" s="384"/>
      <c r="B46" s="1538"/>
      <c r="C46" s="384"/>
      <c r="D46" s="384"/>
      <c r="E46" s="384"/>
      <c r="F46" s="384"/>
      <c r="G46" s="384"/>
      <c r="H46" s="384"/>
      <c r="I46" s="384"/>
      <c r="J46" s="384"/>
      <c r="K46" s="384"/>
      <c r="L46" s="384"/>
      <c r="M46" s="384"/>
      <c r="N46" s="384"/>
      <c r="O46" s="384"/>
      <c r="P46" s="384"/>
      <c r="Q46" s="384"/>
      <c r="R46" s="384"/>
      <c r="S46" s="384"/>
      <c r="T46" s="384"/>
      <c r="U46" s="384"/>
      <c r="V46" s="384"/>
      <c r="W46" s="384"/>
      <c r="X46" s="384"/>
      <c r="Y46" s="384"/>
      <c r="Z46" s="384"/>
      <c r="AA46" s="384"/>
      <c r="AB46" s="384"/>
      <c r="AC46" s="384"/>
      <c r="AD46" s="384"/>
      <c r="AE46" s="1521"/>
      <c r="AF46" s="1521"/>
      <c r="AG46" s="1521"/>
      <c r="AI46" s="3"/>
    </row>
    <row r="47" spans="1:47" ht="13.5" customHeight="1" x14ac:dyDescent="0.2">
      <c r="A47" s="384"/>
      <c r="B47" s="1538"/>
      <c r="C47" s="384"/>
      <c r="D47" s="384"/>
      <c r="E47" s="384"/>
      <c r="F47" s="384"/>
      <c r="G47" s="384"/>
      <c r="H47" s="384"/>
      <c r="I47" s="384"/>
      <c r="J47" s="384"/>
      <c r="K47" s="384"/>
      <c r="L47" s="384"/>
      <c r="M47" s="384"/>
      <c r="N47" s="384"/>
      <c r="O47" s="384"/>
      <c r="P47" s="384"/>
      <c r="Q47" s="384"/>
      <c r="R47" s="384"/>
      <c r="S47" s="384"/>
      <c r="T47" s="384"/>
      <c r="U47" s="384"/>
      <c r="V47" s="384"/>
      <c r="W47" s="384"/>
      <c r="X47" s="384"/>
      <c r="Y47" s="384"/>
      <c r="Z47" s="384"/>
      <c r="AA47" s="384"/>
      <c r="AB47" s="384"/>
      <c r="AC47" s="384"/>
      <c r="AD47" s="384"/>
      <c r="AE47" s="384"/>
      <c r="AF47" s="384"/>
      <c r="AG47" s="384"/>
      <c r="AI47" s="3"/>
    </row>
    <row r="48" spans="1:47" ht="13.5" customHeight="1" x14ac:dyDescent="0.2">
      <c r="A48" s="384"/>
      <c r="B48" s="384"/>
      <c r="C48" s="384"/>
      <c r="D48" s="384"/>
      <c r="E48" s="384"/>
      <c r="F48" s="384"/>
      <c r="G48" s="384"/>
      <c r="H48" s="384"/>
      <c r="I48" s="384"/>
      <c r="J48" s="384"/>
      <c r="K48" s="384"/>
      <c r="L48" s="384"/>
      <c r="M48" s="384"/>
      <c r="N48" s="384"/>
      <c r="O48" s="384"/>
      <c r="P48" s="384"/>
      <c r="Q48" s="384"/>
      <c r="R48" s="384"/>
      <c r="S48" s="384"/>
      <c r="T48" s="384"/>
      <c r="U48" s="384"/>
      <c r="V48" s="384"/>
      <c r="W48" s="384"/>
      <c r="X48" s="384"/>
      <c r="Y48" s="384"/>
      <c r="Z48" s="384"/>
      <c r="AA48" s="384"/>
      <c r="AB48" s="384"/>
      <c r="AC48" s="384"/>
      <c r="AD48" s="384"/>
      <c r="AE48" s="384"/>
      <c r="AF48" s="384"/>
      <c r="AG48" s="384"/>
      <c r="AI48" s="3"/>
    </row>
    <row r="49" spans="1:39" ht="13.5" customHeight="1" x14ac:dyDescent="0.2">
      <c r="A49" s="384"/>
      <c r="B49" s="386"/>
      <c r="C49" s="386"/>
      <c r="D49" s="386"/>
      <c r="E49" s="386"/>
      <c r="F49" s="386"/>
      <c r="G49" s="386"/>
      <c r="H49" s="386"/>
      <c r="I49" s="386"/>
      <c r="J49" s="386"/>
      <c r="K49" s="386"/>
      <c r="L49" s="386"/>
      <c r="M49" s="386"/>
      <c r="N49" s="386"/>
      <c r="O49" s="386"/>
      <c r="P49" s="386"/>
      <c r="Q49" s="386"/>
      <c r="R49" s="386"/>
      <c r="S49" s="386"/>
      <c r="T49" s="386"/>
      <c r="U49" s="386"/>
      <c r="V49" s="386"/>
      <c r="W49" s="386"/>
      <c r="X49" s="386"/>
      <c r="Y49" s="386"/>
      <c r="Z49" s="386"/>
      <c r="AA49" s="386"/>
      <c r="AB49" s="386"/>
      <c r="AC49" s="386"/>
      <c r="AD49" s="384"/>
      <c r="AE49" s="384"/>
      <c r="AF49" s="384"/>
      <c r="AG49" s="384"/>
      <c r="AI49" s="3"/>
    </row>
    <row r="50" spans="1:39" ht="15" x14ac:dyDescent="0.2">
      <c r="A50" s="384"/>
      <c r="B50" s="384"/>
      <c r="C50" s="1561" t="str">
        <f ca="1">AA29</f>
        <v>#:##.##</v>
      </c>
      <c r="D50" s="1561"/>
      <c r="E50" s="387"/>
      <c r="F50" s="1561" t="str">
        <f ca="1">Pacing!AP263</f>
        <v>#:##.##</v>
      </c>
      <c r="G50" s="1561"/>
      <c r="H50" s="387"/>
      <c r="I50" s="1561" t="str">
        <f ca="1">Pacing!AP264</f>
        <v>#:##.##</v>
      </c>
      <c r="J50" s="1561"/>
      <c r="K50" s="387"/>
      <c r="L50" s="1561" t="str">
        <f ca="1">Pacing!AP265</f>
        <v>#:##.##</v>
      </c>
      <c r="M50" s="1561"/>
      <c r="N50" s="387"/>
      <c r="O50" s="1561" t="e">
        <f ca="1">Pacing!AP266</f>
        <v>#VALUE!</v>
      </c>
      <c r="P50" s="1561"/>
      <c r="Q50" s="532"/>
      <c r="R50" s="1561" t="e">
        <f ca="1">Pacing!AP267</f>
        <v>#VALUE!</v>
      </c>
      <c r="S50" s="1561"/>
      <c r="T50" s="532"/>
      <c r="U50" s="1561" t="e">
        <f ca="1">Pacing!AP268</f>
        <v>#VALUE!</v>
      </c>
      <c r="V50" s="1561"/>
      <c r="W50" s="532"/>
      <c r="X50" s="1561" t="e">
        <f ca="1">Pacing!AP269</f>
        <v>#VALUE!</v>
      </c>
      <c r="Y50" s="1561"/>
      <c r="Z50" s="387"/>
      <c r="AA50" s="1561" t="e">
        <f ca="1">Pacing!AP270</f>
        <v>#VALUE!</v>
      </c>
      <c r="AB50" s="1561"/>
      <c r="AC50" s="532"/>
      <c r="AD50" s="1489" t="s">
        <v>354</v>
      </c>
      <c r="AE50" s="1489"/>
      <c r="AF50" s="1489"/>
      <c r="AG50" s="1489"/>
      <c r="AI50" s="3"/>
    </row>
    <row r="51" spans="1:39" ht="13.5" customHeight="1" x14ac:dyDescent="0.2">
      <c r="A51" s="384"/>
      <c r="B51" s="384"/>
      <c r="C51" s="1562" t="str">
        <f ca="1">AA30</f>
        <v>#:##.## #M</v>
      </c>
      <c r="D51" s="1562"/>
      <c r="E51" s="533" t="str">
        <f ca="1">Pacing!AO263</f>
        <v>##.##</v>
      </c>
      <c r="F51" s="1564" t="str">
        <f ca="1">Pacing!AQ263</f>
        <v>#:##.## #M</v>
      </c>
      <c r="G51" s="1565"/>
      <c r="H51" s="533" t="str">
        <f ca="1">Pacing!AO264</f>
        <v>##.##</v>
      </c>
      <c r="I51" s="1564" t="str">
        <f ca="1">Pacing!AQ264</f>
        <v>#:##.## #M</v>
      </c>
      <c r="J51" s="1565"/>
      <c r="K51" s="533" t="str">
        <f ca="1">Pacing!AO265</f>
        <v>##.##</v>
      </c>
      <c r="L51" s="1564" t="str">
        <f ca="1">Pacing!AQ265</f>
        <v>#:##.## #M</v>
      </c>
      <c r="M51" s="1565"/>
      <c r="N51" s="533">
        <f ca="1">Pacing!AO266</f>
        <v>3.421930667263256E-3</v>
      </c>
      <c r="O51" s="1564" t="e">
        <f ca="1">Pacing!AQ266</f>
        <v>#VALUE!</v>
      </c>
      <c r="P51" s="1565"/>
      <c r="Q51" s="533">
        <f ca="1">Pacing!AO267</f>
        <v>3.421930667263256E-3</v>
      </c>
      <c r="R51" s="1564" t="e">
        <f ca="1">Pacing!AQ267</f>
        <v>#VALUE!</v>
      </c>
      <c r="S51" s="1565"/>
      <c r="T51" s="533">
        <f ca="1">Pacing!AO268</f>
        <v>3.421930667263256E-3</v>
      </c>
      <c r="U51" s="1564" t="e">
        <f ca="1">Pacing!AQ268</f>
        <v>#VALUE!</v>
      </c>
      <c r="V51" s="1565"/>
      <c r="W51" s="533">
        <f ca="1">Pacing!AO269</f>
        <v>3.421930667263256E-3</v>
      </c>
      <c r="X51" s="1564" t="e">
        <f ca="1">Pacing!AQ269</f>
        <v>#VALUE!</v>
      </c>
      <c r="Y51" s="1565"/>
      <c r="Z51" s="533">
        <f ca="1">Pacing!AO270</f>
        <v>3.421930667263256E-3</v>
      </c>
      <c r="AA51" s="1562" t="e">
        <f ca="1">Pacing!AQ270</f>
        <v>#VALUE!</v>
      </c>
      <c r="AB51" s="1562"/>
      <c r="AC51" s="558"/>
      <c r="AD51" s="1489"/>
      <c r="AE51" s="1489"/>
      <c r="AF51" s="1489"/>
      <c r="AG51" s="1489"/>
      <c r="AI51" s="3"/>
    </row>
    <row r="52" spans="1:39" ht="13.5" thickBot="1" x14ac:dyDescent="0.25">
      <c r="A52" s="384"/>
      <c r="B52" s="1538" t="s">
        <v>347</v>
      </c>
      <c r="C52" s="384"/>
      <c r="D52" s="384"/>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I52" s="3"/>
    </row>
    <row r="53" spans="1:39" x14ac:dyDescent="0.2">
      <c r="A53" s="384"/>
      <c r="B53" s="1538"/>
      <c r="C53" s="384"/>
      <c r="D53" s="384"/>
      <c r="E53" s="384"/>
      <c r="F53" s="384"/>
      <c r="G53" s="384"/>
      <c r="H53" s="384"/>
      <c r="I53" s="384"/>
      <c r="J53" s="384"/>
      <c r="K53" s="384"/>
      <c r="L53" s="384"/>
      <c r="M53" s="384"/>
      <c r="N53" s="384"/>
      <c r="O53" s="384"/>
      <c r="P53" s="384"/>
      <c r="Q53" s="384"/>
      <c r="R53" s="384"/>
      <c r="S53" s="384"/>
      <c r="T53" s="384"/>
      <c r="U53" s="384"/>
      <c r="V53" s="384"/>
      <c r="W53" s="384"/>
      <c r="X53" s="384"/>
      <c r="Y53" s="384"/>
      <c r="Z53" s="384"/>
      <c r="AA53" s="384"/>
      <c r="AB53" s="384"/>
      <c r="AC53" s="384"/>
      <c r="AD53" s="1524" t="s">
        <v>76</v>
      </c>
      <c r="AE53" s="1524"/>
      <c r="AF53" s="1525"/>
      <c r="AG53" s="1522">
        <f>IF(OR(Pacing!$Z$7=0,Pacing!$Z$7=1),Pacing!$D$4,MAX(Pacing!$AP$87,Pacing!$AP$289))/42.19499</f>
        <v>3.4561765113188402E-3</v>
      </c>
      <c r="AI53" s="3"/>
    </row>
    <row r="54" spans="1:39" ht="13.5" thickBot="1" x14ac:dyDescent="0.25">
      <c r="A54" s="384"/>
      <c r="B54" s="1538"/>
      <c r="C54" s="384"/>
      <c r="D54" s="384"/>
      <c r="E54" s="384"/>
      <c r="F54" s="384"/>
      <c r="G54" s="384"/>
      <c r="H54" s="384"/>
      <c r="I54" s="384"/>
      <c r="J54" s="384"/>
      <c r="K54" s="384"/>
      <c r="L54" s="384"/>
      <c r="M54" s="384"/>
      <c r="N54" s="384"/>
      <c r="O54" s="384"/>
      <c r="P54" s="384"/>
      <c r="Q54" s="384"/>
      <c r="R54" s="384"/>
      <c r="S54" s="384"/>
      <c r="T54" s="384"/>
      <c r="U54" s="384"/>
      <c r="V54" s="384"/>
      <c r="W54" s="384"/>
      <c r="X54" s="384"/>
      <c r="Y54" s="384"/>
      <c r="Z54" s="384"/>
      <c r="AA54" s="384"/>
      <c r="AB54" s="384"/>
      <c r="AC54" s="384"/>
      <c r="AD54" s="1524"/>
      <c r="AE54" s="1524"/>
      <c r="AF54" s="1525"/>
      <c r="AG54" s="1523"/>
      <c r="AI54" s="3"/>
    </row>
    <row r="55" spans="1:39" ht="12.75" customHeight="1" x14ac:dyDescent="0.2">
      <c r="A55" s="384"/>
      <c r="B55" s="1538"/>
      <c r="C55" s="384"/>
      <c r="D55" s="384"/>
      <c r="E55" s="384"/>
      <c r="F55" s="384"/>
      <c r="G55" s="384"/>
      <c r="H55" s="384"/>
      <c r="I55" s="384"/>
      <c r="J55" s="384"/>
      <c r="K55" s="384"/>
      <c r="L55" s="384"/>
      <c r="M55" s="384"/>
      <c r="N55" s="384"/>
      <c r="O55" s="384"/>
      <c r="P55" s="384"/>
      <c r="Q55" s="384"/>
      <c r="R55" s="384"/>
      <c r="S55" s="384"/>
      <c r="T55" s="384"/>
      <c r="U55" s="384"/>
      <c r="V55" s="384"/>
      <c r="W55" s="384"/>
      <c r="X55" s="384"/>
      <c r="Y55" s="384"/>
      <c r="Z55" s="384"/>
      <c r="AA55" s="384"/>
      <c r="AB55" s="384"/>
      <c r="AC55" s="1524" t="s">
        <v>437</v>
      </c>
      <c r="AD55" s="1524"/>
      <c r="AE55" s="1524"/>
      <c r="AF55" s="1563"/>
      <c r="AG55" s="1530">
        <f ca="1">MAX(Pacing!$AO$247:'Pacing'!$AO$289)</f>
        <v>3.6493037732275822E-3</v>
      </c>
      <c r="AI55" s="3"/>
    </row>
    <row r="56" spans="1:39" ht="12.75" customHeight="1" thickBot="1" x14ac:dyDescent="0.25">
      <c r="A56" s="384"/>
      <c r="B56" s="1538"/>
      <c r="C56" s="384"/>
      <c r="D56" s="384"/>
      <c r="E56" s="384"/>
      <c r="F56" s="384"/>
      <c r="G56" s="384"/>
      <c r="H56" s="384"/>
      <c r="I56" s="384"/>
      <c r="J56" s="384"/>
      <c r="K56" s="384"/>
      <c r="L56" s="384"/>
      <c r="M56" s="384"/>
      <c r="N56" s="384"/>
      <c r="O56" s="384"/>
      <c r="P56" s="384"/>
      <c r="Q56" s="384"/>
      <c r="R56" s="384"/>
      <c r="S56" s="384"/>
      <c r="T56" s="384"/>
      <c r="U56" s="384"/>
      <c r="V56" s="384"/>
      <c r="W56" s="384"/>
      <c r="X56" s="384"/>
      <c r="Y56" s="384"/>
      <c r="Z56" s="384"/>
      <c r="AA56" s="384"/>
      <c r="AB56" s="384"/>
      <c r="AC56" s="1524"/>
      <c r="AD56" s="1524"/>
      <c r="AE56" s="1524"/>
      <c r="AF56" s="1563"/>
      <c r="AG56" s="1531"/>
      <c r="AI56" s="376"/>
    </row>
    <row r="57" spans="1:39" ht="12.75" customHeight="1" x14ac:dyDescent="0.2">
      <c r="A57" s="384"/>
      <c r="B57" s="1538"/>
      <c r="C57" s="384"/>
      <c r="D57" s="384"/>
      <c r="E57" s="384"/>
      <c r="F57" s="384"/>
      <c r="G57" s="384"/>
      <c r="H57" s="384"/>
      <c r="I57" s="384"/>
      <c r="J57" s="384"/>
      <c r="K57" s="384"/>
      <c r="L57" s="384"/>
      <c r="M57" s="384"/>
      <c r="N57" s="384"/>
      <c r="O57" s="384"/>
      <c r="P57" s="384"/>
      <c r="Q57" s="384"/>
      <c r="R57" s="384"/>
      <c r="S57" s="384"/>
      <c r="T57" s="384"/>
      <c r="U57" s="384"/>
      <c r="V57" s="384"/>
      <c r="W57" s="384"/>
      <c r="X57" s="384"/>
      <c r="Y57" s="384"/>
      <c r="Z57" s="384"/>
      <c r="AA57" s="384"/>
      <c r="AB57" s="384"/>
      <c r="AC57" s="1524" t="s">
        <v>438</v>
      </c>
      <c r="AD57" s="1524"/>
      <c r="AE57" s="1524"/>
      <c r="AF57" s="1563"/>
      <c r="AG57" s="1528">
        <f ca="1">MIN(Pacing!$AO$247:'Pacing'!$AO$289)</f>
        <v>3.4219306672632556E-3</v>
      </c>
    </row>
    <row r="58" spans="1:39" ht="13.5" customHeight="1" thickBot="1" x14ac:dyDescent="0.25">
      <c r="A58" s="384"/>
      <c r="B58" s="1538"/>
      <c r="C58" s="384"/>
      <c r="D58" s="384"/>
      <c r="E58" s="384"/>
      <c r="F58" s="384"/>
      <c r="G58" s="384"/>
      <c r="H58" s="384"/>
      <c r="I58" s="384"/>
      <c r="J58" s="384"/>
      <c r="K58" s="384"/>
      <c r="L58" s="384"/>
      <c r="M58" s="384"/>
      <c r="N58" s="384"/>
      <c r="O58" s="384"/>
      <c r="P58" s="384"/>
      <c r="Q58" s="384"/>
      <c r="R58" s="384"/>
      <c r="S58" s="384"/>
      <c r="T58" s="384"/>
      <c r="U58" s="384"/>
      <c r="V58" s="384"/>
      <c r="W58" s="384"/>
      <c r="X58" s="384"/>
      <c r="Y58" s="384"/>
      <c r="Z58" s="384"/>
      <c r="AA58" s="384"/>
      <c r="AB58" s="384"/>
      <c r="AC58" s="1524"/>
      <c r="AD58" s="1524"/>
      <c r="AE58" s="1524"/>
      <c r="AF58" s="1563"/>
      <c r="AG58" s="1529"/>
      <c r="AJ58" s="265"/>
      <c r="AK58" s="265"/>
      <c r="AL58" s="265"/>
      <c r="AM58" s="265"/>
    </row>
    <row r="59" spans="1:39" x14ac:dyDescent="0.2">
      <c r="A59" s="384"/>
      <c r="B59" s="1538"/>
      <c r="C59" s="384"/>
      <c r="D59" s="384"/>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row>
    <row r="60" spans="1:39" x14ac:dyDescent="0.2">
      <c r="A60" s="384"/>
      <c r="B60" s="1538"/>
      <c r="C60" s="384"/>
      <c r="D60" s="384"/>
      <c r="E60" s="384"/>
      <c r="F60" s="384"/>
      <c r="G60" s="384"/>
      <c r="H60" s="384"/>
      <c r="I60" s="384"/>
      <c r="J60" s="384"/>
      <c r="K60" s="384"/>
      <c r="L60" s="384"/>
      <c r="M60" s="384"/>
      <c r="N60" s="384"/>
      <c r="O60" s="384"/>
      <c r="P60" s="384"/>
      <c r="Q60" s="384"/>
      <c r="R60" s="384"/>
      <c r="S60" s="384"/>
      <c r="T60" s="384"/>
      <c r="U60" s="384"/>
      <c r="V60" s="384"/>
      <c r="W60" s="384"/>
      <c r="X60" s="384"/>
      <c r="Y60" s="384"/>
      <c r="Z60" s="384"/>
      <c r="AA60" s="384"/>
      <c r="AB60" s="384"/>
      <c r="AC60" s="384"/>
      <c r="AD60" s="384"/>
      <c r="AE60" s="384"/>
      <c r="AF60" s="384"/>
      <c r="AG60" s="384"/>
    </row>
    <row r="61" spans="1:39" x14ac:dyDescent="0.2">
      <c r="A61" s="384"/>
      <c r="B61" s="1538"/>
      <c r="C61" s="384"/>
      <c r="D61" s="384"/>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row>
    <row r="62" spans="1:39" x14ac:dyDescent="0.2">
      <c r="A62" s="384"/>
      <c r="B62" s="1538"/>
      <c r="C62" s="384"/>
      <c r="D62" s="384"/>
      <c r="E62" s="384"/>
      <c r="F62" s="384"/>
      <c r="G62" s="384"/>
      <c r="H62" s="384"/>
      <c r="I62" s="384"/>
      <c r="J62" s="384"/>
      <c r="K62" s="384"/>
      <c r="L62" s="384"/>
      <c r="M62" s="384"/>
      <c r="N62" s="384"/>
      <c r="O62" s="384"/>
      <c r="P62" s="384"/>
      <c r="Q62" s="384"/>
      <c r="R62" s="384"/>
      <c r="S62" s="384"/>
      <c r="T62" s="384"/>
      <c r="U62" s="384"/>
      <c r="V62" s="384"/>
      <c r="W62" s="384"/>
      <c r="X62" s="384"/>
      <c r="Y62" s="384"/>
      <c r="Z62" s="384"/>
      <c r="AA62" s="384"/>
      <c r="AB62" s="384"/>
      <c r="AC62" s="384"/>
      <c r="AD62" s="1489" t="s">
        <v>348</v>
      </c>
      <c r="AE62" s="1489"/>
      <c r="AF62" s="1489"/>
      <c r="AG62" s="1489"/>
    </row>
    <row r="63" spans="1:39" x14ac:dyDescent="0.2">
      <c r="A63" s="384"/>
      <c r="B63" s="1538"/>
      <c r="C63" s="384"/>
      <c r="D63" s="384"/>
      <c r="E63" s="384"/>
      <c r="F63" s="384"/>
      <c r="G63" s="384"/>
      <c r="H63" s="384"/>
      <c r="I63" s="384"/>
      <c r="J63" s="384"/>
      <c r="K63" s="384"/>
      <c r="L63" s="384"/>
      <c r="M63" s="384"/>
      <c r="N63" s="384"/>
      <c r="O63" s="384"/>
      <c r="P63" s="384"/>
      <c r="Q63" s="384"/>
      <c r="R63" s="384"/>
      <c r="S63" s="384"/>
      <c r="T63" s="384"/>
      <c r="U63" s="384"/>
      <c r="V63" s="384"/>
      <c r="W63" s="384"/>
      <c r="X63" s="384"/>
      <c r="Y63" s="384"/>
      <c r="Z63" s="384"/>
      <c r="AA63" s="384"/>
      <c r="AB63" s="384"/>
      <c r="AC63" s="384"/>
      <c r="AD63" s="1489"/>
      <c r="AE63" s="1489"/>
      <c r="AF63" s="1489"/>
      <c r="AG63" s="1489"/>
    </row>
    <row r="64" spans="1:39" ht="13.5" thickBot="1" x14ac:dyDescent="0.25">
      <c r="A64" s="384"/>
      <c r="B64" s="1538"/>
      <c r="C64" s="384"/>
      <c r="D64" s="384"/>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row>
    <row r="65" spans="1:33" ht="12.75" customHeight="1" x14ac:dyDescent="0.2">
      <c r="A65" s="384"/>
      <c r="B65" s="1538"/>
      <c r="C65" s="384"/>
      <c r="D65" s="384"/>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1524" t="s">
        <v>217</v>
      </c>
      <c r="AD65" s="1524"/>
      <c r="AE65" s="1524"/>
      <c r="AF65" s="1563"/>
      <c r="AG65" s="1526">
        <f>'Course Analysis'!C7*0.3048</f>
        <v>777.24</v>
      </c>
    </row>
    <row r="66" spans="1:33" ht="13.5" customHeight="1" thickBot="1" x14ac:dyDescent="0.25">
      <c r="A66" s="384"/>
      <c r="B66" s="1538"/>
      <c r="C66" s="384"/>
      <c r="D66" s="384"/>
      <c r="E66" s="384"/>
      <c r="F66" s="384"/>
      <c r="G66" s="384"/>
      <c r="H66" s="384"/>
      <c r="I66" s="384"/>
      <c r="J66" s="384"/>
      <c r="K66" s="384"/>
      <c r="L66" s="384"/>
      <c r="M66" s="384"/>
      <c r="N66" s="384"/>
      <c r="O66" s="384"/>
      <c r="P66" s="384"/>
      <c r="Q66" s="384"/>
      <c r="R66" s="384"/>
      <c r="S66" s="384"/>
      <c r="T66" s="384"/>
      <c r="U66" s="384"/>
      <c r="V66" s="384"/>
      <c r="W66" s="384"/>
      <c r="X66" s="384"/>
      <c r="Y66" s="384"/>
      <c r="Z66" s="384"/>
      <c r="AA66" s="384"/>
      <c r="AB66" s="384"/>
      <c r="AC66" s="1524"/>
      <c r="AD66" s="1524"/>
      <c r="AE66" s="1524"/>
      <c r="AF66" s="1563"/>
      <c r="AG66" s="1527"/>
    </row>
    <row r="67" spans="1:33" ht="12.75" customHeight="1" x14ac:dyDescent="0.2">
      <c r="A67" s="384"/>
      <c r="B67" s="1538"/>
      <c r="C67" s="384"/>
      <c r="D67" s="384"/>
      <c r="E67" s="384"/>
      <c r="F67" s="384"/>
      <c r="G67" s="384"/>
      <c r="H67" s="384"/>
      <c r="I67" s="384"/>
      <c r="J67" s="384"/>
      <c r="K67" s="384"/>
      <c r="L67" s="384"/>
      <c r="M67" s="384"/>
      <c r="N67" s="384"/>
      <c r="O67" s="384"/>
      <c r="P67" s="384"/>
      <c r="Q67" s="384"/>
      <c r="R67" s="384"/>
      <c r="S67" s="384"/>
      <c r="T67" s="384"/>
      <c r="U67" s="384"/>
      <c r="V67" s="384"/>
      <c r="W67" s="384"/>
      <c r="X67" s="384"/>
      <c r="Y67" s="384"/>
      <c r="Z67" s="384"/>
      <c r="AA67" s="384"/>
      <c r="AB67" s="384"/>
      <c r="AC67" s="1524" t="s">
        <v>218</v>
      </c>
      <c r="AD67" s="1524"/>
      <c r="AE67" s="1524"/>
      <c r="AF67" s="1563"/>
      <c r="AG67" s="1526">
        <f ca="1">'Course Analysis'!C532*0.3048</f>
        <v>162.57117599998358</v>
      </c>
    </row>
    <row r="68" spans="1:33" ht="13.5" customHeight="1" thickBot="1" x14ac:dyDescent="0.25">
      <c r="A68" s="384"/>
      <c r="B68" s="1538"/>
      <c r="C68" s="384"/>
      <c r="D68" s="392"/>
      <c r="E68" s="384"/>
      <c r="F68" s="384"/>
      <c r="G68" s="384"/>
      <c r="H68" s="384"/>
      <c r="I68" s="384"/>
      <c r="J68" s="384"/>
      <c r="K68" s="384"/>
      <c r="L68" s="384"/>
      <c r="M68" s="384"/>
      <c r="N68" s="384"/>
      <c r="O68" s="384"/>
      <c r="P68" s="384"/>
      <c r="Q68" s="384"/>
      <c r="R68" s="384"/>
      <c r="S68" s="384"/>
      <c r="T68" s="384"/>
      <c r="U68" s="384"/>
      <c r="V68" s="384"/>
      <c r="W68" s="384"/>
      <c r="X68" s="384"/>
      <c r="Y68" s="384"/>
      <c r="Z68" s="384"/>
      <c r="AA68" s="384"/>
      <c r="AB68" s="384"/>
      <c r="AC68" s="1524"/>
      <c r="AD68" s="1524"/>
      <c r="AE68" s="1524"/>
      <c r="AF68" s="1563"/>
      <c r="AG68" s="1527"/>
    </row>
    <row r="69" spans="1:33" ht="13.5" customHeight="1" x14ac:dyDescent="0.25">
      <c r="A69" s="384"/>
      <c r="B69" s="384"/>
      <c r="C69" s="384"/>
      <c r="D69" s="384"/>
      <c r="E69" s="384"/>
      <c r="F69" s="384"/>
      <c r="G69" s="384"/>
      <c r="H69" s="384"/>
      <c r="I69" s="384"/>
      <c r="J69" s="384"/>
      <c r="K69" s="384"/>
      <c r="L69" s="384"/>
      <c r="M69" s="384"/>
      <c r="N69" s="384"/>
      <c r="O69" s="384"/>
      <c r="P69" s="384"/>
      <c r="Q69" s="384"/>
      <c r="R69" s="384"/>
      <c r="S69" s="384"/>
      <c r="T69" s="384"/>
      <c r="U69" s="384"/>
      <c r="V69" s="384"/>
      <c r="W69" s="384"/>
      <c r="X69" s="384"/>
      <c r="Y69" s="384"/>
      <c r="Z69" s="384"/>
      <c r="AA69" s="384"/>
      <c r="AB69" s="384"/>
      <c r="AC69" s="384"/>
      <c r="AD69" s="393"/>
      <c r="AE69" s="393"/>
      <c r="AF69" s="393"/>
      <c r="AG69" s="394"/>
    </row>
    <row r="70" spans="1:33" ht="18.75" thickBot="1" x14ac:dyDescent="0.3">
      <c r="A70" s="384"/>
      <c r="B70" s="386"/>
      <c r="C70" s="386"/>
      <c r="D70" s="386"/>
      <c r="E70" s="386"/>
      <c r="F70" s="386"/>
      <c r="G70" s="386"/>
      <c r="H70" s="386"/>
      <c r="I70" s="386"/>
      <c r="J70" s="386"/>
      <c r="K70" s="386"/>
      <c r="L70" s="386"/>
      <c r="M70" s="386"/>
      <c r="N70" s="386"/>
      <c r="O70" s="386"/>
      <c r="P70" s="386"/>
      <c r="Q70" s="386"/>
      <c r="R70" s="386"/>
      <c r="S70" s="386"/>
      <c r="T70" s="386"/>
      <c r="U70" s="386"/>
      <c r="V70" s="386"/>
      <c r="W70" s="386"/>
      <c r="X70" s="386"/>
      <c r="Y70" s="386"/>
      <c r="Z70" s="386"/>
      <c r="AA70" s="386"/>
      <c r="AB70" s="386"/>
      <c r="AC70" s="386"/>
      <c r="AD70" s="393"/>
      <c r="AE70" s="393"/>
      <c r="AF70" s="393"/>
      <c r="AG70" s="394"/>
    </row>
    <row r="71" spans="1:33" ht="14.25" customHeight="1" x14ac:dyDescent="0.2">
      <c r="A71" s="384"/>
      <c r="B71" s="384"/>
      <c r="C71" s="1561" t="e">
        <f ca="1">AA50</f>
        <v>#VALUE!</v>
      </c>
      <c r="D71" s="1561"/>
      <c r="E71" s="387"/>
      <c r="F71" s="1561" t="str">
        <f ca="1">Pacing!AP271</f>
        <v>#:##.##</v>
      </c>
      <c r="G71" s="1561"/>
      <c r="H71" s="387"/>
      <c r="I71" s="1561" t="str">
        <f ca="1">Pacing!AP272</f>
        <v>#:##.##</v>
      </c>
      <c r="J71" s="1561"/>
      <c r="K71" s="387"/>
      <c r="L71" s="1561" t="str">
        <f ca="1">Pacing!AP273</f>
        <v>#:##.##</v>
      </c>
      <c r="M71" s="1561"/>
      <c r="N71" s="387"/>
      <c r="O71" s="1561" t="str">
        <f ca="1">Pacing!AP274</f>
        <v>#:##.##</v>
      </c>
      <c r="P71" s="1561"/>
      <c r="Q71" s="532"/>
      <c r="R71" s="1561" t="str">
        <f ca="1">Pacing!AP275</f>
        <v>#:##.##</v>
      </c>
      <c r="S71" s="1561"/>
      <c r="T71" s="532"/>
      <c r="U71" s="1561" t="str">
        <f ca="1">Pacing!AP276</f>
        <v>#:##.##</v>
      </c>
      <c r="V71" s="1561"/>
      <c r="W71" s="532"/>
      <c r="X71" s="1561" t="str">
        <f ca="1">Pacing!AP277</f>
        <v>#:##.##</v>
      </c>
      <c r="Y71" s="1561"/>
      <c r="Z71" s="387"/>
      <c r="AA71" s="1561" t="str">
        <f ca="1">Pacing!AP278</f>
        <v>#:##.##</v>
      </c>
      <c r="AB71" s="1561"/>
      <c r="AC71" s="532"/>
      <c r="AD71" s="1524" t="s">
        <v>220</v>
      </c>
      <c r="AE71" s="1524"/>
      <c r="AF71" s="1524"/>
      <c r="AG71" s="1526">
        <f ca="1">'Course Analysis'!BP46*0.3048</f>
        <v>0</v>
      </c>
    </row>
    <row r="72" spans="1:33" ht="13.5" customHeight="1" thickBot="1" x14ac:dyDescent="0.25">
      <c r="A72" s="384"/>
      <c r="B72" s="384"/>
      <c r="C72" s="1562" t="e">
        <f ca="1">AA51</f>
        <v>#VALUE!</v>
      </c>
      <c r="D72" s="1562"/>
      <c r="E72" s="533" t="str">
        <f ca="1">Pacing!AO271</f>
        <v>##.##</v>
      </c>
      <c r="F72" s="1562" t="str">
        <f ca="1">Pacing!AQ271</f>
        <v>#:##.## #M</v>
      </c>
      <c r="G72" s="1562"/>
      <c r="H72" s="533" t="str">
        <f ca="1">Pacing!AO272</f>
        <v>##.##</v>
      </c>
      <c r="I72" s="1562" t="str">
        <f ca="1">Pacing!AQ272</f>
        <v>#:##.## #M</v>
      </c>
      <c r="J72" s="1562"/>
      <c r="K72" s="533" t="str">
        <f ca="1">Pacing!AO273</f>
        <v>##.##</v>
      </c>
      <c r="L72" s="1562" t="str">
        <f ca="1">Pacing!AQ273</f>
        <v>#:##.## #M</v>
      </c>
      <c r="M72" s="1562"/>
      <c r="N72" s="533" t="str">
        <f ca="1">Pacing!AO274</f>
        <v>##.##</v>
      </c>
      <c r="O72" s="1562" t="str">
        <f ca="1">Pacing!AQ274</f>
        <v>#:##.## #M</v>
      </c>
      <c r="P72" s="1562"/>
      <c r="Q72" s="533" t="str">
        <f ca="1">Pacing!AO275</f>
        <v>##.##</v>
      </c>
      <c r="R72" s="1562" t="str">
        <f ca="1">Pacing!AQ275</f>
        <v>#:##.## #M</v>
      </c>
      <c r="S72" s="1562"/>
      <c r="T72" s="533" t="str">
        <f ca="1">Pacing!AO276</f>
        <v>##.##</v>
      </c>
      <c r="U72" s="1562" t="str">
        <f ca="1">Pacing!AQ276</f>
        <v>#:##.## #M</v>
      </c>
      <c r="V72" s="1562"/>
      <c r="W72" s="533" t="str">
        <f ca="1">Pacing!AO277</f>
        <v>##.##</v>
      </c>
      <c r="X72" s="1562" t="str">
        <f ca="1">Pacing!AQ277</f>
        <v>#:##.## #M</v>
      </c>
      <c r="Y72" s="1562"/>
      <c r="Z72" s="533" t="str">
        <f ca="1">Pacing!AO278</f>
        <v>##.##</v>
      </c>
      <c r="AA72" s="1562" t="str">
        <f ca="1">Pacing!AQ278</f>
        <v>#:##.## #M</v>
      </c>
      <c r="AB72" s="1562"/>
      <c r="AC72" s="558"/>
      <c r="AD72" s="1524"/>
      <c r="AE72" s="1524"/>
      <c r="AF72" s="1524"/>
      <c r="AG72" s="1527"/>
    </row>
    <row r="73" spans="1:33" x14ac:dyDescent="0.2">
      <c r="A73" s="384"/>
      <c r="B73" s="1538" t="s">
        <v>347</v>
      </c>
      <c r="C73" s="384"/>
      <c r="D73" s="384"/>
      <c r="E73" s="384"/>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1524" t="s">
        <v>221</v>
      </c>
      <c r="AE73" s="1524"/>
      <c r="AF73" s="1524"/>
      <c r="AG73" s="1526">
        <f ca="1">'Course Analysis'!BP47*0.3048</f>
        <v>-614.78160000000003</v>
      </c>
    </row>
    <row r="74" spans="1:33" ht="13.5" thickBot="1" x14ac:dyDescent="0.25">
      <c r="A74" s="384"/>
      <c r="B74" s="1538"/>
      <c r="C74" s="384"/>
      <c r="D74" s="384"/>
      <c r="E74" s="384"/>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1524"/>
      <c r="AE74" s="1524"/>
      <c r="AF74" s="1524"/>
      <c r="AG74" s="1527"/>
    </row>
    <row r="75" spans="1:33" x14ac:dyDescent="0.2">
      <c r="A75" s="384"/>
      <c r="B75" s="1538"/>
      <c r="C75" s="384"/>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1524" t="s">
        <v>219</v>
      </c>
      <c r="AE75" s="1524"/>
      <c r="AF75" s="1524"/>
      <c r="AG75" s="1559">
        <f ca="1">(AG67-AG65)</f>
        <v>-614.66882400001646</v>
      </c>
    </row>
    <row r="76" spans="1:33" ht="13.5" thickBot="1" x14ac:dyDescent="0.25">
      <c r="A76" s="384"/>
      <c r="B76" s="1538"/>
      <c r="C76" s="384"/>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1524"/>
      <c r="AE76" s="1524"/>
      <c r="AF76" s="1524"/>
      <c r="AG76" s="1560"/>
    </row>
    <row r="77" spans="1:33" x14ac:dyDescent="0.2">
      <c r="A77" s="384"/>
      <c r="B77" s="1538"/>
      <c r="C77" s="384"/>
      <c r="D77" s="384"/>
      <c r="E77" s="384"/>
      <c r="F77" s="384"/>
      <c r="G77" s="384"/>
      <c r="H77" s="384"/>
      <c r="I77" s="384"/>
      <c r="J77" s="384"/>
      <c r="K77" s="384"/>
      <c r="L77" s="384"/>
      <c r="M77" s="384"/>
      <c r="N77" s="384"/>
      <c r="O77" s="384"/>
      <c r="P77" s="384"/>
      <c r="Q77" s="384"/>
      <c r="R77" s="384"/>
      <c r="S77" s="384"/>
      <c r="T77" s="384"/>
      <c r="U77" s="384"/>
      <c r="V77" s="384"/>
      <c r="W77" s="384"/>
      <c r="X77" s="384"/>
      <c r="Y77" s="384"/>
      <c r="Z77" s="384"/>
      <c r="AA77" s="384"/>
      <c r="AB77" s="384"/>
      <c r="AC77" s="384"/>
      <c r="AD77" s="384"/>
      <c r="AE77" s="384"/>
      <c r="AF77" s="384"/>
      <c r="AG77" s="384"/>
    </row>
    <row r="78" spans="1:33" x14ac:dyDescent="0.2">
      <c r="A78" s="384"/>
      <c r="B78" s="1538"/>
      <c r="C78" s="384"/>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row>
    <row r="79" spans="1:33" x14ac:dyDescent="0.2">
      <c r="A79" s="384"/>
      <c r="B79" s="1538"/>
      <c r="C79" s="384"/>
      <c r="D79" s="384"/>
      <c r="E79" s="384"/>
      <c r="F79" s="384"/>
      <c r="G79" s="384"/>
      <c r="H79" s="384"/>
      <c r="I79" s="384"/>
      <c r="J79" s="384"/>
      <c r="K79" s="384"/>
      <c r="L79" s="384"/>
      <c r="M79" s="384"/>
      <c r="N79" s="384"/>
      <c r="O79" s="384"/>
      <c r="P79" s="384"/>
      <c r="Q79" s="384"/>
      <c r="R79" s="384"/>
      <c r="S79" s="384"/>
      <c r="T79" s="384"/>
      <c r="U79" s="384"/>
      <c r="V79" s="384"/>
      <c r="W79" s="384"/>
      <c r="X79" s="384"/>
      <c r="Y79" s="384"/>
      <c r="Z79" s="384"/>
      <c r="AA79" s="384"/>
      <c r="AB79" s="384"/>
      <c r="AC79" s="384"/>
      <c r="AD79" s="384"/>
      <c r="AE79" s="384"/>
      <c r="AF79" s="384"/>
      <c r="AG79" s="384"/>
    </row>
    <row r="80" spans="1:33" x14ac:dyDescent="0.2">
      <c r="A80" s="384"/>
      <c r="B80" s="1538"/>
      <c r="C80" s="384"/>
      <c r="D80" s="384"/>
      <c r="E80" s="384"/>
      <c r="F80" s="384"/>
      <c r="G80" s="384"/>
      <c r="H80" s="384"/>
      <c r="I80" s="384"/>
      <c r="J80" s="384"/>
      <c r="K80" s="384"/>
      <c r="L80" s="384"/>
      <c r="M80" s="384"/>
      <c r="N80" s="384"/>
      <c r="O80" s="384"/>
      <c r="P80" s="384"/>
      <c r="Q80" s="384"/>
      <c r="R80" s="384"/>
      <c r="S80" s="384"/>
      <c r="T80" s="384"/>
      <c r="U80" s="384"/>
      <c r="V80" s="384"/>
      <c r="W80" s="384"/>
      <c r="X80" s="384"/>
      <c r="Y80" s="384"/>
      <c r="Z80" s="384"/>
      <c r="AA80" s="384"/>
      <c r="AB80" s="384"/>
      <c r="AC80" s="384"/>
      <c r="AD80" s="384"/>
      <c r="AE80" s="384"/>
      <c r="AF80" s="384"/>
      <c r="AG80" s="384"/>
    </row>
    <row r="81" spans="1:34" x14ac:dyDescent="0.2">
      <c r="A81" s="384"/>
      <c r="B81" s="1538"/>
      <c r="C81" s="384"/>
      <c r="D81" s="384"/>
      <c r="E81" s="384"/>
      <c r="F81" s="384"/>
      <c r="G81" s="384"/>
      <c r="H81" s="384"/>
      <c r="I81" s="384"/>
      <c r="J81" s="384"/>
      <c r="K81" s="384"/>
      <c r="L81" s="384"/>
      <c r="M81" s="384"/>
      <c r="N81" s="384"/>
      <c r="O81" s="384"/>
      <c r="P81" s="384"/>
      <c r="Q81" s="384"/>
      <c r="R81" s="384"/>
      <c r="S81" s="384"/>
      <c r="T81" s="384"/>
      <c r="U81" s="384"/>
      <c r="V81" s="384"/>
      <c r="W81" s="384"/>
      <c r="X81" s="384"/>
      <c r="Y81" s="384"/>
      <c r="Z81" s="384"/>
      <c r="AA81" s="384"/>
      <c r="AB81" s="384"/>
      <c r="AC81" s="384"/>
      <c r="AD81" s="384"/>
      <c r="AE81" s="384"/>
      <c r="AF81" s="384"/>
      <c r="AG81" s="384"/>
    </row>
    <row r="82" spans="1:34" x14ac:dyDescent="0.2">
      <c r="A82" s="384"/>
      <c r="B82" s="1538"/>
      <c r="C82" s="384"/>
      <c r="D82" s="384"/>
      <c r="E82" s="384"/>
      <c r="F82" s="384"/>
      <c r="G82" s="384"/>
      <c r="H82" s="384"/>
      <c r="I82" s="384"/>
      <c r="J82" s="384"/>
      <c r="K82" s="384"/>
      <c r="L82" s="384"/>
      <c r="M82" s="384"/>
      <c r="N82" s="384"/>
      <c r="O82" s="384"/>
      <c r="P82" s="384"/>
      <c r="Q82" s="384"/>
      <c r="R82" s="384"/>
      <c r="S82" s="384"/>
      <c r="T82" s="384"/>
      <c r="U82" s="384"/>
      <c r="V82" s="384"/>
      <c r="W82" s="384"/>
      <c r="X82" s="384"/>
      <c r="Y82" s="384"/>
      <c r="Z82" s="384"/>
      <c r="AA82" s="384"/>
      <c r="AB82" s="384"/>
      <c r="AC82" s="384"/>
      <c r="AD82" s="384"/>
      <c r="AE82" s="384"/>
      <c r="AF82" s="384"/>
      <c r="AG82" s="384"/>
    </row>
    <row r="83" spans="1:34" x14ac:dyDescent="0.2">
      <c r="A83" s="384"/>
      <c r="B83" s="1538"/>
      <c r="C83" s="384"/>
      <c r="D83" s="384"/>
      <c r="E83" s="384"/>
      <c r="F83" s="384"/>
      <c r="G83" s="384"/>
      <c r="H83" s="384"/>
      <c r="I83" s="384"/>
      <c r="J83" s="384"/>
      <c r="K83" s="384"/>
      <c r="L83" s="384"/>
      <c r="M83" s="384"/>
      <c r="N83" s="384"/>
      <c r="O83" s="384"/>
      <c r="P83" s="384"/>
      <c r="Q83" s="384"/>
      <c r="R83" s="384"/>
      <c r="S83" s="384"/>
      <c r="T83" s="384"/>
      <c r="U83" s="384"/>
      <c r="V83" s="384"/>
      <c r="W83" s="384"/>
      <c r="X83" s="384"/>
      <c r="Y83" s="384"/>
      <c r="Z83" s="384"/>
      <c r="AA83" s="384"/>
      <c r="AB83" s="384"/>
      <c r="AC83" s="384"/>
      <c r="AD83" s="384"/>
      <c r="AE83" s="384"/>
      <c r="AF83" s="384"/>
      <c r="AG83" s="384"/>
    </row>
    <row r="84" spans="1:34" x14ac:dyDescent="0.2">
      <c r="A84" s="384"/>
      <c r="B84" s="1538"/>
      <c r="C84" s="384"/>
      <c r="D84" s="384"/>
      <c r="E84" s="384"/>
      <c r="F84" s="384"/>
      <c r="G84" s="384"/>
      <c r="H84" s="384"/>
      <c r="I84" s="384"/>
      <c r="J84" s="384"/>
      <c r="K84" s="384"/>
      <c r="L84" s="384"/>
      <c r="M84" s="384"/>
      <c r="N84" s="384"/>
      <c r="O84" s="384"/>
      <c r="P84" s="384"/>
      <c r="Q84" s="384"/>
      <c r="R84" s="384"/>
      <c r="S84" s="384"/>
      <c r="T84" s="384"/>
      <c r="U84" s="384"/>
      <c r="V84" s="384"/>
      <c r="W84" s="384"/>
      <c r="X84" s="384"/>
      <c r="Y84" s="384"/>
      <c r="Z84" s="384"/>
      <c r="AA84" s="384"/>
      <c r="AB84" s="384"/>
      <c r="AC84" s="384"/>
      <c r="AD84" s="384"/>
      <c r="AE84" s="384"/>
      <c r="AF84" s="384"/>
      <c r="AG84" s="384"/>
    </row>
    <row r="85" spans="1:34" x14ac:dyDescent="0.2">
      <c r="A85" s="384"/>
      <c r="B85" s="1538"/>
      <c r="C85" s="384"/>
      <c r="D85" s="384"/>
      <c r="E85" s="384"/>
      <c r="F85" s="384"/>
      <c r="G85" s="384"/>
      <c r="H85" s="384"/>
      <c r="I85" s="384"/>
      <c r="J85" s="384"/>
      <c r="K85" s="384"/>
      <c r="L85" s="384"/>
      <c r="M85" s="384"/>
      <c r="N85" s="384"/>
      <c r="O85" s="384"/>
      <c r="P85" s="384"/>
      <c r="Q85" s="384"/>
      <c r="R85" s="384"/>
      <c r="S85" s="384"/>
      <c r="T85" s="384"/>
      <c r="U85" s="384"/>
      <c r="V85" s="384"/>
      <c r="W85" s="384"/>
      <c r="X85" s="384"/>
      <c r="Y85" s="384"/>
      <c r="Z85" s="384"/>
      <c r="AA85" s="384"/>
      <c r="AB85" s="384"/>
      <c r="AC85" s="384"/>
      <c r="AD85" s="384"/>
      <c r="AE85" s="384"/>
      <c r="AF85" s="384"/>
      <c r="AG85" s="384"/>
    </row>
    <row r="86" spans="1:34" x14ac:dyDescent="0.2">
      <c r="A86" s="384"/>
      <c r="B86" s="1538"/>
      <c r="C86" s="384"/>
      <c r="D86" s="384"/>
      <c r="E86" s="384"/>
      <c r="F86" s="384"/>
      <c r="G86" s="384"/>
      <c r="H86" s="384"/>
      <c r="I86" s="384"/>
      <c r="J86" s="384"/>
      <c r="K86" s="384"/>
      <c r="L86" s="384"/>
      <c r="M86" s="384"/>
      <c r="N86" s="384"/>
      <c r="O86" s="384"/>
      <c r="P86" s="384"/>
      <c r="Q86" s="384"/>
      <c r="R86" s="384"/>
      <c r="S86" s="384"/>
      <c r="T86" s="384"/>
      <c r="U86" s="384"/>
      <c r="V86" s="384"/>
      <c r="W86" s="384"/>
      <c r="X86" s="384"/>
      <c r="Y86" s="384"/>
      <c r="Z86" s="384"/>
      <c r="AA86" s="384"/>
      <c r="AB86" s="384"/>
      <c r="AC86" s="384"/>
      <c r="AD86" s="384"/>
      <c r="AE86" s="384"/>
      <c r="AF86" s="384"/>
      <c r="AG86" s="384"/>
    </row>
    <row r="87" spans="1:34" x14ac:dyDescent="0.2">
      <c r="A87" s="384"/>
      <c r="B87" s="1538"/>
      <c r="C87" s="384"/>
      <c r="D87" s="384"/>
      <c r="E87" s="384"/>
      <c r="F87" s="384"/>
      <c r="G87" s="384"/>
      <c r="H87" s="384"/>
      <c r="I87" s="384"/>
      <c r="J87" s="384"/>
      <c r="K87" s="384"/>
      <c r="L87" s="384"/>
      <c r="M87" s="384"/>
      <c r="N87" s="384"/>
      <c r="O87" s="384"/>
      <c r="P87" s="384"/>
      <c r="Q87" s="384"/>
      <c r="R87" s="384"/>
      <c r="S87" s="384"/>
      <c r="T87" s="384"/>
      <c r="U87" s="384"/>
      <c r="V87" s="384"/>
      <c r="W87" s="384"/>
      <c r="X87" s="384"/>
      <c r="Y87" s="384"/>
      <c r="Z87" s="384"/>
      <c r="AA87" s="384"/>
      <c r="AB87" s="384"/>
      <c r="AC87" s="384"/>
      <c r="AD87" s="384"/>
      <c r="AE87" s="384"/>
      <c r="AF87" s="384"/>
      <c r="AG87" s="384"/>
    </row>
    <row r="88" spans="1:34" x14ac:dyDescent="0.2">
      <c r="A88" s="384"/>
      <c r="B88" s="1538"/>
      <c r="C88" s="384"/>
      <c r="D88" s="384"/>
      <c r="E88" s="384"/>
      <c r="F88" s="384"/>
      <c r="G88" s="384"/>
      <c r="H88" s="384"/>
      <c r="I88" s="384"/>
      <c r="J88" s="384"/>
      <c r="K88" s="384"/>
      <c r="L88" s="384"/>
      <c r="M88" s="384"/>
      <c r="N88" s="384"/>
      <c r="O88" s="384"/>
      <c r="P88" s="384"/>
      <c r="Q88" s="384"/>
      <c r="R88" s="384"/>
      <c r="S88" s="384"/>
      <c r="T88" s="384"/>
      <c r="U88" s="384"/>
      <c r="V88" s="384"/>
      <c r="W88" s="384"/>
      <c r="X88" s="384"/>
      <c r="Y88" s="384"/>
      <c r="Z88" s="384"/>
      <c r="AA88" s="384"/>
      <c r="AB88" s="384"/>
      <c r="AC88" s="384"/>
      <c r="AD88" s="384"/>
      <c r="AE88" s="384"/>
      <c r="AF88" s="384"/>
      <c r="AG88" s="384"/>
    </row>
    <row r="89" spans="1:34" x14ac:dyDescent="0.2">
      <c r="A89" s="384"/>
      <c r="B89" s="1538"/>
      <c r="C89" s="384"/>
      <c r="D89" s="384"/>
      <c r="E89" s="384"/>
      <c r="F89" s="384"/>
      <c r="G89" s="384"/>
      <c r="H89" s="384"/>
      <c r="I89" s="384"/>
      <c r="J89" s="384"/>
      <c r="K89" s="384"/>
      <c r="L89" s="384"/>
      <c r="M89" s="384"/>
      <c r="N89" s="384"/>
      <c r="O89" s="384"/>
      <c r="P89" s="384"/>
      <c r="Q89" s="384"/>
      <c r="R89" s="384"/>
      <c r="S89" s="384"/>
      <c r="T89" s="384"/>
      <c r="U89" s="384"/>
      <c r="V89" s="384"/>
      <c r="W89" s="384"/>
      <c r="X89" s="384"/>
      <c r="Y89" s="384"/>
      <c r="Z89" s="384"/>
      <c r="AA89" s="384"/>
      <c r="AB89" s="384"/>
      <c r="AC89" s="384"/>
      <c r="AD89" s="384"/>
      <c r="AE89" s="384"/>
      <c r="AF89" s="384"/>
      <c r="AG89" s="384"/>
    </row>
    <row r="90" spans="1:34" ht="13.5" customHeight="1" x14ac:dyDescent="0.2">
      <c r="A90" s="384"/>
      <c r="B90" s="384"/>
      <c r="C90" s="384"/>
      <c r="D90" s="384"/>
      <c r="E90" s="384"/>
      <c r="F90" s="384"/>
      <c r="G90" s="384"/>
      <c r="H90" s="384"/>
      <c r="I90" s="384"/>
      <c r="J90" s="384"/>
      <c r="K90" s="384"/>
      <c r="L90" s="384"/>
      <c r="M90" s="384"/>
      <c r="N90" s="384"/>
      <c r="O90" s="384"/>
      <c r="P90" s="384"/>
      <c r="Q90" s="384"/>
      <c r="R90" s="384"/>
      <c r="S90" s="384"/>
      <c r="T90" s="384"/>
      <c r="U90" s="384"/>
      <c r="V90" s="384"/>
      <c r="W90" s="384"/>
      <c r="X90" s="384"/>
      <c r="Y90" s="384"/>
      <c r="Z90" s="384"/>
      <c r="AA90" s="384"/>
      <c r="AB90" s="384"/>
      <c r="AC90" s="384"/>
      <c r="AD90" s="384"/>
      <c r="AE90" s="384"/>
      <c r="AF90" s="384"/>
      <c r="AG90" s="384"/>
    </row>
    <row r="91" spans="1:34" ht="15.75" x14ac:dyDescent="0.2">
      <c r="A91" s="384"/>
      <c r="B91" s="386"/>
      <c r="C91" s="386"/>
      <c r="D91" s="386"/>
      <c r="E91" s="386"/>
      <c r="F91" s="386"/>
      <c r="G91" s="386"/>
      <c r="H91" s="386"/>
      <c r="I91" s="386"/>
      <c r="J91" s="386"/>
      <c r="K91" s="386"/>
      <c r="L91" s="386"/>
      <c r="M91" s="386"/>
      <c r="N91" s="386"/>
      <c r="O91" s="386"/>
      <c r="P91" s="386"/>
      <c r="Q91" s="386"/>
      <c r="R91" s="386"/>
      <c r="S91" s="386"/>
      <c r="T91" s="386"/>
      <c r="U91" s="386"/>
      <c r="V91" s="386"/>
      <c r="W91" s="386"/>
      <c r="X91" s="386"/>
      <c r="Y91" s="386"/>
      <c r="Z91" s="386"/>
      <c r="AA91" s="386"/>
      <c r="AB91" s="386"/>
      <c r="AC91" s="386"/>
      <c r="AD91" s="1568" t="e">
        <f ca="1">Pacing!AP287</f>
        <v>#VALUE!</v>
      </c>
      <c r="AE91" s="1568"/>
      <c r="AF91" s="1568"/>
      <c r="AG91" s="395" t="s">
        <v>215</v>
      </c>
    </row>
    <row r="92" spans="1:34" ht="15.75" x14ac:dyDescent="0.2">
      <c r="A92" s="384"/>
      <c r="B92" s="384"/>
      <c r="C92" s="1561" t="str">
        <f ca="1">AA71</f>
        <v>#:##.##</v>
      </c>
      <c r="D92" s="1561"/>
      <c r="E92" s="387"/>
      <c r="F92" s="1561" t="str">
        <f ca="1">Pacing!AP279</f>
        <v>#:##.##</v>
      </c>
      <c r="G92" s="1561"/>
      <c r="H92" s="387"/>
      <c r="I92" s="1561" t="str">
        <f ca="1">Pacing!AP280</f>
        <v>#:##.##</v>
      </c>
      <c r="J92" s="1561"/>
      <c r="K92" s="387"/>
      <c r="L92" s="1561" t="str">
        <f ca="1">Pacing!AP281</f>
        <v>#:##.##</v>
      </c>
      <c r="M92" s="1561"/>
      <c r="N92" s="387"/>
      <c r="O92" s="1561" t="str">
        <f ca="1">Pacing!AP282</f>
        <v>#:##.##</v>
      </c>
      <c r="P92" s="1561"/>
      <c r="Q92" s="532"/>
      <c r="R92" s="1561" t="str">
        <f ca="1">Pacing!AP283</f>
        <v>#:##.##</v>
      </c>
      <c r="S92" s="1561"/>
      <c r="T92" s="532"/>
      <c r="U92" s="1561" t="str">
        <f ca="1">Pacing!AP284</f>
        <v>#:##.##</v>
      </c>
      <c r="V92" s="1561"/>
      <c r="W92" s="532"/>
      <c r="X92" s="1561" t="e">
        <f ca="1">Pacing!AP285</f>
        <v>#VALUE!</v>
      </c>
      <c r="Y92" s="1561"/>
      <c r="Z92" s="387"/>
      <c r="AA92" s="1561" t="e">
        <f ca="1">Pacing!AP286</f>
        <v>#VALUE!</v>
      </c>
      <c r="AB92" s="1561"/>
      <c r="AC92" s="532"/>
      <c r="AD92" s="1567" t="e">
        <f ca="1">Pacing!AQ287</f>
        <v>#VALUE!</v>
      </c>
      <c r="AE92" s="1567"/>
      <c r="AF92" s="1567"/>
      <c r="AG92" s="396">
        <f ca="1">Pacing!M45</f>
        <v>0.14583333333333334</v>
      </c>
    </row>
    <row r="93" spans="1:34" ht="13.5" customHeight="1" x14ac:dyDescent="0.2">
      <c r="A93" s="384"/>
      <c r="B93" s="384"/>
      <c r="C93" s="1562" t="str">
        <f ca="1">AA72</f>
        <v>#:##.## #M</v>
      </c>
      <c r="D93" s="1562"/>
      <c r="E93" s="533" t="str">
        <f ca="1">Pacing!AO279</f>
        <v>##.##</v>
      </c>
      <c r="F93" s="1562" t="str">
        <f ca="1">Pacing!AQ279</f>
        <v>#:##.## #M</v>
      </c>
      <c r="G93" s="1562"/>
      <c r="H93" s="533" t="str">
        <f ca="1">Pacing!AO280</f>
        <v>##.##</v>
      </c>
      <c r="I93" s="1562" t="str">
        <f ca="1">Pacing!AQ280</f>
        <v>#:##.## #M</v>
      </c>
      <c r="J93" s="1562"/>
      <c r="K93" s="533" t="str">
        <f ca="1">Pacing!AO281</f>
        <v>##.##</v>
      </c>
      <c r="L93" s="1562" t="str">
        <f ca="1">Pacing!AQ281</f>
        <v>#:##.## #M</v>
      </c>
      <c r="M93" s="1562"/>
      <c r="N93" s="533" t="str">
        <f ca="1">Pacing!AO282</f>
        <v>##.##</v>
      </c>
      <c r="O93" s="1562" t="str">
        <f ca="1">Pacing!AQ282</f>
        <v>#:##.## #M</v>
      </c>
      <c r="P93" s="1562"/>
      <c r="Q93" s="533" t="str">
        <f ca="1">Pacing!AO283</f>
        <v>##.##</v>
      </c>
      <c r="R93" s="1562" t="str">
        <f ca="1">Pacing!AQ283</f>
        <v>#:##.## #M</v>
      </c>
      <c r="S93" s="1562"/>
      <c r="T93" s="533" t="str">
        <f ca="1">Pacing!AO284</f>
        <v>##.##</v>
      </c>
      <c r="U93" s="1562" t="str">
        <f ca="1">Pacing!AQ284</f>
        <v>#:##.## #M</v>
      </c>
      <c r="V93" s="1562"/>
      <c r="W93" s="533">
        <f ca="1">Pacing!AO285</f>
        <v>3.5014223395500913E-3</v>
      </c>
      <c r="X93" s="1562" t="e">
        <f ca="1">Pacing!AQ285</f>
        <v>#VALUE!</v>
      </c>
      <c r="Y93" s="1562"/>
      <c r="Z93" s="533">
        <f ca="1">Pacing!AO286</f>
        <v>3.508046645573993E-3</v>
      </c>
      <c r="AA93" s="1562" t="e">
        <f ca="1">Pacing!AQ286</f>
        <v>#VALUE!</v>
      </c>
      <c r="AB93" s="1562"/>
      <c r="AC93" s="1569">
        <f ca="1">Pacing!AO287</f>
        <v>3.5146709515978957E-3</v>
      </c>
      <c r="AD93" s="1570"/>
      <c r="AE93" s="384"/>
      <c r="AF93" s="533">
        <f ca="1">Pacing!AO288</f>
        <v>3.5212952576217987E-3</v>
      </c>
      <c r="AG93" s="397">
        <f ca="1">Pacing!N45</f>
        <v>0.41666666666666663</v>
      </c>
      <c r="AH93" s="68"/>
    </row>
    <row r="94" spans="1:34" x14ac:dyDescent="0.2">
      <c r="A94" s="384"/>
      <c r="B94" s="1538" t="s">
        <v>347</v>
      </c>
      <c r="C94" s="384"/>
      <c r="D94" s="384"/>
      <c r="E94" s="384"/>
      <c r="F94" s="384"/>
      <c r="G94" s="384"/>
      <c r="H94" s="384"/>
      <c r="I94" s="384"/>
      <c r="J94" s="384"/>
      <c r="K94" s="384"/>
      <c r="L94" s="384"/>
      <c r="M94" s="384"/>
      <c r="N94" s="384"/>
      <c r="O94" s="384"/>
      <c r="P94" s="384"/>
      <c r="Q94" s="384"/>
      <c r="R94" s="384"/>
      <c r="S94" s="384"/>
      <c r="T94" s="384"/>
      <c r="U94" s="384"/>
      <c r="V94" s="384"/>
      <c r="W94" s="384"/>
      <c r="X94" s="384"/>
      <c r="Y94" s="384"/>
      <c r="Z94" s="384"/>
      <c r="AA94" s="384"/>
      <c r="AB94" s="384"/>
      <c r="AC94" s="384"/>
      <c r="AD94" s="384"/>
      <c r="AE94" s="384"/>
      <c r="AF94" s="384"/>
    </row>
    <row r="95" spans="1:34" x14ac:dyDescent="0.2">
      <c r="A95" s="384"/>
      <c r="B95" s="1538"/>
      <c r="C95" s="384"/>
      <c r="D95" s="384"/>
      <c r="E95" s="384"/>
      <c r="F95" s="384"/>
      <c r="G95" s="384"/>
      <c r="H95" s="384"/>
      <c r="I95" s="384"/>
      <c r="J95" s="384"/>
      <c r="K95" s="384"/>
      <c r="L95" s="384"/>
      <c r="M95" s="384"/>
      <c r="N95" s="384"/>
      <c r="O95" s="384"/>
      <c r="P95" s="384"/>
      <c r="Q95" s="384"/>
      <c r="R95" s="384"/>
      <c r="S95" s="384"/>
      <c r="T95" s="384"/>
      <c r="U95" s="384"/>
      <c r="V95" s="384"/>
      <c r="W95" s="384"/>
      <c r="X95" s="384"/>
      <c r="Y95" s="384"/>
      <c r="Z95" s="384"/>
      <c r="AA95" s="384"/>
      <c r="AB95" s="384"/>
      <c r="AC95" s="384"/>
      <c r="AD95" s="384"/>
      <c r="AE95" s="384"/>
      <c r="AF95" s="384"/>
      <c r="AH95" s="262"/>
    </row>
    <row r="96" spans="1:34" x14ac:dyDescent="0.2">
      <c r="A96" s="384"/>
      <c r="B96" s="1538"/>
      <c r="C96" s="384"/>
      <c r="D96" s="384"/>
      <c r="E96" s="384"/>
      <c r="F96" s="384"/>
      <c r="G96" s="384"/>
      <c r="H96" s="384"/>
      <c r="I96" s="384"/>
      <c r="J96" s="384"/>
      <c r="K96" s="384"/>
      <c r="L96" s="384"/>
      <c r="M96" s="384"/>
      <c r="N96" s="384"/>
      <c r="O96" s="384"/>
      <c r="P96" s="384"/>
      <c r="Q96" s="384"/>
      <c r="R96" s="384"/>
      <c r="S96" s="384"/>
      <c r="T96" s="384"/>
      <c r="U96" s="384"/>
      <c r="V96" s="384"/>
      <c r="W96" s="384"/>
      <c r="X96" s="384"/>
      <c r="Y96" s="384"/>
      <c r="Z96" s="384"/>
      <c r="AA96" s="384"/>
      <c r="AB96" s="384"/>
      <c r="AC96" s="384"/>
      <c r="AD96" s="384"/>
      <c r="AE96" s="384"/>
      <c r="AF96" s="384"/>
      <c r="AH96" s="263"/>
    </row>
    <row r="97" spans="1:34" x14ac:dyDescent="0.2">
      <c r="A97" s="384"/>
      <c r="B97" s="1538"/>
      <c r="C97" s="384"/>
      <c r="D97" s="384"/>
      <c r="E97" s="384"/>
      <c r="F97" s="384"/>
      <c r="G97" s="384"/>
      <c r="H97" s="384"/>
      <c r="I97" s="384"/>
      <c r="J97" s="384"/>
      <c r="K97" s="384"/>
      <c r="L97" s="384"/>
      <c r="M97" s="384"/>
      <c r="N97" s="384"/>
      <c r="O97" s="384"/>
      <c r="P97" s="384"/>
      <c r="Q97" s="384"/>
      <c r="R97" s="384"/>
      <c r="S97" s="384"/>
      <c r="T97" s="384"/>
      <c r="U97" s="384"/>
      <c r="V97" s="384"/>
      <c r="W97" s="384"/>
      <c r="X97" s="384"/>
      <c r="Y97" s="384"/>
      <c r="Z97" s="384"/>
      <c r="AA97" s="384"/>
      <c r="AB97" s="384"/>
      <c r="AC97" s="384"/>
      <c r="AD97" s="384"/>
      <c r="AE97" s="384"/>
      <c r="AF97" s="384"/>
      <c r="AG97" s="398"/>
      <c r="AH97" s="264"/>
    </row>
    <row r="98" spans="1:34" x14ac:dyDescent="0.2">
      <c r="A98" s="384"/>
      <c r="B98" s="1538"/>
      <c r="C98" s="384"/>
      <c r="D98" s="384"/>
      <c r="E98" s="384"/>
      <c r="F98" s="384"/>
      <c r="G98" s="384"/>
      <c r="H98" s="384"/>
      <c r="I98" s="384"/>
      <c r="J98" s="384"/>
      <c r="K98" s="384"/>
      <c r="L98" s="384"/>
      <c r="M98" s="384"/>
      <c r="N98" s="384"/>
      <c r="O98" s="384"/>
      <c r="P98" s="384"/>
      <c r="Q98" s="384"/>
      <c r="R98" s="384"/>
      <c r="S98" s="384"/>
      <c r="T98" s="384"/>
      <c r="U98" s="384"/>
      <c r="V98" s="384"/>
      <c r="W98" s="384"/>
      <c r="X98" s="384"/>
      <c r="Y98" s="384"/>
      <c r="Z98" s="384"/>
      <c r="AA98" s="384"/>
      <c r="AB98" s="384"/>
      <c r="AC98" s="384"/>
      <c r="AD98" s="384"/>
      <c r="AE98" s="384"/>
      <c r="AF98" s="384"/>
      <c r="AG98" s="399"/>
      <c r="AH98" s="68"/>
    </row>
    <row r="99" spans="1:34" x14ac:dyDescent="0.2">
      <c r="A99" s="384"/>
      <c r="B99" s="1538"/>
      <c r="C99" s="384"/>
      <c r="D99" s="384"/>
      <c r="E99" s="384"/>
      <c r="F99" s="384"/>
      <c r="G99" s="384"/>
      <c r="H99" s="384"/>
      <c r="I99" s="384"/>
      <c r="J99" s="384"/>
      <c r="K99" s="384"/>
      <c r="L99" s="384"/>
      <c r="M99" s="384"/>
      <c r="N99" s="384"/>
      <c r="O99" s="384"/>
      <c r="P99" s="384"/>
      <c r="Q99" s="384"/>
      <c r="R99" s="384"/>
      <c r="S99" s="384"/>
      <c r="T99" s="384"/>
      <c r="U99" s="384"/>
      <c r="V99" s="384"/>
      <c r="W99" s="384"/>
      <c r="X99" s="384"/>
      <c r="Y99" s="384"/>
      <c r="Z99" s="384"/>
      <c r="AA99" s="384"/>
      <c r="AB99" s="384"/>
      <c r="AC99" s="384"/>
      <c r="AD99" s="384"/>
      <c r="AE99" s="384"/>
      <c r="AF99" s="384"/>
      <c r="AG99" s="400"/>
    </row>
    <row r="100" spans="1:34" x14ac:dyDescent="0.2">
      <c r="A100" s="384"/>
      <c r="B100" s="1538"/>
      <c r="C100" s="384"/>
      <c r="D100" s="384"/>
      <c r="E100" s="384"/>
      <c r="F100" s="384"/>
      <c r="G100" s="384"/>
      <c r="H100" s="384"/>
      <c r="I100" s="384"/>
      <c r="J100" s="384"/>
      <c r="K100" s="384"/>
      <c r="L100" s="384"/>
      <c r="M100" s="384"/>
      <c r="N100" s="384"/>
      <c r="O100" s="384"/>
      <c r="P100" s="384"/>
      <c r="Q100" s="384"/>
      <c r="R100" s="384"/>
      <c r="S100" s="384"/>
      <c r="T100" s="384"/>
      <c r="U100" s="384"/>
      <c r="V100" s="384"/>
      <c r="W100" s="384"/>
      <c r="X100" s="384"/>
      <c r="Y100" s="384"/>
      <c r="Z100" s="384"/>
      <c r="AA100" s="384"/>
      <c r="AB100" s="384"/>
      <c r="AC100" s="384"/>
      <c r="AD100" s="384"/>
      <c r="AE100" s="384"/>
      <c r="AF100" s="384"/>
      <c r="AG100" s="400"/>
    </row>
    <row r="101" spans="1:34" x14ac:dyDescent="0.2">
      <c r="A101" s="384"/>
      <c r="B101" s="1538"/>
      <c r="C101" s="384"/>
      <c r="D101" s="384"/>
      <c r="E101" s="384"/>
      <c r="F101" s="384"/>
      <c r="G101" s="384"/>
      <c r="H101" s="384"/>
      <c r="I101" s="384"/>
      <c r="J101" s="384"/>
      <c r="K101" s="384"/>
      <c r="L101" s="384"/>
      <c r="M101" s="384"/>
      <c r="N101" s="384"/>
      <c r="O101" s="384"/>
      <c r="P101" s="384"/>
      <c r="Q101" s="384"/>
      <c r="R101" s="384"/>
      <c r="S101" s="384"/>
      <c r="T101" s="384"/>
      <c r="U101" s="384"/>
      <c r="V101" s="384"/>
      <c r="W101" s="384"/>
      <c r="X101" s="384"/>
      <c r="Y101" s="384"/>
      <c r="Z101" s="384"/>
      <c r="AA101" s="384"/>
      <c r="AB101" s="384"/>
      <c r="AC101" s="384"/>
      <c r="AD101" s="384"/>
      <c r="AE101" s="384"/>
      <c r="AF101" s="384"/>
      <c r="AG101" s="384"/>
    </row>
    <row r="102" spans="1:34" x14ac:dyDescent="0.2">
      <c r="A102" s="384"/>
      <c r="B102" s="1538"/>
      <c r="C102" s="384"/>
      <c r="D102" s="384"/>
      <c r="E102" s="384"/>
      <c r="F102" s="384"/>
      <c r="G102" s="384"/>
      <c r="H102" s="384"/>
      <c r="I102" s="384"/>
      <c r="J102" s="384"/>
      <c r="K102" s="384"/>
      <c r="L102" s="384"/>
      <c r="M102" s="384"/>
      <c r="N102" s="384"/>
      <c r="O102" s="384"/>
      <c r="P102" s="384"/>
      <c r="Q102" s="384"/>
      <c r="R102" s="384"/>
      <c r="S102" s="384"/>
      <c r="T102" s="384"/>
      <c r="U102" s="384"/>
      <c r="V102" s="384"/>
      <c r="W102" s="384"/>
      <c r="X102" s="384"/>
      <c r="Y102" s="384"/>
      <c r="Z102" s="384"/>
      <c r="AA102" s="384"/>
      <c r="AB102" s="384"/>
      <c r="AC102" s="384"/>
      <c r="AD102" s="384"/>
      <c r="AE102" s="384"/>
      <c r="AF102" s="384"/>
      <c r="AG102" s="384"/>
    </row>
    <row r="103" spans="1:34" x14ac:dyDescent="0.2">
      <c r="A103" s="384"/>
      <c r="B103" s="1538"/>
      <c r="C103" s="384"/>
      <c r="D103" s="384"/>
      <c r="E103" s="384"/>
      <c r="F103" s="384"/>
      <c r="G103" s="384"/>
      <c r="H103" s="384"/>
      <c r="I103" s="384"/>
      <c r="J103" s="384"/>
      <c r="K103" s="384"/>
      <c r="L103" s="384"/>
      <c r="M103" s="384"/>
      <c r="N103" s="384"/>
      <c r="O103" s="384"/>
      <c r="P103" s="384"/>
      <c r="Q103" s="384"/>
      <c r="R103" s="384"/>
      <c r="S103" s="384"/>
      <c r="T103" s="384"/>
      <c r="U103" s="384"/>
      <c r="V103" s="384"/>
      <c r="W103" s="384"/>
      <c r="X103" s="384"/>
      <c r="Y103" s="384"/>
      <c r="Z103" s="384"/>
      <c r="AA103" s="384"/>
      <c r="AB103" s="384"/>
      <c r="AC103" s="384"/>
      <c r="AD103" s="384"/>
      <c r="AE103" s="384"/>
      <c r="AF103" s="384"/>
      <c r="AG103" s="384"/>
    </row>
    <row r="104" spans="1:34" x14ac:dyDescent="0.2">
      <c r="A104" s="384"/>
      <c r="B104" s="1538"/>
      <c r="C104" s="384"/>
      <c r="D104" s="384"/>
      <c r="E104" s="384"/>
      <c r="F104" s="384"/>
      <c r="G104" s="384"/>
      <c r="H104" s="384"/>
      <c r="I104" s="384"/>
      <c r="J104" s="384"/>
      <c r="K104" s="384"/>
      <c r="L104" s="384"/>
      <c r="M104" s="384"/>
      <c r="N104" s="384"/>
      <c r="O104" s="384"/>
      <c r="P104" s="384"/>
      <c r="Q104" s="384"/>
      <c r="R104" s="384"/>
      <c r="S104" s="384"/>
      <c r="T104" s="384"/>
      <c r="U104" s="384"/>
      <c r="V104" s="384"/>
      <c r="W104" s="384"/>
      <c r="X104" s="384"/>
      <c r="Y104" s="384"/>
      <c r="Z104" s="384"/>
      <c r="AA104" s="384"/>
      <c r="AB104" s="384"/>
      <c r="AC104" s="384"/>
      <c r="AD104" s="384"/>
      <c r="AE104" s="384"/>
      <c r="AF104" s="384"/>
      <c r="AG104" s="384"/>
    </row>
    <row r="105" spans="1:34" x14ac:dyDescent="0.2">
      <c r="A105" s="384"/>
      <c r="B105" s="1538"/>
      <c r="C105" s="384"/>
      <c r="D105" s="384"/>
      <c r="E105" s="384"/>
      <c r="F105" s="384"/>
      <c r="G105" s="384"/>
      <c r="H105" s="384"/>
      <c r="I105" s="384"/>
      <c r="J105" s="384"/>
      <c r="K105" s="384"/>
      <c r="L105" s="384"/>
      <c r="M105" s="384"/>
      <c r="N105" s="384"/>
      <c r="O105" s="384"/>
      <c r="P105" s="384"/>
      <c r="Q105" s="384"/>
      <c r="R105" s="384"/>
      <c r="S105" s="384"/>
      <c r="T105" s="384"/>
      <c r="U105" s="384"/>
      <c r="V105" s="384"/>
      <c r="W105" s="384"/>
      <c r="X105" s="384"/>
      <c r="Y105" s="384"/>
      <c r="Z105" s="384"/>
      <c r="AA105" s="384"/>
      <c r="AB105" s="384"/>
      <c r="AC105" s="384"/>
      <c r="AD105" s="384"/>
      <c r="AE105" s="384"/>
      <c r="AF105" s="384"/>
      <c r="AG105" s="384"/>
    </row>
    <row r="106" spans="1:34" x14ac:dyDescent="0.2">
      <c r="A106" s="384"/>
      <c r="B106" s="1538"/>
      <c r="C106" s="384"/>
      <c r="D106" s="384"/>
      <c r="E106" s="384"/>
      <c r="F106" s="384"/>
      <c r="G106" s="384"/>
      <c r="H106" s="384"/>
      <c r="I106" s="384"/>
      <c r="J106" s="384"/>
      <c r="K106" s="384"/>
      <c r="L106" s="384"/>
      <c r="M106" s="384"/>
      <c r="N106" s="384"/>
      <c r="O106" s="384"/>
      <c r="P106" s="384"/>
      <c r="Q106" s="384"/>
      <c r="R106" s="384"/>
      <c r="S106" s="384"/>
      <c r="T106" s="384"/>
      <c r="U106" s="384"/>
      <c r="V106" s="384"/>
      <c r="W106" s="384"/>
      <c r="X106" s="384"/>
      <c r="Y106" s="384"/>
      <c r="Z106" s="384"/>
      <c r="AA106" s="384"/>
      <c r="AB106" s="384"/>
      <c r="AC106" s="384"/>
      <c r="AD106" s="384"/>
      <c r="AE106" s="384"/>
      <c r="AF106" s="384"/>
      <c r="AG106" s="384"/>
    </row>
    <row r="107" spans="1:34" x14ac:dyDescent="0.2">
      <c r="A107" s="384"/>
      <c r="B107" s="1538"/>
      <c r="C107" s="384"/>
      <c r="D107" s="384"/>
      <c r="E107" s="384"/>
      <c r="F107" s="384"/>
      <c r="G107" s="384"/>
      <c r="H107" s="384"/>
      <c r="I107" s="384"/>
      <c r="J107" s="384"/>
      <c r="K107" s="384"/>
      <c r="L107" s="384"/>
      <c r="M107" s="384"/>
      <c r="N107" s="384"/>
      <c r="O107" s="384"/>
      <c r="P107" s="384"/>
      <c r="Q107" s="384"/>
      <c r="R107" s="384"/>
      <c r="S107" s="384"/>
      <c r="T107" s="384"/>
      <c r="U107" s="384"/>
      <c r="V107" s="384"/>
      <c r="W107" s="384"/>
      <c r="X107" s="384"/>
      <c r="Y107" s="384"/>
      <c r="Z107" s="384"/>
      <c r="AA107" s="384"/>
      <c r="AB107" s="384"/>
      <c r="AC107" s="384"/>
      <c r="AD107" s="384"/>
      <c r="AE107" s="384"/>
      <c r="AF107" s="384"/>
      <c r="AG107" s="384"/>
    </row>
    <row r="108" spans="1:34" x14ac:dyDescent="0.2">
      <c r="A108" s="384"/>
      <c r="B108" s="1538"/>
      <c r="C108" s="384"/>
      <c r="D108" s="384"/>
      <c r="E108" s="384"/>
      <c r="F108" s="384"/>
      <c r="G108" s="384"/>
      <c r="H108" s="384"/>
      <c r="I108" s="384"/>
      <c r="J108" s="384"/>
      <c r="K108" s="384"/>
      <c r="L108" s="384"/>
      <c r="M108" s="384"/>
      <c r="N108" s="384"/>
      <c r="O108" s="384"/>
      <c r="P108" s="384"/>
      <c r="Q108" s="384"/>
      <c r="R108" s="384"/>
      <c r="S108" s="384"/>
      <c r="T108" s="384"/>
      <c r="U108" s="384"/>
      <c r="V108" s="384"/>
      <c r="W108" s="384"/>
      <c r="X108" s="384"/>
      <c r="Y108" s="384"/>
      <c r="Z108" s="384"/>
      <c r="AA108" s="384"/>
      <c r="AB108" s="384"/>
      <c r="AC108" s="384"/>
      <c r="AD108" s="384"/>
      <c r="AE108" s="384"/>
      <c r="AF108" s="384"/>
      <c r="AG108" s="384"/>
    </row>
    <row r="109" spans="1:34" x14ac:dyDescent="0.2">
      <c r="A109" s="384"/>
      <c r="B109" s="1538"/>
      <c r="C109" s="384"/>
      <c r="D109" s="384"/>
      <c r="E109" s="384"/>
      <c r="F109" s="384"/>
      <c r="G109" s="384"/>
      <c r="H109" s="384"/>
      <c r="I109" s="384"/>
      <c r="J109" s="384"/>
      <c r="K109" s="384"/>
      <c r="L109" s="384"/>
      <c r="M109" s="384"/>
      <c r="N109" s="384"/>
      <c r="O109" s="384"/>
      <c r="P109" s="384"/>
      <c r="Q109" s="384"/>
      <c r="R109" s="384"/>
      <c r="S109" s="384"/>
      <c r="T109" s="384"/>
      <c r="U109" s="384"/>
      <c r="V109" s="384"/>
      <c r="W109" s="384"/>
      <c r="X109" s="384"/>
      <c r="Y109" s="384"/>
      <c r="Z109" s="384"/>
      <c r="AA109" s="384"/>
      <c r="AB109" s="384"/>
      <c r="AC109" s="384"/>
      <c r="AD109" s="384"/>
      <c r="AE109" s="384"/>
      <c r="AF109" s="384"/>
      <c r="AG109" s="384"/>
    </row>
    <row r="110" spans="1:34" x14ac:dyDescent="0.2">
      <c r="A110" s="384"/>
      <c r="B110" s="1538"/>
      <c r="C110" s="384"/>
      <c r="D110" s="384"/>
      <c r="E110" s="384"/>
      <c r="F110" s="384"/>
      <c r="G110" s="384"/>
      <c r="H110" s="384"/>
      <c r="I110" s="384"/>
      <c r="J110" s="384"/>
      <c r="K110" s="384"/>
      <c r="L110" s="384"/>
      <c r="M110" s="384"/>
      <c r="N110" s="384"/>
      <c r="O110" s="384"/>
      <c r="P110" s="384"/>
      <c r="Q110" s="384"/>
      <c r="R110" s="384"/>
      <c r="S110" s="384"/>
      <c r="T110" s="384"/>
      <c r="U110" s="384"/>
      <c r="V110" s="384"/>
      <c r="W110" s="384"/>
      <c r="X110" s="384"/>
      <c r="Y110" s="384"/>
      <c r="Z110" s="384"/>
      <c r="AA110" s="384"/>
      <c r="AB110" s="384"/>
      <c r="AC110" s="384"/>
      <c r="AD110" s="384"/>
      <c r="AE110" s="384"/>
      <c r="AF110" s="384"/>
      <c r="AG110" s="384"/>
    </row>
    <row r="111" spans="1:34" ht="13.5" customHeight="1" x14ac:dyDescent="0.2">
      <c r="A111" s="384"/>
      <c r="B111" s="384"/>
      <c r="C111" s="384"/>
      <c r="D111" s="384"/>
      <c r="E111" s="384"/>
      <c r="F111" s="384"/>
      <c r="G111" s="384"/>
      <c r="H111" s="384"/>
      <c r="I111" s="384"/>
      <c r="J111" s="384"/>
      <c r="K111" s="384"/>
      <c r="L111" s="384"/>
      <c r="M111" s="384"/>
      <c r="N111" s="384"/>
      <c r="O111" s="384"/>
      <c r="P111" s="384"/>
      <c r="Q111" s="384"/>
      <c r="R111" s="384"/>
      <c r="S111" s="384"/>
      <c r="T111" s="384"/>
      <c r="U111" s="384"/>
      <c r="V111" s="384"/>
      <c r="W111" s="384"/>
      <c r="X111" s="384"/>
      <c r="Y111" s="384"/>
      <c r="Z111" s="384"/>
      <c r="AA111" s="384"/>
      <c r="AB111" s="384"/>
      <c r="AC111" s="384"/>
      <c r="AD111" s="384"/>
      <c r="AE111" s="384"/>
      <c r="AF111" s="384"/>
      <c r="AG111" s="384"/>
    </row>
    <row r="112" spans="1:34" ht="13.5" customHeight="1" x14ac:dyDescent="0.2">
      <c r="A112" s="384"/>
      <c r="B112" s="386"/>
      <c r="C112" s="386"/>
      <c r="D112" s="386"/>
      <c r="E112" s="386"/>
      <c r="F112" s="386"/>
      <c r="G112" s="386"/>
      <c r="H112" s="386"/>
      <c r="I112" s="386"/>
      <c r="J112" s="386"/>
      <c r="K112" s="386"/>
      <c r="L112" s="386"/>
      <c r="M112" s="386"/>
      <c r="N112" s="386"/>
      <c r="O112" s="386"/>
      <c r="P112" s="386"/>
      <c r="Q112" s="386"/>
      <c r="R112" s="386"/>
      <c r="S112" s="386"/>
      <c r="T112" s="386"/>
      <c r="U112" s="386"/>
      <c r="V112" s="386"/>
      <c r="W112" s="386"/>
      <c r="X112" s="386"/>
      <c r="Y112" s="386"/>
      <c r="Z112" s="386"/>
      <c r="AA112" s="386"/>
      <c r="AB112" s="386"/>
      <c r="AC112" s="386"/>
      <c r="AD112" s="386"/>
      <c r="AE112" s="386"/>
      <c r="AF112" s="386"/>
      <c r="AG112" s="386"/>
      <c r="AH112" s="3"/>
    </row>
    <row r="113" spans="1:33" ht="18" x14ac:dyDescent="0.2">
      <c r="A113" s="384"/>
      <c r="B113" s="386"/>
      <c r="C113" s="557" t="str">
        <f ca="1">Pacing!B46</f>
        <v>Copyright © 2007-2018 Greg Maclin.  All Rights Reserved</v>
      </c>
      <c r="D113" s="386"/>
      <c r="E113" s="386"/>
      <c r="F113" s="386"/>
      <c r="G113" s="386"/>
      <c r="H113" s="386"/>
      <c r="I113" s="386"/>
      <c r="J113" s="386"/>
      <c r="K113" s="386"/>
      <c r="L113" s="386"/>
      <c r="M113" s="386"/>
      <c r="N113" s="386"/>
      <c r="O113" s="386"/>
      <c r="P113" s="386"/>
      <c r="Q113" s="386"/>
      <c r="R113" s="386"/>
      <c r="S113" s="386"/>
      <c r="T113" s="386"/>
      <c r="U113" s="386"/>
      <c r="V113" s="386"/>
      <c r="W113" s="386"/>
      <c r="X113" s="386"/>
      <c r="Y113" s="386"/>
      <c r="Z113" s="386"/>
      <c r="AA113" s="386"/>
      <c r="AB113" s="386"/>
      <c r="AC113" s="386"/>
      <c r="AD113" s="386"/>
      <c r="AE113" s="386"/>
      <c r="AF113" s="386"/>
      <c r="AG113" s="556" t="s">
        <v>276</v>
      </c>
    </row>
    <row r="116" spans="1:33" hidden="1" x14ac:dyDescent="0.2"/>
    <row r="117" spans="1:33" ht="15.75" hidden="1" x14ac:dyDescent="0.25">
      <c r="D117" s="771" t="s">
        <v>300</v>
      </c>
      <c r="E117" s="771"/>
      <c r="F117" s="771"/>
      <c r="G117" s="772"/>
      <c r="H117" s="772"/>
      <c r="I117" s="772"/>
    </row>
    <row r="118" spans="1:33" hidden="1" x14ac:dyDescent="0.2">
      <c r="B118" s="937" t="str">
        <f>Info!B2</f>
        <v>2018 Jack &amp; Jill Marathon</v>
      </c>
      <c r="C118" s="937"/>
      <c r="D118" s="937"/>
      <c r="E118" s="937"/>
      <c r="F118" s="937"/>
      <c r="G118" s="937"/>
      <c r="H118" s="937"/>
      <c r="I118" s="764"/>
    </row>
    <row r="119" spans="1:33" hidden="1" x14ac:dyDescent="0.2">
      <c r="B119" s="1558">
        <f ca="1">IF(AND(OR(Pacing!$AP$12=1,Pacing!$AP$13=1,),Pacing!$AR$45=0),"#:##:##",IF(OR(Pacing!$Z$7=0,Pacing!$Z$7=1),Pacing!$D$4,MAX(Pacing!$AP$87,Pacing!$AP$289)))</f>
        <v>0.14583333333333334</v>
      </c>
      <c r="C119" s="1558"/>
      <c r="D119" s="1558"/>
      <c r="E119" s="1558"/>
      <c r="F119" s="1558"/>
      <c r="G119" s="1558"/>
      <c r="H119" s="1558"/>
      <c r="I119" s="764"/>
    </row>
    <row r="120" spans="1:33" ht="13.5" hidden="1" thickBot="1" x14ac:dyDescent="0.25">
      <c r="D120" s="764"/>
      <c r="E120" s="764"/>
      <c r="F120" s="764"/>
      <c r="G120" s="764"/>
      <c r="H120" s="764"/>
      <c r="I120" s="764"/>
    </row>
    <row r="121" spans="1:33" ht="13.5" hidden="1" x14ac:dyDescent="0.25">
      <c r="D121" s="537">
        <f ca="1">Pacing!$AO$247</f>
        <v>3.6493037732275822E-3</v>
      </c>
      <c r="E121" s="765">
        <v>1</v>
      </c>
      <c r="F121" s="773"/>
      <c r="G121" s="774"/>
      <c r="H121" s="775"/>
      <c r="I121" s="775"/>
    </row>
    <row r="122" spans="1:33" ht="13.5" hidden="1" x14ac:dyDescent="0.25">
      <c r="D122" s="538">
        <f ca="1">Pacing!$AO$248</f>
        <v>3.6180169096236238E-3</v>
      </c>
      <c r="E122" s="467">
        <v>2</v>
      </c>
      <c r="F122" s="773"/>
      <c r="G122" s="774"/>
      <c r="H122" s="775"/>
      <c r="I122" s="775"/>
    </row>
    <row r="123" spans="1:33" ht="13.5" hidden="1" x14ac:dyDescent="0.25">
      <c r="D123" s="538">
        <f ca="1">Pacing!$AO$249</f>
        <v>3.5867300460196662E-3</v>
      </c>
      <c r="E123" s="467">
        <v>3</v>
      </c>
      <c r="F123" s="773"/>
      <c r="G123" s="774"/>
      <c r="H123" s="775"/>
      <c r="I123" s="775"/>
    </row>
    <row r="124" spans="1:33" ht="13.5" hidden="1" x14ac:dyDescent="0.25">
      <c r="D124" s="538">
        <f ca="1">Pacing!$AO$250</f>
        <v>3.4643831633068361E-3</v>
      </c>
      <c r="E124" s="467">
        <v>4</v>
      </c>
      <c r="F124" s="773"/>
      <c r="G124" s="774"/>
      <c r="H124" s="775"/>
      <c r="I124" s="775"/>
    </row>
    <row r="125" spans="1:33" ht="13.5" hidden="1" x14ac:dyDescent="0.25">
      <c r="D125" s="538">
        <f ca="1">Pacing!$AO$251</f>
        <v>3.4219306672632556E-3</v>
      </c>
      <c r="E125" s="467">
        <v>5</v>
      </c>
      <c r="F125" s="773"/>
      <c r="G125" s="774"/>
      <c r="H125" s="775"/>
      <c r="I125" s="775"/>
    </row>
    <row r="126" spans="1:33" ht="13.5" hidden="1" x14ac:dyDescent="0.25">
      <c r="D126" s="538">
        <f ca="1">Pacing!$AO$252</f>
        <v>3.421930667263256E-3</v>
      </c>
      <c r="E126" s="467">
        <v>6</v>
      </c>
      <c r="F126" s="773"/>
      <c r="G126" s="774"/>
      <c r="H126" s="775"/>
      <c r="I126" s="775"/>
    </row>
    <row r="127" spans="1:33" ht="13.5" hidden="1" x14ac:dyDescent="0.25">
      <c r="D127" s="538" t="str">
        <f ca="1">Pacing!$AO$253</f>
        <v>##.##</v>
      </c>
      <c r="E127" s="467">
        <v>7</v>
      </c>
      <c r="F127" s="773"/>
      <c r="G127" s="774"/>
      <c r="H127" s="775"/>
      <c r="I127" s="775"/>
    </row>
    <row r="128" spans="1:33" ht="14.25" hidden="1" thickBot="1" x14ac:dyDescent="0.3">
      <c r="D128" s="539" t="str">
        <f ca="1">Pacing!$AO$254</f>
        <v>##.##</v>
      </c>
      <c r="E128" s="766">
        <v>8</v>
      </c>
      <c r="F128" s="773"/>
      <c r="G128" s="774"/>
      <c r="H128" s="775"/>
      <c r="I128" s="775"/>
    </row>
    <row r="129" spans="4:9" ht="13.5" hidden="1" x14ac:dyDescent="0.25">
      <c r="D129" s="537" t="str">
        <f ca="1">Pacing!$AO$255</f>
        <v>##.##</v>
      </c>
      <c r="E129" s="765">
        <v>9</v>
      </c>
      <c r="F129" s="773"/>
      <c r="G129" s="774"/>
      <c r="H129" s="775"/>
      <c r="I129" s="775"/>
    </row>
    <row r="130" spans="4:9" ht="13.5" hidden="1" x14ac:dyDescent="0.25">
      <c r="D130" s="538" t="str">
        <f ca="1">Pacing!$AO$256</f>
        <v>##.##</v>
      </c>
      <c r="E130" s="467">
        <v>10</v>
      </c>
      <c r="F130" s="773"/>
      <c r="G130" s="774"/>
      <c r="H130" s="775"/>
      <c r="I130" s="775"/>
    </row>
    <row r="131" spans="4:9" ht="13.5" hidden="1" x14ac:dyDescent="0.25">
      <c r="D131" s="538" t="str">
        <f ca="1">Pacing!$AO$257</f>
        <v>##.##</v>
      </c>
      <c r="E131" s="467">
        <v>11</v>
      </c>
      <c r="F131" s="773"/>
      <c r="G131" s="774"/>
      <c r="H131" s="775"/>
      <c r="I131" s="775"/>
    </row>
    <row r="132" spans="4:9" ht="13.5" hidden="1" x14ac:dyDescent="0.25">
      <c r="D132" s="538" t="str">
        <f ca="1">Pacing!$AO$258</f>
        <v>##.##</v>
      </c>
      <c r="E132" s="467">
        <v>12</v>
      </c>
      <c r="F132" s="773"/>
      <c r="G132" s="774"/>
      <c r="H132" s="775"/>
      <c r="I132" s="775"/>
    </row>
    <row r="133" spans="4:9" ht="13.5" hidden="1" x14ac:dyDescent="0.25">
      <c r="D133" s="538" t="str">
        <f ca="1">Pacing!$AO$259</f>
        <v>##.##</v>
      </c>
      <c r="E133" s="467">
        <v>13</v>
      </c>
      <c r="F133" s="773"/>
      <c r="G133" s="774"/>
      <c r="H133" s="775"/>
      <c r="I133" s="775"/>
    </row>
    <row r="134" spans="4:9" ht="13.5" hidden="1" x14ac:dyDescent="0.25">
      <c r="D134" s="538" t="str">
        <f ca="1">Pacing!$AO$260</f>
        <v>##.##</v>
      </c>
      <c r="E134" s="467">
        <v>14</v>
      </c>
      <c r="F134" s="773"/>
      <c r="G134" s="774"/>
      <c r="H134" s="775"/>
      <c r="I134" s="775"/>
    </row>
    <row r="135" spans="4:9" ht="13.5" hidden="1" x14ac:dyDescent="0.25">
      <c r="D135" s="538" t="str">
        <f ca="1">Pacing!$AO$261</f>
        <v>##.##</v>
      </c>
      <c r="E135" s="467">
        <v>15</v>
      </c>
      <c r="F135" s="773"/>
      <c r="G135" s="774"/>
      <c r="H135" s="775"/>
      <c r="I135" s="775"/>
    </row>
    <row r="136" spans="4:9" ht="14.25" hidden="1" thickBot="1" x14ac:dyDescent="0.3">
      <c r="D136" s="539" t="str">
        <f ca="1">Pacing!$AO$262</f>
        <v>##.##</v>
      </c>
      <c r="E136" s="766">
        <v>16</v>
      </c>
      <c r="F136" s="773"/>
      <c r="G136" s="774"/>
      <c r="H136" s="775"/>
      <c r="I136" s="775"/>
    </row>
    <row r="137" spans="4:9" ht="13.5" hidden="1" x14ac:dyDescent="0.25">
      <c r="D137" s="537" t="str">
        <f ca="1">Pacing!$AO$263</f>
        <v>##.##</v>
      </c>
      <c r="E137" s="765">
        <v>17</v>
      </c>
      <c r="F137" s="773"/>
      <c r="G137" s="774"/>
      <c r="H137" s="775"/>
      <c r="I137" s="775"/>
    </row>
    <row r="138" spans="4:9" ht="13.5" hidden="1" x14ac:dyDescent="0.25">
      <c r="D138" s="538" t="str">
        <f ca="1">Pacing!$AO$264</f>
        <v>##.##</v>
      </c>
      <c r="E138" s="467">
        <v>18</v>
      </c>
      <c r="F138" s="773"/>
      <c r="G138" s="774"/>
      <c r="H138" s="775"/>
      <c r="I138" s="775"/>
    </row>
    <row r="139" spans="4:9" ht="13.5" hidden="1" x14ac:dyDescent="0.25">
      <c r="D139" s="538" t="str">
        <f ca="1">Pacing!$AO$265</f>
        <v>##.##</v>
      </c>
      <c r="E139" s="467">
        <v>19</v>
      </c>
      <c r="F139" s="773"/>
      <c r="G139" s="774"/>
      <c r="H139" s="775"/>
      <c r="I139" s="775"/>
    </row>
    <row r="140" spans="4:9" ht="13.5" hidden="1" x14ac:dyDescent="0.25">
      <c r="D140" s="538">
        <f ca="1">Pacing!$AO$266</f>
        <v>3.421930667263256E-3</v>
      </c>
      <c r="E140" s="467">
        <v>20</v>
      </c>
      <c r="F140" s="773"/>
      <c r="G140" s="774"/>
      <c r="H140" s="775"/>
      <c r="I140" s="775"/>
    </row>
    <row r="141" spans="4:9" ht="13.5" hidden="1" x14ac:dyDescent="0.25">
      <c r="D141" s="538">
        <f ca="1">Pacing!$AO$267</f>
        <v>3.421930667263256E-3</v>
      </c>
      <c r="E141" s="467">
        <v>21</v>
      </c>
      <c r="F141" s="773"/>
      <c r="G141" s="774"/>
      <c r="H141" s="775"/>
      <c r="I141" s="775"/>
    </row>
    <row r="142" spans="4:9" ht="13.5" hidden="1" x14ac:dyDescent="0.25">
      <c r="D142" s="538">
        <f ca="1">Pacing!$AO$268</f>
        <v>3.421930667263256E-3</v>
      </c>
      <c r="E142" s="467">
        <v>22</v>
      </c>
      <c r="F142" s="773"/>
      <c r="G142" s="774"/>
      <c r="H142" s="775"/>
      <c r="I142" s="775"/>
    </row>
    <row r="143" spans="4:9" ht="13.5" hidden="1" x14ac:dyDescent="0.25">
      <c r="D143" s="538">
        <f ca="1">Pacing!$AO$269</f>
        <v>3.421930667263256E-3</v>
      </c>
      <c r="E143" s="467">
        <v>23</v>
      </c>
      <c r="F143" s="773"/>
      <c r="G143" s="774"/>
      <c r="H143" s="775"/>
      <c r="I143" s="775"/>
    </row>
    <row r="144" spans="4:9" ht="14.25" hidden="1" thickBot="1" x14ac:dyDescent="0.3">
      <c r="D144" s="539">
        <f ca="1">Pacing!$AO$270</f>
        <v>3.421930667263256E-3</v>
      </c>
      <c r="E144" s="766">
        <v>24</v>
      </c>
      <c r="F144" s="773"/>
      <c r="G144" s="774"/>
      <c r="H144" s="775"/>
      <c r="I144" s="775"/>
    </row>
    <row r="145" spans="4:23" ht="13.5" hidden="1" x14ac:dyDescent="0.25">
      <c r="D145" s="537" t="str">
        <f ca="1">Pacing!$AO$271</f>
        <v>##.##</v>
      </c>
      <c r="E145" s="765">
        <v>25</v>
      </c>
      <c r="F145" s="773"/>
      <c r="G145" s="774"/>
      <c r="H145" s="775"/>
      <c r="I145" s="775"/>
    </row>
    <row r="146" spans="4:23" ht="13.5" hidden="1" x14ac:dyDescent="0.25">
      <c r="D146" s="538" t="str">
        <f ca="1">Pacing!$AO$272</f>
        <v>##.##</v>
      </c>
      <c r="E146" s="467">
        <v>26</v>
      </c>
      <c r="F146" s="773"/>
      <c r="G146" s="774"/>
      <c r="H146" s="775"/>
      <c r="I146" s="775"/>
    </row>
    <row r="147" spans="4:23" ht="13.5" hidden="1" x14ac:dyDescent="0.25">
      <c r="D147" s="538" t="str">
        <f ca="1">Pacing!$AO$273</f>
        <v>##.##</v>
      </c>
      <c r="E147" s="467">
        <v>27</v>
      </c>
      <c r="F147" s="773"/>
      <c r="G147" s="774"/>
      <c r="H147" s="775"/>
      <c r="I147" s="775"/>
    </row>
    <row r="148" spans="4:23" ht="13.5" hidden="1" x14ac:dyDescent="0.25">
      <c r="D148" s="538" t="str">
        <f ca="1">Pacing!$AO$274</f>
        <v>##.##</v>
      </c>
      <c r="E148" s="767">
        <v>28</v>
      </c>
      <c r="F148" s="773"/>
      <c r="G148" s="774"/>
      <c r="H148" s="775"/>
      <c r="I148" s="775"/>
    </row>
    <row r="149" spans="4:23" ht="13.5" hidden="1" x14ac:dyDescent="0.25">
      <c r="D149" s="538" t="str">
        <f ca="1">Pacing!$AO$275</f>
        <v>##.##</v>
      </c>
      <c r="E149" s="767">
        <v>29</v>
      </c>
      <c r="F149" s="773"/>
      <c r="G149" s="774"/>
      <c r="H149" s="775"/>
      <c r="I149" s="775"/>
    </row>
    <row r="150" spans="4:23" ht="13.5" hidden="1" x14ac:dyDescent="0.25">
      <c r="D150" s="538" t="str">
        <f ca="1">Pacing!$AO$276</f>
        <v>##.##</v>
      </c>
      <c r="E150" s="767">
        <v>30</v>
      </c>
      <c r="F150" s="773"/>
      <c r="G150" s="774"/>
      <c r="H150" s="775"/>
      <c r="I150" s="775"/>
    </row>
    <row r="151" spans="4:23" ht="13.5" hidden="1" x14ac:dyDescent="0.25">
      <c r="D151" s="538" t="str">
        <f ca="1">Pacing!$AO$277</f>
        <v>##.##</v>
      </c>
      <c r="E151" s="767">
        <v>31</v>
      </c>
      <c r="F151" s="773"/>
      <c r="G151" s="774"/>
      <c r="H151" s="775"/>
      <c r="I151" s="775"/>
    </row>
    <row r="152" spans="4:23" ht="14.25" hidden="1" thickBot="1" x14ac:dyDescent="0.3">
      <c r="D152" s="539" t="str">
        <f ca="1">Pacing!$AO$278</f>
        <v>##.##</v>
      </c>
      <c r="E152" s="768">
        <v>32</v>
      </c>
      <c r="F152" s="773"/>
      <c r="G152" s="774"/>
      <c r="H152" s="775"/>
      <c r="I152" s="775"/>
    </row>
    <row r="153" spans="4:23" ht="13.5" hidden="1" x14ac:dyDescent="0.25">
      <c r="D153" s="537" t="str">
        <f ca="1">Pacing!$AO$279</f>
        <v>##.##</v>
      </c>
      <c r="E153" s="769">
        <v>33</v>
      </c>
      <c r="F153" s="773"/>
      <c r="G153" s="774"/>
      <c r="H153" s="775"/>
      <c r="I153" s="775"/>
    </row>
    <row r="154" spans="4:23" ht="13.5" hidden="1" x14ac:dyDescent="0.25">
      <c r="D154" s="538" t="str">
        <f ca="1">Pacing!$AO$280</f>
        <v>##.##</v>
      </c>
      <c r="E154" s="767">
        <v>34</v>
      </c>
      <c r="F154" s="773"/>
      <c r="G154" s="774"/>
      <c r="H154" s="775"/>
      <c r="I154" s="775"/>
    </row>
    <row r="155" spans="4:23" ht="13.5" hidden="1" x14ac:dyDescent="0.25">
      <c r="D155" s="538" t="str">
        <f ca="1">Pacing!$AO$281</f>
        <v>##.##</v>
      </c>
      <c r="E155" s="767">
        <v>35</v>
      </c>
      <c r="F155" s="773"/>
      <c r="G155" s="774"/>
      <c r="H155" s="775"/>
      <c r="I155" s="775"/>
    </row>
    <row r="156" spans="4:23" ht="13.5" hidden="1" x14ac:dyDescent="0.25">
      <c r="D156" s="538" t="str">
        <f ca="1">Pacing!$AO$282</f>
        <v>##.##</v>
      </c>
      <c r="E156" s="767">
        <v>36</v>
      </c>
      <c r="F156" s="773"/>
      <c r="G156" s="774"/>
      <c r="H156" s="775"/>
      <c r="I156" s="775"/>
    </row>
    <row r="157" spans="4:23" ht="13.5" hidden="1" x14ac:dyDescent="0.25">
      <c r="D157" s="538" t="str">
        <f ca="1">Pacing!$AO$283</f>
        <v>##.##</v>
      </c>
      <c r="E157" s="767">
        <v>37</v>
      </c>
      <c r="F157" s="773"/>
      <c r="G157" s="774"/>
      <c r="H157" s="775"/>
      <c r="I157" s="775"/>
    </row>
    <row r="158" spans="4:23" ht="13.5" hidden="1" x14ac:dyDescent="0.25">
      <c r="D158" s="538" t="str">
        <f ca="1">Pacing!$AO$284</f>
        <v>##.##</v>
      </c>
      <c r="E158" s="767">
        <v>38</v>
      </c>
      <c r="F158" s="773"/>
      <c r="G158" s="774"/>
      <c r="H158" s="775"/>
      <c r="I158" s="775"/>
    </row>
    <row r="159" spans="4:23" ht="13.5" hidden="1" x14ac:dyDescent="0.25">
      <c r="D159" s="538">
        <f ca="1">Pacing!$AO$285</f>
        <v>3.5014223395500913E-3</v>
      </c>
      <c r="E159" s="767">
        <v>39</v>
      </c>
      <c r="F159" s="773"/>
      <c r="G159" s="774"/>
      <c r="H159" s="775"/>
      <c r="I159" s="775"/>
      <c r="K159" s="534"/>
      <c r="L159" s="69"/>
      <c r="M159" s="69"/>
      <c r="T159" s="69"/>
      <c r="U159" s="69"/>
      <c r="V159" s="69"/>
      <c r="W159" s="69"/>
    </row>
    <row r="160" spans="4:23" ht="13.5" hidden="1" x14ac:dyDescent="0.25">
      <c r="D160" s="538">
        <f ca="1">Pacing!$AO$286</f>
        <v>3.508046645573993E-3</v>
      </c>
      <c r="E160" s="767">
        <v>40</v>
      </c>
      <c r="F160" s="773"/>
      <c r="G160" s="774"/>
      <c r="H160" s="775"/>
      <c r="I160" s="775"/>
      <c r="K160" s="69"/>
      <c r="L160" s="69"/>
      <c r="M160" s="69"/>
      <c r="T160" s="69"/>
      <c r="U160" s="69"/>
      <c r="V160" s="69"/>
      <c r="W160" s="69"/>
    </row>
    <row r="161" spans="4:23" ht="13.5" hidden="1" x14ac:dyDescent="0.25">
      <c r="D161" s="538">
        <f ca="1">Pacing!$AO$287</f>
        <v>3.5146709515978957E-3</v>
      </c>
      <c r="E161" s="767">
        <v>41</v>
      </c>
      <c r="F161" s="773"/>
      <c r="G161" s="774"/>
      <c r="H161" s="775"/>
      <c r="I161" s="775"/>
      <c r="K161" s="534"/>
      <c r="L161" s="69"/>
      <c r="M161" s="69"/>
      <c r="T161" s="69"/>
      <c r="U161" s="69"/>
      <c r="V161" s="69"/>
      <c r="W161" s="69"/>
    </row>
    <row r="162" spans="4:23" ht="13.5" hidden="1" x14ac:dyDescent="0.25">
      <c r="D162" s="538">
        <f ca="1">Pacing!$AO$288</f>
        <v>3.5212952576217987E-3</v>
      </c>
      <c r="E162" s="767">
        <v>42</v>
      </c>
      <c r="F162" s="773"/>
      <c r="G162" s="774"/>
      <c r="H162" s="775"/>
      <c r="I162" s="775"/>
      <c r="K162" s="69"/>
      <c r="L162" s="69"/>
      <c r="M162" s="69"/>
      <c r="T162" s="69"/>
      <c r="U162" s="69"/>
      <c r="V162" s="69"/>
      <c r="W162" s="69"/>
    </row>
    <row r="163" spans="4:23" ht="14.25" hidden="1" thickBot="1" x14ac:dyDescent="0.3">
      <c r="D163" s="539">
        <f ca="1">Pacing!$AO$289</f>
        <v>3.5279195636457035E-3</v>
      </c>
      <c r="E163" s="770" t="s">
        <v>50</v>
      </c>
      <c r="F163" s="773"/>
      <c r="G163" s="774"/>
      <c r="H163" s="775"/>
      <c r="I163" s="775"/>
    </row>
    <row r="164" spans="4:23" hidden="1" x14ac:dyDescent="0.2"/>
    <row r="165" spans="4:23" hidden="1" x14ac:dyDescent="0.2"/>
    <row r="166" spans="4:23" hidden="1" x14ac:dyDescent="0.2"/>
    <row r="167" spans="4:23" ht="15.75" hidden="1" x14ac:dyDescent="0.25">
      <c r="D167" s="57">
        <f ca="1">IF(OR(Pacing!$AP$3=1,Pacing!$AP$12=1,Pacing!$AP$13=1),1,0)</f>
        <v>1</v>
      </c>
      <c r="E167" s="379" t="s">
        <v>270</v>
      </c>
      <c r="F167" s="380"/>
    </row>
    <row r="168" spans="4:23" hidden="1" x14ac:dyDescent="0.2"/>
  </sheetData>
  <sheetProtection password="B6A8" sheet="1" selectLockedCells="1" selectUnlockedCells="1"/>
  <mergeCells count="178">
    <mergeCell ref="X93:Y93"/>
    <mergeCell ref="AC93:AD93"/>
    <mergeCell ref="X8:Y8"/>
    <mergeCell ref="X9:Y9"/>
    <mergeCell ref="B94:B110"/>
    <mergeCell ref="C93:D93"/>
    <mergeCell ref="F93:G93"/>
    <mergeCell ref="I93:J93"/>
    <mergeCell ref="L93:M93"/>
    <mergeCell ref="O93:P93"/>
    <mergeCell ref="AA93:AB93"/>
    <mergeCell ref="B52:B68"/>
    <mergeCell ref="AD53:AF54"/>
    <mergeCell ref="B73:B89"/>
    <mergeCell ref="C50:D50"/>
    <mergeCell ref="F50:G50"/>
    <mergeCell ref="I50:J50"/>
    <mergeCell ref="L50:M50"/>
    <mergeCell ref="O50:P50"/>
    <mergeCell ref="AA50:AB50"/>
    <mergeCell ref="U50:V50"/>
    <mergeCell ref="C51:D51"/>
    <mergeCell ref="F51:G51"/>
    <mergeCell ref="I51:J51"/>
    <mergeCell ref="AG73:AG74"/>
    <mergeCell ref="AD75:AF76"/>
    <mergeCell ref="AG75:AG76"/>
    <mergeCell ref="C72:D72"/>
    <mergeCell ref="F72:G72"/>
    <mergeCell ref="I92:J92"/>
    <mergeCell ref="AD92:AF92"/>
    <mergeCell ref="AD91:AF91"/>
    <mergeCell ref="L92:M92"/>
    <mergeCell ref="O92:P92"/>
    <mergeCell ref="AA92:AB92"/>
    <mergeCell ref="R92:S92"/>
    <mergeCell ref="U92:V92"/>
    <mergeCell ref="X92:Y92"/>
    <mergeCell ref="AD71:AF72"/>
    <mergeCell ref="X71:Y71"/>
    <mergeCell ref="X72:Y72"/>
    <mergeCell ref="C71:D71"/>
    <mergeCell ref="F71:G71"/>
    <mergeCell ref="I71:J71"/>
    <mergeCell ref="AD73:AF74"/>
    <mergeCell ref="AA71:AB71"/>
    <mergeCell ref="AA72:AB72"/>
    <mergeCell ref="AA51:AB51"/>
    <mergeCell ref="U51:V51"/>
    <mergeCell ref="B31:B47"/>
    <mergeCell ref="AD31:AD32"/>
    <mergeCell ref="AE31:AE32"/>
    <mergeCell ref="AF31:AF32"/>
    <mergeCell ref="AG31:AG32"/>
    <mergeCell ref="AD33:AD34"/>
    <mergeCell ref="AE33:AE34"/>
    <mergeCell ref="AF33:AF34"/>
    <mergeCell ref="AG33:AG34"/>
    <mergeCell ref="AD35:AD36"/>
    <mergeCell ref="AE35:AE36"/>
    <mergeCell ref="AF35:AF36"/>
    <mergeCell ref="AG35:AG36"/>
    <mergeCell ref="AD39:AF40"/>
    <mergeCell ref="AG39:AG40"/>
    <mergeCell ref="AD41:AF42"/>
    <mergeCell ref="AG41:AG42"/>
    <mergeCell ref="AD43:AF44"/>
    <mergeCell ref="AG43:AG44"/>
    <mergeCell ref="AE45:AG46"/>
    <mergeCell ref="R50:S50"/>
    <mergeCell ref="R51:S51"/>
    <mergeCell ref="AF25:AF26"/>
    <mergeCell ref="AG25:AG26"/>
    <mergeCell ref="AD27:AD28"/>
    <mergeCell ref="AE27:AE28"/>
    <mergeCell ref="AF27:AF28"/>
    <mergeCell ref="AG27:AG28"/>
    <mergeCell ref="C29:D29"/>
    <mergeCell ref="F29:G29"/>
    <mergeCell ref="I29:J29"/>
    <mergeCell ref="L29:M29"/>
    <mergeCell ref="O29:P29"/>
    <mergeCell ref="AA29:AB29"/>
    <mergeCell ref="AD29:AD30"/>
    <mergeCell ref="AE29:AE30"/>
    <mergeCell ref="AF29:AF30"/>
    <mergeCell ref="AG29:AG30"/>
    <mergeCell ref="C30:D30"/>
    <mergeCell ref="F30:G30"/>
    <mergeCell ref="I30:J30"/>
    <mergeCell ref="L30:M30"/>
    <mergeCell ref="O30:P30"/>
    <mergeCell ref="AA30:AB30"/>
    <mergeCell ref="R29:S29"/>
    <mergeCell ref="R30:S30"/>
    <mergeCell ref="B10:B26"/>
    <mergeCell ref="AD11:AG12"/>
    <mergeCell ref="AD14:AD16"/>
    <mergeCell ref="AE14:AE16"/>
    <mergeCell ref="AF14:AF16"/>
    <mergeCell ref="AG14:AG16"/>
    <mergeCell ref="AD17:AD18"/>
    <mergeCell ref="AE17:AE18"/>
    <mergeCell ref="AF17:AF18"/>
    <mergeCell ref="AG17:AG18"/>
    <mergeCell ref="AD19:AD20"/>
    <mergeCell ref="AE19:AE20"/>
    <mergeCell ref="AF19:AF20"/>
    <mergeCell ref="AG19:AG20"/>
    <mergeCell ref="AD21:AD22"/>
    <mergeCell ref="AE21:AE22"/>
    <mergeCell ref="AF21:AF22"/>
    <mergeCell ref="AG21:AG22"/>
    <mergeCell ref="AD23:AD24"/>
    <mergeCell ref="AE23:AE24"/>
    <mergeCell ref="AF23:AF24"/>
    <mergeCell ref="AG23:AG24"/>
    <mergeCell ref="AD25:AD26"/>
    <mergeCell ref="AE25:AE26"/>
    <mergeCell ref="AA8:AB8"/>
    <mergeCell ref="R8:S8"/>
    <mergeCell ref="R9:S9"/>
    <mergeCell ref="U8:V8"/>
    <mergeCell ref="U9:V9"/>
    <mergeCell ref="B1:AG1"/>
    <mergeCell ref="B2:AG2"/>
    <mergeCell ref="B3:AG3"/>
    <mergeCell ref="C4:D4"/>
    <mergeCell ref="C5:D5"/>
    <mergeCell ref="AF5:AG5"/>
    <mergeCell ref="AD8:AF9"/>
    <mergeCell ref="AG8:AG9"/>
    <mergeCell ref="C9:D9"/>
    <mergeCell ref="F9:G9"/>
    <mergeCell ref="I9:J9"/>
    <mergeCell ref="L9:M9"/>
    <mergeCell ref="O9:P9"/>
    <mergeCell ref="AA9:AB9"/>
    <mergeCell ref="C8:D8"/>
    <mergeCell ref="F8:G8"/>
    <mergeCell ref="U29:V29"/>
    <mergeCell ref="U30:V30"/>
    <mergeCell ref="X29:Y29"/>
    <mergeCell ref="X30:Y30"/>
    <mergeCell ref="I8:J8"/>
    <mergeCell ref="L8:M8"/>
    <mergeCell ref="O8:P8"/>
    <mergeCell ref="X50:Y50"/>
    <mergeCell ref="X51:Y51"/>
    <mergeCell ref="L51:M51"/>
    <mergeCell ref="O51:P51"/>
    <mergeCell ref="AD50:AG51"/>
    <mergeCell ref="AC55:AF56"/>
    <mergeCell ref="AG71:AG72"/>
    <mergeCell ref="AG53:AG54"/>
    <mergeCell ref="AG55:AG56"/>
    <mergeCell ref="AG57:AG58"/>
    <mergeCell ref="AD62:AG63"/>
    <mergeCell ref="AG65:AG66"/>
    <mergeCell ref="AG67:AG68"/>
    <mergeCell ref="AC65:AF66"/>
    <mergeCell ref="AC67:AF68"/>
    <mergeCell ref="AC57:AF58"/>
    <mergeCell ref="B119:H119"/>
    <mergeCell ref="B118:H118"/>
    <mergeCell ref="R71:S71"/>
    <mergeCell ref="R72:S72"/>
    <mergeCell ref="U71:V71"/>
    <mergeCell ref="U72:V72"/>
    <mergeCell ref="L71:M71"/>
    <mergeCell ref="O71:P71"/>
    <mergeCell ref="C92:D92"/>
    <mergeCell ref="F92:G92"/>
    <mergeCell ref="I72:J72"/>
    <mergeCell ref="L72:M72"/>
    <mergeCell ref="O72:P72"/>
    <mergeCell ref="R93:S93"/>
    <mergeCell ref="U93:V93"/>
  </mergeCells>
  <conditionalFormatting sqref="AG75:AG76">
    <cfRule type="expression" dxfId="1786" priority="327" stopIfTrue="1">
      <formula>AG75&gt;0</formula>
    </cfRule>
    <cfRule type="expression" dxfId="1785" priority="328" stopIfTrue="1">
      <formula>AG75&lt;0</formula>
    </cfRule>
  </conditionalFormatting>
  <conditionalFormatting sqref="Z1 AD1:AG1 M1:N1">
    <cfRule type="expression" dxfId="1784" priority="239" stopIfTrue="1">
      <formula>O117=1</formula>
    </cfRule>
  </conditionalFormatting>
  <conditionalFormatting sqref="Y1 AA1:AC1">
    <cfRule type="expression" dxfId="1783" priority="340" stopIfTrue="1">
      <formula>AB117=1</formula>
    </cfRule>
  </conditionalFormatting>
  <conditionalFormatting sqref="X1">
    <cfRule type="expression" dxfId="1782" priority="341" stopIfTrue="1">
      <formula>AB117=1</formula>
    </cfRule>
  </conditionalFormatting>
  <conditionalFormatting sqref="W1">
    <cfRule type="expression" dxfId="1781" priority="342" stopIfTrue="1">
      <formula>AB117=1</formula>
    </cfRule>
  </conditionalFormatting>
  <conditionalFormatting sqref="V1">
    <cfRule type="expression" dxfId="1780" priority="343" stopIfTrue="1">
      <formula>AB117=1</formula>
    </cfRule>
  </conditionalFormatting>
  <conditionalFormatting sqref="U1">
    <cfRule type="expression" dxfId="1779" priority="344" stopIfTrue="1">
      <formula>AB117=1</formula>
    </cfRule>
  </conditionalFormatting>
  <conditionalFormatting sqref="T1">
    <cfRule type="expression" dxfId="1778" priority="345" stopIfTrue="1">
      <formula>AB117=1</formula>
    </cfRule>
  </conditionalFormatting>
  <conditionalFormatting sqref="S1">
    <cfRule type="expression" dxfId="1777" priority="346" stopIfTrue="1">
      <formula>AB117=1</formula>
    </cfRule>
  </conditionalFormatting>
  <conditionalFormatting sqref="R1">
    <cfRule type="expression" dxfId="1776" priority="347" stopIfTrue="1">
      <formula>AB117=1</formula>
    </cfRule>
  </conditionalFormatting>
  <conditionalFormatting sqref="O1:Q1">
    <cfRule type="expression" dxfId="1775" priority="348" stopIfTrue="1">
      <formula>Z117=1</formula>
    </cfRule>
  </conditionalFormatting>
  <conditionalFormatting sqref="AG43:AG44">
    <cfRule type="expression" priority="7" stopIfTrue="1">
      <formula>ABS(AG39-AG41)&lt;0.000116</formula>
    </cfRule>
    <cfRule type="expression" dxfId="1774" priority="8" stopIfTrue="1">
      <formula>AG39&gt;AG41</formula>
    </cfRule>
    <cfRule type="expression" dxfId="1773" priority="9" stopIfTrue="1">
      <formula>AG39&lt;AG41</formula>
    </cfRule>
  </conditionalFormatting>
  <conditionalFormatting sqref="D68">
    <cfRule type="expression" priority="362" stopIfTrue="1">
      <formula>MIN(#REF!)=MAX(#REF!)</formula>
    </cfRule>
    <cfRule type="expression" dxfId="1772" priority="363" stopIfTrue="1">
      <formula>OR(MAX(#REF!)-#REF!&lt;0.00005,MAX(#REF!)-#REF!&lt;0.00005)</formula>
    </cfRule>
    <cfRule type="expression" dxfId="1771" priority="364" stopIfTrue="1">
      <formula>#REF!-MIN(#REF!)&lt;0.00005</formula>
    </cfRule>
  </conditionalFormatting>
  <conditionalFormatting sqref="E9 H9 K9 N9 Q9 T9 W9 Z9 E30 H30 K30 N30 Q30 T30 W30 Z30 E51 H51 K51 N51 Q51 T51 W51 Z51 E72 H72 K72 N72 Q72 T72 W72 Z72 E93 H93 K93 N93 Q93 T93 W93 Z93 AF93">
    <cfRule type="expression" priority="637" stopIfTrue="1">
      <formula>MIN($D$121:$D$163)=MAX($D$121:$D$163)</formula>
    </cfRule>
    <cfRule type="expression" dxfId="1770" priority="638" stopIfTrue="1">
      <formula>OR(MAX($D$121:$D$163)-E9&lt;0.00005,MAX($D$123:$D$163)-E9&lt;0.00005)</formula>
    </cfRule>
    <cfRule type="expression" dxfId="1769" priority="639" stopIfTrue="1">
      <formula>E9-MIN($D$121:$D$163)&lt;0.00005</formula>
    </cfRule>
  </conditionalFormatting>
  <conditionalFormatting sqref="D121:D163">
    <cfRule type="expression" priority="760" stopIfTrue="1">
      <formula>MIN(D$121:D$163)=MAX(D$121:D$163)</formula>
    </cfRule>
    <cfRule type="expression" dxfId="1768" priority="761" stopIfTrue="1">
      <formula>OR(MAX($D$121:$D$163)-D121&lt;0.00005,MAX($D$123:$D$163)-D121&lt;0.00005)</formula>
    </cfRule>
    <cfRule type="expression" dxfId="1767" priority="762" stopIfTrue="1">
      <formula>D121-MIN($D$121:$D$163)&lt;0.00005</formula>
    </cfRule>
  </conditionalFormatting>
  <conditionalFormatting sqref="B1:L1">
    <cfRule type="expression" dxfId="1766" priority="768" stopIfTrue="1">
      <formula>D167=1</formula>
    </cfRule>
  </conditionalFormatting>
  <conditionalFormatting sqref="AC93:AD93">
    <cfRule type="expression" priority="1" stopIfTrue="1">
      <formula>MIN($D$121:$D$163)=MAX($D$121:$D$163)</formula>
    </cfRule>
    <cfRule type="expression" dxfId="1765" priority="2" stopIfTrue="1">
      <formula>OR(MAX($D$121:$D$163)-AC93&lt;0.00005,MAX($D$123:$D$163)-AC93&lt;0.00005)</formula>
    </cfRule>
    <cfRule type="expression" dxfId="1764" priority="3" stopIfTrue="1">
      <formula>AC93-MIN($D$121:$D$163)&lt;0.00005</formula>
    </cfRule>
  </conditionalFormatting>
  <pageMargins left="0.25" right="0.25" top="0.25" bottom="0.25" header="0.5" footer="0.5"/>
  <pageSetup scale="50"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34"/>
    <pageSetUpPr fitToPage="1"/>
  </sheetPr>
  <dimension ref="A1:GB147"/>
  <sheetViews>
    <sheetView showGridLines="0" showRowColHeaders="0" zoomScale="40" zoomScaleNormal="40" workbookViewId="0">
      <selection activeCell="AF56" sqref="AF56"/>
    </sheetView>
  </sheetViews>
  <sheetFormatPr defaultRowHeight="12.75" x14ac:dyDescent="0.2"/>
  <cols>
    <col min="1" max="1" width="3.85546875" customWidth="1"/>
  </cols>
  <sheetData>
    <row r="1" spans="1:184" ht="46.5" customHeight="1" x14ac:dyDescent="0.2">
      <c r="A1" s="5"/>
      <c r="B1" s="405"/>
      <c r="C1" s="1577" t="str">
        <f ca="1">IF(B52=1,Pacing!AO14,"")</f>
        <v>NOTE:  A fully functional version of this spreadsheet is available at MyMarathonPace.com</v>
      </c>
      <c r="D1" s="1577"/>
      <c r="E1" s="1577"/>
      <c r="F1" s="1577"/>
      <c r="G1" s="1577"/>
      <c r="H1" s="1577"/>
      <c r="I1" s="1577"/>
      <c r="J1" s="1577"/>
      <c r="K1" s="1577"/>
      <c r="L1" s="1577"/>
      <c r="M1" s="1577"/>
      <c r="N1" s="1577"/>
      <c r="O1" s="1577"/>
      <c r="P1" s="1577"/>
      <c r="Q1" s="1577"/>
      <c r="R1" s="1577"/>
      <c r="S1" s="1577"/>
      <c r="T1" s="1577"/>
      <c r="U1" s="1577"/>
      <c r="V1" s="1577"/>
      <c r="W1" s="1577"/>
      <c r="X1" s="1577"/>
      <c r="Y1" s="1577"/>
      <c r="Z1" s="1577"/>
      <c r="AA1" s="1577"/>
      <c r="AB1" s="1577"/>
      <c r="AC1" s="40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384"/>
      <c r="EB1" s="384"/>
      <c r="EC1" s="384"/>
      <c r="ED1" s="384"/>
      <c r="EE1" s="384"/>
      <c r="EF1" s="384"/>
      <c r="EG1" s="384"/>
      <c r="EH1" s="384"/>
      <c r="EI1" s="384"/>
      <c r="EJ1" s="384"/>
      <c r="EK1" s="384"/>
      <c r="EL1" s="384"/>
      <c r="EM1" s="384"/>
      <c r="EN1" s="384"/>
      <c r="EO1" s="384"/>
      <c r="EP1" s="384"/>
      <c r="EQ1" s="384"/>
      <c r="ER1" s="384"/>
      <c r="ES1" s="384"/>
      <c r="ET1" s="384"/>
      <c r="EU1" s="384"/>
      <c r="EV1" s="384"/>
      <c r="EW1" s="384"/>
      <c r="EX1" s="384"/>
      <c r="EY1" s="384"/>
      <c r="EZ1" s="384"/>
      <c r="FA1" s="384"/>
      <c r="FB1" s="384"/>
      <c r="FC1" s="384"/>
      <c r="FD1" s="384"/>
      <c r="FE1" s="384"/>
      <c r="FF1" s="384"/>
      <c r="FG1" s="384"/>
      <c r="FH1" s="384"/>
      <c r="FI1" s="384"/>
      <c r="FJ1" s="384"/>
      <c r="FK1" s="384"/>
      <c r="FL1" s="384"/>
      <c r="FM1" s="384"/>
      <c r="FN1" s="384"/>
      <c r="FO1" s="384"/>
      <c r="FP1" s="384"/>
      <c r="FQ1" s="384"/>
      <c r="FR1" s="384"/>
      <c r="FS1" s="384"/>
      <c r="FT1" s="384"/>
      <c r="FU1" s="384"/>
      <c r="FV1" s="384"/>
      <c r="FW1" s="384"/>
      <c r="FX1" s="384"/>
      <c r="FY1" s="384"/>
      <c r="FZ1" s="384"/>
      <c r="GA1" s="384"/>
      <c r="GB1" s="384"/>
    </row>
    <row r="2" spans="1:184" x14ac:dyDescent="0.2">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384"/>
      <c r="EB2" s="384"/>
      <c r="EC2" s="384"/>
      <c r="ED2" s="384"/>
      <c r="EE2" s="384"/>
      <c r="EF2" s="384"/>
      <c r="EG2" s="384"/>
      <c r="EH2" s="384"/>
      <c r="EI2" s="384"/>
      <c r="EJ2" s="384"/>
      <c r="EK2" s="384"/>
      <c r="EL2" s="384"/>
      <c r="EM2" s="384"/>
      <c r="EN2" s="384"/>
      <c r="EO2" s="384"/>
      <c r="EP2" s="384"/>
      <c r="EQ2" s="384"/>
      <c r="ER2" s="384"/>
      <c r="ES2" s="384"/>
      <c r="ET2" s="384"/>
      <c r="EU2" s="384"/>
      <c r="EV2" s="384"/>
      <c r="EW2" s="384"/>
      <c r="EX2" s="384"/>
      <c r="EY2" s="384"/>
      <c r="EZ2" s="384"/>
      <c r="FA2" s="384"/>
      <c r="FB2" s="384"/>
      <c r="FC2" s="384"/>
      <c r="FD2" s="384"/>
      <c r="FE2" s="384"/>
      <c r="FF2" s="384"/>
      <c r="FG2" s="384"/>
      <c r="FH2" s="384"/>
      <c r="FI2" s="384"/>
      <c r="FJ2" s="384"/>
      <c r="FK2" s="384"/>
      <c r="FL2" s="384"/>
      <c r="FM2" s="384"/>
      <c r="FN2" s="384"/>
      <c r="FO2" s="384"/>
      <c r="FP2" s="384"/>
      <c r="FQ2" s="384"/>
      <c r="FR2" s="384"/>
      <c r="FS2" s="384"/>
      <c r="FT2" s="384"/>
      <c r="FU2" s="384"/>
      <c r="FV2" s="384"/>
      <c r="FW2" s="384"/>
      <c r="FX2" s="384"/>
      <c r="FY2" s="384"/>
      <c r="FZ2" s="384"/>
      <c r="GA2" s="384"/>
      <c r="GB2" s="384"/>
    </row>
    <row r="3" spans="1:184" ht="39" customHeight="1" x14ac:dyDescent="0.6">
      <c r="A3" s="5"/>
      <c r="B3" s="5"/>
      <c r="C3" s="401" t="str">
        <f>Info!B2</f>
        <v>2018 Jack &amp; Jill Marathon</v>
      </c>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384"/>
      <c r="EB3" s="384"/>
      <c r="EC3" s="384"/>
      <c r="ED3" s="384"/>
      <c r="EE3" s="384"/>
      <c r="EF3" s="384"/>
      <c r="EG3" s="384"/>
      <c r="EH3" s="384"/>
      <c r="EI3" s="384"/>
      <c r="EJ3" s="384"/>
      <c r="EK3" s="384"/>
      <c r="EL3" s="384"/>
      <c r="EM3" s="384"/>
      <c r="EN3" s="384"/>
      <c r="EO3" s="384"/>
      <c r="EP3" s="384"/>
      <c r="EQ3" s="384"/>
      <c r="ER3" s="384"/>
      <c r="ES3" s="384"/>
      <c r="ET3" s="384"/>
      <c r="EU3" s="384"/>
      <c r="EV3" s="384"/>
      <c r="EW3" s="384"/>
      <c r="EX3" s="384"/>
      <c r="EY3" s="384"/>
      <c r="EZ3" s="384"/>
      <c r="FA3" s="384"/>
      <c r="FB3" s="384"/>
      <c r="FC3" s="384"/>
      <c r="FD3" s="384"/>
      <c r="FE3" s="384"/>
      <c r="FF3" s="384"/>
      <c r="FG3" s="384"/>
      <c r="FH3" s="384"/>
      <c r="FI3" s="384"/>
      <c r="FJ3" s="384"/>
      <c r="FK3" s="384"/>
      <c r="FL3" s="384"/>
      <c r="FM3" s="384"/>
      <c r="FN3" s="384"/>
      <c r="FO3" s="384"/>
      <c r="FP3" s="384"/>
      <c r="FQ3" s="384"/>
      <c r="FR3" s="384"/>
      <c r="FS3" s="384"/>
      <c r="FT3" s="384"/>
      <c r="FU3" s="384"/>
      <c r="FV3" s="384"/>
      <c r="FW3" s="384"/>
      <c r="FX3" s="384"/>
      <c r="FY3" s="384"/>
      <c r="FZ3" s="384"/>
      <c r="GA3" s="384"/>
      <c r="GB3" s="384"/>
    </row>
    <row r="4" spans="1:184" x14ac:dyDescent="0.2">
      <c r="A4" s="5"/>
      <c r="B4" s="5"/>
      <c r="C4" s="5"/>
      <c r="D4" s="5"/>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384"/>
      <c r="EB4" s="384"/>
      <c r="EC4" s="384"/>
      <c r="ED4" s="384"/>
      <c r="EE4" s="384"/>
      <c r="EF4" s="384"/>
      <c r="EG4" s="384"/>
      <c r="EH4" s="384"/>
      <c r="EI4" s="384"/>
      <c r="EJ4" s="384"/>
      <c r="EK4" s="384"/>
      <c r="EL4" s="384"/>
      <c r="EM4" s="384"/>
      <c r="EN4" s="384"/>
      <c r="EO4" s="384"/>
      <c r="EP4" s="384"/>
      <c r="EQ4" s="384"/>
      <c r="ER4" s="384"/>
      <c r="ES4" s="384"/>
      <c r="ET4" s="384"/>
      <c r="EU4" s="384"/>
      <c r="EV4" s="384"/>
      <c r="EW4" s="384"/>
      <c r="EX4" s="384"/>
      <c r="EY4" s="384"/>
      <c r="EZ4" s="384"/>
      <c r="FA4" s="384"/>
      <c r="FB4" s="384"/>
      <c r="FC4" s="384"/>
      <c r="FD4" s="384"/>
      <c r="FE4" s="384"/>
      <c r="FF4" s="384"/>
      <c r="FG4" s="384"/>
      <c r="FH4" s="384"/>
      <c r="FI4" s="384"/>
      <c r="FJ4" s="384"/>
      <c r="FK4" s="384"/>
      <c r="FL4" s="384"/>
      <c r="FM4" s="384"/>
      <c r="FN4" s="384"/>
      <c r="FO4" s="384"/>
      <c r="FP4" s="384"/>
      <c r="FQ4" s="384"/>
      <c r="FR4" s="384"/>
      <c r="FS4" s="384"/>
      <c r="FT4" s="384"/>
      <c r="FU4" s="384"/>
      <c r="FV4" s="384"/>
      <c r="FW4" s="384"/>
      <c r="FX4" s="384"/>
      <c r="FY4" s="384"/>
      <c r="FZ4" s="384"/>
      <c r="GA4" s="384"/>
      <c r="GB4" s="384"/>
    </row>
    <row r="5" spans="1:184" x14ac:dyDescent="0.2">
      <c r="A5" s="5"/>
      <c r="B5" s="5"/>
      <c r="C5" s="5"/>
      <c r="D5" s="5"/>
      <c r="E5" s="5"/>
      <c r="F5" s="5"/>
      <c r="G5" s="5"/>
      <c r="H5" s="5"/>
      <c r="I5" s="5"/>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384"/>
      <c r="EB5" s="384"/>
      <c r="EC5" s="384"/>
      <c r="ED5" s="384"/>
      <c r="EE5" s="384"/>
      <c r="EF5" s="384"/>
      <c r="EG5" s="384"/>
      <c r="EH5" s="384"/>
      <c r="EI5" s="384"/>
      <c r="EJ5" s="384"/>
      <c r="EK5" s="384"/>
      <c r="EL5" s="384"/>
      <c r="EM5" s="384"/>
      <c r="EN5" s="384"/>
      <c r="EO5" s="384"/>
      <c r="EP5" s="384"/>
      <c r="EQ5" s="384"/>
      <c r="ER5" s="384"/>
      <c r="ES5" s="384"/>
      <c r="ET5" s="384"/>
      <c r="EU5" s="384"/>
      <c r="EV5" s="384"/>
      <c r="EW5" s="384"/>
      <c r="EX5" s="384"/>
      <c r="EY5" s="384"/>
      <c r="EZ5" s="384"/>
      <c r="FA5" s="384"/>
      <c r="FB5" s="384"/>
      <c r="FC5" s="384"/>
      <c r="FD5" s="384"/>
      <c r="FE5" s="384"/>
      <c r="FF5" s="384"/>
      <c r="FG5" s="384"/>
      <c r="FH5" s="384"/>
      <c r="FI5" s="384"/>
      <c r="FJ5" s="384"/>
      <c r="FK5" s="384"/>
      <c r="FL5" s="384"/>
      <c r="FM5" s="384"/>
      <c r="FN5" s="384"/>
      <c r="FO5" s="384"/>
      <c r="FP5" s="384"/>
      <c r="FQ5" s="384"/>
      <c r="FR5" s="384"/>
      <c r="FS5" s="384"/>
      <c r="FT5" s="384"/>
      <c r="FU5" s="384"/>
      <c r="FV5" s="384"/>
      <c r="FW5" s="384"/>
      <c r="FX5" s="384"/>
      <c r="FY5" s="384"/>
      <c r="FZ5" s="384"/>
      <c r="GA5" s="384"/>
      <c r="GB5" s="384"/>
    </row>
    <row r="6" spans="1:184" x14ac:dyDescent="0.2">
      <c r="A6" s="5"/>
      <c r="B6" s="5"/>
      <c r="C6" s="5"/>
      <c r="D6" s="5"/>
      <c r="E6" s="5"/>
      <c r="F6" s="5"/>
      <c r="G6" s="5"/>
      <c r="H6" s="5"/>
      <c r="I6" s="5"/>
      <c r="J6" s="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384"/>
      <c r="EB6" s="384"/>
      <c r="EC6" s="384"/>
      <c r="ED6" s="384"/>
      <c r="EE6" s="384"/>
      <c r="EF6" s="384"/>
      <c r="EG6" s="384"/>
      <c r="EH6" s="384"/>
      <c r="EI6" s="384"/>
      <c r="EJ6" s="384"/>
      <c r="EK6" s="384"/>
      <c r="EL6" s="384"/>
      <c r="EM6" s="384"/>
      <c r="EN6" s="384"/>
      <c r="EO6" s="384"/>
      <c r="EP6" s="384"/>
      <c r="EQ6" s="384"/>
      <c r="ER6" s="384"/>
      <c r="ES6" s="384"/>
      <c r="ET6" s="384"/>
      <c r="EU6" s="384"/>
      <c r="EV6" s="384"/>
      <c r="EW6" s="384"/>
      <c r="EX6" s="384"/>
      <c r="EY6" s="384"/>
      <c r="EZ6" s="384"/>
      <c r="FA6" s="384"/>
      <c r="FB6" s="384"/>
      <c r="FC6" s="384"/>
      <c r="FD6" s="384"/>
      <c r="FE6" s="384"/>
      <c r="FF6" s="384"/>
      <c r="FG6" s="384"/>
      <c r="FH6" s="384"/>
      <c r="FI6" s="384"/>
      <c r="FJ6" s="384"/>
      <c r="FK6" s="384"/>
      <c r="FL6" s="384"/>
      <c r="FM6" s="384"/>
      <c r="FN6" s="384"/>
      <c r="FO6" s="384"/>
      <c r="FP6" s="384"/>
      <c r="FQ6" s="384"/>
      <c r="FR6" s="384"/>
      <c r="FS6" s="384"/>
      <c r="FT6" s="384"/>
      <c r="FU6" s="384"/>
      <c r="FV6" s="384"/>
      <c r="FW6" s="384"/>
      <c r="FX6" s="384"/>
      <c r="FY6" s="384"/>
      <c r="FZ6" s="384"/>
      <c r="GA6" s="384"/>
      <c r="GB6" s="384"/>
    </row>
    <row r="7" spans="1:184" x14ac:dyDescent="0.2">
      <c r="A7" s="5"/>
      <c r="B7" s="5"/>
      <c r="C7" s="5"/>
      <c r="D7" s="5"/>
      <c r="E7" s="5"/>
      <c r="F7" s="5"/>
      <c r="G7" s="5"/>
      <c r="H7" s="5"/>
      <c r="I7" s="5"/>
      <c r="J7" s="5"/>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384"/>
      <c r="EB7" s="384"/>
      <c r="EC7" s="384"/>
      <c r="ED7" s="384"/>
      <c r="EE7" s="384"/>
      <c r="EF7" s="384"/>
      <c r="EG7" s="384"/>
      <c r="EH7" s="384"/>
      <c r="EI7" s="384"/>
      <c r="EJ7" s="384"/>
      <c r="EK7" s="384"/>
      <c r="EL7" s="384"/>
      <c r="EM7" s="384"/>
      <c r="EN7" s="384"/>
      <c r="EO7" s="384"/>
      <c r="EP7" s="384"/>
      <c r="EQ7" s="384"/>
      <c r="ER7" s="384"/>
      <c r="ES7" s="384"/>
      <c r="ET7" s="384"/>
      <c r="EU7" s="384"/>
      <c r="EV7" s="384"/>
      <c r="EW7" s="384"/>
      <c r="EX7" s="384"/>
      <c r="EY7" s="384"/>
      <c r="EZ7" s="384"/>
      <c r="FA7" s="384"/>
      <c r="FB7" s="384"/>
      <c r="FC7" s="384"/>
      <c r="FD7" s="384"/>
      <c r="FE7" s="384"/>
      <c r="FF7" s="384"/>
      <c r="FG7" s="384"/>
      <c r="FH7" s="384"/>
      <c r="FI7" s="384"/>
      <c r="FJ7" s="384"/>
      <c r="FK7" s="384"/>
      <c r="FL7" s="384"/>
      <c r="FM7" s="384"/>
      <c r="FN7" s="384"/>
      <c r="FO7" s="384"/>
      <c r="FP7" s="384"/>
      <c r="FQ7" s="384"/>
      <c r="FR7" s="384"/>
      <c r="FS7" s="384"/>
      <c r="FT7" s="384"/>
      <c r="FU7" s="384"/>
      <c r="FV7" s="384"/>
      <c r="FW7" s="384"/>
      <c r="FX7" s="384"/>
      <c r="FY7" s="384"/>
      <c r="FZ7" s="384"/>
      <c r="GA7" s="384"/>
      <c r="GB7" s="384"/>
    </row>
    <row r="8" spans="1:184" x14ac:dyDescent="0.2">
      <c r="A8" s="5"/>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384"/>
      <c r="EB8" s="384"/>
      <c r="EC8" s="384"/>
      <c r="ED8" s="384"/>
      <c r="EE8" s="384"/>
      <c r="EF8" s="384"/>
      <c r="EG8" s="384"/>
      <c r="EH8" s="384"/>
      <c r="EI8" s="384"/>
      <c r="EJ8" s="384"/>
      <c r="EK8" s="384"/>
      <c r="EL8" s="384"/>
      <c r="EM8" s="384"/>
      <c r="EN8" s="384"/>
      <c r="EO8" s="384"/>
      <c r="EP8" s="384"/>
      <c r="EQ8" s="384"/>
      <c r="ER8" s="384"/>
      <c r="ES8" s="384"/>
      <c r="ET8" s="384"/>
      <c r="EU8" s="384"/>
      <c r="EV8" s="384"/>
      <c r="EW8" s="384"/>
      <c r="EX8" s="384"/>
      <c r="EY8" s="384"/>
      <c r="EZ8" s="384"/>
      <c r="FA8" s="384"/>
      <c r="FB8" s="384"/>
      <c r="FC8" s="384"/>
      <c r="FD8" s="384"/>
      <c r="FE8" s="384"/>
      <c r="FF8" s="384"/>
      <c r="FG8" s="384"/>
      <c r="FH8" s="384"/>
      <c r="FI8" s="384"/>
      <c r="FJ8" s="384"/>
      <c r="FK8" s="384"/>
      <c r="FL8" s="384"/>
      <c r="FM8" s="384"/>
      <c r="FN8" s="384"/>
      <c r="FO8" s="384"/>
      <c r="FP8" s="384"/>
      <c r="FQ8" s="384"/>
      <c r="FR8" s="384"/>
      <c r="FS8" s="384"/>
      <c r="FT8" s="384"/>
      <c r="FU8" s="384"/>
      <c r="FV8" s="384"/>
      <c r="FW8" s="384"/>
      <c r="FX8" s="384"/>
      <c r="FY8" s="384"/>
      <c r="FZ8" s="384"/>
      <c r="GA8" s="384"/>
      <c r="GB8" s="384"/>
    </row>
    <row r="9" spans="1:184" x14ac:dyDescent="0.2">
      <c r="A9" s="5"/>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384"/>
      <c r="EB9" s="384"/>
      <c r="EC9" s="384"/>
      <c r="ED9" s="384"/>
      <c r="EE9" s="384"/>
      <c r="EF9" s="384"/>
      <c r="EG9" s="384"/>
      <c r="EH9" s="384"/>
      <c r="EI9" s="384"/>
      <c r="EJ9" s="384"/>
      <c r="EK9" s="384"/>
      <c r="EL9" s="384"/>
      <c r="EM9" s="384"/>
      <c r="EN9" s="384"/>
      <c r="EO9" s="384"/>
      <c r="EP9" s="384"/>
      <c r="EQ9" s="384"/>
      <c r="ER9" s="384"/>
      <c r="ES9" s="384"/>
      <c r="ET9" s="384"/>
      <c r="EU9" s="384"/>
      <c r="EV9" s="384"/>
      <c r="EW9" s="384"/>
      <c r="EX9" s="384"/>
      <c r="EY9" s="384"/>
      <c r="EZ9" s="384"/>
      <c r="FA9" s="384"/>
      <c r="FB9" s="384"/>
      <c r="FC9" s="384"/>
      <c r="FD9" s="384"/>
      <c r="FE9" s="384"/>
      <c r="FF9" s="384"/>
      <c r="FG9" s="384"/>
      <c r="FH9" s="384"/>
      <c r="FI9" s="384"/>
      <c r="FJ9" s="384"/>
      <c r="FK9" s="384"/>
      <c r="FL9" s="384"/>
      <c r="FM9" s="384"/>
      <c r="FN9" s="384"/>
      <c r="FO9" s="384"/>
      <c r="FP9" s="384"/>
      <c r="FQ9" s="384"/>
      <c r="FR9" s="384"/>
      <c r="FS9" s="384"/>
      <c r="FT9" s="384"/>
      <c r="FU9" s="384"/>
      <c r="FV9" s="384"/>
      <c r="FW9" s="384"/>
      <c r="FX9" s="384"/>
      <c r="FY9" s="384"/>
      <c r="FZ9" s="384"/>
      <c r="GA9" s="384"/>
      <c r="GB9" s="384"/>
    </row>
    <row r="10" spans="1:184" x14ac:dyDescent="0.2">
      <c r="A10" s="5"/>
      <c r="B10" s="5"/>
      <c r="C10" s="5"/>
      <c r="D10" s="5"/>
      <c r="E10" s="5"/>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384"/>
      <c r="EB10" s="384"/>
      <c r="EC10" s="384"/>
      <c r="ED10" s="384"/>
      <c r="EE10" s="384"/>
      <c r="EF10" s="384"/>
      <c r="EG10" s="384"/>
      <c r="EH10" s="384"/>
      <c r="EI10" s="384"/>
      <c r="EJ10" s="384"/>
      <c r="EK10" s="384"/>
      <c r="EL10" s="384"/>
      <c r="EM10" s="384"/>
      <c r="EN10" s="384"/>
      <c r="EO10" s="384"/>
      <c r="EP10" s="384"/>
      <c r="EQ10" s="384"/>
      <c r="ER10" s="384"/>
      <c r="ES10" s="384"/>
      <c r="ET10" s="384"/>
      <c r="EU10" s="384"/>
      <c r="EV10" s="384"/>
      <c r="EW10" s="384"/>
      <c r="EX10" s="384"/>
      <c r="EY10" s="384"/>
      <c r="EZ10" s="384"/>
      <c r="FA10" s="384"/>
      <c r="FB10" s="384"/>
      <c r="FC10" s="384"/>
      <c r="FD10" s="384"/>
      <c r="FE10" s="384"/>
      <c r="FF10" s="384"/>
      <c r="FG10" s="384"/>
      <c r="FH10" s="384"/>
      <c r="FI10" s="384"/>
      <c r="FJ10" s="384"/>
      <c r="FK10" s="384"/>
      <c r="FL10" s="384"/>
      <c r="FM10" s="384"/>
      <c r="FN10" s="384"/>
      <c r="FO10" s="384"/>
      <c r="FP10" s="384"/>
      <c r="FQ10" s="384"/>
      <c r="FR10" s="384"/>
      <c r="FS10" s="384"/>
      <c r="FT10" s="384"/>
      <c r="FU10" s="384"/>
      <c r="FV10" s="384"/>
      <c r="FW10" s="384"/>
      <c r="FX10" s="384"/>
      <c r="FY10" s="384"/>
      <c r="FZ10" s="384"/>
      <c r="GA10" s="384"/>
      <c r="GB10" s="384"/>
    </row>
    <row r="11" spans="1:184" x14ac:dyDescent="0.2">
      <c r="A11" s="5"/>
      <c r="B11" s="5"/>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384"/>
      <c r="EB11" s="384"/>
      <c r="EC11" s="384"/>
      <c r="ED11" s="384"/>
      <c r="EE11" s="384"/>
      <c r="EF11" s="384"/>
      <c r="EG11" s="384"/>
      <c r="EH11" s="384"/>
      <c r="EI11" s="384"/>
      <c r="EJ11" s="384"/>
      <c r="EK11" s="384"/>
      <c r="EL11" s="384"/>
      <c r="EM11" s="384"/>
      <c r="EN11" s="384"/>
      <c r="EO11" s="384"/>
      <c r="EP11" s="384"/>
      <c r="EQ11" s="384"/>
      <c r="ER11" s="384"/>
      <c r="ES11" s="384"/>
      <c r="ET11" s="384"/>
      <c r="EU11" s="384"/>
      <c r="EV11" s="384"/>
      <c r="EW11" s="384"/>
      <c r="EX11" s="384"/>
      <c r="EY11" s="384"/>
      <c r="EZ11" s="384"/>
      <c r="FA11" s="384"/>
      <c r="FB11" s="384"/>
      <c r="FC11" s="384"/>
      <c r="FD11" s="384"/>
      <c r="FE11" s="384"/>
      <c r="FF11" s="384"/>
      <c r="FG11" s="384"/>
      <c r="FH11" s="384"/>
      <c r="FI11" s="384"/>
      <c r="FJ11" s="384"/>
      <c r="FK11" s="384"/>
      <c r="FL11" s="384"/>
      <c r="FM11" s="384"/>
      <c r="FN11" s="384"/>
      <c r="FO11" s="384"/>
      <c r="FP11" s="384"/>
      <c r="FQ11" s="384"/>
      <c r="FR11" s="384"/>
      <c r="FS11" s="384"/>
      <c r="FT11" s="384"/>
      <c r="FU11" s="384"/>
      <c r="FV11" s="384"/>
      <c r="FW11" s="384"/>
      <c r="FX11" s="384"/>
      <c r="FY11" s="384"/>
      <c r="FZ11" s="384"/>
      <c r="GA11" s="384"/>
      <c r="GB11" s="384"/>
    </row>
    <row r="12" spans="1:184" x14ac:dyDescent="0.2">
      <c r="A12" s="5"/>
      <c r="B12" s="5"/>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384"/>
      <c r="EB12" s="384"/>
      <c r="EC12" s="384"/>
      <c r="ED12" s="384"/>
      <c r="EE12" s="384"/>
      <c r="EF12" s="384"/>
      <c r="EG12" s="384"/>
      <c r="EH12" s="384"/>
      <c r="EI12" s="384"/>
      <c r="EJ12" s="384"/>
      <c r="EK12" s="384"/>
      <c r="EL12" s="384"/>
      <c r="EM12" s="384"/>
      <c r="EN12" s="384"/>
      <c r="EO12" s="384"/>
      <c r="EP12" s="384"/>
      <c r="EQ12" s="384"/>
      <c r="ER12" s="384"/>
      <c r="ES12" s="384"/>
      <c r="ET12" s="384"/>
      <c r="EU12" s="384"/>
      <c r="EV12" s="384"/>
      <c r="EW12" s="384"/>
      <c r="EX12" s="384"/>
      <c r="EY12" s="384"/>
      <c r="EZ12" s="384"/>
      <c r="FA12" s="384"/>
      <c r="FB12" s="384"/>
      <c r="FC12" s="384"/>
      <c r="FD12" s="384"/>
      <c r="FE12" s="384"/>
      <c r="FF12" s="384"/>
      <c r="FG12" s="384"/>
      <c r="FH12" s="384"/>
      <c r="FI12" s="384"/>
      <c r="FJ12" s="384"/>
      <c r="FK12" s="384"/>
      <c r="FL12" s="384"/>
      <c r="FM12" s="384"/>
      <c r="FN12" s="384"/>
      <c r="FO12" s="384"/>
      <c r="FP12" s="384"/>
      <c r="FQ12" s="384"/>
      <c r="FR12" s="384"/>
      <c r="FS12" s="384"/>
      <c r="FT12" s="384"/>
      <c r="FU12" s="384"/>
      <c r="FV12" s="384"/>
      <c r="FW12" s="384"/>
      <c r="FX12" s="384"/>
      <c r="FY12" s="384"/>
      <c r="FZ12" s="384"/>
      <c r="GA12" s="384"/>
      <c r="GB12" s="384"/>
    </row>
    <row r="13" spans="1:184" x14ac:dyDescent="0.2">
      <c r="A13" s="5"/>
      <c r="B13" s="5"/>
      <c r="C13" s="5"/>
      <c r="D13" s="5"/>
      <c r="E13" s="5"/>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384"/>
      <c r="EB13" s="384"/>
      <c r="EC13" s="384"/>
      <c r="ED13" s="384"/>
      <c r="EE13" s="384"/>
      <c r="EF13" s="384"/>
      <c r="EG13" s="384"/>
      <c r="EH13" s="384"/>
      <c r="EI13" s="384"/>
      <c r="EJ13" s="384"/>
      <c r="EK13" s="384"/>
      <c r="EL13" s="384"/>
      <c r="EM13" s="384"/>
      <c r="EN13" s="384"/>
      <c r="EO13" s="384"/>
      <c r="EP13" s="384"/>
      <c r="EQ13" s="384"/>
      <c r="ER13" s="384"/>
      <c r="ES13" s="384"/>
      <c r="ET13" s="384"/>
      <c r="EU13" s="384"/>
      <c r="EV13" s="384"/>
      <c r="EW13" s="384"/>
      <c r="EX13" s="384"/>
      <c r="EY13" s="384"/>
      <c r="EZ13" s="384"/>
      <c r="FA13" s="384"/>
      <c r="FB13" s="384"/>
      <c r="FC13" s="384"/>
      <c r="FD13" s="384"/>
      <c r="FE13" s="384"/>
      <c r="FF13" s="384"/>
      <c r="FG13" s="384"/>
      <c r="FH13" s="384"/>
      <c r="FI13" s="384"/>
      <c r="FJ13" s="384"/>
      <c r="FK13" s="384"/>
      <c r="FL13" s="384"/>
      <c r="FM13" s="384"/>
      <c r="FN13" s="384"/>
      <c r="FO13" s="384"/>
      <c r="FP13" s="384"/>
      <c r="FQ13" s="384"/>
      <c r="FR13" s="384"/>
      <c r="FS13" s="384"/>
      <c r="FT13" s="384"/>
      <c r="FU13" s="384"/>
      <c r="FV13" s="384"/>
      <c r="FW13" s="384"/>
      <c r="FX13" s="384"/>
      <c r="FY13" s="384"/>
      <c r="FZ13" s="384"/>
      <c r="GA13" s="384"/>
      <c r="GB13" s="384"/>
    </row>
    <row r="14" spans="1:184" x14ac:dyDescent="0.2">
      <c r="A14" s="5"/>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384"/>
      <c r="EB14" s="384"/>
      <c r="EC14" s="384"/>
      <c r="ED14" s="384"/>
      <c r="EE14" s="384"/>
      <c r="EF14" s="384"/>
      <c r="EG14" s="384"/>
      <c r="EH14" s="384"/>
      <c r="EI14" s="384"/>
      <c r="EJ14" s="384"/>
      <c r="EK14" s="384"/>
      <c r="EL14" s="384"/>
      <c r="EM14" s="384"/>
      <c r="EN14" s="384"/>
      <c r="EO14" s="384"/>
      <c r="EP14" s="384"/>
      <c r="EQ14" s="384"/>
      <c r="ER14" s="384"/>
      <c r="ES14" s="384"/>
      <c r="ET14" s="384"/>
      <c r="EU14" s="384"/>
      <c r="EV14" s="384"/>
      <c r="EW14" s="384"/>
      <c r="EX14" s="384"/>
      <c r="EY14" s="384"/>
      <c r="EZ14" s="384"/>
      <c r="FA14" s="384"/>
      <c r="FB14" s="384"/>
      <c r="FC14" s="384"/>
      <c r="FD14" s="384"/>
      <c r="FE14" s="384"/>
      <c r="FF14" s="384"/>
      <c r="FG14" s="384"/>
      <c r="FH14" s="384"/>
      <c r="FI14" s="384"/>
      <c r="FJ14" s="384"/>
      <c r="FK14" s="384"/>
      <c r="FL14" s="384"/>
      <c r="FM14" s="384"/>
      <c r="FN14" s="384"/>
      <c r="FO14" s="384"/>
      <c r="FP14" s="384"/>
      <c r="FQ14" s="384"/>
      <c r="FR14" s="384"/>
      <c r="FS14" s="384"/>
      <c r="FT14" s="384"/>
      <c r="FU14" s="384"/>
      <c r="FV14" s="384"/>
      <c r="FW14" s="384"/>
      <c r="FX14" s="384"/>
      <c r="FY14" s="384"/>
      <c r="FZ14" s="384"/>
      <c r="GA14" s="384"/>
      <c r="GB14" s="384"/>
    </row>
    <row r="15" spans="1:184" x14ac:dyDescent="0.2">
      <c r="A15" s="5"/>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384"/>
      <c r="EB15" s="384"/>
      <c r="EC15" s="384"/>
      <c r="ED15" s="384"/>
      <c r="EE15" s="384"/>
      <c r="EF15" s="384"/>
      <c r="EG15" s="384"/>
      <c r="EH15" s="384"/>
      <c r="EI15" s="384"/>
      <c r="EJ15" s="384"/>
      <c r="EK15" s="384"/>
      <c r="EL15" s="384"/>
      <c r="EM15" s="384"/>
      <c r="EN15" s="384"/>
      <c r="EO15" s="384"/>
      <c r="EP15" s="384"/>
      <c r="EQ15" s="384"/>
      <c r="ER15" s="384"/>
      <c r="ES15" s="384"/>
      <c r="ET15" s="384"/>
      <c r="EU15" s="384"/>
      <c r="EV15" s="384"/>
      <c r="EW15" s="384"/>
      <c r="EX15" s="384"/>
      <c r="EY15" s="384"/>
      <c r="EZ15" s="384"/>
      <c r="FA15" s="384"/>
      <c r="FB15" s="384"/>
      <c r="FC15" s="384"/>
      <c r="FD15" s="384"/>
      <c r="FE15" s="384"/>
      <c r="FF15" s="384"/>
      <c r="FG15" s="384"/>
      <c r="FH15" s="384"/>
      <c r="FI15" s="384"/>
      <c r="FJ15" s="384"/>
      <c r="FK15" s="384"/>
      <c r="FL15" s="384"/>
      <c r="FM15" s="384"/>
      <c r="FN15" s="384"/>
      <c r="FO15" s="384"/>
      <c r="FP15" s="384"/>
      <c r="FQ15" s="384"/>
      <c r="FR15" s="384"/>
      <c r="FS15" s="384"/>
      <c r="FT15" s="384"/>
      <c r="FU15" s="384"/>
      <c r="FV15" s="384"/>
      <c r="FW15" s="384"/>
      <c r="FX15" s="384"/>
      <c r="FY15" s="384"/>
      <c r="FZ15" s="384"/>
      <c r="GA15" s="384"/>
      <c r="GB15" s="384"/>
    </row>
    <row r="16" spans="1:184" x14ac:dyDescent="0.2">
      <c r="A16" s="5"/>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384"/>
      <c r="EB16" s="384"/>
      <c r="EC16" s="384"/>
      <c r="ED16" s="384"/>
      <c r="EE16" s="384"/>
      <c r="EF16" s="384"/>
      <c r="EG16" s="384"/>
      <c r="EH16" s="384"/>
      <c r="EI16" s="384"/>
      <c r="EJ16" s="384"/>
      <c r="EK16" s="384"/>
      <c r="EL16" s="384"/>
      <c r="EM16" s="384"/>
      <c r="EN16" s="384"/>
      <c r="EO16" s="384"/>
      <c r="EP16" s="384"/>
      <c r="EQ16" s="384"/>
      <c r="ER16" s="384"/>
      <c r="ES16" s="384"/>
      <c r="ET16" s="384"/>
      <c r="EU16" s="384"/>
      <c r="EV16" s="384"/>
      <c r="EW16" s="384"/>
      <c r="EX16" s="384"/>
      <c r="EY16" s="384"/>
      <c r="EZ16" s="384"/>
      <c r="FA16" s="384"/>
      <c r="FB16" s="384"/>
      <c r="FC16" s="384"/>
      <c r="FD16" s="384"/>
      <c r="FE16" s="384"/>
      <c r="FF16" s="384"/>
      <c r="FG16" s="384"/>
      <c r="FH16" s="384"/>
      <c r="FI16" s="384"/>
      <c r="FJ16" s="384"/>
      <c r="FK16" s="384"/>
      <c r="FL16" s="384"/>
      <c r="FM16" s="384"/>
      <c r="FN16" s="384"/>
      <c r="FO16" s="384"/>
      <c r="FP16" s="384"/>
      <c r="FQ16" s="384"/>
      <c r="FR16" s="384"/>
      <c r="FS16" s="384"/>
      <c r="FT16" s="384"/>
      <c r="FU16" s="384"/>
      <c r="FV16" s="384"/>
      <c r="FW16" s="384"/>
      <c r="FX16" s="384"/>
      <c r="FY16" s="384"/>
      <c r="FZ16" s="384"/>
      <c r="GA16" s="384"/>
      <c r="GB16" s="384"/>
    </row>
    <row r="17" spans="1:184" x14ac:dyDescent="0.2">
      <c r="A17" s="5"/>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384"/>
      <c r="EB17" s="384"/>
      <c r="EC17" s="384"/>
      <c r="ED17" s="384"/>
      <c r="EE17" s="384"/>
      <c r="EF17" s="384"/>
      <c r="EG17" s="384"/>
      <c r="EH17" s="384"/>
      <c r="EI17" s="384"/>
      <c r="EJ17" s="384"/>
      <c r="EK17" s="384"/>
      <c r="EL17" s="384"/>
      <c r="EM17" s="384"/>
      <c r="EN17" s="384"/>
      <c r="EO17" s="384"/>
      <c r="EP17" s="384"/>
      <c r="EQ17" s="384"/>
      <c r="ER17" s="384"/>
      <c r="ES17" s="384"/>
      <c r="ET17" s="384"/>
      <c r="EU17" s="384"/>
      <c r="EV17" s="384"/>
      <c r="EW17" s="384"/>
      <c r="EX17" s="384"/>
      <c r="EY17" s="384"/>
      <c r="EZ17" s="384"/>
      <c r="FA17" s="384"/>
      <c r="FB17" s="384"/>
      <c r="FC17" s="384"/>
      <c r="FD17" s="384"/>
      <c r="FE17" s="384"/>
      <c r="FF17" s="384"/>
      <c r="FG17" s="384"/>
      <c r="FH17" s="384"/>
      <c r="FI17" s="384"/>
      <c r="FJ17" s="384"/>
      <c r="FK17" s="384"/>
      <c r="FL17" s="384"/>
      <c r="FM17" s="384"/>
      <c r="FN17" s="384"/>
      <c r="FO17" s="384"/>
      <c r="FP17" s="384"/>
      <c r="FQ17" s="384"/>
      <c r="FR17" s="384"/>
      <c r="FS17" s="384"/>
      <c r="FT17" s="384"/>
      <c r="FU17" s="384"/>
      <c r="FV17" s="384"/>
      <c r="FW17" s="384"/>
      <c r="FX17" s="384"/>
      <c r="FY17" s="384"/>
      <c r="FZ17" s="384"/>
      <c r="GA17" s="384"/>
      <c r="GB17" s="384"/>
    </row>
    <row r="18" spans="1:184" x14ac:dyDescent="0.2">
      <c r="A18" s="5"/>
      <c r="B18" s="5"/>
      <c r="C18" s="5"/>
      <c r="D18" s="5"/>
      <c r="E18" s="5"/>
      <c r="F18" s="5"/>
      <c r="G18" s="5"/>
      <c r="H18" s="5"/>
      <c r="I18" s="5"/>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384"/>
      <c r="EB18" s="384"/>
      <c r="EC18" s="384"/>
      <c r="ED18" s="384"/>
      <c r="EE18" s="384"/>
      <c r="EF18" s="384"/>
      <c r="EG18" s="384"/>
      <c r="EH18" s="384"/>
      <c r="EI18" s="384"/>
      <c r="EJ18" s="384"/>
      <c r="EK18" s="384"/>
      <c r="EL18" s="384"/>
      <c r="EM18" s="384"/>
      <c r="EN18" s="384"/>
      <c r="EO18" s="384"/>
      <c r="EP18" s="384"/>
      <c r="EQ18" s="384"/>
      <c r="ER18" s="384"/>
      <c r="ES18" s="384"/>
      <c r="ET18" s="384"/>
      <c r="EU18" s="384"/>
      <c r="EV18" s="384"/>
      <c r="EW18" s="384"/>
      <c r="EX18" s="384"/>
      <c r="EY18" s="384"/>
      <c r="EZ18" s="384"/>
      <c r="FA18" s="384"/>
      <c r="FB18" s="384"/>
      <c r="FC18" s="384"/>
      <c r="FD18" s="384"/>
      <c r="FE18" s="384"/>
      <c r="FF18" s="384"/>
      <c r="FG18" s="384"/>
      <c r="FH18" s="384"/>
      <c r="FI18" s="384"/>
      <c r="FJ18" s="384"/>
      <c r="FK18" s="384"/>
      <c r="FL18" s="384"/>
      <c r="FM18" s="384"/>
      <c r="FN18" s="384"/>
      <c r="FO18" s="384"/>
      <c r="FP18" s="384"/>
      <c r="FQ18" s="384"/>
      <c r="FR18" s="384"/>
      <c r="FS18" s="384"/>
      <c r="FT18" s="384"/>
      <c r="FU18" s="384"/>
      <c r="FV18" s="384"/>
      <c r="FW18" s="384"/>
      <c r="FX18" s="384"/>
      <c r="FY18" s="384"/>
      <c r="FZ18" s="384"/>
      <c r="GA18" s="384"/>
      <c r="GB18" s="384"/>
    </row>
    <row r="19" spans="1:184" x14ac:dyDescent="0.2">
      <c r="A19" s="5"/>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384"/>
      <c r="EB19" s="384"/>
      <c r="EC19" s="384"/>
      <c r="ED19" s="384"/>
      <c r="EE19" s="384"/>
      <c r="EF19" s="384"/>
      <c r="EG19" s="384"/>
      <c r="EH19" s="384"/>
      <c r="EI19" s="384"/>
      <c r="EJ19" s="384"/>
      <c r="EK19" s="384"/>
      <c r="EL19" s="384"/>
      <c r="EM19" s="384"/>
      <c r="EN19" s="384"/>
      <c r="EO19" s="384"/>
      <c r="EP19" s="384"/>
      <c r="EQ19" s="384"/>
      <c r="ER19" s="384"/>
      <c r="ES19" s="384"/>
      <c r="ET19" s="384"/>
      <c r="EU19" s="384"/>
      <c r="EV19" s="384"/>
      <c r="EW19" s="384"/>
      <c r="EX19" s="384"/>
      <c r="EY19" s="384"/>
      <c r="EZ19" s="384"/>
      <c r="FA19" s="384"/>
      <c r="FB19" s="384"/>
      <c r="FC19" s="384"/>
      <c r="FD19" s="384"/>
      <c r="FE19" s="384"/>
      <c r="FF19" s="384"/>
      <c r="FG19" s="384"/>
      <c r="FH19" s="384"/>
      <c r="FI19" s="384"/>
      <c r="FJ19" s="384"/>
      <c r="FK19" s="384"/>
      <c r="FL19" s="384"/>
      <c r="FM19" s="384"/>
      <c r="FN19" s="384"/>
      <c r="FO19" s="384"/>
      <c r="FP19" s="384"/>
      <c r="FQ19" s="384"/>
      <c r="FR19" s="384"/>
      <c r="FS19" s="384"/>
      <c r="FT19" s="384"/>
      <c r="FU19" s="384"/>
      <c r="FV19" s="384"/>
      <c r="FW19" s="384"/>
      <c r="FX19" s="384"/>
      <c r="FY19" s="384"/>
      <c r="FZ19" s="384"/>
      <c r="GA19" s="384"/>
      <c r="GB19" s="384"/>
    </row>
    <row r="20" spans="1:184" x14ac:dyDescent="0.2">
      <c r="A20" s="5"/>
      <c r="B20" s="5"/>
      <c r="C20" s="5"/>
      <c r="D20" s="5"/>
      <c r="E20" s="5"/>
      <c r="F20" s="5"/>
      <c r="G20" s="5"/>
      <c r="H20" s="5"/>
      <c r="I20" s="5"/>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384"/>
      <c r="EB20" s="384"/>
      <c r="EC20" s="384"/>
      <c r="ED20" s="384"/>
      <c r="EE20" s="384"/>
      <c r="EF20" s="384"/>
      <c r="EG20" s="384"/>
      <c r="EH20" s="384"/>
      <c r="EI20" s="384"/>
      <c r="EJ20" s="384"/>
      <c r="EK20" s="384"/>
      <c r="EL20" s="384"/>
      <c r="EM20" s="384"/>
      <c r="EN20" s="384"/>
      <c r="EO20" s="384"/>
      <c r="EP20" s="384"/>
      <c r="EQ20" s="384"/>
      <c r="ER20" s="384"/>
      <c r="ES20" s="384"/>
      <c r="ET20" s="384"/>
      <c r="EU20" s="384"/>
      <c r="EV20" s="384"/>
      <c r="EW20" s="384"/>
      <c r="EX20" s="384"/>
      <c r="EY20" s="384"/>
      <c r="EZ20" s="384"/>
      <c r="FA20" s="384"/>
      <c r="FB20" s="384"/>
      <c r="FC20" s="384"/>
      <c r="FD20" s="384"/>
      <c r="FE20" s="384"/>
      <c r="FF20" s="384"/>
      <c r="FG20" s="384"/>
      <c r="FH20" s="384"/>
      <c r="FI20" s="384"/>
      <c r="FJ20" s="384"/>
      <c r="FK20" s="384"/>
      <c r="FL20" s="384"/>
      <c r="FM20" s="384"/>
      <c r="FN20" s="384"/>
      <c r="FO20" s="384"/>
      <c r="FP20" s="384"/>
      <c r="FQ20" s="384"/>
      <c r="FR20" s="384"/>
      <c r="FS20" s="384"/>
      <c r="FT20" s="384"/>
      <c r="FU20" s="384"/>
      <c r="FV20" s="384"/>
      <c r="FW20" s="384"/>
      <c r="FX20" s="384"/>
      <c r="FY20" s="384"/>
      <c r="FZ20" s="384"/>
      <c r="GA20" s="384"/>
      <c r="GB20" s="384"/>
    </row>
    <row r="21" spans="1:184" x14ac:dyDescent="0.2">
      <c r="A21" s="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384"/>
      <c r="EB21" s="384"/>
      <c r="EC21" s="384"/>
      <c r="ED21" s="384"/>
      <c r="EE21" s="384"/>
      <c r="EF21" s="384"/>
      <c r="EG21" s="384"/>
      <c r="EH21" s="384"/>
      <c r="EI21" s="384"/>
      <c r="EJ21" s="384"/>
      <c r="EK21" s="384"/>
      <c r="EL21" s="384"/>
      <c r="EM21" s="384"/>
      <c r="EN21" s="384"/>
      <c r="EO21" s="384"/>
      <c r="EP21" s="384"/>
      <c r="EQ21" s="384"/>
      <c r="ER21" s="384"/>
      <c r="ES21" s="384"/>
      <c r="ET21" s="384"/>
      <c r="EU21" s="384"/>
      <c r="EV21" s="384"/>
      <c r="EW21" s="384"/>
      <c r="EX21" s="384"/>
      <c r="EY21" s="384"/>
      <c r="EZ21" s="384"/>
      <c r="FA21" s="384"/>
      <c r="FB21" s="384"/>
      <c r="FC21" s="384"/>
      <c r="FD21" s="384"/>
      <c r="FE21" s="384"/>
      <c r="FF21" s="384"/>
      <c r="FG21" s="384"/>
      <c r="FH21" s="384"/>
      <c r="FI21" s="384"/>
      <c r="FJ21" s="384"/>
      <c r="FK21" s="384"/>
      <c r="FL21" s="384"/>
      <c r="FM21" s="384"/>
      <c r="FN21" s="384"/>
      <c r="FO21" s="384"/>
      <c r="FP21" s="384"/>
      <c r="FQ21" s="384"/>
      <c r="FR21" s="384"/>
      <c r="FS21" s="384"/>
      <c r="FT21" s="384"/>
      <c r="FU21" s="384"/>
      <c r="FV21" s="384"/>
      <c r="FW21" s="384"/>
      <c r="FX21" s="384"/>
      <c r="FY21" s="384"/>
      <c r="FZ21" s="384"/>
      <c r="GA21" s="384"/>
      <c r="GB21" s="384"/>
    </row>
    <row r="22" spans="1:184" x14ac:dyDescent="0.2">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384"/>
      <c r="EB22" s="384"/>
      <c r="EC22" s="384"/>
      <c r="ED22" s="384"/>
      <c r="EE22" s="384"/>
      <c r="EF22" s="384"/>
      <c r="EG22" s="384"/>
      <c r="EH22" s="384"/>
      <c r="EI22" s="384"/>
      <c r="EJ22" s="384"/>
      <c r="EK22" s="384"/>
      <c r="EL22" s="384"/>
      <c r="EM22" s="384"/>
      <c r="EN22" s="384"/>
      <c r="EO22" s="384"/>
      <c r="EP22" s="384"/>
      <c r="EQ22" s="384"/>
      <c r="ER22" s="384"/>
      <c r="ES22" s="384"/>
      <c r="ET22" s="384"/>
      <c r="EU22" s="384"/>
      <c r="EV22" s="384"/>
      <c r="EW22" s="384"/>
      <c r="EX22" s="384"/>
      <c r="EY22" s="384"/>
      <c r="EZ22" s="384"/>
      <c r="FA22" s="384"/>
      <c r="FB22" s="384"/>
      <c r="FC22" s="384"/>
      <c r="FD22" s="384"/>
      <c r="FE22" s="384"/>
      <c r="FF22" s="384"/>
      <c r="FG22" s="384"/>
      <c r="FH22" s="384"/>
      <c r="FI22" s="384"/>
      <c r="FJ22" s="384"/>
      <c r="FK22" s="384"/>
      <c r="FL22" s="384"/>
      <c r="FM22" s="384"/>
      <c r="FN22" s="384"/>
      <c r="FO22" s="384"/>
      <c r="FP22" s="384"/>
      <c r="FQ22" s="384"/>
      <c r="FR22" s="384"/>
      <c r="FS22" s="384"/>
      <c r="FT22" s="384"/>
      <c r="FU22" s="384"/>
      <c r="FV22" s="384"/>
      <c r="FW22" s="384"/>
      <c r="FX22" s="384"/>
      <c r="FY22" s="384"/>
      <c r="FZ22" s="384"/>
      <c r="GA22" s="384"/>
      <c r="GB22" s="384"/>
    </row>
    <row r="23" spans="1:184" x14ac:dyDescent="0.2">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384"/>
      <c r="EB23" s="384"/>
      <c r="EC23" s="384"/>
      <c r="ED23" s="384"/>
      <c r="EE23" s="384"/>
      <c r="EF23" s="384"/>
      <c r="EG23" s="384"/>
      <c r="EH23" s="384"/>
      <c r="EI23" s="384"/>
      <c r="EJ23" s="384"/>
      <c r="EK23" s="384"/>
      <c r="EL23" s="384"/>
      <c r="EM23" s="384"/>
      <c r="EN23" s="384"/>
      <c r="EO23" s="384"/>
      <c r="EP23" s="384"/>
      <c r="EQ23" s="384"/>
      <c r="ER23" s="384"/>
      <c r="ES23" s="384"/>
      <c r="ET23" s="384"/>
      <c r="EU23" s="384"/>
      <c r="EV23" s="384"/>
      <c r="EW23" s="384"/>
      <c r="EX23" s="384"/>
      <c r="EY23" s="384"/>
      <c r="EZ23" s="384"/>
      <c r="FA23" s="384"/>
      <c r="FB23" s="384"/>
      <c r="FC23" s="384"/>
      <c r="FD23" s="384"/>
      <c r="FE23" s="384"/>
      <c r="FF23" s="384"/>
      <c r="FG23" s="384"/>
      <c r="FH23" s="384"/>
      <c r="FI23" s="384"/>
      <c r="FJ23" s="384"/>
      <c r="FK23" s="384"/>
      <c r="FL23" s="384"/>
      <c r="FM23" s="384"/>
      <c r="FN23" s="384"/>
      <c r="FO23" s="384"/>
      <c r="FP23" s="384"/>
      <c r="FQ23" s="384"/>
      <c r="FR23" s="384"/>
      <c r="FS23" s="384"/>
      <c r="FT23" s="384"/>
      <c r="FU23" s="384"/>
      <c r="FV23" s="384"/>
      <c r="FW23" s="384"/>
      <c r="FX23" s="384"/>
      <c r="FY23" s="384"/>
      <c r="FZ23" s="384"/>
      <c r="GA23" s="384"/>
      <c r="GB23" s="384"/>
    </row>
    <row r="24" spans="1:184" x14ac:dyDescent="0.2">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384"/>
      <c r="EB24" s="384"/>
      <c r="EC24" s="384"/>
      <c r="ED24" s="384"/>
      <c r="EE24" s="384"/>
      <c r="EF24" s="384"/>
      <c r="EG24" s="384"/>
      <c r="EH24" s="384"/>
      <c r="EI24" s="384"/>
      <c r="EJ24" s="384"/>
      <c r="EK24" s="384"/>
      <c r="EL24" s="384"/>
      <c r="EM24" s="384"/>
      <c r="EN24" s="384"/>
      <c r="EO24" s="384"/>
      <c r="EP24" s="384"/>
      <c r="EQ24" s="384"/>
      <c r="ER24" s="384"/>
      <c r="ES24" s="384"/>
      <c r="ET24" s="384"/>
      <c r="EU24" s="384"/>
      <c r="EV24" s="384"/>
      <c r="EW24" s="384"/>
      <c r="EX24" s="384"/>
      <c r="EY24" s="384"/>
      <c r="EZ24" s="384"/>
      <c r="FA24" s="384"/>
      <c r="FB24" s="384"/>
      <c r="FC24" s="384"/>
      <c r="FD24" s="384"/>
      <c r="FE24" s="384"/>
      <c r="FF24" s="384"/>
      <c r="FG24" s="384"/>
      <c r="FH24" s="384"/>
      <c r="FI24" s="384"/>
      <c r="FJ24" s="384"/>
      <c r="FK24" s="384"/>
      <c r="FL24" s="384"/>
      <c r="FM24" s="384"/>
      <c r="FN24" s="384"/>
      <c r="FO24" s="384"/>
      <c r="FP24" s="384"/>
      <c r="FQ24" s="384"/>
      <c r="FR24" s="384"/>
      <c r="FS24" s="384"/>
      <c r="FT24" s="384"/>
      <c r="FU24" s="384"/>
      <c r="FV24" s="384"/>
      <c r="FW24" s="384"/>
      <c r="FX24" s="384"/>
      <c r="FY24" s="384"/>
      <c r="FZ24" s="384"/>
      <c r="GA24" s="384"/>
      <c r="GB24" s="384"/>
    </row>
    <row r="25" spans="1:184" x14ac:dyDescent="0.2">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384"/>
      <c r="EB25" s="384"/>
      <c r="EC25" s="384"/>
      <c r="ED25" s="384"/>
      <c r="EE25" s="384"/>
      <c r="EF25" s="384"/>
      <c r="EG25" s="384"/>
      <c r="EH25" s="384"/>
      <c r="EI25" s="384"/>
      <c r="EJ25" s="384"/>
      <c r="EK25" s="384"/>
      <c r="EL25" s="384"/>
      <c r="EM25" s="384"/>
      <c r="EN25" s="384"/>
      <c r="EO25" s="384"/>
      <c r="EP25" s="384"/>
      <c r="EQ25" s="384"/>
      <c r="ER25" s="384"/>
      <c r="ES25" s="384"/>
      <c r="ET25" s="384"/>
      <c r="EU25" s="384"/>
      <c r="EV25" s="384"/>
      <c r="EW25" s="384"/>
      <c r="EX25" s="384"/>
      <c r="EY25" s="384"/>
      <c r="EZ25" s="384"/>
      <c r="FA25" s="384"/>
      <c r="FB25" s="384"/>
      <c r="FC25" s="384"/>
      <c r="FD25" s="384"/>
      <c r="FE25" s="384"/>
      <c r="FF25" s="384"/>
      <c r="FG25" s="384"/>
      <c r="FH25" s="384"/>
      <c r="FI25" s="384"/>
      <c r="FJ25" s="384"/>
      <c r="FK25" s="384"/>
      <c r="FL25" s="384"/>
      <c r="FM25" s="384"/>
      <c r="FN25" s="384"/>
      <c r="FO25" s="384"/>
      <c r="FP25" s="384"/>
      <c r="FQ25" s="384"/>
      <c r="FR25" s="384"/>
      <c r="FS25" s="384"/>
      <c r="FT25" s="384"/>
      <c r="FU25" s="384"/>
      <c r="FV25" s="384"/>
      <c r="FW25" s="384"/>
      <c r="FX25" s="384"/>
      <c r="FY25" s="384"/>
      <c r="FZ25" s="384"/>
      <c r="GA25" s="384"/>
      <c r="GB25" s="384"/>
    </row>
    <row r="26" spans="1:184" x14ac:dyDescent="0.2">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384"/>
      <c r="EB26" s="384"/>
      <c r="EC26" s="384"/>
      <c r="ED26" s="384"/>
      <c r="EE26" s="384"/>
      <c r="EF26" s="384"/>
      <c r="EG26" s="384"/>
      <c r="EH26" s="384"/>
      <c r="EI26" s="384"/>
      <c r="EJ26" s="384"/>
      <c r="EK26" s="384"/>
      <c r="EL26" s="384"/>
      <c r="EM26" s="384"/>
      <c r="EN26" s="384"/>
      <c r="EO26" s="384"/>
      <c r="EP26" s="384"/>
      <c r="EQ26" s="384"/>
      <c r="ER26" s="384"/>
      <c r="ES26" s="384"/>
      <c r="ET26" s="384"/>
      <c r="EU26" s="384"/>
      <c r="EV26" s="384"/>
      <c r="EW26" s="384"/>
      <c r="EX26" s="384"/>
      <c r="EY26" s="384"/>
      <c r="EZ26" s="384"/>
      <c r="FA26" s="384"/>
      <c r="FB26" s="384"/>
      <c r="FC26" s="384"/>
      <c r="FD26" s="384"/>
      <c r="FE26" s="384"/>
      <c r="FF26" s="384"/>
      <c r="FG26" s="384"/>
      <c r="FH26" s="384"/>
      <c r="FI26" s="384"/>
      <c r="FJ26" s="384"/>
      <c r="FK26" s="384"/>
      <c r="FL26" s="384"/>
      <c r="FM26" s="384"/>
      <c r="FN26" s="384"/>
      <c r="FO26" s="384"/>
      <c r="FP26" s="384"/>
      <c r="FQ26" s="384"/>
      <c r="FR26" s="384"/>
      <c r="FS26" s="384"/>
      <c r="FT26" s="384"/>
      <c r="FU26" s="384"/>
      <c r="FV26" s="384"/>
      <c r="FW26" s="384"/>
      <c r="FX26" s="384"/>
      <c r="FY26" s="384"/>
      <c r="FZ26" s="384"/>
      <c r="GA26" s="384"/>
      <c r="GB26" s="384"/>
    </row>
    <row r="27" spans="1:184" x14ac:dyDescent="0.2">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384"/>
      <c r="EB27" s="384"/>
      <c r="EC27" s="384"/>
      <c r="ED27" s="384"/>
      <c r="EE27" s="384"/>
      <c r="EF27" s="384"/>
      <c r="EG27" s="384"/>
      <c r="EH27" s="384"/>
      <c r="EI27" s="384"/>
      <c r="EJ27" s="384"/>
      <c r="EK27" s="384"/>
      <c r="EL27" s="384"/>
      <c r="EM27" s="384"/>
      <c r="EN27" s="384"/>
      <c r="EO27" s="384"/>
      <c r="EP27" s="384"/>
      <c r="EQ27" s="384"/>
      <c r="ER27" s="384"/>
      <c r="ES27" s="384"/>
      <c r="ET27" s="384"/>
      <c r="EU27" s="384"/>
      <c r="EV27" s="384"/>
      <c r="EW27" s="384"/>
      <c r="EX27" s="384"/>
      <c r="EY27" s="384"/>
      <c r="EZ27" s="384"/>
      <c r="FA27" s="384"/>
      <c r="FB27" s="384"/>
      <c r="FC27" s="384"/>
      <c r="FD27" s="384"/>
      <c r="FE27" s="384"/>
      <c r="FF27" s="384"/>
      <c r="FG27" s="384"/>
      <c r="FH27" s="384"/>
      <c r="FI27" s="384"/>
      <c r="FJ27" s="384"/>
      <c r="FK27" s="384"/>
      <c r="FL27" s="384"/>
      <c r="FM27" s="384"/>
      <c r="FN27" s="384"/>
      <c r="FO27" s="384"/>
      <c r="FP27" s="384"/>
      <c r="FQ27" s="384"/>
      <c r="FR27" s="384"/>
      <c r="FS27" s="384"/>
      <c r="FT27" s="384"/>
      <c r="FU27" s="384"/>
      <c r="FV27" s="384"/>
      <c r="FW27" s="384"/>
      <c r="FX27" s="384"/>
      <c r="FY27" s="384"/>
      <c r="FZ27" s="384"/>
      <c r="GA27" s="384"/>
      <c r="GB27" s="384"/>
    </row>
    <row r="28" spans="1:184" x14ac:dyDescent="0.2">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384"/>
      <c r="EB28" s="384"/>
      <c r="EC28" s="384"/>
      <c r="ED28" s="384"/>
      <c r="EE28" s="384"/>
      <c r="EF28" s="384"/>
      <c r="EG28" s="384"/>
      <c r="EH28" s="384"/>
      <c r="EI28" s="384"/>
      <c r="EJ28" s="384"/>
      <c r="EK28" s="384"/>
      <c r="EL28" s="384"/>
      <c r="EM28" s="384"/>
      <c r="EN28" s="384"/>
      <c r="EO28" s="384"/>
      <c r="EP28" s="384"/>
      <c r="EQ28" s="384"/>
      <c r="ER28" s="384"/>
      <c r="ES28" s="384"/>
      <c r="ET28" s="384"/>
      <c r="EU28" s="384"/>
      <c r="EV28" s="384"/>
      <c r="EW28" s="384"/>
      <c r="EX28" s="384"/>
      <c r="EY28" s="384"/>
      <c r="EZ28" s="384"/>
      <c r="FA28" s="384"/>
      <c r="FB28" s="384"/>
      <c r="FC28" s="384"/>
      <c r="FD28" s="384"/>
      <c r="FE28" s="384"/>
      <c r="FF28" s="384"/>
      <c r="FG28" s="384"/>
      <c r="FH28" s="384"/>
      <c r="FI28" s="384"/>
      <c r="FJ28" s="384"/>
      <c r="FK28" s="384"/>
      <c r="FL28" s="384"/>
      <c r="FM28" s="384"/>
      <c r="FN28" s="384"/>
      <c r="FO28" s="384"/>
      <c r="FP28" s="384"/>
      <c r="FQ28" s="384"/>
      <c r="FR28" s="384"/>
      <c r="FS28" s="384"/>
      <c r="FT28" s="384"/>
      <c r="FU28" s="384"/>
      <c r="FV28" s="384"/>
      <c r="FW28" s="384"/>
      <c r="FX28" s="384"/>
      <c r="FY28" s="384"/>
      <c r="FZ28" s="384"/>
      <c r="GA28" s="384"/>
      <c r="GB28" s="384"/>
    </row>
    <row r="29" spans="1:184" x14ac:dyDescent="0.2">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384"/>
      <c r="EB29" s="384"/>
      <c r="EC29" s="384"/>
      <c r="ED29" s="384"/>
      <c r="EE29" s="384"/>
      <c r="EF29" s="384"/>
      <c r="EG29" s="384"/>
      <c r="EH29" s="384"/>
      <c r="EI29" s="384"/>
      <c r="EJ29" s="384"/>
      <c r="EK29" s="384"/>
      <c r="EL29" s="384"/>
      <c r="EM29" s="384"/>
      <c r="EN29" s="384"/>
      <c r="EO29" s="384"/>
      <c r="EP29" s="384"/>
      <c r="EQ29" s="384"/>
      <c r="ER29" s="384"/>
      <c r="ES29" s="384"/>
      <c r="ET29" s="384"/>
      <c r="EU29" s="384"/>
      <c r="EV29" s="384"/>
      <c r="EW29" s="384"/>
      <c r="EX29" s="384"/>
      <c r="EY29" s="384"/>
      <c r="EZ29" s="384"/>
      <c r="FA29" s="384"/>
      <c r="FB29" s="384"/>
      <c r="FC29" s="384"/>
      <c r="FD29" s="384"/>
      <c r="FE29" s="384"/>
      <c r="FF29" s="384"/>
      <c r="FG29" s="384"/>
      <c r="FH29" s="384"/>
      <c r="FI29" s="384"/>
      <c r="FJ29" s="384"/>
      <c r="FK29" s="384"/>
      <c r="FL29" s="384"/>
      <c r="FM29" s="384"/>
      <c r="FN29" s="384"/>
      <c r="FO29" s="384"/>
      <c r="FP29" s="384"/>
      <c r="FQ29" s="384"/>
      <c r="FR29" s="384"/>
      <c r="FS29" s="384"/>
      <c r="FT29" s="384"/>
      <c r="FU29" s="384"/>
      <c r="FV29" s="384"/>
      <c r="FW29" s="384"/>
      <c r="FX29" s="384"/>
      <c r="FY29" s="384"/>
      <c r="FZ29" s="384"/>
      <c r="GA29" s="384"/>
      <c r="GB29" s="384"/>
    </row>
    <row r="30" spans="1:184" x14ac:dyDescent="0.2">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384"/>
      <c r="EB30" s="384"/>
      <c r="EC30" s="384"/>
      <c r="ED30" s="384"/>
      <c r="EE30" s="384"/>
      <c r="EF30" s="384"/>
      <c r="EG30" s="384"/>
      <c r="EH30" s="384"/>
      <c r="EI30" s="384"/>
      <c r="EJ30" s="384"/>
      <c r="EK30" s="384"/>
      <c r="EL30" s="384"/>
      <c r="EM30" s="384"/>
      <c r="EN30" s="384"/>
      <c r="EO30" s="384"/>
      <c r="EP30" s="384"/>
      <c r="EQ30" s="384"/>
      <c r="ER30" s="384"/>
      <c r="ES30" s="384"/>
      <c r="ET30" s="384"/>
      <c r="EU30" s="384"/>
      <c r="EV30" s="384"/>
      <c r="EW30" s="384"/>
      <c r="EX30" s="384"/>
      <c r="EY30" s="384"/>
      <c r="EZ30" s="384"/>
      <c r="FA30" s="384"/>
      <c r="FB30" s="384"/>
      <c r="FC30" s="384"/>
      <c r="FD30" s="384"/>
      <c r="FE30" s="384"/>
      <c r="FF30" s="384"/>
      <c r="FG30" s="384"/>
      <c r="FH30" s="384"/>
      <c r="FI30" s="384"/>
      <c r="FJ30" s="384"/>
      <c r="FK30" s="384"/>
      <c r="FL30" s="384"/>
      <c r="FM30" s="384"/>
      <c r="FN30" s="384"/>
      <c r="FO30" s="384"/>
      <c r="FP30" s="384"/>
      <c r="FQ30" s="384"/>
      <c r="FR30" s="384"/>
      <c r="FS30" s="384"/>
      <c r="FT30" s="384"/>
      <c r="FU30" s="384"/>
      <c r="FV30" s="384"/>
      <c r="FW30" s="384"/>
      <c r="FX30" s="384"/>
      <c r="FY30" s="384"/>
      <c r="FZ30" s="384"/>
      <c r="GA30" s="384"/>
      <c r="GB30" s="384"/>
    </row>
    <row r="31" spans="1:184" x14ac:dyDescent="0.2">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384"/>
      <c r="EB31" s="384"/>
      <c r="EC31" s="384"/>
      <c r="ED31" s="384"/>
      <c r="EE31" s="384"/>
      <c r="EF31" s="384"/>
      <c r="EG31" s="384"/>
      <c r="EH31" s="384"/>
      <c r="EI31" s="384"/>
      <c r="EJ31" s="384"/>
      <c r="EK31" s="384"/>
      <c r="EL31" s="384"/>
      <c r="EM31" s="384"/>
      <c r="EN31" s="384"/>
      <c r="EO31" s="384"/>
      <c r="EP31" s="384"/>
      <c r="EQ31" s="384"/>
      <c r="ER31" s="384"/>
      <c r="ES31" s="384"/>
      <c r="ET31" s="384"/>
      <c r="EU31" s="384"/>
      <c r="EV31" s="384"/>
      <c r="EW31" s="384"/>
      <c r="EX31" s="384"/>
      <c r="EY31" s="384"/>
      <c r="EZ31" s="384"/>
      <c r="FA31" s="384"/>
      <c r="FB31" s="384"/>
      <c r="FC31" s="384"/>
      <c r="FD31" s="384"/>
      <c r="FE31" s="384"/>
      <c r="FF31" s="384"/>
      <c r="FG31" s="384"/>
      <c r="FH31" s="384"/>
      <c r="FI31" s="384"/>
      <c r="FJ31" s="384"/>
      <c r="FK31" s="384"/>
      <c r="FL31" s="384"/>
      <c r="FM31" s="384"/>
      <c r="FN31" s="384"/>
      <c r="FO31" s="384"/>
      <c r="FP31" s="384"/>
      <c r="FQ31" s="384"/>
      <c r="FR31" s="384"/>
      <c r="FS31" s="384"/>
      <c r="FT31" s="384"/>
      <c r="FU31" s="384"/>
      <c r="FV31" s="384"/>
      <c r="FW31" s="384"/>
      <c r="FX31" s="384"/>
      <c r="FY31" s="384"/>
      <c r="FZ31" s="384"/>
      <c r="GA31" s="384"/>
      <c r="GB31" s="384"/>
    </row>
    <row r="32" spans="1:184" x14ac:dyDescent="0.2">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384"/>
      <c r="EB32" s="384"/>
      <c r="EC32" s="384"/>
      <c r="ED32" s="384"/>
      <c r="EE32" s="384"/>
      <c r="EF32" s="384"/>
      <c r="EG32" s="384"/>
      <c r="EH32" s="384"/>
      <c r="EI32" s="384"/>
      <c r="EJ32" s="384"/>
      <c r="EK32" s="384"/>
      <c r="EL32" s="384"/>
      <c r="EM32" s="384"/>
      <c r="EN32" s="384"/>
      <c r="EO32" s="384"/>
      <c r="EP32" s="384"/>
      <c r="EQ32" s="384"/>
      <c r="ER32" s="384"/>
      <c r="ES32" s="384"/>
      <c r="ET32" s="384"/>
      <c r="EU32" s="384"/>
      <c r="EV32" s="384"/>
      <c r="EW32" s="384"/>
      <c r="EX32" s="384"/>
      <c r="EY32" s="384"/>
      <c r="EZ32" s="384"/>
      <c r="FA32" s="384"/>
      <c r="FB32" s="384"/>
      <c r="FC32" s="384"/>
      <c r="FD32" s="384"/>
      <c r="FE32" s="384"/>
      <c r="FF32" s="384"/>
      <c r="FG32" s="384"/>
      <c r="FH32" s="384"/>
      <c r="FI32" s="384"/>
      <c r="FJ32" s="384"/>
      <c r="FK32" s="384"/>
      <c r="FL32" s="384"/>
      <c r="FM32" s="384"/>
      <c r="FN32" s="384"/>
      <c r="FO32" s="384"/>
      <c r="FP32" s="384"/>
      <c r="FQ32" s="384"/>
      <c r="FR32" s="384"/>
      <c r="FS32" s="384"/>
      <c r="FT32" s="384"/>
      <c r="FU32" s="384"/>
      <c r="FV32" s="384"/>
      <c r="FW32" s="384"/>
      <c r="FX32" s="384"/>
      <c r="FY32" s="384"/>
      <c r="FZ32" s="384"/>
      <c r="GA32" s="384"/>
      <c r="GB32" s="384"/>
    </row>
    <row r="33" spans="1:184" x14ac:dyDescent="0.2">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384"/>
      <c r="EB33" s="384"/>
      <c r="EC33" s="384"/>
      <c r="ED33" s="384"/>
      <c r="EE33" s="384"/>
      <c r="EF33" s="384"/>
      <c r="EG33" s="384"/>
      <c r="EH33" s="384"/>
      <c r="EI33" s="384"/>
      <c r="EJ33" s="384"/>
      <c r="EK33" s="384"/>
      <c r="EL33" s="384"/>
      <c r="EM33" s="384"/>
      <c r="EN33" s="384"/>
      <c r="EO33" s="384"/>
      <c r="EP33" s="384"/>
      <c r="EQ33" s="384"/>
      <c r="ER33" s="384"/>
      <c r="ES33" s="384"/>
      <c r="ET33" s="384"/>
      <c r="EU33" s="384"/>
      <c r="EV33" s="384"/>
      <c r="EW33" s="384"/>
      <c r="EX33" s="384"/>
      <c r="EY33" s="384"/>
      <c r="EZ33" s="384"/>
      <c r="FA33" s="384"/>
      <c r="FB33" s="384"/>
      <c r="FC33" s="384"/>
      <c r="FD33" s="384"/>
      <c r="FE33" s="384"/>
      <c r="FF33" s="384"/>
      <c r="FG33" s="384"/>
      <c r="FH33" s="384"/>
      <c r="FI33" s="384"/>
      <c r="FJ33" s="384"/>
      <c r="FK33" s="384"/>
      <c r="FL33" s="384"/>
      <c r="FM33" s="384"/>
      <c r="FN33" s="384"/>
      <c r="FO33" s="384"/>
      <c r="FP33" s="384"/>
      <c r="FQ33" s="384"/>
      <c r="FR33" s="384"/>
      <c r="FS33" s="384"/>
      <c r="FT33" s="384"/>
      <c r="FU33" s="384"/>
      <c r="FV33" s="384"/>
      <c r="FW33" s="384"/>
      <c r="FX33" s="384"/>
      <c r="FY33" s="384"/>
      <c r="FZ33" s="384"/>
      <c r="GA33" s="384"/>
      <c r="GB33" s="384"/>
    </row>
    <row r="34" spans="1:184" x14ac:dyDescent="0.2">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384"/>
      <c r="EB34" s="384"/>
      <c r="EC34" s="384"/>
      <c r="ED34" s="384"/>
      <c r="EE34" s="384"/>
      <c r="EF34" s="384"/>
      <c r="EG34" s="384"/>
      <c r="EH34" s="384"/>
      <c r="EI34" s="384"/>
      <c r="EJ34" s="384"/>
      <c r="EK34" s="384"/>
      <c r="EL34" s="384"/>
      <c r="EM34" s="384"/>
      <c r="EN34" s="384"/>
      <c r="EO34" s="384"/>
      <c r="EP34" s="384"/>
      <c r="EQ34" s="384"/>
      <c r="ER34" s="384"/>
      <c r="ES34" s="384"/>
      <c r="ET34" s="384"/>
      <c r="EU34" s="384"/>
      <c r="EV34" s="384"/>
      <c r="EW34" s="384"/>
      <c r="EX34" s="384"/>
      <c r="EY34" s="384"/>
      <c r="EZ34" s="384"/>
      <c r="FA34" s="384"/>
      <c r="FB34" s="384"/>
      <c r="FC34" s="384"/>
      <c r="FD34" s="384"/>
      <c r="FE34" s="384"/>
      <c r="FF34" s="384"/>
      <c r="FG34" s="384"/>
      <c r="FH34" s="384"/>
      <c r="FI34" s="384"/>
      <c r="FJ34" s="384"/>
      <c r="FK34" s="384"/>
      <c r="FL34" s="384"/>
      <c r="FM34" s="384"/>
      <c r="FN34" s="384"/>
      <c r="FO34" s="384"/>
      <c r="FP34" s="384"/>
      <c r="FQ34" s="384"/>
      <c r="FR34" s="384"/>
      <c r="FS34" s="384"/>
      <c r="FT34" s="384"/>
      <c r="FU34" s="384"/>
      <c r="FV34" s="384"/>
      <c r="FW34" s="384"/>
      <c r="FX34" s="384"/>
      <c r="FY34" s="384"/>
      <c r="FZ34" s="384"/>
      <c r="GA34" s="384"/>
      <c r="GB34" s="384"/>
    </row>
    <row r="35" spans="1:184" x14ac:dyDescent="0.2">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384"/>
      <c r="EB35" s="384"/>
      <c r="EC35" s="384"/>
      <c r="ED35" s="384"/>
      <c r="EE35" s="384"/>
      <c r="EF35" s="384"/>
      <c r="EG35" s="384"/>
      <c r="EH35" s="384"/>
      <c r="EI35" s="384"/>
      <c r="EJ35" s="384"/>
      <c r="EK35" s="384"/>
      <c r="EL35" s="384"/>
      <c r="EM35" s="384"/>
      <c r="EN35" s="384"/>
      <c r="EO35" s="384"/>
      <c r="EP35" s="384"/>
      <c r="EQ35" s="384"/>
      <c r="ER35" s="384"/>
      <c r="ES35" s="384"/>
      <c r="ET35" s="384"/>
      <c r="EU35" s="384"/>
      <c r="EV35" s="384"/>
      <c r="EW35" s="384"/>
      <c r="EX35" s="384"/>
      <c r="EY35" s="384"/>
      <c r="EZ35" s="384"/>
      <c r="FA35" s="384"/>
      <c r="FB35" s="384"/>
      <c r="FC35" s="384"/>
      <c r="FD35" s="384"/>
      <c r="FE35" s="384"/>
      <c r="FF35" s="384"/>
      <c r="FG35" s="384"/>
      <c r="FH35" s="384"/>
      <c r="FI35" s="384"/>
      <c r="FJ35" s="384"/>
      <c r="FK35" s="384"/>
      <c r="FL35" s="384"/>
      <c r="FM35" s="384"/>
      <c r="FN35" s="384"/>
      <c r="FO35" s="384"/>
      <c r="FP35" s="384"/>
      <c r="FQ35" s="384"/>
      <c r="FR35" s="384"/>
      <c r="FS35" s="384"/>
      <c r="FT35" s="384"/>
      <c r="FU35" s="384"/>
      <c r="FV35" s="384"/>
      <c r="FW35" s="384"/>
      <c r="FX35" s="384"/>
      <c r="FY35" s="384"/>
      <c r="FZ35" s="384"/>
      <c r="GA35" s="384"/>
      <c r="GB35" s="384"/>
    </row>
    <row r="36" spans="1:184" x14ac:dyDescent="0.2">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384"/>
      <c r="EB36" s="384"/>
      <c r="EC36" s="384"/>
      <c r="ED36" s="384"/>
      <c r="EE36" s="384"/>
      <c r="EF36" s="384"/>
      <c r="EG36" s="384"/>
      <c r="EH36" s="384"/>
      <c r="EI36" s="384"/>
      <c r="EJ36" s="384"/>
      <c r="EK36" s="384"/>
      <c r="EL36" s="384"/>
      <c r="EM36" s="384"/>
      <c r="EN36" s="384"/>
      <c r="EO36" s="384"/>
      <c r="EP36" s="384"/>
      <c r="EQ36" s="384"/>
      <c r="ER36" s="384"/>
      <c r="ES36" s="384"/>
      <c r="ET36" s="384"/>
      <c r="EU36" s="384"/>
      <c r="EV36" s="384"/>
      <c r="EW36" s="384"/>
      <c r="EX36" s="384"/>
      <c r="EY36" s="384"/>
      <c r="EZ36" s="384"/>
      <c r="FA36" s="384"/>
      <c r="FB36" s="384"/>
      <c r="FC36" s="384"/>
      <c r="FD36" s="384"/>
      <c r="FE36" s="384"/>
      <c r="FF36" s="384"/>
      <c r="FG36" s="384"/>
      <c r="FH36" s="384"/>
      <c r="FI36" s="384"/>
      <c r="FJ36" s="384"/>
      <c r="FK36" s="384"/>
      <c r="FL36" s="384"/>
      <c r="FM36" s="384"/>
      <c r="FN36" s="384"/>
      <c r="FO36" s="384"/>
      <c r="FP36" s="384"/>
      <c r="FQ36" s="384"/>
      <c r="FR36" s="384"/>
      <c r="FS36" s="384"/>
      <c r="FT36" s="384"/>
      <c r="FU36" s="384"/>
      <c r="FV36" s="384"/>
      <c r="FW36" s="384"/>
      <c r="FX36" s="384"/>
      <c r="FY36" s="384"/>
      <c r="FZ36" s="384"/>
      <c r="GA36" s="384"/>
      <c r="GB36" s="384"/>
    </row>
    <row r="37" spans="1:184" x14ac:dyDescent="0.2">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384"/>
      <c r="EB37" s="384"/>
      <c r="EC37" s="384"/>
      <c r="ED37" s="384"/>
      <c r="EE37" s="384"/>
      <c r="EF37" s="384"/>
      <c r="EG37" s="384"/>
      <c r="EH37" s="384"/>
      <c r="EI37" s="384"/>
      <c r="EJ37" s="384"/>
      <c r="EK37" s="384"/>
      <c r="EL37" s="384"/>
      <c r="EM37" s="384"/>
      <c r="EN37" s="384"/>
      <c r="EO37" s="384"/>
      <c r="EP37" s="384"/>
      <c r="EQ37" s="384"/>
      <c r="ER37" s="384"/>
      <c r="ES37" s="384"/>
      <c r="ET37" s="384"/>
      <c r="EU37" s="384"/>
      <c r="EV37" s="384"/>
      <c r="EW37" s="384"/>
      <c r="EX37" s="384"/>
      <c r="EY37" s="384"/>
      <c r="EZ37" s="384"/>
      <c r="FA37" s="384"/>
      <c r="FB37" s="384"/>
      <c r="FC37" s="384"/>
      <c r="FD37" s="384"/>
      <c r="FE37" s="384"/>
      <c r="FF37" s="384"/>
      <c r="FG37" s="384"/>
      <c r="FH37" s="384"/>
      <c r="FI37" s="384"/>
      <c r="FJ37" s="384"/>
      <c r="FK37" s="384"/>
      <c r="FL37" s="384"/>
      <c r="FM37" s="384"/>
      <c r="FN37" s="384"/>
      <c r="FO37" s="384"/>
      <c r="FP37" s="384"/>
      <c r="FQ37" s="384"/>
      <c r="FR37" s="384"/>
      <c r="FS37" s="384"/>
      <c r="FT37" s="384"/>
      <c r="FU37" s="384"/>
      <c r="FV37" s="384"/>
      <c r="FW37" s="384"/>
      <c r="FX37" s="384"/>
      <c r="FY37" s="384"/>
      <c r="FZ37" s="384"/>
      <c r="GA37" s="384"/>
      <c r="GB37" s="384"/>
    </row>
    <row r="38" spans="1:184" x14ac:dyDescent="0.2">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384"/>
      <c r="EB38" s="384"/>
      <c r="EC38" s="384"/>
      <c r="ED38" s="384"/>
      <c r="EE38" s="384"/>
      <c r="EF38" s="384"/>
      <c r="EG38" s="384"/>
      <c r="EH38" s="384"/>
      <c r="EI38" s="384"/>
      <c r="EJ38" s="384"/>
      <c r="EK38" s="384"/>
      <c r="EL38" s="384"/>
      <c r="EM38" s="384"/>
      <c r="EN38" s="384"/>
      <c r="EO38" s="384"/>
      <c r="EP38" s="384"/>
      <c r="EQ38" s="384"/>
      <c r="ER38" s="384"/>
      <c r="ES38" s="384"/>
      <c r="ET38" s="384"/>
      <c r="EU38" s="384"/>
      <c r="EV38" s="384"/>
      <c r="EW38" s="384"/>
      <c r="EX38" s="384"/>
      <c r="EY38" s="384"/>
      <c r="EZ38" s="384"/>
      <c r="FA38" s="384"/>
      <c r="FB38" s="384"/>
      <c r="FC38" s="384"/>
      <c r="FD38" s="384"/>
      <c r="FE38" s="384"/>
      <c r="FF38" s="384"/>
      <c r="FG38" s="384"/>
      <c r="FH38" s="384"/>
      <c r="FI38" s="384"/>
      <c r="FJ38" s="384"/>
      <c r="FK38" s="384"/>
      <c r="FL38" s="384"/>
      <c r="FM38" s="384"/>
      <c r="FN38" s="384"/>
      <c r="FO38" s="384"/>
      <c r="FP38" s="384"/>
      <c r="FQ38" s="384"/>
      <c r="FR38" s="384"/>
      <c r="FS38" s="384"/>
      <c r="FT38" s="384"/>
      <c r="FU38" s="384"/>
      <c r="FV38" s="384"/>
      <c r="FW38" s="384"/>
      <c r="FX38" s="384"/>
      <c r="FY38" s="384"/>
      <c r="FZ38" s="384"/>
      <c r="GA38" s="384"/>
      <c r="GB38" s="384"/>
    </row>
    <row r="39" spans="1:184" ht="30" customHeight="1" x14ac:dyDescent="0.5">
      <c r="A39" s="5"/>
      <c r="B39" s="5"/>
      <c r="C39" s="1578" t="s">
        <v>217</v>
      </c>
      <c r="D39" s="1578"/>
      <c r="E39" s="1578"/>
      <c r="F39" s="1578"/>
      <c r="G39" s="1578"/>
      <c r="H39" s="1573">
        <f>ROUND('Course Analysis'!C7,0)</f>
        <v>2550</v>
      </c>
      <c r="I39" s="1573"/>
      <c r="J39" s="1573"/>
      <c r="K39" s="1572" t="s">
        <v>236</v>
      </c>
      <c r="L39" s="1572"/>
      <c r="M39" s="1572"/>
      <c r="N39" s="1572"/>
      <c r="O39" s="1572"/>
      <c r="P39" s="1573">
        <f ca="1">MAX('Course Analysis'!C7:C532)</f>
        <v>2550</v>
      </c>
      <c r="Q39" s="1573"/>
      <c r="R39" s="1573"/>
      <c r="S39" s="1572" t="s">
        <v>223</v>
      </c>
      <c r="T39" s="1572"/>
      <c r="U39" s="1572"/>
      <c r="V39" s="1572"/>
      <c r="W39" s="1572"/>
      <c r="X39" s="1573" t="str">
        <f ca="1">IF(G47&lt;0,TEXT(G47,"0,0"),"+"&amp;TEXT(G47,"0,0"))</f>
        <v>+00</v>
      </c>
      <c r="Y39" s="1573"/>
      <c r="Z39" s="1573"/>
      <c r="AA39" s="1572" t="s">
        <v>219</v>
      </c>
      <c r="AB39" s="1572"/>
      <c r="AC39" s="1572"/>
      <c r="AD39" s="1572"/>
      <c r="AE39" s="1572"/>
      <c r="AF39" s="1571" t="str">
        <f ca="1">IF(G49&lt;0,TEXT(G49,"0,0"),"+"&amp;TEXT(G49,"0,0"))</f>
        <v>-2,017</v>
      </c>
      <c r="AG39" s="1571"/>
      <c r="AH39" s="1571"/>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384"/>
      <c r="EB39" s="384"/>
      <c r="EC39" s="384"/>
      <c r="ED39" s="384"/>
      <c r="EE39" s="384"/>
      <c r="EF39" s="384"/>
      <c r="EG39" s="384"/>
      <c r="EH39" s="384"/>
      <c r="EI39" s="384"/>
      <c r="EJ39" s="384"/>
      <c r="EK39" s="384"/>
      <c r="EL39" s="384"/>
      <c r="EM39" s="384"/>
      <c r="EN39" s="384"/>
      <c r="EO39" s="384"/>
      <c r="EP39" s="384"/>
      <c r="EQ39" s="384"/>
      <c r="ER39" s="384"/>
      <c r="ES39" s="384"/>
      <c r="ET39" s="384"/>
      <c r="EU39" s="384"/>
      <c r="EV39" s="384"/>
      <c r="EW39" s="384"/>
      <c r="EX39" s="384"/>
      <c r="EY39" s="384"/>
      <c r="EZ39" s="384"/>
      <c r="FA39" s="384"/>
      <c r="FB39" s="384"/>
      <c r="FC39" s="384"/>
      <c r="FD39" s="384"/>
      <c r="FE39" s="384"/>
      <c r="FF39" s="384"/>
      <c r="FG39" s="384"/>
      <c r="FH39" s="384"/>
      <c r="FI39" s="384"/>
      <c r="FJ39" s="384"/>
      <c r="FK39" s="384"/>
      <c r="FL39" s="384"/>
      <c r="FM39" s="384"/>
      <c r="FN39" s="384"/>
      <c r="FO39" s="384"/>
      <c r="FP39" s="384"/>
      <c r="FQ39" s="384"/>
      <c r="FR39" s="384"/>
      <c r="FS39" s="384"/>
      <c r="FT39" s="384"/>
      <c r="FU39" s="384"/>
      <c r="FV39" s="384"/>
      <c r="FW39" s="384"/>
      <c r="FX39" s="384"/>
      <c r="FY39" s="384"/>
      <c r="FZ39" s="384"/>
      <c r="GA39" s="384"/>
      <c r="GB39" s="384"/>
    </row>
    <row r="40" spans="1:184" ht="35.25" x14ac:dyDescent="0.5">
      <c r="A40" s="5"/>
      <c r="B40" s="5"/>
      <c r="C40" s="1578" t="s">
        <v>225</v>
      </c>
      <c r="D40" s="1578"/>
      <c r="E40" s="1578"/>
      <c r="F40" s="1578"/>
      <c r="G40" s="1578"/>
      <c r="H40" s="1573">
        <f ca="1">H39+AF39</f>
        <v>533</v>
      </c>
      <c r="I40" s="1573"/>
      <c r="J40" s="1573"/>
      <c r="K40" s="1572" t="s">
        <v>237</v>
      </c>
      <c r="L40" s="1572"/>
      <c r="M40" s="1572"/>
      <c r="N40" s="1572"/>
      <c r="O40" s="1572"/>
      <c r="P40" s="1573">
        <f ca="1">MIN('Course Analysis'!C7:C532)</f>
        <v>533.36999999994612</v>
      </c>
      <c r="Q40" s="1573"/>
      <c r="R40" s="1573"/>
      <c r="S40" s="1572" t="s">
        <v>224</v>
      </c>
      <c r="T40" s="1572"/>
      <c r="U40" s="1572"/>
      <c r="V40" s="1572"/>
      <c r="W40" s="1572"/>
      <c r="X40" s="1573" t="str">
        <f ca="1">IF(G48&lt;0,TEXT(G48,"0,0"),"+"&amp;TEXT(G48,"0,0"))</f>
        <v>-2,017</v>
      </c>
      <c r="Y40" s="1573"/>
      <c r="Z40" s="1573"/>
      <c r="AA40" s="1572"/>
      <c r="AB40" s="1572"/>
      <c r="AC40" s="1572"/>
      <c r="AD40" s="1572"/>
      <c r="AE40" s="1572"/>
      <c r="AF40" s="1576"/>
      <c r="AG40" s="1576"/>
      <c r="AH40" s="1576"/>
      <c r="AI40" s="1576"/>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384"/>
      <c r="EB40" s="384"/>
      <c r="EC40" s="384"/>
      <c r="ED40" s="384"/>
      <c r="EE40" s="384"/>
      <c r="EF40" s="384"/>
      <c r="EG40" s="384"/>
      <c r="EH40" s="384"/>
      <c r="EI40" s="384"/>
      <c r="EJ40" s="384"/>
      <c r="EK40" s="384"/>
      <c r="EL40" s="384"/>
      <c r="EM40" s="384"/>
      <c r="EN40" s="384"/>
      <c r="EO40" s="384"/>
      <c r="EP40" s="384"/>
      <c r="EQ40" s="384"/>
      <c r="ER40" s="384"/>
      <c r="ES40" s="384"/>
      <c r="ET40" s="384"/>
      <c r="EU40" s="384"/>
      <c r="EV40" s="384"/>
      <c r="EW40" s="384"/>
      <c r="EX40" s="384"/>
      <c r="EY40" s="384"/>
      <c r="EZ40" s="384"/>
      <c r="FA40" s="384"/>
      <c r="FB40" s="384"/>
      <c r="FC40" s="384"/>
      <c r="FD40" s="384"/>
      <c r="FE40" s="384"/>
      <c r="FF40" s="384"/>
      <c r="FG40" s="384"/>
      <c r="FH40" s="384"/>
      <c r="FI40" s="384"/>
      <c r="FJ40" s="384"/>
      <c r="FK40" s="384"/>
      <c r="FL40" s="384"/>
      <c r="FM40" s="384"/>
      <c r="FN40" s="384"/>
      <c r="FO40" s="384"/>
      <c r="FP40" s="384"/>
      <c r="FQ40" s="384"/>
      <c r="FR40" s="384"/>
      <c r="FS40" s="384"/>
      <c r="FT40" s="384"/>
      <c r="FU40" s="384"/>
      <c r="FV40" s="384"/>
      <c r="FW40" s="384"/>
      <c r="FX40" s="384"/>
      <c r="FY40" s="384"/>
      <c r="FZ40" s="384"/>
      <c r="GA40" s="384"/>
      <c r="GB40" s="384"/>
    </row>
    <row r="41" spans="1:184" x14ac:dyDescent="0.2">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384"/>
      <c r="EB41" s="384"/>
      <c r="EC41" s="384"/>
      <c r="ED41" s="384"/>
      <c r="EE41" s="384"/>
      <c r="EF41" s="384"/>
      <c r="EG41" s="384"/>
      <c r="EH41" s="384"/>
      <c r="EI41" s="384"/>
      <c r="EJ41" s="384"/>
      <c r="EK41" s="384"/>
      <c r="EL41" s="384"/>
      <c r="EM41" s="384"/>
      <c r="EN41" s="384"/>
      <c r="EO41" s="384"/>
      <c r="EP41" s="384"/>
      <c r="EQ41" s="384"/>
      <c r="ER41" s="384"/>
      <c r="ES41" s="384"/>
      <c r="ET41" s="384"/>
      <c r="EU41" s="384"/>
      <c r="EV41" s="384"/>
      <c r="EW41" s="384"/>
      <c r="EX41" s="384"/>
      <c r="EY41" s="384"/>
      <c r="EZ41" s="384"/>
      <c r="FA41" s="384"/>
      <c r="FB41" s="384"/>
      <c r="FC41" s="384"/>
      <c r="FD41" s="384"/>
      <c r="FE41" s="384"/>
      <c r="FF41" s="384"/>
      <c r="FG41" s="384"/>
      <c r="FH41" s="384"/>
      <c r="FI41" s="384"/>
      <c r="FJ41" s="384"/>
      <c r="FK41" s="384"/>
      <c r="FL41" s="384"/>
      <c r="FM41" s="384"/>
      <c r="FN41" s="384"/>
      <c r="FO41" s="384"/>
      <c r="FP41" s="384"/>
      <c r="FQ41" s="384"/>
      <c r="FR41" s="384"/>
      <c r="FS41" s="384"/>
      <c r="FT41" s="384"/>
      <c r="FU41" s="384"/>
      <c r="FV41" s="384"/>
      <c r="FW41" s="384"/>
      <c r="FX41" s="384"/>
      <c r="FY41" s="384"/>
      <c r="FZ41" s="384"/>
      <c r="GA41" s="384"/>
      <c r="GB41" s="384"/>
    </row>
    <row r="42" spans="1:184" ht="23.25" x14ac:dyDescent="0.35">
      <c r="A42" s="5"/>
      <c r="B42" s="5"/>
      <c r="C42" s="402" t="str">
        <f ca="1">Pacing!B46</f>
        <v>Copyright © 2007-2018 Greg Maclin.  All Rights Reserved</v>
      </c>
      <c r="D42" s="5"/>
      <c r="E42" s="5"/>
      <c r="F42" s="5"/>
      <c r="G42" s="5"/>
      <c r="H42" s="5"/>
      <c r="I42" s="5"/>
      <c r="J42" s="5"/>
      <c r="K42" s="5"/>
      <c r="L42" s="5"/>
      <c r="M42" s="5"/>
      <c r="N42" s="5"/>
      <c r="O42" s="5"/>
      <c r="P42" s="383" t="s">
        <v>276</v>
      </c>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384"/>
      <c r="EB42" s="384"/>
      <c r="EC42" s="384"/>
      <c r="ED42" s="384"/>
      <c r="EE42" s="384"/>
      <c r="EF42" s="384"/>
      <c r="EG42" s="384"/>
      <c r="EH42" s="384"/>
      <c r="EI42" s="384"/>
      <c r="EJ42" s="384"/>
      <c r="EK42" s="384"/>
      <c r="EL42" s="384"/>
      <c r="EM42" s="384"/>
      <c r="EN42" s="384"/>
      <c r="EO42" s="384"/>
      <c r="EP42" s="384"/>
      <c r="EQ42" s="384"/>
      <c r="ER42" s="384"/>
      <c r="ES42" s="384"/>
      <c r="ET42" s="384"/>
      <c r="EU42" s="384"/>
      <c r="EV42" s="384"/>
      <c r="EW42" s="384"/>
      <c r="EX42" s="384"/>
      <c r="EY42" s="384"/>
      <c r="EZ42" s="384"/>
      <c r="FA42" s="384"/>
      <c r="FB42" s="384"/>
      <c r="FC42" s="384"/>
      <c r="FD42" s="384"/>
      <c r="FE42" s="384"/>
      <c r="FF42" s="384"/>
      <c r="FG42" s="384"/>
      <c r="FH42" s="384"/>
      <c r="FI42" s="384"/>
      <c r="FJ42" s="384"/>
      <c r="FK42" s="384"/>
      <c r="FL42" s="384"/>
      <c r="FM42" s="384"/>
      <c r="FN42" s="384"/>
      <c r="FO42" s="384"/>
      <c r="FP42" s="384"/>
      <c r="FQ42" s="384"/>
      <c r="FR42" s="384"/>
      <c r="FS42" s="384"/>
      <c r="FT42" s="384"/>
      <c r="FU42" s="384"/>
      <c r="FV42" s="384"/>
      <c r="FW42" s="384"/>
      <c r="FX42" s="384"/>
      <c r="FY42" s="384"/>
      <c r="FZ42" s="384"/>
      <c r="GA42" s="384"/>
      <c r="GB42" s="384"/>
    </row>
    <row r="43" spans="1:184" ht="26.25" customHeight="1" x14ac:dyDescent="0.2">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384"/>
      <c r="EB43" s="384"/>
      <c r="EC43" s="384"/>
      <c r="ED43" s="384"/>
      <c r="EE43" s="384"/>
      <c r="EF43" s="384"/>
      <c r="EG43" s="384"/>
      <c r="EH43" s="384"/>
      <c r="EI43" s="384"/>
      <c r="EJ43" s="384"/>
      <c r="EK43" s="384"/>
      <c r="EL43" s="384"/>
      <c r="EM43" s="384"/>
      <c r="EN43" s="384"/>
      <c r="EO43" s="384"/>
      <c r="EP43" s="384"/>
      <c r="EQ43" s="384"/>
      <c r="ER43" s="384"/>
      <c r="ES43" s="384"/>
      <c r="ET43" s="384"/>
      <c r="EU43" s="384"/>
      <c r="EV43" s="384"/>
      <c r="EW43" s="384"/>
      <c r="EX43" s="384"/>
      <c r="EY43" s="384"/>
      <c r="EZ43" s="384"/>
      <c r="FA43" s="384"/>
      <c r="FB43" s="384"/>
      <c r="FC43" s="384"/>
      <c r="FD43" s="384"/>
      <c r="FE43" s="384"/>
      <c r="FF43" s="384"/>
      <c r="FG43" s="384"/>
      <c r="FH43" s="384"/>
      <c r="FI43" s="384"/>
      <c r="FJ43" s="384"/>
      <c r="FK43" s="384"/>
      <c r="FL43" s="384"/>
      <c r="FM43" s="384"/>
      <c r="FN43" s="384"/>
      <c r="FO43" s="384"/>
      <c r="FP43" s="384"/>
      <c r="FQ43" s="384"/>
      <c r="FR43" s="384"/>
      <c r="FS43" s="384"/>
      <c r="FT43" s="384"/>
      <c r="FU43" s="384"/>
      <c r="FV43" s="384"/>
      <c r="FW43" s="384"/>
      <c r="FX43" s="384"/>
      <c r="FY43" s="384"/>
      <c r="FZ43" s="384"/>
      <c r="GA43" s="384"/>
      <c r="GB43" s="384"/>
    </row>
    <row r="44" spans="1:184" ht="26.25" customHeight="1" x14ac:dyDescent="0.2">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384"/>
      <c r="EB44" s="384"/>
      <c r="EC44" s="384"/>
      <c r="ED44" s="384"/>
      <c r="EE44" s="384"/>
      <c r="EF44" s="384"/>
      <c r="EG44" s="384"/>
      <c r="EH44" s="384"/>
      <c r="EI44" s="384"/>
      <c r="EJ44" s="384"/>
      <c r="EK44" s="384"/>
      <c r="EL44" s="384"/>
      <c r="EM44" s="384"/>
      <c r="EN44" s="384"/>
      <c r="EO44" s="384"/>
      <c r="EP44" s="384"/>
      <c r="EQ44" s="384"/>
      <c r="ER44" s="384"/>
      <c r="ES44" s="384"/>
      <c r="ET44" s="384"/>
      <c r="EU44" s="384"/>
      <c r="EV44" s="384"/>
      <c r="EW44" s="384"/>
      <c r="EX44" s="384"/>
      <c r="EY44" s="384"/>
      <c r="EZ44" s="384"/>
      <c r="FA44" s="384"/>
      <c r="FB44" s="384"/>
      <c r="FC44" s="384"/>
      <c r="FD44" s="384"/>
      <c r="FE44" s="384"/>
      <c r="FF44" s="384"/>
      <c r="FG44" s="384"/>
      <c r="FH44" s="384"/>
      <c r="FI44" s="384"/>
      <c r="FJ44" s="384"/>
      <c r="FK44" s="384"/>
      <c r="FL44" s="384"/>
      <c r="FM44" s="384"/>
      <c r="FN44" s="384"/>
      <c r="FO44" s="384"/>
      <c r="FP44" s="384"/>
      <c r="FQ44" s="384"/>
      <c r="FR44" s="384"/>
      <c r="FS44" s="384"/>
      <c r="FT44" s="384"/>
      <c r="FU44" s="384"/>
      <c r="FV44" s="384"/>
      <c r="FW44" s="384"/>
      <c r="FX44" s="384"/>
      <c r="FY44" s="384"/>
      <c r="FZ44" s="384"/>
      <c r="GA44" s="384"/>
      <c r="GB44" s="384"/>
    </row>
    <row r="45" spans="1:184" ht="26.25" customHeight="1" x14ac:dyDescent="0.2">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384"/>
      <c r="EB45" s="384"/>
      <c r="EC45" s="384"/>
      <c r="ED45" s="384"/>
      <c r="EE45" s="384"/>
      <c r="EF45" s="384"/>
      <c r="EG45" s="384"/>
      <c r="EH45" s="384"/>
      <c r="EI45" s="384"/>
      <c r="EJ45" s="384"/>
      <c r="EK45" s="384"/>
      <c r="EL45" s="384"/>
      <c r="EM45" s="384"/>
      <c r="EN45" s="384"/>
      <c r="EO45" s="384"/>
      <c r="EP45" s="384"/>
      <c r="EQ45" s="384"/>
      <c r="ER45" s="384"/>
      <c r="ES45" s="384"/>
      <c r="ET45" s="384"/>
      <c r="EU45" s="384"/>
      <c r="EV45" s="384"/>
      <c r="EW45" s="384"/>
      <c r="EX45" s="384"/>
      <c r="EY45" s="384"/>
      <c r="EZ45" s="384"/>
      <c r="FA45" s="384"/>
      <c r="FB45" s="384"/>
      <c r="FC45" s="384"/>
      <c r="FD45" s="384"/>
      <c r="FE45" s="384"/>
      <c r="FF45" s="384"/>
      <c r="FG45" s="384"/>
      <c r="FH45" s="384"/>
      <c r="FI45" s="384"/>
      <c r="FJ45" s="384"/>
      <c r="FK45" s="384"/>
      <c r="FL45" s="384"/>
      <c r="FM45" s="384"/>
      <c r="FN45" s="384"/>
      <c r="FO45" s="384"/>
      <c r="FP45" s="384"/>
      <c r="FQ45" s="384"/>
      <c r="FR45" s="384"/>
      <c r="FS45" s="384"/>
      <c r="FT45" s="384"/>
      <c r="FU45" s="384"/>
      <c r="FV45" s="384"/>
      <c r="FW45" s="384"/>
      <c r="FX45" s="384"/>
      <c r="FY45" s="384"/>
      <c r="FZ45" s="384"/>
      <c r="GA45" s="384"/>
      <c r="GB45" s="384"/>
    </row>
    <row r="46" spans="1:184" ht="26.25" customHeight="1" x14ac:dyDescent="0.2">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384"/>
      <c r="EB46" s="384"/>
      <c r="EC46" s="384"/>
      <c r="ED46" s="384"/>
      <c r="EE46" s="384"/>
      <c r="EF46" s="384"/>
      <c r="EG46" s="384"/>
      <c r="EH46" s="384"/>
      <c r="EI46" s="384"/>
      <c r="EJ46" s="384"/>
      <c r="EK46" s="384"/>
      <c r="EL46" s="384"/>
      <c r="EM46" s="384"/>
      <c r="EN46" s="384"/>
      <c r="EO46" s="384"/>
      <c r="EP46" s="384"/>
      <c r="EQ46" s="384"/>
      <c r="ER46" s="384"/>
      <c r="ES46" s="384"/>
      <c r="ET46" s="384"/>
      <c r="EU46" s="384"/>
      <c r="EV46" s="384"/>
      <c r="EW46" s="384"/>
      <c r="EX46" s="384"/>
      <c r="EY46" s="384"/>
      <c r="EZ46" s="384"/>
      <c r="FA46" s="384"/>
      <c r="FB46" s="384"/>
      <c r="FC46" s="384"/>
      <c r="FD46" s="384"/>
      <c r="FE46" s="384"/>
      <c r="FF46" s="384"/>
      <c r="FG46" s="384"/>
      <c r="FH46" s="384"/>
      <c r="FI46" s="384"/>
      <c r="FJ46" s="384"/>
      <c r="FK46" s="384"/>
      <c r="FL46" s="384"/>
      <c r="FM46" s="384"/>
      <c r="FN46" s="384"/>
      <c r="FO46" s="384"/>
      <c r="FP46" s="384"/>
      <c r="FQ46" s="384"/>
      <c r="FR46" s="384"/>
      <c r="FS46" s="384"/>
      <c r="FT46" s="384"/>
      <c r="FU46" s="384"/>
      <c r="FV46" s="384"/>
      <c r="FW46" s="384"/>
      <c r="FX46" s="384"/>
      <c r="FY46" s="384"/>
      <c r="FZ46" s="384"/>
      <c r="GA46" s="384"/>
      <c r="GB46" s="384"/>
    </row>
    <row r="47" spans="1:184" ht="26.25" hidden="1" customHeight="1" x14ac:dyDescent="0.4">
      <c r="A47" s="5"/>
      <c r="B47" s="1575" t="s">
        <v>223</v>
      </c>
      <c r="C47" s="1575"/>
      <c r="D47" s="1575"/>
      <c r="E47" s="1575"/>
      <c r="F47" s="1575"/>
      <c r="G47" s="1574">
        <f ca="1">'Course Analysis'!BJ46</f>
        <v>0</v>
      </c>
      <c r="H47" s="1575"/>
      <c r="I47" s="1575"/>
      <c r="J47" s="5"/>
      <c r="K47" s="1574"/>
      <c r="L47" s="1575"/>
      <c r="M47" s="157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384"/>
      <c r="EB47" s="384"/>
      <c r="EC47" s="384"/>
      <c r="ED47" s="384"/>
      <c r="EE47" s="384"/>
      <c r="EF47" s="384"/>
      <c r="EG47" s="384"/>
      <c r="EH47" s="384"/>
      <c r="EI47" s="384"/>
      <c r="EJ47" s="384"/>
      <c r="EK47" s="384"/>
      <c r="EL47" s="384"/>
      <c r="EM47" s="384"/>
      <c r="EN47" s="384"/>
      <c r="EO47" s="384"/>
      <c r="EP47" s="384"/>
      <c r="EQ47" s="384"/>
      <c r="ER47" s="384"/>
      <c r="ES47" s="384"/>
      <c r="ET47" s="384"/>
      <c r="EU47" s="384"/>
      <c r="EV47" s="384"/>
      <c r="EW47" s="384"/>
      <c r="EX47" s="384"/>
      <c r="EY47" s="384"/>
      <c r="EZ47" s="384"/>
      <c r="FA47" s="384"/>
      <c r="FB47" s="384"/>
      <c r="FC47" s="384"/>
      <c r="FD47" s="384"/>
      <c r="FE47" s="384"/>
      <c r="FF47" s="384"/>
      <c r="FG47" s="384"/>
      <c r="FH47" s="384"/>
      <c r="FI47" s="384"/>
      <c r="FJ47" s="384"/>
      <c r="FK47" s="384"/>
      <c r="FL47" s="384"/>
      <c r="FM47" s="384"/>
      <c r="FN47" s="384"/>
      <c r="FO47" s="384"/>
      <c r="FP47" s="384"/>
      <c r="FQ47" s="384"/>
      <c r="FR47" s="384"/>
      <c r="FS47" s="384"/>
      <c r="FT47" s="384"/>
      <c r="FU47" s="384"/>
      <c r="FV47" s="384"/>
      <c r="FW47" s="384"/>
      <c r="FX47" s="384"/>
      <c r="FY47" s="384"/>
      <c r="FZ47" s="384"/>
      <c r="GA47" s="384"/>
      <c r="GB47" s="384"/>
    </row>
    <row r="48" spans="1:184" ht="26.25" hidden="1" customHeight="1" x14ac:dyDescent="0.4">
      <c r="A48" s="5"/>
      <c r="B48" s="1579" t="s">
        <v>224</v>
      </c>
      <c r="C48" s="1579"/>
      <c r="D48" s="1579"/>
      <c r="E48" s="1579"/>
      <c r="F48" s="1579"/>
      <c r="G48" s="1574">
        <f ca="1">ROUND('Course Analysis'!BJ47,0)</f>
        <v>-2017</v>
      </c>
      <c r="H48" s="1575"/>
      <c r="I48" s="1575"/>
      <c r="J48" s="5"/>
      <c r="K48" s="1574"/>
      <c r="L48" s="1575"/>
      <c r="M48" s="1575"/>
      <c r="N48" s="882"/>
      <c r="O48" s="869"/>
      <c r="P48" s="8"/>
      <c r="Q48" s="8"/>
      <c r="R48" s="8"/>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384"/>
      <c r="EB48" s="384"/>
      <c r="EC48" s="384"/>
      <c r="ED48" s="384"/>
      <c r="EE48" s="384"/>
      <c r="EF48" s="384"/>
      <c r="EG48" s="384"/>
      <c r="EH48" s="384"/>
      <c r="EI48" s="384"/>
      <c r="EJ48" s="384"/>
      <c r="EK48" s="384"/>
      <c r="EL48" s="384"/>
      <c r="EM48" s="384"/>
      <c r="EN48" s="384"/>
      <c r="EO48" s="384"/>
      <c r="EP48" s="384"/>
      <c r="EQ48" s="384"/>
      <c r="ER48" s="384"/>
      <c r="ES48" s="384"/>
      <c r="ET48" s="384"/>
      <c r="EU48" s="384"/>
      <c r="EV48" s="384"/>
      <c r="EW48" s="384"/>
      <c r="EX48" s="384"/>
      <c r="EY48" s="384"/>
      <c r="EZ48" s="384"/>
      <c r="FA48" s="384"/>
      <c r="FB48" s="384"/>
      <c r="FC48" s="384"/>
      <c r="FD48" s="384"/>
      <c r="FE48" s="384"/>
      <c r="FF48" s="384"/>
      <c r="FG48" s="384"/>
      <c r="FH48" s="384"/>
      <c r="FI48" s="384"/>
      <c r="FJ48" s="384"/>
      <c r="FK48" s="384"/>
      <c r="FL48" s="384"/>
      <c r="FM48" s="384"/>
      <c r="FN48" s="384"/>
      <c r="FO48" s="384"/>
      <c r="FP48" s="384"/>
      <c r="FQ48" s="384"/>
      <c r="FR48" s="384"/>
      <c r="FS48" s="384"/>
      <c r="FT48" s="384"/>
      <c r="FU48" s="384"/>
      <c r="FV48" s="384"/>
      <c r="FW48" s="384"/>
      <c r="FX48" s="384"/>
      <c r="FY48" s="384"/>
      <c r="FZ48" s="384"/>
      <c r="GA48" s="384"/>
      <c r="GB48" s="384"/>
    </row>
    <row r="49" spans="1:184" ht="26.25" hidden="1" customHeight="1" x14ac:dyDescent="0.4">
      <c r="A49" s="5"/>
      <c r="B49" s="1579" t="s">
        <v>219</v>
      </c>
      <c r="C49" s="1579"/>
      <c r="D49" s="1579"/>
      <c r="E49" s="1579"/>
      <c r="F49" s="1579"/>
      <c r="G49" s="1574">
        <f ca="1">ROUND('Course Analysis'!BJ48,0)</f>
        <v>-2017</v>
      </c>
      <c r="H49" s="1575"/>
      <c r="I49" s="1575"/>
      <c r="J49" s="5"/>
      <c r="K49" s="1574"/>
      <c r="L49" s="1575"/>
      <c r="M49" s="157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384"/>
      <c r="EB49" s="384"/>
      <c r="EC49" s="384"/>
      <c r="ED49" s="384"/>
      <c r="EE49" s="384"/>
      <c r="EF49" s="384"/>
      <c r="EG49" s="384"/>
      <c r="EH49" s="384"/>
      <c r="EI49" s="384"/>
      <c r="EJ49" s="384"/>
      <c r="EK49" s="384"/>
      <c r="EL49" s="384"/>
      <c r="EM49" s="384"/>
      <c r="EN49" s="384"/>
      <c r="EO49" s="384"/>
      <c r="EP49" s="384"/>
      <c r="EQ49" s="384"/>
      <c r="ER49" s="384"/>
      <c r="ES49" s="384"/>
      <c r="ET49" s="384"/>
      <c r="EU49" s="384"/>
      <c r="EV49" s="384"/>
      <c r="EW49" s="384"/>
      <c r="EX49" s="384"/>
      <c r="EY49" s="384"/>
      <c r="EZ49" s="384"/>
      <c r="FA49" s="384"/>
      <c r="FB49" s="384"/>
      <c r="FC49" s="384"/>
      <c r="FD49" s="384"/>
      <c r="FE49" s="384"/>
      <c r="FF49" s="384"/>
      <c r="FG49" s="384"/>
      <c r="FH49" s="384"/>
      <c r="FI49" s="384"/>
      <c r="FJ49" s="384"/>
      <c r="FK49" s="384"/>
      <c r="FL49" s="384"/>
      <c r="FM49" s="384"/>
      <c r="FN49" s="384"/>
      <c r="FO49" s="384"/>
      <c r="FP49" s="384"/>
      <c r="FQ49" s="384"/>
      <c r="FR49" s="384"/>
      <c r="FS49" s="384"/>
      <c r="FT49" s="384"/>
      <c r="FU49" s="384"/>
      <c r="FV49" s="384"/>
      <c r="FW49" s="384"/>
      <c r="FX49" s="384"/>
      <c r="FY49" s="384"/>
      <c r="FZ49" s="384"/>
      <c r="GA49" s="384"/>
      <c r="GB49" s="384"/>
    </row>
    <row r="50" spans="1:184" ht="26.25" hidden="1" customHeight="1" x14ac:dyDescent="0.2">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384"/>
      <c r="EB50" s="384"/>
      <c r="EC50" s="384"/>
      <c r="ED50" s="384"/>
      <c r="EE50" s="384"/>
      <c r="EF50" s="384"/>
      <c r="EG50" s="384"/>
      <c r="EH50" s="384"/>
      <c r="EI50" s="384"/>
      <c r="EJ50" s="384"/>
      <c r="EK50" s="384"/>
      <c r="EL50" s="384"/>
      <c r="EM50" s="384"/>
      <c r="EN50" s="384"/>
      <c r="EO50" s="384"/>
      <c r="EP50" s="384"/>
      <c r="EQ50" s="384"/>
      <c r="ER50" s="384"/>
      <c r="ES50" s="384"/>
      <c r="ET50" s="384"/>
      <c r="EU50" s="384"/>
      <c r="EV50" s="384"/>
      <c r="EW50" s="384"/>
      <c r="EX50" s="384"/>
      <c r="EY50" s="384"/>
      <c r="EZ50" s="384"/>
      <c r="FA50" s="384"/>
      <c r="FB50" s="384"/>
      <c r="FC50" s="384"/>
      <c r="FD50" s="384"/>
      <c r="FE50" s="384"/>
      <c r="FF50" s="384"/>
      <c r="FG50" s="384"/>
      <c r="FH50" s="384"/>
      <c r="FI50" s="384"/>
      <c r="FJ50" s="384"/>
      <c r="FK50" s="384"/>
      <c r="FL50" s="384"/>
      <c r="FM50" s="384"/>
      <c r="FN50" s="384"/>
      <c r="FO50" s="384"/>
      <c r="FP50" s="384"/>
      <c r="FQ50" s="384"/>
      <c r="FR50" s="384"/>
      <c r="FS50" s="384"/>
      <c r="FT50" s="384"/>
      <c r="FU50" s="384"/>
      <c r="FV50" s="384"/>
      <c r="FW50" s="384"/>
      <c r="FX50" s="384"/>
      <c r="FY50" s="384"/>
      <c r="FZ50" s="384"/>
      <c r="GA50" s="384"/>
      <c r="GB50" s="384"/>
    </row>
    <row r="51" spans="1:184" ht="26.25" hidden="1" customHeight="1" x14ac:dyDescent="0.2">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384"/>
      <c r="EB51" s="384"/>
      <c r="EC51" s="384"/>
      <c r="ED51" s="384"/>
      <c r="EE51" s="384"/>
      <c r="EF51" s="384"/>
      <c r="EG51" s="384"/>
      <c r="EH51" s="384"/>
      <c r="EI51" s="384"/>
      <c r="EJ51" s="384"/>
      <c r="EK51" s="384"/>
      <c r="EL51" s="384"/>
      <c r="EM51" s="384"/>
      <c r="EN51" s="384"/>
      <c r="EO51" s="384"/>
      <c r="EP51" s="384"/>
      <c r="EQ51" s="384"/>
      <c r="ER51" s="384"/>
      <c r="ES51" s="384"/>
      <c r="ET51" s="384"/>
      <c r="EU51" s="384"/>
      <c r="EV51" s="384"/>
      <c r="EW51" s="384"/>
      <c r="EX51" s="384"/>
      <c r="EY51" s="384"/>
      <c r="EZ51" s="384"/>
      <c r="FA51" s="384"/>
      <c r="FB51" s="384"/>
      <c r="FC51" s="384"/>
      <c r="FD51" s="384"/>
      <c r="FE51" s="384"/>
      <c r="FF51" s="384"/>
      <c r="FG51" s="384"/>
      <c r="FH51" s="384"/>
      <c r="FI51" s="384"/>
      <c r="FJ51" s="384"/>
      <c r="FK51" s="384"/>
      <c r="FL51" s="384"/>
      <c r="FM51" s="384"/>
      <c r="FN51" s="384"/>
      <c r="FO51" s="384"/>
      <c r="FP51" s="384"/>
      <c r="FQ51" s="384"/>
      <c r="FR51" s="384"/>
      <c r="FS51" s="384"/>
      <c r="FT51" s="384"/>
      <c r="FU51" s="384"/>
      <c r="FV51" s="384"/>
      <c r="FW51" s="384"/>
      <c r="FX51" s="384"/>
      <c r="FY51" s="384"/>
      <c r="FZ51" s="384"/>
      <c r="GA51" s="384"/>
      <c r="GB51" s="384"/>
    </row>
    <row r="52" spans="1:184" ht="26.25" hidden="1" customHeight="1" x14ac:dyDescent="0.4">
      <c r="A52" s="5"/>
      <c r="B52" s="403">
        <f ca="1">IF(OR(Pacing!$AP$3=1,Pacing!$AP$12=1,Pacing!$AP$13=1),1,0)</f>
        <v>1</v>
      </c>
      <c r="C52" s="404" t="s">
        <v>270</v>
      </c>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384"/>
      <c r="EB52" s="384"/>
      <c r="EC52" s="384"/>
      <c r="ED52" s="384"/>
      <c r="EE52" s="384"/>
      <c r="EF52" s="384"/>
      <c r="EG52" s="384"/>
      <c r="EH52" s="384"/>
      <c r="EI52" s="384"/>
      <c r="EJ52" s="384"/>
      <c r="EK52" s="384"/>
      <c r="EL52" s="384"/>
      <c r="EM52" s="384"/>
      <c r="EN52" s="384"/>
      <c r="EO52" s="384"/>
      <c r="EP52" s="384"/>
      <c r="EQ52" s="384"/>
      <c r="ER52" s="384"/>
      <c r="ES52" s="384"/>
      <c r="ET52" s="384"/>
      <c r="EU52" s="384"/>
      <c r="EV52" s="384"/>
      <c r="EW52" s="384"/>
      <c r="EX52" s="384"/>
      <c r="EY52" s="384"/>
      <c r="EZ52" s="384"/>
      <c r="FA52" s="384"/>
      <c r="FB52" s="384"/>
      <c r="FC52" s="384"/>
      <c r="FD52" s="384"/>
      <c r="FE52" s="384"/>
      <c r="FF52" s="384"/>
      <c r="FG52" s="384"/>
      <c r="FH52" s="384"/>
      <c r="FI52" s="384"/>
      <c r="FJ52" s="384"/>
      <c r="FK52" s="384"/>
      <c r="FL52" s="384"/>
      <c r="FM52" s="384"/>
      <c r="FN52" s="384"/>
      <c r="FO52" s="384"/>
      <c r="FP52" s="384"/>
      <c r="FQ52" s="384"/>
      <c r="FR52" s="384"/>
      <c r="FS52" s="384"/>
      <c r="FT52" s="384"/>
      <c r="FU52" s="384"/>
      <c r="FV52" s="384"/>
      <c r="FW52" s="384"/>
      <c r="FX52" s="384"/>
      <c r="FY52" s="384"/>
      <c r="FZ52" s="384"/>
      <c r="GA52" s="384"/>
      <c r="GB52" s="384"/>
    </row>
    <row r="53" spans="1:184" ht="26.25" customHeight="1" x14ac:dyDescent="0.2">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384"/>
      <c r="EB53" s="384"/>
      <c r="EC53" s="384"/>
      <c r="ED53" s="384"/>
      <c r="EE53" s="384"/>
      <c r="EF53" s="384"/>
      <c r="EG53" s="384"/>
      <c r="EH53" s="384"/>
      <c r="EI53" s="384"/>
      <c r="EJ53" s="384"/>
      <c r="EK53" s="384"/>
      <c r="EL53" s="384"/>
      <c r="EM53" s="384"/>
      <c r="EN53" s="384"/>
      <c r="EO53" s="384"/>
      <c r="EP53" s="384"/>
      <c r="EQ53" s="384"/>
      <c r="ER53" s="384"/>
      <c r="ES53" s="384"/>
      <c r="ET53" s="384"/>
      <c r="EU53" s="384"/>
      <c r="EV53" s="384"/>
      <c r="EW53" s="384"/>
      <c r="EX53" s="384"/>
      <c r="EY53" s="384"/>
      <c r="EZ53" s="384"/>
      <c r="FA53" s="384"/>
      <c r="FB53" s="384"/>
      <c r="FC53" s="384"/>
      <c r="FD53" s="384"/>
      <c r="FE53" s="384"/>
      <c r="FF53" s="384"/>
      <c r="FG53" s="384"/>
      <c r="FH53" s="384"/>
      <c r="FI53" s="384"/>
      <c r="FJ53" s="384"/>
      <c r="FK53" s="384"/>
      <c r="FL53" s="384"/>
      <c r="FM53" s="384"/>
      <c r="FN53" s="384"/>
      <c r="FO53" s="384"/>
      <c r="FP53" s="384"/>
      <c r="FQ53" s="384"/>
      <c r="FR53" s="384"/>
      <c r="FS53" s="384"/>
      <c r="FT53" s="384"/>
      <c r="FU53" s="384"/>
      <c r="FV53" s="384"/>
      <c r="FW53" s="384"/>
      <c r="FX53" s="384"/>
      <c r="FY53" s="384"/>
      <c r="FZ53" s="384"/>
      <c r="GA53" s="384"/>
      <c r="GB53" s="384"/>
    </row>
    <row r="54" spans="1:184" ht="26.25" customHeight="1" x14ac:dyDescent="0.2">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384"/>
      <c r="EB54" s="384"/>
      <c r="EC54" s="384"/>
      <c r="ED54" s="384"/>
      <c r="EE54" s="384"/>
      <c r="EF54" s="384"/>
      <c r="EG54" s="384"/>
      <c r="EH54" s="384"/>
      <c r="EI54" s="384"/>
      <c r="EJ54" s="384"/>
      <c r="EK54" s="384"/>
      <c r="EL54" s="384"/>
      <c r="EM54" s="384"/>
      <c r="EN54" s="384"/>
      <c r="EO54" s="384"/>
      <c r="EP54" s="384"/>
      <c r="EQ54" s="384"/>
      <c r="ER54" s="384"/>
      <c r="ES54" s="384"/>
      <c r="ET54" s="384"/>
      <c r="EU54" s="384"/>
      <c r="EV54" s="384"/>
      <c r="EW54" s="384"/>
      <c r="EX54" s="384"/>
      <c r="EY54" s="384"/>
      <c r="EZ54" s="384"/>
      <c r="FA54" s="384"/>
      <c r="FB54" s="384"/>
      <c r="FC54" s="384"/>
      <c r="FD54" s="384"/>
      <c r="FE54" s="384"/>
      <c r="FF54" s="384"/>
      <c r="FG54" s="384"/>
      <c r="FH54" s="384"/>
      <c r="FI54" s="384"/>
      <c r="FJ54" s="384"/>
      <c r="FK54" s="384"/>
      <c r="FL54" s="384"/>
      <c r="FM54" s="384"/>
      <c r="FN54" s="384"/>
      <c r="FO54" s="384"/>
      <c r="FP54" s="384"/>
      <c r="FQ54" s="384"/>
      <c r="FR54" s="384"/>
      <c r="FS54" s="384"/>
      <c r="FT54" s="384"/>
      <c r="FU54" s="384"/>
      <c r="FV54" s="384"/>
      <c r="FW54" s="384"/>
      <c r="FX54" s="384"/>
      <c r="FY54" s="384"/>
      <c r="FZ54" s="384"/>
      <c r="GA54" s="384"/>
      <c r="GB54" s="384"/>
    </row>
    <row r="55" spans="1:184" ht="26.25" customHeight="1" x14ac:dyDescent="0.2">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384"/>
      <c r="EB55" s="384"/>
      <c r="EC55" s="384"/>
      <c r="ED55" s="384"/>
      <c r="EE55" s="384"/>
      <c r="EF55" s="384"/>
      <c r="EG55" s="384"/>
      <c r="EH55" s="384"/>
      <c r="EI55" s="384"/>
      <c r="EJ55" s="384"/>
      <c r="EK55" s="384"/>
      <c r="EL55" s="384"/>
      <c r="EM55" s="384"/>
      <c r="EN55" s="384"/>
      <c r="EO55" s="384"/>
      <c r="EP55" s="384"/>
      <c r="EQ55" s="384"/>
      <c r="ER55" s="384"/>
      <c r="ES55" s="384"/>
      <c r="ET55" s="384"/>
      <c r="EU55" s="384"/>
      <c r="EV55" s="384"/>
      <c r="EW55" s="384"/>
      <c r="EX55" s="384"/>
      <c r="EY55" s="384"/>
      <c r="EZ55" s="384"/>
      <c r="FA55" s="384"/>
      <c r="FB55" s="384"/>
      <c r="FC55" s="384"/>
      <c r="FD55" s="384"/>
      <c r="FE55" s="384"/>
      <c r="FF55" s="384"/>
      <c r="FG55" s="384"/>
      <c r="FH55" s="384"/>
      <c r="FI55" s="384"/>
      <c r="FJ55" s="384"/>
      <c r="FK55" s="384"/>
      <c r="FL55" s="384"/>
      <c r="FM55" s="384"/>
      <c r="FN55" s="384"/>
      <c r="FO55" s="384"/>
      <c r="FP55" s="384"/>
      <c r="FQ55" s="384"/>
      <c r="FR55" s="384"/>
      <c r="FS55" s="384"/>
      <c r="FT55" s="384"/>
      <c r="FU55" s="384"/>
      <c r="FV55" s="384"/>
      <c r="FW55" s="384"/>
      <c r="FX55" s="384"/>
      <c r="FY55" s="384"/>
      <c r="FZ55" s="384"/>
      <c r="GA55" s="384"/>
      <c r="GB55" s="384"/>
    </row>
    <row r="56" spans="1:184" ht="26.25" customHeight="1" x14ac:dyDescent="0.2">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384"/>
      <c r="EB56" s="384"/>
      <c r="EC56" s="384"/>
      <c r="ED56" s="384"/>
      <c r="EE56" s="384"/>
      <c r="EF56" s="384"/>
      <c r="EG56" s="384"/>
      <c r="EH56" s="384"/>
      <c r="EI56" s="384"/>
      <c r="EJ56" s="384"/>
      <c r="EK56" s="384"/>
      <c r="EL56" s="384"/>
      <c r="EM56" s="384"/>
      <c r="EN56" s="384"/>
      <c r="EO56" s="384"/>
      <c r="EP56" s="384"/>
      <c r="EQ56" s="384"/>
      <c r="ER56" s="384"/>
      <c r="ES56" s="384"/>
      <c r="ET56" s="384"/>
      <c r="EU56" s="384"/>
      <c r="EV56" s="384"/>
      <c r="EW56" s="384"/>
      <c r="EX56" s="384"/>
      <c r="EY56" s="384"/>
      <c r="EZ56" s="384"/>
      <c r="FA56" s="384"/>
      <c r="FB56" s="384"/>
      <c r="FC56" s="384"/>
      <c r="FD56" s="384"/>
      <c r="FE56" s="384"/>
      <c r="FF56" s="384"/>
      <c r="FG56" s="384"/>
      <c r="FH56" s="384"/>
      <c r="FI56" s="384"/>
      <c r="FJ56" s="384"/>
      <c r="FK56" s="384"/>
      <c r="FL56" s="384"/>
      <c r="FM56" s="384"/>
      <c r="FN56" s="384"/>
      <c r="FO56" s="384"/>
      <c r="FP56" s="384"/>
      <c r="FQ56" s="384"/>
      <c r="FR56" s="384"/>
      <c r="FS56" s="384"/>
      <c r="FT56" s="384"/>
      <c r="FU56" s="384"/>
      <c r="FV56" s="384"/>
      <c r="FW56" s="384"/>
      <c r="FX56" s="384"/>
      <c r="FY56" s="384"/>
      <c r="FZ56" s="384"/>
      <c r="GA56" s="384"/>
      <c r="GB56" s="384"/>
    </row>
    <row r="57" spans="1:184" ht="26.25" customHeight="1" x14ac:dyDescent="0.2">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384"/>
      <c r="EB57" s="384"/>
      <c r="EC57" s="384"/>
      <c r="ED57" s="384"/>
      <c r="EE57" s="384"/>
      <c r="EF57" s="384"/>
      <c r="EG57" s="384"/>
      <c r="EH57" s="384"/>
      <c r="EI57" s="384"/>
      <c r="EJ57" s="384"/>
      <c r="EK57" s="384"/>
      <c r="EL57" s="384"/>
      <c r="EM57" s="384"/>
      <c r="EN57" s="384"/>
      <c r="EO57" s="384"/>
      <c r="EP57" s="384"/>
      <c r="EQ57" s="384"/>
      <c r="ER57" s="384"/>
      <c r="ES57" s="384"/>
      <c r="ET57" s="384"/>
      <c r="EU57" s="384"/>
      <c r="EV57" s="384"/>
      <c r="EW57" s="384"/>
      <c r="EX57" s="384"/>
      <c r="EY57" s="384"/>
      <c r="EZ57" s="384"/>
      <c r="FA57" s="384"/>
      <c r="FB57" s="384"/>
      <c r="FC57" s="384"/>
      <c r="FD57" s="384"/>
      <c r="FE57" s="384"/>
      <c r="FF57" s="384"/>
      <c r="FG57" s="384"/>
      <c r="FH57" s="384"/>
      <c r="FI57" s="384"/>
      <c r="FJ57" s="384"/>
      <c r="FK57" s="384"/>
      <c r="FL57" s="384"/>
      <c r="FM57" s="384"/>
      <c r="FN57" s="384"/>
      <c r="FO57" s="384"/>
      <c r="FP57" s="384"/>
      <c r="FQ57" s="384"/>
      <c r="FR57" s="384"/>
      <c r="FS57" s="384"/>
      <c r="FT57" s="384"/>
      <c r="FU57" s="384"/>
      <c r="FV57" s="384"/>
      <c r="FW57" s="384"/>
      <c r="FX57" s="384"/>
      <c r="FY57" s="384"/>
      <c r="FZ57" s="384"/>
      <c r="GA57" s="384"/>
      <c r="GB57" s="384"/>
    </row>
    <row r="58" spans="1:184" ht="26.25" customHeight="1" x14ac:dyDescent="0.2">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384"/>
      <c r="EB58" s="384"/>
      <c r="EC58" s="384"/>
      <c r="ED58" s="384"/>
      <c r="EE58" s="384"/>
      <c r="EF58" s="384"/>
      <c r="EG58" s="384"/>
      <c r="EH58" s="384"/>
      <c r="EI58" s="384"/>
      <c r="EJ58" s="384"/>
      <c r="EK58" s="384"/>
      <c r="EL58" s="384"/>
      <c r="EM58" s="384"/>
      <c r="EN58" s="384"/>
      <c r="EO58" s="384"/>
      <c r="EP58" s="384"/>
      <c r="EQ58" s="384"/>
      <c r="ER58" s="384"/>
      <c r="ES58" s="384"/>
      <c r="ET58" s="384"/>
      <c r="EU58" s="384"/>
      <c r="EV58" s="384"/>
      <c r="EW58" s="384"/>
      <c r="EX58" s="384"/>
      <c r="EY58" s="384"/>
      <c r="EZ58" s="384"/>
      <c r="FA58" s="384"/>
      <c r="FB58" s="384"/>
      <c r="FC58" s="384"/>
      <c r="FD58" s="384"/>
      <c r="FE58" s="384"/>
      <c r="FF58" s="384"/>
      <c r="FG58" s="384"/>
      <c r="FH58" s="384"/>
      <c r="FI58" s="384"/>
      <c r="FJ58" s="384"/>
      <c r="FK58" s="384"/>
      <c r="FL58" s="384"/>
      <c r="FM58" s="384"/>
      <c r="FN58" s="384"/>
      <c r="FO58" s="384"/>
      <c r="FP58" s="384"/>
      <c r="FQ58" s="384"/>
      <c r="FR58" s="384"/>
      <c r="FS58" s="384"/>
      <c r="FT58" s="384"/>
      <c r="FU58" s="384"/>
      <c r="FV58" s="384"/>
      <c r="FW58" s="384"/>
      <c r="FX58" s="384"/>
      <c r="FY58" s="384"/>
      <c r="FZ58" s="384"/>
      <c r="GA58" s="384"/>
      <c r="GB58" s="384"/>
    </row>
    <row r="59" spans="1:184" ht="26.25" customHeight="1" x14ac:dyDescent="0.2">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384"/>
      <c r="EB59" s="384"/>
      <c r="EC59" s="384"/>
      <c r="ED59" s="384"/>
      <c r="EE59" s="384"/>
      <c r="EF59" s="384"/>
      <c r="EG59" s="384"/>
      <c r="EH59" s="384"/>
      <c r="EI59" s="384"/>
      <c r="EJ59" s="384"/>
      <c r="EK59" s="384"/>
      <c r="EL59" s="384"/>
      <c r="EM59" s="384"/>
      <c r="EN59" s="384"/>
      <c r="EO59" s="384"/>
      <c r="EP59" s="384"/>
      <c r="EQ59" s="384"/>
      <c r="ER59" s="384"/>
      <c r="ES59" s="384"/>
      <c r="ET59" s="384"/>
      <c r="EU59" s="384"/>
      <c r="EV59" s="384"/>
      <c r="EW59" s="384"/>
      <c r="EX59" s="384"/>
      <c r="EY59" s="384"/>
      <c r="EZ59" s="384"/>
      <c r="FA59" s="384"/>
      <c r="FB59" s="384"/>
      <c r="FC59" s="384"/>
      <c r="FD59" s="384"/>
      <c r="FE59" s="384"/>
      <c r="FF59" s="384"/>
      <c r="FG59" s="384"/>
      <c r="FH59" s="384"/>
      <c r="FI59" s="384"/>
      <c r="FJ59" s="384"/>
      <c r="FK59" s="384"/>
      <c r="FL59" s="384"/>
      <c r="FM59" s="384"/>
      <c r="FN59" s="384"/>
      <c r="FO59" s="384"/>
      <c r="FP59" s="384"/>
      <c r="FQ59" s="384"/>
      <c r="FR59" s="384"/>
      <c r="FS59" s="384"/>
      <c r="FT59" s="384"/>
      <c r="FU59" s="384"/>
      <c r="FV59" s="384"/>
      <c r="FW59" s="384"/>
      <c r="FX59" s="384"/>
      <c r="FY59" s="384"/>
      <c r="FZ59" s="384"/>
      <c r="GA59" s="384"/>
      <c r="GB59" s="384"/>
    </row>
    <row r="60" spans="1:184" ht="26.25" customHeight="1" x14ac:dyDescent="0.2">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384"/>
      <c r="EB60" s="384"/>
      <c r="EC60" s="384"/>
      <c r="ED60" s="384"/>
      <c r="EE60" s="384"/>
      <c r="EF60" s="384"/>
      <c r="EG60" s="384"/>
      <c r="EH60" s="384"/>
      <c r="EI60" s="384"/>
      <c r="EJ60" s="384"/>
      <c r="EK60" s="384"/>
      <c r="EL60" s="384"/>
      <c r="EM60" s="384"/>
      <c r="EN60" s="384"/>
      <c r="EO60" s="384"/>
      <c r="EP60" s="384"/>
      <c r="EQ60" s="384"/>
      <c r="ER60" s="384"/>
      <c r="ES60" s="384"/>
      <c r="ET60" s="384"/>
      <c r="EU60" s="384"/>
      <c r="EV60" s="384"/>
      <c r="EW60" s="384"/>
      <c r="EX60" s="384"/>
      <c r="EY60" s="384"/>
      <c r="EZ60" s="384"/>
      <c r="FA60" s="384"/>
      <c r="FB60" s="384"/>
      <c r="FC60" s="384"/>
      <c r="FD60" s="384"/>
      <c r="FE60" s="384"/>
      <c r="FF60" s="384"/>
      <c r="FG60" s="384"/>
      <c r="FH60" s="384"/>
      <c r="FI60" s="384"/>
      <c r="FJ60" s="384"/>
      <c r="FK60" s="384"/>
      <c r="FL60" s="384"/>
      <c r="FM60" s="384"/>
      <c r="FN60" s="384"/>
      <c r="FO60" s="384"/>
      <c r="FP60" s="384"/>
      <c r="FQ60" s="384"/>
      <c r="FR60" s="384"/>
      <c r="FS60" s="384"/>
      <c r="FT60" s="384"/>
      <c r="FU60" s="384"/>
      <c r="FV60" s="384"/>
      <c r="FW60" s="384"/>
      <c r="FX60" s="384"/>
      <c r="FY60" s="384"/>
      <c r="FZ60" s="384"/>
      <c r="GA60" s="384"/>
      <c r="GB60" s="384"/>
    </row>
    <row r="61" spans="1:184" ht="26.25" customHeight="1" x14ac:dyDescent="0.2">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384"/>
      <c r="EB61" s="384"/>
      <c r="EC61" s="384"/>
      <c r="ED61" s="384"/>
      <c r="EE61" s="384"/>
      <c r="EF61" s="384"/>
      <c r="EG61" s="384"/>
      <c r="EH61" s="384"/>
      <c r="EI61" s="384"/>
      <c r="EJ61" s="384"/>
      <c r="EK61" s="384"/>
      <c r="EL61" s="384"/>
      <c r="EM61" s="384"/>
      <c r="EN61" s="384"/>
      <c r="EO61" s="384"/>
      <c r="EP61" s="384"/>
      <c r="EQ61" s="384"/>
      <c r="ER61" s="384"/>
      <c r="ES61" s="384"/>
      <c r="ET61" s="384"/>
      <c r="EU61" s="384"/>
      <c r="EV61" s="384"/>
      <c r="EW61" s="384"/>
      <c r="EX61" s="384"/>
      <c r="EY61" s="384"/>
      <c r="EZ61" s="384"/>
      <c r="FA61" s="384"/>
      <c r="FB61" s="384"/>
      <c r="FC61" s="384"/>
      <c r="FD61" s="384"/>
      <c r="FE61" s="384"/>
      <c r="FF61" s="384"/>
      <c r="FG61" s="384"/>
      <c r="FH61" s="384"/>
      <c r="FI61" s="384"/>
      <c r="FJ61" s="384"/>
      <c r="FK61" s="384"/>
      <c r="FL61" s="384"/>
      <c r="FM61" s="384"/>
      <c r="FN61" s="384"/>
      <c r="FO61" s="384"/>
      <c r="FP61" s="384"/>
      <c r="FQ61" s="384"/>
      <c r="FR61" s="384"/>
      <c r="FS61" s="384"/>
      <c r="FT61" s="384"/>
      <c r="FU61" s="384"/>
      <c r="FV61" s="384"/>
      <c r="FW61" s="384"/>
      <c r="FX61" s="384"/>
      <c r="FY61" s="384"/>
      <c r="FZ61" s="384"/>
      <c r="GA61" s="384"/>
      <c r="GB61" s="384"/>
    </row>
    <row r="62" spans="1:184" ht="26.25" customHeight="1" x14ac:dyDescent="0.2">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384"/>
      <c r="EB62" s="384"/>
      <c r="EC62" s="384"/>
      <c r="ED62" s="384"/>
      <c r="EE62" s="384"/>
      <c r="EF62" s="384"/>
      <c r="EG62" s="384"/>
      <c r="EH62" s="384"/>
      <c r="EI62" s="384"/>
      <c r="EJ62" s="384"/>
      <c r="EK62" s="384"/>
      <c r="EL62" s="384"/>
      <c r="EM62" s="384"/>
      <c r="EN62" s="384"/>
      <c r="EO62" s="384"/>
      <c r="EP62" s="384"/>
      <c r="EQ62" s="384"/>
      <c r="ER62" s="384"/>
      <c r="ES62" s="384"/>
      <c r="ET62" s="384"/>
      <c r="EU62" s="384"/>
      <c r="EV62" s="384"/>
      <c r="EW62" s="384"/>
      <c r="EX62" s="384"/>
      <c r="EY62" s="384"/>
      <c r="EZ62" s="384"/>
      <c r="FA62" s="384"/>
      <c r="FB62" s="384"/>
      <c r="FC62" s="384"/>
      <c r="FD62" s="384"/>
      <c r="FE62" s="384"/>
      <c r="FF62" s="384"/>
      <c r="FG62" s="384"/>
      <c r="FH62" s="384"/>
      <c r="FI62" s="384"/>
      <c r="FJ62" s="384"/>
      <c r="FK62" s="384"/>
      <c r="FL62" s="384"/>
      <c r="FM62" s="384"/>
      <c r="FN62" s="384"/>
      <c r="FO62" s="384"/>
      <c r="FP62" s="384"/>
      <c r="FQ62" s="384"/>
      <c r="FR62" s="384"/>
      <c r="FS62" s="384"/>
      <c r="FT62" s="384"/>
      <c r="FU62" s="384"/>
      <c r="FV62" s="384"/>
      <c r="FW62" s="384"/>
      <c r="FX62" s="384"/>
      <c r="FY62" s="384"/>
      <c r="FZ62" s="384"/>
      <c r="GA62" s="384"/>
      <c r="GB62" s="384"/>
    </row>
    <row r="63" spans="1:184" ht="26.25" customHeight="1" x14ac:dyDescent="0.2">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384"/>
      <c r="EB63" s="384"/>
      <c r="EC63" s="384"/>
      <c r="ED63" s="384"/>
      <c r="EE63" s="384"/>
      <c r="EF63" s="384"/>
      <c r="EG63" s="384"/>
      <c r="EH63" s="384"/>
      <c r="EI63" s="384"/>
      <c r="EJ63" s="384"/>
      <c r="EK63" s="384"/>
      <c r="EL63" s="384"/>
      <c r="EM63" s="384"/>
      <c r="EN63" s="384"/>
      <c r="EO63" s="384"/>
      <c r="EP63" s="384"/>
      <c r="EQ63" s="384"/>
      <c r="ER63" s="384"/>
      <c r="ES63" s="384"/>
      <c r="ET63" s="384"/>
      <c r="EU63" s="384"/>
      <c r="EV63" s="384"/>
      <c r="EW63" s="384"/>
      <c r="EX63" s="384"/>
      <c r="EY63" s="384"/>
      <c r="EZ63" s="384"/>
      <c r="FA63" s="384"/>
      <c r="FB63" s="384"/>
      <c r="FC63" s="384"/>
      <c r="FD63" s="384"/>
      <c r="FE63" s="384"/>
      <c r="FF63" s="384"/>
      <c r="FG63" s="384"/>
      <c r="FH63" s="384"/>
      <c r="FI63" s="384"/>
      <c r="FJ63" s="384"/>
      <c r="FK63" s="384"/>
      <c r="FL63" s="384"/>
      <c r="FM63" s="384"/>
      <c r="FN63" s="384"/>
      <c r="FO63" s="384"/>
      <c r="FP63" s="384"/>
      <c r="FQ63" s="384"/>
      <c r="FR63" s="384"/>
      <c r="FS63" s="384"/>
      <c r="FT63" s="384"/>
      <c r="FU63" s="384"/>
      <c r="FV63" s="384"/>
      <c r="FW63" s="384"/>
      <c r="FX63" s="384"/>
      <c r="FY63" s="384"/>
      <c r="FZ63" s="384"/>
      <c r="GA63" s="384"/>
      <c r="GB63" s="384"/>
    </row>
    <row r="64" spans="1:184" ht="26.25" customHeight="1" x14ac:dyDescent="0.2">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384"/>
      <c r="EB64" s="384"/>
      <c r="EC64" s="384"/>
      <c r="ED64" s="384"/>
      <c r="EE64" s="384"/>
      <c r="EF64" s="384"/>
      <c r="EG64" s="384"/>
      <c r="EH64" s="384"/>
      <c r="EI64" s="384"/>
      <c r="EJ64" s="384"/>
      <c r="EK64" s="384"/>
      <c r="EL64" s="384"/>
      <c r="EM64" s="384"/>
      <c r="EN64" s="384"/>
      <c r="EO64" s="384"/>
      <c r="EP64" s="384"/>
      <c r="EQ64" s="384"/>
      <c r="ER64" s="384"/>
      <c r="ES64" s="384"/>
      <c r="ET64" s="384"/>
      <c r="EU64" s="384"/>
      <c r="EV64" s="384"/>
      <c r="EW64" s="384"/>
      <c r="EX64" s="384"/>
      <c r="EY64" s="384"/>
      <c r="EZ64" s="384"/>
      <c r="FA64" s="384"/>
      <c r="FB64" s="384"/>
      <c r="FC64" s="384"/>
      <c r="FD64" s="384"/>
      <c r="FE64" s="384"/>
      <c r="FF64" s="384"/>
      <c r="FG64" s="384"/>
      <c r="FH64" s="384"/>
      <c r="FI64" s="384"/>
      <c r="FJ64" s="384"/>
      <c r="FK64" s="384"/>
      <c r="FL64" s="384"/>
      <c r="FM64" s="384"/>
      <c r="FN64" s="384"/>
      <c r="FO64" s="384"/>
      <c r="FP64" s="384"/>
      <c r="FQ64" s="384"/>
      <c r="FR64" s="384"/>
      <c r="FS64" s="384"/>
      <c r="FT64" s="384"/>
      <c r="FU64" s="384"/>
      <c r="FV64" s="384"/>
      <c r="FW64" s="384"/>
      <c r="FX64" s="384"/>
      <c r="FY64" s="384"/>
      <c r="FZ64" s="384"/>
      <c r="GA64" s="384"/>
      <c r="GB64" s="384"/>
    </row>
    <row r="65" spans="1:184" ht="26.25" customHeight="1" x14ac:dyDescent="0.2">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384"/>
      <c r="EB65" s="384"/>
      <c r="EC65" s="384"/>
      <c r="ED65" s="384"/>
      <c r="EE65" s="384"/>
      <c r="EF65" s="384"/>
      <c r="EG65" s="384"/>
      <c r="EH65" s="384"/>
      <c r="EI65" s="384"/>
      <c r="EJ65" s="384"/>
      <c r="EK65" s="384"/>
      <c r="EL65" s="384"/>
      <c r="EM65" s="384"/>
      <c r="EN65" s="384"/>
      <c r="EO65" s="384"/>
      <c r="EP65" s="384"/>
      <c r="EQ65" s="384"/>
      <c r="ER65" s="384"/>
      <c r="ES65" s="384"/>
      <c r="ET65" s="384"/>
      <c r="EU65" s="384"/>
      <c r="EV65" s="384"/>
      <c r="EW65" s="384"/>
      <c r="EX65" s="384"/>
      <c r="EY65" s="384"/>
      <c r="EZ65" s="384"/>
      <c r="FA65" s="384"/>
      <c r="FB65" s="384"/>
      <c r="FC65" s="384"/>
      <c r="FD65" s="384"/>
      <c r="FE65" s="384"/>
      <c r="FF65" s="384"/>
      <c r="FG65" s="384"/>
      <c r="FH65" s="384"/>
      <c r="FI65" s="384"/>
      <c r="FJ65" s="384"/>
      <c r="FK65" s="384"/>
      <c r="FL65" s="384"/>
      <c r="FM65" s="384"/>
      <c r="FN65" s="384"/>
      <c r="FO65" s="384"/>
      <c r="FP65" s="384"/>
      <c r="FQ65" s="384"/>
      <c r="FR65" s="384"/>
      <c r="FS65" s="384"/>
      <c r="FT65" s="384"/>
      <c r="FU65" s="384"/>
      <c r="FV65" s="384"/>
      <c r="FW65" s="384"/>
      <c r="FX65" s="384"/>
      <c r="FY65" s="384"/>
      <c r="FZ65" s="384"/>
      <c r="GA65" s="384"/>
      <c r="GB65" s="384"/>
    </row>
    <row r="66" spans="1:184" ht="26.25" customHeight="1" x14ac:dyDescent="0.2">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384"/>
      <c r="EB66" s="384"/>
      <c r="EC66" s="384"/>
      <c r="ED66" s="384"/>
      <c r="EE66" s="384"/>
      <c r="EF66" s="384"/>
      <c r="EG66" s="384"/>
      <c r="EH66" s="384"/>
      <c r="EI66" s="384"/>
      <c r="EJ66" s="384"/>
      <c r="EK66" s="384"/>
      <c r="EL66" s="384"/>
      <c r="EM66" s="384"/>
      <c r="EN66" s="384"/>
      <c r="EO66" s="384"/>
      <c r="EP66" s="384"/>
      <c r="EQ66" s="384"/>
      <c r="ER66" s="384"/>
      <c r="ES66" s="384"/>
      <c r="ET66" s="384"/>
      <c r="EU66" s="384"/>
      <c r="EV66" s="384"/>
      <c r="EW66" s="384"/>
      <c r="EX66" s="384"/>
      <c r="EY66" s="384"/>
      <c r="EZ66" s="384"/>
      <c r="FA66" s="384"/>
      <c r="FB66" s="384"/>
      <c r="FC66" s="384"/>
      <c r="FD66" s="384"/>
      <c r="FE66" s="384"/>
      <c r="FF66" s="384"/>
      <c r="FG66" s="384"/>
      <c r="FH66" s="384"/>
      <c r="FI66" s="384"/>
      <c r="FJ66" s="384"/>
      <c r="FK66" s="384"/>
      <c r="FL66" s="384"/>
      <c r="FM66" s="384"/>
      <c r="FN66" s="384"/>
      <c r="FO66" s="384"/>
      <c r="FP66" s="384"/>
      <c r="FQ66" s="384"/>
      <c r="FR66" s="384"/>
      <c r="FS66" s="384"/>
      <c r="FT66" s="384"/>
      <c r="FU66" s="384"/>
      <c r="FV66" s="384"/>
      <c r="FW66" s="384"/>
      <c r="FX66" s="384"/>
      <c r="FY66" s="384"/>
      <c r="FZ66" s="384"/>
      <c r="GA66" s="384"/>
      <c r="GB66" s="384"/>
    </row>
    <row r="67" spans="1:184" ht="26.25" customHeight="1" x14ac:dyDescent="0.2">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384"/>
      <c r="EB67" s="384"/>
      <c r="EC67" s="384"/>
      <c r="ED67" s="384"/>
      <c r="EE67" s="384"/>
      <c r="EF67" s="384"/>
      <c r="EG67" s="384"/>
      <c r="EH67" s="384"/>
      <c r="EI67" s="384"/>
      <c r="EJ67" s="384"/>
      <c r="EK67" s="384"/>
      <c r="EL67" s="384"/>
      <c r="EM67" s="384"/>
      <c r="EN67" s="384"/>
      <c r="EO67" s="384"/>
      <c r="EP67" s="384"/>
      <c r="EQ67" s="384"/>
      <c r="ER67" s="384"/>
      <c r="ES67" s="384"/>
      <c r="ET67" s="384"/>
      <c r="EU67" s="384"/>
      <c r="EV67" s="384"/>
      <c r="EW67" s="384"/>
      <c r="EX67" s="384"/>
      <c r="EY67" s="384"/>
      <c r="EZ67" s="384"/>
      <c r="FA67" s="384"/>
      <c r="FB67" s="384"/>
      <c r="FC67" s="384"/>
      <c r="FD67" s="384"/>
      <c r="FE67" s="384"/>
      <c r="FF67" s="384"/>
      <c r="FG67" s="384"/>
      <c r="FH67" s="384"/>
      <c r="FI67" s="384"/>
      <c r="FJ67" s="384"/>
      <c r="FK67" s="384"/>
      <c r="FL67" s="384"/>
      <c r="FM67" s="384"/>
      <c r="FN67" s="384"/>
      <c r="FO67" s="384"/>
      <c r="FP67" s="384"/>
      <c r="FQ67" s="384"/>
      <c r="FR67" s="384"/>
      <c r="FS67" s="384"/>
      <c r="FT67" s="384"/>
      <c r="FU67" s="384"/>
      <c r="FV67" s="384"/>
      <c r="FW67" s="384"/>
      <c r="FX67" s="384"/>
      <c r="FY67" s="384"/>
      <c r="FZ67" s="384"/>
      <c r="GA67" s="384"/>
      <c r="GB67" s="384"/>
    </row>
    <row r="68" spans="1:184" ht="26.25" customHeight="1" x14ac:dyDescent="0.2">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384"/>
      <c r="EB68" s="384"/>
      <c r="EC68" s="384"/>
      <c r="ED68" s="384"/>
      <c r="EE68" s="384"/>
      <c r="EF68" s="384"/>
      <c r="EG68" s="384"/>
      <c r="EH68" s="384"/>
      <c r="EI68" s="384"/>
      <c r="EJ68" s="384"/>
      <c r="EK68" s="384"/>
      <c r="EL68" s="384"/>
      <c r="EM68" s="384"/>
      <c r="EN68" s="384"/>
      <c r="EO68" s="384"/>
      <c r="EP68" s="384"/>
      <c r="EQ68" s="384"/>
      <c r="ER68" s="384"/>
      <c r="ES68" s="384"/>
      <c r="ET68" s="384"/>
      <c r="EU68" s="384"/>
      <c r="EV68" s="384"/>
      <c r="EW68" s="384"/>
      <c r="EX68" s="384"/>
      <c r="EY68" s="384"/>
      <c r="EZ68" s="384"/>
      <c r="FA68" s="384"/>
      <c r="FB68" s="384"/>
      <c r="FC68" s="384"/>
      <c r="FD68" s="384"/>
      <c r="FE68" s="384"/>
      <c r="FF68" s="384"/>
      <c r="FG68" s="384"/>
      <c r="FH68" s="384"/>
      <c r="FI68" s="384"/>
      <c r="FJ68" s="384"/>
      <c r="FK68" s="384"/>
      <c r="FL68" s="384"/>
      <c r="FM68" s="384"/>
      <c r="FN68" s="384"/>
      <c r="FO68" s="384"/>
      <c r="FP68" s="384"/>
      <c r="FQ68" s="384"/>
      <c r="FR68" s="384"/>
      <c r="FS68" s="384"/>
      <c r="FT68" s="384"/>
      <c r="FU68" s="384"/>
      <c r="FV68" s="384"/>
      <c r="FW68" s="384"/>
      <c r="FX68" s="384"/>
      <c r="FY68" s="384"/>
      <c r="FZ68" s="384"/>
      <c r="GA68" s="384"/>
      <c r="GB68" s="384"/>
    </row>
    <row r="69" spans="1:184" ht="26.25" customHeight="1" x14ac:dyDescent="0.2">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384"/>
      <c r="EB69" s="384"/>
      <c r="EC69" s="384"/>
      <c r="ED69" s="384"/>
      <c r="EE69" s="384"/>
      <c r="EF69" s="384"/>
      <c r="EG69" s="384"/>
      <c r="EH69" s="384"/>
      <c r="EI69" s="384"/>
      <c r="EJ69" s="384"/>
      <c r="EK69" s="384"/>
      <c r="EL69" s="384"/>
      <c r="EM69" s="384"/>
      <c r="EN69" s="384"/>
      <c r="EO69" s="384"/>
      <c r="EP69" s="384"/>
      <c r="EQ69" s="384"/>
      <c r="ER69" s="384"/>
      <c r="ES69" s="384"/>
      <c r="ET69" s="384"/>
      <c r="EU69" s="384"/>
      <c r="EV69" s="384"/>
      <c r="EW69" s="384"/>
      <c r="EX69" s="384"/>
      <c r="EY69" s="384"/>
      <c r="EZ69" s="384"/>
      <c r="FA69" s="384"/>
      <c r="FB69" s="384"/>
      <c r="FC69" s="384"/>
      <c r="FD69" s="384"/>
      <c r="FE69" s="384"/>
      <c r="FF69" s="384"/>
      <c r="FG69" s="384"/>
      <c r="FH69" s="384"/>
      <c r="FI69" s="384"/>
      <c r="FJ69" s="384"/>
      <c r="FK69" s="384"/>
      <c r="FL69" s="384"/>
      <c r="FM69" s="384"/>
      <c r="FN69" s="384"/>
      <c r="FO69" s="384"/>
      <c r="FP69" s="384"/>
      <c r="FQ69" s="384"/>
      <c r="FR69" s="384"/>
      <c r="FS69" s="384"/>
      <c r="FT69" s="384"/>
      <c r="FU69" s="384"/>
      <c r="FV69" s="384"/>
      <c r="FW69" s="384"/>
      <c r="FX69" s="384"/>
      <c r="FY69" s="384"/>
      <c r="FZ69" s="384"/>
      <c r="GA69" s="384"/>
      <c r="GB69" s="384"/>
    </row>
    <row r="70" spans="1:184" ht="26.25" customHeight="1" x14ac:dyDescent="0.2">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384"/>
      <c r="EB70" s="384"/>
      <c r="EC70" s="384"/>
      <c r="ED70" s="384"/>
      <c r="EE70" s="384"/>
      <c r="EF70" s="384"/>
      <c r="EG70" s="384"/>
      <c r="EH70" s="384"/>
      <c r="EI70" s="384"/>
      <c r="EJ70" s="384"/>
      <c r="EK70" s="384"/>
      <c r="EL70" s="384"/>
      <c r="EM70" s="384"/>
      <c r="EN70" s="384"/>
      <c r="EO70" s="384"/>
      <c r="EP70" s="384"/>
      <c r="EQ70" s="384"/>
      <c r="ER70" s="384"/>
      <c r="ES70" s="384"/>
      <c r="ET70" s="384"/>
      <c r="EU70" s="384"/>
      <c r="EV70" s="384"/>
      <c r="EW70" s="384"/>
      <c r="EX70" s="384"/>
      <c r="EY70" s="384"/>
      <c r="EZ70" s="384"/>
      <c r="FA70" s="384"/>
      <c r="FB70" s="384"/>
      <c r="FC70" s="384"/>
      <c r="FD70" s="384"/>
      <c r="FE70" s="384"/>
      <c r="FF70" s="384"/>
      <c r="FG70" s="384"/>
      <c r="FH70" s="384"/>
      <c r="FI70" s="384"/>
      <c r="FJ70" s="384"/>
      <c r="FK70" s="384"/>
      <c r="FL70" s="384"/>
      <c r="FM70" s="384"/>
      <c r="FN70" s="384"/>
      <c r="FO70" s="384"/>
      <c r="FP70" s="384"/>
      <c r="FQ70" s="384"/>
      <c r="FR70" s="384"/>
      <c r="FS70" s="384"/>
      <c r="FT70" s="384"/>
      <c r="FU70" s="384"/>
      <c r="FV70" s="384"/>
      <c r="FW70" s="384"/>
      <c r="FX70" s="384"/>
      <c r="FY70" s="384"/>
      <c r="FZ70" s="384"/>
      <c r="GA70" s="384"/>
      <c r="GB70" s="384"/>
    </row>
    <row r="71" spans="1:184" ht="26.25" customHeight="1" x14ac:dyDescent="0.2">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384"/>
      <c r="EB71" s="384"/>
      <c r="EC71" s="384"/>
      <c r="ED71" s="384"/>
      <c r="EE71" s="384"/>
      <c r="EF71" s="384"/>
      <c r="EG71" s="384"/>
      <c r="EH71" s="384"/>
      <c r="EI71" s="384"/>
      <c r="EJ71" s="384"/>
      <c r="EK71" s="384"/>
      <c r="EL71" s="384"/>
      <c r="EM71" s="384"/>
      <c r="EN71" s="384"/>
      <c r="EO71" s="384"/>
      <c r="EP71" s="384"/>
      <c r="EQ71" s="384"/>
      <c r="ER71" s="384"/>
      <c r="ES71" s="384"/>
      <c r="ET71" s="384"/>
      <c r="EU71" s="384"/>
      <c r="EV71" s="384"/>
      <c r="EW71" s="384"/>
      <c r="EX71" s="384"/>
      <c r="EY71" s="384"/>
      <c r="EZ71" s="384"/>
      <c r="FA71" s="384"/>
      <c r="FB71" s="384"/>
      <c r="FC71" s="384"/>
      <c r="FD71" s="384"/>
      <c r="FE71" s="384"/>
      <c r="FF71" s="384"/>
      <c r="FG71" s="384"/>
      <c r="FH71" s="384"/>
      <c r="FI71" s="384"/>
      <c r="FJ71" s="384"/>
      <c r="FK71" s="384"/>
      <c r="FL71" s="384"/>
      <c r="FM71" s="384"/>
      <c r="FN71" s="384"/>
      <c r="FO71" s="384"/>
      <c r="FP71" s="384"/>
      <c r="FQ71" s="384"/>
      <c r="FR71" s="384"/>
      <c r="FS71" s="384"/>
      <c r="FT71" s="384"/>
      <c r="FU71" s="384"/>
      <c r="FV71" s="384"/>
      <c r="FW71" s="384"/>
      <c r="FX71" s="384"/>
      <c r="FY71" s="384"/>
      <c r="FZ71" s="384"/>
      <c r="GA71" s="384"/>
      <c r="GB71" s="384"/>
    </row>
    <row r="72" spans="1:184" ht="26.25" customHeight="1" x14ac:dyDescent="0.2">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384"/>
      <c r="EB72" s="384"/>
      <c r="EC72" s="384"/>
      <c r="ED72" s="384"/>
      <c r="EE72" s="384"/>
      <c r="EF72" s="384"/>
      <c r="EG72" s="384"/>
      <c r="EH72" s="384"/>
      <c r="EI72" s="384"/>
      <c r="EJ72" s="384"/>
      <c r="EK72" s="384"/>
      <c r="EL72" s="384"/>
      <c r="EM72" s="384"/>
      <c r="EN72" s="384"/>
      <c r="EO72" s="384"/>
      <c r="EP72" s="384"/>
      <c r="EQ72" s="384"/>
      <c r="ER72" s="384"/>
      <c r="ES72" s="384"/>
      <c r="ET72" s="384"/>
      <c r="EU72" s="384"/>
      <c r="EV72" s="384"/>
      <c r="EW72" s="384"/>
      <c r="EX72" s="384"/>
      <c r="EY72" s="384"/>
      <c r="EZ72" s="384"/>
      <c r="FA72" s="384"/>
      <c r="FB72" s="384"/>
      <c r="FC72" s="384"/>
      <c r="FD72" s="384"/>
      <c r="FE72" s="384"/>
      <c r="FF72" s="384"/>
      <c r="FG72" s="384"/>
      <c r="FH72" s="384"/>
      <c r="FI72" s="384"/>
      <c r="FJ72" s="384"/>
      <c r="FK72" s="384"/>
      <c r="FL72" s="384"/>
      <c r="FM72" s="384"/>
      <c r="FN72" s="384"/>
      <c r="FO72" s="384"/>
      <c r="FP72" s="384"/>
      <c r="FQ72" s="384"/>
      <c r="FR72" s="384"/>
      <c r="FS72" s="384"/>
      <c r="FT72" s="384"/>
      <c r="FU72" s="384"/>
      <c r="FV72" s="384"/>
      <c r="FW72" s="384"/>
      <c r="FX72" s="384"/>
      <c r="FY72" s="384"/>
      <c r="FZ72" s="384"/>
      <c r="GA72" s="384"/>
      <c r="GB72" s="384"/>
    </row>
    <row r="73" spans="1:184" ht="26.25" customHeight="1" x14ac:dyDescent="0.2">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384"/>
      <c r="EB73" s="384"/>
      <c r="EC73" s="384"/>
      <c r="ED73" s="384"/>
      <c r="EE73" s="384"/>
      <c r="EF73" s="384"/>
      <c r="EG73" s="384"/>
      <c r="EH73" s="384"/>
      <c r="EI73" s="384"/>
      <c r="EJ73" s="384"/>
      <c r="EK73" s="384"/>
      <c r="EL73" s="384"/>
      <c r="EM73" s="384"/>
      <c r="EN73" s="384"/>
      <c r="EO73" s="384"/>
      <c r="EP73" s="384"/>
      <c r="EQ73" s="384"/>
      <c r="ER73" s="384"/>
      <c r="ES73" s="384"/>
      <c r="ET73" s="384"/>
      <c r="EU73" s="384"/>
      <c r="EV73" s="384"/>
      <c r="EW73" s="384"/>
      <c r="EX73" s="384"/>
      <c r="EY73" s="384"/>
      <c r="EZ73" s="384"/>
      <c r="FA73" s="384"/>
      <c r="FB73" s="384"/>
      <c r="FC73" s="384"/>
      <c r="FD73" s="384"/>
      <c r="FE73" s="384"/>
      <c r="FF73" s="384"/>
      <c r="FG73" s="384"/>
      <c r="FH73" s="384"/>
      <c r="FI73" s="384"/>
      <c r="FJ73" s="384"/>
      <c r="FK73" s="384"/>
      <c r="FL73" s="384"/>
      <c r="FM73" s="384"/>
      <c r="FN73" s="384"/>
      <c r="FO73" s="384"/>
      <c r="FP73" s="384"/>
      <c r="FQ73" s="384"/>
      <c r="FR73" s="384"/>
      <c r="FS73" s="384"/>
      <c r="FT73" s="384"/>
      <c r="FU73" s="384"/>
      <c r="FV73" s="384"/>
      <c r="FW73" s="384"/>
      <c r="FX73" s="384"/>
      <c r="FY73" s="384"/>
      <c r="FZ73" s="384"/>
      <c r="GA73" s="384"/>
      <c r="GB73" s="384"/>
    </row>
    <row r="74" spans="1:184" ht="26.25" customHeight="1" x14ac:dyDescent="0.2">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384"/>
      <c r="EB74" s="384"/>
      <c r="EC74" s="384"/>
      <c r="ED74" s="384"/>
      <c r="EE74" s="384"/>
      <c r="EF74" s="384"/>
      <c r="EG74" s="384"/>
      <c r="EH74" s="384"/>
      <c r="EI74" s="384"/>
      <c r="EJ74" s="384"/>
      <c r="EK74" s="384"/>
      <c r="EL74" s="384"/>
      <c r="EM74" s="384"/>
      <c r="EN74" s="384"/>
      <c r="EO74" s="384"/>
      <c r="EP74" s="384"/>
      <c r="EQ74" s="384"/>
      <c r="ER74" s="384"/>
      <c r="ES74" s="384"/>
      <c r="ET74" s="384"/>
      <c r="EU74" s="384"/>
      <c r="EV74" s="384"/>
      <c r="EW74" s="384"/>
      <c r="EX74" s="384"/>
      <c r="EY74" s="384"/>
      <c r="EZ74" s="384"/>
      <c r="FA74" s="384"/>
      <c r="FB74" s="384"/>
      <c r="FC74" s="384"/>
      <c r="FD74" s="384"/>
      <c r="FE74" s="384"/>
      <c r="FF74" s="384"/>
      <c r="FG74" s="384"/>
      <c r="FH74" s="384"/>
      <c r="FI74" s="384"/>
      <c r="FJ74" s="384"/>
      <c r="FK74" s="384"/>
      <c r="FL74" s="384"/>
      <c r="FM74" s="384"/>
      <c r="FN74" s="384"/>
      <c r="FO74" s="384"/>
      <c r="FP74" s="384"/>
      <c r="FQ74" s="384"/>
      <c r="FR74" s="384"/>
      <c r="FS74" s="384"/>
      <c r="FT74" s="384"/>
      <c r="FU74" s="384"/>
      <c r="FV74" s="384"/>
      <c r="FW74" s="384"/>
      <c r="FX74" s="384"/>
      <c r="FY74" s="384"/>
      <c r="FZ74" s="384"/>
      <c r="GA74" s="384"/>
      <c r="GB74" s="384"/>
    </row>
    <row r="75" spans="1:184" ht="26.25" customHeight="1" x14ac:dyDescent="0.2">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384"/>
      <c r="EB75" s="384"/>
      <c r="EC75" s="384"/>
      <c r="ED75" s="384"/>
      <c r="EE75" s="384"/>
      <c r="EF75" s="384"/>
      <c r="EG75" s="384"/>
      <c r="EH75" s="384"/>
      <c r="EI75" s="384"/>
      <c r="EJ75" s="384"/>
      <c r="EK75" s="384"/>
      <c r="EL75" s="384"/>
      <c r="EM75" s="384"/>
      <c r="EN75" s="384"/>
      <c r="EO75" s="384"/>
      <c r="EP75" s="384"/>
      <c r="EQ75" s="384"/>
      <c r="ER75" s="384"/>
      <c r="ES75" s="384"/>
      <c r="ET75" s="384"/>
      <c r="EU75" s="384"/>
      <c r="EV75" s="384"/>
      <c r="EW75" s="384"/>
      <c r="EX75" s="384"/>
      <c r="EY75" s="384"/>
      <c r="EZ75" s="384"/>
      <c r="FA75" s="384"/>
      <c r="FB75" s="384"/>
      <c r="FC75" s="384"/>
      <c r="FD75" s="384"/>
      <c r="FE75" s="384"/>
      <c r="FF75" s="384"/>
      <c r="FG75" s="384"/>
      <c r="FH75" s="384"/>
      <c r="FI75" s="384"/>
      <c r="FJ75" s="384"/>
      <c r="FK75" s="384"/>
      <c r="FL75" s="384"/>
      <c r="FM75" s="384"/>
      <c r="FN75" s="384"/>
      <c r="FO75" s="384"/>
      <c r="FP75" s="384"/>
      <c r="FQ75" s="384"/>
      <c r="FR75" s="384"/>
      <c r="FS75" s="384"/>
      <c r="FT75" s="384"/>
      <c r="FU75" s="384"/>
      <c r="FV75" s="384"/>
      <c r="FW75" s="384"/>
      <c r="FX75" s="384"/>
      <c r="FY75" s="384"/>
      <c r="FZ75" s="384"/>
      <c r="GA75" s="384"/>
      <c r="GB75" s="384"/>
    </row>
    <row r="76" spans="1:184" ht="26.25" customHeight="1" x14ac:dyDescent="0.2">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384"/>
      <c r="EB76" s="384"/>
      <c r="EC76" s="384"/>
      <c r="ED76" s="384"/>
      <c r="EE76" s="384"/>
      <c r="EF76" s="384"/>
      <c r="EG76" s="384"/>
      <c r="EH76" s="384"/>
      <c r="EI76" s="384"/>
      <c r="EJ76" s="384"/>
      <c r="EK76" s="384"/>
      <c r="EL76" s="384"/>
      <c r="EM76" s="384"/>
      <c r="EN76" s="384"/>
      <c r="EO76" s="384"/>
      <c r="EP76" s="384"/>
      <c r="EQ76" s="384"/>
      <c r="ER76" s="384"/>
      <c r="ES76" s="384"/>
      <c r="ET76" s="384"/>
      <c r="EU76" s="384"/>
      <c r="EV76" s="384"/>
      <c r="EW76" s="384"/>
      <c r="EX76" s="384"/>
      <c r="EY76" s="384"/>
      <c r="EZ76" s="384"/>
      <c r="FA76" s="384"/>
      <c r="FB76" s="384"/>
      <c r="FC76" s="384"/>
      <c r="FD76" s="384"/>
      <c r="FE76" s="384"/>
      <c r="FF76" s="384"/>
      <c r="FG76" s="384"/>
      <c r="FH76" s="384"/>
      <c r="FI76" s="384"/>
      <c r="FJ76" s="384"/>
      <c r="FK76" s="384"/>
      <c r="FL76" s="384"/>
      <c r="FM76" s="384"/>
      <c r="FN76" s="384"/>
      <c r="FO76" s="384"/>
      <c r="FP76" s="384"/>
      <c r="FQ76" s="384"/>
      <c r="FR76" s="384"/>
      <c r="FS76" s="384"/>
      <c r="FT76" s="384"/>
      <c r="FU76" s="384"/>
      <c r="FV76" s="384"/>
      <c r="FW76" s="384"/>
      <c r="FX76" s="384"/>
      <c r="FY76" s="384"/>
      <c r="FZ76" s="384"/>
      <c r="GA76" s="384"/>
      <c r="GB76" s="384"/>
    </row>
    <row r="77" spans="1:184" ht="26.25" customHeight="1" x14ac:dyDescent="0.2">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384"/>
      <c r="EB77" s="384"/>
      <c r="EC77" s="384"/>
      <c r="ED77" s="384"/>
      <c r="EE77" s="384"/>
      <c r="EF77" s="384"/>
      <c r="EG77" s="384"/>
      <c r="EH77" s="384"/>
      <c r="EI77" s="384"/>
      <c r="EJ77" s="384"/>
      <c r="EK77" s="384"/>
      <c r="EL77" s="384"/>
      <c r="EM77" s="384"/>
      <c r="EN77" s="384"/>
      <c r="EO77" s="384"/>
      <c r="EP77" s="384"/>
      <c r="EQ77" s="384"/>
      <c r="ER77" s="384"/>
      <c r="ES77" s="384"/>
      <c r="ET77" s="384"/>
      <c r="EU77" s="384"/>
      <c r="EV77" s="384"/>
      <c r="EW77" s="384"/>
      <c r="EX77" s="384"/>
      <c r="EY77" s="384"/>
      <c r="EZ77" s="384"/>
      <c r="FA77" s="384"/>
      <c r="FB77" s="384"/>
      <c r="FC77" s="384"/>
      <c r="FD77" s="384"/>
      <c r="FE77" s="384"/>
      <c r="FF77" s="384"/>
      <c r="FG77" s="384"/>
      <c r="FH77" s="384"/>
      <c r="FI77" s="384"/>
      <c r="FJ77" s="384"/>
      <c r="FK77" s="384"/>
      <c r="FL77" s="384"/>
      <c r="FM77" s="384"/>
      <c r="FN77" s="384"/>
      <c r="FO77" s="384"/>
      <c r="FP77" s="384"/>
      <c r="FQ77" s="384"/>
      <c r="FR77" s="384"/>
      <c r="FS77" s="384"/>
      <c r="FT77" s="384"/>
      <c r="FU77" s="384"/>
      <c r="FV77" s="384"/>
      <c r="FW77" s="384"/>
      <c r="FX77" s="384"/>
      <c r="FY77" s="384"/>
      <c r="FZ77" s="384"/>
      <c r="GA77" s="384"/>
      <c r="GB77" s="384"/>
    </row>
    <row r="78" spans="1:184" x14ac:dyDescent="0.2">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384"/>
      <c r="EB78" s="384"/>
      <c r="EC78" s="384"/>
      <c r="ED78" s="384"/>
      <c r="EE78" s="384"/>
      <c r="EF78" s="384"/>
      <c r="EG78" s="384"/>
      <c r="EH78" s="384"/>
      <c r="EI78" s="384"/>
      <c r="EJ78" s="384"/>
      <c r="EK78" s="384"/>
      <c r="EL78" s="384"/>
      <c r="EM78" s="384"/>
      <c r="EN78" s="384"/>
      <c r="EO78" s="384"/>
      <c r="EP78" s="384"/>
      <c r="EQ78" s="384"/>
      <c r="ER78" s="384"/>
      <c r="ES78" s="384"/>
      <c r="ET78" s="384"/>
      <c r="EU78" s="384"/>
      <c r="EV78" s="384"/>
      <c r="EW78" s="384"/>
      <c r="EX78" s="384"/>
      <c r="EY78" s="384"/>
      <c r="EZ78" s="384"/>
      <c r="FA78" s="384"/>
      <c r="FB78" s="384"/>
      <c r="FC78" s="384"/>
      <c r="FD78" s="384"/>
      <c r="FE78" s="384"/>
      <c r="FF78" s="384"/>
      <c r="FG78" s="384"/>
      <c r="FH78" s="384"/>
      <c r="FI78" s="384"/>
      <c r="FJ78" s="384"/>
      <c r="FK78" s="384"/>
      <c r="FL78" s="384"/>
      <c r="FM78" s="384"/>
      <c r="FN78" s="384"/>
      <c r="FO78" s="384"/>
      <c r="FP78" s="384"/>
      <c r="FQ78" s="384"/>
      <c r="FR78" s="384"/>
      <c r="FS78" s="384"/>
      <c r="FT78" s="384"/>
      <c r="FU78" s="384"/>
      <c r="FV78" s="384"/>
      <c r="FW78" s="384"/>
      <c r="FX78" s="384"/>
      <c r="FY78" s="384"/>
      <c r="FZ78" s="384"/>
      <c r="GA78" s="384"/>
      <c r="GB78" s="384"/>
    </row>
    <row r="79" spans="1:184" x14ac:dyDescent="0.2">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384"/>
      <c r="EB79" s="384"/>
      <c r="EC79" s="384"/>
      <c r="ED79" s="384"/>
      <c r="EE79" s="384"/>
      <c r="EF79" s="384"/>
      <c r="EG79" s="384"/>
      <c r="EH79" s="384"/>
      <c r="EI79" s="384"/>
      <c r="EJ79" s="384"/>
      <c r="EK79" s="384"/>
      <c r="EL79" s="384"/>
      <c r="EM79" s="384"/>
      <c r="EN79" s="384"/>
      <c r="EO79" s="384"/>
      <c r="EP79" s="384"/>
      <c r="EQ79" s="384"/>
      <c r="ER79" s="384"/>
      <c r="ES79" s="384"/>
      <c r="ET79" s="384"/>
      <c r="EU79" s="384"/>
      <c r="EV79" s="384"/>
      <c r="EW79" s="384"/>
      <c r="EX79" s="384"/>
      <c r="EY79" s="384"/>
      <c r="EZ79" s="384"/>
      <c r="FA79" s="384"/>
      <c r="FB79" s="384"/>
      <c r="FC79" s="384"/>
      <c r="FD79" s="384"/>
      <c r="FE79" s="384"/>
      <c r="FF79" s="384"/>
      <c r="FG79" s="384"/>
      <c r="FH79" s="384"/>
      <c r="FI79" s="384"/>
      <c r="FJ79" s="384"/>
      <c r="FK79" s="384"/>
      <c r="FL79" s="384"/>
      <c r="FM79" s="384"/>
      <c r="FN79" s="384"/>
      <c r="FO79" s="384"/>
      <c r="FP79" s="384"/>
      <c r="FQ79" s="384"/>
      <c r="FR79" s="384"/>
      <c r="FS79" s="384"/>
      <c r="FT79" s="384"/>
      <c r="FU79" s="384"/>
      <c r="FV79" s="384"/>
      <c r="FW79" s="384"/>
      <c r="FX79" s="384"/>
      <c r="FY79" s="384"/>
      <c r="FZ79" s="384"/>
      <c r="GA79" s="384"/>
      <c r="GB79" s="384"/>
    </row>
    <row r="80" spans="1:184" x14ac:dyDescent="0.2">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384"/>
      <c r="EB80" s="384"/>
      <c r="EC80" s="384"/>
      <c r="ED80" s="384"/>
      <c r="EE80" s="384"/>
      <c r="EF80" s="384"/>
      <c r="EG80" s="384"/>
      <c r="EH80" s="384"/>
      <c r="EI80" s="384"/>
      <c r="EJ80" s="384"/>
      <c r="EK80" s="384"/>
      <c r="EL80" s="384"/>
      <c r="EM80" s="384"/>
      <c r="EN80" s="384"/>
      <c r="EO80" s="384"/>
      <c r="EP80" s="384"/>
      <c r="EQ80" s="384"/>
      <c r="ER80" s="384"/>
      <c r="ES80" s="384"/>
      <c r="ET80" s="384"/>
      <c r="EU80" s="384"/>
      <c r="EV80" s="384"/>
      <c r="EW80" s="384"/>
      <c r="EX80" s="384"/>
      <c r="EY80" s="384"/>
      <c r="EZ80" s="384"/>
      <c r="FA80" s="384"/>
      <c r="FB80" s="384"/>
      <c r="FC80" s="384"/>
      <c r="FD80" s="384"/>
      <c r="FE80" s="384"/>
      <c r="FF80" s="384"/>
      <c r="FG80" s="384"/>
      <c r="FH80" s="384"/>
      <c r="FI80" s="384"/>
      <c r="FJ80" s="384"/>
      <c r="FK80" s="384"/>
      <c r="FL80" s="384"/>
      <c r="FM80" s="384"/>
      <c r="FN80" s="384"/>
      <c r="FO80" s="384"/>
      <c r="FP80" s="384"/>
      <c r="FQ80" s="384"/>
      <c r="FR80" s="384"/>
      <c r="FS80" s="384"/>
      <c r="FT80" s="384"/>
      <c r="FU80" s="384"/>
      <c r="FV80" s="384"/>
      <c r="FW80" s="384"/>
      <c r="FX80" s="384"/>
      <c r="FY80" s="384"/>
      <c r="FZ80" s="384"/>
      <c r="GA80" s="384"/>
      <c r="GB80" s="384"/>
    </row>
    <row r="81" spans="1:184" x14ac:dyDescent="0.2">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384"/>
      <c r="EB81" s="384"/>
      <c r="EC81" s="384"/>
      <c r="ED81" s="384"/>
      <c r="EE81" s="384"/>
      <c r="EF81" s="384"/>
      <c r="EG81" s="384"/>
      <c r="EH81" s="384"/>
      <c r="EI81" s="384"/>
      <c r="EJ81" s="384"/>
      <c r="EK81" s="384"/>
      <c r="EL81" s="384"/>
      <c r="EM81" s="384"/>
      <c r="EN81" s="384"/>
      <c r="EO81" s="384"/>
      <c r="EP81" s="384"/>
      <c r="EQ81" s="384"/>
      <c r="ER81" s="384"/>
      <c r="ES81" s="384"/>
      <c r="ET81" s="384"/>
      <c r="EU81" s="384"/>
      <c r="EV81" s="384"/>
      <c r="EW81" s="384"/>
      <c r="EX81" s="384"/>
      <c r="EY81" s="384"/>
      <c r="EZ81" s="384"/>
      <c r="FA81" s="384"/>
      <c r="FB81" s="384"/>
      <c r="FC81" s="384"/>
      <c r="FD81" s="384"/>
      <c r="FE81" s="384"/>
      <c r="FF81" s="384"/>
      <c r="FG81" s="384"/>
      <c r="FH81" s="384"/>
      <c r="FI81" s="384"/>
      <c r="FJ81" s="384"/>
      <c r="FK81" s="384"/>
      <c r="FL81" s="384"/>
      <c r="FM81" s="384"/>
      <c r="FN81" s="384"/>
      <c r="FO81" s="384"/>
      <c r="FP81" s="384"/>
      <c r="FQ81" s="384"/>
      <c r="FR81" s="384"/>
      <c r="FS81" s="384"/>
      <c r="FT81" s="384"/>
      <c r="FU81" s="384"/>
      <c r="FV81" s="384"/>
      <c r="FW81" s="384"/>
      <c r="FX81" s="384"/>
      <c r="FY81" s="384"/>
      <c r="FZ81" s="384"/>
      <c r="GA81" s="384"/>
      <c r="GB81" s="384"/>
    </row>
    <row r="82" spans="1:184" x14ac:dyDescent="0.2">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384"/>
      <c r="EB82" s="384"/>
      <c r="EC82" s="384"/>
      <c r="ED82" s="384"/>
      <c r="EE82" s="384"/>
      <c r="EF82" s="384"/>
      <c r="EG82" s="384"/>
      <c r="EH82" s="384"/>
      <c r="EI82" s="384"/>
      <c r="EJ82" s="384"/>
      <c r="EK82" s="384"/>
      <c r="EL82" s="384"/>
      <c r="EM82" s="384"/>
      <c r="EN82" s="384"/>
      <c r="EO82" s="384"/>
      <c r="EP82" s="384"/>
      <c r="EQ82" s="384"/>
      <c r="ER82" s="384"/>
      <c r="ES82" s="384"/>
      <c r="ET82" s="384"/>
      <c r="EU82" s="384"/>
      <c r="EV82" s="384"/>
      <c r="EW82" s="384"/>
      <c r="EX82" s="384"/>
      <c r="EY82" s="384"/>
      <c r="EZ82" s="384"/>
      <c r="FA82" s="384"/>
      <c r="FB82" s="384"/>
      <c r="FC82" s="384"/>
      <c r="FD82" s="384"/>
      <c r="FE82" s="384"/>
      <c r="FF82" s="384"/>
      <c r="FG82" s="384"/>
      <c r="FH82" s="384"/>
      <c r="FI82" s="384"/>
      <c r="FJ82" s="384"/>
      <c r="FK82" s="384"/>
      <c r="FL82" s="384"/>
      <c r="FM82" s="384"/>
      <c r="FN82" s="384"/>
      <c r="FO82" s="384"/>
      <c r="FP82" s="384"/>
      <c r="FQ82" s="384"/>
      <c r="FR82" s="384"/>
      <c r="FS82" s="384"/>
      <c r="FT82" s="384"/>
      <c r="FU82" s="384"/>
      <c r="FV82" s="384"/>
      <c r="FW82" s="384"/>
      <c r="FX82" s="384"/>
      <c r="FY82" s="384"/>
      <c r="FZ82" s="384"/>
      <c r="GA82" s="384"/>
      <c r="GB82" s="384"/>
    </row>
    <row r="83" spans="1:184" x14ac:dyDescent="0.2">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384"/>
      <c r="EB83" s="384"/>
      <c r="EC83" s="384"/>
      <c r="ED83" s="384"/>
      <c r="EE83" s="384"/>
      <c r="EF83" s="384"/>
      <c r="EG83" s="384"/>
      <c r="EH83" s="384"/>
      <c r="EI83" s="384"/>
      <c r="EJ83" s="384"/>
      <c r="EK83" s="384"/>
      <c r="EL83" s="384"/>
      <c r="EM83" s="384"/>
      <c r="EN83" s="384"/>
      <c r="EO83" s="384"/>
      <c r="EP83" s="384"/>
      <c r="EQ83" s="384"/>
      <c r="ER83" s="384"/>
      <c r="ES83" s="384"/>
      <c r="ET83" s="384"/>
      <c r="EU83" s="384"/>
      <c r="EV83" s="384"/>
      <c r="EW83" s="384"/>
      <c r="EX83" s="384"/>
      <c r="EY83" s="384"/>
      <c r="EZ83" s="384"/>
      <c r="FA83" s="384"/>
      <c r="FB83" s="384"/>
      <c r="FC83" s="384"/>
      <c r="FD83" s="384"/>
      <c r="FE83" s="384"/>
      <c r="FF83" s="384"/>
      <c r="FG83" s="384"/>
      <c r="FH83" s="384"/>
      <c r="FI83" s="384"/>
      <c r="FJ83" s="384"/>
      <c r="FK83" s="384"/>
      <c r="FL83" s="384"/>
      <c r="FM83" s="384"/>
      <c r="FN83" s="384"/>
      <c r="FO83" s="384"/>
      <c r="FP83" s="384"/>
      <c r="FQ83" s="384"/>
      <c r="FR83" s="384"/>
      <c r="FS83" s="384"/>
      <c r="FT83" s="384"/>
      <c r="FU83" s="384"/>
      <c r="FV83" s="384"/>
      <c r="FW83" s="384"/>
      <c r="FX83" s="384"/>
      <c r="FY83" s="384"/>
      <c r="FZ83" s="384"/>
      <c r="GA83" s="384"/>
      <c r="GB83" s="384"/>
    </row>
    <row r="84" spans="1:184" x14ac:dyDescent="0.2">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384"/>
      <c r="EB84" s="384"/>
      <c r="EC84" s="384"/>
      <c r="ED84" s="384"/>
      <c r="EE84" s="384"/>
      <c r="EF84" s="384"/>
      <c r="EG84" s="384"/>
      <c r="EH84" s="384"/>
      <c r="EI84" s="384"/>
      <c r="EJ84" s="384"/>
      <c r="EK84" s="384"/>
      <c r="EL84" s="384"/>
      <c r="EM84" s="384"/>
      <c r="EN84" s="384"/>
      <c r="EO84" s="384"/>
      <c r="EP84" s="384"/>
      <c r="EQ84" s="384"/>
      <c r="ER84" s="384"/>
      <c r="ES84" s="384"/>
      <c r="ET84" s="384"/>
      <c r="EU84" s="384"/>
      <c r="EV84" s="384"/>
      <c r="EW84" s="384"/>
      <c r="EX84" s="384"/>
      <c r="EY84" s="384"/>
      <c r="EZ84" s="384"/>
      <c r="FA84" s="384"/>
      <c r="FB84" s="384"/>
      <c r="FC84" s="384"/>
      <c r="FD84" s="384"/>
      <c r="FE84" s="384"/>
      <c r="FF84" s="384"/>
      <c r="FG84" s="384"/>
      <c r="FH84" s="384"/>
      <c r="FI84" s="384"/>
      <c r="FJ84" s="384"/>
      <c r="FK84" s="384"/>
      <c r="FL84" s="384"/>
      <c r="FM84" s="384"/>
      <c r="FN84" s="384"/>
      <c r="FO84" s="384"/>
      <c r="FP84" s="384"/>
      <c r="FQ84" s="384"/>
      <c r="FR84" s="384"/>
      <c r="FS84" s="384"/>
      <c r="FT84" s="384"/>
      <c r="FU84" s="384"/>
      <c r="FV84" s="384"/>
      <c r="FW84" s="384"/>
      <c r="FX84" s="384"/>
      <c r="FY84" s="384"/>
      <c r="FZ84" s="384"/>
      <c r="GA84" s="384"/>
      <c r="GB84" s="384"/>
    </row>
    <row r="85" spans="1:184" x14ac:dyDescent="0.2">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384"/>
      <c r="EB85" s="384"/>
      <c r="EC85" s="384"/>
      <c r="ED85" s="384"/>
      <c r="EE85" s="384"/>
      <c r="EF85" s="384"/>
      <c r="EG85" s="384"/>
      <c r="EH85" s="384"/>
      <c r="EI85" s="384"/>
      <c r="EJ85" s="384"/>
      <c r="EK85" s="384"/>
      <c r="EL85" s="384"/>
      <c r="EM85" s="384"/>
      <c r="EN85" s="384"/>
      <c r="EO85" s="384"/>
      <c r="EP85" s="384"/>
      <c r="EQ85" s="384"/>
      <c r="ER85" s="384"/>
      <c r="ES85" s="384"/>
      <c r="ET85" s="384"/>
      <c r="EU85" s="384"/>
      <c r="EV85" s="384"/>
      <c r="EW85" s="384"/>
      <c r="EX85" s="384"/>
      <c r="EY85" s="384"/>
      <c r="EZ85" s="384"/>
      <c r="FA85" s="384"/>
      <c r="FB85" s="384"/>
      <c r="FC85" s="384"/>
      <c r="FD85" s="384"/>
      <c r="FE85" s="384"/>
      <c r="FF85" s="384"/>
      <c r="FG85" s="384"/>
      <c r="FH85" s="384"/>
      <c r="FI85" s="384"/>
      <c r="FJ85" s="384"/>
      <c r="FK85" s="384"/>
      <c r="FL85" s="384"/>
      <c r="FM85" s="384"/>
      <c r="FN85" s="384"/>
      <c r="FO85" s="384"/>
      <c r="FP85" s="384"/>
      <c r="FQ85" s="384"/>
      <c r="FR85" s="384"/>
      <c r="FS85" s="384"/>
      <c r="FT85" s="384"/>
      <c r="FU85" s="384"/>
      <c r="FV85" s="384"/>
      <c r="FW85" s="384"/>
      <c r="FX85" s="384"/>
      <c r="FY85" s="384"/>
      <c r="FZ85" s="384"/>
      <c r="GA85" s="384"/>
      <c r="GB85" s="384"/>
    </row>
    <row r="86" spans="1:184" x14ac:dyDescent="0.2">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384"/>
      <c r="EB86" s="384"/>
      <c r="EC86" s="384"/>
      <c r="ED86" s="384"/>
      <c r="EE86" s="384"/>
      <c r="EF86" s="384"/>
      <c r="EG86" s="384"/>
      <c r="EH86" s="384"/>
      <c r="EI86" s="384"/>
      <c r="EJ86" s="384"/>
      <c r="EK86" s="384"/>
      <c r="EL86" s="384"/>
      <c r="EM86" s="384"/>
      <c r="EN86" s="384"/>
      <c r="EO86" s="384"/>
      <c r="EP86" s="384"/>
      <c r="EQ86" s="384"/>
      <c r="ER86" s="384"/>
      <c r="ES86" s="384"/>
      <c r="ET86" s="384"/>
      <c r="EU86" s="384"/>
      <c r="EV86" s="384"/>
      <c r="EW86" s="384"/>
      <c r="EX86" s="384"/>
      <c r="EY86" s="384"/>
      <c r="EZ86" s="384"/>
      <c r="FA86" s="384"/>
      <c r="FB86" s="384"/>
      <c r="FC86" s="384"/>
      <c r="FD86" s="384"/>
      <c r="FE86" s="384"/>
      <c r="FF86" s="384"/>
      <c r="FG86" s="384"/>
      <c r="FH86" s="384"/>
      <c r="FI86" s="384"/>
      <c r="FJ86" s="384"/>
      <c r="FK86" s="384"/>
      <c r="FL86" s="384"/>
      <c r="FM86" s="384"/>
      <c r="FN86" s="384"/>
      <c r="FO86" s="384"/>
      <c r="FP86" s="384"/>
      <c r="FQ86" s="384"/>
      <c r="FR86" s="384"/>
      <c r="FS86" s="384"/>
      <c r="FT86" s="384"/>
      <c r="FU86" s="384"/>
      <c r="FV86" s="384"/>
      <c r="FW86" s="384"/>
      <c r="FX86" s="384"/>
      <c r="FY86" s="384"/>
      <c r="FZ86" s="384"/>
      <c r="GA86" s="384"/>
      <c r="GB86" s="384"/>
    </row>
    <row r="87" spans="1:184" x14ac:dyDescent="0.2">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384"/>
      <c r="EB87" s="384"/>
      <c r="EC87" s="384"/>
      <c r="ED87" s="384"/>
      <c r="EE87" s="384"/>
      <c r="EF87" s="384"/>
      <c r="EG87" s="384"/>
      <c r="EH87" s="384"/>
      <c r="EI87" s="384"/>
      <c r="EJ87" s="384"/>
      <c r="EK87" s="384"/>
      <c r="EL87" s="384"/>
      <c r="EM87" s="384"/>
      <c r="EN87" s="384"/>
      <c r="EO87" s="384"/>
      <c r="EP87" s="384"/>
      <c r="EQ87" s="384"/>
      <c r="ER87" s="384"/>
      <c r="ES87" s="384"/>
      <c r="ET87" s="384"/>
      <c r="EU87" s="384"/>
      <c r="EV87" s="384"/>
      <c r="EW87" s="384"/>
      <c r="EX87" s="384"/>
      <c r="EY87" s="384"/>
      <c r="EZ87" s="384"/>
      <c r="FA87" s="384"/>
      <c r="FB87" s="384"/>
      <c r="FC87" s="384"/>
      <c r="FD87" s="384"/>
      <c r="FE87" s="384"/>
      <c r="FF87" s="384"/>
      <c r="FG87" s="384"/>
      <c r="FH87" s="384"/>
      <c r="FI87" s="384"/>
      <c r="FJ87" s="384"/>
      <c r="FK87" s="384"/>
      <c r="FL87" s="384"/>
      <c r="FM87" s="384"/>
      <c r="FN87" s="384"/>
      <c r="FO87" s="384"/>
      <c r="FP87" s="384"/>
      <c r="FQ87" s="384"/>
      <c r="FR87" s="384"/>
      <c r="FS87" s="384"/>
      <c r="FT87" s="384"/>
      <c r="FU87" s="384"/>
      <c r="FV87" s="384"/>
      <c r="FW87" s="384"/>
      <c r="FX87" s="384"/>
      <c r="FY87" s="384"/>
      <c r="FZ87" s="384"/>
      <c r="GA87" s="384"/>
      <c r="GB87" s="384"/>
    </row>
    <row r="88" spans="1:184" x14ac:dyDescent="0.2">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384"/>
      <c r="EB88" s="384"/>
      <c r="EC88" s="384"/>
      <c r="ED88" s="384"/>
      <c r="EE88" s="384"/>
      <c r="EF88" s="384"/>
      <c r="EG88" s="384"/>
      <c r="EH88" s="384"/>
      <c r="EI88" s="384"/>
      <c r="EJ88" s="384"/>
      <c r="EK88" s="384"/>
      <c r="EL88" s="384"/>
      <c r="EM88" s="384"/>
      <c r="EN88" s="384"/>
      <c r="EO88" s="384"/>
      <c r="EP88" s="384"/>
      <c r="EQ88" s="384"/>
      <c r="ER88" s="384"/>
      <c r="ES88" s="384"/>
      <c r="ET88" s="384"/>
      <c r="EU88" s="384"/>
      <c r="EV88" s="384"/>
      <c r="EW88" s="384"/>
      <c r="EX88" s="384"/>
      <c r="EY88" s="384"/>
      <c r="EZ88" s="384"/>
      <c r="FA88" s="384"/>
      <c r="FB88" s="384"/>
      <c r="FC88" s="384"/>
      <c r="FD88" s="384"/>
      <c r="FE88" s="384"/>
      <c r="FF88" s="384"/>
      <c r="FG88" s="384"/>
      <c r="FH88" s="384"/>
      <c r="FI88" s="384"/>
      <c r="FJ88" s="384"/>
      <c r="FK88" s="384"/>
      <c r="FL88" s="384"/>
      <c r="FM88" s="384"/>
      <c r="FN88" s="384"/>
      <c r="FO88" s="384"/>
      <c r="FP88" s="384"/>
      <c r="FQ88" s="384"/>
      <c r="FR88" s="384"/>
      <c r="FS88" s="384"/>
      <c r="FT88" s="384"/>
      <c r="FU88" s="384"/>
      <c r="FV88" s="384"/>
      <c r="FW88" s="384"/>
      <c r="FX88" s="384"/>
      <c r="FY88" s="384"/>
      <c r="FZ88" s="384"/>
      <c r="GA88" s="384"/>
      <c r="GB88" s="384"/>
    </row>
    <row r="89" spans="1:184" x14ac:dyDescent="0.2">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384"/>
      <c r="EB89" s="384"/>
      <c r="EC89" s="384"/>
      <c r="ED89" s="384"/>
      <c r="EE89" s="384"/>
      <c r="EF89" s="384"/>
      <c r="EG89" s="384"/>
      <c r="EH89" s="384"/>
      <c r="EI89" s="384"/>
      <c r="EJ89" s="384"/>
      <c r="EK89" s="384"/>
      <c r="EL89" s="384"/>
      <c r="EM89" s="384"/>
      <c r="EN89" s="384"/>
      <c r="EO89" s="384"/>
      <c r="EP89" s="384"/>
      <c r="EQ89" s="384"/>
      <c r="ER89" s="384"/>
      <c r="ES89" s="384"/>
      <c r="ET89" s="384"/>
      <c r="EU89" s="384"/>
      <c r="EV89" s="384"/>
      <c r="EW89" s="384"/>
      <c r="EX89" s="384"/>
      <c r="EY89" s="384"/>
      <c r="EZ89" s="384"/>
      <c r="FA89" s="384"/>
      <c r="FB89" s="384"/>
      <c r="FC89" s="384"/>
      <c r="FD89" s="384"/>
      <c r="FE89" s="384"/>
      <c r="FF89" s="384"/>
      <c r="FG89" s="384"/>
      <c r="FH89" s="384"/>
      <c r="FI89" s="384"/>
      <c r="FJ89" s="384"/>
      <c r="FK89" s="384"/>
      <c r="FL89" s="384"/>
      <c r="FM89" s="384"/>
      <c r="FN89" s="384"/>
      <c r="FO89" s="384"/>
      <c r="FP89" s="384"/>
      <c r="FQ89" s="384"/>
      <c r="FR89" s="384"/>
      <c r="FS89" s="384"/>
      <c r="FT89" s="384"/>
      <c r="FU89" s="384"/>
      <c r="FV89" s="384"/>
      <c r="FW89" s="384"/>
      <c r="FX89" s="384"/>
      <c r="FY89" s="384"/>
      <c r="FZ89" s="384"/>
      <c r="GA89" s="384"/>
      <c r="GB89" s="384"/>
    </row>
    <row r="90" spans="1:184" x14ac:dyDescent="0.2">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384"/>
      <c r="EB90" s="384"/>
      <c r="EC90" s="384"/>
      <c r="ED90" s="384"/>
      <c r="EE90" s="384"/>
      <c r="EF90" s="384"/>
      <c r="EG90" s="384"/>
      <c r="EH90" s="384"/>
      <c r="EI90" s="384"/>
      <c r="EJ90" s="384"/>
      <c r="EK90" s="384"/>
      <c r="EL90" s="384"/>
      <c r="EM90" s="384"/>
      <c r="EN90" s="384"/>
      <c r="EO90" s="384"/>
      <c r="EP90" s="384"/>
      <c r="EQ90" s="384"/>
      <c r="ER90" s="384"/>
      <c r="ES90" s="384"/>
      <c r="ET90" s="384"/>
      <c r="EU90" s="384"/>
      <c r="EV90" s="384"/>
      <c r="EW90" s="384"/>
      <c r="EX90" s="384"/>
      <c r="EY90" s="384"/>
      <c r="EZ90" s="384"/>
      <c r="FA90" s="384"/>
      <c r="FB90" s="384"/>
      <c r="FC90" s="384"/>
      <c r="FD90" s="384"/>
      <c r="FE90" s="384"/>
      <c r="FF90" s="384"/>
      <c r="FG90" s="384"/>
      <c r="FH90" s="384"/>
      <c r="FI90" s="384"/>
      <c r="FJ90" s="384"/>
      <c r="FK90" s="384"/>
      <c r="FL90" s="384"/>
      <c r="FM90" s="384"/>
      <c r="FN90" s="384"/>
      <c r="FO90" s="384"/>
      <c r="FP90" s="384"/>
      <c r="FQ90" s="384"/>
      <c r="FR90" s="384"/>
      <c r="FS90" s="384"/>
      <c r="FT90" s="384"/>
      <c r="FU90" s="384"/>
      <c r="FV90" s="384"/>
      <c r="FW90" s="384"/>
      <c r="FX90" s="384"/>
      <c r="FY90" s="384"/>
      <c r="FZ90" s="384"/>
      <c r="GA90" s="384"/>
      <c r="GB90" s="384"/>
    </row>
    <row r="91" spans="1:184" x14ac:dyDescent="0.2">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384"/>
      <c r="EB91" s="384"/>
      <c r="EC91" s="384"/>
      <c r="ED91" s="384"/>
      <c r="EE91" s="384"/>
      <c r="EF91" s="384"/>
      <c r="EG91" s="384"/>
      <c r="EH91" s="384"/>
      <c r="EI91" s="384"/>
      <c r="EJ91" s="384"/>
      <c r="EK91" s="384"/>
      <c r="EL91" s="384"/>
      <c r="EM91" s="384"/>
      <c r="EN91" s="384"/>
      <c r="EO91" s="384"/>
      <c r="EP91" s="384"/>
      <c r="EQ91" s="384"/>
      <c r="ER91" s="384"/>
      <c r="ES91" s="384"/>
      <c r="ET91" s="384"/>
      <c r="EU91" s="384"/>
      <c r="EV91" s="384"/>
      <c r="EW91" s="384"/>
      <c r="EX91" s="384"/>
      <c r="EY91" s="384"/>
      <c r="EZ91" s="384"/>
      <c r="FA91" s="384"/>
      <c r="FB91" s="384"/>
      <c r="FC91" s="384"/>
      <c r="FD91" s="384"/>
      <c r="FE91" s="384"/>
      <c r="FF91" s="384"/>
      <c r="FG91" s="384"/>
      <c r="FH91" s="384"/>
      <c r="FI91" s="384"/>
      <c r="FJ91" s="384"/>
      <c r="FK91" s="384"/>
      <c r="FL91" s="384"/>
      <c r="FM91" s="384"/>
      <c r="FN91" s="384"/>
      <c r="FO91" s="384"/>
      <c r="FP91" s="384"/>
      <c r="FQ91" s="384"/>
      <c r="FR91" s="384"/>
      <c r="FS91" s="384"/>
      <c r="FT91" s="384"/>
      <c r="FU91" s="384"/>
      <c r="FV91" s="384"/>
      <c r="FW91" s="384"/>
      <c r="FX91" s="384"/>
      <c r="FY91" s="384"/>
      <c r="FZ91" s="384"/>
      <c r="GA91" s="384"/>
      <c r="GB91" s="384"/>
    </row>
    <row r="92" spans="1:184" x14ac:dyDescent="0.2">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384"/>
      <c r="EB92" s="384"/>
      <c r="EC92" s="384"/>
      <c r="ED92" s="384"/>
      <c r="EE92" s="384"/>
      <c r="EF92" s="384"/>
      <c r="EG92" s="384"/>
      <c r="EH92" s="384"/>
      <c r="EI92" s="384"/>
      <c r="EJ92" s="384"/>
      <c r="EK92" s="384"/>
      <c r="EL92" s="384"/>
      <c r="EM92" s="384"/>
      <c r="EN92" s="384"/>
      <c r="EO92" s="384"/>
      <c r="EP92" s="384"/>
      <c r="EQ92" s="384"/>
      <c r="ER92" s="384"/>
      <c r="ES92" s="384"/>
      <c r="ET92" s="384"/>
      <c r="EU92" s="384"/>
      <c r="EV92" s="384"/>
      <c r="EW92" s="384"/>
      <c r="EX92" s="384"/>
      <c r="EY92" s="384"/>
      <c r="EZ92" s="384"/>
      <c r="FA92" s="384"/>
      <c r="FB92" s="384"/>
      <c r="FC92" s="384"/>
      <c r="FD92" s="384"/>
      <c r="FE92" s="384"/>
      <c r="FF92" s="384"/>
      <c r="FG92" s="384"/>
      <c r="FH92" s="384"/>
      <c r="FI92" s="384"/>
      <c r="FJ92" s="384"/>
      <c r="FK92" s="384"/>
      <c r="FL92" s="384"/>
      <c r="FM92" s="384"/>
      <c r="FN92" s="384"/>
      <c r="FO92" s="384"/>
      <c r="FP92" s="384"/>
      <c r="FQ92" s="384"/>
      <c r="FR92" s="384"/>
      <c r="FS92" s="384"/>
      <c r="FT92" s="384"/>
      <c r="FU92" s="384"/>
      <c r="FV92" s="384"/>
      <c r="FW92" s="384"/>
      <c r="FX92" s="384"/>
      <c r="FY92" s="384"/>
      <c r="FZ92" s="384"/>
      <c r="GA92" s="384"/>
      <c r="GB92" s="384"/>
    </row>
    <row r="93" spans="1:184" x14ac:dyDescent="0.2">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384"/>
      <c r="EB93" s="384"/>
      <c r="EC93" s="384"/>
      <c r="ED93" s="384"/>
      <c r="EE93" s="384"/>
      <c r="EF93" s="384"/>
      <c r="EG93" s="384"/>
      <c r="EH93" s="384"/>
      <c r="EI93" s="384"/>
      <c r="EJ93" s="384"/>
      <c r="EK93" s="384"/>
      <c r="EL93" s="384"/>
      <c r="EM93" s="384"/>
      <c r="EN93" s="384"/>
      <c r="EO93" s="384"/>
      <c r="EP93" s="384"/>
      <c r="EQ93" s="384"/>
      <c r="ER93" s="384"/>
      <c r="ES93" s="384"/>
      <c r="ET93" s="384"/>
      <c r="EU93" s="384"/>
      <c r="EV93" s="384"/>
      <c r="EW93" s="384"/>
      <c r="EX93" s="384"/>
      <c r="EY93" s="384"/>
      <c r="EZ93" s="384"/>
      <c r="FA93" s="384"/>
      <c r="FB93" s="384"/>
      <c r="FC93" s="384"/>
      <c r="FD93" s="384"/>
      <c r="FE93" s="384"/>
      <c r="FF93" s="384"/>
      <c r="FG93" s="384"/>
      <c r="FH93" s="384"/>
      <c r="FI93" s="384"/>
      <c r="FJ93" s="384"/>
      <c r="FK93" s="384"/>
      <c r="FL93" s="384"/>
      <c r="FM93" s="384"/>
      <c r="FN93" s="384"/>
      <c r="FO93" s="384"/>
      <c r="FP93" s="384"/>
      <c r="FQ93" s="384"/>
      <c r="FR93" s="384"/>
      <c r="FS93" s="384"/>
      <c r="FT93" s="384"/>
      <c r="FU93" s="384"/>
      <c r="FV93" s="384"/>
      <c r="FW93" s="384"/>
      <c r="FX93" s="384"/>
      <c r="FY93" s="384"/>
      <c r="FZ93" s="384"/>
      <c r="GA93" s="384"/>
      <c r="GB93" s="384"/>
    </row>
    <row r="94" spans="1:184" x14ac:dyDescent="0.2">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384"/>
      <c r="EB94" s="384"/>
      <c r="EC94" s="384"/>
      <c r="ED94" s="384"/>
      <c r="EE94" s="384"/>
      <c r="EF94" s="384"/>
      <c r="EG94" s="384"/>
      <c r="EH94" s="384"/>
      <c r="EI94" s="384"/>
      <c r="EJ94" s="384"/>
      <c r="EK94" s="384"/>
      <c r="EL94" s="384"/>
      <c r="EM94" s="384"/>
      <c r="EN94" s="384"/>
      <c r="EO94" s="384"/>
      <c r="EP94" s="384"/>
      <c r="EQ94" s="384"/>
      <c r="ER94" s="384"/>
      <c r="ES94" s="384"/>
      <c r="ET94" s="384"/>
      <c r="EU94" s="384"/>
      <c r="EV94" s="384"/>
      <c r="EW94" s="384"/>
      <c r="EX94" s="384"/>
      <c r="EY94" s="384"/>
      <c r="EZ94" s="384"/>
      <c r="FA94" s="384"/>
      <c r="FB94" s="384"/>
      <c r="FC94" s="384"/>
      <c r="FD94" s="384"/>
      <c r="FE94" s="384"/>
      <c r="FF94" s="384"/>
      <c r="FG94" s="384"/>
      <c r="FH94" s="384"/>
      <c r="FI94" s="384"/>
      <c r="FJ94" s="384"/>
      <c r="FK94" s="384"/>
      <c r="FL94" s="384"/>
      <c r="FM94" s="384"/>
      <c r="FN94" s="384"/>
      <c r="FO94" s="384"/>
      <c r="FP94" s="384"/>
      <c r="FQ94" s="384"/>
      <c r="FR94" s="384"/>
      <c r="FS94" s="384"/>
      <c r="FT94" s="384"/>
      <c r="FU94" s="384"/>
      <c r="FV94" s="384"/>
      <c r="FW94" s="384"/>
      <c r="FX94" s="384"/>
      <c r="FY94" s="384"/>
      <c r="FZ94" s="384"/>
      <c r="GA94" s="384"/>
      <c r="GB94" s="384"/>
    </row>
    <row r="95" spans="1:184" x14ac:dyDescent="0.2">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384"/>
      <c r="EB95" s="384"/>
      <c r="EC95" s="384"/>
      <c r="ED95" s="384"/>
      <c r="EE95" s="384"/>
      <c r="EF95" s="384"/>
      <c r="EG95" s="384"/>
      <c r="EH95" s="384"/>
      <c r="EI95" s="384"/>
      <c r="EJ95" s="384"/>
      <c r="EK95" s="384"/>
      <c r="EL95" s="384"/>
      <c r="EM95" s="384"/>
      <c r="EN95" s="384"/>
      <c r="EO95" s="384"/>
      <c r="EP95" s="384"/>
      <c r="EQ95" s="384"/>
      <c r="ER95" s="384"/>
      <c r="ES95" s="384"/>
      <c r="ET95" s="384"/>
      <c r="EU95" s="384"/>
      <c r="EV95" s="384"/>
      <c r="EW95" s="384"/>
      <c r="EX95" s="384"/>
      <c r="EY95" s="384"/>
      <c r="EZ95" s="384"/>
      <c r="FA95" s="384"/>
      <c r="FB95" s="384"/>
      <c r="FC95" s="384"/>
      <c r="FD95" s="384"/>
      <c r="FE95" s="384"/>
      <c r="FF95" s="384"/>
      <c r="FG95" s="384"/>
      <c r="FH95" s="384"/>
      <c r="FI95" s="384"/>
      <c r="FJ95" s="384"/>
      <c r="FK95" s="384"/>
      <c r="FL95" s="384"/>
      <c r="FM95" s="384"/>
      <c r="FN95" s="384"/>
      <c r="FO95" s="384"/>
      <c r="FP95" s="384"/>
      <c r="FQ95" s="384"/>
      <c r="FR95" s="384"/>
      <c r="FS95" s="384"/>
      <c r="FT95" s="384"/>
      <c r="FU95" s="384"/>
      <c r="FV95" s="384"/>
      <c r="FW95" s="384"/>
      <c r="FX95" s="384"/>
      <c r="FY95" s="384"/>
      <c r="FZ95" s="384"/>
      <c r="GA95" s="384"/>
      <c r="GB95" s="384"/>
    </row>
    <row r="96" spans="1:184" x14ac:dyDescent="0.2">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384"/>
      <c r="EB96" s="384"/>
      <c r="EC96" s="384"/>
      <c r="ED96" s="384"/>
      <c r="EE96" s="384"/>
      <c r="EF96" s="384"/>
      <c r="EG96" s="384"/>
      <c r="EH96" s="384"/>
      <c r="EI96" s="384"/>
      <c r="EJ96" s="384"/>
      <c r="EK96" s="384"/>
      <c r="EL96" s="384"/>
      <c r="EM96" s="384"/>
      <c r="EN96" s="384"/>
      <c r="EO96" s="384"/>
      <c r="EP96" s="384"/>
      <c r="EQ96" s="384"/>
      <c r="ER96" s="384"/>
      <c r="ES96" s="384"/>
      <c r="ET96" s="384"/>
      <c r="EU96" s="384"/>
      <c r="EV96" s="384"/>
      <c r="EW96" s="384"/>
      <c r="EX96" s="384"/>
      <c r="EY96" s="384"/>
      <c r="EZ96" s="384"/>
      <c r="FA96" s="384"/>
      <c r="FB96" s="384"/>
      <c r="FC96" s="384"/>
      <c r="FD96" s="384"/>
      <c r="FE96" s="384"/>
      <c r="FF96" s="384"/>
      <c r="FG96" s="384"/>
      <c r="FH96" s="384"/>
      <c r="FI96" s="384"/>
      <c r="FJ96" s="384"/>
      <c r="FK96" s="384"/>
      <c r="FL96" s="384"/>
      <c r="FM96" s="384"/>
      <c r="FN96" s="384"/>
      <c r="FO96" s="384"/>
      <c r="FP96" s="384"/>
      <c r="FQ96" s="384"/>
      <c r="FR96" s="384"/>
      <c r="FS96" s="384"/>
      <c r="FT96" s="384"/>
      <c r="FU96" s="384"/>
      <c r="FV96" s="384"/>
      <c r="FW96" s="384"/>
      <c r="FX96" s="384"/>
      <c r="FY96" s="384"/>
      <c r="FZ96" s="384"/>
      <c r="GA96" s="384"/>
      <c r="GB96" s="384"/>
    </row>
    <row r="97" spans="1:184" x14ac:dyDescent="0.2">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384"/>
      <c r="EB97" s="384"/>
      <c r="EC97" s="384"/>
      <c r="ED97" s="384"/>
      <c r="EE97" s="384"/>
      <c r="EF97" s="384"/>
      <c r="EG97" s="384"/>
      <c r="EH97" s="384"/>
      <c r="EI97" s="384"/>
      <c r="EJ97" s="384"/>
      <c r="EK97" s="384"/>
      <c r="EL97" s="384"/>
      <c r="EM97" s="384"/>
      <c r="EN97" s="384"/>
      <c r="EO97" s="384"/>
      <c r="EP97" s="384"/>
      <c r="EQ97" s="384"/>
      <c r="ER97" s="384"/>
      <c r="ES97" s="384"/>
      <c r="ET97" s="384"/>
      <c r="EU97" s="384"/>
      <c r="EV97" s="384"/>
      <c r="EW97" s="384"/>
      <c r="EX97" s="384"/>
      <c r="EY97" s="384"/>
      <c r="EZ97" s="384"/>
      <c r="FA97" s="384"/>
      <c r="FB97" s="384"/>
      <c r="FC97" s="384"/>
      <c r="FD97" s="384"/>
      <c r="FE97" s="384"/>
      <c r="FF97" s="384"/>
      <c r="FG97" s="384"/>
      <c r="FH97" s="384"/>
      <c r="FI97" s="384"/>
      <c r="FJ97" s="384"/>
      <c r="FK97" s="384"/>
      <c r="FL97" s="384"/>
      <c r="FM97" s="384"/>
      <c r="FN97" s="384"/>
      <c r="FO97" s="384"/>
      <c r="FP97" s="384"/>
      <c r="FQ97" s="384"/>
      <c r="FR97" s="384"/>
      <c r="FS97" s="384"/>
      <c r="FT97" s="384"/>
      <c r="FU97" s="384"/>
      <c r="FV97" s="384"/>
      <c r="FW97" s="384"/>
      <c r="FX97" s="384"/>
      <c r="FY97" s="384"/>
      <c r="FZ97" s="384"/>
      <c r="GA97" s="384"/>
      <c r="GB97" s="384"/>
    </row>
    <row r="98" spans="1:184" x14ac:dyDescent="0.2">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384"/>
      <c r="EB98" s="384"/>
      <c r="EC98" s="384"/>
      <c r="ED98" s="384"/>
      <c r="EE98" s="384"/>
      <c r="EF98" s="384"/>
      <c r="EG98" s="384"/>
      <c r="EH98" s="384"/>
      <c r="EI98" s="384"/>
      <c r="EJ98" s="384"/>
      <c r="EK98" s="384"/>
      <c r="EL98" s="384"/>
      <c r="EM98" s="384"/>
      <c r="EN98" s="384"/>
      <c r="EO98" s="384"/>
      <c r="EP98" s="384"/>
      <c r="EQ98" s="384"/>
      <c r="ER98" s="384"/>
      <c r="ES98" s="384"/>
      <c r="ET98" s="384"/>
      <c r="EU98" s="384"/>
      <c r="EV98" s="384"/>
      <c r="EW98" s="384"/>
      <c r="EX98" s="384"/>
      <c r="EY98" s="384"/>
      <c r="EZ98" s="384"/>
      <c r="FA98" s="384"/>
      <c r="FB98" s="384"/>
      <c r="FC98" s="384"/>
      <c r="FD98" s="384"/>
      <c r="FE98" s="384"/>
      <c r="FF98" s="384"/>
      <c r="FG98" s="384"/>
      <c r="FH98" s="384"/>
      <c r="FI98" s="384"/>
      <c r="FJ98" s="384"/>
      <c r="FK98" s="384"/>
      <c r="FL98" s="384"/>
      <c r="FM98" s="384"/>
      <c r="FN98" s="384"/>
      <c r="FO98" s="384"/>
      <c r="FP98" s="384"/>
      <c r="FQ98" s="384"/>
      <c r="FR98" s="384"/>
      <c r="FS98" s="384"/>
      <c r="FT98" s="384"/>
      <c r="FU98" s="384"/>
      <c r="FV98" s="384"/>
      <c r="FW98" s="384"/>
      <c r="FX98" s="384"/>
      <c r="FY98" s="384"/>
      <c r="FZ98" s="384"/>
      <c r="GA98" s="384"/>
      <c r="GB98" s="384"/>
    </row>
    <row r="99" spans="1:184" x14ac:dyDescent="0.2">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384"/>
      <c r="EB99" s="384"/>
      <c r="EC99" s="384"/>
      <c r="ED99" s="384"/>
      <c r="EE99" s="384"/>
      <c r="EF99" s="384"/>
      <c r="EG99" s="384"/>
      <c r="EH99" s="384"/>
      <c r="EI99" s="384"/>
      <c r="EJ99" s="384"/>
      <c r="EK99" s="384"/>
      <c r="EL99" s="384"/>
      <c r="EM99" s="384"/>
      <c r="EN99" s="384"/>
      <c r="EO99" s="384"/>
      <c r="EP99" s="384"/>
      <c r="EQ99" s="384"/>
      <c r="ER99" s="384"/>
      <c r="ES99" s="384"/>
      <c r="ET99" s="384"/>
      <c r="EU99" s="384"/>
      <c r="EV99" s="384"/>
      <c r="EW99" s="384"/>
      <c r="EX99" s="384"/>
      <c r="EY99" s="384"/>
      <c r="EZ99" s="384"/>
      <c r="FA99" s="384"/>
      <c r="FB99" s="384"/>
      <c r="FC99" s="384"/>
      <c r="FD99" s="384"/>
      <c r="FE99" s="384"/>
      <c r="FF99" s="384"/>
      <c r="FG99" s="384"/>
      <c r="FH99" s="384"/>
      <c r="FI99" s="384"/>
      <c r="FJ99" s="384"/>
      <c r="FK99" s="384"/>
      <c r="FL99" s="384"/>
      <c r="FM99" s="384"/>
      <c r="FN99" s="384"/>
      <c r="FO99" s="384"/>
      <c r="FP99" s="384"/>
      <c r="FQ99" s="384"/>
      <c r="FR99" s="384"/>
      <c r="FS99" s="384"/>
      <c r="FT99" s="384"/>
      <c r="FU99" s="384"/>
      <c r="FV99" s="384"/>
      <c r="FW99" s="384"/>
      <c r="FX99" s="384"/>
      <c r="FY99" s="384"/>
      <c r="FZ99" s="384"/>
      <c r="GA99" s="384"/>
      <c r="GB99" s="384"/>
    </row>
    <row r="100" spans="1:184" x14ac:dyDescent="0.2">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384"/>
      <c r="EB100" s="384"/>
      <c r="EC100" s="384"/>
      <c r="ED100" s="384"/>
      <c r="EE100" s="384"/>
      <c r="EF100" s="384"/>
      <c r="EG100" s="384"/>
      <c r="EH100" s="384"/>
      <c r="EI100" s="384"/>
      <c r="EJ100" s="384"/>
      <c r="EK100" s="384"/>
      <c r="EL100" s="384"/>
      <c r="EM100" s="384"/>
      <c r="EN100" s="384"/>
      <c r="EO100" s="384"/>
      <c r="EP100" s="384"/>
      <c r="EQ100" s="384"/>
      <c r="ER100" s="384"/>
      <c r="ES100" s="384"/>
      <c r="ET100" s="384"/>
      <c r="EU100" s="384"/>
      <c r="EV100" s="384"/>
      <c r="EW100" s="384"/>
      <c r="EX100" s="384"/>
      <c r="EY100" s="384"/>
      <c r="EZ100" s="384"/>
      <c r="FA100" s="384"/>
      <c r="FB100" s="384"/>
      <c r="FC100" s="384"/>
      <c r="FD100" s="384"/>
      <c r="FE100" s="384"/>
      <c r="FF100" s="384"/>
      <c r="FG100" s="384"/>
      <c r="FH100" s="384"/>
      <c r="FI100" s="384"/>
      <c r="FJ100" s="384"/>
      <c r="FK100" s="384"/>
      <c r="FL100" s="384"/>
      <c r="FM100" s="384"/>
      <c r="FN100" s="384"/>
      <c r="FO100" s="384"/>
      <c r="FP100" s="384"/>
      <c r="FQ100" s="384"/>
      <c r="FR100" s="384"/>
      <c r="FS100" s="384"/>
      <c r="FT100" s="384"/>
      <c r="FU100" s="384"/>
      <c r="FV100" s="384"/>
      <c r="FW100" s="384"/>
      <c r="FX100" s="384"/>
      <c r="FY100" s="384"/>
      <c r="FZ100" s="384"/>
      <c r="GA100" s="384"/>
      <c r="GB100" s="384"/>
    </row>
    <row r="101" spans="1:184" x14ac:dyDescent="0.2">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384"/>
      <c r="EB101" s="384"/>
      <c r="EC101" s="384"/>
      <c r="ED101" s="384"/>
      <c r="EE101" s="384"/>
      <c r="EF101" s="384"/>
      <c r="EG101" s="384"/>
      <c r="EH101" s="384"/>
      <c r="EI101" s="384"/>
      <c r="EJ101" s="384"/>
      <c r="EK101" s="384"/>
      <c r="EL101" s="384"/>
      <c r="EM101" s="384"/>
      <c r="EN101" s="384"/>
      <c r="EO101" s="384"/>
      <c r="EP101" s="384"/>
      <c r="EQ101" s="384"/>
      <c r="ER101" s="384"/>
      <c r="ES101" s="384"/>
      <c r="ET101" s="384"/>
      <c r="EU101" s="384"/>
      <c r="EV101" s="384"/>
      <c r="EW101" s="384"/>
      <c r="EX101" s="384"/>
      <c r="EY101" s="384"/>
      <c r="EZ101" s="384"/>
      <c r="FA101" s="384"/>
      <c r="FB101" s="384"/>
      <c r="FC101" s="384"/>
      <c r="FD101" s="384"/>
      <c r="FE101" s="384"/>
      <c r="FF101" s="384"/>
      <c r="FG101" s="384"/>
      <c r="FH101" s="384"/>
      <c r="FI101" s="384"/>
      <c r="FJ101" s="384"/>
      <c r="FK101" s="384"/>
      <c r="FL101" s="384"/>
      <c r="FM101" s="384"/>
      <c r="FN101" s="384"/>
      <c r="FO101" s="384"/>
      <c r="FP101" s="384"/>
      <c r="FQ101" s="384"/>
      <c r="FR101" s="384"/>
      <c r="FS101" s="384"/>
      <c r="FT101" s="384"/>
      <c r="FU101" s="384"/>
      <c r="FV101" s="384"/>
      <c r="FW101" s="384"/>
      <c r="FX101" s="384"/>
      <c r="FY101" s="384"/>
      <c r="FZ101" s="384"/>
      <c r="GA101" s="384"/>
      <c r="GB101" s="384"/>
    </row>
    <row r="102" spans="1:184" x14ac:dyDescent="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384"/>
      <c r="EB102" s="384"/>
      <c r="EC102" s="384"/>
      <c r="ED102" s="384"/>
      <c r="EE102" s="384"/>
      <c r="EF102" s="384"/>
      <c r="EG102" s="384"/>
      <c r="EH102" s="384"/>
      <c r="EI102" s="384"/>
      <c r="EJ102" s="384"/>
      <c r="EK102" s="384"/>
      <c r="EL102" s="384"/>
      <c r="EM102" s="384"/>
      <c r="EN102" s="384"/>
      <c r="EO102" s="384"/>
      <c r="EP102" s="384"/>
      <c r="EQ102" s="384"/>
      <c r="ER102" s="384"/>
      <c r="ES102" s="384"/>
      <c r="ET102" s="384"/>
      <c r="EU102" s="384"/>
      <c r="EV102" s="384"/>
      <c r="EW102" s="384"/>
      <c r="EX102" s="384"/>
      <c r="EY102" s="384"/>
      <c r="EZ102" s="384"/>
      <c r="FA102" s="384"/>
      <c r="FB102" s="384"/>
      <c r="FC102" s="384"/>
      <c r="FD102" s="384"/>
      <c r="FE102" s="384"/>
      <c r="FF102" s="384"/>
      <c r="FG102" s="384"/>
      <c r="FH102" s="384"/>
      <c r="FI102" s="384"/>
      <c r="FJ102" s="384"/>
      <c r="FK102" s="384"/>
      <c r="FL102" s="384"/>
      <c r="FM102" s="384"/>
      <c r="FN102" s="384"/>
      <c r="FO102" s="384"/>
      <c r="FP102" s="384"/>
      <c r="FQ102" s="384"/>
      <c r="FR102" s="384"/>
      <c r="FS102" s="384"/>
      <c r="FT102" s="384"/>
      <c r="FU102" s="384"/>
      <c r="FV102" s="384"/>
      <c r="FW102" s="384"/>
      <c r="FX102" s="384"/>
      <c r="FY102" s="384"/>
      <c r="FZ102" s="384"/>
      <c r="GA102" s="384"/>
      <c r="GB102" s="384"/>
    </row>
    <row r="103" spans="1:184" x14ac:dyDescent="0.2">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384"/>
      <c r="EB103" s="384"/>
      <c r="EC103" s="384"/>
      <c r="ED103" s="384"/>
      <c r="EE103" s="384"/>
      <c r="EF103" s="384"/>
      <c r="EG103" s="384"/>
      <c r="EH103" s="384"/>
      <c r="EI103" s="384"/>
      <c r="EJ103" s="384"/>
      <c r="EK103" s="384"/>
      <c r="EL103" s="384"/>
      <c r="EM103" s="384"/>
      <c r="EN103" s="384"/>
      <c r="EO103" s="384"/>
      <c r="EP103" s="384"/>
      <c r="EQ103" s="384"/>
      <c r="ER103" s="384"/>
      <c r="ES103" s="384"/>
      <c r="ET103" s="384"/>
      <c r="EU103" s="384"/>
      <c r="EV103" s="384"/>
      <c r="EW103" s="384"/>
      <c r="EX103" s="384"/>
      <c r="EY103" s="384"/>
      <c r="EZ103" s="384"/>
      <c r="FA103" s="384"/>
      <c r="FB103" s="384"/>
      <c r="FC103" s="384"/>
      <c r="FD103" s="384"/>
      <c r="FE103" s="384"/>
      <c r="FF103" s="384"/>
      <c r="FG103" s="384"/>
      <c r="FH103" s="384"/>
      <c r="FI103" s="384"/>
      <c r="FJ103" s="384"/>
      <c r="FK103" s="384"/>
      <c r="FL103" s="384"/>
      <c r="FM103" s="384"/>
      <c r="FN103" s="384"/>
      <c r="FO103" s="384"/>
      <c r="FP103" s="384"/>
      <c r="FQ103" s="384"/>
      <c r="FR103" s="384"/>
      <c r="FS103" s="384"/>
      <c r="FT103" s="384"/>
      <c r="FU103" s="384"/>
      <c r="FV103" s="384"/>
      <c r="FW103" s="384"/>
      <c r="FX103" s="384"/>
      <c r="FY103" s="384"/>
      <c r="FZ103" s="384"/>
      <c r="GA103" s="384"/>
      <c r="GB103" s="384"/>
    </row>
    <row r="104" spans="1:184" x14ac:dyDescent="0.2">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384"/>
      <c r="EB104" s="384"/>
      <c r="EC104" s="384"/>
      <c r="ED104" s="384"/>
      <c r="EE104" s="384"/>
      <c r="EF104" s="384"/>
      <c r="EG104" s="384"/>
      <c r="EH104" s="384"/>
      <c r="EI104" s="384"/>
      <c r="EJ104" s="384"/>
      <c r="EK104" s="384"/>
      <c r="EL104" s="384"/>
      <c r="EM104" s="384"/>
      <c r="EN104" s="384"/>
      <c r="EO104" s="384"/>
      <c r="EP104" s="384"/>
      <c r="EQ104" s="384"/>
      <c r="ER104" s="384"/>
      <c r="ES104" s="384"/>
      <c r="ET104" s="384"/>
      <c r="EU104" s="384"/>
      <c r="EV104" s="384"/>
      <c r="EW104" s="384"/>
      <c r="EX104" s="384"/>
      <c r="EY104" s="384"/>
      <c r="EZ104" s="384"/>
      <c r="FA104" s="384"/>
      <c r="FB104" s="384"/>
      <c r="FC104" s="384"/>
      <c r="FD104" s="384"/>
      <c r="FE104" s="384"/>
      <c r="FF104" s="384"/>
      <c r="FG104" s="384"/>
      <c r="FH104" s="384"/>
      <c r="FI104" s="384"/>
      <c r="FJ104" s="384"/>
      <c r="FK104" s="384"/>
      <c r="FL104" s="384"/>
      <c r="FM104" s="384"/>
      <c r="FN104" s="384"/>
      <c r="FO104" s="384"/>
      <c r="FP104" s="384"/>
      <c r="FQ104" s="384"/>
      <c r="FR104" s="384"/>
      <c r="FS104" s="384"/>
      <c r="FT104" s="384"/>
      <c r="FU104" s="384"/>
      <c r="FV104" s="384"/>
      <c r="FW104" s="384"/>
      <c r="FX104" s="384"/>
      <c r="FY104" s="384"/>
      <c r="FZ104" s="384"/>
      <c r="GA104" s="384"/>
      <c r="GB104" s="384"/>
    </row>
    <row r="105" spans="1:184" x14ac:dyDescent="0.2">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384"/>
      <c r="EB105" s="384"/>
      <c r="EC105" s="384"/>
      <c r="ED105" s="384"/>
      <c r="EE105" s="384"/>
      <c r="EF105" s="384"/>
      <c r="EG105" s="384"/>
      <c r="EH105" s="384"/>
      <c r="EI105" s="384"/>
      <c r="EJ105" s="384"/>
      <c r="EK105" s="384"/>
      <c r="EL105" s="384"/>
      <c r="EM105" s="384"/>
      <c r="EN105" s="384"/>
      <c r="EO105" s="384"/>
      <c r="EP105" s="384"/>
      <c r="EQ105" s="384"/>
      <c r="ER105" s="384"/>
      <c r="ES105" s="384"/>
      <c r="ET105" s="384"/>
      <c r="EU105" s="384"/>
      <c r="EV105" s="384"/>
      <c r="EW105" s="384"/>
      <c r="EX105" s="384"/>
      <c r="EY105" s="384"/>
      <c r="EZ105" s="384"/>
      <c r="FA105" s="384"/>
      <c r="FB105" s="384"/>
      <c r="FC105" s="384"/>
      <c r="FD105" s="384"/>
      <c r="FE105" s="384"/>
      <c r="FF105" s="384"/>
      <c r="FG105" s="384"/>
      <c r="FH105" s="384"/>
      <c r="FI105" s="384"/>
      <c r="FJ105" s="384"/>
      <c r="FK105" s="384"/>
      <c r="FL105" s="384"/>
      <c r="FM105" s="384"/>
      <c r="FN105" s="384"/>
      <c r="FO105" s="384"/>
      <c r="FP105" s="384"/>
      <c r="FQ105" s="384"/>
      <c r="FR105" s="384"/>
      <c r="FS105" s="384"/>
      <c r="FT105" s="384"/>
      <c r="FU105" s="384"/>
      <c r="FV105" s="384"/>
      <c r="FW105" s="384"/>
      <c r="FX105" s="384"/>
      <c r="FY105" s="384"/>
      <c r="FZ105" s="384"/>
      <c r="GA105" s="384"/>
      <c r="GB105" s="384"/>
    </row>
    <row r="106" spans="1:184" x14ac:dyDescent="0.2">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384"/>
      <c r="EB106" s="384"/>
      <c r="EC106" s="384"/>
      <c r="ED106" s="384"/>
      <c r="EE106" s="384"/>
      <c r="EF106" s="384"/>
      <c r="EG106" s="384"/>
      <c r="EH106" s="384"/>
      <c r="EI106" s="384"/>
      <c r="EJ106" s="384"/>
      <c r="EK106" s="384"/>
      <c r="EL106" s="384"/>
      <c r="EM106" s="384"/>
      <c r="EN106" s="384"/>
      <c r="EO106" s="384"/>
      <c r="EP106" s="384"/>
      <c r="EQ106" s="384"/>
      <c r="ER106" s="384"/>
      <c r="ES106" s="384"/>
      <c r="ET106" s="384"/>
      <c r="EU106" s="384"/>
      <c r="EV106" s="384"/>
      <c r="EW106" s="384"/>
      <c r="EX106" s="384"/>
      <c r="EY106" s="384"/>
      <c r="EZ106" s="384"/>
      <c r="FA106" s="384"/>
      <c r="FB106" s="384"/>
      <c r="FC106" s="384"/>
      <c r="FD106" s="384"/>
      <c r="FE106" s="384"/>
      <c r="FF106" s="384"/>
      <c r="FG106" s="384"/>
      <c r="FH106" s="384"/>
      <c r="FI106" s="384"/>
      <c r="FJ106" s="384"/>
      <c r="FK106" s="384"/>
      <c r="FL106" s="384"/>
      <c r="FM106" s="384"/>
      <c r="FN106" s="384"/>
      <c r="FO106" s="384"/>
      <c r="FP106" s="384"/>
      <c r="FQ106" s="384"/>
      <c r="FR106" s="384"/>
      <c r="FS106" s="384"/>
      <c r="FT106" s="384"/>
      <c r="FU106" s="384"/>
      <c r="FV106" s="384"/>
      <c r="FW106" s="384"/>
      <c r="FX106" s="384"/>
      <c r="FY106" s="384"/>
      <c r="FZ106" s="384"/>
      <c r="GA106" s="384"/>
      <c r="GB106" s="384"/>
    </row>
    <row r="107" spans="1:184" x14ac:dyDescent="0.2">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384"/>
      <c r="EB107" s="384"/>
      <c r="EC107" s="384"/>
      <c r="ED107" s="384"/>
      <c r="EE107" s="384"/>
      <c r="EF107" s="384"/>
      <c r="EG107" s="384"/>
      <c r="EH107" s="384"/>
      <c r="EI107" s="384"/>
      <c r="EJ107" s="384"/>
      <c r="EK107" s="384"/>
      <c r="EL107" s="384"/>
      <c r="EM107" s="384"/>
      <c r="EN107" s="384"/>
      <c r="EO107" s="384"/>
      <c r="EP107" s="384"/>
      <c r="EQ107" s="384"/>
      <c r="ER107" s="384"/>
      <c r="ES107" s="384"/>
      <c r="ET107" s="384"/>
      <c r="EU107" s="384"/>
      <c r="EV107" s="384"/>
      <c r="EW107" s="384"/>
      <c r="EX107" s="384"/>
      <c r="EY107" s="384"/>
      <c r="EZ107" s="384"/>
      <c r="FA107" s="384"/>
      <c r="FB107" s="384"/>
      <c r="FC107" s="384"/>
      <c r="FD107" s="384"/>
      <c r="FE107" s="384"/>
      <c r="FF107" s="384"/>
      <c r="FG107" s="384"/>
      <c r="FH107" s="384"/>
      <c r="FI107" s="384"/>
      <c r="FJ107" s="384"/>
      <c r="FK107" s="384"/>
      <c r="FL107" s="384"/>
      <c r="FM107" s="384"/>
      <c r="FN107" s="384"/>
      <c r="FO107" s="384"/>
      <c r="FP107" s="384"/>
      <c r="FQ107" s="384"/>
      <c r="FR107" s="384"/>
      <c r="FS107" s="384"/>
      <c r="FT107" s="384"/>
      <c r="FU107" s="384"/>
      <c r="FV107" s="384"/>
      <c r="FW107" s="384"/>
      <c r="FX107" s="384"/>
      <c r="FY107" s="384"/>
      <c r="FZ107" s="384"/>
      <c r="GA107" s="384"/>
      <c r="GB107" s="384"/>
    </row>
    <row r="108" spans="1:184" x14ac:dyDescent="0.2">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384"/>
      <c r="EB108" s="384"/>
      <c r="EC108" s="384"/>
      <c r="ED108" s="384"/>
      <c r="EE108" s="384"/>
      <c r="EF108" s="384"/>
      <c r="EG108" s="384"/>
      <c r="EH108" s="384"/>
      <c r="EI108" s="384"/>
      <c r="EJ108" s="384"/>
      <c r="EK108" s="384"/>
      <c r="EL108" s="384"/>
      <c r="EM108" s="384"/>
      <c r="EN108" s="384"/>
      <c r="EO108" s="384"/>
      <c r="EP108" s="384"/>
      <c r="EQ108" s="384"/>
      <c r="ER108" s="384"/>
      <c r="ES108" s="384"/>
      <c r="ET108" s="384"/>
      <c r="EU108" s="384"/>
      <c r="EV108" s="384"/>
      <c r="EW108" s="384"/>
      <c r="EX108" s="384"/>
      <c r="EY108" s="384"/>
      <c r="EZ108" s="384"/>
      <c r="FA108" s="384"/>
      <c r="FB108" s="384"/>
      <c r="FC108" s="384"/>
      <c r="FD108" s="384"/>
      <c r="FE108" s="384"/>
      <c r="FF108" s="384"/>
      <c r="FG108" s="384"/>
      <c r="FH108" s="384"/>
      <c r="FI108" s="384"/>
      <c r="FJ108" s="384"/>
      <c r="FK108" s="384"/>
      <c r="FL108" s="384"/>
      <c r="FM108" s="384"/>
      <c r="FN108" s="384"/>
      <c r="FO108" s="384"/>
      <c r="FP108" s="384"/>
      <c r="FQ108" s="384"/>
      <c r="FR108" s="384"/>
      <c r="FS108" s="384"/>
      <c r="FT108" s="384"/>
      <c r="FU108" s="384"/>
      <c r="FV108" s="384"/>
      <c r="FW108" s="384"/>
      <c r="FX108" s="384"/>
      <c r="FY108" s="384"/>
      <c r="FZ108" s="384"/>
      <c r="GA108" s="384"/>
      <c r="GB108" s="384"/>
    </row>
    <row r="109" spans="1:184" x14ac:dyDescent="0.2">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384"/>
      <c r="EB109" s="384"/>
      <c r="EC109" s="384"/>
      <c r="ED109" s="384"/>
      <c r="EE109" s="384"/>
      <c r="EF109" s="384"/>
      <c r="EG109" s="384"/>
      <c r="EH109" s="384"/>
      <c r="EI109" s="384"/>
      <c r="EJ109" s="384"/>
      <c r="EK109" s="384"/>
      <c r="EL109" s="384"/>
      <c r="EM109" s="384"/>
      <c r="EN109" s="384"/>
      <c r="EO109" s="384"/>
      <c r="EP109" s="384"/>
      <c r="EQ109" s="384"/>
      <c r="ER109" s="384"/>
      <c r="ES109" s="384"/>
      <c r="ET109" s="384"/>
      <c r="EU109" s="384"/>
      <c r="EV109" s="384"/>
      <c r="EW109" s="384"/>
      <c r="EX109" s="384"/>
      <c r="EY109" s="384"/>
      <c r="EZ109" s="384"/>
      <c r="FA109" s="384"/>
      <c r="FB109" s="384"/>
      <c r="FC109" s="384"/>
      <c r="FD109" s="384"/>
      <c r="FE109" s="384"/>
      <c r="FF109" s="384"/>
      <c r="FG109" s="384"/>
      <c r="FH109" s="384"/>
      <c r="FI109" s="384"/>
      <c r="FJ109" s="384"/>
      <c r="FK109" s="384"/>
      <c r="FL109" s="384"/>
      <c r="FM109" s="384"/>
      <c r="FN109" s="384"/>
      <c r="FO109" s="384"/>
      <c r="FP109" s="384"/>
      <c r="FQ109" s="384"/>
      <c r="FR109" s="384"/>
      <c r="FS109" s="384"/>
      <c r="FT109" s="384"/>
      <c r="FU109" s="384"/>
      <c r="FV109" s="384"/>
      <c r="FW109" s="384"/>
      <c r="FX109" s="384"/>
      <c r="FY109" s="384"/>
      <c r="FZ109" s="384"/>
      <c r="GA109" s="384"/>
      <c r="GB109" s="384"/>
    </row>
    <row r="110" spans="1:184" x14ac:dyDescent="0.2">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384"/>
      <c r="EB110" s="384"/>
      <c r="EC110" s="384"/>
      <c r="ED110" s="384"/>
      <c r="EE110" s="384"/>
      <c r="EF110" s="384"/>
      <c r="EG110" s="384"/>
      <c r="EH110" s="384"/>
      <c r="EI110" s="384"/>
      <c r="EJ110" s="384"/>
      <c r="EK110" s="384"/>
      <c r="EL110" s="384"/>
      <c r="EM110" s="384"/>
      <c r="EN110" s="384"/>
      <c r="EO110" s="384"/>
      <c r="EP110" s="384"/>
      <c r="EQ110" s="384"/>
      <c r="ER110" s="384"/>
      <c r="ES110" s="384"/>
      <c r="ET110" s="384"/>
      <c r="EU110" s="384"/>
      <c r="EV110" s="384"/>
      <c r="EW110" s="384"/>
      <c r="EX110" s="384"/>
      <c r="EY110" s="384"/>
      <c r="EZ110" s="384"/>
      <c r="FA110" s="384"/>
      <c r="FB110" s="384"/>
      <c r="FC110" s="384"/>
      <c r="FD110" s="384"/>
      <c r="FE110" s="384"/>
      <c r="FF110" s="384"/>
      <c r="FG110" s="384"/>
      <c r="FH110" s="384"/>
      <c r="FI110" s="384"/>
      <c r="FJ110" s="384"/>
      <c r="FK110" s="384"/>
      <c r="FL110" s="384"/>
      <c r="FM110" s="384"/>
      <c r="FN110" s="384"/>
      <c r="FO110" s="384"/>
      <c r="FP110" s="384"/>
      <c r="FQ110" s="384"/>
      <c r="FR110" s="384"/>
      <c r="FS110" s="384"/>
      <c r="FT110" s="384"/>
      <c r="FU110" s="384"/>
      <c r="FV110" s="384"/>
      <c r="FW110" s="384"/>
      <c r="FX110" s="384"/>
      <c r="FY110" s="384"/>
      <c r="FZ110" s="384"/>
      <c r="GA110" s="384"/>
      <c r="GB110" s="384"/>
    </row>
    <row r="111" spans="1:184" x14ac:dyDescent="0.2">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384"/>
      <c r="EB111" s="384"/>
      <c r="EC111" s="384"/>
      <c r="ED111" s="384"/>
      <c r="EE111" s="384"/>
      <c r="EF111" s="384"/>
      <c r="EG111" s="384"/>
      <c r="EH111" s="384"/>
      <c r="EI111" s="384"/>
      <c r="EJ111" s="384"/>
      <c r="EK111" s="384"/>
      <c r="EL111" s="384"/>
      <c r="EM111" s="384"/>
      <c r="EN111" s="384"/>
      <c r="EO111" s="384"/>
      <c r="EP111" s="384"/>
      <c r="EQ111" s="384"/>
      <c r="ER111" s="384"/>
      <c r="ES111" s="384"/>
      <c r="ET111" s="384"/>
      <c r="EU111" s="384"/>
      <c r="EV111" s="384"/>
      <c r="EW111" s="384"/>
      <c r="EX111" s="384"/>
      <c r="EY111" s="384"/>
      <c r="EZ111" s="384"/>
      <c r="FA111" s="384"/>
      <c r="FB111" s="384"/>
      <c r="FC111" s="384"/>
      <c r="FD111" s="384"/>
      <c r="FE111" s="384"/>
      <c r="FF111" s="384"/>
      <c r="FG111" s="384"/>
      <c r="FH111" s="384"/>
      <c r="FI111" s="384"/>
      <c r="FJ111" s="384"/>
      <c r="FK111" s="384"/>
      <c r="FL111" s="384"/>
      <c r="FM111" s="384"/>
      <c r="FN111" s="384"/>
      <c r="FO111" s="384"/>
      <c r="FP111" s="384"/>
      <c r="FQ111" s="384"/>
      <c r="FR111" s="384"/>
      <c r="FS111" s="384"/>
      <c r="FT111" s="384"/>
      <c r="FU111" s="384"/>
      <c r="FV111" s="384"/>
      <c r="FW111" s="384"/>
      <c r="FX111" s="384"/>
      <c r="FY111" s="384"/>
      <c r="FZ111" s="384"/>
      <c r="GA111" s="384"/>
      <c r="GB111" s="384"/>
    </row>
    <row r="112" spans="1:184" x14ac:dyDescent="0.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384"/>
      <c r="EB112" s="384"/>
      <c r="EC112" s="384"/>
      <c r="ED112" s="384"/>
      <c r="EE112" s="384"/>
      <c r="EF112" s="384"/>
      <c r="EG112" s="384"/>
      <c r="EH112" s="384"/>
      <c r="EI112" s="384"/>
      <c r="EJ112" s="384"/>
      <c r="EK112" s="384"/>
      <c r="EL112" s="384"/>
      <c r="EM112" s="384"/>
      <c r="EN112" s="384"/>
      <c r="EO112" s="384"/>
      <c r="EP112" s="384"/>
      <c r="EQ112" s="384"/>
      <c r="ER112" s="384"/>
      <c r="ES112" s="384"/>
      <c r="ET112" s="384"/>
      <c r="EU112" s="384"/>
      <c r="EV112" s="384"/>
      <c r="EW112" s="384"/>
      <c r="EX112" s="384"/>
      <c r="EY112" s="384"/>
      <c r="EZ112" s="384"/>
      <c r="FA112" s="384"/>
      <c r="FB112" s="384"/>
      <c r="FC112" s="384"/>
      <c r="FD112" s="384"/>
      <c r="FE112" s="384"/>
      <c r="FF112" s="384"/>
      <c r="FG112" s="384"/>
      <c r="FH112" s="384"/>
      <c r="FI112" s="384"/>
      <c r="FJ112" s="384"/>
      <c r="FK112" s="384"/>
      <c r="FL112" s="384"/>
      <c r="FM112" s="384"/>
      <c r="FN112" s="384"/>
      <c r="FO112" s="384"/>
      <c r="FP112" s="384"/>
      <c r="FQ112" s="384"/>
      <c r="FR112" s="384"/>
      <c r="FS112" s="384"/>
      <c r="FT112" s="384"/>
      <c r="FU112" s="384"/>
      <c r="FV112" s="384"/>
      <c r="FW112" s="384"/>
      <c r="FX112" s="384"/>
      <c r="FY112" s="384"/>
      <c r="FZ112" s="384"/>
      <c r="GA112" s="384"/>
      <c r="GB112" s="384"/>
    </row>
    <row r="113" spans="1:184" x14ac:dyDescent="0.2">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384"/>
      <c r="EB113" s="384"/>
      <c r="EC113" s="384"/>
      <c r="ED113" s="384"/>
      <c r="EE113" s="384"/>
      <c r="EF113" s="384"/>
      <c r="EG113" s="384"/>
      <c r="EH113" s="384"/>
      <c r="EI113" s="384"/>
      <c r="EJ113" s="384"/>
      <c r="EK113" s="384"/>
      <c r="EL113" s="384"/>
      <c r="EM113" s="384"/>
      <c r="EN113" s="384"/>
      <c r="EO113" s="384"/>
      <c r="EP113" s="384"/>
      <c r="EQ113" s="384"/>
      <c r="ER113" s="384"/>
      <c r="ES113" s="384"/>
      <c r="ET113" s="384"/>
      <c r="EU113" s="384"/>
      <c r="EV113" s="384"/>
      <c r="EW113" s="384"/>
      <c r="EX113" s="384"/>
      <c r="EY113" s="384"/>
      <c r="EZ113" s="384"/>
      <c r="FA113" s="384"/>
      <c r="FB113" s="384"/>
      <c r="FC113" s="384"/>
      <c r="FD113" s="384"/>
      <c r="FE113" s="384"/>
      <c r="FF113" s="384"/>
      <c r="FG113" s="384"/>
      <c r="FH113" s="384"/>
      <c r="FI113" s="384"/>
      <c r="FJ113" s="384"/>
      <c r="FK113" s="384"/>
      <c r="FL113" s="384"/>
      <c r="FM113" s="384"/>
      <c r="FN113" s="384"/>
      <c r="FO113" s="384"/>
      <c r="FP113" s="384"/>
      <c r="FQ113" s="384"/>
      <c r="FR113" s="384"/>
      <c r="FS113" s="384"/>
      <c r="FT113" s="384"/>
      <c r="FU113" s="384"/>
      <c r="FV113" s="384"/>
      <c r="FW113" s="384"/>
      <c r="FX113" s="384"/>
      <c r="FY113" s="384"/>
      <c r="FZ113" s="384"/>
      <c r="GA113" s="384"/>
      <c r="GB113" s="384"/>
    </row>
    <row r="114" spans="1:184" x14ac:dyDescent="0.2">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384"/>
      <c r="EB114" s="384"/>
      <c r="EC114" s="384"/>
      <c r="ED114" s="384"/>
      <c r="EE114" s="384"/>
      <c r="EF114" s="384"/>
      <c r="EG114" s="384"/>
      <c r="EH114" s="384"/>
      <c r="EI114" s="384"/>
      <c r="EJ114" s="384"/>
      <c r="EK114" s="384"/>
      <c r="EL114" s="384"/>
      <c r="EM114" s="384"/>
      <c r="EN114" s="384"/>
      <c r="EO114" s="384"/>
      <c r="EP114" s="384"/>
      <c r="EQ114" s="384"/>
      <c r="ER114" s="384"/>
      <c r="ES114" s="384"/>
      <c r="ET114" s="384"/>
      <c r="EU114" s="384"/>
      <c r="EV114" s="384"/>
      <c r="EW114" s="384"/>
      <c r="EX114" s="384"/>
      <c r="EY114" s="384"/>
      <c r="EZ114" s="384"/>
      <c r="FA114" s="384"/>
      <c r="FB114" s="384"/>
      <c r="FC114" s="384"/>
      <c r="FD114" s="384"/>
      <c r="FE114" s="384"/>
      <c r="FF114" s="384"/>
      <c r="FG114" s="384"/>
      <c r="FH114" s="384"/>
      <c r="FI114" s="384"/>
      <c r="FJ114" s="384"/>
      <c r="FK114" s="384"/>
      <c r="FL114" s="384"/>
      <c r="FM114" s="384"/>
      <c r="FN114" s="384"/>
      <c r="FO114" s="384"/>
      <c r="FP114" s="384"/>
      <c r="FQ114" s="384"/>
      <c r="FR114" s="384"/>
      <c r="FS114" s="384"/>
      <c r="FT114" s="384"/>
      <c r="FU114" s="384"/>
      <c r="FV114" s="384"/>
      <c r="FW114" s="384"/>
      <c r="FX114" s="384"/>
      <c r="FY114" s="384"/>
      <c r="FZ114" s="384"/>
      <c r="GA114" s="384"/>
      <c r="GB114" s="384"/>
    </row>
    <row r="115" spans="1:184" x14ac:dyDescent="0.2">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384"/>
      <c r="EB115" s="384"/>
      <c r="EC115" s="384"/>
      <c r="ED115" s="384"/>
      <c r="EE115" s="384"/>
      <c r="EF115" s="384"/>
      <c r="EG115" s="384"/>
      <c r="EH115" s="384"/>
      <c r="EI115" s="384"/>
      <c r="EJ115" s="384"/>
      <c r="EK115" s="384"/>
      <c r="EL115" s="384"/>
      <c r="EM115" s="384"/>
      <c r="EN115" s="384"/>
      <c r="EO115" s="384"/>
      <c r="EP115" s="384"/>
      <c r="EQ115" s="384"/>
      <c r="ER115" s="384"/>
      <c r="ES115" s="384"/>
      <c r="ET115" s="384"/>
      <c r="EU115" s="384"/>
      <c r="EV115" s="384"/>
      <c r="EW115" s="384"/>
      <c r="EX115" s="384"/>
      <c r="EY115" s="384"/>
      <c r="EZ115" s="384"/>
      <c r="FA115" s="384"/>
      <c r="FB115" s="384"/>
      <c r="FC115" s="384"/>
      <c r="FD115" s="384"/>
      <c r="FE115" s="384"/>
      <c r="FF115" s="384"/>
      <c r="FG115" s="384"/>
      <c r="FH115" s="384"/>
      <c r="FI115" s="384"/>
      <c r="FJ115" s="384"/>
      <c r="FK115" s="384"/>
      <c r="FL115" s="384"/>
      <c r="FM115" s="384"/>
      <c r="FN115" s="384"/>
      <c r="FO115" s="384"/>
      <c r="FP115" s="384"/>
      <c r="FQ115" s="384"/>
      <c r="FR115" s="384"/>
      <c r="FS115" s="384"/>
      <c r="FT115" s="384"/>
      <c r="FU115" s="384"/>
      <c r="FV115" s="384"/>
      <c r="FW115" s="384"/>
      <c r="FX115" s="384"/>
      <c r="FY115" s="384"/>
      <c r="FZ115" s="384"/>
      <c r="GA115" s="384"/>
      <c r="GB115" s="384"/>
    </row>
    <row r="116" spans="1:184" x14ac:dyDescent="0.2">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384"/>
      <c r="EB116" s="384"/>
      <c r="EC116" s="384"/>
      <c r="ED116" s="384"/>
      <c r="EE116" s="384"/>
      <c r="EF116" s="384"/>
      <c r="EG116" s="384"/>
      <c r="EH116" s="384"/>
      <c r="EI116" s="384"/>
      <c r="EJ116" s="384"/>
      <c r="EK116" s="384"/>
      <c r="EL116" s="384"/>
      <c r="EM116" s="384"/>
      <c r="EN116" s="384"/>
      <c r="EO116" s="384"/>
      <c r="EP116" s="384"/>
      <c r="EQ116" s="384"/>
      <c r="ER116" s="384"/>
      <c r="ES116" s="384"/>
      <c r="ET116" s="384"/>
      <c r="EU116" s="384"/>
      <c r="EV116" s="384"/>
      <c r="EW116" s="384"/>
      <c r="EX116" s="384"/>
      <c r="EY116" s="384"/>
      <c r="EZ116" s="384"/>
      <c r="FA116" s="384"/>
      <c r="FB116" s="384"/>
      <c r="FC116" s="384"/>
      <c r="FD116" s="384"/>
      <c r="FE116" s="384"/>
      <c r="FF116" s="384"/>
      <c r="FG116" s="384"/>
      <c r="FH116" s="384"/>
      <c r="FI116" s="384"/>
      <c r="FJ116" s="384"/>
      <c r="FK116" s="384"/>
      <c r="FL116" s="384"/>
      <c r="FM116" s="384"/>
      <c r="FN116" s="384"/>
      <c r="FO116" s="384"/>
      <c r="FP116" s="384"/>
      <c r="FQ116" s="384"/>
      <c r="FR116" s="384"/>
      <c r="FS116" s="384"/>
      <c r="FT116" s="384"/>
      <c r="FU116" s="384"/>
      <c r="FV116" s="384"/>
      <c r="FW116" s="384"/>
      <c r="FX116" s="384"/>
      <c r="FY116" s="384"/>
      <c r="FZ116" s="384"/>
      <c r="GA116" s="384"/>
      <c r="GB116" s="384"/>
    </row>
    <row r="117" spans="1:184" x14ac:dyDescent="0.2">
      <c r="A117" s="384"/>
      <c r="B117" s="384"/>
      <c r="C117" s="384"/>
      <c r="D117" s="384"/>
      <c r="E117" s="384"/>
      <c r="F117" s="384"/>
      <c r="G117" s="384"/>
      <c r="H117" s="384"/>
      <c r="I117" s="384"/>
      <c r="J117" s="384"/>
      <c r="K117" s="384"/>
      <c r="L117" s="384"/>
      <c r="M117" s="384"/>
      <c r="N117" s="384"/>
      <c r="O117" s="384"/>
      <c r="P117" s="384"/>
      <c r="Q117" s="384"/>
      <c r="R117" s="384"/>
      <c r="S117" s="384"/>
      <c r="T117" s="384"/>
      <c r="U117" s="384"/>
      <c r="V117" s="384"/>
      <c r="W117" s="384"/>
      <c r="X117" s="384"/>
      <c r="Y117" s="384"/>
      <c r="Z117" s="384"/>
      <c r="AA117" s="384"/>
      <c r="AB117" s="384"/>
      <c r="AC117" s="384"/>
      <c r="AD117" s="384"/>
      <c r="AE117" s="384"/>
      <c r="AF117" s="384"/>
      <c r="AG117" s="384"/>
      <c r="AH117" s="384"/>
      <c r="AI117" s="384"/>
      <c r="AJ117" s="384"/>
      <c r="AK117" s="384"/>
      <c r="AL117" s="384"/>
      <c r="AM117" s="384"/>
      <c r="AN117" s="384"/>
      <c r="AO117" s="384"/>
      <c r="AP117" s="384"/>
      <c r="AQ117" s="384"/>
      <c r="AR117" s="384"/>
      <c r="AS117" s="384"/>
      <c r="AT117" s="384"/>
      <c r="AU117" s="384"/>
      <c r="AV117" s="384"/>
      <c r="AW117" s="384"/>
      <c r="AX117" s="384"/>
      <c r="AY117" s="384"/>
      <c r="AZ117" s="384"/>
      <c r="BA117" s="384"/>
      <c r="BB117" s="384"/>
      <c r="BC117" s="384"/>
      <c r="BD117" s="384"/>
      <c r="BE117" s="384"/>
      <c r="BF117" s="384"/>
      <c r="BG117" s="384"/>
      <c r="BH117" s="384"/>
      <c r="BI117" s="384"/>
      <c r="BJ117" s="384"/>
      <c r="BK117" s="384"/>
      <c r="BL117" s="384"/>
      <c r="BM117" s="384"/>
      <c r="BN117" s="384"/>
      <c r="BO117" s="384"/>
      <c r="BP117" s="384"/>
      <c r="BQ117" s="384"/>
      <c r="BR117" s="384"/>
      <c r="BS117" s="384"/>
      <c r="BT117" s="384"/>
      <c r="BU117" s="384"/>
      <c r="BV117" s="384"/>
      <c r="BW117" s="384"/>
      <c r="BX117" s="384"/>
      <c r="BY117" s="384"/>
      <c r="BZ117" s="384"/>
      <c r="CA117" s="384"/>
      <c r="CB117" s="384"/>
      <c r="CC117" s="384"/>
      <c r="CD117" s="384"/>
      <c r="CE117" s="384"/>
      <c r="CF117" s="384"/>
      <c r="CG117" s="384"/>
      <c r="CH117" s="384"/>
      <c r="CI117" s="384"/>
      <c r="CJ117" s="384"/>
      <c r="CK117" s="384"/>
      <c r="CL117" s="384"/>
      <c r="CM117" s="384"/>
      <c r="CN117" s="384"/>
      <c r="CO117" s="384"/>
      <c r="CP117" s="384"/>
      <c r="CQ117" s="384"/>
      <c r="CR117" s="384"/>
      <c r="CS117" s="384"/>
      <c r="CT117" s="384"/>
      <c r="CU117" s="384"/>
      <c r="CV117" s="384"/>
      <c r="CW117" s="384"/>
      <c r="CX117" s="384"/>
      <c r="CY117" s="384"/>
      <c r="CZ117" s="384"/>
      <c r="DA117" s="384"/>
      <c r="DB117" s="384"/>
      <c r="DC117" s="384"/>
      <c r="DD117" s="384"/>
      <c r="DE117" s="384"/>
      <c r="DF117" s="384"/>
      <c r="DG117" s="384"/>
      <c r="DH117" s="384"/>
      <c r="DI117" s="384"/>
      <c r="DJ117" s="384"/>
      <c r="DK117" s="384"/>
      <c r="DL117" s="384"/>
      <c r="DM117" s="384"/>
      <c r="DN117" s="384"/>
      <c r="DO117" s="384"/>
      <c r="DP117" s="384"/>
      <c r="DQ117" s="384"/>
      <c r="DR117" s="384"/>
      <c r="DS117" s="384"/>
      <c r="DT117" s="384"/>
      <c r="DU117" s="384"/>
      <c r="DV117" s="384"/>
      <c r="DW117" s="384"/>
      <c r="DX117" s="384"/>
      <c r="DY117" s="384"/>
      <c r="DZ117" s="384"/>
      <c r="EA117" s="384"/>
      <c r="EB117" s="384"/>
      <c r="EC117" s="384"/>
      <c r="ED117" s="384"/>
      <c r="EE117" s="384"/>
      <c r="EF117" s="384"/>
      <c r="EG117" s="384"/>
      <c r="EH117" s="384"/>
      <c r="EI117" s="384"/>
      <c r="EJ117" s="384"/>
      <c r="EK117" s="384"/>
      <c r="EL117" s="384"/>
      <c r="EM117" s="384"/>
      <c r="EN117" s="384"/>
      <c r="EO117" s="384"/>
      <c r="EP117" s="384"/>
      <c r="EQ117" s="384"/>
      <c r="ER117" s="384"/>
      <c r="ES117" s="384"/>
      <c r="ET117" s="384"/>
      <c r="EU117" s="384"/>
      <c r="EV117" s="384"/>
      <c r="EW117" s="384"/>
      <c r="EX117" s="384"/>
      <c r="EY117" s="384"/>
      <c r="EZ117" s="384"/>
      <c r="FA117" s="384"/>
      <c r="FB117" s="384"/>
      <c r="FC117" s="384"/>
      <c r="FD117" s="384"/>
      <c r="FE117" s="384"/>
      <c r="FF117" s="384"/>
      <c r="FG117" s="384"/>
      <c r="FH117" s="384"/>
      <c r="FI117" s="384"/>
      <c r="FJ117" s="384"/>
      <c r="FK117" s="384"/>
      <c r="FL117" s="384"/>
      <c r="FM117" s="384"/>
      <c r="FN117" s="384"/>
      <c r="FO117" s="384"/>
      <c r="FP117" s="384"/>
      <c r="FQ117" s="384"/>
      <c r="FR117" s="384"/>
      <c r="FS117" s="384"/>
      <c r="FT117" s="384"/>
      <c r="FU117" s="384"/>
      <c r="FV117" s="384"/>
      <c r="FW117" s="384"/>
      <c r="FX117" s="384"/>
      <c r="FY117" s="384"/>
      <c r="FZ117" s="384"/>
      <c r="GA117" s="384"/>
      <c r="GB117" s="384"/>
    </row>
    <row r="118" spans="1:184" x14ac:dyDescent="0.2">
      <c r="A118" s="384"/>
      <c r="B118" s="384"/>
      <c r="C118" s="384"/>
      <c r="D118" s="384"/>
      <c r="E118" s="384"/>
      <c r="F118" s="384"/>
      <c r="G118" s="384"/>
      <c r="H118" s="384"/>
      <c r="I118" s="384"/>
      <c r="J118" s="384"/>
      <c r="K118" s="384"/>
      <c r="L118" s="384"/>
      <c r="M118" s="384"/>
      <c r="N118" s="384"/>
      <c r="O118" s="384"/>
      <c r="P118" s="384"/>
      <c r="Q118" s="384"/>
      <c r="R118" s="384"/>
      <c r="S118" s="384"/>
      <c r="T118" s="384"/>
      <c r="U118" s="384"/>
      <c r="V118" s="384"/>
      <c r="W118" s="384"/>
      <c r="X118" s="384"/>
      <c r="Y118" s="384"/>
      <c r="Z118" s="384"/>
      <c r="AA118" s="384"/>
      <c r="AB118" s="384"/>
      <c r="AC118" s="384"/>
      <c r="AD118" s="384"/>
      <c r="AE118" s="384"/>
      <c r="AF118" s="384"/>
      <c r="AG118" s="384"/>
      <c r="AH118" s="384"/>
      <c r="AI118" s="384"/>
      <c r="AJ118" s="384"/>
      <c r="AK118" s="384"/>
      <c r="AL118" s="384"/>
      <c r="AM118" s="384"/>
      <c r="AN118" s="384"/>
      <c r="AO118" s="384"/>
      <c r="AP118" s="384"/>
      <c r="AQ118" s="384"/>
      <c r="AR118" s="384"/>
      <c r="AS118" s="384"/>
      <c r="AT118" s="384"/>
      <c r="AU118" s="384"/>
      <c r="AV118" s="384"/>
      <c r="AW118" s="384"/>
      <c r="AX118" s="384"/>
      <c r="AY118" s="384"/>
      <c r="AZ118" s="384"/>
      <c r="BA118" s="384"/>
      <c r="BB118" s="384"/>
      <c r="BC118" s="384"/>
      <c r="BD118" s="384"/>
      <c r="BE118" s="384"/>
      <c r="BF118" s="384"/>
      <c r="BG118" s="384"/>
      <c r="BH118" s="384"/>
      <c r="BI118" s="384"/>
      <c r="BJ118" s="384"/>
      <c r="BK118" s="384"/>
      <c r="BL118" s="384"/>
      <c r="BM118" s="384"/>
      <c r="BN118" s="384"/>
      <c r="BO118" s="384"/>
      <c r="BP118" s="384"/>
      <c r="BQ118" s="384"/>
      <c r="BR118" s="384"/>
      <c r="BS118" s="384"/>
      <c r="BT118" s="384"/>
      <c r="BU118" s="384"/>
      <c r="BV118" s="384"/>
      <c r="BW118" s="384"/>
      <c r="BX118" s="384"/>
      <c r="BY118" s="384"/>
      <c r="BZ118" s="384"/>
      <c r="CA118" s="384"/>
      <c r="CB118" s="384"/>
      <c r="CC118" s="384"/>
      <c r="CD118" s="384"/>
      <c r="CE118" s="384"/>
      <c r="CF118" s="384"/>
      <c r="CG118" s="384"/>
      <c r="CH118" s="384"/>
      <c r="CI118" s="384"/>
      <c r="CJ118" s="384"/>
      <c r="CK118" s="384"/>
      <c r="CL118" s="384"/>
      <c r="CM118" s="384"/>
      <c r="CN118" s="384"/>
      <c r="CO118" s="384"/>
      <c r="CP118" s="384"/>
      <c r="CQ118" s="384"/>
      <c r="CR118" s="384"/>
      <c r="CS118" s="384"/>
      <c r="CT118" s="384"/>
      <c r="CU118" s="384"/>
      <c r="CV118" s="384"/>
      <c r="CW118" s="384"/>
      <c r="CX118" s="384"/>
      <c r="CY118" s="384"/>
      <c r="CZ118" s="384"/>
      <c r="DA118" s="384"/>
      <c r="DB118" s="384"/>
      <c r="DC118" s="384"/>
      <c r="DD118" s="384"/>
      <c r="DE118" s="384"/>
      <c r="DF118" s="384"/>
      <c r="DG118" s="384"/>
      <c r="DH118" s="384"/>
      <c r="DI118" s="384"/>
      <c r="DJ118" s="384"/>
      <c r="DK118" s="384"/>
      <c r="DL118" s="384"/>
      <c r="DM118" s="384"/>
      <c r="DN118" s="384"/>
      <c r="DO118" s="384"/>
      <c r="DP118" s="384"/>
      <c r="DQ118" s="384"/>
      <c r="DR118" s="384"/>
      <c r="DS118" s="384"/>
      <c r="DT118" s="384"/>
      <c r="DU118" s="384"/>
      <c r="DV118" s="384"/>
      <c r="DW118" s="384"/>
      <c r="DX118" s="384"/>
      <c r="DY118" s="384"/>
      <c r="DZ118" s="384"/>
      <c r="EA118" s="384"/>
      <c r="EB118" s="384"/>
      <c r="EC118" s="384"/>
      <c r="ED118" s="384"/>
      <c r="EE118" s="384"/>
      <c r="EF118" s="384"/>
      <c r="EG118" s="384"/>
      <c r="EH118" s="384"/>
      <c r="EI118" s="384"/>
      <c r="EJ118" s="384"/>
      <c r="EK118" s="384"/>
      <c r="EL118" s="384"/>
      <c r="EM118" s="384"/>
      <c r="EN118" s="384"/>
      <c r="EO118" s="384"/>
      <c r="EP118" s="384"/>
      <c r="EQ118" s="384"/>
      <c r="ER118" s="384"/>
      <c r="ES118" s="384"/>
      <c r="ET118" s="384"/>
      <c r="EU118" s="384"/>
      <c r="EV118" s="384"/>
      <c r="EW118" s="384"/>
      <c r="EX118" s="384"/>
      <c r="EY118" s="384"/>
      <c r="EZ118" s="384"/>
      <c r="FA118" s="384"/>
      <c r="FB118" s="384"/>
      <c r="FC118" s="384"/>
      <c r="FD118" s="384"/>
      <c r="FE118" s="384"/>
      <c r="FF118" s="384"/>
      <c r="FG118" s="384"/>
      <c r="FH118" s="384"/>
      <c r="FI118" s="384"/>
      <c r="FJ118" s="384"/>
      <c r="FK118" s="384"/>
      <c r="FL118" s="384"/>
      <c r="FM118" s="384"/>
      <c r="FN118" s="384"/>
      <c r="FO118" s="384"/>
      <c r="FP118" s="384"/>
      <c r="FQ118" s="384"/>
      <c r="FR118" s="384"/>
      <c r="FS118" s="384"/>
      <c r="FT118" s="384"/>
      <c r="FU118" s="384"/>
      <c r="FV118" s="384"/>
      <c r="FW118" s="384"/>
      <c r="FX118" s="384"/>
      <c r="FY118" s="384"/>
      <c r="FZ118" s="384"/>
      <c r="GA118" s="384"/>
      <c r="GB118" s="384"/>
    </row>
    <row r="119" spans="1:184" x14ac:dyDescent="0.2">
      <c r="A119" s="384"/>
      <c r="B119" s="384"/>
      <c r="C119" s="384"/>
      <c r="D119" s="384"/>
      <c r="E119" s="384"/>
      <c r="F119" s="384"/>
      <c r="G119" s="384"/>
      <c r="H119" s="384"/>
      <c r="I119" s="384"/>
      <c r="J119" s="384"/>
      <c r="K119" s="384"/>
      <c r="L119" s="384"/>
      <c r="M119" s="384"/>
      <c r="N119" s="384"/>
      <c r="O119" s="384"/>
      <c r="P119" s="384"/>
      <c r="Q119" s="384"/>
      <c r="R119" s="384"/>
      <c r="S119" s="384"/>
      <c r="T119" s="384"/>
      <c r="U119" s="384"/>
      <c r="V119" s="384"/>
      <c r="W119" s="384"/>
      <c r="X119" s="384"/>
      <c r="Y119" s="384"/>
      <c r="Z119" s="384"/>
      <c r="AA119" s="384"/>
      <c r="AB119" s="384"/>
      <c r="AC119" s="384"/>
      <c r="AD119" s="384"/>
      <c r="AE119" s="384"/>
      <c r="AF119" s="384"/>
      <c r="AG119" s="384"/>
      <c r="AH119" s="384"/>
      <c r="AI119" s="384"/>
      <c r="AJ119" s="384"/>
      <c r="AK119" s="384"/>
      <c r="AL119" s="384"/>
      <c r="AM119" s="384"/>
      <c r="AN119" s="384"/>
      <c r="AO119" s="384"/>
      <c r="AP119" s="384"/>
      <c r="AQ119" s="384"/>
      <c r="AR119" s="384"/>
      <c r="AS119" s="384"/>
      <c r="AT119" s="384"/>
      <c r="AU119" s="384"/>
      <c r="AV119" s="384"/>
      <c r="AW119" s="384"/>
      <c r="AX119" s="384"/>
      <c r="AY119" s="384"/>
      <c r="AZ119" s="384"/>
      <c r="BA119" s="384"/>
      <c r="BB119" s="384"/>
      <c r="BC119" s="384"/>
      <c r="BD119" s="384"/>
      <c r="BE119" s="384"/>
      <c r="BF119" s="384"/>
      <c r="BG119" s="384"/>
      <c r="BH119" s="384"/>
      <c r="BI119" s="384"/>
      <c r="BJ119" s="384"/>
      <c r="BK119" s="384"/>
      <c r="BL119" s="384"/>
      <c r="BM119" s="384"/>
      <c r="BN119" s="384"/>
      <c r="BO119" s="384"/>
      <c r="BP119" s="384"/>
      <c r="BQ119" s="384"/>
      <c r="BR119" s="384"/>
      <c r="BS119" s="384"/>
      <c r="BT119" s="384"/>
      <c r="BU119" s="384"/>
      <c r="BV119" s="384"/>
      <c r="BW119" s="384"/>
      <c r="BX119" s="384"/>
      <c r="BY119" s="384"/>
      <c r="BZ119" s="384"/>
      <c r="CA119" s="384"/>
      <c r="CB119" s="384"/>
      <c r="CC119" s="384"/>
      <c r="CD119" s="384"/>
      <c r="CE119" s="384"/>
      <c r="CF119" s="384"/>
      <c r="CG119" s="384"/>
      <c r="CH119" s="384"/>
      <c r="CI119" s="384"/>
      <c r="CJ119" s="384"/>
      <c r="CK119" s="384"/>
      <c r="CL119" s="384"/>
      <c r="CM119" s="384"/>
      <c r="CN119" s="384"/>
      <c r="CO119" s="384"/>
      <c r="CP119" s="384"/>
      <c r="CQ119" s="384"/>
      <c r="CR119" s="384"/>
      <c r="CS119" s="384"/>
      <c r="CT119" s="384"/>
      <c r="CU119" s="384"/>
      <c r="CV119" s="384"/>
      <c r="CW119" s="384"/>
      <c r="CX119" s="384"/>
      <c r="CY119" s="384"/>
      <c r="CZ119" s="384"/>
      <c r="DA119" s="384"/>
      <c r="DB119" s="384"/>
      <c r="DC119" s="384"/>
      <c r="DD119" s="384"/>
      <c r="DE119" s="384"/>
      <c r="DF119" s="384"/>
      <c r="DG119" s="384"/>
      <c r="DH119" s="384"/>
      <c r="DI119" s="384"/>
      <c r="DJ119" s="384"/>
      <c r="DK119" s="384"/>
      <c r="DL119" s="384"/>
      <c r="DM119" s="384"/>
      <c r="DN119" s="384"/>
      <c r="DO119" s="384"/>
      <c r="DP119" s="384"/>
      <c r="DQ119" s="384"/>
      <c r="DR119" s="384"/>
      <c r="DS119" s="384"/>
      <c r="DT119" s="384"/>
      <c r="DU119" s="384"/>
      <c r="DV119" s="384"/>
      <c r="DW119" s="384"/>
      <c r="DX119" s="384"/>
      <c r="DY119" s="384"/>
      <c r="DZ119" s="384"/>
      <c r="EA119" s="384"/>
      <c r="EB119" s="384"/>
      <c r="EC119" s="384"/>
      <c r="ED119" s="384"/>
      <c r="EE119" s="384"/>
      <c r="EF119" s="384"/>
      <c r="EG119" s="384"/>
      <c r="EH119" s="384"/>
      <c r="EI119" s="384"/>
      <c r="EJ119" s="384"/>
      <c r="EK119" s="384"/>
      <c r="EL119" s="384"/>
      <c r="EM119" s="384"/>
      <c r="EN119" s="384"/>
      <c r="EO119" s="384"/>
      <c r="EP119" s="384"/>
      <c r="EQ119" s="384"/>
      <c r="ER119" s="384"/>
      <c r="ES119" s="384"/>
      <c r="ET119" s="384"/>
      <c r="EU119" s="384"/>
      <c r="EV119" s="384"/>
      <c r="EW119" s="384"/>
      <c r="EX119" s="384"/>
      <c r="EY119" s="384"/>
      <c r="EZ119" s="384"/>
      <c r="FA119" s="384"/>
      <c r="FB119" s="384"/>
      <c r="FC119" s="384"/>
      <c r="FD119" s="384"/>
      <c r="FE119" s="384"/>
      <c r="FF119" s="384"/>
      <c r="FG119" s="384"/>
      <c r="FH119" s="384"/>
      <c r="FI119" s="384"/>
      <c r="FJ119" s="384"/>
      <c r="FK119" s="384"/>
      <c r="FL119" s="384"/>
      <c r="FM119" s="384"/>
      <c r="FN119" s="384"/>
      <c r="FO119" s="384"/>
      <c r="FP119" s="384"/>
      <c r="FQ119" s="384"/>
      <c r="FR119" s="384"/>
      <c r="FS119" s="384"/>
      <c r="FT119" s="384"/>
      <c r="FU119" s="384"/>
      <c r="FV119" s="384"/>
      <c r="FW119" s="384"/>
      <c r="FX119" s="384"/>
      <c r="FY119" s="384"/>
      <c r="FZ119" s="384"/>
      <c r="GA119" s="384"/>
      <c r="GB119" s="384"/>
    </row>
    <row r="120" spans="1:184" x14ac:dyDescent="0.2">
      <c r="A120" s="384"/>
      <c r="B120" s="384"/>
      <c r="C120" s="384"/>
      <c r="D120" s="384"/>
      <c r="E120" s="384"/>
      <c r="F120" s="384"/>
      <c r="G120" s="384"/>
      <c r="H120" s="384"/>
      <c r="I120" s="384"/>
      <c r="J120" s="384"/>
      <c r="K120" s="384"/>
      <c r="L120" s="384"/>
      <c r="M120" s="384"/>
      <c r="N120" s="384"/>
      <c r="O120" s="384"/>
      <c r="P120" s="384"/>
      <c r="Q120" s="384"/>
      <c r="R120" s="384"/>
      <c r="S120" s="384"/>
      <c r="T120" s="384"/>
      <c r="U120" s="384"/>
      <c r="V120" s="384"/>
      <c r="W120" s="384"/>
      <c r="X120" s="384"/>
      <c r="Y120" s="384"/>
      <c r="Z120" s="384"/>
      <c r="AA120" s="384"/>
      <c r="AB120" s="384"/>
      <c r="AC120" s="384"/>
      <c r="AD120" s="384"/>
      <c r="AE120" s="384"/>
      <c r="AF120" s="384"/>
      <c r="AG120" s="384"/>
      <c r="AH120" s="384"/>
      <c r="AI120" s="384"/>
      <c r="AJ120" s="384"/>
      <c r="AK120" s="384"/>
      <c r="AL120" s="384"/>
      <c r="AM120" s="384"/>
      <c r="AN120" s="384"/>
      <c r="AO120" s="384"/>
      <c r="AP120" s="384"/>
      <c r="AQ120" s="384"/>
      <c r="AR120" s="384"/>
      <c r="AS120" s="384"/>
      <c r="AT120" s="384"/>
      <c r="AU120" s="384"/>
      <c r="AV120" s="384"/>
      <c r="AW120" s="384"/>
      <c r="AX120" s="384"/>
      <c r="AY120" s="384"/>
      <c r="AZ120" s="384"/>
      <c r="BA120" s="384"/>
      <c r="BB120" s="384"/>
      <c r="BC120" s="384"/>
      <c r="BD120" s="384"/>
      <c r="BE120" s="384"/>
      <c r="BF120" s="384"/>
      <c r="BG120" s="384"/>
      <c r="BH120" s="384"/>
      <c r="BI120" s="384"/>
      <c r="BJ120" s="384"/>
      <c r="BK120" s="384"/>
      <c r="BL120" s="384"/>
      <c r="BM120" s="384"/>
      <c r="BN120" s="384"/>
      <c r="BO120" s="384"/>
      <c r="BP120" s="384"/>
      <c r="BQ120" s="384"/>
      <c r="BR120" s="384"/>
      <c r="BS120" s="384"/>
      <c r="BT120" s="384"/>
      <c r="BU120" s="384"/>
      <c r="BV120" s="384"/>
      <c r="BW120" s="384"/>
      <c r="BX120" s="384"/>
      <c r="BY120" s="384"/>
      <c r="BZ120" s="384"/>
      <c r="CA120" s="384"/>
      <c r="CB120" s="384"/>
      <c r="CC120" s="384"/>
      <c r="CD120" s="384"/>
      <c r="CE120" s="384"/>
      <c r="CF120" s="384"/>
      <c r="CG120" s="384"/>
      <c r="CH120" s="384"/>
      <c r="CI120" s="384"/>
      <c r="CJ120" s="384"/>
      <c r="CK120" s="384"/>
      <c r="CL120" s="384"/>
      <c r="CM120" s="384"/>
      <c r="CN120" s="384"/>
      <c r="CO120" s="384"/>
      <c r="CP120" s="384"/>
      <c r="CQ120" s="384"/>
      <c r="CR120" s="384"/>
      <c r="CS120" s="384"/>
      <c r="CT120" s="384"/>
      <c r="CU120" s="384"/>
      <c r="CV120" s="384"/>
      <c r="CW120" s="384"/>
      <c r="CX120" s="384"/>
      <c r="CY120" s="384"/>
      <c r="CZ120" s="384"/>
      <c r="DA120" s="384"/>
      <c r="DB120" s="384"/>
      <c r="DC120" s="384"/>
      <c r="DD120" s="384"/>
      <c r="DE120" s="384"/>
      <c r="DF120" s="384"/>
      <c r="DG120" s="384"/>
      <c r="DH120" s="384"/>
      <c r="DI120" s="384"/>
      <c r="DJ120" s="384"/>
      <c r="DK120" s="384"/>
      <c r="DL120" s="384"/>
      <c r="DM120" s="384"/>
      <c r="DN120" s="384"/>
      <c r="DO120" s="384"/>
      <c r="DP120" s="384"/>
      <c r="DQ120" s="384"/>
      <c r="DR120" s="384"/>
      <c r="DS120" s="384"/>
      <c r="DT120" s="384"/>
      <c r="DU120" s="384"/>
      <c r="DV120" s="384"/>
      <c r="DW120" s="384"/>
      <c r="DX120" s="384"/>
      <c r="DY120" s="384"/>
      <c r="DZ120" s="384"/>
      <c r="EA120" s="384"/>
      <c r="EB120" s="384"/>
      <c r="EC120" s="384"/>
      <c r="ED120" s="384"/>
      <c r="EE120" s="384"/>
      <c r="EF120" s="384"/>
      <c r="EG120" s="384"/>
      <c r="EH120" s="384"/>
      <c r="EI120" s="384"/>
      <c r="EJ120" s="384"/>
      <c r="EK120" s="384"/>
      <c r="EL120" s="384"/>
      <c r="EM120" s="384"/>
      <c r="EN120" s="384"/>
      <c r="EO120" s="384"/>
      <c r="EP120" s="384"/>
      <c r="EQ120" s="384"/>
      <c r="ER120" s="384"/>
      <c r="ES120" s="384"/>
      <c r="ET120" s="384"/>
      <c r="EU120" s="384"/>
      <c r="EV120" s="384"/>
      <c r="EW120" s="384"/>
      <c r="EX120" s="384"/>
      <c r="EY120" s="384"/>
      <c r="EZ120" s="384"/>
      <c r="FA120" s="384"/>
      <c r="FB120" s="384"/>
      <c r="FC120" s="384"/>
      <c r="FD120" s="384"/>
      <c r="FE120" s="384"/>
      <c r="FF120" s="384"/>
      <c r="FG120" s="384"/>
      <c r="FH120" s="384"/>
      <c r="FI120" s="384"/>
      <c r="FJ120" s="384"/>
      <c r="FK120" s="384"/>
      <c r="FL120" s="384"/>
      <c r="FM120" s="384"/>
      <c r="FN120" s="384"/>
      <c r="FO120" s="384"/>
      <c r="FP120" s="384"/>
      <c r="FQ120" s="384"/>
      <c r="FR120" s="384"/>
      <c r="FS120" s="384"/>
      <c r="FT120" s="384"/>
      <c r="FU120" s="384"/>
      <c r="FV120" s="384"/>
      <c r="FW120" s="384"/>
      <c r="FX120" s="384"/>
      <c r="FY120" s="384"/>
      <c r="FZ120" s="384"/>
      <c r="GA120" s="384"/>
      <c r="GB120" s="384"/>
    </row>
    <row r="121" spans="1:184" x14ac:dyDescent="0.2">
      <c r="A121" s="384"/>
      <c r="B121" s="384"/>
      <c r="C121" s="384"/>
      <c r="D121" s="384"/>
      <c r="E121" s="384"/>
      <c r="F121" s="384"/>
      <c r="G121" s="384"/>
      <c r="H121" s="384"/>
      <c r="I121" s="384"/>
      <c r="J121" s="384"/>
      <c r="K121" s="384"/>
      <c r="L121" s="384"/>
      <c r="M121" s="384"/>
      <c r="N121" s="384"/>
      <c r="O121" s="384"/>
      <c r="P121" s="384"/>
      <c r="Q121" s="384"/>
      <c r="R121" s="384"/>
      <c r="S121" s="384"/>
      <c r="T121" s="384"/>
      <c r="U121" s="384"/>
      <c r="V121" s="384"/>
      <c r="W121" s="384"/>
      <c r="X121" s="384"/>
      <c r="Y121" s="384"/>
      <c r="Z121" s="384"/>
      <c r="AA121" s="384"/>
      <c r="AB121" s="384"/>
      <c r="AC121" s="384"/>
      <c r="AD121" s="384"/>
      <c r="AE121" s="384"/>
      <c r="AF121" s="384"/>
      <c r="AG121" s="384"/>
      <c r="AH121" s="384"/>
      <c r="AI121" s="384"/>
      <c r="AJ121" s="384"/>
      <c r="AK121" s="384"/>
      <c r="AL121" s="384"/>
      <c r="AM121" s="384"/>
      <c r="AN121" s="384"/>
      <c r="AO121" s="384"/>
      <c r="AP121" s="384"/>
      <c r="AQ121" s="384"/>
      <c r="AR121" s="384"/>
      <c r="AS121" s="384"/>
      <c r="AT121" s="384"/>
      <c r="AU121" s="384"/>
      <c r="AV121" s="384"/>
      <c r="AW121" s="384"/>
      <c r="AX121" s="384"/>
      <c r="AY121" s="384"/>
      <c r="AZ121" s="384"/>
      <c r="BA121" s="384"/>
      <c r="BB121" s="384"/>
      <c r="BC121" s="384"/>
      <c r="BD121" s="384"/>
      <c r="BE121" s="384"/>
      <c r="BF121" s="384"/>
      <c r="BG121" s="384"/>
      <c r="BH121" s="384"/>
      <c r="BI121" s="384"/>
      <c r="BJ121" s="384"/>
      <c r="BK121" s="384"/>
      <c r="BL121" s="384"/>
      <c r="BM121" s="384"/>
      <c r="BN121" s="384"/>
      <c r="BO121" s="384"/>
      <c r="BP121" s="384"/>
      <c r="BQ121" s="384"/>
      <c r="BR121" s="384"/>
      <c r="BS121" s="384"/>
      <c r="BT121" s="384"/>
      <c r="BU121" s="384"/>
      <c r="BV121" s="384"/>
      <c r="BW121" s="384"/>
      <c r="BX121" s="384"/>
      <c r="BY121" s="384"/>
      <c r="BZ121" s="384"/>
      <c r="CA121" s="384"/>
      <c r="CB121" s="384"/>
      <c r="CC121" s="384"/>
      <c r="CD121" s="384"/>
      <c r="CE121" s="384"/>
      <c r="CF121" s="384"/>
      <c r="CG121" s="384"/>
      <c r="CH121" s="384"/>
      <c r="CI121" s="384"/>
      <c r="CJ121" s="384"/>
      <c r="CK121" s="384"/>
      <c r="CL121" s="384"/>
      <c r="CM121" s="384"/>
      <c r="CN121" s="384"/>
      <c r="CO121" s="384"/>
      <c r="CP121" s="384"/>
      <c r="CQ121" s="384"/>
      <c r="CR121" s="384"/>
      <c r="CS121" s="384"/>
      <c r="CT121" s="384"/>
      <c r="CU121" s="384"/>
      <c r="CV121" s="384"/>
      <c r="CW121" s="384"/>
      <c r="CX121" s="384"/>
      <c r="CY121" s="384"/>
      <c r="CZ121" s="384"/>
      <c r="DA121" s="384"/>
      <c r="DB121" s="384"/>
      <c r="DC121" s="384"/>
      <c r="DD121" s="384"/>
      <c r="DE121" s="384"/>
      <c r="DF121" s="384"/>
      <c r="DG121" s="384"/>
      <c r="DH121" s="384"/>
      <c r="DI121" s="384"/>
      <c r="DJ121" s="384"/>
      <c r="DK121" s="384"/>
      <c r="DL121" s="384"/>
      <c r="DM121" s="384"/>
      <c r="DN121" s="384"/>
      <c r="DO121" s="384"/>
      <c r="DP121" s="384"/>
      <c r="DQ121" s="384"/>
      <c r="DR121" s="384"/>
      <c r="DS121" s="384"/>
      <c r="DT121" s="384"/>
      <c r="DU121" s="384"/>
      <c r="DV121" s="384"/>
      <c r="DW121" s="384"/>
      <c r="DX121" s="384"/>
      <c r="DY121" s="384"/>
      <c r="DZ121" s="384"/>
      <c r="EA121" s="384"/>
      <c r="EB121" s="384"/>
      <c r="EC121" s="384"/>
      <c r="ED121" s="384"/>
      <c r="EE121" s="384"/>
      <c r="EF121" s="384"/>
      <c r="EG121" s="384"/>
      <c r="EH121" s="384"/>
      <c r="EI121" s="384"/>
      <c r="EJ121" s="384"/>
      <c r="EK121" s="384"/>
      <c r="EL121" s="384"/>
      <c r="EM121" s="384"/>
      <c r="EN121" s="384"/>
      <c r="EO121" s="384"/>
      <c r="EP121" s="384"/>
      <c r="EQ121" s="384"/>
      <c r="ER121" s="384"/>
      <c r="ES121" s="384"/>
      <c r="ET121" s="384"/>
      <c r="EU121" s="384"/>
      <c r="EV121" s="384"/>
      <c r="EW121" s="384"/>
      <c r="EX121" s="384"/>
      <c r="EY121" s="384"/>
      <c r="EZ121" s="384"/>
      <c r="FA121" s="384"/>
      <c r="FB121" s="384"/>
      <c r="FC121" s="384"/>
      <c r="FD121" s="384"/>
      <c r="FE121" s="384"/>
      <c r="FF121" s="384"/>
      <c r="FG121" s="384"/>
      <c r="FH121" s="384"/>
      <c r="FI121" s="384"/>
      <c r="FJ121" s="384"/>
      <c r="FK121" s="384"/>
      <c r="FL121" s="384"/>
      <c r="FM121" s="384"/>
      <c r="FN121" s="384"/>
      <c r="FO121" s="384"/>
      <c r="FP121" s="384"/>
      <c r="FQ121" s="384"/>
      <c r="FR121" s="384"/>
      <c r="FS121" s="384"/>
      <c r="FT121" s="384"/>
      <c r="FU121" s="384"/>
      <c r="FV121" s="384"/>
      <c r="FW121" s="384"/>
      <c r="FX121" s="384"/>
      <c r="FY121" s="384"/>
      <c r="FZ121" s="384"/>
      <c r="GA121" s="384"/>
      <c r="GB121" s="384"/>
    </row>
    <row r="122" spans="1:184" x14ac:dyDescent="0.2">
      <c r="A122" s="384"/>
      <c r="B122" s="384"/>
      <c r="C122" s="384"/>
      <c r="D122" s="384"/>
      <c r="E122" s="384"/>
      <c r="F122" s="384"/>
      <c r="G122" s="384"/>
      <c r="H122" s="384"/>
      <c r="I122" s="384"/>
      <c r="J122" s="384"/>
      <c r="K122" s="384"/>
      <c r="L122" s="384"/>
      <c r="M122" s="384"/>
      <c r="N122" s="384"/>
      <c r="O122" s="384"/>
      <c r="P122" s="384"/>
      <c r="Q122" s="384"/>
      <c r="R122" s="384"/>
      <c r="S122" s="384"/>
      <c r="T122" s="384"/>
      <c r="U122" s="384"/>
      <c r="V122" s="384"/>
      <c r="W122" s="384"/>
      <c r="X122" s="384"/>
      <c r="Y122" s="384"/>
      <c r="Z122" s="384"/>
      <c r="AA122" s="384"/>
      <c r="AB122" s="384"/>
      <c r="AC122" s="384"/>
      <c r="AD122" s="384"/>
      <c r="AE122" s="384"/>
      <c r="AF122" s="384"/>
      <c r="AG122" s="384"/>
      <c r="AH122" s="384"/>
      <c r="AI122" s="384"/>
      <c r="AJ122" s="384"/>
      <c r="AK122" s="384"/>
      <c r="AL122" s="384"/>
      <c r="AM122" s="384"/>
      <c r="AN122" s="384"/>
      <c r="AO122" s="384"/>
      <c r="AP122" s="384"/>
      <c r="AQ122" s="384"/>
      <c r="AR122" s="384"/>
      <c r="AS122" s="384"/>
      <c r="AT122" s="384"/>
      <c r="AU122" s="384"/>
      <c r="AV122" s="384"/>
      <c r="AW122" s="384"/>
      <c r="AX122" s="384"/>
      <c r="AY122" s="384"/>
      <c r="AZ122" s="384"/>
      <c r="BA122" s="384"/>
      <c r="BB122" s="384"/>
      <c r="BC122" s="384"/>
      <c r="BD122" s="384"/>
      <c r="BE122" s="384"/>
      <c r="BF122" s="384"/>
      <c r="BG122" s="384"/>
      <c r="BH122" s="384"/>
      <c r="BI122" s="384"/>
      <c r="BJ122" s="384"/>
      <c r="BK122" s="384"/>
      <c r="BL122" s="384"/>
      <c r="BM122" s="384"/>
      <c r="BN122" s="384"/>
      <c r="BO122" s="384"/>
      <c r="BP122" s="384"/>
      <c r="BQ122" s="384"/>
      <c r="BR122" s="384"/>
      <c r="BS122" s="384"/>
      <c r="BT122" s="384"/>
      <c r="BU122" s="384"/>
      <c r="BV122" s="384"/>
      <c r="BW122" s="384"/>
      <c r="BX122" s="384"/>
      <c r="BY122" s="384"/>
      <c r="BZ122" s="384"/>
      <c r="CA122" s="384"/>
      <c r="CB122" s="384"/>
      <c r="CC122" s="384"/>
      <c r="CD122" s="384"/>
      <c r="CE122" s="384"/>
      <c r="CF122" s="384"/>
      <c r="CG122" s="384"/>
      <c r="CH122" s="384"/>
      <c r="CI122" s="384"/>
      <c r="CJ122" s="384"/>
      <c r="CK122" s="384"/>
      <c r="CL122" s="384"/>
      <c r="CM122" s="384"/>
      <c r="CN122" s="384"/>
      <c r="CO122" s="384"/>
      <c r="CP122" s="384"/>
      <c r="CQ122" s="384"/>
      <c r="CR122" s="384"/>
      <c r="CS122" s="384"/>
      <c r="CT122" s="384"/>
      <c r="CU122" s="384"/>
      <c r="CV122" s="384"/>
      <c r="CW122" s="384"/>
      <c r="CX122" s="384"/>
      <c r="CY122" s="384"/>
      <c r="CZ122" s="384"/>
      <c r="DA122" s="384"/>
      <c r="DB122" s="384"/>
      <c r="DC122" s="384"/>
      <c r="DD122" s="384"/>
      <c r="DE122" s="384"/>
      <c r="DF122" s="384"/>
      <c r="DG122" s="384"/>
      <c r="DH122" s="384"/>
      <c r="DI122" s="384"/>
      <c r="DJ122" s="384"/>
      <c r="DK122" s="384"/>
      <c r="DL122" s="384"/>
      <c r="DM122" s="384"/>
      <c r="DN122" s="384"/>
      <c r="DO122" s="384"/>
      <c r="DP122" s="384"/>
      <c r="DQ122" s="384"/>
      <c r="DR122" s="384"/>
      <c r="DS122" s="384"/>
      <c r="DT122" s="384"/>
      <c r="DU122" s="384"/>
      <c r="DV122" s="384"/>
      <c r="DW122" s="384"/>
      <c r="DX122" s="384"/>
      <c r="DY122" s="384"/>
      <c r="DZ122" s="384"/>
      <c r="EA122" s="384"/>
      <c r="EB122" s="384"/>
      <c r="EC122" s="384"/>
      <c r="ED122" s="384"/>
      <c r="EE122" s="384"/>
      <c r="EF122" s="384"/>
      <c r="EG122" s="384"/>
      <c r="EH122" s="384"/>
      <c r="EI122" s="384"/>
      <c r="EJ122" s="384"/>
      <c r="EK122" s="384"/>
      <c r="EL122" s="384"/>
      <c r="EM122" s="384"/>
      <c r="EN122" s="384"/>
      <c r="EO122" s="384"/>
      <c r="EP122" s="384"/>
      <c r="EQ122" s="384"/>
      <c r="ER122" s="384"/>
      <c r="ES122" s="384"/>
      <c r="ET122" s="384"/>
      <c r="EU122" s="384"/>
      <c r="EV122" s="384"/>
      <c r="EW122" s="384"/>
      <c r="EX122" s="384"/>
      <c r="EY122" s="384"/>
      <c r="EZ122" s="384"/>
      <c r="FA122" s="384"/>
      <c r="FB122" s="384"/>
      <c r="FC122" s="384"/>
      <c r="FD122" s="384"/>
      <c r="FE122" s="384"/>
      <c r="FF122" s="384"/>
      <c r="FG122" s="384"/>
      <c r="FH122" s="384"/>
      <c r="FI122" s="384"/>
      <c r="FJ122" s="384"/>
      <c r="FK122" s="384"/>
      <c r="FL122" s="384"/>
      <c r="FM122" s="384"/>
      <c r="FN122" s="384"/>
      <c r="FO122" s="384"/>
      <c r="FP122" s="384"/>
      <c r="FQ122" s="384"/>
      <c r="FR122" s="384"/>
      <c r="FS122" s="384"/>
      <c r="FT122" s="384"/>
      <c r="FU122" s="384"/>
      <c r="FV122" s="384"/>
      <c r="FW122" s="384"/>
      <c r="FX122" s="384"/>
      <c r="FY122" s="384"/>
      <c r="FZ122" s="384"/>
      <c r="GA122" s="384"/>
      <c r="GB122" s="384"/>
    </row>
    <row r="123" spans="1:184" x14ac:dyDescent="0.2">
      <c r="A123" s="384"/>
      <c r="B123" s="384"/>
      <c r="C123" s="384"/>
      <c r="D123" s="384"/>
      <c r="E123" s="384"/>
      <c r="F123" s="384"/>
      <c r="G123" s="384"/>
      <c r="H123" s="384"/>
      <c r="I123" s="384"/>
      <c r="J123" s="384"/>
      <c r="K123" s="384"/>
      <c r="L123" s="384"/>
      <c r="M123" s="384"/>
      <c r="N123" s="384"/>
      <c r="O123" s="384"/>
      <c r="P123" s="384"/>
      <c r="Q123" s="384"/>
      <c r="R123" s="384"/>
      <c r="S123" s="384"/>
      <c r="T123" s="384"/>
      <c r="U123" s="384"/>
      <c r="V123" s="384"/>
      <c r="W123" s="384"/>
      <c r="X123" s="384"/>
      <c r="Y123" s="384"/>
      <c r="Z123" s="384"/>
      <c r="AA123" s="384"/>
      <c r="AB123" s="384"/>
      <c r="AC123" s="384"/>
      <c r="AD123" s="384"/>
      <c r="AE123" s="384"/>
      <c r="AF123" s="384"/>
      <c r="AG123" s="384"/>
      <c r="AH123" s="384"/>
      <c r="AI123" s="384"/>
      <c r="AJ123" s="384"/>
      <c r="AK123" s="384"/>
      <c r="AL123" s="384"/>
      <c r="AM123" s="384"/>
      <c r="AN123" s="384"/>
      <c r="AO123" s="384"/>
      <c r="AP123" s="384"/>
      <c r="AQ123" s="384"/>
      <c r="AR123" s="384"/>
      <c r="AS123" s="384"/>
      <c r="AT123" s="384"/>
      <c r="AU123" s="384"/>
      <c r="AV123" s="384"/>
      <c r="AW123" s="384"/>
      <c r="AX123" s="384"/>
      <c r="AY123" s="384"/>
      <c r="AZ123" s="384"/>
      <c r="BA123" s="384"/>
      <c r="BB123" s="384"/>
      <c r="BC123" s="384"/>
      <c r="BD123" s="384"/>
      <c r="BE123" s="384"/>
      <c r="BF123" s="384"/>
      <c r="BG123" s="384"/>
      <c r="BH123" s="384"/>
      <c r="BI123" s="384"/>
      <c r="BJ123" s="384"/>
      <c r="BK123" s="384"/>
      <c r="BL123" s="384"/>
      <c r="BM123" s="384"/>
      <c r="BN123" s="384"/>
      <c r="BO123" s="384"/>
      <c r="BP123" s="384"/>
      <c r="BQ123" s="384"/>
      <c r="BR123" s="384"/>
      <c r="BS123" s="384"/>
      <c r="BT123" s="384"/>
      <c r="BU123" s="384"/>
      <c r="BV123" s="384"/>
      <c r="BW123" s="384"/>
      <c r="BX123" s="384"/>
      <c r="BY123" s="384"/>
      <c r="BZ123" s="384"/>
      <c r="CA123" s="384"/>
      <c r="CB123" s="384"/>
      <c r="CC123" s="384"/>
      <c r="CD123" s="384"/>
      <c r="CE123" s="384"/>
      <c r="CF123" s="384"/>
      <c r="CG123" s="384"/>
      <c r="CH123" s="384"/>
      <c r="CI123" s="384"/>
      <c r="CJ123" s="384"/>
      <c r="CK123" s="384"/>
      <c r="CL123" s="384"/>
      <c r="CM123" s="384"/>
      <c r="CN123" s="384"/>
      <c r="CO123" s="384"/>
      <c r="CP123" s="384"/>
      <c r="CQ123" s="384"/>
      <c r="CR123" s="384"/>
      <c r="CS123" s="384"/>
      <c r="CT123" s="384"/>
      <c r="CU123" s="384"/>
      <c r="CV123" s="384"/>
      <c r="CW123" s="384"/>
      <c r="CX123" s="384"/>
      <c r="CY123" s="384"/>
      <c r="CZ123" s="384"/>
      <c r="DA123" s="384"/>
      <c r="DB123" s="384"/>
      <c r="DC123" s="384"/>
      <c r="DD123" s="384"/>
      <c r="DE123" s="384"/>
      <c r="DF123" s="384"/>
      <c r="DG123" s="384"/>
      <c r="DH123" s="384"/>
      <c r="DI123" s="384"/>
      <c r="DJ123" s="384"/>
      <c r="DK123" s="384"/>
      <c r="DL123" s="384"/>
      <c r="DM123" s="384"/>
      <c r="DN123" s="384"/>
      <c r="DO123" s="384"/>
      <c r="DP123" s="384"/>
      <c r="DQ123" s="384"/>
      <c r="DR123" s="384"/>
      <c r="DS123" s="384"/>
      <c r="DT123" s="384"/>
      <c r="DU123" s="384"/>
      <c r="DV123" s="384"/>
      <c r="DW123" s="384"/>
      <c r="DX123" s="384"/>
      <c r="DY123" s="384"/>
      <c r="DZ123" s="384"/>
      <c r="EA123" s="384"/>
      <c r="EB123" s="384"/>
      <c r="EC123" s="384"/>
      <c r="ED123" s="384"/>
      <c r="EE123" s="384"/>
      <c r="EF123" s="384"/>
      <c r="EG123" s="384"/>
      <c r="EH123" s="384"/>
      <c r="EI123" s="384"/>
      <c r="EJ123" s="384"/>
      <c r="EK123" s="384"/>
      <c r="EL123" s="384"/>
      <c r="EM123" s="384"/>
      <c r="EN123" s="384"/>
      <c r="EO123" s="384"/>
      <c r="EP123" s="384"/>
      <c r="EQ123" s="384"/>
      <c r="ER123" s="384"/>
      <c r="ES123" s="384"/>
      <c r="ET123" s="384"/>
      <c r="EU123" s="384"/>
      <c r="EV123" s="384"/>
      <c r="EW123" s="384"/>
      <c r="EX123" s="384"/>
      <c r="EY123" s="384"/>
      <c r="EZ123" s="384"/>
      <c r="FA123" s="384"/>
      <c r="FB123" s="384"/>
      <c r="FC123" s="384"/>
      <c r="FD123" s="384"/>
      <c r="FE123" s="384"/>
      <c r="FF123" s="384"/>
      <c r="FG123" s="384"/>
      <c r="FH123" s="384"/>
      <c r="FI123" s="384"/>
      <c r="FJ123" s="384"/>
      <c r="FK123" s="384"/>
      <c r="FL123" s="384"/>
      <c r="FM123" s="384"/>
      <c r="FN123" s="384"/>
      <c r="FO123" s="384"/>
      <c r="FP123" s="384"/>
      <c r="FQ123" s="384"/>
      <c r="FR123" s="384"/>
      <c r="FS123" s="384"/>
      <c r="FT123" s="384"/>
      <c r="FU123" s="384"/>
      <c r="FV123" s="384"/>
      <c r="FW123" s="384"/>
      <c r="FX123" s="384"/>
      <c r="FY123" s="384"/>
      <c r="FZ123" s="384"/>
      <c r="GA123" s="384"/>
      <c r="GB123" s="384"/>
    </row>
    <row r="124" spans="1:184" x14ac:dyDescent="0.2">
      <c r="A124" s="384"/>
      <c r="B124" s="384"/>
      <c r="C124" s="384"/>
      <c r="D124" s="384"/>
      <c r="E124" s="384"/>
      <c r="F124" s="384"/>
      <c r="G124" s="384"/>
      <c r="H124" s="384"/>
      <c r="I124" s="384"/>
      <c r="J124" s="384"/>
      <c r="K124" s="384"/>
      <c r="L124" s="384"/>
      <c r="M124" s="384"/>
      <c r="N124" s="384"/>
      <c r="O124" s="384"/>
      <c r="P124" s="384"/>
      <c r="Q124" s="384"/>
      <c r="R124" s="384"/>
      <c r="S124" s="384"/>
      <c r="T124" s="384"/>
      <c r="U124" s="384"/>
      <c r="V124" s="384"/>
      <c r="W124" s="384"/>
      <c r="X124" s="384"/>
      <c r="Y124" s="384"/>
      <c r="Z124" s="384"/>
      <c r="AA124" s="384"/>
      <c r="AB124" s="384"/>
      <c r="AC124" s="384"/>
      <c r="AD124" s="384"/>
      <c r="AE124" s="384"/>
      <c r="AF124" s="384"/>
      <c r="AG124" s="384"/>
      <c r="AH124" s="384"/>
      <c r="AI124" s="384"/>
      <c r="AJ124" s="384"/>
      <c r="AK124" s="384"/>
      <c r="AL124" s="384"/>
      <c r="AM124" s="384"/>
      <c r="AN124" s="384"/>
      <c r="AO124" s="384"/>
      <c r="AP124" s="384"/>
      <c r="AQ124" s="384"/>
      <c r="AR124" s="384"/>
      <c r="AS124" s="384"/>
      <c r="AT124" s="384"/>
      <c r="AU124" s="384"/>
      <c r="AV124" s="384"/>
      <c r="AW124" s="384"/>
      <c r="AX124" s="384"/>
      <c r="AY124" s="384"/>
      <c r="AZ124" s="384"/>
      <c r="BA124" s="384"/>
      <c r="BB124" s="384"/>
      <c r="BC124" s="384"/>
      <c r="BD124" s="384"/>
      <c r="BE124" s="384"/>
      <c r="BF124" s="384"/>
      <c r="BG124" s="384"/>
      <c r="BH124" s="384"/>
      <c r="BI124" s="384"/>
      <c r="BJ124" s="384"/>
      <c r="BK124" s="384"/>
      <c r="BL124" s="384"/>
      <c r="BM124" s="384"/>
      <c r="BN124" s="384"/>
      <c r="BO124" s="384"/>
      <c r="BP124" s="384"/>
      <c r="BQ124" s="384"/>
      <c r="BR124" s="384"/>
      <c r="BS124" s="384"/>
      <c r="BT124" s="384"/>
      <c r="BU124" s="384"/>
      <c r="BV124" s="384"/>
      <c r="BW124" s="384"/>
      <c r="BX124" s="384"/>
      <c r="BY124" s="384"/>
      <c r="BZ124" s="384"/>
      <c r="CA124" s="384"/>
      <c r="CB124" s="384"/>
      <c r="CC124" s="384"/>
      <c r="CD124" s="384"/>
      <c r="CE124" s="384"/>
      <c r="CF124" s="384"/>
      <c r="CG124" s="384"/>
      <c r="CH124" s="384"/>
      <c r="CI124" s="384"/>
      <c r="CJ124" s="384"/>
      <c r="CK124" s="384"/>
      <c r="CL124" s="384"/>
      <c r="CM124" s="384"/>
      <c r="CN124" s="384"/>
      <c r="CO124" s="384"/>
      <c r="CP124" s="384"/>
      <c r="CQ124" s="384"/>
      <c r="CR124" s="384"/>
      <c r="CS124" s="384"/>
      <c r="CT124" s="384"/>
      <c r="CU124" s="384"/>
      <c r="CV124" s="384"/>
      <c r="CW124" s="384"/>
      <c r="CX124" s="384"/>
      <c r="CY124" s="384"/>
      <c r="CZ124" s="384"/>
      <c r="DA124" s="384"/>
      <c r="DB124" s="384"/>
      <c r="DC124" s="384"/>
      <c r="DD124" s="384"/>
      <c r="DE124" s="384"/>
      <c r="DF124" s="384"/>
      <c r="DG124" s="384"/>
      <c r="DH124" s="384"/>
      <c r="DI124" s="384"/>
      <c r="DJ124" s="384"/>
      <c r="DK124" s="384"/>
      <c r="DL124" s="384"/>
      <c r="DM124" s="384"/>
      <c r="DN124" s="384"/>
      <c r="DO124" s="384"/>
      <c r="DP124" s="384"/>
      <c r="DQ124" s="384"/>
      <c r="DR124" s="384"/>
      <c r="DS124" s="384"/>
      <c r="DT124" s="384"/>
      <c r="DU124" s="384"/>
      <c r="DV124" s="384"/>
      <c r="DW124" s="384"/>
      <c r="DX124" s="384"/>
      <c r="DY124" s="384"/>
      <c r="DZ124" s="384"/>
      <c r="EA124" s="384"/>
      <c r="EB124" s="384"/>
      <c r="EC124" s="384"/>
      <c r="ED124" s="384"/>
      <c r="EE124" s="384"/>
      <c r="EF124" s="384"/>
      <c r="EG124" s="384"/>
      <c r="EH124" s="384"/>
      <c r="EI124" s="384"/>
      <c r="EJ124" s="384"/>
      <c r="EK124" s="384"/>
      <c r="EL124" s="384"/>
      <c r="EM124" s="384"/>
      <c r="EN124" s="384"/>
      <c r="EO124" s="384"/>
      <c r="EP124" s="384"/>
      <c r="EQ124" s="384"/>
      <c r="ER124" s="384"/>
      <c r="ES124" s="384"/>
      <c r="ET124" s="384"/>
      <c r="EU124" s="384"/>
      <c r="EV124" s="384"/>
      <c r="EW124" s="384"/>
      <c r="EX124" s="384"/>
      <c r="EY124" s="384"/>
      <c r="EZ124" s="384"/>
      <c r="FA124" s="384"/>
      <c r="FB124" s="384"/>
      <c r="FC124" s="384"/>
      <c r="FD124" s="384"/>
      <c r="FE124" s="384"/>
      <c r="FF124" s="384"/>
      <c r="FG124" s="384"/>
      <c r="FH124" s="384"/>
      <c r="FI124" s="384"/>
      <c r="FJ124" s="384"/>
      <c r="FK124" s="384"/>
      <c r="FL124" s="384"/>
      <c r="FM124" s="384"/>
      <c r="FN124" s="384"/>
      <c r="FO124" s="384"/>
      <c r="FP124" s="384"/>
      <c r="FQ124" s="384"/>
      <c r="FR124" s="384"/>
      <c r="FS124" s="384"/>
      <c r="FT124" s="384"/>
      <c r="FU124" s="384"/>
      <c r="FV124" s="384"/>
      <c r="FW124" s="384"/>
      <c r="FX124" s="384"/>
      <c r="FY124" s="384"/>
      <c r="FZ124" s="384"/>
      <c r="GA124" s="384"/>
      <c r="GB124" s="384"/>
    </row>
    <row r="125" spans="1:184" x14ac:dyDescent="0.2">
      <c r="A125" s="384"/>
      <c r="B125" s="384"/>
      <c r="C125" s="384"/>
      <c r="D125" s="384"/>
      <c r="E125" s="384"/>
      <c r="F125" s="384"/>
      <c r="G125" s="384"/>
      <c r="H125" s="384"/>
      <c r="I125" s="384"/>
      <c r="J125" s="384"/>
      <c r="K125" s="384"/>
      <c r="L125" s="384"/>
      <c r="M125" s="384"/>
      <c r="N125" s="384"/>
      <c r="O125" s="384"/>
      <c r="P125" s="384"/>
      <c r="Q125" s="384"/>
      <c r="R125" s="384"/>
      <c r="S125" s="384"/>
      <c r="T125" s="384"/>
      <c r="U125" s="384"/>
      <c r="V125" s="384"/>
      <c r="W125" s="384"/>
      <c r="X125" s="384"/>
      <c r="Y125" s="384"/>
      <c r="Z125" s="384"/>
      <c r="AA125" s="384"/>
      <c r="AB125" s="384"/>
      <c r="AC125" s="384"/>
      <c r="AD125" s="384"/>
      <c r="AE125" s="384"/>
      <c r="AF125" s="384"/>
      <c r="AG125" s="384"/>
      <c r="AH125" s="384"/>
      <c r="AI125" s="384"/>
      <c r="AJ125" s="384"/>
      <c r="AK125" s="384"/>
      <c r="AL125" s="384"/>
      <c r="AM125" s="384"/>
      <c r="AN125" s="384"/>
      <c r="AO125" s="384"/>
      <c r="AP125" s="384"/>
      <c r="AQ125" s="384"/>
      <c r="AR125" s="384"/>
      <c r="AS125" s="384"/>
      <c r="AT125" s="384"/>
      <c r="AU125" s="384"/>
      <c r="AV125" s="384"/>
      <c r="AW125" s="384"/>
      <c r="AX125" s="384"/>
      <c r="AY125" s="384"/>
      <c r="AZ125" s="384"/>
      <c r="BA125" s="384"/>
      <c r="BB125" s="384"/>
      <c r="BC125" s="384"/>
      <c r="BD125" s="384"/>
      <c r="BE125" s="384"/>
      <c r="BF125" s="384"/>
      <c r="BG125" s="384"/>
      <c r="BH125" s="384"/>
      <c r="BI125" s="384"/>
      <c r="BJ125" s="384"/>
      <c r="BK125" s="384"/>
      <c r="BL125" s="384"/>
      <c r="BM125" s="384"/>
      <c r="BN125" s="384"/>
      <c r="BO125" s="384"/>
      <c r="BP125" s="384"/>
      <c r="BQ125" s="384"/>
      <c r="BR125" s="384"/>
      <c r="BS125" s="384"/>
      <c r="BT125" s="384"/>
      <c r="BU125" s="384"/>
      <c r="BV125" s="384"/>
      <c r="BW125" s="384"/>
      <c r="BX125" s="384"/>
      <c r="BY125" s="384"/>
      <c r="BZ125" s="384"/>
      <c r="CA125" s="384"/>
      <c r="CB125" s="384"/>
      <c r="CC125" s="384"/>
      <c r="CD125" s="384"/>
      <c r="CE125" s="384"/>
      <c r="CF125" s="384"/>
      <c r="CG125" s="384"/>
      <c r="CH125" s="384"/>
      <c r="CI125" s="384"/>
      <c r="CJ125" s="384"/>
      <c r="CK125" s="384"/>
      <c r="CL125" s="384"/>
      <c r="CM125" s="384"/>
      <c r="CN125" s="384"/>
      <c r="CO125" s="384"/>
      <c r="CP125" s="384"/>
      <c r="CQ125" s="384"/>
      <c r="CR125" s="384"/>
      <c r="CS125" s="384"/>
      <c r="CT125" s="384"/>
      <c r="CU125" s="384"/>
      <c r="CV125" s="384"/>
      <c r="CW125" s="384"/>
      <c r="CX125" s="384"/>
      <c r="CY125" s="384"/>
      <c r="CZ125" s="384"/>
      <c r="DA125" s="384"/>
      <c r="DB125" s="384"/>
      <c r="DC125" s="384"/>
      <c r="DD125" s="384"/>
      <c r="DE125" s="384"/>
      <c r="DF125" s="384"/>
      <c r="DG125" s="384"/>
      <c r="DH125" s="384"/>
      <c r="DI125" s="384"/>
      <c r="DJ125" s="384"/>
      <c r="DK125" s="384"/>
      <c r="DL125" s="384"/>
      <c r="DM125" s="384"/>
      <c r="DN125" s="384"/>
      <c r="DO125" s="384"/>
      <c r="DP125" s="384"/>
      <c r="DQ125" s="384"/>
      <c r="DR125" s="384"/>
      <c r="DS125" s="384"/>
      <c r="DT125" s="384"/>
      <c r="DU125" s="384"/>
      <c r="DV125" s="384"/>
      <c r="DW125" s="384"/>
      <c r="DX125" s="384"/>
      <c r="DY125" s="384"/>
      <c r="DZ125" s="384"/>
      <c r="EA125" s="384"/>
      <c r="EB125" s="384"/>
      <c r="EC125" s="384"/>
      <c r="ED125" s="384"/>
      <c r="EE125" s="384"/>
      <c r="EF125" s="384"/>
      <c r="EG125" s="384"/>
      <c r="EH125" s="384"/>
      <c r="EI125" s="384"/>
      <c r="EJ125" s="384"/>
      <c r="EK125" s="384"/>
      <c r="EL125" s="384"/>
      <c r="EM125" s="384"/>
      <c r="EN125" s="384"/>
      <c r="EO125" s="384"/>
      <c r="EP125" s="384"/>
      <c r="EQ125" s="384"/>
      <c r="ER125" s="384"/>
      <c r="ES125" s="384"/>
      <c r="ET125" s="384"/>
      <c r="EU125" s="384"/>
      <c r="EV125" s="384"/>
      <c r="EW125" s="384"/>
      <c r="EX125" s="384"/>
      <c r="EY125" s="384"/>
      <c r="EZ125" s="384"/>
      <c r="FA125" s="384"/>
      <c r="FB125" s="384"/>
      <c r="FC125" s="384"/>
      <c r="FD125" s="384"/>
      <c r="FE125" s="384"/>
      <c r="FF125" s="384"/>
      <c r="FG125" s="384"/>
      <c r="FH125" s="384"/>
      <c r="FI125" s="384"/>
      <c r="FJ125" s="384"/>
      <c r="FK125" s="384"/>
      <c r="FL125" s="384"/>
      <c r="FM125" s="384"/>
      <c r="FN125" s="384"/>
      <c r="FO125" s="384"/>
      <c r="FP125" s="384"/>
      <c r="FQ125" s="384"/>
      <c r="FR125" s="384"/>
      <c r="FS125" s="384"/>
      <c r="FT125" s="384"/>
      <c r="FU125" s="384"/>
      <c r="FV125" s="384"/>
      <c r="FW125" s="384"/>
      <c r="FX125" s="384"/>
      <c r="FY125" s="384"/>
      <c r="FZ125" s="384"/>
      <c r="GA125" s="384"/>
      <c r="GB125" s="384"/>
    </row>
    <row r="126" spans="1:184" x14ac:dyDescent="0.2">
      <c r="A126" s="384"/>
      <c r="B126" s="384"/>
      <c r="C126" s="384"/>
      <c r="D126" s="384"/>
      <c r="E126" s="384"/>
      <c r="F126" s="384"/>
      <c r="G126" s="384"/>
      <c r="H126" s="384"/>
      <c r="I126" s="384"/>
      <c r="J126" s="384"/>
      <c r="K126" s="384"/>
      <c r="L126" s="384"/>
      <c r="M126" s="384"/>
      <c r="N126" s="384"/>
      <c r="O126" s="384"/>
      <c r="P126" s="384"/>
      <c r="Q126" s="384"/>
      <c r="R126" s="384"/>
      <c r="S126" s="384"/>
      <c r="T126" s="384"/>
      <c r="U126" s="384"/>
      <c r="V126" s="384"/>
      <c r="W126" s="384"/>
      <c r="X126" s="384"/>
      <c r="Y126" s="384"/>
      <c r="Z126" s="384"/>
      <c r="AA126" s="384"/>
      <c r="AB126" s="384"/>
      <c r="AC126" s="384"/>
      <c r="AD126" s="384"/>
      <c r="AE126" s="384"/>
      <c r="AF126" s="384"/>
      <c r="AG126" s="384"/>
      <c r="AH126" s="384"/>
      <c r="AI126" s="384"/>
      <c r="AJ126" s="384"/>
      <c r="AK126" s="384"/>
      <c r="AL126" s="384"/>
      <c r="AM126" s="384"/>
      <c r="AN126" s="384"/>
      <c r="AO126" s="384"/>
      <c r="AP126" s="384"/>
      <c r="AQ126" s="384"/>
      <c r="AR126" s="384"/>
      <c r="AS126" s="384"/>
      <c r="AT126" s="384"/>
      <c r="AU126" s="384"/>
      <c r="AV126" s="384"/>
      <c r="AW126" s="384"/>
      <c r="AX126" s="384"/>
      <c r="AY126" s="384"/>
      <c r="AZ126" s="384"/>
      <c r="BA126" s="384"/>
      <c r="BB126" s="384"/>
      <c r="BC126" s="384"/>
      <c r="BD126" s="384"/>
      <c r="BE126" s="384"/>
      <c r="BF126" s="384"/>
      <c r="BG126" s="384"/>
      <c r="BH126" s="384"/>
      <c r="BI126" s="384"/>
      <c r="BJ126" s="384"/>
      <c r="BK126" s="384"/>
      <c r="BL126" s="384"/>
      <c r="BM126" s="384"/>
      <c r="BN126" s="384"/>
      <c r="BO126" s="384"/>
      <c r="BP126" s="384"/>
      <c r="BQ126" s="384"/>
      <c r="BR126" s="384"/>
      <c r="BS126" s="384"/>
      <c r="BT126" s="384"/>
      <c r="BU126" s="384"/>
      <c r="BV126" s="384"/>
      <c r="BW126" s="384"/>
      <c r="BX126" s="384"/>
      <c r="BY126" s="384"/>
      <c r="BZ126" s="384"/>
      <c r="CA126" s="384"/>
      <c r="CB126" s="384"/>
      <c r="CC126" s="384"/>
      <c r="CD126" s="384"/>
      <c r="CE126" s="384"/>
      <c r="CF126" s="384"/>
      <c r="CG126" s="384"/>
      <c r="CH126" s="384"/>
      <c r="CI126" s="384"/>
      <c r="CJ126" s="384"/>
      <c r="CK126" s="384"/>
      <c r="CL126" s="384"/>
      <c r="CM126" s="384"/>
      <c r="CN126" s="384"/>
      <c r="CO126" s="384"/>
      <c r="CP126" s="384"/>
      <c r="CQ126" s="384"/>
      <c r="CR126" s="384"/>
      <c r="CS126" s="384"/>
      <c r="CT126" s="384"/>
      <c r="CU126" s="384"/>
      <c r="CV126" s="384"/>
      <c r="CW126" s="384"/>
      <c r="CX126" s="384"/>
      <c r="CY126" s="384"/>
      <c r="CZ126" s="384"/>
      <c r="DA126" s="384"/>
      <c r="DB126" s="384"/>
      <c r="DC126" s="384"/>
      <c r="DD126" s="384"/>
      <c r="DE126" s="384"/>
      <c r="DF126" s="384"/>
      <c r="DG126" s="384"/>
      <c r="DH126" s="384"/>
      <c r="DI126" s="384"/>
      <c r="DJ126" s="384"/>
      <c r="DK126" s="384"/>
      <c r="DL126" s="384"/>
      <c r="DM126" s="384"/>
      <c r="DN126" s="384"/>
      <c r="DO126" s="384"/>
      <c r="DP126" s="384"/>
      <c r="DQ126" s="384"/>
      <c r="DR126" s="384"/>
      <c r="DS126" s="384"/>
      <c r="DT126" s="384"/>
      <c r="DU126" s="384"/>
      <c r="DV126" s="384"/>
      <c r="DW126" s="384"/>
      <c r="DX126" s="384"/>
      <c r="DY126" s="384"/>
      <c r="DZ126" s="384"/>
      <c r="EA126" s="384"/>
      <c r="EB126" s="384"/>
      <c r="EC126" s="384"/>
      <c r="ED126" s="384"/>
      <c r="EE126" s="384"/>
      <c r="EF126" s="384"/>
      <c r="EG126" s="384"/>
      <c r="EH126" s="384"/>
      <c r="EI126" s="384"/>
      <c r="EJ126" s="384"/>
      <c r="EK126" s="384"/>
      <c r="EL126" s="384"/>
      <c r="EM126" s="384"/>
      <c r="EN126" s="384"/>
      <c r="EO126" s="384"/>
      <c r="EP126" s="384"/>
      <c r="EQ126" s="384"/>
      <c r="ER126" s="384"/>
      <c r="ES126" s="384"/>
      <c r="ET126" s="384"/>
      <c r="EU126" s="384"/>
      <c r="EV126" s="384"/>
      <c r="EW126" s="384"/>
      <c r="EX126" s="384"/>
      <c r="EY126" s="384"/>
      <c r="EZ126" s="384"/>
      <c r="FA126" s="384"/>
      <c r="FB126" s="384"/>
      <c r="FC126" s="384"/>
      <c r="FD126" s="384"/>
      <c r="FE126" s="384"/>
      <c r="FF126" s="384"/>
      <c r="FG126" s="384"/>
      <c r="FH126" s="384"/>
      <c r="FI126" s="384"/>
      <c r="FJ126" s="384"/>
      <c r="FK126" s="384"/>
      <c r="FL126" s="384"/>
      <c r="FM126" s="384"/>
      <c r="FN126" s="384"/>
      <c r="FO126" s="384"/>
      <c r="FP126" s="384"/>
      <c r="FQ126" s="384"/>
      <c r="FR126" s="384"/>
      <c r="FS126" s="384"/>
      <c r="FT126" s="384"/>
      <c r="FU126" s="384"/>
      <c r="FV126" s="384"/>
      <c r="FW126" s="384"/>
      <c r="FX126" s="384"/>
      <c r="FY126" s="384"/>
      <c r="FZ126" s="384"/>
      <c r="GA126" s="384"/>
      <c r="GB126" s="384"/>
    </row>
    <row r="127" spans="1:184" x14ac:dyDescent="0.2">
      <c r="A127" s="384"/>
      <c r="B127" s="384"/>
      <c r="C127" s="384"/>
      <c r="D127" s="384"/>
      <c r="E127" s="384"/>
      <c r="F127" s="384"/>
      <c r="G127" s="384"/>
      <c r="H127" s="384"/>
      <c r="I127" s="384"/>
      <c r="J127" s="384"/>
      <c r="K127" s="384"/>
      <c r="L127" s="384"/>
      <c r="M127" s="384"/>
      <c r="N127" s="384"/>
      <c r="O127" s="384"/>
      <c r="P127" s="384"/>
      <c r="Q127" s="384"/>
      <c r="R127" s="384"/>
      <c r="S127" s="384"/>
      <c r="T127" s="384"/>
      <c r="U127" s="384"/>
      <c r="V127" s="384"/>
      <c r="W127" s="384"/>
      <c r="X127" s="384"/>
      <c r="Y127" s="384"/>
      <c r="Z127" s="384"/>
      <c r="AA127" s="384"/>
      <c r="AB127" s="384"/>
      <c r="AC127" s="384"/>
      <c r="AD127" s="384"/>
      <c r="AE127" s="384"/>
      <c r="AF127" s="384"/>
      <c r="AG127" s="384"/>
      <c r="AH127" s="384"/>
      <c r="AI127" s="384"/>
      <c r="AJ127" s="384"/>
      <c r="AK127" s="384"/>
      <c r="AL127" s="384"/>
      <c r="AM127" s="384"/>
      <c r="AN127" s="384"/>
      <c r="AO127" s="384"/>
      <c r="AP127" s="384"/>
      <c r="AQ127" s="384"/>
      <c r="AR127" s="384"/>
      <c r="AS127" s="384"/>
      <c r="AT127" s="384"/>
      <c r="AU127" s="384"/>
      <c r="AV127" s="384"/>
      <c r="AW127" s="384"/>
      <c r="AX127" s="384"/>
      <c r="AY127" s="384"/>
      <c r="AZ127" s="384"/>
      <c r="BA127" s="384"/>
      <c r="BB127" s="384"/>
      <c r="BC127" s="384"/>
      <c r="BD127" s="384"/>
      <c r="BE127" s="384"/>
      <c r="BF127" s="384"/>
      <c r="BG127" s="384"/>
      <c r="BH127" s="384"/>
      <c r="BI127" s="384"/>
      <c r="BJ127" s="384"/>
      <c r="BK127" s="384"/>
      <c r="BL127" s="384"/>
      <c r="BM127" s="384"/>
      <c r="BN127" s="384"/>
      <c r="BO127" s="384"/>
      <c r="BP127" s="384"/>
      <c r="BQ127" s="384"/>
      <c r="BR127" s="384"/>
      <c r="BS127" s="384"/>
      <c r="BT127" s="384"/>
      <c r="BU127" s="384"/>
      <c r="BV127" s="384"/>
      <c r="BW127" s="384"/>
      <c r="BX127" s="384"/>
      <c r="BY127" s="384"/>
      <c r="BZ127" s="384"/>
      <c r="CA127" s="384"/>
      <c r="CB127" s="384"/>
      <c r="CC127" s="384"/>
      <c r="CD127" s="384"/>
      <c r="CE127" s="384"/>
      <c r="CF127" s="384"/>
      <c r="CG127" s="384"/>
      <c r="CH127" s="384"/>
      <c r="CI127" s="384"/>
      <c r="CJ127" s="384"/>
      <c r="CK127" s="384"/>
      <c r="CL127" s="384"/>
      <c r="CM127" s="384"/>
      <c r="CN127" s="384"/>
      <c r="CO127" s="384"/>
      <c r="CP127" s="384"/>
      <c r="CQ127" s="384"/>
      <c r="CR127" s="384"/>
      <c r="CS127" s="384"/>
      <c r="CT127" s="384"/>
      <c r="CU127" s="384"/>
      <c r="CV127" s="384"/>
      <c r="CW127" s="384"/>
      <c r="CX127" s="384"/>
      <c r="CY127" s="384"/>
      <c r="CZ127" s="384"/>
      <c r="DA127" s="384"/>
      <c r="DB127" s="384"/>
      <c r="DC127" s="384"/>
      <c r="DD127" s="384"/>
      <c r="DE127" s="384"/>
      <c r="DF127" s="384"/>
      <c r="DG127" s="384"/>
      <c r="DH127" s="384"/>
      <c r="DI127" s="384"/>
      <c r="DJ127" s="384"/>
      <c r="DK127" s="384"/>
      <c r="DL127" s="384"/>
      <c r="DM127" s="384"/>
      <c r="DN127" s="384"/>
      <c r="DO127" s="384"/>
      <c r="DP127" s="384"/>
      <c r="DQ127" s="384"/>
      <c r="DR127" s="384"/>
      <c r="DS127" s="384"/>
      <c r="DT127" s="384"/>
      <c r="DU127" s="384"/>
      <c r="DV127" s="384"/>
      <c r="DW127" s="384"/>
      <c r="DX127" s="384"/>
      <c r="DY127" s="384"/>
      <c r="DZ127" s="384"/>
      <c r="EA127" s="384"/>
      <c r="EB127" s="384"/>
      <c r="EC127" s="384"/>
      <c r="ED127" s="384"/>
      <c r="EE127" s="384"/>
      <c r="EF127" s="384"/>
      <c r="EG127" s="384"/>
      <c r="EH127" s="384"/>
      <c r="EI127" s="384"/>
      <c r="EJ127" s="384"/>
      <c r="EK127" s="384"/>
      <c r="EL127" s="384"/>
      <c r="EM127" s="384"/>
      <c r="EN127" s="384"/>
      <c r="EO127" s="384"/>
      <c r="EP127" s="384"/>
      <c r="EQ127" s="384"/>
      <c r="ER127" s="384"/>
      <c r="ES127" s="384"/>
      <c r="ET127" s="384"/>
      <c r="EU127" s="384"/>
      <c r="EV127" s="384"/>
      <c r="EW127" s="384"/>
      <c r="EX127" s="384"/>
      <c r="EY127" s="384"/>
      <c r="EZ127" s="384"/>
      <c r="FA127" s="384"/>
      <c r="FB127" s="384"/>
      <c r="FC127" s="384"/>
      <c r="FD127" s="384"/>
      <c r="FE127" s="384"/>
      <c r="FF127" s="384"/>
      <c r="FG127" s="384"/>
      <c r="FH127" s="384"/>
      <c r="FI127" s="384"/>
      <c r="FJ127" s="384"/>
      <c r="FK127" s="384"/>
      <c r="FL127" s="384"/>
      <c r="FM127" s="384"/>
      <c r="FN127" s="384"/>
      <c r="FO127" s="384"/>
      <c r="FP127" s="384"/>
      <c r="FQ127" s="384"/>
      <c r="FR127" s="384"/>
      <c r="FS127" s="384"/>
      <c r="FT127" s="384"/>
      <c r="FU127" s="384"/>
      <c r="FV127" s="384"/>
      <c r="FW127" s="384"/>
      <c r="FX127" s="384"/>
      <c r="FY127" s="384"/>
      <c r="FZ127" s="384"/>
      <c r="GA127" s="384"/>
      <c r="GB127" s="384"/>
    </row>
    <row r="128" spans="1:184" x14ac:dyDescent="0.2">
      <c r="A128" s="384"/>
      <c r="B128" s="384"/>
      <c r="C128" s="384"/>
      <c r="D128" s="384"/>
      <c r="E128" s="384"/>
      <c r="F128" s="384"/>
      <c r="G128" s="384"/>
      <c r="H128" s="384"/>
      <c r="I128" s="384"/>
      <c r="J128" s="384"/>
      <c r="K128" s="384"/>
      <c r="L128" s="384"/>
      <c r="M128" s="384"/>
      <c r="N128" s="384"/>
      <c r="O128" s="384"/>
      <c r="P128" s="384"/>
      <c r="Q128" s="384"/>
      <c r="R128" s="384"/>
      <c r="S128" s="384"/>
      <c r="T128" s="384"/>
      <c r="U128" s="384"/>
      <c r="V128" s="384"/>
      <c r="W128" s="384"/>
      <c r="X128" s="384"/>
      <c r="Y128" s="384"/>
      <c r="Z128" s="384"/>
      <c r="AA128" s="384"/>
      <c r="AB128" s="384"/>
      <c r="AC128" s="384"/>
      <c r="AD128" s="384"/>
      <c r="AE128" s="384"/>
      <c r="AF128" s="384"/>
      <c r="AG128" s="384"/>
      <c r="AH128" s="384"/>
      <c r="AI128" s="384"/>
      <c r="AJ128" s="384"/>
      <c r="AK128" s="384"/>
      <c r="AL128" s="384"/>
      <c r="AM128" s="384"/>
      <c r="AN128" s="384"/>
      <c r="AO128" s="384"/>
      <c r="AP128" s="384"/>
      <c r="AQ128" s="384"/>
      <c r="AR128" s="384"/>
      <c r="AS128" s="384"/>
      <c r="AT128" s="384"/>
      <c r="AU128" s="384"/>
      <c r="AV128" s="384"/>
      <c r="AW128" s="384"/>
      <c r="AX128" s="384"/>
      <c r="AY128" s="384"/>
      <c r="AZ128" s="384"/>
      <c r="BA128" s="384"/>
      <c r="BB128" s="384"/>
      <c r="BC128" s="384"/>
      <c r="BD128" s="384"/>
      <c r="BE128" s="384"/>
      <c r="BF128" s="384"/>
      <c r="BG128" s="384"/>
      <c r="BH128" s="384"/>
      <c r="BI128" s="384"/>
      <c r="BJ128" s="384"/>
      <c r="BK128" s="384"/>
      <c r="BL128" s="384"/>
      <c r="BM128" s="384"/>
      <c r="BN128" s="384"/>
      <c r="BO128" s="384"/>
      <c r="BP128" s="384"/>
      <c r="BQ128" s="384"/>
      <c r="BR128" s="384"/>
      <c r="BS128" s="384"/>
      <c r="BT128" s="384"/>
      <c r="BU128" s="384"/>
      <c r="BV128" s="384"/>
      <c r="BW128" s="384"/>
      <c r="BX128" s="384"/>
      <c r="BY128" s="384"/>
      <c r="BZ128" s="384"/>
      <c r="CA128" s="384"/>
      <c r="CB128" s="384"/>
      <c r="CC128" s="384"/>
      <c r="CD128" s="384"/>
      <c r="CE128" s="384"/>
      <c r="CF128" s="384"/>
      <c r="CG128" s="384"/>
      <c r="CH128" s="384"/>
      <c r="CI128" s="384"/>
      <c r="CJ128" s="384"/>
      <c r="CK128" s="384"/>
      <c r="CL128" s="384"/>
      <c r="CM128" s="384"/>
      <c r="CN128" s="384"/>
      <c r="CO128" s="384"/>
      <c r="CP128" s="384"/>
      <c r="CQ128" s="384"/>
      <c r="CR128" s="384"/>
      <c r="CS128" s="384"/>
      <c r="CT128" s="384"/>
      <c r="CU128" s="384"/>
      <c r="CV128" s="384"/>
      <c r="CW128" s="384"/>
      <c r="CX128" s="384"/>
      <c r="CY128" s="384"/>
      <c r="CZ128" s="384"/>
      <c r="DA128" s="384"/>
      <c r="DB128" s="384"/>
      <c r="DC128" s="384"/>
      <c r="DD128" s="384"/>
      <c r="DE128" s="384"/>
      <c r="DF128" s="384"/>
      <c r="DG128" s="384"/>
      <c r="DH128" s="384"/>
      <c r="DI128" s="384"/>
      <c r="DJ128" s="384"/>
      <c r="DK128" s="384"/>
      <c r="DL128" s="384"/>
      <c r="DM128" s="384"/>
      <c r="DN128" s="384"/>
      <c r="DO128" s="384"/>
      <c r="DP128" s="384"/>
      <c r="DQ128" s="384"/>
      <c r="DR128" s="384"/>
      <c r="DS128" s="384"/>
      <c r="DT128" s="384"/>
      <c r="DU128" s="384"/>
      <c r="DV128" s="384"/>
      <c r="DW128" s="384"/>
      <c r="DX128" s="384"/>
      <c r="DY128" s="384"/>
      <c r="DZ128" s="384"/>
      <c r="EA128" s="384"/>
      <c r="EB128" s="384"/>
      <c r="EC128" s="384"/>
      <c r="ED128" s="384"/>
      <c r="EE128" s="384"/>
      <c r="EF128" s="384"/>
      <c r="EG128" s="384"/>
      <c r="EH128" s="384"/>
      <c r="EI128" s="384"/>
      <c r="EJ128" s="384"/>
      <c r="EK128" s="384"/>
      <c r="EL128" s="384"/>
      <c r="EM128" s="384"/>
      <c r="EN128" s="384"/>
      <c r="EO128" s="384"/>
      <c r="EP128" s="384"/>
      <c r="EQ128" s="384"/>
      <c r="ER128" s="384"/>
      <c r="ES128" s="384"/>
      <c r="ET128" s="384"/>
      <c r="EU128" s="384"/>
      <c r="EV128" s="384"/>
      <c r="EW128" s="384"/>
      <c r="EX128" s="384"/>
      <c r="EY128" s="384"/>
      <c r="EZ128" s="384"/>
      <c r="FA128" s="384"/>
      <c r="FB128" s="384"/>
      <c r="FC128" s="384"/>
      <c r="FD128" s="384"/>
      <c r="FE128" s="384"/>
      <c r="FF128" s="384"/>
      <c r="FG128" s="384"/>
      <c r="FH128" s="384"/>
      <c r="FI128" s="384"/>
      <c r="FJ128" s="384"/>
      <c r="FK128" s="384"/>
      <c r="FL128" s="384"/>
      <c r="FM128" s="384"/>
      <c r="FN128" s="384"/>
      <c r="FO128" s="384"/>
      <c r="FP128" s="384"/>
      <c r="FQ128" s="384"/>
      <c r="FR128" s="384"/>
      <c r="FS128" s="384"/>
      <c r="FT128" s="384"/>
      <c r="FU128" s="384"/>
      <c r="FV128" s="384"/>
      <c r="FW128" s="384"/>
      <c r="FX128" s="384"/>
      <c r="FY128" s="384"/>
      <c r="FZ128" s="384"/>
      <c r="GA128" s="384"/>
      <c r="GB128" s="384"/>
    </row>
    <row r="129" spans="1:184" x14ac:dyDescent="0.2">
      <c r="A129" s="384"/>
      <c r="B129" s="384"/>
      <c r="C129" s="384"/>
      <c r="D129" s="384"/>
      <c r="E129" s="384"/>
      <c r="F129" s="384"/>
      <c r="G129" s="384"/>
      <c r="H129" s="384"/>
      <c r="I129" s="384"/>
      <c r="J129" s="384"/>
      <c r="K129" s="384"/>
      <c r="L129" s="384"/>
      <c r="M129" s="384"/>
      <c r="N129" s="384"/>
      <c r="O129" s="384"/>
      <c r="P129" s="384"/>
      <c r="Q129" s="384"/>
      <c r="R129" s="384"/>
      <c r="S129" s="384"/>
      <c r="T129" s="384"/>
      <c r="U129" s="384"/>
      <c r="V129" s="384"/>
      <c r="W129" s="384"/>
      <c r="X129" s="384"/>
      <c r="Y129" s="384"/>
      <c r="Z129" s="384"/>
      <c r="AA129" s="384"/>
      <c r="AB129" s="384"/>
      <c r="AC129" s="384"/>
      <c r="AD129" s="384"/>
      <c r="AE129" s="384"/>
      <c r="AF129" s="384"/>
      <c r="AG129" s="384"/>
      <c r="AH129" s="384"/>
      <c r="AI129" s="384"/>
      <c r="AJ129" s="384"/>
      <c r="AK129" s="384"/>
      <c r="AL129" s="384"/>
      <c r="AM129" s="384"/>
      <c r="AN129" s="384"/>
      <c r="AO129" s="384"/>
      <c r="AP129" s="384"/>
      <c r="AQ129" s="384"/>
      <c r="AR129" s="384"/>
      <c r="AS129" s="384"/>
      <c r="AT129" s="384"/>
      <c r="AU129" s="384"/>
      <c r="AV129" s="384"/>
      <c r="AW129" s="384"/>
      <c r="AX129" s="384"/>
      <c r="AY129" s="384"/>
      <c r="AZ129" s="384"/>
      <c r="BA129" s="384"/>
      <c r="BB129" s="384"/>
      <c r="BC129" s="384"/>
      <c r="BD129" s="384"/>
      <c r="BE129" s="384"/>
      <c r="BF129" s="384"/>
      <c r="BG129" s="384"/>
      <c r="BH129" s="384"/>
      <c r="BI129" s="384"/>
      <c r="BJ129" s="384"/>
      <c r="BK129" s="384"/>
      <c r="BL129" s="384"/>
      <c r="BM129" s="384"/>
      <c r="BN129" s="384"/>
      <c r="BO129" s="384"/>
      <c r="BP129" s="384"/>
      <c r="BQ129" s="384"/>
      <c r="BR129" s="384"/>
      <c r="BS129" s="384"/>
      <c r="BT129" s="384"/>
      <c r="BU129" s="384"/>
      <c r="BV129" s="384"/>
      <c r="BW129" s="384"/>
      <c r="BX129" s="384"/>
      <c r="BY129" s="384"/>
      <c r="BZ129" s="384"/>
      <c r="CA129" s="384"/>
      <c r="CB129" s="384"/>
      <c r="CC129" s="384"/>
      <c r="CD129" s="384"/>
      <c r="CE129" s="384"/>
      <c r="CF129" s="384"/>
      <c r="CG129" s="384"/>
      <c r="CH129" s="384"/>
      <c r="CI129" s="384"/>
      <c r="CJ129" s="384"/>
      <c r="CK129" s="384"/>
      <c r="CL129" s="384"/>
      <c r="CM129" s="384"/>
      <c r="CN129" s="384"/>
      <c r="CO129" s="384"/>
      <c r="CP129" s="384"/>
      <c r="CQ129" s="384"/>
      <c r="CR129" s="384"/>
      <c r="CS129" s="384"/>
      <c r="CT129" s="384"/>
      <c r="CU129" s="384"/>
      <c r="CV129" s="384"/>
      <c r="CW129" s="384"/>
      <c r="CX129" s="384"/>
      <c r="CY129" s="384"/>
      <c r="CZ129" s="384"/>
      <c r="DA129" s="384"/>
      <c r="DB129" s="384"/>
      <c r="DC129" s="384"/>
      <c r="DD129" s="384"/>
      <c r="DE129" s="384"/>
      <c r="DF129" s="384"/>
      <c r="DG129" s="384"/>
      <c r="DH129" s="384"/>
      <c r="DI129" s="384"/>
      <c r="DJ129" s="384"/>
      <c r="DK129" s="384"/>
      <c r="DL129" s="384"/>
      <c r="DM129" s="384"/>
      <c r="DN129" s="384"/>
      <c r="DO129" s="384"/>
      <c r="DP129" s="384"/>
      <c r="DQ129" s="384"/>
      <c r="DR129" s="384"/>
      <c r="DS129" s="384"/>
      <c r="DT129" s="384"/>
      <c r="DU129" s="384"/>
      <c r="DV129" s="384"/>
      <c r="DW129" s="384"/>
      <c r="DX129" s="384"/>
      <c r="DY129" s="384"/>
      <c r="DZ129" s="384"/>
      <c r="EA129" s="384"/>
      <c r="EB129" s="384"/>
      <c r="EC129" s="384"/>
      <c r="ED129" s="384"/>
      <c r="EE129" s="384"/>
      <c r="EF129" s="384"/>
      <c r="EG129" s="384"/>
      <c r="EH129" s="384"/>
      <c r="EI129" s="384"/>
      <c r="EJ129" s="384"/>
      <c r="EK129" s="384"/>
      <c r="EL129" s="384"/>
      <c r="EM129" s="384"/>
      <c r="EN129" s="384"/>
      <c r="EO129" s="384"/>
      <c r="EP129" s="384"/>
      <c r="EQ129" s="384"/>
      <c r="ER129" s="384"/>
      <c r="ES129" s="384"/>
      <c r="ET129" s="384"/>
      <c r="EU129" s="384"/>
      <c r="EV129" s="384"/>
      <c r="EW129" s="384"/>
      <c r="EX129" s="384"/>
      <c r="EY129" s="384"/>
      <c r="EZ129" s="384"/>
      <c r="FA129" s="384"/>
      <c r="FB129" s="384"/>
      <c r="FC129" s="384"/>
      <c r="FD129" s="384"/>
      <c r="FE129" s="384"/>
      <c r="FF129" s="384"/>
      <c r="FG129" s="384"/>
      <c r="FH129" s="384"/>
      <c r="FI129" s="384"/>
      <c r="FJ129" s="384"/>
      <c r="FK129" s="384"/>
      <c r="FL129" s="384"/>
      <c r="FM129" s="384"/>
      <c r="FN129" s="384"/>
      <c r="FO129" s="384"/>
      <c r="FP129" s="384"/>
      <c r="FQ129" s="384"/>
      <c r="FR129" s="384"/>
      <c r="FS129" s="384"/>
      <c r="FT129" s="384"/>
      <c r="FU129" s="384"/>
      <c r="FV129" s="384"/>
      <c r="FW129" s="384"/>
      <c r="FX129" s="384"/>
      <c r="FY129" s="384"/>
      <c r="FZ129" s="384"/>
      <c r="GA129" s="384"/>
      <c r="GB129" s="384"/>
    </row>
    <row r="130" spans="1:184" x14ac:dyDescent="0.2">
      <c r="A130" s="384"/>
      <c r="B130" s="384"/>
      <c r="C130" s="384"/>
      <c r="D130" s="384"/>
      <c r="E130" s="384"/>
      <c r="F130" s="384"/>
      <c r="G130" s="384"/>
      <c r="H130" s="384"/>
      <c r="I130" s="384"/>
      <c r="J130" s="384"/>
      <c r="K130" s="384"/>
      <c r="L130" s="384"/>
      <c r="M130" s="384"/>
      <c r="N130" s="384"/>
      <c r="O130" s="384"/>
      <c r="P130" s="384"/>
      <c r="Q130" s="384"/>
      <c r="R130" s="384"/>
      <c r="S130" s="384"/>
      <c r="T130" s="384"/>
      <c r="U130" s="384"/>
      <c r="V130" s="384"/>
      <c r="W130" s="384"/>
      <c r="X130" s="384"/>
      <c r="Y130" s="384"/>
      <c r="Z130" s="384"/>
      <c r="AA130" s="384"/>
      <c r="AB130" s="384"/>
      <c r="AC130" s="384"/>
      <c r="AD130" s="384"/>
      <c r="AE130" s="384"/>
      <c r="AF130" s="384"/>
      <c r="AG130" s="384"/>
      <c r="AH130" s="384"/>
      <c r="AI130" s="384"/>
      <c r="AJ130" s="384"/>
      <c r="AK130" s="384"/>
      <c r="AL130" s="384"/>
      <c r="AM130" s="384"/>
      <c r="AN130" s="384"/>
      <c r="AO130" s="384"/>
      <c r="AP130" s="384"/>
      <c r="AQ130" s="384"/>
      <c r="AR130" s="384"/>
      <c r="AS130" s="384"/>
      <c r="AT130" s="384"/>
      <c r="AU130" s="384"/>
      <c r="AV130" s="384"/>
      <c r="AW130" s="384"/>
      <c r="AX130" s="384"/>
      <c r="AY130" s="384"/>
      <c r="AZ130" s="384"/>
      <c r="BA130" s="384"/>
      <c r="BB130" s="384"/>
      <c r="BC130" s="384"/>
      <c r="BD130" s="384"/>
      <c r="BE130" s="384"/>
      <c r="BF130" s="384"/>
      <c r="BG130" s="384"/>
      <c r="BH130" s="384"/>
      <c r="BI130" s="384"/>
      <c r="BJ130" s="384"/>
      <c r="BK130" s="384"/>
      <c r="BL130" s="384"/>
      <c r="BM130" s="384"/>
      <c r="BN130" s="384"/>
      <c r="BO130" s="384"/>
      <c r="BP130" s="384"/>
      <c r="BQ130" s="384"/>
      <c r="BR130" s="384"/>
      <c r="BS130" s="384"/>
      <c r="BT130" s="384"/>
      <c r="BU130" s="384"/>
      <c r="BV130" s="384"/>
      <c r="BW130" s="384"/>
      <c r="BX130" s="384"/>
      <c r="BY130" s="384"/>
      <c r="BZ130" s="384"/>
      <c r="CA130" s="384"/>
      <c r="CB130" s="384"/>
      <c r="CC130" s="384"/>
      <c r="CD130" s="384"/>
      <c r="CE130" s="384"/>
      <c r="CF130" s="384"/>
      <c r="CG130" s="384"/>
      <c r="CH130" s="384"/>
      <c r="CI130" s="384"/>
      <c r="CJ130" s="384"/>
      <c r="CK130" s="384"/>
      <c r="CL130" s="384"/>
      <c r="CM130" s="384"/>
      <c r="CN130" s="384"/>
      <c r="CO130" s="384"/>
      <c r="CP130" s="384"/>
      <c r="CQ130" s="384"/>
      <c r="CR130" s="384"/>
      <c r="CS130" s="384"/>
      <c r="CT130" s="384"/>
      <c r="CU130" s="384"/>
      <c r="CV130" s="384"/>
      <c r="CW130" s="384"/>
      <c r="CX130" s="384"/>
      <c r="CY130" s="384"/>
      <c r="CZ130" s="384"/>
      <c r="DA130" s="384"/>
      <c r="DB130" s="384"/>
      <c r="DC130" s="384"/>
      <c r="DD130" s="384"/>
      <c r="DE130" s="384"/>
      <c r="DF130" s="384"/>
      <c r="DG130" s="384"/>
      <c r="DH130" s="384"/>
      <c r="DI130" s="384"/>
      <c r="DJ130" s="384"/>
      <c r="DK130" s="384"/>
      <c r="DL130" s="384"/>
      <c r="DM130" s="384"/>
      <c r="DN130" s="384"/>
      <c r="DO130" s="384"/>
      <c r="DP130" s="384"/>
      <c r="DQ130" s="384"/>
      <c r="DR130" s="384"/>
      <c r="DS130" s="384"/>
      <c r="DT130" s="384"/>
      <c r="DU130" s="384"/>
      <c r="DV130" s="384"/>
      <c r="DW130" s="384"/>
      <c r="DX130" s="384"/>
      <c r="DY130" s="384"/>
      <c r="DZ130" s="384"/>
      <c r="EA130" s="384"/>
      <c r="EB130" s="384"/>
      <c r="EC130" s="384"/>
      <c r="ED130" s="384"/>
      <c r="EE130" s="384"/>
      <c r="EF130" s="384"/>
      <c r="EG130" s="384"/>
      <c r="EH130" s="384"/>
      <c r="EI130" s="384"/>
      <c r="EJ130" s="384"/>
      <c r="EK130" s="384"/>
      <c r="EL130" s="384"/>
      <c r="EM130" s="384"/>
      <c r="EN130" s="384"/>
      <c r="EO130" s="384"/>
      <c r="EP130" s="384"/>
      <c r="EQ130" s="384"/>
      <c r="ER130" s="384"/>
      <c r="ES130" s="384"/>
      <c r="ET130" s="384"/>
      <c r="EU130" s="384"/>
      <c r="EV130" s="384"/>
      <c r="EW130" s="384"/>
      <c r="EX130" s="384"/>
      <c r="EY130" s="384"/>
      <c r="EZ130" s="384"/>
      <c r="FA130" s="384"/>
      <c r="FB130" s="384"/>
      <c r="FC130" s="384"/>
      <c r="FD130" s="384"/>
      <c r="FE130" s="384"/>
      <c r="FF130" s="384"/>
      <c r="FG130" s="384"/>
      <c r="FH130" s="384"/>
      <c r="FI130" s="384"/>
      <c r="FJ130" s="384"/>
      <c r="FK130" s="384"/>
      <c r="FL130" s="384"/>
      <c r="FM130" s="384"/>
      <c r="FN130" s="384"/>
      <c r="FO130" s="384"/>
      <c r="FP130" s="384"/>
      <c r="FQ130" s="384"/>
      <c r="FR130" s="384"/>
      <c r="FS130" s="384"/>
      <c r="FT130" s="384"/>
      <c r="FU130" s="384"/>
      <c r="FV130" s="384"/>
      <c r="FW130" s="384"/>
      <c r="FX130" s="384"/>
      <c r="FY130" s="384"/>
      <c r="FZ130" s="384"/>
      <c r="GA130" s="384"/>
      <c r="GB130" s="384"/>
    </row>
    <row r="131" spans="1:184" x14ac:dyDescent="0.2">
      <c r="A131" s="384"/>
      <c r="B131" s="384"/>
      <c r="C131" s="384"/>
      <c r="D131" s="384"/>
      <c r="E131" s="384"/>
      <c r="F131" s="384"/>
      <c r="G131" s="384"/>
      <c r="H131" s="384"/>
      <c r="I131" s="384"/>
      <c r="J131" s="384"/>
      <c r="K131" s="384"/>
      <c r="L131" s="384"/>
      <c r="M131" s="384"/>
      <c r="N131" s="384"/>
      <c r="O131" s="384"/>
      <c r="P131" s="384"/>
      <c r="Q131" s="384"/>
      <c r="R131" s="384"/>
      <c r="S131" s="384"/>
      <c r="T131" s="384"/>
      <c r="U131" s="384"/>
      <c r="V131" s="384"/>
      <c r="W131" s="384"/>
      <c r="X131" s="384"/>
      <c r="Y131" s="384"/>
      <c r="Z131" s="384"/>
      <c r="AA131" s="384"/>
      <c r="AB131" s="384"/>
      <c r="AC131" s="384"/>
      <c r="AD131" s="384"/>
      <c r="AE131" s="384"/>
      <c r="AF131" s="384"/>
      <c r="AG131" s="384"/>
      <c r="AH131" s="384"/>
      <c r="AI131" s="384"/>
      <c r="AJ131" s="384"/>
      <c r="AK131" s="384"/>
      <c r="AL131" s="384"/>
      <c r="AM131" s="384"/>
      <c r="AN131" s="384"/>
      <c r="AO131" s="384"/>
      <c r="AP131" s="384"/>
      <c r="AQ131" s="384"/>
      <c r="AR131" s="384"/>
      <c r="AS131" s="384"/>
      <c r="AT131" s="384"/>
      <c r="AU131" s="384"/>
      <c r="AV131" s="384"/>
      <c r="AW131" s="384"/>
      <c r="AX131" s="384"/>
      <c r="AY131" s="384"/>
      <c r="AZ131" s="384"/>
      <c r="BA131" s="384"/>
      <c r="BB131" s="384"/>
      <c r="BC131" s="384"/>
      <c r="BD131" s="384"/>
      <c r="BE131" s="384"/>
      <c r="BF131" s="384"/>
      <c r="BG131" s="384"/>
      <c r="BH131" s="384"/>
      <c r="BI131" s="384"/>
      <c r="BJ131" s="384"/>
      <c r="BK131" s="384"/>
      <c r="BL131" s="384"/>
      <c r="BM131" s="384"/>
      <c r="BN131" s="384"/>
      <c r="BO131" s="384"/>
      <c r="BP131" s="384"/>
      <c r="BQ131" s="384"/>
      <c r="BR131" s="384"/>
      <c r="BS131" s="384"/>
      <c r="BT131" s="384"/>
      <c r="BU131" s="384"/>
      <c r="BV131" s="384"/>
      <c r="BW131" s="384"/>
      <c r="BX131" s="384"/>
      <c r="BY131" s="384"/>
      <c r="BZ131" s="384"/>
      <c r="CA131" s="384"/>
      <c r="CB131" s="384"/>
      <c r="CC131" s="384"/>
      <c r="CD131" s="384"/>
      <c r="CE131" s="384"/>
      <c r="CF131" s="384"/>
      <c r="CG131" s="384"/>
      <c r="CH131" s="384"/>
      <c r="CI131" s="384"/>
      <c r="CJ131" s="384"/>
      <c r="CK131" s="384"/>
      <c r="CL131" s="384"/>
      <c r="CM131" s="384"/>
      <c r="CN131" s="384"/>
      <c r="CO131" s="384"/>
      <c r="CP131" s="384"/>
      <c r="CQ131" s="384"/>
      <c r="CR131" s="384"/>
      <c r="CS131" s="384"/>
      <c r="CT131" s="384"/>
      <c r="CU131" s="384"/>
      <c r="CV131" s="384"/>
      <c r="CW131" s="384"/>
      <c r="CX131" s="384"/>
      <c r="CY131" s="384"/>
      <c r="CZ131" s="384"/>
      <c r="DA131" s="384"/>
      <c r="DB131" s="384"/>
      <c r="DC131" s="384"/>
      <c r="DD131" s="384"/>
      <c r="DE131" s="384"/>
      <c r="DF131" s="384"/>
      <c r="DG131" s="384"/>
      <c r="DH131" s="384"/>
      <c r="DI131" s="384"/>
      <c r="DJ131" s="384"/>
      <c r="DK131" s="384"/>
      <c r="DL131" s="384"/>
      <c r="DM131" s="384"/>
      <c r="DN131" s="384"/>
      <c r="DO131" s="384"/>
      <c r="DP131" s="384"/>
      <c r="DQ131" s="384"/>
      <c r="DR131" s="384"/>
      <c r="DS131" s="384"/>
      <c r="DT131" s="384"/>
      <c r="DU131" s="384"/>
      <c r="DV131" s="384"/>
      <c r="DW131" s="384"/>
      <c r="DX131" s="384"/>
      <c r="DY131" s="384"/>
      <c r="DZ131" s="384"/>
      <c r="EA131" s="384"/>
      <c r="EB131" s="384"/>
      <c r="EC131" s="384"/>
      <c r="ED131" s="384"/>
      <c r="EE131" s="384"/>
      <c r="EF131" s="384"/>
      <c r="EG131" s="384"/>
      <c r="EH131" s="384"/>
      <c r="EI131" s="384"/>
      <c r="EJ131" s="384"/>
      <c r="EK131" s="384"/>
      <c r="EL131" s="384"/>
      <c r="EM131" s="384"/>
      <c r="EN131" s="384"/>
      <c r="EO131" s="384"/>
      <c r="EP131" s="384"/>
      <c r="EQ131" s="384"/>
      <c r="ER131" s="384"/>
      <c r="ES131" s="384"/>
      <c r="ET131" s="384"/>
      <c r="EU131" s="384"/>
      <c r="EV131" s="384"/>
      <c r="EW131" s="384"/>
      <c r="EX131" s="384"/>
      <c r="EY131" s="384"/>
      <c r="EZ131" s="384"/>
      <c r="FA131" s="384"/>
      <c r="FB131" s="384"/>
      <c r="FC131" s="384"/>
      <c r="FD131" s="384"/>
      <c r="FE131" s="384"/>
      <c r="FF131" s="384"/>
      <c r="FG131" s="384"/>
      <c r="FH131" s="384"/>
      <c r="FI131" s="384"/>
      <c r="FJ131" s="384"/>
      <c r="FK131" s="384"/>
      <c r="FL131" s="384"/>
      <c r="FM131" s="384"/>
      <c r="FN131" s="384"/>
      <c r="FO131" s="384"/>
      <c r="FP131" s="384"/>
      <c r="FQ131" s="384"/>
      <c r="FR131" s="384"/>
      <c r="FS131" s="384"/>
      <c r="FT131" s="384"/>
      <c r="FU131" s="384"/>
      <c r="FV131" s="384"/>
      <c r="FW131" s="384"/>
      <c r="FX131" s="384"/>
      <c r="FY131" s="384"/>
      <c r="FZ131" s="384"/>
      <c r="GA131" s="384"/>
      <c r="GB131" s="384"/>
    </row>
    <row r="132" spans="1:184" x14ac:dyDescent="0.2">
      <c r="A132" s="384"/>
      <c r="B132" s="384"/>
      <c r="C132" s="384"/>
      <c r="D132" s="384"/>
      <c r="E132" s="384"/>
      <c r="F132" s="384"/>
      <c r="G132" s="384"/>
      <c r="H132" s="384"/>
      <c r="I132" s="384"/>
      <c r="J132" s="384"/>
      <c r="K132" s="384"/>
      <c r="L132" s="384"/>
      <c r="M132" s="384"/>
      <c r="N132" s="384"/>
      <c r="O132" s="384"/>
      <c r="P132" s="384"/>
      <c r="Q132" s="384"/>
      <c r="R132" s="384"/>
      <c r="S132" s="384"/>
      <c r="T132" s="384"/>
      <c r="U132" s="384"/>
      <c r="V132" s="384"/>
      <c r="W132" s="384"/>
      <c r="X132" s="384"/>
      <c r="Y132" s="384"/>
      <c r="Z132" s="384"/>
      <c r="AA132" s="384"/>
      <c r="AB132" s="384"/>
      <c r="AC132" s="384"/>
      <c r="AD132" s="384"/>
      <c r="AE132" s="384"/>
      <c r="AF132" s="384"/>
      <c r="AG132" s="384"/>
      <c r="AH132" s="384"/>
      <c r="AI132" s="384"/>
      <c r="AJ132" s="384"/>
      <c r="AK132" s="384"/>
      <c r="AL132" s="384"/>
      <c r="AM132" s="384"/>
      <c r="AN132" s="384"/>
      <c r="AO132" s="384"/>
      <c r="AP132" s="384"/>
      <c r="AQ132" s="384"/>
      <c r="AR132" s="384"/>
      <c r="AS132" s="384"/>
      <c r="AT132" s="384"/>
      <c r="AU132" s="384"/>
      <c r="AV132" s="384"/>
      <c r="AW132" s="384"/>
      <c r="AX132" s="384"/>
      <c r="AY132" s="384"/>
      <c r="AZ132" s="384"/>
      <c r="BA132" s="384"/>
      <c r="BB132" s="384"/>
      <c r="BC132" s="384"/>
      <c r="BD132" s="384"/>
      <c r="BE132" s="384"/>
      <c r="BF132" s="384"/>
      <c r="BG132" s="384"/>
      <c r="BH132" s="384"/>
      <c r="BI132" s="384"/>
      <c r="BJ132" s="384"/>
      <c r="BK132" s="384"/>
      <c r="BL132" s="384"/>
      <c r="BM132" s="384"/>
      <c r="BN132" s="384"/>
      <c r="BO132" s="384"/>
      <c r="BP132" s="384"/>
      <c r="BQ132" s="384"/>
      <c r="BR132" s="384"/>
      <c r="BS132" s="384"/>
      <c r="BT132" s="384"/>
      <c r="BU132" s="384"/>
      <c r="BV132" s="384"/>
      <c r="BW132" s="384"/>
      <c r="BX132" s="384"/>
      <c r="BY132" s="384"/>
      <c r="BZ132" s="384"/>
      <c r="CA132" s="384"/>
      <c r="CB132" s="384"/>
      <c r="CC132" s="384"/>
      <c r="CD132" s="384"/>
      <c r="CE132" s="384"/>
      <c r="CF132" s="384"/>
      <c r="CG132" s="384"/>
      <c r="CH132" s="384"/>
      <c r="CI132" s="384"/>
      <c r="CJ132" s="384"/>
      <c r="CK132" s="384"/>
      <c r="CL132" s="384"/>
      <c r="CM132" s="384"/>
      <c r="CN132" s="384"/>
      <c r="CO132" s="384"/>
      <c r="CP132" s="384"/>
      <c r="CQ132" s="384"/>
      <c r="CR132" s="384"/>
      <c r="CS132" s="384"/>
      <c r="CT132" s="384"/>
      <c r="CU132" s="384"/>
      <c r="CV132" s="384"/>
      <c r="CW132" s="384"/>
      <c r="CX132" s="384"/>
      <c r="CY132" s="384"/>
      <c r="CZ132" s="384"/>
      <c r="DA132" s="384"/>
      <c r="DB132" s="384"/>
      <c r="DC132" s="384"/>
      <c r="DD132" s="384"/>
      <c r="DE132" s="384"/>
      <c r="DF132" s="384"/>
      <c r="DG132" s="384"/>
      <c r="DH132" s="384"/>
      <c r="DI132" s="384"/>
      <c r="DJ132" s="384"/>
      <c r="DK132" s="384"/>
      <c r="DL132" s="384"/>
      <c r="DM132" s="384"/>
      <c r="DN132" s="384"/>
      <c r="DO132" s="384"/>
      <c r="DP132" s="384"/>
      <c r="DQ132" s="384"/>
      <c r="DR132" s="384"/>
      <c r="DS132" s="384"/>
      <c r="DT132" s="384"/>
      <c r="DU132" s="384"/>
      <c r="DV132" s="384"/>
      <c r="DW132" s="384"/>
      <c r="DX132" s="384"/>
      <c r="DY132" s="384"/>
      <c r="DZ132" s="384"/>
      <c r="EA132" s="384"/>
      <c r="EB132" s="384"/>
      <c r="EC132" s="384"/>
      <c r="ED132" s="384"/>
      <c r="EE132" s="384"/>
      <c r="EF132" s="384"/>
      <c r="EG132" s="384"/>
      <c r="EH132" s="384"/>
      <c r="EI132" s="384"/>
      <c r="EJ132" s="384"/>
      <c r="EK132" s="384"/>
      <c r="EL132" s="384"/>
      <c r="EM132" s="384"/>
      <c r="EN132" s="384"/>
      <c r="EO132" s="384"/>
      <c r="EP132" s="384"/>
      <c r="EQ132" s="384"/>
      <c r="ER132" s="384"/>
      <c r="ES132" s="384"/>
      <c r="ET132" s="384"/>
      <c r="EU132" s="384"/>
      <c r="EV132" s="384"/>
      <c r="EW132" s="384"/>
      <c r="EX132" s="384"/>
      <c r="EY132" s="384"/>
      <c r="EZ132" s="384"/>
      <c r="FA132" s="384"/>
      <c r="FB132" s="384"/>
      <c r="FC132" s="384"/>
      <c r="FD132" s="384"/>
      <c r="FE132" s="384"/>
      <c r="FF132" s="384"/>
      <c r="FG132" s="384"/>
      <c r="FH132" s="384"/>
      <c r="FI132" s="384"/>
      <c r="FJ132" s="384"/>
      <c r="FK132" s="384"/>
      <c r="FL132" s="384"/>
      <c r="FM132" s="384"/>
      <c r="FN132" s="384"/>
      <c r="FO132" s="384"/>
      <c r="FP132" s="384"/>
      <c r="FQ132" s="384"/>
      <c r="FR132" s="384"/>
      <c r="FS132" s="384"/>
      <c r="FT132" s="384"/>
      <c r="FU132" s="384"/>
      <c r="FV132" s="384"/>
      <c r="FW132" s="384"/>
      <c r="FX132" s="384"/>
      <c r="FY132" s="384"/>
      <c r="FZ132" s="384"/>
      <c r="GA132" s="384"/>
      <c r="GB132" s="384"/>
    </row>
    <row r="133" spans="1:184" x14ac:dyDescent="0.2">
      <c r="A133" s="384"/>
      <c r="B133" s="384"/>
      <c r="C133" s="384"/>
      <c r="D133" s="384"/>
      <c r="E133" s="384"/>
      <c r="F133" s="384"/>
      <c r="G133" s="384"/>
      <c r="H133" s="384"/>
      <c r="I133" s="384"/>
      <c r="J133" s="384"/>
      <c r="K133" s="384"/>
      <c r="L133" s="384"/>
      <c r="M133" s="384"/>
      <c r="N133" s="384"/>
      <c r="O133" s="384"/>
      <c r="P133" s="384"/>
      <c r="Q133" s="384"/>
      <c r="R133" s="384"/>
      <c r="S133" s="384"/>
      <c r="T133" s="384"/>
      <c r="U133" s="384"/>
      <c r="V133" s="384"/>
      <c r="W133" s="384"/>
      <c r="X133" s="384"/>
      <c r="Y133" s="384"/>
      <c r="Z133" s="384"/>
      <c r="AA133" s="384"/>
      <c r="AB133" s="384"/>
      <c r="AC133" s="384"/>
      <c r="AD133" s="384"/>
      <c r="AE133" s="384"/>
      <c r="AF133" s="384"/>
      <c r="AG133" s="384"/>
      <c r="AH133" s="384"/>
      <c r="AI133" s="384"/>
      <c r="AJ133" s="384"/>
      <c r="AK133" s="384"/>
      <c r="AL133" s="384"/>
      <c r="AM133" s="384"/>
      <c r="AN133" s="384"/>
      <c r="AO133" s="384"/>
      <c r="AP133" s="384"/>
      <c r="AQ133" s="384"/>
      <c r="AR133" s="384"/>
      <c r="AS133" s="384"/>
      <c r="AT133" s="384"/>
      <c r="AU133" s="384"/>
      <c r="AV133" s="384"/>
      <c r="AW133" s="384"/>
      <c r="AX133" s="384"/>
      <c r="AY133" s="384"/>
      <c r="AZ133" s="384"/>
      <c r="BA133" s="384"/>
      <c r="BB133" s="384"/>
      <c r="BC133" s="384"/>
      <c r="BD133" s="384"/>
      <c r="BE133" s="384"/>
      <c r="BF133" s="384"/>
      <c r="BG133" s="384"/>
      <c r="BH133" s="384"/>
      <c r="BI133" s="384"/>
      <c r="BJ133" s="384"/>
      <c r="BK133" s="384"/>
      <c r="BL133" s="384"/>
      <c r="BM133" s="384"/>
      <c r="BN133" s="384"/>
      <c r="BO133" s="384"/>
      <c r="BP133" s="384"/>
      <c r="BQ133" s="384"/>
      <c r="BR133" s="384"/>
      <c r="BS133" s="384"/>
      <c r="BT133" s="384"/>
      <c r="BU133" s="384"/>
      <c r="BV133" s="384"/>
      <c r="BW133" s="384"/>
      <c r="BX133" s="384"/>
      <c r="BY133" s="384"/>
      <c r="BZ133" s="384"/>
      <c r="CA133" s="384"/>
      <c r="CB133" s="384"/>
      <c r="CC133" s="384"/>
      <c r="CD133" s="384"/>
      <c r="CE133" s="384"/>
      <c r="CF133" s="384"/>
      <c r="CG133" s="384"/>
      <c r="CH133" s="384"/>
      <c r="CI133" s="384"/>
      <c r="CJ133" s="384"/>
      <c r="CK133" s="384"/>
      <c r="CL133" s="384"/>
      <c r="CM133" s="384"/>
      <c r="CN133" s="384"/>
      <c r="CO133" s="384"/>
      <c r="CP133" s="384"/>
      <c r="CQ133" s="384"/>
      <c r="CR133" s="384"/>
      <c r="CS133" s="384"/>
      <c r="CT133" s="384"/>
      <c r="CU133" s="384"/>
      <c r="CV133" s="384"/>
      <c r="CW133" s="384"/>
      <c r="CX133" s="384"/>
      <c r="CY133" s="384"/>
      <c r="CZ133" s="384"/>
      <c r="DA133" s="384"/>
      <c r="DB133" s="384"/>
      <c r="DC133" s="384"/>
      <c r="DD133" s="384"/>
      <c r="DE133" s="384"/>
      <c r="DF133" s="384"/>
      <c r="DG133" s="384"/>
      <c r="DH133" s="384"/>
      <c r="DI133" s="384"/>
      <c r="DJ133" s="384"/>
      <c r="DK133" s="384"/>
      <c r="DL133" s="384"/>
      <c r="DM133" s="384"/>
      <c r="DN133" s="384"/>
      <c r="DO133" s="384"/>
      <c r="DP133" s="384"/>
      <c r="DQ133" s="384"/>
      <c r="DR133" s="384"/>
      <c r="DS133" s="384"/>
      <c r="DT133" s="384"/>
      <c r="DU133" s="384"/>
      <c r="DV133" s="384"/>
      <c r="DW133" s="384"/>
      <c r="DX133" s="384"/>
      <c r="DY133" s="384"/>
      <c r="DZ133" s="384"/>
      <c r="EA133" s="384"/>
      <c r="EB133" s="384"/>
      <c r="EC133" s="384"/>
      <c r="ED133" s="384"/>
      <c r="EE133" s="384"/>
      <c r="EF133" s="384"/>
      <c r="EG133" s="384"/>
      <c r="EH133" s="384"/>
      <c r="EI133" s="384"/>
      <c r="EJ133" s="384"/>
      <c r="EK133" s="384"/>
      <c r="EL133" s="384"/>
      <c r="EM133" s="384"/>
      <c r="EN133" s="384"/>
      <c r="EO133" s="384"/>
      <c r="EP133" s="384"/>
      <c r="EQ133" s="384"/>
      <c r="ER133" s="384"/>
      <c r="ES133" s="384"/>
      <c r="ET133" s="384"/>
      <c r="EU133" s="384"/>
      <c r="EV133" s="384"/>
      <c r="EW133" s="384"/>
      <c r="EX133" s="384"/>
      <c r="EY133" s="384"/>
      <c r="EZ133" s="384"/>
      <c r="FA133" s="384"/>
      <c r="FB133" s="384"/>
      <c r="FC133" s="384"/>
      <c r="FD133" s="384"/>
      <c r="FE133" s="384"/>
      <c r="FF133" s="384"/>
      <c r="FG133" s="384"/>
      <c r="FH133" s="384"/>
      <c r="FI133" s="384"/>
      <c r="FJ133" s="384"/>
      <c r="FK133" s="384"/>
      <c r="FL133" s="384"/>
      <c r="FM133" s="384"/>
      <c r="FN133" s="384"/>
      <c r="FO133" s="384"/>
      <c r="FP133" s="384"/>
      <c r="FQ133" s="384"/>
      <c r="FR133" s="384"/>
      <c r="FS133" s="384"/>
      <c r="FT133" s="384"/>
      <c r="FU133" s="384"/>
      <c r="FV133" s="384"/>
      <c r="FW133" s="384"/>
      <c r="FX133" s="384"/>
      <c r="FY133" s="384"/>
      <c r="FZ133" s="384"/>
      <c r="GA133" s="384"/>
      <c r="GB133" s="384"/>
    </row>
    <row r="134" spans="1:184" x14ac:dyDescent="0.2">
      <c r="A134" s="384"/>
      <c r="B134" s="384"/>
      <c r="C134" s="384"/>
      <c r="D134" s="384"/>
      <c r="E134" s="384"/>
      <c r="F134" s="384"/>
      <c r="G134" s="384"/>
      <c r="H134" s="384"/>
      <c r="I134" s="384"/>
      <c r="J134" s="384"/>
      <c r="K134" s="384"/>
      <c r="L134" s="384"/>
      <c r="M134" s="384"/>
      <c r="N134" s="384"/>
      <c r="O134" s="384"/>
      <c r="P134" s="384"/>
      <c r="Q134" s="384"/>
      <c r="R134" s="384"/>
      <c r="S134" s="384"/>
      <c r="T134" s="384"/>
      <c r="U134" s="384"/>
      <c r="V134" s="384"/>
      <c r="W134" s="384"/>
      <c r="X134" s="384"/>
      <c r="Y134" s="384"/>
      <c r="Z134" s="384"/>
      <c r="AA134" s="384"/>
      <c r="AB134" s="384"/>
      <c r="AC134" s="384"/>
      <c r="AD134" s="384"/>
      <c r="AE134" s="384"/>
      <c r="AF134" s="384"/>
      <c r="AG134" s="384"/>
      <c r="AH134" s="384"/>
      <c r="AI134" s="384"/>
      <c r="AJ134" s="384"/>
      <c r="AK134" s="384"/>
      <c r="AL134" s="384"/>
      <c r="AM134" s="384"/>
      <c r="AN134" s="384"/>
      <c r="AO134" s="384"/>
      <c r="AP134" s="384"/>
      <c r="AQ134" s="384"/>
      <c r="AR134" s="384"/>
      <c r="AS134" s="384"/>
      <c r="AT134" s="384"/>
      <c r="AU134" s="384"/>
      <c r="AV134" s="384"/>
      <c r="AW134" s="384"/>
      <c r="AX134" s="384"/>
      <c r="AY134" s="384"/>
      <c r="AZ134" s="384"/>
      <c r="BA134" s="384"/>
      <c r="BB134" s="384"/>
      <c r="BC134" s="384"/>
      <c r="BD134" s="384"/>
      <c r="BE134" s="384"/>
      <c r="BF134" s="384"/>
      <c r="BG134" s="384"/>
      <c r="BH134" s="384"/>
      <c r="BI134" s="384"/>
      <c r="BJ134" s="384"/>
      <c r="BK134" s="384"/>
      <c r="BL134" s="384"/>
      <c r="BM134" s="384"/>
      <c r="BN134" s="384"/>
      <c r="BO134" s="384"/>
      <c r="BP134" s="384"/>
      <c r="BQ134" s="384"/>
      <c r="BR134" s="384"/>
      <c r="BS134" s="384"/>
      <c r="BT134" s="384"/>
      <c r="BU134" s="384"/>
      <c r="BV134" s="384"/>
      <c r="BW134" s="384"/>
      <c r="BX134" s="384"/>
      <c r="BY134" s="384"/>
      <c r="BZ134" s="384"/>
      <c r="CA134" s="384"/>
      <c r="CB134" s="384"/>
      <c r="CC134" s="384"/>
      <c r="CD134" s="384"/>
      <c r="CE134" s="384"/>
      <c r="CF134" s="384"/>
      <c r="CG134" s="384"/>
      <c r="CH134" s="384"/>
      <c r="CI134" s="384"/>
      <c r="CJ134" s="384"/>
      <c r="CK134" s="384"/>
      <c r="CL134" s="384"/>
      <c r="CM134" s="384"/>
      <c r="CN134" s="384"/>
      <c r="CO134" s="384"/>
      <c r="CP134" s="384"/>
      <c r="CQ134" s="384"/>
      <c r="CR134" s="384"/>
      <c r="CS134" s="384"/>
      <c r="CT134" s="384"/>
      <c r="CU134" s="384"/>
      <c r="CV134" s="384"/>
      <c r="CW134" s="384"/>
      <c r="CX134" s="384"/>
      <c r="CY134" s="384"/>
      <c r="CZ134" s="384"/>
      <c r="DA134" s="384"/>
      <c r="DB134" s="384"/>
      <c r="DC134" s="384"/>
      <c r="DD134" s="384"/>
      <c r="DE134" s="384"/>
      <c r="DF134" s="384"/>
      <c r="DG134" s="384"/>
      <c r="DH134" s="384"/>
      <c r="DI134" s="384"/>
      <c r="DJ134" s="384"/>
      <c r="DK134" s="384"/>
      <c r="DL134" s="384"/>
      <c r="DM134" s="384"/>
      <c r="DN134" s="384"/>
      <c r="DO134" s="384"/>
      <c r="DP134" s="384"/>
      <c r="DQ134" s="384"/>
      <c r="DR134" s="384"/>
      <c r="DS134" s="384"/>
      <c r="DT134" s="384"/>
      <c r="DU134" s="384"/>
      <c r="DV134" s="384"/>
      <c r="DW134" s="384"/>
      <c r="DX134" s="384"/>
      <c r="DY134" s="384"/>
      <c r="DZ134" s="384"/>
      <c r="EA134" s="384"/>
      <c r="EB134" s="384"/>
      <c r="EC134" s="384"/>
      <c r="ED134" s="384"/>
      <c r="EE134" s="384"/>
      <c r="EF134" s="384"/>
      <c r="EG134" s="384"/>
      <c r="EH134" s="384"/>
      <c r="EI134" s="384"/>
      <c r="EJ134" s="384"/>
      <c r="EK134" s="384"/>
      <c r="EL134" s="384"/>
      <c r="EM134" s="384"/>
      <c r="EN134" s="384"/>
      <c r="EO134" s="384"/>
      <c r="EP134" s="384"/>
      <c r="EQ134" s="384"/>
      <c r="ER134" s="384"/>
      <c r="ES134" s="384"/>
      <c r="ET134" s="384"/>
      <c r="EU134" s="384"/>
      <c r="EV134" s="384"/>
      <c r="EW134" s="384"/>
      <c r="EX134" s="384"/>
      <c r="EY134" s="384"/>
      <c r="EZ134" s="384"/>
      <c r="FA134" s="384"/>
      <c r="FB134" s="384"/>
      <c r="FC134" s="384"/>
      <c r="FD134" s="384"/>
      <c r="FE134" s="384"/>
      <c r="FF134" s="384"/>
      <c r="FG134" s="384"/>
      <c r="FH134" s="384"/>
      <c r="FI134" s="384"/>
      <c r="FJ134" s="384"/>
      <c r="FK134" s="384"/>
      <c r="FL134" s="384"/>
      <c r="FM134" s="384"/>
      <c r="FN134" s="384"/>
      <c r="FO134" s="384"/>
      <c r="FP134" s="384"/>
      <c r="FQ134" s="384"/>
      <c r="FR134" s="384"/>
      <c r="FS134" s="384"/>
      <c r="FT134" s="384"/>
      <c r="FU134" s="384"/>
      <c r="FV134" s="384"/>
      <c r="FW134" s="384"/>
      <c r="FX134" s="384"/>
      <c r="FY134" s="384"/>
      <c r="FZ134" s="384"/>
      <c r="GA134" s="384"/>
      <c r="GB134" s="384"/>
    </row>
    <row r="135" spans="1:184" x14ac:dyDescent="0.2">
      <c r="A135" s="384"/>
      <c r="B135" s="384"/>
      <c r="C135" s="384"/>
      <c r="D135" s="384"/>
      <c r="E135" s="384"/>
      <c r="F135" s="384"/>
      <c r="G135" s="384"/>
      <c r="H135" s="384"/>
      <c r="I135" s="384"/>
      <c r="J135" s="384"/>
      <c r="K135" s="384"/>
      <c r="L135" s="384"/>
      <c r="M135" s="384"/>
      <c r="N135" s="384"/>
      <c r="O135" s="384"/>
      <c r="P135" s="384"/>
      <c r="Q135" s="384"/>
      <c r="R135" s="384"/>
      <c r="S135" s="384"/>
      <c r="T135" s="384"/>
      <c r="U135" s="384"/>
      <c r="V135" s="384"/>
      <c r="W135" s="384"/>
      <c r="X135" s="384"/>
      <c r="Y135" s="384"/>
      <c r="Z135" s="384"/>
      <c r="AA135" s="384"/>
      <c r="AB135" s="384"/>
      <c r="AC135" s="384"/>
      <c r="AD135" s="384"/>
      <c r="AE135" s="384"/>
      <c r="AF135" s="384"/>
      <c r="AG135" s="384"/>
      <c r="AH135" s="384"/>
      <c r="AI135" s="384"/>
      <c r="AJ135" s="384"/>
      <c r="AK135" s="384"/>
      <c r="AL135" s="384"/>
      <c r="AM135" s="384"/>
      <c r="AN135" s="384"/>
      <c r="AO135" s="384"/>
      <c r="AP135" s="384"/>
      <c r="AQ135" s="384"/>
      <c r="AR135" s="384"/>
      <c r="AS135" s="384"/>
      <c r="AT135" s="384"/>
      <c r="AU135" s="384"/>
      <c r="AV135" s="384"/>
      <c r="AW135" s="384"/>
      <c r="AX135" s="384"/>
      <c r="AY135" s="384"/>
      <c r="AZ135" s="384"/>
      <c r="BA135" s="384"/>
      <c r="BB135" s="384"/>
      <c r="BC135" s="384"/>
      <c r="BD135" s="384"/>
      <c r="BE135" s="384"/>
      <c r="BF135" s="384"/>
      <c r="BG135" s="384"/>
      <c r="BH135" s="384"/>
      <c r="BI135" s="384"/>
      <c r="BJ135" s="384"/>
      <c r="BK135" s="384"/>
      <c r="BL135" s="384"/>
      <c r="BM135" s="384"/>
      <c r="BN135" s="384"/>
      <c r="BO135" s="384"/>
      <c r="BP135" s="384"/>
      <c r="BQ135" s="384"/>
      <c r="BR135" s="384"/>
      <c r="BS135" s="384"/>
      <c r="BT135" s="384"/>
      <c r="BU135" s="384"/>
      <c r="BV135" s="384"/>
      <c r="BW135" s="384"/>
      <c r="BX135" s="384"/>
      <c r="BY135" s="384"/>
      <c r="BZ135" s="384"/>
      <c r="CA135" s="384"/>
      <c r="CB135" s="384"/>
      <c r="CC135" s="384"/>
      <c r="CD135" s="384"/>
      <c r="CE135" s="384"/>
      <c r="CF135" s="384"/>
      <c r="CG135" s="384"/>
      <c r="CH135" s="384"/>
      <c r="CI135" s="384"/>
      <c r="CJ135" s="384"/>
      <c r="CK135" s="384"/>
      <c r="CL135" s="384"/>
      <c r="CM135" s="384"/>
      <c r="CN135" s="384"/>
      <c r="CO135" s="384"/>
      <c r="CP135" s="384"/>
      <c r="CQ135" s="384"/>
      <c r="CR135" s="384"/>
      <c r="CS135" s="384"/>
      <c r="CT135" s="384"/>
      <c r="CU135" s="384"/>
      <c r="CV135" s="384"/>
      <c r="CW135" s="384"/>
      <c r="CX135" s="384"/>
      <c r="CY135" s="384"/>
      <c r="CZ135" s="384"/>
      <c r="DA135" s="384"/>
      <c r="DB135" s="384"/>
      <c r="DC135" s="384"/>
      <c r="DD135" s="384"/>
      <c r="DE135" s="384"/>
      <c r="DF135" s="384"/>
      <c r="DG135" s="384"/>
      <c r="DH135" s="384"/>
      <c r="DI135" s="384"/>
      <c r="DJ135" s="384"/>
      <c r="DK135" s="384"/>
      <c r="DL135" s="384"/>
      <c r="DM135" s="384"/>
      <c r="DN135" s="384"/>
      <c r="DO135" s="384"/>
      <c r="DP135" s="384"/>
      <c r="DQ135" s="384"/>
      <c r="DR135" s="384"/>
      <c r="DS135" s="384"/>
      <c r="DT135" s="384"/>
      <c r="DU135" s="384"/>
      <c r="DV135" s="384"/>
      <c r="DW135" s="384"/>
      <c r="DX135" s="384"/>
      <c r="DY135" s="384"/>
      <c r="DZ135" s="384"/>
      <c r="EA135" s="384"/>
      <c r="EB135" s="384"/>
      <c r="EC135" s="384"/>
      <c r="ED135" s="384"/>
      <c r="EE135" s="384"/>
      <c r="EF135" s="384"/>
      <c r="EG135" s="384"/>
      <c r="EH135" s="384"/>
      <c r="EI135" s="384"/>
      <c r="EJ135" s="384"/>
      <c r="EK135" s="384"/>
      <c r="EL135" s="384"/>
      <c r="EM135" s="384"/>
      <c r="EN135" s="384"/>
      <c r="EO135" s="384"/>
      <c r="EP135" s="384"/>
      <c r="EQ135" s="384"/>
      <c r="ER135" s="384"/>
      <c r="ES135" s="384"/>
      <c r="ET135" s="384"/>
      <c r="EU135" s="384"/>
      <c r="EV135" s="384"/>
      <c r="EW135" s="384"/>
      <c r="EX135" s="384"/>
      <c r="EY135" s="384"/>
      <c r="EZ135" s="384"/>
      <c r="FA135" s="384"/>
      <c r="FB135" s="384"/>
      <c r="FC135" s="384"/>
      <c r="FD135" s="384"/>
      <c r="FE135" s="384"/>
      <c r="FF135" s="384"/>
      <c r="FG135" s="384"/>
      <c r="FH135" s="384"/>
      <c r="FI135" s="384"/>
      <c r="FJ135" s="384"/>
      <c r="FK135" s="384"/>
      <c r="FL135" s="384"/>
      <c r="FM135" s="384"/>
      <c r="FN135" s="384"/>
      <c r="FO135" s="384"/>
      <c r="FP135" s="384"/>
      <c r="FQ135" s="384"/>
      <c r="FR135" s="384"/>
      <c r="FS135" s="384"/>
      <c r="FT135" s="384"/>
      <c r="FU135" s="384"/>
      <c r="FV135" s="384"/>
      <c r="FW135" s="384"/>
      <c r="FX135" s="384"/>
      <c r="FY135" s="384"/>
      <c r="FZ135" s="384"/>
      <c r="GA135" s="384"/>
      <c r="GB135" s="384"/>
    </row>
    <row r="136" spans="1:184" x14ac:dyDescent="0.2">
      <c r="A136" s="384"/>
      <c r="B136" s="384"/>
      <c r="C136" s="384"/>
      <c r="D136" s="384"/>
      <c r="E136" s="384"/>
      <c r="F136" s="384"/>
      <c r="G136" s="384"/>
      <c r="H136" s="384"/>
      <c r="I136" s="384"/>
      <c r="J136" s="384"/>
      <c r="K136" s="384"/>
      <c r="L136" s="384"/>
      <c r="M136" s="384"/>
      <c r="N136" s="384"/>
      <c r="O136" s="384"/>
      <c r="P136" s="384"/>
      <c r="Q136" s="384"/>
      <c r="R136" s="384"/>
      <c r="S136" s="384"/>
      <c r="T136" s="384"/>
      <c r="U136" s="384"/>
      <c r="V136" s="384"/>
      <c r="W136" s="384"/>
      <c r="X136" s="384"/>
      <c r="Y136" s="384"/>
      <c r="Z136" s="384"/>
      <c r="AA136" s="384"/>
      <c r="AB136" s="384"/>
      <c r="AC136" s="384"/>
      <c r="AD136" s="384"/>
      <c r="AE136" s="384"/>
      <c r="AF136" s="384"/>
      <c r="AG136" s="384"/>
      <c r="AH136" s="384"/>
      <c r="AI136" s="384"/>
      <c r="AJ136" s="384"/>
      <c r="AK136" s="384"/>
      <c r="AL136" s="384"/>
      <c r="AM136" s="384"/>
      <c r="AN136" s="384"/>
      <c r="AO136" s="384"/>
      <c r="AP136" s="384"/>
      <c r="AQ136" s="384"/>
      <c r="AR136" s="384"/>
      <c r="AS136" s="384"/>
      <c r="AT136" s="384"/>
      <c r="AU136" s="384"/>
      <c r="AV136" s="384"/>
      <c r="AW136" s="384"/>
      <c r="AX136" s="384"/>
      <c r="AY136" s="384"/>
      <c r="AZ136" s="384"/>
      <c r="BA136" s="384"/>
      <c r="BB136" s="384"/>
      <c r="BC136" s="384"/>
      <c r="BD136" s="384"/>
      <c r="BE136" s="384"/>
      <c r="BF136" s="384"/>
      <c r="BG136" s="384"/>
      <c r="BH136" s="384"/>
      <c r="BI136" s="384"/>
      <c r="BJ136" s="384"/>
      <c r="BK136" s="384"/>
      <c r="BL136" s="384"/>
      <c r="BM136" s="384"/>
      <c r="BN136" s="384"/>
      <c r="BO136" s="384"/>
      <c r="BP136" s="384"/>
      <c r="BQ136" s="384"/>
      <c r="BR136" s="384"/>
      <c r="BS136" s="384"/>
      <c r="BT136" s="384"/>
      <c r="BU136" s="384"/>
      <c r="BV136" s="384"/>
      <c r="BW136" s="384"/>
      <c r="BX136" s="384"/>
      <c r="BY136" s="384"/>
      <c r="BZ136" s="384"/>
      <c r="CA136" s="384"/>
      <c r="CB136" s="384"/>
      <c r="CC136" s="384"/>
      <c r="CD136" s="384"/>
      <c r="CE136" s="384"/>
      <c r="CF136" s="384"/>
      <c r="CG136" s="384"/>
      <c r="CH136" s="384"/>
      <c r="CI136" s="384"/>
      <c r="CJ136" s="384"/>
      <c r="CK136" s="384"/>
      <c r="CL136" s="384"/>
      <c r="CM136" s="384"/>
      <c r="CN136" s="384"/>
      <c r="CO136" s="384"/>
      <c r="CP136" s="384"/>
      <c r="CQ136" s="384"/>
      <c r="CR136" s="384"/>
      <c r="CS136" s="384"/>
      <c r="CT136" s="384"/>
      <c r="CU136" s="384"/>
      <c r="CV136" s="384"/>
      <c r="CW136" s="384"/>
      <c r="CX136" s="384"/>
      <c r="CY136" s="384"/>
      <c r="CZ136" s="384"/>
      <c r="DA136" s="384"/>
      <c r="DB136" s="384"/>
      <c r="DC136" s="384"/>
      <c r="DD136" s="384"/>
      <c r="DE136" s="384"/>
      <c r="DF136" s="384"/>
      <c r="DG136" s="384"/>
      <c r="DH136" s="384"/>
      <c r="DI136" s="384"/>
      <c r="DJ136" s="384"/>
      <c r="DK136" s="384"/>
      <c r="DL136" s="384"/>
      <c r="DM136" s="384"/>
      <c r="DN136" s="384"/>
      <c r="DO136" s="384"/>
      <c r="DP136" s="384"/>
      <c r="DQ136" s="384"/>
      <c r="DR136" s="384"/>
      <c r="DS136" s="384"/>
      <c r="DT136" s="384"/>
      <c r="DU136" s="384"/>
      <c r="DV136" s="384"/>
      <c r="DW136" s="384"/>
      <c r="DX136" s="384"/>
      <c r="DY136" s="384"/>
      <c r="DZ136" s="384"/>
      <c r="EA136" s="384"/>
      <c r="EB136" s="384"/>
      <c r="EC136" s="384"/>
      <c r="ED136" s="384"/>
      <c r="EE136" s="384"/>
      <c r="EF136" s="384"/>
      <c r="EG136" s="384"/>
      <c r="EH136" s="384"/>
      <c r="EI136" s="384"/>
      <c r="EJ136" s="384"/>
      <c r="EK136" s="384"/>
      <c r="EL136" s="384"/>
      <c r="EM136" s="384"/>
      <c r="EN136" s="384"/>
      <c r="EO136" s="384"/>
      <c r="EP136" s="384"/>
      <c r="EQ136" s="384"/>
      <c r="ER136" s="384"/>
      <c r="ES136" s="384"/>
      <c r="ET136" s="384"/>
      <c r="EU136" s="384"/>
      <c r="EV136" s="384"/>
      <c r="EW136" s="384"/>
      <c r="EX136" s="384"/>
      <c r="EY136" s="384"/>
      <c r="EZ136" s="384"/>
      <c r="FA136" s="384"/>
      <c r="FB136" s="384"/>
      <c r="FC136" s="384"/>
      <c r="FD136" s="384"/>
      <c r="FE136" s="384"/>
      <c r="FF136" s="384"/>
      <c r="FG136" s="384"/>
      <c r="FH136" s="384"/>
      <c r="FI136" s="384"/>
      <c r="FJ136" s="384"/>
      <c r="FK136" s="384"/>
      <c r="FL136" s="384"/>
      <c r="FM136" s="384"/>
      <c r="FN136" s="384"/>
      <c r="FO136" s="384"/>
      <c r="FP136" s="384"/>
      <c r="FQ136" s="384"/>
      <c r="FR136" s="384"/>
      <c r="FS136" s="384"/>
      <c r="FT136" s="384"/>
      <c r="FU136" s="384"/>
      <c r="FV136" s="384"/>
      <c r="FW136" s="384"/>
      <c r="FX136" s="384"/>
      <c r="FY136" s="384"/>
      <c r="FZ136" s="384"/>
      <c r="GA136" s="384"/>
      <c r="GB136" s="384"/>
    </row>
    <row r="137" spans="1:184" x14ac:dyDescent="0.2">
      <c r="A137" s="384"/>
      <c r="B137" s="384"/>
      <c r="C137" s="384"/>
      <c r="D137" s="384"/>
      <c r="E137" s="384"/>
      <c r="F137" s="384"/>
      <c r="G137" s="384"/>
      <c r="H137" s="384"/>
      <c r="I137" s="384"/>
      <c r="J137" s="384"/>
      <c r="K137" s="384"/>
      <c r="L137" s="384"/>
      <c r="M137" s="384"/>
      <c r="N137" s="384"/>
      <c r="O137" s="384"/>
      <c r="P137" s="384"/>
      <c r="Q137" s="384"/>
      <c r="R137" s="384"/>
      <c r="S137" s="384"/>
      <c r="T137" s="384"/>
      <c r="U137" s="384"/>
      <c r="V137" s="384"/>
      <c r="W137" s="384"/>
      <c r="X137" s="384"/>
      <c r="Y137" s="384"/>
      <c r="Z137" s="384"/>
      <c r="AA137" s="384"/>
      <c r="AB137" s="384"/>
      <c r="AC137" s="384"/>
      <c r="AD137" s="384"/>
      <c r="AE137" s="384"/>
      <c r="AF137" s="384"/>
      <c r="AG137" s="384"/>
      <c r="AH137" s="384"/>
      <c r="AI137" s="384"/>
      <c r="AJ137" s="384"/>
      <c r="AK137" s="384"/>
      <c r="AL137" s="384"/>
      <c r="AM137" s="384"/>
      <c r="AN137" s="384"/>
      <c r="AO137" s="384"/>
      <c r="AP137" s="384"/>
      <c r="AQ137" s="384"/>
      <c r="AR137" s="384"/>
      <c r="AS137" s="384"/>
      <c r="AT137" s="384"/>
      <c r="AU137" s="384"/>
      <c r="AV137" s="384"/>
      <c r="AW137" s="384"/>
      <c r="AX137" s="384"/>
      <c r="AY137" s="384"/>
      <c r="AZ137" s="384"/>
      <c r="BA137" s="384"/>
      <c r="BB137" s="384"/>
      <c r="BC137" s="384"/>
      <c r="BD137" s="384"/>
      <c r="BE137" s="384"/>
      <c r="BF137" s="384"/>
      <c r="BG137" s="384"/>
      <c r="BH137" s="384"/>
      <c r="BI137" s="384"/>
      <c r="BJ137" s="384"/>
      <c r="BK137" s="384"/>
      <c r="BL137" s="384"/>
      <c r="BM137" s="384"/>
      <c r="BN137" s="384"/>
      <c r="BO137" s="384"/>
      <c r="BP137" s="384"/>
      <c r="BQ137" s="384"/>
      <c r="BR137" s="384"/>
      <c r="BS137" s="384"/>
      <c r="BT137" s="384"/>
      <c r="BU137" s="384"/>
      <c r="BV137" s="384"/>
      <c r="BW137" s="384"/>
      <c r="BX137" s="384"/>
      <c r="BY137" s="384"/>
      <c r="BZ137" s="384"/>
      <c r="CA137" s="384"/>
      <c r="CB137" s="384"/>
      <c r="CC137" s="384"/>
      <c r="CD137" s="384"/>
      <c r="CE137" s="384"/>
      <c r="CF137" s="384"/>
      <c r="CG137" s="384"/>
      <c r="CH137" s="384"/>
      <c r="CI137" s="384"/>
      <c r="CJ137" s="384"/>
      <c r="CK137" s="384"/>
      <c r="CL137" s="384"/>
      <c r="CM137" s="384"/>
      <c r="CN137" s="384"/>
      <c r="CO137" s="384"/>
      <c r="CP137" s="384"/>
      <c r="CQ137" s="384"/>
      <c r="CR137" s="384"/>
      <c r="CS137" s="384"/>
      <c r="CT137" s="384"/>
      <c r="CU137" s="384"/>
      <c r="CV137" s="384"/>
      <c r="CW137" s="384"/>
      <c r="CX137" s="384"/>
      <c r="CY137" s="384"/>
      <c r="CZ137" s="384"/>
      <c r="DA137" s="384"/>
      <c r="DB137" s="384"/>
      <c r="DC137" s="384"/>
      <c r="DD137" s="384"/>
      <c r="DE137" s="384"/>
      <c r="DF137" s="384"/>
      <c r="DG137" s="384"/>
      <c r="DH137" s="384"/>
      <c r="DI137" s="384"/>
      <c r="DJ137" s="384"/>
      <c r="DK137" s="384"/>
      <c r="DL137" s="384"/>
      <c r="DM137" s="384"/>
      <c r="DN137" s="384"/>
      <c r="DO137" s="384"/>
      <c r="DP137" s="384"/>
      <c r="DQ137" s="384"/>
      <c r="DR137" s="384"/>
      <c r="DS137" s="384"/>
      <c r="DT137" s="384"/>
      <c r="DU137" s="384"/>
      <c r="DV137" s="384"/>
      <c r="DW137" s="384"/>
      <c r="DX137" s="384"/>
      <c r="DY137" s="384"/>
      <c r="DZ137" s="384"/>
      <c r="EA137" s="384"/>
      <c r="EB137" s="384"/>
      <c r="EC137" s="384"/>
      <c r="ED137" s="384"/>
      <c r="EE137" s="384"/>
      <c r="EF137" s="384"/>
      <c r="EG137" s="384"/>
      <c r="EH137" s="384"/>
      <c r="EI137" s="384"/>
      <c r="EJ137" s="384"/>
      <c r="EK137" s="384"/>
      <c r="EL137" s="384"/>
      <c r="EM137" s="384"/>
      <c r="EN137" s="384"/>
      <c r="EO137" s="384"/>
      <c r="EP137" s="384"/>
      <c r="EQ137" s="384"/>
      <c r="ER137" s="384"/>
      <c r="ES137" s="384"/>
      <c r="ET137" s="384"/>
      <c r="EU137" s="384"/>
      <c r="EV137" s="384"/>
      <c r="EW137" s="384"/>
      <c r="EX137" s="384"/>
      <c r="EY137" s="384"/>
      <c r="EZ137" s="384"/>
      <c r="FA137" s="384"/>
      <c r="FB137" s="384"/>
      <c r="FC137" s="384"/>
      <c r="FD137" s="384"/>
      <c r="FE137" s="384"/>
      <c r="FF137" s="384"/>
      <c r="FG137" s="384"/>
      <c r="FH137" s="384"/>
      <c r="FI137" s="384"/>
      <c r="FJ137" s="384"/>
      <c r="FK137" s="384"/>
      <c r="FL137" s="384"/>
      <c r="FM137" s="384"/>
      <c r="FN137" s="384"/>
      <c r="FO137" s="384"/>
      <c r="FP137" s="384"/>
      <c r="FQ137" s="384"/>
      <c r="FR137" s="384"/>
      <c r="FS137" s="384"/>
      <c r="FT137" s="384"/>
      <c r="FU137" s="384"/>
      <c r="FV137" s="384"/>
      <c r="FW137" s="384"/>
      <c r="FX137" s="384"/>
      <c r="FY137" s="384"/>
      <c r="FZ137" s="384"/>
      <c r="GA137" s="384"/>
      <c r="GB137" s="384"/>
    </row>
    <row r="138" spans="1:184" x14ac:dyDescent="0.2">
      <c r="A138" s="384"/>
      <c r="B138" s="384"/>
      <c r="C138" s="384"/>
      <c r="D138" s="384"/>
      <c r="E138" s="384"/>
      <c r="F138" s="384"/>
      <c r="G138" s="384"/>
      <c r="H138" s="384"/>
      <c r="I138" s="384"/>
      <c r="J138" s="384"/>
      <c r="K138" s="384"/>
      <c r="L138" s="384"/>
      <c r="M138" s="384"/>
      <c r="N138" s="384"/>
      <c r="O138" s="384"/>
      <c r="P138" s="384"/>
      <c r="Q138" s="384"/>
      <c r="R138" s="384"/>
      <c r="S138" s="384"/>
      <c r="T138" s="384"/>
      <c r="U138" s="384"/>
      <c r="V138" s="384"/>
      <c r="W138" s="384"/>
      <c r="X138" s="384"/>
      <c r="Y138" s="384"/>
      <c r="Z138" s="384"/>
      <c r="AA138" s="384"/>
      <c r="AB138" s="384"/>
      <c r="AC138" s="384"/>
      <c r="AD138" s="384"/>
      <c r="AE138" s="384"/>
      <c r="AF138" s="384"/>
      <c r="AG138" s="384"/>
      <c r="AH138" s="384"/>
      <c r="AI138" s="384"/>
      <c r="AJ138" s="384"/>
      <c r="AK138" s="384"/>
      <c r="AL138" s="384"/>
      <c r="AM138" s="384"/>
      <c r="AN138" s="384"/>
      <c r="AO138" s="384"/>
      <c r="AP138" s="384"/>
      <c r="AQ138" s="384"/>
      <c r="AR138" s="384"/>
      <c r="AS138" s="384"/>
      <c r="AT138" s="384"/>
      <c r="AU138" s="384"/>
      <c r="AV138" s="384"/>
      <c r="AW138" s="384"/>
      <c r="AX138" s="384"/>
      <c r="AY138" s="384"/>
      <c r="AZ138" s="384"/>
      <c r="BA138" s="384"/>
      <c r="BB138" s="384"/>
      <c r="BC138" s="384"/>
      <c r="BD138" s="384"/>
      <c r="BE138" s="384"/>
      <c r="BF138" s="384"/>
      <c r="BG138" s="384"/>
      <c r="BH138" s="384"/>
      <c r="BI138" s="384"/>
      <c r="BJ138" s="384"/>
      <c r="BK138" s="384"/>
      <c r="BL138" s="384"/>
      <c r="BM138" s="384"/>
      <c r="BN138" s="384"/>
      <c r="BO138" s="384"/>
      <c r="BP138" s="384"/>
      <c r="BQ138" s="384"/>
      <c r="BR138" s="384"/>
      <c r="BS138" s="384"/>
      <c r="BT138" s="384"/>
      <c r="BU138" s="384"/>
      <c r="BV138" s="384"/>
      <c r="BW138" s="384"/>
      <c r="BX138" s="384"/>
      <c r="BY138" s="384"/>
      <c r="BZ138" s="384"/>
      <c r="CA138" s="384"/>
      <c r="CB138" s="384"/>
      <c r="CC138" s="384"/>
      <c r="CD138" s="384"/>
      <c r="CE138" s="384"/>
      <c r="CF138" s="384"/>
      <c r="CG138" s="384"/>
      <c r="CH138" s="384"/>
      <c r="CI138" s="384"/>
      <c r="CJ138" s="384"/>
      <c r="CK138" s="384"/>
      <c r="CL138" s="384"/>
      <c r="CM138" s="384"/>
      <c r="CN138" s="384"/>
      <c r="CO138" s="384"/>
      <c r="CP138" s="384"/>
      <c r="CQ138" s="384"/>
      <c r="CR138" s="384"/>
      <c r="CS138" s="384"/>
      <c r="CT138" s="384"/>
      <c r="CU138" s="384"/>
      <c r="CV138" s="384"/>
      <c r="CW138" s="384"/>
      <c r="CX138" s="384"/>
      <c r="CY138" s="384"/>
      <c r="CZ138" s="384"/>
      <c r="DA138" s="384"/>
      <c r="DB138" s="384"/>
      <c r="DC138" s="384"/>
      <c r="DD138" s="384"/>
      <c r="DE138" s="384"/>
      <c r="DF138" s="384"/>
      <c r="DG138" s="384"/>
      <c r="DH138" s="384"/>
      <c r="DI138" s="384"/>
      <c r="DJ138" s="384"/>
      <c r="DK138" s="384"/>
      <c r="DL138" s="384"/>
      <c r="DM138" s="384"/>
      <c r="DN138" s="384"/>
      <c r="DO138" s="384"/>
      <c r="DP138" s="384"/>
      <c r="DQ138" s="384"/>
      <c r="DR138" s="384"/>
      <c r="DS138" s="384"/>
      <c r="DT138" s="384"/>
      <c r="DU138" s="384"/>
      <c r="DV138" s="384"/>
      <c r="DW138" s="384"/>
      <c r="DX138" s="384"/>
      <c r="DY138" s="384"/>
      <c r="DZ138" s="384"/>
      <c r="EA138" s="384"/>
      <c r="EB138" s="384"/>
      <c r="EC138" s="384"/>
      <c r="ED138" s="384"/>
      <c r="EE138" s="384"/>
      <c r="EF138" s="384"/>
      <c r="EG138" s="384"/>
      <c r="EH138" s="384"/>
      <c r="EI138" s="384"/>
      <c r="EJ138" s="384"/>
      <c r="EK138" s="384"/>
      <c r="EL138" s="384"/>
      <c r="EM138" s="384"/>
      <c r="EN138" s="384"/>
      <c r="EO138" s="384"/>
      <c r="EP138" s="384"/>
      <c r="EQ138" s="384"/>
      <c r="ER138" s="384"/>
      <c r="ES138" s="384"/>
      <c r="ET138" s="384"/>
      <c r="EU138" s="384"/>
      <c r="EV138" s="384"/>
      <c r="EW138" s="384"/>
      <c r="EX138" s="384"/>
      <c r="EY138" s="384"/>
      <c r="EZ138" s="384"/>
      <c r="FA138" s="384"/>
      <c r="FB138" s="384"/>
      <c r="FC138" s="384"/>
      <c r="FD138" s="384"/>
      <c r="FE138" s="384"/>
      <c r="FF138" s="384"/>
      <c r="FG138" s="384"/>
      <c r="FH138" s="384"/>
      <c r="FI138" s="384"/>
      <c r="FJ138" s="384"/>
      <c r="FK138" s="384"/>
      <c r="FL138" s="384"/>
      <c r="FM138" s="384"/>
      <c r="FN138" s="384"/>
      <c r="FO138" s="384"/>
      <c r="FP138" s="384"/>
      <c r="FQ138" s="384"/>
      <c r="FR138" s="384"/>
      <c r="FS138" s="384"/>
      <c r="FT138" s="384"/>
      <c r="FU138" s="384"/>
      <c r="FV138" s="384"/>
      <c r="FW138" s="384"/>
      <c r="FX138" s="384"/>
      <c r="FY138" s="384"/>
      <c r="FZ138" s="384"/>
      <c r="GA138" s="384"/>
      <c r="GB138" s="384"/>
    </row>
    <row r="139" spans="1:184" x14ac:dyDescent="0.2">
      <c r="A139" s="384"/>
      <c r="B139" s="384"/>
      <c r="C139" s="384"/>
      <c r="D139" s="384"/>
      <c r="E139" s="384"/>
      <c r="F139" s="384"/>
      <c r="G139" s="384"/>
      <c r="H139" s="384"/>
      <c r="I139" s="384"/>
      <c r="J139" s="384"/>
      <c r="K139" s="384"/>
      <c r="L139" s="384"/>
      <c r="M139" s="384"/>
      <c r="N139" s="384"/>
      <c r="O139" s="384"/>
      <c r="P139" s="384"/>
      <c r="Q139" s="384"/>
      <c r="R139" s="384"/>
      <c r="S139" s="384"/>
      <c r="T139" s="384"/>
      <c r="U139" s="384"/>
      <c r="V139" s="384"/>
      <c r="W139" s="384"/>
      <c r="X139" s="384"/>
      <c r="Y139" s="384"/>
      <c r="Z139" s="384"/>
      <c r="AA139" s="384"/>
      <c r="AB139" s="384"/>
      <c r="AC139" s="384"/>
      <c r="AD139" s="384"/>
      <c r="AE139" s="384"/>
      <c r="AF139" s="384"/>
      <c r="AG139" s="384"/>
      <c r="AH139" s="384"/>
      <c r="AI139" s="384"/>
      <c r="AJ139" s="384"/>
      <c r="AK139" s="384"/>
      <c r="AL139" s="384"/>
      <c r="AM139" s="384"/>
      <c r="AN139" s="384"/>
      <c r="AO139" s="384"/>
      <c r="AP139" s="384"/>
      <c r="AQ139" s="384"/>
      <c r="AR139" s="384"/>
      <c r="AS139" s="384"/>
      <c r="AT139" s="384"/>
      <c r="AU139" s="384"/>
      <c r="AV139" s="384"/>
      <c r="AW139" s="384"/>
      <c r="AX139" s="384"/>
      <c r="AY139" s="384"/>
      <c r="AZ139" s="384"/>
      <c r="BA139" s="384"/>
      <c r="BB139" s="384"/>
      <c r="BC139" s="384"/>
      <c r="BD139" s="384"/>
      <c r="BE139" s="384"/>
      <c r="BF139" s="384"/>
      <c r="BG139" s="384"/>
      <c r="BH139" s="384"/>
      <c r="BI139" s="384"/>
      <c r="BJ139" s="384"/>
      <c r="BK139" s="384"/>
      <c r="BL139" s="384"/>
      <c r="BM139" s="384"/>
      <c r="BN139" s="384"/>
      <c r="BO139" s="384"/>
      <c r="BP139" s="384"/>
      <c r="BQ139" s="384"/>
      <c r="BR139" s="384"/>
      <c r="BS139" s="384"/>
      <c r="BT139" s="384"/>
      <c r="BU139" s="384"/>
      <c r="BV139" s="384"/>
      <c r="BW139" s="384"/>
      <c r="BX139" s="384"/>
      <c r="BY139" s="384"/>
      <c r="BZ139" s="384"/>
      <c r="CA139" s="384"/>
      <c r="CB139" s="384"/>
      <c r="CC139" s="384"/>
      <c r="CD139" s="384"/>
      <c r="CE139" s="384"/>
      <c r="CF139" s="384"/>
      <c r="CG139" s="384"/>
      <c r="CH139" s="384"/>
      <c r="CI139" s="384"/>
      <c r="CJ139" s="384"/>
      <c r="CK139" s="384"/>
      <c r="CL139" s="384"/>
      <c r="CM139" s="384"/>
      <c r="CN139" s="384"/>
      <c r="CO139" s="384"/>
      <c r="CP139" s="384"/>
      <c r="CQ139" s="384"/>
      <c r="CR139" s="384"/>
      <c r="CS139" s="384"/>
      <c r="CT139" s="384"/>
      <c r="CU139" s="384"/>
      <c r="CV139" s="384"/>
      <c r="CW139" s="384"/>
      <c r="CX139" s="384"/>
      <c r="CY139" s="384"/>
      <c r="CZ139" s="384"/>
      <c r="DA139" s="384"/>
      <c r="DB139" s="384"/>
      <c r="DC139" s="384"/>
      <c r="DD139" s="384"/>
      <c r="DE139" s="384"/>
      <c r="DF139" s="384"/>
      <c r="DG139" s="384"/>
      <c r="DH139" s="384"/>
      <c r="DI139" s="384"/>
      <c r="DJ139" s="384"/>
      <c r="DK139" s="384"/>
      <c r="DL139" s="384"/>
      <c r="DM139" s="384"/>
      <c r="DN139" s="384"/>
      <c r="DO139" s="384"/>
      <c r="DP139" s="384"/>
      <c r="DQ139" s="384"/>
      <c r="DR139" s="384"/>
      <c r="DS139" s="384"/>
      <c r="DT139" s="384"/>
      <c r="DU139" s="384"/>
      <c r="DV139" s="384"/>
      <c r="DW139" s="384"/>
      <c r="DX139" s="384"/>
      <c r="DY139" s="384"/>
      <c r="DZ139" s="384"/>
      <c r="EA139" s="384"/>
      <c r="EB139" s="384"/>
      <c r="EC139" s="384"/>
      <c r="ED139" s="384"/>
      <c r="EE139" s="384"/>
      <c r="EF139" s="384"/>
      <c r="EG139" s="384"/>
      <c r="EH139" s="384"/>
      <c r="EI139" s="384"/>
      <c r="EJ139" s="384"/>
      <c r="EK139" s="384"/>
      <c r="EL139" s="384"/>
      <c r="EM139" s="384"/>
      <c r="EN139" s="384"/>
      <c r="EO139" s="384"/>
      <c r="EP139" s="384"/>
      <c r="EQ139" s="384"/>
      <c r="ER139" s="384"/>
      <c r="ES139" s="384"/>
      <c r="ET139" s="384"/>
      <c r="EU139" s="384"/>
      <c r="EV139" s="384"/>
      <c r="EW139" s="384"/>
      <c r="EX139" s="384"/>
      <c r="EY139" s="384"/>
      <c r="EZ139" s="384"/>
      <c r="FA139" s="384"/>
      <c r="FB139" s="384"/>
      <c r="FC139" s="384"/>
      <c r="FD139" s="384"/>
      <c r="FE139" s="384"/>
      <c r="FF139" s="384"/>
      <c r="FG139" s="384"/>
      <c r="FH139" s="384"/>
      <c r="FI139" s="384"/>
      <c r="FJ139" s="384"/>
      <c r="FK139" s="384"/>
      <c r="FL139" s="384"/>
      <c r="FM139" s="384"/>
      <c r="FN139" s="384"/>
      <c r="FO139" s="384"/>
      <c r="FP139" s="384"/>
      <c r="FQ139" s="384"/>
      <c r="FR139" s="384"/>
      <c r="FS139" s="384"/>
      <c r="FT139" s="384"/>
      <c r="FU139" s="384"/>
      <c r="FV139" s="384"/>
      <c r="FW139" s="384"/>
      <c r="FX139" s="384"/>
      <c r="FY139" s="384"/>
      <c r="FZ139" s="384"/>
      <c r="GA139" s="384"/>
      <c r="GB139" s="384"/>
    </row>
    <row r="140" spans="1:184" x14ac:dyDescent="0.2">
      <c r="A140" s="384"/>
      <c r="B140" s="384"/>
      <c r="C140" s="384"/>
      <c r="D140" s="384"/>
      <c r="E140" s="384"/>
      <c r="F140" s="384"/>
      <c r="G140" s="384"/>
      <c r="H140" s="384"/>
      <c r="I140" s="384"/>
      <c r="J140" s="384"/>
      <c r="K140" s="384"/>
      <c r="L140" s="384"/>
      <c r="M140" s="384"/>
      <c r="N140" s="384"/>
      <c r="O140" s="384"/>
      <c r="P140" s="384"/>
      <c r="Q140" s="384"/>
      <c r="R140" s="384"/>
      <c r="S140" s="384"/>
      <c r="T140" s="384"/>
      <c r="U140" s="384"/>
      <c r="V140" s="384"/>
      <c r="W140" s="384"/>
      <c r="X140" s="384"/>
      <c r="Y140" s="384"/>
      <c r="Z140" s="384"/>
      <c r="AA140" s="384"/>
      <c r="AB140" s="384"/>
      <c r="AC140" s="384"/>
      <c r="AD140" s="384"/>
      <c r="AE140" s="384"/>
      <c r="AF140" s="384"/>
      <c r="AG140" s="384"/>
      <c r="AH140" s="384"/>
      <c r="AI140" s="384"/>
      <c r="AJ140" s="384"/>
      <c r="AK140" s="384"/>
      <c r="AL140" s="384"/>
      <c r="AM140" s="384"/>
      <c r="AN140" s="384"/>
      <c r="AO140" s="384"/>
      <c r="AP140" s="384"/>
      <c r="AQ140" s="384"/>
      <c r="AR140" s="384"/>
      <c r="AS140" s="384"/>
      <c r="AT140" s="384"/>
      <c r="AU140" s="384"/>
      <c r="AV140" s="384"/>
      <c r="AW140" s="384"/>
      <c r="AX140" s="384"/>
      <c r="AY140" s="384"/>
      <c r="AZ140" s="384"/>
      <c r="BA140" s="384"/>
      <c r="BB140" s="384"/>
      <c r="BC140" s="384"/>
      <c r="BD140" s="384"/>
      <c r="BE140" s="384"/>
      <c r="BF140" s="384"/>
      <c r="BG140" s="384"/>
      <c r="BH140" s="384"/>
      <c r="BI140" s="384"/>
      <c r="BJ140" s="384"/>
      <c r="BK140" s="384"/>
      <c r="BL140" s="384"/>
      <c r="BM140" s="384"/>
      <c r="BN140" s="384"/>
      <c r="BO140" s="384"/>
      <c r="BP140" s="384"/>
      <c r="BQ140" s="384"/>
      <c r="BR140" s="384"/>
      <c r="BS140" s="384"/>
      <c r="BT140" s="384"/>
      <c r="BU140" s="384"/>
      <c r="BV140" s="384"/>
      <c r="BW140" s="384"/>
      <c r="BX140" s="384"/>
      <c r="BY140" s="384"/>
      <c r="BZ140" s="384"/>
      <c r="CA140" s="384"/>
      <c r="CB140" s="384"/>
      <c r="CC140" s="384"/>
      <c r="CD140" s="384"/>
      <c r="CE140" s="384"/>
      <c r="CF140" s="384"/>
      <c r="CG140" s="384"/>
      <c r="CH140" s="384"/>
      <c r="CI140" s="384"/>
      <c r="CJ140" s="384"/>
      <c r="CK140" s="384"/>
      <c r="CL140" s="384"/>
      <c r="CM140" s="384"/>
      <c r="CN140" s="384"/>
      <c r="CO140" s="384"/>
      <c r="CP140" s="384"/>
      <c r="CQ140" s="384"/>
      <c r="CR140" s="384"/>
      <c r="CS140" s="384"/>
      <c r="CT140" s="384"/>
      <c r="CU140" s="384"/>
      <c r="CV140" s="384"/>
      <c r="CW140" s="384"/>
      <c r="CX140" s="384"/>
      <c r="CY140" s="384"/>
      <c r="CZ140" s="384"/>
      <c r="DA140" s="384"/>
      <c r="DB140" s="384"/>
      <c r="DC140" s="384"/>
      <c r="DD140" s="384"/>
      <c r="DE140" s="384"/>
      <c r="DF140" s="384"/>
      <c r="DG140" s="384"/>
      <c r="DH140" s="384"/>
      <c r="DI140" s="384"/>
      <c r="DJ140" s="384"/>
      <c r="DK140" s="384"/>
      <c r="DL140" s="384"/>
      <c r="DM140" s="384"/>
      <c r="DN140" s="384"/>
      <c r="DO140" s="384"/>
      <c r="DP140" s="384"/>
      <c r="DQ140" s="384"/>
      <c r="DR140" s="384"/>
      <c r="DS140" s="384"/>
      <c r="DT140" s="384"/>
      <c r="DU140" s="384"/>
      <c r="DV140" s="384"/>
      <c r="DW140" s="384"/>
      <c r="DX140" s="384"/>
      <c r="DY140" s="384"/>
      <c r="DZ140" s="384"/>
      <c r="EA140" s="384"/>
      <c r="EB140" s="384"/>
      <c r="EC140" s="384"/>
      <c r="ED140" s="384"/>
      <c r="EE140" s="384"/>
      <c r="EF140" s="384"/>
      <c r="EG140" s="384"/>
      <c r="EH140" s="384"/>
      <c r="EI140" s="384"/>
      <c r="EJ140" s="384"/>
      <c r="EK140" s="384"/>
      <c r="EL140" s="384"/>
      <c r="EM140" s="384"/>
      <c r="EN140" s="384"/>
      <c r="EO140" s="384"/>
      <c r="EP140" s="384"/>
      <c r="EQ140" s="384"/>
      <c r="ER140" s="384"/>
      <c r="ES140" s="384"/>
      <c r="ET140" s="384"/>
      <c r="EU140" s="384"/>
      <c r="EV140" s="384"/>
      <c r="EW140" s="384"/>
      <c r="EX140" s="384"/>
      <c r="EY140" s="384"/>
      <c r="EZ140" s="384"/>
      <c r="FA140" s="384"/>
      <c r="FB140" s="384"/>
      <c r="FC140" s="384"/>
      <c r="FD140" s="384"/>
      <c r="FE140" s="384"/>
      <c r="FF140" s="384"/>
      <c r="FG140" s="384"/>
      <c r="FH140" s="384"/>
      <c r="FI140" s="384"/>
      <c r="FJ140" s="384"/>
      <c r="FK140" s="384"/>
      <c r="FL140" s="384"/>
      <c r="FM140" s="384"/>
      <c r="FN140" s="384"/>
      <c r="FO140" s="384"/>
      <c r="FP140" s="384"/>
      <c r="FQ140" s="384"/>
      <c r="FR140" s="384"/>
      <c r="FS140" s="384"/>
      <c r="FT140" s="384"/>
      <c r="FU140" s="384"/>
      <c r="FV140" s="384"/>
      <c r="FW140" s="384"/>
      <c r="FX140" s="384"/>
      <c r="FY140" s="384"/>
      <c r="FZ140" s="384"/>
      <c r="GA140" s="384"/>
      <c r="GB140" s="384"/>
    </row>
    <row r="141" spans="1:184" x14ac:dyDescent="0.2">
      <c r="A141" s="384"/>
      <c r="B141" s="384"/>
      <c r="C141" s="384"/>
      <c r="D141" s="384"/>
      <c r="E141" s="384"/>
      <c r="F141" s="384"/>
      <c r="G141" s="384"/>
      <c r="H141" s="384"/>
      <c r="I141" s="384"/>
      <c r="J141" s="384"/>
      <c r="K141" s="384"/>
      <c r="L141" s="384"/>
      <c r="M141" s="384"/>
      <c r="N141" s="384"/>
      <c r="O141" s="384"/>
      <c r="P141" s="384"/>
      <c r="Q141" s="384"/>
      <c r="R141" s="384"/>
      <c r="S141" s="384"/>
      <c r="T141" s="384"/>
      <c r="U141" s="384"/>
      <c r="V141" s="384"/>
      <c r="W141" s="384"/>
      <c r="X141" s="384"/>
      <c r="Y141" s="384"/>
      <c r="Z141" s="384"/>
      <c r="AA141" s="384"/>
      <c r="AB141" s="384"/>
      <c r="AC141" s="384"/>
      <c r="AD141" s="384"/>
      <c r="AE141" s="384"/>
      <c r="AF141" s="384"/>
      <c r="AG141" s="384"/>
      <c r="AH141" s="384"/>
      <c r="AI141" s="384"/>
      <c r="AJ141" s="384"/>
      <c r="AK141" s="384"/>
      <c r="AL141" s="384"/>
      <c r="AM141" s="384"/>
      <c r="AN141" s="384"/>
      <c r="AO141" s="384"/>
      <c r="AP141" s="384"/>
      <c r="AQ141" s="384"/>
      <c r="AR141" s="384"/>
      <c r="AS141" s="384"/>
      <c r="AT141" s="384"/>
      <c r="AU141" s="384"/>
      <c r="AV141" s="384"/>
      <c r="AW141" s="384"/>
      <c r="AX141" s="384"/>
      <c r="AY141" s="384"/>
      <c r="AZ141" s="384"/>
      <c r="BA141" s="384"/>
      <c r="BB141" s="384"/>
      <c r="BC141" s="384"/>
      <c r="BD141" s="384"/>
      <c r="BE141" s="384"/>
      <c r="BF141" s="384"/>
      <c r="BG141" s="384"/>
      <c r="BH141" s="384"/>
      <c r="BI141" s="384"/>
      <c r="BJ141" s="384"/>
      <c r="BK141" s="384"/>
      <c r="BL141" s="384"/>
      <c r="BM141" s="384"/>
      <c r="BN141" s="384"/>
      <c r="BO141" s="384"/>
      <c r="BP141" s="384"/>
      <c r="BQ141" s="384"/>
      <c r="BR141" s="384"/>
      <c r="BS141" s="384"/>
      <c r="BT141" s="384"/>
      <c r="BU141" s="384"/>
      <c r="BV141" s="384"/>
      <c r="BW141" s="384"/>
      <c r="BX141" s="384"/>
      <c r="BY141" s="384"/>
      <c r="BZ141" s="384"/>
      <c r="CA141" s="384"/>
      <c r="CB141" s="384"/>
      <c r="CC141" s="384"/>
      <c r="CD141" s="384"/>
      <c r="CE141" s="384"/>
      <c r="CF141" s="384"/>
      <c r="CG141" s="384"/>
      <c r="CH141" s="384"/>
      <c r="CI141" s="384"/>
      <c r="CJ141" s="384"/>
      <c r="CK141" s="384"/>
      <c r="CL141" s="384"/>
      <c r="CM141" s="384"/>
      <c r="CN141" s="384"/>
      <c r="CO141" s="384"/>
      <c r="CP141" s="384"/>
      <c r="CQ141" s="384"/>
      <c r="CR141" s="384"/>
      <c r="CS141" s="384"/>
      <c r="CT141" s="384"/>
      <c r="CU141" s="384"/>
      <c r="CV141" s="384"/>
      <c r="CW141" s="384"/>
      <c r="CX141" s="384"/>
      <c r="CY141" s="384"/>
      <c r="CZ141" s="384"/>
      <c r="DA141" s="384"/>
      <c r="DB141" s="384"/>
      <c r="DC141" s="384"/>
      <c r="DD141" s="384"/>
      <c r="DE141" s="384"/>
      <c r="DF141" s="384"/>
      <c r="DG141" s="384"/>
      <c r="DH141" s="384"/>
      <c r="DI141" s="384"/>
      <c r="DJ141" s="384"/>
      <c r="DK141" s="384"/>
      <c r="DL141" s="384"/>
      <c r="DM141" s="384"/>
      <c r="DN141" s="384"/>
      <c r="DO141" s="384"/>
      <c r="DP141" s="384"/>
      <c r="DQ141" s="384"/>
      <c r="DR141" s="384"/>
      <c r="DS141" s="384"/>
      <c r="DT141" s="384"/>
      <c r="DU141" s="384"/>
      <c r="DV141" s="384"/>
      <c r="DW141" s="384"/>
      <c r="DX141" s="384"/>
      <c r="DY141" s="384"/>
      <c r="DZ141" s="384"/>
      <c r="EA141" s="384"/>
      <c r="EB141" s="384"/>
      <c r="EC141" s="384"/>
      <c r="ED141" s="384"/>
      <c r="EE141" s="384"/>
      <c r="EF141" s="384"/>
      <c r="EG141" s="384"/>
      <c r="EH141" s="384"/>
      <c r="EI141" s="384"/>
      <c r="EJ141" s="384"/>
      <c r="EK141" s="384"/>
      <c r="EL141" s="384"/>
      <c r="EM141" s="384"/>
      <c r="EN141" s="384"/>
      <c r="EO141" s="384"/>
      <c r="EP141" s="384"/>
      <c r="EQ141" s="384"/>
      <c r="ER141" s="384"/>
      <c r="ES141" s="384"/>
      <c r="ET141" s="384"/>
      <c r="EU141" s="384"/>
      <c r="EV141" s="384"/>
      <c r="EW141" s="384"/>
      <c r="EX141" s="384"/>
      <c r="EY141" s="384"/>
      <c r="EZ141" s="384"/>
      <c r="FA141" s="384"/>
      <c r="FB141" s="384"/>
      <c r="FC141" s="384"/>
      <c r="FD141" s="384"/>
      <c r="FE141" s="384"/>
      <c r="FF141" s="384"/>
      <c r="FG141" s="384"/>
      <c r="FH141" s="384"/>
      <c r="FI141" s="384"/>
      <c r="FJ141" s="384"/>
      <c r="FK141" s="384"/>
      <c r="FL141" s="384"/>
      <c r="FM141" s="384"/>
      <c r="FN141" s="384"/>
      <c r="FO141" s="384"/>
      <c r="FP141" s="384"/>
      <c r="FQ141" s="384"/>
      <c r="FR141" s="384"/>
      <c r="FS141" s="384"/>
      <c r="FT141" s="384"/>
      <c r="FU141" s="384"/>
      <c r="FV141" s="384"/>
      <c r="FW141" s="384"/>
      <c r="FX141" s="384"/>
      <c r="FY141" s="384"/>
      <c r="FZ141" s="384"/>
      <c r="GA141" s="384"/>
      <c r="GB141" s="384"/>
    </row>
    <row r="142" spans="1:184" x14ac:dyDescent="0.2">
      <c r="A142" s="384"/>
      <c r="B142" s="384"/>
      <c r="C142" s="384"/>
      <c r="D142" s="384"/>
      <c r="E142" s="384"/>
      <c r="F142" s="384"/>
      <c r="G142" s="384"/>
      <c r="H142" s="384"/>
      <c r="I142" s="384"/>
      <c r="J142" s="384"/>
      <c r="K142" s="384"/>
      <c r="L142" s="384"/>
      <c r="M142" s="384"/>
      <c r="N142" s="384"/>
      <c r="O142" s="384"/>
      <c r="P142" s="384"/>
      <c r="Q142" s="384"/>
      <c r="R142" s="384"/>
      <c r="S142" s="384"/>
      <c r="T142" s="384"/>
      <c r="U142" s="384"/>
      <c r="V142" s="384"/>
      <c r="W142" s="384"/>
      <c r="X142" s="384"/>
      <c r="Y142" s="384"/>
      <c r="Z142" s="384"/>
      <c r="AA142" s="384"/>
      <c r="AB142" s="384"/>
      <c r="AC142" s="384"/>
      <c r="AD142" s="384"/>
      <c r="AE142" s="384"/>
      <c r="AF142" s="384"/>
      <c r="AG142" s="384"/>
      <c r="AH142" s="384"/>
      <c r="AI142" s="384"/>
      <c r="AJ142" s="384"/>
      <c r="AK142" s="384"/>
      <c r="AL142" s="384"/>
      <c r="AM142" s="384"/>
      <c r="AN142" s="384"/>
      <c r="AO142" s="384"/>
      <c r="AP142" s="384"/>
      <c r="AQ142" s="384"/>
      <c r="AR142" s="384"/>
      <c r="AS142" s="384"/>
      <c r="AT142" s="384"/>
      <c r="AU142" s="384"/>
      <c r="AV142" s="384"/>
      <c r="AW142" s="384"/>
      <c r="AX142" s="384"/>
      <c r="AY142" s="384"/>
      <c r="AZ142" s="384"/>
      <c r="BA142" s="384"/>
      <c r="BB142" s="384"/>
      <c r="BC142" s="384"/>
      <c r="BD142" s="384"/>
      <c r="BE142" s="384"/>
      <c r="BF142" s="384"/>
      <c r="BG142" s="384"/>
      <c r="BH142" s="384"/>
      <c r="BI142" s="384"/>
      <c r="BJ142" s="384"/>
      <c r="BK142" s="384"/>
      <c r="BL142" s="384"/>
      <c r="BM142" s="384"/>
      <c r="BN142" s="384"/>
      <c r="BO142" s="384"/>
      <c r="BP142" s="384"/>
      <c r="BQ142" s="384"/>
      <c r="BR142" s="384"/>
      <c r="BS142" s="384"/>
      <c r="BT142" s="384"/>
      <c r="BU142" s="384"/>
      <c r="BV142" s="384"/>
      <c r="BW142" s="384"/>
      <c r="BX142" s="384"/>
      <c r="BY142" s="384"/>
      <c r="BZ142" s="384"/>
      <c r="CA142" s="384"/>
      <c r="CB142" s="384"/>
      <c r="CC142" s="384"/>
      <c r="CD142" s="384"/>
      <c r="CE142" s="384"/>
      <c r="CF142" s="384"/>
      <c r="CG142" s="384"/>
      <c r="CH142" s="384"/>
      <c r="CI142" s="384"/>
      <c r="CJ142" s="384"/>
      <c r="CK142" s="384"/>
      <c r="CL142" s="384"/>
      <c r="CM142" s="384"/>
      <c r="CN142" s="384"/>
      <c r="CO142" s="384"/>
      <c r="CP142" s="384"/>
      <c r="CQ142" s="384"/>
      <c r="CR142" s="384"/>
      <c r="CS142" s="384"/>
      <c r="CT142" s="384"/>
      <c r="CU142" s="384"/>
      <c r="CV142" s="384"/>
      <c r="CW142" s="384"/>
      <c r="CX142" s="384"/>
      <c r="CY142" s="384"/>
      <c r="CZ142" s="384"/>
      <c r="DA142" s="384"/>
      <c r="DB142" s="384"/>
      <c r="DC142" s="384"/>
      <c r="DD142" s="384"/>
      <c r="DE142" s="384"/>
      <c r="DF142" s="384"/>
      <c r="DG142" s="384"/>
      <c r="DH142" s="384"/>
      <c r="DI142" s="384"/>
      <c r="DJ142" s="384"/>
      <c r="DK142" s="384"/>
      <c r="DL142" s="384"/>
      <c r="DM142" s="384"/>
      <c r="DN142" s="384"/>
      <c r="DO142" s="384"/>
      <c r="DP142" s="384"/>
      <c r="DQ142" s="384"/>
      <c r="DR142" s="384"/>
      <c r="DS142" s="384"/>
      <c r="DT142" s="384"/>
      <c r="DU142" s="384"/>
      <c r="DV142" s="384"/>
      <c r="DW142" s="384"/>
      <c r="DX142" s="384"/>
      <c r="DY142" s="384"/>
      <c r="DZ142" s="384"/>
      <c r="EA142" s="384"/>
      <c r="EB142" s="384"/>
      <c r="EC142" s="384"/>
      <c r="ED142" s="384"/>
      <c r="EE142" s="384"/>
      <c r="EF142" s="384"/>
      <c r="EG142" s="384"/>
      <c r="EH142" s="384"/>
      <c r="EI142" s="384"/>
      <c r="EJ142" s="384"/>
      <c r="EK142" s="384"/>
      <c r="EL142" s="384"/>
      <c r="EM142" s="384"/>
      <c r="EN142" s="384"/>
      <c r="EO142" s="384"/>
      <c r="EP142" s="384"/>
      <c r="EQ142" s="384"/>
      <c r="ER142" s="384"/>
      <c r="ES142" s="384"/>
      <c r="ET142" s="384"/>
      <c r="EU142" s="384"/>
      <c r="EV142" s="384"/>
      <c r="EW142" s="384"/>
      <c r="EX142" s="384"/>
      <c r="EY142" s="384"/>
      <c r="EZ142" s="384"/>
      <c r="FA142" s="384"/>
      <c r="FB142" s="384"/>
      <c r="FC142" s="384"/>
      <c r="FD142" s="384"/>
      <c r="FE142" s="384"/>
      <c r="FF142" s="384"/>
      <c r="FG142" s="384"/>
      <c r="FH142" s="384"/>
      <c r="FI142" s="384"/>
      <c r="FJ142" s="384"/>
      <c r="FK142" s="384"/>
      <c r="FL142" s="384"/>
      <c r="FM142" s="384"/>
      <c r="FN142" s="384"/>
      <c r="FO142" s="384"/>
      <c r="FP142" s="384"/>
      <c r="FQ142" s="384"/>
      <c r="FR142" s="384"/>
      <c r="FS142" s="384"/>
      <c r="FT142" s="384"/>
      <c r="FU142" s="384"/>
      <c r="FV142" s="384"/>
      <c r="FW142" s="384"/>
      <c r="FX142" s="384"/>
      <c r="FY142" s="384"/>
      <c r="FZ142" s="384"/>
      <c r="GA142" s="384"/>
      <c r="GB142" s="384"/>
    </row>
    <row r="143" spans="1:184" x14ac:dyDescent="0.2">
      <c r="A143" s="384"/>
      <c r="B143" s="384"/>
      <c r="C143" s="384"/>
      <c r="D143" s="384"/>
      <c r="E143" s="384"/>
      <c r="F143" s="384"/>
      <c r="G143" s="384"/>
      <c r="H143" s="384"/>
      <c r="I143" s="384"/>
      <c r="J143" s="384"/>
      <c r="K143" s="384"/>
      <c r="L143" s="384"/>
      <c r="M143" s="384"/>
      <c r="N143" s="384"/>
      <c r="O143" s="384"/>
      <c r="P143" s="384"/>
      <c r="Q143" s="384"/>
      <c r="R143" s="384"/>
      <c r="S143" s="384"/>
      <c r="T143" s="384"/>
      <c r="U143" s="384"/>
      <c r="V143" s="384"/>
      <c r="W143" s="384"/>
      <c r="X143" s="384"/>
      <c r="Y143" s="384"/>
      <c r="Z143" s="384"/>
      <c r="AA143" s="384"/>
      <c r="AB143" s="384"/>
      <c r="AC143" s="384"/>
      <c r="AD143" s="384"/>
      <c r="AE143" s="384"/>
      <c r="AF143" s="384"/>
      <c r="AG143" s="384"/>
      <c r="AH143" s="384"/>
      <c r="AI143" s="384"/>
      <c r="AJ143" s="384"/>
      <c r="AK143" s="384"/>
      <c r="AL143" s="384"/>
      <c r="AM143" s="384"/>
      <c r="AN143" s="384"/>
      <c r="AO143" s="384"/>
      <c r="AP143" s="384"/>
      <c r="AQ143" s="384"/>
      <c r="AR143" s="384"/>
      <c r="AS143" s="384"/>
      <c r="AT143" s="384"/>
      <c r="AU143" s="384"/>
      <c r="AV143" s="384"/>
      <c r="AW143" s="384"/>
      <c r="AX143" s="384"/>
      <c r="AY143" s="384"/>
      <c r="AZ143" s="384"/>
      <c r="BA143" s="384"/>
      <c r="BB143" s="384"/>
      <c r="BC143" s="384"/>
      <c r="BD143" s="384"/>
      <c r="BE143" s="384"/>
      <c r="BF143" s="384"/>
      <c r="BG143" s="384"/>
      <c r="BH143" s="384"/>
      <c r="BI143" s="384"/>
      <c r="BJ143" s="384"/>
      <c r="BK143" s="384"/>
      <c r="BL143" s="384"/>
      <c r="BM143" s="384"/>
      <c r="BN143" s="384"/>
      <c r="BO143" s="384"/>
      <c r="BP143" s="384"/>
      <c r="BQ143" s="384"/>
      <c r="BR143" s="384"/>
      <c r="BS143" s="384"/>
      <c r="BT143" s="384"/>
      <c r="BU143" s="384"/>
      <c r="BV143" s="384"/>
      <c r="BW143" s="384"/>
      <c r="BX143" s="384"/>
      <c r="BY143" s="384"/>
      <c r="BZ143" s="384"/>
      <c r="CA143" s="384"/>
      <c r="CB143" s="384"/>
      <c r="CC143" s="384"/>
      <c r="CD143" s="384"/>
      <c r="CE143" s="384"/>
      <c r="CF143" s="384"/>
      <c r="CG143" s="384"/>
      <c r="CH143" s="384"/>
      <c r="CI143" s="384"/>
      <c r="CJ143" s="384"/>
      <c r="CK143" s="384"/>
      <c r="CL143" s="384"/>
      <c r="CM143" s="384"/>
      <c r="CN143" s="384"/>
      <c r="CO143" s="384"/>
      <c r="CP143" s="384"/>
      <c r="CQ143" s="384"/>
      <c r="CR143" s="384"/>
      <c r="CS143" s="384"/>
      <c r="CT143" s="384"/>
      <c r="CU143" s="384"/>
      <c r="CV143" s="384"/>
      <c r="CW143" s="384"/>
      <c r="CX143" s="384"/>
      <c r="CY143" s="384"/>
      <c r="CZ143" s="384"/>
      <c r="DA143" s="384"/>
      <c r="DB143" s="384"/>
      <c r="DC143" s="384"/>
      <c r="DD143" s="384"/>
      <c r="DE143" s="384"/>
      <c r="DF143" s="384"/>
      <c r="DG143" s="384"/>
      <c r="DH143" s="384"/>
      <c r="DI143" s="384"/>
      <c r="DJ143" s="384"/>
      <c r="DK143" s="384"/>
      <c r="DL143" s="384"/>
      <c r="DM143" s="384"/>
      <c r="DN143" s="384"/>
      <c r="DO143" s="384"/>
      <c r="DP143" s="384"/>
      <c r="DQ143" s="384"/>
      <c r="DR143" s="384"/>
      <c r="DS143" s="384"/>
      <c r="DT143" s="384"/>
      <c r="DU143" s="384"/>
      <c r="DV143" s="384"/>
      <c r="DW143" s="384"/>
      <c r="DX143" s="384"/>
      <c r="DY143" s="384"/>
      <c r="DZ143" s="384"/>
      <c r="EA143" s="384"/>
      <c r="EB143" s="384"/>
      <c r="EC143" s="384"/>
      <c r="ED143" s="384"/>
      <c r="EE143" s="384"/>
      <c r="EF143" s="384"/>
      <c r="EG143" s="384"/>
      <c r="EH143" s="384"/>
      <c r="EI143" s="384"/>
      <c r="EJ143" s="384"/>
      <c r="EK143" s="384"/>
      <c r="EL143" s="384"/>
      <c r="EM143" s="384"/>
      <c r="EN143" s="384"/>
      <c r="EO143" s="384"/>
      <c r="EP143" s="384"/>
      <c r="EQ143" s="384"/>
      <c r="ER143" s="384"/>
      <c r="ES143" s="384"/>
      <c r="ET143" s="384"/>
      <c r="EU143" s="384"/>
      <c r="EV143" s="384"/>
      <c r="EW143" s="384"/>
      <c r="EX143" s="384"/>
      <c r="EY143" s="384"/>
      <c r="EZ143" s="384"/>
      <c r="FA143" s="384"/>
      <c r="FB143" s="384"/>
      <c r="FC143" s="384"/>
      <c r="FD143" s="384"/>
      <c r="FE143" s="384"/>
      <c r="FF143" s="384"/>
      <c r="FG143" s="384"/>
      <c r="FH143" s="384"/>
      <c r="FI143" s="384"/>
      <c r="FJ143" s="384"/>
      <c r="FK143" s="384"/>
      <c r="FL143" s="384"/>
      <c r="FM143" s="384"/>
      <c r="FN143" s="384"/>
      <c r="FO143" s="384"/>
      <c r="FP143" s="384"/>
      <c r="FQ143" s="384"/>
      <c r="FR143" s="384"/>
      <c r="FS143" s="384"/>
      <c r="FT143" s="384"/>
      <c r="FU143" s="384"/>
      <c r="FV143" s="384"/>
      <c r="FW143" s="384"/>
      <c r="FX143" s="384"/>
      <c r="FY143" s="384"/>
      <c r="FZ143" s="384"/>
      <c r="GA143" s="384"/>
      <c r="GB143" s="384"/>
    </row>
    <row r="144" spans="1:184" x14ac:dyDescent="0.2">
      <c r="A144" s="384"/>
      <c r="B144" s="384"/>
      <c r="C144" s="384"/>
      <c r="D144" s="384"/>
      <c r="E144" s="384"/>
      <c r="F144" s="384"/>
      <c r="G144" s="384"/>
      <c r="H144" s="384"/>
      <c r="I144" s="384"/>
      <c r="J144" s="384"/>
      <c r="K144" s="384"/>
      <c r="L144" s="384"/>
      <c r="M144" s="384"/>
      <c r="N144" s="384"/>
      <c r="O144" s="384"/>
      <c r="P144" s="384"/>
      <c r="Q144" s="384"/>
      <c r="R144" s="384"/>
      <c r="S144" s="384"/>
      <c r="T144" s="384"/>
      <c r="U144" s="384"/>
      <c r="V144" s="384"/>
      <c r="W144" s="384"/>
      <c r="X144" s="384"/>
      <c r="Y144" s="384"/>
      <c r="Z144" s="384"/>
      <c r="AA144" s="384"/>
      <c r="AB144" s="384"/>
      <c r="AC144" s="384"/>
      <c r="AD144" s="384"/>
      <c r="AE144" s="384"/>
      <c r="AF144" s="384"/>
      <c r="AG144" s="384"/>
      <c r="AH144" s="384"/>
      <c r="AI144" s="384"/>
      <c r="AJ144" s="384"/>
      <c r="AK144" s="384"/>
      <c r="AL144" s="384"/>
      <c r="AM144" s="384"/>
      <c r="AN144" s="384"/>
      <c r="AO144" s="384"/>
      <c r="AP144" s="384"/>
      <c r="AQ144" s="384"/>
      <c r="AR144" s="384"/>
      <c r="AS144" s="384"/>
      <c r="AT144" s="384"/>
      <c r="AU144" s="384"/>
      <c r="AV144" s="384"/>
      <c r="AW144" s="384"/>
      <c r="AX144" s="384"/>
      <c r="AY144" s="384"/>
      <c r="AZ144" s="384"/>
      <c r="BA144" s="384"/>
      <c r="BB144" s="384"/>
      <c r="BC144" s="384"/>
      <c r="BD144" s="384"/>
      <c r="BE144" s="384"/>
      <c r="BF144" s="384"/>
      <c r="BG144" s="384"/>
      <c r="BH144" s="384"/>
      <c r="BI144" s="384"/>
      <c r="BJ144" s="384"/>
      <c r="BK144" s="384"/>
      <c r="BL144" s="384"/>
      <c r="BM144" s="384"/>
      <c r="BN144" s="384"/>
      <c r="BO144" s="384"/>
      <c r="BP144" s="384"/>
      <c r="BQ144" s="384"/>
      <c r="BR144" s="384"/>
      <c r="BS144" s="384"/>
      <c r="BT144" s="384"/>
      <c r="BU144" s="384"/>
      <c r="BV144" s="384"/>
      <c r="BW144" s="384"/>
      <c r="BX144" s="384"/>
      <c r="BY144" s="384"/>
      <c r="BZ144" s="384"/>
      <c r="CA144" s="384"/>
      <c r="CB144" s="384"/>
      <c r="CC144" s="384"/>
      <c r="CD144" s="384"/>
      <c r="CE144" s="384"/>
      <c r="CF144" s="384"/>
      <c r="CG144" s="384"/>
      <c r="CH144" s="384"/>
      <c r="CI144" s="384"/>
      <c r="CJ144" s="384"/>
      <c r="CK144" s="384"/>
      <c r="CL144" s="384"/>
      <c r="CM144" s="384"/>
      <c r="CN144" s="384"/>
      <c r="CO144" s="384"/>
      <c r="CP144" s="384"/>
      <c r="CQ144" s="384"/>
      <c r="CR144" s="384"/>
      <c r="CS144" s="384"/>
      <c r="CT144" s="384"/>
      <c r="CU144" s="384"/>
      <c r="CV144" s="384"/>
      <c r="CW144" s="384"/>
      <c r="CX144" s="384"/>
      <c r="CY144" s="384"/>
      <c r="CZ144" s="384"/>
      <c r="DA144" s="384"/>
      <c r="DB144" s="384"/>
      <c r="DC144" s="384"/>
      <c r="DD144" s="384"/>
      <c r="DE144" s="384"/>
      <c r="DF144" s="384"/>
      <c r="DG144" s="384"/>
      <c r="DH144" s="384"/>
      <c r="DI144" s="384"/>
      <c r="DJ144" s="384"/>
      <c r="DK144" s="384"/>
      <c r="DL144" s="384"/>
      <c r="DM144" s="384"/>
      <c r="DN144" s="384"/>
      <c r="DO144" s="384"/>
      <c r="DP144" s="384"/>
      <c r="DQ144" s="384"/>
      <c r="DR144" s="384"/>
      <c r="DS144" s="384"/>
      <c r="DT144" s="384"/>
      <c r="DU144" s="384"/>
      <c r="DV144" s="384"/>
      <c r="DW144" s="384"/>
      <c r="DX144" s="384"/>
      <c r="DY144" s="384"/>
      <c r="DZ144" s="384"/>
      <c r="EA144" s="384"/>
      <c r="EB144" s="384"/>
      <c r="EC144" s="384"/>
      <c r="ED144" s="384"/>
      <c r="EE144" s="384"/>
      <c r="EF144" s="384"/>
      <c r="EG144" s="384"/>
      <c r="EH144" s="384"/>
      <c r="EI144" s="384"/>
      <c r="EJ144" s="384"/>
      <c r="EK144" s="384"/>
      <c r="EL144" s="384"/>
      <c r="EM144" s="384"/>
      <c r="EN144" s="384"/>
      <c r="EO144" s="384"/>
      <c r="EP144" s="384"/>
      <c r="EQ144" s="384"/>
      <c r="ER144" s="384"/>
      <c r="ES144" s="384"/>
      <c r="ET144" s="384"/>
      <c r="EU144" s="384"/>
      <c r="EV144" s="384"/>
      <c r="EW144" s="384"/>
      <c r="EX144" s="384"/>
      <c r="EY144" s="384"/>
      <c r="EZ144" s="384"/>
      <c r="FA144" s="384"/>
      <c r="FB144" s="384"/>
      <c r="FC144" s="384"/>
      <c r="FD144" s="384"/>
      <c r="FE144" s="384"/>
      <c r="FF144" s="384"/>
      <c r="FG144" s="384"/>
      <c r="FH144" s="384"/>
      <c r="FI144" s="384"/>
      <c r="FJ144" s="384"/>
      <c r="FK144" s="384"/>
      <c r="FL144" s="384"/>
      <c r="FM144" s="384"/>
      <c r="FN144" s="384"/>
      <c r="FO144" s="384"/>
      <c r="FP144" s="384"/>
      <c r="FQ144" s="384"/>
      <c r="FR144" s="384"/>
      <c r="FS144" s="384"/>
      <c r="FT144" s="384"/>
      <c r="FU144" s="384"/>
      <c r="FV144" s="384"/>
      <c r="FW144" s="384"/>
      <c r="FX144" s="384"/>
      <c r="FY144" s="384"/>
      <c r="FZ144" s="384"/>
      <c r="GA144" s="384"/>
      <c r="GB144" s="384"/>
    </row>
    <row r="145" spans="1:184" x14ac:dyDescent="0.2">
      <c r="A145" s="384"/>
      <c r="B145" s="384"/>
      <c r="C145" s="384"/>
      <c r="D145" s="384"/>
      <c r="E145" s="384"/>
      <c r="F145" s="384"/>
      <c r="G145" s="384"/>
      <c r="H145" s="384"/>
      <c r="I145" s="384"/>
      <c r="J145" s="384"/>
      <c r="K145" s="384"/>
      <c r="L145" s="384"/>
      <c r="M145" s="384"/>
      <c r="N145" s="384"/>
      <c r="O145" s="384"/>
      <c r="P145" s="384"/>
      <c r="Q145" s="384"/>
      <c r="R145" s="384"/>
      <c r="S145" s="384"/>
      <c r="T145" s="384"/>
      <c r="U145" s="384"/>
      <c r="V145" s="384"/>
      <c r="W145" s="384"/>
      <c r="X145" s="384"/>
      <c r="Y145" s="384"/>
      <c r="Z145" s="384"/>
      <c r="AA145" s="384"/>
      <c r="AB145" s="384"/>
      <c r="AC145" s="384"/>
      <c r="AD145" s="384"/>
      <c r="AE145" s="384"/>
      <c r="AF145" s="384"/>
      <c r="AG145" s="384"/>
      <c r="AH145" s="384"/>
      <c r="AI145" s="384"/>
      <c r="AJ145" s="384"/>
      <c r="AK145" s="384"/>
      <c r="AL145" s="384"/>
      <c r="AM145" s="384"/>
      <c r="AN145" s="384"/>
      <c r="AO145" s="384"/>
      <c r="AP145" s="384"/>
      <c r="AQ145" s="384"/>
      <c r="AR145" s="384"/>
      <c r="AS145" s="384"/>
      <c r="AT145" s="384"/>
      <c r="AU145" s="384"/>
      <c r="AV145" s="384"/>
      <c r="AW145" s="384"/>
      <c r="AX145" s="384"/>
      <c r="AY145" s="384"/>
      <c r="AZ145" s="384"/>
      <c r="BA145" s="384"/>
      <c r="BB145" s="384"/>
      <c r="BC145" s="384"/>
      <c r="BD145" s="384"/>
      <c r="BE145" s="384"/>
      <c r="BF145" s="384"/>
      <c r="BG145" s="384"/>
      <c r="BH145" s="384"/>
      <c r="BI145" s="384"/>
      <c r="BJ145" s="384"/>
      <c r="BK145" s="384"/>
      <c r="BL145" s="384"/>
      <c r="BM145" s="384"/>
      <c r="BN145" s="384"/>
      <c r="BO145" s="384"/>
      <c r="BP145" s="384"/>
      <c r="BQ145" s="384"/>
      <c r="BR145" s="384"/>
      <c r="BS145" s="384"/>
      <c r="BT145" s="384"/>
      <c r="BU145" s="384"/>
      <c r="BV145" s="384"/>
      <c r="BW145" s="384"/>
      <c r="BX145" s="384"/>
      <c r="BY145" s="384"/>
      <c r="BZ145" s="384"/>
      <c r="CA145" s="384"/>
      <c r="CB145" s="384"/>
      <c r="CC145" s="384"/>
      <c r="CD145" s="384"/>
      <c r="CE145" s="384"/>
      <c r="CF145" s="384"/>
      <c r="CG145" s="384"/>
      <c r="CH145" s="384"/>
      <c r="CI145" s="384"/>
      <c r="CJ145" s="384"/>
      <c r="CK145" s="384"/>
      <c r="CL145" s="384"/>
      <c r="CM145" s="384"/>
      <c r="CN145" s="384"/>
      <c r="CO145" s="384"/>
      <c r="CP145" s="384"/>
      <c r="CQ145" s="384"/>
      <c r="CR145" s="384"/>
      <c r="CS145" s="384"/>
      <c r="CT145" s="384"/>
      <c r="CU145" s="384"/>
      <c r="CV145" s="384"/>
      <c r="CW145" s="384"/>
      <c r="CX145" s="384"/>
      <c r="CY145" s="384"/>
      <c r="CZ145" s="384"/>
      <c r="DA145" s="384"/>
      <c r="DB145" s="384"/>
      <c r="DC145" s="384"/>
      <c r="DD145" s="384"/>
      <c r="DE145" s="384"/>
      <c r="DF145" s="384"/>
      <c r="DG145" s="384"/>
      <c r="DH145" s="384"/>
      <c r="DI145" s="384"/>
      <c r="DJ145" s="384"/>
      <c r="DK145" s="384"/>
      <c r="DL145" s="384"/>
      <c r="DM145" s="384"/>
      <c r="DN145" s="384"/>
      <c r="DO145" s="384"/>
      <c r="DP145" s="384"/>
      <c r="DQ145" s="384"/>
      <c r="DR145" s="384"/>
      <c r="DS145" s="384"/>
      <c r="DT145" s="384"/>
      <c r="DU145" s="384"/>
      <c r="DV145" s="384"/>
      <c r="DW145" s="384"/>
      <c r="DX145" s="384"/>
      <c r="DY145" s="384"/>
      <c r="DZ145" s="384"/>
      <c r="EA145" s="384"/>
      <c r="EB145" s="384"/>
      <c r="EC145" s="384"/>
      <c r="ED145" s="384"/>
      <c r="EE145" s="384"/>
      <c r="EF145" s="384"/>
      <c r="EG145" s="384"/>
      <c r="EH145" s="384"/>
      <c r="EI145" s="384"/>
      <c r="EJ145" s="384"/>
      <c r="EK145" s="384"/>
      <c r="EL145" s="384"/>
      <c r="EM145" s="384"/>
      <c r="EN145" s="384"/>
      <c r="EO145" s="384"/>
      <c r="EP145" s="384"/>
      <c r="EQ145" s="384"/>
      <c r="ER145" s="384"/>
      <c r="ES145" s="384"/>
      <c r="ET145" s="384"/>
      <c r="EU145" s="384"/>
      <c r="EV145" s="384"/>
      <c r="EW145" s="384"/>
      <c r="EX145" s="384"/>
      <c r="EY145" s="384"/>
      <c r="EZ145" s="384"/>
      <c r="FA145" s="384"/>
      <c r="FB145" s="384"/>
      <c r="FC145" s="384"/>
      <c r="FD145" s="384"/>
      <c r="FE145" s="384"/>
      <c r="FF145" s="384"/>
      <c r="FG145" s="384"/>
      <c r="FH145" s="384"/>
      <c r="FI145" s="384"/>
      <c r="FJ145" s="384"/>
      <c r="FK145" s="384"/>
      <c r="FL145" s="384"/>
      <c r="FM145" s="384"/>
      <c r="FN145" s="384"/>
      <c r="FO145" s="384"/>
      <c r="FP145" s="384"/>
      <c r="FQ145" s="384"/>
      <c r="FR145" s="384"/>
      <c r="FS145" s="384"/>
      <c r="FT145" s="384"/>
      <c r="FU145" s="384"/>
      <c r="FV145" s="384"/>
      <c r="FW145" s="384"/>
      <c r="FX145" s="384"/>
      <c r="FY145" s="384"/>
      <c r="FZ145" s="384"/>
      <c r="GA145" s="384"/>
      <c r="GB145" s="384"/>
    </row>
    <row r="146" spans="1:184" x14ac:dyDescent="0.2">
      <c r="A146" s="384"/>
      <c r="B146" s="384"/>
      <c r="C146" s="384"/>
      <c r="D146" s="384"/>
      <c r="E146" s="384"/>
      <c r="F146" s="384"/>
      <c r="G146" s="384"/>
      <c r="H146" s="384"/>
      <c r="I146" s="384"/>
      <c r="J146" s="384"/>
      <c r="K146" s="384"/>
      <c r="L146" s="384"/>
      <c r="M146" s="384"/>
      <c r="N146" s="384"/>
      <c r="O146" s="384"/>
      <c r="P146" s="384"/>
      <c r="Q146" s="384"/>
      <c r="R146" s="384"/>
      <c r="S146" s="384"/>
      <c r="T146" s="384"/>
      <c r="U146" s="384"/>
      <c r="V146" s="384"/>
      <c r="W146" s="384"/>
      <c r="X146" s="384"/>
      <c r="Y146" s="384"/>
      <c r="Z146" s="384"/>
      <c r="AA146" s="384"/>
      <c r="AB146" s="384"/>
      <c r="AC146" s="384"/>
      <c r="AD146" s="384"/>
      <c r="AE146" s="384"/>
      <c r="AF146" s="384"/>
      <c r="AG146" s="384"/>
      <c r="AH146" s="384"/>
      <c r="AI146" s="384"/>
      <c r="AJ146" s="384"/>
      <c r="AK146" s="384"/>
      <c r="AL146" s="384"/>
      <c r="AM146" s="384"/>
      <c r="AN146" s="384"/>
      <c r="AO146" s="384"/>
      <c r="AP146" s="384"/>
      <c r="AQ146" s="384"/>
      <c r="AR146" s="384"/>
      <c r="AS146" s="384"/>
      <c r="AT146" s="384"/>
      <c r="AU146" s="384"/>
      <c r="AV146" s="384"/>
      <c r="AW146" s="384"/>
      <c r="AX146" s="384"/>
      <c r="AY146" s="384"/>
      <c r="AZ146" s="384"/>
      <c r="BA146" s="384"/>
      <c r="BB146" s="384"/>
      <c r="BC146" s="384"/>
      <c r="BD146" s="384"/>
      <c r="BE146" s="384"/>
      <c r="BF146" s="384"/>
      <c r="BG146" s="384"/>
      <c r="BH146" s="384"/>
      <c r="BI146" s="384"/>
      <c r="BJ146" s="384"/>
      <c r="BK146" s="384"/>
      <c r="BL146" s="384"/>
      <c r="BM146" s="384"/>
      <c r="BN146" s="384"/>
      <c r="BO146" s="384"/>
      <c r="BP146" s="384"/>
      <c r="BQ146" s="384"/>
      <c r="BR146" s="384"/>
      <c r="BS146" s="384"/>
      <c r="BT146" s="384"/>
      <c r="BU146" s="384"/>
      <c r="BV146" s="384"/>
      <c r="BW146" s="384"/>
      <c r="BX146" s="384"/>
      <c r="BY146" s="384"/>
      <c r="BZ146" s="384"/>
      <c r="CA146" s="384"/>
      <c r="CB146" s="384"/>
      <c r="CC146" s="384"/>
      <c r="CD146" s="384"/>
      <c r="CE146" s="384"/>
      <c r="CF146" s="384"/>
      <c r="CG146" s="384"/>
      <c r="CH146" s="384"/>
      <c r="CI146" s="384"/>
      <c r="CJ146" s="384"/>
      <c r="CK146" s="384"/>
      <c r="CL146" s="384"/>
      <c r="CM146" s="384"/>
      <c r="CN146" s="384"/>
      <c r="CO146" s="384"/>
      <c r="CP146" s="384"/>
      <c r="CQ146" s="384"/>
      <c r="CR146" s="384"/>
      <c r="CS146" s="384"/>
      <c r="CT146" s="384"/>
      <c r="CU146" s="384"/>
      <c r="CV146" s="384"/>
      <c r="CW146" s="384"/>
      <c r="CX146" s="384"/>
      <c r="CY146" s="384"/>
      <c r="CZ146" s="384"/>
      <c r="DA146" s="384"/>
      <c r="DB146" s="384"/>
      <c r="DC146" s="384"/>
      <c r="DD146" s="384"/>
      <c r="DE146" s="384"/>
      <c r="DF146" s="384"/>
      <c r="DG146" s="384"/>
      <c r="DH146" s="384"/>
      <c r="DI146" s="384"/>
      <c r="DJ146" s="384"/>
      <c r="DK146" s="384"/>
      <c r="DL146" s="384"/>
      <c r="DM146" s="384"/>
      <c r="DN146" s="384"/>
      <c r="DO146" s="384"/>
      <c r="DP146" s="384"/>
      <c r="DQ146" s="384"/>
      <c r="DR146" s="384"/>
      <c r="DS146" s="384"/>
      <c r="DT146" s="384"/>
      <c r="DU146" s="384"/>
      <c r="DV146" s="384"/>
      <c r="DW146" s="384"/>
      <c r="DX146" s="384"/>
      <c r="DY146" s="384"/>
      <c r="DZ146" s="384"/>
      <c r="EA146" s="384"/>
      <c r="EB146" s="384"/>
      <c r="EC146" s="384"/>
      <c r="ED146" s="384"/>
      <c r="EE146" s="384"/>
      <c r="EF146" s="384"/>
      <c r="EG146" s="384"/>
      <c r="EH146" s="384"/>
      <c r="EI146" s="384"/>
      <c r="EJ146" s="384"/>
      <c r="EK146" s="384"/>
      <c r="EL146" s="384"/>
      <c r="EM146" s="384"/>
      <c r="EN146" s="384"/>
      <c r="EO146" s="384"/>
      <c r="EP146" s="384"/>
      <c r="EQ146" s="384"/>
      <c r="ER146" s="384"/>
      <c r="ES146" s="384"/>
      <c r="ET146" s="384"/>
      <c r="EU146" s="384"/>
      <c r="EV146" s="384"/>
      <c r="EW146" s="384"/>
      <c r="EX146" s="384"/>
      <c r="EY146" s="384"/>
      <c r="EZ146" s="384"/>
      <c r="FA146" s="384"/>
      <c r="FB146" s="384"/>
      <c r="FC146" s="384"/>
      <c r="FD146" s="384"/>
      <c r="FE146" s="384"/>
      <c r="FF146" s="384"/>
      <c r="FG146" s="384"/>
      <c r="FH146" s="384"/>
      <c r="FI146" s="384"/>
      <c r="FJ146" s="384"/>
      <c r="FK146" s="384"/>
      <c r="FL146" s="384"/>
      <c r="FM146" s="384"/>
      <c r="FN146" s="384"/>
      <c r="FO146" s="384"/>
      <c r="FP146" s="384"/>
      <c r="FQ146" s="384"/>
      <c r="FR146" s="384"/>
      <c r="FS146" s="384"/>
      <c r="FT146" s="384"/>
      <c r="FU146" s="384"/>
      <c r="FV146" s="384"/>
      <c r="FW146" s="384"/>
      <c r="FX146" s="384"/>
      <c r="FY146" s="384"/>
      <c r="FZ146" s="384"/>
      <c r="GA146" s="384"/>
      <c r="GB146" s="384"/>
    </row>
    <row r="147" spans="1:184" x14ac:dyDescent="0.2">
      <c r="A147" s="384"/>
      <c r="B147" s="384"/>
      <c r="C147" s="384"/>
      <c r="D147" s="384"/>
      <c r="E147" s="384"/>
      <c r="F147" s="384"/>
      <c r="G147" s="384"/>
      <c r="H147" s="384"/>
      <c r="I147" s="384"/>
      <c r="J147" s="384"/>
      <c r="K147" s="384"/>
      <c r="L147" s="384"/>
      <c r="M147" s="384"/>
      <c r="N147" s="384"/>
      <c r="O147" s="384"/>
      <c r="P147" s="384"/>
      <c r="Q147" s="384"/>
      <c r="R147" s="384"/>
      <c r="S147" s="384"/>
      <c r="T147" s="384"/>
      <c r="U147" s="384"/>
      <c r="V147" s="384"/>
      <c r="W147" s="384"/>
      <c r="X147" s="384"/>
      <c r="Y147" s="384"/>
      <c r="Z147" s="384"/>
      <c r="AA147" s="384"/>
      <c r="AB147" s="384"/>
      <c r="AC147" s="384"/>
      <c r="AD147" s="384"/>
      <c r="AE147" s="384"/>
      <c r="AF147" s="384"/>
      <c r="AG147" s="384"/>
      <c r="AH147" s="384"/>
      <c r="AI147" s="384"/>
      <c r="AJ147" s="384"/>
      <c r="AK147" s="384"/>
      <c r="AL147" s="384"/>
      <c r="AM147" s="384"/>
      <c r="AN147" s="384"/>
      <c r="AO147" s="384"/>
      <c r="AP147" s="384"/>
      <c r="AQ147" s="384"/>
      <c r="AR147" s="384"/>
      <c r="AS147" s="384"/>
      <c r="AT147" s="384"/>
      <c r="AU147" s="384"/>
      <c r="AV147" s="384"/>
      <c r="AW147" s="384"/>
      <c r="AX147" s="384"/>
      <c r="AY147" s="384"/>
      <c r="AZ147" s="384"/>
      <c r="BA147" s="384"/>
      <c r="BB147" s="384"/>
      <c r="BC147" s="384"/>
      <c r="BD147" s="384"/>
      <c r="BE147" s="384"/>
      <c r="BF147" s="384"/>
      <c r="BG147" s="384"/>
      <c r="BH147" s="384"/>
      <c r="BI147" s="384"/>
      <c r="BJ147" s="384"/>
      <c r="BK147" s="384"/>
      <c r="BL147" s="384"/>
      <c r="BM147" s="384"/>
      <c r="BN147" s="384"/>
      <c r="BO147" s="384"/>
      <c r="BP147" s="384"/>
      <c r="BQ147" s="384"/>
      <c r="BR147" s="384"/>
      <c r="BS147" s="384"/>
      <c r="BT147" s="384"/>
      <c r="BU147" s="384"/>
      <c r="BV147" s="384"/>
      <c r="BW147" s="384"/>
      <c r="BX147" s="384"/>
      <c r="BY147" s="384"/>
      <c r="BZ147" s="384"/>
      <c r="CA147" s="384"/>
      <c r="CB147" s="384"/>
      <c r="CC147" s="384"/>
      <c r="CD147" s="384"/>
      <c r="CE147" s="384"/>
      <c r="CF147" s="384"/>
      <c r="CG147" s="384"/>
      <c r="CH147" s="384"/>
      <c r="CI147" s="384"/>
      <c r="CJ147" s="384"/>
      <c r="CK147" s="384"/>
      <c r="CL147" s="384"/>
      <c r="CM147" s="384"/>
      <c r="CN147" s="384"/>
      <c r="CO147" s="384"/>
      <c r="CP147" s="384"/>
      <c r="CQ147" s="384"/>
      <c r="CR147" s="384"/>
      <c r="CS147" s="384"/>
      <c r="CT147" s="384"/>
      <c r="CU147" s="384"/>
      <c r="CV147" s="384"/>
      <c r="CW147" s="384"/>
      <c r="CX147" s="384"/>
      <c r="CY147" s="384"/>
      <c r="CZ147" s="384"/>
      <c r="DA147" s="384"/>
      <c r="DB147" s="384"/>
      <c r="DC147" s="384"/>
      <c r="DD147" s="384"/>
      <c r="DE147" s="384"/>
      <c r="DF147" s="384"/>
      <c r="DG147" s="384"/>
      <c r="DH147" s="384"/>
      <c r="DI147" s="384"/>
      <c r="DJ147" s="384"/>
      <c r="DK147" s="384"/>
      <c r="DL147" s="384"/>
      <c r="DM147" s="384"/>
      <c r="DN147" s="384"/>
      <c r="DO147" s="384"/>
      <c r="DP147" s="384"/>
      <c r="DQ147" s="384"/>
      <c r="DR147" s="384"/>
      <c r="DS147" s="384"/>
      <c r="DT147" s="384"/>
      <c r="DU147" s="384"/>
      <c r="DV147" s="384"/>
      <c r="DW147" s="384"/>
      <c r="DX147" s="384"/>
      <c r="DY147" s="384"/>
      <c r="DZ147" s="384"/>
      <c r="EA147" s="384"/>
      <c r="EB147" s="384"/>
      <c r="EC147" s="384"/>
      <c r="ED147" s="384"/>
      <c r="EE147" s="384"/>
      <c r="EF147" s="384"/>
      <c r="EG147" s="384"/>
      <c r="EH147" s="384"/>
      <c r="EI147" s="384"/>
      <c r="EJ147" s="384"/>
      <c r="EK147" s="384"/>
      <c r="EL147" s="384"/>
      <c r="EM147" s="384"/>
      <c r="EN147" s="384"/>
      <c r="EO147" s="384"/>
      <c r="EP147" s="384"/>
      <c r="EQ147" s="384"/>
      <c r="ER147" s="384"/>
      <c r="ES147" s="384"/>
      <c r="ET147" s="384"/>
      <c r="EU147" s="384"/>
      <c r="EV147" s="384"/>
      <c r="EW147" s="384"/>
      <c r="EX147" s="384"/>
      <c r="EY147" s="384"/>
      <c r="EZ147" s="384"/>
      <c r="FA147" s="384"/>
      <c r="FB147" s="384"/>
      <c r="FC147" s="384"/>
      <c r="FD147" s="384"/>
      <c r="FE147" s="384"/>
      <c r="FF147" s="384"/>
      <c r="FG147" s="384"/>
      <c r="FH147" s="384"/>
      <c r="FI147" s="384"/>
      <c r="FJ147" s="384"/>
      <c r="FK147" s="384"/>
      <c r="FL147" s="384"/>
      <c r="FM147" s="384"/>
      <c r="FN147" s="384"/>
      <c r="FO147" s="384"/>
      <c r="FP147" s="384"/>
      <c r="FQ147" s="384"/>
      <c r="FR147" s="384"/>
      <c r="FS147" s="384"/>
      <c r="FT147" s="384"/>
      <c r="FU147" s="384"/>
      <c r="FV147" s="384"/>
      <c r="FW147" s="384"/>
      <c r="FX147" s="384"/>
      <c r="FY147" s="384"/>
      <c r="FZ147" s="384"/>
      <c r="GA147" s="384"/>
      <c r="GB147" s="384"/>
    </row>
  </sheetData>
  <sheetProtection password="B6A8" sheet="1" objects="1" scenarios="1" selectLockedCells="1" selectUnlockedCells="1"/>
  <mergeCells count="26">
    <mergeCell ref="B49:F49"/>
    <mergeCell ref="C40:G40"/>
    <mergeCell ref="H40:J40"/>
    <mergeCell ref="B47:F47"/>
    <mergeCell ref="B48:F48"/>
    <mergeCell ref="G47:I47"/>
    <mergeCell ref="G48:I48"/>
    <mergeCell ref="C1:AB1"/>
    <mergeCell ref="AA40:AE40"/>
    <mergeCell ref="H39:J39"/>
    <mergeCell ref="C39:G39"/>
    <mergeCell ref="K39:O39"/>
    <mergeCell ref="P39:R39"/>
    <mergeCell ref="S40:W40"/>
    <mergeCell ref="X40:Z40"/>
    <mergeCell ref="P40:R40"/>
    <mergeCell ref="AF39:AH39"/>
    <mergeCell ref="AA39:AE39"/>
    <mergeCell ref="S39:W39"/>
    <mergeCell ref="X39:Z39"/>
    <mergeCell ref="G49:I49"/>
    <mergeCell ref="K40:O40"/>
    <mergeCell ref="K47:M47"/>
    <mergeCell ref="K49:M49"/>
    <mergeCell ref="K48:M48"/>
    <mergeCell ref="AF40:AI40"/>
  </mergeCells>
  <phoneticPr fontId="9" type="noConversion"/>
  <conditionalFormatting sqref="AF39:AH39">
    <cfRule type="expression" dxfId="1763" priority="2" stopIfTrue="1">
      <formula>G49&lt;0</formula>
    </cfRule>
    <cfRule type="expression" dxfId="1762" priority="3" stopIfTrue="1">
      <formula>G49&gt;0</formula>
    </cfRule>
  </conditionalFormatting>
  <conditionalFormatting sqref="AF40:AI40">
    <cfRule type="expression" dxfId="1761" priority="4" stopIfTrue="1">
      <formula>AF40&lt;1</formula>
    </cfRule>
    <cfRule type="expression" dxfId="1760" priority="5" stopIfTrue="1">
      <formula>AF40&gt;1</formula>
    </cfRule>
  </conditionalFormatting>
  <conditionalFormatting sqref="C1:AB1">
    <cfRule type="expression" dxfId="1759" priority="1" stopIfTrue="1">
      <formula>B52=1</formula>
    </cfRule>
  </conditionalFormatting>
  <printOptions horizontalCentered="1"/>
  <pageMargins left="0.25" right="0.25" top="1.75" bottom="1" header="0.5" footer="0.5"/>
  <pageSetup scale="20" orientation="landscape" horizontalDpi="4294967293" r:id="rId1"/>
  <headerFooter alignWithMargins="0"/>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CP622"/>
  <sheetViews>
    <sheetView zoomScale="90" zoomScaleNormal="90" workbookViewId="0">
      <pane xSplit="6" ySplit="6" topLeftCell="AM292" activePane="bottomRight" state="frozen"/>
      <selection pane="topRight"/>
      <selection pane="bottomLeft"/>
      <selection pane="bottomRight" activeCell="AT18" sqref="AT18"/>
    </sheetView>
  </sheetViews>
  <sheetFormatPr defaultColWidth="10.140625" defaultRowHeight="12.75" x14ac:dyDescent="0.2"/>
  <cols>
    <col min="1" max="1" width="8.28515625" style="503" customWidth="1"/>
    <col min="2" max="2" width="10.28515625" customWidth="1"/>
    <col min="3" max="4" width="11.85546875" customWidth="1"/>
    <col min="5" max="5" width="13" customWidth="1"/>
    <col min="6" max="6" width="11.85546875" customWidth="1"/>
    <col min="7" max="8" width="11.85546875" style="1" customWidth="1"/>
    <col min="9" max="9" width="2.5703125" style="1" customWidth="1"/>
    <col min="10" max="10" width="13" customWidth="1"/>
    <col min="11" max="11" width="2.5703125" customWidth="1"/>
    <col min="12" max="12" width="13.140625" customWidth="1"/>
    <col min="13" max="13" width="10.28515625" style="1" customWidth="1"/>
    <col min="14" max="14" width="2.5703125" style="1" customWidth="1"/>
    <col min="15" max="15" width="13" style="1" customWidth="1"/>
    <col min="16" max="16" width="13.140625" customWidth="1"/>
    <col min="17" max="17" width="2.5703125" style="69" customWidth="1"/>
    <col min="18" max="18" width="11.85546875" customWidth="1"/>
    <col min="19" max="19" width="10" style="1" customWidth="1"/>
    <col min="20" max="20" width="13.140625" style="1" customWidth="1"/>
    <col min="21" max="21" width="2.42578125" style="70" customWidth="1"/>
    <col min="22" max="22" width="10.140625" style="70" customWidth="1"/>
    <col min="23" max="23" width="9.85546875" style="1" customWidth="1"/>
    <col min="24" max="24" width="13.140625" style="1" customWidth="1"/>
    <col min="25" max="25" width="2.42578125" style="70" customWidth="1"/>
    <col min="26" max="26" width="8.85546875" style="70" customWidth="1"/>
    <col min="27" max="27" width="9.85546875" style="1" customWidth="1"/>
    <col min="28" max="28" width="13.140625" style="1" customWidth="1"/>
    <col min="29" max="29" width="2.42578125" style="70" customWidth="1"/>
    <col min="30" max="30" width="11.42578125" style="70" customWidth="1"/>
    <col min="31" max="31" width="10.140625" style="1" customWidth="1"/>
    <col min="32" max="32" width="13.140625" style="1" customWidth="1"/>
    <col min="33" max="33" width="2.42578125" style="1" customWidth="1"/>
    <col min="34" max="35" width="13.85546875" style="1" customWidth="1"/>
    <col min="36" max="36" width="2.42578125" style="70" customWidth="1"/>
    <col min="37" max="38" width="13.85546875" style="1" customWidth="1"/>
    <col min="39" max="39" width="2.140625" style="1" customWidth="1"/>
    <col min="40" max="40" width="5.7109375" style="69" customWidth="1"/>
    <col min="41" max="42" width="4.28515625" style="1" customWidth="1"/>
    <col min="43" max="43" width="10.28515625" style="1" bestFit="1" customWidth="1"/>
    <col min="44" max="44" width="10.28515625" style="1" customWidth="1"/>
    <col min="45" max="45" width="8.7109375" style="1" customWidth="1"/>
    <col min="46" max="46" width="9.42578125" style="1" customWidth="1"/>
    <col min="47" max="47" width="12" bestFit="1" customWidth="1"/>
    <col min="48" max="48" width="9.28515625" bestFit="1" customWidth="1"/>
    <col min="49" max="50" width="10.42578125" customWidth="1"/>
    <col min="51" max="51" width="2.140625" customWidth="1"/>
    <col min="52" max="52" width="13.42578125" customWidth="1"/>
    <col min="53" max="53" width="9.7109375" customWidth="1"/>
    <col min="54" max="54" width="10.5703125" customWidth="1"/>
    <col min="55" max="55" width="12.5703125" customWidth="1"/>
    <col min="56" max="56" width="13.42578125" customWidth="1"/>
    <col min="57" max="57" width="12.5703125" customWidth="1"/>
    <col min="58" max="58" width="12.7109375" customWidth="1"/>
    <col min="59" max="59" width="13.5703125" customWidth="1"/>
    <col min="60" max="60" width="12.5703125" customWidth="1"/>
    <col min="61" max="62" width="13.28515625" customWidth="1"/>
    <col min="63" max="63" width="12.7109375" customWidth="1"/>
    <col min="64" max="64" width="11.42578125" customWidth="1"/>
    <col min="65" max="65" width="3.7109375" customWidth="1"/>
    <col min="66" max="66" width="12.5703125" customWidth="1"/>
    <col min="67" max="67" width="12.85546875" customWidth="1"/>
    <col min="68" max="68" width="12.42578125" customWidth="1"/>
    <col min="69" max="69" width="11.85546875" customWidth="1"/>
    <col min="70" max="70" width="10.140625" customWidth="1"/>
    <col min="71" max="71" width="2.85546875" customWidth="1"/>
    <col min="72" max="72" width="12.7109375" customWidth="1"/>
    <col min="73" max="73" width="12.5703125" customWidth="1"/>
    <col min="74" max="74" width="12.7109375" customWidth="1"/>
    <col min="75" max="75" width="11.7109375" customWidth="1"/>
    <col min="76" max="76" width="10.140625" customWidth="1"/>
    <col min="77" max="77" width="2.42578125" customWidth="1"/>
    <col min="78" max="78" width="12.85546875" customWidth="1"/>
    <col min="79" max="79" width="13.28515625" customWidth="1"/>
    <col min="80" max="80" width="12.7109375" customWidth="1"/>
    <col min="81" max="81" width="11.7109375" customWidth="1"/>
    <col min="82" max="82" width="10.140625" customWidth="1"/>
    <col min="83" max="83" width="2.42578125" customWidth="1"/>
    <col min="84" max="84" width="12.85546875" customWidth="1"/>
    <col min="85" max="85" width="13.7109375" customWidth="1"/>
    <col min="86" max="86" width="11.85546875" customWidth="1"/>
    <col min="87" max="87" width="11.7109375" customWidth="1"/>
    <col min="88" max="88" width="10.140625" customWidth="1"/>
    <col min="89" max="89" width="2.42578125" customWidth="1"/>
    <col min="90" max="90" width="12.85546875" customWidth="1"/>
    <col min="91" max="91" width="13.85546875" customWidth="1"/>
    <col min="92" max="92" width="12" customWidth="1"/>
    <col min="93" max="93" width="11.7109375" customWidth="1"/>
  </cols>
  <sheetData>
    <row r="1" spans="1:94" ht="30" customHeight="1" x14ac:dyDescent="0.35">
      <c r="B1" s="646" t="str">
        <f>$BH$3</f>
        <v>2018 Jack &amp; Jill Marathon</v>
      </c>
      <c r="C1" s="646"/>
      <c r="D1" s="646"/>
      <c r="E1" s="646"/>
      <c r="F1" s="646"/>
      <c r="G1" s="646"/>
      <c r="H1" s="646"/>
      <c r="I1" s="646"/>
      <c r="J1" s="646"/>
      <c r="K1" s="646"/>
      <c r="L1" s="646"/>
      <c r="M1" s="646"/>
      <c r="N1" s="646"/>
      <c r="O1" s="646"/>
      <c r="AU1" s="59"/>
      <c r="AV1" s="59"/>
      <c r="AW1" s="868"/>
      <c r="AX1" s="868"/>
      <c r="AZ1" s="71"/>
      <c r="BA1" s="52"/>
      <c r="BB1" s="348"/>
      <c r="BC1" s="348"/>
      <c r="BD1" s="348"/>
      <c r="BE1" s="348"/>
      <c r="BF1" s="348"/>
      <c r="BG1" s="348"/>
      <c r="BH1" s="23"/>
      <c r="BI1" s="23"/>
      <c r="BJ1" s="23"/>
      <c r="BK1" s="23"/>
      <c r="BL1" s="23"/>
      <c r="BM1" s="23"/>
    </row>
    <row r="2" spans="1:94" x14ac:dyDescent="0.2">
      <c r="B2" s="5"/>
      <c r="C2" s="5"/>
      <c r="D2" s="5"/>
      <c r="E2" s="5"/>
      <c r="F2" s="5"/>
      <c r="G2" s="502"/>
      <c r="H2" s="502"/>
      <c r="I2" s="502"/>
      <c r="J2" s="5"/>
      <c r="K2" s="5"/>
      <c r="N2" s="502"/>
      <c r="O2" s="502"/>
      <c r="Q2" s="72"/>
      <c r="R2" s="23"/>
      <c r="S2" s="73"/>
      <c r="T2" s="73"/>
      <c r="U2" s="60"/>
      <c r="Y2" s="60"/>
      <c r="AA2" s="73"/>
      <c r="AB2" s="74"/>
      <c r="AC2" s="60"/>
      <c r="AE2" s="73"/>
      <c r="AF2" s="73"/>
      <c r="AG2" s="73"/>
      <c r="AH2" s="73"/>
      <c r="AI2" s="73"/>
      <c r="AJ2" s="60"/>
      <c r="AK2" s="73"/>
      <c r="AL2" s="73"/>
      <c r="AM2" s="73"/>
      <c r="AN2" s="73"/>
      <c r="AO2" s="73"/>
      <c r="AP2" s="73"/>
      <c r="AQ2" s="73"/>
      <c r="AR2" s="73"/>
      <c r="AS2" s="73"/>
      <c r="AY2" s="3"/>
      <c r="AZ2" s="885"/>
      <c r="BA2" s="885"/>
      <c r="BB2" s="885"/>
      <c r="BC2" s="374"/>
      <c r="BD2" s="2"/>
      <c r="BE2" s="2"/>
      <c r="BF2" s="1"/>
      <c r="BG2" s="1"/>
      <c r="BH2" s="1"/>
      <c r="BI2" s="1"/>
      <c r="BJ2" s="1"/>
      <c r="BN2" s="75"/>
      <c r="BO2" s="75"/>
      <c r="BP2" s="75"/>
      <c r="BQ2" s="75"/>
      <c r="BR2" s="75"/>
    </row>
    <row r="3" spans="1:94" ht="12.75" customHeight="1" x14ac:dyDescent="0.3">
      <c r="B3" s="6" t="s">
        <v>91</v>
      </c>
      <c r="C3" s="76">
        <v>0.2</v>
      </c>
      <c r="D3" t="s">
        <v>229</v>
      </c>
      <c r="K3" s="77"/>
      <c r="L3" s="78"/>
      <c r="M3" s="79" t="s">
        <v>92</v>
      </c>
      <c r="P3" s="50"/>
      <c r="S3" s="73"/>
      <c r="T3" s="73"/>
      <c r="U3" s="80"/>
      <c r="Y3" s="80"/>
      <c r="AA3" s="73"/>
      <c r="AB3" s="74"/>
      <c r="AC3" s="80"/>
      <c r="AE3" s="73"/>
      <c r="AF3" s="73"/>
      <c r="AG3" s="73"/>
      <c r="AH3" s="73"/>
      <c r="AI3" s="73"/>
      <c r="AJ3" s="80"/>
      <c r="AK3" s="73"/>
      <c r="AL3" s="73"/>
      <c r="AM3" s="73"/>
      <c r="AN3" s="73"/>
      <c r="AO3" s="73"/>
      <c r="AP3" s="73"/>
      <c r="AQ3" s="73"/>
      <c r="AR3" s="73"/>
      <c r="AS3" s="73"/>
      <c r="AY3" s="3"/>
      <c r="AZ3" s="372"/>
      <c r="BA3" s="372"/>
      <c r="BB3" s="373"/>
      <c r="BC3" s="12"/>
      <c r="BD3" s="12"/>
      <c r="BE3" s="12"/>
      <c r="BF3" s="5"/>
      <c r="BG3" s="5"/>
      <c r="BH3" s="936" t="str">
        <f>BN3</f>
        <v>2018 Jack &amp; Jill Marathon</v>
      </c>
      <c r="BI3" s="936"/>
      <c r="BJ3" s="936"/>
      <c r="BK3" s="936"/>
      <c r="BL3" s="936"/>
      <c r="BM3" s="81"/>
      <c r="BN3" s="1595" t="str">
        <f>Info!B2</f>
        <v>2018 Jack &amp; Jill Marathon</v>
      </c>
      <c r="BO3" s="1595"/>
      <c r="BP3" s="1595"/>
      <c r="BQ3" s="1595"/>
      <c r="BR3" s="1595"/>
      <c r="BT3" s="1594" t="str">
        <f>BN3</f>
        <v>2018 Jack &amp; Jill Marathon</v>
      </c>
      <c r="BU3" s="1594"/>
      <c r="BV3" s="1594"/>
      <c r="BW3" s="1594"/>
      <c r="BX3" s="1594"/>
      <c r="BY3" s="81"/>
      <c r="BZ3" s="1594" t="str">
        <f>BN3</f>
        <v>2018 Jack &amp; Jill Marathon</v>
      </c>
      <c r="CA3" s="1594"/>
      <c r="CB3" s="1594"/>
      <c r="CC3" s="1594"/>
      <c r="CD3" s="1594"/>
      <c r="CF3" s="1594" t="str">
        <f>BN3</f>
        <v>2018 Jack &amp; Jill Marathon</v>
      </c>
      <c r="CG3" s="1594"/>
      <c r="CH3" s="1594"/>
      <c r="CI3" s="1594"/>
      <c r="CJ3" s="1594"/>
      <c r="CK3" s="81"/>
      <c r="CL3" s="1594" t="str">
        <f>BN3</f>
        <v>2018 Jack &amp; Jill Marathon</v>
      </c>
      <c r="CM3" s="1594"/>
      <c r="CN3" s="1594"/>
      <c r="CO3" s="1594"/>
      <c r="CP3" s="1594"/>
    </row>
    <row r="4" spans="1:94" ht="13.5" customHeight="1" x14ac:dyDescent="0.3">
      <c r="D4" t="s">
        <v>93</v>
      </c>
      <c r="L4" s="82"/>
      <c r="M4" s="79" t="s">
        <v>94</v>
      </c>
      <c r="P4" s="83"/>
      <c r="S4" s="73"/>
      <c r="T4" s="73"/>
      <c r="U4" s="60"/>
      <c r="W4" s="73"/>
      <c r="X4" s="73"/>
      <c r="Y4" s="60"/>
      <c r="AA4" s="73"/>
      <c r="AB4" s="74"/>
      <c r="AC4" s="60"/>
      <c r="AE4" s="73"/>
      <c r="AF4" s="73"/>
      <c r="AG4" s="73"/>
      <c r="AH4" s="73"/>
      <c r="AI4" s="73"/>
      <c r="AJ4" s="60"/>
      <c r="AK4" s="73"/>
      <c r="AL4" s="73"/>
      <c r="AM4" s="73"/>
      <c r="AN4" s="73"/>
      <c r="AO4" s="73"/>
      <c r="AP4" s="73"/>
      <c r="AQ4" s="73"/>
      <c r="AR4" s="73"/>
      <c r="AS4" s="73"/>
      <c r="AT4" s="73"/>
      <c r="AU4" s="73"/>
      <c r="AV4" s="73"/>
      <c r="AW4" s="73"/>
      <c r="AX4" s="73"/>
      <c r="AY4" s="3"/>
      <c r="AZ4" s="33"/>
      <c r="BA4" s="33"/>
      <c r="BB4" s="33"/>
      <c r="BC4" s="33"/>
      <c r="BD4" s="33"/>
      <c r="BE4" s="33"/>
      <c r="BF4" s="33"/>
      <c r="BG4" s="33"/>
      <c r="BH4" s="936"/>
      <c r="BI4" s="936"/>
      <c r="BJ4" s="936"/>
      <c r="BK4" s="936"/>
      <c r="BL4" s="936"/>
      <c r="BM4" s="81"/>
      <c r="BN4" s="1595"/>
      <c r="BO4" s="1595"/>
      <c r="BP4" s="1595"/>
      <c r="BQ4" s="1595"/>
      <c r="BR4" s="1595"/>
      <c r="BT4" s="1594"/>
      <c r="BU4" s="1594"/>
      <c r="BV4" s="1594"/>
      <c r="BW4" s="1594"/>
      <c r="BX4" s="1594"/>
      <c r="BY4" s="81"/>
      <c r="BZ4" s="1594"/>
      <c r="CA4" s="1594"/>
      <c r="CB4" s="1594"/>
      <c r="CC4" s="1594"/>
      <c r="CD4" s="1594"/>
      <c r="CF4" s="1594"/>
      <c r="CG4" s="1594"/>
      <c r="CH4" s="1594"/>
      <c r="CI4" s="1594"/>
      <c r="CJ4" s="1594"/>
      <c r="CK4" s="81"/>
      <c r="CL4" s="1594"/>
      <c r="CM4" s="1594"/>
      <c r="CN4" s="1594"/>
      <c r="CO4" s="1594"/>
      <c r="CP4" s="1594"/>
    </row>
    <row r="5" spans="1:94" ht="21" thickBot="1" x14ac:dyDescent="0.35">
      <c r="B5" s="84"/>
      <c r="C5" s="84"/>
      <c r="D5" s="59" t="s">
        <v>95</v>
      </c>
      <c r="E5" s="59" t="s">
        <v>96</v>
      </c>
      <c r="F5" s="84"/>
      <c r="G5" s="511" t="s">
        <v>299</v>
      </c>
      <c r="H5" s="511" t="s">
        <v>302</v>
      </c>
      <c r="I5" s="59"/>
      <c r="J5" s="59" t="s">
        <v>96</v>
      </c>
      <c r="K5" s="59"/>
      <c r="L5" s="59" t="s">
        <v>97</v>
      </c>
      <c r="M5" s="59" t="s">
        <v>98</v>
      </c>
      <c r="N5" s="59"/>
      <c r="O5" s="642" t="s">
        <v>370</v>
      </c>
      <c r="P5" s="59" t="s">
        <v>97</v>
      </c>
      <c r="Q5" s="60"/>
      <c r="R5" s="59" t="s">
        <v>99</v>
      </c>
      <c r="S5" s="59" t="s">
        <v>100</v>
      </c>
      <c r="T5" s="59" t="s">
        <v>99</v>
      </c>
      <c r="U5" s="60"/>
      <c r="V5" s="60" t="s">
        <v>101</v>
      </c>
      <c r="W5" s="59" t="s">
        <v>102</v>
      </c>
      <c r="X5" s="59" t="s">
        <v>101</v>
      </c>
      <c r="Y5" s="60"/>
      <c r="Z5" s="60" t="s">
        <v>103</v>
      </c>
      <c r="AA5" s="59" t="s">
        <v>104</v>
      </c>
      <c r="AB5" s="59" t="s">
        <v>103</v>
      </c>
      <c r="AC5" s="60"/>
      <c r="AD5" s="60" t="s">
        <v>58</v>
      </c>
      <c r="AE5" s="59" t="s">
        <v>105</v>
      </c>
      <c r="AF5" s="59"/>
      <c r="AG5" s="59"/>
      <c r="AH5" s="59" t="s">
        <v>343</v>
      </c>
      <c r="AI5" s="59" t="s">
        <v>343</v>
      </c>
      <c r="AJ5" s="60"/>
      <c r="AK5" s="59" t="s">
        <v>353</v>
      </c>
      <c r="AL5" s="59" t="s">
        <v>353</v>
      </c>
      <c r="AM5" s="59"/>
      <c r="AN5" s="60"/>
      <c r="AO5" s="59"/>
      <c r="AP5" s="59"/>
      <c r="AQ5" s="59" t="s">
        <v>230</v>
      </c>
      <c r="AR5" s="59" t="s">
        <v>80</v>
      </c>
      <c r="AS5" s="59" t="s">
        <v>106</v>
      </c>
      <c r="AT5" s="59" t="s">
        <v>80</v>
      </c>
      <c r="AU5" s="59" t="s">
        <v>107</v>
      </c>
      <c r="AV5" s="60" t="s">
        <v>108</v>
      </c>
      <c r="AW5" s="60" t="s">
        <v>109</v>
      </c>
      <c r="AX5" s="60" t="s">
        <v>109</v>
      </c>
      <c r="AZ5" s="1575" t="s">
        <v>155</v>
      </c>
      <c r="BA5" s="1575"/>
      <c r="BB5" s="1575"/>
      <c r="BC5" s="1575"/>
      <c r="BD5" s="510"/>
      <c r="BE5" s="5"/>
      <c r="BF5" s="5"/>
      <c r="BG5" s="5"/>
      <c r="BI5" s="81"/>
      <c r="BJ5" s="81"/>
      <c r="BK5" s="81"/>
      <c r="BL5" s="81"/>
      <c r="BM5" s="81"/>
      <c r="BN5" s="81"/>
      <c r="BO5" s="81"/>
      <c r="BP5" s="81"/>
      <c r="BQ5" s="81"/>
      <c r="BR5" s="81"/>
      <c r="BU5" s="81"/>
      <c r="BV5" s="81"/>
      <c r="BW5" s="81"/>
      <c r="BX5" s="81"/>
      <c r="BY5" s="81"/>
      <c r="BZ5" s="81"/>
      <c r="CA5" s="81"/>
      <c r="CB5" s="81"/>
      <c r="CC5" s="81"/>
      <c r="CD5" s="81"/>
      <c r="CG5" s="81"/>
      <c r="CH5" s="81"/>
      <c r="CI5" s="81"/>
      <c r="CJ5" s="81"/>
      <c r="CK5" s="81"/>
      <c r="CL5" s="81"/>
      <c r="CM5" s="81"/>
      <c r="CN5" s="81"/>
      <c r="CO5" s="81"/>
      <c r="CP5" s="81"/>
    </row>
    <row r="6" spans="1:94" ht="13.5" thickBot="1" x14ac:dyDescent="0.25">
      <c r="A6" s="513" t="s">
        <v>281</v>
      </c>
      <c r="B6" s="85" t="s">
        <v>110</v>
      </c>
      <c r="C6" s="85" t="s">
        <v>111</v>
      </c>
      <c r="D6" s="85" t="s">
        <v>112</v>
      </c>
      <c r="E6" s="85" t="s">
        <v>113</v>
      </c>
      <c r="F6" s="85" t="s">
        <v>114</v>
      </c>
      <c r="G6" s="512" t="s">
        <v>117</v>
      </c>
      <c r="H6" s="512" t="s">
        <v>117</v>
      </c>
      <c r="I6" s="85"/>
      <c r="J6" s="85" t="s">
        <v>115</v>
      </c>
      <c r="K6" s="85"/>
      <c r="L6" s="85" t="s">
        <v>113</v>
      </c>
      <c r="M6" s="85" t="s">
        <v>116</v>
      </c>
      <c r="N6" s="85"/>
      <c r="O6" s="643" t="s">
        <v>115</v>
      </c>
      <c r="P6" s="85" t="s">
        <v>115</v>
      </c>
      <c r="Q6" s="86"/>
      <c r="R6" s="85" t="s">
        <v>71</v>
      </c>
      <c r="S6" s="85" t="s">
        <v>116</v>
      </c>
      <c r="T6" s="85" t="s">
        <v>117</v>
      </c>
      <c r="U6" s="86"/>
      <c r="V6" s="86" t="s">
        <v>113</v>
      </c>
      <c r="W6" s="85" t="s">
        <v>116</v>
      </c>
      <c r="X6" s="85" t="s">
        <v>117</v>
      </c>
      <c r="Y6" s="86"/>
      <c r="Z6" s="86" t="s">
        <v>113</v>
      </c>
      <c r="AA6" s="85" t="s">
        <v>118</v>
      </c>
      <c r="AB6" s="85" t="s">
        <v>117</v>
      </c>
      <c r="AC6" s="86"/>
      <c r="AD6" s="86" t="s">
        <v>113</v>
      </c>
      <c r="AE6" s="85" t="s">
        <v>118</v>
      </c>
      <c r="AF6" s="85"/>
      <c r="AG6" s="85"/>
      <c r="AH6" s="85" t="s">
        <v>349</v>
      </c>
      <c r="AI6" s="85" t="s">
        <v>350</v>
      </c>
      <c r="AJ6" s="86"/>
      <c r="AK6" s="85" t="s">
        <v>351</v>
      </c>
      <c r="AL6" s="85" t="s">
        <v>352</v>
      </c>
      <c r="AM6" s="85"/>
      <c r="AN6" s="86"/>
      <c r="AO6" s="85"/>
      <c r="AP6" s="85"/>
      <c r="AQ6" s="85" t="s">
        <v>1</v>
      </c>
      <c r="AR6" s="85" t="s">
        <v>243</v>
      </c>
      <c r="AS6" s="85" t="s">
        <v>112</v>
      </c>
      <c r="AT6" s="85" t="s">
        <v>81</v>
      </c>
      <c r="AU6" s="85" t="s">
        <v>81</v>
      </c>
      <c r="AV6" s="86" t="s">
        <v>119</v>
      </c>
      <c r="AW6" s="86" t="s">
        <v>120</v>
      </c>
      <c r="AX6" s="86" t="s">
        <v>121</v>
      </c>
      <c r="AZ6" s="1587"/>
      <c r="BA6" s="1587"/>
      <c r="BB6" s="1587"/>
      <c r="BC6" s="1587"/>
      <c r="BH6" s="1588" t="s">
        <v>122</v>
      </c>
      <c r="BI6" s="1589"/>
      <c r="BJ6" s="1589"/>
      <c r="BK6" s="1589"/>
      <c r="BL6" s="1590"/>
      <c r="BN6" s="1588" t="s">
        <v>123</v>
      </c>
      <c r="BO6" s="1589"/>
      <c r="BP6" s="1589"/>
      <c r="BQ6" s="1589"/>
      <c r="BR6" s="1590"/>
      <c r="BT6" s="1588" t="s">
        <v>124</v>
      </c>
      <c r="BU6" s="1589"/>
      <c r="BV6" s="1589"/>
      <c r="BW6" s="1589"/>
      <c r="BX6" s="1590"/>
      <c r="BZ6" s="1588" t="s">
        <v>125</v>
      </c>
      <c r="CA6" s="1589"/>
      <c r="CB6" s="1589"/>
      <c r="CC6" s="1589"/>
      <c r="CD6" s="1590"/>
      <c r="CF6" s="1588" t="s">
        <v>126</v>
      </c>
      <c r="CG6" s="1589"/>
      <c r="CH6" s="1589"/>
      <c r="CI6" s="1589"/>
      <c r="CJ6" s="1590"/>
      <c r="CL6" s="1588" t="s">
        <v>127</v>
      </c>
      <c r="CM6" s="1589"/>
      <c r="CN6" s="1589"/>
      <c r="CO6" s="1589"/>
      <c r="CP6" s="1590"/>
    </row>
    <row r="7" spans="1:94" x14ac:dyDescent="0.2">
      <c r="A7" s="573" t="s">
        <v>337</v>
      </c>
      <c r="B7" s="574">
        <f>'Raw Elevation Data'!F4</f>
        <v>0</v>
      </c>
      <c r="C7" s="575">
        <f>'Raw Elevation Data'!L4</f>
        <v>2550</v>
      </c>
      <c r="D7" s="576">
        <v>0</v>
      </c>
      <c r="E7" s="589">
        <f>IF($F7&gt;=0,(1+($F7/0.01)*(IF($B7&gt;=$BA$48,$BC$48+(($BC$49-$BC$48)/$BB$49)*(($B7-$BA$48)/0.05),IF($B7&gt;=$BA$47,$BC$47+(($BC$48-$BC$47)/$BB$48)*(($B7-$BA$47)/0.05),$BC$46))))*AQ7,1+($F7/0.01)*(IF($B7&gt;=$BA$48,$BD$48+(($BD$49-$BD$48)/$BB$49)*(($B7-$BA$48)/0.05),IF($B7&gt;=$BA$47,$BD$47+(($BD$48-$BD$47)/$BB$48)*(($B7-$BA$47)/0.05),$BD$46))))</f>
        <v>1</v>
      </c>
      <c r="F7" s="577">
        <v>0</v>
      </c>
      <c r="G7" s="578"/>
      <c r="H7" s="579"/>
      <c r="I7" s="592"/>
      <c r="J7" s="581"/>
      <c r="K7" s="572"/>
      <c r="L7" s="582"/>
      <c r="M7" s="583"/>
      <c r="N7" s="580"/>
      <c r="O7" s="581"/>
      <c r="P7" s="584"/>
      <c r="Q7" s="572"/>
      <c r="R7" s="582"/>
      <c r="S7" s="583"/>
      <c r="T7" s="584"/>
      <c r="U7" s="572"/>
      <c r="V7" s="585"/>
      <c r="W7" s="583"/>
      <c r="X7" s="584"/>
      <c r="Y7" s="572"/>
      <c r="Z7" s="572"/>
      <c r="AA7" s="583"/>
      <c r="AB7" s="584"/>
      <c r="AC7" s="572"/>
      <c r="AD7" s="572"/>
      <c r="AE7" s="583"/>
      <c r="AF7" s="584"/>
      <c r="AG7" s="586"/>
      <c r="AH7" s="586"/>
      <c r="AI7" s="586"/>
      <c r="AJ7" s="572"/>
      <c r="AK7" s="583"/>
      <c r="AL7" s="583"/>
      <c r="AM7" s="583"/>
      <c r="AN7" s="89">
        <f>IF(F7&lt;&gt;0,IF((F7*#REF!)&lt;=0,D7,D7+#REF!),D7)</f>
        <v>0</v>
      </c>
      <c r="AO7" s="90"/>
      <c r="AP7" s="90"/>
      <c r="AQ7" s="213">
        <v>1</v>
      </c>
      <c r="AR7" s="213">
        <v>0</v>
      </c>
      <c r="AS7" s="1">
        <f t="shared" ref="AS7:AS70" si="0">IF(F8*F7&gt;0,0,IF(F8*F7&lt;0,AN7,AN7))</f>
        <v>0</v>
      </c>
      <c r="AT7" s="91"/>
      <c r="AU7" s="91"/>
      <c r="AV7" s="92"/>
      <c r="AW7" s="92"/>
      <c r="AX7" s="92">
        <v>0</v>
      </c>
      <c r="AZ7" s="93"/>
      <c r="BA7" s="87" t="s">
        <v>128</v>
      </c>
      <c r="BB7" s="48" t="s">
        <v>129</v>
      </c>
      <c r="BC7" s="88" t="s">
        <v>130</v>
      </c>
      <c r="BD7" s="94" t="s">
        <v>80</v>
      </c>
      <c r="BE7" s="87" t="s">
        <v>131</v>
      </c>
      <c r="BF7" s="94" t="s">
        <v>132</v>
      </c>
      <c r="BG7" s="88" t="s">
        <v>133</v>
      </c>
      <c r="BH7" s="95" t="s">
        <v>106</v>
      </c>
      <c r="BI7" s="95" t="s">
        <v>134</v>
      </c>
      <c r="BJ7" s="95"/>
      <c r="BK7" s="95" t="s">
        <v>135</v>
      </c>
      <c r="BL7" s="95" t="s">
        <v>135</v>
      </c>
      <c r="BM7" s="59"/>
      <c r="BN7" s="95" t="s">
        <v>106</v>
      </c>
      <c r="BO7" s="95" t="s">
        <v>134</v>
      </c>
      <c r="BP7" s="95"/>
      <c r="BQ7" s="95" t="s">
        <v>135</v>
      </c>
      <c r="BR7" s="95" t="s">
        <v>135</v>
      </c>
      <c r="BT7" s="95" t="s">
        <v>106</v>
      </c>
      <c r="BU7" s="95" t="s">
        <v>134</v>
      </c>
      <c r="BV7" s="95"/>
      <c r="BW7" s="95" t="s">
        <v>135</v>
      </c>
      <c r="BX7" s="95" t="s">
        <v>135</v>
      </c>
      <c r="BZ7" s="95" t="s">
        <v>106</v>
      </c>
      <c r="CA7" s="95" t="s">
        <v>134</v>
      </c>
      <c r="CB7" s="95"/>
      <c r="CC7" s="95" t="s">
        <v>135</v>
      </c>
      <c r="CD7" s="95" t="s">
        <v>135</v>
      </c>
      <c r="CF7" s="95" t="s">
        <v>106</v>
      </c>
      <c r="CG7" s="95" t="s">
        <v>134</v>
      </c>
      <c r="CH7" s="95"/>
      <c r="CI7" s="95" t="s">
        <v>135</v>
      </c>
      <c r="CJ7" s="95" t="s">
        <v>135</v>
      </c>
      <c r="CL7" s="95" t="s">
        <v>106</v>
      </c>
      <c r="CM7" s="95" t="s">
        <v>134</v>
      </c>
      <c r="CN7" s="95"/>
      <c r="CO7" s="95" t="s">
        <v>135</v>
      </c>
      <c r="CP7" s="95" t="s">
        <v>135</v>
      </c>
    </row>
    <row r="8" spans="1:94" ht="13.5" thickBot="1" x14ac:dyDescent="0.25">
      <c r="A8" s="587"/>
      <c r="B8" s="588">
        <f>'Raw Elevation Data'!F5</f>
        <v>0.05</v>
      </c>
      <c r="C8" s="588">
        <f>'Raw Elevation Data'!L5</f>
        <v>2550</v>
      </c>
      <c r="D8" s="588">
        <f>B8-B7</f>
        <v>0.05</v>
      </c>
      <c r="E8" s="589">
        <f ca="1">IF($F8&gt;=0,(1+($F8/0.01)*(IF($B8&gt;=$BA$48,$BC$48+(($BC$49-$BC$48)/$BB$49)*(($B8-$BA$48)/0.05),IF($B8&gt;=$BA$47,$BC$47+(($BC$48-$BC$47)/$BB$48)*(($B8-$BA$47)/0.05),$BC$46))))*AQ8,1+($F8/0.01)*(IF($B8&gt;=$BA$48,$BD$48+(($BD$49-$BD$48)/$BB$49)*(($B8-$BA$48)/0.05),IF($B8&gt;=$BA$47,$BD$47+(($BD$48-$BD$47)/$BB$48)*(($B8-$BA$47)/0.05),$BD$46))))</f>
        <v>1</v>
      </c>
      <c r="F8" s="577">
        <f>TAN(ASIN((C9-C7)/((B9-B7)*5280)))</f>
        <v>0</v>
      </c>
      <c r="G8" s="590"/>
      <c r="H8" s="591"/>
      <c r="I8" s="592"/>
      <c r="J8" s="593"/>
      <c r="K8" s="572"/>
      <c r="L8" s="593"/>
      <c r="M8" s="583"/>
      <c r="N8" s="592"/>
      <c r="O8" s="644"/>
      <c r="P8" s="593"/>
      <c r="Q8" s="572"/>
      <c r="R8" s="593"/>
      <c r="S8" s="583"/>
      <c r="T8" s="593"/>
      <c r="U8" s="572"/>
      <c r="V8" s="594"/>
      <c r="W8" s="583"/>
      <c r="X8" s="593"/>
      <c r="Y8" s="572"/>
      <c r="Z8" s="595"/>
      <c r="AA8" s="583"/>
      <c r="AB8" s="593"/>
      <c r="AC8" s="572"/>
      <c r="AD8" s="595"/>
      <c r="AE8" s="583"/>
      <c r="AF8" s="593"/>
      <c r="AG8" s="596"/>
      <c r="AH8" s="593"/>
      <c r="AI8" s="593"/>
      <c r="AJ8" s="572"/>
      <c r="AK8" s="597"/>
      <c r="AL8" s="597"/>
      <c r="AM8" s="583"/>
      <c r="AN8" s="89">
        <f t="shared" ref="AN8:AN71" si="1">IF(F8&lt;&gt;0,IF((F8*F7)&lt;=0,D8,D8+AN7),D8)</f>
        <v>0.05</v>
      </c>
      <c r="AO8" s="90">
        <f t="shared" ref="AO8:AO71" si="2">IF(F8*F7&gt;0,AO7+1,1)</f>
        <v>1</v>
      </c>
      <c r="AP8" s="90">
        <f>IF($AO8=1,MATCH(1,$AO9:$AO$533,0),$AP7)</f>
        <v>1</v>
      </c>
      <c r="AQ8" s="594">
        <f t="shared" ref="AQ8:AQ71" ca="1" si="3">IF($AR8&gt;$BC$62,MIN(IF($AP8&gt;($AV$4/0.05),1+(($AP8-($AV$4/0.05))*((($BB$62-1)/(($BA$62-$AV$4)/0.05)))),1),$BB$62),1)</f>
        <v>1</v>
      </c>
      <c r="AR8" s="594">
        <f ca="1">INDIRECT("AT"&amp;ROW()+$AP8-$AO8)</f>
        <v>0</v>
      </c>
      <c r="AS8" s="1">
        <f t="shared" si="0"/>
        <v>0.05</v>
      </c>
      <c r="AT8" s="91">
        <f ca="1">AVERAGE(F8:INDIRECT("F"&amp;(ROW()-AO8+1)))</f>
        <v>0</v>
      </c>
      <c r="AU8" s="91">
        <f ca="1">IF(AT8&gt;0,MAX(F8:INDIRECT("F"&amp;(ROW()-AO8+1))),MIN(F8:INDIRECT("F"&amp;(ROW()-AO8+1))))</f>
        <v>0</v>
      </c>
      <c r="AV8" s="92">
        <f t="shared" ref="AV8:AV71" ca="1" si="4">-(INDIRECT("C"&amp;(ROW()-AO8))-C8)</f>
        <v>0</v>
      </c>
      <c r="AW8" s="92">
        <f t="shared" ref="AW8:AW71" si="5">IF(F8&gt;0,AW7+C8-C7,AW7)</f>
        <v>0</v>
      </c>
      <c r="AX8" s="92">
        <f t="shared" ref="AX8:AX71" si="6">IF(F8&lt;0,AX7-(C7-C8),AX7)</f>
        <v>0</v>
      </c>
      <c r="AZ8" s="97" t="s">
        <v>79</v>
      </c>
      <c r="BA8" s="85" t="s">
        <v>136</v>
      </c>
      <c r="BB8" s="49" t="s">
        <v>136</v>
      </c>
      <c r="BC8" s="98" t="s">
        <v>137</v>
      </c>
      <c r="BD8" s="99" t="s">
        <v>138</v>
      </c>
      <c r="BE8" s="85" t="s">
        <v>139</v>
      </c>
      <c r="BF8" s="99" t="s">
        <v>140</v>
      </c>
      <c r="BG8" s="98" t="s">
        <v>139</v>
      </c>
      <c r="BH8" s="100" t="s">
        <v>113</v>
      </c>
      <c r="BI8" s="100" t="s">
        <v>113</v>
      </c>
      <c r="BJ8" s="100" t="s">
        <v>141</v>
      </c>
      <c r="BK8" s="100" t="s">
        <v>113</v>
      </c>
      <c r="BL8" s="100" t="s">
        <v>141</v>
      </c>
      <c r="BM8" s="59"/>
      <c r="BN8" s="100" t="s">
        <v>113</v>
      </c>
      <c r="BO8" s="100" t="s">
        <v>113</v>
      </c>
      <c r="BP8" s="100" t="s">
        <v>141</v>
      </c>
      <c r="BQ8" s="100" t="s">
        <v>113</v>
      </c>
      <c r="BR8" s="100" t="s">
        <v>141</v>
      </c>
      <c r="BT8" s="100" t="s">
        <v>113</v>
      </c>
      <c r="BU8" s="100" t="s">
        <v>113</v>
      </c>
      <c r="BV8" s="100" t="s">
        <v>141</v>
      </c>
      <c r="BW8" s="100" t="s">
        <v>113</v>
      </c>
      <c r="BX8" s="100" t="s">
        <v>141</v>
      </c>
      <c r="BZ8" s="100" t="s">
        <v>113</v>
      </c>
      <c r="CA8" s="100" t="s">
        <v>113</v>
      </c>
      <c r="CB8" s="100" t="s">
        <v>141</v>
      </c>
      <c r="CC8" s="100" t="s">
        <v>113</v>
      </c>
      <c r="CD8" s="100" t="s">
        <v>141</v>
      </c>
      <c r="CF8" s="100" t="s">
        <v>113</v>
      </c>
      <c r="CG8" s="100" t="s">
        <v>113</v>
      </c>
      <c r="CH8" s="100" t="s">
        <v>141</v>
      </c>
      <c r="CI8" s="100" t="s">
        <v>113</v>
      </c>
      <c r="CJ8" s="100" t="s">
        <v>141</v>
      </c>
      <c r="CL8" s="100" t="s">
        <v>113</v>
      </c>
      <c r="CM8" s="100" t="s">
        <v>113</v>
      </c>
      <c r="CN8" s="100" t="s">
        <v>141</v>
      </c>
      <c r="CO8" s="100" t="s">
        <v>113</v>
      </c>
      <c r="CP8" s="100" t="s">
        <v>141</v>
      </c>
    </row>
    <row r="9" spans="1:94" x14ac:dyDescent="0.2">
      <c r="A9" s="587"/>
      <c r="B9" s="588">
        <f>'Raw Elevation Data'!F6</f>
        <v>0.1</v>
      </c>
      <c r="C9" s="588">
        <f>'Raw Elevation Data'!L6</f>
        <v>2550</v>
      </c>
      <c r="D9" s="588">
        <f t="shared" ref="D9:D45" si="7">B9-B8</f>
        <v>0.05</v>
      </c>
      <c r="E9" s="589">
        <f t="shared" ref="E9:E72" ca="1" si="8">IF($F9&gt;=0,(1+($F9/0.01)*(IF($B9&gt;=$BA$48,$BC$48+(($BC$49-$BC$48)/$BB$49)*(($B9-$BA$48)/0.05),IF($B9&gt;=$BA$47,$BC$47+(($BC$48-$BC$47)/$BB$48)*(($B9-$BA$47)/0.05),$BC$46))))*AQ9,1+($F9/0.01)*(IF($B9&gt;=$BA$48,$BD$48+(($BD$49-$BD$48)/$BB$49)*(($B9-$BA$48)/0.05),IF($B9&gt;=$BA$47,$BD$47+(($BD$48-$BD$47)/$BB$48)*(($B9-$BA$47)/0.05),$BD$46))))</f>
        <v>1</v>
      </c>
      <c r="F9" s="577">
        <f t="shared" ref="F9:F72" si="9">TAN(ASIN((C10-C8)/((B10-B8)*5280)))</f>
        <v>0</v>
      </c>
      <c r="G9" s="590"/>
      <c r="H9" s="591"/>
      <c r="I9" s="592"/>
      <c r="J9" s="593"/>
      <c r="K9" s="572"/>
      <c r="L9" s="593">
        <f ca="1">IF($M9&gt;=0,(1+((TAN(ASIN(($C9-$C7)/(($B9-$B7)*5280))))/0.01)*(IF($B9&gt;=$BA$48,$BC$48+(($BC$49-$BC$48)/$BB$49)*(($B9-$BA$48)/0.05),IF($B9&gt;=$BA$47,$BC$47+(($BC$48-$BC$47)/$BB$48)*(($B9-$BA$47)/0.05),$BC$46))))*AVERAGE(AQ8:AQ9),   1+((TAN(ASIN(($C9-$C7)/(($B9-$B7)*5280))))/0.01)*(IF($B9&gt;=$BA$48,$BD$48+(($BD$49-$BD$48)/$BB$49)*(($B9-$BA$48)/0.05),IF($B9&gt;=$BA$47,$BD$47+(($BD$48-$BD$47)/$BB$48)*(($B9-$BA$47)/0.05),$BD$46))))</f>
        <v>1</v>
      </c>
      <c r="M9" s="583">
        <f>C9-C7</f>
        <v>0</v>
      </c>
      <c r="N9" s="592"/>
      <c r="O9" s="644"/>
      <c r="P9" s="593"/>
      <c r="Q9" s="572"/>
      <c r="R9" s="593"/>
      <c r="S9" s="583"/>
      <c r="T9" s="593"/>
      <c r="U9" s="572"/>
      <c r="V9" s="594"/>
      <c r="W9" s="583"/>
      <c r="X9" s="593"/>
      <c r="Y9" s="572"/>
      <c r="Z9" s="595"/>
      <c r="AA9" s="583"/>
      <c r="AB9" s="593"/>
      <c r="AC9" s="572"/>
      <c r="AD9" s="595"/>
      <c r="AE9" s="583"/>
      <c r="AF9" s="593"/>
      <c r="AG9" s="596"/>
      <c r="AH9" s="593"/>
      <c r="AI9" s="593"/>
      <c r="AJ9" s="572"/>
      <c r="AK9" s="597"/>
      <c r="AL9" s="597"/>
      <c r="AM9" s="583"/>
      <c r="AN9" s="89">
        <f t="shared" si="1"/>
        <v>0.05</v>
      </c>
      <c r="AO9" s="90">
        <f t="shared" si="2"/>
        <v>1</v>
      </c>
      <c r="AP9" s="90">
        <f>IF($AO9=1,MATCH(1,$AO10:$AO$533,0),$AP8)</f>
        <v>1</v>
      </c>
      <c r="AQ9" s="594">
        <f t="shared" ca="1" si="3"/>
        <v>1</v>
      </c>
      <c r="AR9" s="594">
        <f t="shared" ref="AR9:AR72" ca="1" si="10">INDIRECT("AT"&amp;ROW()+$AP9-$AO9)</f>
        <v>0</v>
      </c>
      <c r="AS9" s="1">
        <f t="shared" si="0"/>
        <v>0.05</v>
      </c>
      <c r="AT9" s="91">
        <f ca="1">AVERAGE(F9:INDIRECT("F"&amp;(ROW()-AO9+1)))</f>
        <v>0</v>
      </c>
      <c r="AU9" s="91">
        <f ca="1">IF(AT9&gt;0,MAX(F9:INDIRECT("F"&amp;(ROW()-AO9+1))),MIN(F9:INDIRECT("F"&amp;(ROW()-AO9+1))))</f>
        <v>0</v>
      </c>
      <c r="AV9" s="92">
        <f t="shared" ca="1" si="4"/>
        <v>0</v>
      </c>
      <c r="AW9" s="92">
        <f t="shared" si="5"/>
        <v>0</v>
      </c>
      <c r="AX9" s="92">
        <f t="shared" si="6"/>
        <v>0</v>
      </c>
      <c r="AZ9" s="101" t="s">
        <v>23</v>
      </c>
      <c r="BA9" s="102">
        <v>0</v>
      </c>
      <c r="BB9" s="103">
        <v>0</v>
      </c>
      <c r="BC9" s="104">
        <f t="shared" ref="BC9:BC35" si="11">1+($BA9*$BD$54)+($BB9*$BD$55)</f>
        <v>1</v>
      </c>
      <c r="BD9" s="105">
        <f ca="1">AVERAGE(C7:C27)</f>
        <v>2550</v>
      </c>
      <c r="BE9" s="106">
        <f ca="1">1+IF($BH9&lt;1,IF(BD9&gt;=$BA$41,($BC$39+(((BD9-$BA$41)/($BA$42-$BA$41))*$BC$40))*(1+((BD9-$BA$41)/($BA$42-$BA$41))),IF(BD9&gt;=$BA$40,((((BD9-$BA$40)/($BA$41-$BA$40))*$BC$39)))),IF(BD9&gt;=$BA$41,$BC$40+$BC$39+(((BD9-$BA$41)/($BA$42-$BA$41))*$BC$41)*(1+((BD9-$BA$41)/($BA$42-$BA$41))),IF(BD9&gt;=$BA$40,$BC$39+(((BD9-$BA$40)/($BA$41-$BA$40))*$BC$40),IF(BD9&gt;=$BA$39,(((BD9-$BA$39)/($BA$40-$BA$39))*$BC$39)))))</f>
        <v>1.0055000000000001</v>
      </c>
      <c r="BF9" s="107" t="s">
        <v>142</v>
      </c>
      <c r="BG9" s="108">
        <f t="shared" ref="BG9:BG35" si="12">VLOOKUP(BF9,$AZ$54:$BA$57,2)</f>
        <v>1</v>
      </c>
      <c r="BH9" s="109">
        <f ca="1">$J$27</f>
        <v>1</v>
      </c>
      <c r="BI9" s="110">
        <f ca="1">($BJ$40+((($BG9-1)*$BJ$40)+((BH9-1)*$BJ$40)+(($BE9-1)*$BJ$40)+(($BC9-1)*$BJ$40)))/$BJ$40</f>
        <v>1.0055000000000001</v>
      </c>
      <c r="BJ9" s="111">
        <f t="shared" ref="BJ9:BJ35" ca="1" si="13">$BJ$40*BI9</f>
        <v>5.7259303403522713E-3</v>
      </c>
      <c r="BK9" s="112">
        <f t="shared" ref="BK9:BK35" ca="1" si="14">(1/$BI$36)*BI9</f>
        <v>1.0273730966431176</v>
      </c>
      <c r="BL9" s="113">
        <f t="shared" ref="BL9:BL35" ca="1" si="15">$BJ$40*BK9</f>
        <v>5.8504890949084964E-3</v>
      </c>
      <c r="BM9" s="114"/>
      <c r="BN9" s="110">
        <f ca="1">$P$27</f>
        <v>1</v>
      </c>
      <c r="BO9" s="110">
        <f ca="1">($BJ$40+((($BG9-1)*$BJ$40)+((BN9-1)*$BJ$40)+(($BE9-1)*$BJ$40)+(($BC9-1)*$BJ$40)))/$BJ$40</f>
        <v>1.0055000000000001</v>
      </c>
      <c r="BP9" s="115">
        <f t="shared" ref="BP9:BP35" ca="1" si="16">$BJ$40*BO9</f>
        <v>5.7259303403522713E-3</v>
      </c>
      <c r="BQ9" s="116">
        <f t="shared" ref="BQ9:BQ35" ca="1" si="17">(1/$BO$36)*BO9</f>
        <v>1.0273541786271316</v>
      </c>
      <c r="BR9" s="113">
        <f t="shared" ref="BR9:BR35" ca="1" si="18">$BJ$40*BQ9</f>
        <v>5.8503813641857579E-3</v>
      </c>
      <c r="BT9" s="110">
        <f ca="1">$T$27</f>
        <v>1</v>
      </c>
      <c r="BU9" s="110">
        <f ca="1">($BJ$40+((($BG9-1)*$BJ$40)+((BT9-1)*$BJ$40)+(($BE9-1)*$BJ$40)+(($BC9-1)*$BJ$40)))/$BJ$40</f>
        <v>1.0055000000000001</v>
      </c>
      <c r="BV9" s="115">
        <f t="shared" ref="BV9:BV35" ca="1" si="19">$BJ$40*BU9</f>
        <v>5.7259303403522713E-3</v>
      </c>
      <c r="BW9" s="116">
        <f t="shared" ref="BW9:BW35" ca="1" si="20">(1/$BU$36)*BU9</f>
        <v>1.0273541785782507</v>
      </c>
      <c r="BX9" s="113">
        <f t="shared" ref="BX9:BX35" ca="1" si="21">$BJ$40*BW9</f>
        <v>5.8503813639073999E-3</v>
      </c>
      <c r="BZ9" s="110">
        <f ca="1">$X$27</f>
        <v>1</v>
      </c>
      <c r="CA9" s="110">
        <f ca="1">($BJ$40+((($BG9-1)*$BJ$40)+((BZ9-1)*$BJ$40)+(($BE9-1)*$BJ$40)+(($BC9-1)*$BJ$40)))/$BJ$40</f>
        <v>1.0055000000000001</v>
      </c>
      <c r="CB9" s="115">
        <f t="shared" ref="CB9:CB35" ca="1" si="22">$BJ$40*CA9</f>
        <v>5.7259303403522713E-3</v>
      </c>
      <c r="CC9" s="116">
        <f t="shared" ref="CC9:CC35" ca="1" si="23">(1/$CA$36)*CA9</f>
        <v>1.027354178572385</v>
      </c>
      <c r="CD9" s="113">
        <f t="shared" ref="CD9:CD35" ca="1" si="24">$BJ$40*CC9</f>
        <v>5.8503813638739969E-3</v>
      </c>
      <c r="CF9" s="110">
        <f ca="1">$AB$27</f>
        <v>1</v>
      </c>
      <c r="CG9" s="110">
        <f ca="1">($BJ$40+((($BG9-1)*$BJ$40)+((CF9-1)*$BJ$40)+(($BE9-1)*$BJ$40)+(($BC9-1)*$BJ$40)))/$BJ$40</f>
        <v>1.0055000000000001</v>
      </c>
      <c r="CH9" s="115">
        <f t="shared" ref="CH9:CH35" ca="1" si="25">$BJ$40*CG9</f>
        <v>5.7259303403522713E-3</v>
      </c>
      <c r="CI9" s="116">
        <f t="shared" ref="CI9:CI35" ca="1" si="26">(1/$CG$36)*CG9</f>
        <v>1.0273541785645641</v>
      </c>
      <c r="CJ9" s="113">
        <f t="shared" ref="CJ9:CJ35" ca="1" si="27">$BJ$40*CI9</f>
        <v>5.8503813638294605E-3</v>
      </c>
      <c r="CL9" s="110">
        <f ca="1">$AF$27</f>
        <v>1</v>
      </c>
      <c r="CM9" s="110">
        <f ca="1">($BJ$40+((($BG9-1)*$BJ$40)+((CL9-1)*$BJ$40)+(($BE9-1)*$BJ$40)+(($BC9-1)*$BJ$40)))/$BJ$40</f>
        <v>1.0055000000000001</v>
      </c>
      <c r="CN9" s="115">
        <f t="shared" ref="CN9:CN35" ca="1" si="28">$BJ$40*CM9</f>
        <v>5.7259303403522713E-3</v>
      </c>
      <c r="CO9" s="116">
        <f t="shared" ref="CO9:CO35" ca="1" si="29">(1/$CM$36)*CM9</f>
        <v>1.027354178562609</v>
      </c>
      <c r="CP9" s="113">
        <f t="shared" ref="CP9:CP35" ca="1" si="30">$BJ$40*CO9</f>
        <v>5.850381363818327E-3</v>
      </c>
    </row>
    <row r="10" spans="1:94" x14ac:dyDescent="0.2">
      <c r="A10" s="587"/>
      <c r="B10" s="588">
        <f>'Raw Elevation Data'!F7</f>
        <v>0.15000000000000002</v>
      </c>
      <c r="C10" s="588">
        <f>'Raw Elevation Data'!L7</f>
        <v>2550</v>
      </c>
      <c r="D10" s="588">
        <f t="shared" si="7"/>
        <v>5.0000000000000017E-2</v>
      </c>
      <c r="E10" s="589">
        <f t="shared" ca="1" si="8"/>
        <v>1</v>
      </c>
      <c r="F10" s="577">
        <f t="shared" si="9"/>
        <v>0</v>
      </c>
      <c r="G10" s="590"/>
      <c r="H10" s="591"/>
      <c r="I10" s="592"/>
      <c r="J10" s="593"/>
      <c r="K10" s="572"/>
      <c r="L10" s="593"/>
      <c r="M10" s="583"/>
      <c r="N10" s="592"/>
      <c r="O10" s="644"/>
      <c r="P10" s="593"/>
      <c r="Q10" s="572"/>
      <c r="R10" s="593"/>
      <c r="S10" s="583"/>
      <c r="T10" s="593"/>
      <c r="U10" s="572"/>
      <c r="V10" s="594"/>
      <c r="W10" s="583"/>
      <c r="X10" s="593"/>
      <c r="Y10" s="572"/>
      <c r="Z10" s="595"/>
      <c r="AA10" s="583"/>
      <c r="AB10" s="593"/>
      <c r="AC10" s="572"/>
      <c r="AD10" s="595"/>
      <c r="AE10" s="583"/>
      <c r="AF10" s="593"/>
      <c r="AG10" s="596"/>
      <c r="AH10" s="593"/>
      <c r="AI10" s="593"/>
      <c r="AJ10" s="572"/>
      <c r="AK10" s="597"/>
      <c r="AL10" s="597"/>
      <c r="AM10" s="583"/>
      <c r="AN10" s="89">
        <f t="shared" si="1"/>
        <v>5.0000000000000017E-2</v>
      </c>
      <c r="AO10" s="90">
        <f t="shared" si="2"/>
        <v>1</v>
      </c>
      <c r="AP10" s="90">
        <f>IF($AO10=1,MATCH(1,$AO11:$AO$533,0),$AP9)</f>
        <v>1</v>
      </c>
      <c r="AQ10" s="594">
        <f t="shared" ca="1" si="3"/>
        <v>1</v>
      </c>
      <c r="AR10" s="594">
        <f t="shared" ca="1" si="10"/>
        <v>0</v>
      </c>
      <c r="AS10" s="1">
        <f t="shared" si="0"/>
        <v>5.0000000000000017E-2</v>
      </c>
      <c r="AT10" s="91">
        <f ca="1">AVERAGE(F10:INDIRECT("F"&amp;(ROW()-AO10+1)))</f>
        <v>0</v>
      </c>
      <c r="AU10" s="91">
        <f ca="1">IF(AT10&gt;0,MAX(F10:INDIRECT("F"&amp;(ROW()-AO10+1))),MIN(F10:INDIRECT("F"&amp;(ROW()-AO10+1))))</f>
        <v>0</v>
      </c>
      <c r="AV10" s="92">
        <f t="shared" ca="1" si="4"/>
        <v>0</v>
      </c>
      <c r="AW10" s="92">
        <f t="shared" si="5"/>
        <v>0</v>
      </c>
      <c r="AX10" s="92">
        <f t="shared" si="6"/>
        <v>0</v>
      </c>
      <c r="AZ10" s="101" t="s">
        <v>24</v>
      </c>
      <c r="BA10" s="102">
        <v>0</v>
      </c>
      <c r="BB10" s="103">
        <v>0</v>
      </c>
      <c r="BC10" s="104">
        <f t="shared" si="11"/>
        <v>1</v>
      </c>
      <c r="BD10" s="105">
        <f ca="1">AVERAGE(C27:C47)</f>
        <v>2549.9340000000002</v>
      </c>
      <c r="BE10" s="106">
        <f t="shared" ref="BE10:BE35" ca="1" si="31">1+IF($BH10&lt;1,IF(BD10&gt;=$BA$41,($BC$39+(((BD10-$BA$41)/($BA$42-$BA$41))*$BC$40))*(1+((BD10-$BA$41)/($BA$42-$BA$41))),IF(BD10&gt;=$BA$40,((((BD10-$BA$40)/($BA$41-$BA$40))*$BC$39)))),IF(BD10&gt;=$BA$41,$BC$40+$BC$39+(((BD10-$BA$41)/($BA$42-$BA$41))*$BC$41)*(1+((BD10-$BA$41)/($BA$42-$BA$41))),IF(BD10&gt;=$BA$40,$BC$39+(((BD10-$BA$40)/($BA$41-$BA$40))*$BC$40),IF(BD10&gt;=$BA$39,(((BD10-$BA$39)/($BA$40-$BA$39))*$BC$39)))))</f>
        <v>1</v>
      </c>
      <c r="BF10" s="107" t="s">
        <v>142</v>
      </c>
      <c r="BG10" s="108">
        <f t="shared" si="12"/>
        <v>1</v>
      </c>
      <c r="BH10" s="109">
        <f ca="1">$J$47</f>
        <v>0.99905497720823144</v>
      </c>
      <c r="BI10" s="109">
        <f t="shared" ref="BI10:BI34" ca="1" si="32">($BJ$40+((($BG10-1)*$BJ$40)+((BH10-1)*$BJ$40)+(($BE10-1)*$BJ$40)+(($BC10-1)*$BJ$40)))/$BJ$40</f>
        <v>0.99905497720823144</v>
      </c>
      <c r="BJ10" s="111">
        <f t="shared" ca="1" si="13"/>
        <v>5.6892284492059261E-3</v>
      </c>
      <c r="BK10" s="112">
        <f t="shared" ca="1" si="14"/>
        <v>1.0207878723531973</v>
      </c>
      <c r="BL10" s="117">
        <f t="shared" ca="1" si="15"/>
        <v>5.8129888109108045E-3</v>
      </c>
      <c r="BM10" s="114"/>
      <c r="BN10" s="109">
        <f ca="1">$P$47</f>
        <v>0.99952749837208155</v>
      </c>
      <c r="BO10" s="109">
        <f t="shared" ref="BO10:BO34" ca="1" si="33">($BJ$40+((($BG10-1)*$BJ$40)+((BN10-1)*$BJ$40)+(($BE10-1)*$BJ$40)+(($BC10-1)*$BJ$40)))/$BJ$40</f>
        <v>0.99952749837208155</v>
      </c>
      <c r="BP10" s="111">
        <f t="shared" ca="1" si="16"/>
        <v>5.691919272943915E-3</v>
      </c>
      <c r="BQ10" s="112">
        <f t="shared" ca="1" si="17"/>
        <v>1.0212518668376742</v>
      </c>
      <c r="BR10" s="117">
        <f t="shared" ca="1" si="18"/>
        <v>5.8156310785352919E-3</v>
      </c>
      <c r="BT10" s="109">
        <f ca="1">$T$47</f>
        <v>0.99952749959302201</v>
      </c>
      <c r="BU10" s="109">
        <f t="shared" ref="BU10:BU34" ca="1" si="34">($BJ$40+((($BG10-1)*$BJ$40)+((BT10-1)*$BJ$40)+(($BE10-1)*$BJ$40)+(($BC10-1)*$BJ$40)))/$BJ$40</f>
        <v>0.9995274995930219</v>
      </c>
      <c r="BV10" s="111">
        <f t="shared" ca="1" si="19"/>
        <v>5.6919192798966945E-3</v>
      </c>
      <c r="BW10" s="112">
        <f t="shared" ca="1" si="20"/>
        <v>1.0212518680365608</v>
      </c>
      <c r="BX10" s="117">
        <f t="shared" ca="1" si="21"/>
        <v>5.8156310853624826E-3</v>
      </c>
      <c r="BZ10" s="109">
        <f ca="1">$X$47</f>
        <v>0.99952749973953414</v>
      </c>
      <c r="CA10" s="109">
        <f t="shared" ref="CA10:CA34" ca="1" si="35">($BJ$40+((($BG10-1)*$BJ$40)+((BZ10-1)*$BJ$40)+(($BE10-1)*$BJ$40)+(($BC10-1)*$BJ$40)))/$BJ$40</f>
        <v>0.99952749973953414</v>
      </c>
      <c r="CB10" s="111">
        <f t="shared" ca="1" si="22"/>
        <v>5.6919192807310245E-3</v>
      </c>
      <c r="CC10" s="112">
        <f t="shared" ca="1" si="23"/>
        <v>1.0212518681804263</v>
      </c>
      <c r="CD10" s="117">
        <f t="shared" ca="1" si="24"/>
        <v>5.8156310861817414E-3</v>
      </c>
      <c r="CF10" s="109">
        <f ca="1">$AB$47</f>
        <v>0.99952749993488355</v>
      </c>
      <c r="CG10" s="109">
        <f t="shared" ref="CG10:CG34" ca="1" si="36">($BJ$40+((($BG10-1)*$BJ$40)+((CF10-1)*$BJ$40)+(($BE10-1)*$BJ$40)+(($BC10-1)*$BJ$40)))/$BJ$40</f>
        <v>0.99952749993488355</v>
      </c>
      <c r="CH10" s="111">
        <f t="shared" ca="1" si="25"/>
        <v>5.6919192818434628E-3</v>
      </c>
      <c r="CI10" s="112">
        <f t="shared" ca="1" si="26"/>
        <v>1.0212518683722474</v>
      </c>
      <c r="CJ10" s="117">
        <f t="shared" ca="1" si="27"/>
        <v>5.8156310872740872E-3</v>
      </c>
      <c r="CL10" s="109">
        <f ca="1">$AF$47</f>
        <v>0.99952749998372092</v>
      </c>
      <c r="CM10" s="109">
        <f t="shared" ref="CM10:CM34" ca="1" si="37">($BJ$40+((($BG10-1)*$BJ$40)+((CL10-1)*$BJ$40)+(($BE10-1)*$BJ$40)+(($BC10-1)*$BJ$40)))/$BJ$40</f>
        <v>0.99952749998372092</v>
      </c>
      <c r="CN10" s="111">
        <f t="shared" ca="1" si="28"/>
        <v>5.6919192821215728E-3</v>
      </c>
      <c r="CO10" s="112">
        <f t="shared" ca="1" si="29"/>
        <v>1.0212518684202025</v>
      </c>
      <c r="CP10" s="117">
        <f t="shared" ca="1" si="30"/>
        <v>5.8156310875471734E-3</v>
      </c>
    </row>
    <row r="11" spans="1:94" x14ac:dyDescent="0.2">
      <c r="A11" s="587"/>
      <c r="B11" s="588">
        <f>'Raw Elevation Data'!F8</f>
        <v>0.20000000000000004</v>
      </c>
      <c r="C11" s="588">
        <f>'Raw Elevation Data'!L8</f>
        <v>2550</v>
      </c>
      <c r="D11" s="588">
        <f t="shared" si="7"/>
        <v>5.0000000000000017E-2</v>
      </c>
      <c r="E11" s="589">
        <f t="shared" ca="1" si="8"/>
        <v>1</v>
      </c>
      <c r="F11" s="577">
        <f t="shared" si="9"/>
        <v>0</v>
      </c>
      <c r="G11" s="590"/>
      <c r="H11" s="591"/>
      <c r="I11" s="592"/>
      <c r="J11" s="593"/>
      <c r="K11" s="572"/>
      <c r="L11" s="593">
        <f ca="1">IF($M11&gt;=0,(1+((TAN(ASIN(($C11-$C9)/(($B11-$B9)*5280))))/0.01)*(IF($B11&gt;=$BA$48,$BC$48+(($BC$49-$BC$48)/$BB$49)*(($B11-$BA$48)/0.05),IF($B11&gt;=$BA$47,$BC$47+(($BC$48-$BC$47)/$BB$48)*(($B11-$BA$47)/0.05),$BC$46))))*AVERAGE(AQ10:AQ11),   1+((TAN(ASIN(($C11-$C9)/(($B11-$B9)*5280))))/0.01)*(IF($B11&gt;=$BA$48,$BD$48+(($BD$49-$BD$48)/$BB$49)*(($B11-$BA$48)/0.05),IF($B11&gt;=$BA$47,$BD$47+(($BD$48-$BD$47)/$BB$48)*(($B11-$BA$47)/0.05),$BD$46))))</f>
        <v>1</v>
      </c>
      <c r="M11" s="583">
        <f>C11-C9</f>
        <v>0</v>
      </c>
      <c r="N11" s="592"/>
      <c r="O11" s="644"/>
      <c r="P11" s="593"/>
      <c r="Q11" s="572"/>
      <c r="R11" s="593">
        <f ca="1">IF(S11&gt;=0,(1+((TAN(ASIN((C11-C7)/((B11-B7)*5280))))/0.01)*(IF(B7&gt;=$BA$48,$BC$48,IF(B7&gt;=$BA$47,$BC$47,$BC$46))))*AVERAGE(AQ8:AQ11),1+((TAN(ASIN((C11-C7)/((B11-B7)*5280))))/0.01)*(IF(B7&gt;=$BA$48,$BD$48,IF(B7&gt;=$BA$47,$BD$47,$BD$46))))</f>
        <v>1</v>
      </c>
      <c r="S11" s="583">
        <f>C11-C7</f>
        <v>0</v>
      </c>
      <c r="T11" s="593"/>
      <c r="U11" s="572"/>
      <c r="V11" s="594"/>
      <c r="W11" s="583"/>
      <c r="X11" s="593"/>
      <c r="Y11" s="572"/>
      <c r="Z11" s="595"/>
      <c r="AA11" s="583"/>
      <c r="AB11" s="593"/>
      <c r="AC11" s="572"/>
      <c r="AD11" s="595"/>
      <c r="AE11" s="583"/>
      <c r="AF11" s="593"/>
      <c r="AG11" s="596"/>
      <c r="AH11" s="593"/>
      <c r="AI11" s="593"/>
      <c r="AJ11" s="572"/>
      <c r="AK11" s="597"/>
      <c r="AL11" s="597"/>
      <c r="AM11" s="583"/>
      <c r="AN11" s="89">
        <f t="shared" si="1"/>
        <v>5.0000000000000017E-2</v>
      </c>
      <c r="AO11" s="90">
        <f t="shared" si="2"/>
        <v>1</v>
      </c>
      <c r="AP11" s="90">
        <f>IF($AO11=1,MATCH(1,$AO12:$AO$533,0),$AP10)</f>
        <v>1</v>
      </c>
      <c r="AQ11" s="594">
        <f t="shared" ca="1" si="3"/>
        <v>1</v>
      </c>
      <c r="AR11" s="594">
        <f t="shared" ca="1" si="10"/>
        <v>0</v>
      </c>
      <c r="AS11" s="1">
        <f t="shared" si="0"/>
        <v>5.0000000000000017E-2</v>
      </c>
      <c r="AT11" s="91">
        <f ca="1">AVERAGE(F11:INDIRECT("F"&amp;(ROW()-AO11+1)))</f>
        <v>0</v>
      </c>
      <c r="AU11" s="91">
        <f ca="1">IF(AT11&gt;0,MAX(F11:INDIRECT("F"&amp;(ROW()-AO11+1))),MIN(F11:INDIRECT("F"&amp;(ROW()-AO11+1))))</f>
        <v>0</v>
      </c>
      <c r="AV11" s="92">
        <f t="shared" ca="1" si="4"/>
        <v>0</v>
      </c>
      <c r="AW11" s="92">
        <f t="shared" si="5"/>
        <v>0</v>
      </c>
      <c r="AX11" s="92">
        <f t="shared" si="6"/>
        <v>0</v>
      </c>
      <c r="AZ11" s="101" t="s">
        <v>25</v>
      </c>
      <c r="BA11" s="102">
        <v>0</v>
      </c>
      <c r="BB11" s="103">
        <v>0</v>
      </c>
      <c r="BC11" s="104">
        <f t="shared" si="11"/>
        <v>1</v>
      </c>
      <c r="BD11" s="105">
        <f ca="1">AVERAGE(C47:C67)</f>
        <v>2508.3540000000007</v>
      </c>
      <c r="BE11" s="106">
        <f t="shared" ca="1" si="31"/>
        <v>1</v>
      </c>
      <c r="BF11" s="107" t="s">
        <v>142</v>
      </c>
      <c r="BG11" s="108">
        <f t="shared" si="12"/>
        <v>1</v>
      </c>
      <c r="BH11" s="109">
        <f ca="1">$J$67</f>
        <v>0.97633333333333328</v>
      </c>
      <c r="BI11" s="109">
        <f t="shared" ca="1" si="32"/>
        <v>0.97633333333333328</v>
      </c>
      <c r="BJ11" s="111">
        <f t="shared" ca="1" si="13"/>
        <v>5.5598375491104921E-3</v>
      </c>
      <c r="BK11" s="112">
        <f t="shared" ca="1" si="14"/>
        <v>0.99757195427405643</v>
      </c>
      <c r="BL11" s="117">
        <f t="shared" ca="1" si="15"/>
        <v>5.6807832119963476E-3</v>
      </c>
      <c r="BM11" s="114"/>
      <c r="BN11" s="109">
        <f ca="1">$P$67</f>
        <v>0.97633333333333328</v>
      </c>
      <c r="BO11" s="109">
        <f t="shared" ca="1" si="33"/>
        <v>0.97633333333333328</v>
      </c>
      <c r="BP11" s="111">
        <f t="shared" ca="1" si="16"/>
        <v>5.5598375491104921E-3</v>
      </c>
      <c r="BQ11" s="112">
        <f t="shared" ca="1" si="17"/>
        <v>0.9975535850153715</v>
      </c>
      <c r="BR11" s="117">
        <f t="shared" ca="1" si="18"/>
        <v>5.6806786062324156E-3</v>
      </c>
      <c r="BT11" s="109">
        <f ca="1">$T$67</f>
        <v>0.97633333333333328</v>
      </c>
      <c r="BU11" s="109">
        <f t="shared" ca="1" si="34"/>
        <v>0.97633333333333328</v>
      </c>
      <c r="BV11" s="111">
        <f t="shared" ca="1" si="19"/>
        <v>5.5598375491104921E-3</v>
      </c>
      <c r="BW11" s="112">
        <f t="shared" ca="1" si="20"/>
        <v>0.99755358496790847</v>
      </c>
      <c r="BX11" s="117">
        <f t="shared" ca="1" si="21"/>
        <v>5.6806786059621327E-3</v>
      </c>
      <c r="BZ11" s="109">
        <f ca="1">$X$67</f>
        <v>0.97633333333333328</v>
      </c>
      <c r="CA11" s="109">
        <f t="shared" ca="1" si="35"/>
        <v>0.97633333333333328</v>
      </c>
      <c r="CB11" s="111">
        <f t="shared" ca="1" si="22"/>
        <v>5.5598375491104921E-3</v>
      </c>
      <c r="CC11" s="112">
        <f t="shared" ca="1" si="23"/>
        <v>0.9975535849622128</v>
      </c>
      <c r="CD11" s="117">
        <f t="shared" ca="1" si="24"/>
        <v>5.6806786059296977E-3</v>
      </c>
      <c r="CF11" s="109">
        <f ca="1">$AB$67</f>
        <v>0.97633333333333328</v>
      </c>
      <c r="CG11" s="109">
        <f t="shared" ca="1" si="36"/>
        <v>0.97633333333333328</v>
      </c>
      <c r="CH11" s="111">
        <f t="shared" ca="1" si="25"/>
        <v>5.5598375491104921E-3</v>
      </c>
      <c r="CI11" s="112">
        <f t="shared" ca="1" si="26"/>
        <v>0.99755358495461888</v>
      </c>
      <c r="CJ11" s="117">
        <f t="shared" ca="1" si="27"/>
        <v>5.6806786058864536E-3</v>
      </c>
      <c r="CL11" s="109">
        <f ca="1">$AF$67</f>
        <v>0.97633333333333328</v>
      </c>
      <c r="CM11" s="109">
        <f t="shared" ca="1" si="37"/>
        <v>0.97633333333333328</v>
      </c>
      <c r="CN11" s="111">
        <f t="shared" ca="1" si="28"/>
        <v>5.5598375491104921E-3</v>
      </c>
      <c r="CO11" s="112">
        <f t="shared" ca="1" si="29"/>
        <v>0.99755358495272051</v>
      </c>
      <c r="CP11" s="117">
        <f t="shared" ca="1" si="30"/>
        <v>5.6806786058756428E-3</v>
      </c>
    </row>
    <row r="12" spans="1:94" x14ac:dyDescent="0.2">
      <c r="A12" s="587"/>
      <c r="B12" s="588">
        <f>'Raw Elevation Data'!F9</f>
        <v>0.25000000000000006</v>
      </c>
      <c r="C12" s="588">
        <f>'Raw Elevation Data'!L9</f>
        <v>2550</v>
      </c>
      <c r="D12" s="588">
        <f t="shared" si="7"/>
        <v>5.0000000000000017E-2</v>
      </c>
      <c r="E12" s="589">
        <f t="shared" ca="1" si="8"/>
        <v>1</v>
      </c>
      <c r="F12" s="577">
        <f t="shared" si="9"/>
        <v>0</v>
      </c>
      <c r="G12" s="590"/>
      <c r="H12" s="591"/>
      <c r="I12" s="592"/>
      <c r="J12" s="593"/>
      <c r="K12" s="572"/>
      <c r="L12" s="593"/>
      <c r="M12" s="583"/>
      <c r="N12" s="592"/>
      <c r="O12" s="644"/>
      <c r="P12" s="593"/>
      <c r="Q12" s="572"/>
      <c r="R12" s="593"/>
      <c r="S12" s="583"/>
      <c r="T12" s="593"/>
      <c r="U12" s="572"/>
      <c r="V12" s="594">
        <f ca="1">IF(W12&gt;=0,(1+((TAN(ASIN((C12-C7)/((B12-B7)*5280))))/0.01)*(IF(B7&gt;=$BA$48,$BC$48,IF(B7&gt;=$BA$47,$BC$47,$BC$46))))*AVERAGE(AQ8:AQ12),1+((TAN(ASIN((C12-C7)/((B12-B7)*5280))))/0.01)*(IF(B7&gt;=$BA$48,$BD$48,IF(B7&gt;=$BA$47,$BD$47,$BD$46))))</f>
        <v>1</v>
      </c>
      <c r="W12" s="583">
        <f>C12-C7</f>
        <v>0</v>
      </c>
      <c r="X12" s="593"/>
      <c r="Y12" s="572"/>
      <c r="Z12" s="595"/>
      <c r="AA12" s="583"/>
      <c r="AB12" s="593"/>
      <c r="AC12" s="572"/>
      <c r="AD12" s="595"/>
      <c r="AE12" s="583"/>
      <c r="AF12" s="593"/>
      <c r="AG12" s="596"/>
      <c r="AH12" s="593"/>
      <c r="AI12" s="593"/>
      <c r="AJ12" s="572"/>
      <c r="AK12" s="597"/>
      <c r="AL12" s="597"/>
      <c r="AM12" s="583"/>
      <c r="AN12" s="89">
        <f t="shared" si="1"/>
        <v>5.0000000000000017E-2</v>
      </c>
      <c r="AO12" s="90">
        <f t="shared" si="2"/>
        <v>1</v>
      </c>
      <c r="AP12" s="90">
        <f>IF($AO12=1,MATCH(1,$AO13:$AO$533,0),$AP11)</f>
        <v>1</v>
      </c>
      <c r="AQ12" s="594">
        <f t="shared" ca="1" si="3"/>
        <v>1</v>
      </c>
      <c r="AR12" s="594">
        <f t="shared" ca="1" si="10"/>
        <v>0</v>
      </c>
      <c r="AS12" s="1">
        <f t="shared" si="0"/>
        <v>5.0000000000000017E-2</v>
      </c>
      <c r="AT12" s="91">
        <f ca="1">AVERAGE(F12:INDIRECT("F"&amp;(ROW()-AO12+1)))</f>
        <v>0</v>
      </c>
      <c r="AU12" s="91">
        <f ca="1">IF(AT12&gt;0,MAX(F12:INDIRECT("F"&amp;(ROW()-AO12+1))),MIN(F12:INDIRECT("F"&amp;(ROW()-AO12+1))))</f>
        <v>0</v>
      </c>
      <c r="AV12" s="92">
        <f t="shared" ca="1" si="4"/>
        <v>0</v>
      </c>
      <c r="AW12" s="92">
        <f t="shared" si="5"/>
        <v>0</v>
      </c>
      <c r="AX12" s="92">
        <f t="shared" si="6"/>
        <v>0</v>
      </c>
      <c r="AZ12" s="101" t="s">
        <v>26</v>
      </c>
      <c r="BA12" s="102">
        <v>0</v>
      </c>
      <c r="BB12" s="103">
        <v>0</v>
      </c>
      <c r="BC12" s="104">
        <f t="shared" si="11"/>
        <v>1</v>
      </c>
      <c r="BD12" s="105">
        <f ca="1">AVERAGE(C67:C87)</f>
        <v>2425.2600000000016</v>
      </c>
      <c r="BE12" s="106">
        <f t="shared" ca="1" si="31"/>
        <v>1</v>
      </c>
      <c r="BF12" s="107" t="s">
        <v>142</v>
      </c>
      <c r="BG12" s="108">
        <f t="shared" si="12"/>
        <v>1</v>
      </c>
      <c r="BH12" s="109">
        <f ca="1">$J$87</f>
        <v>0.97633333333333328</v>
      </c>
      <c r="BI12" s="109">
        <f t="shared" ca="1" si="32"/>
        <v>0.97633333333333328</v>
      </c>
      <c r="BJ12" s="111">
        <f t="shared" ca="1" si="13"/>
        <v>5.5598375491104921E-3</v>
      </c>
      <c r="BK12" s="112">
        <f t="shared" ca="1" si="14"/>
        <v>0.99757195427405643</v>
      </c>
      <c r="BL12" s="117">
        <f t="shared" ca="1" si="15"/>
        <v>5.6807832119963476E-3</v>
      </c>
      <c r="BM12" s="114"/>
      <c r="BN12" s="109">
        <f ca="1">$P$87</f>
        <v>0.97633333333333328</v>
      </c>
      <c r="BO12" s="109">
        <f t="shared" ca="1" si="33"/>
        <v>0.97633333333333328</v>
      </c>
      <c r="BP12" s="111">
        <f t="shared" ca="1" si="16"/>
        <v>5.5598375491104921E-3</v>
      </c>
      <c r="BQ12" s="112">
        <f t="shared" ca="1" si="17"/>
        <v>0.9975535850153715</v>
      </c>
      <c r="BR12" s="117">
        <f t="shared" ca="1" si="18"/>
        <v>5.6806786062324156E-3</v>
      </c>
      <c r="BT12" s="109">
        <f ca="1">$T$87</f>
        <v>0.97633333333333328</v>
      </c>
      <c r="BU12" s="109">
        <f t="shared" ca="1" si="34"/>
        <v>0.97633333333333328</v>
      </c>
      <c r="BV12" s="111">
        <f t="shared" ca="1" si="19"/>
        <v>5.5598375491104921E-3</v>
      </c>
      <c r="BW12" s="112">
        <f t="shared" ca="1" si="20"/>
        <v>0.99755358496790847</v>
      </c>
      <c r="BX12" s="117">
        <f t="shared" ca="1" si="21"/>
        <v>5.6806786059621327E-3</v>
      </c>
      <c r="BZ12" s="109">
        <f ca="1">$X$87</f>
        <v>0.97633333333333328</v>
      </c>
      <c r="CA12" s="109">
        <f t="shared" ca="1" si="35"/>
        <v>0.97633333333333328</v>
      </c>
      <c r="CB12" s="111">
        <f t="shared" ca="1" si="22"/>
        <v>5.5598375491104921E-3</v>
      </c>
      <c r="CC12" s="112">
        <f t="shared" ca="1" si="23"/>
        <v>0.9975535849622128</v>
      </c>
      <c r="CD12" s="117">
        <f t="shared" ca="1" si="24"/>
        <v>5.6806786059296977E-3</v>
      </c>
      <c r="CF12" s="109">
        <f ca="1">$AB$87</f>
        <v>0.97633333333333328</v>
      </c>
      <c r="CG12" s="109">
        <f t="shared" ca="1" si="36"/>
        <v>0.97633333333333328</v>
      </c>
      <c r="CH12" s="111">
        <f t="shared" ca="1" si="25"/>
        <v>5.5598375491104921E-3</v>
      </c>
      <c r="CI12" s="112">
        <f t="shared" ca="1" si="26"/>
        <v>0.99755358495461888</v>
      </c>
      <c r="CJ12" s="117">
        <f t="shared" ca="1" si="27"/>
        <v>5.6806786058864536E-3</v>
      </c>
      <c r="CL12" s="109">
        <f ca="1">$AF$87</f>
        <v>0.97633333333333328</v>
      </c>
      <c r="CM12" s="109">
        <f t="shared" ca="1" si="37"/>
        <v>0.97633333333333328</v>
      </c>
      <c r="CN12" s="111">
        <f t="shared" ca="1" si="28"/>
        <v>5.5598375491104921E-3</v>
      </c>
      <c r="CO12" s="112">
        <f t="shared" ca="1" si="29"/>
        <v>0.99755358495272051</v>
      </c>
      <c r="CP12" s="117">
        <f t="shared" ca="1" si="30"/>
        <v>5.6806786058756428E-3</v>
      </c>
    </row>
    <row r="13" spans="1:94" x14ac:dyDescent="0.2">
      <c r="A13" s="587"/>
      <c r="B13" s="588">
        <f>'Raw Elevation Data'!F10</f>
        <v>0.30000000000000004</v>
      </c>
      <c r="C13" s="588">
        <f>'Raw Elevation Data'!L10</f>
        <v>2550</v>
      </c>
      <c r="D13" s="588">
        <f t="shared" si="7"/>
        <v>4.9999999999999989E-2</v>
      </c>
      <c r="E13" s="589">
        <f t="shared" ca="1" si="8"/>
        <v>1</v>
      </c>
      <c r="F13" s="577">
        <f t="shared" si="9"/>
        <v>0</v>
      </c>
      <c r="G13" s="590"/>
      <c r="H13" s="591"/>
      <c r="I13" s="592"/>
      <c r="J13" s="593"/>
      <c r="K13" s="572"/>
      <c r="L13" s="593">
        <f ca="1">IF($M13&gt;=0,(1+((TAN(ASIN(($C13-$C11)/(($B13-$B11)*5280))))/0.01)*(IF($B13&gt;=$BA$48,$BC$48+(($BC$49-$BC$48)/$BB$49)*(($B13-$BA$48)/0.05),IF($B13&gt;=$BA$47,$BC$47+(($BC$48-$BC$47)/$BB$48)*(($B13-$BA$47)/0.05),$BC$46))))*AVERAGE(AQ12:AQ13),   1+((TAN(ASIN(($C13-$C11)/(($B13-$B11)*5280))))/0.01)*(IF($B13&gt;=$BA$48,$BD$48+(($BD$49-$BD$48)/$BB$49)*(($B13-$BA$48)/0.05),IF($B13&gt;=$BA$47,$BD$47+(($BD$48-$BD$47)/$BB$48)*(($B13-$BA$47)/0.05),$BD$46))))</f>
        <v>1</v>
      </c>
      <c r="M13" s="583">
        <f>C13-C11</f>
        <v>0</v>
      </c>
      <c r="N13" s="592"/>
      <c r="O13" s="644"/>
      <c r="P13" s="593"/>
      <c r="Q13" s="572"/>
      <c r="R13" s="593"/>
      <c r="S13" s="583"/>
      <c r="T13" s="593"/>
      <c r="U13" s="572"/>
      <c r="V13" s="594"/>
      <c r="W13" s="583"/>
      <c r="X13" s="593"/>
      <c r="Y13" s="572"/>
      <c r="Z13" s="595"/>
      <c r="AA13" s="583"/>
      <c r="AB13" s="593"/>
      <c r="AC13" s="572"/>
      <c r="AD13" s="595"/>
      <c r="AE13" s="583"/>
      <c r="AF13" s="593"/>
      <c r="AG13" s="596"/>
      <c r="AH13" s="593"/>
      <c r="AI13" s="593"/>
      <c r="AJ13" s="572"/>
      <c r="AK13" s="597"/>
      <c r="AL13" s="597"/>
      <c r="AM13" s="583"/>
      <c r="AN13" s="89">
        <f t="shared" si="1"/>
        <v>4.9999999999999989E-2</v>
      </c>
      <c r="AO13" s="90">
        <f t="shared" si="2"/>
        <v>1</v>
      </c>
      <c r="AP13" s="90">
        <f ca="1">IF($AO13=1,MATCH(1,$AO14:$AO$533,0),$AP12)</f>
        <v>1</v>
      </c>
      <c r="AQ13" s="594">
        <f t="shared" ca="1" si="3"/>
        <v>1</v>
      </c>
      <c r="AR13" s="594">
        <f t="shared" ca="1" si="10"/>
        <v>0</v>
      </c>
      <c r="AS13" s="1">
        <f t="shared" ca="1" si="0"/>
        <v>4.9999999999999989E-2</v>
      </c>
      <c r="AT13" s="91">
        <f ca="1">AVERAGE(F13:INDIRECT("F"&amp;(ROW()-AO13+1)))</f>
        <v>0</v>
      </c>
      <c r="AU13" s="91">
        <f ca="1">IF(AT13&gt;0,MAX(F13:INDIRECT("F"&amp;(ROW()-AO13+1))),MIN(F13:INDIRECT("F"&amp;(ROW()-AO13+1))))</f>
        <v>0</v>
      </c>
      <c r="AV13" s="92">
        <f t="shared" ca="1" si="4"/>
        <v>0</v>
      </c>
      <c r="AW13" s="92">
        <f t="shared" si="5"/>
        <v>0</v>
      </c>
      <c r="AX13" s="92">
        <f t="shared" si="6"/>
        <v>0</v>
      </c>
      <c r="AZ13" s="101" t="s">
        <v>27</v>
      </c>
      <c r="BA13" s="102">
        <v>0</v>
      </c>
      <c r="BB13" s="103">
        <v>0</v>
      </c>
      <c r="BC13" s="104">
        <f t="shared" si="11"/>
        <v>1</v>
      </c>
      <c r="BD13" s="105">
        <f ca="1">AVERAGE(C87:C107)</f>
        <v>2342.1000000000031</v>
      </c>
      <c r="BE13" s="106">
        <f t="shared" ca="1" si="31"/>
        <v>1</v>
      </c>
      <c r="BF13" s="107" t="s">
        <v>142</v>
      </c>
      <c r="BG13" s="108">
        <f t="shared" si="12"/>
        <v>1</v>
      </c>
      <c r="BH13" s="109">
        <f ca="1">$J$107</f>
        <v>0.97633333333333328</v>
      </c>
      <c r="BI13" s="109">
        <f t="shared" ca="1" si="32"/>
        <v>0.97633333333333328</v>
      </c>
      <c r="BJ13" s="111">
        <f t="shared" ca="1" si="13"/>
        <v>5.5598375491104921E-3</v>
      </c>
      <c r="BK13" s="112">
        <f t="shared" ca="1" si="14"/>
        <v>0.99757195427405643</v>
      </c>
      <c r="BL13" s="117">
        <f t="shared" ca="1" si="15"/>
        <v>5.6807832119963476E-3</v>
      </c>
      <c r="BM13" s="114"/>
      <c r="BN13" s="109">
        <f ca="1">$P$107</f>
        <v>0.97633333333333328</v>
      </c>
      <c r="BO13" s="109">
        <f t="shared" ca="1" si="33"/>
        <v>0.97633333333333328</v>
      </c>
      <c r="BP13" s="111">
        <f t="shared" ca="1" si="16"/>
        <v>5.5598375491104921E-3</v>
      </c>
      <c r="BQ13" s="112">
        <f t="shared" ca="1" si="17"/>
        <v>0.9975535850153715</v>
      </c>
      <c r="BR13" s="117">
        <f t="shared" ca="1" si="18"/>
        <v>5.6806786062324156E-3</v>
      </c>
      <c r="BT13" s="109">
        <f ca="1">$T$107</f>
        <v>0.97633333333333328</v>
      </c>
      <c r="BU13" s="109">
        <f t="shared" ca="1" si="34"/>
        <v>0.97633333333333328</v>
      </c>
      <c r="BV13" s="111">
        <f t="shared" ca="1" si="19"/>
        <v>5.5598375491104921E-3</v>
      </c>
      <c r="BW13" s="112">
        <f t="shared" ca="1" si="20"/>
        <v>0.99755358496790847</v>
      </c>
      <c r="BX13" s="117">
        <f t="shared" ca="1" si="21"/>
        <v>5.6806786059621327E-3</v>
      </c>
      <c r="BZ13" s="109">
        <f ca="1">$X$107</f>
        <v>0.97633333333333328</v>
      </c>
      <c r="CA13" s="109">
        <f t="shared" ca="1" si="35"/>
        <v>0.97633333333333328</v>
      </c>
      <c r="CB13" s="111">
        <f t="shared" ca="1" si="22"/>
        <v>5.5598375491104921E-3</v>
      </c>
      <c r="CC13" s="112">
        <f t="shared" ca="1" si="23"/>
        <v>0.9975535849622128</v>
      </c>
      <c r="CD13" s="117">
        <f t="shared" ca="1" si="24"/>
        <v>5.6806786059296977E-3</v>
      </c>
      <c r="CF13" s="109">
        <f ca="1">$AB$107</f>
        <v>0.97633333333333328</v>
      </c>
      <c r="CG13" s="109">
        <f t="shared" ca="1" si="36"/>
        <v>0.97633333333333328</v>
      </c>
      <c r="CH13" s="111">
        <f t="shared" ca="1" si="25"/>
        <v>5.5598375491104921E-3</v>
      </c>
      <c r="CI13" s="112">
        <f t="shared" ca="1" si="26"/>
        <v>0.99755358495461888</v>
      </c>
      <c r="CJ13" s="117">
        <f t="shared" ca="1" si="27"/>
        <v>5.6806786058864536E-3</v>
      </c>
      <c r="CL13" s="109">
        <f ca="1">$AF$107</f>
        <v>0.97633333333333328</v>
      </c>
      <c r="CM13" s="109">
        <f t="shared" ca="1" si="37"/>
        <v>0.97633333333333328</v>
      </c>
      <c r="CN13" s="111">
        <f t="shared" ca="1" si="28"/>
        <v>5.5598375491104921E-3</v>
      </c>
      <c r="CO13" s="112">
        <f t="shared" ca="1" si="29"/>
        <v>0.99755358495272051</v>
      </c>
      <c r="CP13" s="117">
        <f t="shared" ca="1" si="30"/>
        <v>5.6806786058756428E-3</v>
      </c>
    </row>
    <row r="14" spans="1:94" x14ac:dyDescent="0.2">
      <c r="A14" s="587"/>
      <c r="B14" s="588">
        <f>'Raw Elevation Data'!F11</f>
        <v>0.35000000000000003</v>
      </c>
      <c r="C14" s="588">
        <f>'Raw Elevation Data'!L11</f>
        <v>2550</v>
      </c>
      <c r="D14" s="588">
        <f t="shared" si="7"/>
        <v>4.9999999999999989E-2</v>
      </c>
      <c r="E14" s="589">
        <f t="shared" ca="1" si="8"/>
        <v>1</v>
      </c>
      <c r="F14" s="577">
        <f t="shared" ca="1" si="9"/>
        <v>0</v>
      </c>
      <c r="G14" s="590"/>
      <c r="H14" s="591"/>
      <c r="I14" s="592"/>
      <c r="J14" s="593"/>
      <c r="K14" s="572"/>
      <c r="L14" s="593"/>
      <c r="M14" s="583"/>
      <c r="N14" s="592"/>
      <c r="O14" s="644"/>
      <c r="P14" s="593"/>
      <c r="Q14" s="572"/>
      <c r="R14" s="593"/>
      <c r="S14" s="583"/>
      <c r="T14" s="593"/>
      <c r="U14" s="572"/>
      <c r="V14" s="594"/>
      <c r="W14" s="583"/>
      <c r="X14" s="593"/>
      <c r="Y14" s="572"/>
      <c r="Z14" s="595"/>
      <c r="AA14" s="583"/>
      <c r="AB14" s="593"/>
      <c r="AC14" s="572"/>
      <c r="AD14" s="595"/>
      <c r="AE14" s="583"/>
      <c r="AF14" s="593"/>
      <c r="AG14" s="596"/>
      <c r="AH14" s="593"/>
      <c r="AI14" s="593"/>
      <c r="AJ14" s="572"/>
      <c r="AK14" s="597"/>
      <c r="AL14" s="597"/>
      <c r="AM14" s="583"/>
      <c r="AN14" s="89">
        <f t="shared" ca="1" si="1"/>
        <v>4.9999999999999989E-2</v>
      </c>
      <c r="AO14" s="90">
        <f t="shared" ca="1" si="2"/>
        <v>1</v>
      </c>
      <c r="AP14" s="90">
        <f ca="1">IF($AO14=1,MATCH(1,$AO15:$AO$533,0),$AP13)</f>
        <v>1</v>
      </c>
      <c r="AQ14" s="594">
        <f t="shared" ca="1" si="3"/>
        <v>1</v>
      </c>
      <c r="AR14" s="594">
        <f t="shared" ca="1" si="10"/>
        <v>0</v>
      </c>
      <c r="AS14" s="1">
        <f t="shared" ca="1" si="0"/>
        <v>4.9999999999999989E-2</v>
      </c>
      <c r="AT14" s="91">
        <f ca="1">AVERAGE(F14:INDIRECT("F"&amp;(ROW()-AO14+1)))</f>
        <v>0</v>
      </c>
      <c r="AU14" s="91">
        <f ca="1">IF(AT14&gt;0,MAX(F14:INDIRECT("F"&amp;(ROW()-AO14+1))),MIN(F14:INDIRECT("F"&amp;(ROW()-AO14+1))))</f>
        <v>0</v>
      </c>
      <c r="AV14" s="92">
        <f t="shared" ca="1" si="4"/>
        <v>0</v>
      </c>
      <c r="AW14" s="92">
        <f t="shared" ca="1" si="5"/>
        <v>0</v>
      </c>
      <c r="AX14" s="92">
        <f t="shared" ca="1" si="6"/>
        <v>0</v>
      </c>
      <c r="AZ14" s="101" t="s">
        <v>28</v>
      </c>
      <c r="BA14" s="102">
        <v>0</v>
      </c>
      <c r="BB14" s="103">
        <v>1</v>
      </c>
      <c r="BC14" s="104">
        <f t="shared" si="11"/>
        <v>1.0020833330000001</v>
      </c>
      <c r="BD14" s="105">
        <f ca="1">AVERAGE(C107:C127)</f>
        <v>2258.9400000000041</v>
      </c>
      <c r="BE14" s="106">
        <f t="shared" ca="1" si="31"/>
        <v>1</v>
      </c>
      <c r="BF14" s="107" t="s">
        <v>142</v>
      </c>
      <c r="BG14" s="108">
        <f t="shared" si="12"/>
        <v>1</v>
      </c>
      <c r="BH14" s="109">
        <f ca="1">$J$127</f>
        <v>0.97633333333333328</v>
      </c>
      <c r="BI14" s="109">
        <f t="shared" ca="1" si="32"/>
        <v>0.97841666633333346</v>
      </c>
      <c r="BJ14" s="111">
        <f t="shared" ca="1" si="13"/>
        <v>5.5717013180152739E-3</v>
      </c>
      <c r="BK14" s="112">
        <f t="shared" ca="1" si="14"/>
        <v>0.99970060695983365</v>
      </c>
      <c r="BL14" s="117">
        <f t="shared" ca="1" si="15"/>
        <v>5.6929050588362924E-3</v>
      </c>
      <c r="BM14" s="114"/>
      <c r="BN14" s="109">
        <f ca="1">$P$127</f>
        <v>0.97633333333333328</v>
      </c>
      <c r="BO14" s="109">
        <f t="shared" ca="1" si="33"/>
        <v>0.97841666633333346</v>
      </c>
      <c r="BP14" s="111">
        <f t="shared" ca="1" si="16"/>
        <v>5.5717013180152739E-3</v>
      </c>
      <c r="BQ14" s="112">
        <f t="shared" ca="1" si="17"/>
        <v>0.99968219850420492</v>
      </c>
      <c r="BR14" s="117">
        <f t="shared" ca="1" si="18"/>
        <v>5.6928002298610525E-3</v>
      </c>
      <c r="BT14" s="109">
        <f ca="1">$T$127</f>
        <v>0.97633333333333328</v>
      </c>
      <c r="BU14" s="109">
        <f t="shared" ca="1" si="34"/>
        <v>0.97841666633333346</v>
      </c>
      <c r="BV14" s="111">
        <f t="shared" ca="1" si="19"/>
        <v>5.5717013180152739E-3</v>
      </c>
      <c r="BW14" s="112">
        <f t="shared" ca="1" si="20"/>
        <v>0.99968219845664064</v>
      </c>
      <c r="BX14" s="117">
        <f t="shared" ca="1" si="21"/>
        <v>5.6928002295901928E-3</v>
      </c>
      <c r="BZ14" s="109">
        <f ca="1">$X$127</f>
        <v>0.97633333333333328</v>
      </c>
      <c r="CA14" s="109">
        <f t="shared" ca="1" si="35"/>
        <v>0.97841666633333346</v>
      </c>
      <c r="CB14" s="111">
        <f t="shared" ca="1" si="22"/>
        <v>5.5717013180152739E-3</v>
      </c>
      <c r="CC14" s="112">
        <f t="shared" ca="1" si="23"/>
        <v>0.99968219845093276</v>
      </c>
      <c r="CD14" s="117">
        <f t="shared" ca="1" si="24"/>
        <v>5.6928002295576884E-3</v>
      </c>
      <c r="CF14" s="109">
        <f ca="1">$AB$127</f>
        <v>0.97633333333333328</v>
      </c>
      <c r="CG14" s="109">
        <f t="shared" ca="1" si="36"/>
        <v>0.97841666633333346</v>
      </c>
      <c r="CH14" s="111">
        <f t="shared" ca="1" si="25"/>
        <v>5.5717013180152739E-3</v>
      </c>
      <c r="CI14" s="112">
        <f t="shared" ca="1" si="26"/>
        <v>0.99968219844332262</v>
      </c>
      <c r="CJ14" s="117">
        <f t="shared" ca="1" si="27"/>
        <v>5.6928002295143516E-3</v>
      </c>
      <c r="CL14" s="109">
        <f ca="1">$AF$127</f>
        <v>0.97633333333333328</v>
      </c>
      <c r="CM14" s="109">
        <f t="shared" ca="1" si="37"/>
        <v>0.97841666633333346</v>
      </c>
      <c r="CN14" s="111">
        <f t="shared" ca="1" si="28"/>
        <v>5.5717013180152739E-3</v>
      </c>
      <c r="CO14" s="112">
        <f t="shared" ca="1" si="29"/>
        <v>0.99968219844142014</v>
      </c>
      <c r="CP14" s="117">
        <f t="shared" ca="1" si="30"/>
        <v>5.6928002295035173E-3</v>
      </c>
    </row>
    <row r="15" spans="1:94" x14ac:dyDescent="0.2">
      <c r="A15" s="587"/>
      <c r="B15" s="588">
        <f>'Raw Elevation Data'!F12</f>
        <v>0.4</v>
      </c>
      <c r="C15" s="588">
        <f ca="1">'Raw Elevation Data'!L12</f>
        <v>2550</v>
      </c>
      <c r="D15" s="588">
        <f t="shared" si="7"/>
        <v>4.9999999999999989E-2</v>
      </c>
      <c r="E15" s="589">
        <f t="shared" ca="1" si="8"/>
        <v>1</v>
      </c>
      <c r="F15" s="577">
        <f t="shared" ca="1" si="9"/>
        <v>0</v>
      </c>
      <c r="G15" s="590"/>
      <c r="H15" s="591"/>
      <c r="I15" s="592"/>
      <c r="J15" s="593"/>
      <c r="K15" s="572"/>
      <c r="L15" s="593">
        <f ca="1">IF($M15&gt;=0,(1+((TAN(ASIN(($C15-$C13)/(($B15-$B13)*5280))))/0.01)*(IF($B15&gt;=$BA$48,$BC$48+(($BC$49-$BC$48)/$BB$49)*(($B15-$BA$48)/0.05),IF($B15&gt;=$BA$47,$BC$47+(($BC$48-$BC$47)/$BB$48)*(($B15-$BA$47)/0.05),$BC$46))))*AVERAGE(AQ14:AQ15),   1+((TAN(ASIN(($C15-$C13)/(($B15-$B13)*5280))))/0.01)*(IF($B15&gt;=$BA$48,$BD$48+(($BD$49-$BD$48)/$BB$49)*(($B15-$BA$48)/0.05),IF($B15&gt;=$BA$47,$BD$47+(($BD$48-$BD$47)/$BB$48)*(($B15-$BA$47)/0.05),$BD$46))))</f>
        <v>1</v>
      </c>
      <c r="M15" s="583">
        <f ca="1">C15-C13</f>
        <v>0</v>
      </c>
      <c r="N15" s="592"/>
      <c r="O15" s="644"/>
      <c r="P15" s="593"/>
      <c r="Q15" s="572"/>
      <c r="R15" s="593">
        <f ca="1">IF(S15&gt;=0,(1+((TAN(ASIN((C15-C11)/((B15-B11)*5280))))/0.01)*(IF(B11&gt;=$BA$48,$BC$48,IF(B11&gt;=$BA$47,$BC$47,$BC$46))))*AVERAGE(AQ12:AQ15),1+((TAN(ASIN((C15-C11)/((B15-B11)*5280))))/0.01)*(IF(B11&gt;=$BA$48,$BD$48,IF(B11&gt;=$BA$47,$BD$47,$BD$46))))</f>
        <v>1</v>
      </c>
      <c r="S15" s="583">
        <f ca="1">C15-C11</f>
        <v>0</v>
      </c>
      <c r="T15" s="593"/>
      <c r="U15" s="572"/>
      <c r="V15" s="594"/>
      <c r="W15" s="583"/>
      <c r="X15" s="593"/>
      <c r="Y15" s="572"/>
      <c r="Z15" s="595"/>
      <c r="AA15" s="583"/>
      <c r="AB15" s="593"/>
      <c r="AC15" s="572"/>
      <c r="AD15" s="595"/>
      <c r="AE15" s="583"/>
      <c r="AF15" s="593"/>
      <c r="AG15" s="596"/>
      <c r="AH15" s="593"/>
      <c r="AI15" s="593"/>
      <c r="AJ15" s="572"/>
      <c r="AK15" s="597"/>
      <c r="AL15" s="597"/>
      <c r="AM15" s="583"/>
      <c r="AN15" s="89">
        <f t="shared" ca="1" si="1"/>
        <v>4.9999999999999989E-2</v>
      </c>
      <c r="AO15" s="90">
        <f t="shared" ca="1" si="2"/>
        <v>1</v>
      </c>
      <c r="AP15" s="90">
        <f ca="1">IF($AO15=1,MATCH(1,$AO16:$AO$533,0),$AP14)</f>
        <v>1</v>
      </c>
      <c r="AQ15" s="594">
        <f t="shared" ca="1" si="3"/>
        <v>1</v>
      </c>
      <c r="AR15" s="594">
        <f t="shared" ca="1" si="10"/>
        <v>0</v>
      </c>
      <c r="AS15" s="1">
        <f t="shared" ca="1" si="0"/>
        <v>4.9999999999999989E-2</v>
      </c>
      <c r="AT15" s="91">
        <f ca="1">AVERAGE(F15:INDIRECT("F"&amp;(ROW()-AO15+1)))</f>
        <v>0</v>
      </c>
      <c r="AU15" s="91">
        <f ca="1">IF(AT15&gt;0,MAX(F15:INDIRECT("F"&amp;(ROW()-AO15+1))),MIN(F15:INDIRECT("F"&amp;(ROW()-AO15+1))))</f>
        <v>0</v>
      </c>
      <c r="AV15" s="92">
        <f t="shared" ca="1" si="4"/>
        <v>0</v>
      </c>
      <c r="AW15" s="92">
        <f t="shared" ca="1" si="5"/>
        <v>0</v>
      </c>
      <c r="AX15" s="92">
        <f t="shared" ca="1" si="6"/>
        <v>0</v>
      </c>
      <c r="AZ15" s="101" t="s">
        <v>29</v>
      </c>
      <c r="BA15" s="102">
        <v>0</v>
      </c>
      <c r="BB15" s="103">
        <v>0</v>
      </c>
      <c r="BC15" s="104">
        <f t="shared" si="11"/>
        <v>1</v>
      </c>
      <c r="BD15" s="105">
        <f ca="1">AVERAGE(C127:C147)</f>
        <v>2175.7800000000043</v>
      </c>
      <c r="BE15" s="106">
        <f t="shared" ca="1" si="31"/>
        <v>1</v>
      </c>
      <c r="BF15" s="107" t="s">
        <v>142</v>
      </c>
      <c r="BG15" s="108">
        <f t="shared" si="12"/>
        <v>1</v>
      </c>
      <c r="BH15" s="109">
        <f ca="1">$J$147</f>
        <v>0.97633333333333328</v>
      </c>
      <c r="BI15" s="109">
        <f t="shared" ca="1" si="32"/>
        <v>0.97633333333333328</v>
      </c>
      <c r="BJ15" s="111">
        <f t="shared" ca="1" si="13"/>
        <v>5.5598375491104921E-3</v>
      </c>
      <c r="BK15" s="112">
        <f t="shared" ca="1" si="14"/>
        <v>0.99757195427405643</v>
      </c>
      <c r="BL15" s="117">
        <f t="shared" ca="1" si="15"/>
        <v>5.6807832119963476E-3</v>
      </c>
      <c r="BM15" s="114"/>
      <c r="BN15" s="109">
        <f ca="1">$P$147</f>
        <v>0.97633333333333328</v>
      </c>
      <c r="BO15" s="109">
        <f t="shared" ca="1" si="33"/>
        <v>0.97633333333333328</v>
      </c>
      <c r="BP15" s="111">
        <f t="shared" ca="1" si="16"/>
        <v>5.5598375491104921E-3</v>
      </c>
      <c r="BQ15" s="112">
        <f t="shared" ca="1" si="17"/>
        <v>0.9975535850153715</v>
      </c>
      <c r="BR15" s="117">
        <f t="shared" ca="1" si="18"/>
        <v>5.6806786062324156E-3</v>
      </c>
      <c r="BT15" s="109">
        <f ca="1">$T$147</f>
        <v>0.97633333333333328</v>
      </c>
      <c r="BU15" s="109">
        <f t="shared" ca="1" si="34"/>
        <v>0.97633333333333328</v>
      </c>
      <c r="BV15" s="111">
        <f t="shared" ca="1" si="19"/>
        <v>5.5598375491104921E-3</v>
      </c>
      <c r="BW15" s="112">
        <f t="shared" ca="1" si="20"/>
        <v>0.99755358496790847</v>
      </c>
      <c r="BX15" s="117">
        <f t="shared" ca="1" si="21"/>
        <v>5.6806786059621327E-3</v>
      </c>
      <c r="BZ15" s="109">
        <f ca="1">$X$147</f>
        <v>0.97633333333333328</v>
      </c>
      <c r="CA15" s="109">
        <f t="shared" ca="1" si="35"/>
        <v>0.97633333333333328</v>
      </c>
      <c r="CB15" s="111">
        <f t="shared" ca="1" si="22"/>
        <v>5.5598375491104921E-3</v>
      </c>
      <c r="CC15" s="112">
        <f t="shared" ca="1" si="23"/>
        <v>0.9975535849622128</v>
      </c>
      <c r="CD15" s="117">
        <f t="shared" ca="1" si="24"/>
        <v>5.6806786059296977E-3</v>
      </c>
      <c r="CF15" s="109">
        <f ca="1">$AB$147</f>
        <v>0.97633333333333328</v>
      </c>
      <c r="CG15" s="109">
        <f t="shared" ca="1" si="36"/>
        <v>0.97633333333333328</v>
      </c>
      <c r="CH15" s="111">
        <f t="shared" ca="1" si="25"/>
        <v>5.5598375491104921E-3</v>
      </c>
      <c r="CI15" s="112">
        <f t="shared" ca="1" si="26"/>
        <v>0.99755358495461888</v>
      </c>
      <c r="CJ15" s="117">
        <f t="shared" ca="1" si="27"/>
        <v>5.6806786058864536E-3</v>
      </c>
      <c r="CL15" s="109">
        <f ca="1">$AF$147</f>
        <v>0.97633333333333328</v>
      </c>
      <c r="CM15" s="109">
        <f t="shared" ca="1" si="37"/>
        <v>0.97633333333333328</v>
      </c>
      <c r="CN15" s="111">
        <f t="shared" ca="1" si="28"/>
        <v>5.5598375491104921E-3</v>
      </c>
      <c r="CO15" s="112">
        <f t="shared" ca="1" si="29"/>
        <v>0.99755358495272051</v>
      </c>
      <c r="CP15" s="117">
        <f t="shared" ca="1" si="30"/>
        <v>5.6806786058756428E-3</v>
      </c>
    </row>
    <row r="16" spans="1:94" x14ac:dyDescent="0.2">
      <c r="A16" s="587"/>
      <c r="B16" s="588">
        <f>'Raw Elevation Data'!F13</f>
        <v>0.45</v>
      </c>
      <c r="C16" s="588">
        <f ca="1">'Raw Elevation Data'!L13</f>
        <v>2550</v>
      </c>
      <c r="D16" s="588">
        <f t="shared" si="7"/>
        <v>4.9999999999999989E-2</v>
      </c>
      <c r="E16" s="589">
        <f t="shared" ca="1" si="8"/>
        <v>1</v>
      </c>
      <c r="F16" s="577">
        <f t="shared" ca="1" si="9"/>
        <v>0</v>
      </c>
      <c r="G16" s="590"/>
      <c r="H16" s="591"/>
      <c r="I16" s="592"/>
      <c r="J16" s="593"/>
      <c r="K16" s="572"/>
      <c r="L16" s="593"/>
      <c r="M16" s="583"/>
      <c r="N16" s="592"/>
      <c r="O16" s="644"/>
      <c r="P16" s="593"/>
      <c r="Q16" s="572"/>
      <c r="R16" s="593"/>
      <c r="S16" s="583"/>
      <c r="T16" s="593"/>
      <c r="U16" s="572"/>
      <c r="V16" s="594"/>
      <c r="W16" s="583"/>
      <c r="X16" s="593"/>
      <c r="Y16" s="572"/>
      <c r="Z16" s="595"/>
      <c r="AA16" s="583"/>
      <c r="AB16" s="593"/>
      <c r="AC16" s="572"/>
      <c r="AD16" s="595"/>
      <c r="AE16" s="583"/>
      <c r="AF16" s="593"/>
      <c r="AG16" s="596"/>
      <c r="AH16" s="593"/>
      <c r="AI16" s="593"/>
      <c r="AJ16" s="572"/>
      <c r="AK16" s="597"/>
      <c r="AL16" s="597"/>
      <c r="AM16" s="583"/>
      <c r="AN16" s="89">
        <f t="shared" ca="1" si="1"/>
        <v>4.9999999999999989E-2</v>
      </c>
      <c r="AO16" s="90">
        <f t="shared" ca="1" si="2"/>
        <v>1</v>
      </c>
      <c r="AP16" s="90">
        <f ca="1">IF($AO16=1,MATCH(1,$AO17:$AO$533,0),$AP15)</f>
        <v>1</v>
      </c>
      <c r="AQ16" s="594">
        <f t="shared" ca="1" si="3"/>
        <v>1</v>
      </c>
      <c r="AR16" s="594">
        <f t="shared" ca="1" si="10"/>
        <v>0</v>
      </c>
      <c r="AS16" s="1">
        <f t="shared" ca="1" si="0"/>
        <v>4.9999999999999989E-2</v>
      </c>
      <c r="AT16" s="91">
        <f ca="1">AVERAGE(F16:INDIRECT("F"&amp;(ROW()-AO16+1)))</f>
        <v>0</v>
      </c>
      <c r="AU16" s="91">
        <f ca="1">IF(AT16&gt;0,MAX(F16:INDIRECT("F"&amp;(ROW()-AO16+1))),MIN(F16:INDIRECT("F"&amp;(ROW()-AO16+1))))</f>
        <v>0</v>
      </c>
      <c r="AV16" s="92">
        <f t="shared" ca="1" si="4"/>
        <v>0</v>
      </c>
      <c r="AW16" s="92">
        <f t="shared" ca="1" si="5"/>
        <v>0</v>
      </c>
      <c r="AX16" s="92">
        <f t="shared" ca="1" si="6"/>
        <v>0</v>
      </c>
      <c r="AZ16" s="101" t="s">
        <v>30</v>
      </c>
      <c r="BA16" s="102">
        <v>0</v>
      </c>
      <c r="BB16" s="103">
        <v>0</v>
      </c>
      <c r="BC16" s="104">
        <f t="shared" si="11"/>
        <v>1</v>
      </c>
      <c r="BD16" s="105">
        <f ca="1">AVERAGE(C147:C167)</f>
        <v>2092.6200000000053</v>
      </c>
      <c r="BE16" s="106">
        <f t="shared" ca="1" si="31"/>
        <v>1</v>
      </c>
      <c r="BF16" s="107" t="s">
        <v>142</v>
      </c>
      <c r="BG16" s="108">
        <f t="shared" si="12"/>
        <v>1</v>
      </c>
      <c r="BH16" s="109">
        <f ca="1">$J$167</f>
        <v>0.97633333333333328</v>
      </c>
      <c r="BI16" s="109">
        <f t="shared" ca="1" si="32"/>
        <v>0.97633333333333328</v>
      </c>
      <c r="BJ16" s="111">
        <f t="shared" ca="1" si="13"/>
        <v>5.5598375491104921E-3</v>
      </c>
      <c r="BK16" s="112">
        <f t="shared" ca="1" si="14"/>
        <v>0.99757195427405643</v>
      </c>
      <c r="BL16" s="117">
        <f t="shared" ca="1" si="15"/>
        <v>5.6807832119963476E-3</v>
      </c>
      <c r="BM16" s="114"/>
      <c r="BN16" s="109">
        <f ca="1">$P$167</f>
        <v>0.97633333333333328</v>
      </c>
      <c r="BO16" s="109">
        <f t="shared" ca="1" si="33"/>
        <v>0.97633333333333328</v>
      </c>
      <c r="BP16" s="111">
        <f t="shared" ca="1" si="16"/>
        <v>5.5598375491104921E-3</v>
      </c>
      <c r="BQ16" s="112">
        <f t="shared" ca="1" si="17"/>
        <v>0.9975535850153715</v>
      </c>
      <c r="BR16" s="117">
        <f t="shared" ca="1" si="18"/>
        <v>5.6806786062324156E-3</v>
      </c>
      <c r="BT16" s="109">
        <f ca="1">$T$167</f>
        <v>0.97633333333333328</v>
      </c>
      <c r="BU16" s="109">
        <f t="shared" ca="1" si="34"/>
        <v>0.97633333333333328</v>
      </c>
      <c r="BV16" s="111">
        <f t="shared" ca="1" si="19"/>
        <v>5.5598375491104921E-3</v>
      </c>
      <c r="BW16" s="112">
        <f t="shared" ca="1" si="20"/>
        <v>0.99755358496790847</v>
      </c>
      <c r="BX16" s="117">
        <f t="shared" ca="1" si="21"/>
        <v>5.6806786059621327E-3</v>
      </c>
      <c r="BZ16" s="109">
        <f ca="1">$X$167</f>
        <v>0.97633333333333328</v>
      </c>
      <c r="CA16" s="109">
        <f t="shared" ca="1" si="35"/>
        <v>0.97633333333333328</v>
      </c>
      <c r="CB16" s="111">
        <f t="shared" ca="1" si="22"/>
        <v>5.5598375491104921E-3</v>
      </c>
      <c r="CC16" s="112">
        <f t="shared" ca="1" si="23"/>
        <v>0.9975535849622128</v>
      </c>
      <c r="CD16" s="117">
        <f t="shared" ca="1" si="24"/>
        <v>5.6806786059296977E-3</v>
      </c>
      <c r="CF16" s="109">
        <f ca="1">$AB$167</f>
        <v>0.97633333333333328</v>
      </c>
      <c r="CG16" s="109">
        <f t="shared" ca="1" si="36"/>
        <v>0.97633333333333328</v>
      </c>
      <c r="CH16" s="111">
        <f t="shared" ca="1" si="25"/>
        <v>5.5598375491104921E-3</v>
      </c>
      <c r="CI16" s="112">
        <f t="shared" ca="1" si="26"/>
        <v>0.99755358495461888</v>
      </c>
      <c r="CJ16" s="117">
        <f t="shared" ca="1" si="27"/>
        <v>5.6806786058864536E-3</v>
      </c>
      <c r="CL16" s="109">
        <f ca="1">$AF$167</f>
        <v>0.97633333333333328</v>
      </c>
      <c r="CM16" s="109">
        <f t="shared" ca="1" si="37"/>
        <v>0.97633333333333328</v>
      </c>
      <c r="CN16" s="111">
        <f t="shared" ca="1" si="28"/>
        <v>5.5598375491104921E-3</v>
      </c>
      <c r="CO16" s="112">
        <f t="shared" ca="1" si="29"/>
        <v>0.99755358495272051</v>
      </c>
      <c r="CP16" s="117">
        <f t="shared" ca="1" si="30"/>
        <v>5.6806786058756428E-3</v>
      </c>
    </row>
    <row r="17" spans="1:94" x14ac:dyDescent="0.2">
      <c r="A17" s="587"/>
      <c r="B17" s="588">
        <f>'Raw Elevation Data'!F14</f>
        <v>0.5</v>
      </c>
      <c r="C17" s="588">
        <f ca="1">'Raw Elevation Data'!L14</f>
        <v>2550</v>
      </c>
      <c r="D17" s="588">
        <f t="shared" si="7"/>
        <v>4.9999999999999989E-2</v>
      </c>
      <c r="E17" s="589">
        <f t="shared" ca="1" si="8"/>
        <v>1</v>
      </c>
      <c r="F17" s="577">
        <f t="shared" ca="1" si="9"/>
        <v>0</v>
      </c>
      <c r="G17" s="590"/>
      <c r="H17" s="591"/>
      <c r="I17" s="592"/>
      <c r="J17" s="593"/>
      <c r="K17" s="572"/>
      <c r="L17" s="593">
        <f ca="1">IF($M17&gt;=0,(1+((TAN(ASIN(($C17-$C15)/(($B17-$B15)*5280))))/0.01)*(IF($B17&gt;=$BA$48,$BC$48+(($BC$49-$BC$48)/$BB$49)*(($B17-$BA$48)/0.05),IF($B17&gt;=$BA$47,$BC$47+(($BC$48-$BC$47)/$BB$48)*(($B17-$BA$47)/0.05),$BC$46))))*AVERAGE(AQ16:AQ17),   1+((TAN(ASIN(($C17-$C15)/(($B17-$B15)*5280))))/0.01)*(IF($B17&gt;=$BA$48,$BD$48+(($BD$49-$BD$48)/$BB$49)*(($B17-$BA$48)/0.05),IF($B17&gt;=$BA$47,$BD$47+(($BD$48-$BD$47)/$BB$48)*(($B17-$BA$47)/0.05),$BD$46))))</f>
        <v>1</v>
      </c>
      <c r="M17" s="583">
        <f ca="1">C17-C15</f>
        <v>0</v>
      </c>
      <c r="N17" s="592"/>
      <c r="O17" s="644"/>
      <c r="P17" s="593"/>
      <c r="Q17" s="572"/>
      <c r="R17" s="593"/>
      <c r="S17" s="583"/>
      <c r="T17" s="593"/>
      <c r="U17" s="572"/>
      <c r="V17" s="594">
        <f ca="1">IF(W17&gt;=0,(1+((TAN(ASIN((C17-C12)/((B17-B12)*5280))))/0.01)*(IF(B12&gt;=$BA$48,$BC$48,IF(B12&gt;=$BA$47,$BC$47,$BC$46))))*AVERAGE(AQ13:AQ17),1+((TAN(ASIN((C17-C12)/((B17-B12)*5280))))/0.01)*(IF(B12&gt;=$BA$48,$BD$48,IF(B12&gt;=$BA$47,$BD$47,$BD$46))))</f>
        <v>1</v>
      </c>
      <c r="W17" s="583">
        <f ca="1">C17-C12</f>
        <v>0</v>
      </c>
      <c r="X17" s="593"/>
      <c r="Y17" s="572"/>
      <c r="Z17" s="595">
        <f ca="1">IF(AA17&gt;=0,(1+((TAN(ASIN((C17-C7)/((B17-B7)*5280))))/0.01)*(IF(B7&gt;=$BA$48,$BC$48,IF(B7&gt;=$BA$47,$BC$47,$BC$46))))*AVERAGE(AQ8:AQ17),1+((TAN(ASIN((C17-C7)/((B17-B7)*5280))))/0.01)*(IF(B7&gt;=$BA$48,$BD$48,IF(B7&gt;=$BA$47,$BD$47,$BD$46))))</f>
        <v>1</v>
      </c>
      <c r="AA17" s="583">
        <f ca="1">C17-C7</f>
        <v>0</v>
      </c>
      <c r="AB17" s="593"/>
      <c r="AC17" s="572"/>
      <c r="AD17" s="595"/>
      <c r="AE17" s="583"/>
      <c r="AF17" s="593"/>
      <c r="AG17" s="596"/>
      <c r="AH17" s="593"/>
      <c r="AI17" s="593"/>
      <c r="AJ17" s="572"/>
      <c r="AK17" s="597"/>
      <c r="AL17" s="597"/>
      <c r="AM17" s="583"/>
      <c r="AN17" s="89">
        <f t="shared" ca="1" si="1"/>
        <v>4.9999999999999989E-2</v>
      </c>
      <c r="AO17" s="90">
        <f t="shared" ca="1" si="2"/>
        <v>1</v>
      </c>
      <c r="AP17" s="90">
        <f ca="1">IF($AO17=1,MATCH(1,$AO18:$AO$533,0),$AP16)</f>
        <v>1</v>
      </c>
      <c r="AQ17" s="594">
        <f t="shared" ca="1" si="3"/>
        <v>1</v>
      </c>
      <c r="AR17" s="594">
        <f t="shared" ca="1" si="10"/>
        <v>0</v>
      </c>
      <c r="AS17" s="1">
        <f t="shared" ca="1" si="0"/>
        <v>4.9999999999999989E-2</v>
      </c>
      <c r="AT17" s="91">
        <f ca="1">AVERAGE(F17:INDIRECT("F"&amp;(ROW()-AO17+1)))</f>
        <v>0</v>
      </c>
      <c r="AU17" s="91">
        <f ca="1">IF(AT17&gt;0,MAX(F17:INDIRECT("F"&amp;(ROW()-AO17+1))),MIN(F17:INDIRECT("F"&amp;(ROW()-AO17+1))))</f>
        <v>0</v>
      </c>
      <c r="AV17" s="92">
        <f t="shared" ca="1" si="4"/>
        <v>0</v>
      </c>
      <c r="AW17" s="92">
        <f t="shared" ca="1" si="5"/>
        <v>0</v>
      </c>
      <c r="AX17" s="92">
        <f t="shared" ca="1" si="6"/>
        <v>0</v>
      </c>
      <c r="AZ17" s="101" t="s">
        <v>31</v>
      </c>
      <c r="BA17" s="102">
        <v>0</v>
      </c>
      <c r="BB17" s="103">
        <v>0</v>
      </c>
      <c r="BC17" s="104">
        <f t="shared" si="11"/>
        <v>1</v>
      </c>
      <c r="BD17" s="105">
        <f ca="1">AVERAGE(C167:C187)</f>
        <v>2009.4600000000059</v>
      </c>
      <c r="BE17" s="106">
        <f t="shared" ca="1" si="31"/>
        <v>1</v>
      </c>
      <c r="BF17" s="107" t="s">
        <v>142</v>
      </c>
      <c r="BG17" s="108">
        <f t="shared" si="12"/>
        <v>1</v>
      </c>
      <c r="BH17" s="109">
        <f ca="1">$J$187</f>
        <v>0.97633333333333328</v>
      </c>
      <c r="BI17" s="109">
        <f t="shared" ca="1" si="32"/>
        <v>0.97633333333333328</v>
      </c>
      <c r="BJ17" s="111">
        <f t="shared" ca="1" si="13"/>
        <v>5.5598375491104921E-3</v>
      </c>
      <c r="BK17" s="112">
        <f t="shared" ca="1" si="14"/>
        <v>0.99757195427405643</v>
      </c>
      <c r="BL17" s="117">
        <f t="shared" ca="1" si="15"/>
        <v>5.6807832119963476E-3</v>
      </c>
      <c r="BM17" s="114"/>
      <c r="BN17" s="109">
        <f ca="1">$P$187</f>
        <v>0.97633333333333328</v>
      </c>
      <c r="BO17" s="109">
        <f t="shared" ca="1" si="33"/>
        <v>0.97633333333333328</v>
      </c>
      <c r="BP17" s="111">
        <f t="shared" ca="1" si="16"/>
        <v>5.5598375491104921E-3</v>
      </c>
      <c r="BQ17" s="112">
        <f t="shared" ca="1" si="17"/>
        <v>0.9975535850153715</v>
      </c>
      <c r="BR17" s="117">
        <f t="shared" ca="1" si="18"/>
        <v>5.6806786062324156E-3</v>
      </c>
      <c r="BT17" s="109">
        <f ca="1">$T$187</f>
        <v>0.97633333333333328</v>
      </c>
      <c r="BU17" s="109">
        <f t="shared" ca="1" si="34"/>
        <v>0.97633333333333328</v>
      </c>
      <c r="BV17" s="111">
        <f t="shared" ca="1" si="19"/>
        <v>5.5598375491104921E-3</v>
      </c>
      <c r="BW17" s="112">
        <f t="shared" ca="1" si="20"/>
        <v>0.99755358496790847</v>
      </c>
      <c r="BX17" s="117">
        <f t="shared" ca="1" si="21"/>
        <v>5.6806786059621327E-3</v>
      </c>
      <c r="BZ17" s="109">
        <f ca="1">$X$187</f>
        <v>0.97633333333333328</v>
      </c>
      <c r="CA17" s="109">
        <f t="shared" ca="1" si="35"/>
        <v>0.97633333333333328</v>
      </c>
      <c r="CB17" s="111">
        <f t="shared" ca="1" si="22"/>
        <v>5.5598375491104921E-3</v>
      </c>
      <c r="CC17" s="112">
        <f t="shared" ca="1" si="23"/>
        <v>0.9975535849622128</v>
      </c>
      <c r="CD17" s="117">
        <f t="shared" ca="1" si="24"/>
        <v>5.6806786059296977E-3</v>
      </c>
      <c r="CF17" s="109">
        <f ca="1">$AB$187</f>
        <v>0.97633333333333328</v>
      </c>
      <c r="CG17" s="109">
        <f t="shared" ca="1" si="36"/>
        <v>0.97633333333333328</v>
      </c>
      <c r="CH17" s="111">
        <f t="shared" ca="1" si="25"/>
        <v>5.5598375491104921E-3</v>
      </c>
      <c r="CI17" s="112">
        <f t="shared" ca="1" si="26"/>
        <v>0.99755358495461888</v>
      </c>
      <c r="CJ17" s="117">
        <f t="shared" ca="1" si="27"/>
        <v>5.6806786058864536E-3</v>
      </c>
      <c r="CL17" s="109">
        <f ca="1">$AF$187</f>
        <v>0.97633333333333328</v>
      </c>
      <c r="CM17" s="109">
        <f t="shared" ca="1" si="37"/>
        <v>0.97633333333333328</v>
      </c>
      <c r="CN17" s="111">
        <f t="shared" ca="1" si="28"/>
        <v>5.5598375491104921E-3</v>
      </c>
      <c r="CO17" s="112">
        <f t="shared" ca="1" si="29"/>
        <v>0.99755358495272051</v>
      </c>
      <c r="CP17" s="117">
        <f t="shared" ca="1" si="30"/>
        <v>5.6806786058756428E-3</v>
      </c>
    </row>
    <row r="18" spans="1:94" x14ac:dyDescent="0.2">
      <c r="A18" s="587"/>
      <c r="B18" s="588">
        <f>'Raw Elevation Data'!F15</f>
        <v>0.55000000000000004</v>
      </c>
      <c r="C18" s="588">
        <f ca="1">'Raw Elevation Data'!L15</f>
        <v>2550</v>
      </c>
      <c r="D18" s="588">
        <f t="shared" si="7"/>
        <v>5.0000000000000044E-2</v>
      </c>
      <c r="E18" s="589">
        <f t="shared" ca="1" si="8"/>
        <v>1</v>
      </c>
      <c r="F18" s="577">
        <f t="shared" ca="1" si="9"/>
        <v>0</v>
      </c>
      <c r="G18" s="590"/>
      <c r="H18" s="591"/>
      <c r="I18" s="592"/>
      <c r="J18" s="593"/>
      <c r="K18" s="572"/>
      <c r="L18" s="593"/>
      <c r="M18" s="583"/>
      <c r="N18" s="592"/>
      <c r="O18" s="644"/>
      <c r="P18" s="593"/>
      <c r="Q18" s="572"/>
      <c r="R18" s="593"/>
      <c r="S18" s="583"/>
      <c r="T18" s="593"/>
      <c r="U18" s="572"/>
      <c r="V18" s="594"/>
      <c r="W18" s="583"/>
      <c r="X18" s="593"/>
      <c r="Y18" s="572"/>
      <c r="Z18" s="595"/>
      <c r="AA18" s="583"/>
      <c r="AB18" s="593"/>
      <c r="AC18" s="572"/>
      <c r="AD18" s="595"/>
      <c r="AE18" s="583"/>
      <c r="AF18" s="593"/>
      <c r="AG18" s="596"/>
      <c r="AH18" s="593"/>
      <c r="AI18" s="593"/>
      <c r="AJ18" s="572"/>
      <c r="AK18" s="597"/>
      <c r="AL18" s="597"/>
      <c r="AM18" s="583"/>
      <c r="AN18" s="89">
        <f t="shared" ca="1" si="1"/>
        <v>5.0000000000000044E-2</v>
      </c>
      <c r="AO18" s="90">
        <f t="shared" ca="1" si="2"/>
        <v>1</v>
      </c>
      <c r="AP18" s="90">
        <f ca="1">IF($AO18=1,MATCH(1,$AO19:$AO$533,0),$AP17)</f>
        <v>1</v>
      </c>
      <c r="AQ18" s="594">
        <f t="shared" ca="1" si="3"/>
        <v>1</v>
      </c>
      <c r="AR18" s="594">
        <f t="shared" ca="1" si="10"/>
        <v>0</v>
      </c>
      <c r="AS18" s="1">
        <f t="shared" ca="1" si="0"/>
        <v>5.0000000000000044E-2</v>
      </c>
      <c r="AT18" s="91">
        <f ca="1">AVERAGE(F18:INDIRECT("F"&amp;(ROW()-AO18+1)))</f>
        <v>0</v>
      </c>
      <c r="AU18" s="91">
        <f ca="1">IF(AT18&gt;0,MAX(F18:INDIRECT("F"&amp;(ROW()-AO18+1))),MIN(F18:INDIRECT("F"&amp;(ROW()-AO18+1))))</f>
        <v>0</v>
      </c>
      <c r="AV18" s="92">
        <f t="shared" ca="1" si="4"/>
        <v>0</v>
      </c>
      <c r="AW18" s="92">
        <f t="shared" ca="1" si="5"/>
        <v>0</v>
      </c>
      <c r="AX18" s="92">
        <f t="shared" ca="1" si="6"/>
        <v>0</v>
      </c>
      <c r="AZ18" s="101" t="s">
        <v>32</v>
      </c>
      <c r="BA18" s="102">
        <v>0</v>
      </c>
      <c r="BB18" s="103">
        <v>0</v>
      </c>
      <c r="BC18" s="104">
        <f t="shared" si="11"/>
        <v>1</v>
      </c>
      <c r="BD18" s="105">
        <f ca="1">AVERAGE(C187:C207)</f>
        <v>1926.3000000000075</v>
      </c>
      <c r="BE18" s="106">
        <f t="shared" ca="1" si="31"/>
        <v>1</v>
      </c>
      <c r="BF18" s="107" t="s">
        <v>142</v>
      </c>
      <c r="BG18" s="108">
        <f t="shared" si="12"/>
        <v>1</v>
      </c>
      <c r="BH18" s="109">
        <f ca="1">$J$207</f>
        <v>0.97633333333333328</v>
      </c>
      <c r="BI18" s="109">
        <f t="shared" ca="1" si="32"/>
        <v>0.97633333333333328</v>
      </c>
      <c r="BJ18" s="111">
        <f t="shared" ca="1" si="13"/>
        <v>5.5598375491104921E-3</v>
      </c>
      <c r="BK18" s="112">
        <f t="shared" ca="1" si="14"/>
        <v>0.99757195427405643</v>
      </c>
      <c r="BL18" s="117">
        <f t="shared" ca="1" si="15"/>
        <v>5.6807832119963476E-3</v>
      </c>
      <c r="BM18" s="114"/>
      <c r="BN18" s="109">
        <f ca="1">$P$207</f>
        <v>0.97633333333333328</v>
      </c>
      <c r="BO18" s="109">
        <f t="shared" ca="1" si="33"/>
        <v>0.97633333333333328</v>
      </c>
      <c r="BP18" s="111">
        <f t="shared" ca="1" si="16"/>
        <v>5.5598375491104921E-3</v>
      </c>
      <c r="BQ18" s="112">
        <f t="shared" ca="1" si="17"/>
        <v>0.9975535850153715</v>
      </c>
      <c r="BR18" s="117">
        <f t="shared" ca="1" si="18"/>
        <v>5.6806786062324156E-3</v>
      </c>
      <c r="BT18" s="109">
        <f ca="1">$T$207</f>
        <v>0.97633333333333328</v>
      </c>
      <c r="BU18" s="109">
        <f t="shared" ca="1" si="34"/>
        <v>0.97633333333333328</v>
      </c>
      <c r="BV18" s="111">
        <f ca="1">$BJ$40*BU18</f>
        <v>5.5598375491104921E-3</v>
      </c>
      <c r="BW18" s="112">
        <f t="shared" ca="1" si="20"/>
        <v>0.99755358496790847</v>
      </c>
      <c r="BX18" s="117">
        <f t="shared" ca="1" si="21"/>
        <v>5.6806786059621327E-3</v>
      </c>
      <c r="BZ18" s="109">
        <f ca="1">$X$207</f>
        <v>0.97633333333333328</v>
      </c>
      <c r="CA18" s="109">
        <f t="shared" ca="1" si="35"/>
        <v>0.97633333333333328</v>
      </c>
      <c r="CB18" s="111">
        <f t="shared" ca="1" si="22"/>
        <v>5.5598375491104921E-3</v>
      </c>
      <c r="CC18" s="112">
        <f t="shared" ca="1" si="23"/>
        <v>0.9975535849622128</v>
      </c>
      <c r="CD18" s="117">
        <f t="shared" ca="1" si="24"/>
        <v>5.6806786059296977E-3</v>
      </c>
      <c r="CF18" s="109">
        <f ca="1">$AB$207</f>
        <v>0.97633333333333328</v>
      </c>
      <c r="CG18" s="109">
        <f t="shared" ca="1" si="36"/>
        <v>0.97633333333333328</v>
      </c>
      <c r="CH18" s="111">
        <f t="shared" ca="1" si="25"/>
        <v>5.5598375491104921E-3</v>
      </c>
      <c r="CI18" s="112">
        <f t="shared" ca="1" si="26"/>
        <v>0.99755358495461888</v>
      </c>
      <c r="CJ18" s="117">
        <f t="shared" ca="1" si="27"/>
        <v>5.6806786058864536E-3</v>
      </c>
      <c r="CL18" s="109">
        <f ca="1">$AF$207</f>
        <v>0.97633333333333328</v>
      </c>
      <c r="CM18" s="109">
        <f t="shared" ca="1" si="37"/>
        <v>0.97633333333333328</v>
      </c>
      <c r="CN18" s="111">
        <f t="shared" ca="1" si="28"/>
        <v>5.5598375491104921E-3</v>
      </c>
      <c r="CO18" s="112">
        <f t="shared" ca="1" si="29"/>
        <v>0.99755358495272051</v>
      </c>
      <c r="CP18" s="117">
        <f t="shared" ca="1" si="30"/>
        <v>5.6806786058756428E-3</v>
      </c>
    </row>
    <row r="19" spans="1:94" ht="13.5" thickBot="1" x14ac:dyDescent="0.25">
      <c r="A19" s="573" t="s">
        <v>303</v>
      </c>
      <c r="B19" s="598">
        <f>'Raw Elevation Data'!F16</f>
        <v>0.60000000000000009</v>
      </c>
      <c r="C19" s="598">
        <f ca="1">'Raw Elevation Data'!L16</f>
        <v>2550</v>
      </c>
      <c r="D19" s="598">
        <f t="shared" si="7"/>
        <v>5.0000000000000044E-2</v>
      </c>
      <c r="E19" s="599">
        <f t="shared" ca="1" si="8"/>
        <v>1</v>
      </c>
      <c r="F19" s="577">
        <f t="shared" ca="1" si="9"/>
        <v>0</v>
      </c>
      <c r="G19" s="600">
        <f ca="1">IF(AVERAGE(E8:E19)&gt;$BA$68,AVERAGE(E8:E19),$BA$68)</f>
        <v>1</v>
      </c>
      <c r="H19" s="601">
        <f ca="1">IF(SUMIF(L8:L19,"&gt;0")/COUNT(L8:L19)&gt;$BA$68,SUMIF(L8:L19,"&gt;0")/COUNT(L8:L19),$BA$68)</f>
        <v>1</v>
      </c>
      <c r="I19" s="592"/>
      <c r="J19" s="593"/>
      <c r="K19" s="572"/>
      <c r="L19" s="593">
        <f ca="1">IF($M19&gt;=0,(1+((TAN(ASIN(($C19-$C17)/(($B19-$B17)*5280))))/0.01)*(IF($B19&gt;=$BA$48,$BC$48+(($BC$49-$BC$48)/$BB$49)*(($B19-$BA$48)/0.05),IF($B19&gt;=$BA$47,$BC$47+(($BC$48-$BC$47)/$BB$48)*(($B19-$BA$47)/0.05),$BC$46))))*AVERAGE(AQ18:AQ19),   1+((TAN(ASIN(($C19-$C17)/(($B19-$B17)*5280))))/0.01)*(IF($B19&gt;=$BA$48,$BD$48+(($BD$49-$BD$48)/$BB$49)*(($B19-$BA$48)/0.05),IF($B19&gt;=$BA$47,$BD$47+(($BD$48-$BD$47)/$BB$48)*(($B19-$BA$47)/0.05),$BD$46))))</f>
        <v>1</v>
      </c>
      <c r="M19" s="583">
        <f ca="1">C19-C17</f>
        <v>0</v>
      </c>
      <c r="N19" s="592"/>
      <c r="O19" s="644"/>
      <c r="P19" s="593"/>
      <c r="Q19" s="572"/>
      <c r="R19" s="593">
        <f ca="1">IF(S19&gt;=0,(1+((TAN(ASIN((C19-C15)/((B19-B15)*5280))))/0.01)*(IF(B15&gt;=$BA$48,$BC$48,IF(B15&gt;=$BA$47,$BC$47,$BC$46))))*AVERAGE(AQ16:AQ19),1+((TAN(ASIN((C19-C15)/((B19-B15)*5280))))/0.01)*(IF(B15&gt;=$BA$48,$BD$48,IF(B15&gt;=$BA$47,$BD$47,$BD$46))))</f>
        <v>1</v>
      </c>
      <c r="S19" s="583">
        <f ca="1">C19-C15</f>
        <v>0</v>
      </c>
      <c r="T19" s="593"/>
      <c r="U19" s="572"/>
      <c r="V19" s="594"/>
      <c r="W19" s="583"/>
      <c r="X19" s="593"/>
      <c r="Y19" s="572"/>
      <c r="Z19" s="595"/>
      <c r="AA19" s="583"/>
      <c r="AB19" s="593"/>
      <c r="AC19" s="572"/>
      <c r="AD19" s="595"/>
      <c r="AE19" s="583"/>
      <c r="AF19" s="593"/>
      <c r="AG19" s="596"/>
      <c r="AH19" s="602">
        <f ca="1">(MAX(AW7:AW19)-MIN(AW7:AW19))*0.3048</f>
        <v>0</v>
      </c>
      <c r="AI19" s="602">
        <f ca="1">-((MAX(AX7:AX19)-MIN(AX7:AX19)))*0.3048</f>
        <v>0</v>
      </c>
      <c r="AJ19" s="572"/>
      <c r="AK19" s="597"/>
      <c r="AL19" s="597"/>
      <c r="AM19" s="583"/>
      <c r="AN19" s="89">
        <f t="shared" ca="1" si="1"/>
        <v>5.0000000000000044E-2</v>
      </c>
      <c r="AO19" s="90">
        <f t="shared" ca="1" si="2"/>
        <v>1</v>
      </c>
      <c r="AP19" s="90">
        <f ca="1">IF($AO19=1,MATCH(1,$AO20:$AO$533,0),$AP18)</f>
        <v>1</v>
      </c>
      <c r="AQ19" s="594">
        <f t="shared" ca="1" si="3"/>
        <v>1</v>
      </c>
      <c r="AR19" s="594">
        <f t="shared" ca="1" si="10"/>
        <v>0</v>
      </c>
      <c r="AS19" s="1">
        <f t="shared" ca="1" si="0"/>
        <v>5.0000000000000044E-2</v>
      </c>
      <c r="AT19" s="91">
        <f ca="1">AVERAGE(F19:INDIRECT("F"&amp;(ROW()-AO19+1)))</f>
        <v>0</v>
      </c>
      <c r="AU19" s="91">
        <f ca="1">IF(AT19&gt;0,MAX(F19:INDIRECT("F"&amp;(ROW()-AO19+1))),MIN(F19:INDIRECT("F"&amp;(ROW()-AO19+1))))</f>
        <v>0</v>
      </c>
      <c r="AV19" s="92">
        <f t="shared" ca="1" si="4"/>
        <v>0</v>
      </c>
      <c r="AW19" s="92">
        <f t="shared" ca="1" si="5"/>
        <v>0</v>
      </c>
      <c r="AX19" s="92">
        <f t="shared" ca="1" si="6"/>
        <v>0</v>
      </c>
      <c r="AZ19" s="101" t="s">
        <v>33</v>
      </c>
      <c r="BA19" s="102">
        <v>0</v>
      </c>
      <c r="BB19" s="103">
        <v>0</v>
      </c>
      <c r="BC19" s="104">
        <f t="shared" si="11"/>
        <v>1</v>
      </c>
      <c r="BD19" s="105">
        <f ca="1">AVERAGE(C207:C227)</f>
        <v>1843.1400000000078</v>
      </c>
      <c r="BE19" s="106">
        <f t="shared" ca="1" si="31"/>
        <v>1</v>
      </c>
      <c r="BF19" s="107" t="s">
        <v>142</v>
      </c>
      <c r="BG19" s="108">
        <f t="shared" si="12"/>
        <v>1</v>
      </c>
      <c r="BH19" s="109">
        <f ca="1">$J$227</f>
        <v>0.97633333333333328</v>
      </c>
      <c r="BI19" s="109">
        <f t="shared" ca="1" si="32"/>
        <v>0.97633333333333328</v>
      </c>
      <c r="BJ19" s="111">
        <f t="shared" ca="1" si="13"/>
        <v>5.5598375491104921E-3</v>
      </c>
      <c r="BK19" s="112">
        <f t="shared" ca="1" si="14"/>
        <v>0.99757195427405643</v>
      </c>
      <c r="BL19" s="117">
        <f t="shared" ca="1" si="15"/>
        <v>5.6807832119963476E-3</v>
      </c>
      <c r="BM19" s="114"/>
      <c r="BN19" s="109">
        <f ca="1">$P$227</f>
        <v>0.97633333333333328</v>
      </c>
      <c r="BO19" s="109">
        <f t="shared" ca="1" si="33"/>
        <v>0.97633333333333328</v>
      </c>
      <c r="BP19" s="111">
        <f t="shared" ca="1" si="16"/>
        <v>5.5598375491104921E-3</v>
      </c>
      <c r="BQ19" s="112">
        <f t="shared" ca="1" si="17"/>
        <v>0.9975535850153715</v>
      </c>
      <c r="BR19" s="117">
        <f t="shared" ca="1" si="18"/>
        <v>5.6806786062324156E-3</v>
      </c>
      <c r="BT19" s="109">
        <f ca="1">$T$227</f>
        <v>0.97633333333333328</v>
      </c>
      <c r="BU19" s="109">
        <f t="shared" ca="1" si="34"/>
        <v>0.97633333333333328</v>
      </c>
      <c r="BV19" s="111">
        <f t="shared" ca="1" si="19"/>
        <v>5.5598375491104921E-3</v>
      </c>
      <c r="BW19" s="112">
        <f t="shared" ca="1" si="20"/>
        <v>0.99755358496790847</v>
      </c>
      <c r="BX19" s="117">
        <f t="shared" ca="1" si="21"/>
        <v>5.6806786059621327E-3</v>
      </c>
      <c r="BZ19" s="109">
        <f ca="1">$X$227</f>
        <v>0.97633333333333328</v>
      </c>
      <c r="CA19" s="109">
        <f t="shared" ca="1" si="35"/>
        <v>0.97633333333333328</v>
      </c>
      <c r="CB19" s="111">
        <f t="shared" ca="1" si="22"/>
        <v>5.5598375491104921E-3</v>
      </c>
      <c r="CC19" s="112">
        <f t="shared" ca="1" si="23"/>
        <v>0.9975535849622128</v>
      </c>
      <c r="CD19" s="117">
        <f t="shared" ca="1" si="24"/>
        <v>5.6806786059296977E-3</v>
      </c>
      <c r="CF19" s="109">
        <f ca="1">$AB$227</f>
        <v>0.97633333333333328</v>
      </c>
      <c r="CG19" s="109">
        <f t="shared" ca="1" si="36"/>
        <v>0.97633333333333328</v>
      </c>
      <c r="CH19" s="111">
        <f t="shared" ca="1" si="25"/>
        <v>5.5598375491104921E-3</v>
      </c>
      <c r="CI19" s="112">
        <f t="shared" ca="1" si="26"/>
        <v>0.99755358495461888</v>
      </c>
      <c r="CJ19" s="117">
        <f t="shared" ca="1" si="27"/>
        <v>5.6806786058864536E-3</v>
      </c>
      <c r="CL19" s="109">
        <f ca="1">$AF$227</f>
        <v>0.97633333333333328</v>
      </c>
      <c r="CM19" s="109">
        <f t="shared" ca="1" si="37"/>
        <v>0.97633333333333328</v>
      </c>
      <c r="CN19" s="111">
        <f t="shared" ca="1" si="28"/>
        <v>5.5598375491104921E-3</v>
      </c>
      <c r="CO19" s="112">
        <f t="shared" ca="1" si="29"/>
        <v>0.99755358495272051</v>
      </c>
      <c r="CP19" s="117">
        <f t="shared" ca="1" si="30"/>
        <v>5.6806786058756428E-3</v>
      </c>
    </row>
    <row r="20" spans="1:94" ht="13.5" thickTop="1" x14ac:dyDescent="0.2">
      <c r="A20" s="587"/>
      <c r="B20" s="588">
        <f>'Raw Elevation Data'!F17</f>
        <v>0.65000000000000013</v>
      </c>
      <c r="C20" s="588">
        <f ca="1">'Raw Elevation Data'!L17</f>
        <v>2550</v>
      </c>
      <c r="D20" s="588">
        <f t="shared" si="7"/>
        <v>5.0000000000000044E-2</v>
      </c>
      <c r="E20" s="589">
        <f t="shared" ca="1" si="8"/>
        <v>1</v>
      </c>
      <c r="F20" s="577">
        <f t="shared" ca="1" si="9"/>
        <v>0</v>
      </c>
      <c r="G20" s="590"/>
      <c r="H20" s="591"/>
      <c r="I20" s="592"/>
      <c r="J20" s="593"/>
      <c r="K20" s="572"/>
      <c r="L20" s="593"/>
      <c r="M20" s="583"/>
      <c r="N20" s="592"/>
      <c r="O20" s="644"/>
      <c r="P20" s="593"/>
      <c r="Q20" s="572"/>
      <c r="R20" s="593"/>
      <c r="S20" s="583"/>
      <c r="T20" s="593"/>
      <c r="U20" s="572"/>
      <c r="V20" s="594"/>
      <c r="W20" s="583"/>
      <c r="X20" s="593"/>
      <c r="Y20" s="572"/>
      <c r="Z20" s="595"/>
      <c r="AA20" s="583"/>
      <c r="AB20" s="593"/>
      <c r="AC20" s="572"/>
      <c r="AD20" s="595"/>
      <c r="AE20" s="583"/>
      <c r="AF20" s="593"/>
      <c r="AG20" s="596"/>
      <c r="AH20" s="593"/>
      <c r="AI20" s="593"/>
      <c r="AJ20" s="572"/>
      <c r="AK20" s="597"/>
      <c r="AL20" s="597"/>
      <c r="AM20" s="583"/>
      <c r="AN20" s="89">
        <f t="shared" ca="1" si="1"/>
        <v>5.0000000000000044E-2</v>
      </c>
      <c r="AO20" s="90">
        <f t="shared" ca="1" si="2"/>
        <v>1</v>
      </c>
      <c r="AP20" s="90">
        <f ca="1">IF($AO20=1,MATCH(1,$AO21:$AO$533,0),$AP19)</f>
        <v>1</v>
      </c>
      <c r="AQ20" s="594">
        <f t="shared" ca="1" si="3"/>
        <v>1</v>
      </c>
      <c r="AR20" s="594">
        <f t="shared" ca="1" si="10"/>
        <v>0</v>
      </c>
      <c r="AS20" s="1">
        <f t="shared" ca="1" si="0"/>
        <v>5.0000000000000044E-2</v>
      </c>
      <c r="AT20" s="91">
        <f ca="1">AVERAGE(F20:INDIRECT("F"&amp;(ROW()-AO20+1)))</f>
        <v>0</v>
      </c>
      <c r="AU20" s="91">
        <f ca="1">IF(AT20&gt;0,MAX(F20:INDIRECT("F"&amp;(ROW()-AO20+1))),MIN(F20:INDIRECT("F"&amp;(ROW()-AO20+1))))</f>
        <v>0</v>
      </c>
      <c r="AV20" s="92">
        <f t="shared" ca="1" si="4"/>
        <v>0</v>
      </c>
      <c r="AW20" s="92">
        <f t="shared" ca="1" si="5"/>
        <v>0</v>
      </c>
      <c r="AX20" s="92">
        <f t="shared" ca="1" si="6"/>
        <v>0</v>
      </c>
      <c r="AZ20" s="101" t="s">
        <v>34</v>
      </c>
      <c r="BA20" s="102">
        <v>0</v>
      </c>
      <c r="BB20" s="103">
        <v>0</v>
      </c>
      <c r="BC20" s="104">
        <f t="shared" si="11"/>
        <v>1</v>
      </c>
      <c r="BD20" s="105">
        <f ca="1">AVERAGE(C227:C247)</f>
        <v>1759.9800000000087</v>
      </c>
      <c r="BE20" s="106">
        <f t="shared" ca="1" si="31"/>
        <v>1</v>
      </c>
      <c r="BF20" s="107" t="s">
        <v>142</v>
      </c>
      <c r="BG20" s="108">
        <f t="shared" si="12"/>
        <v>1</v>
      </c>
      <c r="BH20" s="109">
        <f ca="1">$J$247</f>
        <v>0.97633333333333328</v>
      </c>
      <c r="BI20" s="109">
        <f t="shared" ca="1" si="32"/>
        <v>0.97633333333333328</v>
      </c>
      <c r="BJ20" s="111">
        <f t="shared" ca="1" si="13"/>
        <v>5.5598375491104921E-3</v>
      </c>
      <c r="BK20" s="112">
        <f t="shared" ca="1" si="14"/>
        <v>0.99757195427405643</v>
      </c>
      <c r="BL20" s="117">
        <f t="shared" ca="1" si="15"/>
        <v>5.6807832119963476E-3</v>
      </c>
      <c r="BM20" s="114"/>
      <c r="BN20" s="109">
        <f ca="1">$P$247</f>
        <v>0.97633333333333328</v>
      </c>
      <c r="BO20" s="109">
        <f t="shared" ca="1" si="33"/>
        <v>0.97633333333333328</v>
      </c>
      <c r="BP20" s="111">
        <f t="shared" ca="1" si="16"/>
        <v>5.5598375491104921E-3</v>
      </c>
      <c r="BQ20" s="112">
        <f t="shared" ca="1" si="17"/>
        <v>0.9975535850153715</v>
      </c>
      <c r="BR20" s="117">
        <f t="shared" ca="1" si="18"/>
        <v>5.6806786062324156E-3</v>
      </c>
      <c r="BT20" s="109">
        <f ca="1">$T$247</f>
        <v>0.97633333333333328</v>
      </c>
      <c r="BU20" s="109">
        <f t="shared" ca="1" si="34"/>
        <v>0.97633333333333328</v>
      </c>
      <c r="BV20" s="111">
        <f t="shared" ca="1" si="19"/>
        <v>5.5598375491104921E-3</v>
      </c>
      <c r="BW20" s="112">
        <f t="shared" ca="1" si="20"/>
        <v>0.99755358496790847</v>
      </c>
      <c r="BX20" s="117">
        <f t="shared" ca="1" si="21"/>
        <v>5.6806786059621327E-3</v>
      </c>
      <c r="BZ20" s="109">
        <f ca="1">$X$247</f>
        <v>0.97633333333333328</v>
      </c>
      <c r="CA20" s="109">
        <f t="shared" ca="1" si="35"/>
        <v>0.97633333333333328</v>
      </c>
      <c r="CB20" s="111">
        <f t="shared" ca="1" si="22"/>
        <v>5.5598375491104921E-3</v>
      </c>
      <c r="CC20" s="112">
        <f t="shared" ca="1" si="23"/>
        <v>0.9975535849622128</v>
      </c>
      <c r="CD20" s="117">
        <f t="shared" ca="1" si="24"/>
        <v>5.6806786059296977E-3</v>
      </c>
      <c r="CF20" s="109">
        <f ca="1">$AB$247</f>
        <v>0.97633333333333328</v>
      </c>
      <c r="CG20" s="109">
        <f t="shared" ca="1" si="36"/>
        <v>0.97633333333333328</v>
      </c>
      <c r="CH20" s="111">
        <f t="shared" ca="1" si="25"/>
        <v>5.5598375491104921E-3</v>
      </c>
      <c r="CI20" s="112">
        <f t="shared" ca="1" si="26"/>
        <v>0.99755358495461888</v>
      </c>
      <c r="CJ20" s="117">
        <f t="shared" ca="1" si="27"/>
        <v>5.6806786058864536E-3</v>
      </c>
      <c r="CL20" s="109">
        <f ca="1">$AF$247</f>
        <v>0.97633333333333328</v>
      </c>
      <c r="CM20" s="109">
        <f t="shared" ca="1" si="37"/>
        <v>0.97633333333333328</v>
      </c>
      <c r="CN20" s="111">
        <f t="shared" ca="1" si="28"/>
        <v>5.5598375491104921E-3</v>
      </c>
      <c r="CO20" s="112">
        <f t="shared" ca="1" si="29"/>
        <v>0.99755358495272051</v>
      </c>
      <c r="CP20" s="117">
        <f t="shared" ca="1" si="30"/>
        <v>5.6806786058756428E-3</v>
      </c>
    </row>
    <row r="21" spans="1:94" x14ac:dyDescent="0.2">
      <c r="A21" s="587"/>
      <c r="B21" s="588">
        <f>'Raw Elevation Data'!F18</f>
        <v>0.70000000000000018</v>
      </c>
      <c r="C21" s="588">
        <f ca="1">'Raw Elevation Data'!L18</f>
        <v>2550</v>
      </c>
      <c r="D21" s="588">
        <f t="shared" si="7"/>
        <v>5.0000000000000044E-2</v>
      </c>
      <c r="E21" s="589">
        <f t="shared" ca="1" si="8"/>
        <v>1</v>
      </c>
      <c r="F21" s="577">
        <f t="shared" ca="1" si="9"/>
        <v>0</v>
      </c>
      <c r="G21" s="590"/>
      <c r="H21" s="591"/>
      <c r="I21" s="592"/>
      <c r="J21" s="593"/>
      <c r="K21" s="572"/>
      <c r="L21" s="593">
        <f ca="1">IF($M21&gt;=0,(1+((TAN(ASIN(($C21-$C19)/(($B21-$B19)*5280))))/0.01)*(IF($B21&gt;=$BA$48,$BC$48+(($BC$49-$BC$48)/$BB$49)*(($B21-$BA$48)/0.05),IF($B21&gt;=$BA$47,$BC$47+(($BC$48-$BC$47)/$BB$48)*(($B21-$BA$47)/0.05),$BC$46))))*AVERAGE(AQ20:AQ21),   1+((TAN(ASIN(($C21-$C19)/(($B21-$B19)*5280))))/0.01)*(IF($B21&gt;=$BA$48,$BD$48+(($BD$49-$BD$48)/$BB$49)*(($B21-$BA$48)/0.05),IF($B21&gt;=$BA$47,$BD$47+(($BD$48-$BD$47)/$BB$48)*(($B21-$BA$47)/0.05),$BD$46))))</f>
        <v>1</v>
      </c>
      <c r="M21" s="583">
        <f ca="1">C21-C19</f>
        <v>0</v>
      </c>
      <c r="N21" s="592"/>
      <c r="O21" s="644"/>
      <c r="P21" s="593"/>
      <c r="Q21" s="572"/>
      <c r="R21" s="593"/>
      <c r="S21" s="583"/>
      <c r="T21" s="593"/>
      <c r="U21" s="572"/>
      <c r="V21" s="594"/>
      <c r="W21" s="583"/>
      <c r="X21" s="593"/>
      <c r="Y21" s="572"/>
      <c r="Z21" s="595"/>
      <c r="AA21" s="583"/>
      <c r="AB21" s="593"/>
      <c r="AC21" s="572"/>
      <c r="AD21" s="595"/>
      <c r="AE21" s="583"/>
      <c r="AF21" s="593"/>
      <c r="AG21" s="596"/>
      <c r="AH21" s="593"/>
      <c r="AI21" s="593"/>
      <c r="AJ21" s="572"/>
      <c r="AK21" s="597"/>
      <c r="AL21" s="597"/>
      <c r="AM21" s="583"/>
      <c r="AN21" s="89">
        <f t="shared" ca="1" si="1"/>
        <v>5.0000000000000044E-2</v>
      </c>
      <c r="AO21" s="90">
        <f t="shared" ca="1" si="2"/>
        <v>1</v>
      </c>
      <c r="AP21" s="90">
        <f ca="1">IF($AO21=1,MATCH(1,$AO22:$AO$533,0),$AP20)</f>
        <v>1</v>
      </c>
      <c r="AQ21" s="594">
        <f t="shared" ca="1" si="3"/>
        <v>1</v>
      </c>
      <c r="AR21" s="594">
        <f t="shared" ca="1" si="10"/>
        <v>0</v>
      </c>
      <c r="AS21" s="1">
        <f t="shared" ca="1" si="0"/>
        <v>5.0000000000000044E-2</v>
      </c>
      <c r="AT21" s="91">
        <f ca="1">AVERAGE(F21:INDIRECT("F"&amp;(ROW()-AO21+1)))</f>
        <v>0</v>
      </c>
      <c r="AU21" s="91">
        <f ca="1">IF(AT21&gt;0,MAX(F21:INDIRECT("F"&amp;(ROW()-AO21+1))),MIN(F21:INDIRECT("F"&amp;(ROW()-AO21+1))))</f>
        <v>0</v>
      </c>
      <c r="AV21" s="92">
        <f t="shared" ca="1" si="4"/>
        <v>0</v>
      </c>
      <c r="AW21" s="92">
        <f t="shared" ca="1" si="5"/>
        <v>0</v>
      </c>
      <c r="AX21" s="92">
        <f t="shared" ca="1" si="6"/>
        <v>0</v>
      </c>
      <c r="AZ21" s="101" t="s">
        <v>35</v>
      </c>
      <c r="BA21" s="102">
        <v>0</v>
      </c>
      <c r="BB21" s="103">
        <v>0</v>
      </c>
      <c r="BC21" s="104">
        <f t="shared" si="11"/>
        <v>1</v>
      </c>
      <c r="BD21" s="105">
        <f ca="1">AVERAGE(C247:C267)</f>
        <v>1676.8200000000097</v>
      </c>
      <c r="BE21" s="106">
        <f t="shared" ca="1" si="31"/>
        <v>1</v>
      </c>
      <c r="BF21" s="107" t="s">
        <v>142</v>
      </c>
      <c r="BG21" s="108">
        <f t="shared" si="12"/>
        <v>1</v>
      </c>
      <c r="BH21" s="109">
        <f ca="1">$J$267</f>
        <v>0.97633333333333328</v>
      </c>
      <c r="BI21" s="109">
        <f t="shared" ca="1" si="32"/>
        <v>0.97633333333333328</v>
      </c>
      <c r="BJ21" s="111">
        <f t="shared" ca="1" si="13"/>
        <v>5.5598375491104921E-3</v>
      </c>
      <c r="BK21" s="112">
        <f t="shared" ca="1" si="14"/>
        <v>0.99757195427405643</v>
      </c>
      <c r="BL21" s="117">
        <f t="shared" ca="1" si="15"/>
        <v>5.6807832119963476E-3</v>
      </c>
      <c r="BM21" s="114"/>
      <c r="BN21" s="109">
        <f ca="1">$P$267</f>
        <v>0.97633333333333328</v>
      </c>
      <c r="BO21" s="109">
        <f t="shared" ca="1" si="33"/>
        <v>0.97633333333333328</v>
      </c>
      <c r="BP21" s="111">
        <f t="shared" ca="1" si="16"/>
        <v>5.5598375491104921E-3</v>
      </c>
      <c r="BQ21" s="112">
        <f t="shared" ca="1" si="17"/>
        <v>0.9975535850153715</v>
      </c>
      <c r="BR21" s="117">
        <f t="shared" ca="1" si="18"/>
        <v>5.6806786062324156E-3</v>
      </c>
      <c r="BT21" s="109">
        <f ca="1">$T$267</f>
        <v>0.97633333333333328</v>
      </c>
      <c r="BU21" s="109">
        <f t="shared" ca="1" si="34"/>
        <v>0.97633333333333328</v>
      </c>
      <c r="BV21" s="111">
        <f t="shared" ca="1" si="19"/>
        <v>5.5598375491104921E-3</v>
      </c>
      <c r="BW21" s="112">
        <f t="shared" ca="1" si="20"/>
        <v>0.99755358496790847</v>
      </c>
      <c r="BX21" s="117">
        <f t="shared" ca="1" si="21"/>
        <v>5.6806786059621327E-3</v>
      </c>
      <c r="BZ21" s="109">
        <f ca="1">$X$267</f>
        <v>0.97633333333333328</v>
      </c>
      <c r="CA21" s="109">
        <f t="shared" ca="1" si="35"/>
        <v>0.97633333333333328</v>
      </c>
      <c r="CB21" s="111">
        <f t="shared" ca="1" si="22"/>
        <v>5.5598375491104921E-3</v>
      </c>
      <c r="CC21" s="112">
        <f t="shared" ca="1" si="23"/>
        <v>0.9975535849622128</v>
      </c>
      <c r="CD21" s="117">
        <f t="shared" ca="1" si="24"/>
        <v>5.6806786059296977E-3</v>
      </c>
      <c r="CF21" s="109">
        <f ca="1">$AB$267</f>
        <v>0.97633333333333328</v>
      </c>
      <c r="CG21" s="109">
        <f t="shared" ca="1" si="36"/>
        <v>0.97633333333333328</v>
      </c>
      <c r="CH21" s="111">
        <f t="shared" ca="1" si="25"/>
        <v>5.5598375491104921E-3</v>
      </c>
      <c r="CI21" s="112">
        <f t="shared" ca="1" si="26"/>
        <v>0.99755358495461888</v>
      </c>
      <c r="CJ21" s="117">
        <f t="shared" ca="1" si="27"/>
        <v>5.6806786058864536E-3</v>
      </c>
      <c r="CL21" s="109">
        <f ca="1">$AF$267</f>
        <v>0.97633333333333328</v>
      </c>
      <c r="CM21" s="109">
        <f t="shared" ca="1" si="37"/>
        <v>0.97633333333333328</v>
      </c>
      <c r="CN21" s="111">
        <f t="shared" ca="1" si="28"/>
        <v>5.5598375491104921E-3</v>
      </c>
      <c r="CO21" s="112">
        <f t="shared" ca="1" si="29"/>
        <v>0.99755358495272051</v>
      </c>
      <c r="CP21" s="117">
        <f t="shared" ca="1" si="30"/>
        <v>5.6806786058756428E-3</v>
      </c>
    </row>
    <row r="22" spans="1:94" x14ac:dyDescent="0.2">
      <c r="A22" s="587"/>
      <c r="B22" s="588">
        <f>'Raw Elevation Data'!F19</f>
        <v>0.75000000000000022</v>
      </c>
      <c r="C22" s="588">
        <f ca="1">'Raw Elevation Data'!L19</f>
        <v>2550</v>
      </c>
      <c r="D22" s="588">
        <f t="shared" si="7"/>
        <v>5.0000000000000044E-2</v>
      </c>
      <c r="E22" s="589">
        <f t="shared" ca="1" si="8"/>
        <v>1</v>
      </c>
      <c r="F22" s="577">
        <f t="shared" ca="1" si="9"/>
        <v>0</v>
      </c>
      <c r="G22" s="590"/>
      <c r="H22" s="591"/>
      <c r="I22" s="592"/>
      <c r="J22" s="593"/>
      <c r="K22" s="572"/>
      <c r="L22" s="593"/>
      <c r="M22" s="583"/>
      <c r="N22" s="592"/>
      <c r="O22" s="644"/>
      <c r="P22" s="593"/>
      <c r="Q22" s="572"/>
      <c r="R22" s="593"/>
      <c r="S22" s="583"/>
      <c r="T22" s="593"/>
      <c r="U22" s="572"/>
      <c r="V22" s="594">
        <f ca="1">IF(W22&gt;=0,(1+((TAN(ASIN((C22-C17)/((B22-B17)*5280))))/0.01)*(IF(B17&gt;=$BA$48,$BC$48,IF(B17&gt;=$BA$47,$BC$47,$BC$46))))*AVERAGE(AQ18:AQ22),1+((TAN(ASIN((C22-C17)/((B22-B17)*5280))))/0.01)*(IF(B17&gt;=$BA$48,$BD$48,IF(B17&gt;=$BA$47,$BD$47,$BD$46))))</f>
        <v>1</v>
      </c>
      <c r="W22" s="583">
        <f ca="1">C22-C17</f>
        <v>0</v>
      </c>
      <c r="X22" s="593"/>
      <c r="Y22" s="572"/>
      <c r="Z22" s="595"/>
      <c r="AA22" s="583"/>
      <c r="AB22" s="593"/>
      <c r="AC22" s="572"/>
      <c r="AD22" s="595"/>
      <c r="AE22" s="583"/>
      <c r="AF22" s="593"/>
      <c r="AG22" s="596"/>
      <c r="AH22" s="593"/>
      <c r="AI22" s="593"/>
      <c r="AJ22" s="572"/>
      <c r="AK22" s="597"/>
      <c r="AL22" s="597"/>
      <c r="AM22" s="583"/>
      <c r="AN22" s="89">
        <f t="shared" ca="1" si="1"/>
        <v>5.0000000000000044E-2</v>
      </c>
      <c r="AO22" s="90">
        <f t="shared" ca="1" si="2"/>
        <v>1</v>
      </c>
      <c r="AP22" s="90">
        <f ca="1">IF($AO22=1,MATCH(1,$AO23:$AO$533,0),$AP21)</f>
        <v>1</v>
      </c>
      <c r="AQ22" s="594">
        <f t="shared" ca="1" si="3"/>
        <v>1</v>
      </c>
      <c r="AR22" s="594">
        <f t="shared" ca="1" si="10"/>
        <v>0</v>
      </c>
      <c r="AS22" s="1">
        <f t="shared" ca="1" si="0"/>
        <v>5.0000000000000044E-2</v>
      </c>
      <c r="AT22" s="91">
        <f ca="1">AVERAGE(F22:INDIRECT("F"&amp;(ROW()-AO22+1)))</f>
        <v>0</v>
      </c>
      <c r="AU22" s="91">
        <f ca="1">IF(AT22&gt;0,MAX(F22:INDIRECT("F"&amp;(ROW()-AO22+1))),MIN(F22:INDIRECT("F"&amp;(ROW()-AO22+1))))</f>
        <v>0</v>
      </c>
      <c r="AV22" s="92">
        <f t="shared" ca="1" si="4"/>
        <v>0</v>
      </c>
      <c r="AW22" s="92">
        <f t="shared" ca="1" si="5"/>
        <v>0</v>
      </c>
      <c r="AX22" s="92">
        <f t="shared" ca="1" si="6"/>
        <v>0</v>
      </c>
      <c r="AZ22" s="101" t="s">
        <v>36</v>
      </c>
      <c r="BA22" s="102">
        <v>0</v>
      </c>
      <c r="BB22" s="103">
        <v>0</v>
      </c>
      <c r="BC22" s="104">
        <f t="shared" si="11"/>
        <v>1</v>
      </c>
      <c r="BD22" s="105">
        <f ca="1">AVERAGE(C267:C287)</f>
        <v>1593.6600000000103</v>
      </c>
      <c r="BE22" s="106">
        <f t="shared" ca="1" si="31"/>
        <v>1</v>
      </c>
      <c r="BF22" s="107" t="s">
        <v>142</v>
      </c>
      <c r="BG22" s="108">
        <f t="shared" si="12"/>
        <v>1</v>
      </c>
      <c r="BH22" s="109">
        <f ca="1">$J$287</f>
        <v>0.97633333333333328</v>
      </c>
      <c r="BI22" s="109">
        <f t="shared" ca="1" si="32"/>
        <v>0.97633333333333328</v>
      </c>
      <c r="BJ22" s="111">
        <f t="shared" ca="1" si="13"/>
        <v>5.5598375491104921E-3</v>
      </c>
      <c r="BK22" s="112">
        <f t="shared" ca="1" si="14"/>
        <v>0.99757195427405643</v>
      </c>
      <c r="BL22" s="117">
        <f t="shared" ca="1" si="15"/>
        <v>5.6807832119963476E-3</v>
      </c>
      <c r="BM22" s="114"/>
      <c r="BN22" s="109">
        <f ca="1">$P$287</f>
        <v>0.97633333333333328</v>
      </c>
      <c r="BO22" s="109">
        <f t="shared" ca="1" si="33"/>
        <v>0.97633333333333328</v>
      </c>
      <c r="BP22" s="111">
        <f t="shared" ca="1" si="16"/>
        <v>5.5598375491104921E-3</v>
      </c>
      <c r="BQ22" s="112">
        <f t="shared" ca="1" si="17"/>
        <v>0.9975535850153715</v>
      </c>
      <c r="BR22" s="117">
        <f t="shared" ca="1" si="18"/>
        <v>5.6806786062324156E-3</v>
      </c>
      <c r="BT22" s="109">
        <f ca="1">$T$287</f>
        <v>0.97633333333333328</v>
      </c>
      <c r="BU22" s="109">
        <f t="shared" ca="1" si="34"/>
        <v>0.97633333333333328</v>
      </c>
      <c r="BV22" s="111">
        <f t="shared" ca="1" si="19"/>
        <v>5.5598375491104921E-3</v>
      </c>
      <c r="BW22" s="112">
        <f t="shared" ca="1" si="20"/>
        <v>0.99755358496790847</v>
      </c>
      <c r="BX22" s="117">
        <f t="shared" ca="1" si="21"/>
        <v>5.6806786059621327E-3</v>
      </c>
      <c r="BZ22" s="109">
        <f ca="1">$X$287</f>
        <v>0.97633333333333328</v>
      </c>
      <c r="CA22" s="109">
        <f t="shared" ca="1" si="35"/>
        <v>0.97633333333333328</v>
      </c>
      <c r="CB22" s="111">
        <f t="shared" ca="1" si="22"/>
        <v>5.5598375491104921E-3</v>
      </c>
      <c r="CC22" s="112">
        <f t="shared" ca="1" si="23"/>
        <v>0.9975535849622128</v>
      </c>
      <c r="CD22" s="117">
        <f t="shared" ca="1" si="24"/>
        <v>5.6806786059296977E-3</v>
      </c>
      <c r="CF22" s="109">
        <f ca="1">$AB$287</f>
        <v>0.97633333333333328</v>
      </c>
      <c r="CG22" s="109">
        <f t="shared" ca="1" si="36"/>
        <v>0.97633333333333328</v>
      </c>
      <c r="CH22" s="111">
        <f t="shared" ca="1" si="25"/>
        <v>5.5598375491104921E-3</v>
      </c>
      <c r="CI22" s="112">
        <f t="shared" ca="1" si="26"/>
        <v>0.99755358495461888</v>
      </c>
      <c r="CJ22" s="117">
        <f t="shared" ca="1" si="27"/>
        <v>5.6806786058864536E-3</v>
      </c>
      <c r="CL22" s="109">
        <f ca="1">$AF$287</f>
        <v>0.97633333333333328</v>
      </c>
      <c r="CM22" s="109">
        <f t="shared" ca="1" si="37"/>
        <v>0.97633333333333328</v>
      </c>
      <c r="CN22" s="111">
        <f t="shared" ca="1" si="28"/>
        <v>5.5598375491104921E-3</v>
      </c>
      <c r="CO22" s="112">
        <f t="shared" ca="1" si="29"/>
        <v>0.99755358495272051</v>
      </c>
      <c r="CP22" s="117">
        <f t="shared" ca="1" si="30"/>
        <v>5.6806786058756428E-3</v>
      </c>
    </row>
    <row r="23" spans="1:94" x14ac:dyDescent="0.2">
      <c r="A23" s="587"/>
      <c r="B23" s="588">
        <f>'Raw Elevation Data'!F20</f>
        <v>0.80000000000000027</v>
      </c>
      <c r="C23" s="588">
        <f ca="1">'Raw Elevation Data'!L20</f>
        <v>2550</v>
      </c>
      <c r="D23" s="588">
        <f t="shared" si="7"/>
        <v>5.0000000000000044E-2</v>
      </c>
      <c r="E23" s="589">
        <f t="shared" ca="1" si="8"/>
        <v>1</v>
      </c>
      <c r="F23" s="577">
        <f t="shared" ca="1" si="9"/>
        <v>0</v>
      </c>
      <c r="G23" s="590"/>
      <c r="H23" s="591"/>
      <c r="I23" s="592"/>
      <c r="J23" s="593"/>
      <c r="K23" s="572"/>
      <c r="L23" s="593">
        <f ca="1">IF($M23&gt;=0,(1+((TAN(ASIN(($C23-$C21)/(($B23-$B21)*5280))))/0.01)*(IF($B23&gt;=$BA$48,$BC$48+(($BC$49-$BC$48)/$BB$49)*(($B23-$BA$48)/0.05),IF($B23&gt;=$BA$47,$BC$47+(($BC$48-$BC$47)/$BB$48)*(($B23-$BA$47)/0.05),$BC$46))))*AVERAGE(AQ22:AQ23),   1+((TAN(ASIN(($C23-$C21)/(($B23-$B21)*5280))))/0.01)*(IF($B23&gt;=$BA$48,$BD$48+(($BD$49-$BD$48)/$BB$49)*(($B23-$BA$48)/0.05),IF($B23&gt;=$BA$47,$BD$47+(($BD$48-$BD$47)/$BB$48)*(($B23-$BA$47)/0.05),$BD$46))))</f>
        <v>1</v>
      </c>
      <c r="M23" s="583">
        <f ca="1">C23-C21</f>
        <v>0</v>
      </c>
      <c r="N23" s="592"/>
      <c r="O23" s="644"/>
      <c r="P23" s="593"/>
      <c r="Q23" s="572"/>
      <c r="R23" s="593">
        <f ca="1">IF(S23&gt;=0,(1+((TAN(ASIN((C23-C19)/((B23-B19)*5280))))/0.01)*(IF(B19&gt;=$BA$48,$BC$48,IF(B19&gt;=$BA$47,$BC$47,$BC$46))))*AVERAGE(AQ20:AQ23),1+((TAN(ASIN((C23-C19)/((B23-B19)*5280))))/0.01)*(IF(B19&gt;=$BA$48,$BD$48,IF(B19&gt;=$BA$47,$BD$47,$BD$46))))</f>
        <v>1</v>
      </c>
      <c r="S23" s="583">
        <f ca="1">C23-C19</f>
        <v>0</v>
      </c>
      <c r="T23" s="593"/>
      <c r="U23" s="572"/>
      <c r="V23" s="594"/>
      <c r="W23" s="583"/>
      <c r="X23" s="593"/>
      <c r="Y23" s="572"/>
      <c r="Z23" s="595"/>
      <c r="AA23" s="583"/>
      <c r="AB23" s="593"/>
      <c r="AC23" s="572"/>
      <c r="AD23" s="595"/>
      <c r="AE23" s="583"/>
      <c r="AF23" s="593"/>
      <c r="AG23" s="596"/>
      <c r="AH23" s="593"/>
      <c r="AI23" s="593"/>
      <c r="AJ23" s="572"/>
      <c r="AK23" s="597"/>
      <c r="AL23" s="597"/>
      <c r="AM23" s="583"/>
      <c r="AN23" s="89">
        <f t="shared" ca="1" si="1"/>
        <v>5.0000000000000044E-2</v>
      </c>
      <c r="AO23" s="90">
        <f t="shared" ca="1" si="2"/>
        <v>1</v>
      </c>
      <c r="AP23" s="90">
        <f ca="1">IF($AO23=1,MATCH(1,$AO24:$AO$533,0),$AP22)</f>
        <v>1</v>
      </c>
      <c r="AQ23" s="594">
        <f t="shared" ca="1" si="3"/>
        <v>1</v>
      </c>
      <c r="AR23" s="594">
        <f t="shared" ca="1" si="10"/>
        <v>0</v>
      </c>
      <c r="AS23" s="1">
        <f t="shared" ca="1" si="0"/>
        <v>5.0000000000000044E-2</v>
      </c>
      <c r="AT23" s="91">
        <f ca="1">AVERAGE(F23:INDIRECT("F"&amp;(ROW()-AO23+1)))</f>
        <v>0</v>
      </c>
      <c r="AU23" s="91">
        <f ca="1">IF(AT23&gt;0,MAX(F23:INDIRECT("F"&amp;(ROW()-AO23+1))),MIN(F23:INDIRECT("F"&amp;(ROW()-AO23+1))))</f>
        <v>0</v>
      </c>
      <c r="AV23" s="92">
        <f t="shared" ca="1" si="4"/>
        <v>0</v>
      </c>
      <c r="AW23" s="92">
        <f t="shared" ca="1" si="5"/>
        <v>0</v>
      </c>
      <c r="AX23" s="92">
        <f t="shared" ca="1" si="6"/>
        <v>0</v>
      </c>
      <c r="AZ23" s="101" t="s">
        <v>37</v>
      </c>
      <c r="BA23" s="102">
        <v>0</v>
      </c>
      <c r="BB23" s="103">
        <v>0</v>
      </c>
      <c r="BC23" s="104">
        <f t="shared" si="11"/>
        <v>1</v>
      </c>
      <c r="BD23" s="105">
        <f ca="1">AVERAGE(C287:C307)</f>
        <v>1510.5000000000114</v>
      </c>
      <c r="BE23" s="106">
        <f t="shared" ca="1" si="31"/>
        <v>1</v>
      </c>
      <c r="BF23" s="107" t="s">
        <v>142</v>
      </c>
      <c r="BG23" s="108">
        <f t="shared" si="12"/>
        <v>1</v>
      </c>
      <c r="BH23" s="109">
        <f ca="1">$J$307</f>
        <v>0.97633333333333328</v>
      </c>
      <c r="BI23" s="109">
        <f t="shared" ca="1" si="32"/>
        <v>0.97633333333333328</v>
      </c>
      <c r="BJ23" s="111">
        <f t="shared" ca="1" si="13"/>
        <v>5.5598375491104921E-3</v>
      </c>
      <c r="BK23" s="112">
        <f t="shared" ca="1" si="14"/>
        <v>0.99757195427405643</v>
      </c>
      <c r="BL23" s="117">
        <f t="shared" ca="1" si="15"/>
        <v>5.6807832119963476E-3</v>
      </c>
      <c r="BM23" s="114"/>
      <c r="BN23" s="109">
        <f ca="1">$P$307</f>
        <v>0.97633333333333328</v>
      </c>
      <c r="BO23" s="109">
        <f t="shared" ca="1" si="33"/>
        <v>0.97633333333333328</v>
      </c>
      <c r="BP23" s="111">
        <f t="shared" ca="1" si="16"/>
        <v>5.5598375491104921E-3</v>
      </c>
      <c r="BQ23" s="112">
        <f t="shared" ca="1" si="17"/>
        <v>0.9975535850153715</v>
      </c>
      <c r="BR23" s="117">
        <f t="shared" ca="1" si="18"/>
        <v>5.6806786062324156E-3</v>
      </c>
      <c r="BT23" s="109">
        <f ca="1">$T$307</f>
        <v>0.97633333333333328</v>
      </c>
      <c r="BU23" s="109">
        <f t="shared" ca="1" si="34"/>
        <v>0.97633333333333328</v>
      </c>
      <c r="BV23" s="111">
        <f t="shared" ca="1" si="19"/>
        <v>5.5598375491104921E-3</v>
      </c>
      <c r="BW23" s="112">
        <f t="shared" ca="1" si="20"/>
        <v>0.99755358496790847</v>
      </c>
      <c r="BX23" s="117">
        <f t="shared" ca="1" si="21"/>
        <v>5.6806786059621327E-3</v>
      </c>
      <c r="BZ23" s="109">
        <f ca="1">$X$307</f>
        <v>0.97633333333333328</v>
      </c>
      <c r="CA23" s="109">
        <f t="shared" ca="1" si="35"/>
        <v>0.97633333333333328</v>
      </c>
      <c r="CB23" s="111">
        <f t="shared" ca="1" si="22"/>
        <v>5.5598375491104921E-3</v>
      </c>
      <c r="CC23" s="112">
        <f t="shared" ca="1" si="23"/>
        <v>0.9975535849622128</v>
      </c>
      <c r="CD23" s="117">
        <f t="shared" ca="1" si="24"/>
        <v>5.6806786059296977E-3</v>
      </c>
      <c r="CF23" s="109">
        <f ca="1">$AB$307</f>
        <v>0.97633333333333328</v>
      </c>
      <c r="CG23" s="109">
        <f t="shared" ca="1" si="36"/>
        <v>0.97633333333333328</v>
      </c>
      <c r="CH23" s="111">
        <f t="shared" ca="1" si="25"/>
        <v>5.5598375491104921E-3</v>
      </c>
      <c r="CI23" s="112">
        <f t="shared" ca="1" si="26"/>
        <v>0.99755358495461888</v>
      </c>
      <c r="CJ23" s="117">
        <f t="shared" ca="1" si="27"/>
        <v>5.6806786058864536E-3</v>
      </c>
      <c r="CL23" s="109">
        <f ca="1">$AF$307</f>
        <v>0.97633333333333328</v>
      </c>
      <c r="CM23" s="109">
        <f t="shared" ca="1" si="37"/>
        <v>0.97633333333333328</v>
      </c>
      <c r="CN23" s="111">
        <f t="shared" ca="1" si="28"/>
        <v>5.5598375491104921E-3</v>
      </c>
      <c r="CO23" s="112">
        <f t="shared" ca="1" si="29"/>
        <v>0.99755358495272051</v>
      </c>
      <c r="CP23" s="117">
        <f t="shared" ca="1" si="30"/>
        <v>5.6806786058756428E-3</v>
      </c>
    </row>
    <row r="24" spans="1:94" x14ac:dyDescent="0.2">
      <c r="A24" s="587"/>
      <c r="B24" s="588">
        <f>'Raw Elevation Data'!F21</f>
        <v>0.85000000000000031</v>
      </c>
      <c r="C24" s="588">
        <f ca="1">'Raw Elevation Data'!L21</f>
        <v>2550</v>
      </c>
      <c r="D24" s="588">
        <f t="shared" si="7"/>
        <v>5.0000000000000044E-2</v>
      </c>
      <c r="E24" s="589">
        <f t="shared" ca="1" si="8"/>
        <v>1</v>
      </c>
      <c r="F24" s="577">
        <f t="shared" ca="1" si="9"/>
        <v>0</v>
      </c>
      <c r="G24" s="590"/>
      <c r="H24" s="591"/>
      <c r="I24" s="592"/>
      <c r="J24" s="593"/>
      <c r="K24" s="572"/>
      <c r="L24" s="593"/>
      <c r="M24" s="583"/>
      <c r="N24" s="592"/>
      <c r="O24" s="644"/>
      <c r="P24" s="593"/>
      <c r="Q24" s="572"/>
      <c r="R24" s="593"/>
      <c r="S24" s="583"/>
      <c r="T24" s="593"/>
      <c r="U24" s="572"/>
      <c r="V24" s="594"/>
      <c r="W24" s="583"/>
      <c r="X24" s="593"/>
      <c r="Y24" s="572"/>
      <c r="Z24" s="595"/>
      <c r="AA24" s="583"/>
      <c r="AB24" s="593"/>
      <c r="AC24" s="572"/>
      <c r="AD24" s="595"/>
      <c r="AE24" s="583"/>
      <c r="AF24" s="593"/>
      <c r="AG24" s="596"/>
      <c r="AH24" s="593"/>
      <c r="AI24" s="593"/>
      <c r="AJ24" s="572"/>
      <c r="AK24" s="597"/>
      <c r="AL24" s="597"/>
      <c r="AM24" s="583"/>
      <c r="AN24" s="89">
        <f t="shared" ca="1" si="1"/>
        <v>5.0000000000000044E-2</v>
      </c>
      <c r="AO24" s="90">
        <f t="shared" ca="1" si="2"/>
        <v>1</v>
      </c>
      <c r="AP24" s="90">
        <f ca="1">IF($AO24=1,MATCH(1,$AO25:$AO$533,0),$AP23)</f>
        <v>1</v>
      </c>
      <c r="AQ24" s="594">
        <f t="shared" ca="1" si="3"/>
        <v>1</v>
      </c>
      <c r="AR24" s="594">
        <f t="shared" ca="1" si="10"/>
        <v>0</v>
      </c>
      <c r="AS24" s="1">
        <f t="shared" ca="1" si="0"/>
        <v>5.0000000000000044E-2</v>
      </c>
      <c r="AT24" s="91">
        <f ca="1">AVERAGE(F24:INDIRECT("F"&amp;(ROW()-AO24+1)))</f>
        <v>0</v>
      </c>
      <c r="AU24" s="91">
        <f ca="1">IF(AT24&gt;0,MAX(F24:INDIRECT("F"&amp;(ROW()-AO24+1))),MIN(F24:INDIRECT("F"&amp;(ROW()-AO24+1))))</f>
        <v>0</v>
      </c>
      <c r="AV24" s="92">
        <f t="shared" ca="1" si="4"/>
        <v>0</v>
      </c>
      <c r="AW24" s="92">
        <f t="shared" ca="1" si="5"/>
        <v>0</v>
      </c>
      <c r="AX24" s="92">
        <f t="shared" ca="1" si="6"/>
        <v>0</v>
      </c>
      <c r="AZ24" s="101" t="s">
        <v>38</v>
      </c>
      <c r="BA24" s="102">
        <v>0</v>
      </c>
      <c r="BB24" s="103">
        <v>0</v>
      </c>
      <c r="BC24" s="104">
        <f t="shared" si="11"/>
        <v>1</v>
      </c>
      <c r="BD24" s="105">
        <f ca="1">AVERAGE(C307:C327)</f>
        <v>1427.340000000012</v>
      </c>
      <c r="BE24" s="106">
        <f t="shared" ca="1" si="31"/>
        <v>1</v>
      </c>
      <c r="BF24" s="107" t="s">
        <v>142</v>
      </c>
      <c r="BG24" s="108">
        <f t="shared" si="12"/>
        <v>1</v>
      </c>
      <c r="BH24" s="109">
        <f ca="1">$J$327</f>
        <v>0.97633333333333328</v>
      </c>
      <c r="BI24" s="109">
        <f t="shared" ca="1" si="32"/>
        <v>0.97633333333333328</v>
      </c>
      <c r="BJ24" s="111">
        <f t="shared" ca="1" si="13"/>
        <v>5.5598375491104921E-3</v>
      </c>
      <c r="BK24" s="112">
        <f t="shared" ca="1" si="14"/>
        <v>0.99757195427405643</v>
      </c>
      <c r="BL24" s="117">
        <f t="shared" ca="1" si="15"/>
        <v>5.6807832119963476E-3</v>
      </c>
      <c r="BM24" s="114"/>
      <c r="BN24" s="109">
        <f ca="1">$P$327</f>
        <v>0.97633333333333328</v>
      </c>
      <c r="BO24" s="109">
        <f t="shared" ca="1" si="33"/>
        <v>0.97633333333333328</v>
      </c>
      <c r="BP24" s="111">
        <f t="shared" ca="1" si="16"/>
        <v>5.5598375491104921E-3</v>
      </c>
      <c r="BQ24" s="112">
        <f t="shared" ca="1" si="17"/>
        <v>0.9975535850153715</v>
      </c>
      <c r="BR24" s="117">
        <f t="shared" ca="1" si="18"/>
        <v>5.6806786062324156E-3</v>
      </c>
      <c r="BT24" s="109">
        <f ca="1">$T$327</f>
        <v>0.97633333333333328</v>
      </c>
      <c r="BU24" s="109">
        <f t="shared" ca="1" si="34"/>
        <v>0.97633333333333328</v>
      </c>
      <c r="BV24" s="111">
        <f t="shared" ca="1" si="19"/>
        <v>5.5598375491104921E-3</v>
      </c>
      <c r="BW24" s="112">
        <f t="shared" ca="1" si="20"/>
        <v>0.99755358496790847</v>
      </c>
      <c r="BX24" s="117">
        <f t="shared" ca="1" si="21"/>
        <v>5.6806786059621327E-3</v>
      </c>
      <c r="BZ24" s="109">
        <f ca="1">$X$327</f>
        <v>0.97633333333333328</v>
      </c>
      <c r="CA24" s="109">
        <f t="shared" ca="1" si="35"/>
        <v>0.97633333333333328</v>
      </c>
      <c r="CB24" s="111">
        <f t="shared" ca="1" si="22"/>
        <v>5.5598375491104921E-3</v>
      </c>
      <c r="CC24" s="112">
        <f t="shared" ca="1" si="23"/>
        <v>0.9975535849622128</v>
      </c>
      <c r="CD24" s="117">
        <f t="shared" ca="1" si="24"/>
        <v>5.6806786059296977E-3</v>
      </c>
      <c r="CF24" s="109">
        <f ca="1">$AB$327</f>
        <v>0.97633333333333328</v>
      </c>
      <c r="CG24" s="109">
        <f t="shared" ca="1" si="36"/>
        <v>0.97633333333333328</v>
      </c>
      <c r="CH24" s="111">
        <f t="shared" ca="1" si="25"/>
        <v>5.5598375491104921E-3</v>
      </c>
      <c r="CI24" s="112">
        <f t="shared" ca="1" si="26"/>
        <v>0.99755358495461888</v>
      </c>
      <c r="CJ24" s="117">
        <f t="shared" ca="1" si="27"/>
        <v>5.6806786058864536E-3</v>
      </c>
      <c r="CL24" s="109">
        <f ca="1">$AF$327</f>
        <v>0.97633333333333328</v>
      </c>
      <c r="CM24" s="109">
        <f t="shared" ca="1" si="37"/>
        <v>0.97633333333333328</v>
      </c>
      <c r="CN24" s="111">
        <f t="shared" ca="1" si="28"/>
        <v>5.5598375491104921E-3</v>
      </c>
      <c r="CO24" s="112">
        <f t="shared" ca="1" si="29"/>
        <v>0.99755358495272051</v>
      </c>
      <c r="CP24" s="117">
        <f t="shared" ca="1" si="30"/>
        <v>5.6806786058756428E-3</v>
      </c>
    </row>
    <row r="25" spans="1:94" x14ac:dyDescent="0.2">
      <c r="A25" s="587"/>
      <c r="B25" s="588">
        <f>'Raw Elevation Data'!F22</f>
        <v>0.90000000000000036</v>
      </c>
      <c r="C25" s="588">
        <f ca="1">'Raw Elevation Data'!L22</f>
        <v>2550</v>
      </c>
      <c r="D25" s="588">
        <f t="shared" si="7"/>
        <v>5.0000000000000044E-2</v>
      </c>
      <c r="E25" s="589">
        <f t="shared" ca="1" si="8"/>
        <v>1</v>
      </c>
      <c r="F25" s="577">
        <f t="shared" ca="1" si="9"/>
        <v>0</v>
      </c>
      <c r="G25" s="590"/>
      <c r="H25" s="591"/>
      <c r="I25" s="592"/>
      <c r="J25" s="593"/>
      <c r="K25" s="572"/>
      <c r="L25" s="593">
        <f ca="1">IF($M25&gt;=0,(1+((TAN(ASIN(($C25-$C23)/(($B25-$B23)*5280))))/0.01)*(IF($B25&gt;=$BA$48,$BC$48+(($BC$49-$BC$48)/$BB$49)*(($B25-$BA$48)/0.05),IF($B25&gt;=$BA$47,$BC$47+(($BC$48-$BC$47)/$BB$48)*(($B25-$BA$47)/0.05),$BC$46))))*AVERAGE(AQ24:AQ25),   1+((TAN(ASIN(($C25-$C23)/(($B25-$B23)*5280))))/0.01)*(IF($B25&gt;=$BA$48,$BD$48+(($BD$49-$BD$48)/$BB$49)*(($B25-$BA$48)/0.05),IF($B25&gt;=$BA$47,$BD$47+(($BD$48-$BD$47)/$BB$48)*(($B25-$BA$47)/0.05),$BD$46))))</f>
        <v>1</v>
      </c>
      <c r="M25" s="583">
        <f ca="1">C25-C23</f>
        <v>0</v>
      </c>
      <c r="N25" s="592"/>
      <c r="O25" s="644"/>
      <c r="P25" s="593"/>
      <c r="Q25" s="572"/>
      <c r="R25" s="593"/>
      <c r="S25" s="583"/>
      <c r="T25" s="593"/>
      <c r="U25" s="572"/>
      <c r="V25" s="594"/>
      <c r="W25" s="583"/>
      <c r="X25" s="593"/>
      <c r="Y25" s="572"/>
      <c r="Z25" s="595"/>
      <c r="AA25" s="583"/>
      <c r="AB25" s="593"/>
      <c r="AC25" s="572"/>
      <c r="AD25" s="595"/>
      <c r="AE25" s="583"/>
      <c r="AF25" s="593"/>
      <c r="AG25" s="596"/>
      <c r="AH25" s="593"/>
      <c r="AI25" s="593"/>
      <c r="AJ25" s="572"/>
      <c r="AK25" s="597"/>
      <c r="AL25" s="597"/>
      <c r="AM25" s="583"/>
      <c r="AN25" s="89">
        <f t="shared" ca="1" si="1"/>
        <v>5.0000000000000044E-2</v>
      </c>
      <c r="AO25" s="90">
        <f t="shared" ca="1" si="2"/>
        <v>1</v>
      </c>
      <c r="AP25" s="90">
        <f ca="1">IF($AO25=1,MATCH(1,$AO26:$AO$533,0),$AP24)</f>
        <v>1</v>
      </c>
      <c r="AQ25" s="594">
        <f t="shared" ca="1" si="3"/>
        <v>1</v>
      </c>
      <c r="AR25" s="594">
        <f t="shared" ca="1" si="10"/>
        <v>0</v>
      </c>
      <c r="AS25" s="1">
        <f t="shared" ca="1" si="0"/>
        <v>5.0000000000000044E-2</v>
      </c>
      <c r="AT25" s="91">
        <f ca="1">AVERAGE(F25:INDIRECT("F"&amp;(ROW()-AO25+1)))</f>
        <v>0</v>
      </c>
      <c r="AU25" s="91">
        <f ca="1">IF(AT25&gt;0,MAX(F25:INDIRECT("F"&amp;(ROW()-AO25+1))),MIN(F25:INDIRECT("F"&amp;(ROW()-AO25+1))))</f>
        <v>0</v>
      </c>
      <c r="AV25" s="92">
        <f t="shared" ca="1" si="4"/>
        <v>0</v>
      </c>
      <c r="AW25" s="92">
        <f t="shared" ca="1" si="5"/>
        <v>0</v>
      </c>
      <c r="AX25" s="92">
        <f t="shared" ca="1" si="6"/>
        <v>0</v>
      </c>
      <c r="AZ25" s="101" t="s">
        <v>39</v>
      </c>
      <c r="BA25" s="102">
        <v>0</v>
      </c>
      <c r="BB25" s="103">
        <v>0</v>
      </c>
      <c r="BC25" s="104">
        <f t="shared" si="11"/>
        <v>1</v>
      </c>
      <c r="BD25" s="105">
        <f ca="1">AVERAGE(C327:C347)</f>
        <v>1344.1800000000096</v>
      </c>
      <c r="BE25" s="106">
        <f t="shared" ca="1" si="31"/>
        <v>1</v>
      </c>
      <c r="BF25" s="107" t="s">
        <v>142</v>
      </c>
      <c r="BG25" s="108">
        <f t="shared" si="12"/>
        <v>1</v>
      </c>
      <c r="BH25" s="109">
        <f ca="1">$J$347</f>
        <v>0.97633333333333328</v>
      </c>
      <c r="BI25" s="109">
        <f t="shared" ca="1" si="32"/>
        <v>0.97633333333333328</v>
      </c>
      <c r="BJ25" s="111">
        <f t="shared" ca="1" si="13"/>
        <v>5.5598375491104921E-3</v>
      </c>
      <c r="BK25" s="112">
        <f t="shared" ca="1" si="14"/>
        <v>0.99757195427405643</v>
      </c>
      <c r="BL25" s="117">
        <f t="shared" ca="1" si="15"/>
        <v>5.6807832119963476E-3</v>
      </c>
      <c r="BM25" s="114"/>
      <c r="BN25" s="109">
        <f ca="1">$P$347</f>
        <v>0.97633333333333328</v>
      </c>
      <c r="BO25" s="109">
        <f t="shared" ca="1" si="33"/>
        <v>0.97633333333333328</v>
      </c>
      <c r="BP25" s="111">
        <f t="shared" ca="1" si="16"/>
        <v>5.5598375491104921E-3</v>
      </c>
      <c r="BQ25" s="112">
        <f t="shared" ca="1" si="17"/>
        <v>0.9975535850153715</v>
      </c>
      <c r="BR25" s="117">
        <f t="shared" ca="1" si="18"/>
        <v>5.6806786062324156E-3</v>
      </c>
      <c r="BT25" s="109">
        <f ca="1">$T$347</f>
        <v>0.97633333333333328</v>
      </c>
      <c r="BU25" s="109">
        <f t="shared" ca="1" si="34"/>
        <v>0.97633333333333328</v>
      </c>
      <c r="BV25" s="111">
        <f t="shared" ca="1" si="19"/>
        <v>5.5598375491104921E-3</v>
      </c>
      <c r="BW25" s="112">
        <f t="shared" ca="1" si="20"/>
        <v>0.99755358496790847</v>
      </c>
      <c r="BX25" s="117">
        <f t="shared" ca="1" si="21"/>
        <v>5.6806786059621327E-3</v>
      </c>
      <c r="BZ25" s="109">
        <f ca="1">$X$347</f>
        <v>0.97633333333333328</v>
      </c>
      <c r="CA25" s="109">
        <f t="shared" ca="1" si="35"/>
        <v>0.97633333333333328</v>
      </c>
      <c r="CB25" s="111">
        <f t="shared" ca="1" si="22"/>
        <v>5.5598375491104921E-3</v>
      </c>
      <c r="CC25" s="112">
        <f t="shared" ca="1" si="23"/>
        <v>0.9975535849622128</v>
      </c>
      <c r="CD25" s="117">
        <f t="shared" ca="1" si="24"/>
        <v>5.6806786059296977E-3</v>
      </c>
      <c r="CF25" s="109">
        <f ca="1">$AB$347</f>
        <v>0.97633333333333328</v>
      </c>
      <c r="CG25" s="109">
        <f t="shared" ca="1" si="36"/>
        <v>0.97633333333333328</v>
      </c>
      <c r="CH25" s="111">
        <f t="shared" ca="1" si="25"/>
        <v>5.5598375491104921E-3</v>
      </c>
      <c r="CI25" s="112">
        <f t="shared" ca="1" si="26"/>
        <v>0.99755358495461888</v>
      </c>
      <c r="CJ25" s="117">
        <f t="shared" ca="1" si="27"/>
        <v>5.6806786058864536E-3</v>
      </c>
      <c r="CL25" s="109">
        <f ca="1">$AF$347</f>
        <v>0.97633333333333328</v>
      </c>
      <c r="CM25" s="109">
        <f t="shared" ca="1" si="37"/>
        <v>0.97633333333333328</v>
      </c>
      <c r="CN25" s="111">
        <f t="shared" ca="1" si="28"/>
        <v>5.5598375491104921E-3</v>
      </c>
      <c r="CO25" s="112">
        <f t="shared" ca="1" si="29"/>
        <v>0.99755358495272051</v>
      </c>
      <c r="CP25" s="117">
        <f t="shared" ca="1" si="30"/>
        <v>5.6806786058756428E-3</v>
      </c>
    </row>
    <row r="26" spans="1:94" x14ac:dyDescent="0.2">
      <c r="A26" s="587"/>
      <c r="B26" s="588">
        <f>'Raw Elevation Data'!F23</f>
        <v>0.9500000000000004</v>
      </c>
      <c r="C26" s="588">
        <f ca="1">'Raw Elevation Data'!L23</f>
        <v>2550</v>
      </c>
      <c r="D26" s="588">
        <f>B26-B25</f>
        <v>5.0000000000000044E-2</v>
      </c>
      <c r="E26" s="589">
        <f t="shared" ca="1" si="8"/>
        <v>1</v>
      </c>
      <c r="F26" s="577">
        <f t="shared" ca="1" si="9"/>
        <v>0</v>
      </c>
      <c r="G26" s="590"/>
      <c r="H26" s="591"/>
      <c r="I26" s="592"/>
      <c r="J26" s="593"/>
      <c r="K26" s="572"/>
      <c r="L26" s="593"/>
      <c r="M26" s="583"/>
      <c r="N26" s="592"/>
      <c r="O26" s="644"/>
      <c r="P26" s="593"/>
      <c r="Q26" s="572"/>
      <c r="R26" s="593"/>
      <c r="S26" s="583"/>
      <c r="T26" s="593"/>
      <c r="U26" s="572"/>
      <c r="V26" s="594"/>
      <c r="W26" s="583"/>
      <c r="X26" s="593"/>
      <c r="Y26" s="572"/>
      <c r="Z26" s="595"/>
      <c r="AA26" s="583"/>
      <c r="AB26" s="593"/>
      <c r="AC26" s="572"/>
      <c r="AD26" s="595"/>
      <c r="AE26" s="583"/>
      <c r="AF26" s="593"/>
      <c r="AG26" s="596"/>
      <c r="AH26" s="593"/>
      <c r="AI26" s="593"/>
      <c r="AJ26" s="572"/>
      <c r="AK26" s="597"/>
      <c r="AL26" s="597"/>
      <c r="AM26" s="583"/>
      <c r="AN26" s="89">
        <f t="shared" ca="1" si="1"/>
        <v>5.0000000000000044E-2</v>
      </c>
      <c r="AO26" s="90">
        <f t="shared" ca="1" si="2"/>
        <v>1</v>
      </c>
      <c r="AP26" s="90">
        <f ca="1">IF($AO26=1,MATCH(1,$AO27:$AO$533,0),$AP25)</f>
        <v>1</v>
      </c>
      <c r="AQ26" s="594">
        <f t="shared" ca="1" si="3"/>
        <v>1</v>
      </c>
      <c r="AR26" s="594">
        <f t="shared" ca="1" si="10"/>
        <v>0</v>
      </c>
      <c r="AS26" s="1">
        <f t="shared" ca="1" si="0"/>
        <v>5.0000000000000044E-2</v>
      </c>
      <c r="AT26" s="91">
        <f ca="1">AVERAGE(F26:INDIRECT("F"&amp;(ROW()-AO26+1)))</f>
        <v>0</v>
      </c>
      <c r="AU26" s="91">
        <f ca="1">IF(AT26&gt;0,MAX(F26:INDIRECT("F"&amp;(ROW()-AO26+1))),MIN(F26:INDIRECT("F"&amp;(ROW()-AO26+1))))</f>
        <v>0</v>
      </c>
      <c r="AV26" s="92">
        <f t="shared" ca="1" si="4"/>
        <v>0</v>
      </c>
      <c r="AW26" s="92">
        <f t="shared" ca="1" si="5"/>
        <v>0</v>
      </c>
      <c r="AX26" s="92">
        <f t="shared" ca="1" si="6"/>
        <v>0</v>
      </c>
      <c r="AZ26" s="101" t="s">
        <v>40</v>
      </c>
      <c r="BA26" s="102">
        <v>0</v>
      </c>
      <c r="BB26" s="103">
        <v>1</v>
      </c>
      <c r="BC26" s="104">
        <f t="shared" si="11"/>
        <v>1.0020833330000001</v>
      </c>
      <c r="BD26" s="105">
        <f ca="1">AVERAGE(C347:C367)</f>
        <v>1261.0200000000045</v>
      </c>
      <c r="BE26" s="106">
        <f t="shared" ca="1" si="31"/>
        <v>1</v>
      </c>
      <c r="BF26" s="107" t="s">
        <v>142</v>
      </c>
      <c r="BG26" s="108">
        <f t="shared" si="12"/>
        <v>1</v>
      </c>
      <c r="BH26" s="109">
        <f ca="1">$J$367</f>
        <v>0.97633333333333328</v>
      </c>
      <c r="BI26" s="109">
        <f t="shared" ca="1" si="32"/>
        <v>0.97841666633333346</v>
      </c>
      <c r="BJ26" s="111">
        <f t="shared" ca="1" si="13"/>
        <v>5.5717013180152739E-3</v>
      </c>
      <c r="BK26" s="112">
        <f t="shared" ca="1" si="14"/>
        <v>0.99970060695983365</v>
      </c>
      <c r="BL26" s="117">
        <f t="shared" ca="1" si="15"/>
        <v>5.6929050588362924E-3</v>
      </c>
      <c r="BM26" s="114"/>
      <c r="BN26" s="109">
        <f ca="1">$P$367</f>
        <v>0.97633333333333328</v>
      </c>
      <c r="BO26" s="109">
        <f t="shared" ca="1" si="33"/>
        <v>0.97841666633333346</v>
      </c>
      <c r="BP26" s="111">
        <f t="shared" ca="1" si="16"/>
        <v>5.5717013180152739E-3</v>
      </c>
      <c r="BQ26" s="112">
        <f t="shared" ca="1" si="17"/>
        <v>0.99968219850420492</v>
      </c>
      <c r="BR26" s="117">
        <f t="shared" ca="1" si="18"/>
        <v>5.6928002298610525E-3</v>
      </c>
      <c r="BT26" s="109">
        <f ca="1">$T$367</f>
        <v>0.97633333333333328</v>
      </c>
      <c r="BU26" s="109">
        <f t="shared" ca="1" si="34"/>
        <v>0.97841666633333346</v>
      </c>
      <c r="BV26" s="111">
        <f t="shared" ca="1" si="19"/>
        <v>5.5717013180152739E-3</v>
      </c>
      <c r="BW26" s="112">
        <f t="shared" ca="1" si="20"/>
        <v>0.99968219845664064</v>
      </c>
      <c r="BX26" s="117">
        <f t="shared" ca="1" si="21"/>
        <v>5.6928002295901928E-3</v>
      </c>
      <c r="BZ26" s="109">
        <f ca="1">$X$367</f>
        <v>0.97633333333333328</v>
      </c>
      <c r="CA26" s="109">
        <f t="shared" ca="1" si="35"/>
        <v>0.97841666633333346</v>
      </c>
      <c r="CB26" s="111">
        <f t="shared" ca="1" si="22"/>
        <v>5.5717013180152739E-3</v>
      </c>
      <c r="CC26" s="112">
        <f t="shared" ca="1" si="23"/>
        <v>0.99968219845093276</v>
      </c>
      <c r="CD26" s="117">
        <f t="shared" ca="1" si="24"/>
        <v>5.6928002295576884E-3</v>
      </c>
      <c r="CF26" s="109">
        <f ca="1">$AB$367</f>
        <v>0.97633333333333328</v>
      </c>
      <c r="CG26" s="109">
        <f t="shared" ca="1" si="36"/>
        <v>0.97841666633333346</v>
      </c>
      <c r="CH26" s="111">
        <f t="shared" ca="1" si="25"/>
        <v>5.5717013180152739E-3</v>
      </c>
      <c r="CI26" s="112">
        <f t="shared" ca="1" si="26"/>
        <v>0.99968219844332262</v>
      </c>
      <c r="CJ26" s="117">
        <f t="shared" ca="1" si="27"/>
        <v>5.6928002295143516E-3</v>
      </c>
      <c r="CL26" s="109">
        <f ca="1">$AF$367</f>
        <v>0.97633333333333328</v>
      </c>
      <c r="CM26" s="109">
        <f t="shared" ca="1" si="37"/>
        <v>0.97841666633333346</v>
      </c>
      <c r="CN26" s="111">
        <f t="shared" ca="1" si="28"/>
        <v>5.5717013180152739E-3</v>
      </c>
      <c r="CO26" s="112">
        <f t="shared" ca="1" si="29"/>
        <v>0.99968219844142014</v>
      </c>
      <c r="CP26" s="117">
        <f t="shared" ca="1" si="30"/>
        <v>5.6928002295035173E-3</v>
      </c>
    </row>
    <row r="27" spans="1:94" x14ac:dyDescent="0.2">
      <c r="A27" s="587"/>
      <c r="B27" s="574">
        <f>'Raw Elevation Data'!F24</f>
        <v>1.0000000000000004</v>
      </c>
      <c r="C27" s="575">
        <f ca="1">'Raw Elevation Data'!L24</f>
        <v>2550</v>
      </c>
      <c r="D27" s="576">
        <f>B27-B26</f>
        <v>5.0000000000000044E-2</v>
      </c>
      <c r="E27" s="572">
        <f t="shared" ca="1" si="8"/>
        <v>1</v>
      </c>
      <c r="F27" s="577">
        <f t="shared" ca="1" si="9"/>
        <v>0</v>
      </c>
      <c r="G27" s="590"/>
      <c r="H27" s="591"/>
      <c r="I27" s="603"/>
      <c r="J27" s="604">
        <f ca="1">IF(AVERAGE(E8:E27)&gt;$BA$68,AVERAGE(E8:E27),$BA$68)</f>
        <v>1</v>
      </c>
      <c r="K27" s="572"/>
      <c r="L27" s="582">
        <f ca="1">IF($M27&gt;=0,(1+((TAN(ASIN(($C27-$C25)/(($B27-$B25)*5280))))/0.01)*(IF($B27&gt;=$BA$48,$BC$48+(($BC$49-$BC$48)/$BB$49)*(($B27-$BA$48)/0.05),IF($B27&gt;=$BA$47,$BC$47+(($BC$48-$BC$47)/$BB$48)*(($B27-$BA$47)/0.05),$BC$46))))*AVERAGE(AQ26:AQ27),   1+((TAN(ASIN(($C27-$C25)/(($B27-$B25)*5280))))/0.01)*(IF($B27&gt;=$BA$48,$BD$48+(($BD$49-$BD$48)/$BB$49)*(($B27-$BA$48)/0.05),IF($B27&gt;=$BA$47,$BD$47+(($BD$48-$BD$47)/$BB$48)*(($B27-$BA$47)/0.05),$BD$46))))</f>
        <v>1</v>
      </c>
      <c r="M27" s="583">
        <f ca="1">C27-C25</f>
        <v>0</v>
      </c>
      <c r="N27" s="592"/>
      <c r="O27" s="604">
        <f ca="1">AVERAGE(L9,L11,L13,L15,L17,L19,L21,L23,L25,L27)</f>
        <v>1</v>
      </c>
      <c r="P27" s="601">
        <f ca="1">IF(AVERAGE(L9,L11,L13,L15,L17,L19,L21,L23,L25,L27)&gt;$BA$68,AVERAGE(L9,L11,L13,L15,L17,L19,L21,L23,L25,L27),$BA$68)</f>
        <v>1</v>
      </c>
      <c r="Q27" s="572"/>
      <c r="R27" s="582">
        <f ca="1">IF(S27&gt;=0,(1+((TAN(ASIN((C27-C23)/((B27-B23)*5280))))/0.01)*(IF(B23&gt;=$BA$48,$BC$48,IF(B23&gt;=$BA$47,$BC$47,$BC$46))))*AVERAGE(AQ24:AQ27),1+((TAN(ASIN((C27-C23)/((B27-B23)*5280))))/0.01)*(IF(B23&gt;=$BA$48,$BD$48,IF(B23&gt;=$BA$47,$BD$47,$BD$46))))</f>
        <v>1</v>
      </c>
      <c r="S27" s="583">
        <f ca="1">C27-C23</f>
        <v>0</v>
      </c>
      <c r="T27" s="601">
        <f ca="1">IF(AVERAGE(R11,R15,R19,R23,R27)&gt;$BA$68,AVERAGE(R11,R15,R19,R23,R27),$BA$68)</f>
        <v>1</v>
      </c>
      <c r="U27" s="572"/>
      <c r="V27" s="585">
        <f ca="1">IF(W27&gt;=0,(1+((TAN(ASIN((C27-C22)/((B27-B22)*5280))))/0.01)*(IF(B22&gt;=$BA$48,$BC$48,IF(B22&gt;=$BA$47,$BC$47,$BC$46))))*AVERAGE(AQ23:AQ27),1+((TAN(ASIN((C27-C22)/((B27-B22)*5280))))/0.01)*(IF(B22&gt;=$BA$48,$BD$48,IF(B22&gt;=$BA$47,$BD$47,$BD$46))))</f>
        <v>1</v>
      </c>
      <c r="W27" s="583">
        <f ca="1">C27-C22</f>
        <v>0</v>
      </c>
      <c r="X27" s="601">
        <f ca="1">IF(AVERAGE(V12,V17,V22,V27)&gt;$BA$68,AVERAGE(V12,V17,V22,V27),$BA$68)</f>
        <v>1</v>
      </c>
      <c r="Y27" s="572"/>
      <c r="Z27" s="572">
        <f ca="1">IF(AA27&gt;=0,(1+((TAN(ASIN((C27-C17)/((B27-B17)*5280))))/0.01)*(IF(B17&gt;=$BA$48,$BC$48,IF(B17&gt;=$BA$47,$BC$47,$BC$46))))*AVERAGE(AQ18:AQ27),1+((TAN(ASIN((C27-C17)/((B27-B17)*5280))))/0.01)*(IF(B17&gt;=$BA$48,$BD$48,IF(B17&gt;=$BA$47,$BD$47,$BD$46))))</f>
        <v>1</v>
      </c>
      <c r="AA27" s="583">
        <f ca="1">C27-C17</f>
        <v>0</v>
      </c>
      <c r="AB27" s="601">
        <f ca="1">IF(AVERAGE(Z27,Z17)&gt;$BA$68,AVERAGE(Z27,Z17),$BA$68)</f>
        <v>1</v>
      </c>
      <c r="AC27" s="572"/>
      <c r="AD27" s="572">
        <f ca="1">IF(AE27&gt;=0,(1+((TAN(ASIN((C27-C7)/((B27-B7)*5280))))/0.01)*(IF(B7&gt;=$BA$48,$BC$48,IF(B7&gt;=$BA$47,$BC$47,$BC$46))))*AVERAGE(AQ8:AQ27),1+((TAN(ASIN((C27-C7)/((B27-B7)*5280))))/0.01)*(IF(B7&gt;=$BA$48,$BD$48,IF(B7&gt;=$BA$47,$BD$47,$BD$46))))</f>
        <v>1</v>
      </c>
      <c r="AE27" s="583">
        <f ca="1">C27-C7</f>
        <v>0</v>
      </c>
      <c r="AF27" s="601">
        <f ca="1">IF(AD27&gt;$BA$68,AD27,$BA$68)</f>
        <v>1</v>
      </c>
      <c r="AG27" s="586"/>
      <c r="AH27" s="594"/>
      <c r="AI27" s="594"/>
      <c r="AJ27" s="572"/>
      <c r="AK27" s="605">
        <f ca="1">MAX(AW7:AW27)-MIN(AW7:AW27)</f>
        <v>0</v>
      </c>
      <c r="AL27" s="605">
        <f ca="1">-(MAX(AX7:AX27)-MIN(AX7:AX27))</f>
        <v>0</v>
      </c>
      <c r="AM27" s="583"/>
      <c r="AN27" s="89">
        <f t="shared" ca="1" si="1"/>
        <v>5.0000000000000044E-2</v>
      </c>
      <c r="AO27" s="90">
        <f t="shared" ca="1" si="2"/>
        <v>1</v>
      </c>
      <c r="AP27" s="90">
        <f ca="1">IF($AO27=1,MATCH(1,$AO28:$AO$533,0),$AP26)</f>
        <v>1</v>
      </c>
      <c r="AQ27" s="594">
        <f t="shared" ca="1" si="3"/>
        <v>1</v>
      </c>
      <c r="AR27" s="594">
        <f t="shared" ca="1" si="10"/>
        <v>0</v>
      </c>
      <c r="AS27" s="1">
        <f t="shared" ca="1" si="0"/>
        <v>5.0000000000000044E-2</v>
      </c>
      <c r="AT27" s="91">
        <f ca="1">AVERAGE(F27:INDIRECT("F"&amp;(ROW()-AO27+1)))</f>
        <v>0</v>
      </c>
      <c r="AU27" s="91">
        <f ca="1">IF(AT27&gt;0,MAX(F27:INDIRECT("F"&amp;(ROW()-AO27+1))),MIN(F27:INDIRECT("F"&amp;(ROW()-AO27+1))))</f>
        <v>0</v>
      </c>
      <c r="AV27" s="92">
        <f t="shared" ca="1" si="4"/>
        <v>0</v>
      </c>
      <c r="AW27" s="92">
        <f t="shared" ca="1" si="5"/>
        <v>0</v>
      </c>
      <c r="AX27" s="92">
        <f t="shared" ca="1" si="6"/>
        <v>0</v>
      </c>
      <c r="AZ27" s="101" t="s">
        <v>41</v>
      </c>
      <c r="BA27" s="102">
        <v>0</v>
      </c>
      <c r="BB27" s="103">
        <v>0</v>
      </c>
      <c r="BC27" s="104">
        <f t="shared" si="11"/>
        <v>1</v>
      </c>
      <c r="BD27" s="105">
        <f ca="1">AVERAGE(C367:C387)</f>
        <v>1177.8599999999994</v>
      </c>
      <c r="BE27" s="106">
        <f t="shared" ca="1" si="31"/>
        <v>1</v>
      </c>
      <c r="BF27" s="107" t="s">
        <v>142</v>
      </c>
      <c r="BG27" s="108">
        <f t="shared" si="12"/>
        <v>1</v>
      </c>
      <c r="BH27" s="109">
        <f ca="1">$J$387</f>
        <v>0.97633333333333328</v>
      </c>
      <c r="BI27" s="109">
        <f t="shared" ca="1" si="32"/>
        <v>0.97633333333333328</v>
      </c>
      <c r="BJ27" s="111">
        <f t="shared" ca="1" si="13"/>
        <v>5.5598375491104921E-3</v>
      </c>
      <c r="BK27" s="112">
        <f t="shared" ca="1" si="14"/>
        <v>0.99757195427405643</v>
      </c>
      <c r="BL27" s="117">
        <f t="shared" ca="1" si="15"/>
        <v>5.6807832119963476E-3</v>
      </c>
      <c r="BM27" s="114"/>
      <c r="BN27" s="109">
        <f ca="1">$P$387</f>
        <v>0.97633333333333328</v>
      </c>
      <c r="BO27" s="109">
        <f t="shared" ca="1" si="33"/>
        <v>0.97633333333333328</v>
      </c>
      <c r="BP27" s="111">
        <f t="shared" ca="1" si="16"/>
        <v>5.5598375491104921E-3</v>
      </c>
      <c r="BQ27" s="112">
        <f t="shared" ca="1" si="17"/>
        <v>0.9975535850153715</v>
      </c>
      <c r="BR27" s="117">
        <f t="shared" ca="1" si="18"/>
        <v>5.6806786062324156E-3</v>
      </c>
      <c r="BT27" s="109">
        <f ca="1">$T$387</f>
        <v>0.97633333333333328</v>
      </c>
      <c r="BU27" s="109">
        <f t="shared" ca="1" si="34"/>
        <v>0.97633333333333328</v>
      </c>
      <c r="BV27" s="111">
        <f t="shared" ca="1" si="19"/>
        <v>5.5598375491104921E-3</v>
      </c>
      <c r="BW27" s="112">
        <f t="shared" ca="1" si="20"/>
        <v>0.99755358496790847</v>
      </c>
      <c r="BX27" s="117">
        <f t="shared" ca="1" si="21"/>
        <v>5.6806786059621327E-3</v>
      </c>
      <c r="BZ27" s="109">
        <f ca="1">$X$387</f>
        <v>0.97633333333333328</v>
      </c>
      <c r="CA27" s="109">
        <f t="shared" ca="1" si="35"/>
        <v>0.97633333333333328</v>
      </c>
      <c r="CB27" s="111">
        <f t="shared" ca="1" si="22"/>
        <v>5.5598375491104921E-3</v>
      </c>
      <c r="CC27" s="112">
        <f t="shared" ca="1" si="23"/>
        <v>0.9975535849622128</v>
      </c>
      <c r="CD27" s="117">
        <f t="shared" ca="1" si="24"/>
        <v>5.6806786059296977E-3</v>
      </c>
      <c r="CF27" s="109">
        <f ca="1">$AB$387</f>
        <v>0.97633333333333328</v>
      </c>
      <c r="CG27" s="109">
        <f t="shared" ca="1" si="36"/>
        <v>0.97633333333333328</v>
      </c>
      <c r="CH27" s="111">
        <f t="shared" ca="1" si="25"/>
        <v>5.5598375491104921E-3</v>
      </c>
      <c r="CI27" s="112">
        <f t="shared" ca="1" si="26"/>
        <v>0.99755358495461888</v>
      </c>
      <c r="CJ27" s="117">
        <f t="shared" ca="1" si="27"/>
        <v>5.6806786058864536E-3</v>
      </c>
      <c r="CL27" s="109">
        <f ca="1">$AF$387</f>
        <v>0.97633333333333328</v>
      </c>
      <c r="CM27" s="109">
        <f t="shared" ca="1" si="37"/>
        <v>0.97633333333333328</v>
      </c>
      <c r="CN27" s="111">
        <f t="shared" ca="1" si="28"/>
        <v>5.5598375491104921E-3</v>
      </c>
      <c r="CO27" s="112">
        <f t="shared" ca="1" si="29"/>
        <v>0.99755358495272051</v>
      </c>
      <c r="CP27" s="117">
        <f t="shared" ca="1" si="30"/>
        <v>5.6806786058756428E-3</v>
      </c>
    </row>
    <row r="28" spans="1:94" x14ac:dyDescent="0.2">
      <c r="A28" s="606"/>
      <c r="B28" s="588">
        <f>'Raw Elevation Data'!F25</f>
        <v>1.0500000000000005</v>
      </c>
      <c r="C28" s="588">
        <f ca="1">'Raw Elevation Data'!L25</f>
        <v>2550</v>
      </c>
      <c r="D28" s="588">
        <f t="shared" si="7"/>
        <v>5.0000000000000044E-2</v>
      </c>
      <c r="E28" s="589">
        <f t="shared" ca="1" si="8"/>
        <v>1</v>
      </c>
      <c r="F28" s="577">
        <f t="shared" ca="1" si="9"/>
        <v>0</v>
      </c>
      <c r="G28" s="590"/>
      <c r="H28" s="591"/>
      <c r="I28" s="592"/>
      <c r="J28" s="593"/>
      <c r="K28" s="572"/>
      <c r="L28" s="593"/>
      <c r="M28" s="583"/>
      <c r="N28" s="592"/>
      <c r="O28" s="644"/>
      <c r="P28" s="593"/>
      <c r="Q28" s="572"/>
      <c r="R28" s="593"/>
      <c r="S28" s="583"/>
      <c r="T28" s="593"/>
      <c r="U28" s="572"/>
      <c r="V28" s="594"/>
      <c r="W28" s="583"/>
      <c r="X28" s="593"/>
      <c r="Y28" s="572"/>
      <c r="Z28" s="595"/>
      <c r="AA28" s="583"/>
      <c r="AB28" s="593"/>
      <c r="AC28" s="572"/>
      <c r="AD28" s="595"/>
      <c r="AE28" s="583"/>
      <c r="AF28" s="593"/>
      <c r="AG28" s="596"/>
      <c r="AH28" s="593"/>
      <c r="AI28" s="593"/>
      <c r="AJ28" s="572"/>
      <c r="AK28" s="597"/>
      <c r="AL28" s="597"/>
      <c r="AM28" s="583"/>
      <c r="AN28" s="89">
        <f t="shared" ca="1" si="1"/>
        <v>5.0000000000000044E-2</v>
      </c>
      <c r="AO28" s="90">
        <f t="shared" ca="1" si="2"/>
        <v>1</v>
      </c>
      <c r="AP28" s="90">
        <f ca="1">IF($AO28=1,MATCH(1,$AO29:$AO$533,0),$AP27)</f>
        <v>1</v>
      </c>
      <c r="AQ28" s="594">
        <f t="shared" ca="1" si="3"/>
        <v>1</v>
      </c>
      <c r="AR28" s="594">
        <f t="shared" ca="1" si="10"/>
        <v>0</v>
      </c>
      <c r="AS28" s="1">
        <f t="shared" ca="1" si="0"/>
        <v>5.0000000000000044E-2</v>
      </c>
      <c r="AT28" s="91">
        <f ca="1">AVERAGE(F28:INDIRECT("F"&amp;(ROW()-AO28+1)))</f>
        <v>0</v>
      </c>
      <c r="AU28" s="91">
        <f ca="1">IF(AT28&gt;0,MAX(F28:INDIRECT("F"&amp;(ROW()-AO28+1))),MIN(F28:INDIRECT("F"&amp;(ROW()-AO28+1))))</f>
        <v>0</v>
      </c>
      <c r="AV28" s="92">
        <f t="shared" ca="1" si="4"/>
        <v>0</v>
      </c>
      <c r="AW28" s="92">
        <f t="shared" ca="1" si="5"/>
        <v>0</v>
      </c>
      <c r="AX28" s="92">
        <f t="shared" ca="1" si="6"/>
        <v>0</v>
      </c>
      <c r="AZ28" s="101" t="s">
        <v>42</v>
      </c>
      <c r="BA28" s="102">
        <v>0</v>
      </c>
      <c r="BB28" s="103">
        <v>0</v>
      </c>
      <c r="BC28" s="104">
        <f t="shared" si="11"/>
        <v>1</v>
      </c>
      <c r="BD28" s="105">
        <f ca="1">AVERAGE(C387:C407)</f>
        <v>1094.6999999999941</v>
      </c>
      <c r="BE28" s="106">
        <f t="shared" ca="1" si="31"/>
        <v>1</v>
      </c>
      <c r="BF28" s="107" t="s">
        <v>142</v>
      </c>
      <c r="BG28" s="108">
        <f t="shared" si="12"/>
        <v>1</v>
      </c>
      <c r="BH28" s="109">
        <f ca="1">$J$407</f>
        <v>0.97633333333333328</v>
      </c>
      <c r="BI28" s="109">
        <f t="shared" ca="1" si="32"/>
        <v>0.97633333333333328</v>
      </c>
      <c r="BJ28" s="111">
        <f t="shared" ca="1" si="13"/>
        <v>5.5598375491104921E-3</v>
      </c>
      <c r="BK28" s="112">
        <f t="shared" ca="1" si="14"/>
        <v>0.99757195427405643</v>
      </c>
      <c r="BL28" s="117">
        <f t="shared" ca="1" si="15"/>
        <v>5.6807832119963476E-3</v>
      </c>
      <c r="BM28" s="114"/>
      <c r="BN28" s="109">
        <f ca="1">$P$407</f>
        <v>0.97633333333333328</v>
      </c>
      <c r="BO28" s="109">
        <f t="shared" ca="1" si="33"/>
        <v>0.97633333333333328</v>
      </c>
      <c r="BP28" s="111">
        <f t="shared" ca="1" si="16"/>
        <v>5.5598375491104921E-3</v>
      </c>
      <c r="BQ28" s="112">
        <f t="shared" ca="1" si="17"/>
        <v>0.9975535850153715</v>
      </c>
      <c r="BR28" s="117">
        <f t="shared" ca="1" si="18"/>
        <v>5.6806786062324156E-3</v>
      </c>
      <c r="BT28" s="109">
        <f ca="1">$T$407</f>
        <v>0.97633333333333328</v>
      </c>
      <c r="BU28" s="109">
        <f t="shared" ca="1" si="34"/>
        <v>0.97633333333333328</v>
      </c>
      <c r="BV28" s="111">
        <f t="shared" ca="1" si="19"/>
        <v>5.5598375491104921E-3</v>
      </c>
      <c r="BW28" s="112">
        <f t="shared" ca="1" si="20"/>
        <v>0.99755358496790847</v>
      </c>
      <c r="BX28" s="117">
        <f t="shared" ca="1" si="21"/>
        <v>5.6806786059621327E-3</v>
      </c>
      <c r="BZ28" s="109">
        <f ca="1">$X$407</f>
        <v>0.97633333333333328</v>
      </c>
      <c r="CA28" s="109">
        <f t="shared" ca="1" si="35"/>
        <v>0.97633333333333328</v>
      </c>
      <c r="CB28" s="111">
        <f t="shared" ca="1" si="22"/>
        <v>5.5598375491104921E-3</v>
      </c>
      <c r="CC28" s="112">
        <f t="shared" ca="1" si="23"/>
        <v>0.9975535849622128</v>
      </c>
      <c r="CD28" s="117">
        <f t="shared" ca="1" si="24"/>
        <v>5.6806786059296977E-3</v>
      </c>
      <c r="CF28" s="109">
        <f ca="1">$AB$407</f>
        <v>0.97633333333333328</v>
      </c>
      <c r="CG28" s="109">
        <f t="shared" ca="1" si="36"/>
        <v>0.97633333333333328</v>
      </c>
      <c r="CH28" s="111">
        <f t="shared" ca="1" si="25"/>
        <v>5.5598375491104921E-3</v>
      </c>
      <c r="CI28" s="112">
        <f t="shared" ca="1" si="26"/>
        <v>0.99755358495461888</v>
      </c>
      <c r="CJ28" s="117">
        <f t="shared" ca="1" si="27"/>
        <v>5.6806786058864536E-3</v>
      </c>
      <c r="CL28" s="109">
        <f ca="1">$AF$407</f>
        <v>0.97633333333333328</v>
      </c>
      <c r="CM28" s="109">
        <f t="shared" ca="1" si="37"/>
        <v>0.97633333333333328</v>
      </c>
      <c r="CN28" s="111">
        <f t="shared" ca="1" si="28"/>
        <v>5.5598375491104921E-3</v>
      </c>
      <c r="CO28" s="112">
        <f t="shared" ca="1" si="29"/>
        <v>0.99755358495272051</v>
      </c>
      <c r="CP28" s="117">
        <f t="shared" ca="1" si="30"/>
        <v>5.6806786058756428E-3</v>
      </c>
    </row>
    <row r="29" spans="1:94" x14ac:dyDescent="0.2">
      <c r="A29" s="587"/>
      <c r="B29" s="588">
        <f>'Raw Elevation Data'!F26</f>
        <v>1.1000000000000005</v>
      </c>
      <c r="C29" s="588">
        <f ca="1">'Raw Elevation Data'!L26</f>
        <v>2550</v>
      </c>
      <c r="D29" s="588">
        <f t="shared" si="7"/>
        <v>5.0000000000000044E-2</v>
      </c>
      <c r="E29" s="589">
        <f t="shared" ca="1" si="8"/>
        <v>1</v>
      </c>
      <c r="F29" s="577">
        <f t="shared" ca="1" si="9"/>
        <v>0</v>
      </c>
      <c r="G29" s="590"/>
      <c r="H29" s="591"/>
      <c r="I29" s="592"/>
      <c r="J29" s="593"/>
      <c r="K29" s="572"/>
      <c r="L29" s="593">
        <f ca="1">IF($M29&gt;=0,(1+((TAN(ASIN(($C29-$C27)/(($B29-$B27)*5280))))/0.01)*(IF($B29&gt;=$BA$48,$BC$48+(($BC$49-$BC$48)/$BB$49)*(($B29-$BA$48)/0.05),IF($B29&gt;=$BA$47,$BC$47+(($BC$48-$BC$47)/$BB$48)*(($B29-$BA$47)/0.05),$BC$46))))*AVERAGE(AQ28:AQ29),   1+((TAN(ASIN(($C29-$C27)/(($B29-$B27)*5280))))/0.01)*(IF($B29&gt;=$BA$48,$BD$48+(($BD$49-$BD$48)/$BB$49)*(($B29-$BA$48)/0.05),IF($B29&gt;=$BA$47,$BD$47+(($BD$48-$BD$47)/$BB$48)*(($B29-$BA$47)/0.05),$BD$46))))</f>
        <v>1</v>
      </c>
      <c r="M29" s="583">
        <f ca="1">C29-C27</f>
        <v>0</v>
      </c>
      <c r="N29" s="592"/>
      <c r="O29" s="644"/>
      <c r="P29" s="593"/>
      <c r="Q29" s="572"/>
      <c r="R29" s="593"/>
      <c r="S29" s="583"/>
      <c r="T29" s="593"/>
      <c r="U29" s="572"/>
      <c r="V29" s="594"/>
      <c r="W29" s="583"/>
      <c r="X29" s="593"/>
      <c r="Y29" s="572"/>
      <c r="Z29" s="595"/>
      <c r="AA29" s="583"/>
      <c r="AB29" s="593"/>
      <c r="AC29" s="572"/>
      <c r="AD29" s="595"/>
      <c r="AE29" s="583"/>
      <c r="AF29" s="593"/>
      <c r="AG29" s="596"/>
      <c r="AH29" s="593"/>
      <c r="AI29" s="593"/>
      <c r="AJ29" s="572"/>
      <c r="AK29" s="597"/>
      <c r="AL29" s="597"/>
      <c r="AM29" s="583"/>
      <c r="AN29" s="89">
        <f t="shared" ca="1" si="1"/>
        <v>5.0000000000000044E-2</v>
      </c>
      <c r="AO29" s="90">
        <f t="shared" ca="1" si="2"/>
        <v>1</v>
      </c>
      <c r="AP29" s="90">
        <f ca="1">IF($AO29=1,MATCH(1,$AO30:$AO$533,0),$AP28)</f>
        <v>1</v>
      </c>
      <c r="AQ29" s="594">
        <f t="shared" ca="1" si="3"/>
        <v>1</v>
      </c>
      <c r="AR29" s="594">
        <f t="shared" ca="1" si="10"/>
        <v>0</v>
      </c>
      <c r="AS29" s="1">
        <f t="shared" ca="1" si="0"/>
        <v>5.0000000000000044E-2</v>
      </c>
      <c r="AT29" s="91">
        <f ca="1">AVERAGE(F29:INDIRECT("F"&amp;(ROW()-AO29+1)))</f>
        <v>0</v>
      </c>
      <c r="AU29" s="91">
        <f ca="1">IF(AT29&gt;0,MAX(F29:INDIRECT("F"&amp;(ROW()-AO29+1))),MIN(F29:INDIRECT("F"&amp;(ROW()-AO29+1))))</f>
        <v>0</v>
      </c>
      <c r="AV29" s="92">
        <f t="shared" ca="1" si="4"/>
        <v>0</v>
      </c>
      <c r="AW29" s="92">
        <f t="shared" ca="1" si="5"/>
        <v>0</v>
      </c>
      <c r="AX29" s="92">
        <f t="shared" ca="1" si="6"/>
        <v>0</v>
      </c>
      <c r="AZ29" s="101" t="s">
        <v>43</v>
      </c>
      <c r="BA29" s="102">
        <v>0</v>
      </c>
      <c r="BB29" s="103">
        <v>0</v>
      </c>
      <c r="BC29" s="104">
        <f t="shared" si="11"/>
        <v>1</v>
      </c>
      <c r="BD29" s="105">
        <f ca="1">AVERAGE(C407:C427)</f>
        <v>1011.5399999999886</v>
      </c>
      <c r="BE29" s="106">
        <f t="shared" ca="1" si="31"/>
        <v>1</v>
      </c>
      <c r="BF29" s="107" t="s">
        <v>142</v>
      </c>
      <c r="BG29" s="108">
        <f t="shared" si="12"/>
        <v>1</v>
      </c>
      <c r="BH29" s="109">
        <f ca="1">$J$427</f>
        <v>0.97633333333333328</v>
      </c>
      <c r="BI29" s="109">
        <f t="shared" ca="1" si="32"/>
        <v>0.97633333333333328</v>
      </c>
      <c r="BJ29" s="111">
        <f t="shared" ca="1" si="13"/>
        <v>5.5598375491104921E-3</v>
      </c>
      <c r="BK29" s="112">
        <f t="shared" ca="1" si="14"/>
        <v>0.99757195427405643</v>
      </c>
      <c r="BL29" s="117">
        <f t="shared" ca="1" si="15"/>
        <v>5.6807832119963476E-3</v>
      </c>
      <c r="BM29" s="114"/>
      <c r="BN29" s="109">
        <f ca="1">$P$427</f>
        <v>0.97633333333333328</v>
      </c>
      <c r="BO29" s="109">
        <f t="shared" ca="1" si="33"/>
        <v>0.97633333333333328</v>
      </c>
      <c r="BP29" s="111">
        <f t="shared" ca="1" si="16"/>
        <v>5.5598375491104921E-3</v>
      </c>
      <c r="BQ29" s="112">
        <f t="shared" ca="1" si="17"/>
        <v>0.9975535850153715</v>
      </c>
      <c r="BR29" s="117">
        <f t="shared" ca="1" si="18"/>
        <v>5.6806786062324156E-3</v>
      </c>
      <c r="BT29" s="109">
        <f ca="1">$T$427</f>
        <v>0.97633333333333328</v>
      </c>
      <c r="BU29" s="109">
        <f t="shared" ca="1" si="34"/>
        <v>0.97633333333333328</v>
      </c>
      <c r="BV29" s="111">
        <f t="shared" ca="1" si="19"/>
        <v>5.5598375491104921E-3</v>
      </c>
      <c r="BW29" s="112">
        <f t="shared" ca="1" si="20"/>
        <v>0.99755358496790847</v>
      </c>
      <c r="BX29" s="117">
        <f t="shared" ca="1" si="21"/>
        <v>5.6806786059621327E-3</v>
      </c>
      <c r="BZ29" s="109">
        <f ca="1">$X$427</f>
        <v>0.97633333333333328</v>
      </c>
      <c r="CA29" s="109">
        <f t="shared" ca="1" si="35"/>
        <v>0.97633333333333328</v>
      </c>
      <c r="CB29" s="111">
        <f t="shared" ca="1" si="22"/>
        <v>5.5598375491104921E-3</v>
      </c>
      <c r="CC29" s="112">
        <f t="shared" ca="1" si="23"/>
        <v>0.9975535849622128</v>
      </c>
      <c r="CD29" s="117">
        <f t="shared" ca="1" si="24"/>
        <v>5.6806786059296977E-3</v>
      </c>
      <c r="CF29" s="109">
        <f ca="1">$AB$427</f>
        <v>0.97633333333333328</v>
      </c>
      <c r="CG29" s="109">
        <f t="shared" ca="1" si="36"/>
        <v>0.97633333333333328</v>
      </c>
      <c r="CH29" s="111">
        <f ca="1">$BJ$40*CG29</f>
        <v>5.5598375491104921E-3</v>
      </c>
      <c r="CI29" s="112">
        <f t="shared" ca="1" si="26"/>
        <v>0.99755358495461888</v>
      </c>
      <c r="CJ29" s="117">
        <f t="shared" ca="1" si="27"/>
        <v>5.6806786058864536E-3</v>
      </c>
      <c r="CL29" s="109">
        <f ca="1">$AF$427</f>
        <v>0.97633333333333328</v>
      </c>
      <c r="CM29" s="109">
        <f t="shared" ca="1" si="37"/>
        <v>0.97633333333333328</v>
      </c>
      <c r="CN29" s="111">
        <f t="shared" ca="1" si="28"/>
        <v>5.5598375491104921E-3</v>
      </c>
      <c r="CO29" s="112">
        <f t="shared" ca="1" si="29"/>
        <v>0.99755358495272051</v>
      </c>
      <c r="CP29" s="117">
        <f t="shared" ca="1" si="30"/>
        <v>5.6806786058756428E-3</v>
      </c>
    </row>
    <row r="30" spans="1:94" x14ac:dyDescent="0.2">
      <c r="A30" s="587"/>
      <c r="B30" s="588">
        <f>'Raw Elevation Data'!F27</f>
        <v>1.1500000000000006</v>
      </c>
      <c r="C30" s="588">
        <f ca="1">'Raw Elevation Data'!L27</f>
        <v>2550</v>
      </c>
      <c r="D30" s="588">
        <f t="shared" si="7"/>
        <v>5.0000000000000044E-2</v>
      </c>
      <c r="E30" s="589">
        <f t="shared" ca="1" si="8"/>
        <v>1</v>
      </c>
      <c r="F30" s="577">
        <f t="shared" ca="1" si="9"/>
        <v>0</v>
      </c>
      <c r="G30" s="590"/>
      <c r="H30" s="591"/>
      <c r="I30" s="592"/>
      <c r="J30" s="593"/>
      <c r="K30" s="572"/>
      <c r="L30" s="593"/>
      <c r="M30" s="583"/>
      <c r="N30" s="592"/>
      <c r="O30" s="644"/>
      <c r="P30" s="593"/>
      <c r="Q30" s="572"/>
      <c r="R30" s="593"/>
      <c r="S30" s="583"/>
      <c r="T30" s="593"/>
      <c r="U30" s="572"/>
      <c r="V30" s="594"/>
      <c r="W30" s="583"/>
      <c r="X30" s="593"/>
      <c r="Y30" s="572"/>
      <c r="Z30" s="595"/>
      <c r="AA30" s="583"/>
      <c r="AB30" s="593"/>
      <c r="AC30" s="572"/>
      <c r="AD30" s="595"/>
      <c r="AE30" s="583"/>
      <c r="AF30" s="593"/>
      <c r="AG30" s="596"/>
      <c r="AH30" s="593"/>
      <c r="AI30" s="593"/>
      <c r="AJ30" s="572"/>
      <c r="AK30" s="597"/>
      <c r="AL30" s="597"/>
      <c r="AM30" s="583"/>
      <c r="AN30" s="89">
        <f t="shared" ca="1" si="1"/>
        <v>5.0000000000000044E-2</v>
      </c>
      <c r="AO30" s="90">
        <f t="shared" ca="1" si="2"/>
        <v>1</v>
      </c>
      <c r="AP30" s="90">
        <f ca="1">IF($AO30=1,MATCH(1,$AO31:$AO$533,0),$AP29)</f>
        <v>1</v>
      </c>
      <c r="AQ30" s="594">
        <f t="shared" ca="1" si="3"/>
        <v>1</v>
      </c>
      <c r="AR30" s="594">
        <f t="shared" ca="1" si="10"/>
        <v>0</v>
      </c>
      <c r="AS30" s="1">
        <f t="shared" ca="1" si="0"/>
        <v>5.0000000000000044E-2</v>
      </c>
      <c r="AT30" s="91">
        <f ca="1">AVERAGE(F30:INDIRECT("F"&amp;(ROW()-AO30+1)))</f>
        <v>0</v>
      </c>
      <c r="AU30" s="91">
        <f ca="1">IF(AT30&gt;0,MAX(F30:INDIRECT("F"&amp;(ROW()-AO30+1))),MIN(F30:INDIRECT("F"&amp;(ROW()-AO30+1))))</f>
        <v>0</v>
      </c>
      <c r="AV30" s="92">
        <f t="shared" ca="1" si="4"/>
        <v>0</v>
      </c>
      <c r="AW30" s="92">
        <f t="shared" ca="1" si="5"/>
        <v>0</v>
      </c>
      <c r="AX30" s="92">
        <f t="shared" ca="1" si="6"/>
        <v>0</v>
      </c>
      <c r="AZ30" s="101" t="s">
        <v>44</v>
      </c>
      <c r="BA30" s="102">
        <v>0</v>
      </c>
      <c r="BB30" s="103">
        <v>0</v>
      </c>
      <c r="BC30" s="104">
        <f t="shared" si="11"/>
        <v>1</v>
      </c>
      <c r="BD30" s="105">
        <f ca="1">AVERAGE(C427:C447)</f>
        <v>928.37999999998146</v>
      </c>
      <c r="BE30" s="106">
        <f t="shared" ca="1" si="31"/>
        <v>1</v>
      </c>
      <c r="BF30" s="107" t="s">
        <v>142</v>
      </c>
      <c r="BG30" s="108">
        <f t="shared" si="12"/>
        <v>1</v>
      </c>
      <c r="BH30" s="109">
        <f ca="1">$J$447</f>
        <v>0.97633333333333328</v>
      </c>
      <c r="BI30" s="109">
        <f t="shared" ca="1" si="32"/>
        <v>0.97633333333333328</v>
      </c>
      <c r="BJ30" s="111">
        <f t="shared" ca="1" si="13"/>
        <v>5.5598375491104921E-3</v>
      </c>
      <c r="BK30" s="112">
        <f t="shared" ca="1" si="14"/>
        <v>0.99757195427405643</v>
      </c>
      <c r="BL30" s="117">
        <f t="shared" ca="1" si="15"/>
        <v>5.6807832119963476E-3</v>
      </c>
      <c r="BM30" s="114"/>
      <c r="BN30" s="109">
        <f ca="1">$P$447</f>
        <v>0.97633333333333328</v>
      </c>
      <c r="BO30" s="109">
        <f t="shared" ca="1" si="33"/>
        <v>0.97633333333333328</v>
      </c>
      <c r="BP30" s="111">
        <f t="shared" ca="1" si="16"/>
        <v>5.5598375491104921E-3</v>
      </c>
      <c r="BQ30" s="112">
        <f t="shared" ca="1" si="17"/>
        <v>0.9975535850153715</v>
      </c>
      <c r="BR30" s="117">
        <f t="shared" ca="1" si="18"/>
        <v>5.6806786062324156E-3</v>
      </c>
      <c r="BT30" s="109">
        <f ca="1">$T$447</f>
        <v>0.97633333333333328</v>
      </c>
      <c r="BU30" s="109">
        <f t="shared" ca="1" si="34"/>
        <v>0.97633333333333328</v>
      </c>
      <c r="BV30" s="111">
        <f t="shared" ca="1" si="19"/>
        <v>5.5598375491104921E-3</v>
      </c>
      <c r="BW30" s="112">
        <f t="shared" ca="1" si="20"/>
        <v>0.99755358496790847</v>
      </c>
      <c r="BX30" s="117">
        <f t="shared" ca="1" si="21"/>
        <v>5.6806786059621327E-3</v>
      </c>
      <c r="BZ30" s="109">
        <f ca="1">$X$447</f>
        <v>0.97633333333333328</v>
      </c>
      <c r="CA30" s="109">
        <f t="shared" ca="1" si="35"/>
        <v>0.97633333333333328</v>
      </c>
      <c r="CB30" s="111">
        <f t="shared" ca="1" si="22"/>
        <v>5.5598375491104921E-3</v>
      </c>
      <c r="CC30" s="112">
        <f t="shared" ca="1" si="23"/>
        <v>0.9975535849622128</v>
      </c>
      <c r="CD30" s="117">
        <f t="shared" ca="1" si="24"/>
        <v>5.6806786059296977E-3</v>
      </c>
      <c r="CF30" s="109">
        <f ca="1">$AB$447</f>
        <v>0.97633333333333328</v>
      </c>
      <c r="CG30" s="109">
        <f t="shared" ca="1" si="36"/>
        <v>0.97633333333333328</v>
      </c>
      <c r="CH30" s="111">
        <f t="shared" ca="1" si="25"/>
        <v>5.5598375491104921E-3</v>
      </c>
      <c r="CI30" s="112">
        <f t="shared" ca="1" si="26"/>
        <v>0.99755358495461888</v>
      </c>
      <c r="CJ30" s="117">
        <f t="shared" ca="1" si="27"/>
        <v>5.6806786058864536E-3</v>
      </c>
      <c r="CL30" s="109">
        <f ca="1">$AF$447</f>
        <v>0.97633333333333328</v>
      </c>
      <c r="CM30" s="109">
        <f t="shared" ca="1" si="37"/>
        <v>0.97633333333333328</v>
      </c>
      <c r="CN30" s="111">
        <f t="shared" ca="1" si="28"/>
        <v>5.5598375491104921E-3</v>
      </c>
      <c r="CO30" s="112">
        <f t="shared" ca="1" si="29"/>
        <v>0.99755358495272051</v>
      </c>
      <c r="CP30" s="117">
        <f t="shared" ca="1" si="30"/>
        <v>5.6806786058756428E-3</v>
      </c>
    </row>
    <row r="31" spans="1:94" x14ac:dyDescent="0.2">
      <c r="A31" s="587"/>
      <c r="B31" s="588">
        <f>'Raw Elevation Data'!F28</f>
        <v>1.2000000000000006</v>
      </c>
      <c r="C31" s="588">
        <f ca="1">'Raw Elevation Data'!L28</f>
        <v>2550</v>
      </c>
      <c r="D31" s="588">
        <f t="shared" si="7"/>
        <v>5.0000000000000044E-2</v>
      </c>
      <c r="E31" s="589">
        <f t="shared" ca="1" si="8"/>
        <v>1</v>
      </c>
      <c r="F31" s="577">
        <f t="shared" ca="1" si="9"/>
        <v>0</v>
      </c>
      <c r="G31" s="590"/>
      <c r="H31" s="591"/>
      <c r="I31" s="592"/>
      <c r="J31" s="593"/>
      <c r="K31" s="572"/>
      <c r="L31" s="593">
        <f ca="1">IF($M31&gt;=0,(1+((TAN(ASIN(($C31-$C29)/(($B31-$B29)*5280))))/0.01)*(IF($B31&gt;=$BA$48,$BC$48+(($BC$49-$BC$48)/$BB$49)*(($B31-$BA$48)/0.05),IF($B31&gt;=$BA$47,$BC$47+(($BC$48-$BC$47)/$BB$48)*(($B31-$BA$47)/0.05),$BC$46))))*AVERAGE(AQ30:AQ31),   1+((TAN(ASIN(($C31-$C29)/(($B31-$B29)*5280))))/0.01)*(IF($B31&gt;=$BA$48,$BD$48+(($BD$49-$BD$48)/$BB$49)*(($B31-$BA$48)/0.05),IF($B31&gt;=$BA$47,$BD$47+(($BD$48-$BD$47)/$BB$48)*(($B31-$BA$47)/0.05),$BD$46))))</f>
        <v>1</v>
      </c>
      <c r="M31" s="583">
        <f ca="1">C31-C29</f>
        <v>0</v>
      </c>
      <c r="N31" s="592"/>
      <c r="O31" s="644"/>
      <c r="P31" s="593"/>
      <c r="Q31" s="572"/>
      <c r="R31" s="593">
        <f ca="1">IF(S31&gt;=0,(1+((TAN(ASIN((C31-C27)/((B31-B27)*5280))))/0.01)*(IF(B27&gt;=$BA$48,$BC$48,IF(B27&gt;=$BA$47,$BC$47,$BC$46))))*AVERAGE(AQ28:AQ31),1+((TAN(ASIN((C31-C27)/((B31-B27)*5280))))/0.01)*(IF(B27&gt;=$BA$48,$BD$48,IF(B27&gt;=$BA$47,$BD$47,$BD$46))))</f>
        <v>1</v>
      </c>
      <c r="S31" s="583">
        <f ca="1">C31-C27</f>
        <v>0</v>
      </c>
      <c r="T31" s="593"/>
      <c r="U31" s="572"/>
      <c r="V31" s="594"/>
      <c r="W31" s="583"/>
      <c r="X31" s="593"/>
      <c r="Y31" s="572"/>
      <c r="Z31" s="595"/>
      <c r="AA31" s="583"/>
      <c r="AB31" s="593"/>
      <c r="AC31" s="572"/>
      <c r="AD31" s="595"/>
      <c r="AE31" s="583"/>
      <c r="AF31" s="593"/>
      <c r="AG31" s="596"/>
      <c r="AH31" s="593"/>
      <c r="AI31" s="593"/>
      <c r="AJ31" s="572"/>
      <c r="AK31" s="597"/>
      <c r="AL31" s="597"/>
      <c r="AM31" s="583"/>
      <c r="AN31" s="89">
        <f t="shared" ca="1" si="1"/>
        <v>5.0000000000000044E-2</v>
      </c>
      <c r="AO31" s="90">
        <f t="shared" ca="1" si="2"/>
        <v>1</v>
      </c>
      <c r="AP31" s="90">
        <f ca="1">IF($AO31=1,MATCH(1,$AO32:$AO$533,0),$AP30)</f>
        <v>1</v>
      </c>
      <c r="AQ31" s="594">
        <f t="shared" ca="1" si="3"/>
        <v>1</v>
      </c>
      <c r="AR31" s="594">
        <f t="shared" ca="1" si="10"/>
        <v>0</v>
      </c>
      <c r="AS31" s="1">
        <f t="shared" ca="1" si="0"/>
        <v>5.0000000000000044E-2</v>
      </c>
      <c r="AT31" s="91">
        <f ca="1">AVERAGE(F31:INDIRECT("F"&amp;(ROW()-AO31+1)))</f>
        <v>0</v>
      </c>
      <c r="AU31" s="91">
        <f ca="1">IF(AT31&gt;0,MAX(F31:INDIRECT("F"&amp;(ROW()-AO31+1))),MIN(F31:INDIRECT("F"&amp;(ROW()-AO31+1))))</f>
        <v>0</v>
      </c>
      <c r="AV31" s="92">
        <f t="shared" ca="1" si="4"/>
        <v>0</v>
      </c>
      <c r="AW31" s="92">
        <f t="shared" ca="1" si="5"/>
        <v>0</v>
      </c>
      <c r="AX31" s="92">
        <f t="shared" ca="1" si="6"/>
        <v>0</v>
      </c>
      <c r="AZ31" s="101" t="s">
        <v>45</v>
      </c>
      <c r="BA31" s="102">
        <v>0</v>
      </c>
      <c r="BB31" s="103">
        <v>1</v>
      </c>
      <c r="BC31" s="104">
        <f t="shared" si="11"/>
        <v>1.0020833330000001</v>
      </c>
      <c r="BD31" s="105">
        <f ca="1">AVERAGE(C447:C467)</f>
        <v>845.21999999997399</v>
      </c>
      <c r="BE31" s="106">
        <f t="shared" ca="1" si="31"/>
        <v>1</v>
      </c>
      <c r="BF31" s="107" t="s">
        <v>142</v>
      </c>
      <c r="BG31" s="108">
        <f t="shared" si="12"/>
        <v>1</v>
      </c>
      <c r="BH31" s="109">
        <f ca="1">$J$467</f>
        <v>0.97633333333333328</v>
      </c>
      <c r="BI31" s="109">
        <f t="shared" ca="1" si="32"/>
        <v>0.97841666633333346</v>
      </c>
      <c r="BJ31" s="111">
        <f t="shared" ca="1" si="13"/>
        <v>5.5717013180152739E-3</v>
      </c>
      <c r="BK31" s="112">
        <f t="shared" ca="1" si="14"/>
        <v>0.99970060695983365</v>
      </c>
      <c r="BL31" s="117">
        <f t="shared" ca="1" si="15"/>
        <v>5.6929050588362924E-3</v>
      </c>
      <c r="BM31" s="114"/>
      <c r="BN31" s="109">
        <f ca="1">$P$467</f>
        <v>0.97633333333333328</v>
      </c>
      <c r="BO31" s="109">
        <f t="shared" ca="1" si="33"/>
        <v>0.97841666633333346</v>
      </c>
      <c r="BP31" s="111">
        <f t="shared" ca="1" si="16"/>
        <v>5.5717013180152739E-3</v>
      </c>
      <c r="BQ31" s="112">
        <f t="shared" ca="1" si="17"/>
        <v>0.99968219850420492</v>
      </c>
      <c r="BR31" s="117">
        <f t="shared" ca="1" si="18"/>
        <v>5.6928002298610525E-3</v>
      </c>
      <c r="BT31" s="109">
        <f ca="1">$T$467</f>
        <v>0.97633333333333328</v>
      </c>
      <c r="BU31" s="109">
        <f t="shared" ca="1" si="34"/>
        <v>0.97841666633333346</v>
      </c>
      <c r="BV31" s="111">
        <f t="shared" ca="1" si="19"/>
        <v>5.5717013180152739E-3</v>
      </c>
      <c r="BW31" s="112">
        <f t="shared" ca="1" si="20"/>
        <v>0.99968219845664064</v>
      </c>
      <c r="BX31" s="117">
        <f t="shared" ca="1" si="21"/>
        <v>5.6928002295901928E-3</v>
      </c>
      <c r="BZ31" s="109">
        <f ca="1">$X$467</f>
        <v>0.97633333333333328</v>
      </c>
      <c r="CA31" s="109">
        <f t="shared" ca="1" si="35"/>
        <v>0.97841666633333346</v>
      </c>
      <c r="CB31" s="111">
        <f t="shared" ca="1" si="22"/>
        <v>5.5717013180152739E-3</v>
      </c>
      <c r="CC31" s="112">
        <f t="shared" ca="1" si="23"/>
        <v>0.99968219845093276</v>
      </c>
      <c r="CD31" s="117">
        <f t="shared" ca="1" si="24"/>
        <v>5.6928002295576884E-3</v>
      </c>
      <c r="CF31" s="109">
        <f ca="1">$AB$467</f>
        <v>0.97633333333333328</v>
      </c>
      <c r="CG31" s="109">
        <f t="shared" ca="1" si="36"/>
        <v>0.97841666633333346</v>
      </c>
      <c r="CH31" s="111">
        <f t="shared" ca="1" si="25"/>
        <v>5.5717013180152739E-3</v>
      </c>
      <c r="CI31" s="112">
        <f t="shared" ca="1" si="26"/>
        <v>0.99968219844332262</v>
      </c>
      <c r="CJ31" s="117">
        <f t="shared" ca="1" si="27"/>
        <v>5.6928002295143516E-3</v>
      </c>
      <c r="CL31" s="109">
        <f ca="1">$AF$467</f>
        <v>0.97633333333333328</v>
      </c>
      <c r="CM31" s="109">
        <f t="shared" ca="1" si="37"/>
        <v>0.97841666633333346</v>
      </c>
      <c r="CN31" s="111">
        <f t="shared" ca="1" si="28"/>
        <v>5.5717013180152739E-3</v>
      </c>
      <c r="CO31" s="112">
        <f t="shared" ca="1" si="29"/>
        <v>0.99968219844142014</v>
      </c>
      <c r="CP31" s="117">
        <f t="shared" ca="1" si="30"/>
        <v>5.6928002295035173E-3</v>
      </c>
    </row>
    <row r="32" spans="1:94" ht="13.5" thickBot="1" x14ac:dyDescent="0.25">
      <c r="A32" s="573" t="s">
        <v>304</v>
      </c>
      <c r="B32" s="598">
        <f>'Raw Elevation Data'!F29</f>
        <v>1.2500000000000007</v>
      </c>
      <c r="C32" s="598">
        <f ca="1">'Raw Elevation Data'!L29</f>
        <v>2550</v>
      </c>
      <c r="D32" s="598">
        <f t="shared" si="7"/>
        <v>5.0000000000000044E-2</v>
      </c>
      <c r="E32" s="599">
        <f t="shared" ca="1" si="8"/>
        <v>1</v>
      </c>
      <c r="F32" s="577">
        <f t="shared" ca="1" si="9"/>
        <v>0</v>
      </c>
      <c r="G32" s="600">
        <f ca="1">IF(AVERAGE(E20:E32)&gt;$BA$68,AVERAGE(E20:E32),$BA$68)</f>
        <v>1</v>
      </c>
      <c r="H32" s="601">
        <f ca="1">IF(SUMIF(L20:L32,"&gt;0")/COUNT(L20:L32)&gt;$BA$68,SUMIF(L20:L32,"&gt;0")/COUNT(L20:L32),$BA$68)</f>
        <v>1</v>
      </c>
      <c r="I32" s="592"/>
      <c r="J32" s="593"/>
      <c r="K32" s="572"/>
      <c r="L32" s="593"/>
      <c r="M32" s="583"/>
      <c r="N32" s="592"/>
      <c r="O32" s="644"/>
      <c r="P32" s="593"/>
      <c r="Q32" s="572"/>
      <c r="R32" s="593"/>
      <c r="S32" s="583"/>
      <c r="T32" s="593"/>
      <c r="U32" s="572"/>
      <c r="V32" s="594">
        <f ca="1">IF(W32&gt;=0,(1+((TAN(ASIN((C32-C27)/((B32-B27)*5280))))/0.01)*(IF(B27&gt;=$BA$48,$BC$48,IF(B27&gt;=$BA$47,$BC$47,$BC$46))))*AVERAGE(AQ28:AQ32),1+((TAN(ASIN((C32-C27)/((B32-B27)*5280))))/0.01)*(IF(B27&gt;=$BA$48,$BD$48,IF(B27&gt;=$BA$47,$BD$47,$BD$46))))</f>
        <v>1</v>
      </c>
      <c r="W32" s="583">
        <f ca="1">C32-C27</f>
        <v>0</v>
      </c>
      <c r="X32" s="593"/>
      <c r="Y32" s="572"/>
      <c r="Z32" s="595"/>
      <c r="AA32" s="583"/>
      <c r="AB32" s="593"/>
      <c r="AC32" s="572"/>
      <c r="AD32" s="595"/>
      <c r="AE32" s="583"/>
      <c r="AF32" s="593"/>
      <c r="AG32" s="596"/>
      <c r="AH32" s="602">
        <f ca="1">(MAX(AW21:AW32)-MIN(AW21:AW32))*0.3048</f>
        <v>0</v>
      </c>
      <c r="AI32" s="602">
        <f ca="1">-(MAX(AX21:AX32)-MIN(AX21:AX32))*0.3048</f>
        <v>0</v>
      </c>
      <c r="AJ32" s="572"/>
      <c r="AK32" s="597"/>
      <c r="AL32" s="597"/>
      <c r="AM32" s="583"/>
      <c r="AN32" s="89">
        <f t="shared" ca="1" si="1"/>
        <v>5.0000000000000044E-2</v>
      </c>
      <c r="AO32" s="90">
        <f t="shared" ca="1" si="2"/>
        <v>1</v>
      </c>
      <c r="AP32" s="90">
        <f ca="1">IF($AO32=1,MATCH(1,$AO33:$AO$533,0),$AP31)</f>
        <v>1</v>
      </c>
      <c r="AQ32" s="594">
        <f t="shared" ca="1" si="3"/>
        <v>1</v>
      </c>
      <c r="AR32" s="594">
        <f t="shared" ca="1" si="10"/>
        <v>0</v>
      </c>
      <c r="AS32" s="1">
        <f t="shared" ca="1" si="0"/>
        <v>5.0000000000000044E-2</v>
      </c>
      <c r="AT32" s="91">
        <f ca="1">AVERAGE(F32:INDIRECT("F"&amp;(ROW()-AO32+1)))</f>
        <v>0</v>
      </c>
      <c r="AU32" s="91">
        <f ca="1">IF(AT32&gt;0,MAX(F32:INDIRECT("F"&amp;(ROW()-AO32+1))),MIN(F32:INDIRECT("F"&amp;(ROW()-AO32+1))))</f>
        <v>0</v>
      </c>
      <c r="AV32" s="92">
        <f t="shared" ca="1" si="4"/>
        <v>0</v>
      </c>
      <c r="AW32" s="92">
        <f t="shared" ca="1" si="5"/>
        <v>0</v>
      </c>
      <c r="AX32" s="92">
        <f t="shared" ca="1" si="6"/>
        <v>0</v>
      </c>
      <c r="AZ32" s="101" t="s">
        <v>46</v>
      </c>
      <c r="BA32" s="102">
        <v>0</v>
      </c>
      <c r="BB32" s="103">
        <v>0</v>
      </c>
      <c r="BC32" s="104">
        <f t="shared" si="11"/>
        <v>1</v>
      </c>
      <c r="BD32" s="105">
        <f ca="1">AVERAGE(C467:C487)</f>
        <v>762.05999999996652</v>
      </c>
      <c r="BE32" s="106">
        <f t="shared" ca="1" si="31"/>
        <v>1</v>
      </c>
      <c r="BF32" s="107" t="s">
        <v>142</v>
      </c>
      <c r="BG32" s="108">
        <f t="shared" si="12"/>
        <v>1</v>
      </c>
      <c r="BH32" s="109">
        <f ca="1">$J$487</f>
        <v>0.97633333333333328</v>
      </c>
      <c r="BI32" s="109">
        <f t="shared" ca="1" si="32"/>
        <v>0.97633333333333328</v>
      </c>
      <c r="BJ32" s="111">
        <f t="shared" ca="1" si="13"/>
        <v>5.5598375491104921E-3</v>
      </c>
      <c r="BK32" s="112">
        <f t="shared" ca="1" si="14"/>
        <v>0.99757195427405643</v>
      </c>
      <c r="BL32" s="117">
        <f t="shared" ca="1" si="15"/>
        <v>5.6807832119963476E-3</v>
      </c>
      <c r="BM32" s="114"/>
      <c r="BN32" s="109">
        <f ca="1">$P$487</f>
        <v>0.97633333333333328</v>
      </c>
      <c r="BO32" s="109">
        <f t="shared" ca="1" si="33"/>
        <v>0.97633333333333328</v>
      </c>
      <c r="BP32" s="111">
        <f t="shared" ca="1" si="16"/>
        <v>5.5598375491104921E-3</v>
      </c>
      <c r="BQ32" s="112">
        <f t="shared" ca="1" si="17"/>
        <v>0.9975535850153715</v>
      </c>
      <c r="BR32" s="117">
        <f t="shared" ca="1" si="18"/>
        <v>5.6806786062324156E-3</v>
      </c>
      <c r="BT32" s="109">
        <f ca="1">$T$487</f>
        <v>0.97633333333333328</v>
      </c>
      <c r="BU32" s="109">
        <f t="shared" ca="1" si="34"/>
        <v>0.97633333333333328</v>
      </c>
      <c r="BV32" s="111">
        <f t="shared" ca="1" si="19"/>
        <v>5.5598375491104921E-3</v>
      </c>
      <c r="BW32" s="112">
        <f t="shared" ca="1" si="20"/>
        <v>0.99755358496790847</v>
      </c>
      <c r="BX32" s="117">
        <f t="shared" ca="1" si="21"/>
        <v>5.6806786059621327E-3</v>
      </c>
      <c r="BZ32" s="109">
        <f ca="1">$X$487</f>
        <v>0.97633333333333328</v>
      </c>
      <c r="CA32" s="109">
        <f t="shared" ca="1" si="35"/>
        <v>0.97633333333333328</v>
      </c>
      <c r="CB32" s="111">
        <f t="shared" ca="1" si="22"/>
        <v>5.5598375491104921E-3</v>
      </c>
      <c r="CC32" s="112">
        <f t="shared" ca="1" si="23"/>
        <v>0.9975535849622128</v>
      </c>
      <c r="CD32" s="117">
        <f t="shared" ca="1" si="24"/>
        <v>5.6806786059296977E-3</v>
      </c>
      <c r="CF32" s="109">
        <f ca="1">$AB$487</f>
        <v>0.97633333333333328</v>
      </c>
      <c r="CG32" s="109">
        <f t="shared" ca="1" si="36"/>
        <v>0.97633333333333328</v>
      </c>
      <c r="CH32" s="111">
        <f t="shared" ca="1" si="25"/>
        <v>5.5598375491104921E-3</v>
      </c>
      <c r="CI32" s="112">
        <f t="shared" ca="1" si="26"/>
        <v>0.99755358495461888</v>
      </c>
      <c r="CJ32" s="117">
        <f t="shared" ca="1" si="27"/>
        <v>5.6806786058864536E-3</v>
      </c>
      <c r="CL32" s="109">
        <f ca="1">$AF$487</f>
        <v>0.97633333333333328</v>
      </c>
      <c r="CM32" s="109">
        <f t="shared" ca="1" si="37"/>
        <v>0.97633333333333328</v>
      </c>
      <c r="CN32" s="111">
        <f t="shared" ca="1" si="28"/>
        <v>5.5598375491104921E-3</v>
      </c>
      <c r="CO32" s="112">
        <f t="shared" ca="1" si="29"/>
        <v>0.99755358495272051</v>
      </c>
      <c r="CP32" s="117">
        <f t="shared" ca="1" si="30"/>
        <v>5.6806786058756428E-3</v>
      </c>
    </row>
    <row r="33" spans="1:94" ht="13.5" thickTop="1" x14ac:dyDescent="0.2">
      <c r="A33" s="587"/>
      <c r="B33" s="588">
        <f>'Raw Elevation Data'!F30</f>
        <v>1.3000000000000007</v>
      </c>
      <c r="C33" s="588">
        <f ca="1">'Raw Elevation Data'!L30</f>
        <v>2550</v>
      </c>
      <c r="D33" s="588">
        <f t="shared" si="7"/>
        <v>5.0000000000000044E-2</v>
      </c>
      <c r="E33" s="589">
        <f t="shared" ca="1" si="8"/>
        <v>1</v>
      </c>
      <c r="F33" s="577">
        <f t="shared" ca="1" si="9"/>
        <v>0</v>
      </c>
      <c r="G33" s="590"/>
      <c r="H33" s="591"/>
      <c r="I33" s="592"/>
      <c r="J33" s="593"/>
      <c r="K33" s="572"/>
      <c r="L33" s="593">
        <f ca="1">IF($M33&gt;=0,(1+((TAN(ASIN(($C33-$C31)/(($B33-$B31)*5280))))/0.01)*(IF($B33&gt;=$BA$48,$BC$48+(($BC$49-$BC$48)/$BB$49)*(($B33-$BA$48)/0.05),IF($B33&gt;=$BA$47,$BC$47+(($BC$48-$BC$47)/$BB$48)*(($B33-$BA$47)/0.05),$BC$46))))*AVERAGE(AQ32:AQ33),   1+((TAN(ASIN(($C33-$C31)/(($B33-$B31)*5280))))/0.01)*(IF($B33&gt;=$BA$48,$BD$48+(($BD$49-$BD$48)/$BB$49)*(($B33-$BA$48)/0.05),IF($B33&gt;=$BA$47,$BD$47+(($BD$48-$BD$47)/$BB$48)*(($B33-$BA$47)/0.05),$BD$46))))</f>
        <v>1</v>
      </c>
      <c r="M33" s="583">
        <f ca="1">C33-C31</f>
        <v>0</v>
      </c>
      <c r="N33" s="592"/>
      <c r="O33" s="644"/>
      <c r="P33" s="593"/>
      <c r="Q33" s="572"/>
      <c r="R33" s="593"/>
      <c r="S33" s="583"/>
      <c r="T33" s="593"/>
      <c r="U33" s="572"/>
      <c r="V33" s="594"/>
      <c r="W33" s="583"/>
      <c r="X33" s="593"/>
      <c r="Y33" s="572"/>
      <c r="Z33" s="595"/>
      <c r="AA33" s="583"/>
      <c r="AB33" s="593"/>
      <c r="AC33" s="572"/>
      <c r="AD33" s="595"/>
      <c r="AE33" s="583"/>
      <c r="AF33" s="593"/>
      <c r="AG33" s="596"/>
      <c r="AH33" s="593"/>
      <c r="AI33" s="593"/>
      <c r="AJ33" s="572"/>
      <c r="AK33" s="597"/>
      <c r="AL33" s="597"/>
      <c r="AM33" s="583"/>
      <c r="AN33" s="89">
        <f t="shared" ca="1" si="1"/>
        <v>5.0000000000000044E-2</v>
      </c>
      <c r="AO33" s="90">
        <f t="shared" ca="1" si="2"/>
        <v>1</v>
      </c>
      <c r="AP33" s="90">
        <f ca="1">IF($AO33=1,MATCH(1,$AO34:$AO$533,0),$AP32)</f>
        <v>1</v>
      </c>
      <c r="AQ33" s="594">
        <f t="shared" ca="1" si="3"/>
        <v>1</v>
      </c>
      <c r="AR33" s="594">
        <f t="shared" ca="1" si="10"/>
        <v>0</v>
      </c>
      <c r="AS33" s="1">
        <f t="shared" ca="1" si="0"/>
        <v>5.0000000000000044E-2</v>
      </c>
      <c r="AT33" s="91">
        <f ca="1">AVERAGE(F33:INDIRECT("F"&amp;(ROW()-AO33+1)))</f>
        <v>0</v>
      </c>
      <c r="AU33" s="91">
        <f ca="1">IF(AT33&gt;0,MAX(F33:INDIRECT("F"&amp;(ROW()-AO33+1))),MIN(F33:INDIRECT("F"&amp;(ROW()-AO33+1))))</f>
        <v>0</v>
      </c>
      <c r="AV33" s="92">
        <f t="shared" ca="1" si="4"/>
        <v>0</v>
      </c>
      <c r="AW33" s="92">
        <f t="shared" ca="1" si="5"/>
        <v>0</v>
      </c>
      <c r="AX33" s="92">
        <f t="shared" ca="1" si="6"/>
        <v>0</v>
      </c>
      <c r="AZ33" s="101" t="s">
        <v>47</v>
      </c>
      <c r="BA33" s="102">
        <v>0</v>
      </c>
      <c r="BB33" s="103">
        <v>0</v>
      </c>
      <c r="BC33" s="104">
        <f t="shared" si="11"/>
        <v>1</v>
      </c>
      <c r="BD33" s="105">
        <f ca="1">AVERAGE(C487:C507)</f>
        <v>678.89999999995916</v>
      </c>
      <c r="BE33" s="106">
        <f t="shared" ca="1" si="31"/>
        <v>1</v>
      </c>
      <c r="BF33" s="107" t="s">
        <v>142</v>
      </c>
      <c r="BG33" s="108">
        <f t="shared" si="12"/>
        <v>1</v>
      </c>
      <c r="BH33" s="109">
        <f ca="1">$J$507</f>
        <v>0.97633333333333328</v>
      </c>
      <c r="BI33" s="109">
        <f t="shared" ca="1" si="32"/>
        <v>0.97633333333333328</v>
      </c>
      <c r="BJ33" s="111">
        <f t="shared" ca="1" si="13"/>
        <v>5.5598375491104921E-3</v>
      </c>
      <c r="BK33" s="112">
        <f t="shared" ca="1" si="14"/>
        <v>0.99757195427405643</v>
      </c>
      <c r="BL33" s="117">
        <f t="shared" ca="1" si="15"/>
        <v>5.6807832119963476E-3</v>
      </c>
      <c r="BM33" s="114"/>
      <c r="BN33" s="109">
        <f ca="1">$P$507</f>
        <v>0.97633333333333328</v>
      </c>
      <c r="BO33" s="109">
        <f t="shared" ca="1" si="33"/>
        <v>0.97633333333333328</v>
      </c>
      <c r="BP33" s="111">
        <f t="shared" ca="1" si="16"/>
        <v>5.5598375491104921E-3</v>
      </c>
      <c r="BQ33" s="112">
        <f t="shared" ca="1" si="17"/>
        <v>0.9975535850153715</v>
      </c>
      <c r="BR33" s="117">
        <f t="shared" ca="1" si="18"/>
        <v>5.6806786062324156E-3</v>
      </c>
      <c r="BT33" s="109">
        <f ca="1">$T$507</f>
        <v>0.97633333333333328</v>
      </c>
      <c r="BU33" s="109">
        <f t="shared" ca="1" si="34"/>
        <v>0.97633333333333328</v>
      </c>
      <c r="BV33" s="111">
        <f t="shared" ca="1" si="19"/>
        <v>5.5598375491104921E-3</v>
      </c>
      <c r="BW33" s="112">
        <f t="shared" ca="1" si="20"/>
        <v>0.99755358496790847</v>
      </c>
      <c r="BX33" s="117">
        <f t="shared" ca="1" si="21"/>
        <v>5.6806786059621327E-3</v>
      </c>
      <c r="BZ33" s="109">
        <f ca="1">$X$507</f>
        <v>0.97633333333333328</v>
      </c>
      <c r="CA33" s="109">
        <f t="shared" ca="1" si="35"/>
        <v>0.97633333333333328</v>
      </c>
      <c r="CB33" s="111">
        <f t="shared" ca="1" si="22"/>
        <v>5.5598375491104921E-3</v>
      </c>
      <c r="CC33" s="112">
        <f t="shared" ca="1" si="23"/>
        <v>0.9975535849622128</v>
      </c>
      <c r="CD33" s="117">
        <f t="shared" ca="1" si="24"/>
        <v>5.6806786059296977E-3</v>
      </c>
      <c r="CF33" s="109">
        <f ca="1">$AB$507</f>
        <v>0.97633333333333328</v>
      </c>
      <c r="CG33" s="109">
        <f t="shared" ca="1" si="36"/>
        <v>0.97633333333333328</v>
      </c>
      <c r="CH33" s="111">
        <f t="shared" ca="1" si="25"/>
        <v>5.5598375491104921E-3</v>
      </c>
      <c r="CI33" s="112">
        <f t="shared" ca="1" si="26"/>
        <v>0.99755358495461888</v>
      </c>
      <c r="CJ33" s="117">
        <f t="shared" ca="1" si="27"/>
        <v>5.6806786058864536E-3</v>
      </c>
      <c r="CL33" s="109">
        <f ca="1">$AF$507</f>
        <v>0.97633333333333328</v>
      </c>
      <c r="CM33" s="109">
        <f t="shared" ca="1" si="37"/>
        <v>0.97633333333333328</v>
      </c>
      <c r="CN33" s="111">
        <f t="shared" ca="1" si="28"/>
        <v>5.5598375491104921E-3</v>
      </c>
      <c r="CO33" s="112">
        <f t="shared" ca="1" si="29"/>
        <v>0.99755358495272051</v>
      </c>
      <c r="CP33" s="117">
        <f t="shared" ca="1" si="30"/>
        <v>5.6806786058756428E-3</v>
      </c>
    </row>
    <row r="34" spans="1:94" x14ac:dyDescent="0.2">
      <c r="A34" s="587"/>
      <c r="B34" s="588">
        <f>'Raw Elevation Data'!F31</f>
        <v>1.3500000000000008</v>
      </c>
      <c r="C34" s="588">
        <f ca="1">'Raw Elevation Data'!L31</f>
        <v>2550</v>
      </c>
      <c r="D34" s="588">
        <f t="shared" si="7"/>
        <v>5.0000000000000044E-2</v>
      </c>
      <c r="E34" s="589">
        <f t="shared" ca="1" si="8"/>
        <v>1</v>
      </c>
      <c r="F34" s="577">
        <f t="shared" ca="1" si="9"/>
        <v>0</v>
      </c>
      <c r="G34" s="590"/>
      <c r="H34" s="591"/>
      <c r="I34" s="592"/>
      <c r="J34" s="593"/>
      <c r="K34" s="572"/>
      <c r="L34" s="593"/>
      <c r="M34" s="583"/>
      <c r="N34" s="592"/>
      <c r="O34" s="644"/>
      <c r="P34" s="593"/>
      <c r="Q34" s="572"/>
      <c r="R34" s="593"/>
      <c r="S34" s="583"/>
      <c r="T34" s="593"/>
      <c r="U34" s="572"/>
      <c r="V34" s="594"/>
      <c r="W34" s="583"/>
      <c r="X34" s="593"/>
      <c r="Y34" s="572"/>
      <c r="Z34" s="595"/>
      <c r="AA34" s="583"/>
      <c r="AB34" s="593"/>
      <c r="AC34" s="572"/>
      <c r="AD34" s="595"/>
      <c r="AE34" s="583"/>
      <c r="AF34" s="593"/>
      <c r="AG34" s="596"/>
      <c r="AH34" s="593"/>
      <c r="AI34" s="593"/>
      <c r="AJ34" s="572"/>
      <c r="AK34" s="597"/>
      <c r="AL34" s="597"/>
      <c r="AM34" s="583"/>
      <c r="AN34" s="89">
        <f t="shared" ca="1" si="1"/>
        <v>5.0000000000000044E-2</v>
      </c>
      <c r="AO34" s="90">
        <f t="shared" ca="1" si="2"/>
        <v>1</v>
      </c>
      <c r="AP34" s="90">
        <f ca="1">IF($AO34=1,MATCH(1,$AO35:$AO$533,0),$AP33)</f>
        <v>1</v>
      </c>
      <c r="AQ34" s="594">
        <f t="shared" ca="1" si="3"/>
        <v>1</v>
      </c>
      <c r="AR34" s="594">
        <f t="shared" ca="1" si="10"/>
        <v>0</v>
      </c>
      <c r="AS34" s="1">
        <f t="shared" ca="1" si="0"/>
        <v>5.0000000000000044E-2</v>
      </c>
      <c r="AT34" s="91">
        <f ca="1">AVERAGE(F34:INDIRECT("F"&amp;(ROW()-AO34+1)))</f>
        <v>0</v>
      </c>
      <c r="AU34" s="91">
        <f ca="1">IF(AT34&gt;0,MAX(F34:INDIRECT("F"&amp;(ROW()-AO34+1))),MIN(F34:INDIRECT("F"&amp;(ROW()-AO34+1))))</f>
        <v>0</v>
      </c>
      <c r="AV34" s="92">
        <f t="shared" ca="1" si="4"/>
        <v>0</v>
      </c>
      <c r="AW34" s="92">
        <f t="shared" ca="1" si="5"/>
        <v>0</v>
      </c>
      <c r="AX34" s="92">
        <f t="shared" ca="1" si="6"/>
        <v>0</v>
      </c>
      <c r="AZ34" s="101" t="s">
        <v>51</v>
      </c>
      <c r="BA34" s="102">
        <v>0</v>
      </c>
      <c r="BB34" s="103">
        <v>2</v>
      </c>
      <c r="BC34" s="104">
        <f t="shared" si="11"/>
        <v>1.0041666659999999</v>
      </c>
      <c r="BD34" s="105">
        <f ca="1">AVERAGE(C507:C527)</f>
        <v>595.73999999995158</v>
      </c>
      <c r="BE34" s="106">
        <f t="shared" ca="1" si="31"/>
        <v>1</v>
      </c>
      <c r="BF34" s="107" t="s">
        <v>142</v>
      </c>
      <c r="BG34" s="108">
        <f t="shared" si="12"/>
        <v>1</v>
      </c>
      <c r="BH34" s="109">
        <f ca="1">$J$527</f>
        <v>0.97633333333333328</v>
      </c>
      <c r="BI34" s="109">
        <f t="shared" ca="1" si="32"/>
        <v>0.98049999933333309</v>
      </c>
      <c r="BJ34" s="111">
        <f t="shared" ca="1" si="13"/>
        <v>5.5835650869200532E-3</v>
      </c>
      <c r="BK34" s="112">
        <f t="shared" ca="1" si="14"/>
        <v>1.0018292596456104</v>
      </c>
      <c r="BL34" s="117">
        <f t="shared" ca="1" si="15"/>
        <v>5.7050269056762339E-3</v>
      </c>
      <c r="BM34" s="114"/>
      <c r="BN34" s="109">
        <f ca="1">$P$527</f>
        <v>0.97633333333333328</v>
      </c>
      <c r="BO34" s="109">
        <f t="shared" ca="1" si="33"/>
        <v>0.98049999933333309</v>
      </c>
      <c r="BP34" s="111">
        <f t="shared" ca="1" si="16"/>
        <v>5.5835650869200532E-3</v>
      </c>
      <c r="BQ34" s="112">
        <f t="shared" ca="1" si="17"/>
        <v>1.0018108119930378</v>
      </c>
      <c r="BR34" s="117">
        <f t="shared" ca="1" si="18"/>
        <v>5.704921853489686E-3</v>
      </c>
      <c r="BT34" s="109">
        <f ca="1">$T$527</f>
        <v>0.97633333333333328</v>
      </c>
      <c r="BU34" s="109">
        <f t="shared" ca="1" si="34"/>
        <v>0.98049999933333309</v>
      </c>
      <c r="BV34" s="111">
        <f t="shared" ca="1" si="19"/>
        <v>5.5835650869200532E-3</v>
      </c>
      <c r="BW34" s="112">
        <f t="shared" ca="1" si="20"/>
        <v>1.0018108119453721</v>
      </c>
      <c r="BX34" s="117">
        <f t="shared" ca="1" si="21"/>
        <v>5.7049218532182486E-3</v>
      </c>
      <c r="BZ34" s="109">
        <f ca="1">$X$527</f>
        <v>0.97633333333333328</v>
      </c>
      <c r="CA34" s="109">
        <f t="shared" ca="1" si="35"/>
        <v>0.98049999933333309</v>
      </c>
      <c r="CB34" s="111">
        <f t="shared" ca="1" si="22"/>
        <v>5.5835650869200532E-3</v>
      </c>
      <c r="CC34" s="112">
        <f t="shared" ca="1" si="23"/>
        <v>1.0018108119396523</v>
      </c>
      <c r="CD34" s="117">
        <f t="shared" ca="1" si="24"/>
        <v>5.7049218531856766E-3</v>
      </c>
      <c r="CF34" s="109">
        <f ca="1">$AB$527</f>
        <v>0.97633333333333328</v>
      </c>
      <c r="CG34" s="109">
        <f t="shared" ca="1" si="36"/>
        <v>0.98049999933333309</v>
      </c>
      <c r="CH34" s="111">
        <f t="shared" ca="1" si="25"/>
        <v>5.5835650869200532E-3</v>
      </c>
      <c r="CI34" s="112">
        <f t="shared" ca="1" si="26"/>
        <v>1.0018108119320259</v>
      </c>
      <c r="CJ34" s="117">
        <f t="shared" ca="1" si="27"/>
        <v>5.7049218531422478E-3</v>
      </c>
      <c r="CL34" s="109">
        <f ca="1">$AF$527</f>
        <v>0.97633333333333328</v>
      </c>
      <c r="CM34" s="109">
        <f t="shared" ca="1" si="37"/>
        <v>0.98049999933333309</v>
      </c>
      <c r="CN34" s="111">
        <f t="shared" ca="1" si="28"/>
        <v>5.5835650869200532E-3</v>
      </c>
      <c r="CO34" s="112">
        <f t="shared" ca="1" si="29"/>
        <v>1.0018108119301192</v>
      </c>
      <c r="CP34" s="117">
        <f t="shared" ca="1" si="30"/>
        <v>5.7049218531313893E-3</v>
      </c>
    </row>
    <row r="35" spans="1:94" ht="13.5" thickBot="1" x14ac:dyDescent="0.25">
      <c r="A35" s="587"/>
      <c r="B35" s="588">
        <f>'Raw Elevation Data'!F32</f>
        <v>1.4000000000000008</v>
      </c>
      <c r="C35" s="588">
        <f ca="1">'Raw Elevation Data'!L32</f>
        <v>2550</v>
      </c>
      <c r="D35" s="588">
        <f t="shared" si="7"/>
        <v>5.0000000000000044E-2</v>
      </c>
      <c r="E35" s="589">
        <f t="shared" ca="1" si="8"/>
        <v>1</v>
      </c>
      <c r="F35" s="577">
        <f t="shared" ca="1" si="9"/>
        <v>0</v>
      </c>
      <c r="G35" s="590"/>
      <c r="H35" s="591"/>
      <c r="I35" s="592"/>
      <c r="J35" s="593"/>
      <c r="K35" s="572"/>
      <c r="L35" s="593">
        <f ca="1">IF($M35&gt;=0,(1+((TAN(ASIN(($C35-$C33)/(($B35-$B33)*5280))))/0.01)*(IF($B35&gt;=$BA$48,$BC$48+(($BC$49-$BC$48)/$BB$49)*(($B35-$BA$48)/0.05),IF($B35&gt;=$BA$47,$BC$47+(($BC$48-$BC$47)/$BB$48)*(($B35-$BA$47)/0.05),$BC$46))))*AVERAGE(AQ34:AQ35),   1+((TAN(ASIN(($C35-$C33)/(($B35-$B33)*5280))))/0.01)*(IF($B35&gt;=$BA$48,$BD$48+(($BD$49-$BD$48)/$BB$49)*(($B35-$BA$48)/0.05),IF($B35&gt;=$BA$47,$BD$47+(($BD$48-$BD$47)/$BB$48)*(($B35-$BA$47)/0.05),$BD$46))))</f>
        <v>1</v>
      </c>
      <c r="M35" s="583">
        <f ca="1">C35-C33</f>
        <v>0</v>
      </c>
      <c r="N35" s="592"/>
      <c r="O35" s="644"/>
      <c r="P35" s="593"/>
      <c r="Q35" s="572"/>
      <c r="R35" s="593">
        <f ca="1">IF(S35&gt;=0,(1+((TAN(ASIN((C35-C31)/((B35-B31)*5280))))/0.01)*(IF(B31&gt;=$BA$48,$BC$48,IF(B31&gt;=$BA$47,$BC$47,$BC$46))))*AVERAGE(AQ32:AQ35),1+((TAN(ASIN((C35-C31)/((B35-B31)*5280))))/0.01)*(IF(B31&gt;=$BA$48,$BD$48,IF(B31&gt;=$BA$47,$BD$47,$BD$46))))</f>
        <v>1</v>
      </c>
      <c r="S35" s="583">
        <f ca="1">C35-C31</f>
        <v>0</v>
      </c>
      <c r="T35" s="593"/>
      <c r="U35" s="572"/>
      <c r="V35" s="594"/>
      <c r="W35" s="583"/>
      <c r="X35" s="593"/>
      <c r="Y35" s="572"/>
      <c r="Z35" s="595"/>
      <c r="AA35" s="583"/>
      <c r="AB35" s="593"/>
      <c r="AC35" s="572"/>
      <c r="AD35" s="595"/>
      <c r="AE35" s="583"/>
      <c r="AF35" s="593"/>
      <c r="AG35" s="596"/>
      <c r="AH35" s="593"/>
      <c r="AI35" s="593"/>
      <c r="AJ35" s="572"/>
      <c r="AK35" s="597"/>
      <c r="AL35" s="597"/>
      <c r="AM35" s="583"/>
      <c r="AN35" s="89">
        <f t="shared" ca="1" si="1"/>
        <v>5.0000000000000044E-2</v>
      </c>
      <c r="AO35" s="90">
        <f t="shared" ca="1" si="2"/>
        <v>1</v>
      </c>
      <c r="AP35" s="90">
        <f ca="1">IF($AO35=1,MATCH(1,$AO36:$AO$533,0),$AP34)</f>
        <v>1</v>
      </c>
      <c r="AQ35" s="594">
        <f t="shared" ca="1" si="3"/>
        <v>1</v>
      </c>
      <c r="AR35" s="594">
        <f t="shared" ca="1" si="10"/>
        <v>0</v>
      </c>
      <c r="AS35" s="1">
        <f t="shared" ca="1" si="0"/>
        <v>5.0000000000000044E-2</v>
      </c>
      <c r="AT35" s="91">
        <f ca="1">AVERAGE(F35:INDIRECT("F"&amp;(ROW()-AO35+1)))</f>
        <v>0</v>
      </c>
      <c r="AU35" s="91">
        <f ca="1">IF(AT35&gt;0,MAX(F35:INDIRECT("F"&amp;(ROW()-AO35+1))),MIN(F35:INDIRECT("F"&amp;(ROW()-AO35+1))))</f>
        <v>0</v>
      </c>
      <c r="AV35" s="92">
        <f t="shared" ca="1" si="4"/>
        <v>0</v>
      </c>
      <c r="AW35" s="92">
        <f t="shared" ca="1" si="5"/>
        <v>0</v>
      </c>
      <c r="AX35" s="92">
        <f t="shared" ca="1" si="6"/>
        <v>0</v>
      </c>
      <c r="AZ35" s="101" t="s">
        <v>48</v>
      </c>
      <c r="BA35" s="102">
        <v>0</v>
      </c>
      <c r="BB35" s="119">
        <v>0</v>
      </c>
      <c r="BC35" s="104">
        <f t="shared" si="11"/>
        <v>1</v>
      </c>
      <c r="BD35" s="105">
        <f ca="1">AVERAGE(C527:C532)</f>
        <v>543.76499999994712</v>
      </c>
      <c r="BE35" s="106">
        <f t="shared" ca="1" si="31"/>
        <v>1</v>
      </c>
      <c r="BF35" s="120" t="s">
        <v>142</v>
      </c>
      <c r="BG35" s="108">
        <f t="shared" si="12"/>
        <v>1</v>
      </c>
      <c r="BH35" s="109">
        <f ca="1">$J$532</f>
        <v>0.97633333333333328</v>
      </c>
      <c r="BI35" s="121">
        <f ca="1">($BJ$40+((($BG35-1)*$BJ$40)+((BH35-1)*$BJ$40)+(($BE35-1)*$BJ$40)+((($BC35-1)/0.21875)*$BJ$40)))/$BJ$40</f>
        <v>0.97633333333333328</v>
      </c>
      <c r="BJ35" s="122">
        <f t="shared" ca="1" si="13"/>
        <v>5.5598375491104921E-3</v>
      </c>
      <c r="BK35" s="112">
        <f t="shared" ca="1" si="14"/>
        <v>0.99757195427405643</v>
      </c>
      <c r="BL35" s="123">
        <f t="shared" ca="1" si="15"/>
        <v>5.6807832119963476E-3</v>
      </c>
      <c r="BM35" s="114"/>
      <c r="BN35" s="121">
        <f ca="1">$P$532</f>
        <v>0.97633333333333328</v>
      </c>
      <c r="BO35" s="121">
        <f ca="1">($BJ$40+((($BG35-1)*$BJ$40)+((BN35-1)*$BJ$40)+(($BG35-1)*$BJ$40)+((($BC35-1)/0.21875)*$BJ$40)))/$BJ$40</f>
        <v>0.97633333333333328</v>
      </c>
      <c r="BP35" s="122">
        <f t="shared" ca="1" si="16"/>
        <v>5.5598375491104921E-3</v>
      </c>
      <c r="BQ35" s="124">
        <f t="shared" ca="1" si="17"/>
        <v>0.9975535850153715</v>
      </c>
      <c r="BR35" s="123">
        <f t="shared" ca="1" si="18"/>
        <v>5.6806786062324156E-3</v>
      </c>
      <c r="BT35" s="121">
        <f ca="1">$T$532</f>
        <v>0.97633333333333328</v>
      </c>
      <c r="BU35" s="121">
        <f ca="1">($BJ$40+((($BG35-1)*$BJ$40)+((BT35-1)*$BJ$40)+(($BG35-1)*$BJ$40)+((($BC35-1)/0.21875)*$BJ$40)))/$BJ$40</f>
        <v>0.97633333333333328</v>
      </c>
      <c r="BV35" s="122">
        <f t="shared" ca="1" si="19"/>
        <v>5.5598375491104921E-3</v>
      </c>
      <c r="BW35" s="124">
        <f t="shared" ca="1" si="20"/>
        <v>0.99755358496790847</v>
      </c>
      <c r="BX35" s="123">
        <f t="shared" ca="1" si="21"/>
        <v>5.6806786059621327E-3</v>
      </c>
      <c r="BZ35" s="121">
        <f ca="1">$X$532</f>
        <v>0.97633333333333328</v>
      </c>
      <c r="CA35" s="121">
        <f ca="1">($BJ$40+((($BG35-1)*$BJ$40)+((BZ35-1)*$BJ$40)+(($BG35-1)*$BJ$40)+((($BC35-1)/0.21875)*$BJ$40)))/$BJ$40</f>
        <v>0.97633333333333328</v>
      </c>
      <c r="CB35" s="122">
        <f t="shared" ca="1" si="22"/>
        <v>5.5598375491104921E-3</v>
      </c>
      <c r="CC35" s="124">
        <f t="shared" ca="1" si="23"/>
        <v>0.9975535849622128</v>
      </c>
      <c r="CD35" s="123">
        <f t="shared" ca="1" si="24"/>
        <v>5.6806786059296977E-3</v>
      </c>
      <c r="CF35" s="121">
        <f ca="1">$AB$532</f>
        <v>0.97633333333333328</v>
      </c>
      <c r="CG35" s="121">
        <f ca="1">($BJ$40+((($BG35-1)*$BJ$40)+((CF35-1)*$BJ$40)+(($BG35-1)*$BJ$40)+((($BC35-1)/0.21875)*$BJ$40)))/$BJ$40</f>
        <v>0.97633333333333328</v>
      </c>
      <c r="CH35" s="122">
        <f t="shared" ca="1" si="25"/>
        <v>5.5598375491104921E-3</v>
      </c>
      <c r="CI35" s="124">
        <f t="shared" ca="1" si="26"/>
        <v>0.99755358495461888</v>
      </c>
      <c r="CJ35" s="123">
        <f t="shared" ca="1" si="27"/>
        <v>5.6806786058864536E-3</v>
      </c>
      <c r="CL35" s="121">
        <f ca="1">$AF$532</f>
        <v>0.97633333333333328</v>
      </c>
      <c r="CM35" s="121">
        <f ca="1">($BJ$40+((($BG35-1)*$BJ$40)+((CL35-1)*$BJ$40)+(($BG35-1)*$BJ$40)+((($BC35-1)/0.21875)*$BJ$40)))/$BJ$40</f>
        <v>0.97633333333333328</v>
      </c>
      <c r="CN35" s="122">
        <f t="shared" ca="1" si="28"/>
        <v>5.5598375491104921E-3</v>
      </c>
      <c r="CO35" s="124">
        <f t="shared" ca="1" si="29"/>
        <v>0.99755358495272051</v>
      </c>
      <c r="CP35" s="123">
        <f t="shared" ca="1" si="30"/>
        <v>5.6806786058756428E-3</v>
      </c>
    </row>
    <row r="36" spans="1:94" ht="13.5" thickBot="1" x14ac:dyDescent="0.25">
      <c r="A36" s="587"/>
      <c r="B36" s="588">
        <f>'Raw Elevation Data'!F33</f>
        <v>1.4500000000000008</v>
      </c>
      <c r="C36" s="588">
        <f ca="1">'Raw Elevation Data'!L33</f>
        <v>2550</v>
      </c>
      <c r="D36" s="588">
        <f t="shared" si="7"/>
        <v>5.0000000000000044E-2</v>
      </c>
      <c r="E36" s="589">
        <f t="shared" ca="1" si="8"/>
        <v>1</v>
      </c>
      <c r="F36" s="577">
        <f t="shared" ca="1" si="9"/>
        <v>0</v>
      </c>
      <c r="G36" s="590"/>
      <c r="H36" s="591"/>
      <c r="I36" s="592"/>
      <c r="J36" s="593"/>
      <c r="K36" s="572"/>
      <c r="L36" s="593"/>
      <c r="M36" s="583"/>
      <c r="N36" s="592"/>
      <c r="O36" s="644"/>
      <c r="P36" s="593"/>
      <c r="Q36" s="572"/>
      <c r="R36" s="593"/>
      <c r="S36" s="583"/>
      <c r="T36" s="593"/>
      <c r="U36" s="572"/>
      <c r="V36" s="594"/>
      <c r="W36" s="583"/>
      <c r="X36" s="593"/>
      <c r="Y36" s="572"/>
      <c r="Z36" s="595"/>
      <c r="AA36" s="583"/>
      <c r="AB36" s="593"/>
      <c r="AC36" s="572"/>
      <c r="AD36" s="595"/>
      <c r="AE36" s="583"/>
      <c r="AF36" s="593"/>
      <c r="AG36" s="596"/>
      <c r="AH36" s="593"/>
      <c r="AI36" s="593"/>
      <c r="AJ36" s="572"/>
      <c r="AK36" s="597"/>
      <c r="AL36" s="597"/>
      <c r="AM36" s="583"/>
      <c r="AN36" s="89">
        <f t="shared" ca="1" si="1"/>
        <v>5.0000000000000044E-2</v>
      </c>
      <c r="AO36" s="90">
        <f t="shared" ca="1" si="2"/>
        <v>1</v>
      </c>
      <c r="AP36" s="90">
        <f ca="1">IF($AO36=1,MATCH(1,$AO37:$AO$533,0),$AP35)</f>
        <v>1</v>
      </c>
      <c r="AQ36" s="594">
        <f t="shared" ca="1" si="3"/>
        <v>1</v>
      </c>
      <c r="AR36" s="594">
        <f t="shared" ca="1" si="10"/>
        <v>0</v>
      </c>
      <c r="AS36" s="1">
        <f t="shared" ca="1" si="0"/>
        <v>5.0000000000000044E-2</v>
      </c>
      <c r="AT36" s="91">
        <f ca="1">AVERAGE(F36:INDIRECT("F"&amp;(ROW()-AO36+1)))</f>
        <v>0</v>
      </c>
      <c r="AU36" s="91">
        <f ca="1">IF(AT36&gt;0,MAX(F36:INDIRECT("F"&amp;(ROW()-AO36+1))),MIN(F36:INDIRECT("F"&amp;(ROW()-AO36+1))))</f>
        <v>0</v>
      </c>
      <c r="AV36" s="92">
        <f t="shared" ca="1" si="4"/>
        <v>0</v>
      </c>
      <c r="AW36" s="92">
        <f t="shared" ca="1" si="5"/>
        <v>0</v>
      </c>
      <c r="AX36" s="92">
        <f t="shared" ca="1" si="6"/>
        <v>0</v>
      </c>
      <c r="AZ36" s="125"/>
      <c r="BA36" s="329">
        <f>SUM(BA9:BA35)</f>
        <v>0</v>
      </c>
      <c r="BB36" s="330">
        <f>SUM(BB9:BB35)</f>
        <v>5</v>
      </c>
      <c r="BC36" s="126">
        <f>((((SUM($BA$9:$BA$35)*$BD$54)+(SUM($BB$9:$BB$35)*$BD$55))*$BJ$40)+$BI$40)/$BI$40</f>
        <v>1.0003972983075089</v>
      </c>
      <c r="BD36" s="127">
        <f ca="1">AVERAGE(BD9:BD35)</f>
        <v>1588.6501111111063</v>
      </c>
      <c r="BE36" s="128">
        <f ca="1">(SUM(BE9:BE34)+(0.21875*BE35))/26.21875</f>
        <v>1.0002097735399285</v>
      </c>
      <c r="BF36" s="129"/>
      <c r="BG36" s="126">
        <f>(SUM(BG9:BG34)+(0.21875*BG35))/26.21875</f>
        <v>1</v>
      </c>
      <c r="BH36" s="126">
        <f ca="1">(SUM(BH9:BH34)+(0.21875*BH35))/26.21875</f>
        <v>0.97810261335398863</v>
      </c>
      <c r="BI36" s="126">
        <f ca="1">(SUM(BI9:BI34)+(0.21875*BI35))/26.21875</f>
        <v>0.9787096852014262</v>
      </c>
      <c r="BJ36" s="130">
        <f ca="1">SUM(BJ9:BJ34)+(0.21875*BJ35)</f>
        <v>0.1461267932766018</v>
      </c>
      <c r="BK36" s="131">
        <f ca="1">(SUM(BK9:BK34)+(0.21875*BK35))/26.21875</f>
        <v>1.0000000000000004</v>
      </c>
      <c r="BN36" s="132">
        <f ca="1">(SUM(BN9:BN34)+(0.21875*BN35))/26.21875</f>
        <v>0.9781206356153036</v>
      </c>
      <c r="BO36" s="132">
        <f ca="1">(SUM(BO9:BO34)+(0.21875*BO35))/26.21875</f>
        <v>0.97872770746274107</v>
      </c>
      <c r="BP36" s="130">
        <f ca="1">SUM(BP9:BP34)+(0.21875*BP35)</f>
        <v>0.1461294841003398</v>
      </c>
      <c r="BQ36" s="133">
        <f ca="1">(SUM(BQ9:BQ34)+(0.21875*BQ35))/26.21875</f>
        <v>0.99999999999999978</v>
      </c>
      <c r="BT36" s="132">
        <f ca="1">(SUM(BT9:BT34)+(0.21875*BT35))/26.21875</f>
        <v>0.97812063566187102</v>
      </c>
      <c r="BU36" s="132">
        <f ca="1">(SUM(BU9:BU34)+(0.21875*BU35))/26.21875</f>
        <v>0.97872770750930849</v>
      </c>
      <c r="BV36" s="130">
        <f ca="1">SUM(BV9:BV34)+(0.21875*BV35)</f>
        <v>0.14612948410729257</v>
      </c>
      <c r="BW36" s="133">
        <f ca="1">(SUM(BW9:BW34)+(0.21875*BW35))/26.21875</f>
        <v>0.99999999999999978</v>
      </c>
      <c r="BZ36" s="132">
        <f ca="1">(SUM(BZ9:BZ34)+(0.21875*BZ35))/26.21875</f>
        <v>0.97812063566745899</v>
      </c>
      <c r="CA36" s="132">
        <f ca="1">(SUM(CA9:CA34)+(0.21875*CA35))/26.21875</f>
        <v>0.97872770751489668</v>
      </c>
      <c r="CB36" s="130">
        <f ca="1">SUM(CB9:CB34)+(0.21875*CB35)</f>
        <v>0.1461294841081269</v>
      </c>
      <c r="CC36" s="133">
        <f ca="1">(SUM(CC9:CC34)+(0.21875*CC35))/26.21875</f>
        <v>0.99999999999999978</v>
      </c>
      <c r="CF36" s="132">
        <f ca="1">(SUM(CF9:CF34)+(0.21875*CF35))/26.21875</f>
        <v>0.97812063567490981</v>
      </c>
      <c r="CG36" s="132">
        <f ca="1">(SUM(CG9:CG34)+(0.21875*CG35))/26.21875</f>
        <v>0.97872770752234739</v>
      </c>
      <c r="CH36" s="130">
        <f ca="1">SUM(CH9:CH34)+(0.21875*CH35)</f>
        <v>0.14612948410923934</v>
      </c>
      <c r="CI36" s="133">
        <f ca="1">(SUM(CI9:CI34)+(0.21875*CI35))/26.21875</f>
        <v>1.0000000000000007</v>
      </c>
      <c r="CL36" s="132">
        <f ca="1">(SUM(CL9:CL34)+(0.21875*CL35))/26.21875</f>
        <v>0.97812063567677254</v>
      </c>
      <c r="CM36" s="132">
        <f ca="1">(SUM(CM9:CM34)+(0.21875*CM35))/26.21875</f>
        <v>0.97872770752421001</v>
      </c>
      <c r="CN36" s="130">
        <f ca="1">SUM(CN9:CN34)+(0.21875*CN35)</f>
        <v>0.14612948410951745</v>
      </c>
      <c r="CO36" s="133">
        <f ca="1">(SUM(CO9:CO34)+(0.21875*CO35))/26.21875</f>
        <v>1</v>
      </c>
    </row>
    <row r="37" spans="1:94" x14ac:dyDescent="0.2">
      <c r="A37" s="587"/>
      <c r="B37" s="588">
        <f>'Raw Elevation Data'!F34</f>
        <v>1.5000000000000009</v>
      </c>
      <c r="C37" s="588">
        <f ca="1">'Raw Elevation Data'!L34</f>
        <v>2550</v>
      </c>
      <c r="D37" s="588">
        <f t="shared" si="7"/>
        <v>5.0000000000000044E-2</v>
      </c>
      <c r="E37" s="589">
        <f t="shared" ca="1" si="8"/>
        <v>1</v>
      </c>
      <c r="F37" s="577">
        <f t="shared" ca="1" si="9"/>
        <v>0</v>
      </c>
      <c r="G37" s="590"/>
      <c r="H37" s="591"/>
      <c r="I37" s="592"/>
      <c r="J37" s="593"/>
      <c r="K37" s="572"/>
      <c r="L37" s="593">
        <f ca="1">IF($M37&gt;=0,(1+((TAN(ASIN(($C37-$C35)/(($B37-$B35)*5280))))/0.01)*(IF($B37&gt;=$BA$48,$BC$48+(($BC$49-$BC$48)/$BB$49)*(($B37-$BA$48)/0.05),IF($B37&gt;=$BA$47,$BC$47+(($BC$48-$BC$47)/$BB$48)*(($B37-$BA$47)/0.05),$BC$46))))*AVERAGE(AQ36:AQ37),   1+((TAN(ASIN(($C37-$C35)/(($B37-$B35)*5280))))/0.01)*(IF($B37&gt;=$BA$48,$BD$48+(($BD$49-$BD$48)/$BB$49)*(($B37-$BA$48)/0.05),IF($B37&gt;=$BA$47,$BD$47+(($BD$48-$BD$47)/$BB$48)*(($B37-$BA$47)/0.05),$BD$46))))</f>
        <v>1</v>
      </c>
      <c r="M37" s="583">
        <f ca="1">C37-C35</f>
        <v>0</v>
      </c>
      <c r="N37" s="592"/>
      <c r="O37" s="644"/>
      <c r="P37" s="593"/>
      <c r="Q37" s="572"/>
      <c r="R37" s="593"/>
      <c r="S37" s="583"/>
      <c r="T37" s="593"/>
      <c r="U37" s="572"/>
      <c r="V37" s="594">
        <f ca="1">IF(W37&gt;=0,(1+((TAN(ASIN((C37-C32)/((B37-B32)*5280))))/0.01)*(IF(B32&gt;=$BA$48,$BC$48,IF(B32&gt;=$BA$47,$BC$47,$BC$46))))*AVERAGE(AQ33:AQ37),1+((TAN(ASIN((C37-C32)/((B37-B32)*5280))))/0.01)*(IF(B32&gt;=$BA$48,$BD$48,IF(B32&gt;=$BA$47,$BD$47,$BD$46))))</f>
        <v>1</v>
      </c>
      <c r="W37" s="583">
        <f ca="1">C37-C32</f>
        <v>0</v>
      </c>
      <c r="X37" s="593"/>
      <c r="Y37" s="572"/>
      <c r="Z37" s="595">
        <f ca="1">IF(AA37&gt;=0,(1+((TAN(ASIN((C37-C27)/((B37-B27)*5280))))/0.01)*(IF(B27&gt;=$BA$48,$BC$48,IF(B27&gt;=$BA$47,$BC$47,$BC$46))))*AVERAGE(AQ28:AQ37),1+((TAN(ASIN((C37-C27)/((B37-B27)*5280))))/0.01)*(IF(B27&gt;=$BA$48,$BD$48,IF(B27&gt;=$BA$47,$BD$47,$BD$46))))</f>
        <v>1</v>
      </c>
      <c r="AA37" s="583">
        <f ca="1">C37-C27</f>
        <v>0</v>
      </c>
      <c r="AB37" s="593"/>
      <c r="AC37" s="572"/>
      <c r="AD37" s="595"/>
      <c r="AE37" s="583"/>
      <c r="AF37" s="593"/>
      <c r="AG37" s="596"/>
      <c r="AH37" s="593"/>
      <c r="AI37" s="593"/>
      <c r="AJ37" s="572"/>
      <c r="AK37" s="597"/>
      <c r="AL37" s="597"/>
      <c r="AM37" s="583"/>
      <c r="AN37" s="89">
        <f t="shared" ca="1" si="1"/>
        <v>5.0000000000000044E-2</v>
      </c>
      <c r="AO37" s="90">
        <f t="shared" ca="1" si="2"/>
        <v>1</v>
      </c>
      <c r="AP37" s="90">
        <f ca="1">IF($AO37=1,MATCH(1,$AO38:$AO$533,0),$AP36)</f>
        <v>1</v>
      </c>
      <c r="AQ37" s="594">
        <f t="shared" ca="1" si="3"/>
        <v>1</v>
      </c>
      <c r="AR37" s="594">
        <f t="shared" ca="1" si="10"/>
        <v>0</v>
      </c>
      <c r="AS37" s="1">
        <f t="shared" ca="1" si="0"/>
        <v>5.0000000000000044E-2</v>
      </c>
      <c r="AT37" s="91">
        <f ca="1">AVERAGE(F37:INDIRECT("F"&amp;(ROW()-AO37+1)))</f>
        <v>0</v>
      </c>
      <c r="AU37" s="91">
        <f ca="1">IF(AT37&gt;0,MAX(F37:INDIRECT("F"&amp;(ROW()-AO37+1))),MIN(F37:INDIRECT("F"&amp;(ROW()-AO37+1))))</f>
        <v>0</v>
      </c>
      <c r="AV37" s="92">
        <f t="shared" ca="1" si="4"/>
        <v>0</v>
      </c>
      <c r="AW37" s="92">
        <f t="shared" ca="1" si="5"/>
        <v>0</v>
      </c>
      <c r="AX37" s="92">
        <f t="shared" ca="1" si="6"/>
        <v>0</v>
      </c>
      <c r="AZ37" s="4" t="s">
        <v>131</v>
      </c>
      <c r="BC37" s="59"/>
      <c r="BD37" s="59"/>
      <c r="BH37" s="134"/>
      <c r="BI37" s="1"/>
      <c r="BO37" s="135"/>
    </row>
    <row r="38" spans="1:94" ht="13.5" thickBot="1" x14ac:dyDescent="0.25">
      <c r="A38" s="587"/>
      <c r="B38" s="588">
        <f>'Raw Elevation Data'!F35</f>
        <v>1.5500000000000009</v>
      </c>
      <c r="C38" s="588">
        <f ca="1">'Raw Elevation Data'!L35</f>
        <v>2550</v>
      </c>
      <c r="D38" s="588">
        <f t="shared" si="7"/>
        <v>5.0000000000000044E-2</v>
      </c>
      <c r="E38" s="589">
        <f t="shared" ca="1" si="8"/>
        <v>1</v>
      </c>
      <c r="F38" s="577">
        <f t="shared" ca="1" si="9"/>
        <v>0</v>
      </c>
      <c r="G38" s="590"/>
      <c r="H38" s="591"/>
      <c r="I38" s="592"/>
      <c r="J38" s="593"/>
      <c r="K38" s="572"/>
      <c r="L38" s="593"/>
      <c r="M38" s="583"/>
      <c r="N38" s="592"/>
      <c r="O38" s="644"/>
      <c r="P38" s="593"/>
      <c r="Q38" s="572"/>
      <c r="R38" s="593"/>
      <c r="S38" s="583"/>
      <c r="T38" s="593"/>
      <c r="U38" s="572"/>
      <c r="V38" s="594"/>
      <c r="W38" s="583"/>
      <c r="X38" s="593"/>
      <c r="Y38" s="572"/>
      <c r="Z38" s="595"/>
      <c r="AA38" s="583"/>
      <c r="AB38" s="593"/>
      <c r="AC38" s="572"/>
      <c r="AD38" s="595"/>
      <c r="AE38" s="583"/>
      <c r="AF38" s="593"/>
      <c r="AG38" s="596"/>
      <c r="AH38" s="593"/>
      <c r="AI38" s="593"/>
      <c r="AJ38" s="572"/>
      <c r="AK38" s="597"/>
      <c r="AL38" s="597"/>
      <c r="AM38" s="583"/>
      <c r="AN38" s="89">
        <f t="shared" ca="1" si="1"/>
        <v>5.0000000000000044E-2</v>
      </c>
      <c r="AO38" s="90">
        <f t="shared" ca="1" si="2"/>
        <v>1</v>
      </c>
      <c r="AP38" s="90">
        <f ca="1">IF($AO38=1,MATCH(1,$AO39:$AO$533,0),$AP37)</f>
        <v>1</v>
      </c>
      <c r="AQ38" s="594">
        <f t="shared" ca="1" si="3"/>
        <v>1</v>
      </c>
      <c r="AR38" s="594">
        <f t="shared" ca="1" si="10"/>
        <v>0</v>
      </c>
      <c r="AS38" s="1">
        <f t="shared" ca="1" si="0"/>
        <v>5.0000000000000044E-2</v>
      </c>
      <c r="AT38" s="91">
        <f ca="1">AVERAGE(F38:INDIRECT("F"&amp;(ROW()-AO38+1)))</f>
        <v>0</v>
      </c>
      <c r="AU38" s="91">
        <f ca="1">IF(AT38&gt;0,MAX(F38:INDIRECT("F"&amp;(ROW()-AO38+1))),MIN(F38:INDIRECT("F"&amp;(ROW()-AO38+1))))</f>
        <v>0</v>
      </c>
      <c r="AV38" s="92">
        <f t="shared" ca="1" si="4"/>
        <v>0</v>
      </c>
      <c r="AW38" s="92">
        <f t="shared" ca="1" si="5"/>
        <v>0</v>
      </c>
      <c r="AX38" s="92">
        <f t="shared" ca="1" si="6"/>
        <v>0</v>
      </c>
      <c r="AZ38" s="136" t="s">
        <v>143</v>
      </c>
      <c r="BA38" s="85" t="s">
        <v>138</v>
      </c>
      <c r="BC38" s="85" t="s">
        <v>113</v>
      </c>
      <c r="BD38" s="59"/>
      <c r="BI38" s="38" t="s">
        <v>144</v>
      </c>
      <c r="BJ38" s="38" t="s">
        <v>80</v>
      </c>
      <c r="BO38" s="38" t="s">
        <v>144</v>
      </c>
      <c r="BP38" s="38" t="s">
        <v>80</v>
      </c>
      <c r="BU38" s="38" t="s">
        <v>144</v>
      </c>
      <c r="BV38" s="38" t="s">
        <v>80</v>
      </c>
      <c r="CA38" s="38" t="s">
        <v>144</v>
      </c>
      <c r="CB38" s="38" t="s">
        <v>80</v>
      </c>
      <c r="CG38" s="38" t="s">
        <v>144</v>
      </c>
      <c r="CH38" s="38" t="s">
        <v>80</v>
      </c>
      <c r="CM38" s="38" t="s">
        <v>144</v>
      </c>
      <c r="CN38" s="38" t="s">
        <v>80</v>
      </c>
    </row>
    <row r="39" spans="1:94" ht="13.5" thickBot="1" x14ac:dyDescent="0.25">
      <c r="A39" s="587"/>
      <c r="B39" s="588">
        <f>'Raw Elevation Data'!F36</f>
        <v>1.600000000000001</v>
      </c>
      <c r="C39" s="588">
        <f ca="1">'Raw Elevation Data'!L36</f>
        <v>2550</v>
      </c>
      <c r="D39" s="588">
        <f t="shared" si="7"/>
        <v>5.0000000000000044E-2</v>
      </c>
      <c r="E39" s="589">
        <f t="shared" ca="1" si="8"/>
        <v>1</v>
      </c>
      <c r="F39" s="577">
        <f t="shared" ca="1" si="9"/>
        <v>0</v>
      </c>
      <c r="G39" s="590"/>
      <c r="H39" s="591"/>
      <c r="I39" s="592"/>
      <c r="J39" s="593"/>
      <c r="K39" s="572"/>
      <c r="L39" s="593">
        <f ca="1">IF($M39&gt;=0,(1+((TAN(ASIN(($C39-$C37)/(($B39-$B37)*5280))))/0.01)*(IF($B39&gt;=$BA$48,$BC$48+(($BC$49-$BC$48)/$BB$49)*(($B39-$BA$48)/0.05),IF($B39&gt;=$BA$47,$BC$47+(($BC$48-$BC$47)/$BB$48)*(($B39-$BA$47)/0.05),$BC$46))))*AVERAGE(AQ38:AQ39),   1+((TAN(ASIN(($C39-$C37)/(($B39-$B37)*5280))))/0.01)*(IF($B39&gt;=$BA$48,$BD$48+(($BD$49-$BD$48)/$BB$49)*(($B39-$BA$48)/0.05),IF($B39&gt;=$BA$47,$BD$47+(($BD$48-$BD$47)/$BB$48)*(($B39-$BA$47)/0.05),$BD$46))))</f>
        <v>1</v>
      </c>
      <c r="M39" s="583">
        <f ca="1">C39-C37</f>
        <v>0</v>
      </c>
      <c r="N39" s="592"/>
      <c r="O39" s="644"/>
      <c r="P39" s="593"/>
      <c r="Q39" s="572"/>
      <c r="R39" s="593">
        <f ca="1">IF(S39&gt;=0,(1+((TAN(ASIN((C39-C35)/((B39-B35)*5280))))/0.01)*(IF(B35&gt;=$BA$48,$BC$48,IF(B35&gt;=$BA$47,$BC$47,$BC$46))))*AVERAGE(AQ36:AQ39),1+((TAN(ASIN((C39-C35)/((B39-B35)*5280))))/0.01)*(IF(B35&gt;=$BA$48,$BD$48,IF(B35&gt;=$BA$47,$BD$47,$BD$46))))</f>
        <v>1</v>
      </c>
      <c r="S39" s="583">
        <f ca="1">C39-C35</f>
        <v>0</v>
      </c>
      <c r="T39" s="593"/>
      <c r="U39" s="572"/>
      <c r="V39" s="594"/>
      <c r="W39" s="583"/>
      <c r="X39" s="593"/>
      <c r="Y39" s="572"/>
      <c r="Z39" s="595"/>
      <c r="AA39" s="583"/>
      <c r="AB39" s="593"/>
      <c r="AC39" s="572"/>
      <c r="AD39" s="595"/>
      <c r="AE39" s="583"/>
      <c r="AF39" s="593"/>
      <c r="AG39" s="596"/>
      <c r="AH39" s="593"/>
      <c r="AI39" s="593"/>
      <c r="AJ39" s="572"/>
      <c r="AK39" s="597"/>
      <c r="AL39" s="597"/>
      <c r="AM39" s="583"/>
      <c r="AN39" s="89">
        <f t="shared" ca="1" si="1"/>
        <v>5.0000000000000044E-2</v>
      </c>
      <c r="AO39" s="90">
        <f t="shared" ca="1" si="2"/>
        <v>1</v>
      </c>
      <c r="AP39" s="90">
        <f ca="1">IF($AO39=1,MATCH(1,$AO40:$AO$533,0),$AP38)</f>
        <v>1</v>
      </c>
      <c r="AQ39" s="594">
        <f t="shared" ca="1" si="3"/>
        <v>1</v>
      </c>
      <c r="AR39" s="594">
        <f t="shared" ca="1" si="10"/>
        <v>0</v>
      </c>
      <c r="AS39" s="1">
        <f t="shared" ca="1" si="0"/>
        <v>5.0000000000000044E-2</v>
      </c>
      <c r="AT39" s="91">
        <f ca="1">AVERAGE(F39:INDIRECT("F"&amp;(ROW()-AO39+1)))</f>
        <v>0</v>
      </c>
      <c r="AU39" s="91">
        <f ca="1">IF(AT39&gt;0,MAX(F39:INDIRECT("F"&amp;(ROW()-AO39+1))),MIN(F39:INDIRECT("F"&amp;(ROW()-AO39+1))))</f>
        <v>0</v>
      </c>
      <c r="AV39" s="92">
        <f t="shared" ca="1" si="4"/>
        <v>0</v>
      </c>
      <c r="AW39" s="92">
        <f t="shared" ca="1" si="5"/>
        <v>0</v>
      </c>
      <c r="AX39" s="92">
        <f t="shared" ca="1" si="6"/>
        <v>0</v>
      </c>
      <c r="AZ39" s="4" t="s">
        <v>145</v>
      </c>
      <c r="BA39" s="137">
        <f>'Altitude Factors'!D5</f>
        <v>2000</v>
      </c>
      <c r="BB39" s="138"/>
      <c r="BC39" s="139">
        <f>'Altitude Factors'!E5</f>
        <v>0.02</v>
      </c>
      <c r="BD39" s="139"/>
      <c r="BI39" s="85" t="s">
        <v>14</v>
      </c>
      <c r="BJ39" s="85" t="s">
        <v>146</v>
      </c>
      <c r="BO39" s="85" t="s">
        <v>14</v>
      </c>
      <c r="BP39" s="85" t="s">
        <v>146</v>
      </c>
      <c r="BU39" s="85" t="s">
        <v>14</v>
      </c>
      <c r="BV39" s="85" t="s">
        <v>146</v>
      </c>
      <c r="CA39" s="85" t="s">
        <v>14</v>
      </c>
      <c r="CB39" s="85" t="s">
        <v>146</v>
      </c>
      <c r="CG39" s="85" t="s">
        <v>14</v>
      </c>
      <c r="CH39" s="85" t="s">
        <v>146</v>
      </c>
      <c r="CM39" s="85" t="s">
        <v>14</v>
      </c>
      <c r="CN39" s="85" t="s">
        <v>146</v>
      </c>
    </row>
    <row r="40" spans="1:94" ht="13.5" thickBot="1" x14ac:dyDescent="0.25">
      <c r="A40" s="587"/>
      <c r="B40" s="588">
        <f>'Raw Elevation Data'!F37</f>
        <v>1.650000000000001</v>
      </c>
      <c r="C40" s="588">
        <f ca="1">'Raw Elevation Data'!L37</f>
        <v>2550</v>
      </c>
      <c r="D40" s="588">
        <f t="shared" si="7"/>
        <v>5.0000000000000044E-2</v>
      </c>
      <c r="E40" s="589">
        <f t="shared" ca="1" si="8"/>
        <v>1</v>
      </c>
      <c r="F40" s="577">
        <f t="shared" ca="1" si="9"/>
        <v>0</v>
      </c>
      <c r="G40" s="590"/>
      <c r="H40" s="591"/>
      <c r="I40" s="592"/>
      <c r="J40" s="593"/>
      <c r="K40" s="572"/>
      <c r="L40" s="593"/>
      <c r="M40" s="583"/>
      <c r="N40" s="592"/>
      <c r="O40" s="644"/>
      <c r="P40" s="593"/>
      <c r="Q40" s="572"/>
      <c r="R40" s="593"/>
      <c r="S40" s="583"/>
      <c r="T40" s="593"/>
      <c r="U40" s="572"/>
      <c r="V40" s="594"/>
      <c r="W40" s="583"/>
      <c r="X40" s="593"/>
      <c r="Y40" s="572"/>
      <c r="Z40" s="595"/>
      <c r="AA40" s="583"/>
      <c r="AB40" s="593"/>
      <c r="AC40" s="572"/>
      <c r="AD40" s="595"/>
      <c r="AE40" s="583"/>
      <c r="AF40" s="593"/>
      <c r="AG40" s="596"/>
      <c r="AH40" s="593"/>
      <c r="AI40" s="593"/>
      <c r="AJ40" s="572"/>
      <c r="AK40" s="597"/>
      <c r="AL40" s="597"/>
      <c r="AM40" s="583"/>
      <c r="AN40" s="89">
        <f t="shared" ca="1" si="1"/>
        <v>5.0000000000000044E-2</v>
      </c>
      <c r="AO40" s="90">
        <f t="shared" ca="1" si="2"/>
        <v>1</v>
      </c>
      <c r="AP40" s="90">
        <f ca="1">IF($AO40=1,MATCH(1,$AO41:$AO$533,0),$AP39)</f>
        <v>1</v>
      </c>
      <c r="AQ40" s="594">
        <f t="shared" ca="1" si="3"/>
        <v>1</v>
      </c>
      <c r="AR40" s="594">
        <f t="shared" ca="1" si="10"/>
        <v>0</v>
      </c>
      <c r="AS40" s="1">
        <f t="shared" ca="1" si="0"/>
        <v>5.0000000000000044E-2</v>
      </c>
      <c r="AT40" s="91">
        <f ca="1">AVERAGE(F40:INDIRECT("F"&amp;(ROW()-AO40+1)))</f>
        <v>0</v>
      </c>
      <c r="AU40" s="91">
        <f ca="1">IF(AT40&gt;0,MAX(F40:INDIRECT("F"&amp;(ROW()-AO40+1))),MIN(F40:INDIRECT("F"&amp;(ROW()-AO40+1))))</f>
        <v>0</v>
      </c>
      <c r="AV40" s="92">
        <f t="shared" ca="1" si="4"/>
        <v>0</v>
      </c>
      <c r="AW40" s="92">
        <f t="shared" ca="1" si="5"/>
        <v>0</v>
      </c>
      <c r="AX40" s="92">
        <f t="shared" ca="1" si="6"/>
        <v>0</v>
      </c>
      <c r="AZ40" s="4" t="s">
        <v>147</v>
      </c>
      <c r="BA40" s="137">
        <f>'Altitude Factors'!D6</f>
        <v>4000</v>
      </c>
      <c r="BB40" s="138"/>
      <c r="BC40" s="139">
        <f>'Altitude Factors'!E6</f>
        <v>0.08</v>
      </c>
      <c r="BD40" s="139"/>
      <c r="BF40" s="3"/>
      <c r="BG40" s="140"/>
      <c r="BI40" s="297">
        <f>Pacing!G12</f>
        <v>0.14930555555555555</v>
      </c>
      <c r="BJ40" s="141">
        <f>BI40/26.21875</f>
        <v>5.6946099854323926E-3</v>
      </c>
      <c r="BO40" s="141">
        <f>$BI$40</f>
        <v>0.14930555555555555</v>
      </c>
      <c r="BP40" s="141">
        <f>$BJ$40</f>
        <v>5.6946099854323926E-3</v>
      </c>
      <c r="BR40" s="141">
        <f>BJ40*0.915</f>
        <v>5.2105681366706397E-3</v>
      </c>
      <c r="BU40" s="141">
        <f>$BI$40</f>
        <v>0.14930555555555555</v>
      </c>
      <c r="BV40" s="141">
        <f>$BJ$40</f>
        <v>5.6946099854323926E-3</v>
      </c>
      <c r="CA40" s="141">
        <f>$BI$40</f>
        <v>0.14930555555555555</v>
      </c>
      <c r="CB40" s="141">
        <f>$BJ$40</f>
        <v>5.6946099854323926E-3</v>
      </c>
      <c r="CG40" s="141">
        <f>$BI$40</f>
        <v>0.14930555555555555</v>
      </c>
      <c r="CH40" s="141">
        <f>$BJ$40</f>
        <v>5.6946099854323926E-3</v>
      </c>
      <c r="CM40" s="141">
        <f>$BI$40</f>
        <v>0.14930555555555555</v>
      </c>
      <c r="CN40" s="141">
        <f>$BJ$40</f>
        <v>5.6946099854323926E-3</v>
      </c>
    </row>
    <row r="41" spans="1:94" x14ac:dyDescent="0.2">
      <c r="A41" s="587"/>
      <c r="B41" s="588">
        <f>'Raw Elevation Data'!F38</f>
        <v>1.7000000000000011</v>
      </c>
      <c r="C41" s="588">
        <f ca="1">'Raw Elevation Data'!L38</f>
        <v>2550</v>
      </c>
      <c r="D41" s="588">
        <f t="shared" si="7"/>
        <v>5.0000000000000044E-2</v>
      </c>
      <c r="E41" s="589">
        <f t="shared" ca="1" si="8"/>
        <v>1</v>
      </c>
      <c r="F41" s="577">
        <f t="shared" ca="1" si="9"/>
        <v>0</v>
      </c>
      <c r="G41" s="590"/>
      <c r="H41" s="591"/>
      <c r="I41" s="592"/>
      <c r="J41" s="593"/>
      <c r="K41" s="572"/>
      <c r="L41" s="593">
        <f ca="1">IF($M41&gt;=0,(1+((TAN(ASIN(($C41-$C39)/(($B41-$B39)*5280))))/0.01)*(IF($B41&gt;=$BA$48,$BC$48+(($BC$49-$BC$48)/$BB$49)*(($B41-$BA$48)/0.05),IF($B41&gt;=$BA$47,$BC$47+(($BC$48-$BC$47)/$BB$48)*(($B41-$BA$47)/0.05),$BC$46))))*AVERAGE(AQ40:AQ41),   1+((TAN(ASIN(($C41-$C39)/(($B41-$B39)*5280))))/0.01)*(IF($B41&gt;=$BA$48,$BD$48+(($BD$49-$BD$48)/$BB$49)*(($B41-$BA$48)/0.05),IF($B41&gt;=$BA$47,$BD$47+(($BD$48-$BD$47)/$BB$48)*(($B41-$BA$47)/0.05),$BD$46))))</f>
        <v>1</v>
      </c>
      <c r="M41" s="583">
        <f ca="1">C41-C39</f>
        <v>0</v>
      </c>
      <c r="N41" s="592"/>
      <c r="O41" s="644"/>
      <c r="P41" s="593"/>
      <c r="Q41" s="572"/>
      <c r="R41" s="593"/>
      <c r="S41" s="583"/>
      <c r="T41" s="593"/>
      <c r="U41" s="572"/>
      <c r="V41" s="594"/>
      <c r="W41" s="583"/>
      <c r="X41" s="593"/>
      <c r="Y41" s="572"/>
      <c r="Z41" s="595"/>
      <c r="AA41" s="583"/>
      <c r="AB41" s="593"/>
      <c r="AC41" s="572"/>
      <c r="AD41" s="595"/>
      <c r="AE41" s="583"/>
      <c r="AF41" s="593"/>
      <c r="AG41" s="596"/>
      <c r="AH41" s="593"/>
      <c r="AI41" s="593"/>
      <c r="AJ41" s="572"/>
      <c r="AK41" s="597"/>
      <c r="AL41" s="597"/>
      <c r="AM41" s="583"/>
      <c r="AN41" s="89">
        <f t="shared" ca="1" si="1"/>
        <v>5.0000000000000044E-2</v>
      </c>
      <c r="AO41" s="90">
        <f t="shared" ca="1" si="2"/>
        <v>1</v>
      </c>
      <c r="AP41" s="90">
        <f ca="1">IF($AO41=1,MATCH(1,$AO42:$AO$533,0),$AP40)</f>
        <v>1</v>
      </c>
      <c r="AQ41" s="594">
        <f t="shared" ca="1" si="3"/>
        <v>1</v>
      </c>
      <c r="AR41" s="594">
        <f t="shared" ca="1" si="10"/>
        <v>0</v>
      </c>
      <c r="AS41" s="1">
        <f t="shared" ca="1" si="0"/>
        <v>5.0000000000000044E-2</v>
      </c>
      <c r="AT41" s="91">
        <f ca="1">AVERAGE(F41:INDIRECT("F"&amp;(ROW()-AO41+1)))</f>
        <v>0</v>
      </c>
      <c r="AU41" s="91">
        <f ca="1">IF(AT41&gt;0,MAX(F41:INDIRECT("F"&amp;(ROW()-AO41+1))),MIN(F41:INDIRECT("F"&amp;(ROW()-AO41+1))))</f>
        <v>0</v>
      </c>
      <c r="AV41" s="92">
        <f t="shared" ca="1" si="4"/>
        <v>0</v>
      </c>
      <c r="AW41" s="92">
        <f t="shared" ca="1" si="5"/>
        <v>0</v>
      </c>
      <c r="AX41" s="92">
        <f t="shared" ca="1" si="6"/>
        <v>0</v>
      </c>
      <c r="AZ41" s="4" t="s">
        <v>148</v>
      </c>
      <c r="BA41" s="137">
        <f>'Altitude Factors'!D7</f>
        <v>8000</v>
      </c>
      <c r="BB41" s="138"/>
      <c r="BC41" s="139">
        <f>'Altitude Factors'!E7</f>
        <v>0.2</v>
      </c>
      <c r="BD41" s="139"/>
      <c r="BF41" s="3"/>
      <c r="BG41" s="140"/>
      <c r="BI41" s="142"/>
    </row>
    <row r="42" spans="1:94" ht="13.5" thickBot="1" x14ac:dyDescent="0.25">
      <c r="A42" s="587"/>
      <c r="B42" s="588">
        <f>'Raw Elevation Data'!F39</f>
        <v>1.7500000000000011</v>
      </c>
      <c r="C42" s="588">
        <f ca="1">'Raw Elevation Data'!L39</f>
        <v>2550</v>
      </c>
      <c r="D42" s="588">
        <f t="shared" si="7"/>
        <v>5.0000000000000044E-2</v>
      </c>
      <c r="E42" s="589">
        <f t="shared" ca="1" si="8"/>
        <v>1</v>
      </c>
      <c r="F42" s="577">
        <f t="shared" ca="1" si="9"/>
        <v>0</v>
      </c>
      <c r="G42" s="590"/>
      <c r="H42" s="591"/>
      <c r="I42" s="592"/>
      <c r="J42" s="593"/>
      <c r="K42" s="572"/>
      <c r="L42" s="593"/>
      <c r="M42" s="583"/>
      <c r="N42" s="592"/>
      <c r="O42" s="644"/>
      <c r="P42" s="593"/>
      <c r="Q42" s="572"/>
      <c r="R42" s="593"/>
      <c r="S42" s="583"/>
      <c r="T42" s="593"/>
      <c r="U42" s="572"/>
      <c r="V42" s="594">
        <f ca="1">IF(W42&gt;=0,(1+((TAN(ASIN((C42-C37)/((B42-B37)*5280))))/0.01)*(IF(B37&gt;=$BA$48,$BC$48,IF(B37&gt;=$BA$47,$BC$47,$BC$46))))*AVERAGE(AQ38:AQ42),1+((TAN(ASIN((C42-C37)/((B42-B37)*5280))))/0.01)*(IF(B37&gt;=$BA$48,$BD$48,IF(B37&gt;=$BA$47,$BD$47,$BD$46))))</f>
        <v>1</v>
      </c>
      <c r="W42" s="583">
        <f ca="1">C42-C37</f>
        <v>0</v>
      </c>
      <c r="X42" s="593"/>
      <c r="Y42" s="572"/>
      <c r="Z42" s="595"/>
      <c r="AA42" s="583"/>
      <c r="AB42" s="593"/>
      <c r="AC42" s="572"/>
      <c r="AD42" s="595"/>
      <c r="AE42" s="583"/>
      <c r="AF42" s="593"/>
      <c r="AG42" s="596"/>
      <c r="AH42" s="593"/>
      <c r="AI42" s="593"/>
      <c r="AJ42" s="572"/>
      <c r="AK42" s="597"/>
      <c r="AL42" s="597"/>
      <c r="AM42" s="583"/>
      <c r="AN42" s="89">
        <f t="shared" ca="1" si="1"/>
        <v>5.0000000000000044E-2</v>
      </c>
      <c r="AO42" s="90">
        <f t="shared" ca="1" si="2"/>
        <v>1</v>
      </c>
      <c r="AP42" s="90">
        <f ca="1">IF($AO42=1,MATCH(1,$AO43:$AO$533,0),$AP41)</f>
        <v>1</v>
      </c>
      <c r="AQ42" s="594">
        <f t="shared" ca="1" si="3"/>
        <v>1</v>
      </c>
      <c r="AR42" s="594">
        <f t="shared" ca="1" si="10"/>
        <v>0</v>
      </c>
      <c r="AS42" s="1">
        <f t="shared" ca="1" si="0"/>
        <v>5.0000000000000044E-2</v>
      </c>
      <c r="AT42" s="91">
        <f ca="1">AVERAGE(F42:INDIRECT("F"&amp;(ROW()-AO42+1)))</f>
        <v>0</v>
      </c>
      <c r="AU42" s="91">
        <f ca="1">IF(AT42&gt;0,MAX(F42:INDIRECT("F"&amp;(ROW()-AO42+1))),MIN(F42:INDIRECT("F"&amp;(ROW()-AO42+1))))</f>
        <v>0</v>
      </c>
      <c r="AV42" s="92">
        <f t="shared" ca="1" si="4"/>
        <v>0</v>
      </c>
      <c r="AW42" s="92">
        <f t="shared" ca="1" si="5"/>
        <v>0</v>
      </c>
      <c r="AX42" s="92">
        <f t="shared" ca="1" si="6"/>
        <v>0</v>
      </c>
      <c r="AZ42" s="143" t="s">
        <v>149</v>
      </c>
      <c r="BA42" s="144">
        <f>'Altitude Factors'!D8</f>
        <v>15100</v>
      </c>
      <c r="BB42" s="138"/>
      <c r="BC42" s="138"/>
      <c r="BD42" s="138"/>
      <c r="BF42" s="3"/>
      <c r="BG42" s="140"/>
    </row>
    <row r="43" spans="1:94" ht="13.5" thickBot="1" x14ac:dyDescent="0.25">
      <c r="A43" s="587"/>
      <c r="B43" s="588">
        <f>'Raw Elevation Data'!F40</f>
        <v>1.8000000000000012</v>
      </c>
      <c r="C43" s="588">
        <f ca="1">'Raw Elevation Data'!L40</f>
        <v>2550</v>
      </c>
      <c r="D43" s="588">
        <f t="shared" si="7"/>
        <v>5.0000000000000044E-2</v>
      </c>
      <c r="E43" s="589">
        <f t="shared" ca="1" si="8"/>
        <v>1</v>
      </c>
      <c r="F43" s="577">
        <f t="shared" ca="1" si="9"/>
        <v>0</v>
      </c>
      <c r="G43" s="590"/>
      <c r="H43" s="591"/>
      <c r="I43" s="592"/>
      <c r="J43" s="593"/>
      <c r="K43" s="572"/>
      <c r="L43" s="593">
        <f ca="1">IF($M43&gt;=0,(1+((TAN(ASIN(($C43-$C41)/(($B43-$B41)*5280))))/0.01)*(IF($B43&gt;=$BA$48,$BC$48+(($BC$49-$BC$48)/$BB$49)*(($B43-$BA$48)/0.05),IF($B43&gt;=$BA$47,$BC$47+(($BC$48-$BC$47)/$BB$48)*(($B43-$BA$47)/0.05),$BC$46))))*AVERAGE(AQ42:AQ43),   1+((TAN(ASIN(($C43-$C41)/(($B43-$B41)*5280))))/0.01)*(IF($B43&gt;=$BA$48,$BD$48+(($BD$49-$BD$48)/$BB$49)*(($B43-$BA$48)/0.05),IF($B43&gt;=$BA$47,$BD$47+(($BD$48-$BD$47)/$BB$48)*(($B43-$BA$47)/0.05),$BD$46))))</f>
        <v>1</v>
      </c>
      <c r="M43" s="583">
        <f ca="1">C43-C41</f>
        <v>0</v>
      </c>
      <c r="N43" s="592"/>
      <c r="O43" s="644"/>
      <c r="P43" s="593"/>
      <c r="Q43" s="572"/>
      <c r="R43" s="593">
        <f ca="1">IF(S43&gt;=0,(1+((TAN(ASIN((C43-C39)/((B43-B39)*5280))))/0.01)*(IF(B39&gt;=$BA$48,$BC$48,IF(B39&gt;=$BA$47,$BC$47,$BC$46))))*AVERAGE(AQ40:AQ43),1+((TAN(ASIN((C43-C39)/((B43-B39)*5280))))/0.01)*(IF(B39&gt;=$BA$48,$BD$48,IF(B39&gt;=$BA$47,$BD$47,$BD$46))))</f>
        <v>1</v>
      </c>
      <c r="S43" s="583">
        <f ca="1">C43-C39</f>
        <v>0</v>
      </c>
      <c r="T43" s="593"/>
      <c r="U43" s="572"/>
      <c r="V43" s="594"/>
      <c r="W43" s="583"/>
      <c r="X43" s="593"/>
      <c r="Y43" s="572"/>
      <c r="Z43" s="595"/>
      <c r="AA43" s="583"/>
      <c r="AB43" s="593"/>
      <c r="AC43" s="572"/>
      <c r="AD43" s="595"/>
      <c r="AE43" s="583"/>
      <c r="AF43" s="593"/>
      <c r="AG43" s="596"/>
      <c r="AH43" s="593"/>
      <c r="AI43" s="593"/>
      <c r="AJ43" s="572"/>
      <c r="AK43" s="597"/>
      <c r="AL43" s="597"/>
      <c r="AM43" s="583"/>
      <c r="AN43" s="89">
        <f t="shared" ca="1" si="1"/>
        <v>5.0000000000000044E-2</v>
      </c>
      <c r="AO43" s="90">
        <f t="shared" ca="1" si="2"/>
        <v>1</v>
      </c>
      <c r="AP43" s="90">
        <f ca="1">IF($AO43=1,MATCH(1,$AO44:$AO$533,0),$AP42)</f>
        <v>1</v>
      </c>
      <c r="AQ43" s="594">
        <f t="shared" ca="1" si="3"/>
        <v>1</v>
      </c>
      <c r="AR43" s="594">
        <f t="shared" ca="1" si="10"/>
        <v>0</v>
      </c>
      <c r="AS43" s="1">
        <f t="shared" ca="1" si="0"/>
        <v>5.0000000000000044E-2</v>
      </c>
      <c r="AT43" s="91">
        <f ca="1">AVERAGE(F43:INDIRECT("F"&amp;(ROW()-AO43+1)))</f>
        <v>0</v>
      </c>
      <c r="AU43" s="91">
        <f ca="1">IF(AT43&gt;0,MAX(F43:INDIRECT("F"&amp;(ROW()-AO43+1))),MIN(F43:INDIRECT("F"&amp;(ROW()-AO43+1))))</f>
        <v>0</v>
      </c>
      <c r="AV43" s="92">
        <f t="shared" ca="1" si="4"/>
        <v>0</v>
      </c>
      <c r="AW43" s="92">
        <f t="shared" ca="1" si="5"/>
        <v>0</v>
      </c>
      <c r="AX43" s="92">
        <f t="shared" ca="1" si="6"/>
        <v>0</v>
      </c>
      <c r="BB43" s="38"/>
      <c r="BC43" s="38" t="s">
        <v>82</v>
      </c>
      <c r="BD43" s="38" t="s">
        <v>150</v>
      </c>
      <c r="BE43" s="4"/>
      <c r="BF43" s="4"/>
      <c r="BI43" s="1580" t="s">
        <v>151</v>
      </c>
      <c r="BJ43" s="1580"/>
      <c r="BK43" s="141">
        <f ca="1">$BJ$40*26.21875*BI36</f>
        <v>0.14612679327660183</v>
      </c>
      <c r="BL43" s="145"/>
      <c r="BO43" s="1580" t="s">
        <v>151</v>
      </c>
      <c r="BP43" s="1580"/>
      <c r="BQ43" s="141">
        <f ca="1">$BJ$40*26.21875*BO36</f>
        <v>0.1461294841003398</v>
      </c>
      <c r="BR43" s="145"/>
      <c r="BU43" s="1580" t="s">
        <v>151</v>
      </c>
      <c r="BV43" s="1580"/>
      <c r="BW43" s="141">
        <f ca="1">$BJ$40*26.21875*BU36</f>
        <v>0.1461294841072926</v>
      </c>
      <c r="BX43" s="145"/>
      <c r="CA43" s="1580" t="s">
        <v>151</v>
      </c>
      <c r="CB43" s="1580"/>
      <c r="CC43" s="141">
        <f ca="1">$BJ$40*26.21875*CA36</f>
        <v>0.14612948410812693</v>
      </c>
      <c r="CD43" s="145"/>
      <c r="CG43" s="1580" t="s">
        <v>151</v>
      </c>
      <c r="CH43" s="1580"/>
      <c r="CI43" s="141">
        <f ca="1">$BJ$40*26.21875*CG36</f>
        <v>0.14612948410923937</v>
      </c>
      <c r="CJ43" s="145"/>
      <c r="CM43" s="1580" t="s">
        <v>151</v>
      </c>
      <c r="CN43" s="1580"/>
      <c r="CO43" s="141">
        <f ca="1">$BJ$40*26.21875*CM36</f>
        <v>0.14612948410951745</v>
      </c>
      <c r="CP43" s="145"/>
    </row>
    <row r="44" spans="1:94" ht="13.5" thickBot="1" x14ac:dyDescent="0.25">
      <c r="A44" s="573" t="s">
        <v>305</v>
      </c>
      <c r="B44" s="598">
        <f>'Raw Elevation Data'!F41</f>
        <v>1.8500000000000012</v>
      </c>
      <c r="C44" s="598">
        <f ca="1">'Raw Elevation Data'!L41</f>
        <v>2550</v>
      </c>
      <c r="D44" s="598">
        <f t="shared" si="7"/>
        <v>5.0000000000000044E-2</v>
      </c>
      <c r="E44" s="599">
        <f t="shared" ca="1" si="8"/>
        <v>1</v>
      </c>
      <c r="F44" s="577">
        <f t="shared" ca="1" si="9"/>
        <v>0</v>
      </c>
      <c r="G44" s="600">
        <f ca="1">IF(AVERAGE(E33:E44)&gt;$BA$68,AVERAGE(E33:E44),$BA$68)</f>
        <v>1</v>
      </c>
      <c r="H44" s="601">
        <f ca="1">IF(SUMIF(L33:L44,"&gt;0")/COUNT(L33:L44)&gt;$BA$68,SUMIF(L33:L44,"&gt;0")/COUNT(L33:L44),$BA$68)</f>
        <v>1</v>
      </c>
      <c r="I44" s="592"/>
      <c r="J44" s="593"/>
      <c r="K44" s="572"/>
      <c r="L44" s="593"/>
      <c r="M44" s="583"/>
      <c r="N44" s="592"/>
      <c r="O44" s="644"/>
      <c r="P44" s="593"/>
      <c r="Q44" s="572"/>
      <c r="R44" s="593"/>
      <c r="S44" s="583"/>
      <c r="T44" s="593"/>
      <c r="U44" s="572"/>
      <c r="V44" s="594"/>
      <c r="W44" s="583"/>
      <c r="X44" s="593"/>
      <c r="Y44" s="572"/>
      <c r="Z44" s="595"/>
      <c r="AA44" s="583"/>
      <c r="AB44" s="593"/>
      <c r="AC44" s="572"/>
      <c r="AD44" s="595"/>
      <c r="AE44" s="583"/>
      <c r="AF44" s="593"/>
      <c r="AG44" s="596"/>
      <c r="AH44" s="602">
        <f ca="1">(MAX(AW33:AW44)-MIN(AW33:AW44))*0.3048</f>
        <v>0</v>
      </c>
      <c r="AI44" s="602">
        <f ca="1">-(MAX(AX33:AX44)-MIN(AX33:AX44))*0.3048</f>
        <v>0</v>
      </c>
      <c r="AJ44" s="572"/>
      <c r="AK44" s="597"/>
      <c r="AL44" s="597"/>
      <c r="AM44" s="583"/>
      <c r="AN44" s="89">
        <f t="shared" ca="1" si="1"/>
        <v>5.0000000000000044E-2</v>
      </c>
      <c r="AO44" s="90">
        <f t="shared" ca="1" si="2"/>
        <v>1</v>
      </c>
      <c r="AP44" s="90">
        <f ca="1">IF($AO44=1,MATCH(1,$AO45:$AO$533,0),$AP43)</f>
        <v>1</v>
      </c>
      <c r="AQ44" s="594">
        <f t="shared" ca="1" si="3"/>
        <v>1</v>
      </c>
      <c r="AR44" s="594">
        <f t="shared" ca="1" si="10"/>
        <v>0</v>
      </c>
      <c r="AS44" s="1">
        <f t="shared" ca="1" si="0"/>
        <v>5.0000000000000044E-2</v>
      </c>
      <c r="AT44" s="91">
        <f ca="1">AVERAGE(F44:INDIRECT("F"&amp;(ROW()-AO44+1)))</f>
        <v>0</v>
      </c>
      <c r="AU44" s="91">
        <f ca="1">IF(AT44&gt;0,MAX(F44:INDIRECT("F"&amp;(ROW()-AO44+1))),MIN(F44:INDIRECT("F"&amp;(ROW()-AO44+1))))</f>
        <v>0</v>
      </c>
      <c r="AV44" s="92">
        <f t="shared" ca="1" si="4"/>
        <v>0</v>
      </c>
      <c r="AW44" s="92">
        <f t="shared" ca="1" si="5"/>
        <v>0</v>
      </c>
      <c r="AX44" s="92">
        <f t="shared" ca="1" si="6"/>
        <v>0</v>
      </c>
      <c r="AZ44" s="84"/>
      <c r="BB44" s="38" t="s">
        <v>474</v>
      </c>
      <c r="BC44" s="38" t="s">
        <v>152</v>
      </c>
      <c r="BD44" s="38" t="s">
        <v>153</v>
      </c>
      <c r="BE44" s="38"/>
      <c r="BF44" s="38"/>
      <c r="BI44" s="1580" t="s">
        <v>154</v>
      </c>
      <c r="BJ44" s="1580"/>
      <c r="BK44" s="141">
        <f ca="1">BK43-BI40</f>
        <v>-3.1787622789537229E-3</v>
      </c>
      <c r="BL44" s="146" t="str">
        <f ca="1">IF($BI$40&gt;BK43,"(Faster)",IF($BI$40&lt;BK43,"(Slower)",""))</f>
        <v>(Faster)</v>
      </c>
      <c r="BO44" s="1580" t="s">
        <v>154</v>
      </c>
      <c r="BP44" s="1580"/>
      <c r="BQ44" s="141">
        <f ca="1">BQ43-BO40</f>
        <v>-3.1760714552157565E-3</v>
      </c>
      <c r="BR44" s="146" t="str">
        <f ca="1">IF($BI$40&gt;BQ43,"(Faster)",IF($BI$40&lt;BQ43,"(Slower)",""))</f>
        <v>(Faster)</v>
      </c>
      <c r="BU44" s="1580" t="s">
        <v>154</v>
      </c>
      <c r="BV44" s="1580"/>
      <c r="BW44" s="141">
        <f ca="1">BW43-BU40</f>
        <v>-3.1760714482629571E-3</v>
      </c>
      <c r="BX44" s="146" t="str">
        <f ca="1">IF($BI$40&gt;BW43,"(Faster)",IF($BI$40&lt;BW43,"(Slower)",""))</f>
        <v>(Faster)</v>
      </c>
      <c r="CA44" s="1580" t="s">
        <v>154</v>
      </c>
      <c r="CB44" s="1580"/>
      <c r="CC44" s="141">
        <f ca="1">CC43-CA40</f>
        <v>-3.1760714474286245E-3</v>
      </c>
      <c r="CD44" s="146" t="str">
        <f ca="1">IF($BI$40&gt;CC43,"(Faster)",IF($BI$40&lt;CC43,"(Slower)",""))</f>
        <v>(Faster)</v>
      </c>
      <c r="CG44" s="1580" t="s">
        <v>154</v>
      </c>
      <c r="CH44" s="1580"/>
      <c r="CI44" s="141">
        <f ca="1">CI43-CG40</f>
        <v>-3.176071446316181E-3</v>
      </c>
      <c r="CJ44" s="146" t="str">
        <f ca="1">IF($BI$40&gt;CI43,"(Faster)",IF($BI$40&lt;CI43,"(Slower)",""))</f>
        <v>(Faster)</v>
      </c>
      <c r="CM44" s="1580" t="s">
        <v>154</v>
      </c>
      <c r="CN44" s="1580"/>
      <c r="CO44" s="141">
        <f ca="1">CO43-CM40</f>
        <v>-3.1760714460380979E-3</v>
      </c>
      <c r="CP44" s="146" t="str">
        <f ca="1">IF($BI$40&gt;CO43,"(Faster)",IF($BI$40&lt;CO43,"(Slower)",""))</f>
        <v>(Faster)</v>
      </c>
    </row>
    <row r="45" spans="1:94" ht="14.25" thickTop="1" thickBot="1" x14ac:dyDescent="0.25">
      <c r="A45" s="587"/>
      <c r="B45" s="588">
        <f>'Raw Elevation Data'!F42</f>
        <v>1.9000000000000012</v>
      </c>
      <c r="C45" s="588">
        <f ca="1">'Raw Elevation Data'!L42</f>
        <v>2550</v>
      </c>
      <c r="D45" s="588">
        <f t="shared" si="7"/>
        <v>5.0000000000000044E-2</v>
      </c>
      <c r="E45" s="589">
        <f t="shared" ca="1" si="8"/>
        <v>1</v>
      </c>
      <c r="F45" s="577">
        <f t="shared" ca="1" si="9"/>
        <v>0</v>
      </c>
      <c r="G45" s="590"/>
      <c r="H45" s="591"/>
      <c r="I45" s="592"/>
      <c r="J45" s="593"/>
      <c r="K45" s="572"/>
      <c r="L45" s="593">
        <f ca="1">IF($M45&gt;=0,(1+((TAN(ASIN(($C45-$C43)/(($B45-$B43)*5280))))/0.01)*(IF($B45&gt;=$BA$48,$BC$48+(($BC$49-$BC$48)/$BB$49)*(($B45-$BA$48)/0.05),IF($B45&gt;=$BA$47,$BC$47+(($BC$48-$BC$47)/$BB$48)*(($B45-$BA$47)/0.05),$BC$46))))*AVERAGE(AQ44:AQ45),   1+((TAN(ASIN(($C45-$C43)/(($B45-$B43)*5280))))/0.01)*(IF($B45&gt;=$BA$48,$BD$48+(($BD$49-$BD$48)/$BB$49)*(($B45-$BA$48)/0.05),IF($B45&gt;=$BA$47,$BD$47+(($BD$48-$BD$47)/$BB$48)*(($B45-$BA$47)/0.05),$BD$46))))</f>
        <v>1</v>
      </c>
      <c r="M45" s="583">
        <f ca="1">C45-C43</f>
        <v>0</v>
      </c>
      <c r="N45" s="592"/>
      <c r="O45" s="644"/>
      <c r="P45" s="593"/>
      <c r="Q45" s="572"/>
      <c r="R45" s="593"/>
      <c r="S45" s="583"/>
      <c r="T45" s="593"/>
      <c r="U45" s="572"/>
      <c r="V45" s="594"/>
      <c r="W45" s="583"/>
      <c r="X45" s="593"/>
      <c r="Y45" s="572"/>
      <c r="Z45" s="595"/>
      <c r="AA45" s="583"/>
      <c r="AB45" s="593"/>
      <c r="AC45" s="572"/>
      <c r="AD45" s="595"/>
      <c r="AE45" s="583"/>
      <c r="AF45" s="593"/>
      <c r="AG45" s="596"/>
      <c r="AH45" s="593"/>
      <c r="AI45" s="593"/>
      <c r="AJ45" s="572"/>
      <c r="AK45" s="597"/>
      <c r="AL45" s="597"/>
      <c r="AM45" s="583"/>
      <c r="AN45" s="89">
        <f t="shared" ca="1" si="1"/>
        <v>5.0000000000000044E-2</v>
      </c>
      <c r="AO45" s="90">
        <f t="shared" ca="1" si="2"/>
        <v>1</v>
      </c>
      <c r="AP45" s="90">
        <f ca="1">IF($AO45=1,MATCH(1,$AO46:$AO$533,0),$AP44)</f>
        <v>1</v>
      </c>
      <c r="AQ45" s="594">
        <f t="shared" ca="1" si="3"/>
        <v>1</v>
      </c>
      <c r="AR45" s="594">
        <f t="shared" ca="1" si="10"/>
        <v>0</v>
      </c>
      <c r="AS45" s="1">
        <f t="shared" ca="1" si="0"/>
        <v>5.0000000000000044E-2</v>
      </c>
      <c r="AT45" s="91">
        <f ca="1">AVERAGE(F45:INDIRECT("F"&amp;(ROW()-AO45+1)))</f>
        <v>0</v>
      </c>
      <c r="AU45" s="91">
        <f ca="1">IF(AT45&gt;0,MAX(F45:INDIRECT("F"&amp;(ROW()-AO45+1))),MIN(F45:INDIRECT("F"&amp;(ROW()-AO45+1))))</f>
        <v>0</v>
      </c>
      <c r="AV45" s="92">
        <f t="shared" ca="1" si="4"/>
        <v>0</v>
      </c>
      <c r="AW45" s="92">
        <f t="shared" ca="1" si="5"/>
        <v>0</v>
      </c>
      <c r="AX45" s="92">
        <f t="shared" ca="1" si="6"/>
        <v>0</v>
      </c>
      <c r="AZ45" s="136" t="s">
        <v>110</v>
      </c>
      <c r="BA45" s="85" t="s">
        <v>155</v>
      </c>
      <c r="BB45" s="85" t="s">
        <v>466</v>
      </c>
      <c r="BC45" s="85" t="s">
        <v>113</v>
      </c>
      <c r="BD45" s="85" t="s">
        <v>113</v>
      </c>
      <c r="BE45" s="59"/>
      <c r="BF45" s="59"/>
    </row>
    <row r="46" spans="1:94" x14ac:dyDescent="0.2">
      <c r="A46" s="587"/>
      <c r="B46" s="588">
        <f>'Raw Elevation Data'!F43</f>
        <v>1.9500000000000013</v>
      </c>
      <c r="C46" s="588">
        <f ca="1">'Raw Elevation Data'!L43</f>
        <v>2550</v>
      </c>
      <c r="D46" s="588">
        <f>B46-B45</f>
        <v>5.0000000000000044E-2</v>
      </c>
      <c r="E46" s="589">
        <f t="shared" ca="1" si="8"/>
        <v>0.99527498372081447</v>
      </c>
      <c r="F46" s="577">
        <f t="shared" ca="1" si="9"/>
        <v>-2.6250090439919873E-3</v>
      </c>
      <c r="G46" s="590"/>
      <c r="H46" s="591"/>
      <c r="I46" s="592"/>
      <c r="J46" s="593"/>
      <c r="K46" s="572"/>
      <c r="L46" s="593"/>
      <c r="M46" s="583"/>
      <c r="N46" s="592"/>
      <c r="O46" s="644"/>
      <c r="P46" s="593"/>
      <c r="Q46" s="572"/>
      <c r="R46" s="593"/>
      <c r="S46" s="583"/>
      <c r="T46" s="593"/>
      <c r="U46" s="572"/>
      <c r="V46" s="594"/>
      <c r="W46" s="583"/>
      <c r="X46" s="593"/>
      <c r="Y46" s="572"/>
      <c r="Z46" s="595"/>
      <c r="AA46" s="583"/>
      <c r="AB46" s="593"/>
      <c r="AC46" s="572"/>
      <c r="AD46" s="595"/>
      <c r="AE46" s="583"/>
      <c r="AF46" s="593"/>
      <c r="AG46" s="596"/>
      <c r="AH46" s="593"/>
      <c r="AI46" s="593"/>
      <c r="AJ46" s="572"/>
      <c r="AK46" s="597"/>
      <c r="AL46" s="597"/>
      <c r="AM46" s="583"/>
      <c r="AN46" s="89">
        <f t="shared" ca="1" si="1"/>
        <v>5.0000000000000044E-2</v>
      </c>
      <c r="AO46" s="90">
        <f t="shared" ca="1" si="2"/>
        <v>1</v>
      </c>
      <c r="AP46" s="90">
        <f ca="1">IF($AO46=1,MATCH(1,$AO47:$AO$533,0),$AP45)</f>
        <v>487</v>
      </c>
      <c r="AQ46" s="594">
        <f t="shared" ca="1" si="3"/>
        <v>1</v>
      </c>
      <c r="AR46" s="594">
        <f t="shared" ca="1" si="10"/>
        <v>-1.5703433367641909E-2</v>
      </c>
      <c r="AS46" s="1">
        <f t="shared" ca="1" si="0"/>
        <v>0</v>
      </c>
      <c r="AT46" s="91">
        <f ca="1">AVERAGE(F46:INDIRECT("F"&amp;(ROW()-AO46+1)))</f>
        <v>-2.6250090439919873E-3</v>
      </c>
      <c r="AU46" s="91">
        <f ca="1">IF(AT46&gt;0,MAX(F46:INDIRECT("F"&amp;(ROW()-AO46+1))),MIN(F46:INDIRECT("F"&amp;(ROW()-AO46+1))))</f>
        <v>-2.6250090439919873E-3</v>
      </c>
      <c r="AV46" s="92">
        <f t="shared" ca="1" si="4"/>
        <v>0</v>
      </c>
      <c r="AW46" s="92">
        <f t="shared" ca="1" si="5"/>
        <v>0</v>
      </c>
      <c r="AX46" s="92">
        <f t="shared" ca="1" si="6"/>
        <v>0</v>
      </c>
      <c r="AZ46" s="4" t="s">
        <v>145</v>
      </c>
      <c r="BA46" s="886">
        <v>0</v>
      </c>
      <c r="BB46" s="887">
        <v>0</v>
      </c>
      <c r="BC46" s="883">
        <v>3.3000000000000002E-2</v>
      </c>
      <c r="BD46" s="883">
        <v>1.7999999999999999E-2</v>
      </c>
      <c r="BE46" s="884"/>
      <c r="BF46" s="636"/>
      <c r="BI46" s="4" t="s">
        <v>156</v>
      </c>
      <c r="BJ46" s="118">
        <f ca="1">ROUND($AW$532,0)</f>
        <v>0</v>
      </c>
      <c r="BO46" s="4" t="s">
        <v>156</v>
      </c>
      <c r="BP46" s="118">
        <f ca="1">ROUND(SUMIF($M$7:$M$532,"&gt;0"),0)</f>
        <v>0</v>
      </c>
      <c r="BU46" s="4" t="s">
        <v>156</v>
      </c>
      <c r="BV46" s="118">
        <f ca="1">ROUND(SUMIF($S$7:$S$532,"&gt;0"),0)</f>
        <v>0</v>
      </c>
      <c r="CA46" s="4" t="s">
        <v>156</v>
      </c>
      <c r="CB46" s="118">
        <f ca="1">ROUND(SUMIF($W$7:$W$532,"&gt;0"),0)</f>
        <v>0</v>
      </c>
      <c r="CG46" s="4" t="s">
        <v>156</v>
      </c>
      <c r="CH46" s="118">
        <f ca="1">ROUND(SUMIF($AA$7:$AA$532,"&gt;0"),0)</f>
        <v>0</v>
      </c>
      <c r="CM46" s="4" t="s">
        <v>156</v>
      </c>
      <c r="CN46" s="118">
        <f ca="1">ROUND(SUMIF($AE$7:$AE$532,"&gt;0"),0)</f>
        <v>0</v>
      </c>
    </row>
    <row r="47" spans="1:94" ht="13.5" thickBot="1" x14ac:dyDescent="0.25">
      <c r="A47" s="587"/>
      <c r="B47" s="574">
        <f>'Raw Elevation Data'!F44</f>
        <v>2.0000000000000013</v>
      </c>
      <c r="C47" s="575">
        <f ca="1">'Raw Elevation Data'!L44</f>
        <v>2548.614</v>
      </c>
      <c r="D47" s="576">
        <f>B47-B46</f>
        <v>5.0000000000000044E-2</v>
      </c>
      <c r="E47" s="572">
        <f t="shared" ca="1" si="8"/>
        <v>0.98582456044381361</v>
      </c>
      <c r="F47" s="577">
        <f t="shared" ca="1" si="9"/>
        <v>-7.8752441978813485E-3</v>
      </c>
      <c r="G47" s="590"/>
      <c r="H47" s="591"/>
      <c r="I47" s="603"/>
      <c r="J47" s="604">
        <f ca="1">IF(AVERAGE(E28:E47)&gt;$BA$68,AVERAGE(E28:E47),$BA$68)</f>
        <v>0.99905497720823144</v>
      </c>
      <c r="K47" s="572"/>
      <c r="L47" s="582">
        <f ca="1">IF($M47&gt;=0,(1+((TAN(ASIN(($C47-$C45)/(($B47-$B45)*5280))))/0.01)*(IF($B47&gt;=$BA$48,$BC$48+(($BC$49-$BC$48)/$BB$49)*(($B47-$BA$48)/0.05),IF($B47&gt;=$BA$47,$BC$47+(($BC$48-$BC$47)/$BB$48)*(($B47-$BA$47)/0.05),$BC$46))))*AVERAGE(AQ46:AQ47),   1+((TAN(ASIN(($C47-$C45)/(($B47-$B45)*5280))))/0.01)*(IF($B47&gt;=$BA$48,$BD$48+(($BD$49-$BD$48)/$BB$49)*(($B47-$BA$48)/0.05),IF($B47&gt;=$BA$47,$BD$47+(($BD$48-$BD$47)/$BB$48)*(($B47-$BA$47)/0.05),$BD$46))))</f>
        <v>0.99527498372081447</v>
      </c>
      <c r="M47" s="583">
        <f ca="1">C47-C45</f>
        <v>-1.3859999999999673</v>
      </c>
      <c r="N47" s="592"/>
      <c r="O47" s="604">
        <f ca="1">AVERAGE(L29,L31,L33,L35,L37,L39,L41,L43,L45,L47)</f>
        <v>0.99952749837208155</v>
      </c>
      <c r="P47" s="601">
        <f ca="1">IF(AVERAGE(L29,L31,L33,L35,L37,L39,L41,L43,L45,L47)&gt;$BA$68,AVERAGE(L29,L31,L33,L35,L37,L39,L41,L43,L45,L47),$BA$68)</f>
        <v>0.99952749837208155</v>
      </c>
      <c r="Q47" s="572"/>
      <c r="R47" s="582">
        <f ca="1">IF(S47&gt;=0,(1+((TAN(ASIN((C47-C43)/((B47-B43)*5280))))/0.01)*(IF(B43&gt;=$BA$48,$BC$48,IF(B43&gt;=$BA$47,$BC$47,$BC$46))))*AVERAGE(AQ44:AQ47),1+((TAN(ASIN((C47-C43)/((B47-B43)*5280))))/0.01)*(IF(B43&gt;=$BA$48,$BD$48,IF(B43&gt;=$BA$47,$BD$47,$BD$46))))</f>
        <v>0.9976374979651097</v>
      </c>
      <c r="S47" s="583">
        <f ca="1">C47-C43</f>
        <v>-1.3859999999999673</v>
      </c>
      <c r="T47" s="601">
        <f ca="1">IF(AVERAGE(R31,R35,R39,R43,R47)&gt;$BA$68,AVERAGE(R31,R35,R39,R43,R47),$BA$68)</f>
        <v>0.99952749959302201</v>
      </c>
      <c r="U47" s="572"/>
      <c r="V47" s="585">
        <f ca="1">IF(W47&gt;=0,(1+((TAN(ASIN((C47-C42)/((B47-B42)*5280))))/0.01)*(IF(B42&gt;=$BA$48,$BC$48,IF(B42&gt;=$BA$47,$BC$47,$BC$46))))*AVERAGE(AQ43:AQ47),1+((TAN(ASIN((C47-C42)/((B47-B42)*5280))))/0.01)*(IF(B42&gt;=$BA$48,$BD$48,IF(B42&gt;=$BA$47,$BD$47,$BD$46))))</f>
        <v>0.99810999895813668</v>
      </c>
      <c r="W47" s="583">
        <f ca="1">C47-C42</f>
        <v>-1.3859999999999673</v>
      </c>
      <c r="X47" s="601">
        <f ca="1">IF(AVERAGE(V32,V37,V42,V47)&gt;$BA$68,AVERAGE(V32,V37,V42,V47),$BA$68)</f>
        <v>0.99952749973953414</v>
      </c>
      <c r="Y47" s="572"/>
      <c r="Z47" s="572">
        <f ca="1">IF(AA47&gt;=0,(1+((TAN(ASIN((C47-C37)/((B47-B37)*5280))))/0.01)*(IF(B37&gt;=$BA$48,$BC$48,IF(B37&gt;=$BA$47,$BC$47,$BC$46))))*AVERAGE(AQ38:AQ47),1+((TAN(ASIN((C47-C37)/((B47-B37)*5280))))/0.01)*(IF(B37&gt;=$BA$48,$BD$48,IF(B37&gt;=$BA$47,$BD$47,$BD$46))))</f>
        <v>0.9990549998697672</v>
      </c>
      <c r="AA47" s="583">
        <f ca="1">C47-C37</f>
        <v>-1.3859999999999673</v>
      </c>
      <c r="AB47" s="601">
        <f ca="1">IF(AVERAGE(Z47,Z37)&gt;$BA$68,AVERAGE(Z47,Z37),$BA$68)</f>
        <v>0.99952749993488355</v>
      </c>
      <c r="AC47" s="572"/>
      <c r="AD47" s="572">
        <f ca="1">IF(AE47&gt;=0,(1+((TAN(ASIN((C47-C27)/((B47-B27)*5280))))/0.01)*(IF(B27&gt;=$BA$48,$BC$48,IF(B27&gt;=$BA$47,$BC$47,$BC$46))))*AVERAGE(AQ28:AQ47),1+((TAN(ASIN((C47-C27)/((B47-B27)*5280))))/0.01)*(IF(B27&gt;=$BA$48,$BD$48,IF(B27&gt;=$BA$47,$BD$47,$BD$46))))</f>
        <v>0.99952749998372092</v>
      </c>
      <c r="AE47" s="583">
        <f ca="1">C47-C27</f>
        <v>-1.3859999999999673</v>
      </c>
      <c r="AF47" s="601">
        <f ca="1">IF(AD47&gt;$BA$68,AD47,$BA$68)</f>
        <v>0.99952749998372092</v>
      </c>
      <c r="AG47" s="586"/>
      <c r="AH47" s="594"/>
      <c r="AI47" s="594"/>
      <c r="AJ47" s="572"/>
      <c r="AK47" s="605">
        <f ca="1">MAX(AW27:AW47)-MIN(AW27:AW47)</f>
        <v>0</v>
      </c>
      <c r="AL47" s="605">
        <f ca="1">-(MAX(AX27:AX47)-MIN(AX27:AX47))</f>
        <v>-1.3859999999999673</v>
      </c>
      <c r="AM47" s="583"/>
      <c r="AN47" s="89">
        <f t="shared" ca="1" si="1"/>
        <v>0.10000000000000009</v>
      </c>
      <c r="AO47" s="90">
        <f t="shared" ca="1" si="2"/>
        <v>2</v>
      </c>
      <c r="AP47" s="90">
        <f ca="1">IF($AO47=1,MATCH(1,$AO48:$AO$533,0),$AP46)</f>
        <v>487</v>
      </c>
      <c r="AQ47" s="594">
        <f t="shared" ca="1" si="3"/>
        <v>1</v>
      </c>
      <c r="AR47" s="594">
        <f t="shared" ca="1" si="10"/>
        <v>-1.5703433367641909E-2</v>
      </c>
      <c r="AS47" s="1">
        <f t="shared" ca="1" si="0"/>
        <v>0</v>
      </c>
      <c r="AT47" s="91">
        <f ca="1">AVERAGE(F47:INDIRECT("F"&amp;(ROW()-AO47+1)))</f>
        <v>-5.2501266209366675E-3</v>
      </c>
      <c r="AU47" s="91">
        <f ca="1">IF(AT47&gt;0,MAX(F47:INDIRECT("F"&amp;(ROW()-AO47+1))),MIN(F47:INDIRECT("F"&amp;(ROW()-AO47+1))))</f>
        <v>-7.8752441978813485E-3</v>
      </c>
      <c r="AV47" s="92">
        <f t="shared" ca="1" si="4"/>
        <v>-1.3859999999999673</v>
      </c>
      <c r="AW47" s="92">
        <f t="shared" ca="1" si="5"/>
        <v>0</v>
      </c>
      <c r="AX47" s="92">
        <f t="shared" ca="1" si="6"/>
        <v>-1.3859999999999673</v>
      </c>
      <c r="AZ47" s="4" t="s">
        <v>147</v>
      </c>
      <c r="BA47" s="886">
        <v>13</v>
      </c>
      <c r="BB47" s="887">
        <f>(BA47-BA46)*(1/0.05)</f>
        <v>260</v>
      </c>
      <c r="BC47" s="884">
        <v>3.3000000000000002E-2</v>
      </c>
      <c r="BD47" s="884">
        <v>1.7999999999999999E-2</v>
      </c>
      <c r="BE47" s="884"/>
      <c r="BF47" s="635"/>
      <c r="BI47" s="4" t="s">
        <v>157</v>
      </c>
      <c r="BJ47" s="149">
        <f ca="1">ROUND($AX$532,0)</f>
        <v>-2017</v>
      </c>
      <c r="BO47" s="4" t="s">
        <v>157</v>
      </c>
      <c r="BP47" s="149">
        <f ca="1">ROUND(SUMIF($M$7:$M$532,"&lt;0"),0)</f>
        <v>-2017</v>
      </c>
      <c r="BU47" s="4" t="s">
        <v>157</v>
      </c>
      <c r="BV47" s="149">
        <f ca="1">ROUND(SUMIF($S$7:$S$532,"&lt;0"),0)</f>
        <v>-2017</v>
      </c>
      <c r="CA47" s="4" t="s">
        <v>157</v>
      </c>
      <c r="CB47" s="149">
        <f ca="1">ROUND(SUMIF($W$7:$W$532,"&lt;0"),0)</f>
        <v>-2017</v>
      </c>
      <c r="CG47" s="4" t="s">
        <v>157</v>
      </c>
      <c r="CH47" s="149">
        <f ca="1">ROUND(SUMIF($AA$7:$AA$532,"&lt;0"),0)</f>
        <v>-2017</v>
      </c>
      <c r="CM47" s="4" t="s">
        <v>157</v>
      </c>
      <c r="CN47" s="149">
        <f ca="1">ROUND(SUMIF($AE$7:$AE$532,"&lt;0"),0)</f>
        <v>-2017</v>
      </c>
    </row>
    <row r="48" spans="1:94" x14ac:dyDescent="0.2">
      <c r="A48" s="587"/>
      <c r="B48" s="588">
        <f>'Raw Elevation Data'!F45</f>
        <v>2.0500000000000016</v>
      </c>
      <c r="C48" s="588">
        <f ca="1">'Raw Elevation Data'!L45</f>
        <v>2545.8420000000001</v>
      </c>
      <c r="D48" s="588">
        <f t="shared" ref="D48:D111" si="38">B48-B47</f>
        <v>5.0000000000000266E-2</v>
      </c>
      <c r="E48" s="589">
        <f t="shared" ca="1" si="8"/>
        <v>0.9763729648493602</v>
      </c>
      <c r="F48" s="577">
        <f t="shared" ca="1" si="9"/>
        <v>-1.3126130639244348E-2</v>
      </c>
      <c r="G48" s="590"/>
      <c r="H48" s="591"/>
      <c r="I48" s="592"/>
      <c r="J48" s="593"/>
      <c r="K48" s="572"/>
      <c r="L48" s="593"/>
      <c r="M48" s="583"/>
      <c r="N48" s="592"/>
      <c r="O48" s="644"/>
      <c r="P48" s="593"/>
      <c r="Q48" s="572"/>
      <c r="R48" s="593"/>
      <c r="S48" s="583"/>
      <c r="T48" s="593"/>
      <c r="U48" s="572"/>
      <c r="V48" s="594"/>
      <c r="W48" s="583"/>
      <c r="X48" s="593"/>
      <c r="Y48" s="572"/>
      <c r="Z48" s="595"/>
      <c r="AA48" s="583"/>
      <c r="AB48" s="593"/>
      <c r="AC48" s="572"/>
      <c r="AD48" s="595"/>
      <c r="AE48" s="583"/>
      <c r="AF48" s="593"/>
      <c r="AG48" s="596"/>
      <c r="AH48" s="593"/>
      <c r="AI48" s="593"/>
      <c r="AJ48" s="572"/>
      <c r="AK48" s="597"/>
      <c r="AL48" s="597"/>
      <c r="AM48" s="583"/>
      <c r="AN48" s="89">
        <f t="shared" ca="1" si="1"/>
        <v>0.15000000000000036</v>
      </c>
      <c r="AO48" s="90">
        <f t="shared" ca="1" si="2"/>
        <v>3</v>
      </c>
      <c r="AP48" s="90">
        <f ca="1">IF($AO48=1,MATCH(1,$AO49:$AO$533,0),$AP47)</f>
        <v>487</v>
      </c>
      <c r="AQ48" s="594">
        <f t="shared" ca="1" si="3"/>
        <v>1</v>
      </c>
      <c r="AR48" s="594">
        <f t="shared" ca="1" si="10"/>
        <v>-1.5703433367641909E-2</v>
      </c>
      <c r="AS48" s="1">
        <f t="shared" ca="1" si="0"/>
        <v>0</v>
      </c>
      <c r="AT48" s="91">
        <f ca="1">AVERAGE(F48:INDIRECT("F"&amp;(ROW()-AO48+1)))</f>
        <v>-7.8754612937058949E-3</v>
      </c>
      <c r="AU48" s="91">
        <f ca="1">IF(AT48&gt;0,MAX(F48:INDIRECT("F"&amp;(ROW()-AO48+1))),MIN(F48:INDIRECT("F"&amp;(ROW()-AO48+1))))</f>
        <v>-1.3126130639244348E-2</v>
      </c>
      <c r="AV48" s="92">
        <f t="shared" ca="1" si="4"/>
        <v>-4.1579999999999018</v>
      </c>
      <c r="AW48" s="92">
        <f t="shared" ca="1" si="5"/>
        <v>0</v>
      </c>
      <c r="AX48" s="92">
        <f t="shared" ca="1" si="6"/>
        <v>-4.1579999999999018</v>
      </c>
      <c r="AZ48" s="4" t="s">
        <v>148</v>
      </c>
      <c r="BA48" s="886">
        <v>19</v>
      </c>
      <c r="BB48" s="887">
        <f>(BA48-BA47)*(1/0.05)</f>
        <v>120</v>
      </c>
      <c r="BC48" s="884">
        <v>4.8000000000000001E-2</v>
      </c>
      <c r="BD48" s="884">
        <v>1.7000000000000001E-2</v>
      </c>
      <c r="BE48" s="884"/>
      <c r="BF48" s="148"/>
      <c r="BJ48" s="118">
        <f ca="1">SUM(BJ46:BJ47)</f>
        <v>-2017</v>
      </c>
      <c r="BP48" s="118">
        <f ca="1">SUM(BP46:BP47)</f>
        <v>-2017</v>
      </c>
      <c r="BQ48" s="135"/>
      <c r="BV48" s="118">
        <f ca="1">SUM(BV46:BV47)</f>
        <v>-2017</v>
      </c>
      <c r="CB48" s="118">
        <f ca="1">SUM(CB46:CB47)</f>
        <v>-2017</v>
      </c>
      <c r="CH48" s="118">
        <f ca="1">SUM(CH46:CH47)</f>
        <v>-2017</v>
      </c>
      <c r="CN48" s="118">
        <f ca="1">SUM(CN46:CN47)</f>
        <v>-2017</v>
      </c>
    </row>
    <row r="49" spans="1:94" x14ac:dyDescent="0.2">
      <c r="A49" s="587"/>
      <c r="B49" s="588">
        <f>'Raw Elevation Data'!F46</f>
        <v>2.1000000000000019</v>
      </c>
      <c r="C49" s="588">
        <f ca="1">'Raw Elevation Data'!L46</f>
        <v>2541.6839999999997</v>
      </c>
      <c r="D49" s="588">
        <f t="shared" si="38"/>
        <v>5.0000000000000266E-2</v>
      </c>
      <c r="E49" s="589">
        <f t="shared" ca="1" si="8"/>
        <v>0.971646483059734</v>
      </c>
      <c r="F49" s="577">
        <f t="shared" ca="1" si="9"/>
        <v>-1.5751953855703306E-2</v>
      </c>
      <c r="G49" s="590"/>
      <c r="H49" s="591"/>
      <c r="I49" s="592"/>
      <c r="J49" s="593"/>
      <c r="K49" s="572"/>
      <c r="L49" s="593">
        <f ca="1">IF($M49&gt;=0,(1+((TAN(ASIN(($C49-$C47)/(($B49-$B47)*5280))))/0.01)*(IF($B49&gt;=$BA$48,$BC$48+(($BC$49-$BC$48)/$BB$49)*(($B49-$BA$48)/0.05),IF($B49&gt;=$BA$47,$BC$47+(($BC$48-$BC$47)/$BB$48)*(($B49-$BA$47)/0.05),$BC$46))))*AVERAGE(AQ48:AQ49),   1+((TAN(ASIN(($C49-$C47)/(($B49-$B47)*5280))))/0.01)*(IF($B49&gt;=$BA$48,$BD$48+(($BD$49-$BD$48)/$BB$49)*(($B49-$BA$48)/0.05),IF($B49&gt;=$BA$47,$BD$47+(($BD$48-$BD$47)/$BB$48)*(($B49-$BA$47)/0.05),$BD$46))))</f>
        <v>0.9763729648493602</v>
      </c>
      <c r="M49" s="583">
        <f ca="1">C49-C47</f>
        <v>-6.930000000000291</v>
      </c>
      <c r="N49" s="592"/>
      <c r="O49" s="644"/>
      <c r="P49" s="593"/>
      <c r="Q49" s="572"/>
      <c r="R49" s="593"/>
      <c r="S49" s="583"/>
      <c r="T49" s="593"/>
      <c r="U49" s="572"/>
      <c r="V49" s="594"/>
      <c r="W49" s="583"/>
      <c r="X49" s="593"/>
      <c r="Y49" s="572"/>
      <c r="Z49" s="595"/>
      <c r="AA49" s="583"/>
      <c r="AB49" s="593"/>
      <c r="AC49" s="572"/>
      <c r="AD49" s="595"/>
      <c r="AE49" s="583"/>
      <c r="AF49" s="593"/>
      <c r="AG49" s="596"/>
      <c r="AH49" s="593"/>
      <c r="AI49" s="593"/>
      <c r="AJ49" s="572"/>
      <c r="AK49" s="597"/>
      <c r="AL49" s="597"/>
      <c r="AM49" s="583"/>
      <c r="AN49" s="89">
        <f t="shared" ca="1" si="1"/>
        <v>0.20000000000000062</v>
      </c>
      <c r="AO49" s="90">
        <f t="shared" ca="1" si="2"/>
        <v>4</v>
      </c>
      <c r="AP49" s="90">
        <f ca="1">IF($AO49=1,MATCH(1,$AO50:$AO$533,0),$AP48)</f>
        <v>487</v>
      </c>
      <c r="AQ49" s="594">
        <f t="shared" ca="1" si="3"/>
        <v>1</v>
      </c>
      <c r="AR49" s="594">
        <f t="shared" ca="1" si="10"/>
        <v>-1.5703433367641909E-2</v>
      </c>
      <c r="AS49" s="1">
        <f t="shared" ca="1" si="0"/>
        <v>0</v>
      </c>
      <c r="AT49" s="91">
        <f ca="1">AVERAGE(F49:INDIRECT("F"&amp;(ROW()-AO49+1)))</f>
        <v>-9.8445844342052481E-3</v>
      </c>
      <c r="AU49" s="91">
        <f ca="1">IF(AT49&gt;0,MAX(F49:INDIRECT("F"&amp;(ROW()-AO49+1))),MIN(F49:INDIRECT("F"&amp;(ROW()-AO49+1))))</f>
        <v>-1.5751953855703306E-2</v>
      </c>
      <c r="AV49" s="92">
        <f t="shared" ca="1" si="4"/>
        <v>-8.3160000000002583</v>
      </c>
      <c r="AW49" s="92">
        <f t="shared" ca="1" si="5"/>
        <v>0</v>
      </c>
      <c r="AX49" s="92">
        <f t="shared" ca="1" si="6"/>
        <v>-8.3160000000002583</v>
      </c>
      <c r="AZ49" s="4" t="s">
        <v>473</v>
      </c>
      <c r="BA49" s="886">
        <v>26.25</v>
      </c>
      <c r="BB49" s="887">
        <f>(BA49-BA48)*(1/0.05)</f>
        <v>145</v>
      </c>
      <c r="BC49" s="884">
        <v>6.3E-2</v>
      </c>
      <c r="BD49" s="884">
        <v>1.6E-2</v>
      </c>
      <c r="BE49" s="884"/>
    </row>
    <row r="50" spans="1:94" ht="12" customHeight="1" thickBot="1" x14ac:dyDescent="0.25">
      <c r="A50" s="587"/>
      <c r="B50" s="588">
        <f>'Raw Elevation Data'!F47</f>
        <v>2.1500000000000021</v>
      </c>
      <c r="C50" s="588">
        <f ca="1">'Raw Elevation Data'!L47</f>
        <v>2537.5260000000003</v>
      </c>
      <c r="D50" s="588">
        <f t="shared" si="38"/>
        <v>5.0000000000000266E-2</v>
      </c>
      <c r="E50" s="589">
        <f t="shared" ca="1" si="8"/>
        <v>0.97164648305973556</v>
      </c>
      <c r="F50" s="577">
        <f t="shared" ca="1" si="9"/>
        <v>-1.5751953855702445E-2</v>
      </c>
      <c r="G50" s="590"/>
      <c r="H50" s="591"/>
      <c r="I50" s="592"/>
      <c r="J50" s="593"/>
      <c r="K50" s="572"/>
      <c r="L50" s="593"/>
      <c r="M50" s="583"/>
      <c r="N50" s="592"/>
      <c r="O50" s="644"/>
      <c r="P50" s="593"/>
      <c r="Q50" s="572"/>
      <c r="R50" s="593"/>
      <c r="S50" s="583"/>
      <c r="T50" s="593"/>
      <c r="U50" s="572"/>
      <c r="V50" s="594"/>
      <c r="W50" s="583"/>
      <c r="X50" s="593"/>
      <c r="Y50" s="572"/>
      <c r="Z50" s="595"/>
      <c r="AA50" s="583"/>
      <c r="AB50" s="593"/>
      <c r="AC50" s="572"/>
      <c r="AD50" s="595"/>
      <c r="AE50" s="583"/>
      <c r="AF50" s="593"/>
      <c r="AG50" s="596"/>
      <c r="AH50" s="593"/>
      <c r="AI50" s="593"/>
      <c r="AJ50" s="572"/>
      <c r="AK50" s="597"/>
      <c r="AL50" s="597"/>
      <c r="AM50" s="583"/>
      <c r="AN50" s="89">
        <f t="shared" ca="1" si="1"/>
        <v>0.25000000000000089</v>
      </c>
      <c r="AO50" s="90">
        <f t="shared" ca="1" si="2"/>
        <v>5</v>
      </c>
      <c r="AP50" s="90">
        <f ca="1">IF($AO50=1,MATCH(1,$AO51:$AO$533,0),$AP49)</f>
        <v>487</v>
      </c>
      <c r="AQ50" s="594">
        <f t="shared" ca="1" si="3"/>
        <v>1</v>
      </c>
      <c r="AR50" s="594">
        <f t="shared" ca="1" si="10"/>
        <v>-1.5703433367641909E-2</v>
      </c>
      <c r="AS50" s="1">
        <f t="shared" ca="1" si="0"/>
        <v>0</v>
      </c>
      <c r="AT50" s="91">
        <f ca="1">AVERAGE(F50:INDIRECT("F"&amp;(ROW()-AO50+1)))</f>
        <v>-1.1026058318504688E-2</v>
      </c>
      <c r="AU50" s="91">
        <f ca="1">IF(AT50&gt;0,MAX(F50:INDIRECT("F"&amp;(ROW()-AO50+1))),MIN(F50:INDIRECT("F"&amp;(ROW()-AO50+1))))</f>
        <v>-1.5751953855703306E-2</v>
      </c>
      <c r="AV50" s="92">
        <f t="shared" ca="1" si="4"/>
        <v>-12.473999999999705</v>
      </c>
      <c r="AW50" s="92">
        <f t="shared" ca="1" si="5"/>
        <v>0</v>
      </c>
      <c r="AX50" s="92">
        <f t="shared" ca="1" si="6"/>
        <v>-12.473999999999705</v>
      </c>
      <c r="BI50" s="17"/>
      <c r="BJ50" s="17"/>
      <c r="BK50" s="85" t="s">
        <v>139</v>
      </c>
      <c r="BL50" s="85" t="s">
        <v>159</v>
      </c>
      <c r="BO50" s="17"/>
      <c r="BP50" s="17"/>
      <c r="BQ50" s="85" t="s">
        <v>139</v>
      </c>
      <c r="BR50" s="85" t="s">
        <v>159</v>
      </c>
      <c r="BU50" s="17"/>
      <c r="BV50" s="17"/>
      <c r="BW50" s="85" t="s">
        <v>139</v>
      </c>
      <c r="BX50" s="85" t="s">
        <v>159</v>
      </c>
      <c r="CA50" s="17"/>
      <c r="CB50" s="17"/>
      <c r="CC50" s="85" t="s">
        <v>139</v>
      </c>
      <c r="CD50" s="85" t="s">
        <v>159</v>
      </c>
      <c r="CG50" s="17"/>
      <c r="CH50" s="17"/>
      <c r="CI50" s="85" t="s">
        <v>139</v>
      </c>
      <c r="CJ50" s="85" t="s">
        <v>159</v>
      </c>
      <c r="CM50" s="17"/>
      <c r="CN50" s="17"/>
      <c r="CO50" s="85" t="s">
        <v>139</v>
      </c>
      <c r="CP50" s="85" t="s">
        <v>159</v>
      </c>
    </row>
    <row r="51" spans="1:94" x14ac:dyDescent="0.2">
      <c r="A51" s="587"/>
      <c r="B51" s="588">
        <f>'Raw Elevation Data'!F48</f>
        <v>2.2000000000000024</v>
      </c>
      <c r="C51" s="588">
        <f ca="1">'Raw Elevation Data'!L48</f>
        <v>2533.3680000000004</v>
      </c>
      <c r="D51" s="588">
        <f t="shared" si="38"/>
        <v>5.0000000000000266E-2</v>
      </c>
      <c r="E51" s="589">
        <f t="shared" ca="1" si="8"/>
        <v>0.971646483059734</v>
      </c>
      <c r="F51" s="577">
        <f t="shared" ca="1" si="9"/>
        <v>-1.5751953855703306E-2</v>
      </c>
      <c r="G51" s="590"/>
      <c r="H51" s="591"/>
      <c r="I51" s="592"/>
      <c r="J51" s="593"/>
      <c r="K51" s="572"/>
      <c r="L51" s="593">
        <f ca="1">IF($M51&gt;=0,(1+((TAN(ASIN(($C51-$C49)/(($B51-$B49)*5280))))/0.01)*(IF($B51&gt;=$BA$48,$BC$48+(($BC$49-$BC$48)/$BB$49)*(($B51-$BA$48)/0.05),IF($B51&gt;=$BA$47,$BC$47+(($BC$48-$BC$47)/$BB$48)*(($B51-$BA$47)/0.05),$BC$46))))*AVERAGE(AQ50:AQ51),   1+((TAN(ASIN(($C51-$C49)/(($B51-$B49)*5280))))/0.01)*(IF($B51&gt;=$BA$48,$BD$48+(($BD$49-$BD$48)/$BB$49)*(($B51-$BA$48)/0.05),IF($B51&gt;=$BA$47,$BD$47+(($BD$48-$BD$47)/$BB$48)*(($B51-$BA$47)/0.05),$BD$46))))</f>
        <v>0.97164648305973556</v>
      </c>
      <c r="M51" s="583">
        <f ca="1">C51-C49</f>
        <v>-8.3159999999993488</v>
      </c>
      <c r="N51" s="592"/>
      <c r="O51" s="644"/>
      <c r="P51" s="593"/>
      <c r="Q51" s="572"/>
      <c r="R51" s="593">
        <f ca="1">IF(S51&gt;=0,(1+((TAN(ASIN((C51-C47)/((B51-B47)*5280))))/0.01)*(IF(B47&gt;=$BA$48,$BC$48,IF(B47&gt;=$BA$47,$BC$47,$BC$46))))*AVERAGE(AQ48:AQ51),1+((TAN(ASIN((C51-C47)/((B51-B47)*5280))))/0.01)*(IF(B47&gt;=$BA$48,$BD$48,IF(B47&gt;=$BA$47,$BD$47,$BD$46))))</f>
        <v>0.97400979114099218</v>
      </c>
      <c r="S51" s="583">
        <f ca="1">C51-C47</f>
        <v>-15.24599999999964</v>
      </c>
      <c r="T51" s="593"/>
      <c r="U51" s="572"/>
      <c r="V51" s="594"/>
      <c r="W51" s="583"/>
      <c r="X51" s="593"/>
      <c r="Y51" s="572"/>
      <c r="Z51" s="595"/>
      <c r="AA51" s="583"/>
      <c r="AB51" s="593"/>
      <c r="AC51" s="572"/>
      <c r="AD51" s="595"/>
      <c r="AE51" s="583"/>
      <c r="AF51" s="593"/>
      <c r="AG51" s="596"/>
      <c r="AH51" s="593"/>
      <c r="AI51" s="593"/>
      <c r="AJ51" s="572"/>
      <c r="AK51" s="597"/>
      <c r="AL51" s="597"/>
      <c r="AM51" s="583"/>
      <c r="AN51" s="89">
        <f t="shared" ca="1" si="1"/>
        <v>0.30000000000000115</v>
      </c>
      <c r="AO51" s="90">
        <f t="shared" ca="1" si="2"/>
        <v>6</v>
      </c>
      <c r="AP51" s="90">
        <f ca="1">IF($AO51=1,MATCH(1,$AO52:$AO$533,0),$AP50)</f>
        <v>487</v>
      </c>
      <c r="AQ51" s="594">
        <f t="shared" ca="1" si="3"/>
        <v>1</v>
      </c>
      <c r="AR51" s="594">
        <f t="shared" ca="1" si="10"/>
        <v>-1.5703433367641909E-2</v>
      </c>
      <c r="AS51" s="1">
        <f t="shared" ca="1" si="0"/>
        <v>0</v>
      </c>
      <c r="AT51" s="91">
        <f ca="1">AVERAGE(F51:INDIRECT("F"&amp;(ROW()-AO51+1)))</f>
        <v>-1.1813707574704457E-2</v>
      </c>
      <c r="AU51" s="91">
        <f ca="1">IF(AT51&gt;0,MAX(F51:INDIRECT("F"&amp;(ROW()-AO51+1))),MIN(F51:INDIRECT("F"&amp;(ROW()-AO51+1))))</f>
        <v>-1.5751953855703306E-2</v>
      </c>
      <c r="AV51" s="92">
        <f t="shared" ca="1" si="4"/>
        <v>-16.631999999999607</v>
      </c>
      <c r="AW51" s="92">
        <f t="shared" ca="1" si="5"/>
        <v>0</v>
      </c>
      <c r="AX51" s="92">
        <f t="shared" ca="1" si="6"/>
        <v>-16.631999999999607</v>
      </c>
      <c r="BI51" s="4" t="s">
        <v>160</v>
      </c>
      <c r="BJ51" s="4"/>
      <c r="BK51" s="150">
        <f ca="1">1+(BL51/$BO$40)</f>
        <v>0.97810261335398885</v>
      </c>
      <c r="BL51" s="151">
        <f ca="1">BK43-BL55-BL54-BL52-BI40</f>
        <v>-3.2694014783974934E-3</v>
      </c>
      <c r="BO51" s="4" t="s">
        <v>160</v>
      </c>
      <c r="BP51" s="4"/>
      <c r="BQ51" s="150">
        <f ca="1">1+(BR51/$BO$40)</f>
        <v>0.9781206356153036</v>
      </c>
      <c r="BR51" s="151">
        <f ca="1">BQ43-BR55-BR54-BR52-BO40</f>
        <v>-3.266710654659527E-3</v>
      </c>
      <c r="BU51" s="4" t="s">
        <v>160</v>
      </c>
      <c r="BV51" s="4"/>
      <c r="BW51" s="150">
        <f ca="1">1+(BX51/$BO$40)</f>
        <v>0.97812063566187124</v>
      </c>
      <c r="BX51" s="151">
        <f ca="1">BW43-BX55-BX54-BX52-BU40</f>
        <v>-3.2667106477067276E-3</v>
      </c>
      <c r="CA51" s="4" t="s">
        <v>160</v>
      </c>
      <c r="CB51" s="4"/>
      <c r="CC51" s="150">
        <f ca="1">1+(CD51/$BO$40)</f>
        <v>0.97812063566745933</v>
      </c>
      <c r="CD51" s="151">
        <f ca="1">CC43-CD55-CD54-CD52-CA40</f>
        <v>-3.266710646872395E-3</v>
      </c>
      <c r="CG51" s="4" t="s">
        <v>160</v>
      </c>
      <c r="CH51" s="4"/>
      <c r="CI51" s="150">
        <f ca="1">1+(CJ51/$BO$40)</f>
        <v>0.97812063567491014</v>
      </c>
      <c r="CJ51" s="151">
        <f ca="1">CI43-CJ55-CJ54-CJ52-CG40</f>
        <v>-3.2667106457599515E-3</v>
      </c>
      <c r="CM51" s="4" t="s">
        <v>160</v>
      </c>
      <c r="CN51" s="4"/>
      <c r="CO51" s="150">
        <f ca="1">1+(CP51/$BO$40)</f>
        <v>0.97812063567677265</v>
      </c>
      <c r="CP51" s="151">
        <f ca="1">CO43-CP55-CP54-CP52-CM40</f>
        <v>-3.2667106454818684E-3</v>
      </c>
    </row>
    <row r="52" spans="1:94" ht="13.5" thickBot="1" x14ac:dyDescent="0.25">
      <c r="A52" s="587"/>
      <c r="B52" s="588">
        <f>'Raw Elevation Data'!F49</f>
        <v>2.2500000000000027</v>
      </c>
      <c r="C52" s="588">
        <f ca="1">'Raw Elevation Data'!L49</f>
        <v>2529.2100000000005</v>
      </c>
      <c r="D52" s="588">
        <f t="shared" si="38"/>
        <v>5.0000000000000266E-2</v>
      </c>
      <c r="E52" s="595">
        <f t="shared" ca="1" si="8"/>
        <v>0.97164648305973089</v>
      </c>
      <c r="F52" s="577">
        <f t="shared" ca="1" si="9"/>
        <v>-1.575195385570503E-2</v>
      </c>
      <c r="G52" s="590"/>
      <c r="H52" s="591"/>
      <c r="I52" s="592"/>
      <c r="J52" s="593"/>
      <c r="K52" s="572"/>
      <c r="L52" s="593"/>
      <c r="M52" s="583"/>
      <c r="N52" s="592"/>
      <c r="O52" s="644"/>
      <c r="P52" s="593"/>
      <c r="Q52" s="572"/>
      <c r="R52" s="593"/>
      <c r="S52" s="583"/>
      <c r="T52" s="593"/>
      <c r="U52" s="572"/>
      <c r="V52" s="594">
        <f ca="1">IF(W52&gt;=0,(1+((TAN(ASIN((C52-C47)/((B52-B47)*5280))))/0.01)*(IF(B47&gt;=$BA$48,$BC$48,IF(B47&gt;=$BA$47,$BC$47,$BC$46))))*AVERAGE(AQ48:AQ52),1+((TAN(ASIN((C52-C47)/((B52-B47)*5280))))/0.01)*(IF(B47&gt;=$BA$48,$BD$48,IF(B47&gt;=$BA$47,$BD$47,$BD$46))))</f>
        <v>0.97353714066588726</v>
      </c>
      <c r="W52" s="583">
        <f ca="1">C52-C47</f>
        <v>-19.403999999999542</v>
      </c>
      <c r="X52" s="593"/>
      <c r="Y52" s="572"/>
      <c r="Z52" s="595"/>
      <c r="AA52" s="583"/>
      <c r="AB52" s="593"/>
      <c r="AC52" s="572"/>
      <c r="AD52" s="595"/>
      <c r="AE52" s="583"/>
      <c r="AF52" s="593"/>
      <c r="AG52" s="596"/>
      <c r="AH52" s="593"/>
      <c r="AI52" s="593"/>
      <c r="AJ52" s="572"/>
      <c r="AK52" s="597"/>
      <c r="AL52" s="597"/>
      <c r="AM52" s="583"/>
      <c r="AN52" s="89">
        <f t="shared" ca="1" si="1"/>
        <v>0.35000000000000142</v>
      </c>
      <c r="AO52" s="90">
        <f t="shared" ca="1" si="2"/>
        <v>7</v>
      </c>
      <c r="AP52" s="90">
        <f ca="1">IF($AO52=1,MATCH(1,$AO53:$AO$533,0),$AP51)</f>
        <v>487</v>
      </c>
      <c r="AQ52" s="594">
        <f t="shared" ca="1" si="3"/>
        <v>1</v>
      </c>
      <c r="AR52" s="594">
        <f t="shared" ca="1" si="10"/>
        <v>-1.5703433367641909E-2</v>
      </c>
      <c r="AS52" s="1">
        <f t="shared" ca="1" si="0"/>
        <v>0</v>
      </c>
      <c r="AT52" s="91">
        <f ca="1">AVERAGE(F52:INDIRECT("F"&amp;(ROW()-AO52+1)))</f>
        <v>-1.2376314186275968E-2</v>
      </c>
      <c r="AU52" s="91">
        <f ca="1">IF(AT52&gt;0,MAX(F52:INDIRECT("F"&amp;(ROW()-AO52+1))),MIN(F52:INDIRECT("F"&amp;(ROW()-AO52+1))))</f>
        <v>-1.575195385570503E-2</v>
      </c>
      <c r="AV52" s="92">
        <f t="shared" ca="1" si="4"/>
        <v>-20.789999999999509</v>
      </c>
      <c r="AW52" s="92">
        <f t="shared" ca="1" si="5"/>
        <v>0</v>
      </c>
      <c r="AX52" s="92">
        <f t="shared" ca="1" si="6"/>
        <v>-20.789999999999509</v>
      </c>
      <c r="AZ52" s="4" t="s">
        <v>132</v>
      </c>
      <c r="BC52" s="4" t="s">
        <v>158</v>
      </c>
      <c r="BI52" s="4" t="s">
        <v>163</v>
      </c>
      <c r="BK52" s="135">
        <f>$BG$36</f>
        <v>1</v>
      </c>
      <c r="BL52" s="151">
        <f>(BK52-1)*BI$40</f>
        <v>0</v>
      </c>
      <c r="BO52" s="4" t="s">
        <v>163</v>
      </c>
      <c r="BQ52" s="135">
        <f>$BG$36</f>
        <v>1</v>
      </c>
      <c r="BR52" s="151">
        <f>(BQ52-1)*BO$40</f>
        <v>0</v>
      </c>
      <c r="BU52" s="4" t="s">
        <v>163</v>
      </c>
      <c r="BW52" s="135">
        <f>$BG$36</f>
        <v>1</v>
      </c>
      <c r="BX52" s="151">
        <f>(BW52-1)*BU$40</f>
        <v>0</v>
      </c>
      <c r="CA52" s="4" t="s">
        <v>163</v>
      </c>
      <c r="CC52" s="135">
        <f>$BG$36</f>
        <v>1</v>
      </c>
      <c r="CD52" s="151">
        <f>(CC52-1)*CA$40</f>
        <v>0</v>
      </c>
      <c r="CG52" s="4" t="s">
        <v>163</v>
      </c>
      <c r="CI52" s="135">
        <f>$BG$36</f>
        <v>1</v>
      </c>
      <c r="CJ52" s="151">
        <f>(CI52-1)*CG$40</f>
        <v>0</v>
      </c>
      <c r="CM52" s="4" t="s">
        <v>163</v>
      </c>
      <c r="CO52" s="135">
        <f>$BG$36</f>
        <v>1</v>
      </c>
      <c r="CP52" s="151">
        <f>(CO52-1)*CM$40</f>
        <v>0</v>
      </c>
    </row>
    <row r="53" spans="1:94" ht="13.5" thickBot="1" x14ac:dyDescent="0.25">
      <c r="A53" s="587"/>
      <c r="B53" s="588">
        <f>'Raw Elevation Data'!F50</f>
        <v>2.3000000000000029</v>
      </c>
      <c r="C53" s="588">
        <f ca="1">'Raw Elevation Data'!L50</f>
        <v>2525.0519999999997</v>
      </c>
      <c r="D53" s="588">
        <f t="shared" si="38"/>
        <v>5.0000000000000266E-2</v>
      </c>
      <c r="E53" s="595">
        <f t="shared" ca="1" si="8"/>
        <v>0.97164648305973245</v>
      </c>
      <c r="F53" s="577">
        <f t="shared" ca="1" si="9"/>
        <v>-1.575195385570417E-2</v>
      </c>
      <c r="G53" s="590"/>
      <c r="H53" s="591"/>
      <c r="I53" s="592"/>
      <c r="J53" s="593"/>
      <c r="K53" s="572"/>
      <c r="L53" s="593">
        <f ca="1">IF($M53&gt;=0,(1+((TAN(ASIN(($C53-$C51)/(($B53-$B51)*5280))))/0.01)*(IF($B53&gt;=$BA$48,$BC$48+(($BC$49-$BC$48)/$BB$49)*(($B53-$BA$48)/0.05),IF($B53&gt;=$BA$47,$BC$47+(($BC$48-$BC$47)/$BB$48)*(($B53-$BA$47)/0.05),$BC$46))))*AVERAGE(AQ52:AQ53),   1+((TAN(ASIN(($C53-$C51)/(($B53-$B51)*5280))))/0.01)*(IF($B53&gt;=$BA$48,$BD$48+(($BD$49-$BD$48)/$BB$49)*(($B53-$BA$48)/0.05),IF($B53&gt;=$BA$47,$BD$47+(($BD$48-$BD$47)/$BB$48)*(($B53-$BA$47)/0.05),$BD$46))))</f>
        <v>0.97164648305973089</v>
      </c>
      <c r="M53" s="583">
        <f ca="1">C53-C51</f>
        <v>-8.316000000000713</v>
      </c>
      <c r="N53" s="592"/>
      <c r="O53" s="644"/>
      <c r="P53" s="593"/>
      <c r="Q53" s="572"/>
      <c r="R53" s="593"/>
      <c r="S53" s="583"/>
      <c r="T53" s="593"/>
      <c r="U53" s="572"/>
      <c r="V53" s="594"/>
      <c r="W53" s="583"/>
      <c r="X53" s="593"/>
      <c r="Y53" s="572"/>
      <c r="Z53" s="595"/>
      <c r="AA53" s="583"/>
      <c r="AB53" s="593"/>
      <c r="AC53" s="572"/>
      <c r="AD53" s="595"/>
      <c r="AE53" s="583"/>
      <c r="AF53" s="593"/>
      <c r="AG53" s="596"/>
      <c r="AH53" s="593"/>
      <c r="AI53" s="593"/>
      <c r="AJ53" s="572"/>
      <c r="AK53" s="597"/>
      <c r="AL53" s="597"/>
      <c r="AM53" s="583"/>
      <c r="AN53" s="89">
        <f t="shared" ca="1" si="1"/>
        <v>0.40000000000000169</v>
      </c>
      <c r="AO53" s="90">
        <f t="shared" ca="1" si="2"/>
        <v>8</v>
      </c>
      <c r="AP53" s="90">
        <f ca="1">IF($AO53=1,MATCH(1,$AO54:$AO$533,0),$AP52)</f>
        <v>487</v>
      </c>
      <c r="AQ53" s="594">
        <f t="shared" ca="1" si="3"/>
        <v>1</v>
      </c>
      <c r="AR53" s="594">
        <f t="shared" ca="1" si="10"/>
        <v>-1.5703433367641909E-2</v>
      </c>
      <c r="AS53" s="1">
        <f t="shared" ca="1" si="0"/>
        <v>0</v>
      </c>
      <c r="AT53" s="91">
        <f ca="1">AVERAGE(F53:INDIRECT("F"&amp;(ROW()-AO53+1)))</f>
        <v>-1.2798269144954494E-2</v>
      </c>
      <c r="AU53" s="91">
        <f ca="1">IF(AT53&gt;0,MAX(F53:INDIRECT("F"&amp;(ROW()-AO53+1))),MIN(F53:INDIRECT("F"&amp;(ROW()-AO53+1))))</f>
        <v>-1.575195385570503E-2</v>
      </c>
      <c r="AV53" s="92">
        <f t="shared" ca="1" si="4"/>
        <v>-24.94800000000032</v>
      </c>
      <c r="AW53" s="92">
        <f t="shared" ca="1" si="5"/>
        <v>0</v>
      </c>
      <c r="AX53" s="92">
        <f t="shared" ca="1" si="6"/>
        <v>-24.94800000000032</v>
      </c>
      <c r="AZ53" s="136" t="s">
        <v>140</v>
      </c>
      <c r="BA53" s="136" t="s">
        <v>113</v>
      </c>
      <c r="BC53" s="136" t="s">
        <v>136</v>
      </c>
      <c r="BD53" s="85" t="s">
        <v>113</v>
      </c>
      <c r="BE53" s="59"/>
      <c r="BF53" s="59"/>
      <c r="BI53" s="156" t="s">
        <v>167</v>
      </c>
      <c r="BK53" s="157">
        <f ca="1">1+(BL53/BI40)</f>
        <v>0.97810261335398885</v>
      </c>
      <c r="BL53" s="158">
        <f ca="1">BL51+BL52</f>
        <v>-3.2694014783974934E-3</v>
      </c>
      <c r="BO53" s="156" t="s">
        <v>167</v>
      </c>
      <c r="BQ53" s="157">
        <f ca="1">1+(BR53/BO40)</f>
        <v>0.9781206356153036</v>
      </c>
      <c r="BR53" s="158">
        <f ca="1">BR51+BR52</f>
        <v>-3.266710654659527E-3</v>
      </c>
      <c r="BU53" s="156" t="s">
        <v>167</v>
      </c>
      <c r="BW53" s="157">
        <f ca="1">1+(BX53/BU40)</f>
        <v>0.97812063566187124</v>
      </c>
      <c r="BX53" s="158">
        <f ca="1">BX51+BX52</f>
        <v>-3.2667106477067276E-3</v>
      </c>
      <c r="CA53" s="156" t="s">
        <v>167</v>
      </c>
      <c r="CC53" s="157">
        <f ca="1">1+(CD53/CA40)</f>
        <v>0.97812063566745933</v>
      </c>
      <c r="CD53" s="158">
        <f ca="1">CD51+CD52</f>
        <v>-3.266710646872395E-3</v>
      </c>
      <c r="CG53" s="156" t="s">
        <v>167</v>
      </c>
      <c r="CI53" s="157">
        <f ca="1">1+(CJ53/CG40)</f>
        <v>0.97812063567491014</v>
      </c>
      <c r="CJ53" s="158">
        <f ca="1">CJ51+CJ52</f>
        <v>-3.2667106457599515E-3</v>
      </c>
      <c r="CM53" s="156" t="s">
        <v>167</v>
      </c>
      <c r="CO53" s="157">
        <f ca="1">1+(CP53/CM40)</f>
        <v>0.97812063567677265</v>
      </c>
      <c r="CP53" s="158">
        <f ca="1">CP51+CP52</f>
        <v>-3.2667106454818684E-3</v>
      </c>
    </row>
    <row r="54" spans="1:94" x14ac:dyDescent="0.2">
      <c r="A54" s="587"/>
      <c r="B54" s="588">
        <f>'Raw Elevation Data'!F51</f>
        <v>2.3500000000000032</v>
      </c>
      <c r="C54" s="588">
        <f ca="1">'Raw Elevation Data'!L51</f>
        <v>2520.8940000000002</v>
      </c>
      <c r="D54" s="588">
        <f t="shared" si="38"/>
        <v>5.0000000000000266E-2</v>
      </c>
      <c r="E54" s="595">
        <f t="shared" ca="1" si="8"/>
        <v>0.97164648305973556</v>
      </c>
      <c r="F54" s="577">
        <f t="shared" ca="1" si="9"/>
        <v>-1.5751953855702445E-2</v>
      </c>
      <c r="G54" s="590"/>
      <c r="H54" s="591"/>
      <c r="I54" s="592"/>
      <c r="J54" s="593"/>
      <c r="K54" s="572"/>
      <c r="L54" s="593"/>
      <c r="M54" s="583"/>
      <c r="N54" s="592"/>
      <c r="O54" s="644"/>
      <c r="P54" s="593"/>
      <c r="Q54" s="572"/>
      <c r="R54" s="593"/>
      <c r="S54" s="583"/>
      <c r="T54" s="593"/>
      <c r="U54" s="572"/>
      <c r="V54" s="594"/>
      <c r="W54" s="583"/>
      <c r="X54" s="593"/>
      <c r="Y54" s="572"/>
      <c r="Z54" s="595"/>
      <c r="AA54" s="583"/>
      <c r="AB54" s="593"/>
      <c r="AC54" s="572"/>
      <c r="AD54" s="595"/>
      <c r="AE54" s="583"/>
      <c r="AF54" s="593"/>
      <c r="AG54" s="596"/>
      <c r="AH54" s="593"/>
      <c r="AI54" s="593"/>
      <c r="AJ54" s="572"/>
      <c r="AK54" s="597"/>
      <c r="AL54" s="597"/>
      <c r="AM54" s="583"/>
      <c r="AN54" s="89">
        <f t="shared" ca="1" si="1"/>
        <v>0.45000000000000195</v>
      </c>
      <c r="AO54" s="90">
        <f t="shared" ca="1" si="2"/>
        <v>9</v>
      </c>
      <c r="AP54" s="90">
        <f ca="1">IF($AO54=1,MATCH(1,$AO55:$AO$533,0),$AP53)</f>
        <v>487</v>
      </c>
      <c r="AQ54" s="594">
        <f t="shared" ca="1" si="3"/>
        <v>1</v>
      </c>
      <c r="AR54" s="594">
        <f t="shared" ca="1" si="10"/>
        <v>-1.5703433367641909E-2</v>
      </c>
      <c r="AS54" s="1">
        <f t="shared" ca="1" si="0"/>
        <v>0</v>
      </c>
      <c r="AT54" s="91">
        <f ca="1">AVERAGE(F54:INDIRECT("F"&amp;(ROW()-AO54+1)))</f>
        <v>-1.3126456335037598E-2</v>
      </c>
      <c r="AU54" s="91">
        <f ca="1">IF(AT54&gt;0,MAX(F54:INDIRECT("F"&amp;(ROW()-AO54+1))),MIN(F54:INDIRECT("F"&amp;(ROW()-AO54+1))))</f>
        <v>-1.575195385570503E-2</v>
      </c>
      <c r="AV54" s="92">
        <f t="shared" ca="1" si="4"/>
        <v>-29.105999999999767</v>
      </c>
      <c r="AW54" s="92">
        <f t="shared" ca="1" si="5"/>
        <v>0</v>
      </c>
      <c r="AX54" s="92">
        <f t="shared" ca="1" si="6"/>
        <v>-29.105999999999767</v>
      </c>
      <c r="AZ54" s="73" t="s">
        <v>142</v>
      </c>
      <c r="BA54" s="152">
        <v>1</v>
      </c>
      <c r="BC54" s="4" t="s">
        <v>161</v>
      </c>
      <c r="BD54" s="153">
        <v>6.2500000000000003E-3</v>
      </c>
      <c r="BE54" s="154" t="s">
        <v>162</v>
      </c>
      <c r="BF54" s="155"/>
      <c r="BG54" s="58"/>
      <c r="BI54" s="84" t="s">
        <v>170</v>
      </c>
      <c r="BJ54" s="84"/>
      <c r="BK54" s="159">
        <f ca="1">$BE$36</f>
        <v>1.0002097735399285</v>
      </c>
      <c r="BL54" s="160">
        <f ca="1">(BK54-1)*BI$40</f>
        <v>3.1320354919874155E-5</v>
      </c>
      <c r="BO54" s="84" t="s">
        <v>170</v>
      </c>
      <c r="BP54" s="84"/>
      <c r="BQ54" s="159">
        <f ca="1">$BE$36</f>
        <v>1.0002097735399285</v>
      </c>
      <c r="BR54" s="160">
        <f ca="1">(BQ54-1)*BO$40</f>
        <v>3.1320354919874155E-5</v>
      </c>
      <c r="BU54" s="84" t="s">
        <v>170</v>
      </c>
      <c r="BV54" s="84"/>
      <c r="BW54" s="159">
        <f ca="1">$BE$36</f>
        <v>1.0002097735399285</v>
      </c>
      <c r="BX54" s="160">
        <f ca="1">(BW54-1)*BU$40</f>
        <v>3.1320354919874155E-5</v>
      </c>
      <c r="CA54" s="84" t="s">
        <v>170</v>
      </c>
      <c r="CB54" s="84"/>
      <c r="CC54" s="159">
        <f ca="1">$BE$36</f>
        <v>1.0002097735399285</v>
      </c>
      <c r="CD54" s="160">
        <f ca="1">(CC54-1)*CA$40</f>
        <v>3.1320354919874155E-5</v>
      </c>
      <c r="CG54" s="84" t="s">
        <v>170</v>
      </c>
      <c r="CH54" s="84"/>
      <c r="CI54" s="159">
        <f ca="1">$BE$36</f>
        <v>1.0002097735399285</v>
      </c>
      <c r="CJ54" s="160">
        <f ca="1">(CI54-1)*CG$40</f>
        <v>3.1320354919874155E-5</v>
      </c>
      <c r="CM54" s="84" t="s">
        <v>170</v>
      </c>
      <c r="CN54" s="84"/>
      <c r="CO54" s="159">
        <f ca="1">$BE$36</f>
        <v>1.0002097735399285</v>
      </c>
      <c r="CP54" s="160">
        <f ca="1">(CO54-1)*CM$40</f>
        <v>3.1320354919874155E-5</v>
      </c>
    </row>
    <row r="55" spans="1:94" ht="13.5" thickBot="1" x14ac:dyDescent="0.25">
      <c r="A55" s="587"/>
      <c r="B55" s="588">
        <f>'Raw Elevation Data'!F52</f>
        <v>2.4000000000000035</v>
      </c>
      <c r="C55" s="588">
        <f ca="1">'Raw Elevation Data'!L52</f>
        <v>2516.7360000000003</v>
      </c>
      <c r="D55" s="588">
        <f t="shared" si="38"/>
        <v>5.0000000000000266E-2</v>
      </c>
      <c r="E55" s="595">
        <f t="shared" ca="1" si="8"/>
        <v>0.971646483059734</v>
      </c>
      <c r="F55" s="577">
        <f t="shared" ca="1" si="9"/>
        <v>-1.5751953855703306E-2</v>
      </c>
      <c r="G55" s="590"/>
      <c r="H55" s="591"/>
      <c r="I55" s="592"/>
      <c r="J55" s="593"/>
      <c r="K55" s="572"/>
      <c r="L55" s="593">
        <f ca="1">IF($M55&gt;=0,(1+((TAN(ASIN(($C55-$C53)/(($B55-$B53)*5280))))/0.01)*(IF($B55&gt;=$BA$48,$BC$48+(($BC$49-$BC$48)/$BB$49)*(($B55-$BA$48)/0.05),IF($B55&gt;=$BA$47,$BC$47+(($BC$48-$BC$47)/$BB$48)*(($B55-$BA$47)/0.05),$BC$46))))*AVERAGE(AQ54:AQ55),   1+((TAN(ASIN(($C55-$C53)/(($B55-$B53)*5280))))/0.01)*(IF($B55&gt;=$BA$48,$BD$48+(($BD$49-$BD$48)/$BB$49)*(($B55-$BA$48)/0.05),IF($B55&gt;=$BA$47,$BD$47+(($BD$48-$BD$47)/$BB$48)*(($B55-$BA$47)/0.05),$BD$46))))</f>
        <v>0.97164648305973556</v>
      </c>
      <c r="M55" s="583">
        <f ca="1">C55-C53</f>
        <v>-8.3159999999993488</v>
      </c>
      <c r="N55" s="592"/>
      <c r="O55" s="644"/>
      <c r="P55" s="593"/>
      <c r="Q55" s="572"/>
      <c r="R55" s="593">
        <f ca="1">IF(S55&gt;=0,(1+((TAN(ASIN((C55-C51)/((B55-B51)*5280))))/0.01)*(IF(B51&gt;=$BA$48,$BC$48,IF(B51&gt;=$BA$47,$BC$47,$BC$46))))*AVERAGE(AQ52:AQ55),1+((TAN(ASIN((C55-C51)/((B55-B51)*5280))))/0.01)*(IF(B51&gt;=$BA$48,$BD$48,IF(B51&gt;=$BA$47,$BD$47,$BD$46))))</f>
        <v>0.97164648305973333</v>
      </c>
      <c r="S55" s="583">
        <f ca="1">C55-C51</f>
        <v>-16.632000000000062</v>
      </c>
      <c r="T55" s="593"/>
      <c r="U55" s="572"/>
      <c r="V55" s="594"/>
      <c r="W55" s="583"/>
      <c r="X55" s="593"/>
      <c r="Y55" s="572"/>
      <c r="Z55" s="595"/>
      <c r="AA55" s="583"/>
      <c r="AB55" s="593"/>
      <c r="AC55" s="572"/>
      <c r="AD55" s="595"/>
      <c r="AE55" s="583"/>
      <c r="AF55" s="593"/>
      <c r="AG55" s="596"/>
      <c r="AH55" s="593"/>
      <c r="AI55" s="593"/>
      <c r="AJ55" s="572"/>
      <c r="AK55" s="597"/>
      <c r="AL55" s="597"/>
      <c r="AM55" s="583"/>
      <c r="AN55" s="89">
        <f t="shared" ca="1" si="1"/>
        <v>0.50000000000000222</v>
      </c>
      <c r="AO55" s="90">
        <f t="shared" ca="1" si="2"/>
        <v>10</v>
      </c>
      <c r="AP55" s="90">
        <f ca="1">IF($AO55=1,MATCH(1,$AO56:$AO$533,0),$AP54)</f>
        <v>487</v>
      </c>
      <c r="AQ55" s="594">
        <f t="shared" ca="1" si="3"/>
        <v>1</v>
      </c>
      <c r="AR55" s="594">
        <f t="shared" ca="1" si="10"/>
        <v>-1.5703433367641909E-2</v>
      </c>
      <c r="AS55" s="1">
        <f t="shared" ca="1" si="0"/>
        <v>0</v>
      </c>
      <c r="AT55" s="91">
        <f ca="1">AVERAGE(F55:INDIRECT("F"&amp;(ROW()-AO55+1)))</f>
        <v>-1.338900608710417E-2</v>
      </c>
      <c r="AU55" s="91">
        <f ca="1">IF(AT55&gt;0,MAX(F55:INDIRECT("F"&amp;(ROW()-AO55+1))),MIN(F55:INDIRECT("F"&amp;(ROW()-AO55+1))))</f>
        <v>-1.575195385570503E-2</v>
      </c>
      <c r="AV55" s="92">
        <f t="shared" ca="1" si="4"/>
        <v>-33.263999999999669</v>
      </c>
      <c r="AW55" s="92">
        <f t="shared" ca="1" si="5"/>
        <v>0</v>
      </c>
      <c r="AX55" s="92">
        <f t="shared" ca="1" si="6"/>
        <v>-33.263999999999669</v>
      </c>
      <c r="AZ55" s="73" t="s">
        <v>164</v>
      </c>
      <c r="BA55" s="152">
        <v>1.05</v>
      </c>
      <c r="BC55" s="4" t="s">
        <v>165</v>
      </c>
      <c r="BD55" s="153">
        <v>2.0833330000000001E-3</v>
      </c>
      <c r="BE55" s="154" t="s">
        <v>166</v>
      </c>
      <c r="BF55" s="155"/>
      <c r="BI55" s="136" t="s">
        <v>172</v>
      </c>
      <c r="BJ55" s="136"/>
      <c r="BK55" s="161">
        <f>$BC$36</f>
        <v>1.0003972983075089</v>
      </c>
      <c r="BL55" s="162">
        <f>(BK55-1)*BI$40</f>
        <v>5.9318844523897907E-5</v>
      </c>
      <c r="BO55" s="136" t="s">
        <v>172</v>
      </c>
      <c r="BP55" s="136"/>
      <c r="BQ55" s="161">
        <f>$BC$36</f>
        <v>1.0003972983075089</v>
      </c>
      <c r="BR55" s="162">
        <f>(BQ55-1)*BO$40</f>
        <v>5.9318844523897907E-5</v>
      </c>
      <c r="BU55" s="136" t="s">
        <v>172</v>
      </c>
      <c r="BV55" s="136"/>
      <c r="BW55" s="161">
        <f>$BC$36</f>
        <v>1.0003972983075089</v>
      </c>
      <c r="BX55" s="162">
        <f>(BW55-1)*BU$40</f>
        <v>5.9318844523897907E-5</v>
      </c>
      <c r="CA55" s="136" t="s">
        <v>172</v>
      </c>
      <c r="CB55" s="136"/>
      <c r="CC55" s="161">
        <f>$BC$36</f>
        <v>1.0003972983075089</v>
      </c>
      <c r="CD55" s="162">
        <f>(CC55-1)*CA$40</f>
        <v>5.9318844523897907E-5</v>
      </c>
      <c r="CG55" s="136" t="s">
        <v>172</v>
      </c>
      <c r="CH55" s="136"/>
      <c r="CI55" s="161">
        <f>$BC$36</f>
        <v>1.0003972983075089</v>
      </c>
      <c r="CJ55" s="162">
        <f>(CI55-1)*CG$40</f>
        <v>5.9318844523897907E-5</v>
      </c>
      <c r="CM55" s="136" t="s">
        <v>172</v>
      </c>
      <c r="CN55" s="136"/>
      <c r="CO55" s="161">
        <f>$BC$36</f>
        <v>1.0003972983075089</v>
      </c>
      <c r="CP55" s="162">
        <f>(CO55-1)*CM$40</f>
        <v>5.9318844523897907E-5</v>
      </c>
    </row>
    <row r="56" spans="1:94" ht="13.5" thickBot="1" x14ac:dyDescent="0.25">
      <c r="A56" s="587"/>
      <c r="B56" s="588">
        <f>'Raw Elevation Data'!F53</f>
        <v>2.4500000000000037</v>
      </c>
      <c r="C56" s="588">
        <f ca="1">'Raw Elevation Data'!L53</f>
        <v>2512.5780000000004</v>
      </c>
      <c r="D56" s="588">
        <f t="shared" si="38"/>
        <v>5.0000000000000266E-2</v>
      </c>
      <c r="E56" s="595">
        <f t="shared" ca="1" si="8"/>
        <v>0.97164648305973245</v>
      </c>
      <c r="F56" s="577">
        <f t="shared" ca="1" si="9"/>
        <v>-1.575195385570417E-2</v>
      </c>
      <c r="G56" s="590"/>
      <c r="H56" s="591"/>
      <c r="I56" s="592"/>
      <c r="J56" s="593"/>
      <c r="K56" s="572"/>
      <c r="L56" s="593"/>
      <c r="M56" s="583"/>
      <c r="N56" s="592"/>
      <c r="O56" s="644"/>
      <c r="P56" s="593"/>
      <c r="Q56" s="572"/>
      <c r="R56" s="593"/>
      <c r="S56" s="583"/>
      <c r="T56" s="593"/>
      <c r="U56" s="572"/>
      <c r="V56" s="594"/>
      <c r="W56" s="583"/>
      <c r="X56" s="593"/>
      <c r="Y56" s="572"/>
      <c r="Z56" s="595"/>
      <c r="AA56" s="583"/>
      <c r="AB56" s="593"/>
      <c r="AC56" s="572"/>
      <c r="AD56" s="595"/>
      <c r="AE56" s="583"/>
      <c r="AF56" s="593"/>
      <c r="AG56" s="596"/>
      <c r="AH56" s="593"/>
      <c r="AI56" s="593"/>
      <c r="AJ56" s="572"/>
      <c r="AK56" s="597"/>
      <c r="AL56" s="597"/>
      <c r="AM56" s="583"/>
      <c r="AN56" s="89">
        <f t="shared" ca="1" si="1"/>
        <v>0.55000000000000249</v>
      </c>
      <c r="AO56" s="90">
        <f t="shared" ca="1" si="2"/>
        <v>11</v>
      </c>
      <c r="AP56" s="90">
        <f ca="1">IF($AO56=1,MATCH(1,$AO57:$AO$533,0),$AP55)</f>
        <v>487</v>
      </c>
      <c r="AQ56" s="594">
        <f t="shared" ca="1" si="3"/>
        <v>1</v>
      </c>
      <c r="AR56" s="594">
        <f t="shared" ca="1" si="10"/>
        <v>-1.5703433367641909E-2</v>
      </c>
      <c r="AS56" s="1">
        <f t="shared" ca="1" si="0"/>
        <v>0</v>
      </c>
      <c r="AT56" s="91">
        <f ca="1">AVERAGE(F56:INDIRECT("F"&amp;(ROW()-AO56+1)))</f>
        <v>-1.3603819520613259E-2</v>
      </c>
      <c r="AU56" s="91">
        <f ca="1">IF(AT56&gt;0,MAX(F56:INDIRECT("F"&amp;(ROW()-AO56+1))),MIN(F56:INDIRECT("F"&amp;(ROW()-AO56+1))))</f>
        <v>-1.575195385570503E-2</v>
      </c>
      <c r="AV56" s="92">
        <f t="shared" ca="1" si="4"/>
        <v>-37.421999999999571</v>
      </c>
      <c r="AW56" s="92">
        <f t="shared" ca="1" si="5"/>
        <v>0</v>
      </c>
      <c r="AX56" s="92">
        <f t="shared" ca="1" si="6"/>
        <v>-37.421999999999571</v>
      </c>
      <c r="AZ56" s="80" t="s">
        <v>168</v>
      </c>
      <c r="BA56" s="152">
        <v>1.3</v>
      </c>
      <c r="BC56" s="16" t="s">
        <v>169</v>
      </c>
      <c r="BD56" s="16"/>
      <c r="BE56" s="24"/>
      <c r="BF56" s="58"/>
      <c r="BG56" s="68"/>
      <c r="BI56" s="163" t="s">
        <v>173</v>
      </c>
      <c r="BJ56" s="3"/>
      <c r="BK56" s="164">
        <f ca="1">($BI$40+BL56)/$BI$40</f>
        <v>0.9787096852014262</v>
      </c>
      <c r="BL56" s="165">
        <f ca="1">SUM(BL53:BL55)</f>
        <v>-3.1787622789537211E-3</v>
      </c>
      <c r="BO56" s="163" t="s">
        <v>173</v>
      </c>
      <c r="BP56" s="3"/>
      <c r="BQ56" s="164">
        <f ca="1">($BI$40+BR56)/$BI$40</f>
        <v>0.97872770746274096</v>
      </c>
      <c r="BR56" s="165">
        <f ca="1">SUM(BR53:BR55)</f>
        <v>-3.1760714552157548E-3</v>
      </c>
      <c r="BU56" s="163" t="s">
        <v>173</v>
      </c>
      <c r="BV56" s="3"/>
      <c r="BW56" s="164">
        <f ca="1">($BI$40+BX56)/$BI$40</f>
        <v>0.9787277075093086</v>
      </c>
      <c r="BX56" s="165">
        <f ca="1">SUM(BX53:BX55)</f>
        <v>-3.1760714482629553E-3</v>
      </c>
      <c r="CA56" s="163" t="s">
        <v>173</v>
      </c>
      <c r="CB56" s="3"/>
      <c r="CC56" s="164">
        <f ca="1">($BI$40+CD56)/$BI$40</f>
        <v>0.97872770751489668</v>
      </c>
      <c r="CD56" s="165">
        <f ca="1">SUM(CD53:CD55)</f>
        <v>-3.1760714474286227E-3</v>
      </c>
      <c r="CG56" s="163" t="s">
        <v>173</v>
      </c>
      <c r="CH56" s="3"/>
      <c r="CI56" s="164">
        <f ca="1">($BI$40+CJ56)/$BI$40</f>
        <v>0.97872770752234739</v>
      </c>
      <c r="CJ56" s="165">
        <f ca="1">SUM(CJ53:CJ55)</f>
        <v>-3.1760714463161793E-3</v>
      </c>
      <c r="CM56" s="163" t="s">
        <v>173</v>
      </c>
      <c r="CN56" s="3"/>
      <c r="CO56" s="164">
        <f ca="1">($BI$40+CP56)/$BI$40</f>
        <v>0.9787277075242099</v>
      </c>
      <c r="CP56" s="165">
        <f ca="1">SUM(CP53:CP55)</f>
        <v>-3.1760714460380961E-3</v>
      </c>
    </row>
    <row r="57" spans="1:94" ht="13.5" thickBot="1" x14ac:dyDescent="0.25">
      <c r="A57" s="573" t="s">
        <v>306</v>
      </c>
      <c r="B57" s="598">
        <f>'Raw Elevation Data'!F54</f>
        <v>2.500000000000004</v>
      </c>
      <c r="C57" s="598">
        <f ca="1">'Raw Elevation Data'!L54</f>
        <v>2508.42</v>
      </c>
      <c r="D57" s="598">
        <f t="shared" si="38"/>
        <v>5.0000000000000266E-2</v>
      </c>
      <c r="E57" s="607">
        <f t="shared" ca="1" si="8"/>
        <v>0.971646483059734</v>
      </c>
      <c r="F57" s="577">
        <f t="shared" ca="1" si="9"/>
        <v>-1.5751953855703306E-2</v>
      </c>
      <c r="G57" s="600">
        <f ca="1">IF(AVERAGE(E45:E57)&gt;$BA$68,AVERAGE(E45:E57),$BA$68)</f>
        <v>0.97709929665781481</v>
      </c>
      <c r="H57" s="601">
        <f ca="1">IF(SUMIF(L45:L57,"&gt;0")/COUNT(L45:L57)&gt;$BA$68,SUMIF(L45:L57,"&gt;0")/COUNT(L45:L57),$BA$68)</f>
        <v>0.97974769725844424</v>
      </c>
      <c r="I57" s="592"/>
      <c r="J57" s="593"/>
      <c r="K57" s="572"/>
      <c r="L57" s="593">
        <f ca="1">IF($M57&gt;=0,(1+((TAN(ASIN(($C57-$C55)/(($B57-$B55)*5280))))/0.01)*(IF($B57&gt;=$BA$48,$BC$48+(($BC$49-$BC$48)/$BB$49)*(($B57-$BA$48)/0.05),IF($B57&gt;=$BA$47,$BC$47+(($BC$48-$BC$47)/$BB$48)*(($B57-$BA$47)/0.05),$BC$46))))*AVERAGE(AQ56:AQ57),   1+((TAN(ASIN(($C57-$C55)/(($B57-$B55)*5280))))/0.01)*(IF($B57&gt;=$BA$48,$BD$48+(($BD$49-$BD$48)/$BB$49)*(($B57-$BA$48)/0.05),IF($B57&gt;=$BA$47,$BD$47+(($BD$48-$BD$47)/$BB$48)*(($B57-$BA$47)/0.05),$BD$46))))</f>
        <v>0.97164648305973245</v>
      </c>
      <c r="M57" s="583">
        <f ca="1">C57-C55</f>
        <v>-8.3160000000002583</v>
      </c>
      <c r="N57" s="592"/>
      <c r="O57" s="644"/>
      <c r="P57" s="593"/>
      <c r="Q57" s="572"/>
      <c r="R57" s="593"/>
      <c r="S57" s="583"/>
      <c r="T57" s="593"/>
      <c r="U57" s="572"/>
      <c r="V57" s="594">
        <f ca="1">IF(W57&gt;=0,(1+((TAN(ASIN((C57-C52)/((B57-B52)*5280))))/0.01)*(IF(B52&gt;=$BA$48,$BC$48,IF(B52&gt;=$BA$47,$BC$47,$BC$46))))*AVERAGE(AQ53:AQ57),1+((TAN(ASIN((C57-C52)/((B57-B52)*5280))))/0.01)*(IF(B52&gt;=$BA$48,$BD$48,IF(B52&gt;=$BA$47,$BD$47,$BD$46))))</f>
        <v>0.97164648305973278</v>
      </c>
      <c r="W57" s="583">
        <f ca="1">C57-C52</f>
        <v>-20.790000000000418</v>
      </c>
      <c r="X57" s="593"/>
      <c r="Y57" s="572"/>
      <c r="Z57" s="595">
        <f ca="1">IF(AA57&gt;=0,(1+((TAN(ASIN((C57-C47)/((B57-B47)*5280))))/0.01)*(IF(B47&gt;=$BA$48,$BC$48,IF(B47&gt;=$BA$47,$BC$47,$BC$46))))*AVERAGE(AQ48:AQ57),1+((TAN(ASIN((C57-C47)/((B57-B47)*5280))))/0.01)*(IF(B47&gt;=$BA$48,$BD$48,IF(B47&gt;=$BA$47,$BD$47,$BD$46))))</f>
        <v>0.97259182319963722</v>
      </c>
      <c r="AA57" s="583">
        <f ca="1">C57-C47</f>
        <v>-40.19399999999996</v>
      </c>
      <c r="AB57" s="593"/>
      <c r="AC57" s="572"/>
      <c r="AD57" s="595"/>
      <c r="AE57" s="583"/>
      <c r="AF57" s="593"/>
      <c r="AG57" s="596"/>
      <c r="AH57" s="602">
        <f ca="1">(MAX(AW46:AW57)-MIN(AW46:AW57))*0.3048</f>
        <v>0</v>
      </c>
      <c r="AI57" s="602">
        <f ca="1">-(MAX(AX46:AX57)-MIN(AX46:AX57))*0.3048</f>
        <v>-12.673583999999979</v>
      </c>
      <c r="AJ57" s="572"/>
      <c r="AK57" s="597"/>
      <c r="AL57" s="597"/>
      <c r="AM57" s="583"/>
      <c r="AN57" s="89">
        <f t="shared" ca="1" si="1"/>
        <v>0.60000000000000275</v>
      </c>
      <c r="AO57" s="90">
        <f t="shared" ca="1" si="2"/>
        <v>12</v>
      </c>
      <c r="AP57" s="90">
        <f ca="1">IF($AO57=1,MATCH(1,$AO58:$AO$533,0),$AP56)</f>
        <v>487</v>
      </c>
      <c r="AQ57" s="594">
        <f t="shared" ca="1" si="3"/>
        <v>1</v>
      </c>
      <c r="AR57" s="594">
        <f t="shared" ca="1" si="10"/>
        <v>-1.5703433367641909E-2</v>
      </c>
      <c r="AS57" s="1">
        <f t="shared" ca="1" si="0"/>
        <v>0</v>
      </c>
      <c r="AT57" s="91">
        <f ca="1">AVERAGE(F57:INDIRECT("F"&amp;(ROW()-AO57+1)))</f>
        <v>-1.3782830715204095E-2</v>
      </c>
      <c r="AU57" s="91">
        <f ca="1">IF(AT57&gt;0,MAX(F57:INDIRECT("F"&amp;(ROW()-AO57+1))),MIN(F57:INDIRECT("F"&amp;(ROW()-AO57+1))))</f>
        <v>-1.575195385570503E-2</v>
      </c>
      <c r="AV57" s="92">
        <f t="shared" ca="1" si="4"/>
        <v>-41.579999999999927</v>
      </c>
      <c r="AW57" s="92">
        <f t="shared" ca="1" si="5"/>
        <v>0</v>
      </c>
      <c r="AX57" s="92">
        <f t="shared" ca="1" si="6"/>
        <v>-41.579999999999927</v>
      </c>
      <c r="AZ57" s="80" t="s">
        <v>171</v>
      </c>
      <c r="BA57" s="152">
        <v>1.8</v>
      </c>
      <c r="BO57" s="84"/>
      <c r="BP57" s="3"/>
      <c r="BQ57" s="166"/>
      <c r="BR57" s="167"/>
      <c r="BW57" s="168"/>
      <c r="BX57" s="151"/>
      <c r="CC57" s="168"/>
      <c r="CD57" s="151"/>
      <c r="CI57" s="168"/>
      <c r="CJ57" s="151"/>
      <c r="CO57" s="168"/>
      <c r="CP57" s="151"/>
    </row>
    <row r="58" spans="1:94" ht="12" customHeight="1" thickTop="1" thickBot="1" x14ac:dyDescent="0.25">
      <c r="A58" s="587"/>
      <c r="B58" s="588">
        <f>'Raw Elevation Data'!F55</f>
        <v>2.5500000000000043</v>
      </c>
      <c r="C58" s="588">
        <f ca="1">'Raw Elevation Data'!L55</f>
        <v>2504.2620000000006</v>
      </c>
      <c r="D58" s="588">
        <f t="shared" si="38"/>
        <v>5.0000000000000266E-2</v>
      </c>
      <c r="E58" s="595">
        <f t="shared" ca="1" si="8"/>
        <v>0.97164648305973556</v>
      </c>
      <c r="F58" s="577">
        <f t="shared" ca="1" si="9"/>
        <v>-1.5751953855702445E-2</v>
      </c>
      <c r="G58" s="590"/>
      <c r="H58" s="591"/>
      <c r="I58" s="592"/>
      <c r="J58" s="593"/>
      <c r="K58" s="572"/>
      <c r="L58" s="593"/>
      <c r="M58" s="583"/>
      <c r="N58" s="592"/>
      <c r="O58" s="644"/>
      <c r="P58" s="593"/>
      <c r="Q58" s="572"/>
      <c r="R58" s="593"/>
      <c r="S58" s="583"/>
      <c r="T58" s="593"/>
      <c r="U58" s="572"/>
      <c r="V58" s="594"/>
      <c r="W58" s="583"/>
      <c r="X58" s="593"/>
      <c r="Y58" s="572"/>
      <c r="Z58" s="595"/>
      <c r="AA58" s="583"/>
      <c r="AB58" s="593"/>
      <c r="AC58" s="572"/>
      <c r="AD58" s="595"/>
      <c r="AE58" s="583"/>
      <c r="AF58" s="593"/>
      <c r="AG58" s="596"/>
      <c r="AH58" s="593"/>
      <c r="AI58" s="593"/>
      <c r="AJ58" s="572"/>
      <c r="AK58" s="597"/>
      <c r="AL58" s="597"/>
      <c r="AM58" s="583"/>
      <c r="AN58" s="89">
        <f t="shared" ca="1" si="1"/>
        <v>0.65000000000000302</v>
      </c>
      <c r="AO58" s="90">
        <f t="shared" ca="1" si="2"/>
        <v>13</v>
      </c>
      <c r="AP58" s="90">
        <f ca="1">IF($AO58=1,MATCH(1,$AO59:$AO$533,0),$AP57)</f>
        <v>487</v>
      </c>
      <c r="AQ58" s="594">
        <f t="shared" ca="1" si="3"/>
        <v>1</v>
      </c>
      <c r="AR58" s="594">
        <f t="shared" ca="1" si="10"/>
        <v>-1.5703433367641909E-2</v>
      </c>
      <c r="AS58" s="1">
        <f t="shared" ca="1" si="0"/>
        <v>0</v>
      </c>
      <c r="AT58" s="91">
        <f ca="1">AVERAGE(F58:INDIRECT("F"&amp;(ROW()-AO58+1)))</f>
        <v>-1.393430172601166E-2</v>
      </c>
      <c r="AU58" s="91">
        <f ca="1">IF(AT58&gt;0,MAX(F58:INDIRECT("F"&amp;(ROW()-AO58+1))),MIN(F58:INDIRECT("F"&amp;(ROW()-AO58+1))))</f>
        <v>-1.575195385570503E-2</v>
      </c>
      <c r="AV58" s="92">
        <f t="shared" ca="1" si="4"/>
        <v>-45.737999999999374</v>
      </c>
      <c r="AW58" s="92">
        <f t="shared" ca="1" si="5"/>
        <v>0</v>
      </c>
      <c r="AX58" s="92">
        <f t="shared" ca="1" si="6"/>
        <v>-45.737999999999374</v>
      </c>
      <c r="BK58" s="151"/>
      <c r="BL58" s="151"/>
      <c r="BO58" s="84"/>
      <c r="BP58" s="3"/>
      <c r="BQ58" s="166"/>
      <c r="BR58" s="167"/>
    </row>
    <row r="59" spans="1:94" ht="13.5" thickBot="1" x14ac:dyDescent="0.25">
      <c r="A59" s="587"/>
      <c r="B59" s="588">
        <f>'Raw Elevation Data'!F56</f>
        <v>2.6000000000000045</v>
      </c>
      <c r="C59" s="588">
        <f ca="1">'Raw Elevation Data'!L56</f>
        <v>2500.1040000000007</v>
      </c>
      <c r="D59" s="588">
        <f t="shared" si="38"/>
        <v>5.0000000000000266E-2</v>
      </c>
      <c r="E59" s="595">
        <f t="shared" ca="1" si="8"/>
        <v>0.971646483059734</v>
      </c>
      <c r="F59" s="577">
        <f t="shared" ca="1" si="9"/>
        <v>-1.5751953855703306E-2</v>
      </c>
      <c r="G59" s="590"/>
      <c r="H59" s="591"/>
      <c r="I59" s="592"/>
      <c r="J59" s="593"/>
      <c r="K59" s="572"/>
      <c r="L59" s="593">
        <f ca="1">IF($M59&gt;=0,(1+((TAN(ASIN(($C59-$C57)/(($B59-$B57)*5280))))/0.01)*(IF($B59&gt;=$BA$48,$BC$48+(($BC$49-$BC$48)/$BB$49)*(($B59-$BA$48)/0.05),IF($B59&gt;=$BA$47,$BC$47+(($BC$48-$BC$47)/$BB$48)*(($B59-$BA$47)/0.05),$BC$46))))*AVERAGE(AQ58:AQ59),   1+((TAN(ASIN(($C59-$C57)/(($B59-$B57)*5280))))/0.01)*(IF($B59&gt;=$BA$48,$BD$48+(($BD$49-$BD$48)/$BB$49)*(($B59-$BA$48)/0.05),IF($B59&gt;=$BA$47,$BD$47+(($BD$48-$BD$47)/$BB$48)*(($B59-$BA$47)/0.05),$BD$46))))</f>
        <v>0.97164648305973556</v>
      </c>
      <c r="M59" s="583">
        <f ca="1">C59-C57</f>
        <v>-8.3159999999993488</v>
      </c>
      <c r="N59" s="592"/>
      <c r="O59" s="644"/>
      <c r="P59" s="593"/>
      <c r="Q59" s="572"/>
      <c r="R59" s="593">
        <f ca="1">IF(S59&gt;=0,(1+((TAN(ASIN((C59-C55)/((B59-B55)*5280))))/0.01)*(IF(B55&gt;=$BA$48,$BC$48,IF(B55&gt;=$BA$47,$BC$47,$BC$46))))*AVERAGE(AQ56:AQ59),1+((TAN(ASIN((C59-C55)/((B59-B55)*5280))))/0.01)*(IF(B55&gt;=$BA$48,$BD$48,IF(B55&gt;=$BA$47,$BD$47,$BD$46))))</f>
        <v>0.971646483059734</v>
      </c>
      <c r="S59" s="583">
        <f ca="1">C59-C55</f>
        <v>-16.631999999999607</v>
      </c>
      <c r="T59" s="593"/>
      <c r="U59" s="572"/>
      <c r="V59" s="594"/>
      <c r="W59" s="583"/>
      <c r="X59" s="593"/>
      <c r="Y59" s="572"/>
      <c r="Z59" s="595"/>
      <c r="AA59" s="583"/>
      <c r="AB59" s="593"/>
      <c r="AC59" s="572"/>
      <c r="AD59" s="595"/>
      <c r="AE59" s="583"/>
      <c r="AF59" s="593"/>
      <c r="AG59" s="596"/>
      <c r="AH59" s="593"/>
      <c r="AI59" s="593"/>
      <c r="AJ59" s="572"/>
      <c r="AK59" s="597"/>
      <c r="AL59" s="597"/>
      <c r="AM59" s="583"/>
      <c r="AN59" s="89">
        <f t="shared" ca="1" si="1"/>
        <v>0.70000000000000329</v>
      </c>
      <c r="AO59" s="90">
        <f t="shared" ca="1" si="2"/>
        <v>14</v>
      </c>
      <c r="AP59" s="90">
        <f ca="1">IF($AO59=1,MATCH(1,$AO60:$AO$533,0),$AP58)</f>
        <v>487</v>
      </c>
      <c r="AQ59" s="594">
        <f t="shared" ca="1" si="3"/>
        <v>1</v>
      </c>
      <c r="AR59" s="594">
        <f t="shared" ca="1" si="10"/>
        <v>-1.5703433367641909E-2</v>
      </c>
      <c r="AS59" s="1">
        <f t="shared" ca="1" si="0"/>
        <v>0</v>
      </c>
      <c r="AT59" s="91">
        <f ca="1">AVERAGE(F59:INDIRECT("F"&amp;(ROW()-AO59+1)))</f>
        <v>-1.4064134020989634E-2</v>
      </c>
      <c r="AU59" s="91">
        <f ca="1">IF(AT59&gt;0,MAX(F59:INDIRECT("F"&amp;(ROW()-AO59+1))),MIN(F59:INDIRECT("F"&amp;(ROW()-AO59+1))))</f>
        <v>-1.575195385570503E-2</v>
      </c>
      <c r="AV59" s="92">
        <f t="shared" ca="1" si="4"/>
        <v>-49.895999999999276</v>
      </c>
      <c r="AW59" s="92">
        <f t="shared" ca="1" si="5"/>
        <v>0</v>
      </c>
      <c r="AX59" s="92">
        <f t="shared" ca="1" si="6"/>
        <v>-49.895999999999276</v>
      </c>
      <c r="BD59" s="73"/>
      <c r="BE59" s="73"/>
      <c r="BF59" s="73"/>
      <c r="BG59" s="73"/>
      <c r="BH59" s="3">
        <v>1</v>
      </c>
      <c r="BI59" s="320">
        <f ca="1">Pacing!AO19</f>
        <v>5.8724979211580179E-3</v>
      </c>
      <c r="BN59" s="24"/>
      <c r="BO59" s="84"/>
      <c r="BP59" s="3"/>
      <c r="BQ59" s="150"/>
      <c r="BR59" s="167"/>
    </row>
    <row r="60" spans="1:94" x14ac:dyDescent="0.2">
      <c r="A60" s="587"/>
      <c r="B60" s="588">
        <f>'Raw Elevation Data'!F57</f>
        <v>2.6500000000000048</v>
      </c>
      <c r="C60" s="588">
        <f ca="1">'Raw Elevation Data'!L57</f>
        <v>2495.9460000000008</v>
      </c>
      <c r="D60" s="588">
        <f t="shared" si="38"/>
        <v>5.0000000000000266E-2</v>
      </c>
      <c r="E60" s="595">
        <f t="shared" ca="1" si="8"/>
        <v>0.97164648305973245</v>
      </c>
      <c r="F60" s="577">
        <f t="shared" ca="1" si="9"/>
        <v>-1.575195385570417E-2</v>
      </c>
      <c r="G60" s="590"/>
      <c r="H60" s="591"/>
      <c r="I60" s="592"/>
      <c r="J60" s="593"/>
      <c r="K60" s="572"/>
      <c r="L60" s="593"/>
      <c r="M60" s="583"/>
      <c r="N60" s="592"/>
      <c r="O60" s="644"/>
      <c r="P60" s="593"/>
      <c r="Q60" s="572"/>
      <c r="R60" s="593"/>
      <c r="S60" s="583"/>
      <c r="T60" s="593"/>
      <c r="U60" s="572"/>
      <c r="V60" s="594"/>
      <c r="W60" s="583"/>
      <c r="X60" s="593"/>
      <c r="Y60" s="572"/>
      <c r="Z60" s="595"/>
      <c r="AA60" s="583"/>
      <c r="AB60" s="593"/>
      <c r="AC60" s="572"/>
      <c r="AD60" s="595"/>
      <c r="AE60" s="583"/>
      <c r="AF60" s="593"/>
      <c r="AG60" s="596"/>
      <c r="AH60" s="593"/>
      <c r="AI60" s="593"/>
      <c r="AJ60" s="572"/>
      <c r="AK60" s="597"/>
      <c r="AL60" s="597"/>
      <c r="AM60" s="583"/>
      <c r="AN60" s="89">
        <f t="shared" ca="1" si="1"/>
        <v>0.75000000000000355</v>
      </c>
      <c r="AO60" s="90">
        <f t="shared" ca="1" si="2"/>
        <v>15</v>
      </c>
      <c r="AP60" s="90">
        <f ca="1">IF($AO60=1,MATCH(1,$AO61:$AO$533,0),$AP59)</f>
        <v>487</v>
      </c>
      <c r="AQ60" s="594">
        <f t="shared" ca="1" si="3"/>
        <v>1</v>
      </c>
      <c r="AR60" s="594">
        <f t="shared" ca="1" si="10"/>
        <v>-1.5703433367641909E-2</v>
      </c>
      <c r="AS60" s="1">
        <f t="shared" ca="1" si="0"/>
        <v>0</v>
      </c>
      <c r="AT60" s="91">
        <f ca="1">AVERAGE(F60:INDIRECT("F"&amp;(ROW()-AO60+1)))</f>
        <v>-1.4176655343303935E-2</v>
      </c>
      <c r="AU60" s="91">
        <f ca="1">IF(AT60&gt;0,MAX(F60:INDIRECT("F"&amp;(ROW()-AO60+1))),MIN(F60:INDIRECT("F"&amp;(ROW()-AO60+1))))</f>
        <v>-1.575195385570503E-2</v>
      </c>
      <c r="AV60" s="92">
        <f t="shared" ca="1" si="4"/>
        <v>-54.053999999999178</v>
      </c>
      <c r="AW60" s="92">
        <f t="shared" ca="1" si="5"/>
        <v>0</v>
      </c>
      <c r="AX60" s="92">
        <f t="shared" ca="1" si="6"/>
        <v>-54.053999999999178</v>
      </c>
      <c r="AZ60" s="3"/>
      <c r="BA60" s="94"/>
      <c r="BB60" s="48" t="s">
        <v>470</v>
      </c>
      <c r="BC60" s="880" t="s">
        <v>471</v>
      </c>
      <c r="BD60" s="59"/>
      <c r="BE60" s="59"/>
      <c r="BF60" s="60"/>
      <c r="BG60" s="60"/>
      <c r="BH60">
        <v>2</v>
      </c>
      <c r="BI60" s="321">
        <f ca="1">Pacing!AO20</f>
        <v>5.7350038563783101E-3</v>
      </c>
      <c r="BO60" s="4"/>
      <c r="BP60" s="3"/>
      <c r="BQ60" s="150"/>
      <c r="BR60" s="167"/>
    </row>
    <row r="61" spans="1:94" ht="13.5" thickBot="1" x14ac:dyDescent="0.25">
      <c r="A61" s="587"/>
      <c r="B61" s="588">
        <f>'Raw Elevation Data'!F58</f>
        <v>2.7000000000000051</v>
      </c>
      <c r="C61" s="588">
        <f ca="1">'Raw Elevation Data'!L58</f>
        <v>2491.7880000000005</v>
      </c>
      <c r="D61" s="588">
        <f t="shared" si="38"/>
        <v>5.0000000000000266E-2</v>
      </c>
      <c r="E61" s="595">
        <f t="shared" ca="1" si="8"/>
        <v>0.971646483059734</v>
      </c>
      <c r="F61" s="577">
        <f t="shared" ca="1" si="9"/>
        <v>-1.5751953855703306E-2</v>
      </c>
      <c r="G61" s="590"/>
      <c r="H61" s="591"/>
      <c r="I61" s="592"/>
      <c r="J61" s="593"/>
      <c r="K61" s="572"/>
      <c r="L61" s="593">
        <f ca="1">IF($M61&gt;=0,(1+((TAN(ASIN(($C61-$C59)/(($B61-$B59)*5280))))/0.01)*(IF($B61&gt;=$BA$48,$BC$48+(($BC$49-$BC$48)/$BB$49)*(($B61-$BA$48)/0.05),IF($B61&gt;=$BA$47,$BC$47+(($BC$48-$BC$47)/$BB$48)*(($B61-$BA$47)/0.05),$BC$46))))*AVERAGE(AQ60:AQ61),   1+((TAN(ASIN(($C61-$C59)/(($B61-$B59)*5280))))/0.01)*(IF($B61&gt;=$BA$48,$BD$48+(($BD$49-$BD$48)/$BB$49)*(($B61-$BA$48)/0.05),IF($B61&gt;=$BA$47,$BD$47+(($BD$48-$BD$47)/$BB$48)*(($B61-$BA$47)/0.05),$BD$46))))</f>
        <v>0.97164648305973245</v>
      </c>
      <c r="M61" s="583">
        <f ca="1">C61-C59</f>
        <v>-8.3160000000002583</v>
      </c>
      <c r="N61" s="592"/>
      <c r="O61" s="644"/>
      <c r="P61" s="593"/>
      <c r="Q61" s="572"/>
      <c r="R61" s="593"/>
      <c r="S61" s="583"/>
      <c r="T61" s="593"/>
      <c r="U61" s="572"/>
      <c r="V61" s="594"/>
      <c r="W61" s="583"/>
      <c r="X61" s="593"/>
      <c r="Y61" s="572"/>
      <c r="Z61" s="595"/>
      <c r="AA61" s="583"/>
      <c r="AB61" s="593"/>
      <c r="AC61" s="572"/>
      <c r="AD61" s="595"/>
      <c r="AE61" s="583"/>
      <c r="AF61" s="593"/>
      <c r="AG61" s="596"/>
      <c r="AH61" s="593"/>
      <c r="AI61" s="593"/>
      <c r="AJ61" s="572"/>
      <c r="AK61" s="597"/>
      <c r="AL61" s="597"/>
      <c r="AM61" s="583"/>
      <c r="AN61" s="89">
        <f t="shared" ca="1" si="1"/>
        <v>0.80000000000000382</v>
      </c>
      <c r="AO61" s="90">
        <f t="shared" ca="1" si="2"/>
        <v>16</v>
      </c>
      <c r="AP61" s="90">
        <f ca="1">IF($AO61=1,MATCH(1,$AO62:$AO$533,0),$AP60)</f>
        <v>487</v>
      </c>
      <c r="AQ61" s="594">
        <f t="shared" ca="1" si="3"/>
        <v>1</v>
      </c>
      <c r="AR61" s="594">
        <f t="shared" ca="1" si="10"/>
        <v>-1.5703433367641909E-2</v>
      </c>
      <c r="AS61" s="1">
        <f t="shared" ca="1" si="0"/>
        <v>0</v>
      </c>
      <c r="AT61" s="91">
        <f ca="1">AVERAGE(F61:INDIRECT("F"&amp;(ROW()-AO61+1)))</f>
        <v>-1.4275111500328896E-2</v>
      </c>
      <c r="AU61" s="91">
        <f ca="1">IF(AT61&gt;0,MAX(F61:INDIRECT("F"&amp;(ROW()-AO61+1))),MIN(F61:INDIRECT("F"&amp;(ROW()-AO61+1))))</f>
        <v>-1.575195385570503E-2</v>
      </c>
      <c r="AV61" s="92">
        <f t="shared" ca="1" si="4"/>
        <v>-58.211999999999534</v>
      </c>
      <c r="AW61" s="92">
        <f t="shared" ca="1" si="5"/>
        <v>0</v>
      </c>
      <c r="AX61" s="92">
        <f t="shared" ca="1" si="6"/>
        <v>-58.211999999999534</v>
      </c>
      <c r="AZ61" s="80"/>
      <c r="BA61" s="99" t="s">
        <v>17</v>
      </c>
      <c r="BB61" s="49" t="s">
        <v>1</v>
      </c>
      <c r="BC61" s="881" t="s">
        <v>243</v>
      </c>
      <c r="BE61" s="268"/>
      <c r="BF61" s="213"/>
      <c r="BG61" s="268"/>
      <c r="BH61" s="3">
        <v>3</v>
      </c>
      <c r="BI61" s="321">
        <f ca="1">Pacing!AO21</f>
        <v>5.5173234738730703E-3</v>
      </c>
      <c r="BP61" s="3"/>
      <c r="BQ61" s="166"/>
      <c r="BR61" s="167"/>
    </row>
    <row r="62" spans="1:94" ht="15" x14ac:dyDescent="0.2">
      <c r="A62" s="587"/>
      <c r="B62" s="588">
        <f>'Raw Elevation Data'!F59</f>
        <v>2.7500000000000053</v>
      </c>
      <c r="C62" s="588">
        <f ca="1">'Raw Elevation Data'!L59</f>
        <v>2487.630000000001</v>
      </c>
      <c r="D62" s="588">
        <f t="shared" si="38"/>
        <v>5.0000000000000266E-2</v>
      </c>
      <c r="E62" s="595">
        <f t="shared" ca="1" si="8"/>
        <v>0.97164648305973556</v>
      </c>
      <c r="F62" s="577">
        <f t="shared" ca="1" si="9"/>
        <v>-1.5751953855702445E-2</v>
      </c>
      <c r="G62" s="590"/>
      <c r="H62" s="591"/>
      <c r="I62" s="592"/>
      <c r="J62" s="593"/>
      <c r="K62" s="572"/>
      <c r="L62" s="593"/>
      <c r="M62" s="583"/>
      <c r="N62" s="592"/>
      <c r="O62" s="644"/>
      <c r="P62" s="593"/>
      <c r="Q62" s="572"/>
      <c r="R62" s="593"/>
      <c r="S62" s="583"/>
      <c r="T62" s="593"/>
      <c r="U62" s="572"/>
      <c r="V62" s="594">
        <f ca="1">IF(W62&gt;=0,(1+((TAN(ASIN((C62-C57)/((B62-B57)*5280))))/0.01)*(IF(B57&gt;=$BA$48,$BC$48,IF(B57&gt;=$BA$47,$BC$47,$BC$46))))*AVERAGE(AQ58:AQ62),1+((TAN(ASIN((C62-C57)/((B62-B57)*5280))))/0.01)*(IF(B57&gt;=$BA$48,$BD$48,IF(B57&gt;=$BA$47,$BD$47,$BD$46))))</f>
        <v>0.97164648305973467</v>
      </c>
      <c r="W62" s="583">
        <f ca="1">C62-C57</f>
        <v>-20.789999999999054</v>
      </c>
      <c r="X62" s="593"/>
      <c r="Y62" s="572"/>
      <c r="Z62" s="595"/>
      <c r="AA62" s="583"/>
      <c r="AB62" s="593"/>
      <c r="AC62" s="572"/>
      <c r="AD62" s="595"/>
      <c r="AE62" s="583"/>
      <c r="AF62" s="593"/>
      <c r="AG62" s="596"/>
      <c r="AH62" s="593"/>
      <c r="AI62" s="593"/>
      <c r="AJ62" s="572"/>
      <c r="AK62" s="597"/>
      <c r="AL62" s="597"/>
      <c r="AM62" s="583"/>
      <c r="AN62" s="89">
        <f t="shared" ca="1" si="1"/>
        <v>0.85000000000000409</v>
      </c>
      <c r="AO62" s="90">
        <f t="shared" ca="1" si="2"/>
        <v>17</v>
      </c>
      <c r="AP62" s="90">
        <f ca="1">IF($AO62=1,MATCH(1,$AO63:$AO$533,0),$AP61)</f>
        <v>487</v>
      </c>
      <c r="AQ62" s="594">
        <f t="shared" ca="1" si="3"/>
        <v>1</v>
      </c>
      <c r="AR62" s="594">
        <f t="shared" ca="1" si="10"/>
        <v>-1.5703433367641909E-2</v>
      </c>
      <c r="AS62" s="1">
        <f t="shared" ca="1" si="0"/>
        <v>0</v>
      </c>
      <c r="AT62" s="91">
        <f ca="1">AVERAGE(F62:INDIRECT("F"&amp;(ROW()-AO62+1)))</f>
        <v>-1.4361984580056752E-2</v>
      </c>
      <c r="AU62" s="91">
        <f ca="1">IF(AT62&gt;0,MAX(F62:INDIRECT("F"&amp;(ROW()-AO62+1))),MIN(F62:INDIRECT("F"&amp;(ROW()-AO62+1))))</f>
        <v>-1.575195385570503E-2</v>
      </c>
      <c r="AV62" s="92">
        <f t="shared" ca="1" si="4"/>
        <v>-62.369999999998981</v>
      </c>
      <c r="AW62" s="92">
        <f t="shared" ca="1" si="5"/>
        <v>0</v>
      </c>
      <c r="AX62" s="92">
        <f t="shared" ca="1" si="6"/>
        <v>-62.369999999998981</v>
      </c>
      <c r="AZ62" s="870" t="s">
        <v>467</v>
      </c>
      <c r="BA62" s="871">
        <v>1</v>
      </c>
      <c r="BB62" s="872">
        <v>1.0249999999999999</v>
      </c>
      <c r="BC62" s="873">
        <v>0</v>
      </c>
      <c r="BE62" s="268"/>
      <c r="BF62" s="213"/>
      <c r="BG62" s="268"/>
      <c r="BH62">
        <v>4</v>
      </c>
      <c r="BI62" s="321">
        <f ca="1">Pacing!AO22</f>
        <v>5.5057187151044606E-3</v>
      </c>
      <c r="BO62" s="3"/>
      <c r="BP62" s="3"/>
      <c r="BQ62" s="166"/>
      <c r="BR62" s="167"/>
    </row>
    <row r="63" spans="1:94" ht="15.75" thickBot="1" x14ac:dyDescent="0.25">
      <c r="A63" s="587"/>
      <c r="B63" s="588">
        <f>'Raw Elevation Data'!F60</f>
        <v>2.8000000000000056</v>
      </c>
      <c r="C63" s="588">
        <f ca="1">'Raw Elevation Data'!L60</f>
        <v>2483.4720000000011</v>
      </c>
      <c r="D63" s="588">
        <f t="shared" si="38"/>
        <v>5.0000000000000266E-2</v>
      </c>
      <c r="E63" s="595">
        <f t="shared" ca="1" si="8"/>
        <v>0.971646483059734</v>
      </c>
      <c r="F63" s="577">
        <f t="shared" ca="1" si="9"/>
        <v>-1.5751953855703306E-2</v>
      </c>
      <c r="G63" s="590"/>
      <c r="H63" s="591"/>
      <c r="I63" s="592"/>
      <c r="J63" s="593"/>
      <c r="K63" s="572"/>
      <c r="L63" s="593">
        <f ca="1">IF($M63&gt;=0,(1+((TAN(ASIN(($C63-$C61)/(($B63-$B61)*5280))))/0.01)*(IF($B63&gt;=$BA$48,$BC$48+(($BC$49-$BC$48)/$BB$49)*(($B63-$BA$48)/0.05),IF($B63&gt;=$BA$47,$BC$47+(($BC$48-$BC$47)/$BB$48)*(($B63-$BA$47)/0.05),$BC$46))))*AVERAGE(AQ62:AQ63),   1+((TAN(ASIN(($C63-$C61)/(($B63-$B61)*5280))))/0.01)*(IF($B63&gt;=$BA$48,$BD$48+(($BD$49-$BD$48)/$BB$49)*(($B63-$BA$48)/0.05),IF($B63&gt;=$BA$47,$BD$47+(($BD$48-$BD$47)/$BB$48)*(($B63-$BA$47)/0.05),$BD$46))))</f>
        <v>0.97164648305973556</v>
      </c>
      <c r="M63" s="583">
        <f ca="1">C63-C61</f>
        <v>-8.3159999999993488</v>
      </c>
      <c r="N63" s="592"/>
      <c r="O63" s="644"/>
      <c r="P63" s="593"/>
      <c r="Q63" s="572"/>
      <c r="R63" s="593">
        <f ca="1">IF(S63&gt;=0,(1+((TAN(ASIN((C63-C59)/((B63-B59)*5280))))/0.01)*(IF(B59&gt;=$BA$48,$BC$48,IF(B59&gt;=$BA$47,$BC$47,$BC$46))))*AVERAGE(AQ60:AQ63),1+((TAN(ASIN((C63-C59)/((B63-B59)*5280))))/0.01)*(IF(B59&gt;=$BA$48,$BD$48,IF(B59&gt;=$BA$47,$BD$47,$BD$46))))</f>
        <v>0.971646483059734</v>
      </c>
      <c r="S63" s="583">
        <f ca="1">C63-C59</f>
        <v>-16.631999999999607</v>
      </c>
      <c r="T63" s="593"/>
      <c r="U63" s="572"/>
      <c r="V63" s="594"/>
      <c r="W63" s="583"/>
      <c r="X63" s="593"/>
      <c r="Y63" s="572"/>
      <c r="Z63" s="595"/>
      <c r="AA63" s="583"/>
      <c r="AB63" s="593"/>
      <c r="AC63" s="572"/>
      <c r="AD63" s="595"/>
      <c r="AE63" s="583"/>
      <c r="AF63" s="593"/>
      <c r="AG63" s="596"/>
      <c r="AH63" s="593"/>
      <c r="AI63" s="593"/>
      <c r="AJ63" s="572"/>
      <c r="AK63" s="597"/>
      <c r="AL63" s="597"/>
      <c r="AM63" s="583"/>
      <c r="AN63" s="89">
        <f t="shared" ca="1" si="1"/>
        <v>0.90000000000000435</v>
      </c>
      <c r="AO63" s="90">
        <f t="shared" ca="1" si="2"/>
        <v>18</v>
      </c>
      <c r="AP63" s="90">
        <f ca="1">IF($AO63=1,MATCH(1,$AO64:$AO$533,0),$AP62)</f>
        <v>487</v>
      </c>
      <c r="AQ63" s="594">
        <f t="shared" ca="1" si="3"/>
        <v>1</v>
      </c>
      <c r="AR63" s="594">
        <f t="shared" ca="1" si="10"/>
        <v>-1.5703433367641909E-2</v>
      </c>
      <c r="AS63" s="1">
        <f t="shared" ca="1" si="0"/>
        <v>0</v>
      </c>
      <c r="AT63" s="91">
        <f ca="1">AVERAGE(F63:INDIRECT("F"&amp;(ROW()-AO63+1)))</f>
        <v>-1.4439205095370451E-2</v>
      </c>
      <c r="AU63" s="91">
        <f ca="1">IF(AT63&gt;0,MAX(F63:INDIRECT("F"&amp;(ROW()-AO63+1))),MIN(F63:INDIRECT("F"&amp;(ROW()-AO63+1))))</f>
        <v>-1.575195385570503E-2</v>
      </c>
      <c r="AV63" s="92">
        <f t="shared" ca="1" si="4"/>
        <v>-66.527999999998883</v>
      </c>
      <c r="AW63" s="92">
        <f t="shared" ca="1" si="5"/>
        <v>0</v>
      </c>
      <c r="AX63" s="92">
        <f t="shared" ca="1" si="6"/>
        <v>-66.527999999998883</v>
      </c>
      <c r="AZ63" s="874" t="s">
        <v>468</v>
      </c>
      <c r="BA63" s="875">
        <v>0</v>
      </c>
      <c r="BB63" s="876">
        <v>1</v>
      </c>
      <c r="BC63" s="877"/>
      <c r="BD63" s="213"/>
      <c r="BE63" s="268"/>
      <c r="BF63" s="213"/>
      <c r="BG63" s="268"/>
      <c r="BH63" s="3">
        <v>5</v>
      </c>
      <c r="BI63" s="321">
        <f ca="1">Pacing!AO23</f>
        <v>5.5057187151044606E-3</v>
      </c>
      <c r="BO63" s="1586" t="s">
        <v>371</v>
      </c>
      <c r="BP63" s="1586"/>
      <c r="BQ63" s="1586"/>
      <c r="BR63" s="1586"/>
    </row>
    <row r="64" spans="1:94" x14ac:dyDescent="0.2">
      <c r="A64" s="587"/>
      <c r="B64" s="588">
        <f>'Raw Elevation Data'!F61</f>
        <v>2.8500000000000059</v>
      </c>
      <c r="C64" s="588">
        <f ca="1">'Raw Elevation Data'!L61</f>
        <v>2479.3140000000012</v>
      </c>
      <c r="D64" s="588">
        <f t="shared" si="38"/>
        <v>5.0000000000000266E-2</v>
      </c>
      <c r="E64" s="595">
        <f t="shared" ca="1" si="8"/>
        <v>0.97164648305973245</v>
      </c>
      <c r="F64" s="577">
        <f t="shared" ca="1" si="9"/>
        <v>-1.575195385570417E-2</v>
      </c>
      <c r="G64" s="590"/>
      <c r="H64" s="591"/>
      <c r="I64" s="592"/>
      <c r="J64" s="593"/>
      <c r="K64" s="572"/>
      <c r="L64" s="593"/>
      <c r="M64" s="583"/>
      <c r="N64" s="592"/>
      <c r="O64" s="644"/>
      <c r="P64" s="593"/>
      <c r="Q64" s="572"/>
      <c r="R64" s="593"/>
      <c r="S64" s="583"/>
      <c r="T64" s="593"/>
      <c r="U64" s="572"/>
      <c r="V64" s="594"/>
      <c r="W64" s="583"/>
      <c r="X64" s="593"/>
      <c r="Y64" s="572"/>
      <c r="Z64" s="595"/>
      <c r="AA64" s="583"/>
      <c r="AB64" s="593"/>
      <c r="AC64" s="572"/>
      <c r="AD64" s="595"/>
      <c r="AE64" s="583"/>
      <c r="AF64" s="593"/>
      <c r="AG64" s="596"/>
      <c r="AH64" s="593"/>
      <c r="AI64" s="593"/>
      <c r="AJ64" s="572"/>
      <c r="AK64" s="597"/>
      <c r="AL64" s="597"/>
      <c r="AM64" s="583"/>
      <c r="AN64" s="89">
        <f t="shared" ca="1" si="1"/>
        <v>0.95000000000000462</v>
      </c>
      <c r="AO64" s="90">
        <f t="shared" ca="1" si="2"/>
        <v>19</v>
      </c>
      <c r="AP64" s="90">
        <f ca="1">IF($AO64=1,MATCH(1,$AO65:$AO$533,0),$AP63)</f>
        <v>487</v>
      </c>
      <c r="AQ64" s="594">
        <f t="shared" ca="1" si="3"/>
        <v>1</v>
      </c>
      <c r="AR64" s="594">
        <f t="shared" ca="1" si="10"/>
        <v>-1.5703433367641909E-2</v>
      </c>
      <c r="AS64" s="1">
        <f t="shared" ca="1" si="0"/>
        <v>0</v>
      </c>
      <c r="AT64" s="91">
        <f ca="1">AVERAGE(F64:INDIRECT("F"&amp;(ROW()-AO64+1)))</f>
        <v>-1.4508297135388015E-2</v>
      </c>
      <c r="AU64" s="91">
        <f ca="1">IF(AT64&gt;0,MAX(F64:INDIRECT("F"&amp;(ROW()-AO64+1))),MIN(F64:INDIRECT("F"&amp;(ROW()-AO64+1))))</f>
        <v>-1.575195385570503E-2</v>
      </c>
      <c r="AV64" s="92">
        <f t="shared" ca="1" si="4"/>
        <v>-70.685999999998785</v>
      </c>
      <c r="AW64" s="92">
        <f t="shared" ca="1" si="5"/>
        <v>0</v>
      </c>
      <c r="AX64" s="92">
        <f t="shared" ca="1" si="6"/>
        <v>-70.685999999998785</v>
      </c>
      <c r="AZ64" s="80"/>
      <c r="BA64" s="296"/>
      <c r="BB64" s="3"/>
      <c r="BC64" s="879"/>
      <c r="BD64" s="213"/>
      <c r="BE64" s="268"/>
      <c r="BF64" s="213"/>
      <c r="BG64" s="268"/>
      <c r="BH64">
        <v>6</v>
      </c>
      <c r="BI64" s="321">
        <f ca="1">Pacing!AO24</f>
        <v>5.5174670034157224E-3</v>
      </c>
      <c r="BO64" s="653" t="str">
        <f t="shared" ref="BO64:BO69" si="39">BO51</f>
        <v>Adjustment for hills:</v>
      </c>
      <c r="BP64" s="653"/>
      <c r="BQ64" s="654">
        <f ca="1">1+(BR64/$BO$40)</f>
        <v>0.97464519945376382</v>
      </c>
      <c r="BR64" s="655">
        <f ca="1">BQ79-BR55-BR54-BR52-BO40</f>
        <v>-3.7856125815561026E-3</v>
      </c>
    </row>
    <row r="65" spans="1:70" ht="13.5" thickBot="1" x14ac:dyDescent="0.25">
      <c r="A65" s="587"/>
      <c r="B65" s="588">
        <f>'Raw Elevation Data'!F62</f>
        <v>2.9000000000000061</v>
      </c>
      <c r="C65" s="588">
        <f ca="1">'Raw Elevation Data'!L62</f>
        <v>2475.1560000000009</v>
      </c>
      <c r="D65" s="588">
        <f t="shared" si="38"/>
        <v>5.0000000000000266E-2</v>
      </c>
      <c r="E65" s="595">
        <f t="shared" ca="1" si="8"/>
        <v>0.971646483059734</v>
      </c>
      <c r="F65" s="577">
        <f t="shared" ca="1" si="9"/>
        <v>-1.5751953855703306E-2</v>
      </c>
      <c r="G65" s="590"/>
      <c r="H65" s="591"/>
      <c r="I65" s="592"/>
      <c r="J65" s="593"/>
      <c r="K65" s="572"/>
      <c r="L65" s="593">
        <f ca="1">IF($M65&gt;=0,(1+((TAN(ASIN(($C65-$C63)/(($B65-$B63)*5280))))/0.01)*(IF($B65&gt;=$BA$48,$BC$48+(($BC$49-$BC$48)/$BB$49)*(($B65-$BA$48)/0.05),IF($B65&gt;=$BA$47,$BC$47+(($BC$48-$BC$47)/$BB$48)*(($B65-$BA$47)/0.05),$BC$46))))*AVERAGE(AQ64:AQ65),   1+((TAN(ASIN(($C65-$C63)/(($B65-$B63)*5280))))/0.01)*(IF($B65&gt;=$BA$48,$BD$48+(($BD$49-$BD$48)/$BB$49)*(($B65-$BA$48)/0.05),IF($B65&gt;=$BA$47,$BD$47+(($BD$48-$BD$47)/$BB$48)*(($B65-$BA$47)/0.05),$BD$46))))</f>
        <v>0.97164648305973245</v>
      </c>
      <c r="M65" s="583">
        <f ca="1">C65-C63</f>
        <v>-8.3160000000002583</v>
      </c>
      <c r="N65" s="592"/>
      <c r="O65" s="644"/>
      <c r="P65" s="593"/>
      <c r="Q65" s="572"/>
      <c r="R65" s="593"/>
      <c r="S65" s="583"/>
      <c r="T65" s="593"/>
      <c r="U65" s="572"/>
      <c r="V65" s="594"/>
      <c r="W65" s="583"/>
      <c r="X65" s="593"/>
      <c r="Y65" s="572"/>
      <c r="Z65" s="595"/>
      <c r="AA65" s="583"/>
      <c r="AB65" s="593"/>
      <c r="AC65" s="572"/>
      <c r="AD65" s="595"/>
      <c r="AE65" s="583"/>
      <c r="AF65" s="593"/>
      <c r="AG65" s="596"/>
      <c r="AH65" s="593"/>
      <c r="AI65" s="593"/>
      <c r="AJ65" s="572"/>
      <c r="AK65" s="597"/>
      <c r="AL65" s="597"/>
      <c r="AM65" s="583"/>
      <c r="AN65" s="89">
        <f t="shared" ca="1" si="1"/>
        <v>1.0000000000000049</v>
      </c>
      <c r="AO65" s="90">
        <f t="shared" ca="1" si="2"/>
        <v>20</v>
      </c>
      <c r="AP65" s="90">
        <f ca="1">IF($AO65=1,MATCH(1,$AO66:$AO$533,0),$AP64)</f>
        <v>487</v>
      </c>
      <c r="AQ65" s="594">
        <f t="shared" ca="1" si="3"/>
        <v>1</v>
      </c>
      <c r="AR65" s="594">
        <f t="shared" ca="1" si="10"/>
        <v>-1.5703433367641909E-2</v>
      </c>
      <c r="AS65" s="1">
        <f t="shared" ca="1" si="0"/>
        <v>0</v>
      </c>
      <c r="AT65" s="91">
        <f ca="1">AVERAGE(F65:INDIRECT("F"&amp;(ROW()-AO65+1)))</f>
        <v>-1.4570479971403779E-2</v>
      </c>
      <c r="AU65" s="91">
        <f ca="1">IF(AT65&gt;0,MAX(F65:INDIRECT("F"&amp;(ROW()-AO65+1))),MIN(F65:INDIRECT("F"&amp;(ROW()-AO65+1))))</f>
        <v>-1.575195385570503E-2</v>
      </c>
      <c r="AV65" s="92">
        <f t="shared" ca="1" si="4"/>
        <v>-74.843999999999141</v>
      </c>
      <c r="AW65" s="92">
        <f t="shared" ca="1" si="5"/>
        <v>0</v>
      </c>
      <c r="AX65" s="92">
        <f t="shared" ca="1" si="6"/>
        <v>-74.843999999999141</v>
      </c>
      <c r="BA65" s="3"/>
      <c r="BB65" s="3"/>
      <c r="BC65" s="3"/>
      <c r="BD65" s="3"/>
      <c r="BE65" s="3"/>
      <c r="BF65" s="3"/>
      <c r="BG65" s="3"/>
      <c r="BH65" s="3">
        <v>7</v>
      </c>
      <c r="BI65" s="321">
        <f ca="1">Pacing!AO25</f>
        <v>5.5057187151044606E-3</v>
      </c>
      <c r="BO65" s="653" t="str">
        <f t="shared" si="39"/>
        <v>Adjustment for surface:</v>
      </c>
      <c r="BP65" s="656"/>
      <c r="BQ65" s="657">
        <f>$BG$36</f>
        <v>1</v>
      </c>
      <c r="BR65" s="655">
        <f>BR52</f>
        <v>0</v>
      </c>
    </row>
    <row r="66" spans="1:70" x14ac:dyDescent="0.2">
      <c r="A66" s="587"/>
      <c r="B66" s="588">
        <f>'Raw Elevation Data'!F63</f>
        <v>2.9500000000000064</v>
      </c>
      <c r="C66" s="588">
        <f ca="1">'Raw Elevation Data'!L63</f>
        <v>2470.9980000000014</v>
      </c>
      <c r="D66" s="588">
        <f t="shared" si="38"/>
        <v>5.0000000000000266E-2</v>
      </c>
      <c r="E66" s="595">
        <f t="shared" ca="1" si="8"/>
        <v>0.97164648305973556</v>
      </c>
      <c r="F66" s="577">
        <f t="shared" ca="1" si="9"/>
        <v>-1.5751953855702445E-2</v>
      </c>
      <c r="G66" s="590"/>
      <c r="H66" s="591"/>
      <c r="I66" s="592"/>
      <c r="J66" s="593"/>
      <c r="K66" s="572"/>
      <c r="L66" s="593"/>
      <c r="M66" s="583"/>
      <c r="N66" s="592"/>
      <c r="O66" s="644"/>
      <c r="P66" s="593"/>
      <c r="Q66" s="572"/>
      <c r="R66" s="593"/>
      <c r="S66" s="583"/>
      <c r="T66" s="593"/>
      <c r="U66" s="572"/>
      <c r="V66" s="594"/>
      <c r="W66" s="583"/>
      <c r="X66" s="593"/>
      <c r="Y66" s="572"/>
      <c r="Z66" s="595"/>
      <c r="AA66" s="583"/>
      <c r="AB66" s="593"/>
      <c r="AC66" s="572"/>
      <c r="AD66" s="595"/>
      <c r="AE66" s="583"/>
      <c r="AF66" s="593"/>
      <c r="AG66" s="596"/>
      <c r="AH66" s="593"/>
      <c r="AI66" s="593"/>
      <c r="AJ66" s="572"/>
      <c r="AK66" s="597"/>
      <c r="AL66" s="597"/>
      <c r="AM66" s="583"/>
      <c r="AN66" s="89">
        <f t="shared" ca="1" si="1"/>
        <v>1.0500000000000052</v>
      </c>
      <c r="AO66" s="90">
        <f t="shared" ca="1" si="2"/>
        <v>21</v>
      </c>
      <c r="AP66" s="90">
        <f ca="1">IF($AO66=1,MATCH(1,$AO67:$AO$533,0),$AP65)</f>
        <v>487</v>
      </c>
      <c r="AQ66" s="594">
        <f t="shared" ca="1" si="3"/>
        <v>1</v>
      </c>
      <c r="AR66" s="594">
        <f t="shared" ca="1" si="10"/>
        <v>-1.5703433367641909E-2</v>
      </c>
      <c r="AS66" s="1">
        <f t="shared" ca="1" si="0"/>
        <v>0</v>
      </c>
      <c r="AT66" s="91">
        <f ca="1">AVERAGE(F66:INDIRECT("F"&amp;(ROW()-AO66+1)))</f>
        <v>-1.4626740632560859E-2</v>
      </c>
      <c r="AU66" s="91">
        <f ca="1">IF(AT66&gt;0,MAX(F66:INDIRECT("F"&amp;(ROW()-AO66+1))),MIN(F66:INDIRECT("F"&amp;(ROW()-AO66+1))))</f>
        <v>-1.575195385570503E-2</v>
      </c>
      <c r="AV66" s="92">
        <f t="shared" ca="1" si="4"/>
        <v>-79.001999999998588</v>
      </c>
      <c r="AW66" s="92">
        <f t="shared" ca="1" si="5"/>
        <v>0</v>
      </c>
      <c r="AX66" s="92">
        <f t="shared" ca="1" si="6"/>
        <v>-79.001999999998588</v>
      </c>
      <c r="BC66" s="277"/>
      <c r="BD66" s="278" t="s">
        <v>233</v>
      </c>
      <c r="BE66" s="279" t="s">
        <v>235</v>
      </c>
      <c r="BF66" s="279" t="s">
        <v>80</v>
      </c>
      <c r="BH66">
        <v>8</v>
      </c>
      <c r="BI66" s="321">
        <f ca="1">Pacing!AO26</f>
        <v>5.5057187151044606E-3</v>
      </c>
      <c r="BO66" s="658" t="str">
        <f t="shared" si="39"/>
        <v>Terrain (hills + surface):</v>
      </c>
      <c r="BP66" s="656"/>
      <c r="BQ66" s="157">
        <f ca="1">1+(BR66/BO40)</f>
        <v>0.97464519945376382</v>
      </c>
      <c r="BR66" s="158">
        <f ca="1">BR64+BR65</f>
        <v>-3.7856125815561026E-3</v>
      </c>
    </row>
    <row r="67" spans="1:70" ht="12" customHeight="1" thickBot="1" x14ac:dyDescent="0.25">
      <c r="A67" s="587"/>
      <c r="B67" s="574">
        <f>'Raw Elevation Data'!F64</f>
        <v>3.0000000000000067</v>
      </c>
      <c r="C67" s="575">
        <f ca="1">'Raw Elevation Data'!L64</f>
        <v>2466.8400000000015</v>
      </c>
      <c r="D67" s="576">
        <f t="shared" si="38"/>
        <v>5.0000000000000266E-2</v>
      </c>
      <c r="E67" s="572">
        <f t="shared" ca="1" si="8"/>
        <v>0.971646483059734</v>
      </c>
      <c r="F67" s="577">
        <f t="shared" ca="1" si="9"/>
        <v>-1.5751953855703306E-2</v>
      </c>
      <c r="G67" s="590"/>
      <c r="H67" s="591"/>
      <c r="I67" s="603"/>
      <c r="J67" s="604">
        <f ca="1">IF(AVERAGE(E48:E67)&gt;$BA$68,AVERAGE(E48:E67),$BA$68)</f>
        <v>0.97633333333333328</v>
      </c>
      <c r="K67" s="572"/>
      <c r="L67" s="582">
        <f ca="1">IF($M67&gt;=0,(1+((TAN(ASIN(($C67-$C65)/(($B67-$B65)*5280))))/0.01)*(IF($B67&gt;=$BA$48,$BC$48+(($BC$49-$BC$48)/$BB$49)*(($B67-$BA$48)/0.05),IF($B67&gt;=$BA$47,$BC$47+(($BC$48-$BC$47)/$BB$48)*(($B67-$BA$47)/0.05),$BC$46))))*AVERAGE(AQ66:AQ67),   1+((TAN(ASIN(($C67-$C65)/(($B67-$B65)*5280))))/0.01)*(IF($B67&gt;=$BA$48,$BD$48+(($BD$49-$BD$48)/$BB$49)*(($B67-$BA$48)/0.05),IF($B67&gt;=$BA$47,$BD$47+(($BD$48-$BD$47)/$BB$48)*(($B67-$BA$47)/0.05),$BD$46))))</f>
        <v>0.97164648305973556</v>
      </c>
      <c r="M67" s="583">
        <f ca="1">C67-C65</f>
        <v>-8.3159999999993488</v>
      </c>
      <c r="N67" s="592"/>
      <c r="O67" s="604">
        <f ca="1">AVERAGE(L49,L51,L53,L55,L57,L59,L61,L63,L65,L67)</f>
        <v>0.97211913123869675</v>
      </c>
      <c r="P67" s="601">
        <f ca="1">IF(AVERAGE(L49,L51,L53,L55,L57,L59,L61,L63,L65,L67)&gt;$BA$68,AVERAGE(L49,L51,L53,L55,L57,L59,L61,L63,L65,L67),$BA$68)</f>
        <v>0.97633333333333328</v>
      </c>
      <c r="Q67" s="572"/>
      <c r="R67" s="582">
        <f ca="1">IF(S67&gt;=0,(1+((TAN(ASIN((C67-C63)/((B67-B63)*5280))))/0.01)*(IF(B63&gt;=$BA$48,$BC$48,IF(B63&gt;=$BA$47,$BC$47,$BC$46))))*AVERAGE(AQ64:AQ67),1+((TAN(ASIN((C67-C63)/((B67-B63)*5280))))/0.01)*(IF(B63&gt;=$BA$48,$BD$48,IF(B63&gt;=$BA$47,$BD$47,$BD$46))))</f>
        <v>0.971646483059734</v>
      </c>
      <c r="S67" s="583">
        <f ca="1">C67-C63</f>
        <v>-16.631999999999607</v>
      </c>
      <c r="T67" s="601">
        <f ca="1">IF(AVERAGE(R51,R55,R59,R63,R67)&gt;$BA$68,AVERAGE(R51,R55,R59,R63,R67),$BA$68)</f>
        <v>0.97633333333333328</v>
      </c>
      <c r="U67" s="572"/>
      <c r="V67" s="585">
        <f ca="1">IF(W67&gt;=0,(1+((TAN(ASIN((C67-C62)/((B67-B62)*5280))))/0.01)*(IF(B62&gt;=$BA$48,$BC$48,IF(B62&gt;=$BA$47,$BC$47,$BC$46))))*AVERAGE(AQ63:AQ67),1+((TAN(ASIN((C67-C62)/((B67-B62)*5280))))/0.01)*(IF(B62&gt;=$BA$48,$BD$48,IF(B62&gt;=$BA$47,$BD$47,$BD$46))))</f>
        <v>0.971646483059734</v>
      </c>
      <c r="W67" s="583">
        <f ca="1">C67-C62</f>
        <v>-20.789999999999509</v>
      </c>
      <c r="X67" s="601">
        <f ca="1">IF(AVERAGE(V52,V57,V62,V67)&gt;$BA$68,AVERAGE(V52,V57,V62,V67),$BA$68)</f>
        <v>0.97633333333333328</v>
      </c>
      <c r="Y67" s="572"/>
      <c r="Z67" s="572">
        <f ca="1">IF(AA67&gt;=0,(1+((TAN(ASIN((C67-C57)/((B67-B57)*5280))))/0.01)*(IF(B57&gt;=$BA$48,$BC$48,IF(B57&gt;=$BA$47,$BC$47,$BC$46))))*AVERAGE(AQ58:AQ67),1+((TAN(ASIN((C67-C57)/((B67-B57)*5280))))/0.01)*(IF(B57&gt;=$BA$48,$BD$48,IF(B57&gt;=$BA$47,$BD$47,$BD$46))))</f>
        <v>0.97164648305973433</v>
      </c>
      <c r="AA67" s="583">
        <f ca="1">C67-C57</f>
        <v>-41.579999999998563</v>
      </c>
      <c r="AB67" s="601">
        <f ca="1">IF(AVERAGE(Z67,Z57)&gt;$BA$68,AVERAGE(Z67,Z57),$BA$68)</f>
        <v>0.97633333333333328</v>
      </c>
      <c r="AC67" s="572"/>
      <c r="AD67" s="572">
        <f ca="1">IF(AE67&gt;=0,(1+((TAN(ASIN((C67-C47)/((B67-B47)*5280))))/0.01)*(IF(B47&gt;=$BA$48,$BC$48,IF(B47&gt;=$BA$47,$BC$47,$BC$46))))*AVERAGE(AQ48:AQ67),1+((TAN(ASIN((C67-C47)/((B67-B47)*5280))))/0.01)*(IF(B47&gt;=$BA$48,$BD$48,IF(B47&gt;=$BA$47,$BD$47,$BD$46))))</f>
        <v>0.97211915601281562</v>
      </c>
      <c r="AE67" s="583">
        <f ca="1">C67-C47</f>
        <v>-81.773999999998523</v>
      </c>
      <c r="AF67" s="601">
        <f ca="1">IF(AD67&gt;$BA$68,AD67,$BA$68)</f>
        <v>0.97633333333333328</v>
      </c>
      <c r="AG67" s="586"/>
      <c r="AH67" s="594"/>
      <c r="AI67" s="594"/>
      <c r="AJ67" s="572"/>
      <c r="AK67" s="605">
        <f ca="1">MAX(AW47:AW67)-MIN(AW47:AW67)</f>
        <v>0</v>
      </c>
      <c r="AL67" s="605">
        <f ca="1">-(MAX(AX47:AX67)-MIN(AX47:AX67))</f>
        <v>-81.773999999998523</v>
      </c>
      <c r="AM67" s="583"/>
      <c r="AN67" s="89">
        <f t="shared" ca="1" si="1"/>
        <v>1.1000000000000054</v>
      </c>
      <c r="AO67" s="90">
        <f t="shared" ca="1" si="2"/>
        <v>22</v>
      </c>
      <c r="AP67" s="90">
        <f ca="1">IF($AO67=1,MATCH(1,$AO68:$AO$533,0),$AP66)</f>
        <v>487</v>
      </c>
      <c r="AQ67" s="594">
        <f t="shared" ca="1" si="3"/>
        <v>1</v>
      </c>
      <c r="AR67" s="594">
        <f t="shared" ca="1" si="10"/>
        <v>-1.5703433367641909E-2</v>
      </c>
      <c r="AS67" s="1">
        <f t="shared" ca="1" si="0"/>
        <v>0</v>
      </c>
      <c r="AT67" s="91">
        <f ca="1">AVERAGE(F67:INDIRECT("F"&amp;(ROW()-AO67+1)))</f>
        <v>-1.4677886688158243E-2</v>
      </c>
      <c r="AU67" s="91">
        <f ca="1">IF(AT67&gt;0,MAX(F67:INDIRECT("F"&amp;(ROW()-AO67+1))),MIN(F67:INDIRECT("F"&amp;(ROW()-AO67+1))))</f>
        <v>-1.575195385570503E-2</v>
      </c>
      <c r="AV67" s="92">
        <f t="shared" ca="1" si="4"/>
        <v>-83.15999999999849</v>
      </c>
      <c r="AW67" s="92">
        <f t="shared" ca="1" si="5"/>
        <v>0</v>
      </c>
      <c r="AX67" s="92">
        <f t="shared" ca="1" si="6"/>
        <v>-83.15999999999849</v>
      </c>
      <c r="AZ67" s="80" t="s">
        <v>232</v>
      </c>
      <c r="BA67" s="3"/>
      <c r="BC67" s="276" t="s">
        <v>22</v>
      </c>
      <c r="BD67" s="280" t="s">
        <v>234</v>
      </c>
      <c r="BE67" s="280" t="s">
        <v>2</v>
      </c>
      <c r="BF67" s="280" t="s">
        <v>22</v>
      </c>
      <c r="BH67" s="3">
        <v>9</v>
      </c>
      <c r="BI67" s="321">
        <f ca="1">Pacing!AO27</f>
        <v>5.5057187151044606E-3</v>
      </c>
      <c r="BO67" s="658" t="str">
        <f t="shared" si="39"/>
        <v>Adjustment for altitude:</v>
      </c>
      <c r="BP67" s="658"/>
      <c r="BQ67" s="159">
        <f ca="1">$BE$36</f>
        <v>1.0002097735399285</v>
      </c>
      <c r="BR67" s="160">
        <f ca="1">(BQ67-1)*BO$40</f>
        <v>3.1320354919874155E-5</v>
      </c>
    </row>
    <row r="68" spans="1:70" ht="13.5" thickBot="1" x14ac:dyDescent="0.25">
      <c r="A68" s="587"/>
      <c r="B68" s="588">
        <f>'Raw Elevation Data'!F65</f>
        <v>3.0500000000000069</v>
      </c>
      <c r="C68" s="588">
        <f ca="1">'Raw Elevation Data'!L65</f>
        <v>2462.6820000000016</v>
      </c>
      <c r="D68" s="588">
        <f t="shared" si="38"/>
        <v>5.0000000000000266E-2</v>
      </c>
      <c r="E68" s="595">
        <f t="shared" ca="1" si="8"/>
        <v>0.97164648305973245</v>
      </c>
      <c r="F68" s="577">
        <f t="shared" ca="1" si="9"/>
        <v>-1.575195385570417E-2</v>
      </c>
      <c r="G68" s="590"/>
      <c r="H68" s="591"/>
      <c r="I68" s="592"/>
      <c r="J68" s="593"/>
      <c r="K68" s="572"/>
      <c r="L68" s="593"/>
      <c r="M68" s="583"/>
      <c r="N68" s="592"/>
      <c r="O68" s="644"/>
      <c r="P68" s="593"/>
      <c r="Q68" s="572"/>
      <c r="R68" s="593"/>
      <c r="S68" s="583"/>
      <c r="T68" s="593"/>
      <c r="U68" s="572"/>
      <c r="V68" s="594"/>
      <c r="W68" s="583"/>
      <c r="X68" s="593"/>
      <c r="Y68" s="572"/>
      <c r="Z68" s="595"/>
      <c r="AA68" s="583"/>
      <c r="AB68" s="593"/>
      <c r="AC68" s="572"/>
      <c r="AD68" s="595"/>
      <c r="AE68" s="583"/>
      <c r="AF68" s="593"/>
      <c r="AG68" s="596"/>
      <c r="AH68" s="593"/>
      <c r="AI68" s="593"/>
      <c r="AJ68" s="572"/>
      <c r="AK68" s="597"/>
      <c r="AL68" s="597"/>
      <c r="AM68" s="583"/>
      <c r="AN68" s="89">
        <f t="shared" ca="1" si="1"/>
        <v>1.1500000000000057</v>
      </c>
      <c r="AO68" s="90">
        <f t="shared" ca="1" si="2"/>
        <v>23</v>
      </c>
      <c r="AP68" s="90">
        <f ca="1">IF($AO68=1,MATCH(1,$AO69:$AO$533,0),$AP67)</f>
        <v>487</v>
      </c>
      <c r="AQ68" s="594">
        <f t="shared" ca="1" si="3"/>
        <v>1</v>
      </c>
      <c r="AR68" s="594">
        <f t="shared" ca="1" si="10"/>
        <v>-1.5703433367641909E-2</v>
      </c>
      <c r="AS68" s="1">
        <f t="shared" ca="1" si="0"/>
        <v>0</v>
      </c>
      <c r="AT68" s="91">
        <f ca="1">AVERAGE(F68:INDIRECT("F"&amp;(ROW()-AO68+1)))</f>
        <v>-1.472458526066024E-2</v>
      </c>
      <c r="AU68" s="91">
        <f ca="1">IF(AT68&gt;0,MAX(F68:INDIRECT("F"&amp;(ROW()-AO68+1))),MIN(F68:INDIRECT("F"&amp;(ROW()-AO68+1))))</f>
        <v>-1.575195385570503E-2</v>
      </c>
      <c r="AV68" s="92">
        <f t="shared" ca="1" si="4"/>
        <v>-87.317999999998392</v>
      </c>
      <c r="AW68" s="92">
        <f t="shared" ca="1" si="5"/>
        <v>0</v>
      </c>
      <c r="AX68" s="92">
        <f t="shared" ca="1" si="6"/>
        <v>-87.317999999998392</v>
      </c>
      <c r="AZ68" s="80" t="s">
        <v>369</v>
      </c>
      <c r="BA68" s="1583">
        <f>VLOOKUP(VALUE(LEFT(Pacing!I6,1)),'Course Analysis'!AZ69:BA72,2)</f>
        <v>0.97633333333333328</v>
      </c>
      <c r="BB68" s="1584"/>
      <c r="BC68" s="268">
        <f>BA68*BP40</f>
        <v>5.5598375491104921E-3</v>
      </c>
      <c r="BD68" s="268">
        <f ca="1">MIN(BR9:BR35)</f>
        <v>5.6806786062324156E-3</v>
      </c>
      <c r="BE68" s="62">
        <f>BO40</f>
        <v>0.14930555555555555</v>
      </c>
      <c r="BF68" s="62">
        <f>BP40</f>
        <v>5.6946099854323926E-3</v>
      </c>
      <c r="BH68">
        <v>10</v>
      </c>
      <c r="BI68" s="321">
        <f ca="1">Pacing!AO28</f>
        <v>5.5057187151044606E-3</v>
      </c>
      <c r="BK68" s="62"/>
      <c r="BL68" s="62"/>
      <c r="BO68" s="659" t="str">
        <f t="shared" si="39"/>
        <v>Adjustment for turns:</v>
      </c>
      <c r="BP68" s="659"/>
      <c r="BQ68" s="161">
        <f>$BC$36</f>
        <v>1.0003972983075089</v>
      </c>
      <c r="BR68" s="162">
        <f>(BQ68-1)*BO$40</f>
        <v>5.9318844523897907E-5</v>
      </c>
    </row>
    <row r="69" spans="1:70" ht="13.5" thickBot="1" x14ac:dyDescent="0.25">
      <c r="A69" s="573" t="s">
        <v>4</v>
      </c>
      <c r="B69" s="598">
        <f>'Raw Elevation Data'!F66</f>
        <v>3.1000000000000072</v>
      </c>
      <c r="C69" s="598">
        <f ca="1">'Raw Elevation Data'!L66</f>
        <v>2458.5240000000013</v>
      </c>
      <c r="D69" s="598">
        <f t="shared" si="38"/>
        <v>5.0000000000000266E-2</v>
      </c>
      <c r="E69" s="607">
        <f t="shared" ca="1" si="8"/>
        <v>0.971646483059734</v>
      </c>
      <c r="F69" s="577">
        <f t="shared" ca="1" si="9"/>
        <v>-1.5751953855703306E-2</v>
      </c>
      <c r="G69" s="600">
        <f ca="1">IF(AVERAGE(E58:E69)&gt;$BA$68,AVERAGE(E58:E69),$BA$68)</f>
        <v>0.97633333333333328</v>
      </c>
      <c r="H69" s="601">
        <f ca="1">IF(SUMIF(L58:L69,"&gt;0")/COUNT(L58:L69)&gt;$BA$68,SUMIF(L58:L69,"&gt;0")/COUNT(L58:L69),$BA$68)</f>
        <v>0.97633333333333328</v>
      </c>
      <c r="I69" s="592"/>
      <c r="J69" s="593"/>
      <c r="K69" s="572"/>
      <c r="L69" s="593">
        <f ca="1">IF($M69&gt;=0,(1+((TAN(ASIN(($C69-$C67)/(($B69-$B67)*5280))))/0.01)*(IF($B69&gt;=$BA$48,$BC$48+(($BC$49-$BC$48)/$BB$49)*(($B69-$BA$48)/0.05),IF($B69&gt;=$BA$47,$BC$47+(($BC$48-$BC$47)/$BB$48)*(($B69-$BA$47)/0.05),$BC$46))))*AVERAGE(AQ68:AQ69),   1+((TAN(ASIN(($C69-$C67)/(($B69-$B67)*5280))))/0.01)*(IF($B69&gt;=$BA$48,$BD$48+(($BD$49-$BD$48)/$BB$49)*(($B69-$BA$48)/0.05),IF($B69&gt;=$BA$47,$BD$47+(($BD$48-$BD$47)/$BB$48)*(($B69-$BA$47)/0.05),$BD$46))))</f>
        <v>0.97164648305973245</v>
      </c>
      <c r="M69" s="583">
        <f ca="1">C69-C67</f>
        <v>-8.3160000000002583</v>
      </c>
      <c r="N69" s="592"/>
      <c r="O69" s="644"/>
      <c r="P69" s="593"/>
      <c r="Q69" s="572"/>
      <c r="R69" s="593"/>
      <c r="S69" s="583"/>
      <c r="T69" s="593"/>
      <c r="U69" s="572"/>
      <c r="V69" s="594"/>
      <c r="W69" s="583"/>
      <c r="X69" s="593"/>
      <c r="Y69" s="572"/>
      <c r="Z69" s="595"/>
      <c r="AA69" s="583"/>
      <c r="AB69" s="593"/>
      <c r="AC69" s="572"/>
      <c r="AD69" s="595"/>
      <c r="AE69" s="583"/>
      <c r="AF69" s="593"/>
      <c r="AG69" s="596"/>
      <c r="AH69" s="602">
        <f ca="1">(MAX(AW58:AW69)-MIN(AW58:AW69))*0.3048</f>
        <v>0</v>
      </c>
      <c r="AI69" s="602">
        <f ca="1">-(MAX(AX58:AX69)-MIN(AX58:AX69))*0.3048</f>
        <v>-13.940942399999811</v>
      </c>
      <c r="AJ69" s="572"/>
      <c r="AK69" s="597"/>
      <c r="AL69" s="597"/>
      <c r="AM69" s="583"/>
      <c r="AN69" s="89">
        <f t="shared" ca="1" si="1"/>
        <v>1.200000000000006</v>
      </c>
      <c r="AO69" s="90">
        <f t="shared" ca="1" si="2"/>
        <v>24</v>
      </c>
      <c r="AP69" s="90">
        <f ca="1">IF($AO69=1,MATCH(1,$AO70:$AO$533,0),$AP68)</f>
        <v>487</v>
      </c>
      <c r="AQ69" s="594">
        <f t="shared" ca="1" si="3"/>
        <v>1</v>
      </c>
      <c r="AR69" s="594">
        <f t="shared" ca="1" si="10"/>
        <v>-1.5703433367641909E-2</v>
      </c>
      <c r="AS69" s="1">
        <f t="shared" ca="1" si="0"/>
        <v>0</v>
      </c>
      <c r="AT69" s="91">
        <f ca="1">AVERAGE(F69:INDIRECT("F"&amp;(ROW()-AO69+1)))</f>
        <v>-1.4767392285453701E-2</v>
      </c>
      <c r="AU69" s="91">
        <f ca="1">IF(AT69&gt;0,MAX(F69:INDIRECT("F"&amp;(ROW()-AO69+1))),MIN(F69:INDIRECT("F"&amp;(ROW()-AO69+1))))</f>
        <v>-1.575195385570503E-2</v>
      </c>
      <c r="AV69" s="92">
        <f t="shared" ca="1" si="4"/>
        <v>-91.475999999998749</v>
      </c>
      <c r="AW69" s="92">
        <f t="shared" ca="1" si="5"/>
        <v>0</v>
      </c>
      <c r="AX69" s="92">
        <f t="shared" ca="1" si="6"/>
        <v>-91.475999999998749</v>
      </c>
      <c r="AZ69" s="637">
        <v>1</v>
      </c>
      <c r="BA69" s="1581">
        <v>0.999</v>
      </c>
      <c r="BB69" s="1581"/>
      <c r="BC69" s="1585" t="s">
        <v>257</v>
      </c>
      <c r="BD69" s="1585"/>
      <c r="BE69" s="319">
        <f ca="1">BQ43</f>
        <v>0.1461294841003398</v>
      </c>
      <c r="BH69" s="3">
        <v>11</v>
      </c>
      <c r="BI69" s="321">
        <f ca="1">Pacing!AO29</f>
        <v>5.5057187151044606E-3</v>
      </c>
      <c r="BO69" s="660" t="str">
        <f t="shared" si="39"/>
        <v>Overal Difficulty Factor:</v>
      </c>
      <c r="BP69" s="661"/>
      <c r="BQ69" s="164">
        <f ca="1">($BI$40+BR69)/$BI$40</f>
        <v>0.97525227130120118</v>
      </c>
      <c r="BR69" s="165">
        <f ca="1">SUM(BR66:BR68)</f>
        <v>-3.6949733821123303E-3</v>
      </c>
    </row>
    <row r="70" spans="1:70" ht="13.5" thickTop="1" x14ac:dyDescent="0.2">
      <c r="A70" s="587"/>
      <c r="B70" s="588">
        <f>'Raw Elevation Data'!F67</f>
        <v>3.1500000000000075</v>
      </c>
      <c r="C70" s="588">
        <f ca="1">'Raw Elevation Data'!L67</f>
        <v>2454.3660000000018</v>
      </c>
      <c r="D70" s="588">
        <f t="shared" si="38"/>
        <v>5.0000000000000266E-2</v>
      </c>
      <c r="E70" s="595">
        <f t="shared" ca="1" si="8"/>
        <v>0.97164648305973556</v>
      </c>
      <c r="F70" s="577">
        <f t="shared" ca="1" si="9"/>
        <v>-1.5751953855702445E-2</v>
      </c>
      <c r="G70" s="590"/>
      <c r="H70" s="591"/>
      <c r="I70" s="592"/>
      <c r="J70" s="593"/>
      <c r="K70" s="572"/>
      <c r="L70" s="593"/>
      <c r="M70" s="583"/>
      <c r="N70" s="592"/>
      <c r="O70" s="644"/>
      <c r="P70" s="593"/>
      <c r="Q70" s="572"/>
      <c r="R70" s="593"/>
      <c r="S70" s="583"/>
      <c r="T70" s="593"/>
      <c r="U70" s="572"/>
      <c r="V70" s="594"/>
      <c r="W70" s="583"/>
      <c r="X70" s="593"/>
      <c r="Y70" s="572"/>
      <c r="Z70" s="595"/>
      <c r="AA70" s="583"/>
      <c r="AB70" s="593"/>
      <c r="AC70" s="572"/>
      <c r="AD70" s="595"/>
      <c r="AE70" s="583"/>
      <c r="AF70" s="593"/>
      <c r="AG70" s="596"/>
      <c r="AH70" s="593"/>
      <c r="AI70" s="593"/>
      <c r="AJ70" s="572"/>
      <c r="AK70" s="597"/>
      <c r="AL70" s="597"/>
      <c r="AM70" s="583"/>
      <c r="AN70" s="89">
        <f t="shared" ca="1" si="1"/>
        <v>1.2500000000000062</v>
      </c>
      <c r="AO70" s="90">
        <f t="shared" ca="1" si="2"/>
        <v>25</v>
      </c>
      <c r="AP70" s="90">
        <f ca="1">IF($AO70=1,MATCH(1,$AO71:$AO$533,0),$AP69)</f>
        <v>487</v>
      </c>
      <c r="AQ70" s="594">
        <f t="shared" ca="1" si="3"/>
        <v>1</v>
      </c>
      <c r="AR70" s="594">
        <f t="shared" ca="1" si="10"/>
        <v>-1.5703433367641909E-2</v>
      </c>
      <c r="AS70" s="1">
        <f t="shared" ca="1" si="0"/>
        <v>0</v>
      </c>
      <c r="AT70" s="91">
        <f ca="1">AVERAGE(F70:INDIRECT("F"&amp;(ROW()-AO70+1)))</f>
        <v>-1.4806774748263651E-2</v>
      </c>
      <c r="AU70" s="91">
        <f ca="1">IF(AT70&gt;0,MAX(F70:INDIRECT("F"&amp;(ROW()-AO70+1))),MIN(F70:INDIRECT("F"&amp;(ROW()-AO70+1))))</f>
        <v>-1.575195385570503E-2</v>
      </c>
      <c r="AV70" s="92">
        <f t="shared" ca="1" si="4"/>
        <v>-95.633999999998196</v>
      </c>
      <c r="AW70" s="92">
        <f t="shared" ca="1" si="5"/>
        <v>0</v>
      </c>
      <c r="AX70" s="92">
        <f t="shared" ca="1" si="6"/>
        <v>-95.633999999998196</v>
      </c>
      <c r="AZ70" s="637">
        <v>2</v>
      </c>
      <c r="BA70" s="1581">
        <v>0.97633333333333328</v>
      </c>
      <c r="BB70" s="1581"/>
      <c r="BC70" s="1585" t="s">
        <v>258</v>
      </c>
      <c r="BD70" s="1585"/>
      <c r="BE70" s="62">
        <f ca="1">BQ44</f>
        <v>-3.1760714552157565E-3</v>
      </c>
      <c r="BH70">
        <v>12</v>
      </c>
      <c r="BI70" s="321">
        <f ca="1">Pacing!AO30</f>
        <v>5.5057187151044606E-3</v>
      </c>
    </row>
    <row r="71" spans="1:70" x14ac:dyDescent="0.2">
      <c r="A71" s="587"/>
      <c r="B71" s="588">
        <f>'Raw Elevation Data'!F68</f>
        <v>3.2000000000000077</v>
      </c>
      <c r="C71" s="588">
        <f ca="1">'Raw Elevation Data'!L68</f>
        <v>2450.2080000000019</v>
      </c>
      <c r="D71" s="588">
        <f t="shared" si="38"/>
        <v>5.0000000000000266E-2</v>
      </c>
      <c r="E71" s="595">
        <f t="shared" ca="1" si="8"/>
        <v>0.971646483059734</v>
      </c>
      <c r="F71" s="577">
        <f t="shared" ca="1" si="9"/>
        <v>-1.5751953855703306E-2</v>
      </c>
      <c r="G71" s="590"/>
      <c r="H71" s="591"/>
      <c r="I71" s="592"/>
      <c r="J71" s="593"/>
      <c r="K71" s="572"/>
      <c r="L71" s="593">
        <f ca="1">IF($M71&gt;=0,(1+((TAN(ASIN(($C71-$C69)/(($B71-$B69)*5280))))/0.01)*(IF($B71&gt;=$BA$48,$BC$48+(($BC$49-$BC$48)/$BB$49)*(($B71-$BA$48)/0.05),IF($B71&gt;=$BA$47,$BC$47+(($BC$48-$BC$47)/$BB$48)*(($B71-$BA$47)/0.05),$BC$46))))*AVERAGE(AQ70:AQ71),   1+((TAN(ASIN(($C71-$C69)/(($B71-$B69)*5280))))/0.01)*(IF($B71&gt;=$BA$48,$BD$48+(($BD$49-$BD$48)/$BB$49)*(($B71-$BA$48)/0.05),IF($B71&gt;=$BA$47,$BD$47+(($BD$48-$BD$47)/$BB$48)*(($B71-$BA$47)/0.05),$BD$46))))</f>
        <v>0.97164648305973556</v>
      </c>
      <c r="M71" s="583">
        <f ca="1">C71-C69</f>
        <v>-8.3159999999993488</v>
      </c>
      <c r="N71" s="592"/>
      <c r="O71" s="644"/>
      <c r="P71" s="593"/>
      <c r="Q71" s="572"/>
      <c r="R71" s="593">
        <f ca="1">IF(S71&gt;=0,(1+((TAN(ASIN((C71-C67)/((B71-B67)*5280))))/0.01)*(IF(B67&gt;=$BA$48,$BC$48,IF(B67&gt;=$BA$47,$BC$47,$BC$46))))*AVERAGE(AQ68:AQ71),1+((TAN(ASIN((C71-C67)/((B71-B67)*5280))))/0.01)*(IF(B67&gt;=$BA$48,$BD$48,IF(B67&gt;=$BA$47,$BD$47,$BD$46))))</f>
        <v>0.971646483059734</v>
      </c>
      <c r="S71" s="583">
        <f ca="1">C71-C67</f>
        <v>-16.631999999999607</v>
      </c>
      <c r="T71" s="593"/>
      <c r="U71" s="572"/>
      <c r="V71" s="594"/>
      <c r="W71" s="583"/>
      <c r="X71" s="593"/>
      <c r="Y71" s="572"/>
      <c r="Z71" s="595"/>
      <c r="AA71" s="583"/>
      <c r="AB71" s="593"/>
      <c r="AC71" s="572"/>
      <c r="AD71" s="595"/>
      <c r="AE71" s="583"/>
      <c r="AF71" s="593"/>
      <c r="AG71" s="596"/>
      <c r="AH71" s="593"/>
      <c r="AI71" s="593"/>
      <c r="AJ71" s="572"/>
      <c r="AK71" s="597"/>
      <c r="AL71" s="597"/>
      <c r="AM71" s="583"/>
      <c r="AN71" s="89">
        <f t="shared" ca="1" si="1"/>
        <v>1.3000000000000065</v>
      </c>
      <c r="AO71" s="90">
        <f t="shared" ca="1" si="2"/>
        <v>26</v>
      </c>
      <c r="AP71" s="90">
        <f ca="1">IF($AO71=1,MATCH(1,$AO72:$AO$533,0),$AP70)</f>
        <v>487</v>
      </c>
      <c r="AQ71" s="594">
        <f t="shared" ca="1" si="3"/>
        <v>1</v>
      </c>
      <c r="AR71" s="594">
        <f t="shared" ca="1" si="10"/>
        <v>-1.5703433367641909E-2</v>
      </c>
      <c r="AS71" s="1">
        <f t="shared" ref="AS71:AS134" ca="1" si="40">IF(F72*F71&gt;0,0,IF(F72*F71&lt;0,AN71,AN71))</f>
        <v>0</v>
      </c>
      <c r="AT71" s="91">
        <f ca="1">AVERAGE(F71:INDIRECT("F"&amp;(ROW()-AO71+1)))</f>
        <v>-1.4843127790857485E-2</v>
      </c>
      <c r="AU71" s="91">
        <f ca="1">IF(AT71&gt;0,MAX(F71:INDIRECT("F"&amp;(ROW()-AO71+1))),MIN(F71:INDIRECT("F"&amp;(ROW()-AO71+1))))</f>
        <v>-1.575195385570503E-2</v>
      </c>
      <c r="AV71" s="92">
        <f t="shared" ca="1" si="4"/>
        <v>-99.791999999998097</v>
      </c>
      <c r="AW71" s="92">
        <f t="shared" ca="1" si="5"/>
        <v>0</v>
      </c>
      <c r="AX71" s="92">
        <f t="shared" ca="1" si="6"/>
        <v>-99.791999999998097</v>
      </c>
      <c r="AZ71" s="637">
        <v>3</v>
      </c>
      <c r="BA71" s="1581">
        <v>0.953666666666667</v>
      </c>
      <c r="BB71" s="1581"/>
      <c r="BH71" s="3">
        <v>13</v>
      </c>
      <c r="BI71" s="321">
        <f ca="1">Pacing!AO31</f>
        <v>5.5057187151044606E-3</v>
      </c>
    </row>
    <row r="72" spans="1:70" ht="13.5" thickBot="1" x14ac:dyDescent="0.25">
      <c r="A72" s="587"/>
      <c r="B72" s="588">
        <f>'Raw Elevation Data'!F69</f>
        <v>3.250000000000008</v>
      </c>
      <c r="C72" s="588">
        <f ca="1">'Raw Elevation Data'!L69</f>
        <v>2446.050000000002</v>
      </c>
      <c r="D72" s="588">
        <f t="shared" si="38"/>
        <v>5.0000000000000266E-2</v>
      </c>
      <c r="E72" s="595">
        <f t="shared" ca="1" si="8"/>
        <v>0.97164648305973089</v>
      </c>
      <c r="F72" s="577">
        <f t="shared" ca="1" si="9"/>
        <v>-1.575195385570503E-2</v>
      </c>
      <c r="G72" s="590"/>
      <c r="H72" s="591"/>
      <c r="I72" s="592"/>
      <c r="J72" s="593"/>
      <c r="K72" s="572"/>
      <c r="L72" s="593"/>
      <c r="M72" s="583"/>
      <c r="N72" s="592"/>
      <c r="O72" s="644"/>
      <c r="P72" s="593"/>
      <c r="Q72" s="572"/>
      <c r="R72" s="593"/>
      <c r="S72" s="583"/>
      <c r="T72" s="593"/>
      <c r="U72" s="572"/>
      <c r="V72" s="594">
        <f ca="1">IF(W72&gt;=0,(1+((TAN(ASIN((C72-C67)/((B72-B67)*5280))))/0.01)*(IF(B67&gt;=$BA$48,$BC$48,IF(B67&gt;=$BA$47,$BC$47,$BC$46))))*AVERAGE(AQ68:AQ72),1+((TAN(ASIN((C72-C67)/((B72-B67)*5280))))/0.01)*(IF(B67&gt;=$BA$48,$BD$48,IF(B67&gt;=$BA$47,$BD$47,$BD$46))))</f>
        <v>0.971646483059734</v>
      </c>
      <c r="W72" s="583">
        <f ca="1">C72-C67</f>
        <v>-20.789999999999509</v>
      </c>
      <c r="X72" s="593"/>
      <c r="Y72" s="572"/>
      <c r="Z72" s="595"/>
      <c r="AA72" s="583"/>
      <c r="AB72" s="593"/>
      <c r="AC72" s="572"/>
      <c r="AD72" s="595"/>
      <c r="AE72" s="583"/>
      <c r="AF72" s="593"/>
      <c r="AG72" s="596"/>
      <c r="AH72" s="593"/>
      <c r="AI72" s="593"/>
      <c r="AJ72" s="572"/>
      <c r="AK72" s="597"/>
      <c r="AL72" s="597"/>
      <c r="AM72" s="583"/>
      <c r="AN72" s="89">
        <f t="shared" ref="AN72:AN135" ca="1" si="41">IF(F72&lt;&gt;0,IF((F72*F71)&lt;=0,D72,D72+AN71),D72)</f>
        <v>1.3500000000000068</v>
      </c>
      <c r="AO72" s="90">
        <f t="shared" ref="AO72:AO135" ca="1" si="42">IF(F72*F71&gt;0,AO71+1,1)</f>
        <v>27</v>
      </c>
      <c r="AP72" s="90">
        <f ca="1">IF($AO72=1,MATCH(1,$AO73:$AO$533,0),$AP71)</f>
        <v>487</v>
      </c>
      <c r="AQ72" s="594">
        <f t="shared" ref="AQ72:AQ135" ca="1" si="43">IF($AR72&gt;$BC$62,MIN(IF($AP72&gt;($AV$4/0.05),1+(($AP72-($AV$4/0.05))*((($BB$62-1)/(($BA$62-$AV$4)/0.05)))),1),$BB$62),1)</f>
        <v>1</v>
      </c>
      <c r="AR72" s="594">
        <f t="shared" ca="1" si="10"/>
        <v>-1.5703433367641909E-2</v>
      </c>
      <c r="AS72" s="1">
        <f t="shared" ca="1" si="40"/>
        <v>0</v>
      </c>
      <c r="AT72" s="91">
        <f ca="1">AVERAGE(F72:INDIRECT("F"&amp;(ROW()-AO72+1)))</f>
        <v>-1.4876788015481469E-2</v>
      </c>
      <c r="AU72" s="91">
        <f ca="1">IF(AT72&gt;0,MAX(F72:INDIRECT("F"&amp;(ROW()-AO72+1))),MIN(F72:INDIRECT("F"&amp;(ROW()-AO72+1))))</f>
        <v>-1.575195385570503E-2</v>
      </c>
      <c r="AV72" s="92">
        <f t="shared" ref="AV72:AV135" ca="1" si="44">-(INDIRECT("C"&amp;(ROW()-AO72))-C72)</f>
        <v>-103.949999999998</v>
      </c>
      <c r="AW72" s="92">
        <f t="shared" ref="AW72:AW135" ca="1" si="45">IF(F72&gt;0,AW71+C72-C71,AW71)</f>
        <v>0</v>
      </c>
      <c r="AX72" s="92">
        <f t="shared" ref="AX72:AX135" ca="1" si="46">IF(F72&lt;0,AX71-(C71-C72),AX71)</f>
        <v>-103.949999999998</v>
      </c>
      <c r="AZ72" s="637">
        <v>4</v>
      </c>
      <c r="BA72" s="1581">
        <v>0.92</v>
      </c>
      <c r="BB72" s="1581"/>
      <c r="BC72" s="279" t="s">
        <v>235</v>
      </c>
      <c r="BD72" s="59" t="s">
        <v>255</v>
      </c>
      <c r="BE72" s="59" t="s">
        <v>256</v>
      </c>
      <c r="BF72" s="279" t="s">
        <v>80</v>
      </c>
      <c r="BH72">
        <v>14</v>
      </c>
      <c r="BI72" s="321">
        <f ca="1">Pacing!AO32</f>
        <v>5.5057187151044606E-3</v>
      </c>
      <c r="BN72" s="1593" t="s">
        <v>374</v>
      </c>
      <c r="BO72" s="1593"/>
      <c r="BQ72" s="371" t="s">
        <v>372</v>
      </c>
    </row>
    <row r="73" spans="1:70" ht="13.5" thickBot="1" x14ac:dyDescent="0.25">
      <c r="A73" s="587"/>
      <c r="B73" s="588">
        <f>'Raw Elevation Data'!F70</f>
        <v>3.3000000000000083</v>
      </c>
      <c r="C73" s="588">
        <f ca="1">'Raw Elevation Data'!L70</f>
        <v>2441.8920000000012</v>
      </c>
      <c r="D73" s="588">
        <f t="shared" si="38"/>
        <v>5.0000000000000266E-2</v>
      </c>
      <c r="E73" s="595">
        <f t="shared" ref="E73:E136" ca="1" si="47">IF($F73&gt;=0,(1+($F73/0.01)*(IF($B73&gt;=$BA$48,$BC$48+(($BC$49-$BC$48)/$BB$49)*(($B73-$BA$48)/0.05),IF($B73&gt;=$BA$47,$BC$47+(($BC$48-$BC$47)/$BB$48)*(($B73-$BA$47)/0.05),$BC$46))))*AQ73,1+($F73/0.01)*(IF($B73&gt;=$BA$48,$BD$48+(($BD$49-$BD$48)/$BB$49)*(($B73-$BA$48)/0.05),IF($B73&gt;=$BA$47,$BD$47+(($BD$48-$BD$47)/$BB$48)*(($B73-$BA$47)/0.05),$BD$46))))</f>
        <v>0.97164648305973245</v>
      </c>
      <c r="F73" s="577">
        <f t="shared" ref="F73:F136" ca="1" si="48">TAN(ASIN((C74-C72)/((B74-B72)*5280)))</f>
        <v>-1.575195385570417E-2</v>
      </c>
      <c r="G73" s="590"/>
      <c r="H73" s="591"/>
      <c r="I73" s="592"/>
      <c r="J73" s="593"/>
      <c r="K73" s="572"/>
      <c r="L73" s="593">
        <f ca="1">IF($M73&gt;=0,(1+((TAN(ASIN(($C73-$C71)/(($B73-$B71)*5280))))/0.01)*(IF($B73&gt;=$BA$48,$BC$48+(($BC$49-$BC$48)/$BB$49)*(($B73-$BA$48)/0.05),IF($B73&gt;=$BA$47,$BC$47+(($BC$48-$BC$47)/$BB$48)*(($B73-$BA$47)/0.05),$BC$46))))*AVERAGE(AQ72:AQ73),   1+((TAN(ASIN(($C73-$C71)/(($B73-$B71)*5280))))/0.01)*(IF($B73&gt;=$BA$48,$BD$48+(($BD$49-$BD$48)/$BB$49)*(($B73-$BA$48)/0.05),IF($B73&gt;=$BA$47,$BD$47+(($BD$48-$BD$47)/$BB$48)*(($B73-$BA$47)/0.05),$BD$46))))</f>
        <v>0.97164648305973089</v>
      </c>
      <c r="M73" s="583">
        <f ca="1">C73-C71</f>
        <v>-8.316000000000713</v>
      </c>
      <c r="N73" s="592"/>
      <c r="O73" s="644"/>
      <c r="P73" s="593"/>
      <c r="Q73" s="572"/>
      <c r="R73" s="593"/>
      <c r="S73" s="583"/>
      <c r="T73" s="593"/>
      <c r="U73" s="572"/>
      <c r="V73" s="594"/>
      <c r="W73" s="583"/>
      <c r="X73" s="593"/>
      <c r="Y73" s="572"/>
      <c r="Z73" s="595"/>
      <c r="AA73" s="583"/>
      <c r="AB73" s="593"/>
      <c r="AC73" s="572"/>
      <c r="AD73" s="595"/>
      <c r="AE73" s="583"/>
      <c r="AF73" s="593"/>
      <c r="AG73" s="596"/>
      <c r="AH73" s="593"/>
      <c r="AI73" s="593"/>
      <c r="AJ73" s="572"/>
      <c r="AK73" s="597"/>
      <c r="AL73" s="597"/>
      <c r="AM73" s="583"/>
      <c r="AN73" s="89">
        <f t="shared" ca="1" si="41"/>
        <v>1.400000000000007</v>
      </c>
      <c r="AO73" s="90">
        <f t="shared" ca="1" si="42"/>
        <v>28</v>
      </c>
      <c r="AP73" s="90">
        <f ca="1">IF($AO73=1,MATCH(1,$AO74:$AO$533,0),$AP72)</f>
        <v>487</v>
      </c>
      <c r="AQ73" s="594">
        <f t="shared" ca="1" si="43"/>
        <v>1</v>
      </c>
      <c r="AR73" s="594">
        <f t="shared" ref="AR73:AR136" ca="1" si="49">INDIRECT("AT"&amp;ROW()+$AP73-$AO73)</f>
        <v>-1.5703433367641909E-2</v>
      </c>
      <c r="AS73" s="1">
        <f t="shared" ca="1" si="40"/>
        <v>0</v>
      </c>
      <c r="AT73" s="91">
        <f ca="1">AVERAGE(F73:INDIRECT("F"&amp;(ROW()-AO73+1)))</f>
        <v>-1.4908043938346565E-2</v>
      </c>
      <c r="AU73" s="91">
        <f ca="1">IF(AT73&gt;0,MAX(F73:INDIRECT("F"&amp;(ROW()-AO73+1))),MIN(F73:INDIRECT("F"&amp;(ROW()-AO73+1))))</f>
        <v>-1.575195385570503E-2</v>
      </c>
      <c r="AV73" s="92">
        <f t="shared" ca="1" si="44"/>
        <v>-108.10799999999881</v>
      </c>
      <c r="AW73" s="92">
        <f t="shared" ca="1" si="45"/>
        <v>0</v>
      </c>
      <c r="AX73" s="92">
        <f t="shared" ca="1" si="46"/>
        <v>-108.10799999999881</v>
      </c>
      <c r="BC73" s="280" t="s">
        <v>2</v>
      </c>
      <c r="BD73" s="85" t="s">
        <v>22</v>
      </c>
      <c r="BE73" s="85" t="s">
        <v>22</v>
      </c>
      <c r="BF73" s="280" t="s">
        <v>22</v>
      </c>
      <c r="BH73" s="3">
        <v>15</v>
      </c>
      <c r="BI73" s="321">
        <f ca="1">Pacing!AO33</f>
        <v>5.5057187151044606E-3</v>
      </c>
      <c r="BN73" s="4" t="s">
        <v>375</v>
      </c>
      <c r="BO73" s="4" t="s">
        <v>373</v>
      </c>
      <c r="BQ73" s="126">
        <f ca="1">BN36</f>
        <v>0.9781206356153036</v>
      </c>
    </row>
    <row r="74" spans="1:70" x14ac:dyDescent="0.2">
      <c r="A74" s="587"/>
      <c r="B74" s="588">
        <f>'Raw Elevation Data'!F71</f>
        <v>3.3500000000000085</v>
      </c>
      <c r="C74" s="588">
        <f ca="1">'Raw Elevation Data'!L71</f>
        <v>2437.7340000000017</v>
      </c>
      <c r="D74" s="588">
        <f t="shared" si="38"/>
        <v>5.0000000000000266E-2</v>
      </c>
      <c r="E74" s="595">
        <f t="shared" ca="1" si="47"/>
        <v>0.97164648305973556</v>
      </c>
      <c r="F74" s="577">
        <f t="shared" ca="1" si="48"/>
        <v>-1.5751953855702445E-2</v>
      </c>
      <c r="G74" s="590"/>
      <c r="H74" s="591"/>
      <c r="I74" s="592"/>
      <c r="J74" s="593"/>
      <c r="K74" s="572"/>
      <c r="L74" s="593"/>
      <c r="M74" s="583"/>
      <c r="N74" s="592"/>
      <c r="O74" s="644"/>
      <c r="P74" s="593"/>
      <c r="Q74" s="572"/>
      <c r="R74" s="593"/>
      <c r="S74" s="583"/>
      <c r="T74" s="593"/>
      <c r="U74" s="572"/>
      <c r="V74" s="594"/>
      <c r="W74" s="583"/>
      <c r="X74" s="593"/>
      <c r="Y74" s="572"/>
      <c r="Z74" s="595"/>
      <c r="AA74" s="583"/>
      <c r="AB74" s="593"/>
      <c r="AC74" s="572"/>
      <c r="AD74" s="595"/>
      <c r="AE74" s="583"/>
      <c r="AF74" s="593"/>
      <c r="AG74" s="596"/>
      <c r="AH74" s="593"/>
      <c r="AI74" s="593"/>
      <c r="AJ74" s="572"/>
      <c r="AK74" s="597"/>
      <c r="AL74" s="597"/>
      <c r="AM74" s="583"/>
      <c r="AN74" s="89">
        <f t="shared" ca="1" si="41"/>
        <v>1.4500000000000073</v>
      </c>
      <c r="AO74" s="90">
        <f t="shared" ca="1" si="42"/>
        <v>29</v>
      </c>
      <c r="AP74" s="90">
        <f ca="1">IF($AO74=1,MATCH(1,$AO75:$AO$533,0),$AP73)</f>
        <v>487</v>
      </c>
      <c r="AQ74" s="594">
        <f t="shared" ca="1" si="43"/>
        <v>1</v>
      </c>
      <c r="AR74" s="594">
        <f t="shared" ca="1" si="49"/>
        <v>-1.5703433367641909E-2</v>
      </c>
      <c r="AS74" s="1">
        <f t="shared" ca="1" si="40"/>
        <v>0</v>
      </c>
      <c r="AT74" s="91">
        <f ca="1">AVERAGE(F74:INDIRECT("F"&amp;(ROW()-AO74+1)))</f>
        <v>-1.4937144280324353E-2</v>
      </c>
      <c r="AU74" s="91">
        <f ca="1">IF(AT74&gt;0,MAX(F74:INDIRECT("F"&amp;(ROW()-AO74+1))),MIN(F74:INDIRECT("F"&amp;(ROW()-AO74+1))))</f>
        <v>-1.575195385570503E-2</v>
      </c>
      <c r="AV74" s="92">
        <f t="shared" ca="1" si="44"/>
        <v>-112.26599999999826</v>
      </c>
      <c r="AW74" s="92">
        <f t="shared" ca="1" si="45"/>
        <v>0</v>
      </c>
      <c r="AX74" s="92">
        <f t="shared" ca="1" si="46"/>
        <v>-112.26599999999826</v>
      </c>
      <c r="AZ74" s="1582" t="s">
        <v>259</v>
      </c>
      <c r="BA74" s="1582"/>
      <c r="BB74" s="1582"/>
      <c r="BC74" s="62">
        <f>Pacing!D4</f>
        <v>0.14583333333333334</v>
      </c>
      <c r="BD74" s="317">
        <f ca="1">MIN(BI59:BI85)</f>
        <v>5.5057187151044606E-3</v>
      </c>
      <c r="BE74" s="318">
        <f ca="1">MAX(BI59:BI85)</f>
        <v>5.8724979211580179E-3</v>
      </c>
      <c r="BF74" s="62">
        <f>Pacing!P3</f>
        <v>5.5621771950735005E-3</v>
      </c>
      <c r="BH74">
        <v>16</v>
      </c>
      <c r="BI74" s="321">
        <f ca="1">Pacing!AO34</f>
        <v>5.5057187151044606E-3</v>
      </c>
      <c r="BM74">
        <v>1</v>
      </c>
      <c r="BN74" s="649">
        <f ca="1">$O$27</f>
        <v>1</v>
      </c>
      <c r="BO74" s="649">
        <f ca="1">($BJ$40+((($BG9-1)*$BJ$40)+((BN74-1)*$BJ$40)+(($BE9-1)*$BJ$40)+(($BC9-1)*$BJ$40)))/$BJ$40</f>
        <v>1.0055000000000001</v>
      </c>
    </row>
    <row r="75" spans="1:70" ht="12" customHeight="1" thickBot="1" x14ac:dyDescent="0.25">
      <c r="A75" s="587"/>
      <c r="B75" s="588">
        <f>'Raw Elevation Data'!F72</f>
        <v>3.4000000000000088</v>
      </c>
      <c r="C75" s="588">
        <f ca="1">'Raw Elevation Data'!L72</f>
        <v>2433.5760000000018</v>
      </c>
      <c r="D75" s="588">
        <f t="shared" si="38"/>
        <v>5.0000000000000266E-2</v>
      </c>
      <c r="E75" s="595">
        <f t="shared" ca="1" si="47"/>
        <v>0.971646483059734</v>
      </c>
      <c r="F75" s="577">
        <f t="shared" ca="1" si="48"/>
        <v>-1.5751953855703306E-2</v>
      </c>
      <c r="G75" s="590"/>
      <c r="H75" s="591"/>
      <c r="I75" s="592"/>
      <c r="J75" s="593"/>
      <c r="K75" s="572"/>
      <c r="L75" s="593">
        <f ca="1">IF($M75&gt;=0,(1+((TAN(ASIN(($C75-$C73)/(($B75-$B73)*5280))))/0.01)*(IF($B75&gt;=$BA$48,$BC$48+(($BC$49-$BC$48)/$BB$49)*(($B75-$BA$48)/0.05),IF($B75&gt;=$BA$47,$BC$47+(($BC$48-$BC$47)/$BB$48)*(($B75-$BA$47)/0.05),$BC$46))))*AVERAGE(AQ74:AQ75),   1+((TAN(ASIN(($C75-$C73)/(($B75-$B73)*5280))))/0.01)*(IF($B75&gt;=$BA$48,$BD$48+(($BD$49-$BD$48)/$BB$49)*(($B75-$BA$48)/0.05),IF($B75&gt;=$BA$47,$BD$47+(($BD$48-$BD$47)/$BB$48)*(($B75-$BA$47)/0.05),$BD$46))))</f>
        <v>0.97164648305973556</v>
      </c>
      <c r="M75" s="583">
        <f ca="1">C75-C73</f>
        <v>-8.3159999999993488</v>
      </c>
      <c r="N75" s="592"/>
      <c r="O75" s="644"/>
      <c r="P75" s="593"/>
      <c r="Q75" s="572"/>
      <c r="R75" s="593">
        <f ca="1">IF(S75&gt;=0,(1+((TAN(ASIN((C75-C71)/((B75-B71)*5280))))/0.01)*(IF(B71&gt;=$BA$48,$BC$48,IF(B71&gt;=$BA$47,$BC$47,$BC$46))))*AVERAGE(AQ72:AQ75),1+((TAN(ASIN((C75-C71)/((B75-B71)*5280))))/0.01)*(IF(B71&gt;=$BA$48,$BD$48,IF(B71&gt;=$BA$47,$BD$47,$BD$46))))</f>
        <v>0.97164648305973333</v>
      </c>
      <c r="S75" s="583">
        <f ca="1">C75-C71</f>
        <v>-16.632000000000062</v>
      </c>
      <c r="T75" s="593"/>
      <c r="U75" s="572"/>
      <c r="V75" s="594"/>
      <c r="W75" s="583"/>
      <c r="X75" s="593"/>
      <c r="Y75" s="572"/>
      <c r="Z75" s="595"/>
      <c r="AA75" s="583"/>
      <c r="AB75" s="593"/>
      <c r="AC75" s="572"/>
      <c r="AD75" s="595"/>
      <c r="AE75" s="583"/>
      <c r="AF75" s="593"/>
      <c r="AG75" s="596"/>
      <c r="AH75" s="593"/>
      <c r="AI75" s="593"/>
      <c r="AJ75" s="572"/>
      <c r="AK75" s="597"/>
      <c r="AL75" s="597"/>
      <c r="AM75" s="583"/>
      <c r="AN75" s="89">
        <f t="shared" ca="1" si="41"/>
        <v>1.5000000000000075</v>
      </c>
      <c r="AO75" s="90">
        <f t="shared" ca="1" si="42"/>
        <v>30</v>
      </c>
      <c r="AP75" s="90">
        <f ca="1">IF($AO75=1,MATCH(1,$AO76:$AO$533,0),$AP74)</f>
        <v>487</v>
      </c>
      <c r="AQ75" s="594">
        <f t="shared" ca="1" si="43"/>
        <v>1</v>
      </c>
      <c r="AR75" s="594">
        <f t="shared" ca="1" si="49"/>
        <v>-1.5703433367641909E-2</v>
      </c>
      <c r="AS75" s="1">
        <f t="shared" ca="1" si="40"/>
        <v>0</v>
      </c>
      <c r="AT75" s="91">
        <f ca="1">AVERAGE(F75:INDIRECT("F"&amp;(ROW()-AO75+1)))</f>
        <v>-1.4964304599503653E-2</v>
      </c>
      <c r="AU75" s="91">
        <f ca="1">IF(AT75&gt;0,MAX(F75:INDIRECT("F"&amp;(ROW()-AO75+1))),MIN(F75:INDIRECT("F"&amp;(ROW()-AO75+1))))</f>
        <v>-1.575195385570503E-2</v>
      </c>
      <c r="AV75" s="92">
        <f t="shared" ca="1" si="44"/>
        <v>-116.42399999999816</v>
      </c>
      <c r="AW75" s="92">
        <f t="shared" ca="1" si="45"/>
        <v>0</v>
      </c>
      <c r="AX75" s="92">
        <f t="shared" ca="1" si="46"/>
        <v>-116.42399999999816</v>
      </c>
      <c r="BH75" s="3">
        <v>17</v>
      </c>
      <c r="BI75" s="321">
        <f ca="1">Pacing!AO35</f>
        <v>5.5057187151044606E-3</v>
      </c>
      <c r="BM75">
        <v>2</v>
      </c>
      <c r="BN75" s="650">
        <f ca="1">$O$47</f>
        <v>0.99952749837208155</v>
      </c>
      <c r="BO75" s="650">
        <f t="shared" ref="BO75:BO100" ca="1" si="50">($BJ$40+((($BG10-1)*$BJ$40)+((BN75-1)*$BJ$40)+(($BE10-1)*$BJ$40)+(($BC10-1)*$BJ$40)))/$BJ$40</f>
        <v>0.99952749837208155</v>
      </c>
      <c r="BQ75" s="3"/>
    </row>
    <row r="76" spans="1:70" x14ac:dyDescent="0.2">
      <c r="A76" s="587"/>
      <c r="B76" s="588">
        <f>'Raw Elevation Data'!F73</f>
        <v>3.4500000000000091</v>
      </c>
      <c r="C76" s="588">
        <f ca="1">'Raw Elevation Data'!L73</f>
        <v>2429.4180000000019</v>
      </c>
      <c r="D76" s="588">
        <f t="shared" si="38"/>
        <v>5.0000000000000266E-2</v>
      </c>
      <c r="E76" s="595">
        <f t="shared" ca="1" si="47"/>
        <v>0.97164648305973245</v>
      </c>
      <c r="F76" s="577">
        <f t="shared" ca="1" si="48"/>
        <v>-1.575195385570417E-2</v>
      </c>
      <c r="G76" s="590"/>
      <c r="H76" s="591"/>
      <c r="I76" s="592"/>
      <c r="J76" s="593"/>
      <c r="K76" s="572"/>
      <c r="L76" s="593"/>
      <c r="M76" s="583"/>
      <c r="N76" s="592"/>
      <c r="O76" s="644"/>
      <c r="P76" s="593"/>
      <c r="Q76" s="572"/>
      <c r="R76" s="593"/>
      <c r="S76" s="583"/>
      <c r="T76" s="593"/>
      <c r="U76" s="572"/>
      <c r="V76" s="594"/>
      <c r="W76" s="583"/>
      <c r="X76" s="593"/>
      <c r="Y76" s="572"/>
      <c r="Z76" s="595"/>
      <c r="AA76" s="583"/>
      <c r="AB76" s="593"/>
      <c r="AC76" s="572"/>
      <c r="AD76" s="595"/>
      <c r="AE76" s="583"/>
      <c r="AF76" s="593"/>
      <c r="AG76" s="596"/>
      <c r="AH76" s="593"/>
      <c r="AI76" s="593"/>
      <c r="AJ76" s="572"/>
      <c r="AK76" s="597"/>
      <c r="AL76" s="597"/>
      <c r="AM76" s="583"/>
      <c r="AN76" s="89">
        <f t="shared" ca="1" si="41"/>
        <v>1.5500000000000078</v>
      </c>
      <c r="AO76" s="90">
        <f t="shared" ca="1" si="42"/>
        <v>31</v>
      </c>
      <c r="AP76" s="90">
        <f ca="1">IF($AO76=1,MATCH(1,$AO77:$AO$533,0),$AP75)</f>
        <v>487</v>
      </c>
      <c r="AQ76" s="594">
        <f t="shared" ca="1" si="43"/>
        <v>1</v>
      </c>
      <c r="AR76" s="594">
        <f t="shared" ca="1" si="49"/>
        <v>-1.5703433367641909E-2</v>
      </c>
      <c r="AS76" s="1">
        <f t="shared" ca="1" si="40"/>
        <v>0</v>
      </c>
      <c r="AT76" s="91">
        <f ca="1">AVERAGE(F76:INDIRECT("F"&amp;(ROW()-AO76+1)))</f>
        <v>-1.498971264002625E-2</v>
      </c>
      <c r="AU76" s="91">
        <f ca="1">IF(AT76&gt;0,MAX(F76:INDIRECT("F"&amp;(ROW()-AO76+1))),MIN(F76:INDIRECT("F"&amp;(ROW()-AO76+1))))</f>
        <v>-1.575195385570503E-2</v>
      </c>
      <c r="AV76" s="92">
        <f t="shared" ca="1" si="44"/>
        <v>-120.58199999999806</v>
      </c>
      <c r="AW76" s="92">
        <f t="shared" ca="1" si="45"/>
        <v>0</v>
      </c>
      <c r="AX76" s="92">
        <f t="shared" ca="1" si="46"/>
        <v>-120.58199999999806</v>
      </c>
      <c r="BH76">
        <v>18</v>
      </c>
      <c r="BI76" s="321">
        <f ca="1">Pacing!AO36</f>
        <v>5.5337427009227343E-3</v>
      </c>
      <c r="BM76">
        <v>3</v>
      </c>
      <c r="BN76" s="650">
        <f ca="1">$O$67</f>
        <v>0.97211913123869675</v>
      </c>
      <c r="BO76" s="650">
        <f t="shared" ca="1" si="50"/>
        <v>0.97211913123869675</v>
      </c>
      <c r="BQ76" s="93" t="s">
        <v>374</v>
      </c>
    </row>
    <row r="77" spans="1:70" x14ac:dyDescent="0.2">
      <c r="A77" s="587"/>
      <c r="B77" s="588">
        <f>'Raw Elevation Data'!F74</f>
        <v>3.5000000000000093</v>
      </c>
      <c r="C77" s="588">
        <f ca="1">'Raw Elevation Data'!L74</f>
        <v>2425.2600000000016</v>
      </c>
      <c r="D77" s="588">
        <f t="shared" si="38"/>
        <v>5.0000000000000266E-2</v>
      </c>
      <c r="E77" s="595">
        <f t="shared" ca="1" si="47"/>
        <v>0.971646483059734</v>
      </c>
      <c r="F77" s="577">
        <f t="shared" ca="1" si="48"/>
        <v>-1.5751953855703306E-2</v>
      </c>
      <c r="G77" s="590"/>
      <c r="H77" s="591"/>
      <c r="I77" s="592"/>
      <c r="J77" s="593"/>
      <c r="K77" s="572"/>
      <c r="L77" s="593">
        <f ca="1">IF($M77&gt;=0,(1+((TAN(ASIN(($C77-$C75)/(($B77-$B75)*5280))))/0.01)*(IF($B77&gt;=$BA$48,$BC$48+(($BC$49-$BC$48)/$BB$49)*(($B77-$BA$48)/0.05),IF($B77&gt;=$BA$47,$BC$47+(($BC$48-$BC$47)/$BB$48)*(($B77-$BA$47)/0.05),$BC$46))))*AVERAGE(AQ76:AQ77),   1+((TAN(ASIN(($C77-$C75)/(($B77-$B75)*5280))))/0.01)*(IF($B77&gt;=$BA$48,$BD$48+(($BD$49-$BD$48)/$BB$49)*(($B77-$BA$48)/0.05),IF($B77&gt;=$BA$47,$BD$47+(($BD$48-$BD$47)/$BB$48)*(($B77-$BA$47)/0.05),$BD$46))))</f>
        <v>0.97164648305973245</v>
      </c>
      <c r="M77" s="583">
        <f ca="1">C77-C75</f>
        <v>-8.3160000000002583</v>
      </c>
      <c r="N77" s="592"/>
      <c r="O77" s="644"/>
      <c r="P77" s="593"/>
      <c r="Q77" s="572"/>
      <c r="R77" s="593"/>
      <c r="S77" s="583"/>
      <c r="T77" s="593"/>
      <c r="U77" s="572"/>
      <c r="V77" s="594">
        <f ca="1">IF(W77&gt;=0,(1+((TAN(ASIN((C77-C72)/((B77-B72)*5280))))/0.01)*(IF(B72&gt;=$BA$48,$BC$48,IF(B72&gt;=$BA$47,$BC$47,$BC$46))))*AVERAGE(AQ73:AQ77),1+((TAN(ASIN((C77-C72)/((B77-B72)*5280))))/0.01)*(IF(B72&gt;=$BA$48,$BD$48,IF(B72&gt;=$BA$47,$BD$47,$BD$46))))</f>
        <v>0.97164648305973278</v>
      </c>
      <c r="W77" s="583">
        <f ca="1">C77-C72</f>
        <v>-20.790000000000418</v>
      </c>
      <c r="X77" s="593"/>
      <c r="Y77" s="572"/>
      <c r="Z77" s="595">
        <f ca="1">IF(AA77&gt;=0,(1+((TAN(ASIN((C77-C67)/((B77-B67)*5280))))/0.01)*(IF(B67&gt;=$BA$48,$BC$48,IF(B67&gt;=$BA$47,$BC$47,$BC$46))))*AVERAGE(AQ68:AQ77),1+((TAN(ASIN((C77-C67)/((B77-B67)*5280))))/0.01)*(IF(B67&gt;=$BA$48,$BD$48,IF(B67&gt;=$BA$47,$BD$47,$BD$46))))</f>
        <v>0.97164648305973345</v>
      </c>
      <c r="AA77" s="583">
        <f ca="1">C77-C67</f>
        <v>-41.579999999999927</v>
      </c>
      <c r="AB77" s="593"/>
      <c r="AC77" s="572"/>
      <c r="AD77" s="595"/>
      <c r="AE77" s="583"/>
      <c r="AF77" s="593"/>
      <c r="AG77" s="596"/>
      <c r="AH77" s="593"/>
      <c r="AI77" s="593"/>
      <c r="AJ77" s="572"/>
      <c r="AK77" s="597"/>
      <c r="AL77" s="597"/>
      <c r="AM77" s="583"/>
      <c r="AN77" s="89">
        <f t="shared" ca="1" si="41"/>
        <v>1.6000000000000081</v>
      </c>
      <c r="AO77" s="90">
        <f t="shared" ca="1" si="42"/>
        <v>32</v>
      </c>
      <c r="AP77" s="90">
        <f ca="1">IF($AO77=1,MATCH(1,$AO78:$AO$533,0),$AP76)</f>
        <v>487</v>
      </c>
      <c r="AQ77" s="594">
        <f t="shared" ca="1" si="43"/>
        <v>1</v>
      </c>
      <c r="AR77" s="594">
        <f t="shared" ca="1" si="49"/>
        <v>-1.5703433367641909E-2</v>
      </c>
      <c r="AS77" s="1">
        <f t="shared" ca="1" si="40"/>
        <v>0</v>
      </c>
      <c r="AT77" s="91">
        <f ca="1">AVERAGE(F77:INDIRECT("F"&amp;(ROW()-AO77+1)))</f>
        <v>-1.5013532678016158E-2</v>
      </c>
      <c r="AU77" s="91">
        <f ca="1">IF(AT77&gt;0,MAX(F77:INDIRECT("F"&amp;(ROW()-AO77+1))),MIN(F77:INDIRECT("F"&amp;(ROW()-AO77+1))))</f>
        <v>-1.575195385570503E-2</v>
      </c>
      <c r="AV77" s="92">
        <f t="shared" ca="1" si="44"/>
        <v>-124.73999999999842</v>
      </c>
      <c r="AW77" s="92">
        <f t="shared" ca="1" si="45"/>
        <v>0</v>
      </c>
      <c r="AX77" s="92">
        <f t="shared" ca="1" si="46"/>
        <v>-124.73999999999842</v>
      </c>
      <c r="AZ77" s="1582" t="s">
        <v>260</v>
      </c>
      <c r="BA77" s="1582"/>
      <c r="BB77" s="1582"/>
      <c r="BC77" s="323">
        <v>1</v>
      </c>
      <c r="BD77" s="62">
        <f>$BF$74*BC77</f>
        <v>5.5621771950735005E-3</v>
      </c>
      <c r="BH77" s="3">
        <v>19</v>
      </c>
      <c r="BI77" s="321">
        <f ca="1">Pacing!AO37</f>
        <v>5.5367243404050729E-3</v>
      </c>
      <c r="BM77">
        <v>4</v>
      </c>
      <c r="BN77" s="650">
        <f ca="1">$O$87</f>
        <v>0.971646483059734</v>
      </c>
      <c r="BO77" s="650">
        <f t="shared" ca="1" si="50"/>
        <v>0.971646483059734</v>
      </c>
      <c r="BQ77" s="95" t="s">
        <v>376</v>
      </c>
    </row>
    <row r="78" spans="1:70" ht="13.5" thickBot="1" x14ac:dyDescent="0.25">
      <c r="A78" s="587"/>
      <c r="B78" s="588">
        <f>'Raw Elevation Data'!F75</f>
        <v>3.5500000000000096</v>
      </c>
      <c r="C78" s="588">
        <f ca="1">'Raw Elevation Data'!L75</f>
        <v>2421.1020000000021</v>
      </c>
      <c r="D78" s="588">
        <f t="shared" si="38"/>
        <v>5.0000000000000266E-2</v>
      </c>
      <c r="E78" s="595">
        <f t="shared" ca="1" si="47"/>
        <v>0.97164648305973556</v>
      </c>
      <c r="F78" s="577">
        <f t="shared" ca="1" si="48"/>
        <v>-1.5751953855702445E-2</v>
      </c>
      <c r="G78" s="590"/>
      <c r="H78" s="591"/>
      <c r="I78" s="592"/>
      <c r="J78" s="593"/>
      <c r="K78" s="572"/>
      <c r="L78" s="593"/>
      <c r="M78" s="583"/>
      <c r="N78" s="592"/>
      <c r="O78" s="644"/>
      <c r="P78" s="593"/>
      <c r="Q78" s="572"/>
      <c r="R78" s="593"/>
      <c r="S78" s="583"/>
      <c r="T78" s="593"/>
      <c r="U78" s="572"/>
      <c r="V78" s="594"/>
      <c r="W78" s="583"/>
      <c r="X78" s="593"/>
      <c r="Y78" s="572"/>
      <c r="Z78" s="595"/>
      <c r="AA78" s="583"/>
      <c r="AB78" s="593"/>
      <c r="AC78" s="572"/>
      <c r="AD78" s="595"/>
      <c r="AE78" s="583"/>
      <c r="AF78" s="593"/>
      <c r="AG78" s="596"/>
      <c r="AH78" s="593"/>
      <c r="AI78" s="593"/>
      <c r="AJ78" s="572"/>
      <c r="AK78" s="597"/>
      <c r="AL78" s="597"/>
      <c r="AM78" s="583"/>
      <c r="AN78" s="89">
        <f t="shared" ca="1" si="41"/>
        <v>1.6500000000000083</v>
      </c>
      <c r="AO78" s="90">
        <f t="shared" ca="1" si="42"/>
        <v>33</v>
      </c>
      <c r="AP78" s="90">
        <f ca="1">IF($AO78=1,MATCH(1,$AO79:$AO$533,0),$AP77)</f>
        <v>487</v>
      </c>
      <c r="AQ78" s="594">
        <f t="shared" ca="1" si="43"/>
        <v>1</v>
      </c>
      <c r="AR78" s="594">
        <f t="shared" ca="1" si="49"/>
        <v>-1.5703433367641909E-2</v>
      </c>
      <c r="AS78" s="1">
        <f t="shared" ca="1" si="40"/>
        <v>0</v>
      </c>
      <c r="AT78" s="91">
        <f ca="1">AVERAGE(F78:INDIRECT("F"&amp;(ROW()-AO78+1)))</f>
        <v>-1.5035909077339985E-2</v>
      </c>
      <c r="AU78" s="91">
        <f ca="1">IF(AT78&gt;0,MAX(F78:INDIRECT("F"&amp;(ROW()-AO78+1))),MIN(F78:INDIRECT("F"&amp;(ROW()-AO78+1))))</f>
        <v>-1.575195385570503E-2</v>
      </c>
      <c r="AV78" s="92">
        <f t="shared" ca="1" si="44"/>
        <v>-128.89799999999786</v>
      </c>
      <c r="AW78" s="92">
        <f t="shared" ca="1" si="45"/>
        <v>0</v>
      </c>
      <c r="AX78" s="92">
        <f t="shared" ca="1" si="46"/>
        <v>-128.89799999999786</v>
      </c>
      <c r="BC78" s="323">
        <v>0.99</v>
      </c>
      <c r="BD78" s="62">
        <f t="shared" ref="BD78:BD107" si="51">$BF$74*BC78</f>
        <v>5.5065554231227658E-3</v>
      </c>
      <c r="BH78">
        <v>20</v>
      </c>
      <c r="BI78" s="321">
        <f ca="1">Pacing!AO38</f>
        <v>5.5551800697506756E-3</v>
      </c>
      <c r="BM78">
        <v>5</v>
      </c>
      <c r="BN78" s="650">
        <f ca="1">$O$107</f>
        <v>0.97164648305973389</v>
      </c>
      <c r="BO78" s="650">
        <f t="shared" ca="1" si="50"/>
        <v>0.97164648305973389</v>
      </c>
      <c r="BQ78" s="100" t="s">
        <v>2</v>
      </c>
    </row>
    <row r="79" spans="1:70" ht="13.5" thickBot="1" x14ac:dyDescent="0.25">
      <c r="A79" s="587"/>
      <c r="B79" s="588">
        <f>'Raw Elevation Data'!F76</f>
        <v>3.6000000000000099</v>
      </c>
      <c r="C79" s="588">
        <f ca="1">'Raw Elevation Data'!L76</f>
        <v>2416.9440000000022</v>
      </c>
      <c r="D79" s="588">
        <f t="shared" si="38"/>
        <v>5.0000000000000266E-2</v>
      </c>
      <c r="E79" s="595">
        <f t="shared" ca="1" si="47"/>
        <v>0.971646483059734</v>
      </c>
      <c r="F79" s="577">
        <f t="shared" ca="1" si="48"/>
        <v>-1.5751953855703306E-2</v>
      </c>
      <c r="G79" s="590"/>
      <c r="H79" s="591"/>
      <c r="I79" s="592"/>
      <c r="J79" s="593"/>
      <c r="K79" s="572"/>
      <c r="L79" s="593">
        <f ca="1">IF($M79&gt;=0,(1+((TAN(ASIN(($C79-$C77)/(($B79-$B77)*5280))))/0.01)*(IF($B79&gt;=$BA$48,$BC$48+(($BC$49-$BC$48)/$BB$49)*(($B79-$BA$48)/0.05),IF($B79&gt;=$BA$47,$BC$47+(($BC$48-$BC$47)/$BB$48)*(($B79-$BA$47)/0.05),$BC$46))))*AVERAGE(AQ78:AQ79),   1+((TAN(ASIN(($C79-$C77)/(($B79-$B77)*5280))))/0.01)*(IF($B79&gt;=$BA$48,$BD$48+(($BD$49-$BD$48)/$BB$49)*(($B79-$BA$48)/0.05),IF($B79&gt;=$BA$47,$BD$47+(($BD$48-$BD$47)/$BB$48)*(($B79-$BA$47)/0.05),$BD$46))))</f>
        <v>0.97164648305973556</v>
      </c>
      <c r="M79" s="583">
        <f ca="1">C79-C77</f>
        <v>-8.3159999999993488</v>
      </c>
      <c r="N79" s="592"/>
      <c r="O79" s="644"/>
      <c r="P79" s="593"/>
      <c r="Q79" s="572"/>
      <c r="R79" s="593">
        <f ca="1">IF(S79&gt;=0,(1+((TAN(ASIN((C79-C75)/((B79-B75)*5280))))/0.01)*(IF(B75&gt;=$BA$48,$BC$48,IF(B75&gt;=$BA$47,$BC$47,$BC$46))))*AVERAGE(AQ76:AQ79),1+((TAN(ASIN((C79-C75)/((B79-B75)*5280))))/0.01)*(IF(B75&gt;=$BA$48,$BD$48,IF(B75&gt;=$BA$47,$BD$47,$BD$46))))</f>
        <v>0.971646483059734</v>
      </c>
      <c r="S79" s="583">
        <f ca="1">C79-C75</f>
        <v>-16.631999999999607</v>
      </c>
      <c r="T79" s="593"/>
      <c r="U79" s="572"/>
      <c r="V79" s="594"/>
      <c r="W79" s="583"/>
      <c r="X79" s="593"/>
      <c r="Y79" s="572"/>
      <c r="Z79" s="595"/>
      <c r="AA79" s="583"/>
      <c r="AB79" s="593"/>
      <c r="AC79" s="572"/>
      <c r="AD79" s="595"/>
      <c r="AE79" s="583"/>
      <c r="AF79" s="593"/>
      <c r="AG79" s="596"/>
      <c r="AH79" s="593"/>
      <c r="AI79" s="593"/>
      <c r="AJ79" s="572"/>
      <c r="AK79" s="597"/>
      <c r="AL79" s="597"/>
      <c r="AM79" s="583"/>
      <c r="AN79" s="89">
        <f t="shared" ca="1" si="41"/>
        <v>1.7000000000000086</v>
      </c>
      <c r="AO79" s="90">
        <f t="shared" ca="1" si="42"/>
        <v>34</v>
      </c>
      <c r="AP79" s="90">
        <f ca="1">IF($AO79=1,MATCH(1,$AO80:$AO$533,0),$AP78)</f>
        <v>487</v>
      </c>
      <c r="AQ79" s="594">
        <f t="shared" ca="1" si="43"/>
        <v>1</v>
      </c>
      <c r="AR79" s="594">
        <f t="shared" ca="1" si="49"/>
        <v>-1.5703433367641909E-2</v>
      </c>
      <c r="AS79" s="1">
        <f t="shared" ca="1" si="40"/>
        <v>0</v>
      </c>
      <c r="AT79" s="91">
        <f ca="1">AVERAGE(F79:INDIRECT("F"&amp;(ROW()-AO79+1)))</f>
        <v>-1.5056969217880082E-2</v>
      </c>
      <c r="AU79" s="91">
        <f ca="1">IF(AT79&gt;0,MAX(F79:INDIRECT("F"&amp;(ROW()-AO79+1))),MIN(F79:INDIRECT("F"&amp;(ROW()-AO79+1))))</f>
        <v>-1.575195385570503E-2</v>
      </c>
      <c r="AV79" s="92">
        <f t="shared" ca="1" si="44"/>
        <v>-133.05599999999777</v>
      </c>
      <c r="AW79" s="92">
        <f t="shared" ca="1" si="45"/>
        <v>0</v>
      </c>
      <c r="AX79" s="92">
        <f t="shared" ca="1" si="46"/>
        <v>-133.05599999999777</v>
      </c>
      <c r="BC79" s="323">
        <v>0.98</v>
      </c>
      <c r="BD79" s="62">
        <f t="shared" si="51"/>
        <v>5.4509336511720302E-3</v>
      </c>
      <c r="BH79" s="3">
        <v>21</v>
      </c>
      <c r="BI79" s="321">
        <f ca="1">Pacing!AO39</f>
        <v>5.5736357990962783E-3</v>
      </c>
      <c r="BM79">
        <v>6</v>
      </c>
      <c r="BN79" s="650">
        <f ca="1">$O$127</f>
        <v>0.971646483059734</v>
      </c>
      <c r="BO79" s="650">
        <f t="shared" ca="1" si="50"/>
        <v>0.97372981605973408</v>
      </c>
      <c r="BQ79" s="648">
        <f ca="1">$BJ$40*26.21875*BO101</f>
        <v>0.14561058217344322</v>
      </c>
    </row>
    <row r="80" spans="1:70" x14ac:dyDescent="0.2">
      <c r="A80" s="587"/>
      <c r="B80" s="588">
        <f>'Raw Elevation Data'!F77</f>
        <v>3.6500000000000101</v>
      </c>
      <c r="C80" s="588">
        <f ca="1">'Raw Elevation Data'!L77</f>
        <v>2412.7860000000023</v>
      </c>
      <c r="D80" s="588">
        <f t="shared" si="38"/>
        <v>5.0000000000000266E-2</v>
      </c>
      <c r="E80" s="595">
        <f t="shared" ca="1" si="47"/>
        <v>0.97164648305973245</v>
      </c>
      <c r="F80" s="577">
        <f t="shared" ca="1" si="48"/>
        <v>-1.575195385570417E-2</v>
      </c>
      <c r="G80" s="590"/>
      <c r="H80" s="591"/>
      <c r="I80" s="592"/>
      <c r="J80" s="593"/>
      <c r="K80" s="572"/>
      <c r="L80" s="593"/>
      <c r="M80" s="583"/>
      <c r="N80" s="592"/>
      <c r="O80" s="644"/>
      <c r="P80" s="593"/>
      <c r="Q80" s="572"/>
      <c r="R80" s="593"/>
      <c r="S80" s="583"/>
      <c r="T80" s="593"/>
      <c r="U80" s="572"/>
      <c r="V80" s="594"/>
      <c r="W80" s="583"/>
      <c r="X80" s="593"/>
      <c r="Y80" s="572"/>
      <c r="Z80" s="595"/>
      <c r="AA80" s="583"/>
      <c r="AB80" s="593"/>
      <c r="AC80" s="572"/>
      <c r="AD80" s="595"/>
      <c r="AE80" s="583"/>
      <c r="AF80" s="593"/>
      <c r="AG80" s="596"/>
      <c r="AH80" s="593"/>
      <c r="AI80" s="593"/>
      <c r="AJ80" s="572"/>
      <c r="AK80" s="597"/>
      <c r="AL80" s="597"/>
      <c r="AM80" s="583"/>
      <c r="AN80" s="89">
        <f t="shared" ca="1" si="41"/>
        <v>1.7500000000000089</v>
      </c>
      <c r="AO80" s="90">
        <f t="shared" ca="1" si="42"/>
        <v>35</v>
      </c>
      <c r="AP80" s="90">
        <f ca="1">IF($AO80=1,MATCH(1,$AO81:$AO$533,0),$AP79)</f>
        <v>487</v>
      </c>
      <c r="AQ80" s="594">
        <f t="shared" ca="1" si="43"/>
        <v>1</v>
      </c>
      <c r="AR80" s="594">
        <f t="shared" ca="1" si="49"/>
        <v>-1.5703433367641909E-2</v>
      </c>
      <c r="AS80" s="1">
        <f t="shared" ca="1" si="40"/>
        <v>0</v>
      </c>
      <c r="AT80" s="91">
        <f ca="1">AVERAGE(F80:INDIRECT("F"&amp;(ROW()-AO80+1)))</f>
        <v>-1.5076825921817912E-2</v>
      </c>
      <c r="AU80" s="91">
        <f ca="1">IF(AT80&gt;0,MAX(F80:INDIRECT("F"&amp;(ROW()-AO80+1))),MIN(F80:INDIRECT("F"&amp;(ROW()-AO80+1))))</f>
        <v>-1.575195385570503E-2</v>
      </c>
      <c r="AV80" s="92">
        <f t="shared" ca="1" si="44"/>
        <v>-137.21399999999767</v>
      </c>
      <c r="AW80" s="92">
        <f t="shared" ca="1" si="45"/>
        <v>0</v>
      </c>
      <c r="AX80" s="92">
        <f t="shared" ca="1" si="46"/>
        <v>-137.21399999999767</v>
      </c>
      <c r="BA80" s="1581"/>
      <c r="BB80" s="1581"/>
      <c r="BC80" s="323">
        <v>0.97</v>
      </c>
      <c r="BD80" s="62">
        <f t="shared" si="51"/>
        <v>5.3953118792212955E-3</v>
      </c>
      <c r="BH80">
        <v>22</v>
      </c>
      <c r="BI80" s="321">
        <f ca="1">Pacing!AO40</f>
        <v>5.5920915284418792E-3</v>
      </c>
      <c r="BM80">
        <v>7</v>
      </c>
      <c r="BN80" s="650">
        <f ca="1">$O$147</f>
        <v>0.97164648305973389</v>
      </c>
      <c r="BO80" s="650">
        <f t="shared" ca="1" si="50"/>
        <v>0.97164648305973389</v>
      </c>
    </row>
    <row r="81" spans="1:69" x14ac:dyDescent="0.2">
      <c r="A81" s="587"/>
      <c r="B81" s="588">
        <f>'Raw Elevation Data'!F78</f>
        <v>3.7000000000000104</v>
      </c>
      <c r="C81" s="588">
        <f ca="1">'Raw Elevation Data'!L78</f>
        <v>2408.628000000002</v>
      </c>
      <c r="D81" s="588">
        <f t="shared" si="38"/>
        <v>5.0000000000000266E-2</v>
      </c>
      <c r="E81" s="595">
        <f t="shared" ca="1" si="47"/>
        <v>0.971646483059734</v>
      </c>
      <c r="F81" s="577">
        <f t="shared" ca="1" si="48"/>
        <v>-1.5751953855703306E-2</v>
      </c>
      <c r="G81" s="590"/>
      <c r="H81" s="591"/>
      <c r="I81" s="592"/>
      <c r="J81" s="593"/>
      <c r="K81" s="572"/>
      <c r="L81" s="593">
        <f ca="1">IF($M81&gt;=0,(1+((TAN(ASIN(($C81-$C79)/(($B81-$B79)*5280))))/0.01)*(IF($B81&gt;=$BA$48,$BC$48+(($BC$49-$BC$48)/$BB$49)*(($B81-$BA$48)/0.05),IF($B81&gt;=$BA$47,$BC$47+(($BC$48-$BC$47)/$BB$48)*(($B81-$BA$47)/0.05),$BC$46))))*AVERAGE(AQ80:AQ81),   1+((TAN(ASIN(($C81-$C79)/(($B81-$B79)*5280))))/0.01)*(IF($B81&gt;=$BA$48,$BD$48+(($BD$49-$BD$48)/$BB$49)*(($B81-$BA$48)/0.05),IF($B81&gt;=$BA$47,$BD$47+(($BD$48-$BD$47)/$BB$48)*(($B81-$BA$47)/0.05),$BD$46))))</f>
        <v>0.97164648305973245</v>
      </c>
      <c r="M81" s="583">
        <f ca="1">C81-C79</f>
        <v>-8.3160000000002583</v>
      </c>
      <c r="N81" s="592"/>
      <c r="O81" s="644"/>
      <c r="P81" s="593"/>
      <c r="Q81" s="572"/>
      <c r="R81" s="593"/>
      <c r="S81" s="583"/>
      <c r="T81" s="593"/>
      <c r="U81" s="572"/>
      <c r="V81" s="594"/>
      <c r="W81" s="583"/>
      <c r="X81" s="593"/>
      <c r="Y81" s="572"/>
      <c r="Z81" s="595"/>
      <c r="AA81" s="583"/>
      <c r="AB81" s="593"/>
      <c r="AC81" s="572"/>
      <c r="AD81" s="595"/>
      <c r="AE81" s="583"/>
      <c r="AF81" s="593"/>
      <c r="AG81" s="596"/>
      <c r="AH81" s="593"/>
      <c r="AI81" s="593"/>
      <c r="AJ81" s="572"/>
      <c r="AK81" s="597"/>
      <c r="AL81" s="597"/>
      <c r="AM81" s="583"/>
      <c r="AN81" s="89">
        <f t="shared" ca="1" si="41"/>
        <v>1.8000000000000091</v>
      </c>
      <c r="AO81" s="90">
        <f t="shared" ca="1" si="42"/>
        <v>36</v>
      </c>
      <c r="AP81" s="90">
        <f ca="1">IF($AO81=1,MATCH(1,$AO82:$AO$533,0),$AP80)</f>
        <v>487</v>
      </c>
      <c r="AQ81" s="594">
        <f t="shared" ca="1" si="43"/>
        <v>1</v>
      </c>
      <c r="AR81" s="594">
        <f t="shared" ca="1" si="49"/>
        <v>-1.5703433367641909E-2</v>
      </c>
      <c r="AS81" s="1">
        <f t="shared" ca="1" si="40"/>
        <v>0</v>
      </c>
      <c r="AT81" s="91">
        <f ca="1">AVERAGE(F81:INDIRECT("F"&amp;(ROW()-AO81+1)))</f>
        <v>-1.509557947553695E-2</v>
      </c>
      <c r="AU81" s="91">
        <f ca="1">IF(AT81&gt;0,MAX(F81:INDIRECT("F"&amp;(ROW()-AO81+1))),MIN(F81:INDIRECT("F"&amp;(ROW()-AO81+1))))</f>
        <v>-1.575195385570503E-2</v>
      </c>
      <c r="AV81" s="92">
        <f t="shared" ca="1" si="44"/>
        <v>-141.37199999999802</v>
      </c>
      <c r="AW81" s="92">
        <f t="shared" ca="1" si="45"/>
        <v>0</v>
      </c>
      <c r="AX81" s="92">
        <f t="shared" ca="1" si="46"/>
        <v>-141.37199999999802</v>
      </c>
      <c r="BA81" s="1581"/>
      <c r="BB81" s="1581"/>
      <c r="BC81" s="323">
        <v>0.96</v>
      </c>
      <c r="BD81" s="62">
        <f t="shared" si="51"/>
        <v>5.3396901072705599E-3</v>
      </c>
      <c r="BH81" s="3">
        <v>23</v>
      </c>
      <c r="BI81" s="321">
        <f ca="1">Pacing!AO41</f>
        <v>5.6225192327791626E-3</v>
      </c>
      <c r="BM81">
        <v>8</v>
      </c>
      <c r="BN81" s="650">
        <f ca="1">$O$167</f>
        <v>0.97164648305973389</v>
      </c>
      <c r="BO81" s="650">
        <f t="shared" ca="1" si="50"/>
        <v>0.97164648305973389</v>
      </c>
    </row>
    <row r="82" spans="1:69" ht="13.5" thickBot="1" x14ac:dyDescent="0.25">
      <c r="A82" s="573" t="s">
        <v>307</v>
      </c>
      <c r="B82" s="598">
        <f>'Raw Elevation Data'!F79</f>
        <v>3.7500000000000107</v>
      </c>
      <c r="C82" s="598">
        <f ca="1">'Raw Elevation Data'!L79</f>
        <v>2404.4700000000025</v>
      </c>
      <c r="D82" s="598">
        <f t="shared" si="38"/>
        <v>5.0000000000000266E-2</v>
      </c>
      <c r="E82" s="607">
        <f t="shared" ca="1" si="47"/>
        <v>0.97164648305973556</v>
      </c>
      <c r="F82" s="577">
        <f t="shared" ca="1" si="48"/>
        <v>-1.5751953855702445E-2</v>
      </c>
      <c r="G82" s="600">
        <f ca="1">IF(AVERAGE(E70:E82)&gt;$BA$68,AVERAGE(E70:E82),$BA$68)</f>
        <v>0.97633333333333328</v>
      </c>
      <c r="H82" s="601">
        <f ca="1">IF(SUMIF(L70:L82,"&gt;0")/COUNT(L70:L82)&gt;$BA$68,SUMIF(L70:L82,"&gt;0")/COUNT(L70:L82),$BA$68)</f>
        <v>0.97633333333333328</v>
      </c>
      <c r="I82" s="592"/>
      <c r="J82" s="593"/>
      <c r="K82" s="572"/>
      <c r="L82" s="593"/>
      <c r="M82" s="583"/>
      <c r="N82" s="592"/>
      <c r="O82" s="644"/>
      <c r="P82" s="593"/>
      <c r="Q82" s="572"/>
      <c r="R82" s="593"/>
      <c r="S82" s="583"/>
      <c r="T82" s="593"/>
      <c r="U82" s="572"/>
      <c r="V82" s="594">
        <f ca="1">IF(W82&gt;=0,(1+((TAN(ASIN((C82-C77)/((B82-B77)*5280))))/0.01)*(IF(B77&gt;=$BA$48,$BC$48,IF(B77&gt;=$BA$47,$BC$47,$BC$46))))*AVERAGE(AQ78:AQ82),1+((TAN(ASIN((C82-C77)/((B82-B77)*5280))))/0.01)*(IF(B77&gt;=$BA$48,$BD$48,IF(B77&gt;=$BA$47,$BD$47,$BD$46))))</f>
        <v>0.97164648305973467</v>
      </c>
      <c r="W82" s="583">
        <f ca="1">C82-C77</f>
        <v>-20.789999999999054</v>
      </c>
      <c r="X82" s="593"/>
      <c r="Y82" s="572"/>
      <c r="Z82" s="595"/>
      <c r="AA82" s="583"/>
      <c r="AB82" s="593"/>
      <c r="AC82" s="572"/>
      <c r="AD82" s="595"/>
      <c r="AE82" s="583"/>
      <c r="AF82" s="593"/>
      <c r="AG82" s="596"/>
      <c r="AH82" s="602">
        <f ca="1">(MAX(AW70:AW82)-MIN(AW70:AW82))*0.3048</f>
        <v>0</v>
      </c>
      <c r="AI82" s="602">
        <f ca="1">-(MAX(AX70:AX82)-MIN(AX70:AX82))*0.3048</f>
        <v>-15.20830079999978</v>
      </c>
      <c r="AJ82" s="572"/>
      <c r="AK82" s="597"/>
      <c r="AL82" s="597"/>
      <c r="AM82" s="583"/>
      <c r="AN82" s="89">
        <f t="shared" ca="1" si="41"/>
        <v>1.8500000000000094</v>
      </c>
      <c r="AO82" s="90">
        <f t="shared" ca="1" si="42"/>
        <v>37</v>
      </c>
      <c r="AP82" s="90">
        <f ca="1">IF($AO82=1,MATCH(1,$AO83:$AO$533,0),$AP81)</f>
        <v>487</v>
      </c>
      <c r="AQ82" s="594">
        <f t="shared" ca="1" si="43"/>
        <v>1</v>
      </c>
      <c r="AR82" s="594">
        <f t="shared" ca="1" si="49"/>
        <v>-1.5703433367641909E-2</v>
      </c>
      <c r="AS82" s="1">
        <f t="shared" ca="1" si="40"/>
        <v>0</v>
      </c>
      <c r="AT82" s="91">
        <f ca="1">AVERAGE(F82:INDIRECT("F"&amp;(ROW()-AO82+1)))</f>
        <v>-1.5113319323649533E-2</v>
      </c>
      <c r="AU82" s="91">
        <f ca="1">IF(AT82&gt;0,MAX(F82:INDIRECT("F"&amp;(ROW()-AO82+1))),MIN(F82:INDIRECT("F"&amp;(ROW()-AO82+1))))</f>
        <v>-1.575195385570503E-2</v>
      </c>
      <c r="AV82" s="92">
        <f t="shared" ca="1" si="44"/>
        <v>-145.52999999999747</v>
      </c>
      <c r="AW82" s="92">
        <f t="shared" ca="1" si="45"/>
        <v>0</v>
      </c>
      <c r="AX82" s="92">
        <f t="shared" ca="1" si="46"/>
        <v>-145.52999999999747</v>
      </c>
      <c r="BA82" s="1581"/>
      <c r="BB82" s="1581"/>
      <c r="BC82" s="323">
        <v>0.95</v>
      </c>
      <c r="BD82" s="62">
        <f t="shared" si="51"/>
        <v>5.2840683353198251E-3</v>
      </c>
      <c r="BH82">
        <v>24</v>
      </c>
      <c r="BI82" s="321">
        <f ca="1">Pacing!AO42</f>
        <v>5.6290029871330846E-3</v>
      </c>
      <c r="BM82">
        <v>9</v>
      </c>
      <c r="BN82" s="650">
        <f ca="1">$O$187</f>
        <v>0.971646483059734</v>
      </c>
      <c r="BO82" s="650">
        <f t="shared" ca="1" si="50"/>
        <v>0.971646483059734</v>
      </c>
    </row>
    <row r="83" spans="1:69" ht="13.5" customHeight="1" thickTop="1" thickBot="1" x14ac:dyDescent="0.25">
      <c r="A83" s="587"/>
      <c r="B83" s="588">
        <f>'Raw Elevation Data'!F80</f>
        <v>3.8000000000000109</v>
      </c>
      <c r="C83" s="588">
        <f ca="1">'Raw Elevation Data'!L80</f>
        <v>2400.3120000000026</v>
      </c>
      <c r="D83" s="588">
        <f t="shared" si="38"/>
        <v>5.0000000000000266E-2</v>
      </c>
      <c r="E83" s="595">
        <f t="shared" ca="1" si="47"/>
        <v>0.971646483059734</v>
      </c>
      <c r="F83" s="577">
        <f t="shared" ca="1" si="48"/>
        <v>-1.5751953855703306E-2</v>
      </c>
      <c r="G83" s="590"/>
      <c r="H83" s="591"/>
      <c r="I83" s="592"/>
      <c r="J83" s="593"/>
      <c r="K83" s="572"/>
      <c r="L83" s="593">
        <f ca="1">IF($M83&gt;=0,(1+((TAN(ASIN(($C83-$C81)/(($B83-$B81)*5280))))/0.01)*(IF($B83&gt;=$BA$48,$BC$48+(($BC$49-$BC$48)/$BB$49)*(($B83-$BA$48)/0.05),IF($B83&gt;=$BA$47,$BC$47+(($BC$48-$BC$47)/$BB$48)*(($B83-$BA$47)/0.05),$BC$46))))*AVERAGE(AQ82:AQ83),   1+((TAN(ASIN(($C83-$C81)/(($B83-$B81)*5280))))/0.01)*(IF($B83&gt;=$BA$48,$BD$48+(($BD$49-$BD$48)/$BB$49)*(($B83-$BA$48)/0.05),IF($B83&gt;=$BA$47,$BD$47+(($BD$48-$BD$47)/$BB$48)*(($B83-$BA$47)/0.05),$BD$46))))</f>
        <v>0.97164648305973556</v>
      </c>
      <c r="M83" s="583">
        <f ca="1">C83-C81</f>
        <v>-8.3159999999993488</v>
      </c>
      <c r="N83" s="592"/>
      <c r="O83" s="644"/>
      <c r="P83" s="593"/>
      <c r="Q83" s="572"/>
      <c r="R83" s="593">
        <f ca="1">IF(S83&gt;=0,(1+((TAN(ASIN((C83-C79)/((B83-B79)*5280))))/0.01)*(IF(B79&gt;=$BA$48,$BC$48,IF(B79&gt;=$BA$47,$BC$47,$BC$46))))*AVERAGE(AQ80:AQ83),1+((TAN(ASIN((C83-C79)/((B83-B79)*5280))))/0.01)*(IF(B79&gt;=$BA$48,$BD$48,IF(B79&gt;=$BA$47,$BD$47,$BD$46))))</f>
        <v>0.971646483059734</v>
      </c>
      <c r="S83" s="583">
        <f ca="1">C83-C79</f>
        <v>-16.631999999999607</v>
      </c>
      <c r="T83" s="593"/>
      <c r="U83" s="572"/>
      <c r="V83" s="594"/>
      <c r="W83" s="583"/>
      <c r="X83" s="593"/>
      <c r="Y83" s="572"/>
      <c r="Z83" s="595"/>
      <c r="AA83" s="583"/>
      <c r="AB83" s="593"/>
      <c r="AC83" s="572"/>
      <c r="AD83" s="595"/>
      <c r="AE83" s="583"/>
      <c r="AF83" s="593"/>
      <c r="AG83" s="596"/>
      <c r="AH83" s="593"/>
      <c r="AI83" s="593"/>
      <c r="AJ83" s="572"/>
      <c r="AK83" s="597"/>
      <c r="AL83" s="597"/>
      <c r="AM83" s="583"/>
      <c r="AN83" s="89">
        <f t="shared" ca="1" si="41"/>
        <v>1.9000000000000097</v>
      </c>
      <c r="AO83" s="90">
        <f t="shared" ca="1" si="42"/>
        <v>38</v>
      </c>
      <c r="AP83" s="90">
        <f ca="1">IF($AO83=1,MATCH(1,$AO84:$AO$533,0),$AP82)</f>
        <v>487</v>
      </c>
      <c r="AQ83" s="594">
        <f t="shared" ca="1" si="43"/>
        <v>1</v>
      </c>
      <c r="AR83" s="594">
        <f t="shared" ca="1" si="49"/>
        <v>-1.5703433367641909E-2</v>
      </c>
      <c r="AS83" s="1">
        <f t="shared" ca="1" si="40"/>
        <v>0</v>
      </c>
      <c r="AT83" s="91">
        <f ca="1">AVERAGE(F83:INDIRECT("F"&amp;(ROW()-AO83+1)))</f>
        <v>-1.5130125495545684E-2</v>
      </c>
      <c r="AU83" s="91">
        <f ca="1">IF(AT83&gt;0,MAX(F83:INDIRECT("F"&amp;(ROW()-AO83+1))),MIN(F83:INDIRECT("F"&amp;(ROW()-AO83+1))))</f>
        <v>-1.575195385570503E-2</v>
      </c>
      <c r="AV83" s="92">
        <f t="shared" ca="1" si="44"/>
        <v>-149.68799999999737</v>
      </c>
      <c r="AW83" s="92">
        <f t="shared" ca="1" si="45"/>
        <v>0</v>
      </c>
      <c r="AX83" s="92">
        <f t="shared" ca="1" si="46"/>
        <v>-149.68799999999737</v>
      </c>
      <c r="BA83" s="1581"/>
      <c r="BB83" s="1581"/>
      <c r="BC83" s="324">
        <v>0.94</v>
      </c>
      <c r="BD83" s="325">
        <f t="shared" si="51"/>
        <v>5.2284465633690904E-3</v>
      </c>
      <c r="BE83" s="96">
        <f ca="1">BA68*BQ56</f>
        <v>0.95556448505278935</v>
      </c>
      <c r="BH83" s="3">
        <v>25</v>
      </c>
      <c r="BI83" s="321">
        <f ca="1">Pacing!AO43</f>
        <v>5.6474587164786864E-3</v>
      </c>
      <c r="BM83">
        <v>10</v>
      </c>
      <c r="BN83" s="650">
        <f ca="1">$O$207</f>
        <v>0.971646483059734</v>
      </c>
      <c r="BO83" s="650">
        <f t="shared" ca="1" si="50"/>
        <v>0.971646483059734</v>
      </c>
    </row>
    <row r="84" spans="1:69" x14ac:dyDescent="0.2">
      <c r="A84" s="587"/>
      <c r="B84" s="588">
        <f>'Raw Elevation Data'!F81</f>
        <v>3.8500000000000112</v>
      </c>
      <c r="C84" s="588">
        <f ca="1">'Raw Elevation Data'!L81</f>
        <v>2396.1540000000027</v>
      </c>
      <c r="D84" s="588">
        <f t="shared" si="38"/>
        <v>5.0000000000000266E-2</v>
      </c>
      <c r="E84" s="595">
        <f t="shared" ca="1" si="47"/>
        <v>0.97164648305973245</v>
      </c>
      <c r="F84" s="577">
        <f t="shared" ca="1" si="48"/>
        <v>-1.575195385570417E-2</v>
      </c>
      <c r="G84" s="590"/>
      <c r="H84" s="591"/>
      <c r="I84" s="592"/>
      <c r="J84" s="593"/>
      <c r="K84" s="572"/>
      <c r="L84" s="593"/>
      <c r="M84" s="583"/>
      <c r="N84" s="592"/>
      <c r="O84" s="644"/>
      <c r="P84" s="593"/>
      <c r="Q84" s="572"/>
      <c r="R84" s="593"/>
      <c r="S84" s="583"/>
      <c r="T84" s="593"/>
      <c r="U84" s="572"/>
      <c r="V84" s="594"/>
      <c r="W84" s="583"/>
      <c r="X84" s="593"/>
      <c r="Y84" s="572"/>
      <c r="Z84" s="595"/>
      <c r="AA84" s="583"/>
      <c r="AB84" s="593"/>
      <c r="AC84" s="572"/>
      <c r="AD84" s="595"/>
      <c r="AE84" s="583"/>
      <c r="AF84" s="593"/>
      <c r="AG84" s="596"/>
      <c r="AH84" s="593"/>
      <c r="AI84" s="593"/>
      <c r="AJ84" s="572"/>
      <c r="AK84" s="597"/>
      <c r="AL84" s="597"/>
      <c r="AM84" s="583"/>
      <c r="AN84" s="89">
        <f t="shared" ca="1" si="41"/>
        <v>1.9500000000000099</v>
      </c>
      <c r="AO84" s="90">
        <f t="shared" ca="1" si="42"/>
        <v>39</v>
      </c>
      <c r="AP84" s="90">
        <f ca="1">IF($AO84=1,MATCH(1,$AO85:$AO$533,0),$AP83)</f>
        <v>487</v>
      </c>
      <c r="AQ84" s="594">
        <f t="shared" ca="1" si="43"/>
        <v>1</v>
      </c>
      <c r="AR84" s="594">
        <f t="shared" ca="1" si="49"/>
        <v>-1.5703433367641909E-2</v>
      </c>
      <c r="AS84" s="1">
        <f t="shared" ca="1" si="40"/>
        <v>0</v>
      </c>
      <c r="AT84" s="91">
        <f ca="1">AVERAGE(F84:INDIRECT("F"&amp;(ROW()-AO84+1)))</f>
        <v>-1.5146069812472823E-2</v>
      </c>
      <c r="AU84" s="91">
        <f ca="1">IF(AT84&gt;0,MAX(F84:INDIRECT("F"&amp;(ROW()-AO84+1))),MIN(F84:INDIRECT("F"&amp;(ROW()-AO84+1))))</f>
        <v>-1.575195385570503E-2</v>
      </c>
      <c r="AV84" s="92">
        <f t="shared" ca="1" si="44"/>
        <v>-153.84599999999728</v>
      </c>
      <c r="AW84" s="92">
        <f t="shared" ca="1" si="45"/>
        <v>0</v>
      </c>
      <c r="AX84" s="92">
        <f t="shared" ca="1" si="46"/>
        <v>-153.84599999999728</v>
      </c>
      <c r="BB84" s="274"/>
      <c r="BC84" s="323">
        <v>0.93</v>
      </c>
      <c r="BD84" s="62">
        <f t="shared" si="51"/>
        <v>5.1728247914183557E-3</v>
      </c>
      <c r="BH84">
        <v>26</v>
      </c>
      <c r="BI84" s="321">
        <f ca="1">Pacing!AO44</f>
        <v>5.6849050267214173E-3</v>
      </c>
      <c r="BM84">
        <v>11</v>
      </c>
      <c r="BN84" s="650">
        <f ca="1">$O$227</f>
        <v>0.971646483059734</v>
      </c>
      <c r="BO84" s="650">
        <f t="shared" ca="1" si="50"/>
        <v>0.971646483059734</v>
      </c>
    </row>
    <row r="85" spans="1:69" ht="13.5" thickBot="1" x14ac:dyDescent="0.25">
      <c r="A85" s="587"/>
      <c r="B85" s="588">
        <f>'Raw Elevation Data'!F82</f>
        <v>3.9000000000000115</v>
      </c>
      <c r="C85" s="588">
        <f ca="1">'Raw Elevation Data'!L82</f>
        <v>2391.9960000000024</v>
      </c>
      <c r="D85" s="588">
        <f t="shared" si="38"/>
        <v>5.0000000000000266E-2</v>
      </c>
      <c r="E85" s="595">
        <f t="shared" ca="1" si="47"/>
        <v>0.971646483059734</v>
      </c>
      <c r="F85" s="577">
        <f t="shared" ca="1" si="48"/>
        <v>-1.5751953855703306E-2</v>
      </c>
      <c r="G85" s="590"/>
      <c r="H85" s="591"/>
      <c r="I85" s="592"/>
      <c r="J85" s="593"/>
      <c r="K85" s="572"/>
      <c r="L85" s="593">
        <f ca="1">IF($M85&gt;=0,(1+((TAN(ASIN(($C85-$C83)/(($B85-$B83)*5280))))/0.01)*(IF($B85&gt;=$BA$48,$BC$48+(($BC$49-$BC$48)/$BB$49)*(($B85-$BA$48)/0.05),IF($B85&gt;=$BA$47,$BC$47+(($BC$48-$BC$47)/$BB$48)*(($B85-$BA$47)/0.05),$BC$46))))*AVERAGE(AQ84:AQ85),   1+((TAN(ASIN(($C85-$C83)/(($B85-$B83)*5280))))/0.01)*(IF($B85&gt;=$BA$48,$BD$48+(($BD$49-$BD$48)/$BB$49)*(($B85-$BA$48)/0.05),IF($B85&gt;=$BA$47,$BD$47+(($BD$48-$BD$47)/$BB$48)*(($B85-$BA$47)/0.05),$BD$46))))</f>
        <v>0.97164648305973245</v>
      </c>
      <c r="M85" s="583">
        <f ca="1">C85-C83</f>
        <v>-8.3160000000002583</v>
      </c>
      <c r="N85" s="592"/>
      <c r="O85" s="644"/>
      <c r="P85" s="593"/>
      <c r="Q85" s="572"/>
      <c r="R85" s="593"/>
      <c r="S85" s="583"/>
      <c r="T85" s="593"/>
      <c r="U85" s="572"/>
      <c r="V85" s="594"/>
      <c r="W85" s="583"/>
      <c r="X85" s="593"/>
      <c r="Y85" s="572"/>
      <c r="Z85" s="595"/>
      <c r="AA85" s="583"/>
      <c r="AB85" s="593"/>
      <c r="AC85" s="572"/>
      <c r="AD85" s="595"/>
      <c r="AE85" s="583"/>
      <c r="AF85" s="593"/>
      <c r="AG85" s="596"/>
      <c r="AH85" s="593"/>
      <c r="AI85" s="593"/>
      <c r="AJ85" s="572"/>
      <c r="AK85" s="597"/>
      <c r="AL85" s="597"/>
      <c r="AM85" s="583"/>
      <c r="AN85" s="89">
        <f t="shared" ca="1" si="41"/>
        <v>2.0000000000000102</v>
      </c>
      <c r="AO85" s="90">
        <f t="shared" ca="1" si="42"/>
        <v>40</v>
      </c>
      <c r="AP85" s="90">
        <f ca="1">IF($AO85=1,MATCH(1,$AO86:$AO$533,0),$AP84)</f>
        <v>487</v>
      </c>
      <c r="AQ85" s="594">
        <f t="shared" ca="1" si="43"/>
        <v>1</v>
      </c>
      <c r="AR85" s="594">
        <f t="shared" ca="1" si="49"/>
        <v>-1.5703433367641909E-2</v>
      </c>
      <c r="AS85" s="1">
        <f t="shared" ca="1" si="40"/>
        <v>0</v>
      </c>
      <c r="AT85" s="91">
        <f ca="1">AVERAGE(F85:INDIRECT("F"&amp;(ROW()-AO85+1)))</f>
        <v>-1.5161216913553585E-2</v>
      </c>
      <c r="AU85" s="91">
        <f ca="1">IF(AT85&gt;0,MAX(F85:INDIRECT("F"&amp;(ROW()-AO85+1))),MIN(F85:INDIRECT("F"&amp;(ROW()-AO85+1))))</f>
        <v>-1.575195385570503E-2</v>
      </c>
      <c r="AV85" s="92">
        <f t="shared" ca="1" si="44"/>
        <v>-158.00399999999763</v>
      </c>
      <c r="AW85" s="92">
        <f t="shared" ca="1" si="45"/>
        <v>0</v>
      </c>
      <c r="AX85" s="92">
        <f t="shared" ca="1" si="46"/>
        <v>-158.00399999999763</v>
      </c>
      <c r="BB85" s="275"/>
      <c r="BC85" s="323">
        <v>0.92</v>
      </c>
      <c r="BD85" s="62">
        <f t="shared" si="51"/>
        <v>5.1172030194676209E-3</v>
      </c>
      <c r="BH85" s="289" t="s">
        <v>50</v>
      </c>
      <c r="BI85" s="322">
        <f ca="1">Pacing!AO45</f>
        <v>5.6751423104970918E-3</v>
      </c>
      <c r="BM85">
        <v>12</v>
      </c>
      <c r="BN85" s="650">
        <f ca="1">$O$247</f>
        <v>0.971646483059734</v>
      </c>
      <c r="BO85" s="650">
        <f t="shared" ca="1" si="50"/>
        <v>0.971646483059734</v>
      </c>
    </row>
    <row r="86" spans="1:69" x14ac:dyDescent="0.2">
      <c r="A86" s="587"/>
      <c r="B86" s="588">
        <f>'Raw Elevation Data'!F83</f>
        <v>3.9500000000000117</v>
      </c>
      <c r="C86" s="588">
        <f ca="1">'Raw Elevation Data'!L83</f>
        <v>2387.8380000000029</v>
      </c>
      <c r="D86" s="588">
        <f t="shared" si="38"/>
        <v>5.0000000000000266E-2</v>
      </c>
      <c r="E86" s="595">
        <f t="shared" ca="1" si="47"/>
        <v>0.97164648305973578</v>
      </c>
      <c r="F86" s="577">
        <f t="shared" ca="1" si="48"/>
        <v>-1.5751953855702376E-2</v>
      </c>
      <c r="G86" s="590"/>
      <c r="H86" s="591"/>
      <c r="I86" s="592"/>
      <c r="J86" s="593"/>
      <c r="K86" s="572"/>
      <c r="L86" s="593"/>
      <c r="M86" s="583"/>
      <c r="N86" s="592"/>
      <c r="O86" s="644"/>
      <c r="P86" s="593"/>
      <c r="Q86" s="572"/>
      <c r="R86" s="593"/>
      <c r="S86" s="583"/>
      <c r="T86" s="593"/>
      <c r="U86" s="572"/>
      <c r="V86" s="594"/>
      <c r="W86" s="583"/>
      <c r="X86" s="593"/>
      <c r="Y86" s="572"/>
      <c r="Z86" s="595"/>
      <c r="AA86" s="583"/>
      <c r="AB86" s="593"/>
      <c r="AC86" s="572"/>
      <c r="AD86" s="595"/>
      <c r="AE86" s="583"/>
      <c r="AF86" s="593"/>
      <c r="AG86" s="596"/>
      <c r="AH86" s="593"/>
      <c r="AI86" s="593"/>
      <c r="AJ86" s="572"/>
      <c r="AK86" s="597"/>
      <c r="AL86" s="597"/>
      <c r="AM86" s="583"/>
      <c r="AN86" s="89">
        <f t="shared" ca="1" si="41"/>
        <v>2.0500000000000105</v>
      </c>
      <c r="AO86" s="90">
        <f t="shared" ca="1" si="42"/>
        <v>41</v>
      </c>
      <c r="AP86" s="90">
        <f ca="1">IF($AO86=1,MATCH(1,$AO87:$AO$533,0),$AP85)</f>
        <v>487</v>
      </c>
      <c r="AQ86" s="594">
        <f t="shared" ca="1" si="43"/>
        <v>1</v>
      </c>
      <c r="AR86" s="594">
        <f t="shared" ca="1" si="49"/>
        <v>-1.5703433367641909E-2</v>
      </c>
      <c r="AS86" s="1">
        <f t="shared" ca="1" si="40"/>
        <v>0</v>
      </c>
      <c r="AT86" s="91">
        <f ca="1">AVERAGE(F86:INDIRECT("F"&amp;(ROW()-AO86+1)))</f>
        <v>-1.5175625131654776E-2</v>
      </c>
      <c r="AU86" s="91">
        <f ca="1">IF(AT86&gt;0,MAX(F86:INDIRECT("F"&amp;(ROW()-AO86+1))),MIN(F86:INDIRECT("F"&amp;(ROW()-AO86+1))))</f>
        <v>-1.575195385570503E-2</v>
      </c>
      <c r="AV86" s="92">
        <f t="shared" ca="1" si="44"/>
        <v>-162.16199999999708</v>
      </c>
      <c r="AW86" s="92">
        <f t="shared" ca="1" si="45"/>
        <v>0</v>
      </c>
      <c r="AX86" s="92">
        <f t="shared" ca="1" si="46"/>
        <v>-162.16199999999708</v>
      </c>
      <c r="BB86" s="274"/>
      <c r="BC86" s="323">
        <v>0.91</v>
      </c>
      <c r="BD86" s="62">
        <f t="shared" si="51"/>
        <v>5.0615812475168854E-3</v>
      </c>
      <c r="BM86">
        <v>13</v>
      </c>
      <c r="BN86" s="650">
        <f ca="1">$O$267</f>
        <v>0.97164648305973389</v>
      </c>
      <c r="BO86" s="650">
        <f t="shared" ca="1" si="50"/>
        <v>0.97164648305973389</v>
      </c>
    </row>
    <row r="87" spans="1:69" x14ac:dyDescent="0.2">
      <c r="A87" s="587"/>
      <c r="B87" s="574">
        <f>'Raw Elevation Data'!F84</f>
        <v>4.0000000000000124</v>
      </c>
      <c r="C87" s="575">
        <f ca="1">'Raw Elevation Data'!L84</f>
        <v>2383.680000000003</v>
      </c>
      <c r="D87" s="576">
        <f t="shared" si="38"/>
        <v>5.0000000000000711E-2</v>
      </c>
      <c r="E87" s="572">
        <f t="shared" ca="1" si="47"/>
        <v>0.97164648305973433</v>
      </c>
      <c r="F87" s="577">
        <f t="shared" ca="1" si="48"/>
        <v>-1.5751953855703167E-2</v>
      </c>
      <c r="G87" s="590"/>
      <c r="H87" s="591"/>
      <c r="I87" s="603"/>
      <c r="J87" s="604">
        <f ca="1">IF(AVERAGE(E68:E87)&gt;$BA$68,AVERAGE(E68:E87),$BA$68)</f>
        <v>0.97633333333333328</v>
      </c>
      <c r="K87" s="572"/>
      <c r="L87" s="582">
        <f ca="1">IF($M87&gt;=0,(1+((TAN(ASIN(($C87-$C85)/(($B87-$B85)*5280))))/0.01)*(IF($B87&gt;=$BA$48,$BC$48+(($BC$49-$BC$48)/$BB$49)*(($B87-$BA$48)/0.05),IF($B87&gt;=$BA$47,$BC$47+(($BC$48-$BC$47)/$BB$48)*(($B87-$BA$47)/0.05),$BC$46))))*AVERAGE(AQ86:AQ87),   1+((TAN(ASIN(($C87-$C85)/(($B87-$B85)*5280))))/0.01)*(IF($B87&gt;=$BA$48,$BD$48+(($BD$49-$BD$48)/$BB$49)*(($B87-$BA$48)/0.05),IF($B87&gt;=$BA$47,$BD$47+(($BD$48-$BD$47)/$BB$48)*(($B87-$BA$47)/0.05),$BD$46))))</f>
        <v>0.97164648305973578</v>
      </c>
      <c r="M87" s="583">
        <f ca="1">C87-C85</f>
        <v>-8.3159999999993488</v>
      </c>
      <c r="N87" s="592"/>
      <c r="O87" s="604">
        <f ca="1">AVERAGE(L69,L71,L73,L75,L77,L79,L81,L83,L85,L87)</f>
        <v>0.971646483059734</v>
      </c>
      <c r="P87" s="601">
        <f ca="1">IF(AVERAGE(L69,L71,L73,L75,L77,L79,L81,L83,L85,L87)&gt;$BA$68,AVERAGE(L69,L71,L73,L75,L77,L79,L81,L83,L85,L87),$BA$68)</f>
        <v>0.97633333333333328</v>
      </c>
      <c r="Q87" s="572"/>
      <c r="R87" s="582">
        <f ca="1">IF(S87&gt;=0,(1+((TAN(ASIN((C87-C83)/((B87-B83)*5280))))/0.01)*(IF(B83&gt;=$BA$48,$BC$48,IF(B83&gt;=$BA$47,$BC$47,$BC$46))))*AVERAGE(AQ84:AQ87),1+((TAN(ASIN((C87-C83)/((B87-B83)*5280))))/0.01)*(IF(B83&gt;=$BA$48,$BD$48,IF(B83&gt;=$BA$47,$BD$47,$BD$46))))</f>
        <v>0.97164648305973411</v>
      </c>
      <c r="S87" s="583">
        <f ca="1">C87-C83</f>
        <v>-16.631999999999607</v>
      </c>
      <c r="T87" s="601">
        <f ca="1">IF(AVERAGE(R71,R75,R79,R83,R87)&gt;$BA$68,AVERAGE(R71,R75,R79,R83,R87),$BA$68)</f>
        <v>0.97633333333333328</v>
      </c>
      <c r="U87" s="572"/>
      <c r="V87" s="585">
        <f ca="1">IF(W87&gt;=0,(1+((TAN(ASIN((C87-C82)/((B87-B82)*5280))))/0.01)*(IF(B82&gt;=$BA$48,$BC$48,IF(B82&gt;=$BA$47,$BC$47,$BC$46))))*AVERAGE(AQ83:AQ87),1+((TAN(ASIN((C87-C82)/((B87-B82)*5280))))/0.01)*(IF(B82&gt;=$BA$48,$BD$48,IF(B82&gt;=$BA$47,$BD$47,$BD$46))))</f>
        <v>0.97164648305973411</v>
      </c>
      <c r="W87" s="583">
        <f ca="1">C87-C82</f>
        <v>-20.789999999999509</v>
      </c>
      <c r="X87" s="601">
        <f ca="1">IF(AVERAGE(V72,V77,V82,V87)&gt;$BA$68,AVERAGE(V72,V77,V82,V87),$BA$68)</f>
        <v>0.97633333333333328</v>
      </c>
      <c r="Y87" s="572"/>
      <c r="Z87" s="572">
        <f ca="1">IF(AA87&gt;=0,(1+((TAN(ASIN((C87-C77)/((B87-B77)*5280))))/0.01)*(IF(B77&gt;=$BA$48,$BC$48,IF(B77&gt;=$BA$47,$BC$47,$BC$46))))*AVERAGE(AQ78:AQ87),1+((TAN(ASIN((C87-C77)/((B87-B77)*5280))))/0.01)*(IF(B77&gt;=$BA$48,$BD$48,IF(B77&gt;=$BA$47,$BD$47,$BD$46))))</f>
        <v>0.97164648305973433</v>
      </c>
      <c r="AA87" s="583">
        <f ca="1">C87-C77</f>
        <v>-41.579999999998563</v>
      </c>
      <c r="AB87" s="601">
        <f ca="1">IF(AVERAGE(Z87,Z77)&gt;$BA$68,AVERAGE(Z87,Z77),$BA$68)</f>
        <v>0.97633333333333328</v>
      </c>
      <c r="AC87" s="572"/>
      <c r="AD87" s="572">
        <f ca="1">IF(AE87&gt;=0,(1+((TAN(ASIN((C87-C67)/((B87-B67)*5280))))/0.01)*(IF(B67&gt;=$BA$48,$BC$48,IF(B67&gt;=$BA$47,$BC$47,$BC$46))))*AVERAGE(AQ68:AQ87),1+((TAN(ASIN((C87-C67)/((B87-B67)*5280))))/0.01)*(IF(B67&gt;=$BA$48,$BD$48,IF(B67&gt;=$BA$47,$BD$47,$BD$46))))</f>
        <v>0.97164648305973389</v>
      </c>
      <c r="AE87" s="583">
        <f ca="1">C87-C67</f>
        <v>-83.15999999999849</v>
      </c>
      <c r="AF87" s="601">
        <f ca="1">IF(AD87&gt;$BA$68,AD87,$BA$68)</f>
        <v>0.97633333333333328</v>
      </c>
      <c r="AG87" s="586"/>
      <c r="AH87" s="594"/>
      <c r="AI87" s="594"/>
      <c r="AJ87" s="572"/>
      <c r="AK87" s="605">
        <f ca="1">MAX(AW67:AW87)-MIN(AW67:AW87)</f>
        <v>0</v>
      </c>
      <c r="AL87" s="605">
        <f ca="1">-(MAX(AX67:AX87)-MIN(AX67:AX87))</f>
        <v>-83.15999999999849</v>
      </c>
      <c r="AM87" s="583"/>
      <c r="AN87" s="89">
        <f t="shared" ca="1" si="41"/>
        <v>2.1000000000000112</v>
      </c>
      <c r="AO87" s="90">
        <f t="shared" ca="1" si="42"/>
        <v>42</v>
      </c>
      <c r="AP87" s="90">
        <f ca="1">IF($AO87=1,MATCH(1,$AO88:$AO$533,0),$AP86)</f>
        <v>487</v>
      </c>
      <c r="AQ87" s="594">
        <f t="shared" ca="1" si="43"/>
        <v>1</v>
      </c>
      <c r="AR87" s="594">
        <f t="shared" ca="1" si="49"/>
        <v>-1.5703433367641909E-2</v>
      </c>
      <c r="AS87" s="1">
        <f t="shared" ca="1" si="40"/>
        <v>0</v>
      </c>
      <c r="AT87" s="91">
        <f ca="1">AVERAGE(F87:INDIRECT("F"&amp;(ROW()-AO87+1)))</f>
        <v>-1.5189347244132118E-2</v>
      </c>
      <c r="AU87" s="91">
        <f ca="1">IF(AT87&gt;0,MAX(F87:INDIRECT("F"&amp;(ROW()-AO87+1))),MIN(F87:INDIRECT("F"&amp;(ROW()-AO87+1))))</f>
        <v>-1.575195385570503E-2</v>
      </c>
      <c r="AV87" s="92">
        <f t="shared" ca="1" si="44"/>
        <v>-166.31999999999698</v>
      </c>
      <c r="AW87" s="92">
        <f t="shared" ca="1" si="45"/>
        <v>0</v>
      </c>
      <c r="AX87" s="92">
        <f t="shared" ca="1" si="46"/>
        <v>-166.31999999999698</v>
      </c>
      <c r="BB87" s="275"/>
      <c r="BC87" s="323">
        <v>0.9</v>
      </c>
      <c r="BD87" s="62">
        <f t="shared" si="51"/>
        <v>5.0059594755661506E-3</v>
      </c>
      <c r="BM87">
        <v>14</v>
      </c>
      <c r="BN87" s="650">
        <f ca="1">$O$287</f>
        <v>0.97179087597007763</v>
      </c>
      <c r="BO87" s="650">
        <f t="shared" ca="1" si="50"/>
        <v>0.97179087597007763</v>
      </c>
    </row>
    <row r="88" spans="1:69" x14ac:dyDescent="0.2">
      <c r="A88" s="587"/>
      <c r="B88" s="588">
        <f>'Raw Elevation Data'!F85</f>
        <v>4.0500000000000131</v>
      </c>
      <c r="C88" s="588">
        <f ca="1">'Raw Elevation Data'!L85</f>
        <v>2379.5220000000031</v>
      </c>
      <c r="D88" s="588">
        <f t="shared" si="38"/>
        <v>5.0000000000000711E-2</v>
      </c>
      <c r="E88" s="595">
        <f t="shared" ca="1" si="47"/>
        <v>0.97164648305973123</v>
      </c>
      <c r="F88" s="577">
        <f t="shared" ca="1" si="48"/>
        <v>-1.5751953855704891E-2</v>
      </c>
      <c r="G88" s="590"/>
      <c r="H88" s="591"/>
      <c r="I88" s="592"/>
      <c r="J88" s="593"/>
      <c r="K88" s="572"/>
      <c r="L88" s="593"/>
      <c r="M88" s="583"/>
      <c r="N88" s="592"/>
      <c r="O88" s="644"/>
      <c r="P88" s="593"/>
      <c r="Q88" s="572"/>
      <c r="R88" s="593"/>
      <c r="S88" s="583"/>
      <c r="T88" s="593"/>
      <c r="U88" s="572"/>
      <c r="V88" s="594"/>
      <c r="W88" s="583"/>
      <c r="X88" s="593"/>
      <c r="Y88" s="572"/>
      <c r="Z88" s="595"/>
      <c r="AA88" s="583"/>
      <c r="AB88" s="593"/>
      <c r="AC88" s="572"/>
      <c r="AD88" s="595"/>
      <c r="AE88" s="583"/>
      <c r="AF88" s="593"/>
      <c r="AG88" s="596"/>
      <c r="AH88" s="593"/>
      <c r="AI88" s="593"/>
      <c r="AJ88" s="572"/>
      <c r="AK88" s="597"/>
      <c r="AL88" s="597"/>
      <c r="AM88" s="583"/>
      <c r="AN88" s="89">
        <f t="shared" ca="1" si="41"/>
        <v>2.1500000000000119</v>
      </c>
      <c r="AO88" s="90">
        <f t="shared" ca="1" si="42"/>
        <v>43</v>
      </c>
      <c r="AP88" s="90">
        <f ca="1">IF($AO88=1,MATCH(1,$AO89:$AO$533,0),$AP87)</f>
        <v>487</v>
      </c>
      <c r="AQ88" s="594">
        <f t="shared" ca="1" si="43"/>
        <v>1</v>
      </c>
      <c r="AR88" s="594">
        <f t="shared" ca="1" si="49"/>
        <v>-1.5703433367641909E-2</v>
      </c>
      <c r="AS88" s="1">
        <f t="shared" ca="1" si="40"/>
        <v>0</v>
      </c>
      <c r="AT88" s="91">
        <f ca="1">AVERAGE(F88:INDIRECT("F"&amp;(ROW()-AO88+1)))</f>
        <v>-1.5202431118819857E-2</v>
      </c>
      <c r="AU88" s="91">
        <f ca="1">IF(AT88&gt;0,MAX(F88:INDIRECT("F"&amp;(ROW()-AO88+1))),MIN(F88:INDIRECT("F"&amp;(ROW()-AO88+1))))</f>
        <v>-1.575195385570503E-2</v>
      </c>
      <c r="AV88" s="92">
        <f t="shared" ca="1" si="44"/>
        <v>-170.47799999999688</v>
      </c>
      <c r="AW88" s="92">
        <f t="shared" ca="1" si="45"/>
        <v>0</v>
      </c>
      <c r="AX88" s="92">
        <f t="shared" ca="1" si="46"/>
        <v>-170.47799999999688</v>
      </c>
      <c r="BB88" s="274"/>
      <c r="BC88" s="323">
        <v>0.89</v>
      </c>
      <c r="BD88" s="62">
        <f t="shared" si="51"/>
        <v>4.9503377036154159E-3</v>
      </c>
      <c r="BM88">
        <v>15</v>
      </c>
      <c r="BN88" s="650">
        <f ca="1">$O$307</f>
        <v>0.97205340853433952</v>
      </c>
      <c r="BO88" s="650">
        <f t="shared" ca="1" si="50"/>
        <v>0.97205340853433952</v>
      </c>
    </row>
    <row r="89" spans="1:69" x14ac:dyDescent="0.2">
      <c r="A89" s="587"/>
      <c r="B89" s="588">
        <f>'Raw Elevation Data'!F86</f>
        <v>4.1000000000000139</v>
      </c>
      <c r="C89" s="588">
        <f ca="1">'Raw Elevation Data'!L86</f>
        <v>2375.3640000000023</v>
      </c>
      <c r="D89" s="588">
        <f t="shared" si="38"/>
        <v>5.0000000000000711E-2</v>
      </c>
      <c r="E89" s="595">
        <f t="shared" ca="1" si="47"/>
        <v>0.97164648305973278</v>
      </c>
      <c r="F89" s="577">
        <f t="shared" ca="1" si="48"/>
        <v>-1.5751953855704028E-2</v>
      </c>
      <c r="G89" s="590"/>
      <c r="H89" s="591"/>
      <c r="I89" s="592"/>
      <c r="J89" s="593"/>
      <c r="K89" s="572"/>
      <c r="L89" s="593">
        <f ca="1">IF($M89&gt;=0,(1+((TAN(ASIN(($C89-$C87)/(($B89-$B87)*5280))))/0.01)*(IF($B89&gt;=$BA$48,$BC$48+(($BC$49-$BC$48)/$BB$49)*(($B89-$BA$48)/0.05),IF($B89&gt;=$BA$47,$BC$47+(($BC$48-$BC$47)/$BB$48)*(($B89-$BA$47)/0.05),$BC$46))))*AVERAGE(AQ88:AQ89),   1+((TAN(ASIN(($C89-$C87)/(($B89-$B87)*5280))))/0.01)*(IF($B89&gt;=$BA$48,$BD$48+(($BD$49-$BD$48)/$BB$49)*(($B89-$BA$48)/0.05),IF($B89&gt;=$BA$47,$BD$47+(($BD$48-$BD$47)/$BB$48)*(($B89-$BA$47)/0.05),$BD$46))))</f>
        <v>0.97164648305973123</v>
      </c>
      <c r="M89" s="583">
        <f ca="1">C89-C87</f>
        <v>-8.316000000000713</v>
      </c>
      <c r="N89" s="592"/>
      <c r="O89" s="644"/>
      <c r="P89" s="593"/>
      <c r="Q89" s="572"/>
      <c r="R89" s="593"/>
      <c r="S89" s="583"/>
      <c r="T89" s="593"/>
      <c r="U89" s="572"/>
      <c r="V89" s="594"/>
      <c r="W89" s="583"/>
      <c r="X89" s="593"/>
      <c r="Y89" s="572"/>
      <c r="Z89" s="595"/>
      <c r="AA89" s="583"/>
      <c r="AB89" s="593"/>
      <c r="AC89" s="572"/>
      <c r="AD89" s="595"/>
      <c r="AE89" s="583"/>
      <c r="AF89" s="593"/>
      <c r="AG89" s="596"/>
      <c r="AH89" s="593"/>
      <c r="AI89" s="593"/>
      <c r="AJ89" s="572"/>
      <c r="AK89" s="597"/>
      <c r="AL89" s="597"/>
      <c r="AM89" s="583"/>
      <c r="AN89" s="89">
        <f t="shared" ca="1" si="41"/>
        <v>2.2000000000000126</v>
      </c>
      <c r="AO89" s="90">
        <f t="shared" ca="1" si="42"/>
        <v>44</v>
      </c>
      <c r="AP89" s="90">
        <f ca="1">IF($AO89=1,MATCH(1,$AO90:$AO$533,0),$AP88)</f>
        <v>487</v>
      </c>
      <c r="AQ89" s="594">
        <f t="shared" ca="1" si="43"/>
        <v>1</v>
      </c>
      <c r="AR89" s="594">
        <f t="shared" ca="1" si="49"/>
        <v>-1.5703433367641909E-2</v>
      </c>
      <c r="AS89" s="1">
        <f t="shared" ca="1" si="40"/>
        <v>0</v>
      </c>
      <c r="AT89" s="91">
        <f ca="1">AVERAGE(F89:INDIRECT("F"&amp;(ROW()-AO89+1)))</f>
        <v>-1.5214920271930861E-2</v>
      </c>
      <c r="AU89" s="91">
        <f ca="1">IF(AT89&gt;0,MAX(F89:INDIRECT("F"&amp;(ROW()-AO89+1))),MIN(F89:INDIRECT("F"&amp;(ROW()-AO89+1))))</f>
        <v>-1.575195385570503E-2</v>
      </c>
      <c r="AV89" s="92">
        <f t="shared" ca="1" si="44"/>
        <v>-174.63599999999769</v>
      </c>
      <c r="AW89" s="92">
        <f t="shared" ca="1" si="45"/>
        <v>0</v>
      </c>
      <c r="AX89" s="92">
        <f t="shared" ca="1" si="46"/>
        <v>-174.63599999999769</v>
      </c>
      <c r="BB89" s="275"/>
      <c r="BC89" s="323">
        <v>0.88</v>
      </c>
      <c r="BD89" s="62">
        <f t="shared" si="51"/>
        <v>4.8947159316646803E-3</v>
      </c>
      <c r="BM89">
        <v>16</v>
      </c>
      <c r="BN89" s="650">
        <f ca="1">$O$327</f>
        <v>0.97231594109860142</v>
      </c>
      <c r="BO89" s="650">
        <f t="shared" ca="1" si="50"/>
        <v>0.97231594109860142</v>
      </c>
    </row>
    <row r="90" spans="1:69" x14ac:dyDescent="0.2">
      <c r="A90" s="587"/>
      <c r="B90" s="588">
        <f>'Raw Elevation Data'!F87</f>
        <v>4.1500000000000146</v>
      </c>
      <c r="C90" s="588">
        <f ca="1">'Raw Elevation Data'!L87</f>
        <v>2371.2060000000029</v>
      </c>
      <c r="D90" s="588">
        <f t="shared" si="38"/>
        <v>5.0000000000000711E-2</v>
      </c>
      <c r="E90" s="595">
        <f t="shared" ca="1" si="47"/>
        <v>0.97164648305973589</v>
      </c>
      <c r="F90" s="577">
        <f t="shared" ca="1" si="48"/>
        <v>-1.5751953855702307E-2</v>
      </c>
      <c r="G90" s="590"/>
      <c r="H90" s="591"/>
      <c r="I90" s="592"/>
      <c r="J90" s="593"/>
      <c r="K90" s="572"/>
      <c r="L90" s="593"/>
      <c r="M90" s="583"/>
      <c r="N90" s="592"/>
      <c r="O90" s="644"/>
      <c r="P90" s="593"/>
      <c r="Q90" s="572"/>
      <c r="R90" s="593"/>
      <c r="S90" s="583"/>
      <c r="T90" s="593"/>
      <c r="U90" s="572"/>
      <c r="V90" s="594"/>
      <c r="W90" s="583"/>
      <c r="X90" s="593"/>
      <c r="Y90" s="572"/>
      <c r="Z90" s="595"/>
      <c r="AA90" s="583"/>
      <c r="AB90" s="593"/>
      <c r="AC90" s="572"/>
      <c r="AD90" s="595"/>
      <c r="AE90" s="583"/>
      <c r="AF90" s="593"/>
      <c r="AG90" s="596"/>
      <c r="AH90" s="593"/>
      <c r="AI90" s="593"/>
      <c r="AJ90" s="572"/>
      <c r="AK90" s="597"/>
      <c r="AL90" s="597"/>
      <c r="AM90" s="583"/>
      <c r="AN90" s="89">
        <f t="shared" ca="1" si="41"/>
        <v>2.2500000000000133</v>
      </c>
      <c r="AO90" s="90">
        <f t="shared" ca="1" si="42"/>
        <v>45</v>
      </c>
      <c r="AP90" s="90">
        <f ca="1">IF($AO90=1,MATCH(1,$AO91:$AO$533,0),$AP89)</f>
        <v>487</v>
      </c>
      <c r="AQ90" s="594">
        <f t="shared" ca="1" si="43"/>
        <v>1</v>
      </c>
      <c r="AR90" s="594">
        <f t="shared" ca="1" si="49"/>
        <v>-1.5703433367641909E-2</v>
      </c>
      <c r="AS90" s="1">
        <f t="shared" ca="1" si="40"/>
        <v>0</v>
      </c>
      <c r="AT90" s="91">
        <f ca="1">AVERAGE(F90:INDIRECT("F"&amp;(ROW()-AO90+1)))</f>
        <v>-1.5226854351570228E-2</v>
      </c>
      <c r="AU90" s="91">
        <f ca="1">IF(AT90&gt;0,MAX(F90:INDIRECT("F"&amp;(ROW()-AO90+1))),MIN(F90:INDIRECT("F"&amp;(ROW()-AO90+1))))</f>
        <v>-1.575195385570503E-2</v>
      </c>
      <c r="AV90" s="92">
        <f t="shared" ca="1" si="44"/>
        <v>-178.79399999999714</v>
      </c>
      <c r="AW90" s="92">
        <f t="shared" ca="1" si="45"/>
        <v>0</v>
      </c>
      <c r="AX90" s="92">
        <f t="shared" ca="1" si="46"/>
        <v>-178.79399999999714</v>
      </c>
      <c r="BB90" s="274"/>
      <c r="BC90" s="323">
        <v>0.87</v>
      </c>
      <c r="BD90" s="62">
        <f t="shared" si="51"/>
        <v>4.8390941597139456E-3</v>
      </c>
      <c r="BM90">
        <v>17</v>
      </c>
      <c r="BN90" s="650">
        <f ca="1">$O$347</f>
        <v>0.9725784736628631</v>
      </c>
      <c r="BO90" s="650">
        <f t="shared" ca="1" si="50"/>
        <v>0.9725784736628631</v>
      </c>
    </row>
    <row r="91" spans="1:69" x14ac:dyDescent="0.2">
      <c r="A91" s="587"/>
      <c r="B91" s="588">
        <f>'Raw Elevation Data'!F88</f>
        <v>4.2000000000000153</v>
      </c>
      <c r="C91" s="588">
        <f ca="1">'Raw Elevation Data'!L88</f>
        <v>2367.048000000003</v>
      </c>
      <c r="D91" s="588">
        <f t="shared" si="38"/>
        <v>5.0000000000000711E-2</v>
      </c>
      <c r="E91" s="595">
        <f t="shared" ca="1" si="47"/>
        <v>0.97164648305973433</v>
      </c>
      <c r="F91" s="577">
        <f t="shared" ca="1" si="48"/>
        <v>-1.5751953855703167E-2</v>
      </c>
      <c r="G91" s="590"/>
      <c r="H91" s="591"/>
      <c r="I91" s="592"/>
      <c r="J91" s="593"/>
      <c r="K91" s="572"/>
      <c r="L91" s="593">
        <f ca="1">IF($M91&gt;=0,(1+((TAN(ASIN(($C91-$C89)/(($B91-$B89)*5280))))/0.01)*(IF($B91&gt;=$BA$48,$BC$48+(($BC$49-$BC$48)/$BB$49)*(($B91-$BA$48)/0.05),IF($B91&gt;=$BA$47,$BC$47+(($BC$48-$BC$47)/$BB$48)*(($B91-$BA$47)/0.05),$BC$46))))*AVERAGE(AQ90:AQ91),   1+((TAN(ASIN(($C91-$C89)/(($B91-$B89)*5280))))/0.01)*(IF($B91&gt;=$BA$48,$BD$48+(($BD$49-$BD$48)/$BB$49)*(($B91-$BA$48)/0.05),IF($B91&gt;=$BA$47,$BD$47+(($BD$48-$BD$47)/$BB$48)*(($B91-$BA$47)/0.05),$BD$46))))</f>
        <v>0.97164648305973589</v>
      </c>
      <c r="M91" s="583">
        <f ca="1">C91-C89</f>
        <v>-8.3159999999993488</v>
      </c>
      <c r="N91" s="592"/>
      <c r="O91" s="644"/>
      <c r="P91" s="593"/>
      <c r="Q91" s="572"/>
      <c r="R91" s="593">
        <f ca="1">IF(S91&gt;=0,(1+((TAN(ASIN((C91-C87)/((B91-B87)*5280))))/0.01)*(IF(B87&gt;=$BA$48,$BC$48,IF(B87&gt;=$BA$47,$BC$47,$BC$46))))*AVERAGE(AQ88:AQ91),1+((TAN(ASIN((C91-C87)/((B91-B87)*5280))))/0.01)*(IF(B87&gt;=$BA$48,$BD$48,IF(B87&gt;=$BA$47,$BD$47,$BD$46))))</f>
        <v>0.97164648305973356</v>
      </c>
      <c r="S91" s="583">
        <f ca="1">C91-C87</f>
        <v>-16.632000000000062</v>
      </c>
      <c r="T91" s="593"/>
      <c r="U91" s="572"/>
      <c r="V91" s="594"/>
      <c r="W91" s="583"/>
      <c r="X91" s="593"/>
      <c r="Y91" s="572"/>
      <c r="Z91" s="595"/>
      <c r="AA91" s="583"/>
      <c r="AB91" s="593"/>
      <c r="AC91" s="572"/>
      <c r="AD91" s="595"/>
      <c r="AE91" s="583"/>
      <c r="AF91" s="593"/>
      <c r="AG91" s="596"/>
      <c r="AH91" s="593"/>
      <c r="AI91" s="593"/>
      <c r="AJ91" s="572"/>
      <c r="AK91" s="597"/>
      <c r="AL91" s="597"/>
      <c r="AM91" s="583"/>
      <c r="AN91" s="89">
        <f t="shared" ca="1" si="41"/>
        <v>2.300000000000014</v>
      </c>
      <c r="AO91" s="90">
        <f t="shared" ca="1" si="42"/>
        <v>46</v>
      </c>
      <c r="AP91" s="90">
        <f ca="1">IF($AO91=1,MATCH(1,$AO92:$AO$533,0),$AP90)</f>
        <v>487</v>
      </c>
      <c r="AQ91" s="594">
        <f t="shared" ca="1" si="43"/>
        <v>1</v>
      </c>
      <c r="AR91" s="594">
        <f t="shared" ca="1" si="49"/>
        <v>-1.5703433367641909E-2</v>
      </c>
      <c r="AS91" s="1">
        <f t="shared" ca="1" si="40"/>
        <v>0</v>
      </c>
      <c r="AT91" s="91">
        <f ca="1">AVERAGE(F91:INDIRECT("F"&amp;(ROW()-AO91+1)))</f>
        <v>-1.5238269558181812E-2</v>
      </c>
      <c r="AU91" s="91">
        <f ca="1">IF(AT91&gt;0,MAX(F91:INDIRECT("F"&amp;(ROW()-AO91+1))),MIN(F91:INDIRECT("F"&amp;(ROW()-AO91+1))))</f>
        <v>-1.575195385570503E-2</v>
      </c>
      <c r="AV91" s="92">
        <f t="shared" ca="1" si="44"/>
        <v>-182.95199999999704</v>
      </c>
      <c r="AW91" s="92">
        <f t="shared" ca="1" si="45"/>
        <v>0</v>
      </c>
      <c r="AX91" s="92">
        <f t="shared" ca="1" si="46"/>
        <v>-182.95199999999704</v>
      </c>
      <c r="BB91" s="275"/>
      <c r="BC91" s="323">
        <v>0.86</v>
      </c>
      <c r="BD91" s="62">
        <f t="shared" si="51"/>
        <v>4.78347238776321E-3</v>
      </c>
      <c r="BM91">
        <v>18</v>
      </c>
      <c r="BN91" s="650">
        <f ca="1">$O$367</f>
        <v>0.97284100622712477</v>
      </c>
      <c r="BO91" s="650">
        <f t="shared" ca="1" si="50"/>
        <v>0.97492433922712485</v>
      </c>
    </row>
    <row r="92" spans="1:69" ht="12.75" customHeight="1" x14ac:dyDescent="0.2">
      <c r="A92" s="587"/>
      <c r="B92" s="588">
        <f>'Raw Elevation Data'!F89</f>
        <v>4.250000000000016</v>
      </c>
      <c r="C92" s="588">
        <f ca="1">'Raw Elevation Data'!L89</f>
        <v>2362.8900000000031</v>
      </c>
      <c r="D92" s="588">
        <f t="shared" si="38"/>
        <v>5.0000000000000711E-2</v>
      </c>
      <c r="E92" s="595">
        <f t="shared" ca="1" si="47"/>
        <v>0.97164648305973278</v>
      </c>
      <c r="F92" s="577">
        <f t="shared" ca="1" si="48"/>
        <v>-1.5751953855704028E-2</v>
      </c>
      <c r="G92" s="590"/>
      <c r="H92" s="591"/>
      <c r="I92" s="592"/>
      <c r="J92" s="593"/>
      <c r="K92" s="572"/>
      <c r="L92" s="593"/>
      <c r="M92" s="583"/>
      <c r="N92" s="592"/>
      <c r="O92" s="644"/>
      <c r="P92" s="593"/>
      <c r="Q92" s="572"/>
      <c r="R92" s="593"/>
      <c r="S92" s="583"/>
      <c r="T92" s="593"/>
      <c r="U92" s="572"/>
      <c r="V92" s="594">
        <f ca="1">IF(W92&gt;=0,(1+((TAN(ASIN((C92-C87)/((B92-B87)*5280))))/0.01)*(IF(B87&gt;=$BA$48,$BC$48,IF(B87&gt;=$BA$47,$BC$47,$BC$46))))*AVERAGE(AQ88:AQ92),1+((TAN(ASIN((C92-C87)/((B92-B87)*5280))))/0.01)*(IF(B87&gt;=$BA$48,$BD$48,IF(B87&gt;=$BA$47,$BD$47,$BD$46))))</f>
        <v>0.97164648305973367</v>
      </c>
      <c r="W92" s="583">
        <f ca="1">C92-C87</f>
        <v>-20.789999999999964</v>
      </c>
      <c r="X92" s="593"/>
      <c r="Y92" s="572"/>
      <c r="Z92" s="595"/>
      <c r="AA92" s="583"/>
      <c r="AB92" s="593"/>
      <c r="AC92" s="572"/>
      <c r="AD92" s="595"/>
      <c r="AE92" s="583"/>
      <c r="AF92" s="593"/>
      <c r="AG92" s="596"/>
      <c r="AH92" s="593"/>
      <c r="AI92" s="593"/>
      <c r="AJ92" s="572"/>
      <c r="AK92" s="597"/>
      <c r="AL92" s="597"/>
      <c r="AM92" s="583"/>
      <c r="AN92" s="89">
        <f t="shared" ca="1" si="41"/>
        <v>2.3500000000000147</v>
      </c>
      <c r="AO92" s="90">
        <f t="shared" ca="1" si="42"/>
        <v>47</v>
      </c>
      <c r="AP92" s="90">
        <f ca="1">IF($AO92=1,MATCH(1,$AO93:$AO$533,0),$AP91)</f>
        <v>487</v>
      </c>
      <c r="AQ92" s="594">
        <f t="shared" ca="1" si="43"/>
        <v>1</v>
      </c>
      <c r="AR92" s="594">
        <f t="shared" ca="1" si="49"/>
        <v>-1.5703433367641909E-2</v>
      </c>
      <c r="AS92" s="1">
        <f t="shared" ca="1" si="40"/>
        <v>0</v>
      </c>
      <c r="AT92" s="91">
        <f ca="1">AVERAGE(F92:INDIRECT("F"&amp;(ROW()-AO92+1)))</f>
        <v>-1.5249199011320583E-2</v>
      </c>
      <c r="AU92" s="91">
        <f ca="1">IF(AT92&gt;0,MAX(F92:INDIRECT("F"&amp;(ROW()-AO92+1))),MIN(F92:INDIRECT("F"&amp;(ROW()-AO92+1))))</f>
        <v>-1.575195385570503E-2</v>
      </c>
      <c r="AV92" s="92">
        <f t="shared" ca="1" si="44"/>
        <v>-187.10999999999694</v>
      </c>
      <c r="AW92" s="92">
        <f t="shared" ca="1" si="45"/>
        <v>0</v>
      </c>
      <c r="AX92" s="92">
        <f t="shared" ca="1" si="46"/>
        <v>-187.10999999999694</v>
      </c>
      <c r="BB92" s="274"/>
      <c r="BC92" s="323">
        <v>0.85</v>
      </c>
      <c r="BD92" s="62">
        <f t="shared" si="51"/>
        <v>4.7278506158124753E-3</v>
      </c>
      <c r="BF92" s="670"/>
      <c r="BG92" s="670"/>
      <c r="BM92">
        <v>19</v>
      </c>
      <c r="BN92" s="650">
        <f ca="1">$O$387</f>
        <v>0.97310353879138667</v>
      </c>
      <c r="BO92" s="650">
        <f t="shared" ca="1" si="50"/>
        <v>0.97310353879138678</v>
      </c>
    </row>
    <row r="93" spans="1:69" x14ac:dyDescent="0.2">
      <c r="A93" s="587"/>
      <c r="B93" s="588">
        <f>'Raw Elevation Data'!F90</f>
        <v>4.3000000000000167</v>
      </c>
      <c r="C93" s="588">
        <f ca="1">'Raw Elevation Data'!L90</f>
        <v>2358.7320000000027</v>
      </c>
      <c r="D93" s="588">
        <f t="shared" si="38"/>
        <v>5.0000000000000711E-2</v>
      </c>
      <c r="E93" s="595">
        <f t="shared" ca="1" si="47"/>
        <v>0.97164648305973433</v>
      </c>
      <c r="F93" s="577">
        <f t="shared" ca="1" si="48"/>
        <v>-1.5751953855703167E-2</v>
      </c>
      <c r="G93" s="590"/>
      <c r="H93" s="591"/>
      <c r="I93" s="592"/>
      <c r="J93" s="593"/>
      <c r="K93" s="572"/>
      <c r="L93" s="593">
        <f ca="1">IF($M93&gt;=0,(1+((TAN(ASIN(($C93-$C91)/(($B93-$B91)*5280))))/0.01)*(IF($B93&gt;=$BA$48,$BC$48+(($BC$49-$BC$48)/$BB$49)*(($B93-$BA$48)/0.05),IF($B93&gt;=$BA$47,$BC$47+(($BC$48-$BC$47)/$BB$48)*(($B93-$BA$47)/0.05),$BC$46))))*AVERAGE(AQ92:AQ93),   1+((TAN(ASIN(($C93-$C91)/(($B93-$B91)*5280))))/0.01)*(IF($B93&gt;=$BA$48,$BD$48+(($BD$49-$BD$48)/$BB$49)*(($B93-$BA$48)/0.05),IF($B93&gt;=$BA$47,$BD$47+(($BD$48-$BD$47)/$BB$48)*(($B93-$BA$47)/0.05),$BD$46))))</f>
        <v>0.97164648305973278</v>
      </c>
      <c r="M93" s="583">
        <f ca="1">C93-C91</f>
        <v>-8.3160000000002583</v>
      </c>
      <c r="N93" s="592"/>
      <c r="O93" s="644"/>
      <c r="P93" s="593"/>
      <c r="Q93" s="572"/>
      <c r="R93" s="593"/>
      <c r="S93" s="583"/>
      <c r="T93" s="593"/>
      <c r="U93" s="572"/>
      <c r="V93" s="594"/>
      <c r="W93" s="583"/>
      <c r="X93" s="593"/>
      <c r="Y93" s="572"/>
      <c r="Z93" s="595"/>
      <c r="AA93" s="583"/>
      <c r="AB93" s="593"/>
      <c r="AC93" s="572"/>
      <c r="AD93" s="595"/>
      <c r="AE93" s="583"/>
      <c r="AF93" s="593"/>
      <c r="AG93" s="596"/>
      <c r="AH93" s="593"/>
      <c r="AI93" s="593"/>
      <c r="AJ93" s="572"/>
      <c r="AK93" s="597"/>
      <c r="AL93" s="597"/>
      <c r="AM93" s="583"/>
      <c r="AN93" s="89">
        <f t="shared" ca="1" si="41"/>
        <v>2.4000000000000155</v>
      </c>
      <c r="AO93" s="90">
        <f t="shared" ca="1" si="42"/>
        <v>48</v>
      </c>
      <c r="AP93" s="90">
        <f ca="1">IF($AO93=1,MATCH(1,$AO94:$AO$533,0),$AP92)</f>
        <v>487</v>
      </c>
      <c r="AQ93" s="594">
        <f t="shared" ca="1" si="43"/>
        <v>1</v>
      </c>
      <c r="AR93" s="594">
        <f t="shared" ca="1" si="49"/>
        <v>-1.5703433367641909E-2</v>
      </c>
      <c r="AS93" s="1">
        <f t="shared" ca="1" si="40"/>
        <v>0</v>
      </c>
      <c r="AT93" s="91">
        <f ca="1">AVERAGE(F93:INDIRECT("F"&amp;(ROW()-AO93+1)))</f>
        <v>-1.5259673070578553E-2</v>
      </c>
      <c r="AU93" s="91">
        <f ca="1">IF(AT93&gt;0,MAX(F93:INDIRECT("F"&amp;(ROW()-AO93+1))),MIN(F93:INDIRECT("F"&amp;(ROW()-AO93+1))))</f>
        <v>-1.575195385570503E-2</v>
      </c>
      <c r="AV93" s="92">
        <f t="shared" ca="1" si="44"/>
        <v>-191.2679999999973</v>
      </c>
      <c r="AW93" s="92">
        <f t="shared" ca="1" si="45"/>
        <v>0</v>
      </c>
      <c r="AX93" s="92">
        <f t="shared" ca="1" si="46"/>
        <v>-191.2679999999973</v>
      </c>
      <c r="BB93" s="275"/>
      <c r="BC93" s="323">
        <v>0.84</v>
      </c>
      <c r="BD93" s="62">
        <f t="shared" si="51"/>
        <v>4.6722288438617405E-3</v>
      </c>
      <c r="BF93" s="670"/>
      <c r="BG93" s="670"/>
      <c r="BM93">
        <v>20</v>
      </c>
      <c r="BN93" s="650">
        <f ca="1">$O$407</f>
        <v>0.97334117602627879</v>
      </c>
      <c r="BO93" s="650">
        <f t="shared" ca="1" si="50"/>
        <v>0.97334117602627879</v>
      </c>
      <c r="BQ93" s="135"/>
    </row>
    <row r="94" spans="1:69" ht="13.5" thickBot="1" x14ac:dyDescent="0.25">
      <c r="A94" s="573" t="s">
        <v>308</v>
      </c>
      <c r="B94" s="598">
        <f>'Raw Elevation Data'!F91</f>
        <v>4.3500000000000174</v>
      </c>
      <c r="C94" s="598">
        <f ca="1">'Raw Elevation Data'!L91</f>
        <v>2354.5740000000033</v>
      </c>
      <c r="D94" s="598">
        <f t="shared" si="38"/>
        <v>5.0000000000000711E-2</v>
      </c>
      <c r="E94" s="607">
        <f t="shared" ca="1" si="47"/>
        <v>0.97164648305973589</v>
      </c>
      <c r="F94" s="577">
        <f t="shared" ca="1" si="48"/>
        <v>-1.5751953855702307E-2</v>
      </c>
      <c r="G94" s="600">
        <f ca="1">IF(AVERAGE(E83:E94)&gt;$BA$68,AVERAGE(E83:E94),$BA$68)</f>
        <v>0.97633333333333328</v>
      </c>
      <c r="H94" s="601">
        <f ca="1">IF(SUMIF(L83:L94,"&gt;0")/COUNT(L83:L94)&gt;$BA$68,SUMIF(L83:L94,"&gt;0")/COUNT(L83:L94),$BA$68)</f>
        <v>0.97633333333333328</v>
      </c>
      <c r="I94" s="592"/>
      <c r="J94" s="593"/>
      <c r="K94" s="572"/>
      <c r="L94" s="593"/>
      <c r="M94" s="583"/>
      <c r="N94" s="592"/>
      <c r="O94" s="644"/>
      <c r="P94" s="593"/>
      <c r="Q94" s="572"/>
      <c r="R94" s="593"/>
      <c r="S94" s="583"/>
      <c r="T94" s="593"/>
      <c r="U94" s="572"/>
      <c r="V94" s="594"/>
      <c r="W94" s="583"/>
      <c r="X94" s="593"/>
      <c r="Y94" s="572"/>
      <c r="Z94" s="595"/>
      <c r="AA94" s="583"/>
      <c r="AB94" s="593"/>
      <c r="AC94" s="572"/>
      <c r="AD94" s="595"/>
      <c r="AE94" s="583"/>
      <c r="AF94" s="593"/>
      <c r="AG94" s="596"/>
      <c r="AH94" s="602">
        <f ca="1">(MAX(AW83:AW94)-MIN(AW83:AW94))*0.3048</f>
        <v>0</v>
      </c>
      <c r="AI94" s="602">
        <f ca="1">-(MAX(AX83:AX94)-MIN(AX83:AX94))*0.3048</f>
        <v>-13.940942399999811</v>
      </c>
      <c r="AJ94" s="572"/>
      <c r="AK94" s="597"/>
      <c r="AL94" s="597"/>
      <c r="AM94" s="583"/>
      <c r="AN94" s="89">
        <f t="shared" ca="1" si="41"/>
        <v>2.4500000000000162</v>
      </c>
      <c r="AO94" s="90">
        <f t="shared" ca="1" si="42"/>
        <v>49</v>
      </c>
      <c r="AP94" s="90">
        <f ca="1">IF($AO94=1,MATCH(1,$AO95:$AO$533,0),$AP93)</f>
        <v>487</v>
      </c>
      <c r="AQ94" s="594">
        <f t="shared" ca="1" si="43"/>
        <v>1</v>
      </c>
      <c r="AR94" s="594">
        <f t="shared" ca="1" si="49"/>
        <v>-1.5703433367641909E-2</v>
      </c>
      <c r="AS94" s="1">
        <f t="shared" ca="1" si="40"/>
        <v>0</v>
      </c>
      <c r="AT94" s="91">
        <f ca="1">AVERAGE(F94:INDIRECT("F"&amp;(ROW()-AO94+1)))</f>
        <v>-1.5269719617213731E-2</v>
      </c>
      <c r="AU94" s="91">
        <f ca="1">IF(AT94&gt;0,MAX(F94:INDIRECT("F"&amp;(ROW()-AO94+1))),MIN(F94:INDIRECT("F"&amp;(ROW()-AO94+1))))</f>
        <v>-1.575195385570503E-2</v>
      </c>
      <c r="AV94" s="92">
        <f t="shared" ca="1" si="44"/>
        <v>-195.42599999999675</v>
      </c>
      <c r="AW94" s="92">
        <f t="shared" ca="1" si="45"/>
        <v>0</v>
      </c>
      <c r="AX94" s="92">
        <f t="shared" ca="1" si="46"/>
        <v>-195.42599999999675</v>
      </c>
      <c r="BB94" s="274"/>
      <c r="BC94" s="323">
        <v>0.83</v>
      </c>
      <c r="BD94" s="62">
        <f t="shared" si="51"/>
        <v>4.6166070719110049E-3</v>
      </c>
      <c r="BF94" s="670"/>
      <c r="BG94" s="670"/>
      <c r="BM94">
        <v>21</v>
      </c>
      <c r="BN94" s="650">
        <f ca="1">$O$427</f>
        <v>0.97355844435532235</v>
      </c>
      <c r="BO94" s="650">
        <f t="shared" ca="1" si="50"/>
        <v>0.97355844435532235</v>
      </c>
    </row>
    <row r="95" spans="1:69" ht="13.5" thickTop="1" x14ac:dyDescent="0.2">
      <c r="A95" s="587"/>
      <c r="B95" s="588">
        <f>'Raw Elevation Data'!F92</f>
        <v>4.4000000000000181</v>
      </c>
      <c r="C95" s="588">
        <f ca="1">'Raw Elevation Data'!L92</f>
        <v>2350.4160000000034</v>
      </c>
      <c r="D95" s="588">
        <f t="shared" si="38"/>
        <v>5.0000000000000711E-2</v>
      </c>
      <c r="E95" s="595">
        <f t="shared" ca="1" si="47"/>
        <v>0.97164648305973433</v>
      </c>
      <c r="F95" s="577">
        <f t="shared" ca="1" si="48"/>
        <v>-1.5751953855703167E-2</v>
      </c>
      <c r="G95" s="590"/>
      <c r="H95" s="591"/>
      <c r="I95" s="592"/>
      <c r="J95" s="593"/>
      <c r="K95" s="572"/>
      <c r="L95" s="593">
        <f ca="1">IF($M95&gt;=0,(1+((TAN(ASIN(($C95-$C93)/(($B95-$B93)*5280))))/0.01)*(IF($B95&gt;=$BA$48,$BC$48+(($BC$49-$BC$48)/$BB$49)*(($B95-$BA$48)/0.05),IF($B95&gt;=$BA$47,$BC$47+(($BC$48-$BC$47)/$BB$48)*(($B95-$BA$47)/0.05),$BC$46))))*AVERAGE(AQ94:AQ95),   1+((TAN(ASIN(($C95-$C93)/(($B95-$B93)*5280))))/0.01)*(IF($B95&gt;=$BA$48,$BD$48+(($BD$49-$BD$48)/$BB$49)*(($B95-$BA$48)/0.05),IF($B95&gt;=$BA$47,$BD$47+(($BD$48-$BD$47)/$BB$48)*(($B95-$BA$47)/0.05),$BD$46))))</f>
        <v>0.97164648305973589</v>
      </c>
      <c r="M95" s="583">
        <f ca="1">C95-C93</f>
        <v>-8.3159999999993488</v>
      </c>
      <c r="N95" s="592"/>
      <c r="O95" s="644"/>
      <c r="P95" s="593"/>
      <c r="Q95" s="572"/>
      <c r="R95" s="593">
        <f ca="1">IF(S95&gt;=0,(1+((TAN(ASIN((C95-C91)/((B95-B91)*5280))))/0.01)*(IF(B91&gt;=$BA$48,$BC$48,IF(B91&gt;=$BA$47,$BC$47,$BC$46))))*AVERAGE(AQ92:AQ95),1+((TAN(ASIN((C95-C91)/((B95-B91)*5280))))/0.01)*(IF(B91&gt;=$BA$48,$BD$48,IF(B91&gt;=$BA$47,$BD$47,$BD$46))))</f>
        <v>0.97164648305973433</v>
      </c>
      <c r="S95" s="583">
        <f ca="1">C95-C91</f>
        <v>-16.631999999999607</v>
      </c>
      <c r="T95" s="593"/>
      <c r="U95" s="572"/>
      <c r="V95" s="594"/>
      <c r="W95" s="583"/>
      <c r="X95" s="593"/>
      <c r="Y95" s="572"/>
      <c r="Z95" s="595"/>
      <c r="AA95" s="583"/>
      <c r="AB95" s="593"/>
      <c r="AC95" s="572"/>
      <c r="AD95" s="595"/>
      <c r="AE95" s="583"/>
      <c r="AF95" s="593"/>
      <c r="AG95" s="596"/>
      <c r="AH95" s="593"/>
      <c r="AI95" s="593"/>
      <c r="AJ95" s="572"/>
      <c r="AK95" s="597"/>
      <c r="AL95" s="597"/>
      <c r="AM95" s="583"/>
      <c r="AN95" s="89">
        <f t="shared" ca="1" si="41"/>
        <v>2.5000000000000169</v>
      </c>
      <c r="AO95" s="90">
        <f t="shared" ca="1" si="42"/>
        <v>50</v>
      </c>
      <c r="AP95" s="90">
        <f ca="1">IF($AO95=1,MATCH(1,$AO96:$AO$533,0),$AP94)</f>
        <v>487</v>
      </c>
      <c r="AQ95" s="594">
        <f t="shared" ca="1" si="43"/>
        <v>1</v>
      </c>
      <c r="AR95" s="594">
        <f t="shared" ca="1" si="49"/>
        <v>-1.5703433367641909E-2</v>
      </c>
      <c r="AS95" s="1">
        <f t="shared" ca="1" si="40"/>
        <v>0</v>
      </c>
      <c r="AT95" s="91">
        <f ca="1">AVERAGE(F95:INDIRECT("F"&amp;(ROW()-AO95+1)))</f>
        <v>-1.527936430198352E-2</v>
      </c>
      <c r="AU95" s="91">
        <f ca="1">IF(AT95&gt;0,MAX(F95:INDIRECT("F"&amp;(ROW()-AO95+1))),MIN(F95:INDIRECT("F"&amp;(ROW()-AO95+1))))</f>
        <v>-1.575195385570503E-2</v>
      </c>
      <c r="AV95" s="92">
        <f t="shared" ca="1" si="44"/>
        <v>-199.58399999999665</v>
      </c>
      <c r="AW95" s="92">
        <f t="shared" ca="1" si="45"/>
        <v>0</v>
      </c>
      <c r="AX95" s="92">
        <f t="shared" ca="1" si="46"/>
        <v>-199.58399999999665</v>
      </c>
      <c r="BB95" s="275"/>
      <c r="BC95" s="323">
        <v>0.82</v>
      </c>
      <c r="BD95" s="62">
        <f t="shared" si="51"/>
        <v>4.5609852999602702E-3</v>
      </c>
      <c r="BF95" s="670"/>
      <c r="BG95" s="670"/>
      <c r="BM95">
        <v>22</v>
      </c>
      <c r="BN95" s="650">
        <f ca="1">$O$447</f>
        <v>0.97377571268436625</v>
      </c>
      <c r="BO95" s="650">
        <f t="shared" ca="1" si="50"/>
        <v>0.97377571268436625</v>
      </c>
    </row>
    <row r="96" spans="1:69" x14ac:dyDescent="0.2">
      <c r="A96" s="587"/>
      <c r="B96" s="588">
        <f>'Raw Elevation Data'!F93</f>
        <v>4.4500000000000188</v>
      </c>
      <c r="C96" s="588">
        <f ca="1">'Raw Elevation Data'!L93</f>
        <v>2346.2580000000034</v>
      </c>
      <c r="D96" s="588">
        <f t="shared" si="38"/>
        <v>5.0000000000000711E-2</v>
      </c>
      <c r="E96" s="595">
        <f t="shared" ca="1" si="47"/>
        <v>0.97164648305973123</v>
      </c>
      <c r="F96" s="577">
        <f t="shared" ca="1" si="48"/>
        <v>-1.5751953855704891E-2</v>
      </c>
      <c r="G96" s="590"/>
      <c r="H96" s="591"/>
      <c r="I96" s="592"/>
      <c r="J96" s="593"/>
      <c r="K96" s="572"/>
      <c r="L96" s="593"/>
      <c r="M96" s="583"/>
      <c r="N96" s="592"/>
      <c r="O96" s="644"/>
      <c r="P96" s="593"/>
      <c r="Q96" s="572"/>
      <c r="R96" s="593"/>
      <c r="S96" s="583"/>
      <c r="T96" s="593"/>
      <c r="U96" s="572"/>
      <c r="V96" s="594"/>
      <c r="W96" s="583"/>
      <c r="X96" s="593"/>
      <c r="Y96" s="572"/>
      <c r="Z96" s="595"/>
      <c r="AA96" s="583"/>
      <c r="AB96" s="593"/>
      <c r="AC96" s="572"/>
      <c r="AD96" s="595"/>
      <c r="AE96" s="583"/>
      <c r="AF96" s="593"/>
      <c r="AG96" s="596"/>
      <c r="AH96" s="593"/>
      <c r="AI96" s="593"/>
      <c r="AJ96" s="572"/>
      <c r="AK96" s="597"/>
      <c r="AL96" s="597"/>
      <c r="AM96" s="583"/>
      <c r="AN96" s="89">
        <f t="shared" ca="1" si="41"/>
        <v>2.5500000000000176</v>
      </c>
      <c r="AO96" s="90">
        <f t="shared" ca="1" si="42"/>
        <v>51</v>
      </c>
      <c r="AP96" s="90">
        <f ca="1">IF($AO96=1,MATCH(1,$AO97:$AO$533,0),$AP95)</f>
        <v>487</v>
      </c>
      <c r="AQ96" s="594">
        <f t="shared" ca="1" si="43"/>
        <v>1</v>
      </c>
      <c r="AR96" s="594">
        <f t="shared" ca="1" si="49"/>
        <v>-1.5703433367641909E-2</v>
      </c>
      <c r="AS96" s="1">
        <f t="shared" ca="1" si="40"/>
        <v>0</v>
      </c>
      <c r="AT96" s="91">
        <f ca="1">AVERAGE(F96:INDIRECT("F"&amp;(ROW()-AO96+1)))</f>
        <v>-1.5288630763821195E-2</v>
      </c>
      <c r="AU96" s="91">
        <f ca="1">IF(AT96&gt;0,MAX(F96:INDIRECT("F"&amp;(ROW()-AO96+1))),MIN(F96:INDIRECT("F"&amp;(ROW()-AO96+1))))</f>
        <v>-1.575195385570503E-2</v>
      </c>
      <c r="AV96" s="92">
        <f t="shared" ca="1" si="44"/>
        <v>-203.74199999999655</v>
      </c>
      <c r="AW96" s="92">
        <f t="shared" ca="1" si="45"/>
        <v>0</v>
      </c>
      <c r="AX96" s="92">
        <f t="shared" ca="1" si="46"/>
        <v>-203.74199999999655</v>
      </c>
      <c r="BB96" s="274"/>
      <c r="BC96" s="323">
        <v>0.81</v>
      </c>
      <c r="BD96" s="62">
        <f t="shared" si="51"/>
        <v>4.5053635280095355E-3</v>
      </c>
      <c r="BM96">
        <v>23</v>
      </c>
      <c r="BN96" s="650">
        <f ca="1">$O$467</f>
        <v>0.97399298101341059</v>
      </c>
      <c r="BO96" s="650">
        <f t="shared" ca="1" si="50"/>
        <v>0.97607631401341066</v>
      </c>
    </row>
    <row r="97" spans="1:67" x14ac:dyDescent="0.2">
      <c r="A97" s="587"/>
      <c r="B97" s="588">
        <f>'Raw Elevation Data'!F94</f>
        <v>4.5000000000000195</v>
      </c>
      <c r="C97" s="588">
        <f ca="1">'Raw Elevation Data'!L94</f>
        <v>2342.1000000000026</v>
      </c>
      <c r="D97" s="588">
        <f t="shared" si="38"/>
        <v>5.0000000000000711E-2</v>
      </c>
      <c r="E97" s="595">
        <f t="shared" ca="1" si="47"/>
        <v>0.97164648305973278</v>
      </c>
      <c r="F97" s="577">
        <f t="shared" ca="1" si="48"/>
        <v>-1.5751953855704028E-2</v>
      </c>
      <c r="G97" s="590"/>
      <c r="H97" s="591"/>
      <c r="I97" s="592"/>
      <c r="J97" s="593"/>
      <c r="K97" s="572"/>
      <c r="L97" s="593">
        <f ca="1">IF($M97&gt;=0,(1+((TAN(ASIN(($C97-$C95)/(($B97-$B95)*5280))))/0.01)*(IF($B97&gt;=$BA$48,$BC$48+(($BC$49-$BC$48)/$BB$49)*(($B97-$BA$48)/0.05),IF($B97&gt;=$BA$47,$BC$47+(($BC$48-$BC$47)/$BB$48)*(($B97-$BA$47)/0.05),$BC$46))))*AVERAGE(AQ96:AQ97),   1+((TAN(ASIN(($C97-$C95)/(($B97-$B95)*5280))))/0.01)*(IF($B97&gt;=$BA$48,$BD$48+(($BD$49-$BD$48)/$BB$49)*(($B97-$BA$48)/0.05),IF($B97&gt;=$BA$47,$BD$47+(($BD$48-$BD$47)/$BB$48)*(($B97-$BA$47)/0.05),$BD$46))))</f>
        <v>0.97164648305973123</v>
      </c>
      <c r="M97" s="583">
        <f ca="1">C97-C95</f>
        <v>-8.316000000000713</v>
      </c>
      <c r="N97" s="592"/>
      <c r="O97" s="644"/>
      <c r="P97" s="593"/>
      <c r="Q97" s="572"/>
      <c r="R97" s="593"/>
      <c r="S97" s="583"/>
      <c r="T97" s="593"/>
      <c r="U97" s="572"/>
      <c r="V97" s="594">
        <f ca="1">IF(W97&gt;=0,(1+((TAN(ASIN((C97-C92)/((B97-B92)*5280))))/0.01)*(IF(B92&gt;=$BA$48,$BC$48,IF(B92&gt;=$BA$47,$BC$47,$BC$46))))*AVERAGE(AQ93:AQ97),1+((TAN(ASIN((C97-C92)/((B97-B92)*5280))))/0.01)*(IF(B92&gt;=$BA$48,$BD$48,IF(B92&gt;=$BA$47,$BD$47,$BD$46))))</f>
        <v>0.97164648305973311</v>
      </c>
      <c r="W97" s="583">
        <f ca="1">C97-C92</f>
        <v>-20.790000000000418</v>
      </c>
      <c r="X97" s="593"/>
      <c r="Y97" s="572"/>
      <c r="Z97" s="595">
        <f ca="1">IF(AA97&gt;=0,(1+((TAN(ASIN((C97-C87)/((B97-B87)*5280))))/0.01)*(IF(B87&gt;=$BA$48,$BC$48,IF(B87&gt;=$BA$47,$BC$47,$BC$46))))*AVERAGE(AQ88:AQ97),1+((TAN(ASIN((C97-C87)/((B97-B87)*5280))))/0.01)*(IF(B87&gt;=$BA$48,$BD$48,IF(B87&gt;=$BA$47,$BD$47,$BD$46))))</f>
        <v>0.97164648305973333</v>
      </c>
      <c r="AA97" s="583">
        <f ca="1">C97-C87</f>
        <v>-41.580000000000382</v>
      </c>
      <c r="AB97" s="593"/>
      <c r="AC97" s="572"/>
      <c r="AD97" s="595"/>
      <c r="AE97" s="583"/>
      <c r="AF97" s="593"/>
      <c r="AG97" s="596"/>
      <c r="AH97" s="593"/>
      <c r="AI97" s="593"/>
      <c r="AJ97" s="572"/>
      <c r="AK97" s="597"/>
      <c r="AL97" s="597"/>
      <c r="AM97" s="583"/>
      <c r="AN97" s="89">
        <f t="shared" ca="1" si="41"/>
        <v>2.6000000000000183</v>
      </c>
      <c r="AO97" s="90">
        <f t="shared" ca="1" si="42"/>
        <v>52</v>
      </c>
      <c r="AP97" s="90">
        <f ca="1">IF($AO97=1,MATCH(1,$AO98:$AO$533,0),$AP96)</f>
        <v>487</v>
      </c>
      <c r="AQ97" s="594">
        <f t="shared" ca="1" si="43"/>
        <v>1</v>
      </c>
      <c r="AR97" s="594">
        <f t="shared" ca="1" si="49"/>
        <v>-1.5703433367641909E-2</v>
      </c>
      <c r="AS97" s="1">
        <f t="shared" ca="1" si="40"/>
        <v>0</v>
      </c>
      <c r="AT97" s="91">
        <f ca="1">AVERAGE(F97:INDIRECT("F"&amp;(ROW()-AO97+1)))</f>
        <v>-1.529754082328048E-2</v>
      </c>
      <c r="AU97" s="91">
        <f ca="1">IF(AT97&gt;0,MAX(F97:INDIRECT("F"&amp;(ROW()-AO97+1))),MIN(F97:INDIRECT("F"&amp;(ROW()-AO97+1))))</f>
        <v>-1.575195385570503E-2</v>
      </c>
      <c r="AV97" s="92">
        <f t="shared" ca="1" si="44"/>
        <v>-207.89999999999736</v>
      </c>
      <c r="AW97" s="92">
        <f t="shared" ca="1" si="45"/>
        <v>0</v>
      </c>
      <c r="AX97" s="92">
        <f t="shared" ca="1" si="46"/>
        <v>-207.89999999999736</v>
      </c>
      <c r="BB97" s="275"/>
      <c r="BC97" s="323">
        <v>0.8</v>
      </c>
      <c r="BD97" s="62">
        <f t="shared" si="51"/>
        <v>4.4497417560588007E-3</v>
      </c>
      <c r="BM97">
        <v>24</v>
      </c>
      <c r="BN97" s="650">
        <f ca="1">$O$487</f>
        <v>0.97421024934245481</v>
      </c>
      <c r="BO97" s="650">
        <f t="shared" ca="1" si="50"/>
        <v>0.97421024934245481</v>
      </c>
    </row>
    <row r="98" spans="1:67" x14ac:dyDescent="0.2">
      <c r="A98" s="587"/>
      <c r="B98" s="588">
        <f>'Raw Elevation Data'!F95</f>
        <v>4.5500000000000203</v>
      </c>
      <c r="C98" s="588">
        <f ca="1">'Raw Elevation Data'!L95</f>
        <v>2337.9420000000032</v>
      </c>
      <c r="D98" s="588">
        <f t="shared" si="38"/>
        <v>5.0000000000000711E-2</v>
      </c>
      <c r="E98" s="595">
        <f t="shared" ca="1" si="47"/>
        <v>0.97164648305973589</v>
      </c>
      <c r="F98" s="577">
        <f t="shared" ca="1" si="48"/>
        <v>-1.5751953855702307E-2</v>
      </c>
      <c r="G98" s="590"/>
      <c r="H98" s="591"/>
      <c r="I98" s="592"/>
      <c r="J98" s="593"/>
      <c r="K98" s="572"/>
      <c r="L98" s="593"/>
      <c r="M98" s="583"/>
      <c r="N98" s="592"/>
      <c r="O98" s="644"/>
      <c r="P98" s="593"/>
      <c r="Q98" s="572"/>
      <c r="R98" s="593"/>
      <c r="S98" s="583"/>
      <c r="T98" s="593"/>
      <c r="U98" s="572"/>
      <c r="V98" s="594"/>
      <c r="W98" s="583"/>
      <c r="X98" s="593"/>
      <c r="Y98" s="572"/>
      <c r="Z98" s="595"/>
      <c r="AA98" s="583"/>
      <c r="AB98" s="593"/>
      <c r="AC98" s="572"/>
      <c r="AD98" s="595"/>
      <c r="AE98" s="583"/>
      <c r="AF98" s="593"/>
      <c r="AG98" s="596"/>
      <c r="AH98" s="593"/>
      <c r="AI98" s="593"/>
      <c r="AJ98" s="572"/>
      <c r="AK98" s="597"/>
      <c r="AL98" s="597"/>
      <c r="AM98" s="583"/>
      <c r="AN98" s="89">
        <f t="shared" ca="1" si="41"/>
        <v>2.650000000000019</v>
      </c>
      <c r="AO98" s="90">
        <f t="shared" ca="1" si="42"/>
        <v>53</v>
      </c>
      <c r="AP98" s="90">
        <f ca="1">IF($AO98=1,MATCH(1,$AO99:$AO$533,0),$AP97)</f>
        <v>487</v>
      </c>
      <c r="AQ98" s="594">
        <f t="shared" ca="1" si="43"/>
        <v>1</v>
      </c>
      <c r="AR98" s="594">
        <f t="shared" ca="1" si="49"/>
        <v>-1.5703433367641909E-2</v>
      </c>
      <c r="AS98" s="1">
        <f t="shared" ca="1" si="40"/>
        <v>0</v>
      </c>
      <c r="AT98" s="91">
        <f ca="1">AVERAGE(F98:INDIRECT("F"&amp;(ROW()-AO98+1)))</f>
        <v>-1.5306114654080891E-2</v>
      </c>
      <c r="AU98" s="91">
        <f ca="1">IF(AT98&gt;0,MAX(F98:INDIRECT("F"&amp;(ROW()-AO98+1))),MIN(F98:INDIRECT("F"&amp;(ROW()-AO98+1))))</f>
        <v>-1.575195385570503E-2</v>
      </c>
      <c r="AV98" s="92">
        <f t="shared" ca="1" si="44"/>
        <v>-212.05799999999681</v>
      </c>
      <c r="AW98" s="92">
        <f t="shared" ca="1" si="45"/>
        <v>0</v>
      </c>
      <c r="AX98" s="92">
        <f t="shared" ca="1" si="46"/>
        <v>-212.05799999999681</v>
      </c>
      <c r="BB98" s="271"/>
      <c r="BC98" s="323">
        <v>0.79</v>
      </c>
      <c r="BD98" s="62">
        <f t="shared" si="51"/>
        <v>4.394119984108066E-3</v>
      </c>
      <c r="BM98">
        <v>25</v>
      </c>
      <c r="BN98" s="650">
        <f ca="1">$O$507</f>
        <v>0.97442751767149893</v>
      </c>
      <c r="BO98" s="650">
        <f t="shared" ca="1" si="50"/>
        <v>0.97442751767149893</v>
      </c>
    </row>
    <row r="99" spans="1:67" x14ac:dyDescent="0.2">
      <c r="A99" s="587"/>
      <c r="B99" s="588">
        <f>'Raw Elevation Data'!F96</f>
        <v>4.600000000000021</v>
      </c>
      <c r="C99" s="588">
        <f ca="1">'Raw Elevation Data'!L96</f>
        <v>2333.7840000000033</v>
      </c>
      <c r="D99" s="588">
        <f t="shared" si="38"/>
        <v>5.0000000000000711E-2</v>
      </c>
      <c r="E99" s="595">
        <f t="shared" ca="1" si="47"/>
        <v>0.97164648305973433</v>
      </c>
      <c r="F99" s="577">
        <f t="shared" ca="1" si="48"/>
        <v>-1.5751953855703167E-2</v>
      </c>
      <c r="G99" s="590"/>
      <c r="H99" s="591"/>
      <c r="I99" s="592"/>
      <c r="J99" s="593"/>
      <c r="K99" s="572"/>
      <c r="L99" s="593">
        <f ca="1">IF($M99&gt;=0,(1+((TAN(ASIN(($C99-$C97)/(($B99-$B97)*5280))))/0.01)*(IF($B99&gt;=$BA$48,$BC$48+(($BC$49-$BC$48)/$BB$49)*(($B99-$BA$48)/0.05),IF($B99&gt;=$BA$47,$BC$47+(($BC$48-$BC$47)/$BB$48)*(($B99-$BA$47)/0.05),$BC$46))))*AVERAGE(AQ98:AQ99),   1+((TAN(ASIN(($C99-$C97)/(($B99-$B97)*5280))))/0.01)*(IF($B99&gt;=$BA$48,$BD$48+(($BD$49-$BD$48)/$BB$49)*(($B99-$BA$48)/0.05),IF($B99&gt;=$BA$47,$BD$47+(($BD$48-$BD$47)/$BB$48)*(($B99-$BA$47)/0.05),$BD$46))))</f>
        <v>0.97164648305973589</v>
      </c>
      <c r="M99" s="583">
        <f ca="1">C99-C97</f>
        <v>-8.3159999999993488</v>
      </c>
      <c r="N99" s="592"/>
      <c r="O99" s="644"/>
      <c r="P99" s="593"/>
      <c r="Q99" s="572"/>
      <c r="R99" s="593">
        <f ca="1">IF(S99&gt;=0,(1+((TAN(ASIN((C99-C95)/((B99-B95)*5280))))/0.01)*(IF(B95&gt;=$BA$48,$BC$48,IF(B95&gt;=$BA$47,$BC$47,$BC$46))))*AVERAGE(AQ96:AQ99),1+((TAN(ASIN((C99-C95)/((B99-B95)*5280))))/0.01)*(IF(B95&gt;=$BA$48,$BD$48,IF(B95&gt;=$BA$47,$BD$47,$BD$46))))</f>
        <v>0.97164648305973356</v>
      </c>
      <c r="S99" s="583">
        <f ca="1">C99-C95</f>
        <v>-16.632000000000062</v>
      </c>
      <c r="T99" s="593"/>
      <c r="U99" s="572"/>
      <c r="V99" s="594"/>
      <c r="W99" s="583"/>
      <c r="X99" s="593"/>
      <c r="Y99" s="572"/>
      <c r="Z99" s="595"/>
      <c r="AA99" s="583"/>
      <c r="AB99" s="593"/>
      <c r="AC99" s="572"/>
      <c r="AD99" s="595"/>
      <c r="AE99" s="583"/>
      <c r="AF99" s="593"/>
      <c r="AG99" s="596"/>
      <c r="AH99" s="593"/>
      <c r="AI99" s="593"/>
      <c r="AJ99" s="572"/>
      <c r="AK99" s="597"/>
      <c r="AL99" s="597"/>
      <c r="AM99" s="583"/>
      <c r="AN99" s="89">
        <f t="shared" ca="1" si="41"/>
        <v>2.7000000000000197</v>
      </c>
      <c r="AO99" s="90">
        <f t="shared" ca="1" si="42"/>
        <v>54</v>
      </c>
      <c r="AP99" s="90">
        <f ca="1">IF($AO99=1,MATCH(1,$AO100:$AO$533,0),$AP98)</f>
        <v>487</v>
      </c>
      <c r="AQ99" s="594">
        <f t="shared" ca="1" si="43"/>
        <v>1</v>
      </c>
      <c r="AR99" s="594">
        <f t="shared" ca="1" si="49"/>
        <v>-1.5703433367641909E-2</v>
      </c>
      <c r="AS99" s="1">
        <f t="shared" ca="1" si="40"/>
        <v>0</v>
      </c>
      <c r="AT99" s="91">
        <f ca="1">AVERAGE(F99:INDIRECT("F"&amp;(ROW()-AO99+1)))</f>
        <v>-1.5314370935592415E-2</v>
      </c>
      <c r="AU99" s="91">
        <f ca="1">IF(AT99&gt;0,MAX(F99:INDIRECT("F"&amp;(ROW()-AO99+1))),MIN(F99:INDIRECT("F"&amp;(ROW()-AO99+1))))</f>
        <v>-1.575195385570503E-2</v>
      </c>
      <c r="AV99" s="92">
        <f t="shared" ca="1" si="44"/>
        <v>-216.21599999999671</v>
      </c>
      <c r="AW99" s="92">
        <f t="shared" ca="1" si="45"/>
        <v>0</v>
      </c>
      <c r="AX99" s="92">
        <f t="shared" ca="1" si="46"/>
        <v>-216.21599999999671</v>
      </c>
      <c r="BB99" s="272"/>
      <c r="BC99" s="323">
        <v>0.78</v>
      </c>
      <c r="BD99" s="62">
        <f t="shared" si="51"/>
        <v>4.3384982121573304E-3</v>
      </c>
      <c r="BM99">
        <v>26</v>
      </c>
      <c r="BN99" s="650">
        <f ca="1">$O$527</f>
        <v>0.97464478600054316</v>
      </c>
      <c r="BO99" s="650">
        <f t="shared" ca="1" si="50"/>
        <v>0.9788114520005432</v>
      </c>
    </row>
    <row r="100" spans="1:67" ht="13.5" thickBot="1" x14ac:dyDescent="0.25">
      <c r="A100" s="587"/>
      <c r="B100" s="588">
        <f>'Raw Elevation Data'!F97</f>
        <v>4.6500000000000217</v>
      </c>
      <c r="C100" s="588">
        <f ca="1">'Raw Elevation Data'!L97</f>
        <v>2329.6260000000034</v>
      </c>
      <c r="D100" s="588">
        <f t="shared" si="38"/>
        <v>5.0000000000000711E-2</v>
      </c>
      <c r="E100" s="595">
        <f t="shared" ca="1" si="47"/>
        <v>0.97164648305973278</v>
      </c>
      <c r="F100" s="577">
        <f t="shared" ca="1" si="48"/>
        <v>-1.5751953855704028E-2</v>
      </c>
      <c r="G100" s="590"/>
      <c r="H100" s="591"/>
      <c r="I100" s="592"/>
      <c r="J100" s="593"/>
      <c r="K100" s="572"/>
      <c r="L100" s="593"/>
      <c r="M100" s="583"/>
      <c r="N100" s="592"/>
      <c r="O100" s="644"/>
      <c r="P100" s="593"/>
      <c r="Q100" s="572"/>
      <c r="R100" s="593"/>
      <c r="S100" s="583"/>
      <c r="T100" s="593"/>
      <c r="U100" s="572"/>
      <c r="V100" s="594"/>
      <c r="W100" s="583"/>
      <c r="X100" s="593"/>
      <c r="Y100" s="572"/>
      <c r="Z100" s="595"/>
      <c r="AA100" s="583"/>
      <c r="AB100" s="593"/>
      <c r="AC100" s="572"/>
      <c r="AD100" s="595"/>
      <c r="AE100" s="583"/>
      <c r="AF100" s="593"/>
      <c r="AG100" s="596"/>
      <c r="AH100" s="593"/>
      <c r="AI100" s="593"/>
      <c r="AJ100" s="572"/>
      <c r="AK100" s="597"/>
      <c r="AL100" s="597"/>
      <c r="AM100" s="583"/>
      <c r="AN100" s="89">
        <f t="shared" ca="1" si="41"/>
        <v>2.7500000000000204</v>
      </c>
      <c r="AO100" s="90">
        <f t="shared" ca="1" si="42"/>
        <v>55</v>
      </c>
      <c r="AP100" s="90">
        <f ca="1">IF($AO100=1,MATCH(1,$AO101:$AO$533,0),$AP99)</f>
        <v>487</v>
      </c>
      <c r="AQ100" s="594">
        <f t="shared" ca="1" si="43"/>
        <v>1</v>
      </c>
      <c r="AR100" s="594">
        <f t="shared" ca="1" si="49"/>
        <v>-1.5703433367641909E-2</v>
      </c>
      <c r="AS100" s="1">
        <f t="shared" ca="1" si="40"/>
        <v>0</v>
      </c>
      <c r="AT100" s="91">
        <f ca="1">AVERAGE(F100:INDIRECT("F"&amp;(ROW()-AO100+1)))</f>
        <v>-1.5322326988685355E-2</v>
      </c>
      <c r="AU100" s="91">
        <f ca="1">IF(AT100&gt;0,MAX(F100:INDIRECT("F"&amp;(ROW()-AO100+1))),MIN(F100:INDIRECT("F"&amp;(ROW()-AO100+1))))</f>
        <v>-1.575195385570503E-2</v>
      </c>
      <c r="AV100" s="92">
        <f t="shared" ca="1" si="44"/>
        <v>-220.37399999999661</v>
      </c>
      <c r="AW100" s="92">
        <f t="shared" ca="1" si="45"/>
        <v>0</v>
      </c>
      <c r="AX100" s="92">
        <f t="shared" ca="1" si="46"/>
        <v>-220.37399999999661</v>
      </c>
      <c r="BB100" s="271"/>
      <c r="BC100" s="323">
        <v>0.77</v>
      </c>
      <c r="BD100" s="62">
        <f t="shared" si="51"/>
        <v>4.2828764402065957E-3</v>
      </c>
      <c r="BM100" s="515" t="s">
        <v>50</v>
      </c>
      <c r="BN100" s="651">
        <f ca="1">$O$532</f>
        <v>0.97478057870619583</v>
      </c>
      <c r="BO100" s="651">
        <f t="shared" ca="1" si="50"/>
        <v>0.97478057870619583</v>
      </c>
    </row>
    <row r="101" spans="1:67" ht="13.5" thickBot="1" x14ac:dyDescent="0.25">
      <c r="A101" s="587"/>
      <c r="B101" s="588">
        <f>'Raw Elevation Data'!F98</f>
        <v>4.7000000000000224</v>
      </c>
      <c r="C101" s="588">
        <f ca="1">'Raw Elevation Data'!L98</f>
        <v>2325.468000000003</v>
      </c>
      <c r="D101" s="588">
        <f t="shared" si="38"/>
        <v>5.0000000000000711E-2</v>
      </c>
      <c r="E101" s="595">
        <f t="shared" ca="1" si="47"/>
        <v>0.97164648305973433</v>
      </c>
      <c r="F101" s="577">
        <f t="shared" ca="1" si="48"/>
        <v>-1.5751953855703167E-2</v>
      </c>
      <c r="G101" s="590"/>
      <c r="H101" s="591"/>
      <c r="I101" s="592"/>
      <c r="J101" s="593"/>
      <c r="K101" s="572"/>
      <c r="L101" s="593">
        <f ca="1">IF($M101&gt;=0,(1+((TAN(ASIN(($C101-$C99)/(($B101-$B99)*5280))))/0.01)*(IF($B101&gt;=$BA$48,$BC$48+(($BC$49-$BC$48)/$BB$49)*(($B101-$BA$48)/0.05),IF($B101&gt;=$BA$47,$BC$47+(($BC$48-$BC$47)/$BB$48)*(($B101-$BA$47)/0.05),$BC$46))))*AVERAGE(AQ100:AQ101),   1+((TAN(ASIN(($C101-$C99)/(($B101-$B99)*5280))))/0.01)*(IF($B101&gt;=$BA$48,$BD$48+(($BD$49-$BD$48)/$BB$49)*(($B101-$BA$48)/0.05),IF($B101&gt;=$BA$47,$BD$47+(($BD$48-$BD$47)/$BB$48)*(($B101-$BA$47)/0.05),$BD$46))))</f>
        <v>0.97164648305973278</v>
      </c>
      <c r="M101" s="583">
        <f ca="1">C101-C99</f>
        <v>-8.3160000000002583</v>
      </c>
      <c r="N101" s="592"/>
      <c r="O101" s="644"/>
      <c r="P101" s="593"/>
      <c r="Q101" s="572"/>
      <c r="R101" s="593"/>
      <c r="S101" s="583"/>
      <c r="T101" s="593"/>
      <c r="U101" s="572"/>
      <c r="V101" s="594"/>
      <c r="W101" s="583"/>
      <c r="X101" s="593"/>
      <c r="Y101" s="572"/>
      <c r="Z101" s="595"/>
      <c r="AA101" s="583"/>
      <c r="AB101" s="593"/>
      <c r="AC101" s="572"/>
      <c r="AD101" s="595"/>
      <c r="AE101" s="583"/>
      <c r="AF101" s="593"/>
      <c r="AG101" s="596"/>
      <c r="AH101" s="593"/>
      <c r="AI101" s="593"/>
      <c r="AJ101" s="572"/>
      <c r="AK101" s="597"/>
      <c r="AL101" s="597"/>
      <c r="AM101" s="583"/>
      <c r="AN101" s="89">
        <f t="shared" ca="1" si="41"/>
        <v>2.8000000000000211</v>
      </c>
      <c r="AO101" s="90">
        <f t="shared" ca="1" si="42"/>
        <v>56</v>
      </c>
      <c r="AP101" s="90">
        <f ca="1">IF($AO101=1,MATCH(1,$AO102:$AO$533,0),$AP100)</f>
        <v>487</v>
      </c>
      <c r="AQ101" s="594">
        <f t="shared" ca="1" si="43"/>
        <v>1</v>
      </c>
      <c r="AR101" s="594">
        <f t="shared" ca="1" si="49"/>
        <v>-1.5703433367641909E-2</v>
      </c>
      <c r="AS101" s="1">
        <f t="shared" ca="1" si="40"/>
        <v>0</v>
      </c>
      <c r="AT101" s="91">
        <f ca="1">AVERAGE(F101:INDIRECT("F"&amp;(ROW()-AO101+1)))</f>
        <v>-1.5329998897024957E-2</v>
      </c>
      <c r="AU101" s="91">
        <f ca="1">IF(AT101&gt;0,MAX(F101:INDIRECT("F"&amp;(ROW()-AO101+1))),MIN(F101:INDIRECT("F"&amp;(ROW()-AO101+1))))</f>
        <v>-1.575195385570503E-2</v>
      </c>
      <c r="AV101" s="92">
        <f t="shared" ca="1" si="44"/>
        <v>-224.53199999999697</v>
      </c>
      <c r="AW101" s="92">
        <f t="shared" ca="1" si="45"/>
        <v>0</v>
      </c>
      <c r="AX101" s="92">
        <f t="shared" ca="1" si="46"/>
        <v>-224.53199999999697</v>
      </c>
      <c r="BB101" s="272"/>
      <c r="BC101" s="323">
        <v>0.76</v>
      </c>
      <c r="BD101" s="62">
        <f t="shared" si="51"/>
        <v>4.2272546682558601E-3</v>
      </c>
      <c r="BN101" s="652">
        <f ca="1">(SUM(BN74:BN99)+(0.21875*BN100))/26.21875</f>
        <v>0.9746451994537636</v>
      </c>
      <c r="BO101" s="652">
        <f ca="1">(SUM(BO74:BO99)+(0.21875*BO100))/26.21875</f>
        <v>0.97525227130120118</v>
      </c>
    </row>
    <row r="102" spans="1:67" x14ac:dyDescent="0.2">
      <c r="A102" s="587"/>
      <c r="B102" s="588">
        <f>'Raw Elevation Data'!F99</f>
        <v>4.7500000000000231</v>
      </c>
      <c r="C102" s="588">
        <f ca="1">'Raw Elevation Data'!L99</f>
        <v>2321.3100000000036</v>
      </c>
      <c r="D102" s="588">
        <f t="shared" si="38"/>
        <v>5.0000000000000711E-2</v>
      </c>
      <c r="E102" s="595">
        <f t="shared" ca="1" si="47"/>
        <v>0.97164648305973589</v>
      </c>
      <c r="F102" s="577">
        <f t="shared" ca="1" si="48"/>
        <v>-1.5751953855702307E-2</v>
      </c>
      <c r="G102" s="590"/>
      <c r="H102" s="591"/>
      <c r="I102" s="592"/>
      <c r="J102" s="593"/>
      <c r="K102" s="572"/>
      <c r="L102" s="593"/>
      <c r="M102" s="583"/>
      <c r="N102" s="592"/>
      <c r="O102" s="644"/>
      <c r="P102" s="593"/>
      <c r="Q102" s="572"/>
      <c r="R102" s="593"/>
      <c r="S102" s="583"/>
      <c r="T102" s="593"/>
      <c r="U102" s="572"/>
      <c r="V102" s="594">
        <f ca="1">IF(W102&gt;=0,(1+((TAN(ASIN((C102-C97)/((B102-B97)*5280))))/0.01)*(IF(B97&gt;=$BA$48,$BC$48,IF(B97&gt;=$BA$47,$BC$47,$BC$46))))*AVERAGE(AQ98:AQ102),1+((TAN(ASIN((C102-C97)/((B102-B97)*5280))))/0.01)*(IF(B97&gt;=$BA$48,$BD$48,IF(B97&gt;=$BA$47,$BD$47,$BD$46))))</f>
        <v>0.97164648305973489</v>
      </c>
      <c r="W102" s="583">
        <f ca="1">C102-C97</f>
        <v>-20.789999999999054</v>
      </c>
      <c r="X102" s="593"/>
      <c r="Y102" s="572"/>
      <c r="Z102" s="595"/>
      <c r="AA102" s="583"/>
      <c r="AB102" s="593"/>
      <c r="AC102" s="572"/>
      <c r="AD102" s="595"/>
      <c r="AE102" s="583"/>
      <c r="AF102" s="593"/>
      <c r="AG102" s="596"/>
      <c r="AH102" s="593"/>
      <c r="AI102" s="593"/>
      <c r="AJ102" s="572"/>
      <c r="AK102" s="597"/>
      <c r="AL102" s="597"/>
      <c r="AM102" s="583"/>
      <c r="AN102" s="89">
        <f t="shared" ca="1" si="41"/>
        <v>2.8500000000000218</v>
      </c>
      <c r="AO102" s="90">
        <f t="shared" ca="1" si="42"/>
        <v>57</v>
      </c>
      <c r="AP102" s="90">
        <f ca="1">IF($AO102=1,MATCH(1,$AO103:$AO$533,0),$AP101)</f>
        <v>487</v>
      </c>
      <c r="AQ102" s="594">
        <f t="shared" ca="1" si="43"/>
        <v>1</v>
      </c>
      <c r="AR102" s="594">
        <f t="shared" ca="1" si="49"/>
        <v>-1.5703433367641909E-2</v>
      </c>
      <c r="AS102" s="1">
        <f t="shared" ca="1" si="40"/>
        <v>0</v>
      </c>
      <c r="AT102" s="91">
        <f ca="1">AVERAGE(F102:INDIRECT("F"&amp;(ROW()-AO102+1)))</f>
        <v>-1.5337401615598245E-2</v>
      </c>
      <c r="AU102" s="91">
        <f ca="1">IF(AT102&gt;0,MAX(F102:INDIRECT("F"&amp;(ROW()-AO102+1))),MIN(F102:INDIRECT("F"&amp;(ROW()-AO102+1))))</f>
        <v>-1.575195385570503E-2</v>
      </c>
      <c r="AV102" s="92">
        <f t="shared" ca="1" si="44"/>
        <v>-228.68999999999642</v>
      </c>
      <c r="AW102" s="92">
        <f t="shared" ca="1" si="45"/>
        <v>0</v>
      </c>
      <c r="AX102" s="92">
        <f t="shared" ca="1" si="46"/>
        <v>-228.68999999999642</v>
      </c>
      <c r="BB102" s="271"/>
      <c r="BC102" s="323">
        <v>0.75</v>
      </c>
      <c r="BD102" s="62">
        <f t="shared" si="51"/>
        <v>4.1716328963051254E-3</v>
      </c>
    </row>
    <row r="103" spans="1:67" x14ac:dyDescent="0.2">
      <c r="A103" s="587"/>
      <c r="B103" s="588">
        <f>'Raw Elevation Data'!F100</f>
        <v>4.8000000000000238</v>
      </c>
      <c r="C103" s="588">
        <f ca="1">'Raw Elevation Data'!L100</f>
        <v>2317.1520000000037</v>
      </c>
      <c r="D103" s="588">
        <f t="shared" si="38"/>
        <v>5.0000000000000711E-2</v>
      </c>
      <c r="E103" s="595">
        <f t="shared" ca="1" si="47"/>
        <v>0.97164648305973278</v>
      </c>
      <c r="F103" s="577">
        <f t="shared" ca="1" si="48"/>
        <v>-1.5751953855704028E-2</v>
      </c>
      <c r="G103" s="590"/>
      <c r="H103" s="591"/>
      <c r="I103" s="592"/>
      <c r="J103" s="593"/>
      <c r="K103" s="572"/>
      <c r="L103" s="593">
        <f ca="1">IF($M103&gt;=0,(1+((TAN(ASIN(($C103-$C101)/(($B103-$B101)*5280))))/0.01)*(IF($B103&gt;=$BA$48,$BC$48+(($BC$49-$BC$48)/$BB$49)*(($B103-$BA$48)/0.05),IF($B103&gt;=$BA$47,$BC$47+(($BC$48-$BC$47)/$BB$48)*(($B103-$BA$47)/0.05),$BC$46))))*AVERAGE(AQ102:AQ103),   1+((TAN(ASIN(($C103-$C101)/(($B103-$B101)*5280))))/0.01)*(IF($B103&gt;=$BA$48,$BD$48+(($BD$49-$BD$48)/$BB$49)*(($B103-$BA$48)/0.05),IF($B103&gt;=$BA$47,$BD$47+(($BD$48-$BD$47)/$BB$48)*(($B103-$BA$47)/0.05),$BD$46))))</f>
        <v>0.97164648305973589</v>
      </c>
      <c r="M103" s="583">
        <f ca="1">C103-C101</f>
        <v>-8.3159999999993488</v>
      </c>
      <c r="N103" s="592"/>
      <c r="O103" s="644"/>
      <c r="P103" s="593"/>
      <c r="Q103" s="572"/>
      <c r="R103" s="593">
        <f ca="1">IF(S103&gt;=0,(1+((TAN(ASIN((C103-C99)/((B103-B99)*5280))))/0.01)*(IF(B99&gt;=$BA$48,$BC$48,IF(B99&gt;=$BA$47,$BC$47,$BC$46))))*AVERAGE(AQ100:AQ103),1+((TAN(ASIN((C103-C99)/((B103-B99)*5280))))/0.01)*(IF(B99&gt;=$BA$48,$BD$48,IF(B99&gt;=$BA$47,$BD$47,$BD$46))))</f>
        <v>0.97164648305973433</v>
      </c>
      <c r="S103" s="583">
        <f ca="1">C103-C99</f>
        <v>-16.631999999999607</v>
      </c>
      <c r="T103" s="593"/>
      <c r="U103" s="572"/>
      <c r="V103" s="594"/>
      <c r="W103" s="583"/>
      <c r="X103" s="593"/>
      <c r="Y103" s="572"/>
      <c r="Z103" s="595"/>
      <c r="AA103" s="583"/>
      <c r="AB103" s="593"/>
      <c r="AC103" s="572"/>
      <c r="AD103" s="595"/>
      <c r="AE103" s="583"/>
      <c r="AF103" s="593"/>
      <c r="AG103" s="596"/>
      <c r="AH103" s="593"/>
      <c r="AI103" s="593"/>
      <c r="AJ103" s="572"/>
      <c r="AK103" s="597"/>
      <c r="AL103" s="597"/>
      <c r="AM103" s="583"/>
      <c r="AN103" s="89">
        <f t="shared" ca="1" si="41"/>
        <v>2.9000000000000226</v>
      </c>
      <c r="AO103" s="90">
        <f t="shared" ca="1" si="42"/>
        <v>58</v>
      </c>
      <c r="AP103" s="90">
        <f ca="1">IF($AO103=1,MATCH(1,$AO104:$AO$533,0),$AP102)</f>
        <v>487</v>
      </c>
      <c r="AQ103" s="594">
        <f t="shared" ca="1" si="43"/>
        <v>1</v>
      </c>
      <c r="AR103" s="594">
        <f t="shared" ca="1" si="49"/>
        <v>-1.5703433367641909E-2</v>
      </c>
      <c r="AS103" s="1">
        <f t="shared" ca="1" si="40"/>
        <v>0</v>
      </c>
      <c r="AT103" s="91">
        <f ca="1">AVERAGE(F103:INDIRECT("F"&amp;(ROW()-AO103+1)))</f>
        <v>-1.5344549068013861E-2</v>
      </c>
      <c r="AU103" s="91">
        <f ca="1">IF(AT103&gt;0,MAX(F103:INDIRECT("F"&amp;(ROW()-AO103+1))),MIN(F103:INDIRECT("F"&amp;(ROW()-AO103+1))))</f>
        <v>-1.575195385570503E-2</v>
      </c>
      <c r="AV103" s="92">
        <f t="shared" ca="1" si="44"/>
        <v>-232.84799999999632</v>
      </c>
      <c r="AW103" s="92">
        <f t="shared" ca="1" si="45"/>
        <v>0</v>
      </c>
      <c r="AX103" s="92">
        <f t="shared" ca="1" si="46"/>
        <v>-232.84799999999632</v>
      </c>
      <c r="BB103" s="272"/>
      <c r="BC103" s="323">
        <v>0.74</v>
      </c>
      <c r="BD103" s="62">
        <f t="shared" si="51"/>
        <v>4.1160111243543906E-3</v>
      </c>
    </row>
    <row r="104" spans="1:67" x14ac:dyDescent="0.2">
      <c r="A104" s="587"/>
      <c r="B104" s="588">
        <f>'Raw Elevation Data'!F101</f>
        <v>4.8500000000000245</v>
      </c>
      <c r="C104" s="588">
        <f ca="1">'Raw Elevation Data'!L101</f>
        <v>2312.9940000000033</v>
      </c>
      <c r="D104" s="588">
        <f t="shared" si="38"/>
        <v>5.0000000000000711E-2</v>
      </c>
      <c r="E104" s="595">
        <f t="shared" ca="1" si="47"/>
        <v>0.97164648305973123</v>
      </c>
      <c r="F104" s="577">
        <f t="shared" ca="1" si="48"/>
        <v>-1.5751953855704891E-2</v>
      </c>
      <c r="G104" s="590"/>
      <c r="H104" s="591"/>
      <c r="I104" s="592"/>
      <c r="J104" s="593"/>
      <c r="K104" s="572"/>
      <c r="L104" s="593"/>
      <c r="M104" s="583"/>
      <c r="N104" s="592"/>
      <c r="O104" s="644"/>
      <c r="P104" s="593"/>
      <c r="Q104" s="572"/>
      <c r="R104" s="593"/>
      <c r="S104" s="583"/>
      <c r="T104" s="593"/>
      <c r="U104" s="572"/>
      <c r="V104" s="594"/>
      <c r="W104" s="583"/>
      <c r="X104" s="593"/>
      <c r="Y104" s="572"/>
      <c r="Z104" s="595"/>
      <c r="AA104" s="583"/>
      <c r="AB104" s="593"/>
      <c r="AC104" s="572"/>
      <c r="AD104" s="595"/>
      <c r="AE104" s="583"/>
      <c r="AF104" s="593"/>
      <c r="AG104" s="596"/>
      <c r="AH104" s="593"/>
      <c r="AI104" s="593"/>
      <c r="AJ104" s="572"/>
      <c r="AK104" s="597"/>
      <c r="AL104" s="597"/>
      <c r="AM104" s="583"/>
      <c r="AN104" s="89">
        <f t="shared" ca="1" si="41"/>
        <v>2.9500000000000233</v>
      </c>
      <c r="AO104" s="90">
        <f t="shared" ca="1" si="42"/>
        <v>59</v>
      </c>
      <c r="AP104" s="90">
        <f ca="1">IF($AO104=1,MATCH(1,$AO105:$AO$533,0),$AP103)</f>
        <v>487</v>
      </c>
      <c r="AQ104" s="594">
        <f t="shared" ca="1" si="43"/>
        <v>1</v>
      </c>
      <c r="AR104" s="594">
        <f t="shared" ca="1" si="49"/>
        <v>-1.5703433367641909E-2</v>
      </c>
      <c r="AS104" s="1">
        <f t="shared" ca="1" si="40"/>
        <v>0</v>
      </c>
      <c r="AT104" s="91">
        <f ca="1">AVERAGE(F104:INDIRECT("F"&amp;(ROW()-AO104+1)))</f>
        <v>-1.5351454233906931E-2</v>
      </c>
      <c r="AU104" s="91">
        <f ca="1">IF(AT104&gt;0,MAX(F104:INDIRECT("F"&amp;(ROW()-AO104+1))),MIN(F104:INDIRECT("F"&amp;(ROW()-AO104+1))))</f>
        <v>-1.575195385570503E-2</v>
      </c>
      <c r="AV104" s="92">
        <f t="shared" ca="1" si="44"/>
        <v>-237.00599999999667</v>
      </c>
      <c r="AW104" s="92">
        <f t="shared" ca="1" si="45"/>
        <v>0</v>
      </c>
      <c r="AX104" s="92">
        <f t="shared" ca="1" si="46"/>
        <v>-237.00599999999667</v>
      </c>
      <c r="BB104" s="271"/>
      <c r="BC104" s="323">
        <v>0.73</v>
      </c>
      <c r="BD104" s="62">
        <f t="shared" si="51"/>
        <v>4.0603893524036551E-3</v>
      </c>
    </row>
    <row r="105" spans="1:67" x14ac:dyDescent="0.2">
      <c r="A105" s="587"/>
      <c r="B105" s="588">
        <f>'Raw Elevation Data'!F102</f>
        <v>4.9000000000000252</v>
      </c>
      <c r="C105" s="588">
        <f ca="1">'Raw Elevation Data'!L102</f>
        <v>2308.836000000003</v>
      </c>
      <c r="D105" s="588">
        <f t="shared" si="38"/>
        <v>5.0000000000000711E-2</v>
      </c>
      <c r="E105" s="595">
        <f t="shared" ca="1" si="47"/>
        <v>0.97164648305973433</v>
      </c>
      <c r="F105" s="577">
        <f t="shared" ca="1" si="48"/>
        <v>-1.5751953855703167E-2</v>
      </c>
      <c r="G105" s="590"/>
      <c r="H105" s="591"/>
      <c r="I105" s="592"/>
      <c r="J105" s="593"/>
      <c r="K105" s="572"/>
      <c r="L105" s="593">
        <f ca="1">IF($M105&gt;=0,(1+((TAN(ASIN(($C105-$C103)/(($B105-$B103)*5280))))/0.01)*(IF($B105&gt;=$BA$48,$BC$48+(($BC$49-$BC$48)/$BB$49)*(($B105-$BA$48)/0.05),IF($B105&gt;=$BA$47,$BC$47+(($BC$48-$BC$47)/$BB$48)*(($B105-$BA$47)/0.05),$BC$46))))*AVERAGE(AQ104:AQ105),   1+((TAN(ASIN(($C105-$C103)/(($B105-$B103)*5280))))/0.01)*(IF($B105&gt;=$BA$48,$BD$48+(($BD$49-$BD$48)/$BB$49)*(($B105-$BA$48)/0.05),IF($B105&gt;=$BA$47,$BD$47+(($BD$48-$BD$47)/$BB$48)*(($B105-$BA$47)/0.05),$BD$46))))</f>
        <v>0.97164648305973123</v>
      </c>
      <c r="M105" s="583">
        <f ca="1">C105-C103</f>
        <v>-8.316000000000713</v>
      </c>
      <c r="N105" s="592"/>
      <c r="O105" s="644"/>
      <c r="P105" s="593"/>
      <c r="Q105" s="572"/>
      <c r="R105" s="593"/>
      <c r="S105" s="583"/>
      <c r="T105" s="593"/>
      <c r="U105" s="572"/>
      <c r="V105" s="594"/>
      <c r="W105" s="583"/>
      <c r="X105" s="593"/>
      <c r="Y105" s="572"/>
      <c r="Z105" s="595"/>
      <c r="AA105" s="583"/>
      <c r="AB105" s="593"/>
      <c r="AC105" s="572"/>
      <c r="AD105" s="595"/>
      <c r="AE105" s="583"/>
      <c r="AF105" s="593"/>
      <c r="AG105" s="596"/>
      <c r="AH105" s="593"/>
      <c r="AI105" s="593"/>
      <c r="AJ105" s="572"/>
      <c r="AK105" s="597"/>
      <c r="AL105" s="597"/>
      <c r="AM105" s="583"/>
      <c r="AN105" s="89">
        <f t="shared" ca="1" si="41"/>
        <v>3.000000000000024</v>
      </c>
      <c r="AO105" s="90">
        <f t="shared" ca="1" si="42"/>
        <v>60</v>
      </c>
      <c r="AP105" s="90">
        <f ca="1">IF($AO105=1,MATCH(1,$AO106:$AO$533,0),$AP104)</f>
        <v>487</v>
      </c>
      <c r="AQ105" s="594">
        <f t="shared" ca="1" si="43"/>
        <v>1</v>
      </c>
      <c r="AR105" s="594">
        <f t="shared" ca="1" si="49"/>
        <v>-1.5703433367641909E-2</v>
      </c>
      <c r="AS105" s="1">
        <f t="shared" ca="1" si="40"/>
        <v>0</v>
      </c>
      <c r="AT105" s="91">
        <f ca="1">AVERAGE(F105:INDIRECT("F"&amp;(ROW()-AO105+1)))</f>
        <v>-1.5358129227603535E-2</v>
      </c>
      <c r="AU105" s="91">
        <f ca="1">IF(AT105&gt;0,MAX(F105:INDIRECT("F"&amp;(ROW()-AO105+1))),MIN(F105:INDIRECT("F"&amp;(ROW()-AO105+1))))</f>
        <v>-1.575195385570503E-2</v>
      </c>
      <c r="AV105" s="92">
        <f t="shared" ca="1" si="44"/>
        <v>-241.16399999999703</v>
      </c>
      <c r="AW105" s="92">
        <f t="shared" ca="1" si="45"/>
        <v>0</v>
      </c>
      <c r="AX105" s="92">
        <f t="shared" ca="1" si="46"/>
        <v>-241.16399999999703</v>
      </c>
      <c r="BB105" s="272"/>
      <c r="BC105" s="323">
        <v>0.72</v>
      </c>
      <c r="BD105" s="62">
        <f t="shared" si="51"/>
        <v>4.0047675804529203E-3</v>
      </c>
    </row>
    <row r="106" spans="1:67" x14ac:dyDescent="0.2">
      <c r="A106" s="587"/>
      <c r="B106" s="588">
        <f>'Raw Elevation Data'!F103</f>
        <v>4.9500000000000259</v>
      </c>
      <c r="C106" s="588">
        <f ca="1">'Raw Elevation Data'!L103</f>
        <v>2304.6780000000035</v>
      </c>
      <c r="D106" s="588">
        <f t="shared" si="38"/>
        <v>5.0000000000000711E-2</v>
      </c>
      <c r="E106" s="595">
        <f t="shared" ca="1" si="47"/>
        <v>0.97164648305973589</v>
      </c>
      <c r="F106" s="577">
        <f t="shared" ca="1" si="48"/>
        <v>-1.5751953855702307E-2</v>
      </c>
      <c r="G106" s="590"/>
      <c r="H106" s="591"/>
      <c r="I106" s="592"/>
      <c r="J106" s="593"/>
      <c r="K106" s="572"/>
      <c r="L106" s="593"/>
      <c r="M106" s="583"/>
      <c r="N106" s="592"/>
      <c r="O106" s="644"/>
      <c r="P106" s="593"/>
      <c r="Q106" s="572"/>
      <c r="R106" s="593"/>
      <c r="S106" s="583"/>
      <c r="T106" s="593"/>
      <c r="U106" s="572"/>
      <c r="V106" s="594"/>
      <c r="W106" s="583"/>
      <c r="X106" s="593"/>
      <c r="Y106" s="572"/>
      <c r="Z106" s="595"/>
      <c r="AA106" s="583"/>
      <c r="AB106" s="593"/>
      <c r="AC106" s="572"/>
      <c r="AD106" s="595"/>
      <c r="AE106" s="583"/>
      <c r="AF106" s="593"/>
      <c r="AG106" s="596"/>
      <c r="AH106" s="593"/>
      <c r="AI106" s="593"/>
      <c r="AJ106" s="572"/>
      <c r="AK106" s="597"/>
      <c r="AL106" s="597"/>
      <c r="AM106" s="583"/>
      <c r="AN106" s="89">
        <f t="shared" ca="1" si="41"/>
        <v>3.0500000000000247</v>
      </c>
      <c r="AO106" s="90">
        <f t="shared" ca="1" si="42"/>
        <v>61</v>
      </c>
      <c r="AP106" s="90">
        <f ca="1">IF($AO106=1,MATCH(1,$AO107:$AO$533,0),$AP105)</f>
        <v>487</v>
      </c>
      <c r="AQ106" s="594">
        <f t="shared" ca="1" si="43"/>
        <v>1</v>
      </c>
      <c r="AR106" s="594">
        <f t="shared" ca="1" si="49"/>
        <v>-1.5703433367641909E-2</v>
      </c>
      <c r="AS106" s="1">
        <f t="shared" ca="1" si="40"/>
        <v>0</v>
      </c>
      <c r="AT106" s="91">
        <f ca="1">AVERAGE(F106:INDIRECT("F"&amp;(ROW()-AO106+1)))</f>
        <v>-1.5364585369047775E-2</v>
      </c>
      <c r="AU106" s="91">
        <f ca="1">IF(AT106&gt;0,MAX(F106:INDIRECT("F"&amp;(ROW()-AO106+1))),MIN(F106:INDIRECT("F"&amp;(ROW()-AO106+1))))</f>
        <v>-1.575195385570503E-2</v>
      </c>
      <c r="AV106" s="92">
        <f t="shared" ca="1" si="44"/>
        <v>-245.32199999999648</v>
      </c>
      <c r="AW106" s="92">
        <f t="shared" ca="1" si="45"/>
        <v>0</v>
      </c>
      <c r="AX106" s="92">
        <f t="shared" ca="1" si="46"/>
        <v>-245.32199999999648</v>
      </c>
      <c r="BB106" s="271"/>
      <c r="BC106" s="323">
        <v>0.71</v>
      </c>
      <c r="BD106" s="62">
        <f t="shared" si="51"/>
        <v>3.9491458085021847E-3</v>
      </c>
    </row>
    <row r="107" spans="1:67" ht="13.5" thickBot="1" x14ac:dyDescent="0.25">
      <c r="A107" s="573" t="s">
        <v>309</v>
      </c>
      <c r="B107" s="608">
        <f>'Raw Elevation Data'!F104</f>
        <v>5.0000000000000266</v>
      </c>
      <c r="C107" s="609">
        <f ca="1">'Raw Elevation Data'!L104</f>
        <v>2300.5200000000036</v>
      </c>
      <c r="D107" s="610">
        <f t="shared" si="38"/>
        <v>5.0000000000000711E-2</v>
      </c>
      <c r="E107" s="611">
        <f t="shared" ca="1" si="47"/>
        <v>0.97164648305973433</v>
      </c>
      <c r="F107" s="577">
        <f t="shared" ca="1" si="48"/>
        <v>-1.5751953855703167E-2</v>
      </c>
      <c r="G107" s="600">
        <f ca="1">IF(AVERAGE(E95:E107)&gt;$BA$68,AVERAGE(E95:E107),$BA$68)</f>
        <v>0.97633333333333328</v>
      </c>
      <c r="H107" s="612">
        <f ca="1">IF(SUMIF(L95:L107,"&gt;0")/COUNT(L95:L107)&gt;$BA$68,SUMIF(L95:L107,"&gt;0")/COUNT(L95:L107),$BA$68)</f>
        <v>0.97633333333333328</v>
      </c>
      <c r="I107" s="603"/>
      <c r="J107" s="604">
        <f ca="1">IF(AVERAGE(E88:E107)&gt;$BA$68,AVERAGE(E88:E107),$BA$68)</f>
        <v>0.97633333333333328</v>
      </c>
      <c r="K107" s="572"/>
      <c r="L107" s="582">
        <f ca="1">IF($M107&gt;=0,(1+((TAN(ASIN(($C107-$C105)/(($B107-$B105)*5280))))/0.01)*(IF($B107&gt;=$BA$48,$BC$48+(($BC$49-$BC$48)/$BB$49)*(($B107-$BA$48)/0.05),IF($B107&gt;=$BA$47,$BC$47+(($BC$48-$BC$47)/$BB$48)*(($B107-$BA$47)/0.05),$BC$46))))*AVERAGE(AQ106:AQ107),   1+((TAN(ASIN(($C107-$C105)/(($B107-$B105)*5280))))/0.01)*(IF($B107&gt;=$BA$48,$BD$48+(($BD$49-$BD$48)/$BB$49)*(($B107-$BA$48)/0.05),IF($B107&gt;=$BA$47,$BD$47+(($BD$48-$BD$47)/$BB$48)*(($B107-$BA$47)/0.05),$BD$46))))</f>
        <v>0.97164648305973589</v>
      </c>
      <c r="M107" s="583">
        <f ca="1">C107-C105</f>
        <v>-8.3159999999993488</v>
      </c>
      <c r="N107" s="641"/>
      <c r="O107" s="604">
        <f ca="1">AVERAGE(L89,L91,L93,L95,L97,L99,L101,L103,L105,L107)</f>
        <v>0.97164648305973389</v>
      </c>
      <c r="P107" s="601">
        <f ca="1">IF(AVERAGE(L89,L91,L93,L95,L97,L99,L101,L103,L105,L107)&gt;$BA$68,AVERAGE(L89,L91,L93,L95,L97,L99,L101,L103,L105,L107),$BA$68)</f>
        <v>0.97633333333333328</v>
      </c>
      <c r="Q107" s="572"/>
      <c r="R107" s="582">
        <f ca="1">IF(S107&gt;=0,(1+((TAN(ASIN((C107-C103)/((B107-B103)*5280))))/0.01)*(IF(B103&gt;=$BA$48,$BC$48,IF(B103&gt;=$BA$47,$BC$47,$BC$46))))*AVERAGE(AQ104:AQ107),1+((TAN(ASIN((C107-C103)/((B107-B103)*5280))))/0.01)*(IF(B103&gt;=$BA$48,$BD$48,IF(B103&gt;=$BA$47,$BD$47,$BD$46))))</f>
        <v>0.97164648305973356</v>
      </c>
      <c r="S107" s="583">
        <f ca="1">C107-C103</f>
        <v>-16.632000000000062</v>
      </c>
      <c r="T107" s="601">
        <f ca="1">IF(AVERAGE(R91,R95,R99,R103,R107)&gt;$BA$68,AVERAGE(R91,R95,R99,R103,R107),$BA$68)</f>
        <v>0.97633333333333328</v>
      </c>
      <c r="U107" s="572"/>
      <c r="V107" s="585">
        <f ca="1">IF(W107&gt;=0,(1+((TAN(ASIN((C107-C102)/((B107-B102)*5280))))/0.01)*(IF(B102&gt;=$BA$48,$BC$48,IF(B102&gt;=$BA$47,$BC$47,$BC$46))))*AVERAGE(AQ103:AQ107),1+((TAN(ASIN((C107-C102)/((B107-B102)*5280))))/0.01)*(IF(B102&gt;=$BA$48,$BD$48,IF(B102&gt;=$BA$47,$BD$47,$BD$46))))</f>
        <v>0.97164648305973367</v>
      </c>
      <c r="W107" s="583">
        <f ca="1">C107-C102</f>
        <v>-20.789999999999964</v>
      </c>
      <c r="X107" s="601">
        <f ca="1">IF(AVERAGE(V92,V97,V102,V107)&gt;$BA$68,AVERAGE(V92,V97,V102,V107),$BA$68)</f>
        <v>0.97633333333333328</v>
      </c>
      <c r="Y107" s="572"/>
      <c r="Z107" s="572">
        <f ca="1">IF(AA107&gt;=0,(1+((TAN(ASIN((C107-C97)/((B107-B97)*5280))))/0.01)*(IF(B97&gt;=$BA$48,$BC$48,IF(B97&gt;=$BA$47,$BC$47,$BC$46))))*AVERAGE(AQ98:AQ107),1+((TAN(ASIN((C107-C97)/((B107-B97)*5280))))/0.01)*(IF(B97&gt;=$BA$48,$BD$48,IF(B97&gt;=$BA$47,$BD$47,$BD$46))))</f>
        <v>0.97164648305973433</v>
      </c>
      <c r="AA107" s="583">
        <f ca="1">C107-C97</f>
        <v>-41.579999999999018</v>
      </c>
      <c r="AB107" s="601">
        <f ca="1">IF(AVERAGE(Z107,Z97)&gt;$BA$68,AVERAGE(Z107,Z97),$BA$68)</f>
        <v>0.97633333333333328</v>
      </c>
      <c r="AC107" s="572"/>
      <c r="AD107" s="572">
        <f ca="1">IF(AE107&gt;=0,(1+((TAN(ASIN((C107-C87)/((B107-B87)*5280))))/0.01)*(IF(B87&gt;=$BA$48,$BC$48,IF(B87&gt;=$BA$47,$BC$47,$BC$46))))*AVERAGE(AQ88:AQ107),1+((TAN(ASIN((C107-C87)/((B107-B87)*5280))))/0.01)*(IF(B87&gt;=$BA$48,$BD$48,IF(B87&gt;=$BA$47,$BD$47,$BD$46))))</f>
        <v>0.97164648305973378</v>
      </c>
      <c r="AE107" s="583">
        <f ca="1">C107-C87</f>
        <v>-83.1599999999994</v>
      </c>
      <c r="AF107" s="601">
        <f ca="1">IF(AD107&gt;$BA$68,AD107,$BA$68)</f>
        <v>0.97633333333333328</v>
      </c>
      <c r="AG107" s="586"/>
      <c r="AH107" s="602">
        <f ca="1">(MAX(AW95:AW107)-MIN(AW95:AW107))*0.3048</f>
        <v>0</v>
      </c>
      <c r="AI107" s="602">
        <f ca="1">-(MAX(AX95:AX107)-MIN(AX95:AX107))*0.3048</f>
        <v>-15.208300799999918</v>
      </c>
      <c r="AJ107" s="572"/>
      <c r="AK107" s="605">
        <f ca="1">MAX(AW87:AW107)-MIN(AW87:AW107)</f>
        <v>0</v>
      </c>
      <c r="AL107" s="605">
        <f ca="1">-(MAX(AX87:AX107)-MIN(AX87:AX107))</f>
        <v>-83.1599999999994</v>
      </c>
      <c r="AM107" s="583"/>
      <c r="AN107" s="89">
        <f t="shared" ca="1" si="41"/>
        <v>3.1000000000000254</v>
      </c>
      <c r="AO107" s="90">
        <f t="shared" ca="1" si="42"/>
        <v>62</v>
      </c>
      <c r="AP107" s="90">
        <f ca="1">IF($AO107=1,MATCH(1,$AO108:$AO$533,0),$AP106)</f>
        <v>487</v>
      </c>
      <c r="AQ107" s="594">
        <f t="shared" ca="1" si="43"/>
        <v>1</v>
      </c>
      <c r="AR107" s="594">
        <f t="shared" ca="1" si="49"/>
        <v>-1.5703433367641909E-2</v>
      </c>
      <c r="AS107" s="1">
        <f t="shared" ca="1" si="40"/>
        <v>0</v>
      </c>
      <c r="AT107" s="91">
        <f ca="1">AVERAGE(F107:INDIRECT("F"&amp;(ROW()-AO107+1)))</f>
        <v>-1.5370833247864799E-2</v>
      </c>
      <c r="AU107" s="91">
        <f ca="1">IF(AT107&gt;0,MAX(F107:INDIRECT("F"&amp;(ROW()-AO107+1))),MIN(F107:INDIRECT("F"&amp;(ROW()-AO107+1))))</f>
        <v>-1.575195385570503E-2</v>
      </c>
      <c r="AV107" s="92">
        <f t="shared" ca="1" si="44"/>
        <v>-249.47999999999638</v>
      </c>
      <c r="AW107" s="92">
        <f t="shared" ca="1" si="45"/>
        <v>0</v>
      </c>
      <c r="AX107" s="92">
        <f t="shared" ca="1" si="46"/>
        <v>-249.47999999999638</v>
      </c>
      <c r="BC107" s="323">
        <v>0.7</v>
      </c>
      <c r="BD107" s="62">
        <f t="shared" si="51"/>
        <v>3.89352403655145E-3</v>
      </c>
    </row>
    <row r="108" spans="1:67" ht="13.5" thickTop="1" x14ac:dyDescent="0.2">
      <c r="A108" s="587"/>
      <c r="B108" s="588">
        <f>'Raw Elevation Data'!F105</f>
        <v>5.0500000000000274</v>
      </c>
      <c r="C108" s="588">
        <f ca="1">'Raw Elevation Data'!L105</f>
        <v>2296.3620000000037</v>
      </c>
      <c r="D108" s="588">
        <f t="shared" si="38"/>
        <v>5.0000000000000711E-2</v>
      </c>
      <c r="E108" s="595">
        <f t="shared" ca="1" si="47"/>
        <v>0.97164648305973278</v>
      </c>
      <c r="F108" s="577">
        <f t="shared" ca="1" si="48"/>
        <v>-1.5751953855704028E-2</v>
      </c>
      <c r="G108" s="590"/>
      <c r="H108" s="591"/>
      <c r="I108" s="592"/>
      <c r="J108" s="593"/>
      <c r="K108" s="572"/>
      <c r="L108" s="593"/>
      <c r="M108" s="583"/>
      <c r="N108" s="592"/>
      <c r="O108" s="644"/>
      <c r="P108" s="593"/>
      <c r="Q108" s="572"/>
      <c r="R108" s="593"/>
      <c r="S108" s="583"/>
      <c r="T108" s="593"/>
      <c r="U108" s="572"/>
      <c r="V108" s="594"/>
      <c r="W108" s="583"/>
      <c r="X108" s="593"/>
      <c r="Y108" s="572"/>
      <c r="Z108" s="595"/>
      <c r="AA108" s="583"/>
      <c r="AB108" s="593"/>
      <c r="AC108" s="572"/>
      <c r="AD108" s="595"/>
      <c r="AE108" s="583"/>
      <c r="AF108" s="593"/>
      <c r="AG108" s="596"/>
      <c r="AH108" s="593"/>
      <c r="AI108" s="593"/>
      <c r="AJ108" s="572"/>
      <c r="AK108" s="597"/>
      <c r="AL108" s="597"/>
      <c r="AM108" s="583"/>
      <c r="AN108" s="89">
        <f t="shared" ca="1" si="41"/>
        <v>3.1500000000000261</v>
      </c>
      <c r="AO108" s="90">
        <f t="shared" ca="1" si="42"/>
        <v>63</v>
      </c>
      <c r="AP108" s="90">
        <f ca="1">IF($AO108=1,MATCH(1,$AO109:$AO$533,0),$AP107)</f>
        <v>487</v>
      </c>
      <c r="AQ108" s="594">
        <f t="shared" ca="1" si="43"/>
        <v>1</v>
      </c>
      <c r="AR108" s="594">
        <f t="shared" ca="1" si="49"/>
        <v>-1.5703433367641909E-2</v>
      </c>
      <c r="AS108" s="1">
        <f t="shared" ca="1" si="40"/>
        <v>0</v>
      </c>
      <c r="AT108" s="91">
        <f ca="1">AVERAGE(F108:INDIRECT("F"&amp;(ROW()-AO108+1)))</f>
        <v>-1.5376882781322564E-2</v>
      </c>
      <c r="AU108" s="91">
        <f ca="1">IF(AT108&gt;0,MAX(F108:INDIRECT("F"&amp;(ROW()-AO108+1))),MIN(F108:INDIRECT("F"&amp;(ROW()-AO108+1))))</f>
        <v>-1.575195385570503E-2</v>
      </c>
      <c r="AV108" s="92">
        <f t="shared" ca="1" si="44"/>
        <v>-253.63799999999628</v>
      </c>
      <c r="AW108" s="92">
        <f t="shared" ca="1" si="45"/>
        <v>0</v>
      </c>
      <c r="AX108" s="92">
        <f t="shared" ca="1" si="46"/>
        <v>-253.63799999999628</v>
      </c>
      <c r="BC108" s="273"/>
    </row>
    <row r="109" spans="1:67" x14ac:dyDescent="0.2">
      <c r="A109" s="587"/>
      <c r="B109" s="588">
        <f>'Raw Elevation Data'!F106</f>
        <v>5.1000000000000281</v>
      </c>
      <c r="C109" s="588">
        <f ca="1">'Raw Elevation Data'!L106</f>
        <v>2292.2040000000034</v>
      </c>
      <c r="D109" s="588">
        <f t="shared" si="38"/>
        <v>5.0000000000000711E-2</v>
      </c>
      <c r="E109" s="595">
        <f t="shared" ca="1" si="47"/>
        <v>0.97164648305973433</v>
      </c>
      <c r="F109" s="577">
        <f t="shared" ca="1" si="48"/>
        <v>-1.5751953855703167E-2</v>
      </c>
      <c r="G109" s="590"/>
      <c r="H109" s="591"/>
      <c r="I109" s="592"/>
      <c r="J109" s="593"/>
      <c r="K109" s="572"/>
      <c r="L109" s="593">
        <f ca="1">IF($M109&gt;=0,(1+((TAN(ASIN(($C109-$C107)/(($B109-$B107)*5280))))/0.01)*(IF($B109&gt;=$BA$48,$BC$48+(($BC$49-$BC$48)/$BB$49)*(($B109-$BA$48)/0.05),IF($B109&gt;=$BA$47,$BC$47+(($BC$48-$BC$47)/$BB$48)*(($B109-$BA$47)/0.05),$BC$46))))*AVERAGE(AQ108:AQ109),   1+((TAN(ASIN(($C109-$C107)/(($B109-$B107)*5280))))/0.01)*(IF($B109&gt;=$BA$48,$BD$48+(($BD$49-$BD$48)/$BB$49)*(($B109-$BA$48)/0.05),IF($B109&gt;=$BA$47,$BD$47+(($BD$48-$BD$47)/$BB$48)*(($B109-$BA$47)/0.05),$BD$46))))</f>
        <v>0.97164648305973278</v>
      </c>
      <c r="M109" s="583">
        <f ca="1">C109-C107</f>
        <v>-8.3160000000002583</v>
      </c>
      <c r="N109" s="592"/>
      <c r="O109" s="644"/>
      <c r="P109" s="593"/>
      <c r="Q109" s="572"/>
      <c r="R109" s="593"/>
      <c r="S109" s="583"/>
      <c r="T109" s="593"/>
      <c r="U109" s="572"/>
      <c r="V109" s="594"/>
      <c r="W109" s="583"/>
      <c r="X109" s="593"/>
      <c r="Y109" s="572"/>
      <c r="Z109" s="595"/>
      <c r="AA109" s="583"/>
      <c r="AB109" s="593"/>
      <c r="AC109" s="572"/>
      <c r="AD109" s="595"/>
      <c r="AE109" s="583"/>
      <c r="AF109" s="593"/>
      <c r="AG109" s="596"/>
      <c r="AH109" s="593"/>
      <c r="AI109" s="593"/>
      <c r="AJ109" s="572"/>
      <c r="AK109" s="597"/>
      <c r="AL109" s="597"/>
      <c r="AM109" s="583"/>
      <c r="AN109" s="89">
        <f t="shared" ca="1" si="41"/>
        <v>3.2000000000000268</v>
      </c>
      <c r="AO109" s="90">
        <f t="shared" ca="1" si="42"/>
        <v>64</v>
      </c>
      <c r="AP109" s="90">
        <f ca="1">IF($AO109=1,MATCH(1,$AO110:$AO$533,0),$AP108)</f>
        <v>487</v>
      </c>
      <c r="AQ109" s="594">
        <f t="shared" ca="1" si="43"/>
        <v>1</v>
      </c>
      <c r="AR109" s="594">
        <f t="shared" ca="1" si="49"/>
        <v>-1.5703433367641909E-2</v>
      </c>
      <c r="AS109" s="1">
        <f t="shared" ca="1" si="40"/>
        <v>0</v>
      </c>
      <c r="AT109" s="91">
        <f ca="1">AVERAGE(F109:INDIRECT("F"&amp;(ROW()-AO109+1)))</f>
        <v>-1.5382743266859761E-2</v>
      </c>
      <c r="AU109" s="91">
        <f ca="1">IF(AT109&gt;0,MAX(F109:INDIRECT("F"&amp;(ROW()-AO109+1))),MIN(F109:INDIRECT("F"&amp;(ROW()-AO109+1))))</f>
        <v>-1.575195385570503E-2</v>
      </c>
      <c r="AV109" s="92">
        <f t="shared" ca="1" si="44"/>
        <v>-257.79599999999664</v>
      </c>
      <c r="AW109" s="92">
        <f t="shared" ca="1" si="45"/>
        <v>0</v>
      </c>
      <c r="AX109" s="92">
        <f t="shared" ca="1" si="46"/>
        <v>-257.79599999999664</v>
      </c>
      <c r="BC109" s="270"/>
    </row>
    <row r="110" spans="1:67" x14ac:dyDescent="0.2">
      <c r="A110" s="587"/>
      <c r="B110" s="588">
        <f>'Raw Elevation Data'!F107</f>
        <v>5.1500000000000288</v>
      </c>
      <c r="C110" s="588">
        <f ca="1">'Raw Elevation Data'!L107</f>
        <v>2288.0460000000039</v>
      </c>
      <c r="D110" s="588">
        <f t="shared" si="38"/>
        <v>5.0000000000000711E-2</v>
      </c>
      <c r="E110" s="595">
        <f t="shared" ca="1" si="47"/>
        <v>0.97164648305973589</v>
      </c>
      <c r="F110" s="577">
        <f t="shared" ca="1" si="48"/>
        <v>-1.5751953855702307E-2</v>
      </c>
      <c r="G110" s="590"/>
      <c r="H110" s="591"/>
      <c r="I110" s="592"/>
      <c r="J110" s="593"/>
      <c r="K110" s="572"/>
      <c r="L110" s="593"/>
      <c r="M110" s="583"/>
      <c r="N110" s="592"/>
      <c r="O110" s="644"/>
      <c r="P110" s="593"/>
      <c r="Q110" s="572"/>
      <c r="R110" s="593"/>
      <c r="S110" s="583"/>
      <c r="T110" s="593"/>
      <c r="U110" s="572"/>
      <c r="V110" s="594"/>
      <c r="W110" s="583"/>
      <c r="X110" s="593"/>
      <c r="Y110" s="572"/>
      <c r="Z110" s="595"/>
      <c r="AA110" s="583"/>
      <c r="AB110" s="593"/>
      <c r="AC110" s="572"/>
      <c r="AD110" s="595"/>
      <c r="AE110" s="583"/>
      <c r="AF110" s="593"/>
      <c r="AG110" s="596"/>
      <c r="AH110" s="593"/>
      <c r="AI110" s="593"/>
      <c r="AJ110" s="572"/>
      <c r="AK110" s="597"/>
      <c r="AL110" s="597"/>
      <c r="AM110" s="583"/>
      <c r="AN110" s="89">
        <f t="shared" ca="1" si="41"/>
        <v>3.2500000000000275</v>
      </c>
      <c r="AO110" s="90">
        <f t="shared" ca="1" si="42"/>
        <v>65</v>
      </c>
      <c r="AP110" s="90">
        <f ca="1">IF($AO110=1,MATCH(1,$AO111:$AO$533,0),$AP109)</f>
        <v>487</v>
      </c>
      <c r="AQ110" s="594">
        <f t="shared" ca="1" si="43"/>
        <v>1</v>
      </c>
      <c r="AR110" s="594">
        <f t="shared" ca="1" si="49"/>
        <v>-1.5703433367641909E-2</v>
      </c>
      <c r="AS110" s="1">
        <f t="shared" ca="1" si="40"/>
        <v>0</v>
      </c>
      <c r="AT110" s="91">
        <f ca="1">AVERAGE(F110:INDIRECT("F"&amp;(ROW()-AO110+1)))</f>
        <v>-1.5388423429765031E-2</v>
      </c>
      <c r="AU110" s="91">
        <f ca="1">IF(AT110&gt;0,MAX(F110:INDIRECT("F"&amp;(ROW()-AO110+1))),MIN(F110:INDIRECT("F"&amp;(ROW()-AO110+1))))</f>
        <v>-1.575195385570503E-2</v>
      </c>
      <c r="AV110" s="92">
        <f t="shared" ca="1" si="44"/>
        <v>-261.95399999999609</v>
      </c>
      <c r="AW110" s="92">
        <f t="shared" ca="1" si="45"/>
        <v>0</v>
      </c>
      <c r="AX110" s="92">
        <f t="shared" ca="1" si="46"/>
        <v>-261.95399999999609</v>
      </c>
      <c r="BC110" s="270"/>
    </row>
    <row r="111" spans="1:67" x14ac:dyDescent="0.2">
      <c r="A111" s="587"/>
      <c r="B111" s="588">
        <f>'Raw Elevation Data'!F108</f>
        <v>5.2000000000000295</v>
      </c>
      <c r="C111" s="588">
        <f ca="1">'Raw Elevation Data'!L108</f>
        <v>2283.888000000004</v>
      </c>
      <c r="D111" s="588">
        <f t="shared" si="38"/>
        <v>5.0000000000000711E-2</v>
      </c>
      <c r="E111" s="595">
        <f t="shared" ca="1" si="47"/>
        <v>0.97164648305973278</v>
      </c>
      <c r="F111" s="577">
        <f t="shared" ca="1" si="48"/>
        <v>-1.5751953855704028E-2</v>
      </c>
      <c r="G111" s="590"/>
      <c r="H111" s="591"/>
      <c r="I111" s="592"/>
      <c r="J111" s="593"/>
      <c r="K111" s="572"/>
      <c r="L111" s="593">
        <f ca="1">IF($M111&gt;=0,(1+((TAN(ASIN(($C111-$C109)/(($B111-$B109)*5280))))/0.01)*(IF($B111&gt;=$BA$48,$BC$48+(($BC$49-$BC$48)/$BB$49)*(($B111-$BA$48)/0.05),IF($B111&gt;=$BA$47,$BC$47+(($BC$48-$BC$47)/$BB$48)*(($B111-$BA$47)/0.05),$BC$46))))*AVERAGE(AQ110:AQ111),   1+((TAN(ASIN(($C111-$C109)/(($B111-$B109)*5280))))/0.01)*(IF($B111&gt;=$BA$48,$BD$48+(($BD$49-$BD$48)/$BB$49)*(($B111-$BA$48)/0.05),IF($B111&gt;=$BA$47,$BD$47+(($BD$48-$BD$47)/$BB$48)*(($B111-$BA$47)/0.05),$BD$46))))</f>
        <v>0.97164648305973589</v>
      </c>
      <c r="M111" s="583">
        <f ca="1">C111-C109</f>
        <v>-8.3159999999993488</v>
      </c>
      <c r="N111" s="592"/>
      <c r="O111" s="644"/>
      <c r="P111" s="593"/>
      <c r="Q111" s="572"/>
      <c r="R111" s="593">
        <f ca="1">IF(S111&gt;=0,(1+((TAN(ASIN((C111-C107)/((B111-B107)*5280))))/0.01)*(IF(B107&gt;=$BA$48,$BC$48,IF(B107&gt;=$BA$47,$BC$47,$BC$46))))*AVERAGE(AQ108:AQ111),1+((TAN(ASIN((C111-C107)/((B111-B107)*5280))))/0.01)*(IF(B107&gt;=$BA$48,$BD$48,IF(B107&gt;=$BA$47,$BD$47,$BD$46))))</f>
        <v>0.97164648305973433</v>
      </c>
      <c r="S111" s="583">
        <f ca="1">C111-C107</f>
        <v>-16.631999999999607</v>
      </c>
      <c r="T111" s="593"/>
      <c r="U111" s="572"/>
      <c r="V111" s="594"/>
      <c r="W111" s="583"/>
      <c r="X111" s="593"/>
      <c r="Y111" s="572"/>
      <c r="Z111" s="595"/>
      <c r="AA111" s="583"/>
      <c r="AB111" s="593"/>
      <c r="AC111" s="572"/>
      <c r="AD111" s="595"/>
      <c r="AE111" s="583"/>
      <c r="AF111" s="593"/>
      <c r="AG111" s="596"/>
      <c r="AH111" s="593"/>
      <c r="AI111" s="593"/>
      <c r="AJ111" s="572"/>
      <c r="AK111" s="597"/>
      <c r="AL111" s="597"/>
      <c r="AM111" s="583"/>
      <c r="AN111" s="89">
        <f t="shared" ca="1" si="41"/>
        <v>3.3000000000000282</v>
      </c>
      <c r="AO111" s="90">
        <f t="shared" ca="1" si="42"/>
        <v>66</v>
      </c>
      <c r="AP111" s="90">
        <f ca="1">IF($AO111=1,MATCH(1,$AO112:$AO$533,0),$AP110)</f>
        <v>487</v>
      </c>
      <c r="AQ111" s="594">
        <f t="shared" ca="1" si="43"/>
        <v>1</v>
      </c>
      <c r="AR111" s="594">
        <f t="shared" ca="1" si="49"/>
        <v>-1.5703433367641909E-2</v>
      </c>
      <c r="AS111" s="1">
        <f t="shared" ca="1" si="40"/>
        <v>0</v>
      </c>
      <c r="AT111" s="91">
        <f ca="1">AVERAGE(F111:INDIRECT("F"&amp;(ROW()-AO111+1)))</f>
        <v>-1.5393931466521682E-2</v>
      </c>
      <c r="AU111" s="91">
        <f ca="1">IF(AT111&gt;0,MAX(F111:INDIRECT("F"&amp;(ROW()-AO111+1))),MIN(F111:INDIRECT("F"&amp;(ROW()-AO111+1))))</f>
        <v>-1.575195385570503E-2</v>
      </c>
      <c r="AV111" s="92">
        <f t="shared" ca="1" si="44"/>
        <v>-266.11199999999599</v>
      </c>
      <c r="AW111" s="92">
        <f t="shared" ca="1" si="45"/>
        <v>0</v>
      </c>
      <c r="AX111" s="92">
        <f t="shared" ca="1" si="46"/>
        <v>-266.11199999999599</v>
      </c>
      <c r="BC111" s="270"/>
    </row>
    <row r="112" spans="1:67" ht="13.5" thickBot="1" x14ac:dyDescent="0.25">
      <c r="A112" s="587"/>
      <c r="B112" s="588">
        <f>'Raw Elevation Data'!F109</f>
        <v>5.2500000000000302</v>
      </c>
      <c r="C112" s="588">
        <f ca="1">'Raw Elevation Data'!L109</f>
        <v>2279.7300000000037</v>
      </c>
      <c r="D112" s="588">
        <f t="shared" ref="D112:D175" si="52">B112-B111</f>
        <v>5.0000000000000711E-2</v>
      </c>
      <c r="E112" s="595">
        <f t="shared" ca="1" si="47"/>
        <v>0.97164648305973123</v>
      </c>
      <c r="F112" s="577">
        <f t="shared" ca="1" si="48"/>
        <v>-1.5751953855704891E-2</v>
      </c>
      <c r="G112" s="590"/>
      <c r="H112" s="591"/>
      <c r="I112" s="592"/>
      <c r="J112" s="593"/>
      <c r="K112" s="572"/>
      <c r="L112" s="593"/>
      <c r="M112" s="583"/>
      <c r="N112" s="592"/>
      <c r="O112" s="644"/>
      <c r="P112" s="593"/>
      <c r="Q112" s="572"/>
      <c r="R112" s="593"/>
      <c r="S112" s="583"/>
      <c r="T112" s="593"/>
      <c r="U112" s="572"/>
      <c r="V112" s="594">
        <f ca="1">IF(W112&gt;=0,(1+((TAN(ASIN((C112-C107)/((B112-B107)*5280))))/0.01)*(IF(B107&gt;=$BA$48,$BC$48,IF(B107&gt;=$BA$47,$BC$47,$BC$46))))*AVERAGE(AQ108:AQ112),1+((TAN(ASIN((C112-C107)/((B112-B107)*5280))))/0.01)*(IF(B107&gt;=$BA$48,$BD$48,IF(B107&gt;=$BA$47,$BD$47,$BD$46))))</f>
        <v>0.97164648305973367</v>
      </c>
      <c r="W112" s="583">
        <f ca="1">C112-C107</f>
        <v>-20.789999999999964</v>
      </c>
      <c r="X112" s="593"/>
      <c r="Y112" s="572"/>
      <c r="Z112" s="595"/>
      <c r="AA112" s="583"/>
      <c r="AB112" s="593"/>
      <c r="AC112" s="572"/>
      <c r="AD112" s="595"/>
      <c r="AE112" s="583"/>
      <c r="AF112" s="593"/>
      <c r="AG112" s="596"/>
      <c r="AH112" s="593"/>
      <c r="AI112" s="593"/>
      <c r="AJ112" s="572"/>
      <c r="AK112" s="597"/>
      <c r="AL112" s="597"/>
      <c r="AM112" s="583"/>
      <c r="AN112" s="89">
        <f t="shared" ca="1" si="41"/>
        <v>3.350000000000029</v>
      </c>
      <c r="AO112" s="90">
        <f t="shared" ca="1" si="42"/>
        <v>67</v>
      </c>
      <c r="AP112" s="90">
        <f ca="1">IF($AO112=1,MATCH(1,$AO113:$AO$533,0),$AP111)</f>
        <v>487</v>
      </c>
      <c r="AQ112" s="594">
        <f t="shared" ca="1" si="43"/>
        <v>1</v>
      </c>
      <c r="AR112" s="594">
        <f t="shared" ca="1" si="49"/>
        <v>-1.5703433367641909E-2</v>
      </c>
      <c r="AS112" s="1">
        <f t="shared" ca="1" si="40"/>
        <v>0</v>
      </c>
      <c r="AT112" s="91">
        <f ca="1">AVERAGE(F112:INDIRECT("F"&amp;(ROW()-AO112+1)))</f>
        <v>-1.5399275084270686E-2</v>
      </c>
      <c r="AU112" s="91">
        <f ca="1">IF(AT112&gt;0,MAX(F112:INDIRECT("F"&amp;(ROW()-AO112+1))),MIN(F112:INDIRECT("F"&amp;(ROW()-AO112+1))))</f>
        <v>-1.575195385570503E-2</v>
      </c>
      <c r="AV112" s="92">
        <f t="shared" ca="1" si="44"/>
        <v>-270.26999999999634</v>
      </c>
      <c r="AW112" s="92">
        <f t="shared" ca="1" si="45"/>
        <v>0</v>
      </c>
      <c r="AX112" s="92">
        <f t="shared" ca="1" si="46"/>
        <v>-270.26999999999634</v>
      </c>
      <c r="AZ112" s="1591" t="s">
        <v>342</v>
      </c>
      <c r="BA112" s="1591"/>
      <c r="BB112" s="1591"/>
      <c r="BC112" s="1591"/>
      <c r="BD112" s="1591"/>
    </row>
    <row r="113" spans="1:70" ht="13.5" thickBot="1" x14ac:dyDescent="0.25">
      <c r="A113" s="587"/>
      <c r="B113" s="588">
        <f>'Raw Elevation Data'!F110</f>
        <v>5.3000000000000309</v>
      </c>
      <c r="C113" s="588">
        <f ca="1">'Raw Elevation Data'!L110</f>
        <v>2275.5720000000033</v>
      </c>
      <c r="D113" s="588">
        <f t="shared" si="52"/>
        <v>5.0000000000000711E-2</v>
      </c>
      <c r="E113" s="595">
        <f t="shared" ca="1" si="47"/>
        <v>0.97164648305973433</v>
      </c>
      <c r="F113" s="577">
        <f t="shared" ca="1" si="48"/>
        <v>-1.5751953855703167E-2</v>
      </c>
      <c r="G113" s="590"/>
      <c r="H113" s="591"/>
      <c r="I113" s="592"/>
      <c r="J113" s="593"/>
      <c r="K113" s="572"/>
      <c r="L113" s="593">
        <f ca="1">IF($M113&gt;=0,(1+((TAN(ASIN(($C113-$C111)/(($B113-$B111)*5280))))/0.01)*(IF($B113&gt;=$BA$48,$BC$48+(($BC$49-$BC$48)/$BB$49)*(($B113-$BA$48)/0.05),IF($B113&gt;=$BA$47,$BC$47+(($BC$48-$BC$47)/$BB$48)*(($B113-$BA$47)/0.05),$BC$46))))*AVERAGE(AQ112:AQ113),   1+((TAN(ASIN(($C113-$C111)/(($B113-$B111)*5280))))/0.01)*(IF($B113&gt;=$BA$48,$BD$48+(($BD$49-$BD$48)/$BB$49)*(($B113-$BA$48)/0.05),IF($B113&gt;=$BA$47,$BD$47+(($BD$48-$BD$47)/$BB$48)*(($B113-$BA$47)/0.05),$BD$46))))</f>
        <v>0.97164648305973123</v>
      </c>
      <c r="M113" s="583">
        <f ca="1">C113-C111</f>
        <v>-8.316000000000713</v>
      </c>
      <c r="N113" s="592"/>
      <c r="O113" s="644"/>
      <c r="P113" s="593"/>
      <c r="Q113" s="572"/>
      <c r="R113" s="593"/>
      <c r="S113" s="583"/>
      <c r="T113" s="593"/>
      <c r="U113" s="572"/>
      <c r="V113" s="594"/>
      <c r="W113" s="583"/>
      <c r="X113" s="593"/>
      <c r="Y113" s="572"/>
      <c r="Z113" s="595"/>
      <c r="AA113" s="583"/>
      <c r="AB113" s="593"/>
      <c r="AC113" s="572"/>
      <c r="AD113" s="595"/>
      <c r="AE113" s="583"/>
      <c r="AF113" s="593"/>
      <c r="AG113" s="596"/>
      <c r="AH113" s="593"/>
      <c r="AI113" s="593"/>
      <c r="AJ113" s="572"/>
      <c r="AK113" s="597"/>
      <c r="AL113" s="597"/>
      <c r="AM113" s="583"/>
      <c r="AN113" s="89">
        <f t="shared" ca="1" si="41"/>
        <v>3.4000000000000297</v>
      </c>
      <c r="AO113" s="90">
        <f t="shared" ca="1" si="42"/>
        <v>68</v>
      </c>
      <c r="AP113" s="90">
        <f ca="1">IF($AO113=1,MATCH(1,$AO114:$AO$533,0),$AP112)</f>
        <v>487</v>
      </c>
      <c r="AQ113" s="594">
        <f t="shared" ca="1" si="43"/>
        <v>1</v>
      </c>
      <c r="AR113" s="594">
        <f t="shared" ca="1" si="49"/>
        <v>-1.5703433367641909E-2</v>
      </c>
      <c r="AS113" s="1">
        <f t="shared" ca="1" si="40"/>
        <v>0</v>
      </c>
      <c r="AT113" s="91">
        <f ca="1">AVERAGE(F113:INDIRECT("F"&amp;(ROW()-AO113+1)))</f>
        <v>-1.5404461536791751E-2</v>
      </c>
      <c r="AU113" s="91">
        <f ca="1">IF(AT113&gt;0,MAX(F113:INDIRECT("F"&amp;(ROW()-AO113+1))),MIN(F113:INDIRECT("F"&amp;(ROW()-AO113+1))))</f>
        <v>-1.575195385570503E-2</v>
      </c>
      <c r="AV113" s="92">
        <f t="shared" ca="1" si="44"/>
        <v>-274.4279999999967</v>
      </c>
      <c r="AW113" s="92">
        <f t="shared" ca="1" si="45"/>
        <v>0</v>
      </c>
      <c r="AX113" s="92">
        <f t="shared" ca="1" si="46"/>
        <v>-274.4279999999967</v>
      </c>
      <c r="AZ113" s="1592"/>
      <c r="BA113" s="1592"/>
      <c r="BB113" s="1592"/>
      <c r="BC113" s="1592"/>
      <c r="BD113" s="1592"/>
      <c r="BH113" s="1588" t="s">
        <v>301</v>
      </c>
      <c r="BI113" s="1589"/>
      <c r="BJ113" s="1589"/>
      <c r="BK113" s="1589"/>
      <c r="BL113" s="1590"/>
      <c r="BN113" s="1588" t="s">
        <v>123</v>
      </c>
      <c r="BO113" s="1589"/>
      <c r="BP113" s="1589"/>
      <c r="BQ113" s="1589"/>
      <c r="BR113" s="1590"/>
    </row>
    <row r="114" spans="1:70" x14ac:dyDescent="0.2">
      <c r="A114" s="587"/>
      <c r="B114" s="588">
        <f>'Raw Elevation Data'!F111</f>
        <v>5.3500000000000316</v>
      </c>
      <c r="C114" s="588">
        <f ca="1">'Raw Elevation Data'!L111</f>
        <v>2271.4140000000039</v>
      </c>
      <c r="D114" s="588">
        <f t="shared" si="52"/>
        <v>5.0000000000000711E-2</v>
      </c>
      <c r="E114" s="595">
        <f t="shared" ca="1" si="47"/>
        <v>0.97164648305973589</v>
      </c>
      <c r="F114" s="577">
        <f t="shared" ca="1" si="48"/>
        <v>-1.5751953855702307E-2</v>
      </c>
      <c r="G114" s="590"/>
      <c r="H114" s="591"/>
      <c r="I114" s="592"/>
      <c r="J114" s="593"/>
      <c r="K114" s="572"/>
      <c r="L114" s="593"/>
      <c r="M114" s="583"/>
      <c r="N114" s="592"/>
      <c r="O114" s="644"/>
      <c r="P114" s="593"/>
      <c r="Q114" s="572"/>
      <c r="R114" s="593"/>
      <c r="S114" s="583"/>
      <c r="T114" s="593"/>
      <c r="U114" s="572"/>
      <c r="V114" s="594"/>
      <c r="W114" s="583"/>
      <c r="X114" s="593"/>
      <c r="Y114" s="572"/>
      <c r="Z114" s="595"/>
      <c r="AA114" s="583"/>
      <c r="AB114" s="593"/>
      <c r="AC114" s="572"/>
      <c r="AD114" s="595"/>
      <c r="AE114" s="583"/>
      <c r="AF114" s="593"/>
      <c r="AG114" s="596"/>
      <c r="AH114" s="593"/>
      <c r="AI114" s="593"/>
      <c r="AJ114" s="572"/>
      <c r="AK114" s="597"/>
      <c r="AL114" s="597"/>
      <c r="AM114" s="583"/>
      <c r="AN114" s="89">
        <f t="shared" ca="1" si="41"/>
        <v>3.4500000000000304</v>
      </c>
      <c r="AO114" s="90">
        <f t="shared" ca="1" si="42"/>
        <v>69</v>
      </c>
      <c r="AP114" s="90">
        <f ca="1">IF($AO114=1,MATCH(1,$AO115:$AO$533,0),$AP113)</f>
        <v>487</v>
      </c>
      <c r="AQ114" s="594">
        <f t="shared" ca="1" si="43"/>
        <v>1</v>
      </c>
      <c r="AR114" s="594">
        <f t="shared" ca="1" si="49"/>
        <v>-1.5703433367641909E-2</v>
      </c>
      <c r="AS114" s="1">
        <f t="shared" ca="1" si="40"/>
        <v>0</v>
      </c>
      <c r="AT114" s="91">
        <f ca="1">AVERAGE(F114:INDIRECT("F"&amp;(ROW()-AO114+1)))</f>
        <v>-1.5409497657355673E-2</v>
      </c>
      <c r="AU114" s="91">
        <f ca="1">IF(AT114&gt;0,MAX(F114:INDIRECT("F"&amp;(ROW()-AO114+1))),MIN(F114:INDIRECT("F"&amp;(ROW()-AO114+1))))</f>
        <v>-1.575195385570503E-2</v>
      </c>
      <c r="AV114" s="92">
        <f t="shared" ca="1" si="44"/>
        <v>-278.58599999999615</v>
      </c>
      <c r="AW114" s="92">
        <f t="shared" ca="1" si="45"/>
        <v>0</v>
      </c>
      <c r="AX114" s="92">
        <f t="shared" ca="1" si="46"/>
        <v>-278.58599999999615</v>
      </c>
      <c r="AZ114" s="93"/>
      <c r="BA114" s="87" t="s">
        <v>128</v>
      </c>
      <c r="BB114" s="48" t="s">
        <v>129</v>
      </c>
      <c r="BC114" s="88" t="s">
        <v>130</v>
      </c>
      <c r="BD114" s="94" t="s">
        <v>80</v>
      </c>
      <c r="BE114" s="87" t="s">
        <v>131</v>
      </c>
      <c r="BF114" s="94" t="s">
        <v>132</v>
      </c>
      <c r="BG114" s="88" t="s">
        <v>133</v>
      </c>
      <c r="BH114" s="95" t="s">
        <v>106</v>
      </c>
      <c r="BI114" s="95" t="s">
        <v>134</v>
      </c>
      <c r="BJ114" s="95"/>
      <c r="BK114" s="95" t="s">
        <v>135</v>
      </c>
      <c r="BL114" s="95" t="s">
        <v>135</v>
      </c>
      <c r="BM114" s="59"/>
      <c r="BN114" s="95" t="s">
        <v>106</v>
      </c>
      <c r="BO114" s="95" t="s">
        <v>134</v>
      </c>
      <c r="BP114" s="95"/>
      <c r="BQ114" s="95" t="s">
        <v>135</v>
      </c>
      <c r="BR114" s="95" t="s">
        <v>135</v>
      </c>
    </row>
    <row r="115" spans="1:70" ht="13.5" thickBot="1" x14ac:dyDescent="0.25">
      <c r="A115" s="587"/>
      <c r="B115" s="588">
        <f>'Raw Elevation Data'!F112</f>
        <v>5.4000000000000323</v>
      </c>
      <c r="C115" s="588">
        <f ca="1">'Raw Elevation Data'!L112</f>
        <v>2267.256000000004</v>
      </c>
      <c r="D115" s="588">
        <f t="shared" si="52"/>
        <v>5.0000000000000711E-2</v>
      </c>
      <c r="E115" s="595">
        <f t="shared" ca="1" si="47"/>
        <v>0.97164648305973433</v>
      </c>
      <c r="F115" s="577">
        <f t="shared" ca="1" si="48"/>
        <v>-1.5751953855703167E-2</v>
      </c>
      <c r="G115" s="590"/>
      <c r="H115" s="591"/>
      <c r="I115" s="592"/>
      <c r="J115" s="593"/>
      <c r="K115" s="572"/>
      <c r="L115" s="593">
        <f ca="1">IF($M115&gt;=0,(1+((TAN(ASIN(($C115-$C113)/(($B115-$B113)*5280))))/0.01)*(IF($B115&gt;=$BA$48,$BC$48+(($BC$49-$BC$48)/$BB$49)*(($B115-$BA$48)/0.05),IF($B115&gt;=$BA$47,$BC$47+(($BC$48-$BC$47)/$BB$48)*(($B115-$BA$47)/0.05),$BC$46))))*AVERAGE(AQ114:AQ115),   1+((TAN(ASIN(($C115-$C113)/(($B115-$B113)*5280))))/0.01)*(IF($B115&gt;=$BA$48,$BD$48+(($BD$49-$BD$48)/$BB$49)*(($B115-$BA$48)/0.05),IF($B115&gt;=$BA$47,$BD$47+(($BD$48-$BD$47)/$BB$48)*(($B115-$BA$47)/0.05),$BD$46))))</f>
        <v>0.97164648305973589</v>
      </c>
      <c r="M115" s="583">
        <f ca="1">C115-C113</f>
        <v>-8.3159999999993488</v>
      </c>
      <c r="N115" s="592"/>
      <c r="O115" s="644"/>
      <c r="P115" s="593"/>
      <c r="Q115" s="572"/>
      <c r="R115" s="593">
        <f ca="1">IF(S115&gt;=0,(1+((TAN(ASIN((C115-C111)/((B115-B111)*5280))))/0.01)*(IF(B111&gt;=$BA$48,$BC$48,IF(B111&gt;=$BA$47,$BC$47,$BC$46))))*AVERAGE(AQ112:AQ115),1+((TAN(ASIN((C115-C111)/((B115-B111)*5280))))/0.01)*(IF(B111&gt;=$BA$48,$BD$48,IF(B111&gt;=$BA$47,$BD$47,$BD$46))))</f>
        <v>0.97164648305973356</v>
      </c>
      <c r="S115" s="583">
        <f ca="1">C115-C111</f>
        <v>-16.632000000000062</v>
      </c>
      <c r="T115" s="593"/>
      <c r="U115" s="572"/>
      <c r="V115" s="594"/>
      <c r="W115" s="583"/>
      <c r="X115" s="593"/>
      <c r="Y115" s="572"/>
      <c r="Z115" s="595"/>
      <c r="AA115" s="583"/>
      <c r="AB115" s="593"/>
      <c r="AC115" s="572"/>
      <c r="AD115" s="595"/>
      <c r="AE115" s="583"/>
      <c r="AF115" s="593"/>
      <c r="AG115" s="596"/>
      <c r="AH115" s="593"/>
      <c r="AI115" s="593"/>
      <c r="AJ115" s="572"/>
      <c r="AK115" s="597"/>
      <c r="AL115" s="597"/>
      <c r="AM115" s="583"/>
      <c r="AN115" s="89">
        <f t="shared" ca="1" si="41"/>
        <v>3.5000000000000311</v>
      </c>
      <c r="AO115" s="90">
        <f t="shared" ca="1" si="42"/>
        <v>70</v>
      </c>
      <c r="AP115" s="90">
        <f ca="1">IF($AO115=1,MATCH(1,$AO116:$AO$533,0),$AP114)</f>
        <v>487</v>
      </c>
      <c r="AQ115" s="594">
        <f t="shared" ca="1" si="43"/>
        <v>1</v>
      </c>
      <c r="AR115" s="594">
        <f t="shared" ca="1" si="49"/>
        <v>-1.5703433367641909E-2</v>
      </c>
      <c r="AS115" s="1">
        <f t="shared" ca="1" si="40"/>
        <v>0</v>
      </c>
      <c r="AT115" s="91">
        <f ca="1">AVERAGE(F115:INDIRECT("F"&amp;(ROW()-AO115+1)))</f>
        <v>-1.5414389888760637E-2</v>
      </c>
      <c r="AU115" s="91">
        <f ca="1">IF(AT115&gt;0,MAX(F115:INDIRECT("F"&amp;(ROW()-AO115+1))),MIN(F115:INDIRECT("F"&amp;(ROW()-AO115+1))))</f>
        <v>-1.575195385570503E-2</v>
      </c>
      <c r="AV115" s="92">
        <f t="shared" ca="1" si="44"/>
        <v>-282.74399999999605</v>
      </c>
      <c r="AW115" s="92">
        <f t="shared" ca="1" si="45"/>
        <v>0</v>
      </c>
      <c r="AX115" s="92">
        <f t="shared" ca="1" si="46"/>
        <v>-282.74399999999605</v>
      </c>
      <c r="AZ115" s="97" t="s">
        <v>282</v>
      </c>
      <c r="BA115" s="85" t="s">
        <v>136</v>
      </c>
      <c r="BB115" s="49" t="s">
        <v>136</v>
      </c>
      <c r="BC115" s="98" t="s">
        <v>137</v>
      </c>
      <c r="BD115" s="99" t="s">
        <v>138</v>
      </c>
      <c r="BE115" s="85" t="s">
        <v>139</v>
      </c>
      <c r="BF115" s="99" t="s">
        <v>140</v>
      </c>
      <c r="BG115" s="98" t="s">
        <v>139</v>
      </c>
      <c r="BH115" s="100" t="s">
        <v>113</v>
      </c>
      <c r="BI115" s="100" t="s">
        <v>113</v>
      </c>
      <c r="BJ115" s="100" t="s">
        <v>141</v>
      </c>
      <c r="BK115" s="100" t="s">
        <v>113</v>
      </c>
      <c r="BL115" s="100" t="s">
        <v>141</v>
      </c>
      <c r="BM115" s="59"/>
      <c r="BN115" s="100" t="s">
        <v>113</v>
      </c>
      <c r="BO115" s="100" t="s">
        <v>113</v>
      </c>
      <c r="BP115" s="100" t="s">
        <v>141</v>
      </c>
      <c r="BQ115" s="100" t="s">
        <v>113</v>
      </c>
      <c r="BR115" s="100" t="s">
        <v>141</v>
      </c>
    </row>
    <row r="116" spans="1:70" x14ac:dyDescent="0.2">
      <c r="A116" s="587"/>
      <c r="B116" s="588">
        <f>'Raw Elevation Data'!F113</f>
        <v>5.450000000000033</v>
      </c>
      <c r="C116" s="588">
        <f ca="1">'Raw Elevation Data'!L113</f>
        <v>2263.098000000004</v>
      </c>
      <c r="D116" s="588">
        <f t="shared" si="52"/>
        <v>5.0000000000000711E-2</v>
      </c>
      <c r="E116" s="595">
        <f t="shared" ca="1" si="47"/>
        <v>0.97164648305973278</v>
      </c>
      <c r="F116" s="577">
        <f t="shared" ca="1" si="48"/>
        <v>-1.5751953855704028E-2</v>
      </c>
      <c r="G116" s="590"/>
      <c r="H116" s="591"/>
      <c r="I116" s="592"/>
      <c r="J116" s="593"/>
      <c r="K116" s="572"/>
      <c r="L116" s="593"/>
      <c r="M116" s="583"/>
      <c r="N116" s="592"/>
      <c r="O116" s="644"/>
      <c r="P116" s="593"/>
      <c r="Q116" s="572"/>
      <c r="R116" s="593"/>
      <c r="S116" s="583"/>
      <c r="T116" s="593"/>
      <c r="U116" s="572"/>
      <c r="V116" s="594"/>
      <c r="W116" s="583"/>
      <c r="X116" s="593"/>
      <c r="Y116" s="572"/>
      <c r="Z116" s="595"/>
      <c r="AA116" s="583"/>
      <c r="AB116" s="593"/>
      <c r="AC116" s="572"/>
      <c r="AD116" s="595"/>
      <c r="AE116" s="583"/>
      <c r="AF116" s="593"/>
      <c r="AG116" s="596"/>
      <c r="AH116" s="593"/>
      <c r="AI116" s="593"/>
      <c r="AJ116" s="572"/>
      <c r="AK116" s="597"/>
      <c r="AL116" s="597"/>
      <c r="AM116" s="583"/>
      <c r="AN116" s="89">
        <f t="shared" ca="1" si="41"/>
        <v>3.5500000000000318</v>
      </c>
      <c r="AO116" s="90">
        <f t="shared" ca="1" si="42"/>
        <v>71</v>
      </c>
      <c r="AP116" s="90">
        <f ca="1">IF($AO116=1,MATCH(1,$AO117:$AO$533,0),$AP115)</f>
        <v>487</v>
      </c>
      <c r="AQ116" s="594">
        <f t="shared" ca="1" si="43"/>
        <v>1</v>
      </c>
      <c r="AR116" s="594">
        <f t="shared" ca="1" si="49"/>
        <v>-1.5703433367641909E-2</v>
      </c>
      <c r="AS116" s="1">
        <f t="shared" ca="1" si="40"/>
        <v>0</v>
      </c>
      <c r="AT116" s="91">
        <f ca="1">AVERAGE(F116:INDIRECT("F"&amp;(ROW()-AO116+1)))</f>
        <v>-1.5419144310830262E-2</v>
      </c>
      <c r="AU116" s="91">
        <f ca="1">IF(AT116&gt;0,MAX(F116:INDIRECT("F"&amp;(ROW()-AO116+1))),MIN(F116:INDIRECT("F"&amp;(ROW()-AO116+1))))</f>
        <v>-1.575195385570503E-2</v>
      </c>
      <c r="AV116" s="92">
        <f t="shared" ca="1" si="44"/>
        <v>-286.90199999999595</v>
      </c>
      <c r="AW116" s="92">
        <f t="shared" ca="1" si="45"/>
        <v>0</v>
      </c>
      <c r="AX116" s="92">
        <f t="shared" ca="1" si="46"/>
        <v>-286.90199999999595</v>
      </c>
      <c r="AZ116" s="101" t="s">
        <v>23</v>
      </c>
      <c r="BA116" s="507">
        <v>0</v>
      </c>
      <c r="BB116" s="508">
        <v>0</v>
      </c>
      <c r="BC116" s="104">
        <f t="shared" ref="BC116:BC158" si="53">1+($BA116*$BD$54)+($BB116*$BD$55)</f>
        <v>1</v>
      </c>
      <c r="BD116" s="105">
        <f ca="1">AVERAGE(C7:C19)</f>
        <v>2550</v>
      </c>
      <c r="BE116" s="106">
        <f ca="1">1+IF($BH116&lt;1,IF(BD116&gt;=$BA$41,($BC$39+(((BD116-$BA$41)/($BA$42-$BA$41))*$BC$40))*(1+((BD116-$BA$41)/($BA$42-$BA$41))),IF(BD116&gt;=$BA$40,((((BD116-$BA$40)/($BA$41-$BA$40))*$BC$39)))),IF(BD116&gt;=$BA$41,$BC$40+$BC$39+(((BD116-$BA$41)/($BA$42-$BA$41))*$BC$41)*(1+((BD116-$BA$41)/($BA$42-$BA$41))),IF(BD116&gt;=$BA$40,$BC$39+(((BD116-$BA$40)/($BA$41-$BA$40))*$BC$40),IF(BD116&gt;=$BA$39,(((BD116-$BA$39)/($BA$40-$BA$39))*$BC$39)))))</f>
        <v>1.0055000000000001</v>
      </c>
      <c r="BF116" s="107" t="s">
        <v>142</v>
      </c>
      <c r="BG116" s="108">
        <f t="shared" ref="BG116:BG158" si="54">VLOOKUP(BF116,$AZ$54:$BA$57,2)</f>
        <v>1</v>
      </c>
      <c r="BH116" s="109">
        <f ca="1">$G$19</f>
        <v>1</v>
      </c>
      <c r="BI116" s="110">
        <f ca="1">($BJ$163+((($BG116-1)*$BJ$163)+((BH116-1)*$BJ$163)+(($BE116-1)*$BJ$163)+(($BC116-1)*$BJ$163)))/$BJ$163</f>
        <v>1.0055000000000001</v>
      </c>
      <c r="BJ116" s="111">
        <f ca="1">$BJ$163*BI116</f>
        <v>3.4751854821310942E-3</v>
      </c>
      <c r="BK116" s="112">
        <f ca="1">(1/$BI$159)*BI116</f>
        <v>1.027671822057862</v>
      </c>
      <c r="BL116" s="113">
        <f ca="1">$BJ$163*BK116</f>
        <v>3.5518152127406175E-3</v>
      </c>
      <c r="BM116" s="114"/>
      <c r="BN116" s="110">
        <f ca="1">$H$19</f>
        <v>1</v>
      </c>
      <c r="BO116" s="110">
        <f ca="1">($BJ$163+((($BG116-1)*$BJ$163)+((BN116-1)*$BJ$163)+(($BE116-1)*$BJ$163)+(($BC116-1)*$BJ$163)))/$BJ$163</f>
        <v>1.0055000000000001</v>
      </c>
      <c r="BP116" s="111">
        <f ca="1">$BJ$163*BO116</f>
        <v>3.4751854821310942E-3</v>
      </c>
      <c r="BQ116" s="116">
        <f ca="1">(1/$BO$159)*BO116</f>
        <v>1.0276059013666003</v>
      </c>
      <c r="BR116" s="113">
        <f ca="1">$BP$163*BQ116</f>
        <v>3.5515873791958689E-3</v>
      </c>
    </row>
    <row r="117" spans="1:70" x14ac:dyDescent="0.2">
      <c r="A117" s="587"/>
      <c r="B117" s="588">
        <f>'Raw Elevation Data'!F114</f>
        <v>5.5000000000000338</v>
      </c>
      <c r="C117" s="588">
        <f ca="1">'Raw Elevation Data'!L114</f>
        <v>2258.9400000000037</v>
      </c>
      <c r="D117" s="588">
        <f t="shared" si="52"/>
        <v>5.0000000000000711E-2</v>
      </c>
      <c r="E117" s="595">
        <f t="shared" ca="1" si="47"/>
        <v>0.97164648305973433</v>
      </c>
      <c r="F117" s="577">
        <f t="shared" ca="1" si="48"/>
        <v>-1.5751953855703167E-2</v>
      </c>
      <c r="G117" s="590"/>
      <c r="H117" s="591"/>
      <c r="I117" s="592"/>
      <c r="J117" s="593"/>
      <c r="K117" s="572"/>
      <c r="L117" s="593">
        <f ca="1">IF($M117&gt;=0,(1+((TAN(ASIN(($C117-$C115)/(($B117-$B115)*5280))))/0.01)*(IF($B117&gt;=$BA$48,$BC$48+(($BC$49-$BC$48)/$BB$49)*(($B117-$BA$48)/0.05),IF($B117&gt;=$BA$47,$BC$47+(($BC$48-$BC$47)/$BB$48)*(($B117-$BA$47)/0.05),$BC$46))))*AVERAGE(AQ116:AQ117),   1+((TAN(ASIN(($C117-$C115)/(($B117-$B115)*5280))))/0.01)*(IF($B117&gt;=$BA$48,$BD$48+(($BD$49-$BD$48)/$BB$49)*(($B117-$BA$48)/0.05),IF($B117&gt;=$BA$47,$BD$47+(($BD$48-$BD$47)/$BB$48)*(($B117-$BA$47)/0.05),$BD$46))))</f>
        <v>0.97164648305973278</v>
      </c>
      <c r="M117" s="583">
        <f ca="1">C117-C115</f>
        <v>-8.3160000000002583</v>
      </c>
      <c r="N117" s="592"/>
      <c r="O117" s="644"/>
      <c r="P117" s="593"/>
      <c r="Q117" s="572"/>
      <c r="R117" s="593"/>
      <c r="S117" s="583"/>
      <c r="T117" s="593"/>
      <c r="U117" s="572"/>
      <c r="V117" s="594">
        <f ca="1">IF(W117&gt;=0,(1+((TAN(ASIN((C117-C112)/((B117-B112)*5280))))/0.01)*(IF(B112&gt;=$BA$48,$BC$48,IF(B112&gt;=$BA$47,$BC$47,$BC$46))))*AVERAGE(AQ113:AQ117),1+((TAN(ASIN((C117-C112)/((B117-B112)*5280))))/0.01)*(IF(B112&gt;=$BA$48,$BD$48,IF(B112&gt;=$BA$47,$BD$47,$BD$46))))</f>
        <v>0.97164648305973367</v>
      </c>
      <c r="W117" s="583">
        <f ca="1">C117-C112</f>
        <v>-20.789999999999964</v>
      </c>
      <c r="X117" s="593"/>
      <c r="Y117" s="572"/>
      <c r="Z117" s="595">
        <f ca="1">IF(AA117&gt;=0,(1+((TAN(ASIN((C117-C107)/((B117-B107)*5280))))/0.01)*(IF(B107&gt;=$BA$48,$BC$48,IF(B107&gt;=$BA$47,$BC$47,$BC$46))))*AVERAGE(AQ108:AQ117),1+((TAN(ASIN((C117-C107)/((B117-B107)*5280))))/0.01)*(IF(B107&gt;=$BA$48,$BD$48,IF(B107&gt;=$BA$47,$BD$47,$BD$46))))</f>
        <v>0.97164648305973367</v>
      </c>
      <c r="AA117" s="583">
        <f ca="1">C117-C107</f>
        <v>-41.579999999999927</v>
      </c>
      <c r="AB117" s="593"/>
      <c r="AC117" s="572"/>
      <c r="AD117" s="595"/>
      <c r="AE117" s="583"/>
      <c r="AF117" s="593"/>
      <c r="AG117" s="596"/>
      <c r="AH117" s="593"/>
      <c r="AI117" s="593"/>
      <c r="AJ117" s="572"/>
      <c r="AK117" s="597"/>
      <c r="AL117" s="597"/>
      <c r="AM117" s="583"/>
      <c r="AN117" s="89">
        <f t="shared" ca="1" si="41"/>
        <v>3.6000000000000325</v>
      </c>
      <c r="AO117" s="90">
        <f t="shared" ca="1" si="42"/>
        <v>72</v>
      </c>
      <c r="AP117" s="90">
        <f ca="1">IF($AO117=1,MATCH(1,$AO118:$AO$533,0),$AP116)</f>
        <v>487</v>
      </c>
      <c r="AQ117" s="594">
        <f t="shared" ca="1" si="43"/>
        <v>1</v>
      </c>
      <c r="AR117" s="594">
        <f t="shared" ca="1" si="49"/>
        <v>-1.5703433367641909E-2</v>
      </c>
      <c r="AS117" s="1">
        <f t="shared" ca="1" si="40"/>
        <v>0</v>
      </c>
      <c r="AT117" s="91">
        <f ca="1">AVERAGE(F117:INDIRECT("F"&amp;(ROW()-AO117+1)))</f>
        <v>-1.5423766665620163E-2</v>
      </c>
      <c r="AU117" s="91">
        <f ca="1">IF(AT117&gt;0,MAX(F117:INDIRECT("F"&amp;(ROW()-AO117+1))),MIN(F117:INDIRECT("F"&amp;(ROW()-AO117+1))))</f>
        <v>-1.575195385570503E-2</v>
      </c>
      <c r="AV117" s="92">
        <f t="shared" ca="1" si="44"/>
        <v>-291.05999999999631</v>
      </c>
      <c r="AW117" s="92">
        <f t="shared" ca="1" si="45"/>
        <v>0</v>
      </c>
      <c r="AX117" s="92">
        <f t="shared" ca="1" si="46"/>
        <v>-291.05999999999631</v>
      </c>
      <c r="AZ117" s="101" t="s">
        <v>24</v>
      </c>
      <c r="BA117" s="507">
        <v>0</v>
      </c>
      <c r="BB117" s="508">
        <v>0</v>
      </c>
      <c r="BC117" s="104">
        <f t="shared" si="53"/>
        <v>1</v>
      </c>
      <c r="BD117" s="105">
        <f ca="1">AVERAGE(C20:C32)</f>
        <v>2550</v>
      </c>
      <c r="BE117" s="106">
        <f t="shared" ref="BE117:BE158" ca="1" si="55">1+IF($BH117&lt;1,IF(BD117&gt;=$BA$41,($BC$39+(((BD117-$BA$41)/($BA$42-$BA$41))*$BC$40))*(1+((BD117-$BA$41)/($BA$42-$BA$41))),IF(BD117&gt;=$BA$40,((((BD117-$BA$40)/($BA$41-$BA$40))*$BC$39)))),IF(BD117&gt;=$BA$41,$BC$40+$BC$39+(((BD117-$BA$41)/($BA$42-$BA$41))*$BC$41)*(1+((BD117-$BA$41)/($BA$42-$BA$41))),IF(BD117&gt;=$BA$40,$BC$39+(((BD117-$BA$40)/($BA$41-$BA$40))*$BC$40),IF(BD117&gt;=$BA$39,(((BD117-$BA$39)/($BA$40-$BA$39))*$BC$39)))))</f>
        <v>1.0055000000000001</v>
      </c>
      <c r="BF117" s="107" t="s">
        <v>142</v>
      </c>
      <c r="BG117" s="108">
        <f t="shared" si="54"/>
        <v>1</v>
      </c>
      <c r="BH117" s="109">
        <f ca="1">$G$32</f>
        <v>1</v>
      </c>
      <c r="BI117" s="109">
        <f t="shared" ref="BI117:BI158" ca="1" si="56">($BJ$163+((($BG117-1)*$BJ$163)+((BH117-1)*$BJ$163)+(($BE117-1)*$BJ$163)+(($BC117-1)*$BJ$163)))/$BJ$163</f>
        <v>1.0055000000000001</v>
      </c>
      <c r="BJ117" s="111">
        <f t="shared" ref="BJ117:BJ158" ca="1" si="57">$BJ$163*BI117</f>
        <v>3.4751854821310942E-3</v>
      </c>
      <c r="BK117" s="112">
        <f t="shared" ref="BK117:BK158" ca="1" si="58">(1/$BI$159)*BI117</f>
        <v>1.027671822057862</v>
      </c>
      <c r="BL117" s="117">
        <f t="shared" ref="BL117:BL158" ca="1" si="59">$BJ$163*BK117</f>
        <v>3.5518152127406175E-3</v>
      </c>
      <c r="BM117" s="114"/>
      <c r="BN117" s="514">
        <f ca="1">$H$32</f>
        <v>1</v>
      </c>
      <c r="BO117" s="109">
        <f t="shared" ref="BO117:BO158" ca="1" si="60">($BJ$163+((($BG117-1)*$BJ$163)+((BN117-1)*$BJ$163)+(($BE117-1)*$BJ$163)+(($BC117-1)*$BJ$163)))/$BJ$163</f>
        <v>1.0055000000000001</v>
      </c>
      <c r="BP117" s="111">
        <f t="shared" ref="BP117:BP158" ca="1" si="61">$BJ$163*BO117</f>
        <v>3.4751854821310942E-3</v>
      </c>
      <c r="BQ117" s="112">
        <f t="shared" ref="BQ117:BQ158" ca="1" si="62">(1/$BO$159)*BO117</f>
        <v>1.0276059013666003</v>
      </c>
      <c r="BR117" s="117">
        <f t="shared" ref="BR117:BR158" ca="1" si="63">$BP$163*BQ117</f>
        <v>3.5515873791958689E-3</v>
      </c>
    </row>
    <row r="118" spans="1:70" x14ac:dyDescent="0.2">
      <c r="A118" s="587"/>
      <c r="B118" s="588">
        <f>'Raw Elevation Data'!F115</f>
        <v>5.5500000000000345</v>
      </c>
      <c r="C118" s="588">
        <f ca="1">'Raw Elevation Data'!L115</f>
        <v>2254.7820000000042</v>
      </c>
      <c r="D118" s="588">
        <f t="shared" si="52"/>
        <v>5.0000000000000711E-2</v>
      </c>
      <c r="E118" s="595">
        <f t="shared" ca="1" si="47"/>
        <v>0.97164648305973589</v>
      </c>
      <c r="F118" s="577">
        <f t="shared" ca="1" si="48"/>
        <v>-1.5751953855702307E-2</v>
      </c>
      <c r="G118" s="590"/>
      <c r="H118" s="591"/>
      <c r="I118" s="592"/>
      <c r="J118" s="593"/>
      <c r="K118" s="572"/>
      <c r="L118" s="593"/>
      <c r="M118" s="583"/>
      <c r="N118" s="592"/>
      <c r="O118" s="644"/>
      <c r="P118" s="593"/>
      <c r="Q118" s="572"/>
      <c r="R118" s="593"/>
      <c r="S118" s="583"/>
      <c r="T118" s="593"/>
      <c r="U118" s="572"/>
      <c r="V118" s="594"/>
      <c r="W118" s="583"/>
      <c r="X118" s="593"/>
      <c r="Y118" s="572"/>
      <c r="Z118" s="595"/>
      <c r="AA118" s="583"/>
      <c r="AB118" s="593"/>
      <c r="AC118" s="572"/>
      <c r="AD118" s="595"/>
      <c r="AE118" s="583"/>
      <c r="AF118" s="593"/>
      <c r="AG118" s="596"/>
      <c r="AH118" s="593"/>
      <c r="AI118" s="593"/>
      <c r="AJ118" s="572"/>
      <c r="AK118" s="597"/>
      <c r="AL118" s="597"/>
      <c r="AM118" s="583"/>
      <c r="AN118" s="89">
        <f t="shared" ca="1" si="41"/>
        <v>3.6500000000000332</v>
      </c>
      <c r="AO118" s="90">
        <f t="shared" ca="1" si="42"/>
        <v>73</v>
      </c>
      <c r="AP118" s="90">
        <f ca="1">IF($AO118=1,MATCH(1,$AO119:$AO$533,0),$AP117)</f>
        <v>487</v>
      </c>
      <c r="AQ118" s="594">
        <f t="shared" ca="1" si="43"/>
        <v>1</v>
      </c>
      <c r="AR118" s="594">
        <f t="shared" ca="1" si="49"/>
        <v>-1.5703433367641909E-2</v>
      </c>
      <c r="AS118" s="1">
        <f t="shared" ca="1" si="40"/>
        <v>0</v>
      </c>
      <c r="AT118" s="91">
        <f ca="1">AVERAGE(F118:INDIRECT("F"&amp;(ROW()-AO118+1)))</f>
        <v>-1.5428262380552794E-2</v>
      </c>
      <c r="AU118" s="91">
        <f ca="1">IF(AT118&gt;0,MAX(F118:INDIRECT("F"&amp;(ROW()-AO118+1))),MIN(F118:INDIRECT("F"&amp;(ROW()-AO118+1))))</f>
        <v>-1.575195385570503E-2</v>
      </c>
      <c r="AV118" s="92">
        <f t="shared" ca="1" si="44"/>
        <v>-295.21799999999575</v>
      </c>
      <c r="AW118" s="92">
        <f t="shared" ca="1" si="45"/>
        <v>0</v>
      </c>
      <c r="AX118" s="92">
        <f t="shared" ca="1" si="46"/>
        <v>-295.21799999999575</v>
      </c>
      <c r="AZ118" s="101" t="s">
        <v>25</v>
      </c>
      <c r="BA118" s="507">
        <v>0</v>
      </c>
      <c r="BB118" s="508">
        <v>0</v>
      </c>
      <c r="BC118" s="104">
        <f t="shared" si="53"/>
        <v>1</v>
      </c>
      <c r="BD118" s="105">
        <f ca="1">AVERAGE(C33:C44)</f>
        <v>2550</v>
      </c>
      <c r="BE118" s="106">
        <f t="shared" ca="1" si="55"/>
        <v>1.0055000000000001</v>
      </c>
      <c r="BF118" s="107" t="s">
        <v>142</v>
      </c>
      <c r="BG118" s="108">
        <f t="shared" si="54"/>
        <v>1</v>
      </c>
      <c r="BH118" s="109">
        <f ca="1">$G$44</f>
        <v>1</v>
      </c>
      <c r="BI118" s="109">
        <f t="shared" ca="1" si="56"/>
        <v>1.0055000000000001</v>
      </c>
      <c r="BJ118" s="111">
        <f t="shared" ca="1" si="57"/>
        <v>3.4751854821310942E-3</v>
      </c>
      <c r="BK118" s="112">
        <f t="shared" ca="1" si="58"/>
        <v>1.027671822057862</v>
      </c>
      <c r="BL118" s="117">
        <f t="shared" ca="1" si="59"/>
        <v>3.5518152127406175E-3</v>
      </c>
      <c r="BM118" s="114"/>
      <c r="BN118" s="109">
        <f ca="1">$H$44</f>
        <v>1</v>
      </c>
      <c r="BO118" s="109">
        <f t="shared" ca="1" si="60"/>
        <v>1.0055000000000001</v>
      </c>
      <c r="BP118" s="111">
        <f t="shared" ca="1" si="61"/>
        <v>3.4751854821310942E-3</v>
      </c>
      <c r="BQ118" s="112">
        <f t="shared" ca="1" si="62"/>
        <v>1.0276059013666003</v>
      </c>
      <c r="BR118" s="117">
        <f t="shared" ca="1" si="63"/>
        <v>3.5515873791958689E-3</v>
      </c>
    </row>
    <row r="119" spans="1:70" ht="13.5" thickBot="1" x14ac:dyDescent="0.25">
      <c r="A119" s="573" t="s">
        <v>310</v>
      </c>
      <c r="B119" s="598">
        <f>'Raw Elevation Data'!F116</f>
        <v>5.6000000000000352</v>
      </c>
      <c r="C119" s="598">
        <f ca="1">'Raw Elevation Data'!L116</f>
        <v>2250.6240000000043</v>
      </c>
      <c r="D119" s="598">
        <f t="shared" si="52"/>
        <v>5.0000000000000711E-2</v>
      </c>
      <c r="E119" s="607">
        <f t="shared" ca="1" si="47"/>
        <v>0.97164648305973433</v>
      </c>
      <c r="F119" s="577">
        <f t="shared" ca="1" si="48"/>
        <v>-1.5751953855703167E-2</v>
      </c>
      <c r="G119" s="600">
        <f ca="1">IF(AVERAGE(E108:E119)&gt;$BA$68,AVERAGE(E108:E119),$BA$68)</f>
        <v>0.97633333333333328</v>
      </c>
      <c r="H119" s="601">
        <f ca="1">IF(SUMIF(L108:L119,"&gt;0")/COUNT(L108:L119)&gt;$BA$68,SUMIF(L108:L119,"&gt;0")/COUNT(L108:L119),$BA$68)</f>
        <v>0.97633333333333328</v>
      </c>
      <c r="I119" s="592"/>
      <c r="J119" s="593"/>
      <c r="K119" s="572"/>
      <c r="L119" s="593">
        <f ca="1">IF($M119&gt;=0,(1+((TAN(ASIN(($C119-$C117)/(($B119-$B117)*5280))))/0.01)*(IF($B119&gt;=$BA$48,$BC$48+(($BC$49-$BC$48)/$BB$49)*(($B119-$BA$48)/0.05),IF($B119&gt;=$BA$47,$BC$47+(($BC$48-$BC$47)/$BB$48)*(($B119-$BA$47)/0.05),$BC$46))))*AVERAGE(AQ118:AQ119),   1+((TAN(ASIN(($C119-$C117)/(($B119-$B117)*5280))))/0.01)*(IF($B119&gt;=$BA$48,$BD$48+(($BD$49-$BD$48)/$BB$49)*(($B119-$BA$48)/0.05),IF($B119&gt;=$BA$47,$BD$47+(($BD$48-$BD$47)/$BB$48)*(($B119-$BA$47)/0.05),$BD$46))))</f>
        <v>0.97164648305973589</v>
      </c>
      <c r="M119" s="583">
        <f ca="1">C119-C117</f>
        <v>-8.3159999999993488</v>
      </c>
      <c r="N119" s="592"/>
      <c r="O119" s="644"/>
      <c r="P119" s="593"/>
      <c r="Q119" s="572"/>
      <c r="R119" s="593">
        <f ca="1">IF(S119&gt;=0,(1+((TAN(ASIN((C119-C115)/((B119-B115)*5280))))/0.01)*(IF(B115&gt;=$BA$48,$BC$48,IF(B115&gt;=$BA$47,$BC$47,$BC$46))))*AVERAGE(AQ116:AQ119),1+((TAN(ASIN((C119-C115)/((B119-B115)*5280))))/0.01)*(IF(B115&gt;=$BA$48,$BD$48,IF(B115&gt;=$BA$47,$BD$47,$BD$46))))</f>
        <v>0.97164648305973433</v>
      </c>
      <c r="S119" s="583">
        <f ca="1">C119-C115</f>
        <v>-16.631999999999607</v>
      </c>
      <c r="T119" s="593"/>
      <c r="U119" s="572"/>
      <c r="V119" s="594"/>
      <c r="W119" s="583"/>
      <c r="X119" s="593"/>
      <c r="Y119" s="572"/>
      <c r="Z119" s="595"/>
      <c r="AA119" s="583"/>
      <c r="AB119" s="593"/>
      <c r="AC119" s="572"/>
      <c r="AD119" s="595"/>
      <c r="AE119" s="583"/>
      <c r="AF119" s="593"/>
      <c r="AG119" s="596"/>
      <c r="AH119" s="602">
        <f ca="1">(MAX(AW108:AW119)-MIN(AW108:AW119))*0.3048</f>
        <v>0</v>
      </c>
      <c r="AI119" s="602">
        <f ca="1">-(MAX(AX108:AX119)-MIN(AX108:AX119))*0.3048</f>
        <v>-13.940942399999811</v>
      </c>
      <c r="AJ119" s="572"/>
      <c r="AK119" s="597"/>
      <c r="AL119" s="597"/>
      <c r="AM119" s="583"/>
      <c r="AN119" s="89">
        <f t="shared" ca="1" si="41"/>
        <v>3.7000000000000339</v>
      </c>
      <c r="AO119" s="90">
        <f t="shared" ca="1" si="42"/>
        <v>74</v>
      </c>
      <c r="AP119" s="90">
        <f ca="1">IF($AO119=1,MATCH(1,$AO120:$AO$533,0),$AP118)</f>
        <v>487</v>
      </c>
      <c r="AQ119" s="594">
        <f t="shared" ca="1" si="43"/>
        <v>1</v>
      </c>
      <c r="AR119" s="594">
        <f t="shared" ca="1" si="49"/>
        <v>-1.5703433367641909E-2</v>
      </c>
      <c r="AS119" s="1">
        <f t="shared" ca="1" si="40"/>
        <v>0</v>
      </c>
      <c r="AT119" s="91">
        <f ca="1">AVERAGE(F119:INDIRECT("F"&amp;(ROW()-AO119+1)))</f>
        <v>-1.5432636589676448E-2</v>
      </c>
      <c r="AU119" s="91">
        <f ca="1">IF(AT119&gt;0,MAX(F119:INDIRECT("F"&amp;(ROW()-AO119+1))),MIN(F119:INDIRECT("F"&amp;(ROW()-AO119+1))))</f>
        <v>-1.575195385570503E-2</v>
      </c>
      <c r="AV119" s="92">
        <f t="shared" ca="1" si="44"/>
        <v>-299.37599999999566</v>
      </c>
      <c r="AW119" s="92">
        <f t="shared" ca="1" si="45"/>
        <v>0</v>
      </c>
      <c r="AX119" s="92">
        <f t="shared" ca="1" si="46"/>
        <v>-299.37599999999566</v>
      </c>
      <c r="AZ119" s="101" t="s">
        <v>26</v>
      </c>
      <c r="BA119" s="507">
        <v>0</v>
      </c>
      <c r="BB119" s="508">
        <v>0</v>
      </c>
      <c r="BC119" s="104">
        <f t="shared" si="53"/>
        <v>1</v>
      </c>
      <c r="BD119" s="105">
        <f ca="1">AVERAGE(C45:C57)</f>
        <v>2532.3018461538459</v>
      </c>
      <c r="BE119" s="106">
        <f t="shared" ca="1" si="55"/>
        <v>1</v>
      </c>
      <c r="BF119" s="107" t="s">
        <v>142</v>
      </c>
      <c r="BG119" s="108">
        <f t="shared" si="54"/>
        <v>1</v>
      </c>
      <c r="BH119" s="109">
        <f ca="1">$G$57</f>
        <v>0.97709929665781481</v>
      </c>
      <c r="BI119" s="109">
        <f t="shared" ca="1" si="56"/>
        <v>0.97709929665781481</v>
      </c>
      <c r="BJ119" s="111">
        <f t="shared" ca="1" si="57"/>
        <v>3.3770276383348987E-3</v>
      </c>
      <c r="BK119" s="112">
        <f t="shared" ca="1" si="58"/>
        <v>0.99864486775513861</v>
      </c>
      <c r="BL119" s="117">
        <f t="shared" ca="1" si="59"/>
        <v>3.4514929350844196E-3</v>
      </c>
      <c r="BM119" s="114"/>
      <c r="BN119" s="109">
        <f ca="1">$H$57</f>
        <v>0.97974769725844424</v>
      </c>
      <c r="BO119" s="109">
        <f t="shared" ca="1" si="60"/>
        <v>0.97974769725844424</v>
      </c>
      <c r="BP119" s="111">
        <f t="shared" ca="1" si="61"/>
        <v>3.386180978283357E-3</v>
      </c>
      <c r="BQ119" s="112">
        <f t="shared" ca="1" si="62"/>
        <v>1.0012874346624712</v>
      </c>
      <c r="BR119" s="117">
        <f t="shared" ca="1" si="63"/>
        <v>3.4606261127591307E-3</v>
      </c>
    </row>
    <row r="120" spans="1:70" ht="13.5" thickTop="1" x14ac:dyDescent="0.2">
      <c r="A120" s="587"/>
      <c r="B120" s="588">
        <f>'Raw Elevation Data'!F117</f>
        <v>5.6500000000000359</v>
      </c>
      <c r="C120" s="588">
        <f ca="1">'Raw Elevation Data'!L117</f>
        <v>2246.4660000000044</v>
      </c>
      <c r="D120" s="588">
        <f t="shared" si="52"/>
        <v>5.0000000000000711E-2</v>
      </c>
      <c r="E120" s="595">
        <f t="shared" ca="1" si="47"/>
        <v>0.97164648305973123</v>
      </c>
      <c r="F120" s="577">
        <f t="shared" ca="1" si="48"/>
        <v>-1.5751953855704891E-2</v>
      </c>
      <c r="G120" s="590"/>
      <c r="H120" s="591"/>
      <c r="I120" s="592"/>
      <c r="J120" s="593"/>
      <c r="K120" s="572"/>
      <c r="L120" s="593"/>
      <c r="M120" s="583"/>
      <c r="N120" s="592"/>
      <c r="O120" s="644"/>
      <c r="P120" s="593"/>
      <c r="Q120" s="572"/>
      <c r="R120" s="593"/>
      <c r="S120" s="583"/>
      <c r="T120" s="593"/>
      <c r="U120" s="572"/>
      <c r="V120" s="594"/>
      <c r="W120" s="583"/>
      <c r="X120" s="593"/>
      <c r="Y120" s="572"/>
      <c r="Z120" s="595"/>
      <c r="AA120" s="583"/>
      <c r="AB120" s="593"/>
      <c r="AC120" s="572"/>
      <c r="AD120" s="595"/>
      <c r="AE120" s="583"/>
      <c r="AF120" s="593"/>
      <c r="AG120" s="596"/>
      <c r="AH120" s="593"/>
      <c r="AI120" s="593"/>
      <c r="AJ120" s="572"/>
      <c r="AK120" s="597"/>
      <c r="AL120" s="597"/>
      <c r="AM120" s="583"/>
      <c r="AN120" s="89">
        <f t="shared" ca="1" si="41"/>
        <v>3.7500000000000346</v>
      </c>
      <c r="AO120" s="90">
        <f t="shared" ca="1" si="42"/>
        <v>75</v>
      </c>
      <c r="AP120" s="90">
        <f ca="1">IF($AO120=1,MATCH(1,$AO121:$AO$533,0),$AP119)</f>
        <v>487</v>
      </c>
      <c r="AQ120" s="594">
        <f t="shared" ca="1" si="43"/>
        <v>1</v>
      </c>
      <c r="AR120" s="594">
        <f t="shared" ca="1" si="49"/>
        <v>-1.5703433367641909E-2</v>
      </c>
      <c r="AS120" s="1">
        <f t="shared" ca="1" si="40"/>
        <v>0</v>
      </c>
      <c r="AT120" s="91">
        <f ca="1">AVERAGE(F120:INDIRECT("F"&amp;(ROW()-AO120+1)))</f>
        <v>-1.5436894153223494E-2</v>
      </c>
      <c r="AU120" s="91">
        <f ca="1">IF(AT120&gt;0,MAX(F120:INDIRECT("F"&amp;(ROW()-AO120+1))),MIN(F120:INDIRECT("F"&amp;(ROW()-AO120+1))))</f>
        <v>-1.575195385570503E-2</v>
      </c>
      <c r="AV120" s="92">
        <f t="shared" ca="1" si="44"/>
        <v>-303.53399999999556</v>
      </c>
      <c r="AW120" s="92">
        <f t="shared" ca="1" si="45"/>
        <v>0</v>
      </c>
      <c r="AX120" s="92">
        <f t="shared" ca="1" si="46"/>
        <v>-303.53399999999556</v>
      </c>
      <c r="AZ120" s="101" t="s">
        <v>27</v>
      </c>
      <c r="BA120" s="507">
        <v>0</v>
      </c>
      <c r="BB120" s="508">
        <v>0</v>
      </c>
      <c r="BC120" s="104">
        <f t="shared" si="53"/>
        <v>1</v>
      </c>
      <c r="BD120" s="105">
        <f ca="1">AVERAGE(C58:C69)</f>
        <v>2481.3930000000005</v>
      </c>
      <c r="BE120" s="106">
        <f t="shared" ca="1" si="55"/>
        <v>1</v>
      </c>
      <c r="BF120" s="107" t="s">
        <v>142</v>
      </c>
      <c r="BG120" s="108">
        <f t="shared" si="54"/>
        <v>1</v>
      </c>
      <c r="BH120" s="109">
        <f ca="1">$G$69</f>
        <v>0.97633333333333328</v>
      </c>
      <c r="BI120" s="109">
        <f t="shared" ca="1" si="56"/>
        <v>0.97633333333333328</v>
      </c>
      <c r="BJ120" s="111">
        <f t="shared" ca="1" si="57"/>
        <v>3.3743803338842941E-3</v>
      </c>
      <c r="BK120" s="112">
        <f t="shared" ca="1" si="58"/>
        <v>0.99786201452261802</v>
      </c>
      <c r="BL120" s="117">
        <f t="shared" ca="1" si="59"/>
        <v>3.4487872561303717E-3</v>
      </c>
      <c r="BM120" s="114"/>
      <c r="BN120" s="109">
        <f ca="1">$H$69</f>
        <v>0.97633333333333328</v>
      </c>
      <c r="BO120" s="109">
        <f t="shared" ca="1" si="60"/>
        <v>0.97633333333333328</v>
      </c>
      <c r="BP120" s="111">
        <f t="shared" ca="1" si="61"/>
        <v>3.3743803338842941E-3</v>
      </c>
      <c r="BQ120" s="112">
        <f t="shared" ca="1" si="62"/>
        <v>0.99779800600125057</v>
      </c>
      <c r="BR120" s="117">
        <f t="shared" ca="1" si="63"/>
        <v>3.4485660313822975E-3</v>
      </c>
    </row>
    <row r="121" spans="1:70" x14ac:dyDescent="0.2">
      <c r="A121" s="587"/>
      <c r="B121" s="588">
        <f>'Raw Elevation Data'!F118</f>
        <v>5.7000000000000366</v>
      </c>
      <c r="C121" s="588">
        <f ca="1">'Raw Elevation Data'!L118</f>
        <v>2242.3080000000036</v>
      </c>
      <c r="D121" s="588">
        <f t="shared" si="52"/>
        <v>5.0000000000000711E-2</v>
      </c>
      <c r="E121" s="595">
        <f t="shared" ca="1" si="47"/>
        <v>0.97164648305973278</v>
      </c>
      <c r="F121" s="577">
        <f t="shared" ca="1" si="48"/>
        <v>-1.5751953855704028E-2</v>
      </c>
      <c r="G121" s="590"/>
      <c r="H121" s="591"/>
      <c r="I121" s="592"/>
      <c r="J121" s="593"/>
      <c r="K121" s="572"/>
      <c r="L121" s="593">
        <f ca="1">IF($M121&gt;=0,(1+((TAN(ASIN(($C121-$C119)/(($B121-$B119)*5280))))/0.01)*(IF($B121&gt;=$BA$48,$BC$48+(($BC$49-$BC$48)/$BB$49)*(($B121-$BA$48)/0.05),IF($B121&gt;=$BA$47,$BC$47+(($BC$48-$BC$47)/$BB$48)*(($B121-$BA$47)/0.05),$BC$46))))*AVERAGE(AQ120:AQ121),   1+((TAN(ASIN(($C121-$C119)/(($B121-$B119)*5280))))/0.01)*(IF($B121&gt;=$BA$48,$BD$48+(($BD$49-$BD$48)/$BB$49)*(($B121-$BA$48)/0.05),IF($B121&gt;=$BA$47,$BD$47+(($BD$48-$BD$47)/$BB$48)*(($B121-$BA$47)/0.05),$BD$46))))</f>
        <v>0.97164648305973123</v>
      </c>
      <c r="M121" s="583">
        <f ca="1">C121-C119</f>
        <v>-8.316000000000713</v>
      </c>
      <c r="N121" s="592"/>
      <c r="O121" s="644"/>
      <c r="P121" s="593"/>
      <c r="Q121" s="572"/>
      <c r="R121" s="593"/>
      <c r="S121" s="583"/>
      <c r="T121" s="593"/>
      <c r="U121" s="572"/>
      <c r="V121" s="594"/>
      <c r="W121" s="583"/>
      <c r="X121" s="593"/>
      <c r="Y121" s="572"/>
      <c r="Z121" s="595"/>
      <c r="AA121" s="583"/>
      <c r="AB121" s="593"/>
      <c r="AC121" s="572"/>
      <c r="AD121" s="595"/>
      <c r="AE121" s="583"/>
      <c r="AF121" s="593"/>
      <c r="AG121" s="596"/>
      <c r="AH121" s="593"/>
      <c r="AI121" s="593"/>
      <c r="AJ121" s="572"/>
      <c r="AK121" s="597"/>
      <c r="AL121" s="597"/>
      <c r="AM121" s="583"/>
      <c r="AN121" s="89">
        <f t="shared" ca="1" si="41"/>
        <v>3.8000000000000353</v>
      </c>
      <c r="AO121" s="90">
        <f t="shared" ca="1" si="42"/>
        <v>76</v>
      </c>
      <c r="AP121" s="90">
        <f ca="1">IF($AO121=1,MATCH(1,$AO122:$AO$533,0),$AP120)</f>
        <v>487</v>
      </c>
      <c r="AQ121" s="594">
        <f t="shared" ca="1" si="43"/>
        <v>1</v>
      </c>
      <c r="AR121" s="594">
        <f t="shared" ca="1" si="49"/>
        <v>-1.5703433367641909E-2</v>
      </c>
      <c r="AS121" s="1">
        <f t="shared" ca="1" si="40"/>
        <v>0</v>
      </c>
      <c r="AT121" s="91">
        <f ca="1">AVERAGE(F121:INDIRECT("F"&amp;(ROW()-AO121+1)))</f>
        <v>-1.5441039675624555E-2</v>
      </c>
      <c r="AU121" s="91">
        <f ca="1">IF(AT121&gt;0,MAX(F121:INDIRECT("F"&amp;(ROW()-AO121+1))),MIN(F121:INDIRECT("F"&amp;(ROW()-AO121+1))))</f>
        <v>-1.575195385570503E-2</v>
      </c>
      <c r="AV121" s="92">
        <f t="shared" ca="1" si="44"/>
        <v>-307.69199999999637</v>
      </c>
      <c r="AW121" s="92">
        <f t="shared" ca="1" si="45"/>
        <v>0</v>
      </c>
      <c r="AX121" s="92">
        <f t="shared" ca="1" si="46"/>
        <v>-307.69199999999637</v>
      </c>
      <c r="AZ121" s="101" t="s">
        <v>28</v>
      </c>
      <c r="BA121" s="507">
        <v>0</v>
      </c>
      <c r="BB121" s="508">
        <v>0</v>
      </c>
      <c r="BC121" s="104">
        <f t="shared" si="53"/>
        <v>1</v>
      </c>
      <c r="BD121" s="105">
        <f ca="1">AVERAGE(C70:C82)</f>
        <v>2429.4180000000019</v>
      </c>
      <c r="BE121" s="106">
        <f t="shared" ca="1" si="55"/>
        <v>1</v>
      </c>
      <c r="BF121" s="107" t="s">
        <v>142</v>
      </c>
      <c r="BG121" s="108">
        <f t="shared" si="54"/>
        <v>1</v>
      </c>
      <c r="BH121" s="109">
        <f ca="1">$G$82</f>
        <v>0.97633333333333328</v>
      </c>
      <c r="BI121" s="109">
        <f t="shared" ca="1" si="56"/>
        <v>0.97633333333333328</v>
      </c>
      <c r="BJ121" s="111">
        <f t="shared" ca="1" si="57"/>
        <v>3.3743803338842941E-3</v>
      </c>
      <c r="BK121" s="112">
        <f t="shared" ca="1" si="58"/>
        <v>0.99786201452261802</v>
      </c>
      <c r="BL121" s="117">
        <f t="shared" ca="1" si="59"/>
        <v>3.4487872561303717E-3</v>
      </c>
      <c r="BM121" s="114"/>
      <c r="BN121" s="109">
        <f ca="1">$H$82</f>
        <v>0.97633333333333328</v>
      </c>
      <c r="BO121" s="109">
        <f t="shared" ca="1" si="60"/>
        <v>0.97633333333333328</v>
      </c>
      <c r="BP121" s="111">
        <f t="shared" ca="1" si="61"/>
        <v>3.3743803338842941E-3</v>
      </c>
      <c r="BQ121" s="112">
        <f t="shared" ca="1" si="62"/>
        <v>0.99779800600125057</v>
      </c>
      <c r="BR121" s="117">
        <f t="shared" ca="1" si="63"/>
        <v>3.4485660313822975E-3</v>
      </c>
    </row>
    <row r="122" spans="1:70" x14ac:dyDescent="0.2">
      <c r="A122" s="587"/>
      <c r="B122" s="588">
        <f>'Raw Elevation Data'!F119</f>
        <v>5.7500000000000373</v>
      </c>
      <c r="C122" s="588">
        <f ca="1">'Raw Elevation Data'!L119</f>
        <v>2238.1500000000042</v>
      </c>
      <c r="D122" s="588">
        <f t="shared" si="52"/>
        <v>5.0000000000000711E-2</v>
      </c>
      <c r="E122" s="595">
        <f t="shared" ca="1" si="47"/>
        <v>0.97164648305973589</v>
      </c>
      <c r="F122" s="577">
        <f t="shared" ca="1" si="48"/>
        <v>-1.5751953855702307E-2</v>
      </c>
      <c r="G122" s="590"/>
      <c r="H122" s="591"/>
      <c r="I122" s="592"/>
      <c r="J122" s="593"/>
      <c r="K122" s="572"/>
      <c r="L122" s="593"/>
      <c r="M122" s="583"/>
      <c r="N122" s="592"/>
      <c r="O122" s="644"/>
      <c r="P122" s="593"/>
      <c r="Q122" s="572"/>
      <c r="R122" s="593"/>
      <c r="S122" s="583"/>
      <c r="T122" s="593"/>
      <c r="U122" s="572"/>
      <c r="V122" s="594">
        <f ca="1">IF(W122&gt;=0,(1+((TAN(ASIN((C122-C117)/((B122-B117)*5280))))/0.01)*(IF(B117&gt;=$BA$48,$BC$48,IF(B117&gt;=$BA$47,$BC$47,$BC$46))))*AVERAGE(AQ118:AQ122),1+((TAN(ASIN((C122-C117)/((B122-B117)*5280))))/0.01)*(IF(B117&gt;=$BA$48,$BD$48,IF(B117&gt;=$BA$47,$BD$47,$BD$46))))</f>
        <v>0.97164648305973433</v>
      </c>
      <c r="W122" s="583">
        <f ca="1">C122-C117</f>
        <v>-20.789999999999509</v>
      </c>
      <c r="X122" s="593"/>
      <c r="Y122" s="572"/>
      <c r="Z122" s="595"/>
      <c r="AA122" s="583"/>
      <c r="AB122" s="593"/>
      <c r="AC122" s="572"/>
      <c r="AD122" s="595"/>
      <c r="AE122" s="583"/>
      <c r="AF122" s="593"/>
      <c r="AG122" s="596"/>
      <c r="AH122" s="593"/>
      <c r="AI122" s="593"/>
      <c r="AJ122" s="572"/>
      <c r="AK122" s="597"/>
      <c r="AL122" s="597"/>
      <c r="AM122" s="583"/>
      <c r="AN122" s="89">
        <f t="shared" ca="1" si="41"/>
        <v>3.8500000000000361</v>
      </c>
      <c r="AO122" s="90">
        <f t="shared" ca="1" si="42"/>
        <v>77</v>
      </c>
      <c r="AP122" s="90">
        <f ca="1">IF($AO122=1,MATCH(1,$AO123:$AO$533,0),$AP121)</f>
        <v>487</v>
      </c>
      <c r="AQ122" s="594">
        <f t="shared" ca="1" si="43"/>
        <v>1</v>
      </c>
      <c r="AR122" s="594">
        <f t="shared" ca="1" si="49"/>
        <v>-1.5703433367641909E-2</v>
      </c>
      <c r="AS122" s="1">
        <f t="shared" ca="1" si="40"/>
        <v>0</v>
      </c>
      <c r="AT122" s="91">
        <f ca="1">AVERAGE(F122:INDIRECT("F"&amp;(ROW()-AO122+1)))</f>
        <v>-1.544507752211907E-2</v>
      </c>
      <c r="AU122" s="91">
        <f ca="1">IF(AT122&gt;0,MAX(F122:INDIRECT("F"&amp;(ROW()-AO122+1))),MIN(F122:INDIRECT("F"&amp;(ROW()-AO122+1))))</f>
        <v>-1.575195385570503E-2</v>
      </c>
      <c r="AV122" s="92">
        <f t="shared" ca="1" si="44"/>
        <v>-311.84999999999582</v>
      </c>
      <c r="AW122" s="92">
        <f t="shared" ca="1" si="45"/>
        <v>0</v>
      </c>
      <c r="AX122" s="92">
        <f t="shared" ca="1" si="46"/>
        <v>-311.84999999999582</v>
      </c>
      <c r="AZ122" s="101" t="s">
        <v>29</v>
      </c>
      <c r="BA122" s="507">
        <v>0</v>
      </c>
      <c r="BB122" s="508">
        <v>0</v>
      </c>
      <c r="BC122" s="104">
        <f t="shared" si="53"/>
        <v>1</v>
      </c>
      <c r="BD122" s="105">
        <f ca="1">AVERAGE(C83:C94)</f>
        <v>2377.4430000000029</v>
      </c>
      <c r="BE122" s="106">
        <f t="shared" ca="1" si="55"/>
        <v>1</v>
      </c>
      <c r="BF122" s="107" t="s">
        <v>142</v>
      </c>
      <c r="BG122" s="108">
        <f t="shared" si="54"/>
        <v>1</v>
      </c>
      <c r="BH122" s="109">
        <f ca="1">$G$94</f>
        <v>0.97633333333333328</v>
      </c>
      <c r="BI122" s="109">
        <f t="shared" ca="1" si="56"/>
        <v>0.97633333333333328</v>
      </c>
      <c r="BJ122" s="111">
        <f t="shared" ca="1" si="57"/>
        <v>3.3743803338842941E-3</v>
      </c>
      <c r="BK122" s="112">
        <f t="shared" ca="1" si="58"/>
        <v>0.99786201452261802</v>
      </c>
      <c r="BL122" s="117">
        <f t="shared" ca="1" si="59"/>
        <v>3.4487872561303717E-3</v>
      </c>
      <c r="BM122" s="114"/>
      <c r="BN122" s="109">
        <f ca="1">$H$94</f>
        <v>0.97633333333333328</v>
      </c>
      <c r="BO122" s="109">
        <f t="shared" ca="1" si="60"/>
        <v>0.97633333333333328</v>
      </c>
      <c r="BP122" s="111">
        <f t="shared" ca="1" si="61"/>
        <v>3.3743803338842941E-3</v>
      </c>
      <c r="BQ122" s="112">
        <f t="shared" ca="1" si="62"/>
        <v>0.99779800600125057</v>
      </c>
      <c r="BR122" s="117">
        <f t="shared" ca="1" si="63"/>
        <v>3.4485660313822975E-3</v>
      </c>
    </row>
    <row r="123" spans="1:70" x14ac:dyDescent="0.2">
      <c r="A123" s="587"/>
      <c r="B123" s="588">
        <f>'Raw Elevation Data'!F120</f>
        <v>5.800000000000038</v>
      </c>
      <c r="C123" s="588">
        <f ca="1">'Raw Elevation Data'!L120</f>
        <v>2233.9920000000043</v>
      </c>
      <c r="D123" s="588">
        <f t="shared" si="52"/>
        <v>5.0000000000000711E-2</v>
      </c>
      <c r="E123" s="595">
        <f t="shared" ca="1" si="47"/>
        <v>0.97164648305973433</v>
      </c>
      <c r="F123" s="577">
        <f t="shared" ca="1" si="48"/>
        <v>-1.5751953855703167E-2</v>
      </c>
      <c r="G123" s="590"/>
      <c r="H123" s="591"/>
      <c r="I123" s="592"/>
      <c r="J123" s="593"/>
      <c r="K123" s="572"/>
      <c r="L123" s="593">
        <f ca="1">IF($M123&gt;=0,(1+((TAN(ASIN(($C123-$C121)/(($B123-$B121)*5280))))/0.01)*(IF($B123&gt;=$BA$48,$BC$48+(($BC$49-$BC$48)/$BB$49)*(($B123-$BA$48)/0.05),IF($B123&gt;=$BA$47,$BC$47+(($BC$48-$BC$47)/$BB$48)*(($B123-$BA$47)/0.05),$BC$46))))*AVERAGE(AQ122:AQ123),   1+((TAN(ASIN(($C123-$C121)/(($B123-$B121)*5280))))/0.01)*(IF($B123&gt;=$BA$48,$BD$48+(($BD$49-$BD$48)/$BB$49)*(($B123-$BA$48)/0.05),IF($B123&gt;=$BA$47,$BD$47+(($BD$48-$BD$47)/$BB$48)*(($B123-$BA$47)/0.05),$BD$46))))</f>
        <v>0.97164648305973589</v>
      </c>
      <c r="M123" s="583">
        <f ca="1">C123-C121</f>
        <v>-8.3159999999993488</v>
      </c>
      <c r="N123" s="592"/>
      <c r="O123" s="644"/>
      <c r="P123" s="593"/>
      <c r="Q123" s="572"/>
      <c r="R123" s="593">
        <f ca="1">IF(S123&gt;=0,(1+((TAN(ASIN((C123-C119)/((B123-B119)*5280))))/0.01)*(IF(B119&gt;=$BA$48,$BC$48,IF(B119&gt;=$BA$47,$BC$47,$BC$46))))*AVERAGE(AQ120:AQ123),1+((TAN(ASIN((C123-C119)/((B123-B119)*5280))))/0.01)*(IF(B119&gt;=$BA$48,$BD$48,IF(B119&gt;=$BA$47,$BD$47,$BD$46))))</f>
        <v>0.97164648305973356</v>
      </c>
      <c r="S123" s="583">
        <f ca="1">C123-C119</f>
        <v>-16.632000000000062</v>
      </c>
      <c r="T123" s="593"/>
      <c r="U123" s="572"/>
      <c r="V123" s="594"/>
      <c r="W123" s="583"/>
      <c r="X123" s="593"/>
      <c r="Y123" s="572"/>
      <c r="Z123" s="595"/>
      <c r="AA123" s="583"/>
      <c r="AB123" s="593"/>
      <c r="AC123" s="572"/>
      <c r="AD123" s="595"/>
      <c r="AE123" s="583"/>
      <c r="AF123" s="593"/>
      <c r="AG123" s="596"/>
      <c r="AH123" s="593"/>
      <c r="AI123" s="593"/>
      <c r="AJ123" s="572"/>
      <c r="AK123" s="597"/>
      <c r="AL123" s="597"/>
      <c r="AM123" s="583"/>
      <c r="AN123" s="89">
        <f t="shared" ca="1" si="41"/>
        <v>3.9000000000000368</v>
      </c>
      <c r="AO123" s="90">
        <f t="shared" ca="1" si="42"/>
        <v>78</v>
      </c>
      <c r="AP123" s="90">
        <f ca="1">IF($AO123=1,MATCH(1,$AO124:$AO$533,0),$AP122)</f>
        <v>487</v>
      </c>
      <c r="AQ123" s="594">
        <f t="shared" ca="1" si="43"/>
        <v>1</v>
      </c>
      <c r="AR123" s="594">
        <f t="shared" ca="1" si="49"/>
        <v>-1.5703433367641909E-2</v>
      </c>
      <c r="AS123" s="1">
        <f t="shared" ca="1" si="40"/>
        <v>0</v>
      </c>
      <c r="AT123" s="91">
        <f ca="1">AVERAGE(F123:INDIRECT("F"&amp;(ROW()-AO123+1)))</f>
        <v>-1.5449011834088098E-2</v>
      </c>
      <c r="AU123" s="91">
        <f ca="1">IF(AT123&gt;0,MAX(F123:INDIRECT("F"&amp;(ROW()-AO123+1))),MIN(F123:INDIRECT("F"&amp;(ROW()-AO123+1))))</f>
        <v>-1.575195385570503E-2</v>
      </c>
      <c r="AV123" s="92">
        <f t="shared" ca="1" si="44"/>
        <v>-316.00799999999572</v>
      </c>
      <c r="AW123" s="92">
        <f t="shared" ca="1" si="45"/>
        <v>0</v>
      </c>
      <c r="AX123" s="92">
        <f t="shared" ca="1" si="46"/>
        <v>-316.00799999999572</v>
      </c>
      <c r="AZ123" s="101" t="s">
        <v>30</v>
      </c>
      <c r="BA123" s="507">
        <v>0</v>
      </c>
      <c r="BB123" s="508">
        <v>0</v>
      </c>
      <c r="BC123" s="104">
        <f t="shared" si="53"/>
        <v>1</v>
      </c>
      <c r="BD123" s="105">
        <f ca="1">AVERAGE(C95:C107)</f>
        <v>2325.468000000003</v>
      </c>
      <c r="BE123" s="106">
        <f t="shared" ca="1" si="55"/>
        <v>1</v>
      </c>
      <c r="BF123" s="107" t="s">
        <v>142</v>
      </c>
      <c r="BG123" s="108">
        <f t="shared" si="54"/>
        <v>1</v>
      </c>
      <c r="BH123" s="109">
        <f ca="1">$G$107</f>
        <v>0.97633333333333328</v>
      </c>
      <c r="BI123" s="109">
        <f t="shared" ca="1" si="56"/>
        <v>0.97633333333333328</v>
      </c>
      <c r="BJ123" s="111">
        <f t="shared" ca="1" si="57"/>
        <v>3.3743803338842941E-3</v>
      </c>
      <c r="BK123" s="112">
        <f t="shared" ca="1" si="58"/>
        <v>0.99786201452261802</v>
      </c>
      <c r="BL123" s="117">
        <f t="shared" ca="1" si="59"/>
        <v>3.4487872561303717E-3</v>
      </c>
      <c r="BM123" s="114"/>
      <c r="BN123" s="109">
        <f ca="1">$H$107</f>
        <v>0.97633333333333328</v>
      </c>
      <c r="BO123" s="109">
        <f t="shared" ca="1" si="60"/>
        <v>0.97633333333333328</v>
      </c>
      <c r="BP123" s="111">
        <f t="shared" ca="1" si="61"/>
        <v>3.3743803338842941E-3</v>
      </c>
      <c r="BQ123" s="112">
        <f t="shared" ca="1" si="62"/>
        <v>0.99779800600125057</v>
      </c>
      <c r="BR123" s="117">
        <f t="shared" ca="1" si="63"/>
        <v>3.4485660313822975E-3</v>
      </c>
    </row>
    <row r="124" spans="1:70" x14ac:dyDescent="0.2">
      <c r="A124" s="587"/>
      <c r="B124" s="588">
        <f>'Raw Elevation Data'!F121</f>
        <v>5.8500000000000387</v>
      </c>
      <c r="C124" s="588">
        <f ca="1">'Raw Elevation Data'!L121</f>
        <v>2229.8340000000044</v>
      </c>
      <c r="D124" s="588">
        <f t="shared" si="52"/>
        <v>5.0000000000000711E-2</v>
      </c>
      <c r="E124" s="595">
        <f t="shared" ca="1" si="47"/>
        <v>0.97164648305973278</v>
      </c>
      <c r="F124" s="577">
        <f t="shared" ca="1" si="48"/>
        <v>-1.5751953855704028E-2</v>
      </c>
      <c r="G124" s="590"/>
      <c r="H124" s="591"/>
      <c r="I124" s="592"/>
      <c r="J124" s="593"/>
      <c r="K124" s="572"/>
      <c r="L124" s="593"/>
      <c r="M124" s="583"/>
      <c r="N124" s="592"/>
      <c r="O124" s="644"/>
      <c r="P124" s="593"/>
      <c r="Q124" s="572"/>
      <c r="R124" s="593"/>
      <c r="S124" s="583"/>
      <c r="T124" s="593"/>
      <c r="U124" s="572"/>
      <c r="V124" s="594"/>
      <c r="W124" s="583"/>
      <c r="X124" s="593"/>
      <c r="Y124" s="572"/>
      <c r="Z124" s="595"/>
      <c r="AA124" s="583"/>
      <c r="AB124" s="593"/>
      <c r="AC124" s="572"/>
      <c r="AD124" s="595"/>
      <c r="AE124" s="583"/>
      <c r="AF124" s="593"/>
      <c r="AG124" s="596"/>
      <c r="AH124" s="593"/>
      <c r="AI124" s="593"/>
      <c r="AJ124" s="572"/>
      <c r="AK124" s="597"/>
      <c r="AL124" s="597"/>
      <c r="AM124" s="583"/>
      <c r="AN124" s="89">
        <f t="shared" ca="1" si="41"/>
        <v>3.9500000000000375</v>
      </c>
      <c r="AO124" s="90">
        <f t="shared" ca="1" si="42"/>
        <v>79</v>
      </c>
      <c r="AP124" s="90">
        <f ca="1">IF($AO124=1,MATCH(1,$AO125:$AO$533,0),$AP123)</f>
        <v>487</v>
      </c>
      <c r="AQ124" s="594">
        <f t="shared" ca="1" si="43"/>
        <v>1</v>
      </c>
      <c r="AR124" s="594">
        <f t="shared" ca="1" si="49"/>
        <v>-1.5703433367641909E-2</v>
      </c>
      <c r="AS124" s="1">
        <f t="shared" ca="1" si="40"/>
        <v>0</v>
      </c>
      <c r="AT124" s="91">
        <f ca="1">AVERAGE(F124:INDIRECT("F"&amp;(ROW()-AO124+1)))</f>
        <v>-1.5452846543222477E-2</v>
      </c>
      <c r="AU124" s="91">
        <f ca="1">IF(AT124&gt;0,MAX(F124:INDIRECT("F"&amp;(ROW()-AO124+1))),MIN(F124:INDIRECT("F"&amp;(ROW()-AO124+1))))</f>
        <v>-1.575195385570503E-2</v>
      </c>
      <c r="AV124" s="92">
        <f t="shared" ca="1" si="44"/>
        <v>-320.16599999999562</v>
      </c>
      <c r="AW124" s="92">
        <f t="shared" ca="1" si="45"/>
        <v>0</v>
      </c>
      <c r="AX124" s="92">
        <f t="shared" ca="1" si="46"/>
        <v>-320.16599999999562</v>
      </c>
      <c r="AZ124" s="101" t="s">
        <v>31</v>
      </c>
      <c r="BA124" s="507">
        <v>0</v>
      </c>
      <c r="BB124" s="508">
        <v>0</v>
      </c>
      <c r="BC124" s="104">
        <f t="shared" si="53"/>
        <v>1</v>
      </c>
      <c r="BD124" s="105">
        <f ca="1">AVERAGE(C108:C119)</f>
        <v>2273.4930000000036</v>
      </c>
      <c r="BE124" s="106">
        <f t="shared" ca="1" si="55"/>
        <v>1</v>
      </c>
      <c r="BF124" s="107" t="s">
        <v>142</v>
      </c>
      <c r="BG124" s="108">
        <f t="shared" si="54"/>
        <v>1</v>
      </c>
      <c r="BH124" s="109">
        <f ca="1">$G$119</f>
        <v>0.97633333333333328</v>
      </c>
      <c r="BI124" s="109">
        <f t="shared" ca="1" si="56"/>
        <v>0.97633333333333328</v>
      </c>
      <c r="BJ124" s="111">
        <f t="shared" ca="1" si="57"/>
        <v>3.3743803338842941E-3</v>
      </c>
      <c r="BK124" s="112">
        <f t="shared" ca="1" si="58"/>
        <v>0.99786201452261802</v>
      </c>
      <c r="BL124" s="117">
        <f t="shared" ca="1" si="59"/>
        <v>3.4487872561303717E-3</v>
      </c>
      <c r="BM124" s="114"/>
      <c r="BN124" s="109">
        <f ca="1">$H$119</f>
        <v>0.97633333333333328</v>
      </c>
      <c r="BO124" s="109">
        <f t="shared" ca="1" si="60"/>
        <v>0.97633333333333328</v>
      </c>
      <c r="BP124" s="111">
        <f t="shared" ca="1" si="61"/>
        <v>3.3743803338842941E-3</v>
      </c>
      <c r="BQ124" s="112">
        <f t="shared" ca="1" si="62"/>
        <v>0.99779800600125057</v>
      </c>
      <c r="BR124" s="117">
        <f t="shared" ca="1" si="63"/>
        <v>3.4485660313822975E-3</v>
      </c>
    </row>
    <row r="125" spans="1:70" x14ac:dyDescent="0.2">
      <c r="A125" s="587"/>
      <c r="B125" s="588">
        <f>'Raw Elevation Data'!F122</f>
        <v>5.9000000000000394</v>
      </c>
      <c r="C125" s="588">
        <f ca="1">'Raw Elevation Data'!L122</f>
        <v>2225.676000000004</v>
      </c>
      <c r="D125" s="588">
        <f t="shared" si="52"/>
        <v>5.0000000000000711E-2</v>
      </c>
      <c r="E125" s="595">
        <f t="shared" ca="1" si="47"/>
        <v>0.97164648305973433</v>
      </c>
      <c r="F125" s="577">
        <f t="shared" ca="1" si="48"/>
        <v>-1.5751953855703167E-2</v>
      </c>
      <c r="G125" s="590"/>
      <c r="H125" s="591"/>
      <c r="I125" s="592"/>
      <c r="J125" s="593"/>
      <c r="K125" s="572"/>
      <c r="L125" s="593">
        <f ca="1">IF($M125&gt;=0,(1+((TAN(ASIN(($C125-$C123)/(($B125-$B123)*5280))))/0.01)*(IF($B125&gt;=$BA$48,$BC$48+(($BC$49-$BC$48)/$BB$49)*(($B125-$BA$48)/0.05),IF($B125&gt;=$BA$47,$BC$47+(($BC$48-$BC$47)/$BB$48)*(($B125-$BA$47)/0.05),$BC$46))))*AVERAGE(AQ124:AQ125),   1+((TAN(ASIN(($C125-$C123)/(($B125-$B123)*5280))))/0.01)*(IF($B125&gt;=$BA$48,$BD$48+(($BD$49-$BD$48)/$BB$49)*(($B125-$BA$48)/0.05),IF($B125&gt;=$BA$47,$BD$47+(($BD$48-$BD$47)/$BB$48)*(($B125-$BA$47)/0.05),$BD$46))))</f>
        <v>0.97164648305973278</v>
      </c>
      <c r="M125" s="583">
        <f ca="1">C125-C123</f>
        <v>-8.3160000000002583</v>
      </c>
      <c r="N125" s="592"/>
      <c r="O125" s="644"/>
      <c r="P125" s="593"/>
      <c r="Q125" s="572"/>
      <c r="R125" s="593"/>
      <c r="S125" s="583"/>
      <c r="T125" s="593"/>
      <c r="U125" s="572"/>
      <c r="V125" s="594"/>
      <c r="W125" s="583"/>
      <c r="X125" s="593"/>
      <c r="Y125" s="572"/>
      <c r="Z125" s="595"/>
      <c r="AA125" s="583"/>
      <c r="AB125" s="593"/>
      <c r="AC125" s="572"/>
      <c r="AD125" s="595"/>
      <c r="AE125" s="583"/>
      <c r="AF125" s="593"/>
      <c r="AG125" s="596"/>
      <c r="AH125" s="593"/>
      <c r="AI125" s="593"/>
      <c r="AJ125" s="572"/>
      <c r="AK125" s="597"/>
      <c r="AL125" s="597"/>
      <c r="AM125" s="583"/>
      <c r="AN125" s="89">
        <f t="shared" ca="1" si="41"/>
        <v>4.0000000000000382</v>
      </c>
      <c r="AO125" s="90">
        <f t="shared" ca="1" si="42"/>
        <v>80</v>
      </c>
      <c r="AP125" s="90">
        <f ca="1">IF($AO125=1,MATCH(1,$AO126:$AO$533,0),$AP124)</f>
        <v>487</v>
      </c>
      <c r="AQ125" s="594">
        <f t="shared" ca="1" si="43"/>
        <v>1</v>
      </c>
      <c r="AR125" s="594">
        <f t="shared" ca="1" si="49"/>
        <v>-1.5703433367641909E-2</v>
      </c>
      <c r="AS125" s="1">
        <f t="shared" ca="1" si="40"/>
        <v>0</v>
      </c>
      <c r="AT125" s="91">
        <f ca="1">AVERAGE(F125:INDIRECT("F"&amp;(ROW()-AO125+1)))</f>
        <v>-1.5456585384628485E-2</v>
      </c>
      <c r="AU125" s="91">
        <f ca="1">IF(AT125&gt;0,MAX(F125:INDIRECT("F"&amp;(ROW()-AO125+1))),MIN(F125:INDIRECT("F"&amp;(ROW()-AO125+1))))</f>
        <v>-1.575195385570503E-2</v>
      </c>
      <c r="AV125" s="92">
        <f t="shared" ca="1" si="44"/>
        <v>-324.32399999999598</v>
      </c>
      <c r="AW125" s="92">
        <f t="shared" ca="1" si="45"/>
        <v>0</v>
      </c>
      <c r="AX125" s="92">
        <f t="shared" ca="1" si="46"/>
        <v>-324.32399999999598</v>
      </c>
      <c r="AZ125" s="101" t="s">
        <v>32</v>
      </c>
      <c r="BA125" s="507">
        <v>0</v>
      </c>
      <c r="BB125" s="508">
        <v>0</v>
      </c>
      <c r="BC125" s="104">
        <f t="shared" si="53"/>
        <v>1</v>
      </c>
      <c r="BD125" s="105">
        <f ca="1">AVERAGE(C120:C131)</f>
        <v>2223.5970000000048</v>
      </c>
      <c r="BE125" s="106">
        <f t="shared" ca="1" si="55"/>
        <v>1</v>
      </c>
      <c r="BF125" s="107" t="s">
        <v>142</v>
      </c>
      <c r="BG125" s="108">
        <f t="shared" si="54"/>
        <v>1</v>
      </c>
      <c r="BH125" s="109">
        <f ca="1">$G$131</f>
        <v>0.97633333333333328</v>
      </c>
      <c r="BI125" s="109">
        <f t="shared" ca="1" si="56"/>
        <v>0.97633333333333328</v>
      </c>
      <c r="BJ125" s="111">
        <f t="shared" ca="1" si="57"/>
        <v>3.3743803338842941E-3</v>
      </c>
      <c r="BK125" s="112">
        <f t="shared" ca="1" si="58"/>
        <v>0.99786201452261802</v>
      </c>
      <c r="BL125" s="117">
        <f t="shared" ca="1" si="59"/>
        <v>3.4487872561303717E-3</v>
      </c>
      <c r="BM125" s="114"/>
      <c r="BN125" s="109">
        <f ca="1">$H$131</f>
        <v>0.97633333333333328</v>
      </c>
      <c r="BO125" s="109">
        <f t="shared" ca="1" si="60"/>
        <v>0.97633333333333328</v>
      </c>
      <c r="BP125" s="111">
        <f t="shared" ca="1" si="61"/>
        <v>3.3743803338842941E-3</v>
      </c>
      <c r="BQ125" s="112">
        <f t="shared" ca="1" si="62"/>
        <v>0.99779800600125057</v>
      </c>
      <c r="BR125" s="117">
        <f t="shared" ca="1" si="63"/>
        <v>3.4485660313822975E-3</v>
      </c>
    </row>
    <row r="126" spans="1:70" x14ac:dyDescent="0.2">
      <c r="A126" s="587"/>
      <c r="B126" s="588">
        <f>'Raw Elevation Data'!F123</f>
        <v>5.9500000000000401</v>
      </c>
      <c r="C126" s="588">
        <f ca="1">'Raw Elevation Data'!L123</f>
        <v>2221.5180000000046</v>
      </c>
      <c r="D126" s="588">
        <f t="shared" si="52"/>
        <v>5.0000000000000711E-2</v>
      </c>
      <c r="E126" s="595">
        <f t="shared" ca="1" si="47"/>
        <v>0.97164648305973589</v>
      </c>
      <c r="F126" s="577">
        <f t="shared" ca="1" si="48"/>
        <v>-1.5751953855702307E-2</v>
      </c>
      <c r="G126" s="590"/>
      <c r="H126" s="591"/>
      <c r="I126" s="592"/>
      <c r="J126" s="593"/>
      <c r="K126" s="572"/>
      <c r="L126" s="593"/>
      <c r="M126" s="583"/>
      <c r="N126" s="592"/>
      <c r="O126" s="644"/>
      <c r="P126" s="593"/>
      <c r="Q126" s="572"/>
      <c r="R126" s="593"/>
      <c r="S126" s="583"/>
      <c r="T126" s="593"/>
      <c r="U126" s="572"/>
      <c r="V126" s="594"/>
      <c r="W126" s="583"/>
      <c r="X126" s="593"/>
      <c r="Y126" s="572"/>
      <c r="Z126" s="595"/>
      <c r="AA126" s="583"/>
      <c r="AB126" s="593"/>
      <c r="AC126" s="572"/>
      <c r="AD126" s="595"/>
      <c r="AE126" s="583"/>
      <c r="AF126" s="593"/>
      <c r="AG126" s="596"/>
      <c r="AH126" s="593"/>
      <c r="AI126" s="593"/>
      <c r="AJ126" s="572"/>
      <c r="AK126" s="597"/>
      <c r="AL126" s="597"/>
      <c r="AM126" s="583"/>
      <c r="AN126" s="89">
        <f t="shared" ca="1" si="41"/>
        <v>4.0500000000000389</v>
      </c>
      <c r="AO126" s="90">
        <f t="shared" ca="1" si="42"/>
        <v>81</v>
      </c>
      <c r="AP126" s="90">
        <f ca="1">IF($AO126=1,MATCH(1,$AO127:$AO$533,0),$AP125)</f>
        <v>487</v>
      </c>
      <c r="AQ126" s="594">
        <f t="shared" ca="1" si="43"/>
        <v>1</v>
      </c>
      <c r="AR126" s="594">
        <f t="shared" ca="1" si="49"/>
        <v>-1.5703433367641909E-2</v>
      </c>
      <c r="AS126" s="1">
        <f t="shared" ca="1" si="40"/>
        <v>0</v>
      </c>
      <c r="AT126" s="91">
        <f ca="1">AVERAGE(F126:INDIRECT("F"&amp;(ROW()-AO126+1)))</f>
        <v>-1.5460231908962729E-2</v>
      </c>
      <c r="AU126" s="91">
        <f ca="1">IF(AT126&gt;0,MAX(F126:INDIRECT("F"&amp;(ROW()-AO126+1))),MIN(F126:INDIRECT("F"&amp;(ROW()-AO126+1))))</f>
        <v>-1.575195385570503E-2</v>
      </c>
      <c r="AV126" s="92">
        <f t="shared" ca="1" si="44"/>
        <v>-328.48199999999542</v>
      </c>
      <c r="AW126" s="92">
        <f t="shared" ca="1" si="45"/>
        <v>0</v>
      </c>
      <c r="AX126" s="92">
        <f t="shared" ca="1" si="46"/>
        <v>-328.48199999999542</v>
      </c>
      <c r="AZ126" s="101" t="s">
        <v>33</v>
      </c>
      <c r="BA126" s="507">
        <v>0</v>
      </c>
      <c r="BB126" s="508">
        <v>0</v>
      </c>
      <c r="BC126" s="104">
        <f t="shared" si="53"/>
        <v>1</v>
      </c>
      <c r="BD126" s="105">
        <f ca="1">AVERAGE(C132:C144)</f>
        <v>2171.6220000000048</v>
      </c>
      <c r="BE126" s="106">
        <f t="shared" ca="1" si="55"/>
        <v>1</v>
      </c>
      <c r="BF126" s="107" t="s">
        <v>142</v>
      </c>
      <c r="BG126" s="108">
        <f t="shared" si="54"/>
        <v>1</v>
      </c>
      <c r="BH126" s="109">
        <f ca="1">$G$144</f>
        <v>0.97633333333333328</v>
      </c>
      <c r="BI126" s="109">
        <f t="shared" ca="1" si="56"/>
        <v>0.97633333333333328</v>
      </c>
      <c r="BJ126" s="111">
        <f t="shared" ca="1" si="57"/>
        <v>3.3743803338842941E-3</v>
      </c>
      <c r="BK126" s="112">
        <f t="shared" ca="1" si="58"/>
        <v>0.99786201452261802</v>
      </c>
      <c r="BL126" s="117">
        <f t="shared" ca="1" si="59"/>
        <v>3.4487872561303717E-3</v>
      </c>
      <c r="BM126" s="114"/>
      <c r="BN126" s="109">
        <f ca="1">$H$144</f>
        <v>0.97633333333333328</v>
      </c>
      <c r="BO126" s="109">
        <f t="shared" ca="1" si="60"/>
        <v>0.97633333333333328</v>
      </c>
      <c r="BP126" s="111">
        <f t="shared" ca="1" si="61"/>
        <v>3.3743803338842941E-3</v>
      </c>
      <c r="BQ126" s="112">
        <f t="shared" ca="1" si="62"/>
        <v>0.99779800600125057</v>
      </c>
      <c r="BR126" s="117">
        <f t="shared" ca="1" si="63"/>
        <v>3.4485660313822975E-3</v>
      </c>
    </row>
    <row r="127" spans="1:70" x14ac:dyDescent="0.2">
      <c r="A127" s="587"/>
      <c r="B127" s="574">
        <f>'Raw Elevation Data'!F124</f>
        <v>6.0000000000000409</v>
      </c>
      <c r="C127" s="575">
        <f ca="1">'Raw Elevation Data'!L124</f>
        <v>2217.3600000000047</v>
      </c>
      <c r="D127" s="576">
        <f t="shared" si="52"/>
        <v>5.0000000000000711E-2</v>
      </c>
      <c r="E127" s="572">
        <f t="shared" ca="1" si="47"/>
        <v>0.97164648305973278</v>
      </c>
      <c r="F127" s="577">
        <f t="shared" ca="1" si="48"/>
        <v>-1.5751953855704028E-2</v>
      </c>
      <c r="G127" s="590"/>
      <c r="H127" s="591"/>
      <c r="I127" s="603"/>
      <c r="J127" s="604">
        <f ca="1">IF(AVERAGE(E108:E127)&gt;$BA$68,AVERAGE(E108:E127),$BA$68)</f>
        <v>0.97633333333333328</v>
      </c>
      <c r="K127" s="572"/>
      <c r="L127" s="582">
        <f ca="1">IF($M127&gt;=0,(1+((TAN(ASIN(($C127-$C125)/(($B127-$B125)*5280))))/0.01)*(IF($B127&gt;=$BA$48,$BC$48+(($BC$49-$BC$48)/$BB$49)*(($B127-$BA$48)/0.05),IF($B127&gt;=$BA$47,$BC$47+(($BC$48-$BC$47)/$BB$48)*(($B127-$BA$47)/0.05),$BC$46))))*AVERAGE(AQ126:AQ127),   1+((TAN(ASIN(($C127-$C125)/(($B127-$B125)*5280))))/0.01)*(IF($B127&gt;=$BA$48,$BD$48+(($BD$49-$BD$48)/$BB$49)*(($B127-$BA$48)/0.05),IF($B127&gt;=$BA$47,$BD$47+(($BD$48-$BD$47)/$BB$48)*(($B127-$BA$47)/0.05),$BD$46))))</f>
        <v>0.97164648305973589</v>
      </c>
      <c r="M127" s="583">
        <f ca="1">C127-C125</f>
        <v>-8.3159999999993488</v>
      </c>
      <c r="N127" s="592"/>
      <c r="O127" s="604">
        <f ca="1">AVERAGE(L109,L111,L113,L115,L117,L119,L121,L123,L125,L127)</f>
        <v>0.971646483059734</v>
      </c>
      <c r="P127" s="601">
        <f ca="1">IF(AVERAGE(L109,L111,L113,L115,L117,L119,L121,L123,L125,L127)&gt;$BA$68,AVERAGE(L109,L111,L113,L115,L117,L119,L121,L123,L125,L127),$BA$68)</f>
        <v>0.97633333333333328</v>
      </c>
      <c r="Q127" s="572"/>
      <c r="R127" s="582">
        <f ca="1">IF(S127&gt;=0,(1+((TAN(ASIN((C127-C123)/((B127-B123)*5280))))/0.01)*(IF(B123&gt;=$BA$48,$BC$48,IF(B123&gt;=$BA$47,$BC$47,$BC$46))))*AVERAGE(AQ124:AQ127),1+((TAN(ASIN((C127-C123)/((B127-B123)*5280))))/0.01)*(IF(B123&gt;=$BA$48,$BD$48,IF(B123&gt;=$BA$47,$BD$47,$BD$46))))</f>
        <v>0.97164648305973433</v>
      </c>
      <c r="S127" s="583">
        <f ca="1">C127-C123</f>
        <v>-16.631999999999607</v>
      </c>
      <c r="T127" s="601">
        <f ca="1">IF(AVERAGE(R111,R115,R119,R123,R127)&gt;$BA$68,AVERAGE(R111,R115,R119,R123,R127),$BA$68)</f>
        <v>0.97633333333333328</v>
      </c>
      <c r="U127" s="572"/>
      <c r="V127" s="585">
        <f ca="1">IF(W127&gt;=0,(1+((TAN(ASIN((C127-C122)/((B127-B122)*5280))))/0.01)*(IF(B122&gt;=$BA$48,$BC$48,IF(B122&gt;=$BA$47,$BC$47,$BC$46))))*AVERAGE(AQ123:AQ127),1+((TAN(ASIN((C127-C122)/((B127-B122)*5280))))/0.01)*(IF(B122&gt;=$BA$48,$BD$48,IF(B122&gt;=$BA$47,$BD$47,$BD$46))))</f>
        <v>0.97164648305973433</v>
      </c>
      <c r="W127" s="583">
        <f ca="1">C127-C122</f>
        <v>-20.789999999999509</v>
      </c>
      <c r="X127" s="601">
        <f ca="1">IF(AVERAGE(V112,V117,V122,V127)&gt;$BA$68,AVERAGE(V112,V117,V122,V127),$BA$68)</f>
        <v>0.97633333333333328</v>
      </c>
      <c r="Y127" s="572"/>
      <c r="Z127" s="572">
        <f ca="1">IF(AA127&gt;=0,(1+((TAN(ASIN((C127-C117)/((B127-B117)*5280))))/0.01)*(IF(B117&gt;=$BA$48,$BC$48,IF(B117&gt;=$BA$47,$BC$47,$BC$46))))*AVERAGE(AQ118:AQ127),1+((TAN(ASIN((C127-C117)/((B127-B117)*5280))))/0.01)*(IF(B117&gt;=$BA$48,$BD$48,IF(B117&gt;=$BA$47,$BD$47,$BD$46))))</f>
        <v>0.97164648305973433</v>
      </c>
      <c r="AA127" s="583">
        <f ca="1">C127-C117</f>
        <v>-41.579999999999018</v>
      </c>
      <c r="AB127" s="601">
        <f ca="1">IF(AVERAGE(Z127,Z117)&gt;$BA$68,AVERAGE(Z127,Z117),$BA$68)</f>
        <v>0.97633333333333328</v>
      </c>
      <c r="AC127" s="572"/>
      <c r="AD127" s="572">
        <f ca="1">IF(AE127&gt;=0,(1+((TAN(ASIN((C127-C107)/((B127-B107)*5280))))/0.01)*(IF(B107&gt;=$BA$48,$BC$48,IF(B107&gt;=$BA$47,$BC$47,$BC$46))))*AVERAGE(AQ108:AQ127),1+((TAN(ASIN((C127-C107)/((B127-B107)*5280))))/0.01)*(IF(B107&gt;=$BA$48,$BD$48,IF(B107&gt;=$BA$47,$BD$47,$BD$46))))</f>
        <v>0.971646483059734</v>
      </c>
      <c r="AE127" s="583">
        <f ca="1">C127-C107</f>
        <v>-83.159999999998945</v>
      </c>
      <c r="AF127" s="601">
        <f ca="1">IF(AD127&gt;$BA$68,AD127,$BA$68)</f>
        <v>0.97633333333333328</v>
      </c>
      <c r="AG127" s="586"/>
      <c r="AH127" s="594"/>
      <c r="AI127" s="594"/>
      <c r="AJ127" s="572"/>
      <c r="AK127" s="605">
        <f ca="1">MAX(AW107:AW127)-MIN(AW107:AW127)</f>
        <v>0</v>
      </c>
      <c r="AL127" s="605">
        <f ca="1">-(MAX(AX107:AX127)-MIN(AX107:AX127))</f>
        <v>-83.159999999998945</v>
      </c>
      <c r="AM127" s="583"/>
      <c r="AN127" s="89">
        <f t="shared" ca="1" si="41"/>
        <v>4.1000000000000396</v>
      </c>
      <c r="AO127" s="90">
        <f t="shared" ca="1" si="42"/>
        <v>82</v>
      </c>
      <c r="AP127" s="90">
        <f ca="1">IF($AO127=1,MATCH(1,$AO128:$AO$533,0),$AP126)</f>
        <v>487</v>
      </c>
      <c r="AQ127" s="594">
        <f t="shared" ca="1" si="43"/>
        <v>1</v>
      </c>
      <c r="AR127" s="594">
        <f t="shared" ca="1" si="49"/>
        <v>-1.5703433367641909E-2</v>
      </c>
      <c r="AS127" s="1">
        <f t="shared" ca="1" si="40"/>
        <v>0</v>
      </c>
      <c r="AT127" s="91">
        <f ca="1">AVERAGE(F127:INDIRECT("F"&amp;(ROW()-AO127+1)))</f>
        <v>-1.5463789493679088E-2</v>
      </c>
      <c r="AU127" s="91">
        <f ca="1">IF(AT127&gt;0,MAX(F127:INDIRECT("F"&amp;(ROW()-AO127+1))),MIN(F127:INDIRECT("F"&amp;(ROW()-AO127+1))))</f>
        <v>-1.575195385570503E-2</v>
      </c>
      <c r="AV127" s="92">
        <f t="shared" ca="1" si="44"/>
        <v>-332.63999999999533</v>
      </c>
      <c r="AW127" s="92">
        <f t="shared" ca="1" si="45"/>
        <v>0</v>
      </c>
      <c r="AX127" s="92">
        <f t="shared" ca="1" si="46"/>
        <v>-332.63999999999533</v>
      </c>
      <c r="AZ127" s="101" t="s">
        <v>34</v>
      </c>
      <c r="BA127" s="507">
        <v>0</v>
      </c>
      <c r="BB127" s="508">
        <v>0</v>
      </c>
      <c r="BC127" s="104">
        <f t="shared" si="53"/>
        <v>1</v>
      </c>
      <c r="BD127" s="105">
        <f ca="1">AVERAGE(C145:C156)</f>
        <v>2119.6470000000049</v>
      </c>
      <c r="BE127" s="106">
        <f t="shared" ca="1" si="55"/>
        <v>1</v>
      </c>
      <c r="BF127" s="107" t="s">
        <v>142</v>
      </c>
      <c r="BG127" s="108">
        <f t="shared" si="54"/>
        <v>1</v>
      </c>
      <c r="BH127" s="109">
        <f ca="1">$G$156</f>
        <v>0.97633333333333328</v>
      </c>
      <c r="BI127" s="109">
        <f t="shared" ca="1" si="56"/>
        <v>0.97633333333333328</v>
      </c>
      <c r="BJ127" s="111">
        <f t="shared" ca="1" si="57"/>
        <v>3.3743803338842941E-3</v>
      </c>
      <c r="BK127" s="112">
        <f t="shared" ca="1" si="58"/>
        <v>0.99786201452261802</v>
      </c>
      <c r="BL127" s="117">
        <f t="shared" ca="1" si="59"/>
        <v>3.4487872561303717E-3</v>
      </c>
      <c r="BM127" s="114"/>
      <c r="BN127" s="109">
        <f ca="1">$H$156</f>
        <v>0.97633333333333328</v>
      </c>
      <c r="BO127" s="109">
        <f t="shared" ca="1" si="60"/>
        <v>0.97633333333333328</v>
      </c>
      <c r="BP127" s="111">
        <f t="shared" ca="1" si="61"/>
        <v>3.3743803338842941E-3</v>
      </c>
      <c r="BQ127" s="112">
        <f t="shared" ca="1" si="62"/>
        <v>0.99779800600125057</v>
      </c>
      <c r="BR127" s="117">
        <f t="shared" ca="1" si="63"/>
        <v>3.4485660313822975E-3</v>
      </c>
    </row>
    <row r="128" spans="1:70" x14ac:dyDescent="0.2">
      <c r="A128" s="587"/>
      <c r="B128" s="588">
        <f>'Raw Elevation Data'!F125</f>
        <v>6.0500000000000416</v>
      </c>
      <c r="C128" s="588">
        <f ca="1">'Raw Elevation Data'!L125</f>
        <v>2213.2020000000043</v>
      </c>
      <c r="D128" s="588">
        <f t="shared" si="52"/>
        <v>5.0000000000000711E-2</v>
      </c>
      <c r="E128" s="595">
        <f t="shared" ca="1" si="47"/>
        <v>0.97164648305973123</v>
      </c>
      <c r="F128" s="577">
        <f t="shared" ca="1" si="48"/>
        <v>-1.5751953855704891E-2</v>
      </c>
      <c r="G128" s="590"/>
      <c r="H128" s="591"/>
      <c r="I128" s="592"/>
      <c r="J128" s="593"/>
      <c r="K128" s="572"/>
      <c r="L128" s="593"/>
      <c r="M128" s="583"/>
      <c r="N128" s="592"/>
      <c r="O128" s="644"/>
      <c r="P128" s="593"/>
      <c r="Q128" s="572"/>
      <c r="R128" s="593"/>
      <c r="S128" s="583"/>
      <c r="T128" s="593"/>
      <c r="U128" s="572"/>
      <c r="V128" s="594"/>
      <c r="W128" s="583"/>
      <c r="X128" s="593"/>
      <c r="Y128" s="572"/>
      <c r="Z128" s="595"/>
      <c r="AA128" s="583"/>
      <c r="AB128" s="593"/>
      <c r="AC128" s="572"/>
      <c r="AD128" s="595"/>
      <c r="AE128" s="583"/>
      <c r="AF128" s="593"/>
      <c r="AG128" s="596"/>
      <c r="AH128" s="613"/>
      <c r="AI128" s="613"/>
      <c r="AJ128" s="572"/>
      <c r="AK128" s="597"/>
      <c r="AL128" s="597"/>
      <c r="AM128" s="583"/>
      <c r="AN128" s="89">
        <f t="shared" ca="1" si="41"/>
        <v>4.1500000000000403</v>
      </c>
      <c r="AO128" s="90">
        <f t="shared" ca="1" si="42"/>
        <v>83</v>
      </c>
      <c r="AP128" s="90">
        <f ca="1">IF($AO128=1,MATCH(1,$AO129:$AO$533,0),$AP127)</f>
        <v>487</v>
      </c>
      <c r="AQ128" s="594">
        <f t="shared" ca="1" si="43"/>
        <v>1</v>
      </c>
      <c r="AR128" s="594">
        <f t="shared" ca="1" si="49"/>
        <v>-1.5703433367641909E-2</v>
      </c>
      <c r="AS128" s="1">
        <f t="shared" ca="1" si="40"/>
        <v>0</v>
      </c>
      <c r="AT128" s="91">
        <f ca="1">AVERAGE(F128:INDIRECT("F"&amp;(ROW()-AO128+1)))</f>
        <v>-1.5467261353462531E-2</v>
      </c>
      <c r="AU128" s="91">
        <f ca="1">IF(AT128&gt;0,MAX(F128:INDIRECT("F"&amp;(ROW()-AO128+1))),MIN(F128:INDIRECT("F"&amp;(ROW()-AO128+1))))</f>
        <v>-1.575195385570503E-2</v>
      </c>
      <c r="AV128" s="92">
        <f t="shared" ca="1" si="44"/>
        <v>-336.79799999999568</v>
      </c>
      <c r="AW128" s="92">
        <f t="shared" ca="1" si="45"/>
        <v>0</v>
      </c>
      <c r="AX128" s="92">
        <f t="shared" ca="1" si="46"/>
        <v>-336.79799999999568</v>
      </c>
      <c r="AZ128" s="101" t="s">
        <v>35</v>
      </c>
      <c r="BA128" s="507">
        <v>0</v>
      </c>
      <c r="BB128" s="508">
        <v>0</v>
      </c>
      <c r="BC128" s="104">
        <f t="shared" si="53"/>
        <v>1</v>
      </c>
      <c r="BD128" s="105">
        <f ca="1">AVERAGE(C157:C169)</f>
        <v>2067.6720000000055</v>
      </c>
      <c r="BE128" s="106">
        <f t="shared" ca="1" si="55"/>
        <v>1</v>
      </c>
      <c r="BF128" s="107" t="s">
        <v>142</v>
      </c>
      <c r="BG128" s="108">
        <f t="shared" si="54"/>
        <v>1</v>
      </c>
      <c r="BH128" s="109">
        <f ca="1">$G$169</f>
        <v>0.97633333333333328</v>
      </c>
      <c r="BI128" s="109">
        <f t="shared" ca="1" si="56"/>
        <v>0.97633333333333328</v>
      </c>
      <c r="BJ128" s="111">
        <f t="shared" ca="1" si="57"/>
        <v>3.3743803338842941E-3</v>
      </c>
      <c r="BK128" s="112">
        <f t="shared" ca="1" si="58"/>
        <v>0.99786201452261802</v>
      </c>
      <c r="BL128" s="117">
        <f t="shared" ca="1" si="59"/>
        <v>3.4487872561303717E-3</v>
      </c>
      <c r="BM128" s="114"/>
      <c r="BN128" s="109">
        <f ca="1">$H$169</f>
        <v>0.97633333333333328</v>
      </c>
      <c r="BO128" s="109">
        <f t="shared" ca="1" si="60"/>
        <v>0.97633333333333328</v>
      </c>
      <c r="BP128" s="111">
        <f t="shared" ca="1" si="61"/>
        <v>3.3743803338842941E-3</v>
      </c>
      <c r="BQ128" s="112">
        <f t="shared" ca="1" si="62"/>
        <v>0.99779800600125057</v>
      </c>
      <c r="BR128" s="117">
        <f t="shared" ca="1" si="63"/>
        <v>3.4485660313822975E-3</v>
      </c>
    </row>
    <row r="129" spans="1:70" x14ac:dyDescent="0.2">
      <c r="A129" s="587"/>
      <c r="B129" s="588">
        <f>'Raw Elevation Data'!F126</f>
        <v>6.1000000000000423</v>
      </c>
      <c r="C129" s="588">
        <f ca="1">'Raw Elevation Data'!L126</f>
        <v>2209.044000000004</v>
      </c>
      <c r="D129" s="588">
        <f t="shared" si="52"/>
        <v>5.0000000000000711E-2</v>
      </c>
      <c r="E129" s="595">
        <f t="shared" ca="1" si="47"/>
        <v>0.97164648305973433</v>
      </c>
      <c r="F129" s="577">
        <f t="shared" ca="1" si="48"/>
        <v>-1.5751953855703167E-2</v>
      </c>
      <c r="G129" s="590"/>
      <c r="H129" s="591"/>
      <c r="I129" s="592"/>
      <c r="J129" s="593"/>
      <c r="K129" s="572"/>
      <c r="L129" s="593">
        <f ca="1">IF($M129&gt;=0,(1+((TAN(ASIN(($C129-$C127)/(($B129-$B127)*5280))))/0.01)*(IF($B129&gt;=$BA$48,$BC$48+(($BC$49-$BC$48)/$BB$49)*(($B129-$BA$48)/0.05),IF($B129&gt;=$BA$47,$BC$47+(($BC$48-$BC$47)/$BB$48)*(($B129-$BA$47)/0.05),$BC$46))))*AVERAGE(AQ128:AQ129),   1+((TAN(ASIN(($C129-$C127)/(($B129-$B127)*5280))))/0.01)*(IF($B129&gt;=$BA$48,$BD$48+(($BD$49-$BD$48)/$BB$49)*(($B129-$BA$48)/0.05),IF($B129&gt;=$BA$47,$BD$47+(($BD$48-$BD$47)/$BB$48)*(($B129-$BA$47)/0.05),$BD$46))))</f>
        <v>0.97164648305973123</v>
      </c>
      <c r="M129" s="583">
        <f ca="1">C129-C127</f>
        <v>-8.316000000000713</v>
      </c>
      <c r="N129" s="592"/>
      <c r="O129" s="644"/>
      <c r="P129" s="593"/>
      <c r="Q129" s="572"/>
      <c r="R129" s="593"/>
      <c r="S129" s="583"/>
      <c r="T129" s="593"/>
      <c r="U129" s="572"/>
      <c r="V129" s="594"/>
      <c r="W129" s="583"/>
      <c r="X129" s="593"/>
      <c r="Y129" s="572"/>
      <c r="Z129" s="595"/>
      <c r="AA129" s="583"/>
      <c r="AB129" s="593"/>
      <c r="AC129" s="572"/>
      <c r="AD129" s="595"/>
      <c r="AE129" s="583"/>
      <c r="AF129" s="593"/>
      <c r="AG129" s="596"/>
      <c r="AH129" s="613"/>
      <c r="AI129" s="613"/>
      <c r="AJ129" s="572"/>
      <c r="AK129" s="597"/>
      <c r="AL129" s="597"/>
      <c r="AM129" s="583"/>
      <c r="AN129" s="89">
        <f t="shared" ca="1" si="41"/>
        <v>4.200000000000041</v>
      </c>
      <c r="AO129" s="90">
        <f t="shared" ca="1" si="42"/>
        <v>84</v>
      </c>
      <c r="AP129" s="90">
        <f ca="1">IF($AO129=1,MATCH(1,$AO130:$AO$533,0),$AP128)</f>
        <v>487</v>
      </c>
      <c r="AQ129" s="594">
        <f t="shared" ca="1" si="43"/>
        <v>1</v>
      </c>
      <c r="AR129" s="594">
        <f t="shared" ca="1" si="49"/>
        <v>-1.5703433367641909E-2</v>
      </c>
      <c r="AS129" s="1">
        <f t="shared" ca="1" si="40"/>
        <v>0</v>
      </c>
      <c r="AT129" s="91">
        <f ca="1">AVERAGE(F129:INDIRECT("F"&amp;(ROW()-AO129+1)))</f>
        <v>-1.5470650549917777E-2</v>
      </c>
      <c r="AU129" s="91">
        <f ca="1">IF(AT129&gt;0,MAX(F129:INDIRECT("F"&amp;(ROW()-AO129+1))),MIN(F129:INDIRECT("F"&amp;(ROW()-AO129+1))))</f>
        <v>-1.575195385570503E-2</v>
      </c>
      <c r="AV129" s="92">
        <f t="shared" ca="1" si="44"/>
        <v>-340.95599999999604</v>
      </c>
      <c r="AW129" s="92">
        <f t="shared" ca="1" si="45"/>
        <v>0</v>
      </c>
      <c r="AX129" s="92">
        <f t="shared" ca="1" si="46"/>
        <v>-340.95599999999604</v>
      </c>
      <c r="AZ129" s="101" t="s">
        <v>36</v>
      </c>
      <c r="BA129" s="507">
        <v>0</v>
      </c>
      <c r="BB129" s="508">
        <v>0</v>
      </c>
      <c r="BC129" s="104">
        <f t="shared" si="53"/>
        <v>1</v>
      </c>
      <c r="BD129" s="105">
        <f ca="1">AVERAGE(C170:C181)</f>
        <v>2015.6970000000065</v>
      </c>
      <c r="BE129" s="106">
        <f t="shared" ca="1" si="55"/>
        <v>1</v>
      </c>
      <c r="BF129" s="107" t="s">
        <v>142</v>
      </c>
      <c r="BG129" s="108">
        <f t="shared" si="54"/>
        <v>1</v>
      </c>
      <c r="BH129" s="109">
        <f ca="1">$G$181</f>
        <v>0.97633333333333328</v>
      </c>
      <c r="BI129" s="109">
        <f t="shared" ca="1" si="56"/>
        <v>0.97633333333333328</v>
      </c>
      <c r="BJ129" s="111">
        <f t="shared" ca="1" si="57"/>
        <v>3.3743803338842941E-3</v>
      </c>
      <c r="BK129" s="112">
        <f t="shared" ca="1" si="58"/>
        <v>0.99786201452261802</v>
      </c>
      <c r="BL129" s="117">
        <f t="shared" ca="1" si="59"/>
        <v>3.4487872561303717E-3</v>
      </c>
      <c r="BM129" s="114"/>
      <c r="BN129" s="109">
        <f ca="1">$H$181</f>
        <v>0.97633333333333328</v>
      </c>
      <c r="BO129" s="109">
        <f t="shared" ca="1" si="60"/>
        <v>0.97633333333333328</v>
      </c>
      <c r="BP129" s="111">
        <f t="shared" ca="1" si="61"/>
        <v>3.3743803338842941E-3</v>
      </c>
      <c r="BQ129" s="112">
        <f t="shared" ca="1" si="62"/>
        <v>0.99779800600125057</v>
      </c>
      <c r="BR129" s="117">
        <f t="shared" ca="1" si="63"/>
        <v>3.4485660313822975E-3</v>
      </c>
    </row>
    <row r="130" spans="1:70" x14ac:dyDescent="0.2">
      <c r="A130" s="587"/>
      <c r="B130" s="588">
        <f>'Raw Elevation Data'!F127</f>
        <v>6.150000000000043</v>
      </c>
      <c r="C130" s="588">
        <f ca="1">'Raw Elevation Data'!L127</f>
        <v>2204.8860000000045</v>
      </c>
      <c r="D130" s="588">
        <f t="shared" si="52"/>
        <v>5.0000000000000711E-2</v>
      </c>
      <c r="E130" s="595">
        <f t="shared" ca="1" si="47"/>
        <v>0.97164648305973589</v>
      </c>
      <c r="F130" s="577">
        <f t="shared" ca="1" si="48"/>
        <v>-1.5751953855702307E-2</v>
      </c>
      <c r="G130" s="590"/>
      <c r="H130" s="591"/>
      <c r="I130" s="592"/>
      <c r="J130" s="593"/>
      <c r="K130" s="572"/>
      <c r="L130" s="593"/>
      <c r="M130" s="583"/>
      <c r="N130" s="592"/>
      <c r="O130" s="644"/>
      <c r="P130" s="593"/>
      <c r="Q130" s="572"/>
      <c r="R130" s="593"/>
      <c r="S130" s="583"/>
      <c r="T130" s="593"/>
      <c r="U130" s="572"/>
      <c r="V130" s="594"/>
      <c r="W130" s="583"/>
      <c r="X130" s="593"/>
      <c r="Y130" s="572"/>
      <c r="Z130" s="595"/>
      <c r="AA130" s="583"/>
      <c r="AB130" s="593"/>
      <c r="AC130" s="572"/>
      <c r="AD130" s="595"/>
      <c r="AE130" s="583"/>
      <c r="AF130" s="593"/>
      <c r="AG130" s="596"/>
      <c r="AH130" s="613"/>
      <c r="AI130" s="613"/>
      <c r="AJ130" s="572"/>
      <c r="AK130" s="597"/>
      <c r="AL130" s="597"/>
      <c r="AM130" s="583"/>
      <c r="AN130" s="89">
        <f t="shared" ca="1" si="41"/>
        <v>4.2500000000000417</v>
      </c>
      <c r="AO130" s="90">
        <f t="shared" ca="1" si="42"/>
        <v>85</v>
      </c>
      <c r="AP130" s="90">
        <f ca="1">IF($AO130=1,MATCH(1,$AO131:$AO$533,0),$AP129)</f>
        <v>487</v>
      </c>
      <c r="AQ130" s="594">
        <f t="shared" ca="1" si="43"/>
        <v>1</v>
      </c>
      <c r="AR130" s="594">
        <f t="shared" ca="1" si="49"/>
        <v>-1.5703433367641909E-2</v>
      </c>
      <c r="AS130" s="1">
        <f t="shared" ca="1" si="40"/>
        <v>0</v>
      </c>
      <c r="AT130" s="91">
        <f ca="1">AVERAGE(F130:INDIRECT("F"&amp;(ROW()-AO130+1)))</f>
        <v>-1.5473960000574065E-2</v>
      </c>
      <c r="AU130" s="91">
        <f ca="1">IF(AT130&gt;0,MAX(F130:INDIRECT("F"&amp;(ROW()-AO130+1))),MIN(F130:INDIRECT("F"&amp;(ROW()-AO130+1))))</f>
        <v>-1.575195385570503E-2</v>
      </c>
      <c r="AV130" s="92">
        <f t="shared" ca="1" si="44"/>
        <v>-345.11399999999549</v>
      </c>
      <c r="AW130" s="92">
        <f t="shared" ca="1" si="45"/>
        <v>0</v>
      </c>
      <c r="AX130" s="92">
        <f t="shared" ca="1" si="46"/>
        <v>-345.11399999999549</v>
      </c>
      <c r="AZ130" s="101" t="s">
        <v>37</v>
      </c>
      <c r="BA130" s="507">
        <v>0</v>
      </c>
      <c r="BB130" s="508">
        <v>0</v>
      </c>
      <c r="BC130" s="104">
        <f t="shared" si="53"/>
        <v>1</v>
      </c>
      <c r="BD130" s="105">
        <f ca="1">AVERAGE(C182:C193)</f>
        <v>1965.801000000007</v>
      </c>
      <c r="BE130" s="106">
        <f t="shared" ca="1" si="55"/>
        <v>1</v>
      </c>
      <c r="BF130" s="107" t="s">
        <v>142</v>
      </c>
      <c r="BG130" s="108">
        <f t="shared" si="54"/>
        <v>1</v>
      </c>
      <c r="BH130" s="109">
        <f ca="1">$G$193</f>
        <v>0.97633333333333328</v>
      </c>
      <c r="BI130" s="109">
        <f t="shared" ca="1" si="56"/>
        <v>0.97633333333333328</v>
      </c>
      <c r="BJ130" s="111">
        <f t="shared" ca="1" si="57"/>
        <v>3.3743803338842941E-3</v>
      </c>
      <c r="BK130" s="112">
        <f t="shared" ca="1" si="58"/>
        <v>0.99786201452261802</v>
      </c>
      <c r="BL130" s="117">
        <f t="shared" ca="1" si="59"/>
        <v>3.4487872561303717E-3</v>
      </c>
      <c r="BM130" s="114"/>
      <c r="BN130" s="109">
        <f ca="1">$H$193</f>
        <v>0.97633333333333328</v>
      </c>
      <c r="BO130" s="109">
        <f t="shared" ca="1" si="60"/>
        <v>0.97633333333333328</v>
      </c>
      <c r="BP130" s="111">
        <f t="shared" ca="1" si="61"/>
        <v>3.3743803338842941E-3</v>
      </c>
      <c r="BQ130" s="112">
        <f t="shared" ca="1" si="62"/>
        <v>0.99779800600125057</v>
      </c>
      <c r="BR130" s="117">
        <f t="shared" ca="1" si="63"/>
        <v>3.4485660313822975E-3</v>
      </c>
    </row>
    <row r="131" spans="1:70" ht="13.5" thickBot="1" x14ac:dyDescent="0.25">
      <c r="A131" s="573" t="s">
        <v>5</v>
      </c>
      <c r="B131" s="598">
        <f>'Raw Elevation Data'!F128</f>
        <v>6.2000000000000437</v>
      </c>
      <c r="C131" s="598">
        <f ca="1">'Raw Elevation Data'!L128</f>
        <v>2200.7280000000046</v>
      </c>
      <c r="D131" s="598">
        <f t="shared" si="52"/>
        <v>5.0000000000000711E-2</v>
      </c>
      <c r="E131" s="607">
        <f t="shared" ca="1" si="47"/>
        <v>0.97164648305973433</v>
      </c>
      <c r="F131" s="577">
        <f t="shared" ca="1" si="48"/>
        <v>-1.5751953855703167E-2</v>
      </c>
      <c r="G131" s="600">
        <f ca="1">IF(AVERAGE(E120:E131)&gt;$BA$68,AVERAGE(E120:E131),$BA$68)</f>
        <v>0.97633333333333328</v>
      </c>
      <c r="H131" s="601">
        <f ca="1">IF(SUMIF(L120:L131,"&gt;0")/COUNT(L120:L131)&gt;$BA$68,SUMIF(L120:L131,"&gt;0")/COUNT(L120:L131),$BA$68)</f>
        <v>0.97633333333333328</v>
      </c>
      <c r="I131" s="592"/>
      <c r="J131" s="593"/>
      <c r="K131" s="572"/>
      <c r="L131" s="593">
        <f ca="1">IF($M131&gt;=0,(1+((TAN(ASIN(($C131-$C129)/(($B131-$B129)*5280))))/0.01)*(IF($B131&gt;=$BA$48,$BC$48+(($BC$49-$BC$48)/$BB$49)*(($B131-$BA$48)/0.05),IF($B131&gt;=$BA$47,$BC$47+(($BC$48-$BC$47)/$BB$48)*(($B131-$BA$47)/0.05),$BC$46))))*AVERAGE(AQ130:AQ131),   1+((TAN(ASIN(($C131-$C129)/(($B131-$B129)*5280))))/0.01)*(IF($B131&gt;=$BA$48,$BD$48+(($BD$49-$BD$48)/$BB$49)*(($B131-$BA$48)/0.05),IF($B131&gt;=$BA$47,$BD$47+(($BD$48-$BD$47)/$BB$48)*(($B131-$BA$47)/0.05),$BD$46))))</f>
        <v>0.97164648305973589</v>
      </c>
      <c r="M131" s="583">
        <f ca="1">C131-C129</f>
        <v>-8.3159999999993488</v>
      </c>
      <c r="N131" s="592"/>
      <c r="O131" s="644"/>
      <c r="P131" s="593"/>
      <c r="Q131" s="572"/>
      <c r="R131" s="593">
        <f ca="1">IF(S131&gt;=0,(1+((TAN(ASIN((C131-C127)/((B131-B127)*5280))))/0.01)*(IF(B127&gt;=$BA$48,$BC$48,IF(B127&gt;=$BA$47,$BC$47,$BC$46))))*AVERAGE(AQ128:AQ131),1+((TAN(ASIN((C131-C127)/((B131-B127)*5280))))/0.01)*(IF(B127&gt;=$BA$48,$BD$48,IF(B127&gt;=$BA$47,$BD$47,$BD$46))))</f>
        <v>0.97164648305973356</v>
      </c>
      <c r="S131" s="583">
        <f ca="1">C131-C127</f>
        <v>-16.632000000000062</v>
      </c>
      <c r="T131" s="593"/>
      <c r="U131" s="572"/>
      <c r="V131" s="594"/>
      <c r="W131" s="583"/>
      <c r="X131" s="593"/>
      <c r="Y131" s="572"/>
      <c r="Z131" s="595"/>
      <c r="AA131" s="583"/>
      <c r="AB131" s="593"/>
      <c r="AC131" s="572"/>
      <c r="AD131" s="595"/>
      <c r="AE131" s="583"/>
      <c r="AF131" s="593"/>
      <c r="AG131" s="596"/>
      <c r="AH131" s="602">
        <f ca="1">(MAX(AW120:AW131)-MIN(AW120:AW131))*0.3048</f>
        <v>0</v>
      </c>
      <c r="AI131" s="602">
        <f ca="1">-(MAX(AX120:AX131)-MIN(AX120:AX131))*0.3048</f>
        <v>-13.940942399999949</v>
      </c>
      <c r="AJ131" s="572"/>
      <c r="AK131" s="597"/>
      <c r="AL131" s="597"/>
      <c r="AM131" s="583"/>
      <c r="AN131" s="89">
        <f t="shared" ca="1" si="41"/>
        <v>4.3000000000000425</v>
      </c>
      <c r="AO131" s="90">
        <f t="shared" ca="1" si="42"/>
        <v>86</v>
      </c>
      <c r="AP131" s="90">
        <f ca="1">IF($AO131=1,MATCH(1,$AO132:$AO$533,0),$AP130)</f>
        <v>487</v>
      </c>
      <c r="AQ131" s="594">
        <f t="shared" ca="1" si="43"/>
        <v>1</v>
      </c>
      <c r="AR131" s="594">
        <f t="shared" ca="1" si="49"/>
        <v>-1.5703433367641909E-2</v>
      </c>
      <c r="AS131" s="1">
        <f t="shared" ca="1" si="40"/>
        <v>0</v>
      </c>
      <c r="AT131" s="91">
        <f ca="1">AVERAGE(F131:INDIRECT("F"&amp;(ROW()-AO131+1)))</f>
        <v>-1.5477192487261612E-2</v>
      </c>
      <c r="AU131" s="91">
        <f ca="1">IF(AT131&gt;0,MAX(F131:INDIRECT("F"&amp;(ROW()-AO131+1))),MIN(F131:INDIRECT("F"&amp;(ROW()-AO131+1))))</f>
        <v>-1.575195385570503E-2</v>
      </c>
      <c r="AV131" s="92">
        <f t="shared" ca="1" si="44"/>
        <v>-349.27199999999539</v>
      </c>
      <c r="AW131" s="92">
        <f t="shared" ca="1" si="45"/>
        <v>0</v>
      </c>
      <c r="AX131" s="92">
        <f t="shared" ca="1" si="46"/>
        <v>-349.27199999999539</v>
      </c>
      <c r="AZ131" s="101" t="s">
        <v>38</v>
      </c>
      <c r="BA131" s="507">
        <v>0</v>
      </c>
      <c r="BB131" s="508">
        <v>0</v>
      </c>
      <c r="BC131" s="104">
        <f t="shared" si="53"/>
        <v>1</v>
      </c>
      <c r="BD131" s="105">
        <f ca="1">AVERAGE(C194:C206)</f>
        <v>1913.8260000000073</v>
      </c>
      <c r="BE131" s="106">
        <f t="shared" ca="1" si="55"/>
        <v>1</v>
      </c>
      <c r="BF131" s="107" t="s">
        <v>142</v>
      </c>
      <c r="BG131" s="108">
        <f t="shared" si="54"/>
        <v>1</v>
      </c>
      <c r="BH131" s="109">
        <f ca="1">$G$206</f>
        <v>0.97633333333333328</v>
      </c>
      <c r="BI131" s="109">
        <f t="shared" ca="1" si="56"/>
        <v>0.97633333333333328</v>
      </c>
      <c r="BJ131" s="111">
        <f t="shared" ca="1" si="57"/>
        <v>3.3743803338842941E-3</v>
      </c>
      <c r="BK131" s="112">
        <f t="shared" ca="1" si="58"/>
        <v>0.99786201452261802</v>
      </c>
      <c r="BL131" s="117">
        <f t="shared" ca="1" si="59"/>
        <v>3.4487872561303717E-3</v>
      </c>
      <c r="BM131" s="114"/>
      <c r="BN131" s="109">
        <f ca="1">$H$206</f>
        <v>0.97633333333333328</v>
      </c>
      <c r="BO131" s="109">
        <f t="shared" ca="1" si="60"/>
        <v>0.97633333333333328</v>
      </c>
      <c r="BP131" s="111">
        <f t="shared" ca="1" si="61"/>
        <v>3.3743803338842941E-3</v>
      </c>
      <c r="BQ131" s="112">
        <f t="shared" ca="1" si="62"/>
        <v>0.99779800600125057</v>
      </c>
      <c r="BR131" s="117">
        <f t="shared" ca="1" si="63"/>
        <v>3.4485660313822975E-3</v>
      </c>
    </row>
    <row r="132" spans="1:70" ht="13.5" thickTop="1" x14ac:dyDescent="0.2">
      <c r="A132" s="587"/>
      <c r="B132" s="588">
        <f>'Raw Elevation Data'!F129</f>
        <v>6.2500000000000444</v>
      </c>
      <c r="C132" s="588">
        <f ca="1">'Raw Elevation Data'!L129</f>
        <v>2196.5700000000047</v>
      </c>
      <c r="D132" s="588">
        <f t="shared" si="52"/>
        <v>5.0000000000000711E-2</v>
      </c>
      <c r="E132" s="595">
        <f t="shared" ca="1" si="47"/>
        <v>0.97164648305973278</v>
      </c>
      <c r="F132" s="577">
        <f t="shared" ca="1" si="48"/>
        <v>-1.5751953855704028E-2</v>
      </c>
      <c r="G132" s="590"/>
      <c r="H132" s="591"/>
      <c r="I132" s="592"/>
      <c r="J132" s="593"/>
      <c r="K132" s="572"/>
      <c r="L132" s="593"/>
      <c r="M132" s="583"/>
      <c r="N132" s="592"/>
      <c r="O132" s="644"/>
      <c r="P132" s="593"/>
      <c r="Q132" s="572"/>
      <c r="R132" s="593"/>
      <c r="S132" s="583"/>
      <c r="T132" s="593"/>
      <c r="U132" s="572"/>
      <c r="V132" s="594">
        <f ca="1">IF(W132&gt;=0,(1+((TAN(ASIN((C132-C127)/((B132-B127)*5280))))/0.01)*(IF(B127&gt;=$BA$48,$BC$48,IF(B127&gt;=$BA$47,$BC$47,$BC$46))))*AVERAGE(AQ128:AQ132),1+((TAN(ASIN((C132-C127)/((B132-B127)*5280))))/0.01)*(IF(B127&gt;=$BA$48,$BD$48,IF(B127&gt;=$BA$47,$BD$47,$BD$46))))</f>
        <v>0.97164648305973367</v>
      </c>
      <c r="W132" s="583">
        <f ca="1">C132-C127</f>
        <v>-20.789999999999964</v>
      </c>
      <c r="X132" s="593"/>
      <c r="Y132" s="572"/>
      <c r="Z132" s="595"/>
      <c r="AA132" s="583"/>
      <c r="AB132" s="593"/>
      <c r="AC132" s="572"/>
      <c r="AD132" s="595"/>
      <c r="AE132" s="583"/>
      <c r="AF132" s="593"/>
      <c r="AG132" s="596"/>
      <c r="AH132" s="613"/>
      <c r="AI132" s="613"/>
      <c r="AJ132" s="572"/>
      <c r="AK132" s="597"/>
      <c r="AL132" s="597"/>
      <c r="AM132" s="583"/>
      <c r="AN132" s="89">
        <f t="shared" ca="1" si="41"/>
        <v>4.3500000000000432</v>
      </c>
      <c r="AO132" s="90">
        <f t="shared" ca="1" si="42"/>
        <v>87</v>
      </c>
      <c r="AP132" s="90">
        <f ca="1">IF($AO132=1,MATCH(1,$AO133:$AO$533,0),$AP131)</f>
        <v>487</v>
      </c>
      <c r="AQ132" s="594">
        <f t="shared" ca="1" si="43"/>
        <v>1</v>
      </c>
      <c r="AR132" s="594">
        <f t="shared" ca="1" si="49"/>
        <v>-1.5703433367641909E-2</v>
      </c>
      <c r="AS132" s="1">
        <f t="shared" ca="1" si="40"/>
        <v>0</v>
      </c>
      <c r="AT132" s="91">
        <f ca="1">AVERAGE(F132:INDIRECT("F"&amp;(ROW()-AO132+1)))</f>
        <v>-1.5480350663910377E-2</v>
      </c>
      <c r="AU132" s="91">
        <f ca="1">IF(AT132&gt;0,MAX(F132:INDIRECT("F"&amp;(ROW()-AO132+1))),MIN(F132:INDIRECT("F"&amp;(ROW()-AO132+1))))</f>
        <v>-1.575195385570503E-2</v>
      </c>
      <c r="AV132" s="92">
        <f t="shared" ca="1" si="44"/>
        <v>-353.42999999999529</v>
      </c>
      <c r="AW132" s="92">
        <f t="shared" ca="1" si="45"/>
        <v>0</v>
      </c>
      <c r="AX132" s="92">
        <f t="shared" ca="1" si="46"/>
        <v>-353.42999999999529</v>
      </c>
      <c r="AZ132" s="101" t="s">
        <v>39</v>
      </c>
      <c r="BA132" s="507">
        <v>0</v>
      </c>
      <c r="BB132" s="508">
        <v>0</v>
      </c>
      <c r="BC132" s="104">
        <f t="shared" si="53"/>
        <v>1</v>
      </c>
      <c r="BD132" s="105">
        <f ca="1">AVERAGE(C207:C218)</f>
        <v>1861.8510000000076</v>
      </c>
      <c r="BE132" s="106">
        <f t="shared" ca="1" si="55"/>
        <v>1</v>
      </c>
      <c r="BF132" s="107" t="s">
        <v>142</v>
      </c>
      <c r="BG132" s="108">
        <f t="shared" si="54"/>
        <v>1</v>
      </c>
      <c r="BH132" s="109">
        <f ca="1">$G$218</f>
        <v>0.97633333333333328</v>
      </c>
      <c r="BI132" s="109">
        <f t="shared" ca="1" si="56"/>
        <v>0.97633333333333328</v>
      </c>
      <c r="BJ132" s="111">
        <f t="shared" ca="1" si="57"/>
        <v>3.3743803338842941E-3</v>
      </c>
      <c r="BK132" s="112">
        <f t="shared" ca="1" si="58"/>
        <v>0.99786201452261802</v>
      </c>
      <c r="BL132" s="117">
        <f t="shared" ca="1" si="59"/>
        <v>3.4487872561303717E-3</v>
      </c>
      <c r="BM132" s="114"/>
      <c r="BN132" s="109">
        <f ca="1">$H$218</f>
        <v>0.97633333333333328</v>
      </c>
      <c r="BO132" s="109">
        <f t="shared" ca="1" si="60"/>
        <v>0.97633333333333328</v>
      </c>
      <c r="BP132" s="111">
        <f t="shared" ca="1" si="61"/>
        <v>3.3743803338842941E-3</v>
      </c>
      <c r="BQ132" s="112">
        <f t="shared" ca="1" si="62"/>
        <v>0.99779800600125057</v>
      </c>
      <c r="BR132" s="117">
        <f t="shared" ca="1" si="63"/>
        <v>3.4485660313822975E-3</v>
      </c>
    </row>
    <row r="133" spans="1:70" x14ac:dyDescent="0.2">
      <c r="A133" s="587"/>
      <c r="B133" s="588">
        <f>'Raw Elevation Data'!F130</f>
        <v>6.3000000000000451</v>
      </c>
      <c r="C133" s="588">
        <f ca="1">'Raw Elevation Data'!L130</f>
        <v>2192.4120000000044</v>
      </c>
      <c r="D133" s="588">
        <f t="shared" si="52"/>
        <v>5.0000000000000711E-2</v>
      </c>
      <c r="E133" s="595">
        <f t="shared" ca="1" si="47"/>
        <v>0.97164648305973433</v>
      </c>
      <c r="F133" s="577">
        <f t="shared" ca="1" si="48"/>
        <v>-1.5751953855703167E-2</v>
      </c>
      <c r="G133" s="590"/>
      <c r="H133" s="591"/>
      <c r="I133" s="592"/>
      <c r="J133" s="593"/>
      <c r="K133" s="572"/>
      <c r="L133" s="593">
        <f ca="1">IF($M133&gt;=0,(1+((TAN(ASIN(($C133-$C131)/(($B133-$B131)*5280))))/0.01)*(IF($B133&gt;=$BA$48,$BC$48+(($BC$49-$BC$48)/$BB$49)*(($B133-$BA$48)/0.05),IF($B133&gt;=$BA$47,$BC$47+(($BC$48-$BC$47)/$BB$48)*(($B133-$BA$47)/0.05),$BC$46))))*AVERAGE(AQ132:AQ133),   1+((TAN(ASIN(($C133-$C131)/(($B133-$B131)*5280))))/0.01)*(IF($B133&gt;=$BA$48,$BD$48+(($BD$49-$BD$48)/$BB$49)*(($B133-$BA$48)/0.05),IF($B133&gt;=$BA$47,$BD$47+(($BD$48-$BD$47)/$BB$48)*(($B133-$BA$47)/0.05),$BD$46))))</f>
        <v>0.97164648305973278</v>
      </c>
      <c r="M133" s="583">
        <f ca="1">C133-C131</f>
        <v>-8.3160000000002583</v>
      </c>
      <c r="N133" s="592"/>
      <c r="O133" s="644"/>
      <c r="P133" s="593"/>
      <c r="Q133" s="572"/>
      <c r="R133" s="593"/>
      <c r="S133" s="583"/>
      <c r="T133" s="593"/>
      <c r="U133" s="572"/>
      <c r="V133" s="594"/>
      <c r="W133" s="583"/>
      <c r="X133" s="593"/>
      <c r="Y133" s="572"/>
      <c r="Z133" s="595"/>
      <c r="AA133" s="583"/>
      <c r="AB133" s="593"/>
      <c r="AC133" s="572"/>
      <c r="AD133" s="595"/>
      <c r="AE133" s="583"/>
      <c r="AF133" s="593"/>
      <c r="AG133" s="596"/>
      <c r="AH133" s="613"/>
      <c r="AI133" s="613"/>
      <c r="AJ133" s="572"/>
      <c r="AK133" s="597"/>
      <c r="AL133" s="597"/>
      <c r="AM133" s="583"/>
      <c r="AN133" s="89">
        <f t="shared" ca="1" si="41"/>
        <v>4.4000000000000439</v>
      </c>
      <c r="AO133" s="90">
        <f t="shared" ca="1" si="42"/>
        <v>88</v>
      </c>
      <c r="AP133" s="90">
        <f ca="1">IF($AO133=1,MATCH(1,$AO134:$AO$533,0),$AP132)</f>
        <v>487</v>
      </c>
      <c r="AQ133" s="594">
        <f t="shared" ca="1" si="43"/>
        <v>1</v>
      </c>
      <c r="AR133" s="594">
        <f t="shared" ca="1" si="49"/>
        <v>-1.5703433367641909E-2</v>
      </c>
      <c r="AS133" s="1">
        <f t="shared" ca="1" si="40"/>
        <v>0</v>
      </c>
      <c r="AT133" s="91">
        <f ca="1">AVERAGE(F133:INDIRECT("F"&amp;(ROW()-AO133+1)))</f>
        <v>-1.5483437063817112E-2</v>
      </c>
      <c r="AU133" s="91">
        <f ca="1">IF(AT133&gt;0,MAX(F133:INDIRECT("F"&amp;(ROW()-AO133+1))),MIN(F133:INDIRECT("F"&amp;(ROW()-AO133+1))))</f>
        <v>-1.575195385570503E-2</v>
      </c>
      <c r="AV133" s="92">
        <f t="shared" ca="1" si="44"/>
        <v>-357.58799999999565</v>
      </c>
      <c r="AW133" s="92">
        <f t="shared" ca="1" si="45"/>
        <v>0</v>
      </c>
      <c r="AX133" s="92">
        <f t="shared" ca="1" si="46"/>
        <v>-357.58799999999565</v>
      </c>
      <c r="AZ133" s="101" t="s">
        <v>40</v>
      </c>
      <c r="BA133" s="507">
        <v>0</v>
      </c>
      <c r="BB133" s="508">
        <v>0</v>
      </c>
      <c r="BC133" s="104">
        <f t="shared" si="53"/>
        <v>1</v>
      </c>
      <c r="BD133" s="105">
        <f ca="1">AVERAGE(C219:C231)</f>
        <v>1809.8760000000086</v>
      </c>
      <c r="BE133" s="106">
        <f t="shared" ca="1" si="55"/>
        <v>1</v>
      </c>
      <c r="BF133" s="107" t="s">
        <v>142</v>
      </c>
      <c r="BG133" s="108">
        <f t="shared" si="54"/>
        <v>1</v>
      </c>
      <c r="BH133" s="109">
        <f ca="1">$G$231</f>
        <v>0.97633333333333328</v>
      </c>
      <c r="BI133" s="109">
        <f t="shared" ca="1" si="56"/>
        <v>0.97633333333333328</v>
      </c>
      <c r="BJ133" s="111">
        <f t="shared" ca="1" si="57"/>
        <v>3.3743803338842941E-3</v>
      </c>
      <c r="BK133" s="112">
        <f t="shared" ca="1" si="58"/>
        <v>0.99786201452261802</v>
      </c>
      <c r="BL133" s="117">
        <f t="shared" ca="1" si="59"/>
        <v>3.4487872561303717E-3</v>
      </c>
      <c r="BM133" s="114"/>
      <c r="BN133" s="109">
        <f ca="1">$H$231</f>
        <v>0.97633333333333328</v>
      </c>
      <c r="BO133" s="109">
        <f t="shared" ca="1" si="60"/>
        <v>0.97633333333333328</v>
      </c>
      <c r="BP133" s="111">
        <f t="shared" ca="1" si="61"/>
        <v>3.3743803338842941E-3</v>
      </c>
      <c r="BQ133" s="112">
        <f t="shared" ca="1" si="62"/>
        <v>0.99779800600125057</v>
      </c>
      <c r="BR133" s="117">
        <f t="shared" ca="1" si="63"/>
        <v>3.4485660313822975E-3</v>
      </c>
    </row>
    <row r="134" spans="1:70" x14ac:dyDescent="0.2">
      <c r="A134" s="587"/>
      <c r="B134" s="588">
        <f>'Raw Elevation Data'!F131</f>
        <v>6.3500000000000458</v>
      </c>
      <c r="C134" s="588">
        <f ca="1">'Raw Elevation Data'!L131</f>
        <v>2188.2540000000049</v>
      </c>
      <c r="D134" s="588">
        <f t="shared" si="52"/>
        <v>5.0000000000000711E-2</v>
      </c>
      <c r="E134" s="595">
        <f t="shared" ca="1" si="47"/>
        <v>0.97164648305973589</v>
      </c>
      <c r="F134" s="577">
        <f t="shared" ca="1" si="48"/>
        <v>-1.5751953855702307E-2</v>
      </c>
      <c r="G134" s="590"/>
      <c r="H134" s="591"/>
      <c r="I134" s="592"/>
      <c r="J134" s="593"/>
      <c r="K134" s="572"/>
      <c r="L134" s="593"/>
      <c r="M134" s="583"/>
      <c r="N134" s="592"/>
      <c r="O134" s="644"/>
      <c r="P134" s="593"/>
      <c r="Q134" s="572"/>
      <c r="R134" s="593"/>
      <c r="S134" s="583"/>
      <c r="T134" s="593"/>
      <c r="U134" s="572"/>
      <c r="V134" s="594"/>
      <c r="W134" s="583"/>
      <c r="X134" s="593"/>
      <c r="Y134" s="572"/>
      <c r="Z134" s="595"/>
      <c r="AA134" s="583"/>
      <c r="AB134" s="593"/>
      <c r="AC134" s="572"/>
      <c r="AD134" s="595"/>
      <c r="AE134" s="583"/>
      <c r="AF134" s="593"/>
      <c r="AG134" s="596"/>
      <c r="AH134" s="613"/>
      <c r="AI134" s="613"/>
      <c r="AJ134" s="572"/>
      <c r="AK134" s="597"/>
      <c r="AL134" s="597"/>
      <c r="AM134" s="583"/>
      <c r="AN134" s="89">
        <f t="shared" ca="1" si="41"/>
        <v>4.4500000000000446</v>
      </c>
      <c r="AO134" s="90">
        <f t="shared" ca="1" si="42"/>
        <v>89</v>
      </c>
      <c r="AP134" s="90">
        <f ca="1">IF($AO134=1,MATCH(1,$AO135:$AO$533,0),$AP133)</f>
        <v>487</v>
      </c>
      <c r="AQ134" s="594">
        <f t="shared" ca="1" si="43"/>
        <v>1</v>
      </c>
      <c r="AR134" s="594">
        <f t="shared" ca="1" si="49"/>
        <v>-1.5703433367641909E-2</v>
      </c>
      <c r="AS134" s="1">
        <f t="shared" ca="1" si="40"/>
        <v>0</v>
      </c>
      <c r="AT134" s="91">
        <f ca="1">AVERAGE(F134:INDIRECT("F"&amp;(ROW()-AO134+1)))</f>
        <v>-1.5486454106422564E-2</v>
      </c>
      <c r="AU134" s="91">
        <f ca="1">IF(AT134&gt;0,MAX(F134:INDIRECT("F"&amp;(ROW()-AO134+1))),MIN(F134:INDIRECT("F"&amp;(ROW()-AO134+1))))</f>
        <v>-1.575195385570503E-2</v>
      </c>
      <c r="AV134" s="92">
        <f t="shared" ca="1" si="44"/>
        <v>-361.74599999999509</v>
      </c>
      <c r="AW134" s="92">
        <f t="shared" ca="1" si="45"/>
        <v>0</v>
      </c>
      <c r="AX134" s="92">
        <f t="shared" ca="1" si="46"/>
        <v>-361.74599999999509</v>
      </c>
      <c r="AZ134" s="101" t="s">
        <v>41</v>
      </c>
      <c r="BA134" s="507">
        <v>0</v>
      </c>
      <c r="BB134" s="508">
        <v>0</v>
      </c>
      <c r="BC134" s="104">
        <f t="shared" si="53"/>
        <v>1</v>
      </c>
      <c r="BD134" s="105">
        <f ca="1">AVERAGE(C232:C243)</f>
        <v>1757.9010000000089</v>
      </c>
      <c r="BE134" s="106">
        <f t="shared" ca="1" si="55"/>
        <v>1</v>
      </c>
      <c r="BF134" s="107" t="s">
        <v>142</v>
      </c>
      <c r="BG134" s="108">
        <f t="shared" si="54"/>
        <v>1</v>
      </c>
      <c r="BH134" s="109">
        <f ca="1">$G$243</f>
        <v>0.97633333333333328</v>
      </c>
      <c r="BI134" s="109">
        <f t="shared" ca="1" si="56"/>
        <v>0.97633333333333328</v>
      </c>
      <c r="BJ134" s="111">
        <f t="shared" ca="1" si="57"/>
        <v>3.3743803338842941E-3</v>
      </c>
      <c r="BK134" s="112">
        <f t="shared" ca="1" si="58"/>
        <v>0.99786201452261802</v>
      </c>
      <c r="BL134" s="117">
        <f t="shared" ca="1" si="59"/>
        <v>3.4487872561303717E-3</v>
      </c>
      <c r="BM134" s="114"/>
      <c r="BN134" s="109">
        <f ca="1">$H$243</f>
        <v>0.97633333333333328</v>
      </c>
      <c r="BO134" s="109">
        <f t="shared" ca="1" si="60"/>
        <v>0.97633333333333328</v>
      </c>
      <c r="BP134" s="111">
        <f t="shared" ca="1" si="61"/>
        <v>3.3743803338842941E-3</v>
      </c>
      <c r="BQ134" s="112">
        <f t="shared" ca="1" si="62"/>
        <v>0.99779800600125057</v>
      </c>
      <c r="BR134" s="117">
        <f t="shared" ca="1" si="63"/>
        <v>3.4485660313822975E-3</v>
      </c>
    </row>
    <row r="135" spans="1:70" x14ac:dyDescent="0.2">
      <c r="A135" s="587"/>
      <c r="B135" s="588">
        <f>'Raw Elevation Data'!F132</f>
        <v>6.4000000000000465</v>
      </c>
      <c r="C135" s="588">
        <f ca="1">'Raw Elevation Data'!L132</f>
        <v>2184.096000000005</v>
      </c>
      <c r="D135" s="588">
        <f t="shared" si="52"/>
        <v>5.0000000000000711E-2</v>
      </c>
      <c r="E135" s="595">
        <f t="shared" ca="1" si="47"/>
        <v>0.97164648305973278</v>
      </c>
      <c r="F135" s="577">
        <f t="shared" ca="1" si="48"/>
        <v>-1.5751953855704028E-2</v>
      </c>
      <c r="G135" s="590"/>
      <c r="H135" s="591"/>
      <c r="I135" s="592"/>
      <c r="J135" s="593"/>
      <c r="K135" s="572"/>
      <c r="L135" s="593">
        <f ca="1">IF($M135&gt;=0,(1+((TAN(ASIN(($C135-$C133)/(($B135-$B133)*5280))))/0.01)*(IF($B135&gt;=$BA$48,$BC$48+(($BC$49-$BC$48)/$BB$49)*(($B135-$BA$48)/0.05),IF($B135&gt;=$BA$47,$BC$47+(($BC$48-$BC$47)/$BB$48)*(($B135-$BA$47)/0.05),$BC$46))))*AVERAGE(AQ134:AQ135),   1+((TAN(ASIN(($C135-$C133)/(($B135-$B133)*5280))))/0.01)*(IF($B135&gt;=$BA$48,$BD$48+(($BD$49-$BD$48)/$BB$49)*(($B135-$BA$48)/0.05),IF($B135&gt;=$BA$47,$BD$47+(($BD$48-$BD$47)/$BB$48)*(($B135-$BA$47)/0.05),$BD$46))))</f>
        <v>0.97164648305973589</v>
      </c>
      <c r="M135" s="583">
        <f ca="1">C135-C133</f>
        <v>-8.3159999999993488</v>
      </c>
      <c r="N135" s="592"/>
      <c r="O135" s="644"/>
      <c r="P135" s="593"/>
      <c r="Q135" s="572"/>
      <c r="R135" s="593">
        <f ca="1">IF(S135&gt;=0,(1+((TAN(ASIN((C135-C131)/((B135-B131)*5280))))/0.01)*(IF(B131&gt;=$BA$48,$BC$48,IF(B131&gt;=$BA$47,$BC$47,$BC$46))))*AVERAGE(AQ132:AQ135),1+((TAN(ASIN((C135-C131)/((B135-B131)*5280))))/0.01)*(IF(B131&gt;=$BA$48,$BD$48,IF(B131&gt;=$BA$47,$BD$47,$BD$46))))</f>
        <v>0.97164648305973433</v>
      </c>
      <c r="S135" s="583">
        <f ca="1">C135-C131</f>
        <v>-16.631999999999607</v>
      </c>
      <c r="T135" s="593"/>
      <c r="U135" s="572"/>
      <c r="V135" s="594"/>
      <c r="W135" s="583"/>
      <c r="X135" s="593"/>
      <c r="Y135" s="572"/>
      <c r="Z135" s="595"/>
      <c r="AA135" s="583"/>
      <c r="AB135" s="593"/>
      <c r="AC135" s="572"/>
      <c r="AD135" s="595"/>
      <c r="AE135" s="583"/>
      <c r="AF135" s="593"/>
      <c r="AG135" s="596"/>
      <c r="AH135" s="613"/>
      <c r="AI135" s="613"/>
      <c r="AJ135" s="572"/>
      <c r="AK135" s="597"/>
      <c r="AL135" s="597"/>
      <c r="AM135" s="583"/>
      <c r="AN135" s="89">
        <f t="shared" ca="1" si="41"/>
        <v>4.5000000000000453</v>
      </c>
      <c r="AO135" s="90">
        <f t="shared" ca="1" si="42"/>
        <v>90</v>
      </c>
      <c r="AP135" s="90">
        <f ca="1">IF($AO135=1,MATCH(1,$AO136:$AO$533,0),$AP134)</f>
        <v>487</v>
      </c>
      <c r="AQ135" s="594">
        <f t="shared" ca="1" si="43"/>
        <v>1</v>
      </c>
      <c r="AR135" s="594">
        <f t="shared" ca="1" si="49"/>
        <v>-1.5703433367641909E-2</v>
      </c>
      <c r="AS135" s="1">
        <f t="shared" ref="AS135:AS198" ca="1" si="64">IF(F136*F135&gt;0,0,IF(F136*F135&lt;0,AN135,AN135))</f>
        <v>0</v>
      </c>
      <c r="AT135" s="91">
        <f ca="1">AVERAGE(F135:INDIRECT("F"&amp;(ROW()-AO135+1)))</f>
        <v>-1.5489404103636802E-2</v>
      </c>
      <c r="AU135" s="91">
        <f ca="1">IF(AT135&gt;0,MAX(F135:INDIRECT("F"&amp;(ROW()-AO135+1))),MIN(F135:INDIRECT("F"&amp;(ROW()-AO135+1))))</f>
        <v>-1.575195385570503E-2</v>
      </c>
      <c r="AV135" s="92">
        <f t="shared" ca="1" si="44"/>
        <v>-365.90399999999499</v>
      </c>
      <c r="AW135" s="92">
        <f t="shared" ca="1" si="45"/>
        <v>0</v>
      </c>
      <c r="AX135" s="92">
        <f t="shared" ca="1" si="46"/>
        <v>-365.90399999999499</v>
      </c>
      <c r="AZ135" s="101" t="s">
        <v>42</v>
      </c>
      <c r="BA135" s="507">
        <v>0</v>
      </c>
      <c r="BB135" s="508">
        <v>0</v>
      </c>
      <c r="BC135" s="104">
        <f t="shared" si="53"/>
        <v>1</v>
      </c>
      <c r="BD135" s="105">
        <f ca="1">AVERAGE(C244:C256)</f>
        <v>1705.9260000000093</v>
      </c>
      <c r="BE135" s="106">
        <f t="shared" ca="1" si="55"/>
        <v>1</v>
      </c>
      <c r="BF135" s="107" t="s">
        <v>142</v>
      </c>
      <c r="BG135" s="108">
        <f t="shared" si="54"/>
        <v>1</v>
      </c>
      <c r="BH135" s="109">
        <f ca="1">$G$256</f>
        <v>0.97633333333333328</v>
      </c>
      <c r="BI135" s="109">
        <f t="shared" ca="1" si="56"/>
        <v>0.97633333333333328</v>
      </c>
      <c r="BJ135" s="111">
        <f t="shared" ca="1" si="57"/>
        <v>3.3743803338842941E-3</v>
      </c>
      <c r="BK135" s="112">
        <f t="shared" ca="1" si="58"/>
        <v>0.99786201452261802</v>
      </c>
      <c r="BL135" s="117">
        <f t="shared" ca="1" si="59"/>
        <v>3.4487872561303717E-3</v>
      </c>
      <c r="BM135" s="114"/>
      <c r="BN135" s="109">
        <f ca="1">$H$256</f>
        <v>0.97633333333333328</v>
      </c>
      <c r="BO135" s="109">
        <f t="shared" ca="1" si="60"/>
        <v>0.97633333333333328</v>
      </c>
      <c r="BP135" s="111">
        <f t="shared" ca="1" si="61"/>
        <v>3.3743803338842941E-3</v>
      </c>
      <c r="BQ135" s="112">
        <f t="shared" ca="1" si="62"/>
        <v>0.99779800600125057</v>
      </c>
      <c r="BR135" s="117">
        <f t="shared" ca="1" si="63"/>
        <v>3.4485660313822975E-3</v>
      </c>
    </row>
    <row r="136" spans="1:70" x14ac:dyDescent="0.2">
      <c r="A136" s="587"/>
      <c r="B136" s="588">
        <f>'Raw Elevation Data'!F133</f>
        <v>6.4500000000000473</v>
      </c>
      <c r="C136" s="588">
        <f ca="1">'Raw Elevation Data'!L133</f>
        <v>2179.9380000000046</v>
      </c>
      <c r="D136" s="588">
        <f t="shared" si="52"/>
        <v>5.0000000000000711E-2</v>
      </c>
      <c r="E136" s="595">
        <f t="shared" ca="1" si="47"/>
        <v>0.97164648305973123</v>
      </c>
      <c r="F136" s="577">
        <f t="shared" ca="1" si="48"/>
        <v>-1.5751953855704891E-2</v>
      </c>
      <c r="G136" s="590"/>
      <c r="H136" s="591"/>
      <c r="I136" s="592"/>
      <c r="J136" s="593"/>
      <c r="K136" s="572"/>
      <c r="L136" s="593"/>
      <c r="M136" s="583"/>
      <c r="N136" s="592"/>
      <c r="O136" s="644"/>
      <c r="P136" s="593"/>
      <c r="Q136" s="572"/>
      <c r="R136" s="593"/>
      <c r="S136" s="583"/>
      <c r="T136" s="593"/>
      <c r="U136" s="572"/>
      <c r="V136" s="594"/>
      <c r="W136" s="583"/>
      <c r="X136" s="593"/>
      <c r="Y136" s="572"/>
      <c r="Z136" s="595"/>
      <c r="AA136" s="583"/>
      <c r="AB136" s="593"/>
      <c r="AC136" s="572"/>
      <c r="AD136" s="595"/>
      <c r="AE136" s="583"/>
      <c r="AF136" s="593"/>
      <c r="AG136" s="596"/>
      <c r="AH136" s="613"/>
      <c r="AI136" s="613"/>
      <c r="AJ136" s="572"/>
      <c r="AK136" s="597"/>
      <c r="AL136" s="597"/>
      <c r="AM136" s="583"/>
      <c r="AN136" s="89">
        <f t="shared" ref="AN136:AN199" ca="1" si="65">IF(F136&lt;&gt;0,IF((F136*F135)&lt;=0,D136,D136+AN135),D136)</f>
        <v>4.550000000000046</v>
      </c>
      <c r="AO136" s="90">
        <f t="shared" ref="AO136:AO199" ca="1" si="66">IF(F136*F135&gt;0,AO135+1,1)</f>
        <v>91</v>
      </c>
      <c r="AP136" s="90">
        <f ca="1">IF($AO136=1,MATCH(1,$AO137:$AO$533,0),$AP135)</f>
        <v>487</v>
      </c>
      <c r="AQ136" s="594">
        <f t="shared" ref="AQ136:AQ199" ca="1" si="67">IF($AR136&gt;$BC$62,MIN(IF($AP136&gt;($AV$4/0.05),1+(($AP136-($AV$4/0.05))*((($BB$62-1)/(($BA$62-$AV$4)/0.05)))),1),$BB$62),1)</f>
        <v>1</v>
      </c>
      <c r="AR136" s="594">
        <f t="shared" ca="1" si="49"/>
        <v>-1.5703433367641909E-2</v>
      </c>
      <c r="AS136" s="1">
        <f t="shared" ca="1" si="64"/>
        <v>0</v>
      </c>
      <c r="AT136" s="91">
        <f ca="1">AVERAGE(F136:INDIRECT("F"&amp;(ROW()-AO136+1)))</f>
        <v>-1.5492289265747441E-2</v>
      </c>
      <c r="AU136" s="91">
        <f ca="1">IF(AT136&gt;0,MAX(F136:INDIRECT("F"&amp;(ROW()-AO136+1))),MIN(F136:INDIRECT("F"&amp;(ROW()-AO136+1))))</f>
        <v>-1.575195385570503E-2</v>
      </c>
      <c r="AV136" s="92">
        <f t="shared" ref="AV136:AV199" ca="1" si="68">-(INDIRECT("C"&amp;(ROW()-AO136))-C136)</f>
        <v>-370.06199999999535</v>
      </c>
      <c r="AW136" s="92">
        <f t="shared" ref="AW136:AW199" ca="1" si="69">IF(F136&gt;0,AW135+C136-C135,AW135)</f>
        <v>0</v>
      </c>
      <c r="AX136" s="92">
        <f t="shared" ref="AX136:AX199" ca="1" si="70">IF(F136&lt;0,AX135-(C135-C136),AX135)</f>
        <v>-370.06199999999535</v>
      </c>
      <c r="AZ136" s="101" t="s">
        <v>43</v>
      </c>
      <c r="BA136" s="507">
        <v>0</v>
      </c>
      <c r="BB136" s="508">
        <v>0</v>
      </c>
      <c r="BC136" s="104">
        <f t="shared" si="53"/>
        <v>1</v>
      </c>
      <c r="BD136" s="105">
        <f ca="1">AVERAGE(C257:C268)</f>
        <v>1653.9510000000098</v>
      </c>
      <c r="BE136" s="106">
        <f t="shared" ca="1" si="55"/>
        <v>1</v>
      </c>
      <c r="BF136" s="107" t="s">
        <v>142</v>
      </c>
      <c r="BG136" s="108">
        <f t="shared" si="54"/>
        <v>1</v>
      </c>
      <c r="BH136" s="109">
        <f ca="1">$G$268</f>
        <v>0.97633333333333328</v>
      </c>
      <c r="BI136" s="109">
        <f t="shared" ca="1" si="56"/>
        <v>0.97633333333333328</v>
      </c>
      <c r="BJ136" s="111">
        <f t="shared" ca="1" si="57"/>
        <v>3.3743803338842941E-3</v>
      </c>
      <c r="BK136" s="112">
        <f t="shared" ca="1" si="58"/>
        <v>0.99786201452261802</v>
      </c>
      <c r="BL136" s="117">
        <f t="shared" ca="1" si="59"/>
        <v>3.4487872561303717E-3</v>
      </c>
      <c r="BM136" s="114"/>
      <c r="BN136" s="109">
        <f ca="1">$H$268</f>
        <v>0.97633333333333328</v>
      </c>
      <c r="BO136" s="109">
        <f t="shared" ca="1" si="60"/>
        <v>0.97633333333333328</v>
      </c>
      <c r="BP136" s="111">
        <f t="shared" ca="1" si="61"/>
        <v>3.3743803338842941E-3</v>
      </c>
      <c r="BQ136" s="112">
        <f t="shared" ca="1" si="62"/>
        <v>0.99779800600125057</v>
      </c>
      <c r="BR136" s="117">
        <f t="shared" ca="1" si="63"/>
        <v>3.4485660313822975E-3</v>
      </c>
    </row>
    <row r="137" spans="1:70" x14ac:dyDescent="0.2">
      <c r="A137" s="587"/>
      <c r="B137" s="588">
        <f>'Raw Elevation Data'!F134</f>
        <v>6.500000000000048</v>
      </c>
      <c r="C137" s="588">
        <f ca="1">'Raw Elevation Data'!L134</f>
        <v>2175.7800000000043</v>
      </c>
      <c r="D137" s="588">
        <f t="shared" si="52"/>
        <v>5.0000000000000711E-2</v>
      </c>
      <c r="E137" s="595">
        <f t="shared" ref="E137:E200" ca="1" si="71">IF($F137&gt;=0,(1+($F137/0.01)*(IF($B137&gt;=$BA$48,$BC$48+(($BC$49-$BC$48)/$BB$49)*(($B137-$BA$48)/0.05),IF($B137&gt;=$BA$47,$BC$47+(($BC$48-$BC$47)/$BB$48)*(($B137-$BA$47)/0.05),$BC$46))))*AQ137,1+($F137/0.01)*(IF($B137&gt;=$BA$48,$BD$48+(($BD$49-$BD$48)/$BB$49)*(($B137-$BA$48)/0.05),IF($B137&gt;=$BA$47,$BD$47+(($BD$48-$BD$47)/$BB$48)*(($B137-$BA$47)/0.05),$BD$46))))</f>
        <v>0.97164648305973433</v>
      </c>
      <c r="F137" s="577">
        <f t="shared" ref="F137:F200" ca="1" si="72">TAN(ASIN((C138-C136)/((B138-B136)*5280)))</f>
        <v>-1.5751953855703167E-2</v>
      </c>
      <c r="G137" s="590"/>
      <c r="H137" s="591"/>
      <c r="I137" s="592"/>
      <c r="J137" s="593"/>
      <c r="K137" s="572"/>
      <c r="L137" s="593">
        <f ca="1">IF($M137&gt;=0,(1+((TAN(ASIN(($C137-$C135)/(($B137-$B135)*5280))))/0.01)*(IF($B137&gt;=$BA$48,$BC$48+(($BC$49-$BC$48)/$BB$49)*(($B137-$BA$48)/0.05),IF($B137&gt;=$BA$47,$BC$47+(($BC$48-$BC$47)/$BB$48)*(($B137-$BA$47)/0.05),$BC$46))))*AVERAGE(AQ136:AQ137),   1+((TAN(ASIN(($C137-$C135)/(($B137-$B135)*5280))))/0.01)*(IF($B137&gt;=$BA$48,$BD$48+(($BD$49-$BD$48)/$BB$49)*(($B137-$BA$48)/0.05),IF($B137&gt;=$BA$47,$BD$47+(($BD$48-$BD$47)/$BB$48)*(($B137-$BA$47)/0.05),$BD$46))))</f>
        <v>0.97164648305973123</v>
      </c>
      <c r="M137" s="583">
        <f ca="1">C137-C135</f>
        <v>-8.316000000000713</v>
      </c>
      <c r="N137" s="592"/>
      <c r="O137" s="644"/>
      <c r="P137" s="593"/>
      <c r="Q137" s="572"/>
      <c r="R137" s="593"/>
      <c r="S137" s="583"/>
      <c r="T137" s="593"/>
      <c r="U137" s="572"/>
      <c r="V137" s="594">
        <f ca="1">IF(W137&gt;=0,(1+((TAN(ASIN((C137-C132)/((B137-B132)*5280))))/0.01)*(IF(B132&gt;=$BA$48,$BC$48,IF(B132&gt;=$BA$47,$BC$47,$BC$46))))*AVERAGE(AQ133:AQ137),1+((TAN(ASIN((C137-C132)/((B137-B132)*5280))))/0.01)*(IF(B132&gt;=$BA$48,$BD$48,IF(B132&gt;=$BA$47,$BD$47,$BD$46))))</f>
        <v>0.97164648305973311</v>
      </c>
      <c r="W137" s="583">
        <f ca="1">C137-C132</f>
        <v>-20.790000000000418</v>
      </c>
      <c r="X137" s="593"/>
      <c r="Y137" s="572"/>
      <c r="Z137" s="595">
        <f ca="1">IF(AA137&gt;=0,(1+((TAN(ASIN((C137-C127)/((B137-B127)*5280))))/0.01)*(IF(B127&gt;=$BA$48,$BC$48,IF(B127&gt;=$BA$47,$BC$47,$BC$46))))*AVERAGE(AQ128:AQ137),1+((TAN(ASIN((C137-C127)/((B137-B127)*5280))))/0.01)*(IF(B127&gt;=$BA$48,$BD$48,IF(B127&gt;=$BA$47,$BD$47,$BD$46))))</f>
        <v>0.97164648305973333</v>
      </c>
      <c r="AA137" s="583">
        <f ca="1">C137-C127</f>
        <v>-41.580000000000382</v>
      </c>
      <c r="AB137" s="593"/>
      <c r="AC137" s="572"/>
      <c r="AD137" s="595"/>
      <c r="AE137" s="583"/>
      <c r="AF137" s="593"/>
      <c r="AG137" s="596"/>
      <c r="AH137" s="613"/>
      <c r="AI137" s="613"/>
      <c r="AJ137" s="572"/>
      <c r="AK137" s="597"/>
      <c r="AL137" s="597"/>
      <c r="AM137" s="583"/>
      <c r="AN137" s="89">
        <f t="shared" ca="1" si="65"/>
        <v>4.6000000000000467</v>
      </c>
      <c r="AO137" s="90">
        <f t="shared" ca="1" si="66"/>
        <v>92</v>
      </c>
      <c r="AP137" s="90">
        <f ca="1">IF($AO137=1,MATCH(1,$AO138:$AO$533,0),$AP136)</f>
        <v>487</v>
      </c>
      <c r="AQ137" s="594">
        <f t="shared" ca="1" si="67"/>
        <v>1</v>
      </c>
      <c r="AR137" s="594">
        <f t="shared" ref="AR137:AR200" ca="1" si="73">INDIRECT("AT"&amp;ROW()+$AP137-$AO137)</f>
        <v>-1.5703433367641909E-2</v>
      </c>
      <c r="AS137" s="1">
        <f t="shared" ca="1" si="64"/>
        <v>0</v>
      </c>
      <c r="AT137" s="91">
        <f ca="1">AVERAGE(F137:INDIRECT("F"&amp;(ROW()-AO137+1)))</f>
        <v>-1.5495111706942611E-2</v>
      </c>
      <c r="AU137" s="91">
        <f ca="1">IF(AT137&gt;0,MAX(F137:INDIRECT("F"&amp;(ROW()-AO137+1))),MIN(F137:INDIRECT("F"&amp;(ROW()-AO137+1))))</f>
        <v>-1.575195385570503E-2</v>
      </c>
      <c r="AV137" s="92">
        <f t="shared" ca="1" si="68"/>
        <v>-374.21999999999571</v>
      </c>
      <c r="AW137" s="92">
        <f t="shared" ca="1" si="69"/>
        <v>0</v>
      </c>
      <c r="AX137" s="92">
        <f t="shared" ca="1" si="70"/>
        <v>-374.21999999999571</v>
      </c>
      <c r="AZ137" s="101" t="s">
        <v>44</v>
      </c>
      <c r="BA137" s="507">
        <v>0</v>
      </c>
      <c r="BB137" s="508">
        <v>0</v>
      </c>
      <c r="BC137" s="104">
        <f t="shared" si="53"/>
        <v>1</v>
      </c>
      <c r="BD137" s="105">
        <f ca="1">AVERAGE(C269:C280)</f>
        <v>1604.0550000000103</v>
      </c>
      <c r="BE137" s="106">
        <f t="shared" ca="1" si="55"/>
        <v>1</v>
      </c>
      <c r="BF137" s="107" t="s">
        <v>142</v>
      </c>
      <c r="BG137" s="108">
        <f t="shared" si="54"/>
        <v>1</v>
      </c>
      <c r="BH137" s="109">
        <f ca="1">$G$280</f>
        <v>0.97633333333333328</v>
      </c>
      <c r="BI137" s="109">
        <f t="shared" ca="1" si="56"/>
        <v>0.97633333333333328</v>
      </c>
      <c r="BJ137" s="111">
        <f t="shared" ca="1" si="57"/>
        <v>3.3743803338842941E-3</v>
      </c>
      <c r="BK137" s="112">
        <f t="shared" ca="1" si="58"/>
        <v>0.99786201452261802</v>
      </c>
      <c r="BL137" s="117">
        <f t="shared" ca="1" si="59"/>
        <v>3.4487872561303717E-3</v>
      </c>
      <c r="BM137" s="114"/>
      <c r="BN137" s="109">
        <f ca="1">$H$280</f>
        <v>0.97633333333333328</v>
      </c>
      <c r="BO137" s="109">
        <f t="shared" ca="1" si="60"/>
        <v>0.97633333333333328</v>
      </c>
      <c r="BP137" s="111">
        <f t="shared" ca="1" si="61"/>
        <v>3.3743803338842941E-3</v>
      </c>
      <c r="BQ137" s="112">
        <f t="shared" ca="1" si="62"/>
        <v>0.99779800600125057</v>
      </c>
      <c r="BR137" s="117">
        <f t="shared" ca="1" si="63"/>
        <v>3.4485660313822975E-3</v>
      </c>
    </row>
    <row r="138" spans="1:70" x14ac:dyDescent="0.2">
      <c r="A138" s="587"/>
      <c r="B138" s="588">
        <f>'Raw Elevation Data'!F135</f>
        <v>6.5500000000000487</v>
      </c>
      <c r="C138" s="588">
        <f ca="1">'Raw Elevation Data'!L135</f>
        <v>2171.6220000000048</v>
      </c>
      <c r="D138" s="588">
        <f t="shared" si="52"/>
        <v>5.0000000000000711E-2</v>
      </c>
      <c r="E138" s="595">
        <f t="shared" ca="1" si="71"/>
        <v>0.97164648305973589</v>
      </c>
      <c r="F138" s="577">
        <f t="shared" ca="1" si="72"/>
        <v>-1.5751953855702307E-2</v>
      </c>
      <c r="G138" s="590"/>
      <c r="H138" s="591"/>
      <c r="I138" s="592"/>
      <c r="J138" s="593"/>
      <c r="K138" s="572"/>
      <c r="L138" s="593"/>
      <c r="M138" s="583"/>
      <c r="N138" s="592"/>
      <c r="O138" s="644"/>
      <c r="P138" s="593"/>
      <c r="Q138" s="572"/>
      <c r="R138" s="593"/>
      <c r="S138" s="583"/>
      <c r="T138" s="593"/>
      <c r="U138" s="572"/>
      <c r="V138" s="594"/>
      <c r="W138" s="583"/>
      <c r="X138" s="593"/>
      <c r="Y138" s="572"/>
      <c r="Z138" s="595"/>
      <c r="AA138" s="583"/>
      <c r="AB138" s="593"/>
      <c r="AC138" s="572"/>
      <c r="AD138" s="595"/>
      <c r="AE138" s="583"/>
      <c r="AF138" s="593"/>
      <c r="AG138" s="596"/>
      <c r="AH138" s="613"/>
      <c r="AI138" s="613"/>
      <c r="AJ138" s="572"/>
      <c r="AK138" s="597"/>
      <c r="AL138" s="597"/>
      <c r="AM138" s="583"/>
      <c r="AN138" s="89">
        <f t="shared" ca="1" si="65"/>
        <v>4.6500000000000474</v>
      </c>
      <c r="AO138" s="90">
        <f t="shared" ca="1" si="66"/>
        <v>93</v>
      </c>
      <c r="AP138" s="90">
        <f ca="1">IF($AO138=1,MATCH(1,$AO139:$AO$533,0),$AP137)</f>
        <v>487</v>
      </c>
      <c r="AQ138" s="594">
        <f t="shared" ca="1" si="67"/>
        <v>1</v>
      </c>
      <c r="AR138" s="594">
        <f t="shared" ca="1" si="73"/>
        <v>-1.5703433367641909E-2</v>
      </c>
      <c r="AS138" s="1">
        <f t="shared" ca="1" si="64"/>
        <v>0</v>
      </c>
      <c r="AT138" s="91">
        <f ca="1">AVERAGE(F138:INDIRECT("F"&amp;(ROW()-AO138+1)))</f>
        <v>-1.5497873450477663E-2</v>
      </c>
      <c r="AU138" s="91">
        <f ca="1">IF(AT138&gt;0,MAX(F138:INDIRECT("F"&amp;(ROW()-AO138+1))),MIN(F138:INDIRECT("F"&amp;(ROW()-AO138+1))))</f>
        <v>-1.575195385570503E-2</v>
      </c>
      <c r="AV138" s="92">
        <f t="shared" ca="1" si="68"/>
        <v>-378.37799999999515</v>
      </c>
      <c r="AW138" s="92">
        <f t="shared" ca="1" si="69"/>
        <v>0</v>
      </c>
      <c r="AX138" s="92">
        <f t="shared" ca="1" si="70"/>
        <v>-378.37799999999515</v>
      </c>
      <c r="AZ138" s="101" t="s">
        <v>45</v>
      </c>
      <c r="BA138" s="507">
        <v>0</v>
      </c>
      <c r="BB138" s="508">
        <v>0</v>
      </c>
      <c r="BC138" s="104">
        <f t="shared" si="53"/>
        <v>1</v>
      </c>
      <c r="BD138" s="105">
        <f ca="1">AVERAGE(C281:C293)</f>
        <v>1552.0800000000106</v>
      </c>
      <c r="BE138" s="106">
        <f t="shared" ca="1" si="55"/>
        <v>1</v>
      </c>
      <c r="BF138" s="107" t="s">
        <v>142</v>
      </c>
      <c r="BG138" s="108">
        <f t="shared" si="54"/>
        <v>1</v>
      </c>
      <c r="BH138" s="109">
        <f ca="1">$G$293</f>
        <v>0.97633333333333328</v>
      </c>
      <c r="BI138" s="109">
        <f t="shared" ca="1" si="56"/>
        <v>0.97633333333333328</v>
      </c>
      <c r="BJ138" s="111">
        <f t="shared" ca="1" si="57"/>
        <v>3.3743803338842941E-3</v>
      </c>
      <c r="BK138" s="112">
        <f t="shared" ca="1" si="58"/>
        <v>0.99786201452261802</v>
      </c>
      <c r="BL138" s="117">
        <f t="shared" ca="1" si="59"/>
        <v>3.4487872561303717E-3</v>
      </c>
      <c r="BM138" s="114"/>
      <c r="BN138" s="109">
        <f ca="1">$H$293</f>
        <v>0.97633333333333328</v>
      </c>
      <c r="BO138" s="109">
        <f t="shared" ca="1" si="60"/>
        <v>0.97633333333333328</v>
      </c>
      <c r="BP138" s="111">
        <f t="shared" ca="1" si="61"/>
        <v>3.3743803338842941E-3</v>
      </c>
      <c r="BQ138" s="112">
        <f t="shared" ca="1" si="62"/>
        <v>0.99779800600125057</v>
      </c>
      <c r="BR138" s="117">
        <f t="shared" ca="1" si="63"/>
        <v>3.4485660313822975E-3</v>
      </c>
    </row>
    <row r="139" spans="1:70" x14ac:dyDescent="0.2">
      <c r="A139" s="587"/>
      <c r="B139" s="588">
        <f>'Raw Elevation Data'!F136</f>
        <v>6.6000000000000494</v>
      </c>
      <c r="C139" s="588">
        <f ca="1">'Raw Elevation Data'!L136</f>
        <v>2167.4640000000049</v>
      </c>
      <c r="D139" s="588">
        <f t="shared" si="52"/>
        <v>5.0000000000000711E-2</v>
      </c>
      <c r="E139" s="595">
        <f t="shared" ca="1" si="71"/>
        <v>0.97164648305973433</v>
      </c>
      <c r="F139" s="577">
        <f t="shared" ca="1" si="72"/>
        <v>-1.5751953855703167E-2</v>
      </c>
      <c r="G139" s="590"/>
      <c r="H139" s="591"/>
      <c r="I139" s="592"/>
      <c r="J139" s="593"/>
      <c r="K139" s="572"/>
      <c r="L139" s="593">
        <f ca="1">IF($M139&gt;=0,(1+((TAN(ASIN(($C139-$C137)/(($B139-$B137)*5280))))/0.01)*(IF($B139&gt;=$BA$48,$BC$48+(($BC$49-$BC$48)/$BB$49)*(($B139-$BA$48)/0.05),IF($B139&gt;=$BA$47,$BC$47+(($BC$48-$BC$47)/$BB$48)*(($B139-$BA$47)/0.05),$BC$46))))*AVERAGE(AQ138:AQ139),   1+((TAN(ASIN(($C139-$C137)/(($B139-$B137)*5280))))/0.01)*(IF($B139&gt;=$BA$48,$BD$48+(($BD$49-$BD$48)/$BB$49)*(($B139-$BA$48)/0.05),IF($B139&gt;=$BA$47,$BD$47+(($BD$48-$BD$47)/$BB$48)*(($B139-$BA$47)/0.05),$BD$46))))</f>
        <v>0.97164648305973589</v>
      </c>
      <c r="M139" s="583">
        <f ca="1">C139-C137</f>
        <v>-8.3159999999993488</v>
      </c>
      <c r="N139" s="592"/>
      <c r="O139" s="644"/>
      <c r="P139" s="593"/>
      <c r="Q139" s="572"/>
      <c r="R139" s="593">
        <f ca="1">IF(S139&gt;=0,(1+((TAN(ASIN((C139-C135)/((B139-B135)*5280))))/0.01)*(IF(B135&gt;=$BA$48,$BC$48,IF(B135&gt;=$BA$47,$BC$47,$BC$46))))*AVERAGE(AQ136:AQ139),1+((TAN(ASIN((C139-C135)/((B139-B135)*5280))))/0.01)*(IF(B135&gt;=$BA$48,$BD$48,IF(B135&gt;=$BA$47,$BD$47,$BD$46))))</f>
        <v>0.97164648305973356</v>
      </c>
      <c r="S139" s="583">
        <f ca="1">C139-C135</f>
        <v>-16.632000000000062</v>
      </c>
      <c r="T139" s="593"/>
      <c r="U139" s="572"/>
      <c r="V139" s="594"/>
      <c r="W139" s="583"/>
      <c r="X139" s="593"/>
      <c r="Y139" s="572"/>
      <c r="Z139" s="595"/>
      <c r="AA139" s="583"/>
      <c r="AB139" s="593"/>
      <c r="AC139" s="572"/>
      <c r="AD139" s="595"/>
      <c r="AE139" s="583"/>
      <c r="AF139" s="593"/>
      <c r="AG139" s="596"/>
      <c r="AH139" s="613"/>
      <c r="AI139" s="613"/>
      <c r="AJ139" s="572"/>
      <c r="AK139" s="597"/>
      <c r="AL139" s="597"/>
      <c r="AM139" s="583"/>
      <c r="AN139" s="89">
        <f t="shared" ca="1" si="65"/>
        <v>4.7000000000000481</v>
      </c>
      <c r="AO139" s="90">
        <f t="shared" ca="1" si="66"/>
        <v>94</v>
      </c>
      <c r="AP139" s="90">
        <f ca="1">IF($AO139=1,MATCH(1,$AO140:$AO$533,0),$AP138)</f>
        <v>487</v>
      </c>
      <c r="AQ139" s="594">
        <f t="shared" ca="1" si="67"/>
        <v>1</v>
      </c>
      <c r="AR139" s="594">
        <f t="shared" ca="1" si="73"/>
        <v>-1.5703433367641909E-2</v>
      </c>
      <c r="AS139" s="1">
        <f t="shared" ca="1" si="64"/>
        <v>0</v>
      </c>
      <c r="AT139" s="91">
        <f ca="1">AVERAGE(F139:INDIRECT("F"&amp;(ROW()-AO139+1)))</f>
        <v>-1.5500576433511975E-2</v>
      </c>
      <c r="AU139" s="91">
        <f ca="1">IF(AT139&gt;0,MAX(F139:INDIRECT("F"&amp;(ROW()-AO139+1))),MIN(F139:INDIRECT("F"&amp;(ROW()-AO139+1))))</f>
        <v>-1.575195385570503E-2</v>
      </c>
      <c r="AV139" s="92">
        <f t="shared" ca="1" si="68"/>
        <v>-382.53599999999506</v>
      </c>
      <c r="AW139" s="92">
        <f t="shared" ca="1" si="69"/>
        <v>0</v>
      </c>
      <c r="AX139" s="92">
        <f t="shared" ca="1" si="70"/>
        <v>-382.53599999999506</v>
      </c>
      <c r="AZ139" s="101" t="s">
        <v>46</v>
      </c>
      <c r="BA139" s="507">
        <v>0</v>
      </c>
      <c r="BB139" s="508">
        <v>0</v>
      </c>
      <c r="BC139" s="104">
        <f t="shared" si="53"/>
        <v>1</v>
      </c>
      <c r="BD139" s="105">
        <f ca="1">AVERAGE(C294:C305)</f>
        <v>1500.1050000000114</v>
      </c>
      <c r="BE139" s="106">
        <f t="shared" ca="1" si="55"/>
        <v>1</v>
      </c>
      <c r="BF139" s="107" t="s">
        <v>142</v>
      </c>
      <c r="BG139" s="108">
        <f t="shared" si="54"/>
        <v>1</v>
      </c>
      <c r="BH139" s="109">
        <f ca="1">$G$305</f>
        <v>0.97633333333333328</v>
      </c>
      <c r="BI139" s="109">
        <f t="shared" ca="1" si="56"/>
        <v>0.97633333333333328</v>
      </c>
      <c r="BJ139" s="111">
        <f t="shared" ca="1" si="57"/>
        <v>3.3743803338842941E-3</v>
      </c>
      <c r="BK139" s="112">
        <f t="shared" ca="1" si="58"/>
        <v>0.99786201452261802</v>
      </c>
      <c r="BL139" s="117">
        <f t="shared" ca="1" si="59"/>
        <v>3.4487872561303717E-3</v>
      </c>
      <c r="BM139" s="114"/>
      <c r="BN139" s="109">
        <f ca="1">$H$305</f>
        <v>0.97633333333333328</v>
      </c>
      <c r="BO139" s="109">
        <f t="shared" ca="1" si="60"/>
        <v>0.97633333333333328</v>
      </c>
      <c r="BP139" s="111">
        <f t="shared" ca="1" si="61"/>
        <v>3.3743803338842941E-3</v>
      </c>
      <c r="BQ139" s="112">
        <f t="shared" ca="1" si="62"/>
        <v>0.99779800600125057</v>
      </c>
      <c r="BR139" s="117">
        <f t="shared" ca="1" si="63"/>
        <v>3.4485660313822975E-3</v>
      </c>
    </row>
    <row r="140" spans="1:70" x14ac:dyDescent="0.2">
      <c r="A140" s="587"/>
      <c r="B140" s="588">
        <f>'Raw Elevation Data'!F137</f>
        <v>6.6500000000000501</v>
      </c>
      <c r="C140" s="588">
        <f ca="1">'Raw Elevation Data'!L137</f>
        <v>2163.306000000005</v>
      </c>
      <c r="D140" s="588">
        <f t="shared" si="52"/>
        <v>5.0000000000000711E-2</v>
      </c>
      <c r="E140" s="595">
        <f t="shared" ca="1" si="71"/>
        <v>0.97164648305973278</v>
      </c>
      <c r="F140" s="577">
        <f t="shared" ca="1" si="72"/>
        <v>-1.5751953855704028E-2</v>
      </c>
      <c r="G140" s="590"/>
      <c r="H140" s="591"/>
      <c r="I140" s="592"/>
      <c r="J140" s="593"/>
      <c r="K140" s="572"/>
      <c r="L140" s="593"/>
      <c r="M140" s="583"/>
      <c r="N140" s="592"/>
      <c r="O140" s="644"/>
      <c r="P140" s="593"/>
      <c r="Q140" s="572"/>
      <c r="R140" s="593"/>
      <c r="S140" s="583"/>
      <c r="T140" s="593"/>
      <c r="U140" s="572"/>
      <c r="V140" s="594"/>
      <c r="W140" s="583"/>
      <c r="X140" s="593"/>
      <c r="Y140" s="572"/>
      <c r="Z140" s="595"/>
      <c r="AA140" s="583"/>
      <c r="AB140" s="593"/>
      <c r="AC140" s="572"/>
      <c r="AD140" s="595"/>
      <c r="AE140" s="583"/>
      <c r="AF140" s="593"/>
      <c r="AG140" s="596"/>
      <c r="AH140" s="613"/>
      <c r="AI140" s="613"/>
      <c r="AJ140" s="572"/>
      <c r="AK140" s="597"/>
      <c r="AL140" s="597"/>
      <c r="AM140" s="583"/>
      <c r="AN140" s="89">
        <f t="shared" ca="1" si="65"/>
        <v>4.7500000000000488</v>
      </c>
      <c r="AO140" s="90">
        <f t="shared" ca="1" si="66"/>
        <v>95</v>
      </c>
      <c r="AP140" s="90">
        <f ca="1">IF($AO140=1,MATCH(1,$AO141:$AO$533,0),$AP139)</f>
        <v>487</v>
      </c>
      <c r="AQ140" s="594">
        <f t="shared" ca="1" si="67"/>
        <v>1</v>
      </c>
      <c r="AR140" s="594">
        <f t="shared" ca="1" si="73"/>
        <v>-1.5703433367641909E-2</v>
      </c>
      <c r="AS140" s="1">
        <f t="shared" ca="1" si="64"/>
        <v>0</v>
      </c>
      <c r="AT140" s="91">
        <f ca="1">AVERAGE(F140:INDIRECT("F"&amp;(ROW()-AO140+1)))</f>
        <v>-1.5503222511640314E-2</v>
      </c>
      <c r="AU140" s="91">
        <f ca="1">IF(AT140&gt;0,MAX(F140:INDIRECT("F"&amp;(ROW()-AO140+1))),MIN(F140:INDIRECT("F"&amp;(ROW()-AO140+1))))</f>
        <v>-1.575195385570503E-2</v>
      </c>
      <c r="AV140" s="92">
        <f t="shared" ca="1" si="68"/>
        <v>-386.69399999999496</v>
      </c>
      <c r="AW140" s="92">
        <f t="shared" ca="1" si="69"/>
        <v>0</v>
      </c>
      <c r="AX140" s="92">
        <f t="shared" ca="1" si="70"/>
        <v>-386.69399999999496</v>
      </c>
      <c r="AZ140" s="101" t="s">
        <v>47</v>
      </c>
      <c r="BA140" s="507">
        <v>0</v>
      </c>
      <c r="BB140" s="508">
        <v>0</v>
      </c>
      <c r="BC140" s="104">
        <f t="shared" si="53"/>
        <v>1</v>
      </c>
      <c r="BD140" s="105">
        <f ca="1">AVERAGE(C306:C318)</f>
        <v>1448.1300000000119</v>
      </c>
      <c r="BE140" s="106">
        <f t="shared" ca="1" si="55"/>
        <v>1</v>
      </c>
      <c r="BF140" s="107" t="s">
        <v>142</v>
      </c>
      <c r="BG140" s="108">
        <f t="shared" si="54"/>
        <v>1</v>
      </c>
      <c r="BH140" s="109">
        <f ca="1">$G$318</f>
        <v>0.97633333333333328</v>
      </c>
      <c r="BI140" s="109">
        <f t="shared" ca="1" si="56"/>
        <v>0.97633333333333328</v>
      </c>
      <c r="BJ140" s="111">
        <f t="shared" ca="1" si="57"/>
        <v>3.3743803338842941E-3</v>
      </c>
      <c r="BK140" s="112">
        <f t="shared" ca="1" si="58"/>
        <v>0.99786201452261802</v>
      </c>
      <c r="BL140" s="117">
        <f t="shared" ca="1" si="59"/>
        <v>3.4487872561303717E-3</v>
      </c>
      <c r="BM140" s="114"/>
      <c r="BN140" s="109">
        <f ca="1">$H$318</f>
        <v>0.97633333333333328</v>
      </c>
      <c r="BO140" s="109">
        <f t="shared" ca="1" si="60"/>
        <v>0.97633333333333328</v>
      </c>
      <c r="BP140" s="111">
        <f t="shared" ca="1" si="61"/>
        <v>3.3743803338842941E-3</v>
      </c>
      <c r="BQ140" s="112">
        <f t="shared" ca="1" si="62"/>
        <v>0.99779800600125057</v>
      </c>
      <c r="BR140" s="117">
        <f t="shared" ca="1" si="63"/>
        <v>3.4485660313822975E-3</v>
      </c>
    </row>
    <row r="141" spans="1:70" x14ac:dyDescent="0.2">
      <c r="A141" s="587"/>
      <c r="B141" s="588">
        <f>'Raw Elevation Data'!F138</f>
        <v>6.7000000000000508</v>
      </c>
      <c r="C141" s="588">
        <f ca="1">'Raw Elevation Data'!L138</f>
        <v>2159.1480000000047</v>
      </c>
      <c r="D141" s="588">
        <f t="shared" si="52"/>
        <v>5.0000000000000711E-2</v>
      </c>
      <c r="E141" s="595">
        <f t="shared" ca="1" si="71"/>
        <v>0.97164648305973433</v>
      </c>
      <c r="F141" s="577">
        <f t="shared" ca="1" si="72"/>
        <v>-1.5751953855703167E-2</v>
      </c>
      <c r="G141" s="590"/>
      <c r="H141" s="591"/>
      <c r="I141" s="592"/>
      <c r="J141" s="593"/>
      <c r="K141" s="572"/>
      <c r="L141" s="593">
        <f ca="1">IF($M141&gt;=0,(1+((TAN(ASIN(($C141-$C139)/(($B141-$B139)*5280))))/0.01)*(IF($B141&gt;=$BA$48,$BC$48+(($BC$49-$BC$48)/$BB$49)*(($B141-$BA$48)/0.05),IF($B141&gt;=$BA$47,$BC$47+(($BC$48-$BC$47)/$BB$48)*(($B141-$BA$47)/0.05),$BC$46))))*AVERAGE(AQ140:AQ141),   1+((TAN(ASIN(($C141-$C139)/(($B141-$B139)*5280))))/0.01)*(IF($B141&gt;=$BA$48,$BD$48+(($BD$49-$BD$48)/$BB$49)*(($B141-$BA$48)/0.05),IF($B141&gt;=$BA$47,$BD$47+(($BD$48-$BD$47)/$BB$48)*(($B141-$BA$47)/0.05),$BD$46))))</f>
        <v>0.97164648305973278</v>
      </c>
      <c r="M141" s="583">
        <f ca="1">C141-C139</f>
        <v>-8.3160000000002583</v>
      </c>
      <c r="N141" s="592"/>
      <c r="O141" s="644"/>
      <c r="P141" s="593"/>
      <c r="Q141" s="572"/>
      <c r="R141" s="593"/>
      <c r="S141" s="583"/>
      <c r="T141" s="593"/>
      <c r="U141" s="572"/>
      <c r="V141" s="594"/>
      <c r="W141" s="583"/>
      <c r="X141" s="593"/>
      <c r="Y141" s="572"/>
      <c r="Z141" s="595"/>
      <c r="AA141" s="583"/>
      <c r="AB141" s="593"/>
      <c r="AC141" s="572"/>
      <c r="AD141" s="595"/>
      <c r="AE141" s="583"/>
      <c r="AF141" s="593"/>
      <c r="AG141" s="596"/>
      <c r="AH141" s="613"/>
      <c r="AI141" s="613"/>
      <c r="AJ141" s="572"/>
      <c r="AK141" s="597"/>
      <c r="AL141" s="597"/>
      <c r="AM141" s="583"/>
      <c r="AN141" s="89">
        <f t="shared" ca="1" si="65"/>
        <v>4.8000000000000496</v>
      </c>
      <c r="AO141" s="90">
        <f t="shared" ca="1" si="66"/>
        <v>96</v>
      </c>
      <c r="AP141" s="90">
        <f ca="1">IF($AO141=1,MATCH(1,$AO142:$AO$533,0),$AP140)</f>
        <v>487</v>
      </c>
      <c r="AQ141" s="594">
        <f t="shared" ca="1" si="67"/>
        <v>1</v>
      </c>
      <c r="AR141" s="594">
        <f t="shared" ca="1" si="73"/>
        <v>-1.5703433367641909E-2</v>
      </c>
      <c r="AS141" s="1">
        <f t="shared" ca="1" si="64"/>
        <v>0</v>
      </c>
      <c r="AT141" s="91">
        <f ca="1">AVERAGE(F141:INDIRECT("F"&amp;(ROW()-AO141+1)))</f>
        <v>-1.5505813463140969E-2</v>
      </c>
      <c r="AU141" s="91">
        <f ca="1">IF(AT141&gt;0,MAX(F141:INDIRECT("F"&amp;(ROW()-AO141+1))),MIN(F141:INDIRECT("F"&amp;(ROW()-AO141+1))))</f>
        <v>-1.575195385570503E-2</v>
      </c>
      <c r="AV141" s="92">
        <f t="shared" ca="1" si="68"/>
        <v>-390.85199999999531</v>
      </c>
      <c r="AW141" s="92">
        <f t="shared" ca="1" si="69"/>
        <v>0</v>
      </c>
      <c r="AX141" s="92">
        <f t="shared" ca="1" si="70"/>
        <v>-390.85199999999531</v>
      </c>
      <c r="AZ141" s="101" t="s">
        <v>51</v>
      </c>
      <c r="BA141" s="507">
        <v>0</v>
      </c>
      <c r="BB141" s="508">
        <v>0</v>
      </c>
      <c r="BC141" s="104">
        <f t="shared" si="53"/>
        <v>1</v>
      </c>
      <c r="BD141" s="105">
        <f ca="1">AVERAGE(C319:C330)</f>
        <v>1396.1550000000118</v>
      </c>
      <c r="BE141" s="106">
        <f t="shared" ca="1" si="55"/>
        <v>1</v>
      </c>
      <c r="BF141" s="107" t="s">
        <v>142</v>
      </c>
      <c r="BG141" s="108">
        <f t="shared" si="54"/>
        <v>1</v>
      </c>
      <c r="BH141" s="109">
        <f ca="1">$G$330</f>
        <v>0.97633333333333328</v>
      </c>
      <c r="BI141" s="109">
        <f t="shared" ca="1" si="56"/>
        <v>0.97633333333333328</v>
      </c>
      <c r="BJ141" s="111">
        <f t="shared" ca="1" si="57"/>
        <v>3.3743803338842941E-3</v>
      </c>
      <c r="BK141" s="112">
        <f t="shared" ca="1" si="58"/>
        <v>0.99786201452261802</v>
      </c>
      <c r="BL141" s="117">
        <f t="shared" ca="1" si="59"/>
        <v>3.4487872561303717E-3</v>
      </c>
      <c r="BM141" s="114"/>
      <c r="BN141" s="109">
        <f ca="1">$H$330</f>
        <v>0.97633333333333328</v>
      </c>
      <c r="BO141" s="109">
        <f t="shared" ca="1" si="60"/>
        <v>0.97633333333333328</v>
      </c>
      <c r="BP141" s="111">
        <f t="shared" ca="1" si="61"/>
        <v>3.3743803338842941E-3</v>
      </c>
      <c r="BQ141" s="112">
        <f t="shared" ca="1" si="62"/>
        <v>0.99779800600125057</v>
      </c>
      <c r="BR141" s="117">
        <f t="shared" ca="1" si="63"/>
        <v>3.4485660313822975E-3</v>
      </c>
    </row>
    <row r="142" spans="1:70" x14ac:dyDescent="0.2">
      <c r="A142" s="587"/>
      <c r="B142" s="588">
        <f>'Raw Elevation Data'!F139</f>
        <v>6.7500000000000515</v>
      </c>
      <c r="C142" s="588">
        <f ca="1">'Raw Elevation Data'!L139</f>
        <v>2154.9900000000052</v>
      </c>
      <c r="D142" s="588">
        <f t="shared" si="52"/>
        <v>5.0000000000000711E-2</v>
      </c>
      <c r="E142" s="595">
        <f t="shared" ca="1" si="71"/>
        <v>0.97164648305973433</v>
      </c>
      <c r="F142" s="577">
        <f t="shared" ca="1" si="72"/>
        <v>-1.5751953855703167E-2</v>
      </c>
      <c r="G142" s="590"/>
      <c r="H142" s="591"/>
      <c r="I142" s="592"/>
      <c r="J142" s="593"/>
      <c r="K142" s="572"/>
      <c r="L142" s="593"/>
      <c r="M142" s="583"/>
      <c r="N142" s="592"/>
      <c r="O142" s="644"/>
      <c r="P142" s="593"/>
      <c r="Q142" s="572"/>
      <c r="R142" s="593"/>
      <c r="S142" s="583"/>
      <c r="T142" s="593"/>
      <c r="U142" s="572"/>
      <c r="V142" s="594">
        <f ca="1">IF(W142&gt;=0,(1+((TAN(ASIN((C142-C137)/((B142-B137)*5280))))/0.01)*(IF(B137&gt;=$BA$48,$BC$48,IF(B137&gt;=$BA$47,$BC$47,$BC$46))))*AVERAGE(AQ138:AQ142),1+((TAN(ASIN((C142-C137)/((B142-B137)*5280))))/0.01)*(IF(B137&gt;=$BA$48,$BD$48,IF(B137&gt;=$BA$47,$BD$47,$BD$46))))</f>
        <v>0.97164648305973489</v>
      </c>
      <c r="W142" s="583">
        <f ca="1">C142-C137</f>
        <v>-20.789999999999054</v>
      </c>
      <c r="X142" s="593"/>
      <c r="Y142" s="572"/>
      <c r="Z142" s="595"/>
      <c r="AA142" s="583"/>
      <c r="AB142" s="593"/>
      <c r="AC142" s="572"/>
      <c r="AD142" s="595"/>
      <c r="AE142" s="583"/>
      <c r="AF142" s="593"/>
      <c r="AG142" s="596"/>
      <c r="AH142" s="613"/>
      <c r="AI142" s="613"/>
      <c r="AJ142" s="572"/>
      <c r="AK142" s="597"/>
      <c r="AL142" s="597"/>
      <c r="AM142" s="583"/>
      <c r="AN142" s="89">
        <f t="shared" ca="1" si="65"/>
        <v>4.8500000000000503</v>
      </c>
      <c r="AO142" s="90">
        <f t="shared" ca="1" si="66"/>
        <v>97</v>
      </c>
      <c r="AP142" s="90">
        <f ca="1">IF($AO142=1,MATCH(1,$AO143:$AO$533,0),$AP141)</f>
        <v>487</v>
      </c>
      <c r="AQ142" s="594">
        <f t="shared" ca="1" si="67"/>
        <v>1</v>
      </c>
      <c r="AR142" s="594">
        <f t="shared" ca="1" si="73"/>
        <v>-1.5703433367641909E-2</v>
      </c>
      <c r="AS142" s="1">
        <f t="shared" ca="1" si="64"/>
        <v>0</v>
      </c>
      <c r="AT142" s="91">
        <f ca="1">AVERAGE(F142:INDIRECT("F"&amp;(ROW()-AO142+1)))</f>
        <v>-1.5508350992961197E-2</v>
      </c>
      <c r="AU142" s="91">
        <f ca="1">IF(AT142&gt;0,MAX(F142:INDIRECT("F"&amp;(ROW()-AO142+1))),MIN(F142:INDIRECT("F"&amp;(ROW()-AO142+1))))</f>
        <v>-1.575195385570503E-2</v>
      </c>
      <c r="AV142" s="92">
        <f t="shared" ca="1" si="68"/>
        <v>-395.00999999999476</v>
      </c>
      <c r="AW142" s="92">
        <f t="shared" ca="1" si="69"/>
        <v>0</v>
      </c>
      <c r="AX142" s="92">
        <f t="shared" ca="1" si="70"/>
        <v>-395.00999999999476</v>
      </c>
      <c r="AZ142" s="504" t="s">
        <v>283</v>
      </c>
      <c r="BA142" s="507">
        <v>0</v>
      </c>
      <c r="BB142" s="508">
        <v>0</v>
      </c>
      <c r="BC142" s="104">
        <f t="shared" si="53"/>
        <v>1</v>
      </c>
      <c r="BD142" s="105">
        <f ca="1">AVERAGE(C331:C343)</f>
        <v>1344.1800000000096</v>
      </c>
      <c r="BE142" s="106">
        <f t="shared" ca="1" si="55"/>
        <v>1</v>
      </c>
      <c r="BF142" s="107" t="s">
        <v>142</v>
      </c>
      <c r="BG142" s="108">
        <f t="shared" si="54"/>
        <v>1</v>
      </c>
      <c r="BH142" s="109">
        <f ca="1">$G$343</f>
        <v>0.97633333333333328</v>
      </c>
      <c r="BI142" s="109">
        <f t="shared" ca="1" si="56"/>
        <v>0.97633333333333328</v>
      </c>
      <c r="BJ142" s="111">
        <f t="shared" ca="1" si="57"/>
        <v>3.3743803338842941E-3</v>
      </c>
      <c r="BK142" s="112">
        <f t="shared" ca="1" si="58"/>
        <v>0.99786201452261802</v>
      </c>
      <c r="BL142" s="117">
        <f t="shared" ca="1" si="59"/>
        <v>3.4487872561303717E-3</v>
      </c>
      <c r="BM142" s="114"/>
      <c r="BN142" s="109">
        <f ca="1">$H$343</f>
        <v>0.97633333333333328</v>
      </c>
      <c r="BO142" s="109">
        <f t="shared" ca="1" si="60"/>
        <v>0.97633333333333328</v>
      </c>
      <c r="BP142" s="111">
        <f t="shared" ca="1" si="61"/>
        <v>3.3743803338842941E-3</v>
      </c>
      <c r="BQ142" s="112">
        <f t="shared" ca="1" si="62"/>
        <v>0.99779800600125057</v>
      </c>
      <c r="BR142" s="117">
        <f t="shared" ca="1" si="63"/>
        <v>3.4485660313822975E-3</v>
      </c>
    </row>
    <row r="143" spans="1:70" x14ac:dyDescent="0.2">
      <c r="A143" s="587"/>
      <c r="B143" s="588">
        <f>'Raw Elevation Data'!F140</f>
        <v>6.8000000000000522</v>
      </c>
      <c r="C143" s="588">
        <f ca="1">'Raw Elevation Data'!L140</f>
        <v>2150.8320000000049</v>
      </c>
      <c r="D143" s="588">
        <f t="shared" si="52"/>
        <v>5.0000000000000711E-2</v>
      </c>
      <c r="E143" s="595">
        <f t="shared" ca="1" si="71"/>
        <v>0.97164648305973278</v>
      </c>
      <c r="F143" s="577">
        <f t="shared" ca="1" si="72"/>
        <v>-1.5751953855704028E-2</v>
      </c>
      <c r="G143" s="590"/>
      <c r="H143" s="591"/>
      <c r="I143" s="592"/>
      <c r="J143" s="593"/>
      <c r="K143" s="572"/>
      <c r="L143" s="593">
        <f ca="1">IF($M143&gt;=0,(1+((TAN(ASIN(($C143-$C141)/(($B143-$B141)*5280))))/0.01)*(IF($B143&gt;=$BA$48,$BC$48+(($BC$49-$BC$48)/$BB$49)*(($B143-$BA$48)/0.05),IF($B143&gt;=$BA$47,$BC$47+(($BC$48-$BC$47)/$BB$48)*(($B143-$BA$47)/0.05),$BC$46))))*AVERAGE(AQ142:AQ143),   1+((TAN(ASIN(($C143-$C141)/(($B143-$B141)*5280))))/0.01)*(IF($B143&gt;=$BA$48,$BD$48+(($BD$49-$BD$48)/$BB$49)*(($B143-$BA$48)/0.05),IF($B143&gt;=$BA$47,$BD$47+(($BD$48-$BD$47)/$BB$48)*(($B143-$BA$47)/0.05),$BD$46))))</f>
        <v>0.97164648305973433</v>
      </c>
      <c r="M143" s="583">
        <f ca="1">C143-C141</f>
        <v>-8.3159999999998035</v>
      </c>
      <c r="N143" s="592"/>
      <c r="O143" s="644"/>
      <c r="P143" s="593"/>
      <c r="Q143" s="572"/>
      <c r="R143" s="593">
        <f ca="1">IF(S143&gt;=0,(1+((TAN(ASIN((C143-C139)/((B143-B139)*5280))))/0.01)*(IF(B139&gt;=$BA$48,$BC$48,IF(B139&gt;=$BA$47,$BC$47,$BC$46))))*AVERAGE(AQ140:AQ143),1+((TAN(ASIN((C143-C139)/((B143-B139)*5280))))/0.01)*(IF(B139&gt;=$BA$48,$BD$48,IF(B139&gt;=$BA$47,$BD$47,$BD$46))))</f>
        <v>0.97164648305973356</v>
      </c>
      <c r="S143" s="583">
        <f ca="1">C143-C139</f>
        <v>-16.632000000000062</v>
      </c>
      <c r="T143" s="593"/>
      <c r="U143" s="572"/>
      <c r="V143" s="594"/>
      <c r="W143" s="583"/>
      <c r="X143" s="593"/>
      <c r="Y143" s="572"/>
      <c r="Z143" s="595"/>
      <c r="AA143" s="583"/>
      <c r="AB143" s="593"/>
      <c r="AC143" s="572"/>
      <c r="AD143" s="595"/>
      <c r="AE143" s="583"/>
      <c r="AF143" s="593"/>
      <c r="AG143" s="596"/>
      <c r="AH143" s="613"/>
      <c r="AI143" s="613"/>
      <c r="AJ143" s="572"/>
      <c r="AK143" s="597"/>
      <c r="AL143" s="597"/>
      <c r="AM143" s="583"/>
      <c r="AN143" s="89">
        <f t="shared" ca="1" si="65"/>
        <v>4.900000000000051</v>
      </c>
      <c r="AO143" s="90">
        <f t="shared" ca="1" si="66"/>
        <v>98</v>
      </c>
      <c r="AP143" s="90">
        <f ca="1">IF($AO143=1,MATCH(1,$AO144:$AO$533,0),$AP142)</f>
        <v>487</v>
      </c>
      <c r="AQ143" s="594">
        <f t="shared" ca="1" si="67"/>
        <v>1</v>
      </c>
      <c r="AR143" s="594">
        <f t="shared" ca="1" si="73"/>
        <v>-1.5703433367641909E-2</v>
      </c>
      <c r="AS143" s="1">
        <f t="shared" ca="1" si="64"/>
        <v>0</v>
      </c>
      <c r="AT143" s="91">
        <f ca="1">AVERAGE(F143:INDIRECT("F"&amp;(ROW()-AO143+1)))</f>
        <v>-1.5510836736458573E-2</v>
      </c>
      <c r="AU143" s="91">
        <f ca="1">IF(AT143&gt;0,MAX(F143:INDIRECT("F"&amp;(ROW()-AO143+1))),MIN(F143:INDIRECT("F"&amp;(ROW()-AO143+1))))</f>
        <v>-1.575195385570503E-2</v>
      </c>
      <c r="AV143" s="92">
        <f t="shared" ca="1" si="68"/>
        <v>-399.16799999999512</v>
      </c>
      <c r="AW143" s="92">
        <f t="shared" ca="1" si="69"/>
        <v>0</v>
      </c>
      <c r="AX143" s="92">
        <f t="shared" ca="1" si="70"/>
        <v>-399.16799999999512</v>
      </c>
      <c r="AZ143" s="504" t="s">
        <v>284</v>
      </c>
      <c r="BA143" s="507">
        <v>0</v>
      </c>
      <c r="BB143" s="508">
        <v>0</v>
      </c>
      <c r="BC143" s="104">
        <f t="shared" si="53"/>
        <v>1</v>
      </c>
      <c r="BD143" s="105">
        <f ca="1">AVERAGE(C344:C355)</f>
        <v>1292.2050000000063</v>
      </c>
      <c r="BE143" s="106">
        <f t="shared" ca="1" si="55"/>
        <v>1</v>
      </c>
      <c r="BF143" s="107" t="s">
        <v>142</v>
      </c>
      <c r="BG143" s="108">
        <f t="shared" si="54"/>
        <v>1</v>
      </c>
      <c r="BH143" s="109">
        <f ca="1">$G$355</f>
        <v>0.97633333333333328</v>
      </c>
      <c r="BI143" s="109">
        <f t="shared" ca="1" si="56"/>
        <v>0.97633333333333328</v>
      </c>
      <c r="BJ143" s="111">
        <f t="shared" ca="1" si="57"/>
        <v>3.3743803338842941E-3</v>
      </c>
      <c r="BK143" s="112">
        <f t="shared" ca="1" si="58"/>
        <v>0.99786201452261802</v>
      </c>
      <c r="BL143" s="117">
        <f t="shared" ca="1" si="59"/>
        <v>3.4487872561303717E-3</v>
      </c>
      <c r="BM143" s="114"/>
      <c r="BN143" s="109">
        <f ca="1">$H$355</f>
        <v>0.97633333333333328</v>
      </c>
      <c r="BO143" s="109">
        <f t="shared" ca="1" si="60"/>
        <v>0.97633333333333328</v>
      </c>
      <c r="BP143" s="111">
        <f t="shared" ca="1" si="61"/>
        <v>3.3743803338842941E-3</v>
      </c>
      <c r="BQ143" s="112">
        <f t="shared" ca="1" si="62"/>
        <v>0.99779800600125057</v>
      </c>
      <c r="BR143" s="117">
        <f t="shared" ca="1" si="63"/>
        <v>3.4485660313822975E-3</v>
      </c>
    </row>
    <row r="144" spans="1:70" ht="13.5" thickBot="1" x14ac:dyDescent="0.25">
      <c r="A144" s="573" t="s">
        <v>311</v>
      </c>
      <c r="B144" s="598">
        <f>'Raw Elevation Data'!F141</f>
        <v>6.8500000000000529</v>
      </c>
      <c r="C144" s="598">
        <f ca="1">'Raw Elevation Data'!L141</f>
        <v>2146.674000000005</v>
      </c>
      <c r="D144" s="598">
        <f t="shared" si="52"/>
        <v>5.0000000000000711E-2</v>
      </c>
      <c r="E144" s="607">
        <f t="shared" ca="1" si="71"/>
        <v>0.97164648305973278</v>
      </c>
      <c r="F144" s="577">
        <f t="shared" ca="1" si="72"/>
        <v>-1.5751953855704028E-2</v>
      </c>
      <c r="G144" s="600">
        <f ca="1">IF(AVERAGE(E132:E144)&gt;$BA$68,AVERAGE(E132:E144),$BA$68)</f>
        <v>0.97633333333333328</v>
      </c>
      <c r="H144" s="601">
        <f ca="1">IF(SUMIF(L132:L144,"&gt;0")/COUNT(L132:L144)&gt;$BA$68,SUMIF(L132:L144,"&gt;0")/COUNT(L132:L144),$BA$68)</f>
        <v>0.97633333333333328</v>
      </c>
      <c r="I144" s="592"/>
      <c r="J144" s="593"/>
      <c r="K144" s="572"/>
      <c r="L144" s="593"/>
      <c r="M144" s="583"/>
      <c r="N144" s="592"/>
      <c r="O144" s="644"/>
      <c r="P144" s="593"/>
      <c r="Q144" s="572"/>
      <c r="R144" s="593"/>
      <c r="S144" s="583"/>
      <c r="T144" s="593"/>
      <c r="U144" s="572"/>
      <c r="V144" s="594"/>
      <c r="W144" s="583"/>
      <c r="X144" s="593"/>
      <c r="Y144" s="572"/>
      <c r="Z144" s="595"/>
      <c r="AA144" s="583"/>
      <c r="AB144" s="593"/>
      <c r="AC144" s="572"/>
      <c r="AD144" s="595"/>
      <c r="AE144" s="583"/>
      <c r="AF144" s="593"/>
      <c r="AG144" s="596"/>
      <c r="AH144" s="602">
        <f ca="1">(MAX(AW132:AW144)-MIN(AW132:AW144))*0.3048</f>
        <v>0</v>
      </c>
      <c r="AI144" s="602">
        <f ca="1">-(MAX(AX132:AX144)-MIN(AX132:AX144))*0.3048</f>
        <v>-15.208300799999918</v>
      </c>
      <c r="AJ144" s="572"/>
      <c r="AK144" s="597"/>
      <c r="AL144" s="597"/>
      <c r="AM144" s="583"/>
      <c r="AN144" s="89">
        <f t="shared" ca="1" si="65"/>
        <v>4.9500000000000517</v>
      </c>
      <c r="AO144" s="90">
        <f t="shared" ca="1" si="66"/>
        <v>99</v>
      </c>
      <c r="AP144" s="90">
        <f ca="1">IF($AO144=1,MATCH(1,$AO145:$AO$533,0),$AP143)</f>
        <v>487</v>
      </c>
      <c r="AQ144" s="594">
        <f t="shared" ca="1" si="67"/>
        <v>1</v>
      </c>
      <c r="AR144" s="594">
        <f t="shared" ca="1" si="73"/>
        <v>-1.5703433367641909E-2</v>
      </c>
      <c r="AS144" s="1">
        <f t="shared" ca="1" si="64"/>
        <v>0</v>
      </c>
      <c r="AT144" s="91">
        <f ca="1">AVERAGE(F144:INDIRECT("F"&amp;(ROW()-AO144+1)))</f>
        <v>-1.5513272262915597E-2</v>
      </c>
      <c r="AU144" s="91">
        <f ca="1">IF(AT144&gt;0,MAX(F144:INDIRECT("F"&amp;(ROW()-AO144+1))),MIN(F144:INDIRECT("F"&amp;(ROW()-AO144+1))))</f>
        <v>-1.575195385570503E-2</v>
      </c>
      <c r="AV144" s="92">
        <f t="shared" ca="1" si="68"/>
        <v>-403.32599999999502</v>
      </c>
      <c r="AW144" s="92">
        <f t="shared" ca="1" si="69"/>
        <v>0</v>
      </c>
      <c r="AX144" s="92">
        <f t="shared" ca="1" si="70"/>
        <v>-403.32599999999502</v>
      </c>
      <c r="AZ144" s="504" t="s">
        <v>285</v>
      </c>
      <c r="BA144" s="507">
        <v>0</v>
      </c>
      <c r="BB144" s="508">
        <v>0</v>
      </c>
      <c r="BC144" s="104">
        <f t="shared" si="53"/>
        <v>1</v>
      </c>
      <c r="BD144" s="105">
        <f ca="1">AVERAGE(C356:C367)</f>
        <v>1242.3090000000036</v>
      </c>
      <c r="BE144" s="106">
        <f t="shared" ca="1" si="55"/>
        <v>1</v>
      </c>
      <c r="BF144" s="107" t="s">
        <v>142</v>
      </c>
      <c r="BG144" s="108">
        <f t="shared" si="54"/>
        <v>1</v>
      </c>
      <c r="BH144" s="109">
        <f ca="1">$G$367</f>
        <v>0.97633333333333328</v>
      </c>
      <c r="BI144" s="109">
        <f t="shared" ca="1" si="56"/>
        <v>0.97633333333333328</v>
      </c>
      <c r="BJ144" s="111">
        <f t="shared" ca="1" si="57"/>
        <v>3.3743803338842941E-3</v>
      </c>
      <c r="BK144" s="112">
        <f t="shared" ca="1" si="58"/>
        <v>0.99786201452261802</v>
      </c>
      <c r="BL144" s="117">
        <f t="shared" ca="1" si="59"/>
        <v>3.4487872561303717E-3</v>
      </c>
      <c r="BM144" s="114"/>
      <c r="BN144" s="109">
        <f ca="1">$H$367</f>
        <v>0.97633333333333328</v>
      </c>
      <c r="BO144" s="109">
        <f t="shared" ca="1" si="60"/>
        <v>0.97633333333333328</v>
      </c>
      <c r="BP144" s="111">
        <f t="shared" ca="1" si="61"/>
        <v>3.3743803338842941E-3</v>
      </c>
      <c r="BQ144" s="112">
        <f t="shared" ca="1" si="62"/>
        <v>0.99779800600125057</v>
      </c>
      <c r="BR144" s="117">
        <f t="shared" ca="1" si="63"/>
        <v>3.4485660313822975E-3</v>
      </c>
    </row>
    <row r="145" spans="1:70" ht="13.5" thickTop="1" x14ac:dyDescent="0.2">
      <c r="A145" s="587"/>
      <c r="B145" s="588">
        <f>'Raw Elevation Data'!F142</f>
        <v>6.9000000000000536</v>
      </c>
      <c r="C145" s="588">
        <f ca="1">'Raw Elevation Data'!L142</f>
        <v>2142.5160000000046</v>
      </c>
      <c r="D145" s="588">
        <f t="shared" si="52"/>
        <v>5.0000000000000711E-2</v>
      </c>
      <c r="E145" s="595">
        <f t="shared" ca="1" si="71"/>
        <v>0.97164648305973433</v>
      </c>
      <c r="F145" s="577">
        <f t="shared" ca="1" si="72"/>
        <v>-1.5751953855703167E-2</v>
      </c>
      <c r="G145" s="590"/>
      <c r="H145" s="591"/>
      <c r="I145" s="592"/>
      <c r="J145" s="593"/>
      <c r="K145" s="572"/>
      <c r="L145" s="593">
        <f ca="1">IF($M145&gt;=0,(1+((TAN(ASIN(($C145-$C143)/(($B145-$B143)*5280))))/0.01)*(IF($B145&gt;=$BA$48,$BC$48+(($BC$49-$BC$48)/$BB$49)*(($B145-$BA$48)/0.05),IF($B145&gt;=$BA$47,$BC$47+(($BC$48-$BC$47)/$BB$48)*(($B145-$BA$47)/0.05),$BC$46))))*AVERAGE(AQ144:AQ145),   1+((TAN(ASIN(($C145-$C143)/(($B145-$B143)*5280))))/0.01)*(IF($B145&gt;=$BA$48,$BD$48+(($BD$49-$BD$48)/$BB$49)*(($B145-$BA$48)/0.05),IF($B145&gt;=$BA$47,$BD$47+(($BD$48-$BD$47)/$BB$48)*(($B145-$BA$47)/0.05),$BD$46))))</f>
        <v>0.97164648305973278</v>
      </c>
      <c r="M145" s="583">
        <f ca="1">C145-C143</f>
        <v>-8.3160000000002583</v>
      </c>
      <c r="N145" s="592"/>
      <c r="O145" s="644"/>
      <c r="P145" s="593"/>
      <c r="Q145" s="572"/>
      <c r="R145" s="593"/>
      <c r="S145" s="583"/>
      <c r="T145" s="593"/>
      <c r="U145" s="572"/>
      <c r="V145" s="594"/>
      <c r="W145" s="583"/>
      <c r="X145" s="593"/>
      <c r="Y145" s="572"/>
      <c r="Z145" s="595"/>
      <c r="AA145" s="583"/>
      <c r="AB145" s="593"/>
      <c r="AC145" s="572"/>
      <c r="AD145" s="595"/>
      <c r="AE145" s="583"/>
      <c r="AF145" s="593"/>
      <c r="AG145" s="596"/>
      <c r="AH145" s="613"/>
      <c r="AI145" s="613"/>
      <c r="AJ145" s="572"/>
      <c r="AK145" s="597"/>
      <c r="AL145" s="597"/>
      <c r="AM145" s="583"/>
      <c r="AN145" s="89">
        <f t="shared" ca="1" si="65"/>
        <v>5.0000000000000524</v>
      </c>
      <c r="AO145" s="90">
        <f t="shared" ca="1" si="66"/>
        <v>100</v>
      </c>
      <c r="AP145" s="90">
        <f ca="1">IF($AO145=1,MATCH(1,$AO146:$AO$533,0),$AP144)</f>
        <v>487</v>
      </c>
      <c r="AQ145" s="594">
        <f t="shared" ca="1" si="67"/>
        <v>1</v>
      </c>
      <c r="AR145" s="594">
        <f t="shared" ca="1" si="73"/>
        <v>-1.5703433367641909E-2</v>
      </c>
      <c r="AS145" s="1">
        <f t="shared" ca="1" si="64"/>
        <v>0</v>
      </c>
      <c r="AT145" s="91">
        <f ca="1">AVERAGE(F145:INDIRECT("F"&amp;(ROW()-AO145+1)))</f>
        <v>-1.5515659078843473E-2</v>
      </c>
      <c r="AU145" s="91">
        <f ca="1">IF(AT145&gt;0,MAX(F145:INDIRECT("F"&amp;(ROW()-AO145+1))),MIN(F145:INDIRECT("F"&amp;(ROW()-AO145+1))))</f>
        <v>-1.575195385570503E-2</v>
      </c>
      <c r="AV145" s="92">
        <f t="shared" ca="1" si="68"/>
        <v>-407.48399999999538</v>
      </c>
      <c r="AW145" s="92">
        <f t="shared" ca="1" si="69"/>
        <v>0</v>
      </c>
      <c r="AX145" s="92">
        <f t="shared" ca="1" si="70"/>
        <v>-407.48399999999538</v>
      </c>
      <c r="AZ145" s="504" t="s">
        <v>286</v>
      </c>
      <c r="BA145" s="507">
        <v>0</v>
      </c>
      <c r="BB145" s="508">
        <v>0</v>
      </c>
      <c r="BC145" s="104">
        <f t="shared" si="53"/>
        <v>1</v>
      </c>
      <c r="BD145" s="105">
        <f ca="1">AVERAGE(C368:C380)</f>
        <v>1190.3340000000001</v>
      </c>
      <c r="BE145" s="106">
        <f t="shared" ca="1" si="55"/>
        <v>1</v>
      </c>
      <c r="BF145" s="107" t="s">
        <v>142</v>
      </c>
      <c r="BG145" s="108">
        <f t="shared" si="54"/>
        <v>1</v>
      </c>
      <c r="BH145" s="109">
        <f ca="1">$G$380</f>
        <v>0.97633333333333328</v>
      </c>
      <c r="BI145" s="109">
        <f t="shared" ca="1" si="56"/>
        <v>0.97633333333333328</v>
      </c>
      <c r="BJ145" s="111">
        <f t="shared" ca="1" si="57"/>
        <v>3.3743803338842941E-3</v>
      </c>
      <c r="BK145" s="112">
        <f t="shared" ca="1" si="58"/>
        <v>0.99786201452261802</v>
      </c>
      <c r="BL145" s="117">
        <f t="shared" ca="1" si="59"/>
        <v>3.4487872561303717E-3</v>
      </c>
      <c r="BM145" s="114"/>
      <c r="BN145" s="109">
        <f ca="1">$H$380</f>
        <v>0.97633333333333328</v>
      </c>
      <c r="BO145" s="109">
        <f t="shared" ca="1" si="60"/>
        <v>0.97633333333333328</v>
      </c>
      <c r="BP145" s="111">
        <f t="shared" ca="1" si="61"/>
        <v>3.3743803338842941E-3</v>
      </c>
      <c r="BQ145" s="112">
        <f t="shared" ca="1" si="62"/>
        <v>0.99779800600125057</v>
      </c>
      <c r="BR145" s="117">
        <f t="shared" ca="1" si="63"/>
        <v>3.4485660313822975E-3</v>
      </c>
    </row>
    <row r="146" spans="1:70" x14ac:dyDescent="0.2">
      <c r="A146" s="587"/>
      <c r="B146" s="588">
        <f>'Raw Elevation Data'!F143</f>
        <v>6.9500000000000544</v>
      </c>
      <c r="C146" s="588">
        <f ca="1">'Raw Elevation Data'!L143</f>
        <v>2138.3580000000052</v>
      </c>
      <c r="D146" s="588">
        <f t="shared" si="52"/>
        <v>5.0000000000000711E-2</v>
      </c>
      <c r="E146" s="595">
        <f t="shared" ca="1" si="71"/>
        <v>0.97164648305973589</v>
      </c>
      <c r="F146" s="577">
        <f t="shared" ca="1" si="72"/>
        <v>-1.5751953855702307E-2</v>
      </c>
      <c r="G146" s="590"/>
      <c r="H146" s="591"/>
      <c r="I146" s="592"/>
      <c r="J146" s="593"/>
      <c r="K146" s="572"/>
      <c r="L146" s="593"/>
      <c r="M146" s="583"/>
      <c r="N146" s="592"/>
      <c r="O146" s="644"/>
      <c r="P146" s="593"/>
      <c r="Q146" s="572"/>
      <c r="R146" s="593"/>
      <c r="S146" s="583"/>
      <c r="T146" s="593"/>
      <c r="U146" s="572"/>
      <c r="V146" s="594"/>
      <c r="W146" s="583"/>
      <c r="X146" s="593"/>
      <c r="Y146" s="572"/>
      <c r="Z146" s="595"/>
      <c r="AA146" s="583"/>
      <c r="AB146" s="593"/>
      <c r="AC146" s="572"/>
      <c r="AD146" s="595"/>
      <c r="AE146" s="583"/>
      <c r="AF146" s="593"/>
      <c r="AG146" s="596"/>
      <c r="AH146" s="613"/>
      <c r="AI146" s="613"/>
      <c r="AJ146" s="572"/>
      <c r="AK146" s="597"/>
      <c r="AL146" s="597"/>
      <c r="AM146" s="583"/>
      <c r="AN146" s="89">
        <f t="shared" ca="1" si="65"/>
        <v>5.0500000000000531</v>
      </c>
      <c r="AO146" s="90">
        <f t="shared" ca="1" si="66"/>
        <v>101</v>
      </c>
      <c r="AP146" s="90">
        <f ca="1">IF($AO146=1,MATCH(1,$AO147:$AO$533,0),$AP145)</f>
        <v>487</v>
      </c>
      <c r="AQ146" s="594">
        <f t="shared" ca="1" si="67"/>
        <v>1</v>
      </c>
      <c r="AR146" s="594">
        <f t="shared" ca="1" si="73"/>
        <v>-1.5703433367641909E-2</v>
      </c>
      <c r="AS146" s="1">
        <f t="shared" ca="1" si="64"/>
        <v>0</v>
      </c>
      <c r="AT146" s="91">
        <f ca="1">AVERAGE(F146:INDIRECT("F"&amp;(ROW()-AO146+1)))</f>
        <v>-1.5517998631089601E-2</v>
      </c>
      <c r="AU146" s="91">
        <f ca="1">IF(AT146&gt;0,MAX(F146:INDIRECT("F"&amp;(ROW()-AO146+1))),MIN(F146:INDIRECT("F"&amp;(ROW()-AO146+1))))</f>
        <v>-1.575195385570503E-2</v>
      </c>
      <c r="AV146" s="92">
        <f t="shared" ca="1" si="68"/>
        <v>-411.64199999999482</v>
      </c>
      <c r="AW146" s="92">
        <f t="shared" ca="1" si="69"/>
        <v>0</v>
      </c>
      <c r="AX146" s="92">
        <f t="shared" ca="1" si="70"/>
        <v>-411.64199999999482</v>
      </c>
      <c r="AZ146" s="504" t="s">
        <v>287</v>
      </c>
      <c r="BA146" s="507">
        <v>0</v>
      </c>
      <c r="BB146" s="508">
        <v>0</v>
      </c>
      <c r="BC146" s="104">
        <f t="shared" si="53"/>
        <v>1</v>
      </c>
      <c r="BD146" s="105">
        <f ca="1">AVERAGE(C381:C392)</f>
        <v>1138.358999999997</v>
      </c>
      <c r="BE146" s="106">
        <f t="shared" ca="1" si="55"/>
        <v>1</v>
      </c>
      <c r="BF146" s="107" t="s">
        <v>142</v>
      </c>
      <c r="BG146" s="108">
        <f t="shared" si="54"/>
        <v>1</v>
      </c>
      <c r="BH146" s="109">
        <f ca="1">$G$392</f>
        <v>0.97633333333333328</v>
      </c>
      <c r="BI146" s="109">
        <f t="shared" ca="1" si="56"/>
        <v>0.97633333333333328</v>
      </c>
      <c r="BJ146" s="111">
        <f t="shared" ca="1" si="57"/>
        <v>3.3743803338842941E-3</v>
      </c>
      <c r="BK146" s="112">
        <f t="shared" ca="1" si="58"/>
        <v>0.99786201452261802</v>
      </c>
      <c r="BL146" s="117">
        <f t="shared" ca="1" si="59"/>
        <v>3.4487872561303717E-3</v>
      </c>
      <c r="BM146" s="114"/>
      <c r="BN146" s="109">
        <f ca="1">$H$392</f>
        <v>0.97633333333333328</v>
      </c>
      <c r="BO146" s="109">
        <f t="shared" ca="1" si="60"/>
        <v>0.97633333333333328</v>
      </c>
      <c r="BP146" s="111">
        <f t="shared" ca="1" si="61"/>
        <v>3.3743803338842941E-3</v>
      </c>
      <c r="BQ146" s="112">
        <f t="shared" ca="1" si="62"/>
        <v>0.99779800600125057</v>
      </c>
      <c r="BR146" s="117">
        <f t="shared" ca="1" si="63"/>
        <v>3.4485660313822975E-3</v>
      </c>
    </row>
    <row r="147" spans="1:70" x14ac:dyDescent="0.2">
      <c r="A147" s="587"/>
      <c r="B147" s="574">
        <f>'Raw Elevation Data'!F144</f>
        <v>7.0000000000000551</v>
      </c>
      <c r="C147" s="575">
        <f ca="1">'Raw Elevation Data'!L144</f>
        <v>2134.2000000000053</v>
      </c>
      <c r="D147" s="576">
        <f t="shared" si="52"/>
        <v>5.0000000000000711E-2</v>
      </c>
      <c r="E147" s="572">
        <f t="shared" ca="1" si="71"/>
        <v>0.97164648305973433</v>
      </c>
      <c r="F147" s="577">
        <f t="shared" ca="1" si="72"/>
        <v>-1.5751953855703167E-2</v>
      </c>
      <c r="G147" s="590"/>
      <c r="H147" s="591"/>
      <c r="I147" s="603"/>
      <c r="J147" s="604">
        <f ca="1">IF(AVERAGE(E128:E147)&gt;$BA$68,AVERAGE(E128:E147),$BA$68)</f>
        <v>0.97633333333333328</v>
      </c>
      <c r="K147" s="572"/>
      <c r="L147" s="582">
        <f ca="1">IF($M147&gt;=0,(1+((TAN(ASIN(($C147-$C145)/(($B147-$B145)*5280))))/0.01)*(IF($B147&gt;=$BA$48,$BC$48+(($BC$49-$BC$48)/$BB$49)*(($B147-$BA$48)/0.05),IF($B147&gt;=$BA$47,$BC$47+(($BC$48-$BC$47)/$BB$48)*(($B147-$BA$47)/0.05),$BC$46))))*AVERAGE(AQ146:AQ147),   1+((TAN(ASIN(($C147-$C145)/(($B147-$B145)*5280))))/0.01)*(IF($B147&gt;=$BA$48,$BD$48+(($BD$49-$BD$48)/$BB$49)*(($B147-$BA$48)/0.05),IF($B147&gt;=$BA$47,$BD$47+(($BD$48-$BD$47)/$BB$48)*(($B147-$BA$47)/0.05),$BD$46))))</f>
        <v>0.97164648305973589</v>
      </c>
      <c r="M147" s="583">
        <f ca="1">C147-C145</f>
        <v>-8.3159999999993488</v>
      </c>
      <c r="N147" s="592"/>
      <c r="O147" s="604">
        <f ca="1">AVERAGE(L129,L131,L133,L135,L137,L139,L141,L143,L145,L147)</f>
        <v>0.97164648305973389</v>
      </c>
      <c r="P147" s="601">
        <f ca="1">IF(AVERAGE(L129,L131,L133,L135,L137,L139,L141,L143,L145,L147)&gt;$BA$68,AVERAGE(L129,L131,L133,L135,L137,L139,L141,L143,L145,L147),$BA$68)</f>
        <v>0.97633333333333328</v>
      </c>
      <c r="Q147" s="572"/>
      <c r="R147" s="582">
        <f ca="1">IF(S147&gt;=0,(1+((TAN(ASIN((C147-C143)/((B147-B143)*5280))))/0.01)*(IF(B143&gt;=$BA$48,$BC$48,IF(B143&gt;=$BA$47,$BC$47,$BC$46))))*AVERAGE(AQ144:AQ147),1+((TAN(ASIN((C147-C143)/((B147-B143)*5280))))/0.01)*(IF(B143&gt;=$BA$48,$BD$48,IF(B143&gt;=$BA$47,$BD$47,$BD$46))))</f>
        <v>0.97164648305973433</v>
      </c>
      <c r="S147" s="583">
        <f ca="1">C147-C143</f>
        <v>-16.631999999999607</v>
      </c>
      <c r="T147" s="601">
        <f ca="1">IF(AVERAGE(R131,R135,R139,R143,R147)&gt;$BA$68,AVERAGE(R131,R135,R139,R143,R147),$BA$68)</f>
        <v>0.97633333333333328</v>
      </c>
      <c r="U147" s="572"/>
      <c r="V147" s="585">
        <f ca="1">IF(W147&gt;=0,(1+((TAN(ASIN((C147-C142)/((B147-B142)*5280))))/0.01)*(IF(B142&gt;=$BA$48,$BC$48,IF(B142&gt;=$BA$47,$BC$47,$BC$46))))*AVERAGE(AQ143:AQ147),1+((TAN(ASIN((C147-C142)/((B147-B142)*5280))))/0.01)*(IF(B142&gt;=$BA$48,$BD$48,IF(B142&gt;=$BA$47,$BD$47,$BD$46))))</f>
        <v>0.97164648305973367</v>
      </c>
      <c r="W147" s="583">
        <f ca="1">C147-C142</f>
        <v>-20.789999999999964</v>
      </c>
      <c r="X147" s="601">
        <f ca="1">IF(AVERAGE(V132,V137,V142,V147)&gt;$BA$68,AVERAGE(V132,V137,V142,V147),$BA$68)</f>
        <v>0.97633333333333328</v>
      </c>
      <c r="Y147" s="572"/>
      <c r="Z147" s="572">
        <f ca="1">IF(AA147&gt;=0,(1+((TAN(ASIN((C147-C137)/((B147-B137)*5280))))/0.01)*(IF(B137&gt;=$BA$48,$BC$48,IF(B137&gt;=$BA$47,$BC$47,$BC$46))))*AVERAGE(AQ138:AQ147),1+((TAN(ASIN((C147-C137)/((B147-B137)*5280))))/0.01)*(IF(B137&gt;=$BA$48,$BD$48,IF(B137&gt;=$BA$47,$BD$47,$BD$46))))</f>
        <v>0.97164648305973433</v>
      </c>
      <c r="AA147" s="583">
        <f ca="1">C147-C137</f>
        <v>-41.579999999999018</v>
      </c>
      <c r="AB147" s="601">
        <f ca="1">IF(AVERAGE(Z147,Z137)&gt;$BA$68,AVERAGE(Z147,Z137),$BA$68)</f>
        <v>0.97633333333333328</v>
      </c>
      <c r="AC147" s="572"/>
      <c r="AD147" s="572">
        <f ca="1">IF(AE147&gt;=0,(1+((TAN(ASIN((C147-C127)/((B147-B127)*5280))))/0.01)*(IF(B127&gt;=$BA$48,$BC$48,IF(B127&gt;=$BA$47,$BC$47,$BC$46))))*AVERAGE(AQ128:AQ147),1+((TAN(ASIN((C147-C127)/((B147-B127)*5280))))/0.01)*(IF(B127&gt;=$BA$48,$BD$48,IF(B127&gt;=$BA$47,$BD$47,$BD$46))))</f>
        <v>0.97164648305973378</v>
      </c>
      <c r="AE147" s="583">
        <f ca="1">C147-C127</f>
        <v>-83.1599999999994</v>
      </c>
      <c r="AF147" s="601">
        <f ca="1">IF(AD147&gt;$BA$68,AD147,$BA$68)</f>
        <v>0.97633333333333328</v>
      </c>
      <c r="AG147" s="586"/>
      <c r="AH147" s="594"/>
      <c r="AI147" s="594"/>
      <c r="AJ147" s="572"/>
      <c r="AK147" s="605">
        <f ca="1">MAX(AW127:AW147)-MIN(AW127:AW147)</f>
        <v>0</v>
      </c>
      <c r="AL147" s="605">
        <f ca="1">-(MAX(AX127:AX147)-MIN(AX127:AX147))</f>
        <v>-83.1599999999994</v>
      </c>
      <c r="AM147" s="583"/>
      <c r="AN147" s="89">
        <f t="shared" ca="1" si="65"/>
        <v>5.1000000000000538</v>
      </c>
      <c r="AO147" s="90">
        <f t="shared" ca="1" si="66"/>
        <v>102</v>
      </c>
      <c r="AP147" s="90">
        <f ca="1">IF($AO147=1,MATCH(1,$AO148:$AO$533,0),$AP146)</f>
        <v>487</v>
      </c>
      <c r="AQ147" s="594">
        <f t="shared" ca="1" si="67"/>
        <v>1</v>
      </c>
      <c r="AR147" s="594">
        <f t="shared" ca="1" si="73"/>
        <v>-1.5703433367641909E-2</v>
      </c>
      <c r="AS147" s="1">
        <f t="shared" ca="1" si="64"/>
        <v>0</v>
      </c>
      <c r="AT147" s="91">
        <f ca="1">AVERAGE(F147:INDIRECT("F"&amp;(ROW()-AO147+1)))</f>
        <v>-1.5520292309762282E-2</v>
      </c>
      <c r="AU147" s="91">
        <f ca="1">IF(AT147&gt;0,MAX(F147:INDIRECT("F"&amp;(ROW()-AO147+1))),MIN(F147:INDIRECT("F"&amp;(ROW()-AO147+1))))</f>
        <v>-1.575195385570503E-2</v>
      </c>
      <c r="AV147" s="92">
        <f t="shared" ca="1" si="68"/>
        <v>-415.79999999999472</v>
      </c>
      <c r="AW147" s="92">
        <f t="shared" ca="1" si="69"/>
        <v>0</v>
      </c>
      <c r="AX147" s="92">
        <f t="shared" ca="1" si="70"/>
        <v>-415.79999999999472</v>
      </c>
      <c r="AZ147" s="504" t="s">
        <v>288</v>
      </c>
      <c r="BA147" s="507">
        <v>0</v>
      </c>
      <c r="BB147" s="508">
        <v>0</v>
      </c>
      <c r="BC147" s="104">
        <f t="shared" si="53"/>
        <v>1</v>
      </c>
      <c r="BD147" s="105">
        <f ca="1">AVERAGE(C393:C405)</f>
        <v>1086.3839999999936</v>
      </c>
      <c r="BE147" s="106">
        <f t="shared" ca="1" si="55"/>
        <v>1</v>
      </c>
      <c r="BF147" s="107" t="s">
        <v>142</v>
      </c>
      <c r="BG147" s="108">
        <f t="shared" si="54"/>
        <v>1</v>
      </c>
      <c r="BH147" s="109">
        <f ca="1">$G$405</f>
        <v>0.97633333333333328</v>
      </c>
      <c r="BI147" s="109">
        <f t="shared" ca="1" si="56"/>
        <v>0.97633333333333328</v>
      </c>
      <c r="BJ147" s="111">
        <f t="shared" ca="1" si="57"/>
        <v>3.3743803338842941E-3</v>
      </c>
      <c r="BK147" s="112">
        <f t="shared" ca="1" si="58"/>
        <v>0.99786201452261802</v>
      </c>
      <c r="BL147" s="117">
        <f t="shared" ca="1" si="59"/>
        <v>3.4487872561303717E-3</v>
      </c>
      <c r="BM147" s="114"/>
      <c r="BN147" s="109">
        <f ca="1">$H$405</f>
        <v>0.97633333333333328</v>
      </c>
      <c r="BO147" s="109">
        <f t="shared" ca="1" si="60"/>
        <v>0.97633333333333328</v>
      </c>
      <c r="BP147" s="111">
        <f t="shared" ca="1" si="61"/>
        <v>3.3743803338842941E-3</v>
      </c>
      <c r="BQ147" s="112">
        <f t="shared" ca="1" si="62"/>
        <v>0.99779800600125057</v>
      </c>
      <c r="BR147" s="117">
        <f t="shared" ca="1" si="63"/>
        <v>3.4485660313822975E-3</v>
      </c>
    </row>
    <row r="148" spans="1:70" x14ac:dyDescent="0.2">
      <c r="A148" s="587"/>
      <c r="B148" s="588">
        <f>'Raw Elevation Data'!F145</f>
        <v>7.0500000000000558</v>
      </c>
      <c r="C148" s="588">
        <f ca="1">'Raw Elevation Data'!L145</f>
        <v>2130.0420000000054</v>
      </c>
      <c r="D148" s="588">
        <f t="shared" si="52"/>
        <v>5.0000000000000711E-2</v>
      </c>
      <c r="E148" s="595">
        <f t="shared" ca="1" si="71"/>
        <v>0.97164648305973278</v>
      </c>
      <c r="F148" s="577">
        <f t="shared" ca="1" si="72"/>
        <v>-1.5751953855704028E-2</v>
      </c>
      <c r="G148" s="590"/>
      <c r="H148" s="591"/>
      <c r="I148" s="592"/>
      <c r="J148" s="593"/>
      <c r="K148" s="572"/>
      <c r="L148" s="593"/>
      <c r="M148" s="583"/>
      <c r="N148" s="592"/>
      <c r="O148" s="644"/>
      <c r="P148" s="593"/>
      <c r="Q148" s="572"/>
      <c r="R148" s="593"/>
      <c r="S148" s="583"/>
      <c r="T148" s="593"/>
      <c r="U148" s="572"/>
      <c r="V148" s="594"/>
      <c r="W148" s="583"/>
      <c r="X148" s="593"/>
      <c r="Y148" s="572"/>
      <c r="Z148" s="595"/>
      <c r="AA148" s="583"/>
      <c r="AB148" s="593"/>
      <c r="AC148" s="572"/>
      <c r="AD148" s="595"/>
      <c r="AE148" s="583"/>
      <c r="AF148" s="593"/>
      <c r="AG148" s="596"/>
      <c r="AH148" s="613"/>
      <c r="AI148" s="613"/>
      <c r="AJ148" s="572"/>
      <c r="AK148" s="597"/>
      <c r="AL148" s="597"/>
      <c r="AM148" s="583"/>
      <c r="AN148" s="89">
        <f t="shared" ca="1" si="65"/>
        <v>5.1500000000000545</v>
      </c>
      <c r="AO148" s="90">
        <f t="shared" ca="1" si="66"/>
        <v>103</v>
      </c>
      <c r="AP148" s="90">
        <f ca="1">IF($AO148=1,MATCH(1,$AO149:$AO$533,0),$AP147)</f>
        <v>487</v>
      </c>
      <c r="AQ148" s="594">
        <f t="shared" ca="1" si="67"/>
        <v>1</v>
      </c>
      <c r="AR148" s="594">
        <f t="shared" ca="1" si="73"/>
        <v>-1.5703433367641909E-2</v>
      </c>
      <c r="AS148" s="1">
        <f t="shared" ca="1" si="64"/>
        <v>0</v>
      </c>
      <c r="AT148" s="91">
        <f ca="1">AVERAGE(F148:INDIRECT("F"&amp;(ROW()-AO148+1)))</f>
        <v>-1.5522541450985018E-2</v>
      </c>
      <c r="AU148" s="91">
        <f ca="1">IF(AT148&gt;0,MAX(F148:INDIRECT("F"&amp;(ROW()-AO148+1))),MIN(F148:INDIRECT("F"&amp;(ROW()-AO148+1))))</f>
        <v>-1.575195385570503E-2</v>
      </c>
      <c r="AV148" s="92">
        <f t="shared" ca="1" si="68"/>
        <v>-419.95799999999463</v>
      </c>
      <c r="AW148" s="92">
        <f t="shared" ca="1" si="69"/>
        <v>0</v>
      </c>
      <c r="AX148" s="92">
        <f t="shared" ca="1" si="70"/>
        <v>-419.95799999999463</v>
      </c>
      <c r="AZ148" s="504" t="s">
        <v>289</v>
      </c>
      <c r="BA148" s="507">
        <v>0</v>
      </c>
      <c r="BB148" s="508">
        <v>0</v>
      </c>
      <c r="BC148" s="104">
        <f t="shared" si="53"/>
        <v>1</v>
      </c>
      <c r="BD148" s="105">
        <f ca="1">AVERAGE(C406:C417)</f>
        <v>1034.4089999999903</v>
      </c>
      <c r="BE148" s="106">
        <f t="shared" ca="1" si="55"/>
        <v>1</v>
      </c>
      <c r="BF148" s="107" t="s">
        <v>142</v>
      </c>
      <c r="BG148" s="108">
        <f t="shared" si="54"/>
        <v>1</v>
      </c>
      <c r="BH148" s="109">
        <f ca="1">$G$417</f>
        <v>0.97633333333333328</v>
      </c>
      <c r="BI148" s="109">
        <f t="shared" ca="1" si="56"/>
        <v>0.97633333333333328</v>
      </c>
      <c r="BJ148" s="111">
        <f t="shared" ca="1" si="57"/>
        <v>3.3743803338842941E-3</v>
      </c>
      <c r="BK148" s="112">
        <f t="shared" ca="1" si="58"/>
        <v>0.99786201452261802</v>
      </c>
      <c r="BL148" s="117">
        <f t="shared" ca="1" si="59"/>
        <v>3.4487872561303717E-3</v>
      </c>
      <c r="BM148" s="114"/>
      <c r="BN148" s="109">
        <f ca="1">$H$417</f>
        <v>0.97633333333333328</v>
      </c>
      <c r="BO148" s="109">
        <f t="shared" ca="1" si="60"/>
        <v>0.97633333333333328</v>
      </c>
      <c r="BP148" s="111">
        <f t="shared" ca="1" si="61"/>
        <v>3.3743803338842941E-3</v>
      </c>
      <c r="BQ148" s="112">
        <f t="shared" ca="1" si="62"/>
        <v>0.99779800600125057</v>
      </c>
      <c r="BR148" s="117">
        <f t="shared" ca="1" si="63"/>
        <v>3.4485660313822975E-3</v>
      </c>
    </row>
    <row r="149" spans="1:70" x14ac:dyDescent="0.2">
      <c r="A149" s="587"/>
      <c r="B149" s="588">
        <f>'Raw Elevation Data'!F146</f>
        <v>7.1000000000000565</v>
      </c>
      <c r="C149" s="588">
        <f ca="1">'Raw Elevation Data'!L146</f>
        <v>2125.884000000005</v>
      </c>
      <c r="D149" s="588">
        <f t="shared" si="52"/>
        <v>5.0000000000000711E-2</v>
      </c>
      <c r="E149" s="595">
        <f t="shared" ca="1" si="71"/>
        <v>0.97164648305973433</v>
      </c>
      <c r="F149" s="577">
        <f t="shared" ca="1" si="72"/>
        <v>-1.5751953855703167E-2</v>
      </c>
      <c r="G149" s="590"/>
      <c r="H149" s="591"/>
      <c r="I149" s="592"/>
      <c r="J149" s="593"/>
      <c r="K149" s="572"/>
      <c r="L149" s="593">
        <f ca="1">IF($M149&gt;=0,(1+((TAN(ASIN(($C149-$C147)/(($B149-$B147)*5280))))/0.01)*(IF($B149&gt;=$BA$48,$BC$48+(($BC$49-$BC$48)/$BB$49)*(($B149-$BA$48)/0.05),IF($B149&gt;=$BA$47,$BC$47+(($BC$48-$BC$47)/$BB$48)*(($B149-$BA$47)/0.05),$BC$46))))*AVERAGE(AQ148:AQ149),   1+((TAN(ASIN(($C149-$C147)/(($B149-$B147)*5280))))/0.01)*(IF($B149&gt;=$BA$48,$BD$48+(($BD$49-$BD$48)/$BB$49)*(($B149-$BA$48)/0.05),IF($B149&gt;=$BA$47,$BD$47+(($BD$48-$BD$47)/$BB$48)*(($B149-$BA$47)/0.05),$BD$46))))</f>
        <v>0.97164648305973278</v>
      </c>
      <c r="M149" s="583">
        <f ca="1">C149-C147</f>
        <v>-8.3160000000002583</v>
      </c>
      <c r="N149" s="592"/>
      <c r="O149" s="644"/>
      <c r="P149" s="593"/>
      <c r="Q149" s="572"/>
      <c r="R149" s="593"/>
      <c r="S149" s="583"/>
      <c r="T149" s="593"/>
      <c r="U149" s="572"/>
      <c r="V149" s="594"/>
      <c r="W149" s="583"/>
      <c r="X149" s="593"/>
      <c r="Y149" s="572"/>
      <c r="Z149" s="595"/>
      <c r="AA149" s="583"/>
      <c r="AB149" s="593"/>
      <c r="AC149" s="572"/>
      <c r="AD149" s="595"/>
      <c r="AE149" s="583"/>
      <c r="AF149" s="593"/>
      <c r="AG149" s="596"/>
      <c r="AH149" s="613"/>
      <c r="AI149" s="613"/>
      <c r="AJ149" s="572"/>
      <c r="AK149" s="597"/>
      <c r="AL149" s="597"/>
      <c r="AM149" s="583"/>
      <c r="AN149" s="89">
        <f t="shared" ca="1" si="65"/>
        <v>5.2000000000000552</v>
      </c>
      <c r="AO149" s="90">
        <f t="shared" ca="1" si="66"/>
        <v>104</v>
      </c>
      <c r="AP149" s="90">
        <f ca="1">IF($AO149=1,MATCH(1,$AO150:$AO$533,0),$AP148)</f>
        <v>487</v>
      </c>
      <c r="AQ149" s="594">
        <f t="shared" ca="1" si="67"/>
        <v>1</v>
      </c>
      <c r="AR149" s="594">
        <f t="shared" ca="1" si="73"/>
        <v>-1.5703433367641909E-2</v>
      </c>
      <c r="AS149" s="1">
        <f t="shared" ca="1" si="64"/>
        <v>0</v>
      </c>
      <c r="AT149" s="91">
        <f ca="1">AVERAGE(F149:INDIRECT("F"&amp;(ROW()-AO149+1)))</f>
        <v>-1.5524747339491923E-2</v>
      </c>
      <c r="AU149" s="91">
        <f ca="1">IF(AT149&gt;0,MAX(F149:INDIRECT("F"&amp;(ROW()-AO149+1))),MIN(F149:INDIRECT("F"&amp;(ROW()-AO149+1))))</f>
        <v>-1.575195385570503E-2</v>
      </c>
      <c r="AV149" s="92">
        <f t="shared" ca="1" si="68"/>
        <v>-424.11599999999498</v>
      </c>
      <c r="AW149" s="92">
        <f t="shared" ca="1" si="69"/>
        <v>0</v>
      </c>
      <c r="AX149" s="92">
        <f t="shared" ca="1" si="70"/>
        <v>-424.11599999999498</v>
      </c>
      <c r="AZ149" s="504" t="s">
        <v>290</v>
      </c>
      <c r="BA149" s="507">
        <v>0</v>
      </c>
      <c r="BB149" s="508">
        <v>0</v>
      </c>
      <c r="BC149" s="104">
        <f t="shared" si="53"/>
        <v>1</v>
      </c>
      <c r="BD149" s="105">
        <f ca="1">AVERAGE(C418:C430)</f>
        <v>982.4339999999861</v>
      </c>
      <c r="BE149" s="106">
        <f t="shared" ca="1" si="55"/>
        <v>1</v>
      </c>
      <c r="BF149" s="107" t="s">
        <v>142</v>
      </c>
      <c r="BG149" s="108">
        <f t="shared" si="54"/>
        <v>1</v>
      </c>
      <c r="BH149" s="109">
        <f ca="1">$G$430</f>
        <v>0.97633333333333328</v>
      </c>
      <c r="BI149" s="109">
        <f t="shared" ca="1" si="56"/>
        <v>0.97633333333333328</v>
      </c>
      <c r="BJ149" s="111">
        <f t="shared" ca="1" si="57"/>
        <v>3.3743803338842941E-3</v>
      </c>
      <c r="BK149" s="112">
        <f t="shared" ca="1" si="58"/>
        <v>0.99786201452261802</v>
      </c>
      <c r="BL149" s="117">
        <f t="shared" ca="1" si="59"/>
        <v>3.4487872561303717E-3</v>
      </c>
      <c r="BM149" s="114"/>
      <c r="BN149" s="109">
        <f ca="1">$H$430</f>
        <v>0.97633333333333328</v>
      </c>
      <c r="BO149" s="109">
        <f t="shared" ca="1" si="60"/>
        <v>0.97633333333333328</v>
      </c>
      <c r="BP149" s="111">
        <f t="shared" ca="1" si="61"/>
        <v>3.3743803338842941E-3</v>
      </c>
      <c r="BQ149" s="112">
        <f t="shared" ca="1" si="62"/>
        <v>0.99779800600125057</v>
      </c>
      <c r="BR149" s="117">
        <f t="shared" ca="1" si="63"/>
        <v>3.4485660313822975E-3</v>
      </c>
    </row>
    <row r="150" spans="1:70" x14ac:dyDescent="0.2">
      <c r="A150" s="587"/>
      <c r="B150" s="588">
        <f>'Raw Elevation Data'!F147</f>
        <v>7.1500000000000572</v>
      </c>
      <c r="C150" s="588">
        <f ca="1">'Raw Elevation Data'!L147</f>
        <v>2121.7260000000056</v>
      </c>
      <c r="D150" s="588">
        <f t="shared" si="52"/>
        <v>5.0000000000000711E-2</v>
      </c>
      <c r="E150" s="595">
        <f t="shared" ca="1" si="71"/>
        <v>0.97164648305973433</v>
      </c>
      <c r="F150" s="577">
        <f t="shared" ca="1" si="72"/>
        <v>-1.5751953855703167E-2</v>
      </c>
      <c r="G150" s="590"/>
      <c r="H150" s="591"/>
      <c r="I150" s="592"/>
      <c r="J150" s="593"/>
      <c r="K150" s="572"/>
      <c r="L150" s="593"/>
      <c r="M150" s="583"/>
      <c r="N150" s="592"/>
      <c r="O150" s="644"/>
      <c r="P150" s="593"/>
      <c r="Q150" s="572"/>
      <c r="R150" s="593"/>
      <c r="S150" s="583"/>
      <c r="T150" s="593"/>
      <c r="U150" s="572"/>
      <c r="V150" s="594"/>
      <c r="W150" s="583"/>
      <c r="X150" s="593"/>
      <c r="Y150" s="572"/>
      <c r="Z150" s="595"/>
      <c r="AA150" s="583"/>
      <c r="AB150" s="593"/>
      <c r="AC150" s="572"/>
      <c r="AD150" s="595"/>
      <c r="AE150" s="583"/>
      <c r="AF150" s="593"/>
      <c r="AG150" s="596"/>
      <c r="AH150" s="613"/>
      <c r="AI150" s="613"/>
      <c r="AJ150" s="572"/>
      <c r="AK150" s="597"/>
      <c r="AL150" s="597"/>
      <c r="AM150" s="583"/>
      <c r="AN150" s="89">
        <f t="shared" ca="1" si="65"/>
        <v>5.250000000000056</v>
      </c>
      <c r="AO150" s="90">
        <f t="shared" ca="1" si="66"/>
        <v>105</v>
      </c>
      <c r="AP150" s="90">
        <f ca="1">IF($AO150=1,MATCH(1,$AO151:$AO$533,0),$AP149)</f>
        <v>487</v>
      </c>
      <c r="AQ150" s="594">
        <f t="shared" ca="1" si="67"/>
        <v>1</v>
      </c>
      <c r="AR150" s="594">
        <f t="shared" ca="1" si="73"/>
        <v>-1.5703433367641909E-2</v>
      </c>
      <c r="AS150" s="1">
        <f t="shared" ca="1" si="64"/>
        <v>0</v>
      </c>
      <c r="AT150" s="91">
        <f ca="1">AVERAGE(F150:INDIRECT("F"&amp;(ROW()-AO150+1)))</f>
        <v>-1.5526911211074888E-2</v>
      </c>
      <c r="AU150" s="91">
        <f ca="1">IF(AT150&gt;0,MAX(F150:INDIRECT("F"&amp;(ROW()-AO150+1))),MIN(F150:INDIRECT("F"&amp;(ROW()-AO150+1))))</f>
        <v>-1.575195385570503E-2</v>
      </c>
      <c r="AV150" s="92">
        <f t="shared" ca="1" si="68"/>
        <v>-428.27399999999443</v>
      </c>
      <c r="AW150" s="92">
        <f t="shared" ca="1" si="69"/>
        <v>0</v>
      </c>
      <c r="AX150" s="92">
        <f t="shared" ca="1" si="70"/>
        <v>-428.27399999999443</v>
      </c>
      <c r="AZ150" s="504" t="s">
        <v>291</v>
      </c>
      <c r="BA150" s="507">
        <v>0</v>
      </c>
      <c r="BB150" s="508">
        <v>0</v>
      </c>
      <c r="BC150" s="104">
        <f t="shared" si="53"/>
        <v>1</v>
      </c>
      <c r="BD150" s="105">
        <f ca="1">AVERAGE(C431:C442)</f>
        <v>930.4589999999813</v>
      </c>
      <c r="BE150" s="106">
        <f t="shared" ca="1" si="55"/>
        <v>1</v>
      </c>
      <c r="BF150" s="107" t="s">
        <v>142</v>
      </c>
      <c r="BG150" s="108">
        <f t="shared" si="54"/>
        <v>1</v>
      </c>
      <c r="BH150" s="109">
        <f ca="1">$G$442</f>
        <v>0.97633333333333328</v>
      </c>
      <c r="BI150" s="109">
        <f t="shared" ca="1" si="56"/>
        <v>0.97633333333333328</v>
      </c>
      <c r="BJ150" s="111">
        <f t="shared" ca="1" si="57"/>
        <v>3.3743803338842941E-3</v>
      </c>
      <c r="BK150" s="112">
        <f t="shared" ca="1" si="58"/>
        <v>0.99786201452261802</v>
      </c>
      <c r="BL150" s="117">
        <f t="shared" ca="1" si="59"/>
        <v>3.4487872561303717E-3</v>
      </c>
      <c r="BM150" s="114"/>
      <c r="BN150" s="109">
        <f ca="1">$H$442</f>
        <v>0.97633333333333328</v>
      </c>
      <c r="BO150" s="109">
        <f t="shared" ca="1" si="60"/>
        <v>0.97633333333333328</v>
      </c>
      <c r="BP150" s="111">
        <f t="shared" ca="1" si="61"/>
        <v>3.3743803338842941E-3</v>
      </c>
      <c r="BQ150" s="112">
        <f t="shared" ca="1" si="62"/>
        <v>0.99779800600125057</v>
      </c>
      <c r="BR150" s="117">
        <f t="shared" ca="1" si="63"/>
        <v>3.4485660313822975E-3</v>
      </c>
    </row>
    <row r="151" spans="1:70" x14ac:dyDescent="0.2">
      <c r="A151" s="587"/>
      <c r="B151" s="588">
        <f>'Raw Elevation Data'!F148</f>
        <v>7.2000000000000579</v>
      </c>
      <c r="C151" s="588">
        <f ca="1">'Raw Elevation Data'!L148</f>
        <v>2117.5680000000052</v>
      </c>
      <c r="D151" s="588">
        <f t="shared" si="52"/>
        <v>5.0000000000000711E-2</v>
      </c>
      <c r="E151" s="595">
        <f t="shared" ca="1" si="71"/>
        <v>0.97164648305973278</v>
      </c>
      <c r="F151" s="577">
        <f t="shared" ca="1" si="72"/>
        <v>-1.5751953855704028E-2</v>
      </c>
      <c r="G151" s="590"/>
      <c r="H151" s="591"/>
      <c r="I151" s="592"/>
      <c r="J151" s="593"/>
      <c r="K151" s="572"/>
      <c r="L151" s="593">
        <f ca="1">IF($M151&gt;=0,(1+((TAN(ASIN(($C151-$C149)/(($B151-$B149)*5280))))/0.01)*(IF($B151&gt;=$BA$48,$BC$48+(($BC$49-$BC$48)/$BB$49)*(($B151-$BA$48)/0.05),IF($B151&gt;=$BA$47,$BC$47+(($BC$48-$BC$47)/$BB$48)*(($B151-$BA$47)/0.05),$BC$46))))*AVERAGE(AQ150:AQ151),   1+((TAN(ASIN(($C151-$C149)/(($B151-$B149)*5280))))/0.01)*(IF($B151&gt;=$BA$48,$BD$48+(($BD$49-$BD$48)/$BB$49)*(($B151-$BA$48)/0.05),IF($B151&gt;=$BA$47,$BD$47+(($BD$48-$BD$47)/$BB$48)*(($B151-$BA$47)/0.05),$BD$46))))</f>
        <v>0.97164648305973433</v>
      </c>
      <c r="M151" s="583">
        <f ca="1">C151-C149</f>
        <v>-8.3159999999998035</v>
      </c>
      <c r="N151" s="592"/>
      <c r="O151" s="644"/>
      <c r="P151" s="593"/>
      <c r="Q151" s="572"/>
      <c r="R151" s="593">
        <f ca="1">IF(S151&gt;=0,(1+((TAN(ASIN((C151-C147)/((B151-B147)*5280))))/0.01)*(IF(B147&gt;=$BA$48,$BC$48,IF(B147&gt;=$BA$47,$BC$47,$BC$46))))*AVERAGE(AQ148:AQ151),1+((TAN(ASIN((C151-C147)/((B151-B147)*5280))))/0.01)*(IF(B147&gt;=$BA$48,$BD$48,IF(B147&gt;=$BA$47,$BD$47,$BD$46))))</f>
        <v>0.97164648305973356</v>
      </c>
      <c r="S151" s="583">
        <f ca="1">C151-C147</f>
        <v>-16.632000000000062</v>
      </c>
      <c r="T151" s="593"/>
      <c r="U151" s="572"/>
      <c r="V151" s="594"/>
      <c r="W151" s="583"/>
      <c r="X151" s="593"/>
      <c r="Y151" s="572"/>
      <c r="Z151" s="595"/>
      <c r="AA151" s="583"/>
      <c r="AB151" s="593"/>
      <c r="AC151" s="572"/>
      <c r="AD151" s="595"/>
      <c r="AE151" s="583"/>
      <c r="AF151" s="593"/>
      <c r="AG151" s="596"/>
      <c r="AH151" s="613"/>
      <c r="AI151" s="613"/>
      <c r="AJ151" s="572"/>
      <c r="AK151" s="597"/>
      <c r="AL151" s="597"/>
      <c r="AM151" s="583"/>
      <c r="AN151" s="89">
        <f t="shared" ca="1" si="65"/>
        <v>5.3000000000000567</v>
      </c>
      <c r="AO151" s="90">
        <f t="shared" ca="1" si="66"/>
        <v>106</v>
      </c>
      <c r="AP151" s="90">
        <f ca="1">IF($AO151=1,MATCH(1,$AO152:$AO$533,0),$AP150)</f>
        <v>487</v>
      </c>
      <c r="AQ151" s="594">
        <f t="shared" ca="1" si="67"/>
        <v>1</v>
      </c>
      <c r="AR151" s="594">
        <f t="shared" ca="1" si="73"/>
        <v>-1.5703433367641909E-2</v>
      </c>
      <c r="AS151" s="1">
        <f t="shared" ca="1" si="64"/>
        <v>0</v>
      </c>
      <c r="AT151" s="91">
        <f ca="1">AVERAGE(F151:INDIRECT("F"&amp;(ROW()-AO151+1)))</f>
        <v>-1.5529034254892143E-2</v>
      </c>
      <c r="AU151" s="91">
        <f ca="1">IF(AT151&gt;0,MAX(F151:INDIRECT("F"&amp;(ROW()-AO151+1))),MIN(F151:INDIRECT("F"&amp;(ROW()-AO151+1))))</f>
        <v>-1.575195385570503E-2</v>
      </c>
      <c r="AV151" s="92">
        <f t="shared" ca="1" si="68"/>
        <v>-432.43199999999479</v>
      </c>
      <c r="AW151" s="92">
        <f t="shared" ca="1" si="69"/>
        <v>0</v>
      </c>
      <c r="AX151" s="92">
        <f t="shared" ca="1" si="70"/>
        <v>-432.43199999999479</v>
      </c>
      <c r="AZ151" s="504" t="s">
        <v>292</v>
      </c>
      <c r="BA151" s="507">
        <v>0</v>
      </c>
      <c r="BB151" s="508">
        <v>0</v>
      </c>
      <c r="BC151" s="104">
        <f t="shared" si="53"/>
        <v>1</v>
      </c>
      <c r="BD151" s="105">
        <f ca="1">AVERAGE(C443:C454)</f>
        <v>880.56299999997702</v>
      </c>
      <c r="BE151" s="106">
        <f t="shared" ca="1" si="55"/>
        <v>1</v>
      </c>
      <c r="BF151" s="107" t="s">
        <v>142</v>
      </c>
      <c r="BG151" s="108">
        <f t="shared" si="54"/>
        <v>1</v>
      </c>
      <c r="BH151" s="109">
        <f ca="1">$G$454</f>
        <v>0.97633333333333328</v>
      </c>
      <c r="BI151" s="109">
        <f t="shared" ca="1" si="56"/>
        <v>0.97633333333333328</v>
      </c>
      <c r="BJ151" s="111">
        <f t="shared" ca="1" si="57"/>
        <v>3.3743803338842941E-3</v>
      </c>
      <c r="BK151" s="112">
        <f t="shared" ca="1" si="58"/>
        <v>0.99786201452261802</v>
      </c>
      <c r="BL151" s="117">
        <f t="shared" ca="1" si="59"/>
        <v>3.4487872561303717E-3</v>
      </c>
      <c r="BM151" s="114"/>
      <c r="BN151" s="109">
        <f ca="1">$H$454</f>
        <v>0.97633333333333328</v>
      </c>
      <c r="BO151" s="109">
        <f t="shared" ca="1" si="60"/>
        <v>0.97633333333333328</v>
      </c>
      <c r="BP151" s="111">
        <f t="shared" ca="1" si="61"/>
        <v>3.3743803338842941E-3</v>
      </c>
      <c r="BQ151" s="112">
        <f t="shared" ca="1" si="62"/>
        <v>0.99779800600125057</v>
      </c>
      <c r="BR151" s="117">
        <f t="shared" ca="1" si="63"/>
        <v>3.4485660313822975E-3</v>
      </c>
    </row>
    <row r="152" spans="1:70" x14ac:dyDescent="0.2">
      <c r="A152" s="587"/>
      <c r="B152" s="588">
        <f>'Raw Elevation Data'!F149</f>
        <v>7.2500000000000586</v>
      </c>
      <c r="C152" s="588">
        <f ca="1">'Raw Elevation Data'!L149</f>
        <v>2113.4100000000053</v>
      </c>
      <c r="D152" s="588">
        <f t="shared" si="52"/>
        <v>5.0000000000000711E-2</v>
      </c>
      <c r="E152" s="595">
        <f t="shared" ca="1" si="71"/>
        <v>0.97164648305973278</v>
      </c>
      <c r="F152" s="577">
        <f t="shared" ca="1" si="72"/>
        <v>-1.5751953855704028E-2</v>
      </c>
      <c r="G152" s="590"/>
      <c r="H152" s="591"/>
      <c r="I152" s="592"/>
      <c r="J152" s="593"/>
      <c r="K152" s="572"/>
      <c r="L152" s="593"/>
      <c r="M152" s="583"/>
      <c r="N152" s="592"/>
      <c r="O152" s="644"/>
      <c r="P152" s="593"/>
      <c r="Q152" s="572"/>
      <c r="R152" s="593"/>
      <c r="S152" s="583"/>
      <c r="T152" s="593"/>
      <c r="U152" s="572"/>
      <c r="V152" s="594">
        <f ca="1">IF(W152&gt;=0,(1+((TAN(ASIN((C152-C147)/((B152-B147)*5280))))/0.01)*(IF(B147&gt;=$BA$48,$BC$48,IF(B147&gt;=$BA$47,$BC$47,$BC$46))))*AVERAGE(AQ148:AQ152),1+((TAN(ASIN((C152-C147)/((B152-B147)*5280))))/0.01)*(IF(B147&gt;=$BA$48,$BD$48,IF(B147&gt;=$BA$47,$BD$47,$BD$46))))</f>
        <v>0.97164648305973367</v>
      </c>
      <c r="W152" s="583">
        <f ca="1">C152-C147</f>
        <v>-20.789999999999964</v>
      </c>
      <c r="X152" s="593"/>
      <c r="Y152" s="572"/>
      <c r="Z152" s="595"/>
      <c r="AA152" s="583"/>
      <c r="AB152" s="593"/>
      <c r="AC152" s="572"/>
      <c r="AD152" s="595"/>
      <c r="AE152" s="583"/>
      <c r="AF152" s="593"/>
      <c r="AG152" s="596"/>
      <c r="AH152" s="613"/>
      <c r="AI152" s="613"/>
      <c r="AJ152" s="572"/>
      <c r="AK152" s="597"/>
      <c r="AL152" s="597"/>
      <c r="AM152" s="583"/>
      <c r="AN152" s="89">
        <f t="shared" ca="1" si="65"/>
        <v>5.3500000000000574</v>
      </c>
      <c r="AO152" s="90">
        <f t="shared" ca="1" si="66"/>
        <v>107</v>
      </c>
      <c r="AP152" s="90">
        <f ca="1">IF($AO152=1,MATCH(1,$AO153:$AO$533,0),$AP151)</f>
        <v>487</v>
      </c>
      <c r="AQ152" s="594">
        <f t="shared" ca="1" si="67"/>
        <v>1</v>
      </c>
      <c r="AR152" s="594">
        <f t="shared" ca="1" si="73"/>
        <v>-1.5703433367641909E-2</v>
      </c>
      <c r="AS152" s="1">
        <f t="shared" ca="1" si="64"/>
        <v>0</v>
      </c>
      <c r="AT152" s="91">
        <f ca="1">AVERAGE(F152:INDIRECT("F"&amp;(ROW()-AO152+1)))</f>
        <v>-1.5531117615647395E-2</v>
      </c>
      <c r="AU152" s="91">
        <f ca="1">IF(AT152&gt;0,MAX(F152:INDIRECT("F"&amp;(ROW()-AO152+1))),MIN(F152:INDIRECT("F"&amp;(ROW()-AO152+1))))</f>
        <v>-1.575195385570503E-2</v>
      </c>
      <c r="AV152" s="92">
        <f t="shared" ca="1" si="68"/>
        <v>-436.58999999999469</v>
      </c>
      <c r="AW152" s="92">
        <f t="shared" ca="1" si="69"/>
        <v>0</v>
      </c>
      <c r="AX152" s="92">
        <f t="shared" ca="1" si="70"/>
        <v>-436.58999999999469</v>
      </c>
      <c r="AZ152" s="504" t="s">
        <v>293</v>
      </c>
      <c r="BA152" s="507">
        <v>0</v>
      </c>
      <c r="BB152" s="508">
        <v>0</v>
      </c>
      <c r="BC152" s="104">
        <f t="shared" si="53"/>
        <v>1</v>
      </c>
      <c r="BD152" s="105">
        <f ca="1">AVERAGE(C455:C467)</f>
        <v>828.58799999997245</v>
      </c>
      <c r="BE152" s="106">
        <f t="shared" ca="1" si="55"/>
        <v>1</v>
      </c>
      <c r="BF152" s="107" t="s">
        <v>142</v>
      </c>
      <c r="BG152" s="108">
        <f t="shared" si="54"/>
        <v>1</v>
      </c>
      <c r="BH152" s="109">
        <f ca="1">$G$467</f>
        <v>0.97633333333333328</v>
      </c>
      <c r="BI152" s="109">
        <f t="shared" ca="1" si="56"/>
        <v>0.97633333333333328</v>
      </c>
      <c r="BJ152" s="111">
        <f t="shared" ca="1" si="57"/>
        <v>3.3743803338842941E-3</v>
      </c>
      <c r="BK152" s="112">
        <f t="shared" ca="1" si="58"/>
        <v>0.99786201452261802</v>
      </c>
      <c r="BL152" s="117">
        <f t="shared" ca="1" si="59"/>
        <v>3.4487872561303717E-3</v>
      </c>
      <c r="BM152" s="114"/>
      <c r="BN152" s="109">
        <f ca="1">$H$467</f>
        <v>0.97633333333333328</v>
      </c>
      <c r="BO152" s="109">
        <f t="shared" ca="1" si="60"/>
        <v>0.97633333333333328</v>
      </c>
      <c r="BP152" s="111">
        <f t="shared" ca="1" si="61"/>
        <v>3.3743803338842941E-3</v>
      </c>
      <c r="BQ152" s="112">
        <f t="shared" ca="1" si="62"/>
        <v>0.99779800600125057</v>
      </c>
      <c r="BR152" s="117">
        <f t="shared" ca="1" si="63"/>
        <v>3.4485660313822975E-3</v>
      </c>
    </row>
    <row r="153" spans="1:70" x14ac:dyDescent="0.2">
      <c r="A153" s="587"/>
      <c r="B153" s="588">
        <f>'Raw Elevation Data'!F150</f>
        <v>7.3000000000000593</v>
      </c>
      <c r="C153" s="588">
        <f ca="1">'Raw Elevation Data'!L150</f>
        <v>2109.252000000005</v>
      </c>
      <c r="D153" s="588">
        <f t="shared" si="52"/>
        <v>5.0000000000000711E-2</v>
      </c>
      <c r="E153" s="595">
        <f t="shared" ca="1" si="71"/>
        <v>0.97164648305973433</v>
      </c>
      <c r="F153" s="577">
        <f t="shared" ca="1" si="72"/>
        <v>-1.5751953855703167E-2</v>
      </c>
      <c r="G153" s="590"/>
      <c r="H153" s="591"/>
      <c r="I153" s="592"/>
      <c r="J153" s="593"/>
      <c r="K153" s="572"/>
      <c r="L153" s="593">
        <f ca="1">IF($M153&gt;=0,(1+((TAN(ASIN(($C153-$C151)/(($B153-$B151)*5280))))/0.01)*(IF($B153&gt;=$BA$48,$BC$48+(($BC$49-$BC$48)/$BB$49)*(($B153-$BA$48)/0.05),IF($B153&gt;=$BA$47,$BC$47+(($BC$48-$BC$47)/$BB$48)*(($B153-$BA$47)/0.05),$BC$46))))*AVERAGE(AQ152:AQ153),   1+((TAN(ASIN(($C153-$C151)/(($B153-$B151)*5280))))/0.01)*(IF($B153&gt;=$BA$48,$BD$48+(($BD$49-$BD$48)/$BB$49)*(($B153-$BA$48)/0.05),IF($B153&gt;=$BA$47,$BD$47+(($BD$48-$BD$47)/$BB$48)*(($B153-$BA$47)/0.05),$BD$46))))</f>
        <v>0.97164648305973278</v>
      </c>
      <c r="M153" s="583">
        <f ca="1">C153-C151</f>
        <v>-8.3160000000002583</v>
      </c>
      <c r="N153" s="592"/>
      <c r="O153" s="644"/>
      <c r="P153" s="593"/>
      <c r="Q153" s="572"/>
      <c r="R153" s="593"/>
      <c r="S153" s="583"/>
      <c r="T153" s="593"/>
      <c r="U153" s="572"/>
      <c r="V153" s="594"/>
      <c r="W153" s="583"/>
      <c r="X153" s="593"/>
      <c r="Y153" s="572"/>
      <c r="Z153" s="595"/>
      <c r="AA153" s="583"/>
      <c r="AB153" s="593"/>
      <c r="AC153" s="572"/>
      <c r="AD153" s="595"/>
      <c r="AE153" s="583"/>
      <c r="AF153" s="593"/>
      <c r="AG153" s="596"/>
      <c r="AH153" s="613"/>
      <c r="AI153" s="613"/>
      <c r="AJ153" s="572"/>
      <c r="AK153" s="597"/>
      <c r="AL153" s="597"/>
      <c r="AM153" s="583"/>
      <c r="AN153" s="89">
        <f t="shared" ca="1" si="65"/>
        <v>5.4000000000000581</v>
      </c>
      <c r="AO153" s="90">
        <f t="shared" ca="1" si="66"/>
        <v>108</v>
      </c>
      <c r="AP153" s="90">
        <f ca="1">IF($AO153=1,MATCH(1,$AO154:$AO$533,0),$AP152)</f>
        <v>487</v>
      </c>
      <c r="AQ153" s="594">
        <f t="shared" ca="1" si="67"/>
        <v>1</v>
      </c>
      <c r="AR153" s="594">
        <f t="shared" ca="1" si="73"/>
        <v>-1.5703433367641909E-2</v>
      </c>
      <c r="AS153" s="1">
        <f t="shared" ca="1" si="64"/>
        <v>0</v>
      </c>
      <c r="AT153" s="91">
        <f ca="1">AVERAGE(F153:INDIRECT("F"&amp;(ROW()-AO153+1)))</f>
        <v>-1.5533162395647912E-2</v>
      </c>
      <c r="AU153" s="91">
        <f ca="1">IF(AT153&gt;0,MAX(F153:INDIRECT("F"&amp;(ROW()-AO153+1))),MIN(F153:INDIRECT("F"&amp;(ROW()-AO153+1))))</f>
        <v>-1.575195385570503E-2</v>
      </c>
      <c r="AV153" s="92">
        <f t="shared" ca="1" si="68"/>
        <v>-440.74799999999505</v>
      </c>
      <c r="AW153" s="92">
        <f t="shared" ca="1" si="69"/>
        <v>0</v>
      </c>
      <c r="AX153" s="92">
        <f t="shared" ca="1" si="70"/>
        <v>-440.74799999999505</v>
      </c>
      <c r="AZ153" s="504" t="s">
        <v>294</v>
      </c>
      <c r="BA153" s="507">
        <v>0</v>
      </c>
      <c r="BB153" s="508">
        <v>0</v>
      </c>
      <c r="BC153" s="104">
        <f t="shared" si="53"/>
        <v>1</v>
      </c>
      <c r="BD153" s="105">
        <f ca="1">AVERAGE(C468:C479)</f>
        <v>776.612999999968</v>
      </c>
      <c r="BE153" s="106">
        <f t="shared" ca="1" si="55"/>
        <v>1</v>
      </c>
      <c r="BF153" s="107" t="s">
        <v>142</v>
      </c>
      <c r="BG153" s="108">
        <f t="shared" si="54"/>
        <v>1</v>
      </c>
      <c r="BH153" s="109">
        <f ca="1">$G$479</f>
        <v>0.97633333333333328</v>
      </c>
      <c r="BI153" s="109">
        <f t="shared" ca="1" si="56"/>
        <v>0.97633333333333328</v>
      </c>
      <c r="BJ153" s="111">
        <f t="shared" ca="1" si="57"/>
        <v>3.3743803338842941E-3</v>
      </c>
      <c r="BK153" s="112">
        <f t="shared" ca="1" si="58"/>
        <v>0.99786201452261802</v>
      </c>
      <c r="BL153" s="117">
        <f t="shared" ca="1" si="59"/>
        <v>3.4487872561303717E-3</v>
      </c>
      <c r="BM153" s="114"/>
      <c r="BN153" s="109">
        <f ca="1">$H$479</f>
        <v>0.97633333333333328</v>
      </c>
      <c r="BO153" s="109">
        <f t="shared" ca="1" si="60"/>
        <v>0.97633333333333328</v>
      </c>
      <c r="BP153" s="111">
        <f t="shared" ca="1" si="61"/>
        <v>3.3743803338842941E-3</v>
      </c>
      <c r="BQ153" s="112">
        <f t="shared" ca="1" si="62"/>
        <v>0.99779800600125057</v>
      </c>
      <c r="BR153" s="117">
        <f t="shared" ca="1" si="63"/>
        <v>3.4485660313822975E-3</v>
      </c>
    </row>
    <row r="154" spans="1:70" x14ac:dyDescent="0.2">
      <c r="A154" s="587"/>
      <c r="B154" s="588">
        <f>'Raw Elevation Data'!F151</f>
        <v>7.35000000000006</v>
      </c>
      <c r="C154" s="588">
        <f ca="1">'Raw Elevation Data'!L151</f>
        <v>2105.0940000000055</v>
      </c>
      <c r="D154" s="588">
        <f t="shared" si="52"/>
        <v>5.0000000000000711E-2</v>
      </c>
      <c r="E154" s="595">
        <f t="shared" ca="1" si="71"/>
        <v>0.97164648305973589</v>
      </c>
      <c r="F154" s="577">
        <f t="shared" ca="1" si="72"/>
        <v>-1.5751953855702307E-2</v>
      </c>
      <c r="G154" s="590"/>
      <c r="H154" s="591"/>
      <c r="I154" s="592"/>
      <c r="J154" s="593"/>
      <c r="K154" s="572"/>
      <c r="L154" s="593"/>
      <c r="M154" s="583"/>
      <c r="N154" s="592"/>
      <c r="O154" s="644"/>
      <c r="P154" s="593"/>
      <c r="Q154" s="572"/>
      <c r="R154" s="593"/>
      <c r="S154" s="583"/>
      <c r="T154" s="593"/>
      <c r="U154" s="572"/>
      <c r="V154" s="594"/>
      <c r="W154" s="583"/>
      <c r="X154" s="593"/>
      <c r="Y154" s="572"/>
      <c r="Z154" s="595"/>
      <c r="AA154" s="583"/>
      <c r="AB154" s="593"/>
      <c r="AC154" s="572"/>
      <c r="AD154" s="595"/>
      <c r="AE154" s="583"/>
      <c r="AF154" s="593"/>
      <c r="AG154" s="596"/>
      <c r="AH154" s="613"/>
      <c r="AI154" s="613"/>
      <c r="AJ154" s="572"/>
      <c r="AK154" s="597"/>
      <c r="AL154" s="597"/>
      <c r="AM154" s="583"/>
      <c r="AN154" s="89">
        <f t="shared" ca="1" si="65"/>
        <v>5.4500000000000588</v>
      </c>
      <c r="AO154" s="90">
        <f t="shared" ca="1" si="66"/>
        <v>109</v>
      </c>
      <c r="AP154" s="90">
        <f ca="1">IF($AO154=1,MATCH(1,$AO155:$AO$533,0),$AP153)</f>
        <v>487</v>
      </c>
      <c r="AQ154" s="594">
        <f t="shared" ca="1" si="67"/>
        <v>1</v>
      </c>
      <c r="AR154" s="594">
        <f t="shared" ca="1" si="73"/>
        <v>-1.5703433367641909E-2</v>
      </c>
      <c r="AS154" s="1">
        <f t="shared" ca="1" si="64"/>
        <v>0</v>
      </c>
      <c r="AT154" s="91">
        <f ca="1">AVERAGE(F154:INDIRECT("F"&amp;(ROW()-AO154+1)))</f>
        <v>-1.5535169656749327E-2</v>
      </c>
      <c r="AU154" s="91">
        <f ca="1">IF(AT154&gt;0,MAX(F154:INDIRECT("F"&amp;(ROW()-AO154+1))),MIN(F154:INDIRECT("F"&amp;(ROW()-AO154+1))))</f>
        <v>-1.575195385570503E-2</v>
      </c>
      <c r="AV154" s="92">
        <f t="shared" ca="1" si="68"/>
        <v>-444.90599999999449</v>
      </c>
      <c r="AW154" s="92">
        <f t="shared" ca="1" si="69"/>
        <v>0</v>
      </c>
      <c r="AX154" s="92">
        <f t="shared" ca="1" si="70"/>
        <v>-444.90599999999449</v>
      </c>
      <c r="AZ154" s="504" t="s">
        <v>295</v>
      </c>
      <c r="BA154" s="507">
        <v>0</v>
      </c>
      <c r="BB154" s="508">
        <v>0</v>
      </c>
      <c r="BC154" s="104">
        <f t="shared" si="53"/>
        <v>1</v>
      </c>
      <c r="BD154" s="105">
        <f ca="1">AVERAGE(C480:C492)</f>
        <v>724.6379999999632</v>
      </c>
      <c r="BE154" s="106">
        <f t="shared" ca="1" si="55"/>
        <v>1</v>
      </c>
      <c r="BF154" s="107" t="s">
        <v>142</v>
      </c>
      <c r="BG154" s="108">
        <f t="shared" si="54"/>
        <v>1</v>
      </c>
      <c r="BH154" s="109">
        <f ca="1">$G$492</f>
        <v>0.97633333333333328</v>
      </c>
      <c r="BI154" s="109">
        <f t="shared" ca="1" si="56"/>
        <v>0.97633333333333328</v>
      </c>
      <c r="BJ154" s="111">
        <f t="shared" ca="1" si="57"/>
        <v>3.3743803338842941E-3</v>
      </c>
      <c r="BK154" s="112">
        <f t="shared" ca="1" si="58"/>
        <v>0.99786201452261802</v>
      </c>
      <c r="BL154" s="117">
        <f t="shared" ca="1" si="59"/>
        <v>3.4487872561303717E-3</v>
      </c>
      <c r="BM154" s="114"/>
      <c r="BN154" s="109">
        <f ca="1">$H$492</f>
        <v>0.97633333333333328</v>
      </c>
      <c r="BO154" s="109">
        <f t="shared" ca="1" si="60"/>
        <v>0.97633333333333328</v>
      </c>
      <c r="BP154" s="111">
        <f t="shared" ca="1" si="61"/>
        <v>3.3743803338842941E-3</v>
      </c>
      <c r="BQ154" s="112">
        <f t="shared" ca="1" si="62"/>
        <v>0.99779800600125057</v>
      </c>
      <c r="BR154" s="117">
        <f t="shared" ca="1" si="63"/>
        <v>3.4485660313822975E-3</v>
      </c>
    </row>
    <row r="155" spans="1:70" x14ac:dyDescent="0.2">
      <c r="A155" s="587"/>
      <c r="B155" s="588">
        <f>'Raw Elevation Data'!F152</f>
        <v>7.4000000000000608</v>
      </c>
      <c r="C155" s="588">
        <f ca="1">'Raw Elevation Data'!L152</f>
        <v>2100.9360000000056</v>
      </c>
      <c r="D155" s="588">
        <f t="shared" si="52"/>
        <v>5.0000000000000711E-2</v>
      </c>
      <c r="E155" s="595">
        <f t="shared" ca="1" si="71"/>
        <v>0.97164648305973433</v>
      </c>
      <c r="F155" s="577">
        <f t="shared" ca="1" si="72"/>
        <v>-1.5751953855703167E-2</v>
      </c>
      <c r="G155" s="590"/>
      <c r="H155" s="591"/>
      <c r="I155" s="592"/>
      <c r="J155" s="593"/>
      <c r="K155" s="572"/>
      <c r="L155" s="593">
        <f ca="1">IF($M155&gt;=0,(1+((TAN(ASIN(($C155-$C153)/(($B155-$B153)*5280))))/0.01)*(IF($B155&gt;=$BA$48,$BC$48+(($BC$49-$BC$48)/$BB$49)*(($B155-$BA$48)/0.05),IF($B155&gt;=$BA$47,$BC$47+(($BC$48-$BC$47)/$BB$48)*(($B155-$BA$47)/0.05),$BC$46))))*AVERAGE(AQ154:AQ155),   1+((TAN(ASIN(($C155-$C153)/(($B155-$B153)*5280))))/0.01)*(IF($B155&gt;=$BA$48,$BD$48+(($BD$49-$BD$48)/$BB$49)*(($B155-$BA$48)/0.05),IF($B155&gt;=$BA$47,$BD$47+(($BD$48-$BD$47)/$BB$48)*(($B155-$BA$47)/0.05),$BD$46))))</f>
        <v>0.97164648305973589</v>
      </c>
      <c r="M155" s="583">
        <f ca="1">C155-C153</f>
        <v>-8.3159999999993488</v>
      </c>
      <c r="N155" s="592"/>
      <c r="O155" s="644"/>
      <c r="P155" s="593"/>
      <c r="Q155" s="572"/>
      <c r="R155" s="593">
        <f ca="1">IF(S155&gt;=0,(1+((TAN(ASIN((C155-C151)/((B155-B151)*5280))))/0.01)*(IF(B151&gt;=$BA$48,$BC$48,IF(B151&gt;=$BA$47,$BC$47,$BC$46))))*AVERAGE(AQ152:AQ155),1+((TAN(ASIN((C155-C151)/((B155-B151)*5280))))/0.01)*(IF(B151&gt;=$BA$48,$BD$48,IF(B151&gt;=$BA$47,$BD$47,$BD$46))))</f>
        <v>0.97164648305973433</v>
      </c>
      <c r="S155" s="583">
        <f ca="1">C155-C151</f>
        <v>-16.631999999999607</v>
      </c>
      <c r="T155" s="593"/>
      <c r="U155" s="572"/>
      <c r="V155" s="594"/>
      <c r="W155" s="583"/>
      <c r="X155" s="593"/>
      <c r="Y155" s="572"/>
      <c r="Z155" s="595"/>
      <c r="AA155" s="583"/>
      <c r="AB155" s="593"/>
      <c r="AC155" s="572"/>
      <c r="AD155" s="595"/>
      <c r="AE155" s="583"/>
      <c r="AF155" s="593"/>
      <c r="AG155" s="596"/>
      <c r="AH155" s="613"/>
      <c r="AI155" s="613"/>
      <c r="AJ155" s="572"/>
      <c r="AK155" s="597"/>
      <c r="AL155" s="597"/>
      <c r="AM155" s="583"/>
      <c r="AN155" s="89">
        <f t="shared" ca="1" si="65"/>
        <v>5.5000000000000595</v>
      </c>
      <c r="AO155" s="90">
        <f t="shared" ca="1" si="66"/>
        <v>110</v>
      </c>
      <c r="AP155" s="90">
        <f ca="1">IF($AO155=1,MATCH(1,$AO156:$AO$533,0),$AP154)</f>
        <v>487</v>
      </c>
      <c r="AQ155" s="594">
        <f t="shared" ca="1" si="67"/>
        <v>1</v>
      </c>
      <c r="AR155" s="594">
        <f t="shared" ca="1" si="73"/>
        <v>-1.5703433367641909E-2</v>
      </c>
      <c r="AS155" s="1">
        <f t="shared" ca="1" si="64"/>
        <v>0</v>
      </c>
      <c r="AT155" s="91">
        <f ca="1">AVERAGE(F155:INDIRECT("F"&amp;(ROW()-AO155+1)))</f>
        <v>-1.5537140422194362E-2</v>
      </c>
      <c r="AU155" s="91">
        <f ca="1">IF(AT155&gt;0,MAX(F155:INDIRECT("F"&amp;(ROW()-AO155+1))),MIN(F155:INDIRECT("F"&amp;(ROW()-AO155+1))))</f>
        <v>-1.575195385570503E-2</v>
      </c>
      <c r="AV155" s="92">
        <f t="shared" ca="1" si="68"/>
        <v>-449.06399999999439</v>
      </c>
      <c r="AW155" s="92">
        <f t="shared" ca="1" si="69"/>
        <v>0</v>
      </c>
      <c r="AX155" s="92">
        <f t="shared" ca="1" si="70"/>
        <v>-449.06399999999439</v>
      </c>
      <c r="AZ155" s="504" t="s">
        <v>296</v>
      </c>
      <c r="BA155" s="507">
        <v>0</v>
      </c>
      <c r="BB155" s="508">
        <v>0</v>
      </c>
      <c r="BC155" s="104">
        <f t="shared" si="53"/>
        <v>1</v>
      </c>
      <c r="BD155" s="105">
        <f ca="1">AVERAGE(C493:C504)</f>
        <v>672.66299999995852</v>
      </c>
      <c r="BE155" s="106">
        <f t="shared" ca="1" si="55"/>
        <v>1</v>
      </c>
      <c r="BF155" s="107" t="s">
        <v>142</v>
      </c>
      <c r="BG155" s="108">
        <f t="shared" si="54"/>
        <v>1</v>
      </c>
      <c r="BH155" s="109">
        <f ca="1">$G$504</f>
        <v>0.97633333333333328</v>
      </c>
      <c r="BI155" s="109">
        <f t="shared" ca="1" si="56"/>
        <v>0.97633333333333328</v>
      </c>
      <c r="BJ155" s="111">
        <f t="shared" ca="1" si="57"/>
        <v>3.3743803338842941E-3</v>
      </c>
      <c r="BK155" s="112">
        <f t="shared" ca="1" si="58"/>
        <v>0.99786201452261802</v>
      </c>
      <c r="BL155" s="117">
        <f t="shared" ca="1" si="59"/>
        <v>3.4487872561303717E-3</v>
      </c>
      <c r="BM155" s="114"/>
      <c r="BN155" s="109">
        <f ca="1">$H$504</f>
        <v>0.97633333333333328</v>
      </c>
      <c r="BO155" s="109">
        <f t="shared" ca="1" si="60"/>
        <v>0.97633333333333328</v>
      </c>
      <c r="BP155" s="111">
        <f t="shared" ca="1" si="61"/>
        <v>3.3743803338842941E-3</v>
      </c>
      <c r="BQ155" s="112">
        <f t="shared" ca="1" si="62"/>
        <v>0.99779800600125057</v>
      </c>
      <c r="BR155" s="117">
        <f t="shared" ca="1" si="63"/>
        <v>3.4485660313822975E-3</v>
      </c>
    </row>
    <row r="156" spans="1:70" ht="13.5" thickBot="1" x14ac:dyDescent="0.25">
      <c r="A156" s="573" t="s">
        <v>312</v>
      </c>
      <c r="B156" s="598">
        <f>'Raw Elevation Data'!F153</f>
        <v>7.4500000000000615</v>
      </c>
      <c r="C156" s="598">
        <f ca="1">'Raw Elevation Data'!L153</f>
        <v>2096.7780000000057</v>
      </c>
      <c r="D156" s="598">
        <f t="shared" si="52"/>
        <v>5.0000000000000711E-2</v>
      </c>
      <c r="E156" s="607">
        <f t="shared" ca="1" si="71"/>
        <v>0.97164648305973278</v>
      </c>
      <c r="F156" s="577">
        <f t="shared" ca="1" si="72"/>
        <v>-1.5751953855704028E-2</v>
      </c>
      <c r="G156" s="600">
        <f ca="1">IF(AVERAGE(E145:E156)&gt;$BA$68,AVERAGE(E145:E156),$BA$68)</f>
        <v>0.97633333333333328</v>
      </c>
      <c r="H156" s="601">
        <f ca="1">IF(SUMIF(L145:L156,"&gt;0")/COUNT(L145:L156)&gt;$BA$68,SUMIF(L145:L156,"&gt;0")/COUNT(L145:L156),$BA$68)</f>
        <v>0.97633333333333328</v>
      </c>
      <c r="I156" s="592"/>
      <c r="J156" s="593"/>
      <c r="K156" s="572"/>
      <c r="L156" s="593"/>
      <c r="M156" s="583"/>
      <c r="N156" s="592"/>
      <c r="O156" s="644"/>
      <c r="P156" s="593"/>
      <c r="Q156" s="572"/>
      <c r="R156" s="593"/>
      <c r="S156" s="583"/>
      <c r="T156" s="593"/>
      <c r="U156" s="572"/>
      <c r="V156" s="594"/>
      <c r="W156" s="583"/>
      <c r="X156" s="593"/>
      <c r="Y156" s="572"/>
      <c r="Z156" s="595"/>
      <c r="AA156" s="583"/>
      <c r="AB156" s="593"/>
      <c r="AC156" s="572"/>
      <c r="AD156" s="595"/>
      <c r="AE156" s="583"/>
      <c r="AF156" s="593"/>
      <c r="AG156" s="596"/>
      <c r="AH156" s="602">
        <f ca="1">(MAX(AW145:AW156)-MIN(AW145:AW156))*0.3048</f>
        <v>0</v>
      </c>
      <c r="AI156" s="602">
        <f ca="1">-(MAX(AX145:AX156)-MIN(AX145:AX156))*0.3048</f>
        <v>-13.940942399999672</v>
      </c>
      <c r="AJ156" s="572"/>
      <c r="AK156" s="597"/>
      <c r="AL156" s="597"/>
      <c r="AM156" s="583"/>
      <c r="AN156" s="89">
        <f t="shared" ca="1" si="65"/>
        <v>5.5500000000000602</v>
      </c>
      <c r="AO156" s="90">
        <f t="shared" ca="1" si="66"/>
        <v>111</v>
      </c>
      <c r="AP156" s="90">
        <f ca="1">IF($AO156=1,MATCH(1,$AO157:$AO$533,0),$AP155)</f>
        <v>487</v>
      </c>
      <c r="AQ156" s="594">
        <f t="shared" ca="1" si="67"/>
        <v>1</v>
      </c>
      <c r="AR156" s="594">
        <f t="shared" ca="1" si="73"/>
        <v>-1.5703433367641909E-2</v>
      </c>
      <c r="AS156" s="1">
        <f t="shared" ca="1" si="64"/>
        <v>0</v>
      </c>
      <c r="AT156" s="91">
        <f ca="1">AVERAGE(F156:INDIRECT("F"&amp;(ROW()-AO156+1)))</f>
        <v>-1.5539075678352107E-2</v>
      </c>
      <c r="AU156" s="91">
        <f ca="1">IF(AT156&gt;0,MAX(F156:INDIRECT("F"&amp;(ROW()-AO156+1))),MIN(F156:INDIRECT("F"&amp;(ROW()-AO156+1))))</f>
        <v>-1.575195385570503E-2</v>
      </c>
      <c r="AV156" s="92">
        <f t="shared" ca="1" si="68"/>
        <v>-453.2219999999943</v>
      </c>
      <c r="AW156" s="92">
        <f t="shared" ca="1" si="69"/>
        <v>0</v>
      </c>
      <c r="AX156" s="92">
        <f t="shared" ca="1" si="70"/>
        <v>-453.2219999999943</v>
      </c>
      <c r="AZ156" s="504" t="s">
        <v>297</v>
      </c>
      <c r="BA156" s="507">
        <v>0</v>
      </c>
      <c r="BB156" s="508">
        <v>0</v>
      </c>
      <c r="BC156" s="104">
        <f t="shared" si="53"/>
        <v>1</v>
      </c>
      <c r="BD156" s="105">
        <f ca="1">AVERAGE(C505:C517)</f>
        <v>620.68799999995383</v>
      </c>
      <c r="BE156" s="106">
        <f t="shared" ca="1" si="55"/>
        <v>1</v>
      </c>
      <c r="BF156" s="107" t="s">
        <v>142</v>
      </c>
      <c r="BG156" s="108">
        <f t="shared" si="54"/>
        <v>1</v>
      </c>
      <c r="BH156" s="109">
        <f ca="1">$G$517</f>
        <v>0.97633333333333328</v>
      </c>
      <c r="BI156" s="109">
        <f t="shared" ca="1" si="56"/>
        <v>0.97633333333333328</v>
      </c>
      <c r="BJ156" s="111">
        <f t="shared" ca="1" si="57"/>
        <v>3.3743803338842941E-3</v>
      </c>
      <c r="BK156" s="112">
        <f t="shared" ca="1" si="58"/>
        <v>0.99786201452261802</v>
      </c>
      <c r="BL156" s="117">
        <f t="shared" ca="1" si="59"/>
        <v>3.4487872561303717E-3</v>
      </c>
      <c r="BM156" s="114"/>
      <c r="BN156" s="109">
        <f ca="1">$H$517</f>
        <v>0.97633333333333328</v>
      </c>
      <c r="BO156" s="109">
        <f t="shared" ca="1" si="60"/>
        <v>0.97633333333333328</v>
      </c>
      <c r="BP156" s="111">
        <f t="shared" ca="1" si="61"/>
        <v>3.3743803338842941E-3</v>
      </c>
      <c r="BQ156" s="112">
        <f t="shared" ca="1" si="62"/>
        <v>0.99779800600125057</v>
      </c>
      <c r="BR156" s="117">
        <f t="shared" ca="1" si="63"/>
        <v>3.4485660313822975E-3</v>
      </c>
    </row>
    <row r="157" spans="1:70" ht="13.5" thickTop="1" x14ac:dyDescent="0.2">
      <c r="A157" s="587"/>
      <c r="B157" s="588">
        <f>'Raw Elevation Data'!F154</f>
        <v>7.5000000000000622</v>
      </c>
      <c r="C157" s="588">
        <f ca="1">'Raw Elevation Data'!L154</f>
        <v>2092.6200000000053</v>
      </c>
      <c r="D157" s="588">
        <f t="shared" si="52"/>
        <v>5.0000000000000711E-2</v>
      </c>
      <c r="E157" s="595">
        <f t="shared" ca="1" si="71"/>
        <v>0.97164648305973278</v>
      </c>
      <c r="F157" s="577">
        <f t="shared" ca="1" si="72"/>
        <v>-1.5751953855704028E-2</v>
      </c>
      <c r="G157" s="590"/>
      <c r="H157" s="591"/>
      <c r="I157" s="592"/>
      <c r="J157" s="593"/>
      <c r="K157" s="572"/>
      <c r="L157" s="593">
        <f ca="1">IF($M157&gt;=0,(1+((TAN(ASIN(($C157-$C155)/(($B157-$B155)*5280))))/0.01)*(IF($B157&gt;=$BA$48,$BC$48+(($BC$49-$BC$48)/$BB$49)*(($B157-$BA$48)/0.05),IF($B157&gt;=$BA$47,$BC$47+(($BC$48-$BC$47)/$BB$48)*(($B157-$BA$47)/0.05),$BC$46))))*AVERAGE(AQ156:AQ157),   1+((TAN(ASIN(($C157-$C155)/(($B157-$B155)*5280))))/0.01)*(IF($B157&gt;=$BA$48,$BD$48+(($BD$49-$BD$48)/$BB$49)*(($B157-$BA$48)/0.05),IF($B157&gt;=$BA$47,$BD$47+(($BD$48-$BD$47)/$BB$48)*(($B157-$BA$47)/0.05),$BD$46))))</f>
        <v>0.97164648305973278</v>
      </c>
      <c r="M157" s="583">
        <f ca="1">C157-C155</f>
        <v>-8.3160000000002583</v>
      </c>
      <c r="N157" s="592"/>
      <c r="O157" s="644"/>
      <c r="P157" s="593"/>
      <c r="Q157" s="572"/>
      <c r="R157" s="593"/>
      <c r="S157" s="583"/>
      <c r="T157" s="593"/>
      <c r="U157" s="572"/>
      <c r="V157" s="594">
        <f ca="1">IF(W157&gt;=0,(1+((TAN(ASIN((C157-C152)/((B157-B152)*5280))))/0.01)*(IF(B152&gt;=$BA$48,$BC$48,IF(B152&gt;=$BA$47,$BC$47,$BC$46))))*AVERAGE(AQ153:AQ157),1+((TAN(ASIN((C157-C152)/((B157-B152)*5280))))/0.01)*(IF(B152&gt;=$BA$48,$BD$48,IF(B152&gt;=$BA$47,$BD$47,$BD$46))))</f>
        <v>0.97164648305973367</v>
      </c>
      <c r="W157" s="583">
        <f ca="1">C157-C152</f>
        <v>-20.789999999999964</v>
      </c>
      <c r="X157" s="593"/>
      <c r="Y157" s="572"/>
      <c r="Z157" s="595">
        <f ca="1">IF(AA157&gt;=0,(1+((TAN(ASIN((C157-C147)/((B157-B147)*5280))))/0.01)*(IF(B147&gt;=$BA$48,$BC$48,IF(B147&gt;=$BA$47,$BC$47,$BC$46))))*AVERAGE(AQ148:AQ157),1+((TAN(ASIN((C157-C147)/((B157-B147)*5280))))/0.01)*(IF(B147&gt;=$BA$48,$BD$48,IF(B147&gt;=$BA$47,$BD$47,$BD$46))))</f>
        <v>0.97164648305973367</v>
      </c>
      <c r="AA157" s="583">
        <f ca="1">C157-C147</f>
        <v>-41.579999999999927</v>
      </c>
      <c r="AB157" s="593"/>
      <c r="AC157" s="572"/>
      <c r="AD157" s="595"/>
      <c r="AE157" s="583"/>
      <c r="AF157" s="593"/>
      <c r="AG157" s="596"/>
      <c r="AH157" s="613"/>
      <c r="AI157" s="613"/>
      <c r="AJ157" s="572"/>
      <c r="AK157" s="597"/>
      <c r="AL157" s="597"/>
      <c r="AM157" s="583"/>
      <c r="AN157" s="89">
        <f t="shared" ca="1" si="65"/>
        <v>5.6000000000000609</v>
      </c>
      <c r="AO157" s="90">
        <f t="shared" ca="1" si="66"/>
        <v>112</v>
      </c>
      <c r="AP157" s="90">
        <f ca="1">IF($AO157=1,MATCH(1,$AO158:$AO$533,0),$AP156)</f>
        <v>487</v>
      </c>
      <c r="AQ157" s="594">
        <f t="shared" ca="1" si="67"/>
        <v>1</v>
      </c>
      <c r="AR157" s="594">
        <f t="shared" ca="1" si="73"/>
        <v>-1.5703433367641909E-2</v>
      </c>
      <c r="AS157" s="1">
        <f t="shared" ca="1" si="64"/>
        <v>0</v>
      </c>
      <c r="AT157" s="91">
        <f ca="1">AVERAGE(F157:INDIRECT("F"&amp;(ROW()-AO157+1)))</f>
        <v>-1.5540976376364177E-2</v>
      </c>
      <c r="AU157" s="91">
        <f ca="1">IF(AT157&gt;0,MAX(F157:INDIRECT("F"&amp;(ROW()-AO157+1))),MIN(F157:INDIRECT("F"&amp;(ROW()-AO157+1))))</f>
        <v>-1.575195385570503E-2</v>
      </c>
      <c r="AV157" s="92">
        <f t="shared" ca="1" si="68"/>
        <v>-457.37999999999465</v>
      </c>
      <c r="AW157" s="92">
        <f t="shared" ca="1" si="69"/>
        <v>0</v>
      </c>
      <c r="AX157" s="92">
        <f t="shared" ca="1" si="70"/>
        <v>-457.37999999999465</v>
      </c>
      <c r="AZ157" s="504" t="s">
        <v>298</v>
      </c>
      <c r="BA157" s="507">
        <v>0</v>
      </c>
      <c r="BB157" s="508">
        <v>0</v>
      </c>
      <c r="BC157" s="104">
        <f t="shared" si="53"/>
        <v>1</v>
      </c>
      <c r="BD157" s="105">
        <f ca="1">AVERAGE(C518:C529)</f>
        <v>568.71299999994926</v>
      </c>
      <c r="BE157" s="106">
        <f t="shared" ca="1" si="55"/>
        <v>1</v>
      </c>
      <c r="BF157" s="107" t="s">
        <v>142</v>
      </c>
      <c r="BG157" s="108">
        <f t="shared" si="54"/>
        <v>1</v>
      </c>
      <c r="BH157" s="109">
        <f ca="1">$G$529</f>
        <v>0.97633333333333328</v>
      </c>
      <c r="BI157" s="109">
        <f t="shared" ca="1" si="56"/>
        <v>0.97633333333333328</v>
      </c>
      <c r="BJ157" s="111">
        <f t="shared" ca="1" si="57"/>
        <v>3.3743803338842941E-3</v>
      </c>
      <c r="BK157" s="112">
        <f t="shared" ca="1" si="58"/>
        <v>0.99786201452261802</v>
      </c>
      <c r="BL157" s="117">
        <f t="shared" ca="1" si="59"/>
        <v>3.4487872561303717E-3</v>
      </c>
      <c r="BM157" s="114"/>
      <c r="BN157" s="109">
        <f ca="1">$H$529</f>
        <v>0.97633333333333328</v>
      </c>
      <c r="BO157" s="109">
        <f t="shared" ca="1" si="60"/>
        <v>0.97633333333333328</v>
      </c>
      <c r="BP157" s="111">
        <f t="shared" ca="1" si="61"/>
        <v>3.3743803338842941E-3</v>
      </c>
      <c r="BQ157" s="112">
        <f t="shared" ca="1" si="62"/>
        <v>0.99779800600125057</v>
      </c>
      <c r="BR157" s="117">
        <f t="shared" ca="1" si="63"/>
        <v>3.4485660313822975E-3</v>
      </c>
    </row>
    <row r="158" spans="1:70" ht="13.5" thickBot="1" x14ac:dyDescent="0.25">
      <c r="A158" s="587"/>
      <c r="B158" s="588">
        <f>'Raw Elevation Data'!F155</f>
        <v>7.5500000000000629</v>
      </c>
      <c r="C158" s="588">
        <f ca="1">'Raw Elevation Data'!L155</f>
        <v>2088.4620000000054</v>
      </c>
      <c r="D158" s="588">
        <f t="shared" si="52"/>
        <v>5.0000000000000711E-2</v>
      </c>
      <c r="E158" s="595">
        <f t="shared" ca="1" si="71"/>
        <v>0.97164648305973433</v>
      </c>
      <c r="F158" s="577">
        <f t="shared" ca="1" si="72"/>
        <v>-1.5751953855703167E-2</v>
      </c>
      <c r="G158" s="590"/>
      <c r="H158" s="591"/>
      <c r="I158" s="592"/>
      <c r="J158" s="593"/>
      <c r="K158" s="572"/>
      <c r="L158" s="593"/>
      <c r="M158" s="583"/>
      <c r="N158" s="592"/>
      <c r="O158" s="644"/>
      <c r="P158" s="593"/>
      <c r="Q158" s="572"/>
      <c r="R158" s="593"/>
      <c r="S158" s="583"/>
      <c r="T158" s="593"/>
      <c r="U158" s="572"/>
      <c r="V158" s="594"/>
      <c r="W158" s="583"/>
      <c r="X158" s="593"/>
      <c r="Y158" s="572"/>
      <c r="Z158" s="595"/>
      <c r="AA158" s="583"/>
      <c r="AB158" s="593"/>
      <c r="AC158" s="572"/>
      <c r="AD158" s="595"/>
      <c r="AE158" s="583"/>
      <c r="AF158" s="593"/>
      <c r="AG158" s="596"/>
      <c r="AH158" s="613"/>
      <c r="AI158" s="613"/>
      <c r="AJ158" s="572"/>
      <c r="AK158" s="597"/>
      <c r="AL158" s="597"/>
      <c r="AM158" s="583"/>
      <c r="AN158" s="89">
        <f t="shared" ca="1" si="65"/>
        <v>5.6500000000000616</v>
      </c>
      <c r="AO158" s="90">
        <f t="shared" ca="1" si="66"/>
        <v>113</v>
      </c>
      <c r="AP158" s="90">
        <f ca="1">IF($AO158=1,MATCH(1,$AO159:$AO$533,0),$AP157)</f>
        <v>487</v>
      </c>
      <c r="AQ158" s="594">
        <f t="shared" ca="1" si="67"/>
        <v>1</v>
      </c>
      <c r="AR158" s="594">
        <f t="shared" ca="1" si="73"/>
        <v>-1.5703433367641909E-2</v>
      </c>
      <c r="AS158" s="1">
        <f t="shared" ca="1" si="64"/>
        <v>0</v>
      </c>
      <c r="AT158" s="91">
        <f ca="1">AVERAGE(F158:INDIRECT("F"&amp;(ROW()-AO158+1)))</f>
        <v>-1.5542843433703461E-2</v>
      </c>
      <c r="AU158" s="91">
        <f ca="1">IF(AT158&gt;0,MAX(F158:INDIRECT("F"&amp;(ROW()-AO158+1))),MIN(F158:INDIRECT("F"&amp;(ROW()-AO158+1))))</f>
        <v>-1.575195385570503E-2</v>
      </c>
      <c r="AV158" s="92">
        <f t="shared" ca="1" si="68"/>
        <v>-461.53799999999455</v>
      </c>
      <c r="AW158" s="92">
        <f t="shared" ca="1" si="69"/>
        <v>0</v>
      </c>
      <c r="AX158" s="92">
        <f t="shared" ca="1" si="70"/>
        <v>-461.53799999999455</v>
      </c>
      <c r="AZ158" s="504" t="s">
        <v>338</v>
      </c>
      <c r="BA158" s="507">
        <v>0</v>
      </c>
      <c r="BB158" s="509">
        <v>0</v>
      </c>
      <c r="BC158" s="104">
        <f t="shared" si="53"/>
        <v>1</v>
      </c>
      <c r="BD158" s="105">
        <f ca="1">AVERAGE(C530:C532)</f>
        <v>537.52799999994647</v>
      </c>
      <c r="BE158" s="106">
        <f t="shared" ca="1" si="55"/>
        <v>1</v>
      </c>
      <c r="BF158" s="120" t="s">
        <v>142</v>
      </c>
      <c r="BG158" s="108">
        <f t="shared" si="54"/>
        <v>1</v>
      </c>
      <c r="BH158" s="109">
        <f ca="1">$G$532</f>
        <v>0.97633333333333328</v>
      </c>
      <c r="BI158" s="121">
        <f t="shared" ca="1" si="56"/>
        <v>0.97633333333333328</v>
      </c>
      <c r="BJ158" s="122">
        <f t="shared" ca="1" si="57"/>
        <v>3.3743803338842941E-3</v>
      </c>
      <c r="BK158" s="112">
        <f t="shared" ca="1" si="58"/>
        <v>0.99786201452261802</v>
      </c>
      <c r="BL158" s="123">
        <f t="shared" ca="1" si="59"/>
        <v>3.4487872561303717E-3</v>
      </c>
      <c r="BM158" s="114"/>
      <c r="BN158" s="109">
        <f ca="1">$H$532</f>
        <v>0.97633333333333328</v>
      </c>
      <c r="BO158" s="121">
        <f t="shared" ca="1" si="60"/>
        <v>0.97633333333333328</v>
      </c>
      <c r="BP158" s="111">
        <f t="shared" ca="1" si="61"/>
        <v>3.3743803338842941E-3</v>
      </c>
      <c r="BQ158" s="124">
        <f t="shared" ca="1" si="62"/>
        <v>0.99779800600125057</v>
      </c>
      <c r="BR158" s="123">
        <f t="shared" ca="1" si="63"/>
        <v>3.4485660313822975E-3</v>
      </c>
    </row>
    <row r="159" spans="1:70" ht="13.5" thickBot="1" x14ac:dyDescent="0.25">
      <c r="A159" s="587"/>
      <c r="B159" s="588">
        <f>'Raw Elevation Data'!F156</f>
        <v>7.6000000000000636</v>
      </c>
      <c r="C159" s="588">
        <f ca="1">'Raw Elevation Data'!L156</f>
        <v>2084.3040000000055</v>
      </c>
      <c r="D159" s="588">
        <f t="shared" si="52"/>
        <v>5.0000000000000711E-2</v>
      </c>
      <c r="E159" s="595">
        <f t="shared" ca="1" si="71"/>
        <v>0.97164648305973433</v>
      </c>
      <c r="F159" s="577">
        <f t="shared" ca="1" si="72"/>
        <v>-1.5751953855703167E-2</v>
      </c>
      <c r="G159" s="590"/>
      <c r="H159" s="591"/>
      <c r="I159" s="592"/>
      <c r="J159" s="593"/>
      <c r="K159" s="572"/>
      <c r="L159" s="593">
        <f ca="1">IF($M159&gt;=0,(1+((TAN(ASIN(($C159-$C157)/(($B159-$B157)*5280))))/0.01)*(IF($B159&gt;=$BA$48,$BC$48+(($BC$49-$BC$48)/$BB$49)*(($B159-$BA$48)/0.05),IF($B159&gt;=$BA$47,$BC$47+(($BC$48-$BC$47)/$BB$48)*(($B159-$BA$47)/0.05),$BC$46))))*AVERAGE(AQ158:AQ159),   1+((TAN(ASIN(($C159-$C157)/(($B159-$B157)*5280))))/0.01)*(IF($B159&gt;=$BA$48,$BD$48+(($BD$49-$BD$48)/$BB$49)*(($B159-$BA$48)/0.05),IF($B159&gt;=$BA$47,$BD$47+(($BD$48-$BD$47)/$BB$48)*(($B159-$BA$47)/0.05),$BD$46))))</f>
        <v>0.97164648305973433</v>
      </c>
      <c r="M159" s="583">
        <f ca="1">C159-C157</f>
        <v>-8.3159999999998035</v>
      </c>
      <c r="N159" s="592"/>
      <c r="O159" s="644"/>
      <c r="P159" s="593"/>
      <c r="Q159" s="572"/>
      <c r="R159" s="593">
        <f ca="1">IF(S159&gt;=0,(1+((TAN(ASIN((C159-C155)/((B159-B155)*5280))))/0.01)*(IF(B155&gt;=$BA$48,$BC$48,IF(B155&gt;=$BA$47,$BC$47,$BC$46))))*AVERAGE(AQ156:AQ159),1+((TAN(ASIN((C159-C155)/((B159-B155)*5280))))/0.01)*(IF(B155&gt;=$BA$48,$BD$48,IF(B155&gt;=$BA$47,$BD$47,$BD$46))))</f>
        <v>0.97164648305973356</v>
      </c>
      <c r="S159" s="583">
        <f ca="1">C159-C155</f>
        <v>-16.632000000000062</v>
      </c>
      <c r="T159" s="593"/>
      <c r="U159" s="572"/>
      <c r="V159" s="594"/>
      <c r="W159" s="583"/>
      <c r="X159" s="593"/>
      <c r="Y159" s="572"/>
      <c r="Z159" s="595"/>
      <c r="AA159" s="583"/>
      <c r="AB159" s="593"/>
      <c r="AC159" s="572"/>
      <c r="AD159" s="595"/>
      <c r="AE159" s="583"/>
      <c r="AF159" s="593"/>
      <c r="AG159" s="596"/>
      <c r="AH159" s="613"/>
      <c r="AI159" s="613"/>
      <c r="AJ159" s="572"/>
      <c r="AK159" s="597"/>
      <c r="AL159" s="597"/>
      <c r="AM159" s="583"/>
      <c r="AN159" s="89">
        <f t="shared" ca="1" si="65"/>
        <v>5.7000000000000624</v>
      </c>
      <c r="AO159" s="90">
        <f t="shared" ca="1" si="66"/>
        <v>114</v>
      </c>
      <c r="AP159" s="90">
        <f ca="1">IF($AO159=1,MATCH(1,$AO160:$AO$533,0),$AP158)</f>
        <v>487</v>
      </c>
      <c r="AQ159" s="594">
        <f t="shared" ca="1" si="67"/>
        <v>1</v>
      </c>
      <c r="AR159" s="594">
        <f t="shared" ca="1" si="73"/>
        <v>-1.5703433367641909E-2</v>
      </c>
      <c r="AS159" s="1">
        <f t="shared" ca="1" si="64"/>
        <v>0</v>
      </c>
      <c r="AT159" s="91">
        <f ca="1">AVERAGE(F159:INDIRECT("F"&amp;(ROW()-AO159+1)))</f>
        <v>-1.5544677735650827E-2</v>
      </c>
      <c r="AU159" s="91">
        <f ca="1">IF(AT159&gt;0,MAX(F159:INDIRECT("F"&amp;(ROW()-AO159+1))),MIN(F159:INDIRECT("F"&amp;(ROW()-AO159+1))))</f>
        <v>-1.575195385570503E-2</v>
      </c>
      <c r="AV159" s="92">
        <f t="shared" ca="1" si="68"/>
        <v>-465.69599999999446</v>
      </c>
      <c r="AW159" s="92">
        <f t="shared" ca="1" si="69"/>
        <v>0</v>
      </c>
      <c r="AX159" s="92">
        <f t="shared" ca="1" si="70"/>
        <v>-465.69599999999446</v>
      </c>
      <c r="AZ159" s="125"/>
      <c r="BA159" s="329">
        <f>SUM(BA116:BA158)</f>
        <v>0</v>
      </c>
      <c r="BB159" s="330">
        <f>SUM(BB116:BB158)</f>
        <v>0</v>
      </c>
      <c r="BC159" s="126">
        <f>((((SUM($BA$116:$BA$158)*$BD$54)+(SUM($BB$116:$BB$158)*$BD$55))*$BJ$163)+$BI$163)/$BI$163</f>
        <v>1</v>
      </c>
      <c r="BD159" s="127">
        <f ca="1">AVERAGE(BD116:BD158)</f>
        <v>1597.4064150268291</v>
      </c>
      <c r="BE159" s="128">
        <f ca="1">(SUM(BE116:BE157)+(0.19499*BE158))/42.19499</f>
        <v>1.0003910416852806</v>
      </c>
      <c r="BF159" s="129"/>
      <c r="BG159" s="126">
        <f>(SUM(BG116:BG157)+(0.19499*BG158))/42.19499</f>
        <v>1</v>
      </c>
      <c r="BH159" s="126">
        <f ca="1">(SUM(BH116:BH157)+(0.19499*BH158))/42.19499</f>
        <v>0.97803415049964859</v>
      </c>
      <c r="BI159" s="126">
        <f ca="1">(SUM(BI116:BI157)+(0.19499*BI158))/42.19499</f>
        <v>0.97842519218492918</v>
      </c>
      <c r="BJ159" s="130">
        <f ca="1">SUM(BJ116:BJ157)+(0.19499*BJ158)</f>
        <v>0.14268700719363539</v>
      </c>
      <c r="BK159" s="131">
        <f ca="1">(SUM(BK116:BK157)+(0.19499*BK158))/42.19499</f>
        <v>0.999999999999999</v>
      </c>
      <c r="BN159" s="126">
        <f ca="1">(SUM(BN116:BN157)+(0.19499*BN158))/42.19499</f>
        <v>0.97809691625929529</v>
      </c>
      <c r="BO159" s="132">
        <f ca="1">(SUM(BO116:BO157)+(0.19499*BO158))/42.19499</f>
        <v>0.97848795794457588</v>
      </c>
      <c r="BP159" s="141">
        <f ca="1">SUM(BP116:BP157)+(0.19499*BP158)</f>
        <v>0.14269616053358386</v>
      </c>
      <c r="BQ159" s="133">
        <f ca="1">(SUM(BQ116:BQ157)+(0.19499*BQ158))/42.19499</f>
        <v>0.99999999999999867</v>
      </c>
    </row>
    <row r="160" spans="1:70" x14ac:dyDescent="0.2">
      <c r="A160" s="587"/>
      <c r="B160" s="588">
        <f>'Raw Elevation Data'!F157</f>
        <v>7.6500000000000643</v>
      </c>
      <c r="C160" s="588">
        <f ca="1">'Raw Elevation Data'!L157</f>
        <v>2080.1460000000056</v>
      </c>
      <c r="D160" s="588">
        <f t="shared" si="52"/>
        <v>5.0000000000000711E-2</v>
      </c>
      <c r="E160" s="595">
        <f t="shared" ca="1" si="71"/>
        <v>0.97164648305973278</v>
      </c>
      <c r="F160" s="577">
        <f t="shared" ca="1" si="72"/>
        <v>-1.5751953855704028E-2</v>
      </c>
      <c r="G160" s="590"/>
      <c r="H160" s="591"/>
      <c r="I160" s="592"/>
      <c r="J160" s="593"/>
      <c r="K160" s="572"/>
      <c r="L160" s="593"/>
      <c r="M160" s="583"/>
      <c r="N160" s="592"/>
      <c r="O160" s="644"/>
      <c r="P160" s="593"/>
      <c r="Q160" s="572"/>
      <c r="R160" s="593"/>
      <c r="S160" s="583"/>
      <c r="T160" s="593"/>
      <c r="U160" s="572"/>
      <c r="V160" s="594"/>
      <c r="W160" s="583"/>
      <c r="X160" s="593"/>
      <c r="Y160" s="572"/>
      <c r="Z160" s="595"/>
      <c r="AA160" s="583"/>
      <c r="AB160" s="593"/>
      <c r="AC160" s="572"/>
      <c r="AD160" s="595"/>
      <c r="AE160" s="583"/>
      <c r="AF160" s="593"/>
      <c r="AG160" s="596"/>
      <c r="AH160" s="613"/>
      <c r="AI160" s="613"/>
      <c r="AJ160" s="572"/>
      <c r="AK160" s="597"/>
      <c r="AL160" s="597"/>
      <c r="AM160" s="583"/>
      <c r="AN160" s="89">
        <f t="shared" ca="1" si="65"/>
        <v>5.7500000000000631</v>
      </c>
      <c r="AO160" s="90">
        <f t="shared" ca="1" si="66"/>
        <v>115</v>
      </c>
      <c r="AP160" s="90">
        <f ca="1">IF($AO160=1,MATCH(1,$AO161:$AO$533,0),$AP159)</f>
        <v>487</v>
      </c>
      <c r="AQ160" s="594">
        <f t="shared" ca="1" si="67"/>
        <v>1</v>
      </c>
      <c r="AR160" s="594">
        <f t="shared" ca="1" si="73"/>
        <v>-1.5703433367641909E-2</v>
      </c>
      <c r="AS160" s="1">
        <f t="shared" ca="1" si="64"/>
        <v>0</v>
      </c>
      <c r="AT160" s="91">
        <f ca="1">AVERAGE(F160:INDIRECT("F"&amp;(ROW()-AO160+1)))</f>
        <v>-1.5546480136694768E-2</v>
      </c>
      <c r="AU160" s="91">
        <f ca="1">IF(AT160&gt;0,MAX(F160:INDIRECT("F"&amp;(ROW()-AO160+1))),MIN(F160:INDIRECT("F"&amp;(ROW()-AO160+1))))</f>
        <v>-1.575195385570503E-2</v>
      </c>
      <c r="AV160" s="92">
        <f t="shared" ca="1" si="68"/>
        <v>-469.85399999999436</v>
      </c>
      <c r="AW160" s="92">
        <f t="shared" ca="1" si="69"/>
        <v>0</v>
      </c>
      <c r="AX160" s="92">
        <f t="shared" ca="1" si="70"/>
        <v>-469.85399999999436</v>
      </c>
      <c r="AZ160" s="4"/>
      <c r="BC160" s="59"/>
      <c r="BD160" s="59"/>
      <c r="BH160" s="134"/>
      <c r="BI160" s="1"/>
      <c r="BO160" s="135"/>
    </row>
    <row r="161" spans="1:70" x14ac:dyDescent="0.2">
      <c r="A161" s="587"/>
      <c r="B161" s="588">
        <f>'Raw Elevation Data'!F158</f>
        <v>7.700000000000065</v>
      </c>
      <c r="C161" s="588">
        <f ca="1">'Raw Elevation Data'!L158</f>
        <v>2075.9880000000053</v>
      </c>
      <c r="D161" s="588">
        <f t="shared" si="52"/>
        <v>5.0000000000000711E-2</v>
      </c>
      <c r="E161" s="595">
        <f t="shared" ca="1" si="71"/>
        <v>0.97164648305973433</v>
      </c>
      <c r="F161" s="577">
        <f t="shared" ca="1" si="72"/>
        <v>-1.5751953855703167E-2</v>
      </c>
      <c r="G161" s="590"/>
      <c r="H161" s="591"/>
      <c r="I161" s="592"/>
      <c r="J161" s="593"/>
      <c r="K161" s="572"/>
      <c r="L161" s="593">
        <f ca="1">IF($M161&gt;=0,(1+((TAN(ASIN(($C161-$C159)/(($B161-$B159)*5280))))/0.01)*(IF($B161&gt;=$BA$48,$BC$48+(($BC$49-$BC$48)/$BB$49)*(($B161-$BA$48)/0.05),IF($B161&gt;=$BA$47,$BC$47+(($BC$48-$BC$47)/$BB$48)*(($B161-$BA$47)/0.05),$BC$46))))*AVERAGE(AQ160:AQ161),   1+((TAN(ASIN(($C161-$C159)/(($B161-$B159)*5280))))/0.01)*(IF($B161&gt;=$BA$48,$BD$48+(($BD$49-$BD$48)/$BB$49)*(($B161-$BA$48)/0.05),IF($B161&gt;=$BA$47,$BD$47+(($BD$48-$BD$47)/$BB$48)*(($B161-$BA$47)/0.05),$BD$46))))</f>
        <v>0.97164648305973278</v>
      </c>
      <c r="M161" s="583">
        <f ca="1">C161-C159</f>
        <v>-8.3160000000002583</v>
      </c>
      <c r="N161" s="592"/>
      <c r="O161" s="644"/>
      <c r="P161" s="593"/>
      <c r="Q161" s="572"/>
      <c r="R161" s="593"/>
      <c r="S161" s="583"/>
      <c r="T161" s="593"/>
      <c r="U161" s="572"/>
      <c r="V161" s="594"/>
      <c r="W161" s="583"/>
      <c r="X161" s="593"/>
      <c r="Y161" s="572"/>
      <c r="Z161" s="595"/>
      <c r="AA161" s="583"/>
      <c r="AB161" s="593"/>
      <c r="AC161" s="572"/>
      <c r="AD161" s="595"/>
      <c r="AE161" s="583"/>
      <c r="AF161" s="593"/>
      <c r="AG161" s="596"/>
      <c r="AH161" s="613"/>
      <c r="AI161" s="613"/>
      <c r="AJ161" s="572"/>
      <c r="AK161" s="597"/>
      <c r="AL161" s="597"/>
      <c r="AM161" s="583"/>
      <c r="AN161" s="89">
        <f t="shared" ca="1" si="65"/>
        <v>5.8000000000000638</v>
      </c>
      <c r="AO161" s="90">
        <f t="shared" ca="1" si="66"/>
        <v>116</v>
      </c>
      <c r="AP161" s="90">
        <f ca="1">IF($AO161=1,MATCH(1,$AO162:$AO$533,0),$AP160)</f>
        <v>487</v>
      </c>
      <c r="AQ161" s="594">
        <f t="shared" ca="1" si="67"/>
        <v>1</v>
      </c>
      <c r="AR161" s="594">
        <f t="shared" ca="1" si="73"/>
        <v>-1.5703433367641909E-2</v>
      </c>
      <c r="AS161" s="1">
        <f t="shared" ca="1" si="64"/>
        <v>0</v>
      </c>
      <c r="AT161" s="91">
        <f ca="1">AVERAGE(F161:INDIRECT("F"&amp;(ROW()-AO161+1)))</f>
        <v>-1.5548251461858634E-2</v>
      </c>
      <c r="AU161" s="91">
        <f ca="1">IF(AT161&gt;0,MAX(F161:INDIRECT("F"&amp;(ROW()-AO161+1))),MIN(F161:INDIRECT("F"&amp;(ROW()-AO161+1))))</f>
        <v>-1.575195385570503E-2</v>
      </c>
      <c r="AV161" s="92">
        <f t="shared" ca="1" si="68"/>
        <v>-474.01199999999471</v>
      </c>
      <c r="AW161" s="92">
        <f t="shared" ca="1" si="69"/>
        <v>0</v>
      </c>
      <c r="AX161" s="92">
        <f t="shared" ca="1" si="70"/>
        <v>-474.01199999999471</v>
      </c>
      <c r="AZ161" s="84"/>
      <c r="BA161" s="59"/>
      <c r="BB161" s="3"/>
      <c r="BC161" s="59"/>
      <c r="BD161" s="59"/>
      <c r="BE161" s="3"/>
      <c r="BI161" s="38" t="s">
        <v>144</v>
      </c>
      <c r="BJ161" s="38" t="s">
        <v>80</v>
      </c>
      <c r="BO161" s="38" t="s">
        <v>144</v>
      </c>
      <c r="BP161" s="38" t="s">
        <v>80</v>
      </c>
    </row>
    <row r="162" spans="1:70" ht="13.5" thickBot="1" x14ac:dyDescent="0.25">
      <c r="A162" s="587"/>
      <c r="B162" s="588">
        <f>'Raw Elevation Data'!F159</f>
        <v>7.7500000000000657</v>
      </c>
      <c r="C162" s="588">
        <f ca="1">'Raw Elevation Data'!L159</f>
        <v>2071.8300000000058</v>
      </c>
      <c r="D162" s="588">
        <f t="shared" si="52"/>
        <v>5.0000000000000711E-2</v>
      </c>
      <c r="E162" s="595">
        <f t="shared" ca="1" si="71"/>
        <v>0.97164648305973589</v>
      </c>
      <c r="F162" s="577">
        <f t="shared" ca="1" si="72"/>
        <v>-1.5751953855702307E-2</v>
      </c>
      <c r="G162" s="590"/>
      <c r="H162" s="591"/>
      <c r="I162" s="592"/>
      <c r="J162" s="593"/>
      <c r="K162" s="572"/>
      <c r="L162" s="593"/>
      <c r="M162" s="583"/>
      <c r="N162" s="592"/>
      <c r="O162" s="644"/>
      <c r="P162" s="593"/>
      <c r="Q162" s="572"/>
      <c r="R162" s="593"/>
      <c r="S162" s="583"/>
      <c r="T162" s="593"/>
      <c r="U162" s="572"/>
      <c r="V162" s="594">
        <f ca="1">IF(W162&gt;=0,(1+((TAN(ASIN((C162-C157)/((B162-B157)*5280))))/0.01)*(IF(B157&gt;=$BA$48,$BC$48,IF(B157&gt;=$BA$47,$BC$47,$BC$46))))*AVERAGE(AQ158:AQ162),1+((TAN(ASIN((C162-C157)/((B162-B157)*5280))))/0.01)*(IF(B157&gt;=$BA$48,$BD$48,IF(B157&gt;=$BA$47,$BD$47,$BD$46))))</f>
        <v>0.97164648305973433</v>
      </c>
      <c r="W162" s="583">
        <f ca="1">C162-C157</f>
        <v>-20.789999999999509</v>
      </c>
      <c r="X162" s="593"/>
      <c r="Y162" s="572"/>
      <c r="Z162" s="595"/>
      <c r="AA162" s="583"/>
      <c r="AB162" s="593"/>
      <c r="AC162" s="572"/>
      <c r="AD162" s="595"/>
      <c r="AE162" s="583"/>
      <c r="AF162" s="593"/>
      <c r="AG162" s="596"/>
      <c r="AH162" s="613"/>
      <c r="AI162" s="613"/>
      <c r="AJ162" s="572"/>
      <c r="AK162" s="597"/>
      <c r="AL162" s="597"/>
      <c r="AM162" s="583"/>
      <c r="AN162" s="89">
        <f t="shared" ca="1" si="65"/>
        <v>5.8500000000000645</v>
      </c>
      <c r="AO162" s="90">
        <f t="shared" ca="1" si="66"/>
        <v>117</v>
      </c>
      <c r="AP162" s="90">
        <f ca="1">IF($AO162=1,MATCH(1,$AO163:$AO$533,0),$AP161)</f>
        <v>487</v>
      </c>
      <c r="AQ162" s="594">
        <f t="shared" ca="1" si="67"/>
        <v>1</v>
      </c>
      <c r="AR162" s="594">
        <f t="shared" ca="1" si="73"/>
        <v>-1.5703433367641909E-2</v>
      </c>
      <c r="AS162" s="1">
        <f t="shared" ca="1" si="64"/>
        <v>0</v>
      </c>
      <c r="AT162" s="91">
        <f ca="1">AVERAGE(F162:INDIRECT("F"&amp;(ROW()-AO162+1)))</f>
        <v>-1.554999250795986E-2</v>
      </c>
      <c r="AU162" s="91">
        <f ca="1">IF(AT162&gt;0,MAX(F162:INDIRECT("F"&amp;(ROW()-AO162+1))),MIN(F162:INDIRECT("F"&amp;(ROW()-AO162+1))))</f>
        <v>-1.575195385570503E-2</v>
      </c>
      <c r="AV162" s="92">
        <f t="shared" ca="1" si="68"/>
        <v>-478.16999999999416</v>
      </c>
      <c r="AW162" s="92">
        <f t="shared" ca="1" si="69"/>
        <v>0</v>
      </c>
      <c r="AX162" s="92">
        <f t="shared" ca="1" si="70"/>
        <v>-478.16999999999416</v>
      </c>
      <c r="AZ162" s="84"/>
      <c r="BA162" s="137"/>
      <c r="BB162" s="505"/>
      <c r="BC162" s="139"/>
      <c r="BD162" s="139"/>
      <c r="BE162" s="3"/>
      <c r="BI162" s="85" t="s">
        <v>14</v>
      </c>
      <c r="BJ162" s="85" t="s">
        <v>146</v>
      </c>
      <c r="BO162" s="85" t="s">
        <v>14</v>
      </c>
      <c r="BP162" s="85" t="s">
        <v>146</v>
      </c>
    </row>
    <row r="163" spans="1:70" ht="13.5" thickBot="1" x14ac:dyDescent="0.25">
      <c r="A163" s="587"/>
      <c r="B163" s="588">
        <f>'Raw Elevation Data'!F160</f>
        <v>7.8000000000000664</v>
      </c>
      <c r="C163" s="588">
        <f ca="1">'Raw Elevation Data'!L160</f>
        <v>2067.6720000000059</v>
      </c>
      <c r="D163" s="588">
        <f t="shared" si="52"/>
        <v>5.0000000000000711E-2</v>
      </c>
      <c r="E163" s="595">
        <f t="shared" ca="1" si="71"/>
        <v>0.97164648305973433</v>
      </c>
      <c r="F163" s="577">
        <f t="shared" ca="1" si="72"/>
        <v>-1.5751953855703167E-2</v>
      </c>
      <c r="G163" s="590"/>
      <c r="H163" s="591"/>
      <c r="I163" s="592"/>
      <c r="J163" s="593"/>
      <c r="K163" s="572"/>
      <c r="L163" s="593">
        <f ca="1">IF($M163&gt;=0,(1+((TAN(ASIN(($C163-$C161)/(($B163-$B161)*5280))))/0.01)*(IF($B163&gt;=$BA$48,$BC$48+(($BC$49-$BC$48)/$BB$49)*(($B163-$BA$48)/0.05),IF($B163&gt;=$BA$47,$BC$47+(($BC$48-$BC$47)/$BB$48)*(($B163-$BA$47)/0.05),$BC$46))))*AVERAGE(AQ162:AQ163),   1+((TAN(ASIN(($C163-$C161)/(($B163-$B161)*5280))))/0.01)*(IF($B163&gt;=$BA$48,$BD$48+(($BD$49-$BD$48)/$BB$49)*(($B163-$BA$48)/0.05),IF($B163&gt;=$BA$47,$BD$47+(($BD$48-$BD$47)/$BB$48)*(($B163-$BA$47)/0.05),$BD$46))))</f>
        <v>0.97164648305973589</v>
      </c>
      <c r="M163" s="583">
        <f ca="1">C163-C161</f>
        <v>-8.3159999999993488</v>
      </c>
      <c r="N163" s="592"/>
      <c r="O163" s="644"/>
      <c r="P163" s="593"/>
      <c r="Q163" s="572"/>
      <c r="R163" s="593">
        <f ca="1">IF(S163&gt;=0,(1+((TAN(ASIN((C163-C159)/((B163-B159)*5280))))/0.01)*(IF(B159&gt;=$BA$48,$BC$48,IF(B159&gt;=$BA$47,$BC$47,$BC$46))))*AVERAGE(AQ160:AQ163),1+((TAN(ASIN((C163-C159)/((B163-B159)*5280))))/0.01)*(IF(B159&gt;=$BA$48,$BD$48,IF(B159&gt;=$BA$47,$BD$47,$BD$46))))</f>
        <v>0.97164648305973433</v>
      </c>
      <c r="S163" s="583">
        <f ca="1">C163-C159</f>
        <v>-16.631999999999607</v>
      </c>
      <c r="T163" s="593"/>
      <c r="U163" s="572"/>
      <c r="V163" s="594"/>
      <c r="W163" s="583"/>
      <c r="X163" s="593"/>
      <c r="Y163" s="572"/>
      <c r="Z163" s="595"/>
      <c r="AA163" s="583"/>
      <c r="AB163" s="593"/>
      <c r="AC163" s="572"/>
      <c r="AD163" s="595"/>
      <c r="AE163" s="583"/>
      <c r="AF163" s="593"/>
      <c r="AG163" s="596"/>
      <c r="AH163" s="613"/>
      <c r="AI163" s="613"/>
      <c r="AJ163" s="572"/>
      <c r="AK163" s="597"/>
      <c r="AL163" s="597"/>
      <c r="AM163" s="583"/>
      <c r="AN163" s="89">
        <f t="shared" ca="1" si="65"/>
        <v>5.9000000000000652</v>
      </c>
      <c r="AO163" s="90">
        <f t="shared" ca="1" si="66"/>
        <v>118</v>
      </c>
      <c r="AP163" s="90">
        <f ca="1">IF($AO163=1,MATCH(1,$AO164:$AO$533,0),$AP162)</f>
        <v>487</v>
      </c>
      <c r="AQ163" s="594">
        <f t="shared" ca="1" si="67"/>
        <v>1</v>
      </c>
      <c r="AR163" s="594">
        <f t="shared" ca="1" si="73"/>
        <v>-1.5703433367641909E-2</v>
      </c>
      <c r="AS163" s="1">
        <f t="shared" ca="1" si="64"/>
        <v>0</v>
      </c>
      <c r="AT163" s="91">
        <f ca="1">AVERAGE(F163:INDIRECT("F"&amp;(ROW()-AO163+1)))</f>
        <v>-1.5551704044805143E-2</v>
      </c>
      <c r="AU163" s="91">
        <f ca="1">IF(AT163&gt;0,MAX(F163:INDIRECT("F"&amp;(ROW()-AO163+1))),MIN(F163:INDIRECT("F"&amp;(ROW()-AO163+1))))</f>
        <v>-1.575195385570503E-2</v>
      </c>
      <c r="AV163" s="92">
        <f t="shared" ca="1" si="68"/>
        <v>-482.32799999999406</v>
      </c>
      <c r="AW163" s="92">
        <f t="shared" ca="1" si="69"/>
        <v>0</v>
      </c>
      <c r="AX163" s="92">
        <f t="shared" ca="1" si="70"/>
        <v>-482.32799999999406</v>
      </c>
      <c r="AZ163" s="84"/>
      <c r="BA163" s="137"/>
      <c r="BB163" s="505"/>
      <c r="BC163" s="139"/>
      <c r="BD163" s="139"/>
      <c r="BE163" s="3"/>
      <c r="BF163" s="3"/>
      <c r="BG163" s="140"/>
      <c r="BI163" s="297">
        <f>Pacing!D4</f>
        <v>0.14583333333333334</v>
      </c>
      <c r="BJ163" s="141">
        <f>BI163/42.19499</f>
        <v>3.4561765113188402E-3</v>
      </c>
      <c r="BO163" s="141">
        <f>BI163</f>
        <v>0.14583333333333334</v>
      </c>
      <c r="BP163" s="141">
        <f>BO163/42.19499</f>
        <v>3.4561765113188402E-3</v>
      </c>
      <c r="BR163" s="141">
        <f>BJ163*0.915</f>
        <v>3.1624015078567389E-3</v>
      </c>
    </row>
    <row r="164" spans="1:70" x14ac:dyDescent="0.2">
      <c r="A164" s="587"/>
      <c r="B164" s="588">
        <f>'Raw Elevation Data'!F161</f>
        <v>7.8500000000000671</v>
      </c>
      <c r="C164" s="588">
        <f ca="1">'Raw Elevation Data'!L161</f>
        <v>2063.514000000006</v>
      </c>
      <c r="D164" s="588">
        <f t="shared" si="52"/>
        <v>5.0000000000000711E-2</v>
      </c>
      <c r="E164" s="595">
        <f t="shared" ca="1" si="71"/>
        <v>0.97164648305973278</v>
      </c>
      <c r="F164" s="577">
        <f t="shared" ca="1" si="72"/>
        <v>-1.5751953855704028E-2</v>
      </c>
      <c r="G164" s="590"/>
      <c r="H164" s="591"/>
      <c r="I164" s="592"/>
      <c r="J164" s="593"/>
      <c r="K164" s="572"/>
      <c r="L164" s="593"/>
      <c r="M164" s="583"/>
      <c r="N164" s="592"/>
      <c r="O164" s="644"/>
      <c r="P164" s="593"/>
      <c r="Q164" s="572"/>
      <c r="R164" s="593"/>
      <c r="S164" s="583"/>
      <c r="T164" s="593"/>
      <c r="U164" s="572"/>
      <c r="V164" s="594"/>
      <c r="W164" s="583"/>
      <c r="X164" s="593"/>
      <c r="Y164" s="572"/>
      <c r="Z164" s="595"/>
      <c r="AA164" s="583"/>
      <c r="AB164" s="593"/>
      <c r="AC164" s="572"/>
      <c r="AD164" s="595"/>
      <c r="AE164" s="583"/>
      <c r="AF164" s="593"/>
      <c r="AG164" s="596"/>
      <c r="AH164" s="613"/>
      <c r="AI164" s="613"/>
      <c r="AJ164" s="572"/>
      <c r="AK164" s="597"/>
      <c r="AL164" s="597"/>
      <c r="AM164" s="583"/>
      <c r="AN164" s="89">
        <f t="shared" ca="1" si="65"/>
        <v>5.9500000000000659</v>
      </c>
      <c r="AO164" s="90">
        <f t="shared" ca="1" si="66"/>
        <v>119</v>
      </c>
      <c r="AP164" s="90">
        <f ca="1">IF($AO164=1,MATCH(1,$AO165:$AO$533,0),$AP163)</f>
        <v>487</v>
      </c>
      <c r="AQ164" s="594">
        <f t="shared" ca="1" si="67"/>
        <v>1</v>
      </c>
      <c r="AR164" s="594">
        <f t="shared" ca="1" si="73"/>
        <v>-1.5703433367641909E-2</v>
      </c>
      <c r="AS164" s="1">
        <f t="shared" ca="1" si="64"/>
        <v>0</v>
      </c>
      <c r="AT164" s="91">
        <f ca="1">AVERAGE(F164:INDIRECT("F"&amp;(ROW()-AO164+1)))</f>
        <v>-1.5553386816325301E-2</v>
      </c>
      <c r="AU164" s="91">
        <f ca="1">IF(AT164&gt;0,MAX(F164:INDIRECT("F"&amp;(ROW()-AO164+1))),MIN(F164:INDIRECT("F"&amp;(ROW()-AO164+1))))</f>
        <v>-1.575195385570503E-2</v>
      </c>
      <c r="AV164" s="92">
        <f t="shared" ca="1" si="68"/>
        <v>-486.48599999999396</v>
      </c>
      <c r="AW164" s="92">
        <f t="shared" ca="1" si="69"/>
        <v>0</v>
      </c>
      <c r="AX164" s="92">
        <f t="shared" ca="1" si="70"/>
        <v>-486.48599999999396</v>
      </c>
      <c r="AZ164" s="84"/>
      <c r="BA164" s="137"/>
      <c r="BB164" s="505"/>
      <c r="BC164" s="139"/>
      <c r="BD164" s="139"/>
      <c r="BE164" s="3"/>
      <c r="BF164" s="3"/>
      <c r="BG164" s="140"/>
      <c r="BI164" s="142"/>
    </row>
    <row r="165" spans="1:70" ht="13.5" thickBot="1" x14ac:dyDescent="0.25">
      <c r="A165" s="587"/>
      <c r="B165" s="588">
        <f>'Raw Elevation Data'!F162</f>
        <v>7.9000000000000679</v>
      </c>
      <c r="C165" s="588">
        <f ca="1">'Raw Elevation Data'!L162</f>
        <v>2059.3560000000057</v>
      </c>
      <c r="D165" s="588">
        <f t="shared" si="52"/>
        <v>5.0000000000000711E-2</v>
      </c>
      <c r="E165" s="595">
        <f t="shared" ca="1" si="71"/>
        <v>0.97164648305973278</v>
      </c>
      <c r="F165" s="577">
        <f t="shared" ca="1" si="72"/>
        <v>-1.5751953855704028E-2</v>
      </c>
      <c r="G165" s="590"/>
      <c r="H165" s="591"/>
      <c r="I165" s="592"/>
      <c r="J165" s="593"/>
      <c r="K165" s="572"/>
      <c r="L165" s="593">
        <f ca="1">IF($M165&gt;=0,(1+((TAN(ASIN(($C165-$C163)/(($B165-$B163)*5280))))/0.01)*(IF($B165&gt;=$BA$48,$BC$48+(($BC$49-$BC$48)/$BB$49)*(($B165-$BA$48)/0.05),IF($B165&gt;=$BA$47,$BC$47+(($BC$48-$BC$47)/$BB$48)*(($B165-$BA$47)/0.05),$BC$46))))*AVERAGE(AQ164:AQ165),   1+((TAN(ASIN(($C165-$C163)/(($B165-$B163)*5280))))/0.01)*(IF($B165&gt;=$BA$48,$BD$48+(($BD$49-$BD$48)/$BB$49)*(($B165-$BA$48)/0.05),IF($B165&gt;=$BA$47,$BD$47+(($BD$48-$BD$47)/$BB$48)*(($B165-$BA$47)/0.05),$BD$46))))</f>
        <v>0.97164648305973278</v>
      </c>
      <c r="M165" s="583">
        <f ca="1">C165-C163</f>
        <v>-8.3160000000002583</v>
      </c>
      <c r="N165" s="592"/>
      <c r="O165" s="644"/>
      <c r="P165" s="593"/>
      <c r="Q165" s="572"/>
      <c r="R165" s="593"/>
      <c r="S165" s="583"/>
      <c r="T165" s="593"/>
      <c r="U165" s="572"/>
      <c r="V165" s="594"/>
      <c r="W165" s="583"/>
      <c r="X165" s="593"/>
      <c r="Y165" s="572"/>
      <c r="Z165" s="595"/>
      <c r="AA165" s="583"/>
      <c r="AB165" s="593"/>
      <c r="AC165" s="572"/>
      <c r="AD165" s="595"/>
      <c r="AE165" s="583"/>
      <c r="AF165" s="593"/>
      <c r="AG165" s="596"/>
      <c r="AH165" s="613"/>
      <c r="AI165" s="613"/>
      <c r="AJ165" s="572"/>
      <c r="AK165" s="597"/>
      <c r="AL165" s="597"/>
      <c r="AM165" s="583"/>
      <c r="AN165" s="89">
        <f t="shared" ca="1" si="65"/>
        <v>6.0000000000000666</v>
      </c>
      <c r="AO165" s="90">
        <f t="shared" ca="1" si="66"/>
        <v>120</v>
      </c>
      <c r="AP165" s="90">
        <f ca="1">IF($AO165=1,MATCH(1,$AO166:$AO$533,0),$AP164)</f>
        <v>487</v>
      </c>
      <c r="AQ165" s="594">
        <f t="shared" ca="1" si="67"/>
        <v>1</v>
      </c>
      <c r="AR165" s="594">
        <f t="shared" ca="1" si="73"/>
        <v>-1.5703433367641909E-2</v>
      </c>
      <c r="AS165" s="1">
        <f t="shared" ca="1" si="64"/>
        <v>0</v>
      </c>
      <c r="AT165" s="91">
        <f ca="1">AVERAGE(F165:INDIRECT("F"&amp;(ROW()-AO165+1)))</f>
        <v>-1.5555041541653459E-2</v>
      </c>
      <c r="AU165" s="91">
        <f ca="1">IF(AT165&gt;0,MAX(F165:INDIRECT("F"&amp;(ROW()-AO165+1))),MIN(F165:INDIRECT("F"&amp;(ROW()-AO165+1))))</f>
        <v>-1.575195385570503E-2</v>
      </c>
      <c r="AV165" s="92">
        <f t="shared" ca="1" si="68"/>
        <v>-490.64399999999432</v>
      </c>
      <c r="AW165" s="92">
        <f t="shared" ca="1" si="69"/>
        <v>0</v>
      </c>
      <c r="AX165" s="92">
        <f t="shared" ca="1" si="70"/>
        <v>-490.64399999999432</v>
      </c>
      <c r="AZ165" s="266"/>
      <c r="BA165" s="144"/>
      <c r="BB165" s="505"/>
      <c r="BC165" s="505"/>
      <c r="BD165" s="505"/>
      <c r="BE165" s="3"/>
      <c r="BF165" s="3"/>
      <c r="BG165" s="140"/>
    </row>
    <row r="166" spans="1:70" ht="13.5" thickBot="1" x14ac:dyDescent="0.25">
      <c r="A166" s="587"/>
      <c r="B166" s="588">
        <f>'Raw Elevation Data'!F163</f>
        <v>7.9500000000000686</v>
      </c>
      <c r="C166" s="588">
        <f ca="1">'Raw Elevation Data'!L163</f>
        <v>2055.1980000000058</v>
      </c>
      <c r="D166" s="588">
        <f t="shared" si="52"/>
        <v>5.0000000000000711E-2</v>
      </c>
      <c r="E166" s="595">
        <f t="shared" ca="1" si="71"/>
        <v>0.97164648305973433</v>
      </c>
      <c r="F166" s="577">
        <f t="shared" ca="1" si="72"/>
        <v>-1.5751953855703167E-2</v>
      </c>
      <c r="G166" s="590"/>
      <c r="H166" s="591"/>
      <c r="I166" s="592"/>
      <c r="J166" s="593"/>
      <c r="K166" s="572"/>
      <c r="L166" s="593"/>
      <c r="M166" s="583"/>
      <c r="N166" s="592"/>
      <c r="O166" s="644"/>
      <c r="P166" s="593"/>
      <c r="Q166" s="572"/>
      <c r="R166" s="593"/>
      <c r="S166" s="583"/>
      <c r="T166" s="593"/>
      <c r="U166" s="572"/>
      <c r="V166" s="594"/>
      <c r="W166" s="583"/>
      <c r="X166" s="593"/>
      <c r="Y166" s="572"/>
      <c r="Z166" s="595"/>
      <c r="AA166" s="583"/>
      <c r="AB166" s="593"/>
      <c r="AC166" s="572"/>
      <c r="AD166" s="595"/>
      <c r="AE166" s="583"/>
      <c r="AF166" s="593"/>
      <c r="AG166" s="596"/>
      <c r="AH166" s="613"/>
      <c r="AI166" s="613"/>
      <c r="AJ166" s="572"/>
      <c r="AK166" s="597"/>
      <c r="AL166" s="597"/>
      <c r="AM166" s="583"/>
      <c r="AN166" s="89">
        <f t="shared" ca="1" si="65"/>
        <v>6.0500000000000673</v>
      </c>
      <c r="AO166" s="90">
        <f t="shared" ca="1" si="66"/>
        <v>121</v>
      </c>
      <c r="AP166" s="90">
        <f ca="1">IF($AO166=1,MATCH(1,$AO167:$AO$533,0),$AP165)</f>
        <v>487</v>
      </c>
      <c r="AQ166" s="594">
        <f t="shared" ca="1" si="67"/>
        <v>1</v>
      </c>
      <c r="AR166" s="594">
        <f t="shared" ca="1" si="73"/>
        <v>-1.5703433367641909E-2</v>
      </c>
      <c r="AS166" s="1">
        <f t="shared" ca="1" si="64"/>
        <v>0</v>
      </c>
      <c r="AT166" s="91">
        <f ca="1">AVERAGE(F166:INDIRECT("F"&amp;(ROW()-AO166+1)))</f>
        <v>-1.5556668916149737E-2</v>
      </c>
      <c r="AU166" s="91">
        <f ca="1">IF(AT166&gt;0,MAX(F166:INDIRECT("F"&amp;(ROW()-AO166+1))),MIN(F166:INDIRECT("F"&amp;(ROW()-AO166+1))))</f>
        <v>-1.575195385570503E-2</v>
      </c>
      <c r="AV166" s="92">
        <f t="shared" ca="1" si="68"/>
        <v>-494.80199999999422</v>
      </c>
      <c r="AW166" s="92">
        <f t="shared" ca="1" si="69"/>
        <v>0</v>
      </c>
      <c r="AX166" s="92">
        <f t="shared" ca="1" si="70"/>
        <v>-494.80199999999422</v>
      </c>
      <c r="AZ166" s="3"/>
      <c r="BA166" s="3"/>
      <c r="BB166" s="3"/>
      <c r="BC166" s="59"/>
      <c r="BD166" s="59"/>
      <c r="BE166" s="84"/>
      <c r="BF166" s="4"/>
      <c r="BI166" s="1580" t="s">
        <v>151</v>
      </c>
      <c r="BJ166" s="1580"/>
      <c r="BK166" s="141">
        <f ca="1">$BJ$163*42.19499*BI159</f>
        <v>0.1426870071936355</v>
      </c>
      <c r="BL166" s="145"/>
      <c r="BO166" s="1580" t="s">
        <v>151</v>
      </c>
      <c r="BP166" s="1580"/>
      <c r="BQ166" s="141">
        <f ca="1">$BJ$163*42.19499*BO159</f>
        <v>0.142696160533584</v>
      </c>
      <c r="BR166" s="145"/>
    </row>
    <row r="167" spans="1:70" ht="13.5" thickBot="1" x14ac:dyDescent="0.25">
      <c r="A167" s="587"/>
      <c r="B167" s="574">
        <f>'Raw Elevation Data'!F164</f>
        <v>8.0000000000000693</v>
      </c>
      <c r="C167" s="575">
        <f ca="1">'Raw Elevation Data'!L164</f>
        <v>2051.0400000000059</v>
      </c>
      <c r="D167" s="576">
        <f t="shared" si="52"/>
        <v>5.0000000000000711E-2</v>
      </c>
      <c r="E167" s="572">
        <f t="shared" ca="1" si="71"/>
        <v>0.97164648305973589</v>
      </c>
      <c r="F167" s="577">
        <f t="shared" ca="1" si="72"/>
        <v>-1.5751953855702307E-2</v>
      </c>
      <c r="G167" s="590"/>
      <c r="H167" s="591"/>
      <c r="I167" s="603"/>
      <c r="J167" s="604">
        <f ca="1">IF(AVERAGE(E148:E167)&gt;$BA$68,AVERAGE(E148:E167),$BA$68)</f>
        <v>0.97633333333333328</v>
      </c>
      <c r="K167" s="572"/>
      <c r="L167" s="582">
        <f ca="1">IF($M167&gt;=0,(1+((TAN(ASIN(($C167-$C165)/(($B167-$B165)*5280))))/0.01)*(IF($B167&gt;=$BA$48,$BC$48+(($BC$49-$BC$48)/$BB$49)*(($B167-$BA$48)/0.05),IF($B167&gt;=$BA$47,$BC$47+(($BC$48-$BC$47)/$BB$48)*(($B167-$BA$47)/0.05),$BC$46))))*AVERAGE(AQ166:AQ167),   1+((TAN(ASIN(($C167-$C165)/(($B167-$B165)*5280))))/0.01)*(IF($B167&gt;=$BA$48,$BD$48+(($BD$49-$BD$48)/$BB$49)*(($B167-$BA$48)/0.05),IF($B167&gt;=$BA$47,$BD$47+(($BD$48-$BD$47)/$BB$48)*(($B167-$BA$47)/0.05),$BD$46))))</f>
        <v>0.97164648305973433</v>
      </c>
      <c r="M167" s="583">
        <f ca="1">C167-C165</f>
        <v>-8.3159999999998035</v>
      </c>
      <c r="N167" s="592"/>
      <c r="O167" s="604">
        <f ca="1">AVERAGE(L149,L151,L153,L155,L157,L159,L161,L163,L165,L167)</f>
        <v>0.97164648305973389</v>
      </c>
      <c r="P167" s="601">
        <f ca="1">IF(AVERAGE(L149,L151,L153,L155,L157,L159,L161,L163,L165,L167)&gt;$BA$68,AVERAGE(L149,L151,L153,L155,L157,L159,L161,L163,L165,L167),$BA$68)</f>
        <v>0.97633333333333328</v>
      </c>
      <c r="Q167" s="572"/>
      <c r="R167" s="582">
        <f ca="1">IF(S167&gt;=0,(1+((TAN(ASIN((C167-C163)/((B167-B163)*5280))))/0.01)*(IF(B163&gt;=$BA$48,$BC$48,IF(B163&gt;=$BA$47,$BC$47,$BC$46))))*AVERAGE(AQ164:AQ167),1+((TAN(ASIN((C167-C163)/((B167-B163)*5280))))/0.01)*(IF(B163&gt;=$BA$48,$BD$48,IF(B163&gt;=$BA$47,$BD$47,$BD$46))))</f>
        <v>0.97164648305973356</v>
      </c>
      <c r="S167" s="583">
        <f ca="1">C167-C163</f>
        <v>-16.632000000000062</v>
      </c>
      <c r="T167" s="601">
        <f ca="1">IF(AVERAGE(R151,R155,R159,R163,R167)&gt;$BA$68,AVERAGE(R151,R155,R159,R163,R167),$BA$68)</f>
        <v>0.97633333333333328</v>
      </c>
      <c r="U167" s="572"/>
      <c r="V167" s="585">
        <f ca="1">IF(W167&gt;=0,(1+((TAN(ASIN((C167-C162)/((B167-B162)*5280))))/0.01)*(IF(B162&gt;=$BA$48,$BC$48,IF(B162&gt;=$BA$47,$BC$47,$BC$46))))*AVERAGE(AQ163:AQ167),1+((TAN(ASIN((C167-C162)/((B167-B162)*5280))))/0.01)*(IF(B162&gt;=$BA$48,$BD$48,IF(B162&gt;=$BA$47,$BD$47,$BD$46))))</f>
        <v>0.97164648305973367</v>
      </c>
      <c r="W167" s="583">
        <f ca="1">C167-C162</f>
        <v>-20.789999999999964</v>
      </c>
      <c r="X167" s="601">
        <f ca="1">IF(AVERAGE(V152,V157,V162,V167)&gt;$BA$68,AVERAGE(V152,V157,V162,V167),$BA$68)</f>
        <v>0.97633333333333328</v>
      </c>
      <c r="Y167" s="572"/>
      <c r="Z167" s="572">
        <f ca="1">IF(AA167&gt;=0,(1+((TAN(ASIN((C167-C157)/((B167-B157)*5280))))/0.01)*(IF(B157&gt;=$BA$48,$BC$48,IF(B157&gt;=$BA$47,$BC$47,$BC$46))))*AVERAGE(AQ158:AQ167),1+((TAN(ASIN((C167-C157)/((B167-B157)*5280))))/0.01)*(IF(B157&gt;=$BA$48,$BD$48,IF(B157&gt;=$BA$47,$BD$47,$BD$46))))</f>
        <v>0.971646483059734</v>
      </c>
      <c r="AA167" s="583">
        <f ca="1">C167-C157</f>
        <v>-41.579999999999472</v>
      </c>
      <c r="AB167" s="601">
        <f ca="1">IF(AVERAGE(Z167,Z157)&gt;$BA$68,AVERAGE(Z167,Z157),$BA$68)</f>
        <v>0.97633333333333328</v>
      </c>
      <c r="AC167" s="572"/>
      <c r="AD167" s="572">
        <f ca="1">IF(AE167&gt;=0,(1+((TAN(ASIN((C167-C147)/((B167-B147)*5280))))/0.01)*(IF(B147&gt;=$BA$48,$BC$48,IF(B147&gt;=$BA$47,$BC$47,$BC$46))))*AVERAGE(AQ148:AQ167),1+((TAN(ASIN((C167-C147)/((B167-B147)*5280))))/0.01)*(IF(B147&gt;=$BA$48,$BD$48,IF(B147&gt;=$BA$47,$BD$47,$BD$46))))</f>
        <v>0.97164648305973378</v>
      </c>
      <c r="AE167" s="583">
        <f ca="1">C167-C147</f>
        <v>-83.1599999999994</v>
      </c>
      <c r="AF167" s="601">
        <f ca="1">IF(AD167&gt;$BA$68,AD167,$BA$68)</f>
        <v>0.97633333333333328</v>
      </c>
      <c r="AG167" s="586"/>
      <c r="AH167" s="594"/>
      <c r="AI167" s="594"/>
      <c r="AJ167" s="572"/>
      <c r="AK167" s="605">
        <f ca="1">MAX(AW147:AW167)-MIN(AW147:AW167)</f>
        <v>0</v>
      </c>
      <c r="AL167" s="605">
        <f ca="1">-(MAX(AX147:AX167)-MIN((AX147:AX167)))</f>
        <v>-83.1599999999994</v>
      </c>
      <c r="AM167" s="583"/>
      <c r="AN167" s="89">
        <f t="shared" ca="1" si="65"/>
        <v>6.100000000000068</v>
      </c>
      <c r="AO167" s="90">
        <f t="shared" ca="1" si="66"/>
        <v>122</v>
      </c>
      <c r="AP167" s="90">
        <f ca="1">IF($AO167=1,MATCH(1,$AO168:$AO$533,0),$AP166)</f>
        <v>487</v>
      </c>
      <c r="AQ167" s="594">
        <f t="shared" ca="1" si="67"/>
        <v>1</v>
      </c>
      <c r="AR167" s="594">
        <f t="shared" ca="1" si="73"/>
        <v>-1.5703433367641909E-2</v>
      </c>
      <c r="AS167" s="1">
        <f t="shared" ca="1" si="64"/>
        <v>0</v>
      </c>
      <c r="AT167" s="91">
        <f ca="1">AVERAGE(F167:INDIRECT("F"&amp;(ROW()-AO167+1)))</f>
        <v>-1.5558269612375577E-2</v>
      </c>
      <c r="AU167" s="91">
        <f ca="1">IF(AT167&gt;0,MAX(F167:INDIRECT("F"&amp;(ROW()-AO167+1))),MIN(F167:INDIRECT("F"&amp;(ROW()-AO167+1))))</f>
        <v>-1.575195385570503E-2</v>
      </c>
      <c r="AV167" s="92">
        <f t="shared" ca="1" si="68"/>
        <v>-498.95999999999412</v>
      </c>
      <c r="AW167" s="92">
        <f t="shared" ca="1" si="69"/>
        <v>0</v>
      </c>
      <c r="AX167" s="92">
        <f t="shared" ca="1" si="70"/>
        <v>-498.95999999999412</v>
      </c>
      <c r="AZ167" s="84"/>
      <c r="BA167" s="3"/>
      <c r="BB167" s="3"/>
      <c r="BC167" s="59"/>
      <c r="BD167" s="59"/>
      <c r="BE167" s="59"/>
      <c r="BF167" s="38"/>
      <c r="BI167" s="1580" t="s">
        <v>154</v>
      </c>
      <c r="BJ167" s="1580"/>
      <c r="BK167" s="141">
        <f ca="1">BK166-BI163</f>
        <v>-3.1463261396978415E-3</v>
      </c>
      <c r="BL167" s="146" t="str">
        <f ca="1">IF($BI$40&gt;BK166,"(Faster)",IF($BI$40&lt;BK166,"(Slower)",""))</f>
        <v>(Faster)</v>
      </c>
      <c r="BO167" s="1580" t="s">
        <v>154</v>
      </c>
      <c r="BP167" s="1580"/>
      <c r="BQ167" s="141">
        <f ca="1">BQ166-BO163</f>
        <v>-3.1371727997493437E-3</v>
      </c>
      <c r="BR167" s="146" t="str">
        <f ca="1">IF($BI$40&gt;BQ166,"(Faster)",IF($BI$40&lt;BQ166,"(Slower)",""))</f>
        <v>(Faster)</v>
      </c>
    </row>
    <row r="168" spans="1:70" x14ac:dyDescent="0.2">
      <c r="A168" s="587"/>
      <c r="B168" s="588">
        <f>'Raw Elevation Data'!F165</f>
        <v>8.05000000000007</v>
      </c>
      <c r="C168" s="588">
        <f ca="1">'Raw Elevation Data'!L165</f>
        <v>2046.8820000000064</v>
      </c>
      <c r="D168" s="588">
        <f t="shared" si="52"/>
        <v>5.0000000000000711E-2</v>
      </c>
      <c r="E168" s="595">
        <f t="shared" ca="1" si="71"/>
        <v>0.97164648305973433</v>
      </c>
      <c r="F168" s="577">
        <f t="shared" ca="1" si="72"/>
        <v>-1.5751953855703167E-2</v>
      </c>
      <c r="G168" s="590"/>
      <c r="H168" s="591"/>
      <c r="I168" s="592"/>
      <c r="J168" s="593"/>
      <c r="K168" s="572"/>
      <c r="L168" s="593"/>
      <c r="M168" s="583"/>
      <c r="N168" s="592"/>
      <c r="O168" s="644"/>
      <c r="P168" s="593"/>
      <c r="Q168" s="572"/>
      <c r="R168" s="593"/>
      <c r="S168" s="583"/>
      <c r="T168" s="593"/>
      <c r="U168" s="572"/>
      <c r="V168" s="594"/>
      <c r="W168" s="583"/>
      <c r="X168" s="593"/>
      <c r="Y168" s="572"/>
      <c r="Z168" s="595"/>
      <c r="AA168" s="583"/>
      <c r="AB168" s="593"/>
      <c r="AC168" s="572"/>
      <c r="AD168" s="595"/>
      <c r="AE168" s="583"/>
      <c r="AF168" s="593"/>
      <c r="AG168" s="596"/>
      <c r="AH168" s="613"/>
      <c r="AI168" s="613"/>
      <c r="AJ168" s="572"/>
      <c r="AK168" s="597"/>
      <c r="AL168" s="597"/>
      <c r="AM168" s="583"/>
      <c r="AN168" s="89">
        <f t="shared" ca="1" si="65"/>
        <v>6.1500000000000687</v>
      </c>
      <c r="AO168" s="90">
        <f t="shared" ca="1" si="66"/>
        <v>123</v>
      </c>
      <c r="AP168" s="90">
        <f ca="1">IF($AO168=1,MATCH(1,$AO169:$AO$533,0),$AP167)</f>
        <v>487</v>
      </c>
      <c r="AQ168" s="594">
        <f t="shared" ca="1" si="67"/>
        <v>1</v>
      </c>
      <c r="AR168" s="594">
        <f t="shared" ca="1" si="73"/>
        <v>-1.5703433367641909E-2</v>
      </c>
      <c r="AS168" s="1">
        <f t="shared" ca="1" si="64"/>
        <v>0</v>
      </c>
      <c r="AT168" s="91">
        <f ca="1">AVERAGE(F168:INDIRECT("F"&amp;(ROW()-AO168+1)))</f>
        <v>-1.5559844281020517E-2</v>
      </c>
      <c r="AU168" s="91">
        <f ca="1">IF(AT168&gt;0,MAX(F168:INDIRECT("F"&amp;(ROW()-AO168+1))),MIN(F168:INDIRECT("F"&amp;(ROW()-AO168+1))))</f>
        <v>-1.575195385570503E-2</v>
      </c>
      <c r="AV168" s="92">
        <f t="shared" ca="1" si="68"/>
        <v>-503.11799999999357</v>
      </c>
      <c r="AW168" s="92">
        <f t="shared" ca="1" si="69"/>
        <v>0</v>
      </c>
      <c r="AX168" s="92">
        <f t="shared" ca="1" si="70"/>
        <v>-503.11799999999357</v>
      </c>
      <c r="AZ168" s="84"/>
      <c r="BA168" s="59"/>
      <c r="BB168" s="3"/>
      <c r="BC168" s="59"/>
      <c r="BD168" s="59"/>
      <c r="BE168" s="59"/>
      <c r="BF168" s="59"/>
    </row>
    <row r="169" spans="1:70" ht="13.5" thickBot="1" x14ac:dyDescent="0.25">
      <c r="A169" s="573" t="s">
        <v>313</v>
      </c>
      <c r="B169" s="598">
        <f>'Raw Elevation Data'!F166</f>
        <v>8.1000000000000707</v>
      </c>
      <c r="C169" s="598">
        <f ca="1">'Raw Elevation Data'!L166</f>
        <v>2042.7240000000061</v>
      </c>
      <c r="D169" s="598">
        <f t="shared" si="52"/>
        <v>5.0000000000000711E-2</v>
      </c>
      <c r="E169" s="607">
        <f t="shared" ca="1" si="71"/>
        <v>0.97164648305973356</v>
      </c>
      <c r="F169" s="577">
        <f t="shared" ca="1" si="72"/>
        <v>-1.5751953855703597E-2</v>
      </c>
      <c r="G169" s="600">
        <f ca="1">IF(AVERAGE(E157:E169)&gt;$BA$68,AVERAGE(E157:E169),$BA$68)</f>
        <v>0.97633333333333328</v>
      </c>
      <c r="H169" s="601">
        <f ca="1">IF(SUMIF(L157:L169,"&gt;0")/COUNT(L157:L169)&gt;$BA$68,SUMIF(L157:L169,"&gt;0")/COUNT(L157:L169),$BA$68)</f>
        <v>0.97633333333333328</v>
      </c>
      <c r="I169" s="592"/>
      <c r="J169" s="593"/>
      <c r="K169" s="572"/>
      <c r="L169" s="593">
        <f ca="1">IF($M169&gt;=0,(1+((TAN(ASIN(($C169-$C167)/(($B169-$B167)*5280))))/0.01)*(IF($B169&gt;=$BA$48,$BC$48+(($BC$49-$BC$48)/$BB$49)*(($B169-$BA$48)/0.05),IF($B169&gt;=$BA$47,$BC$47+(($BC$48-$BC$47)/$BB$48)*(($B169-$BA$47)/0.05),$BC$46))))*AVERAGE(AQ168:AQ169),   1+((TAN(ASIN(($C169-$C167)/(($B169-$B167)*5280))))/0.01)*(IF($B169&gt;=$BA$48,$BD$48+(($BD$49-$BD$48)/$BB$49)*(($B169-$BA$48)/0.05),IF($B169&gt;=$BA$47,$BD$47+(($BD$48-$BD$47)/$BB$48)*(($B169-$BA$47)/0.05),$BD$46))))</f>
        <v>0.97164648305973433</v>
      </c>
      <c r="M169" s="583">
        <f ca="1">C169-C167</f>
        <v>-8.3159999999998035</v>
      </c>
      <c r="N169" s="592"/>
      <c r="O169" s="644"/>
      <c r="P169" s="593"/>
      <c r="Q169" s="572"/>
      <c r="R169" s="593"/>
      <c r="S169" s="583"/>
      <c r="T169" s="593"/>
      <c r="U169" s="572"/>
      <c r="V169" s="594"/>
      <c r="W169" s="583"/>
      <c r="X169" s="593"/>
      <c r="Y169" s="572"/>
      <c r="Z169" s="595"/>
      <c r="AA169" s="583"/>
      <c r="AB169" s="593"/>
      <c r="AC169" s="572"/>
      <c r="AD169" s="595"/>
      <c r="AE169" s="583"/>
      <c r="AF169" s="593"/>
      <c r="AG169" s="596"/>
      <c r="AH169" s="602">
        <f ca="1">(MAX(AW157:AW169)-MIN(AW157:AW169))*0.3048</f>
        <v>0</v>
      </c>
      <c r="AI169" s="602">
        <f ca="1">-(MAX(AX157:AX169)-MIN(AX157:AX169))*0.3048</f>
        <v>-15.20830079999978</v>
      </c>
      <c r="AJ169" s="572"/>
      <c r="AK169" s="597"/>
      <c r="AL169" s="597"/>
      <c r="AM169" s="583"/>
      <c r="AN169" s="89">
        <f t="shared" ca="1" si="65"/>
        <v>6.2000000000000695</v>
      </c>
      <c r="AO169" s="90">
        <f t="shared" ca="1" si="66"/>
        <v>124</v>
      </c>
      <c r="AP169" s="90">
        <f ca="1">IF($AO169=1,MATCH(1,$AO170:$AO$533,0),$AP168)</f>
        <v>487</v>
      </c>
      <c r="AQ169" s="594">
        <f t="shared" ca="1" si="67"/>
        <v>1</v>
      </c>
      <c r="AR169" s="594">
        <f t="shared" ca="1" si="73"/>
        <v>-1.5703433367641909E-2</v>
      </c>
      <c r="AS169" s="1">
        <f t="shared" ca="1" si="64"/>
        <v>0</v>
      </c>
      <c r="AT169" s="91">
        <f ca="1">AVERAGE(F169:INDIRECT("F"&amp;(ROW()-AO169+1)))</f>
        <v>-1.556139355178409E-2</v>
      </c>
      <c r="AU169" s="91">
        <f ca="1">IF(AT169&gt;0,MAX(F169:INDIRECT("F"&amp;(ROW()-AO169+1))),MIN(F169:INDIRECT("F"&amp;(ROW()-AO169+1))))</f>
        <v>-1.575195385570503E-2</v>
      </c>
      <c r="AV169" s="92">
        <f t="shared" ca="1" si="68"/>
        <v>-507.27599999999393</v>
      </c>
      <c r="AW169" s="92">
        <f t="shared" ca="1" si="69"/>
        <v>0</v>
      </c>
      <c r="AX169" s="92">
        <f t="shared" ca="1" si="70"/>
        <v>-507.27599999999393</v>
      </c>
      <c r="AZ169" s="84"/>
      <c r="BA169" s="147"/>
      <c r="BB169" s="3"/>
      <c r="BC169" s="148"/>
      <c r="BD169" s="148"/>
      <c r="BE169" s="148"/>
      <c r="BF169" s="148"/>
      <c r="BI169" s="4" t="s">
        <v>156</v>
      </c>
      <c r="BJ169" s="118">
        <f ca="1">$AW$532</f>
        <v>0</v>
      </c>
      <c r="BO169" s="4" t="s">
        <v>156</v>
      </c>
      <c r="BP169" s="118">
        <f ca="1">SUMIF($M$7:$M$532,"&gt;0")</f>
        <v>0</v>
      </c>
    </row>
    <row r="170" spans="1:70" ht="14.25" thickTop="1" thickBot="1" x14ac:dyDescent="0.25">
      <c r="A170" s="587"/>
      <c r="B170" s="588">
        <f>'Raw Elevation Data'!F167</f>
        <v>8.1500000000000714</v>
      </c>
      <c r="C170" s="588">
        <f ca="1">'Raw Elevation Data'!L167</f>
        <v>2038.5660000000064</v>
      </c>
      <c r="D170" s="588">
        <f t="shared" si="52"/>
        <v>5.0000000000000711E-2</v>
      </c>
      <c r="E170" s="595">
        <f t="shared" ca="1" si="71"/>
        <v>0.97164648305973356</v>
      </c>
      <c r="F170" s="577">
        <f t="shared" ca="1" si="72"/>
        <v>-1.5751953855703597E-2</v>
      </c>
      <c r="G170" s="590"/>
      <c r="H170" s="591"/>
      <c r="I170" s="592"/>
      <c r="J170" s="593"/>
      <c r="K170" s="572"/>
      <c r="L170" s="593"/>
      <c r="M170" s="583"/>
      <c r="N170" s="592"/>
      <c r="O170" s="644"/>
      <c r="P170" s="593"/>
      <c r="Q170" s="572"/>
      <c r="R170" s="593"/>
      <c r="S170" s="583"/>
      <c r="T170" s="593"/>
      <c r="U170" s="572"/>
      <c r="V170" s="594"/>
      <c r="W170" s="583"/>
      <c r="X170" s="593"/>
      <c r="Y170" s="572"/>
      <c r="Z170" s="595"/>
      <c r="AA170" s="583"/>
      <c r="AB170" s="593"/>
      <c r="AC170" s="572"/>
      <c r="AD170" s="595"/>
      <c r="AE170" s="583"/>
      <c r="AF170" s="593"/>
      <c r="AG170" s="596"/>
      <c r="AH170" s="613"/>
      <c r="AI170" s="613"/>
      <c r="AJ170" s="572"/>
      <c r="AK170" s="597"/>
      <c r="AL170" s="597"/>
      <c r="AM170" s="583"/>
      <c r="AN170" s="89">
        <f t="shared" ca="1" si="65"/>
        <v>6.2500000000000702</v>
      </c>
      <c r="AO170" s="90">
        <f t="shared" ca="1" si="66"/>
        <v>125</v>
      </c>
      <c r="AP170" s="90">
        <f ca="1">IF($AO170=1,MATCH(1,$AO171:$AO$533,0),$AP169)</f>
        <v>487</v>
      </c>
      <c r="AQ170" s="594">
        <f t="shared" ca="1" si="67"/>
        <v>1</v>
      </c>
      <c r="AR170" s="594">
        <f t="shared" ca="1" si="73"/>
        <v>-1.5703433367641909E-2</v>
      </c>
      <c r="AS170" s="1">
        <f t="shared" ca="1" si="64"/>
        <v>0</v>
      </c>
      <c r="AT170" s="91">
        <f ca="1">AVERAGE(F170:INDIRECT("F"&amp;(ROW()-AO170+1)))</f>
        <v>-1.5562918034215447E-2</v>
      </c>
      <c r="AU170" s="91">
        <f ca="1">IF(AT170&gt;0,MAX(F170:INDIRECT("F"&amp;(ROW()-AO170+1))),MIN(F170:INDIRECT("F"&amp;(ROW()-AO170+1))))</f>
        <v>-1.575195385570503E-2</v>
      </c>
      <c r="AV170" s="92">
        <f t="shared" ca="1" si="68"/>
        <v>-511.4339999999936</v>
      </c>
      <c r="AW170" s="92">
        <f t="shared" ca="1" si="69"/>
        <v>0</v>
      </c>
      <c r="AX170" s="92">
        <f t="shared" ca="1" si="70"/>
        <v>-511.4339999999936</v>
      </c>
      <c r="AZ170" s="84"/>
      <c r="BA170" s="147"/>
      <c r="BB170" s="3"/>
      <c r="BC170" s="148"/>
      <c r="BD170" s="148"/>
      <c r="BE170" s="148"/>
      <c r="BF170" s="148"/>
      <c r="BI170" s="4" t="s">
        <v>157</v>
      </c>
      <c r="BJ170" s="149">
        <f ca="1">$AX$532</f>
        <v>-2016.6300000000554</v>
      </c>
      <c r="BO170" s="4" t="s">
        <v>157</v>
      </c>
      <c r="BP170" s="149">
        <f ca="1">SUMIF($M$7:$M$532,"&lt;0")</f>
        <v>-2016.6300000000535</v>
      </c>
    </row>
    <row r="171" spans="1:70" x14ac:dyDescent="0.2">
      <c r="A171" s="587"/>
      <c r="B171" s="588">
        <f>'Raw Elevation Data'!F168</f>
        <v>8.2000000000000721</v>
      </c>
      <c r="C171" s="588">
        <f ca="1">'Raw Elevation Data'!L168</f>
        <v>2034.408000000006</v>
      </c>
      <c r="D171" s="588">
        <f t="shared" si="52"/>
        <v>5.0000000000000711E-2</v>
      </c>
      <c r="E171" s="595">
        <f t="shared" ca="1" si="71"/>
        <v>0.971646483059732</v>
      </c>
      <c r="F171" s="577">
        <f t="shared" ca="1" si="72"/>
        <v>-1.5751953855704461E-2</v>
      </c>
      <c r="G171" s="590"/>
      <c r="H171" s="591"/>
      <c r="I171" s="592"/>
      <c r="J171" s="593"/>
      <c r="K171" s="572"/>
      <c r="L171" s="593">
        <f ca="1">IF($M171&gt;=0,(1+((TAN(ASIN(($C171-$C169)/(($B171-$B169)*5280))))/0.01)*(IF($B171&gt;=$BA$48,$BC$48+(($BC$49-$BC$48)/$BB$49)*(($B171-$BA$48)/0.05),IF($B171&gt;=$BA$47,$BC$47+(($BC$48-$BC$47)/$BB$48)*(($B171-$BA$47)/0.05),$BC$46))))*AVERAGE(AQ170:AQ171),   1+((TAN(ASIN(($C171-$C169)/(($B171-$B169)*5280))))/0.01)*(IF($B171&gt;=$BA$48,$BD$48+(($BD$49-$BD$48)/$BB$49)*(($B171-$BA$48)/0.05),IF($B171&gt;=$BA$47,$BD$47+(($BD$48-$BD$47)/$BB$48)*(($B171-$BA$47)/0.05),$BD$46))))</f>
        <v>0.97164648305973356</v>
      </c>
      <c r="M171" s="583">
        <f ca="1">C171-C169</f>
        <v>-8.3160000000000309</v>
      </c>
      <c r="N171" s="592"/>
      <c r="O171" s="644"/>
      <c r="P171" s="593"/>
      <c r="Q171" s="572"/>
      <c r="R171" s="593">
        <f ca="1">IF(S171&gt;=0,(1+((TAN(ASIN((C171-C167)/((B171-B167)*5280))))/0.01)*(IF(B167&gt;=$BA$48,$BC$48,IF(B167&gt;=$BA$47,$BC$47,$BC$46))))*AVERAGE(AQ168:AQ171),1+((TAN(ASIN((C171-C167)/((B171-B167)*5280))))/0.01)*(IF(B167&gt;=$BA$48,$BD$48,IF(B167&gt;=$BA$47,$BD$47,$BD$46))))</f>
        <v>0.97164648305973389</v>
      </c>
      <c r="S171" s="583">
        <f ca="1">C171-C167</f>
        <v>-16.631999999999834</v>
      </c>
      <c r="T171" s="593"/>
      <c r="U171" s="572"/>
      <c r="V171" s="594"/>
      <c r="W171" s="583"/>
      <c r="X171" s="593"/>
      <c r="Y171" s="572"/>
      <c r="Z171" s="595"/>
      <c r="AA171" s="583"/>
      <c r="AB171" s="593"/>
      <c r="AC171" s="572"/>
      <c r="AD171" s="595"/>
      <c r="AE171" s="583"/>
      <c r="AF171" s="593"/>
      <c r="AG171" s="596"/>
      <c r="AH171" s="613"/>
      <c r="AI171" s="613"/>
      <c r="AJ171" s="572"/>
      <c r="AK171" s="597"/>
      <c r="AL171" s="597"/>
      <c r="AM171" s="583"/>
      <c r="AN171" s="89">
        <f t="shared" ca="1" si="65"/>
        <v>6.3000000000000709</v>
      </c>
      <c r="AO171" s="90">
        <f t="shared" ca="1" si="66"/>
        <v>126</v>
      </c>
      <c r="AP171" s="90">
        <f ca="1">IF($AO171=1,MATCH(1,$AO172:$AO$533,0),$AP170)</f>
        <v>487</v>
      </c>
      <c r="AQ171" s="594">
        <f t="shared" ca="1" si="67"/>
        <v>1</v>
      </c>
      <c r="AR171" s="594">
        <f t="shared" ca="1" si="73"/>
        <v>-1.5703433367641909E-2</v>
      </c>
      <c r="AS171" s="1">
        <f t="shared" ca="1" si="64"/>
        <v>0</v>
      </c>
      <c r="AT171" s="91">
        <f ca="1">AVERAGE(F171:INDIRECT("F"&amp;(ROW()-AO171+1)))</f>
        <v>-1.5564418318512978E-2</v>
      </c>
      <c r="AU171" s="91">
        <f ca="1">IF(AT171&gt;0,MAX(F171:INDIRECT("F"&amp;(ROW()-AO171+1))),MIN(F171:INDIRECT("F"&amp;(ROW()-AO171+1))))</f>
        <v>-1.575195385570503E-2</v>
      </c>
      <c r="AV171" s="92">
        <f t="shared" ca="1" si="68"/>
        <v>-515.59199999999396</v>
      </c>
      <c r="AW171" s="92">
        <f t="shared" ca="1" si="69"/>
        <v>0</v>
      </c>
      <c r="AX171" s="92">
        <f t="shared" ca="1" si="70"/>
        <v>-515.59199999999396</v>
      </c>
      <c r="AZ171" s="84"/>
      <c r="BA171" s="147"/>
      <c r="BB171" s="3"/>
      <c r="BC171" s="148"/>
      <c r="BD171" s="148"/>
      <c r="BE171" s="148"/>
      <c r="BF171" s="148"/>
      <c r="BJ171" s="118">
        <f ca="1">SUM(BJ169:BJ170)</f>
        <v>-2016.6300000000554</v>
      </c>
      <c r="BP171" s="118">
        <f ca="1">SUM(BP169:BP170)</f>
        <v>-2016.6300000000535</v>
      </c>
      <c r="BQ171" s="135"/>
    </row>
    <row r="172" spans="1:70" x14ac:dyDescent="0.2">
      <c r="A172" s="587"/>
      <c r="B172" s="588">
        <f>'Raw Elevation Data'!F169</f>
        <v>8.2500000000000728</v>
      </c>
      <c r="C172" s="588">
        <f ca="1">'Raw Elevation Data'!L169</f>
        <v>2030.2500000000059</v>
      </c>
      <c r="D172" s="588">
        <f t="shared" si="52"/>
        <v>5.0000000000000711E-2</v>
      </c>
      <c r="E172" s="595">
        <f t="shared" ca="1" si="71"/>
        <v>0.97164648305973433</v>
      </c>
      <c r="F172" s="577">
        <f t="shared" ca="1" si="72"/>
        <v>-1.5751953855703167E-2</v>
      </c>
      <c r="G172" s="590"/>
      <c r="H172" s="591"/>
      <c r="I172" s="592"/>
      <c r="J172" s="593"/>
      <c r="K172" s="572"/>
      <c r="L172" s="593"/>
      <c r="M172" s="583"/>
      <c r="N172" s="592"/>
      <c r="O172" s="644"/>
      <c r="P172" s="593"/>
      <c r="Q172" s="572"/>
      <c r="R172" s="593"/>
      <c r="S172" s="583"/>
      <c r="T172" s="593"/>
      <c r="U172" s="572"/>
      <c r="V172" s="594">
        <f ca="1">IF(W172&gt;=0,(1+((TAN(ASIN((C172-C167)/((B172-B167)*5280))))/0.01)*(IF(B167&gt;=$BA$48,$BC$48,IF(B167&gt;=$BA$47,$BC$47,$BC$46))))*AVERAGE(AQ168:AQ172),1+((TAN(ASIN((C172-C167)/((B172-B167)*5280))))/0.01)*(IF(B167&gt;=$BA$48,$BD$48,IF(B167&gt;=$BA$47,$BD$47,$BD$46))))</f>
        <v>0.97164648305973367</v>
      </c>
      <c r="W172" s="583">
        <f ca="1">C172-C167</f>
        <v>-20.789999999999964</v>
      </c>
      <c r="X172" s="593"/>
      <c r="Y172" s="572"/>
      <c r="Z172" s="595"/>
      <c r="AA172" s="583"/>
      <c r="AB172" s="593"/>
      <c r="AC172" s="572"/>
      <c r="AD172" s="595"/>
      <c r="AE172" s="583"/>
      <c r="AF172" s="593"/>
      <c r="AG172" s="596"/>
      <c r="AH172" s="613"/>
      <c r="AI172" s="613"/>
      <c r="AJ172" s="572"/>
      <c r="AK172" s="597"/>
      <c r="AL172" s="597"/>
      <c r="AM172" s="583"/>
      <c r="AN172" s="89">
        <f t="shared" ca="1" si="65"/>
        <v>6.3500000000000716</v>
      </c>
      <c r="AO172" s="90">
        <f t="shared" ca="1" si="66"/>
        <v>127</v>
      </c>
      <c r="AP172" s="90">
        <f ca="1">IF($AO172=1,MATCH(1,$AO173:$AO$533,0),$AP171)</f>
        <v>487</v>
      </c>
      <c r="AQ172" s="594">
        <f t="shared" ca="1" si="67"/>
        <v>1</v>
      </c>
      <c r="AR172" s="594">
        <f t="shared" ca="1" si="73"/>
        <v>-1.5703433367641909E-2</v>
      </c>
      <c r="AS172" s="1">
        <f t="shared" ca="1" si="64"/>
        <v>0</v>
      </c>
      <c r="AT172" s="91">
        <f ca="1">AVERAGE(F172:INDIRECT("F"&amp;(ROW()-AO172+1)))</f>
        <v>-1.5565894976286129E-2</v>
      </c>
      <c r="AU172" s="91">
        <f ca="1">IF(AT172&gt;0,MAX(F172:INDIRECT("F"&amp;(ROW()-AO172+1))),MIN(F172:INDIRECT("F"&amp;(ROW()-AO172+1))))</f>
        <v>-1.575195385570503E-2</v>
      </c>
      <c r="AV172" s="92">
        <f t="shared" ca="1" si="68"/>
        <v>-519.74999999999409</v>
      </c>
      <c r="AW172" s="92">
        <f t="shared" ca="1" si="69"/>
        <v>0</v>
      </c>
      <c r="AX172" s="92">
        <f t="shared" ca="1" si="70"/>
        <v>-519.74999999999409</v>
      </c>
      <c r="AZ172" s="3"/>
      <c r="BA172" s="3"/>
      <c r="BB172" s="3"/>
      <c r="BC172" s="3"/>
      <c r="BD172" s="3"/>
      <c r="BE172" s="3"/>
    </row>
    <row r="173" spans="1:70" ht="13.5" thickBot="1" x14ac:dyDescent="0.25">
      <c r="A173" s="587"/>
      <c r="B173" s="588">
        <f>'Raw Elevation Data'!F170</f>
        <v>8.3000000000000735</v>
      </c>
      <c r="C173" s="588">
        <f ca="1">'Raw Elevation Data'!L170</f>
        <v>2026.0920000000062</v>
      </c>
      <c r="D173" s="588">
        <f t="shared" si="52"/>
        <v>5.0000000000000711E-2</v>
      </c>
      <c r="E173" s="595">
        <f t="shared" ca="1" si="71"/>
        <v>0.97164648305973589</v>
      </c>
      <c r="F173" s="577">
        <f t="shared" ca="1" si="72"/>
        <v>-1.5751953855702307E-2</v>
      </c>
      <c r="G173" s="590"/>
      <c r="H173" s="591"/>
      <c r="I173" s="592"/>
      <c r="J173" s="593"/>
      <c r="K173" s="572"/>
      <c r="L173" s="593">
        <f ca="1">IF($M173&gt;=0,(1+((TAN(ASIN(($C173-$C171)/(($B173-$B171)*5280))))/0.01)*(IF($B173&gt;=$BA$48,$BC$48+(($BC$49-$BC$48)/$BB$49)*(($B173-$BA$48)/0.05),IF($B173&gt;=$BA$47,$BC$47+(($BC$48-$BC$47)/$BB$48)*(($B173-$BA$47)/0.05),$BC$46))))*AVERAGE(AQ172:AQ173),   1+((TAN(ASIN(($C173-$C171)/(($B173-$B171)*5280))))/0.01)*(IF($B173&gt;=$BA$48,$BD$48+(($BD$49-$BD$48)/$BB$49)*(($B173-$BA$48)/0.05),IF($B173&gt;=$BA$47,$BD$47+(($BD$48-$BD$47)/$BB$48)*(($B173-$BA$47)/0.05),$BD$46))))</f>
        <v>0.97164648305973433</v>
      </c>
      <c r="M173" s="583">
        <f ca="1">C173-C171</f>
        <v>-8.3159999999998035</v>
      </c>
      <c r="N173" s="592"/>
      <c r="O173" s="644"/>
      <c r="P173" s="593"/>
      <c r="Q173" s="572"/>
      <c r="R173" s="593"/>
      <c r="S173" s="583"/>
      <c r="T173" s="593"/>
      <c r="U173" s="572"/>
      <c r="V173" s="594"/>
      <c r="W173" s="583"/>
      <c r="X173" s="593"/>
      <c r="Y173" s="572"/>
      <c r="Z173" s="595"/>
      <c r="AA173" s="583"/>
      <c r="AB173" s="593"/>
      <c r="AC173" s="572"/>
      <c r="AD173" s="595"/>
      <c r="AE173" s="583"/>
      <c r="AF173" s="593"/>
      <c r="AG173" s="596"/>
      <c r="AH173" s="613"/>
      <c r="AI173" s="613"/>
      <c r="AJ173" s="572"/>
      <c r="AK173" s="597"/>
      <c r="AL173" s="597"/>
      <c r="AM173" s="583"/>
      <c r="AN173" s="89">
        <f t="shared" ca="1" si="65"/>
        <v>6.4000000000000723</v>
      </c>
      <c r="AO173" s="90">
        <f t="shared" ca="1" si="66"/>
        <v>128</v>
      </c>
      <c r="AP173" s="90">
        <f ca="1">IF($AO173=1,MATCH(1,$AO174:$AO$533,0),$AP172)</f>
        <v>487</v>
      </c>
      <c r="AQ173" s="594">
        <f t="shared" ca="1" si="67"/>
        <v>1</v>
      </c>
      <c r="AR173" s="594">
        <f t="shared" ca="1" si="73"/>
        <v>-1.5703433367641909E-2</v>
      </c>
      <c r="AS173" s="1">
        <f t="shared" ca="1" si="64"/>
        <v>0</v>
      </c>
      <c r="AT173" s="91">
        <f ca="1">AVERAGE(F173:INDIRECT("F"&amp;(ROW()-AO173+1)))</f>
        <v>-1.5567348561281568E-2</v>
      </c>
      <c r="AU173" s="91">
        <f ca="1">IF(AT173&gt;0,MAX(F173:INDIRECT("F"&amp;(ROW()-AO173+1))),MIN(F173:INDIRECT("F"&amp;(ROW()-AO173+1))))</f>
        <v>-1.575195385570503E-2</v>
      </c>
      <c r="AV173" s="92">
        <f t="shared" ca="1" si="68"/>
        <v>-523.90799999999376</v>
      </c>
      <c r="AW173" s="92">
        <f t="shared" ca="1" si="69"/>
        <v>0</v>
      </c>
      <c r="AX173" s="92">
        <f t="shared" ca="1" si="70"/>
        <v>-523.90799999999376</v>
      </c>
      <c r="AZ173" s="84"/>
      <c r="BA173" s="3"/>
      <c r="BB173" s="3"/>
      <c r="BC173" s="84"/>
      <c r="BD173" s="3"/>
      <c r="BE173" s="3"/>
      <c r="BI173" s="17"/>
      <c r="BJ173" s="17"/>
      <c r="BK173" s="85" t="s">
        <v>139</v>
      </c>
      <c r="BL173" s="85" t="s">
        <v>159</v>
      </c>
      <c r="BO173" s="17"/>
      <c r="BP173" s="17"/>
      <c r="BQ173" s="85" t="s">
        <v>139</v>
      </c>
      <c r="BR173" s="85" t="s">
        <v>159</v>
      </c>
    </row>
    <row r="174" spans="1:70" x14ac:dyDescent="0.2">
      <c r="A174" s="587"/>
      <c r="B174" s="588">
        <f>'Raw Elevation Data'!F171</f>
        <v>8.3500000000000743</v>
      </c>
      <c r="C174" s="588">
        <f ca="1">'Raw Elevation Data'!L171</f>
        <v>2021.9340000000066</v>
      </c>
      <c r="D174" s="588">
        <f t="shared" si="52"/>
        <v>5.0000000000000711E-2</v>
      </c>
      <c r="E174" s="595">
        <f t="shared" ca="1" si="71"/>
        <v>0.97164648305973433</v>
      </c>
      <c r="F174" s="577">
        <f t="shared" ca="1" si="72"/>
        <v>-1.5751953855703167E-2</v>
      </c>
      <c r="G174" s="590"/>
      <c r="H174" s="591"/>
      <c r="I174" s="592"/>
      <c r="J174" s="593"/>
      <c r="K174" s="572"/>
      <c r="L174" s="593"/>
      <c r="M174" s="583"/>
      <c r="N174" s="592"/>
      <c r="O174" s="644"/>
      <c r="P174" s="593"/>
      <c r="Q174" s="572"/>
      <c r="R174" s="593"/>
      <c r="S174" s="583"/>
      <c r="T174" s="593"/>
      <c r="U174" s="572"/>
      <c r="V174" s="594"/>
      <c r="W174" s="583"/>
      <c r="X174" s="593"/>
      <c r="Y174" s="572"/>
      <c r="Z174" s="595"/>
      <c r="AA174" s="583"/>
      <c r="AB174" s="593"/>
      <c r="AC174" s="572"/>
      <c r="AD174" s="595"/>
      <c r="AE174" s="583"/>
      <c r="AF174" s="593"/>
      <c r="AG174" s="596"/>
      <c r="AH174" s="613"/>
      <c r="AI174" s="613"/>
      <c r="AJ174" s="572"/>
      <c r="AK174" s="597"/>
      <c r="AL174" s="597"/>
      <c r="AM174" s="583"/>
      <c r="AN174" s="89">
        <f t="shared" ca="1" si="65"/>
        <v>6.450000000000073</v>
      </c>
      <c r="AO174" s="90">
        <f t="shared" ca="1" si="66"/>
        <v>129</v>
      </c>
      <c r="AP174" s="90">
        <f ca="1">IF($AO174=1,MATCH(1,$AO175:$AO$533,0),$AP173)</f>
        <v>487</v>
      </c>
      <c r="AQ174" s="594">
        <f t="shared" ca="1" si="67"/>
        <v>1</v>
      </c>
      <c r="AR174" s="594">
        <f t="shared" ca="1" si="73"/>
        <v>-1.5703433367641909E-2</v>
      </c>
      <c r="AS174" s="1">
        <f t="shared" ca="1" si="64"/>
        <v>0</v>
      </c>
      <c r="AT174" s="91">
        <f ca="1">AVERAGE(F174:INDIRECT("F"&amp;(ROW()-AO174+1)))</f>
        <v>-1.5568779610075533E-2</v>
      </c>
      <c r="AU174" s="91">
        <f ca="1">IF(AT174&gt;0,MAX(F174:INDIRECT("F"&amp;(ROW()-AO174+1))),MIN(F174:INDIRECT("F"&amp;(ROW()-AO174+1))))</f>
        <v>-1.575195385570503E-2</v>
      </c>
      <c r="AV174" s="92">
        <f t="shared" ca="1" si="68"/>
        <v>-528.06599999999344</v>
      </c>
      <c r="AW174" s="92">
        <f t="shared" ca="1" si="69"/>
        <v>0</v>
      </c>
      <c r="AX174" s="92">
        <f t="shared" ca="1" si="70"/>
        <v>-528.06599999999344</v>
      </c>
      <c r="AZ174" s="84"/>
      <c r="BA174" s="84"/>
      <c r="BB174" s="3"/>
      <c r="BC174" s="84"/>
      <c r="BD174" s="59"/>
      <c r="BE174" s="59"/>
      <c r="BF174" s="59"/>
      <c r="BI174" s="4" t="s">
        <v>160</v>
      </c>
      <c r="BJ174" s="4"/>
      <c r="BK174" s="150">
        <f ca="1">1+(BL174/$BO$163)</f>
        <v>0.97780366624588611</v>
      </c>
      <c r="BL174" s="151">
        <f ca="1">BK166-BL178-BL177-BL175-BI163</f>
        <v>-3.236965339141612E-3</v>
      </c>
      <c r="BO174" s="4" t="s">
        <v>160</v>
      </c>
      <c r="BP174" s="4"/>
      <c r="BQ174" s="150">
        <f ca="1">1+(BR174/$BO$40)</f>
        <v>0.97838116614493909</v>
      </c>
      <c r="BR174" s="151">
        <f ca="1">BQ166-BR178-BR177-BR175-BO163</f>
        <v>-3.2278119991931142E-3</v>
      </c>
    </row>
    <row r="175" spans="1:70" ht="13.5" thickBot="1" x14ac:dyDescent="0.25">
      <c r="A175" s="587"/>
      <c r="B175" s="588">
        <f>'Raw Elevation Data'!F172</f>
        <v>8.400000000000075</v>
      </c>
      <c r="C175" s="588">
        <f ca="1">'Raw Elevation Data'!L172</f>
        <v>2017.7760000000064</v>
      </c>
      <c r="D175" s="588">
        <f t="shared" si="52"/>
        <v>5.0000000000000711E-2</v>
      </c>
      <c r="E175" s="595">
        <f t="shared" ca="1" si="71"/>
        <v>0.971646483059732</v>
      </c>
      <c r="F175" s="577">
        <f t="shared" ca="1" si="72"/>
        <v>-1.5751953855704461E-2</v>
      </c>
      <c r="G175" s="590"/>
      <c r="H175" s="591"/>
      <c r="I175" s="592"/>
      <c r="J175" s="593"/>
      <c r="K175" s="572"/>
      <c r="L175" s="593">
        <f ca="1">IF($M175&gt;=0,(1+((TAN(ASIN(($C175-$C173)/(($B175-$B173)*5280))))/0.01)*(IF($B175&gt;=$BA$48,$BC$48+(($BC$49-$BC$48)/$BB$49)*(($B175-$BA$48)/0.05),IF($B175&gt;=$BA$47,$BC$47+(($BC$48-$BC$47)/$BB$48)*(($B175-$BA$47)/0.05),$BC$46))))*AVERAGE(AQ174:AQ175),   1+((TAN(ASIN(($C175-$C173)/(($B175-$B173)*5280))))/0.01)*(IF($B175&gt;=$BA$48,$BD$48+(($BD$49-$BD$48)/$BB$49)*(($B175-$BA$48)/0.05),IF($B175&gt;=$BA$47,$BD$47+(($BD$48-$BD$47)/$BB$48)*(($B175-$BA$47)/0.05),$BD$46))))</f>
        <v>0.97164648305973433</v>
      </c>
      <c r="M175" s="583">
        <f ca="1">C175-C173</f>
        <v>-8.3159999999998035</v>
      </c>
      <c r="N175" s="592"/>
      <c r="O175" s="644"/>
      <c r="P175" s="593"/>
      <c r="Q175" s="572"/>
      <c r="R175" s="593">
        <f ca="1">IF(S175&gt;=0,(1+((TAN(ASIN((C175-C171)/((B175-B171)*5280))))/0.01)*(IF(B171&gt;=$BA$48,$BC$48,IF(B171&gt;=$BA$47,$BC$47,$BC$46))))*AVERAGE(AQ172:AQ175),1+((TAN(ASIN((C175-C171)/((B175-B171)*5280))))/0.01)*(IF(B171&gt;=$BA$48,$BD$48,IF(B171&gt;=$BA$47,$BD$47,$BD$46))))</f>
        <v>0.97164648305973433</v>
      </c>
      <c r="S175" s="583">
        <f ca="1">C175-C171</f>
        <v>-16.631999999999607</v>
      </c>
      <c r="T175" s="593"/>
      <c r="U175" s="572"/>
      <c r="V175" s="594"/>
      <c r="W175" s="583"/>
      <c r="X175" s="593"/>
      <c r="Y175" s="572"/>
      <c r="Z175" s="595"/>
      <c r="AA175" s="583"/>
      <c r="AB175" s="593"/>
      <c r="AC175" s="572"/>
      <c r="AD175" s="595"/>
      <c r="AE175" s="583"/>
      <c r="AF175" s="593"/>
      <c r="AG175" s="596"/>
      <c r="AH175" s="613"/>
      <c r="AI175" s="613"/>
      <c r="AJ175" s="572"/>
      <c r="AK175" s="597"/>
      <c r="AL175" s="597"/>
      <c r="AM175" s="583"/>
      <c r="AN175" s="89">
        <f t="shared" ca="1" si="65"/>
        <v>6.5000000000000737</v>
      </c>
      <c r="AO175" s="90">
        <f t="shared" ca="1" si="66"/>
        <v>130</v>
      </c>
      <c r="AP175" s="90">
        <f ca="1">IF($AO175=1,MATCH(1,$AO176:$AO$533,0),$AP174)</f>
        <v>487</v>
      </c>
      <c r="AQ175" s="594">
        <f t="shared" ca="1" si="67"/>
        <v>1</v>
      </c>
      <c r="AR175" s="594">
        <f t="shared" ca="1" si="73"/>
        <v>-1.5703433367641909E-2</v>
      </c>
      <c r="AS175" s="1">
        <f t="shared" ca="1" si="64"/>
        <v>0</v>
      </c>
      <c r="AT175" s="91">
        <f ca="1">AVERAGE(F175:INDIRECT("F"&amp;(ROW()-AO175+1)))</f>
        <v>-1.5570188642734219E-2</v>
      </c>
      <c r="AU175" s="91">
        <f ca="1">IF(AT175&gt;0,MAX(F175:INDIRECT("F"&amp;(ROW()-AO175+1))),MIN(F175:INDIRECT("F"&amp;(ROW()-AO175+1))))</f>
        <v>-1.575195385570503E-2</v>
      </c>
      <c r="AV175" s="92">
        <f t="shared" ca="1" si="68"/>
        <v>-532.22399999999357</v>
      </c>
      <c r="AW175" s="92">
        <f t="shared" ca="1" si="69"/>
        <v>0</v>
      </c>
      <c r="AX175" s="92">
        <f t="shared" ca="1" si="70"/>
        <v>-532.22399999999357</v>
      </c>
      <c r="AZ175" s="73"/>
      <c r="BA175" s="506"/>
      <c r="BB175" s="3"/>
      <c r="BC175" s="84"/>
      <c r="BD175" s="153"/>
      <c r="BE175" s="154"/>
      <c r="BF175" s="155"/>
      <c r="BI175" s="4" t="s">
        <v>163</v>
      </c>
      <c r="BK175" s="135">
        <f>$BG$36</f>
        <v>1</v>
      </c>
      <c r="BL175" s="151">
        <f>(BK175-1)*BI$40</f>
        <v>0</v>
      </c>
      <c r="BO175" s="4" t="s">
        <v>163</v>
      </c>
      <c r="BQ175" s="135">
        <f>$BG$36</f>
        <v>1</v>
      </c>
      <c r="BR175" s="151">
        <f>(BQ175-1)*BO$40</f>
        <v>0</v>
      </c>
    </row>
    <row r="176" spans="1:70" x14ac:dyDescent="0.2">
      <c r="A176" s="587"/>
      <c r="B176" s="588">
        <f>'Raw Elevation Data'!F173</f>
        <v>8.4500000000000757</v>
      </c>
      <c r="C176" s="588">
        <f ca="1">'Raw Elevation Data'!L173</f>
        <v>2013.6180000000061</v>
      </c>
      <c r="D176" s="588">
        <f t="shared" ref="D176:D239" si="74">B176-B175</f>
        <v>5.0000000000000711E-2</v>
      </c>
      <c r="E176" s="595">
        <f t="shared" ca="1" si="71"/>
        <v>0.97164648305973356</v>
      </c>
      <c r="F176" s="577">
        <f t="shared" ca="1" si="72"/>
        <v>-1.5751953855703597E-2</v>
      </c>
      <c r="G176" s="590"/>
      <c r="H176" s="591"/>
      <c r="I176" s="592"/>
      <c r="J176" s="593"/>
      <c r="K176" s="572"/>
      <c r="L176" s="593"/>
      <c r="M176" s="583"/>
      <c r="N176" s="592"/>
      <c r="O176" s="644"/>
      <c r="P176" s="593"/>
      <c r="Q176" s="572"/>
      <c r="R176" s="593"/>
      <c r="S176" s="583"/>
      <c r="T176" s="593"/>
      <c r="U176" s="572"/>
      <c r="V176" s="594"/>
      <c r="W176" s="583"/>
      <c r="X176" s="593"/>
      <c r="Y176" s="572"/>
      <c r="Z176" s="595"/>
      <c r="AA176" s="583"/>
      <c r="AB176" s="593"/>
      <c r="AC176" s="572"/>
      <c r="AD176" s="595"/>
      <c r="AE176" s="583"/>
      <c r="AF176" s="593"/>
      <c r="AG176" s="596"/>
      <c r="AH176" s="613"/>
      <c r="AI176" s="613"/>
      <c r="AJ176" s="572"/>
      <c r="AK176" s="597"/>
      <c r="AL176" s="597"/>
      <c r="AM176" s="583"/>
      <c r="AN176" s="89">
        <f t="shared" ca="1" si="65"/>
        <v>6.5500000000000744</v>
      </c>
      <c r="AO176" s="90">
        <f t="shared" ca="1" si="66"/>
        <v>131</v>
      </c>
      <c r="AP176" s="90">
        <f ca="1">IF($AO176=1,MATCH(1,$AO177:$AO$533,0),$AP175)</f>
        <v>487</v>
      </c>
      <c r="AQ176" s="594">
        <f t="shared" ca="1" si="67"/>
        <v>1</v>
      </c>
      <c r="AR176" s="594">
        <f t="shared" ca="1" si="73"/>
        <v>-1.5703433367641909E-2</v>
      </c>
      <c r="AS176" s="1">
        <f t="shared" ca="1" si="64"/>
        <v>0</v>
      </c>
      <c r="AT176" s="91">
        <f ca="1">AVERAGE(F176:INDIRECT("F"&amp;(ROW()-AO176+1)))</f>
        <v>-1.5571576163443908E-2</v>
      </c>
      <c r="AU176" s="91">
        <f ca="1">IF(AT176&gt;0,MAX(F176:INDIRECT("F"&amp;(ROW()-AO176+1))),MIN(F176:INDIRECT("F"&amp;(ROW()-AO176+1))))</f>
        <v>-1.575195385570503E-2</v>
      </c>
      <c r="AV176" s="92">
        <f t="shared" ca="1" si="68"/>
        <v>-536.38199999999392</v>
      </c>
      <c r="AW176" s="92">
        <f t="shared" ca="1" si="69"/>
        <v>0</v>
      </c>
      <c r="AX176" s="92">
        <f t="shared" ca="1" si="70"/>
        <v>-536.38199999999392</v>
      </c>
      <c r="AZ176" s="73"/>
      <c r="BA176" s="506"/>
      <c r="BB176" s="3"/>
      <c r="BC176" s="84"/>
      <c r="BD176" s="153"/>
      <c r="BE176" s="154"/>
      <c r="BF176" s="155"/>
      <c r="BI176" s="156" t="s">
        <v>167</v>
      </c>
      <c r="BK176" s="157">
        <f ca="1">1+(BL176/BI163)</f>
        <v>0.97780366624588611</v>
      </c>
      <c r="BL176" s="158">
        <f ca="1">BL174+BL175</f>
        <v>-3.236965339141612E-3</v>
      </c>
      <c r="BO176" s="156" t="s">
        <v>167</v>
      </c>
      <c r="BQ176" s="157">
        <f ca="1">1+(BR176/BO163)</f>
        <v>0.97786643200553292</v>
      </c>
      <c r="BR176" s="158">
        <f ca="1">BR174+BR175</f>
        <v>-3.2278119991931142E-3</v>
      </c>
    </row>
    <row r="177" spans="1:70" x14ac:dyDescent="0.2">
      <c r="A177" s="587"/>
      <c r="B177" s="588">
        <f>'Raw Elevation Data'!F174</f>
        <v>8.5000000000000764</v>
      </c>
      <c r="C177" s="588">
        <f ca="1">'Raw Elevation Data'!L174</f>
        <v>2009.4600000000064</v>
      </c>
      <c r="D177" s="588">
        <f t="shared" si="74"/>
        <v>5.0000000000000711E-2</v>
      </c>
      <c r="E177" s="595">
        <f t="shared" ca="1" si="71"/>
        <v>0.97164648305973589</v>
      </c>
      <c r="F177" s="577">
        <f t="shared" ca="1" si="72"/>
        <v>-1.5751953855702307E-2</v>
      </c>
      <c r="G177" s="590"/>
      <c r="H177" s="591"/>
      <c r="I177" s="592"/>
      <c r="J177" s="593"/>
      <c r="K177" s="572"/>
      <c r="L177" s="593">
        <f ca="1">IF($M177&gt;=0,(1+((TAN(ASIN(($C177-$C175)/(($B177-$B175)*5280))))/0.01)*(IF($B177&gt;=$BA$48,$BC$48+(($BC$49-$BC$48)/$BB$49)*(($B177-$BA$48)/0.05),IF($B177&gt;=$BA$47,$BC$47+(($BC$48-$BC$47)/$BB$48)*(($B177-$BA$47)/0.05),$BC$46))))*AVERAGE(AQ176:AQ177),   1+((TAN(ASIN(($C177-$C175)/(($B177-$B175)*5280))))/0.01)*(IF($B177&gt;=$BA$48,$BD$48+(($BD$49-$BD$48)/$BB$49)*(($B177-$BA$48)/0.05),IF($B177&gt;=$BA$47,$BD$47+(($BD$48-$BD$47)/$BB$48)*(($B177-$BA$47)/0.05),$BD$46))))</f>
        <v>0.97164648305973356</v>
      </c>
      <c r="M177" s="583">
        <f ca="1">C177-C175</f>
        <v>-8.3160000000000309</v>
      </c>
      <c r="N177" s="592"/>
      <c r="O177" s="644"/>
      <c r="P177" s="593"/>
      <c r="Q177" s="572"/>
      <c r="R177" s="593"/>
      <c r="S177" s="583"/>
      <c r="T177" s="593"/>
      <c r="U177" s="572"/>
      <c r="V177" s="594">
        <f ca="1">IF(W177&gt;=0,(1+((TAN(ASIN((C177-C172)/((B177-B172)*5280))))/0.01)*(IF(B172&gt;=$BA$48,$BC$48,IF(B172&gt;=$BA$47,$BC$47,$BC$46))))*AVERAGE(AQ173:AQ177),1+((TAN(ASIN((C177-C172)/((B177-B172)*5280))))/0.01)*(IF(B172&gt;=$BA$48,$BD$48,IF(B172&gt;=$BA$47,$BD$47,$BD$46))))</f>
        <v>0.97164648305973433</v>
      </c>
      <c r="W177" s="583">
        <f ca="1">C177-C172</f>
        <v>-20.789999999999509</v>
      </c>
      <c r="X177" s="593"/>
      <c r="Y177" s="572"/>
      <c r="Z177" s="595">
        <f ca="1">IF(AA177&gt;=0,(1+((TAN(ASIN((C177-C167)/((B177-B167)*5280))))/0.01)*(IF(B167&gt;=$BA$48,$BC$48,IF(B167&gt;=$BA$47,$BC$47,$BC$46))))*AVERAGE(AQ168:AQ177),1+((TAN(ASIN((C177-C167)/((B177-B167)*5280))))/0.01)*(IF(B167&gt;=$BA$48,$BD$48,IF(B167&gt;=$BA$47,$BD$47,$BD$46))))</f>
        <v>0.971646483059734</v>
      </c>
      <c r="AA177" s="583">
        <f ca="1">C177-C167</f>
        <v>-41.579999999999472</v>
      </c>
      <c r="AB177" s="593"/>
      <c r="AC177" s="572"/>
      <c r="AD177" s="595"/>
      <c r="AE177" s="583"/>
      <c r="AF177" s="593"/>
      <c r="AG177" s="596"/>
      <c r="AH177" s="613"/>
      <c r="AI177" s="613"/>
      <c r="AJ177" s="572"/>
      <c r="AK177" s="597"/>
      <c r="AL177" s="597"/>
      <c r="AM177" s="583"/>
      <c r="AN177" s="89">
        <f t="shared" ca="1" si="65"/>
        <v>6.6000000000000751</v>
      </c>
      <c r="AO177" s="90">
        <f t="shared" ca="1" si="66"/>
        <v>132</v>
      </c>
      <c r="AP177" s="90">
        <f ca="1">IF($AO177=1,MATCH(1,$AO178:$AO$533,0),$AP176)</f>
        <v>487</v>
      </c>
      <c r="AQ177" s="594">
        <f t="shared" ca="1" si="67"/>
        <v>1</v>
      </c>
      <c r="AR177" s="594">
        <f t="shared" ca="1" si="73"/>
        <v>-1.5703433367641909E-2</v>
      </c>
      <c r="AS177" s="1">
        <f t="shared" ca="1" si="64"/>
        <v>0</v>
      </c>
      <c r="AT177" s="91">
        <f ca="1">AVERAGE(F177:INDIRECT("F"&amp;(ROW()-AO177+1)))</f>
        <v>-1.5572942661112532E-2</v>
      </c>
      <c r="AU177" s="91">
        <f ca="1">IF(AT177&gt;0,MAX(F177:INDIRECT("F"&amp;(ROW()-AO177+1))),MIN(F177:INDIRECT("F"&amp;(ROW()-AO177+1))))</f>
        <v>-1.575195385570503E-2</v>
      </c>
      <c r="AV177" s="92">
        <f t="shared" ca="1" si="68"/>
        <v>-540.5399999999936</v>
      </c>
      <c r="AW177" s="92">
        <f t="shared" ca="1" si="69"/>
        <v>0</v>
      </c>
      <c r="AX177" s="92">
        <f t="shared" ca="1" si="70"/>
        <v>-540.5399999999936</v>
      </c>
      <c r="AZ177" s="80"/>
      <c r="BA177" s="152"/>
      <c r="BC177" s="16"/>
      <c r="BD177" s="16"/>
      <c r="BE177" s="24"/>
      <c r="BF177" s="58"/>
      <c r="BG177" s="58"/>
      <c r="BI177" s="84" t="s">
        <v>170</v>
      </c>
      <c r="BJ177" s="84"/>
      <c r="BK177" s="159">
        <f ca="1">$BE$36</f>
        <v>1.0002097735399285</v>
      </c>
      <c r="BL177" s="160">
        <f ca="1">(BK177-1)*BI$40</f>
        <v>3.1320354919874155E-5</v>
      </c>
      <c r="BO177" s="84" t="s">
        <v>170</v>
      </c>
      <c r="BP177" s="84"/>
      <c r="BQ177" s="159">
        <f ca="1">$BE$36</f>
        <v>1.0002097735399285</v>
      </c>
      <c r="BR177" s="160">
        <f ca="1">(BQ177-1)*BO$40</f>
        <v>3.1320354919874155E-5</v>
      </c>
    </row>
    <row r="178" spans="1:70" ht="13.5" thickBot="1" x14ac:dyDescent="0.25">
      <c r="A178" s="587"/>
      <c r="B178" s="588">
        <f>'Raw Elevation Data'!F175</f>
        <v>8.5500000000000771</v>
      </c>
      <c r="C178" s="588">
        <f ca="1">'Raw Elevation Data'!L175</f>
        <v>2005.3020000000067</v>
      </c>
      <c r="D178" s="588">
        <f t="shared" si="74"/>
        <v>5.0000000000000711E-2</v>
      </c>
      <c r="E178" s="595">
        <f t="shared" ca="1" si="71"/>
        <v>0.97164648305973356</v>
      </c>
      <c r="F178" s="577">
        <f t="shared" ca="1" si="72"/>
        <v>-1.5751953855703597E-2</v>
      </c>
      <c r="G178" s="590"/>
      <c r="H178" s="591"/>
      <c r="I178" s="592"/>
      <c r="J178" s="593"/>
      <c r="K178" s="572"/>
      <c r="L178" s="593"/>
      <c r="M178" s="583"/>
      <c r="N178" s="592"/>
      <c r="O178" s="644"/>
      <c r="P178" s="593"/>
      <c r="Q178" s="572"/>
      <c r="R178" s="593"/>
      <c r="S178" s="583"/>
      <c r="T178" s="593"/>
      <c r="U178" s="572"/>
      <c r="V178" s="594"/>
      <c r="W178" s="583"/>
      <c r="X178" s="593"/>
      <c r="Y178" s="572"/>
      <c r="Z178" s="595"/>
      <c r="AA178" s="583"/>
      <c r="AB178" s="593"/>
      <c r="AC178" s="572"/>
      <c r="AD178" s="595"/>
      <c r="AE178" s="583"/>
      <c r="AF178" s="593"/>
      <c r="AG178" s="596"/>
      <c r="AH178" s="613"/>
      <c r="AI178" s="613"/>
      <c r="AJ178" s="572"/>
      <c r="AK178" s="597"/>
      <c r="AL178" s="597"/>
      <c r="AM178" s="583"/>
      <c r="AN178" s="89">
        <f t="shared" ca="1" si="65"/>
        <v>6.6500000000000759</v>
      </c>
      <c r="AO178" s="90">
        <f t="shared" ca="1" si="66"/>
        <v>133</v>
      </c>
      <c r="AP178" s="90">
        <f ca="1">IF($AO178=1,MATCH(1,$AO179:$AO$533,0),$AP177)</f>
        <v>487</v>
      </c>
      <c r="AQ178" s="594">
        <f t="shared" ca="1" si="67"/>
        <v>1</v>
      </c>
      <c r="AR178" s="594">
        <f t="shared" ca="1" si="73"/>
        <v>-1.5703433367641909E-2</v>
      </c>
      <c r="AS178" s="1">
        <f t="shared" ca="1" si="64"/>
        <v>0</v>
      </c>
      <c r="AT178" s="91">
        <f ca="1">AVERAGE(F178:INDIRECT("F"&amp;(ROW()-AO178+1)))</f>
        <v>-1.5574288609944044E-2</v>
      </c>
      <c r="AU178" s="91">
        <f ca="1">IF(AT178&gt;0,MAX(F178:INDIRECT("F"&amp;(ROW()-AO178+1))),MIN(F178:INDIRECT("F"&amp;(ROW()-AO178+1))))</f>
        <v>-1.575195385570503E-2</v>
      </c>
      <c r="AV178" s="92">
        <f t="shared" ca="1" si="68"/>
        <v>-544.69799999999327</v>
      </c>
      <c r="AW178" s="92">
        <f t="shared" ca="1" si="69"/>
        <v>0</v>
      </c>
      <c r="AX178" s="92">
        <f t="shared" ca="1" si="70"/>
        <v>-544.69799999999327</v>
      </c>
      <c r="AZ178" s="80"/>
      <c r="BA178" s="152"/>
      <c r="BI178" s="136" t="s">
        <v>172</v>
      </c>
      <c r="BJ178" s="136"/>
      <c r="BK178" s="161">
        <f>$BC$36</f>
        <v>1.0003972983075089</v>
      </c>
      <c r="BL178" s="162">
        <f>(BK178-1)*BI$40</f>
        <v>5.9318844523897907E-5</v>
      </c>
      <c r="BO178" s="136" t="s">
        <v>172</v>
      </c>
      <c r="BP178" s="136"/>
      <c r="BQ178" s="161">
        <f>$BC$36</f>
        <v>1.0003972983075089</v>
      </c>
      <c r="BR178" s="162">
        <f>(BQ178-1)*BO$40</f>
        <v>5.9318844523897907E-5</v>
      </c>
    </row>
    <row r="179" spans="1:70" ht="13.5" thickBot="1" x14ac:dyDescent="0.25">
      <c r="A179" s="587"/>
      <c r="B179" s="588">
        <f>'Raw Elevation Data'!F176</f>
        <v>8.6000000000000778</v>
      </c>
      <c r="C179" s="588">
        <f ca="1">'Raw Elevation Data'!L176</f>
        <v>2001.1440000000064</v>
      </c>
      <c r="D179" s="588">
        <f t="shared" si="74"/>
        <v>5.0000000000000711E-2</v>
      </c>
      <c r="E179" s="595">
        <f t="shared" ca="1" si="71"/>
        <v>0.971646483059732</v>
      </c>
      <c r="F179" s="577">
        <f t="shared" ca="1" si="72"/>
        <v>-1.5751953855704461E-2</v>
      </c>
      <c r="G179" s="590"/>
      <c r="H179" s="591"/>
      <c r="I179" s="592"/>
      <c r="J179" s="593"/>
      <c r="K179" s="572"/>
      <c r="L179" s="593">
        <f ca="1">IF($M179&gt;=0,(1+((TAN(ASIN(($C179-$C177)/(($B179-$B177)*5280))))/0.01)*(IF($B179&gt;=$BA$48,$BC$48+(($BC$49-$BC$48)/$BB$49)*(($B179-$BA$48)/0.05),IF($B179&gt;=$BA$47,$BC$47+(($BC$48-$BC$47)/$BB$48)*(($B179-$BA$47)/0.05),$BC$46))))*AVERAGE(AQ178:AQ179),   1+((TAN(ASIN(($C179-$C177)/(($B179-$B177)*5280))))/0.01)*(IF($B179&gt;=$BA$48,$BD$48+(($BD$49-$BD$48)/$BB$49)*(($B179-$BA$48)/0.05),IF($B179&gt;=$BA$47,$BD$47+(($BD$48-$BD$47)/$BB$48)*(($B179-$BA$47)/0.05),$BD$46))))</f>
        <v>0.97164648305973356</v>
      </c>
      <c r="M179" s="583">
        <f ca="1">C179-C177</f>
        <v>-8.3160000000000309</v>
      </c>
      <c r="N179" s="592"/>
      <c r="O179" s="644"/>
      <c r="P179" s="593"/>
      <c r="Q179" s="572"/>
      <c r="R179" s="593">
        <f ca="1">IF(S179&gt;=0,(1+((TAN(ASIN((C179-C175)/((B179-B175)*5280))))/0.01)*(IF(B175&gt;=$BA$48,$BC$48,IF(B175&gt;=$BA$47,$BC$47,$BC$46))))*AVERAGE(AQ176:AQ179),1+((TAN(ASIN((C179-C175)/((B179-B175)*5280))))/0.01)*(IF(B175&gt;=$BA$48,$BD$48,IF(B175&gt;=$BA$47,$BD$47,$BD$46))))</f>
        <v>0.97164648305973356</v>
      </c>
      <c r="S179" s="583">
        <f ca="1">C179-C175</f>
        <v>-16.632000000000062</v>
      </c>
      <c r="T179" s="593"/>
      <c r="U179" s="572"/>
      <c r="V179" s="594"/>
      <c r="W179" s="583"/>
      <c r="X179" s="593"/>
      <c r="Y179" s="572"/>
      <c r="Z179" s="595"/>
      <c r="AA179" s="583"/>
      <c r="AB179" s="593"/>
      <c r="AC179" s="572"/>
      <c r="AD179" s="595"/>
      <c r="AE179" s="583"/>
      <c r="AF179" s="593"/>
      <c r="AG179" s="596"/>
      <c r="AH179" s="613"/>
      <c r="AI179" s="613"/>
      <c r="AJ179" s="572"/>
      <c r="AK179" s="597"/>
      <c r="AL179" s="597"/>
      <c r="AM179" s="583"/>
      <c r="AN179" s="89">
        <f t="shared" ca="1" si="65"/>
        <v>6.7000000000000766</v>
      </c>
      <c r="AO179" s="90">
        <f t="shared" ca="1" si="66"/>
        <v>134</v>
      </c>
      <c r="AP179" s="90">
        <f ca="1">IF($AO179=1,MATCH(1,$AO180:$AO$533,0),$AP178)</f>
        <v>487</v>
      </c>
      <c r="AQ179" s="594">
        <f t="shared" ca="1" si="67"/>
        <v>1</v>
      </c>
      <c r="AR179" s="594">
        <f t="shared" ca="1" si="73"/>
        <v>-1.5703433367641909E-2</v>
      </c>
      <c r="AS179" s="1">
        <f t="shared" ca="1" si="64"/>
        <v>0</v>
      </c>
      <c r="AT179" s="91">
        <f ca="1">AVERAGE(F179:INDIRECT("F"&amp;(ROW()-AO179+1)))</f>
        <v>-1.5575614469987032E-2</v>
      </c>
      <c r="AU179" s="91">
        <f ca="1">IF(AT179&gt;0,MAX(F179:INDIRECT("F"&amp;(ROW()-AO179+1))),MIN(F179:INDIRECT("F"&amp;(ROW()-AO179+1))))</f>
        <v>-1.575195385570503E-2</v>
      </c>
      <c r="AV179" s="92">
        <f t="shared" ca="1" si="68"/>
        <v>-548.85599999999363</v>
      </c>
      <c r="AW179" s="92">
        <f t="shared" ca="1" si="69"/>
        <v>0</v>
      </c>
      <c r="AX179" s="92">
        <f t="shared" ca="1" si="70"/>
        <v>-548.85599999999363</v>
      </c>
      <c r="BD179" s="68"/>
      <c r="BE179" s="68"/>
      <c r="BF179" s="68"/>
      <c r="BG179" s="68"/>
      <c r="BI179" s="163" t="s">
        <v>173</v>
      </c>
      <c r="BJ179" s="3"/>
      <c r="BK179" s="164">
        <f ca="1">($BI$40+BL179)/$BI$40</f>
        <v>0.97892693190155866</v>
      </c>
      <c r="BL179" s="165">
        <f ca="1">SUM(BL176:BL178)</f>
        <v>-3.1463261396978397E-3</v>
      </c>
      <c r="BO179" s="163" t="s">
        <v>173</v>
      </c>
      <c r="BP179" s="3"/>
      <c r="BQ179" s="164">
        <f ca="1">($BI$40+BR179)/$BI$40</f>
        <v>0.97898823799237644</v>
      </c>
      <c r="BR179" s="165">
        <f ca="1">SUM(BR176:BR178)</f>
        <v>-3.137172799749342E-3</v>
      </c>
    </row>
    <row r="180" spans="1:70" x14ac:dyDescent="0.2">
      <c r="A180" s="587"/>
      <c r="B180" s="588">
        <f>'Raw Elevation Data'!F177</f>
        <v>8.6500000000000785</v>
      </c>
      <c r="C180" s="588">
        <f ca="1">'Raw Elevation Data'!L177</f>
        <v>1996.9860000000062</v>
      </c>
      <c r="D180" s="588">
        <f t="shared" si="74"/>
        <v>5.0000000000000711E-2</v>
      </c>
      <c r="E180" s="595">
        <f t="shared" ca="1" si="71"/>
        <v>0.97164648305973433</v>
      </c>
      <c r="F180" s="577">
        <f t="shared" ca="1" si="72"/>
        <v>-1.5751953855703167E-2</v>
      </c>
      <c r="G180" s="590"/>
      <c r="H180" s="591"/>
      <c r="I180" s="592"/>
      <c r="J180" s="593"/>
      <c r="K180" s="572"/>
      <c r="L180" s="593"/>
      <c r="M180" s="583"/>
      <c r="N180" s="592"/>
      <c r="O180" s="644"/>
      <c r="P180" s="593"/>
      <c r="Q180" s="572"/>
      <c r="R180" s="593"/>
      <c r="S180" s="583"/>
      <c r="T180" s="593"/>
      <c r="U180" s="572"/>
      <c r="V180" s="594"/>
      <c r="W180" s="583"/>
      <c r="X180" s="593"/>
      <c r="Y180" s="572"/>
      <c r="Z180" s="595"/>
      <c r="AA180" s="583"/>
      <c r="AB180" s="593"/>
      <c r="AC180" s="572"/>
      <c r="AD180" s="595"/>
      <c r="AE180" s="583"/>
      <c r="AF180" s="593"/>
      <c r="AG180" s="596"/>
      <c r="AH180" s="613"/>
      <c r="AI180" s="613"/>
      <c r="AJ180" s="572"/>
      <c r="AK180" s="597"/>
      <c r="AL180" s="597"/>
      <c r="AM180" s="583"/>
      <c r="AN180" s="89">
        <f t="shared" ca="1" si="65"/>
        <v>6.7500000000000773</v>
      </c>
      <c r="AO180" s="90">
        <f t="shared" ca="1" si="66"/>
        <v>135</v>
      </c>
      <c r="AP180" s="90">
        <f ca="1">IF($AO180=1,MATCH(1,$AO181:$AO$533,0),$AP179)</f>
        <v>487</v>
      </c>
      <c r="AQ180" s="594">
        <f t="shared" ca="1" si="67"/>
        <v>1</v>
      </c>
      <c r="AR180" s="594">
        <f t="shared" ca="1" si="73"/>
        <v>-1.5703433367641909E-2</v>
      </c>
      <c r="AS180" s="1">
        <f t="shared" ca="1" si="64"/>
        <v>0</v>
      </c>
      <c r="AT180" s="91">
        <f ca="1">AVERAGE(F180:INDIRECT("F"&amp;(ROW()-AO180+1)))</f>
        <v>-1.5576920687659004E-2</v>
      </c>
      <c r="AU180" s="91">
        <f ca="1">IF(AT180&gt;0,MAX(F180:INDIRECT("F"&amp;(ROW()-AO180+1))),MIN(F180:INDIRECT("F"&amp;(ROW()-AO180+1))))</f>
        <v>-1.575195385570503E-2</v>
      </c>
      <c r="AV180" s="92">
        <f t="shared" ca="1" si="68"/>
        <v>-553.01399999999376</v>
      </c>
      <c r="AW180" s="92">
        <f t="shared" ca="1" si="69"/>
        <v>0</v>
      </c>
      <c r="AX180" s="92">
        <f t="shared" ca="1" si="70"/>
        <v>-553.01399999999376</v>
      </c>
    </row>
    <row r="181" spans="1:70" ht="13.5" thickBot="1" x14ac:dyDescent="0.25">
      <c r="A181" s="573" t="s">
        <v>314</v>
      </c>
      <c r="B181" s="598">
        <f>'Raw Elevation Data'!F178</f>
        <v>8.7000000000000792</v>
      </c>
      <c r="C181" s="598">
        <f ca="1">'Raw Elevation Data'!L178</f>
        <v>1992.8280000000066</v>
      </c>
      <c r="D181" s="598">
        <f t="shared" si="74"/>
        <v>5.0000000000000711E-2</v>
      </c>
      <c r="E181" s="607">
        <f t="shared" ca="1" si="71"/>
        <v>0.97164648305973589</v>
      </c>
      <c r="F181" s="577">
        <f t="shared" ca="1" si="72"/>
        <v>-1.5751953855702307E-2</v>
      </c>
      <c r="G181" s="600">
        <f ca="1">IF(AVERAGE(E170:E181)&gt;$BA$68,AVERAGE(E170:E181),$BA$68)</f>
        <v>0.97633333333333328</v>
      </c>
      <c r="H181" s="601">
        <f ca="1">IF(SUMIF(L170:L181,"&gt;0")/COUNT(L170:L181)&gt;$BA$68,SUMIF(L170:L181,"&gt;0")/COUNT(L170:L181),$BA$68)</f>
        <v>0.97633333333333328</v>
      </c>
      <c r="I181" s="592"/>
      <c r="J181" s="593"/>
      <c r="K181" s="572"/>
      <c r="L181" s="593">
        <f ca="1">IF($M181&gt;=0,(1+((TAN(ASIN(($C181-$C179)/(($B181-$B179)*5280))))/0.01)*(IF($B181&gt;=$BA$48,$BC$48+(($BC$49-$BC$48)/$BB$49)*(($B181-$BA$48)/0.05),IF($B181&gt;=$BA$47,$BC$47+(($BC$48-$BC$47)/$BB$48)*(($B181-$BA$47)/0.05),$BC$46))))*AVERAGE(AQ180:AQ181),   1+((TAN(ASIN(($C181-$C179)/(($B181-$B179)*5280))))/0.01)*(IF($B181&gt;=$BA$48,$BD$48+(($BD$49-$BD$48)/$BB$49)*(($B181-$BA$48)/0.05),IF($B181&gt;=$BA$47,$BD$47+(($BD$48-$BD$47)/$BB$48)*(($B181-$BA$47)/0.05),$BD$46))))</f>
        <v>0.97164648305973433</v>
      </c>
      <c r="M181" s="583">
        <f ca="1">C181-C179</f>
        <v>-8.3159999999998035</v>
      </c>
      <c r="N181" s="592"/>
      <c r="O181" s="644"/>
      <c r="P181" s="593"/>
      <c r="Q181" s="572"/>
      <c r="R181" s="593"/>
      <c r="S181" s="583"/>
      <c r="T181" s="593"/>
      <c r="U181" s="572"/>
      <c r="V181" s="594"/>
      <c r="W181" s="583"/>
      <c r="X181" s="593"/>
      <c r="Y181" s="572"/>
      <c r="Z181" s="595"/>
      <c r="AA181" s="583"/>
      <c r="AB181" s="593"/>
      <c r="AC181" s="572"/>
      <c r="AD181" s="595"/>
      <c r="AE181" s="583"/>
      <c r="AF181" s="593"/>
      <c r="AG181" s="596"/>
      <c r="AH181" s="602">
        <f ca="1">(MAX(AW170:AW181)-MIN(AW170:AW181))*0.3048</f>
        <v>0</v>
      </c>
      <c r="AI181" s="602">
        <f ca="1">-(MAX(AX170:AX181)-MIN(AX170:AX181))*0.3048</f>
        <v>-13.940942399999949</v>
      </c>
      <c r="AJ181" s="572"/>
      <c r="AK181" s="597"/>
      <c r="AL181" s="597"/>
      <c r="AM181" s="583"/>
      <c r="AN181" s="89">
        <f t="shared" ca="1" si="65"/>
        <v>6.800000000000078</v>
      </c>
      <c r="AO181" s="90">
        <f t="shared" ca="1" si="66"/>
        <v>136</v>
      </c>
      <c r="AP181" s="90">
        <f ca="1">IF($AO181=1,MATCH(1,$AO182:$AO$533,0),$AP180)</f>
        <v>487</v>
      </c>
      <c r="AQ181" s="594">
        <f t="shared" ca="1" si="67"/>
        <v>1</v>
      </c>
      <c r="AR181" s="594">
        <f t="shared" ca="1" si="73"/>
        <v>-1.5703433367641909E-2</v>
      </c>
      <c r="AS181" s="1">
        <f t="shared" ca="1" si="64"/>
        <v>0</v>
      </c>
      <c r="AT181" s="91">
        <f ca="1">AVERAGE(F181:INDIRECT("F"&amp;(ROW()-AO181+1)))</f>
        <v>-1.5578207696247556E-2</v>
      </c>
      <c r="AU181" s="91">
        <f ca="1">IF(AT181&gt;0,MAX(F181:INDIRECT("F"&amp;(ROW()-AO181+1))),MIN(F181:INDIRECT("F"&amp;(ROW()-AO181+1))))</f>
        <v>-1.575195385570503E-2</v>
      </c>
      <c r="AV181" s="92">
        <f t="shared" ca="1" si="68"/>
        <v>-557.17199999999343</v>
      </c>
      <c r="AW181" s="92">
        <f t="shared" ca="1" si="69"/>
        <v>0</v>
      </c>
      <c r="AX181" s="92">
        <f t="shared" ca="1" si="70"/>
        <v>-557.17199999999343</v>
      </c>
    </row>
    <row r="182" spans="1:70" ht="13.5" thickTop="1" x14ac:dyDescent="0.2">
      <c r="A182" s="587"/>
      <c r="B182" s="588">
        <f>'Raw Elevation Data'!F179</f>
        <v>8.7500000000000799</v>
      </c>
      <c r="C182" s="588">
        <f ca="1">'Raw Elevation Data'!L179</f>
        <v>1988.6700000000069</v>
      </c>
      <c r="D182" s="588">
        <f t="shared" si="74"/>
        <v>5.0000000000000711E-2</v>
      </c>
      <c r="E182" s="595">
        <f t="shared" ca="1" si="71"/>
        <v>0.97164648305973433</v>
      </c>
      <c r="F182" s="577">
        <f t="shared" ca="1" si="72"/>
        <v>-1.5751953855703167E-2</v>
      </c>
      <c r="G182" s="590"/>
      <c r="H182" s="591"/>
      <c r="I182" s="592"/>
      <c r="J182" s="593"/>
      <c r="K182" s="572"/>
      <c r="L182" s="593"/>
      <c r="M182" s="583"/>
      <c r="N182" s="592"/>
      <c r="O182" s="644"/>
      <c r="P182" s="593"/>
      <c r="Q182" s="572"/>
      <c r="R182" s="593"/>
      <c r="S182" s="583"/>
      <c r="T182" s="593"/>
      <c r="U182" s="572"/>
      <c r="V182" s="594">
        <f ca="1">IF(W182&gt;=0,(1+((TAN(ASIN((C182-C177)/((B182-B177)*5280))))/0.01)*(IF(B177&gt;=$BA$48,$BC$48,IF(B177&gt;=$BA$47,$BC$47,$BC$46))))*AVERAGE(AQ178:AQ182),1+((TAN(ASIN((C182-C177)/((B182-B177)*5280))))/0.01)*(IF(B177&gt;=$BA$48,$BD$48,IF(B177&gt;=$BA$47,$BD$47,$BD$46))))</f>
        <v>0.97164648305973433</v>
      </c>
      <c r="W182" s="583">
        <f ca="1">C182-C177</f>
        <v>-20.789999999999509</v>
      </c>
      <c r="X182" s="593"/>
      <c r="Y182" s="572"/>
      <c r="Z182" s="595"/>
      <c r="AA182" s="583"/>
      <c r="AB182" s="593"/>
      <c r="AC182" s="572"/>
      <c r="AD182" s="595"/>
      <c r="AE182" s="583"/>
      <c r="AF182" s="593"/>
      <c r="AG182" s="596"/>
      <c r="AH182" s="613"/>
      <c r="AI182" s="613"/>
      <c r="AJ182" s="572"/>
      <c r="AK182" s="597"/>
      <c r="AL182" s="597"/>
      <c r="AM182" s="583"/>
      <c r="AN182" s="89">
        <f t="shared" ca="1" si="65"/>
        <v>6.8500000000000787</v>
      </c>
      <c r="AO182" s="90">
        <f t="shared" ca="1" si="66"/>
        <v>137</v>
      </c>
      <c r="AP182" s="90">
        <f ca="1">IF($AO182=1,MATCH(1,$AO183:$AO$533,0),$AP181)</f>
        <v>487</v>
      </c>
      <c r="AQ182" s="594">
        <f t="shared" ca="1" si="67"/>
        <v>1</v>
      </c>
      <c r="AR182" s="594">
        <f t="shared" ca="1" si="73"/>
        <v>-1.5703433367641909E-2</v>
      </c>
      <c r="AS182" s="1">
        <f t="shared" ca="1" si="64"/>
        <v>0</v>
      </c>
      <c r="AT182" s="91">
        <f ca="1">AVERAGE(F182:INDIRECT("F"&amp;(ROW()-AO182+1)))</f>
        <v>-1.5579475916389569E-2</v>
      </c>
      <c r="AU182" s="91">
        <f ca="1">IF(AT182&gt;0,MAX(F182:INDIRECT("F"&amp;(ROW()-AO182+1))),MIN(F182:INDIRECT("F"&amp;(ROW()-AO182+1))))</f>
        <v>-1.575195385570503E-2</v>
      </c>
      <c r="AV182" s="92">
        <f t="shared" ca="1" si="68"/>
        <v>-561.32999999999311</v>
      </c>
      <c r="AW182" s="92">
        <f t="shared" ca="1" si="69"/>
        <v>0</v>
      </c>
      <c r="AX182" s="92">
        <f t="shared" ca="1" si="70"/>
        <v>-561.32999999999311</v>
      </c>
    </row>
    <row r="183" spans="1:70" x14ac:dyDescent="0.2">
      <c r="A183" s="587"/>
      <c r="B183" s="588">
        <f>'Raw Elevation Data'!F180</f>
        <v>8.8000000000000806</v>
      </c>
      <c r="C183" s="588">
        <f ca="1">'Raw Elevation Data'!L180</f>
        <v>1984.5120000000068</v>
      </c>
      <c r="D183" s="588">
        <f t="shared" si="74"/>
        <v>5.0000000000000711E-2</v>
      </c>
      <c r="E183" s="595">
        <f t="shared" ca="1" si="71"/>
        <v>0.971646483059732</v>
      </c>
      <c r="F183" s="577">
        <f t="shared" ca="1" si="72"/>
        <v>-1.5751953855704461E-2</v>
      </c>
      <c r="G183" s="590"/>
      <c r="H183" s="591"/>
      <c r="I183" s="592"/>
      <c r="J183" s="593"/>
      <c r="K183" s="572"/>
      <c r="L183" s="593">
        <f ca="1">IF($M183&gt;=0,(1+((TAN(ASIN(($C183-$C181)/(($B183-$B181)*5280))))/0.01)*(IF($B183&gt;=$BA$48,$BC$48+(($BC$49-$BC$48)/$BB$49)*(($B183-$BA$48)/0.05),IF($B183&gt;=$BA$47,$BC$47+(($BC$48-$BC$47)/$BB$48)*(($B183-$BA$47)/0.05),$BC$46))))*AVERAGE(AQ182:AQ183),   1+((TAN(ASIN(($C183-$C181)/(($B183-$B181)*5280))))/0.01)*(IF($B183&gt;=$BA$48,$BD$48+(($BD$49-$BD$48)/$BB$49)*(($B183-$BA$48)/0.05),IF($B183&gt;=$BA$47,$BD$47+(($BD$48-$BD$47)/$BB$48)*(($B183-$BA$47)/0.05),$BD$46))))</f>
        <v>0.97164648305973433</v>
      </c>
      <c r="M183" s="583">
        <f ca="1">C183-C181</f>
        <v>-8.3159999999998035</v>
      </c>
      <c r="N183" s="592"/>
      <c r="O183" s="644"/>
      <c r="P183" s="593"/>
      <c r="Q183" s="572"/>
      <c r="R183" s="593">
        <f ca="1">IF(S183&gt;=0,(1+((TAN(ASIN((C183-C179)/((B183-B179)*5280))))/0.01)*(IF(B179&gt;=$BA$48,$BC$48,IF(B179&gt;=$BA$47,$BC$47,$BC$46))))*AVERAGE(AQ180:AQ183),1+((TAN(ASIN((C183-C179)/((B183-B179)*5280))))/0.01)*(IF(B179&gt;=$BA$48,$BD$48,IF(B179&gt;=$BA$47,$BD$47,$BD$46))))</f>
        <v>0.97164648305973433</v>
      </c>
      <c r="S183" s="583">
        <f ca="1">C183-C179</f>
        <v>-16.631999999999607</v>
      </c>
      <c r="T183" s="593"/>
      <c r="U183" s="572"/>
      <c r="V183" s="594"/>
      <c r="W183" s="583"/>
      <c r="X183" s="593"/>
      <c r="Y183" s="572"/>
      <c r="Z183" s="595"/>
      <c r="AA183" s="583"/>
      <c r="AB183" s="593"/>
      <c r="AC183" s="572"/>
      <c r="AD183" s="595"/>
      <c r="AE183" s="583"/>
      <c r="AF183" s="593"/>
      <c r="AG183" s="596"/>
      <c r="AH183" s="613"/>
      <c r="AI183" s="613"/>
      <c r="AJ183" s="572"/>
      <c r="AK183" s="597"/>
      <c r="AL183" s="597"/>
      <c r="AM183" s="583"/>
      <c r="AN183" s="89">
        <f t="shared" ca="1" si="65"/>
        <v>6.9000000000000794</v>
      </c>
      <c r="AO183" s="90">
        <f t="shared" ca="1" si="66"/>
        <v>138</v>
      </c>
      <c r="AP183" s="90">
        <f ca="1">IF($AO183=1,MATCH(1,$AO184:$AO$533,0),$AP182)</f>
        <v>487</v>
      </c>
      <c r="AQ183" s="594">
        <f t="shared" ca="1" si="67"/>
        <v>1</v>
      </c>
      <c r="AR183" s="594">
        <f t="shared" ca="1" si="73"/>
        <v>-1.5703433367641909E-2</v>
      </c>
      <c r="AS183" s="1">
        <f t="shared" ca="1" si="64"/>
        <v>0</v>
      </c>
      <c r="AT183" s="91">
        <f ca="1">AVERAGE(F183:INDIRECT("F"&amp;(ROW()-AO183+1)))</f>
        <v>-1.5580725756529532E-2</v>
      </c>
      <c r="AU183" s="91">
        <f ca="1">IF(AT183&gt;0,MAX(F183:INDIRECT("F"&amp;(ROW()-AO183+1))),MIN(F183:INDIRECT("F"&amp;(ROW()-AO183+1))))</f>
        <v>-1.575195385570503E-2</v>
      </c>
      <c r="AV183" s="92">
        <f t="shared" ca="1" si="68"/>
        <v>-565.48799999999324</v>
      </c>
      <c r="AW183" s="92">
        <f t="shared" ca="1" si="69"/>
        <v>0</v>
      </c>
      <c r="AX183" s="92">
        <f t="shared" ca="1" si="70"/>
        <v>-565.48799999999324</v>
      </c>
    </row>
    <row r="184" spans="1:70" x14ac:dyDescent="0.2">
      <c r="A184" s="587"/>
      <c r="B184" s="588">
        <f>'Raw Elevation Data'!F181</f>
        <v>8.8500000000000814</v>
      </c>
      <c r="C184" s="588">
        <f ca="1">'Raw Elevation Data'!L181</f>
        <v>1980.3540000000064</v>
      </c>
      <c r="D184" s="588">
        <f t="shared" si="74"/>
        <v>5.0000000000000711E-2</v>
      </c>
      <c r="E184" s="595">
        <f t="shared" ca="1" si="71"/>
        <v>0.97164648305973356</v>
      </c>
      <c r="F184" s="577">
        <f t="shared" ca="1" si="72"/>
        <v>-1.5751953855703597E-2</v>
      </c>
      <c r="G184" s="590"/>
      <c r="H184" s="591"/>
      <c r="I184" s="592"/>
      <c r="J184" s="593"/>
      <c r="K184" s="572"/>
      <c r="L184" s="593"/>
      <c r="M184" s="583"/>
      <c r="N184" s="592"/>
      <c r="O184" s="644"/>
      <c r="P184" s="593"/>
      <c r="Q184" s="572"/>
      <c r="R184" s="593"/>
      <c r="S184" s="583"/>
      <c r="T184" s="593"/>
      <c r="U184" s="572"/>
      <c r="V184" s="594"/>
      <c r="W184" s="583"/>
      <c r="X184" s="593"/>
      <c r="Y184" s="572"/>
      <c r="Z184" s="595"/>
      <c r="AA184" s="583"/>
      <c r="AB184" s="593"/>
      <c r="AC184" s="572"/>
      <c r="AD184" s="595"/>
      <c r="AE184" s="583"/>
      <c r="AF184" s="593"/>
      <c r="AG184" s="596"/>
      <c r="AH184" s="613"/>
      <c r="AI184" s="613"/>
      <c r="AJ184" s="572"/>
      <c r="AK184" s="597"/>
      <c r="AL184" s="597"/>
      <c r="AM184" s="583"/>
      <c r="AN184" s="89">
        <f t="shared" ca="1" si="65"/>
        <v>6.9500000000000801</v>
      </c>
      <c r="AO184" s="90">
        <f t="shared" ca="1" si="66"/>
        <v>139</v>
      </c>
      <c r="AP184" s="90">
        <f ca="1">IF($AO184=1,MATCH(1,$AO185:$AO$533,0),$AP183)</f>
        <v>487</v>
      </c>
      <c r="AQ184" s="594">
        <f t="shared" ca="1" si="67"/>
        <v>1</v>
      </c>
      <c r="AR184" s="594">
        <f t="shared" ca="1" si="73"/>
        <v>-1.5703433367641909E-2</v>
      </c>
      <c r="AS184" s="1">
        <f t="shared" ca="1" si="64"/>
        <v>0</v>
      </c>
      <c r="AT184" s="91">
        <f ca="1">AVERAGE(F184:INDIRECT("F"&amp;(ROW()-AO184+1)))</f>
        <v>-1.5581957613358122E-2</v>
      </c>
      <c r="AU184" s="91">
        <f ca="1">IF(AT184&gt;0,MAX(F184:INDIRECT("F"&amp;(ROW()-AO184+1))),MIN(F184:INDIRECT("F"&amp;(ROW()-AO184+1))))</f>
        <v>-1.575195385570503E-2</v>
      </c>
      <c r="AV184" s="92">
        <f t="shared" ca="1" si="68"/>
        <v>-569.64599999999359</v>
      </c>
      <c r="AW184" s="92">
        <f t="shared" ca="1" si="69"/>
        <v>0</v>
      </c>
      <c r="AX184" s="92">
        <f t="shared" ca="1" si="70"/>
        <v>-569.64599999999359</v>
      </c>
    </row>
    <row r="185" spans="1:70" x14ac:dyDescent="0.2">
      <c r="A185" s="587"/>
      <c r="B185" s="588">
        <f>'Raw Elevation Data'!F182</f>
        <v>8.9000000000000821</v>
      </c>
      <c r="C185" s="588">
        <f ca="1">'Raw Elevation Data'!L182</f>
        <v>1976.1960000000067</v>
      </c>
      <c r="D185" s="588">
        <f t="shared" si="74"/>
        <v>5.0000000000000711E-2</v>
      </c>
      <c r="E185" s="595">
        <f t="shared" ca="1" si="71"/>
        <v>0.97164648305973511</v>
      </c>
      <c r="F185" s="577">
        <f t="shared" ca="1" si="72"/>
        <v>-1.5751953855702737E-2</v>
      </c>
      <c r="G185" s="590"/>
      <c r="H185" s="591"/>
      <c r="I185" s="592"/>
      <c r="J185" s="593"/>
      <c r="K185" s="572"/>
      <c r="L185" s="593">
        <f ca="1">IF($M185&gt;=0,(1+((TAN(ASIN(($C185-$C183)/(($B185-$B183)*5280))))/0.01)*(IF($B185&gt;=$BA$48,$BC$48+(($BC$49-$BC$48)/$BB$49)*(($B185-$BA$48)/0.05),IF($B185&gt;=$BA$47,$BC$47+(($BC$48-$BC$47)/$BB$48)*(($B185-$BA$47)/0.05),$BC$46))))*AVERAGE(AQ184:AQ185),   1+((TAN(ASIN(($C185-$C183)/(($B185-$B183)*5280))))/0.01)*(IF($B185&gt;=$BA$48,$BD$48+(($BD$49-$BD$48)/$BB$49)*(($B185-$BA$48)/0.05),IF($B185&gt;=$BA$47,$BD$47+(($BD$48-$BD$47)/$BB$48)*(($B185-$BA$47)/0.05),$BD$46))))</f>
        <v>0.97164648305973356</v>
      </c>
      <c r="M185" s="583">
        <f ca="1">C185-C183</f>
        <v>-8.3160000000000309</v>
      </c>
      <c r="N185" s="592"/>
      <c r="O185" s="644"/>
      <c r="P185" s="593"/>
      <c r="Q185" s="572"/>
      <c r="R185" s="593"/>
      <c r="S185" s="583"/>
      <c r="T185" s="593"/>
      <c r="U185" s="572"/>
      <c r="V185" s="594"/>
      <c r="W185" s="583"/>
      <c r="X185" s="593"/>
      <c r="Y185" s="572"/>
      <c r="Z185" s="595"/>
      <c r="AA185" s="583"/>
      <c r="AB185" s="593"/>
      <c r="AC185" s="572"/>
      <c r="AD185" s="595"/>
      <c r="AE185" s="583"/>
      <c r="AF185" s="593"/>
      <c r="AG185" s="596"/>
      <c r="AH185" s="613"/>
      <c r="AI185" s="613"/>
      <c r="AJ185" s="572"/>
      <c r="AK185" s="597"/>
      <c r="AL185" s="597"/>
      <c r="AM185" s="583"/>
      <c r="AN185" s="89">
        <f t="shared" ca="1" si="65"/>
        <v>7.0000000000000808</v>
      </c>
      <c r="AO185" s="90">
        <f t="shared" ca="1" si="66"/>
        <v>140</v>
      </c>
      <c r="AP185" s="90">
        <f ca="1">IF($AO185=1,MATCH(1,$AO186:$AO$533,0),$AP184)</f>
        <v>487</v>
      </c>
      <c r="AQ185" s="594">
        <f t="shared" ca="1" si="67"/>
        <v>1</v>
      </c>
      <c r="AR185" s="594">
        <f t="shared" ca="1" si="73"/>
        <v>-1.5703433367641909E-2</v>
      </c>
      <c r="AS185" s="1">
        <f t="shared" ca="1" si="64"/>
        <v>0</v>
      </c>
      <c r="AT185" s="91">
        <f ca="1">AVERAGE(F185:INDIRECT("F"&amp;(ROW()-AO185+1)))</f>
        <v>-1.5583171872232012E-2</v>
      </c>
      <c r="AU185" s="91">
        <f ca="1">IF(AT185&gt;0,MAX(F185:INDIRECT("F"&amp;(ROW()-AO185+1))),MIN(F185:INDIRECT("F"&amp;(ROW()-AO185+1))))</f>
        <v>-1.575195385570503E-2</v>
      </c>
      <c r="AV185" s="92">
        <f t="shared" ca="1" si="68"/>
        <v>-573.80399999999327</v>
      </c>
      <c r="AW185" s="92">
        <f t="shared" ca="1" si="69"/>
        <v>0</v>
      </c>
      <c r="AX185" s="92">
        <f t="shared" ca="1" si="70"/>
        <v>-573.80399999999327</v>
      </c>
    </row>
    <row r="186" spans="1:70" x14ac:dyDescent="0.2">
      <c r="A186" s="587"/>
      <c r="B186" s="588">
        <f>'Raw Elevation Data'!F183</f>
        <v>8.9500000000000828</v>
      </c>
      <c r="C186" s="588">
        <f ca="1">'Raw Elevation Data'!L183</f>
        <v>1972.0380000000068</v>
      </c>
      <c r="D186" s="588">
        <f t="shared" si="74"/>
        <v>5.0000000000000711E-2</v>
      </c>
      <c r="E186" s="595">
        <f t="shared" ca="1" si="71"/>
        <v>0.97164648305973356</v>
      </c>
      <c r="F186" s="577">
        <f t="shared" ca="1" si="72"/>
        <v>-1.5751953855703597E-2</v>
      </c>
      <c r="G186" s="590"/>
      <c r="H186" s="591"/>
      <c r="I186" s="592"/>
      <c r="J186" s="593"/>
      <c r="K186" s="572"/>
      <c r="L186" s="593"/>
      <c r="M186" s="583"/>
      <c r="N186" s="592"/>
      <c r="O186" s="644"/>
      <c r="P186" s="593"/>
      <c r="Q186" s="572"/>
      <c r="R186" s="593"/>
      <c r="S186" s="583"/>
      <c r="T186" s="593"/>
      <c r="U186" s="572"/>
      <c r="V186" s="594"/>
      <c r="W186" s="583"/>
      <c r="X186" s="593"/>
      <c r="Y186" s="572"/>
      <c r="Z186" s="595"/>
      <c r="AA186" s="583"/>
      <c r="AB186" s="593"/>
      <c r="AC186" s="572"/>
      <c r="AD186" s="595"/>
      <c r="AE186" s="583"/>
      <c r="AF186" s="593"/>
      <c r="AG186" s="596"/>
      <c r="AH186" s="613"/>
      <c r="AI186" s="613"/>
      <c r="AJ186" s="572"/>
      <c r="AK186" s="597"/>
      <c r="AL186" s="597"/>
      <c r="AM186" s="583"/>
      <c r="AN186" s="89">
        <f t="shared" ca="1" si="65"/>
        <v>7.0500000000000815</v>
      </c>
      <c r="AO186" s="90">
        <f t="shared" ca="1" si="66"/>
        <v>141</v>
      </c>
      <c r="AP186" s="90">
        <f ca="1">IF($AO186=1,MATCH(1,$AO187:$AO$533,0),$AP185)</f>
        <v>487</v>
      </c>
      <c r="AQ186" s="594">
        <f t="shared" ca="1" si="67"/>
        <v>1</v>
      </c>
      <c r="AR186" s="594">
        <f t="shared" ca="1" si="73"/>
        <v>-1.5703433367641909E-2</v>
      </c>
      <c r="AS186" s="1">
        <f t="shared" ca="1" si="64"/>
        <v>0</v>
      </c>
      <c r="AT186" s="91">
        <f ca="1">AVERAGE(F186:INDIRECT("F"&amp;(ROW()-AO186+1)))</f>
        <v>-1.5584368907575783E-2</v>
      </c>
      <c r="AU186" s="91">
        <f ca="1">IF(AT186&gt;0,MAX(F186:INDIRECT("F"&amp;(ROW()-AO186+1))),MIN(F186:INDIRECT("F"&amp;(ROW()-AO186+1))))</f>
        <v>-1.575195385570503E-2</v>
      </c>
      <c r="AV186" s="92">
        <f t="shared" ca="1" si="68"/>
        <v>-577.96199999999317</v>
      </c>
      <c r="AW186" s="92">
        <f t="shared" ca="1" si="69"/>
        <v>0</v>
      </c>
      <c r="AX186" s="92">
        <f t="shared" ca="1" si="70"/>
        <v>-577.96199999999317</v>
      </c>
    </row>
    <row r="187" spans="1:70" x14ac:dyDescent="0.2">
      <c r="A187" s="587"/>
      <c r="B187" s="574">
        <f>'Raw Elevation Data'!F184</f>
        <v>9.0000000000000835</v>
      </c>
      <c r="C187" s="575">
        <f ca="1">'Raw Elevation Data'!L184</f>
        <v>1967.8800000000067</v>
      </c>
      <c r="D187" s="576">
        <f t="shared" si="74"/>
        <v>5.0000000000000711E-2</v>
      </c>
      <c r="E187" s="572">
        <f t="shared" ca="1" si="71"/>
        <v>0.97164648305973278</v>
      </c>
      <c r="F187" s="577">
        <f t="shared" ca="1" si="72"/>
        <v>-1.5751953855704028E-2</v>
      </c>
      <c r="G187" s="590"/>
      <c r="H187" s="591"/>
      <c r="I187" s="603"/>
      <c r="J187" s="604">
        <f ca="1">IF(AVERAGE(E168:E187)&gt;$BA$68,AVERAGE(E168:E187),$BA$68)</f>
        <v>0.97633333333333328</v>
      </c>
      <c r="K187" s="572"/>
      <c r="L187" s="582">
        <f ca="1">IF($M187&gt;=0,(1+((TAN(ASIN(($C187-$C185)/(($B187-$B185)*5280))))/0.01)*(IF($B187&gt;=$BA$48,$BC$48+(($BC$49-$BC$48)/$BB$49)*(($B187-$BA$48)/0.05),IF($B187&gt;=$BA$47,$BC$47+(($BC$48-$BC$47)/$BB$48)*(($B187-$BA$47)/0.05),$BC$46))))*AVERAGE(AQ186:AQ187),   1+((TAN(ASIN(($C187-$C185)/(($B187-$B185)*5280))))/0.01)*(IF($B187&gt;=$BA$48,$BD$48+(($BD$49-$BD$48)/$BB$49)*(($B187-$BA$48)/0.05),IF($B187&gt;=$BA$47,$BD$47+(($BD$48-$BD$47)/$BB$48)*(($B187-$BA$47)/0.05),$BD$46))))</f>
        <v>0.97164648305973356</v>
      </c>
      <c r="M187" s="583">
        <f ca="1">C187-C185</f>
        <v>-8.3160000000000309</v>
      </c>
      <c r="N187" s="592"/>
      <c r="O187" s="604">
        <f ca="1">AVERAGE(L169,L171,L173,L175,L177,L179,L181,L183,L185,L187)</f>
        <v>0.971646483059734</v>
      </c>
      <c r="P187" s="601">
        <f ca="1">IF(AVERAGE(L169,L171,L173,L175,L177,L179,L181,L183,L185,L187)&gt;$BA$68,AVERAGE(L169,L171,L173,L175,L177,L179,L181,L183,L185,L187),$BA$68)</f>
        <v>0.97633333333333328</v>
      </c>
      <c r="Q187" s="572"/>
      <c r="R187" s="582">
        <f ca="1">IF(S187&gt;=0,(1+((TAN(ASIN((C187-C183)/((B187-B183)*5280))))/0.01)*(IF(B183&gt;=$BA$48,$BC$48,IF(B183&gt;=$BA$47,$BC$47,$BC$46))))*AVERAGE(AQ184:AQ187),1+((TAN(ASIN((C187-C183)/((B187-B183)*5280))))/0.01)*(IF(B183&gt;=$BA$48,$BD$48,IF(B183&gt;=$BA$47,$BD$47,$BD$46))))</f>
        <v>0.97164648305973356</v>
      </c>
      <c r="S187" s="583">
        <f ca="1">C187-C183</f>
        <v>-16.632000000000062</v>
      </c>
      <c r="T187" s="601">
        <f ca="1">IF(AVERAGE(R171,R175,R179,R183,R187)&gt;$BA$68,AVERAGE(R171,R175,R179,R183,R187),$BA$68)</f>
        <v>0.97633333333333328</v>
      </c>
      <c r="U187" s="572"/>
      <c r="V187" s="585">
        <f ca="1">IF(W187&gt;=0,(1+((TAN(ASIN((C187-C182)/((B187-B182)*5280))))/0.01)*(IF(B182&gt;=$BA$48,$BC$48,IF(B182&gt;=$BA$47,$BC$47,$BC$46))))*AVERAGE(AQ183:AQ187),1+((TAN(ASIN((C187-C182)/((B187-B182)*5280))))/0.01)*(IF(B182&gt;=$BA$48,$BD$48,IF(B182&gt;=$BA$47,$BD$47,$BD$46))))</f>
        <v>0.97164648305973333</v>
      </c>
      <c r="W187" s="583">
        <f ca="1">C187-C182</f>
        <v>-20.790000000000191</v>
      </c>
      <c r="X187" s="601">
        <f ca="1">IF(AVERAGE(V172,V177,V182,V187)&gt;$BA$68,AVERAGE(V172,V177,V182,V187),$BA$68)</f>
        <v>0.97633333333333328</v>
      </c>
      <c r="Y187" s="572"/>
      <c r="Z187" s="572">
        <f ca="1">IF(AA187&gt;=0,(1+((TAN(ASIN((C187-C177)/((B187-B177)*5280))))/0.01)*(IF(B177&gt;=$BA$48,$BC$48,IF(B177&gt;=$BA$47,$BC$47,$BC$46))))*AVERAGE(AQ178:AQ187),1+((TAN(ASIN((C187-C177)/((B187-B177)*5280))))/0.01)*(IF(B177&gt;=$BA$48,$BD$48,IF(B177&gt;=$BA$47,$BD$47,$BD$46))))</f>
        <v>0.97164648305973378</v>
      </c>
      <c r="AA187" s="583">
        <f ca="1">C187-C177</f>
        <v>-41.5799999999997</v>
      </c>
      <c r="AB187" s="601">
        <f ca="1">IF(AVERAGE(Z187,Z177)&gt;$BA$68,AVERAGE(Z187,Z177),$BA$68)</f>
        <v>0.97633333333333328</v>
      </c>
      <c r="AC187" s="572"/>
      <c r="AD187" s="572">
        <f ca="1">IF(AE187&gt;=0,(1+((TAN(ASIN((C187-C167)/((B187-B167)*5280))))/0.01)*(IF(B167&gt;=$BA$48,$BC$48,IF(B167&gt;=$BA$47,$BC$47,$BC$46))))*AVERAGE(AQ168:AQ187),1+((TAN(ASIN((C187-C167)/((B187-B167)*5280))))/0.01)*(IF(B167&gt;=$BA$48,$BD$48,IF(B167&gt;=$BA$47,$BD$47,$BD$46))))</f>
        <v>0.97164648305973389</v>
      </c>
      <c r="AE187" s="583">
        <f ca="1">C187-C167</f>
        <v>-83.159999999999172</v>
      </c>
      <c r="AF187" s="601">
        <f ca="1">IF(AD187&gt;$BA$68,AD187,$BA$68)</f>
        <v>0.97633333333333328</v>
      </c>
      <c r="AG187" s="586"/>
      <c r="AH187" s="594"/>
      <c r="AI187" s="594"/>
      <c r="AJ187" s="572"/>
      <c r="AK187" s="605">
        <f ca="1">MAX(AW167:AW187)-MIN(AW167:AW187)</f>
        <v>0</v>
      </c>
      <c r="AL187" s="605">
        <f ca="1">-(MAX(AX167:AX187)-MIN(AX167:AX187))</f>
        <v>-83.159999999999172</v>
      </c>
      <c r="AM187" s="583"/>
      <c r="AN187" s="89">
        <f t="shared" ca="1" si="65"/>
        <v>7.1000000000000822</v>
      </c>
      <c r="AO187" s="90">
        <f t="shared" ca="1" si="66"/>
        <v>142</v>
      </c>
      <c r="AP187" s="90">
        <f ca="1">IF($AO187=1,MATCH(1,$AO188:$AO$533,0),$AP186)</f>
        <v>487</v>
      </c>
      <c r="AQ187" s="594">
        <f t="shared" ca="1" si="67"/>
        <v>1</v>
      </c>
      <c r="AR187" s="594">
        <f t="shared" ca="1" si="73"/>
        <v>-1.5703433367641909E-2</v>
      </c>
      <c r="AS187" s="1">
        <f t="shared" ca="1" si="64"/>
        <v>0</v>
      </c>
      <c r="AT187" s="91">
        <f ca="1">AVERAGE(F187:INDIRECT("F"&amp;(ROW()-AO187+1)))</f>
        <v>-1.5585549083266826E-2</v>
      </c>
      <c r="AU187" s="91">
        <f ca="1">IF(AT187&gt;0,MAX(F187:INDIRECT("F"&amp;(ROW()-AO187+1))),MIN(F187:INDIRECT("F"&amp;(ROW()-AO187+1))))</f>
        <v>-1.575195385570503E-2</v>
      </c>
      <c r="AV187" s="92">
        <f t="shared" ca="1" si="68"/>
        <v>-582.1199999999933</v>
      </c>
      <c r="AW187" s="92">
        <f t="shared" ca="1" si="69"/>
        <v>0</v>
      </c>
      <c r="AX187" s="92">
        <f t="shared" ca="1" si="70"/>
        <v>-582.1199999999933</v>
      </c>
    </row>
    <row r="188" spans="1:70" x14ac:dyDescent="0.2">
      <c r="A188" s="587"/>
      <c r="B188" s="588">
        <f>'Raw Elevation Data'!F185</f>
        <v>9.0500000000000842</v>
      </c>
      <c r="C188" s="588">
        <f ca="1">'Raw Elevation Data'!L185</f>
        <v>1963.7220000000066</v>
      </c>
      <c r="D188" s="588">
        <f t="shared" si="74"/>
        <v>5.0000000000000711E-2</v>
      </c>
      <c r="E188" s="595">
        <f t="shared" ca="1" si="71"/>
        <v>0.97164648305973433</v>
      </c>
      <c r="F188" s="577">
        <f t="shared" ca="1" si="72"/>
        <v>-1.5751953855703167E-2</v>
      </c>
      <c r="G188" s="590"/>
      <c r="H188" s="591"/>
      <c r="I188" s="592"/>
      <c r="J188" s="593"/>
      <c r="K188" s="572"/>
      <c r="L188" s="593"/>
      <c r="M188" s="583"/>
      <c r="N188" s="592"/>
      <c r="O188" s="644"/>
      <c r="P188" s="593"/>
      <c r="Q188" s="572"/>
      <c r="R188" s="593"/>
      <c r="S188" s="583"/>
      <c r="T188" s="593"/>
      <c r="U188" s="572"/>
      <c r="V188" s="594"/>
      <c r="W188" s="583"/>
      <c r="X188" s="593"/>
      <c r="Y188" s="572"/>
      <c r="Z188" s="595"/>
      <c r="AA188" s="583"/>
      <c r="AB188" s="593"/>
      <c r="AC188" s="572"/>
      <c r="AD188" s="595"/>
      <c r="AE188" s="583"/>
      <c r="AF188" s="593"/>
      <c r="AG188" s="596"/>
      <c r="AH188" s="613"/>
      <c r="AI188" s="613"/>
      <c r="AJ188" s="572"/>
      <c r="AK188" s="597"/>
      <c r="AL188" s="597"/>
      <c r="AM188" s="583"/>
      <c r="AN188" s="89">
        <f t="shared" ca="1" si="65"/>
        <v>7.150000000000083</v>
      </c>
      <c r="AO188" s="90">
        <f t="shared" ca="1" si="66"/>
        <v>143</v>
      </c>
      <c r="AP188" s="90">
        <f ca="1">IF($AO188=1,MATCH(1,$AO189:$AO$533,0),$AP187)</f>
        <v>487</v>
      </c>
      <c r="AQ188" s="594">
        <f t="shared" ca="1" si="67"/>
        <v>1</v>
      </c>
      <c r="AR188" s="594">
        <f t="shared" ca="1" si="73"/>
        <v>-1.5703433367641909E-2</v>
      </c>
      <c r="AS188" s="1">
        <f t="shared" ca="1" si="64"/>
        <v>0</v>
      </c>
      <c r="AT188" s="91">
        <f ca="1">AVERAGE(F188:INDIRECT("F"&amp;(ROW()-AO188+1)))</f>
        <v>-1.5586712753004144E-2</v>
      </c>
      <c r="AU188" s="91">
        <f ca="1">IF(AT188&gt;0,MAX(F188:INDIRECT("F"&amp;(ROW()-AO188+1))),MIN(F188:INDIRECT("F"&amp;(ROW()-AO188+1))))</f>
        <v>-1.575195385570503E-2</v>
      </c>
      <c r="AV188" s="92">
        <f t="shared" ca="1" si="68"/>
        <v>-586.27799999999343</v>
      </c>
      <c r="AW188" s="92">
        <f t="shared" ca="1" si="69"/>
        <v>0</v>
      </c>
      <c r="AX188" s="92">
        <f t="shared" ca="1" si="70"/>
        <v>-586.27799999999343</v>
      </c>
    </row>
    <row r="189" spans="1:70" x14ac:dyDescent="0.2">
      <c r="A189" s="587"/>
      <c r="B189" s="588">
        <f>'Raw Elevation Data'!F186</f>
        <v>9.1000000000000849</v>
      </c>
      <c r="C189" s="588">
        <f ca="1">'Raw Elevation Data'!L186</f>
        <v>1959.5640000000069</v>
      </c>
      <c r="D189" s="588">
        <f t="shared" si="74"/>
        <v>5.0000000000000711E-2</v>
      </c>
      <c r="E189" s="595">
        <f t="shared" ca="1" si="71"/>
        <v>0.97164648305973589</v>
      </c>
      <c r="F189" s="577">
        <f t="shared" ca="1" si="72"/>
        <v>-1.5751953855702307E-2</v>
      </c>
      <c r="G189" s="590"/>
      <c r="H189" s="591"/>
      <c r="I189" s="592"/>
      <c r="J189" s="593"/>
      <c r="K189" s="572"/>
      <c r="L189" s="593">
        <f ca="1">IF($M189&gt;=0,(1+((TAN(ASIN(($C189-$C187)/(($B189-$B187)*5280))))/0.01)*(IF($B189&gt;=$BA$48,$BC$48+(($BC$49-$BC$48)/$BB$49)*(($B189-$BA$48)/0.05),IF($B189&gt;=$BA$47,$BC$47+(($BC$48-$BC$47)/$BB$48)*(($B189-$BA$47)/0.05),$BC$46))))*AVERAGE(AQ188:AQ189),   1+((TAN(ASIN(($C189-$C187)/(($B189-$B187)*5280))))/0.01)*(IF($B189&gt;=$BA$48,$BD$48+(($BD$49-$BD$48)/$BB$49)*(($B189-$BA$48)/0.05),IF($B189&gt;=$BA$47,$BD$47+(($BD$48-$BD$47)/$BB$48)*(($B189-$BA$47)/0.05),$BD$46))))</f>
        <v>0.97164648305973433</v>
      </c>
      <c r="M189" s="583">
        <f ca="1">C189-C187</f>
        <v>-8.3159999999998035</v>
      </c>
      <c r="N189" s="592"/>
      <c r="O189" s="644"/>
      <c r="P189" s="593"/>
      <c r="Q189" s="572"/>
      <c r="R189" s="593"/>
      <c r="S189" s="583"/>
      <c r="T189" s="593"/>
      <c r="U189" s="572"/>
      <c r="V189" s="594"/>
      <c r="W189" s="583"/>
      <c r="X189" s="593"/>
      <c r="Y189" s="572"/>
      <c r="Z189" s="595"/>
      <c r="AA189" s="583"/>
      <c r="AB189" s="593"/>
      <c r="AC189" s="572"/>
      <c r="AD189" s="595"/>
      <c r="AE189" s="583"/>
      <c r="AF189" s="593"/>
      <c r="AG189" s="596"/>
      <c r="AH189" s="613"/>
      <c r="AI189" s="613"/>
      <c r="AJ189" s="572"/>
      <c r="AK189" s="597"/>
      <c r="AL189" s="597"/>
      <c r="AM189" s="583"/>
      <c r="AN189" s="89">
        <f t="shared" ca="1" si="65"/>
        <v>7.2000000000000837</v>
      </c>
      <c r="AO189" s="90">
        <f t="shared" ca="1" si="66"/>
        <v>144</v>
      </c>
      <c r="AP189" s="90">
        <f ca="1">IF($AO189=1,MATCH(1,$AO190:$AO$533,0),$AP188)</f>
        <v>487</v>
      </c>
      <c r="AQ189" s="594">
        <f t="shared" ca="1" si="67"/>
        <v>1</v>
      </c>
      <c r="AR189" s="594">
        <f t="shared" ca="1" si="73"/>
        <v>-1.5703433367641909E-2</v>
      </c>
      <c r="AS189" s="1">
        <f t="shared" ca="1" si="64"/>
        <v>0</v>
      </c>
      <c r="AT189" s="91">
        <f ca="1">AVERAGE(F189:INDIRECT("F"&amp;(ROW()-AO189+1)))</f>
        <v>-1.558786026066177E-2</v>
      </c>
      <c r="AU189" s="91">
        <f ca="1">IF(AT189&gt;0,MAX(F189:INDIRECT("F"&amp;(ROW()-AO189+1))),MIN(F189:INDIRECT("F"&amp;(ROW()-AO189+1))))</f>
        <v>-1.575195385570503E-2</v>
      </c>
      <c r="AV189" s="92">
        <f t="shared" ca="1" si="68"/>
        <v>-590.4359999999931</v>
      </c>
      <c r="AW189" s="92">
        <f t="shared" ca="1" si="69"/>
        <v>0</v>
      </c>
      <c r="AX189" s="92">
        <f t="shared" ca="1" si="70"/>
        <v>-590.4359999999931</v>
      </c>
    </row>
    <row r="190" spans="1:70" x14ac:dyDescent="0.2">
      <c r="A190" s="587"/>
      <c r="B190" s="588">
        <f>'Raw Elevation Data'!F187</f>
        <v>9.1500000000000856</v>
      </c>
      <c r="C190" s="588">
        <f ca="1">'Raw Elevation Data'!L187</f>
        <v>1955.4060000000072</v>
      </c>
      <c r="D190" s="588">
        <f t="shared" si="74"/>
        <v>5.0000000000000711E-2</v>
      </c>
      <c r="E190" s="595">
        <f t="shared" ca="1" si="71"/>
        <v>0.97164648305973356</v>
      </c>
      <c r="F190" s="577">
        <f t="shared" ca="1" si="72"/>
        <v>-1.5751953855703597E-2</v>
      </c>
      <c r="G190" s="590"/>
      <c r="H190" s="591"/>
      <c r="I190" s="592"/>
      <c r="J190" s="593"/>
      <c r="K190" s="572"/>
      <c r="L190" s="593"/>
      <c r="M190" s="583"/>
      <c r="N190" s="592"/>
      <c r="O190" s="644"/>
      <c r="P190" s="593"/>
      <c r="Q190" s="572"/>
      <c r="R190" s="593"/>
      <c r="S190" s="583"/>
      <c r="T190" s="593"/>
      <c r="U190" s="572"/>
      <c r="V190" s="594"/>
      <c r="W190" s="583"/>
      <c r="X190" s="593"/>
      <c r="Y190" s="572"/>
      <c r="Z190" s="595"/>
      <c r="AA190" s="583"/>
      <c r="AB190" s="593"/>
      <c r="AC190" s="572"/>
      <c r="AD190" s="595"/>
      <c r="AE190" s="583"/>
      <c r="AF190" s="593"/>
      <c r="AG190" s="596"/>
      <c r="AH190" s="613"/>
      <c r="AI190" s="613"/>
      <c r="AJ190" s="572"/>
      <c r="AK190" s="597"/>
      <c r="AL190" s="597"/>
      <c r="AM190" s="583"/>
      <c r="AN190" s="89">
        <f t="shared" ca="1" si="65"/>
        <v>7.2500000000000844</v>
      </c>
      <c r="AO190" s="90">
        <f t="shared" ca="1" si="66"/>
        <v>145</v>
      </c>
      <c r="AP190" s="90">
        <f ca="1">IF($AO190=1,MATCH(1,$AO191:$AO$533,0),$AP189)</f>
        <v>487</v>
      </c>
      <c r="AQ190" s="594">
        <f t="shared" ca="1" si="67"/>
        <v>1</v>
      </c>
      <c r="AR190" s="594">
        <f t="shared" ca="1" si="73"/>
        <v>-1.5703433367641909E-2</v>
      </c>
      <c r="AS190" s="1">
        <f t="shared" ca="1" si="64"/>
        <v>0</v>
      </c>
      <c r="AT190" s="91">
        <f ca="1">AVERAGE(F190:INDIRECT("F"&amp;(ROW()-AO190+1)))</f>
        <v>-1.5588991940627576E-2</v>
      </c>
      <c r="AU190" s="91">
        <f ca="1">IF(AT190&gt;0,MAX(F190:INDIRECT("F"&amp;(ROW()-AO190+1))),MIN(F190:INDIRECT("F"&amp;(ROW()-AO190+1))))</f>
        <v>-1.575195385570503E-2</v>
      </c>
      <c r="AV190" s="92">
        <f t="shared" ca="1" si="68"/>
        <v>-594.59399999999277</v>
      </c>
      <c r="AW190" s="92">
        <f t="shared" ca="1" si="69"/>
        <v>0</v>
      </c>
      <c r="AX190" s="92">
        <f t="shared" ca="1" si="70"/>
        <v>-594.59399999999277</v>
      </c>
    </row>
    <row r="191" spans="1:70" x14ac:dyDescent="0.2">
      <c r="A191" s="587"/>
      <c r="B191" s="588">
        <f>'Raw Elevation Data'!F188</f>
        <v>9.2000000000000863</v>
      </c>
      <c r="C191" s="588">
        <f ca="1">'Raw Elevation Data'!L188</f>
        <v>1951.2480000000069</v>
      </c>
      <c r="D191" s="588">
        <f t="shared" si="74"/>
        <v>5.0000000000000711E-2</v>
      </c>
      <c r="E191" s="595">
        <f t="shared" ca="1" si="71"/>
        <v>0.971646483059732</v>
      </c>
      <c r="F191" s="577">
        <f t="shared" ca="1" si="72"/>
        <v>-1.5751953855704461E-2</v>
      </c>
      <c r="G191" s="590"/>
      <c r="H191" s="591"/>
      <c r="I191" s="592"/>
      <c r="J191" s="593"/>
      <c r="K191" s="572"/>
      <c r="L191" s="593">
        <f ca="1">IF($M191&gt;=0,(1+((TAN(ASIN(($C191-$C189)/(($B191-$B189)*5280))))/0.01)*(IF($B191&gt;=$BA$48,$BC$48+(($BC$49-$BC$48)/$BB$49)*(($B191-$BA$48)/0.05),IF($B191&gt;=$BA$47,$BC$47+(($BC$48-$BC$47)/$BB$48)*(($B191-$BA$47)/0.05),$BC$46))))*AVERAGE(AQ190:AQ191),   1+((TAN(ASIN(($C191-$C189)/(($B191-$B189)*5280))))/0.01)*(IF($B191&gt;=$BA$48,$BD$48+(($BD$49-$BD$48)/$BB$49)*(($B191-$BA$48)/0.05),IF($B191&gt;=$BA$47,$BD$47+(($BD$48-$BD$47)/$BB$48)*(($B191-$BA$47)/0.05),$BD$46))))</f>
        <v>0.97164648305973356</v>
      </c>
      <c r="M191" s="583">
        <f ca="1">C191-C189</f>
        <v>-8.3160000000000309</v>
      </c>
      <c r="N191" s="592"/>
      <c r="O191" s="644"/>
      <c r="P191" s="593"/>
      <c r="Q191" s="572"/>
      <c r="R191" s="593">
        <f ca="1">IF(S191&gt;=0,(1+((TAN(ASIN((C191-C187)/((B191-B187)*5280))))/0.01)*(IF(B187&gt;=$BA$48,$BC$48,IF(B187&gt;=$BA$47,$BC$47,$BC$46))))*AVERAGE(AQ188:AQ191),1+((TAN(ASIN((C191-C187)/((B191-B187)*5280))))/0.01)*(IF(B187&gt;=$BA$48,$BD$48,IF(B187&gt;=$BA$47,$BD$47,$BD$46))))</f>
        <v>0.97164648305973389</v>
      </c>
      <c r="S191" s="583">
        <f ca="1">C191-C187</f>
        <v>-16.631999999999834</v>
      </c>
      <c r="T191" s="593"/>
      <c r="U191" s="572"/>
      <c r="V191" s="594"/>
      <c r="W191" s="583"/>
      <c r="X191" s="593"/>
      <c r="Y191" s="572"/>
      <c r="Z191" s="595"/>
      <c r="AA191" s="583"/>
      <c r="AB191" s="593"/>
      <c r="AC191" s="572"/>
      <c r="AD191" s="595"/>
      <c r="AE191" s="583"/>
      <c r="AF191" s="593"/>
      <c r="AG191" s="596"/>
      <c r="AH191" s="613"/>
      <c r="AI191" s="613"/>
      <c r="AJ191" s="572"/>
      <c r="AK191" s="597"/>
      <c r="AL191" s="597"/>
      <c r="AM191" s="583"/>
      <c r="AN191" s="89">
        <f t="shared" ca="1" si="65"/>
        <v>7.3000000000000851</v>
      </c>
      <c r="AO191" s="90">
        <f t="shared" ca="1" si="66"/>
        <v>146</v>
      </c>
      <c r="AP191" s="90">
        <f ca="1">IF($AO191=1,MATCH(1,$AO192:$AO$533,0),$AP190)</f>
        <v>487</v>
      </c>
      <c r="AQ191" s="594">
        <f t="shared" ca="1" si="67"/>
        <v>1</v>
      </c>
      <c r="AR191" s="594">
        <f t="shared" ca="1" si="73"/>
        <v>-1.5703433367641909E-2</v>
      </c>
      <c r="AS191" s="1">
        <f t="shared" ca="1" si="64"/>
        <v>0</v>
      </c>
      <c r="AT191" s="91">
        <f ca="1">AVERAGE(F191:INDIRECT("F"&amp;(ROW()-AO191+1)))</f>
        <v>-1.5590108118128103E-2</v>
      </c>
      <c r="AU191" s="91">
        <f ca="1">IF(AT191&gt;0,MAX(F191:INDIRECT("F"&amp;(ROW()-AO191+1))),MIN(F191:INDIRECT("F"&amp;(ROW()-AO191+1))))</f>
        <v>-1.575195385570503E-2</v>
      </c>
      <c r="AV191" s="92">
        <f t="shared" ca="1" si="68"/>
        <v>-598.75199999999313</v>
      </c>
      <c r="AW191" s="92">
        <f t="shared" ca="1" si="69"/>
        <v>0</v>
      </c>
      <c r="AX191" s="92">
        <f t="shared" ca="1" si="70"/>
        <v>-598.75199999999313</v>
      </c>
    </row>
    <row r="192" spans="1:70" x14ac:dyDescent="0.2">
      <c r="A192" s="587"/>
      <c r="B192" s="588">
        <f>'Raw Elevation Data'!F189</f>
        <v>9.250000000000087</v>
      </c>
      <c r="C192" s="588">
        <f ca="1">'Raw Elevation Data'!L189</f>
        <v>1947.0900000000067</v>
      </c>
      <c r="D192" s="588">
        <f t="shared" si="74"/>
        <v>5.0000000000000711E-2</v>
      </c>
      <c r="E192" s="595">
        <f t="shared" ca="1" si="71"/>
        <v>0.97164648305973433</v>
      </c>
      <c r="F192" s="577">
        <f t="shared" ca="1" si="72"/>
        <v>-1.5751953855703167E-2</v>
      </c>
      <c r="G192" s="590"/>
      <c r="H192" s="591"/>
      <c r="I192" s="592"/>
      <c r="J192" s="593"/>
      <c r="K192" s="572"/>
      <c r="L192" s="593"/>
      <c r="M192" s="583"/>
      <c r="N192" s="592"/>
      <c r="O192" s="644"/>
      <c r="P192" s="593"/>
      <c r="Q192" s="572"/>
      <c r="R192" s="593"/>
      <c r="S192" s="583"/>
      <c r="T192" s="593"/>
      <c r="U192" s="572"/>
      <c r="V192" s="594">
        <f ca="1">IF(W192&gt;=0,(1+((TAN(ASIN((C192-C187)/((B192-B187)*5280))))/0.01)*(IF(B187&gt;=$BA$48,$BC$48,IF(B187&gt;=$BA$47,$BC$47,$BC$46))))*AVERAGE(AQ188:AQ192),1+((TAN(ASIN((C192-C187)/((B192-B187)*5280))))/0.01)*(IF(B187&gt;=$BA$48,$BD$48,IF(B187&gt;=$BA$47,$BD$47,$BD$46))))</f>
        <v>0.97164648305973367</v>
      </c>
      <c r="W192" s="583">
        <f ca="1">C192-C187</f>
        <v>-20.789999999999964</v>
      </c>
      <c r="X192" s="593"/>
      <c r="Y192" s="572"/>
      <c r="Z192" s="595"/>
      <c r="AA192" s="583"/>
      <c r="AB192" s="593"/>
      <c r="AC192" s="572"/>
      <c r="AD192" s="595"/>
      <c r="AE192" s="583"/>
      <c r="AF192" s="593"/>
      <c r="AG192" s="596"/>
      <c r="AH192" s="613"/>
      <c r="AI192" s="613"/>
      <c r="AJ192" s="572"/>
      <c r="AK192" s="597"/>
      <c r="AL192" s="597"/>
      <c r="AM192" s="583"/>
      <c r="AN192" s="89">
        <f t="shared" ca="1" si="65"/>
        <v>7.3500000000000858</v>
      </c>
      <c r="AO192" s="90">
        <f t="shared" ca="1" si="66"/>
        <v>147</v>
      </c>
      <c r="AP192" s="90">
        <f ca="1">IF($AO192=1,MATCH(1,$AO193:$AO$533,0),$AP191)</f>
        <v>487</v>
      </c>
      <c r="AQ192" s="594">
        <f t="shared" ca="1" si="67"/>
        <v>1</v>
      </c>
      <c r="AR192" s="594">
        <f t="shared" ca="1" si="73"/>
        <v>-1.5703433367641909E-2</v>
      </c>
      <c r="AS192" s="1">
        <f t="shared" ca="1" si="64"/>
        <v>0</v>
      </c>
      <c r="AT192" s="91">
        <f ca="1">AVERAGE(F192:INDIRECT("F"&amp;(ROW()-AO192+1)))</f>
        <v>-1.5591209109540177E-2</v>
      </c>
      <c r="AU192" s="91">
        <f ca="1">IF(AT192&gt;0,MAX(F192:INDIRECT("F"&amp;(ROW()-AO192+1))),MIN(F192:INDIRECT("F"&amp;(ROW()-AO192+1))))</f>
        <v>-1.575195385570503E-2</v>
      </c>
      <c r="AV192" s="92">
        <f t="shared" ca="1" si="68"/>
        <v>-602.90999999999326</v>
      </c>
      <c r="AW192" s="92">
        <f t="shared" ca="1" si="69"/>
        <v>0</v>
      </c>
      <c r="AX192" s="92">
        <f t="shared" ca="1" si="70"/>
        <v>-602.90999999999326</v>
      </c>
    </row>
    <row r="193" spans="1:50" ht="13.5" thickBot="1" x14ac:dyDescent="0.25">
      <c r="A193" s="573" t="s">
        <v>6</v>
      </c>
      <c r="B193" s="598">
        <f>'Raw Elevation Data'!F190</f>
        <v>9.3000000000000878</v>
      </c>
      <c r="C193" s="598">
        <f ca="1">'Raw Elevation Data'!L190</f>
        <v>1942.9320000000071</v>
      </c>
      <c r="D193" s="598">
        <f t="shared" si="74"/>
        <v>5.0000000000000711E-2</v>
      </c>
      <c r="E193" s="607">
        <f t="shared" ca="1" si="71"/>
        <v>0.97164648305973589</v>
      </c>
      <c r="F193" s="577">
        <f t="shared" ca="1" si="72"/>
        <v>-1.5751953855702307E-2</v>
      </c>
      <c r="G193" s="600">
        <f ca="1">IF(AVERAGE(E182:E193)&gt;$BA$68,AVERAGE(E182:E193),$BA$68)</f>
        <v>0.97633333333333328</v>
      </c>
      <c r="H193" s="601">
        <f ca="1">IF(SUMIF(L182:L193,"&gt;0")/COUNT(L182:L193)&gt;$BA$68,SUMIF(L182:L193,"&gt;0")/COUNT(L182:L193),$BA$68)</f>
        <v>0.97633333333333328</v>
      </c>
      <c r="I193" s="592"/>
      <c r="J193" s="593"/>
      <c r="K193" s="572"/>
      <c r="L193" s="593">
        <f ca="1">IF($M193&gt;=0,(1+((TAN(ASIN(($C193-$C191)/(($B193-$B191)*5280))))/0.01)*(IF($B193&gt;=$BA$48,$BC$48+(($BC$49-$BC$48)/$BB$49)*(($B193-$BA$48)/0.05),IF($B193&gt;=$BA$47,$BC$47+(($BC$48-$BC$47)/$BB$48)*(($B193-$BA$47)/0.05),$BC$46))))*AVERAGE(AQ192:AQ193),   1+((TAN(ASIN(($C193-$C191)/(($B193-$B191)*5280))))/0.01)*(IF($B193&gt;=$BA$48,$BD$48+(($BD$49-$BD$48)/$BB$49)*(($B193-$BA$48)/0.05),IF($B193&gt;=$BA$47,$BD$47+(($BD$48-$BD$47)/$BB$48)*(($B193-$BA$47)/0.05),$BD$46))))</f>
        <v>0.97164648305973433</v>
      </c>
      <c r="M193" s="583">
        <f ca="1">C193-C191</f>
        <v>-8.3159999999998035</v>
      </c>
      <c r="N193" s="592"/>
      <c r="O193" s="644"/>
      <c r="P193" s="593"/>
      <c r="Q193" s="572"/>
      <c r="R193" s="593"/>
      <c r="S193" s="583"/>
      <c r="T193" s="593"/>
      <c r="U193" s="572"/>
      <c r="V193" s="594"/>
      <c r="W193" s="583"/>
      <c r="X193" s="593"/>
      <c r="Y193" s="572"/>
      <c r="Z193" s="595"/>
      <c r="AA193" s="583"/>
      <c r="AB193" s="593"/>
      <c r="AC193" s="572"/>
      <c r="AD193" s="595"/>
      <c r="AE193" s="583"/>
      <c r="AF193" s="593"/>
      <c r="AG193" s="596"/>
      <c r="AH193" s="602">
        <f ca="1">(MAX(AW182:AW193)-MIN(AW182:AW193))*0.3048</f>
        <v>0</v>
      </c>
      <c r="AI193" s="602">
        <f ca="1">-(MAX(AX182:AX193)-MIN(AX182:AX193))*0.3048</f>
        <v>-13.940942399999949</v>
      </c>
      <c r="AJ193" s="572"/>
      <c r="AK193" s="597"/>
      <c r="AL193" s="597"/>
      <c r="AM193" s="583"/>
      <c r="AN193" s="89">
        <f t="shared" ca="1" si="65"/>
        <v>7.4000000000000865</v>
      </c>
      <c r="AO193" s="90">
        <f t="shared" ca="1" si="66"/>
        <v>148</v>
      </c>
      <c r="AP193" s="90">
        <f ca="1">IF($AO193=1,MATCH(1,$AO194:$AO$533,0),$AP192)</f>
        <v>487</v>
      </c>
      <c r="AQ193" s="594">
        <f t="shared" ca="1" si="67"/>
        <v>1</v>
      </c>
      <c r="AR193" s="594">
        <f t="shared" ca="1" si="73"/>
        <v>-1.5703433367641909E-2</v>
      </c>
      <c r="AS193" s="1">
        <f t="shared" ca="1" si="64"/>
        <v>0</v>
      </c>
      <c r="AT193" s="91">
        <f ca="1">AVERAGE(F193:INDIRECT("F"&amp;(ROW()-AO193+1)))</f>
        <v>-1.5592295222689921E-2</v>
      </c>
      <c r="AU193" s="91">
        <f ca="1">IF(AT193&gt;0,MAX(F193:INDIRECT("F"&amp;(ROW()-AO193+1))),MIN(F193:INDIRECT("F"&amp;(ROW()-AO193+1))))</f>
        <v>-1.575195385570503E-2</v>
      </c>
      <c r="AV193" s="92">
        <f t="shared" ca="1" si="68"/>
        <v>-607.06799999999294</v>
      </c>
      <c r="AW193" s="92">
        <f t="shared" ca="1" si="69"/>
        <v>0</v>
      </c>
      <c r="AX193" s="92">
        <f t="shared" ca="1" si="70"/>
        <v>-607.06799999999294</v>
      </c>
    </row>
    <row r="194" spans="1:50" ht="13.5" thickTop="1" x14ac:dyDescent="0.2">
      <c r="A194" s="587"/>
      <c r="B194" s="588">
        <f>'Raw Elevation Data'!F191</f>
        <v>9.3500000000000885</v>
      </c>
      <c r="C194" s="588">
        <f ca="1">'Raw Elevation Data'!L191</f>
        <v>1938.7740000000074</v>
      </c>
      <c r="D194" s="588">
        <f t="shared" si="74"/>
        <v>5.0000000000000711E-2</v>
      </c>
      <c r="E194" s="595">
        <f t="shared" ca="1" si="71"/>
        <v>0.97164648305973433</v>
      </c>
      <c r="F194" s="577">
        <f t="shared" ca="1" si="72"/>
        <v>-1.5751953855703167E-2</v>
      </c>
      <c r="G194" s="590"/>
      <c r="H194" s="591"/>
      <c r="I194" s="592"/>
      <c r="J194" s="593"/>
      <c r="K194" s="572"/>
      <c r="L194" s="593"/>
      <c r="M194" s="583"/>
      <c r="N194" s="592"/>
      <c r="O194" s="644"/>
      <c r="P194" s="593"/>
      <c r="Q194" s="572"/>
      <c r="R194" s="593"/>
      <c r="S194" s="583"/>
      <c r="T194" s="593"/>
      <c r="U194" s="572"/>
      <c r="V194" s="594"/>
      <c r="W194" s="583"/>
      <c r="X194" s="593"/>
      <c r="Y194" s="572"/>
      <c r="Z194" s="595"/>
      <c r="AA194" s="583"/>
      <c r="AB194" s="593"/>
      <c r="AC194" s="572"/>
      <c r="AD194" s="595"/>
      <c r="AE194" s="583"/>
      <c r="AF194" s="593"/>
      <c r="AG194" s="596"/>
      <c r="AH194" s="613"/>
      <c r="AI194" s="613"/>
      <c r="AJ194" s="572"/>
      <c r="AK194" s="597"/>
      <c r="AL194" s="597"/>
      <c r="AM194" s="583"/>
      <c r="AN194" s="89">
        <f t="shared" ca="1" si="65"/>
        <v>7.4500000000000872</v>
      </c>
      <c r="AO194" s="90">
        <f t="shared" ca="1" si="66"/>
        <v>149</v>
      </c>
      <c r="AP194" s="90">
        <f ca="1">IF($AO194=1,MATCH(1,$AO195:$AO$533,0),$AP193)</f>
        <v>487</v>
      </c>
      <c r="AQ194" s="594">
        <f t="shared" ca="1" si="67"/>
        <v>1</v>
      </c>
      <c r="AR194" s="594">
        <f t="shared" ca="1" si="73"/>
        <v>-1.5703433367641909E-2</v>
      </c>
      <c r="AS194" s="1">
        <f t="shared" ca="1" si="64"/>
        <v>0</v>
      </c>
      <c r="AT194" s="91">
        <f ca="1">AVERAGE(F194:INDIRECT("F"&amp;(ROW()-AO194+1)))</f>
        <v>-1.5593366757139675E-2</v>
      </c>
      <c r="AU194" s="91">
        <f ca="1">IF(AT194&gt;0,MAX(F194:INDIRECT("F"&amp;(ROW()-AO194+1))),MIN(F194:INDIRECT("F"&amp;(ROW()-AO194+1))))</f>
        <v>-1.575195385570503E-2</v>
      </c>
      <c r="AV194" s="92">
        <f t="shared" ca="1" si="68"/>
        <v>-611.22599999999261</v>
      </c>
      <c r="AW194" s="92">
        <f t="shared" ca="1" si="69"/>
        <v>0</v>
      </c>
      <c r="AX194" s="92">
        <f t="shared" ca="1" si="70"/>
        <v>-611.22599999999261</v>
      </c>
    </row>
    <row r="195" spans="1:50" x14ac:dyDescent="0.2">
      <c r="A195" s="587"/>
      <c r="B195" s="588">
        <f>'Raw Elevation Data'!F192</f>
        <v>9.4000000000000892</v>
      </c>
      <c r="C195" s="588">
        <f ca="1">'Raw Elevation Data'!L192</f>
        <v>1934.6160000000073</v>
      </c>
      <c r="D195" s="588">
        <f t="shared" si="74"/>
        <v>5.0000000000000711E-2</v>
      </c>
      <c r="E195" s="595">
        <f t="shared" ca="1" si="71"/>
        <v>0.971646483059732</v>
      </c>
      <c r="F195" s="577">
        <f t="shared" ca="1" si="72"/>
        <v>-1.5751953855704461E-2</v>
      </c>
      <c r="G195" s="590"/>
      <c r="H195" s="591"/>
      <c r="I195" s="592"/>
      <c r="J195" s="593"/>
      <c r="K195" s="572"/>
      <c r="L195" s="593">
        <f ca="1">IF($M195&gt;=0,(1+((TAN(ASIN(($C195-$C193)/(($B195-$B193)*5280))))/0.01)*(IF($B195&gt;=$BA$48,$BC$48+(($BC$49-$BC$48)/$BB$49)*(($B195-$BA$48)/0.05),IF($B195&gt;=$BA$47,$BC$47+(($BC$48-$BC$47)/$BB$48)*(($B195-$BA$47)/0.05),$BC$46))))*AVERAGE(AQ194:AQ195),   1+((TAN(ASIN(($C195-$C193)/(($B195-$B193)*5280))))/0.01)*(IF($B195&gt;=$BA$48,$BD$48+(($BD$49-$BD$48)/$BB$49)*(($B195-$BA$48)/0.05),IF($B195&gt;=$BA$47,$BD$47+(($BD$48-$BD$47)/$BB$48)*(($B195-$BA$47)/0.05),$BD$46))))</f>
        <v>0.97164648305973433</v>
      </c>
      <c r="M195" s="583">
        <f ca="1">C195-C193</f>
        <v>-8.3159999999998035</v>
      </c>
      <c r="N195" s="592"/>
      <c r="O195" s="644"/>
      <c r="P195" s="593"/>
      <c r="Q195" s="572"/>
      <c r="R195" s="593">
        <f ca="1">IF(S195&gt;=0,(1+((TAN(ASIN((C195-C191)/((B195-B191)*5280))))/0.01)*(IF(B191&gt;=$BA$48,$BC$48,IF(B191&gt;=$BA$47,$BC$47,$BC$46))))*AVERAGE(AQ192:AQ195),1+((TAN(ASIN((C195-C191)/((B195-B191)*5280))))/0.01)*(IF(B191&gt;=$BA$48,$BD$48,IF(B191&gt;=$BA$47,$BD$47,$BD$46))))</f>
        <v>0.97164648305973433</v>
      </c>
      <c r="S195" s="583">
        <f ca="1">C195-C191</f>
        <v>-16.631999999999607</v>
      </c>
      <c r="T195" s="593"/>
      <c r="U195" s="572"/>
      <c r="V195" s="594"/>
      <c r="W195" s="583"/>
      <c r="X195" s="593"/>
      <c r="Y195" s="572"/>
      <c r="Z195" s="595"/>
      <c r="AA195" s="583"/>
      <c r="AB195" s="593"/>
      <c r="AC195" s="572"/>
      <c r="AD195" s="595"/>
      <c r="AE195" s="583"/>
      <c r="AF195" s="593"/>
      <c r="AG195" s="596"/>
      <c r="AH195" s="613"/>
      <c r="AI195" s="613"/>
      <c r="AJ195" s="572"/>
      <c r="AK195" s="597"/>
      <c r="AL195" s="597"/>
      <c r="AM195" s="583"/>
      <c r="AN195" s="89">
        <f t="shared" ca="1" si="65"/>
        <v>7.5000000000000879</v>
      </c>
      <c r="AO195" s="90">
        <f t="shared" ca="1" si="66"/>
        <v>150</v>
      </c>
      <c r="AP195" s="90">
        <f ca="1">IF($AO195=1,MATCH(1,$AO196:$AO$533,0),$AP194)</f>
        <v>487</v>
      </c>
      <c r="AQ195" s="594">
        <f t="shared" ca="1" si="67"/>
        <v>1</v>
      </c>
      <c r="AR195" s="594">
        <f t="shared" ca="1" si="73"/>
        <v>-1.5703433367641909E-2</v>
      </c>
      <c r="AS195" s="1">
        <f t="shared" ca="1" si="64"/>
        <v>0</v>
      </c>
      <c r="AT195" s="91">
        <f ca="1">AVERAGE(F195:INDIRECT("F"&amp;(ROW()-AO195+1)))</f>
        <v>-1.5594424004463441E-2</v>
      </c>
      <c r="AU195" s="91">
        <f ca="1">IF(AT195&gt;0,MAX(F195:INDIRECT("F"&amp;(ROW()-AO195+1))),MIN(F195:INDIRECT("F"&amp;(ROW()-AO195+1))))</f>
        <v>-1.575195385570503E-2</v>
      </c>
      <c r="AV195" s="92">
        <f t="shared" ca="1" si="68"/>
        <v>-615.38399999999274</v>
      </c>
      <c r="AW195" s="92">
        <f t="shared" ca="1" si="69"/>
        <v>0</v>
      </c>
      <c r="AX195" s="92">
        <f t="shared" ca="1" si="70"/>
        <v>-615.38399999999274</v>
      </c>
    </row>
    <row r="196" spans="1:50" x14ac:dyDescent="0.2">
      <c r="A196" s="587"/>
      <c r="B196" s="588">
        <f>'Raw Elevation Data'!F193</f>
        <v>9.4500000000000899</v>
      </c>
      <c r="C196" s="588">
        <f ca="1">'Raw Elevation Data'!L193</f>
        <v>1930.4580000000069</v>
      </c>
      <c r="D196" s="588">
        <f t="shared" si="74"/>
        <v>5.0000000000000711E-2</v>
      </c>
      <c r="E196" s="595">
        <f t="shared" ca="1" si="71"/>
        <v>0.97164648305973356</v>
      </c>
      <c r="F196" s="577">
        <f t="shared" ca="1" si="72"/>
        <v>-1.5751953855703597E-2</v>
      </c>
      <c r="G196" s="590"/>
      <c r="H196" s="591"/>
      <c r="I196" s="592"/>
      <c r="J196" s="593"/>
      <c r="K196" s="572"/>
      <c r="L196" s="593"/>
      <c r="M196" s="583"/>
      <c r="N196" s="592"/>
      <c r="O196" s="644"/>
      <c r="P196" s="593"/>
      <c r="Q196" s="572"/>
      <c r="R196" s="593"/>
      <c r="S196" s="583"/>
      <c r="T196" s="593"/>
      <c r="U196" s="572"/>
      <c r="V196" s="594"/>
      <c r="W196" s="583"/>
      <c r="X196" s="593"/>
      <c r="Y196" s="572"/>
      <c r="Z196" s="595"/>
      <c r="AA196" s="583"/>
      <c r="AB196" s="593"/>
      <c r="AC196" s="572"/>
      <c r="AD196" s="595"/>
      <c r="AE196" s="583"/>
      <c r="AF196" s="593"/>
      <c r="AG196" s="596"/>
      <c r="AH196" s="613"/>
      <c r="AI196" s="613"/>
      <c r="AJ196" s="572"/>
      <c r="AK196" s="597"/>
      <c r="AL196" s="597"/>
      <c r="AM196" s="583"/>
      <c r="AN196" s="89">
        <f t="shared" ca="1" si="65"/>
        <v>7.5500000000000886</v>
      </c>
      <c r="AO196" s="90">
        <f t="shared" ca="1" si="66"/>
        <v>151</v>
      </c>
      <c r="AP196" s="90">
        <f ca="1">IF($AO196=1,MATCH(1,$AO197:$AO$533,0),$AP195)</f>
        <v>487</v>
      </c>
      <c r="AQ196" s="594">
        <f t="shared" ca="1" si="67"/>
        <v>1</v>
      </c>
      <c r="AR196" s="594">
        <f t="shared" ca="1" si="73"/>
        <v>-1.5703433367641909E-2</v>
      </c>
      <c r="AS196" s="1">
        <f t="shared" ca="1" si="64"/>
        <v>0</v>
      </c>
      <c r="AT196" s="91">
        <f ca="1">AVERAGE(F196:INDIRECT("F"&amp;(ROW()-AO196+1)))</f>
        <v>-1.5595467248511389E-2</v>
      </c>
      <c r="AU196" s="91">
        <f ca="1">IF(AT196&gt;0,MAX(F196:INDIRECT("F"&amp;(ROW()-AO196+1))),MIN(F196:INDIRECT("F"&amp;(ROW()-AO196+1))))</f>
        <v>-1.575195385570503E-2</v>
      </c>
      <c r="AV196" s="92">
        <f t="shared" ca="1" si="68"/>
        <v>-619.5419999999931</v>
      </c>
      <c r="AW196" s="92">
        <f t="shared" ca="1" si="69"/>
        <v>0</v>
      </c>
      <c r="AX196" s="92">
        <f t="shared" ca="1" si="70"/>
        <v>-619.5419999999931</v>
      </c>
    </row>
    <row r="197" spans="1:50" x14ac:dyDescent="0.2">
      <c r="A197" s="587"/>
      <c r="B197" s="588">
        <f>'Raw Elevation Data'!F194</f>
        <v>9.5000000000000906</v>
      </c>
      <c r="C197" s="588">
        <f ca="1">'Raw Elevation Data'!L194</f>
        <v>1926.3000000000072</v>
      </c>
      <c r="D197" s="588">
        <f t="shared" si="74"/>
        <v>5.0000000000000711E-2</v>
      </c>
      <c r="E197" s="595">
        <f t="shared" ca="1" si="71"/>
        <v>0.97164648305973589</v>
      </c>
      <c r="F197" s="577">
        <f t="shared" ca="1" si="72"/>
        <v>-1.5751953855702307E-2</v>
      </c>
      <c r="G197" s="590"/>
      <c r="H197" s="591"/>
      <c r="I197" s="592"/>
      <c r="J197" s="593"/>
      <c r="K197" s="572"/>
      <c r="L197" s="593">
        <f ca="1">IF($M197&gt;=0,(1+((TAN(ASIN(($C197-$C195)/(($B197-$B195)*5280))))/0.01)*(IF($B197&gt;=$BA$48,$BC$48+(($BC$49-$BC$48)/$BB$49)*(($B197-$BA$48)/0.05),IF($B197&gt;=$BA$47,$BC$47+(($BC$48-$BC$47)/$BB$48)*(($B197-$BA$47)/0.05),$BC$46))))*AVERAGE(AQ196:AQ197),   1+((TAN(ASIN(($C197-$C195)/(($B197-$B195)*5280))))/0.01)*(IF($B197&gt;=$BA$48,$BD$48+(($BD$49-$BD$48)/$BB$49)*(($B197-$BA$48)/0.05),IF($B197&gt;=$BA$47,$BD$47+(($BD$48-$BD$47)/$BB$48)*(($B197-$BA$47)/0.05),$BD$46))))</f>
        <v>0.97164648305973356</v>
      </c>
      <c r="M197" s="583">
        <f ca="1">C197-C195</f>
        <v>-8.3160000000000309</v>
      </c>
      <c r="N197" s="592"/>
      <c r="O197" s="644"/>
      <c r="P197" s="593"/>
      <c r="Q197" s="572"/>
      <c r="R197" s="593"/>
      <c r="S197" s="583"/>
      <c r="T197" s="593"/>
      <c r="U197" s="572"/>
      <c r="V197" s="594">
        <f ca="1">IF(W197&gt;=0,(1+((TAN(ASIN((C197-C192)/((B197-B192)*5280))))/0.01)*(IF(B192&gt;=$BA$48,$BC$48,IF(B192&gt;=$BA$47,$BC$47,$BC$46))))*AVERAGE(AQ193:AQ197),1+((TAN(ASIN((C197-C192)/((B197-B192)*5280))))/0.01)*(IF(B192&gt;=$BA$48,$BD$48,IF(B192&gt;=$BA$47,$BD$47,$BD$46))))</f>
        <v>0.97164648305973433</v>
      </c>
      <c r="W197" s="583">
        <f ca="1">C197-C192</f>
        <v>-20.789999999999509</v>
      </c>
      <c r="X197" s="593"/>
      <c r="Y197" s="572"/>
      <c r="Z197" s="595">
        <f ca="1">IF(AA197&gt;=0,(1+((TAN(ASIN((C197-C187)/((B197-B187)*5280))))/0.01)*(IF(B187&gt;=$BA$48,$BC$48,IF(B187&gt;=$BA$47,$BC$47,$BC$46))))*AVERAGE(AQ188:AQ197),1+((TAN(ASIN((C197-C187)/((B197-B187)*5280))))/0.01)*(IF(B187&gt;=$BA$48,$BD$48,IF(B187&gt;=$BA$47,$BD$47,$BD$46))))</f>
        <v>0.971646483059734</v>
      </c>
      <c r="AA197" s="583">
        <f ca="1">C197-C187</f>
        <v>-41.579999999999472</v>
      </c>
      <c r="AB197" s="593"/>
      <c r="AC197" s="572"/>
      <c r="AD197" s="595"/>
      <c r="AE197" s="583"/>
      <c r="AF197" s="593"/>
      <c r="AG197" s="596"/>
      <c r="AH197" s="613"/>
      <c r="AI197" s="613"/>
      <c r="AJ197" s="572"/>
      <c r="AK197" s="597"/>
      <c r="AL197" s="597"/>
      <c r="AM197" s="583"/>
      <c r="AN197" s="89">
        <f t="shared" ca="1" si="65"/>
        <v>7.6000000000000894</v>
      </c>
      <c r="AO197" s="90">
        <f t="shared" ca="1" si="66"/>
        <v>152</v>
      </c>
      <c r="AP197" s="90">
        <f ca="1">IF($AO197=1,MATCH(1,$AO198:$AO$533,0),$AP196)</f>
        <v>487</v>
      </c>
      <c r="AQ197" s="594">
        <f t="shared" ca="1" si="67"/>
        <v>1</v>
      </c>
      <c r="AR197" s="594">
        <f t="shared" ca="1" si="73"/>
        <v>-1.5703433367641909E-2</v>
      </c>
      <c r="AS197" s="1">
        <f t="shared" ca="1" si="64"/>
        <v>0</v>
      </c>
      <c r="AT197" s="91">
        <f ca="1">AVERAGE(F197:INDIRECT("F"&amp;(ROW()-AO197+1)))</f>
        <v>-1.5596496765663959E-2</v>
      </c>
      <c r="AU197" s="91">
        <f ca="1">IF(AT197&gt;0,MAX(F197:INDIRECT("F"&amp;(ROW()-AO197+1))),MIN(F197:INDIRECT("F"&amp;(ROW()-AO197+1))))</f>
        <v>-1.575195385570503E-2</v>
      </c>
      <c r="AV197" s="92">
        <f t="shared" ca="1" si="68"/>
        <v>-623.69999999999277</v>
      </c>
      <c r="AW197" s="92">
        <f t="shared" ca="1" si="69"/>
        <v>0</v>
      </c>
      <c r="AX197" s="92">
        <f t="shared" ca="1" si="70"/>
        <v>-623.69999999999277</v>
      </c>
    </row>
    <row r="198" spans="1:50" x14ac:dyDescent="0.2">
      <c r="A198" s="587"/>
      <c r="B198" s="588">
        <f>'Raw Elevation Data'!F195</f>
        <v>9.5500000000000913</v>
      </c>
      <c r="C198" s="588">
        <f ca="1">'Raw Elevation Data'!L195</f>
        <v>1922.1420000000076</v>
      </c>
      <c r="D198" s="588">
        <f t="shared" si="74"/>
        <v>5.0000000000000711E-2</v>
      </c>
      <c r="E198" s="595">
        <f t="shared" ca="1" si="71"/>
        <v>0.97164648305973356</v>
      </c>
      <c r="F198" s="577">
        <f t="shared" ca="1" si="72"/>
        <v>-1.5751953855703597E-2</v>
      </c>
      <c r="G198" s="590"/>
      <c r="H198" s="591"/>
      <c r="I198" s="592"/>
      <c r="J198" s="593"/>
      <c r="K198" s="572"/>
      <c r="L198" s="593"/>
      <c r="M198" s="583"/>
      <c r="N198" s="592"/>
      <c r="O198" s="644"/>
      <c r="P198" s="593"/>
      <c r="Q198" s="572"/>
      <c r="R198" s="593"/>
      <c r="S198" s="583"/>
      <c r="T198" s="593"/>
      <c r="U198" s="572"/>
      <c r="V198" s="594"/>
      <c r="W198" s="583"/>
      <c r="X198" s="593"/>
      <c r="Y198" s="572"/>
      <c r="Z198" s="595"/>
      <c r="AA198" s="583"/>
      <c r="AB198" s="593"/>
      <c r="AC198" s="572"/>
      <c r="AD198" s="595"/>
      <c r="AE198" s="583"/>
      <c r="AF198" s="593"/>
      <c r="AG198" s="596"/>
      <c r="AH198" s="613"/>
      <c r="AI198" s="613"/>
      <c r="AJ198" s="572"/>
      <c r="AK198" s="597"/>
      <c r="AL198" s="597"/>
      <c r="AM198" s="583"/>
      <c r="AN198" s="89">
        <f t="shared" ca="1" si="65"/>
        <v>7.6500000000000901</v>
      </c>
      <c r="AO198" s="90">
        <f t="shared" ca="1" si="66"/>
        <v>153</v>
      </c>
      <c r="AP198" s="90">
        <f ca="1">IF($AO198=1,MATCH(1,$AO199:$AO$533,0),$AP197)</f>
        <v>487</v>
      </c>
      <c r="AQ198" s="594">
        <f t="shared" ca="1" si="67"/>
        <v>1</v>
      </c>
      <c r="AR198" s="594">
        <f t="shared" ca="1" si="73"/>
        <v>-1.5703433367641909E-2</v>
      </c>
      <c r="AS198" s="1">
        <f t="shared" ca="1" si="64"/>
        <v>0</v>
      </c>
      <c r="AT198" s="91">
        <f ca="1">AVERAGE(F198:INDIRECT("F"&amp;(ROW()-AO198+1)))</f>
        <v>-1.5597512825075984E-2</v>
      </c>
      <c r="AU198" s="91">
        <f ca="1">IF(AT198&gt;0,MAX(F198:INDIRECT("F"&amp;(ROW()-AO198+1))),MIN(F198:INDIRECT("F"&amp;(ROW()-AO198+1))))</f>
        <v>-1.575195385570503E-2</v>
      </c>
      <c r="AV198" s="92">
        <f t="shared" ca="1" si="68"/>
        <v>-627.85799999999244</v>
      </c>
      <c r="AW198" s="92">
        <f t="shared" ca="1" si="69"/>
        <v>0</v>
      </c>
      <c r="AX198" s="92">
        <f t="shared" ca="1" si="70"/>
        <v>-627.85799999999244</v>
      </c>
    </row>
    <row r="199" spans="1:50" x14ac:dyDescent="0.2">
      <c r="A199" s="587"/>
      <c r="B199" s="588">
        <f>'Raw Elevation Data'!F196</f>
        <v>9.600000000000092</v>
      </c>
      <c r="C199" s="588">
        <f ca="1">'Raw Elevation Data'!L196</f>
        <v>1917.9840000000072</v>
      </c>
      <c r="D199" s="588">
        <f t="shared" si="74"/>
        <v>5.0000000000000711E-2</v>
      </c>
      <c r="E199" s="595">
        <f t="shared" ca="1" si="71"/>
        <v>0.971646483059732</v>
      </c>
      <c r="F199" s="577">
        <f t="shared" ca="1" si="72"/>
        <v>-1.5751953855704461E-2</v>
      </c>
      <c r="G199" s="590"/>
      <c r="H199" s="591"/>
      <c r="I199" s="592"/>
      <c r="J199" s="593"/>
      <c r="K199" s="572"/>
      <c r="L199" s="593">
        <f ca="1">IF($M199&gt;=0,(1+((TAN(ASIN(($C199-$C197)/(($B199-$B197)*5280))))/0.01)*(IF($B199&gt;=$BA$48,$BC$48+(($BC$49-$BC$48)/$BB$49)*(($B199-$BA$48)/0.05),IF($B199&gt;=$BA$47,$BC$47+(($BC$48-$BC$47)/$BB$48)*(($B199-$BA$47)/0.05),$BC$46))))*AVERAGE(AQ198:AQ199),   1+((TAN(ASIN(($C199-$C197)/(($B199-$B197)*5280))))/0.01)*(IF($B199&gt;=$BA$48,$BD$48+(($BD$49-$BD$48)/$BB$49)*(($B199-$BA$48)/0.05),IF($B199&gt;=$BA$47,$BD$47+(($BD$48-$BD$47)/$BB$48)*(($B199-$BA$47)/0.05),$BD$46))))</f>
        <v>0.97164648305973356</v>
      </c>
      <c r="M199" s="583">
        <f ca="1">C199-C197</f>
        <v>-8.3160000000000309</v>
      </c>
      <c r="N199" s="592"/>
      <c r="O199" s="644"/>
      <c r="P199" s="593"/>
      <c r="Q199" s="572"/>
      <c r="R199" s="593">
        <f ca="1">IF(S199&gt;=0,(1+((TAN(ASIN((C199-C195)/((B199-B195)*5280))))/0.01)*(IF(B195&gt;=$BA$48,$BC$48,IF(B195&gt;=$BA$47,$BC$47,$BC$46))))*AVERAGE(AQ196:AQ199),1+((TAN(ASIN((C199-C195)/((B199-B195)*5280))))/0.01)*(IF(B195&gt;=$BA$48,$BD$48,IF(B195&gt;=$BA$47,$BD$47,$BD$46))))</f>
        <v>0.97164648305973356</v>
      </c>
      <c r="S199" s="583">
        <f ca="1">C199-C195</f>
        <v>-16.632000000000062</v>
      </c>
      <c r="T199" s="593"/>
      <c r="U199" s="572"/>
      <c r="V199" s="594"/>
      <c r="W199" s="583"/>
      <c r="X199" s="593"/>
      <c r="Y199" s="572"/>
      <c r="Z199" s="595"/>
      <c r="AA199" s="583"/>
      <c r="AB199" s="593"/>
      <c r="AC199" s="572"/>
      <c r="AD199" s="595"/>
      <c r="AE199" s="583"/>
      <c r="AF199" s="593"/>
      <c r="AG199" s="596"/>
      <c r="AH199" s="613"/>
      <c r="AI199" s="613"/>
      <c r="AJ199" s="572"/>
      <c r="AK199" s="597"/>
      <c r="AL199" s="597"/>
      <c r="AM199" s="583"/>
      <c r="AN199" s="89">
        <f t="shared" ca="1" si="65"/>
        <v>7.7000000000000908</v>
      </c>
      <c r="AO199" s="90">
        <f t="shared" ca="1" si="66"/>
        <v>154</v>
      </c>
      <c r="AP199" s="90">
        <f ca="1">IF($AO199=1,MATCH(1,$AO200:$AO$533,0),$AP198)</f>
        <v>487</v>
      </c>
      <c r="AQ199" s="594">
        <f t="shared" ca="1" si="67"/>
        <v>1</v>
      </c>
      <c r="AR199" s="594">
        <f t="shared" ca="1" si="73"/>
        <v>-1.5703433367641909E-2</v>
      </c>
      <c r="AS199" s="1">
        <f t="shared" ref="AS199:AS262" ca="1" si="75">IF(F200*F199&gt;0,0,IF(F200*F199&lt;0,AN199,AN199))</f>
        <v>0</v>
      </c>
      <c r="AT199" s="91">
        <f ca="1">AVERAGE(F199:INDIRECT("F"&amp;(ROW()-AO199+1)))</f>
        <v>-1.5598515688911234E-2</v>
      </c>
      <c r="AU199" s="91">
        <f ca="1">IF(AT199&gt;0,MAX(F199:INDIRECT("F"&amp;(ROW()-AO199+1))),MIN(F199:INDIRECT("F"&amp;(ROW()-AO199+1))))</f>
        <v>-1.575195385570503E-2</v>
      </c>
      <c r="AV199" s="92">
        <f t="shared" ca="1" si="68"/>
        <v>-632.0159999999928</v>
      </c>
      <c r="AW199" s="92">
        <f t="shared" ca="1" si="69"/>
        <v>0</v>
      </c>
      <c r="AX199" s="92">
        <f t="shared" ca="1" si="70"/>
        <v>-632.0159999999928</v>
      </c>
    </row>
    <row r="200" spans="1:50" x14ac:dyDescent="0.2">
      <c r="A200" s="587"/>
      <c r="B200" s="588">
        <f>'Raw Elevation Data'!F197</f>
        <v>9.6500000000000927</v>
      </c>
      <c r="C200" s="588">
        <f ca="1">'Raw Elevation Data'!L197</f>
        <v>1913.8260000000071</v>
      </c>
      <c r="D200" s="588">
        <f t="shared" si="74"/>
        <v>5.0000000000000711E-2</v>
      </c>
      <c r="E200" s="595">
        <f t="shared" ca="1" si="71"/>
        <v>0.97164648305973433</v>
      </c>
      <c r="F200" s="577">
        <f t="shared" ca="1" si="72"/>
        <v>-1.5751953855703167E-2</v>
      </c>
      <c r="G200" s="590"/>
      <c r="H200" s="591"/>
      <c r="I200" s="592"/>
      <c r="J200" s="593"/>
      <c r="K200" s="572"/>
      <c r="L200" s="593"/>
      <c r="M200" s="583"/>
      <c r="N200" s="592"/>
      <c r="O200" s="644"/>
      <c r="P200" s="593"/>
      <c r="Q200" s="572"/>
      <c r="R200" s="593"/>
      <c r="S200" s="583"/>
      <c r="T200" s="593"/>
      <c r="U200" s="572"/>
      <c r="V200" s="594"/>
      <c r="W200" s="583"/>
      <c r="X200" s="593"/>
      <c r="Y200" s="572"/>
      <c r="Z200" s="595"/>
      <c r="AA200" s="583"/>
      <c r="AB200" s="593"/>
      <c r="AC200" s="572"/>
      <c r="AD200" s="595"/>
      <c r="AE200" s="583"/>
      <c r="AF200" s="593"/>
      <c r="AG200" s="596"/>
      <c r="AH200" s="613"/>
      <c r="AI200" s="613"/>
      <c r="AJ200" s="572"/>
      <c r="AK200" s="597"/>
      <c r="AL200" s="597"/>
      <c r="AM200" s="583"/>
      <c r="AN200" s="89">
        <f t="shared" ref="AN200:AN263" ca="1" si="76">IF(F200&lt;&gt;0,IF((F200*F199)&lt;=0,D200,D200+AN199),D200)</f>
        <v>7.7500000000000915</v>
      </c>
      <c r="AO200" s="90">
        <f t="shared" ref="AO200:AO263" ca="1" si="77">IF(F200*F199&gt;0,AO199+1,1)</f>
        <v>155</v>
      </c>
      <c r="AP200" s="90">
        <f ca="1">IF($AO200=1,MATCH(1,$AO201:$AO$533,0),$AP199)</f>
        <v>487</v>
      </c>
      <c r="AQ200" s="594">
        <f t="shared" ref="AQ200:AQ263" ca="1" si="78">IF($AR200&gt;$BC$62,MIN(IF($AP200&gt;($AV$4/0.05),1+(($AP200-($AV$4/0.05))*((($BB$62-1)/(($BA$62-$AV$4)/0.05)))),1),$BB$62),1)</f>
        <v>1</v>
      </c>
      <c r="AR200" s="594">
        <f t="shared" ca="1" si="73"/>
        <v>-1.5703433367641909E-2</v>
      </c>
      <c r="AS200" s="1">
        <f t="shared" ca="1" si="75"/>
        <v>0</v>
      </c>
      <c r="AT200" s="91">
        <f ca="1">AVERAGE(F200:INDIRECT("F"&amp;(ROW()-AO200+1)))</f>
        <v>-1.5599505612567956E-2</v>
      </c>
      <c r="AU200" s="91">
        <f ca="1">IF(AT200&gt;0,MAX(F200:INDIRECT("F"&amp;(ROW()-AO200+1))),MIN(F200:INDIRECT("F"&amp;(ROW()-AO200+1))))</f>
        <v>-1.575195385570503E-2</v>
      </c>
      <c r="AV200" s="92">
        <f t="shared" ref="AV200:AV263" ca="1" si="79">-(INDIRECT("C"&amp;(ROW()-AO200))-C200)</f>
        <v>-636.17399999999293</v>
      </c>
      <c r="AW200" s="92">
        <f t="shared" ref="AW200:AW263" ca="1" si="80">IF(F200&gt;0,AW199+C200-C199,AW199)</f>
        <v>0</v>
      </c>
      <c r="AX200" s="92">
        <f t="shared" ref="AX200:AX263" ca="1" si="81">IF(F200&lt;0,AX199-(C199-C200),AX199)</f>
        <v>-636.17399999999293</v>
      </c>
    </row>
    <row r="201" spans="1:50" x14ac:dyDescent="0.2">
      <c r="A201" s="587"/>
      <c r="B201" s="588">
        <f>'Raw Elevation Data'!F198</f>
        <v>9.7000000000000934</v>
      </c>
      <c r="C201" s="588">
        <f ca="1">'Raw Elevation Data'!L198</f>
        <v>1909.6680000000074</v>
      </c>
      <c r="D201" s="588">
        <f t="shared" si="74"/>
        <v>5.0000000000000711E-2</v>
      </c>
      <c r="E201" s="595">
        <f t="shared" ref="E201:E264" ca="1" si="82">IF($F201&gt;=0,(1+($F201/0.01)*(IF($B201&gt;=$BA$48,$BC$48+(($BC$49-$BC$48)/$BB$49)*(($B201-$BA$48)/0.05),IF($B201&gt;=$BA$47,$BC$47+(($BC$48-$BC$47)/$BB$48)*(($B201-$BA$47)/0.05),$BC$46))))*AQ201,1+($F201/0.01)*(IF($B201&gt;=$BA$48,$BD$48+(($BD$49-$BD$48)/$BB$49)*(($B201-$BA$48)/0.05),IF($B201&gt;=$BA$47,$BD$47+(($BD$48-$BD$47)/$BB$48)*(($B201-$BA$47)/0.05),$BD$46))))</f>
        <v>0.97164648305973589</v>
      </c>
      <c r="F201" s="577">
        <f t="shared" ref="F201:F264" ca="1" si="83">TAN(ASIN((C202-C200)/((B202-B200)*5280)))</f>
        <v>-1.5751953855702307E-2</v>
      </c>
      <c r="G201" s="590"/>
      <c r="H201" s="591"/>
      <c r="I201" s="592"/>
      <c r="J201" s="593"/>
      <c r="K201" s="572"/>
      <c r="L201" s="593">
        <f ca="1">IF($M201&gt;=0,(1+((TAN(ASIN(($C201-$C199)/(($B201-$B199)*5280))))/0.01)*(IF($B201&gt;=$BA$48,$BC$48+(($BC$49-$BC$48)/$BB$49)*(($B201-$BA$48)/0.05),IF($B201&gt;=$BA$47,$BC$47+(($BC$48-$BC$47)/$BB$48)*(($B201-$BA$47)/0.05),$BC$46))))*AVERAGE(AQ200:AQ201),   1+((TAN(ASIN(($C201-$C199)/(($B201-$B199)*5280))))/0.01)*(IF($B201&gt;=$BA$48,$BD$48+(($BD$49-$BD$48)/$BB$49)*(($B201-$BA$48)/0.05),IF($B201&gt;=$BA$47,$BD$47+(($BD$48-$BD$47)/$BB$48)*(($B201-$BA$47)/0.05),$BD$46))))</f>
        <v>0.97164648305973433</v>
      </c>
      <c r="M201" s="583">
        <f ca="1">C201-C199</f>
        <v>-8.3159999999998035</v>
      </c>
      <c r="N201" s="592"/>
      <c r="O201" s="644"/>
      <c r="P201" s="593"/>
      <c r="Q201" s="572"/>
      <c r="R201" s="593"/>
      <c r="S201" s="583"/>
      <c r="T201" s="593"/>
      <c r="U201" s="572"/>
      <c r="V201" s="594"/>
      <c r="W201" s="583"/>
      <c r="X201" s="593"/>
      <c r="Y201" s="572"/>
      <c r="Z201" s="595"/>
      <c r="AA201" s="583"/>
      <c r="AB201" s="593"/>
      <c r="AC201" s="572"/>
      <c r="AD201" s="595"/>
      <c r="AE201" s="583"/>
      <c r="AF201" s="593"/>
      <c r="AG201" s="596"/>
      <c r="AH201" s="613"/>
      <c r="AI201" s="613"/>
      <c r="AJ201" s="572"/>
      <c r="AK201" s="597"/>
      <c r="AL201" s="597"/>
      <c r="AM201" s="583"/>
      <c r="AN201" s="89">
        <f t="shared" ca="1" si="76"/>
        <v>7.8000000000000922</v>
      </c>
      <c r="AO201" s="90">
        <f t="shared" ca="1" si="77"/>
        <v>156</v>
      </c>
      <c r="AP201" s="90">
        <f ca="1">IF($AO201=1,MATCH(1,$AO202:$AO$533,0),$AP200)</f>
        <v>487</v>
      </c>
      <c r="AQ201" s="594">
        <f t="shared" ca="1" si="78"/>
        <v>1</v>
      </c>
      <c r="AR201" s="594">
        <f t="shared" ref="AR201:AR264" ca="1" si="84">INDIRECT("AT"&amp;ROW()+$AP201-$AO201)</f>
        <v>-1.5703433367641909E-2</v>
      </c>
      <c r="AS201" s="1">
        <f t="shared" ca="1" si="75"/>
        <v>0</v>
      </c>
      <c r="AT201" s="91">
        <f ca="1">AVERAGE(F201:INDIRECT("F"&amp;(ROW()-AO201+1)))</f>
        <v>-1.5600482844895739E-2</v>
      </c>
      <c r="AU201" s="91">
        <f ca="1">IF(AT201&gt;0,MAX(F201:INDIRECT("F"&amp;(ROW()-AO201+1))),MIN(F201:INDIRECT("F"&amp;(ROW()-AO201+1))))</f>
        <v>-1.575195385570503E-2</v>
      </c>
      <c r="AV201" s="92">
        <f t="shared" ca="1" si="79"/>
        <v>-640.3319999999926</v>
      </c>
      <c r="AW201" s="92">
        <f t="shared" ca="1" si="80"/>
        <v>0</v>
      </c>
      <c r="AX201" s="92">
        <f t="shared" ca="1" si="81"/>
        <v>-640.3319999999926</v>
      </c>
    </row>
    <row r="202" spans="1:50" x14ac:dyDescent="0.2">
      <c r="A202" s="587"/>
      <c r="B202" s="588">
        <f>'Raw Elevation Data'!F199</f>
        <v>9.7500000000000941</v>
      </c>
      <c r="C202" s="588">
        <f ca="1">'Raw Elevation Data'!L199</f>
        <v>1905.5100000000077</v>
      </c>
      <c r="D202" s="588">
        <f t="shared" si="74"/>
        <v>5.0000000000000711E-2</v>
      </c>
      <c r="E202" s="595">
        <f t="shared" ca="1" si="82"/>
        <v>0.97164648305973433</v>
      </c>
      <c r="F202" s="577">
        <f t="shared" ca="1" si="83"/>
        <v>-1.5751953855703167E-2</v>
      </c>
      <c r="G202" s="590"/>
      <c r="H202" s="591"/>
      <c r="I202" s="592"/>
      <c r="J202" s="593"/>
      <c r="K202" s="572"/>
      <c r="L202" s="593"/>
      <c r="M202" s="583"/>
      <c r="N202" s="592"/>
      <c r="O202" s="644"/>
      <c r="P202" s="593"/>
      <c r="Q202" s="572"/>
      <c r="R202" s="593"/>
      <c r="S202" s="583"/>
      <c r="T202" s="593"/>
      <c r="U202" s="572"/>
      <c r="V202" s="594">
        <f ca="1">IF(W202&gt;=0,(1+((TAN(ASIN((C202-C197)/((B202-B197)*5280))))/0.01)*(IF(B197&gt;=$BA$48,$BC$48,IF(B197&gt;=$BA$47,$BC$47,$BC$46))))*AVERAGE(AQ198:AQ202),1+((TAN(ASIN((C202-C197)/((B202-B197)*5280))))/0.01)*(IF(B197&gt;=$BA$48,$BD$48,IF(B197&gt;=$BA$47,$BD$47,$BD$46))))</f>
        <v>0.97164648305973433</v>
      </c>
      <c r="W202" s="583">
        <f ca="1">C202-C197</f>
        <v>-20.789999999999509</v>
      </c>
      <c r="X202" s="593"/>
      <c r="Y202" s="572"/>
      <c r="Z202" s="595"/>
      <c r="AA202" s="583"/>
      <c r="AB202" s="593"/>
      <c r="AC202" s="572"/>
      <c r="AD202" s="595"/>
      <c r="AE202" s="583"/>
      <c r="AF202" s="593"/>
      <c r="AG202" s="596"/>
      <c r="AH202" s="613"/>
      <c r="AI202" s="613"/>
      <c r="AJ202" s="572"/>
      <c r="AK202" s="597"/>
      <c r="AL202" s="597"/>
      <c r="AM202" s="583"/>
      <c r="AN202" s="89">
        <f t="shared" ca="1" si="76"/>
        <v>7.8500000000000929</v>
      </c>
      <c r="AO202" s="90">
        <f t="shared" ca="1" si="77"/>
        <v>157</v>
      </c>
      <c r="AP202" s="90">
        <f ca="1">IF($AO202=1,MATCH(1,$AO203:$AO$533,0),$AP201)</f>
        <v>487</v>
      </c>
      <c r="AQ202" s="594">
        <f t="shared" ca="1" si="78"/>
        <v>1</v>
      </c>
      <c r="AR202" s="594">
        <f t="shared" ca="1" si="84"/>
        <v>-1.5703433367641909E-2</v>
      </c>
      <c r="AS202" s="1">
        <f t="shared" ca="1" si="75"/>
        <v>0</v>
      </c>
      <c r="AT202" s="91">
        <f ca="1">AVERAGE(F202:INDIRECT("F"&amp;(ROW()-AO202+1)))</f>
        <v>-1.5601447628404068E-2</v>
      </c>
      <c r="AU202" s="91">
        <f ca="1">IF(AT202&gt;0,MAX(F202:INDIRECT("F"&amp;(ROW()-AO202+1))),MIN(F202:INDIRECT("F"&amp;(ROW()-AO202+1))))</f>
        <v>-1.575195385570503E-2</v>
      </c>
      <c r="AV202" s="92">
        <f t="shared" ca="1" si="79"/>
        <v>-644.48999999999228</v>
      </c>
      <c r="AW202" s="92">
        <f t="shared" ca="1" si="80"/>
        <v>0</v>
      </c>
      <c r="AX202" s="92">
        <f t="shared" ca="1" si="81"/>
        <v>-644.48999999999228</v>
      </c>
    </row>
    <row r="203" spans="1:50" x14ac:dyDescent="0.2">
      <c r="A203" s="587"/>
      <c r="B203" s="588">
        <f>'Raw Elevation Data'!F200</f>
        <v>9.8000000000000949</v>
      </c>
      <c r="C203" s="588">
        <f ca="1">'Raw Elevation Data'!L200</f>
        <v>1901.3520000000076</v>
      </c>
      <c r="D203" s="588">
        <f t="shared" si="74"/>
        <v>5.0000000000000711E-2</v>
      </c>
      <c r="E203" s="595">
        <f t="shared" ca="1" si="82"/>
        <v>0.971646483059732</v>
      </c>
      <c r="F203" s="577">
        <f t="shared" ca="1" si="83"/>
        <v>-1.5751953855704461E-2</v>
      </c>
      <c r="G203" s="590"/>
      <c r="H203" s="591"/>
      <c r="I203" s="592"/>
      <c r="J203" s="593"/>
      <c r="K203" s="572"/>
      <c r="L203" s="593">
        <f ca="1">IF($M203&gt;=0,(1+((TAN(ASIN(($C203-$C201)/(($B203-$B201)*5280))))/0.01)*(IF($B203&gt;=$BA$48,$BC$48+(($BC$49-$BC$48)/$BB$49)*(($B203-$BA$48)/0.05),IF($B203&gt;=$BA$47,$BC$47+(($BC$48-$BC$47)/$BB$48)*(($B203-$BA$47)/0.05),$BC$46))))*AVERAGE(AQ202:AQ203),   1+((TAN(ASIN(($C203-$C201)/(($B203-$B201)*5280))))/0.01)*(IF($B203&gt;=$BA$48,$BD$48+(($BD$49-$BD$48)/$BB$49)*(($B203-$BA$48)/0.05),IF($B203&gt;=$BA$47,$BD$47+(($BD$48-$BD$47)/$BB$48)*(($B203-$BA$47)/0.05),$BD$46))))</f>
        <v>0.97164648305973433</v>
      </c>
      <c r="M203" s="583">
        <f ca="1">C203-C201</f>
        <v>-8.3159999999998035</v>
      </c>
      <c r="N203" s="592"/>
      <c r="O203" s="644"/>
      <c r="P203" s="593"/>
      <c r="Q203" s="572"/>
      <c r="R203" s="593">
        <f ca="1">IF(S203&gt;=0,(1+((TAN(ASIN((C203-C199)/((B203-B199)*5280))))/0.01)*(IF(B199&gt;=$BA$48,$BC$48,IF(B199&gt;=$BA$47,$BC$47,$BC$46))))*AVERAGE(AQ200:AQ203),1+((TAN(ASIN((C203-C199)/((B203-B199)*5280))))/0.01)*(IF(B199&gt;=$BA$48,$BD$48,IF(B199&gt;=$BA$47,$BD$47,$BD$46))))</f>
        <v>0.97164648305973433</v>
      </c>
      <c r="S203" s="583">
        <f ca="1">C203-C199</f>
        <v>-16.631999999999607</v>
      </c>
      <c r="T203" s="593"/>
      <c r="U203" s="572"/>
      <c r="V203" s="594"/>
      <c r="W203" s="583"/>
      <c r="X203" s="593"/>
      <c r="Y203" s="572"/>
      <c r="Z203" s="595"/>
      <c r="AA203" s="583"/>
      <c r="AB203" s="593"/>
      <c r="AC203" s="572"/>
      <c r="AD203" s="595"/>
      <c r="AE203" s="583"/>
      <c r="AF203" s="593"/>
      <c r="AG203" s="596"/>
      <c r="AH203" s="613"/>
      <c r="AI203" s="613"/>
      <c r="AJ203" s="572"/>
      <c r="AK203" s="597"/>
      <c r="AL203" s="597"/>
      <c r="AM203" s="583"/>
      <c r="AN203" s="89">
        <f t="shared" ca="1" si="76"/>
        <v>7.9000000000000936</v>
      </c>
      <c r="AO203" s="90">
        <f t="shared" ca="1" si="77"/>
        <v>158</v>
      </c>
      <c r="AP203" s="90">
        <f ca="1">IF($AO203=1,MATCH(1,$AO204:$AO$533,0),$AP202)</f>
        <v>487</v>
      </c>
      <c r="AQ203" s="594">
        <f t="shared" ca="1" si="78"/>
        <v>1</v>
      </c>
      <c r="AR203" s="594">
        <f t="shared" ca="1" si="84"/>
        <v>-1.5703433367641909E-2</v>
      </c>
      <c r="AS203" s="1">
        <f t="shared" ca="1" si="75"/>
        <v>0</v>
      </c>
      <c r="AT203" s="91">
        <f ca="1">AVERAGE(F203:INDIRECT("F"&amp;(ROW()-AO203+1)))</f>
        <v>-1.5602400199462931E-2</v>
      </c>
      <c r="AU203" s="91">
        <f ca="1">IF(AT203&gt;0,MAX(F203:INDIRECT("F"&amp;(ROW()-AO203+1))),MIN(F203:INDIRECT("F"&amp;(ROW()-AO203+1))))</f>
        <v>-1.575195385570503E-2</v>
      </c>
      <c r="AV203" s="92">
        <f t="shared" ca="1" si="79"/>
        <v>-648.64799999999241</v>
      </c>
      <c r="AW203" s="92">
        <f t="shared" ca="1" si="80"/>
        <v>0</v>
      </c>
      <c r="AX203" s="92">
        <f t="shared" ca="1" si="81"/>
        <v>-648.64799999999241</v>
      </c>
    </row>
    <row r="204" spans="1:50" x14ac:dyDescent="0.2">
      <c r="A204" s="587"/>
      <c r="B204" s="588">
        <f>'Raw Elevation Data'!F201</f>
        <v>9.8500000000000956</v>
      </c>
      <c r="C204" s="588">
        <f ca="1">'Raw Elevation Data'!L201</f>
        <v>1897.1940000000072</v>
      </c>
      <c r="D204" s="588">
        <f t="shared" si="74"/>
        <v>5.0000000000000711E-2</v>
      </c>
      <c r="E204" s="595">
        <f t="shared" ca="1" si="82"/>
        <v>0.97164648305973356</v>
      </c>
      <c r="F204" s="577">
        <f t="shared" ca="1" si="83"/>
        <v>-1.5751953855703597E-2</v>
      </c>
      <c r="G204" s="590"/>
      <c r="H204" s="591"/>
      <c r="I204" s="592"/>
      <c r="J204" s="593"/>
      <c r="K204" s="572"/>
      <c r="L204" s="593"/>
      <c r="M204" s="583"/>
      <c r="N204" s="592"/>
      <c r="O204" s="644"/>
      <c r="P204" s="593"/>
      <c r="Q204" s="572"/>
      <c r="R204" s="593"/>
      <c r="S204" s="583"/>
      <c r="T204" s="593"/>
      <c r="U204" s="572"/>
      <c r="V204" s="594"/>
      <c r="W204" s="583"/>
      <c r="X204" s="593"/>
      <c r="Y204" s="572"/>
      <c r="Z204" s="595"/>
      <c r="AA204" s="583"/>
      <c r="AB204" s="593"/>
      <c r="AC204" s="572"/>
      <c r="AD204" s="595"/>
      <c r="AE204" s="583"/>
      <c r="AF204" s="593"/>
      <c r="AG204" s="596"/>
      <c r="AH204" s="613"/>
      <c r="AI204" s="613"/>
      <c r="AJ204" s="572"/>
      <c r="AK204" s="597"/>
      <c r="AL204" s="597"/>
      <c r="AM204" s="583"/>
      <c r="AN204" s="89">
        <f t="shared" ca="1" si="76"/>
        <v>7.9500000000000943</v>
      </c>
      <c r="AO204" s="90">
        <f t="shared" ca="1" si="77"/>
        <v>159</v>
      </c>
      <c r="AP204" s="90">
        <f ca="1">IF($AO204=1,MATCH(1,$AO205:$AO$533,0),$AP203)</f>
        <v>487</v>
      </c>
      <c r="AQ204" s="594">
        <f t="shared" ca="1" si="78"/>
        <v>1</v>
      </c>
      <c r="AR204" s="594">
        <f t="shared" ca="1" si="84"/>
        <v>-1.5703433367641909E-2</v>
      </c>
      <c r="AS204" s="1">
        <f t="shared" ca="1" si="75"/>
        <v>0</v>
      </c>
      <c r="AT204" s="91">
        <f ca="1">AVERAGE(F204:INDIRECT("F"&amp;(ROW()-AO204+1)))</f>
        <v>-1.560334078849589E-2</v>
      </c>
      <c r="AU204" s="91">
        <f ca="1">IF(AT204&gt;0,MAX(F204:INDIRECT("F"&amp;(ROW()-AO204+1))),MIN(F204:INDIRECT("F"&amp;(ROW()-AO204+1))))</f>
        <v>-1.575195385570503E-2</v>
      </c>
      <c r="AV204" s="92">
        <f t="shared" ca="1" si="79"/>
        <v>-652.80599999999276</v>
      </c>
      <c r="AW204" s="92">
        <f t="shared" ca="1" si="80"/>
        <v>0</v>
      </c>
      <c r="AX204" s="92">
        <f t="shared" ca="1" si="81"/>
        <v>-652.80599999999276</v>
      </c>
    </row>
    <row r="205" spans="1:50" x14ac:dyDescent="0.2">
      <c r="A205" s="587"/>
      <c r="B205" s="588">
        <f>'Raw Elevation Data'!F202</f>
        <v>9.9000000000000963</v>
      </c>
      <c r="C205" s="588">
        <f ca="1">'Raw Elevation Data'!L202</f>
        <v>1893.0360000000076</v>
      </c>
      <c r="D205" s="588">
        <f t="shared" si="74"/>
        <v>5.0000000000000711E-2</v>
      </c>
      <c r="E205" s="595">
        <f t="shared" ca="1" si="82"/>
        <v>0.97164648305973511</v>
      </c>
      <c r="F205" s="577">
        <f t="shared" ca="1" si="83"/>
        <v>-1.5751953855702737E-2</v>
      </c>
      <c r="G205" s="590"/>
      <c r="H205" s="591"/>
      <c r="I205" s="592"/>
      <c r="J205" s="593"/>
      <c r="K205" s="572"/>
      <c r="L205" s="593">
        <f ca="1">IF($M205&gt;=0,(1+((TAN(ASIN(($C205-$C203)/(($B205-$B203)*5280))))/0.01)*(IF($B205&gt;=$BA$48,$BC$48+(($BC$49-$BC$48)/$BB$49)*(($B205-$BA$48)/0.05),IF($B205&gt;=$BA$47,$BC$47+(($BC$48-$BC$47)/$BB$48)*(($B205-$BA$47)/0.05),$BC$46))))*AVERAGE(AQ204:AQ205),   1+((TAN(ASIN(($C205-$C203)/(($B205-$B203)*5280))))/0.01)*(IF($B205&gt;=$BA$48,$BD$48+(($BD$49-$BD$48)/$BB$49)*(($B205-$BA$48)/0.05),IF($B205&gt;=$BA$47,$BD$47+(($BD$48-$BD$47)/$BB$48)*(($B205-$BA$47)/0.05),$BD$46))))</f>
        <v>0.97164648305973356</v>
      </c>
      <c r="M205" s="583">
        <f ca="1">C205-C203</f>
        <v>-8.3160000000000309</v>
      </c>
      <c r="N205" s="592"/>
      <c r="O205" s="644"/>
      <c r="P205" s="593"/>
      <c r="Q205" s="572"/>
      <c r="R205" s="593"/>
      <c r="S205" s="583"/>
      <c r="T205" s="593"/>
      <c r="U205" s="572"/>
      <c r="V205" s="594"/>
      <c r="W205" s="583"/>
      <c r="X205" s="593"/>
      <c r="Y205" s="572"/>
      <c r="Z205" s="595"/>
      <c r="AA205" s="583"/>
      <c r="AB205" s="593"/>
      <c r="AC205" s="572"/>
      <c r="AD205" s="595"/>
      <c r="AE205" s="583"/>
      <c r="AF205" s="593"/>
      <c r="AG205" s="596"/>
      <c r="AH205" s="613"/>
      <c r="AI205" s="613"/>
      <c r="AJ205" s="572"/>
      <c r="AK205" s="597"/>
      <c r="AL205" s="597"/>
      <c r="AM205" s="583"/>
      <c r="AN205" s="89">
        <f t="shared" ca="1" si="76"/>
        <v>8.0000000000000959</v>
      </c>
      <c r="AO205" s="90">
        <f t="shared" ca="1" si="77"/>
        <v>160</v>
      </c>
      <c r="AP205" s="90">
        <f ca="1">IF($AO205=1,MATCH(1,$AO206:$AO$533,0),$AP204)</f>
        <v>487</v>
      </c>
      <c r="AQ205" s="594">
        <f t="shared" ca="1" si="78"/>
        <v>1</v>
      </c>
      <c r="AR205" s="594">
        <f t="shared" ca="1" si="84"/>
        <v>-1.5703433367641909E-2</v>
      </c>
      <c r="AS205" s="1">
        <f t="shared" ca="1" si="75"/>
        <v>0</v>
      </c>
      <c r="AT205" s="91">
        <f ca="1">AVERAGE(F205:INDIRECT("F"&amp;(ROW()-AO205+1)))</f>
        <v>-1.5604269620165933E-2</v>
      </c>
      <c r="AU205" s="91">
        <f ca="1">IF(AT205&gt;0,MAX(F205:INDIRECT("F"&amp;(ROW()-AO205+1))),MIN(F205:INDIRECT("F"&amp;(ROW()-AO205+1))))</f>
        <v>-1.575195385570503E-2</v>
      </c>
      <c r="AV205" s="92">
        <f t="shared" ca="1" si="79"/>
        <v>-656.96399999999244</v>
      </c>
      <c r="AW205" s="92">
        <f t="shared" ca="1" si="80"/>
        <v>0</v>
      </c>
      <c r="AX205" s="92">
        <f t="shared" ca="1" si="81"/>
        <v>-656.96399999999244</v>
      </c>
    </row>
    <row r="206" spans="1:50" ht="13.5" thickBot="1" x14ac:dyDescent="0.25">
      <c r="A206" s="573" t="s">
        <v>315</v>
      </c>
      <c r="B206" s="598">
        <f>'Raw Elevation Data'!F203</f>
        <v>9.950000000000097</v>
      </c>
      <c r="C206" s="598">
        <f ca="1">'Raw Elevation Data'!L203</f>
        <v>1888.8780000000077</v>
      </c>
      <c r="D206" s="598">
        <f t="shared" si="74"/>
        <v>5.0000000000000711E-2</v>
      </c>
      <c r="E206" s="607">
        <f t="shared" ca="1" si="82"/>
        <v>0.97164648305973356</v>
      </c>
      <c r="F206" s="577">
        <f t="shared" ca="1" si="83"/>
        <v>-1.5751953855703597E-2</v>
      </c>
      <c r="G206" s="600">
        <f ca="1">IF(AVERAGE(E194:E206)&gt;$BA$68,AVERAGE(E194:E206),$BA$68)</f>
        <v>0.97633333333333328</v>
      </c>
      <c r="H206" s="601">
        <f ca="1">IF(SUMIF(L194:L206,"&gt;0")/COUNT(L194:L206)&gt;$BA$68,SUMIF(L194:L206,"&gt;0")/COUNT(L194:L206),$BA$68)</f>
        <v>0.97633333333333328</v>
      </c>
      <c r="I206" s="592"/>
      <c r="J206" s="593"/>
      <c r="K206" s="572"/>
      <c r="L206" s="593"/>
      <c r="M206" s="583"/>
      <c r="N206" s="592"/>
      <c r="O206" s="644"/>
      <c r="P206" s="593"/>
      <c r="Q206" s="572"/>
      <c r="R206" s="593"/>
      <c r="S206" s="583"/>
      <c r="T206" s="593"/>
      <c r="U206" s="572"/>
      <c r="V206" s="594"/>
      <c r="W206" s="583"/>
      <c r="X206" s="593"/>
      <c r="Y206" s="572"/>
      <c r="Z206" s="595"/>
      <c r="AA206" s="583"/>
      <c r="AB206" s="593"/>
      <c r="AC206" s="572"/>
      <c r="AD206" s="595"/>
      <c r="AE206" s="583"/>
      <c r="AF206" s="593"/>
      <c r="AG206" s="596"/>
      <c r="AH206" s="602">
        <f ca="1">(MAX(AW194:AW206)-MIN(AW194:AW206))*0.3048</f>
        <v>0</v>
      </c>
      <c r="AI206" s="602">
        <f ca="1">-(MAX(AX195:AX206)-MIN(AX195:AX206))*0.3048</f>
        <v>-13.94094239999988</v>
      </c>
      <c r="AJ206" s="572"/>
      <c r="AK206" s="597"/>
      <c r="AL206" s="597"/>
      <c r="AM206" s="583"/>
      <c r="AN206" s="89">
        <f t="shared" ca="1" si="76"/>
        <v>8.0500000000000966</v>
      </c>
      <c r="AO206" s="90">
        <f t="shared" ca="1" si="77"/>
        <v>161</v>
      </c>
      <c r="AP206" s="90">
        <f ca="1">IF($AO206=1,MATCH(1,$AO207:$AO$533,0),$AP205)</f>
        <v>487</v>
      </c>
      <c r="AQ206" s="594">
        <f t="shared" ca="1" si="78"/>
        <v>1</v>
      </c>
      <c r="AR206" s="594">
        <f t="shared" ca="1" si="84"/>
        <v>-1.5703433367641909E-2</v>
      </c>
      <c r="AS206" s="1">
        <f t="shared" ca="1" si="75"/>
        <v>0</v>
      </c>
      <c r="AT206" s="91">
        <f ca="1">AVERAGE(F206:INDIRECT("F"&amp;(ROW()-AO206+1)))</f>
        <v>-1.5605186913554366E-2</v>
      </c>
      <c r="AU206" s="91">
        <f ca="1">IF(AT206&gt;0,MAX(F206:INDIRECT("F"&amp;(ROW()-AO206+1))),MIN(F206:INDIRECT("F"&amp;(ROW()-AO206+1))))</f>
        <v>-1.575195385570503E-2</v>
      </c>
      <c r="AV206" s="92">
        <f t="shared" ca="1" si="79"/>
        <v>-661.12199999999234</v>
      </c>
      <c r="AW206" s="92">
        <f t="shared" ca="1" si="80"/>
        <v>0</v>
      </c>
      <c r="AX206" s="92">
        <f t="shared" ca="1" si="81"/>
        <v>-661.12199999999234</v>
      </c>
    </row>
    <row r="207" spans="1:50" ht="13.5" thickTop="1" x14ac:dyDescent="0.2">
      <c r="A207" s="587"/>
      <c r="B207" s="614">
        <f>'Raw Elevation Data'!F204</f>
        <v>10.000000000000098</v>
      </c>
      <c r="C207" s="615">
        <f ca="1">'Raw Elevation Data'!L204</f>
        <v>1884.7200000000075</v>
      </c>
      <c r="D207" s="576">
        <f t="shared" si="74"/>
        <v>5.0000000000000711E-2</v>
      </c>
      <c r="E207" s="572">
        <f t="shared" ca="1" si="82"/>
        <v>0.97164648305973278</v>
      </c>
      <c r="F207" s="577">
        <f t="shared" ca="1" si="83"/>
        <v>-1.5751953855704028E-2</v>
      </c>
      <c r="G207" s="590"/>
      <c r="H207" s="591"/>
      <c r="I207" s="603"/>
      <c r="J207" s="604">
        <f ca="1">IF(AVERAGE(E188:E207)&gt;$BA$68,AVERAGE(E188:E207),$BA$68)</f>
        <v>0.97633333333333328</v>
      </c>
      <c r="K207" s="572"/>
      <c r="L207" s="582">
        <f ca="1">IF($M207&gt;=0,(1+((TAN(ASIN(($C207-$C205)/(($B207-$B205)*5280))))/0.01)*(IF($B207&gt;=$BA$48,$BC$48+(($BC$49-$BC$48)/$BB$49)*(($B207-$BA$48)/0.05),IF($B207&gt;=$BA$47,$BC$47+(($BC$48-$BC$47)/$BB$48)*(($B207-$BA$47)/0.05),$BC$46))))*AVERAGE(AQ206:AQ207),   1+((TAN(ASIN(($C207-$C205)/(($B207-$B205)*5280))))/0.01)*(IF($B207&gt;=$BA$48,$BD$48+(($BD$49-$BD$48)/$BB$49)*(($B207-$BA$48)/0.05),IF($B207&gt;=$BA$47,$BD$47+(($BD$48-$BD$47)/$BB$48)*(($B207-$BA$47)/0.05),$BD$46))))</f>
        <v>0.97164648305973356</v>
      </c>
      <c r="M207" s="583">
        <f ca="1">C207-C205</f>
        <v>-8.3160000000000309</v>
      </c>
      <c r="N207" s="592"/>
      <c r="O207" s="604">
        <f ca="1">AVERAGE(L189,L191,L193,L195,L197,L199,L201,L203,L205,L207)</f>
        <v>0.971646483059734</v>
      </c>
      <c r="P207" s="601">
        <f ca="1">IF(AVERAGE(L189,L191,L193,L195,L197,L199,L201,L203,L205,L207)&gt;$BA$68,AVERAGE(L189,L191,L193,L195,L197,L199,L201,L203,L205,L207),$BA$68)</f>
        <v>0.97633333333333328</v>
      </c>
      <c r="Q207" s="572"/>
      <c r="R207" s="582">
        <f ca="1">IF(S207&gt;=0,(1+((TAN(ASIN((C207-C203)/((B207-B203)*5280))))/0.01)*(IF(B203&gt;=$BA$48,$BC$48,IF(B203&gt;=$BA$47,$BC$47,$BC$46))))*AVERAGE(AQ204:AQ207),1+((TAN(ASIN((C207-C203)/((B207-B203)*5280))))/0.01)*(IF(B203&gt;=$BA$48,$BD$48,IF(B203&gt;=$BA$47,$BD$47,$BD$46))))</f>
        <v>0.97164648305973356</v>
      </c>
      <c r="S207" s="583">
        <f ca="1">C207-C203</f>
        <v>-16.632000000000062</v>
      </c>
      <c r="T207" s="601">
        <f ca="1">IF(AVERAGE(R191,R195,R199,R203,R207)&gt;$BA$68,AVERAGE(R191,R195,R199,R203,R207),$BA$68)</f>
        <v>0.97633333333333328</v>
      </c>
      <c r="U207" s="572"/>
      <c r="V207" s="585">
        <f ca="1">IF(W207&gt;=0,(1+((TAN(ASIN((C207-C202)/((B207-B202)*5280))))/0.01)*(IF(B202&gt;=$BA$48,$BC$48,IF(B202&gt;=$BA$47,$BC$47,$BC$46))))*AVERAGE(AQ203:AQ207),1+((TAN(ASIN((C207-C202)/((B207-B202)*5280))))/0.01)*(IF(B202&gt;=$BA$48,$BD$48,IF(B202&gt;=$BA$47,$BD$47,$BD$46))))</f>
        <v>0.97164648305973333</v>
      </c>
      <c r="W207" s="583">
        <f ca="1">C207-C202</f>
        <v>-20.790000000000191</v>
      </c>
      <c r="X207" s="601">
        <f ca="1">IF(AVERAGE(V192,V197,V202,V207)&gt;$BA$68,AVERAGE(V192,V197,V202,V207),$BA$68)</f>
        <v>0.97633333333333328</v>
      </c>
      <c r="Y207" s="572"/>
      <c r="Z207" s="572">
        <f ca="1">IF(AA207&gt;=0,(1+((TAN(ASIN((C207-C197)/((B207-B197)*5280))))/0.01)*(IF(B197&gt;=$BA$48,$BC$48,IF(B197&gt;=$BA$47,$BC$47,$BC$46))))*AVERAGE(AQ198:AQ207),1+((TAN(ASIN((C207-C197)/((B207-B197)*5280))))/0.01)*(IF(B197&gt;=$BA$48,$BD$48,IF(B197&gt;=$BA$47,$BD$47,$BD$46))))</f>
        <v>0.97164648305973378</v>
      </c>
      <c r="AA207" s="583">
        <f ca="1">C207-C197</f>
        <v>-41.5799999999997</v>
      </c>
      <c r="AB207" s="601">
        <f ca="1">IF(AVERAGE(Z207,Z197)&gt;$BA$68,AVERAGE(Z207,Z197),$BA$68)</f>
        <v>0.97633333333333328</v>
      </c>
      <c r="AC207" s="572"/>
      <c r="AD207" s="572">
        <f ca="1">IF(AE207&gt;=0,(1+((TAN(ASIN((C207-C187)/((B207-B187)*5280))))/0.01)*(IF(B187&gt;=$BA$48,$BC$48,IF(B187&gt;=$BA$47,$BC$47,$BC$46))))*AVERAGE(AQ188:AQ207),1+((TAN(ASIN((C207-C187)/((B207-B187)*5280))))/0.01)*(IF(B187&gt;=$BA$48,$BD$48,IF(B187&gt;=$BA$47,$BD$47,$BD$46))))</f>
        <v>0.97164648305973389</v>
      </c>
      <c r="AE207" s="583">
        <f ca="1">C207-C187</f>
        <v>-83.159999999999172</v>
      </c>
      <c r="AF207" s="601">
        <f ca="1">IF(AD207&gt;$BA$68,AD207,$BA$68)</f>
        <v>0.97633333333333328</v>
      </c>
      <c r="AG207" s="586"/>
      <c r="AH207" s="594"/>
      <c r="AI207" s="594"/>
      <c r="AJ207" s="572"/>
      <c r="AK207" s="605">
        <f ca="1">MAX(AW187:AW207)-MIN(AW187:AW207)</f>
        <v>0</v>
      </c>
      <c r="AL207" s="605">
        <f ca="1">-(MAX(AX187:AX207)-MIN(AX187:AX207))</f>
        <v>-83.159999999999172</v>
      </c>
      <c r="AM207" s="583"/>
      <c r="AN207" s="89">
        <f t="shared" ca="1" si="76"/>
        <v>8.1000000000000973</v>
      </c>
      <c r="AO207" s="90">
        <f t="shared" ca="1" si="77"/>
        <v>162</v>
      </c>
      <c r="AP207" s="90">
        <f ca="1">IF($AO207=1,MATCH(1,$AO208:$AO$533,0),$AP206)</f>
        <v>487</v>
      </c>
      <c r="AQ207" s="594">
        <f t="shared" ca="1" si="78"/>
        <v>1</v>
      </c>
      <c r="AR207" s="594">
        <f t="shared" ca="1" si="84"/>
        <v>-1.5703433367641909E-2</v>
      </c>
      <c r="AS207" s="1">
        <f t="shared" ca="1" si="75"/>
        <v>0</v>
      </c>
      <c r="AT207" s="91">
        <f ca="1">AVERAGE(F207:INDIRECT("F"&amp;(ROW()-AO207+1)))</f>
        <v>-1.5606092882333068E-2</v>
      </c>
      <c r="AU207" s="91">
        <f ca="1">IF(AT207&gt;0,MAX(F207:INDIRECT("F"&amp;(ROW()-AO207+1))),MIN(F207:INDIRECT("F"&amp;(ROW()-AO207+1))))</f>
        <v>-1.575195385570503E-2</v>
      </c>
      <c r="AV207" s="92">
        <f t="shared" ca="1" si="79"/>
        <v>-665.27999999999247</v>
      </c>
      <c r="AW207" s="92">
        <f t="shared" ca="1" si="80"/>
        <v>0</v>
      </c>
      <c r="AX207" s="92">
        <f t="shared" ca="1" si="81"/>
        <v>-665.27999999999247</v>
      </c>
    </row>
    <row r="208" spans="1:50" x14ac:dyDescent="0.2">
      <c r="A208" s="587"/>
      <c r="B208" s="588">
        <f>'Raw Elevation Data'!F205</f>
        <v>10.050000000000098</v>
      </c>
      <c r="C208" s="588">
        <f ca="1">'Raw Elevation Data'!L205</f>
        <v>1880.5620000000074</v>
      </c>
      <c r="D208" s="588">
        <f t="shared" si="74"/>
        <v>5.0000000000000711E-2</v>
      </c>
      <c r="E208" s="595">
        <f t="shared" ca="1" si="82"/>
        <v>0.97164648305973433</v>
      </c>
      <c r="F208" s="577">
        <f t="shared" ca="1" si="83"/>
        <v>-1.5751953855703167E-2</v>
      </c>
      <c r="G208" s="590"/>
      <c r="H208" s="591"/>
      <c r="I208" s="592"/>
      <c r="J208" s="593"/>
      <c r="K208" s="572"/>
      <c r="L208" s="593"/>
      <c r="M208" s="583"/>
      <c r="N208" s="592"/>
      <c r="O208" s="644"/>
      <c r="P208" s="593"/>
      <c r="Q208" s="572"/>
      <c r="R208" s="593"/>
      <c r="S208" s="583"/>
      <c r="T208" s="593"/>
      <c r="U208" s="572"/>
      <c r="V208" s="594"/>
      <c r="W208" s="583"/>
      <c r="X208" s="593"/>
      <c r="Y208" s="572"/>
      <c r="Z208" s="595"/>
      <c r="AA208" s="583"/>
      <c r="AB208" s="593"/>
      <c r="AC208" s="572"/>
      <c r="AD208" s="595"/>
      <c r="AE208" s="583"/>
      <c r="AF208" s="593"/>
      <c r="AG208" s="596"/>
      <c r="AH208" s="613"/>
      <c r="AI208" s="613"/>
      <c r="AJ208" s="572"/>
      <c r="AK208" s="597"/>
      <c r="AL208" s="597"/>
      <c r="AM208" s="583"/>
      <c r="AN208" s="89">
        <f t="shared" ca="1" si="76"/>
        <v>8.1500000000000981</v>
      </c>
      <c r="AO208" s="90">
        <f t="shared" ca="1" si="77"/>
        <v>163</v>
      </c>
      <c r="AP208" s="90">
        <f ca="1">IF($AO208=1,MATCH(1,$AO209:$AO$533,0),$AP207)</f>
        <v>487</v>
      </c>
      <c r="AQ208" s="594">
        <f t="shared" ca="1" si="78"/>
        <v>1</v>
      </c>
      <c r="AR208" s="594">
        <f t="shared" ca="1" si="84"/>
        <v>-1.5703433367641909E-2</v>
      </c>
      <c r="AS208" s="1">
        <f t="shared" ca="1" si="75"/>
        <v>0</v>
      </c>
      <c r="AT208" s="91">
        <f ca="1">AVERAGE(F208:INDIRECT("F"&amp;(ROW()-AO208+1)))</f>
        <v>-1.560698773493043E-2</v>
      </c>
      <c r="AU208" s="91">
        <f ca="1">IF(AT208&gt;0,MAX(F208:INDIRECT("F"&amp;(ROW()-AO208+1))),MIN(F208:INDIRECT("F"&amp;(ROW()-AO208+1))))</f>
        <v>-1.575195385570503E-2</v>
      </c>
      <c r="AV208" s="92">
        <f t="shared" ca="1" si="79"/>
        <v>-669.4379999999926</v>
      </c>
      <c r="AW208" s="92">
        <f t="shared" ca="1" si="80"/>
        <v>0</v>
      </c>
      <c r="AX208" s="92">
        <f t="shared" ca="1" si="81"/>
        <v>-669.4379999999926</v>
      </c>
    </row>
    <row r="209" spans="1:50" x14ac:dyDescent="0.2">
      <c r="A209" s="587"/>
      <c r="B209" s="588">
        <f>'Raw Elevation Data'!F206</f>
        <v>10.100000000000099</v>
      </c>
      <c r="C209" s="588">
        <f ca="1">'Raw Elevation Data'!L206</f>
        <v>1876.4040000000077</v>
      </c>
      <c r="D209" s="588">
        <f t="shared" si="74"/>
        <v>5.0000000000000711E-2</v>
      </c>
      <c r="E209" s="595">
        <f t="shared" ca="1" si="82"/>
        <v>0.97164648305973589</v>
      </c>
      <c r="F209" s="577">
        <f t="shared" ca="1" si="83"/>
        <v>-1.5751953855702307E-2</v>
      </c>
      <c r="G209" s="590"/>
      <c r="H209" s="591"/>
      <c r="I209" s="592"/>
      <c r="J209" s="593"/>
      <c r="K209" s="572"/>
      <c r="L209" s="593">
        <f ca="1">IF($M209&gt;=0,(1+((TAN(ASIN(($C209-$C207)/(($B209-$B207)*5280))))/0.01)*(IF($B209&gt;=$BA$48,$BC$48+(($BC$49-$BC$48)/$BB$49)*(($B209-$BA$48)/0.05),IF($B209&gt;=$BA$47,$BC$47+(($BC$48-$BC$47)/$BB$48)*(($B209-$BA$47)/0.05),$BC$46))))*AVERAGE(AQ208:AQ209),   1+((TAN(ASIN(($C209-$C207)/(($B209-$B207)*5280))))/0.01)*(IF($B209&gt;=$BA$48,$BD$48+(($BD$49-$BD$48)/$BB$49)*(($B209-$BA$48)/0.05),IF($B209&gt;=$BA$47,$BD$47+(($BD$48-$BD$47)/$BB$48)*(($B209-$BA$47)/0.05),$BD$46))))</f>
        <v>0.97164648305973433</v>
      </c>
      <c r="M209" s="583">
        <f ca="1">C209-C207</f>
        <v>-8.3159999999998035</v>
      </c>
      <c r="N209" s="592"/>
      <c r="O209" s="644"/>
      <c r="P209" s="593"/>
      <c r="Q209" s="572"/>
      <c r="R209" s="593"/>
      <c r="S209" s="583"/>
      <c r="T209" s="593"/>
      <c r="U209" s="572"/>
      <c r="V209" s="594"/>
      <c r="W209" s="583"/>
      <c r="X209" s="593"/>
      <c r="Y209" s="572"/>
      <c r="Z209" s="595"/>
      <c r="AA209" s="583"/>
      <c r="AB209" s="593"/>
      <c r="AC209" s="572"/>
      <c r="AD209" s="595"/>
      <c r="AE209" s="583"/>
      <c r="AF209" s="593"/>
      <c r="AG209" s="596"/>
      <c r="AH209" s="613"/>
      <c r="AI209" s="613"/>
      <c r="AJ209" s="572"/>
      <c r="AK209" s="597"/>
      <c r="AL209" s="597"/>
      <c r="AM209" s="583"/>
      <c r="AN209" s="89">
        <f t="shared" ca="1" si="76"/>
        <v>8.2000000000000988</v>
      </c>
      <c r="AO209" s="90">
        <f t="shared" ca="1" si="77"/>
        <v>164</v>
      </c>
      <c r="AP209" s="90">
        <f ca="1">IF($AO209=1,MATCH(1,$AO210:$AO$533,0),$AP208)</f>
        <v>487</v>
      </c>
      <c r="AQ209" s="594">
        <f t="shared" ca="1" si="78"/>
        <v>1</v>
      </c>
      <c r="AR209" s="594">
        <f t="shared" ca="1" si="84"/>
        <v>-1.5703433367641909E-2</v>
      </c>
      <c r="AS209" s="1">
        <f t="shared" ca="1" si="75"/>
        <v>0</v>
      </c>
      <c r="AT209" s="91">
        <f ca="1">AVERAGE(F209:INDIRECT("F"&amp;(ROW()-AO209+1)))</f>
        <v>-1.5607871674691234E-2</v>
      </c>
      <c r="AU209" s="91">
        <f ca="1">IF(AT209&gt;0,MAX(F209:INDIRECT("F"&amp;(ROW()-AO209+1))),MIN(F209:INDIRECT("F"&amp;(ROW()-AO209+1))))</f>
        <v>-1.575195385570503E-2</v>
      </c>
      <c r="AV209" s="92">
        <f t="shared" ca="1" si="79"/>
        <v>-673.59599999999227</v>
      </c>
      <c r="AW209" s="92">
        <f t="shared" ca="1" si="80"/>
        <v>0</v>
      </c>
      <c r="AX209" s="92">
        <f t="shared" ca="1" si="81"/>
        <v>-673.59599999999227</v>
      </c>
    </row>
    <row r="210" spans="1:50" x14ac:dyDescent="0.2">
      <c r="A210" s="587"/>
      <c r="B210" s="588">
        <f>'Raw Elevation Data'!F207</f>
        <v>10.1500000000001</v>
      </c>
      <c r="C210" s="588">
        <f ca="1">'Raw Elevation Data'!L207</f>
        <v>1872.2460000000081</v>
      </c>
      <c r="D210" s="588">
        <f t="shared" si="74"/>
        <v>5.0000000000000711E-2</v>
      </c>
      <c r="E210" s="595">
        <f t="shared" ca="1" si="82"/>
        <v>0.97164648305973356</v>
      </c>
      <c r="F210" s="577">
        <f t="shared" ca="1" si="83"/>
        <v>-1.5751953855703597E-2</v>
      </c>
      <c r="G210" s="590"/>
      <c r="H210" s="591"/>
      <c r="I210" s="592"/>
      <c r="J210" s="593"/>
      <c r="K210" s="572"/>
      <c r="L210" s="593"/>
      <c r="M210" s="583"/>
      <c r="N210" s="592"/>
      <c r="O210" s="644"/>
      <c r="P210" s="593"/>
      <c r="Q210" s="572"/>
      <c r="R210" s="593"/>
      <c r="S210" s="583"/>
      <c r="T210" s="593"/>
      <c r="U210" s="572"/>
      <c r="V210" s="594"/>
      <c r="W210" s="583"/>
      <c r="X210" s="593"/>
      <c r="Y210" s="572"/>
      <c r="Z210" s="595"/>
      <c r="AA210" s="583"/>
      <c r="AB210" s="593"/>
      <c r="AC210" s="572"/>
      <c r="AD210" s="595"/>
      <c r="AE210" s="583"/>
      <c r="AF210" s="593"/>
      <c r="AG210" s="596"/>
      <c r="AH210" s="613"/>
      <c r="AI210" s="613"/>
      <c r="AJ210" s="572"/>
      <c r="AK210" s="597"/>
      <c r="AL210" s="597"/>
      <c r="AM210" s="583"/>
      <c r="AN210" s="89">
        <f t="shared" ca="1" si="76"/>
        <v>8.2500000000000995</v>
      </c>
      <c r="AO210" s="90">
        <f t="shared" ca="1" si="77"/>
        <v>165</v>
      </c>
      <c r="AP210" s="90">
        <f ca="1">IF($AO210=1,MATCH(1,$AO211:$AO$533,0),$AP209)</f>
        <v>487</v>
      </c>
      <c r="AQ210" s="594">
        <f t="shared" ca="1" si="78"/>
        <v>1</v>
      </c>
      <c r="AR210" s="594">
        <f t="shared" ca="1" si="84"/>
        <v>-1.5703433367641909E-2</v>
      </c>
      <c r="AS210" s="1">
        <f t="shared" ca="1" si="75"/>
        <v>0</v>
      </c>
      <c r="AT210" s="91">
        <f ca="1">AVERAGE(F210:INDIRECT("F"&amp;(ROW()-AO210+1)))</f>
        <v>-1.5608744900030704E-2</v>
      </c>
      <c r="AU210" s="91">
        <f ca="1">IF(AT210&gt;0,MAX(F210:INDIRECT("F"&amp;(ROW()-AO210+1))),MIN(F210:INDIRECT("F"&amp;(ROW()-AO210+1))))</f>
        <v>-1.575195385570503E-2</v>
      </c>
      <c r="AV210" s="92">
        <f t="shared" ca="1" si="79"/>
        <v>-677.75399999999195</v>
      </c>
      <c r="AW210" s="92">
        <f t="shared" ca="1" si="80"/>
        <v>0</v>
      </c>
      <c r="AX210" s="92">
        <f t="shared" ca="1" si="81"/>
        <v>-677.75399999999195</v>
      </c>
    </row>
    <row r="211" spans="1:50" x14ac:dyDescent="0.2">
      <c r="A211" s="587"/>
      <c r="B211" s="588">
        <f>'Raw Elevation Data'!F208</f>
        <v>10.200000000000101</v>
      </c>
      <c r="C211" s="588">
        <f ca="1">'Raw Elevation Data'!L208</f>
        <v>1868.0880000000077</v>
      </c>
      <c r="D211" s="588">
        <f t="shared" si="74"/>
        <v>5.0000000000000711E-2</v>
      </c>
      <c r="E211" s="595">
        <f t="shared" ca="1" si="82"/>
        <v>0.971646483059732</v>
      </c>
      <c r="F211" s="577">
        <f t="shared" ca="1" si="83"/>
        <v>-1.5751953855704461E-2</v>
      </c>
      <c r="G211" s="590"/>
      <c r="H211" s="591"/>
      <c r="I211" s="592"/>
      <c r="J211" s="593"/>
      <c r="K211" s="572"/>
      <c r="L211" s="593">
        <f ca="1">IF($M211&gt;=0,(1+((TAN(ASIN(($C211-$C209)/(($B211-$B209)*5280))))/0.01)*(IF($B211&gt;=$BA$48,$BC$48+(($BC$49-$BC$48)/$BB$49)*(($B211-$BA$48)/0.05),IF($B211&gt;=$BA$47,$BC$47+(($BC$48-$BC$47)/$BB$48)*(($B211-$BA$47)/0.05),$BC$46))))*AVERAGE(AQ210:AQ211),   1+((TAN(ASIN(($C211-$C209)/(($B211-$B209)*5280))))/0.01)*(IF($B211&gt;=$BA$48,$BD$48+(($BD$49-$BD$48)/$BB$49)*(($B211-$BA$48)/0.05),IF($B211&gt;=$BA$47,$BD$47+(($BD$48-$BD$47)/$BB$48)*(($B211-$BA$47)/0.05),$BD$46))))</f>
        <v>0.97164648305973356</v>
      </c>
      <c r="M211" s="583">
        <f ca="1">C211-C209</f>
        <v>-8.3160000000000309</v>
      </c>
      <c r="N211" s="592"/>
      <c r="O211" s="644"/>
      <c r="P211" s="593"/>
      <c r="Q211" s="572"/>
      <c r="R211" s="593">
        <f ca="1">IF(S211&gt;=0,(1+((TAN(ASIN((C211-C207)/((B211-B207)*5280))))/0.01)*(IF(B207&gt;=$BA$48,$BC$48,IF(B207&gt;=$BA$47,$BC$47,$BC$46))))*AVERAGE(AQ208:AQ211),1+((TAN(ASIN((C211-C207)/((B211-B207)*5280))))/0.01)*(IF(B207&gt;=$BA$48,$BD$48,IF(B207&gt;=$BA$47,$BD$47,$BD$46))))</f>
        <v>0.97164648305973389</v>
      </c>
      <c r="S211" s="583">
        <f ca="1">C211-C207</f>
        <v>-16.631999999999834</v>
      </c>
      <c r="T211" s="593"/>
      <c r="U211" s="572"/>
      <c r="V211" s="594"/>
      <c r="W211" s="583"/>
      <c r="X211" s="593"/>
      <c r="Y211" s="572"/>
      <c r="Z211" s="595"/>
      <c r="AA211" s="583"/>
      <c r="AB211" s="593"/>
      <c r="AC211" s="572"/>
      <c r="AD211" s="595"/>
      <c r="AE211" s="583"/>
      <c r="AF211" s="593"/>
      <c r="AG211" s="596"/>
      <c r="AH211" s="613"/>
      <c r="AI211" s="613"/>
      <c r="AJ211" s="572"/>
      <c r="AK211" s="597"/>
      <c r="AL211" s="597"/>
      <c r="AM211" s="583"/>
      <c r="AN211" s="89">
        <f t="shared" ca="1" si="76"/>
        <v>8.3000000000001002</v>
      </c>
      <c r="AO211" s="90">
        <f t="shared" ca="1" si="77"/>
        <v>166</v>
      </c>
      <c r="AP211" s="90">
        <f ca="1">IF($AO211=1,MATCH(1,$AO212:$AO$533,0),$AP210)</f>
        <v>487</v>
      </c>
      <c r="AQ211" s="594">
        <f t="shared" ca="1" si="78"/>
        <v>1</v>
      </c>
      <c r="AR211" s="594">
        <f t="shared" ca="1" si="84"/>
        <v>-1.5703433367641909E-2</v>
      </c>
      <c r="AS211" s="1">
        <f t="shared" ca="1" si="75"/>
        <v>0</v>
      </c>
      <c r="AT211" s="91">
        <f ca="1">AVERAGE(F211:INDIRECT("F"&amp;(ROW()-AO211+1)))</f>
        <v>-1.5609607604582956E-2</v>
      </c>
      <c r="AU211" s="91">
        <f ca="1">IF(AT211&gt;0,MAX(F211:INDIRECT("F"&amp;(ROW()-AO211+1))),MIN(F211:INDIRECT("F"&amp;(ROW()-AO211+1))))</f>
        <v>-1.575195385570503E-2</v>
      </c>
      <c r="AV211" s="92">
        <f t="shared" ca="1" si="79"/>
        <v>-681.9119999999923</v>
      </c>
      <c r="AW211" s="92">
        <f t="shared" ca="1" si="80"/>
        <v>0</v>
      </c>
      <c r="AX211" s="92">
        <f t="shared" ca="1" si="81"/>
        <v>-681.9119999999923</v>
      </c>
    </row>
    <row r="212" spans="1:50" x14ac:dyDescent="0.2">
      <c r="A212" s="587"/>
      <c r="B212" s="588">
        <f>'Raw Elevation Data'!F209</f>
        <v>10.250000000000101</v>
      </c>
      <c r="C212" s="588">
        <f ca="1">'Raw Elevation Data'!L209</f>
        <v>1863.9300000000076</v>
      </c>
      <c r="D212" s="588">
        <f t="shared" si="74"/>
        <v>5.0000000000000711E-2</v>
      </c>
      <c r="E212" s="595">
        <f t="shared" ca="1" si="82"/>
        <v>0.97164648305973433</v>
      </c>
      <c r="F212" s="577">
        <f t="shared" ca="1" si="83"/>
        <v>-1.5751953855703167E-2</v>
      </c>
      <c r="G212" s="590"/>
      <c r="H212" s="591"/>
      <c r="I212" s="592"/>
      <c r="J212" s="593"/>
      <c r="K212" s="572"/>
      <c r="L212" s="593"/>
      <c r="M212" s="583"/>
      <c r="N212" s="592"/>
      <c r="O212" s="644"/>
      <c r="P212" s="593"/>
      <c r="Q212" s="572"/>
      <c r="R212" s="593"/>
      <c r="S212" s="583"/>
      <c r="T212" s="593"/>
      <c r="U212" s="572"/>
      <c r="V212" s="594">
        <f ca="1">IF(W212&gt;=0,(1+((TAN(ASIN((C212-C207)/((B212-B207)*5280))))/0.01)*(IF(B207&gt;=$BA$48,$BC$48,IF(B207&gt;=$BA$47,$BC$47,$BC$46))))*AVERAGE(AQ208:AQ212),1+((TAN(ASIN((C212-C207)/((B212-B207)*5280))))/0.01)*(IF(B207&gt;=$BA$48,$BD$48,IF(B207&gt;=$BA$47,$BD$47,$BD$46))))</f>
        <v>0.97164648305973367</v>
      </c>
      <c r="W212" s="583">
        <f ca="1">C212-C207</f>
        <v>-20.789999999999964</v>
      </c>
      <c r="X212" s="593"/>
      <c r="Y212" s="572"/>
      <c r="Z212" s="595"/>
      <c r="AA212" s="583"/>
      <c r="AB212" s="593"/>
      <c r="AC212" s="572"/>
      <c r="AD212" s="595"/>
      <c r="AE212" s="583"/>
      <c r="AF212" s="593"/>
      <c r="AG212" s="596"/>
      <c r="AH212" s="613"/>
      <c r="AI212" s="613"/>
      <c r="AJ212" s="572"/>
      <c r="AK212" s="597"/>
      <c r="AL212" s="597"/>
      <c r="AM212" s="583"/>
      <c r="AN212" s="89">
        <f t="shared" ca="1" si="76"/>
        <v>8.3500000000001009</v>
      </c>
      <c r="AO212" s="90">
        <f t="shared" ca="1" si="77"/>
        <v>167</v>
      </c>
      <c r="AP212" s="90">
        <f ca="1">IF($AO212=1,MATCH(1,$AO213:$AO$533,0),$AP211)</f>
        <v>487</v>
      </c>
      <c r="AQ212" s="594">
        <f t="shared" ca="1" si="78"/>
        <v>1</v>
      </c>
      <c r="AR212" s="594">
        <f t="shared" ca="1" si="84"/>
        <v>-1.5703433367641909E-2</v>
      </c>
      <c r="AS212" s="1">
        <f t="shared" ca="1" si="75"/>
        <v>0</v>
      </c>
      <c r="AT212" s="91">
        <f ca="1">AVERAGE(F212:INDIRECT("F"&amp;(ROW()-AO212+1)))</f>
        <v>-1.5610459977344154E-2</v>
      </c>
      <c r="AU212" s="91">
        <f ca="1">IF(AT212&gt;0,MAX(F212:INDIRECT("F"&amp;(ROW()-AO212+1))),MIN(F212:INDIRECT("F"&amp;(ROW()-AO212+1))))</f>
        <v>-1.575195385570503E-2</v>
      </c>
      <c r="AV212" s="92">
        <f t="shared" ca="1" si="79"/>
        <v>-686.06999999999243</v>
      </c>
      <c r="AW212" s="92">
        <f t="shared" ca="1" si="80"/>
        <v>0</v>
      </c>
      <c r="AX212" s="92">
        <f t="shared" ca="1" si="81"/>
        <v>-686.06999999999243</v>
      </c>
    </row>
    <row r="213" spans="1:50" x14ac:dyDescent="0.2">
      <c r="A213" s="587"/>
      <c r="B213" s="588">
        <f>'Raw Elevation Data'!F210</f>
        <v>10.300000000000102</v>
      </c>
      <c r="C213" s="588">
        <f ca="1">'Raw Elevation Data'!L210</f>
        <v>1859.7720000000079</v>
      </c>
      <c r="D213" s="588">
        <f t="shared" si="74"/>
        <v>5.0000000000000711E-2</v>
      </c>
      <c r="E213" s="595">
        <f t="shared" ca="1" si="82"/>
        <v>0.97164648305973511</v>
      </c>
      <c r="F213" s="577">
        <f t="shared" ca="1" si="83"/>
        <v>-1.5751953855702737E-2</v>
      </c>
      <c r="G213" s="590"/>
      <c r="H213" s="591"/>
      <c r="I213" s="592"/>
      <c r="J213" s="593"/>
      <c r="K213" s="572"/>
      <c r="L213" s="593">
        <f ca="1">IF($M213&gt;=0,(1+((TAN(ASIN(($C213-$C211)/(($B213-$B211)*5280))))/0.01)*(IF($B213&gt;=$BA$48,$BC$48+(($BC$49-$BC$48)/$BB$49)*(($B213-$BA$48)/0.05),IF($B213&gt;=$BA$47,$BC$47+(($BC$48-$BC$47)/$BB$48)*(($B213-$BA$47)/0.05),$BC$46))))*AVERAGE(AQ212:AQ213),   1+((TAN(ASIN(($C213-$C211)/(($B213-$B211)*5280))))/0.01)*(IF($B213&gt;=$BA$48,$BD$48+(($BD$49-$BD$48)/$BB$49)*(($B213-$BA$48)/0.05),IF($B213&gt;=$BA$47,$BD$47+(($BD$48-$BD$47)/$BB$48)*(($B213-$BA$47)/0.05),$BD$46))))</f>
        <v>0.97164648305973433</v>
      </c>
      <c r="M213" s="583">
        <f ca="1">C213-C211</f>
        <v>-8.3159999999998035</v>
      </c>
      <c r="N213" s="592"/>
      <c r="O213" s="644"/>
      <c r="P213" s="593"/>
      <c r="Q213" s="572"/>
      <c r="R213" s="593"/>
      <c r="S213" s="583"/>
      <c r="T213" s="593"/>
      <c r="U213" s="572"/>
      <c r="V213" s="594"/>
      <c r="W213" s="583"/>
      <c r="X213" s="593"/>
      <c r="Y213" s="572"/>
      <c r="Z213" s="595"/>
      <c r="AA213" s="583"/>
      <c r="AB213" s="593"/>
      <c r="AC213" s="572"/>
      <c r="AD213" s="595"/>
      <c r="AE213" s="583"/>
      <c r="AF213" s="593"/>
      <c r="AG213" s="596"/>
      <c r="AH213" s="613"/>
      <c r="AI213" s="613"/>
      <c r="AJ213" s="572"/>
      <c r="AK213" s="597"/>
      <c r="AL213" s="597"/>
      <c r="AM213" s="583"/>
      <c r="AN213" s="89">
        <f t="shared" ca="1" si="76"/>
        <v>8.4000000000001016</v>
      </c>
      <c r="AO213" s="90">
        <f t="shared" ca="1" si="77"/>
        <v>168</v>
      </c>
      <c r="AP213" s="90">
        <f ca="1">IF($AO213=1,MATCH(1,$AO214:$AO$533,0),$AP212)</f>
        <v>487</v>
      </c>
      <c r="AQ213" s="594">
        <f t="shared" ca="1" si="78"/>
        <v>1</v>
      </c>
      <c r="AR213" s="594">
        <f t="shared" ca="1" si="84"/>
        <v>-1.5703433367641909E-2</v>
      </c>
      <c r="AS213" s="1">
        <f t="shared" ca="1" si="75"/>
        <v>0</v>
      </c>
      <c r="AT213" s="91">
        <f ca="1">AVERAGE(F213:INDIRECT("F"&amp;(ROW()-AO213+1)))</f>
        <v>-1.5611302202810574E-2</v>
      </c>
      <c r="AU213" s="91">
        <f ca="1">IF(AT213&gt;0,MAX(F213:INDIRECT("F"&amp;(ROW()-AO213+1))),MIN(F213:INDIRECT("F"&amp;(ROW()-AO213+1))))</f>
        <v>-1.575195385570503E-2</v>
      </c>
      <c r="AV213" s="92">
        <f t="shared" ca="1" si="79"/>
        <v>-690.22799999999211</v>
      </c>
      <c r="AW213" s="92">
        <f t="shared" ca="1" si="80"/>
        <v>0</v>
      </c>
      <c r="AX213" s="92">
        <f t="shared" ca="1" si="81"/>
        <v>-690.22799999999211</v>
      </c>
    </row>
    <row r="214" spans="1:50" x14ac:dyDescent="0.2">
      <c r="A214" s="587"/>
      <c r="B214" s="588">
        <f>'Raw Elevation Data'!F211</f>
        <v>10.350000000000103</v>
      </c>
      <c r="C214" s="588">
        <f ca="1">'Raw Elevation Data'!L211</f>
        <v>1855.614000000008</v>
      </c>
      <c r="D214" s="588">
        <f t="shared" si="74"/>
        <v>5.0000000000000711E-2</v>
      </c>
      <c r="E214" s="595">
        <f t="shared" ca="1" si="82"/>
        <v>0.97164648305973356</v>
      </c>
      <c r="F214" s="577">
        <f t="shared" ca="1" si="83"/>
        <v>-1.5751953855703597E-2</v>
      </c>
      <c r="G214" s="590"/>
      <c r="H214" s="591"/>
      <c r="I214" s="592"/>
      <c r="J214" s="593"/>
      <c r="K214" s="572"/>
      <c r="L214" s="593"/>
      <c r="M214" s="583"/>
      <c r="N214" s="592"/>
      <c r="O214" s="644"/>
      <c r="P214" s="593"/>
      <c r="Q214" s="572"/>
      <c r="R214" s="593"/>
      <c r="S214" s="583"/>
      <c r="T214" s="593"/>
      <c r="U214" s="572"/>
      <c r="V214" s="594"/>
      <c r="W214" s="583"/>
      <c r="X214" s="593"/>
      <c r="Y214" s="572"/>
      <c r="Z214" s="595"/>
      <c r="AA214" s="583"/>
      <c r="AB214" s="593"/>
      <c r="AC214" s="572"/>
      <c r="AD214" s="595"/>
      <c r="AE214" s="583"/>
      <c r="AF214" s="593"/>
      <c r="AG214" s="596"/>
      <c r="AH214" s="613"/>
      <c r="AI214" s="613"/>
      <c r="AJ214" s="572"/>
      <c r="AK214" s="597"/>
      <c r="AL214" s="597"/>
      <c r="AM214" s="583"/>
      <c r="AN214" s="89">
        <f t="shared" ca="1" si="76"/>
        <v>8.4500000000001023</v>
      </c>
      <c r="AO214" s="90">
        <f t="shared" ca="1" si="77"/>
        <v>169</v>
      </c>
      <c r="AP214" s="90">
        <f ca="1">IF($AO214=1,MATCH(1,$AO215:$AO$533,0),$AP213)</f>
        <v>487</v>
      </c>
      <c r="AQ214" s="594">
        <f t="shared" ca="1" si="78"/>
        <v>1</v>
      </c>
      <c r="AR214" s="594">
        <f t="shared" ca="1" si="84"/>
        <v>-1.5703433367641909E-2</v>
      </c>
      <c r="AS214" s="1">
        <f t="shared" ca="1" si="75"/>
        <v>0</v>
      </c>
      <c r="AT214" s="91">
        <f ca="1">AVERAGE(F214:INDIRECT("F"&amp;(ROW()-AO214+1)))</f>
        <v>-1.5612134461111716E-2</v>
      </c>
      <c r="AU214" s="91">
        <f ca="1">IF(AT214&gt;0,MAX(F214:INDIRECT("F"&amp;(ROW()-AO214+1))),MIN(F214:INDIRECT("F"&amp;(ROW()-AO214+1))))</f>
        <v>-1.575195385570503E-2</v>
      </c>
      <c r="AV214" s="92">
        <f t="shared" ca="1" si="79"/>
        <v>-694.38599999999201</v>
      </c>
      <c r="AW214" s="92">
        <f t="shared" ca="1" si="80"/>
        <v>0</v>
      </c>
      <c r="AX214" s="92">
        <f t="shared" ca="1" si="81"/>
        <v>-694.38599999999201</v>
      </c>
    </row>
    <row r="215" spans="1:50" x14ac:dyDescent="0.2">
      <c r="A215" s="587"/>
      <c r="B215" s="588">
        <f>'Raw Elevation Data'!F212</f>
        <v>10.400000000000103</v>
      </c>
      <c r="C215" s="588">
        <f ca="1">'Raw Elevation Data'!L212</f>
        <v>1851.4560000000079</v>
      </c>
      <c r="D215" s="588">
        <f t="shared" si="74"/>
        <v>5.0000000000000711E-2</v>
      </c>
      <c r="E215" s="595">
        <f t="shared" ca="1" si="82"/>
        <v>0.97164648305973278</v>
      </c>
      <c r="F215" s="577">
        <f t="shared" ca="1" si="83"/>
        <v>-1.5751953855704028E-2</v>
      </c>
      <c r="G215" s="590"/>
      <c r="H215" s="591"/>
      <c r="I215" s="592"/>
      <c r="J215" s="593"/>
      <c r="K215" s="572"/>
      <c r="L215" s="593">
        <f ca="1">IF($M215&gt;=0,(1+((TAN(ASIN(($C215-$C213)/(($B215-$B213)*5280))))/0.01)*(IF($B215&gt;=$BA$48,$BC$48+(($BC$49-$BC$48)/$BB$49)*(($B215-$BA$48)/0.05),IF($B215&gt;=$BA$47,$BC$47+(($BC$48-$BC$47)/$BB$48)*(($B215-$BA$47)/0.05),$BC$46))))*AVERAGE(AQ214:AQ215),   1+((TAN(ASIN(($C215-$C213)/(($B215-$B213)*5280))))/0.01)*(IF($B215&gt;=$BA$48,$BD$48+(($BD$49-$BD$48)/$BB$49)*(($B215-$BA$48)/0.05),IF($B215&gt;=$BA$47,$BD$47+(($BD$48-$BD$47)/$BB$48)*(($B215-$BA$47)/0.05),$BD$46))))</f>
        <v>0.97164648305973356</v>
      </c>
      <c r="M215" s="583">
        <f ca="1">C215-C213</f>
        <v>-8.3160000000000309</v>
      </c>
      <c r="N215" s="592"/>
      <c r="O215" s="644"/>
      <c r="P215" s="593"/>
      <c r="Q215" s="572"/>
      <c r="R215" s="593">
        <f ca="1">IF(S215&gt;=0,(1+((TAN(ASIN((C215-C211)/((B215-B211)*5280))))/0.01)*(IF(B211&gt;=$BA$48,$BC$48,IF(B211&gt;=$BA$47,$BC$47,$BC$46))))*AVERAGE(AQ212:AQ215),1+((TAN(ASIN((C215-C211)/((B215-B211)*5280))))/0.01)*(IF(B211&gt;=$BA$48,$BD$48,IF(B211&gt;=$BA$47,$BD$47,$BD$46))))</f>
        <v>0.97164648305973389</v>
      </c>
      <c r="S215" s="583">
        <f ca="1">C215-C211</f>
        <v>-16.631999999999834</v>
      </c>
      <c r="T215" s="593"/>
      <c r="U215" s="572"/>
      <c r="V215" s="594"/>
      <c r="W215" s="583"/>
      <c r="X215" s="593"/>
      <c r="Y215" s="572"/>
      <c r="Z215" s="595"/>
      <c r="AA215" s="583"/>
      <c r="AB215" s="593"/>
      <c r="AC215" s="572"/>
      <c r="AD215" s="595"/>
      <c r="AE215" s="583"/>
      <c r="AF215" s="593"/>
      <c r="AG215" s="596"/>
      <c r="AH215" s="613"/>
      <c r="AI215" s="613"/>
      <c r="AJ215" s="572"/>
      <c r="AK215" s="597"/>
      <c r="AL215" s="597"/>
      <c r="AM215" s="583"/>
      <c r="AN215" s="89">
        <f t="shared" ca="1" si="76"/>
        <v>8.500000000000103</v>
      </c>
      <c r="AO215" s="90">
        <f t="shared" ca="1" si="77"/>
        <v>170</v>
      </c>
      <c r="AP215" s="90">
        <f ca="1">IF($AO215=1,MATCH(1,$AO216:$AO$533,0),$AP214)</f>
        <v>487</v>
      </c>
      <c r="AQ215" s="594">
        <f t="shared" ca="1" si="78"/>
        <v>1</v>
      </c>
      <c r="AR215" s="594">
        <f t="shared" ca="1" si="84"/>
        <v>-1.5703433367641909E-2</v>
      </c>
      <c r="AS215" s="1">
        <f t="shared" ca="1" si="75"/>
        <v>0</v>
      </c>
      <c r="AT215" s="91">
        <f ca="1">AVERAGE(F215:INDIRECT("F"&amp;(ROW()-AO215+1)))</f>
        <v>-1.561295692813873E-2</v>
      </c>
      <c r="AU215" s="91">
        <f ca="1">IF(AT215&gt;0,MAX(F215:INDIRECT("F"&amp;(ROW()-AO215+1))),MIN(F215:INDIRECT("F"&amp;(ROW()-AO215+1))))</f>
        <v>-1.575195385570503E-2</v>
      </c>
      <c r="AV215" s="92">
        <f t="shared" ca="1" si="79"/>
        <v>-698.54399999999214</v>
      </c>
      <c r="AW215" s="92">
        <f t="shared" ca="1" si="80"/>
        <v>0</v>
      </c>
      <c r="AX215" s="92">
        <f t="shared" ca="1" si="81"/>
        <v>-698.54399999999214</v>
      </c>
    </row>
    <row r="216" spans="1:50" x14ac:dyDescent="0.2">
      <c r="A216" s="587"/>
      <c r="B216" s="588">
        <f>'Raw Elevation Data'!F213</f>
        <v>10.450000000000104</v>
      </c>
      <c r="C216" s="588">
        <f ca="1">'Raw Elevation Data'!L213</f>
        <v>1847.2980000000077</v>
      </c>
      <c r="D216" s="588">
        <f t="shared" si="74"/>
        <v>5.0000000000000711E-2</v>
      </c>
      <c r="E216" s="595">
        <f t="shared" ca="1" si="82"/>
        <v>0.97164648305973433</v>
      </c>
      <c r="F216" s="577">
        <f t="shared" ca="1" si="83"/>
        <v>-1.5751953855703167E-2</v>
      </c>
      <c r="G216" s="590"/>
      <c r="H216" s="591"/>
      <c r="I216" s="592"/>
      <c r="J216" s="593"/>
      <c r="K216" s="572"/>
      <c r="L216" s="593"/>
      <c r="M216" s="583"/>
      <c r="N216" s="592"/>
      <c r="O216" s="644"/>
      <c r="P216" s="593"/>
      <c r="Q216" s="572"/>
      <c r="R216" s="593"/>
      <c r="S216" s="583"/>
      <c r="T216" s="593"/>
      <c r="U216" s="572"/>
      <c r="V216" s="594"/>
      <c r="W216" s="583"/>
      <c r="X216" s="593"/>
      <c r="Y216" s="572"/>
      <c r="Z216" s="595"/>
      <c r="AA216" s="583"/>
      <c r="AB216" s="593"/>
      <c r="AC216" s="572"/>
      <c r="AD216" s="595"/>
      <c r="AE216" s="583"/>
      <c r="AF216" s="593"/>
      <c r="AG216" s="596"/>
      <c r="AH216" s="613"/>
      <c r="AI216" s="613"/>
      <c r="AJ216" s="572"/>
      <c r="AK216" s="597"/>
      <c r="AL216" s="597"/>
      <c r="AM216" s="583"/>
      <c r="AN216" s="89">
        <f t="shared" ca="1" si="76"/>
        <v>8.5500000000001037</v>
      </c>
      <c r="AO216" s="90">
        <f t="shared" ca="1" si="77"/>
        <v>171</v>
      </c>
      <c r="AP216" s="90">
        <f ca="1">IF($AO216=1,MATCH(1,$AO217:$AO$533,0),$AP215)</f>
        <v>487</v>
      </c>
      <c r="AQ216" s="594">
        <f t="shared" ca="1" si="78"/>
        <v>1</v>
      </c>
      <c r="AR216" s="594">
        <f t="shared" ca="1" si="84"/>
        <v>-1.5703433367641909E-2</v>
      </c>
      <c r="AS216" s="1">
        <f t="shared" ca="1" si="75"/>
        <v>0</v>
      </c>
      <c r="AT216" s="91">
        <f ca="1">AVERAGE(F216:INDIRECT("F"&amp;(ROW()-AO216+1)))</f>
        <v>-1.5613769775668347E-2</v>
      </c>
      <c r="AU216" s="91">
        <f ca="1">IF(AT216&gt;0,MAX(F216:INDIRECT("F"&amp;(ROW()-AO216+1))),MIN(F216:INDIRECT("F"&amp;(ROW()-AO216+1))))</f>
        <v>-1.575195385570503E-2</v>
      </c>
      <c r="AV216" s="92">
        <f t="shared" ca="1" si="79"/>
        <v>-702.70199999999227</v>
      </c>
      <c r="AW216" s="92">
        <f t="shared" ca="1" si="80"/>
        <v>0</v>
      </c>
      <c r="AX216" s="92">
        <f t="shared" ca="1" si="81"/>
        <v>-702.70199999999227</v>
      </c>
    </row>
    <row r="217" spans="1:50" x14ac:dyDescent="0.2">
      <c r="A217" s="587"/>
      <c r="B217" s="588">
        <f>'Raw Elevation Data'!F214</f>
        <v>10.500000000000105</v>
      </c>
      <c r="C217" s="588">
        <f ca="1">'Raw Elevation Data'!L214</f>
        <v>1843.1400000000081</v>
      </c>
      <c r="D217" s="588">
        <f t="shared" si="74"/>
        <v>5.0000000000000711E-2</v>
      </c>
      <c r="E217" s="595">
        <f t="shared" ca="1" si="82"/>
        <v>0.97164648305973589</v>
      </c>
      <c r="F217" s="577">
        <f t="shared" ca="1" si="83"/>
        <v>-1.5751953855702307E-2</v>
      </c>
      <c r="G217" s="590"/>
      <c r="H217" s="591"/>
      <c r="I217" s="592"/>
      <c r="J217" s="593"/>
      <c r="K217" s="572"/>
      <c r="L217" s="593">
        <f ca="1">IF($M217&gt;=0,(1+((TAN(ASIN(($C217-$C215)/(($B217-$B215)*5280))))/0.01)*(IF($B217&gt;=$BA$48,$BC$48+(($BC$49-$BC$48)/$BB$49)*(($B217-$BA$48)/0.05),IF($B217&gt;=$BA$47,$BC$47+(($BC$48-$BC$47)/$BB$48)*(($B217-$BA$47)/0.05),$BC$46))))*AVERAGE(AQ216:AQ217),   1+((TAN(ASIN(($C217-$C215)/(($B217-$B215)*5280))))/0.01)*(IF($B217&gt;=$BA$48,$BD$48+(($BD$49-$BD$48)/$BB$49)*(($B217-$BA$48)/0.05),IF($B217&gt;=$BA$47,$BD$47+(($BD$48-$BD$47)/$BB$48)*(($B217-$BA$47)/0.05),$BD$46))))</f>
        <v>0.97164648305973433</v>
      </c>
      <c r="M217" s="583">
        <f ca="1">C217-C215</f>
        <v>-8.3159999999998035</v>
      </c>
      <c r="N217" s="592"/>
      <c r="O217" s="644"/>
      <c r="P217" s="593"/>
      <c r="Q217" s="572"/>
      <c r="R217" s="593"/>
      <c r="S217" s="583"/>
      <c r="T217" s="593"/>
      <c r="U217" s="572"/>
      <c r="V217" s="594">
        <f ca="1">IF(W217&gt;=0,(1+((TAN(ASIN((C217-C212)/((B217-B212)*5280))))/0.01)*(IF(B212&gt;=$BA$48,$BC$48,IF(B212&gt;=$BA$47,$BC$47,$BC$46))))*AVERAGE(AQ213:AQ217),1+((TAN(ASIN((C217-C212)/((B217-B212)*5280))))/0.01)*(IF(B212&gt;=$BA$48,$BD$48,IF(B212&gt;=$BA$47,$BD$47,$BD$46))))</f>
        <v>0.97164648305973433</v>
      </c>
      <c r="W217" s="583">
        <f ca="1">C217-C212</f>
        <v>-20.789999999999509</v>
      </c>
      <c r="X217" s="593"/>
      <c r="Y217" s="572"/>
      <c r="Z217" s="595">
        <f ca="1">IF(AA217&gt;=0,(1+((TAN(ASIN((C217-C207)/((B217-B207)*5280))))/0.01)*(IF(B207&gt;=$BA$48,$BC$48,IF(B207&gt;=$BA$47,$BC$47,$BC$46))))*AVERAGE(AQ208:AQ217),1+((TAN(ASIN((C217-C207)/((B217-B207)*5280))))/0.01)*(IF(B207&gt;=$BA$48,$BD$48,IF(B207&gt;=$BA$47,$BD$47,$BD$46))))</f>
        <v>0.971646483059734</v>
      </c>
      <c r="AA217" s="583">
        <f ca="1">C217-C207</f>
        <v>-41.579999999999472</v>
      </c>
      <c r="AB217" s="593"/>
      <c r="AC217" s="572"/>
      <c r="AD217" s="595"/>
      <c r="AE217" s="583"/>
      <c r="AF217" s="593"/>
      <c r="AG217" s="596"/>
      <c r="AH217" s="613"/>
      <c r="AI217" s="613"/>
      <c r="AJ217" s="572"/>
      <c r="AK217" s="597"/>
      <c r="AL217" s="597"/>
      <c r="AM217" s="583"/>
      <c r="AN217" s="89">
        <f t="shared" ca="1" si="76"/>
        <v>8.6000000000001044</v>
      </c>
      <c r="AO217" s="90">
        <f t="shared" ca="1" si="77"/>
        <v>172</v>
      </c>
      <c r="AP217" s="90">
        <f ca="1">IF($AO217=1,MATCH(1,$AO218:$AO$533,0),$AP216)</f>
        <v>487</v>
      </c>
      <c r="AQ217" s="594">
        <f t="shared" ca="1" si="78"/>
        <v>1</v>
      </c>
      <c r="AR217" s="594">
        <f t="shared" ca="1" si="84"/>
        <v>-1.5703433367641909E-2</v>
      </c>
      <c r="AS217" s="1">
        <f t="shared" ca="1" si="75"/>
        <v>0</v>
      </c>
      <c r="AT217" s="91">
        <f ca="1">AVERAGE(F217:INDIRECT("F"&amp;(ROW()-AO217+1)))</f>
        <v>-1.5614573171482498E-2</v>
      </c>
      <c r="AU217" s="91">
        <f ca="1">IF(AT217&gt;0,MAX(F217:INDIRECT("F"&amp;(ROW()-AO217+1))),MIN(F217:INDIRECT("F"&amp;(ROW()-AO217+1))))</f>
        <v>-1.575195385570503E-2</v>
      </c>
      <c r="AV217" s="92">
        <f t="shared" ca="1" si="79"/>
        <v>-706.85999999999194</v>
      </c>
      <c r="AW217" s="92">
        <f t="shared" ca="1" si="80"/>
        <v>0</v>
      </c>
      <c r="AX217" s="92">
        <f t="shared" ca="1" si="81"/>
        <v>-706.85999999999194</v>
      </c>
    </row>
    <row r="218" spans="1:50" ht="13.5" thickBot="1" x14ac:dyDescent="0.25">
      <c r="A218" s="573" t="s">
        <v>316</v>
      </c>
      <c r="B218" s="598">
        <f>'Raw Elevation Data'!F215</f>
        <v>10.550000000000106</v>
      </c>
      <c r="C218" s="598">
        <f ca="1">'Raw Elevation Data'!L215</f>
        <v>1838.9820000000084</v>
      </c>
      <c r="D218" s="598">
        <f t="shared" si="74"/>
        <v>5.0000000000000711E-2</v>
      </c>
      <c r="E218" s="607">
        <f t="shared" ca="1" si="82"/>
        <v>0.97164648305973356</v>
      </c>
      <c r="F218" s="577">
        <f t="shared" ca="1" si="83"/>
        <v>-1.5751953855703597E-2</v>
      </c>
      <c r="G218" s="600">
        <f ca="1">IF(AVERAGE(E207:E218)&gt;$BA$68,AVERAGE(E207:E218),$BA$68)</f>
        <v>0.97633333333333328</v>
      </c>
      <c r="H218" s="601">
        <f ca="1">IF(SUMIF(L207:L218,"&gt;0")/COUNT(L207:L218)&gt;$BA$68,SUMIF(L207:L218,"&gt;0")/COUNT(L207:L218),$BA$68)</f>
        <v>0.97633333333333328</v>
      </c>
      <c r="I218" s="592"/>
      <c r="J218" s="593"/>
      <c r="K218" s="572"/>
      <c r="L218" s="593"/>
      <c r="M218" s="583"/>
      <c r="N218" s="592"/>
      <c r="O218" s="644"/>
      <c r="P218" s="593"/>
      <c r="Q218" s="572"/>
      <c r="R218" s="593"/>
      <c r="S218" s="583"/>
      <c r="T218" s="593"/>
      <c r="U218" s="572"/>
      <c r="V218" s="594"/>
      <c r="W218" s="583"/>
      <c r="X218" s="593"/>
      <c r="Y218" s="572"/>
      <c r="Z218" s="595"/>
      <c r="AA218" s="583"/>
      <c r="AB218" s="593"/>
      <c r="AC218" s="572"/>
      <c r="AD218" s="595"/>
      <c r="AE218" s="583"/>
      <c r="AF218" s="593"/>
      <c r="AG218" s="596"/>
      <c r="AH218" s="602">
        <f ca="1">(MAX(AW207:AW218)-MIN(AW207:AW218))*0.3048</f>
        <v>0</v>
      </c>
      <c r="AI218" s="602">
        <f ca="1">-((MAX(AX207:AX218)-MIN(AX207:AX218)))*0.3048</f>
        <v>-13.940942399999741</v>
      </c>
      <c r="AJ218" s="572"/>
      <c r="AK218" s="597"/>
      <c r="AL218" s="597"/>
      <c r="AM218" s="583"/>
      <c r="AN218" s="89">
        <f t="shared" ca="1" si="76"/>
        <v>8.6500000000001052</v>
      </c>
      <c r="AO218" s="90">
        <f t="shared" ca="1" si="77"/>
        <v>173</v>
      </c>
      <c r="AP218" s="90">
        <f ca="1">IF($AO218=1,MATCH(1,$AO219:$AO$533,0),$AP217)</f>
        <v>487</v>
      </c>
      <c r="AQ218" s="594">
        <f t="shared" ca="1" si="78"/>
        <v>1</v>
      </c>
      <c r="AR218" s="594">
        <f t="shared" ca="1" si="84"/>
        <v>-1.5703433367641909E-2</v>
      </c>
      <c r="AS218" s="1">
        <f t="shared" ca="1" si="75"/>
        <v>0</v>
      </c>
      <c r="AT218" s="91">
        <f ca="1">AVERAGE(F218:INDIRECT("F"&amp;(ROW()-AO218+1)))</f>
        <v>-1.5615367279483776E-2</v>
      </c>
      <c r="AU218" s="91">
        <f ca="1">IF(AT218&gt;0,MAX(F218:INDIRECT("F"&amp;(ROW()-AO218+1))),MIN(F218:INDIRECT("F"&amp;(ROW()-AO218+1))))</f>
        <v>-1.575195385570503E-2</v>
      </c>
      <c r="AV218" s="92">
        <f t="shared" ca="1" si="79"/>
        <v>-711.01799999999162</v>
      </c>
      <c r="AW218" s="92">
        <f t="shared" ca="1" si="80"/>
        <v>0</v>
      </c>
      <c r="AX218" s="92">
        <f t="shared" ca="1" si="81"/>
        <v>-711.01799999999162</v>
      </c>
    </row>
    <row r="219" spans="1:50" ht="13.5" thickTop="1" x14ac:dyDescent="0.2">
      <c r="A219" s="587"/>
      <c r="B219" s="588">
        <f>'Raw Elevation Data'!F216</f>
        <v>10.600000000000106</v>
      </c>
      <c r="C219" s="588">
        <f ca="1">'Raw Elevation Data'!L216</f>
        <v>1834.824000000008</v>
      </c>
      <c r="D219" s="588">
        <f t="shared" si="74"/>
        <v>5.0000000000000711E-2</v>
      </c>
      <c r="E219" s="595">
        <f t="shared" ca="1" si="82"/>
        <v>0.971646483059732</v>
      </c>
      <c r="F219" s="577">
        <f t="shared" ca="1" si="83"/>
        <v>-1.5751953855704461E-2</v>
      </c>
      <c r="G219" s="590"/>
      <c r="H219" s="591"/>
      <c r="I219" s="592"/>
      <c r="J219" s="593"/>
      <c r="K219" s="572"/>
      <c r="L219" s="593">
        <f ca="1">IF($M219&gt;=0,(1+((TAN(ASIN(($C219-$C217)/(($B219-$B217)*5280))))/0.01)*(IF($B219&gt;=$BA$48,$BC$48+(($BC$49-$BC$48)/$BB$49)*(($B219-$BA$48)/0.05),IF($B219&gt;=$BA$47,$BC$47+(($BC$48-$BC$47)/$BB$48)*(($B219-$BA$47)/0.05),$BC$46))))*AVERAGE(AQ218:AQ219),   1+((TAN(ASIN(($C219-$C217)/(($B219-$B217)*5280))))/0.01)*(IF($B219&gt;=$BA$48,$BD$48+(($BD$49-$BD$48)/$BB$49)*(($B219-$BA$48)/0.05),IF($B219&gt;=$BA$47,$BD$47+(($BD$48-$BD$47)/$BB$48)*(($B219-$BA$47)/0.05),$BD$46))))</f>
        <v>0.97164648305973356</v>
      </c>
      <c r="M219" s="583">
        <f ca="1">C219-C217</f>
        <v>-8.3160000000000309</v>
      </c>
      <c r="N219" s="592"/>
      <c r="O219" s="644"/>
      <c r="P219" s="593"/>
      <c r="Q219" s="572"/>
      <c r="R219" s="593">
        <f ca="1">IF(S219&gt;=0,(1+((TAN(ASIN((C219-C215)/((B219-B215)*5280))))/0.01)*(IF(B215&gt;=$BA$48,$BC$48,IF(B215&gt;=$BA$47,$BC$47,$BC$46))))*AVERAGE(AQ216:AQ219),1+((TAN(ASIN((C219-C215)/((B219-B215)*5280))))/0.01)*(IF(B215&gt;=$BA$48,$BD$48,IF(B215&gt;=$BA$47,$BD$47,$BD$46))))</f>
        <v>0.97164648305973389</v>
      </c>
      <c r="S219" s="583">
        <f ca="1">C219-C215</f>
        <v>-16.631999999999834</v>
      </c>
      <c r="T219" s="593"/>
      <c r="U219" s="572"/>
      <c r="V219" s="594"/>
      <c r="W219" s="583"/>
      <c r="X219" s="593"/>
      <c r="Y219" s="572"/>
      <c r="Z219" s="595"/>
      <c r="AA219" s="583"/>
      <c r="AB219" s="593"/>
      <c r="AC219" s="572"/>
      <c r="AD219" s="595"/>
      <c r="AE219" s="583"/>
      <c r="AF219" s="593"/>
      <c r="AG219" s="596"/>
      <c r="AH219" s="613"/>
      <c r="AI219" s="613"/>
      <c r="AJ219" s="572"/>
      <c r="AK219" s="597"/>
      <c r="AL219" s="597"/>
      <c r="AM219" s="583"/>
      <c r="AN219" s="89">
        <f t="shared" ca="1" si="76"/>
        <v>8.7000000000001059</v>
      </c>
      <c r="AO219" s="90">
        <f t="shared" ca="1" si="77"/>
        <v>174</v>
      </c>
      <c r="AP219" s="90">
        <f ca="1">IF($AO219=1,MATCH(1,$AO220:$AO$533,0),$AP218)</f>
        <v>487</v>
      </c>
      <c r="AQ219" s="594">
        <f t="shared" ca="1" si="78"/>
        <v>1</v>
      </c>
      <c r="AR219" s="594">
        <f t="shared" ca="1" si="84"/>
        <v>-1.5703433367641909E-2</v>
      </c>
      <c r="AS219" s="1">
        <f t="shared" ca="1" si="75"/>
        <v>0</v>
      </c>
      <c r="AT219" s="91">
        <f ca="1">AVERAGE(F219:INDIRECT("F"&amp;(ROW()-AO219+1)))</f>
        <v>-1.5616152259806882E-2</v>
      </c>
      <c r="AU219" s="91">
        <f ca="1">IF(AT219&gt;0,MAX(F219:INDIRECT("F"&amp;(ROW()-AO219+1))),MIN(F219:INDIRECT("F"&amp;(ROW()-AO219+1))))</f>
        <v>-1.575195385570503E-2</v>
      </c>
      <c r="AV219" s="92">
        <f t="shared" ca="1" si="79"/>
        <v>-715.17599999999197</v>
      </c>
      <c r="AW219" s="92">
        <f t="shared" ca="1" si="80"/>
        <v>0</v>
      </c>
      <c r="AX219" s="92">
        <f t="shared" ca="1" si="81"/>
        <v>-715.17599999999197</v>
      </c>
    </row>
    <row r="220" spans="1:50" x14ac:dyDescent="0.2">
      <c r="A220" s="587"/>
      <c r="B220" s="588">
        <f>'Raw Elevation Data'!F217</f>
        <v>10.650000000000107</v>
      </c>
      <c r="C220" s="588">
        <f ca="1">'Raw Elevation Data'!L217</f>
        <v>1830.6660000000079</v>
      </c>
      <c r="D220" s="588">
        <f t="shared" si="74"/>
        <v>5.0000000000000711E-2</v>
      </c>
      <c r="E220" s="595">
        <f t="shared" ca="1" si="82"/>
        <v>0.97164648305973356</v>
      </c>
      <c r="F220" s="577">
        <f t="shared" ca="1" si="83"/>
        <v>-1.5751953855703597E-2</v>
      </c>
      <c r="G220" s="590"/>
      <c r="H220" s="591"/>
      <c r="I220" s="592"/>
      <c r="J220" s="593"/>
      <c r="K220" s="572"/>
      <c r="L220" s="593"/>
      <c r="M220" s="583"/>
      <c r="N220" s="592"/>
      <c r="O220" s="644"/>
      <c r="P220" s="593"/>
      <c r="Q220" s="572"/>
      <c r="R220" s="593"/>
      <c r="S220" s="583"/>
      <c r="T220" s="593"/>
      <c r="U220" s="572"/>
      <c r="V220" s="594"/>
      <c r="W220" s="583"/>
      <c r="X220" s="593"/>
      <c r="Y220" s="572"/>
      <c r="Z220" s="595"/>
      <c r="AA220" s="583"/>
      <c r="AB220" s="593"/>
      <c r="AC220" s="572"/>
      <c r="AD220" s="595"/>
      <c r="AE220" s="583"/>
      <c r="AF220" s="593"/>
      <c r="AG220" s="596"/>
      <c r="AH220" s="613"/>
      <c r="AI220" s="613"/>
      <c r="AJ220" s="572"/>
      <c r="AK220" s="597"/>
      <c r="AL220" s="597"/>
      <c r="AM220" s="583"/>
      <c r="AN220" s="89">
        <f t="shared" ca="1" si="76"/>
        <v>8.7500000000001066</v>
      </c>
      <c r="AO220" s="90">
        <f t="shared" ca="1" si="77"/>
        <v>175</v>
      </c>
      <c r="AP220" s="90">
        <f ca="1">IF($AO220=1,MATCH(1,$AO221:$AO$533,0),$AP219)</f>
        <v>487</v>
      </c>
      <c r="AQ220" s="594">
        <f t="shared" ca="1" si="78"/>
        <v>1</v>
      </c>
      <c r="AR220" s="594">
        <f t="shared" ca="1" si="84"/>
        <v>-1.5703433367641909E-2</v>
      </c>
      <c r="AS220" s="1">
        <f t="shared" ca="1" si="75"/>
        <v>0</v>
      </c>
      <c r="AT220" s="91">
        <f ca="1">AVERAGE(F220:INDIRECT("F"&amp;(ROW()-AO220+1)))</f>
        <v>-1.5616928268926293E-2</v>
      </c>
      <c r="AU220" s="91">
        <f ca="1">IF(AT220&gt;0,MAX(F220:INDIRECT("F"&amp;(ROW()-AO220+1))),MIN(F220:INDIRECT("F"&amp;(ROW()-AO220+1))))</f>
        <v>-1.575195385570503E-2</v>
      </c>
      <c r="AV220" s="92">
        <f t="shared" ca="1" si="79"/>
        <v>-719.3339999999921</v>
      </c>
      <c r="AW220" s="92">
        <f t="shared" ca="1" si="80"/>
        <v>0</v>
      </c>
      <c r="AX220" s="92">
        <f t="shared" ca="1" si="81"/>
        <v>-719.3339999999921</v>
      </c>
    </row>
    <row r="221" spans="1:50" x14ac:dyDescent="0.2">
      <c r="A221" s="587"/>
      <c r="B221" s="588">
        <f>'Raw Elevation Data'!F218</f>
        <v>10.700000000000108</v>
      </c>
      <c r="C221" s="588">
        <f ca="1">'Raw Elevation Data'!L218</f>
        <v>1826.508000000008</v>
      </c>
      <c r="D221" s="588">
        <f t="shared" si="74"/>
        <v>5.0000000000000711E-2</v>
      </c>
      <c r="E221" s="595">
        <f t="shared" ca="1" si="82"/>
        <v>0.97164648305973511</v>
      </c>
      <c r="F221" s="577">
        <f t="shared" ca="1" si="83"/>
        <v>-1.5751953855702737E-2</v>
      </c>
      <c r="G221" s="590"/>
      <c r="H221" s="591"/>
      <c r="I221" s="592"/>
      <c r="J221" s="593"/>
      <c r="K221" s="572"/>
      <c r="L221" s="593">
        <f ca="1">IF($M221&gt;=0,(1+((TAN(ASIN(($C221-$C219)/(($B221-$B219)*5280))))/0.01)*(IF($B221&gt;=$BA$48,$BC$48+(($BC$49-$BC$48)/$BB$49)*(($B221-$BA$48)/0.05),IF($B221&gt;=$BA$47,$BC$47+(($BC$48-$BC$47)/$BB$48)*(($B221-$BA$47)/0.05),$BC$46))))*AVERAGE(AQ220:AQ221),   1+((TAN(ASIN(($C221-$C219)/(($B221-$B219)*5280))))/0.01)*(IF($B221&gt;=$BA$48,$BD$48+(($BD$49-$BD$48)/$BB$49)*(($B221-$BA$48)/0.05),IF($B221&gt;=$BA$47,$BD$47+(($BD$48-$BD$47)/$BB$48)*(($B221-$BA$47)/0.05),$BD$46))))</f>
        <v>0.97164648305973356</v>
      </c>
      <c r="M221" s="583">
        <f ca="1">C221-C219</f>
        <v>-8.3160000000000309</v>
      </c>
      <c r="N221" s="592"/>
      <c r="O221" s="644"/>
      <c r="P221" s="593"/>
      <c r="Q221" s="572"/>
      <c r="R221" s="593"/>
      <c r="S221" s="583"/>
      <c r="T221" s="593"/>
      <c r="U221" s="572"/>
      <c r="V221" s="594"/>
      <c r="W221" s="583"/>
      <c r="X221" s="593"/>
      <c r="Y221" s="572"/>
      <c r="Z221" s="595"/>
      <c r="AA221" s="583"/>
      <c r="AB221" s="593"/>
      <c r="AC221" s="572"/>
      <c r="AD221" s="595"/>
      <c r="AE221" s="583"/>
      <c r="AF221" s="593"/>
      <c r="AG221" s="596"/>
      <c r="AH221" s="613"/>
      <c r="AI221" s="613"/>
      <c r="AJ221" s="572"/>
      <c r="AK221" s="597"/>
      <c r="AL221" s="597"/>
      <c r="AM221" s="583"/>
      <c r="AN221" s="89">
        <f t="shared" ca="1" si="76"/>
        <v>8.8000000000001073</v>
      </c>
      <c r="AO221" s="90">
        <f t="shared" ca="1" si="77"/>
        <v>176</v>
      </c>
      <c r="AP221" s="90">
        <f ca="1">IF($AO221=1,MATCH(1,$AO222:$AO$533,0),$AP220)</f>
        <v>487</v>
      </c>
      <c r="AQ221" s="594">
        <f t="shared" ca="1" si="78"/>
        <v>1</v>
      </c>
      <c r="AR221" s="594">
        <f t="shared" ca="1" si="84"/>
        <v>-1.5703433367641909E-2</v>
      </c>
      <c r="AS221" s="1">
        <f t="shared" ca="1" si="75"/>
        <v>0</v>
      </c>
      <c r="AT221" s="91">
        <f ca="1">AVERAGE(F221:INDIRECT("F"&amp;(ROW()-AO221+1)))</f>
        <v>-1.561769545976025E-2</v>
      </c>
      <c r="AU221" s="91">
        <f ca="1">IF(AT221&gt;0,MAX(F221:INDIRECT("F"&amp;(ROW()-AO221+1))),MIN(F221:INDIRECT("F"&amp;(ROW()-AO221+1))))</f>
        <v>-1.575195385570503E-2</v>
      </c>
      <c r="AV221" s="92">
        <f t="shared" ca="1" si="79"/>
        <v>-723.491999999992</v>
      </c>
      <c r="AW221" s="92">
        <f t="shared" ca="1" si="80"/>
        <v>0</v>
      </c>
      <c r="AX221" s="92">
        <f t="shared" ca="1" si="81"/>
        <v>-723.491999999992</v>
      </c>
    </row>
    <row r="222" spans="1:50" x14ac:dyDescent="0.2">
      <c r="A222" s="587"/>
      <c r="B222" s="588">
        <f>'Raw Elevation Data'!F219</f>
        <v>10.750000000000108</v>
      </c>
      <c r="C222" s="588">
        <f ca="1">'Raw Elevation Data'!L219</f>
        <v>1822.3500000000083</v>
      </c>
      <c r="D222" s="588">
        <f t="shared" si="74"/>
        <v>5.0000000000000711E-2</v>
      </c>
      <c r="E222" s="595">
        <f t="shared" ca="1" si="82"/>
        <v>0.97164648305973433</v>
      </c>
      <c r="F222" s="577">
        <f t="shared" ca="1" si="83"/>
        <v>-1.5751953855703167E-2</v>
      </c>
      <c r="G222" s="590"/>
      <c r="H222" s="591"/>
      <c r="I222" s="592"/>
      <c r="J222" s="593"/>
      <c r="K222" s="572"/>
      <c r="L222" s="593"/>
      <c r="M222" s="583"/>
      <c r="N222" s="592"/>
      <c r="O222" s="644"/>
      <c r="P222" s="593"/>
      <c r="Q222" s="572"/>
      <c r="R222" s="593"/>
      <c r="S222" s="583"/>
      <c r="T222" s="593"/>
      <c r="U222" s="572"/>
      <c r="V222" s="594">
        <f ca="1">IF(W222&gt;=0,(1+((TAN(ASIN((C222-C217)/((B222-B217)*5280))))/0.01)*(IF(B217&gt;=$BA$48,$BC$48,IF(B217&gt;=$BA$47,$BC$47,$BC$46))))*AVERAGE(AQ218:AQ222),1+((TAN(ASIN((C222-C217)/((B222-B217)*5280))))/0.01)*(IF(B217&gt;=$BA$48,$BD$48,IF(B217&gt;=$BA$47,$BD$47,$BD$46))))</f>
        <v>0.971646483059734</v>
      </c>
      <c r="W222" s="583">
        <f ca="1">C222-C217</f>
        <v>-20.789999999999736</v>
      </c>
      <c r="X222" s="593"/>
      <c r="Y222" s="572"/>
      <c r="Z222" s="595"/>
      <c r="AA222" s="583"/>
      <c r="AB222" s="593"/>
      <c r="AC222" s="572"/>
      <c r="AD222" s="595"/>
      <c r="AE222" s="583"/>
      <c r="AF222" s="593"/>
      <c r="AG222" s="596"/>
      <c r="AH222" s="613"/>
      <c r="AI222" s="613"/>
      <c r="AJ222" s="572"/>
      <c r="AK222" s="597"/>
      <c r="AL222" s="597"/>
      <c r="AM222" s="583"/>
      <c r="AN222" s="267">
        <f t="shared" ca="1" si="76"/>
        <v>8.850000000000108</v>
      </c>
      <c r="AO222" s="90">
        <f t="shared" ca="1" si="77"/>
        <v>177</v>
      </c>
      <c r="AP222" s="90">
        <f ca="1">IF($AO222=1,MATCH(1,$AO223:$AO$533,0),$AP221)</f>
        <v>487</v>
      </c>
      <c r="AQ222" s="594">
        <f t="shared" ca="1" si="78"/>
        <v>1</v>
      </c>
      <c r="AR222" s="594">
        <f t="shared" ca="1" si="84"/>
        <v>-1.5703433367641909E-2</v>
      </c>
      <c r="AS222" s="1">
        <f t="shared" ca="1" si="75"/>
        <v>0</v>
      </c>
      <c r="AT222" s="91">
        <f ca="1">AVERAGE(F222:INDIRECT("F"&amp;(ROW()-AO222+1)))</f>
        <v>-1.5618453981771226E-2</v>
      </c>
      <c r="AU222" s="91">
        <f ca="1">IF(AT222&gt;0,MAX(F222:INDIRECT("F"&amp;(ROW()-AO222+1))),MIN(F222:INDIRECT("F"&amp;(ROW()-AO222+1))))</f>
        <v>-1.575195385570503E-2</v>
      </c>
      <c r="AV222" s="92">
        <f t="shared" ca="1" si="79"/>
        <v>-727.64999999999168</v>
      </c>
      <c r="AW222" s="92">
        <f t="shared" ca="1" si="80"/>
        <v>0</v>
      </c>
      <c r="AX222" s="92">
        <f t="shared" ca="1" si="81"/>
        <v>-727.64999999999168</v>
      </c>
    </row>
    <row r="223" spans="1:50" x14ac:dyDescent="0.2">
      <c r="A223" s="587"/>
      <c r="B223" s="588">
        <f>'Raw Elevation Data'!F220</f>
        <v>10.800000000000109</v>
      </c>
      <c r="C223" s="588">
        <f ca="1">'Raw Elevation Data'!L220</f>
        <v>1818.1920000000082</v>
      </c>
      <c r="D223" s="588">
        <f t="shared" si="74"/>
        <v>5.0000000000000711E-2</v>
      </c>
      <c r="E223" s="595">
        <f t="shared" ca="1" si="82"/>
        <v>0.97164648305973278</v>
      </c>
      <c r="F223" s="577">
        <f t="shared" ca="1" si="83"/>
        <v>-1.5751953855704028E-2</v>
      </c>
      <c r="G223" s="590"/>
      <c r="H223" s="591"/>
      <c r="I223" s="592"/>
      <c r="J223" s="593"/>
      <c r="K223" s="572"/>
      <c r="L223" s="593">
        <f ca="1">IF($M223&gt;=0,(1+((TAN(ASIN(($C223-$C221)/(($B223-$B221)*5280))))/0.01)*(IF($B223&gt;=$BA$48,$BC$48+(($BC$49-$BC$48)/$BB$49)*(($B223-$BA$48)/0.05),IF($B223&gt;=$BA$47,$BC$47+(($BC$48-$BC$47)/$BB$48)*(($B223-$BA$47)/0.05),$BC$46))))*AVERAGE(AQ222:AQ223),   1+((TAN(ASIN(($C223-$C221)/(($B223-$B221)*5280))))/0.01)*(IF($B223&gt;=$BA$48,$BD$48+(($BD$49-$BD$48)/$BB$49)*(($B223-$BA$48)/0.05),IF($B223&gt;=$BA$47,$BD$47+(($BD$48-$BD$47)/$BB$48)*(($B223-$BA$47)/0.05),$BD$46))))</f>
        <v>0.97164648305973433</v>
      </c>
      <c r="M223" s="583">
        <f ca="1">C223-C221</f>
        <v>-8.3159999999998035</v>
      </c>
      <c r="N223" s="592"/>
      <c r="O223" s="644"/>
      <c r="P223" s="593"/>
      <c r="Q223" s="572"/>
      <c r="R223" s="593">
        <f ca="1">IF(S223&gt;=0,(1+((TAN(ASIN((C223-C219)/((B223-B219)*5280))))/0.01)*(IF(B219&gt;=$BA$48,$BC$48,IF(B219&gt;=$BA$47,$BC$47,$BC$46))))*AVERAGE(AQ220:AQ223),1+((TAN(ASIN((C223-C219)/((B223-B219)*5280))))/0.01)*(IF(B219&gt;=$BA$48,$BD$48,IF(B219&gt;=$BA$47,$BD$47,$BD$46))))</f>
        <v>0.97164648305973389</v>
      </c>
      <c r="S223" s="583">
        <f ca="1">C223-C219</f>
        <v>-16.631999999999834</v>
      </c>
      <c r="T223" s="593"/>
      <c r="U223" s="572"/>
      <c r="V223" s="594"/>
      <c r="W223" s="583"/>
      <c r="X223" s="593"/>
      <c r="Y223" s="572"/>
      <c r="Z223" s="595"/>
      <c r="AA223" s="583"/>
      <c r="AB223" s="593"/>
      <c r="AC223" s="572"/>
      <c r="AD223" s="595"/>
      <c r="AE223" s="583"/>
      <c r="AF223" s="593"/>
      <c r="AG223" s="596"/>
      <c r="AH223" s="613"/>
      <c r="AI223" s="613"/>
      <c r="AJ223" s="572"/>
      <c r="AK223" s="597"/>
      <c r="AL223" s="597"/>
      <c r="AM223" s="583"/>
      <c r="AN223" s="89">
        <f t="shared" ca="1" si="76"/>
        <v>8.9000000000001087</v>
      </c>
      <c r="AO223" s="90">
        <f t="shared" ca="1" si="77"/>
        <v>178</v>
      </c>
      <c r="AP223" s="90">
        <f ca="1">IF($AO223=1,MATCH(1,$AO224:$AO$533,0),$AP222)</f>
        <v>487</v>
      </c>
      <c r="AQ223" s="594">
        <f t="shared" ca="1" si="78"/>
        <v>1</v>
      </c>
      <c r="AR223" s="594">
        <f t="shared" ca="1" si="84"/>
        <v>-1.5703433367641909E-2</v>
      </c>
      <c r="AS223" s="1">
        <f t="shared" ca="1" si="75"/>
        <v>0</v>
      </c>
      <c r="AT223" s="91">
        <f ca="1">AVERAGE(F223:INDIRECT("F"&amp;(ROW()-AO223+1)))</f>
        <v>-1.5619203981062984E-2</v>
      </c>
      <c r="AU223" s="91">
        <f ca="1">IF(AT223&gt;0,MAX(F223:INDIRECT("F"&amp;(ROW()-AO223+1))),MIN(F223:INDIRECT("F"&amp;(ROW()-AO223+1))))</f>
        <v>-1.575195385570503E-2</v>
      </c>
      <c r="AV223" s="92">
        <f t="shared" ca="1" si="79"/>
        <v>-731.80799999999181</v>
      </c>
      <c r="AW223" s="92">
        <f t="shared" ca="1" si="80"/>
        <v>0</v>
      </c>
      <c r="AX223" s="92">
        <f t="shared" ca="1" si="81"/>
        <v>-731.80799999999181</v>
      </c>
    </row>
    <row r="224" spans="1:50" x14ac:dyDescent="0.2">
      <c r="A224" s="587"/>
      <c r="B224" s="588">
        <f>'Raw Elevation Data'!F221</f>
        <v>10.85000000000011</v>
      </c>
      <c r="C224" s="588">
        <f ca="1">'Raw Elevation Data'!L221</f>
        <v>1814.0340000000081</v>
      </c>
      <c r="D224" s="588">
        <f t="shared" si="74"/>
        <v>5.0000000000000711E-2</v>
      </c>
      <c r="E224" s="595">
        <f t="shared" ca="1" si="82"/>
        <v>0.97164648305973433</v>
      </c>
      <c r="F224" s="577">
        <f t="shared" ca="1" si="83"/>
        <v>-1.5751953855703167E-2</v>
      </c>
      <c r="G224" s="590"/>
      <c r="H224" s="591"/>
      <c r="I224" s="592"/>
      <c r="J224" s="593"/>
      <c r="K224" s="572"/>
      <c r="L224" s="593"/>
      <c r="M224" s="583"/>
      <c r="N224" s="592"/>
      <c r="O224" s="644"/>
      <c r="P224" s="593"/>
      <c r="Q224" s="572"/>
      <c r="R224" s="593"/>
      <c r="S224" s="583"/>
      <c r="T224" s="593"/>
      <c r="U224" s="572"/>
      <c r="V224" s="594"/>
      <c r="W224" s="583"/>
      <c r="X224" s="593"/>
      <c r="Y224" s="572"/>
      <c r="Z224" s="595"/>
      <c r="AA224" s="583"/>
      <c r="AB224" s="593"/>
      <c r="AC224" s="572"/>
      <c r="AD224" s="595"/>
      <c r="AE224" s="583"/>
      <c r="AF224" s="593"/>
      <c r="AG224" s="596"/>
      <c r="AH224" s="613"/>
      <c r="AI224" s="613"/>
      <c r="AJ224" s="572"/>
      <c r="AK224" s="597"/>
      <c r="AL224" s="597"/>
      <c r="AM224" s="583"/>
      <c r="AN224" s="89">
        <f t="shared" ca="1" si="76"/>
        <v>8.9500000000001094</v>
      </c>
      <c r="AO224" s="90">
        <f t="shared" ca="1" si="77"/>
        <v>179</v>
      </c>
      <c r="AP224" s="90">
        <f ca="1">IF($AO224=1,MATCH(1,$AO225:$AO$533,0),$AP223)</f>
        <v>487</v>
      </c>
      <c r="AQ224" s="594">
        <f t="shared" ca="1" si="78"/>
        <v>1</v>
      </c>
      <c r="AR224" s="594">
        <f t="shared" ca="1" si="84"/>
        <v>-1.5703433367641909E-2</v>
      </c>
      <c r="AS224" s="1">
        <f t="shared" ca="1" si="75"/>
        <v>0</v>
      </c>
      <c r="AT224" s="91">
        <f ca="1">AVERAGE(F224:INDIRECT("F"&amp;(ROW()-AO224+1)))</f>
        <v>-1.5619945600474382E-2</v>
      </c>
      <c r="AU224" s="91">
        <f ca="1">IF(AT224&gt;0,MAX(F224:INDIRECT("F"&amp;(ROW()-AO224+1))),MIN(F224:INDIRECT("F"&amp;(ROW()-AO224+1))))</f>
        <v>-1.575195385570503E-2</v>
      </c>
      <c r="AV224" s="92">
        <f t="shared" ca="1" si="79"/>
        <v>-735.96599999999194</v>
      </c>
      <c r="AW224" s="92">
        <f t="shared" ca="1" si="80"/>
        <v>0</v>
      </c>
      <c r="AX224" s="92">
        <f t="shared" ca="1" si="81"/>
        <v>-735.96599999999194</v>
      </c>
    </row>
    <row r="225" spans="1:50" x14ac:dyDescent="0.2">
      <c r="A225" s="587"/>
      <c r="B225" s="588">
        <f>'Raw Elevation Data'!F222</f>
        <v>10.90000000000011</v>
      </c>
      <c r="C225" s="588">
        <f ca="1">'Raw Elevation Data'!L222</f>
        <v>1809.8760000000084</v>
      </c>
      <c r="D225" s="588">
        <f t="shared" si="74"/>
        <v>5.0000000000000711E-2</v>
      </c>
      <c r="E225" s="595">
        <f t="shared" ca="1" si="82"/>
        <v>0.97164648305973511</v>
      </c>
      <c r="F225" s="577">
        <f t="shared" ca="1" si="83"/>
        <v>-1.5751953855702737E-2</v>
      </c>
      <c r="G225" s="590"/>
      <c r="H225" s="591"/>
      <c r="I225" s="592"/>
      <c r="J225" s="593"/>
      <c r="K225" s="572"/>
      <c r="L225" s="593">
        <f ca="1">IF($M225&gt;=0,(1+((TAN(ASIN(($C225-$C223)/(($B225-$B223)*5280))))/0.01)*(IF($B225&gt;=$BA$48,$BC$48+(($BC$49-$BC$48)/$BB$49)*(($B225-$BA$48)/0.05),IF($B225&gt;=$BA$47,$BC$47+(($BC$48-$BC$47)/$BB$48)*(($B225-$BA$47)/0.05),$BC$46))))*AVERAGE(AQ224:AQ225),   1+((TAN(ASIN(($C225-$C223)/(($B225-$B223)*5280))))/0.01)*(IF($B225&gt;=$BA$48,$BD$48+(($BD$49-$BD$48)/$BB$49)*(($B225-$BA$48)/0.05),IF($B225&gt;=$BA$47,$BD$47+(($BD$48-$BD$47)/$BB$48)*(($B225-$BA$47)/0.05),$BD$46))))</f>
        <v>0.97164648305973433</v>
      </c>
      <c r="M225" s="583">
        <f ca="1">C225-C223</f>
        <v>-8.3159999999998035</v>
      </c>
      <c r="N225" s="592"/>
      <c r="O225" s="644"/>
      <c r="P225" s="593"/>
      <c r="Q225" s="572"/>
      <c r="R225" s="593"/>
      <c r="S225" s="583"/>
      <c r="T225" s="593"/>
      <c r="U225" s="572"/>
      <c r="V225" s="594"/>
      <c r="W225" s="583"/>
      <c r="X225" s="593"/>
      <c r="Y225" s="572"/>
      <c r="Z225" s="595"/>
      <c r="AA225" s="583"/>
      <c r="AB225" s="593"/>
      <c r="AC225" s="572"/>
      <c r="AD225" s="595"/>
      <c r="AE225" s="583"/>
      <c r="AF225" s="593"/>
      <c r="AG225" s="596"/>
      <c r="AH225" s="613"/>
      <c r="AI225" s="613"/>
      <c r="AJ225" s="572"/>
      <c r="AK225" s="597"/>
      <c r="AL225" s="597"/>
      <c r="AM225" s="583"/>
      <c r="AN225" s="89">
        <f t="shared" ca="1" si="76"/>
        <v>9.0000000000001101</v>
      </c>
      <c r="AO225" s="90">
        <f t="shared" ca="1" si="77"/>
        <v>180</v>
      </c>
      <c r="AP225" s="90">
        <f ca="1">IF($AO225=1,MATCH(1,$AO226:$AO$533,0),$AP224)</f>
        <v>487</v>
      </c>
      <c r="AQ225" s="594">
        <f t="shared" ca="1" si="78"/>
        <v>1</v>
      </c>
      <c r="AR225" s="594">
        <f t="shared" ca="1" si="84"/>
        <v>-1.5703433367641909E-2</v>
      </c>
      <c r="AS225" s="1">
        <f t="shared" ca="1" si="75"/>
        <v>0</v>
      </c>
      <c r="AT225" s="91">
        <f ca="1">AVERAGE(F225:INDIRECT("F"&amp;(ROW()-AO225+1)))</f>
        <v>-1.5620678979670094E-2</v>
      </c>
      <c r="AU225" s="91">
        <f ca="1">IF(AT225&gt;0,MAX(F225:INDIRECT("F"&amp;(ROW()-AO225+1))),MIN(F225:INDIRECT("F"&amp;(ROW()-AO225+1))))</f>
        <v>-1.575195385570503E-2</v>
      </c>
      <c r="AV225" s="92">
        <f t="shared" ca="1" si="79"/>
        <v>-740.12399999999161</v>
      </c>
      <c r="AW225" s="92">
        <f t="shared" ca="1" si="80"/>
        <v>0</v>
      </c>
      <c r="AX225" s="92">
        <f t="shared" ca="1" si="81"/>
        <v>-740.12399999999161</v>
      </c>
    </row>
    <row r="226" spans="1:50" x14ac:dyDescent="0.2">
      <c r="A226" s="587"/>
      <c r="B226" s="588">
        <f>'Raw Elevation Data'!F223</f>
        <v>10.950000000000111</v>
      </c>
      <c r="C226" s="588">
        <f ca="1">'Raw Elevation Data'!L223</f>
        <v>1805.7180000000085</v>
      </c>
      <c r="D226" s="588">
        <f t="shared" si="74"/>
        <v>5.0000000000000711E-2</v>
      </c>
      <c r="E226" s="595">
        <f t="shared" ca="1" si="82"/>
        <v>0.97164648305973356</v>
      </c>
      <c r="F226" s="577">
        <f t="shared" ca="1" si="83"/>
        <v>-1.5751953855703597E-2</v>
      </c>
      <c r="G226" s="590"/>
      <c r="H226" s="591"/>
      <c r="I226" s="592"/>
      <c r="J226" s="593"/>
      <c r="K226" s="572"/>
      <c r="L226" s="593"/>
      <c r="M226" s="583"/>
      <c r="N226" s="592"/>
      <c r="O226" s="644"/>
      <c r="P226" s="593"/>
      <c r="Q226" s="572"/>
      <c r="R226" s="593"/>
      <c r="S226" s="583"/>
      <c r="T226" s="593"/>
      <c r="U226" s="572"/>
      <c r="V226" s="594"/>
      <c r="W226" s="583"/>
      <c r="X226" s="593"/>
      <c r="Y226" s="572"/>
      <c r="Z226" s="595"/>
      <c r="AA226" s="583"/>
      <c r="AB226" s="593"/>
      <c r="AC226" s="572"/>
      <c r="AD226" s="595"/>
      <c r="AE226" s="583"/>
      <c r="AF226" s="593"/>
      <c r="AG226" s="596"/>
      <c r="AH226" s="613"/>
      <c r="AI226" s="613"/>
      <c r="AJ226" s="572"/>
      <c r="AK226" s="597"/>
      <c r="AL226" s="597"/>
      <c r="AM226" s="583"/>
      <c r="AN226" s="267">
        <f t="shared" ca="1" si="76"/>
        <v>9.0500000000001108</v>
      </c>
      <c r="AO226" s="90">
        <f t="shared" ca="1" si="77"/>
        <v>181</v>
      </c>
      <c r="AP226" s="90">
        <f ca="1">IF($AO226=1,MATCH(1,$AO227:$AO$533,0),$AP225)</f>
        <v>487</v>
      </c>
      <c r="AQ226" s="594">
        <f t="shared" ca="1" si="78"/>
        <v>1</v>
      </c>
      <c r="AR226" s="594">
        <f t="shared" ca="1" si="84"/>
        <v>-1.5703433367641909E-2</v>
      </c>
      <c r="AS226" s="1">
        <f t="shared" ca="1" si="75"/>
        <v>0</v>
      </c>
      <c r="AT226" s="91">
        <f ca="1">AVERAGE(F226:INDIRECT("F"&amp;(ROW()-AO226+1)))</f>
        <v>-1.562140425522829E-2</v>
      </c>
      <c r="AU226" s="91">
        <f ca="1">IF(AT226&gt;0,MAX(F226:INDIRECT("F"&amp;(ROW()-AO226+1))),MIN(F226:INDIRECT("F"&amp;(ROW()-AO226+1))))</f>
        <v>-1.575195385570503E-2</v>
      </c>
      <c r="AV226" s="92">
        <f t="shared" ca="1" si="79"/>
        <v>-744.28199999999151</v>
      </c>
      <c r="AW226" s="92">
        <f t="shared" ca="1" si="80"/>
        <v>0</v>
      </c>
      <c r="AX226" s="92">
        <f t="shared" ca="1" si="81"/>
        <v>-744.28199999999151</v>
      </c>
    </row>
    <row r="227" spans="1:50" x14ac:dyDescent="0.2">
      <c r="A227" s="587"/>
      <c r="B227" s="574">
        <f>'Raw Elevation Data'!F224</f>
        <v>11.000000000000112</v>
      </c>
      <c r="C227" s="575">
        <f ca="1">'Raw Elevation Data'!L224</f>
        <v>1801.5600000000084</v>
      </c>
      <c r="D227" s="576">
        <f t="shared" si="74"/>
        <v>5.0000000000000711E-2</v>
      </c>
      <c r="E227" s="572">
        <f t="shared" ca="1" si="82"/>
        <v>0.97164648305973278</v>
      </c>
      <c r="F227" s="577">
        <f t="shared" ca="1" si="83"/>
        <v>-1.5751953855704028E-2</v>
      </c>
      <c r="G227" s="590"/>
      <c r="H227" s="591"/>
      <c r="I227" s="603"/>
      <c r="J227" s="604">
        <f ca="1">IF(AVERAGE(E208:E227)&gt;$BA$68,AVERAGE(E208:E227),$BA$68)</f>
        <v>0.97633333333333328</v>
      </c>
      <c r="K227" s="572"/>
      <c r="L227" s="582">
        <f ca="1">IF($M227&gt;=0,(1+((TAN(ASIN(($C227-$C225)/(($B227-$B225)*5280))))/0.01)*(IF($B227&gt;=$BA$48,$BC$48+(($BC$49-$BC$48)/$BB$49)*(($B227-$BA$48)/0.05),IF($B227&gt;=$BA$47,$BC$47+(($BC$48-$BC$47)/$BB$48)*(($B227-$BA$47)/0.05),$BC$46))))*AVERAGE(AQ226:AQ227),   1+((TAN(ASIN(($C227-$C225)/(($B227-$B225)*5280))))/0.01)*(IF($B227&gt;=$BA$48,$BD$48+(($BD$49-$BD$48)/$BB$49)*(($B227-$BA$48)/0.05),IF($B227&gt;=$BA$47,$BD$47+(($BD$48-$BD$47)/$BB$48)*(($B227-$BA$47)/0.05),$BD$46))))</f>
        <v>0.97164648305973356</v>
      </c>
      <c r="M227" s="583">
        <f ca="1">C227-C225</f>
        <v>-8.3160000000000309</v>
      </c>
      <c r="N227" s="592"/>
      <c r="O227" s="604">
        <f ca="1">AVERAGE(L209,L211,L213,L215,L217,L219,L221,L223,L225,L227)</f>
        <v>0.971646483059734</v>
      </c>
      <c r="P227" s="601">
        <f ca="1">IF(AVERAGE(L209,L211,L213,L215,L217,L219,L221,L223,L225,L227)&gt;$BA$68,AVERAGE(L209,L211,L213,L215,L217,L219,L221,L223,L225,L227),$BA$68)</f>
        <v>0.97633333333333328</v>
      </c>
      <c r="Q227" s="572"/>
      <c r="R227" s="582">
        <f ca="1">IF(S227&gt;=0,(1+((TAN(ASIN((C227-C223)/((B227-B223)*5280))))/0.01)*(IF(B223&gt;=$BA$48,$BC$48,IF(B223&gt;=$BA$47,$BC$47,$BC$46))))*AVERAGE(AQ224:AQ227),1+((TAN(ASIN((C227-C223)/((B227-B223)*5280))))/0.01)*(IF(B223&gt;=$BA$48,$BD$48,IF(B223&gt;=$BA$47,$BD$47,$BD$46))))</f>
        <v>0.97164648305973389</v>
      </c>
      <c r="S227" s="583">
        <f ca="1">C227-C223</f>
        <v>-16.631999999999834</v>
      </c>
      <c r="T227" s="601">
        <f ca="1">IF(AVERAGE(R211,R215,R219,R223,R227)&gt;$BA$68,AVERAGE(R211,R215,R219,R223,R227),$BA$68)</f>
        <v>0.97633333333333328</v>
      </c>
      <c r="U227" s="572"/>
      <c r="V227" s="585">
        <f ca="1">IF(W227&gt;=0,(1+((TAN(ASIN((C227-C222)/((B227-B222)*5280))))/0.01)*(IF(B222&gt;=$BA$48,$BC$48,IF(B222&gt;=$BA$47,$BC$47,$BC$46))))*AVERAGE(AQ223:AQ227),1+((TAN(ASIN((C227-C222)/((B227-B222)*5280))))/0.01)*(IF(B222&gt;=$BA$48,$BD$48,IF(B222&gt;=$BA$47,$BD$47,$BD$46))))</f>
        <v>0.97164648305973367</v>
      </c>
      <c r="W227" s="583">
        <f ca="1">C227-C222</f>
        <v>-20.789999999999964</v>
      </c>
      <c r="X227" s="601">
        <f ca="1">IF(AVERAGE(V212,V217,V222,V227)&gt;$BA$68,AVERAGE(V212,V217,V222,V227),$BA$68)</f>
        <v>0.97633333333333328</v>
      </c>
      <c r="Y227" s="572"/>
      <c r="Z227" s="572">
        <f ca="1">IF(AA227&gt;=0,(1+((TAN(ASIN((C227-C217)/((B227-B217)*5280))))/0.01)*(IF(B217&gt;=$BA$48,$BC$48,IF(B217&gt;=$BA$47,$BC$47,$BC$46))))*AVERAGE(AQ218:AQ227),1+((TAN(ASIN((C227-C217)/((B227-B217)*5280))))/0.01)*(IF(B217&gt;=$BA$48,$BD$48,IF(B217&gt;=$BA$47,$BD$47,$BD$46))))</f>
        <v>0.97164648305973378</v>
      </c>
      <c r="AA227" s="583">
        <f ca="1">C227-C217</f>
        <v>-41.5799999999997</v>
      </c>
      <c r="AB227" s="601">
        <f ca="1">IF(AVERAGE(Z227,Z217)&gt;$BA$68,AVERAGE(Z227,Z217),$BA$68)</f>
        <v>0.97633333333333328</v>
      </c>
      <c r="AC227" s="572"/>
      <c r="AD227" s="572">
        <f ca="1">IF(AE227&gt;=0,(1+((TAN(ASIN((C227-C207)/((B227-B207)*5280))))/0.01)*(IF(B207&gt;=$BA$48,$BC$48,IF(B207&gt;=$BA$47,$BC$47,$BC$46))))*AVERAGE(AQ208:AQ227),1+((TAN(ASIN((C227-C207)/((B227-B207)*5280))))/0.01)*(IF(B207&gt;=$BA$48,$BD$48,IF(B207&gt;=$BA$47,$BD$47,$BD$46))))</f>
        <v>0.97164648305973389</v>
      </c>
      <c r="AE227" s="583">
        <f ca="1">C227-C207</f>
        <v>-83.159999999999172</v>
      </c>
      <c r="AF227" s="601">
        <f ca="1">IF(AD227&gt;$BA$68,AD227,$BA$68)</f>
        <v>0.97633333333333328</v>
      </c>
      <c r="AG227" s="586"/>
      <c r="AH227" s="594"/>
      <c r="AI227" s="594"/>
      <c r="AJ227" s="572"/>
      <c r="AK227" s="605">
        <f ca="1">MAX(AW207:AW227)-MIN(AW207:AW227)</f>
        <v>0</v>
      </c>
      <c r="AL227" s="605">
        <f ca="1">-(MAX(AX207:AX227)-MIN(AX207:AX227))</f>
        <v>-83.159999999999172</v>
      </c>
      <c r="AM227" s="583"/>
      <c r="AN227" s="89">
        <f t="shared" ca="1" si="76"/>
        <v>9.1000000000001116</v>
      </c>
      <c r="AO227" s="90">
        <f t="shared" ca="1" si="77"/>
        <v>182</v>
      </c>
      <c r="AP227" s="90">
        <f ca="1">IF($AO227=1,MATCH(1,$AO228:$AO$533,0),$AP226)</f>
        <v>487</v>
      </c>
      <c r="AQ227" s="594">
        <f t="shared" ca="1" si="78"/>
        <v>1</v>
      </c>
      <c r="AR227" s="594">
        <f t="shared" ca="1" si="84"/>
        <v>-1.5703433367641909E-2</v>
      </c>
      <c r="AS227" s="1">
        <f t="shared" ca="1" si="75"/>
        <v>0</v>
      </c>
      <c r="AT227" s="91">
        <f ca="1">AVERAGE(F227:INDIRECT("F"&amp;(ROW()-AO227+1)))</f>
        <v>-1.562212156072541E-2</v>
      </c>
      <c r="AU227" s="91">
        <f ca="1">IF(AT227&gt;0,MAX(F227:INDIRECT("F"&amp;(ROW()-AO227+1))),MIN(F227:INDIRECT("F"&amp;(ROW()-AO227+1))))</f>
        <v>-1.575195385570503E-2</v>
      </c>
      <c r="AV227" s="92">
        <f t="shared" ca="1" si="79"/>
        <v>-748.43999999999164</v>
      </c>
      <c r="AW227" s="92">
        <f t="shared" ca="1" si="80"/>
        <v>0</v>
      </c>
      <c r="AX227" s="92">
        <f t="shared" ca="1" si="81"/>
        <v>-748.43999999999164</v>
      </c>
    </row>
    <row r="228" spans="1:50" x14ac:dyDescent="0.2">
      <c r="A228" s="587"/>
      <c r="B228" s="588">
        <f>'Raw Elevation Data'!F225</f>
        <v>11.050000000000113</v>
      </c>
      <c r="C228" s="588">
        <f ca="1">'Raw Elevation Data'!L225</f>
        <v>1797.4020000000082</v>
      </c>
      <c r="D228" s="588">
        <f t="shared" si="74"/>
        <v>5.0000000000000711E-2</v>
      </c>
      <c r="E228" s="595">
        <f t="shared" ca="1" si="82"/>
        <v>0.97164648305973356</v>
      </c>
      <c r="F228" s="577">
        <f t="shared" ca="1" si="83"/>
        <v>-1.5751953855703597E-2</v>
      </c>
      <c r="G228" s="590"/>
      <c r="H228" s="591"/>
      <c r="I228" s="592"/>
      <c r="J228" s="593"/>
      <c r="K228" s="572"/>
      <c r="L228" s="593"/>
      <c r="M228" s="583"/>
      <c r="N228" s="592"/>
      <c r="O228" s="644"/>
      <c r="P228" s="593"/>
      <c r="Q228" s="572"/>
      <c r="R228" s="593"/>
      <c r="S228" s="583"/>
      <c r="T228" s="593"/>
      <c r="U228" s="572"/>
      <c r="V228" s="594"/>
      <c r="W228" s="583"/>
      <c r="X228" s="593"/>
      <c r="Y228" s="572"/>
      <c r="Z228" s="595"/>
      <c r="AA228" s="583"/>
      <c r="AB228" s="593"/>
      <c r="AC228" s="572"/>
      <c r="AD228" s="595"/>
      <c r="AE228" s="583"/>
      <c r="AF228" s="593"/>
      <c r="AG228" s="596"/>
      <c r="AH228" s="613"/>
      <c r="AI228" s="613"/>
      <c r="AJ228" s="572"/>
      <c r="AK228" s="597"/>
      <c r="AL228" s="597"/>
      <c r="AM228" s="583"/>
      <c r="AN228" s="89">
        <f t="shared" ca="1" si="76"/>
        <v>9.1500000000001123</v>
      </c>
      <c r="AO228" s="90">
        <f t="shared" ca="1" si="77"/>
        <v>183</v>
      </c>
      <c r="AP228" s="90">
        <f ca="1">IF($AO228=1,MATCH(1,$AO229:$AO$533,0),$AP227)</f>
        <v>487</v>
      </c>
      <c r="AQ228" s="594">
        <f t="shared" ca="1" si="78"/>
        <v>1</v>
      </c>
      <c r="AR228" s="594">
        <f t="shared" ca="1" si="84"/>
        <v>-1.5703433367641909E-2</v>
      </c>
      <c r="AS228" s="1">
        <f t="shared" ca="1" si="75"/>
        <v>0</v>
      </c>
      <c r="AT228" s="91">
        <f ca="1">AVERAGE(F228:INDIRECT("F"&amp;(ROW()-AO228+1)))</f>
        <v>-1.5622831026818187E-2</v>
      </c>
      <c r="AU228" s="91">
        <f ca="1">IF(AT228&gt;0,MAX(F228:INDIRECT("F"&amp;(ROW()-AO228+1))),MIN(F228:INDIRECT("F"&amp;(ROW()-AO228+1))))</f>
        <v>-1.575195385570503E-2</v>
      </c>
      <c r="AV228" s="92">
        <f t="shared" ca="1" si="79"/>
        <v>-752.59799999999177</v>
      </c>
      <c r="AW228" s="92">
        <f t="shared" ca="1" si="80"/>
        <v>0</v>
      </c>
      <c r="AX228" s="92">
        <f t="shared" ca="1" si="81"/>
        <v>-752.59799999999177</v>
      </c>
    </row>
    <row r="229" spans="1:50" x14ac:dyDescent="0.2">
      <c r="A229" s="587"/>
      <c r="B229" s="588">
        <f>'Raw Elevation Data'!F226</f>
        <v>11.100000000000113</v>
      </c>
      <c r="C229" s="588">
        <f ca="1">'Raw Elevation Data'!L226</f>
        <v>1793.2440000000083</v>
      </c>
      <c r="D229" s="588">
        <f t="shared" si="74"/>
        <v>5.0000000000000711E-2</v>
      </c>
      <c r="E229" s="595">
        <f t="shared" ca="1" si="82"/>
        <v>0.97164648305973511</v>
      </c>
      <c r="F229" s="577">
        <f t="shared" ca="1" si="83"/>
        <v>-1.5751953855702737E-2</v>
      </c>
      <c r="G229" s="590"/>
      <c r="H229" s="591"/>
      <c r="I229" s="592"/>
      <c r="J229" s="593"/>
      <c r="K229" s="572"/>
      <c r="L229" s="593">
        <f ca="1">IF($M229&gt;=0,(1+((TAN(ASIN(($C229-$C227)/(($B229-$B227)*5280))))/0.01)*(IF($B229&gt;=$BA$48,$BC$48+(($BC$49-$BC$48)/$BB$49)*(($B229-$BA$48)/0.05),IF($B229&gt;=$BA$47,$BC$47+(($BC$48-$BC$47)/$BB$48)*(($B229-$BA$47)/0.05),$BC$46))))*AVERAGE(AQ228:AQ229),   1+((TAN(ASIN(($C229-$C227)/(($B229-$B227)*5280))))/0.01)*(IF($B229&gt;=$BA$48,$BD$48+(($BD$49-$BD$48)/$BB$49)*(($B229-$BA$48)/0.05),IF($B229&gt;=$BA$47,$BD$47+(($BD$48-$BD$47)/$BB$48)*(($B229-$BA$47)/0.05),$BD$46))))</f>
        <v>0.97164648305973356</v>
      </c>
      <c r="M229" s="583">
        <f ca="1">C229-C227</f>
        <v>-8.3160000000000309</v>
      </c>
      <c r="N229" s="592"/>
      <c r="O229" s="644"/>
      <c r="P229" s="593"/>
      <c r="Q229" s="572"/>
      <c r="R229" s="593"/>
      <c r="S229" s="583"/>
      <c r="T229" s="593"/>
      <c r="U229" s="572"/>
      <c r="V229" s="594"/>
      <c r="W229" s="583"/>
      <c r="X229" s="593"/>
      <c r="Y229" s="572"/>
      <c r="Z229" s="595"/>
      <c r="AA229" s="583"/>
      <c r="AB229" s="593"/>
      <c r="AC229" s="572"/>
      <c r="AD229" s="595"/>
      <c r="AE229" s="583"/>
      <c r="AF229" s="593"/>
      <c r="AG229" s="596"/>
      <c r="AH229" s="613"/>
      <c r="AI229" s="613"/>
      <c r="AJ229" s="572"/>
      <c r="AK229" s="597"/>
      <c r="AL229" s="597"/>
      <c r="AM229" s="583"/>
      <c r="AN229" s="89">
        <f t="shared" ca="1" si="76"/>
        <v>9.200000000000113</v>
      </c>
      <c r="AO229" s="90">
        <f t="shared" ca="1" si="77"/>
        <v>184</v>
      </c>
      <c r="AP229" s="90">
        <f ca="1">IF($AO229=1,MATCH(1,$AO230:$AO$533,0),$AP228)</f>
        <v>487</v>
      </c>
      <c r="AQ229" s="594">
        <f t="shared" ca="1" si="78"/>
        <v>1</v>
      </c>
      <c r="AR229" s="594">
        <f t="shared" ca="1" si="84"/>
        <v>-1.5703433367641909E-2</v>
      </c>
      <c r="AS229" s="1">
        <f t="shared" ca="1" si="75"/>
        <v>0</v>
      </c>
      <c r="AT229" s="91">
        <f ca="1">AVERAGE(F229:INDIRECT("F"&amp;(ROW()-AO229+1)))</f>
        <v>-1.5623532781322995E-2</v>
      </c>
      <c r="AU229" s="91">
        <f ca="1">IF(AT229&gt;0,MAX(F229:INDIRECT("F"&amp;(ROW()-AO229+1))),MIN(F229:INDIRECT("F"&amp;(ROW()-AO229+1))))</f>
        <v>-1.575195385570503E-2</v>
      </c>
      <c r="AV229" s="92">
        <f t="shared" ca="1" si="79"/>
        <v>-756.75599999999167</v>
      </c>
      <c r="AW229" s="92">
        <f t="shared" ca="1" si="80"/>
        <v>0</v>
      </c>
      <c r="AX229" s="92">
        <f t="shared" ca="1" si="81"/>
        <v>-756.75599999999167</v>
      </c>
    </row>
    <row r="230" spans="1:50" x14ac:dyDescent="0.2">
      <c r="A230" s="587"/>
      <c r="B230" s="588">
        <f>'Raw Elevation Data'!F227</f>
        <v>11.150000000000114</v>
      </c>
      <c r="C230" s="588">
        <f ca="1">'Raw Elevation Data'!L227</f>
        <v>1789.0860000000087</v>
      </c>
      <c r="D230" s="588">
        <f t="shared" si="74"/>
        <v>5.0000000000000711E-2</v>
      </c>
      <c r="E230" s="595">
        <f t="shared" ca="1" si="82"/>
        <v>0.97164648305973433</v>
      </c>
      <c r="F230" s="577">
        <f t="shared" ca="1" si="83"/>
        <v>-1.5751953855703167E-2</v>
      </c>
      <c r="G230" s="590"/>
      <c r="H230" s="591"/>
      <c r="I230" s="592"/>
      <c r="J230" s="593"/>
      <c r="K230" s="572"/>
      <c r="L230" s="593"/>
      <c r="M230" s="583"/>
      <c r="N230" s="592"/>
      <c r="O230" s="644"/>
      <c r="P230" s="593"/>
      <c r="Q230" s="572"/>
      <c r="R230" s="593"/>
      <c r="S230" s="583"/>
      <c r="T230" s="593"/>
      <c r="U230" s="572"/>
      <c r="V230" s="594"/>
      <c r="W230" s="583"/>
      <c r="X230" s="593"/>
      <c r="Y230" s="572"/>
      <c r="Z230" s="595"/>
      <c r="AA230" s="583"/>
      <c r="AB230" s="593"/>
      <c r="AC230" s="572"/>
      <c r="AD230" s="595"/>
      <c r="AE230" s="583"/>
      <c r="AF230" s="593"/>
      <c r="AG230" s="596"/>
      <c r="AH230" s="613"/>
      <c r="AI230" s="613"/>
      <c r="AJ230" s="572"/>
      <c r="AK230" s="597"/>
      <c r="AL230" s="597"/>
      <c r="AM230" s="583"/>
      <c r="AN230" s="267">
        <f t="shared" ca="1" si="76"/>
        <v>9.2500000000001137</v>
      </c>
      <c r="AO230" s="90">
        <f t="shared" ca="1" si="77"/>
        <v>185</v>
      </c>
      <c r="AP230" s="90">
        <f ca="1">IF($AO230=1,MATCH(1,$AO231:$AO$533,0),$AP229)</f>
        <v>487</v>
      </c>
      <c r="AQ230" s="594">
        <f t="shared" ca="1" si="78"/>
        <v>1</v>
      </c>
      <c r="AR230" s="594">
        <f t="shared" ca="1" si="84"/>
        <v>-1.5703433367641909E-2</v>
      </c>
      <c r="AS230" s="1">
        <f t="shared" ca="1" si="75"/>
        <v>0</v>
      </c>
      <c r="AT230" s="91">
        <f ca="1">AVERAGE(F230:INDIRECT("F"&amp;(ROW()-AO230+1)))</f>
        <v>-1.5624226949292616E-2</v>
      </c>
      <c r="AU230" s="91">
        <f ca="1">IF(AT230&gt;0,MAX(F230:INDIRECT("F"&amp;(ROW()-AO230+1))),MIN(F230:INDIRECT("F"&amp;(ROW()-AO230+1))))</f>
        <v>-1.575195385570503E-2</v>
      </c>
      <c r="AV230" s="92">
        <f t="shared" ca="1" si="79"/>
        <v>-760.91399999999135</v>
      </c>
      <c r="AW230" s="92">
        <f t="shared" ca="1" si="80"/>
        <v>0</v>
      </c>
      <c r="AX230" s="92">
        <f t="shared" ca="1" si="81"/>
        <v>-760.91399999999135</v>
      </c>
    </row>
    <row r="231" spans="1:50" ht="13.5" thickBot="1" x14ac:dyDescent="0.25">
      <c r="A231" s="573" t="s">
        <v>317</v>
      </c>
      <c r="B231" s="598">
        <f>'Raw Elevation Data'!F228</f>
        <v>11.200000000000115</v>
      </c>
      <c r="C231" s="598">
        <f ca="1">'Raw Elevation Data'!L228</f>
        <v>1784.9280000000085</v>
      </c>
      <c r="D231" s="598">
        <f t="shared" si="74"/>
        <v>5.0000000000000711E-2</v>
      </c>
      <c r="E231" s="607">
        <f t="shared" ca="1" si="82"/>
        <v>0.97164648305973278</v>
      </c>
      <c r="F231" s="577">
        <f t="shared" ca="1" si="83"/>
        <v>-1.5751953855704028E-2</v>
      </c>
      <c r="G231" s="600">
        <f ca="1">IF(AVERAGE(E219:E231)&gt;$BA$68,AVERAGE(E219:E231),$BA$68)</f>
        <v>0.97633333333333328</v>
      </c>
      <c r="H231" s="601">
        <f ca="1">IF(SUMIF(L219:L231,"&gt;0")/COUNT(L219:L231)&gt;$BA$68,SUMIF(L219:L231,"&gt;0")/COUNT(L219:L231),$BA$68)</f>
        <v>0.97633333333333328</v>
      </c>
      <c r="I231" s="592"/>
      <c r="J231" s="593"/>
      <c r="K231" s="572"/>
      <c r="L231" s="593">
        <f ca="1">IF($M231&gt;=0,(1+((TAN(ASIN(($C231-$C229)/(($B231-$B229)*5280))))/0.01)*(IF($B231&gt;=$BA$48,$BC$48+(($BC$49-$BC$48)/$BB$49)*(($B231-$BA$48)/0.05),IF($B231&gt;=$BA$47,$BC$47+(($BC$48-$BC$47)/$BB$48)*(($B231-$BA$47)/0.05),$BC$46))))*AVERAGE(AQ230:AQ231),   1+((TAN(ASIN(($C231-$C229)/(($B231-$B229)*5280))))/0.01)*(IF($B231&gt;=$BA$48,$BD$48+(($BD$49-$BD$48)/$BB$49)*(($B231-$BA$48)/0.05),IF($B231&gt;=$BA$47,$BD$47+(($BD$48-$BD$47)/$BB$48)*(($B231-$BA$47)/0.05),$BD$46))))</f>
        <v>0.97164648305973433</v>
      </c>
      <c r="M231" s="583">
        <f ca="1">C231-C229</f>
        <v>-8.3159999999998035</v>
      </c>
      <c r="N231" s="592"/>
      <c r="O231" s="644"/>
      <c r="P231" s="593"/>
      <c r="Q231" s="572"/>
      <c r="R231" s="593">
        <f ca="1">IF(S231&gt;=0,(1+((TAN(ASIN((C231-C227)/((B231-B227)*5280))))/0.01)*(IF(B227&gt;=$BA$48,$BC$48,IF(B227&gt;=$BA$47,$BC$47,$BC$46))))*AVERAGE(AQ228:AQ231),1+((TAN(ASIN((C231-C227)/((B231-B227)*5280))))/0.01)*(IF(B227&gt;=$BA$48,$BD$48,IF(B227&gt;=$BA$47,$BD$47,$BD$46))))</f>
        <v>0.97164648305973389</v>
      </c>
      <c r="S231" s="583">
        <f ca="1">C231-C227</f>
        <v>-16.631999999999834</v>
      </c>
      <c r="T231" s="593"/>
      <c r="U231" s="572"/>
      <c r="V231" s="594"/>
      <c r="W231" s="583"/>
      <c r="X231" s="593"/>
      <c r="Y231" s="572"/>
      <c r="Z231" s="595"/>
      <c r="AA231" s="583"/>
      <c r="AB231" s="593"/>
      <c r="AC231" s="572"/>
      <c r="AD231" s="595"/>
      <c r="AE231" s="583"/>
      <c r="AF231" s="593"/>
      <c r="AG231" s="596"/>
      <c r="AH231" s="602">
        <f ca="1">(MAX(AW219:AW231)-MIN(AW219:AW231))*0.3048</f>
        <v>0</v>
      </c>
      <c r="AI231" s="602">
        <f ca="1">-((MAX(AX220:AX231)-MIN(AX220:AX231)))*0.3048</f>
        <v>-13.940942399999811</v>
      </c>
      <c r="AJ231" s="572"/>
      <c r="AK231" s="597"/>
      <c r="AL231" s="597"/>
      <c r="AM231" s="583"/>
      <c r="AN231" s="89">
        <f t="shared" ca="1" si="76"/>
        <v>9.3000000000001144</v>
      </c>
      <c r="AO231" s="90">
        <f t="shared" ca="1" si="77"/>
        <v>186</v>
      </c>
      <c r="AP231" s="90">
        <f ca="1">IF($AO231=1,MATCH(1,$AO232:$AO$533,0),$AP230)</f>
        <v>487</v>
      </c>
      <c r="AQ231" s="594">
        <f t="shared" ca="1" si="78"/>
        <v>1</v>
      </c>
      <c r="AR231" s="594">
        <f t="shared" ca="1" si="84"/>
        <v>-1.5703433367641909E-2</v>
      </c>
      <c r="AS231" s="1">
        <f t="shared" ca="1" si="75"/>
        <v>0</v>
      </c>
      <c r="AT231" s="91">
        <f ca="1">AVERAGE(F231:INDIRECT("F"&amp;(ROW()-AO231+1)))</f>
        <v>-1.5624913653090529E-2</v>
      </c>
      <c r="AU231" s="91">
        <f ca="1">IF(AT231&gt;0,MAX(F231:INDIRECT("F"&amp;(ROW()-AO231+1))),MIN(F231:INDIRECT("F"&amp;(ROW()-AO231+1))))</f>
        <v>-1.575195385570503E-2</v>
      </c>
      <c r="AV231" s="92">
        <f t="shared" ca="1" si="79"/>
        <v>-765.07199999999148</v>
      </c>
      <c r="AW231" s="92">
        <f t="shared" ca="1" si="80"/>
        <v>0</v>
      </c>
      <c r="AX231" s="92">
        <f t="shared" ca="1" si="81"/>
        <v>-765.07199999999148</v>
      </c>
    </row>
    <row r="232" spans="1:50" ht="13.5" thickTop="1" x14ac:dyDescent="0.2">
      <c r="A232" s="587"/>
      <c r="B232" s="588">
        <f>'Raw Elevation Data'!F229</f>
        <v>11.250000000000115</v>
      </c>
      <c r="C232" s="588">
        <f ca="1">'Raw Elevation Data'!L229</f>
        <v>1780.7700000000084</v>
      </c>
      <c r="D232" s="588">
        <f t="shared" si="74"/>
        <v>5.0000000000000711E-2</v>
      </c>
      <c r="E232" s="595">
        <f t="shared" ca="1" si="82"/>
        <v>0.97164648305973433</v>
      </c>
      <c r="F232" s="577">
        <f t="shared" ca="1" si="83"/>
        <v>-1.5751953855703167E-2</v>
      </c>
      <c r="G232" s="590"/>
      <c r="H232" s="591"/>
      <c r="I232" s="592"/>
      <c r="J232" s="593"/>
      <c r="K232" s="572"/>
      <c r="L232" s="593"/>
      <c r="M232" s="583"/>
      <c r="N232" s="592"/>
      <c r="O232" s="644"/>
      <c r="P232" s="593"/>
      <c r="Q232" s="572"/>
      <c r="R232" s="593"/>
      <c r="S232" s="583"/>
      <c r="T232" s="593"/>
      <c r="U232" s="572"/>
      <c r="V232" s="594">
        <f ca="1">IF(W232&gt;=0,(1+((TAN(ASIN((C232-C227)/((B232-B227)*5280))))/0.01)*(IF(B227&gt;=$BA$48,$BC$48,IF(B227&gt;=$BA$47,$BC$47,$BC$46))))*AVERAGE(AQ228:AQ232),1+((TAN(ASIN((C232-C227)/((B232-B227)*5280))))/0.01)*(IF(B227&gt;=$BA$48,$BD$48,IF(B227&gt;=$BA$47,$BD$47,$BD$46))))</f>
        <v>0.97164648305973367</v>
      </c>
      <c r="W232" s="583">
        <f ca="1">C232-C227</f>
        <v>-20.789999999999964</v>
      </c>
      <c r="X232" s="593"/>
      <c r="Y232" s="572"/>
      <c r="Z232" s="595"/>
      <c r="AA232" s="583"/>
      <c r="AB232" s="593"/>
      <c r="AC232" s="572"/>
      <c r="AD232" s="595"/>
      <c r="AE232" s="583"/>
      <c r="AF232" s="593"/>
      <c r="AG232" s="596"/>
      <c r="AH232" s="613"/>
      <c r="AI232" s="613"/>
      <c r="AJ232" s="572"/>
      <c r="AK232" s="597"/>
      <c r="AL232" s="597"/>
      <c r="AM232" s="583"/>
      <c r="AN232" s="89">
        <f t="shared" ca="1" si="76"/>
        <v>9.3500000000001151</v>
      </c>
      <c r="AO232" s="90">
        <f t="shared" ca="1" si="77"/>
        <v>187</v>
      </c>
      <c r="AP232" s="90">
        <f ca="1">IF($AO232=1,MATCH(1,$AO233:$AO$533,0),$AP231)</f>
        <v>487</v>
      </c>
      <c r="AQ232" s="594">
        <f t="shared" ca="1" si="78"/>
        <v>1</v>
      </c>
      <c r="AR232" s="594">
        <f t="shared" ca="1" si="84"/>
        <v>-1.5703433367641909E-2</v>
      </c>
      <c r="AS232" s="1">
        <f t="shared" ca="1" si="75"/>
        <v>0</v>
      </c>
      <c r="AT232" s="91">
        <f ca="1">AVERAGE(F232:INDIRECT("F"&amp;(ROW()-AO232+1)))</f>
        <v>-1.5625593012462788E-2</v>
      </c>
      <c r="AU232" s="91">
        <f ca="1">IF(AT232&gt;0,MAX(F232:INDIRECT("F"&amp;(ROW()-AO232+1))),MIN(F232:INDIRECT("F"&amp;(ROW()-AO232+1))))</f>
        <v>-1.575195385570503E-2</v>
      </c>
      <c r="AV232" s="92">
        <f t="shared" ca="1" si="79"/>
        <v>-769.22999999999161</v>
      </c>
      <c r="AW232" s="92">
        <f t="shared" ca="1" si="80"/>
        <v>0</v>
      </c>
      <c r="AX232" s="92">
        <f t="shared" ca="1" si="81"/>
        <v>-769.22999999999161</v>
      </c>
    </row>
    <row r="233" spans="1:50" x14ac:dyDescent="0.2">
      <c r="A233" s="587"/>
      <c r="B233" s="588">
        <f>'Raw Elevation Data'!F230</f>
        <v>11.300000000000116</v>
      </c>
      <c r="C233" s="588">
        <f ca="1">'Raw Elevation Data'!L230</f>
        <v>1776.6120000000087</v>
      </c>
      <c r="D233" s="588">
        <f t="shared" si="74"/>
        <v>5.0000000000000711E-2</v>
      </c>
      <c r="E233" s="595">
        <f t="shared" ca="1" si="82"/>
        <v>0.97164648305973511</v>
      </c>
      <c r="F233" s="577">
        <f t="shared" ca="1" si="83"/>
        <v>-1.5751953855702737E-2</v>
      </c>
      <c r="G233" s="590"/>
      <c r="H233" s="591"/>
      <c r="I233" s="592"/>
      <c r="J233" s="593"/>
      <c r="K233" s="572"/>
      <c r="L233" s="593">
        <f ca="1">IF($M233&gt;=0,(1+((TAN(ASIN(($C233-$C231)/(($B233-$B231)*5280))))/0.01)*(IF($B233&gt;=$BA$48,$BC$48+(($BC$49-$BC$48)/$BB$49)*(($B233-$BA$48)/0.05),IF($B233&gt;=$BA$47,$BC$47+(($BC$48-$BC$47)/$BB$48)*(($B233-$BA$47)/0.05),$BC$46))))*AVERAGE(AQ232:AQ233),   1+((TAN(ASIN(($C233-$C231)/(($B233-$B231)*5280))))/0.01)*(IF($B233&gt;=$BA$48,$BD$48+(($BD$49-$BD$48)/$BB$49)*(($B233-$BA$48)/0.05),IF($B233&gt;=$BA$47,$BD$47+(($BD$48-$BD$47)/$BB$48)*(($B233-$BA$47)/0.05),$BD$46))))</f>
        <v>0.97164648305973433</v>
      </c>
      <c r="M233" s="583">
        <f ca="1">C233-C231</f>
        <v>-8.3159999999998035</v>
      </c>
      <c r="N233" s="592"/>
      <c r="O233" s="644"/>
      <c r="P233" s="593"/>
      <c r="Q233" s="572"/>
      <c r="R233" s="593"/>
      <c r="S233" s="583"/>
      <c r="T233" s="593"/>
      <c r="U233" s="572"/>
      <c r="V233" s="594"/>
      <c r="W233" s="583"/>
      <c r="X233" s="593"/>
      <c r="Y233" s="572"/>
      <c r="Z233" s="595"/>
      <c r="AA233" s="583"/>
      <c r="AB233" s="593"/>
      <c r="AC233" s="572"/>
      <c r="AD233" s="595"/>
      <c r="AE233" s="583"/>
      <c r="AF233" s="593"/>
      <c r="AG233" s="596"/>
      <c r="AH233" s="613"/>
      <c r="AI233" s="613"/>
      <c r="AJ233" s="572"/>
      <c r="AK233" s="597"/>
      <c r="AL233" s="597"/>
      <c r="AM233" s="583"/>
      <c r="AN233" s="89">
        <f t="shared" ca="1" si="76"/>
        <v>9.4000000000001158</v>
      </c>
      <c r="AO233" s="90">
        <f t="shared" ca="1" si="77"/>
        <v>188</v>
      </c>
      <c r="AP233" s="90">
        <f ca="1">IF($AO233=1,MATCH(1,$AO234:$AO$533,0),$AP232)</f>
        <v>487</v>
      </c>
      <c r="AQ233" s="594">
        <f t="shared" ca="1" si="78"/>
        <v>1</v>
      </c>
      <c r="AR233" s="594">
        <f t="shared" ca="1" si="84"/>
        <v>-1.5703433367641909E-2</v>
      </c>
      <c r="AS233" s="1">
        <f t="shared" ca="1" si="75"/>
        <v>0</v>
      </c>
      <c r="AT233" s="91">
        <f ca="1">AVERAGE(F233:INDIRECT("F"&amp;(ROW()-AO233+1)))</f>
        <v>-1.562626514460768E-2</v>
      </c>
      <c r="AU233" s="91">
        <f ca="1">IF(AT233&gt;0,MAX(F233:INDIRECT("F"&amp;(ROW()-AO233+1))),MIN(F233:INDIRECT("F"&amp;(ROW()-AO233+1))))</f>
        <v>-1.575195385570503E-2</v>
      </c>
      <c r="AV233" s="92">
        <f t="shared" ca="1" si="79"/>
        <v>-773.38799999999128</v>
      </c>
      <c r="AW233" s="92">
        <f t="shared" ca="1" si="80"/>
        <v>0</v>
      </c>
      <c r="AX233" s="92">
        <f t="shared" ca="1" si="81"/>
        <v>-773.38799999999128</v>
      </c>
    </row>
    <row r="234" spans="1:50" x14ac:dyDescent="0.2">
      <c r="A234" s="587"/>
      <c r="B234" s="588">
        <f>'Raw Elevation Data'!F231</f>
        <v>11.350000000000117</v>
      </c>
      <c r="C234" s="588">
        <f ca="1">'Raw Elevation Data'!L231</f>
        <v>1772.4540000000088</v>
      </c>
      <c r="D234" s="588">
        <f t="shared" si="74"/>
        <v>5.0000000000000711E-2</v>
      </c>
      <c r="E234" s="595">
        <f t="shared" ca="1" si="82"/>
        <v>0.97164648305973356</v>
      </c>
      <c r="F234" s="577">
        <f t="shared" ca="1" si="83"/>
        <v>-1.5751953855703597E-2</v>
      </c>
      <c r="G234" s="590"/>
      <c r="H234" s="591"/>
      <c r="I234" s="592"/>
      <c r="J234" s="593"/>
      <c r="K234" s="572"/>
      <c r="L234" s="593"/>
      <c r="M234" s="583"/>
      <c r="N234" s="592"/>
      <c r="O234" s="644"/>
      <c r="P234" s="593"/>
      <c r="Q234" s="572"/>
      <c r="R234" s="593"/>
      <c r="S234" s="583"/>
      <c r="T234" s="593"/>
      <c r="U234" s="572"/>
      <c r="V234" s="594"/>
      <c r="W234" s="583"/>
      <c r="X234" s="593"/>
      <c r="Y234" s="572"/>
      <c r="Z234" s="595"/>
      <c r="AA234" s="583"/>
      <c r="AB234" s="593"/>
      <c r="AC234" s="572"/>
      <c r="AD234" s="595"/>
      <c r="AE234" s="583"/>
      <c r="AF234" s="593"/>
      <c r="AG234" s="596"/>
      <c r="AH234" s="613"/>
      <c r="AI234" s="613"/>
      <c r="AJ234" s="572"/>
      <c r="AK234" s="597"/>
      <c r="AL234" s="597"/>
      <c r="AM234" s="583"/>
      <c r="AN234" s="89">
        <f t="shared" ca="1" si="76"/>
        <v>9.4500000000001165</v>
      </c>
      <c r="AO234" s="90">
        <f t="shared" ca="1" si="77"/>
        <v>189</v>
      </c>
      <c r="AP234" s="90">
        <f ca="1">IF($AO234=1,MATCH(1,$AO235:$AO$533,0),$AP233)</f>
        <v>487</v>
      </c>
      <c r="AQ234" s="594">
        <f t="shared" ca="1" si="78"/>
        <v>1</v>
      </c>
      <c r="AR234" s="594">
        <f t="shared" ca="1" si="84"/>
        <v>-1.5703433367641909E-2</v>
      </c>
      <c r="AS234" s="1">
        <f t="shared" ca="1" si="75"/>
        <v>0</v>
      </c>
      <c r="AT234" s="91">
        <f ca="1">AVERAGE(F234:INDIRECT("F"&amp;(ROW()-AO234+1)))</f>
        <v>-1.5626930164243109E-2</v>
      </c>
      <c r="AU234" s="91">
        <f ca="1">IF(AT234&gt;0,MAX(F234:INDIRECT("F"&amp;(ROW()-AO234+1))),MIN(F234:INDIRECT("F"&amp;(ROW()-AO234+1))))</f>
        <v>-1.575195385570503E-2</v>
      </c>
      <c r="AV234" s="92">
        <f t="shared" ca="1" si="79"/>
        <v>-777.54599999999118</v>
      </c>
      <c r="AW234" s="92">
        <f t="shared" ca="1" si="80"/>
        <v>0</v>
      </c>
      <c r="AX234" s="92">
        <f t="shared" ca="1" si="81"/>
        <v>-777.54599999999118</v>
      </c>
    </row>
    <row r="235" spans="1:50" x14ac:dyDescent="0.2">
      <c r="A235" s="587"/>
      <c r="B235" s="588">
        <f>'Raw Elevation Data'!F232</f>
        <v>11.400000000000118</v>
      </c>
      <c r="C235" s="588">
        <f ca="1">'Raw Elevation Data'!L232</f>
        <v>1768.2960000000087</v>
      </c>
      <c r="D235" s="588">
        <f t="shared" si="74"/>
        <v>5.0000000000000711E-2</v>
      </c>
      <c r="E235" s="595">
        <f t="shared" ca="1" si="82"/>
        <v>0.971646483059732</v>
      </c>
      <c r="F235" s="577">
        <f t="shared" ca="1" si="83"/>
        <v>-1.5751953855704461E-2</v>
      </c>
      <c r="G235" s="590"/>
      <c r="H235" s="591"/>
      <c r="I235" s="592"/>
      <c r="J235" s="593"/>
      <c r="K235" s="572"/>
      <c r="L235" s="593">
        <f ca="1">IF($M235&gt;=0,(1+((TAN(ASIN(($C235-$C233)/(($B235-$B233)*5280))))/0.01)*(IF($B235&gt;=$BA$48,$BC$48+(($BC$49-$BC$48)/$BB$49)*(($B235-$BA$48)/0.05),IF($B235&gt;=$BA$47,$BC$47+(($BC$48-$BC$47)/$BB$48)*(($B235-$BA$47)/0.05),$BC$46))))*AVERAGE(AQ234:AQ235),   1+((TAN(ASIN(($C235-$C233)/(($B235-$B233)*5280))))/0.01)*(IF($B235&gt;=$BA$48,$BD$48+(($BD$49-$BD$48)/$BB$49)*(($B235-$BA$48)/0.05),IF($B235&gt;=$BA$47,$BD$47+(($BD$48-$BD$47)/$BB$48)*(($B235-$BA$47)/0.05),$BD$46))))</f>
        <v>0.97164648305973356</v>
      </c>
      <c r="M235" s="583">
        <f ca="1">C235-C233</f>
        <v>-8.3160000000000309</v>
      </c>
      <c r="N235" s="592"/>
      <c r="O235" s="644"/>
      <c r="P235" s="593"/>
      <c r="Q235" s="572"/>
      <c r="R235" s="593">
        <f ca="1">IF(S235&gt;=0,(1+((TAN(ASIN((C235-C231)/((B235-B231)*5280))))/0.01)*(IF(B231&gt;=$BA$48,$BC$48,IF(B231&gt;=$BA$47,$BC$47,$BC$46))))*AVERAGE(AQ232:AQ235),1+((TAN(ASIN((C235-C231)/((B235-B231)*5280))))/0.01)*(IF(B231&gt;=$BA$48,$BD$48,IF(B231&gt;=$BA$47,$BD$47,$BD$46))))</f>
        <v>0.97164648305973389</v>
      </c>
      <c r="S235" s="583">
        <f ca="1">C235-C231</f>
        <v>-16.631999999999834</v>
      </c>
      <c r="T235" s="593"/>
      <c r="U235" s="572"/>
      <c r="V235" s="594"/>
      <c r="W235" s="583"/>
      <c r="X235" s="593"/>
      <c r="Y235" s="572"/>
      <c r="Z235" s="595"/>
      <c r="AA235" s="583"/>
      <c r="AB235" s="593"/>
      <c r="AC235" s="572"/>
      <c r="AD235" s="595"/>
      <c r="AE235" s="583"/>
      <c r="AF235" s="593"/>
      <c r="AG235" s="596"/>
      <c r="AH235" s="613"/>
      <c r="AI235" s="613"/>
      <c r="AJ235" s="572"/>
      <c r="AK235" s="597"/>
      <c r="AL235" s="597"/>
      <c r="AM235" s="583"/>
      <c r="AN235" s="89">
        <f t="shared" ca="1" si="76"/>
        <v>9.5000000000001172</v>
      </c>
      <c r="AO235" s="90">
        <f t="shared" ca="1" si="77"/>
        <v>190</v>
      </c>
      <c r="AP235" s="90">
        <f ca="1">IF($AO235=1,MATCH(1,$AO236:$AO$533,0),$AP234)</f>
        <v>487</v>
      </c>
      <c r="AQ235" s="594">
        <f t="shared" ca="1" si="78"/>
        <v>1</v>
      </c>
      <c r="AR235" s="594">
        <f t="shared" ca="1" si="84"/>
        <v>-1.5703433367641909E-2</v>
      </c>
      <c r="AS235" s="1">
        <f t="shared" ca="1" si="75"/>
        <v>0</v>
      </c>
      <c r="AT235" s="91">
        <f ca="1">AVERAGE(F235:INDIRECT("F"&amp;(ROW()-AO235+1)))</f>
        <v>-1.5627588183671853E-2</v>
      </c>
      <c r="AU235" s="91">
        <f ca="1">IF(AT235&gt;0,MAX(F235:INDIRECT("F"&amp;(ROW()-AO235+1))),MIN(F235:INDIRECT("F"&amp;(ROW()-AO235+1))))</f>
        <v>-1.575195385570503E-2</v>
      </c>
      <c r="AV235" s="92">
        <f t="shared" ca="1" si="79"/>
        <v>-781.70399999999131</v>
      </c>
      <c r="AW235" s="92">
        <f t="shared" ca="1" si="80"/>
        <v>0</v>
      </c>
      <c r="AX235" s="92">
        <f t="shared" ca="1" si="81"/>
        <v>-781.70399999999131</v>
      </c>
    </row>
    <row r="236" spans="1:50" x14ac:dyDescent="0.2">
      <c r="A236" s="587"/>
      <c r="B236" s="588">
        <f>'Raw Elevation Data'!F233</f>
        <v>11.450000000000118</v>
      </c>
      <c r="C236" s="588">
        <f ca="1">'Raw Elevation Data'!L233</f>
        <v>1764.1380000000083</v>
      </c>
      <c r="D236" s="588">
        <f t="shared" si="74"/>
        <v>5.0000000000000711E-2</v>
      </c>
      <c r="E236" s="595">
        <f t="shared" ca="1" si="82"/>
        <v>0.97164648305973356</v>
      </c>
      <c r="F236" s="577">
        <f t="shared" ca="1" si="83"/>
        <v>-1.5751953855703597E-2</v>
      </c>
      <c r="G236" s="590"/>
      <c r="H236" s="591"/>
      <c r="I236" s="592"/>
      <c r="J236" s="593"/>
      <c r="K236" s="572"/>
      <c r="L236" s="593"/>
      <c r="M236" s="583"/>
      <c r="N236" s="592"/>
      <c r="O236" s="644"/>
      <c r="P236" s="593"/>
      <c r="Q236" s="572"/>
      <c r="R236" s="593"/>
      <c r="S236" s="583"/>
      <c r="T236" s="593"/>
      <c r="U236" s="572"/>
      <c r="V236" s="594"/>
      <c r="W236" s="583"/>
      <c r="X236" s="593"/>
      <c r="Y236" s="572"/>
      <c r="Z236" s="595"/>
      <c r="AA236" s="583"/>
      <c r="AB236" s="593"/>
      <c r="AC236" s="572"/>
      <c r="AD236" s="595"/>
      <c r="AE236" s="583"/>
      <c r="AF236" s="593"/>
      <c r="AG236" s="596"/>
      <c r="AH236" s="613"/>
      <c r="AI236" s="613"/>
      <c r="AJ236" s="572"/>
      <c r="AK236" s="597"/>
      <c r="AL236" s="597"/>
      <c r="AM236" s="583"/>
      <c r="AN236" s="89">
        <f t="shared" ca="1" si="76"/>
        <v>9.550000000000118</v>
      </c>
      <c r="AO236" s="90">
        <f t="shared" ca="1" si="77"/>
        <v>191</v>
      </c>
      <c r="AP236" s="90">
        <f ca="1">IF($AO236=1,MATCH(1,$AO237:$AO$533,0),$AP235)</f>
        <v>487</v>
      </c>
      <c r="AQ236" s="594">
        <f t="shared" ca="1" si="78"/>
        <v>1</v>
      </c>
      <c r="AR236" s="594">
        <f t="shared" ca="1" si="84"/>
        <v>-1.5703433367641909E-2</v>
      </c>
      <c r="AS236" s="1">
        <f t="shared" ca="1" si="75"/>
        <v>0</v>
      </c>
      <c r="AT236" s="91">
        <f ca="1">AVERAGE(F236:INDIRECT("F"&amp;(ROW()-AO236+1)))</f>
        <v>-1.5628239312844794E-2</v>
      </c>
      <c r="AU236" s="91">
        <f ca="1">IF(AT236&gt;0,MAX(F236:INDIRECT("F"&amp;(ROW()-AO236+1))),MIN(F236:INDIRECT("F"&amp;(ROW()-AO236+1))))</f>
        <v>-1.575195385570503E-2</v>
      </c>
      <c r="AV236" s="92">
        <f t="shared" ca="1" si="79"/>
        <v>-785.86199999999167</v>
      </c>
      <c r="AW236" s="92">
        <f t="shared" ca="1" si="80"/>
        <v>0</v>
      </c>
      <c r="AX236" s="92">
        <f t="shared" ca="1" si="81"/>
        <v>-785.86199999999167</v>
      </c>
    </row>
    <row r="237" spans="1:50" x14ac:dyDescent="0.2">
      <c r="A237" s="587"/>
      <c r="B237" s="588">
        <f>'Raw Elevation Data'!F234</f>
        <v>11.500000000000119</v>
      </c>
      <c r="C237" s="588">
        <f ca="1">'Raw Elevation Data'!L234</f>
        <v>1759.9800000000087</v>
      </c>
      <c r="D237" s="588">
        <f t="shared" si="74"/>
        <v>5.0000000000000711E-2</v>
      </c>
      <c r="E237" s="595">
        <f t="shared" ca="1" si="82"/>
        <v>0.97164648305973589</v>
      </c>
      <c r="F237" s="577">
        <f t="shared" ca="1" si="83"/>
        <v>-1.5751953855702307E-2</v>
      </c>
      <c r="G237" s="590"/>
      <c r="H237" s="591"/>
      <c r="I237" s="592"/>
      <c r="J237" s="593"/>
      <c r="K237" s="572"/>
      <c r="L237" s="593">
        <f ca="1">IF($M237&gt;=0,(1+((TAN(ASIN(($C237-$C235)/(($B237-$B235)*5280))))/0.01)*(IF($B237&gt;=$BA$48,$BC$48+(($BC$49-$BC$48)/$BB$49)*(($B237-$BA$48)/0.05),IF($B237&gt;=$BA$47,$BC$47+(($BC$48-$BC$47)/$BB$48)*(($B237-$BA$47)/0.05),$BC$46))))*AVERAGE(AQ236:AQ237),   1+((TAN(ASIN(($C237-$C235)/(($B237-$B235)*5280))))/0.01)*(IF($B237&gt;=$BA$48,$BD$48+(($BD$49-$BD$48)/$BB$49)*(($B237-$BA$48)/0.05),IF($B237&gt;=$BA$47,$BD$47+(($BD$48-$BD$47)/$BB$48)*(($B237-$BA$47)/0.05),$BD$46))))</f>
        <v>0.97164648305973356</v>
      </c>
      <c r="M237" s="583">
        <f ca="1">C237-C235</f>
        <v>-8.3160000000000309</v>
      </c>
      <c r="N237" s="592"/>
      <c r="O237" s="644"/>
      <c r="P237" s="593"/>
      <c r="Q237" s="572"/>
      <c r="R237" s="593"/>
      <c r="S237" s="583"/>
      <c r="T237" s="593"/>
      <c r="U237" s="572"/>
      <c r="V237" s="594">
        <f ca="1">IF(W237&gt;=0,(1+((TAN(ASIN((C237-C232)/((B237-B232)*5280))))/0.01)*(IF(B232&gt;=$BA$48,$BC$48,IF(B232&gt;=$BA$47,$BC$47,$BC$46))))*AVERAGE(AQ233:AQ237),1+((TAN(ASIN((C237-C232)/((B237-B232)*5280))))/0.01)*(IF(B232&gt;=$BA$48,$BD$48,IF(B232&gt;=$BA$47,$BD$47,$BD$46))))</f>
        <v>0.971646483059734</v>
      </c>
      <c r="W237" s="583">
        <f ca="1">C237-C232</f>
        <v>-20.789999999999736</v>
      </c>
      <c r="X237" s="593"/>
      <c r="Y237" s="572"/>
      <c r="Z237" s="595">
        <f ca="1">IF(AA237&gt;=0,(1+((TAN(ASIN((C237-C227)/((B237-B227)*5280))))/0.01)*(IF(B227&gt;=$BA$48,$BC$48,IF(B227&gt;=$BA$47,$BC$47,$BC$46))))*AVERAGE(AQ228:AQ237),1+((TAN(ASIN((C237-C227)/((B237-B227)*5280))))/0.01)*(IF(B227&gt;=$BA$48,$BD$48,IF(B227&gt;=$BA$47,$BD$47,$BD$46))))</f>
        <v>0.97164648305973378</v>
      </c>
      <c r="AA237" s="583">
        <f ca="1">C237-C227</f>
        <v>-41.5799999999997</v>
      </c>
      <c r="AB237" s="593"/>
      <c r="AC237" s="572"/>
      <c r="AD237" s="595"/>
      <c r="AE237" s="583"/>
      <c r="AF237" s="593"/>
      <c r="AG237" s="596"/>
      <c r="AH237" s="613"/>
      <c r="AI237" s="613"/>
      <c r="AJ237" s="572"/>
      <c r="AK237" s="597"/>
      <c r="AL237" s="597"/>
      <c r="AM237" s="583"/>
      <c r="AN237" s="89">
        <f t="shared" ca="1" si="76"/>
        <v>9.6000000000001187</v>
      </c>
      <c r="AO237" s="90">
        <f t="shared" ca="1" si="77"/>
        <v>192</v>
      </c>
      <c r="AP237" s="90">
        <f ca="1">IF($AO237=1,MATCH(1,$AO238:$AO$533,0),$AP236)</f>
        <v>487</v>
      </c>
      <c r="AQ237" s="594">
        <f t="shared" ca="1" si="78"/>
        <v>1</v>
      </c>
      <c r="AR237" s="594">
        <f t="shared" ca="1" si="84"/>
        <v>-1.5703433367641909E-2</v>
      </c>
      <c r="AS237" s="1">
        <f t="shared" ca="1" si="75"/>
        <v>0</v>
      </c>
      <c r="AT237" s="91">
        <f ca="1">AVERAGE(F237:INDIRECT("F"&amp;(ROW()-AO237+1)))</f>
        <v>-1.5628883659422176E-2</v>
      </c>
      <c r="AU237" s="91">
        <f ca="1">IF(AT237&gt;0,MAX(F237:INDIRECT("F"&amp;(ROW()-AO237+1))),MIN(F237:INDIRECT("F"&amp;(ROW()-AO237+1))))</f>
        <v>-1.575195385570503E-2</v>
      </c>
      <c r="AV237" s="92">
        <f t="shared" ca="1" si="79"/>
        <v>-790.01999999999134</v>
      </c>
      <c r="AW237" s="92">
        <f t="shared" ca="1" si="80"/>
        <v>0</v>
      </c>
      <c r="AX237" s="92">
        <f t="shared" ca="1" si="81"/>
        <v>-790.01999999999134</v>
      </c>
    </row>
    <row r="238" spans="1:50" x14ac:dyDescent="0.2">
      <c r="A238" s="587"/>
      <c r="B238" s="588">
        <f>'Raw Elevation Data'!F235</f>
        <v>11.55000000000012</v>
      </c>
      <c r="C238" s="588">
        <f ca="1">'Raw Elevation Data'!L235</f>
        <v>1755.822000000009</v>
      </c>
      <c r="D238" s="588">
        <f t="shared" si="74"/>
        <v>5.0000000000000711E-2</v>
      </c>
      <c r="E238" s="595">
        <f t="shared" ca="1" si="82"/>
        <v>0.97164648305973433</v>
      </c>
      <c r="F238" s="577">
        <f t="shared" ca="1" si="83"/>
        <v>-1.5751953855703167E-2</v>
      </c>
      <c r="G238" s="590"/>
      <c r="H238" s="591"/>
      <c r="I238" s="592"/>
      <c r="J238" s="593"/>
      <c r="K238" s="572"/>
      <c r="L238" s="593"/>
      <c r="M238" s="583"/>
      <c r="N238" s="592"/>
      <c r="O238" s="644"/>
      <c r="P238" s="593"/>
      <c r="Q238" s="572"/>
      <c r="R238" s="593"/>
      <c r="S238" s="583"/>
      <c r="T238" s="593"/>
      <c r="U238" s="572"/>
      <c r="V238" s="594"/>
      <c r="W238" s="583"/>
      <c r="X238" s="593"/>
      <c r="Y238" s="572"/>
      <c r="Z238" s="595"/>
      <c r="AA238" s="583"/>
      <c r="AB238" s="593"/>
      <c r="AC238" s="572"/>
      <c r="AD238" s="595"/>
      <c r="AE238" s="583"/>
      <c r="AF238" s="593"/>
      <c r="AG238" s="596"/>
      <c r="AH238" s="613"/>
      <c r="AI238" s="613"/>
      <c r="AJ238" s="572"/>
      <c r="AK238" s="597"/>
      <c r="AL238" s="597"/>
      <c r="AM238" s="583"/>
      <c r="AN238" s="89">
        <f t="shared" ca="1" si="76"/>
        <v>9.6500000000001194</v>
      </c>
      <c r="AO238" s="90">
        <f t="shared" ca="1" si="77"/>
        <v>193</v>
      </c>
      <c r="AP238" s="90">
        <f ca="1">IF($AO238=1,MATCH(1,$AO239:$AO$533,0),$AP237)</f>
        <v>487</v>
      </c>
      <c r="AQ238" s="594">
        <f t="shared" ca="1" si="78"/>
        <v>1</v>
      </c>
      <c r="AR238" s="594">
        <f t="shared" ca="1" si="84"/>
        <v>-1.5703433367641909E-2</v>
      </c>
      <c r="AS238" s="1">
        <f t="shared" ca="1" si="75"/>
        <v>0</v>
      </c>
      <c r="AT238" s="91">
        <f ca="1">AVERAGE(F238:INDIRECT("F"&amp;(ROW()-AO238+1)))</f>
        <v>-1.5629521328832961E-2</v>
      </c>
      <c r="AU238" s="91">
        <f ca="1">IF(AT238&gt;0,MAX(F238:INDIRECT("F"&amp;(ROW()-AO238+1))),MIN(F238:INDIRECT("F"&amp;(ROW()-AO238+1))))</f>
        <v>-1.575195385570503E-2</v>
      </c>
      <c r="AV238" s="92">
        <f t="shared" ca="1" si="79"/>
        <v>-794.17799999999102</v>
      </c>
      <c r="AW238" s="92">
        <f t="shared" ca="1" si="80"/>
        <v>0</v>
      </c>
      <c r="AX238" s="92">
        <f t="shared" ca="1" si="81"/>
        <v>-794.17799999999102</v>
      </c>
    </row>
    <row r="239" spans="1:50" x14ac:dyDescent="0.2">
      <c r="A239" s="587"/>
      <c r="B239" s="588">
        <f>'Raw Elevation Data'!F236</f>
        <v>11.60000000000012</v>
      </c>
      <c r="C239" s="588">
        <f ca="1">'Raw Elevation Data'!L236</f>
        <v>1751.6640000000089</v>
      </c>
      <c r="D239" s="588">
        <f t="shared" si="74"/>
        <v>5.0000000000000711E-2</v>
      </c>
      <c r="E239" s="595">
        <f t="shared" ca="1" si="82"/>
        <v>0.97164648305973278</v>
      </c>
      <c r="F239" s="577">
        <f t="shared" ca="1" si="83"/>
        <v>-1.5751953855704028E-2</v>
      </c>
      <c r="G239" s="590"/>
      <c r="H239" s="591"/>
      <c r="I239" s="592"/>
      <c r="J239" s="593"/>
      <c r="K239" s="572"/>
      <c r="L239" s="593">
        <f ca="1">IF($M239&gt;=0,(1+((TAN(ASIN(($C239-$C237)/(($B239-$B237)*5280))))/0.01)*(IF($B239&gt;=$BA$48,$BC$48+(($BC$49-$BC$48)/$BB$49)*(($B239-$BA$48)/0.05),IF($B239&gt;=$BA$47,$BC$47+(($BC$48-$BC$47)/$BB$48)*(($B239-$BA$47)/0.05),$BC$46))))*AVERAGE(AQ238:AQ239),   1+((TAN(ASIN(($C239-$C237)/(($B239-$B237)*5280))))/0.01)*(IF($B239&gt;=$BA$48,$BD$48+(($BD$49-$BD$48)/$BB$49)*(($B239-$BA$48)/0.05),IF($B239&gt;=$BA$47,$BD$47+(($BD$48-$BD$47)/$BB$48)*(($B239-$BA$47)/0.05),$BD$46))))</f>
        <v>0.97164648305973433</v>
      </c>
      <c r="M239" s="583">
        <f ca="1">C239-C237</f>
        <v>-8.3159999999998035</v>
      </c>
      <c r="N239" s="592"/>
      <c r="O239" s="644"/>
      <c r="P239" s="593"/>
      <c r="Q239" s="572"/>
      <c r="R239" s="593">
        <f ca="1">IF(S239&gt;=0,(1+((TAN(ASIN((C239-C235)/((B239-B235)*5280))))/0.01)*(IF(B235&gt;=$BA$48,$BC$48,IF(B235&gt;=$BA$47,$BC$47,$BC$46))))*AVERAGE(AQ236:AQ239),1+((TAN(ASIN((C239-C235)/((B239-B235)*5280))))/0.01)*(IF(B235&gt;=$BA$48,$BD$48,IF(B235&gt;=$BA$47,$BD$47,$BD$46))))</f>
        <v>0.97164648305973389</v>
      </c>
      <c r="S239" s="583">
        <f ca="1">C239-C235</f>
        <v>-16.631999999999834</v>
      </c>
      <c r="T239" s="593"/>
      <c r="U239" s="572"/>
      <c r="V239" s="594"/>
      <c r="W239" s="583"/>
      <c r="X239" s="593"/>
      <c r="Y239" s="572"/>
      <c r="Z239" s="595"/>
      <c r="AA239" s="583"/>
      <c r="AB239" s="593"/>
      <c r="AC239" s="572"/>
      <c r="AD239" s="595"/>
      <c r="AE239" s="583"/>
      <c r="AF239" s="593"/>
      <c r="AG239" s="596"/>
      <c r="AH239" s="613"/>
      <c r="AI239" s="613"/>
      <c r="AJ239" s="572"/>
      <c r="AK239" s="597"/>
      <c r="AL239" s="597"/>
      <c r="AM239" s="583"/>
      <c r="AN239" s="89">
        <f t="shared" ca="1" si="76"/>
        <v>9.7000000000001201</v>
      </c>
      <c r="AO239" s="90">
        <f t="shared" ca="1" si="77"/>
        <v>194</v>
      </c>
      <c r="AP239" s="90">
        <f ca="1">IF($AO239=1,MATCH(1,$AO240:$AO$533,0),$AP238)</f>
        <v>487</v>
      </c>
      <c r="AQ239" s="594">
        <f t="shared" ca="1" si="78"/>
        <v>1</v>
      </c>
      <c r="AR239" s="594">
        <f t="shared" ca="1" si="84"/>
        <v>-1.5703433367641909E-2</v>
      </c>
      <c r="AS239" s="1">
        <f t="shared" ca="1" si="75"/>
        <v>0</v>
      </c>
      <c r="AT239" s="91">
        <f ca="1">AVERAGE(F239:INDIRECT("F"&amp;(ROW()-AO239+1)))</f>
        <v>-1.5630152424332296E-2</v>
      </c>
      <c r="AU239" s="91">
        <f ca="1">IF(AT239&gt;0,MAX(F239:INDIRECT("F"&amp;(ROW()-AO239+1))),MIN(F239:INDIRECT("F"&amp;(ROW()-AO239+1))))</f>
        <v>-1.575195385570503E-2</v>
      </c>
      <c r="AV239" s="92">
        <f t="shared" ca="1" si="79"/>
        <v>-798.33599999999115</v>
      </c>
      <c r="AW239" s="92">
        <f t="shared" ca="1" si="80"/>
        <v>0</v>
      </c>
      <c r="AX239" s="92">
        <f t="shared" ca="1" si="81"/>
        <v>-798.33599999999115</v>
      </c>
    </row>
    <row r="240" spans="1:50" x14ac:dyDescent="0.2">
      <c r="A240" s="587"/>
      <c r="B240" s="588">
        <f>'Raw Elevation Data'!F237</f>
        <v>11.650000000000121</v>
      </c>
      <c r="C240" s="588">
        <f ca="1">'Raw Elevation Data'!L237</f>
        <v>1747.5060000000087</v>
      </c>
      <c r="D240" s="588">
        <f t="shared" ref="D240:D303" si="85">B240-B239</f>
        <v>5.0000000000000711E-2</v>
      </c>
      <c r="E240" s="595">
        <f t="shared" ca="1" si="82"/>
        <v>0.97164648305973356</v>
      </c>
      <c r="F240" s="577">
        <f t="shared" ca="1" si="83"/>
        <v>-1.5751953855703597E-2</v>
      </c>
      <c r="G240" s="590"/>
      <c r="H240" s="591"/>
      <c r="I240" s="592"/>
      <c r="J240" s="593"/>
      <c r="K240" s="572"/>
      <c r="L240" s="593"/>
      <c r="M240" s="583"/>
      <c r="N240" s="592"/>
      <c r="O240" s="644"/>
      <c r="P240" s="593"/>
      <c r="Q240" s="572"/>
      <c r="R240" s="593"/>
      <c r="S240" s="583"/>
      <c r="T240" s="593"/>
      <c r="U240" s="572"/>
      <c r="V240" s="594"/>
      <c r="W240" s="583"/>
      <c r="X240" s="593"/>
      <c r="Y240" s="572"/>
      <c r="Z240" s="595"/>
      <c r="AA240" s="583"/>
      <c r="AB240" s="593"/>
      <c r="AC240" s="572"/>
      <c r="AD240" s="595"/>
      <c r="AE240" s="583"/>
      <c r="AF240" s="593"/>
      <c r="AG240" s="596"/>
      <c r="AH240" s="613"/>
      <c r="AI240" s="613"/>
      <c r="AJ240" s="572"/>
      <c r="AK240" s="597"/>
      <c r="AL240" s="597"/>
      <c r="AM240" s="583"/>
      <c r="AN240" s="89">
        <f t="shared" ca="1" si="76"/>
        <v>9.7500000000001208</v>
      </c>
      <c r="AO240" s="90">
        <f t="shared" ca="1" si="77"/>
        <v>195</v>
      </c>
      <c r="AP240" s="90">
        <f ca="1">IF($AO240=1,MATCH(1,$AO241:$AO$533,0),$AP239)</f>
        <v>487</v>
      </c>
      <c r="AQ240" s="594">
        <f t="shared" ca="1" si="78"/>
        <v>1</v>
      </c>
      <c r="AR240" s="594">
        <f t="shared" ca="1" si="84"/>
        <v>-1.5703433367641909E-2</v>
      </c>
      <c r="AS240" s="1">
        <f t="shared" ca="1" si="75"/>
        <v>0</v>
      </c>
      <c r="AT240" s="91">
        <f ca="1">AVERAGE(F240:INDIRECT("F"&amp;(ROW()-AO240+1)))</f>
        <v>-1.5630777047057277E-2</v>
      </c>
      <c r="AU240" s="91">
        <f ca="1">IF(AT240&gt;0,MAX(F240:INDIRECT("F"&amp;(ROW()-AO240+1))),MIN(F240:INDIRECT("F"&amp;(ROW()-AO240+1))))</f>
        <v>-1.575195385570503E-2</v>
      </c>
      <c r="AV240" s="92">
        <f t="shared" ca="1" si="79"/>
        <v>-802.49399999999127</v>
      </c>
      <c r="AW240" s="92">
        <f t="shared" ca="1" si="80"/>
        <v>0</v>
      </c>
      <c r="AX240" s="92">
        <f t="shared" ca="1" si="81"/>
        <v>-802.49399999999127</v>
      </c>
    </row>
    <row r="241" spans="1:50" x14ac:dyDescent="0.2">
      <c r="A241" s="587"/>
      <c r="B241" s="588">
        <f>'Raw Elevation Data'!F238</f>
        <v>11.700000000000122</v>
      </c>
      <c r="C241" s="588">
        <f ca="1">'Raw Elevation Data'!L238</f>
        <v>1743.3480000000088</v>
      </c>
      <c r="D241" s="588">
        <f t="shared" si="85"/>
        <v>5.0000000000000711E-2</v>
      </c>
      <c r="E241" s="595">
        <f t="shared" ca="1" si="82"/>
        <v>0.97164648305973511</v>
      </c>
      <c r="F241" s="577">
        <f t="shared" ca="1" si="83"/>
        <v>-1.5751953855702737E-2</v>
      </c>
      <c r="G241" s="590"/>
      <c r="H241" s="591"/>
      <c r="I241" s="592"/>
      <c r="J241" s="593"/>
      <c r="K241" s="572"/>
      <c r="L241" s="593">
        <f ca="1">IF($M241&gt;=0,(1+((TAN(ASIN(($C241-$C239)/(($B241-$B239)*5280))))/0.01)*(IF($B241&gt;=$BA$48,$BC$48+(($BC$49-$BC$48)/$BB$49)*(($B241-$BA$48)/0.05),IF($B241&gt;=$BA$47,$BC$47+(($BC$48-$BC$47)/$BB$48)*(($B241-$BA$47)/0.05),$BC$46))))*AVERAGE(AQ240:AQ241),   1+((TAN(ASIN(($C241-$C239)/(($B241-$B239)*5280))))/0.01)*(IF($B241&gt;=$BA$48,$BD$48+(($BD$49-$BD$48)/$BB$49)*(($B241-$BA$48)/0.05),IF($B241&gt;=$BA$47,$BD$47+(($BD$48-$BD$47)/$BB$48)*(($B241-$BA$47)/0.05),$BD$46))))</f>
        <v>0.97164648305973356</v>
      </c>
      <c r="M241" s="583">
        <f ca="1">C241-C239</f>
        <v>-8.3160000000000309</v>
      </c>
      <c r="N241" s="592"/>
      <c r="O241" s="644"/>
      <c r="P241" s="593"/>
      <c r="Q241" s="572"/>
      <c r="R241" s="593"/>
      <c r="S241" s="583"/>
      <c r="T241" s="593"/>
      <c r="U241" s="572"/>
      <c r="V241" s="594"/>
      <c r="W241" s="583"/>
      <c r="X241" s="593"/>
      <c r="Y241" s="572"/>
      <c r="Z241" s="595"/>
      <c r="AA241" s="583"/>
      <c r="AB241" s="593"/>
      <c r="AC241" s="572"/>
      <c r="AD241" s="595"/>
      <c r="AE241" s="583"/>
      <c r="AF241" s="593"/>
      <c r="AG241" s="596"/>
      <c r="AH241" s="613"/>
      <c r="AI241" s="613"/>
      <c r="AJ241" s="572"/>
      <c r="AK241" s="597"/>
      <c r="AL241" s="597"/>
      <c r="AM241" s="583"/>
      <c r="AN241" s="89">
        <f t="shared" ca="1" si="76"/>
        <v>9.8000000000001215</v>
      </c>
      <c r="AO241" s="90">
        <f t="shared" ca="1" si="77"/>
        <v>196</v>
      </c>
      <c r="AP241" s="90">
        <f ca="1">IF($AO241=1,MATCH(1,$AO242:$AO$533,0),$AP240)</f>
        <v>487</v>
      </c>
      <c r="AQ241" s="594">
        <f t="shared" ca="1" si="78"/>
        <v>1</v>
      </c>
      <c r="AR241" s="594">
        <f t="shared" ca="1" si="84"/>
        <v>-1.5703433367641909E-2</v>
      </c>
      <c r="AS241" s="1">
        <f t="shared" ca="1" si="75"/>
        <v>0</v>
      </c>
      <c r="AT241" s="91">
        <f ca="1">AVERAGE(F241:INDIRECT("F"&amp;(ROW()-AO241+1)))</f>
        <v>-1.5631395296080978E-2</v>
      </c>
      <c r="AU241" s="91">
        <f ca="1">IF(AT241&gt;0,MAX(F241:INDIRECT("F"&amp;(ROW()-AO241+1))),MIN(F241:INDIRECT("F"&amp;(ROW()-AO241+1))))</f>
        <v>-1.575195385570503E-2</v>
      </c>
      <c r="AV241" s="92">
        <f t="shared" ca="1" si="79"/>
        <v>-806.65199999999118</v>
      </c>
      <c r="AW241" s="92">
        <f t="shared" ca="1" si="80"/>
        <v>0</v>
      </c>
      <c r="AX241" s="92">
        <f t="shared" ca="1" si="81"/>
        <v>-806.65199999999118</v>
      </c>
    </row>
    <row r="242" spans="1:50" x14ac:dyDescent="0.2">
      <c r="A242" s="587"/>
      <c r="B242" s="588">
        <f>'Raw Elevation Data'!F239</f>
        <v>11.750000000000123</v>
      </c>
      <c r="C242" s="588">
        <f ca="1">'Raw Elevation Data'!L239</f>
        <v>1739.1900000000091</v>
      </c>
      <c r="D242" s="588">
        <f t="shared" si="85"/>
        <v>5.0000000000000711E-2</v>
      </c>
      <c r="E242" s="595">
        <f t="shared" ca="1" si="82"/>
        <v>0.97164648305973433</v>
      </c>
      <c r="F242" s="577">
        <f t="shared" ca="1" si="83"/>
        <v>-1.5751953855703167E-2</v>
      </c>
      <c r="G242" s="590"/>
      <c r="H242" s="591"/>
      <c r="I242" s="592"/>
      <c r="J242" s="593"/>
      <c r="K242" s="572"/>
      <c r="L242" s="593"/>
      <c r="M242" s="583"/>
      <c r="N242" s="592"/>
      <c r="O242" s="644"/>
      <c r="P242" s="593"/>
      <c r="Q242" s="572"/>
      <c r="R242" s="593"/>
      <c r="S242" s="583"/>
      <c r="T242" s="593"/>
      <c r="U242" s="572"/>
      <c r="V242" s="594">
        <f ca="1">IF(W242&gt;=0,(1+((TAN(ASIN((C242-C237)/((B242-B237)*5280))))/0.01)*(IF(B237&gt;=$BA$48,$BC$48,IF(B237&gt;=$BA$47,$BC$47,$BC$46))))*AVERAGE(AQ238:AQ242),1+((TAN(ASIN((C242-C237)/((B242-B237)*5280))))/0.01)*(IF(B237&gt;=$BA$48,$BD$48,IF(B237&gt;=$BA$47,$BD$47,$BD$46))))</f>
        <v>0.97164648305973433</v>
      </c>
      <c r="W242" s="583">
        <f ca="1">C242-C237</f>
        <v>-20.789999999999509</v>
      </c>
      <c r="X242" s="593"/>
      <c r="Y242" s="572"/>
      <c r="Z242" s="595"/>
      <c r="AA242" s="583"/>
      <c r="AB242" s="593"/>
      <c r="AC242" s="572"/>
      <c r="AD242" s="595"/>
      <c r="AE242" s="583"/>
      <c r="AF242" s="593"/>
      <c r="AG242" s="596"/>
      <c r="AH242" s="613"/>
      <c r="AI242" s="613"/>
      <c r="AJ242" s="572"/>
      <c r="AK242" s="597"/>
      <c r="AL242" s="597"/>
      <c r="AM242" s="583"/>
      <c r="AN242" s="89">
        <f t="shared" ca="1" si="76"/>
        <v>9.8500000000001222</v>
      </c>
      <c r="AO242" s="90">
        <f t="shared" ca="1" si="77"/>
        <v>197</v>
      </c>
      <c r="AP242" s="90">
        <f ca="1">IF($AO242=1,MATCH(1,$AO243:$AO$533,0),$AP241)</f>
        <v>487</v>
      </c>
      <c r="AQ242" s="594">
        <f t="shared" ca="1" si="78"/>
        <v>1</v>
      </c>
      <c r="AR242" s="594">
        <f t="shared" ca="1" si="84"/>
        <v>-1.5703433367641909E-2</v>
      </c>
      <c r="AS242" s="1">
        <f t="shared" ca="1" si="75"/>
        <v>0</v>
      </c>
      <c r="AT242" s="91">
        <f ca="1">AVERAGE(F242:INDIRECT("F"&amp;(ROW()-AO242+1)))</f>
        <v>-1.5632007268464847E-2</v>
      </c>
      <c r="AU242" s="91">
        <f ca="1">IF(AT242&gt;0,MAX(F242:INDIRECT("F"&amp;(ROW()-AO242+1))),MIN(F242:INDIRECT("F"&amp;(ROW()-AO242+1))))</f>
        <v>-1.575195385570503E-2</v>
      </c>
      <c r="AV242" s="92">
        <f t="shared" ca="1" si="79"/>
        <v>-810.80999999999085</v>
      </c>
      <c r="AW242" s="92">
        <f t="shared" ca="1" si="80"/>
        <v>0</v>
      </c>
      <c r="AX242" s="92">
        <f t="shared" ca="1" si="81"/>
        <v>-810.80999999999085</v>
      </c>
    </row>
    <row r="243" spans="1:50" ht="13.5" thickBot="1" x14ac:dyDescent="0.25">
      <c r="A243" s="573" t="s">
        <v>318</v>
      </c>
      <c r="B243" s="598">
        <f>'Raw Elevation Data'!F240</f>
        <v>11.800000000000123</v>
      </c>
      <c r="C243" s="598">
        <f ca="1">'Raw Elevation Data'!L240</f>
        <v>1735.032000000009</v>
      </c>
      <c r="D243" s="598">
        <f t="shared" si="85"/>
        <v>5.0000000000000711E-2</v>
      </c>
      <c r="E243" s="607">
        <f t="shared" ca="1" si="82"/>
        <v>0.97164648305973278</v>
      </c>
      <c r="F243" s="577">
        <f t="shared" ca="1" si="83"/>
        <v>-1.5751953855704028E-2</v>
      </c>
      <c r="G243" s="600">
        <f ca="1">IF(AVERAGE(E232:E243)&gt;$BA$68,AVERAGE(E232:E243),$BA$68)</f>
        <v>0.97633333333333328</v>
      </c>
      <c r="H243" s="601">
        <f ca="1">IF(SUMIF(L232:L243,"&gt;0")/COUNT(L232:L243)&gt;$BA$68,SUMIF(L232:L243,"&gt;0")/COUNT(L232:L243),$BA$68)</f>
        <v>0.97633333333333328</v>
      </c>
      <c r="I243" s="592"/>
      <c r="J243" s="593"/>
      <c r="K243" s="572"/>
      <c r="L243" s="593">
        <f ca="1">IF($M243&gt;=0,(1+((TAN(ASIN(($C243-$C241)/(($B243-$B241)*5280))))/0.01)*(IF($B243&gt;=$BA$48,$BC$48+(($BC$49-$BC$48)/$BB$49)*(($B243-$BA$48)/0.05),IF($B243&gt;=$BA$47,$BC$47+(($BC$48-$BC$47)/$BB$48)*(($B243-$BA$47)/0.05),$BC$46))))*AVERAGE(AQ242:AQ243),   1+((TAN(ASIN(($C243-$C241)/(($B243-$B241)*5280))))/0.01)*(IF($B243&gt;=$BA$48,$BD$48+(($BD$49-$BD$48)/$BB$49)*(($B243-$BA$48)/0.05),IF($B243&gt;=$BA$47,$BD$47+(($BD$48-$BD$47)/$BB$48)*(($B243-$BA$47)/0.05),$BD$46))))</f>
        <v>0.97164648305973433</v>
      </c>
      <c r="M243" s="583">
        <f ca="1">C243-C241</f>
        <v>-8.3159999999998035</v>
      </c>
      <c r="N243" s="592"/>
      <c r="O243" s="644"/>
      <c r="P243" s="593"/>
      <c r="Q243" s="572"/>
      <c r="R243" s="593">
        <f ca="1">IF(S243&gt;=0,(1+((TAN(ASIN((C243-C239)/((B243-B239)*5280))))/0.01)*(IF(B239&gt;=$BA$48,$BC$48,IF(B239&gt;=$BA$47,$BC$47,$BC$46))))*AVERAGE(AQ240:AQ243),1+((TAN(ASIN((C243-C239)/((B243-B239)*5280))))/0.01)*(IF(B239&gt;=$BA$48,$BD$48,IF(B239&gt;=$BA$47,$BD$47,$BD$46))))</f>
        <v>0.97164648305973389</v>
      </c>
      <c r="S243" s="583">
        <f ca="1">C243-C239</f>
        <v>-16.631999999999834</v>
      </c>
      <c r="T243" s="593"/>
      <c r="U243" s="572"/>
      <c r="V243" s="594"/>
      <c r="W243" s="583"/>
      <c r="X243" s="593"/>
      <c r="Y243" s="572"/>
      <c r="Z243" s="595"/>
      <c r="AA243" s="583"/>
      <c r="AB243" s="593"/>
      <c r="AC243" s="572"/>
      <c r="AD243" s="595"/>
      <c r="AE243" s="583"/>
      <c r="AF243" s="593"/>
      <c r="AG243" s="596"/>
      <c r="AH243" s="602">
        <f ca="1">(MAX(AW232:AW243)-MIN(AW232:AW243))*0.3048</f>
        <v>0</v>
      </c>
      <c r="AI243" s="602">
        <f ca="1">-(MAX(AX232:AX243)-MIN(AX232:AX243))*0.3048</f>
        <v>-13.940942399999811</v>
      </c>
      <c r="AJ243" s="572"/>
      <c r="AK243" s="597"/>
      <c r="AL243" s="597"/>
      <c r="AM243" s="583"/>
      <c r="AN243" s="89">
        <f t="shared" ca="1" si="76"/>
        <v>9.9000000000001229</v>
      </c>
      <c r="AO243" s="90">
        <f t="shared" ca="1" si="77"/>
        <v>198</v>
      </c>
      <c r="AP243" s="90">
        <f ca="1">IF($AO243=1,MATCH(1,$AO244:$AO$533,0),$AP242)</f>
        <v>487</v>
      </c>
      <c r="AQ243" s="594">
        <f t="shared" ca="1" si="78"/>
        <v>1</v>
      </c>
      <c r="AR243" s="594">
        <f t="shared" ca="1" si="84"/>
        <v>-1.5703433367641909E-2</v>
      </c>
      <c r="AS243" s="1">
        <f t="shared" ca="1" si="75"/>
        <v>0</v>
      </c>
      <c r="AT243" s="91">
        <f ca="1">AVERAGE(F243:INDIRECT("F"&amp;(ROW()-AO243+1)))</f>
        <v>-1.5632613059309488E-2</v>
      </c>
      <c r="AU243" s="91">
        <f ca="1">IF(AT243&gt;0,MAX(F243:INDIRECT("F"&amp;(ROW()-AO243+1))),MIN(F243:INDIRECT("F"&amp;(ROW()-AO243+1))))</f>
        <v>-1.575195385570503E-2</v>
      </c>
      <c r="AV243" s="92">
        <f t="shared" ca="1" si="79"/>
        <v>-814.96799999999098</v>
      </c>
      <c r="AW243" s="92">
        <f t="shared" ca="1" si="80"/>
        <v>0</v>
      </c>
      <c r="AX243" s="92">
        <f t="shared" ca="1" si="81"/>
        <v>-814.96799999999098</v>
      </c>
    </row>
    <row r="244" spans="1:50" ht="13.5" thickTop="1" x14ac:dyDescent="0.2">
      <c r="A244" s="587"/>
      <c r="B244" s="588">
        <f>'Raw Elevation Data'!F241</f>
        <v>11.850000000000124</v>
      </c>
      <c r="C244" s="588">
        <f ca="1">'Raw Elevation Data'!L241</f>
        <v>1730.8740000000089</v>
      </c>
      <c r="D244" s="588">
        <f t="shared" si="85"/>
        <v>5.0000000000000711E-2</v>
      </c>
      <c r="E244" s="595">
        <f t="shared" ca="1" si="82"/>
        <v>0.97164648305973433</v>
      </c>
      <c r="F244" s="577">
        <f t="shared" ca="1" si="83"/>
        <v>-1.5751953855703167E-2</v>
      </c>
      <c r="G244" s="590"/>
      <c r="H244" s="591"/>
      <c r="I244" s="592"/>
      <c r="J244" s="593"/>
      <c r="K244" s="572"/>
      <c r="L244" s="593"/>
      <c r="M244" s="583"/>
      <c r="N244" s="592"/>
      <c r="O244" s="644"/>
      <c r="P244" s="593"/>
      <c r="Q244" s="572"/>
      <c r="R244" s="593"/>
      <c r="S244" s="583"/>
      <c r="T244" s="593"/>
      <c r="U244" s="572"/>
      <c r="V244" s="594"/>
      <c r="W244" s="583"/>
      <c r="X244" s="593"/>
      <c r="Y244" s="572"/>
      <c r="Z244" s="595"/>
      <c r="AA244" s="583"/>
      <c r="AB244" s="593"/>
      <c r="AC244" s="572"/>
      <c r="AD244" s="595"/>
      <c r="AE244" s="583"/>
      <c r="AF244" s="593"/>
      <c r="AG244" s="596"/>
      <c r="AH244" s="613"/>
      <c r="AI244" s="613"/>
      <c r="AJ244" s="572"/>
      <c r="AK244" s="597"/>
      <c r="AL244" s="597"/>
      <c r="AM244" s="583"/>
      <c r="AN244" s="89">
        <f t="shared" ca="1" si="76"/>
        <v>9.9500000000001236</v>
      </c>
      <c r="AO244" s="90">
        <f t="shared" ca="1" si="77"/>
        <v>199</v>
      </c>
      <c r="AP244" s="90">
        <f ca="1">IF($AO244=1,MATCH(1,$AO245:$AO$533,0),$AP243)</f>
        <v>487</v>
      </c>
      <c r="AQ244" s="594">
        <f t="shared" ca="1" si="78"/>
        <v>1</v>
      </c>
      <c r="AR244" s="594">
        <f t="shared" ca="1" si="84"/>
        <v>-1.5703433367641909E-2</v>
      </c>
      <c r="AS244" s="1">
        <f t="shared" ca="1" si="75"/>
        <v>0</v>
      </c>
      <c r="AT244" s="91">
        <f ca="1">AVERAGE(F244:INDIRECT("F"&amp;(ROW()-AO244+1)))</f>
        <v>-1.5633212761803929E-2</v>
      </c>
      <c r="AU244" s="91">
        <f ca="1">IF(AT244&gt;0,MAX(F244:INDIRECT("F"&amp;(ROW()-AO244+1))),MIN(F244:INDIRECT("F"&amp;(ROW()-AO244+1))))</f>
        <v>-1.575195385570503E-2</v>
      </c>
      <c r="AV244" s="92">
        <f t="shared" ca="1" si="79"/>
        <v>-819.12599999999111</v>
      </c>
      <c r="AW244" s="92">
        <f t="shared" ca="1" si="80"/>
        <v>0</v>
      </c>
      <c r="AX244" s="92">
        <f t="shared" ca="1" si="81"/>
        <v>-819.12599999999111</v>
      </c>
    </row>
    <row r="245" spans="1:50" x14ac:dyDescent="0.2">
      <c r="A245" s="587"/>
      <c r="B245" s="588">
        <f>'Raw Elevation Data'!F242</f>
        <v>11.900000000000125</v>
      </c>
      <c r="C245" s="588">
        <f ca="1">'Raw Elevation Data'!L242</f>
        <v>1726.7160000000092</v>
      </c>
      <c r="D245" s="588">
        <f t="shared" si="85"/>
        <v>5.0000000000000711E-2</v>
      </c>
      <c r="E245" s="595">
        <f t="shared" ca="1" si="82"/>
        <v>0.97164648305973511</v>
      </c>
      <c r="F245" s="577">
        <f t="shared" ca="1" si="83"/>
        <v>-1.5751953855702737E-2</v>
      </c>
      <c r="G245" s="590"/>
      <c r="H245" s="591"/>
      <c r="I245" s="592"/>
      <c r="J245" s="593"/>
      <c r="K245" s="572"/>
      <c r="L245" s="593">
        <f ca="1">IF($M245&gt;=0,(1+((TAN(ASIN(($C245-$C243)/(($B245-$B243)*5280))))/0.01)*(IF($B245&gt;=$BA$48,$BC$48+(($BC$49-$BC$48)/$BB$49)*(($B245-$BA$48)/0.05),IF($B245&gt;=$BA$47,$BC$47+(($BC$48-$BC$47)/$BB$48)*(($B245-$BA$47)/0.05),$BC$46))))*AVERAGE(AQ244:AQ245),   1+((TAN(ASIN(($C245-$C243)/(($B245-$B243)*5280))))/0.01)*(IF($B245&gt;=$BA$48,$BD$48+(($BD$49-$BD$48)/$BB$49)*(($B245-$BA$48)/0.05),IF($B245&gt;=$BA$47,$BD$47+(($BD$48-$BD$47)/$BB$48)*(($B245-$BA$47)/0.05),$BD$46))))</f>
        <v>0.97164648305973433</v>
      </c>
      <c r="M245" s="583">
        <f ca="1">C245-C243</f>
        <v>-8.3159999999998035</v>
      </c>
      <c r="N245" s="592"/>
      <c r="O245" s="644"/>
      <c r="P245" s="593"/>
      <c r="Q245" s="572"/>
      <c r="R245" s="593"/>
      <c r="S245" s="583"/>
      <c r="T245" s="593"/>
      <c r="U245" s="572"/>
      <c r="V245" s="594"/>
      <c r="W245" s="583"/>
      <c r="X245" s="593"/>
      <c r="Y245" s="572"/>
      <c r="Z245" s="595"/>
      <c r="AA245" s="583"/>
      <c r="AB245" s="593"/>
      <c r="AC245" s="572"/>
      <c r="AD245" s="595"/>
      <c r="AE245" s="583"/>
      <c r="AF245" s="593"/>
      <c r="AG245" s="596"/>
      <c r="AH245" s="613"/>
      <c r="AI245" s="613"/>
      <c r="AJ245" s="572"/>
      <c r="AK245" s="597"/>
      <c r="AL245" s="597"/>
      <c r="AM245" s="583"/>
      <c r="AN245" s="89">
        <f t="shared" ca="1" si="76"/>
        <v>10.000000000000124</v>
      </c>
      <c r="AO245" s="90">
        <f t="shared" ca="1" si="77"/>
        <v>200</v>
      </c>
      <c r="AP245" s="90">
        <f ca="1">IF($AO245=1,MATCH(1,$AO246:$AO$533,0),$AP244)</f>
        <v>487</v>
      </c>
      <c r="AQ245" s="594">
        <f t="shared" ca="1" si="78"/>
        <v>1</v>
      </c>
      <c r="AR245" s="594">
        <f t="shared" ca="1" si="84"/>
        <v>-1.5703433367641909E-2</v>
      </c>
      <c r="AS245" s="1">
        <f t="shared" ca="1" si="75"/>
        <v>0</v>
      </c>
      <c r="AT245" s="91">
        <f ca="1">AVERAGE(F245:INDIRECT("F"&amp;(ROW()-AO245+1)))</f>
        <v>-1.5633806467273425E-2</v>
      </c>
      <c r="AU245" s="91">
        <f ca="1">IF(AT245&gt;0,MAX(F245:INDIRECT("F"&amp;(ROW()-AO245+1))),MIN(F245:INDIRECT("F"&amp;(ROW()-AO245+1))))</f>
        <v>-1.575195385570503E-2</v>
      </c>
      <c r="AV245" s="92">
        <f t="shared" ca="1" si="79"/>
        <v>-823.28399999999078</v>
      </c>
      <c r="AW245" s="92">
        <f t="shared" ca="1" si="80"/>
        <v>0</v>
      </c>
      <c r="AX245" s="92">
        <f t="shared" ca="1" si="81"/>
        <v>-823.28399999999078</v>
      </c>
    </row>
    <row r="246" spans="1:50" x14ac:dyDescent="0.2">
      <c r="A246" s="587"/>
      <c r="B246" s="588">
        <f>'Raw Elevation Data'!F243</f>
        <v>11.950000000000125</v>
      </c>
      <c r="C246" s="588">
        <f ca="1">'Raw Elevation Data'!L243</f>
        <v>1722.5580000000093</v>
      </c>
      <c r="D246" s="588">
        <f t="shared" si="85"/>
        <v>5.0000000000000711E-2</v>
      </c>
      <c r="E246" s="595">
        <f t="shared" ca="1" si="82"/>
        <v>0.97164648305973356</v>
      </c>
      <c r="F246" s="577">
        <f t="shared" ca="1" si="83"/>
        <v>-1.5751953855703597E-2</v>
      </c>
      <c r="G246" s="590"/>
      <c r="H246" s="591"/>
      <c r="I246" s="592"/>
      <c r="J246" s="593"/>
      <c r="K246" s="572"/>
      <c r="L246" s="593"/>
      <c r="M246" s="583"/>
      <c r="N246" s="592"/>
      <c r="O246" s="644"/>
      <c r="P246" s="593"/>
      <c r="Q246" s="572"/>
      <c r="R246" s="593"/>
      <c r="S246" s="583"/>
      <c r="T246" s="593"/>
      <c r="U246" s="572"/>
      <c r="V246" s="594"/>
      <c r="W246" s="583"/>
      <c r="X246" s="593"/>
      <c r="Y246" s="572"/>
      <c r="Z246" s="595"/>
      <c r="AA246" s="583"/>
      <c r="AB246" s="593"/>
      <c r="AC246" s="572"/>
      <c r="AD246" s="595"/>
      <c r="AE246" s="583"/>
      <c r="AF246" s="593"/>
      <c r="AG246" s="596"/>
      <c r="AH246" s="613"/>
      <c r="AI246" s="613"/>
      <c r="AJ246" s="572"/>
      <c r="AK246" s="597"/>
      <c r="AL246" s="597"/>
      <c r="AM246" s="583"/>
      <c r="AN246" s="89">
        <f t="shared" ca="1" si="76"/>
        <v>10.050000000000125</v>
      </c>
      <c r="AO246" s="90">
        <f t="shared" ca="1" si="77"/>
        <v>201</v>
      </c>
      <c r="AP246" s="90">
        <f ca="1">IF($AO246=1,MATCH(1,$AO247:$AO$533,0),$AP245)</f>
        <v>487</v>
      </c>
      <c r="AQ246" s="594">
        <f t="shared" ca="1" si="78"/>
        <v>1</v>
      </c>
      <c r="AR246" s="594">
        <f t="shared" ca="1" si="84"/>
        <v>-1.5703433367641909E-2</v>
      </c>
      <c r="AS246" s="1">
        <f t="shared" ca="1" si="75"/>
        <v>0</v>
      </c>
      <c r="AT246" s="91">
        <f ca="1">AVERAGE(F246:INDIRECT("F"&amp;(ROW()-AO246+1)))</f>
        <v>-1.5634394265225813E-2</v>
      </c>
      <c r="AU246" s="91">
        <f ca="1">IF(AT246&gt;0,MAX(F246:INDIRECT("F"&amp;(ROW()-AO246+1))),MIN(F246:INDIRECT("F"&amp;(ROW()-AO246+1))))</f>
        <v>-1.575195385570503E-2</v>
      </c>
      <c r="AV246" s="92">
        <f t="shared" ca="1" si="79"/>
        <v>-827.44199999999068</v>
      </c>
      <c r="AW246" s="92">
        <f t="shared" ca="1" si="80"/>
        <v>0</v>
      </c>
      <c r="AX246" s="92">
        <f t="shared" ca="1" si="81"/>
        <v>-827.44199999999068</v>
      </c>
    </row>
    <row r="247" spans="1:50" x14ac:dyDescent="0.2">
      <c r="A247" s="587"/>
      <c r="B247" s="574">
        <f>'Raw Elevation Data'!F244</f>
        <v>12.000000000000126</v>
      </c>
      <c r="C247" s="575">
        <f ca="1">'Raw Elevation Data'!L244</f>
        <v>1718.4000000000092</v>
      </c>
      <c r="D247" s="576">
        <f t="shared" si="85"/>
        <v>5.0000000000000711E-2</v>
      </c>
      <c r="E247" s="572">
        <f t="shared" ca="1" si="82"/>
        <v>0.97164648305973278</v>
      </c>
      <c r="F247" s="577">
        <f t="shared" ca="1" si="83"/>
        <v>-1.5751953855704028E-2</v>
      </c>
      <c r="G247" s="590"/>
      <c r="H247" s="591"/>
      <c r="I247" s="603"/>
      <c r="J247" s="604">
        <f ca="1">IF(AVERAGE(E228:E247)&gt;$BA$68,AVERAGE(E228:E247),$BA$68)</f>
        <v>0.97633333333333328</v>
      </c>
      <c r="K247" s="572"/>
      <c r="L247" s="582">
        <f ca="1">IF($M247&gt;=0,(1+((TAN(ASIN(($C247-$C245)/(($B247-$B245)*5280))))/0.01)*(IF($B247&gt;=$BA$48,$BC$48+(($BC$49-$BC$48)/$BB$49)*(($B247-$BA$48)/0.05),IF($B247&gt;=$BA$47,$BC$47+(($BC$48-$BC$47)/$BB$48)*(($B247-$BA$47)/0.05),$BC$46))))*AVERAGE(AQ246:AQ247),   1+((TAN(ASIN(($C247-$C245)/(($B247-$B245)*5280))))/0.01)*(IF($B247&gt;=$BA$48,$BD$48+(($BD$49-$BD$48)/$BB$49)*(($B247-$BA$48)/0.05),IF($B247&gt;=$BA$47,$BD$47+(($BD$48-$BD$47)/$BB$48)*(($B247-$BA$47)/0.05),$BD$46))))</f>
        <v>0.97164648305973356</v>
      </c>
      <c r="M247" s="583">
        <f ca="1">C247-C245</f>
        <v>-8.3160000000000309</v>
      </c>
      <c r="N247" s="592"/>
      <c r="O247" s="604">
        <f ca="1">AVERAGE(L229,L231,L233,L235,L237,L239,L241,L243,L245,L247)</f>
        <v>0.971646483059734</v>
      </c>
      <c r="P247" s="601">
        <f ca="1">IF(AVERAGE(L229,L231,L233,L235,L237,L239,L241,L243,L245,L247)&gt;$BA$68,AVERAGE(L229,L231,L233,L235,L237,L239,L241,L243,L245,L247),$BA$68)</f>
        <v>0.97633333333333328</v>
      </c>
      <c r="Q247" s="572"/>
      <c r="R247" s="582">
        <f ca="1">IF(S247&gt;=0,(1+((TAN(ASIN((C247-C243)/((B247-B243)*5280))))/0.01)*(IF(B243&gt;=$BA$48,$BC$48,IF(B243&gt;=$BA$47,$BC$47,$BC$46))))*AVERAGE(AQ244:AQ247),1+((TAN(ASIN((C247-C243)/((B247-B243)*5280))))/0.01)*(IF(B243&gt;=$BA$48,$BD$48,IF(B243&gt;=$BA$47,$BD$47,$BD$46))))</f>
        <v>0.97164648305973389</v>
      </c>
      <c r="S247" s="583">
        <f ca="1">C247-C243</f>
        <v>-16.631999999999834</v>
      </c>
      <c r="T247" s="601">
        <f ca="1">IF(AVERAGE(R231,R235,R239,R243,R247)&gt;$BA$68,AVERAGE(R231,R235,R239,R243,R247),$BA$68)</f>
        <v>0.97633333333333328</v>
      </c>
      <c r="U247" s="572"/>
      <c r="V247" s="585">
        <f ca="1">IF(W247&gt;=0,(1+((TAN(ASIN((C247-C242)/((B247-B242)*5280))))/0.01)*(IF(B242&gt;=$BA$48,$BC$48,IF(B242&gt;=$BA$47,$BC$47,$BC$46))))*AVERAGE(AQ243:AQ247),1+((TAN(ASIN((C247-C242)/((B247-B242)*5280))))/0.01)*(IF(B242&gt;=$BA$48,$BD$48,IF(B242&gt;=$BA$47,$BD$47,$BD$46))))</f>
        <v>0.97164648305973367</v>
      </c>
      <c r="W247" s="583">
        <f ca="1">C247-C242</f>
        <v>-20.789999999999964</v>
      </c>
      <c r="X247" s="601">
        <f ca="1">IF(AVERAGE(V232,V237,V242,V247)&gt;$BA$68,AVERAGE(V232,V237,V242,V247),$BA$68)</f>
        <v>0.97633333333333328</v>
      </c>
      <c r="Y247" s="572"/>
      <c r="Z247" s="572">
        <f ca="1">IF(AA247&gt;=0,(1+((TAN(ASIN((C247-C237)/((B247-B237)*5280))))/0.01)*(IF(B237&gt;=$BA$48,$BC$48,IF(B237&gt;=$BA$47,$BC$47,$BC$46))))*AVERAGE(AQ238:AQ247),1+((TAN(ASIN((C247-C237)/((B247-B237)*5280))))/0.01)*(IF(B237&gt;=$BA$48,$BD$48,IF(B237&gt;=$BA$47,$BD$47,$BD$46))))</f>
        <v>0.971646483059734</v>
      </c>
      <c r="AA247" s="583">
        <f ca="1">C247-C237</f>
        <v>-41.579999999999472</v>
      </c>
      <c r="AB247" s="601">
        <f ca="1">IF(AVERAGE(Z247,Z237)&gt;$BA$68,AVERAGE(Z247,Z237),$BA$68)</f>
        <v>0.97633333333333328</v>
      </c>
      <c r="AC247" s="572"/>
      <c r="AD247" s="572">
        <f ca="1">IF(AE247&gt;=0,(1+((TAN(ASIN((C247-C227)/((B247-B227)*5280))))/0.01)*(IF(B227&gt;=$BA$48,$BC$48,IF(B227&gt;=$BA$47,$BC$47,$BC$46))))*AVERAGE(AQ228:AQ247),1+((TAN(ASIN((C247-C227)/((B247-B227)*5280))))/0.01)*(IF(B227&gt;=$BA$48,$BD$48,IF(B227&gt;=$BA$47,$BD$47,$BD$46))))</f>
        <v>0.97164648305973389</v>
      </c>
      <c r="AE247" s="583">
        <f ca="1">C247-C227</f>
        <v>-83.159999999999172</v>
      </c>
      <c r="AF247" s="601">
        <f ca="1">IF(AD247&gt;$BA$68,AD247,$BA$68)</f>
        <v>0.97633333333333328</v>
      </c>
      <c r="AG247" s="586"/>
      <c r="AH247" s="594"/>
      <c r="AI247" s="594"/>
      <c r="AJ247" s="572"/>
      <c r="AK247" s="605">
        <f ca="1">MAX(AW227:AW247)-MIN(AW227:AW247)</f>
        <v>0</v>
      </c>
      <c r="AL247" s="605">
        <f ca="1">-(MAX(AX227:AX247)-MIN(AX227:AX247))</f>
        <v>-83.159999999999172</v>
      </c>
      <c r="AM247" s="583"/>
      <c r="AN247" s="89">
        <f t="shared" ca="1" si="76"/>
        <v>10.100000000000126</v>
      </c>
      <c r="AO247" s="90">
        <f t="shared" ca="1" si="77"/>
        <v>202</v>
      </c>
      <c r="AP247" s="90">
        <f ca="1">IF($AO247=1,MATCH(1,$AO248:$AO$533,0),$AP246)</f>
        <v>487</v>
      </c>
      <c r="AQ247" s="594">
        <f t="shared" ca="1" si="78"/>
        <v>1</v>
      </c>
      <c r="AR247" s="594">
        <f t="shared" ca="1" si="84"/>
        <v>-1.5703433367641909E-2</v>
      </c>
      <c r="AS247" s="1">
        <f t="shared" ca="1" si="75"/>
        <v>0</v>
      </c>
      <c r="AT247" s="91">
        <f ca="1">AVERAGE(F247:INDIRECT("F"&amp;(ROW()-AO247+1)))</f>
        <v>-1.5634976243396496E-2</v>
      </c>
      <c r="AU247" s="91">
        <f ca="1">IF(AT247&gt;0,MAX(F247:INDIRECT("F"&amp;(ROW()-AO247+1))),MIN(F247:INDIRECT("F"&amp;(ROW()-AO247+1))))</f>
        <v>-1.575195385570503E-2</v>
      </c>
      <c r="AV247" s="92">
        <f t="shared" ca="1" si="79"/>
        <v>-831.59999999999081</v>
      </c>
      <c r="AW247" s="92">
        <f t="shared" ca="1" si="80"/>
        <v>0</v>
      </c>
      <c r="AX247" s="92">
        <f t="shared" ca="1" si="81"/>
        <v>-831.59999999999081</v>
      </c>
    </row>
    <row r="248" spans="1:50" x14ac:dyDescent="0.2">
      <c r="A248" s="587"/>
      <c r="B248" s="588">
        <f>'Raw Elevation Data'!F245</f>
        <v>12.050000000000127</v>
      </c>
      <c r="C248" s="588">
        <f ca="1">'Raw Elevation Data'!L245</f>
        <v>1714.2420000000091</v>
      </c>
      <c r="D248" s="588">
        <f t="shared" si="85"/>
        <v>5.0000000000000711E-2</v>
      </c>
      <c r="E248" s="595">
        <f t="shared" ca="1" si="82"/>
        <v>0.97164648305973356</v>
      </c>
      <c r="F248" s="577">
        <f t="shared" ca="1" si="83"/>
        <v>-1.5751953855703597E-2</v>
      </c>
      <c r="G248" s="590"/>
      <c r="H248" s="591"/>
      <c r="I248" s="592"/>
      <c r="J248" s="593"/>
      <c r="K248" s="572"/>
      <c r="L248" s="593"/>
      <c r="M248" s="583"/>
      <c r="N248" s="592"/>
      <c r="O248" s="644"/>
      <c r="P248" s="593"/>
      <c r="Q248" s="572"/>
      <c r="R248" s="593"/>
      <c r="S248" s="583"/>
      <c r="T248" s="593"/>
      <c r="U248" s="572"/>
      <c r="V248" s="594"/>
      <c r="W248" s="583"/>
      <c r="X248" s="593"/>
      <c r="Y248" s="572"/>
      <c r="Z248" s="595"/>
      <c r="AA248" s="583"/>
      <c r="AB248" s="593"/>
      <c r="AC248" s="572"/>
      <c r="AD248" s="595"/>
      <c r="AE248" s="583"/>
      <c r="AF248" s="593"/>
      <c r="AG248" s="596"/>
      <c r="AH248" s="613"/>
      <c r="AI248" s="613"/>
      <c r="AJ248" s="572"/>
      <c r="AK248" s="597"/>
      <c r="AL248" s="597"/>
      <c r="AM248" s="583"/>
      <c r="AN248" s="89">
        <f t="shared" ca="1" si="76"/>
        <v>10.150000000000126</v>
      </c>
      <c r="AO248" s="90">
        <f t="shared" ca="1" si="77"/>
        <v>203</v>
      </c>
      <c r="AP248" s="90">
        <f ca="1">IF($AO248=1,MATCH(1,$AO249:$AO$533,0),$AP247)</f>
        <v>487</v>
      </c>
      <c r="AQ248" s="594">
        <f t="shared" ca="1" si="78"/>
        <v>1</v>
      </c>
      <c r="AR248" s="594">
        <f t="shared" ca="1" si="84"/>
        <v>-1.5703433367641909E-2</v>
      </c>
      <c r="AS248" s="1">
        <f t="shared" ca="1" si="75"/>
        <v>0</v>
      </c>
      <c r="AT248" s="91">
        <f ca="1">AVERAGE(F248:INDIRECT("F"&amp;(ROW()-AO248+1)))</f>
        <v>-1.5635552487792099E-2</v>
      </c>
      <c r="AU248" s="91">
        <f ca="1">IF(AT248&gt;0,MAX(F248:INDIRECT("F"&amp;(ROW()-AO248+1))),MIN(F248:INDIRECT("F"&amp;(ROW()-AO248+1))))</f>
        <v>-1.575195385570503E-2</v>
      </c>
      <c r="AV248" s="92">
        <f t="shared" ca="1" si="79"/>
        <v>-835.75799999999094</v>
      </c>
      <c r="AW248" s="92">
        <f t="shared" ca="1" si="80"/>
        <v>0</v>
      </c>
      <c r="AX248" s="92">
        <f t="shared" ca="1" si="81"/>
        <v>-835.75799999999094</v>
      </c>
    </row>
    <row r="249" spans="1:50" x14ac:dyDescent="0.2">
      <c r="A249" s="587"/>
      <c r="B249" s="588">
        <f>'Raw Elevation Data'!F246</f>
        <v>12.100000000000128</v>
      </c>
      <c r="C249" s="588">
        <f ca="1">'Raw Elevation Data'!L246</f>
        <v>1710.0840000000092</v>
      </c>
      <c r="D249" s="588">
        <f t="shared" si="85"/>
        <v>5.0000000000000711E-2</v>
      </c>
      <c r="E249" s="595">
        <f t="shared" ca="1" si="82"/>
        <v>0.97164648305973511</v>
      </c>
      <c r="F249" s="577">
        <f t="shared" ca="1" si="83"/>
        <v>-1.5751953855702737E-2</v>
      </c>
      <c r="G249" s="590"/>
      <c r="H249" s="591"/>
      <c r="I249" s="592"/>
      <c r="J249" s="593"/>
      <c r="K249" s="572"/>
      <c r="L249" s="593">
        <f ca="1">IF($M249&gt;=0,(1+((TAN(ASIN(($C249-$C247)/(($B249-$B247)*5280))))/0.01)*(IF($B249&gt;=$BA$48,$BC$48+(($BC$49-$BC$48)/$BB$49)*(($B249-$BA$48)/0.05),IF($B249&gt;=$BA$47,$BC$47+(($BC$48-$BC$47)/$BB$48)*(($B249-$BA$47)/0.05),$BC$46))))*AVERAGE(AQ248:AQ249),   1+((TAN(ASIN(($C249-$C247)/(($B249-$B247)*5280))))/0.01)*(IF($B249&gt;=$BA$48,$BD$48+(($BD$49-$BD$48)/$BB$49)*(($B249-$BA$48)/0.05),IF($B249&gt;=$BA$47,$BD$47+(($BD$48-$BD$47)/$BB$48)*(($B249-$BA$47)/0.05),$BD$46))))</f>
        <v>0.97164648305973356</v>
      </c>
      <c r="M249" s="583">
        <f ca="1">C249-C247</f>
        <v>-8.3160000000000309</v>
      </c>
      <c r="N249" s="592"/>
      <c r="O249" s="644"/>
      <c r="P249" s="593"/>
      <c r="Q249" s="572"/>
      <c r="R249" s="593"/>
      <c r="S249" s="583"/>
      <c r="T249" s="593"/>
      <c r="U249" s="572"/>
      <c r="V249" s="594"/>
      <c r="W249" s="583"/>
      <c r="X249" s="593"/>
      <c r="Y249" s="572"/>
      <c r="Z249" s="595"/>
      <c r="AA249" s="583"/>
      <c r="AB249" s="593"/>
      <c r="AC249" s="572"/>
      <c r="AD249" s="595"/>
      <c r="AE249" s="583"/>
      <c r="AF249" s="593"/>
      <c r="AG249" s="596"/>
      <c r="AH249" s="613"/>
      <c r="AI249" s="613"/>
      <c r="AJ249" s="572"/>
      <c r="AK249" s="597"/>
      <c r="AL249" s="597"/>
      <c r="AM249" s="583"/>
      <c r="AN249" s="89">
        <f t="shared" ca="1" si="76"/>
        <v>10.200000000000127</v>
      </c>
      <c r="AO249" s="90">
        <f t="shared" ca="1" si="77"/>
        <v>204</v>
      </c>
      <c r="AP249" s="90">
        <f ca="1">IF($AO249=1,MATCH(1,$AO250:$AO$533,0),$AP248)</f>
        <v>487</v>
      </c>
      <c r="AQ249" s="594">
        <f t="shared" ca="1" si="78"/>
        <v>1</v>
      </c>
      <c r="AR249" s="594">
        <f t="shared" ca="1" si="84"/>
        <v>-1.5703433367641909E-2</v>
      </c>
      <c r="AS249" s="1">
        <f t="shared" ca="1" si="75"/>
        <v>0</v>
      </c>
      <c r="AT249" s="91">
        <f ca="1">AVERAGE(F249:INDIRECT("F"&amp;(ROW()-AO249+1)))</f>
        <v>-1.5636123082732836E-2</v>
      </c>
      <c r="AU249" s="91">
        <f ca="1">IF(AT249&gt;0,MAX(F249:INDIRECT("F"&amp;(ROW()-AO249+1))),MIN(F249:INDIRECT("F"&amp;(ROW()-AO249+1))))</f>
        <v>-1.575195385570503E-2</v>
      </c>
      <c r="AV249" s="92">
        <f t="shared" ca="1" si="79"/>
        <v>-839.91599999999085</v>
      </c>
      <c r="AW249" s="92">
        <f t="shared" ca="1" si="80"/>
        <v>0</v>
      </c>
      <c r="AX249" s="92">
        <f t="shared" ca="1" si="81"/>
        <v>-839.91599999999085</v>
      </c>
    </row>
    <row r="250" spans="1:50" x14ac:dyDescent="0.2">
      <c r="A250" s="587"/>
      <c r="B250" s="588">
        <f>'Raw Elevation Data'!F247</f>
        <v>12.150000000000128</v>
      </c>
      <c r="C250" s="588">
        <f ca="1">'Raw Elevation Data'!L247</f>
        <v>1705.9260000000095</v>
      </c>
      <c r="D250" s="588">
        <f t="shared" si="85"/>
        <v>5.0000000000000711E-2</v>
      </c>
      <c r="E250" s="595">
        <f t="shared" ca="1" si="82"/>
        <v>0.97164648305973433</v>
      </c>
      <c r="F250" s="577">
        <f t="shared" ca="1" si="83"/>
        <v>-1.5751953855703167E-2</v>
      </c>
      <c r="G250" s="590"/>
      <c r="H250" s="591"/>
      <c r="I250" s="592"/>
      <c r="J250" s="593"/>
      <c r="K250" s="572"/>
      <c r="L250" s="593"/>
      <c r="M250" s="583"/>
      <c r="N250" s="592"/>
      <c r="O250" s="644"/>
      <c r="P250" s="593"/>
      <c r="Q250" s="572"/>
      <c r="R250" s="593"/>
      <c r="S250" s="583"/>
      <c r="T250" s="593"/>
      <c r="U250" s="572"/>
      <c r="V250" s="594"/>
      <c r="W250" s="583"/>
      <c r="X250" s="593"/>
      <c r="Y250" s="572"/>
      <c r="Z250" s="595"/>
      <c r="AA250" s="583"/>
      <c r="AB250" s="593"/>
      <c r="AC250" s="572"/>
      <c r="AD250" s="595"/>
      <c r="AE250" s="583"/>
      <c r="AF250" s="593"/>
      <c r="AG250" s="596"/>
      <c r="AH250" s="613"/>
      <c r="AI250" s="613"/>
      <c r="AJ250" s="572"/>
      <c r="AK250" s="597"/>
      <c r="AL250" s="597"/>
      <c r="AM250" s="583"/>
      <c r="AN250" s="89">
        <f t="shared" ca="1" si="76"/>
        <v>10.250000000000128</v>
      </c>
      <c r="AO250" s="90">
        <f t="shared" ca="1" si="77"/>
        <v>205</v>
      </c>
      <c r="AP250" s="90">
        <f ca="1">IF($AO250=1,MATCH(1,$AO251:$AO$533,0),$AP249)</f>
        <v>487</v>
      </c>
      <c r="AQ250" s="594">
        <f t="shared" ca="1" si="78"/>
        <v>1</v>
      </c>
      <c r="AR250" s="594">
        <f t="shared" ca="1" si="84"/>
        <v>-1.5703433367641909E-2</v>
      </c>
      <c r="AS250" s="1">
        <f t="shared" ca="1" si="75"/>
        <v>0</v>
      </c>
      <c r="AT250" s="91">
        <f ca="1">AVERAGE(F250:INDIRECT("F"&amp;(ROW()-AO250+1)))</f>
        <v>-1.5636688110893669E-2</v>
      </c>
      <c r="AU250" s="91">
        <f ca="1">IF(AT250&gt;0,MAX(F250:INDIRECT("F"&amp;(ROW()-AO250+1))),MIN(F250:INDIRECT("F"&amp;(ROW()-AO250+1))))</f>
        <v>-1.575195385570503E-2</v>
      </c>
      <c r="AV250" s="92">
        <f t="shared" ca="1" si="79"/>
        <v>-844.07399999999052</v>
      </c>
      <c r="AW250" s="92">
        <f t="shared" ca="1" si="80"/>
        <v>0</v>
      </c>
      <c r="AX250" s="92">
        <f t="shared" ca="1" si="81"/>
        <v>-844.07399999999052</v>
      </c>
    </row>
    <row r="251" spans="1:50" x14ac:dyDescent="0.2">
      <c r="A251" s="587"/>
      <c r="B251" s="588">
        <f>'Raw Elevation Data'!F248</f>
        <v>12.200000000000129</v>
      </c>
      <c r="C251" s="588">
        <f ca="1">'Raw Elevation Data'!L248</f>
        <v>1701.7680000000094</v>
      </c>
      <c r="D251" s="588">
        <f t="shared" si="85"/>
        <v>5.0000000000000711E-2</v>
      </c>
      <c r="E251" s="595">
        <f t="shared" ca="1" si="82"/>
        <v>0.97164648305973278</v>
      </c>
      <c r="F251" s="577">
        <f t="shared" ca="1" si="83"/>
        <v>-1.5751953855704028E-2</v>
      </c>
      <c r="G251" s="590"/>
      <c r="H251" s="591"/>
      <c r="I251" s="592"/>
      <c r="J251" s="593"/>
      <c r="K251" s="572"/>
      <c r="L251" s="593">
        <f ca="1">IF($M251&gt;=0,(1+((TAN(ASIN(($C251-$C249)/(($B251-$B249)*5280))))/0.01)*(IF($B251&gt;=$BA$48,$BC$48+(($BC$49-$BC$48)/$BB$49)*(($B251-$BA$48)/0.05),IF($B251&gt;=$BA$47,$BC$47+(($BC$48-$BC$47)/$BB$48)*(($B251-$BA$47)/0.05),$BC$46))))*AVERAGE(AQ250:AQ251),   1+((TAN(ASIN(($C251-$C249)/(($B251-$B249)*5280))))/0.01)*(IF($B251&gt;=$BA$48,$BD$48+(($BD$49-$BD$48)/$BB$49)*(($B251-$BA$48)/0.05),IF($B251&gt;=$BA$47,$BD$47+(($BD$48-$BD$47)/$BB$48)*(($B251-$BA$47)/0.05),$BD$46))))</f>
        <v>0.97164648305973433</v>
      </c>
      <c r="M251" s="583">
        <f ca="1">C251-C249</f>
        <v>-8.3159999999998035</v>
      </c>
      <c r="N251" s="592"/>
      <c r="O251" s="644"/>
      <c r="P251" s="593"/>
      <c r="Q251" s="572"/>
      <c r="R251" s="593">
        <f ca="1">IF(S251&gt;=0,(1+((TAN(ASIN((C251-C247)/((B251-B247)*5280))))/0.01)*(IF(B247&gt;=$BA$48,$BC$48,IF(B247&gt;=$BA$47,$BC$47,$BC$46))))*AVERAGE(AQ248:AQ251),1+((TAN(ASIN((C251-C247)/((B251-B247)*5280))))/0.01)*(IF(B247&gt;=$BA$48,$BD$48,IF(B247&gt;=$BA$47,$BD$47,$BD$46))))</f>
        <v>0.97164648305973389</v>
      </c>
      <c r="S251" s="583">
        <f ca="1">C251-C247</f>
        <v>-16.631999999999834</v>
      </c>
      <c r="T251" s="593"/>
      <c r="U251" s="572"/>
      <c r="V251" s="594"/>
      <c r="W251" s="583"/>
      <c r="X251" s="593"/>
      <c r="Y251" s="572"/>
      <c r="Z251" s="595"/>
      <c r="AA251" s="583"/>
      <c r="AB251" s="593"/>
      <c r="AC251" s="572"/>
      <c r="AD251" s="595"/>
      <c r="AE251" s="583"/>
      <c r="AF251" s="593"/>
      <c r="AG251" s="596"/>
      <c r="AH251" s="613"/>
      <c r="AI251" s="613"/>
      <c r="AJ251" s="572"/>
      <c r="AK251" s="597"/>
      <c r="AL251" s="597"/>
      <c r="AM251" s="583"/>
      <c r="AN251" s="89">
        <f t="shared" ca="1" si="76"/>
        <v>10.300000000000129</v>
      </c>
      <c r="AO251" s="90">
        <f t="shared" ca="1" si="77"/>
        <v>206</v>
      </c>
      <c r="AP251" s="90">
        <f ca="1">IF($AO251=1,MATCH(1,$AO252:$AO$533,0),$AP250)</f>
        <v>487</v>
      </c>
      <c r="AQ251" s="594">
        <f t="shared" ca="1" si="78"/>
        <v>1</v>
      </c>
      <c r="AR251" s="594">
        <f t="shared" ca="1" si="84"/>
        <v>-1.5703433367641909E-2</v>
      </c>
      <c r="AS251" s="1">
        <f t="shared" ca="1" si="75"/>
        <v>0</v>
      </c>
      <c r="AT251" s="91">
        <f ca="1">AVERAGE(F251:INDIRECT("F"&amp;(ROW()-AO251+1)))</f>
        <v>-1.5637247653344202E-2</v>
      </c>
      <c r="AU251" s="91">
        <f ca="1">IF(AT251&gt;0,MAX(F251:INDIRECT("F"&amp;(ROW()-AO251+1))),MIN(F251:INDIRECT("F"&amp;(ROW()-AO251+1))))</f>
        <v>-1.575195385570503E-2</v>
      </c>
      <c r="AV251" s="92">
        <f t="shared" ca="1" si="79"/>
        <v>-848.23199999999065</v>
      </c>
      <c r="AW251" s="92">
        <f t="shared" ca="1" si="80"/>
        <v>0</v>
      </c>
      <c r="AX251" s="92">
        <f t="shared" ca="1" si="81"/>
        <v>-848.23199999999065</v>
      </c>
    </row>
    <row r="252" spans="1:50" x14ac:dyDescent="0.2">
      <c r="A252" s="587"/>
      <c r="B252" s="588">
        <f>'Raw Elevation Data'!F249</f>
        <v>12.25000000000013</v>
      </c>
      <c r="C252" s="588">
        <f ca="1">'Raw Elevation Data'!L249</f>
        <v>1697.6100000000092</v>
      </c>
      <c r="D252" s="588">
        <f t="shared" si="85"/>
        <v>5.0000000000000711E-2</v>
      </c>
      <c r="E252" s="595">
        <f t="shared" ca="1" si="82"/>
        <v>0.97164648305973433</v>
      </c>
      <c r="F252" s="577">
        <f t="shared" ca="1" si="83"/>
        <v>-1.5751953855703167E-2</v>
      </c>
      <c r="G252" s="590"/>
      <c r="H252" s="591"/>
      <c r="I252" s="592"/>
      <c r="J252" s="593"/>
      <c r="K252" s="572"/>
      <c r="L252" s="593"/>
      <c r="M252" s="583"/>
      <c r="N252" s="592"/>
      <c r="O252" s="644"/>
      <c r="P252" s="593"/>
      <c r="Q252" s="572"/>
      <c r="R252" s="593"/>
      <c r="S252" s="583"/>
      <c r="T252" s="593"/>
      <c r="U252" s="572"/>
      <c r="V252" s="594">
        <f ca="1">IF(W252&gt;=0,(1+((TAN(ASIN((C252-C247)/((B252-B247)*5280))))/0.01)*(IF(B247&gt;=$BA$48,$BC$48,IF(B247&gt;=$BA$47,$BC$47,$BC$46))))*AVERAGE(AQ248:AQ252),1+((TAN(ASIN((C252-C247)/((B252-B247)*5280))))/0.01)*(IF(B247&gt;=$BA$48,$BD$48,IF(B247&gt;=$BA$47,$BD$47,$BD$46))))</f>
        <v>0.97164648305973367</v>
      </c>
      <c r="W252" s="583">
        <f ca="1">C252-C247</f>
        <v>-20.789999999999964</v>
      </c>
      <c r="X252" s="593"/>
      <c r="Y252" s="572"/>
      <c r="Z252" s="595"/>
      <c r="AA252" s="583"/>
      <c r="AB252" s="593"/>
      <c r="AC252" s="572"/>
      <c r="AD252" s="595"/>
      <c r="AE252" s="583"/>
      <c r="AF252" s="593"/>
      <c r="AG252" s="596"/>
      <c r="AH252" s="613"/>
      <c r="AI252" s="613"/>
      <c r="AJ252" s="572"/>
      <c r="AK252" s="597"/>
      <c r="AL252" s="597"/>
      <c r="AM252" s="583"/>
      <c r="AN252" s="89">
        <f t="shared" ca="1" si="76"/>
        <v>10.350000000000129</v>
      </c>
      <c r="AO252" s="90">
        <f t="shared" ca="1" si="77"/>
        <v>207</v>
      </c>
      <c r="AP252" s="90">
        <f ca="1">IF($AO252=1,MATCH(1,$AO253:$AO$533,0),$AP251)</f>
        <v>487</v>
      </c>
      <c r="AQ252" s="594">
        <f t="shared" ca="1" si="78"/>
        <v>1</v>
      </c>
      <c r="AR252" s="594">
        <f t="shared" ca="1" si="84"/>
        <v>-1.5703433367641909E-2</v>
      </c>
      <c r="AS252" s="1">
        <f t="shared" ca="1" si="75"/>
        <v>0</v>
      </c>
      <c r="AT252" s="91">
        <f ca="1">AVERAGE(F252:INDIRECT("F"&amp;(ROW()-AO252+1)))</f>
        <v>-1.5637801789587482E-2</v>
      </c>
      <c r="AU252" s="91">
        <f ca="1">IF(AT252&gt;0,MAX(F252:INDIRECT("F"&amp;(ROW()-AO252+1))),MIN(F252:INDIRECT("F"&amp;(ROW()-AO252+1))))</f>
        <v>-1.575195385570503E-2</v>
      </c>
      <c r="AV252" s="92">
        <f t="shared" ca="1" si="79"/>
        <v>-852.38999999999078</v>
      </c>
      <c r="AW252" s="92">
        <f t="shared" ca="1" si="80"/>
        <v>0</v>
      </c>
      <c r="AX252" s="92">
        <f t="shared" ca="1" si="81"/>
        <v>-852.38999999999078</v>
      </c>
    </row>
    <row r="253" spans="1:50" x14ac:dyDescent="0.2">
      <c r="A253" s="587"/>
      <c r="B253" s="588">
        <f>'Raw Elevation Data'!F250</f>
        <v>12.30000000000013</v>
      </c>
      <c r="C253" s="588">
        <f ca="1">'Raw Elevation Data'!L250</f>
        <v>1693.4520000000095</v>
      </c>
      <c r="D253" s="588">
        <f t="shared" si="85"/>
        <v>5.0000000000000711E-2</v>
      </c>
      <c r="E253" s="595">
        <f t="shared" ca="1" si="82"/>
        <v>0.97164648305973511</v>
      </c>
      <c r="F253" s="577">
        <f t="shared" ca="1" si="83"/>
        <v>-1.5751953855702737E-2</v>
      </c>
      <c r="G253" s="590"/>
      <c r="H253" s="591"/>
      <c r="I253" s="592"/>
      <c r="J253" s="593"/>
      <c r="K253" s="572"/>
      <c r="L253" s="593">
        <f ca="1">IF($M253&gt;=0,(1+((TAN(ASIN(($C253-$C251)/(($B253-$B251)*5280))))/0.01)*(IF($B253&gt;=$BA$48,$BC$48+(($BC$49-$BC$48)/$BB$49)*(($B253-$BA$48)/0.05),IF($B253&gt;=$BA$47,$BC$47+(($BC$48-$BC$47)/$BB$48)*(($B253-$BA$47)/0.05),$BC$46))))*AVERAGE(AQ252:AQ253),   1+((TAN(ASIN(($C253-$C251)/(($B253-$B251)*5280))))/0.01)*(IF($B253&gt;=$BA$48,$BD$48+(($BD$49-$BD$48)/$BB$49)*(($B253-$BA$48)/0.05),IF($B253&gt;=$BA$47,$BD$47+(($BD$48-$BD$47)/$BB$48)*(($B253-$BA$47)/0.05),$BD$46))))</f>
        <v>0.97164648305973433</v>
      </c>
      <c r="M253" s="583">
        <f ca="1">C253-C251</f>
        <v>-8.3159999999998035</v>
      </c>
      <c r="N253" s="592"/>
      <c r="O253" s="644"/>
      <c r="P253" s="593"/>
      <c r="Q253" s="572"/>
      <c r="R253" s="593"/>
      <c r="S253" s="583"/>
      <c r="T253" s="593"/>
      <c r="U253" s="572"/>
      <c r="V253" s="594"/>
      <c r="W253" s="583"/>
      <c r="X253" s="593"/>
      <c r="Y253" s="572"/>
      <c r="Z253" s="595"/>
      <c r="AA253" s="583"/>
      <c r="AB253" s="593"/>
      <c r="AC253" s="572"/>
      <c r="AD253" s="595"/>
      <c r="AE253" s="583"/>
      <c r="AF253" s="593"/>
      <c r="AG253" s="596"/>
      <c r="AH253" s="613"/>
      <c r="AI253" s="613"/>
      <c r="AJ253" s="572"/>
      <c r="AK253" s="597"/>
      <c r="AL253" s="597"/>
      <c r="AM253" s="583"/>
      <c r="AN253" s="89">
        <f t="shared" ca="1" si="76"/>
        <v>10.40000000000013</v>
      </c>
      <c r="AO253" s="90">
        <f t="shared" ca="1" si="77"/>
        <v>208</v>
      </c>
      <c r="AP253" s="90">
        <f ca="1">IF($AO253=1,MATCH(1,$AO254:$AO$533,0),$AP252)</f>
        <v>487</v>
      </c>
      <c r="AQ253" s="594">
        <f t="shared" ca="1" si="78"/>
        <v>1</v>
      </c>
      <c r="AR253" s="594">
        <f t="shared" ca="1" si="84"/>
        <v>-1.5703433367641909E-2</v>
      </c>
      <c r="AS253" s="1">
        <f t="shared" ca="1" si="75"/>
        <v>0</v>
      </c>
      <c r="AT253" s="91">
        <f ca="1">AVERAGE(F253:INDIRECT("F"&amp;(ROW()-AO253+1)))</f>
        <v>-1.5638350597597654E-2</v>
      </c>
      <c r="AU253" s="91">
        <f ca="1">IF(AT253&gt;0,MAX(F253:INDIRECT("F"&amp;(ROW()-AO253+1))),MIN(F253:INDIRECT("F"&amp;(ROW()-AO253+1))))</f>
        <v>-1.575195385570503E-2</v>
      </c>
      <c r="AV253" s="92">
        <f t="shared" ca="1" si="79"/>
        <v>-856.54799999999045</v>
      </c>
      <c r="AW253" s="92">
        <f t="shared" ca="1" si="80"/>
        <v>0</v>
      </c>
      <c r="AX253" s="92">
        <f t="shared" ca="1" si="81"/>
        <v>-856.54799999999045</v>
      </c>
    </row>
    <row r="254" spans="1:50" x14ac:dyDescent="0.2">
      <c r="A254" s="587"/>
      <c r="B254" s="588">
        <f>'Raw Elevation Data'!F251</f>
        <v>12.350000000000131</v>
      </c>
      <c r="C254" s="588">
        <f ca="1">'Raw Elevation Data'!L251</f>
        <v>1689.2940000000096</v>
      </c>
      <c r="D254" s="588">
        <f t="shared" si="85"/>
        <v>5.0000000000000711E-2</v>
      </c>
      <c r="E254" s="595">
        <f t="shared" ca="1" si="82"/>
        <v>0.97164648305973356</v>
      </c>
      <c r="F254" s="577">
        <f t="shared" ca="1" si="83"/>
        <v>-1.5751953855703597E-2</v>
      </c>
      <c r="G254" s="590"/>
      <c r="H254" s="591"/>
      <c r="I254" s="592"/>
      <c r="J254" s="593"/>
      <c r="K254" s="572"/>
      <c r="L254" s="593"/>
      <c r="M254" s="583"/>
      <c r="N254" s="592"/>
      <c r="O254" s="644"/>
      <c r="P254" s="593"/>
      <c r="Q254" s="572"/>
      <c r="R254" s="593"/>
      <c r="S254" s="583"/>
      <c r="T254" s="593"/>
      <c r="U254" s="572"/>
      <c r="V254" s="594"/>
      <c r="W254" s="583"/>
      <c r="X254" s="593"/>
      <c r="Y254" s="572"/>
      <c r="Z254" s="595"/>
      <c r="AA254" s="583"/>
      <c r="AB254" s="593"/>
      <c r="AC254" s="572"/>
      <c r="AD254" s="595"/>
      <c r="AE254" s="583"/>
      <c r="AF254" s="593"/>
      <c r="AG254" s="596"/>
      <c r="AH254" s="613"/>
      <c r="AI254" s="613"/>
      <c r="AJ254" s="572"/>
      <c r="AK254" s="597"/>
      <c r="AL254" s="597"/>
      <c r="AM254" s="583"/>
      <c r="AN254" s="89">
        <f t="shared" ca="1" si="76"/>
        <v>10.450000000000131</v>
      </c>
      <c r="AO254" s="90">
        <f t="shared" ca="1" si="77"/>
        <v>209</v>
      </c>
      <c r="AP254" s="90">
        <f ca="1">IF($AO254=1,MATCH(1,$AO255:$AO$533,0),$AP253)</f>
        <v>487</v>
      </c>
      <c r="AQ254" s="594">
        <f t="shared" ca="1" si="78"/>
        <v>1</v>
      </c>
      <c r="AR254" s="594">
        <f t="shared" ca="1" si="84"/>
        <v>-1.5703433367641909E-2</v>
      </c>
      <c r="AS254" s="1">
        <f t="shared" ca="1" si="75"/>
        <v>0</v>
      </c>
      <c r="AT254" s="91">
        <f ca="1">AVERAGE(F254:INDIRECT("F"&amp;(ROW()-AO254+1)))</f>
        <v>-1.5638894153856532E-2</v>
      </c>
      <c r="AU254" s="91">
        <f ca="1">IF(AT254&gt;0,MAX(F254:INDIRECT("F"&amp;(ROW()-AO254+1))),MIN(F254:INDIRECT("F"&amp;(ROW()-AO254+1))))</f>
        <v>-1.575195385570503E-2</v>
      </c>
      <c r="AV254" s="92">
        <f t="shared" ca="1" si="79"/>
        <v>-860.70599999999035</v>
      </c>
      <c r="AW254" s="92">
        <f t="shared" ca="1" si="80"/>
        <v>0</v>
      </c>
      <c r="AX254" s="92">
        <f t="shared" ca="1" si="81"/>
        <v>-860.70599999999035</v>
      </c>
    </row>
    <row r="255" spans="1:50" x14ac:dyDescent="0.2">
      <c r="A255" s="587"/>
      <c r="B255" s="588">
        <f>'Raw Elevation Data'!F252</f>
        <v>12.400000000000132</v>
      </c>
      <c r="C255" s="588">
        <f ca="1">'Raw Elevation Data'!L252</f>
        <v>1685.1360000000095</v>
      </c>
      <c r="D255" s="588">
        <f t="shared" si="85"/>
        <v>5.0000000000000711E-2</v>
      </c>
      <c r="E255" s="595">
        <f t="shared" ca="1" si="82"/>
        <v>0.971646483059732</v>
      </c>
      <c r="F255" s="577">
        <f t="shared" ca="1" si="83"/>
        <v>-1.5751953855704461E-2</v>
      </c>
      <c r="G255" s="590"/>
      <c r="H255" s="591"/>
      <c r="I255" s="592"/>
      <c r="J255" s="593"/>
      <c r="K255" s="572"/>
      <c r="L255" s="593">
        <f ca="1">IF($M255&gt;=0,(1+((TAN(ASIN(($C255-$C253)/(($B255-$B253)*5280))))/0.01)*(IF($B255&gt;=$BA$48,$BC$48+(($BC$49-$BC$48)/$BB$49)*(($B255-$BA$48)/0.05),IF($B255&gt;=$BA$47,$BC$47+(($BC$48-$BC$47)/$BB$48)*(($B255-$BA$47)/0.05),$BC$46))))*AVERAGE(AQ254:AQ255),   1+((TAN(ASIN(($C255-$C253)/(($B255-$B253)*5280))))/0.01)*(IF($B255&gt;=$BA$48,$BD$48+(($BD$49-$BD$48)/$BB$49)*(($B255-$BA$48)/0.05),IF($B255&gt;=$BA$47,$BD$47+(($BD$48-$BD$47)/$BB$48)*(($B255-$BA$47)/0.05),$BD$46))))</f>
        <v>0.97164648305973356</v>
      </c>
      <c r="M255" s="583">
        <f ca="1">C255-C253</f>
        <v>-8.3160000000000309</v>
      </c>
      <c r="N255" s="592"/>
      <c r="O255" s="644"/>
      <c r="P255" s="593"/>
      <c r="Q255" s="572"/>
      <c r="R255" s="593">
        <f ca="1">IF(S255&gt;=0,(1+((TAN(ASIN((C255-C251)/((B255-B251)*5280))))/0.01)*(IF(B251&gt;=$BA$48,$BC$48,IF(B251&gt;=$BA$47,$BC$47,$BC$46))))*AVERAGE(AQ252:AQ255),1+((TAN(ASIN((C255-C251)/((B255-B251)*5280))))/0.01)*(IF(B251&gt;=$BA$48,$BD$48,IF(B251&gt;=$BA$47,$BD$47,$BD$46))))</f>
        <v>0.97164648305973389</v>
      </c>
      <c r="S255" s="583">
        <f ca="1">C255-C251</f>
        <v>-16.631999999999834</v>
      </c>
      <c r="T255" s="593"/>
      <c r="U255" s="572"/>
      <c r="V255" s="594"/>
      <c r="W255" s="583"/>
      <c r="X255" s="593"/>
      <c r="Y255" s="572"/>
      <c r="Z255" s="595"/>
      <c r="AA255" s="583"/>
      <c r="AB255" s="593"/>
      <c r="AC255" s="572"/>
      <c r="AD255" s="595"/>
      <c r="AE255" s="583"/>
      <c r="AF255" s="593"/>
      <c r="AG255" s="596"/>
      <c r="AH255" s="613"/>
      <c r="AI255" s="613"/>
      <c r="AJ255" s="572"/>
      <c r="AK255" s="597"/>
      <c r="AL255" s="597"/>
      <c r="AM255" s="583"/>
      <c r="AN255" s="89">
        <f t="shared" ca="1" si="76"/>
        <v>10.500000000000131</v>
      </c>
      <c r="AO255" s="90">
        <f t="shared" ca="1" si="77"/>
        <v>210</v>
      </c>
      <c r="AP255" s="90">
        <f ca="1">IF($AO255=1,MATCH(1,$AO256:$AO$533,0),$AP254)</f>
        <v>487</v>
      </c>
      <c r="AQ255" s="594">
        <f t="shared" ca="1" si="78"/>
        <v>1</v>
      </c>
      <c r="AR255" s="594">
        <f t="shared" ca="1" si="84"/>
        <v>-1.5703433367641909E-2</v>
      </c>
      <c r="AS255" s="1">
        <f t="shared" ca="1" si="75"/>
        <v>0</v>
      </c>
      <c r="AT255" s="91">
        <f ca="1">AVERAGE(F255:INDIRECT("F"&amp;(ROW()-AO255+1)))</f>
        <v>-1.5639432533389144E-2</v>
      </c>
      <c r="AU255" s="91">
        <f ca="1">IF(AT255&gt;0,MAX(F255:INDIRECT("F"&amp;(ROW()-AO255+1))),MIN(F255:INDIRECT("F"&amp;(ROW()-AO255+1))))</f>
        <v>-1.575195385570503E-2</v>
      </c>
      <c r="AV255" s="92">
        <f t="shared" ca="1" si="79"/>
        <v>-864.86399999999048</v>
      </c>
      <c r="AW255" s="92">
        <f t="shared" ca="1" si="80"/>
        <v>0</v>
      </c>
      <c r="AX255" s="92">
        <f t="shared" ca="1" si="81"/>
        <v>-864.86399999999048</v>
      </c>
    </row>
    <row r="256" spans="1:50" ht="13.5" thickBot="1" x14ac:dyDescent="0.25">
      <c r="A256" s="573" t="s">
        <v>7</v>
      </c>
      <c r="B256" s="598">
        <f>'Raw Elevation Data'!F253</f>
        <v>12.450000000000133</v>
      </c>
      <c r="C256" s="598">
        <f ca="1">'Raw Elevation Data'!L253</f>
        <v>1680.9780000000092</v>
      </c>
      <c r="D256" s="598">
        <f t="shared" si="85"/>
        <v>5.0000000000000711E-2</v>
      </c>
      <c r="E256" s="607">
        <f t="shared" ca="1" si="82"/>
        <v>0.97164648305973356</v>
      </c>
      <c r="F256" s="577">
        <f t="shared" ca="1" si="83"/>
        <v>-1.5751953855703597E-2</v>
      </c>
      <c r="G256" s="600">
        <f ca="1">IF(AVERAGE(E244:E256)&gt;$BA$68,AVERAGE(E244:E256),$BA$68)</f>
        <v>0.97633333333333328</v>
      </c>
      <c r="H256" s="601">
        <f ca="1">IF(SUMIF(L244:L256,"&gt;0")/COUNT(L244:L256)&gt;$BA$68,SUMIF(L244:L256,"&gt;0")/COUNT(L244:L256),$BA$68)</f>
        <v>0.97633333333333328</v>
      </c>
      <c r="I256" s="592"/>
      <c r="J256" s="593"/>
      <c r="K256" s="572"/>
      <c r="L256" s="593"/>
      <c r="M256" s="583"/>
      <c r="N256" s="592"/>
      <c r="O256" s="644"/>
      <c r="P256" s="593"/>
      <c r="Q256" s="572"/>
      <c r="R256" s="593"/>
      <c r="S256" s="583"/>
      <c r="T256" s="593"/>
      <c r="U256" s="572"/>
      <c r="V256" s="594"/>
      <c r="W256" s="583"/>
      <c r="X256" s="593"/>
      <c r="Y256" s="572"/>
      <c r="Z256" s="595"/>
      <c r="AA256" s="583"/>
      <c r="AB256" s="593"/>
      <c r="AC256" s="572"/>
      <c r="AD256" s="595"/>
      <c r="AE256" s="583"/>
      <c r="AF256" s="593"/>
      <c r="AG256" s="596"/>
      <c r="AH256" s="602">
        <f ca="1">(MAX(AW244:AW256)-MIN(AW244:AW256))*0.3048</f>
        <v>0</v>
      </c>
      <c r="AI256" s="602">
        <f ca="1">-(MAX(AX245:AX256)-MIN(AX245:AX256))*0.3048</f>
        <v>-13.940942400000019</v>
      </c>
      <c r="AJ256" s="572"/>
      <c r="AK256" s="597"/>
      <c r="AL256" s="597"/>
      <c r="AM256" s="583"/>
      <c r="AN256" s="89">
        <f t="shared" ca="1" si="76"/>
        <v>10.550000000000132</v>
      </c>
      <c r="AO256" s="90">
        <f t="shared" ca="1" si="77"/>
        <v>211</v>
      </c>
      <c r="AP256" s="90">
        <f ca="1">IF($AO256=1,MATCH(1,$AO257:$AO$533,0),$AP255)</f>
        <v>487</v>
      </c>
      <c r="AQ256" s="594">
        <f t="shared" ca="1" si="78"/>
        <v>1</v>
      </c>
      <c r="AR256" s="594">
        <f t="shared" ca="1" si="84"/>
        <v>-1.5703433367641909E-2</v>
      </c>
      <c r="AS256" s="1">
        <f t="shared" ca="1" si="75"/>
        <v>0</v>
      </c>
      <c r="AT256" s="91">
        <f ca="1">AVERAGE(F256:INDIRECT("F"&amp;(ROW()-AO256+1)))</f>
        <v>-1.5639965809798217E-2</v>
      </c>
      <c r="AU256" s="91">
        <f ca="1">IF(AT256&gt;0,MAX(F256:INDIRECT("F"&amp;(ROW()-AO256+1))),MIN(F256:INDIRECT("F"&amp;(ROW()-AO256+1))))</f>
        <v>-1.575195385570503E-2</v>
      </c>
      <c r="AV256" s="92">
        <f t="shared" ca="1" si="79"/>
        <v>-869.02199999999084</v>
      </c>
      <c r="AW256" s="92">
        <f t="shared" ca="1" si="80"/>
        <v>0</v>
      </c>
      <c r="AX256" s="92">
        <f t="shared" ca="1" si="81"/>
        <v>-869.02199999999084</v>
      </c>
    </row>
    <row r="257" spans="1:50" ht="13.5" thickTop="1" x14ac:dyDescent="0.2">
      <c r="A257" s="587"/>
      <c r="B257" s="588">
        <f>'Raw Elevation Data'!F254</f>
        <v>12.500000000000133</v>
      </c>
      <c r="C257" s="588">
        <f ca="1">'Raw Elevation Data'!L254</f>
        <v>1676.8200000000095</v>
      </c>
      <c r="D257" s="588">
        <f t="shared" si="85"/>
        <v>5.0000000000000711E-2</v>
      </c>
      <c r="E257" s="595">
        <f t="shared" ca="1" si="82"/>
        <v>0.97164648305973589</v>
      </c>
      <c r="F257" s="577">
        <f t="shared" ca="1" si="83"/>
        <v>-1.5751953855702307E-2</v>
      </c>
      <c r="G257" s="590"/>
      <c r="H257" s="591"/>
      <c r="I257" s="592"/>
      <c r="J257" s="593"/>
      <c r="K257" s="572"/>
      <c r="L257" s="593">
        <f ca="1">IF($M257&gt;=0,(1+((TAN(ASIN(($C257-$C255)/(($B257-$B255)*5280))))/0.01)*(IF($B257&gt;=$BA$48,$BC$48+(($BC$49-$BC$48)/$BB$49)*(($B257-$BA$48)/0.05),IF($B257&gt;=$BA$47,$BC$47+(($BC$48-$BC$47)/$BB$48)*(($B257-$BA$47)/0.05),$BC$46))))*AVERAGE(AQ256:AQ257),   1+((TAN(ASIN(($C257-$C255)/(($B257-$B255)*5280))))/0.01)*(IF($B257&gt;=$BA$48,$BD$48+(($BD$49-$BD$48)/$BB$49)*(($B257-$BA$48)/0.05),IF($B257&gt;=$BA$47,$BD$47+(($BD$48-$BD$47)/$BB$48)*(($B257-$BA$47)/0.05),$BD$46))))</f>
        <v>0.97164648305973356</v>
      </c>
      <c r="M257" s="583">
        <f ca="1">C257-C255</f>
        <v>-8.3160000000000309</v>
      </c>
      <c r="N257" s="592"/>
      <c r="O257" s="644"/>
      <c r="P257" s="593"/>
      <c r="Q257" s="572"/>
      <c r="R257" s="593"/>
      <c r="S257" s="583"/>
      <c r="T257" s="593"/>
      <c r="U257" s="572"/>
      <c r="V257" s="594">
        <f ca="1">IF(W257&gt;=0,(1+((TAN(ASIN((C257-C252)/((B257-B252)*5280))))/0.01)*(IF(B252&gt;=$BA$48,$BC$48,IF(B252&gt;=$BA$47,$BC$47,$BC$46))))*AVERAGE(AQ253:AQ257),1+((TAN(ASIN((C257-C252)/((B257-B252)*5280))))/0.01)*(IF(B252&gt;=$BA$48,$BD$48,IF(B252&gt;=$BA$47,$BD$47,$BD$46))))</f>
        <v>0.971646483059734</v>
      </c>
      <c r="W257" s="583">
        <f ca="1">C257-C252</f>
        <v>-20.789999999999736</v>
      </c>
      <c r="X257" s="593"/>
      <c r="Y257" s="572"/>
      <c r="Z257" s="595">
        <f ca="1">IF(AA257&gt;=0,(1+((TAN(ASIN((C257-C247)/((B257-B247)*5280))))/0.01)*(IF(B247&gt;=$BA$48,$BC$48,IF(B247&gt;=$BA$47,$BC$47,$BC$46))))*AVERAGE(AQ248:AQ257),1+((TAN(ASIN((C257-C247)/((B257-B247)*5280))))/0.01)*(IF(B247&gt;=$BA$48,$BD$48,IF(B247&gt;=$BA$47,$BD$47,$BD$46))))</f>
        <v>0.97164648305973378</v>
      </c>
      <c r="AA257" s="583">
        <f ca="1">C257-C247</f>
        <v>-41.5799999999997</v>
      </c>
      <c r="AB257" s="593"/>
      <c r="AC257" s="572"/>
      <c r="AD257" s="595"/>
      <c r="AE257" s="583"/>
      <c r="AF257" s="593"/>
      <c r="AG257" s="596"/>
      <c r="AH257" s="613"/>
      <c r="AI257" s="613"/>
      <c r="AJ257" s="572"/>
      <c r="AK257" s="597"/>
      <c r="AL257" s="597"/>
      <c r="AM257" s="583"/>
      <c r="AN257" s="89">
        <f t="shared" ca="1" si="76"/>
        <v>10.600000000000133</v>
      </c>
      <c r="AO257" s="90">
        <f t="shared" ca="1" si="77"/>
        <v>212</v>
      </c>
      <c r="AP257" s="90">
        <f ca="1">IF($AO257=1,MATCH(1,$AO258:$AO$533,0),$AP256)</f>
        <v>487</v>
      </c>
      <c r="AQ257" s="594">
        <f t="shared" ca="1" si="78"/>
        <v>1</v>
      </c>
      <c r="AR257" s="594">
        <f t="shared" ca="1" si="84"/>
        <v>-1.5703433367641909E-2</v>
      </c>
      <c r="AS257" s="1">
        <f t="shared" ca="1" si="75"/>
        <v>0</v>
      </c>
      <c r="AT257" s="91">
        <f ca="1">AVERAGE(F257:INDIRECT("F"&amp;(ROW()-AO257+1)))</f>
        <v>-1.5640494055297764E-2</v>
      </c>
      <c r="AU257" s="91">
        <f ca="1">IF(AT257&gt;0,MAX(F257:INDIRECT("F"&amp;(ROW()-AO257+1))),MIN(F257:INDIRECT("F"&amp;(ROW()-AO257+1))))</f>
        <v>-1.575195385570503E-2</v>
      </c>
      <c r="AV257" s="92">
        <f t="shared" ca="1" si="79"/>
        <v>-873.17999999999051</v>
      </c>
      <c r="AW257" s="92">
        <f t="shared" ca="1" si="80"/>
        <v>0</v>
      </c>
      <c r="AX257" s="92">
        <f t="shared" ca="1" si="81"/>
        <v>-873.17999999999051</v>
      </c>
    </row>
    <row r="258" spans="1:50" x14ac:dyDescent="0.2">
      <c r="A258" s="587"/>
      <c r="B258" s="588">
        <f>'Raw Elevation Data'!F255</f>
        <v>12.550000000000134</v>
      </c>
      <c r="C258" s="588">
        <f ca="1">'Raw Elevation Data'!L255</f>
        <v>1672.6620000000098</v>
      </c>
      <c r="D258" s="588">
        <f t="shared" si="85"/>
        <v>5.0000000000000711E-2</v>
      </c>
      <c r="E258" s="595">
        <f t="shared" ca="1" si="82"/>
        <v>0.97164648305973433</v>
      </c>
      <c r="F258" s="577">
        <f t="shared" ca="1" si="83"/>
        <v>-1.5751953855703167E-2</v>
      </c>
      <c r="G258" s="590"/>
      <c r="H258" s="591"/>
      <c r="I258" s="592"/>
      <c r="J258" s="593"/>
      <c r="K258" s="572"/>
      <c r="L258" s="593"/>
      <c r="M258" s="583"/>
      <c r="N258" s="592"/>
      <c r="O258" s="644"/>
      <c r="P258" s="593"/>
      <c r="Q258" s="572"/>
      <c r="R258" s="593"/>
      <c r="S258" s="583"/>
      <c r="T258" s="593"/>
      <c r="U258" s="572"/>
      <c r="V258" s="594"/>
      <c r="W258" s="583"/>
      <c r="X258" s="593"/>
      <c r="Y258" s="572"/>
      <c r="Z258" s="595"/>
      <c r="AA258" s="583"/>
      <c r="AB258" s="593"/>
      <c r="AC258" s="572"/>
      <c r="AD258" s="595"/>
      <c r="AE258" s="583"/>
      <c r="AF258" s="593"/>
      <c r="AG258" s="596"/>
      <c r="AH258" s="613"/>
      <c r="AI258" s="613"/>
      <c r="AJ258" s="572"/>
      <c r="AK258" s="597"/>
      <c r="AL258" s="597"/>
      <c r="AM258" s="583"/>
      <c r="AN258" s="89">
        <f t="shared" ca="1" si="76"/>
        <v>10.650000000000134</v>
      </c>
      <c r="AO258" s="90">
        <f t="shared" ca="1" si="77"/>
        <v>213</v>
      </c>
      <c r="AP258" s="90">
        <f ca="1">IF($AO258=1,MATCH(1,$AO259:$AO$533,0),$AP257)</f>
        <v>487</v>
      </c>
      <c r="AQ258" s="594">
        <f t="shared" ca="1" si="78"/>
        <v>1</v>
      </c>
      <c r="AR258" s="594">
        <f t="shared" ca="1" si="84"/>
        <v>-1.5703433367641909E-2</v>
      </c>
      <c r="AS258" s="1">
        <f t="shared" ca="1" si="75"/>
        <v>0</v>
      </c>
      <c r="AT258" s="91">
        <f ca="1">AVERAGE(F258:INDIRECT("F"&amp;(ROW()-AO258+1)))</f>
        <v>-1.5641017340745675E-2</v>
      </c>
      <c r="AU258" s="91">
        <f ca="1">IF(AT258&gt;0,MAX(F258:INDIRECT("F"&amp;(ROW()-AO258+1))),MIN(F258:INDIRECT("F"&amp;(ROW()-AO258+1))))</f>
        <v>-1.575195385570503E-2</v>
      </c>
      <c r="AV258" s="92">
        <f t="shared" ca="1" si="79"/>
        <v>-877.33799999999019</v>
      </c>
      <c r="AW258" s="92">
        <f t="shared" ca="1" si="80"/>
        <v>0</v>
      </c>
      <c r="AX258" s="92">
        <f t="shared" ca="1" si="81"/>
        <v>-877.33799999999019</v>
      </c>
    </row>
    <row r="259" spans="1:50" x14ac:dyDescent="0.2">
      <c r="A259" s="587"/>
      <c r="B259" s="588">
        <f>'Raw Elevation Data'!F256</f>
        <v>12.600000000000135</v>
      </c>
      <c r="C259" s="588">
        <f ca="1">'Raw Elevation Data'!L256</f>
        <v>1668.5040000000097</v>
      </c>
      <c r="D259" s="588">
        <f t="shared" si="85"/>
        <v>5.0000000000000711E-2</v>
      </c>
      <c r="E259" s="595">
        <f t="shared" ca="1" si="82"/>
        <v>0.97164648305973278</v>
      </c>
      <c r="F259" s="577">
        <f t="shared" ca="1" si="83"/>
        <v>-1.5751953855704028E-2</v>
      </c>
      <c r="G259" s="590"/>
      <c r="H259" s="591"/>
      <c r="I259" s="592"/>
      <c r="J259" s="593"/>
      <c r="K259" s="572"/>
      <c r="L259" s="593">
        <f ca="1">IF($M259&gt;=0,(1+((TAN(ASIN(($C259-$C257)/(($B259-$B257)*5280))))/0.01)*(IF($B259&gt;=$BA$48,$BC$48+(($BC$49-$BC$48)/$BB$49)*(($B259-$BA$48)/0.05),IF($B259&gt;=$BA$47,$BC$47+(($BC$48-$BC$47)/$BB$48)*(($B259-$BA$47)/0.05),$BC$46))))*AVERAGE(AQ258:AQ259),   1+((TAN(ASIN(($C259-$C257)/(($B259-$B257)*5280))))/0.01)*(IF($B259&gt;=$BA$48,$BD$48+(($BD$49-$BD$48)/$BB$49)*(($B259-$BA$48)/0.05),IF($B259&gt;=$BA$47,$BD$47+(($BD$48-$BD$47)/$BB$48)*(($B259-$BA$47)/0.05),$BD$46))))</f>
        <v>0.97164648305973433</v>
      </c>
      <c r="M259" s="583">
        <f ca="1">C259-C257</f>
        <v>-8.3159999999998035</v>
      </c>
      <c r="N259" s="592"/>
      <c r="O259" s="644"/>
      <c r="P259" s="593"/>
      <c r="Q259" s="572"/>
      <c r="R259" s="593">
        <f ca="1">IF(S259&gt;=0,(1+((TAN(ASIN((C259-C255)/((B259-B255)*5280))))/0.01)*(IF(B255&gt;=$BA$48,$BC$48,IF(B255&gt;=$BA$47,$BC$47,$BC$46))))*AVERAGE(AQ256:AQ259),1+((TAN(ASIN((C259-C255)/((B259-B255)*5280))))/0.01)*(IF(B255&gt;=$BA$48,$BD$48,IF(B255&gt;=$BA$47,$BD$47,$BD$46))))</f>
        <v>0.97164648305973389</v>
      </c>
      <c r="S259" s="583">
        <f ca="1">C259-C255</f>
        <v>-16.631999999999834</v>
      </c>
      <c r="T259" s="593"/>
      <c r="U259" s="572"/>
      <c r="V259" s="594"/>
      <c r="W259" s="583"/>
      <c r="X259" s="593"/>
      <c r="Y259" s="572"/>
      <c r="Z259" s="595"/>
      <c r="AA259" s="583"/>
      <c r="AB259" s="593"/>
      <c r="AC259" s="572"/>
      <c r="AD259" s="595"/>
      <c r="AE259" s="583"/>
      <c r="AF259" s="593"/>
      <c r="AG259" s="596"/>
      <c r="AH259" s="613"/>
      <c r="AI259" s="613"/>
      <c r="AJ259" s="572"/>
      <c r="AK259" s="597"/>
      <c r="AL259" s="597"/>
      <c r="AM259" s="583"/>
      <c r="AN259" s="89">
        <f t="shared" ca="1" si="76"/>
        <v>10.700000000000134</v>
      </c>
      <c r="AO259" s="90">
        <f t="shared" ca="1" si="77"/>
        <v>214</v>
      </c>
      <c r="AP259" s="90">
        <f ca="1">IF($AO259=1,MATCH(1,$AO260:$AO$533,0),$AP258)</f>
        <v>487</v>
      </c>
      <c r="AQ259" s="594">
        <f t="shared" ca="1" si="78"/>
        <v>1</v>
      </c>
      <c r="AR259" s="594">
        <f t="shared" ca="1" si="84"/>
        <v>-1.5703433367641909E-2</v>
      </c>
      <c r="AS259" s="1">
        <f t="shared" ca="1" si="75"/>
        <v>0</v>
      </c>
      <c r="AT259" s="91">
        <f ca="1">AVERAGE(F259:INDIRECT("F"&amp;(ROW()-AO259+1)))</f>
        <v>-1.5641535735675387E-2</v>
      </c>
      <c r="AU259" s="91">
        <f ca="1">IF(AT259&gt;0,MAX(F259:INDIRECT("F"&amp;(ROW()-AO259+1))),MIN(F259:INDIRECT("F"&amp;(ROW()-AO259+1))))</f>
        <v>-1.575195385570503E-2</v>
      </c>
      <c r="AV259" s="92">
        <f t="shared" ca="1" si="79"/>
        <v>-881.49599999999032</v>
      </c>
      <c r="AW259" s="92">
        <f t="shared" ca="1" si="80"/>
        <v>0</v>
      </c>
      <c r="AX259" s="92">
        <f t="shared" ca="1" si="81"/>
        <v>-881.49599999999032</v>
      </c>
    </row>
    <row r="260" spans="1:50" x14ac:dyDescent="0.2">
      <c r="A260" s="587"/>
      <c r="B260" s="588">
        <f>'Raw Elevation Data'!F257</f>
        <v>12.650000000000135</v>
      </c>
      <c r="C260" s="588">
        <f ca="1">'Raw Elevation Data'!L257</f>
        <v>1664.3460000000096</v>
      </c>
      <c r="D260" s="588">
        <f t="shared" si="85"/>
        <v>5.0000000000000711E-2</v>
      </c>
      <c r="E260" s="595">
        <f t="shared" ca="1" si="82"/>
        <v>0.97164648305973356</v>
      </c>
      <c r="F260" s="577">
        <f t="shared" ca="1" si="83"/>
        <v>-1.5751953855703597E-2</v>
      </c>
      <c r="G260" s="590"/>
      <c r="H260" s="591"/>
      <c r="I260" s="592"/>
      <c r="J260" s="593"/>
      <c r="K260" s="572"/>
      <c r="L260" s="593"/>
      <c r="M260" s="583"/>
      <c r="N260" s="592"/>
      <c r="O260" s="644"/>
      <c r="P260" s="593"/>
      <c r="Q260" s="572"/>
      <c r="R260" s="593"/>
      <c r="S260" s="583"/>
      <c r="T260" s="593"/>
      <c r="U260" s="572"/>
      <c r="V260" s="594"/>
      <c r="W260" s="583"/>
      <c r="X260" s="593"/>
      <c r="Y260" s="572"/>
      <c r="Z260" s="595"/>
      <c r="AA260" s="583"/>
      <c r="AB260" s="593"/>
      <c r="AC260" s="572"/>
      <c r="AD260" s="595"/>
      <c r="AE260" s="583"/>
      <c r="AF260" s="593"/>
      <c r="AG260" s="596"/>
      <c r="AH260" s="613"/>
      <c r="AI260" s="613"/>
      <c r="AJ260" s="572"/>
      <c r="AK260" s="597"/>
      <c r="AL260" s="597"/>
      <c r="AM260" s="583"/>
      <c r="AN260" s="89">
        <f t="shared" ca="1" si="76"/>
        <v>10.750000000000135</v>
      </c>
      <c r="AO260" s="90">
        <f t="shared" ca="1" si="77"/>
        <v>215</v>
      </c>
      <c r="AP260" s="90">
        <f ca="1">IF($AO260=1,MATCH(1,$AO261:$AO$533,0),$AP259)</f>
        <v>487</v>
      </c>
      <c r="AQ260" s="594">
        <f t="shared" ca="1" si="78"/>
        <v>1</v>
      </c>
      <c r="AR260" s="594">
        <f t="shared" ca="1" si="84"/>
        <v>-1.5703433367641909E-2</v>
      </c>
      <c r="AS260" s="1">
        <f t="shared" ca="1" si="75"/>
        <v>0</v>
      </c>
      <c r="AT260" s="91">
        <f ca="1">AVERAGE(F260:INDIRECT("F"&amp;(ROW()-AO260+1)))</f>
        <v>-1.5642049308326682E-2</v>
      </c>
      <c r="AU260" s="91">
        <f ca="1">IF(AT260&gt;0,MAX(F260:INDIRECT("F"&amp;(ROW()-AO260+1))),MIN(F260:INDIRECT("F"&amp;(ROW()-AO260+1))))</f>
        <v>-1.575195385570503E-2</v>
      </c>
      <c r="AV260" s="92">
        <f t="shared" ca="1" si="79"/>
        <v>-885.65399999999045</v>
      </c>
      <c r="AW260" s="92">
        <f t="shared" ca="1" si="80"/>
        <v>0</v>
      </c>
      <c r="AX260" s="92">
        <f t="shared" ca="1" si="81"/>
        <v>-885.65399999999045</v>
      </c>
    </row>
    <row r="261" spans="1:50" x14ac:dyDescent="0.2">
      <c r="A261" s="587"/>
      <c r="B261" s="588">
        <f>'Raw Elevation Data'!F258</f>
        <v>12.700000000000136</v>
      </c>
      <c r="C261" s="588">
        <f ca="1">'Raw Elevation Data'!L258</f>
        <v>1660.1880000000097</v>
      </c>
      <c r="D261" s="588">
        <f t="shared" si="85"/>
        <v>5.0000000000000711E-2</v>
      </c>
      <c r="E261" s="595">
        <f t="shared" ca="1" si="82"/>
        <v>0.97164648305973511</v>
      </c>
      <c r="F261" s="577">
        <f t="shared" ca="1" si="83"/>
        <v>-1.5751953855702737E-2</v>
      </c>
      <c r="G261" s="590"/>
      <c r="H261" s="591"/>
      <c r="I261" s="592"/>
      <c r="J261" s="593"/>
      <c r="K261" s="572"/>
      <c r="L261" s="593">
        <f ca="1">IF($M261&gt;=0,(1+((TAN(ASIN(($C261-$C259)/(($B261-$B259)*5280))))/0.01)*(IF($B261&gt;=$BA$48,$BC$48+(($BC$49-$BC$48)/$BB$49)*(($B261-$BA$48)/0.05),IF($B261&gt;=$BA$47,$BC$47+(($BC$48-$BC$47)/$BB$48)*(($B261-$BA$47)/0.05),$BC$46))))*AVERAGE(AQ260:AQ261),   1+((TAN(ASIN(($C261-$C259)/(($B261-$B259)*5280))))/0.01)*(IF($B261&gt;=$BA$48,$BD$48+(($BD$49-$BD$48)/$BB$49)*(($B261-$BA$48)/0.05),IF($B261&gt;=$BA$47,$BD$47+(($BD$48-$BD$47)/$BB$48)*(($B261-$BA$47)/0.05),$BD$46))))</f>
        <v>0.97164648305973356</v>
      </c>
      <c r="M261" s="583">
        <f ca="1">C261-C259</f>
        <v>-8.3160000000000309</v>
      </c>
      <c r="N261" s="592"/>
      <c r="O261" s="644"/>
      <c r="P261" s="593"/>
      <c r="Q261" s="572"/>
      <c r="R261" s="593"/>
      <c r="S261" s="583"/>
      <c r="T261" s="593"/>
      <c r="U261" s="572"/>
      <c r="V261" s="594"/>
      <c r="W261" s="583"/>
      <c r="X261" s="593"/>
      <c r="Y261" s="572"/>
      <c r="Z261" s="595"/>
      <c r="AA261" s="583"/>
      <c r="AB261" s="593"/>
      <c r="AC261" s="572"/>
      <c r="AD261" s="595"/>
      <c r="AE261" s="583"/>
      <c r="AF261" s="593"/>
      <c r="AG261" s="596"/>
      <c r="AH261" s="613"/>
      <c r="AI261" s="613"/>
      <c r="AJ261" s="572"/>
      <c r="AK261" s="597"/>
      <c r="AL261" s="597"/>
      <c r="AM261" s="583"/>
      <c r="AN261" s="89">
        <f t="shared" ca="1" si="76"/>
        <v>10.800000000000136</v>
      </c>
      <c r="AO261" s="90">
        <f t="shared" ca="1" si="77"/>
        <v>216</v>
      </c>
      <c r="AP261" s="90">
        <f ca="1">IF($AO261=1,MATCH(1,$AO262:$AO$533,0),$AP260)</f>
        <v>487</v>
      </c>
      <c r="AQ261" s="594">
        <f t="shared" ca="1" si="78"/>
        <v>1</v>
      </c>
      <c r="AR261" s="594">
        <f t="shared" ca="1" si="84"/>
        <v>-1.5703433367641909E-2</v>
      </c>
      <c r="AS261" s="1">
        <f t="shared" ca="1" si="75"/>
        <v>0</v>
      </c>
      <c r="AT261" s="91">
        <f ca="1">AVERAGE(F261:INDIRECT("F"&amp;(ROW()-AO261+1)))</f>
        <v>-1.5642558125675644E-2</v>
      </c>
      <c r="AU261" s="91">
        <f ca="1">IF(AT261&gt;0,MAX(F261:INDIRECT("F"&amp;(ROW()-AO261+1))),MIN(F261:INDIRECT("F"&amp;(ROW()-AO261+1))))</f>
        <v>-1.575195385570503E-2</v>
      </c>
      <c r="AV261" s="92">
        <f t="shared" ca="1" si="79"/>
        <v>-889.81199999999035</v>
      </c>
      <c r="AW261" s="92">
        <f t="shared" ca="1" si="80"/>
        <v>0</v>
      </c>
      <c r="AX261" s="92">
        <f t="shared" ca="1" si="81"/>
        <v>-889.81199999999035</v>
      </c>
    </row>
    <row r="262" spans="1:50" x14ac:dyDescent="0.2">
      <c r="A262" s="587"/>
      <c r="B262" s="588">
        <f>'Raw Elevation Data'!F259</f>
        <v>12.750000000000137</v>
      </c>
      <c r="C262" s="588">
        <f ca="1">'Raw Elevation Data'!L259</f>
        <v>1656.03000000001</v>
      </c>
      <c r="D262" s="588">
        <f t="shared" si="85"/>
        <v>5.0000000000000711E-2</v>
      </c>
      <c r="E262" s="595">
        <f t="shared" ca="1" si="82"/>
        <v>0.97164648305973433</v>
      </c>
      <c r="F262" s="577">
        <f t="shared" ca="1" si="83"/>
        <v>-1.5751953855703167E-2</v>
      </c>
      <c r="G262" s="590"/>
      <c r="H262" s="591"/>
      <c r="I262" s="592"/>
      <c r="J262" s="593"/>
      <c r="K262" s="572"/>
      <c r="L262" s="593"/>
      <c r="M262" s="583"/>
      <c r="N262" s="592"/>
      <c r="O262" s="644"/>
      <c r="P262" s="593"/>
      <c r="Q262" s="572"/>
      <c r="R262" s="593"/>
      <c r="S262" s="583"/>
      <c r="T262" s="593"/>
      <c r="U262" s="572"/>
      <c r="V262" s="594">
        <f ca="1">IF(W262&gt;=0,(1+((TAN(ASIN((C262-C257)/((B262-B257)*5280))))/0.01)*(IF(B257&gt;=$BA$48,$BC$48,IF(B257&gt;=$BA$47,$BC$47,$BC$46))))*AVERAGE(AQ258:AQ262),1+((TAN(ASIN((C262-C257)/((B262-B257)*5280))))/0.01)*(IF(B257&gt;=$BA$48,$BD$48,IF(B257&gt;=$BA$47,$BD$47,$BD$46))))</f>
        <v>0.97164648305973433</v>
      </c>
      <c r="W262" s="583">
        <f ca="1">C262-C257</f>
        <v>-20.789999999999509</v>
      </c>
      <c r="X262" s="593"/>
      <c r="Y262" s="572"/>
      <c r="Z262" s="595"/>
      <c r="AA262" s="583"/>
      <c r="AB262" s="593"/>
      <c r="AC262" s="572"/>
      <c r="AD262" s="595"/>
      <c r="AE262" s="583"/>
      <c r="AF262" s="593"/>
      <c r="AG262" s="596"/>
      <c r="AH262" s="613"/>
      <c r="AI262" s="613"/>
      <c r="AJ262" s="572"/>
      <c r="AK262" s="597"/>
      <c r="AL262" s="597"/>
      <c r="AM262" s="583"/>
      <c r="AN262" s="89">
        <f t="shared" ca="1" si="76"/>
        <v>10.850000000000136</v>
      </c>
      <c r="AO262" s="90">
        <f t="shared" ca="1" si="77"/>
        <v>217</v>
      </c>
      <c r="AP262" s="90">
        <f ca="1">IF($AO262=1,MATCH(1,$AO263:$AO$533,0),$AP261)</f>
        <v>487</v>
      </c>
      <c r="AQ262" s="594">
        <f t="shared" ca="1" si="78"/>
        <v>1</v>
      </c>
      <c r="AR262" s="594">
        <f t="shared" ca="1" si="84"/>
        <v>-1.5703433367641909E-2</v>
      </c>
      <c r="AS262" s="1">
        <f t="shared" ca="1" si="75"/>
        <v>0</v>
      </c>
      <c r="AT262" s="91">
        <f ca="1">AVERAGE(F262:INDIRECT("F"&amp;(ROW()-AO262+1)))</f>
        <v>-1.5643062253463791E-2</v>
      </c>
      <c r="AU262" s="91">
        <f ca="1">IF(AT262&gt;0,MAX(F262:INDIRECT("F"&amp;(ROW()-AO262+1))),MIN(F262:INDIRECT("F"&amp;(ROW()-AO262+1))))</f>
        <v>-1.575195385570503E-2</v>
      </c>
      <c r="AV262" s="92">
        <f t="shared" ca="1" si="79"/>
        <v>-893.96999999999002</v>
      </c>
      <c r="AW262" s="92">
        <f t="shared" ca="1" si="80"/>
        <v>0</v>
      </c>
      <c r="AX262" s="92">
        <f t="shared" ca="1" si="81"/>
        <v>-893.96999999999002</v>
      </c>
    </row>
    <row r="263" spans="1:50" x14ac:dyDescent="0.2">
      <c r="A263" s="587"/>
      <c r="B263" s="588">
        <f>'Raw Elevation Data'!F260</f>
        <v>12.800000000000137</v>
      </c>
      <c r="C263" s="588">
        <f ca="1">'Raw Elevation Data'!L260</f>
        <v>1651.8720000000098</v>
      </c>
      <c r="D263" s="588">
        <f t="shared" si="85"/>
        <v>5.0000000000000711E-2</v>
      </c>
      <c r="E263" s="595">
        <f t="shared" ca="1" si="82"/>
        <v>0.971646483059732</v>
      </c>
      <c r="F263" s="577">
        <f t="shared" ca="1" si="83"/>
        <v>-1.5751953855704461E-2</v>
      </c>
      <c r="G263" s="590"/>
      <c r="H263" s="591"/>
      <c r="I263" s="592"/>
      <c r="J263" s="593"/>
      <c r="K263" s="572"/>
      <c r="L263" s="593">
        <f ca="1">IF($M263&gt;=0,(1+((TAN(ASIN(($C263-$C261)/(($B263-$B261)*5280))))/0.01)*(IF($B263&gt;=$BA$48,$BC$48+(($BC$49-$BC$48)/$BB$49)*(($B263-$BA$48)/0.05),IF($B263&gt;=$BA$47,$BC$47+(($BC$48-$BC$47)/$BB$48)*(($B263-$BA$47)/0.05),$BC$46))))*AVERAGE(AQ262:AQ263),   1+((TAN(ASIN(($C263-$C261)/(($B263-$B261)*5280))))/0.01)*(IF($B263&gt;=$BA$48,$BD$48+(($BD$49-$BD$48)/$BB$49)*(($B263-$BA$48)/0.05),IF($B263&gt;=$BA$47,$BD$47+(($BD$48-$BD$47)/$BB$48)*(($B263-$BA$47)/0.05),$BD$46))))</f>
        <v>0.97164648305973433</v>
      </c>
      <c r="M263" s="583">
        <f ca="1">C263-C261</f>
        <v>-8.3159999999998035</v>
      </c>
      <c r="N263" s="592"/>
      <c r="O263" s="644"/>
      <c r="P263" s="593"/>
      <c r="Q263" s="572"/>
      <c r="R263" s="593">
        <f ca="1">IF(S263&gt;=0,(1+((TAN(ASIN((C263-C259)/((B263-B259)*5280))))/0.01)*(IF(B259&gt;=$BA$48,$BC$48,IF(B259&gt;=$BA$47,$BC$47,$BC$46))))*AVERAGE(AQ260:AQ263),1+((TAN(ASIN((C263-C259)/((B263-B259)*5280))))/0.01)*(IF(B259&gt;=$BA$48,$BD$48,IF(B259&gt;=$BA$47,$BD$47,$BD$46))))</f>
        <v>0.97164648305973389</v>
      </c>
      <c r="S263" s="583">
        <f ca="1">C263-C259</f>
        <v>-16.631999999999834</v>
      </c>
      <c r="T263" s="593"/>
      <c r="U263" s="572"/>
      <c r="V263" s="594"/>
      <c r="W263" s="583"/>
      <c r="X263" s="593"/>
      <c r="Y263" s="572"/>
      <c r="Z263" s="595"/>
      <c r="AA263" s="583"/>
      <c r="AB263" s="593"/>
      <c r="AC263" s="572"/>
      <c r="AD263" s="595"/>
      <c r="AE263" s="583"/>
      <c r="AF263" s="593"/>
      <c r="AG263" s="596"/>
      <c r="AH263" s="613"/>
      <c r="AI263" s="613"/>
      <c r="AJ263" s="572"/>
      <c r="AK263" s="597"/>
      <c r="AL263" s="597"/>
      <c r="AM263" s="583"/>
      <c r="AN263" s="89">
        <f t="shared" ca="1" si="76"/>
        <v>10.900000000000137</v>
      </c>
      <c r="AO263" s="90">
        <f t="shared" ca="1" si="77"/>
        <v>218</v>
      </c>
      <c r="AP263" s="90">
        <f ca="1">IF($AO263=1,MATCH(1,$AO264:$AO$533,0),$AP262)</f>
        <v>487</v>
      </c>
      <c r="AQ263" s="594">
        <f t="shared" ca="1" si="78"/>
        <v>1</v>
      </c>
      <c r="AR263" s="594">
        <f t="shared" ca="1" si="84"/>
        <v>-1.5703433367641909E-2</v>
      </c>
      <c r="AS263" s="1">
        <f t="shared" ref="AS263:AS326" ca="1" si="86">IF(F264*F263&gt;0,0,IF(F264*F263&lt;0,AN263,AN263))</f>
        <v>0</v>
      </c>
      <c r="AT263" s="91">
        <f ca="1">AVERAGE(F263:INDIRECT("F"&amp;(ROW()-AO263+1)))</f>
        <v>-1.5643561756226363E-2</v>
      </c>
      <c r="AU263" s="91">
        <f ca="1">IF(AT263&gt;0,MAX(F263:INDIRECT("F"&amp;(ROW()-AO263+1))),MIN(F263:INDIRECT("F"&amp;(ROW()-AO263+1))))</f>
        <v>-1.575195385570503E-2</v>
      </c>
      <c r="AV263" s="92">
        <f t="shared" ca="1" si="79"/>
        <v>-898.12799999999015</v>
      </c>
      <c r="AW263" s="92">
        <f t="shared" ca="1" si="80"/>
        <v>0</v>
      </c>
      <c r="AX263" s="92">
        <f t="shared" ca="1" si="81"/>
        <v>-898.12799999999015</v>
      </c>
    </row>
    <row r="264" spans="1:50" x14ac:dyDescent="0.2">
      <c r="A264" s="587"/>
      <c r="B264" s="588">
        <f>'Raw Elevation Data'!F261</f>
        <v>12.850000000000138</v>
      </c>
      <c r="C264" s="588">
        <f ca="1">'Raw Elevation Data'!L261</f>
        <v>1647.7140000000095</v>
      </c>
      <c r="D264" s="588">
        <f t="shared" si="85"/>
        <v>5.0000000000000711E-2</v>
      </c>
      <c r="E264" s="595">
        <f t="shared" ca="1" si="82"/>
        <v>0.97164648305973356</v>
      </c>
      <c r="F264" s="577">
        <f t="shared" ca="1" si="83"/>
        <v>-1.5751953855703597E-2</v>
      </c>
      <c r="G264" s="590"/>
      <c r="H264" s="591"/>
      <c r="I264" s="592"/>
      <c r="J264" s="593"/>
      <c r="K264" s="572"/>
      <c r="L264" s="593"/>
      <c r="M264" s="583"/>
      <c r="N264" s="592"/>
      <c r="O264" s="644"/>
      <c r="P264" s="593"/>
      <c r="Q264" s="572"/>
      <c r="R264" s="593"/>
      <c r="S264" s="583"/>
      <c r="T264" s="593"/>
      <c r="U264" s="572"/>
      <c r="V264" s="594"/>
      <c r="W264" s="583"/>
      <c r="X264" s="593"/>
      <c r="Y264" s="572"/>
      <c r="Z264" s="595"/>
      <c r="AA264" s="583"/>
      <c r="AB264" s="593"/>
      <c r="AC264" s="572"/>
      <c r="AD264" s="595"/>
      <c r="AE264" s="583"/>
      <c r="AF264" s="593"/>
      <c r="AG264" s="596"/>
      <c r="AH264" s="613"/>
      <c r="AI264" s="613"/>
      <c r="AJ264" s="572"/>
      <c r="AK264" s="597"/>
      <c r="AL264" s="597"/>
      <c r="AM264" s="583"/>
      <c r="AN264" s="89">
        <f t="shared" ref="AN264:AN327" ca="1" si="87">IF(F264&lt;&gt;0,IF((F264*F263)&lt;=0,D264,D264+AN263),D264)</f>
        <v>10.950000000000138</v>
      </c>
      <c r="AO264" s="90">
        <f t="shared" ref="AO264:AO327" ca="1" si="88">IF(F264*F263&gt;0,AO263+1,1)</f>
        <v>219</v>
      </c>
      <c r="AP264" s="90">
        <f ca="1">IF($AO264=1,MATCH(1,$AO265:$AO$533,0),$AP263)</f>
        <v>487</v>
      </c>
      <c r="AQ264" s="594">
        <f t="shared" ref="AQ264:AQ327" ca="1" si="89">IF($AR264&gt;$BC$62,MIN(IF($AP264&gt;($AV$4/0.05),1+(($AP264-($AV$4/0.05))*((($BB$62-1)/(($BA$62-$AV$4)/0.05)))),1),$BB$62),1)</f>
        <v>1</v>
      </c>
      <c r="AR264" s="594">
        <f t="shared" ca="1" si="84"/>
        <v>-1.5703433367641909E-2</v>
      </c>
      <c r="AS264" s="1">
        <f t="shared" ca="1" si="86"/>
        <v>0</v>
      </c>
      <c r="AT264" s="91">
        <f ca="1">AVERAGE(F264:INDIRECT("F"&amp;(ROW()-AO264+1)))</f>
        <v>-1.5644056697319865E-2</v>
      </c>
      <c r="AU264" s="91">
        <f ca="1">IF(AT264&gt;0,MAX(F264:INDIRECT("F"&amp;(ROW()-AO264+1))),MIN(F264:INDIRECT("F"&amp;(ROW()-AO264+1))))</f>
        <v>-1.575195385570503E-2</v>
      </c>
      <c r="AV264" s="92">
        <f t="shared" ref="AV264:AV327" ca="1" si="90">-(INDIRECT("C"&amp;(ROW()-AO264))-C264)</f>
        <v>-902.28599999999051</v>
      </c>
      <c r="AW264" s="92">
        <f t="shared" ref="AW264:AW327" ca="1" si="91">IF(F264&gt;0,AW263+C264-C263,AW263)</f>
        <v>0</v>
      </c>
      <c r="AX264" s="92">
        <f t="shared" ref="AX264:AX327" ca="1" si="92">IF(F264&lt;0,AX263-(C263-C264),AX263)</f>
        <v>-902.28599999999051</v>
      </c>
    </row>
    <row r="265" spans="1:50" x14ac:dyDescent="0.2">
      <c r="A265" s="587"/>
      <c r="B265" s="588">
        <f>'Raw Elevation Data'!F262</f>
        <v>12.900000000000139</v>
      </c>
      <c r="C265" s="588">
        <f ca="1">'Raw Elevation Data'!L262</f>
        <v>1643.5560000000098</v>
      </c>
      <c r="D265" s="588">
        <f t="shared" si="85"/>
        <v>5.0000000000000711E-2</v>
      </c>
      <c r="E265" s="595">
        <f t="shared" ref="E265:E328" ca="1" si="93">IF($F265&gt;=0,(1+($F265/0.01)*(IF($B265&gt;=$BA$48,$BC$48+(($BC$49-$BC$48)/$BB$49)*(($B265-$BA$48)/0.05),IF($B265&gt;=$BA$47,$BC$47+(($BC$48-$BC$47)/$BB$48)*(($B265-$BA$47)/0.05),$BC$46))))*AQ265,1+($F265/0.01)*(IF($B265&gt;=$BA$48,$BD$48+(($BD$49-$BD$48)/$BB$49)*(($B265-$BA$48)/0.05),IF($B265&gt;=$BA$47,$BD$47+(($BD$48-$BD$47)/$BB$48)*(($B265-$BA$47)/0.05),$BD$46))))</f>
        <v>0.97164648305973589</v>
      </c>
      <c r="F265" s="577">
        <f t="shared" ref="F265:F328" ca="1" si="94">TAN(ASIN((C266-C264)/((B266-B264)*5280)))</f>
        <v>-1.5751953855702307E-2</v>
      </c>
      <c r="G265" s="590"/>
      <c r="H265" s="591"/>
      <c r="I265" s="592"/>
      <c r="J265" s="593"/>
      <c r="K265" s="572"/>
      <c r="L265" s="593">
        <f ca="1">IF($M265&gt;=0,(1+((TAN(ASIN(($C265-$C263)/(($B265-$B263)*5280))))/0.01)*(IF($B265&gt;=$BA$48,$BC$48+(($BC$49-$BC$48)/$BB$49)*(($B265-$BA$48)/0.05),IF($B265&gt;=$BA$47,$BC$47+(($BC$48-$BC$47)/$BB$48)*(($B265-$BA$47)/0.05),$BC$46))))*AVERAGE(AQ264:AQ265),   1+((TAN(ASIN(($C265-$C263)/(($B265-$B263)*5280))))/0.01)*(IF($B265&gt;=$BA$48,$BD$48+(($BD$49-$BD$48)/$BB$49)*(($B265-$BA$48)/0.05),IF($B265&gt;=$BA$47,$BD$47+(($BD$48-$BD$47)/$BB$48)*(($B265-$BA$47)/0.05),$BD$46))))</f>
        <v>0.97164648305973356</v>
      </c>
      <c r="M265" s="583">
        <f ca="1">C265-C263</f>
        <v>-8.3160000000000309</v>
      </c>
      <c r="N265" s="592"/>
      <c r="O265" s="644"/>
      <c r="P265" s="593"/>
      <c r="Q265" s="572"/>
      <c r="R265" s="593"/>
      <c r="S265" s="583"/>
      <c r="T265" s="593"/>
      <c r="U265" s="572"/>
      <c r="V265" s="594"/>
      <c r="W265" s="583"/>
      <c r="X265" s="593"/>
      <c r="Y265" s="572"/>
      <c r="Z265" s="595"/>
      <c r="AA265" s="583"/>
      <c r="AB265" s="593"/>
      <c r="AC265" s="572"/>
      <c r="AD265" s="595"/>
      <c r="AE265" s="583"/>
      <c r="AF265" s="593"/>
      <c r="AG265" s="596"/>
      <c r="AH265" s="613"/>
      <c r="AI265" s="613"/>
      <c r="AJ265" s="572"/>
      <c r="AK265" s="597"/>
      <c r="AL265" s="597"/>
      <c r="AM265" s="583"/>
      <c r="AN265" s="89">
        <f t="shared" ca="1" si="87"/>
        <v>11.000000000000139</v>
      </c>
      <c r="AO265" s="90">
        <f t="shared" ca="1" si="88"/>
        <v>220</v>
      </c>
      <c r="AP265" s="90">
        <f ca="1">IF($AO265=1,MATCH(1,$AO266:$AO$533,0),$AP264)</f>
        <v>487</v>
      </c>
      <c r="AQ265" s="594">
        <f t="shared" ca="1" si="89"/>
        <v>1</v>
      </c>
      <c r="AR265" s="594">
        <f t="shared" ref="AR265:AR328" ca="1" si="95">INDIRECT("AT"&amp;ROW()+$AP265-$AO265)</f>
        <v>-1.5703433367641909E-2</v>
      </c>
      <c r="AS265" s="1">
        <f t="shared" ca="1" si="86"/>
        <v>0</v>
      </c>
      <c r="AT265" s="91">
        <f ca="1">AVERAGE(F265:INDIRECT("F"&amp;(ROW()-AO265+1)))</f>
        <v>-1.5644547138948875E-2</v>
      </c>
      <c r="AU265" s="91">
        <f ca="1">IF(AT265&gt;0,MAX(F265:INDIRECT("F"&amp;(ROW()-AO265+1))),MIN(F265:INDIRECT("F"&amp;(ROW()-AO265+1))))</f>
        <v>-1.575195385570503E-2</v>
      </c>
      <c r="AV265" s="92">
        <f t="shared" ca="1" si="90"/>
        <v>-906.44399999999018</v>
      </c>
      <c r="AW265" s="92">
        <f t="shared" ca="1" si="91"/>
        <v>0</v>
      </c>
      <c r="AX265" s="92">
        <f t="shared" ca="1" si="92"/>
        <v>-906.44399999999018</v>
      </c>
    </row>
    <row r="266" spans="1:50" x14ac:dyDescent="0.2">
      <c r="A266" s="587"/>
      <c r="B266" s="588">
        <f>'Raw Elevation Data'!F263</f>
        <v>12.95000000000014</v>
      </c>
      <c r="C266" s="588">
        <f ca="1">'Raw Elevation Data'!L263</f>
        <v>1639.3980000000101</v>
      </c>
      <c r="D266" s="588">
        <f t="shared" si="85"/>
        <v>5.0000000000000711E-2</v>
      </c>
      <c r="E266" s="595">
        <f t="shared" ca="1" si="93"/>
        <v>0.97164648305973433</v>
      </c>
      <c r="F266" s="577">
        <f t="shared" ca="1" si="94"/>
        <v>-1.5751953855703167E-2</v>
      </c>
      <c r="G266" s="590"/>
      <c r="H266" s="591"/>
      <c r="I266" s="592"/>
      <c r="J266" s="593"/>
      <c r="K266" s="572"/>
      <c r="L266" s="593"/>
      <c r="M266" s="583"/>
      <c r="N266" s="592"/>
      <c r="O266" s="644"/>
      <c r="P266" s="593"/>
      <c r="Q266" s="572"/>
      <c r="R266" s="593"/>
      <c r="S266" s="583"/>
      <c r="T266" s="593"/>
      <c r="U266" s="572"/>
      <c r="V266" s="594"/>
      <c r="W266" s="583"/>
      <c r="X266" s="593"/>
      <c r="Y266" s="572"/>
      <c r="Z266" s="595"/>
      <c r="AA266" s="583"/>
      <c r="AB266" s="593"/>
      <c r="AC266" s="572"/>
      <c r="AD266" s="595"/>
      <c r="AE266" s="583"/>
      <c r="AF266" s="593"/>
      <c r="AG266" s="596"/>
      <c r="AH266" s="613"/>
      <c r="AI266" s="613"/>
      <c r="AJ266" s="572"/>
      <c r="AK266" s="597"/>
      <c r="AL266" s="597"/>
      <c r="AM266" s="583"/>
      <c r="AN266" s="89">
        <f t="shared" ca="1" si="87"/>
        <v>11.050000000000139</v>
      </c>
      <c r="AO266" s="90">
        <f t="shared" ca="1" si="88"/>
        <v>221</v>
      </c>
      <c r="AP266" s="90">
        <f ca="1">IF($AO266=1,MATCH(1,$AO267:$AO$533,0),$AP265)</f>
        <v>487</v>
      </c>
      <c r="AQ266" s="594">
        <f t="shared" ca="1" si="89"/>
        <v>1</v>
      </c>
      <c r="AR266" s="594">
        <f t="shared" ca="1" si="95"/>
        <v>-1.5703433367641909E-2</v>
      </c>
      <c r="AS266" s="1">
        <f t="shared" ca="1" si="86"/>
        <v>0</v>
      </c>
      <c r="AT266" s="91">
        <f ca="1">AVERAGE(F266:INDIRECT("F"&amp;(ROW()-AO266+1)))</f>
        <v>-1.5645033142192108E-2</v>
      </c>
      <c r="AU266" s="91">
        <f ca="1">IF(AT266&gt;0,MAX(F266:INDIRECT("F"&amp;(ROW()-AO266+1))),MIN(F266:INDIRECT("F"&amp;(ROW()-AO266+1))))</f>
        <v>-1.575195385570503E-2</v>
      </c>
      <c r="AV266" s="92">
        <f t="shared" ca="1" si="90"/>
        <v>-910.60199999998986</v>
      </c>
      <c r="AW266" s="92">
        <f t="shared" ca="1" si="91"/>
        <v>0</v>
      </c>
      <c r="AX266" s="92">
        <f t="shared" ca="1" si="92"/>
        <v>-910.60199999998986</v>
      </c>
    </row>
    <row r="267" spans="1:50" x14ac:dyDescent="0.2">
      <c r="A267" s="587"/>
      <c r="B267" s="574">
        <f>'Raw Elevation Data'!F264</f>
        <v>13.00000000000014</v>
      </c>
      <c r="C267" s="575">
        <f ca="1">'Raw Elevation Data'!L264</f>
        <v>1635.24000000001</v>
      </c>
      <c r="D267" s="576">
        <f t="shared" si="85"/>
        <v>5.0000000000000711E-2</v>
      </c>
      <c r="E267" s="572">
        <f t="shared" ca="1" si="93"/>
        <v>0.97164648305973278</v>
      </c>
      <c r="F267" s="577">
        <f t="shared" ca="1" si="94"/>
        <v>-1.5751953855704028E-2</v>
      </c>
      <c r="G267" s="590"/>
      <c r="H267" s="591"/>
      <c r="I267" s="603"/>
      <c r="J267" s="604">
        <f ca="1">IF(AVERAGE(E248:E267)&gt;$BA$68,AVERAGE(E248:E267),$BA$68)</f>
        <v>0.97633333333333328</v>
      </c>
      <c r="K267" s="572"/>
      <c r="L267" s="582">
        <f ca="1">IF($M267&gt;=0,(1+((TAN(ASIN(($C267-$C265)/(($B267-$B265)*5280))))/0.01)*(IF($B267&gt;=$BA$48,$BC$48+(($BC$49-$BC$48)/$BB$49)*(($B267-$BA$48)/0.05),IF($B267&gt;=$BA$47,$BC$47+(($BC$48-$BC$47)/$BB$48)*(($B267-$BA$47)/0.05),$BC$46))))*AVERAGE(AQ266:AQ267),   1+((TAN(ASIN(($C267-$C265)/(($B267-$B265)*5280))))/0.01)*(IF($B267&gt;=$BA$48,$BD$48+(($BD$49-$BD$48)/$BB$49)*(($B267-$BA$48)/0.05),IF($B267&gt;=$BA$47,$BD$47+(($BD$48-$BD$47)/$BB$48)*(($B267-$BA$47)/0.05),$BD$46))))</f>
        <v>0.97164648305973433</v>
      </c>
      <c r="M267" s="583">
        <f ca="1">C267-C265</f>
        <v>-8.3159999999998035</v>
      </c>
      <c r="N267" s="592"/>
      <c r="O267" s="604">
        <f ca="1">AVERAGE(L249,L251,L253,L255,L257,L259,L261,L263,L265,L267)</f>
        <v>0.97164648305973389</v>
      </c>
      <c r="P267" s="601">
        <f ca="1">IF(AVERAGE(L249,L251,L253,L255,L257,L259,L261,L263,L265,L267)&gt;$BA$68,AVERAGE(L249,L251,L253,L255,L257,L259,L261,L263,L265,L267),$BA$68)</f>
        <v>0.97633333333333328</v>
      </c>
      <c r="Q267" s="572"/>
      <c r="R267" s="582">
        <f ca="1">IF(S267&gt;=0,(1+((TAN(ASIN((C267-C263)/((B267-B263)*5280))))/0.01)*(IF(B263&gt;=$BA$48,$BC$48,IF(B263&gt;=$BA$47,$BC$47,$BC$46))))*AVERAGE(AQ264:AQ267),1+((TAN(ASIN((C267-C263)/((B267-B263)*5280))))/0.01)*(IF(B263&gt;=$BA$48,$BD$48,IF(B263&gt;=$BA$47,$BD$47,$BD$46))))</f>
        <v>0.97164648305973389</v>
      </c>
      <c r="S267" s="583">
        <f ca="1">C267-C263</f>
        <v>-16.631999999999834</v>
      </c>
      <c r="T267" s="601">
        <f ca="1">IF(AVERAGE(R251,R255,R259,R263,R267)&gt;$BA$68,AVERAGE(R251,R255,R259,R263,R267),$BA$68)</f>
        <v>0.97633333333333328</v>
      </c>
      <c r="U267" s="572"/>
      <c r="V267" s="585">
        <f ca="1">IF(W267&gt;=0,(1+((TAN(ASIN((C267-C262)/((B267-B262)*5280))))/0.01)*(IF(B262&gt;=$BA$48,$BC$48,IF(B262&gt;=$BA$47,$BC$47,$BC$46))))*AVERAGE(AQ263:AQ267),1+((TAN(ASIN((C267-C262)/((B267-B262)*5280))))/0.01)*(IF(B262&gt;=$BA$48,$BD$48,IF(B262&gt;=$BA$47,$BD$47,$BD$46))))</f>
        <v>0.97164648305973367</v>
      </c>
      <c r="W267" s="583">
        <f ca="1">C267-C262</f>
        <v>-20.789999999999964</v>
      </c>
      <c r="X267" s="601">
        <f ca="1">IF(AVERAGE(V252,V257,V262,V267)&gt;$BA$68,AVERAGE(V252,V257,V262,V267),$BA$68)</f>
        <v>0.97633333333333328</v>
      </c>
      <c r="Y267" s="572"/>
      <c r="Z267" s="572">
        <f ca="1">IF(AA267&gt;=0,(1+((TAN(ASIN((C267-C257)/((B267-B257)*5280))))/0.01)*(IF(B257&gt;=$BA$48,$BC$48,IF(B257&gt;=$BA$47,$BC$47,$BC$46))))*AVERAGE(AQ258:AQ267),1+((TAN(ASIN((C267-C257)/((B267-B257)*5280))))/0.01)*(IF(B257&gt;=$BA$48,$BD$48,IF(B257&gt;=$BA$47,$BD$47,$BD$46))))</f>
        <v>0.971646483059734</v>
      </c>
      <c r="AA267" s="583">
        <f ca="1">C267-C257</f>
        <v>-41.579999999999472</v>
      </c>
      <c r="AB267" s="601">
        <f ca="1">IF(AVERAGE(Z267,Z257)&gt;$BA$68,AVERAGE(Z267,Z257),$BA$68)</f>
        <v>0.97633333333333328</v>
      </c>
      <c r="AC267" s="572"/>
      <c r="AD267" s="572">
        <f ca="1">IF(AE267&gt;=0,(1+((TAN(ASIN((C267-C247)/((B267-B247)*5280))))/0.01)*(IF(B247&gt;=$BA$48,$BC$48,IF(B247&gt;=$BA$47,$BC$47,$BC$46))))*AVERAGE(AQ248:AQ267),1+((TAN(ASIN((C267-C247)/((B267-B247)*5280))))/0.01)*(IF(B247&gt;=$BA$48,$BD$48,IF(B247&gt;=$BA$47,$BD$47,$BD$46))))</f>
        <v>0.97164648305973389</v>
      </c>
      <c r="AE267" s="583">
        <f ca="1">C267-C247</f>
        <v>-83.159999999999172</v>
      </c>
      <c r="AF267" s="601">
        <f ca="1">IF(AD267&gt;$BA$68,AD267,$BA$68)</f>
        <v>0.97633333333333328</v>
      </c>
      <c r="AG267" s="586"/>
      <c r="AH267" s="594"/>
      <c r="AI267" s="594"/>
      <c r="AJ267" s="572"/>
      <c r="AK267" s="605">
        <f ca="1">MAX(AW247:AW267)-MIN(AW247:AW267)</f>
        <v>0</v>
      </c>
      <c r="AL267" s="605">
        <f ca="1">-(MAX(AX247:AX267)-MIN(AX247:AX267))</f>
        <v>-83.159999999999172</v>
      </c>
      <c r="AM267" s="583"/>
      <c r="AN267" s="89">
        <f t="shared" ca="1" si="87"/>
        <v>11.10000000000014</v>
      </c>
      <c r="AO267" s="90">
        <f t="shared" ca="1" si="88"/>
        <v>222</v>
      </c>
      <c r="AP267" s="90">
        <f ca="1">IF($AO267=1,MATCH(1,$AO268:$AO$533,0),$AP266)</f>
        <v>487</v>
      </c>
      <c r="AQ267" s="594">
        <f t="shared" ca="1" si="89"/>
        <v>1</v>
      </c>
      <c r="AR267" s="594">
        <f t="shared" ca="1" si="95"/>
        <v>-1.5703433367641909E-2</v>
      </c>
      <c r="AS267" s="1">
        <f t="shared" ca="1" si="86"/>
        <v>0</v>
      </c>
      <c r="AT267" s="91">
        <f ca="1">AVERAGE(F267:INDIRECT("F"&amp;(ROW()-AO267+1)))</f>
        <v>-1.5645514767027746E-2</v>
      </c>
      <c r="AU267" s="91">
        <f ca="1">IF(AT267&gt;0,MAX(F267:INDIRECT("F"&amp;(ROW()-AO267+1))),MIN(F267:INDIRECT("F"&amp;(ROW()-AO267+1))))</f>
        <v>-1.575195385570503E-2</v>
      </c>
      <c r="AV267" s="92">
        <f t="shared" ca="1" si="90"/>
        <v>-914.75999999998999</v>
      </c>
      <c r="AW267" s="92">
        <f t="shared" ca="1" si="91"/>
        <v>0</v>
      </c>
      <c r="AX267" s="92">
        <f t="shared" ca="1" si="92"/>
        <v>-914.75999999998999</v>
      </c>
    </row>
    <row r="268" spans="1:50" ht="13.5" thickBot="1" x14ac:dyDescent="0.25">
      <c r="A268" s="573" t="s">
        <v>319</v>
      </c>
      <c r="B268" s="598">
        <f>'Raw Elevation Data'!F265</f>
        <v>13.050000000000141</v>
      </c>
      <c r="C268" s="598">
        <f ca="1">'Raw Elevation Data'!L265</f>
        <v>1631.0820000000099</v>
      </c>
      <c r="D268" s="598">
        <f t="shared" si="85"/>
        <v>5.0000000000000711E-2</v>
      </c>
      <c r="E268" s="607">
        <f t="shared" ca="1" si="93"/>
        <v>0.97165960968794662</v>
      </c>
      <c r="F268" s="577">
        <f t="shared" ca="1" si="94"/>
        <v>-1.5751953855703597E-2</v>
      </c>
      <c r="G268" s="600">
        <f ca="1">IF(AVERAGE(E257:E268)&gt;$BA$68,AVERAGE(E257:E268),$BA$68)</f>
        <v>0.97633333333333328</v>
      </c>
      <c r="H268" s="601">
        <f ca="1">IF(SUMIF(L257:L268,"&gt;0")/COUNT(L257:L268)&gt;$BA$68,SUMIF(L257:L268,"&gt;0")/COUNT(L257:L268),$BA$68)</f>
        <v>0.97633333333333328</v>
      </c>
      <c r="I268" s="592"/>
      <c r="J268" s="593"/>
      <c r="K268" s="572"/>
      <c r="L268" s="593"/>
      <c r="M268" s="583"/>
      <c r="N268" s="592"/>
      <c r="O268" s="644"/>
      <c r="P268" s="593"/>
      <c r="Q268" s="572"/>
      <c r="R268" s="593"/>
      <c r="S268" s="583"/>
      <c r="T268" s="593"/>
      <c r="U268" s="572"/>
      <c r="V268" s="594"/>
      <c r="W268" s="583"/>
      <c r="X268" s="593"/>
      <c r="Y268" s="572"/>
      <c r="Z268" s="595"/>
      <c r="AA268" s="583"/>
      <c r="AB268" s="593"/>
      <c r="AC268" s="572"/>
      <c r="AD268" s="595"/>
      <c r="AE268" s="583"/>
      <c r="AF268" s="593"/>
      <c r="AG268" s="596"/>
      <c r="AH268" s="602">
        <f ca="1">(MAX(AW257:AW268)-MIN(AW257:AW268))*0.3048</f>
        <v>0</v>
      </c>
      <c r="AI268" s="602">
        <f ca="1">-(MAX(AX257:AX268)-MIN(AX257:AX268))*0.3048</f>
        <v>-13.94094239999988</v>
      </c>
      <c r="AJ268" s="572"/>
      <c r="AK268" s="597"/>
      <c r="AL268" s="597"/>
      <c r="AM268" s="583"/>
      <c r="AN268" s="89">
        <f t="shared" ca="1" si="87"/>
        <v>11.150000000000141</v>
      </c>
      <c r="AO268" s="90">
        <f t="shared" ca="1" si="88"/>
        <v>223</v>
      </c>
      <c r="AP268" s="90">
        <f ca="1">IF($AO268=1,MATCH(1,$AO269:$AO$533,0),$AP267)</f>
        <v>487</v>
      </c>
      <c r="AQ268" s="594">
        <f t="shared" ca="1" si="89"/>
        <v>1</v>
      </c>
      <c r="AR268" s="594">
        <f t="shared" ca="1" si="95"/>
        <v>-1.5703433367641909E-2</v>
      </c>
      <c r="AS268" s="1">
        <f t="shared" ca="1" si="86"/>
        <v>0</v>
      </c>
      <c r="AT268" s="91">
        <f ca="1">AVERAGE(F268:INDIRECT("F"&amp;(ROW()-AO268+1)))</f>
        <v>-1.5645992072358134E-2</v>
      </c>
      <c r="AU268" s="91">
        <f ca="1">IF(AT268&gt;0,MAX(F268:INDIRECT("F"&amp;(ROW()-AO268+1))),MIN(F268:INDIRECT("F"&amp;(ROW()-AO268+1))))</f>
        <v>-1.575195385570503E-2</v>
      </c>
      <c r="AV268" s="92">
        <f t="shared" ca="1" si="90"/>
        <v>-918.91799999999012</v>
      </c>
      <c r="AW268" s="92">
        <f t="shared" ca="1" si="91"/>
        <v>0</v>
      </c>
      <c r="AX268" s="92">
        <f t="shared" ca="1" si="92"/>
        <v>-918.91799999999012</v>
      </c>
    </row>
    <row r="269" spans="1:50" ht="13.5" thickTop="1" x14ac:dyDescent="0.2">
      <c r="A269" s="587"/>
      <c r="B269" s="588">
        <f>'Raw Elevation Data'!F266</f>
        <v>13.100000000000142</v>
      </c>
      <c r="C269" s="588">
        <f ca="1">'Raw Elevation Data'!L266</f>
        <v>1626.92400000001</v>
      </c>
      <c r="D269" s="588">
        <f t="shared" si="85"/>
        <v>5.0000000000000711E-2</v>
      </c>
      <c r="E269" s="595">
        <f t="shared" ca="1" si="93"/>
        <v>0.97167273631616125</v>
      </c>
      <c r="F269" s="577">
        <f t="shared" ca="1" si="94"/>
        <v>-1.5751953855702737E-2</v>
      </c>
      <c r="G269" s="590"/>
      <c r="H269" s="591"/>
      <c r="I269" s="592"/>
      <c r="J269" s="593"/>
      <c r="K269" s="572"/>
      <c r="L269" s="593">
        <f ca="1">IF($M269&gt;=0,(1+((TAN(ASIN(($C269-$C267)/(($B269-$B267)*5280))))/0.01)*(IF($B269&gt;=$BA$48,$BC$48+(($BC$49-$BC$48)/$BB$49)*(($B269-$BA$48)/0.05),IF($B269&gt;=$BA$47,$BC$47+(($BC$48-$BC$47)/$BB$48)*(($B269-$BA$47)/0.05),$BC$46))))*AVERAGE(AQ268:AQ269),   1+((TAN(ASIN(($C269-$C267)/(($B269-$B267)*5280))))/0.01)*(IF($B269&gt;=$BA$48,$BD$48+(($BD$49-$BD$48)/$BB$49)*(($B269-$BA$48)/0.05),IF($B269&gt;=$BA$47,$BD$47+(($BD$48-$BD$47)/$BB$48)*(($B269-$BA$47)/0.05),$BD$46))))</f>
        <v>0.97167273631615969</v>
      </c>
      <c r="M269" s="583">
        <f ca="1">C269-C267</f>
        <v>-8.3160000000000309</v>
      </c>
      <c r="N269" s="592"/>
      <c r="O269" s="644"/>
      <c r="P269" s="593"/>
      <c r="Q269" s="572"/>
      <c r="R269" s="593"/>
      <c r="S269" s="583"/>
      <c r="T269" s="593"/>
      <c r="U269" s="572"/>
      <c r="V269" s="594"/>
      <c r="W269" s="583"/>
      <c r="X269" s="593"/>
      <c r="Y269" s="572"/>
      <c r="Z269" s="595"/>
      <c r="AA269" s="583"/>
      <c r="AB269" s="593"/>
      <c r="AC269" s="572"/>
      <c r="AD269" s="595"/>
      <c r="AE269" s="583"/>
      <c r="AF269" s="593"/>
      <c r="AG269" s="596"/>
      <c r="AH269" s="613"/>
      <c r="AI269" s="613"/>
      <c r="AJ269" s="572"/>
      <c r="AK269" s="597"/>
      <c r="AL269" s="597"/>
      <c r="AM269" s="583"/>
      <c r="AN269" s="89">
        <f t="shared" ca="1" si="87"/>
        <v>11.200000000000141</v>
      </c>
      <c r="AO269" s="90">
        <f t="shared" ca="1" si="88"/>
        <v>224</v>
      </c>
      <c r="AP269" s="90">
        <f ca="1">IF($AO269=1,MATCH(1,$AO270:$AO$533,0),$AP268)</f>
        <v>487</v>
      </c>
      <c r="AQ269" s="594">
        <f t="shared" ca="1" si="89"/>
        <v>1</v>
      </c>
      <c r="AR269" s="594">
        <f t="shared" ca="1" si="95"/>
        <v>-1.5703433367641909E-2</v>
      </c>
      <c r="AS269" s="1">
        <f t="shared" ca="1" si="86"/>
        <v>0</v>
      </c>
      <c r="AT269" s="91">
        <f ca="1">AVERAGE(F269:INDIRECT("F"&amp;(ROW()-AO269+1)))</f>
        <v>-1.5646465116033778E-2</v>
      </c>
      <c r="AU269" s="91">
        <f ca="1">IF(AT269&gt;0,MAX(F269:INDIRECT("F"&amp;(ROW()-AO269+1))),MIN(F269:INDIRECT("F"&amp;(ROW()-AO269+1))))</f>
        <v>-1.575195385570503E-2</v>
      </c>
      <c r="AV269" s="92">
        <f t="shared" ca="1" si="90"/>
        <v>-923.07599999999002</v>
      </c>
      <c r="AW269" s="92">
        <f t="shared" ca="1" si="91"/>
        <v>0</v>
      </c>
      <c r="AX269" s="92">
        <f t="shared" ca="1" si="92"/>
        <v>-923.07599999999002</v>
      </c>
    </row>
    <row r="270" spans="1:50" x14ac:dyDescent="0.2">
      <c r="A270" s="587"/>
      <c r="B270" s="588">
        <f>'Raw Elevation Data'!F267</f>
        <v>13.150000000000142</v>
      </c>
      <c r="C270" s="588">
        <f ca="1">'Raw Elevation Data'!L267</f>
        <v>1622.7660000000103</v>
      </c>
      <c r="D270" s="588">
        <f t="shared" si="85"/>
        <v>5.0000000000000711E-2</v>
      </c>
      <c r="E270" s="595">
        <f t="shared" ca="1" si="93"/>
        <v>0.97168586294437287</v>
      </c>
      <c r="F270" s="577">
        <f t="shared" ca="1" si="94"/>
        <v>-1.5751953855703597E-2</v>
      </c>
      <c r="G270" s="590"/>
      <c r="H270" s="591"/>
      <c r="I270" s="592"/>
      <c r="J270" s="593"/>
      <c r="K270" s="572"/>
      <c r="L270" s="593"/>
      <c r="M270" s="583"/>
      <c r="N270" s="592"/>
      <c r="O270" s="644"/>
      <c r="P270" s="593"/>
      <c r="Q270" s="572"/>
      <c r="R270" s="593"/>
      <c r="S270" s="583"/>
      <c r="T270" s="593"/>
      <c r="U270" s="572"/>
      <c r="V270" s="594"/>
      <c r="W270" s="583"/>
      <c r="X270" s="593"/>
      <c r="Y270" s="572"/>
      <c r="Z270" s="595"/>
      <c r="AA270" s="583"/>
      <c r="AB270" s="593"/>
      <c r="AC270" s="572"/>
      <c r="AD270" s="595"/>
      <c r="AE270" s="583"/>
      <c r="AF270" s="593"/>
      <c r="AG270" s="596"/>
      <c r="AH270" s="613"/>
      <c r="AI270" s="613"/>
      <c r="AJ270" s="572"/>
      <c r="AK270" s="597"/>
      <c r="AL270" s="597"/>
      <c r="AM270" s="583"/>
      <c r="AN270" s="89">
        <f t="shared" ca="1" si="87"/>
        <v>11.250000000000142</v>
      </c>
      <c r="AO270" s="90">
        <f t="shared" ca="1" si="88"/>
        <v>225</v>
      </c>
      <c r="AP270" s="90">
        <f ca="1">IF($AO270=1,MATCH(1,$AO271:$AO$533,0),$AP269)</f>
        <v>487</v>
      </c>
      <c r="AQ270" s="594">
        <f t="shared" ca="1" si="89"/>
        <v>1</v>
      </c>
      <c r="AR270" s="594">
        <f t="shared" ca="1" si="95"/>
        <v>-1.5703433367641909E-2</v>
      </c>
      <c r="AS270" s="1">
        <f t="shared" ca="1" si="86"/>
        <v>0</v>
      </c>
      <c r="AT270" s="91">
        <f ca="1">AVERAGE(F270:INDIRECT("F"&amp;(ROW()-AO270+1)))</f>
        <v>-1.5646933954876756E-2</v>
      </c>
      <c r="AU270" s="91">
        <f ca="1">IF(AT270&gt;0,MAX(F270:INDIRECT("F"&amp;(ROW()-AO270+1))),MIN(F270:INDIRECT("F"&amp;(ROW()-AO270+1))))</f>
        <v>-1.575195385570503E-2</v>
      </c>
      <c r="AV270" s="92">
        <f t="shared" ca="1" si="90"/>
        <v>-927.23399999998969</v>
      </c>
      <c r="AW270" s="92">
        <f t="shared" ca="1" si="91"/>
        <v>0</v>
      </c>
      <c r="AX270" s="92">
        <f t="shared" ca="1" si="92"/>
        <v>-927.23399999998969</v>
      </c>
    </row>
    <row r="271" spans="1:50" x14ac:dyDescent="0.2">
      <c r="A271" s="587"/>
      <c r="B271" s="588">
        <f>'Raw Elevation Data'!F268</f>
        <v>13.200000000000143</v>
      </c>
      <c r="C271" s="588">
        <f ca="1">'Raw Elevation Data'!L268</f>
        <v>1618.60800000001</v>
      </c>
      <c r="D271" s="588">
        <f t="shared" si="85"/>
        <v>5.0000000000000711E-2</v>
      </c>
      <c r="E271" s="595">
        <f t="shared" ca="1" si="93"/>
        <v>0.97169898957258438</v>
      </c>
      <c r="F271" s="577">
        <f t="shared" ca="1" si="94"/>
        <v>-1.5751953855704461E-2</v>
      </c>
      <c r="G271" s="590"/>
      <c r="H271" s="591"/>
      <c r="I271" s="592"/>
      <c r="J271" s="593"/>
      <c r="K271" s="572"/>
      <c r="L271" s="593">
        <f ca="1">IF($M271&gt;=0,(1+((TAN(ASIN(($C271-$C269)/(($B271-$B269)*5280))))/0.01)*(IF($B271&gt;=$BA$48,$BC$48+(($BC$49-$BC$48)/$BB$49)*(($B271-$BA$48)/0.05),IF($B271&gt;=$BA$47,$BC$47+(($BC$48-$BC$47)/$BB$48)*(($B271-$BA$47)/0.05),$BC$46))))*AVERAGE(AQ270:AQ271),   1+((TAN(ASIN(($C271-$C269)/(($B271-$B269)*5280))))/0.01)*(IF($B271&gt;=$BA$48,$BD$48+(($BD$49-$BD$48)/$BB$49)*(($B271-$BA$48)/0.05),IF($B271&gt;=$BA$47,$BD$47+(($BD$48-$BD$47)/$BB$48)*(($B271-$BA$47)/0.05),$BD$46))))</f>
        <v>0.97169898957258594</v>
      </c>
      <c r="M271" s="583">
        <f ca="1">C271-C269</f>
        <v>-8.3160000000000309</v>
      </c>
      <c r="N271" s="592"/>
      <c r="O271" s="644"/>
      <c r="P271" s="593"/>
      <c r="Q271" s="572"/>
      <c r="R271" s="593">
        <f ca="1">IF(S271&gt;=0,(1+((TAN(ASIN((C271-C267)/((B271-B267)*5280))))/0.01)*(IF(B267&gt;=$BA$48,$BC$48,IF(B267&gt;=$BA$47,$BC$47,$BC$46))))*AVERAGE(AQ268:AQ271),1+((TAN(ASIN((C271-C267)/((B271-B267)*5280))))/0.01)*(IF(B267&gt;=$BA$48,$BD$48,IF(B267&gt;=$BA$47,$BD$47,$BD$46))))</f>
        <v>0.97164648305973356</v>
      </c>
      <c r="S271" s="583">
        <f ca="1">C271-C267</f>
        <v>-16.632000000000062</v>
      </c>
      <c r="T271" s="593"/>
      <c r="U271" s="572"/>
      <c r="V271" s="594"/>
      <c r="W271" s="583"/>
      <c r="X271" s="593"/>
      <c r="Y271" s="572"/>
      <c r="Z271" s="595"/>
      <c r="AA271" s="583"/>
      <c r="AB271" s="593"/>
      <c r="AC271" s="572"/>
      <c r="AD271" s="595"/>
      <c r="AE271" s="583"/>
      <c r="AF271" s="593"/>
      <c r="AG271" s="596"/>
      <c r="AH271" s="613"/>
      <c r="AI271" s="613"/>
      <c r="AJ271" s="572"/>
      <c r="AK271" s="597"/>
      <c r="AL271" s="597"/>
      <c r="AM271" s="583"/>
      <c r="AN271" s="89">
        <f t="shared" ca="1" si="87"/>
        <v>11.300000000000143</v>
      </c>
      <c r="AO271" s="90">
        <f t="shared" ca="1" si="88"/>
        <v>226</v>
      </c>
      <c r="AP271" s="90">
        <f ca="1">IF($AO271=1,MATCH(1,$AO272:$AO$533,0),$AP270)</f>
        <v>487</v>
      </c>
      <c r="AQ271" s="594">
        <f t="shared" ca="1" si="89"/>
        <v>1</v>
      </c>
      <c r="AR271" s="594">
        <f t="shared" ca="1" si="95"/>
        <v>-1.5703433367641909E-2</v>
      </c>
      <c r="AS271" s="1">
        <f t="shared" ca="1" si="86"/>
        <v>0</v>
      </c>
      <c r="AT271" s="91">
        <f ca="1">AVERAGE(F271:INDIRECT("F"&amp;(ROW()-AO271+1)))</f>
        <v>-1.5647398644703426E-2</v>
      </c>
      <c r="AU271" s="91">
        <f ca="1">IF(AT271&gt;0,MAX(F271:INDIRECT("F"&amp;(ROW()-AO271+1))),MIN(F271:INDIRECT("F"&amp;(ROW()-AO271+1))))</f>
        <v>-1.575195385570503E-2</v>
      </c>
      <c r="AV271" s="92">
        <f t="shared" ca="1" si="90"/>
        <v>-931.39199999999005</v>
      </c>
      <c r="AW271" s="92">
        <f t="shared" ca="1" si="91"/>
        <v>0</v>
      </c>
      <c r="AX271" s="92">
        <f t="shared" ca="1" si="92"/>
        <v>-931.39199999999005</v>
      </c>
    </row>
    <row r="272" spans="1:50" x14ac:dyDescent="0.2">
      <c r="A272" s="587"/>
      <c r="B272" s="588">
        <f>'Raw Elevation Data'!F269</f>
        <v>13.250000000000144</v>
      </c>
      <c r="C272" s="588">
        <f ca="1">'Raw Elevation Data'!L269</f>
        <v>1614.4500000000098</v>
      </c>
      <c r="D272" s="588">
        <f t="shared" si="85"/>
        <v>5.0000000000000711E-2</v>
      </c>
      <c r="E272" s="595">
        <f t="shared" ca="1" si="93"/>
        <v>0.97171211620079978</v>
      </c>
      <c r="F272" s="577">
        <f t="shared" ca="1" si="94"/>
        <v>-1.5751953855703167E-2</v>
      </c>
      <c r="G272" s="590"/>
      <c r="H272" s="591"/>
      <c r="I272" s="592"/>
      <c r="J272" s="593"/>
      <c r="K272" s="572"/>
      <c r="L272" s="593"/>
      <c r="M272" s="583"/>
      <c r="N272" s="592"/>
      <c r="O272" s="644"/>
      <c r="P272" s="593"/>
      <c r="Q272" s="572"/>
      <c r="R272" s="593"/>
      <c r="S272" s="583"/>
      <c r="T272" s="593"/>
      <c r="U272" s="572"/>
      <c r="V272" s="594">
        <f ca="1">IF(W272&gt;=0,(1+((TAN(ASIN((C272-C267)/((B272-B267)*5280))))/0.01)*(IF(B267&gt;=$BA$48,$BC$48,IF(B267&gt;=$BA$47,$BC$47,$BC$46))))*AVERAGE(AQ268:AQ272),1+((TAN(ASIN((C272-C267)/((B272-B267)*5280))))/0.01)*(IF(B267&gt;=$BA$48,$BD$48,IF(B267&gt;=$BA$47,$BD$47,$BD$46))))</f>
        <v>0.97164648305973333</v>
      </c>
      <c r="W272" s="583">
        <f ca="1">C272-C267</f>
        <v>-20.790000000000191</v>
      </c>
      <c r="X272" s="593"/>
      <c r="Y272" s="572"/>
      <c r="Z272" s="595"/>
      <c r="AA272" s="583"/>
      <c r="AB272" s="593"/>
      <c r="AC272" s="572"/>
      <c r="AD272" s="595"/>
      <c r="AE272" s="583"/>
      <c r="AF272" s="593"/>
      <c r="AG272" s="596"/>
      <c r="AH272" s="613"/>
      <c r="AI272" s="613"/>
      <c r="AJ272" s="572"/>
      <c r="AK272" s="597"/>
      <c r="AL272" s="597"/>
      <c r="AM272" s="583"/>
      <c r="AN272" s="89">
        <f t="shared" ca="1" si="87"/>
        <v>11.350000000000144</v>
      </c>
      <c r="AO272" s="90">
        <f t="shared" ca="1" si="88"/>
        <v>227</v>
      </c>
      <c r="AP272" s="90">
        <f ca="1">IF($AO272=1,MATCH(1,$AO273:$AO$533,0),$AP271)</f>
        <v>487</v>
      </c>
      <c r="AQ272" s="594">
        <f t="shared" ca="1" si="89"/>
        <v>1</v>
      </c>
      <c r="AR272" s="594">
        <f t="shared" ca="1" si="95"/>
        <v>-1.5703433367641909E-2</v>
      </c>
      <c r="AS272" s="1">
        <f t="shared" ca="1" si="86"/>
        <v>0</v>
      </c>
      <c r="AT272" s="91">
        <f ca="1">AVERAGE(F272:INDIRECT("F"&amp;(ROW()-AO272+1)))</f>
        <v>-1.5647859240346597E-2</v>
      </c>
      <c r="AU272" s="91">
        <f ca="1">IF(AT272&gt;0,MAX(F272:INDIRECT("F"&amp;(ROW()-AO272+1))),MIN(F272:INDIRECT("F"&amp;(ROW()-AO272+1))))</f>
        <v>-1.575195385570503E-2</v>
      </c>
      <c r="AV272" s="92">
        <f t="shared" ca="1" si="90"/>
        <v>-935.54999999999018</v>
      </c>
      <c r="AW272" s="92">
        <f t="shared" ca="1" si="91"/>
        <v>0</v>
      </c>
      <c r="AX272" s="92">
        <f t="shared" ca="1" si="92"/>
        <v>-935.54999999999018</v>
      </c>
    </row>
    <row r="273" spans="1:50" x14ac:dyDescent="0.2">
      <c r="A273" s="587"/>
      <c r="B273" s="588">
        <f>'Raw Elevation Data'!F270</f>
        <v>13.300000000000145</v>
      </c>
      <c r="C273" s="588">
        <f ca="1">'Raw Elevation Data'!L270</f>
        <v>1610.2920000000101</v>
      </c>
      <c r="D273" s="588">
        <f t="shared" si="85"/>
        <v>5.0000000000000711E-2</v>
      </c>
      <c r="E273" s="595">
        <f t="shared" ca="1" si="93"/>
        <v>0.9717252428290144</v>
      </c>
      <c r="F273" s="577">
        <f t="shared" ca="1" si="94"/>
        <v>-1.5751953855702307E-2</v>
      </c>
      <c r="G273" s="590"/>
      <c r="H273" s="591"/>
      <c r="I273" s="592"/>
      <c r="J273" s="593"/>
      <c r="K273" s="572"/>
      <c r="L273" s="593">
        <f ca="1">IF($M273&gt;=0,(1+((TAN(ASIN(($C273-$C271)/(($B273-$B271)*5280))))/0.01)*(IF($B273&gt;=$BA$48,$BC$48+(($BC$49-$BC$48)/$BB$49)*(($B273-$BA$48)/0.05),IF($B273&gt;=$BA$47,$BC$47+(($BC$48-$BC$47)/$BB$48)*(($B273-$BA$47)/0.05),$BC$46))))*AVERAGE(AQ272:AQ273),   1+((TAN(ASIN(($C273-$C271)/(($B273-$B271)*5280))))/0.01)*(IF($B273&gt;=$BA$48,$BD$48+(($BD$49-$BD$48)/$BB$49)*(($B273-$BA$48)/0.05),IF($B273&gt;=$BA$47,$BD$47+(($BD$48-$BD$47)/$BB$48)*(($B273-$BA$47)/0.05),$BD$46))))</f>
        <v>0.97172524282901285</v>
      </c>
      <c r="M273" s="583">
        <f ca="1">C273-C271</f>
        <v>-8.3159999999998035</v>
      </c>
      <c r="N273" s="592"/>
      <c r="O273" s="644"/>
      <c r="P273" s="593"/>
      <c r="Q273" s="572"/>
      <c r="R273" s="593"/>
      <c r="S273" s="583"/>
      <c r="T273" s="593"/>
      <c r="U273" s="572"/>
      <c r="V273" s="594"/>
      <c r="W273" s="583"/>
      <c r="X273" s="593"/>
      <c r="Y273" s="572"/>
      <c r="Z273" s="595"/>
      <c r="AA273" s="583"/>
      <c r="AB273" s="593"/>
      <c r="AC273" s="572"/>
      <c r="AD273" s="595"/>
      <c r="AE273" s="583"/>
      <c r="AF273" s="593"/>
      <c r="AG273" s="596"/>
      <c r="AH273" s="613"/>
      <c r="AI273" s="613"/>
      <c r="AJ273" s="572"/>
      <c r="AK273" s="597"/>
      <c r="AL273" s="597"/>
      <c r="AM273" s="583"/>
      <c r="AN273" s="89">
        <f t="shared" ca="1" si="87"/>
        <v>11.400000000000144</v>
      </c>
      <c r="AO273" s="90">
        <f t="shared" ca="1" si="88"/>
        <v>228</v>
      </c>
      <c r="AP273" s="90">
        <f ca="1">IF($AO273=1,MATCH(1,$AO274:$AO$533,0),$AP272)</f>
        <v>487</v>
      </c>
      <c r="AQ273" s="594">
        <f t="shared" ca="1" si="89"/>
        <v>1</v>
      </c>
      <c r="AR273" s="594">
        <f t="shared" ca="1" si="95"/>
        <v>-1.5703433367641909E-2</v>
      </c>
      <c r="AS273" s="1">
        <f t="shared" ca="1" si="86"/>
        <v>0</v>
      </c>
      <c r="AT273" s="91">
        <f ca="1">AVERAGE(F273:INDIRECT("F"&amp;(ROW()-AO273+1)))</f>
        <v>-1.5648315795677104E-2</v>
      </c>
      <c r="AU273" s="91">
        <f ca="1">IF(AT273&gt;0,MAX(F273:INDIRECT("F"&amp;(ROW()-AO273+1))),MIN(F273:INDIRECT("F"&amp;(ROW()-AO273+1))))</f>
        <v>-1.575195385570503E-2</v>
      </c>
      <c r="AV273" s="92">
        <f t="shared" ca="1" si="90"/>
        <v>-939.70799999998985</v>
      </c>
      <c r="AW273" s="92">
        <f t="shared" ca="1" si="91"/>
        <v>0</v>
      </c>
      <c r="AX273" s="92">
        <f t="shared" ca="1" si="92"/>
        <v>-939.70799999998985</v>
      </c>
    </row>
    <row r="274" spans="1:50" x14ac:dyDescent="0.2">
      <c r="A274" s="587"/>
      <c r="B274" s="588">
        <f>'Raw Elevation Data'!F271</f>
        <v>13.350000000000145</v>
      </c>
      <c r="C274" s="588">
        <f ca="1">'Raw Elevation Data'!L271</f>
        <v>1606.1340000000105</v>
      </c>
      <c r="D274" s="588">
        <f t="shared" si="85"/>
        <v>5.0000000000000711E-2</v>
      </c>
      <c r="E274" s="595">
        <f t="shared" ca="1" si="93"/>
        <v>0.97173836945722591</v>
      </c>
      <c r="F274" s="577">
        <f t="shared" ca="1" si="94"/>
        <v>-1.5751953855703167E-2</v>
      </c>
      <c r="G274" s="590"/>
      <c r="H274" s="591"/>
      <c r="I274" s="592"/>
      <c r="J274" s="593"/>
      <c r="K274" s="572"/>
      <c r="L274" s="593"/>
      <c r="M274" s="583"/>
      <c r="N274" s="592"/>
      <c r="O274" s="644"/>
      <c r="P274" s="593"/>
      <c r="Q274" s="572"/>
      <c r="R274" s="593"/>
      <c r="S274" s="583"/>
      <c r="T274" s="593"/>
      <c r="U274" s="572"/>
      <c r="V274" s="594"/>
      <c r="W274" s="583"/>
      <c r="X274" s="593"/>
      <c r="Y274" s="572"/>
      <c r="Z274" s="595"/>
      <c r="AA274" s="583"/>
      <c r="AB274" s="593"/>
      <c r="AC274" s="572"/>
      <c r="AD274" s="595"/>
      <c r="AE274" s="583"/>
      <c r="AF274" s="593"/>
      <c r="AG274" s="596"/>
      <c r="AH274" s="613"/>
      <c r="AI274" s="613"/>
      <c r="AJ274" s="572"/>
      <c r="AK274" s="597"/>
      <c r="AL274" s="597"/>
      <c r="AM274" s="583"/>
      <c r="AN274" s="89">
        <f t="shared" ca="1" si="87"/>
        <v>11.450000000000145</v>
      </c>
      <c r="AO274" s="90">
        <f t="shared" ca="1" si="88"/>
        <v>229</v>
      </c>
      <c r="AP274" s="90">
        <f ca="1">IF($AO274=1,MATCH(1,$AO275:$AO$533,0),$AP273)</f>
        <v>487</v>
      </c>
      <c r="AQ274" s="594">
        <f t="shared" ca="1" si="89"/>
        <v>1</v>
      </c>
      <c r="AR274" s="594">
        <f t="shared" ca="1" si="95"/>
        <v>-1.5703433367641909E-2</v>
      </c>
      <c r="AS274" s="1">
        <f t="shared" ca="1" si="86"/>
        <v>0</v>
      </c>
      <c r="AT274" s="91">
        <f ca="1">AVERAGE(F274:INDIRECT("F"&amp;(ROW()-AO274+1)))</f>
        <v>-1.5648768363624818E-2</v>
      </c>
      <c r="AU274" s="91">
        <f ca="1">IF(AT274&gt;0,MAX(F274:INDIRECT("F"&amp;(ROW()-AO274+1))),MIN(F274:INDIRECT("F"&amp;(ROW()-AO274+1))))</f>
        <v>-1.575195385570503E-2</v>
      </c>
      <c r="AV274" s="92">
        <f t="shared" ca="1" si="90"/>
        <v>-943.86599999998953</v>
      </c>
      <c r="AW274" s="92">
        <f t="shared" ca="1" si="91"/>
        <v>0</v>
      </c>
      <c r="AX274" s="92">
        <f t="shared" ca="1" si="92"/>
        <v>-943.86599999998953</v>
      </c>
    </row>
    <row r="275" spans="1:50" x14ac:dyDescent="0.2">
      <c r="A275" s="587"/>
      <c r="B275" s="588">
        <f>'Raw Elevation Data'!F272</f>
        <v>13.400000000000146</v>
      </c>
      <c r="C275" s="588">
        <f ca="1">'Raw Elevation Data'!L272</f>
        <v>1601.9760000000103</v>
      </c>
      <c r="D275" s="588">
        <f t="shared" si="85"/>
        <v>5.0000000000000711E-2</v>
      </c>
      <c r="E275" s="595">
        <f t="shared" ca="1" si="93"/>
        <v>0.97175149608543676</v>
      </c>
      <c r="F275" s="577">
        <f t="shared" ca="1" si="94"/>
        <v>-1.5751953855704461E-2</v>
      </c>
      <c r="G275" s="590"/>
      <c r="H275" s="591"/>
      <c r="I275" s="592"/>
      <c r="J275" s="593"/>
      <c r="K275" s="572"/>
      <c r="L275" s="593">
        <f ca="1">IF($M275&gt;=0,(1+((TAN(ASIN(($C275-$C273)/(($B275-$B273)*5280))))/0.01)*(IF($B275&gt;=$BA$48,$BC$48+(($BC$49-$BC$48)/$BB$49)*(($B275-$BA$48)/0.05),IF($B275&gt;=$BA$47,$BC$47+(($BC$48-$BC$47)/$BB$48)*(($B275-$BA$47)/0.05),$BC$46))))*AVERAGE(AQ274:AQ275),   1+((TAN(ASIN(($C275-$C273)/(($B275-$B273)*5280))))/0.01)*(IF($B275&gt;=$BA$48,$BD$48+(($BD$49-$BD$48)/$BB$49)*(($B275-$BA$48)/0.05),IF($B275&gt;=$BA$47,$BD$47+(($BD$48-$BD$47)/$BB$48)*(($B275-$BA$47)/0.05),$BD$46))))</f>
        <v>0.97175149608543898</v>
      </c>
      <c r="M275" s="583">
        <f ca="1">C275-C273</f>
        <v>-8.3159999999998035</v>
      </c>
      <c r="N275" s="592"/>
      <c r="O275" s="644"/>
      <c r="P275" s="593"/>
      <c r="Q275" s="572"/>
      <c r="R275" s="593">
        <f ca="1">IF(S275&gt;=0,(1+((TAN(ASIN((C275-C271)/((B275-B271)*5280))))/0.01)*(IF(B271&gt;=$BA$48,$BC$48,IF(B271&gt;=$BA$47,$BC$47,$BC$46))))*AVERAGE(AQ272:AQ275),1+((TAN(ASIN((C275-C271)/((B275-B271)*5280))))/0.01)*(IF(B271&gt;=$BA$48,$BD$48,IF(B271&gt;=$BA$47,$BD$47,$BD$46))))</f>
        <v>0.97164648305973433</v>
      </c>
      <c r="S275" s="583">
        <f ca="1">C275-C271</f>
        <v>-16.631999999999607</v>
      </c>
      <c r="T275" s="593"/>
      <c r="U275" s="572"/>
      <c r="V275" s="594"/>
      <c r="W275" s="583"/>
      <c r="X275" s="593"/>
      <c r="Y275" s="572"/>
      <c r="Z275" s="595"/>
      <c r="AA275" s="583"/>
      <c r="AB275" s="593"/>
      <c r="AC275" s="572"/>
      <c r="AD275" s="595"/>
      <c r="AE275" s="583"/>
      <c r="AF275" s="593"/>
      <c r="AG275" s="596"/>
      <c r="AH275" s="613"/>
      <c r="AI275" s="613"/>
      <c r="AJ275" s="572"/>
      <c r="AK275" s="597"/>
      <c r="AL275" s="597"/>
      <c r="AM275" s="583"/>
      <c r="AN275" s="89">
        <f t="shared" ca="1" si="87"/>
        <v>11.500000000000146</v>
      </c>
      <c r="AO275" s="90">
        <f t="shared" ca="1" si="88"/>
        <v>230</v>
      </c>
      <c r="AP275" s="90">
        <f ca="1">IF($AO275=1,MATCH(1,$AO276:$AO$533,0),$AP274)</f>
        <v>487</v>
      </c>
      <c r="AQ275" s="594">
        <f t="shared" ca="1" si="89"/>
        <v>1</v>
      </c>
      <c r="AR275" s="594">
        <f t="shared" ca="1" si="95"/>
        <v>-1.5703433367641909E-2</v>
      </c>
      <c r="AS275" s="1">
        <f t="shared" ca="1" si="86"/>
        <v>0</v>
      </c>
      <c r="AT275" s="91">
        <f ca="1">AVERAGE(F275:INDIRECT("F"&amp;(ROW()-AO275+1)))</f>
        <v>-1.5649216996199075E-2</v>
      </c>
      <c r="AU275" s="91">
        <f ca="1">IF(AT275&gt;0,MAX(F275:INDIRECT("F"&amp;(ROW()-AO275+1))),MIN(F275:INDIRECT("F"&amp;(ROW()-AO275+1))))</f>
        <v>-1.575195385570503E-2</v>
      </c>
      <c r="AV275" s="92">
        <f t="shared" ca="1" si="90"/>
        <v>-948.02399999998966</v>
      </c>
      <c r="AW275" s="92">
        <f t="shared" ca="1" si="91"/>
        <v>0</v>
      </c>
      <c r="AX275" s="92">
        <f t="shared" ca="1" si="92"/>
        <v>-948.02399999998966</v>
      </c>
    </row>
    <row r="276" spans="1:50" x14ac:dyDescent="0.2">
      <c r="A276" s="587"/>
      <c r="B276" s="588">
        <f>'Raw Elevation Data'!F273</f>
        <v>13.450000000000147</v>
      </c>
      <c r="C276" s="588">
        <f ca="1">'Raw Elevation Data'!L273</f>
        <v>1597.81800000001</v>
      </c>
      <c r="D276" s="588">
        <f t="shared" si="85"/>
        <v>5.0000000000000711E-2</v>
      </c>
      <c r="E276" s="595">
        <f t="shared" ca="1" si="93"/>
        <v>0.97176462271365138</v>
      </c>
      <c r="F276" s="577">
        <f t="shared" ca="1" si="94"/>
        <v>-1.5751953855703597E-2</v>
      </c>
      <c r="G276" s="590"/>
      <c r="H276" s="591"/>
      <c r="I276" s="592"/>
      <c r="J276" s="593"/>
      <c r="K276" s="572"/>
      <c r="L276" s="593"/>
      <c r="M276" s="583"/>
      <c r="N276" s="592"/>
      <c r="O276" s="644"/>
      <c r="P276" s="593"/>
      <c r="Q276" s="572"/>
      <c r="R276" s="593"/>
      <c r="S276" s="583"/>
      <c r="T276" s="593"/>
      <c r="U276" s="572"/>
      <c r="V276" s="594"/>
      <c r="W276" s="583"/>
      <c r="X276" s="593"/>
      <c r="Y276" s="572"/>
      <c r="Z276" s="595"/>
      <c r="AA276" s="583"/>
      <c r="AB276" s="593"/>
      <c r="AC276" s="572"/>
      <c r="AD276" s="595"/>
      <c r="AE276" s="583"/>
      <c r="AF276" s="593"/>
      <c r="AG276" s="596"/>
      <c r="AH276" s="613"/>
      <c r="AI276" s="613"/>
      <c r="AJ276" s="572"/>
      <c r="AK276" s="597"/>
      <c r="AL276" s="597"/>
      <c r="AM276" s="583"/>
      <c r="AN276" s="89">
        <f t="shared" ca="1" si="87"/>
        <v>11.550000000000146</v>
      </c>
      <c r="AO276" s="90">
        <f t="shared" ca="1" si="88"/>
        <v>231</v>
      </c>
      <c r="AP276" s="90">
        <f ca="1">IF($AO276=1,MATCH(1,$AO277:$AO$533,0),$AP275)</f>
        <v>487</v>
      </c>
      <c r="AQ276" s="594">
        <f t="shared" ca="1" si="89"/>
        <v>1</v>
      </c>
      <c r="AR276" s="594">
        <f t="shared" ca="1" si="95"/>
        <v>-1.5703433367641909E-2</v>
      </c>
      <c r="AS276" s="1">
        <f t="shared" ca="1" si="86"/>
        <v>0</v>
      </c>
      <c r="AT276" s="91">
        <f ca="1">AVERAGE(F276:INDIRECT("F"&amp;(ROW()-AO276+1)))</f>
        <v>-1.564966174450862E-2</v>
      </c>
      <c r="AU276" s="91">
        <f ca="1">IF(AT276&gt;0,MAX(F276:INDIRECT("F"&amp;(ROW()-AO276+1))),MIN(F276:INDIRECT("F"&amp;(ROW()-AO276+1))))</f>
        <v>-1.575195385570503E-2</v>
      </c>
      <c r="AV276" s="92">
        <f t="shared" ca="1" si="90"/>
        <v>-952.18199999999001</v>
      </c>
      <c r="AW276" s="92">
        <f t="shared" ca="1" si="91"/>
        <v>0</v>
      </c>
      <c r="AX276" s="92">
        <f t="shared" ca="1" si="92"/>
        <v>-952.18199999999001</v>
      </c>
    </row>
    <row r="277" spans="1:50" x14ac:dyDescent="0.2">
      <c r="A277" s="587"/>
      <c r="B277" s="588">
        <f>'Raw Elevation Data'!F274</f>
        <v>13.500000000000147</v>
      </c>
      <c r="C277" s="588">
        <f ca="1">'Raw Elevation Data'!L274</f>
        <v>1593.6600000000103</v>
      </c>
      <c r="D277" s="588">
        <f t="shared" si="85"/>
        <v>5.0000000000000711E-2</v>
      </c>
      <c r="E277" s="595">
        <f t="shared" ca="1" si="93"/>
        <v>0.97177774934186678</v>
      </c>
      <c r="F277" s="577">
        <f t="shared" ca="1" si="94"/>
        <v>-1.5751953855702307E-2</v>
      </c>
      <c r="G277" s="590"/>
      <c r="H277" s="591"/>
      <c r="I277" s="592"/>
      <c r="J277" s="593"/>
      <c r="K277" s="572"/>
      <c r="L277" s="593">
        <f ca="1">IF($M277&gt;=0,(1+((TAN(ASIN(($C277-$C275)/(($B277-$B275)*5280))))/0.01)*(IF($B277&gt;=$BA$48,$BC$48+(($BC$49-$BC$48)/$BB$49)*(($B277-$BA$48)/0.05),IF($B277&gt;=$BA$47,$BC$47+(($BC$48-$BC$47)/$BB$48)*(($B277-$BA$47)/0.05),$BC$46))))*AVERAGE(AQ276:AQ277),   1+((TAN(ASIN(($C277-$C275)/(($B277-$B275)*5280))))/0.01)*(IF($B277&gt;=$BA$48,$BD$48+(($BD$49-$BD$48)/$BB$49)*(($B277-$BA$48)/0.05),IF($B277&gt;=$BA$47,$BD$47+(($BD$48-$BD$47)/$BB$48)*(($B277-$BA$47)/0.05),$BD$46))))</f>
        <v>0.97177774934186445</v>
      </c>
      <c r="M277" s="583">
        <f ca="1">C277-C275</f>
        <v>-8.3160000000000309</v>
      </c>
      <c r="N277" s="592"/>
      <c r="O277" s="644"/>
      <c r="P277" s="593"/>
      <c r="Q277" s="572"/>
      <c r="R277" s="593"/>
      <c r="S277" s="583"/>
      <c r="T277" s="593"/>
      <c r="U277" s="572"/>
      <c r="V277" s="594">
        <f ca="1">IF(W277&gt;=0,(1+((TAN(ASIN((C277-C272)/((B277-B272)*5280))))/0.01)*(IF(B272&gt;=$BA$48,$BC$48,IF(B272&gt;=$BA$47,$BC$47,$BC$46))))*AVERAGE(AQ273:AQ277),1+((TAN(ASIN((C277-C272)/((B277-B272)*5280))))/0.01)*(IF(B272&gt;=$BA$48,$BD$48,IF(B272&gt;=$BA$47,$BD$47,$BD$46))))</f>
        <v>0.97164648305973433</v>
      </c>
      <c r="W277" s="583">
        <f ca="1">C277-C272</f>
        <v>-20.789999999999509</v>
      </c>
      <c r="X277" s="593"/>
      <c r="Y277" s="572"/>
      <c r="Z277" s="595">
        <f ca="1">IF(AA277&gt;=0,(1+((TAN(ASIN((C277-C267)/((B277-B267)*5280))))/0.01)*(IF(B267&gt;=$BA$48,$BC$48,IF(B267&gt;=$BA$47,$BC$47,$BC$46))))*AVERAGE(AQ268:AQ277),1+((TAN(ASIN((C277-C267)/((B277-B267)*5280))))/0.01)*(IF(B267&gt;=$BA$48,$BD$48,IF(B267&gt;=$BA$47,$BD$47,$BD$46))))</f>
        <v>0.97164648305973378</v>
      </c>
      <c r="AA277" s="583">
        <f ca="1">C277-C267</f>
        <v>-41.5799999999997</v>
      </c>
      <c r="AB277" s="593"/>
      <c r="AC277" s="572"/>
      <c r="AD277" s="595"/>
      <c r="AE277" s="583"/>
      <c r="AF277" s="593"/>
      <c r="AG277" s="596"/>
      <c r="AH277" s="613"/>
      <c r="AI277" s="613"/>
      <c r="AJ277" s="572"/>
      <c r="AK277" s="597"/>
      <c r="AL277" s="597"/>
      <c r="AM277" s="583"/>
      <c r="AN277" s="89">
        <f t="shared" ca="1" si="87"/>
        <v>11.600000000000147</v>
      </c>
      <c r="AO277" s="90">
        <f t="shared" ca="1" si="88"/>
        <v>232</v>
      </c>
      <c r="AP277" s="90">
        <f ca="1">IF($AO277=1,MATCH(1,$AO278:$AO$533,0),$AP276)</f>
        <v>487</v>
      </c>
      <c r="AQ277" s="594">
        <f t="shared" ca="1" si="89"/>
        <v>1</v>
      </c>
      <c r="AR277" s="594">
        <f t="shared" ca="1" si="95"/>
        <v>-1.5703433367641909E-2</v>
      </c>
      <c r="AS277" s="1">
        <f t="shared" ca="1" si="86"/>
        <v>0</v>
      </c>
      <c r="AT277" s="91">
        <f ca="1">AVERAGE(F277:INDIRECT("F"&amp;(ROW()-AO277+1)))</f>
        <v>-1.5650102658781005E-2</v>
      </c>
      <c r="AU277" s="91">
        <f ca="1">IF(AT277&gt;0,MAX(F277:INDIRECT("F"&amp;(ROW()-AO277+1))),MIN(F277:INDIRECT("F"&amp;(ROW()-AO277+1))))</f>
        <v>-1.575195385570503E-2</v>
      </c>
      <c r="AV277" s="92">
        <f t="shared" ca="1" si="90"/>
        <v>-956.33999999998969</v>
      </c>
      <c r="AW277" s="92">
        <f t="shared" ca="1" si="91"/>
        <v>0</v>
      </c>
      <c r="AX277" s="92">
        <f t="shared" ca="1" si="92"/>
        <v>-956.33999999998969</v>
      </c>
    </row>
    <row r="278" spans="1:50" x14ac:dyDescent="0.2">
      <c r="A278" s="587"/>
      <c r="B278" s="588">
        <f>'Raw Elevation Data'!F275</f>
        <v>13.550000000000148</v>
      </c>
      <c r="C278" s="588">
        <f ca="1">'Raw Elevation Data'!L275</f>
        <v>1589.5020000000106</v>
      </c>
      <c r="D278" s="588">
        <f t="shared" si="85"/>
        <v>5.0000000000000711E-2</v>
      </c>
      <c r="E278" s="595">
        <f t="shared" ca="1" si="93"/>
        <v>0.97179087597007752</v>
      </c>
      <c r="F278" s="577">
        <f t="shared" ca="1" si="94"/>
        <v>-1.5751953855703597E-2</v>
      </c>
      <c r="G278" s="590"/>
      <c r="H278" s="591"/>
      <c r="I278" s="592"/>
      <c r="J278" s="593"/>
      <c r="K278" s="572"/>
      <c r="L278" s="593"/>
      <c r="M278" s="583"/>
      <c r="N278" s="592"/>
      <c r="O278" s="644"/>
      <c r="P278" s="593"/>
      <c r="Q278" s="572"/>
      <c r="R278" s="593"/>
      <c r="S278" s="583"/>
      <c r="T278" s="593"/>
      <c r="U278" s="572"/>
      <c r="V278" s="594"/>
      <c r="W278" s="583"/>
      <c r="X278" s="593"/>
      <c r="Y278" s="572"/>
      <c r="Z278" s="595"/>
      <c r="AA278" s="583"/>
      <c r="AB278" s="593"/>
      <c r="AC278" s="572"/>
      <c r="AD278" s="595"/>
      <c r="AE278" s="583"/>
      <c r="AF278" s="593"/>
      <c r="AG278" s="596"/>
      <c r="AH278" s="613"/>
      <c r="AI278" s="613"/>
      <c r="AJ278" s="572"/>
      <c r="AK278" s="597"/>
      <c r="AL278" s="597"/>
      <c r="AM278" s="583"/>
      <c r="AN278" s="89">
        <f t="shared" ca="1" si="87"/>
        <v>11.650000000000148</v>
      </c>
      <c r="AO278" s="90">
        <f t="shared" ca="1" si="88"/>
        <v>233</v>
      </c>
      <c r="AP278" s="90">
        <f ca="1">IF($AO278=1,MATCH(1,$AO279:$AO$533,0),$AP277)</f>
        <v>487</v>
      </c>
      <c r="AQ278" s="594">
        <f t="shared" ca="1" si="89"/>
        <v>1</v>
      </c>
      <c r="AR278" s="594">
        <f t="shared" ca="1" si="95"/>
        <v>-1.5703433367641909E-2</v>
      </c>
      <c r="AS278" s="1">
        <f t="shared" ca="1" si="86"/>
        <v>0</v>
      </c>
      <c r="AT278" s="91">
        <f ca="1">AVERAGE(F278:INDIRECT("F"&amp;(ROW()-AO278+1)))</f>
        <v>-1.5650539788381532E-2</v>
      </c>
      <c r="AU278" s="91">
        <f ca="1">IF(AT278&gt;0,MAX(F278:INDIRECT("F"&amp;(ROW()-AO278+1))),MIN(F278:INDIRECT("F"&amp;(ROW()-AO278+1))))</f>
        <v>-1.575195385570503E-2</v>
      </c>
      <c r="AV278" s="92">
        <f t="shared" ca="1" si="90"/>
        <v>-960.49799999998936</v>
      </c>
      <c r="AW278" s="92">
        <f t="shared" ca="1" si="91"/>
        <v>0</v>
      </c>
      <c r="AX278" s="92">
        <f t="shared" ca="1" si="92"/>
        <v>-960.49799999998936</v>
      </c>
    </row>
    <row r="279" spans="1:50" x14ac:dyDescent="0.2">
      <c r="A279" s="587"/>
      <c r="B279" s="588">
        <f>'Raw Elevation Data'!F276</f>
        <v>13.600000000000149</v>
      </c>
      <c r="C279" s="588">
        <f ca="1">'Raw Elevation Data'!L276</f>
        <v>1585.3440000000103</v>
      </c>
      <c r="D279" s="588">
        <f t="shared" si="85"/>
        <v>5.0000000000000711E-2</v>
      </c>
      <c r="E279" s="595">
        <f t="shared" ca="1" si="93"/>
        <v>0.97180400259828903</v>
      </c>
      <c r="F279" s="577">
        <f t="shared" ca="1" si="94"/>
        <v>-1.5751953855704461E-2</v>
      </c>
      <c r="G279" s="590"/>
      <c r="H279" s="591"/>
      <c r="I279" s="592"/>
      <c r="J279" s="593"/>
      <c r="K279" s="572"/>
      <c r="L279" s="593">
        <f ca="1">IF($M279&gt;=0,(1+((TAN(ASIN(($C279-$C277)/(($B279-$B277)*5280))))/0.01)*(IF($B279&gt;=$BA$48,$BC$48+(($BC$49-$BC$48)/$BB$49)*(($B279-$BA$48)/0.05),IF($B279&gt;=$BA$47,$BC$47+(($BC$48-$BC$47)/$BB$48)*(($B279-$BA$47)/0.05),$BC$46))))*AVERAGE(AQ278:AQ279),   1+((TAN(ASIN(($C279-$C277)/(($B279-$B277)*5280))))/0.01)*(IF($B279&gt;=$BA$48,$BD$48+(($BD$49-$BD$48)/$BB$49)*(($B279-$BA$48)/0.05),IF($B279&gt;=$BA$47,$BD$47+(($BD$48-$BD$47)/$BB$48)*(($B279-$BA$47)/0.05),$BD$46))))</f>
        <v>0.97180400259829058</v>
      </c>
      <c r="M279" s="583">
        <f ca="1">C279-C277</f>
        <v>-8.3160000000000309</v>
      </c>
      <c r="N279" s="592"/>
      <c r="O279" s="644"/>
      <c r="P279" s="593"/>
      <c r="Q279" s="572"/>
      <c r="R279" s="593">
        <f ca="1">IF(S279&gt;=0,(1+((TAN(ASIN((C279-C275)/((B279-B275)*5280))))/0.01)*(IF(B275&gt;=$BA$48,$BC$48,IF(B275&gt;=$BA$47,$BC$47,$BC$46))))*AVERAGE(AQ276:AQ279),1+((TAN(ASIN((C279-C275)/((B279-B275)*5280))))/0.01)*(IF(B275&gt;=$BA$48,$BD$48,IF(B275&gt;=$BA$47,$BD$47,$BD$46))))</f>
        <v>0.97164648305973356</v>
      </c>
      <c r="S279" s="583">
        <f ca="1">C279-C275</f>
        <v>-16.632000000000062</v>
      </c>
      <c r="T279" s="593"/>
      <c r="U279" s="572"/>
      <c r="V279" s="594"/>
      <c r="W279" s="583"/>
      <c r="X279" s="593"/>
      <c r="Y279" s="572"/>
      <c r="Z279" s="595"/>
      <c r="AA279" s="583"/>
      <c r="AB279" s="593"/>
      <c r="AC279" s="572"/>
      <c r="AD279" s="595"/>
      <c r="AE279" s="583"/>
      <c r="AF279" s="593"/>
      <c r="AG279" s="596"/>
      <c r="AH279" s="613"/>
      <c r="AI279" s="613"/>
      <c r="AJ279" s="572"/>
      <c r="AK279" s="597"/>
      <c r="AL279" s="597"/>
      <c r="AM279" s="583"/>
      <c r="AN279" s="89">
        <f t="shared" ca="1" si="87"/>
        <v>11.700000000000149</v>
      </c>
      <c r="AO279" s="90">
        <f t="shared" ca="1" si="88"/>
        <v>234</v>
      </c>
      <c r="AP279" s="90">
        <f ca="1">IF($AO279=1,MATCH(1,$AO280:$AO$533,0),$AP278)</f>
        <v>487</v>
      </c>
      <c r="AQ279" s="594">
        <f t="shared" ca="1" si="89"/>
        <v>1</v>
      </c>
      <c r="AR279" s="594">
        <f t="shared" ca="1" si="95"/>
        <v>-1.5703433367641909E-2</v>
      </c>
      <c r="AS279" s="1">
        <f t="shared" ca="1" si="86"/>
        <v>0</v>
      </c>
      <c r="AT279" s="91">
        <f ca="1">AVERAGE(F279:INDIRECT("F"&amp;(ROW()-AO279+1)))</f>
        <v>-1.5650973181831632E-2</v>
      </c>
      <c r="AU279" s="91">
        <f ca="1">IF(AT279&gt;0,MAX(F279:INDIRECT("F"&amp;(ROW()-AO279+1))),MIN(F279:INDIRECT("F"&amp;(ROW()-AO279+1))))</f>
        <v>-1.575195385570503E-2</v>
      </c>
      <c r="AV279" s="92">
        <f t="shared" ca="1" si="90"/>
        <v>-964.65599999998972</v>
      </c>
      <c r="AW279" s="92">
        <f t="shared" ca="1" si="91"/>
        <v>0</v>
      </c>
      <c r="AX279" s="92">
        <f t="shared" ca="1" si="92"/>
        <v>-964.65599999998972</v>
      </c>
    </row>
    <row r="280" spans="1:50" ht="13.5" thickBot="1" x14ac:dyDescent="0.25">
      <c r="A280" s="573" t="s">
        <v>320</v>
      </c>
      <c r="B280" s="598">
        <f>'Raw Elevation Data'!F277</f>
        <v>13.65000000000015</v>
      </c>
      <c r="C280" s="598">
        <f ca="1">'Raw Elevation Data'!L277</f>
        <v>1581.1860000000102</v>
      </c>
      <c r="D280" s="598">
        <f t="shared" si="85"/>
        <v>5.0000000000000711E-2</v>
      </c>
      <c r="E280" s="607">
        <f t="shared" ca="1" si="93"/>
        <v>0.97181712922650443</v>
      </c>
      <c r="F280" s="577">
        <f t="shared" ca="1" si="94"/>
        <v>-1.5751953855703167E-2</v>
      </c>
      <c r="G280" s="600">
        <f ca="1">IF(AVERAGE(E269:E280)&gt;$BA$68,AVERAGE(E269:E280),$BA$68)</f>
        <v>0.97633333333333328</v>
      </c>
      <c r="H280" s="601">
        <f ca="1">IF(SUMIF(L269:L280,"&gt;0")/COUNT(L269:L280)&gt;$BA$68,SUMIF(L269:L280,"&gt;0")/COUNT(L269:L280),$BA$68)</f>
        <v>0.97633333333333328</v>
      </c>
      <c r="I280" s="592"/>
      <c r="J280" s="593"/>
      <c r="K280" s="572"/>
      <c r="L280" s="593"/>
      <c r="M280" s="583"/>
      <c r="N280" s="592"/>
      <c r="O280" s="644"/>
      <c r="P280" s="593"/>
      <c r="Q280" s="572"/>
      <c r="R280" s="593"/>
      <c r="S280" s="583"/>
      <c r="T280" s="593"/>
      <c r="U280" s="572"/>
      <c r="V280" s="594"/>
      <c r="W280" s="583"/>
      <c r="X280" s="593"/>
      <c r="Y280" s="572"/>
      <c r="Z280" s="595"/>
      <c r="AA280" s="583"/>
      <c r="AB280" s="593"/>
      <c r="AC280" s="572"/>
      <c r="AD280" s="595"/>
      <c r="AE280" s="583"/>
      <c r="AF280" s="593"/>
      <c r="AG280" s="596"/>
      <c r="AH280" s="602">
        <f ca="1">(MAX(AW269:AW280)-MIN(AW269:AW280))*0.3048</f>
        <v>0</v>
      </c>
      <c r="AI280" s="602">
        <f ca="1">-(MAX(AX269:AX280)-MIN(AX269:AX280))*0.3048</f>
        <v>-13.940942399999949</v>
      </c>
      <c r="AJ280" s="572"/>
      <c r="AK280" s="597"/>
      <c r="AL280" s="597"/>
      <c r="AM280" s="583"/>
      <c r="AN280" s="89">
        <f t="shared" ca="1" si="87"/>
        <v>11.750000000000149</v>
      </c>
      <c r="AO280" s="90">
        <f t="shared" ca="1" si="88"/>
        <v>235</v>
      </c>
      <c r="AP280" s="90">
        <f ca="1">IF($AO280=1,MATCH(1,$AO281:$AO$533,0),$AP279)</f>
        <v>487</v>
      </c>
      <c r="AQ280" s="594">
        <f t="shared" ca="1" si="89"/>
        <v>1</v>
      </c>
      <c r="AR280" s="594">
        <f t="shared" ca="1" si="95"/>
        <v>-1.5703433367641909E-2</v>
      </c>
      <c r="AS280" s="1">
        <f t="shared" ca="1" si="86"/>
        <v>0</v>
      </c>
      <c r="AT280" s="91">
        <f ca="1">AVERAGE(F280:INDIRECT("F"&amp;(ROW()-AO280+1)))</f>
        <v>-1.5651402886826829E-2</v>
      </c>
      <c r="AU280" s="91">
        <f ca="1">IF(AT280&gt;0,MAX(F280:INDIRECT("F"&amp;(ROW()-AO280+1))),MIN(F280:INDIRECT("F"&amp;(ROW()-AO280+1))))</f>
        <v>-1.575195385570503E-2</v>
      </c>
      <c r="AV280" s="92">
        <f t="shared" ca="1" si="90"/>
        <v>-968.81399999998985</v>
      </c>
      <c r="AW280" s="92">
        <f t="shared" ca="1" si="91"/>
        <v>0</v>
      </c>
      <c r="AX280" s="92">
        <f t="shared" ca="1" si="92"/>
        <v>-968.81399999998985</v>
      </c>
    </row>
    <row r="281" spans="1:50" ht="13.5" thickTop="1" x14ac:dyDescent="0.2">
      <c r="A281" s="587"/>
      <c r="B281" s="588">
        <f>'Raw Elevation Data'!F278</f>
        <v>13.70000000000015</v>
      </c>
      <c r="C281" s="588">
        <f ca="1">'Raw Elevation Data'!L278</f>
        <v>1577.0280000000105</v>
      </c>
      <c r="D281" s="588">
        <f t="shared" si="85"/>
        <v>5.0000000000000711E-2</v>
      </c>
      <c r="E281" s="595">
        <f t="shared" ca="1" si="93"/>
        <v>0.97183025585471905</v>
      </c>
      <c r="F281" s="577">
        <f t="shared" ca="1" si="94"/>
        <v>-1.5751953855702307E-2</v>
      </c>
      <c r="G281" s="590"/>
      <c r="H281" s="591"/>
      <c r="I281" s="592"/>
      <c r="J281" s="593"/>
      <c r="K281" s="572"/>
      <c r="L281" s="593">
        <f ca="1">IF($M281&gt;=0,(1+((TAN(ASIN(($C281-$C279)/(($B281-$B279)*5280))))/0.01)*(IF($B281&gt;=$BA$48,$BC$48+(($BC$49-$BC$48)/$BB$49)*(($B281-$BA$48)/0.05),IF($B281&gt;=$BA$47,$BC$47+(($BC$48-$BC$47)/$BB$48)*(($B281-$BA$47)/0.05),$BC$46))))*AVERAGE(AQ280:AQ281),   1+((TAN(ASIN(($C281-$C279)/(($B281-$B279)*5280))))/0.01)*(IF($B281&gt;=$BA$48,$BD$48+(($BD$49-$BD$48)/$BB$49)*(($B281-$BA$48)/0.05),IF($B281&gt;=$BA$47,$BD$47+(($BD$48-$BD$47)/$BB$48)*(($B281-$BA$47)/0.05),$BD$46))))</f>
        <v>0.9718302558547175</v>
      </c>
      <c r="M281" s="583">
        <f ca="1">C281-C279</f>
        <v>-8.3159999999998035</v>
      </c>
      <c r="N281" s="592"/>
      <c r="O281" s="644"/>
      <c r="P281" s="593"/>
      <c r="Q281" s="572"/>
      <c r="R281" s="593"/>
      <c r="S281" s="583"/>
      <c r="T281" s="593"/>
      <c r="U281" s="572"/>
      <c r="V281" s="594"/>
      <c r="W281" s="583"/>
      <c r="X281" s="593"/>
      <c r="Y281" s="572"/>
      <c r="Z281" s="595"/>
      <c r="AA281" s="583"/>
      <c r="AB281" s="593"/>
      <c r="AC281" s="572"/>
      <c r="AD281" s="595"/>
      <c r="AE281" s="583"/>
      <c r="AF281" s="593"/>
      <c r="AG281" s="596"/>
      <c r="AH281" s="613"/>
      <c r="AI281" s="613"/>
      <c r="AJ281" s="572"/>
      <c r="AK281" s="597"/>
      <c r="AL281" s="597"/>
      <c r="AM281" s="583"/>
      <c r="AN281" s="89">
        <f t="shared" ca="1" si="87"/>
        <v>11.80000000000015</v>
      </c>
      <c r="AO281" s="90">
        <f t="shared" ca="1" si="88"/>
        <v>236</v>
      </c>
      <c r="AP281" s="90">
        <f ca="1">IF($AO281=1,MATCH(1,$AO282:$AO$533,0),$AP280)</f>
        <v>487</v>
      </c>
      <c r="AQ281" s="594">
        <f t="shared" ca="1" si="89"/>
        <v>1</v>
      </c>
      <c r="AR281" s="594">
        <f t="shared" ca="1" si="95"/>
        <v>-1.5703433367641909E-2</v>
      </c>
      <c r="AS281" s="1">
        <f t="shared" ca="1" si="86"/>
        <v>0</v>
      </c>
      <c r="AT281" s="91">
        <f ca="1">AVERAGE(F281:INDIRECT("F"&amp;(ROW()-AO281+1)))</f>
        <v>-1.5651828950254267E-2</v>
      </c>
      <c r="AU281" s="91">
        <f ca="1">IF(AT281&gt;0,MAX(F281:INDIRECT("F"&amp;(ROW()-AO281+1))),MIN(F281:INDIRECT("F"&amp;(ROW()-AO281+1))))</f>
        <v>-1.575195385570503E-2</v>
      </c>
      <c r="AV281" s="92">
        <f t="shared" ca="1" si="90"/>
        <v>-972.97199999998952</v>
      </c>
      <c r="AW281" s="92">
        <f t="shared" ca="1" si="91"/>
        <v>0</v>
      </c>
      <c r="AX281" s="92">
        <f t="shared" ca="1" si="92"/>
        <v>-972.97199999998952</v>
      </c>
    </row>
    <row r="282" spans="1:50" x14ac:dyDescent="0.2">
      <c r="A282" s="587"/>
      <c r="B282" s="588">
        <f>'Raw Elevation Data'!F279</f>
        <v>13.750000000000151</v>
      </c>
      <c r="C282" s="588">
        <f ca="1">'Raw Elevation Data'!L279</f>
        <v>1572.8700000000108</v>
      </c>
      <c r="D282" s="588">
        <f t="shared" si="85"/>
        <v>5.0000000000000711E-2</v>
      </c>
      <c r="E282" s="595">
        <f t="shared" ca="1" si="93"/>
        <v>0.97184338248293067</v>
      </c>
      <c r="F282" s="577">
        <f t="shared" ca="1" si="94"/>
        <v>-1.5751953855703167E-2</v>
      </c>
      <c r="G282" s="590"/>
      <c r="H282" s="591"/>
      <c r="I282" s="592"/>
      <c r="J282" s="593"/>
      <c r="K282" s="572"/>
      <c r="L282" s="593"/>
      <c r="M282" s="583"/>
      <c r="N282" s="592"/>
      <c r="O282" s="644"/>
      <c r="P282" s="593"/>
      <c r="Q282" s="572"/>
      <c r="R282" s="593"/>
      <c r="S282" s="583"/>
      <c r="T282" s="593"/>
      <c r="U282" s="572"/>
      <c r="V282" s="594">
        <f ca="1">IF(W282&gt;=0,(1+((TAN(ASIN((C282-C277)/((B282-B277)*5280))))/0.01)*(IF(B277&gt;=$BA$48,$BC$48,IF(B277&gt;=$BA$47,$BC$47,$BC$46))))*AVERAGE(AQ278:AQ282),1+((TAN(ASIN((C282-C277)/((B282-B277)*5280))))/0.01)*(IF(B277&gt;=$BA$48,$BD$48,IF(B277&gt;=$BA$47,$BD$47,$BD$46))))</f>
        <v>0.97164648305973433</v>
      </c>
      <c r="W282" s="583">
        <f ca="1">C282-C277</f>
        <v>-20.789999999999509</v>
      </c>
      <c r="X282" s="593"/>
      <c r="Y282" s="572"/>
      <c r="Z282" s="595"/>
      <c r="AA282" s="583"/>
      <c r="AB282" s="593"/>
      <c r="AC282" s="572"/>
      <c r="AD282" s="595"/>
      <c r="AE282" s="583"/>
      <c r="AF282" s="593"/>
      <c r="AG282" s="596"/>
      <c r="AH282" s="613"/>
      <c r="AI282" s="613"/>
      <c r="AJ282" s="572"/>
      <c r="AK282" s="597"/>
      <c r="AL282" s="597"/>
      <c r="AM282" s="583"/>
      <c r="AN282" s="89">
        <f t="shared" ca="1" si="87"/>
        <v>11.850000000000151</v>
      </c>
      <c r="AO282" s="90">
        <f t="shared" ca="1" si="88"/>
        <v>237</v>
      </c>
      <c r="AP282" s="90">
        <f ca="1">IF($AO282=1,MATCH(1,$AO283:$AO$533,0),$AP281)</f>
        <v>487</v>
      </c>
      <c r="AQ282" s="594">
        <f t="shared" ca="1" si="89"/>
        <v>1</v>
      </c>
      <c r="AR282" s="594">
        <f t="shared" ca="1" si="95"/>
        <v>-1.5703433367641909E-2</v>
      </c>
      <c r="AS282" s="1">
        <f t="shared" ca="1" si="86"/>
        <v>0</v>
      </c>
      <c r="AT282" s="91">
        <f ca="1">AVERAGE(F282:INDIRECT("F"&amp;(ROW()-AO282+1)))</f>
        <v>-1.5652251418209747E-2</v>
      </c>
      <c r="AU282" s="91">
        <f ca="1">IF(AT282&gt;0,MAX(F282:INDIRECT("F"&amp;(ROW()-AO282+1))),MIN(F282:INDIRECT("F"&amp;(ROW()-AO282+1))))</f>
        <v>-1.575195385570503E-2</v>
      </c>
      <c r="AV282" s="92">
        <f t="shared" ca="1" si="90"/>
        <v>-977.1299999999892</v>
      </c>
      <c r="AW282" s="92">
        <f t="shared" ca="1" si="91"/>
        <v>0</v>
      </c>
      <c r="AX282" s="92">
        <f t="shared" ca="1" si="92"/>
        <v>-977.1299999999892</v>
      </c>
    </row>
    <row r="283" spans="1:50" x14ac:dyDescent="0.2">
      <c r="A283" s="587"/>
      <c r="B283" s="588">
        <f>'Raw Elevation Data'!F280</f>
        <v>13.800000000000152</v>
      </c>
      <c r="C283" s="588">
        <f ca="1">'Raw Elevation Data'!L280</f>
        <v>1568.7120000000107</v>
      </c>
      <c r="D283" s="588">
        <f t="shared" si="85"/>
        <v>5.0000000000000711E-2</v>
      </c>
      <c r="E283" s="595">
        <f t="shared" ca="1" si="93"/>
        <v>0.97185650911114141</v>
      </c>
      <c r="F283" s="577">
        <f t="shared" ca="1" si="94"/>
        <v>-1.5751953855704461E-2</v>
      </c>
      <c r="G283" s="590"/>
      <c r="H283" s="591"/>
      <c r="I283" s="592"/>
      <c r="J283" s="593"/>
      <c r="K283" s="572"/>
      <c r="L283" s="593">
        <f ca="1">IF($M283&gt;=0,(1+((TAN(ASIN(($C283-$C281)/(($B283-$B281)*5280))))/0.01)*(IF($B283&gt;=$BA$48,$BC$48+(($BC$49-$BC$48)/$BB$49)*(($B283-$BA$48)/0.05),IF($B283&gt;=$BA$47,$BC$47+(($BC$48-$BC$47)/$BB$48)*(($B283-$BA$47)/0.05),$BC$46))))*AVERAGE(AQ282:AQ283),   1+((TAN(ASIN(($C283-$C281)/(($B283-$B281)*5280))))/0.01)*(IF($B283&gt;=$BA$48,$BD$48+(($BD$49-$BD$48)/$BB$49)*(($B283-$BA$48)/0.05),IF($B283&gt;=$BA$47,$BD$47+(($BD$48-$BD$47)/$BB$48)*(($B283-$BA$47)/0.05),$BD$46))))</f>
        <v>0.97185650911114374</v>
      </c>
      <c r="M283" s="583">
        <f ca="1">C283-C281</f>
        <v>-8.3159999999998035</v>
      </c>
      <c r="N283" s="592"/>
      <c r="O283" s="644"/>
      <c r="P283" s="593"/>
      <c r="Q283" s="572"/>
      <c r="R283" s="593">
        <f ca="1">IF(S283&gt;=0,(1+((TAN(ASIN((C283-C279)/((B283-B279)*5280))))/0.01)*(IF(B279&gt;=$BA$48,$BC$48,IF(B279&gt;=$BA$47,$BC$47,$BC$46))))*AVERAGE(AQ280:AQ283),1+((TAN(ASIN((C283-C279)/((B283-B279)*5280))))/0.01)*(IF(B279&gt;=$BA$48,$BD$48,IF(B279&gt;=$BA$47,$BD$47,$BD$46))))</f>
        <v>0.97164648305973433</v>
      </c>
      <c r="S283" s="583">
        <f ca="1">C283-C279</f>
        <v>-16.631999999999607</v>
      </c>
      <c r="T283" s="593"/>
      <c r="U283" s="572"/>
      <c r="V283" s="594"/>
      <c r="W283" s="583"/>
      <c r="X283" s="593"/>
      <c r="Y283" s="572"/>
      <c r="Z283" s="595"/>
      <c r="AA283" s="583"/>
      <c r="AB283" s="593"/>
      <c r="AC283" s="572"/>
      <c r="AD283" s="595"/>
      <c r="AE283" s="583"/>
      <c r="AF283" s="593"/>
      <c r="AG283" s="596"/>
      <c r="AH283" s="613"/>
      <c r="AI283" s="613"/>
      <c r="AJ283" s="572"/>
      <c r="AK283" s="597"/>
      <c r="AL283" s="597"/>
      <c r="AM283" s="583"/>
      <c r="AN283" s="89">
        <f t="shared" ca="1" si="87"/>
        <v>11.900000000000151</v>
      </c>
      <c r="AO283" s="90">
        <f t="shared" ca="1" si="88"/>
        <v>238</v>
      </c>
      <c r="AP283" s="90">
        <f ca="1">IF($AO283=1,MATCH(1,$AO284:$AO$533,0),$AP282)</f>
        <v>487</v>
      </c>
      <c r="AQ283" s="594">
        <f t="shared" ca="1" si="89"/>
        <v>1</v>
      </c>
      <c r="AR283" s="594">
        <f t="shared" ca="1" si="95"/>
        <v>-1.5703433367641909E-2</v>
      </c>
      <c r="AS283" s="1">
        <f t="shared" ca="1" si="86"/>
        <v>0</v>
      </c>
      <c r="AT283" s="91">
        <f ca="1">AVERAGE(F283:INDIRECT("F"&amp;(ROW()-AO283+1)))</f>
        <v>-1.5652670336014345E-2</v>
      </c>
      <c r="AU283" s="91">
        <f ca="1">IF(AT283&gt;0,MAX(F283:INDIRECT("F"&amp;(ROW()-AO283+1))),MIN(F283:INDIRECT("F"&amp;(ROW()-AO283+1))))</f>
        <v>-1.575195385570503E-2</v>
      </c>
      <c r="AV283" s="92">
        <f t="shared" ca="1" si="90"/>
        <v>-981.28799999998932</v>
      </c>
      <c r="AW283" s="92">
        <f t="shared" ca="1" si="91"/>
        <v>0</v>
      </c>
      <c r="AX283" s="92">
        <f t="shared" ca="1" si="92"/>
        <v>-981.28799999998932</v>
      </c>
    </row>
    <row r="284" spans="1:50" x14ac:dyDescent="0.2">
      <c r="A284" s="587"/>
      <c r="B284" s="588">
        <f>'Raw Elevation Data'!F281</f>
        <v>13.850000000000152</v>
      </c>
      <c r="C284" s="588">
        <f ca="1">'Raw Elevation Data'!L281</f>
        <v>1564.5540000000103</v>
      </c>
      <c r="D284" s="588">
        <f t="shared" si="85"/>
        <v>5.0000000000000711E-2</v>
      </c>
      <c r="E284" s="595">
        <f t="shared" ca="1" si="93"/>
        <v>0.97186963573935603</v>
      </c>
      <c r="F284" s="577">
        <f t="shared" ca="1" si="94"/>
        <v>-1.5751953855703597E-2</v>
      </c>
      <c r="G284" s="590"/>
      <c r="H284" s="591"/>
      <c r="I284" s="592"/>
      <c r="J284" s="593"/>
      <c r="K284" s="572"/>
      <c r="L284" s="593"/>
      <c r="M284" s="583"/>
      <c r="N284" s="592"/>
      <c r="O284" s="644"/>
      <c r="P284" s="593"/>
      <c r="Q284" s="572"/>
      <c r="R284" s="593"/>
      <c r="S284" s="583"/>
      <c r="T284" s="593"/>
      <c r="U284" s="572"/>
      <c r="V284" s="594"/>
      <c r="W284" s="583"/>
      <c r="X284" s="593"/>
      <c r="Y284" s="572"/>
      <c r="Z284" s="595"/>
      <c r="AA284" s="583"/>
      <c r="AB284" s="593"/>
      <c r="AC284" s="572"/>
      <c r="AD284" s="595"/>
      <c r="AE284" s="583"/>
      <c r="AF284" s="593"/>
      <c r="AG284" s="596"/>
      <c r="AH284" s="613"/>
      <c r="AI284" s="613"/>
      <c r="AJ284" s="572"/>
      <c r="AK284" s="597"/>
      <c r="AL284" s="597"/>
      <c r="AM284" s="583"/>
      <c r="AN284" s="89">
        <f t="shared" ca="1" si="87"/>
        <v>11.950000000000152</v>
      </c>
      <c r="AO284" s="90">
        <f t="shared" ca="1" si="88"/>
        <v>239</v>
      </c>
      <c r="AP284" s="90">
        <f ca="1">IF($AO284=1,MATCH(1,$AO285:$AO$533,0),$AP283)</f>
        <v>487</v>
      </c>
      <c r="AQ284" s="594">
        <f t="shared" ca="1" si="89"/>
        <v>1</v>
      </c>
      <c r="AR284" s="594">
        <f t="shared" ca="1" si="95"/>
        <v>-1.5703433367641909E-2</v>
      </c>
      <c r="AS284" s="1">
        <f t="shared" ca="1" si="86"/>
        <v>0</v>
      </c>
      <c r="AT284" s="91">
        <f ca="1">AVERAGE(F284:INDIRECT("F"&amp;(ROW()-AO284+1)))</f>
        <v>-1.565308574823062E-2</v>
      </c>
      <c r="AU284" s="91">
        <f ca="1">IF(AT284&gt;0,MAX(F284:INDIRECT("F"&amp;(ROW()-AO284+1))),MIN(F284:INDIRECT("F"&amp;(ROW()-AO284+1))))</f>
        <v>-1.575195385570503E-2</v>
      </c>
      <c r="AV284" s="92">
        <f t="shared" ca="1" si="90"/>
        <v>-985.44599999998968</v>
      </c>
      <c r="AW284" s="92">
        <f t="shared" ca="1" si="91"/>
        <v>0</v>
      </c>
      <c r="AX284" s="92">
        <f t="shared" ca="1" si="92"/>
        <v>-985.44599999998968</v>
      </c>
    </row>
    <row r="285" spans="1:50" x14ac:dyDescent="0.2">
      <c r="A285" s="587"/>
      <c r="B285" s="616">
        <f>'Raw Elevation Data'!F282</f>
        <v>13.900000000000153</v>
      </c>
      <c r="C285" s="616">
        <f ca="1">'Raw Elevation Data'!L282</f>
        <v>1560.3960000000106</v>
      </c>
      <c r="D285" s="588">
        <f t="shared" si="85"/>
        <v>5.0000000000000711E-2</v>
      </c>
      <c r="E285" s="595">
        <f t="shared" ca="1" si="93"/>
        <v>0.97188276236757065</v>
      </c>
      <c r="F285" s="577">
        <f t="shared" ca="1" si="94"/>
        <v>-1.5751953855702737E-2</v>
      </c>
      <c r="G285" s="590"/>
      <c r="H285" s="591"/>
      <c r="I285" s="592"/>
      <c r="J285" s="593"/>
      <c r="K285" s="572"/>
      <c r="L285" s="593">
        <f ca="1">IF($M285&gt;=0,(1+((TAN(ASIN(($C285-$C283)/(($B285-$B283)*5280))))/0.01)*(IF($B285&gt;=$BA$48,$BC$48+(($BC$49-$BC$48)/$BB$49)*(($B285-$BA$48)/0.05),IF($B285&gt;=$BA$47,$BC$47+(($BC$48-$BC$47)/$BB$48)*(($B285-$BA$47)/0.05),$BC$46))))*AVERAGE(AQ284:AQ285),   1+((TAN(ASIN(($C285-$C283)/(($B285-$B283)*5280))))/0.01)*(IF($B285&gt;=$BA$48,$BD$48+(($BD$49-$BD$48)/$BB$49)*(($B285-$BA$48)/0.05),IF($B285&gt;=$BA$47,$BD$47+(($BD$48-$BD$47)/$BB$48)*(($B285-$BA$47)/0.05),$BD$46))))</f>
        <v>0.9718827623675691</v>
      </c>
      <c r="M285" s="583">
        <f ca="1">C285-C283</f>
        <v>-8.3160000000000309</v>
      </c>
      <c r="N285" s="592"/>
      <c r="O285" s="644"/>
      <c r="P285" s="593"/>
      <c r="Q285" s="572"/>
      <c r="R285" s="593"/>
      <c r="S285" s="583"/>
      <c r="T285" s="593"/>
      <c r="U285" s="572"/>
      <c r="V285" s="594"/>
      <c r="W285" s="583"/>
      <c r="X285" s="593"/>
      <c r="Y285" s="572"/>
      <c r="Z285" s="595"/>
      <c r="AA285" s="583"/>
      <c r="AB285" s="593"/>
      <c r="AC285" s="572"/>
      <c r="AD285" s="595"/>
      <c r="AE285" s="583"/>
      <c r="AF285" s="593"/>
      <c r="AG285" s="596"/>
      <c r="AH285" s="613"/>
      <c r="AI285" s="613"/>
      <c r="AJ285" s="572"/>
      <c r="AK285" s="597"/>
      <c r="AL285" s="597"/>
      <c r="AM285" s="583"/>
      <c r="AN285" s="89">
        <f t="shared" ca="1" si="87"/>
        <v>12.000000000000153</v>
      </c>
      <c r="AO285" s="90">
        <f t="shared" ca="1" si="88"/>
        <v>240</v>
      </c>
      <c r="AP285" s="90">
        <f ca="1">IF($AO285=1,MATCH(1,$AO286:$AO$533,0),$AP284)</f>
        <v>487</v>
      </c>
      <c r="AQ285" s="594">
        <f t="shared" ca="1" si="89"/>
        <v>1</v>
      </c>
      <c r="AR285" s="594">
        <f t="shared" ca="1" si="95"/>
        <v>-1.5703433367641909E-2</v>
      </c>
      <c r="AS285" s="1">
        <f t="shared" ca="1" si="86"/>
        <v>0</v>
      </c>
      <c r="AT285" s="91">
        <f ca="1">AVERAGE(F285:INDIRECT("F"&amp;(ROW()-AO285+1)))</f>
        <v>-1.565349769867842E-2</v>
      </c>
      <c r="AU285" s="91">
        <f ca="1">IF(AT285&gt;0,MAX(F285:INDIRECT("F"&amp;(ROW()-AO285+1))),MIN(F285:INDIRECT("F"&amp;(ROW()-AO285+1))))</f>
        <v>-1.575195385570503E-2</v>
      </c>
      <c r="AV285" s="92">
        <f t="shared" ca="1" si="90"/>
        <v>-989.60399999998936</v>
      </c>
      <c r="AW285" s="92">
        <f t="shared" ca="1" si="91"/>
        <v>0</v>
      </c>
      <c r="AX285" s="92">
        <f t="shared" ca="1" si="92"/>
        <v>-989.60399999998936</v>
      </c>
    </row>
    <row r="286" spans="1:50" x14ac:dyDescent="0.2">
      <c r="A286" s="587"/>
      <c r="B286" s="616">
        <f>'Raw Elevation Data'!F283</f>
        <v>13.950000000000154</v>
      </c>
      <c r="C286" s="616">
        <f ca="1">'Raw Elevation Data'!L283</f>
        <v>1556.2380000000107</v>
      </c>
      <c r="D286" s="588">
        <f t="shared" si="85"/>
        <v>5.0000000000000711E-2</v>
      </c>
      <c r="E286" s="595">
        <f t="shared" ca="1" si="93"/>
        <v>0.97189588899578216</v>
      </c>
      <c r="F286" s="577">
        <f t="shared" ca="1" si="94"/>
        <v>-1.5751953855703597E-2</v>
      </c>
      <c r="G286" s="590"/>
      <c r="H286" s="591"/>
      <c r="I286" s="592"/>
      <c r="J286" s="593"/>
      <c r="K286" s="572"/>
      <c r="L286" s="593"/>
      <c r="M286" s="583"/>
      <c r="N286" s="592"/>
      <c r="O286" s="644"/>
      <c r="P286" s="593"/>
      <c r="Q286" s="572"/>
      <c r="R286" s="593"/>
      <c r="S286" s="583"/>
      <c r="T286" s="593"/>
      <c r="U286" s="572"/>
      <c r="V286" s="594"/>
      <c r="W286" s="583"/>
      <c r="X286" s="593"/>
      <c r="Y286" s="572"/>
      <c r="Z286" s="595"/>
      <c r="AA286" s="583"/>
      <c r="AB286" s="593"/>
      <c r="AC286" s="572"/>
      <c r="AD286" s="595"/>
      <c r="AE286" s="583"/>
      <c r="AF286" s="593"/>
      <c r="AG286" s="596"/>
      <c r="AH286" s="613"/>
      <c r="AI286" s="613"/>
      <c r="AJ286" s="572"/>
      <c r="AK286" s="597"/>
      <c r="AL286" s="597"/>
      <c r="AM286" s="583"/>
      <c r="AN286" s="89">
        <f t="shared" ca="1" si="87"/>
        <v>12.050000000000153</v>
      </c>
      <c r="AO286" s="90">
        <f t="shared" ca="1" si="88"/>
        <v>241</v>
      </c>
      <c r="AP286" s="90">
        <f ca="1">IF($AO286=1,MATCH(1,$AO287:$AO$533,0),$AP285)</f>
        <v>487</v>
      </c>
      <c r="AQ286" s="594">
        <f t="shared" ca="1" si="89"/>
        <v>1</v>
      </c>
      <c r="AR286" s="594">
        <f t="shared" ca="1" si="95"/>
        <v>-1.5703433367641909E-2</v>
      </c>
      <c r="AS286" s="1">
        <f t="shared" ca="1" si="86"/>
        <v>0</v>
      </c>
      <c r="AT286" s="91">
        <f ca="1">AVERAGE(F286:INDIRECT("F"&amp;(ROW()-AO286+1)))</f>
        <v>-1.565390623045031E-2</v>
      </c>
      <c r="AU286" s="91">
        <f ca="1">IF(AT286&gt;0,MAX(F286:INDIRECT("F"&amp;(ROW()-AO286+1))),MIN(F286:INDIRECT("F"&amp;(ROW()-AO286+1))))</f>
        <v>-1.575195385570503E-2</v>
      </c>
      <c r="AV286" s="92">
        <f t="shared" ca="1" si="90"/>
        <v>-993.76199999998926</v>
      </c>
      <c r="AW286" s="92">
        <f t="shared" ca="1" si="91"/>
        <v>0</v>
      </c>
      <c r="AX286" s="92">
        <f t="shared" ca="1" si="92"/>
        <v>-993.76199999998926</v>
      </c>
    </row>
    <row r="287" spans="1:50" x14ac:dyDescent="0.2">
      <c r="A287" s="587"/>
      <c r="B287" s="574">
        <f>'Raw Elevation Data'!F284</f>
        <v>14.000000000000155</v>
      </c>
      <c r="C287" s="575">
        <f ca="1">'Raw Elevation Data'!L284</f>
        <v>1552.0800000000106</v>
      </c>
      <c r="D287" s="576">
        <f t="shared" si="85"/>
        <v>5.0000000000000711E-2</v>
      </c>
      <c r="E287" s="572">
        <f t="shared" ca="1" si="93"/>
        <v>0.97190901562399457</v>
      </c>
      <c r="F287" s="577">
        <f t="shared" ca="1" si="94"/>
        <v>-1.5751953855704028E-2</v>
      </c>
      <c r="G287" s="590"/>
      <c r="H287" s="591"/>
      <c r="I287" s="603"/>
      <c r="J287" s="604">
        <f ca="1">IF(AVERAGE(E268:E287)&gt;$BA$68,AVERAGE(E268:E287),$BA$68)</f>
        <v>0.97633333333333328</v>
      </c>
      <c r="K287" s="572"/>
      <c r="L287" s="582">
        <f ca="1">IF($M287&gt;=0,(1+((TAN(ASIN(($C287-$C285)/(($B287-$B285)*5280))))/0.01)*(IF($B287&gt;=$BA$48,$BC$48+(($BC$49-$BC$48)/$BB$49)*(($B287-$BA$48)/0.05),IF($B287&gt;=$BA$47,$BC$47+(($BC$48-$BC$47)/$BB$48)*(($B287-$BA$47)/0.05),$BC$46))))*AVERAGE(AQ286:AQ287),   1+((TAN(ASIN(($C287-$C285)/(($B287-$B285)*5280))))/0.01)*(IF($B287&gt;=$BA$48,$BD$48+(($BD$49-$BD$48)/$BB$49)*(($B287-$BA$48)/0.05),IF($B287&gt;=$BA$47,$BD$47+(($BD$48-$BD$47)/$BB$48)*(($B287-$BA$47)/0.05),$BD$46))))</f>
        <v>0.97190901562399534</v>
      </c>
      <c r="M287" s="583">
        <f ca="1">C287-C285</f>
        <v>-8.3160000000000309</v>
      </c>
      <c r="N287" s="592"/>
      <c r="O287" s="604">
        <f ca="1">AVERAGE(L269,L271,L273,L275,L277,L279,L281,L283,L285,L287)</f>
        <v>0.97179087597007763</v>
      </c>
      <c r="P287" s="601">
        <f ca="1">IF(AVERAGE(L269,L271,L273,L275,L277,L279,L281,L283,L285,L287)&gt;$BA$68,AVERAGE(L269,L271,L273,L275,L277,L279,L281,L283,L285,L287),$BA$68)</f>
        <v>0.97633333333333328</v>
      </c>
      <c r="Q287" s="572"/>
      <c r="R287" s="582">
        <f ca="1">IF(S287&gt;=0,(1+((TAN(ASIN((C287-C283)/((B287-B283)*5280))))/0.01)*(IF(B283&gt;=$BA$48,$BC$48,IF(B283&gt;=$BA$47,$BC$47,$BC$46))))*AVERAGE(AQ284:AQ287),1+((TAN(ASIN((C287-C283)/((B287-B283)*5280))))/0.01)*(IF(B283&gt;=$BA$48,$BD$48,IF(B283&gt;=$BA$47,$BD$47,$BD$46))))</f>
        <v>0.97164648305973356</v>
      </c>
      <c r="S287" s="583">
        <f ca="1">C287-C283</f>
        <v>-16.632000000000062</v>
      </c>
      <c r="T287" s="601">
        <f ca="1">IF(AVERAGE(R271,R275,R279,R283,R287)&gt;$BA$68,AVERAGE(R271,R275,R279,R283,R287),$BA$68)</f>
        <v>0.97633333333333328</v>
      </c>
      <c r="U287" s="572"/>
      <c r="V287" s="585">
        <f ca="1">IF(W287&gt;=0,(1+((TAN(ASIN((C287-C282)/((B287-B282)*5280))))/0.01)*(IF(B282&gt;=$BA$48,$BC$48,IF(B282&gt;=$BA$47,$BC$47,$BC$46))))*AVERAGE(AQ283:AQ287),1+((TAN(ASIN((C287-C282)/((B287-B282)*5280))))/0.01)*(IF(B282&gt;=$BA$48,$BD$48,IF(B282&gt;=$BA$47,$BD$47,$BD$46))))</f>
        <v>0.97164648305973333</v>
      </c>
      <c r="W287" s="583">
        <f ca="1">C287-C282</f>
        <v>-20.790000000000191</v>
      </c>
      <c r="X287" s="601">
        <f ca="1">IF(AVERAGE(V272,V277,V282,V287)&gt;$BA$68,AVERAGE(V272,V277,V282,V287),$BA$68)</f>
        <v>0.97633333333333328</v>
      </c>
      <c r="Y287" s="572"/>
      <c r="Z287" s="572">
        <f ca="1">IF(AA287&gt;=0,(1+((TAN(ASIN((C287-C277)/((B287-B277)*5280))))/0.01)*(IF(B277&gt;=$BA$48,$BC$48,IF(B277&gt;=$BA$47,$BC$47,$BC$46))))*AVERAGE(AQ278:AQ287),1+((TAN(ASIN((C287-C277)/((B287-B277)*5280))))/0.01)*(IF(B277&gt;=$BA$48,$BD$48,IF(B277&gt;=$BA$47,$BD$47,$BD$46))))</f>
        <v>0.97164648305973378</v>
      </c>
      <c r="AA287" s="583">
        <f ca="1">C287-C277</f>
        <v>-41.5799999999997</v>
      </c>
      <c r="AB287" s="601">
        <f ca="1">IF(AVERAGE(Z287,Z277)&gt;$BA$68,AVERAGE(Z287,Z277),$BA$68)</f>
        <v>0.97633333333333328</v>
      </c>
      <c r="AC287" s="572"/>
      <c r="AD287" s="572">
        <f ca="1">IF(AE287&gt;=0,(1+((TAN(ASIN((C287-C267)/((B287-B267)*5280))))/0.01)*(IF(B267&gt;=$BA$48,$BC$48,IF(B267&gt;=$BA$47,$BC$47,$BC$46))))*AVERAGE(AQ268:AQ287),1+((TAN(ASIN((C287-C267)/((B287-B267)*5280))))/0.01)*(IF(B267&gt;=$BA$48,$BD$48,IF(B267&gt;=$BA$47,$BD$47,$BD$46))))</f>
        <v>0.97164648305973378</v>
      </c>
      <c r="AE287" s="583">
        <f ca="1">C287-C267</f>
        <v>-83.1599999999994</v>
      </c>
      <c r="AF287" s="601">
        <f ca="1">IF(AD287&gt;$BA$68,AD287,$BA$68)</f>
        <v>0.97633333333333328</v>
      </c>
      <c r="AG287" s="586"/>
      <c r="AH287" s="594"/>
      <c r="AI287" s="594"/>
      <c r="AJ287" s="572"/>
      <c r="AK287" s="605">
        <f ca="1">MAX(AW267:AW287)-MIN(AW267:AW287)</f>
        <v>0</v>
      </c>
      <c r="AL287" s="605">
        <f ca="1">-(MAX(AX267:AX287)-MIN(AX267:AX287))</f>
        <v>-83.1599999999994</v>
      </c>
      <c r="AM287" s="583"/>
      <c r="AN287" s="89">
        <f t="shared" ca="1" si="87"/>
        <v>12.100000000000154</v>
      </c>
      <c r="AO287" s="90">
        <f t="shared" ca="1" si="88"/>
        <v>242</v>
      </c>
      <c r="AP287" s="90">
        <f ca="1">IF($AO287=1,MATCH(1,$AO288:$AO$533,0),$AP286)</f>
        <v>487</v>
      </c>
      <c r="AQ287" s="594">
        <f t="shared" ca="1" si="89"/>
        <v>1</v>
      </c>
      <c r="AR287" s="594">
        <f t="shared" ca="1" si="95"/>
        <v>-1.5703433367641909E-2</v>
      </c>
      <c r="AS287" s="1">
        <f t="shared" ca="1" si="86"/>
        <v>0</v>
      </c>
      <c r="AT287" s="91">
        <f ca="1">AVERAGE(F287:INDIRECT("F"&amp;(ROW()-AO287+1)))</f>
        <v>-1.5654311385926566E-2</v>
      </c>
      <c r="AU287" s="91">
        <f ca="1">IF(AT287&gt;0,MAX(F287:INDIRECT("F"&amp;(ROW()-AO287+1))),MIN(F287:INDIRECT("F"&amp;(ROW()-AO287+1))))</f>
        <v>-1.575195385570503E-2</v>
      </c>
      <c r="AV287" s="92">
        <f t="shared" ca="1" si="90"/>
        <v>-997.91999999998939</v>
      </c>
      <c r="AW287" s="92">
        <f t="shared" ca="1" si="91"/>
        <v>0</v>
      </c>
      <c r="AX287" s="92">
        <f t="shared" ca="1" si="92"/>
        <v>-997.91999999998939</v>
      </c>
    </row>
    <row r="288" spans="1:50" x14ac:dyDescent="0.2">
      <c r="A288" s="587"/>
      <c r="B288" s="588">
        <f>'Raw Elevation Data'!F285</f>
        <v>14.050000000000155</v>
      </c>
      <c r="C288" s="588">
        <f ca="1">'Raw Elevation Data'!L285</f>
        <v>1547.9220000000105</v>
      </c>
      <c r="D288" s="588">
        <f t="shared" si="85"/>
        <v>5.0000000000000711E-2</v>
      </c>
      <c r="E288" s="595">
        <f t="shared" ca="1" si="93"/>
        <v>0.97192214225220919</v>
      </c>
      <c r="F288" s="577">
        <f t="shared" ca="1" si="94"/>
        <v>-1.5751953855703167E-2</v>
      </c>
      <c r="G288" s="590"/>
      <c r="H288" s="591"/>
      <c r="I288" s="592"/>
      <c r="J288" s="593"/>
      <c r="K288" s="572"/>
      <c r="L288" s="593"/>
      <c r="M288" s="583"/>
      <c r="N288" s="592"/>
      <c r="O288" s="644"/>
      <c r="P288" s="593"/>
      <c r="Q288" s="572"/>
      <c r="R288" s="593"/>
      <c r="S288" s="583"/>
      <c r="T288" s="593"/>
      <c r="U288" s="572"/>
      <c r="V288" s="594"/>
      <c r="W288" s="583"/>
      <c r="X288" s="593"/>
      <c r="Y288" s="572"/>
      <c r="Z288" s="595"/>
      <c r="AA288" s="583"/>
      <c r="AB288" s="593"/>
      <c r="AC288" s="572"/>
      <c r="AD288" s="595"/>
      <c r="AE288" s="583"/>
      <c r="AF288" s="593"/>
      <c r="AG288" s="596"/>
      <c r="AH288" s="613"/>
      <c r="AI288" s="613"/>
      <c r="AJ288" s="572"/>
      <c r="AK288" s="597"/>
      <c r="AL288" s="597"/>
      <c r="AM288" s="583"/>
      <c r="AN288" s="89">
        <f t="shared" ca="1" si="87"/>
        <v>12.150000000000155</v>
      </c>
      <c r="AO288" s="90">
        <f t="shared" ca="1" si="88"/>
        <v>243</v>
      </c>
      <c r="AP288" s="90">
        <f ca="1">IF($AO288=1,MATCH(1,$AO289:$AO$533,0),$AP287)</f>
        <v>487</v>
      </c>
      <c r="AQ288" s="594">
        <f t="shared" ca="1" si="89"/>
        <v>1</v>
      </c>
      <c r="AR288" s="594">
        <f t="shared" ca="1" si="95"/>
        <v>-1.5703433367641909E-2</v>
      </c>
      <c r="AS288" s="1">
        <f t="shared" ca="1" si="86"/>
        <v>0</v>
      </c>
      <c r="AT288" s="91">
        <f ca="1">AVERAGE(F288:INDIRECT("F"&amp;(ROW()-AO288+1)))</f>
        <v>-1.5654713206789843E-2</v>
      </c>
      <c r="AU288" s="91">
        <f ca="1">IF(AT288&gt;0,MAX(F288:INDIRECT("F"&amp;(ROW()-AO288+1))),MIN(F288:INDIRECT("F"&amp;(ROW()-AO288+1))))</f>
        <v>-1.575195385570503E-2</v>
      </c>
      <c r="AV288" s="92">
        <f t="shared" ca="1" si="90"/>
        <v>-1002.0779999999895</v>
      </c>
      <c r="AW288" s="92">
        <f t="shared" ca="1" si="91"/>
        <v>0</v>
      </c>
      <c r="AX288" s="92">
        <f t="shared" ca="1" si="92"/>
        <v>-1002.0779999999895</v>
      </c>
    </row>
    <row r="289" spans="1:50" x14ac:dyDescent="0.2">
      <c r="A289" s="587"/>
      <c r="B289" s="588">
        <f>'Raw Elevation Data'!F286</f>
        <v>14.100000000000156</v>
      </c>
      <c r="C289" s="588">
        <f ca="1">'Raw Elevation Data'!L286</f>
        <v>1543.7640000000108</v>
      </c>
      <c r="D289" s="588">
        <f t="shared" si="85"/>
        <v>5.0000000000000711E-2</v>
      </c>
      <c r="E289" s="595">
        <f t="shared" ca="1" si="93"/>
        <v>0.97193526888042381</v>
      </c>
      <c r="F289" s="577">
        <f t="shared" ca="1" si="94"/>
        <v>-1.5751953855702307E-2</v>
      </c>
      <c r="G289" s="590"/>
      <c r="H289" s="591"/>
      <c r="I289" s="592"/>
      <c r="J289" s="593"/>
      <c r="K289" s="572"/>
      <c r="L289" s="593">
        <f ca="1">IF($M289&gt;=0,(1+((TAN(ASIN(($C289-$C287)/(($B289-$B287)*5280))))/0.01)*(IF($B289&gt;=$BA$48,$BC$48+(($BC$49-$BC$48)/$BB$49)*(($B289-$BA$48)/0.05),IF($B289&gt;=$BA$47,$BC$47+(($BC$48-$BC$47)/$BB$48)*(($B289-$BA$47)/0.05),$BC$46))))*AVERAGE(AQ288:AQ289),   1+((TAN(ASIN(($C289-$C287)/(($B289-$B287)*5280))))/0.01)*(IF($B289&gt;=$BA$48,$BD$48+(($BD$49-$BD$48)/$BB$49)*(($B289-$BA$48)/0.05),IF($B289&gt;=$BA$47,$BD$47+(($BD$48-$BD$47)/$BB$48)*(($B289-$BA$47)/0.05),$BD$46))))</f>
        <v>0.97193526888042225</v>
      </c>
      <c r="M289" s="583">
        <f ca="1">C289-C287</f>
        <v>-8.3159999999998035</v>
      </c>
      <c r="N289" s="592"/>
      <c r="O289" s="644"/>
      <c r="P289" s="593"/>
      <c r="Q289" s="572"/>
      <c r="R289" s="593"/>
      <c r="S289" s="583"/>
      <c r="T289" s="593"/>
      <c r="U289" s="572"/>
      <c r="V289" s="594"/>
      <c r="W289" s="583"/>
      <c r="X289" s="593"/>
      <c r="Y289" s="572"/>
      <c r="Z289" s="595"/>
      <c r="AA289" s="583"/>
      <c r="AB289" s="593"/>
      <c r="AC289" s="572"/>
      <c r="AD289" s="595"/>
      <c r="AE289" s="583"/>
      <c r="AF289" s="593"/>
      <c r="AG289" s="596"/>
      <c r="AH289" s="613"/>
      <c r="AI289" s="613"/>
      <c r="AJ289" s="572"/>
      <c r="AK289" s="597"/>
      <c r="AL289" s="597"/>
      <c r="AM289" s="583"/>
      <c r="AN289" s="89">
        <f t="shared" ca="1" si="87"/>
        <v>12.200000000000156</v>
      </c>
      <c r="AO289" s="90">
        <f t="shared" ca="1" si="88"/>
        <v>244</v>
      </c>
      <c r="AP289" s="90">
        <f ca="1">IF($AO289=1,MATCH(1,$AO290:$AO$533,0),$AP288)</f>
        <v>487</v>
      </c>
      <c r="AQ289" s="594">
        <f t="shared" ca="1" si="89"/>
        <v>1</v>
      </c>
      <c r="AR289" s="594">
        <f t="shared" ca="1" si="95"/>
        <v>-1.5703433367641909E-2</v>
      </c>
      <c r="AS289" s="1">
        <f t="shared" ca="1" si="86"/>
        <v>0</v>
      </c>
      <c r="AT289" s="91">
        <f ca="1">AVERAGE(F289:INDIRECT("F"&amp;(ROW()-AO289+1)))</f>
        <v>-1.5655111734039485E-2</v>
      </c>
      <c r="AU289" s="91">
        <f ca="1">IF(AT289&gt;0,MAX(F289:INDIRECT("F"&amp;(ROW()-AO289+1))),MIN(F289:INDIRECT("F"&amp;(ROW()-AO289+1))))</f>
        <v>-1.575195385570503E-2</v>
      </c>
      <c r="AV289" s="92">
        <f t="shared" ca="1" si="90"/>
        <v>-1006.2359999999892</v>
      </c>
      <c r="AW289" s="92">
        <f t="shared" ca="1" si="91"/>
        <v>0</v>
      </c>
      <c r="AX289" s="92">
        <f t="shared" ca="1" si="92"/>
        <v>-1006.2359999999892</v>
      </c>
    </row>
    <row r="290" spans="1:50" x14ac:dyDescent="0.2">
      <c r="A290" s="587"/>
      <c r="B290" s="588">
        <f>'Raw Elevation Data'!F287</f>
        <v>14.150000000000157</v>
      </c>
      <c r="C290" s="588">
        <f ca="1">'Raw Elevation Data'!L287</f>
        <v>1539.6060000000111</v>
      </c>
      <c r="D290" s="588">
        <f t="shared" si="85"/>
        <v>5.0000000000000711E-2</v>
      </c>
      <c r="E290" s="595">
        <f t="shared" ca="1" si="93"/>
        <v>0.97194839550863454</v>
      </c>
      <c r="F290" s="577">
        <f t="shared" ca="1" si="94"/>
        <v>-1.5751953855703597E-2</v>
      </c>
      <c r="G290" s="590"/>
      <c r="H290" s="591"/>
      <c r="I290" s="592"/>
      <c r="J290" s="593"/>
      <c r="K290" s="572"/>
      <c r="L290" s="593"/>
      <c r="M290" s="583"/>
      <c r="N290" s="592"/>
      <c r="O290" s="644"/>
      <c r="P290" s="593"/>
      <c r="Q290" s="572"/>
      <c r="R290" s="593"/>
      <c r="S290" s="583"/>
      <c r="T290" s="593"/>
      <c r="U290" s="572"/>
      <c r="V290" s="594"/>
      <c r="W290" s="583"/>
      <c r="X290" s="593"/>
      <c r="Y290" s="572"/>
      <c r="Z290" s="595"/>
      <c r="AA290" s="583"/>
      <c r="AB290" s="593"/>
      <c r="AC290" s="572"/>
      <c r="AD290" s="595"/>
      <c r="AE290" s="583"/>
      <c r="AF290" s="593"/>
      <c r="AG290" s="596"/>
      <c r="AH290" s="613"/>
      <c r="AI290" s="613"/>
      <c r="AJ290" s="572"/>
      <c r="AK290" s="597"/>
      <c r="AL290" s="597"/>
      <c r="AM290" s="583"/>
      <c r="AN290" s="89">
        <f t="shared" ca="1" si="87"/>
        <v>12.250000000000156</v>
      </c>
      <c r="AO290" s="90">
        <f t="shared" ca="1" si="88"/>
        <v>245</v>
      </c>
      <c r="AP290" s="90">
        <f ca="1">IF($AO290=1,MATCH(1,$AO291:$AO$533,0),$AP289)</f>
        <v>487</v>
      </c>
      <c r="AQ290" s="594">
        <f t="shared" ca="1" si="89"/>
        <v>1</v>
      </c>
      <c r="AR290" s="594">
        <f t="shared" ca="1" si="95"/>
        <v>-1.5703433367641909E-2</v>
      </c>
      <c r="AS290" s="1">
        <f t="shared" ca="1" si="86"/>
        <v>0</v>
      </c>
      <c r="AT290" s="91">
        <f ca="1">AVERAGE(F290:INDIRECT("F"&amp;(ROW()-AO290+1)))</f>
        <v>-1.565550700800546E-2</v>
      </c>
      <c r="AU290" s="91">
        <f ca="1">IF(AT290&gt;0,MAX(F290:INDIRECT("F"&amp;(ROW()-AO290+1))),MIN(F290:INDIRECT("F"&amp;(ROW()-AO290+1))))</f>
        <v>-1.575195385570503E-2</v>
      </c>
      <c r="AV290" s="92">
        <f t="shared" ca="1" si="90"/>
        <v>-1010.3939999999889</v>
      </c>
      <c r="AW290" s="92">
        <f t="shared" ca="1" si="91"/>
        <v>0</v>
      </c>
      <c r="AX290" s="92">
        <f t="shared" ca="1" si="92"/>
        <v>-1010.3939999999889</v>
      </c>
    </row>
    <row r="291" spans="1:50" x14ac:dyDescent="0.2">
      <c r="A291" s="587"/>
      <c r="B291" s="588">
        <f>'Raw Elevation Data'!F288</f>
        <v>14.200000000000157</v>
      </c>
      <c r="C291" s="588">
        <f ca="1">'Raw Elevation Data'!L288</f>
        <v>1535.4480000000108</v>
      </c>
      <c r="D291" s="588">
        <f t="shared" si="85"/>
        <v>5.0000000000000711E-2</v>
      </c>
      <c r="E291" s="595">
        <f t="shared" ca="1" si="93"/>
        <v>0.97196152213684606</v>
      </c>
      <c r="F291" s="577">
        <f t="shared" ca="1" si="94"/>
        <v>-1.5751953855704461E-2</v>
      </c>
      <c r="G291" s="590"/>
      <c r="H291" s="591"/>
      <c r="I291" s="592"/>
      <c r="J291" s="593"/>
      <c r="K291" s="572"/>
      <c r="L291" s="593">
        <f ca="1">IF($M291&gt;=0,(1+((TAN(ASIN(($C291-$C289)/(($B291-$B289)*5280))))/0.01)*(IF($B291&gt;=$BA$48,$BC$48+(($BC$49-$BC$48)/$BB$49)*(($B291-$BA$48)/0.05),IF($B291&gt;=$BA$47,$BC$47+(($BC$48-$BC$47)/$BB$48)*(($B291-$BA$47)/0.05),$BC$46))))*AVERAGE(AQ290:AQ291),   1+((TAN(ASIN(($C291-$C289)/(($B291-$B289)*5280))))/0.01)*(IF($B291&gt;=$BA$48,$BD$48+(($BD$49-$BD$48)/$BB$49)*(($B291-$BA$48)/0.05),IF($B291&gt;=$BA$47,$BD$47+(($BD$48-$BD$47)/$BB$48)*(($B291-$BA$47)/0.05),$BD$46))))</f>
        <v>0.97196152213684761</v>
      </c>
      <c r="M291" s="583">
        <f ca="1">C291-C289</f>
        <v>-8.3160000000000309</v>
      </c>
      <c r="N291" s="592"/>
      <c r="O291" s="644"/>
      <c r="P291" s="593"/>
      <c r="Q291" s="572"/>
      <c r="R291" s="593">
        <f ca="1">IF(S291&gt;=0,(1+((TAN(ASIN((C291-C287)/((B291-B287)*5280))))/0.01)*(IF(B287&gt;=$BA$48,$BC$48,IF(B287&gt;=$BA$47,$BC$47,$BC$46))))*AVERAGE(AQ288:AQ291),1+((TAN(ASIN((C291-C287)/((B291-B287)*5280))))/0.01)*(IF(B287&gt;=$BA$48,$BD$48,IF(B287&gt;=$BA$47,$BD$47,$BD$46))))</f>
        <v>0.97164648305973389</v>
      </c>
      <c r="S291" s="583">
        <f ca="1">C291-C287</f>
        <v>-16.631999999999834</v>
      </c>
      <c r="T291" s="593"/>
      <c r="U291" s="572"/>
      <c r="V291" s="594"/>
      <c r="W291" s="583"/>
      <c r="X291" s="593"/>
      <c r="Y291" s="572"/>
      <c r="Z291" s="595"/>
      <c r="AA291" s="583"/>
      <c r="AB291" s="593"/>
      <c r="AC291" s="572"/>
      <c r="AD291" s="595"/>
      <c r="AE291" s="583"/>
      <c r="AF291" s="593"/>
      <c r="AG291" s="596"/>
      <c r="AH291" s="613"/>
      <c r="AI291" s="613"/>
      <c r="AJ291" s="572"/>
      <c r="AK291" s="597"/>
      <c r="AL291" s="597"/>
      <c r="AM291" s="583"/>
      <c r="AN291" s="89">
        <f t="shared" ca="1" si="87"/>
        <v>12.300000000000157</v>
      </c>
      <c r="AO291" s="90">
        <f t="shared" ca="1" si="88"/>
        <v>246</v>
      </c>
      <c r="AP291" s="90">
        <f ca="1">IF($AO291=1,MATCH(1,$AO292:$AO$533,0),$AP290)</f>
        <v>487</v>
      </c>
      <c r="AQ291" s="594">
        <f t="shared" ca="1" si="89"/>
        <v>1</v>
      </c>
      <c r="AR291" s="594">
        <f t="shared" ca="1" si="95"/>
        <v>-1.5703433367641909E-2</v>
      </c>
      <c r="AS291" s="1">
        <f t="shared" ca="1" si="86"/>
        <v>0</v>
      </c>
      <c r="AT291" s="91">
        <f ca="1">AVERAGE(F291:INDIRECT("F"&amp;(ROW()-AO291+1)))</f>
        <v>-1.5655899068361959E-2</v>
      </c>
      <c r="AU291" s="91">
        <f ca="1">IF(AT291&gt;0,MAX(F291:INDIRECT("F"&amp;(ROW()-AO291+1))),MIN(F291:INDIRECT("F"&amp;(ROW()-AO291+1))))</f>
        <v>-1.575195385570503E-2</v>
      </c>
      <c r="AV291" s="92">
        <f t="shared" ca="1" si="90"/>
        <v>-1014.5519999999892</v>
      </c>
      <c r="AW291" s="92">
        <f t="shared" ca="1" si="91"/>
        <v>0</v>
      </c>
      <c r="AX291" s="92">
        <f t="shared" ca="1" si="92"/>
        <v>-1014.5519999999892</v>
      </c>
    </row>
    <row r="292" spans="1:50" x14ac:dyDescent="0.2">
      <c r="A292" s="587"/>
      <c r="B292" s="588">
        <f>'Raw Elevation Data'!F289</f>
        <v>14.250000000000158</v>
      </c>
      <c r="C292" s="588">
        <f ca="1">'Raw Elevation Data'!L289</f>
        <v>1531.2900000000107</v>
      </c>
      <c r="D292" s="588">
        <f t="shared" si="85"/>
        <v>5.0000000000000711E-2</v>
      </c>
      <c r="E292" s="595">
        <f t="shared" ca="1" si="93"/>
        <v>0.97197464876506146</v>
      </c>
      <c r="F292" s="577">
        <f t="shared" ca="1" si="94"/>
        <v>-1.5751953855703167E-2</v>
      </c>
      <c r="G292" s="590"/>
      <c r="H292" s="591"/>
      <c r="I292" s="592"/>
      <c r="J292" s="593"/>
      <c r="K292" s="572"/>
      <c r="L292" s="593"/>
      <c r="M292" s="583"/>
      <c r="N292" s="592"/>
      <c r="O292" s="644"/>
      <c r="P292" s="593"/>
      <c r="Q292" s="572"/>
      <c r="R292" s="593"/>
      <c r="S292" s="583"/>
      <c r="T292" s="593"/>
      <c r="U292" s="572"/>
      <c r="V292" s="594">
        <f ca="1">IF(W292&gt;=0,(1+((TAN(ASIN((C292-C287)/((B292-B287)*5280))))/0.01)*(IF(B287&gt;=$BA$48,$BC$48,IF(B287&gt;=$BA$47,$BC$47,$BC$46))))*AVERAGE(AQ288:AQ292),1+((TAN(ASIN((C292-C287)/((B292-B287)*5280))))/0.01)*(IF(B287&gt;=$BA$48,$BD$48,IF(B287&gt;=$BA$47,$BD$47,$BD$46))))</f>
        <v>0.97164648305973367</v>
      </c>
      <c r="W292" s="583">
        <f ca="1">C292-C287</f>
        <v>-20.789999999999964</v>
      </c>
      <c r="X292" s="593"/>
      <c r="Y292" s="572"/>
      <c r="Z292" s="595"/>
      <c r="AA292" s="583"/>
      <c r="AB292" s="593"/>
      <c r="AC292" s="572"/>
      <c r="AD292" s="595"/>
      <c r="AE292" s="583"/>
      <c r="AF292" s="593"/>
      <c r="AG292" s="596"/>
      <c r="AH292" s="613"/>
      <c r="AI292" s="613"/>
      <c r="AJ292" s="572"/>
      <c r="AK292" s="597"/>
      <c r="AL292" s="597"/>
      <c r="AM292" s="583"/>
      <c r="AN292" s="89">
        <f t="shared" ca="1" si="87"/>
        <v>12.350000000000158</v>
      </c>
      <c r="AO292" s="90">
        <f t="shared" ca="1" si="88"/>
        <v>247</v>
      </c>
      <c r="AP292" s="90">
        <f ca="1">IF($AO292=1,MATCH(1,$AO293:$AO$533,0),$AP291)</f>
        <v>487</v>
      </c>
      <c r="AQ292" s="594">
        <f t="shared" ca="1" si="89"/>
        <v>1</v>
      </c>
      <c r="AR292" s="594">
        <f t="shared" ca="1" si="95"/>
        <v>-1.5703433367641909E-2</v>
      </c>
      <c r="AS292" s="1">
        <f t="shared" ca="1" si="86"/>
        <v>0</v>
      </c>
      <c r="AT292" s="91">
        <f ca="1">AVERAGE(F292:INDIRECT("F"&amp;(ROW()-AO292+1)))</f>
        <v>-1.5656287954140667E-2</v>
      </c>
      <c r="AU292" s="91">
        <f ca="1">IF(AT292&gt;0,MAX(F292:INDIRECT("F"&amp;(ROW()-AO292+1))),MIN(F292:INDIRECT("F"&amp;(ROW()-AO292+1))))</f>
        <v>-1.575195385570503E-2</v>
      </c>
      <c r="AV292" s="92">
        <f t="shared" ca="1" si="90"/>
        <v>-1018.7099999999893</v>
      </c>
      <c r="AW292" s="92">
        <f t="shared" ca="1" si="91"/>
        <v>0</v>
      </c>
      <c r="AX292" s="92">
        <f t="shared" ca="1" si="92"/>
        <v>-1018.7099999999893</v>
      </c>
    </row>
    <row r="293" spans="1:50" ht="13.5" thickBot="1" x14ac:dyDescent="0.25">
      <c r="A293" s="573" t="s">
        <v>321</v>
      </c>
      <c r="B293" s="598">
        <f>'Raw Elevation Data'!F290</f>
        <v>14.300000000000159</v>
      </c>
      <c r="C293" s="598">
        <f ca="1">'Raw Elevation Data'!L290</f>
        <v>1527.132000000011</v>
      </c>
      <c r="D293" s="598">
        <f t="shared" si="85"/>
        <v>5.0000000000000711E-2</v>
      </c>
      <c r="E293" s="607">
        <f t="shared" ca="1" si="93"/>
        <v>0.97198777539327608</v>
      </c>
      <c r="F293" s="577">
        <f t="shared" ca="1" si="94"/>
        <v>-1.5751953855702307E-2</v>
      </c>
      <c r="G293" s="600">
        <f ca="1">IF(AVERAGE(E281:E293)&gt;$BA$68,AVERAGE(E281:E293),$BA$68)</f>
        <v>0.97633333333333328</v>
      </c>
      <c r="H293" s="601">
        <f ca="1">IF(SUMIF(L281:L293,"&gt;0")/COUNT(L281:L293)&gt;$BA$68,SUMIF(L281:L293,"&gt;0")/COUNT(L281:L293),$BA$68)</f>
        <v>0.97633333333333328</v>
      </c>
      <c r="I293" s="592"/>
      <c r="J293" s="593"/>
      <c r="K293" s="572"/>
      <c r="L293" s="593">
        <f ca="1">IF($M293&gt;=0,(1+((TAN(ASIN(($C293-$C291)/(($B293-$B291)*5280))))/0.01)*(IF($B293&gt;=$BA$48,$BC$48+(($BC$49-$BC$48)/$BB$49)*(($B293-$BA$48)/0.05),IF($B293&gt;=$BA$47,$BC$47+(($BC$48-$BC$47)/$BB$48)*(($B293-$BA$47)/0.05),$BC$46))))*AVERAGE(AQ292:AQ293),   1+((TAN(ASIN(($C293-$C291)/(($B293-$B291)*5280))))/0.01)*(IF($B293&gt;=$BA$48,$BD$48+(($BD$49-$BD$48)/$BB$49)*(($B293-$BA$48)/0.05),IF($B293&gt;=$BA$47,$BD$47+(($BD$48-$BD$47)/$BB$48)*(($B293-$BA$47)/0.05),$BD$46))))</f>
        <v>0.97198777539327452</v>
      </c>
      <c r="M293" s="583">
        <f ca="1">C293-C291</f>
        <v>-8.3159999999998035</v>
      </c>
      <c r="N293" s="592"/>
      <c r="O293" s="644"/>
      <c r="P293" s="593"/>
      <c r="Q293" s="572"/>
      <c r="R293" s="593"/>
      <c r="S293" s="583"/>
      <c r="T293" s="593"/>
      <c r="U293" s="572"/>
      <c r="V293" s="594"/>
      <c r="W293" s="583"/>
      <c r="X293" s="593"/>
      <c r="Y293" s="572"/>
      <c r="Z293" s="595"/>
      <c r="AA293" s="583"/>
      <c r="AB293" s="593"/>
      <c r="AC293" s="572"/>
      <c r="AD293" s="595"/>
      <c r="AE293" s="583"/>
      <c r="AF293" s="593"/>
      <c r="AG293" s="596"/>
      <c r="AH293" s="602">
        <f ca="1">(MAX(AW281:AW293)-MIN(AW281:AW293))*0.3048</f>
        <v>0</v>
      </c>
      <c r="AI293" s="602">
        <f ca="1">-(MAX(AX281:AX293)-MIN(AX281:AX293))*0.3048</f>
        <v>-15.208300799999849</v>
      </c>
      <c r="AJ293" s="572"/>
      <c r="AK293" s="597"/>
      <c r="AL293" s="597"/>
      <c r="AM293" s="583"/>
      <c r="AN293" s="89">
        <f t="shared" ca="1" si="87"/>
        <v>12.400000000000158</v>
      </c>
      <c r="AO293" s="90">
        <f t="shared" ca="1" si="88"/>
        <v>248</v>
      </c>
      <c r="AP293" s="90">
        <f ca="1">IF($AO293=1,MATCH(1,$AO294:$AO$533,0),$AP292)</f>
        <v>487</v>
      </c>
      <c r="AQ293" s="594">
        <f t="shared" ca="1" si="89"/>
        <v>1</v>
      </c>
      <c r="AR293" s="594">
        <f t="shared" ca="1" si="95"/>
        <v>-1.5703433367641909E-2</v>
      </c>
      <c r="AS293" s="1">
        <f t="shared" ca="1" si="86"/>
        <v>0</v>
      </c>
      <c r="AT293" s="91">
        <f ca="1">AVERAGE(F293:INDIRECT("F"&amp;(ROW()-AO293+1)))</f>
        <v>-1.565667370374374E-2</v>
      </c>
      <c r="AU293" s="91">
        <f ca="1">IF(AT293&gt;0,MAX(F293:INDIRECT("F"&amp;(ROW()-AO293+1))),MIN(F293:INDIRECT("F"&amp;(ROW()-AO293+1))))</f>
        <v>-1.575195385570503E-2</v>
      </c>
      <c r="AV293" s="92">
        <f t="shared" ca="1" si="90"/>
        <v>-1022.867999999989</v>
      </c>
      <c r="AW293" s="92">
        <f t="shared" ca="1" si="91"/>
        <v>0</v>
      </c>
      <c r="AX293" s="92">
        <f t="shared" ca="1" si="92"/>
        <v>-1022.867999999989</v>
      </c>
    </row>
    <row r="294" spans="1:50" ht="13.5" thickTop="1" x14ac:dyDescent="0.2">
      <c r="A294" s="587"/>
      <c r="B294" s="588">
        <f>'Raw Elevation Data'!F291</f>
        <v>14.35000000000016</v>
      </c>
      <c r="C294" s="588">
        <f ca="1">'Raw Elevation Data'!L291</f>
        <v>1522.9740000000113</v>
      </c>
      <c r="D294" s="588">
        <f t="shared" si="85"/>
        <v>5.0000000000000711E-2</v>
      </c>
      <c r="E294" s="595">
        <f t="shared" ca="1" si="93"/>
        <v>0.9720009020214877</v>
      </c>
      <c r="F294" s="577">
        <f t="shared" ca="1" si="94"/>
        <v>-1.5751953855703167E-2</v>
      </c>
      <c r="G294" s="590"/>
      <c r="H294" s="591"/>
      <c r="I294" s="592"/>
      <c r="J294" s="593"/>
      <c r="K294" s="572"/>
      <c r="L294" s="593"/>
      <c r="M294" s="583"/>
      <c r="N294" s="592"/>
      <c r="O294" s="644"/>
      <c r="P294" s="593"/>
      <c r="Q294" s="572"/>
      <c r="R294" s="593"/>
      <c r="S294" s="583"/>
      <c r="T294" s="593"/>
      <c r="U294" s="572"/>
      <c r="V294" s="594"/>
      <c r="W294" s="583"/>
      <c r="X294" s="593"/>
      <c r="Y294" s="572"/>
      <c r="Z294" s="595"/>
      <c r="AA294" s="583"/>
      <c r="AB294" s="593"/>
      <c r="AC294" s="572"/>
      <c r="AD294" s="595"/>
      <c r="AE294" s="583"/>
      <c r="AF294" s="593"/>
      <c r="AG294" s="596"/>
      <c r="AH294" s="613"/>
      <c r="AI294" s="613"/>
      <c r="AJ294" s="572"/>
      <c r="AK294" s="597"/>
      <c r="AL294" s="597"/>
      <c r="AM294" s="583"/>
      <c r="AN294" s="89">
        <f t="shared" ca="1" si="87"/>
        <v>12.450000000000159</v>
      </c>
      <c r="AO294" s="90">
        <f t="shared" ca="1" si="88"/>
        <v>249</v>
      </c>
      <c r="AP294" s="90">
        <f ca="1">IF($AO294=1,MATCH(1,$AO295:$AO$533,0),$AP293)</f>
        <v>487</v>
      </c>
      <c r="AQ294" s="594">
        <f t="shared" ca="1" si="89"/>
        <v>1</v>
      </c>
      <c r="AR294" s="594">
        <f t="shared" ca="1" si="95"/>
        <v>-1.5703433367641909E-2</v>
      </c>
      <c r="AS294" s="1">
        <f t="shared" ca="1" si="86"/>
        <v>0</v>
      </c>
      <c r="AT294" s="91">
        <f ca="1">AVERAGE(F294:INDIRECT("F"&amp;(ROW()-AO294+1)))</f>
        <v>-1.5657056354956428E-2</v>
      </c>
      <c r="AU294" s="91">
        <f ca="1">IF(AT294&gt;0,MAX(F294:INDIRECT("F"&amp;(ROW()-AO294+1))),MIN(F294:INDIRECT("F"&amp;(ROW()-AO294+1))))</f>
        <v>-1.575195385570503E-2</v>
      </c>
      <c r="AV294" s="92">
        <f t="shared" ca="1" si="90"/>
        <v>-1027.0259999999887</v>
      </c>
      <c r="AW294" s="92">
        <f t="shared" ca="1" si="91"/>
        <v>0</v>
      </c>
      <c r="AX294" s="92">
        <f t="shared" ca="1" si="92"/>
        <v>-1027.0259999999887</v>
      </c>
    </row>
    <row r="295" spans="1:50" x14ac:dyDescent="0.2">
      <c r="A295" s="587"/>
      <c r="B295" s="588">
        <f>'Raw Elevation Data'!F292</f>
        <v>14.40000000000016</v>
      </c>
      <c r="C295" s="588">
        <f ca="1">'Raw Elevation Data'!L292</f>
        <v>1518.8160000000112</v>
      </c>
      <c r="D295" s="588">
        <f t="shared" si="85"/>
        <v>5.0000000000000711E-2</v>
      </c>
      <c r="E295" s="595">
        <f t="shared" ca="1" si="93"/>
        <v>0.97201402864969844</v>
      </c>
      <c r="F295" s="577">
        <f t="shared" ca="1" si="94"/>
        <v>-1.5751953855704461E-2</v>
      </c>
      <c r="G295" s="590"/>
      <c r="H295" s="591"/>
      <c r="I295" s="592"/>
      <c r="J295" s="593"/>
      <c r="K295" s="572"/>
      <c r="L295" s="593">
        <f ca="1">IF($M295&gt;=0,(1+((TAN(ASIN(($C295-$C293)/(($B295-$B293)*5280))))/0.01)*(IF($B295&gt;=$BA$48,$BC$48+(($BC$49-$BC$48)/$BB$49)*(($B295-$BA$48)/0.05),IF($B295&gt;=$BA$47,$BC$47+(($BC$48-$BC$47)/$BB$48)*(($B295-$BA$47)/0.05),$BC$46))))*AVERAGE(AQ294:AQ295),   1+((TAN(ASIN(($C295-$C293)/(($B295-$B293)*5280))))/0.01)*(IF($B295&gt;=$BA$48,$BD$48+(($BD$49-$BD$48)/$BB$49)*(($B295-$BA$48)/0.05),IF($B295&gt;=$BA$47,$BD$47+(($BD$48-$BD$47)/$BB$48)*(($B295-$BA$47)/0.05),$BD$46))))</f>
        <v>0.97201402864970077</v>
      </c>
      <c r="M295" s="583">
        <f ca="1">C295-C293</f>
        <v>-8.3159999999998035</v>
      </c>
      <c r="N295" s="592"/>
      <c r="O295" s="644"/>
      <c r="P295" s="593"/>
      <c r="Q295" s="572"/>
      <c r="R295" s="593">
        <f ca="1">IF(S295&gt;=0,(1+((TAN(ASIN((C295-C291)/((B295-B291)*5280))))/0.01)*(IF(B291&gt;=$BA$48,$BC$48,IF(B291&gt;=$BA$47,$BC$47,$BC$46))))*AVERAGE(AQ292:AQ295),1+((TAN(ASIN((C295-C291)/((B295-B291)*5280))))/0.01)*(IF(B291&gt;=$BA$48,$BD$48,IF(B291&gt;=$BA$47,$BD$47,$BD$46))))</f>
        <v>0.97164648305973433</v>
      </c>
      <c r="S295" s="583">
        <f ca="1">C295-C291</f>
        <v>-16.631999999999607</v>
      </c>
      <c r="T295" s="593"/>
      <c r="U295" s="572"/>
      <c r="V295" s="594"/>
      <c r="W295" s="583"/>
      <c r="X295" s="593"/>
      <c r="Y295" s="572"/>
      <c r="Z295" s="595"/>
      <c r="AA295" s="583"/>
      <c r="AB295" s="593"/>
      <c r="AC295" s="572"/>
      <c r="AD295" s="595"/>
      <c r="AE295" s="583"/>
      <c r="AF295" s="593"/>
      <c r="AG295" s="596"/>
      <c r="AH295" s="613"/>
      <c r="AI295" s="613"/>
      <c r="AJ295" s="572"/>
      <c r="AK295" s="597"/>
      <c r="AL295" s="597"/>
      <c r="AM295" s="583"/>
      <c r="AN295" s="89">
        <f t="shared" ca="1" si="87"/>
        <v>12.50000000000016</v>
      </c>
      <c r="AO295" s="90">
        <f t="shared" ca="1" si="88"/>
        <v>250</v>
      </c>
      <c r="AP295" s="90">
        <f ca="1">IF($AO295=1,MATCH(1,$AO296:$AO$533,0),$AP294)</f>
        <v>487</v>
      </c>
      <c r="AQ295" s="594">
        <f t="shared" ca="1" si="89"/>
        <v>1</v>
      </c>
      <c r="AR295" s="594">
        <f t="shared" ca="1" si="95"/>
        <v>-1.5703433367641909E-2</v>
      </c>
      <c r="AS295" s="1">
        <f t="shared" ca="1" si="86"/>
        <v>0</v>
      </c>
      <c r="AT295" s="91">
        <f ca="1">AVERAGE(F295:INDIRECT("F"&amp;(ROW()-AO295+1)))</f>
        <v>-1.5657435944959421E-2</v>
      </c>
      <c r="AU295" s="91">
        <f ca="1">IF(AT295&gt;0,MAX(F295:INDIRECT("F"&amp;(ROW()-AO295+1))),MIN(F295:INDIRECT("F"&amp;(ROW()-AO295+1))))</f>
        <v>-1.575195385570503E-2</v>
      </c>
      <c r="AV295" s="92">
        <f t="shared" ca="1" si="90"/>
        <v>-1031.1839999999888</v>
      </c>
      <c r="AW295" s="92">
        <f t="shared" ca="1" si="91"/>
        <v>0</v>
      </c>
      <c r="AX295" s="92">
        <f t="shared" ca="1" si="92"/>
        <v>-1031.1839999999888</v>
      </c>
    </row>
    <row r="296" spans="1:50" x14ac:dyDescent="0.2">
      <c r="A296" s="587"/>
      <c r="B296" s="588">
        <f>'Raw Elevation Data'!F293</f>
        <v>14.450000000000161</v>
      </c>
      <c r="C296" s="588">
        <f ca="1">'Raw Elevation Data'!L293</f>
        <v>1514.6580000000108</v>
      </c>
      <c r="D296" s="588">
        <f t="shared" si="85"/>
        <v>5.0000000000000711E-2</v>
      </c>
      <c r="E296" s="595">
        <f t="shared" ca="1" si="93"/>
        <v>0.97202715527791306</v>
      </c>
      <c r="F296" s="577">
        <f t="shared" ca="1" si="94"/>
        <v>-1.5751953855703597E-2</v>
      </c>
      <c r="G296" s="590"/>
      <c r="H296" s="591"/>
      <c r="I296" s="592"/>
      <c r="J296" s="593"/>
      <c r="K296" s="572"/>
      <c r="L296" s="593"/>
      <c r="M296" s="583"/>
      <c r="N296" s="592"/>
      <c r="O296" s="644"/>
      <c r="P296" s="593"/>
      <c r="Q296" s="572"/>
      <c r="R296" s="593"/>
      <c r="S296" s="583"/>
      <c r="T296" s="593"/>
      <c r="U296" s="572"/>
      <c r="V296" s="594"/>
      <c r="W296" s="583"/>
      <c r="X296" s="593"/>
      <c r="Y296" s="572"/>
      <c r="Z296" s="595"/>
      <c r="AA296" s="583"/>
      <c r="AB296" s="593"/>
      <c r="AC296" s="572"/>
      <c r="AD296" s="595"/>
      <c r="AE296" s="583"/>
      <c r="AF296" s="593"/>
      <c r="AG296" s="596"/>
      <c r="AH296" s="613"/>
      <c r="AI296" s="613"/>
      <c r="AJ296" s="572"/>
      <c r="AK296" s="597"/>
      <c r="AL296" s="597"/>
      <c r="AM296" s="583"/>
      <c r="AN296" s="89">
        <f t="shared" ca="1" si="87"/>
        <v>12.550000000000161</v>
      </c>
      <c r="AO296" s="90">
        <f t="shared" ca="1" si="88"/>
        <v>251</v>
      </c>
      <c r="AP296" s="90">
        <f ca="1">IF($AO296=1,MATCH(1,$AO297:$AO$533,0),$AP295)</f>
        <v>487</v>
      </c>
      <c r="AQ296" s="594">
        <f t="shared" ca="1" si="89"/>
        <v>1</v>
      </c>
      <c r="AR296" s="594">
        <f t="shared" ca="1" si="95"/>
        <v>-1.5703433367641909E-2</v>
      </c>
      <c r="AS296" s="1">
        <f t="shared" ca="1" si="86"/>
        <v>0</v>
      </c>
      <c r="AT296" s="91">
        <f ca="1">AVERAGE(F296:INDIRECT("F"&amp;(ROW()-AO296+1)))</f>
        <v>-1.565781251034087E-2</v>
      </c>
      <c r="AU296" s="91">
        <f ca="1">IF(AT296&gt;0,MAX(F296:INDIRECT("F"&amp;(ROW()-AO296+1))),MIN(F296:INDIRECT("F"&amp;(ROW()-AO296+1))))</f>
        <v>-1.575195385570503E-2</v>
      </c>
      <c r="AV296" s="92">
        <f t="shared" ca="1" si="90"/>
        <v>-1035.3419999999892</v>
      </c>
      <c r="AW296" s="92">
        <f t="shared" ca="1" si="91"/>
        <v>0</v>
      </c>
      <c r="AX296" s="92">
        <f t="shared" ca="1" si="92"/>
        <v>-1035.3419999999892</v>
      </c>
    </row>
    <row r="297" spans="1:50" x14ac:dyDescent="0.2">
      <c r="A297" s="587"/>
      <c r="B297" s="588">
        <f>'Raw Elevation Data'!F294</f>
        <v>14.500000000000162</v>
      </c>
      <c r="C297" s="588">
        <f ca="1">'Raw Elevation Data'!L294</f>
        <v>1510.5000000000111</v>
      </c>
      <c r="D297" s="588">
        <f t="shared" si="85"/>
        <v>5.0000000000000711E-2</v>
      </c>
      <c r="E297" s="595">
        <f t="shared" ca="1" si="93"/>
        <v>0.97204028190612846</v>
      </c>
      <c r="F297" s="577">
        <f t="shared" ca="1" si="94"/>
        <v>-1.5751953855702307E-2</v>
      </c>
      <c r="G297" s="590"/>
      <c r="H297" s="591"/>
      <c r="I297" s="592"/>
      <c r="J297" s="593"/>
      <c r="K297" s="572"/>
      <c r="L297" s="593">
        <f ca="1">IF($M297&gt;=0,(1+((TAN(ASIN(($C297-$C295)/(($B297-$B295)*5280))))/0.01)*(IF($B297&gt;=$BA$48,$BC$48+(($BC$49-$BC$48)/$BB$49)*(($B297-$BA$48)/0.05),IF($B297&gt;=$BA$47,$BC$47+(($BC$48-$BC$47)/$BB$48)*(($B297-$BA$47)/0.05),$BC$46))))*AVERAGE(AQ296:AQ297),   1+((TAN(ASIN(($C297-$C295)/(($B297-$B295)*5280))))/0.01)*(IF($B297&gt;=$BA$48,$BD$48+(($BD$49-$BD$48)/$BB$49)*(($B297-$BA$48)/0.05),IF($B297&gt;=$BA$47,$BD$47+(($BD$48-$BD$47)/$BB$48)*(($B297-$BA$47)/0.05),$BD$46))))</f>
        <v>0.97204028190612612</v>
      </c>
      <c r="M297" s="583">
        <f ca="1">C297-C295</f>
        <v>-8.3160000000000309</v>
      </c>
      <c r="N297" s="592"/>
      <c r="O297" s="644"/>
      <c r="P297" s="593"/>
      <c r="Q297" s="572"/>
      <c r="R297" s="593"/>
      <c r="S297" s="583"/>
      <c r="T297" s="593"/>
      <c r="U297" s="572"/>
      <c r="V297" s="594">
        <f ca="1">IF(W297&gt;=0,(1+((TAN(ASIN((C297-C292)/((B297-B292)*5280))))/0.01)*(IF(B292&gt;=$BA$48,$BC$48,IF(B292&gt;=$BA$47,$BC$47,$BC$46))))*AVERAGE(AQ293:AQ297),1+((TAN(ASIN((C297-C292)/((B297-B292)*5280))))/0.01)*(IF(B292&gt;=$BA$48,$BD$48,IF(B292&gt;=$BA$47,$BD$47,$BD$46))))</f>
        <v>0.97164648305973433</v>
      </c>
      <c r="W297" s="583">
        <f ca="1">C297-C292</f>
        <v>-20.789999999999509</v>
      </c>
      <c r="X297" s="593"/>
      <c r="Y297" s="572"/>
      <c r="Z297" s="595">
        <f ca="1">IF(AA297&gt;=0,(1+((TAN(ASIN((C297-C287)/((B297-B287)*5280))))/0.01)*(IF(B287&gt;=$BA$48,$BC$48,IF(B287&gt;=$BA$47,$BC$47,$BC$46))))*AVERAGE(AQ288:AQ297),1+((TAN(ASIN((C297-C287)/((B297-B287)*5280))))/0.01)*(IF(B287&gt;=$BA$48,$BD$48,IF(B287&gt;=$BA$47,$BD$47,$BD$46))))</f>
        <v>0.971646483059734</v>
      </c>
      <c r="AA297" s="583">
        <f ca="1">C297-C287</f>
        <v>-41.579999999999472</v>
      </c>
      <c r="AB297" s="593"/>
      <c r="AC297" s="572"/>
      <c r="AD297" s="595"/>
      <c r="AE297" s="583"/>
      <c r="AF297" s="593"/>
      <c r="AG297" s="596"/>
      <c r="AH297" s="613"/>
      <c r="AI297" s="613"/>
      <c r="AJ297" s="572"/>
      <c r="AK297" s="597"/>
      <c r="AL297" s="597"/>
      <c r="AM297" s="583"/>
      <c r="AN297" s="89">
        <f t="shared" ca="1" si="87"/>
        <v>12.600000000000161</v>
      </c>
      <c r="AO297" s="90">
        <f t="shared" ca="1" si="88"/>
        <v>252</v>
      </c>
      <c r="AP297" s="90">
        <f ca="1">IF($AO297=1,MATCH(1,$AO298:$AO$533,0),$AP296)</f>
        <v>487</v>
      </c>
      <c r="AQ297" s="594">
        <f t="shared" ca="1" si="89"/>
        <v>1</v>
      </c>
      <c r="AR297" s="594">
        <f t="shared" ca="1" si="95"/>
        <v>-1.5703433367641909E-2</v>
      </c>
      <c r="AS297" s="1">
        <f t="shared" ca="1" si="86"/>
        <v>0</v>
      </c>
      <c r="AT297" s="91">
        <f ca="1">AVERAGE(F297:INDIRECT("F"&amp;(ROW()-AO297+1)))</f>
        <v>-1.5658186087108179E-2</v>
      </c>
      <c r="AU297" s="91">
        <f ca="1">IF(AT297&gt;0,MAX(F297:INDIRECT("F"&amp;(ROW()-AO297+1))),MIN(F297:INDIRECT("F"&amp;(ROW()-AO297+1))))</f>
        <v>-1.575195385570503E-2</v>
      </c>
      <c r="AV297" s="92">
        <f t="shared" ca="1" si="90"/>
        <v>-1039.4999999999889</v>
      </c>
      <c r="AW297" s="92">
        <f t="shared" ca="1" si="91"/>
        <v>0</v>
      </c>
      <c r="AX297" s="92">
        <f t="shared" ca="1" si="92"/>
        <v>-1039.4999999999889</v>
      </c>
    </row>
    <row r="298" spans="1:50" x14ac:dyDescent="0.2">
      <c r="A298" s="587"/>
      <c r="B298" s="588">
        <f>'Raw Elevation Data'!F295</f>
        <v>14.550000000000162</v>
      </c>
      <c r="C298" s="588">
        <f ca="1">'Raw Elevation Data'!L295</f>
        <v>1506.3420000000115</v>
      </c>
      <c r="D298" s="588">
        <f t="shared" si="85"/>
        <v>5.0000000000000711E-2</v>
      </c>
      <c r="E298" s="595">
        <f t="shared" ca="1" si="93"/>
        <v>0.97205340853433919</v>
      </c>
      <c r="F298" s="577">
        <f t="shared" ca="1" si="94"/>
        <v>-1.5751953855703597E-2</v>
      </c>
      <c r="G298" s="590"/>
      <c r="H298" s="591"/>
      <c r="I298" s="592"/>
      <c r="J298" s="593"/>
      <c r="K298" s="572"/>
      <c r="L298" s="593"/>
      <c r="M298" s="583"/>
      <c r="N298" s="592"/>
      <c r="O298" s="644"/>
      <c r="P298" s="593"/>
      <c r="Q298" s="572"/>
      <c r="R298" s="593"/>
      <c r="S298" s="583"/>
      <c r="T298" s="593"/>
      <c r="U298" s="572"/>
      <c r="V298" s="594"/>
      <c r="W298" s="583"/>
      <c r="X298" s="593"/>
      <c r="Y298" s="572"/>
      <c r="Z298" s="595"/>
      <c r="AA298" s="583"/>
      <c r="AB298" s="593"/>
      <c r="AC298" s="572"/>
      <c r="AD298" s="595"/>
      <c r="AE298" s="583"/>
      <c r="AF298" s="593"/>
      <c r="AG298" s="596"/>
      <c r="AH298" s="613"/>
      <c r="AI298" s="613"/>
      <c r="AJ298" s="572"/>
      <c r="AK298" s="597"/>
      <c r="AL298" s="597"/>
      <c r="AM298" s="583"/>
      <c r="AN298" s="89">
        <f t="shared" ca="1" si="87"/>
        <v>12.650000000000162</v>
      </c>
      <c r="AO298" s="90">
        <f t="shared" ca="1" si="88"/>
        <v>253</v>
      </c>
      <c r="AP298" s="90">
        <f ca="1">IF($AO298=1,MATCH(1,$AO299:$AO$533,0),$AP297)</f>
        <v>487</v>
      </c>
      <c r="AQ298" s="594">
        <f t="shared" ca="1" si="89"/>
        <v>1</v>
      </c>
      <c r="AR298" s="594">
        <f t="shared" ca="1" si="95"/>
        <v>-1.5703433367641909E-2</v>
      </c>
      <c r="AS298" s="1">
        <f t="shared" ca="1" si="86"/>
        <v>0</v>
      </c>
      <c r="AT298" s="91">
        <f ca="1">AVERAGE(F298:INDIRECT("F"&amp;(ROW()-AO298+1)))</f>
        <v>-1.5658556710699465E-2</v>
      </c>
      <c r="AU298" s="91">
        <f ca="1">IF(AT298&gt;0,MAX(F298:INDIRECT("F"&amp;(ROW()-AO298+1))),MIN(F298:INDIRECT("F"&amp;(ROW()-AO298+1))))</f>
        <v>-1.575195385570503E-2</v>
      </c>
      <c r="AV298" s="92">
        <f t="shared" ca="1" si="90"/>
        <v>-1043.6579999999885</v>
      </c>
      <c r="AW298" s="92">
        <f t="shared" ca="1" si="91"/>
        <v>0</v>
      </c>
      <c r="AX298" s="92">
        <f t="shared" ca="1" si="92"/>
        <v>-1043.6579999999885</v>
      </c>
    </row>
    <row r="299" spans="1:50" x14ac:dyDescent="0.2">
      <c r="A299" s="587"/>
      <c r="B299" s="588">
        <f>'Raw Elevation Data'!F296</f>
        <v>14.600000000000163</v>
      </c>
      <c r="C299" s="588">
        <f ca="1">'Raw Elevation Data'!L296</f>
        <v>1502.1840000000111</v>
      </c>
      <c r="D299" s="588">
        <f t="shared" si="85"/>
        <v>5.0000000000000711E-2</v>
      </c>
      <c r="E299" s="595">
        <f t="shared" ca="1" si="93"/>
        <v>0.97206653516255082</v>
      </c>
      <c r="F299" s="577">
        <f t="shared" ca="1" si="94"/>
        <v>-1.5751953855704461E-2</v>
      </c>
      <c r="G299" s="590"/>
      <c r="H299" s="591"/>
      <c r="I299" s="592"/>
      <c r="J299" s="593"/>
      <c r="K299" s="572"/>
      <c r="L299" s="593">
        <f ca="1">IF($M299&gt;=0,(1+((TAN(ASIN(($C299-$C297)/(($B299-$B297)*5280))))/0.01)*(IF($B299&gt;=$BA$48,$BC$48+(($BC$49-$BC$48)/$BB$49)*(($B299-$BA$48)/0.05),IF($B299&gt;=$BA$47,$BC$47+(($BC$48-$BC$47)/$BB$48)*(($B299-$BA$47)/0.05),$BC$46))))*AVERAGE(AQ298:AQ299),   1+((TAN(ASIN(($C299-$C297)/(($B299-$B297)*5280))))/0.01)*(IF($B299&gt;=$BA$48,$BD$48+(($BD$49-$BD$48)/$BB$49)*(($B299-$BA$48)/0.05),IF($B299&gt;=$BA$47,$BD$47+(($BD$48-$BD$47)/$BB$48)*(($B299-$BA$47)/0.05),$BD$46))))</f>
        <v>0.97206653516255237</v>
      </c>
      <c r="M299" s="583">
        <f ca="1">C299-C297</f>
        <v>-8.3160000000000309</v>
      </c>
      <c r="N299" s="592"/>
      <c r="O299" s="644"/>
      <c r="P299" s="593"/>
      <c r="Q299" s="572"/>
      <c r="R299" s="593">
        <f ca="1">IF(S299&gt;=0,(1+((TAN(ASIN((C299-C295)/((B299-B295)*5280))))/0.01)*(IF(B295&gt;=$BA$48,$BC$48,IF(B295&gt;=$BA$47,$BC$47,$BC$46))))*AVERAGE(AQ296:AQ299),1+((TAN(ASIN((C299-C295)/((B299-B295)*5280))))/0.01)*(IF(B295&gt;=$BA$48,$BD$48,IF(B295&gt;=$BA$47,$BD$47,$BD$46))))</f>
        <v>0.97164648305973356</v>
      </c>
      <c r="S299" s="583">
        <f ca="1">C299-C295</f>
        <v>-16.632000000000062</v>
      </c>
      <c r="T299" s="593"/>
      <c r="U299" s="572"/>
      <c r="V299" s="594"/>
      <c r="W299" s="583"/>
      <c r="X299" s="593"/>
      <c r="Y299" s="572"/>
      <c r="Z299" s="595"/>
      <c r="AA299" s="583"/>
      <c r="AB299" s="593"/>
      <c r="AC299" s="572"/>
      <c r="AD299" s="595"/>
      <c r="AE299" s="583"/>
      <c r="AF299" s="593"/>
      <c r="AG299" s="596"/>
      <c r="AH299" s="613"/>
      <c r="AI299" s="613"/>
      <c r="AJ299" s="572"/>
      <c r="AK299" s="597"/>
      <c r="AL299" s="597"/>
      <c r="AM299" s="583"/>
      <c r="AN299" s="89">
        <f t="shared" ca="1" si="87"/>
        <v>12.700000000000163</v>
      </c>
      <c r="AO299" s="90">
        <f t="shared" ca="1" si="88"/>
        <v>254</v>
      </c>
      <c r="AP299" s="90">
        <f ca="1">IF($AO299=1,MATCH(1,$AO300:$AO$533,0),$AP298)</f>
        <v>487</v>
      </c>
      <c r="AQ299" s="594">
        <f t="shared" ca="1" si="89"/>
        <v>1</v>
      </c>
      <c r="AR299" s="594">
        <f t="shared" ca="1" si="95"/>
        <v>-1.5703433367641909E-2</v>
      </c>
      <c r="AS299" s="1">
        <f t="shared" ca="1" si="86"/>
        <v>0</v>
      </c>
      <c r="AT299" s="91">
        <f ca="1">AVERAGE(F299:INDIRECT("F"&amp;(ROW()-AO299+1)))</f>
        <v>-1.5658924415994761E-2</v>
      </c>
      <c r="AU299" s="91">
        <f ca="1">IF(AT299&gt;0,MAX(F299:INDIRECT("F"&amp;(ROW()-AO299+1))),MIN(F299:INDIRECT("F"&amp;(ROW()-AO299+1))))</f>
        <v>-1.575195385570503E-2</v>
      </c>
      <c r="AV299" s="92">
        <f t="shared" ca="1" si="90"/>
        <v>-1047.8159999999889</v>
      </c>
      <c r="AW299" s="92">
        <f t="shared" ca="1" si="91"/>
        <v>0</v>
      </c>
      <c r="AX299" s="92">
        <f t="shared" ca="1" si="92"/>
        <v>-1047.8159999999889</v>
      </c>
    </row>
    <row r="300" spans="1:50" x14ac:dyDescent="0.2">
      <c r="A300" s="587"/>
      <c r="B300" s="588">
        <f>'Raw Elevation Data'!F297</f>
        <v>14.650000000000164</v>
      </c>
      <c r="C300" s="588">
        <f ca="1">'Raw Elevation Data'!L297</f>
        <v>1498.026000000011</v>
      </c>
      <c r="D300" s="588">
        <f t="shared" si="85"/>
        <v>5.0000000000000711E-2</v>
      </c>
      <c r="E300" s="595">
        <f t="shared" ca="1" si="93"/>
        <v>0.97207966179076621</v>
      </c>
      <c r="F300" s="577">
        <f t="shared" ca="1" si="94"/>
        <v>-1.5751953855703167E-2</v>
      </c>
      <c r="G300" s="590"/>
      <c r="H300" s="591"/>
      <c r="I300" s="592"/>
      <c r="J300" s="593"/>
      <c r="K300" s="572"/>
      <c r="L300" s="593"/>
      <c r="M300" s="583"/>
      <c r="N300" s="592"/>
      <c r="O300" s="644"/>
      <c r="P300" s="593"/>
      <c r="Q300" s="572"/>
      <c r="R300" s="593"/>
      <c r="S300" s="583"/>
      <c r="T300" s="593"/>
      <c r="U300" s="572"/>
      <c r="V300" s="594"/>
      <c r="W300" s="583"/>
      <c r="X300" s="593"/>
      <c r="Y300" s="572"/>
      <c r="Z300" s="595"/>
      <c r="AA300" s="583"/>
      <c r="AB300" s="593"/>
      <c r="AC300" s="572"/>
      <c r="AD300" s="595"/>
      <c r="AE300" s="583"/>
      <c r="AF300" s="593"/>
      <c r="AG300" s="596"/>
      <c r="AH300" s="613"/>
      <c r="AI300" s="613"/>
      <c r="AJ300" s="572"/>
      <c r="AK300" s="597"/>
      <c r="AL300" s="597"/>
      <c r="AM300" s="583"/>
      <c r="AN300" s="89">
        <f t="shared" ca="1" si="87"/>
        <v>12.750000000000163</v>
      </c>
      <c r="AO300" s="90">
        <f t="shared" ca="1" si="88"/>
        <v>255</v>
      </c>
      <c r="AP300" s="90">
        <f ca="1">IF($AO300=1,MATCH(1,$AO301:$AO$533,0),$AP299)</f>
        <v>487</v>
      </c>
      <c r="AQ300" s="594">
        <f t="shared" ca="1" si="89"/>
        <v>1</v>
      </c>
      <c r="AR300" s="594">
        <f t="shared" ca="1" si="95"/>
        <v>-1.5703433367641909E-2</v>
      </c>
      <c r="AS300" s="1">
        <f t="shared" ca="1" si="86"/>
        <v>0</v>
      </c>
      <c r="AT300" s="91">
        <f ca="1">AVERAGE(F300:INDIRECT("F"&amp;(ROW()-AO300+1)))</f>
        <v>-1.565928923732695E-2</v>
      </c>
      <c r="AU300" s="91">
        <f ca="1">IF(AT300&gt;0,MAX(F300:INDIRECT("F"&amp;(ROW()-AO300+1))),MIN(F300:INDIRECT("F"&amp;(ROW()-AO300+1))))</f>
        <v>-1.575195385570503E-2</v>
      </c>
      <c r="AV300" s="92">
        <f t="shared" ca="1" si="90"/>
        <v>-1051.973999999989</v>
      </c>
      <c r="AW300" s="92">
        <f t="shared" ca="1" si="91"/>
        <v>0</v>
      </c>
      <c r="AX300" s="92">
        <f t="shared" ca="1" si="92"/>
        <v>-1051.973999999989</v>
      </c>
    </row>
    <row r="301" spans="1:50" x14ac:dyDescent="0.2">
      <c r="A301" s="587"/>
      <c r="B301" s="588">
        <f>'Raw Elevation Data'!F298</f>
        <v>14.700000000000164</v>
      </c>
      <c r="C301" s="588">
        <f ca="1">'Raw Elevation Data'!L298</f>
        <v>1493.8680000000113</v>
      </c>
      <c r="D301" s="588">
        <f t="shared" si="85"/>
        <v>5.0000000000000711E-2</v>
      </c>
      <c r="E301" s="595">
        <f t="shared" ca="1" si="93"/>
        <v>0.97209278841898084</v>
      </c>
      <c r="F301" s="577">
        <f t="shared" ca="1" si="94"/>
        <v>-1.5751953855702307E-2</v>
      </c>
      <c r="G301" s="590"/>
      <c r="H301" s="591"/>
      <c r="I301" s="592"/>
      <c r="J301" s="593"/>
      <c r="K301" s="572"/>
      <c r="L301" s="593">
        <f ca="1">IF($M301&gt;=0,(1+((TAN(ASIN(($C301-$C299)/(($B301-$B299)*5280))))/0.01)*(IF($B301&gt;=$BA$48,$BC$48+(($BC$49-$BC$48)/$BB$49)*(($B301-$BA$48)/0.05),IF($B301&gt;=$BA$47,$BC$47+(($BC$48-$BC$47)/$BB$48)*(($B301-$BA$47)/0.05),$BC$46))))*AVERAGE(AQ300:AQ301),   1+((TAN(ASIN(($C301-$C299)/(($B301-$B299)*5280))))/0.01)*(IF($B301&gt;=$BA$48,$BD$48+(($BD$49-$BD$48)/$BB$49)*(($B301-$BA$48)/0.05),IF($B301&gt;=$BA$47,$BD$47+(($BD$48-$BD$47)/$BB$48)*(($B301-$BA$47)/0.05),$BD$46))))</f>
        <v>0.97209278841897928</v>
      </c>
      <c r="M301" s="583">
        <f ca="1">C301-C299</f>
        <v>-8.3159999999998035</v>
      </c>
      <c r="N301" s="592"/>
      <c r="O301" s="644"/>
      <c r="P301" s="593"/>
      <c r="Q301" s="572"/>
      <c r="R301" s="593"/>
      <c r="S301" s="583"/>
      <c r="T301" s="593"/>
      <c r="U301" s="572"/>
      <c r="V301" s="594"/>
      <c r="W301" s="583"/>
      <c r="X301" s="593"/>
      <c r="Y301" s="572"/>
      <c r="Z301" s="595"/>
      <c r="AA301" s="583"/>
      <c r="AB301" s="593"/>
      <c r="AC301" s="572"/>
      <c r="AD301" s="595"/>
      <c r="AE301" s="583"/>
      <c r="AF301" s="593"/>
      <c r="AG301" s="596"/>
      <c r="AH301" s="613"/>
      <c r="AI301" s="613"/>
      <c r="AJ301" s="572"/>
      <c r="AK301" s="597"/>
      <c r="AL301" s="597"/>
      <c r="AM301" s="583"/>
      <c r="AN301" s="89">
        <f t="shared" ca="1" si="87"/>
        <v>12.800000000000164</v>
      </c>
      <c r="AO301" s="90">
        <f t="shared" ca="1" si="88"/>
        <v>256</v>
      </c>
      <c r="AP301" s="90">
        <f ca="1">IF($AO301=1,MATCH(1,$AO302:$AO$533,0),$AP300)</f>
        <v>487</v>
      </c>
      <c r="AQ301" s="594">
        <f t="shared" ca="1" si="89"/>
        <v>1</v>
      </c>
      <c r="AR301" s="594">
        <f t="shared" ca="1" si="95"/>
        <v>-1.5703433367641909E-2</v>
      </c>
      <c r="AS301" s="1">
        <f t="shared" ca="1" si="86"/>
        <v>0</v>
      </c>
      <c r="AT301" s="91">
        <f ca="1">AVERAGE(F301:INDIRECT("F"&amp;(ROW()-AO301+1)))</f>
        <v>-1.565965120849248E-2</v>
      </c>
      <c r="AU301" s="91">
        <f ca="1">IF(AT301&gt;0,MAX(F301:INDIRECT("F"&amp;(ROW()-AO301+1))),MIN(F301:INDIRECT("F"&amp;(ROW()-AO301+1))))</f>
        <v>-1.575195385570503E-2</v>
      </c>
      <c r="AV301" s="92">
        <f t="shared" ca="1" si="90"/>
        <v>-1056.1319999999887</v>
      </c>
      <c r="AW301" s="92">
        <f t="shared" ca="1" si="91"/>
        <v>0</v>
      </c>
      <c r="AX301" s="92">
        <f t="shared" ca="1" si="92"/>
        <v>-1056.1319999999887</v>
      </c>
    </row>
    <row r="302" spans="1:50" x14ac:dyDescent="0.2">
      <c r="A302" s="587"/>
      <c r="B302" s="588">
        <f>'Raw Elevation Data'!F299</f>
        <v>14.750000000000165</v>
      </c>
      <c r="C302" s="588">
        <f ca="1">'Raw Elevation Data'!L299</f>
        <v>1489.7100000000116</v>
      </c>
      <c r="D302" s="588">
        <f t="shared" si="85"/>
        <v>5.0000000000000711E-2</v>
      </c>
      <c r="E302" s="595">
        <f t="shared" ca="1" si="93"/>
        <v>0.97210591504719235</v>
      </c>
      <c r="F302" s="577">
        <f t="shared" ca="1" si="94"/>
        <v>-1.5751953855703167E-2</v>
      </c>
      <c r="G302" s="590"/>
      <c r="H302" s="591"/>
      <c r="I302" s="592"/>
      <c r="J302" s="593"/>
      <c r="K302" s="572"/>
      <c r="L302" s="593"/>
      <c r="M302" s="583"/>
      <c r="N302" s="592"/>
      <c r="O302" s="644"/>
      <c r="P302" s="593"/>
      <c r="Q302" s="572"/>
      <c r="R302" s="593"/>
      <c r="S302" s="583"/>
      <c r="T302" s="593"/>
      <c r="U302" s="572"/>
      <c r="V302" s="594">
        <f ca="1">IF(W302&gt;=0,(1+((TAN(ASIN((C302-C297)/((B302-B297)*5280))))/0.01)*(IF(B297&gt;=$BA$48,$BC$48,IF(B297&gt;=$BA$47,$BC$47,$BC$46))))*AVERAGE(AQ298:AQ302),1+((TAN(ASIN((C302-C297)/((B302-B297)*5280))))/0.01)*(IF(B297&gt;=$BA$48,$BD$48,IF(B297&gt;=$BA$47,$BD$47,$BD$46))))</f>
        <v>0.97164648305973433</v>
      </c>
      <c r="W302" s="583">
        <f ca="1">C302-C297</f>
        <v>-20.789999999999509</v>
      </c>
      <c r="X302" s="593"/>
      <c r="Y302" s="572"/>
      <c r="Z302" s="595"/>
      <c r="AA302" s="583"/>
      <c r="AB302" s="593"/>
      <c r="AC302" s="572"/>
      <c r="AD302" s="595"/>
      <c r="AE302" s="583"/>
      <c r="AF302" s="593"/>
      <c r="AG302" s="596"/>
      <c r="AH302" s="613"/>
      <c r="AI302" s="613"/>
      <c r="AJ302" s="572"/>
      <c r="AK302" s="597"/>
      <c r="AL302" s="597"/>
      <c r="AM302" s="583"/>
      <c r="AN302" s="89">
        <f t="shared" ca="1" si="87"/>
        <v>12.850000000000165</v>
      </c>
      <c r="AO302" s="90">
        <f t="shared" ca="1" si="88"/>
        <v>257</v>
      </c>
      <c r="AP302" s="90">
        <f ca="1">IF($AO302=1,MATCH(1,$AO303:$AO$533,0),$AP301)</f>
        <v>487</v>
      </c>
      <c r="AQ302" s="594">
        <f t="shared" ca="1" si="89"/>
        <v>1</v>
      </c>
      <c r="AR302" s="594">
        <f t="shared" ca="1" si="95"/>
        <v>-1.5703433367641909E-2</v>
      </c>
      <c r="AS302" s="1">
        <f t="shared" ca="1" si="86"/>
        <v>0</v>
      </c>
      <c r="AT302" s="91">
        <f ca="1">AVERAGE(F302:INDIRECT("F"&amp;(ROW()-AO302+1)))</f>
        <v>-1.5660010362761784E-2</v>
      </c>
      <c r="AU302" s="91">
        <f ca="1">IF(AT302&gt;0,MAX(F302:INDIRECT("F"&amp;(ROW()-AO302+1))),MIN(F302:INDIRECT("F"&amp;(ROW()-AO302+1))))</f>
        <v>-1.575195385570503E-2</v>
      </c>
      <c r="AV302" s="92">
        <f t="shared" ca="1" si="90"/>
        <v>-1060.2899999999884</v>
      </c>
      <c r="AW302" s="92">
        <f t="shared" ca="1" si="91"/>
        <v>0</v>
      </c>
      <c r="AX302" s="92">
        <f t="shared" ca="1" si="92"/>
        <v>-1060.2899999999884</v>
      </c>
    </row>
    <row r="303" spans="1:50" x14ac:dyDescent="0.2">
      <c r="A303" s="587"/>
      <c r="B303" s="588">
        <f>'Raw Elevation Data'!F300</f>
        <v>14.800000000000166</v>
      </c>
      <c r="C303" s="588">
        <f ca="1">'Raw Elevation Data'!L300</f>
        <v>1485.5520000000115</v>
      </c>
      <c r="D303" s="588">
        <f t="shared" si="85"/>
        <v>5.0000000000000711E-2</v>
      </c>
      <c r="E303" s="595">
        <f t="shared" ca="1" si="93"/>
        <v>0.97211904167540319</v>
      </c>
      <c r="F303" s="577">
        <f t="shared" ca="1" si="94"/>
        <v>-1.5751953855704461E-2</v>
      </c>
      <c r="G303" s="590"/>
      <c r="H303" s="591"/>
      <c r="I303" s="592"/>
      <c r="J303" s="593"/>
      <c r="K303" s="572"/>
      <c r="L303" s="593">
        <f ca="1">IF($M303&gt;=0,(1+((TAN(ASIN(($C303-$C301)/(($B303-$B301)*5280))))/0.01)*(IF($B303&gt;=$BA$48,$BC$48+(($BC$49-$BC$48)/$BB$49)*(($B303-$BA$48)/0.05),IF($B303&gt;=$BA$47,$BC$47+(($BC$48-$BC$47)/$BB$48)*(($B303-$BA$47)/0.05),$BC$46))))*AVERAGE(AQ302:AQ303),   1+((TAN(ASIN(($C303-$C301)/(($B303-$B301)*5280))))/0.01)*(IF($B303&gt;=$BA$48,$BD$48+(($BD$49-$BD$48)/$BB$49)*(($B303-$BA$48)/0.05),IF($B303&gt;=$BA$47,$BD$47+(($BD$48-$BD$47)/$BB$48)*(($B303-$BA$47)/0.05),$BD$46))))</f>
        <v>0.97211904167540542</v>
      </c>
      <c r="M303" s="583">
        <f ca="1">C303-C301</f>
        <v>-8.3159999999998035</v>
      </c>
      <c r="N303" s="592"/>
      <c r="O303" s="644"/>
      <c r="P303" s="593"/>
      <c r="Q303" s="572"/>
      <c r="R303" s="593">
        <f ca="1">IF(S303&gt;=0,(1+((TAN(ASIN((C303-C299)/((B303-B299)*5280))))/0.01)*(IF(B299&gt;=$BA$48,$BC$48,IF(B299&gt;=$BA$47,$BC$47,$BC$46))))*AVERAGE(AQ300:AQ303),1+((TAN(ASIN((C303-C299)/((B303-B299)*5280))))/0.01)*(IF(B299&gt;=$BA$48,$BD$48,IF(B299&gt;=$BA$47,$BD$47,$BD$46))))</f>
        <v>0.97164648305973433</v>
      </c>
      <c r="S303" s="583">
        <f ca="1">C303-C299</f>
        <v>-16.631999999999607</v>
      </c>
      <c r="T303" s="593"/>
      <c r="U303" s="572"/>
      <c r="V303" s="594"/>
      <c r="W303" s="583"/>
      <c r="X303" s="593"/>
      <c r="Y303" s="572"/>
      <c r="Z303" s="595"/>
      <c r="AA303" s="583"/>
      <c r="AB303" s="593"/>
      <c r="AC303" s="572"/>
      <c r="AD303" s="595"/>
      <c r="AE303" s="583"/>
      <c r="AF303" s="593"/>
      <c r="AG303" s="596"/>
      <c r="AH303" s="613"/>
      <c r="AI303" s="613"/>
      <c r="AJ303" s="572"/>
      <c r="AK303" s="597"/>
      <c r="AL303" s="597"/>
      <c r="AM303" s="583"/>
      <c r="AN303" s="89">
        <f t="shared" ca="1" si="87"/>
        <v>12.900000000000166</v>
      </c>
      <c r="AO303" s="90">
        <f t="shared" ca="1" si="88"/>
        <v>258</v>
      </c>
      <c r="AP303" s="90">
        <f ca="1">IF($AO303=1,MATCH(1,$AO304:$AO$533,0),$AP302)</f>
        <v>487</v>
      </c>
      <c r="AQ303" s="594">
        <f t="shared" ca="1" si="89"/>
        <v>1</v>
      </c>
      <c r="AR303" s="594">
        <f t="shared" ca="1" si="95"/>
        <v>-1.5703433367641909E-2</v>
      </c>
      <c r="AS303" s="1">
        <f t="shared" ca="1" si="86"/>
        <v>0</v>
      </c>
      <c r="AT303" s="91">
        <f ca="1">AVERAGE(F303:INDIRECT("F"&amp;(ROW()-AO303+1)))</f>
        <v>-1.566036673288947E-2</v>
      </c>
      <c r="AU303" s="91">
        <f ca="1">IF(AT303&gt;0,MAX(F303:INDIRECT("F"&amp;(ROW()-AO303+1))),MIN(F303:INDIRECT("F"&amp;(ROW()-AO303+1))))</f>
        <v>-1.575195385570503E-2</v>
      </c>
      <c r="AV303" s="92">
        <f t="shared" ca="1" si="90"/>
        <v>-1064.4479999999885</v>
      </c>
      <c r="AW303" s="92">
        <f t="shared" ca="1" si="91"/>
        <v>0</v>
      </c>
      <c r="AX303" s="92">
        <f t="shared" ca="1" si="92"/>
        <v>-1064.4479999999885</v>
      </c>
    </row>
    <row r="304" spans="1:50" x14ac:dyDescent="0.2">
      <c r="A304" s="587"/>
      <c r="B304" s="588">
        <f>'Raw Elevation Data'!F301</f>
        <v>14.850000000000167</v>
      </c>
      <c r="C304" s="588">
        <f ca="1">'Raw Elevation Data'!L301</f>
        <v>1481.3940000000111</v>
      </c>
      <c r="D304" s="588">
        <f t="shared" ref="D304:D367" si="96">B304-B303</f>
        <v>5.0000000000000711E-2</v>
      </c>
      <c r="E304" s="595">
        <f t="shared" ca="1" si="93"/>
        <v>0.97213216830361782</v>
      </c>
      <c r="F304" s="577">
        <f t="shared" ca="1" si="94"/>
        <v>-1.5751953855703597E-2</v>
      </c>
      <c r="G304" s="590"/>
      <c r="H304" s="591"/>
      <c r="I304" s="592"/>
      <c r="J304" s="593"/>
      <c r="K304" s="572"/>
      <c r="L304" s="593"/>
      <c r="M304" s="583"/>
      <c r="N304" s="592"/>
      <c r="O304" s="644"/>
      <c r="P304" s="593"/>
      <c r="Q304" s="572"/>
      <c r="R304" s="593"/>
      <c r="S304" s="583"/>
      <c r="T304" s="593"/>
      <c r="U304" s="572"/>
      <c r="V304" s="594"/>
      <c r="W304" s="583"/>
      <c r="X304" s="593"/>
      <c r="Y304" s="572"/>
      <c r="Z304" s="595"/>
      <c r="AA304" s="583"/>
      <c r="AB304" s="593"/>
      <c r="AC304" s="572"/>
      <c r="AD304" s="595"/>
      <c r="AE304" s="583"/>
      <c r="AF304" s="593"/>
      <c r="AG304" s="596"/>
      <c r="AH304" s="613"/>
      <c r="AI304" s="613"/>
      <c r="AJ304" s="572"/>
      <c r="AK304" s="597"/>
      <c r="AL304" s="597"/>
      <c r="AM304" s="583"/>
      <c r="AN304" s="89">
        <f t="shared" ca="1" si="87"/>
        <v>12.950000000000166</v>
      </c>
      <c r="AO304" s="90">
        <f t="shared" ca="1" si="88"/>
        <v>259</v>
      </c>
      <c r="AP304" s="90">
        <f ca="1">IF($AO304=1,MATCH(1,$AO305:$AO$533,0),$AP303)</f>
        <v>487</v>
      </c>
      <c r="AQ304" s="594">
        <f t="shared" ca="1" si="89"/>
        <v>1</v>
      </c>
      <c r="AR304" s="594">
        <f t="shared" ca="1" si="95"/>
        <v>-1.5703433367641909E-2</v>
      </c>
      <c r="AS304" s="1">
        <f t="shared" ca="1" si="86"/>
        <v>0</v>
      </c>
      <c r="AT304" s="91">
        <f ca="1">AVERAGE(F304:INDIRECT("F"&amp;(ROW()-AO304+1)))</f>
        <v>-1.5660720351124272E-2</v>
      </c>
      <c r="AU304" s="91">
        <f ca="1">IF(AT304&gt;0,MAX(F304:INDIRECT("F"&amp;(ROW()-AO304+1))),MIN(F304:INDIRECT("F"&amp;(ROW()-AO304+1))))</f>
        <v>-1.575195385570503E-2</v>
      </c>
      <c r="AV304" s="92">
        <f t="shared" ca="1" si="90"/>
        <v>-1068.6059999999889</v>
      </c>
      <c r="AW304" s="92">
        <f t="shared" ca="1" si="91"/>
        <v>0</v>
      </c>
      <c r="AX304" s="92">
        <f t="shared" ca="1" si="92"/>
        <v>-1068.6059999999889</v>
      </c>
    </row>
    <row r="305" spans="1:50" ht="13.5" thickBot="1" x14ac:dyDescent="0.25">
      <c r="A305" s="573" t="s">
        <v>322</v>
      </c>
      <c r="B305" s="617">
        <f>'Raw Elevation Data'!F302</f>
        <v>14.900000000000167</v>
      </c>
      <c r="C305" s="617">
        <f ca="1">'Raw Elevation Data'!L302</f>
        <v>1477.2360000000115</v>
      </c>
      <c r="D305" s="598">
        <f t="shared" si="96"/>
        <v>5.0000000000000711E-2</v>
      </c>
      <c r="E305" s="607">
        <f t="shared" ca="1" si="93"/>
        <v>0.97214529493183233</v>
      </c>
      <c r="F305" s="577">
        <f t="shared" ca="1" si="94"/>
        <v>-1.5751953855702737E-2</v>
      </c>
      <c r="G305" s="600">
        <f ca="1">IF(AVERAGE(E294:E305)&gt;$BA$68,AVERAGE(E294:E305),$BA$68)</f>
        <v>0.97633333333333328</v>
      </c>
      <c r="H305" s="601">
        <f ca="1">IF(SUMIF(L294:L305,"&gt;0")/COUNT(L294:L305)&gt;$BA$68,SUMIF(L294:L305,"&gt;0")/COUNT(L294:L305),$BA$68)</f>
        <v>0.97633333333333328</v>
      </c>
      <c r="I305" s="592"/>
      <c r="J305" s="593"/>
      <c r="K305" s="572"/>
      <c r="L305" s="593">
        <f ca="1">IF($M305&gt;=0,(1+((TAN(ASIN(($C305-$C303)/(($B305-$B303)*5280))))/0.01)*(IF($B305&gt;=$BA$48,$BC$48+(($BC$49-$BC$48)/$BB$49)*(($B305-$BA$48)/0.05),IF($B305&gt;=$BA$47,$BC$47+(($BC$48-$BC$47)/$BB$48)*(($B305-$BA$47)/0.05),$BC$46))))*AVERAGE(AQ304:AQ305),   1+((TAN(ASIN(($C305-$C303)/(($B305-$B303)*5280))))/0.01)*(IF($B305&gt;=$BA$48,$BD$48+(($BD$49-$BD$48)/$BB$49)*(($B305-$BA$48)/0.05),IF($B305&gt;=$BA$47,$BD$47+(($BD$48-$BD$47)/$BB$48)*(($B305-$BA$47)/0.05),$BD$46))))</f>
        <v>0.97214529493183088</v>
      </c>
      <c r="M305" s="583">
        <f ca="1">C305-C303</f>
        <v>-8.3160000000000309</v>
      </c>
      <c r="N305" s="592"/>
      <c r="O305" s="644"/>
      <c r="P305" s="593"/>
      <c r="Q305" s="572"/>
      <c r="R305" s="593"/>
      <c r="S305" s="583"/>
      <c r="T305" s="593"/>
      <c r="U305" s="572"/>
      <c r="V305" s="594"/>
      <c r="W305" s="583"/>
      <c r="X305" s="593"/>
      <c r="Y305" s="572"/>
      <c r="Z305" s="595"/>
      <c r="AA305" s="583"/>
      <c r="AB305" s="593"/>
      <c r="AC305" s="572"/>
      <c r="AD305" s="595"/>
      <c r="AE305" s="583"/>
      <c r="AF305" s="593"/>
      <c r="AG305" s="596"/>
      <c r="AH305" s="602">
        <f ca="1">(MAX(AW294:AW305)-MIN(AW294:AW305))*0.3048</f>
        <v>0</v>
      </c>
      <c r="AI305" s="602">
        <f ca="1">-(MAX(AX294:AX305)-MIN(AX294:AX305))*0.3048</f>
        <v>-13.940942399999949</v>
      </c>
      <c r="AJ305" s="572"/>
      <c r="AK305" s="597"/>
      <c r="AL305" s="597"/>
      <c r="AM305" s="583"/>
      <c r="AN305" s="89">
        <f t="shared" ca="1" si="87"/>
        <v>13.000000000000167</v>
      </c>
      <c r="AO305" s="90">
        <f t="shared" ca="1" si="88"/>
        <v>260</v>
      </c>
      <c r="AP305" s="90">
        <f ca="1">IF($AO305=1,MATCH(1,$AO306:$AO$533,0),$AP304)</f>
        <v>487</v>
      </c>
      <c r="AQ305" s="594">
        <f t="shared" ca="1" si="89"/>
        <v>1</v>
      </c>
      <c r="AR305" s="594">
        <f t="shared" ca="1" si="95"/>
        <v>-1.5703433367641909E-2</v>
      </c>
      <c r="AS305" s="1">
        <f t="shared" ca="1" si="86"/>
        <v>0</v>
      </c>
      <c r="AT305" s="91">
        <f ca="1">AVERAGE(F305:INDIRECT("F"&amp;(ROW()-AO305+1)))</f>
        <v>-1.5661071249218804E-2</v>
      </c>
      <c r="AU305" s="91">
        <f ca="1">IF(AT305&gt;0,MAX(F305:INDIRECT("F"&amp;(ROW()-AO305+1))),MIN(F305:INDIRECT("F"&amp;(ROW()-AO305+1))))</f>
        <v>-1.575195385570503E-2</v>
      </c>
      <c r="AV305" s="92">
        <f t="shared" ca="1" si="90"/>
        <v>-1072.7639999999885</v>
      </c>
      <c r="AW305" s="92">
        <f t="shared" ca="1" si="91"/>
        <v>0</v>
      </c>
      <c r="AX305" s="92">
        <f t="shared" ca="1" si="92"/>
        <v>-1072.7639999999885</v>
      </c>
    </row>
    <row r="306" spans="1:50" ht="13.5" thickTop="1" x14ac:dyDescent="0.2">
      <c r="A306" s="587"/>
      <c r="B306" s="616">
        <f>'Raw Elevation Data'!F303</f>
        <v>14.950000000000168</v>
      </c>
      <c r="C306" s="616">
        <f ca="1">'Raw Elevation Data'!L303</f>
        <v>1473.0780000000116</v>
      </c>
      <c r="D306" s="588">
        <f t="shared" si="96"/>
        <v>5.0000000000000711E-2</v>
      </c>
      <c r="E306" s="595">
        <f t="shared" ca="1" si="93"/>
        <v>0.97215842156004395</v>
      </c>
      <c r="F306" s="577">
        <f t="shared" ca="1" si="94"/>
        <v>-1.5751953855703597E-2</v>
      </c>
      <c r="G306" s="590"/>
      <c r="H306" s="591"/>
      <c r="I306" s="592"/>
      <c r="J306" s="593"/>
      <c r="K306" s="572"/>
      <c r="L306" s="593"/>
      <c r="M306" s="583"/>
      <c r="N306" s="592"/>
      <c r="O306" s="644"/>
      <c r="P306" s="593"/>
      <c r="Q306" s="572"/>
      <c r="R306" s="593"/>
      <c r="S306" s="583"/>
      <c r="T306" s="593"/>
      <c r="U306" s="572"/>
      <c r="V306" s="594"/>
      <c r="W306" s="583"/>
      <c r="X306" s="593"/>
      <c r="Y306" s="572"/>
      <c r="Z306" s="595"/>
      <c r="AA306" s="583"/>
      <c r="AB306" s="593"/>
      <c r="AC306" s="572"/>
      <c r="AD306" s="595"/>
      <c r="AE306" s="583"/>
      <c r="AF306" s="593"/>
      <c r="AG306" s="596"/>
      <c r="AH306" s="613"/>
      <c r="AI306" s="613"/>
      <c r="AJ306" s="572"/>
      <c r="AK306" s="597"/>
      <c r="AL306" s="597"/>
      <c r="AM306" s="583"/>
      <c r="AN306" s="89">
        <f t="shared" ca="1" si="87"/>
        <v>13.050000000000168</v>
      </c>
      <c r="AO306" s="90">
        <f t="shared" ca="1" si="88"/>
        <v>261</v>
      </c>
      <c r="AP306" s="90">
        <f ca="1">IF($AO306=1,MATCH(1,$AO307:$AO$533,0),$AP305)</f>
        <v>487</v>
      </c>
      <c r="AQ306" s="594">
        <f t="shared" ca="1" si="89"/>
        <v>1</v>
      </c>
      <c r="AR306" s="594">
        <f t="shared" ca="1" si="95"/>
        <v>-1.5703433367641909E-2</v>
      </c>
      <c r="AS306" s="1">
        <f t="shared" ca="1" si="86"/>
        <v>0</v>
      </c>
      <c r="AT306" s="91">
        <f ca="1">AVERAGE(F306:INDIRECT("F"&amp;(ROW()-AO306+1)))</f>
        <v>-1.5661419458439053E-2</v>
      </c>
      <c r="AU306" s="91">
        <f ca="1">IF(AT306&gt;0,MAX(F306:INDIRECT("F"&amp;(ROW()-AO306+1))),MIN(F306:INDIRECT("F"&amp;(ROW()-AO306+1))))</f>
        <v>-1.575195385570503E-2</v>
      </c>
      <c r="AV306" s="92">
        <f t="shared" ca="1" si="90"/>
        <v>-1076.9219999999884</v>
      </c>
      <c r="AW306" s="92">
        <f t="shared" ca="1" si="91"/>
        <v>0</v>
      </c>
      <c r="AX306" s="92">
        <f t="shared" ca="1" si="92"/>
        <v>-1076.9219999999884</v>
      </c>
    </row>
    <row r="307" spans="1:50" x14ac:dyDescent="0.2">
      <c r="A307" s="587"/>
      <c r="B307" s="574">
        <f>'Raw Elevation Data'!F304</f>
        <v>15.000000000000169</v>
      </c>
      <c r="C307" s="575">
        <f ca="1">'Raw Elevation Data'!L304</f>
        <v>1468.9200000000114</v>
      </c>
      <c r="D307" s="576">
        <f t="shared" si="96"/>
        <v>5.0000000000000711E-2</v>
      </c>
      <c r="E307" s="572">
        <f t="shared" ca="1" si="93"/>
        <v>0.97217154818825624</v>
      </c>
      <c r="F307" s="577">
        <f t="shared" ca="1" si="94"/>
        <v>-1.5751953855704028E-2</v>
      </c>
      <c r="G307" s="590"/>
      <c r="H307" s="591"/>
      <c r="I307" s="603"/>
      <c r="J307" s="604">
        <f ca="1">IF(AVERAGE(E288:E307)&gt;$BA$68,AVERAGE(E288:E307),$BA$68)</f>
        <v>0.97633333333333328</v>
      </c>
      <c r="K307" s="572"/>
      <c r="L307" s="582">
        <f ca="1">IF($M307&gt;=0,(1+((TAN(ASIN(($C307-$C305)/(($B307-$B305)*5280))))/0.01)*(IF($B307&gt;=$BA$48,$BC$48+(($BC$49-$BC$48)/$BB$49)*(($B307-$BA$48)/0.05),IF($B307&gt;=$BA$47,$BC$47+(($BC$48-$BC$47)/$BB$48)*(($B307-$BA$47)/0.05),$BC$46))))*AVERAGE(AQ306:AQ307),   1+((TAN(ASIN(($C307-$C305)/(($B307-$B305)*5280))))/0.01)*(IF($B307&gt;=$BA$48,$BD$48+(($BD$49-$BD$48)/$BB$49)*(($B307-$BA$48)/0.05),IF($B307&gt;=$BA$47,$BD$47+(($BD$48-$BD$47)/$BB$48)*(($B307-$BA$47)/0.05),$BD$46))))</f>
        <v>0.97217154818825702</v>
      </c>
      <c r="M307" s="583">
        <f ca="1">C307-C305</f>
        <v>-8.3160000000000309</v>
      </c>
      <c r="N307" s="592"/>
      <c r="O307" s="604">
        <f ca="1">AVERAGE(L289,L291,L293,L295,L297,L299,L301,L303,L305,L307)</f>
        <v>0.97205340853433952</v>
      </c>
      <c r="P307" s="601">
        <f ca="1">IF(AVERAGE(L289,L291,L293,L295,L297,L299,L301,L303,L305,L307)&gt;$BA$68,AVERAGE(L289,L291,L293,L295,L297,L299,L301,L303,L305,L307),$BA$68)</f>
        <v>0.97633333333333328</v>
      </c>
      <c r="Q307" s="572"/>
      <c r="R307" s="582">
        <f ca="1">IF(S307&gt;=0,(1+((TAN(ASIN((C307-C303)/((B307-B303)*5280))))/0.01)*(IF(B303&gt;=$BA$48,$BC$48,IF(B303&gt;=$BA$47,$BC$47,$BC$46))))*AVERAGE(AQ304:AQ307),1+((TAN(ASIN((C307-C303)/((B307-B303)*5280))))/0.01)*(IF(B303&gt;=$BA$48,$BD$48,IF(B303&gt;=$BA$47,$BD$47,$BD$46))))</f>
        <v>0.97164648305973356</v>
      </c>
      <c r="S307" s="583">
        <f ca="1">C307-C303</f>
        <v>-16.632000000000062</v>
      </c>
      <c r="T307" s="601">
        <f ca="1">IF(AVERAGE(R291,R295,R299,R303,R307)&gt;$BA$68,AVERAGE(R291,R295,R299,R303,R307),$BA$68)</f>
        <v>0.97633333333333328</v>
      </c>
      <c r="U307" s="572"/>
      <c r="V307" s="585">
        <f ca="1">IF(W307&gt;=0,(1+((TAN(ASIN((C307-C302)/((B307-B302)*5280))))/0.01)*(IF(B302&gt;=$BA$48,$BC$48,IF(B302&gt;=$BA$47,$BC$47,$BC$46))))*AVERAGE(AQ303:AQ307),1+((TAN(ASIN((C307-C302)/((B307-B302)*5280))))/0.01)*(IF(B302&gt;=$BA$48,$BD$48,IF(B302&gt;=$BA$47,$BD$47,$BD$46))))</f>
        <v>0.97164648305973333</v>
      </c>
      <c r="W307" s="583">
        <f ca="1">C307-C302</f>
        <v>-20.790000000000191</v>
      </c>
      <c r="X307" s="601">
        <f ca="1">IF(AVERAGE(V292,V297,V302,V307)&gt;$BA$68,AVERAGE(V292,V297,V302,V307),$BA$68)</f>
        <v>0.97633333333333328</v>
      </c>
      <c r="Y307" s="572"/>
      <c r="Z307" s="572">
        <f ca="1">IF(AA307&gt;=0,(1+((TAN(ASIN((C307-C297)/((B307-B297)*5280))))/0.01)*(IF(B297&gt;=$BA$48,$BC$48,IF(B297&gt;=$BA$47,$BC$47,$BC$46))))*AVERAGE(AQ298:AQ307),1+((TAN(ASIN((C307-C297)/((B307-B297)*5280))))/0.01)*(IF(B297&gt;=$BA$48,$BD$48,IF(B297&gt;=$BA$47,$BD$47,$BD$46))))</f>
        <v>0.97164648305973378</v>
      </c>
      <c r="AA307" s="583">
        <f ca="1">C307-C297</f>
        <v>-41.5799999999997</v>
      </c>
      <c r="AB307" s="601">
        <f ca="1">IF(AVERAGE(Z307,Z297)&gt;$BA$68,AVERAGE(Z307,Z297),$BA$68)</f>
        <v>0.97633333333333328</v>
      </c>
      <c r="AC307" s="572"/>
      <c r="AD307" s="572">
        <f ca="1">IF(AE307&gt;=0,(1+((TAN(ASIN((C307-C287)/((B307-B287)*5280))))/0.01)*(IF(B287&gt;=$BA$48,$BC$48,IF(B287&gt;=$BA$47,$BC$47,$BC$46))))*AVERAGE(AQ288:AQ307),1+((TAN(ASIN((C307-C287)/((B307-B287)*5280))))/0.01)*(IF(B287&gt;=$BA$48,$BD$48,IF(B287&gt;=$BA$47,$BD$47,$BD$46))))</f>
        <v>0.97164648305973389</v>
      </c>
      <c r="AE307" s="583">
        <f ca="1">C307-C287</f>
        <v>-83.159999999999172</v>
      </c>
      <c r="AF307" s="601">
        <f ca="1">IF(AD307&gt;$BA$68,AD307,$BA$68)</f>
        <v>0.97633333333333328</v>
      </c>
      <c r="AG307" s="586"/>
      <c r="AH307" s="594"/>
      <c r="AI307" s="594"/>
      <c r="AJ307" s="572"/>
      <c r="AK307" s="605">
        <f ca="1">MAX(AW287:AW307)-MIN(AW287:AW307)</f>
        <v>0</v>
      </c>
      <c r="AL307" s="605">
        <f ca="1">-(MAX(AX287:AX307)-MIN(AX287:AX307))</f>
        <v>-83.159999999999172</v>
      </c>
      <c r="AM307" s="583"/>
      <c r="AN307" s="89">
        <f t="shared" ca="1" si="87"/>
        <v>13.100000000000168</v>
      </c>
      <c r="AO307" s="90">
        <f t="shared" ca="1" si="88"/>
        <v>262</v>
      </c>
      <c r="AP307" s="90">
        <f ca="1">IF($AO307=1,MATCH(1,$AO308:$AO$533,0),$AP306)</f>
        <v>487</v>
      </c>
      <c r="AQ307" s="594">
        <f t="shared" ca="1" si="89"/>
        <v>1</v>
      </c>
      <c r="AR307" s="594">
        <f t="shared" ca="1" si="95"/>
        <v>-1.5703433367641909E-2</v>
      </c>
      <c r="AS307" s="1">
        <f t="shared" ca="1" si="86"/>
        <v>0</v>
      </c>
      <c r="AT307" s="91">
        <f ca="1">AVERAGE(F307:INDIRECT("F"&amp;(ROW()-AO307+1)))</f>
        <v>-1.5661765009573652E-2</v>
      </c>
      <c r="AU307" s="91">
        <f ca="1">IF(AT307&gt;0,MAX(F307:INDIRECT("F"&amp;(ROW()-AO307+1))),MIN(F307:INDIRECT("F"&amp;(ROW()-AO307+1))))</f>
        <v>-1.575195385570503E-2</v>
      </c>
      <c r="AV307" s="92">
        <f t="shared" ca="1" si="90"/>
        <v>-1081.0799999999886</v>
      </c>
      <c r="AW307" s="92">
        <f t="shared" ca="1" si="91"/>
        <v>0</v>
      </c>
      <c r="AX307" s="92">
        <f t="shared" ca="1" si="92"/>
        <v>-1081.0799999999886</v>
      </c>
    </row>
    <row r="308" spans="1:50" x14ac:dyDescent="0.2">
      <c r="A308" s="587"/>
      <c r="B308" s="588">
        <f>'Raw Elevation Data'!F305</f>
        <v>15.050000000000169</v>
      </c>
      <c r="C308" s="588">
        <f ca="1">'Raw Elevation Data'!L305</f>
        <v>1464.7620000000113</v>
      </c>
      <c r="D308" s="588">
        <f t="shared" si="96"/>
        <v>5.0000000000000711E-2</v>
      </c>
      <c r="E308" s="595">
        <f t="shared" ca="1" si="93"/>
        <v>0.97218467481647086</v>
      </c>
      <c r="F308" s="577">
        <f t="shared" ca="1" si="94"/>
        <v>-1.5751953855703167E-2</v>
      </c>
      <c r="G308" s="590"/>
      <c r="H308" s="591"/>
      <c r="I308" s="592"/>
      <c r="J308" s="593"/>
      <c r="K308" s="572"/>
      <c r="L308" s="593"/>
      <c r="M308" s="583"/>
      <c r="N308" s="592"/>
      <c r="O308" s="644"/>
      <c r="P308" s="593">
        <f ca="1">IF($M308&gt;=0,(1+((TAN(ASIN(($C308-$C306)/(($B308-$B306)*5280))))/0.01)*(IF($B308&gt;=$BA$48,$BC$48+(($BC$49-$BC$48)/$BB$49)*(($B308-$BA$48)/0.05),IF($B308&gt;=$BA$47,$BC$47+(($BC$48-$BC$47)/$BB$48)*(($B308-$BA$47)/0.05),$BC$46))))*AVERAGE(AU307:AU308),   1+((TAN(ASIN(($C308-$C306)/(($B308-$B306)*5280))))/0.01)*(IF($B308&gt;=$BA$48,$BD$48+(($BD$49-$BD$48)/$BB$49)*(($B308-$BA$48)/0.05),IF($B308&gt;=$BA$47,$BD$47+(($BD$48-$BD$47)/$BB$48)*(($B308-$BA$47)/0.05),$BD$46))))</f>
        <v>-1.4805980914042085E-2</v>
      </c>
      <c r="Q308" s="572"/>
      <c r="R308" s="593"/>
      <c r="S308" s="583"/>
      <c r="T308" s="593"/>
      <c r="U308" s="572"/>
      <c r="V308" s="594"/>
      <c r="W308" s="583"/>
      <c r="X308" s="593"/>
      <c r="Y308" s="572"/>
      <c r="Z308" s="595"/>
      <c r="AA308" s="583"/>
      <c r="AB308" s="593"/>
      <c r="AC308" s="572"/>
      <c r="AD308" s="595"/>
      <c r="AE308" s="583"/>
      <c r="AF308" s="593"/>
      <c r="AG308" s="596"/>
      <c r="AH308" s="613"/>
      <c r="AI308" s="613"/>
      <c r="AJ308" s="572"/>
      <c r="AK308" s="597"/>
      <c r="AL308" s="597"/>
      <c r="AM308" s="583"/>
      <c r="AN308" s="89">
        <f t="shared" ca="1" si="87"/>
        <v>13.150000000000169</v>
      </c>
      <c r="AO308" s="90">
        <f t="shared" ca="1" si="88"/>
        <v>263</v>
      </c>
      <c r="AP308" s="90">
        <f ca="1">IF($AO308=1,MATCH(1,$AO309:$AO$533,0),$AP307)</f>
        <v>487</v>
      </c>
      <c r="AQ308" s="594">
        <f t="shared" ca="1" si="89"/>
        <v>1</v>
      </c>
      <c r="AR308" s="594">
        <f t="shared" ca="1" si="95"/>
        <v>-1.5703433367641909E-2</v>
      </c>
      <c r="AS308" s="1">
        <f t="shared" ca="1" si="86"/>
        <v>0</v>
      </c>
      <c r="AT308" s="91">
        <f ca="1">AVERAGE(F308:INDIRECT("F"&amp;(ROW()-AO308+1)))</f>
        <v>-1.5662107932942967E-2</v>
      </c>
      <c r="AU308" s="91">
        <f ca="1">IF(AT308&gt;0,MAX(F308:INDIRECT("F"&amp;(ROW()-AO308+1))),MIN(F308:INDIRECT("F"&amp;(ROW()-AO308+1))))</f>
        <v>-1.575195385570503E-2</v>
      </c>
      <c r="AV308" s="92">
        <f t="shared" ca="1" si="90"/>
        <v>-1085.2379999999887</v>
      </c>
      <c r="AW308" s="92">
        <f t="shared" ca="1" si="91"/>
        <v>0</v>
      </c>
      <c r="AX308" s="92">
        <f t="shared" ca="1" si="92"/>
        <v>-1085.2379999999887</v>
      </c>
    </row>
    <row r="309" spans="1:50" x14ac:dyDescent="0.2">
      <c r="A309" s="587"/>
      <c r="B309" s="588">
        <f>'Raw Elevation Data'!F306</f>
        <v>15.10000000000017</v>
      </c>
      <c r="C309" s="588">
        <f ca="1">'Raw Elevation Data'!L306</f>
        <v>1460.6040000000116</v>
      </c>
      <c r="D309" s="588">
        <f t="shared" si="96"/>
        <v>5.0000000000000711E-2</v>
      </c>
      <c r="E309" s="595">
        <f t="shared" ca="1" si="93"/>
        <v>0.97219780144468548</v>
      </c>
      <c r="F309" s="577">
        <f t="shared" ca="1" si="94"/>
        <v>-1.5751953855702307E-2</v>
      </c>
      <c r="G309" s="590"/>
      <c r="H309" s="591"/>
      <c r="I309" s="592"/>
      <c r="J309" s="593"/>
      <c r="K309" s="572"/>
      <c r="L309" s="593">
        <f ca="1">IF($M309&gt;=0,(1+((TAN(ASIN(($C309-$C307)/(($B309-$B307)*5280))))/0.01)*(IF($B309&gt;=$BA$48,$BC$48+(($BC$49-$BC$48)/$BB$49)*(($B309-$BA$48)/0.05),IF($B309&gt;=$BA$47,$BC$47+(($BC$48-$BC$47)/$BB$48)*(($B309-$BA$47)/0.05),$BC$46))))*AVERAGE(AQ308:AQ309),   1+((TAN(ASIN(($C309-$C307)/(($B309-$B307)*5280))))/0.01)*(IF($B309&gt;=$BA$48,$BD$48+(($BD$49-$BD$48)/$BB$49)*(($B309-$BA$48)/0.05),IF($B309&gt;=$BA$47,$BD$47+(($BD$48-$BD$47)/$BB$48)*(($B309-$BA$47)/0.05),$BD$46))))</f>
        <v>0.97219780144468393</v>
      </c>
      <c r="M309" s="583">
        <f ca="1">C309-C307</f>
        <v>-8.3159999999998035</v>
      </c>
      <c r="N309" s="592"/>
      <c r="O309" s="644"/>
      <c r="P309" s="593"/>
      <c r="Q309" s="572"/>
      <c r="R309" s="593"/>
      <c r="S309" s="583"/>
      <c r="T309" s="593"/>
      <c r="U309" s="572"/>
      <c r="V309" s="594"/>
      <c r="W309" s="583"/>
      <c r="X309" s="593"/>
      <c r="Y309" s="572"/>
      <c r="Z309" s="595"/>
      <c r="AA309" s="583"/>
      <c r="AB309" s="593"/>
      <c r="AC309" s="572"/>
      <c r="AD309" s="595"/>
      <c r="AE309" s="583"/>
      <c r="AF309" s="593"/>
      <c r="AG309" s="596"/>
      <c r="AH309" s="613"/>
      <c r="AI309" s="613"/>
      <c r="AJ309" s="572"/>
      <c r="AK309" s="597"/>
      <c r="AL309" s="597"/>
      <c r="AM309" s="583"/>
      <c r="AN309" s="89">
        <f t="shared" ca="1" si="87"/>
        <v>13.20000000000017</v>
      </c>
      <c r="AO309" s="90">
        <f t="shared" ca="1" si="88"/>
        <v>264</v>
      </c>
      <c r="AP309" s="90">
        <f ca="1">IF($AO309=1,MATCH(1,$AO310:$AO$533,0),$AP308)</f>
        <v>487</v>
      </c>
      <c r="AQ309" s="594">
        <f t="shared" ca="1" si="89"/>
        <v>1</v>
      </c>
      <c r="AR309" s="594">
        <f t="shared" ca="1" si="95"/>
        <v>-1.5703433367641909E-2</v>
      </c>
      <c r="AS309" s="1">
        <f t="shared" ca="1" si="86"/>
        <v>0</v>
      </c>
      <c r="AT309" s="91">
        <f ca="1">AVERAGE(F309:INDIRECT("F"&amp;(ROW()-AO309+1)))</f>
        <v>-1.5662448258407964E-2</v>
      </c>
      <c r="AU309" s="91">
        <f ca="1">IF(AT309&gt;0,MAX(F309:INDIRECT("F"&amp;(ROW()-AO309+1))),MIN(F309:INDIRECT("F"&amp;(ROW()-AO309+1))))</f>
        <v>-1.575195385570503E-2</v>
      </c>
      <c r="AV309" s="92">
        <f t="shared" ca="1" si="90"/>
        <v>-1089.3959999999884</v>
      </c>
      <c r="AW309" s="92">
        <f t="shared" ca="1" si="91"/>
        <v>0</v>
      </c>
      <c r="AX309" s="92">
        <f t="shared" ca="1" si="92"/>
        <v>-1089.3959999999884</v>
      </c>
    </row>
    <row r="310" spans="1:50" x14ac:dyDescent="0.2">
      <c r="A310" s="587"/>
      <c r="B310" s="588">
        <f>'Raw Elevation Data'!F307</f>
        <v>15.150000000000171</v>
      </c>
      <c r="C310" s="588">
        <f ca="1">'Raw Elevation Data'!L307</f>
        <v>1456.446000000012</v>
      </c>
      <c r="D310" s="588">
        <f t="shared" si="96"/>
        <v>5.0000000000000711E-2</v>
      </c>
      <c r="E310" s="595">
        <f t="shared" ca="1" si="93"/>
        <v>0.97221092807289633</v>
      </c>
      <c r="F310" s="577">
        <f t="shared" ca="1" si="94"/>
        <v>-1.5751953855703597E-2</v>
      </c>
      <c r="G310" s="590"/>
      <c r="H310" s="591"/>
      <c r="I310" s="592"/>
      <c r="J310" s="593"/>
      <c r="K310" s="572"/>
      <c r="L310" s="593"/>
      <c r="M310" s="583"/>
      <c r="N310" s="592"/>
      <c r="O310" s="644"/>
      <c r="P310" s="593">
        <f ca="1">IF($M310&gt;=0,(1+((TAN(ASIN(($C310-$C308)/(($B310-$B308)*5280))))/0.01)*(IF($B310&gt;=$BA$48,$BC$48+(($BC$49-$BC$48)/$BB$49)*(($B310-$BA$48)/0.05),IF($B310&gt;=$BA$47,$BC$47+(($BC$48-$BC$47)/$BB$48)*(($B310-$BA$47)/0.05),$BC$46))))*AVERAGE(AU309:AU310),   1+((TAN(ASIN(($C310-$C308)/(($B310-$B308)*5280))))/0.01)*(IF($B310&gt;=$BA$48,$BD$48+(($BD$49-$BD$48)/$BB$49)*(($B310-$BA$48)/0.05),IF($B310&gt;=$BA$47,$BD$47+(($BD$48-$BD$47)/$BB$48)*(($B310-$BA$47)/0.05),$BD$46))))</f>
        <v>-1.4799777812785384E-2</v>
      </c>
      <c r="Q310" s="572"/>
      <c r="R310" s="593"/>
      <c r="S310" s="583"/>
      <c r="T310" s="593"/>
      <c r="U310" s="572"/>
      <c r="V310" s="594"/>
      <c r="W310" s="583"/>
      <c r="X310" s="593"/>
      <c r="Y310" s="572"/>
      <c r="Z310" s="595"/>
      <c r="AA310" s="583"/>
      <c r="AB310" s="593"/>
      <c r="AC310" s="572"/>
      <c r="AD310" s="595"/>
      <c r="AE310" s="583"/>
      <c r="AF310" s="593"/>
      <c r="AG310" s="596"/>
      <c r="AH310" s="613"/>
      <c r="AI310" s="613"/>
      <c r="AJ310" s="572"/>
      <c r="AK310" s="597"/>
      <c r="AL310" s="597"/>
      <c r="AM310" s="583"/>
      <c r="AN310" s="89">
        <f t="shared" ca="1" si="87"/>
        <v>13.250000000000171</v>
      </c>
      <c r="AO310" s="90">
        <f t="shared" ca="1" si="88"/>
        <v>265</v>
      </c>
      <c r="AP310" s="90">
        <f ca="1">IF($AO310=1,MATCH(1,$AO311:$AO$533,0),$AP309)</f>
        <v>487</v>
      </c>
      <c r="AQ310" s="594">
        <f t="shared" ca="1" si="89"/>
        <v>1</v>
      </c>
      <c r="AR310" s="594">
        <f t="shared" ca="1" si="95"/>
        <v>-1.5703433367641909E-2</v>
      </c>
      <c r="AS310" s="1">
        <f t="shared" ca="1" si="86"/>
        <v>0</v>
      </c>
      <c r="AT310" s="91">
        <f ca="1">AVERAGE(F310:INDIRECT("F"&amp;(ROW()-AO310+1)))</f>
        <v>-1.5662786015378894E-2</v>
      </c>
      <c r="AU310" s="91">
        <f ca="1">IF(AT310&gt;0,MAX(F310:INDIRECT("F"&amp;(ROW()-AO310+1))),MIN(F310:INDIRECT("F"&amp;(ROW()-AO310+1))))</f>
        <v>-1.575195385570503E-2</v>
      </c>
      <c r="AV310" s="92">
        <f t="shared" ca="1" si="90"/>
        <v>-1093.553999999988</v>
      </c>
      <c r="AW310" s="92">
        <f t="shared" ca="1" si="91"/>
        <v>0</v>
      </c>
      <c r="AX310" s="92">
        <f t="shared" ca="1" si="92"/>
        <v>-1093.553999999988</v>
      </c>
    </row>
    <row r="311" spans="1:50" x14ac:dyDescent="0.2">
      <c r="A311" s="587"/>
      <c r="B311" s="588">
        <f>'Raw Elevation Data'!F308</f>
        <v>15.200000000000172</v>
      </c>
      <c r="C311" s="588">
        <f ca="1">'Raw Elevation Data'!L308</f>
        <v>1452.2880000000116</v>
      </c>
      <c r="D311" s="588">
        <f t="shared" si="96"/>
        <v>5.0000000000000711E-2</v>
      </c>
      <c r="E311" s="595">
        <f t="shared" ca="1" si="93"/>
        <v>0.97222405470110784</v>
      </c>
      <c r="F311" s="577">
        <f t="shared" ca="1" si="94"/>
        <v>-1.5751953855704461E-2</v>
      </c>
      <c r="G311" s="590"/>
      <c r="H311" s="591"/>
      <c r="I311" s="592"/>
      <c r="J311" s="593"/>
      <c r="K311" s="572"/>
      <c r="L311" s="593">
        <f ca="1">IF($M311&gt;=0,(1+((TAN(ASIN(($C311-$C309)/(($B311-$B309)*5280))))/0.01)*(IF($B311&gt;=$BA$48,$BC$48+(($BC$49-$BC$48)/$BB$49)*(($B311-$BA$48)/0.05),IF($B311&gt;=$BA$47,$BC$47+(($BC$48-$BC$47)/$BB$48)*(($B311-$BA$47)/0.05),$BC$46))))*AVERAGE(AQ310:AQ311),   1+((TAN(ASIN(($C311-$C309)/(($B311-$B309)*5280))))/0.01)*(IF($B311&gt;=$BA$48,$BD$48+(($BD$49-$BD$48)/$BB$49)*(($B311-$BA$48)/0.05),IF($B311&gt;=$BA$47,$BD$47+(($BD$48-$BD$47)/$BB$48)*(($B311-$BA$47)/0.05),$BD$46))))</f>
        <v>0.9722240547011094</v>
      </c>
      <c r="M311" s="583">
        <f ca="1">C311-C309</f>
        <v>-8.3160000000000309</v>
      </c>
      <c r="N311" s="592"/>
      <c r="O311" s="644"/>
      <c r="P311" s="593"/>
      <c r="Q311" s="572"/>
      <c r="R311" s="593">
        <f ca="1">IF(S311&gt;=0,(1+((TAN(ASIN((C311-C307)/((B311-B307)*5280))))/0.01)*(IF(B307&gt;=$BA$48,$BC$48,IF(B307&gt;=$BA$47,$BC$47,$BC$46))))*AVERAGE(AQ308:AQ311),1+((TAN(ASIN((C311-C307)/((B311-B307)*5280))))/0.01)*(IF(B307&gt;=$BA$48,$BD$48,IF(B307&gt;=$BA$47,$BD$47,$BD$46))))</f>
        <v>0.97164648305973389</v>
      </c>
      <c r="S311" s="583">
        <f ca="1">C311-C307</f>
        <v>-16.631999999999834</v>
      </c>
      <c r="T311" s="593"/>
      <c r="U311" s="572"/>
      <c r="V311" s="594"/>
      <c r="W311" s="583"/>
      <c r="X311" s="593"/>
      <c r="Y311" s="572"/>
      <c r="Z311" s="595"/>
      <c r="AA311" s="583"/>
      <c r="AB311" s="593"/>
      <c r="AC311" s="572"/>
      <c r="AD311" s="595"/>
      <c r="AE311" s="583"/>
      <c r="AF311" s="593"/>
      <c r="AG311" s="596"/>
      <c r="AH311" s="613"/>
      <c r="AI311" s="613"/>
      <c r="AJ311" s="572"/>
      <c r="AK311" s="597"/>
      <c r="AL311" s="597"/>
      <c r="AM311" s="583"/>
      <c r="AN311" s="89">
        <f t="shared" ca="1" si="87"/>
        <v>13.300000000000171</v>
      </c>
      <c r="AO311" s="90">
        <f t="shared" ca="1" si="88"/>
        <v>266</v>
      </c>
      <c r="AP311" s="90">
        <f ca="1">IF($AO311=1,MATCH(1,$AO312:$AO$533,0),$AP310)</f>
        <v>487</v>
      </c>
      <c r="AQ311" s="594">
        <f t="shared" ca="1" si="89"/>
        <v>1</v>
      </c>
      <c r="AR311" s="594">
        <f t="shared" ca="1" si="95"/>
        <v>-1.5703433367641909E-2</v>
      </c>
      <c r="AS311" s="1">
        <f t="shared" ca="1" si="86"/>
        <v>0</v>
      </c>
      <c r="AT311" s="91">
        <f ca="1">AVERAGE(F311:INDIRECT("F"&amp;(ROW()-AO311+1)))</f>
        <v>-1.5663121232823724E-2</v>
      </c>
      <c r="AU311" s="91">
        <f ca="1">IF(AT311&gt;0,MAX(F311:INDIRECT("F"&amp;(ROW()-AO311+1))),MIN(F311:INDIRECT("F"&amp;(ROW()-AO311+1))))</f>
        <v>-1.575195385570503E-2</v>
      </c>
      <c r="AV311" s="92">
        <f t="shared" ca="1" si="90"/>
        <v>-1097.7119999999884</v>
      </c>
      <c r="AW311" s="92">
        <f t="shared" ca="1" si="91"/>
        <v>0</v>
      </c>
      <c r="AX311" s="92">
        <f t="shared" ca="1" si="92"/>
        <v>-1097.7119999999884</v>
      </c>
    </row>
    <row r="312" spans="1:50" x14ac:dyDescent="0.2">
      <c r="A312" s="587"/>
      <c r="B312" s="588">
        <f>'Raw Elevation Data'!F309</f>
        <v>15.250000000000172</v>
      </c>
      <c r="C312" s="588">
        <f ca="1">'Raw Elevation Data'!L309</f>
        <v>1448.1300000000115</v>
      </c>
      <c r="D312" s="588">
        <f t="shared" si="96"/>
        <v>5.0000000000000711E-2</v>
      </c>
      <c r="E312" s="595">
        <f t="shared" ca="1" si="93"/>
        <v>0.97223718132932324</v>
      </c>
      <c r="F312" s="577">
        <f t="shared" ca="1" si="94"/>
        <v>-1.5751953855703167E-2</v>
      </c>
      <c r="G312" s="590"/>
      <c r="H312" s="591"/>
      <c r="I312" s="592"/>
      <c r="J312" s="593"/>
      <c r="K312" s="572"/>
      <c r="L312" s="593"/>
      <c r="M312" s="583"/>
      <c r="N312" s="592"/>
      <c r="O312" s="644"/>
      <c r="P312" s="593">
        <f ca="1">IF($M312&gt;=0,(1+((TAN(ASIN(($C312-$C310)/(($B312-$B310)*5280))))/0.01)*(IF($B312&gt;=$BA$48,$BC$48+(($BC$49-$BC$48)/$BB$49)*(($B312-$BA$48)/0.05),IF($B312&gt;=$BA$47,$BC$47+(($BC$48-$BC$47)/$BB$48)*(($B312-$BA$47)/0.05),$BC$46))))*AVERAGE(AU311:AU312),   1+((TAN(ASIN(($C312-$C310)/(($B312-$B310)*5280))))/0.01)*(IF($B312&gt;=$BA$48,$BD$48+(($BD$49-$BD$48)/$BB$49)*(($B312-$BA$48)/0.05),IF($B312&gt;=$BA$47,$BD$47+(($BD$48-$BD$47)/$BB$48)*(($B312-$BA$47)/0.05),$BD$46))))</f>
        <v>-1.4793574711528448E-2</v>
      </c>
      <c r="Q312" s="572"/>
      <c r="R312" s="593"/>
      <c r="S312" s="583"/>
      <c r="T312" s="593"/>
      <c r="U312" s="572"/>
      <c r="V312" s="594">
        <f ca="1">IF(W312&gt;=0,(1+((TAN(ASIN((C312-C307)/((B312-B307)*5280))))/0.01)*(IF(B307&gt;=$BA$48,$BC$48,IF(B307&gt;=$BA$47,$BC$47,$BC$46))))*AVERAGE(AQ308:AQ312),1+((TAN(ASIN((C312-C307)/((B312-B307)*5280))))/0.01)*(IF(B307&gt;=$BA$48,$BD$48,IF(B307&gt;=$BA$47,$BD$47,$BD$46))))</f>
        <v>0.97164648305973367</v>
      </c>
      <c r="W312" s="583">
        <f ca="1">C312-C307</f>
        <v>-20.789999999999964</v>
      </c>
      <c r="X312" s="593"/>
      <c r="Y312" s="572"/>
      <c r="Z312" s="595"/>
      <c r="AA312" s="583"/>
      <c r="AB312" s="593"/>
      <c r="AC312" s="572"/>
      <c r="AD312" s="595"/>
      <c r="AE312" s="583"/>
      <c r="AF312" s="593"/>
      <c r="AG312" s="596"/>
      <c r="AH312" s="613"/>
      <c r="AI312" s="613"/>
      <c r="AJ312" s="572"/>
      <c r="AK312" s="597"/>
      <c r="AL312" s="597"/>
      <c r="AM312" s="583"/>
      <c r="AN312" s="89">
        <f t="shared" ca="1" si="87"/>
        <v>13.350000000000172</v>
      </c>
      <c r="AO312" s="90">
        <f t="shared" ca="1" si="88"/>
        <v>267</v>
      </c>
      <c r="AP312" s="90">
        <f ca="1">IF($AO312=1,MATCH(1,$AO313:$AO$533,0),$AP311)</f>
        <v>487</v>
      </c>
      <c r="AQ312" s="594">
        <f t="shared" ca="1" si="89"/>
        <v>1</v>
      </c>
      <c r="AR312" s="594">
        <f t="shared" ca="1" si="95"/>
        <v>-1.5703433367641909E-2</v>
      </c>
      <c r="AS312" s="1">
        <f t="shared" ca="1" si="86"/>
        <v>0</v>
      </c>
      <c r="AT312" s="91">
        <f ca="1">AVERAGE(F312:INDIRECT("F"&amp;(ROW()-AO312+1)))</f>
        <v>-1.5663453939276459E-2</v>
      </c>
      <c r="AU312" s="91">
        <f ca="1">IF(AT312&gt;0,MAX(F312:INDIRECT("F"&amp;(ROW()-AO312+1))),MIN(F312:INDIRECT("F"&amp;(ROW()-AO312+1))))</f>
        <v>-1.575195385570503E-2</v>
      </c>
      <c r="AV312" s="92">
        <f t="shared" ca="1" si="90"/>
        <v>-1101.8699999999885</v>
      </c>
      <c r="AW312" s="92">
        <f t="shared" ca="1" si="91"/>
        <v>0</v>
      </c>
      <c r="AX312" s="92">
        <f t="shared" ca="1" si="92"/>
        <v>-1101.8699999999885</v>
      </c>
    </row>
    <row r="313" spans="1:50" x14ac:dyDescent="0.2">
      <c r="A313" s="587"/>
      <c r="B313" s="588">
        <f>'Raw Elevation Data'!F310</f>
        <v>15.300000000000173</v>
      </c>
      <c r="C313" s="588">
        <f ca="1">'Raw Elevation Data'!L310</f>
        <v>1443.9720000000118</v>
      </c>
      <c r="D313" s="588">
        <f t="shared" si="96"/>
        <v>5.0000000000000711E-2</v>
      </c>
      <c r="E313" s="595">
        <f t="shared" ca="1" si="93"/>
        <v>0.97225030795753709</v>
      </c>
      <c r="F313" s="577">
        <f t="shared" ca="1" si="94"/>
        <v>-1.5751953855702737E-2</v>
      </c>
      <c r="G313" s="590"/>
      <c r="H313" s="591"/>
      <c r="I313" s="592"/>
      <c r="J313" s="593"/>
      <c r="K313" s="572"/>
      <c r="L313" s="593">
        <f ca="1">IF($M313&gt;=0,(1+((TAN(ASIN(($C313-$C311)/(($B313-$B311)*5280))))/0.01)*(IF($B313&gt;=$BA$48,$BC$48+(($BC$49-$BC$48)/$BB$49)*(($B313-$BA$48)/0.05),IF($B313&gt;=$BA$47,$BC$47+(($BC$48-$BC$47)/$BB$48)*(($B313-$BA$47)/0.05),$BC$46))))*AVERAGE(AQ312:AQ313),   1+((TAN(ASIN(($C313-$C311)/(($B313-$B311)*5280))))/0.01)*(IF($B313&gt;=$BA$48,$BD$48+(($BD$49-$BD$48)/$BB$49)*(($B313-$BA$48)/0.05),IF($B313&gt;=$BA$47,$BD$47+(($BD$48-$BD$47)/$BB$48)*(($B313-$BA$47)/0.05),$BD$46))))</f>
        <v>0.97225030795753631</v>
      </c>
      <c r="M313" s="583">
        <f ca="1">C313-C311</f>
        <v>-8.3159999999998035</v>
      </c>
      <c r="N313" s="592"/>
      <c r="O313" s="644"/>
      <c r="P313" s="593"/>
      <c r="Q313" s="572"/>
      <c r="R313" s="593"/>
      <c r="S313" s="583"/>
      <c r="T313" s="593"/>
      <c r="U313" s="572"/>
      <c r="V313" s="594"/>
      <c r="W313" s="583"/>
      <c r="X313" s="593"/>
      <c r="Y313" s="572"/>
      <c r="Z313" s="595"/>
      <c r="AA313" s="583"/>
      <c r="AB313" s="593"/>
      <c r="AC313" s="572"/>
      <c r="AD313" s="595"/>
      <c r="AE313" s="583"/>
      <c r="AF313" s="593"/>
      <c r="AG313" s="596"/>
      <c r="AH313" s="613"/>
      <c r="AI313" s="613"/>
      <c r="AJ313" s="572"/>
      <c r="AK313" s="597"/>
      <c r="AL313" s="597"/>
      <c r="AM313" s="583"/>
      <c r="AN313" s="89">
        <f t="shared" ca="1" si="87"/>
        <v>13.400000000000173</v>
      </c>
      <c r="AO313" s="90">
        <f t="shared" ca="1" si="88"/>
        <v>268</v>
      </c>
      <c r="AP313" s="90">
        <f ca="1">IF($AO313=1,MATCH(1,$AO314:$AO$533,0),$AP312)</f>
        <v>487</v>
      </c>
      <c r="AQ313" s="594">
        <f t="shared" ca="1" si="89"/>
        <v>1</v>
      </c>
      <c r="AR313" s="594">
        <f t="shared" ca="1" si="95"/>
        <v>-1.5703433367641909E-2</v>
      </c>
      <c r="AS313" s="1">
        <f t="shared" ca="1" si="86"/>
        <v>0</v>
      </c>
      <c r="AT313" s="91">
        <f ca="1">AVERAGE(F313:INDIRECT("F"&amp;(ROW()-AO313+1)))</f>
        <v>-1.5663784162845213E-2</v>
      </c>
      <c r="AU313" s="91">
        <f ca="1">IF(AT313&gt;0,MAX(F313:INDIRECT("F"&amp;(ROW()-AO313+1))),MIN(F313:INDIRECT("F"&amp;(ROW()-AO313+1))))</f>
        <v>-1.575195385570503E-2</v>
      </c>
      <c r="AV313" s="92">
        <f t="shared" ca="1" si="90"/>
        <v>-1106.0279999999882</v>
      </c>
      <c r="AW313" s="92">
        <f t="shared" ca="1" si="91"/>
        <v>0</v>
      </c>
      <c r="AX313" s="92">
        <f t="shared" ca="1" si="92"/>
        <v>-1106.0279999999882</v>
      </c>
    </row>
    <row r="314" spans="1:50" x14ac:dyDescent="0.2">
      <c r="A314" s="587"/>
      <c r="B314" s="588">
        <f>'Raw Elevation Data'!F311</f>
        <v>15.350000000000174</v>
      </c>
      <c r="C314" s="588">
        <f ca="1">'Raw Elevation Data'!L311</f>
        <v>1439.8140000000119</v>
      </c>
      <c r="D314" s="588">
        <f t="shared" si="96"/>
        <v>5.0000000000000711E-2</v>
      </c>
      <c r="E314" s="595">
        <f t="shared" ca="1" si="93"/>
        <v>0.9722634345857486</v>
      </c>
      <c r="F314" s="577">
        <f t="shared" ca="1" si="94"/>
        <v>-1.5751953855703597E-2</v>
      </c>
      <c r="G314" s="590"/>
      <c r="H314" s="591"/>
      <c r="I314" s="592"/>
      <c r="J314" s="593"/>
      <c r="K314" s="572"/>
      <c r="L314" s="593"/>
      <c r="M314" s="583"/>
      <c r="N314" s="592"/>
      <c r="O314" s="644"/>
      <c r="P314" s="593">
        <f ca="1">IF($M314&gt;=0,(1+((TAN(ASIN(($C314-$C312)/(($B314-$B312)*5280))))/0.01)*(IF($B314&gt;=$BA$48,$BC$48+(($BC$49-$BC$48)/$BB$49)*(($B314-$BA$48)/0.05),IF($B314&gt;=$BA$47,$BC$47+(($BC$48-$BC$47)/$BB$48)*(($B314-$BA$47)/0.05),$BC$46))))*AVERAGE(AU313:AU314),   1+((TAN(ASIN(($C314-$C312)/(($B314-$B312)*5280))))/0.01)*(IF($B314&gt;=$BA$48,$BD$48+(($BD$49-$BD$48)/$BB$49)*(($B314-$BA$48)/0.05),IF($B314&gt;=$BA$47,$BD$47+(($BD$48-$BD$47)/$BB$48)*(($B314-$BA$47)/0.05),$BD$46))))</f>
        <v>-1.4787371610271747E-2</v>
      </c>
      <c r="Q314" s="572"/>
      <c r="R314" s="593"/>
      <c r="S314" s="583"/>
      <c r="T314" s="593"/>
      <c r="U314" s="572"/>
      <c r="V314" s="594"/>
      <c r="W314" s="583"/>
      <c r="X314" s="593"/>
      <c r="Y314" s="572"/>
      <c r="Z314" s="595"/>
      <c r="AA314" s="583"/>
      <c r="AB314" s="593"/>
      <c r="AC314" s="572"/>
      <c r="AD314" s="595"/>
      <c r="AE314" s="583"/>
      <c r="AF314" s="593"/>
      <c r="AG314" s="596"/>
      <c r="AH314" s="613"/>
      <c r="AI314" s="613"/>
      <c r="AJ314" s="572"/>
      <c r="AK314" s="597"/>
      <c r="AL314" s="597"/>
      <c r="AM314" s="583"/>
      <c r="AN314" s="89">
        <f t="shared" ca="1" si="87"/>
        <v>13.450000000000173</v>
      </c>
      <c r="AO314" s="90">
        <f t="shared" ca="1" si="88"/>
        <v>269</v>
      </c>
      <c r="AP314" s="90">
        <f ca="1">IF($AO314=1,MATCH(1,$AO315:$AO$533,0),$AP313)</f>
        <v>487</v>
      </c>
      <c r="AQ314" s="594">
        <f t="shared" ca="1" si="89"/>
        <v>1</v>
      </c>
      <c r="AR314" s="594">
        <f t="shared" ca="1" si="95"/>
        <v>-1.5703433367641909E-2</v>
      </c>
      <c r="AS314" s="1">
        <f t="shared" ca="1" si="86"/>
        <v>0</v>
      </c>
      <c r="AT314" s="91">
        <f ca="1">AVERAGE(F314:INDIRECT("F"&amp;(ROW()-AO314+1)))</f>
        <v>-1.5664111931220151E-2</v>
      </c>
      <c r="AU314" s="91">
        <f ca="1">IF(AT314&gt;0,MAX(F314:INDIRECT("F"&amp;(ROW()-AO314+1))),MIN(F314:INDIRECT("F"&amp;(ROW()-AO314+1))))</f>
        <v>-1.575195385570503E-2</v>
      </c>
      <c r="AV314" s="92">
        <f t="shared" ca="1" si="90"/>
        <v>-1110.1859999999881</v>
      </c>
      <c r="AW314" s="92">
        <f t="shared" ca="1" si="91"/>
        <v>0</v>
      </c>
      <c r="AX314" s="92">
        <f t="shared" ca="1" si="92"/>
        <v>-1110.1859999999881</v>
      </c>
    </row>
    <row r="315" spans="1:50" x14ac:dyDescent="0.2">
      <c r="A315" s="587"/>
      <c r="B315" s="588">
        <f>'Raw Elevation Data'!F312</f>
        <v>15.400000000000174</v>
      </c>
      <c r="C315" s="588">
        <f ca="1">'Raw Elevation Data'!L312</f>
        <v>1435.6560000000118</v>
      </c>
      <c r="D315" s="588">
        <f t="shared" si="96"/>
        <v>5.0000000000000711E-2</v>
      </c>
      <c r="E315" s="595">
        <f t="shared" ca="1" si="93"/>
        <v>0.972276561213961</v>
      </c>
      <c r="F315" s="577">
        <f t="shared" ca="1" si="94"/>
        <v>-1.5751953855704028E-2</v>
      </c>
      <c r="G315" s="590"/>
      <c r="H315" s="591"/>
      <c r="I315" s="592"/>
      <c r="J315" s="593"/>
      <c r="K315" s="572"/>
      <c r="L315" s="593">
        <f ca="1">IF($M315&gt;=0,(1+((TAN(ASIN(($C315-$C313)/(($B315-$B313)*5280))))/0.01)*(IF($B315&gt;=$BA$48,$BC$48+(($BC$49-$BC$48)/$BB$49)*(($B315-$BA$48)/0.05),IF($B315&gt;=$BA$47,$BC$47+(($BC$48-$BC$47)/$BB$48)*(($B315-$BA$47)/0.05),$BC$46))))*AVERAGE(AQ314:AQ315),   1+((TAN(ASIN(($C315-$C313)/(($B315-$B313)*5280))))/0.01)*(IF($B315&gt;=$BA$48,$BD$48+(($BD$49-$BD$48)/$BB$49)*(($B315-$BA$48)/0.05),IF($B315&gt;=$BA$47,$BD$47+(($BD$48-$BD$47)/$BB$48)*(($B315-$BA$47)/0.05),$BD$46))))</f>
        <v>0.97227656121396167</v>
      </c>
      <c r="M315" s="583">
        <f ca="1">C315-C313</f>
        <v>-8.3160000000000309</v>
      </c>
      <c r="N315" s="592"/>
      <c r="O315" s="644"/>
      <c r="P315" s="593"/>
      <c r="Q315" s="572"/>
      <c r="R315" s="593">
        <f ca="1">IF(S315&gt;=0,(1+((TAN(ASIN((C315-C311)/((B315-B311)*5280))))/0.01)*(IF(B311&gt;=$BA$48,$BC$48,IF(B311&gt;=$BA$47,$BC$47,$BC$46))))*AVERAGE(AQ312:AQ315),1+((TAN(ASIN((C315-C311)/((B315-B311)*5280))))/0.01)*(IF(B311&gt;=$BA$48,$BD$48,IF(B311&gt;=$BA$47,$BD$47,$BD$46))))</f>
        <v>0.97164648305973389</v>
      </c>
      <c r="S315" s="583">
        <f ca="1">C315-C311</f>
        <v>-16.631999999999834</v>
      </c>
      <c r="T315" s="593"/>
      <c r="U315" s="572"/>
      <c r="V315" s="594"/>
      <c r="W315" s="583"/>
      <c r="X315" s="593"/>
      <c r="Y315" s="572"/>
      <c r="Z315" s="595"/>
      <c r="AA315" s="583"/>
      <c r="AB315" s="593"/>
      <c r="AC315" s="572"/>
      <c r="AD315" s="595"/>
      <c r="AE315" s="583"/>
      <c r="AF315" s="593"/>
      <c r="AG315" s="596"/>
      <c r="AH315" s="613"/>
      <c r="AI315" s="613"/>
      <c r="AJ315" s="572"/>
      <c r="AK315" s="597"/>
      <c r="AL315" s="597"/>
      <c r="AM315" s="583"/>
      <c r="AN315" s="89">
        <f t="shared" ca="1" si="87"/>
        <v>13.500000000000174</v>
      </c>
      <c r="AO315" s="90">
        <f t="shared" ca="1" si="88"/>
        <v>270</v>
      </c>
      <c r="AP315" s="90">
        <f ca="1">IF($AO315=1,MATCH(1,$AO316:$AO$533,0),$AP314)</f>
        <v>487</v>
      </c>
      <c r="AQ315" s="594">
        <f t="shared" ca="1" si="89"/>
        <v>1</v>
      </c>
      <c r="AR315" s="594">
        <f t="shared" ca="1" si="95"/>
        <v>-1.5703433367641909E-2</v>
      </c>
      <c r="AS315" s="1">
        <f t="shared" ca="1" si="86"/>
        <v>0</v>
      </c>
      <c r="AT315" s="91">
        <f ca="1">AVERAGE(F315:INDIRECT("F"&amp;(ROW()-AO315+1)))</f>
        <v>-1.5664437271681202E-2</v>
      </c>
      <c r="AU315" s="91">
        <f ca="1">IF(AT315&gt;0,MAX(F315:INDIRECT("F"&amp;(ROW()-AO315+1))),MIN(F315:INDIRECT("F"&amp;(ROW()-AO315+1))))</f>
        <v>-1.575195385570503E-2</v>
      </c>
      <c r="AV315" s="92">
        <f t="shared" ca="1" si="90"/>
        <v>-1114.3439999999882</v>
      </c>
      <c r="AW315" s="92">
        <f t="shared" ca="1" si="91"/>
        <v>0</v>
      </c>
      <c r="AX315" s="92">
        <f t="shared" ca="1" si="92"/>
        <v>-1114.3439999999882</v>
      </c>
    </row>
    <row r="316" spans="1:50" x14ac:dyDescent="0.2">
      <c r="A316" s="587"/>
      <c r="B316" s="588">
        <f>'Raw Elevation Data'!F313</f>
        <v>15.450000000000175</v>
      </c>
      <c r="C316" s="588">
        <f ca="1">'Raw Elevation Data'!L313</f>
        <v>1431.4980000000116</v>
      </c>
      <c r="D316" s="588">
        <f t="shared" si="96"/>
        <v>5.0000000000000711E-2</v>
      </c>
      <c r="E316" s="595">
        <f t="shared" ca="1" si="93"/>
        <v>0.97228968784217551</v>
      </c>
      <c r="F316" s="577">
        <f t="shared" ca="1" si="94"/>
        <v>-1.5751953855703167E-2</v>
      </c>
      <c r="G316" s="590"/>
      <c r="H316" s="591"/>
      <c r="I316" s="592"/>
      <c r="J316" s="593"/>
      <c r="K316" s="572"/>
      <c r="L316" s="593"/>
      <c r="M316" s="583"/>
      <c r="N316" s="592"/>
      <c r="O316" s="644"/>
      <c r="P316" s="593">
        <f ca="1">IF($M316&gt;=0,(1+((TAN(ASIN(($C316-$C314)/(($B316-$B314)*5280))))/0.01)*(IF($B316&gt;=$BA$48,$BC$48+(($BC$49-$BC$48)/$BB$49)*(($B316-$BA$48)/0.05),IF($B316&gt;=$BA$47,$BC$47+(($BC$48-$BC$47)/$BB$48)*(($B316-$BA$47)/0.05),$BC$46))))*AVERAGE(AU315:AU316),   1+((TAN(ASIN(($C316-$C314)/(($B316-$B314)*5280))))/0.01)*(IF($B316&gt;=$BA$48,$BD$48+(($BD$49-$BD$48)/$BB$49)*(($B316-$BA$48)/0.05),IF($B316&gt;=$BA$47,$BD$47+(($BD$48-$BD$47)/$BB$48)*(($B316-$BA$47)/0.05),$BD$46))))</f>
        <v>-1.4781168509014862E-2</v>
      </c>
      <c r="Q316" s="572"/>
      <c r="R316" s="593"/>
      <c r="S316" s="583"/>
      <c r="T316" s="593"/>
      <c r="U316" s="572"/>
      <c r="V316" s="594"/>
      <c r="W316" s="583"/>
      <c r="X316" s="593"/>
      <c r="Y316" s="572"/>
      <c r="Z316" s="595"/>
      <c r="AA316" s="583"/>
      <c r="AB316" s="593"/>
      <c r="AC316" s="572"/>
      <c r="AD316" s="595"/>
      <c r="AE316" s="583"/>
      <c r="AF316" s="593"/>
      <c r="AG316" s="596"/>
      <c r="AH316" s="613"/>
      <c r="AI316" s="613"/>
      <c r="AJ316" s="572"/>
      <c r="AK316" s="597"/>
      <c r="AL316" s="597"/>
      <c r="AM316" s="583"/>
      <c r="AN316" s="89">
        <f t="shared" ca="1" si="87"/>
        <v>13.550000000000175</v>
      </c>
      <c r="AO316" s="90">
        <f t="shared" ca="1" si="88"/>
        <v>271</v>
      </c>
      <c r="AP316" s="90">
        <f ca="1">IF($AO316=1,MATCH(1,$AO317:$AO$533,0),$AP315)</f>
        <v>487</v>
      </c>
      <c r="AQ316" s="594">
        <f t="shared" ca="1" si="89"/>
        <v>1</v>
      </c>
      <c r="AR316" s="594">
        <f t="shared" ca="1" si="95"/>
        <v>-1.5703433367641909E-2</v>
      </c>
      <c r="AS316" s="1">
        <f t="shared" ca="1" si="86"/>
        <v>0</v>
      </c>
      <c r="AT316" s="91">
        <f ca="1">AVERAGE(F316:INDIRECT("F"&amp;(ROW()-AO316+1)))</f>
        <v>-1.566476021110564E-2</v>
      </c>
      <c r="AU316" s="91">
        <f ca="1">IF(AT316&gt;0,MAX(F316:INDIRECT("F"&amp;(ROW()-AO316+1))),MIN(F316:INDIRECT("F"&amp;(ROW()-AO316+1))))</f>
        <v>-1.575195385570503E-2</v>
      </c>
      <c r="AV316" s="92">
        <f t="shared" ca="1" si="90"/>
        <v>-1118.5019999999884</v>
      </c>
      <c r="AW316" s="92">
        <f t="shared" ca="1" si="91"/>
        <v>0</v>
      </c>
      <c r="AX316" s="92">
        <f t="shared" ca="1" si="92"/>
        <v>-1118.5019999999884</v>
      </c>
    </row>
    <row r="317" spans="1:50" x14ac:dyDescent="0.2">
      <c r="A317" s="587"/>
      <c r="B317" s="588">
        <f>'Raw Elevation Data'!F314</f>
        <v>15.500000000000176</v>
      </c>
      <c r="C317" s="588">
        <f ca="1">'Raw Elevation Data'!L314</f>
        <v>1427.340000000012</v>
      </c>
      <c r="D317" s="588">
        <f t="shared" si="96"/>
        <v>5.0000000000000711E-2</v>
      </c>
      <c r="E317" s="595">
        <f t="shared" ca="1" si="93"/>
        <v>0.97230281447039013</v>
      </c>
      <c r="F317" s="577">
        <f t="shared" ca="1" si="94"/>
        <v>-1.5751953855702307E-2</v>
      </c>
      <c r="G317" s="590"/>
      <c r="H317" s="591"/>
      <c r="I317" s="592"/>
      <c r="J317" s="593"/>
      <c r="K317" s="572"/>
      <c r="L317" s="593">
        <f ca="1">IF($M317&gt;=0,(1+((TAN(ASIN(($C317-$C315)/(($B317-$B315)*5280))))/0.01)*(IF($B317&gt;=$BA$48,$BC$48+(($BC$49-$BC$48)/$BB$49)*(($B317-$BA$48)/0.05),IF($B317&gt;=$BA$47,$BC$47+(($BC$48-$BC$47)/$BB$48)*(($B317-$BA$47)/0.05),$BC$46))))*AVERAGE(AQ316:AQ317),   1+((TAN(ASIN(($C317-$C315)/(($B317-$B315)*5280))))/0.01)*(IF($B317&gt;=$BA$48,$BD$48+(($BD$49-$BD$48)/$BB$49)*(($B317-$BA$48)/0.05),IF($B317&gt;=$BA$47,$BD$47+(($BD$48-$BD$47)/$BB$48)*(($B317-$BA$47)/0.05),$BD$46))))</f>
        <v>0.97230281447038869</v>
      </c>
      <c r="M317" s="583">
        <f ca="1">C317-C315</f>
        <v>-8.3159999999998035</v>
      </c>
      <c r="N317" s="592"/>
      <c r="O317" s="644"/>
      <c r="P317" s="593"/>
      <c r="Q317" s="572"/>
      <c r="R317" s="593"/>
      <c r="S317" s="583"/>
      <c r="T317" s="593"/>
      <c r="U317" s="572"/>
      <c r="V317" s="594">
        <f ca="1">IF(W317&gt;=0,(1+((TAN(ASIN((C317-C312)/((B317-B312)*5280))))/0.01)*(IF(B312&gt;=$BA$48,$BC$48,IF(B312&gt;=$BA$47,$BC$47,$BC$46))))*AVERAGE(AQ313:AQ317),1+((TAN(ASIN((C317-C312)/((B317-B312)*5280))))/0.01)*(IF(B312&gt;=$BA$48,$BD$48,IF(B312&gt;=$BA$47,$BD$47,$BD$46))))</f>
        <v>0.97164648305973433</v>
      </c>
      <c r="W317" s="583">
        <f ca="1">C317-C312</f>
        <v>-20.789999999999509</v>
      </c>
      <c r="X317" s="593"/>
      <c r="Y317" s="572"/>
      <c r="Z317" s="595">
        <f ca="1">IF(AA317&gt;=0,(1+((TAN(ASIN((C317-C307)/((B317-B307)*5280))))/0.01)*(IF(B307&gt;=$BA$48,$BC$48,IF(B307&gt;=$BA$47,$BC$47,$BC$46))))*AVERAGE(AQ308:AQ317),1+((TAN(ASIN((C317-C307)/((B317-B307)*5280))))/0.01)*(IF(B307&gt;=$BA$48,$BD$48,IF(B307&gt;=$BA$47,$BD$47,$BD$46))))</f>
        <v>0.971646483059734</v>
      </c>
      <c r="AA317" s="583">
        <f ca="1">C317-C307</f>
        <v>-41.579999999999472</v>
      </c>
      <c r="AB317" s="593"/>
      <c r="AC317" s="572"/>
      <c r="AD317" s="595"/>
      <c r="AE317" s="583"/>
      <c r="AF317" s="593"/>
      <c r="AG317" s="596"/>
      <c r="AH317" s="613"/>
      <c r="AI317" s="613"/>
      <c r="AJ317" s="572"/>
      <c r="AK317" s="597"/>
      <c r="AL317" s="597"/>
      <c r="AM317" s="583"/>
      <c r="AN317" s="89">
        <f t="shared" ca="1" si="87"/>
        <v>13.600000000000176</v>
      </c>
      <c r="AO317" s="90">
        <f t="shared" ca="1" si="88"/>
        <v>272</v>
      </c>
      <c r="AP317" s="90">
        <f ca="1">IF($AO317=1,MATCH(1,$AO318:$AO$533,0),$AP316)</f>
        <v>487</v>
      </c>
      <c r="AQ317" s="594">
        <f t="shared" ca="1" si="89"/>
        <v>1</v>
      </c>
      <c r="AR317" s="594">
        <f t="shared" ca="1" si="95"/>
        <v>-1.5703433367641909E-2</v>
      </c>
      <c r="AS317" s="1">
        <f t="shared" ca="1" si="86"/>
        <v>0</v>
      </c>
      <c r="AT317" s="91">
        <f ca="1">AVERAGE(F317:INDIRECT("F"&amp;(ROW()-AO317+1)))</f>
        <v>-1.566508077597548E-2</v>
      </c>
      <c r="AU317" s="91">
        <f ca="1">IF(AT317&gt;0,MAX(F317:INDIRECT("F"&amp;(ROW()-AO317+1))),MIN(F317:INDIRECT("F"&amp;(ROW()-AO317+1))))</f>
        <v>-1.575195385570503E-2</v>
      </c>
      <c r="AV317" s="92">
        <f t="shared" ca="1" si="90"/>
        <v>-1122.659999999988</v>
      </c>
      <c r="AW317" s="92">
        <f t="shared" ca="1" si="91"/>
        <v>0</v>
      </c>
      <c r="AX317" s="92">
        <f t="shared" ca="1" si="92"/>
        <v>-1122.659999999988</v>
      </c>
    </row>
    <row r="318" spans="1:50" ht="13.5" thickBot="1" x14ac:dyDescent="0.25">
      <c r="A318" s="573" t="s">
        <v>9</v>
      </c>
      <c r="B318" s="598">
        <f>'Raw Elevation Data'!F315</f>
        <v>15.550000000000177</v>
      </c>
      <c r="C318" s="598">
        <f ca="1">'Raw Elevation Data'!L315</f>
        <v>1423.1820000000123</v>
      </c>
      <c r="D318" s="598">
        <f t="shared" si="96"/>
        <v>5.0000000000000711E-2</v>
      </c>
      <c r="E318" s="607">
        <f t="shared" ca="1" si="93"/>
        <v>0.97231594109860098</v>
      </c>
      <c r="F318" s="577">
        <f t="shared" ca="1" si="94"/>
        <v>-1.5751953855703597E-2</v>
      </c>
      <c r="G318" s="600">
        <f ca="1">IF(AVERAGE(E306:E318)&gt;$BA$68,AVERAGE(E306:E318),$BA$68)</f>
        <v>0.97633333333333328</v>
      </c>
      <c r="H318" s="601">
        <f ca="1">IF(SUMIF(L306:L318,"&gt;0")/COUNT(L306:L318)&gt;$BA$68,SUMIF(L306:L318,"&gt;0")/COUNT(L306:L318),$BA$68)</f>
        <v>0.97633333333333328</v>
      </c>
      <c r="I318" s="592"/>
      <c r="J318" s="593"/>
      <c r="K318" s="572"/>
      <c r="L318" s="593"/>
      <c r="M318" s="583"/>
      <c r="N318" s="592"/>
      <c r="O318" s="644"/>
      <c r="P318" s="593">
        <f ca="1">IF($M318&gt;=0,(1+((TAN(ASIN(($C318-$C316)/(($B318-$B316)*5280))))/0.01)*(IF($B318&gt;=$BA$48,$BC$48+(($BC$49-$BC$48)/$BB$49)*(($B318-$BA$48)/0.05),IF($B318&gt;=$BA$47,$BC$47+(($BC$48-$BC$47)/$BB$48)*(($B318-$BA$47)/0.05),$BC$46))))*AVERAGE(AU317:AU318),   1+((TAN(ASIN(($C318-$C316)/(($B318-$B316)*5280))))/0.01)*(IF($B318&gt;=$BA$48,$BD$48+(($BD$49-$BD$48)/$BB$49)*(($B318-$BA$48)/0.05),IF($B318&gt;=$BA$47,$BD$47+(($BD$48-$BD$47)/$BB$48)*(($B318-$BA$47)/0.05),$BD$46))))</f>
        <v>-1.4774965407758163E-2</v>
      </c>
      <c r="Q318" s="572"/>
      <c r="R318" s="593"/>
      <c r="S318" s="583"/>
      <c r="T318" s="593"/>
      <c r="U318" s="572"/>
      <c r="V318" s="594"/>
      <c r="W318" s="583"/>
      <c r="X318" s="593"/>
      <c r="Y318" s="572"/>
      <c r="Z318" s="595"/>
      <c r="AA318" s="583"/>
      <c r="AB318" s="593"/>
      <c r="AC318" s="572"/>
      <c r="AD318" s="595"/>
      <c r="AE318" s="583"/>
      <c r="AF318" s="593"/>
      <c r="AG318" s="596"/>
      <c r="AH318" s="602">
        <f ca="1">(MAX(AW306:AW318)-MIN(AW306:AW318))*0.3048</f>
        <v>0</v>
      </c>
      <c r="AI318" s="602">
        <f ca="1">-(MAX(AX306:AX318)-MIN(AX306:AX318))*0.3048</f>
        <v>-15.20830079999978</v>
      </c>
      <c r="AJ318" s="572"/>
      <c r="AK318" s="597"/>
      <c r="AL318" s="597"/>
      <c r="AM318" s="583"/>
      <c r="AN318" s="89">
        <f t="shared" ca="1" si="87"/>
        <v>13.650000000000176</v>
      </c>
      <c r="AO318" s="90">
        <f t="shared" ca="1" si="88"/>
        <v>273</v>
      </c>
      <c r="AP318" s="90">
        <f ca="1">IF($AO318=1,MATCH(1,$AO319:$AO$533,0),$AP317)</f>
        <v>487</v>
      </c>
      <c r="AQ318" s="594">
        <f t="shared" ca="1" si="89"/>
        <v>1</v>
      </c>
      <c r="AR318" s="594">
        <f t="shared" ca="1" si="95"/>
        <v>-1.5703433367641909E-2</v>
      </c>
      <c r="AS318" s="1">
        <f t="shared" ca="1" si="86"/>
        <v>0</v>
      </c>
      <c r="AT318" s="91">
        <f ca="1">AVERAGE(F318:INDIRECT("F"&amp;(ROW()-AO318+1)))</f>
        <v>-1.5665398992384741E-2</v>
      </c>
      <c r="AU318" s="91">
        <f ca="1">IF(AT318&gt;0,MAX(F318:INDIRECT("F"&amp;(ROW()-AO318+1))),MIN(F318:INDIRECT("F"&amp;(ROW()-AO318+1))))</f>
        <v>-1.575195385570503E-2</v>
      </c>
      <c r="AV318" s="92">
        <f t="shared" ca="1" si="90"/>
        <v>-1126.8179999999877</v>
      </c>
      <c r="AW318" s="92">
        <f t="shared" ca="1" si="91"/>
        <v>0</v>
      </c>
      <c r="AX318" s="92">
        <f t="shared" ca="1" si="92"/>
        <v>-1126.8179999999877</v>
      </c>
    </row>
    <row r="319" spans="1:50" ht="13.5" thickTop="1" x14ac:dyDescent="0.2">
      <c r="A319" s="587"/>
      <c r="B319" s="588">
        <f>'Raw Elevation Data'!F316</f>
        <v>15.600000000000177</v>
      </c>
      <c r="C319" s="588">
        <f ca="1">'Raw Elevation Data'!L316</f>
        <v>1419.0240000000119</v>
      </c>
      <c r="D319" s="588">
        <f t="shared" si="96"/>
        <v>5.0000000000000711E-2</v>
      </c>
      <c r="E319" s="595">
        <f t="shared" ca="1" si="93"/>
        <v>0.97232906772681249</v>
      </c>
      <c r="F319" s="577">
        <f t="shared" ca="1" si="94"/>
        <v>-1.5751953855704461E-2</v>
      </c>
      <c r="G319" s="590"/>
      <c r="H319" s="591"/>
      <c r="I319" s="592"/>
      <c r="J319" s="593"/>
      <c r="K319" s="572"/>
      <c r="L319" s="593">
        <f ca="1">IF($M319&gt;=0,(1+((TAN(ASIN(($C319-$C317)/(($B319-$B317)*5280))))/0.01)*(IF($B319&gt;=$BA$48,$BC$48+(($BC$49-$BC$48)/$BB$49)*(($B319-$BA$48)/0.05),IF($B319&gt;=$BA$47,$BC$47+(($BC$48-$BC$47)/$BB$48)*(($B319-$BA$47)/0.05),$BC$46))))*AVERAGE(AQ318:AQ319),   1+((TAN(ASIN(($C319-$C317)/(($B319-$B317)*5280))))/0.01)*(IF($B319&gt;=$BA$48,$BD$48+(($BD$49-$BD$48)/$BB$49)*(($B319-$BA$48)/0.05),IF($B319&gt;=$BA$47,$BD$47+(($BD$48-$BD$47)/$BB$48)*(($B319-$BA$47)/0.05),$BD$46))))</f>
        <v>0.97232906772681404</v>
      </c>
      <c r="M319" s="583">
        <f ca="1">C319-C317</f>
        <v>-8.3160000000000309</v>
      </c>
      <c r="N319" s="592"/>
      <c r="O319" s="644"/>
      <c r="P319" s="593"/>
      <c r="Q319" s="572"/>
      <c r="R319" s="593">
        <f ca="1">IF(S319&gt;=0,(1+((TAN(ASIN((C319-C315)/((B319-B315)*5280))))/0.01)*(IF(B315&gt;=$BA$48,$BC$48,IF(B315&gt;=$BA$47,$BC$47,$BC$46))))*AVERAGE(AQ316:AQ319),1+((TAN(ASIN((C319-C315)/((B319-B315)*5280))))/0.01)*(IF(B315&gt;=$BA$48,$BD$48,IF(B315&gt;=$BA$47,$BD$47,$BD$46))))</f>
        <v>0.97164648305973389</v>
      </c>
      <c r="S319" s="583">
        <f ca="1">C319-C315</f>
        <v>-16.631999999999834</v>
      </c>
      <c r="T319" s="593"/>
      <c r="U319" s="572"/>
      <c r="V319" s="594"/>
      <c r="W319" s="583"/>
      <c r="X319" s="593"/>
      <c r="Y319" s="572"/>
      <c r="Z319" s="595"/>
      <c r="AA319" s="583"/>
      <c r="AB319" s="593"/>
      <c r="AC319" s="572"/>
      <c r="AD319" s="595"/>
      <c r="AE319" s="583"/>
      <c r="AF319" s="593"/>
      <c r="AG319" s="596"/>
      <c r="AH319" s="613"/>
      <c r="AI319" s="613"/>
      <c r="AJ319" s="572"/>
      <c r="AK319" s="597"/>
      <c r="AL319" s="597"/>
      <c r="AM319" s="583"/>
      <c r="AN319" s="89">
        <f t="shared" ca="1" si="87"/>
        <v>13.700000000000177</v>
      </c>
      <c r="AO319" s="90">
        <f t="shared" ca="1" si="88"/>
        <v>274</v>
      </c>
      <c r="AP319" s="90">
        <f ca="1">IF($AO319=1,MATCH(1,$AO320:$AO$533,0),$AP318)</f>
        <v>487</v>
      </c>
      <c r="AQ319" s="594">
        <f t="shared" ca="1" si="89"/>
        <v>1</v>
      </c>
      <c r="AR319" s="594">
        <f t="shared" ca="1" si="95"/>
        <v>-1.5703433367641909E-2</v>
      </c>
      <c r="AS319" s="1">
        <f t="shared" ca="1" si="86"/>
        <v>0</v>
      </c>
      <c r="AT319" s="91">
        <f ca="1">AVERAGE(F319:INDIRECT("F"&amp;(ROW()-AO319+1)))</f>
        <v>-1.5665714886046494E-2</v>
      </c>
      <c r="AU319" s="91">
        <f ca="1">IF(AT319&gt;0,MAX(F319:INDIRECT("F"&amp;(ROW()-AO319+1))),MIN(F319:INDIRECT("F"&amp;(ROW()-AO319+1))))</f>
        <v>-1.575195385570503E-2</v>
      </c>
      <c r="AV319" s="92">
        <f t="shared" ca="1" si="90"/>
        <v>-1130.9759999999881</v>
      </c>
      <c r="AW319" s="92">
        <f t="shared" ca="1" si="91"/>
        <v>0</v>
      </c>
      <c r="AX319" s="92">
        <f t="shared" ca="1" si="92"/>
        <v>-1130.9759999999881</v>
      </c>
    </row>
    <row r="320" spans="1:50" x14ac:dyDescent="0.2">
      <c r="A320" s="587"/>
      <c r="B320" s="588">
        <f>'Raw Elevation Data'!F317</f>
        <v>15.650000000000178</v>
      </c>
      <c r="C320" s="588">
        <f ca="1">'Raw Elevation Data'!L317</f>
        <v>1414.8660000000118</v>
      </c>
      <c r="D320" s="588">
        <f t="shared" si="96"/>
        <v>5.0000000000000711E-2</v>
      </c>
      <c r="E320" s="595">
        <f t="shared" ca="1" si="93"/>
        <v>0.97234219435502711</v>
      </c>
      <c r="F320" s="577">
        <f t="shared" ca="1" si="94"/>
        <v>-1.5751953855703597E-2</v>
      </c>
      <c r="G320" s="590"/>
      <c r="H320" s="591"/>
      <c r="I320" s="592"/>
      <c r="J320" s="593"/>
      <c r="K320" s="572"/>
      <c r="L320" s="593"/>
      <c r="M320" s="583"/>
      <c r="N320" s="592"/>
      <c r="O320" s="644"/>
      <c r="P320" s="593">
        <f ca="1">IF($M320&gt;=0,(1+((TAN(ASIN(($C320-$C318)/(($B320-$B318)*5280))))/0.01)*(IF($B320&gt;=$BA$48,$BC$48+(($BC$49-$BC$48)/$BB$49)*(($B320-$BA$48)/0.05),IF($B320&gt;=$BA$47,$BC$47+(($BC$48-$BC$47)/$BB$48)*(($B320-$BA$47)/0.05),$BC$46))))*AVERAGE(AU319:AU320),   1+((TAN(ASIN(($C320-$C318)/(($B320-$B318)*5280))))/0.01)*(IF($B320&gt;=$BA$48,$BD$48+(($BD$49-$BD$48)/$BB$49)*(($B320-$BA$48)/0.05),IF($B320&gt;=$BA$47,$BD$47+(($BD$48-$BD$47)/$BB$48)*(($B320-$BA$47)/0.05),$BD$46))))</f>
        <v>-1.4768762306501223E-2</v>
      </c>
      <c r="Q320" s="572"/>
      <c r="R320" s="593"/>
      <c r="S320" s="583"/>
      <c r="T320" s="593"/>
      <c r="U320" s="572"/>
      <c r="V320" s="594"/>
      <c r="W320" s="583"/>
      <c r="X320" s="593"/>
      <c r="Y320" s="572"/>
      <c r="Z320" s="595"/>
      <c r="AA320" s="583"/>
      <c r="AB320" s="593"/>
      <c r="AC320" s="572"/>
      <c r="AD320" s="595"/>
      <c r="AE320" s="583"/>
      <c r="AF320" s="593"/>
      <c r="AG320" s="596"/>
      <c r="AH320" s="613"/>
      <c r="AI320" s="613"/>
      <c r="AJ320" s="572"/>
      <c r="AK320" s="597"/>
      <c r="AL320" s="597"/>
      <c r="AM320" s="583"/>
      <c r="AN320" s="89">
        <f t="shared" ca="1" si="87"/>
        <v>13.750000000000178</v>
      </c>
      <c r="AO320" s="90">
        <f t="shared" ca="1" si="88"/>
        <v>275</v>
      </c>
      <c r="AP320" s="90">
        <f ca="1">IF($AO320=1,MATCH(1,$AO321:$AO$533,0),$AP319)</f>
        <v>487</v>
      </c>
      <c r="AQ320" s="594">
        <f t="shared" ca="1" si="89"/>
        <v>1</v>
      </c>
      <c r="AR320" s="594">
        <f t="shared" ca="1" si="95"/>
        <v>-1.5703433367641909E-2</v>
      </c>
      <c r="AS320" s="1">
        <f t="shared" ca="1" si="86"/>
        <v>0</v>
      </c>
      <c r="AT320" s="91">
        <f ca="1">AVERAGE(F320:INDIRECT("F"&amp;(ROW()-AO320+1)))</f>
        <v>-1.5666028482299792E-2</v>
      </c>
      <c r="AU320" s="91">
        <f ca="1">IF(AT320&gt;0,MAX(F320:INDIRECT("F"&amp;(ROW()-AO320+1))),MIN(F320:INDIRECT("F"&amp;(ROW()-AO320+1))))</f>
        <v>-1.575195385570503E-2</v>
      </c>
      <c r="AV320" s="92">
        <f t="shared" ca="1" si="90"/>
        <v>-1135.1339999999882</v>
      </c>
      <c r="AW320" s="92">
        <f t="shared" ca="1" si="91"/>
        <v>0</v>
      </c>
      <c r="AX320" s="92">
        <f t="shared" ca="1" si="92"/>
        <v>-1135.1339999999882</v>
      </c>
    </row>
    <row r="321" spans="1:50" x14ac:dyDescent="0.2">
      <c r="A321" s="587"/>
      <c r="B321" s="588">
        <f>'Raw Elevation Data'!F318</f>
        <v>15.700000000000179</v>
      </c>
      <c r="C321" s="588">
        <f ca="1">'Raw Elevation Data'!L318</f>
        <v>1410.7080000000119</v>
      </c>
      <c r="D321" s="588">
        <f t="shared" si="96"/>
        <v>5.0000000000000711E-2</v>
      </c>
      <c r="E321" s="595">
        <f t="shared" ca="1" si="93"/>
        <v>0.97235532098324173</v>
      </c>
      <c r="F321" s="577">
        <f t="shared" ca="1" si="94"/>
        <v>-1.5751953855702737E-2</v>
      </c>
      <c r="G321" s="590"/>
      <c r="H321" s="591"/>
      <c r="I321" s="592"/>
      <c r="J321" s="593"/>
      <c r="K321" s="572"/>
      <c r="L321" s="593">
        <f ca="1">IF($M321&gt;=0,(1+((TAN(ASIN(($C321-$C319)/(($B321-$B319)*5280))))/0.01)*(IF($B321&gt;=$BA$48,$BC$48+(($BC$49-$BC$48)/$BB$49)*(($B321-$BA$48)/0.05),IF($B321&gt;=$BA$47,$BC$47+(($BC$48-$BC$47)/$BB$48)*(($B321-$BA$47)/0.05),$BC$46))))*AVERAGE(AQ320:AQ321),   1+((TAN(ASIN(($C321-$C319)/(($B321-$B319)*5280))))/0.01)*(IF($B321&gt;=$BA$48,$BD$48+(($BD$49-$BD$48)/$BB$49)*(($B321-$BA$48)/0.05),IF($B321&gt;=$BA$47,$BD$47+(($BD$48-$BD$47)/$BB$48)*(($B321-$BA$47)/0.05),$BD$46))))</f>
        <v>0.97235532098324029</v>
      </c>
      <c r="M321" s="583">
        <f ca="1">C321-C319</f>
        <v>-8.3160000000000309</v>
      </c>
      <c r="N321" s="592"/>
      <c r="O321" s="644"/>
      <c r="P321" s="593"/>
      <c r="Q321" s="572"/>
      <c r="R321" s="593"/>
      <c r="S321" s="583"/>
      <c r="T321" s="593"/>
      <c r="U321" s="572"/>
      <c r="V321" s="594"/>
      <c r="W321" s="583"/>
      <c r="X321" s="593"/>
      <c r="Y321" s="572"/>
      <c r="Z321" s="595"/>
      <c r="AA321" s="583"/>
      <c r="AB321" s="593"/>
      <c r="AC321" s="572"/>
      <c r="AD321" s="595"/>
      <c r="AE321" s="583"/>
      <c r="AF321" s="593"/>
      <c r="AG321" s="596"/>
      <c r="AH321" s="613"/>
      <c r="AI321" s="613"/>
      <c r="AJ321" s="572"/>
      <c r="AK321" s="597"/>
      <c r="AL321" s="597"/>
      <c r="AM321" s="583"/>
      <c r="AN321" s="89">
        <f t="shared" ca="1" si="87"/>
        <v>13.800000000000178</v>
      </c>
      <c r="AO321" s="90">
        <f t="shared" ca="1" si="88"/>
        <v>276</v>
      </c>
      <c r="AP321" s="90">
        <f ca="1">IF($AO321=1,MATCH(1,$AO322:$AO$533,0),$AP320)</f>
        <v>487</v>
      </c>
      <c r="AQ321" s="594">
        <f t="shared" ca="1" si="89"/>
        <v>1</v>
      </c>
      <c r="AR321" s="594">
        <f t="shared" ca="1" si="95"/>
        <v>-1.5703433367641909E-2</v>
      </c>
      <c r="AS321" s="1">
        <f t="shared" ca="1" si="86"/>
        <v>0</v>
      </c>
      <c r="AT321" s="91">
        <f ca="1">AVERAGE(F321:INDIRECT("F"&amp;(ROW()-AO321+1)))</f>
        <v>-1.566633980611647E-2</v>
      </c>
      <c r="AU321" s="91">
        <f ca="1">IF(AT321&gt;0,MAX(F321:INDIRECT("F"&amp;(ROW()-AO321+1))),MIN(F321:INDIRECT("F"&amp;(ROW()-AO321+1))))</f>
        <v>-1.575195385570503E-2</v>
      </c>
      <c r="AV321" s="92">
        <f t="shared" ca="1" si="90"/>
        <v>-1139.2919999999881</v>
      </c>
      <c r="AW321" s="92">
        <f t="shared" ca="1" si="91"/>
        <v>0</v>
      </c>
      <c r="AX321" s="92">
        <f t="shared" ca="1" si="92"/>
        <v>-1139.2919999999881</v>
      </c>
    </row>
    <row r="322" spans="1:50" x14ac:dyDescent="0.2">
      <c r="A322" s="587"/>
      <c r="B322" s="588">
        <f>'Raw Elevation Data'!F319</f>
        <v>15.750000000000179</v>
      </c>
      <c r="C322" s="588">
        <f ca="1">'Raw Elevation Data'!L319</f>
        <v>1406.5500000000122</v>
      </c>
      <c r="D322" s="588">
        <f t="shared" si="96"/>
        <v>5.0000000000000711E-2</v>
      </c>
      <c r="E322" s="595">
        <f t="shared" ca="1" si="93"/>
        <v>0.97236844761145402</v>
      </c>
      <c r="F322" s="577">
        <f t="shared" ca="1" si="94"/>
        <v>-1.5751953855703167E-2</v>
      </c>
      <c r="G322" s="590"/>
      <c r="H322" s="591"/>
      <c r="I322" s="592"/>
      <c r="J322" s="593"/>
      <c r="K322" s="572"/>
      <c r="L322" s="593"/>
      <c r="M322" s="583"/>
      <c r="N322" s="592"/>
      <c r="O322" s="644"/>
      <c r="P322" s="593">
        <f ca="1">IF($M322&gt;=0,(1+((TAN(ASIN(($C322-$C320)/(($B322-$B320)*5280))))/0.01)*(IF($B322&gt;=$BA$48,$BC$48+(($BC$49-$BC$48)/$BB$49)*(($B322-$BA$48)/0.05),IF($B322&gt;=$BA$47,$BC$47+(($BC$48-$BC$47)/$BB$48)*(($B322-$BA$47)/0.05),$BC$46))))*AVERAGE(AU321:AU322),   1+((TAN(ASIN(($C322-$C320)/(($B322-$B320)*5280))))/0.01)*(IF($B322&gt;=$BA$48,$BD$48+(($BD$49-$BD$48)/$BB$49)*(($B322-$BA$48)/0.05),IF($B322&gt;=$BA$47,$BD$47+(($BD$48-$BD$47)/$BB$48)*(($B322-$BA$47)/0.05),$BD$46))))</f>
        <v>-1.4762559205244524E-2</v>
      </c>
      <c r="Q322" s="572"/>
      <c r="R322" s="593"/>
      <c r="S322" s="583"/>
      <c r="T322" s="593"/>
      <c r="U322" s="572"/>
      <c r="V322" s="594">
        <f ca="1">IF(W322&gt;=0,(1+((TAN(ASIN((C322-C317)/((B322-B317)*5280))))/0.01)*(IF(B317&gt;=$BA$48,$BC$48,IF(B317&gt;=$BA$47,$BC$47,$BC$46))))*AVERAGE(AQ318:AQ322),1+((TAN(ASIN((C322-C317)/((B322-B317)*5280))))/0.01)*(IF(B317&gt;=$BA$48,$BD$48,IF(B317&gt;=$BA$47,$BD$47,$BD$46))))</f>
        <v>0.971646483059734</v>
      </c>
      <c r="W322" s="583">
        <f ca="1">C322-C317</f>
        <v>-20.789999999999736</v>
      </c>
      <c r="X322" s="593"/>
      <c r="Y322" s="572"/>
      <c r="Z322" s="595"/>
      <c r="AA322" s="583"/>
      <c r="AB322" s="593"/>
      <c r="AC322" s="572"/>
      <c r="AD322" s="595"/>
      <c r="AE322" s="583"/>
      <c r="AF322" s="593"/>
      <c r="AG322" s="596"/>
      <c r="AH322" s="613"/>
      <c r="AI322" s="613"/>
      <c r="AJ322" s="572"/>
      <c r="AK322" s="597"/>
      <c r="AL322" s="597"/>
      <c r="AM322" s="583"/>
      <c r="AN322" s="89">
        <f t="shared" ca="1" si="87"/>
        <v>13.850000000000179</v>
      </c>
      <c r="AO322" s="90">
        <f t="shared" ca="1" si="88"/>
        <v>277</v>
      </c>
      <c r="AP322" s="90">
        <f ca="1">IF($AO322=1,MATCH(1,$AO323:$AO$533,0),$AP321)</f>
        <v>487</v>
      </c>
      <c r="AQ322" s="594">
        <f t="shared" ca="1" si="89"/>
        <v>1</v>
      </c>
      <c r="AR322" s="594">
        <f t="shared" ca="1" si="95"/>
        <v>-1.5703433367641909E-2</v>
      </c>
      <c r="AS322" s="1">
        <f t="shared" ca="1" si="86"/>
        <v>0</v>
      </c>
      <c r="AT322" s="91">
        <f ca="1">AVERAGE(F322:INDIRECT("F"&amp;(ROW()-AO322+1)))</f>
        <v>-1.5666648882107757E-2</v>
      </c>
      <c r="AU322" s="91">
        <f ca="1">IF(AT322&gt;0,MAX(F322:INDIRECT("F"&amp;(ROW()-AO322+1))),MIN(F322:INDIRECT("F"&amp;(ROW()-AO322+1))))</f>
        <v>-1.575195385570503E-2</v>
      </c>
      <c r="AV322" s="92">
        <f t="shared" ca="1" si="90"/>
        <v>-1143.4499999999878</v>
      </c>
      <c r="AW322" s="92">
        <f t="shared" ca="1" si="91"/>
        <v>0</v>
      </c>
      <c r="AX322" s="92">
        <f t="shared" ca="1" si="92"/>
        <v>-1143.4499999999878</v>
      </c>
    </row>
    <row r="323" spans="1:50" x14ac:dyDescent="0.2">
      <c r="A323" s="587"/>
      <c r="B323" s="588">
        <f>'Raw Elevation Data'!F320</f>
        <v>15.80000000000018</v>
      </c>
      <c r="C323" s="588">
        <f ca="1">'Raw Elevation Data'!L320</f>
        <v>1402.3920000000121</v>
      </c>
      <c r="D323" s="588">
        <f t="shared" si="96"/>
        <v>5.0000000000000711E-2</v>
      </c>
      <c r="E323" s="595">
        <f t="shared" ca="1" si="93"/>
        <v>0.97238157423966565</v>
      </c>
      <c r="F323" s="577">
        <f t="shared" ca="1" si="94"/>
        <v>-1.5751953855704028E-2</v>
      </c>
      <c r="G323" s="590"/>
      <c r="H323" s="591"/>
      <c r="I323" s="592"/>
      <c r="J323" s="593"/>
      <c r="K323" s="572"/>
      <c r="L323" s="593">
        <f ca="1">IF($M323&gt;=0,(1+((TAN(ASIN(($C323-$C321)/(($B323-$B321)*5280))))/0.01)*(IF($B323&gt;=$BA$48,$BC$48+(($BC$49-$BC$48)/$BB$49)*(($B323-$BA$48)/0.05),IF($B323&gt;=$BA$47,$BC$47+(($BC$48-$BC$47)/$BB$48)*(($B323-$BA$47)/0.05),$BC$46))))*AVERAGE(AQ322:AQ323),   1+((TAN(ASIN(($C323-$C321)/(($B323-$B321)*5280))))/0.01)*(IF($B323&gt;=$BA$48,$BD$48+(($BD$49-$BD$48)/$BB$49)*(($B323-$BA$48)/0.05),IF($B323&gt;=$BA$47,$BD$47+(($BD$48-$BD$47)/$BB$48)*(($B323-$BA$47)/0.05),$BD$46))))</f>
        <v>0.9723815742396672</v>
      </c>
      <c r="M323" s="583">
        <f ca="1">C323-C321</f>
        <v>-8.3159999999998035</v>
      </c>
      <c r="N323" s="592"/>
      <c r="O323" s="644"/>
      <c r="P323" s="593"/>
      <c r="Q323" s="572"/>
      <c r="R323" s="593">
        <f ca="1">IF(S323&gt;=0,(1+((TAN(ASIN((C323-C319)/((B323-B319)*5280))))/0.01)*(IF(B319&gt;=$BA$48,$BC$48,IF(B319&gt;=$BA$47,$BC$47,$BC$46))))*AVERAGE(AQ320:AQ323),1+((TAN(ASIN((C323-C319)/((B323-B319)*5280))))/0.01)*(IF(B319&gt;=$BA$48,$BD$48,IF(B319&gt;=$BA$47,$BD$47,$BD$46))))</f>
        <v>0.97164648305973389</v>
      </c>
      <c r="S323" s="583">
        <f ca="1">C323-C319</f>
        <v>-16.631999999999834</v>
      </c>
      <c r="T323" s="593"/>
      <c r="U323" s="572"/>
      <c r="V323" s="594"/>
      <c r="W323" s="583"/>
      <c r="X323" s="593"/>
      <c r="Y323" s="572"/>
      <c r="Z323" s="595"/>
      <c r="AA323" s="583"/>
      <c r="AB323" s="593"/>
      <c r="AC323" s="572"/>
      <c r="AD323" s="595"/>
      <c r="AE323" s="583"/>
      <c r="AF323" s="593"/>
      <c r="AG323" s="596"/>
      <c r="AH323" s="613"/>
      <c r="AI323" s="613"/>
      <c r="AJ323" s="572"/>
      <c r="AK323" s="597"/>
      <c r="AL323" s="597"/>
      <c r="AM323" s="583"/>
      <c r="AN323" s="89">
        <f t="shared" ca="1" si="87"/>
        <v>13.90000000000018</v>
      </c>
      <c r="AO323" s="90">
        <f t="shared" ca="1" si="88"/>
        <v>278</v>
      </c>
      <c r="AP323" s="90">
        <f ca="1">IF($AO323=1,MATCH(1,$AO324:$AO$533,0),$AP322)</f>
        <v>487</v>
      </c>
      <c r="AQ323" s="594">
        <f t="shared" ca="1" si="89"/>
        <v>1</v>
      </c>
      <c r="AR323" s="594">
        <f t="shared" ca="1" si="95"/>
        <v>-1.5703433367641909E-2</v>
      </c>
      <c r="AS323" s="1">
        <f t="shared" ca="1" si="86"/>
        <v>0</v>
      </c>
      <c r="AT323" s="91">
        <f ca="1">AVERAGE(F323:INDIRECT("F"&amp;(ROW()-AO323+1)))</f>
        <v>-1.5666955734530766E-2</v>
      </c>
      <c r="AU323" s="91">
        <f ca="1">IF(AT323&gt;0,MAX(F323:INDIRECT("F"&amp;(ROW()-AO323+1))),MIN(F323:INDIRECT("F"&amp;(ROW()-AO323+1))))</f>
        <v>-1.575195385570503E-2</v>
      </c>
      <c r="AV323" s="92">
        <f t="shared" ca="1" si="90"/>
        <v>-1147.6079999999879</v>
      </c>
      <c r="AW323" s="92">
        <f t="shared" ca="1" si="91"/>
        <v>0</v>
      </c>
      <c r="AX323" s="92">
        <f t="shared" ca="1" si="92"/>
        <v>-1147.6079999999879</v>
      </c>
    </row>
    <row r="324" spans="1:50" x14ac:dyDescent="0.2">
      <c r="A324" s="587"/>
      <c r="B324" s="588">
        <f>'Raw Elevation Data'!F321</f>
        <v>15.850000000000181</v>
      </c>
      <c r="C324" s="588">
        <f ca="1">'Raw Elevation Data'!L321</f>
        <v>1398.234000000012</v>
      </c>
      <c r="D324" s="588">
        <f t="shared" si="96"/>
        <v>5.0000000000000711E-2</v>
      </c>
      <c r="E324" s="595">
        <f t="shared" ca="1" si="93"/>
        <v>0.97239470086788027</v>
      </c>
      <c r="F324" s="577">
        <f t="shared" ca="1" si="94"/>
        <v>-1.5751953855703167E-2</v>
      </c>
      <c r="G324" s="590"/>
      <c r="H324" s="591"/>
      <c r="I324" s="592"/>
      <c r="J324" s="593"/>
      <c r="K324" s="572"/>
      <c r="L324" s="593"/>
      <c r="M324" s="583"/>
      <c r="N324" s="592"/>
      <c r="O324" s="644"/>
      <c r="P324" s="593">
        <f ca="1">IF($M324&gt;=0,(1+((TAN(ASIN(($C324-$C322)/(($B324-$B322)*5280))))/0.01)*(IF($B324&gt;=$BA$48,$BC$48+(($BC$49-$BC$48)/$BB$49)*(($B324-$BA$48)/0.05),IF($B324&gt;=$BA$47,$BC$47+(($BC$48-$BC$47)/$BB$48)*(($B324-$BA$47)/0.05),$BC$46))))*AVERAGE(AU323:AU324),   1+((TAN(ASIN(($C324-$C322)/(($B324-$B322)*5280))))/0.01)*(IF($B324&gt;=$BA$48,$BD$48+(($BD$49-$BD$48)/$BB$49)*(($B324-$BA$48)/0.05),IF($B324&gt;=$BA$47,$BD$47+(($BD$48-$BD$47)/$BB$48)*(($B324-$BA$47)/0.05),$BD$46))))</f>
        <v>-1.4756356103987638E-2</v>
      </c>
      <c r="Q324" s="572"/>
      <c r="R324" s="593"/>
      <c r="S324" s="583"/>
      <c r="T324" s="593"/>
      <c r="U324" s="572"/>
      <c r="V324" s="594"/>
      <c r="W324" s="583"/>
      <c r="X324" s="593"/>
      <c r="Y324" s="572"/>
      <c r="Z324" s="595"/>
      <c r="AA324" s="583"/>
      <c r="AB324" s="593"/>
      <c r="AC324" s="572"/>
      <c r="AD324" s="595"/>
      <c r="AE324" s="583"/>
      <c r="AF324" s="593"/>
      <c r="AG324" s="596"/>
      <c r="AH324" s="613"/>
      <c r="AI324" s="613"/>
      <c r="AJ324" s="572"/>
      <c r="AK324" s="597"/>
      <c r="AL324" s="597"/>
      <c r="AM324" s="583"/>
      <c r="AN324" s="89">
        <f t="shared" ca="1" si="87"/>
        <v>13.95000000000018</v>
      </c>
      <c r="AO324" s="90">
        <f t="shared" ca="1" si="88"/>
        <v>279</v>
      </c>
      <c r="AP324" s="90">
        <f ca="1">IF($AO324=1,MATCH(1,$AO325:$AO$533,0),$AP323)</f>
        <v>487</v>
      </c>
      <c r="AQ324" s="594">
        <f t="shared" ca="1" si="89"/>
        <v>1</v>
      </c>
      <c r="AR324" s="594">
        <f t="shared" ca="1" si="95"/>
        <v>-1.5703433367641909E-2</v>
      </c>
      <c r="AS324" s="1">
        <f t="shared" ca="1" si="86"/>
        <v>0</v>
      </c>
      <c r="AT324" s="91">
        <f ca="1">AVERAGE(F324:INDIRECT("F"&amp;(ROW()-AO324+1)))</f>
        <v>-1.5667260387294824E-2</v>
      </c>
      <c r="AU324" s="91">
        <f ca="1">IF(AT324&gt;0,MAX(F324:INDIRECT("F"&amp;(ROW()-AO324+1))),MIN(F324:INDIRECT("F"&amp;(ROW()-AO324+1))))</f>
        <v>-1.575195385570503E-2</v>
      </c>
      <c r="AV324" s="92">
        <f t="shared" ca="1" si="90"/>
        <v>-1151.765999999988</v>
      </c>
      <c r="AW324" s="92">
        <f t="shared" ca="1" si="91"/>
        <v>0</v>
      </c>
      <c r="AX324" s="92">
        <f t="shared" ca="1" si="92"/>
        <v>-1151.765999999988</v>
      </c>
    </row>
    <row r="325" spans="1:50" x14ac:dyDescent="0.2">
      <c r="A325" s="587"/>
      <c r="B325" s="616">
        <f>'Raw Elevation Data'!F322</f>
        <v>15.900000000000182</v>
      </c>
      <c r="C325" s="616">
        <f ca="1">'Raw Elevation Data'!L322</f>
        <v>1394.0760000000123</v>
      </c>
      <c r="D325" s="588">
        <f t="shared" si="96"/>
        <v>5.0000000000000711E-2</v>
      </c>
      <c r="E325" s="595">
        <f t="shared" ca="1" si="93"/>
        <v>0.97240782749609411</v>
      </c>
      <c r="F325" s="577">
        <f t="shared" ca="1" si="94"/>
        <v>-1.5751953855702737E-2</v>
      </c>
      <c r="G325" s="590"/>
      <c r="H325" s="591"/>
      <c r="I325" s="592"/>
      <c r="J325" s="593"/>
      <c r="K325" s="572"/>
      <c r="L325" s="593">
        <f ca="1">IF($M325&gt;=0,(1+((TAN(ASIN(($C325-$C323)/(($B325-$B323)*5280))))/0.01)*(IF($B325&gt;=$BA$48,$BC$48+(($BC$49-$BC$48)/$BB$49)*(($B325-$BA$48)/0.05),IF($B325&gt;=$BA$47,$BC$47+(($BC$48-$BC$47)/$BB$48)*(($B325-$BA$47)/0.05),$BC$46))))*AVERAGE(AQ324:AQ325),   1+((TAN(ASIN(($C325-$C323)/(($B325-$B323)*5280))))/0.01)*(IF($B325&gt;=$BA$48,$BD$48+(($BD$49-$BD$48)/$BB$49)*(($B325-$BA$48)/0.05),IF($B325&gt;=$BA$47,$BD$47+(($BD$48-$BD$47)/$BB$48)*(($B325-$BA$47)/0.05),$BD$46))))</f>
        <v>0.97240782749609334</v>
      </c>
      <c r="M325" s="583">
        <f ca="1">C325-C323</f>
        <v>-8.3159999999998035</v>
      </c>
      <c r="N325" s="592"/>
      <c r="O325" s="644"/>
      <c r="P325" s="593"/>
      <c r="Q325" s="572"/>
      <c r="R325" s="593"/>
      <c r="S325" s="583"/>
      <c r="T325" s="593"/>
      <c r="U325" s="572"/>
      <c r="V325" s="594"/>
      <c r="W325" s="583"/>
      <c r="X325" s="593"/>
      <c r="Y325" s="572"/>
      <c r="Z325" s="595"/>
      <c r="AA325" s="583"/>
      <c r="AB325" s="593"/>
      <c r="AC325" s="572"/>
      <c r="AD325" s="595"/>
      <c r="AE325" s="583"/>
      <c r="AF325" s="593"/>
      <c r="AG325" s="596"/>
      <c r="AH325" s="613"/>
      <c r="AI325" s="613"/>
      <c r="AJ325" s="572"/>
      <c r="AK325" s="597"/>
      <c r="AL325" s="597"/>
      <c r="AM325" s="583"/>
      <c r="AN325" s="89">
        <f t="shared" ca="1" si="87"/>
        <v>14.000000000000181</v>
      </c>
      <c r="AO325" s="90">
        <f t="shared" ca="1" si="88"/>
        <v>280</v>
      </c>
      <c r="AP325" s="90">
        <f ca="1">IF($AO325=1,MATCH(1,$AO326:$AO$533,0),$AP324)</f>
        <v>487</v>
      </c>
      <c r="AQ325" s="594">
        <f t="shared" ca="1" si="89"/>
        <v>1</v>
      </c>
      <c r="AR325" s="594">
        <f t="shared" ca="1" si="95"/>
        <v>-1.5703433367641909E-2</v>
      </c>
      <c r="AS325" s="1">
        <f t="shared" ca="1" si="86"/>
        <v>0</v>
      </c>
      <c r="AT325" s="91">
        <f ca="1">AVERAGE(F325:INDIRECT("F"&amp;(ROW()-AO325+1)))</f>
        <v>-1.5667562863967709E-2</v>
      </c>
      <c r="AU325" s="91">
        <f ca="1">IF(AT325&gt;0,MAX(F325:INDIRECT("F"&amp;(ROW()-AO325+1))),MIN(F325:INDIRECT("F"&amp;(ROW()-AO325+1))))</f>
        <v>-1.575195385570503E-2</v>
      </c>
      <c r="AV325" s="92">
        <f t="shared" ca="1" si="90"/>
        <v>-1155.9239999999877</v>
      </c>
      <c r="AW325" s="92">
        <f t="shared" ca="1" si="91"/>
        <v>0</v>
      </c>
      <c r="AX325" s="92">
        <f t="shared" ca="1" si="92"/>
        <v>-1155.9239999999877</v>
      </c>
    </row>
    <row r="326" spans="1:50" x14ac:dyDescent="0.2">
      <c r="A326" s="587"/>
      <c r="B326" s="616">
        <f>'Raw Elevation Data'!F323</f>
        <v>15.950000000000182</v>
      </c>
      <c r="C326" s="616">
        <f ca="1">'Raw Elevation Data'!L323</f>
        <v>1389.9180000000124</v>
      </c>
      <c r="D326" s="588">
        <f t="shared" si="96"/>
        <v>5.0000000000000711E-2</v>
      </c>
      <c r="E326" s="595">
        <f t="shared" ca="1" si="93"/>
        <v>0.9724209541243054</v>
      </c>
      <c r="F326" s="577">
        <f t="shared" ca="1" si="94"/>
        <v>-1.575195385570375E-2</v>
      </c>
      <c r="G326" s="590"/>
      <c r="H326" s="591"/>
      <c r="I326" s="592"/>
      <c r="J326" s="593"/>
      <c r="K326" s="572"/>
      <c r="L326" s="593"/>
      <c r="M326" s="583"/>
      <c r="N326" s="592"/>
      <c r="O326" s="644"/>
      <c r="P326" s="582">
        <f ca="1">IF($M326&gt;=0,(1+((TAN(ASIN(($C326-$C324)/(($B326-$B324)*5280))))/0.01)*(IF($B326&gt;=$BA$48,$BC$48+(($BC$49-$BC$48)/$BB$49)*(($B326-$BA$48)/0.05),IF($B326&gt;=$BA$47,$BC$47+(($BC$48-$BC$47)/$BB$48)*(($B326-$BA$47)/0.05),$BC$46))))*AVERAGE(AU325:AU326),   1+((TAN(ASIN(($C326-$C324)/(($B326-$B324)*5280))))/0.01)*(IF($B326&gt;=$BA$48,$BD$48+(($BD$49-$BD$48)/$BB$49)*(($B326-$BA$48)/0.05),IF($B326&gt;=$BA$47,$BD$47+(($BD$48-$BD$47)/$BB$48)*(($B326-$BA$47)/0.05),$BD$46))))</f>
        <v>-1.4750153002730913E-2</v>
      </c>
      <c r="Q326" s="572"/>
      <c r="R326" s="593"/>
      <c r="S326" s="583"/>
      <c r="T326" s="593"/>
      <c r="U326" s="572"/>
      <c r="V326" s="594"/>
      <c r="W326" s="583"/>
      <c r="X326" s="593"/>
      <c r="Y326" s="572"/>
      <c r="Z326" s="595"/>
      <c r="AA326" s="583"/>
      <c r="AB326" s="593"/>
      <c r="AC326" s="572"/>
      <c r="AD326" s="595"/>
      <c r="AE326" s="583"/>
      <c r="AF326" s="593"/>
      <c r="AG326" s="596"/>
      <c r="AH326" s="613"/>
      <c r="AI326" s="613"/>
      <c r="AJ326" s="572"/>
      <c r="AK326" s="597"/>
      <c r="AL326" s="597"/>
      <c r="AM326" s="583"/>
      <c r="AN326" s="89">
        <f t="shared" ca="1" si="87"/>
        <v>14.050000000000182</v>
      </c>
      <c r="AO326" s="90">
        <f t="shared" ca="1" si="88"/>
        <v>281</v>
      </c>
      <c r="AP326" s="90">
        <f ca="1">IF($AO326=1,MATCH(1,$AO327:$AO$533,0),$AP325)</f>
        <v>487</v>
      </c>
      <c r="AQ326" s="594">
        <f t="shared" ca="1" si="89"/>
        <v>1</v>
      </c>
      <c r="AR326" s="594">
        <f t="shared" ca="1" si="95"/>
        <v>-1.5703433367641909E-2</v>
      </c>
      <c r="AS326" s="1">
        <f t="shared" ca="1" si="86"/>
        <v>0</v>
      </c>
      <c r="AT326" s="91">
        <f ca="1">AVERAGE(F326:INDIRECT("F"&amp;(ROW()-AO326+1)))</f>
        <v>-1.5667863187781718E-2</v>
      </c>
      <c r="AU326" s="91">
        <f ca="1">IF(AT326&gt;0,MAX(F326:INDIRECT("F"&amp;(ROW()-AO326+1))),MIN(F326:INDIRECT("F"&amp;(ROW()-AO326+1))))</f>
        <v>-1.575195385570503E-2</v>
      </c>
      <c r="AV326" s="92">
        <f t="shared" ca="1" si="90"/>
        <v>-1160.0819999999876</v>
      </c>
      <c r="AW326" s="92">
        <f t="shared" ca="1" si="91"/>
        <v>0</v>
      </c>
      <c r="AX326" s="92">
        <f t="shared" ca="1" si="92"/>
        <v>-1160.0819999999876</v>
      </c>
    </row>
    <row r="327" spans="1:50" x14ac:dyDescent="0.2">
      <c r="A327" s="587"/>
      <c r="B327" s="574">
        <f>'Raw Elevation Data'!F324</f>
        <v>16.000000000000185</v>
      </c>
      <c r="C327" s="575">
        <f ca="1">'Raw Elevation Data'!L324</f>
        <v>1385.760000000012</v>
      </c>
      <c r="D327" s="576">
        <f t="shared" si="96"/>
        <v>5.0000000000002487E-2</v>
      </c>
      <c r="E327" s="572">
        <f t="shared" ca="1" si="93"/>
        <v>0.97243408075251792</v>
      </c>
      <c r="F327" s="577">
        <f t="shared" ca="1" si="94"/>
        <v>-1.5751953855704048E-2</v>
      </c>
      <c r="G327" s="590"/>
      <c r="H327" s="591"/>
      <c r="I327" s="603"/>
      <c r="J327" s="604">
        <f ca="1">IF(AVERAGE(E308:E327)&gt;$BA$68,AVERAGE(E308:E327),$BA$68)</f>
        <v>0.97633333333333328</v>
      </c>
      <c r="K327" s="572"/>
      <c r="L327" s="582">
        <f ca="1">IF($M327&gt;=0,(1+((TAN(ASIN(($C327-$C325)/(($B327-$B325)*5280))))/0.01)*(IF($B327&gt;=$BA$48,$BC$48+(($BC$49-$BC$48)/$BB$49)*(($B327-$BA$48)/0.05),IF($B327&gt;=$BA$47,$BC$47+(($BC$48-$BC$47)/$BB$48)*(($B327-$BA$47)/0.05),$BC$46))))*AVERAGE(AQ326:AQ327),   1+((TAN(ASIN(($C327-$C325)/(($B327-$B325)*5280))))/0.01)*(IF($B327&gt;=$BA$48,$BD$48+(($BD$49-$BD$48)/$BB$49)*(($B327-$BA$48)/0.05),IF($B327&gt;=$BA$47,$BD$47+(($BD$48-$BD$47)/$BB$48)*(($B327-$BA$47)/0.05),$BD$46))))</f>
        <v>0.97243408075251847</v>
      </c>
      <c r="M327" s="583">
        <f ca="1">C327-C325</f>
        <v>-8.3160000000002583</v>
      </c>
      <c r="N327" s="592"/>
      <c r="O327" s="604">
        <f ca="1">AVERAGE(L309,L311,L313,L315,L317,L319,L321,L323,L325,L327)</f>
        <v>0.97231594109860142</v>
      </c>
      <c r="P327" s="601">
        <f ca="1">IF(AVERAGE(L309,L311,L313,L315,L317,L319,L321,L323,L325,L327)&gt;$BA$68,AVERAGE(L309,L311,L313,L315,L317,L319,L321,L323,L325,L327),$BA$68)</f>
        <v>0.97633333333333328</v>
      </c>
      <c r="Q327" s="572"/>
      <c r="R327" s="582">
        <f ca="1">IF(S327&gt;=0,(1+((TAN(ASIN((C327-C323)/((B327-B323)*5280))))/0.01)*(IF(B323&gt;=$BA$48,$BC$48,IF(B323&gt;=$BA$47,$BC$47,$BC$46))))*AVERAGE(AQ324:AQ327),1+((TAN(ASIN((C327-C323)/((B327-B323)*5280))))/0.01)*(IF(B323&gt;=$BA$48,$BD$48,IF(B323&gt;=$BA$47,$BD$47,$BD$46))))</f>
        <v>0.97164648305973378</v>
      </c>
      <c r="S327" s="583">
        <f ca="1">C327-C323</f>
        <v>-16.632000000000062</v>
      </c>
      <c r="T327" s="601">
        <f ca="1">IF(AVERAGE(R311,R315,R319,R323,R327)&gt;$BA$68,AVERAGE(R311,R315,R319,R323,R327),$BA$68)</f>
        <v>0.97633333333333328</v>
      </c>
      <c r="U327" s="572"/>
      <c r="V327" s="585">
        <f ca="1">IF(W327&gt;=0,(1+((TAN(ASIN((C327-C322)/((B327-B322)*5280))))/0.01)*(IF(B322&gt;=$BA$48,$BC$48,IF(B322&gt;=$BA$47,$BC$47,$BC$46))))*AVERAGE(AQ323:AQ327),1+((TAN(ASIN((C327-C322)/((B327-B322)*5280))))/0.01)*(IF(B322&gt;=$BA$48,$BD$48,IF(B322&gt;=$BA$47,$BD$47,$BD$46))))</f>
        <v>0.97164648305973356</v>
      </c>
      <c r="W327" s="583">
        <f ca="1">C327-C322</f>
        <v>-20.790000000000191</v>
      </c>
      <c r="X327" s="601">
        <f ca="1">IF(AVERAGE(V312,V317,V322,V327)&gt;$BA$68,AVERAGE(V312,V317,V322,V327),$BA$68)</f>
        <v>0.97633333333333328</v>
      </c>
      <c r="Y327" s="572"/>
      <c r="Z327" s="572">
        <f ca="1">IF(AA327&gt;=0,(1+((TAN(ASIN((C327-C317)/((B327-B317)*5280))))/0.01)*(IF(B317&gt;=$BA$48,$BC$48,IF(B317&gt;=$BA$47,$BC$47,$BC$46))))*AVERAGE(AQ318:AQ327),1+((TAN(ASIN((C327-C317)/((B327-B317)*5280))))/0.01)*(IF(B317&gt;=$BA$48,$BD$48,IF(B317&gt;=$BA$47,$BD$47,$BD$46))))</f>
        <v>0.97164648305973378</v>
      </c>
      <c r="AA327" s="583">
        <f ca="1">C327-C317</f>
        <v>-41.579999999999927</v>
      </c>
      <c r="AB327" s="601">
        <f ca="1">IF(AVERAGE(Z327,Z317)&gt;$BA$68,AVERAGE(Z327,Z317),$BA$68)</f>
        <v>0.97633333333333328</v>
      </c>
      <c r="AC327" s="572"/>
      <c r="AD327" s="572">
        <f ca="1">IF(AE327&gt;=0,(1+((TAN(ASIN((C327-C307)/((B327-B307)*5280))))/0.01)*(IF(B307&gt;=$BA$48,$BC$48,IF(B307&gt;=$BA$47,$BC$47,$BC$46))))*AVERAGE(AQ308:AQ327),1+((TAN(ASIN((C327-C307)/((B327-B307)*5280))))/0.01)*(IF(B307&gt;=$BA$48,$BD$48,IF(B307&gt;=$BA$47,$BD$47,$BD$46))))</f>
        <v>0.97164648305973389</v>
      </c>
      <c r="AE327" s="583">
        <f ca="1">C327-C307</f>
        <v>-83.1599999999994</v>
      </c>
      <c r="AF327" s="601">
        <f ca="1">IF(AD327&gt;$BA$68,AD327,$BA$68)</f>
        <v>0.97633333333333328</v>
      </c>
      <c r="AG327" s="586"/>
      <c r="AH327" s="594"/>
      <c r="AI327" s="594"/>
      <c r="AJ327" s="572"/>
      <c r="AK327" s="605">
        <f ca="1">MAX(AW307:AW327)-MIN(AW307:AW327)</f>
        <v>0</v>
      </c>
      <c r="AL327" s="605">
        <f ca="1">-(MAX(AX307:AX327)-MIN(AX307:AX327))</f>
        <v>-83.1599999999994</v>
      </c>
      <c r="AM327" s="583"/>
      <c r="AN327" s="89">
        <f t="shared" ca="1" si="87"/>
        <v>14.100000000000184</v>
      </c>
      <c r="AO327" s="90">
        <f t="shared" ca="1" si="88"/>
        <v>282</v>
      </c>
      <c r="AP327" s="90">
        <f ca="1">IF($AO327=1,MATCH(1,$AO328:$AO$533,0),$AP326)</f>
        <v>487</v>
      </c>
      <c r="AQ327" s="594">
        <f t="shared" ca="1" si="89"/>
        <v>1</v>
      </c>
      <c r="AR327" s="594">
        <f t="shared" ca="1" si="95"/>
        <v>-1.5703433367641909E-2</v>
      </c>
      <c r="AS327" s="1">
        <f t="shared" ref="AS327:AS390" ca="1" si="97">IF(F328*F327&gt;0,0,IF(F328*F327&lt;0,AN327,AN327))</f>
        <v>0</v>
      </c>
      <c r="AT327" s="91">
        <f ca="1">AVERAGE(F327:INDIRECT("F"&amp;(ROW()-AO327+1)))</f>
        <v>-1.5668161381639595E-2</v>
      </c>
      <c r="AU327" s="91">
        <f ca="1">IF(AT327&gt;0,MAX(F327:INDIRECT("F"&amp;(ROW()-AO327+1))),MIN(F327:INDIRECT("F"&amp;(ROW()-AO327+1))))</f>
        <v>-1.575195385570503E-2</v>
      </c>
      <c r="AV327" s="92">
        <f t="shared" ca="1" si="90"/>
        <v>-1164.239999999988</v>
      </c>
      <c r="AW327" s="92">
        <f t="shared" ca="1" si="91"/>
        <v>0</v>
      </c>
      <c r="AX327" s="92">
        <f t="shared" ca="1" si="92"/>
        <v>-1164.239999999988</v>
      </c>
    </row>
    <row r="328" spans="1:50" x14ac:dyDescent="0.2">
      <c r="A328" s="587"/>
      <c r="B328" s="588">
        <f>'Raw Elevation Data'!F325</f>
        <v>16.050000000000189</v>
      </c>
      <c r="C328" s="588">
        <f ca="1">'Raw Elevation Data'!L325</f>
        <v>1381.6020000000117</v>
      </c>
      <c r="D328" s="588">
        <f t="shared" si="96"/>
        <v>5.0000000000004263E-2</v>
      </c>
      <c r="E328" s="595">
        <f t="shared" ca="1" si="93"/>
        <v>0.97244720738073309</v>
      </c>
      <c r="F328" s="577">
        <f t="shared" ca="1" si="94"/>
        <v>-1.575195385570291E-2</v>
      </c>
      <c r="G328" s="590"/>
      <c r="H328" s="591"/>
      <c r="I328" s="592"/>
      <c r="J328" s="593"/>
      <c r="K328" s="572"/>
      <c r="L328" s="593"/>
      <c r="M328" s="583"/>
      <c r="N328" s="592"/>
      <c r="O328" s="644"/>
      <c r="P328" s="593"/>
      <c r="Q328" s="572"/>
      <c r="R328" s="593"/>
      <c r="S328" s="583"/>
      <c r="T328" s="593"/>
      <c r="U328" s="572"/>
      <c r="V328" s="594"/>
      <c r="W328" s="583"/>
      <c r="X328" s="593"/>
      <c r="Y328" s="572"/>
      <c r="Z328" s="595"/>
      <c r="AA328" s="583"/>
      <c r="AB328" s="593"/>
      <c r="AC328" s="572"/>
      <c r="AD328" s="595"/>
      <c r="AE328" s="583"/>
      <c r="AF328" s="593"/>
      <c r="AG328" s="596"/>
      <c r="AH328" s="613"/>
      <c r="AI328" s="613"/>
      <c r="AJ328" s="572"/>
      <c r="AK328" s="597"/>
      <c r="AL328" s="597"/>
      <c r="AM328" s="583"/>
      <c r="AN328" s="89">
        <f t="shared" ref="AN328:AN391" ca="1" si="98">IF(F328&lt;&gt;0,IF((F328*F327)&lt;=0,D328,D328+AN327),D328)</f>
        <v>14.150000000000189</v>
      </c>
      <c r="AO328" s="90">
        <f t="shared" ref="AO328:AO391" ca="1" si="99">IF(F328*F327&gt;0,AO327+1,1)</f>
        <v>283</v>
      </c>
      <c r="AP328" s="90">
        <f ca="1">IF($AO328=1,MATCH(1,$AO329:$AO$533,0),$AP327)</f>
        <v>487</v>
      </c>
      <c r="AQ328" s="594">
        <f t="shared" ref="AQ328:AQ391" ca="1" si="100">IF($AR328&gt;$BC$62,MIN(IF($AP328&gt;($AV$4/0.05),1+(($AP328-($AV$4/0.05))*((($BB$62-1)/(($BA$62-$AV$4)/0.05)))),1),$BB$62),1)</f>
        <v>1</v>
      </c>
      <c r="AR328" s="594">
        <f t="shared" ca="1" si="95"/>
        <v>-1.5703433367641909E-2</v>
      </c>
      <c r="AS328" s="1">
        <f t="shared" ca="1" si="97"/>
        <v>0</v>
      </c>
      <c r="AT328" s="91">
        <f ca="1">AVERAGE(F328:INDIRECT("F"&amp;(ROW()-AO328+1)))</f>
        <v>-1.5668457468120383E-2</v>
      </c>
      <c r="AU328" s="91">
        <f ca="1">IF(AT328&gt;0,MAX(F328:INDIRECT("F"&amp;(ROW()-AO328+1))),MIN(F328:INDIRECT("F"&amp;(ROW()-AO328+1))))</f>
        <v>-1.575195385570503E-2</v>
      </c>
      <c r="AV328" s="92">
        <f t="shared" ref="AV328:AV391" ca="1" si="101">-(INDIRECT("C"&amp;(ROW()-AO328))-C328)</f>
        <v>-1168.3979999999883</v>
      </c>
      <c r="AW328" s="92">
        <f t="shared" ref="AW328:AW391" ca="1" si="102">IF(F328&gt;0,AW327+C328-C327,AW327)</f>
        <v>0</v>
      </c>
      <c r="AX328" s="92">
        <f t="shared" ref="AX328:AX391" ca="1" si="103">IF(F328&lt;0,AX327-(C327-C328),AX327)</f>
        <v>-1168.3979999999883</v>
      </c>
    </row>
    <row r="329" spans="1:50" x14ac:dyDescent="0.2">
      <c r="A329" s="587"/>
      <c r="B329" s="588">
        <f>'Raw Elevation Data'!F326</f>
        <v>16.100000000000193</v>
      </c>
      <c r="C329" s="588">
        <f ca="1">'Raw Elevation Data'!L326</f>
        <v>1377.4440000000118</v>
      </c>
      <c r="D329" s="588">
        <f t="shared" si="96"/>
        <v>5.0000000000004263E-2</v>
      </c>
      <c r="E329" s="595">
        <f t="shared" ref="E329:E392" ca="1" si="104">IF($F329&gt;=0,(1+($F329/0.01)*(IF($B329&gt;=$BA$48,$BC$48+(($BC$49-$BC$48)/$BB$49)*(($B329-$BA$48)/0.05),IF($B329&gt;=$BA$47,$BC$47+(($BC$48-$BC$47)/$BB$48)*(($B329-$BA$47)/0.05),$BC$46))))*AQ329,1+($F329/0.01)*(IF($B329&gt;=$BA$48,$BD$48+(($BD$49-$BD$48)/$BB$49)*(($B329-$BA$48)/0.05),IF($B329&gt;=$BA$47,$BD$47+(($BD$48-$BD$47)/$BB$48)*(($B329-$BA$47)/0.05),$BD$46))))</f>
        <v>0.97246033400894616</v>
      </c>
      <c r="F329" s="577">
        <f t="shared" ref="F329:F392" ca="1" si="105">TAN(ASIN((C330-C328)/((B330-B328)*5280)))</f>
        <v>-1.575195385570291E-2</v>
      </c>
      <c r="G329" s="590"/>
      <c r="H329" s="591"/>
      <c r="I329" s="592"/>
      <c r="J329" s="593"/>
      <c r="K329" s="572"/>
      <c r="L329" s="593">
        <f ca="1">IF($M329&gt;=0,(1+((TAN(ASIN(($C329-$C327)/(($B329-$B327)*5280))))/0.01)*(IF($B329&gt;=$BA$48,$BC$48+(($BC$49-$BC$48)/$BB$49)*(($B329-$BA$48)/0.05),IF($B329&gt;=$BA$47,$BC$47+(($BC$48-$BC$47)/$BB$48)*(($B329-$BA$47)/0.05),$BC$46))))*AVERAGE(AQ328:AQ329),   1+((TAN(ASIN(($C329-$C327)/(($B329-$B327)*5280))))/0.01)*(IF($B329&gt;=$BA$48,$BD$48+(($BD$49-$BD$48)/$BB$49)*(($B329-$BA$48)/0.05),IF($B329&gt;=$BA$47,$BD$47+(($BD$48-$BD$47)/$BB$48)*(($B329-$BA$47)/0.05),$BD$46))))</f>
        <v>0.97246033400894616</v>
      </c>
      <c r="M329" s="583">
        <f ca="1">C329-C327</f>
        <v>-8.3160000000002583</v>
      </c>
      <c r="N329" s="592"/>
      <c r="O329" s="644"/>
      <c r="P329" s="593"/>
      <c r="Q329" s="572"/>
      <c r="R329" s="593"/>
      <c r="S329" s="583"/>
      <c r="T329" s="593"/>
      <c r="U329" s="572"/>
      <c r="V329" s="594"/>
      <c r="W329" s="583"/>
      <c r="X329" s="593"/>
      <c r="Y329" s="572"/>
      <c r="Z329" s="595"/>
      <c r="AA329" s="583"/>
      <c r="AB329" s="593"/>
      <c r="AC329" s="572"/>
      <c r="AD329" s="595"/>
      <c r="AE329" s="583"/>
      <c r="AF329" s="593"/>
      <c r="AG329" s="596"/>
      <c r="AH329" s="613"/>
      <c r="AI329" s="613"/>
      <c r="AJ329" s="572"/>
      <c r="AK329" s="597"/>
      <c r="AL329" s="597"/>
      <c r="AM329" s="583"/>
      <c r="AN329" s="89">
        <f t="shared" ca="1" si="98"/>
        <v>14.200000000000193</v>
      </c>
      <c r="AO329" s="90">
        <f t="shared" ca="1" si="99"/>
        <v>284</v>
      </c>
      <c r="AP329" s="90">
        <f ca="1">IF($AO329=1,MATCH(1,$AO330:$AO$533,0),$AP328)</f>
        <v>487</v>
      </c>
      <c r="AQ329" s="594">
        <f t="shared" ca="1" si="100"/>
        <v>1</v>
      </c>
      <c r="AR329" s="594">
        <f t="shared" ref="AR329:AR392" ca="1" si="106">INDIRECT("AT"&amp;ROW()+$AP329-$AO329)</f>
        <v>-1.5703433367641909E-2</v>
      </c>
      <c r="AS329" s="1">
        <f t="shared" ca="1" si="97"/>
        <v>0</v>
      </c>
      <c r="AT329" s="91">
        <f ca="1">AVERAGE(F329:INDIRECT("F"&amp;(ROW()-AO329+1)))</f>
        <v>-1.5668751469485112E-2</v>
      </c>
      <c r="AU329" s="91">
        <f ca="1">IF(AT329&gt;0,MAX(F329:INDIRECT("F"&amp;(ROW()-AO329+1))),MIN(F329:INDIRECT("F"&amp;(ROW()-AO329+1))))</f>
        <v>-1.575195385570503E-2</v>
      </c>
      <c r="AV329" s="92">
        <f t="shared" ca="1" si="101"/>
        <v>-1172.5559999999882</v>
      </c>
      <c r="AW329" s="92">
        <f t="shared" ca="1" si="102"/>
        <v>0</v>
      </c>
      <c r="AX329" s="92">
        <f t="shared" ca="1" si="103"/>
        <v>-1172.5559999999882</v>
      </c>
    </row>
    <row r="330" spans="1:50" ht="13.5" thickBot="1" x14ac:dyDescent="0.25">
      <c r="A330" s="573" t="s">
        <v>323</v>
      </c>
      <c r="B330" s="598">
        <f>'Raw Elevation Data'!F327</f>
        <v>16.150000000000198</v>
      </c>
      <c r="C330" s="598">
        <f ca="1">'Raw Elevation Data'!L327</f>
        <v>1373.2860000000114</v>
      </c>
      <c r="D330" s="598">
        <f t="shared" si="96"/>
        <v>5.0000000000004263E-2</v>
      </c>
      <c r="E330" s="607">
        <f t="shared" ca="1" si="104"/>
        <v>0.97247346063715767</v>
      </c>
      <c r="F330" s="577">
        <f t="shared" ca="1" si="105"/>
        <v>-1.5751953855703771E-2</v>
      </c>
      <c r="G330" s="600">
        <f ca="1">IF(AVERAGE(E319:E330)&gt;$BA$68,AVERAGE(E319:E330),$BA$68)</f>
        <v>0.97633333333333328</v>
      </c>
      <c r="H330" s="601">
        <f ca="1">IF(SUMIF(L319:L330,"&gt;0")/COUNT(L319:L330)&gt;$BA$68,SUMIF(L319:L330,"&gt;0")/COUNT(L319:L330),$BA$68)</f>
        <v>0.97633333333333328</v>
      </c>
      <c r="I330" s="592"/>
      <c r="J330" s="593"/>
      <c r="K330" s="572"/>
      <c r="L330" s="593"/>
      <c r="M330" s="583"/>
      <c r="N330" s="592"/>
      <c r="O330" s="644"/>
      <c r="P330" s="593"/>
      <c r="Q330" s="572"/>
      <c r="R330" s="593"/>
      <c r="S330" s="583"/>
      <c r="T330" s="593"/>
      <c r="U330" s="572"/>
      <c r="V330" s="594"/>
      <c r="W330" s="583"/>
      <c r="X330" s="593"/>
      <c r="Y330" s="572"/>
      <c r="Z330" s="595"/>
      <c r="AA330" s="583"/>
      <c r="AB330" s="593"/>
      <c r="AC330" s="572"/>
      <c r="AD330" s="595"/>
      <c r="AE330" s="583"/>
      <c r="AF330" s="593"/>
      <c r="AG330" s="596"/>
      <c r="AH330" s="602">
        <f ca="1">(MAX(AW319:AW330)-MIN(AW319:AW330))*0.3048</f>
        <v>0</v>
      </c>
      <c r="AI330" s="602">
        <f ca="1">-(MAX(AX319:AX330)-MIN(AX319:AX330))*0.3048</f>
        <v>-13.940942400000157</v>
      </c>
      <c r="AJ330" s="572"/>
      <c r="AK330" s="597"/>
      <c r="AL330" s="597"/>
      <c r="AM330" s="583"/>
      <c r="AN330" s="89">
        <f t="shared" ca="1" si="98"/>
        <v>14.250000000000197</v>
      </c>
      <c r="AO330" s="90">
        <f t="shared" ca="1" si="99"/>
        <v>285</v>
      </c>
      <c r="AP330" s="90">
        <f ca="1">IF($AO330=1,MATCH(1,$AO331:$AO$533,0),$AP329)</f>
        <v>487</v>
      </c>
      <c r="AQ330" s="594">
        <f t="shared" ca="1" si="100"/>
        <v>1</v>
      </c>
      <c r="AR330" s="594">
        <f t="shared" ca="1" si="106"/>
        <v>-1.5703433367641909E-2</v>
      </c>
      <c r="AS330" s="1">
        <f t="shared" ca="1" si="97"/>
        <v>0</v>
      </c>
      <c r="AT330" s="91">
        <f ca="1">AVERAGE(F330:INDIRECT("F"&amp;(ROW()-AO330+1)))</f>
        <v>-1.5669043407682368E-2</v>
      </c>
      <c r="AU330" s="91">
        <f ca="1">IF(AT330&gt;0,MAX(F330:INDIRECT("F"&amp;(ROW()-AO330+1))),MIN(F330:INDIRECT("F"&amp;(ROW()-AO330+1))))</f>
        <v>-1.575195385570503E-2</v>
      </c>
      <c r="AV330" s="92">
        <f t="shared" ca="1" si="101"/>
        <v>-1176.7139999999886</v>
      </c>
      <c r="AW330" s="92">
        <f t="shared" ca="1" si="102"/>
        <v>0</v>
      </c>
      <c r="AX330" s="92">
        <f t="shared" ca="1" si="103"/>
        <v>-1176.7139999999886</v>
      </c>
    </row>
    <row r="331" spans="1:50" ht="13.5" thickTop="1" x14ac:dyDescent="0.2">
      <c r="A331" s="587"/>
      <c r="B331" s="588">
        <f>'Raw Elevation Data'!F328</f>
        <v>16.200000000000202</v>
      </c>
      <c r="C331" s="588">
        <f ca="1">'Raw Elevation Data'!L328</f>
        <v>1369.1280000000111</v>
      </c>
      <c r="D331" s="588">
        <f t="shared" si="96"/>
        <v>5.0000000000004263E-2</v>
      </c>
      <c r="E331" s="595">
        <f t="shared" ca="1" si="104"/>
        <v>0.97248658726537152</v>
      </c>
      <c r="F331" s="577">
        <f t="shared" ca="1" si="105"/>
        <v>-1.5751953855703341E-2</v>
      </c>
      <c r="G331" s="590"/>
      <c r="H331" s="591"/>
      <c r="I331" s="592"/>
      <c r="J331" s="593"/>
      <c r="K331" s="572"/>
      <c r="L331" s="593">
        <f ca="1">IF($M331&gt;=0,(1+((TAN(ASIN(($C331-$C329)/(($B331-$B329)*5280))))/0.01)*(IF($B331&gt;=$BA$48,$BC$48+(($BC$49-$BC$48)/$BB$49)*(($B331-$BA$48)/0.05),IF($B331&gt;=$BA$47,$BC$47+(($BC$48-$BC$47)/$BB$48)*(($B331-$BA$47)/0.05),$BC$46))))*AVERAGE(AQ330:AQ331),   1+((TAN(ASIN(($C331-$C329)/(($B331-$B329)*5280))))/0.01)*(IF($B331&gt;=$BA$48,$BD$48+(($BD$49-$BD$48)/$BB$49)*(($B331-$BA$48)/0.05),IF($B331&gt;=$BA$47,$BD$47+(($BD$48-$BD$47)/$BB$48)*(($B331-$BA$47)/0.05),$BD$46))))</f>
        <v>0.97248658726537085</v>
      </c>
      <c r="M331" s="583">
        <f ca="1">C331-C329</f>
        <v>-8.316000000000713</v>
      </c>
      <c r="N331" s="592"/>
      <c r="O331" s="644"/>
      <c r="P331" s="593"/>
      <c r="Q331" s="572"/>
      <c r="R331" s="593">
        <f ca="1">IF(S331&gt;=0,(1+((TAN(ASIN((C331-C327)/((B331-B327)*5280))))/0.01)*(IF(B327&gt;=$BA$48,$BC$48,IF(B327&gt;=$BA$47,$BC$47,$BC$46))))*AVERAGE(AQ328:AQ331),1+((TAN(ASIN((C331-C327)/((B331-B327)*5280))))/0.01)*(IF(B327&gt;=$BA$48,$BD$48,IF(B327&gt;=$BA$47,$BD$47,$BD$46))))</f>
        <v>0.971646483059734</v>
      </c>
      <c r="S331" s="583">
        <f ca="1">C331-C327</f>
        <v>-16.632000000000971</v>
      </c>
      <c r="T331" s="593"/>
      <c r="U331" s="572"/>
      <c r="V331" s="594"/>
      <c r="W331" s="583"/>
      <c r="X331" s="593"/>
      <c r="Y331" s="572"/>
      <c r="Z331" s="595"/>
      <c r="AA331" s="583"/>
      <c r="AB331" s="593"/>
      <c r="AC331" s="572"/>
      <c r="AD331" s="595"/>
      <c r="AE331" s="583"/>
      <c r="AF331" s="593"/>
      <c r="AG331" s="596"/>
      <c r="AH331" s="613"/>
      <c r="AI331" s="613"/>
      <c r="AJ331" s="572"/>
      <c r="AK331" s="597"/>
      <c r="AL331" s="597"/>
      <c r="AM331" s="583"/>
      <c r="AN331" s="89">
        <f t="shared" ca="1" si="98"/>
        <v>14.300000000000201</v>
      </c>
      <c r="AO331" s="90">
        <f t="shared" ca="1" si="99"/>
        <v>286</v>
      </c>
      <c r="AP331" s="90">
        <f ca="1">IF($AO331=1,MATCH(1,$AO332:$AO$533,0),$AP330)</f>
        <v>487</v>
      </c>
      <c r="AQ331" s="594">
        <f t="shared" ca="1" si="100"/>
        <v>1</v>
      </c>
      <c r="AR331" s="594">
        <f t="shared" ca="1" si="106"/>
        <v>-1.5703433367641909E-2</v>
      </c>
      <c r="AS331" s="1">
        <f t="shared" ca="1" si="97"/>
        <v>0</v>
      </c>
      <c r="AT331" s="91">
        <f ca="1">AVERAGE(F331:INDIRECT("F"&amp;(ROW()-AO331+1)))</f>
        <v>-1.5669333304353772E-2</v>
      </c>
      <c r="AU331" s="91">
        <f ca="1">IF(AT331&gt;0,MAX(F331:INDIRECT("F"&amp;(ROW()-AO331+1))),MIN(F331:INDIRECT("F"&amp;(ROW()-AO331+1))))</f>
        <v>-1.575195385570503E-2</v>
      </c>
      <c r="AV331" s="92">
        <f t="shared" ca="1" si="101"/>
        <v>-1180.8719999999889</v>
      </c>
      <c r="AW331" s="92">
        <f t="shared" ca="1" si="102"/>
        <v>0</v>
      </c>
      <c r="AX331" s="92">
        <f t="shared" ca="1" si="103"/>
        <v>-1180.8719999999889</v>
      </c>
    </row>
    <row r="332" spans="1:50" x14ac:dyDescent="0.2">
      <c r="A332" s="587"/>
      <c r="B332" s="588">
        <f>'Raw Elevation Data'!F329</f>
        <v>16.250000000000206</v>
      </c>
      <c r="C332" s="588">
        <f ca="1">'Raw Elevation Data'!L329</f>
        <v>1364.9700000000109</v>
      </c>
      <c r="D332" s="588">
        <f t="shared" si="96"/>
        <v>5.0000000000004263E-2</v>
      </c>
      <c r="E332" s="589">
        <f t="shared" ca="1" si="104"/>
        <v>0.97249971389358469</v>
      </c>
      <c r="F332" s="577">
        <f t="shared" ca="1" si="105"/>
        <v>-1.5751953855703341E-2</v>
      </c>
      <c r="G332" s="590"/>
      <c r="H332" s="591"/>
      <c r="I332" s="592"/>
      <c r="J332" s="593"/>
      <c r="K332" s="572"/>
      <c r="L332" s="593"/>
      <c r="M332" s="583"/>
      <c r="N332" s="592"/>
      <c r="O332" s="644"/>
      <c r="P332" s="593"/>
      <c r="Q332" s="572"/>
      <c r="R332" s="593"/>
      <c r="S332" s="583"/>
      <c r="T332" s="593"/>
      <c r="U332" s="572"/>
      <c r="V332" s="594">
        <f ca="1">IF(W332&gt;=0,(1+((TAN(ASIN((C332-C327)/((B332-B327)*5280))))/0.01)*(IF(B327&gt;=$BA$48,$BC$48,IF(B327&gt;=$BA$47,$BC$47,$BC$46))))*AVERAGE(AQ328:AQ332),1+((TAN(ASIN((C332-C327)/((B332-B327)*5280))))/0.01)*(IF(B327&gt;=$BA$48,$BD$48,IF(B327&gt;=$BA$47,$BD$47,$BD$46))))</f>
        <v>0.97164648305973411</v>
      </c>
      <c r="W332" s="583">
        <f ca="1">C332-C327</f>
        <v>-20.7900000000011</v>
      </c>
      <c r="X332" s="593"/>
      <c r="Y332" s="572"/>
      <c r="Z332" s="595"/>
      <c r="AA332" s="583"/>
      <c r="AB332" s="593"/>
      <c r="AC332" s="572"/>
      <c r="AD332" s="595"/>
      <c r="AE332" s="583"/>
      <c r="AF332" s="593"/>
      <c r="AG332" s="596"/>
      <c r="AH332" s="613"/>
      <c r="AI332" s="613"/>
      <c r="AJ332" s="572"/>
      <c r="AK332" s="597"/>
      <c r="AL332" s="597"/>
      <c r="AM332" s="583"/>
      <c r="AN332" s="89">
        <f t="shared" ca="1" si="98"/>
        <v>14.350000000000206</v>
      </c>
      <c r="AO332" s="90">
        <f t="shared" ca="1" si="99"/>
        <v>287</v>
      </c>
      <c r="AP332" s="90">
        <f ca="1">IF($AO332=1,MATCH(1,$AO333:$AO$533,0),$AP331)</f>
        <v>487</v>
      </c>
      <c r="AQ332" s="594">
        <f t="shared" ca="1" si="100"/>
        <v>1</v>
      </c>
      <c r="AR332" s="594">
        <f t="shared" ca="1" si="106"/>
        <v>-1.5703433367641909E-2</v>
      </c>
      <c r="AS332" s="1">
        <f t="shared" ca="1" si="97"/>
        <v>0</v>
      </c>
      <c r="AT332" s="91">
        <f ca="1">AVERAGE(F332:INDIRECT("F"&amp;(ROW()-AO332+1)))</f>
        <v>-1.566962118083931E-2</v>
      </c>
      <c r="AU332" s="91">
        <f ca="1">IF(AT332&gt;0,MAX(F332:INDIRECT("F"&amp;(ROW()-AO332+1))),MIN(F332:INDIRECT("F"&amp;(ROW()-AO332+1))))</f>
        <v>-1.575195385570503E-2</v>
      </c>
      <c r="AV332" s="92">
        <f t="shared" ca="1" si="101"/>
        <v>-1185.0299999999891</v>
      </c>
      <c r="AW332" s="92">
        <f t="shared" ca="1" si="102"/>
        <v>0</v>
      </c>
      <c r="AX332" s="92">
        <f t="shared" ca="1" si="103"/>
        <v>-1185.0299999999891</v>
      </c>
    </row>
    <row r="333" spans="1:50" x14ac:dyDescent="0.2">
      <c r="A333" s="587"/>
      <c r="B333" s="588">
        <f>'Raw Elevation Data'!F330</f>
        <v>16.30000000000021</v>
      </c>
      <c r="C333" s="588">
        <f ca="1">'Raw Elevation Data'!L330</f>
        <v>1360.8120000000106</v>
      </c>
      <c r="D333" s="588">
        <f t="shared" si="96"/>
        <v>5.0000000000004263E-2</v>
      </c>
      <c r="E333" s="589">
        <f t="shared" ca="1" si="104"/>
        <v>0.97251284052179776</v>
      </c>
      <c r="F333" s="577">
        <f t="shared" ca="1" si="105"/>
        <v>-1.5751953855703341E-2</v>
      </c>
      <c r="G333" s="590"/>
      <c r="H333" s="591"/>
      <c r="I333" s="592"/>
      <c r="J333" s="593"/>
      <c r="K333" s="572"/>
      <c r="L333" s="593">
        <f ca="1">IF($M333&gt;=0,(1+((TAN(ASIN(($C333-$C331)/(($B333-$B331)*5280))))/0.01)*(IF($B333&gt;=$BA$48,$BC$48+(($BC$49-$BC$48)/$BB$49)*(($B333-$BA$48)/0.05),IF($B333&gt;=$BA$47,$BC$47+(($BC$48-$BC$47)/$BB$48)*(($B333-$BA$47)/0.05),$BC$46))))*AVERAGE(AQ332:AQ333),   1+((TAN(ASIN(($C333-$C331)/(($B333-$B331)*5280))))/0.01)*(IF($B333&gt;=$BA$48,$BD$48+(($BD$49-$BD$48)/$BB$49)*(($B333-$BA$48)/0.05),IF($B333&gt;=$BA$47,$BD$47+(($BD$48-$BD$47)/$BB$48)*(($B333-$BA$47)/0.05),$BD$46))))</f>
        <v>0.97251284052179776</v>
      </c>
      <c r="M333" s="583">
        <f ca="1">C333-C331</f>
        <v>-8.3160000000004857</v>
      </c>
      <c r="N333" s="592"/>
      <c r="O333" s="644"/>
      <c r="P333" s="593"/>
      <c r="Q333" s="572"/>
      <c r="R333" s="593"/>
      <c r="S333" s="583"/>
      <c r="T333" s="593"/>
      <c r="U333" s="572"/>
      <c r="V333" s="594"/>
      <c r="W333" s="583"/>
      <c r="X333" s="593"/>
      <c r="Y333" s="572"/>
      <c r="Z333" s="595"/>
      <c r="AA333" s="583"/>
      <c r="AB333" s="593"/>
      <c r="AC333" s="572"/>
      <c r="AD333" s="595"/>
      <c r="AE333" s="583"/>
      <c r="AF333" s="593"/>
      <c r="AG333" s="596"/>
      <c r="AH333" s="613"/>
      <c r="AI333" s="613"/>
      <c r="AJ333" s="572"/>
      <c r="AK333" s="597"/>
      <c r="AL333" s="597"/>
      <c r="AM333" s="583"/>
      <c r="AN333" s="89">
        <f t="shared" ca="1" si="98"/>
        <v>14.40000000000021</v>
      </c>
      <c r="AO333" s="90">
        <f t="shared" ca="1" si="99"/>
        <v>288</v>
      </c>
      <c r="AP333" s="90">
        <f ca="1">IF($AO333=1,MATCH(1,$AO334:$AO$533,0),$AP332)</f>
        <v>487</v>
      </c>
      <c r="AQ333" s="594">
        <f t="shared" ca="1" si="100"/>
        <v>1</v>
      </c>
      <c r="AR333" s="594">
        <f t="shared" ca="1" si="106"/>
        <v>-1.5703433367641909E-2</v>
      </c>
      <c r="AS333" s="1">
        <f t="shared" ca="1" si="97"/>
        <v>0</v>
      </c>
      <c r="AT333" s="91">
        <f ca="1">AVERAGE(F333:INDIRECT("F"&amp;(ROW()-AO333+1)))</f>
        <v>-1.5669907058182591E-2</v>
      </c>
      <c r="AU333" s="91">
        <f ca="1">IF(AT333&gt;0,MAX(F333:INDIRECT("F"&amp;(ROW()-AO333+1))),MIN(F333:INDIRECT("F"&amp;(ROW()-AO333+1))))</f>
        <v>-1.575195385570503E-2</v>
      </c>
      <c r="AV333" s="92">
        <f t="shared" ca="1" si="101"/>
        <v>-1189.1879999999894</v>
      </c>
      <c r="AW333" s="92">
        <f t="shared" ca="1" si="102"/>
        <v>0</v>
      </c>
      <c r="AX333" s="92">
        <f t="shared" ca="1" si="103"/>
        <v>-1189.1879999999894</v>
      </c>
    </row>
    <row r="334" spans="1:50" x14ac:dyDescent="0.2">
      <c r="A334" s="587"/>
      <c r="B334" s="588">
        <f>'Raw Elevation Data'!F331</f>
        <v>16.350000000000215</v>
      </c>
      <c r="C334" s="588">
        <f ca="1">'Raw Elevation Data'!L331</f>
        <v>1356.6540000000105</v>
      </c>
      <c r="D334" s="588">
        <f t="shared" si="96"/>
        <v>5.0000000000004263E-2</v>
      </c>
      <c r="E334" s="589">
        <f t="shared" ca="1" si="104"/>
        <v>0.97252596715001005</v>
      </c>
      <c r="F334" s="577">
        <f t="shared" ca="1" si="105"/>
        <v>-1.5751953855703771E-2</v>
      </c>
      <c r="G334" s="590"/>
      <c r="H334" s="591"/>
      <c r="I334" s="592"/>
      <c r="J334" s="593"/>
      <c r="K334" s="572"/>
      <c r="L334" s="593"/>
      <c r="M334" s="583"/>
      <c r="N334" s="592"/>
      <c r="O334" s="644"/>
      <c r="P334" s="593"/>
      <c r="Q334" s="572"/>
      <c r="R334" s="593"/>
      <c r="S334" s="583"/>
      <c r="T334" s="593"/>
      <c r="U334" s="572"/>
      <c r="V334" s="594"/>
      <c r="W334" s="583"/>
      <c r="X334" s="593"/>
      <c r="Y334" s="572"/>
      <c r="Z334" s="595"/>
      <c r="AA334" s="583"/>
      <c r="AB334" s="593"/>
      <c r="AC334" s="572"/>
      <c r="AD334" s="595"/>
      <c r="AE334" s="583"/>
      <c r="AF334" s="593"/>
      <c r="AG334" s="596"/>
      <c r="AH334" s="613"/>
      <c r="AI334" s="613"/>
      <c r="AJ334" s="572"/>
      <c r="AK334" s="597"/>
      <c r="AL334" s="597"/>
      <c r="AM334" s="583"/>
      <c r="AN334" s="89">
        <f t="shared" ca="1" si="98"/>
        <v>14.450000000000214</v>
      </c>
      <c r="AO334" s="90">
        <f t="shared" ca="1" si="99"/>
        <v>289</v>
      </c>
      <c r="AP334" s="90">
        <f ca="1">IF($AO334=1,MATCH(1,$AO335:$AO$533,0),$AP333)</f>
        <v>487</v>
      </c>
      <c r="AQ334" s="594">
        <f t="shared" ca="1" si="100"/>
        <v>1</v>
      </c>
      <c r="AR334" s="594">
        <f t="shared" ca="1" si="106"/>
        <v>-1.5703433367641909E-2</v>
      </c>
      <c r="AS334" s="1">
        <f t="shared" ca="1" si="97"/>
        <v>0</v>
      </c>
      <c r="AT334" s="91">
        <f ca="1">AVERAGE(F334:INDIRECT("F"&amp;(ROW()-AO334+1)))</f>
        <v>-1.5670190957135951E-2</v>
      </c>
      <c r="AU334" s="91">
        <f ca="1">IF(AT334&gt;0,MAX(F334:INDIRECT("F"&amp;(ROW()-AO334+1))),MIN(F334:INDIRECT("F"&amp;(ROW()-AO334+1))))</f>
        <v>-1.575195385570503E-2</v>
      </c>
      <c r="AV334" s="92">
        <f t="shared" ca="1" si="101"/>
        <v>-1193.3459999999895</v>
      </c>
      <c r="AW334" s="92">
        <f t="shared" ca="1" si="102"/>
        <v>0</v>
      </c>
      <c r="AX334" s="92">
        <f t="shared" ca="1" si="103"/>
        <v>-1193.3459999999895</v>
      </c>
    </row>
    <row r="335" spans="1:50" x14ac:dyDescent="0.2">
      <c r="A335" s="587"/>
      <c r="B335" s="588">
        <f>'Raw Elevation Data'!F332</f>
        <v>16.400000000000219</v>
      </c>
      <c r="C335" s="588">
        <f ca="1">'Raw Elevation Data'!L332</f>
        <v>1352.4960000000099</v>
      </c>
      <c r="D335" s="588">
        <f t="shared" si="96"/>
        <v>5.0000000000004263E-2</v>
      </c>
      <c r="E335" s="589">
        <f t="shared" ca="1" si="104"/>
        <v>0.97253909377822312</v>
      </c>
      <c r="F335" s="577">
        <f t="shared" ca="1" si="105"/>
        <v>-1.5751953855703771E-2</v>
      </c>
      <c r="G335" s="590"/>
      <c r="H335" s="591"/>
      <c r="I335" s="592"/>
      <c r="J335" s="593"/>
      <c r="K335" s="572"/>
      <c r="L335" s="593">
        <f ca="1">IF($M335&gt;=0,(1+((TAN(ASIN(($C335-$C333)/(($B335-$B333)*5280))))/0.01)*(IF($B335&gt;=$BA$48,$BC$48+(($BC$49-$BC$48)/$BB$49)*(($B335-$BA$48)/0.05),IF($B335&gt;=$BA$47,$BC$47+(($BC$48-$BC$47)/$BB$48)*(($B335-$BA$47)/0.05),$BC$46))))*AVERAGE(AQ334:AQ335),   1+((TAN(ASIN(($C335-$C333)/(($B335-$B333)*5280))))/0.01)*(IF($B335&gt;=$BA$48,$BD$48+(($BD$49-$BD$48)/$BB$49)*(($B335-$BA$48)/0.05),IF($B335&gt;=$BA$47,$BD$47+(($BD$48-$BD$47)/$BB$48)*(($B335-$BA$47)/0.05),$BD$46))))</f>
        <v>0.97253909377822312</v>
      </c>
      <c r="M335" s="583">
        <f ca="1">C335-C333</f>
        <v>-8.316000000000713</v>
      </c>
      <c r="N335" s="592"/>
      <c r="O335" s="644"/>
      <c r="P335" s="593"/>
      <c r="Q335" s="572"/>
      <c r="R335" s="593">
        <f ca="1">IF(S335&gt;=0,(1+((TAN(ASIN((C335-C331)/((B335-B331)*5280))))/0.01)*(IF(B331&gt;=$BA$48,$BC$48,IF(B331&gt;=$BA$47,$BC$47,$BC$46))))*AVERAGE(AQ332:AQ335),1+((TAN(ASIN((C335-C331)/((B335-B331)*5280))))/0.01)*(IF(B331&gt;=$BA$48,$BD$48,IF(B331&gt;=$BA$47,$BD$47,$BD$46))))</f>
        <v>0.97164648305973356</v>
      </c>
      <c r="S335" s="583">
        <f ca="1">C335-C331</f>
        <v>-16.632000000001199</v>
      </c>
      <c r="T335" s="593"/>
      <c r="U335" s="572"/>
      <c r="V335" s="594"/>
      <c r="W335" s="583"/>
      <c r="X335" s="593"/>
      <c r="Y335" s="572"/>
      <c r="Z335" s="595"/>
      <c r="AA335" s="583"/>
      <c r="AB335" s="593"/>
      <c r="AC335" s="572"/>
      <c r="AD335" s="595"/>
      <c r="AE335" s="583"/>
      <c r="AF335" s="593"/>
      <c r="AG335" s="596"/>
      <c r="AH335" s="613"/>
      <c r="AI335" s="613"/>
      <c r="AJ335" s="572"/>
      <c r="AK335" s="597"/>
      <c r="AL335" s="597"/>
      <c r="AM335" s="583"/>
      <c r="AN335" s="89">
        <f t="shared" ca="1" si="98"/>
        <v>14.500000000000218</v>
      </c>
      <c r="AO335" s="90">
        <f t="shared" ca="1" si="99"/>
        <v>290</v>
      </c>
      <c r="AP335" s="90">
        <f ca="1">IF($AO335=1,MATCH(1,$AO336:$AO$533,0),$AP334)</f>
        <v>487</v>
      </c>
      <c r="AQ335" s="594">
        <f t="shared" ca="1" si="100"/>
        <v>1</v>
      </c>
      <c r="AR335" s="594">
        <f t="shared" ca="1" si="106"/>
        <v>-1.5703433367641909E-2</v>
      </c>
      <c r="AS335" s="1">
        <f t="shared" ca="1" si="97"/>
        <v>0</v>
      </c>
      <c r="AT335" s="91">
        <f ca="1">AVERAGE(F335:INDIRECT("F"&amp;(ROW()-AO335+1)))</f>
        <v>-1.5670472898165495E-2</v>
      </c>
      <c r="AU335" s="91">
        <f ca="1">IF(AT335&gt;0,MAX(F335:INDIRECT("F"&amp;(ROW()-AO335+1))),MIN(F335:INDIRECT("F"&amp;(ROW()-AO335+1))))</f>
        <v>-1.575195385570503E-2</v>
      </c>
      <c r="AV335" s="92">
        <f t="shared" ca="1" si="101"/>
        <v>-1197.5039999999901</v>
      </c>
      <c r="AW335" s="92">
        <f t="shared" ca="1" si="102"/>
        <v>0</v>
      </c>
      <c r="AX335" s="92">
        <f t="shared" ca="1" si="103"/>
        <v>-1197.5039999999901</v>
      </c>
    </row>
    <row r="336" spans="1:50" x14ac:dyDescent="0.2">
      <c r="A336" s="587"/>
      <c r="B336" s="588">
        <f>'Raw Elevation Data'!F333</f>
        <v>16.450000000000223</v>
      </c>
      <c r="C336" s="588">
        <f ca="1">'Raw Elevation Data'!L333</f>
        <v>1348.3380000000097</v>
      </c>
      <c r="D336" s="588">
        <f t="shared" si="96"/>
        <v>5.0000000000004263E-2</v>
      </c>
      <c r="E336" s="589">
        <f t="shared" ca="1" si="104"/>
        <v>0.97255222040643774</v>
      </c>
      <c r="F336" s="577">
        <f t="shared" ca="1" si="105"/>
        <v>-1.575195385570291E-2</v>
      </c>
      <c r="G336" s="590"/>
      <c r="H336" s="591"/>
      <c r="I336" s="592"/>
      <c r="J336" s="593"/>
      <c r="K336" s="572"/>
      <c r="L336" s="593"/>
      <c r="M336" s="583"/>
      <c r="N336" s="592"/>
      <c r="O336" s="644"/>
      <c r="P336" s="593"/>
      <c r="Q336" s="572"/>
      <c r="R336" s="593"/>
      <c r="S336" s="583"/>
      <c r="T336" s="593"/>
      <c r="U336" s="572"/>
      <c r="V336" s="594"/>
      <c r="W336" s="583"/>
      <c r="X336" s="593"/>
      <c r="Y336" s="572"/>
      <c r="Z336" s="595"/>
      <c r="AA336" s="583"/>
      <c r="AB336" s="593"/>
      <c r="AC336" s="572"/>
      <c r="AD336" s="595"/>
      <c r="AE336" s="583"/>
      <c r="AF336" s="593"/>
      <c r="AG336" s="596"/>
      <c r="AH336" s="613"/>
      <c r="AI336" s="613"/>
      <c r="AJ336" s="572"/>
      <c r="AK336" s="597"/>
      <c r="AL336" s="597"/>
      <c r="AM336" s="583"/>
      <c r="AN336" s="89">
        <f t="shared" ca="1" si="98"/>
        <v>14.550000000000223</v>
      </c>
      <c r="AO336" s="90">
        <f t="shared" ca="1" si="99"/>
        <v>291</v>
      </c>
      <c r="AP336" s="90">
        <f ca="1">IF($AO336=1,MATCH(1,$AO337:$AO$533,0),$AP335)</f>
        <v>487</v>
      </c>
      <c r="AQ336" s="594">
        <f t="shared" ca="1" si="100"/>
        <v>1</v>
      </c>
      <c r="AR336" s="594">
        <f t="shared" ca="1" si="106"/>
        <v>-1.5703433367641909E-2</v>
      </c>
      <c r="AS336" s="1">
        <f t="shared" ca="1" si="97"/>
        <v>0</v>
      </c>
      <c r="AT336" s="91">
        <f ca="1">AVERAGE(F336:INDIRECT("F"&amp;(ROW()-AO336+1)))</f>
        <v>-1.5670752901456E-2</v>
      </c>
      <c r="AU336" s="91">
        <f ca="1">IF(AT336&gt;0,MAX(F336:INDIRECT("F"&amp;(ROW()-AO336+1))),MIN(F336:INDIRECT("F"&amp;(ROW()-AO336+1))))</f>
        <v>-1.575195385570503E-2</v>
      </c>
      <c r="AV336" s="92">
        <f t="shared" ca="1" si="101"/>
        <v>-1201.6619999999903</v>
      </c>
      <c r="AW336" s="92">
        <f t="shared" ca="1" si="102"/>
        <v>0</v>
      </c>
      <c r="AX336" s="92">
        <f t="shared" ca="1" si="103"/>
        <v>-1201.6619999999903</v>
      </c>
    </row>
    <row r="337" spans="1:61" x14ac:dyDescent="0.2">
      <c r="A337" s="587"/>
      <c r="B337" s="588">
        <f>'Raw Elevation Data'!F334</f>
        <v>16.500000000000227</v>
      </c>
      <c r="C337" s="588">
        <f ca="1">'Raw Elevation Data'!L334</f>
        <v>1344.1800000000096</v>
      </c>
      <c r="D337" s="588">
        <f t="shared" si="96"/>
        <v>5.0000000000004263E-2</v>
      </c>
      <c r="E337" s="589">
        <f t="shared" ca="1" si="104"/>
        <v>0.97256534703465081</v>
      </c>
      <c r="F337" s="577">
        <f t="shared" ca="1" si="105"/>
        <v>-1.575195385570291E-2</v>
      </c>
      <c r="G337" s="590"/>
      <c r="H337" s="591"/>
      <c r="I337" s="592"/>
      <c r="J337" s="593"/>
      <c r="K337" s="572"/>
      <c r="L337" s="593">
        <f ca="1">IF($M337&gt;=0,(1+((TAN(ASIN(($C337-$C335)/(($B337-$B335)*5280))))/0.01)*(IF($B337&gt;=$BA$48,$BC$48+(($BC$49-$BC$48)/$BB$49)*(($B337-$BA$48)/0.05),IF($B337&gt;=$BA$47,$BC$47+(($BC$48-$BC$47)/$BB$48)*(($B337-$BA$47)/0.05),$BC$46))))*AVERAGE(AQ336:AQ337),   1+((TAN(ASIN(($C337-$C335)/(($B337-$B335)*5280))))/0.01)*(IF($B337&gt;=$BA$48,$BD$48+(($BD$49-$BD$48)/$BB$49)*(($B337-$BA$48)/0.05),IF($B337&gt;=$BA$47,$BD$47+(($BD$48-$BD$47)/$BB$48)*(($B337-$BA$47)/0.05),$BD$46))))</f>
        <v>0.97256534703465081</v>
      </c>
      <c r="M337" s="583">
        <f ca="1">C337-C335</f>
        <v>-8.3160000000002583</v>
      </c>
      <c r="N337" s="592"/>
      <c r="O337" s="644"/>
      <c r="P337" s="593"/>
      <c r="Q337" s="572"/>
      <c r="R337" s="593"/>
      <c r="S337" s="583"/>
      <c r="T337" s="593"/>
      <c r="U337" s="572"/>
      <c r="V337" s="594">
        <f ca="1">IF(W337&gt;=0,(1+((TAN(ASIN((C337-C332)/((B337-B332)*5280))))/0.01)*(IF(B332&gt;=$BA$48,$BC$48,IF(B332&gt;=$BA$47,$BC$47,$BC$46))))*AVERAGE(AQ333:AQ337),1+((TAN(ASIN((C337-C332)/((B337-B332)*5280))))/0.01)*(IF(B332&gt;=$BA$48,$BD$48,IF(B332&gt;=$BA$47,$BD$47,$BD$46))))</f>
        <v>0.97164648305973378</v>
      </c>
      <c r="W337" s="583">
        <f ca="1">C337-C332</f>
        <v>-20.790000000001328</v>
      </c>
      <c r="X337" s="593"/>
      <c r="Y337" s="572"/>
      <c r="Z337" s="595">
        <f ca="1">IF(AA337&gt;=0,(1+((TAN(ASIN((C337-C327)/((B337-B327)*5280))))/0.01)*(IF(B327&gt;=$BA$48,$BC$48,IF(B327&gt;=$BA$47,$BC$47,$BC$46))))*AVERAGE(AQ328:AQ337),1+((TAN(ASIN((C337-C327)/((B337-B327)*5280))))/0.01)*(IF(B327&gt;=$BA$48,$BD$48,IF(B327&gt;=$BA$47,$BD$47,$BD$46))))</f>
        <v>0.971646483059734</v>
      </c>
      <c r="AA337" s="583">
        <f ca="1">C337-C327</f>
        <v>-41.580000000002428</v>
      </c>
      <c r="AB337" s="593"/>
      <c r="AC337" s="572"/>
      <c r="AD337" s="595"/>
      <c r="AE337" s="583"/>
      <c r="AF337" s="593"/>
      <c r="AG337" s="596"/>
      <c r="AH337" s="613"/>
      <c r="AI337" s="613"/>
      <c r="AJ337" s="572"/>
      <c r="AK337" s="597"/>
      <c r="AL337" s="597"/>
      <c r="AM337" s="583"/>
      <c r="AN337" s="89">
        <f t="shared" ca="1" si="98"/>
        <v>14.600000000000227</v>
      </c>
      <c r="AO337" s="90">
        <f t="shared" ca="1" si="99"/>
        <v>292</v>
      </c>
      <c r="AP337" s="90">
        <f ca="1">IF($AO337=1,MATCH(1,$AO338:$AO$533,0),$AP336)</f>
        <v>487</v>
      </c>
      <c r="AQ337" s="594">
        <f t="shared" ca="1" si="100"/>
        <v>1</v>
      </c>
      <c r="AR337" s="594">
        <f t="shared" ca="1" si="106"/>
        <v>-1.5703433367641909E-2</v>
      </c>
      <c r="AS337" s="1">
        <f t="shared" ca="1" si="97"/>
        <v>0</v>
      </c>
      <c r="AT337" s="91">
        <f ca="1">AVERAGE(F337:INDIRECT("F"&amp;(ROW()-AO337+1)))</f>
        <v>-1.5671030986915749E-2</v>
      </c>
      <c r="AU337" s="91">
        <f ca="1">IF(AT337&gt;0,MAX(F337:INDIRECT("F"&amp;(ROW()-AO337+1))),MIN(F337:INDIRECT("F"&amp;(ROW()-AO337+1))))</f>
        <v>-1.575195385570503E-2</v>
      </c>
      <c r="AV337" s="92">
        <f t="shared" ca="1" si="101"/>
        <v>-1205.8199999999904</v>
      </c>
      <c r="AW337" s="92">
        <f t="shared" ca="1" si="102"/>
        <v>0</v>
      </c>
      <c r="AX337" s="92">
        <f t="shared" ca="1" si="103"/>
        <v>-1205.8199999999904</v>
      </c>
    </row>
    <row r="338" spans="1:61" x14ac:dyDescent="0.2">
      <c r="A338" s="587"/>
      <c r="B338" s="588">
        <f>'Raw Elevation Data'!F335</f>
        <v>16.550000000000232</v>
      </c>
      <c r="C338" s="588">
        <f ca="1">'Raw Elevation Data'!L335</f>
        <v>1340.0220000000095</v>
      </c>
      <c r="D338" s="588">
        <f t="shared" si="96"/>
        <v>5.0000000000004263E-2</v>
      </c>
      <c r="E338" s="589">
        <f t="shared" ca="1" si="104"/>
        <v>0.97257847366286321</v>
      </c>
      <c r="F338" s="577">
        <f t="shared" ca="1" si="105"/>
        <v>-1.5751953855703341E-2</v>
      </c>
      <c r="G338" s="590"/>
      <c r="H338" s="591"/>
      <c r="I338" s="592"/>
      <c r="J338" s="593"/>
      <c r="K338" s="572"/>
      <c r="L338" s="593"/>
      <c r="M338" s="583"/>
      <c r="N338" s="592"/>
      <c r="O338" s="644"/>
      <c r="P338" s="593"/>
      <c r="Q338" s="572"/>
      <c r="R338" s="593"/>
      <c r="S338" s="583"/>
      <c r="T338" s="593"/>
      <c r="U338" s="572"/>
      <c r="V338" s="594"/>
      <c r="W338" s="583"/>
      <c r="X338" s="593"/>
      <c r="Y338" s="572"/>
      <c r="Z338" s="595"/>
      <c r="AA338" s="583"/>
      <c r="AB338" s="593"/>
      <c r="AC338" s="572"/>
      <c r="AD338" s="595"/>
      <c r="AE338" s="583"/>
      <c r="AF338" s="593"/>
      <c r="AG338" s="596"/>
      <c r="AH338" s="613"/>
      <c r="AI338" s="613"/>
      <c r="AJ338" s="572"/>
      <c r="AK338" s="597"/>
      <c r="AL338" s="597"/>
      <c r="AM338" s="583"/>
      <c r="AN338" s="89">
        <f t="shared" ca="1" si="98"/>
        <v>14.650000000000231</v>
      </c>
      <c r="AO338" s="90">
        <f t="shared" ca="1" si="99"/>
        <v>293</v>
      </c>
      <c r="AP338" s="90">
        <f ca="1">IF($AO338=1,MATCH(1,$AO339:$AO$533,0),$AP337)</f>
        <v>487</v>
      </c>
      <c r="AQ338" s="594">
        <f t="shared" ca="1" si="100"/>
        <v>1</v>
      </c>
      <c r="AR338" s="594">
        <f t="shared" ca="1" si="106"/>
        <v>-1.5703433367641909E-2</v>
      </c>
      <c r="AS338" s="1">
        <f t="shared" ca="1" si="97"/>
        <v>0</v>
      </c>
      <c r="AT338" s="91">
        <f ca="1">AVERAGE(F338:INDIRECT("F"&amp;(ROW()-AO338+1)))</f>
        <v>-1.5671307174181234E-2</v>
      </c>
      <c r="AU338" s="91">
        <f ca="1">IF(AT338&gt;0,MAX(F338:INDIRECT("F"&amp;(ROW()-AO338+1))),MIN(F338:INDIRECT("F"&amp;(ROW()-AO338+1))))</f>
        <v>-1.575195385570503E-2</v>
      </c>
      <c r="AV338" s="92">
        <f t="shared" ca="1" si="101"/>
        <v>-1209.9779999999905</v>
      </c>
      <c r="AW338" s="92">
        <f t="shared" ca="1" si="102"/>
        <v>0</v>
      </c>
      <c r="AX338" s="92">
        <f t="shared" ca="1" si="103"/>
        <v>-1209.9779999999905</v>
      </c>
    </row>
    <row r="339" spans="1:61" x14ac:dyDescent="0.2">
      <c r="A339" s="587"/>
      <c r="B339" s="588">
        <f>'Raw Elevation Data'!F336</f>
        <v>16.600000000000236</v>
      </c>
      <c r="C339" s="588">
        <f ca="1">'Raw Elevation Data'!L336</f>
        <v>1335.8640000000091</v>
      </c>
      <c r="D339" s="588">
        <f t="shared" si="96"/>
        <v>5.0000000000004263E-2</v>
      </c>
      <c r="E339" s="589">
        <f t="shared" ca="1" si="104"/>
        <v>0.9725916002910755</v>
      </c>
      <c r="F339" s="577">
        <f t="shared" ca="1" si="105"/>
        <v>-1.5751953855703771E-2</v>
      </c>
      <c r="G339" s="590"/>
      <c r="H339" s="591"/>
      <c r="I339" s="592"/>
      <c r="J339" s="593"/>
      <c r="K339" s="572"/>
      <c r="L339" s="593">
        <f ca="1">IF($M339&gt;=0,(1+((TAN(ASIN(($C339-$C337)/(($B339-$B337)*5280))))/0.01)*(IF($B339&gt;=$BA$48,$BC$48+(($BC$49-$BC$48)/$BB$49)*(($B339-$BA$48)/0.05),IF($B339&gt;=$BA$47,$BC$47+(($BC$48-$BC$47)/$BB$48)*(($B339-$BA$47)/0.05),$BC$46))))*AVERAGE(AQ338:AQ339),   1+((TAN(ASIN(($C339-$C337)/(($B339-$B337)*5280))))/0.01)*(IF($B339&gt;=$BA$48,$BD$48+(($BD$49-$BD$48)/$BB$49)*(($B339-$BA$48)/0.05),IF($B339&gt;=$BA$47,$BD$47+(($BD$48-$BD$47)/$BB$48)*(($B339-$BA$47)/0.05),$BD$46))))</f>
        <v>0.97259160029107627</v>
      </c>
      <c r="M339" s="583">
        <f ca="1">C339-C337</f>
        <v>-8.3160000000004857</v>
      </c>
      <c r="N339" s="592"/>
      <c r="O339" s="644"/>
      <c r="P339" s="593"/>
      <c r="Q339" s="572"/>
      <c r="R339" s="593">
        <f ca="1">IF(S339&gt;=0,(1+((TAN(ASIN((C339-C335)/((B339-B335)*5280))))/0.01)*(IF(B335&gt;=$BA$48,$BC$48,IF(B335&gt;=$BA$47,$BC$47,$BC$46))))*AVERAGE(AQ336:AQ339),1+((TAN(ASIN((C339-C335)/((B339-B335)*5280))))/0.01)*(IF(B335&gt;=$BA$48,$BD$48,IF(B335&gt;=$BA$47,$BD$47,$BD$46))))</f>
        <v>0.97164648305973433</v>
      </c>
      <c r="S339" s="583">
        <f ca="1">C339-C335</f>
        <v>-16.632000000000744</v>
      </c>
      <c r="T339" s="593"/>
      <c r="U339" s="572"/>
      <c r="V339" s="594"/>
      <c r="W339" s="583"/>
      <c r="X339" s="593"/>
      <c r="Y339" s="572"/>
      <c r="Z339" s="595"/>
      <c r="AA339" s="583"/>
      <c r="AB339" s="593"/>
      <c r="AC339" s="572"/>
      <c r="AD339" s="595"/>
      <c r="AE339" s="583"/>
      <c r="AF339" s="593"/>
      <c r="AG339" s="596"/>
      <c r="AH339" s="613"/>
      <c r="AI339" s="613"/>
      <c r="AJ339" s="572"/>
      <c r="AK339" s="597"/>
      <c r="AL339" s="597"/>
      <c r="AM339" s="583"/>
      <c r="AN339" s="89">
        <f t="shared" ca="1" si="98"/>
        <v>14.700000000000236</v>
      </c>
      <c r="AO339" s="90">
        <f t="shared" ca="1" si="99"/>
        <v>294</v>
      </c>
      <c r="AP339" s="90">
        <f ca="1">IF($AO339=1,MATCH(1,$AO340:$AO$533,0),$AP338)</f>
        <v>487</v>
      </c>
      <c r="AQ339" s="594">
        <f t="shared" ca="1" si="100"/>
        <v>1</v>
      </c>
      <c r="AR339" s="594">
        <f t="shared" ca="1" si="106"/>
        <v>-1.5703433367641909E-2</v>
      </c>
      <c r="AS339" s="1">
        <f t="shared" ca="1" si="97"/>
        <v>0</v>
      </c>
      <c r="AT339" s="91">
        <f ca="1">AVERAGE(F339:INDIRECT("F"&amp;(ROW()-AO339+1)))</f>
        <v>-1.5671581482621787E-2</v>
      </c>
      <c r="AU339" s="91">
        <f ca="1">IF(AT339&gt;0,MAX(F339:INDIRECT("F"&amp;(ROW()-AO339+1))),MIN(F339:INDIRECT("F"&amp;(ROW()-AO339+1))))</f>
        <v>-1.575195385570503E-2</v>
      </c>
      <c r="AV339" s="92">
        <f t="shared" ca="1" si="101"/>
        <v>-1214.1359999999909</v>
      </c>
      <c r="AW339" s="92">
        <f t="shared" ca="1" si="102"/>
        <v>0</v>
      </c>
      <c r="AX339" s="92">
        <f t="shared" ca="1" si="103"/>
        <v>-1214.1359999999909</v>
      </c>
    </row>
    <row r="340" spans="1:61" x14ac:dyDescent="0.2">
      <c r="A340" s="587"/>
      <c r="B340" s="588">
        <f>'Raw Elevation Data'!F337</f>
        <v>16.65000000000024</v>
      </c>
      <c r="C340" s="588">
        <f ca="1">'Raw Elevation Data'!L337</f>
        <v>1331.7060000000088</v>
      </c>
      <c r="D340" s="588">
        <f t="shared" si="96"/>
        <v>5.0000000000004263E-2</v>
      </c>
      <c r="E340" s="589">
        <f t="shared" ca="1" si="104"/>
        <v>0.97260472691928856</v>
      </c>
      <c r="F340" s="577">
        <f t="shared" ca="1" si="105"/>
        <v>-1.5751953855703771E-2</v>
      </c>
      <c r="G340" s="590"/>
      <c r="H340" s="591"/>
      <c r="I340" s="592"/>
      <c r="J340" s="593"/>
      <c r="K340" s="572"/>
      <c r="L340" s="593"/>
      <c r="M340" s="583"/>
      <c r="N340" s="592"/>
      <c r="O340" s="644"/>
      <c r="P340" s="593"/>
      <c r="Q340" s="572"/>
      <c r="R340" s="593"/>
      <c r="S340" s="583"/>
      <c r="T340" s="593"/>
      <c r="U340" s="572"/>
      <c r="V340" s="594"/>
      <c r="W340" s="583"/>
      <c r="X340" s="593"/>
      <c r="Y340" s="572"/>
      <c r="Z340" s="595"/>
      <c r="AA340" s="583"/>
      <c r="AB340" s="593"/>
      <c r="AC340" s="572"/>
      <c r="AD340" s="595"/>
      <c r="AE340" s="583"/>
      <c r="AF340" s="593"/>
      <c r="AG340" s="596"/>
      <c r="AH340" s="613"/>
      <c r="AI340" s="613"/>
      <c r="AJ340" s="572"/>
      <c r="AK340" s="597"/>
      <c r="AL340" s="597"/>
      <c r="AM340" s="583"/>
      <c r="AN340" s="89">
        <f t="shared" ca="1" si="98"/>
        <v>14.75000000000024</v>
      </c>
      <c r="AO340" s="90">
        <f t="shared" ca="1" si="99"/>
        <v>295</v>
      </c>
      <c r="AP340" s="90">
        <f ca="1">IF($AO340=1,MATCH(1,$AO341:$AO$533,0),$AP339)</f>
        <v>487</v>
      </c>
      <c r="AQ340" s="594">
        <f t="shared" ca="1" si="100"/>
        <v>1</v>
      </c>
      <c r="AR340" s="594">
        <f t="shared" ca="1" si="106"/>
        <v>-1.5703433367641909E-2</v>
      </c>
      <c r="AS340" s="1">
        <f t="shared" ca="1" si="97"/>
        <v>0</v>
      </c>
      <c r="AT340" s="91">
        <f ca="1">AVERAGE(F340:INDIRECT("F"&amp;(ROW()-AO340+1)))</f>
        <v>-1.5671853931344099E-2</v>
      </c>
      <c r="AU340" s="91">
        <f ca="1">IF(AT340&gt;0,MAX(F340:INDIRECT("F"&amp;(ROW()-AO340+1))),MIN(F340:INDIRECT("F"&amp;(ROW()-AO340+1))))</f>
        <v>-1.575195385570503E-2</v>
      </c>
      <c r="AV340" s="92">
        <f t="shared" ca="1" si="101"/>
        <v>-1218.2939999999912</v>
      </c>
      <c r="AW340" s="92">
        <f t="shared" ca="1" si="102"/>
        <v>0</v>
      </c>
      <c r="AX340" s="92">
        <f t="shared" ca="1" si="103"/>
        <v>-1218.2939999999912</v>
      </c>
      <c r="AZ340" s="25"/>
      <c r="BA340" s="25"/>
      <c r="BB340" s="25"/>
      <c r="BC340" s="25"/>
      <c r="BD340" s="25"/>
      <c r="BE340" s="25"/>
      <c r="BF340" s="25"/>
      <c r="BG340" s="25"/>
      <c r="BH340" s="25"/>
      <c r="BI340" s="25"/>
    </row>
    <row r="341" spans="1:61" x14ac:dyDescent="0.2">
      <c r="A341" s="587"/>
      <c r="B341" s="588">
        <f>'Raw Elevation Data'!F338</f>
        <v>16.700000000000244</v>
      </c>
      <c r="C341" s="588">
        <f ca="1">'Raw Elevation Data'!L338</f>
        <v>1327.5480000000084</v>
      </c>
      <c r="D341" s="588">
        <f t="shared" si="96"/>
        <v>5.0000000000004263E-2</v>
      </c>
      <c r="E341" s="589">
        <f t="shared" ca="1" si="104"/>
        <v>0.97261785354750241</v>
      </c>
      <c r="F341" s="577">
        <f t="shared" ca="1" si="105"/>
        <v>-1.5751953855703341E-2</v>
      </c>
      <c r="G341" s="590"/>
      <c r="H341" s="591"/>
      <c r="I341" s="592"/>
      <c r="J341" s="593"/>
      <c r="K341" s="572"/>
      <c r="L341" s="593">
        <f ca="1">IF($M341&gt;=0,(1+((TAN(ASIN(($C341-$C339)/(($B341-$B339)*5280))))/0.01)*(IF($B341&gt;=$BA$48,$BC$48+(($BC$49-$BC$48)/$BB$49)*(($B341-$BA$48)/0.05),IF($B341&gt;=$BA$47,$BC$47+(($BC$48-$BC$47)/$BB$48)*(($B341-$BA$47)/0.05),$BC$46))))*AVERAGE(AQ340:AQ341),   1+((TAN(ASIN(($C341-$C339)/(($B341-$B339)*5280))))/0.01)*(IF($B341&gt;=$BA$48,$BD$48+(($BD$49-$BD$48)/$BB$49)*(($B341-$BA$48)/0.05),IF($B341&gt;=$BA$47,$BD$47+(($BD$48-$BD$47)/$BB$48)*(($B341-$BA$47)/0.05),$BD$46))))</f>
        <v>0.97261785354750163</v>
      </c>
      <c r="M341" s="583">
        <f ca="1">C341-C339</f>
        <v>-8.316000000000713</v>
      </c>
      <c r="N341" s="592"/>
      <c r="O341" s="644"/>
      <c r="P341" s="593"/>
      <c r="Q341" s="572"/>
      <c r="R341" s="593"/>
      <c r="S341" s="583"/>
      <c r="T341" s="593"/>
      <c r="U341" s="572"/>
      <c r="V341" s="594"/>
      <c r="W341" s="583"/>
      <c r="X341" s="593"/>
      <c r="Y341" s="572"/>
      <c r="Z341" s="595"/>
      <c r="AA341" s="583"/>
      <c r="AB341" s="593"/>
      <c r="AC341" s="572"/>
      <c r="AD341" s="595"/>
      <c r="AE341" s="583"/>
      <c r="AF341" s="593"/>
      <c r="AG341" s="596"/>
      <c r="AH341" s="613"/>
      <c r="AI341" s="613"/>
      <c r="AJ341" s="572"/>
      <c r="AK341" s="597"/>
      <c r="AL341" s="597"/>
      <c r="AM341" s="583"/>
      <c r="AN341" s="89">
        <f t="shared" ca="1" si="98"/>
        <v>14.800000000000244</v>
      </c>
      <c r="AO341" s="90">
        <f t="shared" ca="1" si="99"/>
        <v>296</v>
      </c>
      <c r="AP341" s="90">
        <f ca="1">IF($AO341=1,MATCH(1,$AO342:$AO$533,0),$AP340)</f>
        <v>487</v>
      </c>
      <c r="AQ341" s="594">
        <f t="shared" ca="1" si="100"/>
        <v>1</v>
      </c>
      <c r="AR341" s="594">
        <f t="shared" ca="1" si="106"/>
        <v>-1.5703433367641909E-2</v>
      </c>
      <c r="AS341" s="1">
        <f t="shared" ca="1" si="97"/>
        <v>0</v>
      </c>
      <c r="AT341" s="91">
        <f ca="1">AVERAGE(F341:INDIRECT("F"&amp;(ROW()-AO341+1)))</f>
        <v>-1.5672124539196666E-2</v>
      </c>
      <c r="AU341" s="91">
        <f ca="1">IF(AT341&gt;0,MAX(F341:INDIRECT("F"&amp;(ROW()-AO341+1))),MIN(F341:INDIRECT("F"&amp;(ROW()-AO341+1))))</f>
        <v>-1.575195385570503E-2</v>
      </c>
      <c r="AV341" s="92">
        <f t="shared" ca="1" si="101"/>
        <v>-1222.4519999999916</v>
      </c>
      <c r="AW341" s="92">
        <f t="shared" ca="1" si="102"/>
        <v>0</v>
      </c>
      <c r="AX341" s="92">
        <f t="shared" ca="1" si="103"/>
        <v>-1222.4519999999916</v>
      </c>
      <c r="AZ341" s="24"/>
      <c r="BA341" s="24"/>
      <c r="BB341" s="24"/>
      <c r="BC341" s="24"/>
      <c r="BD341" s="24"/>
      <c r="BE341" s="24"/>
      <c r="BF341" s="24"/>
      <c r="BG341" s="24"/>
      <c r="BH341" s="24"/>
      <c r="BI341" s="24"/>
    </row>
    <row r="342" spans="1:61" x14ac:dyDescent="0.2">
      <c r="A342" s="587"/>
      <c r="B342" s="588">
        <f>'Raw Elevation Data'!F339</f>
        <v>16.750000000000249</v>
      </c>
      <c r="C342" s="588">
        <f ca="1">'Raw Elevation Data'!L339</f>
        <v>1323.3900000000083</v>
      </c>
      <c r="D342" s="588">
        <f t="shared" si="96"/>
        <v>5.0000000000004263E-2</v>
      </c>
      <c r="E342" s="589">
        <f t="shared" ca="1" si="104"/>
        <v>0.97263098017571625</v>
      </c>
      <c r="F342" s="577">
        <f t="shared" ca="1" si="105"/>
        <v>-1.575195385570291E-2</v>
      </c>
      <c r="G342" s="590"/>
      <c r="H342" s="591"/>
      <c r="I342" s="592"/>
      <c r="J342" s="593"/>
      <c r="K342" s="572"/>
      <c r="L342" s="593"/>
      <c r="M342" s="583"/>
      <c r="N342" s="592"/>
      <c r="O342" s="644"/>
      <c r="P342" s="593"/>
      <c r="Q342" s="572"/>
      <c r="R342" s="593"/>
      <c r="S342" s="583"/>
      <c r="T342" s="593"/>
      <c r="U342" s="572"/>
      <c r="V342" s="594">
        <f ca="1">IF(W342&gt;=0,(1+((TAN(ASIN((C342-C337)/((B342-B337)*5280))))/0.01)*(IF(B337&gt;=$BA$48,$BC$48,IF(B337&gt;=$BA$47,$BC$47,$BC$46))))*AVERAGE(AQ338:AQ342),1+((TAN(ASIN((C342-C337)/((B342-B337)*5280))))/0.01)*(IF(B337&gt;=$BA$48,$BD$48,IF(B337&gt;=$BA$47,$BD$47,$BD$46))))</f>
        <v>0.97164648305973378</v>
      </c>
      <c r="W342" s="583">
        <f ca="1">C342-C337</f>
        <v>-20.790000000001328</v>
      </c>
      <c r="X342" s="593"/>
      <c r="Y342" s="572"/>
      <c r="Z342" s="595"/>
      <c r="AA342" s="583"/>
      <c r="AB342" s="593"/>
      <c r="AC342" s="572"/>
      <c r="AD342" s="595"/>
      <c r="AE342" s="583"/>
      <c r="AF342" s="593"/>
      <c r="AG342" s="596"/>
      <c r="AH342" s="613"/>
      <c r="AI342" s="613"/>
      <c r="AJ342" s="572"/>
      <c r="AK342" s="597"/>
      <c r="AL342" s="597"/>
      <c r="AM342" s="583"/>
      <c r="AN342" s="89">
        <f t="shared" ca="1" si="98"/>
        <v>14.850000000000248</v>
      </c>
      <c r="AO342" s="90">
        <f t="shared" ca="1" si="99"/>
        <v>297</v>
      </c>
      <c r="AP342" s="90">
        <f ca="1">IF($AO342=1,MATCH(1,$AO343:$AO$533,0),$AP341)</f>
        <v>487</v>
      </c>
      <c r="AQ342" s="594">
        <f t="shared" ca="1" si="100"/>
        <v>1</v>
      </c>
      <c r="AR342" s="594">
        <f t="shared" ca="1" si="106"/>
        <v>-1.5703433367641909E-2</v>
      </c>
      <c r="AS342" s="1">
        <f t="shared" ca="1" si="97"/>
        <v>0</v>
      </c>
      <c r="AT342" s="91">
        <f ca="1">AVERAGE(F342:INDIRECT("F"&amp;(ROW()-AO342+1)))</f>
        <v>-1.5672393324774127E-2</v>
      </c>
      <c r="AU342" s="91">
        <f ca="1">IF(AT342&gt;0,MAX(F342:INDIRECT("F"&amp;(ROW()-AO342+1))),MIN(F342:INDIRECT("F"&amp;(ROW()-AO342+1))))</f>
        <v>-1.575195385570503E-2</v>
      </c>
      <c r="AV342" s="92">
        <f t="shared" ca="1" si="101"/>
        <v>-1226.6099999999917</v>
      </c>
      <c r="AW342" s="92">
        <f t="shared" ca="1" si="102"/>
        <v>0</v>
      </c>
      <c r="AX342" s="92">
        <f t="shared" ca="1" si="103"/>
        <v>-1226.6099999999917</v>
      </c>
      <c r="AZ342" s="24"/>
      <c r="BA342" s="24"/>
      <c r="BB342" s="24"/>
      <c r="BC342" s="24"/>
      <c r="BD342" s="24"/>
      <c r="BE342" s="24"/>
      <c r="BF342" s="24"/>
      <c r="BG342" s="24"/>
      <c r="BH342" s="24"/>
      <c r="BI342" s="24"/>
    </row>
    <row r="343" spans="1:61" ht="13.5" thickBot="1" x14ac:dyDescent="0.25">
      <c r="A343" s="573" t="s">
        <v>324</v>
      </c>
      <c r="B343" s="598">
        <f>'Raw Elevation Data'!F340</f>
        <v>16.800000000000253</v>
      </c>
      <c r="C343" s="598">
        <f ca="1">'Raw Elevation Data'!L340</f>
        <v>1319.2320000000082</v>
      </c>
      <c r="D343" s="598">
        <f t="shared" si="96"/>
        <v>5.0000000000004263E-2</v>
      </c>
      <c r="E343" s="599">
        <f t="shared" ca="1" si="104"/>
        <v>0.97264410680392865</v>
      </c>
      <c r="F343" s="577">
        <f t="shared" ca="1" si="105"/>
        <v>-1.5751953855703341E-2</v>
      </c>
      <c r="G343" s="600">
        <f ca="1">IF(AVERAGE(E331:E343)&gt;$BA$68,AVERAGE(E331:E343),$BA$68)</f>
        <v>0.97633333333333328</v>
      </c>
      <c r="H343" s="601">
        <f ca="1">IF(SUMIF(L331:L343,"&gt;0")/COUNT(L331:L343)&gt;$BA$68,SUMIF(L331:L343,"&gt;0")/COUNT(L331:L343),$BA$68)</f>
        <v>0.97633333333333328</v>
      </c>
      <c r="I343" s="592"/>
      <c r="J343" s="593"/>
      <c r="K343" s="572"/>
      <c r="L343" s="593">
        <f ca="1">IF($M343&gt;=0,(1+((TAN(ASIN(($C343-$C341)/(($B343-$B341)*5280))))/0.01)*(IF($B343&gt;=$BA$48,$BC$48+(($BC$49-$BC$48)/$BB$49)*(($B343-$BA$48)/0.05),IF($B343&gt;=$BA$47,$BC$47+(($BC$48-$BC$47)/$BB$48)*(($B343-$BA$47)/0.05),$BC$46))))*AVERAGE(AQ342:AQ343),   1+((TAN(ASIN(($C343-$C341)/(($B343-$B341)*5280))))/0.01)*(IF($B343&gt;=$BA$48,$BD$48+(($BD$49-$BD$48)/$BB$49)*(($B343-$BA$48)/0.05),IF($B343&gt;=$BA$47,$BD$47+(($BD$48-$BD$47)/$BB$48)*(($B343-$BA$47)/0.05),$BD$46))))</f>
        <v>0.97264410680392932</v>
      </c>
      <c r="M343" s="583">
        <f ca="1">C343-C341</f>
        <v>-8.3160000000002583</v>
      </c>
      <c r="N343" s="592"/>
      <c r="O343" s="644"/>
      <c r="P343" s="593"/>
      <c r="Q343" s="572"/>
      <c r="R343" s="593">
        <f ca="1">IF(S343&gt;=0,(1+((TAN(ASIN((C343-C339)/((B343-B339)*5280))))/0.01)*(IF(B339&gt;=$BA$48,$BC$48,IF(B339&gt;=$BA$47,$BC$47,$BC$46))))*AVERAGE(AQ340:AQ343),1+((TAN(ASIN((C343-C339)/((B343-B339)*5280))))/0.01)*(IF(B339&gt;=$BA$48,$BD$48,IF(B339&gt;=$BA$47,$BD$47,$BD$46))))</f>
        <v>0.971646483059734</v>
      </c>
      <c r="S343" s="583">
        <f ca="1">C343-C339</f>
        <v>-16.632000000000971</v>
      </c>
      <c r="T343" s="593"/>
      <c r="U343" s="572"/>
      <c r="V343" s="594"/>
      <c r="W343" s="583"/>
      <c r="X343" s="593"/>
      <c r="Y343" s="572"/>
      <c r="Z343" s="595"/>
      <c r="AA343" s="583"/>
      <c r="AB343" s="593"/>
      <c r="AC343" s="572"/>
      <c r="AD343" s="595"/>
      <c r="AE343" s="583"/>
      <c r="AF343" s="593"/>
      <c r="AG343" s="596"/>
      <c r="AH343" s="602">
        <f ca="1">(MAX(AW331:AW343)-MIN(AW331:AW343))*0.3048</f>
        <v>0</v>
      </c>
      <c r="AI343" s="602">
        <f ca="1">-(MAX(AX331:AX343)-MIN(AX331:AX343))*0.3048</f>
        <v>-15.208300800000888</v>
      </c>
      <c r="AJ343" s="572"/>
      <c r="AK343" s="597"/>
      <c r="AL343" s="597"/>
      <c r="AM343" s="583"/>
      <c r="AN343" s="89">
        <f t="shared" ca="1" si="98"/>
        <v>14.900000000000253</v>
      </c>
      <c r="AO343" s="90">
        <f t="shared" ca="1" si="99"/>
        <v>298</v>
      </c>
      <c r="AP343" s="90">
        <f ca="1">IF($AO343=1,MATCH(1,$AO344:$AO$533,0),$AP342)</f>
        <v>487</v>
      </c>
      <c r="AQ343" s="594">
        <f t="shared" ca="1" si="100"/>
        <v>1</v>
      </c>
      <c r="AR343" s="594">
        <f t="shared" ca="1" si="106"/>
        <v>-1.5703433367641909E-2</v>
      </c>
      <c r="AS343" s="1">
        <f t="shared" ca="1" si="97"/>
        <v>0</v>
      </c>
      <c r="AT343" s="91">
        <f ca="1">AVERAGE(F343:INDIRECT("F"&amp;(ROW()-AO343+1)))</f>
        <v>-1.5672660306421542E-2</v>
      </c>
      <c r="AU343" s="91">
        <f ca="1">IF(AT343&gt;0,MAX(F343:INDIRECT("F"&amp;(ROW()-AO343+1))),MIN(F343:INDIRECT("F"&amp;(ROW()-AO343+1))))</f>
        <v>-1.575195385570503E-2</v>
      </c>
      <c r="AV343" s="92">
        <f t="shared" ca="1" si="101"/>
        <v>-1230.7679999999918</v>
      </c>
      <c r="AW343" s="92">
        <f t="shared" ca="1" si="102"/>
        <v>0</v>
      </c>
      <c r="AX343" s="92">
        <f t="shared" ca="1" si="103"/>
        <v>-1230.7679999999918</v>
      </c>
      <c r="AZ343" s="24"/>
      <c r="BA343" s="24"/>
      <c r="BB343" s="24"/>
      <c r="BC343" s="24"/>
      <c r="BD343" s="24"/>
      <c r="BE343" s="24"/>
      <c r="BF343" s="24"/>
      <c r="BG343" s="24"/>
      <c r="BH343" s="24"/>
      <c r="BI343" s="24"/>
    </row>
    <row r="344" spans="1:61" ht="13.5" thickTop="1" x14ac:dyDescent="0.2">
      <c r="A344" s="587"/>
      <c r="B344" s="588">
        <f>'Raw Elevation Data'!F341</f>
        <v>16.850000000000257</v>
      </c>
      <c r="C344" s="588">
        <f ca="1">'Raw Elevation Data'!L341</f>
        <v>1315.0740000000078</v>
      </c>
      <c r="D344" s="588">
        <f t="shared" si="96"/>
        <v>5.0000000000004263E-2</v>
      </c>
      <c r="E344" s="589">
        <f t="shared" ca="1" si="104"/>
        <v>0.97265723343214094</v>
      </c>
      <c r="F344" s="577">
        <f t="shared" ca="1" si="105"/>
        <v>-1.5751953855703771E-2</v>
      </c>
      <c r="G344" s="590"/>
      <c r="H344" s="591"/>
      <c r="I344" s="592"/>
      <c r="J344" s="593"/>
      <c r="K344" s="572"/>
      <c r="L344" s="593"/>
      <c r="M344" s="583"/>
      <c r="N344" s="592"/>
      <c r="O344" s="644"/>
      <c r="P344" s="593"/>
      <c r="Q344" s="572"/>
      <c r="R344" s="593"/>
      <c r="S344" s="583"/>
      <c r="T344" s="593"/>
      <c r="U344" s="572"/>
      <c r="V344" s="594"/>
      <c r="W344" s="583"/>
      <c r="X344" s="593"/>
      <c r="Y344" s="572"/>
      <c r="Z344" s="595"/>
      <c r="AA344" s="583"/>
      <c r="AB344" s="593"/>
      <c r="AC344" s="572"/>
      <c r="AD344" s="595"/>
      <c r="AE344" s="583"/>
      <c r="AF344" s="593"/>
      <c r="AG344" s="596"/>
      <c r="AH344" s="613"/>
      <c r="AI344" s="613"/>
      <c r="AJ344" s="572"/>
      <c r="AK344" s="597"/>
      <c r="AL344" s="597"/>
      <c r="AM344" s="583"/>
      <c r="AN344" s="89">
        <f t="shared" ca="1" si="98"/>
        <v>14.950000000000257</v>
      </c>
      <c r="AO344" s="90">
        <f t="shared" ca="1" si="99"/>
        <v>299</v>
      </c>
      <c r="AP344" s="90">
        <f ca="1">IF($AO344=1,MATCH(1,$AO345:$AO$533,0),$AP343)</f>
        <v>487</v>
      </c>
      <c r="AQ344" s="594">
        <f t="shared" ca="1" si="100"/>
        <v>1</v>
      </c>
      <c r="AR344" s="594">
        <f t="shared" ca="1" si="106"/>
        <v>-1.5703433367641909E-2</v>
      </c>
      <c r="AS344" s="1">
        <f t="shared" ca="1" si="97"/>
        <v>0</v>
      </c>
      <c r="AT344" s="91">
        <f ca="1">AVERAGE(F344:INDIRECT("F"&amp;(ROW()-AO344+1)))</f>
        <v>-1.5672925502238536E-2</v>
      </c>
      <c r="AU344" s="91">
        <f ca="1">IF(AT344&gt;0,MAX(F344:INDIRECT("F"&amp;(ROW()-AO344+1))),MIN(F344:INDIRECT("F"&amp;(ROW()-AO344+1))))</f>
        <v>-1.575195385570503E-2</v>
      </c>
      <c r="AV344" s="92">
        <f t="shared" ca="1" si="101"/>
        <v>-1234.9259999999922</v>
      </c>
      <c r="AW344" s="92">
        <f t="shared" ca="1" si="102"/>
        <v>0</v>
      </c>
      <c r="AX344" s="92">
        <f t="shared" ca="1" si="103"/>
        <v>-1234.9259999999922</v>
      </c>
      <c r="AZ344" s="24"/>
      <c r="BA344" s="24"/>
      <c r="BB344" s="24"/>
      <c r="BC344" s="24"/>
      <c r="BD344" s="24"/>
      <c r="BE344" s="24"/>
      <c r="BF344" s="24"/>
      <c r="BG344" s="24"/>
      <c r="BH344" s="24"/>
      <c r="BI344" s="24"/>
    </row>
    <row r="345" spans="1:61" x14ac:dyDescent="0.2">
      <c r="A345" s="587"/>
      <c r="B345" s="616">
        <f>'Raw Elevation Data'!F342</f>
        <v>16.900000000000261</v>
      </c>
      <c r="C345" s="616">
        <f ca="1">'Raw Elevation Data'!L342</f>
        <v>1310.9160000000074</v>
      </c>
      <c r="D345" s="588">
        <f t="shared" si="96"/>
        <v>5.0000000000004263E-2</v>
      </c>
      <c r="E345" s="589">
        <f t="shared" ca="1" si="104"/>
        <v>0.97267036006035479</v>
      </c>
      <c r="F345" s="577">
        <f t="shared" ca="1" si="105"/>
        <v>-1.5751953855703341E-2</v>
      </c>
      <c r="G345" s="590"/>
      <c r="H345" s="591"/>
      <c r="I345" s="592"/>
      <c r="J345" s="593"/>
      <c r="K345" s="572"/>
      <c r="L345" s="593">
        <f ca="1">IF($M345&gt;=0,(1+((TAN(ASIN(($C345-$C343)/(($B345-$B343)*5280))))/0.01)*(IF($B345&gt;=$BA$48,$BC$48+(($BC$49-$BC$48)/$BB$49)*(($B345-$BA$48)/0.05),IF($B345&gt;=$BA$47,$BC$47+(($BC$48-$BC$47)/$BB$48)*(($B345-$BA$47)/0.05),$BC$46))))*AVERAGE(AQ344:AQ345),   1+((TAN(ASIN(($C345-$C343)/(($B345-$B343)*5280))))/0.01)*(IF($B345&gt;=$BA$48,$BD$48+(($BD$49-$BD$48)/$BB$49)*(($B345-$BA$48)/0.05),IF($B345&gt;=$BA$47,$BD$47+(($BD$48-$BD$47)/$BB$48)*(($B345-$BA$47)/0.05),$BD$46))))</f>
        <v>0.97267036006035401</v>
      </c>
      <c r="M345" s="583">
        <f ca="1">C345-C343</f>
        <v>-8.316000000000713</v>
      </c>
      <c r="N345" s="592"/>
      <c r="O345" s="644"/>
      <c r="P345" s="593"/>
      <c r="Q345" s="572"/>
      <c r="R345" s="593"/>
      <c r="S345" s="583"/>
      <c r="T345" s="593"/>
      <c r="U345" s="572"/>
      <c r="V345" s="594"/>
      <c r="W345" s="583"/>
      <c r="X345" s="593"/>
      <c r="Y345" s="572"/>
      <c r="Z345" s="595"/>
      <c r="AA345" s="583"/>
      <c r="AB345" s="593"/>
      <c r="AC345" s="572"/>
      <c r="AD345" s="595"/>
      <c r="AE345" s="583"/>
      <c r="AF345" s="593"/>
      <c r="AG345" s="596"/>
      <c r="AH345" s="613"/>
      <c r="AI345" s="613"/>
      <c r="AJ345" s="572"/>
      <c r="AK345" s="597"/>
      <c r="AL345" s="597"/>
      <c r="AM345" s="583"/>
      <c r="AN345" s="89">
        <f t="shared" ca="1" si="98"/>
        <v>15.000000000000261</v>
      </c>
      <c r="AO345" s="90">
        <f t="shared" ca="1" si="99"/>
        <v>300</v>
      </c>
      <c r="AP345" s="90">
        <f ca="1">IF($AO345=1,MATCH(1,$AO346:$AO$533,0),$AP344)</f>
        <v>487</v>
      </c>
      <c r="AQ345" s="594">
        <f t="shared" ca="1" si="100"/>
        <v>1</v>
      </c>
      <c r="AR345" s="594">
        <f t="shared" ca="1" si="106"/>
        <v>-1.5703433367641909E-2</v>
      </c>
      <c r="AS345" s="1">
        <f t="shared" ca="1" si="97"/>
        <v>0</v>
      </c>
      <c r="AT345" s="91">
        <f ca="1">AVERAGE(F345:INDIRECT("F"&amp;(ROW()-AO345+1)))</f>
        <v>-1.5673188930083421E-2</v>
      </c>
      <c r="AU345" s="91">
        <f ca="1">IF(AT345&gt;0,MAX(F345:INDIRECT("F"&amp;(ROW()-AO345+1))),MIN(F345:INDIRECT("F"&amp;(ROW()-AO345+1))))</f>
        <v>-1.575195385570503E-2</v>
      </c>
      <c r="AV345" s="92">
        <f t="shared" ca="1" si="101"/>
        <v>-1239.0839999999926</v>
      </c>
      <c r="AW345" s="92">
        <f t="shared" ca="1" si="102"/>
        <v>0</v>
      </c>
      <c r="AX345" s="92">
        <f t="shared" ca="1" si="103"/>
        <v>-1239.0839999999926</v>
      </c>
      <c r="AZ345" s="24"/>
      <c r="BA345" s="24"/>
      <c r="BB345" s="24"/>
      <c r="BC345" s="24"/>
      <c r="BD345" s="24"/>
      <c r="BE345" s="24"/>
      <c r="BF345" s="24"/>
      <c r="BG345" s="24"/>
      <c r="BH345" s="24"/>
      <c r="BI345" s="24"/>
    </row>
    <row r="346" spans="1:61" x14ac:dyDescent="0.2">
      <c r="A346" s="587"/>
      <c r="B346" s="616">
        <f>'Raw Elevation Data'!F343</f>
        <v>16.950000000000266</v>
      </c>
      <c r="C346" s="616">
        <f ca="1">'Raw Elevation Data'!L343</f>
        <v>1306.7580000000073</v>
      </c>
      <c r="D346" s="588">
        <f t="shared" si="96"/>
        <v>5.0000000000004263E-2</v>
      </c>
      <c r="E346" s="589">
        <f t="shared" ca="1" si="104"/>
        <v>0.97268348668856786</v>
      </c>
      <c r="F346" s="577">
        <f t="shared" ca="1" si="105"/>
        <v>-1.5751953855703341E-2</v>
      </c>
      <c r="G346" s="590"/>
      <c r="H346" s="591"/>
      <c r="I346" s="592"/>
      <c r="J346" s="593"/>
      <c r="K346" s="572"/>
      <c r="L346" s="593"/>
      <c r="M346" s="583"/>
      <c r="N346" s="592"/>
      <c r="O346" s="644"/>
      <c r="P346" s="593"/>
      <c r="Q346" s="572"/>
      <c r="R346" s="593"/>
      <c r="S346" s="583"/>
      <c r="T346" s="593"/>
      <c r="U346" s="572"/>
      <c r="V346" s="594"/>
      <c r="W346" s="583"/>
      <c r="X346" s="593"/>
      <c r="Y346" s="572"/>
      <c r="Z346" s="595"/>
      <c r="AA346" s="583"/>
      <c r="AB346" s="593"/>
      <c r="AC346" s="572"/>
      <c r="AD346" s="595"/>
      <c r="AE346" s="583"/>
      <c r="AF346" s="593"/>
      <c r="AG346" s="596"/>
      <c r="AH346" s="613"/>
      <c r="AI346" s="613"/>
      <c r="AJ346" s="572"/>
      <c r="AK346" s="597"/>
      <c r="AL346" s="597"/>
      <c r="AM346" s="583"/>
      <c r="AN346" s="89">
        <f t="shared" ca="1" si="98"/>
        <v>15.050000000000265</v>
      </c>
      <c r="AO346" s="90">
        <f t="shared" ca="1" si="99"/>
        <v>301</v>
      </c>
      <c r="AP346" s="90">
        <f ca="1">IF($AO346=1,MATCH(1,$AO347:$AO$533,0),$AP345)</f>
        <v>487</v>
      </c>
      <c r="AQ346" s="594">
        <f t="shared" ca="1" si="100"/>
        <v>1</v>
      </c>
      <c r="AR346" s="594">
        <f t="shared" ca="1" si="106"/>
        <v>-1.5703433367641909E-2</v>
      </c>
      <c r="AS346" s="1">
        <f t="shared" ca="1" si="97"/>
        <v>0</v>
      </c>
      <c r="AT346" s="91">
        <f ca="1">AVERAGE(F346:INDIRECT("F"&amp;(ROW()-AO346+1)))</f>
        <v>-1.5673450607577175E-2</v>
      </c>
      <c r="AU346" s="91">
        <f ca="1">IF(AT346&gt;0,MAX(F346:INDIRECT("F"&amp;(ROW()-AO346+1))),MIN(F346:INDIRECT("F"&amp;(ROW()-AO346+1))))</f>
        <v>-1.575195385570503E-2</v>
      </c>
      <c r="AV346" s="92">
        <f t="shared" ca="1" si="101"/>
        <v>-1243.2419999999927</v>
      </c>
      <c r="AW346" s="92">
        <f t="shared" ca="1" si="102"/>
        <v>0</v>
      </c>
      <c r="AX346" s="92">
        <f t="shared" ca="1" si="103"/>
        <v>-1243.2419999999927</v>
      </c>
      <c r="AZ346" s="24"/>
      <c r="BA346" s="24"/>
      <c r="BB346" s="24"/>
      <c r="BC346" s="24"/>
      <c r="BD346" s="24"/>
      <c r="BE346" s="24"/>
      <c r="BF346" s="24"/>
      <c r="BG346" s="24"/>
      <c r="BH346" s="24"/>
      <c r="BI346" s="24"/>
    </row>
    <row r="347" spans="1:61" x14ac:dyDescent="0.2">
      <c r="A347" s="587"/>
      <c r="B347" s="574">
        <f>'Raw Elevation Data'!F344</f>
        <v>17.00000000000027</v>
      </c>
      <c r="C347" s="575">
        <f ca="1">'Raw Elevation Data'!L344</f>
        <v>1302.600000000007</v>
      </c>
      <c r="D347" s="576">
        <f t="shared" si="96"/>
        <v>5.0000000000004263E-2</v>
      </c>
      <c r="E347" s="572">
        <f t="shared" ca="1" si="104"/>
        <v>0.97269661331678092</v>
      </c>
      <c r="F347" s="577">
        <f t="shared" ca="1" si="105"/>
        <v>-1.5751953855703341E-2</v>
      </c>
      <c r="G347" s="590"/>
      <c r="H347" s="591"/>
      <c r="I347" s="603"/>
      <c r="J347" s="604">
        <f ca="1">IF(AVERAGE(E328:E347)&gt;$BA$68,AVERAGE(E328:E347),$BA$68)</f>
        <v>0.97633333333333328</v>
      </c>
      <c r="K347" s="572"/>
      <c r="L347" s="582">
        <f ca="1">IF($M347&gt;=0,(1+((TAN(ASIN(($C347-$C345)/(($B347-$B345)*5280))))/0.01)*(IF($B347&gt;=$BA$48,$BC$48+(($BC$49-$BC$48)/$BB$49)*(($B347-$BA$48)/0.05),IF($B347&gt;=$BA$47,$BC$47+(($BC$48-$BC$47)/$BB$48)*(($B347-$BA$47)/0.05),$BC$46))))*AVERAGE(AQ346:AQ347),   1+((TAN(ASIN(($C347-$C345)/(($B347-$B345)*5280))))/0.01)*(IF($B347&gt;=$BA$48,$BD$48+(($BD$49-$BD$48)/$BB$49)*(($B347-$BA$48)/0.05),IF($B347&gt;=$BA$47,$BD$47+(($BD$48-$BD$47)/$BB$48)*(($B347-$BA$47)/0.05),$BD$46))))</f>
        <v>0.97269661331678092</v>
      </c>
      <c r="M347" s="583">
        <f ca="1">C347-C345</f>
        <v>-8.3160000000004857</v>
      </c>
      <c r="N347" s="592"/>
      <c r="O347" s="604">
        <f ca="1">AVERAGE(L329,L331,L333,L335,L337,L339,L341,L343,L345,L347)</f>
        <v>0.9725784736628631</v>
      </c>
      <c r="P347" s="601">
        <f ca="1">IF(AVERAGE(L329,L331,L333,L335,L337,L339,L341,L343,L345,L347)&gt;$BA$68,AVERAGE(L329,L331,L333,L335,L337,L339,L341,L343,L345,L347),$BA$68)</f>
        <v>0.97633333333333328</v>
      </c>
      <c r="Q347" s="572"/>
      <c r="R347" s="582">
        <f ca="1">IF(S347&gt;=0,(1+((TAN(ASIN((C347-C343)/((B347-B343)*5280))))/0.01)*(IF(B343&gt;=$BA$48,$BC$48,IF(B343&gt;=$BA$47,$BC$47,$BC$46))))*AVERAGE(AQ344:AQ347),1+((TAN(ASIN((C347-C343)/((B347-B343)*5280))))/0.01)*(IF(B343&gt;=$BA$48,$BD$48,IF(B343&gt;=$BA$47,$BD$47,$BD$46))))</f>
        <v>0.97164648305973356</v>
      </c>
      <c r="S347" s="583">
        <f ca="1">C347-C343</f>
        <v>-16.632000000001199</v>
      </c>
      <c r="T347" s="601">
        <f ca="1">IF(AVERAGE(R331,R335,R339,R343,R347)&gt;$BA$68,AVERAGE(R331,R335,R339,R343,R347),$BA$68)</f>
        <v>0.97633333333333328</v>
      </c>
      <c r="U347" s="572"/>
      <c r="V347" s="585">
        <f ca="1">IF(W347&gt;=0,(1+((TAN(ASIN((C347-C342)/((B347-B342)*5280))))/0.01)*(IF(B342&gt;=$BA$48,$BC$48,IF(B342&gt;=$BA$47,$BC$47,$BC$46))))*AVERAGE(AQ343:AQ347),1+((TAN(ASIN((C347-C342)/((B347-B342)*5280))))/0.01)*(IF(B342&gt;=$BA$48,$BD$48,IF(B342&gt;=$BA$47,$BD$47,$BD$46))))</f>
        <v>0.97164648305973378</v>
      </c>
      <c r="W347" s="583">
        <f ca="1">C347-C342</f>
        <v>-20.790000000001328</v>
      </c>
      <c r="X347" s="601">
        <f ca="1">IF(AVERAGE(V332,V337,V342,V347)&gt;$BA$68,AVERAGE(V332,V337,V342,V347),$BA$68)</f>
        <v>0.97633333333333328</v>
      </c>
      <c r="Y347" s="572"/>
      <c r="Z347" s="572">
        <f ca="1">IF(AA347&gt;=0,(1+((TAN(ASIN((C347-C337)/((B347-B337)*5280))))/0.01)*(IF(B337&gt;=$BA$48,$BC$48,IF(B337&gt;=$BA$47,$BC$47,$BC$46))))*AVERAGE(AQ338:AQ347),1+((TAN(ASIN((C347-C337)/((B347-B337)*5280))))/0.01)*(IF(B337&gt;=$BA$48,$BD$48,IF(B337&gt;=$BA$47,$BD$47,$BD$46))))</f>
        <v>0.97164648305973378</v>
      </c>
      <c r="AA347" s="583">
        <f ca="1">C347-C337</f>
        <v>-41.580000000002656</v>
      </c>
      <c r="AB347" s="601">
        <f ca="1">IF(AVERAGE(Z347,Z337)&gt;$BA$68,AVERAGE(Z347,Z337),$BA$68)</f>
        <v>0.97633333333333328</v>
      </c>
      <c r="AC347" s="572"/>
      <c r="AD347" s="572">
        <f ca="1">IF(AE347&gt;=0,(1+((TAN(ASIN((C347-C327)/((B347-B327)*5280))))/0.01)*(IF(B327&gt;=$BA$48,$BC$48,IF(B327&gt;=$BA$47,$BC$47,$BC$46))))*AVERAGE(AQ328:AQ347),1+((TAN(ASIN((C347-C327)/((B347-B327)*5280))))/0.01)*(IF(B327&gt;=$BA$48,$BD$48,IF(B327&gt;=$BA$47,$BD$47,$BD$46))))</f>
        <v>0.97164648305973389</v>
      </c>
      <c r="AE347" s="583">
        <f ca="1">C347-C327</f>
        <v>-83.160000000005084</v>
      </c>
      <c r="AF347" s="601">
        <f ca="1">IF(AD347&gt;$BA$68,AD347,$BA$68)</f>
        <v>0.97633333333333328</v>
      </c>
      <c r="AG347" s="586"/>
      <c r="AH347" s="594"/>
      <c r="AI347" s="594"/>
      <c r="AJ347" s="572"/>
      <c r="AK347" s="605">
        <f ca="1">MAX(AW327:AW347)-MIN(AW327:AW347)</f>
        <v>0</v>
      </c>
      <c r="AL347" s="605">
        <f ca="1">-(MAX(AX327:AX347)-MIN(AX327:AX347))</f>
        <v>-83.160000000005084</v>
      </c>
      <c r="AM347" s="583"/>
      <c r="AN347" s="89">
        <f t="shared" ca="1" si="98"/>
        <v>15.10000000000027</v>
      </c>
      <c r="AO347" s="90">
        <f t="shared" ca="1" si="99"/>
        <v>302</v>
      </c>
      <c r="AP347" s="90">
        <f ca="1">IF($AO347=1,MATCH(1,$AO348:$AO$533,0),$AP346)</f>
        <v>487</v>
      </c>
      <c r="AQ347" s="594">
        <f t="shared" ca="1" si="100"/>
        <v>1</v>
      </c>
      <c r="AR347" s="594">
        <f t="shared" ca="1" si="106"/>
        <v>-1.5703433367641909E-2</v>
      </c>
      <c r="AS347" s="1">
        <f t="shared" ca="1" si="97"/>
        <v>0</v>
      </c>
      <c r="AT347" s="91">
        <f ca="1">AVERAGE(F347:INDIRECT("F"&amp;(ROW()-AO347+1)))</f>
        <v>-1.5673710552107395E-2</v>
      </c>
      <c r="AU347" s="91">
        <f ca="1">IF(AT347&gt;0,MAX(F347:INDIRECT("F"&amp;(ROW()-AO347+1))),MIN(F347:INDIRECT("F"&amp;(ROW()-AO347+1))))</f>
        <v>-1.575195385570503E-2</v>
      </c>
      <c r="AV347" s="92">
        <f t="shared" ca="1" si="101"/>
        <v>-1247.399999999993</v>
      </c>
      <c r="AW347" s="92">
        <f t="shared" ca="1" si="102"/>
        <v>0</v>
      </c>
      <c r="AX347" s="92">
        <f t="shared" ca="1" si="103"/>
        <v>-1247.399999999993</v>
      </c>
      <c r="AZ347" s="24"/>
      <c r="BA347" s="24"/>
      <c r="BB347" s="24"/>
      <c r="BC347" s="24"/>
      <c r="BD347" s="24"/>
      <c r="BE347" s="24"/>
      <c r="BF347" s="24"/>
      <c r="BG347" s="24"/>
      <c r="BH347" s="24"/>
      <c r="BI347" s="24"/>
    </row>
    <row r="348" spans="1:61" x14ac:dyDescent="0.2">
      <c r="A348" s="587"/>
      <c r="B348" s="588">
        <f>'Raw Elevation Data'!F345</f>
        <v>17.050000000000274</v>
      </c>
      <c r="C348" s="588">
        <f ca="1">'Raw Elevation Data'!L345</f>
        <v>1298.4420000000068</v>
      </c>
      <c r="D348" s="588">
        <f t="shared" si="96"/>
        <v>5.0000000000004263E-2</v>
      </c>
      <c r="E348" s="589">
        <f t="shared" ca="1" si="104"/>
        <v>0.97270973994499477</v>
      </c>
      <c r="F348" s="577">
        <f t="shared" ca="1" si="105"/>
        <v>-1.575195385570291E-2</v>
      </c>
      <c r="G348" s="590"/>
      <c r="H348" s="591"/>
      <c r="I348" s="592"/>
      <c r="J348" s="593"/>
      <c r="K348" s="572"/>
      <c r="L348" s="593"/>
      <c r="M348" s="583"/>
      <c r="N348" s="592"/>
      <c r="O348" s="644"/>
      <c r="P348" s="593"/>
      <c r="Q348" s="572"/>
      <c r="R348" s="593"/>
      <c r="S348" s="583"/>
      <c r="T348" s="593"/>
      <c r="U348" s="572"/>
      <c r="V348" s="594"/>
      <c r="W348" s="583"/>
      <c r="X348" s="593"/>
      <c r="Y348" s="572"/>
      <c r="Z348" s="595"/>
      <c r="AA348" s="583"/>
      <c r="AB348" s="593"/>
      <c r="AC348" s="572"/>
      <c r="AD348" s="595"/>
      <c r="AE348" s="583"/>
      <c r="AF348" s="593"/>
      <c r="AG348" s="596"/>
      <c r="AH348" s="613"/>
      <c r="AI348" s="613"/>
      <c r="AJ348" s="572"/>
      <c r="AK348" s="597"/>
      <c r="AL348" s="597"/>
      <c r="AM348" s="583"/>
      <c r="AN348" s="89">
        <f t="shared" ca="1" si="98"/>
        <v>15.150000000000274</v>
      </c>
      <c r="AO348" s="90">
        <f t="shared" ca="1" si="99"/>
        <v>303</v>
      </c>
      <c r="AP348" s="90">
        <f ca="1">IF($AO348=1,MATCH(1,$AO349:$AO$533,0),$AP347)</f>
        <v>487</v>
      </c>
      <c r="AQ348" s="594">
        <f t="shared" ca="1" si="100"/>
        <v>1</v>
      </c>
      <c r="AR348" s="594">
        <f t="shared" ca="1" si="106"/>
        <v>-1.5703433367641909E-2</v>
      </c>
      <c r="AS348" s="1">
        <f t="shared" ca="1" si="97"/>
        <v>0</v>
      </c>
      <c r="AT348" s="91">
        <f ca="1">AVERAGE(F348:INDIRECT("F"&amp;(ROW()-AO348+1)))</f>
        <v>-1.5673968780832135E-2</v>
      </c>
      <c r="AU348" s="91">
        <f ca="1">IF(AT348&gt;0,MAX(F348:INDIRECT("F"&amp;(ROW()-AO348+1))),MIN(F348:INDIRECT("F"&amp;(ROW()-AO348+1))))</f>
        <v>-1.575195385570503E-2</v>
      </c>
      <c r="AV348" s="92">
        <f t="shared" ca="1" si="101"/>
        <v>-1251.5579999999932</v>
      </c>
      <c r="AW348" s="92">
        <f t="shared" ca="1" si="102"/>
        <v>0</v>
      </c>
      <c r="AX348" s="92">
        <f t="shared" ca="1" si="103"/>
        <v>-1251.5579999999932</v>
      </c>
      <c r="AZ348" s="24"/>
      <c r="BA348" s="24"/>
      <c r="BB348" s="24"/>
      <c r="BC348" s="24"/>
      <c r="BD348" s="24"/>
      <c r="BE348" s="24"/>
      <c r="BF348" s="24"/>
      <c r="BG348" s="24"/>
      <c r="BH348" s="24"/>
      <c r="BI348" s="24"/>
    </row>
    <row r="349" spans="1:61" x14ac:dyDescent="0.2">
      <c r="A349" s="587"/>
      <c r="B349" s="588">
        <f>'Raw Elevation Data'!F346</f>
        <v>17.100000000000279</v>
      </c>
      <c r="C349" s="588">
        <f ca="1">'Raw Elevation Data'!L346</f>
        <v>1294.2840000000067</v>
      </c>
      <c r="D349" s="588">
        <f t="shared" si="96"/>
        <v>5.0000000000004263E-2</v>
      </c>
      <c r="E349" s="589">
        <f t="shared" ca="1" si="104"/>
        <v>0.97272286657320639</v>
      </c>
      <c r="F349" s="577">
        <f t="shared" ca="1" si="105"/>
        <v>-1.5751953855703771E-2</v>
      </c>
      <c r="G349" s="590"/>
      <c r="H349" s="591"/>
      <c r="I349" s="592"/>
      <c r="J349" s="593"/>
      <c r="K349" s="572"/>
      <c r="L349" s="593">
        <f ca="1">IF($M349&gt;=0,(1+((TAN(ASIN(($C349-$C347)/(($B349-$B347)*5280))))/0.01)*(IF($B349&gt;=$BA$48,$BC$48+(($BC$49-$BC$48)/$BB$49)*(($B349-$BA$48)/0.05),IF($B349&gt;=$BA$47,$BC$47+(($BC$48-$BC$47)/$BB$48)*(($B349-$BA$47)/0.05),$BC$46))))*AVERAGE(AQ348:AQ349),   1+((TAN(ASIN(($C349-$C347)/(($B349-$B347)*5280))))/0.01)*(IF($B349&gt;=$BA$48,$BD$48+(($BD$49-$BD$48)/$BB$49)*(($B349-$BA$48)/0.05),IF($B349&gt;=$BA$47,$BD$47+(($BD$48-$BD$47)/$BB$48)*(($B349-$BA$47)/0.05),$BD$46))))</f>
        <v>0.97272286657320783</v>
      </c>
      <c r="M349" s="583">
        <f ca="1">C349-C347</f>
        <v>-8.3160000000002583</v>
      </c>
      <c r="N349" s="592"/>
      <c r="O349" s="644"/>
      <c r="P349" s="593"/>
      <c r="Q349" s="572"/>
      <c r="R349" s="593"/>
      <c r="S349" s="583"/>
      <c r="T349" s="593"/>
      <c r="U349" s="572"/>
      <c r="V349" s="594"/>
      <c r="W349" s="583"/>
      <c r="X349" s="593"/>
      <c r="Y349" s="572"/>
      <c r="Z349" s="595"/>
      <c r="AA349" s="583"/>
      <c r="AB349" s="593"/>
      <c r="AC349" s="572"/>
      <c r="AD349" s="595"/>
      <c r="AE349" s="583"/>
      <c r="AF349" s="593"/>
      <c r="AG349" s="596"/>
      <c r="AH349" s="613"/>
      <c r="AI349" s="613"/>
      <c r="AJ349" s="572"/>
      <c r="AK349" s="597"/>
      <c r="AL349" s="597"/>
      <c r="AM349" s="583"/>
      <c r="AN349" s="89">
        <f t="shared" ca="1" si="98"/>
        <v>15.200000000000278</v>
      </c>
      <c r="AO349" s="90">
        <f t="shared" ca="1" si="99"/>
        <v>304</v>
      </c>
      <c r="AP349" s="90">
        <f ca="1">IF($AO349=1,MATCH(1,$AO350:$AO$533,0),$AP348)</f>
        <v>487</v>
      </c>
      <c r="AQ349" s="594">
        <f t="shared" ca="1" si="100"/>
        <v>1</v>
      </c>
      <c r="AR349" s="594">
        <f t="shared" ca="1" si="106"/>
        <v>-1.5703433367641909E-2</v>
      </c>
      <c r="AS349" s="1">
        <f t="shared" ca="1" si="97"/>
        <v>0</v>
      </c>
      <c r="AT349" s="91">
        <f ca="1">AVERAGE(F349:INDIRECT("F"&amp;(ROW()-AO349+1)))</f>
        <v>-1.5674225310683684E-2</v>
      </c>
      <c r="AU349" s="91">
        <f ca="1">IF(AT349&gt;0,MAX(F349:INDIRECT("F"&amp;(ROW()-AO349+1))),MIN(F349:INDIRECT("F"&amp;(ROW()-AO349+1))))</f>
        <v>-1.575195385570503E-2</v>
      </c>
      <c r="AV349" s="92">
        <f t="shared" ca="1" si="101"/>
        <v>-1255.7159999999933</v>
      </c>
      <c r="AW349" s="92">
        <f t="shared" ca="1" si="102"/>
        <v>0</v>
      </c>
      <c r="AX349" s="92">
        <f t="shared" ca="1" si="103"/>
        <v>-1255.7159999999933</v>
      </c>
      <c r="AZ349" s="24"/>
      <c r="BA349" s="24"/>
      <c r="BB349" s="24"/>
      <c r="BC349" s="24"/>
      <c r="BD349" s="24"/>
      <c r="BE349" s="24"/>
      <c r="BF349" s="24"/>
      <c r="BG349" s="24"/>
      <c r="BH349" s="24"/>
      <c r="BI349" s="24"/>
    </row>
    <row r="350" spans="1:61" x14ac:dyDescent="0.2">
      <c r="A350" s="587"/>
      <c r="B350" s="588">
        <f>'Raw Elevation Data'!F347</f>
        <v>17.150000000000283</v>
      </c>
      <c r="C350" s="588">
        <f ca="1">'Raw Elevation Data'!L347</f>
        <v>1290.1260000000061</v>
      </c>
      <c r="D350" s="588">
        <f t="shared" si="96"/>
        <v>5.0000000000004263E-2</v>
      </c>
      <c r="E350" s="589">
        <f t="shared" ca="1" si="104"/>
        <v>0.97273599320141946</v>
      </c>
      <c r="F350" s="577">
        <f t="shared" ca="1" si="105"/>
        <v>-1.5751953855703771E-2</v>
      </c>
      <c r="G350" s="590"/>
      <c r="H350" s="591"/>
      <c r="I350" s="592"/>
      <c r="J350" s="593"/>
      <c r="K350" s="572"/>
      <c r="L350" s="593"/>
      <c r="M350" s="583"/>
      <c r="N350" s="592"/>
      <c r="O350" s="644"/>
      <c r="P350" s="593"/>
      <c r="Q350" s="572"/>
      <c r="R350" s="593"/>
      <c r="S350" s="583"/>
      <c r="T350" s="593"/>
      <c r="U350" s="572"/>
      <c r="V350" s="594"/>
      <c r="W350" s="583"/>
      <c r="X350" s="593"/>
      <c r="Y350" s="572"/>
      <c r="Z350" s="595"/>
      <c r="AA350" s="583"/>
      <c r="AB350" s="593"/>
      <c r="AC350" s="572"/>
      <c r="AD350" s="595"/>
      <c r="AE350" s="583"/>
      <c r="AF350" s="593"/>
      <c r="AG350" s="596"/>
      <c r="AH350" s="613"/>
      <c r="AI350" s="613"/>
      <c r="AJ350" s="572"/>
      <c r="AK350" s="597"/>
      <c r="AL350" s="597"/>
      <c r="AM350" s="583"/>
      <c r="AN350" s="89">
        <f t="shared" ca="1" si="98"/>
        <v>15.250000000000282</v>
      </c>
      <c r="AO350" s="90">
        <f t="shared" ca="1" si="99"/>
        <v>305</v>
      </c>
      <c r="AP350" s="90">
        <f ca="1">IF($AO350=1,MATCH(1,$AO351:$AO$533,0),$AP349)</f>
        <v>487</v>
      </c>
      <c r="AQ350" s="594">
        <f t="shared" ca="1" si="100"/>
        <v>1</v>
      </c>
      <c r="AR350" s="594">
        <f t="shared" ca="1" si="106"/>
        <v>-1.5703433367641909E-2</v>
      </c>
      <c r="AS350" s="1">
        <f t="shared" ca="1" si="97"/>
        <v>0</v>
      </c>
      <c r="AT350" s="91">
        <f ca="1">AVERAGE(F350:INDIRECT("F"&amp;(ROW()-AO350+1)))</f>
        <v>-1.5674480158372275E-2</v>
      </c>
      <c r="AU350" s="91">
        <f ca="1">IF(AT350&gt;0,MAX(F350:INDIRECT("F"&amp;(ROW()-AO350+1))),MIN(F350:INDIRECT("F"&amp;(ROW()-AO350+1))))</f>
        <v>-1.575195385570503E-2</v>
      </c>
      <c r="AV350" s="92">
        <f t="shared" ca="1" si="101"/>
        <v>-1259.8739999999939</v>
      </c>
      <c r="AW350" s="92">
        <f t="shared" ca="1" si="102"/>
        <v>0</v>
      </c>
      <c r="AX350" s="92">
        <f t="shared" ca="1" si="103"/>
        <v>-1259.8739999999939</v>
      </c>
      <c r="AZ350" s="24"/>
      <c r="BA350" s="24"/>
      <c r="BB350" s="24"/>
      <c r="BC350" s="24"/>
      <c r="BD350" s="24"/>
      <c r="BE350" s="24"/>
      <c r="BF350" s="24"/>
      <c r="BG350" s="24"/>
      <c r="BH350" s="24"/>
      <c r="BI350" s="24"/>
    </row>
    <row r="351" spans="1:61" x14ac:dyDescent="0.2">
      <c r="A351" s="587"/>
      <c r="B351" s="588">
        <f>'Raw Elevation Data'!F348</f>
        <v>17.200000000000287</v>
      </c>
      <c r="C351" s="588">
        <f ca="1">'Raw Elevation Data'!L348</f>
        <v>1285.968000000006</v>
      </c>
      <c r="D351" s="588">
        <f t="shared" si="96"/>
        <v>5.0000000000004263E-2</v>
      </c>
      <c r="E351" s="589">
        <f t="shared" ca="1" si="104"/>
        <v>0.9727491198296333</v>
      </c>
      <c r="F351" s="577">
        <f t="shared" ca="1" si="105"/>
        <v>-1.5751953855703341E-2</v>
      </c>
      <c r="G351" s="590"/>
      <c r="H351" s="591"/>
      <c r="I351" s="592"/>
      <c r="J351" s="593"/>
      <c r="K351" s="572"/>
      <c r="L351" s="593">
        <f ca="1">IF($M351&gt;=0,(1+((TAN(ASIN(($C351-$C349)/(($B351-$B349)*5280))))/0.01)*(IF($B351&gt;=$BA$48,$BC$48+(($BC$49-$BC$48)/$BB$49)*(($B351-$BA$48)/0.05),IF($B351&gt;=$BA$47,$BC$47+(($BC$48-$BC$47)/$BB$48)*(($B351-$BA$47)/0.05),$BC$46))))*AVERAGE(AQ350:AQ351),   1+((TAN(ASIN(($C351-$C349)/(($B351-$B349)*5280))))/0.01)*(IF($B351&gt;=$BA$48,$BD$48+(($BD$49-$BD$48)/$BB$49)*(($B351-$BA$48)/0.05),IF($B351&gt;=$BA$47,$BD$47+(($BD$48-$BD$47)/$BB$48)*(($B351-$BA$47)/0.05),$BD$46))))</f>
        <v>0.97274911982963252</v>
      </c>
      <c r="M351" s="583">
        <f ca="1">C351-C349</f>
        <v>-8.316000000000713</v>
      </c>
      <c r="N351" s="592"/>
      <c r="O351" s="644"/>
      <c r="P351" s="593"/>
      <c r="Q351" s="572"/>
      <c r="R351" s="593">
        <f ca="1">IF(S351&gt;=0,(1+((TAN(ASIN((C351-C347)/((B351-B347)*5280))))/0.01)*(IF(B347&gt;=$BA$48,$BC$48,IF(B347&gt;=$BA$47,$BC$47,$BC$46))))*AVERAGE(AQ348:AQ351),1+((TAN(ASIN((C351-C347)/((B351-B347)*5280))))/0.01)*(IF(B347&gt;=$BA$48,$BD$48,IF(B347&gt;=$BA$47,$BD$47,$BD$46))))</f>
        <v>0.971646483059734</v>
      </c>
      <c r="S351" s="583">
        <f ca="1">C351-C347</f>
        <v>-16.632000000000971</v>
      </c>
      <c r="T351" s="593"/>
      <c r="U351" s="572"/>
      <c r="V351" s="594"/>
      <c r="W351" s="583"/>
      <c r="X351" s="593"/>
      <c r="Y351" s="572"/>
      <c r="Z351" s="595"/>
      <c r="AA351" s="583"/>
      <c r="AB351" s="593"/>
      <c r="AC351" s="572"/>
      <c r="AD351" s="595"/>
      <c r="AE351" s="583"/>
      <c r="AF351" s="593"/>
      <c r="AG351" s="596"/>
      <c r="AH351" s="613"/>
      <c r="AI351" s="613"/>
      <c r="AJ351" s="572"/>
      <c r="AK351" s="597"/>
      <c r="AL351" s="597"/>
      <c r="AM351" s="583"/>
      <c r="AN351" s="89">
        <f t="shared" ca="1" si="98"/>
        <v>15.300000000000287</v>
      </c>
      <c r="AO351" s="90">
        <f t="shared" ca="1" si="99"/>
        <v>306</v>
      </c>
      <c r="AP351" s="90">
        <f ca="1">IF($AO351=1,MATCH(1,$AO352:$AO$533,0),$AP350)</f>
        <v>487</v>
      </c>
      <c r="AQ351" s="594">
        <f t="shared" ca="1" si="100"/>
        <v>1</v>
      </c>
      <c r="AR351" s="594">
        <f t="shared" ca="1" si="106"/>
        <v>-1.5703433367641909E-2</v>
      </c>
      <c r="AS351" s="1">
        <f t="shared" ca="1" si="97"/>
        <v>0</v>
      </c>
      <c r="AT351" s="91">
        <f ca="1">AVERAGE(F351:INDIRECT("F"&amp;(ROW()-AO351+1)))</f>
        <v>-1.5674733340389695E-2</v>
      </c>
      <c r="AU351" s="91">
        <f ca="1">IF(AT351&gt;0,MAX(F351:INDIRECT("F"&amp;(ROW()-AO351+1))),MIN(F351:INDIRECT("F"&amp;(ROW()-AO351+1))))</f>
        <v>-1.575195385570503E-2</v>
      </c>
      <c r="AV351" s="92">
        <f t="shared" ca="1" si="101"/>
        <v>-1264.031999999994</v>
      </c>
      <c r="AW351" s="92">
        <f t="shared" ca="1" si="102"/>
        <v>0</v>
      </c>
      <c r="AX351" s="92">
        <f t="shared" ca="1" si="103"/>
        <v>-1264.031999999994</v>
      </c>
      <c r="AZ351" s="24"/>
      <c r="BA351" s="24"/>
      <c r="BB351" s="24"/>
      <c r="BC351" s="24"/>
      <c r="BD351" s="24"/>
      <c r="BE351" s="24"/>
      <c r="BF351" s="24"/>
      <c r="BG351" s="24"/>
      <c r="BH351" s="24"/>
      <c r="BI351" s="24"/>
    </row>
    <row r="352" spans="1:61" x14ac:dyDescent="0.2">
      <c r="A352" s="587"/>
      <c r="B352" s="588">
        <f>'Raw Elevation Data'!F349</f>
        <v>17.250000000000291</v>
      </c>
      <c r="C352" s="588">
        <f ca="1">'Raw Elevation Data'!L349</f>
        <v>1281.8100000000056</v>
      </c>
      <c r="D352" s="588">
        <f t="shared" si="96"/>
        <v>5.0000000000004263E-2</v>
      </c>
      <c r="E352" s="589">
        <f t="shared" ca="1" si="104"/>
        <v>0.97276224645784637</v>
      </c>
      <c r="F352" s="577">
        <f t="shared" ca="1" si="105"/>
        <v>-1.5751953855703341E-2</v>
      </c>
      <c r="G352" s="590"/>
      <c r="H352" s="591"/>
      <c r="I352" s="592"/>
      <c r="J352" s="593"/>
      <c r="K352" s="572"/>
      <c r="L352" s="593"/>
      <c r="M352" s="583"/>
      <c r="N352" s="592"/>
      <c r="O352" s="644"/>
      <c r="P352" s="593"/>
      <c r="Q352" s="572"/>
      <c r="R352" s="593"/>
      <c r="S352" s="583"/>
      <c r="T352" s="593"/>
      <c r="U352" s="572"/>
      <c r="V352" s="594">
        <f ca="1">IF(W352&gt;=0,(1+((TAN(ASIN((C352-C347)/((B352-B347)*5280))))/0.01)*(IF(B347&gt;=$BA$48,$BC$48,IF(B347&gt;=$BA$47,$BC$47,$BC$46))))*AVERAGE(AQ348:AQ352),1+((TAN(ASIN((C352-C347)/((B352-B347)*5280))))/0.01)*(IF(B347&gt;=$BA$48,$BD$48,IF(B347&gt;=$BA$47,$BD$47,$BD$46))))</f>
        <v>0.97164648305973378</v>
      </c>
      <c r="W352" s="583">
        <f ca="1">C352-C347</f>
        <v>-20.790000000001328</v>
      </c>
      <c r="X352" s="593"/>
      <c r="Y352" s="572"/>
      <c r="Z352" s="595"/>
      <c r="AA352" s="583"/>
      <c r="AB352" s="593"/>
      <c r="AC352" s="572"/>
      <c r="AD352" s="595"/>
      <c r="AE352" s="583"/>
      <c r="AF352" s="593"/>
      <c r="AG352" s="596"/>
      <c r="AH352" s="613"/>
      <c r="AI352" s="613"/>
      <c r="AJ352" s="572"/>
      <c r="AK352" s="597"/>
      <c r="AL352" s="597"/>
      <c r="AM352" s="583"/>
      <c r="AN352" s="89">
        <f t="shared" ca="1" si="98"/>
        <v>15.350000000000291</v>
      </c>
      <c r="AO352" s="90">
        <f t="shared" ca="1" si="99"/>
        <v>307</v>
      </c>
      <c r="AP352" s="90">
        <f ca="1">IF($AO352=1,MATCH(1,$AO353:$AO$533,0),$AP351)</f>
        <v>487</v>
      </c>
      <c r="AQ352" s="594">
        <f t="shared" ca="1" si="100"/>
        <v>1</v>
      </c>
      <c r="AR352" s="594">
        <f t="shared" ca="1" si="106"/>
        <v>-1.5703433367641909E-2</v>
      </c>
      <c r="AS352" s="1">
        <f t="shared" ca="1" si="97"/>
        <v>0</v>
      </c>
      <c r="AT352" s="91">
        <f ca="1">AVERAGE(F352:INDIRECT("F"&amp;(ROW()-AO352+1)))</f>
        <v>-1.567498487301287E-2</v>
      </c>
      <c r="AU352" s="91">
        <f ca="1">IF(AT352&gt;0,MAX(F352:INDIRECT("F"&amp;(ROW()-AO352+1))),MIN(F352:INDIRECT("F"&amp;(ROW()-AO352+1))))</f>
        <v>-1.575195385570503E-2</v>
      </c>
      <c r="AV352" s="92">
        <f t="shared" ca="1" si="101"/>
        <v>-1268.1899999999944</v>
      </c>
      <c r="AW352" s="92">
        <f t="shared" ca="1" si="102"/>
        <v>0</v>
      </c>
      <c r="AX352" s="92">
        <f t="shared" ca="1" si="103"/>
        <v>-1268.1899999999944</v>
      </c>
      <c r="AZ352" s="24"/>
      <c r="BA352" s="24"/>
      <c r="BB352" s="24"/>
      <c r="BC352" s="24"/>
      <c r="BD352" s="24"/>
      <c r="BE352" s="24"/>
      <c r="BF352" s="24"/>
      <c r="BG352" s="24"/>
      <c r="BH352" s="24"/>
      <c r="BI352" s="24"/>
    </row>
    <row r="353" spans="1:61" x14ac:dyDescent="0.2">
      <c r="A353" s="587"/>
      <c r="B353" s="588">
        <f>'Raw Elevation Data'!F350</f>
        <v>17.300000000000296</v>
      </c>
      <c r="C353" s="588">
        <f ca="1">'Raw Elevation Data'!L350</f>
        <v>1277.6520000000055</v>
      </c>
      <c r="D353" s="588">
        <f t="shared" si="96"/>
        <v>5.0000000000004263E-2</v>
      </c>
      <c r="E353" s="589">
        <f t="shared" ca="1" si="104"/>
        <v>0.97277537308606021</v>
      </c>
      <c r="F353" s="577">
        <f t="shared" ca="1" si="105"/>
        <v>-1.575195385570291E-2</v>
      </c>
      <c r="G353" s="590"/>
      <c r="H353" s="591"/>
      <c r="I353" s="592"/>
      <c r="J353" s="593"/>
      <c r="K353" s="572"/>
      <c r="L353" s="593">
        <f ca="1">IF($M353&gt;=0,(1+((TAN(ASIN(($C353-$C351)/(($B353-$B351)*5280))))/0.01)*(IF($B353&gt;=$BA$48,$BC$48+(($BC$49-$BC$48)/$BB$49)*(($B353-$BA$48)/0.05),IF($B353&gt;=$BA$47,$BC$47+(($BC$48-$BC$47)/$BB$48)*(($B353-$BA$47)/0.05),$BC$46))))*AVERAGE(AQ352:AQ353),   1+((TAN(ASIN(($C353-$C351)/(($B353-$B351)*5280))))/0.01)*(IF($B353&gt;=$BA$48,$BD$48+(($BD$49-$BD$48)/$BB$49)*(($B353-$BA$48)/0.05),IF($B353&gt;=$BA$47,$BD$47+(($BD$48-$BD$47)/$BB$48)*(($B353-$BA$47)/0.05),$BD$46))))</f>
        <v>0.97277537308605944</v>
      </c>
      <c r="M353" s="583">
        <f ca="1">C353-C351</f>
        <v>-8.3160000000004857</v>
      </c>
      <c r="N353" s="592"/>
      <c r="O353" s="644"/>
      <c r="P353" s="593"/>
      <c r="Q353" s="572"/>
      <c r="R353" s="593"/>
      <c r="S353" s="583"/>
      <c r="T353" s="593"/>
      <c r="U353" s="572"/>
      <c r="V353" s="594"/>
      <c r="W353" s="583"/>
      <c r="X353" s="593"/>
      <c r="Y353" s="572"/>
      <c r="Z353" s="595"/>
      <c r="AA353" s="583"/>
      <c r="AB353" s="593"/>
      <c r="AC353" s="572"/>
      <c r="AD353" s="595"/>
      <c r="AE353" s="583"/>
      <c r="AF353" s="593"/>
      <c r="AG353" s="596"/>
      <c r="AH353" s="613"/>
      <c r="AI353" s="613"/>
      <c r="AJ353" s="572"/>
      <c r="AK353" s="597"/>
      <c r="AL353" s="597"/>
      <c r="AM353" s="583"/>
      <c r="AN353" s="89">
        <f t="shared" ca="1" si="98"/>
        <v>15.400000000000295</v>
      </c>
      <c r="AO353" s="90">
        <f t="shared" ca="1" si="99"/>
        <v>308</v>
      </c>
      <c r="AP353" s="90">
        <f ca="1">IF($AO353=1,MATCH(1,$AO354:$AO$533,0),$AP352)</f>
        <v>487</v>
      </c>
      <c r="AQ353" s="594">
        <f t="shared" ca="1" si="100"/>
        <v>1</v>
      </c>
      <c r="AR353" s="594">
        <f t="shared" ca="1" si="106"/>
        <v>-1.5703433367641909E-2</v>
      </c>
      <c r="AS353" s="1">
        <f t="shared" ca="1" si="97"/>
        <v>0</v>
      </c>
      <c r="AT353" s="91">
        <f ca="1">AVERAGE(F353:INDIRECT("F"&amp;(ROW()-AO353+1)))</f>
        <v>-1.5675234772307315E-2</v>
      </c>
      <c r="AU353" s="91">
        <f ca="1">IF(AT353&gt;0,MAX(F353:INDIRECT("F"&amp;(ROW()-AO353+1))),MIN(F353:INDIRECT("F"&amp;(ROW()-AO353+1))))</f>
        <v>-1.575195385570503E-2</v>
      </c>
      <c r="AV353" s="92">
        <f t="shared" ca="1" si="101"/>
        <v>-1272.3479999999945</v>
      </c>
      <c r="AW353" s="92">
        <f t="shared" ca="1" si="102"/>
        <v>0</v>
      </c>
      <c r="AX353" s="92">
        <f t="shared" ca="1" si="103"/>
        <v>-1272.3479999999945</v>
      </c>
      <c r="AZ353" s="24"/>
      <c r="BA353" s="24"/>
      <c r="BB353" s="24"/>
      <c r="BC353" s="24"/>
      <c r="BD353" s="24"/>
      <c r="BE353" s="24"/>
      <c r="BF353" s="24"/>
      <c r="BG353" s="24"/>
      <c r="BH353" s="24"/>
      <c r="BI353" s="24"/>
    </row>
    <row r="354" spans="1:61" x14ac:dyDescent="0.2">
      <c r="A354" s="587"/>
      <c r="B354" s="588">
        <f>'Raw Elevation Data'!F351</f>
        <v>17.3500000000003</v>
      </c>
      <c r="C354" s="588">
        <f ca="1">'Raw Elevation Data'!L351</f>
        <v>1273.4940000000054</v>
      </c>
      <c r="D354" s="588">
        <f t="shared" si="96"/>
        <v>5.0000000000004263E-2</v>
      </c>
      <c r="E354" s="589">
        <f t="shared" ca="1" si="104"/>
        <v>0.97278849971427184</v>
      </c>
      <c r="F354" s="577">
        <f t="shared" ca="1" si="105"/>
        <v>-1.5751953855703771E-2</v>
      </c>
      <c r="G354" s="590"/>
      <c r="H354" s="591"/>
      <c r="I354" s="592"/>
      <c r="J354" s="593"/>
      <c r="K354" s="572"/>
      <c r="L354" s="593"/>
      <c r="M354" s="583"/>
      <c r="N354" s="592"/>
      <c r="O354" s="644"/>
      <c r="P354" s="593"/>
      <c r="Q354" s="572"/>
      <c r="R354" s="593"/>
      <c r="S354" s="583"/>
      <c r="T354" s="593"/>
      <c r="U354" s="572"/>
      <c r="V354" s="594"/>
      <c r="W354" s="583"/>
      <c r="X354" s="593"/>
      <c r="Y354" s="572"/>
      <c r="Z354" s="595"/>
      <c r="AA354" s="583"/>
      <c r="AB354" s="593"/>
      <c r="AC354" s="572"/>
      <c r="AD354" s="595"/>
      <c r="AE354" s="583"/>
      <c r="AF354" s="593"/>
      <c r="AG354" s="596"/>
      <c r="AH354" s="613"/>
      <c r="AI354" s="613"/>
      <c r="AJ354" s="572"/>
      <c r="AK354" s="597"/>
      <c r="AL354" s="597"/>
      <c r="AM354" s="583"/>
      <c r="AN354" s="89">
        <f t="shared" ca="1" si="98"/>
        <v>15.450000000000299</v>
      </c>
      <c r="AO354" s="90">
        <f t="shared" ca="1" si="99"/>
        <v>309</v>
      </c>
      <c r="AP354" s="90">
        <f ca="1">IF($AO354=1,MATCH(1,$AO355:$AO$533,0),$AP353)</f>
        <v>487</v>
      </c>
      <c r="AQ354" s="594">
        <f t="shared" ca="1" si="100"/>
        <v>1</v>
      </c>
      <c r="AR354" s="594">
        <f t="shared" ca="1" si="106"/>
        <v>-1.5703433367641909E-2</v>
      </c>
      <c r="AS354" s="1">
        <f t="shared" ca="1" si="97"/>
        <v>0</v>
      </c>
      <c r="AT354" s="91">
        <f ca="1">AVERAGE(F354:INDIRECT("F"&amp;(ROW()-AO354+1)))</f>
        <v>-1.5675483054130607E-2</v>
      </c>
      <c r="AU354" s="91">
        <f ca="1">IF(AT354&gt;0,MAX(F354:INDIRECT("F"&amp;(ROW()-AO354+1))),MIN(F354:INDIRECT("F"&amp;(ROW()-AO354+1))))</f>
        <v>-1.575195385570503E-2</v>
      </c>
      <c r="AV354" s="92">
        <f t="shared" ca="1" si="101"/>
        <v>-1276.5059999999946</v>
      </c>
      <c r="AW354" s="92">
        <f t="shared" ca="1" si="102"/>
        <v>0</v>
      </c>
      <c r="AX354" s="92">
        <f t="shared" ca="1" si="103"/>
        <v>-1276.5059999999946</v>
      </c>
      <c r="AZ354" s="24"/>
      <c r="BA354" s="24"/>
      <c r="BB354" s="24"/>
      <c r="BC354" s="24"/>
      <c r="BD354" s="24"/>
      <c r="BE354" s="24"/>
      <c r="BF354" s="24"/>
      <c r="BG354" s="24"/>
      <c r="BH354" s="24"/>
      <c r="BI354" s="24"/>
    </row>
    <row r="355" spans="1:61" ht="13.5" thickBot="1" x14ac:dyDescent="0.25">
      <c r="A355" s="573" t="s">
        <v>325</v>
      </c>
      <c r="B355" s="598">
        <f>'Raw Elevation Data'!F352</f>
        <v>17.400000000000304</v>
      </c>
      <c r="C355" s="598">
        <f ca="1">'Raw Elevation Data'!L352</f>
        <v>1269.3360000000048</v>
      </c>
      <c r="D355" s="598">
        <f t="shared" si="96"/>
        <v>5.0000000000004263E-2</v>
      </c>
      <c r="E355" s="599">
        <f t="shared" ca="1" si="104"/>
        <v>0.9728016263424849</v>
      </c>
      <c r="F355" s="577">
        <f t="shared" ca="1" si="105"/>
        <v>-1.5751953855703771E-2</v>
      </c>
      <c r="G355" s="600">
        <f ca="1">IF(AVERAGE(E344:E355)&gt;$BA$68,AVERAGE(E344:E355),$BA$68)</f>
        <v>0.97633333333333328</v>
      </c>
      <c r="H355" s="601">
        <f ca="1">IF(SUMIF(L344:L355,"&gt;0")/COUNT(L344:L355)&gt;$BA$68,SUMIF(L344:L355,"&gt;0")/COUNT(L344:L355),$BA$68)</f>
        <v>0.97633333333333328</v>
      </c>
      <c r="I355" s="592"/>
      <c r="J355" s="593"/>
      <c r="K355" s="572"/>
      <c r="L355" s="593">
        <f ca="1">IF($M355&gt;=0,(1+((TAN(ASIN(($C355-$C353)/(($B355-$B353)*5280))))/0.01)*(IF($B355&gt;=$BA$48,$BC$48+(($BC$49-$BC$48)/$BB$49)*(($B355-$BA$48)/0.05),IF($B355&gt;=$BA$47,$BC$47+(($BC$48-$BC$47)/$BB$48)*(($B355-$BA$47)/0.05),$BC$46))))*AVERAGE(AQ354:AQ355),   1+((TAN(ASIN(($C355-$C353)/(($B355-$B353)*5280))))/0.01)*(IF($B355&gt;=$BA$48,$BD$48+(($BD$49-$BD$48)/$BB$49)*(($B355-$BA$48)/0.05),IF($B355&gt;=$BA$47,$BD$47+(($BD$48-$BD$47)/$BB$48)*(($B355-$BA$47)/0.05),$BD$46))))</f>
        <v>0.9728016263424849</v>
      </c>
      <c r="M355" s="583">
        <f ca="1">C355-C353</f>
        <v>-8.316000000000713</v>
      </c>
      <c r="N355" s="592"/>
      <c r="O355" s="644"/>
      <c r="P355" s="593"/>
      <c r="Q355" s="572"/>
      <c r="R355" s="593">
        <f ca="1">IF(S355&gt;=0,(1+((TAN(ASIN((C355-C351)/((B355-B351)*5280))))/0.01)*(IF(B351&gt;=$BA$48,$BC$48,IF(B351&gt;=$BA$47,$BC$47,$BC$46))))*AVERAGE(AQ352:AQ355),1+((TAN(ASIN((C355-C351)/((B355-B351)*5280))))/0.01)*(IF(B351&gt;=$BA$48,$BD$48,IF(B351&gt;=$BA$47,$BD$47,$BD$46))))</f>
        <v>0.97164648305973356</v>
      </c>
      <c r="S355" s="583">
        <f ca="1">C355-C351</f>
        <v>-16.632000000001199</v>
      </c>
      <c r="T355" s="593"/>
      <c r="U355" s="572"/>
      <c r="V355" s="594"/>
      <c r="W355" s="583"/>
      <c r="X355" s="593"/>
      <c r="Y355" s="572"/>
      <c r="Z355" s="595"/>
      <c r="AA355" s="583"/>
      <c r="AB355" s="593"/>
      <c r="AC355" s="572"/>
      <c r="AD355" s="595"/>
      <c r="AE355" s="583"/>
      <c r="AF355" s="593"/>
      <c r="AG355" s="596"/>
      <c r="AH355" s="602">
        <f ca="1">(MAX(AW344:AW355)-MIN(AW344:AW355))*0.3048</f>
        <v>0</v>
      </c>
      <c r="AI355" s="602">
        <f ca="1">-(MAX(AX344:AX355)-MIN(AX344:AX355))*0.3048</f>
        <v>-13.940942400000919</v>
      </c>
      <c r="AJ355" s="572"/>
      <c r="AK355" s="597"/>
      <c r="AL355" s="597"/>
      <c r="AM355" s="583"/>
      <c r="AN355" s="89">
        <f t="shared" ca="1" si="98"/>
        <v>15.500000000000304</v>
      </c>
      <c r="AO355" s="90">
        <f t="shared" ca="1" si="99"/>
        <v>310</v>
      </c>
      <c r="AP355" s="90">
        <f ca="1">IF($AO355=1,MATCH(1,$AO356:$AO$533,0),$AP354)</f>
        <v>487</v>
      </c>
      <c r="AQ355" s="594">
        <f t="shared" ca="1" si="100"/>
        <v>1</v>
      </c>
      <c r="AR355" s="594">
        <f t="shared" ca="1" si="106"/>
        <v>-1.5703433367641909E-2</v>
      </c>
      <c r="AS355" s="1">
        <f t="shared" ca="1" si="97"/>
        <v>0</v>
      </c>
      <c r="AT355" s="91">
        <f ca="1">AVERAGE(F355:INDIRECT("F"&amp;(ROW()-AO355+1)))</f>
        <v>-1.5675729734135679E-2</v>
      </c>
      <c r="AU355" s="91">
        <f ca="1">IF(AT355&gt;0,MAX(F355:INDIRECT("F"&amp;(ROW()-AO355+1))),MIN(F355:INDIRECT("F"&amp;(ROW()-AO355+1))))</f>
        <v>-1.575195385570503E-2</v>
      </c>
      <c r="AV355" s="92">
        <f t="shared" ca="1" si="101"/>
        <v>-1280.6639999999952</v>
      </c>
      <c r="AW355" s="92">
        <f t="shared" ca="1" si="102"/>
        <v>0</v>
      </c>
      <c r="AX355" s="92">
        <f t="shared" ca="1" si="103"/>
        <v>-1280.6639999999952</v>
      </c>
      <c r="AZ355" s="24"/>
      <c r="BA355" s="24"/>
      <c r="BB355" s="24"/>
      <c r="BC355" s="24"/>
      <c r="BD355" s="24"/>
      <c r="BE355" s="24"/>
      <c r="BF355" s="24"/>
      <c r="BG355" s="24"/>
      <c r="BH355" s="24"/>
      <c r="BI355" s="24"/>
    </row>
    <row r="356" spans="1:61" ht="13.5" thickTop="1" x14ac:dyDescent="0.2">
      <c r="A356" s="587"/>
      <c r="B356" s="588">
        <f>'Raw Elevation Data'!F353</f>
        <v>17.450000000000308</v>
      </c>
      <c r="C356" s="588">
        <f ca="1">'Raw Elevation Data'!L353</f>
        <v>1265.1780000000047</v>
      </c>
      <c r="D356" s="588">
        <f t="shared" si="96"/>
        <v>5.0000000000004263E-2</v>
      </c>
      <c r="E356" s="589">
        <f t="shared" ca="1" si="104"/>
        <v>0.97281475297069953</v>
      </c>
      <c r="F356" s="577">
        <f t="shared" ca="1" si="105"/>
        <v>-1.575195385570291E-2</v>
      </c>
      <c r="G356" s="590"/>
      <c r="H356" s="591"/>
      <c r="I356" s="592"/>
      <c r="J356" s="593"/>
      <c r="K356" s="572"/>
      <c r="L356" s="593"/>
      <c r="M356" s="583"/>
      <c r="N356" s="592"/>
      <c r="O356" s="644"/>
      <c r="P356" s="593"/>
      <c r="Q356" s="572"/>
      <c r="R356" s="593"/>
      <c r="S356" s="583"/>
      <c r="T356" s="593"/>
      <c r="U356" s="572"/>
      <c r="V356" s="594"/>
      <c r="W356" s="583"/>
      <c r="X356" s="593"/>
      <c r="Y356" s="572"/>
      <c r="Z356" s="595"/>
      <c r="AA356" s="583"/>
      <c r="AB356" s="593"/>
      <c r="AC356" s="572"/>
      <c r="AD356" s="595"/>
      <c r="AE356" s="583"/>
      <c r="AF356" s="593"/>
      <c r="AG356" s="596"/>
      <c r="AH356" s="613"/>
      <c r="AI356" s="613"/>
      <c r="AJ356" s="572"/>
      <c r="AK356" s="597"/>
      <c r="AL356" s="597"/>
      <c r="AM356" s="583"/>
      <c r="AN356" s="89">
        <f t="shared" ca="1" si="98"/>
        <v>15.550000000000308</v>
      </c>
      <c r="AO356" s="90">
        <f t="shared" ca="1" si="99"/>
        <v>311</v>
      </c>
      <c r="AP356" s="90">
        <f ca="1">IF($AO356=1,MATCH(1,$AO357:$AO$533,0),$AP355)</f>
        <v>487</v>
      </c>
      <c r="AQ356" s="594">
        <f t="shared" ca="1" si="100"/>
        <v>1</v>
      </c>
      <c r="AR356" s="594">
        <f t="shared" ca="1" si="106"/>
        <v>-1.5703433367641909E-2</v>
      </c>
      <c r="AS356" s="1">
        <f t="shared" ca="1" si="97"/>
        <v>0</v>
      </c>
      <c r="AT356" s="91">
        <f ca="1">AVERAGE(F356:INDIRECT("F"&amp;(ROW()-AO356+1)))</f>
        <v>-1.567597482777416E-2</v>
      </c>
      <c r="AU356" s="91">
        <f ca="1">IF(AT356&gt;0,MAX(F356:INDIRECT("F"&amp;(ROW()-AO356+1))),MIN(F356:INDIRECT("F"&amp;(ROW()-AO356+1))))</f>
        <v>-1.575195385570503E-2</v>
      </c>
      <c r="AV356" s="92">
        <f t="shared" ca="1" si="101"/>
        <v>-1284.8219999999953</v>
      </c>
      <c r="AW356" s="92">
        <f t="shared" ca="1" si="102"/>
        <v>0</v>
      </c>
      <c r="AX356" s="92">
        <f t="shared" ca="1" si="103"/>
        <v>-1284.8219999999953</v>
      </c>
      <c r="AZ356" s="24"/>
      <c r="BA356" s="24"/>
      <c r="BB356" s="24"/>
      <c r="BC356" s="24"/>
      <c r="BD356" s="24"/>
      <c r="BE356" s="24"/>
      <c r="BF356" s="24"/>
      <c r="BG356" s="24"/>
      <c r="BH356" s="24"/>
      <c r="BI356" s="24"/>
    </row>
    <row r="357" spans="1:61" x14ac:dyDescent="0.2">
      <c r="A357" s="587"/>
      <c r="B357" s="588">
        <f>'Raw Elevation Data'!F354</f>
        <v>17.500000000000313</v>
      </c>
      <c r="C357" s="588">
        <f ca="1">'Raw Elevation Data'!L354</f>
        <v>1261.0200000000045</v>
      </c>
      <c r="D357" s="588">
        <f t="shared" si="96"/>
        <v>5.0000000000004263E-2</v>
      </c>
      <c r="E357" s="589">
        <f t="shared" ca="1" si="104"/>
        <v>0.97282787959891182</v>
      </c>
      <c r="F357" s="577">
        <f t="shared" ca="1" si="105"/>
        <v>-1.5751953855703341E-2</v>
      </c>
      <c r="G357" s="590"/>
      <c r="H357" s="591"/>
      <c r="I357" s="592"/>
      <c r="J357" s="593"/>
      <c r="K357" s="572"/>
      <c r="L357" s="593">
        <f ca="1">IF($M357&gt;=0,(1+((TAN(ASIN(($C357-$C355)/(($B357-$B355)*5280))))/0.01)*(IF($B357&gt;=$BA$48,$BC$48+(($BC$49-$BC$48)/$BB$49)*(($B357-$BA$48)/0.05),IF($B357&gt;=$BA$47,$BC$47+(($BC$48-$BC$47)/$BB$48)*(($B357-$BA$47)/0.05),$BC$46))))*AVERAGE(AQ356:AQ357),   1+((TAN(ASIN(($C357-$C355)/(($B357-$B355)*5280))))/0.01)*(IF($B357&gt;=$BA$48,$BD$48+(($BD$49-$BD$48)/$BB$49)*(($B357-$BA$48)/0.05),IF($B357&gt;=$BA$47,$BD$47+(($BD$48-$BD$47)/$BB$48)*(($B357-$BA$47)/0.05),$BD$46))))</f>
        <v>0.97282787959891259</v>
      </c>
      <c r="M357" s="583">
        <f ca="1">C357-C355</f>
        <v>-8.3160000000002583</v>
      </c>
      <c r="N357" s="592"/>
      <c r="O357" s="644"/>
      <c r="P357" s="593"/>
      <c r="Q357" s="572"/>
      <c r="R357" s="593"/>
      <c r="S357" s="583"/>
      <c r="T357" s="593"/>
      <c r="U357" s="572"/>
      <c r="V357" s="594">
        <f ca="1">IF(W357&gt;=0,(1+((TAN(ASIN((C357-C352)/((B357-B352)*5280))))/0.01)*(IF(B352&gt;=$BA$48,$BC$48,IF(B352&gt;=$BA$47,$BC$47,$BC$46))))*AVERAGE(AQ353:AQ357),1+((TAN(ASIN((C357-C352)/((B357-B352)*5280))))/0.01)*(IF(B352&gt;=$BA$48,$BD$48,IF(B352&gt;=$BA$47,$BD$47,$BD$46))))</f>
        <v>0.97164648305973411</v>
      </c>
      <c r="W357" s="583">
        <f ca="1">C357-C352</f>
        <v>-20.7900000000011</v>
      </c>
      <c r="X357" s="593"/>
      <c r="Y357" s="572"/>
      <c r="Z357" s="595">
        <f ca="1">IF(AA357&gt;=0,(1+((TAN(ASIN((C357-C347)/((B357-B347)*5280))))/0.01)*(IF(B347&gt;=$BA$48,$BC$48,IF(B347&gt;=$BA$47,$BC$47,$BC$46))))*AVERAGE(AQ348:AQ357),1+((TAN(ASIN((C357-C347)/((B357-B347)*5280))))/0.01)*(IF(B347&gt;=$BA$48,$BD$48,IF(B347&gt;=$BA$47,$BD$47,$BD$46))))</f>
        <v>0.971646483059734</v>
      </c>
      <c r="AA357" s="583">
        <f ca="1">C357-C347</f>
        <v>-41.580000000002428</v>
      </c>
      <c r="AB357" s="593"/>
      <c r="AC357" s="572"/>
      <c r="AD357" s="595"/>
      <c r="AE357" s="583"/>
      <c r="AF357" s="593"/>
      <c r="AG357" s="596"/>
      <c r="AH357" s="613"/>
      <c r="AI357" s="613"/>
      <c r="AJ357" s="572"/>
      <c r="AK357" s="597"/>
      <c r="AL357" s="597"/>
      <c r="AM357" s="583"/>
      <c r="AN357" s="89">
        <f t="shared" ca="1" si="98"/>
        <v>15.600000000000312</v>
      </c>
      <c r="AO357" s="90">
        <f t="shared" ca="1" si="99"/>
        <v>312</v>
      </c>
      <c r="AP357" s="90">
        <f ca="1">IF($AO357=1,MATCH(1,$AO358:$AO$533,0),$AP356)</f>
        <v>487</v>
      </c>
      <c r="AQ357" s="594">
        <f t="shared" ca="1" si="100"/>
        <v>1</v>
      </c>
      <c r="AR357" s="594">
        <f t="shared" ca="1" si="106"/>
        <v>-1.5703433367641909E-2</v>
      </c>
      <c r="AS357" s="1">
        <f t="shared" ca="1" si="97"/>
        <v>0</v>
      </c>
      <c r="AT357" s="91">
        <f ca="1">AVERAGE(F357:INDIRECT("F"&amp;(ROW()-AO357+1)))</f>
        <v>-1.5676218350299573E-2</v>
      </c>
      <c r="AU357" s="91">
        <f ca="1">IF(AT357&gt;0,MAX(F357:INDIRECT("F"&amp;(ROW()-AO357+1))),MIN(F357:INDIRECT("F"&amp;(ROW()-AO357+1))))</f>
        <v>-1.575195385570503E-2</v>
      </c>
      <c r="AV357" s="92">
        <f t="shared" ca="1" si="101"/>
        <v>-1288.9799999999955</v>
      </c>
      <c r="AW357" s="92">
        <f t="shared" ca="1" si="102"/>
        <v>0</v>
      </c>
      <c r="AX357" s="92">
        <f t="shared" ca="1" si="103"/>
        <v>-1288.9799999999955</v>
      </c>
      <c r="AZ357" s="24"/>
      <c r="BA357" s="24"/>
      <c r="BB357" s="24"/>
      <c r="BC357" s="24"/>
      <c r="BD357" s="24"/>
      <c r="BE357" s="24"/>
      <c r="BF357" s="24"/>
      <c r="BG357" s="24"/>
      <c r="BH357" s="24"/>
      <c r="BI357" s="24"/>
    </row>
    <row r="358" spans="1:61" x14ac:dyDescent="0.2">
      <c r="A358" s="587"/>
      <c r="B358" s="588">
        <f>'Raw Elevation Data'!F355</f>
        <v>17.550000000000317</v>
      </c>
      <c r="C358" s="588">
        <f ca="1">'Raw Elevation Data'!L355</f>
        <v>1256.8620000000042</v>
      </c>
      <c r="D358" s="588">
        <f t="shared" si="96"/>
        <v>5.0000000000004263E-2</v>
      </c>
      <c r="E358" s="589">
        <f t="shared" ca="1" si="104"/>
        <v>0.97284100622712488</v>
      </c>
      <c r="F358" s="577">
        <f t="shared" ca="1" si="105"/>
        <v>-1.5751953855703341E-2</v>
      </c>
      <c r="G358" s="590"/>
      <c r="H358" s="591"/>
      <c r="I358" s="592"/>
      <c r="J358" s="593"/>
      <c r="K358" s="572"/>
      <c r="L358" s="593"/>
      <c r="M358" s="583"/>
      <c r="N358" s="592"/>
      <c r="O358" s="644"/>
      <c r="P358" s="593"/>
      <c r="Q358" s="572"/>
      <c r="R358" s="593"/>
      <c r="S358" s="583"/>
      <c r="T358" s="593"/>
      <c r="U358" s="572"/>
      <c r="V358" s="594"/>
      <c r="W358" s="583"/>
      <c r="X358" s="593"/>
      <c r="Y358" s="572"/>
      <c r="Z358" s="595"/>
      <c r="AA358" s="583"/>
      <c r="AB358" s="593"/>
      <c r="AC358" s="572"/>
      <c r="AD358" s="595"/>
      <c r="AE358" s="583"/>
      <c r="AF358" s="593"/>
      <c r="AG358" s="596"/>
      <c r="AH358" s="613"/>
      <c r="AI358" s="613"/>
      <c r="AJ358" s="572"/>
      <c r="AK358" s="597"/>
      <c r="AL358" s="597"/>
      <c r="AM358" s="583"/>
      <c r="AN358" s="89">
        <f t="shared" ca="1" si="98"/>
        <v>15.650000000000317</v>
      </c>
      <c r="AO358" s="90">
        <f t="shared" ca="1" si="99"/>
        <v>313</v>
      </c>
      <c r="AP358" s="90">
        <f ca="1">IF($AO358=1,MATCH(1,$AO359:$AO$533,0),$AP357)</f>
        <v>487</v>
      </c>
      <c r="AQ358" s="594">
        <f t="shared" ca="1" si="100"/>
        <v>1</v>
      </c>
      <c r="AR358" s="594">
        <f t="shared" ca="1" si="106"/>
        <v>-1.5703433367641909E-2</v>
      </c>
      <c r="AS358" s="1">
        <f t="shared" ca="1" si="97"/>
        <v>0</v>
      </c>
      <c r="AT358" s="91">
        <f ca="1">AVERAGE(F358:INDIRECT("F"&amp;(ROW()-AO358+1)))</f>
        <v>-1.5676460316770512E-2</v>
      </c>
      <c r="AU358" s="91">
        <f ca="1">IF(AT358&gt;0,MAX(F358:INDIRECT("F"&amp;(ROW()-AO358+1))),MIN(F358:INDIRECT("F"&amp;(ROW()-AO358+1))))</f>
        <v>-1.575195385570503E-2</v>
      </c>
      <c r="AV358" s="92">
        <f t="shared" ca="1" si="101"/>
        <v>-1293.1379999999958</v>
      </c>
      <c r="AW358" s="92">
        <f t="shared" ca="1" si="102"/>
        <v>0</v>
      </c>
      <c r="AX358" s="92">
        <f t="shared" ca="1" si="103"/>
        <v>-1293.1379999999958</v>
      </c>
      <c r="AZ358" s="24"/>
      <c r="BA358" s="24"/>
      <c r="BB358" s="24"/>
      <c r="BC358" s="24"/>
      <c r="BD358" s="24"/>
      <c r="BE358" s="24"/>
      <c r="BF358" s="24"/>
      <c r="BG358" s="24"/>
      <c r="BH358" s="24"/>
      <c r="BI358" s="24"/>
    </row>
    <row r="359" spans="1:61" x14ac:dyDescent="0.2">
      <c r="A359" s="587"/>
      <c r="B359" s="588">
        <f>'Raw Elevation Data'!F356</f>
        <v>17.600000000000321</v>
      </c>
      <c r="C359" s="588">
        <f ca="1">'Raw Elevation Data'!L356</f>
        <v>1252.704000000004</v>
      </c>
      <c r="D359" s="588">
        <f t="shared" si="96"/>
        <v>5.0000000000004263E-2</v>
      </c>
      <c r="E359" s="589">
        <f t="shared" ca="1" si="104"/>
        <v>0.97285413285533728</v>
      </c>
      <c r="F359" s="577">
        <f t="shared" ca="1" si="105"/>
        <v>-1.5751953855703771E-2</v>
      </c>
      <c r="G359" s="590"/>
      <c r="H359" s="591"/>
      <c r="I359" s="592"/>
      <c r="J359" s="593"/>
      <c r="K359" s="572"/>
      <c r="L359" s="593">
        <f ca="1">IF($M359&gt;=0,(1+((TAN(ASIN(($C359-$C357)/(($B359-$B357)*5280))))/0.01)*(IF($B359&gt;=$BA$48,$BC$48+(($BC$49-$BC$48)/$BB$49)*(($B359-$BA$48)/0.05),IF($B359&gt;=$BA$47,$BC$47+(($BC$48-$BC$47)/$BB$48)*(($B359-$BA$47)/0.05),$BC$46))))*AVERAGE(AQ358:AQ359),   1+((TAN(ASIN(($C359-$C357)/(($B359-$B357)*5280))))/0.01)*(IF($B359&gt;=$BA$48,$BD$48+(($BD$49-$BD$48)/$BB$49)*(($B359-$BA$48)/0.05),IF($B359&gt;=$BA$47,$BD$47+(($BD$48-$BD$47)/$BB$48)*(($B359-$BA$47)/0.05),$BD$46))))</f>
        <v>0.97285413285533795</v>
      </c>
      <c r="M359" s="583">
        <f ca="1">C359-C357</f>
        <v>-8.3160000000004857</v>
      </c>
      <c r="N359" s="592"/>
      <c r="O359" s="644"/>
      <c r="P359" s="593"/>
      <c r="Q359" s="572"/>
      <c r="R359" s="593">
        <f ca="1">IF(S359&gt;=0,(1+((TAN(ASIN((C359-C355)/((B359-B355)*5280))))/0.01)*(IF(B355&gt;=$BA$48,$BC$48,IF(B355&gt;=$BA$47,$BC$47,$BC$46))))*AVERAGE(AQ356:AQ359),1+((TAN(ASIN((C359-C355)/((B359-B355)*5280))))/0.01)*(IF(B355&gt;=$BA$48,$BD$48,IF(B355&gt;=$BA$47,$BD$47,$BD$46))))</f>
        <v>0.97164648305973433</v>
      </c>
      <c r="S359" s="583">
        <f ca="1">C359-C355</f>
        <v>-16.632000000000744</v>
      </c>
      <c r="T359" s="593"/>
      <c r="U359" s="572"/>
      <c r="V359" s="594"/>
      <c r="W359" s="583"/>
      <c r="X359" s="593"/>
      <c r="Y359" s="572"/>
      <c r="Z359" s="595"/>
      <c r="AA359" s="583"/>
      <c r="AB359" s="593"/>
      <c r="AC359" s="572"/>
      <c r="AD359" s="595"/>
      <c r="AE359" s="583"/>
      <c r="AF359" s="593"/>
      <c r="AG359" s="596"/>
      <c r="AH359" s="613"/>
      <c r="AI359" s="613"/>
      <c r="AJ359" s="572"/>
      <c r="AK359" s="597"/>
      <c r="AL359" s="597"/>
      <c r="AM359" s="583"/>
      <c r="AN359" s="89">
        <f t="shared" ca="1" si="98"/>
        <v>15.700000000000321</v>
      </c>
      <c r="AO359" s="90">
        <f t="shared" ca="1" si="99"/>
        <v>314</v>
      </c>
      <c r="AP359" s="90">
        <f ca="1">IF($AO359=1,MATCH(1,$AO360:$AO$533,0),$AP358)</f>
        <v>487</v>
      </c>
      <c r="AQ359" s="594">
        <f t="shared" ca="1" si="100"/>
        <v>1</v>
      </c>
      <c r="AR359" s="594">
        <f t="shared" ca="1" si="106"/>
        <v>-1.5703433367641909E-2</v>
      </c>
      <c r="AS359" s="1">
        <f t="shared" ca="1" si="97"/>
        <v>0</v>
      </c>
      <c r="AT359" s="91">
        <f ca="1">AVERAGE(F359:INDIRECT("F"&amp;(ROW()-AO359+1)))</f>
        <v>-1.567670074205374E-2</v>
      </c>
      <c r="AU359" s="91">
        <f ca="1">IF(AT359&gt;0,MAX(F359:INDIRECT("F"&amp;(ROW()-AO359+1))),MIN(F359:INDIRECT("F"&amp;(ROW()-AO359+1))))</f>
        <v>-1.575195385570503E-2</v>
      </c>
      <c r="AV359" s="92">
        <f t="shared" ca="1" si="101"/>
        <v>-1297.295999999996</v>
      </c>
      <c r="AW359" s="92">
        <f t="shared" ca="1" si="102"/>
        <v>0</v>
      </c>
      <c r="AX359" s="92">
        <f t="shared" ca="1" si="103"/>
        <v>-1297.295999999996</v>
      </c>
      <c r="AZ359" s="24"/>
      <c r="BA359" s="24"/>
      <c r="BB359" s="24"/>
      <c r="BC359" s="24"/>
      <c r="BD359" s="24"/>
      <c r="BE359" s="24"/>
      <c r="BF359" s="24"/>
      <c r="BG359" s="24"/>
      <c r="BH359" s="24"/>
      <c r="BI359" s="24"/>
    </row>
    <row r="360" spans="1:61" x14ac:dyDescent="0.2">
      <c r="A360" s="587"/>
      <c r="B360" s="588">
        <f>'Raw Elevation Data'!F357</f>
        <v>17.650000000000325</v>
      </c>
      <c r="C360" s="588">
        <f ca="1">'Raw Elevation Data'!L357</f>
        <v>1248.5460000000035</v>
      </c>
      <c r="D360" s="588">
        <f t="shared" si="96"/>
        <v>5.0000000000004263E-2</v>
      </c>
      <c r="E360" s="589">
        <f t="shared" ca="1" si="104"/>
        <v>0.97286725948355035</v>
      </c>
      <c r="F360" s="577">
        <f t="shared" ca="1" si="105"/>
        <v>-1.5751953855703771E-2</v>
      </c>
      <c r="G360" s="590"/>
      <c r="H360" s="591"/>
      <c r="I360" s="592"/>
      <c r="J360" s="593"/>
      <c r="K360" s="572"/>
      <c r="L360" s="593"/>
      <c r="M360" s="583"/>
      <c r="N360" s="592"/>
      <c r="O360" s="644"/>
      <c r="P360" s="593"/>
      <c r="Q360" s="572"/>
      <c r="R360" s="593"/>
      <c r="S360" s="583"/>
      <c r="T360" s="593"/>
      <c r="U360" s="572"/>
      <c r="V360" s="594"/>
      <c r="W360" s="583"/>
      <c r="X360" s="593"/>
      <c r="Y360" s="572"/>
      <c r="Z360" s="595"/>
      <c r="AA360" s="583"/>
      <c r="AB360" s="593"/>
      <c r="AC360" s="572"/>
      <c r="AD360" s="595"/>
      <c r="AE360" s="583"/>
      <c r="AF360" s="593"/>
      <c r="AG360" s="596"/>
      <c r="AH360" s="613"/>
      <c r="AI360" s="613"/>
      <c r="AJ360" s="572"/>
      <c r="AK360" s="597"/>
      <c r="AL360" s="597"/>
      <c r="AM360" s="583"/>
      <c r="AN360" s="89">
        <f t="shared" ca="1" si="98"/>
        <v>15.750000000000325</v>
      </c>
      <c r="AO360" s="90">
        <f t="shared" ca="1" si="99"/>
        <v>315</v>
      </c>
      <c r="AP360" s="90">
        <f ca="1">IF($AO360=1,MATCH(1,$AO361:$AO$533,0),$AP359)</f>
        <v>487</v>
      </c>
      <c r="AQ360" s="594">
        <f t="shared" ca="1" si="100"/>
        <v>1</v>
      </c>
      <c r="AR360" s="594">
        <f t="shared" ca="1" si="106"/>
        <v>-1.5703433367641909E-2</v>
      </c>
      <c r="AS360" s="1">
        <f t="shared" ca="1" si="97"/>
        <v>0</v>
      </c>
      <c r="AT360" s="91">
        <f ca="1">AVERAGE(F360:INDIRECT("F"&amp;(ROW()-AO360+1)))</f>
        <v>-1.5676939640827232E-2</v>
      </c>
      <c r="AU360" s="91">
        <f ca="1">IF(AT360&gt;0,MAX(F360:INDIRECT("F"&amp;(ROW()-AO360+1))),MIN(F360:INDIRECT("F"&amp;(ROW()-AO360+1))))</f>
        <v>-1.575195385570503E-2</v>
      </c>
      <c r="AV360" s="92">
        <f t="shared" ca="1" si="101"/>
        <v>-1301.4539999999965</v>
      </c>
      <c r="AW360" s="92">
        <f t="shared" ca="1" si="102"/>
        <v>0</v>
      </c>
      <c r="AX360" s="92">
        <f t="shared" ca="1" si="103"/>
        <v>-1301.4539999999965</v>
      </c>
      <c r="AZ360" s="24"/>
      <c r="BA360" s="24"/>
      <c r="BB360" s="24"/>
      <c r="BC360" s="24"/>
      <c r="BD360" s="24"/>
      <c r="BE360" s="24"/>
      <c r="BF360" s="24"/>
      <c r="BG360" s="24"/>
      <c r="BH360" s="24"/>
      <c r="BI360" s="24"/>
    </row>
    <row r="361" spans="1:61" x14ac:dyDescent="0.2">
      <c r="A361" s="587"/>
      <c r="B361" s="588">
        <f>'Raw Elevation Data'!F358</f>
        <v>17.70000000000033</v>
      </c>
      <c r="C361" s="588">
        <f ca="1">'Raw Elevation Data'!L358</f>
        <v>1244.3880000000033</v>
      </c>
      <c r="D361" s="588">
        <f t="shared" si="96"/>
        <v>5.0000000000004263E-2</v>
      </c>
      <c r="E361" s="589">
        <f t="shared" ca="1" si="104"/>
        <v>0.97288038611176486</v>
      </c>
      <c r="F361" s="577">
        <f t="shared" ca="1" si="105"/>
        <v>-1.575195385570291E-2</v>
      </c>
      <c r="G361" s="590"/>
      <c r="H361" s="591"/>
      <c r="I361" s="592"/>
      <c r="J361" s="593"/>
      <c r="K361" s="572"/>
      <c r="L361" s="593">
        <f ca="1">IF($M361&gt;=0,(1+((TAN(ASIN(($C361-$C359)/(($B361-$B359)*5280))))/0.01)*(IF($B361&gt;=$BA$48,$BC$48+(($BC$49-$BC$48)/$BB$49)*(($B361-$BA$48)/0.05),IF($B361&gt;=$BA$47,$BC$47+(($BC$48-$BC$47)/$BB$48)*(($B361-$BA$47)/0.05),$BC$46))))*AVERAGE(AQ360:AQ361),   1+((TAN(ASIN(($C361-$C359)/(($B361-$B359)*5280))))/0.01)*(IF($B361&gt;=$BA$48,$BD$48+(($BD$49-$BD$48)/$BB$49)*(($B361-$BA$48)/0.05),IF($B361&gt;=$BA$47,$BD$47+(($BD$48-$BD$47)/$BB$48)*(($B361-$BA$47)/0.05),$BD$46))))</f>
        <v>0.97288038611176342</v>
      </c>
      <c r="M361" s="583">
        <f ca="1">C361-C359</f>
        <v>-8.316000000000713</v>
      </c>
      <c r="N361" s="592"/>
      <c r="O361" s="644"/>
      <c r="P361" s="593"/>
      <c r="Q361" s="572"/>
      <c r="R361" s="593"/>
      <c r="S361" s="583"/>
      <c r="T361" s="593"/>
      <c r="U361" s="572"/>
      <c r="V361" s="594"/>
      <c r="W361" s="583"/>
      <c r="X361" s="593"/>
      <c r="Y361" s="572"/>
      <c r="Z361" s="595"/>
      <c r="AA361" s="583"/>
      <c r="AB361" s="593"/>
      <c r="AC361" s="572"/>
      <c r="AD361" s="595"/>
      <c r="AE361" s="583"/>
      <c r="AF361" s="593"/>
      <c r="AG361" s="596"/>
      <c r="AH361" s="613"/>
      <c r="AI361" s="613"/>
      <c r="AJ361" s="572"/>
      <c r="AK361" s="597"/>
      <c r="AL361" s="597"/>
      <c r="AM361" s="583"/>
      <c r="AN361" s="89">
        <f t="shared" ca="1" si="98"/>
        <v>15.800000000000329</v>
      </c>
      <c r="AO361" s="90">
        <f t="shared" ca="1" si="99"/>
        <v>316</v>
      </c>
      <c r="AP361" s="90">
        <f ca="1">IF($AO361=1,MATCH(1,$AO362:$AO$533,0),$AP360)</f>
        <v>487</v>
      </c>
      <c r="AQ361" s="594">
        <f t="shared" ca="1" si="100"/>
        <v>1</v>
      </c>
      <c r="AR361" s="594">
        <f t="shared" ca="1" si="106"/>
        <v>-1.5703433367641909E-2</v>
      </c>
      <c r="AS361" s="1">
        <f t="shared" ca="1" si="97"/>
        <v>0</v>
      </c>
      <c r="AT361" s="91">
        <f ca="1">AVERAGE(F361:INDIRECT("F"&amp;(ROW()-AO361+1)))</f>
        <v>-1.5677177027583165E-2</v>
      </c>
      <c r="AU361" s="91">
        <f ca="1">IF(AT361&gt;0,MAX(F361:INDIRECT("F"&amp;(ROW()-AO361+1))),MIN(F361:INDIRECT("F"&amp;(ROW()-AO361+1))))</f>
        <v>-1.575195385570503E-2</v>
      </c>
      <c r="AV361" s="92">
        <f t="shared" ca="1" si="101"/>
        <v>-1305.6119999999967</v>
      </c>
      <c r="AW361" s="92">
        <f t="shared" ca="1" si="102"/>
        <v>0</v>
      </c>
      <c r="AX361" s="92">
        <f t="shared" ca="1" si="103"/>
        <v>-1305.6119999999967</v>
      </c>
      <c r="AZ361" s="24"/>
      <c r="BA361" s="24"/>
      <c r="BB361" s="24"/>
      <c r="BC361" s="24"/>
      <c r="BD361" s="24"/>
      <c r="BE361" s="24"/>
      <c r="BF361" s="24"/>
      <c r="BG361" s="24"/>
      <c r="BH361" s="24"/>
      <c r="BI361" s="24"/>
    </row>
    <row r="362" spans="1:61" x14ac:dyDescent="0.2">
      <c r="A362" s="587"/>
      <c r="B362" s="588">
        <f>'Raw Elevation Data'!F359</f>
        <v>17.750000000000334</v>
      </c>
      <c r="C362" s="588">
        <f ca="1">'Raw Elevation Data'!L359</f>
        <v>1240.2300000000032</v>
      </c>
      <c r="D362" s="588">
        <f t="shared" si="96"/>
        <v>5.0000000000004263E-2</v>
      </c>
      <c r="E362" s="589">
        <f t="shared" ca="1" si="104"/>
        <v>0.97289351273997804</v>
      </c>
      <c r="F362" s="577">
        <f t="shared" ca="1" si="105"/>
        <v>-1.575195385570291E-2</v>
      </c>
      <c r="G362" s="590"/>
      <c r="H362" s="591"/>
      <c r="I362" s="592"/>
      <c r="J362" s="593"/>
      <c r="K362" s="572"/>
      <c r="L362" s="593"/>
      <c r="M362" s="583"/>
      <c r="N362" s="592"/>
      <c r="O362" s="644"/>
      <c r="P362" s="593"/>
      <c r="Q362" s="572"/>
      <c r="R362" s="593"/>
      <c r="S362" s="583"/>
      <c r="T362" s="593"/>
      <c r="U362" s="572"/>
      <c r="V362" s="594">
        <f ca="1">IF(W362&gt;=0,(1+((TAN(ASIN((C362-C357)/((B362-B357)*5280))))/0.01)*(IF(B357&gt;=$BA$48,$BC$48,IF(B357&gt;=$BA$47,$BC$47,$BC$46))))*AVERAGE(AQ358:AQ362),1+((TAN(ASIN((C362-C357)/((B362-B357)*5280))))/0.01)*(IF(B357&gt;=$BA$48,$BD$48,IF(B357&gt;=$BA$47,$BD$47,$BD$46))))</f>
        <v>0.97164648305973378</v>
      </c>
      <c r="W362" s="583">
        <f ca="1">C362-C357</f>
        <v>-20.790000000001328</v>
      </c>
      <c r="X362" s="593"/>
      <c r="Y362" s="572"/>
      <c r="Z362" s="595"/>
      <c r="AA362" s="583"/>
      <c r="AB362" s="593"/>
      <c r="AC362" s="572"/>
      <c r="AD362" s="595"/>
      <c r="AE362" s="583"/>
      <c r="AF362" s="593"/>
      <c r="AG362" s="596"/>
      <c r="AH362" s="613"/>
      <c r="AI362" s="613"/>
      <c r="AJ362" s="572"/>
      <c r="AK362" s="597"/>
      <c r="AL362" s="597"/>
      <c r="AM362" s="583"/>
      <c r="AN362" s="89">
        <f t="shared" ca="1" si="98"/>
        <v>15.850000000000334</v>
      </c>
      <c r="AO362" s="90">
        <f t="shared" ca="1" si="99"/>
        <v>317</v>
      </c>
      <c r="AP362" s="90">
        <f ca="1">IF($AO362=1,MATCH(1,$AO363:$AO$533,0),$AP361)</f>
        <v>487</v>
      </c>
      <c r="AQ362" s="594">
        <f t="shared" ca="1" si="100"/>
        <v>1</v>
      </c>
      <c r="AR362" s="594">
        <f t="shared" ca="1" si="106"/>
        <v>-1.5703433367641909E-2</v>
      </c>
      <c r="AS362" s="1">
        <f t="shared" ca="1" si="97"/>
        <v>0</v>
      </c>
      <c r="AT362" s="91">
        <f ca="1">AVERAGE(F362:INDIRECT("F"&amp;(ROW()-AO362+1)))</f>
        <v>-1.5677412916630863E-2</v>
      </c>
      <c r="AU362" s="91">
        <f ca="1">IF(AT362&gt;0,MAX(F362:INDIRECT("F"&amp;(ROW()-AO362+1))),MIN(F362:INDIRECT("F"&amp;(ROW()-AO362+1))))</f>
        <v>-1.575195385570503E-2</v>
      </c>
      <c r="AV362" s="92">
        <f t="shared" ca="1" si="101"/>
        <v>-1309.7699999999968</v>
      </c>
      <c r="AW362" s="92">
        <f t="shared" ca="1" si="102"/>
        <v>0</v>
      </c>
      <c r="AX362" s="92">
        <f t="shared" ca="1" si="103"/>
        <v>-1309.7699999999968</v>
      </c>
      <c r="AZ362" s="24"/>
      <c r="BA362" s="24"/>
      <c r="BB362" s="24"/>
      <c r="BC362" s="24"/>
      <c r="BD362" s="24"/>
      <c r="BE362" s="24"/>
      <c r="BF362" s="24"/>
      <c r="BG362" s="24"/>
      <c r="BH362" s="24"/>
      <c r="BI362" s="24"/>
    </row>
    <row r="363" spans="1:61" x14ac:dyDescent="0.2">
      <c r="A363" s="587"/>
      <c r="B363" s="588">
        <f>'Raw Elevation Data'!F360</f>
        <v>17.800000000000338</v>
      </c>
      <c r="C363" s="588">
        <f ca="1">'Raw Elevation Data'!L360</f>
        <v>1236.0720000000031</v>
      </c>
      <c r="D363" s="588">
        <f t="shared" si="96"/>
        <v>5.0000000000004263E-2</v>
      </c>
      <c r="E363" s="589">
        <f t="shared" ca="1" si="104"/>
        <v>0.97290663936819033</v>
      </c>
      <c r="F363" s="577">
        <f t="shared" ca="1" si="105"/>
        <v>-1.5751953855703341E-2</v>
      </c>
      <c r="G363" s="590"/>
      <c r="H363" s="591"/>
      <c r="I363" s="592"/>
      <c r="J363" s="593"/>
      <c r="K363" s="572"/>
      <c r="L363" s="593">
        <f ca="1">IF($M363&gt;=0,(1+((TAN(ASIN(($C363-$C361)/(($B363-$B361)*5280))))/0.01)*(IF($B363&gt;=$BA$48,$BC$48+(($BC$49-$BC$48)/$BB$49)*(($B363-$BA$48)/0.05),IF($B363&gt;=$BA$47,$BC$47+(($BC$48-$BC$47)/$BB$48)*(($B363-$BA$47)/0.05),$BC$46))))*AVERAGE(AQ362:AQ363),   1+((TAN(ASIN(($C363-$C361)/(($B363-$B361)*5280))))/0.01)*(IF($B363&gt;=$BA$48,$BD$48+(($BD$49-$BD$48)/$BB$49)*(($B363-$BA$48)/0.05),IF($B363&gt;=$BA$47,$BD$47+(($BD$48-$BD$47)/$BB$48)*(($B363-$BA$47)/0.05),$BD$46))))</f>
        <v>0.97290663936819111</v>
      </c>
      <c r="M363" s="583">
        <f ca="1">C363-C361</f>
        <v>-8.3160000000002583</v>
      </c>
      <c r="N363" s="592"/>
      <c r="O363" s="644"/>
      <c r="P363" s="593"/>
      <c r="Q363" s="572"/>
      <c r="R363" s="593">
        <f ca="1">IF(S363&gt;=0,(1+((TAN(ASIN((C363-C359)/((B363-B359)*5280))))/0.01)*(IF(B359&gt;=$BA$48,$BC$48,IF(B359&gt;=$BA$47,$BC$47,$BC$46))))*AVERAGE(AQ360:AQ363),1+((TAN(ASIN((C363-C359)/((B363-B359)*5280))))/0.01)*(IF(B359&gt;=$BA$48,$BD$48,IF(B359&gt;=$BA$47,$BD$47,$BD$46))))</f>
        <v>0.971646483059734</v>
      </c>
      <c r="S363" s="583">
        <f ca="1">C363-C359</f>
        <v>-16.632000000000971</v>
      </c>
      <c r="T363" s="593"/>
      <c r="U363" s="572"/>
      <c r="V363" s="594"/>
      <c r="W363" s="583"/>
      <c r="X363" s="593"/>
      <c r="Y363" s="572"/>
      <c r="Z363" s="595"/>
      <c r="AA363" s="583"/>
      <c r="AB363" s="593"/>
      <c r="AC363" s="572"/>
      <c r="AD363" s="595"/>
      <c r="AE363" s="583"/>
      <c r="AF363" s="593"/>
      <c r="AG363" s="596"/>
      <c r="AH363" s="613"/>
      <c r="AI363" s="613"/>
      <c r="AJ363" s="572"/>
      <c r="AK363" s="597"/>
      <c r="AL363" s="597"/>
      <c r="AM363" s="583"/>
      <c r="AN363" s="89">
        <f t="shared" ca="1" si="98"/>
        <v>15.900000000000338</v>
      </c>
      <c r="AO363" s="90">
        <f t="shared" ca="1" si="99"/>
        <v>318</v>
      </c>
      <c r="AP363" s="90">
        <f ca="1">IF($AO363=1,MATCH(1,$AO364:$AO$533,0),$AP362)</f>
        <v>487</v>
      </c>
      <c r="AQ363" s="594">
        <f t="shared" ca="1" si="100"/>
        <v>1</v>
      </c>
      <c r="AR363" s="594">
        <f t="shared" ca="1" si="106"/>
        <v>-1.5703433367641909E-2</v>
      </c>
      <c r="AS363" s="1">
        <f t="shared" ca="1" si="97"/>
        <v>0</v>
      </c>
      <c r="AT363" s="91">
        <f ca="1">AVERAGE(F363:INDIRECT("F"&amp;(ROW()-AO363+1)))</f>
        <v>-1.5677647322099645E-2</v>
      </c>
      <c r="AU363" s="91">
        <f ca="1">IF(AT363&gt;0,MAX(F363:INDIRECT("F"&amp;(ROW()-AO363+1))),MIN(F363:INDIRECT("F"&amp;(ROW()-AO363+1))))</f>
        <v>-1.575195385570503E-2</v>
      </c>
      <c r="AV363" s="92">
        <f t="shared" ca="1" si="101"/>
        <v>-1313.9279999999969</v>
      </c>
      <c r="AW363" s="92">
        <f t="shared" ca="1" si="102"/>
        <v>0</v>
      </c>
      <c r="AX363" s="92">
        <f t="shared" ca="1" si="103"/>
        <v>-1313.9279999999969</v>
      </c>
      <c r="AZ363" s="24"/>
      <c r="BA363" s="24"/>
      <c r="BB363" s="24"/>
      <c r="BC363" s="24"/>
      <c r="BD363" s="24"/>
      <c r="BE363" s="24"/>
      <c r="BF363" s="24"/>
      <c r="BG363" s="24"/>
      <c r="BH363" s="24"/>
      <c r="BI363" s="24"/>
    </row>
    <row r="364" spans="1:61" x14ac:dyDescent="0.2">
      <c r="A364" s="587"/>
      <c r="B364" s="588">
        <f>'Raw Elevation Data'!F361</f>
        <v>17.850000000000342</v>
      </c>
      <c r="C364" s="588">
        <f ca="1">'Raw Elevation Data'!L361</f>
        <v>1231.9140000000027</v>
      </c>
      <c r="D364" s="588">
        <f t="shared" si="96"/>
        <v>5.0000000000004263E-2</v>
      </c>
      <c r="E364" s="589">
        <f t="shared" ca="1" si="104"/>
        <v>0.97291976599640273</v>
      </c>
      <c r="F364" s="577">
        <f t="shared" ca="1" si="105"/>
        <v>-1.5751953855703771E-2</v>
      </c>
      <c r="G364" s="590"/>
      <c r="H364" s="591"/>
      <c r="I364" s="592"/>
      <c r="J364" s="593"/>
      <c r="K364" s="572"/>
      <c r="L364" s="593"/>
      <c r="M364" s="583"/>
      <c r="N364" s="592"/>
      <c r="O364" s="644"/>
      <c r="P364" s="593"/>
      <c r="Q364" s="572"/>
      <c r="R364" s="593"/>
      <c r="S364" s="583"/>
      <c r="T364" s="593"/>
      <c r="U364" s="572"/>
      <c r="V364" s="594"/>
      <c r="W364" s="583"/>
      <c r="X364" s="593"/>
      <c r="Y364" s="572"/>
      <c r="Z364" s="595"/>
      <c r="AA364" s="583"/>
      <c r="AB364" s="593"/>
      <c r="AC364" s="572"/>
      <c r="AD364" s="595"/>
      <c r="AE364" s="583"/>
      <c r="AF364" s="593"/>
      <c r="AG364" s="596"/>
      <c r="AH364" s="613"/>
      <c r="AI364" s="613"/>
      <c r="AJ364" s="572"/>
      <c r="AK364" s="597"/>
      <c r="AL364" s="597"/>
      <c r="AM364" s="583"/>
      <c r="AN364" s="89">
        <f t="shared" ca="1" si="98"/>
        <v>15.950000000000342</v>
      </c>
      <c r="AO364" s="90">
        <f t="shared" ca="1" si="99"/>
        <v>319</v>
      </c>
      <c r="AP364" s="90">
        <f ca="1">IF($AO364=1,MATCH(1,$AO365:$AO$533,0),$AP363)</f>
        <v>487</v>
      </c>
      <c r="AQ364" s="594">
        <f t="shared" ca="1" si="100"/>
        <v>1</v>
      </c>
      <c r="AR364" s="594">
        <f t="shared" ca="1" si="106"/>
        <v>-1.5703433367641909E-2</v>
      </c>
      <c r="AS364" s="1">
        <f t="shared" ca="1" si="97"/>
        <v>0</v>
      </c>
      <c r="AT364" s="91">
        <f ca="1">AVERAGE(F364:INDIRECT("F"&amp;(ROW()-AO364+1)))</f>
        <v>-1.5677880257941663E-2</v>
      </c>
      <c r="AU364" s="91">
        <f ca="1">IF(AT364&gt;0,MAX(F364:INDIRECT("F"&amp;(ROW()-AO364+1))),MIN(F364:INDIRECT("F"&amp;(ROW()-AO364+1))))</f>
        <v>-1.575195385570503E-2</v>
      </c>
      <c r="AV364" s="92">
        <f t="shared" ca="1" si="101"/>
        <v>-1318.0859999999973</v>
      </c>
      <c r="AW364" s="92">
        <f t="shared" ca="1" si="102"/>
        <v>0</v>
      </c>
      <c r="AX364" s="92">
        <f t="shared" ca="1" si="103"/>
        <v>-1318.0859999999973</v>
      </c>
      <c r="AZ364" s="24"/>
      <c r="BA364" s="24"/>
      <c r="BB364" s="24"/>
      <c r="BC364" s="24"/>
      <c r="BD364" s="24"/>
      <c r="BE364" s="24"/>
      <c r="BF364" s="24"/>
      <c r="BG364" s="24"/>
      <c r="BH364" s="24"/>
      <c r="BI364" s="24"/>
    </row>
    <row r="365" spans="1:61" x14ac:dyDescent="0.2">
      <c r="A365" s="587"/>
      <c r="B365" s="616">
        <f>'Raw Elevation Data'!F362</f>
        <v>17.900000000000347</v>
      </c>
      <c r="C365" s="616">
        <f ca="1">'Raw Elevation Data'!L362</f>
        <v>1227.7560000000024</v>
      </c>
      <c r="D365" s="588">
        <f t="shared" si="96"/>
        <v>5.0000000000004263E-2</v>
      </c>
      <c r="E365" s="589">
        <f t="shared" ca="1" si="104"/>
        <v>0.9729328926246158</v>
      </c>
      <c r="F365" s="577">
        <f t="shared" ca="1" si="105"/>
        <v>-1.5751953855703771E-2</v>
      </c>
      <c r="G365" s="590"/>
      <c r="H365" s="591"/>
      <c r="I365" s="592"/>
      <c r="J365" s="593"/>
      <c r="K365" s="572"/>
      <c r="L365" s="593">
        <f ca="1">IF($M365&gt;=0,(1+((TAN(ASIN(($C365-$C363)/(($B365-$B363)*5280))))/0.01)*(IF($B365&gt;=$BA$48,$BC$48+(($BC$49-$BC$48)/$BB$49)*(($B365-$BA$48)/0.05),IF($B365&gt;=$BA$47,$BC$47+(($BC$48-$BC$47)/$BB$48)*(($B365-$BA$47)/0.05),$BC$46))))*AVERAGE(AQ364:AQ365),   1+((TAN(ASIN(($C365-$C363)/(($B365-$B363)*5280))))/0.01)*(IF($B365&gt;=$BA$48,$BD$48+(($BD$49-$BD$48)/$BB$49)*(($B365-$BA$48)/0.05),IF($B365&gt;=$BA$47,$BD$47+(($BD$48-$BD$47)/$BB$48)*(($B365-$BA$47)/0.05),$BD$46))))</f>
        <v>0.9729328926246158</v>
      </c>
      <c r="M365" s="583">
        <f ca="1">C365-C363</f>
        <v>-8.316000000000713</v>
      </c>
      <c r="N365" s="592"/>
      <c r="O365" s="644"/>
      <c r="P365" s="593"/>
      <c r="Q365" s="572"/>
      <c r="R365" s="593"/>
      <c r="S365" s="583"/>
      <c r="T365" s="593"/>
      <c r="U365" s="572"/>
      <c r="V365" s="594"/>
      <c r="W365" s="583"/>
      <c r="X365" s="593"/>
      <c r="Y365" s="572"/>
      <c r="Z365" s="595"/>
      <c r="AA365" s="583"/>
      <c r="AB365" s="593"/>
      <c r="AC365" s="572"/>
      <c r="AD365" s="595"/>
      <c r="AE365" s="583"/>
      <c r="AF365" s="593"/>
      <c r="AG365" s="596"/>
      <c r="AH365" s="613"/>
      <c r="AI365" s="613"/>
      <c r="AJ365" s="572"/>
      <c r="AK365" s="597"/>
      <c r="AL365" s="597"/>
      <c r="AM365" s="583"/>
      <c r="AN365" s="89">
        <f t="shared" ca="1" si="98"/>
        <v>16.000000000000348</v>
      </c>
      <c r="AO365" s="90">
        <f t="shared" ca="1" si="99"/>
        <v>320</v>
      </c>
      <c r="AP365" s="90">
        <f ca="1">IF($AO365=1,MATCH(1,$AO366:$AO$533,0),$AP364)</f>
        <v>487</v>
      </c>
      <c r="AQ365" s="594">
        <f t="shared" ca="1" si="100"/>
        <v>1</v>
      </c>
      <c r="AR365" s="594">
        <f t="shared" ca="1" si="106"/>
        <v>-1.5703433367641909E-2</v>
      </c>
      <c r="AS365" s="1">
        <f t="shared" ca="1" si="97"/>
        <v>0</v>
      </c>
      <c r="AT365" s="91">
        <f ca="1">AVERAGE(F365:INDIRECT("F"&amp;(ROW()-AO365+1)))</f>
        <v>-1.567811173793467E-2</v>
      </c>
      <c r="AU365" s="91">
        <f ca="1">IF(AT365&gt;0,MAX(F365:INDIRECT("F"&amp;(ROW()-AO365+1))),MIN(F365:INDIRECT("F"&amp;(ROW()-AO365+1))))</f>
        <v>-1.575195385570503E-2</v>
      </c>
      <c r="AV365" s="92">
        <f t="shared" ca="1" si="101"/>
        <v>-1322.2439999999976</v>
      </c>
      <c r="AW365" s="92">
        <f t="shared" ca="1" si="102"/>
        <v>0</v>
      </c>
      <c r="AX365" s="92">
        <f t="shared" ca="1" si="103"/>
        <v>-1322.2439999999976</v>
      </c>
      <c r="AZ365" s="24"/>
      <c r="BA365" s="24"/>
      <c r="BB365" s="24"/>
      <c r="BC365" s="24"/>
      <c r="BD365" s="24"/>
      <c r="BE365" s="24"/>
      <c r="BF365" s="24"/>
      <c r="BG365" s="24"/>
      <c r="BH365" s="24"/>
      <c r="BI365" s="24"/>
    </row>
    <row r="366" spans="1:61" x14ac:dyDescent="0.2">
      <c r="A366" s="587"/>
      <c r="B366" s="616">
        <f>'Raw Elevation Data'!F363</f>
        <v>17.950000000000351</v>
      </c>
      <c r="C366" s="616">
        <f ca="1">'Raw Elevation Data'!L363</f>
        <v>1223.598000000002</v>
      </c>
      <c r="D366" s="588">
        <f t="shared" si="96"/>
        <v>5.0000000000004263E-2</v>
      </c>
      <c r="E366" s="589">
        <f t="shared" ca="1" si="104"/>
        <v>0.97294601925282964</v>
      </c>
      <c r="F366" s="577">
        <f t="shared" ca="1" si="105"/>
        <v>-1.5751953855703341E-2</v>
      </c>
      <c r="G366" s="590"/>
      <c r="H366" s="591"/>
      <c r="I366" s="592"/>
      <c r="J366" s="593"/>
      <c r="K366" s="572"/>
      <c r="L366" s="593"/>
      <c r="M366" s="583"/>
      <c r="N366" s="592"/>
      <c r="O366" s="644"/>
      <c r="P366" s="593"/>
      <c r="Q366" s="572"/>
      <c r="R366" s="593"/>
      <c r="S366" s="583"/>
      <c r="T366" s="593"/>
      <c r="U366" s="572"/>
      <c r="V366" s="594"/>
      <c r="W366" s="583"/>
      <c r="X366" s="593"/>
      <c r="Y366" s="572"/>
      <c r="Z366" s="595"/>
      <c r="AA366" s="583"/>
      <c r="AB366" s="593"/>
      <c r="AC366" s="572"/>
      <c r="AD366" s="595"/>
      <c r="AE366" s="583"/>
      <c r="AF366" s="593"/>
      <c r="AG366" s="596"/>
      <c r="AH366" s="613"/>
      <c r="AI366" s="613"/>
      <c r="AJ366" s="572"/>
      <c r="AK366" s="597"/>
      <c r="AL366" s="597"/>
      <c r="AM366" s="583"/>
      <c r="AN366" s="89">
        <f t="shared" ca="1" si="98"/>
        <v>16.050000000000352</v>
      </c>
      <c r="AO366" s="90">
        <f t="shared" ca="1" si="99"/>
        <v>321</v>
      </c>
      <c r="AP366" s="90">
        <f ca="1">IF($AO366=1,MATCH(1,$AO367:$AO$533,0),$AP365)</f>
        <v>487</v>
      </c>
      <c r="AQ366" s="594">
        <f t="shared" ca="1" si="100"/>
        <v>1</v>
      </c>
      <c r="AR366" s="594">
        <f t="shared" ca="1" si="106"/>
        <v>-1.5703433367641909E-2</v>
      </c>
      <c r="AS366" s="1">
        <f t="shared" ca="1" si="97"/>
        <v>0</v>
      </c>
      <c r="AT366" s="91">
        <f ca="1">AVERAGE(F366:INDIRECT("F"&amp;(ROW()-AO366+1)))</f>
        <v>-1.5678341775684727E-2</v>
      </c>
      <c r="AU366" s="91">
        <f ca="1">IF(AT366&gt;0,MAX(F366:INDIRECT("F"&amp;(ROW()-AO366+1))),MIN(F366:INDIRECT("F"&amp;(ROW()-AO366+1))))</f>
        <v>-1.575195385570503E-2</v>
      </c>
      <c r="AV366" s="92">
        <f t="shared" ca="1" si="101"/>
        <v>-1326.401999999998</v>
      </c>
      <c r="AW366" s="92">
        <f t="shared" ca="1" si="102"/>
        <v>0</v>
      </c>
      <c r="AX366" s="92">
        <f t="shared" ca="1" si="103"/>
        <v>-1326.401999999998</v>
      </c>
      <c r="AZ366" s="24"/>
      <c r="BA366" s="24"/>
      <c r="BB366" s="24"/>
      <c r="BC366" s="24"/>
      <c r="BD366" s="24"/>
      <c r="BE366" s="24"/>
      <c r="BF366" s="24"/>
      <c r="BG366" s="24"/>
      <c r="BH366" s="24"/>
      <c r="BI366" s="24"/>
    </row>
    <row r="367" spans="1:61" ht="13.5" thickBot="1" x14ac:dyDescent="0.25">
      <c r="A367" s="573" t="s">
        <v>326</v>
      </c>
      <c r="B367" s="608">
        <f>'Raw Elevation Data'!F364</f>
        <v>18.000000000000355</v>
      </c>
      <c r="C367" s="609">
        <f ca="1">'Raw Elevation Data'!L364</f>
        <v>1219.4400000000019</v>
      </c>
      <c r="D367" s="610">
        <f t="shared" si="96"/>
        <v>5.0000000000004263E-2</v>
      </c>
      <c r="E367" s="611">
        <f t="shared" ca="1" si="104"/>
        <v>0.97295914588104337</v>
      </c>
      <c r="F367" s="577">
        <f t="shared" ca="1" si="105"/>
        <v>-1.575195385570291E-2</v>
      </c>
      <c r="G367" s="600">
        <f ca="1">IF(AVERAGE(E356:E367)&gt;$BA$68,AVERAGE(E356:E367),$BA$68)</f>
        <v>0.97633333333333328</v>
      </c>
      <c r="H367" s="601">
        <f ca="1">IF(SUMIF(L356:L367,"&gt;0")/COUNT(L356:L367)&gt;$BA$68,SUMIF(L356:L367,"&gt;0")/COUNT(L356:L367),$BA$68)</f>
        <v>0.97633333333333328</v>
      </c>
      <c r="I367" s="603"/>
      <c r="J367" s="604">
        <f ca="1">IF(AVERAGE(E348:E367)&gt;$BA$68,AVERAGE(E348:E367),$BA$68)</f>
        <v>0.97633333333333328</v>
      </c>
      <c r="K367" s="572"/>
      <c r="L367" s="582">
        <f ca="1">IF($M367&gt;=0,(1+((TAN(ASIN(($C367-$C365)/(($B367-$B365)*5280))))/0.01)*(IF($B367&gt;=$BA$48,$BC$48+(($BC$49-$BC$48)/$BB$49)*(($B367-$BA$48)/0.05),IF($B367&gt;=$BA$47,$BC$47+(($BC$48-$BC$47)/$BB$48)*(($B367-$BA$47)/0.05),$BC$46))))*AVERAGE(AQ366:AQ367),   1+((TAN(ASIN(($C367-$C365)/(($B367-$B365)*5280))))/0.01)*(IF($B367&gt;=$BA$48,$BD$48+(($BD$49-$BD$48)/$BB$49)*(($B367-$BA$48)/0.05),IF($B367&gt;=$BA$47,$BD$47+(($BD$48-$BD$47)/$BB$48)*(($B367-$BA$47)/0.05),$BD$46))))</f>
        <v>0.97295914588104271</v>
      </c>
      <c r="M367" s="583">
        <f ca="1">C367-C365</f>
        <v>-8.3160000000004857</v>
      </c>
      <c r="N367" s="641"/>
      <c r="O367" s="604">
        <f ca="1">AVERAGE(L349,L351,L353,L355,L357,L359,L361,L363,L365,L367)</f>
        <v>0.97284100622712477</v>
      </c>
      <c r="P367" s="601">
        <f ca="1">IF(AVERAGE(L349,L351,L353,L355,L357,L359,L361,L363,L365,L367)&gt;$BA$68,AVERAGE(L349,L351,L353,L355,L357,L359,L361,L363,L365,L367),$BA$68)</f>
        <v>0.97633333333333328</v>
      </c>
      <c r="Q367" s="572"/>
      <c r="R367" s="582">
        <f ca="1">IF(S367&gt;=0,(1+((TAN(ASIN((C367-C363)/((B367-B363)*5280))))/0.01)*(IF(B363&gt;=$BA$48,$BC$48,IF(B363&gt;=$BA$47,$BC$47,$BC$46))))*AVERAGE(AQ364:AQ367),1+((TAN(ASIN((C367-C363)/((B367-B363)*5280))))/0.01)*(IF(B363&gt;=$BA$48,$BD$48,IF(B363&gt;=$BA$47,$BD$47,$BD$46))))</f>
        <v>0.97164648305973356</v>
      </c>
      <c r="S367" s="583">
        <f ca="1">C367-C363</f>
        <v>-16.632000000001199</v>
      </c>
      <c r="T367" s="601">
        <f ca="1">IF(AVERAGE(R351,R355,R359,R363,R367)&gt;$BA$68,AVERAGE(R351,R355,R359,R363,R367),$BA$68)</f>
        <v>0.97633333333333328</v>
      </c>
      <c r="U367" s="572"/>
      <c r="V367" s="585">
        <f ca="1">IF(W367&gt;=0,(1+((TAN(ASIN((C367-C362)/((B367-B362)*5280))))/0.01)*(IF(B362&gt;=$BA$48,$BC$48,IF(B362&gt;=$BA$47,$BC$47,$BC$46))))*AVERAGE(AQ363:AQ367),1+((TAN(ASIN((C367-C362)/((B367-B362)*5280))))/0.01)*(IF(B362&gt;=$BA$48,$BD$48,IF(B362&gt;=$BA$47,$BD$47,$BD$46))))</f>
        <v>0.97164648305973378</v>
      </c>
      <c r="W367" s="583">
        <f ca="1">C367-C362</f>
        <v>-20.790000000001328</v>
      </c>
      <c r="X367" s="601">
        <f ca="1">IF(AVERAGE(V352,V357,V362,V367)&gt;$BA$68,AVERAGE(V352,V357,V362,V367),$BA$68)</f>
        <v>0.97633333333333328</v>
      </c>
      <c r="Y367" s="572"/>
      <c r="Z367" s="572">
        <f ca="1">IF(AA367&gt;=0,(1+((TAN(ASIN((C367-C357)/((B367-B357)*5280))))/0.01)*(IF(B357&gt;=$BA$48,$BC$48,IF(B357&gt;=$BA$47,$BC$47,$BC$46))))*AVERAGE(AQ358:AQ367),1+((TAN(ASIN((C367-C357)/((B367-B357)*5280))))/0.01)*(IF(B357&gt;=$BA$48,$BD$48,IF(B357&gt;=$BA$47,$BD$47,$BD$46))))</f>
        <v>0.97164648305973378</v>
      </c>
      <c r="AA367" s="583">
        <f ca="1">C367-C357</f>
        <v>-41.580000000002656</v>
      </c>
      <c r="AB367" s="601">
        <f ca="1">IF(AVERAGE(Z367,Z357)&gt;$BA$68,AVERAGE(Z367,Z357),$BA$68)</f>
        <v>0.97633333333333328</v>
      </c>
      <c r="AC367" s="572"/>
      <c r="AD367" s="572">
        <f ca="1">IF(AE367&gt;=0,(1+((TAN(ASIN((C367-C347)/((B367-B347)*5280))))/0.01)*(IF(B347&gt;=$BA$48,$BC$48,IF(B347&gt;=$BA$47,$BC$47,$BC$46))))*AVERAGE(AQ348:AQ367),1+((TAN(ASIN((C367-C347)/((B367-B347)*5280))))/0.01)*(IF(B347&gt;=$BA$48,$BD$48,IF(B347&gt;=$BA$47,$BD$47,$BD$46))))</f>
        <v>0.97164648305973389</v>
      </c>
      <c r="AE367" s="583">
        <f ca="1">C367-C347</f>
        <v>-83.160000000005084</v>
      </c>
      <c r="AF367" s="601">
        <f ca="1">IF(AD367&gt;$BA$68,AD367,$BA$68)</f>
        <v>0.97633333333333328</v>
      </c>
      <c r="AG367" s="586"/>
      <c r="AH367" s="602">
        <f ca="1">(MAX(AW356:AW367)-MIN(AW356:AW367))*0.3048</f>
        <v>0</v>
      </c>
      <c r="AI367" s="602">
        <f ca="1">-(MAX(AX356:AX367)-MIN(AX356:AX367))*0.3048</f>
        <v>-13.94094240000085</v>
      </c>
      <c r="AJ367" s="572"/>
      <c r="AK367" s="605">
        <f ca="1">MAX(AW347:AW367)-MIN(AW347:AW367)</f>
        <v>0</v>
      </c>
      <c r="AL367" s="605">
        <f ca="1">-(MAX(AX347:AX367)-MIN(AX347:AX367))</f>
        <v>-83.160000000005084</v>
      </c>
      <c r="AM367" s="583"/>
      <c r="AN367" s="89">
        <f t="shared" ca="1" si="98"/>
        <v>16.100000000000357</v>
      </c>
      <c r="AO367" s="90">
        <f t="shared" ca="1" si="99"/>
        <v>322</v>
      </c>
      <c r="AP367" s="90">
        <f ca="1">IF($AO367=1,MATCH(1,$AO368:$AO$533,0),$AP366)</f>
        <v>487</v>
      </c>
      <c r="AQ367" s="594">
        <f t="shared" ca="1" si="100"/>
        <v>1</v>
      </c>
      <c r="AR367" s="594">
        <f t="shared" ca="1" si="106"/>
        <v>-1.5703433367641909E-2</v>
      </c>
      <c r="AS367" s="1">
        <f t="shared" ca="1" si="97"/>
        <v>0</v>
      </c>
      <c r="AT367" s="91">
        <f ca="1">AVERAGE(F367:INDIRECT("F"&amp;(ROW()-AO367+1)))</f>
        <v>-1.5678570384628884E-2</v>
      </c>
      <c r="AU367" s="91">
        <f ca="1">IF(AT367&gt;0,MAX(F367:INDIRECT("F"&amp;(ROW()-AO367+1))),MIN(F367:INDIRECT("F"&amp;(ROW()-AO367+1))))</f>
        <v>-1.575195385570503E-2</v>
      </c>
      <c r="AV367" s="92">
        <f t="shared" ca="1" si="101"/>
        <v>-1330.5599999999981</v>
      </c>
      <c r="AW367" s="92">
        <f t="shared" ca="1" si="102"/>
        <v>0</v>
      </c>
      <c r="AX367" s="92">
        <f t="shared" ca="1" si="103"/>
        <v>-1330.5599999999981</v>
      </c>
      <c r="AZ367" s="24"/>
      <c r="BA367" s="24"/>
      <c r="BB367" s="24"/>
      <c r="BC367" s="24"/>
      <c r="BD367" s="24"/>
      <c r="BE367" s="24"/>
      <c r="BF367" s="24"/>
      <c r="BG367" s="24"/>
      <c r="BH367" s="24"/>
      <c r="BI367" s="24"/>
    </row>
    <row r="368" spans="1:61" ht="13.5" thickTop="1" x14ac:dyDescent="0.2">
      <c r="A368" s="587"/>
      <c r="B368" s="588">
        <f>'Raw Elevation Data'!F365</f>
        <v>18.05000000000036</v>
      </c>
      <c r="C368" s="588">
        <f ca="1">'Raw Elevation Data'!L365</f>
        <v>1215.2820000000017</v>
      </c>
      <c r="D368" s="588">
        <f t="shared" ref="D368:D431" si="107">B368-B367</f>
        <v>5.0000000000004263E-2</v>
      </c>
      <c r="E368" s="589">
        <f t="shared" ca="1" si="104"/>
        <v>0.97297227250925578</v>
      </c>
      <c r="F368" s="577">
        <f t="shared" ca="1" si="105"/>
        <v>-1.5751953855703341E-2</v>
      </c>
      <c r="G368" s="590"/>
      <c r="H368" s="591"/>
      <c r="I368" s="592"/>
      <c r="J368" s="593"/>
      <c r="K368" s="572"/>
      <c r="L368" s="593"/>
      <c r="M368" s="583"/>
      <c r="N368" s="592"/>
      <c r="O368" s="644"/>
      <c r="P368" s="593"/>
      <c r="Q368" s="572"/>
      <c r="R368" s="593"/>
      <c r="S368" s="583"/>
      <c r="T368" s="593"/>
      <c r="U368" s="572"/>
      <c r="V368" s="594"/>
      <c r="W368" s="583"/>
      <c r="X368" s="593"/>
      <c r="Y368" s="572"/>
      <c r="Z368" s="595"/>
      <c r="AA368" s="583"/>
      <c r="AB368" s="593"/>
      <c r="AC368" s="572"/>
      <c r="AD368" s="595"/>
      <c r="AE368" s="583"/>
      <c r="AF368" s="593"/>
      <c r="AG368" s="596"/>
      <c r="AH368" s="613"/>
      <c r="AI368" s="613"/>
      <c r="AJ368" s="572"/>
      <c r="AK368" s="597"/>
      <c r="AL368" s="597"/>
      <c r="AM368" s="583"/>
      <c r="AN368" s="89">
        <f t="shared" ca="1" si="98"/>
        <v>16.150000000000361</v>
      </c>
      <c r="AO368" s="90">
        <f t="shared" ca="1" si="99"/>
        <v>323</v>
      </c>
      <c r="AP368" s="90">
        <f ca="1">IF($AO368=1,MATCH(1,$AO369:$AO$533,0),$AP367)</f>
        <v>487</v>
      </c>
      <c r="AQ368" s="594">
        <f t="shared" ca="1" si="100"/>
        <v>1</v>
      </c>
      <c r="AR368" s="594">
        <f t="shared" ca="1" si="106"/>
        <v>-1.5703433367641909E-2</v>
      </c>
      <c r="AS368" s="1">
        <f t="shared" ca="1" si="97"/>
        <v>0</v>
      </c>
      <c r="AT368" s="91">
        <f ca="1">AVERAGE(F368:INDIRECT("F"&amp;(ROW()-AO368+1)))</f>
        <v>-1.5678797578037782E-2</v>
      </c>
      <c r="AU368" s="91">
        <f ca="1">IF(AT368&gt;0,MAX(F368:INDIRECT("F"&amp;(ROW()-AO368+1))),MIN(F368:INDIRECT("F"&amp;(ROW()-AO368+1))))</f>
        <v>-1.575195385570503E-2</v>
      </c>
      <c r="AV368" s="92">
        <f t="shared" ca="1" si="101"/>
        <v>-1334.7179999999983</v>
      </c>
      <c r="AW368" s="92">
        <f t="shared" ca="1" si="102"/>
        <v>0</v>
      </c>
      <c r="AX368" s="92">
        <f t="shared" ca="1" si="103"/>
        <v>-1334.7179999999983</v>
      </c>
      <c r="AZ368" s="24"/>
      <c r="BA368" s="24"/>
      <c r="BB368" s="24"/>
      <c r="BC368" s="24"/>
      <c r="BD368" s="24"/>
      <c r="BE368" s="24"/>
      <c r="BF368" s="24"/>
      <c r="BG368" s="24"/>
      <c r="BH368" s="24"/>
      <c r="BI368" s="24"/>
    </row>
    <row r="369" spans="1:61" x14ac:dyDescent="0.2">
      <c r="A369" s="587"/>
      <c r="B369" s="588">
        <f>'Raw Elevation Data'!F366</f>
        <v>18.100000000000364</v>
      </c>
      <c r="C369" s="588">
        <f ca="1">'Raw Elevation Data'!L366</f>
        <v>1211.1240000000014</v>
      </c>
      <c r="D369" s="588">
        <f t="shared" si="107"/>
        <v>5.0000000000004263E-2</v>
      </c>
      <c r="E369" s="589">
        <f t="shared" ca="1" si="104"/>
        <v>0.97298539913746818</v>
      </c>
      <c r="F369" s="577">
        <f t="shared" ca="1" si="105"/>
        <v>-1.5751953855703771E-2</v>
      </c>
      <c r="G369" s="590"/>
      <c r="H369" s="591"/>
      <c r="I369" s="592"/>
      <c r="J369" s="593"/>
      <c r="K369" s="572"/>
      <c r="L369" s="593">
        <f ca="1">IF($M369&gt;=0,(1+((TAN(ASIN(($C369-$C367)/(($B369-$B367)*5280))))/0.01)*(IF($B369&gt;=$BA$48,$BC$48+(($BC$49-$BC$48)/$BB$49)*(($B369-$BA$48)/0.05),IF($B369&gt;=$BA$47,$BC$47+(($BC$48-$BC$47)/$BB$48)*(($B369-$BA$47)/0.05),$BC$46))))*AVERAGE(AQ368:AQ369),   1+((TAN(ASIN(($C369-$C367)/(($B369-$B367)*5280))))/0.01)*(IF($B369&gt;=$BA$48,$BD$48+(($BD$49-$BD$48)/$BB$49)*(($B369-$BA$48)/0.05),IF($B369&gt;=$BA$47,$BD$47+(($BD$48-$BD$47)/$BB$48)*(($B369-$BA$47)/0.05),$BD$46))))</f>
        <v>0.97298539913746884</v>
      </c>
      <c r="M369" s="583">
        <f ca="1">C369-C367</f>
        <v>-8.3160000000004857</v>
      </c>
      <c r="N369" s="592"/>
      <c r="O369" s="644"/>
      <c r="P369" s="593"/>
      <c r="Q369" s="572"/>
      <c r="R369" s="593"/>
      <c r="S369" s="583"/>
      <c r="T369" s="593"/>
      <c r="U369" s="572"/>
      <c r="V369" s="594"/>
      <c r="W369" s="583"/>
      <c r="X369" s="593"/>
      <c r="Y369" s="572"/>
      <c r="Z369" s="595"/>
      <c r="AA369" s="583"/>
      <c r="AB369" s="593"/>
      <c r="AC369" s="572"/>
      <c r="AD369" s="595"/>
      <c r="AE369" s="583"/>
      <c r="AF369" s="593"/>
      <c r="AG369" s="596"/>
      <c r="AH369" s="613"/>
      <c r="AI369" s="613"/>
      <c r="AJ369" s="572"/>
      <c r="AK369" s="597"/>
      <c r="AL369" s="597"/>
      <c r="AM369" s="583"/>
      <c r="AN369" s="89">
        <f t="shared" ca="1" si="98"/>
        <v>16.200000000000365</v>
      </c>
      <c r="AO369" s="90">
        <f t="shared" ca="1" si="99"/>
        <v>324</v>
      </c>
      <c r="AP369" s="90">
        <f ca="1">IF($AO369=1,MATCH(1,$AO370:$AO$533,0),$AP368)</f>
        <v>487</v>
      </c>
      <c r="AQ369" s="594">
        <f t="shared" ca="1" si="100"/>
        <v>1</v>
      </c>
      <c r="AR369" s="594">
        <f t="shared" ca="1" si="106"/>
        <v>-1.5703433367641909E-2</v>
      </c>
      <c r="AS369" s="1">
        <f t="shared" ca="1" si="97"/>
        <v>0</v>
      </c>
      <c r="AT369" s="91">
        <f ca="1">AVERAGE(F369:INDIRECT("F"&amp;(ROW()-AO369+1)))</f>
        <v>-1.5679023369018233E-2</v>
      </c>
      <c r="AU369" s="91">
        <f ca="1">IF(AT369&gt;0,MAX(F369:INDIRECT("F"&amp;(ROW()-AO369+1))),MIN(F369:INDIRECT("F"&amp;(ROW()-AO369+1))))</f>
        <v>-1.575195385570503E-2</v>
      </c>
      <c r="AV369" s="92">
        <f t="shared" ca="1" si="101"/>
        <v>-1338.8759999999986</v>
      </c>
      <c r="AW369" s="92">
        <f t="shared" ca="1" si="102"/>
        <v>0</v>
      </c>
      <c r="AX369" s="92">
        <f t="shared" ca="1" si="103"/>
        <v>-1338.8759999999986</v>
      </c>
      <c r="AZ369" s="24"/>
      <c r="BA369" s="24"/>
      <c r="BB369" s="24"/>
      <c r="BC369" s="24"/>
      <c r="BD369" s="24"/>
      <c r="BE369" s="24"/>
      <c r="BF369" s="24"/>
      <c r="BG369" s="24"/>
      <c r="BH369" s="24"/>
      <c r="BI369" s="24"/>
    </row>
    <row r="370" spans="1:61" x14ac:dyDescent="0.2">
      <c r="A370" s="587"/>
      <c r="B370" s="588">
        <f>'Raw Elevation Data'!F367</f>
        <v>18.150000000000368</v>
      </c>
      <c r="C370" s="588">
        <f ca="1">'Raw Elevation Data'!L367</f>
        <v>1206.966000000001</v>
      </c>
      <c r="D370" s="588">
        <f t="shared" si="107"/>
        <v>5.0000000000004263E-2</v>
      </c>
      <c r="E370" s="589">
        <f t="shared" ca="1" si="104"/>
        <v>0.97299852576568191</v>
      </c>
      <c r="F370" s="577">
        <f t="shared" ca="1" si="105"/>
        <v>-1.5751953855703341E-2</v>
      </c>
      <c r="G370" s="590"/>
      <c r="H370" s="591"/>
      <c r="I370" s="592"/>
      <c r="J370" s="593"/>
      <c r="K370" s="572"/>
      <c r="L370" s="593"/>
      <c r="M370" s="583"/>
      <c r="N370" s="592"/>
      <c r="O370" s="644"/>
      <c r="P370" s="593"/>
      <c r="Q370" s="572"/>
      <c r="R370" s="593"/>
      <c r="S370" s="583"/>
      <c r="T370" s="593"/>
      <c r="U370" s="572"/>
      <c r="V370" s="594"/>
      <c r="W370" s="583"/>
      <c r="X370" s="593"/>
      <c r="Y370" s="572"/>
      <c r="Z370" s="595"/>
      <c r="AA370" s="583"/>
      <c r="AB370" s="593"/>
      <c r="AC370" s="572"/>
      <c r="AD370" s="595"/>
      <c r="AE370" s="583"/>
      <c r="AF370" s="593"/>
      <c r="AG370" s="596"/>
      <c r="AH370" s="613"/>
      <c r="AI370" s="613"/>
      <c r="AJ370" s="572"/>
      <c r="AK370" s="597"/>
      <c r="AL370" s="597"/>
      <c r="AM370" s="583"/>
      <c r="AN370" s="89">
        <f t="shared" ca="1" si="98"/>
        <v>16.250000000000369</v>
      </c>
      <c r="AO370" s="90">
        <f t="shared" ca="1" si="99"/>
        <v>325</v>
      </c>
      <c r="AP370" s="90">
        <f ca="1">IF($AO370=1,MATCH(1,$AO371:$AO$533,0),$AP369)</f>
        <v>487</v>
      </c>
      <c r="AQ370" s="594">
        <f t="shared" ca="1" si="100"/>
        <v>1</v>
      </c>
      <c r="AR370" s="594">
        <f t="shared" ca="1" si="106"/>
        <v>-1.5703433367641909E-2</v>
      </c>
      <c r="AS370" s="1">
        <f t="shared" ca="1" si="97"/>
        <v>0</v>
      </c>
      <c r="AT370" s="91">
        <f ca="1">AVERAGE(F370:INDIRECT("F"&amp;(ROW()-AO370+1)))</f>
        <v>-1.5679247770515728E-2</v>
      </c>
      <c r="AU370" s="91">
        <f ca="1">IF(AT370&gt;0,MAX(F370:INDIRECT("F"&amp;(ROW()-AO370+1))),MIN(F370:INDIRECT("F"&amp;(ROW()-AO370+1))))</f>
        <v>-1.575195385570503E-2</v>
      </c>
      <c r="AV370" s="92">
        <f t="shared" ca="1" si="101"/>
        <v>-1343.033999999999</v>
      </c>
      <c r="AW370" s="92">
        <f t="shared" ca="1" si="102"/>
        <v>0</v>
      </c>
      <c r="AX370" s="92">
        <f t="shared" ca="1" si="103"/>
        <v>-1343.033999999999</v>
      </c>
      <c r="AZ370" s="24"/>
      <c r="BA370" s="24"/>
      <c r="BB370" s="24"/>
      <c r="BC370" s="24"/>
      <c r="BD370" s="24"/>
      <c r="BE370" s="24"/>
      <c r="BF370" s="24"/>
      <c r="BG370" s="24"/>
      <c r="BH370" s="24"/>
      <c r="BI370" s="24"/>
    </row>
    <row r="371" spans="1:61" x14ac:dyDescent="0.2">
      <c r="A371" s="587"/>
      <c r="B371" s="588">
        <f>'Raw Elevation Data'!F368</f>
        <v>18.200000000000372</v>
      </c>
      <c r="C371" s="588">
        <f ca="1">'Raw Elevation Data'!L368</f>
        <v>1202.8080000000009</v>
      </c>
      <c r="D371" s="588">
        <f t="shared" si="107"/>
        <v>5.0000000000004263E-2</v>
      </c>
      <c r="E371" s="589">
        <f t="shared" ca="1" si="104"/>
        <v>0.97301165239389509</v>
      </c>
      <c r="F371" s="577">
        <f t="shared" ca="1" si="105"/>
        <v>-1.5751953855703341E-2</v>
      </c>
      <c r="G371" s="590"/>
      <c r="H371" s="591"/>
      <c r="I371" s="592"/>
      <c r="J371" s="593"/>
      <c r="K371" s="572"/>
      <c r="L371" s="593">
        <f ca="1">IF($M371&gt;=0,(1+((TAN(ASIN(($C371-$C369)/(($B371-$B369)*5280))))/0.01)*(IF($B371&gt;=$BA$48,$BC$48+(($BC$49-$BC$48)/$BB$49)*(($B371-$BA$48)/0.05),IF($B371&gt;=$BA$47,$BC$47+(($BC$48-$BC$47)/$BB$48)*(($B371-$BA$47)/0.05),$BC$46))))*AVERAGE(AQ370:AQ371),   1+((TAN(ASIN(($C371-$C369)/(($B371-$B369)*5280))))/0.01)*(IF($B371&gt;=$BA$48,$BD$48+(($BD$49-$BD$48)/$BB$49)*(($B371-$BA$48)/0.05),IF($B371&gt;=$BA$47,$BD$47+(($BD$48-$BD$47)/$BB$48)*(($B371-$BA$47)/0.05),$BD$46))))</f>
        <v>0.97301165239389509</v>
      </c>
      <c r="M371" s="583">
        <f ca="1">C371-C369</f>
        <v>-8.3160000000004857</v>
      </c>
      <c r="N371" s="592"/>
      <c r="O371" s="644"/>
      <c r="P371" s="593"/>
      <c r="Q371" s="572"/>
      <c r="R371" s="593">
        <f ca="1">IF(S371&gt;=0,(1+((TAN(ASIN((C371-C367)/((B371-B367)*5280))))/0.01)*(IF(B367&gt;=$BA$48,$BC$48,IF(B367&gt;=$BA$47,$BC$47,$BC$46))))*AVERAGE(AQ368:AQ371),1+((TAN(ASIN((C371-C367)/((B371-B367)*5280))))/0.01)*(IF(B367&gt;=$BA$48,$BD$48,IF(B367&gt;=$BA$47,$BD$47,$BD$46))))</f>
        <v>0.971646483059734</v>
      </c>
      <c r="S371" s="583">
        <f ca="1">C371-C367</f>
        <v>-16.632000000000971</v>
      </c>
      <c r="T371" s="593"/>
      <c r="U371" s="572"/>
      <c r="V371" s="594"/>
      <c r="W371" s="583"/>
      <c r="X371" s="593"/>
      <c r="Y371" s="572"/>
      <c r="Z371" s="595"/>
      <c r="AA371" s="583"/>
      <c r="AB371" s="593"/>
      <c r="AC371" s="572"/>
      <c r="AD371" s="595"/>
      <c r="AE371" s="583"/>
      <c r="AF371" s="593"/>
      <c r="AG371" s="596"/>
      <c r="AH371" s="613"/>
      <c r="AI371" s="613"/>
      <c r="AJ371" s="572"/>
      <c r="AK371" s="597"/>
      <c r="AL371" s="597"/>
      <c r="AM371" s="583"/>
      <c r="AN371" s="89">
        <f t="shared" ca="1" si="98"/>
        <v>16.300000000000374</v>
      </c>
      <c r="AO371" s="90">
        <f t="shared" ca="1" si="99"/>
        <v>326</v>
      </c>
      <c r="AP371" s="90">
        <f ca="1">IF($AO371=1,MATCH(1,$AO372:$AO$533,0),$AP370)</f>
        <v>487</v>
      </c>
      <c r="AQ371" s="594">
        <f t="shared" ca="1" si="100"/>
        <v>1</v>
      </c>
      <c r="AR371" s="594">
        <f t="shared" ca="1" si="106"/>
        <v>-1.5703433367641909E-2</v>
      </c>
      <c r="AS371" s="1">
        <f t="shared" ca="1" si="97"/>
        <v>0</v>
      </c>
      <c r="AT371" s="91">
        <f ca="1">AVERAGE(F371:INDIRECT("F"&amp;(ROW()-AO371+1)))</f>
        <v>-1.5679470795316917E-2</v>
      </c>
      <c r="AU371" s="91">
        <f ca="1">IF(AT371&gt;0,MAX(F371:INDIRECT("F"&amp;(ROW()-AO371+1))),MIN(F371:INDIRECT("F"&amp;(ROW()-AO371+1))))</f>
        <v>-1.575195385570503E-2</v>
      </c>
      <c r="AV371" s="92">
        <f t="shared" ca="1" si="101"/>
        <v>-1347.1919999999991</v>
      </c>
      <c r="AW371" s="92">
        <f t="shared" ca="1" si="102"/>
        <v>0</v>
      </c>
      <c r="AX371" s="92">
        <f t="shared" ca="1" si="103"/>
        <v>-1347.1919999999991</v>
      </c>
      <c r="AZ371" s="24"/>
      <c r="BA371" s="24"/>
      <c r="BB371" s="24"/>
      <c r="BC371" s="24"/>
      <c r="BD371" s="24"/>
      <c r="BE371" s="24"/>
      <c r="BF371" s="24"/>
      <c r="BG371" s="24"/>
      <c r="BH371" s="24"/>
      <c r="BI371" s="24"/>
    </row>
    <row r="372" spans="1:61" x14ac:dyDescent="0.2">
      <c r="A372" s="587"/>
      <c r="B372" s="588">
        <f>'Raw Elevation Data'!F369</f>
        <v>18.250000000000377</v>
      </c>
      <c r="C372" s="588">
        <f ca="1">'Raw Elevation Data'!L369</f>
        <v>1198.6500000000005</v>
      </c>
      <c r="D372" s="588">
        <f t="shared" si="107"/>
        <v>5.0000000000004263E-2</v>
      </c>
      <c r="E372" s="589">
        <f t="shared" ca="1" si="104"/>
        <v>0.97302477902210815</v>
      </c>
      <c r="F372" s="577">
        <f t="shared" ca="1" si="105"/>
        <v>-1.5751953855703341E-2</v>
      </c>
      <c r="G372" s="590"/>
      <c r="H372" s="591"/>
      <c r="I372" s="592"/>
      <c r="J372" s="593"/>
      <c r="K372" s="572"/>
      <c r="L372" s="593"/>
      <c r="M372" s="583"/>
      <c r="N372" s="592"/>
      <c r="O372" s="644"/>
      <c r="P372" s="593"/>
      <c r="Q372" s="572"/>
      <c r="R372" s="593"/>
      <c r="S372" s="583"/>
      <c r="T372" s="593"/>
      <c r="U372" s="572"/>
      <c r="V372" s="594">
        <f ca="1">IF(W372&gt;=0,(1+((TAN(ASIN((C372-C367)/((B372-B367)*5280))))/0.01)*(IF(B367&gt;=$BA$48,$BC$48,IF(B367&gt;=$BA$47,$BC$47,$BC$46))))*AVERAGE(AQ368:AQ372),1+((TAN(ASIN((C372-C367)/((B372-B367)*5280))))/0.01)*(IF(B367&gt;=$BA$48,$BD$48,IF(B367&gt;=$BA$47,$BD$47,$BD$46))))</f>
        <v>0.97164648305973378</v>
      </c>
      <c r="W372" s="583">
        <f ca="1">C372-C367</f>
        <v>-20.790000000001328</v>
      </c>
      <c r="X372" s="593"/>
      <c r="Y372" s="572"/>
      <c r="Z372" s="595"/>
      <c r="AA372" s="583"/>
      <c r="AB372" s="593"/>
      <c r="AC372" s="572"/>
      <c r="AD372" s="595"/>
      <c r="AE372" s="583"/>
      <c r="AF372" s="593"/>
      <c r="AG372" s="596"/>
      <c r="AH372" s="613"/>
      <c r="AI372" s="613"/>
      <c r="AJ372" s="572"/>
      <c r="AK372" s="597"/>
      <c r="AL372" s="597"/>
      <c r="AM372" s="583"/>
      <c r="AN372" s="89">
        <f t="shared" ca="1" si="98"/>
        <v>16.350000000000378</v>
      </c>
      <c r="AO372" s="90">
        <f t="shared" ca="1" si="99"/>
        <v>327</v>
      </c>
      <c r="AP372" s="90">
        <f ca="1">IF($AO372=1,MATCH(1,$AO373:$AO$533,0),$AP371)</f>
        <v>487</v>
      </c>
      <c r="AQ372" s="594">
        <f t="shared" ca="1" si="100"/>
        <v>1</v>
      </c>
      <c r="AR372" s="594">
        <f t="shared" ca="1" si="106"/>
        <v>-1.5703433367641909E-2</v>
      </c>
      <c r="AS372" s="1">
        <f t="shared" ca="1" si="97"/>
        <v>0</v>
      </c>
      <c r="AT372" s="91">
        <f ca="1">AVERAGE(F372:INDIRECT("F"&amp;(ROW()-AO372+1)))</f>
        <v>-1.5679692456052045E-2</v>
      </c>
      <c r="AU372" s="91">
        <f ca="1">IF(AT372&gt;0,MAX(F372:INDIRECT("F"&amp;(ROW()-AO372+1))),MIN(F372:INDIRECT("F"&amp;(ROW()-AO372+1))))</f>
        <v>-1.575195385570503E-2</v>
      </c>
      <c r="AV372" s="92">
        <f t="shared" ca="1" si="101"/>
        <v>-1351.3499999999995</v>
      </c>
      <c r="AW372" s="92">
        <f t="shared" ca="1" si="102"/>
        <v>0</v>
      </c>
      <c r="AX372" s="92">
        <f t="shared" ca="1" si="103"/>
        <v>-1351.3499999999995</v>
      </c>
      <c r="AZ372" s="24"/>
      <c r="BA372" s="24"/>
      <c r="BB372" s="24"/>
      <c r="BC372" s="24"/>
      <c r="BD372" s="24"/>
      <c r="BE372" s="24"/>
      <c r="BF372" s="24"/>
      <c r="BG372" s="24"/>
      <c r="BH372" s="24"/>
      <c r="BI372" s="24"/>
    </row>
    <row r="373" spans="1:61" x14ac:dyDescent="0.2">
      <c r="A373" s="587"/>
      <c r="B373" s="588">
        <f>'Raw Elevation Data'!F370</f>
        <v>18.300000000000381</v>
      </c>
      <c r="C373" s="588">
        <f ca="1">'Raw Elevation Data'!L370</f>
        <v>1194.4920000000004</v>
      </c>
      <c r="D373" s="588">
        <f t="shared" si="107"/>
        <v>5.0000000000004263E-2</v>
      </c>
      <c r="E373" s="589">
        <f t="shared" ca="1" si="104"/>
        <v>0.973037905650322</v>
      </c>
      <c r="F373" s="577">
        <f t="shared" ca="1" si="105"/>
        <v>-1.575195385570291E-2</v>
      </c>
      <c r="G373" s="590"/>
      <c r="H373" s="591"/>
      <c r="I373" s="592"/>
      <c r="J373" s="593"/>
      <c r="K373" s="572"/>
      <c r="L373" s="593">
        <f ca="1">IF($M373&gt;=0,(1+((TAN(ASIN(($C373-$C371)/(($B373-$B371)*5280))))/0.01)*(IF($B373&gt;=$BA$48,$BC$48+(($BC$49-$BC$48)/$BB$49)*(($B373-$BA$48)/0.05),IF($B373&gt;=$BA$47,$BC$47+(($BC$48-$BC$47)/$BB$48)*(($B373-$BA$47)/0.05),$BC$46))))*AVERAGE(AQ372:AQ373),   1+((TAN(ASIN(($C373-$C371)/(($B373-$B371)*5280))))/0.01)*(IF($B373&gt;=$BA$48,$BD$48+(($BD$49-$BD$48)/$BB$49)*(($B373-$BA$48)/0.05),IF($B373&gt;=$BA$47,$BD$47+(($BD$48-$BD$47)/$BB$48)*(($B373-$BA$47)/0.05),$BD$46))))</f>
        <v>0.97303790565032122</v>
      </c>
      <c r="M373" s="583">
        <f ca="1">C373-C371</f>
        <v>-8.3160000000004857</v>
      </c>
      <c r="N373" s="592"/>
      <c r="O373" s="644"/>
      <c r="P373" s="593"/>
      <c r="Q373" s="572"/>
      <c r="R373" s="593"/>
      <c r="S373" s="583"/>
      <c r="T373" s="593"/>
      <c r="U373" s="572"/>
      <c r="V373" s="594"/>
      <c r="W373" s="583"/>
      <c r="X373" s="593"/>
      <c r="Y373" s="572"/>
      <c r="Z373" s="595"/>
      <c r="AA373" s="583"/>
      <c r="AB373" s="593"/>
      <c r="AC373" s="572"/>
      <c r="AD373" s="595"/>
      <c r="AE373" s="583"/>
      <c r="AF373" s="593"/>
      <c r="AG373" s="596"/>
      <c r="AH373" s="613"/>
      <c r="AI373" s="613"/>
      <c r="AJ373" s="572"/>
      <c r="AK373" s="597"/>
      <c r="AL373" s="597"/>
      <c r="AM373" s="583"/>
      <c r="AN373" s="89">
        <f t="shared" ca="1" si="98"/>
        <v>16.400000000000382</v>
      </c>
      <c r="AO373" s="90">
        <f t="shared" ca="1" si="99"/>
        <v>328</v>
      </c>
      <c r="AP373" s="90">
        <f ca="1">IF($AO373=1,MATCH(1,$AO374:$AO$533,0),$AP372)</f>
        <v>487</v>
      </c>
      <c r="AQ373" s="594">
        <f t="shared" ca="1" si="100"/>
        <v>1</v>
      </c>
      <c r="AR373" s="594">
        <f t="shared" ca="1" si="106"/>
        <v>-1.5703433367641909E-2</v>
      </c>
      <c r="AS373" s="1">
        <f t="shared" ca="1" si="97"/>
        <v>0</v>
      </c>
      <c r="AT373" s="91">
        <f ca="1">AVERAGE(F373:INDIRECT("F"&amp;(ROW()-AO373+1)))</f>
        <v>-1.5679912765197319E-2</v>
      </c>
      <c r="AU373" s="91">
        <f ca="1">IF(AT373&gt;0,MAX(F373:INDIRECT("F"&amp;(ROW()-AO373+1))),MIN(F373:INDIRECT("F"&amp;(ROW()-AO373+1))))</f>
        <v>-1.575195385570503E-2</v>
      </c>
      <c r="AV373" s="92">
        <f t="shared" ca="1" si="101"/>
        <v>-1355.5079999999996</v>
      </c>
      <c r="AW373" s="92">
        <f t="shared" ca="1" si="102"/>
        <v>0</v>
      </c>
      <c r="AX373" s="92">
        <f t="shared" ca="1" si="103"/>
        <v>-1355.5079999999996</v>
      </c>
      <c r="AZ373" s="24"/>
      <c r="BA373" s="24"/>
      <c r="BB373" s="24"/>
      <c r="BC373" s="24"/>
      <c r="BD373" s="24"/>
      <c r="BE373" s="24"/>
      <c r="BF373" s="24"/>
      <c r="BG373" s="24"/>
      <c r="BH373" s="24"/>
      <c r="BI373" s="24"/>
    </row>
    <row r="374" spans="1:61" x14ac:dyDescent="0.2">
      <c r="A374" s="587"/>
      <c r="B374" s="588">
        <f>'Raw Elevation Data'!F371</f>
        <v>18.350000000000385</v>
      </c>
      <c r="C374" s="588">
        <f ca="1">'Raw Elevation Data'!L371</f>
        <v>1190.3340000000003</v>
      </c>
      <c r="D374" s="588">
        <f t="shared" si="107"/>
        <v>5.0000000000004263E-2</v>
      </c>
      <c r="E374" s="589">
        <f t="shared" ca="1" si="104"/>
        <v>0.97305103227853351</v>
      </c>
      <c r="F374" s="577">
        <f t="shared" ca="1" si="105"/>
        <v>-1.5751953855703771E-2</v>
      </c>
      <c r="G374" s="590"/>
      <c r="H374" s="591"/>
      <c r="I374" s="592"/>
      <c r="J374" s="593"/>
      <c r="K374" s="572"/>
      <c r="L374" s="593"/>
      <c r="M374" s="583"/>
      <c r="N374" s="592"/>
      <c r="O374" s="644"/>
      <c r="P374" s="593"/>
      <c r="Q374" s="572"/>
      <c r="R374" s="593"/>
      <c r="S374" s="583"/>
      <c r="T374" s="593"/>
      <c r="U374" s="572"/>
      <c r="V374" s="594"/>
      <c r="W374" s="583"/>
      <c r="X374" s="593"/>
      <c r="Y374" s="572"/>
      <c r="Z374" s="595"/>
      <c r="AA374" s="583"/>
      <c r="AB374" s="593"/>
      <c r="AC374" s="572"/>
      <c r="AD374" s="595"/>
      <c r="AE374" s="583"/>
      <c r="AF374" s="593"/>
      <c r="AG374" s="596"/>
      <c r="AH374" s="613"/>
      <c r="AI374" s="613"/>
      <c r="AJ374" s="572"/>
      <c r="AK374" s="597"/>
      <c r="AL374" s="597"/>
      <c r="AM374" s="583"/>
      <c r="AN374" s="89">
        <f t="shared" ca="1" si="98"/>
        <v>16.450000000000387</v>
      </c>
      <c r="AO374" s="90">
        <f t="shared" ca="1" si="99"/>
        <v>329</v>
      </c>
      <c r="AP374" s="90">
        <f ca="1">IF($AO374=1,MATCH(1,$AO375:$AO$533,0),$AP373)</f>
        <v>487</v>
      </c>
      <c r="AQ374" s="594">
        <f t="shared" ca="1" si="100"/>
        <v>1</v>
      </c>
      <c r="AR374" s="594">
        <f t="shared" ca="1" si="106"/>
        <v>-1.5703433367641909E-2</v>
      </c>
      <c r="AS374" s="1">
        <f t="shared" ca="1" si="97"/>
        <v>0</v>
      </c>
      <c r="AT374" s="91">
        <f ca="1">AVERAGE(F374:INDIRECT("F"&amp;(ROW()-AO374+1)))</f>
        <v>-1.568013173507728E-2</v>
      </c>
      <c r="AU374" s="91">
        <f ca="1">IF(AT374&gt;0,MAX(F374:INDIRECT("F"&amp;(ROW()-AO374+1))),MIN(F374:INDIRECT("F"&amp;(ROW()-AO374+1))))</f>
        <v>-1.575195385570503E-2</v>
      </c>
      <c r="AV374" s="92">
        <f t="shared" ca="1" si="101"/>
        <v>-1359.6659999999997</v>
      </c>
      <c r="AW374" s="92">
        <f t="shared" ca="1" si="102"/>
        <v>0</v>
      </c>
      <c r="AX374" s="92">
        <f t="shared" ca="1" si="103"/>
        <v>-1359.6659999999997</v>
      </c>
      <c r="AZ374" s="24"/>
      <c r="BA374" s="24"/>
      <c r="BB374" s="24"/>
      <c r="BC374" s="24"/>
      <c r="BD374" s="24"/>
      <c r="BE374" s="24"/>
      <c r="BF374" s="24"/>
      <c r="BG374" s="24"/>
      <c r="BH374" s="24"/>
      <c r="BI374" s="24"/>
    </row>
    <row r="375" spans="1:61" x14ac:dyDescent="0.2">
      <c r="A375" s="587"/>
      <c r="B375" s="588">
        <f>'Raw Elevation Data'!F372</f>
        <v>18.400000000000389</v>
      </c>
      <c r="C375" s="588">
        <f ca="1">'Raw Elevation Data'!L372</f>
        <v>1186.1759999999997</v>
      </c>
      <c r="D375" s="588">
        <f t="shared" si="107"/>
        <v>5.0000000000004263E-2</v>
      </c>
      <c r="E375" s="589">
        <f t="shared" ca="1" si="104"/>
        <v>0.97306415890674669</v>
      </c>
      <c r="F375" s="577">
        <f t="shared" ca="1" si="105"/>
        <v>-1.5751953855703771E-2</v>
      </c>
      <c r="G375" s="590"/>
      <c r="H375" s="591"/>
      <c r="I375" s="592"/>
      <c r="J375" s="593"/>
      <c r="K375" s="572"/>
      <c r="L375" s="593">
        <f ca="1">IF($M375&gt;=0,(1+((TAN(ASIN(($C375-$C373)/(($B375-$B373)*5280))))/0.01)*(IF($B375&gt;=$BA$48,$BC$48+(($BC$49-$BC$48)/$BB$49)*(($B375-$BA$48)/0.05),IF($B375&gt;=$BA$47,$BC$47+(($BC$48-$BC$47)/$BB$48)*(($B375-$BA$47)/0.05),$BC$46))))*AVERAGE(AQ374:AQ375),   1+((TAN(ASIN(($C375-$C373)/(($B375-$B373)*5280))))/0.01)*(IF($B375&gt;=$BA$48,$BD$48+(($BD$49-$BD$48)/$BB$49)*(($B375-$BA$48)/0.05),IF($B375&gt;=$BA$47,$BD$47+(($BD$48-$BD$47)/$BB$48)*(($B375-$BA$47)/0.05),$BD$46))))</f>
        <v>0.97306415890674669</v>
      </c>
      <c r="M375" s="583">
        <f ca="1">C375-C373</f>
        <v>-8.316000000000713</v>
      </c>
      <c r="N375" s="592"/>
      <c r="O375" s="644"/>
      <c r="P375" s="593"/>
      <c r="Q375" s="572"/>
      <c r="R375" s="593">
        <f ca="1">IF(S375&gt;=0,(1+((TAN(ASIN((C375-C371)/((B375-B371)*5280))))/0.01)*(IF(B371&gt;=$BA$48,$BC$48,IF(B371&gt;=$BA$47,$BC$47,$BC$46))))*AVERAGE(AQ372:AQ375),1+((TAN(ASIN((C375-C371)/((B375-B371)*5280))))/0.01)*(IF(B371&gt;=$BA$48,$BD$48,IF(B371&gt;=$BA$47,$BD$47,$BD$46))))</f>
        <v>0.97164648305973356</v>
      </c>
      <c r="S375" s="583">
        <f ca="1">C375-C371</f>
        <v>-16.632000000001199</v>
      </c>
      <c r="T375" s="593"/>
      <c r="U375" s="572"/>
      <c r="V375" s="594"/>
      <c r="W375" s="583"/>
      <c r="X375" s="593"/>
      <c r="Y375" s="572"/>
      <c r="Z375" s="595"/>
      <c r="AA375" s="583"/>
      <c r="AB375" s="593"/>
      <c r="AC375" s="572"/>
      <c r="AD375" s="595"/>
      <c r="AE375" s="583"/>
      <c r="AF375" s="593"/>
      <c r="AG375" s="596"/>
      <c r="AH375" s="613"/>
      <c r="AI375" s="613"/>
      <c r="AJ375" s="572"/>
      <c r="AK375" s="597"/>
      <c r="AL375" s="597"/>
      <c r="AM375" s="583"/>
      <c r="AN375" s="89">
        <f t="shared" ca="1" si="98"/>
        <v>16.500000000000391</v>
      </c>
      <c r="AO375" s="90">
        <f t="shared" ca="1" si="99"/>
        <v>330</v>
      </c>
      <c r="AP375" s="90">
        <f ca="1">IF($AO375=1,MATCH(1,$AO376:$AO$533,0),$AP374)</f>
        <v>487</v>
      </c>
      <c r="AQ375" s="594">
        <f t="shared" ca="1" si="100"/>
        <v>1</v>
      </c>
      <c r="AR375" s="594">
        <f t="shared" ca="1" si="106"/>
        <v>-1.5703433367641909E-2</v>
      </c>
      <c r="AS375" s="1">
        <f t="shared" ca="1" si="97"/>
        <v>0</v>
      </c>
      <c r="AT375" s="91">
        <f ca="1">AVERAGE(F375:INDIRECT("F"&amp;(ROW()-AO375+1)))</f>
        <v>-1.5680349377867057E-2</v>
      </c>
      <c r="AU375" s="91">
        <f ca="1">IF(AT375&gt;0,MAX(F375:INDIRECT("F"&amp;(ROW()-AO375+1))),MIN(F375:INDIRECT("F"&amp;(ROW()-AO375+1))))</f>
        <v>-1.575195385570503E-2</v>
      </c>
      <c r="AV375" s="92">
        <f t="shared" ca="1" si="101"/>
        <v>-1363.8240000000003</v>
      </c>
      <c r="AW375" s="92">
        <f t="shared" ca="1" si="102"/>
        <v>0</v>
      </c>
      <c r="AX375" s="92">
        <f t="shared" ca="1" si="103"/>
        <v>-1363.8240000000003</v>
      </c>
      <c r="AZ375" s="24"/>
      <c r="BA375" s="24"/>
      <c r="BB375" s="24"/>
      <c r="BC375" s="24"/>
      <c r="BD375" s="24"/>
      <c r="BE375" s="24"/>
      <c r="BF375" s="24"/>
      <c r="BG375" s="24"/>
      <c r="BH375" s="24"/>
      <c r="BI375" s="24"/>
    </row>
    <row r="376" spans="1:61" x14ac:dyDescent="0.2">
      <c r="A376" s="587"/>
      <c r="B376" s="588">
        <f>'Raw Elevation Data'!F373</f>
        <v>18.450000000000394</v>
      </c>
      <c r="C376" s="588">
        <f ca="1">'Raw Elevation Data'!L373</f>
        <v>1182.0179999999996</v>
      </c>
      <c r="D376" s="588">
        <f t="shared" si="107"/>
        <v>5.0000000000004263E-2</v>
      </c>
      <c r="E376" s="589">
        <f t="shared" ca="1" si="104"/>
        <v>0.97307728553496042</v>
      </c>
      <c r="F376" s="577">
        <f t="shared" ca="1" si="105"/>
        <v>-1.5751953855703341E-2</v>
      </c>
      <c r="G376" s="590"/>
      <c r="H376" s="591"/>
      <c r="I376" s="592"/>
      <c r="J376" s="593"/>
      <c r="K376" s="572"/>
      <c r="L376" s="593"/>
      <c r="M376" s="583"/>
      <c r="N376" s="592"/>
      <c r="O376" s="644"/>
      <c r="P376" s="593"/>
      <c r="Q376" s="572"/>
      <c r="R376" s="593"/>
      <c r="S376" s="583"/>
      <c r="T376" s="593"/>
      <c r="U376" s="572"/>
      <c r="V376" s="594"/>
      <c r="W376" s="583"/>
      <c r="X376" s="593"/>
      <c r="Y376" s="572"/>
      <c r="Z376" s="595"/>
      <c r="AA376" s="583"/>
      <c r="AB376" s="593"/>
      <c r="AC376" s="572"/>
      <c r="AD376" s="595"/>
      <c r="AE376" s="583"/>
      <c r="AF376" s="593"/>
      <c r="AG376" s="596"/>
      <c r="AH376" s="613"/>
      <c r="AI376" s="613"/>
      <c r="AJ376" s="572"/>
      <c r="AK376" s="597"/>
      <c r="AL376" s="597"/>
      <c r="AM376" s="583"/>
      <c r="AN376" s="89">
        <f t="shared" ca="1" si="98"/>
        <v>16.550000000000395</v>
      </c>
      <c r="AO376" s="90">
        <f t="shared" ca="1" si="99"/>
        <v>331</v>
      </c>
      <c r="AP376" s="90">
        <f ca="1">IF($AO376=1,MATCH(1,$AO377:$AO$533,0),$AP375)</f>
        <v>487</v>
      </c>
      <c r="AQ376" s="594">
        <f t="shared" ca="1" si="100"/>
        <v>1</v>
      </c>
      <c r="AR376" s="594">
        <f t="shared" ca="1" si="106"/>
        <v>-1.5703433367641909E-2</v>
      </c>
      <c r="AS376" s="1">
        <f t="shared" ca="1" si="97"/>
        <v>0</v>
      </c>
      <c r="AT376" s="91">
        <f ca="1">AVERAGE(F376:INDIRECT("F"&amp;(ROW()-AO376+1)))</f>
        <v>-1.568056570559466E-2</v>
      </c>
      <c r="AU376" s="91">
        <f ca="1">IF(AT376&gt;0,MAX(F376:INDIRECT("F"&amp;(ROW()-AO376+1))),MIN(F376:INDIRECT("F"&amp;(ROW()-AO376+1))))</f>
        <v>-1.575195385570503E-2</v>
      </c>
      <c r="AV376" s="92">
        <f t="shared" ca="1" si="101"/>
        <v>-1367.9820000000004</v>
      </c>
      <c r="AW376" s="92">
        <f t="shared" ca="1" si="102"/>
        <v>0</v>
      </c>
      <c r="AX376" s="92">
        <f t="shared" ca="1" si="103"/>
        <v>-1367.9820000000004</v>
      </c>
      <c r="AZ376" s="24"/>
      <c r="BA376" s="24"/>
      <c r="BB376" s="24"/>
      <c r="BC376" s="24"/>
      <c r="BD376" s="24"/>
      <c r="BE376" s="24"/>
      <c r="BF376" s="24"/>
      <c r="BG376" s="24"/>
      <c r="BH376" s="24"/>
      <c r="BI376" s="24"/>
    </row>
    <row r="377" spans="1:61" x14ac:dyDescent="0.2">
      <c r="A377" s="587"/>
      <c r="B377" s="588">
        <f>'Raw Elevation Data'!F374</f>
        <v>18.500000000000398</v>
      </c>
      <c r="C377" s="588">
        <f ca="1">'Raw Elevation Data'!L374</f>
        <v>1177.8599999999992</v>
      </c>
      <c r="D377" s="588">
        <f t="shared" si="107"/>
        <v>5.0000000000004263E-2</v>
      </c>
      <c r="E377" s="589">
        <f t="shared" ca="1" si="104"/>
        <v>0.9730904121631736</v>
      </c>
      <c r="F377" s="577">
        <f t="shared" ca="1" si="105"/>
        <v>-1.5751953855703341E-2</v>
      </c>
      <c r="G377" s="590"/>
      <c r="H377" s="591"/>
      <c r="I377" s="592"/>
      <c r="J377" s="593"/>
      <c r="K377" s="572"/>
      <c r="L377" s="593">
        <f ca="1">IF($M377&gt;=0,(1+((TAN(ASIN(($C377-$C375)/(($B377-$B375)*5280))))/0.01)*(IF($B377&gt;=$BA$48,$BC$48+(($BC$49-$BC$48)/$BB$49)*(($B377-$BA$48)/0.05),IF($B377&gt;=$BA$47,$BC$47+(($BC$48-$BC$47)/$BB$48)*(($B377-$BA$47)/0.05),$BC$46))))*AVERAGE(AQ376:AQ377),   1+((TAN(ASIN(($C377-$C375)/(($B377-$B375)*5280))))/0.01)*(IF($B377&gt;=$BA$48,$BD$48+(($BD$49-$BD$48)/$BB$49)*(($B377-$BA$48)/0.05),IF($B377&gt;=$BA$47,$BD$47+(($BD$48-$BD$47)/$BB$48)*(($B377-$BA$47)/0.05),$BD$46))))</f>
        <v>0.9730904121631736</v>
      </c>
      <c r="M377" s="583">
        <f ca="1">C377-C375</f>
        <v>-8.3160000000004857</v>
      </c>
      <c r="N377" s="592"/>
      <c r="O377" s="644"/>
      <c r="P377" s="593"/>
      <c r="Q377" s="572"/>
      <c r="R377" s="593"/>
      <c r="S377" s="583"/>
      <c r="T377" s="593"/>
      <c r="U377" s="572"/>
      <c r="V377" s="594">
        <f ca="1">IF(W377&gt;=0,(1+((TAN(ASIN((C377-C372)/((B377-B372)*5280))))/0.01)*(IF(B372&gt;=$BA$48,$BC$48,IF(B372&gt;=$BA$47,$BC$47,$BC$46))))*AVERAGE(AQ373:AQ377),1+((TAN(ASIN((C377-C372)/((B377-B372)*5280))))/0.01)*(IF(B372&gt;=$BA$48,$BD$48,IF(B372&gt;=$BA$47,$BD$47,$BD$46))))</f>
        <v>0.97164648305973378</v>
      </c>
      <c r="W377" s="583">
        <f ca="1">C377-C372</f>
        <v>-20.790000000001328</v>
      </c>
      <c r="X377" s="593"/>
      <c r="Y377" s="572"/>
      <c r="Z377" s="595">
        <f ca="1">IF(AA377&gt;=0,(1+((TAN(ASIN((C377-C367)/((B377-B367)*5280))))/0.01)*(IF(B367&gt;=$BA$48,$BC$48,IF(B367&gt;=$BA$47,$BC$47,$BC$46))))*AVERAGE(AQ368:AQ377),1+((TAN(ASIN((C377-C367)/((B377-B367)*5280))))/0.01)*(IF(B367&gt;=$BA$48,$BD$48,IF(B367&gt;=$BA$47,$BD$47,$BD$46))))</f>
        <v>0.97164648305973378</v>
      </c>
      <c r="AA377" s="583">
        <f ca="1">C377-C367</f>
        <v>-41.580000000002656</v>
      </c>
      <c r="AB377" s="593"/>
      <c r="AC377" s="572"/>
      <c r="AD377" s="595"/>
      <c r="AE377" s="583"/>
      <c r="AF377" s="593"/>
      <c r="AG377" s="596"/>
      <c r="AH377" s="613"/>
      <c r="AI377" s="613"/>
      <c r="AJ377" s="572"/>
      <c r="AK377" s="597"/>
      <c r="AL377" s="597"/>
      <c r="AM377" s="583"/>
      <c r="AN377" s="89">
        <f t="shared" ca="1" si="98"/>
        <v>16.600000000000399</v>
      </c>
      <c r="AO377" s="90">
        <f t="shared" ca="1" si="99"/>
        <v>332</v>
      </c>
      <c r="AP377" s="90">
        <f ca="1">IF($AO377=1,MATCH(1,$AO378:$AO$533,0),$AP376)</f>
        <v>487</v>
      </c>
      <c r="AQ377" s="594">
        <f t="shared" ca="1" si="100"/>
        <v>1</v>
      </c>
      <c r="AR377" s="594">
        <f t="shared" ca="1" si="106"/>
        <v>-1.5703433367641909E-2</v>
      </c>
      <c r="AS377" s="1">
        <f t="shared" ca="1" si="97"/>
        <v>0</v>
      </c>
      <c r="AT377" s="91">
        <f ca="1">AVERAGE(F377:INDIRECT("F"&amp;(ROW()-AO377+1)))</f>
        <v>-1.568078073014318E-2</v>
      </c>
      <c r="AU377" s="91">
        <f ca="1">IF(AT377&gt;0,MAX(F377:INDIRECT("F"&amp;(ROW()-AO377+1))),MIN(F377:INDIRECT("F"&amp;(ROW()-AO377+1))))</f>
        <v>-1.575195385570503E-2</v>
      </c>
      <c r="AV377" s="92">
        <f t="shared" ca="1" si="101"/>
        <v>-1372.1400000000008</v>
      </c>
      <c r="AW377" s="92">
        <f t="shared" ca="1" si="102"/>
        <v>0</v>
      </c>
      <c r="AX377" s="92">
        <f t="shared" ca="1" si="103"/>
        <v>-1372.1400000000008</v>
      </c>
      <c r="AZ377" s="24"/>
      <c r="BA377" s="24"/>
      <c r="BB377" s="24"/>
      <c r="BC377" s="24"/>
      <c r="BD377" s="24"/>
      <c r="BE377" s="24"/>
      <c r="BF377" s="24"/>
      <c r="BG377" s="24"/>
      <c r="BH377" s="24"/>
      <c r="BI377" s="24"/>
    </row>
    <row r="378" spans="1:61" x14ac:dyDescent="0.2">
      <c r="A378" s="587"/>
      <c r="B378" s="588">
        <f>'Raw Elevation Data'!F375</f>
        <v>18.550000000000402</v>
      </c>
      <c r="C378" s="588">
        <f ca="1">'Raw Elevation Data'!L375</f>
        <v>1173.7019999999991</v>
      </c>
      <c r="D378" s="588">
        <f t="shared" si="107"/>
        <v>5.0000000000004263E-2</v>
      </c>
      <c r="E378" s="589">
        <f t="shared" ca="1" si="104"/>
        <v>0.97310353879138733</v>
      </c>
      <c r="F378" s="577">
        <f t="shared" ca="1" si="105"/>
        <v>-1.575195385570291E-2</v>
      </c>
      <c r="G378" s="590"/>
      <c r="H378" s="591"/>
      <c r="I378" s="592"/>
      <c r="J378" s="593"/>
      <c r="K378" s="572"/>
      <c r="L378" s="593"/>
      <c r="M378" s="583"/>
      <c r="N378" s="592"/>
      <c r="O378" s="644"/>
      <c r="P378" s="593"/>
      <c r="Q378" s="572"/>
      <c r="R378" s="593"/>
      <c r="S378" s="583"/>
      <c r="T378" s="593"/>
      <c r="U378" s="572"/>
      <c r="V378" s="594"/>
      <c r="W378" s="583"/>
      <c r="X378" s="593"/>
      <c r="Y378" s="572"/>
      <c r="Z378" s="595"/>
      <c r="AA378" s="583"/>
      <c r="AB378" s="593"/>
      <c r="AC378" s="572"/>
      <c r="AD378" s="595"/>
      <c r="AE378" s="583"/>
      <c r="AF378" s="593"/>
      <c r="AG378" s="596"/>
      <c r="AH378" s="613"/>
      <c r="AI378" s="613"/>
      <c r="AJ378" s="572"/>
      <c r="AK378" s="597"/>
      <c r="AL378" s="597"/>
      <c r="AM378" s="583"/>
      <c r="AN378" s="89">
        <f t="shared" ca="1" si="98"/>
        <v>16.650000000000404</v>
      </c>
      <c r="AO378" s="90">
        <f t="shared" ca="1" si="99"/>
        <v>333</v>
      </c>
      <c r="AP378" s="90">
        <f ca="1">IF($AO378=1,MATCH(1,$AO379:$AO$533,0),$AP377)</f>
        <v>487</v>
      </c>
      <c r="AQ378" s="594">
        <f t="shared" ca="1" si="100"/>
        <v>1</v>
      </c>
      <c r="AR378" s="594">
        <f t="shared" ca="1" si="106"/>
        <v>-1.5703433367641909E-2</v>
      </c>
      <c r="AS378" s="1">
        <f t="shared" ca="1" si="97"/>
        <v>0</v>
      </c>
      <c r="AT378" s="91">
        <f ca="1">AVERAGE(F378:INDIRECT("F"&amp;(ROW()-AO378+1)))</f>
        <v>-1.5680994463252967E-2</v>
      </c>
      <c r="AU378" s="91">
        <f ca="1">IF(AT378&gt;0,MAX(F378:INDIRECT("F"&amp;(ROW()-AO378+1))),MIN(F378:INDIRECT("F"&amp;(ROW()-AO378+1))))</f>
        <v>-1.575195385570503E-2</v>
      </c>
      <c r="AV378" s="92">
        <f t="shared" ca="1" si="101"/>
        <v>-1376.2980000000009</v>
      </c>
      <c r="AW378" s="92">
        <f t="shared" ca="1" si="102"/>
        <v>0</v>
      </c>
      <c r="AX378" s="92">
        <f t="shared" ca="1" si="103"/>
        <v>-1376.2980000000009</v>
      </c>
      <c r="AZ378" s="24"/>
      <c r="BA378" s="24"/>
      <c r="BB378" s="24"/>
      <c r="BC378" s="24"/>
      <c r="BD378" s="24"/>
      <c r="BE378" s="24"/>
      <c r="BF378" s="24"/>
      <c r="BG378" s="24"/>
      <c r="BH378" s="24"/>
      <c r="BI378" s="24"/>
    </row>
    <row r="379" spans="1:61" x14ac:dyDescent="0.2">
      <c r="A379" s="587"/>
      <c r="B379" s="588">
        <f>'Raw Elevation Data'!F376</f>
        <v>18.600000000000406</v>
      </c>
      <c r="C379" s="588">
        <f ca="1">'Raw Elevation Data'!L376</f>
        <v>1169.543999999999</v>
      </c>
      <c r="D379" s="588">
        <f t="shared" si="107"/>
        <v>5.0000000000004263E-2</v>
      </c>
      <c r="E379" s="589">
        <f t="shared" ca="1" si="104"/>
        <v>0.97311666541959896</v>
      </c>
      <c r="F379" s="577">
        <f t="shared" ca="1" si="105"/>
        <v>-1.5751953855703771E-2</v>
      </c>
      <c r="G379" s="590"/>
      <c r="H379" s="591"/>
      <c r="I379" s="592"/>
      <c r="J379" s="593"/>
      <c r="K379" s="572"/>
      <c r="L379" s="593">
        <f ca="1">IF($M379&gt;=0,(1+((TAN(ASIN(($C379-$C377)/(($B379-$B377)*5280))))/0.01)*(IF($B379&gt;=$BA$48,$BC$48+(($BC$49-$BC$48)/$BB$49)*(($B379-$BA$48)/0.05),IF($B379&gt;=$BA$47,$BC$47+(($BC$48-$BC$47)/$BB$48)*(($B379-$BA$47)/0.05),$BC$46))))*AVERAGE(AQ378:AQ379),   1+((TAN(ASIN(($C379-$C377)/(($B379-$B377)*5280))))/0.01)*(IF($B379&gt;=$BA$48,$BD$48+(($BD$49-$BD$48)/$BB$49)*(($B379-$BA$48)/0.05),IF($B379&gt;=$BA$47,$BD$47+(($BD$48-$BD$47)/$BB$48)*(($B379-$BA$47)/0.05),$BD$46))))</f>
        <v>0.97311666541960051</v>
      </c>
      <c r="M379" s="583">
        <f ca="1">C379-C377</f>
        <v>-8.3160000000002583</v>
      </c>
      <c r="N379" s="592"/>
      <c r="O379" s="644"/>
      <c r="P379" s="593"/>
      <c r="Q379" s="572"/>
      <c r="R379" s="593">
        <f ca="1">IF(S379&gt;=0,(1+((TAN(ASIN((C379-C375)/((B379-B375)*5280))))/0.01)*(IF(B375&gt;=$BA$48,$BC$48,IF(B375&gt;=$BA$47,$BC$47,$BC$46))))*AVERAGE(AQ376:AQ379),1+((TAN(ASIN((C379-C375)/((B379-B375)*5280))))/0.01)*(IF(B375&gt;=$BA$48,$BD$48,IF(B375&gt;=$BA$47,$BD$47,$BD$46))))</f>
        <v>0.97164648305973433</v>
      </c>
      <c r="S379" s="583">
        <f ca="1">C379-C375</f>
        <v>-16.632000000000744</v>
      </c>
      <c r="T379" s="593"/>
      <c r="U379" s="572"/>
      <c r="V379" s="594"/>
      <c r="W379" s="583"/>
      <c r="X379" s="593"/>
      <c r="Y379" s="572"/>
      <c r="Z379" s="595"/>
      <c r="AA379" s="583"/>
      <c r="AB379" s="593"/>
      <c r="AC379" s="572"/>
      <c r="AD379" s="595"/>
      <c r="AE379" s="583"/>
      <c r="AF379" s="593"/>
      <c r="AG379" s="596"/>
      <c r="AH379" s="613"/>
      <c r="AI379" s="613"/>
      <c r="AJ379" s="572"/>
      <c r="AK379" s="597"/>
      <c r="AL379" s="597"/>
      <c r="AM379" s="583"/>
      <c r="AN379" s="89">
        <f t="shared" ca="1" si="98"/>
        <v>16.700000000000408</v>
      </c>
      <c r="AO379" s="90">
        <f t="shared" ca="1" si="99"/>
        <v>334</v>
      </c>
      <c r="AP379" s="90">
        <f ca="1">IF($AO379=1,MATCH(1,$AO380:$AO$533,0),$AP378)</f>
        <v>487</v>
      </c>
      <c r="AQ379" s="594">
        <f t="shared" ca="1" si="100"/>
        <v>1</v>
      </c>
      <c r="AR379" s="594">
        <f t="shared" ca="1" si="106"/>
        <v>-1.5703433367641909E-2</v>
      </c>
      <c r="AS379" s="1">
        <f t="shared" ca="1" si="97"/>
        <v>0</v>
      </c>
      <c r="AT379" s="91">
        <f ca="1">AVERAGE(F379:INDIRECT("F"&amp;(ROW()-AO379+1)))</f>
        <v>-1.5681206916523777E-2</v>
      </c>
      <c r="AU379" s="91">
        <f ca="1">IF(AT379&gt;0,MAX(F379:INDIRECT("F"&amp;(ROW()-AO379+1))),MIN(F379:INDIRECT("F"&amp;(ROW()-AO379+1))))</f>
        <v>-1.575195385570503E-2</v>
      </c>
      <c r="AV379" s="92">
        <f t="shared" ca="1" si="101"/>
        <v>-1380.456000000001</v>
      </c>
      <c r="AW379" s="92">
        <f t="shared" ca="1" si="102"/>
        <v>0</v>
      </c>
      <c r="AX379" s="92">
        <f t="shared" ca="1" si="103"/>
        <v>-1380.456000000001</v>
      </c>
      <c r="AZ379" s="24"/>
      <c r="BA379" s="24"/>
      <c r="BB379" s="24"/>
      <c r="BC379" s="24"/>
      <c r="BD379" s="24"/>
      <c r="BE379" s="24"/>
      <c r="BF379" s="24"/>
      <c r="BG379" s="24"/>
      <c r="BH379" s="24"/>
      <c r="BI379" s="24"/>
    </row>
    <row r="380" spans="1:61" ht="13.5" thickBot="1" x14ac:dyDescent="0.25">
      <c r="A380" s="573" t="s">
        <v>10</v>
      </c>
      <c r="B380" s="598">
        <f>'Raw Elevation Data'!F377</f>
        <v>18.650000000000411</v>
      </c>
      <c r="C380" s="598">
        <f ca="1">'Raw Elevation Data'!L377</f>
        <v>1165.3859999999984</v>
      </c>
      <c r="D380" s="598">
        <f t="shared" si="107"/>
        <v>5.0000000000004263E-2</v>
      </c>
      <c r="E380" s="599">
        <f t="shared" ca="1" si="104"/>
        <v>0.97312979204781214</v>
      </c>
      <c r="F380" s="577">
        <f t="shared" ca="1" si="105"/>
        <v>-1.5751953855703771E-2</v>
      </c>
      <c r="G380" s="600">
        <f ca="1">IF(AVERAGE(E368:E380)&gt;$BA$68,AVERAGE(E368:E380),$BA$68)</f>
        <v>0.97633333333333328</v>
      </c>
      <c r="H380" s="601">
        <f ca="1">IF(SUMIF(L368:L380,"&gt;0")/COUNT(L368:L380)&gt;$BA$68,SUMIF(L368:L380,"&gt;0")/COUNT(L368:L380),$BA$68)</f>
        <v>0.97633333333333328</v>
      </c>
      <c r="I380" s="592"/>
      <c r="J380" s="593"/>
      <c r="K380" s="572"/>
      <c r="L380" s="593"/>
      <c r="M380" s="583"/>
      <c r="N380" s="592"/>
      <c r="O380" s="644"/>
      <c r="P380" s="593"/>
      <c r="Q380" s="572"/>
      <c r="R380" s="593"/>
      <c r="S380" s="583"/>
      <c r="T380" s="593"/>
      <c r="U380" s="572"/>
      <c r="V380" s="594"/>
      <c r="W380" s="583"/>
      <c r="X380" s="593"/>
      <c r="Y380" s="572"/>
      <c r="Z380" s="595"/>
      <c r="AA380" s="583"/>
      <c r="AB380" s="593"/>
      <c r="AC380" s="572"/>
      <c r="AD380" s="595"/>
      <c r="AE380" s="583"/>
      <c r="AF380" s="593"/>
      <c r="AG380" s="596"/>
      <c r="AH380" s="602">
        <f ca="1">(MAX(AW368:AW380)-MIN(AW368:AW380))*0.3048</f>
        <v>0</v>
      </c>
      <c r="AI380" s="602">
        <f ca="1">-(MAX(AX368:AX380)-MIN(AX368:AX380))*0.3048</f>
        <v>-15.208300800001027</v>
      </c>
      <c r="AJ380" s="572"/>
      <c r="AK380" s="597"/>
      <c r="AL380" s="597"/>
      <c r="AM380" s="583"/>
      <c r="AN380" s="89">
        <f t="shared" ca="1" si="98"/>
        <v>16.750000000000412</v>
      </c>
      <c r="AO380" s="90">
        <f t="shared" ca="1" si="99"/>
        <v>335</v>
      </c>
      <c r="AP380" s="90">
        <f ca="1">IF($AO380=1,MATCH(1,$AO381:$AO$533,0),$AP379)</f>
        <v>487</v>
      </c>
      <c r="AQ380" s="594">
        <f t="shared" ca="1" si="100"/>
        <v>1</v>
      </c>
      <c r="AR380" s="594">
        <f t="shared" ca="1" si="106"/>
        <v>-1.5703433367641909E-2</v>
      </c>
      <c r="AS380" s="1">
        <f t="shared" ca="1" si="97"/>
        <v>0</v>
      </c>
      <c r="AT380" s="91">
        <f ca="1">AVERAGE(F380:INDIRECT("F"&amp;(ROW()-AO380+1)))</f>
        <v>-1.5681418101416853E-2</v>
      </c>
      <c r="AU380" s="91">
        <f ca="1">IF(AT380&gt;0,MAX(F380:INDIRECT("F"&amp;(ROW()-AO380+1))),MIN(F380:INDIRECT("F"&amp;(ROW()-AO380+1))))</f>
        <v>-1.575195385570503E-2</v>
      </c>
      <c r="AV380" s="92">
        <f t="shared" ca="1" si="101"/>
        <v>-1384.6140000000016</v>
      </c>
      <c r="AW380" s="92">
        <f t="shared" ca="1" si="102"/>
        <v>0</v>
      </c>
      <c r="AX380" s="92">
        <f t="shared" ca="1" si="103"/>
        <v>-1384.6140000000016</v>
      </c>
      <c r="AZ380" s="24"/>
      <c r="BA380" s="24"/>
      <c r="BB380" s="24"/>
      <c r="BC380" s="24"/>
      <c r="BD380" s="24"/>
      <c r="BE380" s="24"/>
      <c r="BF380" s="24"/>
      <c r="BG380" s="24"/>
      <c r="BH380" s="24"/>
      <c r="BI380" s="24"/>
    </row>
    <row r="381" spans="1:61" ht="13.5" thickTop="1" x14ac:dyDescent="0.2">
      <c r="A381" s="587"/>
      <c r="B381" s="588">
        <f>'Raw Elevation Data'!F378</f>
        <v>18.700000000000415</v>
      </c>
      <c r="C381" s="588">
        <f ca="1">'Raw Elevation Data'!L378</f>
        <v>1161.2279999999982</v>
      </c>
      <c r="D381" s="588">
        <f t="shared" si="107"/>
        <v>5.0000000000004263E-2</v>
      </c>
      <c r="E381" s="589">
        <f t="shared" ca="1" si="104"/>
        <v>0.97314291867602665</v>
      </c>
      <c r="F381" s="577">
        <f t="shared" ca="1" si="105"/>
        <v>-1.575195385570291E-2</v>
      </c>
      <c r="G381" s="590"/>
      <c r="H381" s="591"/>
      <c r="I381" s="592"/>
      <c r="J381" s="593"/>
      <c r="K381" s="572"/>
      <c r="L381" s="593">
        <f ca="1">IF($M381&gt;=0,(1+((TAN(ASIN(($C381-$C379)/(($B381-$B379)*5280))))/0.01)*(IF($B381&gt;=$BA$48,$BC$48+(($BC$49-$BC$48)/$BB$49)*(($B381-$BA$48)/0.05),IF($B381&gt;=$BA$47,$BC$47+(($BC$48-$BC$47)/$BB$48)*(($B381-$BA$47)/0.05),$BC$46))))*AVERAGE(AQ380:AQ381),   1+((TAN(ASIN(($C381-$C379)/(($B381-$B379)*5280))))/0.01)*(IF($B381&gt;=$BA$48,$BD$48+(($BD$49-$BD$48)/$BB$49)*(($B381-$BA$48)/0.05),IF($B381&gt;=$BA$47,$BD$47+(($BD$48-$BD$47)/$BB$48)*(($B381-$BA$47)/0.05),$BD$46))))</f>
        <v>0.9731429186760252</v>
      </c>
      <c r="M381" s="583">
        <f ca="1">C381-C379</f>
        <v>-8.316000000000713</v>
      </c>
      <c r="N381" s="592"/>
      <c r="O381" s="644"/>
      <c r="P381" s="593"/>
      <c r="Q381" s="572"/>
      <c r="R381" s="593"/>
      <c r="S381" s="583"/>
      <c r="T381" s="593"/>
      <c r="U381" s="572"/>
      <c r="V381" s="594"/>
      <c r="W381" s="583"/>
      <c r="X381" s="593"/>
      <c r="Y381" s="572"/>
      <c r="Z381" s="595"/>
      <c r="AA381" s="583"/>
      <c r="AB381" s="593"/>
      <c r="AC381" s="572"/>
      <c r="AD381" s="595"/>
      <c r="AE381" s="583"/>
      <c r="AF381" s="593"/>
      <c r="AG381" s="596"/>
      <c r="AH381" s="613"/>
      <c r="AI381" s="613"/>
      <c r="AJ381" s="572"/>
      <c r="AK381" s="597"/>
      <c r="AL381" s="597"/>
      <c r="AM381" s="583"/>
      <c r="AN381" s="89">
        <f t="shared" ca="1" si="98"/>
        <v>16.800000000000416</v>
      </c>
      <c r="AO381" s="90">
        <f t="shared" ca="1" si="99"/>
        <v>336</v>
      </c>
      <c r="AP381" s="90">
        <f ca="1">IF($AO381=1,MATCH(1,$AO382:$AO$533,0),$AP380)</f>
        <v>487</v>
      </c>
      <c r="AQ381" s="594">
        <f t="shared" ca="1" si="100"/>
        <v>1</v>
      </c>
      <c r="AR381" s="594">
        <f t="shared" ca="1" si="106"/>
        <v>-1.5703433367641909E-2</v>
      </c>
      <c r="AS381" s="1">
        <f t="shared" ca="1" si="97"/>
        <v>0</v>
      </c>
      <c r="AT381" s="91">
        <f ca="1">AVERAGE(F381:INDIRECT("F"&amp;(ROW()-AO381+1)))</f>
        <v>-1.5681628029256989E-2</v>
      </c>
      <c r="AU381" s="91">
        <f ca="1">IF(AT381&gt;0,MAX(F381:INDIRECT("F"&amp;(ROW()-AO381+1))),MIN(F381:INDIRECT("F"&amp;(ROW()-AO381+1))))</f>
        <v>-1.575195385570503E-2</v>
      </c>
      <c r="AV381" s="92">
        <f t="shared" ca="1" si="101"/>
        <v>-1388.7720000000018</v>
      </c>
      <c r="AW381" s="92">
        <f t="shared" ca="1" si="102"/>
        <v>0</v>
      </c>
      <c r="AX381" s="92">
        <f t="shared" ca="1" si="103"/>
        <v>-1388.7720000000018</v>
      </c>
      <c r="AZ381" s="24"/>
      <c r="BA381" s="24"/>
      <c r="BB381" s="24"/>
      <c r="BC381" s="24"/>
      <c r="BD381" s="24"/>
      <c r="BE381" s="24"/>
      <c r="BF381" s="24"/>
      <c r="BG381" s="24"/>
      <c r="BH381" s="24"/>
      <c r="BI381" s="24"/>
    </row>
    <row r="382" spans="1:61" x14ac:dyDescent="0.2">
      <c r="A382" s="587"/>
      <c r="B382" s="588">
        <f>'Raw Elevation Data'!F379</f>
        <v>18.750000000000419</v>
      </c>
      <c r="C382" s="588">
        <f ca="1">'Raw Elevation Data'!L379</f>
        <v>1157.0699999999981</v>
      </c>
      <c r="D382" s="588">
        <f t="shared" si="107"/>
        <v>5.0000000000004263E-2</v>
      </c>
      <c r="E382" s="589">
        <f t="shared" ca="1" si="104"/>
        <v>0.97315604530423905</v>
      </c>
      <c r="F382" s="577">
        <f t="shared" ca="1" si="105"/>
        <v>-1.5751953855703341E-2</v>
      </c>
      <c r="G382" s="590"/>
      <c r="H382" s="591"/>
      <c r="I382" s="592"/>
      <c r="J382" s="593"/>
      <c r="K382" s="572"/>
      <c r="L382" s="593"/>
      <c r="M382" s="583"/>
      <c r="N382" s="592"/>
      <c r="O382" s="644"/>
      <c r="P382" s="593"/>
      <c r="Q382" s="572"/>
      <c r="R382" s="593"/>
      <c r="S382" s="583"/>
      <c r="T382" s="593"/>
      <c r="U382" s="572"/>
      <c r="V382" s="594">
        <f ca="1">IF(W382&gt;=0,(1+((TAN(ASIN((C382-C377)/((B382-B377)*5280))))/0.01)*(IF(B377&gt;=$BA$48,$BC$48,IF(B377&gt;=$BA$47,$BC$47,$BC$46))))*AVERAGE(AQ378:AQ382),1+((TAN(ASIN((C382-C377)/((B382-B377)*5280))))/0.01)*(IF(B377&gt;=$BA$48,$BD$48,IF(B377&gt;=$BA$47,$BD$47,$BD$46))))</f>
        <v>0.97164648305973411</v>
      </c>
      <c r="W382" s="583">
        <f ca="1">C382-C377</f>
        <v>-20.7900000000011</v>
      </c>
      <c r="X382" s="593"/>
      <c r="Y382" s="572"/>
      <c r="Z382" s="595"/>
      <c r="AA382" s="583"/>
      <c r="AB382" s="593"/>
      <c r="AC382" s="572"/>
      <c r="AD382" s="595"/>
      <c r="AE382" s="583"/>
      <c r="AF382" s="593"/>
      <c r="AG382" s="596"/>
      <c r="AH382" s="613"/>
      <c r="AI382" s="613"/>
      <c r="AJ382" s="572"/>
      <c r="AK382" s="597"/>
      <c r="AL382" s="597"/>
      <c r="AM382" s="583"/>
      <c r="AN382" s="89">
        <f t="shared" ca="1" si="98"/>
        <v>16.850000000000421</v>
      </c>
      <c r="AO382" s="90">
        <f t="shared" ca="1" si="99"/>
        <v>337</v>
      </c>
      <c r="AP382" s="90">
        <f ca="1">IF($AO382=1,MATCH(1,$AO383:$AO$533,0),$AP381)</f>
        <v>487</v>
      </c>
      <c r="AQ382" s="594">
        <f t="shared" ca="1" si="100"/>
        <v>1</v>
      </c>
      <c r="AR382" s="594">
        <f t="shared" ca="1" si="106"/>
        <v>-1.5703433367641909E-2</v>
      </c>
      <c r="AS382" s="1">
        <f t="shared" ca="1" si="97"/>
        <v>0</v>
      </c>
      <c r="AT382" s="91">
        <f ca="1">AVERAGE(F382:INDIRECT("F"&amp;(ROW()-AO382+1)))</f>
        <v>-1.5681836711234576E-2</v>
      </c>
      <c r="AU382" s="91">
        <f ca="1">IF(AT382&gt;0,MAX(F382:INDIRECT("F"&amp;(ROW()-AO382+1))),MIN(F382:INDIRECT("F"&amp;(ROW()-AO382+1))))</f>
        <v>-1.575195385570503E-2</v>
      </c>
      <c r="AV382" s="92">
        <f t="shared" ca="1" si="101"/>
        <v>-1392.9300000000019</v>
      </c>
      <c r="AW382" s="92">
        <f t="shared" ca="1" si="102"/>
        <v>0</v>
      </c>
      <c r="AX382" s="92">
        <f t="shared" ca="1" si="103"/>
        <v>-1392.9300000000019</v>
      </c>
      <c r="AZ382" s="24"/>
      <c r="BA382" s="24"/>
      <c r="BB382" s="24"/>
      <c r="BC382" s="24"/>
      <c r="BD382" s="24"/>
      <c r="BE382" s="24"/>
      <c r="BF382" s="24"/>
      <c r="BG382" s="24"/>
      <c r="BH382" s="24"/>
      <c r="BI382" s="24"/>
    </row>
    <row r="383" spans="1:61" x14ac:dyDescent="0.2">
      <c r="A383" s="587"/>
      <c r="B383" s="588">
        <f>'Raw Elevation Data'!F380</f>
        <v>18.800000000000423</v>
      </c>
      <c r="C383" s="588">
        <f ca="1">'Raw Elevation Data'!L380</f>
        <v>1152.9119999999978</v>
      </c>
      <c r="D383" s="588">
        <f t="shared" si="107"/>
        <v>5.0000000000004263E-2</v>
      </c>
      <c r="E383" s="589">
        <f t="shared" ca="1" si="104"/>
        <v>0.97316917193245212</v>
      </c>
      <c r="F383" s="577">
        <f t="shared" ca="1" si="105"/>
        <v>-1.5751953855703341E-2</v>
      </c>
      <c r="G383" s="590"/>
      <c r="H383" s="591"/>
      <c r="I383" s="592"/>
      <c r="J383" s="593"/>
      <c r="K383" s="572"/>
      <c r="L383" s="593">
        <f ca="1">IF($M383&gt;=0,(1+((TAN(ASIN(($C383-$C381)/(($B383-$B381)*5280))))/0.01)*(IF($B383&gt;=$BA$48,$BC$48+(($BC$49-$BC$48)/$BB$49)*(($B383-$BA$48)/0.05),IF($B383&gt;=$BA$47,$BC$47+(($BC$48-$BC$47)/$BB$48)*(($B383-$BA$47)/0.05),$BC$46))))*AVERAGE(AQ382:AQ383),   1+((TAN(ASIN(($C383-$C381)/(($B383-$B381)*5280))))/0.01)*(IF($B383&gt;=$BA$48,$BD$48+(($BD$49-$BD$48)/$BB$49)*(($B383-$BA$48)/0.05),IF($B383&gt;=$BA$47,$BD$47+(($BD$48-$BD$47)/$BB$48)*(($B383-$BA$47)/0.05),$BD$46))))</f>
        <v>0.97316917193245212</v>
      </c>
      <c r="M383" s="583">
        <f ca="1">C383-C381</f>
        <v>-8.3160000000004857</v>
      </c>
      <c r="N383" s="592"/>
      <c r="O383" s="644"/>
      <c r="P383" s="593"/>
      <c r="Q383" s="572"/>
      <c r="R383" s="593">
        <f ca="1">IF(S383&gt;=0,(1+((TAN(ASIN((C383-C379)/((B383-B379)*5280))))/0.01)*(IF(B379&gt;=$BA$48,$BC$48,IF(B379&gt;=$BA$47,$BC$47,$BC$46))))*AVERAGE(AQ380:AQ383),1+((TAN(ASIN((C383-C379)/((B383-B379)*5280))))/0.01)*(IF(B379&gt;=$BA$48,$BD$48,IF(B379&gt;=$BA$47,$BD$47,$BD$46))))</f>
        <v>0.97164648305973356</v>
      </c>
      <c r="S383" s="583">
        <f ca="1">C383-C379</f>
        <v>-16.632000000001199</v>
      </c>
      <c r="T383" s="593"/>
      <c r="U383" s="572"/>
      <c r="V383" s="594"/>
      <c r="W383" s="583"/>
      <c r="X383" s="593"/>
      <c r="Y383" s="572"/>
      <c r="Z383" s="595"/>
      <c r="AA383" s="583"/>
      <c r="AB383" s="593"/>
      <c r="AC383" s="572"/>
      <c r="AD383" s="595"/>
      <c r="AE383" s="583"/>
      <c r="AF383" s="593"/>
      <c r="AG383" s="596"/>
      <c r="AH383" s="613"/>
      <c r="AI383" s="613"/>
      <c r="AJ383" s="572"/>
      <c r="AK383" s="597"/>
      <c r="AL383" s="597"/>
      <c r="AM383" s="583"/>
      <c r="AN383" s="89">
        <f t="shared" ca="1" si="98"/>
        <v>16.900000000000425</v>
      </c>
      <c r="AO383" s="90">
        <f t="shared" ca="1" si="99"/>
        <v>338</v>
      </c>
      <c r="AP383" s="90">
        <f ca="1">IF($AO383=1,MATCH(1,$AO384:$AO$533,0),$AP382)</f>
        <v>487</v>
      </c>
      <c r="AQ383" s="594">
        <f t="shared" ca="1" si="100"/>
        <v>1</v>
      </c>
      <c r="AR383" s="594">
        <f t="shared" ca="1" si="106"/>
        <v>-1.5703433367641909E-2</v>
      </c>
      <c r="AS383" s="1">
        <f t="shared" ca="1" si="97"/>
        <v>0</v>
      </c>
      <c r="AT383" s="91">
        <f ca="1">AVERAGE(F383:INDIRECT("F"&amp;(ROW()-AO383+1)))</f>
        <v>-1.5682044158407561E-2</v>
      </c>
      <c r="AU383" s="91">
        <f ca="1">IF(AT383&gt;0,MAX(F383:INDIRECT("F"&amp;(ROW()-AO383+1))),MIN(F383:INDIRECT("F"&amp;(ROW()-AO383+1))))</f>
        <v>-1.575195385570503E-2</v>
      </c>
      <c r="AV383" s="92">
        <f t="shared" ca="1" si="101"/>
        <v>-1397.0880000000022</v>
      </c>
      <c r="AW383" s="92">
        <f t="shared" ca="1" si="102"/>
        <v>0</v>
      </c>
      <c r="AX383" s="92">
        <f t="shared" ca="1" si="103"/>
        <v>-1397.0880000000022</v>
      </c>
      <c r="AZ383" s="24"/>
      <c r="BA383" s="24"/>
      <c r="BB383" s="24"/>
      <c r="BC383" s="24"/>
      <c r="BD383" s="24"/>
      <c r="BE383" s="24"/>
      <c r="BF383" s="24"/>
      <c r="BG383" s="24"/>
      <c r="BH383" s="24"/>
      <c r="BI383" s="24"/>
    </row>
    <row r="384" spans="1:61" x14ac:dyDescent="0.2">
      <c r="A384" s="587"/>
      <c r="B384" s="588">
        <f>'Raw Elevation Data'!F381</f>
        <v>18.850000000000428</v>
      </c>
      <c r="C384" s="588">
        <f ca="1">'Raw Elevation Data'!L381</f>
        <v>1148.7539999999976</v>
      </c>
      <c r="D384" s="588">
        <f t="shared" si="107"/>
        <v>5.0000000000004263E-2</v>
      </c>
      <c r="E384" s="589">
        <f t="shared" ca="1" si="104"/>
        <v>0.9731822985606644</v>
      </c>
      <c r="F384" s="577">
        <f t="shared" ca="1" si="105"/>
        <v>-1.5751953855703771E-2</v>
      </c>
      <c r="G384" s="590"/>
      <c r="H384" s="591"/>
      <c r="I384" s="592"/>
      <c r="J384" s="593"/>
      <c r="K384" s="572"/>
      <c r="L384" s="593"/>
      <c r="M384" s="583"/>
      <c r="N384" s="592"/>
      <c r="O384" s="644"/>
      <c r="P384" s="593"/>
      <c r="Q384" s="572"/>
      <c r="R384" s="593"/>
      <c r="S384" s="583"/>
      <c r="T384" s="593"/>
      <c r="U384" s="572"/>
      <c r="V384" s="594"/>
      <c r="W384" s="583"/>
      <c r="X384" s="593"/>
      <c r="Y384" s="572"/>
      <c r="Z384" s="595"/>
      <c r="AA384" s="583"/>
      <c r="AB384" s="593"/>
      <c r="AC384" s="572"/>
      <c r="AD384" s="595"/>
      <c r="AE384" s="583"/>
      <c r="AF384" s="593"/>
      <c r="AG384" s="596"/>
      <c r="AH384" s="613"/>
      <c r="AI384" s="613"/>
      <c r="AJ384" s="572"/>
      <c r="AK384" s="597"/>
      <c r="AL384" s="597"/>
      <c r="AM384" s="583"/>
      <c r="AN384" s="89">
        <f t="shared" ca="1" si="98"/>
        <v>16.950000000000429</v>
      </c>
      <c r="AO384" s="90">
        <f t="shared" ca="1" si="99"/>
        <v>339</v>
      </c>
      <c r="AP384" s="90">
        <f ca="1">IF($AO384=1,MATCH(1,$AO385:$AO$533,0),$AP383)</f>
        <v>487</v>
      </c>
      <c r="AQ384" s="594">
        <f t="shared" ca="1" si="100"/>
        <v>1</v>
      </c>
      <c r="AR384" s="594">
        <f t="shared" ca="1" si="106"/>
        <v>-1.5703433367641909E-2</v>
      </c>
      <c r="AS384" s="1">
        <f t="shared" ca="1" si="97"/>
        <v>0</v>
      </c>
      <c r="AT384" s="91">
        <f ca="1">AVERAGE(F384:INDIRECT("F"&amp;(ROW()-AO384+1)))</f>
        <v>-1.5682250381703421E-2</v>
      </c>
      <c r="AU384" s="91">
        <f ca="1">IF(AT384&gt;0,MAX(F384:INDIRECT("F"&amp;(ROW()-AO384+1))),MIN(F384:INDIRECT("F"&amp;(ROW()-AO384+1))))</f>
        <v>-1.575195385570503E-2</v>
      </c>
      <c r="AV384" s="92">
        <f t="shared" ca="1" si="101"/>
        <v>-1401.2460000000024</v>
      </c>
      <c r="AW384" s="92">
        <f t="shared" ca="1" si="102"/>
        <v>0</v>
      </c>
      <c r="AX384" s="92">
        <f t="shared" ca="1" si="103"/>
        <v>-1401.2460000000024</v>
      </c>
      <c r="AZ384" s="24"/>
      <c r="BA384" s="24"/>
      <c r="BB384" s="24"/>
      <c r="BC384" s="24"/>
      <c r="BD384" s="24"/>
      <c r="BE384" s="24"/>
      <c r="BF384" s="24"/>
      <c r="BG384" s="24"/>
      <c r="BH384" s="24"/>
      <c r="BI384" s="24"/>
    </row>
    <row r="385" spans="1:61" x14ac:dyDescent="0.2">
      <c r="A385" s="587"/>
      <c r="B385" s="616">
        <f>'Raw Elevation Data'!F382</f>
        <v>18.900000000000432</v>
      </c>
      <c r="C385" s="616">
        <f ca="1">'Raw Elevation Data'!L382</f>
        <v>1144.595999999997</v>
      </c>
      <c r="D385" s="588">
        <f t="shared" si="107"/>
        <v>5.0000000000004263E-2</v>
      </c>
      <c r="E385" s="589">
        <f t="shared" ca="1" si="104"/>
        <v>0.97319542518887747</v>
      </c>
      <c r="F385" s="577">
        <f t="shared" ca="1" si="105"/>
        <v>-1.5751953855703771E-2</v>
      </c>
      <c r="G385" s="590"/>
      <c r="H385" s="591"/>
      <c r="I385" s="592"/>
      <c r="J385" s="593"/>
      <c r="K385" s="572"/>
      <c r="L385" s="593">
        <f ca="1">IF($M385&gt;=0,(1+((TAN(ASIN(($C385-$C383)/(($B385-$B383)*5280))))/0.01)*(IF($B385&gt;=$BA$48,$BC$48+(($BC$49-$BC$48)/$BB$49)*(($B385-$BA$48)/0.05),IF($B385&gt;=$BA$47,$BC$47+(($BC$48-$BC$47)/$BB$48)*(($B385-$BA$47)/0.05),$BC$46))))*AVERAGE(AQ384:AQ385),   1+((TAN(ASIN(($C385-$C383)/(($B385-$B383)*5280))))/0.01)*(IF($B385&gt;=$BA$48,$BD$48+(($BD$49-$BD$48)/$BB$49)*(($B385-$BA$48)/0.05),IF($B385&gt;=$BA$47,$BD$47+(($BD$48-$BD$47)/$BB$48)*(($B385-$BA$47)/0.05),$BD$46))))</f>
        <v>0.97319542518887747</v>
      </c>
      <c r="M385" s="583">
        <f ca="1">C385-C383</f>
        <v>-8.316000000000713</v>
      </c>
      <c r="N385" s="592"/>
      <c r="O385" s="644"/>
      <c r="P385" s="593"/>
      <c r="Q385" s="572"/>
      <c r="R385" s="593"/>
      <c r="S385" s="583"/>
      <c r="T385" s="593"/>
      <c r="U385" s="572"/>
      <c r="V385" s="594"/>
      <c r="W385" s="583"/>
      <c r="X385" s="593"/>
      <c r="Y385" s="572"/>
      <c r="Z385" s="595"/>
      <c r="AA385" s="583"/>
      <c r="AB385" s="593"/>
      <c r="AC385" s="572"/>
      <c r="AD385" s="595"/>
      <c r="AE385" s="583"/>
      <c r="AF385" s="593"/>
      <c r="AG385" s="596"/>
      <c r="AH385" s="613"/>
      <c r="AI385" s="613"/>
      <c r="AJ385" s="572"/>
      <c r="AK385" s="597"/>
      <c r="AL385" s="597"/>
      <c r="AM385" s="583"/>
      <c r="AN385" s="89">
        <f t="shared" ca="1" si="98"/>
        <v>17.000000000000433</v>
      </c>
      <c r="AO385" s="90">
        <f t="shared" ca="1" si="99"/>
        <v>340</v>
      </c>
      <c r="AP385" s="90">
        <f ca="1">IF($AO385=1,MATCH(1,$AO386:$AO$533,0),$AP384)</f>
        <v>487</v>
      </c>
      <c r="AQ385" s="594">
        <f t="shared" ca="1" si="100"/>
        <v>1</v>
      </c>
      <c r="AR385" s="594">
        <f t="shared" ca="1" si="106"/>
        <v>-1.5703433367641909E-2</v>
      </c>
      <c r="AS385" s="1">
        <f t="shared" ca="1" si="97"/>
        <v>0</v>
      </c>
      <c r="AT385" s="91">
        <f ca="1">AVERAGE(F385:INDIRECT("F"&amp;(ROW()-AO385+1)))</f>
        <v>-1.5682455391921066E-2</v>
      </c>
      <c r="AU385" s="91">
        <f ca="1">IF(AT385&gt;0,MAX(F385:INDIRECT("F"&amp;(ROW()-AO385+1))),MIN(F385:INDIRECT("F"&amp;(ROW()-AO385+1))))</f>
        <v>-1.575195385570503E-2</v>
      </c>
      <c r="AV385" s="92">
        <f t="shared" ca="1" si="101"/>
        <v>-1405.404000000003</v>
      </c>
      <c r="AW385" s="92">
        <f t="shared" ca="1" si="102"/>
        <v>0</v>
      </c>
      <c r="AX385" s="92">
        <f t="shared" ca="1" si="103"/>
        <v>-1405.404000000003</v>
      </c>
      <c r="AZ385" s="24"/>
      <c r="BA385" s="24"/>
      <c r="BB385" s="24"/>
      <c r="BC385" s="24"/>
      <c r="BD385" s="24"/>
      <c r="BE385" s="24"/>
      <c r="BF385" s="24"/>
      <c r="BG385" s="24"/>
      <c r="BH385" s="24"/>
      <c r="BI385" s="24"/>
    </row>
    <row r="386" spans="1:61" x14ac:dyDescent="0.2">
      <c r="A386" s="587"/>
      <c r="B386" s="616">
        <f>'Raw Elevation Data'!F383</f>
        <v>18.950000000000436</v>
      </c>
      <c r="C386" s="616">
        <f ca="1">'Raw Elevation Data'!L383</f>
        <v>1140.4379999999969</v>
      </c>
      <c r="D386" s="588">
        <f t="shared" si="107"/>
        <v>5.0000000000004263E-2</v>
      </c>
      <c r="E386" s="589">
        <f t="shared" ca="1" si="104"/>
        <v>0.97320855181709209</v>
      </c>
      <c r="F386" s="577">
        <f t="shared" ca="1" si="105"/>
        <v>-1.575195385570291E-2</v>
      </c>
      <c r="G386" s="590"/>
      <c r="H386" s="591"/>
      <c r="I386" s="592"/>
      <c r="J386" s="593"/>
      <c r="K386" s="572"/>
      <c r="L386" s="593"/>
      <c r="M386" s="583"/>
      <c r="N386" s="592"/>
      <c r="O386" s="644"/>
      <c r="P386" s="593"/>
      <c r="Q386" s="572"/>
      <c r="R386" s="593"/>
      <c r="S386" s="583"/>
      <c r="T386" s="593"/>
      <c r="U386" s="572"/>
      <c r="V386" s="594"/>
      <c r="W386" s="583"/>
      <c r="X386" s="593"/>
      <c r="Y386" s="572"/>
      <c r="Z386" s="595"/>
      <c r="AA386" s="583"/>
      <c r="AB386" s="593"/>
      <c r="AC386" s="572"/>
      <c r="AD386" s="595"/>
      <c r="AE386" s="583"/>
      <c r="AF386" s="593"/>
      <c r="AG386" s="596"/>
      <c r="AH386" s="613"/>
      <c r="AI386" s="613"/>
      <c r="AJ386" s="572"/>
      <c r="AK386" s="597"/>
      <c r="AL386" s="597"/>
      <c r="AM386" s="583"/>
      <c r="AN386" s="89">
        <f t="shared" ca="1" si="98"/>
        <v>17.050000000000438</v>
      </c>
      <c r="AO386" s="90">
        <f t="shared" ca="1" si="99"/>
        <v>341</v>
      </c>
      <c r="AP386" s="90">
        <f ca="1">IF($AO386=1,MATCH(1,$AO387:$AO$533,0),$AP385)</f>
        <v>487</v>
      </c>
      <c r="AQ386" s="594">
        <f t="shared" ca="1" si="100"/>
        <v>1</v>
      </c>
      <c r="AR386" s="594">
        <f t="shared" ca="1" si="106"/>
        <v>-1.5703433367641909E-2</v>
      </c>
      <c r="AS386" s="1">
        <f t="shared" ca="1" si="97"/>
        <v>0</v>
      </c>
      <c r="AT386" s="91">
        <f ca="1">AVERAGE(F386:INDIRECT("F"&amp;(ROW()-AO386+1)))</f>
        <v>-1.5682659199732742E-2</v>
      </c>
      <c r="AU386" s="91">
        <f ca="1">IF(AT386&gt;0,MAX(F386:INDIRECT("F"&amp;(ROW()-AO386+1))),MIN(F386:INDIRECT("F"&amp;(ROW()-AO386+1))))</f>
        <v>-1.575195385570503E-2</v>
      </c>
      <c r="AV386" s="92">
        <f t="shared" ca="1" si="101"/>
        <v>-1409.5620000000031</v>
      </c>
      <c r="AW386" s="92">
        <f t="shared" ca="1" si="102"/>
        <v>0</v>
      </c>
      <c r="AX386" s="92">
        <f t="shared" ca="1" si="103"/>
        <v>-1409.5620000000031</v>
      </c>
      <c r="AZ386" s="24"/>
      <c r="BA386" s="24"/>
      <c r="BB386" s="24"/>
      <c r="BC386" s="24"/>
      <c r="BD386" s="24"/>
      <c r="BE386" s="24"/>
      <c r="BF386" s="24"/>
      <c r="BG386" s="24"/>
      <c r="BH386" s="24"/>
      <c r="BI386" s="24"/>
    </row>
    <row r="387" spans="1:61" x14ac:dyDescent="0.2">
      <c r="A387" s="587"/>
      <c r="B387" s="574">
        <f>'Raw Elevation Data'!F384</f>
        <v>19.000000000000441</v>
      </c>
      <c r="C387" s="575">
        <f ca="1">'Raw Elevation Data'!L384</f>
        <v>1136.2799999999968</v>
      </c>
      <c r="D387" s="576">
        <f t="shared" si="107"/>
        <v>5.0000000000004263E-2</v>
      </c>
      <c r="E387" s="572">
        <f t="shared" ca="1" si="104"/>
        <v>0.97322167844530516</v>
      </c>
      <c r="F387" s="577">
        <f t="shared" ca="1" si="105"/>
        <v>-1.575195385570291E-2</v>
      </c>
      <c r="G387" s="590"/>
      <c r="H387" s="591"/>
      <c r="I387" s="603"/>
      <c r="J387" s="604">
        <f ca="1">IF(AVERAGE(E368:E387)&gt;$BA$68,AVERAGE(E368:E387),$BA$68)</f>
        <v>0.97633333333333328</v>
      </c>
      <c r="K387" s="572"/>
      <c r="L387" s="582">
        <f ca="1">IF($M387&gt;=0,(1+((TAN(ASIN(($C387-$C385)/(($B387-$B385)*5280))))/0.01)*(IF($B387&gt;=$BA$48,$BC$48+(($BC$49-$BC$48)/$BB$49)*(($B387-$BA$48)/0.05),IF($B387&gt;=$BA$47,$BC$47+(($BC$48-$BC$47)/$BB$48)*(($B387-$BA$47)/0.05),$BC$46))))*AVERAGE(AQ386:AQ387),   1+((TAN(ASIN(($C387-$C385)/(($B387-$B385)*5280))))/0.01)*(IF($B387&gt;=$BA$48,$BD$48+(($BD$49-$BD$48)/$BB$49)*(($B387-$BA$48)/0.05),IF($B387&gt;=$BA$47,$BD$47+(($BD$48-$BD$47)/$BB$48)*(($B387-$BA$47)/0.05),$BD$46))))</f>
        <v>0.97322167844530516</v>
      </c>
      <c r="M387" s="583">
        <f ca="1">C387-C385</f>
        <v>-8.3160000000002583</v>
      </c>
      <c r="N387" s="592"/>
      <c r="O387" s="604">
        <f ca="1">AVERAGE(L369,L371,L373,L375,L377,L379,L381,L383,L385,L387)</f>
        <v>0.97310353879138667</v>
      </c>
      <c r="P387" s="601">
        <f ca="1">IF(AVERAGE(L369,L371,L373,L375,L377,L379,L381,L383,L385,L387)&gt;$BA$68,AVERAGE(L369,L371,L373,L375,L377,L379,L381,L383,L385,L387),$BA$68)</f>
        <v>0.97633333333333328</v>
      </c>
      <c r="Q387" s="572"/>
      <c r="R387" s="582">
        <f ca="1">IF(S387&gt;=0,(1+((TAN(ASIN((C387-C383)/((B387-B383)*5280))))/0.01)*(IF(B383&gt;=$BA$48,$BC$48,IF(B383&gt;=$BA$47,$BC$47,$BC$46))))*AVERAGE(AQ384:AQ387),1+((TAN(ASIN((C387-C383)/((B387-B383)*5280))))/0.01)*(IF(B383&gt;=$BA$48,$BD$48,IF(B383&gt;=$BA$47,$BD$47,$BD$46))))</f>
        <v>0.971646483059734</v>
      </c>
      <c r="S387" s="583">
        <f ca="1">C387-C383</f>
        <v>-16.632000000000971</v>
      </c>
      <c r="T387" s="601">
        <f ca="1">IF(AVERAGE(R371,R375,R379,R383,R387)&gt;$BA$68,AVERAGE(R371,R375,R379,R383,R387),$BA$68)</f>
        <v>0.97633333333333328</v>
      </c>
      <c r="U387" s="572"/>
      <c r="V387" s="585">
        <f ca="1">IF(W387&gt;=0,(1+((TAN(ASIN((C387-C382)/((B387-B382)*5280))))/0.01)*(IF(B382&gt;=$BA$48,$BC$48,IF(B382&gt;=$BA$47,$BC$47,$BC$46))))*AVERAGE(AQ383:AQ387),1+((TAN(ASIN((C387-C382)/((B387-B382)*5280))))/0.01)*(IF(B382&gt;=$BA$48,$BD$48,IF(B382&gt;=$BA$47,$BD$47,$BD$46))))</f>
        <v>0.97164648305973378</v>
      </c>
      <c r="W387" s="583">
        <f ca="1">C387-C382</f>
        <v>-20.790000000001328</v>
      </c>
      <c r="X387" s="601">
        <f ca="1">IF(AVERAGE(V372,V377,V382,V387)&gt;$BA$68,AVERAGE(V372,V377,V382,V387),$BA$68)</f>
        <v>0.97633333333333328</v>
      </c>
      <c r="Y387" s="572"/>
      <c r="Z387" s="572">
        <f ca="1">IF(AA387&gt;=0,(1+((TAN(ASIN((C387-C377)/((B387-B377)*5280))))/0.01)*(IF(B377&gt;=$BA$48,$BC$48,IF(B377&gt;=$BA$47,$BC$47,$BC$46))))*AVERAGE(AQ378:AQ387),1+((TAN(ASIN((C387-C377)/((B387-B377)*5280))))/0.01)*(IF(B377&gt;=$BA$48,$BD$48,IF(B377&gt;=$BA$47,$BD$47,$BD$46))))</f>
        <v>0.971646483059734</v>
      </c>
      <c r="AA387" s="583">
        <f ca="1">C387-C377</f>
        <v>-41.580000000002428</v>
      </c>
      <c r="AB387" s="601">
        <f ca="1">IF(AVERAGE(Z387,Z377)&gt;$BA$68,AVERAGE(Z387,Z377),$BA$68)</f>
        <v>0.97633333333333328</v>
      </c>
      <c r="AC387" s="572"/>
      <c r="AD387" s="572">
        <f ca="1">IF(AE387&gt;=0,(1+((TAN(ASIN((C387-C367)/((B387-B367)*5280))))/0.01)*(IF(B367&gt;=$BA$48,$BC$48,IF(B367&gt;=$BA$47,$BC$47,$BC$46))))*AVERAGE(AQ368:AQ387),1+((TAN(ASIN((C387-C367)/((B387-B367)*5280))))/0.01)*(IF(B367&gt;=$BA$48,$BD$48,IF(B367&gt;=$BA$47,$BD$47,$BD$46))))</f>
        <v>0.97164648305973389</v>
      </c>
      <c r="AE387" s="583">
        <f ca="1">C387-C367</f>
        <v>-83.160000000005084</v>
      </c>
      <c r="AF387" s="601">
        <f ca="1">IF(AD387&gt;$BA$68,AD387,$BA$68)</f>
        <v>0.97633333333333328</v>
      </c>
      <c r="AG387" s="586"/>
      <c r="AH387" s="594"/>
      <c r="AI387" s="594"/>
      <c r="AJ387" s="572"/>
      <c r="AK387" s="605">
        <f ca="1">MAX(AW367:AW387)-MIN(AW367:AW387)</f>
        <v>0</v>
      </c>
      <c r="AL387" s="605">
        <f ca="1">-(MAX(AX367:AX387)-MIN(AX367:AX387))</f>
        <v>-83.160000000005084</v>
      </c>
      <c r="AM387" s="583"/>
      <c r="AN387" s="89">
        <f t="shared" ca="1" si="98"/>
        <v>17.100000000000442</v>
      </c>
      <c r="AO387" s="90">
        <f t="shared" ca="1" si="99"/>
        <v>342</v>
      </c>
      <c r="AP387" s="90">
        <f ca="1">IF($AO387=1,MATCH(1,$AO388:$AO$533,0),$AP386)</f>
        <v>487</v>
      </c>
      <c r="AQ387" s="594">
        <f t="shared" ca="1" si="100"/>
        <v>1</v>
      </c>
      <c r="AR387" s="594">
        <f t="shared" ca="1" si="106"/>
        <v>-1.5703433367641909E-2</v>
      </c>
      <c r="AS387" s="1">
        <f t="shared" ca="1" si="97"/>
        <v>0</v>
      </c>
      <c r="AT387" s="91">
        <f ca="1">AVERAGE(F387:INDIRECT("F"&amp;(ROW()-AO387+1)))</f>
        <v>-1.5682861815685872E-2</v>
      </c>
      <c r="AU387" s="91">
        <f ca="1">IF(AT387&gt;0,MAX(F387:INDIRECT("F"&amp;(ROW()-AO387+1))),MIN(F387:INDIRECT("F"&amp;(ROW()-AO387+1))))</f>
        <v>-1.575195385570503E-2</v>
      </c>
      <c r="AV387" s="92">
        <f t="shared" ca="1" si="101"/>
        <v>-1413.7200000000032</v>
      </c>
      <c r="AW387" s="92">
        <f t="shared" ca="1" si="102"/>
        <v>0</v>
      </c>
      <c r="AX387" s="92">
        <f t="shared" ca="1" si="103"/>
        <v>-1413.7200000000032</v>
      </c>
      <c r="AZ387" s="24"/>
      <c r="BA387" s="24"/>
      <c r="BB387" s="24"/>
      <c r="BC387" s="24"/>
      <c r="BD387" s="24"/>
      <c r="BE387" s="24"/>
      <c r="BF387" s="24"/>
      <c r="BG387" s="24"/>
      <c r="BH387" s="24"/>
      <c r="BI387" s="24"/>
    </row>
    <row r="388" spans="1:61" x14ac:dyDescent="0.2">
      <c r="A388" s="587"/>
      <c r="B388" s="588">
        <f>'Raw Elevation Data'!F385</f>
        <v>19.050000000000445</v>
      </c>
      <c r="C388" s="588">
        <f ca="1">'Raw Elevation Data'!L385</f>
        <v>1132.1219999999967</v>
      </c>
      <c r="D388" s="588">
        <f t="shared" si="107"/>
        <v>5.0000000000004263E-2</v>
      </c>
      <c r="E388" s="589">
        <f t="shared" ca="1" si="104"/>
        <v>0.97323254186175667</v>
      </c>
      <c r="F388" s="577">
        <f t="shared" ca="1" si="105"/>
        <v>-1.5751953855703341E-2</v>
      </c>
      <c r="G388" s="590"/>
      <c r="H388" s="591"/>
      <c r="I388" s="592"/>
      <c r="J388" s="593"/>
      <c r="K388" s="572"/>
      <c r="L388" s="593"/>
      <c r="M388" s="583"/>
      <c r="N388" s="592"/>
      <c r="O388" s="644"/>
      <c r="P388" s="593"/>
      <c r="Q388" s="572"/>
      <c r="R388" s="593"/>
      <c r="S388" s="583"/>
      <c r="T388" s="593"/>
      <c r="U388" s="572"/>
      <c r="V388" s="594"/>
      <c r="W388" s="583"/>
      <c r="X388" s="593"/>
      <c r="Y388" s="572"/>
      <c r="Z388" s="595"/>
      <c r="AA388" s="583"/>
      <c r="AB388" s="593"/>
      <c r="AC388" s="572"/>
      <c r="AD388" s="595"/>
      <c r="AE388" s="583"/>
      <c r="AF388" s="593"/>
      <c r="AG388" s="596"/>
      <c r="AH388" s="613"/>
      <c r="AI388" s="613"/>
      <c r="AJ388" s="572"/>
      <c r="AK388" s="597"/>
      <c r="AL388" s="597"/>
      <c r="AM388" s="583"/>
      <c r="AN388" s="89">
        <f t="shared" ca="1" si="98"/>
        <v>17.150000000000446</v>
      </c>
      <c r="AO388" s="90">
        <f t="shared" ca="1" si="99"/>
        <v>343</v>
      </c>
      <c r="AP388" s="90">
        <f ca="1">IF($AO388=1,MATCH(1,$AO389:$AO$533,0),$AP387)</f>
        <v>487</v>
      </c>
      <c r="AQ388" s="594">
        <f t="shared" ca="1" si="100"/>
        <v>1</v>
      </c>
      <c r="AR388" s="594">
        <f t="shared" ca="1" si="106"/>
        <v>-1.5703433367641909E-2</v>
      </c>
      <c r="AS388" s="1">
        <f t="shared" ca="1" si="97"/>
        <v>0</v>
      </c>
      <c r="AT388" s="91">
        <f ca="1">AVERAGE(F388:INDIRECT("F"&amp;(ROW()-AO388+1)))</f>
        <v>-1.5683063250204875E-2</v>
      </c>
      <c r="AU388" s="91">
        <f ca="1">IF(AT388&gt;0,MAX(F388:INDIRECT("F"&amp;(ROW()-AO388+1))),MIN(F388:INDIRECT("F"&amp;(ROW()-AO388+1))))</f>
        <v>-1.575195385570503E-2</v>
      </c>
      <c r="AV388" s="92">
        <f t="shared" ca="1" si="101"/>
        <v>-1417.8780000000033</v>
      </c>
      <c r="AW388" s="92">
        <f t="shared" ca="1" si="102"/>
        <v>0</v>
      </c>
      <c r="AX388" s="92">
        <f t="shared" ca="1" si="103"/>
        <v>-1417.8780000000033</v>
      </c>
      <c r="AZ388" s="24"/>
      <c r="BA388" s="24"/>
      <c r="BB388" s="24"/>
      <c r="BC388" s="24"/>
      <c r="BD388" s="24"/>
      <c r="BE388" s="24"/>
      <c r="BF388" s="24"/>
      <c r="BG388" s="24"/>
      <c r="BH388" s="24"/>
      <c r="BI388" s="24"/>
    </row>
    <row r="389" spans="1:61" x14ac:dyDescent="0.2">
      <c r="A389" s="587"/>
      <c r="B389" s="588">
        <f>'Raw Elevation Data'!F386</f>
        <v>19.100000000000449</v>
      </c>
      <c r="C389" s="588">
        <f ca="1">'Raw Elevation Data'!L386</f>
        <v>1127.9639999999963</v>
      </c>
      <c r="D389" s="588">
        <f t="shared" si="107"/>
        <v>5.0000000000004263E-2</v>
      </c>
      <c r="E389" s="589">
        <f t="shared" ca="1" si="104"/>
        <v>0.97324340527820807</v>
      </c>
      <c r="F389" s="577">
        <f t="shared" ca="1" si="105"/>
        <v>-1.5751953855703771E-2</v>
      </c>
      <c r="G389" s="590"/>
      <c r="H389" s="591"/>
      <c r="I389" s="592"/>
      <c r="J389" s="593"/>
      <c r="K389" s="572"/>
      <c r="L389" s="593">
        <f ca="1">IF($M389&gt;=0,(1+((TAN(ASIN(($C389-$C387)/(($B389-$B387)*5280))))/0.01)*(IF($B389&gt;=$BA$48,$BC$48+(($BC$49-$BC$48)/$BB$49)*(($B389-$BA$48)/0.05),IF($B389&gt;=$BA$47,$BC$47+(($BC$48-$BC$47)/$BB$48)*(($B389-$BA$47)/0.05),$BC$46))))*AVERAGE(AQ388:AQ389),   1+((TAN(ASIN(($C389-$C387)/(($B389-$B387)*5280))))/0.01)*(IF($B389&gt;=$BA$48,$BD$48+(($BD$49-$BD$48)/$BB$49)*(($B389-$BA$48)/0.05),IF($B389&gt;=$BA$47,$BD$47+(($BD$48-$BD$47)/$BB$48)*(($B389-$BA$47)/0.05),$BD$46))))</f>
        <v>0.97324340527820885</v>
      </c>
      <c r="M389" s="583">
        <f ca="1">C389-C387</f>
        <v>-8.3160000000004857</v>
      </c>
      <c r="N389" s="592"/>
      <c r="O389" s="644"/>
      <c r="P389" s="593"/>
      <c r="Q389" s="572"/>
      <c r="R389" s="593"/>
      <c r="S389" s="583"/>
      <c r="T389" s="593"/>
      <c r="U389" s="572"/>
      <c r="V389" s="594"/>
      <c r="W389" s="583"/>
      <c r="X389" s="593"/>
      <c r="Y389" s="572"/>
      <c r="Z389" s="595"/>
      <c r="AA389" s="583"/>
      <c r="AB389" s="593"/>
      <c r="AC389" s="572"/>
      <c r="AD389" s="595"/>
      <c r="AE389" s="583"/>
      <c r="AF389" s="593"/>
      <c r="AG389" s="596"/>
      <c r="AH389" s="613"/>
      <c r="AI389" s="613"/>
      <c r="AJ389" s="572"/>
      <c r="AK389" s="597"/>
      <c r="AL389" s="597"/>
      <c r="AM389" s="583"/>
      <c r="AN389" s="89">
        <f t="shared" ca="1" si="98"/>
        <v>17.20000000000045</v>
      </c>
      <c r="AO389" s="90">
        <f t="shared" ca="1" si="99"/>
        <v>344</v>
      </c>
      <c r="AP389" s="90">
        <f ca="1">IF($AO389=1,MATCH(1,$AO390:$AO$533,0),$AP388)</f>
        <v>487</v>
      </c>
      <c r="AQ389" s="594">
        <f t="shared" ca="1" si="100"/>
        <v>1</v>
      </c>
      <c r="AR389" s="594">
        <f t="shared" ca="1" si="106"/>
        <v>-1.5703433367641909E-2</v>
      </c>
      <c r="AS389" s="1">
        <f t="shared" ca="1" si="97"/>
        <v>0</v>
      </c>
      <c r="AT389" s="91">
        <f ca="1">AVERAGE(F389:INDIRECT("F"&amp;(ROW()-AO389+1)))</f>
        <v>-1.5683263513592952E-2</v>
      </c>
      <c r="AU389" s="91">
        <f ca="1">IF(AT389&gt;0,MAX(F389:INDIRECT("F"&amp;(ROW()-AO389+1))),MIN(F389:INDIRECT("F"&amp;(ROW()-AO389+1))))</f>
        <v>-1.575195385570503E-2</v>
      </c>
      <c r="AV389" s="92">
        <f t="shared" ca="1" si="101"/>
        <v>-1422.0360000000037</v>
      </c>
      <c r="AW389" s="92">
        <f t="shared" ca="1" si="102"/>
        <v>0</v>
      </c>
      <c r="AX389" s="92">
        <f t="shared" ca="1" si="103"/>
        <v>-1422.0360000000037</v>
      </c>
      <c r="AZ389" s="24"/>
      <c r="BA389" s="24"/>
      <c r="BB389" s="24"/>
      <c r="BC389" s="24"/>
      <c r="BD389" s="24"/>
      <c r="BE389" s="24"/>
      <c r="BF389" s="24"/>
      <c r="BG389" s="24"/>
      <c r="BH389" s="24"/>
      <c r="BI389" s="24"/>
    </row>
    <row r="390" spans="1:61" x14ac:dyDescent="0.2">
      <c r="A390" s="587"/>
      <c r="B390" s="588">
        <f>'Raw Elevation Data'!F387</f>
        <v>19.150000000000453</v>
      </c>
      <c r="C390" s="588">
        <f ca="1">'Raw Elevation Data'!L387</f>
        <v>1123.8059999999959</v>
      </c>
      <c r="D390" s="588">
        <f t="shared" si="107"/>
        <v>5.0000000000004263E-2</v>
      </c>
      <c r="E390" s="589">
        <f t="shared" ca="1" si="104"/>
        <v>0.97325426869466036</v>
      </c>
      <c r="F390" s="577">
        <f t="shared" ca="1" si="105"/>
        <v>-1.5751953855703771E-2</v>
      </c>
      <c r="G390" s="590"/>
      <c r="H390" s="591"/>
      <c r="I390" s="592"/>
      <c r="J390" s="593"/>
      <c r="K390" s="572"/>
      <c r="L390" s="593"/>
      <c r="M390" s="583"/>
      <c r="N390" s="592"/>
      <c r="O390" s="644"/>
      <c r="P390" s="593"/>
      <c r="Q390" s="572"/>
      <c r="R390" s="593"/>
      <c r="S390" s="583"/>
      <c r="T390" s="593"/>
      <c r="U390" s="572"/>
      <c r="V390" s="594"/>
      <c r="W390" s="583"/>
      <c r="X390" s="593"/>
      <c r="Y390" s="572"/>
      <c r="Z390" s="595"/>
      <c r="AA390" s="583"/>
      <c r="AB390" s="593"/>
      <c r="AC390" s="572"/>
      <c r="AD390" s="595"/>
      <c r="AE390" s="583"/>
      <c r="AF390" s="593"/>
      <c r="AG390" s="596"/>
      <c r="AH390" s="613"/>
      <c r="AI390" s="613"/>
      <c r="AJ390" s="572"/>
      <c r="AK390" s="597"/>
      <c r="AL390" s="597"/>
      <c r="AM390" s="583"/>
      <c r="AN390" s="89">
        <f t="shared" ca="1" si="98"/>
        <v>17.250000000000455</v>
      </c>
      <c r="AO390" s="90">
        <f t="shared" ca="1" si="99"/>
        <v>345</v>
      </c>
      <c r="AP390" s="90">
        <f ca="1">IF($AO390=1,MATCH(1,$AO391:$AO$533,0),$AP389)</f>
        <v>487</v>
      </c>
      <c r="AQ390" s="594">
        <f t="shared" ca="1" si="100"/>
        <v>1</v>
      </c>
      <c r="AR390" s="594">
        <f t="shared" ca="1" si="106"/>
        <v>-1.5703433367641909E-2</v>
      </c>
      <c r="AS390" s="1">
        <f t="shared" ca="1" si="97"/>
        <v>0</v>
      </c>
      <c r="AT390" s="91">
        <f ca="1">AVERAGE(F390:INDIRECT("F"&amp;(ROW()-AO390+1)))</f>
        <v>-1.5683462616033851E-2</v>
      </c>
      <c r="AU390" s="91">
        <f ca="1">IF(AT390&gt;0,MAX(F390:INDIRECT("F"&amp;(ROW()-AO390+1))),MIN(F390:INDIRECT("F"&amp;(ROW()-AO390+1))))</f>
        <v>-1.575195385570503E-2</v>
      </c>
      <c r="AV390" s="92">
        <f t="shared" ca="1" si="101"/>
        <v>-1426.1940000000041</v>
      </c>
      <c r="AW390" s="92">
        <f t="shared" ca="1" si="102"/>
        <v>0</v>
      </c>
      <c r="AX390" s="92">
        <f t="shared" ca="1" si="103"/>
        <v>-1426.1940000000041</v>
      </c>
      <c r="AZ390" s="24"/>
      <c r="BA390" s="24"/>
      <c r="BB390" s="24"/>
      <c r="BC390" s="24"/>
      <c r="BD390" s="24"/>
      <c r="BE390" s="24"/>
      <c r="BF390" s="24"/>
      <c r="BG390" s="24"/>
      <c r="BH390" s="24"/>
      <c r="BI390" s="24"/>
    </row>
    <row r="391" spans="1:61" x14ac:dyDescent="0.2">
      <c r="A391" s="587"/>
      <c r="B391" s="588">
        <f>'Raw Elevation Data'!F388</f>
        <v>19.200000000000458</v>
      </c>
      <c r="C391" s="588">
        <f ca="1">'Raw Elevation Data'!L388</f>
        <v>1119.6479999999956</v>
      </c>
      <c r="D391" s="588">
        <f t="shared" si="107"/>
        <v>5.0000000000004263E-2</v>
      </c>
      <c r="E391" s="589">
        <f t="shared" ca="1" si="104"/>
        <v>0.97326513211111321</v>
      </c>
      <c r="F391" s="577">
        <f t="shared" ca="1" si="105"/>
        <v>-1.5751953855703341E-2</v>
      </c>
      <c r="G391" s="590"/>
      <c r="H391" s="591"/>
      <c r="I391" s="592"/>
      <c r="J391" s="593"/>
      <c r="K391" s="572"/>
      <c r="L391" s="593">
        <f ca="1">IF($M391&gt;=0,(1+((TAN(ASIN(($C391-$C389)/(($B391-$B389)*5280))))/0.01)*(IF($B391&gt;=$BA$48,$BC$48+(($BC$49-$BC$48)/$BB$49)*(($B391-$BA$48)/0.05),IF($B391&gt;=$BA$47,$BC$47+(($BC$48-$BC$47)/$BB$48)*(($B391-$BA$47)/0.05),$BC$46))))*AVERAGE(AQ390:AQ391),   1+((TAN(ASIN(($C391-$C389)/(($B391-$B389)*5280))))/0.01)*(IF($B391&gt;=$BA$48,$BD$48+(($BD$49-$BD$48)/$BB$49)*(($B391-$BA$48)/0.05),IF($B391&gt;=$BA$47,$BD$47+(($BD$48-$BD$47)/$BB$48)*(($B391-$BA$47)/0.05),$BD$46))))</f>
        <v>0.97326513211111254</v>
      </c>
      <c r="M391" s="583">
        <f ca="1">C391-C389</f>
        <v>-8.316000000000713</v>
      </c>
      <c r="N391" s="592"/>
      <c r="O391" s="644"/>
      <c r="P391" s="593"/>
      <c r="Q391" s="572"/>
      <c r="R391" s="593">
        <f ca="1">IF(S391&gt;=0,(1+((TAN(ASIN((C391-C387)/((B391-B387)*5280))))/0.01)*(IF(B387&gt;=$BA$48,$BC$48,IF(B387&gt;=$BA$47,$BC$47,$BC$46))))*AVERAGE(AQ388:AQ391),1+((TAN(ASIN((C391-C387)/((B391-B387)*5280))))/0.01)*(IF(B387&gt;=$BA$48,$BD$48,IF(B387&gt;=$BA$47,$BD$47,$BD$46))))</f>
        <v>0.97322167844530394</v>
      </c>
      <c r="S391" s="583">
        <f ca="1">C391-C387</f>
        <v>-16.632000000001199</v>
      </c>
      <c r="T391" s="593"/>
      <c r="U391" s="572"/>
      <c r="V391" s="594"/>
      <c r="W391" s="583"/>
      <c r="X391" s="593"/>
      <c r="Y391" s="572"/>
      <c r="Z391" s="595"/>
      <c r="AA391" s="583"/>
      <c r="AB391" s="593"/>
      <c r="AC391" s="572"/>
      <c r="AD391" s="595"/>
      <c r="AE391" s="583"/>
      <c r="AF391" s="593"/>
      <c r="AG391" s="596"/>
      <c r="AH391" s="613"/>
      <c r="AI391" s="613"/>
      <c r="AJ391" s="572"/>
      <c r="AK391" s="597"/>
      <c r="AL391" s="597"/>
      <c r="AM391" s="583"/>
      <c r="AN391" s="89">
        <f t="shared" ca="1" si="98"/>
        <v>17.300000000000459</v>
      </c>
      <c r="AO391" s="90">
        <f t="shared" ca="1" si="99"/>
        <v>346</v>
      </c>
      <c r="AP391" s="90">
        <f ca="1">IF($AO391=1,MATCH(1,$AO392:$AO$533,0),$AP390)</f>
        <v>487</v>
      </c>
      <c r="AQ391" s="594">
        <f t="shared" ca="1" si="100"/>
        <v>1</v>
      </c>
      <c r="AR391" s="594">
        <f t="shared" ca="1" si="106"/>
        <v>-1.5703433367641909E-2</v>
      </c>
      <c r="AS391" s="1">
        <f t="shared" ref="AS391:AS454" ca="1" si="108">IF(F392*F391&gt;0,0,IF(F392*F391&lt;0,AN391,AN391))</f>
        <v>0</v>
      </c>
      <c r="AT391" s="91">
        <f ca="1">AVERAGE(F391:INDIRECT("F"&amp;(ROW()-AO391+1)))</f>
        <v>-1.5683660567593592E-2</v>
      </c>
      <c r="AU391" s="91">
        <f ca="1">IF(AT391&gt;0,MAX(F391:INDIRECT("F"&amp;(ROW()-AO391+1))),MIN(F391:INDIRECT("F"&amp;(ROW()-AO391+1))))</f>
        <v>-1.575195385570503E-2</v>
      </c>
      <c r="AV391" s="92">
        <f t="shared" ca="1" si="101"/>
        <v>-1430.3520000000044</v>
      </c>
      <c r="AW391" s="92">
        <f t="shared" ca="1" si="102"/>
        <v>0</v>
      </c>
      <c r="AX391" s="92">
        <f t="shared" ca="1" si="103"/>
        <v>-1430.3520000000044</v>
      </c>
      <c r="AZ391" s="24"/>
      <c r="BA391" s="24"/>
      <c r="BB391" s="24"/>
      <c r="BC391" s="24"/>
      <c r="BD391" s="24"/>
      <c r="BE391" s="24"/>
      <c r="BF391" s="24"/>
      <c r="BG391" s="24"/>
      <c r="BH391" s="24"/>
      <c r="BI391" s="24"/>
    </row>
    <row r="392" spans="1:61" ht="13.5" thickBot="1" x14ac:dyDescent="0.25">
      <c r="A392" s="573" t="s">
        <v>327</v>
      </c>
      <c r="B392" s="598">
        <f>'Raw Elevation Data'!F389</f>
        <v>19.250000000000462</v>
      </c>
      <c r="C392" s="598">
        <f ca="1">'Raw Elevation Data'!L389</f>
        <v>1115.4899999999955</v>
      </c>
      <c r="D392" s="598">
        <f t="shared" si="107"/>
        <v>5.0000000000004263E-2</v>
      </c>
      <c r="E392" s="599">
        <f t="shared" ca="1" si="104"/>
        <v>0.97327599552756616</v>
      </c>
      <c r="F392" s="577">
        <f t="shared" ca="1" si="105"/>
        <v>-1.575195385570291E-2</v>
      </c>
      <c r="G392" s="600">
        <f ca="1">IF(AVERAGE(E381:E392)&gt;$BA$68,AVERAGE(E381:E392),$BA$68)</f>
        <v>0.97633333333333328</v>
      </c>
      <c r="H392" s="601">
        <f ca="1">IF(SUMIF(L381:L392,"&gt;0")/COUNT(L381:L392)&gt;$BA$68,SUMIF(L381:L392,"&gt;0")/COUNT(L381:L392),$BA$68)</f>
        <v>0.97633333333333328</v>
      </c>
      <c r="I392" s="592"/>
      <c r="J392" s="593"/>
      <c r="K392" s="572"/>
      <c r="L392" s="593"/>
      <c r="M392" s="583"/>
      <c r="N392" s="592"/>
      <c r="O392" s="644"/>
      <c r="P392" s="593"/>
      <c r="Q392" s="572"/>
      <c r="R392" s="593"/>
      <c r="S392" s="583"/>
      <c r="T392" s="593"/>
      <c r="U392" s="572"/>
      <c r="V392" s="594">
        <f ca="1">IF(W392&gt;=0,(1+((TAN(ASIN((C392-C387)/((B392-B387)*5280))))/0.01)*(IF(B387&gt;=$BA$48,$BC$48,IF(B387&gt;=$BA$47,$BC$47,$BC$46))))*AVERAGE(AQ388:AQ392),1+((TAN(ASIN((C392-C387)/((B392-B387)*5280))))/0.01)*(IF(B387&gt;=$BA$48,$BD$48,IF(B387&gt;=$BA$47,$BD$47,$BD$46))))</f>
        <v>0.97322167844530416</v>
      </c>
      <c r="W392" s="583">
        <f ca="1">C392-C387</f>
        <v>-20.790000000001328</v>
      </c>
      <c r="X392" s="593"/>
      <c r="Y392" s="572"/>
      <c r="Z392" s="595"/>
      <c r="AA392" s="583"/>
      <c r="AB392" s="593"/>
      <c r="AC392" s="572"/>
      <c r="AD392" s="595"/>
      <c r="AE392" s="583"/>
      <c r="AF392" s="593"/>
      <c r="AG392" s="596"/>
      <c r="AH392" s="602">
        <f ca="1">(MAX(AW381:AW392)-MIN(AW381:AW392))*0.3048</f>
        <v>0</v>
      </c>
      <c r="AI392" s="602">
        <f ca="1">-(MAX(AX381:AX392)-MIN(AX381:AX392))*0.3048</f>
        <v>-13.94094240000085</v>
      </c>
      <c r="AJ392" s="572"/>
      <c r="AK392" s="597"/>
      <c r="AL392" s="597"/>
      <c r="AM392" s="583"/>
      <c r="AN392" s="89">
        <f t="shared" ref="AN392:AN455" ca="1" si="109">IF(F392&lt;&gt;0,IF((F392*F391)&lt;=0,D392,D392+AN391),D392)</f>
        <v>17.350000000000463</v>
      </c>
      <c r="AO392" s="90">
        <f t="shared" ref="AO392:AO455" ca="1" si="110">IF(F392*F391&gt;0,AO391+1,1)</f>
        <v>347</v>
      </c>
      <c r="AP392" s="90">
        <f ca="1">IF($AO392=1,MATCH(1,$AO393:$AO$533,0),$AP391)</f>
        <v>487</v>
      </c>
      <c r="AQ392" s="594">
        <f t="shared" ref="AQ392:AQ455" ca="1" si="111">IF($AR392&gt;$BC$62,MIN(IF($AP392&gt;($AV$4/0.05),1+(($AP392-($AV$4/0.05))*((($BB$62-1)/(($BA$62-$AV$4)/0.05)))),1),$BB$62),1)</f>
        <v>1</v>
      </c>
      <c r="AR392" s="594">
        <f t="shared" ca="1" si="106"/>
        <v>-1.5703433367641909E-2</v>
      </c>
      <c r="AS392" s="1">
        <f t="shared" ca="1" si="108"/>
        <v>0</v>
      </c>
      <c r="AT392" s="91">
        <f ca="1">AVERAGE(F392:INDIRECT("F"&amp;(ROW()-AO392+1)))</f>
        <v>-1.5683857378222147E-2</v>
      </c>
      <c r="AU392" s="91">
        <f ca="1">IF(AT392&gt;0,MAX(F392:INDIRECT("F"&amp;(ROW()-AO392+1))),MIN(F392:INDIRECT("F"&amp;(ROW()-AO392+1))))</f>
        <v>-1.575195385570503E-2</v>
      </c>
      <c r="AV392" s="92">
        <f t="shared" ref="AV392:AV455" ca="1" si="112">-(INDIRECT("C"&amp;(ROW()-AO392))-C392)</f>
        <v>-1434.5100000000045</v>
      </c>
      <c r="AW392" s="92">
        <f t="shared" ref="AW392:AW455" ca="1" si="113">IF(F392&gt;0,AW391+C392-C391,AW391)</f>
        <v>0</v>
      </c>
      <c r="AX392" s="92">
        <f t="shared" ref="AX392:AX455" ca="1" si="114">IF(F392&lt;0,AX391-(C391-C392),AX391)</f>
        <v>-1434.5100000000045</v>
      </c>
      <c r="AZ392" s="24"/>
      <c r="BA392" s="24"/>
      <c r="BB392" s="24"/>
      <c r="BC392" s="24"/>
      <c r="BD392" s="24"/>
      <c r="BE392" s="24"/>
      <c r="BF392" s="24"/>
      <c r="BG392" s="24"/>
      <c r="BH392" s="24"/>
      <c r="BI392" s="24"/>
    </row>
    <row r="393" spans="1:61" ht="13.5" thickTop="1" x14ac:dyDescent="0.2">
      <c r="A393" s="587"/>
      <c r="B393" s="588">
        <f>'Raw Elevation Data'!F390</f>
        <v>19.300000000000466</v>
      </c>
      <c r="C393" s="588">
        <f ca="1">'Raw Elevation Data'!L390</f>
        <v>1111.3319999999953</v>
      </c>
      <c r="D393" s="588">
        <f t="shared" si="107"/>
        <v>5.0000000000004263E-2</v>
      </c>
      <c r="E393" s="589">
        <f t="shared" ref="E393:E456" ca="1" si="115">IF($F393&gt;=0,(1+($F393/0.01)*(IF($B393&gt;=$BA$48,$BC$48+(($BC$49-$BC$48)/$BB$49)*(($B393-$BA$48)/0.05),IF($B393&gt;=$BA$47,$BC$47+(($BC$48-$BC$47)/$BB$48)*(($B393-$BA$47)/0.05),$BC$46))))*AQ393,1+($F393/0.01)*(IF($B393&gt;=$BA$48,$BD$48+(($BD$49-$BD$48)/$BB$49)*(($B393-$BA$48)/0.05),IF($B393&gt;=$BA$47,$BD$47+(($BD$48-$BD$47)/$BB$48)*(($B393-$BA$47)/0.05),$BD$46))))</f>
        <v>0.97328685894401767</v>
      </c>
      <c r="F393" s="577">
        <f t="shared" ref="F393:F456" ca="1" si="116">TAN(ASIN((C394-C392)/((B394-B392)*5280)))</f>
        <v>-1.5751953855703341E-2</v>
      </c>
      <c r="G393" s="590"/>
      <c r="H393" s="591"/>
      <c r="I393" s="592"/>
      <c r="J393" s="593"/>
      <c r="K393" s="572"/>
      <c r="L393" s="593">
        <f ca="1">IF($M393&gt;=0,(1+((TAN(ASIN(($C393-$C391)/(($B393-$B391)*5280))))/0.01)*(IF($B393&gt;=$BA$48,$BC$48+(($BC$49-$BC$48)/$BB$49)*(($B393-$BA$48)/0.05),IF($B393&gt;=$BA$47,$BC$47+(($BC$48-$BC$47)/$BB$48)*(($B393-$BA$47)/0.05),$BC$46))))*AVERAGE(AQ392:AQ393),   1+((TAN(ASIN(($C393-$C391)/(($B393-$B391)*5280))))/0.01)*(IF($B393&gt;=$BA$48,$BD$48+(($BD$49-$BD$48)/$BB$49)*(($B393-$BA$48)/0.05),IF($B393&gt;=$BA$47,$BD$47+(($BD$48-$BD$47)/$BB$48)*(($B393-$BA$47)/0.05),$BD$46))))</f>
        <v>0.97328685894401845</v>
      </c>
      <c r="M393" s="583">
        <f ca="1">C393-C391</f>
        <v>-8.3160000000002583</v>
      </c>
      <c r="N393" s="592"/>
      <c r="O393" s="644"/>
      <c r="P393" s="593"/>
      <c r="Q393" s="572"/>
      <c r="R393" s="593"/>
      <c r="S393" s="583"/>
      <c r="T393" s="593"/>
      <c r="U393" s="572"/>
      <c r="V393" s="594"/>
      <c r="W393" s="583"/>
      <c r="X393" s="593"/>
      <c r="Y393" s="572"/>
      <c r="Z393" s="595"/>
      <c r="AA393" s="583"/>
      <c r="AB393" s="593"/>
      <c r="AC393" s="572"/>
      <c r="AD393" s="595"/>
      <c r="AE393" s="583"/>
      <c r="AF393" s="593"/>
      <c r="AG393" s="596"/>
      <c r="AH393" s="613"/>
      <c r="AI393" s="613"/>
      <c r="AJ393" s="572"/>
      <c r="AK393" s="597"/>
      <c r="AL393" s="597"/>
      <c r="AM393" s="583"/>
      <c r="AN393" s="89">
        <f t="shared" ca="1" si="109"/>
        <v>17.400000000000468</v>
      </c>
      <c r="AO393" s="90">
        <f t="shared" ca="1" si="110"/>
        <v>348</v>
      </c>
      <c r="AP393" s="90">
        <f ca="1">IF($AO393=1,MATCH(1,$AO394:$AO$533,0),$AP392)</f>
        <v>487</v>
      </c>
      <c r="AQ393" s="594">
        <f t="shared" ca="1" si="111"/>
        <v>1</v>
      </c>
      <c r="AR393" s="594">
        <f t="shared" ref="AR393:AR456" ca="1" si="117">INDIRECT("AT"&amp;ROW()+$AP393-$AO393)</f>
        <v>-1.5703433367641909E-2</v>
      </c>
      <c r="AS393" s="1">
        <f t="shared" ca="1" si="108"/>
        <v>0</v>
      </c>
      <c r="AT393" s="91">
        <f ca="1">AVERAGE(F393:INDIRECT("F"&amp;(ROW()-AO393+1)))</f>
        <v>-1.5684053057755141E-2</v>
      </c>
      <c r="AU393" s="91">
        <f ca="1">IF(AT393&gt;0,MAX(F393:INDIRECT("F"&amp;(ROW()-AO393+1))),MIN(F393:INDIRECT("F"&amp;(ROW()-AO393+1))))</f>
        <v>-1.575195385570503E-2</v>
      </c>
      <c r="AV393" s="92">
        <f t="shared" ca="1" si="112"/>
        <v>-1438.6680000000047</v>
      </c>
      <c r="AW393" s="92">
        <f t="shared" ca="1" si="113"/>
        <v>0</v>
      </c>
      <c r="AX393" s="92">
        <f t="shared" ca="1" si="114"/>
        <v>-1438.6680000000047</v>
      </c>
      <c r="AZ393" s="24"/>
      <c r="BA393" s="24"/>
      <c r="BB393" s="24"/>
      <c r="BC393" s="24"/>
      <c r="BD393" s="24"/>
      <c r="BE393" s="24"/>
      <c r="BF393" s="24"/>
      <c r="BG393" s="24"/>
      <c r="BH393" s="24"/>
      <c r="BI393" s="24"/>
    </row>
    <row r="394" spans="1:61" x14ac:dyDescent="0.2">
      <c r="A394" s="587"/>
      <c r="B394" s="588">
        <f>'Raw Elevation Data'!F391</f>
        <v>19.35000000000047</v>
      </c>
      <c r="C394" s="588">
        <f ca="1">'Raw Elevation Data'!L391</f>
        <v>1107.173999999995</v>
      </c>
      <c r="D394" s="588">
        <f t="shared" si="107"/>
        <v>5.0000000000004263E-2</v>
      </c>
      <c r="E394" s="589">
        <f t="shared" ca="1" si="115"/>
        <v>0.97329772236046919</v>
      </c>
      <c r="F394" s="577">
        <f t="shared" ca="1" si="116"/>
        <v>-1.5751953855703771E-2</v>
      </c>
      <c r="G394" s="590"/>
      <c r="H394" s="591"/>
      <c r="I394" s="592"/>
      <c r="J394" s="593"/>
      <c r="K394" s="572"/>
      <c r="L394" s="593"/>
      <c r="M394" s="583"/>
      <c r="N394" s="592"/>
      <c r="O394" s="644"/>
      <c r="P394" s="593"/>
      <c r="Q394" s="572"/>
      <c r="R394" s="593"/>
      <c r="S394" s="583"/>
      <c r="T394" s="593"/>
      <c r="U394" s="572"/>
      <c r="V394" s="594"/>
      <c r="W394" s="583"/>
      <c r="X394" s="593"/>
      <c r="Y394" s="572"/>
      <c r="Z394" s="595"/>
      <c r="AA394" s="583"/>
      <c r="AB394" s="593"/>
      <c r="AC394" s="572"/>
      <c r="AD394" s="595"/>
      <c r="AE394" s="583"/>
      <c r="AF394" s="593"/>
      <c r="AG394" s="596"/>
      <c r="AH394" s="613"/>
      <c r="AI394" s="613"/>
      <c r="AJ394" s="572"/>
      <c r="AK394" s="597"/>
      <c r="AL394" s="597"/>
      <c r="AM394" s="583"/>
      <c r="AN394" s="89">
        <f t="shared" ca="1" si="109"/>
        <v>17.450000000000472</v>
      </c>
      <c r="AO394" s="90">
        <f t="shared" ca="1" si="110"/>
        <v>349</v>
      </c>
      <c r="AP394" s="90">
        <f ca="1">IF($AO394=1,MATCH(1,$AO395:$AO$533,0),$AP393)</f>
        <v>487</v>
      </c>
      <c r="AQ394" s="594">
        <f t="shared" ca="1" si="111"/>
        <v>1</v>
      </c>
      <c r="AR394" s="594">
        <f t="shared" ca="1" si="117"/>
        <v>-1.5703433367641909E-2</v>
      </c>
      <c r="AS394" s="1">
        <f t="shared" ca="1" si="108"/>
        <v>0</v>
      </c>
      <c r="AT394" s="91">
        <f ca="1">AVERAGE(F394:INDIRECT("F"&amp;(ROW()-AO394+1)))</f>
        <v>-1.5684247615915452E-2</v>
      </c>
      <c r="AU394" s="91">
        <f ca="1">IF(AT394&gt;0,MAX(F394:INDIRECT("F"&amp;(ROW()-AO394+1))),MIN(F394:INDIRECT("F"&amp;(ROW()-AO394+1))))</f>
        <v>-1.575195385570503E-2</v>
      </c>
      <c r="AV394" s="92">
        <f t="shared" ca="1" si="112"/>
        <v>-1442.826000000005</v>
      </c>
      <c r="AW394" s="92">
        <f t="shared" ca="1" si="113"/>
        <v>0</v>
      </c>
      <c r="AX394" s="92">
        <f t="shared" ca="1" si="114"/>
        <v>-1442.826000000005</v>
      </c>
      <c r="AZ394" s="24"/>
      <c r="BA394" s="24"/>
      <c r="BB394" s="24"/>
      <c r="BC394" s="24"/>
      <c r="BD394" s="24"/>
      <c r="BE394" s="24"/>
      <c r="BF394" s="24"/>
      <c r="BG394" s="24"/>
      <c r="BH394" s="24"/>
      <c r="BI394" s="24"/>
    </row>
    <row r="395" spans="1:61" x14ac:dyDescent="0.2">
      <c r="A395" s="587"/>
      <c r="B395" s="588">
        <f>'Raw Elevation Data'!F392</f>
        <v>19.400000000000475</v>
      </c>
      <c r="C395" s="588">
        <f ca="1">'Raw Elevation Data'!L392</f>
        <v>1103.0159999999946</v>
      </c>
      <c r="D395" s="588">
        <f t="shared" si="107"/>
        <v>5.0000000000004263E-2</v>
      </c>
      <c r="E395" s="589">
        <f t="shared" ca="1" si="115"/>
        <v>0.97330858577692214</v>
      </c>
      <c r="F395" s="577">
        <f t="shared" ca="1" si="116"/>
        <v>-1.5751953855703341E-2</v>
      </c>
      <c r="G395" s="590"/>
      <c r="H395" s="591"/>
      <c r="I395" s="592"/>
      <c r="J395" s="593"/>
      <c r="K395" s="572"/>
      <c r="L395" s="593">
        <f ca="1">IF($M395&gt;=0,(1+((TAN(ASIN(($C395-$C393)/(($B395-$B393)*5280))))/0.01)*(IF($B395&gt;=$BA$48,$BC$48+(($BC$49-$BC$48)/$BB$49)*(($B395-$BA$48)/0.05),IF($B395&gt;=$BA$47,$BC$47+(($BC$48-$BC$47)/$BB$48)*(($B395-$BA$47)/0.05),$BC$46))))*AVERAGE(AQ394:AQ395),   1+((TAN(ASIN(($C395-$C393)/(($B395-$B393)*5280))))/0.01)*(IF($B395&gt;=$BA$48,$BD$48+(($BD$49-$BD$48)/$BB$49)*(($B395-$BA$48)/0.05),IF($B395&gt;=$BA$47,$BD$47+(($BD$48-$BD$47)/$BB$48)*(($B395-$BA$47)/0.05),$BD$46))))</f>
        <v>0.97330858577692136</v>
      </c>
      <c r="M395" s="583">
        <f ca="1">C395-C393</f>
        <v>-8.316000000000713</v>
      </c>
      <c r="N395" s="592"/>
      <c r="O395" s="644"/>
      <c r="P395" s="593"/>
      <c r="Q395" s="572"/>
      <c r="R395" s="593">
        <f ca="1">IF(S395&gt;=0,(1+((TAN(ASIN((C395-C391)/((B395-B391)*5280))))/0.01)*(IF(B391&gt;=$BA$48,$BC$48,IF(B391&gt;=$BA$47,$BC$47,$BC$46))))*AVERAGE(AQ392:AQ395),1+((TAN(ASIN((C395-C391)/((B395-B391)*5280))))/0.01)*(IF(B391&gt;=$BA$48,$BD$48,IF(B391&gt;=$BA$47,$BD$47,$BD$46))))</f>
        <v>0.97322167844530427</v>
      </c>
      <c r="S395" s="583">
        <f ca="1">C395-C391</f>
        <v>-16.632000000000971</v>
      </c>
      <c r="T395" s="593"/>
      <c r="U395" s="572"/>
      <c r="V395" s="594"/>
      <c r="W395" s="583"/>
      <c r="X395" s="593"/>
      <c r="Y395" s="572"/>
      <c r="Z395" s="595"/>
      <c r="AA395" s="583"/>
      <c r="AB395" s="593"/>
      <c r="AC395" s="572"/>
      <c r="AD395" s="595"/>
      <c r="AE395" s="583"/>
      <c r="AF395" s="593"/>
      <c r="AG395" s="596"/>
      <c r="AH395" s="613"/>
      <c r="AI395" s="613"/>
      <c r="AJ395" s="572"/>
      <c r="AK395" s="597"/>
      <c r="AL395" s="597"/>
      <c r="AM395" s="583"/>
      <c r="AN395" s="89">
        <f t="shared" ca="1" si="109"/>
        <v>17.500000000000476</v>
      </c>
      <c r="AO395" s="90">
        <f t="shared" ca="1" si="110"/>
        <v>350</v>
      </c>
      <c r="AP395" s="90">
        <f ca="1">IF($AO395=1,MATCH(1,$AO396:$AO$533,0),$AP394)</f>
        <v>487</v>
      </c>
      <c r="AQ395" s="594">
        <f t="shared" ca="1" si="111"/>
        <v>1</v>
      </c>
      <c r="AR395" s="594">
        <f t="shared" ca="1" si="117"/>
        <v>-1.5703433367641909E-2</v>
      </c>
      <c r="AS395" s="1">
        <f t="shared" ca="1" si="108"/>
        <v>0</v>
      </c>
      <c r="AT395" s="91">
        <f ca="1">AVERAGE(F395:INDIRECT("F"&amp;(ROW()-AO395+1)))</f>
        <v>-1.5684441062314845E-2</v>
      </c>
      <c r="AU395" s="91">
        <f ca="1">IF(AT395&gt;0,MAX(F395:INDIRECT("F"&amp;(ROW()-AO395+1))),MIN(F395:INDIRECT("F"&amp;(ROW()-AO395+1))))</f>
        <v>-1.575195385570503E-2</v>
      </c>
      <c r="AV395" s="92">
        <f t="shared" ca="1" si="112"/>
        <v>-1446.9840000000054</v>
      </c>
      <c r="AW395" s="92">
        <f t="shared" ca="1" si="113"/>
        <v>0</v>
      </c>
      <c r="AX395" s="92">
        <f t="shared" ca="1" si="114"/>
        <v>-1446.9840000000054</v>
      </c>
      <c r="AZ395" s="24"/>
      <c r="BA395" s="24"/>
      <c r="BB395" s="24"/>
      <c r="BC395" s="24"/>
      <c r="BD395" s="24"/>
      <c r="BE395" s="24"/>
      <c r="BF395" s="24"/>
      <c r="BG395" s="24"/>
      <c r="BH395" s="24"/>
      <c r="BI395" s="24"/>
    </row>
    <row r="396" spans="1:61" x14ac:dyDescent="0.2">
      <c r="A396" s="587"/>
      <c r="B396" s="588">
        <f>'Raw Elevation Data'!F393</f>
        <v>19.450000000000479</v>
      </c>
      <c r="C396" s="588">
        <f ca="1">'Raw Elevation Data'!L393</f>
        <v>1098.8579999999945</v>
      </c>
      <c r="D396" s="588">
        <f t="shared" si="107"/>
        <v>5.0000000000004263E-2</v>
      </c>
      <c r="E396" s="589">
        <f t="shared" ca="1" si="115"/>
        <v>0.97331944919337432</v>
      </c>
      <c r="F396" s="577">
        <f t="shared" ca="1" si="116"/>
        <v>-1.5751953855703341E-2</v>
      </c>
      <c r="G396" s="590"/>
      <c r="H396" s="591"/>
      <c r="I396" s="592"/>
      <c r="J396" s="593"/>
      <c r="K396" s="572"/>
      <c r="L396" s="593"/>
      <c r="M396" s="583"/>
      <c r="N396" s="592"/>
      <c r="O396" s="644"/>
      <c r="P396" s="593"/>
      <c r="Q396" s="572"/>
      <c r="R396" s="593"/>
      <c r="S396" s="583"/>
      <c r="T396" s="593"/>
      <c r="U396" s="572"/>
      <c r="V396" s="594"/>
      <c r="W396" s="583"/>
      <c r="X396" s="593"/>
      <c r="Y396" s="572"/>
      <c r="Z396" s="595"/>
      <c r="AA396" s="583"/>
      <c r="AB396" s="593"/>
      <c r="AC396" s="572"/>
      <c r="AD396" s="595"/>
      <c r="AE396" s="583"/>
      <c r="AF396" s="593"/>
      <c r="AG396" s="596"/>
      <c r="AH396" s="613"/>
      <c r="AI396" s="613"/>
      <c r="AJ396" s="572"/>
      <c r="AK396" s="597"/>
      <c r="AL396" s="597"/>
      <c r="AM396" s="583"/>
      <c r="AN396" s="89">
        <f t="shared" ca="1" si="109"/>
        <v>17.55000000000048</v>
      </c>
      <c r="AO396" s="90">
        <f t="shared" ca="1" si="110"/>
        <v>351</v>
      </c>
      <c r="AP396" s="90">
        <f ca="1">IF($AO396=1,MATCH(1,$AO397:$AO$533,0),$AP395)</f>
        <v>487</v>
      </c>
      <c r="AQ396" s="594">
        <f t="shared" ca="1" si="111"/>
        <v>1</v>
      </c>
      <c r="AR396" s="594">
        <f t="shared" ca="1" si="117"/>
        <v>-1.5703433367641909E-2</v>
      </c>
      <c r="AS396" s="1">
        <f t="shared" ca="1" si="108"/>
        <v>0</v>
      </c>
      <c r="AT396" s="91">
        <f ca="1">AVERAGE(F396:INDIRECT("F"&amp;(ROW()-AO396+1)))</f>
        <v>-1.5684633406455553E-2</v>
      </c>
      <c r="AU396" s="91">
        <f ca="1">IF(AT396&gt;0,MAX(F396:INDIRECT("F"&amp;(ROW()-AO396+1))),MIN(F396:INDIRECT("F"&amp;(ROW()-AO396+1))))</f>
        <v>-1.575195385570503E-2</v>
      </c>
      <c r="AV396" s="92">
        <f t="shared" ca="1" si="112"/>
        <v>-1451.1420000000055</v>
      </c>
      <c r="AW396" s="92">
        <f t="shared" ca="1" si="113"/>
        <v>0</v>
      </c>
      <c r="AX396" s="92">
        <f t="shared" ca="1" si="114"/>
        <v>-1451.1420000000055</v>
      </c>
      <c r="AZ396" s="24"/>
      <c r="BA396" s="24"/>
      <c r="BB396" s="24"/>
      <c r="BC396" s="24"/>
      <c r="BD396" s="24"/>
      <c r="BE396" s="24"/>
      <c r="BF396" s="24"/>
      <c r="BG396" s="24"/>
      <c r="BH396" s="24"/>
      <c r="BI396" s="24"/>
    </row>
    <row r="397" spans="1:61" x14ac:dyDescent="0.2">
      <c r="A397" s="587"/>
      <c r="B397" s="588">
        <f>'Raw Elevation Data'!F394</f>
        <v>19.500000000000483</v>
      </c>
      <c r="C397" s="588">
        <f ca="1">'Raw Elevation Data'!L394</f>
        <v>1094.6999999999941</v>
      </c>
      <c r="D397" s="588">
        <f t="shared" si="107"/>
        <v>5.0000000000004263E-2</v>
      </c>
      <c r="E397" s="589">
        <f t="shared" ca="1" si="115"/>
        <v>0.9733303126098265</v>
      </c>
      <c r="F397" s="577">
        <f t="shared" ca="1" si="116"/>
        <v>-1.5751953855703341E-2</v>
      </c>
      <c r="G397" s="590"/>
      <c r="H397" s="591"/>
      <c r="I397" s="592"/>
      <c r="J397" s="593"/>
      <c r="K397" s="572"/>
      <c r="L397" s="593">
        <f ca="1">IF($M397&gt;=0,(1+((TAN(ASIN(($C397-$C395)/(($B397-$B395)*5280))))/0.01)*(IF($B397&gt;=$BA$48,$BC$48+(($BC$49-$BC$48)/$BB$49)*(($B397-$BA$48)/0.05),IF($B397&gt;=$BA$47,$BC$47+(($BC$48-$BC$47)/$BB$48)*(($B397-$BA$47)/0.05),$BC$46))))*AVERAGE(AQ396:AQ397),   1+((TAN(ASIN(($C397-$C395)/(($B397-$B395)*5280))))/0.01)*(IF($B397&gt;=$BA$48,$BD$48+(($BD$49-$BD$48)/$BB$49)*(($B397-$BA$48)/0.05),IF($B397&gt;=$BA$47,$BD$47+(($BD$48-$BD$47)/$BB$48)*(($B397-$BA$47)/0.05),$BD$46))))</f>
        <v>0.9733303126098265</v>
      </c>
      <c r="M397" s="583">
        <f ca="1">C397-C395</f>
        <v>-8.3160000000004857</v>
      </c>
      <c r="N397" s="592"/>
      <c r="O397" s="644"/>
      <c r="P397" s="593"/>
      <c r="Q397" s="572"/>
      <c r="R397" s="593"/>
      <c r="S397" s="583"/>
      <c r="T397" s="593"/>
      <c r="U397" s="572"/>
      <c r="V397" s="594">
        <f ca="1">IF(W397&gt;=0,(1+((TAN(ASIN((C397-C392)/((B397-B392)*5280))))/0.01)*(IF(B392&gt;=$BA$48,$BC$48,IF(B392&gt;=$BA$47,$BC$47,$BC$46))))*AVERAGE(AQ393:AQ397),1+((TAN(ASIN((C397-C392)/((B397-B392)*5280))))/0.01)*(IF(B392&gt;=$BA$48,$BD$48,IF(B392&gt;=$BA$47,$BD$47,$BD$46))))</f>
        <v>0.97322167844530416</v>
      </c>
      <c r="W397" s="583">
        <f ca="1">C397-C392</f>
        <v>-20.790000000001328</v>
      </c>
      <c r="X397" s="593"/>
      <c r="Y397" s="572"/>
      <c r="Z397" s="595">
        <f ca="1">IF(AA397&gt;=0,(1+((TAN(ASIN((C397-C387)/((B397-B387)*5280))))/0.01)*(IF(B387&gt;=$BA$48,$BC$48,IF(B387&gt;=$BA$47,$BC$47,$BC$46))))*AVERAGE(AQ388:AQ397),1+((TAN(ASIN((C397-C387)/((B397-B387)*5280))))/0.01)*(IF(B387&gt;=$BA$48,$BD$48,IF(B387&gt;=$BA$47,$BD$47,$BD$46))))</f>
        <v>0.97322167844530416</v>
      </c>
      <c r="AA397" s="583">
        <f ca="1">C397-C387</f>
        <v>-41.580000000002656</v>
      </c>
      <c r="AB397" s="593"/>
      <c r="AC397" s="572"/>
      <c r="AD397" s="595"/>
      <c r="AE397" s="583"/>
      <c r="AF397" s="593"/>
      <c r="AG397" s="596"/>
      <c r="AH397" s="613"/>
      <c r="AI397" s="613"/>
      <c r="AJ397" s="572"/>
      <c r="AK397" s="597"/>
      <c r="AL397" s="597"/>
      <c r="AM397" s="583"/>
      <c r="AN397" s="89">
        <f t="shared" ca="1" si="109"/>
        <v>17.600000000000485</v>
      </c>
      <c r="AO397" s="90">
        <f t="shared" ca="1" si="110"/>
        <v>352</v>
      </c>
      <c r="AP397" s="90">
        <f ca="1">IF($AO397=1,MATCH(1,$AO398:$AO$533,0),$AP396)</f>
        <v>487</v>
      </c>
      <c r="AQ397" s="594">
        <f t="shared" ca="1" si="111"/>
        <v>1</v>
      </c>
      <c r="AR397" s="594">
        <f t="shared" ca="1" si="117"/>
        <v>-1.5703433367641909E-2</v>
      </c>
      <c r="AS397" s="1">
        <f t="shared" ca="1" si="108"/>
        <v>0</v>
      </c>
      <c r="AT397" s="91">
        <f ca="1">AVERAGE(F397:INDIRECT("F"&amp;(ROW()-AO397+1)))</f>
        <v>-1.5684824657731827E-2</v>
      </c>
      <c r="AU397" s="91">
        <f ca="1">IF(AT397&gt;0,MAX(F397:INDIRECT("F"&amp;(ROW()-AO397+1))),MIN(F397:INDIRECT("F"&amp;(ROW()-AO397+1))))</f>
        <v>-1.575195385570503E-2</v>
      </c>
      <c r="AV397" s="92">
        <f t="shared" ca="1" si="112"/>
        <v>-1455.3000000000059</v>
      </c>
      <c r="AW397" s="92">
        <f t="shared" ca="1" si="113"/>
        <v>0</v>
      </c>
      <c r="AX397" s="92">
        <f t="shared" ca="1" si="114"/>
        <v>-1455.3000000000059</v>
      </c>
      <c r="AZ397" s="24"/>
      <c r="BA397" s="24"/>
      <c r="BB397" s="24"/>
      <c r="BC397" s="24"/>
      <c r="BD397" s="24"/>
      <c r="BE397" s="24"/>
      <c r="BF397" s="24"/>
      <c r="BG397" s="24"/>
      <c r="BH397" s="24"/>
      <c r="BI397" s="24"/>
    </row>
    <row r="398" spans="1:61" x14ac:dyDescent="0.2">
      <c r="A398" s="587"/>
      <c r="B398" s="588">
        <f>'Raw Elevation Data'!F395</f>
        <v>19.550000000000487</v>
      </c>
      <c r="C398" s="588">
        <f ca="1">'Raw Elevation Data'!L395</f>
        <v>1090.541999999994</v>
      </c>
      <c r="D398" s="588">
        <f t="shared" si="107"/>
        <v>5.0000000000004263E-2</v>
      </c>
      <c r="E398" s="589">
        <f t="shared" ca="1" si="115"/>
        <v>0.97334117602627945</v>
      </c>
      <c r="F398" s="577">
        <f t="shared" ca="1" si="116"/>
        <v>-1.575195385570291E-2</v>
      </c>
      <c r="G398" s="590"/>
      <c r="H398" s="591"/>
      <c r="I398" s="592"/>
      <c r="J398" s="593"/>
      <c r="K398" s="572"/>
      <c r="L398" s="593"/>
      <c r="M398" s="583"/>
      <c r="N398" s="592"/>
      <c r="O398" s="644"/>
      <c r="P398" s="593"/>
      <c r="Q398" s="572"/>
      <c r="R398" s="593"/>
      <c r="S398" s="583"/>
      <c r="T398" s="593"/>
      <c r="U398" s="572"/>
      <c r="V398" s="594"/>
      <c r="W398" s="583"/>
      <c r="X398" s="593"/>
      <c r="Y398" s="572"/>
      <c r="Z398" s="595"/>
      <c r="AA398" s="583"/>
      <c r="AB398" s="593"/>
      <c r="AC398" s="572"/>
      <c r="AD398" s="595"/>
      <c r="AE398" s="583"/>
      <c r="AF398" s="593"/>
      <c r="AG398" s="596"/>
      <c r="AH398" s="613"/>
      <c r="AI398" s="613"/>
      <c r="AJ398" s="572"/>
      <c r="AK398" s="597"/>
      <c r="AL398" s="597"/>
      <c r="AM398" s="583"/>
      <c r="AN398" s="89">
        <f t="shared" ca="1" si="109"/>
        <v>17.650000000000489</v>
      </c>
      <c r="AO398" s="90">
        <f t="shared" ca="1" si="110"/>
        <v>353</v>
      </c>
      <c r="AP398" s="90">
        <f ca="1">IF($AO398=1,MATCH(1,$AO399:$AO$533,0),$AP397)</f>
        <v>487</v>
      </c>
      <c r="AQ398" s="594">
        <f t="shared" ca="1" si="111"/>
        <v>1</v>
      </c>
      <c r="AR398" s="594">
        <f t="shared" ca="1" si="117"/>
        <v>-1.5703433367641909E-2</v>
      </c>
      <c r="AS398" s="1">
        <f t="shared" ca="1" si="108"/>
        <v>0</v>
      </c>
      <c r="AT398" s="91">
        <f ca="1">AVERAGE(F398:INDIRECT("F"&amp;(ROW()-AO398+1)))</f>
        <v>-1.568501482543146E-2</v>
      </c>
      <c r="AU398" s="91">
        <f ca="1">IF(AT398&gt;0,MAX(F398:INDIRECT("F"&amp;(ROW()-AO398+1))),MIN(F398:INDIRECT("F"&amp;(ROW()-AO398+1))))</f>
        <v>-1.575195385570503E-2</v>
      </c>
      <c r="AV398" s="92">
        <f t="shared" ca="1" si="112"/>
        <v>-1459.458000000006</v>
      </c>
      <c r="AW398" s="92">
        <f t="shared" ca="1" si="113"/>
        <v>0</v>
      </c>
      <c r="AX398" s="92">
        <f t="shared" ca="1" si="114"/>
        <v>-1459.458000000006</v>
      </c>
      <c r="AZ398" s="24"/>
      <c r="BA398" s="24"/>
      <c r="BB398" s="24"/>
      <c r="BC398" s="24"/>
      <c r="BD398" s="24"/>
      <c r="BE398" s="24"/>
      <c r="BF398" s="24"/>
      <c r="BG398" s="24"/>
      <c r="BH398" s="24"/>
      <c r="BI398" s="24"/>
    </row>
    <row r="399" spans="1:61" x14ac:dyDescent="0.2">
      <c r="A399" s="587"/>
      <c r="B399" s="588">
        <f>'Raw Elevation Data'!F396</f>
        <v>19.600000000000492</v>
      </c>
      <c r="C399" s="588">
        <f ca="1">'Raw Elevation Data'!L396</f>
        <v>1086.3839999999939</v>
      </c>
      <c r="D399" s="588">
        <f t="shared" si="107"/>
        <v>5.0000000000004263E-2</v>
      </c>
      <c r="E399" s="589">
        <f t="shared" ca="1" si="115"/>
        <v>0.97335203944273019</v>
      </c>
      <c r="F399" s="577">
        <f t="shared" ca="1" si="116"/>
        <v>-1.5751953855703771E-2</v>
      </c>
      <c r="G399" s="590"/>
      <c r="H399" s="591"/>
      <c r="I399" s="592"/>
      <c r="J399" s="593"/>
      <c r="K399" s="572"/>
      <c r="L399" s="593">
        <f ca="1">IF($M399&gt;=0,(1+((TAN(ASIN(($C399-$C397)/(($B399-$B397)*5280))))/0.01)*(IF($B399&gt;=$BA$48,$BC$48+(($BC$49-$BC$48)/$BB$49)*(($B399-$BA$48)/0.05),IF($B399&gt;=$BA$47,$BC$47+(($BC$48-$BC$47)/$BB$48)*(($B399-$BA$47)/0.05),$BC$46))))*AVERAGE(AQ398:AQ399),   1+((TAN(ASIN(($C399-$C397)/(($B399-$B397)*5280))))/0.01)*(IF($B399&gt;=$BA$48,$BD$48+(($BD$49-$BD$48)/$BB$49)*(($B399-$BA$48)/0.05),IF($B399&gt;=$BA$47,$BD$47+(($BD$48-$BD$47)/$BB$48)*(($B399-$BA$47)/0.05),$BD$46))))</f>
        <v>0.97335203944273163</v>
      </c>
      <c r="M399" s="583">
        <f ca="1">C399-C397</f>
        <v>-8.3160000000002583</v>
      </c>
      <c r="N399" s="592"/>
      <c r="O399" s="644"/>
      <c r="P399" s="593"/>
      <c r="Q399" s="572"/>
      <c r="R399" s="593">
        <f ca="1">IF(S399&gt;=0,(1+((TAN(ASIN((C399-C395)/((B399-B395)*5280))))/0.01)*(IF(B395&gt;=$BA$48,$BC$48,IF(B395&gt;=$BA$47,$BC$47,$BC$46))))*AVERAGE(AQ396:AQ399),1+((TAN(ASIN((C399-C395)/((B399-B395)*5280))))/0.01)*(IF(B395&gt;=$BA$48,$BD$48,IF(B395&gt;=$BA$47,$BD$47,$BD$46))))</f>
        <v>0.97322167844530472</v>
      </c>
      <c r="S399" s="583">
        <f ca="1">C399-C395</f>
        <v>-16.632000000000744</v>
      </c>
      <c r="T399" s="593"/>
      <c r="U399" s="572"/>
      <c r="V399" s="594"/>
      <c r="W399" s="583"/>
      <c r="X399" s="593"/>
      <c r="Y399" s="572"/>
      <c r="Z399" s="595"/>
      <c r="AA399" s="583"/>
      <c r="AB399" s="593"/>
      <c r="AC399" s="572"/>
      <c r="AD399" s="595"/>
      <c r="AE399" s="583"/>
      <c r="AF399" s="593"/>
      <c r="AG399" s="596"/>
      <c r="AH399" s="613"/>
      <c r="AI399" s="613"/>
      <c r="AJ399" s="572"/>
      <c r="AK399" s="597"/>
      <c r="AL399" s="597"/>
      <c r="AM399" s="583"/>
      <c r="AN399" s="89">
        <f t="shared" ca="1" si="109"/>
        <v>17.700000000000493</v>
      </c>
      <c r="AO399" s="90">
        <f t="shared" ca="1" si="110"/>
        <v>354</v>
      </c>
      <c r="AP399" s="90">
        <f ca="1">IF($AO399=1,MATCH(1,$AO400:$AO$533,0),$AP398)</f>
        <v>487</v>
      </c>
      <c r="AQ399" s="594">
        <f t="shared" ca="1" si="111"/>
        <v>1</v>
      </c>
      <c r="AR399" s="594">
        <f t="shared" ca="1" si="117"/>
        <v>-1.5703433367641909E-2</v>
      </c>
      <c r="AS399" s="1">
        <f t="shared" ca="1" si="108"/>
        <v>0</v>
      </c>
      <c r="AT399" s="91">
        <f ca="1">AVERAGE(F399:INDIRECT("F"&amp;(ROW()-AO399+1)))</f>
        <v>-1.5685203918737314E-2</v>
      </c>
      <c r="AU399" s="91">
        <f ca="1">IF(AT399&gt;0,MAX(F399:INDIRECT("F"&amp;(ROW()-AO399+1))),MIN(F399:INDIRECT("F"&amp;(ROW()-AO399+1))))</f>
        <v>-1.575195385570503E-2</v>
      </c>
      <c r="AV399" s="92">
        <f t="shared" ca="1" si="112"/>
        <v>-1463.6160000000061</v>
      </c>
      <c r="AW399" s="92">
        <f t="shared" ca="1" si="113"/>
        <v>0</v>
      </c>
      <c r="AX399" s="92">
        <f t="shared" ca="1" si="114"/>
        <v>-1463.6160000000061</v>
      </c>
      <c r="AZ399" s="24"/>
      <c r="BA399" s="24"/>
      <c r="BB399" s="24"/>
      <c r="BC399" s="24"/>
      <c r="BD399" s="24"/>
      <c r="BE399" s="24"/>
      <c r="BF399" s="24"/>
      <c r="BG399" s="24"/>
      <c r="BH399" s="24"/>
      <c r="BI399" s="24"/>
    </row>
    <row r="400" spans="1:61" x14ac:dyDescent="0.2">
      <c r="A400" s="587"/>
      <c r="B400" s="588">
        <f>'Raw Elevation Data'!F397</f>
        <v>19.650000000000496</v>
      </c>
      <c r="C400" s="588">
        <f ca="1">'Raw Elevation Data'!L397</f>
        <v>1082.2259999999933</v>
      </c>
      <c r="D400" s="588">
        <f t="shared" si="107"/>
        <v>5.0000000000004263E-2</v>
      </c>
      <c r="E400" s="589">
        <f t="shared" ca="1" si="115"/>
        <v>0.97336290285918237</v>
      </c>
      <c r="F400" s="577">
        <f t="shared" ca="1" si="116"/>
        <v>-1.5751953855703771E-2</v>
      </c>
      <c r="G400" s="590"/>
      <c r="H400" s="591"/>
      <c r="I400" s="592"/>
      <c r="J400" s="593"/>
      <c r="K400" s="572"/>
      <c r="L400" s="593"/>
      <c r="M400" s="583"/>
      <c r="N400" s="592"/>
      <c r="O400" s="644"/>
      <c r="P400" s="593"/>
      <c r="Q400" s="572"/>
      <c r="R400" s="593"/>
      <c r="S400" s="583"/>
      <c r="T400" s="593"/>
      <c r="U400" s="572"/>
      <c r="V400" s="594"/>
      <c r="W400" s="583"/>
      <c r="X400" s="593"/>
      <c r="Y400" s="572"/>
      <c r="Z400" s="595"/>
      <c r="AA400" s="583"/>
      <c r="AB400" s="593"/>
      <c r="AC400" s="572"/>
      <c r="AD400" s="595"/>
      <c r="AE400" s="583"/>
      <c r="AF400" s="593"/>
      <c r="AG400" s="596"/>
      <c r="AH400" s="613"/>
      <c r="AI400" s="613"/>
      <c r="AJ400" s="572"/>
      <c r="AK400" s="597"/>
      <c r="AL400" s="597"/>
      <c r="AM400" s="583"/>
      <c r="AN400" s="89">
        <f t="shared" ca="1" si="109"/>
        <v>17.750000000000497</v>
      </c>
      <c r="AO400" s="90">
        <f t="shared" ca="1" si="110"/>
        <v>355</v>
      </c>
      <c r="AP400" s="90">
        <f ca="1">IF($AO400=1,MATCH(1,$AO401:$AO$533,0),$AP399)</f>
        <v>487</v>
      </c>
      <c r="AQ400" s="594">
        <f t="shared" ca="1" si="111"/>
        <v>1</v>
      </c>
      <c r="AR400" s="594">
        <f t="shared" ca="1" si="117"/>
        <v>-1.5703433367641909E-2</v>
      </c>
      <c r="AS400" s="1">
        <f t="shared" ca="1" si="108"/>
        <v>0</v>
      </c>
      <c r="AT400" s="91">
        <f ca="1">AVERAGE(F400:INDIRECT("F"&amp;(ROW()-AO400+1)))</f>
        <v>-1.5685391946728768E-2</v>
      </c>
      <c r="AU400" s="91">
        <f ca="1">IF(AT400&gt;0,MAX(F400:INDIRECT("F"&amp;(ROW()-AO400+1))),MIN(F400:INDIRECT("F"&amp;(ROW()-AO400+1))))</f>
        <v>-1.575195385570503E-2</v>
      </c>
      <c r="AV400" s="92">
        <f t="shared" ca="1" si="112"/>
        <v>-1467.7740000000067</v>
      </c>
      <c r="AW400" s="92">
        <f t="shared" ca="1" si="113"/>
        <v>0</v>
      </c>
      <c r="AX400" s="92">
        <f t="shared" ca="1" si="114"/>
        <v>-1467.7740000000067</v>
      </c>
      <c r="AZ400" s="24"/>
      <c r="BA400" s="24"/>
      <c r="BB400" s="24"/>
      <c r="BC400" s="24"/>
      <c r="BD400" s="24"/>
      <c r="BE400" s="24"/>
      <c r="BF400" s="24"/>
      <c r="BG400" s="24"/>
      <c r="BH400" s="24"/>
      <c r="BI400" s="24"/>
    </row>
    <row r="401" spans="1:61" x14ac:dyDescent="0.2">
      <c r="A401" s="587"/>
      <c r="B401" s="588">
        <f>'Raw Elevation Data'!F398</f>
        <v>19.7000000000005</v>
      </c>
      <c r="C401" s="588">
        <f ca="1">'Raw Elevation Data'!L398</f>
        <v>1078.0679999999932</v>
      </c>
      <c r="D401" s="588">
        <f t="shared" si="107"/>
        <v>5.0000000000004263E-2</v>
      </c>
      <c r="E401" s="589">
        <f t="shared" ca="1" si="115"/>
        <v>0.97337376627563532</v>
      </c>
      <c r="F401" s="577">
        <f t="shared" ca="1" si="116"/>
        <v>-1.5751953855703341E-2</v>
      </c>
      <c r="G401" s="590"/>
      <c r="H401" s="591"/>
      <c r="I401" s="592"/>
      <c r="J401" s="593"/>
      <c r="K401" s="572"/>
      <c r="L401" s="593">
        <f ca="1">IF($M401&gt;=0,(1+((TAN(ASIN(($C401-$C399)/(($B401-$B399)*5280))))/0.01)*(IF($B401&gt;=$BA$48,$BC$48+(($BC$49-$BC$48)/$BB$49)*(($B401-$BA$48)/0.05),IF($B401&gt;=$BA$47,$BC$47+(($BC$48-$BC$47)/$BB$48)*(($B401-$BA$47)/0.05),$BC$46))))*AVERAGE(AQ400:AQ401),   1+((TAN(ASIN(($C401-$C399)/(($B401-$B399)*5280))))/0.01)*(IF($B401&gt;=$BA$48,$BD$48+(($BD$49-$BD$48)/$BB$49)*(($B401-$BA$48)/0.05),IF($B401&gt;=$BA$47,$BD$47+(($BD$48-$BD$47)/$BB$48)*(($B401-$BA$47)/0.05),$BD$46))))</f>
        <v>0.97337376627563466</v>
      </c>
      <c r="M401" s="583">
        <f ca="1">C401-C399</f>
        <v>-8.316000000000713</v>
      </c>
      <c r="N401" s="592"/>
      <c r="O401" s="644"/>
      <c r="P401" s="593"/>
      <c r="Q401" s="572"/>
      <c r="R401" s="593"/>
      <c r="S401" s="583"/>
      <c r="T401" s="593"/>
      <c r="U401" s="572"/>
      <c r="V401" s="594"/>
      <c r="W401" s="583"/>
      <c r="X401" s="593"/>
      <c r="Y401" s="572"/>
      <c r="Z401" s="595"/>
      <c r="AA401" s="583"/>
      <c r="AB401" s="593"/>
      <c r="AC401" s="572"/>
      <c r="AD401" s="595"/>
      <c r="AE401" s="583"/>
      <c r="AF401" s="593"/>
      <c r="AG401" s="596"/>
      <c r="AH401" s="613"/>
      <c r="AI401" s="613"/>
      <c r="AJ401" s="572"/>
      <c r="AK401" s="597"/>
      <c r="AL401" s="597"/>
      <c r="AM401" s="583"/>
      <c r="AN401" s="89">
        <f t="shared" ca="1" si="109"/>
        <v>17.800000000000502</v>
      </c>
      <c r="AO401" s="90">
        <f t="shared" ca="1" si="110"/>
        <v>356</v>
      </c>
      <c r="AP401" s="90">
        <f ca="1">IF($AO401=1,MATCH(1,$AO402:$AO$533,0),$AP400)</f>
        <v>487</v>
      </c>
      <c r="AQ401" s="594">
        <f t="shared" ca="1" si="111"/>
        <v>1</v>
      </c>
      <c r="AR401" s="594">
        <f t="shared" ca="1" si="117"/>
        <v>-1.5703433367641909E-2</v>
      </c>
      <c r="AS401" s="1">
        <f t="shared" ca="1" si="108"/>
        <v>0</v>
      </c>
      <c r="AT401" s="91">
        <f ca="1">AVERAGE(F401:INDIRECT("F"&amp;(ROW()-AO401+1)))</f>
        <v>-1.5685578918383195E-2</v>
      </c>
      <c r="AU401" s="91">
        <f ca="1">IF(AT401&gt;0,MAX(F401:INDIRECT("F"&amp;(ROW()-AO401+1))),MIN(F401:INDIRECT("F"&amp;(ROW()-AO401+1))))</f>
        <v>-1.575195385570503E-2</v>
      </c>
      <c r="AV401" s="92">
        <f t="shared" ca="1" si="112"/>
        <v>-1471.9320000000068</v>
      </c>
      <c r="AW401" s="92">
        <f t="shared" ca="1" si="113"/>
        <v>0</v>
      </c>
      <c r="AX401" s="92">
        <f t="shared" ca="1" si="114"/>
        <v>-1471.9320000000068</v>
      </c>
      <c r="AZ401" s="24"/>
      <c r="BA401" s="24"/>
      <c r="BB401" s="24"/>
      <c r="BC401" s="24"/>
      <c r="BD401" s="24"/>
      <c r="BE401" s="24"/>
      <c r="BF401" s="24"/>
      <c r="BG401" s="24"/>
      <c r="BH401" s="24"/>
      <c r="BI401" s="24"/>
    </row>
    <row r="402" spans="1:61" x14ac:dyDescent="0.2">
      <c r="A402" s="587"/>
      <c r="B402" s="588">
        <f>'Raw Elevation Data'!F399</f>
        <v>19.750000000000504</v>
      </c>
      <c r="C402" s="588">
        <f ca="1">'Raw Elevation Data'!L399</f>
        <v>1073.9099999999928</v>
      </c>
      <c r="D402" s="588">
        <f t="shared" si="107"/>
        <v>5.0000000000004263E-2</v>
      </c>
      <c r="E402" s="589">
        <f t="shared" ca="1" si="115"/>
        <v>0.97338462969208761</v>
      </c>
      <c r="F402" s="577">
        <f t="shared" ca="1" si="116"/>
        <v>-1.5751953855703341E-2</v>
      </c>
      <c r="G402" s="590"/>
      <c r="H402" s="591"/>
      <c r="I402" s="592"/>
      <c r="J402" s="593"/>
      <c r="K402" s="572"/>
      <c r="L402" s="593"/>
      <c r="M402" s="583"/>
      <c r="N402" s="592"/>
      <c r="O402" s="644"/>
      <c r="P402" s="593"/>
      <c r="Q402" s="572"/>
      <c r="R402" s="593"/>
      <c r="S402" s="583"/>
      <c r="T402" s="593"/>
      <c r="U402" s="572"/>
      <c r="V402" s="594">
        <f ca="1">IF(W402&gt;=0,(1+((TAN(ASIN((C402-C397)/((B402-B397)*5280))))/0.01)*(IF(B397&gt;=$BA$48,$BC$48,IF(B397&gt;=$BA$47,$BC$47,$BC$46))))*AVERAGE(AQ398:AQ402),1+((TAN(ASIN((C402-C397)/((B402-B397)*5280))))/0.01)*(IF(B397&gt;=$BA$48,$BD$48,IF(B397&gt;=$BA$47,$BD$47,$BD$46))))</f>
        <v>0.97322167844530416</v>
      </c>
      <c r="W402" s="583">
        <f ca="1">C402-C397</f>
        <v>-20.790000000001328</v>
      </c>
      <c r="X402" s="593"/>
      <c r="Y402" s="572"/>
      <c r="Z402" s="595"/>
      <c r="AA402" s="583"/>
      <c r="AB402" s="593"/>
      <c r="AC402" s="572"/>
      <c r="AD402" s="595"/>
      <c r="AE402" s="583"/>
      <c r="AF402" s="593"/>
      <c r="AG402" s="596"/>
      <c r="AH402" s="613"/>
      <c r="AI402" s="613"/>
      <c r="AJ402" s="572"/>
      <c r="AK402" s="597"/>
      <c r="AL402" s="597"/>
      <c r="AM402" s="583"/>
      <c r="AN402" s="89">
        <f t="shared" ca="1" si="109"/>
        <v>17.850000000000506</v>
      </c>
      <c r="AO402" s="90">
        <f t="shared" ca="1" si="110"/>
        <v>357</v>
      </c>
      <c r="AP402" s="90">
        <f ca="1">IF($AO402=1,MATCH(1,$AO403:$AO$533,0),$AP401)</f>
        <v>487</v>
      </c>
      <c r="AQ402" s="594">
        <f t="shared" ca="1" si="111"/>
        <v>1</v>
      </c>
      <c r="AR402" s="594">
        <f t="shared" ca="1" si="117"/>
        <v>-1.5703433367641909E-2</v>
      </c>
      <c r="AS402" s="1">
        <f t="shared" ca="1" si="108"/>
        <v>0</v>
      </c>
      <c r="AT402" s="91">
        <f ca="1">AVERAGE(F402:INDIRECT("F"&amp;(ROW()-AO402+1)))</f>
        <v>-1.5685764842577367E-2</v>
      </c>
      <c r="AU402" s="91">
        <f ca="1">IF(AT402&gt;0,MAX(F402:INDIRECT("F"&amp;(ROW()-AO402+1))),MIN(F402:INDIRECT("F"&amp;(ROW()-AO402+1))))</f>
        <v>-1.575195385570503E-2</v>
      </c>
      <c r="AV402" s="92">
        <f t="shared" ca="1" si="112"/>
        <v>-1476.0900000000072</v>
      </c>
      <c r="AW402" s="92">
        <f t="shared" ca="1" si="113"/>
        <v>0</v>
      </c>
      <c r="AX402" s="92">
        <f t="shared" ca="1" si="114"/>
        <v>-1476.0900000000072</v>
      </c>
      <c r="AZ402" s="24"/>
      <c r="BA402" s="24"/>
      <c r="BB402" s="24"/>
      <c r="BC402" s="24"/>
      <c r="BD402" s="24"/>
      <c r="BE402" s="24"/>
      <c r="BF402" s="24"/>
      <c r="BG402" s="24"/>
      <c r="BH402" s="24"/>
      <c r="BI402" s="24"/>
    </row>
    <row r="403" spans="1:61" x14ac:dyDescent="0.2">
      <c r="A403" s="587"/>
      <c r="B403" s="588">
        <f>'Raw Elevation Data'!F400</f>
        <v>19.800000000000509</v>
      </c>
      <c r="C403" s="588">
        <f ca="1">'Raw Elevation Data'!L400</f>
        <v>1069.7519999999927</v>
      </c>
      <c r="D403" s="588">
        <f t="shared" si="107"/>
        <v>5.0000000000004263E-2</v>
      </c>
      <c r="E403" s="589">
        <f t="shared" ca="1" si="115"/>
        <v>0.97339549310854045</v>
      </c>
      <c r="F403" s="577">
        <f t="shared" ca="1" si="116"/>
        <v>-1.575195385570291E-2</v>
      </c>
      <c r="G403" s="590"/>
      <c r="H403" s="591"/>
      <c r="I403" s="592"/>
      <c r="J403" s="593"/>
      <c r="K403" s="572"/>
      <c r="L403" s="593">
        <f ca="1">IF($M403&gt;=0,(1+((TAN(ASIN(($C403-$C401)/(($B403-$B401)*5280))))/0.01)*(IF($B403&gt;=$BA$48,$BC$48+(($BC$49-$BC$48)/$BB$49)*(($B403-$BA$48)/0.05),IF($B403&gt;=$BA$47,$BC$47+(($BC$48-$BC$47)/$BB$48)*(($B403-$BA$47)/0.05),$BC$46))))*AVERAGE(AQ402:AQ403),   1+((TAN(ASIN(($C403-$C401)/(($B403-$B401)*5280))))/0.01)*(IF($B403&gt;=$BA$48,$BD$48+(($BD$49-$BD$48)/$BB$49)*(($B403-$BA$48)/0.05),IF($B403&gt;=$BA$47,$BD$47+(($BD$48-$BD$47)/$BB$48)*(($B403-$BA$47)/0.05),$BD$46))))</f>
        <v>0.97339549310853979</v>
      </c>
      <c r="M403" s="583">
        <f ca="1">C403-C401</f>
        <v>-8.3160000000004857</v>
      </c>
      <c r="N403" s="592"/>
      <c r="O403" s="644"/>
      <c r="P403" s="593"/>
      <c r="Q403" s="572"/>
      <c r="R403" s="593">
        <f ca="1">IF(S403&gt;=0,(1+((TAN(ASIN((C403-C399)/((B403-B399)*5280))))/0.01)*(IF(B399&gt;=$BA$48,$BC$48,IF(B399&gt;=$BA$47,$BC$47,$BC$46))))*AVERAGE(AQ400:AQ403),1+((TAN(ASIN((C403-C399)/((B403-B399)*5280))))/0.01)*(IF(B399&gt;=$BA$48,$BD$48,IF(B399&gt;=$BA$47,$BD$47,$BD$46))))</f>
        <v>0.97322167844530394</v>
      </c>
      <c r="S403" s="583">
        <f ca="1">C403-C399</f>
        <v>-16.632000000001199</v>
      </c>
      <c r="T403" s="593"/>
      <c r="U403" s="572"/>
      <c r="V403" s="594"/>
      <c r="W403" s="583"/>
      <c r="X403" s="593"/>
      <c r="Y403" s="572"/>
      <c r="Z403" s="595"/>
      <c r="AA403" s="583"/>
      <c r="AB403" s="593"/>
      <c r="AC403" s="572"/>
      <c r="AD403" s="595"/>
      <c r="AE403" s="583"/>
      <c r="AF403" s="593"/>
      <c r="AG403" s="596"/>
      <c r="AH403" s="613"/>
      <c r="AI403" s="613"/>
      <c r="AJ403" s="572"/>
      <c r="AK403" s="597"/>
      <c r="AL403" s="597"/>
      <c r="AM403" s="583"/>
      <c r="AN403" s="89">
        <f t="shared" ca="1" si="109"/>
        <v>17.90000000000051</v>
      </c>
      <c r="AO403" s="90">
        <f t="shared" ca="1" si="110"/>
        <v>358</v>
      </c>
      <c r="AP403" s="90">
        <f ca="1">IF($AO403=1,MATCH(1,$AO404:$AO$533,0),$AP402)</f>
        <v>487</v>
      </c>
      <c r="AQ403" s="594">
        <f t="shared" ca="1" si="111"/>
        <v>1</v>
      </c>
      <c r="AR403" s="594">
        <f t="shared" ca="1" si="117"/>
        <v>-1.5703433367641909E-2</v>
      </c>
      <c r="AS403" s="1">
        <f t="shared" ca="1" si="108"/>
        <v>0</v>
      </c>
      <c r="AT403" s="91">
        <f ca="1">AVERAGE(F403:INDIRECT("F"&amp;(ROW()-AO403+1)))</f>
        <v>-1.5685949728088892E-2</v>
      </c>
      <c r="AU403" s="91">
        <f ca="1">IF(AT403&gt;0,MAX(F403:INDIRECT("F"&amp;(ROW()-AO403+1))),MIN(F403:INDIRECT("F"&amp;(ROW()-AO403+1))))</f>
        <v>-1.575195385570503E-2</v>
      </c>
      <c r="AV403" s="92">
        <f t="shared" ca="1" si="112"/>
        <v>-1480.2480000000073</v>
      </c>
      <c r="AW403" s="92">
        <f t="shared" ca="1" si="113"/>
        <v>0</v>
      </c>
      <c r="AX403" s="92">
        <f t="shared" ca="1" si="114"/>
        <v>-1480.2480000000073</v>
      </c>
      <c r="AZ403" s="24"/>
      <c r="BA403" s="24"/>
      <c r="BB403" s="24"/>
      <c r="BC403" s="24"/>
      <c r="BD403" s="24"/>
      <c r="BE403" s="24"/>
      <c r="BF403" s="24"/>
      <c r="BG403" s="24"/>
      <c r="BH403" s="24"/>
      <c r="BI403" s="24"/>
    </row>
    <row r="404" spans="1:61" x14ac:dyDescent="0.2">
      <c r="A404" s="587"/>
      <c r="B404" s="588">
        <f>'Raw Elevation Data'!F401</f>
        <v>19.850000000000513</v>
      </c>
      <c r="C404" s="588">
        <f ca="1">'Raw Elevation Data'!L401</f>
        <v>1065.5939999999925</v>
      </c>
      <c r="D404" s="588">
        <f t="shared" si="107"/>
        <v>5.0000000000004263E-2</v>
      </c>
      <c r="E404" s="589">
        <f t="shared" ca="1" si="115"/>
        <v>0.9734063565249913</v>
      </c>
      <c r="F404" s="577">
        <f t="shared" ca="1" si="116"/>
        <v>-1.5751953855703771E-2</v>
      </c>
      <c r="G404" s="590"/>
      <c r="H404" s="591"/>
      <c r="I404" s="592"/>
      <c r="J404" s="593"/>
      <c r="K404" s="572"/>
      <c r="L404" s="593"/>
      <c r="M404" s="583"/>
      <c r="N404" s="592"/>
      <c r="O404" s="644"/>
      <c r="P404" s="593"/>
      <c r="Q404" s="572"/>
      <c r="R404" s="593"/>
      <c r="S404" s="583"/>
      <c r="T404" s="593"/>
      <c r="U404" s="572"/>
      <c r="V404" s="594"/>
      <c r="W404" s="583"/>
      <c r="X404" s="593"/>
      <c r="Y404" s="572"/>
      <c r="Z404" s="595"/>
      <c r="AA404" s="583"/>
      <c r="AB404" s="593"/>
      <c r="AC404" s="572"/>
      <c r="AD404" s="595"/>
      <c r="AE404" s="583"/>
      <c r="AF404" s="593"/>
      <c r="AG404" s="596"/>
      <c r="AH404" s="613"/>
      <c r="AI404" s="613"/>
      <c r="AJ404" s="572"/>
      <c r="AK404" s="597"/>
      <c r="AL404" s="597"/>
      <c r="AM404" s="583"/>
      <c r="AN404" s="89">
        <f t="shared" ca="1" si="109"/>
        <v>17.950000000000514</v>
      </c>
      <c r="AO404" s="90">
        <f t="shared" ca="1" si="110"/>
        <v>359</v>
      </c>
      <c r="AP404" s="90">
        <f ca="1">IF($AO404=1,MATCH(1,$AO405:$AO$533,0),$AP403)</f>
        <v>487</v>
      </c>
      <c r="AQ404" s="594">
        <f t="shared" ca="1" si="111"/>
        <v>1</v>
      </c>
      <c r="AR404" s="594">
        <f t="shared" ca="1" si="117"/>
        <v>-1.5703433367641909E-2</v>
      </c>
      <c r="AS404" s="1">
        <f t="shared" ca="1" si="108"/>
        <v>0</v>
      </c>
      <c r="AT404" s="91">
        <f ca="1">AVERAGE(F404:INDIRECT("F"&amp;(ROW()-AO404+1)))</f>
        <v>-1.5686133583597568E-2</v>
      </c>
      <c r="AU404" s="91">
        <f ca="1">IF(AT404&gt;0,MAX(F404:INDIRECT("F"&amp;(ROW()-AO404+1))),MIN(F404:INDIRECT("F"&amp;(ROW()-AO404+1))))</f>
        <v>-1.575195385570503E-2</v>
      </c>
      <c r="AV404" s="92">
        <f t="shared" ca="1" si="112"/>
        <v>-1484.4060000000075</v>
      </c>
      <c r="AW404" s="92">
        <f t="shared" ca="1" si="113"/>
        <v>0</v>
      </c>
      <c r="AX404" s="92">
        <f t="shared" ca="1" si="114"/>
        <v>-1484.4060000000075</v>
      </c>
      <c r="AZ404" s="24"/>
      <c r="BA404" s="24"/>
      <c r="BB404" s="24"/>
      <c r="BC404" s="24"/>
      <c r="BD404" s="24"/>
      <c r="BE404" s="24"/>
      <c r="BF404" s="24"/>
      <c r="BG404" s="24"/>
      <c r="BH404" s="24"/>
      <c r="BI404" s="24"/>
    </row>
    <row r="405" spans="1:61" ht="13.5" thickBot="1" x14ac:dyDescent="0.25">
      <c r="A405" s="573" t="s">
        <v>328</v>
      </c>
      <c r="B405" s="617">
        <f>'Raw Elevation Data'!F402</f>
        <v>19.900000000000517</v>
      </c>
      <c r="C405" s="617">
        <f ca="1">'Raw Elevation Data'!L402</f>
        <v>1061.435999999992</v>
      </c>
      <c r="D405" s="598">
        <f t="shared" si="107"/>
        <v>5.0000000000004263E-2</v>
      </c>
      <c r="E405" s="599">
        <f t="shared" ca="1" si="115"/>
        <v>0.97341721994144348</v>
      </c>
      <c r="F405" s="577">
        <f t="shared" ca="1" si="116"/>
        <v>-1.5751953855703771E-2</v>
      </c>
      <c r="G405" s="600">
        <f ca="1">IF(AVERAGE(E393:E405)&gt;$BA$68,AVERAGE(E393:E405),$BA$68)</f>
        <v>0.97633333333333328</v>
      </c>
      <c r="H405" s="601">
        <f ca="1">IF(SUMIF(L393:L405,"&gt;0")/COUNT(L393:L405)&gt;$BA$68,SUMIF(L393:L405,"&gt;0")/COUNT(L393:L405),$BA$68)</f>
        <v>0.97633333333333328</v>
      </c>
      <c r="I405" s="592"/>
      <c r="J405" s="593"/>
      <c r="K405" s="572"/>
      <c r="L405" s="593">
        <f ca="1">IF($M405&gt;=0,(1+((TAN(ASIN(($C405-$C403)/(($B405-$B403)*5280))))/0.01)*(IF($B405&gt;=$BA$48,$BC$48+(($BC$49-$BC$48)/$BB$49)*(($B405-$BA$48)/0.05),IF($B405&gt;=$BA$47,$BC$47+(($BC$48-$BC$47)/$BB$48)*(($B405-$BA$47)/0.05),$BC$46))))*AVERAGE(AQ404:AQ405),   1+((TAN(ASIN(($C405-$C403)/(($B405-$B403)*5280))))/0.01)*(IF($B405&gt;=$BA$48,$BD$48+(($BD$49-$BD$48)/$BB$49)*(($B405-$BA$48)/0.05),IF($B405&gt;=$BA$47,$BD$47+(($BD$48-$BD$47)/$BB$48)*(($B405-$BA$47)/0.05),$BD$46))))</f>
        <v>0.97341721994144348</v>
      </c>
      <c r="M405" s="583">
        <f ca="1">C405-C403</f>
        <v>-8.316000000000713</v>
      </c>
      <c r="N405" s="592"/>
      <c r="O405" s="644"/>
      <c r="P405" s="593"/>
      <c r="Q405" s="572"/>
      <c r="R405" s="593"/>
      <c r="S405" s="583"/>
      <c r="T405" s="593"/>
      <c r="U405" s="572"/>
      <c r="V405" s="594"/>
      <c r="W405" s="583"/>
      <c r="X405" s="593"/>
      <c r="Y405" s="572"/>
      <c r="Z405" s="595"/>
      <c r="AA405" s="583"/>
      <c r="AB405" s="593"/>
      <c r="AC405" s="572"/>
      <c r="AD405" s="595"/>
      <c r="AE405" s="583"/>
      <c r="AF405" s="593"/>
      <c r="AG405" s="596"/>
      <c r="AH405" s="602">
        <f ca="1">(MAX(AW393:AW405)-MIN(AW393:AW405))*0.3048</f>
        <v>0</v>
      </c>
      <c r="AI405" s="602">
        <f ca="1">-(MAX(AX393:AX405)-MIN(AX393:AX405))*0.3048</f>
        <v>-15.208300800001027</v>
      </c>
      <c r="AJ405" s="572"/>
      <c r="AK405" s="597"/>
      <c r="AL405" s="597"/>
      <c r="AM405" s="583"/>
      <c r="AN405" s="89">
        <f t="shared" ca="1" si="109"/>
        <v>18.000000000000519</v>
      </c>
      <c r="AO405" s="90">
        <f t="shared" ca="1" si="110"/>
        <v>360</v>
      </c>
      <c r="AP405" s="90">
        <f ca="1">IF($AO405=1,MATCH(1,$AO406:$AO$533,0),$AP404)</f>
        <v>487</v>
      </c>
      <c r="AQ405" s="594">
        <f t="shared" ca="1" si="111"/>
        <v>1</v>
      </c>
      <c r="AR405" s="594">
        <f t="shared" ca="1" si="117"/>
        <v>-1.5703433367641909E-2</v>
      </c>
      <c r="AS405" s="1">
        <f t="shared" ca="1" si="108"/>
        <v>0</v>
      </c>
      <c r="AT405" s="91">
        <f ca="1">AVERAGE(F405:INDIRECT("F"&amp;(ROW()-AO405+1)))</f>
        <v>-1.5686316417686752E-2</v>
      </c>
      <c r="AU405" s="91">
        <f ca="1">IF(AT405&gt;0,MAX(F405:INDIRECT("F"&amp;(ROW()-AO405+1))),MIN(F405:INDIRECT("F"&amp;(ROW()-AO405+1))))</f>
        <v>-1.575195385570503E-2</v>
      </c>
      <c r="AV405" s="92">
        <f t="shared" ca="1" si="112"/>
        <v>-1488.564000000008</v>
      </c>
      <c r="AW405" s="92">
        <f t="shared" ca="1" si="113"/>
        <v>0</v>
      </c>
      <c r="AX405" s="92">
        <f t="shared" ca="1" si="114"/>
        <v>-1488.564000000008</v>
      </c>
      <c r="AZ405" s="24"/>
      <c r="BA405" s="24"/>
      <c r="BB405" s="24"/>
      <c r="BC405" s="24"/>
      <c r="BD405" s="24"/>
      <c r="BE405" s="24"/>
      <c r="BF405" s="24"/>
      <c r="BG405" s="24"/>
      <c r="BH405" s="24"/>
      <c r="BI405" s="24"/>
    </row>
    <row r="406" spans="1:61" ht="13.5" thickTop="1" x14ac:dyDescent="0.2">
      <c r="A406" s="587"/>
      <c r="B406" s="616">
        <f>'Raw Elevation Data'!F403</f>
        <v>19.950000000000522</v>
      </c>
      <c r="C406" s="616">
        <f ca="1">'Raw Elevation Data'!L403</f>
        <v>1057.2779999999918</v>
      </c>
      <c r="D406" s="588">
        <f t="shared" si="107"/>
        <v>5.0000000000004263E-2</v>
      </c>
      <c r="E406" s="589">
        <f t="shared" ca="1" si="115"/>
        <v>0.9734280833578971</v>
      </c>
      <c r="F406" s="577">
        <f t="shared" ca="1" si="116"/>
        <v>-1.575195385570291E-2</v>
      </c>
      <c r="G406" s="590"/>
      <c r="H406" s="591"/>
      <c r="I406" s="592"/>
      <c r="J406" s="593"/>
      <c r="K406" s="572"/>
      <c r="L406" s="593"/>
      <c r="M406" s="583"/>
      <c r="N406" s="592"/>
      <c r="O406" s="644"/>
      <c r="P406" s="593"/>
      <c r="Q406" s="572"/>
      <c r="R406" s="593"/>
      <c r="S406" s="583"/>
      <c r="T406" s="593"/>
      <c r="U406" s="572"/>
      <c r="V406" s="594"/>
      <c r="W406" s="583"/>
      <c r="X406" s="593"/>
      <c r="Y406" s="572"/>
      <c r="Z406" s="595"/>
      <c r="AA406" s="583"/>
      <c r="AB406" s="593"/>
      <c r="AC406" s="572"/>
      <c r="AD406" s="595"/>
      <c r="AE406" s="583"/>
      <c r="AF406" s="593"/>
      <c r="AG406" s="596"/>
      <c r="AH406" s="613"/>
      <c r="AI406" s="613"/>
      <c r="AJ406" s="572"/>
      <c r="AK406" s="597"/>
      <c r="AL406" s="597"/>
      <c r="AM406" s="583"/>
      <c r="AN406" s="89">
        <f t="shared" ca="1" si="109"/>
        <v>18.050000000000523</v>
      </c>
      <c r="AO406" s="90">
        <f t="shared" ca="1" si="110"/>
        <v>361</v>
      </c>
      <c r="AP406" s="90">
        <f ca="1">IF($AO406=1,MATCH(1,$AO407:$AO$533,0),$AP405)</f>
        <v>487</v>
      </c>
      <c r="AQ406" s="594">
        <f t="shared" ca="1" si="111"/>
        <v>1</v>
      </c>
      <c r="AR406" s="594">
        <f t="shared" ca="1" si="117"/>
        <v>-1.5703433367641909E-2</v>
      </c>
      <c r="AS406" s="1">
        <f t="shared" ca="1" si="108"/>
        <v>0</v>
      </c>
      <c r="AT406" s="91">
        <f ca="1">AVERAGE(F406:INDIRECT("F"&amp;(ROW()-AO406+1)))</f>
        <v>-1.5686498238844691E-2</v>
      </c>
      <c r="AU406" s="91">
        <f ca="1">IF(AT406&gt;0,MAX(F406:INDIRECT("F"&amp;(ROW()-AO406+1))),MIN(F406:INDIRECT("F"&amp;(ROW()-AO406+1))))</f>
        <v>-1.575195385570503E-2</v>
      </c>
      <c r="AV406" s="92">
        <f t="shared" ca="1" si="112"/>
        <v>-1492.7220000000082</v>
      </c>
      <c r="AW406" s="92">
        <f t="shared" ca="1" si="113"/>
        <v>0</v>
      </c>
      <c r="AX406" s="92">
        <f t="shared" ca="1" si="114"/>
        <v>-1492.7220000000082</v>
      </c>
      <c r="AZ406" s="24"/>
      <c r="BA406" s="24"/>
      <c r="BB406" s="24"/>
      <c r="BC406" s="24"/>
      <c r="BD406" s="24"/>
      <c r="BE406" s="24"/>
      <c r="BF406" s="24"/>
      <c r="BG406" s="24"/>
      <c r="BH406" s="24"/>
      <c r="BI406" s="24"/>
    </row>
    <row r="407" spans="1:61" x14ac:dyDescent="0.2">
      <c r="A407" s="587"/>
      <c r="B407" s="574">
        <f>'Raw Elevation Data'!F404</f>
        <v>20.000000000000526</v>
      </c>
      <c r="C407" s="575">
        <f ca="1">'Raw Elevation Data'!L404</f>
        <v>1053.1199999999917</v>
      </c>
      <c r="D407" s="576">
        <f t="shared" si="107"/>
        <v>5.0000000000004263E-2</v>
      </c>
      <c r="E407" s="572">
        <f t="shared" ca="1" si="115"/>
        <v>0.97343894677434861</v>
      </c>
      <c r="F407" s="577">
        <f t="shared" ca="1" si="116"/>
        <v>-1.5751953855703341E-2</v>
      </c>
      <c r="G407" s="590"/>
      <c r="H407" s="591"/>
      <c r="I407" s="603"/>
      <c r="J407" s="604">
        <f ca="1">IF(AVERAGE(E388:E407)&gt;$BA$68,AVERAGE(E388:E407),$BA$68)</f>
        <v>0.97633333333333328</v>
      </c>
      <c r="K407" s="572"/>
      <c r="L407" s="582">
        <f ca="1">IF($M407&gt;=0,(1+((TAN(ASIN(($C407-$C405)/(($B407-$B405)*5280))))/0.01)*(IF($B407&gt;=$BA$48,$BC$48+(($BC$49-$BC$48)/$BB$49)*(($B407-$BA$48)/0.05),IF($B407&gt;=$BA$47,$BC$47+(($BC$48-$BC$47)/$BB$48)*(($B407-$BA$47)/0.05),$BC$46))))*AVERAGE(AQ406:AQ407),   1+((TAN(ASIN(($C407-$C405)/(($B407-$B405)*5280))))/0.01)*(IF($B407&gt;=$BA$48,$BD$48+(($BD$49-$BD$48)/$BB$49)*(($B407-$BA$48)/0.05),IF($B407&gt;=$BA$47,$BD$47+(($BD$48-$BD$47)/$BB$48)*(($B407-$BA$47)/0.05),$BD$46))))</f>
        <v>0.97343894677434939</v>
      </c>
      <c r="M407" s="583">
        <f ca="1">C407-C405</f>
        <v>-8.3160000000002583</v>
      </c>
      <c r="N407" s="592"/>
      <c r="O407" s="604">
        <f ca="1">AVERAGE(L389,L391,L393,L395,L397,L399,L401,L403,L405,L407)</f>
        <v>0.97334117602627879</v>
      </c>
      <c r="P407" s="601">
        <f ca="1">IF(AVERAGE(L389,L391,L393,L395,L397,L399,L401,L403,L405,L407)&gt;$BA$68,AVERAGE(L389,L391,L393,L395,L397,L399,L401,L403,L405,L407),$BA$68)</f>
        <v>0.97633333333333328</v>
      </c>
      <c r="Q407" s="572"/>
      <c r="R407" s="582">
        <f ca="1">IF(S407&gt;=0,(1+((TAN(ASIN((C407-C403)/((B407-B403)*5280))))/0.01)*(IF(B403&gt;=$BA$48,$BC$48,IF(B403&gt;=$BA$47,$BC$47,$BC$46))))*AVERAGE(AQ404:AQ407),1+((TAN(ASIN((C407-C403)/((B407-B403)*5280))))/0.01)*(IF(B403&gt;=$BA$48,$BD$48,IF(B403&gt;=$BA$47,$BD$47,$BD$46))))</f>
        <v>0.97322167844530427</v>
      </c>
      <c r="S407" s="583">
        <f ca="1">C407-C403</f>
        <v>-16.632000000000971</v>
      </c>
      <c r="T407" s="601">
        <f ca="1">IF(AVERAGE(R391,R395,R399,R403,R407)&gt;$BA$68,AVERAGE(R391,R395,R399,R403,R407),$BA$68)</f>
        <v>0.97633333333333328</v>
      </c>
      <c r="U407" s="572"/>
      <c r="V407" s="585">
        <f ca="1">IF(W407&gt;=0,(1+((TAN(ASIN((C407-C402)/((B407-B402)*5280))))/0.01)*(IF(B402&gt;=$BA$48,$BC$48,IF(B402&gt;=$BA$47,$BC$47,$BC$46))))*AVERAGE(AQ403:AQ407),1+((TAN(ASIN((C407-C402)/((B407-B402)*5280))))/0.01)*(IF(B402&gt;=$BA$48,$BD$48,IF(B402&gt;=$BA$47,$BD$47,$BD$46))))</f>
        <v>0.97322167844530449</v>
      </c>
      <c r="W407" s="583">
        <f ca="1">C407-C402</f>
        <v>-20.7900000000011</v>
      </c>
      <c r="X407" s="601">
        <f ca="1">IF(AVERAGE(V392,V397,V402,V407)&gt;$BA$68,AVERAGE(V392,V397,V402,V407),$BA$68)</f>
        <v>0.97633333333333328</v>
      </c>
      <c r="Y407" s="572"/>
      <c r="Z407" s="572">
        <f ca="1">IF(AA407&gt;=0,(1+((TAN(ASIN((C407-C397)/((B407-B397)*5280))))/0.01)*(IF(B397&gt;=$BA$48,$BC$48,IF(B397&gt;=$BA$47,$BC$47,$BC$46))))*AVERAGE(AQ398:AQ407),1+((TAN(ASIN((C407-C397)/((B407-B397)*5280))))/0.01)*(IF(B397&gt;=$BA$48,$BD$48,IF(B397&gt;=$BA$47,$BD$47,$BD$46))))</f>
        <v>0.97322167844530427</v>
      </c>
      <c r="AA407" s="583">
        <f ca="1">C407-C397</f>
        <v>-41.580000000002428</v>
      </c>
      <c r="AB407" s="601">
        <f ca="1">IF(AVERAGE(Z407,Z397)&gt;$BA$68,AVERAGE(Z407,Z397),$BA$68)</f>
        <v>0.97633333333333328</v>
      </c>
      <c r="AC407" s="572"/>
      <c r="AD407" s="572">
        <f ca="1">IF(AE407&gt;=0,(1+((TAN(ASIN((C407-C387)/((B407-B387)*5280))))/0.01)*(IF(B387&gt;=$BA$48,$BC$48,IF(B387&gt;=$BA$47,$BC$47,$BC$46))))*AVERAGE(AQ388:AQ407),1+((TAN(ASIN((C407-C387)/((B407-B387)*5280))))/0.01)*(IF(B387&gt;=$BA$48,$BD$48,IF(B387&gt;=$BA$47,$BD$47,$BD$46))))</f>
        <v>0.97322167844530427</v>
      </c>
      <c r="AE407" s="583">
        <f ca="1">C407-C387</f>
        <v>-83.160000000005084</v>
      </c>
      <c r="AF407" s="601">
        <f ca="1">IF(AD407&gt;$BA$68,AD407,$BA$68)</f>
        <v>0.97633333333333328</v>
      </c>
      <c r="AG407" s="586"/>
      <c r="AH407" s="594"/>
      <c r="AI407" s="594"/>
      <c r="AJ407" s="572"/>
      <c r="AK407" s="605">
        <f ca="1">MAX(AW387:AW407)-MIN(AW387:AW407)</f>
        <v>0</v>
      </c>
      <c r="AL407" s="605">
        <f ca="1">-(MAX(AX387:AX407)-MIN(AX387:AX407))</f>
        <v>-83.160000000005084</v>
      </c>
      <c r="AM407" s="583"/>
      <c r="AN407" s="89">
        <f t="shared" ca="1" si="109"/>
        <v>18.100000000000527</v>
      </c>
      <c r="AO407" s="90">
        <f t="shared" ca="1" si="110"/>
        <v>362</v>
      </c>
      <c r="AP407" s="90">
        <f ca="1">IF($AO407=1,MATCH(1,$AO408:$AO$533,0),$AP406)</f>
        <v>487</v>
      </c>
      <c r="AQ407" s="594">
        <f t="shared" ca="1" si="111"/>
        <v>1</v>
      </c>
      <c r="AR407" s="594">
        <f t="shared" ca="1" si="117"/>
        <v>-1.5703433367641909E-2</v>
      </c>
      <c r="AS407" s="1">
        <f t="shared" ca="1" si="108"/>
        <v>0</v>
      </c>
      <c r="AT407" s="91">
        <f ca="1">AVERAGE(F407:INDIRECT("F"&amp;(ROW()-AO407+1)))</f>
        <v>-1.5686679055465846E-2</v>
      </c>
      <c r="AU407" s="91">
        <f ca="1">IF(AT407&gt;0,MAX(F407:INDIRECT("F"&amp;(ROW()-AO407+1))),MIN(F407:INDIRECT("F"&amp;(ROW()-AO407+1))))</f>
        <v>-1.575195385570503E-2</v>
      </c>
      <c r="AV407" s="92">
        <f t="shared" ca="1" si="112"/>
        <v>-1496.8800000000083</v>
      </c>
      <c r="AW407" s="92">
        <f t="shared" ca="1" si="113"/>
        <v>0</v>
      </c>
      <c r="AX407" s="92">
        <f t="shared" ca="1" si="114"/>
        <v>-1496.8800000000083</v>
      </c>
      <c r="AZ407" s="24"/>
      <c r="BA407" s="24"/>
      <c r="BB407" s="24"/>
      <c r="BC407" s="24"/>
      <c r="BD407" s="24"/>
      <c r="BE407" s="24"/>
      <c r="BF407" s="24"/>
      <c r="BG407" s="24"/>
      <c r="BH407" s="24"/>
      <c r="BI407" s="24"/>
    </row>
    <row r="408" spans="1:61" x14ac:dyDescent="0.2">
      <c r="A408" s="587"/>
      <c r="B408" s="588">
        <f>'Raw Elevation Data'!F405</f>
        <v>20.05000000000053</v>
      </c>
      <c r="C408" s="588">
        <f ca="1">'Raw Elevation Data'!L405</f>
        <v>1048.9619999999913</v>
      </c>
      <c r="D408" s="588">
        <f t="shared" si="107"/>
        <v>5.0000000000004263E-2</v>
      </c>
      <c r="E408" s="589">
        <f t="shared" ca="1" si="115"/>
        <v>0.97344981019080079</v>
      </c>
      <c r="F408" s="577">
        <f t="shared" ca="1" si="116"/>
        <v>-1.5751953855703341E-2</v>
      </c>
      <c r="G408" s="590"/>
      <c r="H408" s="591"/>
      <c r="I408" s="592"/>
      <c r="J408" s="593"/>
      <c r="K408" s="572"/>
      <c r="L408" s="593"/>
      <c r="M408" s="583"/>
      <c r="N408" s="592"/>
      <c r="O408" s="644"/>
      <c r="P408" s="593"/>
      <c r="Q408" s="572"/>
      <c r="R408" s="593"/>
      <c r="S408" s="583"/>
      <c r="T408" s="593"/>
      <c r="U408" s="572"/>
      <c r="V408" s="594"/>
      <c r="W408" s="583"/>
      <c r="X408" s="593"/>
      <c r="Y408" s="572"/>
      <c r="Z408" s="595"/>
      <c r="AA408" s="583"/>
      <c r="AB408" s="593"/>
      <c r="AC408" s="572"/>
      <c r="AD408" s="595"/>
      <c r="AE408" s="583"/>
      <c r="AF408" s="593"/>
      <c r="AG408" s="596"/>
      <c r="AH408" s="613"/>
      <c r="AI408" s="613"/>
      <c r="AJ408" s="572"/>
      <c r="AK408" s="597"/>
      <c r="AL408" s="597"/>
      <c r="AM408" s="583"/>
      <c r="AN408" s="89">
        <f t="shared" ca="1" si="109"/>
        <v>18.150000000000531</v>
      </c>
      <c r="AO408" s="90">
        <f t="shared" ca="1" si="110"/>
        <v>363</v>
      </c>
      <c r="AP408" s="90">
        <f ca="1">IF($AO408=1,MATCH(1,$AO409:$AO$533,0),$AP407)</f>
        <v>487</v>
      </c>
      <c r="AQ408" s="594">
        <f t="shared" ca="1" si="111"/>
        <v>1</v>
      </c>
      <c r="AR408" s="594">
        <f t="shared" ca="1" si="117"/>
        <v>-1.5703433367641909E-2</v>
      </c>
      <c r="AS408" s="1">
        <f t="shared" ca="1" si="108"/>
        <v>0</v>
      </c>
      <c r="AT408" s="91">
        <f ca="1">AVERAGE(F408:INDIRECT("F"&amp;(ROW()-AO408+1)))</f>
        <v>-1.5686858875852177E-2</v>
      </c>
      <c r="AU408" s="91">
        <f ca="1">IF(AT408&gt;0,MAX(F408:INDIRECT("F"&amp;(ROW()-AO408+1))),MIN(F408:INDIRECT("F"&amp;(ROW()-AO408+1))))</f>
        <v>-1.575195385570503E-2</v>
      </c>
      <c r="AV408" s="92">
        <f t="shared" ca="1" si="112"/>
        <v>-1501.0380000000087</v>
      </c>
      <c r="AW408" s="92">
        <f t="shared" ca="1" si="113"/>
        <v>0</v>
      </c>
      <c r="AX408" s="92">
        <f t="shared" ca="1" si="114"/>
        <v>-1501.0380000000087</v>
      </c>
      <c r="AZ408" s="24"/>
      <c r="BA408" s="24"/>
      <c r="BB408" s="24"/>
      <c r="BC408" s="24"/>
      <c r="BD408" s="24"/>
      <c r="BE408" s="24"/>
      <c r="BF408" s="24"/>
      <c r="BG408" s="24"/>
      <c r="BH408" s="24"/>
      <c r="BI408" s="24"/>
    </row>
    <row r="409" spans="1:61" x14ac:dyDescent="0.2">
      <c r="A409" s="587"/>
      <c r="B409" s="588">
        <f>'Raw Elevation Data'!F406</f>
        <v>20.100000000000534</v>
      </c>
      <c r="C409" s="588">
        <f ca="1">'Raw Elevation Data'!L406</f>
        <v>1044.8039999999912</v>
      </c>
      <c r="D409" s="588">
        <f t="shared" si="107"/>
        <v>5.0000000000004263E-2</v>
      </c>
      <c r="E409" s="589">
        <f t="shared" ca="1" si="115"/>
        <v>0.9734606736072523</v>
      </c>
      <c r="F409" s="577">
        <f t="shared" ca="1" si="116"/>
        <v>-1.5751953855703771E-2</v>
      </c>
      <c r="G409" s="590"/>
      <c r="H409" s="591"/>
      <c r="I409" s="592"/>
      <c r="J409" s="593"/>
      <c r="K409" s="572"/>
      <c r="L409" s="593">
        <f ca="1">IF($M409&gt;=0,(1+((TAN(ASIN(($C409-$C407)/(($B409-$B407)*5280))))/0.01)*(IF($B409&gt;=$BA$48,$BC$48+(($BC$49-$BC$48)/$BB$49)*(($B409-$BA$48)/0.05),IF($B409&gt;=$BA$47,$BC$47+(($BC$48-$BC$47)/$BB$48)*(($B409-$BA$47)/0.05),$BC$46))))*AVERAGE(AQ408:AQ409),   1+((TAN(ASIN(($C409-$C407)/(($B409-$B407)*5280))))/0.01)*(IF($B409&gt;=$BA$48,$BD$48+(($BD$49-$BD$48)/$BB$49)*(($B409-$BA$48)/0.05),IF($B409&gt;=$BA$47,$BD$47+(($BD$48-$BD$47)/$BB$48)*(($B409-$BA$47)/0.05),$BD$46))))</f>
        <v>0.97346067360725308</v>
      </c>
      <c r="M409" s="583">
        <f ca="1">C409-C407</f>
        <v>-8.3160000000004857</v>
      </c>
      <c r="N409" s="592"/>
      <c r="O409" s="644"/>
      <c r="P409" s="593"/>
      <c r="Q409" s="572"/>
      <c r="R409" s="593"/>
      <c r="S409" s="583"/>
      <c r="T409" s="593"/>
      <c r="U409" s="572"/>
      <c r="V409" s="594"/>
      <c r="W409" s="583"/>
      <c r="X409" s="593"/>
      <c r="Y409" s="572"/>
      <c r="Z409" s="595"/>
      <c r="AA409" s="583"/>
      <c r="AB409" s="593"/>
      <c r="AC409" s="572"/>
      <c r="AD409" s="595"/>
      <c r="AE409" s="583"/>
      <c r="AF409" s="593"/>
      <c r="AG409" s="596"/>
      <c r="AH409" s="613"/>
      <c r="AI409" s="613"/>
      <c r="AJ409" s="572"/>
      <c r="AK409" s="597"/>
      <c r="AL409" s="597"/>
      <c r="AM409" s="583"/>
      <c r="AN409" s="89">
        <f t="shared" ca="1" si="109"/>
        <v>18.200000000000536</v>
      </c>
      <c r="AO409" s="90">
        <f t="shared" ca="1" si="110"/>
        <v>364</v>
      </c>
      <c r="AP409" s="90">
        <f ca="1">IF($AO409=1,MATCH(1,$AO410:$AO$533,0),$AP408)</f>
        <v>487</v>
      </c>
      <c r="AQ409" s="594">
        <f t="shared" ca="1" si="111"/>
        <v>1</v>
      </c>
      <c r="AR409" s="594">
        <f t="shared" ca="1" si="117"/>
        <v>-1.5703433367641909E-2</v>
      </c>
      <c r="AS409" s="1">
        <f t="shared" ca="1" si="108"/>
        <v>0</v>
      </c>
      <c r="AT409" s="91">
        <f ca="1">AVERAGE(F409:INDIRECT("F"&amp;(ROW()-AO409+1)))</f>
        <v>-1.5687037708214405E-2</v>
      </c>
      <c r="AU409" s="91">
        <f ca="1">IF(AT409&gt;0,MAX(F409:INDIRECT("F"&amp;(ROW()-AO409+1))),MIN(F409:INDIRECT("F"&amp;(ROW()-AO409+1))))</f>
        <v>-1.575195385570503E-2</v>
      </c>
      <c r="AV409" s="92">
        <f t="shared" ca="1" si="112"/>
        <v>-1505.1960000000088</v>
      </c>
      <c r="AW409" s="92">
        <f t="shared" ca="1" si="113"/>
        <v>0</v>
      </c>
      <c r="AX409" s="92">
        <f t="shared" ca="1" si="114"/>
        <v>-1505.1960000000088</v>
      </c>
      <c r="AZ409" s="24"/>
      <c r="BA409" s="24"/>
      <c r="BB409" s="24"/>
      <c r="BC409" s="24"/>
      <c r="BD409" s="24"/>
      <c r="BE409" s="24"/>
      <c r="BF409" s="24"/>
      <c r="BG409" s="24"/>
      <c r="BH409" s="24"/>
      <c r="BI409" s="24"/>
    </row>
    <row r="410" spans="1:61" x14ac:dyDescent="0.2">
      <c r="A410" s="587"/>
      <c r="B410" s="588">
        <f>'Raw Elevation Data'!F407</f>
        <v>20.150000000000539</v>
      </c>
      <c r="C410" s="588">
        <f ca="1">'Raw Elevation Data'!L407</f>
        <v>1040.6459999999906</v>
      </c>
      <c r="D410" s="588">
        <f t="shared" si="107"/>
        <v>5.0000000000004263E-2</v>
      </c>
      <c r="E410" s="589">
        <f t="shared" ca="1" si="115"/>
        <v>0.97347153702370448</v>
      </c>
      <c r="F410" s="577">
        <f t="shared" ca="1" si="116"/>
        <v>-1.5751953855703771E-2</v>
      </c>
      <c r="G410" s="590"/>
      <c r="H410" s="591"/>
      <c r="I410" s="592"/>
      <c r="J410" s="593"/>
      <c r="K410" s="572"/>
      <c r="L410" s="593"/>
      <c r="M410" s="583"/>
      <c r="N410" s="592"/>
      <c r="O410" s="644"/>
      <c r="P410" s="593"/>
      <c r="Q410" s="572"/>
      <c r="R410" s="593"/>
      <c r="S410" s="583"/>
      <c r="T410" s="593"/>
      <c r="U410" s="572"/>
      <c r="V410" s="594"/>
      <c r="W410" s="583"/>
      <c r="X410" s="593"/>
      <c r="Y410" s="572"/>
      <c r="Z410" s="595"/>
      <c r="AA410" s="583"/>
      <c r="AB410" s="593"/>
      <c r="AC410" s="572"/>
      <c r="AD410" s="595"/>
      <c r="AE410" s="583"/>
      <c r="AF410" s="593"/>
      <c r="AG410" s="596"/>
      <c r="AH410" s="613"/>
      <c r="AI410" s="613"/>
      <c r="AJ410" s="572"/>
      <c r="AK410" s="597"/>
      <c r="AL410" s="597"/>
      <c r="AM410" s="583"/>
      <c r="AN410" s="89">
        <f t="shared" ca="1" si="109"/>
        <v>18.25000000000054</v>
      </c>
      <c r="AO410" s="90">
        <f t="shared" ca="1" si="110"/>
        <v>365</v>
      </c>
      <c r="AP410" s="90">
        <f ca="1">IF($AO410=1,MATCH(1,$AO411:$AO$533,0),$AP409)</f>
        <v>487</v>
      </c>
      <c r="AQ410" s="594">
        <f t="shared" ca="1" si="111"/>
        <v>1</v>
      </c>
      <c r="AR410" s="594">
        <f t="shared" ca="1" si="117"/>
        <v>-1.5703433367641909E-2</v>
      </c>
      <c r="AS410" s="1">
        <f t="shared" ca="1" si="108"/>
        <v>0</v>
      </c>
      <c r="AT410" s="91">
        <f ca="1">AVERAGE(F410:INDIRECT("F"&amp;(ROW()-AO410+1)))</f>
        <v>-1.568721556067328E-2</v>
      </c>
      <c r="AU410" s="91">
        <f ca="1">IF(AT410&gt;0,MAX(F410:INDIRECT("F"&amp;(ROW()-AO410+1))),MIN(F410:INDIRECT("F"&amp;(ROW()-AO410+1))))</f>
        <v>-1.575195385570503E-2</v>
      </c>
      <c r="AV410" s="92">
        <f t="shared" ca="1" si="112"/>
        <v>-1509.3540000000094</v>
      </c>
      <c r="AW410" s="92">
        <f t="shared" ca="1" si="113"/>
        <v>0</v>
      </c>
      <c r="AX410" s="92">
        <f t="shared" ca="1" si="114"/>
        <v>-1509.3540000000094</v>
      </c>
      <c r="AZ410" s="24"/>
      <c r="BA410" s="24"/>
      <c r="BB410" s="24"/>
      <c r="BC410" s="24"/>
      <c r="BD410" s="24"/>
      <c r="BE410" s="24"/>
      <c r="BF410" s="24"/>
      <c r="BG410" s="24"/>
      <c r="BH410" s="24"/>
      <c r="BI410" s="24"/>
    </row>
    <row r="411" spans="1:61" x14ac:dyDescent="0.2">
      <c r="A411" s="587"/>
      <c r="B411" s="588">
        <f>'Raw Elevation Data'!F408</f>
        <v>20.200000000000543</v>
      </c>
      <c r="C411" s="588">
        <f ca="1">'Raw Elevation Data'!L408</f>
        <v>1036.4879999999905</v>
      </c>
      <c r="D411" s="588">
        <f t="shared" si="107"/>
        <v>5.0000000000004263E-2</v>
      </c>
      <c r="E411" s="589">
        <f t="shared" ca="1" si="115"/>
        <v>0.97348240044015821</v>
      </c>
      <c r="F411" s="577">
        <f t="shared" ca="1" si="116"/>
        <v>-1.575195385570291E-2</v>
      </c>
      <c r="G411" s="590"/>
      <c r="H411" s="591"/>
      <c r="I411" s="592"/>
      <c r="J411" s="593"/>
      <c r="K411" s="572"/>
      <c r="L411" s="593">
        <f ca="1">IF($M411&gt;=0,(1+((TAN(ASIN(($C411-$C409)/(($B411-$B409)*5280))))/0.01)*(IF($B411&gt;=$BA$48,$BC$48+(($BC$49-$BC$48)/$BB$49)*(($B411-$BA$48)/0.05),IF($B411&gt;=$BA$47,$BC$47+(($BC$48-$BC$47)/$BB$48)*(($B411-$BA$47)/0.05),$BC$46))))*AVERAGE(AQ410:AQ411),   1+((TAN(ASIN(($C411-$C409)/(($B411-$B409)*5280))))/0.01)*(IF($B411&gt;=$BA$48,$BD$48+(($BD$49-$BD$48)/$BB$49)*(($B411-$BA$48)/0.05),IF($B411&gt;=$BA$47,$BD$47+(($BD$48-$BD$47)/$BB$48)*(($B411-$BA$47)/0.05),$BD$46))))</f>
        <v>0.97348240044015677</v>
      </c>
      <c r="M411" s="583">
        <f ca="1">C411-C409</f>
        <v>-8.316000000000713</v>
      </c>
      <c r="N411" s="592"/>
      <c r="O411" s="644"/>
      <c r="P411" s="593"/>
      <c r="Q411" s="572"/>
      <c r="R411" s="593">
        <f ca="1">IF(S411&gt;=0,(1+((TAN(ASIN((C411-C407)/((B411-B407)*5280))))/0.01)*(IF(B407&gt;=$BA$48,$BC$48,IF(B407&gt;=$BA$47,$BC$47,$BC$46))))*AVERAGE(AQ408:AQ411),1+((TAN(ASIN((C411-C407)/((B411-B407)*5280))))/0.01)*(IF(B407&gt;=$BA$48,$BD$48,IF(B407&gt;=$BA$47,$BD$47,$BD$46))))</f>
        <v>0.97322167844530394</v>
      </c>
      <c r="S411" s="583">
        <f ca="1">C411-C407</f>
        <v>-16.632000000001199</v>
      </c>
      <c r="T411" s="593"/>
      <c r="U411" s="572"/>
      <c r="V411" s="594"/>
      <c r="W411" s="583"/>
      <c r="X411" s="593"/>
      <c r="Y411" s="572"/>
      <c r="Z411" s="595"/>
      <c r="AA411" s="583"/>
      <c r="AB411" s="593"/>
      <c r="AC411" s="572"/>
      <c r="AD411" s="595"/>
      <c r="AE411" s="583"/>
      <c r="AF411" s="593"/>
      <c r="AG411" s="596"/>
      <c r="AH411" s="613"/>
      <c r="AI411" s="613"/>
      <c r="AJ411" s="572"/>
      <c r="AK411" s="597"/>
      <c r="AL411" s="597"/>
      <c r="AM411" s="583"/>
      <c r="AN411" s="89">
        <f t="shared" ca="1" si="109"/>
        <v>18.300000000000544</v>
      </c>
      <c r="AO411" s="90">
        <f t="shared" ca="1" si="110"/>
        <v>366</v>
      </c>
      <c r="AP411" s="90">
        <f ca="1">IF($AO411=1,MATCH(1,$AO412:$AO$533,0),$AP410)</f>
        <v>487</v>
      </c>
      <c r="AQ411" s="594">
        <f t="shared" ca="1" si="111"/>
        <v>1</v>
      </c>
      <c r="AR411" s="594">
        <f t="shared" ca="1" si="117"/>
        <v>-1.5703433367641909E-2</v>
      </c>
      <c r="AS411" s="1">
        <f t="shared" ca="1" si="108"/>
        <v>0</v>
      </c>
      <c r="AT411" s="91">
        <f ca="1">AVERAGE(F411:INDIRECT("F"&amp;(ROW()-AO411+1)))</f>
        <v>-1.5687392441260793E-2</v>
      </c>
      <c r="AU411" s="91">
        <f ca="1">IF(AT411&gt;0,MAX(F411:INDIRECT("F"&amp;(ROW()-AO411+1))),MIN(F411:INDIRECT("F"&amp;(ROW()-AO411+1))))</f>
        <v>-1.575195385570503E-2</v>
      </c>
      <c r="AV411" s="92">
        <f t="shared" ca="1" si="112"/>
        <v>-1513.5120000000095</v>
      </c>
      <c r="AW411" s="92">
        <f t="shared" ca="1" si="113"/>
        <v>0</v>
      </c>
      <c r="AX411" s="92">
        <f t="shared" ca="1" si="114"/>
        <v>-1513.5120000000095</v>
      </c>
      <c r="AZ411" s="24"/>
      <c r="BA411" s="24"/>
      <c r="BB411" s="24"/>
      <c r="BC411" s="24"/>
      <c r="BD411" s="24"/>
      <c r="BE411" s="24"/>
      <c r="BF411" s="24"/>
      <c r="BG411" s="24"/>
      <c r="BH411" s="24"/>
      <c r="BI411" s="24"/>
    </row>
    <row r="412" spans="1:61" x14ac:dyDescent="0.2">
      <c r="A412" s="587"/>
      <c r="B412" s="588">
        <f>'Raw Elevation Data'!F409</f>
        <v>20.250000000000547</v>
      </c>
      <c r="C412" s="588">
        <f ca="1">'Raw Elevation Data'!L409</f>
        <v>1032.3299999999904</v>
      </c>
      <c r="D412" s="588">
        <f t="shared" si="107"/>
        <v>5.0000000000004263E-2</v>
      </c>
      <c r="E412" s="589">
        <f t="shared" ca="1" si="115"/>
        <v>0.97349326385661039</v>
      </c>
      <c r="F412" s="577">
        <f t="shared" ca="1" si="116"/>
        <v>-1.575195385570291E-2</v>
      </c>
      <c r="G412" s="590"/>
      <c r="H412" s="591"/>
      <c r="I412" s="592"/>
      <c r="J412" s="593"/>
      <c r="K412" s="572"/>
      <c r="L412" s="593"/>
      <c r="M412" s="583"/>
      <c r="N412" s="592"/>
      <c r="O412" s="644"/>
      <c r="P412" s="593"/>
      <c r="Q412" s="572"/>
      <c r="R412" s="593"/>
      <c r="S412" s="583"/>
      <c r="T412" s="593"/>
      <c r="U412" s="572"/>
      <c r="V412" s="594">
        <f ca="1">IF(W412&gt;=0,(1+((TAN(ASIN((C412-C407)/((B412-B407)*5280))))/0.01)*(IF(B407&gt;=$BA$48,$BC$48,IF(B407&gt;=$BA$47,$BC$47,$BC$46))))*AVERAGE(AQ408:AQ412),1+((TAN(ASIN((C412-C407)/((B412-B407)*5280))))/0.01)*(IF(B407&gt;=$BA$48,$BD$48,IF(B407&gt;=$BA$47,$BD$47,$BD$46))))</f>
        <v>0.97322167844530416</v>
      </c>
      <c r="W412" s="583">
        <f ca="1">C412-C407</f>
        <v>-20.790000000001328</v>
      </c>
      <c r="X412" s="593"/>
      <c r="Y412" s="572"/>
      <c r="Z412" s="595"/>
      <c r="AA412" s="583"/>
      <c r="AB412" s="593"/>
      <c r="AC412" s="572"/>
      <c r="AD412" s="595"/>
      <c r="AE412" s="583"/>
      <c r="AF412" s="593"/>
      <c r="AG412" s="596"/>
      <c r="AH412" s="613"/>
      <c r="AI412" s="613"/>
      <c r="AJ412" s="572"/>
      <c r="AK412" s="597"/>
      <c r="AL412" s="597"/>
      <c r="AM412" s="583"/>
      <c r="AN412" s="89">
        <f t="shared" ca="1" si="109"/>
        <v>18.350000000000549</v>
      </c>
      <c r="AO412" s="90">
        <f t="shared" ca="1" si="110"/>
        <v>367</v>
      </c>
      <c r="AP412" s="90">
        <f ca="1">IF($AO412=1,MATCH(1,$AO413:$AO$533,0),$AP411)</f>
        <v>487</v>
      </c>
      <c r="AQ412" s="594">
        <f t="shared" ca="1" si="111"/>
        <v>1</v>
      </c>
      <c r="AR412" s="594">
        <f t="shared" ca="1" si="117"/>
        <v>-1.5703433367641909E-2</v>
      </c>
      <c r="AS412" s="1">
        <f t="shared" ca="1" si="108"/>
        <v>0</v>
      </c>
      <c r="AT412" s="91">
        <f ca="1">AVERAGE(F412:INDIRECT("F"&amp;(ROW()-AO412+1)))</f>
        <v>-1.5687568357921396E-2</v>
      </c>
      <c r="AU412" s="91">
        <f ca="1">IF(AT412&gt;0,MAX(F412:INDIRECT("F"&amp;(ROW()-AO412+1))),MIN(F412:INDIRECT("F"&amp;(ROW()-AO412+1))))</f>
        <v>-1.575195385570503E-2</v>
      </c>
      <c r="AV412" s="92">
        <f t="shared" ca="1" si="112"/>
        <v>-1517.6700000000096</v>
      </c>
      <c r="AW412" s="92">
        <f t="shared" ca="1" si="113"/>
        <v>0</v>
      </c>
      <c r="AX412" s="92">
        <f t="shared" ca="1" si="114"/>
        <v>-1517.6700000000096</v>
      </c>
      <c r="AZ412" s="24"/>
      <c r="BA412" s="24"/>
      <c r="BB412" s="24"/>
      <c r="BC412" s="24"/>
      <c r="BD412" s="24"/>
      <c r="BE412" s="24"/>
      <c r="BF412" s="24"/>
      <c r="BG412" s="24"/>
      <c r="BH412" s="24"/>
      <c r="BI412" s="24"/>
    </row>
    <row r="413" spans="1:61" x14ac:dyDescent="0.2">
      <c r="A413" s="587"/>
      <c r="B413" s="588">
        <f>'Raw Elevation Data'!F410</f>
        <v>20.300000000000551</v>
      </c>
      <c r="C413" s="588">
        <f ca="1">'Raw Elevation Data'!L410</f>
        <v>1028.1719999999902</v>
      </c>
      <c r="D413" s="588">
        <f t="shared" si="107"/>
        <v>5.0000000000004263E-2</v>
      </c>
      <c r="E413" s="589">
        <f t="shared" ca="1" si="115"/>
        <v>0.9735041272730619</v>
      </c>
      <c r="F413" s="577">
        <f t="shared" ca="1" si="116"/>
        <v>-1.5751953855703341E-2</v>
      </c>
      <c r="G413" s="590"/>
      <c r="H413" s="591"/>
      <c r="I413" s="592"/>
      <c r="J413" s="593"/>
      <c r="K413" s="572"/>
      <c r="L413" s="593">
        <f ca="1">IF($M413&gt;=0,(1+((TAN(ASIN(($C413-$C411)/(($B413-$B411)*5280))))/0.01)*(IF($B413&gt;=$BA$48,$BC$48+(($BC$49-$BC$48)/$BB$49)*(($B413-$BA$48)/0.05),IF($B413&gt;=$BA$47,$BC$47+(($BC$48-$BC$47)/$BB$48)*(($B413-$BA$47)/0.05),$BC$46))))*AVERAGE(AQ412:AQ413),   1+((TAN(ASIN(($C413-$C411)/(($B413-$B411)*5280))))/0.01)*(IF($B413&gt;=$BA$48,$BD$48+(($BD$49-$BD$48)/$BB$49)*(($B413-$BA$48)/0.05),IF($B413&gt;=$BA$47,$BD$47+(($BD$48-$BD$47)/$BB$48)*(($B413-$BA$47)/0.05),$BD$46))))</f>
        <v>0.97350412727306257</v>
      </c>
      <c r="M413" s="583">
        <f ca="1">C413-C411</f>
        <v>-8.3160000000002583</v>
      </c>
      <c r="N413" s="592"/>
      <c r="O413" s="644"/>
      <c r="P413" s="593"/>
      <c r="Q413" s="572"/>
      <c r="R413" s="593"/>
      <c r="S413" s="583"/>
      <c r="T413" s="593"/>
      <c r="U413" s="572"/>
      <c r="V413" s="594"/>
      <c r="W413" s="583"/>
      <c r="X413" s="593"/>
      <c r="Y413" s="572"/>
      <c r="Z413" s="595"/>
      <c r="AA413" s="583"/>
      <c r="AB413" s="593"/>
      <c r="AC413" s="572"/>
      <c r="AD413" s="595"/>
      <c r="AE413" s="583"/>
      <c r="AF413" s="593"/>
      <c r="AG413" s="596"/>
      <c r="AH413" s="613"/>
      <c r="AI413" s="613"/>
      <c r="AJ413" s="572"/>
      <c r="AK413" s="597"/>
      <c r="AL413" s="597"/>
      <c r="AM413" s="583"/>
      <c r="AN413" s="89">
        <f t="shared" ca="1" si="109"/>
        <v>18.400000000000553</v>
      </c>
      <c r="AO413" s="90">
        <f t="shared" ca="1" si="110"/>
        <v>368</v>
      </c>
      <c r="AP413" s="90">
        <f ca="1">IF($AO413=1,MATCH(1,$AO414:$AO$533,0),$AP412)</f>
        <v>487</v>
      </c>
      <c r="AQ413" s="594">
        <f t="shared" ca="1" si="111"/>
        <v>1</v>
      </c>
      <c r="AR413" s="594">
        <f t="shared" ca="1" si="117"/>
        <v>-1.5703433367641909E-2</v>
      </c>
      <c r="AS413" s="1">
        <f t="shared" ca="1" si="108"/>
        <v>0</v>
      </c>
      <c r="AT413" s="91">
        <f ca="1">AVERAGE(F413:INDIRECT("F"&amp;(ROW()-AO413+1)))</f>
        <v>-1.5687743318513196E-2</v>
      </c>
      <c r="AU413" s="91">
        <f ca="1">IF(AT413&gt;0,MAX(F413:INDIRECT("F"&amp;(ROW()-AO413+1))),MIN(F413:INDIRECT("F"&amp;(ROW()-AO413+1))))</f>
        <v>-1.575195385570503E-2</v>
      </c>
      <c r="AV413" s="92">
        <f t="shared" ca="1" si="112"/>
        <v>-1521.8280000000098</v>
      </c>
      <c r="AW413" s="92">
        <f t="shared" ca="1" si="113"/>
        <v>0</v>
      </c>
      <c r="AX413" s="92">
        <f t="shared" ca="1" si="114"/>
        <v>-1521.8280000000098</v>
      </c>
      <c r="AZ413" s="24"/>
      <c r="BA413" s="24"/>
      <c r="BB413" s="24"/>
      <c r="BC413" s="24"/>
      <c r="BD413" s="24"/>
      <c r="BE413" s="24"/>
      <c r="BF413" s="24"/>
      <c r="BG413" s="24"/>
      <c r="BH413" s="24"/>
      <c r="BI413" s="24"/>
    </row>
    <row r="414" spans="1:61" x14ac:dyDescent="0.2">
      <c r="A414" s="587"/>
      <c r="B414" s="588">
        <f>'Raw Elevation Data'!F411</f>
        <v>20.350000000000556</v>
      </c>
      <c r="C414" s="588">
        <f ca="1">'Raw Elevation Data'!L411</f>
        <v>1024.0139999999899</v>
      </c>
      <c r="D414" s="588">
        <f t="shared" si="107"/>
        <v>5.0000000000004263E-2</v>
      </c>
      <c r="E414" s="589">
        <f t="shared" ca="1" si="115"/>
        <v>0.97351499068951297</v>
      </c>
      <c r="F414" s="577">
        <f t="shared" ca="1" si="116"/>
        <v>-1.5751953855703986E-2</v>
      </c>
      <c r="G414" s="590"/>
      <c r="H414" s="591"/>
      <c r="I414" s="592"/>
      <c r="J414" s="593"/>
      <c r="K414" s="572"/>
      <c r="L414" s="593"/>
      <c r="M414" s="583"/>
      <c r="N414" s="592"/>
      <c r="O414" s="644"/>
      <c r="P414" s="593"/>
      <c r="Q414" s="572"/>
      <c r="R414" s="593"/>
      <c r="S414" s="583"/>
      <c r="T414" s="593"/>
      <c r="U414" s="572"/>
      <c r="V414" s="594"/>
      <c r="W414" s="583"/>
      <c r="X414" s="593"/>
      <c r="Y414" s="572"/>
      <c r="Z414" s="595"/>
      <c r="AA414" s="583"/>
      <c r="AB414" s="593"/>
      <c r="AC414" s="572"/>
      <c r="AD414" s="595"/>
      <c r="AE414" s="583"/>
      <c r="AF414" s="593"/>
      <c r="AG414" s="596"/>
      <c r="AH414" s="613"/>
      <c r="AI414" s="613"/>
      <c r="AJ414" s="572"/>
      <c r="AK414" s="597"/>
      <c r="AL414" s="597"/>
      <c r="AM414" s="583"/>
      <c r="AN414" s="89">
        <f t="shared" ca="1" si="109"/>
        <v>18.450000000000557</v>
      </c>
      <c r="AO414" s="90">
        <f t="shared" ca="1" si="110"/>
        <v>369</v>
      </c>
      <c r="AP414" s="90">
        <f ca="1">IF($AO414=1,MATCH(1,$AO415:$AO$533,0),$AP413)</f>
        <v>487</v>
      </c>
      <c r="AQ414" s="594">
        <f t="shared" ca="1" si="111"/>
        <v>1</v>
      </c>
      <c r="AR414" s="594">
        <f t="shared" ca="1" si="117"/>
        <v>-1.5703433367641909E-2</v>
      </c>
      <c r="AS414" s="1">
        <f t="shared" ca="1" si="108"/>
        <v>0</v>
      </c>
      <c r="AT414" s="91">
        <f ca="1">AVERAGE(F414:INDIRECT("F"&amp;(ROW()-AO414+1)))</f>
        <v>-1.5687917330809105E-2</v>
      </c>
      <c r="AU414" s="91">
        <f ca="1">IF(AT414&gt;0,MAX(F414:INDIRECT("F"&amp;(ROW()-AO414+1))),MIN(F414:INDIRECT("F"&amp;(ROW()-AO414+1))))</f>
        <v>-1.575195385570503E-2</v>
      </c>
      <c r="AV414" s="92">
        <f t="shared" ca="1" si="112"/>
        <v>-1525.9860000000101</v>
      </c>
      <c r="AW414" s="92">
        <f t="shared" ca="1" si="113"/>
        <v>0</v>
      </c>
      <c r="AX414" s="92">
        <f t="shared" ca="1" si="114"/>
        <v>-1525.9860000000101</v>
      </c>
      <c r="AZ414" s="24"/>
      <c r="BA414" s="24"/>
      <c r="BB414" s="24"/>
      <c r="BC414" s="24"/>
      <c r="BD414" s="24"/>
      <c r="BE414" s="24"/>
      <c r="BF414" s="24"/>
      <c r="BG414" s="24"/>
      <c r="BH414" s="24"/>
      <c r="BI414" s="24"/>
    </row>
    <row r="415" spans="1:61" x14ac:dyDescent="0.2">
      <c r="A415" s="587"/>
      <c r="B415" s="588">
        <f>'Raw Elevation Data'!F412</f>
        <v>20.40000000000056</v>
      </c>
      <c r="C415" s="588">
        <f ca="1">'Raw Elevation Data'!L412</f>
        <v>1019.8559999999894</v>
      </c>
      <c r="D415" s="588">
        <f t="shared" si="107"/>
        <v>5.0000000000004263E-2</v>
      </c>
      <c r="E415" s="589">
        <f t="shared" ca="1" si="115"/>
        <v>0.97352585410596482</v>
      </c>
      <c r="F415" s="577">
        <f t="shared" ca="1" si="116"/>
        <v>-1.5751953855704201E-2</v>
      </c>
      <c r="G415" s="590"/>
      <c r="H415" s="591"/>
      <c r="I415" s="592"/>
      <c r="J415" s="593"/>
      <c r="K415" s="572"/>
      <c r="L415" s="593">
        <f ca="1">IF($M415&gt;=0,(1+((TAN(ASIN(($C415-$C413)/(($B415-$B413)*5280))))/0.01)*(IF($B415&gt;=$BA$48,$BC$48+(($BC$49-$BC$48)/$BB$49)*(($B415-$BA$48)/0.05),IF($B415&gt;=$BA$47,$BC$47+(($BC$48-$BC$47)/$BB$48)*(($B415-$BA$47)/0.05),$BC$46))))*AVERAGE(AQ414:AQ415),   1+((TAN(ASIN(($C415-$C413)/(($B415-$B413)*5280))))/0.01)*(IF($B415&gt;=$BA$48,$BD$48+(($BD$49-$BD$48)/$BB$49)*(($B415-$BA$48)/0.05),IF($B415&gt;=$BA$47,$BD$47+(($BD$48-$BD$47)/$BB$48)*(($B415-$BA$47)/0.05),$BD$46))))</f>
        <v>0.97352585410596526</v>
      </c>
      <c r="M415" s="583">
        <f ca="1">C415-C413</f>
        <v>-8.3160000000008267</v>
      </c>
      <c r="N415" s="592"/>
      <c r="O415" s="644"/>
      <c r="P415" s="593"/>
      <c r="Q415" s="572"/>
      <c r="R415" s="593">
        <f ca="1">IF(S415&gt;=0,(1+((TAN(ASIN((C415-C411)/((B415-B411)*5280))))/0.01)*(IF(B411&gt;=$BA$48,$BC$48,IF(B411&gt;=$BA$47,$BC$47,$BC$46))))*AVERAGE(AQ412:AQ415),1+((TAN(ASIN((C415-C411)/((B415-B411)*5280))))/0.01)*(IF(B411&gt;=$BA$48,$BD$48,IF(B411&gt;=$BA$47,$BD$47,$BD$46))))</f>
        <v>0.97322167844530416</v>
      </c>
      <c r="S415" s="583">
        <f ca="1">C415-C411</f>
        <v>-16.632000000001085</v>
      </c>
      <c r="T415" s="593"/>
      <c r="U415" s="572"/>
      <c r="V415" s="594"/>
      <c r="W415" s="583"/>
      <c r="X415" s="593"/>
      <c r="Y415" s="572"/>
      <c r="Z415" s="595"/>
      <c r="AA415" s="583"/>
      <c r="AB415" s="593"/>
      <c r="AC415" s="572"/>
      <c r="AD415" s="595"/>
      <c r="AE415" s="583"/>
      <c r="AF415" s="593"/>
      <c r="AG415" s="596"/>
      <c r="AH415" s="613"/>
      <c r="AI415" s="613"/>
      <c r="AJ415" s="572"/>
      <c r="AK415" s="597"/>
      <c r="AL415" s="597"/>
      <c r="AM415" s="583"/>
      <c r="AN415" s="89">
        <f t="shared" ca="1" si="109"/>
        <v>18.500000000000561</v>
      </c>
      <c r="AO415" s="90">
        <f t="shared" ca="1" si="110"/>
        <v>370</v>
      </c>
      <c r="AP415" s="90">
        <f ca="1">IF($AO415=1,MATCH(1,$AO416:$AO$533,0),$AP414)</f>
        <v>487</v>
      </c>
      <c r="AQ415" s="594">
        <f t="shared" ca="1" si="111"/>
        <v>1</v>
      </c>
      <c r="AR415" s="594">
        <f t="shared" ca="1" si="117"/>
        <v>-1.5703433367641909E-2</v>
      </c>
      <c r="AS415" s="1">
        <f t="shared" ca="1" si="108"/>
        <v>0</v>
      </c>
      <c r="AT415" s="91">
        <f ca="1">AVERAGE(F415:INDIRECT("F"&amp;(ROW()-AO415+1)))</f>
        <v>-1.5688090402498012E-2</v>
      </c>
      <c r="AU415" s="91">
        <f ca="1">IF(AT415&gt;0,MAX(F415:INDIRECT("F"&amp;(ROW()-AO415+1))),MIN(F415:INDIRECT("F"&amp;(ROW()-AO415+1))))</f>
        <v>-1.575195385570503E-2</v>
      </c>
      <c r="AV415" s="92">
        <f t="shared" ca="1" si="112"/>
        <v>-1530.1440000000107</v>
      </c>
      <c r="AW415" s="92">
        <f t="shared" ca="1" si="113"/>
        <v>0</v>
      </c>
      <c r="AX415" s="92">
        <f t="shared" ca="1" si="114"/>
        <v>-1530.1440000000107</v>
      </c>
      <c r="AZ415" s="24"/>
      <c r="BA415" s="24"/>
      <c r="BB415" s="24"/>
      <c r="BC415" s="24"/>
      <c r="BD415" s="24"/>
      <c r="BE415" s="24"/>
      <c r="BF415" s="24"/>
      <c r="BG415" s="24"/>
      <c r="BH415" s="24"/>
      <c r="BI415" s="24"/>
    </row>
    <row r="416" spans="1:61" x14ac:dyDescent="0.2">
      <c r="A416" s="587"/>
      <c r="B416" s="588">
        <f>'Raw Elevation Data'!F413</f>
        <v>20.450000000000564</v>
      </c>
      <c r="C416" s="588">
        <f ca="1">'Raw Elevation Data'!L413</f>
        <v>1015.697999999989</v>
      </c>
      <c r="D416" s="588">
        <f t="shared" si="107"/>
        <v>5.0000000000004263E-2</v>
      </c>
      <c r="E416" s="589">
        <f t="shared" ca="1" si="115"/>
        <v>0.97353671752241777</v>
      </c>
      <c r="F416" s="577">
        <f t="shared" ca="1" si="116"/>
        <v>-1.5751953855703771E-2</v>
      </c>
      <c r="G416" s="590"/>
      <c r="H416" s="591"/>
      <c r="I416" s="592"/>
      <c r="J416" s="593"/>
      <c r="K416" s="572"/>
      <c r="L416" s="593"/>
      <c r="M416" s="583"/>
      <c r="N416" s="592"/>
      <c r="O416" s="644"/>
      <c r="P416" s="593"/>
      <c r="Q416" s="572"/>
      <c r="R416" s="593"/>
      <c r="S416" s="583"/>
      <c r="T416" s="593"/>
      <c r="U416" s="572"/>
      <c r="V416" s="594"/>
      <c r="W416" s="583"/>
      <c r="X416" s="593"/>
      <c r="Y416" s="572"/>
      <c r="Z416" s="595"/>
      <c r="AA416" s="583"/>
      <c r="AB416" s="593"/>
      <c r="AC416" s="572"/>
      <c r="AD416" s="595"/>
      <c r="AE416" s="583"/>
      <c r="AF416" s="593"/>
      <c r="AG416" s="596"/>
      <c r="AH416" s="613"/>
      <c r="AI416" s="613"/>
      <c r="AJ416" s="572"/>
      <c r="AK416" s="597"/>
      <c r="AL416" s="597"/>
      <c r="AM416" s="583"/>
      <c r="AN416" s="89">
        <f t="shared" ca="1" si="109"/>
        <v>18.550000000000566</v>
      </c>
      <c r="AO416" s="90">
        <f t="shared" ca="1" si="110"/>
        <v>371</v>
      </c>
      <c r="AP416" s="90">
        <f ca="1">IF($AO416=1,MATCH(1,$AO417:$AO$533,0),$AP415)</f>
        <v>487</v>
      </c>
      <c r="AQ416" s="594">
        <f t="shared" ca="1" si="111"/>
        <v>1</v>
      </c>
      <c r="AR416" s="594">
        <f t="shared" ca="1" si="117"/>
        <v>-1.5703433367641909E-2</v>
      </c>
      <c r="AS416" s="1">
        <f t="shared" ca="1" si="108"/>
        <v>0</v>
      </c>
      <c r="AT416" s="91">
        <f ca="1">AVERAGE(F416:INDIRECT("F"&amp;(ROW()-AO416+1)))</f>
        <v>-1.56882625411859E-2</v>
      </c>
      <c r="AU416" s="91">
        <f ca="1">IF(AT416&gt;0,MAX(F416:INDIRECT("F"&amp;(ROW()-AO416+1))),MIN(F416:INDIRECT("F"&amp;(ROW()-AO416+1))))</f>
        <v>-1.575195385570503E-2</v>
      </c>
      <c r="AV416" s="92">
        <f t="shared" ca="1" si="112"/>
        <v>-1534.302000000011</v>
      </c>
      <c r="AW416" s="92">
        <f t="shared" ca="1" si="113"/>
        <v>0</v>
      </c>
      <c r="AX416" s="92">
        <f t="shared" ca="1" si="114"/>
        <v>-1534.302000000011</v>
      </c>
      <c r="AZ416" s="24"/>
      <c r="BA416" s="24"/>
      <c r="BB416" s="24"/>
      <c r="BC416" s="24"/>
      <c r="BD416" s="24"/>
      <c r="BE416" s="24"/>
      <c r="BF416" s="24"/>
      <c r="BG416" s="24"/>
      <c r="BH416" s="24"/>
      <c r="BI416" s="24"/>
    </row>
    <row r="417" spans="1:61" ht="13.5" thickBot="1" x14ac:dyDescent="0.25">
      <c r="A417" s="573" t="s">
        <v>329</v>
      </c>
      <c r="B417" s="598">
        <f>'Raw Elevation Data'!F414</f>
        <v>20.500000000000568</v>
      </c>
      <c r="C417" s="598">
        <f ca="1">'Raw Elevation Data'!L414</f>
        <v>1011.5399999999887</v>
      </c>
      <c r="D417" s="598">
        <f t="shared" si="107"/>
        <v>5.0000000000004263E-2</v>
      </c>
      <c r="E417" s="599">
        <f t="shared" ca="1" si="115"/>
        <v>0.97354758093887073</v>
      </c>
      <c r="F417" s="577">
        <f t="shared" ca="1" si="116"/>
        <v>-1.5751953855703341E-2</v>
      </c>
      <c r="G417" s="600">
        <f ca="1">IF(AVERAGE(E406:E417)&gt;$BA$68,AVERAGE(E406:E417),$BA$68)</f>
        <v>0.97633333333333328</v>
      </c>
      <c r="H417" s="601">
        <f ca="1">IF(SUMIF(L406:L417,"&gt;0")/COUNT(L406:L417)&gt;$BA$68,SUMIF(L406:L417,"&gt;0")/COUNT(L406:L417),$BA$68)</f>
        <v>0.97633333333333328</v>
      </c>
      <c r="I417" s="592"/>
      <c r="J417" s="593"/>
      <c r="K417" s="572"/>
      <c r="L417" s="593">
        <f ca="1">IF($M417&gt;=0,(1+((TAN(ASIN(($C417-$C415)/(($B417-$B415)*5280))))/0.01)*(IF($B417&gt;=$BA$48,$BC$48+(($BC$49-$BC$48)/$BB$49)*(($B417-$BA$48)/0.05),IF($B417&gt;=$BA$47,$BC$47+(($BC$48-$BC$47)/$BB$48)*(($B417-$BA$47)/0.05),$BC$46))))*AVERAGE(AQ416:AQ417),   1+((TAN(ASIN(($C417-$C415)/(($B417-$B415)*5280))))/0.01)*(IF($B417&gt;=$BA$48,$BD$48+(($BD$49-$BD$48)/$BB$49)*(($B417-$BA$48)/0.05),IF($B417&gt;=$BA$47,$BD$47+(($BD$48-$BD$47)/$BB$48)*(($B417-$BA$47)/0.05),$BD$46))))</f>
        <v>0.97354758093886995</v>
      </c>
      <c r="M417" s="583">
        <f ca="1">C417-C415</f>
        <v>-8.316000000000713</v>
      </c>
      <c r="N417" s="592"/>
      <c r="O417" s="644"/>
      <c r="P417" s="593"/>
      <c r="Q417" s="572"/>
      <c r="R417" s="593"/>
      <c r="S417" s="583"/>
      <c r="T417" s="593"/>
      <c r="U417" s="572"/>
      <c r="V417" s="594">
        <f ca="1">IF(W417&gt;=0,(1+((TAN(ASIN((C417-C412)/((B417-B412)*5280))))/0.01)*(IF(B412&gt;=$BA$48,$BC$48,IF(B412&gt;=$BA$47,$BC$47,$BC$46))))*AVERAGE(AQ413:AQ417),1+((TAN(ASIN((C417-C412)/((B417-B412)*5280))))/0.01)*(IF(B412&gt;=$BA$48,$BD$48,IF(B412&gt;=$BA$47,$BD$47,$BD$46))))</f>
        <v>0.97322167844530372</v>
      </c>
      <c r="W417" s="583">
        <f ca="1">C417-C412</f>
        <v>-20.790000000001669</v>
      </c>
      <c r="X417" s="593"/>
      <c r="Y417" s="572"/>
      <c r="Z417" s="595">
        <f ca="1">IF(AA417&gt;=0,(1+((TAN(ASIN((C417-C407)/((B417-B407)*5280))))/0.01)*(IF(B407&gt;=$BA$48,$BC$48,IF(B407&gt;=$BA$47,$BC$47,$BC$46))))*AVERAGE(AQ408:AQ417),1+((TAN(ASIN((C417-C407)/((B417-B407)*5280))))/0.01)*(IF(B407&gt;=$BA$48,$BD$48,IF(B407&gt;=$BA$47,$BD$47,$BD$46))))</f>
        <v>0.97322167844530394</v>
      </c>
      <c r="AA417" s="583">
        <f ca="1">C417-C407</f>
        <v>-41.580000000002997</v>
      </c>
      <c r="AB417" s="593"/>
      <c r="AC417" s="572"/>
      <c r="AD417" s="595"/>
      <c r="AE417" s="583"/>
      <c r="AF417" s="593"/>
      <c r="AG417" s="596"/>
      <c r="AH417" s="602">
        <f ca="1">(MAX(AW406:AW417)-MIN(AW406:AW417))*0.3048</f>
        <v>0</v>
      </c>
      <c r="AI417" s="602">
        <f ca="1">-(MAX(AX406:AX417)-MIN(AX406:AX417))*0.3048</f>
        <v>-13.940942400000988</v>
      </c>
      <c r="AJ417" s="572"/>
      <c r="AK417" s="597"/>
      <c r="AL417" s="597"/>
      <c r="AM417" s="583"/>
      <c r="AN417" s="89">
        <f t="shared" ca="1" si="109"/>
        <v>18.60000000000057</v>
      </c>
      <c r="AO417" s="90">
        <f t="shared" ca="1" si="110"/>
        <v>372</v>
      </c>
      <c r="AP417" s="90">
        <f ca="1">IF($AO417=1,MATCH(1,$AO418:$AO$533,0),$AP416)</f>
        <v>487</v>
      </c>
      <c r="AQ417" s="594">
        <f t="shared" ca="1" si="111"/>
        <v>1</v>
      </c>
      <c r="AR417" s="594">
        <f t="shared" ca="1" si="117"/>
        <v>-1.5703433367641909E-2</v>
      </c>
      <c r="AS417" s="1">
        <f t="shared" ca="1" si="108"/>
        <v>0</v>
      </c>
      <c r="AT417" s="91">
        <f ca="1">AVERAGE(F417:INDIRECT("F"&amp;(ROW()-AO417+1)))</f>
        <v>-1.5688433754396967E-2</v>
      </c>
      <c r="AU417" s="91">
        <f ca="1">IF(AT417&gt;0,MAX(F417:INDIRECT("F"&amp;(ROW()-AO417+1))),MIN(F417:INDIRECT("F"&amp;(ROW()-AO417+1))))</f>
        <v>-1.575195385570503E-2</v>
      </c>
      <c r="AV417" s="92">
        <f t="shared" ca="1" si="112"/>
        <v>-1538.4600000000114</v>
      </c>
      <c r="AW417" s="92">
        <f t="shared" ca="1" si="113"/>
        <v>0</v>
      </c>
      <c r="AX417" s="92">
        <f t="shared" ca="1" si="114"/>
        <v>-1538.4600000000114</v>
      </c>
      <c r="AZ417" s="24"/>
      <c r="BA417" s="24"/>
      <c r="BB417" s="24"/>
      <c r="BC417" s="24"/>
      <c r="BD417" s="24"/>
      <c r="BE417" s="24"/>
      <c r="BF417" s="24"/>
      <c r="BG417" s="24"/>
      <c r="BH417" s="24"/>
      <c r="BI417" s="24"/>
    </row>
    <row r="418" spans="1:61" ht="13.5" thickTop="1" x14ac:dyDescent="0.2">
      <c r="A418" s="587"/>
      <c r="B418" s="588">
        <f>'Raw Elevation Data'!F415</f>
        <v>20.550000000000573</v>
      </c>
      <c r="C418" s="588">
        <f ca="1">'Raw Elevation Data'!L415</f>
        <v>1007.3819999999885</v>
      </c>
      <c r="D418" s="588">
        <f t="shared" si="107"/>
        <v>5.0000000000004263E-2</v>
      </c>
      <c r="E418" s="589">
        <f t="shared" ca="1" si="115"/>
        <v>0.97355844435532257</v>
      </c>
      <c r="F418" s="577">
        <f t="shared" ca="1" si="116"/>
        <v>-1.5751953855703556E-2</v>
      </c>
      <c r="G418" s="590"/>
      <c r="H418" s="591"/>
      <c r="I418" s="592"/>
      <c r="J418" s="593"/>
      <c r="K418" s="572"/>
      <c r="L418" s="593"/>
      <c r="M418" s="583"/>
      <c r="N418" s="592"/>
      <c r="O418" s="644"/>
      <c r="P418" s="593"/>
      <c r="Q418" s="572"/>
      <c r="R418" s="593"/>
      <c r="S418" s="583"/>
      <c r="T418" s="593"/>
      <c r="U418" s="572"/>
      <c r="V418" s="594"/>
      <c r="W418" s="583"/>
      <c r="X418" s="593"/>
      <c r="Y418" s="572"/>
      <c r="Z418" s="595"/>
      <c r="AA418" s="583"/>
      <c r="AB418" s="593"/>
      <c r="AC418" s="572"/>
      <c r="AD418" s="595"/>
      <c r="AE418" s="583"/>
      <c r="AF418" s="593"/>
      <c r="AG418" s="596"/>
      <c r="AH418" s="613"/>
      <c r="AI418" s="613"/>
      <c r="AJ418" s="572"/>
      <c r="AK418" s="597"/>
      <c r="AL418" s="597"/>
      <c r="AM418" s="583"/>
      <c r="AN418" s="89">
        <f t="shared" ca="1" si="109"/>
        <v>18.650000000000574</v>
      </c>
      <c r="AO418" s="90">
        <f t="shared" ca="1" si="110"/>
        <v>373</v>
      </c>
      <c r="AP418" s="90">
        <f ca="1">IF($AO418=1,MATCH(1,$AO419:$AO$533,0),$AP417)</f>
        <v>487</v>
      </c>
      <c r="AQ418" s="594">
        <f t="shared" ca="1" si="111"/>
        <v>1</v>
      </c>
      <c r="AR418" s="594">
        <f t="shared" ca="1" si="117"/>
        <v>-1.5703433367641909E-2</v>
      </c>
      <c r="AS418" s="1">
        <f t="shared" ca="1" si="108"/>
        <v>0</v>
      </c>
      <c r="AT418" s="91">
        <f ca="1">AVERAGE(F418:INDIRECT("F"&amp;(ROW()-AO418+1)))</f>
        <v>-1.5688604049574732E-2</v>
      </c>
      <c r="AU418" s="91">
        <f ca="1">IF(AT418&gt;0,MAX(F418:INDIRECT("F"&amp;(ROW()-AO418+1))),MIN(F418:INDIRECT("F"&amp;(ROW()-AO418+1))))</f>
        <v>-1.575195385570503E-2</v>
      </c>
      <c r="AV418" s="92">
        <f t="shared" ca="1" si="112"/>
        <v>-1542.6180000000115</v>
      </c>
      <c r="AW418" s="92">
        <f t="shared" ca="1" si="113"/>
        <v>0</v>
      </c>
      <c r="AX418" s="92">
        <f t="shared" ca="1" si="114"/>
        <v>-1542.6180000000118</v>
      </c>
      <c r="AZ418" s="24"/>
      <c r="BA418" s="24"/>
      <c r="BB418" s="24"/>
      <c r="BC418" s="24"/>
      <c r="BD418" s="24"/>
      <c r="BE418" s="24"/>
      <c r="BF418" s="24"/>
      <c r="BG418" s="24"/>
      <c r="BH418" s="24"/>
      <c r="BI418" s="24"/>
    </row>
    <row r="419" spans="1:61" x14ac:dyDescent="0.2">
      <c r="A419" s="587"/>
      <c r="B419" s="588">
        <f>'Raw Elevation Data'!F416</f>
        <v>20.600000000000577</v>
      </c>
      <c r="C419" s="588">
        <f ca="1">'Raw Elevation Data'!L416</f>
        <v>1003.2239999999881</v>
      </c>
      <c r="D419" s="588">
        <f t="shared" si="107"/>
        <v>5.0000000000004263E-2</v>
      </c>
      <c r="E419" s="589">
        <f t="shared" ca="1" si="115"/>
        <v>0.97356930777177331</v>
      </c>
      <c r="F419" s="577">
        <f t="shared" ca="1" si="116"/>
        <v>-1.5751953855704416E-2</v>
      </c>
      <c r="G419" s="590"/>
      <c r="H419" s="591"/>
      <c r="I419" s="592"/>
      <c r="J419" s="593"/>
      <c r="K419" s="572"/>
      <c r="L419" s="593">
        <f ca="1">IF($M419&gt;=0,(1+((TAN(ASIN(($C419-$C417)/(($B419-$B417)*5280))))/0.01)*(IF($B419&gt;=$BA$48,$BC$48+(($BC$49-$BC$48)/$BB$49)*(($B419-$BA$48)/0.05),IF($B419&gt;=$BA$47,$BC$47+(($BC$48-$BC$47)/$BB$48)*(($B419-$BA$47)/0.05),$BC$46))))*AVERAGE(AQ418:AQ419),   1+((TAN(ASIN(($C419-$C417)/(($B419-$B417)*5280))))/0.01)*(IF($B419&gt;=$BA$48,$BD$48+(($BD$49-$BD$48)/$BB$49)*(($B419-$BA$48)/0.05),IF($B419&gt;=$BA$47,$BD$47+(($BD$48-$BD$47)/$BB$48)*(($B419-$BA$47)/0.05),$BD$46))))</f>
        <v>0.97356930777177475</v>
      </c>
      <c r="M419" s="583">
        <f ca="1">C419-C417</f>
        <v>-8.3160000000005994</v>
      </c>
      <c r="N419" s="592"/>
      <c r="O419" s="644"/>
      <c r="P419" s="593"/>
      <c r="Q419" s="572"/>
      <c r="R419" s="593">
        <f ca="1">IF(S419&gt;=0,(1+((TAN(ASIN((C419-C415)/((B419-B415)*5280))))/0.01)*(IF(B415&gt;=$BA$48,$BC$48,IF(B415&gt;=$BA$47,$BC$47,$BC$46))))*AVERAGE(AQ416:AQ419),1+((TAN(ASIN((C419-C415)/((B419-B415)*5280))))/0.01)*(IF(B415&gt;=$BA$48,$BD$48,IF(B415&gt;=$BA$47,$BD$47,$BD$46))))</f>
        <v>0.97322167844530383</v>
      </c>
      <c r="S419" s="583">
        <f ca="1">C419-C415</f>
        <v>-16.632000000001312</v>
      </c>
      <c r="T419" s="593"/>
      <c r="U419" s="572"/>
      <c r="V419" s="594"/>
      <c r="W419" s="583"/>
      <c r="X419" s="593"/>
      <c r="Y419" s="572"/>
      <c r="Z419" s="595"/>
      <c r="AA419" s="583"/>
      <c r="AB419" s="593"/>
      <c r="AC419" s="572"/>
      <c r="AD419" s="595"/>
      <c r="AE419" s="583"/>
      <c r="AF419" s="593"/>
      <c r="AG419" s="596"/>
      <c r="AH419" s="613"/>
      <c r="AI419" s="613"/>
      <c r="AJ419" s="572"/>
      <c r="AK419" s="597"/>
      <c r="AL419" s="597"/>
      <c r="AM419" s="583"/>
      <c r="AN419" s="89">
        <f t="shared" ca="1" si="109"/>
        <v>18.700000000000578</v>
      </c>
      <c r="AO419" s="90">
        <f t="shared" ca="1" si="110"/>
        <v>374</v>
      </c>
      <c r="AP419" s="90">
        <f ca="1">IF($AO419=1,MATCH(1,$AO420:$AO$533,0),$AP418)</f>
        <v>487</v>
      </c>
      <c r="AQ419" s="594">
        <f t="shared" ca="1" si="111"/>
        <v>1</v>
      </c>
      <c r="AR419" s="594">
        <f t="shared" ca="1" si="117"/>
        <v>-1.5703433367641909E-2</v>
      </c>
      <c r="AS419" s="1">
        <f t="shared" ca="1" si="108"/>
        <v>0</v>
      </c>
      <c r="AT419" s="91">
        <f ca="1">AVERAGE(F419:INDIRECT("F"&amp;(ROW()-AO419+1)))</f>
        <v>-1.5688773434083102E-2</v>
      </c>
      <c r="AU419" s="91">
        <f ca="1">IF(AT419&gt;0,MAX(F419:INDIRECT("F"&amp;(ROW()-AO419+1))),MIN(F419:INDIRECT("F"&amp;(ROW()-AO419+1))))</f>
        <v>-1.575195385570503E-2</v>
      </c>
      <c r="AV419" s="92">
        <f t="shared" ca="1" si="112"/>
        <v>-1546.7760000000119</v>
      </c>
      <c r="AW419" s="92">
        <f t="shared" ca="1" si="113"/>
        <v>0</v>
      </c>
      <c r="AX419" s="92">
        <f t="shared" ca="1" si="114"/>
        <v>-1546.7760000000121</v>
      </c>
      <c r="AZ419" s="24"/>
      <c r="BA419" s="24"/>
      <c r="BB419" s="24"/>
      <c r="BC419" s="24"/>
      <c r="BD419" s="24"/>
      <c r="BE419" s="24"/>
      <c r="BF419" s="24"/>
      <c r="BG419" s="24"/>
      <c r="BH419" s="24"/>
      <c r="BI419" s="24"/>
    </row>
    <row r="420" spans="1:61" x14ac:dyDescent="0.2">
      <c r="A420" s="587"/>
      <c r="B420" s="588">
        <f>'Raw Elevation Data'!F417</f>
        <v>20.650000000000581</v>
      </c>
      <c r="C420" s="588">
        <f ca="1">'Raw Elevation Data'!L417</f>
        <v>999.06599999998741</v>
      </c>
      <c r="D420" s="588">
        <f t="shared" si="107"/>
        <v>5.0000000000004263E-2</v>
      </c>
      <c r="E420" s="589">
        <f t="shared" ca="1" si="115"/>
        <v>0.97358017118822593</v>
      </c>
      <c r="F420" s="577">
        <f t="shared" ca="1" si="116"/>
        <v>-1.5751953855704201E-2</v>
      </c>
      <c r="G420" s="590"/>
      <c r="H420" s="591"/>
      <c r="I420" s="592"/>
      <c r="J420" s="593"/>
      <c r="K420" s="572"/>
      <c r="L420" s="593"/>
      <c r="M420" s="583"/>
      <c r="N420" s="592"/>
      <c r="O420" s="644"/>
      <c r="P420" s="593"/>
      <c r="Q420" s="572"/>
      <c r="R420" s="593"/>
      <c r="S420" s="583"/>
      <c r="T420" s="593"/>
      <c r="U420" s="572"/>
      <c r="V420" s="594"/>
      <c r="W420" s="583"/>
      <c r="X420" s="593"/>
      <c r="Y420" s="572"/>
      <c r="Z420" s="595"/>
      <c r="AA420" s="583"/>
      <c r="AB420" s="593"/>
      <c r="AC420" s="572"/>
      <c r="AD420" s="595"/>
      <c r="AE420" s="583"/>
      <c r="AF420" s="593"/>
      <c r="AG420" s="596"/>
      <c r="AH420" s="613"/>
      <c r="AI420" s="613"/>
      <c r="AJ420" s="572"/>
      <c r="AK420" s="597"/>
      <c r="AL420" s="597"/>
      <c r="AM420" s="583"/>
      <c r="AN420" s="89">
        <f t="shared" ca="1" si="109"/>
        <v>18.750000000000583</v>
      </c>
      <c r="AO420" s="90">
        <f t="shared" ca="1" si="110"/>
        <v>375</v>
      </c>
      <c r="AP420" s="90">
        <f ca="1">IF($AO420=1,MATCH(1,$AO421:$AO$533,0),$AP419)</f>
        <v>487</v>
      </c>
      <c r="AQ420" s="594">
        <f t="shared" ca="1" si="111"/>
        <v>1</v>
      </c>
      <c r="AR420" s="594">
        <f t="shared" ca="1" si="117"/>
        <v>-1.5703433367641909E-2</v>
      </c>
      <c r="AS420" s="1">
        <f t="shared" ca="1" si="108"/>
        <v>0</v>
      </c>
      <c r="AT420" s="91">
        <f ca="1">AVERAGE(F420:INDIRECT("F"&amp;(ROW()-AO420+1)))</f>
        <v>-1.5688941915207425E-2</v>
      </c>
      <c r="AU420" s="91">
        <f ca="1">IF(AT420&gt;0,MAX(F420:INDIRECT("F"&amp;(ROW()-AO420+1))),MIN(F420:INDIRECT("F"&amp;(ROW()-AO420+1))))</f>
        <v>-1.575195385570503E-2</v>
      </c>
      <c r="AV420" s="92">
        <f t="shared" ca="1" si="112"/>
        <v>-1550.9340000000125</v>
      </c>
      <c r="AW420" s="92">
        <f t="shared" ca="1" si="113"/>
        <v>0</v>
      </c>
      <c r="AX420" s="92">
        <f t="shared" ca="1" si="114"/>
        <v>-1550.9340000000129</v>
      </c>
      <c r="AZ420" s="24"/>
      <c r="BA420" s="24"/>
      <c r="BB420" s="24"/>
      <c r="BC420" s="24"/>
      <c r="BD420" s="24"/>
      <c r="BE420" s="24"/>
      <c r="BF420" s="24"/>
      <c r="BG420" s="24"/>
      <c r="BH420" s="24"/>
      <c r="BI420" s="24"/>
    </row>
    <row r="421" spans="1:61" x14ac:dyDescent="0.2">
      <c r="A421" s="587"/>
      <c r="B421" s="588">
        <f>'Raw Elevation Data'!F418</f>
        <v>20.700000000000585</v>
      </c>
      <c r="C421" s="588">
        <f ca="1">'Raw Elevation Data'!L418</f>
        <v>994.90799999998717</v>
      </c>
      <c r="D421" s="588">
        <f t="shared" si="107"/>
        <v>5.0000000000004263E-2</v>
      </c>
      <c r="E421" s="589">
        <f t="shared" ca="1" si="115"/>
        <v>0.97359103460467955</v>
      </c>
      <c r="F421" s="577">
        <f t="shared" ca="1" si="116"/>
        <v>-1.5751953855703341E-2</v>
      </c>
      <c r="G421" s="590"/>
      <c r="H421" s="591"/>
      <c r="I421" s="592"/>
      <c r="J421" s="593"/>
      <c r="K421" s="572"/>
      <c r="L421" s="593">
        <f ca="1">IF($M421&gt;=0,(1+((TAN(ASIN(($C421-$C419)/(($B421-$B419)*5280))))/0.01)*(IF($B421&gt;=$BA$48,$BC$48+(($BC$49-$BC$48)/$BB$49)*(($B421-$BA$48)/0.05),IF($B421&gt;=$BA$47,$BC$47+(($BC$48-$BC$47)/$BB$48)*(($B421-$BA$47)/0.05),$BC$46))))*AVERAGE(AQ420:AQ421),   1+((TAN(ASIN(($C421-$C419)/(($B421-$B419)*5280))))/0.01)*(IF($B421&gt;=$BA$48,$BD$48+(($BD$49-$BD$48)/$BB$49)*(($B421-$BA$48)/0.05),IF($B421&gt;=$BA$47,$BD$47+(($BD$48-$BD$47)/$BB$48)*(($B421-$BA$47)/0.05),$BD$46))))</f>
        <v>0.97359103460467811</v>
      </c>
      <c r="M421" s="583">
        <f ca="1">C421-C419</f>
        <v>-8.3160000000009404</v>
      </c>
      <c r="N421" s="592"/>
      <c r="O421" s="644"/>
      <c r="P421" s="593"/>
      <c r="Q421" s="572"/>
      <c r="R421" s="593"/>
      <c r="S421" s="583"/>
      <c r="T421" s="593"/>
      <c r="U421" s="572"/>
      <c r="V421" s="594"/>
      <c r="W421" s="583"/>
      <c r="X421" s="593"/>
      <c r="Y421" s="572"/>
      <c r="Z421" s="595"/>
      <c r="AA421" s="583"/>
      <c r="AB421" s="593"/>
      <c r="AC421" s="572"/>
      <c r="AD421" s="595"/>
      <c r="AE421" s="583"/>
      <c r="AF421" s="593"/>
      <c r="AG421" s="596"/>
      <c r="AH421" s="613"/>
      <c r="AI421" s="613"/>
      <c r="AJ421" s="572"/>
      <c r="AK421" s="597"/>
      <c r="AL421" s="597"/>
      <c r="AM421" s="583"/>
      <c r="AN421" s="89">
        <f t="shared" ca="1" si="109"/>
        <v>18.800000000000587</v>
      </c>
      <c r="AO421" s="90">
        <f t="shared" ca="1" si="110"/>
        <v>376</v>
      </c>
      <c r="AP421" s="90">
        <f ca="1">IF($AO421=1,MATCH(1,$AO422:$AO$533,0),$AP420)</f>
        <v>487</v>
      </c>
      <c r="AQ421" s="594">
        <f t="shared" ca="1" si="111"/>
        <v>1</v>
      </c>
      <c r="AR421" s="594">
        <f t="shared" ca="1" si="117"/>
        <v>-1.5703433367641909E-2</v>
      </c>
      <c r="AS421" s="1">
        <f t="shared" ca="1" si="108"/>
        <v>0</v>
      </c>
      <c r="AT421" s="91">
        <f ca="1">AVERAGE(F421:INDIRECT("F"&amp;(ROW()-AO421+1)))</f>
        <v>-1.5689109500155552E-2</v>
      </c>
      <c r="AU421" s="91">
        <f ca="1">IF(AT421&gt;0,MAX(F421:INDIRECT("F"&amp;(ROW()-AO421+1))),MIN(F421:INDIRECT("F"&amp;(ROW()-AO421+1))))</f>
        <v>-1.575195385570503E-2</v>
      </c>
      <c r="AV421" s="92">
        <f t="shared" ca="1" si="112"/>
        <v>-1555.0920000000128</v>
      </c>
      <c r="AW421" s="92">
        <f t="shared" ca="1" si="113"/>
        <v>0</v>
      </c>
      <c r="AX421" s="92">
        <f t="shared" ca="1" si="114"/>
        <v>-1555.0920000000133</v>
      </c>
      <c r="AZ421" s="24"/>
      <c r="BA421" s="24"/>
      <c r="BB421" s="24"/>
      <c r="BC421" s="24"/>
      <c r="BD421" s="24"/>
      <c r="BE421" s="24"/>
      <c r="BF421" s="24"/>
      <c r="BG421" s="24"/>
      <c r="BH421" s="24"/>
      <c r="BI421" s="24"/>
    </row>
    <row r="422" spans="1:61" x14ac:dyDescent="0.2">
      <c r="A422" s="587"/>
      <c r="B422" s="588">
        <f>'Raw Elevation Data'!F419</f>
        <v>20.75000000000059</v>
      </c>
      <c r="C422" s="588">
        <f ca="1">'Raw Elevation Data'!L419</f>
        <v>990.74999999998693</v>
      </c>
      <c r="D422" s="588">
        <f t="shared" si="107"/>
        <v>5.0000000000004263E-2</v>
      </c>
      <c r="E422" s="589">
        <f t="shared" ca="1" si="115"/>
        <v>0.97360189802113173</v>
      </c>
      <c r="F422" s="577">
        <f t="shared" ca="1" si="116"/>
        <v>-1.5751953855703341E-2</v>
      </c>
      <c r="G422" s="590"/>
      <c r="H422" s="591"/>
      <c r="I422" s="592"/>
      <c r="J422" s="593"/>
      <c r="K422" s="572"/>
      <c r="L422" s="593"/>
      <c r="M422" s="583"/>
      <c r="N422" s="592"/>
      <c r="O422" s="644"/>
      <c r="P422" s="593"/>
      <c r="Q422" s="572"/>
      <c r="R422" s="593"/>
      <c r="S422" s="583"/>
      <c r="T422" s="593"/>
      <c r="U422" s="572"/>
      <c r="V422" s="594">
        <f ca="1">IF(W422&gt;=0,(1+((TAN(ASIN((C422-C417)/((B422-B417)*5280))))/0.01)*(IF(B417&gt;=$BA$48,$BC$48,IF(B417&gt;=$BA$47,$BC$47,$BC$46))))*AVERAGE(AQ418:AQ422),1+((TAN(ASIN((C422-C417)/((B422-B417)*5280))))/0.01)*(IF(B417&gt;=$BA$48,$BD$48,IF(B417&gt;=$BA$47,$BD$47,$BD$46))))</f>
        <v>0.97322167844530361</v>
      </c>
      <c r="W422" s="583">
        <f ca="1">C422-C417</f>
        <v>-20.790000000001783</v>
      </c>
      <c r="X422" s="593"/>
      <c r="Y422" s="572"/>
      <c r="Z422" s="595"/>
      <c r="AA422" s="583"/>
      <c r="AB422" s="593"/>
      <c r="AC422" s="572"/>
      <c r="AD422" s="595"/>
      <c r="AE422" s="583"/>
      <c r="AF422" s="593"/>
      <c r="AG422" s="596"/>
      <c r="AH422" s="613"/>
      <c r="AI422" s="613"/>
      <c r="AJ422" s="572"/>
      <c r="AK422" s="597"/>
      <c r="AL422" s="597"/>
      <c r="AM422" s="583"/>
      <c r="AN422" s="89">
        <f t="shared" ca="1" si="109"/>
        <v>18.850000000000591</v>
      </c>
      <c r="AO422" s="90">
        <f t="shared" ca="1" si="110"/>
        <v>377</v>
      </c>
      <c r="AP422" s="90">
        <f ca="1">IF($AO422=1,MATCH(1,$AO423:$AO$533,0),$AP421)</f>
        <v>487</v>
      </c>
      <c r="AQ422" s="594">
        <f t="shared" ca="1" si="111"/>
        <v>1</v>
      </c>
      <c r="AR422" s="594">
        <f t="shared" ca="1" si="117"/>
        <v>-1.5703433367641909E-2</v>
      </c>
      <c r="AS422" s="1">
        <f t="shared" ca="1" si="108"/>
        <v>0</v>
      </c>
      <c r="AT422" s="91">
        <f ca="1">AVERAGE(F422:INDIRECT("F"&amp;(ROW()-AO422+1)))</f>
        <v>-1.5689276196058862E-2</v>
      </c>
      <c r="AU422" s="91">
        <f ca="1">IF(AT422&gt;0,MAX(F422:INDIRECT("F"&amp;(ROW()-AO422+1))),MIN(F422:INDIRECT("F"&amp;(ROW()-AO422+1))))</f>
        <v>-1.575195385570503E-2</v>
      </c>
      <c r="AV422" s="92">
        <f t="shared" ca="1" si="112"/>
        <v>-1559.2500000000132</v>
      </c>
      <c r="AW422" s="92">
        <f t="shared" ca="1" si="113"/>
        <v>0</v>
      </c>
      <c r="AX422" s="92">
        <f t="shared" ca="1" si="114"/>
        <v>-1559.2500000000136</v>
      </c>
      <c r="AZ422" s="24"/>
      <c r="BA422" s="24"/>
      <c r="BB422" s="24"/>
      <c r="BC422" s="24"/>
      <c r="BD422" s="24"/>
      <c r="BE422" s="24"/>
      <c r="BF422" s="24"/>
      <c r="BG422" s="24"/>
      <c r="BH422" s="24"/>
      <c r="BI422" s="24"/>
    </row>
    <row r="423" spans="1:61" x14ac:dyDescent="0.2">
      <c r="A423" s="587"/>
      <c r="B423" s="588">
        <f>'Raw Elevation Data'!F420</f>
        <v>20.800000000000594</v>
      </c>
      <c r="C423" s="588">
        <f ca="1">'Raw Elevation Data'!L420</f>
        <v>986.59199999998668</v>
      </c>
      <c r="D423" s="588">
        <f t="shared" si="107"/>
        <v>5.0000000000004263E-2</v>
      </c>
      <c r="E423" s="589">
        <f t="shared" ca="1" si="115"/>
        <v>0.97361276143758291</v>
      </c>
      <c r="F423" s="577">
        <f t="shared" ca="1" si="116"/>
        <v>-1.5751953855703986E-2</v>
      </c>
      <c r="G423" s="590"/>
      <c r="H423" s="591"/>
      <c r="I423" s="592"/>
      <c r="J423" s="593"/>
      <c r="K423" s="572"/>
      <c r="L423" s="593">
        <f ca="1">IF($M423&gt;=0,(1+((TAN(ASIN(($C423-$C421)/(($B423-$B421)*5280))))/0.01)*(IF($B423&gt;=$BA$48,$BC$48+(($BC$49-$BC$48)/$BB$49)*(($B423-$BA$48)/0.05),IF($B423&gt;=$BA$47,$BC$47+(($BC$48-$BC$47)/$BB$48)*(($B423-$BA$47)/0.05),$BC$46))))*AVERAGE(AQ422:AQ423),   1+((TAN(ASIN(($C423-$C421)/(($B423-$B421)*5280))))/0.01)*(IF($B423&gt;=$BA$48,$BD$48+(($BD$49-$BD$48)/$BB$49)*(($B423-$BA$48)/0.05),IF($B423&gt;=$BA$47,$BD$47+(($BD$48-$BD$47)/$BB$48)*(($B423-$BA$47)/0.05),$BD$46))))</f>
        <v>0.97361276143758402</v>
      </c>
      <c r="M423" s="583">
        <f ca="1">C423-C421</f>
        <v>-8.3160000000004857</v>
      </c>
      <c r="N423" s="592"/>
      <c r="O423" s="644"/>
      <c r="P423" s="593"/>
      <c r="Q423" s="572"/>
      <c r="R423" s="593">
        <f ca="1">IF(S423&gt;=0,(1+((TAN(ASIN((C423-C419)/((B423-B419)*5280))))/0.01)*(IF(B419&gt;=$BA$48,$BC$48,IF(B419&gt;=$BA$47,$BC$47,$BC$46))))*AVERAGE(AQ420:AQ423),1+((TAN(ASIN((C423-C419)/((B423-B419)*5280))))/0.01)*(IF(B419&gt;=$BA$48,$BD$48,IF(B419&gt;=$BA$47,$BD$47,$BD$46))))</f>
        <v>0.97322167844530361</v>
      </c>
      <c r="S423" s="583">
        <f ca="1">C423-C419</f>
        <v>-16.632000000001426</v>
      </c>
      <c r="T423" s="593"/>
      <c r="U423" s="572"/>
      <c r="V423" s="594"/>
      <c r="W423" s="583"/>
      <c r="X423" s="593"/>
      <c r="Y423" s="572"/>
      <c r="Z423" s="595"/>
      <c r="AA423" s="583"/>
      <c r="AB423" s="593"/>
      <c r="AC423" s="572"/>
      <c r="AD423" s="595"/>
      <c r="AE423" s="583"/>
      <c r="AF423" s="593"/>
      <c r="AG423" s="596"/>
      <c r="AH423" s="613"/>
      <c r="AI423" s="613"/>
      <c r="AJ423" s="572"/>
      <c r="AK423" s="597"/>
      <c r="AL423" s="597"/>
      <c r="AM423" s="583"/>
      <c r="AN423" s="89">
        <f t="shared" ca="1" si="109"/>
        <v>18.900000000000595</v>
      </c>
      <c r="AO423" s="90">
        <f t="shared" ca="1" si="110"/>
        <v>378</v>
      </c>
      <c r="AP423" s="90">
        <f ca="1">IF($AO423=1,MATCH(1,$AO424:$AO$533,0),$AP422)</f>
        <v>487</v>
      </c>
      <c r="AQ423" s="594">
        <f t="shared" ca="1" si="111"/>
        <v>1</v>
      </c>
      <c r="AR423" s="594">
        <f t="shared" ca="1" si="117"/>
        <v>-1.5703433367641909E-2</v>
      </c>
      <c r="AS423" s="1">
        <f t="shared" ca="1" si="108"/>
        <v>0</v>
      </c>
      <c r="AT423" s="91">
        <f ca="1">AVERAGE(F423:INDIRECT("F"&amp;(ROW()-AO423+1)))</f>
        <v>-1.5689442009973267E-2</v>
      </c>
      <c r="AU423" s="91">
        <f ca="1">IF(AT423&gt;0,MAX(F423:INDIRECT("F"&amp;(ROW()-AO423+1))),MIN(F423:INDIRECT("F"&amp;(ROW()-AO423+1))))</f>
        <v>-1.575195385570503E-2</v>
      </c>
      <c r="AV423" s="92">
        <f t="shared" ca="1" si="112"/>
        <v>-1563.4080000000133</v>
      </c>
      <c r="AW423" s="92">
        <f t="shared" ca="1" si="113"/>
        <v>0</v>
      </c>
      <c r="AX423" s="92">
        <f t="shared" ca="1" si="114"/>
        <v>-1563.408000000014</v>
      </c>
      <c r="AZ423" s="24"/>
      <c r="BA423" s="24"/>
      <c r="BB423" s="24"/>
      <c r="BC423" s="24"/>
      <c r="BD423" s="24"/>
      <c r="BE423" s="24"/>
      <c r="BF423" s="24"/>
      <c r="BG423" s="24"/>
      <c r="BH423" s="24"/>
      <c r="BI423" s="24"/>
    </row>
    <row r="424" spans="1:61" x14ac:dyDescent="0.2">
      <c r="A424" s="587"/>
      <c r="B424" s="588">
        <f>'Raw Elevation Data'!F421</f>
        <v>20.850000000000598</v>
      </c>
      <c r="C424" s="588">
        <f ca="1">'Raw Elevation Data'!L421</f>
        <v>982.4339999999861</v>
      </c>
      <c r="D424" s="588">
        <f t="shared" si="107"/>
        <v>5.0000000000004263E-2</v>
      </c>
      <c r="E424" s="589">
        <f t="shared" ca="1" si="115"/>
        <v>0.97362362485403442</v>
      </c>
      <c r="F424" s="577">
        <f t="shared" ca="1" si="116"/>
        <v>-1.5751953855704416E-2</v>
      </c>
      <c r="G424" s="590"/>
      <c r="H424" s="591"/>
      <c r="I424" s="592"/>
      <c r="J424" s="593"/>
      <c r="K424" s="572"/>
      <c r="L424" s="593"/>
      <c r="M424" s="583"/>
      <c r="N424" s="592"/>
      <c r="O424" s="644"/>
      <c r="P424" s="593"/>
      <c r="Q424" s="572"/>
      <c r="R424" s="593"/>
      <c r="S424" s="583"/>
      <c r="T424" s="593"/>
      <c r="U424" s="572"/>
      <c r="V424" s="594"/>
      <c r="W424" s="583"/>
      <c r="X424" s="593"/>
      <c r="Y424" s="572"/>
      <c r="Z424" s="595"/>
      <c r="AA424" s="583"/>
      <c r="AB424" s="593"/>
      <c r="AC424" s="572"/>
      <c r="AD424" s="595"/>
      <c r="AE424" s="583"/>
      <c r="AF424" s="593"/>
      <c r="AG424" s="596"/>
      <c r="AH424" s="613"/>
      <c r="AI424" s="613"/>
      <c r="AJ424" s="572"/>
      <c r="AK424" s="597"/>
      <c r="AL424" s="597"/>
      <c r="AM424" s="583"/>
      <c r="AN424" s="89">
        <f t="shared" ca="1" si="109"/>
        <v>18.9500000000006</v>
      </c>
      <c r="AO424" s="90">
        <f t="shared" ca="1" si="110"/>
        <v>379</v>
      </c>
      <c r="AP424" s="90">
        <f ca="1">IF($AO424=1,MATCH(1,$AO425:$AO$533,0),$AP423)</f>
        <v>487</v>
      </c>
      <c r="AQ424" s="594">
        <f t="shared" ca="1" si="111"/>
        <v>1</v>
      </c>
      <c r="AR424" s="594">
        <f t="shared" ca="1" si="117"/>
        <v>-1.5703433367641909E-2</v>
      </c>
      <c r="AS424" s="1">
        <f t="shared" ca="1" si="108"/>
        <v>0</v>
      </c>
      <c r="AT424" s="91">
        <f ca="1">AVERAGE(F424:INDIRECT("F"&amp;(ROW()-AO424+1)))</f>
        <v>-1.5689606948880209E-2</v>
      </c>
      <c r="AU424" s="91">
        <f ca="1">IF(AT424&gt;0,MAX(F424:INDIRECT("F"&amp;(ROW()-AO424+1))),MIN(F424:INDIRECT("F"&amp;(ROW()-AO424+1))))</f>
        <v>-1.575195385570503E-2</v>
      </c>
      <c r="AV424" s="92">
        <f t="shared" ca="1" si="112"/>
        <v>-1567.5660000000139</v>
      </c>
      <c r="AW424" s="92">
        <f t="shared" ca="1" si="113"/>
        <v>0</v>
      </c>
      <c r="AX424" s="92">
        <f t="shared" ca="1" si="114"/>
        <v>-1567.5660000000146</v>
      </c>
      <c r="AZ424" s="24"/>
      <c r="BA424" s="24"/>
      <c r="BB424" s="24"/>
      <c r="BC424" s="24"/>
      <c r="BD424" s="24"/>
      <c r="BE424" s="24"/>
      <c r="BF424" s="24"/>
      <c r="BG424" s="24"/>
      <c r="BH424" s="24"/>
      <c r="BI424" s="24"/>
    </row>
    <row r="425" spans="1:61" x14ac:dyDescent="0.2">
      <c r="A425" s="587"/>
      <c r="B425" s="616">
        <f>'Raw Elevation Data'!F422</f>
        <v>20.900000000000603</v>
      </c>
      <c r="C425" s="616">
        <f ca="1">'Raw Elevation Data'!L422</f>
        <v>978.27599999998563</v>
      </c>
      <c r="D425" s="588">
        <f t="shared" si="107"/>
        <v>5.0000000000004263E-2</v>
      </c>
      <c r="E425" s="589">
        <f t="shared" ca="1" si="115"/>
        <v>0.97363448827048771</v>
      </c>
      <c r="F425" s="577">
        <f t="shared" ca="1" si="116"/>
        <v>-1.5751953855703771E-2</v>
      </c>
      <c r="G425" s="590"/>
      <c r="H425" s="591"/>
      <c r="I425" s="592"/>
      <c r="J425" s="593"/>
      <c r="K425" s="572"/>
      <c r="L425" s="593">
        <f ca="1">IF($M425&gt;=0,(1+((TAN(ASIN(($C425-$C423)/(($B425-$B423)*5280))))/0.01)*(IF($B425&gt;=$BA$48,$BC$48+(($BC$49-$BC$48)/$BB$49)*(($B425-$BA$48)/0.05),IF($B425&gt;=$BA$47,$BC$47+(($BC$48-$BC$47)/$BB$48)*(($B425-$BA$47)/0.05),$BC$46))))*AVERAGE(AQ424:AQ425),   1+((TAN(ASIN(($C425-$C423)/(($B425-$B423)*5280))))/0.01)*(IF($B425&gt;=$BA$48,$BD$48+(($BD$49-$BD$48)/$BB$49)*(($B425-$BA$48)/0.05),IF($B425&gt;=$BA$47,$BD$47+(($BD$48-$BD$47)/$BB$48)*(($B425-$BA$47)/0.05),$BD$46))))</f>
        <v>0.9736344882704866</v>
      </c>
      <c r="M425" s="583">
        <f ca="1">C425-C423</f>
        <v>-8.3160000000010541</v>
      </c>
      <c r="N425" s="592"/>
      <c r="O425" s="644"/>
      <c r="P425" s="593"/>
      <c r="Q425" s="572"/>
      <c r="R425" s="593"/>
      <c r="S425" s="583"/>
      <c r="T425" s="593"/>
      <c r="U425" s="572"/>
      <c r="V425" s="594"/>
      <c r="W425" s="583"/>
      <c r="X425" s="593"/>
      <c r="Y425" s="572"/>
      <c r="Z425" s="595"/>
      <c r="AA425" s="583"/>
      <c r="AB425" s="593"/>
      <c r="AC425" s="572"/>
      <c r="AD425" s="595"/>
      <c r="AE425" s="583"/>
      <c r="AF425" s="593"/>
      <c r="AG425" s="596"/>
      <c r="AH425" s="613"/>
      <c r="AI425" s="613"/>
      <c r="AJ425" s="572"/>
      <c r="AK425" s="597"/>
      <c r="AL425" s="597"/>
      <c r="AM425" s="583"/>
      <c r="AN425" s="89">
        <f t="shared" ca="1" si="109"/>
        <v>19.000000000000604</v>
      </c>
      <c r="AO425" s="90">
        <f t="shared" ca="1" si="110"/>
        <v>380</v>
      </c>
      <c r="AP425" s="90">
        <f ca="1">IF($AO425=1,MATCH(1,$AO426:$AO$533,0),$AP424)</f>
        <v>487</v>
      </c>
      <c r="AQ425" s="594">
        <f t="shared" ca="1" si="111"/>
        <v>1</v>
      </c>
      <c r="AR425" s="594">
        <f t="shared" ca="1" si="117"/>
        <v>-1.5703433367641909E-2</v>
      </c>
      <c r="AS425" s="1">
        <f t="shared" ca="1" si="108"/>
        <v>0</v>
      </c>
      <c r="AT425" s="91">
        <f ca="1">AVERAGE(F425:INDIRECT("F"&amp;(ROW()-AO425+1)))</f>
        <v>-1.5689771019687639E-2</v>
      </c>
      <c r="AU425" s="91">
        <f ca="1">IF(AT425&gt;0,MAX(F425:INDIRECT("F"&amp;(ROW()-AO425+1))),MIN(F425:INDIRECT("F"&amp;(ROW()-AO425+1))))</f>
        <v>-1.575195385570503E-2</v>
      </c>
      <c r="AV425" s="92">
        <f t="shared" ca="1" si="112"/>
        <v>-1571.7240000000143</v>
      </c>
      <c r="AW425" s="92">
        <f t="shared" ca="1" si="113"/>
        <v>0</v>
      </c>
      <c r="AX425" s="92">
        <f t="shared" ca="1" si="114"/>
        <v>-1571.7240000000152</v>
      </c>
      <c r="AZ425" s="24"/>
      <c r="BA425" s="24"/>
      <c r="BB425" s="24"/>
      <c r="BC425" s="24"/>
      <c r="BD425" s="24"/>
      <c r="BE425" s="24"/>
      <c r="BF425" s="24"/>
      <c r="BG425" s="24"/>
      <c r="BH425" s="24"/>
      <c r="BI425" s="24"/>
    </row>
    <row r="426" spans="1:61" x14ac:dyDescent="0.2">
      <c r="A426" s="587"/>
      <c r="B426" s="616">
        <f>'Raw Elevation Data'!F423</f>
        <v>20.950000000000607</v>
      </c>
      <c r="C426" s="616">
        <f ca="1">'Raw Elevation Data'!L423</f>
        <v>974.11799999998539</v>
      </c>
      <c r="D426" s="588">
        <f t="shared" si="107"/>
        <v>5.0000000000004263E-2</v>
      </c>
      <c r="E426" s="589">
        <f t="shared" ca="1" si="115"/>
        <v>0.97364535168694022</v>
      </c>
      <c r="F426" s="577">
        <f t="shared" ca="1" si="116"/>
        <v>-1.5751953855703556E-2</v>
      </c>
      <c r="G426" s="590"/>
      <c r="H426" s="591"/>
      <c r="I426" s="592"/>
      <c r="J426" s="593"/>
      <c r="K426" s="572"/>
      <c r="L426" s="593"/>
      <c r="M426" s="583"/>
      <c r="N426" s="592"/>
      <c r="O426" s="644"/>
      <c r="P426" s="593"/>
      <c r="Q426" s="572"/>
      <c r="R426" s="593"/>
      <c r="S426" s="583"/>
      <c r="T426" s="593"/>
      <c r="U426" s="572"/>
      <c r="V426" s="594"/>
      <c r="W426" s="583"/>
      <c r="X426" s="593"/>
      <c r="Y426" s="572"/>
      <c r="Z426" s="595"/>
      <c r="AA426" s="583"/>
      <c r="AB426" s="593"/>
      <c r="AC426" s="572"/>
      <c r="AD426" s="595"/>
      <c r="AE426" s="583"/>
      <c r="AF426" s="593"/>
      <c r="AG426" s="596"/>
      <c r="AH426" s="613"/>
      <c r="AI426" s="613"/>
      <c r="AJ426" s="572"/>
      <c r="AK426" s="597"/>
      <c r="AL426" s="597"/>
      <c r="AM426" s="583"/>
      <c r="AN426" s="89">
        <f t="shared" ca="1" si="109"/>
        <v>19.050000000000608</v>
      </c>
      <c r="AO426" s="90">
        <f t="shared" ca="1" si="110"/>
        <v>381</v>
      </c>
      <c r="AP426" s="90">
        <f ca="1">IF($AO426=1,MATCH(1,$AO427:$AO$533,0),$AP425)</f>
        <v>487</v>
      </c>
      <c r="AQ426" s="594">
        <f t="shared" ca="1" si="111"/>
        <v>1</v>
      </c>
      <c r="AR426" s="594">
        <f t="shared" ca="1" si="117"/>
        <v>-1.5703433367641909E-2</v>
      </c>
      <c r="AS426" s="1">
        <f t="shared" ca="1" si="108"/>
        <v>0</v>
      </c>
      <c r="AT426" s="91">
        <f ca="1">AVERAGE(F426:INDIRECT("F"&amp;(ROW()-AO426+1)))</f>
        <v>-1.5689934229230987E-2</v>
      </c>
      <c r="AU426" s="91">
        <f ca="1">IF(AT426&gt;0,MAX(F426:INDIRECT("F"&amp;(ROW()-AO426+1))),MIN(F426:INDIRECT("F"&amp;(ROW()-AO426+1))))</f>
        <v>-1.575195385570503E-2</v>
      </c>
      <c r="AV426" s="92">
        <f t="shared" ca="1" si="112"/>
        <v>-1575.8820000000146</v>
      </c>
      <c r="AW426" s="92">
        <f t="shared" ca="1" si="113"/>
        <v>0</v>
      </c>
      <c r="AX426" s="92">
        <f t="shared" ca="1" si="114"/>
        <v>-1575.8820000000155</v>
      </c>
      <c r="AZ426" s="24"/>
      <c r="BA426" s="24"/>
      <c r="BB426" s="24"/>
      <c r="BC426" s="24"/>
      <c r="BD426" s="24"/>
      <c r="BE426" s="24"/>
      <c r="BF426" s="24"/>
      <c r="BG426" s="24"/>
      <c r="BH426" s="24"/>
      <c r="BI426" s="24"/>
    </row>
    <row r="427" spans="1:61" x14ac:dyDescent="0.2">
      <c r="A427" s="587"/>
      <c r="B427" s="574">
        <f>'Raw Elevation Data'!F424</f>
        <v>21.000000000000611</v>
      </c>
      <c r="C427" s="575">
        <f ca="1">'Raw Elevation Data'!L424</f>
        <v>969.95999999998503</v>
      </c>
      <c r="D427" s="576">
        <f t="shared" si="107"/>
        <v>5.0000000000004263E-2</v>
      </c>
      <c r="E427" s="572">
        <f t="shared" ca="1" si="115"/>
        <v>0.97365621510339173</v>
      </c>
      <c r="F427" s="577">
        <f t="shared" ca="1" si="116"/>
        <v>-1.5751953855703986E-2</v>
      </c>
      <c r="G427" s="590"/>
      <c r="H427" s="591"/>
      <c r="I427" s="603"/>
      <c r="J427" s="604">
        <f ca="1">IF(AVERAGE(E408:E427)&gt;$BA$68,AVERAGE(E408:E427),$BA$68)</f>
        <v>0.97633333333333328</v>
      </c>
      <c r="K427" s="572"/>
      <c r="L427" s="582">
        <f ca="1">IF($M427&gt;=0,(1+((TAN(ASIN(($C427-$C425)/(($B427-$B425)*5280))))/0.01)*(IF($B427&gt;=$BA$48,$BC$48+(($BC$49-$BC$48)/$BB$49)*(($B427-$BA$48)/0.05),IF($B427&gt;=$BA$47,$BC$47+(($BC$48-$BC$47)/$BB$48)*(($B427-$BA$47)/0.05),$BC$46))))*AVERAGE(AQ426:AQ427),   1+((TAN(ASIN(($C427-$C425)/(($B427-$B425)*5280))))/0.01)*(IF($B427&gt;=$BA$48,$BD$48+(($BD$49-$BD$48)/$BB$49)*(($B427-$BA$48)/0.05),IF($B427&gt;=$BA$47,$BD$47+(($BD$48-$BD$47)/$BB$48)*(($B427-$BA$47)/0.05),$BD$46))))</f>
        <v>0.97365621510339251</v>
      </c>
      <c r="M427" s="583">
        <f ca="1">C427-C425</f>
        <v>-8.3160000000005994</v>
      </c>
      <c r="N427" s="592"/>
      <c r="O427" s="604">
        <f ca="1">AVERAGE(L409,L411,L413,L415,L417,L419,L421,L423,L425,L427)</f>
        <v>0.97355844435532235</v>
      </c>
      <c r="P427" s="601">
        <f ca="1">IF(AVERAGE(L409,L411,L413,L415,L417,L419,L421,L423,L425,L427)&gt;$BA$68,AVERAGE(L409,L411,L413,L415,L417,L419,L421,L423,L425,L427),$BA$68)</f>
        <v>0.97633333333333328</v>
      </c>
      <c r="Q427" s="572"/>
      <c r="R427" s="582">
        <f ca="1">IF(S427&gt;=0,(1+((TAN(ASIN((C427-C423)/((B427-B423)*5280))))/0.01)*(IF(B423&gt;=$BA$48,$BC$48,IF(B423&gt;=$BA$47,$BC$47,$BC$46))))*AVERAGE(AQ424:AQ427),1+((TAN(ASIN((C427-C423)/((B427-B423)*5280))))/0.01)*(IF(B423&gt;=$BA$48,$BD$48,IF(B423&gt;=$BA$47,$BD$47,$BD$46))))</f>
        <v>0.97322167844530327</v>
      </c>
      <c r="S427" s="583">
        <f ca="1">C427-C423</f>
        <v>-16.632000000001653</v>
      </c>
      <c r="T427" s="601">
        <f ca="1">IF(AVERAGE(R411,R415,R419,R423,R427)&gt;$BA$68,AVERAGE(R411,R415,R419,R423,R427),$BA$68)</f>
        <v>0.97633333333333328</v>
      </c>
      <c r="U427" s="572"/>
      <c r="V427" s="585">
        <f ca="1">IF(W427&gt;=0,(1+((TAN(ASIN((C427-C422)/((B427-B422)*5280))))/0.01)*(IF(B422&gt;=$BA$48,$BC$48,IF(B422&gt;=$BA$47,$BC$47,$BC$46))))*AVERAGE(AQ423:AQ427),1+((TAN(ASIN((C427-C422)/((B427-B422)*5280))))/0.01)*(IF(B422&gt;=$BA$48,$BD$48,IF(B422&gt;=$BA$47,$BD$47,$BD$46))))</f>
        <v>0.97322167844530338</v>
      </c>
      <c r="W427" s="583">
        <f ca="1">C427-C422</f>
        <v>-20.790000000001896</v>
      </c>
      <c r="X427" s="601">
        <f ca="1">IF(AVERAGE(V412,V417,V422,V427)&gt;$BA$68,AVERAGE(V412,V417,V422,V427),$BA$68)</f>
        <v>0.97633333333333328</v>
      </c>
      <c r="Y427" s="572"/>
      <c r="Z427" s="572">
        <f ca="1">IF(AA427&gt;=0,(1+((TAN(ASIN((C427-C417)/((B427-B417)*5280))))/0.01)*(IF(B417&gt;=$BA$48,$BC$48,IF(B417&gt;=$BA$47,$BC$47,$BC$46))))*AVERAGE(AQ418:AQ427),1+((TAN(ASIN((C427-C417)/((B427-B417)*5280))))/0.01)*(IF(B417&gt;=$BA$48,$BD$48,IF(B417&gt;=$BA$47,$BD$47,$BD$46))))</f>
        <v>0.9732216784453035</v>
      </c>
      <c r="AA427" s="583">
        <f ca="1">C427-C417</f>
        <v>-41.580000000003679</v>
      </c>
      <c r="AB427" s="601">
        <f ca="1">IF(AVERAGE(Z427,Z417)&gt;$BA$68,AVERAGE(Z427,Z417),$BA$68)</f>
        <v>0.97633333333333328</v>
      </c>
      <c r="AC427" s="572"/>
      <c r="AD427" s="572">
        <f ca="1">IF(AE427&gt;=0,(1+((TAN(ASIN((C427-C407)/((B427-B407)*5280))))/0.01)*(IF(B407&gt;=$BA$48,$BC$48,IF(B407&gt;=$BA$47,$BC$47,$BC$46))))*AVERAGE(AQ408:AQ427),1+((TAN(ASIN((C427-C407)/((B427-B407)*5280))))/0.01)*(IF(B407&gt;=$BA$48,$BD$48,IF(B407&gt;=$BA$47,$BD$47,$BD$46))))</f>
        <v>0.97322167844530372</v>
      </c>
      <c r="AE427" s="583">
        <f ca="1">C427-C407</f>
        <v>-83.160000000006676</v>
      </c>
      <c r="AF427" s="601">
        <f ca="1">IF(AD427&gt;$BA$68,AD427,$BA$68)</f>
        <v>0.97633333333333328</v>
      </c>
      <c r="AG427" s="586"/>
      <c r="AH427" s="594"/>
      <c r="AI427" s="594"/>
      <c r="AJ427" s="572"/>
      <c r="AK427" s="605">
        <f ca="1">MAX(AW407:AW427)-MIN(AW407:AW427)</f>
        <v>0</v>
      </c>
      <c r="AL427" s="605">
        <f ca="1">-(MAX(AX407:AX427)-MIN(AX407:AX427))</f>
        <v>-83.160000000007585</v>
      </c>
      <c r="AM427" s="583"/>
      <c r="AN427" s="89">
        <f t="shared" ca="1" si="109"/>
        <v>19.100000000000612</v>
      </c>
      <c r="AO427" s="90">
        <f t="shared" ca="1" si="110"/>
        <v>382</v>
      </c>
      <c r="AP427" s="90">
        <f ca="1">IF($AO427=1,MATCH(1,$AO428:$AO$533,0),$AP426)</f>
        <v>487</v>
      </c>
      <c r="AQ427" s="594">
        <f t="shared" ca="1" si="111"/>
        <v>1</v>
      </c>
      <c r="AR427" s="594">
        <f t="shared" ca="1" si="117"/>
        <v>-1.5703433367641909E-2</v>
      </c>
      <c r="AS427" s="1">
        <f t="shared" ca="1" si="108"/>
        <v>0</v>
      </c>
      <c r="AT427" s="91">
        <f ca="1">AVERAGE(F427:INDIRECT("F"&amp;(ROW()-AO427+1)))</f>
        <v>-1.5690096584274112E-2</v>
      </c>
      <c r="AU427" s="91">
        <f ca="1">IF(AT427&gt;0,MAX(F427:INDIRECT("F"&amp;(ROW()-AO427+1))),MIN(F427:INDIRECT("F"&amp;(ROW()-AO427+1))))</f>
        <v>-1.575195385570503E-2</v>
      </c>
      <c r="AV427" s="92">
        <f t="shared" ca="1" si="112"/>
        <v>-1580.040000000015</v>
      </c>
      <c r="AW427" s="92">
        <f t="shared" ca="1" si="113"/>
        <v>0</v>
      </c>
      <c r="AX427" s="92">
        <f t="shared" ca="1" si="114"/>
        <v>-1580.0400000000159</v>
      </c>
      <c r="AZ427" s="24"/>
      <c r="BA427" s="24"/>
      <c r="BB427" s="24"/>
      <c r="BC427" s="24"/>
      <c r="BD427" s="24"/>
      <c r="BE427" s="24"/>
      <c r="BF427" s="24"/>
      <c r="BG427" s="24"/>
      <c r="BH427" s="24"/>
      <c r="BI427" s="24"/>
    </row>
    <row r="428" spans="1:61" x14ac:dyDescent="0.2">
      <c r="A428" s="587"/>
      <c r="B428" s="588">
        <f>'Raw Elevation Data'!F425</f>
        <v>21.050000000000615</v>
      </c>
      <c r="C428" s="588">
        <f ca="1">'Raw Elevation Data'!L425</f>
        <v>965.80199999998456</v>
      </c>
      <c r="D428" s="588">
        <f t="shared" si="107"/>
        <v>5.0000000000004263E-2</v>
      </c>
      <c r="E428" s="589">
        <f t="shared" ca="1" si="115"/>
        <v>0.97366707851984469</v>
      </c>
      <c r="F428" s="577">
        <f t="shared" ca="1" si="116"/>
        <v>-1.5751953855703556E-2</v>
      </c>
      <c r="G428" s="590"/>
      <c r="H428" s="591"/>
      <c r="I428" s="592"/>
      <c r="J428" s="593"/>
      <c r="K428" s="572"/>
      <c r="L428" s="593"/>
      <c r="M428" s="583"/>
      <c r="N428" s="592"/>
      <c r="O428" s="644"/>
      <c r="P428" s="593"/>
      <c r="Q428" s="572"/>
      <c r="R428" s="593"/>
      <c r="S428" s="583"/>
      <c r="T428" s="593"/>
      <c r="U428" s="572"/>
      <c r="V428" s="594"/>
      <c r="W428" s="583"/>
      <c r="X428" s="593"/>
      <c r="Y428" s="572"/>
      <c r="Z428" s="595"/>
      <c r="AA428" s="583"/>
      <c r="AB428" s="593"/>
      <c r="AC428" s="572"/>
      <c r="AD428" s="595"/>
      <c r="AE428" s="583"/>
      <c r="AF428" s="593"/>
      <c r="AG428" s="596"/>
      <c r="AH428" s="613"/>
      <c r="AI428" s="613"/>
      <c r="AJ428" s="572"/>
      <c r="AK428" s="597"/>
      <c r="AL428" s="597"/>
      <c r="AM428" s="583"/>
      <c r="AN428" s="89">
        <f t="shared" ca="1" si="109"/>
        <v>19.150000000000617</v>
      </c>
      <c r="AO428" s="90">
        <f t="shared" ca="1" si="110"/>
        <v>383</v>
      </c>
      <c r="AP428" s="90">
        <f ca="1">IF($AO428=1,MATCH(1,$AO429:$AO$533,0),$AP427)</f>
        <v>487</v>
      </c>
      <c r="AQ428" s="594">
        <f t="shared" ca="1" si="111"/>
        <v>1</v>
      </c>
      <c r="AR428" s="594">
        <f t="shared" ca="1" si="117"/>
        <v>-1.5703433367641909E-2</v>
      </c>
      <c r="AS428" s="1">
        <f t="shared" ca="1" si="108"/>
        <v>0</v>
      </c>
      <c r="AT428" s="91">
        <f ca="1">AVERAGE(F428:INDIRECT("F"&amp;(ROW()-AO428+1)))</f>
        <v>-1.5690258091510218E-2</v>
      </c>
      <c r="AU428" s="91">
        <f ca="1">IF(AT428&gt;0,MAX(F428:INDIRECT("F"&amp;(ROW()-AO428+1))),MIN(F428:INDIRECT("F"&amp;(ROW()-AO428+1))))</f>
        <v>-1.575195385570503E-2</v>
      </c>
      <c r="AV428" s="92">
        <f t="shared" ca="1" si="112"/>
        <v>-1584.1980000000153</v>
      </c>
      <c r="AW428" s="92">
        <f t="shared" ca="1" si="113"/>
        <v>0</v>
      </c>
      <c r="AX428" s="92">
        <f t="shared" ca="1" si="114"/>
        <v>-1584.1980000000162</v>
      </c>
      <c r="AZ428" s="24"/>
      <c r="BA428" s="24"/>
      <c r="BB428" s="24"/>
      <c r="BC428" s="24"/>
      <c r="BD428" s="24"/>
      <c r="BE428" s="24"/>
      <c r="BF428" s="24"/>
      <c r="BG428" s="24"/>
      <c r="BH428" s="24"/>
      <c r="BI428" s="24"/>
    </row>
    <row r="429" spans="1:61" x14ac:dyDescent="0.2">
      <c r="A429" s="587"/>
      <c r="B429" s="588">
        <f>'Raw Elevation Data'!F426</f>
        <v>21.10000000000062</v>
      </c>
      <c r="C429" s="588">
        <f ca="1">'Raw Elevation Data'!L426</f>
        <v>961.64399999998443</v>
      </c>
      <c r="D429" s="588">
        <f t="shared" si="107"/>
        <v>5.0000000000004263E-2</v>
      </c>
      <c r="E429" s="589">
        <f t="shared" ca="1" si="115"/>
        <v>0.97367794193629653</v>
      </c>
      <c r="F429" s="577">
        <f t="shared" ca="1" si="116"/>
        <v>-1.5751953855703771E-2</v>
      </c>
      <c r="G429" s="590"/>
      <c r="H429" s="591"/>
      <c r="I429" s="592"/>
      <c r="J429" s="593"/>
      <c r="K429" s="572"/>
      <c r="L429" s="593">
        <f ca="1">IF($M429&gt;=0,(1+((TAN(ASIN(($C429-$C427)/(($B429-$B427)*5280))))/0.01)*(IF($B429&gt;=$BA$48,$BC$48+(($BC$49-$BC$48)/$BB$49)*(($B429-$BA$48)/0.05),IF($B429&gt;=$BA$47,$BC$47+(($BC$48-$BC$47)/$BB$48)*(($B429-$BA$47)/0.05),$BC$46))))*AVERAGE(AQ428:AQ429),   1+((TAN(ASIN(($C429-$C427)/(($B429-$B427)*5280))))/0.01)*(IF($B429&gt;=$BA$48,$BD$48+(($BD$49-$BD$48)/$BB$49)*(($B429-$BA$48)/0.05),IF($B429&gt;=$BA$47,$BD$47+(($BD$48-$BD$47)/$BB$48)*(($B429-$BA$47)/0.05),$BD$46))))</f>
        <v>0.97367794193629686</v>
      </c>
      <c r="M429" s="583">
        <f ca="1">C429-C427</f>
        <v>-8.3160000000005994</v>
      </c>
      <c r="N429" s="592"/>
      <c r="O429" s="644"/>
      <c r="P429" s="593"/>
      <c r="Q429" s="572"/>
      <c r="R429" s="593"/>
      <c r="S429" s="583"/>
      <c r="T429" s="593"/>
      <c r="U429" s="572"/>
      <c r="V429" s="594"/>
      <c r="W429" s="583"/>
      <c r="X429" s="593"/>
      <c r="Y429" s="572"/>
      <c r="Z429" s="595"/>
      <c r="AA429" s="583"/>
      <c r="AB429" s="593"/>
      <c r="AC429" s="572"/>
      <c r="AD429" s="595"/>
      <c r="AE429" s="583"/>
      <c r="AF429" s="593"/>
      <c r="AG429" s="596"/>
      <c r="AH429" s="613"/>
      <c r="AI429" s="613"/>
      <c r="AJ429" s="572"/>
      <c r="AK429" s="597"/>
      <c r="AL429" s="597"/>
      <c r="AM429" s="583"/>
      <c r="AN429" s="89">
        <f t="shared" ca="1" si="109"/>
        <v>19.200000000000621</v>
      </c>
      <c r="AO429" s="90">
        <f t="shared" ca="1" si="110"/>
        <v>384</v>
      </c>
      <c r="AP429" s="90">
        <f ca="1">IF($AO429=1,MATCH(1,$AO430:$AO$533,0),$AP428)</f>
        <v>487</v>
      </c>
      <c r="AQ429" s="594">
        <f t="shared" ca="1" si="111"/>
        <v>1</v>
      </c>
      <c r="AR429" s="594">
        <f t="shared" ca="1" si="117"/>
        <v>-1.5703433367641909E-2</v>
      </c>
      <c r="AS429" s="1">
        <f t="shared" ca="1" si="108"/>
        <v>0</v>
      </c>
      <c r="AT429" s="91">
        <f ca="1">AVERAGE(F429:INDIRECT("F"&amp;(ROW()-AO429+1)))</f>
        <v>-1.5690418757562805E-2</v>
      </c>
      <c r="AU429" s="91">
        <f ca="1">IF(AT429&gt;0,MAX(F429:INDIRECT("F"&amp;(ROW()-AO429+1))),MIN(F429:INDIRECT("F"&amp;(ROW()-AO429+1))))</f>
        <v>-1.575195385570503E-2</v>
      </c>
      <c r="AV429" s="92">
        <f t="shared" ca="1" si="112"/>
        <v>-1588.3560000000157</v>
      </c>
      <c r="AW429" s="92">
        <f t="shared" ca="1" si="113"/>
        <v>0</v>
      </c>
      <c r="AX429" s="92">
        <f t="shared" ca="1" si="114"/>
        <v>-1588.3560000000164</v>
      </c>
      <c r="AZ429" s="24"/>
      <c r="BA429" s="24"/>
      <c r="BB429" s="24"/>
      <c r="BC429" s="24"/>
      <c r="BD429" s="24"/>
      <c r="BE429" s="24"/>
      <c r="BF429" s="24"/>
      <c r="BG429" s="24"/>
      <c r="BH429" s="24"/>
      <c r="BI429" s="24"/>
    </row>
    <row r="430" spans="1:61" ht="13.5" thickBot="1" x14ac:dyDescent="0.25">
      <c r="A430" s="573" t="s">
        <v>330</v>
      </c>
      <c r="B430" s="598">
        <f>'Raw Elevation Data'!F427</f>
        <v>21.150000000000624</v>
      </c>
      <c r="C430" s="598">
        <f ca="1">'Raw Elevation Data'!L427</f>
        <v>957.48599999998385</v>
      </c>
      <c r="D430" s="598">
        <f t="shared" si="107"/>
        <v>5.0000000000004263E-2</v>
      </c>
      <c r="E430" s="599">
        <f t="shared" ca="1" si="115"/>
        <v>0.97368880535274838</v>
      </c>
      <c r="F430" s="577">
        <f t="shared" ca="1" si="116"/>
        <v>-1.5751953855703986E-2</v>
      </c>
      <c r="G430" s="600">
        <f ca="1">IF(AVERAGE(E418:E430)&gt;$BA$68,AVERAGE(E418:E430),$BA$68)</f>
        <v>0.97633333333333328</v>
      </c>
      <c r="H430" s="601">
        <f ca="1">IF(SUMIF(L418:L430,"&gt;0")/COUNT(L418:L430)&gt;$BA$68,SUMIF(L418:L430,"&gt;0")/COUNT(L418:L430),$BA$68)</f>
        <v>0.97633333333333328</v>
      </c>
      <c r="I430" s="592"/>
      <c r="J430" s="593"/>
      <c r="K430" s="572"/>
      <c r="L430" s="593"/>
      <c r="M430" s="583"/>
      <c r="N430" s="592"/>
      <c r="O430" s="644"/>
      <c r="P430" s="593"/>
      <c r="Q430" s="572"/>
      <c r="R430" s="593"/>
      <c r="S430" s="583"/>
      <c r="T430" s="593"/>
      <c r="U430" s="572"/>
      <c r="V430" s="594"/>
      <c r="W430" s="583"/>
      <c r="X430" s="593"/>
      <c r="Y430" s="572"/>
      <c r="Z430" s="595"/>
      <c r="AA430" s="583"/>
      <c r="AB430" s="593"/>
      <c r="AC430" s="572"/>
      <c r="AD430" s="595"/>
      <c r="AE430" s="583"/>
      <c r="AF430" s="593"/>
      <c r="AG430" s="596"/>
      <c r="AH430" s="602">
        <f ca="1">(MAX(AW418:AW430)-MIN(AW418:AW430))*0.3048</f>
        <v>0</v>
      </c>
      <c r="AI430" s="602">
        <f ca="1">-(MAX(AX418:AX430)-MIN(AX418:AX430))*0.3048</f>
        <v>-15.208300800001583</v>
      </c>
      <c r="AJ430" s="572"/>
      <c r="AK430" s="597"/>
      <c r="AL430" s="597"/>
      <c r="AM430" s="583"/>
      <c r="AN430" s="89">
        <f t="shared" ca="1" si="109"/>
        <v>19.250000000000625</v>
      </c>
      <c r="AO430" s="90">
        <f t="shared" ca="1" si="110"/>
        <v>385</v>
      </c>
      <c r="AP430" s="90">
        <f ca="1">IF($AO430=1,MATCH(1,$AO431:$AO$533,0),$AP429)</f>
        <v>487</v>
      </c>
      <c r="AQ430" s="594">
        <f t="shared" ca="1" si="111"/>
        <v>1</v>
      </c>
      <c r="AR430" s="594">
        <f t="shared" ca="1" si="117"/>
        <v>-1.5703433367641909E-2</v>
      </c>
      <c r="AS430" s="1">
        <f t="shared" ca="1" si="108"/>
        <v>0</v>
      </c>
      <c r="AT430" s="91">
        <f ca="1">AVERAGE(F430:INDIRECT("F"&amp;(ROW()-AO430+1)))</f>
        <v>-1.5690578588986547E-2</v>
      </c>
      <c r="AU430" s="91">
        <f ca="1">IF(AT430&gt;0,MAX(F430:INDIRECT("F"&amp;(ROW()-AO430+1))),MIN(F430:INDIRECT("F"&amp;(ROW()-AO430+1))))</f>
        <v>-1.575195385570503E-2</v>
      </c>
      <c r="AV430" s="92">
        <f t="shared" ca="1" si="112"/>
        <v>-1592.514000000016</v>
      </c>
      <c r="AW430" s="92">
        <f t="shared" ca="1" si="113"/>
        <v>0</v>
      </c>
      <c r="AX430" s="92">
        <f t="shared" ca="1" si="114"/>
        <v>-1592.5140000000169</v>
      </c>
      <c r="AZ430" s="24"/>
      <c r="BA430" s="24"/>
      <c r="BB430" s="24"/>
      <c r="BC430" s="24"/>
      <c r="BD430" s="24"/>
      <c r="BE430" s="24"/>
      <c r="BF430" s="24"/>
      <c r="BG430" s="24"/>
      <c r="BH430" s="24"/>
      <c r="BI430" s="24"/>
    </row>
    <row r="431" spans="1:61" ht="13.5" thickTop="1" x14ac:dyDescent="0.2">
      <c r="A431" s="587"/>
      <c r="B431" s="588">
        <f>'Raw Elevation Data'!F428</f>
        <v>21.200000000000628</v>
      </c>
      <c r="C431" s="588">
        <f ca="1">'Raw Elevation Data'!L428</f>
        <v>953.3279999999836</v>
      </c>
      <c r="D431" s="588">
        <f t="shared" si="107"/>
        <v>5.0000000000004263E-2</v>
      </c>
      <c r="E431" s="589">
        <f t="shared" ca="1" si="115"/>
        <v>0.97369966876920055</v>
      </c>
      <c r="F431" s="577">
        <f t="shared" ca="1" si="116"/>
        <v>-1.5751953855703986E-2</v>
      </c>
      <c r="G431" s="590"/>
      <c r="H431" s="591"/>
      <c r="I431" s="592"/>
      <c r="J431" s="593"/>
      <c r="K431" s="572"/>
      <c r="L431" s="593">
        <f ca="1">IF($M431&gt;=0,(1+((TAN(ASIN(($C431-$C429)/(($B431-$B429)*5280))))/0.01)*(IF($B431&gt;=$BA$48,$BC$48+(($BC$49-$BC$48)/$BB$49)*(($B431-$BA$48)/0.05),IF($B431&gt;=$BA$47,$BC$47+(($BC$48-$BC$47)/$BB$48)*(($B431-$BA$47)/0.05),$BC$46))))*AVERAGE(AQ430:AQ431),   1+((TAN(ASIN(($C431-$C429)/(($B431-$B429)*5280))))/0.01)*(IF($B431&gt;=$BA$48,$BD$48+(($BD$49-$BD$48)/$BB$49)*(($B431-$BA$48)/0.05),IF($B431&gt;=$BA$47,$BD$47+(($BD$48-$BD$47)/$BB$48)*(($B431-$BA$47)/0.05),$BD$46))))</f>
        <v>0.97369966876920055</v>
      </c>
      <c r="M431" s="583">
        <f ca="1">C431-C429</f>
        <v>-8.3160000000008267</v>
      </c>
      <c r="N431" s="592"/>
      <c r="O431" s="644"/>
      <c r="P431" s="593"/>
      <c r="Q431" s="572"/>
      <c r="R431" s="593">
        <f ca="1">IF(S431&gt;=0,(1+((TAN(ASIN((C431-C427)/((B431-B427)*5280))))/0.01)*(IF(B427&gt;=$BA$48,$BC$48,IF(B427&gt;=$BA$47,$BC$47,$BC$46))))*AVERAGE(AQ428:AQ431),1+((TAN(ASIN((C431-C427)/((B431-B427)*5280))))/0.01)*(IF(B427&gt;=$BA$48,$BD$48,IF(B427&gt;=$BA$47,$BD$47,$BD$46))))</f>
        <v>0.97322167844530361</v>
      </c>
      <c r="S431" s="583">
        <f ca="1">C431-C427</f>
        <v>-16.632000000001426</v>
      </c>
      <c r="T431" s="593"/>
      <c r="U431" s="572"/>
      <c r="V431" s="594"/>
      <c r="W431" s="583"/>
      <c r="X431" s="593"/>
      <c r="Y431" s="572"/>
      <c r="Z431" s="595"/>
      <c r="AA431" s="583"/>
      <c r="AB431" s="593"/>
      <c r="AC431" s="572"/>
      <c r="AD431" s="595"/>
      <c r="AE431" s="583"/>
      <c r="AF431" s="593"/>
      <c r="AG431" s="596"/>
      <c r="AH431" s="613"/>
      <c r="AI431" s="613"/>
      <c r="AJ431" s="572"/>
      <c r="AK431" s="597"/>
      <c r="AL431" s="597"/>
      <c r="AM431" s="583"/>
      <c r="AN431" s="89">
        <f t="shared" ca="1" si="109"/>
        <v>19.30000000000063</v>
      </c>
      <c r="AO431" s="90">
        <f t="shared" ca="1" si="110"/>
        <v>386</v>
      </c>
      <c r="AP431" s="90">
        <f ca="1">IF($AO431=1,MATCH(1,$AO432:$AO$533,0),$AP430)</f>
        <v>487</v>
      </c>
      <c r="AQ431" s="594">
        <f t="shared" ca="1" si="111"/>
        <v>1</v>
      </c>
      <c r="AR431" s="594">
        <f t="shared" ca="1" si="117"/>
        <v>-1.5703433367641909E-2</v>
      </c>
      <c r="AS431" s="1">
        <f t="shared" ca="1" si="108"/>
        <v>0</v>
      </c>
      <c r="AT431" s="91">
        <f ca="1">AVERAGE(F431:INDIRECT("F"&amp;(ROW()-AO431+1)))</f>
        <v>-1.56907375922682E-2</v>
      </c>
      <c r="AU431" s="91">
        <f ca="1">IF(AT431&gt;0,MAX(F431:INDIRECT("F"&amp;(ROW()-AO431+1))),MIN(F431:INDIRECT("F"&amp;(ROW()-AO431+1))))</f>
        <v>-1.575195385570503E-2</v>
      </c>
      <c r="AV431" s="92">
        <f t="shared" ca="1" si="112"/>
        <v>-1596.6720000000164</v>
      </c>
      <c r="AW431" s="92">
        <f t="shared" ca="1" si="113"/>
        <v>0</v>
      </c>
      <c r="AX431" s="92">
        <f t="shared" ca="1" si="114"/>
        <v>-1596.6720000000173</v>
      </c>
      <c r="AZ431" s="24"/>
      <c r="BA431" s="24"/>
      <c r="BB431" s="24"/>
      <c r="BC431" s="24"/>
      <c r="BD431" s="24"/>
      <c r="BE431" s="24"/>
      <c r="BF431" s="24"/>
      <c r="BG431" s="24"/>
      <c r="BH431" s="24"/>
      <c r="BI431" s="24"/>
    </row>
    <row r="432" spans="1:61" x14ac:dyDescent="0.2">
      <c r="A432" s="587"/>
      <c r="B432" s="588">
        <f>'Raw Elevation Data'!F429</f>
        <v>21.250000000000632</v>
      </c>
      <c r="C432" s="588">
        <f ca="1">'Raw Elevation Data'!L429</f>
        <v>949.16999999998302</v>
      </c>
      <c r="D432" s="588">
        <f t="shared" ref="D432:D495" si="118">B432-B431</f>
        <v>5.0000000000004263E-2</v>
      </c>
      <c r="E432" s="589">
        <f t="shared" ca="1" si="115"/>
        <v>0.97371053218565318</v>
      </c>
      <c r="F432" s="577">
        <f t="shared" ca="1" si="116"/>
        <v>-1.5751953855703771E-2</v>
      </c>
      <c r="G432" s="590"/>
      <c r="H432" s="591"/>
      <c r="I432" s="592"/>
      <c r="J432" s="593"/>
      <c r="K432" s="572"/>
      <c r="L432" s="593"/>
      <c r="M432" s="583"/>
      <c r="N432" s="592"/>
      <c r="O432" s="644"/>
      <c r="P432" s="593"/>
      <c r="Q432" s="572"/>
      <c r="R432" s="593"/>
      <c r="S432" s="583"/>
      <c r="T432" s="593"/>
      <c r="U432" s="572"/>
      <c r="V432" s="594">
        <f ca="1">IF(W432&gt;=0,(1+((TAN(ASIN((C432-C427)/((B432-B427)*5280))))/0.01)*(IF(B427&gt;=$BA$48,$BC$48,IF(B427&gt;=$BA$47,$BC$47,$BC$46))))*AVERAGE(AQ428:AQ432),1+((TAN(ASIN((C432-C427)/((B432-B427)*5280))))/0.01)*(IF(B427&gt;=$BA$48,$BD$48,IF(B427&gt;=$BA$47,$BD$47,$BD$46))))</f>
        <v>0.97322167844530327</v>
      </c>
      <c r="W432" s="583">
        <f ca="1">C432-C427</f>
        <v>-20.79000000000201</v>
      </c>
      <c r="X432" s="593"/>
      <c r="Y432" s="572"/>
      <c r="Z432" s="595"/>
      <c r="AA432" s="583"/>
      <c r="AB432" s="593"/>
      <c r="AC432" s="572"/>
      <c r="AD432" s="595"/>
      <c r="AE432" s="583"/>
      <c r="AF432" s="593"/>
      <c r="AG432" s="596"/>
      <c r="AH432" s="613"/>
      <c r="AI432" s="613"/>
      <c r="AJ432" s="572"/>
      <c r="AK432" s="597"/>
      <c r="AL432" s="597"/>
      <c r="AM432" s="583"/>
      <c r="AN432" s="89">
        <f t="shared" ca="1" si="109"/>
        <v>19.350000000000634</v>
      </c>
      <c r="AO432" s="90">
        <f t="shared" ca="1" si="110"/>
        <v>387</v>
      </c>
      <c r="AP432" s="90">
        <f ca="1">IF($AO432=1,MATCH(1,$AO433:$AO$533,0),$AP431)</f>
        <v>487</v>
      </c>
      <c r="AQ432" s="594">
        <f t="shared" ca="1" si="111"/>
        <v>1</v>
      </c>
      <c r="AR432" s="594">
        <f t="shared" ca="1" si="117"/>
        <v>-1.5703433367641909E-2</v>
      </c>
      <c r="AS432" s="1">
        <f t="shared" ca="1" si="108"/>
        <v>0</v>
      </c>
      <c r="AT432" s="91">
        <f ca="1">AVERAGE(F432:INDIRECT("F"&amp;(ROW()-AO432+1)))</f>
        <v>-1.5690895773827464E-2</v>
      </c>
      <c r="AU432" s="91">
        <f ca="1">IF(AT432&gt;0,MAX(F432:INDIRECT("F"&amp;(ROW()-AO432+1))),MIN(F432:INDIRECT("F"&amp;(ROW()-AO432+1))))</f>
        <v>-1.575195385570503E-2</v>
      </c>
      <c r="AV432" s="92">
        <f t="shared" ca="1" si="112"/>
        <v>-1600.830000000017</v>
      </c>
      <c r="AW432" s="92">
        <f t="shared" ca="1" si="113"/>
        <v>0</v>
      </c>
      <c r="AX432" s="92">
        <f t="shared" ca="1" si="114"/>
        <v>-1600.8300000000179</v>
      </c>
      <c r="AZ432" s="24"/>
      <c r="BA432" s="24"/>
      <c r="BB432" s="24"/>
      <c r="BC432" s="24"/>
      <c r="BD432" s="24"/>
      <c r="BE432" s="24"/>
      <c r="BF432" s="24"/>
      <c r="BG432" s="24"/>
      <c r="BH432" s="24"/>
      <c r="BI432" s="24"/>
    </row>
    <row r="433" spans="1:61" x14ac:dyDescent="0.2">
      <c r="A433" s="587"/>
      <c r="B433" s="588">
        <f>'Raw Elevation Data'!F430</f>
        <v>21.300000000000637</v>
      </c>
      <c r="C433" s="588">
        <f ca="1">'Raw Elevation Data'!L430</f>
        <v>945.01199999998289</v>
      </c>
      <c r="D433" s="588">
        <f t="shared" si="118"/>
        <v>5.0000000000004263E-2</v>
      </c>
      <c r="E433" s="589">
        <f t="shared" ca="1" si="115"/>
        <v>0.97372139560210613</v>
      </c>
      <c r="F433" s="577">
        <f t="shared" ca="1" si="116"/>
        <v>-1.5751953855703341E-2</v>
      </c>
      <c r="G433" s="590"/>
      <c r="H433" s="591"/>
      <c r="I433" s="592"/>
      <c r="J433" s="593"/>
      <c r="K433" s="572"/>
      <c r="L433" s="593">
        <f ca="1">IF($M433&gt;=0,(1+((TAN(ASIN(($C433-$C431)/(($B433-$B431)*5280))))/0.01)*(IF($B433&gt;=$BA$48,$BC$48+(($BC$49-$BC$48)/$BB$49)*(($B433-$BA$48)/0.05),IF($B433&gt;=$BA$47,$BC$47+(($BC$48-$BC$47)/$BB$48)*(($B433-$BA$47)/0.05),$BC$46))))*AVERAGE(AQ432:AQ433),   1+((TAN(ASIN(($C433-$C431)/(($B433-$B431)*5280))))/0.01)*(IF($B433&gt;=$BA$48,$BD$48+(($BD$49-$BD$48)/$BB$49)*(($B433-$BA$48)/0.05),IF($B433&gt;=$BA$47,$BD$47+(($BD$48-$BD$47)/$BB$48)*(($B433-$BA$47)/0.05),$BD$46))))</f>
        <v>0.97372139560210536</v>
      </c>
      <c r="M433" s="583">
        <f ca="1">C433-C431</f>
        <v>-8.316000000000713</v>
      </c>
      <c r="N433" s="592"/>
      <c r="O433" s="644"/>
      <c r="P433" s="593"/>
      <c r="Q433" s="572"/>
      <c r="R433" s="593"/>
      <c r="S433" s="583"/>
      <c r="T433" s="593"/>
      <c r="U433" s="572"/>
      <c r="V433" s="594"/>
      <c r="W433" s="583"/>
      <c r="X433" s="593"/>
      <c r="Y433" s="572"/>
      <c r="Z433" s="595"/>
      <c r="AA433" s="583"/>
      <c r="AB433" s="593"/>
      <c r="AC433" s="572"/>
      <c r="AD433" s="595"/>
      <c r="AE433" s="583"/>
      <c r="AF433" s="593"/>
      <c r="AG433" s="596"/>
      <c r="AH433" s="613"/>
      <c r="AI433" s="613"/>
      <c r="AJ433" s="572"/>
      <c r="AK433" s="597"/>
      <c r="AL433" s="597"/>
      <c r="AM433" s="583"/>
      <c r="AN433" s="89">
        <f t="shared" ca="1" si="109"/>
        <v>19.400000000000638</v>
      </c>
      <c r="AO433" s="90">
        <f t="shared" ca="1" si="110"/>
        <v>388</v>
      </c>
      <c r="AP433" s="90">
        <f ca="1">IF($AO433=1,MATCH(1,$AO434:$AO$533,0),$AP432)</f>
        <v>487</v>
      </c>
      <c r="AQ433" s="594">
        <f t="shared" ca="1" si="111"/>
        <v>1</v>
      </c>
      <c r="AR433" s="594">
        <f t="shared" ca="1" si="117"/>
        <v>-1.5703433367641909E-2</v>
      </c>
      <c r="AS433" s="1">
        <f t="shared" ca="1" si="108"/>
        <v>0</v>
      </c>
      <c r="AT433" s="91">
        <f ca="1">AVERAGE(F433:INDIRECT("F"&amp;(ROW()-AO433+1)))</f>
        <v>-1.5691053140017865E-2</v>
      </c>
      <c r="AU433" s="91">
        <f ca="1">IF(AT433&gt;0,MAX(F433:INDIRECT("F"&amp;(ROW()-AO433+1))),MIN(F433:INDIRECT("F"&amp;(ROW()-AO433+1))))</f>
        <v>-1.575195385570503E-2</v>
      </c>
      <c r="AV433" s="92">
        <f t="shared" ca="1" si="112"/>
        <v>-1604.9880000000171</v>
      </c>
      <c r="AW433" s="92">
        <f t="shared" ca="1" si="113"/>
        <v>0</v>
      </c>
      <c r="AX433" s="92">
        <f t="shared" ca="1" si="114"/>
        <v>-1604.988000000018</v>
      </c>
      <c r="AZ433" s="24"/>
      <c r="BA433" s="24"/>
      <c r="BB433" s="24"/>
      <c r="BC433" s="24"/>
      <c r="BD433" s="24"/>
      <c r="BE433" s="24"/>
      <c r="BF433" s="24"/>
      <c r="BG433" s="24"/>
      <c r="BH433" s="24"/>
      <c r="BI433" s="24"/>
    </row>
    <row r="434" spans="1:61" x14ac:dyDescent="0.2">
      <c r="A434" s="587"/>
      <c r="B434" s="588">
        <f>'Raw Elevation Data'!F431</f>
        <v>21.350000000000641</v>
      </c>
      <c r="C434" s="588">
        <f ca="1">'Raw Elevation Data'!L431</f>
        <v>940.85399999998253</v>
      </c>
      <c r="D434" s="588">
        <f t="shared" si="118"/>
        <v>5.0000000000004263E-2</v>
      </c>
      <c r="E434" s="589">
        <f t="shared" ca="1" si="115"/>
        <v>0.97373225901855687</v>
      </c>
      <c r="F434" s="577">
        <f t="shared" ca="1" si="116"/>
        <v>-1.5751953855704201E-2</v>
      </c>
      <c r="G434" s="590"/>
      <c r="H434" s="591"/>
      <c r="I434" s="592"/>
      <c r="J434" s="593"/>
      <c r="K434" s="572"/>
      <c r="L434" s="593"/>
      <c r="M434" s="583"/>
      <c r="N434" s="592"/>
      <c r="O434" s="644"/>
      <c r="P434" s="593"/>
      <c r="Q434" s="572"/>
      <c r="R434" s="593"/>
      <c r="S434" s="583"/>
      <c r="T434" s="593"/>
      <c r="U434" s="572"/>
      <c r="V434" s="594"/>
      <c r="W434" s="583"/>
      <c r="X434" s="593"/>
      <c r="Y434" s="572"/>
      <c r="Z434" s="595"/>
      <c r="AA434" s="583"/>
      <c r="AB434" s="593"/>
      <c r="AC434" s="572"/>
      <c r="AD434" s="595"/>
      <c r="AE434" s="583"/>
      <c r="AF434" s="593"/>
      <c r="AG434" s="596"/>
      <c r="AH434" s="613"/>
      <c r="AI434" s="613"/>
      <c r="AJ434" s="572"/>
      <c r="AK434" s="597"/>
      <c r="AL434" s="597"/>
      <c r="AM434" s="583"/>
      <c r="AN434" s="89">
        <f t="shared" ca="1" si="109"/>
        <v>19.450000000000642</v>
      </c>
      <c r="AO434" s="90">
        <f t="shared" ca="1" si="110"/>
        <v>389</v>
      </c>
      <c r="AP434" s="90">
        <f ca="1">IF($AO434=1,MATCH(1,$AO435:$AO$533,0),$AP433)</f>
        <v>487</v>
      </c>
      <c r="AQ434" s="594">
        <f t="shared" ca="1" si="111"/>
        <v>1</v>
      </c>
      <c r="AR434" s="594">
        <f t="shared" ca="1" si="117"/>
        <v>-1.5703433367641909E-2</v>
      </c>
      <c r="AS434" s="1">
        <f t="shared" ca="1" si="108"/>
        <v>0</v>
      </c>
      <c r="AT434" s="91">
        <f ca="1">AVERAGE(F434:INDIRECT("F"&amp;(ROW()-AO434+1)))</f>
        <v>-1.56912096971276E-2</v>
      </c>
      <c r="AU434" s="91">
        <f ca="1">IF(AT434&gt;0,MAX(F434:INDIRECT("F"&amp;(ROW()-AO434+1))),MIN(F434:INDIRECT("F"&amp;(ROW()-AO434+1))))</f>
        <v>-1.575195385570503E-2</v>
      </c>
      <c r="AV434" s="92">
        <f t="shared" ca="1" si="112"/>
        <v>-1609.1460000000175</v>
      </c>
      <c r="AW434" s="92">
        <f t="shared" ca="1" si="113"/>
        <v>0</v>
      </c>
      <c r="AX434" s="92">
        <f t="shared" ca="1" si="114"/>
        <v>-1609.1460000000184</v>
      </c>
      <c r="AZ434" s="24"/>
      <c r="BA434" s="24"/>
      <c r="BB434" s="24"/>
      <c r="BC434" s="24"/>
      <c r="BD434" s="24"/>
      <c r="BE434" s="24"/>
      <c r="BF434" s="24"/>
      <c r="BG434" s="24"/>
      <c r="BH434" s="24"/>
      <c r="BI434" s="24"/>
    </row>
    <row r="435" spans="1:61" x14ac:dyDescent="0.2">
      <c r="A435" s="587"/>
      <c r="B435" s="588">
        <f>'Raw Elevation Data'!F432</f>
        <v>21.400000000000645</v>
      </c>
      <c r="C435" s="588">
        <f ca="1">'Raw Elevation Data'!L432</f>
        <v>936.69599999998195</v>
      </c>
      <c r="D435" s="588">
        <f t="shared" si="118"/>
        <v>5.0000000000004263E-2</v>
      </c>
      <c r="E435" s="589">
        <f t="shared" ca="1" si="115"/>
        <v>0.97374312243500871</v>
      </c>
      <c r="F435" s="577">
        <f t="shared" ca="1" si="116"/>
        <v>-1.5751953855704416E-2</v>
      </c>
      <c r="G435" s="590"/>
      <c r="H435" s="591"/>
      <c r="I435" s="592"/>
      <c r="J435" s="593"/>
      <c r="K435" s="572"/>
      <c r="L435" s="593">
        <f ca="1">IF($M435&gt;=0,(1+((TAN(ASIN(($C435-$C433)/(($B435-$B433)*5280))))/0.01)*(IF($B435&gt;=$BA$48,$BC$48+(($BC$49-$BC$48)/$BB$49)*(($B435-$BA$48)/0.05),IF($B435&gt;=$BA$47,$BC$47+(($BC$48-$BC$47)/$BB$48)*(($B435-$BA$47)/0.05),$BC$46))))*AVERAGE(AQ434:AQ435),   1+((TAN(ASIN(($C435-$C433)/(($B435-$B433)*5280))))/0.01)*(IF($B435&gt;=$BA$48,$BD$48+(($BD$49-$BD$48)/$BB$49)*(($B435-$BA$48)/0.05),IF($B435&gt;=$BA$47,$BD$47+(($BD$48-$BD$47)/$BB$48)*(($B435-$BA$47)/0.05),$BD$46))))</f>
        <v>0.97374312243500905</v>
      </c>
      <c r="M435" s="583">
        <f ca="1">C435-C433</f>
        <v>-8.3160000000009404</v>
      </c>
      <c r="N435" s="592"/>
      <c r="O435" s="644"/>
      <c r="P435" s="593"/>
      <c r="Q435" s="572"/>
      <c r="R435" s="593">
        <f ca="1">IF(S435&gt;=0,(1+((TAN(ASIN((C435-C431)/((B435-B431)*5280))))/0.01)*(IF(B431&gt;=$BA$48,$BC$48,IF(B431&gt;=$BA$47,$BC$47,$BC$46))))*AVERAGE(AQ432:AQ435),1+((TAN(ASIN((C435-C431)/((B435-B431)*5280))))/0.01)*(IF(B431&gt;=$BA$48,$BD$48,IF(B431&gt;=$BA$47,$BD$47,$BD$46))))</f>
        <v>0.97322167844530327</v>
      </c>
      <c r="S435" s="583">
        <f ca="1">C435-C431</f>
        <v>-16.632000000001653</v>
      </c>
      <c r="T435" s="593"/>
      <c r="U435" s="572"/>
      <c r="V435" s="594"/>
      <c r="W435" s="583"/>
      <c r="X435" s="593"/>
      <c r="Y435" s="572"/>
      <c r="Z435" s="595"/>
      <c r="AA435" s="583"/>
      <c r="AB435" s="593"/>
      <c r="AC435" s="572"/>
      <c r="AD435" s="595"/>
      <c r="AE435" s="583"/>
      <c r="AF435" s="593"/>
      <c r="AG435" s="596"/>
      <c r="AH435" s="613"/>
      <c r="AI435" s="613"/>
      <c r="AJ435" s="572"/>
      <c r="AK435" s="597"/>
      <c r="AL435" s="597"/>
      <c r="AM435" s="583"/>
      <c r="AN435" s="89">
        <f t="shared" ca="1" si="109"/>
        <v>19.500000000000647</v>
      </c>
      <c r="AO435" s="90">
        <f t="shared" ca="1" si="110"/>
        <v>390</v>
      </c>
      <c r="AP435" s="90">
        <f ca="1">IF($AO435=1,MATCH(1,$AO436:$AO$533,0),$AP434)</f>
        <v>487</v>
      </c>
      <c r="AQ435" s="594">
        <f t="shared" ca="1" si="111"/>
        <v>1</v>
      </c>
      <c r="AR435" s="594">
        <f t="shared" ca="1" si="117"/>
        <v>-1.5703433367641909E-2</v>
      </c>
      <c r="AS435" s="1">
        <f t="shared" ca="1" si="108"/>
        <v>0</v>
      </c>
      <c r="AT435" s="91">
        <f ca="1">AVERAGE(F435:INDIRECT("F"&amp;(ROW()-AO435+1)))</f>
        <v>-1.5691365451380362E-2</v>
      </c>
      <c r="AU435" s="91">
        <f ca="1">IF(AT435&gt;0,MAX(F435:INDIRECT("F"&amp;(ROW()-AO435+1))),MIN(F435:INDIRECT("F"&amp;(ROW()-AO435+1))))</f>
        <v>-1.575195385570503E-2</v>
      </c>
      <c r="AV435" s="92">
        <f t="shared" ca="1" si="112"/>
        <v>-1613.304000000018</v>
      </c>
      <c r="AW435" s="92">
        <f t="shared" ca="1" si="113"/>
        <v>0</v>
      </c>
      <c r="AX435" s="92">
        <f t="shared" ca="1" si="114"/>
        <v>-1613.304000000019</v>
      </c>
      <c r="AZ435" s="24"/>
      <c r="BA435" s="24"/>
      <c r="BB435" s="24"/>
      <c r="BC435" s="24"/>
      <c r="BD435" s="24"/>
      <c r="BE435" s="24"/>
      <c r="BF435" s="24"/>
      <c r="BG435" s="24"/>
      <c r="BH435" s="24"/>
      <c r="BI435" s="24"/>
    </row>
    <row r="436" spans="1:61" x14ac:dyDescent="0.2">
      <c r="A436" s="587"/>
      <c r="B436" s="588">
        <f>'Raw Elevation Data'!F433</f>
        <v>21.450000000000649</v>
      </c>
      <c r="C436" s="588">
        <f ca="1">'Raw Elevation Data'!L433</f>
        <v>932.53799999998148</v>
      </c>
      <c r="D436" s="588">
        <f t="shared" si="118"/>
        <v>5.0000000000004263E-2</v>
      </c>
      <c r="E436" s="589">
        <f t="shared" ca="1" si="115"/>
        <v>0.97375398585146233</v>
      </c>
      <c r="F436" s="577">
        <f t="shared" ca="1" si="116"/>
        <v>-1.5751953855703556E-2</v>
      </c>
      <c r="G436" s="590"/>
      <c r="H436" s="591"/>
      <c r="I436" s="592"/>
      <c r="J436" s="593"/>
      <c r="K436" s="572"/>
      <c r="L436" s="593"/>
      <c r="M436" s="583"/>
      <c r="N436" s="592"/>
      <c r="O436" s="644"/>
      <c r="P436" s="593"/>
      <c r="Q436" s="572"/>
      <c r="R436" s="593"/>
      <c r="S436" s="583"/>
      <c r="T436" s="593"/>
      <c r="U436" s="572"/>
      <c r="V436" s="594"/>
      <c r="W436" s="583"/>
      <c r="X436" s="593"/>
      <c r="Y436" s="572"/>
      <c r="Z436" s="595"/>
      <c r="AA436" s="583"/>
      <c r="AB436" s="593"/>
      <c r="AC436" s="572"/>
      <c r="AD436" s="595"/>
      <c r="AE436" s="583"/>
      <c r="AF436" s="593"/>
      <c r="AG436" s="596"/>
      <c r="AH436" s="613"/>
      <c r="AI436" s="613"/>
      <c r="AJ436" s="572"/>
      <c r="AK436" s="597"/>
      <c r="AL436" s="597"/>
      <c r="AM436" s="583"/>
      <c r="AN436" s="89">
        <f t="shared" ca="1" si="109"/>
        <v>19.550000000000651</v>
      </c>
      <c r="AO436" s="90">
        <f t="shared" ca="1" si="110"/>
        <v>391</v>
      </c>
      <c r="AP436" s="90">
        <f ca="1">IF($AO436=1,MATCH(1,$AO437:$AO$533,0),$AP435)</f>
        <v>487</v>
      </c>
      <c r="AQ436" s="594">
        <f t="shared" ca="1" si="111"/>
        <v>1</v>
      </c>
      <c r="AR436" s="594">
        <f t="shared" ca="1" si="117"/>
        <v>-1.5703433367641909E-2</v>
      </c>
      <c r="AS436" s="1">
        <f t="shared" ca="1" si="108"/>
        <v>0</v>
      </c>
      <c r="AT436" s="91">
        <f ca="1">AVERAGE(F436:INDIRECT("F"&amp;(ROW()-AO436+1)))</f>
        <v>-1.5691520408936177E-2</v>
      </c>
      <c r="AU436" s="91">
        <f ca="1">IF(AT436&gt;0,MAX(F436:INDIRECT("F"&amp;(ROW()-AO436+1))),MIN(F436:INDIRECT("F"&amp;(ROW()-AO436+1))))</f>
        <v>-1.575195385570503E-2</v>
      </c>
      <c r="AV436" s="92">
        <f t="shared" ca="1" si="112"/>
        <v>-1617.4620000000186</v>
      </c>
      <c r="AW436" s="92">
        <f t="shared" ca="1" si="113"/>
        <v>0</v>
      </c>
      <c r="AX436" s="92">
        <f t="shared" ca="1" si="114"/>
        <v>-1617.4620000000195</v>
      </c>
      <c r="AZ436" s="24"/>
      <c r="BA436" s="24"/>
      <c r="BB436" s="24"/>
      <c r="BC436" s="24"/>
      <c r="BD436" s="24"/>
      <c r="BE436" s="24"/>
      <c r="BF436" s="24"/>
      <c r="BG436" s="24"/>
      <c r="BH436" s="24"/>
      <c r="BI436" s="24"/>
    </row>
    <row r="437" spans="1:61" x14ac:dyDescent="0.2">
      <c r="A437" s="587"/>
      <c r="B437" s="588">
        <f>'Raw Elevation Data'!F434</f>
        <v>21.500000000000654</v>
      </c>
      <c r="C437" s="588">
        <f ca="1">'Raw Elevation Data'!L434</f>
        <v>928.37999999998135</v>
      </c>
      <c r="D437" s="588">
        <f t="shared" si="118"/>
        <v>5.0000000000004263E-2</v>
      </c>
      <c r="E437" s="589">
        <f t="shared" ca="1" si="115"/>
        <v>0.97376484926791496</v>
      </c>
      <c r="F437" s="577">
        <f t="shared" ca="1" si="116"/>
        <v>-1.5751953855703341E-2</v>
      </c>
      <c r="G437" s="590"/>
      <c r="H437" s="591"/>
      <c r="I437" s="592"/>
      <c r="J437" s="593"/>
      <c r="K437" s="572"/>
      <c r="L437" s="593">
        <f ca="1">IF($M437&gt;=0,(1+((TAN(ASIN(($C437-$C435)/(($B437-$B435)*5280))))/0.01)*(IF($B437&gt;=$BA$48,$BC$48+(($BC$49-$BC$48)/$BB$49)*(($B437-$BA$48)/0.05),IF($B437&gt;=$BA$47,$BC$47+(($BC$48-$BC$47)/$BB$48)*(($B437-$BA$47)/0.05),$BC$46))))*AVERAGE(AQ436:AQ437),   1+((TAN(ASIN(($C437-$C435)/(($B437-$B435)*5280))))/0.01)*(IF($B437&gt;=$BA$48,$BD$48+(($BD$49-$BD$48)/$BB$49)*(($B437-$BA$48)/0.05),IF($B437&gt;=$BA$47,$BD$47+(($BD$48-$BD$47)/$BB$48)*(($B437-$BA$47)/0.05),$BD$46))))</f>
        <v>0.97376484926791451</v>
      </c>
      <c r="M437" s="583">
        <f ca="1">C437-C435</f>
        <v>-8.3160000000005994</v>
      </c>
      <c r="N437" s="592"/>
      <c r="O437" s="644"/>
      <c r="P437" s="593"/>
      <c r="Q437" s="572"/>
      <c r="R437" s="593"/>
      <c r="S437" s="583"/>
      <c r="T437" s="593"/>
      <c r="U437" s="572"/>
      <c r="V437" s="594">
        <f ca="1">IF(W437&gt;=0,(1+((TAN(ASIN((C437-C432)/((B437-B432)*5280))))/0.01)*(IF(B432&gt;=$BA$48,$BC$48,IF(B432&gt;=$BA$47,$BC$47,$BC$46))))*AVERAGE(AQ433:AQ437),1+((TAN(ASIN((C437-C432)/((B437-B432)*5280))))/0.01)*(IF(B432&gt;=$BA$48,$BD$48,IF(B432&gt;=$BA$47,$BD$47,$BD$46))))</f>
        <v>0.97322167844530372</v>
      </c>
      <c r="W437" s="583">
        <f ca="1">C437-C432</f>
        <v>-20.790000000001669</v>
      </c>
      <c r="X437" s="593"/>
      <c r="Y437" s="572"/>
      <c r="Z437" s="595">
        <f ca="1">IF(AA437&gt;=0,(1+((TAN(ASIN((C437-C427)/((B437-B427)*5280))))/0.01)*(IF(B427&gt;=$BA$48,$BC$48,IF(B427&gt;=$BA$47,$BC$47,$BC$46))))*AVERAGE(AQ428:AQ437),1+((TAN(ASIN((C437-C427)/((B437-B427)*5280))))/0.01)*(IF(B427&gt;=$BA$48,$BD$48,IF(B427&gt;=$BA$47,$BD$47,$BD$46))))</f>
        <v>0.9732216784453035</v>
      </c>
      <c r="AA437" s="583">
        <f ca="1">C437-C427</f>
        <v>-41.580000000003679</v>
      </c>
      <c r="AB437" s="593"/>
      <c r="AC437" s="572"/>
      <c r="AD437" s="595"/>
      <c r="AE437" s="583"/>
      <c r="AF437" s="593"/>
      <c r="AG437" s="596"/>
      <c r="AH437" s="613"/>
      <c r="AI437" s="613"/>
      <c r="AJ437" s="572"/>
      <c r="AK437" s="597"/>
      <c r="AL437" s="597"/>
      <c r="AM437" s="583"/>
      <c r="AN437" s="89">
        <f t="shared" ca="1" si="109"/>
        <v>19.600000000000655</v>
      </c>
      <c r="AO437" s="90">
        <f t="shared" ca="1" si="110"/>
        <v>392</v>
      </c>
      <c r="AP437" s="90">
        <f ca="1">IF($AO437=1,MATCH(1,$AO438:$AO$533,0),$AP436)</f>
        <v>487</v>
      </c>
      <c r="AQ437" s="594">
        <f t="shared" ca="1" si="111"/>
        <v>1</v>
      </c>
      <c r="AR437" s="594">
        <f t="shared" ca="1" si="117"/>
        <v>-1.5703433367641909E-2</v>
      </c>
      <c r="AS437" s="1">
        <f t="shared" ca="1" si="108"/>
        <v>0</v>
      </c>
      <c r="AT437" s="91">
        <f ca="1">AVERAGE(F437:INDIRECT("F"&amp;(ROW()-AO437+1)))</f>
        <v>-1.5691674575892215E-2</v>
      </c>
      <c r="AU437" s="91">
        <f ca="1">IF(AT437&gt;0,MAX(F437:INDIRECT("F"&amp;(ROW()-AO437+1))),MIN(F437:INDIRECT("F"&amp;(ROW()-AO437+1))))</f>
        <v>-1.575195385570503E-2</v>
      </c>
      <c r="AV437" s="92">
        <f t="shared" ca="1" si="112"/>
        <v>-1621.6200000000185</v>
      </c>
      <c r="AW437" s="92">
        <f t="shared" ca="1" si="113"/>
        <v>0</v>
      </c>
      <c r="AX437" s="92">
        <f t="shared" ca="1" si="114"/>
        <v>-1621.6200000000197</v>
      </c>
      <c r="AZ437" s="24"/>
      <c r="BA437" s="24"/>
      <c r="BB437" s="24"/>
      <c r="BC437" s="24"/>
      <c r="BD437" s="24"/>
      <c r="BE437" s="24"/>
      <c r="BF437" s="24"/>
      <c r="BG437" s="24"/>
      <c r="BH437" s="24"/>
      <c r="BI437" s="24"/>
    </row>
    <row r="438" spans="1:61" x14ac:dyDescent="0.2">
      <c r="A438" s="587"/>
      <c r="B438" s="588">
        <f>'Raw Elevation Data'!F435</f>
        <v>21.550000000000658</v>
      </c>
      <c r="C438" s="588">
        <f ca="1">'Raw Elevation Data'!L435</f>
        <v>924.22199999998099</v>
      </c>
      <c r="D438" s="588">
        <f t="shared" si="118"/>
        <v>5.0000000000004263E-2</v>
      </c>
      <c r="E438" s="589">
        <f t="shared" ca="1" si="115"/>
        <v>0.97377571268436713</v>
      </c>
      <c r="F438" s="577">
        <f t="shared" ca="1" si="116"/>
        <v>-1.5751953855703341E-2</v>
      </c>
      <c r="G438" s="590"/>
      <c r="H438" s="591"/>
      <c r="I438" s="592"/>
      <c r="J438" s="593"/>
      <c r="K438" s="572"/>
      <c r="L438" s="593"/>
      <c r="M438" s="583"/>
      <c r="N438" s="592"/>
      <c r="O438" s="644"/>
      <c r="P438" s="593"/>
      <c r="Q438" s="572"/>
      <c r="R438" s="593"/>
      <c r="S438" s="583"/>
      <c r="T438" s="593"/>
      <c r="U438" s="572"/>
      <c r="V438" s="594"/>
      <c r="W438" s="583"/>
      <c r="X438" s="593"/>
      <c r="Y438" s="572"/>
      <c r="Z438" s="595"/>
      <c r="AA438" s="583"/>
      <c r="AB438" s="593"/>
      <c r="AC438" s="572"/>
      <c r="AD438" s="595"/>
      <c r="AE438" s="583"/>
      <c r="AF438" s="593"/>
      <c r="AG438" s="596"/>
      <c r="AH438" s="613"/>
      <c r="AI438" s="613"/>
      <c r="AJ438" s="572"/>
      <c r="AK438" s="597"/>
      <c r="AL438" s="597"/>
      <c r="AM438" s="583"/>
      <c r="AN438" s="89">
        <f t="shared" ca="1" si="109"/>
        <v>19.650000000000659</v>
      </c>
      <c r="AO438" s="90">
        <f t="shared" ca="1" si="110"/>
        <v>393</v>
      </c>
      <c r="AP438" s="90">
        <f ca="1">IF($AO438=1,MATCH(1,$AO439:$AO$533,0),$AP437)</f>
        <v>487</v>
      </c>
      <c r="AQ438" s="594">
        <f t="shared" ca="1" si="111"/>
        <v>1</v>
      </c>
      <c r="AR438" s="594">
        <f t="shared" ca="1" si="117"/>
        <v>-1.5703433367641909E-2</v>
      </c>
      <c r="AS438" s="1">
        <f t="shared" ca="1" si="108"/>
        <v>0</v>
      </c>
      <c r="AT438" s="91">
        <f ca="1">AVERAGE(F438:INDIRECT("F"&amp;(ROW()-AO438+1)))</f>
        <v>-1.5691827958283593E-2</v>
      </c>
      <c r="AU438" s="91">
        <f ca="1">IF(AT438&gt;0,MAX(F438:INDIRECT("F"&amp;(ROW()-AO438+1))),MIN(F438:INDIRECT("F"&amp;(ROW()-AO438+1))))</f>
        <v>-1.575195385570503E-2</v>
      </c>
      <c r="AV438" s="92">
        <f t="shared" ca="1" si="112"/>
        <v>-1625.7780000000189</v>
      </c>
      <c r="AW438" s="92">
        <f t="shared" ca="1" si="113"/>
        <v>0</v>
      </c>
      <c r="AX438" s="92">
        <f t="shared" ca="1" si="114"/>
        <v>-1625.77800000002</v>
      </c>
      <c r="AZ438" s="24"/>
      <c r="BA438" s="24"/>
      <c r="BB438" s="24"/>
      <c r="BC438" s="24"/>
      <c r="BD438" s="24"/>
      <c r="BE438" s="24"/>
      <c r="BF438" s="24"/>
      <c r="BG438" s="24"/>
      <c r="BH438" s="24"/>
      <c r="BI438" s="24"/>
    </row>
    <row r="439" spans="1:61" x14ac:dyDescent="0.2">
      <c r="A439" s="587"/>
      <c r="B439" s="588">
        <f>'Raw Elevation Data'!F436</f>
        <v>21.600000000000662</v>
      </c>
      <c r="C439" s="588">
        <f ca="1">'Raw Elevation Data'!L436</f>
        <v>920.06399999998087</v>
      </c>
      <c r="D439" s="588">
        <f t="shared" si="118"/>
        <v>5.0000000000004263E-2</v>
      </c>
      <c r="E439" s="589">
        <f t="shared" ca="1" si="115"/>
        <v>0.97378657610081754</v>
      </c>
      <c r="F439" s="577">
        <f t="shared" ca="1" si="116"/>
        <v>-1.5751953855704416E-2</v>
      </c>
      <c r="G439" s="590"/>
      <c r="H439" s="591"/>
      <c r="I439" s="592"/>
      <c r="J439" s="593"/>
      <c r="K439" s="572"/>
      <c r="L439" s="593">
        <f ca="1">IF($M439&gt;=0,(1+((TAN(ASIN(($C439-$C437)/(($B439-$B437)*5280))))/0.01)*(IF($B439&gt;=$BA$48,$BC$48+(($BC$49-$BC$48)/$BB$49)*(($B439-$BA$48)/0.05),IF($B439&gt;=$BA$47,$BC$47+(($BC$48-$BC$47)/$BB$48)*(($B439-$BA$47)/0.05),$BC$46))))*AVERAGE(AQ438:AQ439),   1+((TAN(ASIN(($C439-$C437)/(($B439-$B437)*5280))))/0.01)*(IF($B439&gt;=$BA$48,$BD$48+(($BD$49-$BD$48)/$BB$49)*(($B439-$BA$48)/0.05),IF($B439&gt;=$BA$47,$BD$47+(($BD$48-$BD$47)/$BB$48)*(($B439-$BA$47)/0.05),$BD$46))))</f>
        <v>0.97378657610081931</v>
      </c>
      <c r="M439" s="583">
        <f ca="1">C439-C437</f>
        <v>-8.3160000000004857</v>
      </c>
      <c r="N439" s="592"/>
      <c r="O439" s="644"/>
      <c r="P439" s="593"/>
      <c r="Q439" s="572"/>
      <c r="R439" s="593">
        <f ca="1">IF(S439&gt;=0,(1+((TAN(ASIN((C439-C435)/((B439-B435)*5280))))/0.01)*(IF(B435&gt;=$BA$48,$BC$48,IF(B435&gt;=$BA$47,$BC$47,$BC$46))))*AVERAGE(AQ436:AQ439),1+((TAN(ASIN((C439-C435)/((B439-B435)*5280))))/0.01)*(IF(B435&gt;=$BA$48,$BD$48,IF(B435&gt;=$BA$47,$BD$47,$BD$46))))</f>
        <v>0.97322167844530416</v>
      </c>
      <c r="S439" s="583">
        <f ca="1">C439-C435</f>
        <v>-16.632000000001085</v>
      </c>
      <c r="T439" s="593"/>
      <c r="U439" s="572"/>
      <c r="V439" s="594"/>
      <c r="W439" s="583"/>
      <c r="X439" s="593"/>
      <c r="Y439" s="572"/>
      <c r="Z439" s="595"/>
      <c r="AA439" s="583"/>
      <c r="AB439" s="593"/>
      <c r="AC439" s="572"/>
      <c r="AD439" s="595"/>
      <c r="AE439" s="583"/>
      <c r="AF439" s="593"/>
      <c r="AG439" s="596"/>
      <c r="AH439" s="613"/>
      <c r="AI439" s="613"/>
      <c r="AJ439" s="572"/>
      <c r="AK439" s="597"/>
      <c r="AL439" s="597"/>
      <c r="AM439" s="583"/>
      <c r="AN439" s="89">
        <f t="shared" ca="1" si="109"/>
        <v>19.700000000000664</v>
      </c>
      <c r="AO439" s="90">
        <f t="shared" ca="1" si="110"/>
        <v>394</v>
      </c>
      <c r="AP439" s="90">
        <f ca="1">IF($AO439=1,MATCH(1,$AO440:$AO$533,0),$AP438)</f>
        <v>487</v>
      </c>
      <c r="AQ439" s="594">
        <f t="shared" ca="1" si="111"/>
        <v>1</v>
      </c>
      <c r="AR439" s="594">
        <f t="shared" ca="1" si="117"/>
        <v>-1.5703433367641909E-2</v>
      </c>
      <c r="AS439" s="1">
        <f t="shared" ca="1" si="108"/>
        <v>0</v>
      </c>
      <c r="AT439" s="91">
        <f ca="1">AVERAGE(F439:INDIRECT("F"&amp;(ROW()-AO439+1)))</f>
        <v>-1.5691980562084155E-2</v>
      </c>
      <c r="AU439" s="91">
        <f ca="1">IF(AT439&gt;0,MAX(F439:INDIRECT("F"&amp;(ROW()-AO439+1))),MIN(F439:INDIRECT("F"&amp;(ROW()-AO439+1))))</f>
        <v>-1.575195385570503E-2</v>
      </c>
      <c r="AV439" s="92">
        <f t="shared" ca="1" si="112"/>
        <v>-1629.9360000000192</v>
      </c>
      <c r="AW439" s="92">
        <f t="shared" ca="1" si="113"/>
        <v>0</v>
      </c>
      <c r="AX439" s="92">
        <f t="shared" ca="1" si="114"/>
        <v>-1629.9360000000202</v>
      </c>
      <c r="AZ439" s="24"/>
      <c r="BA439" s="24"/>
      <c r="BB439" s="24"/>
      <c r="BC439" s="24"/>
      <c r="BD439" s="24"/>
      <c r="BE439" s="24"/>
      <c r="BF439" s="24"/>
      <c r="BG439" s="24"/>
      <c r="BH439" s="24"/>
      <c r="BI439" s="24"/>
    </row>
    <row r="440" spans="1:61" x14ac:dyDescent="0.2">
      <c r="A440" s="587"/>
      <c r="B440" s="588">
        <f>'Raw Elevation Data'!F437</f>
        <v>21.650000000000666</v>
      </c>
      <c r="C440" s="588">
        <f ca="1">'Raw Elevation Data'!L437</f>
        <v>915.90599999997994</v>
      </c>
      <c r="D440" s="588">
        <f t="shared" si="118"/>
        <v>5.0000000000004263E-2</v>
      </c>
      <c r="E440" s="589">
        <f t="shared" ca="1" si="115"/>
        <v>0.97379743951726971</v>
      </c>
      <c r="F440" s="577">
        <f t="shared" ca="1" si="116"/>
        <v>-1.5751953855704416E-2</v>
      </c>
      <c r="G440" s="590"/>
      <c r="H440" s="591"/>
      <c r="I440" s="592"/>
      <c r="J440" s="593"/>
      <c r="K440" s="572"/>
      <c r="L440" s="593"/>
      <c r="M440" s="583"/>
      <c r="N440" s="592"/>
      <c r="O440" s="644"/>
      <c r="P440" s="593"/>
      <c r="Q440" s="572"/>
      <c r="R440" s="593"/>
      <c r="S440" s="583"/>
      <c r="T440" s="593"/>
      <c r="U440" s="572"/>
      <c r="V440" s="594"/>
      <c r="W440" s="583"/>
      <c r="X440" s="593"/>
      <c r="Y440" s="572"/>
      <c r="Z440" s="595"/>
      <c r="AA440" s="583"/>
      <c r="AB440" s="593"/>
      <c r="AC440" s="572"/>
      <c r="AD440" s="595"/>
      <c r="AE440" s="583"/>
      <c r="AF440" s="593"/>
      <c r="AG440" s="596"/>
      <c r="AH440" s="613"/>
      <c r="AI440" s="613"/>
      <c r="AJ440" s="572"/>
      <c r="AK440" s="597"/>
      <c r="AL440" s="597"/>
      <c r="AM440" s="583"/>
      <c r="AN440" s="89">
        <f t="shared" ca="1" si="109"/>
        <v>19.750000000000668</v>
      </c>
      <c r="AO440" s="90">
        <f t="shared" ca="1" si="110"/>
        <v>395</v>
      </c>
      <c r="AP440" s="90">
        <f ca="1">IF($AO440=1,MATCH(1,$AO441:$AO$533,0),$AP439)</f>
        <v>487</v>
      </c>
      <c r="AQ440" s="594">
        <f t="shared" ca="1" si="111"/>
        <v>1</v>
      </c>
      <c r="AR440" s="594">
        <f t="shared" ca="1" si="117"/>
        <v>-1.5703433367641909E-2</v>
      </c>
      <c r="AS440" s="1">
        <f t="shared" ca="1" si="108"/>
        <v>0</v>
      </c>
      <c r="AT440" s="91">
        <f ca="1">AVERAGE(F440:INDIRECT("F"&amp;(ROW()-AO440+1)))</f>
        <v>-1.5692132393207242E-2</v>
      </c>
      <c r="AU440" s="91">
        <f ca="1">IF(AT440&gt;0,MAX(F440:INDIRECT("F"&amp;(ROW()-AO440+1))),MIN(F440:INDIRECT("F"&amp;(ROW()-AO440+1))))</f>
        <v>-1.575195385570503E-2</v>
      </c>
      <c r="AV440" s="92">
        <f t="shared" ca="1" si="112"/>
        <v>-1634.0940000000201</v>
      </c>
      <c r="AW440" s="92">
        <f t="shared" ca="1" si="113"/>
        <v>0</v>
      </c>
      <c r="AX440" s="92">
        <f t="shared" ca="1" si="114"/>
        <v>-1634.094000000021</v>
      </c>
      <c r="AZ440" s="24"/>
      <c r="BA440" s="24"/>
      <c r="BB440" s="24"/>
      <c r="BC440" s="24"/>
      <c r="BD440" s="24"/>
      <c r="BE440" s="24"/>
      <c r="BF440" s="24"/>
      <c r="BG440" s="24"/>
      <c r="BH440" s="24"/>
      <c r="BI440" s="24"/>
    </row>
    <row r="441" spans="1:61" x14ac:dyDescent="0.2">
      <c r="A441" s="587"/>
      <c r="B441" s="588">
        <f>'Raw Elevation Data'!F438</f>
        <v>21.700000000000671</v>
      </c>
      <c r="C441" s="588">
        <f ca="1">'Raw Elevation Data'!L438</f>
        <v>911.74799999997981</v>
      </c>
      <c r="D441" s="588">
        <f t="shared" si="118"/>
        <v>5.0000000000004263E-2</v>
      </c>
      <c r="E441" s="589">
        <f t="shared" ca="1" si="115"/>
        <v>0.97380830293372378</v>
      </c>
      <c r="F441" s="577">
        <f t="shared" ca="1" si="116"/>
        <v>-1.5751953855703341E-2</v>
      </c>
      <c r="G441" s="590"/>
      <c r="H441" s="591"/>
      <c r="I441" s="592"/>
      <c r="J441" s="593"/>
      <c r="K441" s="572"/>
      <c r="L441" s="593">
        <f ca="1">IF($M441&gt;=0,(1+((TAN(ASIN(($C441-$C439)/(($B441-$B439)*5280))))/0.01)*(IF($B441&gt;=$BA$48,$BC$48+(($BC$49-$BC$48)/$BB$49)*(($B441-$BA$48)/0.05),IF($B441&gt;=$BA$47,$BC$47+(($BC$48-$BC$47)/$BB$48)*(($B441-$BA$47)/0.05),$BC$46))))*AVERAGE(AQ440:AQ441),   1+((TAN(ASIN(($C441-$C439)/(($B441-$B439)*5280))))/0.01)*(IF($B441&gt;=$BA$48,$BD$48+(($BD$49-$BD$48)/$BB$49)*(($B441-$BA$48)/0.05),IF($B441&gt;=$BA$47,$BD$47+(($BD$48-$BD$47)/$BB$48)*(($B441-$BA$47)/0.05),$BD$46))))</f>
        <v>0.973808302933722</v>
      </c>
      <c r="M441" s="583">
        <f ca="1">C441-C439</f>
        <v>-8.3160000000010541</v>
      </c>
      <c r="N441" s="592"/>
      <c r="O441" s="644"/>
      <c r="P441" s="593"/>
      <c r="Q441" s="572"/>
      <c r="R441" s="593"/>
      <c r="S441" s="583"/>
      <c r="T441" s="593"/>
      <c r="U441" s="572"/>
      <c r="V441" s="594"/>
      <c r="W441" s="583"/>
      <c r="X441" s="593"/>
      <c r="Y441" s="572"/>
      <c r="Z441" s="595"/>
      <c r="AA441" s="583"/>
      <c r="AB441" s="593"/>
      <c r="AC441" s="572"/>
      <c r="AD441" s="595"/>
      <c r="AE441" s="583"/>
      <c r="AF441" s="593"/>
      <c r="AG441" s="596"/>
      <c r="AH441" s="613"/>
      <c r="AI441" s="613"/>
      <c r="AJ441" s="572"/>
      <c r="AK441" s="597"/>
      <c r="AL441" s="597"/>
      <c r="AM441" s="583"/>
      <c r="AN441" s="89">
        <f t="shared" ca="1" si="109"/>
        <v>19.800000000000672</v>
      </c>
      <c r="AO441" s="90">
        <f t="shared" ca="1" si="110"/>
        <v>396</v>
      </c>
      <c r="AP441" s="90">
        <f ca="1">IF($AO441=1,MATCH(1,$AO442:$AO$533,0),$AP440)</f>
        <v>487</v>
      </c>
      <c r="AQ441" s="594">
        <f t="shared" ca="1" si="111"/>
        <v>1</v>
      </c>
      <c r="AR441" s="594">
        <f t="shared" ca="1" si="117"/>
        <v>-1.5703433367641909E-2</v>
      </c>
      <c r="AS441" s="1">
        <f t="shared" ca="1" si="108"/>
        <v>0</v>
      </c>
      <c r="AT441" s="91">
        <f ca="1">AVERAGE(F441:INDIRECT("F"&amp;(ROW()-AO441+1)))</f>
        <v>-1.5692283457506475E-2</v>
      </c>
      <c r="AU441" s="91">
        <f ca="1">IF(AT441&gt;0,MAX(F441:INDIRECT("F"&amp;(ROW()-AO441+1))),MIN(F441:INDIRECT("F"&amp;(ROW()-AO441+1))))</f>
        <v>-1.575195385570503E-2</v>
      </c>
      <c r="AV441" s="92">
        <f t="shared" ca="1" si="112"/>
        <v>-1638.2520000000202</v>
      </c>
      <c r="AW441" s="92">
        <f t="shared" ca="1" si="113"/>
        <v>0</v>
      </c>
      <c r="AX441" s="92">
        <f t="shared" ca="1" si="114"/>
        <v>-1638.2520000000211</v>
      </c>
      <c r="AZ441" s="24"/>
      <c r="BA441" s="24"/>
      <c r="BB441" s="24"/>
      <c r="BC441" s="24"/>
      <c r="BD441" s="24"/>
      <c r="BE441" s="24"/>
      <c r="BF441" s="24"/>
      <c r="BG441" s="24"/>
      <c r="BH441" s="24"/>
      <c r="BI441" s="24"/>
    </row>
    <row r="442" spans="1:61" ht="13.5" thickBot="1" x14ac:dyDescent="0.25">
      <c r="A442" s="573" t="s">
        <v>11</v>
      </c>
      <c r="B442" s="598">
        <f>'Raw Elevation Data'!F439</f>
        <v>21.750000000000675</v>
      </c>
      <c r="C442" s="598">
        <f ca="1">'Raw Elevation Data'!L439</f>
        <v>907.58999999997945</v>
      </c>
      <c r="D442" s="598">
        <f t="shared" si="118"/>
        <v>5.0000000000004263E-2</v>
      </c>
      <c r="E442" s="599">
        <f t="shared" ca="1" si="115"/>
        <v>0.97381916635017562</v>
      </c>
      <c r="F442" s="577">
        <f t="shared" ca="1" si="116"/>
        <v>-1.5751953855703556E-2</v>
      </c>
      <c r="G442" s="600">
        <f ca="1">IF(AVERAGE(E431:E442)&gt;$BA$68,AVERAGE(E431:E442),$BA$68)</f>
        <v>0.97633333333333328</v>
      </c>
      <c r="H442" s="601">
        <f ca="1">IF(SUMIF(L431:L442,"&gt;0")/COUNT(L431:L442)&gt;$BA$68,SUMIF(L431:L442,"&gt;0")/COUNT(L431:L442),$BA$68)</f>
        <v>0.97633333333333328</v>
      </c>
      <c r="I442" s="592"/>
      <c r="J442" s="593"/>
      <c r="K442" s="572"/>
      <c r="L442" s="593"/>
      <c r="M442" s="583"/>
      <c r="N442" s="592"/>
      <c r="O442" s="644"/>
      <c r="P442" s="593"/>
      <c r="Q442" s="572"/>
      <c r="R442" s="593"/>
      <c r="S442" s="583"/>
      <c r="T442" s="593"/>
      <c r="U442" s="572"/>
      <c r="V442" s="594">
        <f ca="1">IF(W442&gt;=0,(1+((TAN(ASIN((C442-C437)/((B442-B437)*5280))))/0.01)*(IF(B437&gt;=$BA$48,$BC$48,IF(B437&gt;=$BA$47,$BC$47,$BC$46))))*AVERAGE(AQ438:AQ442),1+((TAN(ASIN((C442-C437)/((B442-B437)*5280))))/0.01)*(IF(B437&gt;=$BA$48,$BD$48,IF(B437&gt;=$BA$47,$BD$47,$BD$46))))</f>
        <v>0.97322167844530338</v>
      </c>
      <c r="W442" s="583">
        <f ca="1">C442-C437</f>
        <v>-20.790000000001896</v>
      </c>
      <c r="X442" s="593"/>
      <c r="Y442" s="572"/>
      <c r="Z442" s="595"/>
      <c r="AA442" s="583"/>
      <c r="AB442" s="593"/>
      <c r="AC442" s="572"/>
      <c r="AD442" s="595"/>
      <c r="AE442" s="583"/>
      <c r="AF442" s="593"/>
      <c r="AG442" s="596"/>
      <c r="AH442" s="602">
        <f ca="1">(MAX(AW431:AW442)-MIN(AW431:AW442))*0.3048</f>
        <v>0</v>
      </c>
      <c r="AI442" s="602">
        <f ca="1">-(MAX(AX431:AX442)-MIN(AX431:AX442))*0.3048</f>
        <v>-13.940942400001266</v>
      </c>
      <c r="AJ442" s="572"/>
      <c r="AK442" s="597"/>
      <c r="AL442" s="597"/>
      <c r="AM442" s="583"/>
      <c r="AN442" s="89">
        <f t="shared" ca="1" si="109"/>
        <v>19.850000000000676</v>
      </c>
      <c r="AO442" s="90">
        <f t="shared" ca="1" si="110"/>
        <v>397</v>
      </c>
      <c r="AP442" s="90">
        <f ca="1">IF($AO442=1,MATCH(1,$AO443:$AO$533,0),$AP441)</f>
        <v>487</v>
      </c>
      <c r="AQ442" s="594">
        <f t="shared" ca="1" si="111"/>
        <v>1</v>
      </c>
      <c r="AR442" s="594">
        <f t="shared" ca="1" si="117"/>
        <v>-1.5703433367641909E-2</v>
      </c>
      <c r="AS442" s="1">
        <f t="shared" ca="1" si="108"/>
        <v>0</v>
      </c>
      <c r="AT442" s="91">
        <f ca="1">AVERAGE(F442:INDIRECT("F"&amp;(ROW()-AO442+1)))</f>
        <v>-1.5692433760776493E-2</v>
      </c>
      <c r="AU442" s="91">
        <f ca="1">IF(AT442&gt;0,MAX(F442:INDIRECT("F"&amp;(ROW()-AO442+1))),MIN(F442:INDIRECT("F"&amp;(ROW()-AO442+1))))</f>
        <v>-1.575195385570503E-2</v>
      </c>
      <c r="AV442" s="92">
        <f t="shared" ca="1" si="112"/>
        <v>-1642.4100000000205</v>
      </c>
      <c r="AW442" s="92">
        <f t="shared" ca="1" si="113"/>
        <v>0</v>
      </c>
      <c r="AX442" s="92">
        <f t="shared" ca="1" si="114"/>
        <v>-1642.4100000000215</v>
      </c>
      <c r="AZ442" s="24"/>
      <c r="BA442" s="24"/>
      <c r="BB442" s="24"/>
      <c r="BC442" s="24"/>
      <c r="BD442" s="24"/>
      <c r="BE442" s="24"/>
      <c r="BF442" s="24"/>
      <c r="BG442" s="24"/>
      <c r="BH442" s="24"/>
      <c r="BI442" s="24"/>
    </row>
    <row r="443" spans="1:61" ht="13.5" thickTop="1" x14ac:dyDescent="0.2">
      <c r="A443" s="587"/>
      <c r="B443" s="588">
        <f>'Raw Elevation Data'!F440</f>
        <v>21.800000000000679</v>
      </c>
      <c r="C443" s="588">
        <f ca="1">'Raw Elevation Data'!L440</f>
        <v>903.43199999997921</v>
      </c>
      <c r="D443" s="588">
        <f t="shared" si="118"/>
        <v>5.0000000000004263E-2</v>
      </c>
      <c r="E443" s="589">
        <f t="shared" ca="1" si="115"/>
        <v>0.97383002976662747</v>
      </c>
      <c r="F443" s="577">
        <f t="shared" ca="1" si="116"/>
        <v>-1.5751953855703771E-2</v>
      </c>
      <c r="G443" s="590"/>
      <c r="H443" s="591"/>
      <c r="I443" s="592"/>
      <c r="J443" s="593"/>
      <c r="K443" s="572"/>
      <c r="L443" s="593">
        <f ca="1">IF($M443&gt;=0,(1+((TAN(ASIN(($C443-$C441)/(($B443-$B441)*5280))))/0.01)*(IF($B443&gt;=$BA$48,$BC$48+(($BC$49-$BC$48)/$BB$49)*(($B443-$BA$48)/0.05),IF($B443&gt;=$BA$47,$BC$47+(($BC$48-$BC$47)/$BB$48)*(($B443-$BA$47)/0.05),$BC$46))))*AVERAGE(AQ442:AQ443),   1+((TAN(ASIN(($C443-$C441)/(($B443-$B441)*5280))))/0.01)*(IF($B443&gt;=$BA$48,$BD$48+(($BD$49-$BD$48)/$BB$49)*(($B443-$BA$48)/0.05),IF($B443&gt;=$BA$47,$BD$47+(($BD$48-$BD$47)/$BB$48)*(($B443-$BA$47)/0.05),$BD$46))))</f>
        <v>0.9738300297666278</v>
      </c>
      <c r="M443" s="583">
        <f ca="1">C443-C441</f>
        <v>-8.3160000000005994</v>
      </c>
      <c r="N443" s="592"/>
      <c r="O443" s="644"/>
      <c r="P443" s="593"/>
      <c r="Q443" s="572"/>
      <c r="R443" s="593">
        <f ca="1">IF(S443&gt;=0,(1+((TAN(ASIN((C443-C439)/((B443-B439)*5280))))/0.01)*(IF(B439&gt;=$BA$48,$BC$48,IF(B439&gt;=$BA$47,$BC$47,$BC$46))))*AVERAGE(AQ440:AQ443),1+((TAN(ASIN((C443-C439)/((B443-B439)*5280))))/0.01)*(IF(B439&gt;=$BA$48,$BD$48,IF(B439&gt;=$BA$47,$BD$47,$BD$46))))</f>
        <v>0.97322167844530327</v>
      </c>
      <c r="S443" s="583">
        <f ca="1">C443-C439</f>
        <v>-16.632000000001653</v>
      </c>
      <c r="T443" s="593"/>
      <c r="U443" s="572"/>
      <c r="V443" s="594"/>
      <c r="W443" s="583"/>
      <c r="X443" s="593"/>
      <c r="Y443" s="572"/>
      <c r="Z443" s="595"/>
      <c r="AA443" s="583"/>
      <c r="AB443" s="593"/>
      <c r="AC443" s="572"/>
      <c r="AD443" s="595"/>
      <c r="AE443" s="583"/>
      <c r="AF443" s="593"/>
      <c r="AG443" s="596"/>
      <c r="AH443" s="613"/>
      <c r="AI443" s="613"/>
      <c r="AJ443" s="572"/>
      <c r="AK443" s="597"/>
      <c r="AL443" s="597"/>
      <c r="AM443" s="583"/>
      <c r="AN443" s="89">
        <f t="shared" ca="1" si="109"/>
        <v>19.900000000000681</v>
      </c>
      <c r="AO443" s="90">
        <f t="shared" ca="1" si="110"/>
        <v>398</v>
      </c>
      <c r="AP443" s="90">
        <f ca="1">IF($AO443=1,MATCH(1,$AO444:$AO$533,0),$AP442)</f>
        <v>487</v>
      </c>
      <c r="AQ443" s="594">
        <f t="shared" ca="1" si="111"/>
        <v>1</v>
      </c>
      <c r="AR443" s="594">
        <f t="shared" ca="1" si="117"/>
        <v>-1.5703433367641909E-2</v>
      </c>
      <c r="AS443" s="1">
        <f t="shared" ca="1" si="108"/>
        <v>0</v>
      </c>
      <c r="AT443" s="91">
        <f ca="1">AVERAGE(F443:INDIRECT("F"&amp;(ROW()-AO443+1)))</f>
        <v>-1.5692583308753699E-2</v>
      </c>
      <c r="AU443" s="91">
        <f ca="1">IF(AT443&gt;0,MAX(F443:INDIRECT("F"&amp;(ROW()-AO443+1))),MIN(F443:INDIRECT("F"&amp;(ROW()-AO443+1))))</f>
        <v>-1.575195385570503E-2</v>
      </c>
      <c r="AV443" s="92">
        <f t="shared" ca="1" si="112"/>
        <v>-1646.5680000000207</v>
      </c>
      <c r="AW443" s="92">
        <f t="shared" ca="1" si="113"/>
        <v>0</v>
      </c>
      <c r="AX443" s="92">
        <f t="shared" ca="1" si="114"/>
        <v>-1646.5680000000216</v>
      </c>
      <c r="AZ443" s="24"/>
      <c r="BA443" s="24"/>
      <c r="BB443" s="24"/>
      <c r="BC443" s="24"/>
      <c r="BD443" s="24"/>
      <c r="BE443" s="24"/>
      <c r="BF443" s="24"/>
      <c r="BG443" s="24"/>
      <c r="BH443" s="24"/>
      <c r="BI443" s="24"/>
    </row>
    <row r="444" spans="1:61" x14ac:dyDescent="0.2">
      <c r="A444" s="587"/>
      <c r="B444" s="588">
        <f>'Raw Elevation Data'!F441</f>
        <v>21.850000000000684</v>
      </c>
      <c r="C444" s="588">
        <f ca="1">'Raw Elevation Data'!L441</f>
        <v>899.27399999997874</v>
      </c>
      <c r="D444" s="588">
        <f t="shared" si="118"/>
        <v>5.0000000000004263E-2</v>
      </c>
      <c r="E444" s="589">
        <f t="shared" ca="1" si="115"/>
        <v>0.97384089318307898</v>
      </c>
      <c r="F444" s="577">
        <f t="shared" ca="1" si="116"/>
        <v>-1.5751953855704201E-2</v>
      </c>
      <c r="G444" s="590"/>
      <c r="H444" s="591"/>
      <c r="I444" s="592"/>
      <c r="J444" s="593"/>
      <c r="K444" s="572"/>
      <c r="L444" s="593"/>
      <c r="M444" s="583"/>
      <c r="N444" s="592"/>
      <c r="O444" s="644"/>
      <c r="P444" s="593"/>
      <c r="Q444" s="572"/>
      <c r="R444" s="593"/>
      <c r="S444" s="583"/>
      <c r="T444" s="593"/>
      <c r="U444" s="572"/>
      <c r="V444" s="594"/>
      <c r="W444" s="583"/>
      <c r="X444" s="593"/>
      <c r="Y444" s="572"/>
      <c r="Z444" s="595"/>
      <c r="AA444" s="583"/>
      <c r="AB444" s="593"/>
      <c r="AC444" s="572"/>
      <c r="AD444" s="595"/>
      <c r="AE444" s="583"/>
      <c r="AF444" s="593"/>
      <c r="AG444" s="596"/>
      <c r="AH444" s="613"/>
      <c r="AI444" s="613"/>
      <c r="AJ444" s="572"/>
      <c r="AK444" s="597"/>
      <c r="AL444" s="597"/>
      <c r="AM444" s="583"/>
      <c r="AN444" s="89">
        <f t="shared" ca="1" si="109"/>
        <v>19.950000000000685</v>
      </c>
      <c r="AO444" s="90">
        <f t="shared" ca="1" si="110"/>
        <v>399</v>
      </c>
      <c r="AP444" s="90">
        <f ca="1">IF($AO444=1,MATCH(1,$AO445:$AO$533,0),$AP443)</f>
        <v>487</v>
      </c>
      <c r="AQ444" s="594">
        <f t="shared" ca="1" si="111"/>
        <v>1</v>
      </c>
      <c r="AR444" s="594">
        <f t="shared" ca="1" si="117"/>
        <v>-1.5703433367641909E-2</v>
      </c>
      <c r="AS444" s="1">
        <f t="shared" ca="1" si="108"/>
        <v>0</v>
      </c>
      <c r="AT444" s="91">
        <f ca="1">AVERAGE(F444:INDIRECT("F"&amp;(ROW()-AO444+1)))</f>
        <v>-1.5692732107116983E-2</v>
      </c>
      <c r="AU444" s="91">
        <f ca="1">IF(AT444&gt;0,MAX(F444:INDIRECT("F"&amp;(ROW()-AO444+1))),MIN(F444:INDIRECT("F"&amp;(ROW()-AO444+1))))</f>
        <v>-1.575195385570503E-2</v>
      </c>
      <c r="AV444" s="92">
        <f t="shared" ca="1" si="112"/>
        <v>-1650.7260000000213</v>
      </c>
      <c r="AW444" s="92">
        <f t="shared" ca="1" si="113"/>
        <v>0</v>
      </c>
      <c r="AX444" s="92">
        <f t="shared" ca="1" si="114"/>
        <v>-1650.7260000000219</v>
      </c>
      <c r="AZ444" s="24"/>
      <c r="BA444" s="24"/>
      <c r="BB444" s="24"/>
      <c r="BC444" s="24"/>
      <c r="BD444" s="24"/>
      <c r="BE444" s="24"/>
      <c r="BF444" s="24"/>
      <c r="BG444" s="24"/>
      <c r="BH444" s="24"/>
      <c r="BI444" s="24"/>
    </row>
    <row r="445" spans="1:61" x14ac:dyDescent="0.2">
      <c r="A445" s="587"/>
      <c r="B445" s="616">
        <f>'Raw Elevation Data'!F442</f>
        <v>21.900000000000688</v>
      </c>
      <c r="C445" s="616">
        <f ca="1">'Raw Elevation Data'!L442</f>
        <v>895.11599999997827</v>
      </c>
      <c r="D445" s="588">
        <f t="shared" si="118"/>
        <v>5.0000000000004263E-2</v>
      </c>
      <c r="E445" s="589">
        <f t="shared" ca="1" si="115"/>
        <v>0.97385175659953149</v>
      </c>
      <c r="F445" s="577">
        <f t="shared" ca="1" si="116"/>
        <v>-1.5751953855703986E-2</v>
      </c>
      <c r="G445" s="590"/>
      <c r="H445" s="591"/>
      <c r="I445" s="592"/>
      <c r="J445" s="593"/>
      <c r="K445" s="572"/>
      <c r="L445" s="593">
        <f ca="1">IF($M445&gt;=0,(1+((TAN(ASIN(($C445-$C443)/(($B445-$B443)*5280))))/0.01)*(IF($B445&gt;=$BA$48,$BC$48+(($BC$49-$BC$48)/$BB$49)*(($B445-$BA$48)/0.05),IF($B445&gt;=$BA$47,$BC$47+(($BC$48-$BC$47)/$BB$48)*(($B445-$BA$47)/0.05),$BC$46))))*AVERAGE(AQ444:AQ445),   1+((TAN(ASIN(($C445-$C443)/(($B445-$B443)*5280))))/0.01)*(IF($B445&gt;=$BA$48,$BD$48+(($BD$49-$BD$48)/$BB$49)*(($B445-$BA$48)/0.05),IF($B445&gt;=$BA$47,$BD$47+(($BD$48-$BD$47)/$BB$48)*(($B445-$BA$47)/0.05),$BD$46))))</f>
        <v>0.97385175659953116</v>
      </c>
      <c r="M445" s="583">
        <f ca="1">C445-C443</f>
        <v>-8.3160000000009404</v>
      </c>
      <c r="N445" s="592"/>
      <c r="O445" s="644"/>
      <c r="P445" s="593"/>
      <c r="Q445" s="572"/>
      <c r="R445" s="593"/>
      <c r="S445" s="583"/>
      <c r="T445" s="593"/>
      <c r="U445" s="572"/>
      <c r="V445" s="594"/>
      <c r="W445" s="583"/>
      <c r="X445" s="593"/>
      <c r="Y445" s="572"/>
      <c r="Z445" s="595"/>
      <c r="AA445" s="583"/>
      <c r="AB445" s="593"/>
      <c r="AC445" s="572"/>
      <c r="AD445" s="595"/>
      <c r="AE445" s="583"/>
      <c r="AF445" s="593"/>
      <c r="AG445" s="596"/>
      <c r="AH445" s="613"/>
      <c r="AI445" s="613"/>
      <c r="AJ445" s="572"/>
      <c r="AK445" s="597"/>
      <c r="AL445" s="597"/>
      <c r="AM445" s="583"/>
      <c r="AN445" s="89">
        <f t="shared" ca="1" si="109"/>
        <v>20.000000000000689</v>
      </c>
      <c r="AO445" s="90">
        <f t="shared" ca="1" si="110"/>
        <v>400</v>
      </c>
      <c r="AP445" s="90">
        <f ca="1">IF($AO445=1,MATCH(1,$AO446:$AO$533,0),$AP444)</f>
        <v>487</v>
      </c>
      <c r="AQ445" s="594">
        <f t="shared" ca="1" si="111"/>
        <v>1</v>
      </c>
      <c r="AR445" s="594">
        <f t="shared" ca="1" si="117"/>
        <v>-1.5703433367641909E-2</v>
      </c>
      <c r="AS445" s="1">
        <f t="shared" ca="1" si="108"/>
        <v>0</v>
      </c>
      <c r="AT445" s="91">
        <f ca="1">AVERAGE(F445:INDIRECT("F"&amp;(ROW()-AO445+1)))</f>
        <v>-1.569288016148845E-2</v>
      </c>
      <c r="AU445" s="91">
        <f ca="1">IF(AT445&gt;0,MAX(F445:INDIRECT("F"&amp;(ROW()-AO445+1))),MIN(F445:INDIRECT("F"&amp;(ROW()-AO445+1))))</f>
        <v>-1.575195385570503E-2</v>
      </c>
      <c r="AV445" s="92">
        <f t="shared" ca="1" si="112"/>
        <v>-1654.8840000000218</v>
      </c>
      <c r="AW445" s="92">
        <f t="shared" ca="1" si="113"/>
        <v>0</v>
      </c>
      <c r="AX445" s="92">
        <f t="shared" ca="1" si="114"/>
        <v>-1654.8840000000223</v>
      </c>
      <c r="AZ445" s="24"/>
      <c r="BA445" s="24"/>
      <c r="BB445" s="24"/>
      <c r="BC445" s="24"/>
      <c r="BD445" s="24"/>
      <c r="BE445" s="24"/>
      <c r="BF445" s="24"/>
      <c r="BG445" s="24"/>
      <c r="BH445" s="24"/>
      <c r="BI445" s="24"/>
    </row>
    <row r="446" spans="1:61" x14ac:dyDescent="0.2">
      <c r="A446" s="587"/>
      <c r="B446" s="616">
        <f>'Raw Elevation Data'!F443</f>
        <v>21.950000000000692</v>
      </c>
      <c r="C446" s="616">
        <f ca="1">'Raw Elevation Data'!L443</f>
        <v>890.95799999997791</v>
      </c>
      <c r="D446" s="588">
        <f t="shared" si="118"/>
        <v>5.0000000000004263E-2</v>
      </c>
      <c r="E446" s="589">
        <f t="shared" ca="1" si="115"/>
        <v>0.97386262001598478</v>
      </c>
      <c r="F446" s="577">
        <f t="shared" ca="1" si="116"/>
        <v>-1.5751953855703341E-2</v>
      </c>
      <c r="G446" s="590"/>
      <c r="H446" s="591"/>
      <c r="I446" s="592"/>
      <c r="J446" s="593"/>
      <c r="K446" s="572"/>
      <c r="L446" s="593"/>
      <c r="M446" s="583"/>
      <c r="N446" s="592"/>
      <c r="O446" s="644"/>
      <c r="P446" s="593"/>
      <c r="Q446" s="572"/>
      <c r="R446" s="593"/>
      <c r="S446" s="583"/>
      <c r="T446" s="593"/>
      <c r="U446" s="572"/>
      <c r="V446" s="594"/>
      <c r="W446" s="583"/>
      <c r="X446" s="593"/>
      <c r="Y446" s="572"/>
      <c r="Z446" s="595"/>
      <c r="AA446" s="583"/>
      <c r="AB446" s="593"/>
      <c r="AC446" s="572"/>
      <c r="AD446" s="595"/>
      <c r="AE446" s="583"/>
      <c r="AF446" s="593"/>
      <c r="AG446" s="596"/>
      <c r="AH446" s="613"/>
      <c r="AI446" s="613"/>
      <c r="AJ446" s="572"/>
      <c r="AK446" s="597"/>
      <c r="AL446" s="597"/>
      <c r="AM446" s="583"/>
      <c r="AN446" s="89">
        <f t="shared" ca="1" si="109"/>
        <v>20.050000000000693</v>
      </c>
      <c r="AO446" s="90">
        <f t="shared" ca="1" si="110"/>
        <v>401</v>
      </c>
      <c r="AP446" s="90">
        <f ca="1">IF($AO446=1,MATCH(1,$AO447:$AO$533,0),$AP445)</f>
        <v>487</v>
      </c>
      <c r="AQ446" s="594">
        <f t="shared" ca="1" si="111"/>
        <v>1</v>
      </c>
      <c r="AR446" s="594">
        <f t="shared" ca="1" si="117"/>
        <v>-1.5703433367641909E-2</v>
      </c>
      <c r="AS446" s="1">
        <f t="shared" ca="1" si="108"/>
        <v>0</v>
      </c>
      <c r="AT446" s="91">
        <f ca="1">AVERAGE(F446:INDIRECT("F"&amp;(ROW()-AO446+1)))</f>
        <v>-1.5693027477434122E-2</v>
      </c>
      <c r="AU446" s="91">
        <f ca="1">IF(AT446&gt;0,MAX(F446:INDIRECT("F"&amp;(ROW()-AO446+1))),MIN(F446:INDIRECT("F"&amp;(ROW()-AO446+1))))</f>
        <v>-1.575195385570503E-2</v>
      </c>
      <c r="AV446" s="92">
        <f t="shared" ca="1" si="112"/>
        <v>-1659.0420000000222</v>
      </c>
      <c r="AW446" s="92">
        <f t="shared" ca="1" si="113"/>
        <v>0</v>
      </c>
      <c r="AX446" s="92">
        <f t="shared" ca="1" si="114"/>
        <v>-1659.0420000000227</v>
      </c>
      <c r="AZ446" s="24"/>
      <c r="BA446" s="24"/>
      <c r="BB446" s="24"/>
      <c r="BC446" s="24"/>
      <c r="BD446" s="24"/>
      <c r="BE446" s="24"/>
      <c r="BF446" s="24"/>
      <c r="BG446" s="24"/>
      <c r="BH446" s="24"/>
      <c r="BI446" s="24"/>
    </row>
    <row r="447" spans="1:61" x14ac:dyDescent="0.2">
      <c r="A447" s="587"/>
      <c r="B447" s="574">
        <f>'Raw Elevation Data'!F444</f>
        <v>22.000000000000696</v>
      </c>
      <c r="C447" s="575">
        <f ca="1">'Raw Elevation Data'!L444</f>
        <v>886.79999999997779</v>
      </c>
      <c r="D447" s="576">
        <f t="shared" si="118"/>
        <v>5.0000000000004263E-2</v>
      </c>
      <c r="E447" s="572">
        <f t="shared" ca="1" si="115"/>
        <v>0.97387348343243629</v>
      </c>
      <c r="F447" s="577">
        <f t="shared" ca="1" si="116"/>
        <v>-1.5751953855703771E-2</v>
      </c>
      <c r="G447" s="590"/>
      <c r="H447" s="591"/>
      <c r="I447" s="603"/>
      <c r="J447" s="604">
        <f ca="1">IF(AVERAGE(E428:E447)&gt;$BA$68,AVERAGE(E428:E447),$BA$68)</f>
        <v>0.97633333333333328</v>
      </c>
      <c r="K447" s="572"/>
      <c r="L447" s="582">
        <f ca="1">IF($M447&gt;=0,(1+((TAN(ASIN(($C447-$C445)/(($B447-$B445)*5280))))/0.01)*(IF($B447&gt;=$BA$48,$BC$48+(($BC$49-$BC$48)/$BB$49)*(($B447-$BA$48)/0.05),IF($B447&gt;=$BA$47,$BC$47+(($BC$48-$BC$47)/$BB$48)*(($B447-$BA$47)/0.05),$BC$46))))*AVERAGE(AQ446:AQ447),   1+((TAN(ASIN(($C447-$C445)/(($B447-$B445)*5280))))/0.01)*(IF($B447&gt;=$BA$48,$BD$48+(($BD$49-$BD$48)/$BB$49)*(($B447-$BA$48)/0.05),IF($B447&gt;=$BA$47,$BD$47+(($BD$48-$BD$47)/$BB$48)*(($B447-$BA$47)/0.05),$BD$46))))</f>
        <v>0.97387348343243707</v>
      </c>
      <c r="M447" s="583">
        <f ca="1">C447-C445</f>
        <v>-8.3160000000004857</v>
      </c>
      <c r="N447" s="592"/>
      <c r="O447" s="604">
        <f ca="1">AVERAGE(L429,L431,L433,L435,L437,L439,L441,L443,L445,L447)</f>
        <v>0.97377571268436625</v>
      </c>
      <c r="P447" s="601">
        <f ca="1">IF(AVERAGE(L429,L431,L433,L435,L437,L439,L441,L443,L445,L447)&gt;$BA$68,AVERAGE(L429,L431,L433,L435,L437,L439,L441,L443,L445,L447),$BA$68)</f>
        <v>0.97633333333333328</v>
      </c>
      <c r="Q447" s="572"/>
      <c r="R447" s="582">
        <f ca="1">IF(S447&gt;=0,(1+((TAN(ASIN((C447-C443)/((B447-B443)*5280))))/0.01)*(IF(B443&gt;=$BA$48,$BC$48,IF(B443&gt;=$BA$47,$BC$47,$BC$46))))*AVERAGE(AQ444:AQ447),1+((TAN(ASIN((C447-C443)/((B447-B443)*5280))))/0.01)*(IF(B443&gt;=$BA$48,$BD$48,IF(B443&gt;=$BA$47,$BD$47,$BD$46))))</f>
        <v>0.97322167844530361</v>
      </c>
      <c r="S447" s="583">
        <f ca="1">C447-C443</f>
        <v>-16.632000000001426</v>
      </c>
      <c r="T447" s="601">
        <f ca="1">IF(AVERAGE(R431,R435,R439,R443,R447)&gt;$BA$68,AVERAGE(R431,R435,R439,R443,R447),$BA$68)</f>
        <v>0.97633333333333328</v>
      </c>
      <c r="U447" s="572"/>
      <c r="V447" s="585">
        <f ca="1">IF(W447&gt;=0,(1+((TAN(ASIN((C447-C442)/((B447-B442)*5280))))/0.01)*(IF(B442&gt;=$BA$48,$BC$48,IF(B442&gt;=$BA$47,$BC$47,$BC$46))))*AVERAGE(AQ443:AQ447),1+((TAN(ASIN((C447-C442)/((B447-B442)*5280))))/0.01)*(IF(B442&gt;=$BA$48,$BD$48,IF(B442&gt;=$BA$47,$BD$47,$BD$46))))</f>
        <v>0.97322167844530372</v>
      </c>
      <c r="W447" s="583">
        <f ca="1">C447-C442</f>
        <v>-20.790000000001669</v>
      </c>
      <c r="X447" s="601">
        <f ca="1">IF(AVERAGE(V432,V437,V442,V447)&gt;$BA$68,AVERAGE(V432,V437,V442,V447),$BA$68)</f>
        <v>0.97633333333333328</v>
      </c>
      <c r="Y447" s="572"/>
      <c r="Z447" s="572">
        <f ca="1">IF(AA447&gt;=0,(1+((TAN(ASIN((C447-C437)/((B447-B437)*5280))))/0.01)*(IF(B437&gt;=$BA$48,$BC$48,IF(B437&gt;=$BA$47,$BC$47,$BC$46))))*AVERAGE(AQ438:AQ447),1+((TAN(ASIN((C447-C437)/((B447-B437)*5280))))/0.01)*(IF(B437&gt;=$BA$48,$BD$48,IF(B437&gt;=$BA$47,$BD$47,$BD$46))))</f>
        <v>0.97322167844530361</v>
      </c>
      <c r="AA447" s="583">
        <f ca="1">C447-C437</f>
        <v>-41.580000000003565</v>
      </c>
      <c r="AB447" s="601">
        <f ca="1">IF(AVERAGE(Z447,Z437)&gt;$BA$68,AVERAGE(Z447,Z437),$BA$68)</f>
        <v>0.97633333333333328</v>
      </c>
      <c r="AC447" s="572"/>
      <c r="AD447" s="572">
        <f ca="1">IF(AE447&gt;=0,(1+((TAN(ASIN((C447-C427)/((B447-B427)*5280))))/0.01)*(IF(B427&gt;=$BA$48,$BC$48,IF(B427&gt;=$BA$47,$BC$47,$BC$46))))*AVERAGE(AQ428:AQ447),1+((TAN(ASIN((C447-C427)/((B447-B427)*5280))))/0.01)*(IF(B427&gt;=$BA$48,$BD$48,IF(B427&gt;=$BA$47,$BD$47,$BD$46))))</f>
        <v>0.97322167844530361</v>
      </c>
      <c r="AE447" s="583">
        <f ca="1">C447-C427</f>
        <v>-83.160000000007244</v>
      </c>
      <c r="AF447" s="601">
        <f ca="1">IF(AD447&gt;$BA$68,AD447,$BA$68)</f>
        <v>0.97633333333333328</v>
      </c>
      <c r="AG447" s="586"/>
      <c r="AH447" s="594"/>
      <c r="AI447" s="594"/>
      <c r="AJ447" s="572"/>
      <c r="AK447" s="605">
        <f ca="1">MAX(AW427:AW447)-MIN(AW427:AW447)</f>
        <v>0</v>
      </c>
      <c r="AL447" s="605">
        <f ca="1">-(MAX(AX427:AX447)-MIN(AX427:AX447))</f>
        <v>-83.160000000006903</v>
      </c>
      <c r="AM447" s="583"/>
      <c r="AN447" s="89">
        <f t="shared" ca="1" si="109"/>
        <v>20.100000000000698</v>
      </c>
      <c r="AO447" s="90">
        <f t="shared" ca="1" si="110"/>
        <v>402</v>
      </c>
      <c r="AP447" s="90">
        <f ca="1">IF($AO447=1,MATCH(1,$AO448:$AO$533,0),$AP446)</f>
        <v>487</v>
      </c>
      <c r="AQ447" s="594">
        <f t="shared" ca="1" si="111"/>
        <v>1</v>
      </c>
      <c r="AR447" s="594">
        <f t="shared" ca="1" si="117"/>
        <v>-1.5703433367641909E-2</v>
      </c>
      <c r="AS447" s="1">
        <f t="shared" ca="1" si="108"/>
        <v>0</v>
      </c>
      <c r="AT447" s="91">
        <f ca="1">AVERAGE(F447:INDIRECT("F"&amp;(ROW()-AO447+1)))</f>
        <v>-1.5693174060464644E-2</v>
      </c>
      <c r="AU447" s="91">
        <f ca="1">IF(AT447&gt;0,MAX(F447:INDIRECT("F"&amp;(ROW()-AO447+1))),MIN(F447:INDIRECT("F"&amp;(ROW()-AO447+1))))</f>
        <v>-1.575195385570503E-2</v>
      </c>
      <c r="AV447" s="92">
        <f t="shared" ca="1" si="112"/>
        <v>-1663.2000000000221</v>
      </c>
      <c r="AW447" s="92">
        <f t="shared" ca="1" si="113"/>
        <v>0</v>
      </c>
      <c r="AX447" s="92">
        <f t="shared" ca="1" si="114"/>
        <v>-1663.2000000000228</v>
      </c>
      <c r="AZ447" s="24"/>
      <c r="BA447" s="24"/>
      <c r="BB447" s="24"/>
      <c r="BC447" s="24"/>
      <c r="BD447" s="24"/>
      <c r="BE447" s="24"/>
      <c r="BF447" s="24"/>
      <c r="BG447" s="24"/>
      <c r="BH447" s="24"/>
      <c r="BI447" s="24"/>
    </row>
    <row r="448" spans="1:61" x14ac:dyDescent="0.2">
      <c r="A448" s="587"/>
      <c r="B448" s="588">
        <f>'Raw Elevation Data'!F445</f>
        <v>22.050000000000701</v>
      </c>
      <c r="C448" s="588">
        <f ca="1">'Raw Elevation Data'!L445</f>
        <v>882.6419999999772</v>
      </c>
      <c r="D448" s="588">
        <f t="shared" si="118"/>
        <v>5.0000000000004263E-2</v>
      </c>
      <c r="E448" s="589">
        <f t="shared" ca="1" si="115"/>
        <v>0.97388434684888814</v>
      </c>
      <c r="F448" s="577">
        <f t="shared" ca="1" si="116"/>
        <v>-1.5751953855703986E-2</v>
      </c>
      <c r="G448" s="590"/>
      <c r="H448" s="591"/>
      <c r="I448" s="592"/>
      <c r="J448" s="593"/>
      <c r="K448" s="572"/>
      <c r="L448" s="593"/>
      <c r="M448" s="583"/>
      <c r="N448" s="592"/>
      <c r="O448" s="644"/>
      <c r="P448" s="593"/>
      <c r="Q448" s="572"/>
      <c r="R448" s="593"/>
      <c r="S448" s="583"/>
      <c r="T448" s="593"/>
      <c r="U448" s="572"/>
      <c r="V448" s="594"/>
      <c r="W448" s="583"/>
      <c r="X448" s="593"/>
      <c r="Y448" s="572"/>
      <c r="Z448" s="595"/>
      <c r="AA448" s="583"/>
      <c r="AB448" s="593"/>
      <c r="AC448" s="572"/>
      <c r="AD448" s="595"/>
      <c r="AE448" s="583"/>
      <c r="AF448" s="593"/>
      <c r="AG448" s="596"/>
      <c r="AH448" s="613"/>
      <c r="AI448" s="613"/>
      <c r="AJ448" s="572"/>
      <c r="AK448" s="597"/>
      <c r="AL448" s="597"/>
      <c r="AM448" s="583"/>
      <c r="AN448" s="89">
        <f t="shared" ca="1" si="109"/>
        <v>20.150000000000702</v>
      </c>
      <c r="AO448" s="90">
        <f t="shared" ca="1" si="110"/>
        <v>403</v>
      </c>
      <c r="AP448" s="90">
        <f ca="1">IF($AO448=1,MATCH(1,$AO449:$AO$533,0),$AP447)</f>
        <v>487</v>
      </c>
      <c r="AQ448" s="594">
        <f t="shared" ca="1" si="111"/>
        <v>1</v>
      </c>
      <c r="AR448" s="594">
        <f t="shared" ca="1" si="117"/>
        <v>-1.5703433367641909E-2</v>
      </c>
      <c r="AS448" s="1">
        <f t="shared" ca="1" si="108"/>
        <v>0</v>
      </c>
      <c r="AT448" s="91">
        <f ca="1">AVERAGE(F448:INDIRECT("F"&amp;(ROW()-AO448+1)))</f>
        <v>-1.5693319916035956E-2</v>
      </c>
      <c r="AU448" s="91">
        <f ca="1">IF(AT448&gt;0,MAX(F448:INDIRECT("F"&amp;(ROW()-AO448+1))),MIN(F448:INDIRECT("F"&amp;(ROW()-AO448+1))))</f>
        <v>-1.575195385570503E-2</v>
      </c>
      <c r="AV448" s="92">
        <f t="shared" ca="1" si="112"/>
        <v>-1667.3580000000229</v>
      </c>
      <c r="AW448" s="92">
        <f t="shared" ca="1" si="113"/>
        <v>0</v>
      </c>
      <c r="AX448" s="92">
        <f t="shared" ca="1" si="114"/>
        <v>-1667.3580000000234</v>
      </c>
      <c r="AZ448" s="24"/>
      <c r="BA448" s="24"/>
      <c r="BB448" s="24"/>
      <c r="BC448" s="24"/>
      <c r="BD448" s="24"/>
      <c r="BE448" s="24"/>
      <c r="BF448" s="24"/>
      <c r="BG448" s="24"/>
      <c r="BH448" s="24"/>
      <c r="BI448" s="24"/>
    </row>
    <row r="449" spans="1:61" x14ac:dyDescent="0.2">
      <c r="A449" s="587"/>
      <c r="B449" s="588">
        <f>'Raw Elevation Data'!F446</f>
        <v>22.100000000000705</v>
      </c>
      <c r="C449" s="588">
        <f ca="1">'Raw Elevation Data'!L446</f>
        <v>878.48399999997696</v>
      </c>
      <c r="D449" s="588">
        <f t="shared" si="118"/>
        <v>5.0000000000004263E-2</v>
      </c>
      <c r="E449" s="589">
        <f t="shared" ca="1" si="115"/>
        <v>0.97389521026534043</v>
      </c>
      <c r="F449" s="577">
        <f t="shared" ca="1" si="116"/>
        <v>-1.5751953855703986E-2</v>
      </c>
      <c r="G449" s="590"/>
      <c r="H449" s="591"/>
      <c r="I449" s="592"/>
      <c r="J449" s="593"/>
      <c r="K449" s="572"/>
      <c r="L449" s="593">
        <f ca="1">IF($M449&gt;=0,(1+((TAN(ASIN(($C449-$C447)/(($B449-$B447)*5280))))/0.01)*(IF($B449&gt;=$BA$48,$BC$48+(($BC$49-$BC$48)/$BB$49)*(($B449-$BA$48)/0.05),IF($B449&gt;=$BA$47,$BC$47+(($BC$48-$BC$47)/$BB$48)*(($B449-$BA$47)/0.05),$BC$46))))*AVERAGE(AQ448:AQ449),   1+((TAN(ASIN(($C449-$C447)/(($B449-$B447)*5280))))/0.01)*(IF($B449&gt;=$BA$48,$BD$48+(($BD$49-$BD$48)/$BB$49)*(($B449-$BA$48)/0.05),IF($B449&gt;=$BA$47,$BD$47+(($BD$48-$BD$47)/$BB$48)*(($B449-$BA$47)/0.05),$BD$46))))</f>
        <v>0.97389521026534043</v>
      </c>
      <c r="M449" s="583">
        <f ca="1">C449-C447</f>
        <v>-8.3160000000008267</v>
      </c>
      <c r="N449" s="592"/>
      <c r="O449" s="644"/>
      <c r="P449" s="593"/>
      <c r="Q449" s="572"/>
      <c r="R449" s="593"/>
      <c r="S449" s="583"/>
      <c r="T449" s="593"/>
      <c r="U449" s="572"/>
      <c r="V449" s="594"/>
      <c r="W449" s="583"/>
      <c r="X449" s="593"/>
      <c r="Y449" s="572"/>
      <c r="Z449" s="595"/>
      <c r="AA449" s="583"/>
      <c r="AB449" s="593"/>
      <c r="AC449" s="572"/>
      <c r="AD449" s="595"/>
      <c r="AE449" s="583"/>
      <c r="AF449" s="593"/>
      <c r="AG449" s="596"/>
      <c r="AH449" s="613"/>
      <c r="AI449" s="613"/>
      <c r="AJ449" s="572"/>
      <c r="AK449" s="597"/>
      <c r="AL449" s="597"/>
      <c r="AM449" s="583"/>
      <c r="AN449" s="89">
        <f t="shared" ca="1" si="109"/>
        <v>20.200000000000706</v>
      </c>
      <c r="AO449" s="90">
        <f t="shared" ca="1" si="110"/>
        <v>404</v>
      </c>
      <c r="AP449" s="90">
        <f ca="1">IF($AO449=1,MATCH(1,$AO450:$AO$533,0),$AP448)</f>
        <v>487</v>
      </c>
      <c r="AQ449" s="594">
        <f t="shared" ca="1" si="111"/>
        <v>1</v>
      </c>
      <c r="AR449" s="594">
        <f t="shared" ca="1" si="117"/>
        <v>-1.5703433367641909E-2</v>
      </c>
      <c r="AS449" s="1">
        <f t="shared" ca="1" si="108"/>
        <v>0</v>
      </c>
      <c r="AT449" s="91">
        <f ca="1">AVERAGE(F449:INDIRECT("F"&amp;(ROW()-AO449+1)))</f>
        <v>-1.5693465049549986E-2</v>
      </c>
      <c r="AU449" s="91">
        <f ca="1">IF(AT449&gt;0,MAX(F449:INDIRECT("F"&amp;(ROW()-AO449+1))),MIN(F449:INDIRECT("F"&amp;(ROW()-AO449+1))))</f>
        <v>-1.575195385570503E-2</v>
      </c>
      <c r="AV449" s="92">
        <f t="shared" ca="1" si="112"/>
        <v>-1671.516000000023</v>
      </c>
      <c r="AW449" s="92">
        <f t="shared" ca="1" si="113"/>
        <v>0</v>
      </c>
      <c r="AX449" s="92">
        <f t="shared" ca="1" si="114"/>
        <v>-1671.5160000000237</v>
      </c>
      <c r="AZ449" s="24"/>
      <c r="BA449" s="24"/>
      <c r="BB449" s="24"/>
      <c r="BC449" s="24"/>
      <c r="BD449" s="24"/>
      <c r="BE449" s="24"/>
      <c r="BF449" s="24"/>
      <c r="BG449" s="24"/>
      <c r="BH449" s="24"/>
      <c r="BI449" s="24"/>
    </row>
    <row r="450" spans="1:61" x14ac:dyDescent="0.2">
      <c r="A450" s="587"/>
      <c r="B450" s="588">
        <f>'Raw Elevation Data'!F447</f>
        <v>22.150000000000709</v>
      </c>
      <c r="C450" s="588">
        <f ca="1">'Raw Elevation Data'!L447</f>
        <v>874.32599999997637</v>
      </c>
      <c r="D450" s="588">
        <f t="shared" si="118"/>
        <v>5.0000000000004263E-2</v>
      </c>
      <c r="E450" s="589">
        <f t="shared" ca="1" si="115"/>
        <v>0.97390607368179261</v>
      </c>
      <c r="F450" s="577">
        <f t="shared" ca="1" si="116"/>
        <v>-1.5751953855703986E-2</v>
      </c>
      <c r="G450" s="590"/>
      <c r="H450" s="591"/>
      <c r="I450" s="592"/>
      <c r="J450" s="593"/>
      <c r="K450" s="572"/>
      <c r="L450" s="593"/>
      <c r="M450" s="583"/>
      <c r="N450" s="592"/>
      <c r="O450" s="644"/>
      <c r="P450" s="593"/>
      <c r="Q450" s="572"/>
      <c r="R450" s="593"/>
      <c r="S450" s="583"/>
      <c r="T450" s="593"/>
      <c r="U450" s="572"/>
      <c r="V450" s="594"/>
      <c r="W450" s="583"/>
      <c r="X450" s="593"/>
      <c r="Y450" s="572"/>
      <c r="Z450" s="595"/>
      <c r="AA450" s="583"/>
      <c r="AB450" s="593"/>
      <c r="AC450" s="572"/>
      <c r="AD450" s="595"/>
      <c r="AE450" s="583"/>
      <c r="AF450" s="593"/>
      <c r="AG450" s="596"/>
      <c r="AH450" s="613"/>
      <c r="AI450" s="613"/>
      <c r="AJ450" s="572"/>
      <c r="AK450" s="597"/>
      <c r="AL450" s="597"/>
      <c r="AM450" s="583"/>
      <c r="AN450" s="89">
        <f t="shared" ca="1" si="109"/>
        <v>20.250000000000711</v>
      </c>
      <c r="AO450" s="90">
        <f t="shared" ca="1" si="110"/>
        <v>405</v>
      </c>
      <c r="AP450" s="90">
        <f ca="1">IF($AO450=1,MATCH(1,$AO451:$AO$533,0),$AP449)</f>
        <v>487</v>
      </c>
      <c r="AQ450" s="594">
        <f t="shared" ca="1" si="111"/>
        <v>1</v>
      </c>
      <c r="AR450" s="594">
        <f t="shared" ca="1" si="117"/>
        <v>-1.5703433367641909E-2</v>
      </c>
      <c r="AS450" s="1">
        <f t="shared" ca="1" si="108"/>
        <v>0</v>
      </c>
      <c r="AT450" s="91">
        <f ca="1">AVERAGE(F450:INDIRECT("F"&amp;(ROW()-AO450+1)))</f>
        <v>-1.5693609466355302E-2</v>
      </c>
      <c r="AU450" s="91">
        <f ca="1">IF(AT450&gt;0,MAX(F450:INDIRECT("F"&amp;(ROW()-AO450+1))),MIN(F450:INDIRECT("F"&amp;(ROW()-AO450+1))))</f>
        <v>-1.575195385570503E-2</v>
      </c>
      <c r="AV450" s="92">
        <f t="shared" ca="1" si="112"/>
        <v>-1675.6740000000236</v>
      </c>
      <c r="AW450" s="92">
        <f t="shared" ca="1" si="113"/>
        <v>0</v>
      </c>
      <c r="AX450" s="92">
        <f t="shared" ca="1" si="114"/>
        <v>-1675.6740000000243</v>
      </c>
      <c r="AZ450" s="24"/>
      <c r="BA450" s="24"/>
      <c r="BB450" s="24"/>
      <c r="BC450" s="24"/>
      <c r="BD450" s="24"/>
      <c r="BE450" s="24"/>
      <c r="BF450" s="24"/>
      <c r="BG450" s="24"/>
      <c r="BH450" s="24"/>
      <c r="BI450" s="24"/>
    </row>
    <row r="451" spans="1:61" x14ac:dyDescent="0.2">
      <c r="A451" s="587"/>
      <c r="B451" s="588">
        <f>'Raw Elevation Data'!F448</f>
        <v>22.200000000000713</v>
      </c>
      <c r="C451" s="588">
        <f ca="1">'Raw Elevation Data'!L448</f>
        <v>870.16799999997613</v>
      </c>
      <c r="D451" s="588">
        <f t="shared" si="118"/>
        <v>5.0000000000004263E-2</v>
      </c>
      <c r="E451" s="589">
        <f t="shared" ca="1" si="115"/>
        <v>0.97391693709824512</v>
      </c>
      <c r="F451" s="577">
        <f t="shared" ca="1" si="116"/>
        <v>-1.5751953855703771E-2</v>
      </c>
      <c r="G451" s="590"/>
      <c r="H451" s="591"/>
      <c r="I451" s="592"/>
      <c r="J451" s="593"/>
      <c r="K451" s="572"/>
      <c r="L451" s="593">
        <f ca="1">IF($M451&gt;=0,(1+((TAN(ASIN(($C451-$C449)/(($B451-$B449)*5280))))/0.01)*(IF($B451&gt;=$BA$48,$BC$48+(($BC$49-$BC$48)/$BB$49)*(($B451-$BA$48)/0.05),IF($B451&gt;=$BA$47,$BC$47+(($BC$48-$BC$47)/$BB$48)*(($B451-$BA$47)/0.05),$BC$46))))*AVERAGE(AQ450:AQ451),   1+((TAN(ASIN(($C451-$C449)/(($B451-$B449)*5280))))/0.01)*(IF($B451&gt;=$BA$48,$BD$48+(($BD$49-$BD$48)/$BB$49)*(($B451-$BA$48)/0.05),IF($B451&gt;=$BA$47,$BD$47+(($BD$48-$BD$47)/$BB$48)*(($B451-$BA$47)/0.05),$BD$46))))</f>
        <v>0.97391693709824478</v>
      </c>
      <c r="M451" s="583">
        <f ca="1">C451-C449</f>
        <v>-8.3160000000008267</v>
      </c>
      <c r="N451" s="592"/>
      <c r="O451" s="644"/>
      <c r="P451" s="593"/>
      <c r="Q451" s="572"/>
      <c r="R451" s="593">
        <f ca="1">IF(S451&gt;=0,(1+((TAN(ASIN((C451-C447)/((B451-B447)*5280))))/0.01)*(IF(B447&gt;=$BA$48,$BC$48,IF(B447&gt;=$BA$47,$BC$47,$BC$46))))*AVERAGE(AQ448:AQ451),1+((TAN(ASIN((C451-C447)/((B451-B447)*5280))))/0.01)*(IF(B447&gt;=$BA$48,$BD$48,IF(B447&gt;=$BA$47,$BD$47,$BD$46))))</f>
        <v>0.97322167844530327</v>
      </c>
      <c r="S451" s="583">
        <f ca="1">C451-C447</f>
        <v>-16.632000000001653</v>
      </c>
      <c r="T451" s="593"/>
      <c r="U451" s="572"/>
      <c r="V451" s="594"/>
      <c r="W451" s="583"/>
      <c r="X451" s="593"/>
      <c r="Y451" s="572"/>
      <c r="Z451" s="595"/>
      <c r="AA451" s="583"/>
      <c r="AB451" s="593"/>
      <c r="AC451" s="572"/>
      <c r="AD451" s="595"/>
      <c r="AE451" s="583"/>
      <c r="AF451" s="593"/>
      <c r="AG451" s="596"/>
      <c r="AH451" s="613"/>
      <c r="AI451" s="613"/>
      <c r="AJ451" s="572"/>
      <c r="AK451" s="597"/>
      <c r="AL451" s="597"/>
      <c r="AM451" s="583"/>
      <c r="AN451" s="89">
        <f t="shared" ca="1" si="109"/>
        <v>20.300000000000715</v>
      </c>
      <c r="AO451" s="90">
        <f t="shared" ca="1" si="110"/>
        <v>406</v>
      </c>
      <c r="AP451" s="90">
        <f ca="1">IF($AO451=1,MATCH(1,$AO452:$AO$533,0),$AP450)</f>
        <v>487</v>
      </c>
      <c r="AQ451" s="594">
        <f t="shared" ca="1" si="111"/>
        <v>1</v>
      </c>
      <c r="AR451" s="594">
        <f t="shared" ca="1" si="117"/>
        <v>-1.5703433367641909E-2</v>
      </c>
      <c r="AS451" s="1">
        <f t="shared" ca="1" si="108"/>
        <v>0</v>
      </c>
      <c r="AT451" s="91">
        <f ca="1">AVERAGE(F451:INDIRECT("F"&amp;(ROW()-AO451+1)))</f>
        <v>-1.5693753171747787E-2</v>
      </c>
      <c r="AU451" s="91">
        <f ca="1">IF(AT451&gt;0,MAX(F451:INDIRECT("F"&amp;(ROW()-AO451+1))),MIN(F451:INDIRECT("F"&amp;(ROW()-AO451+1))))</f>
        <v>-1.575195385570503E-2</v>
      </c>
      <c r="AV451" s="92">
        <f t="shared" ca="1" si="112"/>
        <v>-1679.832000000024</v>
      </c>
      <c r="AW451" s="92">
        <f t="shared" ca="1" si="113"/>
        <v>0</v>
      </c>
      <c r="AX451" s="92">
        <f t="shared" ca="1" si="114"/>
        <v>-1679.8320000000244</v>
      </c>
      <c r="AZ451" s="24"/>
      <c r="BA451" s="24"/>
      <c r="BB451" s="24"/>
      <c r="BC451" s="24"/>
      <c r="BD451" s="24"/>
      <c r="BE451" s="24"/>
      <c r="BF451" s="24"/>
      <c r="BG451" s="24"/>
      <c r="BH451" s="24"/>
      <c r="BI451" s="24"/>
    </row>
    <row r="452" spans="1:61" x14ac:dyDescent="0.2">
      <c r="A452" s="587"/>
      <c r="B452" s="588">
        <f>'Raw Elevation Data'!F449</f>
        <v>22.250000000000718</v>
      </c>
      <c r="C452" s="588">
        <f ca="1">'Raw Elevation Data'!L449</f>
        <v>866.00999999997566</v>
      </c>
      <c r="D452" s="588">
        <f t="shared" si="118"/>
        <v>5.0000000000004263E-2</v>
      </c>
      <c r="E452" s="589">
        <f t="shared" ca="1" si="115"/>
        <v>0.97392780051469741</v>
      </c>
      <c r="F452" s="577">
        <f t="shared" ca="1" si="116"/>
        <v>-1.5751953855703771E-2</v>
      </c>
      <c r="G452" s="590"/>
      <c r="H452" s="591"/>
      <c r="I452" s="592"/>
      <c r="J452" s="593"/>
      <c r="K452" s="572"/>
      <c r="L452" s="593"/>
      <c r="M452" s="583"/>
      <c r="N452" s="592"/>
      <c r="O452" s="644"/>
      <c r="P452" s="593"/>
      <c r="Q452" s="572"/>
      <c r="R452" s="593"/>
      <c r="S452" s="583"/>
      <c r="T452" s="593"/>
      <c r="U452" s="572"/>
      <c r="V452" s="594">
        <f ca="1">IF(W452&gt;=0,(1+((TAN(ASIN((C452-C447)/((B452-B447)*5280))))/0.01)*(IF(B447&gt;=$BA$48,$BC$48,IF(B447&gt;=$BA$47,$BC$47,$BC$46))))*AVERAGE(AQ448:AQ452),1+((TAN(ASIN((C452-C447)/((B452-B447)*5280))))/0.01)*(IF(B447&gt;=$BA$48,$BD$48,IF(B447&gt;=$BA$47,$BD$47,$BD$46))))</f>
        <v>0.97322167844530316</v>
      </c>
      <c r="W452" s="583">
        <f ca="1">C452-C447</f>
        <v>-20.790000000002124</v>
      </c>
      <c r="X452" s="593"/>
      <c r="Y452" s="572"/>
      <c r="Z452" s="595"/>
      <c r="AA452" s="583"/>
      <c r="AB452" s="593"/>
      <c r="AC452" s="572"/>
      <c r="AD452" s="595"/>
      <c r="AE452" s="583"/>
      <c r="AF452" s="593"/>
      <c r="AG452" s="596"/>
      <c r="AH452" s="613"/>
      <c r="AI452" s="613"/>
      <c r="AJ452" s="572"/>
      <c r="AK452" s="597"/>
      <c r="AL452" s="597"/>
      <c r="AM452" s="583"/>
      <c r="AN452" s="89">
        <f t="shared" ca="1" si="109"/>
        <v>20.350000000000719</v>
      </c>
      <c r="AO452" s="90">
        <f t="shared" ca="1" si="110"/>
        <v>407</v>
      </c>
      <c r="AP452" s="90">
        <f ca="1">IF($AO452=1,MATCH(1,$AO453:$AO$533,0),$AP451)</f>
        <v>487</v>
      </c>
      <c r="AQ452" s="594">
        <f t="shared" ca="1" si="111"/>
        <v>1</v>
      </c>
      <c r="AR452" s="594">
        <f t="shared" ca="1" si="117"/>
        <v>-1.5703433367641909E-2</v>
      </c>
      <c r="AS452" s="1">
        <f t="shared" ca="1" si="108"/>
        <v>0</v>
      </c>
      <c r="AT452" s="91">
        <f ca="1">AVERAGE(F452:INDIRECT("F"&amp;(ROW()-AO452+1)))</f>
        <v>-1.5693896170971264E-2</v>
      </c>
      <c r="AU452" s="91">
        <f ca="1">IF(AT452&gt;0,MAX(F452:INDIRECT("F"&amp;(ROW()-AO452+1))),MIN(F452:INDIRECT("F"&amp;(ROW()-AO452+1))))</f>
        <v>-1.575195385570503E-2</v>
      </c>
      <c r="AV452" s="92">
        <f t="shared" ca="1" si="112"/>
        <v>-1683.9900000000243</v>
      </c>
      <c r="AW452" s="92">
        <f t="shared" ca="1" si="113"/>
        <v>0</v>
      </c>
      <c r="AX452" s="92">
        <f t="shared" ca="1" si="114"/>
        <v>-1683.9900000000248</v>
      </c>
      <c r="AZ452" s="24"/>
      <c r="BA452" s="24"/>
      <c r="BB452" s="24"/>
      <c r="BC452" s="24"/>
      <c r="BD452" s="24"/>
      <c r="BE452" s="24"/>
      <c r="BF452" s="24"/>
      <c r="BG452" s="24"/>
      <c r="BH452" s="24"/>
      <c r="BI452" s="24"/>
    </row>
    <row r="453" spans="1:61" x14ac:dyDescent="0.2">
      <c r="A453" s="587"/>
      <c r="B453" s="588">
        <f>'Raw Elevation Data'!F450</f>
        <v>22.300000000000722</v>
      </c>
      <c r="C453" s="588">
        <f ca="1">'Raw Elevation Data'!L450</f>
        <v>861.85199999997542</v>
      </c>
      <c r="D453" s="588">
        <f t="shared" si="118"/>
        <v>5.0000000000004263E-2</v>
      </c>
      <c r="E453" s="589">
        <f t="shared" ca="1" si="115"/>
        <v>0.97393866393115025</v>
      </c>
      <c r="F453" s="577">
        <f t="shared" ca="1" si="116"/>
        <v>-1.5751953855703341E-2</v>
      </c>
      <c r="G453" s="590"/>
      <c r="H453" s="591"/>
      <c r="I453" s="592"/>
      <c r="J453" s="593"/>
      <c r="K453" s="572"/>
      <c r="L453" s="593">
        <f ca="1">IF($M453&gt;=0,(1+((TAN(ASIN(($C453-$C451)/(($B453-$B451)*5280))))/0.01)*(IF($B453&gt;=$BA$48,$BC$48+(($BC$49-$BC$48)/$BB$49)*(($B453-$BA$48)/0.05),IF($B453&gt;=$BA$47,$BC$47+(($BC$48-$BC$47)/$BB$48)*(($B453-$BA$47)/0.05),$BC$46))))*AVERAGE(AQ452:AQ453),   1+((TAN(ASIN(($C453-$C451)/(($B453-$B451)*5280))))/0.01)*(IF($B453&gt;=$BA$48,$BD$48+(($BD$49-$BD$48)/$BB$49)*(($B453-$BA$48)/0.05),IF($B453&gt;=$BA$47,$BD$47+(($BD$48-$BD$47)/$BB$48)*(($B453-$BA$47)/0.05),$BD$46))))</f>
        <v>0.97393866393114958</v>
      </c>
      <c r="M453" s="583">
        <f ca="1">C453-C451</f>
        <v>-8.316000000000713</v>
      </c>
      <c r="N453" s="592"/>
      <c r="O453" s="644"/>
      <c r="P453" s="593"/>
      <c r="Q453" s="572"/>
      <c r="R453" s="593"/>
      <c r="S453" s="583"/>
      <c r="T453" s="593"/>
      <c r="U453" s="572"/>
      <c r="V453" s="594"/>
      <c r="W453" s="583"/>
      <c r="X453" s="593"/>
      <c r="Y453" s="572"/>
      <c r="Z453" s="595"/>
      <c r="AA453" s="583"/>
      <c r="AB453" s="593"/>
      <c r="AC453" s="572"/>
      <c r="AD453" s="595"/>
      <c r="AE453" s="583"/>
      <c r="AF453" s="593"/>
      <c r="AG453" s="596"/>
      <c r="AH453" s="613"/>
      <c r="AI453" s="613"/>
      <c r="AJ453" s="572"/>
      <c r="AK453" s="597"/>
      <c r="AL453" s="597"/>
      <c r="AM453" s="583"/>
      <c r="AN453" s="89">
        <f t="shared" ca="1" si="109"/>
        <v>20.400000000000723</v>
      </c>
      <c r="AO453" s="90">
        <f t="shared" ca="1" si="110"/>
        <v>408</v>
      </c>
      <c r="AP453" s="90">
        <f ca="1">IF($AO453=1,MATCH(1,$AO454:$AO$533,0),$AP452)</f>
        <v>487</v>
      </c>
      <c r="AQ453" s="594">
        <f t="shared" ca="1" si="111"/>
        <v>1</v>
      </c>
      <c r="AR453" s="594">
        <f t="shared" ca="1" si="117"/>
        <v>-1.5703433367641909E-2</v>
      </c>
      <c r="AS453" s="1">
        <f t="shared" ca="1" si="108"/>
        <v>0</v>
      </c>
      <c r="AT453" s="91">
        <f ca="1">AVERAGE(F453:INDIRECT("F"&amp;(ROW()-AO453+1)))</f>
        <v>-1.5694038469218158E-2</v>
      </c>
      <c r="AU453" s="91">
        <f ca="1">IF(AT453&gt;0,MAX(F453:INDIRECT("F"&amp;(ROW()-AO453+1))),MIN(F453:INDIRECT("F"&amp;(ROW()-AO453+1))))</f>
        <v>-1.575195385570503E-2</v>
      </c>
      <c r="AV453" s="92">
        <f t="shared" ca="1" si="112"/>
        <v>-1688.1480000000247</v>
      </c>
      <c r="AW453" s="92">
        <f t="shared" ca="1" si="113"/>
        <v>0</v>
      </c>
      <c r="AX453" s="92">
        <f t="shared" ca="1" si="114"/>
        <v>-1688.1480000000251</v>
      </c>
      <c r="AZ453" s="24"/>
      <c r="BA453" s="24"/>
      <c r="BB453" s="24"/>
      <c r="BC453" s="24"/>
      <c r="BD453" s="24"/>
      <c r="BE453" s="24"/>
      <c r="BF453" s="24"/>
      <c r="BG453" s="24"/>
      <c r="BH453" s="24"/>
      <c r="BI453" s="24"/>
    </row>
    <row r="454" spans="1:61" ht="13.5" thickBot="1" x14ac:dyDescent="0.25">
      <c r="A454" s="573" t="s">
        <v>331</v>
      </c>
      <c r="B454" s="598">
        <f>'Raw Elevation Data'!F451</f>
        <v>22.350000000000726</v>
      </c>
      <c r="C454" s="598">
        <f ca="1">'Raw Elevation Data'!L451</f>
        <v>857.69399999997518</v>
      </c>
      <c r="D454" s="598">
        <f t="shared" si="118"/>
        <v>5.0000000000004263E-2</v>
      </c>
      <c r="E454" s="599">
        <f t="shared" ca="1" si="115"/>
        <v>0.97394952734760176</v>
      </c>
      <c r="F454" s="577">
        <f t="shared" ca="1" si="116"/>
        <v>-1.5751953855703771E-2</v>
      </c>
      <c r="G454" s="600">
        <f ca="1">IF(AVERAGE(E443:E454)&gt;$BA$68,AVERAGE(E443:E454),$BA$68)</f>
        <v>0.97633333333333328</v>
      </c>
      <c r="H454" s="601">
        <f ca="1">IF(SUMIF(L443:L454,"&gt;0")/COUNT(L443:L454)&gt;$BA$68,SUMIF(L443:L454,"&gt;0")/COUNT(L443:L454),$BA$68)</f>
        <v>0.97633333333333328</v>
      </c>
      <c r="I454" s="592"/>
      <c r="J454" s="593"/>
      <c r="K454" s="572"/>
      <c r="L454" s="593"/>
      <c r="M454" s="583"/>
      <c r="N454" s="592"/>
      <c r="O454" s="644"/>
      <c r="P454" s="593"/>
      <c r="Q454" s="572"/>
      <c r="R454" s="593"/>
      <c r="S454" s="583"/>
      <c r="T454" s="593"/>
      <c r="U454" s="572"/>
      <c r="V454" s="594"/>
      <c r="W454" s="583"/>
      <c r="X454" s="593"/>
      <c r="Y454" s="572"/>
      <c r="Z454" s="595"/>
      <c r="AA454" s="583"/>
      <c r="AB454" s="593"/>
      <c r="AC454" s="572"/>
      <c r="AD454" s="595"/>
      <c r="AE454" s="583"/>
      <c r="AF454" s="593"/>
      <c r="AG454" s="596"/>
      <c r="AH454" s="602">
        <f ca="1">(MAX(AW443:AW454)-MIN(AW443:AW454))*0.3048</f>
        <v>0</v>
      </c>
      <c r="AI454" s="602">
        <f ca="1">-(MAX(AX443:AX454)-MIN(AX443:AX454))*0.3048</f>
        <v>-13.940942400001196</v>
      </c>
      <c r="AJ454" s="572"/>
      <c r="AK454" s="597"/>
      <c r="AL454" s="597"/>
      <c r="AM454" s="583"/>
      <c r="AN454" s="89">
        <f t="shared" ca="1" si="109"/>
        <v>20.450000000000728</v>
      </c>
      <c r="AO454" s="90">
        <f t="shared" ca="1" si="110"/>
        <v>409</v>
      </c>
      <c r="AP454" s="90">
        <f ca="1">IF($AO454=1,MATCH(1,$AO455:$AO$533,0),$AP453)</f>
        <v>487</v>
      </c>
      <c r="AQ454" s="594">
        <f t="shared" ca="1" si="111"/>
        <v>1</v>
      </c>
      <c r="AR454" s="594">
        <f t="shared" ca="1" si="117"/>
        <v>-1.5703433367641909E-2</v>
      </c>
      <c r="AS454" s="1">
        <f t="shared" ca="1" si="108"/>
        <v>0</v>
      </c>
      <c r="AT454" s="91">
        <f ca="1">AVERAGE(F454:INDIRECT("F"&amp;(ROW()-AO454+1)))</f>
        <v>-1.5694180071630103E-2</v>
      </c>
      <c r="AU454" s="91">
        <f ca="1">IF(AT454&gt;0,MAX(F454:INDIRECT("F"&amp;(ROW()-AO454+1))),MIN(F454:INDIRECT("F"&amp;(ROW()-AO454+1))))</f>
        <v>-1.575195385570503E-2</v>
      </c>
      <c r="AV454" s="92">
        <f t="shared" ca="1" si="112"/>
        <v>-1692.3060000000248</v>
      </c>
      <c r="AW454" s="92">
        <f t="shared" ca="1" si="113"/>
        <v>0</v>
      </c>
      <c r="AX454" s="92">
        <f t="shared" ca="1" si="114"/>
        <v>-1692.3060000000255</v>
      </c>
      <c r="AZ454" s="24"/>
      <c r="BA454" s="24"/>
      <c r="BB454" s="24"/>
      <c r="BC454" s="24"/>
      <c r="BD454" s="24"/>
      <c r="BE454" s="24"/>
      <c r="BF454" s="24"/>
      <c r="BG454" s="24"/>
      <c r="BH454" s="24"/>
      <c r="BI454" s="24"/>
    </row>
    <row r="455" spans="1:61" ht="13.5" thickTop="1" x14ac:dyDescent="0.2">
      <c r="A455" s="587"/>
      <c r="B455" s="588">
        <f>'Raw Elevation Data'!F452</f>
        <v>22.40000000000073</v>
      </c>
      <c r="C455" s="588">
        <f ca="1">'Raw Elevation Data'!L452</f>
        <v>853.53599999997471</v>
      </c>
      <c r="D455" s="588">
        <f t="shared" si="118"/>
        <v>5.0000000000004263E-2</v>
      </c>
      <c r="E455" s="589">
        <f t="shared" ca="1" si="115"/>
        <v>0.97396039076405294</v>
      </c>
      <c r="F455" s="577">
        <f t="shared" ca="1" si="116"/>
        <v>-1.5751953855704416E-2</v>
      </c>
      <c r="G455" s="590"/>
      <c r="H455" s="591"/>
      <c r="I455" s="592"/>
      <c r="J455" s="593"/>
      <c r="K455" s="572"/>
      <c r="L455" s="593">
        <f ca="1">IF($M455&gt;=0,(1+((TAN(ASIN(($C455-$C453)/(($B455-$B453)*5280))))/0.01)*(IF($B455&gt;=$BA$48,$BC$48+(($BC$49-$BC$48)/$BB$49)*(($B455-$BA$48)/0.05),IF($B455&gt;=$BA$47,$BC$47+(($BC$48-$BC$47)/$BB$48)*(($B455-$BA$47)/0.05),$BC$46))))*AVERAGE(AQ454:AQ455),   1+((TAN(ASIN(($C455-$C453)/(($B455-$B453)*5280))))/0.01)*(IF($B455&gt;=$BA$48,$BD$48+(($BD$49-$BD$48)/$BB$49)*(($B455-$BA$48)/0.05),IF($B455&gt;=$BA$47,$BD$47+(($BD$48-$BD$47)/$BB$48)*(($B455-$BA$47)/0.05),$BD$46))))</f>
        <v>0.97396039076405394</v>
      </c>
      <c r="M455" s="583">
        <f ca="1">C455-C453</f>
        <v>-8.316000000000713</v>
      </c>
      <c r="N455" s="592"/>
      <c r="O455" s="644"/>
      <c r="P455" s="593"/>
      <c r="Q455" s="572"/>
      <c r="R455" s="593">
        <f ca="1">IF(S455&gt;=0,(1+((TAN(ASIN((C455-C451)/((B455-B451)*5280))))/0.01)*(IF(B451&gt;=$BA$48,$BC$48,IF(B451&gt;=$BA$47,$BC$47,$BC$46))))*AVERAGE(AQ452:AQ455),1+((TAN(ASIN((C455-C451)/((B455-B451)*5280))))/0.01)*(IF(B451&gt;=$BA$48,$BD$48,IF(B451&gt;=$BA$47,$BD$47,$BD$46))))</f>
        <v>0.97322167844530361</v>
      </c>
      <c r="S455" s="583">
        <f ca="1">C455-C451</f>
        <v>-16.632000000001426</v>
      </c>
      <c r="T455" s="593"/>
      <c r="U455" s="572"/>
      <c r="V455" s="594"/>
      <c r="W455" s="583"/>
      <c r="X455" s="593"/>
      <c r="Y455" s="572"/>
      <c r="Z455" s="595"/>
      <c r="AA455" s="583"/>
      <c r="AB455" s="593"/>
      <c r="AC455" s="572"/>
      <c r="AD455" s="595"/>
      <c r="AE455" s="583"/>
      <c r="AF455" s="593"/>
      <c r="AG455" s="596"/>
      <c r="AH455" s="613"/>
      <c r="AI455" s="613"/>
      <c r="AJ455" s="572"/>
      <c r="AK455" s="597"/>
      <c r="AL455" s="597"/>
      <c r="AM455" s="583"/>
      <c r="AN455" s="89">
        <f t="shared" ca="1" si="109"/>
        <v>20.500000000000732</v>
      </c>
      <c r="AO455" s="90">
        <f t="shared" ca="1" si="110"/>
        <v>410</v>
      </c>
      <c r="AP455" s="90">
        <f ca="1">IF($AO455=1,MATCH(1,$AO456:$AO$533,0),$AP454)</f>
        <v>487</v>
      </c>
      <c r="AQ455" s="594">
        <f t="shared" ca="1" si="111"/>
        <v>1</v>
      </c>
      <c r="AR455" s="594">
        <f t="shared" ca="1" si="117"/>
        <v>-1.5703433367641909E-2</v>
      </c>
      <c r="AS455" s="1">
        <f t="shared" ref="AS455:AS518" ca="1" si="119">IF(F456*F455&gt;0,0,IF(F456*F455&lt;0,AN455,AN455))</f>
        <v>0</v>
      </c>
      <c r="AT455" s="91">
        <f ca="1">AVERAGE(F455:INDIRECT("F"&amp;(ROW()-AO455+1)))</f>
        <v>-1.5694320983298576E-2</v>
      </c>
      <c r="AU455" s="91">
        <f ca="1">IF(AT455&gt;0,MAX(F455:INDIRECT("F"&amp;(ROW()-AO455+1))),MIN(F455:INDIRECT("F"&amp;(ROW()-AO455+1))))</f>
        <v>-1.575195385570503E-2</v>
      </c>
      <c r="AV455" s="92">
        <f t="shared" ca="1" si="112"/>
        <v>-1696.4640000000254</v>
      </c>
      <c r="AW455" s="92">
        <f t="shared" ca="1" si="113"/>
        <v>0</v>
      </c>
      <c r="AX455" s="92">
        <f t="shared" ca="1" si="114"/>
        <v>-1696.4640000000259</v>
      </c>
      <c r="AZ455" s="24"/>
      <c r="BA455" s="24"/>
      <c r="BB455" s="24"/>
      <c r="BC455" s="24"/>
      <c r="BD455" s="24"/>
      <c r="BE455" s="24"/>
      <c r="BF455" s="24"/>
      <c r="BG455" s="24"/>
      <c r="BH455" s="24"/>
      <c r="BI455" s="24"/>
    </row>
    <row r="456" spans="1:61" x14ac:dyDescent="0.2">
      <c r="A456" s="587"/>
      <c r="B456" s="588">
        <f>'Raw Elevation Data'!F453</f>
        <v>22.450000000000735</v>
      </c>
      <c r="C456" s="588">
        <f ca="1">'Raw Elevation Data'!L453</f>
        <v>849.37799999997412</v>
      </c>
      <c r="D456" s="588">
        <f t="shared" si="118"/>
        <v>5.0000000000004263E-2</v>
      </c>
      <c r="E456" s="589">
        <f t="shared" ca="1" si="115"/>
        <v>0.9739712541805059</v>
      </c>
      <c r="F456" s="577">
        <f t="shared" ca="1" si="116"/>
        <v>-1.5751953855703986E-2</v>
      </c>
      <c r="G456" s="590"/>
      <c r="H456" s="591"/>
      <c r="I456" s="592"/>
      <c r="J456" s="593"/>
      <c r="K456" s="572"/>
      <c r="L456" s="593"/>
      <c r="M456" s="583"/>
      <c r="N456" s="592"/>
      <c r="O456" s="644"/>
      <c r="P456" s="593"/>
      <c r="Q456" s="572"/>
      <c r="R456" s="593"/>
      <c r="S456" s="583"/>
      <c r="T456" s="593"/>
      <c r="U456" s="572"/>
      <c r="V456" s="594"/>
      <c r="W456" s="583"/>
      <c r="X456" s="593"/>
      <c r="Y456" s="572"/>
      <c r="Z456" s="595"/>
      <c r="AA456" s="583"/>
      <c r="AB456" s="593"/>
      <c r="AC456" s="572"/>
      <c r="AD456" s="595"/>
      <c r="AE456" s="583"/>
      <c r="AF456" s="593"/>
      <c r="AG456" s="596"/>
      <c r="AH456" s="613"/>
      <c r="AI456" s="613"/>
      <c r="AJ456" s="572"/>
      <c r="AK456" s="597"/>
      <c r="AL456" s="597"/>
      <c r="AM456" s="583"/>
      <c r="AN456" s="89">
        <f t="shared" ref="AN456:AN519" ca="1" si="120">IF(F456&lt;&gt;0,IF((F456*F455)&lt;=0,D456,D456+AN455),D456)</f>
        <v>20.550000000000736</v>
      </c>
      <c r="AO456" s="90">
        <f t="shared" ref="AO456:AO519" ca="1" si="121">IF(F456*F455&gt;0,AO455+1,1)</f>
        <v>411</v>
      </c>
      <c r="AP456" s="90">
        <f ca="1">IF($AO456=1,MATCH(1,$AO457:$AO$533,0),$AP455)</f>
        <v>487</v>
      </c>
      <c r="AQ456" s="594">
        <f t="shared" ref="AQ456:AQ519" ca="1" si="122">IF($AR456&gt;$BC$62,MIN(IF($AP456&gt;($AV$4/0.05),1+(($AP456-($AV$4/0.05))*((($BB$62-1)/(($BA$62-$AV$4)/0.05)))),1),$BB$62),1)</f>
        <v>1</v>
      </c>
      <c r="AR456" s="594">
        <f t="shared" ca="1" si="117"/>
        <v>-1.5703433367641909E-2</v>
      </c>
      <c r="AS456" s="1">
        <f t="shared" ca="1" si="119"/>
        <v>0</v>
      </c>
      <c r="AT456" s="91">
        <f ca="1">AVERAGE(F456:INDIRECT("F"&amp;(ROW()-AO456+1)))</f>
        <v>-1.5694461209265501E-2</v>
      </c>
      <c r="AU456" s="91">
        <f ca="1">IF(AT456&gt;0,MAX(F456:INDIRECT("F"&amp;(ROW()-AO456+1))),MIN(F456:INDIRECT("F"&amp;(ROW()-AO456+1))))</f>
        <v>-1.575195385570503E-2</v>
      </c>
      <c r="AV456" s="92">
        <f t="shared" ref="AV456:AV519" ca="1" si="123">-(INDIRECT("C"&amp;(ROW()-AO456))-C456)</f>
        <v>-1700.6220000000258</v>
      </c>
      <c r="AW456" s="92">
        <f t="shared" ref="AW456:AW519" ca="1" si="124">IF(F456&gt;0,AW455+C456-C455,AW455)</f>
        <v>0</v>
      </c>
      <c r="AX456" s="92">
        <f t="shared" ref="AX456:AX519" ca="1" si="125">IF(F456&lt;0,AX455-(C455-C456),AX455)</f>
        <v>-1700.6220000000264</v>
      </c>
      <c r="AZ456" s="24"/>
      <c r="BA456" s="24"/>
      <c r="BB456" s="24"/>
      <c r="BC456" s="24"/>
      <c r="BD456" s="24"/>
      <c r="BE456" s="24"/>
      <c r="BF456" s="24"/>
      <c r="BG456" s="24"/>
      <c r="BH456" s="24"/>
      <c r="BI456" s="24"/>
    </row>
    <row r="457" spans="1:61" x14ac:dyDescent="0.2">
      <c r="A457" s="587"/>
      <c r="B457" s="588">
        <f>'Raw Elevation Data'!F454</f>
        <v>22.500000000000739</v>
      </c>
      <c r="C457" s="588">
        <f ca="1">'Raw Elevation Data'!L454</f>
        <v>845.21999999997388</v>
      </c>
      <c r="D457" s="588">
        <f t="shared" si="118"/>
        <v>5.0000000000004263E-2</v>
      </c>
      <c r="E457" s="589">
        <f t="shared" ref="E457:E520" ca="1" si="126">IF($F457&gt;=0,(1+($F457/0.01)*(IF($B457&gt;=$BA$48,$BC$48+(($BC$49-$BC$48)/$BB$49)*(($B457-$BA$48)/0.05),IF($B457&gt;=$BA$47,$BC$47+(($BC$48-$BC$47)/$BB$48)*(($B457-$BA$47)/0.05),$BC$46))))*AQ457,1+($F457/0.01)*(IF($B457&gt;=$BA$48,$BD$48+(($BD$49-$BD$48)/$BB$49)*(($B457-$BA$48)/0.05),IF($B457&gt;=$BA$47,$BD$47+(($BD$48-$BD$47)/$BB$48)*(($B457-$BA$47)/0.05),$BD$46))))</f>
        <v>0.97398211759695907</v>
      </c>
      <c r="F457" s="577">
        <f t="shared" ref="F457:F520" ca="1" si="127">TAN(ASIN((C458-C456)/((B458-B456)*5280)))</f>
        <v>-1.5751953855703341E-2</v>
      </c>
      <c r="G457" s="590"/>
      <c r="H457" s="591"/>
      <c r="I457" s="592"/>
      <c r="J457" s="593"/>
      <c r="K457" s="572"/>
      <c r="L457" s="593">
        <f ca="1">IF($M457&gt;=0,(1+((TAN(ASIN(($C457-$C455)/(($B457-$B455)*5280))))/0.01)*(IF($B457&gt;=$BA$48,$BC$48+(($BC$49-$BC$48)/$BB$49)*(($B457-$BA$48)/0.05),IF($B457&gt;=$BA$47,$BC$47+(($BC$48-$BC$47)/$BB$48)*(($B457-$BA$47)/0.05),$BC$46))))*AVERAGE(AQ456:AQ457),   1+((TAN(ASIN(($C457-$C455)/(($B457-$B455)*5280))))/0.01)*(IF($B457&gt;=$BA$48,$BD$48+(($BD$49-$BD$48)/$BB$49)*(($B457-$BA$48)/0.05),IF($B457&gt;=$BA$47,$BD$47+(($BD$48-$BD$47)/$BB$48)*(($B457-$BA$47)/0.05),$BD$46))))</f>
        <v>0.97398211759695807</v>
      </c>
      <c r="M457" s="583">
        <f ca="1">C457-C455</f>
        <v>-8.3160000000008267</v>
      </c>
      <c r="N457" s="592"/>
      <c r="O457" s="644"/>
      <c r="P457" s="593"/>
      <c r="Q457" s="572"/>
      <c r="R457" s="593"/>
      <c r="S457" s="583"/>
      <c r="T457" s="593"/>
      <c r="U457" s="572"/>
      <c r="V457" s="594">
        <f ca="1">IF(W457&gt;=0,(1+((TAN(ASIN((C457-C452)/((B457-B452)*5280))))/0.01)*(IF(B452&gt;=$BA$48,$BC$48,IF(B452&gt;=$BA$47,$BC$47,$BC$46))))*AVERAGE(AQ453:AQ457),1+((TAN(ASIN((C457-C452)/((B457-B452)*5280))))/0.01)*(IF(B452&gt;=$BA$48,$BD$48,IF(B452&gt;=$BA$47,$BD$47,$BD$46))))</f>
        <v>0.97322167844530361</v>
      </c>
      <c r="W457" s="583">
        <f ca="1">C457-C452</f>
        <v>-20.790000000001783</v>
      </c>
      <c r="X457" s="593"/>
      <c r="Y457" s="572"/>
      <c r="Z457" s="595">
        <f ca="1">IF(AA457&gt;=0,(1+((TAN(ASIN((C457-C447)/((B457-B447)*5280))))/0.01)*(IF(B447&gt;=$BA$48,$BC$48,IF(B447&gt;=$BA$47,$BC$47,$BC$46))))*AVERAGE(AQ448:AQ457),1+((TAN(ASIN((C457-C447)/((B457-B447)*5280))))/0.01)*(IF(B447&gt;=$BA$48,$BD$48,IF(B447&gt;=$BA$47,$BD$47,$BD$46))))</f>
        <v>0.97322167844530338</v>
      </c>
      <c r="AA457" s="583">
        <f ca="1">C457-C447</f>
        <v>-41.580000000003906</v>
      </c>
      <c r="AB457" s="593"/>
      <c r="AC457" s="572"/>
      <c r="AD457" s="595"/>
      <c r="AE457" s="583"/>
      <c r="AF457" s="593"/>
      <c r="AG457" s="596"/>
      <c r="AH457" s="613"/>
      <c r="AI457" s="613"/>
      <c r="AJ457" s="572"/>
      <c r="AK457" s="597"/>
      <c r="AL457" s="597"/>
      <c r="AM457" s="583"/>
      <c r="AN457" s="89">
        <f t="shared" ca="1" si="120"/>
        <v>20.60000000000074</v>
      </c>
      <c r="AO457" s="90">
        <f t="shared" ca="1" si="121"/>
        <v>412</v>
      </c>
      <c r="AP457" s="90">
        <f ca="1">IF($AO457=1,MATCH(1,$AO458:$AO$533,0),$AP456)</f>
        <v>487</v>
      </c>
      <c r="AQ457" s="594">
        <f t="shared" ca="1" si="122"/>
        <v>1</v>
      </c>
      <c r="AR457" s="594">
        <f t="shared" ref="AR457:AR520" ca="1" si="128">INDIRECT("AT"&amp;ROW()+$AP457-$AO457)</f>
        <v>-1.5703433367641909E-2</v>
      </c>
      <c r="AS457" s="1">
        <f t="shared" ca="1" si="119"/>
        <v>0</v>
      </c>
      <c r="AT457" s="91">
        <f ca="1">AVERAGE(F457:INDIRECT("F"&amp;(ROW()-AO457+1)))</f>
        <v>-1.5694600754523846E-2</v>
      </c>
      <c r="AU457" s="91">
        <f ca="1">IF(AT457&gt;0,MAX(F457:INDIRECT("F"&amp;(ROW()-AO457+1))),MIN(F457:INDIRECT("F"&amp;(ROW()-AO457+1))))</f>
        <v>-1.575195385570503E-2</v>
      </c>
      <c r="AV457" s="92">
        <f t="shared" ca="1" si="123"/>
        <v>-1704.7800000000261</v>
      </c>
      <c r="AW457" s="92">
        <f t="shared" ca="1" si="124"/>
        <v>0</v>
      </c>
      <c r="AX457" s="92">
        <f t="shared" ca="1" si="125"/>
        <v>-1704.7800000000266</v>
      </c>
      <c r="AZ457" s="24"/>
      <c r="BA457" s="24"/>
      <c r="BB457" s="24"/>
      <c r="BC457" s="24"/>
      <c r="BD457" s="24"/>
      <c r="BE457" s="24"/>
      <c r="BF457" s="24"/>
      <c r="BG457" s="24"/>
      <c r="BH457" s="24"/>
      <c r="BI457" s="24"/>
    </row>
    <row r="458" spans="1:61" x14ac:dyDescent="0.2">
      <c r="A458" s="587"/>
      <c r="B458" s="588">
        <f>'Raw Elevation Data'!F455</f>
        <v>22.550000000000743</v>
      </c>
      <c r="C458" s="588">
        <f ca="1">'Raw Elevation Data'!L455</f>
        <v>841.06199999997364</v>
      </c>
      <c r="D458" s="588">
        <f t="shared" si="118"/>
        <v>5.0000000000004263E-2</v>
      </c>
      <c r="E458" s="589">
        <f t="shared" ca="1" si="126"/>
        <v>0.97399298101341103</v>
      </c>
      <c r="F458" s="577">
        <f t="shared" ca="1" si="127"/>
        <v>-1.5751953855703556E-2</v>
      </c>
      <c r="G458" s="590"/>
      <c r="H458" s="591"/>
      <c r="I458" s="592"/>
      <c r="J458" s="593"/>
      <c r="K458" s="572"/>
      <c r="L458" s="593"/>
      <c r="M458" s="583"/>
      <c r="N458" s="592"/>
      <c r="O458" s="644"/>
      <c r="P458" s="593"/>
      <c r="Q458" s="572"/>
      <c r="R458" s="593"/>
      <c r="S458" s="583"/>
      <c r="T458" s="593"/>
      <c r="U458" s="572"/>
      <c r="V458" s="594"/>
      <c r="W458" s="583"/>
      <c r="X458" s="593"/>
      <c r="Y458" s="572"/>
      <c r="Z458" s="595"/>
      <c r="AA458" s="583"/>
      <c r="AB458" s="593"/>
      <c r="AC458" s="572"/>
      <c r="AD458" s="595"/>
      <c r="AE458" s="583"/>
      <c r="AF458" s="593"/>
      <c r="AG458" s="596"/>
      <c r="AH458" s="613"/>
      <c r="AI458" s="613"/>
      <c r="AJ458" s="572"/>
      <c r="AK458" s="597"/>
      <c r="AL458" s="597"/>
      <c r="AM458" s="583"/>
      <c r="AN458" s="89">
        <f t="shared" ca="1" si="120"/>
        <v>20.650000000000745</v>
      </c>
      <c r="AO458" s="90">
        <f t="shared" ca="1" si="121"/>
        <v>413</v>
      </c>
      <c r="AP458" s="90">
        <f ca="1">IF($AO458=1,MATCH(1,$AO459:$AO$533,0),$AP457)</f>
        <v>487</v>
      </c>
      <c r="AQ458" s="594">
        <f t="shared" ca="1" si="122"/>
        <v>1</v>
      </c>
      <c r="AR458" s="594">
        <f t="shared" ca="1" si="128"/>
        <v>-1.5703433367641909E-2</v>
      </c>
      <c r="AS458" s="1">
        <f t="shared" ca="1" si="119"/>
        <v>0</v>
      </c>
      <c r="AT458" s="91">
        <f ca="1">AVERAGE(F458:INDIRECT("F"&amp;(ROW()-AO458+1)))</f>
        <v>-1.5694739624018225E-2</v>
      </c>
      <c r="AU458" s="91">
        <f ca="1">IF(AT458&gt;0,MAX(F458:INDIRECT("F"&amp;(ROW()-AO458+1))),MIN(F458:INDIRECT("F"&amp;(ROW()-AO458+1))))</f>
        <v>-1.575195385570503E-2</v>
      </c>
      <c r="AV458" s="92">
        <f t="shared" ca="1" si="123"/>
        <v>-1708.9380000000265</v>
      </c>
      <c r="AW458" s="92">
        <f t="shared" ca="1" si="124"/>
        <v>0</v>
      </c>
      <c r="AX458" s="92">
        <f t="shared" ca="1" si="125"/>
        <v>-1708.9380000000269</v>
      </c>
      <c r="AZ458" s="24"/>
      <c r="BA458" s="24"/>
      <c r="BB458" s="24"/>
      <c r="BC458" s="24"/>
      <c r="BD458" s="24"/>
      <c r="BE458" s="24"/>
      <c r="BF458" s="24"/>
      <c r="BG458" s="24"/>
      <c r="BH458" s="24"/>
      <c r="BI458" s="24"/>
    </row>
    <row r="459" spans="1:61" x14ac:dyDescent="0.2">
      <c r="A459" s="587"/>
      <c r="B459" s="588">
        <f>'Raw Elevation Data'!F456</f>
        <v>22.600000000000747</v>
      </c>
      <c r="C459" s="588">
        <f ca="1">'Raw Elevation Data'!L456</f>
        <v>836.90399999997328</v>
      </c>
      <c r="D459" s="588">
        <f t="shared" si="118"/>
        <v>5.0000000000004263E-2</v>
      </c>
      <c r="E459" s="589">
        <f t="shared" ca="1" si="126"/>
        <v>0.97400384442986176</v>
      </c>
      <c r="F459" s="577">
        <f t="shared" ca="1" si="127"/>
        <v>-1.5751953855704416E-2</v>
      </c>
      <c r="G459" s="590"/>
      <c r="H459" s="591"/>
      <c r="I459" s="592"/>
      <c r="J459" s="593"/>
      <c r="K459" s="572"/>
      <c r="L459" s="593">
        <f ca="1">IF($M459&gt;=0,(1+((TAN(ASIN(($C459-$C457)/(($B459-$B457)*5280))))/0.01)*(IF($B459&gt;=$BA$48,$BC$48+(($BC$49-$BC$48)/$BB$49)*(($B459-$BA$48)/0.05),IF($B459&gt;=$BA$47,$BC$47+(($BC$48-$BC$47)/$BB$48)*(($B459-$BA$47)/0.05),$BC$46))))*AVERAGE(AQ458:AQ459),   1+((TAN(ASIN(($C459-$C457)/(($B459-$B457)*5280))))/0.01)*(IF($B459&gt;=$BA$48,$BD$48+(($BD$49-$BD$48)/$BB$49)*(($B459-$BA$48)/0.05),IF($B459&gt;=$BA$47,$BD$47+(($BD$48-$BD$47)/$BB$48)*(($B459-$BA$47)/0.05),$BD$46))))</f>
        <v>0.97400384442986321</v>
      </c>
      <c r="M459" s="583">
        <f ca="1">C459-C457</f>
        <v>-8.3160000000005994</v>
      </c>
      <c r="N459" s="592"/>
      <c r="O459" s="644"/>
      <c r="P459" s="593"/>
      <c r="Q459" s="572"/>
      <c r="R459" s="593">
        <f ca="1">IF(S459&gt;=0,(1+((TAN(ASIN((C459-C455)/((B459-B455)*5280))))/0.01)*(IF(B455&gt;=$BA$48,$BC$48,IF(B455&gt;=$BA$47,$BC$47,$BC$46))))*AVERAGE(AQ456:AQ459),1+((TAN(ASIN((C459-C455)/((B459-B455)*5280))))/0.01)*(IF(B455&gt;=$BA$48,$BD$48,IF(B455&gt;=$BA$47,$BD$47,$BD$46))))</f>
        <v>0.97322167844530361</v>
      </c>
      <c r="S459" s="583">
        <f ca="1">C459-C455</f>
        <v>-16.632000000001426</v>
      </c>
      <c r="T459" s="593"/>
      <c r="U459" s="572"/>
      <c r="V459" s="594"/>
      <c r="W459" s="583"/>
      <c r="X459" s="593"/>
      <c r="Y459" s="572"/>
      <c r="Z459" s="595"/>
      <c r="AA459" s="583"/>
      <c r="AB459" s="593"/>
      <c r="AC459" s="572"/>
      <c r="AD459" s="595"/>
      <c r="AE459" s="583"/>
      <c r="AF459" s="593"/>
      <c r="AG459" s="596"/>
      <c r="AH459" s="613"/>
      <c r="AI459" s="613"/>
      <c r="AJ459" s="572"/>
      <c r="AK459" s="597"/>
      <c r="AL459" s="597"/>
      <c r="AM459" s="583"/>
      <c r="AN459" s="89">
        <f t="shared" ca="1" si="120"/>
        <v>20.700000000000749</v>
      </c>
      <c r="AO459" s="90">
        <f t="shared" ca="1" si="121"/>
        <v>414</v>
      </c>
      <c r="AP459" s="90">
        <f ca="1">IF($AO459=1,MATCH(1,$AO460:$AO$533,0),$AP458)</f>
        <v>487</v>
      </c>
      <c r="AQ459" s="594">
        <f t="shared" ca="1" si="122"/>
        <v>1</v>
      </c>
      <c r="AR459" s="594">
        <f t="shared" ca="1" si="128"/>
        <v>-1.5703433367641909E-2</v>
      </c>
      <c r="AS459" s="1">
        <f t="shared" ca="1" si="119"/>
        <v>0</v>
      </c>
      <c r="AT459" s="91">
        <f ca="1">AVERAGE(F459:INDIRECT("F"&amp;(ROW()-AO459+1)))</f>
        <v>-1.5694877822645489E-2</v>
      </c>
      <c r="AU459" s="91">
        <f ca="1">IF(AT459&gt;0,MAX(F459:INDIRECT("F"&amp;(ROW()-AO459+1))),MIN(F459:INDIRECT("F"&amp;(ROW()-AO459+1))))</f>
        <v>-1.575195385570503E-2</v>
      </c>
      <c r="AV459" s="92">
        <f t="shared" ca="1" si="123"/>
        <v>-1713.0960000000268</v>
      </c>
      <c r="AW459" s="92">
        <f t="shared" ca="1" si="124"/>
        <v>0</v>
      </c>
      <c r="AX459" s="92">
        <f t="shared" ca="1" si="125"/>
        <v>-1713.0960000000273</v>
      </c>
      <c r="AZ459" s="24"/>
      <c r="BA459" s="24"/>
      <c r="BB459" s="24"/>
      <c r="BC459" s="24"/>
      <c r="BD459" s="24"/>
      <c r="BE459" s="24"/>
      <c r="BF459" s="24"/>
      <c r="BG459" s="24"/>
      <c r="BH459" s="24"/>
      <c r="BI459" s="24"/>
    </row>
    <row r="460" spans="1:61" x14ac:dyDescent="0.2">
      <c r="A460" s="587"/>
      <c r="B460" s="588">
        <f>'Raw Elevation Data'!F457</f>
        <v>22.650000000000752</v>
      </c>
      <c r="C460" s="588">
        <f ca="1">'Raw Elevation Data'!L457</f>
        <v>832.74599999997258</v>
      </c>
      <c r="D460" s="588">
        <f t="shared" si="118"/>
        <v>5.0000000000004263E-2</v>
      </c>
      <c r="E460" s="589">
        <f t="shared" ca="1" si="126"/>
        <v>0.97401470784631439</v>
      </c>
      <c r="F460" s="577">
        <f t="shared" ca="1" si="127"/>
        <v>-1.5751953855704201E-2</v>
      </c>
      <c r="G460" s="590"/>
      <c r="H460" s="591"/>
      <c r="I460" s="592"/>
      <c r="J460" s="593"/>
      <c r="K460" s="572"/>
      <c r="L460" s="593"/>
      <c r="M460" s="583"/>
      <c r="N460" s="592"/>
      <c r="O460" s="644"/>
      <c r="P460" s="593"/>
      <c r="Q460" s="572"/>
      <c r="R460" s="593"/>
      <c r="S460" s="583"/>
      <c r="T460" s="593"/>
      <c r="U460" s="572"/>
      <c r="V460" s="594"/>
      <c r="W460" s="583"/>
      <c r="X460" s="593"/>
      <c r="Y460" s="572"/>
      <c r="Z460" s="595"/>
      <c r="AA460" s="583"/>
      <c r="AB460" s="593"/>
      <c r="AC460" s="572"/>
      <c r="AD460" s="595"/>
      <c r="AE460" s="583"/>
      <c r="AF460" s="593"/>
      <c r="AG460" s="596"/>
      <c r="AH460" s="613"/>
      <c r="AI460" s="613"/>
      <c r="AJ460" s="572"/>
      <c r="AK460" s="597"/>
      <c r="AL460" s="597"/>
      <c r="AM460" s="583"/>
      <c r="AN460" s="89">
        <f t="shared" ca="1" si="120"/>
        <v>20.750000000000753</v>
      </c>
      <c r="AO460" s="90">
        <f t="shared" ca="1" si="121"/>
        <v>415</v>
      </c>
      <c r="AP460" s="90">
        <f ca="1">IF($AO460=1,MATCH(1,$AO461:$AO$533,0),$AP459)</f>
        <v>487</v>
      </c>
      <c r="AQ460" s="594">
        <f t="shared" ca="1" si="122"/>
        <v>1</v>
      </c>
      <c r="AR460" s="594">
        <f t="shared" ca="1" si="128"/>
        <v>-1.5703433367641909E-2</v>
      </c>
      <c r="AS460" s="1">
        <f t="shared" ca="1" si="119"/>
        <v>0</v>
      </c>
      <c r="AT460" s="91">
        <f ca="1">AVERAGE(F460:INDIRECT("F"&amp;(ROW()-AO460+1)))</f>
        <v>-1.5695015355255269E-2</v>
      </c>
      <c r="AU460" s="91">
        <f ca="1">IF(AT460&gt;0,MAX(F460:INDIRECT("F"&amp;(ROW()-AO460+1))),MIN(F460:INDIRECT("F"&amp;(ROW()-AO460+1))))</f>
        <v>-1.575195385570503E-2</v>
      </c>
      <c r="AV460" s="92">
        <f t="shared" ca="1" si="123"/>
        <v>-1717.2540000000274</v>
      </c>
      <c r="AW460" s="92">
        <f t="shared" ca="1" si="124"/>
        <v>0</v>
      </c>
      <c r="AX460" s="92">
        <f t="shared" ca="1" si="125"/>
        <v>-1717.2540000000281</v>
      </c>
      <c r="AZ460" s="24"/>
      <c r="BA460" s="24"/>
      <c r="BB460" s="24"/>
      <c r="BC460" s="24"/>
      <c r="BD460" s="24"/>
      <c r="BE460" s="24"/>
      <c r="BF460" s="24"/>
      <c r="BG460" s="24"/>
      <c r="BH460" s="24"/>
      <c r="BI460" s="24"/>
    </row>
    <row r="461" spans="1:61" x14ac:dyDescent="0.2">
      <c r="A461" s="587"/>
      <c r="B461" s="588">
        <f>'Raw Elevation Data'!F458</f>
        <v>22.700000000000756</v>
      </c>
      <c r="C461" s="588">
        <f ca="1">'Raw Elevation Data'!L458</f>
        <v>828.58799999997234</v>
      </c>
      <c r="D461" s="588">
        <f t="shared" si="118"/>
        <v>5.0000000000004263E-2</v>
      </c>
      <c r="E461" s="589">
        <f t="shared" ca="1" si="126"/>
        <v>0.97402557126276801</v>
      </c>
      <c r="F461" s="577">
        <f t="shared" ca="1" si="127"/>
        <v>-1.5751953855703341E-2</v>
      </c>
      <c r="G461" s="590"/>
      <c r="H461" s="591"/>
      <c r="I461" s="592"/>
      <c r="J461" s="593"/>
      <c r="K461" s="572"/>
      <c r="L461" s="593">
        <f ca="1">IF($M461&gt;=0,(1+((TAN(ASIN(($C461-$C459)/(($B461-$B459)*5280))))/0.01)*(IF($B461&gt;=$BA$48,$BC$48+(($BC$49-$BC$48)/$BB$49)*(($B461-$BA$48)/0.05),IF($B461&gt;=$BA$47,$BC$47+(($BC$48-$BC$47)/$BB$48)*(($B461-$BA$47)/0.05),$BC$46))))*AVERAGE(AQ460:AQ461),   1+((TAN(ASIN(($C461-$C459)/(($B461-$B459)*5280))))/0.01)*(IF($B461&gt;=$BA$48,$BD$48+(($BD$49-$BD$48)/$BB$49)*(($B461-$BA$48)/0.05),IF($B461&gt;=$BA$47,$BD$47+(($BD$48-$BD$47)/$BB$48)*(($B461-$BA$47)/0.05),$BD$46))))</f>
        <v>0.97402557126276657</v>
      </c>
      <c r="M461" s="583">
        <f ca="1">C461-C459</f>
        <v>-8.3160000000009404</v>
      </c>
      <c r="N461" s="592"/>
      <c r="O461" s="644"/>
      <c r="P461" s="593"/>
      <c r="Q461" s="572"/>
      <c r="R461" s="593"/>
      <c r="S461" s="583"/>
      <c r="T461" s="593"/>
      <c r="U461" s="572"/>
      <c r="V461" s="594"/>
      <c r="W461" s="583"/>
      <c r="X461" s="593"/>
      <c r="Y461" s="572"/>
      <c r="Z461" s="595"/>
      <c r="AA461" s="583"/>
      <c r="AB461" s="593"/>
      <c r="AC461" s="572"/>
      <c r="AD461" s="595"/>
      <c r="AE461" s="583"/>
      <c r="AF461" s="593"/>
      <c r="AG461" s="596"/>
      <c r="AH461" s="613"/>
      <c r="AI461" s="613"/>
      <c r="AJ461" s="572"/>
      <c r="AK461" s="597"/>
      <c r="AL461" s="597"/>
      <c r="AM461" s="583"/>
      <c r="AN461" s="89">
        <f t="shared" ca="1" si="120"/>
        <v>20.800000000000757</v>
      </c>
      <c r="AO461" s="90">
        <f t="shared" ca="1" si="121"/>
        <v>416</v>
      </c>
      <c r="AP461" s="90">
        <f ca="1">IF($AO461=1,MATCH(1,$AO462:$AO$533,0),$AP460)</f>
        <v>487</v>
      </c>
      <c r="AQ461" s="594">
        <f t="shared" ca="1" si="122"/>
        <v>1</v>
      </c>
      <c r="AR461" s="594">
        <f t="shared" ca="1" si="128"/>
        <v>-1.5703433367641909E-2</v>
      </c>
      <c r="AS461" s="1">
        <f t="shared" ca="1" si="119"/>
        <v>0</v>
      </c>
      <c r="AT461" s="91">
        <f ca="1">AVERAGE(F461:INDIRECT("F"&amp;(ROW()-AO461+1)))</f>
        <v>-1.5695152226650577E-2</v>
      </c>
      <c r="AU461" s="91">
        <f ca="1">IF(AT461&gt;0,MAX(F461:INDIRECT("F"&amp;(ROW()-AO461+1))),MIN(F461:INDIRECT("F"&amp;(ROW()-AO461+1))))</f>
        <v>-1.575195385570503E-2</v>
      </c>
      <c r="AV461" s="92">
        <f t="shared" ca="1" si="123"/>
        <v>-1721.4120000000275</v>
      </c>
      <c r="AW461" s="92">
        <f t="shared" ca="1" si="124"/>
        <v>0</v>
      </c>
      <c r="AX461" s="92">
        <f t="shared" ca="1" si="125"/>
        <v>-1721.4120000000285</v>
      </c>
      <c r="AZ461" s="24"/>
      <c r="BA461" s="24"/>
      <c r="BB461" s="24"/>
      <c r="BC461" s="24"/>
      <c r="BD461" s="24"/>
      <c r="BE461" s="24"/>
      <c r="BF461" s="24"/>
      <c r="BG461" s="24"/>
      <c r="BH461" s="24"/>
      <c r="BI461" s="24"/>
    </row>
    <row r="462" spans="1:61" x14ac:dyDescent="0.2">
      <c r="A462" s="587"/>
      <c r="B462" s="588">
        <f>'Raw Elevation Data'!F459</f>
        <v>22.75000000000076</v>
      </c>
      <c r="C462" s="588">
        <f ca="1">'Raw Elevation Data'!L459</f>
        <v>824.4299999999721</v>
      </c>
      <c r="D462" s="588">
        <f t="shared" si="118"/>
        <v>5.0000000000004263E-2</v>
      </c>
      <c r="E462" s="589">
        <f t="shared" ca="1" si="126"/>
        <v>0.97403643467922019</v>
      </c>
      <c r="F462" s="577">
        <f t="shared" ca="1" si="127"/>
        <v>-1.5751953855703341E-2</v>
      </c>
      <c r="G462" s="590"/>
      <c r="H462" s="591"/>
      <c r="I462" s="592"/>
      <c r="J462" s="593"/>
      <c r="K462" s="572"/>
      <c r="L462" s="593"/>
      <c r="M462" s="583"/>
      <c r="N462" s="592"/>
      <c r="O462" s="644"/>
      <c r="P462" s="593"/>
      <c r="Q462" s="572"/>
      <c r="R462" s="593"/>
      <c r="S462" s="583"/>
      <c r="T462" s="593"/>
      <c r="U462" s="572"/>
      <c r="V462" s="594">
        <f ca="1">IF(W462&gt;=0,(1+((TAN(ASIN((C462-C457)/((B462-B457)*5280))))/0.01)*(IF(B457&gt;=$BA$48,$BC$48,IF(B457&gt;=$BA$47,$BC$47,$BC$46))))*AVERAGE(AQ458:AQ462),1+((TAN(ASIN((C462-C457)/((B462-B457)*5280))))/0.01)*(IF(B457&gt;=$BA$48,$BD$48,IF(B457&gt;=$BA$47,$BD$47,$BD$46))))</f>
        <v>0.97322167844530361</v>
      </c>
      <c r="W462" s="583">
        <f ca="1">C462-C457</f>
        <v>-20.790000000001783</v>
      </c>
      <c r="X462" s="593"/>
      <c r="Y462" s="572"/>
      <c r="Z462" s="595"/>
      <c r="AA462" s="583"/>
      <c r="AB462" s="593"/>
      <c r="AC462" s="572"/>
      <c r="AD462" s="595"/>
      <c r="AE462" s="583"/>
      <c r="AF462" s="593"/>
      <c r="AG462" s="596"/>
      <c r="AH462" s="613"/>
      <c r="AI462" s="613"/>
      <c r="AJ462" s="572"/>
      <c r="AK462" s="597"/>
      <c r="AL462" s="597"/>
      <c r="AM462" s="583"/>
      <c r="AN462" s="89">
        <f t="shared" ca="1" si="120"/>
        <v>20.850000000000762</v>
      </c>
      <c r="AO462" s="90">
        <f t="shared" ca="1" si="121"/>
        <v>417</v>
      </c>
      <c r="AP462" s="90">
        <f ca="1">IF($AO462=1,MATCH(1,$AO463:$AO$533,0),$AP461)</f>
        <v>487</v>
      </c>
      <c r="AQ462" s="594">
        <f t="shared" ca="1" si="122"/>
        <v>1</v>
      </c>
      <c r="AR462" s="594">
        <f t="shared" ca="1" si="128"/>
        <v>-1.5703433367641909E-2</v>
      </c>
      <c r="AS462" s="1">
        <f t="shared" ca="1" si="119"/>
        <v>0</v>
      </c>
      <c r="AT462" s="91">
        <f ca="1">AVERAGE(F462:INDIRECT("F"&amp;(ROW()-AO462+1)))</f>
        <v>-1.5695288441588354E-2</v>
      </c>
      <c r="AU462" s="91">
        <f ca="1">IF(AT462&gt;0,MAX(F462:INDIRECT("F"&amp;(ROW()-AO462+1))),MIN(F462:INDIRECT("F"&amp;(ROW()-AO462+1))))</f>
        <v>-1.575195385570503E-2</v>
      </c>
      <c r="AV462" s="92">
        <f t="shared" ca="1" si="123"/>
        <v>-1725.5700000000279</v>
      </c>
      <c r="AW462" s="92">
        <f t="shared" ca="1" si="124"/>
        <v>0</v>
      </c>
      <c r="AX462" s="92">
        <f t="shared" ca="1" si="125"/>
        <v>-1725.5700000000288</v>
      </c>
      <c r="AZ462" s="24"/>
      <c r="BA462" s="24"/>
      <c r="BB462" s="24"/>
      <c r="BC462" s="24"/>
      <c r="BD462" s="24"/>
      <c r="BE462" s="24"/>
      <c r="BF462" s="24"/>
      <c r="BG462" s="24"/>
      <c r="BH462" s="24"/>
      <c r="BI462" s="24"/>
    </row>
    <row r="463" spans="1:61" x14ac:dyDescent="0.2">
      <c r="A463" s="587"/>
      <c r="B463" s="588">
        <f>'Raw Elevation Data'!F460</f>
        <v>22.800000000000765</v>
      </c>
      <c r="C463" s="588">
        <f ca="1">'Raw Elevation Data'!L460</f>
        <v>820.27199999997185</v>
      </c>
      <c r="D463" s="588">
        <f t="shared" si="118"/>
        <v>5.0000000000004263E-2</v>
      </c>
      <c r="E463" s="589">
        <f t="shared" ca="1" si="126"/>
        <v>0.9740472980956717</v>
      </c>
      <c r="F463" s="577">
        <f t="shared" ca="1" si="127"/>
        <v>-1.5751953855703771E-2</v>
      </c>
      <c r="G463" s="590"/>
      <c r="H463" s="591"/>
      <c r="I463" s="592"/>
      <c r="J463" s="593"/>
      <c r="K463" s="572"/>
      <c r="L463" s="593">
        <f ca="1">IF($M463&gt;=0,(1+((TAN(ASIN(($C463-$C461)/(($B463-$B461)*5280))))/0.01)*(IF($B463&gt;=$BA$48,$BC$48+(($BC$49-$BC$48)/$BB$49)*(($B463-$BA$48)/0.05),IF($B463&gt;=$BA$47,$BC$47+(($BC$48-$BC$47)/$BB$48)*(($B463-$BA$47)/0.05),$BC$46))))*AVERAGE(AQ462:AQ463),   1+((TAN(ASIN(($C463-$C461)/(($B463-$B461)*5280))))/0.01)*(IF($B463&gt;=$BA$48,$BD$48+(($BD$49-$BD$48)/$BB$49)*(($B463-$BA$48)/0.05),IF($B463&gt;=$BA$47,$BD$47+(($BD$48-$BD$47)/$BB$48)*(($B463-$BA$47)/0.05),$BD$46))))</f>
        <v>0.97404729809567236</v>
      </c>
      <c r="M463" s="583">
        <f ca="1">C463-C461</f>
        <v>-8.3160000000004857</v>
      </c>
      <c r="N463" s="592"/>
      <c r="O463" s="644"/>
      <c r="P463" s="593"/>
      <c r="Q463" s="572"/>
      <c r="R463" s="593">
        <f ca="1">IF(S463&gt;=0,(1+((TAN(ASIN((C463-C459)/((B463-B459)*5280))))/0.01)*(IF(B459&gt;=$BA$48,$BC$48,IF(B459&gt;=$BA$47,$BC$47,$BC$46))))*AVERAGE(AQ460:AQ463),1+((TAN(ASIN((C463-C459)/((B463-B459)*5280))))/0.01)*(IF(B459&gt;=$BA$48,$BD$48,IF(B459&gt;=$BA$47,$BD$47,$BD$46))))</f>
        <v>0.97322167844530361</v>
      </c>
      <c r="S463" s="583">
        <f ca="1">C463-C459</f>
        <v>-16.632000000001426</v>
      </c>
      <c r="T463" s="593"/>
      <c r="U463" s="572"/>
      <c r="V463" s="594"/>
      <c r="W463" s="583"/>
      <c r="X463" s="593"/>
      <c r="Y463" s="572"/>
      <c r="Z463" s="595"/>
      <c r="AA463" s="583"/>
      <c r="AB463" s="593"/>
      <c r="AC463" s="572"/>
      <c r="AD463" s="595"/>
      <c r="AE463" s="583"/>
      <c r="AF463" s="593"/>
      <c r="AG463" s="596"/>
      <c r="AH463" s="613"/>
      <c r="AI463" s="613"/>
      <c r="AJ463" s="572"/>
      <c r="AK463" s="597"/>
      <c r="AL463" s="597"/>
      <c r="AM463" s="583"/>
      <c r="AN463" s="89">
        <f t="shared" ca="1" si="120"/>
        <v>20.900000000000766</v>
      </c>
      <c r="AO463" s="90">
        <f t="shared" ca="1" si="121"/>
        <v>418</v>
      </c>
      <c r="AP463" s="90">
        <f ca="1">IF($AO463=1,MATCH(1,$AO464:$AO$533,0),$AP462)</f>
        <v>487</v>
      </c>
      <c r="AQ463" s="594">
        <f t="shared" ca="1" si="122"/>
        <v>1</v>
      </c>
      <c r="AR463" s="594">
        <f t="shared" ca="1" si="128"/>
        <v>-1.5703433367641909E-2</v>
      </c>
      <c r="AS463" s="1">
        <f t="shared" ca="1" si="119"/>
        <v>0</v>
      </c>
      <c r="AT463" s="91">
        <f ca="1">AVERAGE(F463:INDIRECT("F"&amp;(ROW()-AO463+1)))</f>
        <v>-1.5695424004780016E-2</v>
      </c>
      <c r="AU463" s="91">
        <f ca="1">IF(AT463&gt;0,MAX(F463:INDIRECT("F"&amp;(ROW()-AO463+1))),MIN(F463:INDIRECT("F"&amp;(ROW()-AO463+1))))</f>
        <v>-1.575195385570503E-2</v>
      </c>
      <c r="AV463" s="92">
        <f t="shared" ca="1" si="123"/>
        <v>-1729.7280000000283</v>
      </c>
      <c r="AW463" s="92">
        <f t="shared" ca="1" si="124"/>
        <v>0</v>
      </c>
      <c r="AX463" s="92">
        <f t="shared" ca="1" si="125"/>
        <v>-1729.7280000000292</v>
      </c>
      <c r="AZ463" s="24"/>
      <c r="BA463" s="24"/>
      <c r="BB463" s="24"/>
      <c r="BC463" s="24"/>
      <c r="BD463" s="24"/>
      <c r="BE463" s="24"/>
      <c r="BF463" s="24"/>
      <c r="BG463" s="24"/>
      <c r="BH463" s="24"/>
      <c r="BI463" s="24"/>
    </row>
    <row r="464" spans="1:61" x14ac:dyDescent="0.2">
      <c r="A464" s="587"/>
      <c r="B464" s="588">
        <f>'Raw Elevation Data'!F461</f>
        <v>22.850000000000769</v>
      </c>
      <c r="C464" s="588">
        <f ca="1">'Raw Elevation Data'!L461</f>
        <v>816.11399999997138</v>
      </c>
      <c r="D464" s="588">
        <f t="shared" si="118"/>
        <v>5.0000000000004263E-2</v>
      </c>
      <c r="E464" s="589">
        <f t="shared" ca="1" si="126"/>
        <v>0.97405816151212288</v>
      </c>
      <c r="F464" s="577">
        <f t="shared" ca="1" si="127"/>
        <v>-1.5751953855704416E-2</v>
      </c>
      <c r="G464" s="590"/>
      <c r="H464" s="591"/>
      <c r="I464" s="592"/>
      <c r="J464" s="593"/>
      <c r="K464" s="572"/>
      <c r="L464" s="593"/>
      <c r="M464" s="583"/>
      <c r="N464" s="592"/>
      <c r="O464" s="644"/>
      <c r="P464" s="593"/>
      <c r="Q464" s="572"/>
      <c r="R464" s="593"/>
      <c r="S464" s="583"/>
      <c r="T464" s="593"/>
      <c r="U464" s="572"/>
      <c r="V464" s="594"/>
      <c r="W464" s="583"/>
      <c r="X464" s="593"/>
      <c r="Y464" s="572"/>
      <c r="Z464" s="595"/>
      <c r="AA464" s="583"/>
      <c r="AB464" s="593"/>
      <c r="AC464" s="572"/>
      <c r="AD464" s="595"/>
      <c r="AE464" s="583"/>
      <c r="AF464" s="593"/>
      <c r="AG464" s="596"/>
      <c r="AH464" s="613"/>
      <c r="AI464" s="613"/>
      <c r="AJ464" s="572"/>
      <c r="AK464" s="597"/>
      <c r="AL464" s="597"/>
      <c r="AM464" s="583"/>
      <c r="AN464" s="89">
        <f t="shared" ca="1" si="120"/>
        <v>20.95000000000077</v>
      </c>
      <c r="AO464" s="90">
        <f t="shared" ca="1" si="121"/>
        <v>419</v>
      </c>
      <c r="AP464" s="90">
        <f ca="1">IF($AO464=1,MATCH(1,$AO465:$AO$533,0),$AP463)</f>
        <v>487</v>
      </c>
      <c r="AQ464" s="594">
        <f t="shared" ca="1" si="122"/>
        <v>1</v>
      </c>
      <c r="AR464" s="594">
        <f t="shared" ca="1" si="128"/>
        <v>-1.5703433367641909E-2</v>
      </c>
      <c r="AS464" s="1">
        <f t="shared" ca="1" si="119"/>
        <v>0</v>
      </c>
      <c r="AT464" s="91">
        <f ca="1">AVERAGE(F464:INDIRECT("F"&amp;(ROW()-AO464+1)))</f>
        <v>-1.569555892089201E-2</v>
      </c>
      <c r="AU464" s="91">
        <f ca="1">IF(AT464&gt;0,MAX(F464:INDIRECT("F"&amp;(ROW()-AO464+1))),MIN(F464:INDIRECT("F"&amp;(ROW()-AO464+1))))</f>
        <v>-1.575195385570503E-2</v>
      </c>
      <c r="AV464" s="92">
        <f t="shared" ca="1" si="123"/>
        <v>-1733.8860000000286</v>
      </c>
      <c r="AW464" s="92">
        <f t="shared" ca="1" si="124"/>
        <v>0</v>
      </c>
      <c r="AX464" s="92">
        <f t="shared" ca="1" si="125"/>
        <v>-1733.8860000000295</v>
      </c>
      <c r="AZ464" s="24"/>
      <c r="BA464" s="24"/>
      <c r="BB464" s="24"/>
      <c r="BC464" s="24"/>
      <c r="BD464" s="24"/>
      <c r="BE464" s="24"/>
      <c r="BF464" s="24"/>
      <c r="BG464" s="24"/>
      <c r="BH464" s="24"/>
      <c r="BI464" s="24"/>
    </row>
    <row r="465" spans="1:61" x14ac:dyDescent="0.2">
      <c r="A465" s="587"/>
      <c r="B465" s="616">
        <f>'Raw Elevation Data'!F462</f>
        <v>22.900000000000773</v>
      </c>
      <c r="C465" s="616">
        <f ca="1">'Raw Elevation Data'!L462</f>
        <v>811.9559999999708</v>
      </c>
      <c r="D465" s="588">
        <f t="shared" si="118"/>
        <v>5.0000000000004263E-2</v>
      </c>
      <c r="E465" s="589">
        <f t="shared" ca="1" si="126"/>
        <v>0.97406902492857572</v>
      </c>
      <c r="F465" s="577">
        <f t="shared" ca="1" si="127"/>
        <v>-1.5751953855703986E-2</v>
      </c>
      <c r="G465" s="590"/>
      <c r="H465" s="591"/>
      <c r="I465" s="592"/>
      <c r="J465" s="593"/>
      <c r="K465" s="572"/>
      <c r="L465" s="593">
        <f ca="1">IF($M465&gt;=0,(1+((TAN(ASIN(($C465-$C463)/(($B465-$B463)*5280))))/0.01)*(IF($B465&gt;=$BA$48,$BC$48+(($BC$49-$BC$48)/$BB$49)*(($B465-$BA$48)/0.05),IF($B465&gt;=$BA$47,$BC$47+(($BC$48-$BC$47)/$BB$48)*(($B465-$BA$47)/0.05),$BC$46))))*AVERAGE(AQ464:AQ465),   1+((TAN(ASIN(($C465-$C463)/(($B465-$B463)*5280))))/0.01)*(IF($B465&gt;=$BA$48,$BD$48+(($BD$49-$BD$48)/$BB$49)*(($B465-$BA$48)/0.05),IF($B465&gt;=$BA$47,$BD$47+(($BD$48-$BD$47)/$BB$48)*(($B465-$BA$47)/0.05),$BD$46))))</f>
        <v>0.97406902492857506</v>
      </c>
      <c r="M465" s="583">
        <f ca="1">C465-C463</f>
        <v>-8.3160000000010541</v>
      </c>
      <c r="N465" s="592"/>
      <c r="O465" s="644"/>
      <c r="P465" s="593"/>
      <c r="Q465" s="572"/>
      <c r="R465" s="593"/>
      <c r="S465" s="583"/>
      <c r="T465" s="593"/>
      <c r="U465" s="572"/>
      <c r="V465" s="594"/>
      <c r="W465" s="583"/>
      <c r="X465" s="593"/>
      <c r="Y465" s="572"/>
      <c r="Z465" s="595"/>
      <c r="AA465" s="583"/>
      <c r="AB465" s="593"/>
      <c r="AC465" s="572"/>
      <c r="AD465" s="595"/>
      <c r="AE465" s="583"/>
      <c r="AF465" s="593"/>
      <c r="AG465" s="596"/>
      <c r="AH465" s="613"/>
      <c r="AI465" s="613"/>
      <c r="AJ465" s="572"/>
      <c r="AK465" s="597"/>
      <c r="AL465" s="597"/>
      <c r="AM465" s="583"/>
      <c r="AN465" s="89">
        <f t="shared" ca="1" si="120"/>
        <v>21.000000000000774</v>
      </c>
      <c r="AO465" s="90">
        <f t="shared" ca="1" si="121"/>
        <v>420</v>
      </c>
      <c r="AP465" s="90">
        <f ca="1">IF($AO465=1,MATCH(1,$AO466:$AO$533,0),$AP464)</f>
        <v>487</v>
      </c>
      <c r="AQ465" s="594">
        <f t="shared" ca="1" si="122"/>
        <v>1</v>
      </c>
      <c r="AR465" s="594">
        <f t="shared" ca="1" si="128"/>
        <v>-1.5703433367641909E-2</v>
      </c>
      <c r="AS465" s="1">
        <f t="shared" ca="1" si="119"/>
        <v>0</v>
      </c>
      <c r="AT465" s="91">
        <f ca="1">AVERAGE(F465:INDIRECT("F"&amp;(ROW()-AO465+1)))</f>
        <v>-1.5695693194546324E-2</v>
      </c>
      <c r="AU465" s="91">
        <f ca="1">IF(AT465&gt;0,MAX(F465:INDIRECT("F"&amp;(ROW()-AO465+1))),MIN(F465:INDIRECT("F"&amp;(ROW()-AO465+1))))</f>
        <v>-1.575195385570503E-2</v>
      </c>
      <c r="AV465" s="92">
        <f t="shared" ca="1" si="123"/>
        <v>-1738.0440000000292</v>
      </c>
      <c r="AW465" s="92">
        <f t="shared" ca="1" si="124"/>
        <v>0</v>
      </c>
      <c r="AX465" s="92">
        <f t="shared" ca="1" si="125"/>
        <v>-1738.0440000000301</v>
      </c>
      <c r="AZ465" s="24"/>
      <c r="BA465" s="24"/>
      <c r="BB465" s="24"/>
      <c r="BC465" s="24"/>
      <c r="BD465" s="24"/>
      <c r="BE465" s="24"/>
      <c r="BF465" s="24"/>
      <c r="BG465" s="24"/>
      <c r="BH465" s="24"/>
      <c r="BI465" s="24"/>
    </row>
    <row r="466" spans="1:61" x14ac:dyDescent="0.2">
      <c r="A466" s="587"/>
      <c r="B466" s="616">
        <f>'Raw Elevation Data'!F463</f>
        <v>22.950000000000777</v>
      </c>
      <c r="C466" s="616">
        <f ca="1">'Raw Elevation Data'!L463</f>
        <v>807.79799999997056</v>
      </c>
      <c r="D466" s="588">
        <f t="shared" si="118"/>
        <v>5.0000000000004263E-2</v>
      </c>
      <c r="E466" s="589">
        <f t="shared" ca="1" si="126"/>
        <v>0.97407988834502868</v>
      </c>
      <c r="F466" s="577">
        <f t="shared" ca="1" si="127"/>
        <v>-1.5751953855703556E-2</v>
      </c>
      <c r="G466" s="590"/>
      <c r="H466" s="591"/>
      <c r="I466" s="592"/>
      <c r="J466" s="593"/>
      <c r="K466" s="572"/>
      <c r="L466" s="593"/>
      <c r="M466" s="583"/>
      <c r="N466" s="592"/>
      <c r="O466" s="644"/>
      <c r="P466" s="593"/>
      <c r="Q466" s="572"/>
      <c r="R466" s="593"/>
      <c r="S466" s="583"/>
      <c r="T466" s="593"/>
      <c r="U466" s="572"/>
      <c r="V466" s="594"/>
      <c r="W466" s="583"/>
      <c r="X466" s="593"/>
      <c r="Y466" s="572"/>
      <c r="Z466" s="595"/>
      <c r="AA466" s="583"/>
      <c r="AB466" s="593"/>
      <c r="AC466" s="572"/>
      <c r="AD466" s="595"/>
      <c r="AE466" s="583"/>
      <c r="AF466" s="593"/>
      <c r="AG466" s="596"/>
      <c r="AH466" s="613"/>
      <c r="AI466" s="613"/>
      <c r="AJ466" s="572"/>
      <c r="AK466" s="597"/>
      <c r="AL466" s="597"/>
      <c r="AM466" s="583"/>
      <c r="AN466" s="89">
        <f t="shared" ca="1" si="120"/>
        <v>21.050000000000779</v>
      </c>
      <c r="AO466" s="90">
        <f t="shared" ca="1" si="121"/>
        <v>421</v>
      </c>
      <c r="AP466" s="90">
        <f ca="1">IF($AO466=1,MATCH(1,$AO467:$AO$533,0),$AP465)</f>
        <v>487</v>
      </c>
      <c r="AQ466" s="594">
        <f t="shared" ca="1" si="122"/>
        <v>1</v>
      </c>
      <c r="AR466" s="594">
        <f t="shared" ca="1" si="128"/>
        <v>-1.5703433367641909E-2</v>
      </c>
      <c r="AS466" s="1">
        <f t="shared" ca="1" si="119"/>
        <v>0</v>
      </c>
      <c r="AT466" s="91">
        <f ca="1">AVERAGE(F466:INDIRECT("F"&amp;(ROW()-AO466+1)))</f>
        <v>-1.5695826830321044E-2</v>
      </c>
      <c r="AU466" s="91">
        <f ca="1">IF(AT466&gt;0,MAX(F466:INDIRECT("F"&amp;(ROW()-AO466+1))),MIN(F466:INDIRECT("F"&amp;(ROW()-AO466+1))))</f>
        <v>-1.575195385570503E-2</v>
      </c>
      <c r="AV466" s="92">
        <f t="shared" ca="1" si="123"/>
        <v>-1742.2020000000293</v>
      </c>
      <c r="AW466" s="92">
        <f t="shared" ca="1" si="124"/>
        <v>0</v>
      </c>
      <c r="AX466" s="92">
        <f t="shared" ca="1" si="125"/>
        <v>-1742.2020000000302</v>
      </c>
      <c r="AZ466" s="24"/>
      <c r="BA466" s="24"/>
      <c r="BB466" s="24"/>
      <c r="BC466" s="24"/>
      <c r="BD466" s="24"/>
      <c r="BE466" s="24"/>
      <c r="BF466" s="24"/>
      <c r="BG466" s="24"/>
      <c r="BH466" s="24"/>
      <c r="BI466" s="24"/>
    </row>
    <row r="467" spans="1:61" ht="13.5" thickBot="1" x14ac:dyDescent="0.25">
      <c r="A467" s="573" t="s">
        <v>332</v>
      </c>
      <c r="B467" s="608">
        <f>'Raw Elevation Data'!F464</f>
        <v>23.000000000000782</v>
      </c>
      <c r="C467" s="609">
        <f ca="1">'Raw Elevation Data'!L464</f>
        <v>803.6399999999702</v>
      </c>
      <c r="D467" s="610">
        <f t="shared" si="118"/>
        <v>5.0000000000004263E-2</v>
      </c>
      <c r="E467" s="611">
        <f t="shared" ca="1" si="126"/>
        <v>0.97409075176148052</v>
      </c>
      <c r="F467" s="577">
        <f t="shared" ca="1" si="127"/>
        <v>-1.5751953855703771E-2</v>
      </c>
      <c r="G467" s="600">
        <f ca="1">IF(AVERAGE(E455:E467)&gt;$BA$68,AVERAGE(E455:E467),$BA$68)</f>
        <v>0.97633333333333328</v>
      </c>
      <c r="H467" s="601">
        <f ca="1">IF(SUMIF(L455:L467,"&gt;0")/COUNT(L455:L467)&gt;$BA$68,SUMIF(L455:L467,"&gt;0")/COUNT(L455:L467),$BA$68)</f>
        <v>0.97633333333333328</v>
      </c>
      <c r="I467" s="603"/>
      <c r="J467" s="604">
        <f ca="1">IF(AVERAGE(E448:E467)&gt;$BA$68,AVERAGE(E448:E467),$BA$68)</f>
        <v>0.97633333333333328</v>
      </c>
      <c r="K467" s="572"/>
      <c r="L467" s="582">
        <f ca="1">IF($M467&gt;=0,(1+((TAN(ASIN(($C467-$C465)/(($B467-$B465)*5280))))/0.01)*(IF($B467&gt;=$BA$48,$BC$48+(($BC$49-$BC$48)/$BB$49)*(($B467-$BA$48)/0.05),IF($B467&gt;=$BA$47,$BC$47+(($BC$48-$BC$47)/$BB$48)*(($B467-$BA$47)/0.05),$BC$46))))*AVERAGE(AQ466:AQ467),   1+((TAN(ASIN(($C467-$C465)/(($B467-$B465)*5280))))/0.01)*(IF($B467&gt;=$BA$48,$BD$48+(($BD$49-$BD$48)/$BB$49)*(($B467-$BA$48)/0.05),IF($B467&gt;=$BA$47,$BD$47+(($BD$48-$BD$47)/$BB$48)*(($B467-$BA$47)/0.05),$BD$46))))</f>
        <v>0.97409075176148086</v>
      </c>
      <c r="M467" s="583">
        <f ca="1">C467-C465</f>
        <v>-8.3160000000005994</v>
      </c>
      <c r="N467" s="641"/>
      <c r="O467" s="604">
        <f ca="1">AVERAGE(L449,L451,L453,L455,L457,L459,L461,L463,L465,L467)</f>
        <v>0.97399298101341059</v>
      </c>
      <c r="P467" s="601">
        <f ca="1">IF(AVERAGE(L449,L451,L453,L455,L457,L459,L461,L463,L465,L467)&gt;$BA$68,AVERAGE(L449,L451,L453,L455,L457,L459,L461,L463,L465,L467),$BA$68)</f>
        <v>0.97633333333333328</v>
      </c>
      <c r="Q467" s="572"/>
      <c r="R467" s="582">
        <f ca="1">IF(S467&gt;=0,(1+((TAN(ASIN((C467-C463)/((B467-B463)*5280))))/0.01)*(IF(B463&gt;=$BA$48,$BC$48,IF(B463&gt;=$BA$47,$BC$47,$BC$46))))*AVERAGE(AQ464:AQ467),1+((TAN(ASIN((C467-C463)/((B467-B463)*5280))))/0.01)*(IF(B463&gt;=$BA$48,$BD$48,IF(B463&gt;=$BA$47,$BD$47,$BD$46))))</f>
        <v>0.97322167844530327</v>
      </c>
      <c r="S467" s="583">
        <f ca="1">C467-C463</f>
        <v>-16.632000000001653</v>
      </c>
      <c r="T467" s="601">
        <f ca="1">IF(AVERAGE(R451,R455,R459,R463,R467)&gt;$BA$68,AVERAGE(R451,R455,R459,R463,R467),$BA$68)</f>
        <v>0.97633333333333328</v>
      </c>
      <c r="U467" s="572"/>
      <c r="V467" s="585">
        <f ca="1">IF(W467&gt;=0,(1+((TAN(ASIN((C467-C462)/((B467-B462)*5280))))/0.01)*(IF(B462&gt;=$BA$48,$BC$48,IF(B462&gt;=$BA$47,$BC$47,$BC$46))))*AVERAGE(AQ463:AQ467),1+((TAN(ASIN((C467-C462)/((B467-B462)*5280))))/0.01)*(IF(B462&gt;=$BA$48,$BD$48,IF(B462&gt;=$BA$47,$BD$47,$BD$46))))</f>
        <v>0.97322167844530338</v>
      </c>
      <c r="W467" s="583">
        <f ca="1">C467-C462</f>
        <v>-20.790000000001896</v>
      </c>
      <c r="X467" s="601">
        <f ca="1">IF(AVERAGE(V452,V457,V462,V467)&gt;$BA$68,AVERAGE(V452,V457,V462,V467),$BA$68)</f>
        <v>0.97633333333333328</v>
      </c>
      <c r="Y467" s="572"/>
      <c r="Z467" s="572">
        <f ca="1">IF(AA467&gt;=0,(1+((TAN(ASIN((C467-C457)/((B467-B457)*5280))))/0.01)*(IF(B457&gt;=$BA$48,$BC$48,IF(B457&gt;=$BA$47,$BC$47,$BC$46))))*AVERAGE(AQ458:AQ467),1+((TAN(ASIN((C467-C457)/((B467-B457)*5280))))/0.01)*(IF(B457&gt;=$BA$48,$BD$48,IF(B457&gt;=$BA$47,$BD$47,$BD$46))))</f>
        <v>0.9732216784453035</v>
      </c>
      <c r="AA467" s="583">
        <f ca="1">C467-C457</f>
        <v>-41.580000000003679</v>
      </c>
      <c r="AB467" s="601">
        <f ca="1">IF(AVERAGE(Z467,Z457)&gt;$BA$68,AVERAGE(Z467,Z457),$BA$68)</f>
        <v>0.97633333333333328</v>
      </c>
      <c r="AC467" s="572"/>
      <c r="AD467" s="572">
        <f ca="1">IF(AE467&gt;=0,(1+((TAN(ASIN((C467-C447)/((B467-B447)*5280))))/0.01)*(IF(B447&gt;=$BA$48,$BC$48,IF(B447&gt;=$BA$47,$BC$47,$BC$46))))*AVERAGE(AQ448:AQ467),1+((TAN(ASIN((C467-C447)/((B467-B447)*5280))))/0.01)*(IF(B447&gt;=$BA$48,$BD$48,IF(B447&gt;=$BA$47,$BD$47,$BD$46))))</f>
        <v>0.97322167844530338</v>
      </c>
      <c r="AE467" s="583">
        <f ca="1">C467-C447</f>
        <v>-83.160000000007585</v>
      </c>
      <c r="AF467" s="601">
        <f ca="1">IF(AD467&gt;$BA$68,AD467,$BA$68)</f>
        <v>0.97633333333333328</v>
      </c>
      <c r="AG467" s="586"/>
      <c r="AH467" s="602">
        <f ca="1">(MAX(AW455:AW467)-MIN(AW455:AW467))*0.3048</f>
        <v>0</v>
      </c>
      <c r="AI467" s="602">
        <f ca="1">-(MAX(AX455:AX467)-MIN(AX455:AX467))*0.3048</f>
        <v>-15.208300800001444</v>
      </c>
      <c r="AJ467" s="572"/>
      <c r="AK467" s="605">
        <f ca="1">MAX(AW447:AW467)-MIN(AW447:AW467)</f>
        <v>0</v>
      </c>
      <c r="AL467" s="605">
        <f ca="1">-(MAX(AX447:AX467)-MIN(AX447:AX467))</f>
        <v>-83.160000000007813</v>
      </c>
      <c r="AM467" s="583"/>
      <c r="AN467" s="89">
        <f t="shared" ca="1" si="120"/>
        <v>21.100000000000783</v>
      </c>
      <c r="AO467" s="90">
        <f t="shared" ca="1" si="121"/>
        <v>422</v>
      </c>
      <c r="AP467" s="90">
        <f ca="1">IF($AO467=1,MATCH(1,$AO468:$AO$533,0),$AP466)</f>
        <v>487</v>
      </c>
      <c r="AQ467" s="594">
        <f t="shared" ca="1" si="122"/>
        <v>1</v>
      </c>
      <c r="AR467" s="594">
        <f t="shared" ca="1" si="128"/>
        <v>-1.5703433367641909E-2</v>
      </c>
      <c r="AS467" s="1">
        <f t="shared" ca="1" si="119"/>
        <v>0</v>
      </c>
      <c r="AT467" s="91">
        <f ca="1">AVERAGE(F467:INDIRECT("F"&amp;(ROW()-AO467+1)))</f>
        <v>-1.569595983275086E-2</v>
      </c>
      <c r="AU467" s="91">
        <f ca="1">IF(AT467&gt;0,MAX(F467:INDIRECT("F"&amp;(ROW()-AO467+1))),MIN(F467:INDIRECT("F"&amp;(ROW()-AO467+1))))</f>
        <v>-1.575195385570503E-2</v>
      </c>
      <c r="AV467" s="92">
        <f t="shared" ca="1" si="123"/>
        <v>-1746.3600000000297</v>
      </c>
      <c r="AW467" s="92">
        <f t="shared" ca="1" si="124"/>
        <v>0</v>
      </c>
      <c r="AX467" s="92">
        <f t="shared" ca="1" si="125"/>
        <v>-1746.3600000000306</v>
      </c>
      <c r="AZ467" s="24"/>
      <c r="BA467" s="24"/>
      <c r="BB467" s="24"/>
      <c r="BC467" s="24"/>
      <c r="BD467" s="24"/>
      <c r="BE467" s="24"/>
      <c r="BF467" s="24"/>
      <c r="BG467" s="24"/>
      <c r="BH467" s="24"/>
      <c r="BI467" s="24"/>
    </row>
    <row r="468" spans="1:61" ht="13.5" thickTop="1" x14ac:dyDescent="0.2">
      <c r="A468" s="587"/>
      <c r="B468" s="588">
        <f>'Raw Elevation Data'!F465</f>
        <v>23.050000000000786</v>
      </c>
      <c r="C468" s="588">
        <f ca="1">'Raw Elevation Data'!L465</f>
        <v>799.48199999996984</v>
      </c>
      <c r="D468" s="588">
        <f t="shared" si="118"/>
        <v>5.0000000000004263E-2</v>
      </c>
      <c r="E468" s="589">
        <f t="shared" ca="1" si="126"/>
        <v>0.97410161517793303</v>
      </c>
      <c r="F468" s="577">
        <f t="shared" ca="1" si="127"/>
        <v>-1.5751953855703556E-2</v>
      </c>
      <c r="G468" s="590"/>
      <c r="H468" s="591"/>
      <c r="I468" s="592"/>
      <c r="J468" s="593"/>
      <c r="K468" s="572"/>
      <c r="L468" s="593"/>
      <c r="M468" s="583"/>
      <c r="N468" s="592"/>
      <c r="O468" s="644"/>
      <c r="P468" s="593"/>
      <c r="Q468" s="572"/>
      <c r="R468" s="593"/>
      <c r="S468" s="583"/>
      <c r="T468" s="593"/>
      <c r="U468" s="572"/>
      <c r="V468" s="594"/>
      <c r="W468" s="583"/>
      <c r="X468" s="593"/>
      <c r="Y468" s="572"/>
      <c r="Z468" s="595"/>
      <c r="AA468" s="583"/>
      <c r="AB468" s="593"/>
      <c r="AC468" s="572"/>
      <c r="AD468" s="595"/>
      <c r="AE468" s="583"/>
      <c r="AF468" s="593"/>
      <c r="AG468" s="596"/>
      <c r="AH468" s="613"/>
      <c r="AI468" s="613"/>
      <c r="AJ468" s="572"/>
      <c r="AK468" s="597"/>
      <c r="AL468" s="597"/>
      <c r="AM468" s="583"/>
      <c r="AN468" s="89">
        <f t="shared" ca="1" si="120"/>
        <v>21.150000000000787</v>
      </c>
      <c r="AO468" s="90">
        <f t="shared" ca="1" si="121"/>
        <v>423</v>
      </c>
      <c r="AP468" s="90">
        <f ca="1">IF($AO468=1,MATCH(1,$AO469:$AO$533,0),$AP467)</f>
        <v>487</v>
      </c>
      <c r="AQ468" s="594">
        <f t="shared" ca="1" si="122"/>
        <v>1</v>
      </c>
      <c r="AR468" s="594">
        <f t="shared" ca="1" si="128"/>
        <v>-1.5703433367641909E-2</v>
      </c>
      <c r="AS468" s="1">
        <f t="shared" ca="1" si="119"/>
        <v>0</v>
      </c>
      <c r="AT468" s="91">
        <f ca="1">AVERAGE(F468:INDIRECT("F"&amp;(ROW()-AO468+1)))</f>
        <v>-1.5696092206327578E-2</v>
      </c>
      <c r="AU468" s="91">
        <f ca="1">IF(AT468&gt;0,MAX(F468:INDIRECT("F"&amp;(ROW()-AO468+1))),MIN(F468:INDIRECT("F"&amp;(ROW()-AO468+1))))</f>
        <v>-1.575195385570503E-2</v>
      </c>
      <c r="AV468" s="92">
        <f t="shared" ca="1" si="123"/>
        <v>-1750.51800000003</v>
      </c>
      <c r="AW468" s="92">
        <f t="shared" ca="1" si="124"/>
        <v>0</v>
      </c>
      <c r="AX468" s="92">
        <f t="shared" ca="1" si="125"/>
        <v>-1750.518000000031</v>
      </c>
      <c r="AZ468" s="24"/>
      <c r="BA468" s="24"/>
      <c r="BB468" s="24"/>
      <c r="BC468" s="24"/>
      <c r="BD468" s="24"/>
      <c r="BE468" s="24"/>
      <c r="BF468" s="24"/>
      <c r="BG468" s="24"/>
      <c r="BH468" s="24"/>
      <c r="BI468" s="24"/>
    </row>
    <row r="469" spans="1:61" x14ac:dyDescent="0.2">
      <c r="A469" s="587"/>
      <c r="B469" s="588">
        <f>'Raw Elevation Data'!F466</f>
        <v>23.10000000000079</v>
      </c>
      <c r="C469" s="588">
        <f ca="1">'Raw Elevation Data'!L466</f>
        <v>795.3239999999696</v>
      </c>
      <c r="D469" s="588">
        <f t="shared" si="118"/>
        <v>5.0000000000004263E-2</v>
      </c>
      <c r="E469" s="589">
        <f t="shared" ca="1" si="126"/>
        <v>0.97411247859438455</v>
      </c>
      <c r="F469" s="577">
        <f t="shared" ca="1" si="127"/>
        <v>-1.5751953855703986E-2</v>
      </c>
      <c r="G469" s="590"/>
      <c r="H469" s="591"/>
      <c r="I469" s="592"/>
      <c r="J469" s="593"/>
      <c r="K469" s="572"/>
      <c r="L469" s="593">
        <f ca="1">IF($M469&gt;=0,(1+((TAN(ASIN(($C469-$C467)/(($B469-$B467)*5280))))/0.01)*(IF($B469&gt;=$BA$48,$BC$48+(($BC$49-$BC$48)/$BB$49)*(($B469-$BA$48)/0.05),IF($B469&gt;=$BA$47,$BC$47+(($BC$48-$BC$47)/$BB$48)*(($B469-$BA$47)/0.05),$BC$46))))*AVERAGE(AQ468:AQ469),   1+((TAN(ASIN(($C469-$C467)/(($B469-$B467)*5280))))/0.01)*(IF($B469&gt;=$BA$48,$BD$48+(($BD$49-$BD$48)/$BB$49)*(($B469-$BA$48)/0.05),IF($B469&gt;=$BA$47,$BD$47+(($BD$48-$BD$47)/$BB$48)*(($B469-$BA$47)/0.05),$BD$46))))</f>
        <v>0.97411247859438532</v>
      </c>
      <c r="M469" s="583">
        <f ca="1">C469-C467</f>
        <v>-8.3160000000005994</v>
      </c>
      <c r="N469" s="592"/>
      <c r="O469" s="644"/>
      <c r="P469" s="593"/>
      <c r="Q469" s="572"/>
      <c r="R469" s="593"/>
      <c r="S469" s="583"/>
      <c r="T469" s="593"/>
      <c r="U469" s="572"/>
      <c r="V469" s="594"/>
      <c r="W469" s="583"/>
      <c r="X469" s="593"/>
      <c r="Y469" s="572"/>
      <c r="Z469" s="595"/>
      <c r="AA469" s="583"/>
      <c r="AB469" s="593"/>
      <c r="AC469" s="572"/>
      <c r="AD469" s="595"/>
      <c r="AE469" s="583"/>
      <c r="AF469" s="593"/>
      <c r="AG469" s="596"/>
      <c r="AH469" s="613"/>
      <c r="AI469" s="613"/>
      <c r="AJ469" s="572"/>
      <c r="AK469" s="597"/>
      <c r="AL469" s="597"/>
      <c r="AM469" s="583"/>
      <c r="AN469" s="89">
        <f t="shared" ca="1" si="120"/>
        <v>21.200000000000792</v>
      </c>
      <c r="AO469" s="90">
        <f t="shared" ca="1" si="121"/>
        <v>424</v>
      </c>
      <c r="AP469" s="90">
        <f ca="1">IF($AO469=1,MATCH(1,$AO470:$AO$533,0),$AP468)</f>
        <v>487</v>
      </c>
      <c r="AQ469" s="594">
        <f t="shared" ca="1" si="122"/>
        <v>1</v>
      </c>
      <c r="AR469" s="594">
        <f t="shared" ca="1" si="128"/>
        <v>-1.5703433367641909E-2</v>
      </c>
      <c r="AS469" s="1">
        <f t="shared" ca="1" si="119"/>
        <v>0</v>
      </c>
      <c r="AT469" s="91">
        <f ca="1">AVERAGE(F469:INDIRECT("F"&amp;(ROW()-AO469+1)))</f>
        <v>-1.5696223955500636E-2</v>
      </c>
      <c r="AU469" s="91">
        <f ca="1">IF(AT469&gt;0,MAX(F469:INDIRECT("F"&amp;(ROW()-AO469+1))),MIN(F469:INDIRECT("F"&amp;(ROW()-AO469+1))))</f>
        <v>-1.575195385570503E-2</v>
      </c>
      <c r="AV469" s="92">
        <f t="shared" ca="1" si="123"/>
        <v>-1754.6760000000304</v>
      </c>
      <c r="AW469" s="92">
        <f t="shared" ca="1" si="124"/>
        <v>0</v>
      </c>
      <c r="AX469" s="92">
        <f t="shared" ca="1" si="125"/>
        <v>-1754.6760000000313</v>
      </c>
      <c r="AZ469" s="24"/>
      <c r="BA469" s="24"/>
      <c r="BB469" s="24"/>
      <c r="BC469" s="24"/>
      <c r="BD469" s="24"/>
      <c r="BE469" s="24"/>
      <c r="BF469" s="24"/>
      <c r="BG469" s="24"/>
      <c r="BH469" s="24"/>
      <c r="BI469" s="24"/>
    </row>
    <row r="470" spans="1:61" x14ac:dyDescent="0.2">
      <c r="A470" s="587"/>
      <c r="B470" s="588">
        <f>'Raw Elevation Data'!F467</f>
        <v>23.150000000000794</v>
      </c>
      <c r="C470" s="588">
        <f ca="1">'Raw Elevation Data'!L467</f>
        <v>791.16599999996902</v>
      </c>
      <c r="D470" s="588">
        <f t="shared" si="118"/>
        <v>5.0000000000004263E-2</v>
      </c>
      <c r="E470" s="589">
        <f t="shared" ca="1" si="126"/>
        <v>0.97412334201083683</v>
      </c>
      <c r="F470" s="577">
        <f t="shared" ca="1" si="127"/>
        <v>-1.5751953855703986E-2</v>
      </c>
      <c r="G470" s="590"/>
      <c r="H470" s="591"/>
      <c r="I470" s="592"/>
      <c r="J470" s="593"/>
      <c r="K470" s="572"/>
      <c r="L470" s="593"/>
      <c r="M470" s="583"/>
      <c r="N470" s="592"/>
      <c r="O470" s="644"/>
      <c r="P470" s="593"/>
      <c r="Q470" s="572"/>
      <c r="R470" s="593"/>
      <c r="S470" s="583"/>
      <c r="T470" s="593"/>
      <c r="U470" s="572"/>
      <c r="V470" s="594"/>
      <c r="W470" s="583"/>
      <c r="X470" s="593"/>
      <c r="Y470" s="572"/>
      <c r="Z470" s="595"/>
      <c r="AA470" s="583"/>
      <c r="AB470" s="593"/>
      <c r="AC470" s="572"/>
      <c r="AD470" s="595"/>
      <c r="AE470" s="583"/>
      <c r="AF470" s="593"/>
      <c r="AG470" s="596"/>
      <c r="AH470" s="613"/>
      <c r="AI470" s="613"/>
      <c r="AJ470" s="572"/>
      <c r="AK470" s="597"/>
      <c r="AL470" s="597"/>
      <c r="AM470" s="583"/>
      <c r="AN470" s="89">
        <f t="shared" ca="1" si="120"/>
        <v>21.250000000000796</v>
      </c>
      <c r="AO470" s="90">
        <f t="shared" ca="1" si="121"/>
        <v>425</v>
      </c>
      <c r="AP470" s="90">
        <f ca="1">IF($AO470=1,MATCH(1,$AO471:$AO$533,0),$AP469)</f>
        <v>487</v>
      </c>
      <c r="AQ470" s="594">
        <f t="shared" ca="1" si="122"/>
        <v>1</v>
      </c>
      <c r="AR470" s="594">
        <f t="shared" ca="1" si="128"/>
        <v>-1.5703433367641909E-2</v>
      </c>
      <c r="AS470" s="1">
        <f t="shared" ca="1" si="119"/>
        <v>0</v>
      </c>
      <c r="AT470" s="91">
        <f ca="1">AVERAGE(F470:INDIRECT("F"&amp;(ROW()-AO470+1)))</f>
        <v>-1.5696355084677583E-2</v>
      </c>
      <c r="AU470" s="91">
        <f ca="1">IF(AT470&gt;0,MAX(F470:INDIRECT("F"&amp;(ROW()-AO470+1))),MIN(F470:INDIRECT("F"&amp;(ROW()-AO470+1))))</f>
        <v>-1.575195385570503E-2</v>
      </c>
      <c r="AV470" s="92">
        <f t="shared" ca="1" si="123"/>
        <v>-1758.834000000031</v>
      </c>
      <c r="AW470" s="92">
        <f t="shared" ca="1" si="124"/>
        <v>0</v>
      </c>
      <c r="AX470" s="92">
        <f t="shared" ca="1" si="125"/>
        <v>-1758.8340000000319</v>
      </c>
      <c r="AZ470" s="24"/>
      <c r="BA470" s="24"/>
      <c r="BB470" s="24"/>
      <c r="BC470" s="24"/>
      <c r="BD470" s="24"/>
      <c r="BE470" s="24"/>
      <c r="BF470" s="24"/>
      <c r="BG470" s="24"/>
      <c r="BH470" s="24"/>
      <c r="BI470" s="24"/>
    </row>
    <row r="471" spans="1:61" x14ac:dyDescent="0.2">
      <c r="A471" s="587"/>
      <c r="B471" s="588">
        <f>'Raw Elevation Data'!F468</f>
        <v>23.200000000000799</v>
      </c>
      <c r="C471" s="588">
        <f ca="1">'Raw Elevation Data'!L468</f>
        <v>787.00799999996877</v>
      </c>
      <c r="D471" s="588">
        <f t="shared" si="118"/>
        <v>5.0000000000004263E-2</v>
      </c>
      <c r="E471" s="589">
        <f t="shared" ca="1" si="126"/>
        <v>0.97413420542728935</v>
      </c>
      <c r="F471" s="577">
        <f t="shared" ca="1" si="127"/>
        <v>-1.5751953855703771E-2</v>
      </c>
      <c r="G471" s="590"/>
      <c r="H471" s="591"/>
      <c r="I471" s="592"/>
      <c r="J471" s="593"/>
      <c r="K471" s="572"/>
      <c r="L471" s="593">
        <f ca="1">IF($M471&gt;=0,(1+((TAN(ASIN(($C471-$C469)/(($B471-$B469)*5280))))/0.01)*(IF($B471&gt;=$BA$48,$BC$48+(($BC$49-$BC$48)/$BB$49)*(($B471-$BA$48)/0.05),IF($B471&gt;=$BA$47,$BC$47+(($BC$48-$BC$47)/$BB$48)*(($B471-$BA$47)/0.05),$BC$46))))*AVERAGE(AQ470:AQ471),   1+((TAN(ASIN(($C471-$C469)/(($B471-$B469)*5280))))/0.01)*(IF($B471&gt;=$BA$48,$BD$48+(($BD$49-$BD$48)/$BB$49)*(($B471-$BA$48)/0.05),IF($B471&gt;=$BA$47,$BD$47+(($BD$48-$BD$47)/$BB$48)*(($B471-$BA$47)/0.05),$BD$46))))</f>
        <v>0.97413420542728901</v>
      </c>
      <c r="M471" s="583">
        <f ca="1">C471-C469</f>
        <v>-8.3160000000008267</v>
      </c>
      <c r="N471" s="592"/>
      <c r="O471" s="644"/>
      <c r="P471" s="593"/>
      <c r="Q471" s="572"/>
      <c r="R471" s="593">
        <f ca="1">IF(S471&gt;=0,(1+((TAN(ASIN((C471-C467)/((B471-B467)*5280))))/0.01)*(IF(B467&gt;=$BA$48,$BC$48,IF(B467&gt;=$BA$47,$BC$47,$BC$46))))*AVERAGE(AQ468:AQ471),1+((TAN(ASIN((C471-C467)/((B471-B467)*5280))))/0.01)*(IF(B467&gt;=$BA$48,$BD$48,IF(B467&gt;=$BA$47,$BD$47,$BD$46))))</f>
        <v>0.97322167844530361</v>
      </c>
      <c r="S471" s="583">
        <f ca="1">C471-C467</f>
        <v>-16.632000000001426</v>
      </c>
      <c r="T471" s="593"/>
      <c r="U471" s="572"/>
      <c r="V471" s="594"/>
      <c r="W471" s="583"/>
      <c r="X471" s="593"/>
      <c r="Y471" s="572"/>
      <c r="Z471" s="595"/>
      <c r="AA471" s="583"/>
      <c r="AB471" s="593"/>
      <c r="AC471" s="572"/>
      <c r="AD471" s="595"/>
      <c r="AE471" s="583"/>
      <c r="AF471" s="593"/>
      <c r="AG471" s="596"/>
      <c r="AH471" s="613"/>
      <c r="AI471" s="613"/>
      <c r="AJ471" s="572"/>
      <c r="AK471" s="597"/>
      <c r="AL471" s="597"/>
      <c r="AM471" s="583"/>
      <c r="AN471" s="89">
        <f t="shared" ca="1" si="120"/>
        <v>21.3000000000008</v>
      </c>
      <c r="AO471" s="90">
        <f t="shared" ca="1" si="121"/>
        <v>426</v>
      </c>
      <c r="AP471" s="90">
        <f ca="1">IF($AO471=1,MATCH(1,$AO472:$AO$533,0),$AP470)</f>
        <v>487</v>
      </c>
      <c r="AQ471" s="594">
        <f t="shared" ca="1" si="122"/>
        <v>1</v>
      </c>
      <c r="AR471" s="594">
        <f t="shared" ca="1" si="128"/>
        <v>-1.5703433367641909E-2</v>
      </c>
      <c r="AS471" s="1">
        <f t="shared" ca="1" si="119"/>
        <v>0</v>
      </c>
      <c r="AT471" s="91">
        <f ca="1">AVERAGE(F471:INDIRECT("F"&amp;(ROW()-AO471+1)))</f>
        <v>-1.5696485598224594E-2</v>
      </c>
      <c r="AU471" s="91">
        <f ca="1">IF(AT471&gt;0,MAX(F471:INDIRECT("F"&amp;(ROW()-AO471+1))),MIN(F471:INDIRECT("F"&amp;(ROW()-AO471+1))))</f>
        <v>-1.575195385570503E-2</v>
      </c>
      <c r="AV471" s="92">
        <f t="shared" ca="1" si="123"/>
        <v>-1762.9920000000311</v>
      </c>
      <c r="AW471" s="92">
        <f t="shared" ca="1" si="124"/>
        <v>0</v>
      </c>
      <c r="AX471" s="92">
        <f t="shared" ca="1" si="125"/>
        <v>-1762.992000000032</v>
      </c>
      <c r="AZ471" s="24"/>
      <c r="BA471" s="24"/>
      <c r="BB471" s="24"/>
      <c r="BC471" s="24"/>
      <c r="BD471" s="24"/>
      <c r="BE471" s="24"/>
      <c r="BF471" s="24"/>
      <c r="BG471" s="24"/>
      <c r="BH471" s="24"/>
      <c r="BI471" s="24"/>
    </row>
    <row r="472" spans="1:61" x14ac:dyDescent="0.2">
      <c r="A472" s="587"/>
      <c r="B472" s="588">
        <f>'Raw Elevation Data'!F469</f>
        <v>23.250000000000803</v>
      </c>
      <c r="C472" s="588">
        <f ca="1">'Raw Elevation Data'!L469</f>
        <v>782.8499999999683</v>
      </c>
      <c r="D472" s="588">
        <f t="shared" si="118"/>
        <v>5.0000000000004263E-2</v>
      </c>
      <c r="E472" s="589">
        <f t="shared" ca="1" si="126"/>
        <v>0.97414506884374152</v>
      </c>
      <c r="F472" s="577">
        <f t="shared" ca="1" si="127"/>
        <v>-1.5751953855703771E-2</v>
      </c>
      <c r="G472" s="590"/>
      <c r="H472" s="591"/>
      <c r="I472" s="592"/>
      <c r="J472" s="593"/>
      <c r="K472" s="572"/>
      <c r="L472" s="593"/>
      <c r="M472" s="583"/>
      <c r="N472" s="592"/>
      <c r="O472" s="644"/>
      <c r="P472" s="593"/>
      <c r="Q472" s="572"/>
      <c r="R472" s="593"/>
      <c r="S472" s="583"/>
      <c r="T472" s="593"/>
      <c r="U472" s="572"/>
      <c r="V472" s="594">
        <f ca="1">IF(W472&gt;=0,(1+((TAN(ASIN((C472-C467)/((B472-B467)*5280))))/0.01)*(IF(B467&gt;=$BA$48,$BC$48,IF(B467&gt;=$BA$47,$BC$47,$BC$46))))*AVERAGE(AQ468:AQ472),1+((TAN(ASIN((C472-C467)/((B472-B467)*5280))))/0.01)*(IF(B467&gt;=$BA$48,$BD$48,IF(B467&gt;=$BA$47,$BD$47,$BD$46))))</f>
        <v>0.97322167844530338</v>
      </c>
      <c r="W472" s="583">
        <f ca="1">C472-C467</f>
        <v>-20.790000000001896</v>
      </c>
      <c r="X472" s="593"/>
      <c r="Y472" s="572"/>
      <c r="Z472" s="595"/>
      <c r="AA472" s="583"/>
      <c r="AB472" s="593"/>
      <c r="AC472" s="572"/>
      <c r="AD472" s="595"/>
      <c r="AE472" s="583"/>
      <c r="AF472" s="593"/>
      <c r="AG472" s="596"/>
      <c r="AH472" s="613"/>
      <c r="AI472" s="613"/>
      <c r="AJ472" s="572"/>
      <c r="AK472" s="597"/>
      <c r="AL472" s="597"/>
      <c r="AM472" s="583"/>
      <c r="AN472" s="89">
        <f t="shared" ca="1" si="120"/>
        <v>21.350000000000804</v>
      </c>
      <c r="AO472" s="90">
        <f t="shared" ca="1" si="121"/>
        <v>427</v>
      </c>
      <c r="AP472" s="90">
        <f ca="1">IF($AO472=1,MATCH(1,$AO473:$AO$533,0),$AP471)</f>
        <v>487</v>
      </c>
      <c r="AQ472" s="594">
        <f t="shared" ca="1" si="122"/>
        <v>1</v>
      </c>
      <c r="AR472" s="594">
        <f t="shared" ca="1" si="128"/>
        <v>-1.5703433367641909E-2</v>
      </c>
      <c r="AS472" s="1">
        <f t="shared" ca="1" si="119"/>
        <v>0</v>
      </c>
      <c r="AT472" s="91">
        <f ca="1">AVERAGE(F472:INDIRECT("F"&amp;(ROW()-AO472+1)))</f>
        <v>-1.5696615500466932E-2</v>
      </c>
      <c r="AU472" s="91">
        <f ca="1">IF(AT472&gt;0,MAX(F472:INDIRECT("F"&amp;(ROW()-AO472+1))),MIN(F472:INDIRECT("F"&amp;(ROW()-AO472+1))))</f>
        <v>-1.575195385570503E-2</v>
      </c>
      <c r="AV472" s="92">
        <f t="shared" ca="1" si="123"/>
        <v>-1767.1500000000317</v>
      </c>
      <c r="AW472" s="92">
        <f t="shared" ca="1" si="124"/>
        <v>0</v>
      </c>
      <c r="AX472" s="92">
        <f t="shared" ca="1" si="125"/>
        <v>-1767.1500000000324</v>
      </c>
      <c r="AZ472" s="24"/>
      <c r="BA472" s="24"/>
      <c r="BB472" s="24"/>
      <c r="BC472" s="24"/>
      <c r="BD472" s="24"/>
      <c r="BE472" s="24"/>
      <c r="BF472" s="24"/>
      <c r="BG472" s="24"/>
      <c r="BH472" s="24"/>
      <c r="BI472" s="24"/>
    </row>
    <row r="473" spans="1:61" x14ac:dyDescent="0.2">
      <c r="A473" s="587"/>
      <c r="B473" s="588">
        <f>'Raw Elevation Data'!F470</f>
        <v>23.300000000000807</v>
      </c>
      <c r="C473" s="588">
        <f ca="1">'Raw Elevation Data'!L470</f>
        <v>778.69199999996806</v>
      </c>
      <c r="D473" s="588">
        <f t="shared" si="118"/>
        <v>5.0000000000004263E-2</v>
      </c>
      <c r="E473" s="589">
        <f t="shared" ca="1" si="126"/>
        <v>0.97415593226019415</v>
      </c>
      <c r="F473" s="577">
        <f t="shared" ca="1" si="127"/>
        <v>-1.5751953855703556E-2</v>
      </c>
      <c r="G473" s="590"/>
      <c r="H473" s="591"/>
      <c r="I473" s="592"/>
      <c r="J473" s="593"/>
      <c r="K473" s="572"/>
      <c r="L473" s="593">
        <f ca="1">IF($M473&gt;=0,(1+((TAN(ASIN(($C473-$C471)/(($B473-$B471)*5280))))/0.01)*(IF($B473&gt;=$BA$48,$BC$48+(($BC$49-$BC$48)/$BB$49)*(($B473-$BA$48)/0.05),IF($B473&gt;=$BA$47,$BC$47+(($BC$48-$BC$47)/$BB$48)*(($B473-$BA$47)/0.05),$BC$46))))*AVERAGE(AQ472:AQ473),   1+((TAN(ASIN(($C473-$C471)/(($B473-$B471)*5280))))/0.01)*(IF($B473&gt;=$BA$48,$BD$48+(($BD$49-$BD$48)/$BB$49)*(($B473-$BA$48)/0.05),IF($B473&gt;=$BA$47,$BD$47+(($BD$48-$BD$47)/$BB$48)*(($B473-$BA$47)/0.05),$BD$46))))</f>
        <v>0.97415593226019381</v>
      </c>
      <c r="M473" s="583">
        <f ca="1">C473-C471</f>
        <v>-8.316000000000713</v>
      </c>
      <c r="N473" s="592"/>
      <c r="O473" s="644"/>
      <c r="P473" s="593"/>
      <c r="Q473" s="572"/>
      <c r="R473" s="593"/>
      <c r="S473" s="583"/>
      <c r="T473" s="593"/>
      <c r="U473" s="572"/>
      <c r="V473" s="594"/>
      <c r="W473" s="583"/>
      <c r="X473" s="593"/>
      <c r="Y473" s="572"/>
      <c r="Z473" s="595"/>
      <c r="AA473" s="583"/>
      <c r="AB473" s="593"/>
      <c r="AC473" s="572"/>
      <c r="AD473" s="595"/>
      <c r="AE473" s="583"/>
      <c r="AF473" s="593"/>
      <c r="AG473" s="596"/>
      <c r="AH473" s="613"/>
      <c r="AI473" s="613"/>
      <c r="AJ473" s="572"/>
      <c r="AK473" s="597"/>
      <c r="AL473" s="597"/>
      <c r="AM473" s="583"/>
      <c r="AN473" s="89">
        <f t="shared" ca="1" si="120"/>
        <v>21.400000000000809</v>
      </c>
      <c r="AO473" s="90">
        <f t="shared" ca="1" si="121"/>
        <v>428</v>
      </c>
      <c r="AP473" s="90">
        <f ca="1">IF($AO473=1,MATCH(1,$AO474:$AO$533,0),$AP472)</f>
        <v>487</v>
      </c>
      <c r="AQ473" s="594">
        <f t="shared" ca="1" si="122"/>
        <v>1</v>
      </c>
      <c r="AR473" s="594">
        <f t="shared" ca="1" si="128"/>
        <v>-1.5703433367641909E-2</v>
      </c>
      <c r="AS473" s="1">
        <f t="shared" ca="1" si="119"/>
        <v>0</v>
      </c>
      <c r="AT473" s="91">
        <f ca="1">AVERAGE(F473:INDIRECT("F"&amp;(ROW()-AO473+1)))</f>
        <v>-1.569674479568945E-2</v>
      </c>
      <c r="AU473" s="91">
        <f ca="1">IF(AT473&gt;0,MAX(F473:INDIRECT("F"&amp;(ROW()-AO473+1))),MIN(F473:INDIRECT("F"&amp;(ROW()-AO473+1))))</f>
        <v>-1.575195385570503E-2</v>
      </c>
      <c r="AV473" s="92">
        <f t="shared" ca="1" si="123"/>
        <v>-1771.3080000000318</v>
      </c>
      <c r="AW473" s="92">
        <f t="shared" ca="1" si="124"/>
        <v>0</v>
      </c>
      <c r="AX473" s="92">
        <f t="shared" ca="1" si="125"/>
        <v>-1771.3080000000327</v>
      </c>
      <c r="AZ473" s="24"/>
      <c r="BA473" s="24"/>
      <c r="BB473" s="24"/>
      <c r="BC473" s="24"/>
      <c r="BD473" s="24"/>
      <c r="BE473" s="24"/>
      <c r="BF473" s="24"/>
      <c r="BG473" s="24"/>
      <c r="BH473" s="24"/>
      <c r="BI473" s="24"/>
    </row>
    <row r="474" spans="1:61" x14ac:dyDescent="0.2">
      <c r="A474" s="587"/>
      <c r="B474" s="588">
        <f>'Raw Elevation Data'!F471</f>
        <v>23.350000000000811</v>
      </c>
      <c r="C474" s="588">
        <f ca="1">'Raw Elevation Data'!L471</f>
        <v>774.5339999999677</v>
      </c>
      <c r="D474" s="588">
        <f t="shared" si="118"/>
        <v>5.0000000000004263E-2</v>
      </c>
      <c r="E474" s="589">
        <f t="shared" ca="1" si="126"/>
        <v>0.97416679567664533</v>
      </c>
      <c r="F474" s="577">
        <f t="shared" ca="1" si="127"/>
        <v>-1.5751953855704201E-2</v>
      </c>
      <c r="G474" s="590"/>
      <c r="H474" s="591"/>
      <c r="I474" s="592"/>
      <c r="J474" s="593"/>
      <c r="K474" s="572"/>
      <c r="L474" s="593"/>
      <c r="M474" s="583"/>
      <c r="N474" s="592"/>
      <c r="O474" s="644"/>
      <c r="P474" s="593"/>
      <c r="Q474" s="572"/>
      <c r="R474" s="593"/>
      <c r="S474" s="583"/>
      <c r="T474" s="593"/>
      <c r="U474" s="572"/>
      <c r="V474" s="594"/>
      <c r="W474" s="583"/>
      <c r="X474" s="593"/>
      <c r="Y474" s="572"/>
      <c r="Z474" s="595"/>
      <c r="AA474" s="583"/>
      <c r="AB474" s="593"/>
      <c r="AC474" s="572"/>
      <c r="AD474" s="595"/>
      <c r="AE474" s="583"/>
      <c r="AF474" s="593"/>
      <c r="AG474" s="596"/>
      <c r="AH474" s="613"/>
      <c r="AI474" s="613"/>
      <c r="AJ474" s="572"/>
      <c r="AK474" s="597"/>
      <c r="AL474" s="597"/>
      <c r="AM474" s="583"/>
      <c r="AN474" s="89">
        <f t="shared" ca="1" si="120"/>
        <v>21.450000000000813</v>
      </c>
      <c r="AO474" s="90">
        <f t="shared" ca="1" si="121"/>
        <v>429</v>
      </c>
      <c r="AP474" s="90">
        <f ca="1">IF($AO474=1,MATCH(1,$AO475:$AO$533,0),$AP473)</f>
        <v>487</v>
      </c>
      <c r="AQ474" s="594">
        <f t="shared" ca="1" si="122"/>
        <v>1</v>
      </c>
      <c r="AR474" s="594">
        <f t="shared" ca="1" si="128"/>
        <v>-1.5703433367641909E-2</v>
      </c>
      <c r="AS474" s="1">
        <f t="shared" ca="1" si="119"/>
        <v>0</v>
      </c>
      <c r="AT474" s="91">
        <f ca="1">AVERAGE(F474:INDIRECT("F"&amp;(ROW()-AO474+1)))</f>
        <v>-1.5696873488137038E-2</v>
      </c>
      <c r="AU474" s="91">
        <f ca="1">IF(AT474&gt;0,MAX(F474:INDIRECT("F"&amp;(ROW()-AO474+1))),MIN(F474:INDIRECT("F"&amp;(ROW()-AO474+1))))</f>
        <v>-1.575195385570503E-2</v>
      </c>
      <c r="AV474" s="92">
        <f t="shared" ca="1" si="123"/>
        <v>-1775.4660000000322</v>
      </c>
      <c r="AW474" s="92">
        <f t="shared" ca="1" si="124"/>
        <v>0</v>
      </c>
      <c r="AX474" s="92">
        <f t="shared" ca="1" si="125"/>
        <v>-1775.4660000000331</v>
      </c>
      <c r="AZ474" s="24"/>
      <c r="BA474" s="24"/>
      <c r="BB474" s="24"/>
      <c r="BC474" s="24"/>
      <c r="BD474" s="24"/>
      <c r="BE474" s="24"/>
      <c r="BF474" s="24"/>
      <c r="BG474" s="24"/>
      <c r="BH474" s="24"/>
      <c r="BI474" s="24"/>
    </row>
    <row r="475" spans="1:61" x14ac:dyDescent="0.2">
      <c r="A475" s="587"/>
      <c r="B475" s="588">
        <f>'Raw Elevation Data'!F472</f>
        <v>23.400000000000816</v>
      </c>
      <c r="C475" s="588">
        <f ca="1">'Raw Elevation Data'!L472</f>
        <v>770.37599999996712</v>
      </c>
      <c r="D475" s="588">
        <f t="shared" si="118"/>
        <v>5.0000000000004263E-2</v>
      </c>
      <c r="E475" s="589">
        <f t="shared" ca="1" si="126"/>
        <v>0.9741776590930975</v>
      </c>
      <c r="F475" s="577">
        <f t="shared" ca="1" si="127"/>
        <v>-1.5751953855704201E-2</v>
      </c>
      <c r="G475" s="590"/>
      <c r="H475" s="591"/>
      <c r="I475" s="592"/>
      <c r="J475" s="593"/>
      <c r="K475" s="572"/>
      <c r="L475" s="593">
        <f ca="1">IF($M475&gt;=0,(1+((TAN(ASIN(($C475-$C473)/(($B475-$B473)*5280))))/0.01)*(IF($B475&gt;=$BA$48,$BC$48+(($BC$49-$BC$48)/$BB$49)*(($B475-$BA$48)/0.05),IF($B475&gt;=$BA$47,$BC$47+(($BC$48-$BC$47)/$BB$48)*(($B475-$BA$47)/0.05),$BC$46))))*AVERAGE(AQ474:AQ475),   1+((TAN(ASIN(($C475-$C473)/(($B475-$B473)*5280))))/0.01)*(IF($B475&gt;=$BA$48,$BD$48+(($BD$49-$BD$48)/$BB$49)*(($B475-$BA$48)/0.05),IF($B475&gt;=$BA$47,$BD$47+(($BD$48-$BD$47)/$BB$48)*(($B475-$BA$47)/0.05),$BD$46))))</f>
        <v>0.9741776590930975</v>
      </c>
      <c r="M475" s="583">
        <f ca="1">C475-C473</f>
        <v>-8.3160000000009404</v>
      </c>
      <c r="N475" s="592"/>
      <c r="O475" s="644"/>
      <c r="P475" s="593"/>
      <c r="Q475" s="572"/>
      <c r="R475" s="593">
        <f ca="1">IF(S475&gt;=0,(1+((TAN(ASIN((C475-C471)/((B475-B471)*5280))))/0.01)*(IF(B471&gt;=$BA$48,$BC$48,IF(B471&gt;=$BA$47,$BC$47,$BC$46))))*AVERAGE(AQ472:AQ475),1+((TAN(ASIN((C475-C471)/((B475-B471)*5280))))/0.01)*(IF(B471&gt;=$BA$48,$BD$48,IF(B471&gt;=$BA$47,$BD$47,$BD$46))))</f>
        <v>0.97322167844530327</v>
      </c>
      <c r="S475" s="583">
        <f ca="1">C475-C471</f>
        <v>-16.632000000001653</v>
      </c>
      <c r="T475" s="593"/>
      <c r="U475" s="572"/>
      <c r="V475" s="594"/>
      <c r="W475" s="583"/>
      <c r="X475" s="593"/>
      <c r="Y475" s="572"/>
      <c r="Z475" s="595"/>
      <c r="AA475" s="583"/>
      <c r="AB475" s="593"/>
      <c r="AC475" s="572"/>
      <c r="AD475" s="595"/>
      <c r="AE475" s="583"/>
      <c r="AF475" s="593"/>
      <c r="AG475" s="596"/>
      <c r="AH475" s="613"/>
      <c r="AI475" s="613"/>
      <c r="AJ475" s="572"/>
      <c r="AK475" s="597"/>
      <c r="AL475" s="597"/>
      <c r="AM475" s="583"/>
      <c r="AN475" s="89">
        <f t="shared" ca="1" si="120"/>
        <v>21.500000000000817</v>
      </c>
      <c r="AO475" s="90">
        <f t="shared" ca="1" si="121"/>
        <v>430</v>
      </c>
      <c r="AP475" s="90">
        <f ca="1">IF($AO475=1,MATCH(1,$AO476:$AO$533,0),$AP474)</f>
        <v>487</v>
      </c>
      <c r="AQ475" s="594">
        <f t="shared" ca="1" si="122"/>
        <v>1</v>
      </c>
      <c r="AR475" s="594">
        <f t="shared" ca="1" si="128"/>
        <v>-1.5703433367641909E-2</v>
      </c>
      <c r="AS475" s="1">
        <f t="shared" ca="1" si="119"/>
        <v>0</v>
      </c>
      <c r="AT475" s="91">
        <f ca="1">AVERAGE(F475:INDIRECT("F"&amp;(ROW()-AO475+1)))</f>
        <v>-1.5697001582015101E-2</v>
      </c>
      <c r="AU475" s="91">
        <f ca="1">IF(AT475&gt;0,MAX(F475:INDIRECT("F"&amp;(ROW()-AO475+1))),MIN(F475:INDIRECT("F"&amp;(ROW()-AO475+1))))</f>
        <v>-1.575195385570503E-2</v>
      </c>
      <c r="AV475" s="92">
        <f t="shared" ca="1" si="123"/>
        <v>-1779.624000000033</v>
      </c>
      <c r="AW475" s="92">
        <f t="shared" ca="1" si="124"/>
        <v>0</v>
      </c>
      <c r="AX475" s="92">
        <f t="shared" ca="1" si="125"/>
        <v>-1779.6240000000337</v>
      </c>
      <c r="AZ475" s="24"/>
      <c r="BA475" s="24"/>
      <c r="BB475" s="24"/>
      <c r="BC475" s="24"/>
      <c r="BD475" s="24"/>
      <c r="BE475" s="24"/>
      <c r="BF475" s="24"/>
      <c r="BG475" s="24"/>
      <c r="BH475" s="24"/>
      <c r="BI475" s="24"/>
    </row>
    <row r="476" spans="1:61" x14ac:dyDescent="0.2">
      <c r="A476" s="587"/>
      <c r="B476" s="588">
        <f>'Raw Elevation Data'!F473</f>
        <v>23.45000000000082</v>
      </c>
      <c r="C476" s="588">
        <f ca="1">'Raw Elevation Data'!L473</f>
        <v>766.21799999996676</v>
      </c>
      <c r="D476" s="588">
        <f t="shared" si="118"/>
        <v>5.0000000000004263E-2</v>
      </c>
      <c r="E476" s="589">
        <f t="shared" ca="1" si="126"/>
        <v>0.97418852250955079</v>
      </c>
      <c r="F476" s="577">
        <f t="shared" ca="1" si="127"/>
        <v>-1.5751953855703556E-2</v>
      </c>
      <c r="G476" s="590"/>
      <c r="H476" s="591"/>
      <c r="I476" s="592"/>
      <c r="J476" s="593"/>
      <c r="K476" s="572"/>
      <c r="L476" s="593"/>
      <c r="M476" s="583"/>
      <c r="N476" s="592"/>
      <c r="O476" s="644"/>
      <c r="P476" s="593"/>
      <c r="Q476" s="572"/>
      <c r="R476" s="593"/>
      <c r="S476" s="583"/>
      <c r="T476" s="593"/>
      <c r="U476" s="572"/>
      <c r="V476" s="594"/>
      <c r="W476" s="583"/>
      <c r="X476" s="593"/>
      <c r="Y476" s="572"/>
      <c r="Z476" s="595"/>
      <c r="AA476" s="583"/>
      <c r="AB476" s="593"/>
      <c r="AC476" s="572"/>
      <c r="AD476" s="595"/>
      <c r="AE476" s="583"/>
      <c r="AF476" s="593"/>
      <c r="AG476" s="596"/>
      <c r="AH476" s="613"/>
      <c r="AI476" s="613"/>
      <c r="AJ476" s="572"/>
      <c r="AK476" s="597"/>
      <c r="AL476" s="597"/>
      <c r="AM476" s="583"/>
      <c r="AN476" s="89">
        <f t="shared" ca="1" si="120"/>
        <v>21.550000000000821</v>
      </c>
      <c r="AO476" s="90">
        <f t="shared" ca="1" si="121"/>
        <v>431</v>
      </c>
      <c r="AP476" s="90">
        <f ca="1">IF($AO476=1,MATCH(1,$AO477:$AO$533,0),$AP475)</f>
        <v>487</v>
      </c>
      <c r="AQ476" s="594">
        <f t="shared" ca="1" si="122"/>
        <v>1</v>
      </c>
      <c r="AR476" s="594">
        <f t="shared" ca="1" si="128"/>
        <v>-1.5703433367641909E-2</v>
      </c>
      <c r="AS476" s="1">
        <f t="shared" ca="1" si="119"/>
        <v>0</v>
      </c>
      <c r="AT476" s="91">
        <f ca="1">AVERAGE(F476:INDIRECT("F"&amp;(ROW()-AO476+1)))</f>
        <v>-1.5697129081490017E-2</v>
      </c>
      <c r="AU476" s="91">
        <f ca="1">IF(AT476&gt;0,MAX(F476:INDIRECT("F"&amp;(ROW()-AO476+1))),MIN(F476:INDIRECT("F"&amp;(ROW()-AO476+1))))</f>
        <v>-1.575195385570503E-2</v>
      </c>
      <c r="AV476" s="92">
        <f t="shared" ca="1" si="123"/>
        <v>-1783.7820000000333</v>
      </c>
      <c r="AW476" s="92">
        <f t="shared" ca="1" si="124"/>
        <v>0</v>
      </c>
      <c r="AX476" s="92">
        <f t="shared" ca="1" si="125"/>
        <v>-1783.782000000034</v>
      </c>
      <c r="AZ476" s="24"/>
      <c r="BA476" s="24"/>
      <c r="BB476" s="24"/>
      <c r="BC476" s="24"/>
      <c r="BD476" s="24"/>
      <c r="BE476" s="24"/>
      <c r="BF476" s="24"/>
      <c r="BG476" s="24"/>
      <c r="BH476" s="24"/>
      <c r="BI476" s="24"/>
    </row>
    <row r="477" spans="1:61" x14ac:dyDescent="0.2">
      <c r="A477" s="587"/>
      <c r="B477" s="588">
        <f>'Raw Elevation Data'!F474</f>
        <v>23.500000000000824</v>
      </c>
      <c r="C477" s="588">
        <f ca="1">'Raw Elevation Data'!L474</f>
        <v>762.05999999996652</v>
      </c>
      <c r="D477" s="588">
        <f t="shared" si="118"/>
        <v>5.0000000000004263E-2</v>
      </c>
      <c r="E477" s="589">
        <f t="shared" ca="1" si="126"/>
        <v>0.97419938592600297</v>
      </c>
      <c r="F477" s="577">
        <f t="shared" ca="1" si="127"/>
        <v>-1.5751953855703556E-2</v>
      </c>
      <c r="G477" s="590"/>
      <c r="H477" s="591"/>
      <c r="I477" s="592"/>
      <c r="J477" s="593"/>
      <c r="K477" s="572"/>
      <c r="L477" s="593">
        <f ca="1">IF($M477&gt;=0,(1+((TAN(ASIN(($C477-$C475)/(($B477-$B475)*5280))))/0.01)*(IF($B477&gt;=$BA$48,$BC$48+(($BC$49-$BC$48)/$BB$49)*(($B477-$BA$48)/0.05),IF($B477&gt;=$BA$47,$BC$47+(($BC$48-$BC$47)/$BB$48)*(($B477-$BA$47)/0.05),$BC$46))))*AVERAGE(AQ476:AQ477),   1+((TAN(ASIN(($C477-$C475)/(($B477-$B475)*5280))))/0.01)*(IF($B477&gt;=$BA$48,$BD$48+(($BD$49-$BD$48)/$BB$49)*(($B477-$BA$48)/0.05),IF($B477&gt;=$BA$47,$BD$47+(($BD$48-$BD$47)/$BB$48)*(($B477-$BA$47)/0.05),$BD$46))))</f>
        <v>0.97419938592600297</v>
      </c>
      <c r="M477" s="583">
        <f ca="1">C477-C475</f>
        <v>-8.3160000000005994</v>
      </c>
      <c r="N477" s="592"/>
      <c r="O477" s="644"/>
      <c r="P477" s="593"/>
      <c r="Q477" s="572"/>
      <c r="R477" s="593"/>
      <c r="S477" s="583"/>
      <c r="T477" s="593"/>
      <c r="U477" s="572"/>
      <c r="V477" s="594">
        <f ca="1">IF(W477&gt;=0,(1+((TAN(ASIN((C477-C472)/((B477-B472)*5280))))/0.01)*(IF(B472&gt;=$BA$48,$BC$48,IF(B472&gt;=$BA$47,$BC$47,$BC$46))))*AVERAGE(AQ473:AQ477),1+((TAN(ASIN((C477-C472)/((B477-B472)*5280))))/0.01)*(IF(B472&gt;=$BA$48,$BD$48,IF(B472&gt;=$BA$47,$BD$47,$BD$46))))</f>
        <v>0.97322167844530361</v>
      </c>
      <c r="W477" s="583">
        <f ca="1">C477-C472</f>
        <v>-20.790000000001783</v>
      </c>
      <c r="X477" s="593"/>
      <c r="Y477" s="572"/>
      <c r="Z477" s="595">
        <f ca="1">IF(AA477&gt;=0,(1+((TAN(ASIN((C477-C467)/((B477-B467)*5280))))/0.01)*(IF(B467&gt;=$BA$48,$BC$48,IF(B467&gt;=$BA$47,$BC$47,$BC$46))))*AVERAGE(AQ468:AQ477),1+((TAN(ASIN((C477-C467)/((B477-B467)*5280))))/0.01)*(IF(B467&gt;=$BA$48,$BD$48,IF(B467&gt;=$BA$47,$BD$47,$BD$46))))</f>
        <v>0.9732216784453035</v>
      </c>
      <c r="AA477" s="583">
        <f ca="1">C477-C467</f>
        <v>-41.580000000003679</v>
      </c>
      <c r="AB477" s="593"/>
      <c r="AC477" s="572"/>
      <c r="AD477" s="595"/>
      <c r="AE477" s="583"/>
      <c r="AF477" s="593"/>
      <c r="AG477" s="596"/>
      <c r="AH477" s="613"/>
      <c r="AI477" s="613"/>
      <c r="AJ477" s="572"/>
      <c r="AK477" s="597"/>
      <c r="AL477" s="597"/>
      <c r="AM477" s="583"/>
      <c r="AN477" s="89">
        <f t="shared" ca="1" si="120"/>
        <v>21.600000000000826</v>
      </c>
      <c r="AO477" s="90">
        <f t="shared" ca="1" si="121"/>
        <v>432</v>
      </c>
      <c r="AP477" s="90">
        <f ca="1">IF($AO477=1,MATCH(1,$AO478:$AO$533,0),$AP476)</f>
        <v>487</v>
      </c>
      <c r="AQ477" s="594">
        <f t="shared" ca="1" si="122"/>
        <v>1</v>
      </c>
      <c r="AR477" s="594">
        <f t="shared" ca="1" si="128"/>
        <v>-1.5703433367641909E-2</v>
      </c>
      <c r="AS477" s="1">
        <f t="shared" ca="1" si="119"/>
        <v>0</v>
      </c>
      <c r="AT477" s="91">
        <f ca="1">AVERAGE(F477:INDIRECT("F"&amp;(ROW()-AO477+1)))</f>
        <v>-1.5697255990689583E-2</v>
      </c>
      <c r="AU477" s="91">
        <f ca="1">IF(AT477&gt;0,MAX(F477:INDIRECT("F"&amp;(ROW()-AO477+1))),MIN(F477:INDIRECT("F"&amp;(ROW()-AO477+1))))</f>
        <v>-1.575195385570503E-2</v>
      </c>
      <c r="AV477" s="92">
        <f t="shared" ca="1" si="123"/>
        <v>-1787.9400000000335</v>
      </c>
      <c r="AW477" s="92">
        <f t="shared" ca="1" si="124"/>
        <v>0</v>
      </c>
      <c r="AX477" s="92">
        <f t="shared" ca="1" si="125"/>
        <v>-1787.9400000000342</v>
      </c>
      <c r="AZ477" s="24"/>
      <c r="BA477" s="24"/>
      <c r="BB477" s="24"/>
      <c r="BC477" s="24"/>
      <c r="BD477" s="24"/>
      <c r="BE477" s="24"/>
      <c r="BF477" s="24"/>
      <c r="BG477" s="24"/>
      <c r="BH477" s="24"/>
      <c r="BI477" s="24"/>
    </row>
    <row r="478" spans="1:61" x14ac:dyDescent="0.2">
      <c r="A478" s="587"/>
      <c r="B478" s="588">
        <f>'Raw Elevation Data'!F475</f>
        <v>23.550000000000828</v>
      </c>
      <c r="C478" s="588">
        <f ca="1">'Raw Elevation Data'!L475</f>
        <v>757.90199999996616</v>
      </c>
      <c r="D478" s="588">
        <f t="shared" si="118"/>
        <v>5.0000000000004263E-2</v>
      </c>
      <c r="E478" s="589">
        <f t="shared" ca="1" si="126"/>
        <v>0.97421024934245559</v>
      </c>
      <c r="F478" s="577">
        <f t="shared" ca="1" si="127"/>
        <v>-1.5751953855703341E-2</v>
      </c>
      <c r="G478" s="590"/>
      <c r="H478" s="591"/>
      <c r="I478" s="592"/>
      <c r="J478" s="593"/>
      <c r="K478" s="572"/>
      <c r="L478" s="593"/>
      <c r="M478" s="583"/>
      <c r="N478" s="592"/>
      <c r="O478" s="644"/>
      <c r="P478" s="593"/>
      <c r="Q478" s="572"/>
      <c r="R478" s="593"/>
      <c r="S478" s="583"/>
      <c r="T478" s="593"/>
      <c r="U478" s="572"/>
      <c r="V478" s="594"/>
      <c r="W478" s="583"/>
      <c r="X478" s="593"/>
      <c r="Y478" s="572"/>
      <c r="Z478" s="595"/>
      <c r="AA478" s="583"/>
      <c r="AB478" s="593"/>
      <c r="AC478" s="572"/>
      <c r="AD478" s="595"/>
      <c r="AE478" s="583"/>
      <c r="AF478" s="593"/>
      <c r="AG478" s="596"/>
      <c r="AH478" s="613"/>
      <c r="AI478" s="613"/>
      <c r="AJ478" s="572"/>
      <c r="AK478" s="597"/>
      <c r="AL478" s="597"/>
      <c r="AM478" s="583"/>
      <c r="AN478" s="89">
        <f t="shared" ca="1" si="120"/>
        <v>21.65000000000083</v>
      </c>
      <c r="AO478" s="90">
        <f t="shared" ca="1" si="121"/>
        <v>433</v>
      </c>
      <c r="AP478" s="90">
        <f ca="1">IF($AO478=1,MATCH(1,$AO479:$AO$533,0),$AP477)</f>
        <v>487</v>
      </c>
      <c r="AQ478" s="594">
        <f t="shared" ca="1" si="122"/>
        <v>1</v>
      </c>
      <c r="AR478" s="594">
        <f t="shared" ca="1" si="128"/>
        <v>-1.5703433367641909E-2</v>
      </c>
      <c r="AS478" s="1">
        <f t="shared" ca="1" si="119"/>
        <v>0</v>
      </c>
      <c r="AT478" s="91">
        <f ca="1">AVERAGE(F478:INDIRECT("F"&amp;(ROW()-AO478+1)))</f>
        <v>-1.5697382313703472E-2</v>
      </c>
      <c r="AU478" s="91">
        <f ca="1">IF(AT478&gt;0,MAX(F478:INDIRECT("F"&amp;(ROW()-AO478+1))),MIN(F478:INDIRECT("F"&amp;(ROW()-AO478+1))))</f>
        <v>-1.575195385570503E-2</v>
      </c>
      <c r="AV478" s="92">
        <f t="shared" ca="1" si="123"/>
        <v>-1792.0980000000338</v>
      </c>
      <c r="AW478" s="92">
        <f t="shared" ca="1" si="124"/>
        <v>0</v>
      </c>
      <c r="AX478" s="92">
        <f t="shared" ca="1" si="125"/>
        <v>-1792.0980000000345</v>
      </c>
      <c r="AZ478" s="24"/>
      <c r="BA478" s="24"/>
      <c r="BB478" s="24"/>
      <c r="BC478" s="24"/>
      <c r="BD478" s="24"/>
      <c r="BE478" s="24"/>
      <c r="BF478" s="24"/>
      <c r="BG478" s="24"/>
      <c r="BH478" s="24"/>
      <c r="BI478" s="24"/>
    </row>
    <row r="479" spans="1:61" ht="13.5" thickBot="1" x14ac:dyDescent="0.25">
      <c r="A479" s="573" t="s">
        <v>333</v>
      </c>
      <c r="B479" s="598">
        <f>'Raw Elevation Data'!F476</f>
        <v>23.600000000000833</v>
      </c>
      <c r="C479" s="598">
        <f ca="1">'Raw Elevation Data'!L476</f>
        <v>753.74399999996604</v>
      </c>
      <c r="D479" s="598">
        <f t="shared" si="118"/>
        <v>5.0000000000004263E-2</v>
      </c>
      <c r="E479" s="599">
        <f t="shared" ca="1" si="126"/>
        <v>0.97422111275890633</v>
      </c>
      <c r="F479" s="577">
        <f t="shared" ca="1" si="127"/>
        <v>-1.5751953855704201E-2</v>
      </c>
      <c r="G479" s="600">
        <f ca="1">IF(AVERAGE(E468:E479)&gt;$BA$68,AVERAGE(E468:E479),$BA$68)</f>
        <v>0.97633333333333328</v>
      </c>
      <c r="H479" s="601">
        <f ca="1">IF(SUMIF(L468:L479,"&gt;0")/COUNT(L468:L479)&gt;$BA$68,SUMIF(L468:L479,"&gt;0")/COUNT(L468:L479),$BA$68)</f>
        <v>0.97633333333333328</v>
      </c>
      <c r="I479" s="592"/>
      <c r="J479" s="593"/>
      <c r="K479" s="572"/>
      <c r="L479" s="593">
        <f ca="1">IF($M479&gt;=0,(1+((TAN(ASIN(($C479-$C477)/(($B479-$B477)*5280))))/0.01)*(IF($B479&gt;=$BA$48,$BC$48+(($BC$49-$BC$48)/$BB$49)*(($B479-$BA$48)/0.05),IF($B479&gt;=$BA$47,$BC$47+(($BC$48-$BC$47)/$BB$48)*(($B479-$BA$47)/0.05),$BC$46))))*AVERAGE(AQ478:AQ479),   1+((TAN(ASIN(($C479-$C477)/(($B479-$B477)*5280))))/0.01)*(IF($B479&gt;=$BA$48,$BD$48+(($BD$49-$BD$48)/$BB$49)*(($B479-$BA$48)/0.05),IF($B479&gt;=$BA$47,$BD$47+(($BD$48-$BD$47)/$BB$48)*(($B479-$BA$47)/0.05),$BD$46))))</f>
        <v>0.97422111275890777</v>
      </c>
      <c r="M479" s="583">
        <f ca="1">C479-C477</f>
        <v>-8.3160000000004857</v>
      </c>
      <c r="N479" s="592"/>
      <c r="O479" s="644"/>
      <c r="P479" s="593"/>
      <c r="Q479" s="572"/>
      <c r="R479" s="593">
        <f ca="1">IF(S479&gt;=0,(1+((TAN(ASIN((C479-C475)/((B479-B475)*5280))))/0.01)*(IF(B475&gt;=$BA$48,$BC$48,IF(B475&gt;=$BA$47,$BC$47,$BC$46))))*AVERAGE(AQ476:AQ479),1+((TAN(ASIN((C479-C475)/((B479-B475)*5280))))/0.01)*(IF(B475&gt;=$BA$48,$BD$48,IF(B475&gt;=$BA$47,$BD$47,$BD$46))))</f>
        <v>0.97322167844530416</v>
      </c>
      <c r="S479" s="583">
        <f ca="1">C479-C475</f>
        <v>-16.632000000001085</v>
      </c>
      <c r="T479" s="593"/>
      <c r="U479" s="572"/>
      <c r="V479" s="594"/>
      <c r="W479" s="583"/>
      <c r="X479" s="593"/>
      <c r="Y479" s="572"/>
      <c r="Z479" s="595"/>
      <c r="AA479" s="583"/>
      <c r="AB479" s="593"/>
      <c r="AC479" s="572"/>
      <c r="AD479" s="595"/>
      <c r="AE479" s="583"/>
      <c r="AF479" s="593"/>
      <c r="AG479" s="596"/>
      <c r="AH479" s="602">
        <f ca="1">(MAX(AW468:AW479)-MIN(AW468:AW479))*0.3048</f>
        <v>0</v>
      </c>
      <c r="AI479" s="602">
        <f ca="1">-(MAX(AX468:AX479)-MIN(AX468:AX479))*0.3048</f>
        <v>-13.940942400001127</v>
      </c>
      <c r="AJ479" s="572"/>
      <c r="AK479" s="597"/>
      <c r="AL479" s="597"/>
      <c r="AM479" s="583"/>
      <c r="AN479" s="89">
        <f t="shared" ca="1" si="120"/>
        <v>21.700000000000834</v>
      </c>
      <c r="AO479" s="90">
        <f t="shared" ca="1" si="121"/>
        <v>434</v>
      </c>
      <c r="AP479" s="90">
        <f ca="1">IF($AO479=1,MATCH(1,$AO480:$AO$533,0),$AP478)</f>
        <v>487</v>
      </c>
      <c r="AQ479" s="594">
        <f t="shared" ca="1" si="122"/>
        <v>1</v>
      </c>
      <c r="AR479" s="594">
        <f t="shared" ca="1" si="128"/>
        <v>-1.5703433367641909E-2</v>
      </c>
      <c r="AS479" s="1">
        <f t="shared" ca="1" si="119"/>
        <v>0</v>
      </c>
      <c r="AT479" s="91">
        <f ca="1">AVERAGE(F479:INDIRECT("F"&amp;(ROW()-AO479+1)))</f>
        <v>-1.5697508054583659E-2</v>
      </c>
      <c r="AU479" s="91">
        <f ca="1">IF(AT479&gt;0,MAX(F479:INDIRECT("F"&amp;(ROW()-AO479+1))),MIN(F479:INDIRECT("F"&amp;(ROW()-AO479+1))))</f>
        <v>-1.575195385570503E-2</v>
      </c>
      <c r="AV479" s="92">
        <f t="shared" ca="1" si="123"/>
        <v>-1796.256000000034</v>
      </c>
      <c r="AW479" s="92">
        <f t="shared" ca="1" si="124"/>
        <v>0</v>
      </c>
      <c r="AX479" s="92">
        <f t="shared" ca="1" si="125"/>
        <v>-1796.2560000000346</v>
      </c>
      <c r="AZ479" s="24"/>
      <c r="BA479" s="24"/>
      <c r="BB479" s="24"/>
      <c r="BC479" s="24"/>
      <c r="BD479" s="24"/>
      <c r="BE479" s="24"/>
      <c r="BF479" s="24"/>
      <c r="BG479" s="24"/>
      <c r="BH479" s="24"/>
      <c r="BI479" s="24"/>
    </row>
    <row r="480" spans="1:61" ht="13.5" thickTop="1" x14ac:dyDescent="0.2">
      <c r="A480" s="587"/>
      <c r="B480" s="588">
        <f>'Raw Elevation Data'!F477</f>
        <v>23.650000000000837</v>
      </c>
      <c r="C480" s="588">
        <f ca="1">'Raw Elevation Data'!L477</f>
        <v>749.58599999996522</v>
      </c>
      <c r="D480" s="588">
        <f t="shared" si="118"/>
        <v>5.0000000000004263E-2</v>
      </c>
      <c r="E480" s="589">
        <f t="shared" ca="1" si="126"/>
        <v>0.97423197617535817</v>
      </c>
      <c r="F480" s="577">
        <f t="shared" ca="1" si="127"/>
        <v>-1.5751953855704416E-2</v>
      </c>
      <c r="G480" s="590"/>
      <c r="H480" s="591"/>
      <c r="I480" s="592"/>
      <c r="J480" s="593"/>
      <c r="K480" s="572"/>
      <c r="L480" s="593"/>
      <c r="M480" s="583"/>
      <c r="N480" s="592"/>
      <c r="O480" s="644"/>
      <c r="P480" s="593"/>
      <c r="Q480" s="572"/>
      <c r="R480" s="593"/>
      <c r="S480" s="583"/>
      <c r="T480" s="593"/>
      <c r="U480" s="572"/>
      <c r="V480" s="594"/>
      <c r="W480" s="583"/>
      <c r="X480" s="593"/>
      <c r="Y480" s="572"/>
      <c r="Z480" s="595"/>
      <c r="AA480" s="583"/>
      <c r="AB480" s="593"/>
      <c r="AC480" s="572"/>
      <c r="AD480" s="595"/>
      <c r="AE480" s="583"/>
      <c r="AF480" s="593"/>
      <c r="AG480" s="596"/>
      <c r="AH480" s="613"/>
      <c r="AI480" s="613"/>
      <c r="AJ480" s="572"/>
      <c r="AK480" s="597"/>
      <c r="AL480" s="597"/>
      <c r="AM480" s="583"/>
      <c r="AN480" s="89">
        <f t="shared" ca="1" si="120"/>
        <v>21.750000000000838</v>
      </c>
      <c r="AO480" s="90">
        <f t="shared" ca="1" si="121"/>
        <v>435</v>
      </c>
      <c r="AP480" s="90">
        <f ca="1">IF($AO480=1,MATCH(1,$AO481:$AO$533,0),$AP479)</f>
        <v>487</v>
      </c>
      <c r="AQ480" s="594">
        <f t="shared" ca="1" si="122"/>
        <v>1</v>
      </c>
      <c r="AR480" s="594">
        <f t="shared" ca="1" si="128"/>
        <v>-1.5703433367641909E-2</v>
      </c>
      <c r="AS480" s="1">
        <f t="shared" ca="1" si="119"/>
        <v>0</v>
      </c>
      <c r="AT480" s="91">
        <f ca="1">AVERAGE(F480:INDIRECT("F"&amp;(ROW()-AO480+1)))</f>
        <v>-1.5697633217344856E-2</v>
      </c>
      <c r="AU480" s="91">
        <f ca="1">IF(AT480&gt;0,MAX(F480:INDIRECT("F"&amp;(ROW()-AO480+1))),MIN(F480:INDIRECT("F"&amp;(ROW()-AO480+1))))</f>
        <v>-1.575195385570503E-2</v>
      </c>
      <c r="AV480" s="92">
        <f t="shared" ca="1" si="123"/>
        <v>-1800.4140000000348</v>
      </c>
      <c r="AW480" s="92">
        <f t="shared" ca="1" si="124"/>
        <v>0</v>
      </c>
      <c r="AX480" s="92">
        <f t="shared" ca="1" si="125"/>
        <v>-1800.4140000000355</v>
      </c>
      <c r="AZ480" s="24"/>
      <c r="BA480" s="24"/>
      <c r="BB480" s="24"/>
      <c r="BC480" s="24"/>
      <c r="BD480" s="24"/>
      <c r="BE480" s="24"/>
      <c r="BF480" s="24"/>
      <c r="BG480" s="24"/>
      <c r="BH480" s="24"/>
      <c r="BI480" s="24"/>
    </row>
    <row r="481" spans="1:61" x14ac:dyDescent="0.2">
      <c r="A481" s="587"/>
      <c r="B481" s="588">
        <f>'Raw Elevation Data'!F478</f>
        <v>23.700000000000841</v>
      </c>
      <c r="C481" s="588">
        <f ca="1">'Raw Elevation Data'!L478</f>
        <v>745.42799999996498</v>
      </c>
      <c r="D481" s="588">
        <f t="shared" si="118"/>
        <v>5.0000000000004263E-2</v>
      </c>
      <c r="E481" s="589">
        <f t="shared" ca="1" si="126"/>
        <v>0.97424283959181179</v>
      </c>
      <c r="F481" s="577">
        <f t="shared" ca="1" si="127"/>
        <v>-1.5751953855703556E-2</v>
      </c>
      <c r="G481" s="590"/>
      <c r="H481" s="591"/>
      <c r="I481" s="592"/>
      <c r="J481" s="593"/>
      <c r="K481" s="572"/>
      <c r="L481" s="593">
        <f ca="1">IF($M481&gt;=0,(1+((TAN(ASIN(($C481-$C479)/(($B481-$B479)*5280))))/0.01)*(IF($B481&gt;=$BA$48,$BC$48+(($BC$49-$BC$48)/$BB$49)*(($B481-$BA$48)/0.05),IF($B481&gt;=$BA$47,$BC$47+(($BC$48-$BC$47)/$BB$48)*(($B481-$BA$47)/0.05),$BC$46))))*AVERAGE(AQ480:AQ481),   1+((TAN(ASIN(($C481-$C479)/(($B481-$B479)*5280))))/0.01)*(IF($B481&gt;=$BA$48,$BD$48+(($BD$49-$BD$48)/$BB$49)*(($B481-$BA$48)/0.05),IF($B481&gt;=$BA$47,$BD$47+(($BD$48-$BD$47)/$BB$48)*(($B481-$BA$47)/0.05),$BD$46))))</f>
        <v>0.97424283959181046</v>
      </c>
      <c r="M481" s="583">
        <f ca="1">C481-C479</f>
        <v>-8.3160000000010541</v>
      </c>
      <c r="N481" s="592"/>
      <c r="O481" s="644"/>
      <c r="P481" s="593"/>
      <c r="Q481" s="572"/>
      <c r="R481" s="593"/>
      <c r="S481" s="583"/>
      <c r="T481" s="593"/>
      <c r="U481" s="572"/>
      <c r="V481" s="594"/>
      <c r="W481" s="583"/>
      <c r="X481" s="593"/>
      <c r="Y481" s="572"/>
      <c r="Z481" s="595"/>
      <c r="AA481" s="583"/>
      <c r="AB481" s="593"/>
      <c r="AC481" s="572"/>
      <c r="AD481" s="595"/>
      <c r="AE481" s="583"/>
      <c r="AF481" s="593"/>
      <c r="AG481" s="596"/>
      <c r="AH481" s="613"/>
      <c r="AI481" s="613"/>
      <c r="AJ481" s="572"/>
      <c r="AK481" s="597"/>
      <c r="AL481" s="597"/>
      <c r="AM481" s="583"/>
      <c r="AN481" s="89">
        <f t="shared" ca="1" si="120"/>
        <v>21.800000000000843</v>
      </c>
      <c r="AO481" s="90">
        <f t="shared" ca="1" si="121"/>
        <v>436</v>
      </c>
      <c r="AP481" s="90">
        <f ca="1">IF($AO481=1,MATCH(1,$AO482:$AO$533,0),$AP480)</f>
        <v>487</v>
      </c>
      <c r="AQ481" s="594">
        <f t="shared" ca="1" si="122"/>
        <v>1</v>
      </c>
      <c r="AR481" s="594">
        <f t="shared" ca="1" si="128"/>
        <v>-1.5703433367641909E-2</v>
      </c>
      <c r="AS481" s="1">
        <f t="shared" ca="1" si="119"/>
        <v>0</v>
      </c>
      <c r="AT481" s="91">
        <f ca="1">AVERAGE(F481:INDIRECT("F"&amp;(ROW()-AO481+1)))</f>
        <v>-1.5697757805964947E-2</v>
      </c>
      <c r="AU481" s="91">
        <f ca="1">IF(AT481&gt;0,MAX(F481:INDIRECT("F"&amp;(ROW()-AO481+1))),MIN(F481:INDIRECT("F"&amp;(ROW()-AO481+1))))</f>
        <v>-1.575195385570503E-2</v>
      </c>
      <c r="AV481" s="92">
        <f t="shared" ca="1" si="123"/>
        <v>-1804.5720000000351</v>
      </c>
      <c r="AW481" s="92">
        <f t="shared" ca="1" si="124"/>
        <v>0</v>
      </c>
      <c r="AX481" s="92">
        <f t="shared" ca="1" si="125"/>
        <v>-1804.5720000000356</v>
      </c>
      <c r="AZ481" s="24"/>
      <c r="BA481" s="24"/>
      <c r="BB481" s="24"/>
      <c r="BC481" s="24"/>
      <c r="BD481" s="24"/>
      <c r="BE481" s="24"/>
      <c r="BF481" s="24"/>
      <c r="BG481" s="24"/>
      <c r="BH481" s="24"/>
      <c r="BI481" s="24"/>
    </row>
    <row r="482" spans="1:61" x14ac:dyDescent="0.2">
      <c r="A482" s="587"/>
      <c r="B482" s="588">
        <f>'Raw Elevation Data'!F479</f>
        <v>23.750000000000846</v>
      </c>
      <c r="C482" s="588">
        <f ca="1">'Raw Elevation Data'!L479</f>
        <v>741.26999999996463</v>
      </c>
      <c r="D482" s="588">
        <f t="shared" si="118"/>
        <v>5.0000000000004263E-2</v>
      </c>
      <c r="E482" s="589">
        <f t="shared" ca="1" si="126"/>
        <v>0.97425370300826408</v>
      </c>
      <c r="F482" s="577">
        <f t="shared" ca="1" si="127"/>
        <v>-1.5751953855703556E-2</v>
      </c>
      <c r="G482" s="590"/>
      <c r="H482" s="591"/>
      <c r="I482" s="592"/>
      <c r="J482" s="593"/>
      <c r="K482" s="572"/>
      <c r="L482" s="593"/>
      <c r="M482" s="583"/>
      <c r="N482" s="592"/>
      <c r="O482" s="644"/>
      <c r="P482" s="593"/>
      <c r="Q482" s="572"/>
      <c r="R482" s="593"/>
      <c r="S482" s="583"/>
      <c r="T482" s="593"/>
      <c r="U482" s="572"/>
      <c r="V482" s="594">
        <f ca="1">IF(W482&gt;=0,(1+((TAN(ASIN((C482-C477)/((B482-B477)*5280))))/0.01)*(IF(B477&gt;=$BA$48,$BC$48,IF(B477&gt;=$BA$47,$BC$47,$BC$46))))*AVERAGE(AQ478:AQ482),1+((TAN(ASIN((C482-C477)/((B482-B477)*5280))))/0.01)*(IF(B477&gt;=$BA$48,$BD$48,IF(B477&gt;=$BA$47,$BD$47,$BD$46))))</f>
        <v>0.97322167844530338</v>
      </c>
      <c r="W482" s="583">
        <f ca="1">C482-C477</f>
        <v>-20.790000000001896</v>
      </c>
      <c r="X482" s="593"/>
      <c r="Y482" s="572"/>
      <c r="Z482" s="595"/>
      <c r="AA482" s="583"/>
      <c r="AB482" s="593"/>
      <c r="AC482" s="572"/>
      <c r="AD482" s="595"/>
      <c r="AE482" s="583"/>
      <c r="AF482" s="593"/>
      <c r="AG482" s="596"/>
      <c r="AH482" s="613"/>
      <c r="AI482" s="613"/>
      <c r="AJ482" s="572"/>
      <c r="AK482" s="597"/>
      <c r="AL482" s="597"/>
      <c r="AM482" s="583"/>
      <c r="AN482" s="89">
        <f t="shared" ca="1" si="120"/>
        <v>21.850000000000847</v>
      </c>
      <c r="AO482" s="90">
        <f t="shared" ca="1" si="121"/>
        <v>437</v>
      </c>
      <c r="AP482" s="90">
        <f ca="1">IF($AO482=1,MATCH(1,$AO483:$AO$533,0),$AP481)</f>
        <v>487</v>
      </c>
      <c r="AQ482" s="594">
        <f t="shared" ca="1" si="122"/>
        <v>1</v>
      </c>
      <c r="AR482" s="594">
        <f t="shared" ca="1" si="128"/>
        <v>-1.5703433367641909E-2</v>
      </c>
      <c r="AS482" s="1">
        <f t="shared" ca="1" si="119"/>
        <v>0</v>
      </c>
      <c r="AT482" s="91">
        <f ca="1">AVERAGE(F482:INDIRECT("F"&amp;(ROW()-AO482+1)))</f>
        <v>-1.5697881824385401E-2</v>
      </c>
      <c r="AU482" s="91">
        <f ca="1">IF(AT482&gt;0,MAX(F482:INDIRECT("F"&amp;(ROW()-AO482+1))),MIN(F482:INDIRECT("F"&amp;(ROW()-AO482+1))))</f>
        <v>-1.575195385570503E-2</v>
      </c>
      <c r="AV482" s="92">
        <f t="shared" ca="1" si="123"/>
        <v>-1808.7300000000355</v>
      </c>
      <c r="AW482" s="92">
        <f t="shared" ca="1" si="124"/>
        <v>0</v>
      </c>
      <c r="AX482" s="92">
        <f t="shared" ca="1" si="125"/>
        <v>-1808.7300000000359</v>
      </c>
      <c r="AZ482" s="24"/>
      <c r="BA482" s="24"/>
      <c r="BB482" s="24"/>
      <c r="BC482" s="24"/>
      <c r="BD482" s="24"/>
      <c r="BE482" s="24"/>
      <c r="BF482" s="24"/>
      <c r="BG482" s="24"/>
      <c r="BH482" s="24"/>
      <c r="BI482" s="24"/>
    </row>
    <row r="483" spans="1:61" x14ac:dyDescent="0.2">
      <c r="A483" s="587"/>
      <c r="B483" s="588">
        <f>'Raw Elevation Data'!F480</f>
        <v>23.80000000000085</v>
      </c>
      <c r="C483" s="588">
        <f ca="1">'Raw Elevation Data'!L480</f>
        <v>737.11199999996438</v>
      </c>
      <c r="D483" s="588">
        <f t="shared" si="118"/>
        <v>5.0000000000004263E-2</v>
      </c>
      <c r="E483" s="589">
        <f t="shared" ca="1" si="126"/>
        <v>0.97426456642471593</v>
      </c>
      <c r="F483" s="577">
        <f t="shared" ca="1" si="127"/>
        <v>-1.5751953855703771E-2</v>
      </c>
      <c r="G483" s="590"/>
      <c r="H483" s="591"/>
      <c r="I483" s="592"/>
      <c r="J483" s="593"/>
      <c r="K483" s="572"/>
      <c r="L483" s="593">
        <f ca="1">IF($M483&gt;=0,(1+((TAN(ASIN(($C483-$C481)/(($B483-$B481)*5280))))/0.01)*(IF($B483&gt;=$BA$48,$BC$48+(($BC$49-$BC$48)/$BB$49)*(($B483-$BA$48)/0.05),IF($B483&gt;=$BA$47,$BC$47+(($BC$48-$BC$47)/$BB$48)*(($B483-$BA$47)/0.05),$BC$46))))*AVERAGE(AQ482:AQ483),   1+((TAN(ASIN(($C483-$C481)/(($B483-$B481)*5280))))/0.01)*(IF($B483&gt;=$BA$48,$BD$48+(($BD$49-$BD$48)/$BB$49)*(($B483-$BA$48)/0.05),IF($B483&gt;=$BA$47,$BD$47+(($BD$48-$BD$47)/$BB$48)*(($B483-$BA$47)/0.05),$BD$46))))</f>
        <v>0.97426456642471626</v>
      </c>
      <c r="M483" s="583">
        <f ca="1">C483-C481</f>
        <v>-8.3160000000005994</v>
      </c>
      <c r="N483" s="592"/>
      <c r="O483" s="644"/>
      <c r="P483" s="593"/>
      <c r="Q483" s="572"/>
      <c r="R483" s="593">
        <f ca="1">IF(S483&gt;=0,(1+((TAN(ASIN((C483-C479)/((B483-B479)*5280))))/0.01)*(IF(B479&gt;=$BA$48,$BC$48,IF(B479&gt;=$BA$47,$BC$47,$BC$46))))*AVERAGE(AQ480:AQ483),1+((TAN(ASIN((C483-C479)/((B483-B479)*5280))))/0.01)*(IF(B479&gt;=$BA$48,$BD$48,IF(B479&gt;=$BA$47,$BD$47,$BD$46))))</f>
        <v>0.97322167844530327</v>
      </c>
      <c r="S483" s="583">
        <f ca="1">C483-C479</f>
        <v>-16.632000000001653</v>
      </c>
      <c r="T483" s="593"/>
      <c r="U483" s="572"/>
      <c r="V483" s="594"/>
      <c r="W483" s="583"/>
      <c r="X483" s="593"/>
      <c r="Y483" s="572"/>
      <c r="Z483" s="595"/>
      <c r="AA483" s="583"/>
      <c r="AB483" s="593"/>
      <c r="AC483" s="572"/>
      <c r="AD483" s="595"/>
      <c r="AE483" s="583"/>
      <c r="AF483" s="593"/>
      <c r="AG483" s="596"/>
      <c r="AH483" s="613"/>
      <c r="AI483" s="613"/>
      <c r="AJ483" s="572"/>
      <c r="AK483" s="597"/>
      <c r="AL483" s="597"/>
      <c r="AM483" s="583"/>
      <c r="AN483" s="89">
        <f t="shared" ca="1" si="120"/>
        <v>21.900000000000851</v>
      </c>
      <c r="AO483" s="90">
        <f t="shared" ca="1" si="121"/>
        <v>438</v>
      </c>
      <c r="AP483" s="90">
        <f ca="1">IF($AO483=1,MATCH(1,$AO484:$AO$533,0),$AP482)</f>
        <v>487</v>
      </c>
      <c r="AQ483" s="594">
        <f t="shared" ca="1" si="122"/>
        <v>1</v>
      </c>
      <c r="AR483" s="594">
        <f t="shared" ca="1" si="128"/>
        <v>-1.5703433367641909E-2</v>
      </c>
      <c r="AS483" s="1">
        <f t="shared" ca="1" si="119"/>
        <v>0</v>
      </c>
      <c r="AT483" s="91">
        <f ca="1">AVERAGE(F483:INDIRECT("F"&amp;(ROW()-AO483+1)))</f>
        <v>-1.56980052765117E-2</v>
      </c>
      <c r="AU483" s="91">
        <f ca="1">IF(AT483&gt;0,MAX(F483:INDIRECT("F"&amp;(ROW()-AO483+1))),MIN(F483:INDIRECT("F"&amp;(ROW()-AO483+1))))</f>
        <v>-1.575195385570503E-2</v>
      </c>
      <c r="AV483" s="92">
        <f t="shared" ca="1" si="123"/>
        <v>-1812.8880000000356</v>
      </c>
      <c r="AW483" s="92">
        <f t="shared" ca="1" si="124"/>
        <v>0</v>
      </c>
      <c r="AX483" s="92">
        <f t="shared" ca="1" si="125"/>
        <v>-1812.8880000000363</v>
      </c>
      <c r="AZ483" s="24"/>
      <c r="BA483" s="24"/>
      <c r="BB483" s="24"/>
      <c r="BC483" s="24"/>
      <c r="BD483" s="24"/>
      <c r="BE483" s="24"/>
      <c r="BF483" s="24"/>
      <c r="BG483" s="24"/>
      <c r="BH483" s="24"/>
      <c r="BI483" s="24"/>
    </row>
    <row r="484" spans="1:61" x14ac:dyDescent="0.2">
      <c r="A484" s="587"/>
      <c r="B484" s="588">
        <f>'Raw Elevation Data'!F481</f>
        <v>23.850000000000854</v>
      </c>
      <c r="C484" s="588">
        <f ca="1">'Raw Elevation Data'!L481</f>
        <v>732.95399999996391</v>
      </c>
      <c r="D484" s="588">
        <f t="shared" si="118"/>
        <v>5.0000000000004263E-2</v>
      </c>
      <c r="E484" s="589">
        <f t="shared" ca="1" si="126"/>
        <v>0.97427542984116744</v>
      </c>
      <c r="F484" s="577">
        <f t="shared" ca="1" si="127"/>
        <v>-1.5751953855704201E-2</v>
      </c>
      <c r="G484" s="590"/>
      <c r="H484" s="591"/>
      <c r="I484" s="592"/>
      <c r="J484" s="593"/>
      <c r="K484" s="572"/>
      <c r="L484" s="593"/>
      <c r="M484" s="583"/>
      <c r="N484" s="592"/>
      <c r="O484" s="644"/>
      <c r="P484" s="593"/>
      <c r="Q484" s="572"/>
      <c r="R484" s="593"/>
      <c r="S484" s="583"/>
      <c r="T484" s="593"/>
      <c r="U484" s="572"/>
      <c r="V484" s="594"/>
      <c r="W484" s="583"/>
      <c r="X484" s="593"/>
      <c r="Y484" s="572"/>
      <c r="Z484" s="595"/>
      <c r="AA484" s="583"/>
      <c r="AB484" s="593"/>
      <c r="AC484" s="572"/>
      <c r="AD484" s="595"/>
      <c r="AE484" s="583"/>
      <c r="AF484" s="593"/>
      <c r="AG484" s="596"/>
      <c r="AH484" s="613"/>
      <c r="AI484" s="613"/>
      <c r="AJ484" s="572"/>
      <c r="AK484" s="597"/>
      <c r="AL484" s="597"/>
      <c r="AM484" s="583"/>
      <c r="AN484" s="89">
        <f t="shared" ca="1" si="120"/>
        <v>21.950000000000855</v>
      </c>
      <c r="AO484" s="90">
        <f t="shared" ca="1" si="121"/>
        <v>439</v>
      </c>
      <c r="AP484" s="90">
        <f ca="1">IF($AO484=1,MATCH(1,$AO485:$AO$533,0),$AP483)</f>
        <v>487</v>
      </c>
      <c r="AQ484" s="594">
        <f t="shared" ca="1" si="122"/>
        <v>1</v>
      </c>
      <c r="AR484" s="594">
        <f t="shared" ca="1" si="128"/>
        <v>-1.5703433367641909E-2</v>
      </c>
      <c r="AS484" s="1">
        <f t="shared" ca="1" si="119"/>
        <v>0</v>
      </c>
      <c r="AT484" s="91">
        <f ca="1">AVERAGE(F484:INDIRECT("F"&amp;(ROW()-AO484+1)))</f>
        <v>-1.5698128166213732E-2</v>
      </c>
      <c r="AU484" s="91">
        <f ca="1">IF(AT484&gt;0,MAX(F484:INDIRECT("F"&amp;(ROW()-AO484+1))),MIN(F484:INDIRECT("F"&amp;(ROW()-AO484+1))))</f>
        <v>-1.575195385570503E-2</v>
      </c>
      <c r="AV484" s="92">
        <f t="shared" ca="1" si="123"/>
        <v>-1817.0460000000362</v>
      </c>
      <c r="AW484" s="92">
        <f t="shared" ca="1" si="124"/>
        <v>0</v>
      </c>
      <c r="AX484" s="92">
        <f t="shared" ca="1" si="125"/>
        <v>-1817.0460000000367</v>
      </c>
      <c r="AZ484" s="24"/>
      <c r="BA484" s="24"/>
      <c r="BB484" s="24"/>
      <c r="BC484" s="24"/>
      <c r="BD484" s="24"/>
      <c r="BE484" s="24"/>
      <c r="BF484" s="24"/>
      <c r="BG484" s="24"/>
      <c r="BH484" s="24"/>
      <c r="BI484" s="24"/>
    </row>
    <row r="485" spans="1:61" x14ac:dyDescent="0.2">
      <c r="A485" s="587"/>
      <c r="B485" s="616">
        <f>'Raw Elevation Data'!F482</f>
        <v>23.900000000000858</v>
      </c>
      <c r="C485" s="616">
        <f ca="1">'Raw Elevation Data'!L482</f>
        <v>728.79599999996344</v>
      </c>
      <c r="D485" s="588">
        <f t="shared" si="118"/>
        <v>5.0000000000004263E-2</v>
      </c>
      <c r="E485" s="589">
        <f t="shared" ca="1" si="126"/>
        <v>0.97428629325762028</v>
      </c>
      <c r="F485" s="577">
        <f t="shared" ca="1" si="127"/>
        <v>-1.5751953855703771E-2</v>
      </c>
      <c r="G485" s="590"/>
      <c r="H485" s="591"/>
      <c r="I485" s="592"/>
      <c r="J485" s="593"/>
      <c r="K485" s="572"/>
      <c r="L485" s="593">
        <f ca="1">IF($M485&gt;=0,(1+((TAN(ASIN(($C485-$C483)/(($B485-$B483)*5280))))/0.01)*(IF($B485&gt;=$BA$48,$BC$48+(($BC$49-$BC$48)/$BB$49)*(($B485-$BA$48)/0.05),IF($B485&gt;=$BA$47,$BC$47+(($BC$48-$BC$47)/$BB$48)*(($B485-$BA$47)/0.05),$BC$46))))*AVERAGE(AQ484:AQ485),   1+((TAN(ASIN(($C485-$C483)/(($B485-$B483)*5280))))/0.01)*(IF($B485&gt;=$BA$48,$BD$48+(($BD$49-$BD$48)/$BB$49)*(($B485-$BA$48)/0.05),IF($B485&gt;=$BA$47,$BD$47+(($BD$48-$BD$47)/$BB$48)*(($B485-$BA$47)/0.05),$BD$46))))</f>
        <v>0.97428629325761962</v>
      </c>
      <c r="M485" s="583">
        <f ca="1">C485-C483</f>
        <v>-8.3160000000009404</v>
      </c>
      <c r="N485" s="592"/>
      <c r="O485" s="644"/>
      <c r="P485" s="593"/>
      <c r="Q485" s="572"/>
      <c r="R485" s="593"/>
      <c r="S485" s="583"/>
      <c r="T485" s="593"/>
      <c r="U485" s="572"/>
      <c r="V485" s="594"/>
      <c r="W485" s="583"/>
      <c r="X485" s="593"/>
      <c r="Y485" s="572"/>
      <c r="Z485" s="595"/>
      <c r="AA485" s="583"/>
      <c r="AB485" s="593"/>
      <c r="AC485" s="572"/>
      <c r="AD485" s="595"/>
      <c r="AE485" s="583"/>
      <c r="AF485" s="593"/>
      <c r="AG485" s="596"/>
      <c r="AH485" s="613"/>
      <c r="AI485" s="613"/>
      <c r="AJ485" s="572"/>
      <c r="AK485" s="597"/>
      <c r="AL485" s="597"/>
      <c r="AM485" s="583"/>
      <c r="AN485" s="89">
        <f t="shared" ca="1" si="120"/>
        <v>22.00000000000086</v>
      </c>
      <c r="AO485" s="90">
        <f t="shared" ca="1" si="121"/>
        <v>440</v>
      </c>
      <c r="AP485" s="90">
        <f ca="1">IF($AO485=1,MATCH(1,$AO486:$AO$533,0),$AP484)</f>
        <v>487</v>
      </c>
      <c r="AQ485" s="594">
        <f t="shared" ca="1" si="122"/>
        <v>1</v>
      </c>
      <c r="AR485" s="594">
        <f t="shared" ca="1" si="128"/>
        <v>-1.5703433367641909E-2</v>
      </c>
      <c r="AS485" s="1">
        <f t="shared" ca="1" si="119"/>
        <v>0</v>
      </c>
      <c r="AT485" s="91">
        <f ca="1">AVERAGE(F485:INDIRECT("F"&amp;(ROW()-AO485+1)))</f>
        <v>-1.5698250497326208E-2</v>
      </c>
      <c r="AU485" s="91">
        <f ca="1">IF(AT485&gt;0,MAX(F485:INDIRECT("F"&amp;(ROW()-AO485+1))),MIN(F485:INDIRECT("F"&amp;(ROW()-AO485+1))))</f>
        <v>-1.575195385570503E-2</v>
      </c>
      <c r="AV485" s="92">
        <f t="shared" ca="1" si="123"/>
        <v>-1821.2040000000366</v>
      </c>
      <c r="AW485" s="92">
        <f t="shared" ca="1" si="124"/>
        <v>0</v>
      </c>
      <c r="AX485" s="92">
        <f t="shared" ca="1" si="125"/>
        <v>-1821.204000000037</v>
      </c>
      <c r="AZ485" s="24"/>
      <c r="BA485" s="24"/>
      <c r="BB485" s="24"/>
      <c r="BC485" s="24"/>
      <c r="BD485" s="24"/>
      <c r="BE485" s="24"/>
      <c r="BF485" s="24"/>
      <c r="BG485" s="24"/>
      <c r="BH485" s="24"/>
      <c r="BI485" s="24"/>
    </row>
    <row r="486" spans="1:61" x14ac:dyDescent="0.2">
      <c r="A486" s="587"/>
      <c r="B486" s="616">
        <f>'Raw Elevation Data'!F483</f>
        <v>23.950000000000863</v>
      </c>
      <c r="C486" s="616">
        <f ca="1">'Raw Elevation Data'!L483</f>
        <v>724.6379999999632</v>
      </c>
      <c r="D486" s="588">
        <f t="shared" si="118"/>
        <v>5.0000000000004263E-2</v>
      </c>
      <c r="E486" s="589">
        <f t="shared" ca="1" si="126"/>
        <v>0.97429715667407324</v>
      </c>
      <c r="F486" s="577">
        <f t="shared" ca="1" si="127"/>
        <v>-1.5751953855703341E-2</v>
      </c>
      <c r="G486" s="590"/>
      <c r="H486" s="591"/>
      <c r="I486" s="592"/>
      <c r="J486" s="593"/>
      <c r="K486" s="572"/>
      <c r="L486" s="593"/>
      <c r="M486" s="583"/>
      <c r="N486" s="592"/>
      <c r="O486" s="644"/>
      <c r="P486" s="593"/>
      <c r="Q486" s="572"/>
      <c r="R486" s="593"/>
      <c r="S486" s="583"/>
      <c r="T486" s="593"/>
      <c r="U486" s="572"/>
      <c r="V486" s="594"/>
      <c r="W486" s="583"/>
      <c r="X486" s="593"/>
      <c r="Y486" s="572"/>
      <c r="Z486" s="595"/>
      <c r="AA486" s="583"/>
      <c r="AB486" s="593"/>
      <c r="AC486" s="572"/>
      <c r="AD486" s="595"/>
      <c r="AE486" s="583"/>
      <c r="AF486" s="593"/>
      <c r="AG486" s="596"/>
      <c r="AH486" s="613"/>
      <c r="AI486" s="613"/>
      <c r="AJ486" s="572"/>
      <c r="AK486" s="597"/>
      <c r="AL486" s="597"/>
      <c r="AM486" s="583"/>
      <c r="AN486" s="89">
        <f t="shared" ca="1" si="120"/>
        <v>22.050000000000864</v>
      </c>
      <c r="AO486" s="90">
        <f t="shared" ca="1" si="121"/>
        <v>441</v>
      </c>
      <c r="AP486" s="90">
        <f ca="1">IF($AO486=1,MATCH(1,$AO487:$AO$533,0),$AP485)</f>
        <v>487</v>
      </c>
      <c r="AQ486" s="594">
        <f t="shared" ca="1" si="122"/>
        <v>1</v>
      </c>
      <c r="AR486" s="594">
        <f t="shared" ca="1" si="128"/>
        <v>-1.5703433367641909E-2</v>
      </c>
      <c r="AS486" s="1">
        <f t="shared" ca="1" si="119"/>
        <v>0</v>
      </c>
      <c r="AT486" s="91">
        <f ca="1">AVERAGE(F486:INDIRECT("F"&amp;(ROW()-AO486+1)))</f>
        <v>-1.569837227364906E-2</v>
      </c>
      <c r="AU486" s="91">
        <f ca="1">IF(AT486&gt;0,MAX(F486:INDIRECT("F"&amp;(ROW()-AO486+1))),MIN(F486:INDIRECT("F"&amp;(ROW()-AO486+1))))</f>
        <v>-1.575195385570503E-2</v>
      </c>
      <c r="AV486" s="92">
        <f t="shared" ca="1" si="123"/>
        <v>-1825.3620000000369</v>
      </c>
      <c r="AW486" s="92">
        <f t="shared" ca="1" si="124"/>
        <v>0</v>
      </c>
      <c r="AX486" s="92">
        <f t="shared" ca="1" si="125"/>
        <v>-1825.3620000000374</v>
      </c>
      <c r="AZ486" s="24"/>
      <c r="BA486" s="24"/>
      <c r="BB486" s="24"/>
      <c r="BC486" s="24"/>
      <c r="BD486" s="24"/>
      <c r="BE486" s="24"/>
      <c r="BF486" s="24"/>
      <c r="BG486" s="24"/>
      <c r="BH486" s="24"/>
      <c r="BI486" s="24"/>
    </row>
    <row r="487" spans="1:61" x14ac:dyDescent="0.2">
      <c r="A487" s="587"/>
      <c r="B487" s="574">
        <f>'Raw Elevation Data'!F484</f>
        <v>24.000000000000867</v>
      </c>
      <c r="C487" s="575">
        <f ca="1">'Raw Elevation Data'!L484</f>
        <v>720.47999999996296</v>
      </c>
      <c r="D487" s="576">
        <f t="shared" si="118"/>
        <v>5.0000000000004263E-2</v>
      </c>
      <c r="E487" s="572">
        <f t="shared" ca="1" si="126"/>
        <v>0.97430802009052442</v>
      </c>
      <c r="F487" s="577">
        <f t="shared" ca="1" si="127"/>
        <v>-1.5751953855703986E-2</v>
      </c>
      <c r="G487" s="590"/>
      <c r="H487" s="591"/>
      <c r="I487" s="603"/>
      <c r="J487" s="604">
        <f ca="1">IF(AVERAGE(E468:E487)&gt;$BA$68,AVERAGE(E468:E487),$BA$68)</f>
        <v>0.97633333333333328</v>
      </c>
      <c r="K487" s="572"/>
      <c r="L487" s="582">
        <f ca="1">IF($M487&gt;=0,(1+((TAN(ASIN(($C487-$C485)/(($B487-$B485)*5280))))/0.01)*(IF($B487&gt;=$BA$48,$BC$48+(($BC$49-$BC$48)/$BB$49)*(($B487-$BA$48)/0.05),IF($B487&gt;=$BA$47,$BC$47+(($BC$48-$BC$47)/$BB$48)*(($B487-$BA$47)/0.05),$BC$46))))*AVERAGE(AQ486:AQ487),   1+((TAN(ASIN(($C487-$C485)/(($B487-$B485)*5280))))/0.01)*(IF($B487&gt;=$BA$48,$BD$48+(($BD$49-$BD$48)/$BB$49)*(($B487-$BA$48)/0.05),IF($B487&gt;=$BA$47,$BD$47+(($BD$48-$BD$47)/$BB$48)*(($B487-$BA$47)/0.05),$BD$46))))</f>
        <v>0.97430802009052542</v>
      </c>
      <c r="M487" s="583">
        <f ca="1">C487-C485</f>
        <v>-8.3160000000004857</v>
      </c>
      <c r="N487" s="592"/>
      <c r="O487" s="604">
        <f ca="1">AVERAGE(L469,L471,L473,L475,L477,L479,L481,L483,L485,L487)</f>
        <v>0.97421024934245481</v>
      </c>
      <c r="P487" s="601">
        <f ca="1">IF(AVERAGE(L469,L471,L473,L475,L477,L479,L481,L483,L485,L487)&gt;$BA$68,AVERAGE(L469,L471,L473,L475,L477,L479,L481,L483,L485,L487),$BA$68)</f>
        <v>0.97633333333333328</v>
      </c>
      <c r="Q487" s="572"/>
      <c r="R487" s="582">
        <f ca="1">IF(S487&gt;=0,(1+((TAN(ASIN((C487-C483)/((B487-B483)*5280))))/0.01)*(IF(B483&gt;=$BA$48,$BC$48,IF(B483&gt;=$BA$47,$BC$47,$BC$46))))*AVERAGE(AQ484:AQ487),1+((TAN(ASIN((C487-C483)/((B487-B483)*5280))))/0.01)*(IF(B483&gt;=$BA$48,$BD$48,IF(B483&gt;=$BA$47,$BD$47,$BD$46))))</f>
        <v>0.97322167844530361</v>
      </c>
      <c r="S487" s="583">
        <f ca="1">C487-C483</f>
        <v>-16.632000000001426</v>
      </c>
      <c r="T487" s="601">
        <f ca="1">IF(AVERAGE(R471,R475,R479,R483,R487)&gt;$BA$68,AVERAGE(R471,R475,R479,R483,R487),$BA$68)</f>
        <v>0.97633333333333328</v>
      </c>
      <c r="U487" s="572"/>
      <c r="V487" s="585">
        <f ca="1">IF(W487&gt;=0,(1+((TAN(ASIN((C487-C482)/((B487-B482)*5280))))/0.01)*(IF(B482&gt;=$BA$48,$BC$48,IF(B482&gt;=$BA$47,$BC$47,$BC$46))))*AVERAGE(AQ483:AQ487),1+((TAN(ASIN((C487-C482)/((B487-B482)*5280))))/0.01)*(IF(B482&gt;=$BA$48,$BD$48,IF(B482&gt;=$BA$47,$BD$47,$BD$46))))</f>
        <v>0.97322167844530372</v>
      </c>
      <c r="W487" s="583">
        <f ca="1">C487-C482</f>
        <v>-20.790000000001669</v>
      </c>
      <c r="X487" s="601">
        <f ca="1">IF(AVERAGE(V472,V477,V482,V487)&gt;$BA$68,AVERAGE(V472,V477,V482,V487),$BA$68)</f>
        <v>0.97633333333333328</v>
      </c>
      <c r="Y487" s="572"/>
      <c r="Z487" s="572">
        <f ca="1">IF(AA487&gt;=0,(1+((TAN(ASIN((C487-C477)/((B487-B477)*5280))))/0.01)*(IF(B477&gt;=$BA$48,$BC$48,IF(B477&gt;=$BA$47,$BC$47,$BC$46))))*AVERAGE(AQ478:AQ487),1+((TAN(ASIN((C487-C477)/((B487-B477)*5280))))/0.01)*(IF(B477&gt;=$BA$48,$BD$48,IF(B477&gt;=$BA$47,$BD$47,$BD$46))))</f>
        <v>0.97322167844530361</v>
      </c>
      <c r="AA487" s="583">
        <f ca="1">C487-C477</f>
        <v>-41.580000000003565</v>
      </c>
      <c r="AB487" s="601">
        <f ca="1">IF(AVERAGE(Z487,Z477)&gt;$BA$68,AVERAGE(Z487,Z477),$BA$68)</f>
        <v>0.97633333333333328</v>
      </c>
      <c r="AC487" s="572"/>
      <c r="AD487" s="572">
        <f ca="1">IF(AE487&gt;=0,(1+((TAN(ASIN((C487-C467)/((B487-B467)*5280))))/0.01)*(IF(B467&gt;=$BA$48,$BC$48,IF(B467&gt;=$BA$47,$BC$47,$BC$46))))*AVERAGE(AQ468:AQ487),1+((TAN(ASIN((C487-C467)/((B487-B467)*5280))))/0.01)*(IF(B467&gt;=$BA$48,$BD$48,IF(B467&gt;=$BA$47,$BD$47,$BD$46))))</f>
        <v>0.97322167844530361</v>
      </c>
      <c r="AE487" s="583">
        <f ca="1">C487-C467</f>
        <v>-83.160000000007244</v>
      </c>
      <c r="AF487" s="601">
        <f ca="1">IF(AD487&gt;$BA$68,AD487,$BA$68)</f>
        <v>0.97633333333333328</v>
      </c>
      <c r="AG487" s="586"/>
      <c r="AH487" s="594"/>
      <c r="AI487" s="594"/>
      <c r="AJ487" s="572"/>
      <c r="AK487" s="605">
        <f ca="1">MAX(AW467:AW487)-MIN(AW467:AW487)</f>
        <v>0</v>
      </c>
      <c r="AL487" s="605">
        <f ca="1">-(MAX(AX467:AX487)-MIN(AX467:AX487))</f>
        <v>-83.16000000000713</v>
      </c>
      <c r="AM487" s="583"/>
      <c r="AN487" s="89">
        <f t="shared" ca="1" si="120"/>
        <v>22.100000000000868</v>
      </c>
      <c r="AO487" s="90">
        <f t="shared" ca="1" si="121"/>
        <v>442</v>
      </c>
      <c r="AP487" s="90">
        <f ca="1">IF($AO487=1,MATCH(1,$AO488:$AO$533,0),$AP486)</f>
        <v>487</v>
      </c>
      <c r="AQ487" s="594">
        <f t="shared" ca="1" si="122"/>
        <v>1</v>
      </c>
      <c r="AR487" s="594">
        <f t="shared" ca="1" si="128"/>
        <v>-1.5703433367641909E-2</v>
      </c>
      <c r="AS487" s="1">
        <f t="shared" ca="1" si="119"/>
        <v>0</v>
      </c>
      <c r="AT487" s="91">
        <f ca="1">AVERAGE(F487:INDIRECT("F"&amp;(ROW()-AO487+1)))</f>
        <v>-1.5698493498947825E-2</v>
      </c>
      <c r="AU487" s="91">
        <f ca="1">IF(AT487&gt;0,MAX(F487:INDIRECT("F"&amp;(ROW()-AO487+1))),MIN(F487:INDIRECT("F"&amp;(ROW()-AO487+1))))</f>
        <v>-1.575195385570503E-2</v>
      </c>
      <c r="AV487" s="92">
        <f t="shared" ca="1" si="123"/>
        <v>-1829.520000000037</v>
      </c>
      <c r="AW487" s="92">
        <f t="shared" ca="1" si="124"/>
        <v>0</v>
      </c>
      <c r="AX487" s="92">
        <f t="shared" ca="1" si="125"/>
        <v>-1829.5200000000377</v>
      </c>
      <c r="AZ487" s="24"/>
      <c r="BA487" s="24"/>
      <c r="BB487" s="24"/>
      <c r="BC487" s="24"/>
      <c r="BD487" s="24"/>
      <c r="BE487" s="24"/>
      <c r="BF487" s="24"/>
      <c r="BG487" s="24"/>
      <c r="BH487" s="24"/>
      <c r="BI487" s="24"/>
    </row>
    <row r="488" spans="1:61" x14ac:dyDescent="0.2">
      <c r="A488" s="587"/>
      <c r="B488" s="588">
        <f>'Raw Elevation Data'!F485</f>
        <v>24.050000000000871</v>
      </c>
      <c r="C488" s="588">
        <f ca="1">'Raw Elevation Data'!L485</f>
        <v>716.32199999996237</v>
      </c>
      <c r="D488" s="588">
        <f t="shared" si="118"/>
        <v>5.0000000000004263E-2</v>
      </c>
      <c r="E488" s="589">
        <f t="shared" ca="1" si="126"/>
        <v>0.97431888350697693</v>
      </c>
      <c r="F488" s="577">
        <f t="shared" ca="1" si="127"/>
        <v>-1.5751953855703771E-2</v>
      </c>
      <c r="G488" s="590"/>
      <c r="H488" s="591"/>
      <c r="I488" s="592"/>
      <c r="J488" s="593"/>
      <c r="K488" s="572"/>
      <c r="L488" s="593"/>
      <c r="M488" s="583"/>
      <c r="N488" s="592"/>
      <c r="O488" s="644"/>
      <c r="P488" s="593"/>
      <c r="Q488" s="572"/>
      <c r="R488" s="593"/>
      <c r="S488" s="583"/>
      <c r="T488" s="593"/>
      <c r="U488" s="572"/>
      <c r="V488" s="594"/>
      <c r="W488" s="583"/>
      <c r="X488" s="593"/>
      <c r="Y488" s="572"/>
      <c r="Z488" s="595"/>
      <c r="AA488" s="583"/>
      <c r="AB488" s="593"/>
      <c r="AC488" s="572"/>
      <c r="AD488" s="595"/>
      <c r="AE488" s="583"/>
      <c r="AF488" s="593"/>
      <c r="AG488" s="596"/>
      <c r="AH488" s="613"/>
      <c r="AI488" s="613"/>
      <c r="AJ488" s="572"/>
      <c r="AK488" s="597"/>
      <c r="AL488" s="597"/>
      <c r="AM488" s="583"/>
      <c r="AN488" s="89">
        <f t="shared" ca="1" si="120"/>
        <v>22.150000000000873</v>
      </c>
      <c r="AO488" s="90">
        <f t="shared" ca="1" si="121"/>
        <v>443</v>
      </c>
      <c r="AP488" s="90">
        <f ca="1">IF($AO488=1,MATCH(1,$AO489:$AO$533,0),$AP487)</f>
        <v>487</v>
      </c>
      <c r="AQ488" s="594">
        <f t="shared" ca="1" si="122"/>
        <v>1</v>
      </c>
      <c r="AR488" s="594">
        <f t="shared" ca="1" si="128"/>
        <v>-1.5703433367641909E-2</v>
      </c>
      <c r="AS488" s="1">
        <f t="shared" ca="1" si="119"/>
        <v>0</v>
      </c>
      <c r="AT488" s="91">
        <f ca="1">AVERAGE(F488:INDIRECT("F"&amp;(ROW()-AO488+1)))</f>
        <v>-1.5698614176954048E-2</v>
      </c>
      <c r="AU488" s="91">
        <f ca="1">IF(AT488&gt;0,MAX(F488:INDIRECT("F"&amp;(ROW()-AO488+1))),MIN(F488:INDIRECT("F"&amp;(ROW()-AO488+1))))</f>
        <v>-1.575195385570503E-2</v>
      </c>
      <c r="AV488" s="92">
        <f t="shared" ca="1" si="123"/>
        <v>-1833.6780000000376</v>
      </c>
      <c r="AW488" s="92">
        <f t="shared" ca="1" si="124"/>
        <v>0</v>
      </c>
      <c r="AX488" s="92">
        <f t="shared" ca="1" si="125"/>
        <v>-1833.6780000000383</v>
      </c>
      <c r="AZ488" s="24"/>
      <c r="BA488" s="24"/>
      <c r="BB488" s="24"/>
      <c r="BC488" s="24"/>
      <c r="BD488" s="24"/>
      <c r="BE488" s="24"/>
      <c r="BF488" s="24"/>
      <c r="BG488" s="24"/>
      <c r="BH488" s="24"/>
      <c r="BI488" s="24"/>
    </row>
    <row r="489" spans="1:61" x14ac:dyDescent="0.2">
      <c r="A489" s="587"/>
      <c r="B489" s="588">
        <f>'Raw Elevation Data'!F486</f>
        <v>24.100000000000875</v>
      </c>
      <c r="C489" s="588">
        <f ca="1">'Raw Elevation Data'!L486</f>
        <v>712.16399999996224</v>
      </c>
      <c r="D489" s="588">
        <f t="shared" si="118"/>
        <v>5.0000000000004263E-2</v>
      </c>
      <c r="E489" s="589">
        <f t="shared" ca="1" si="126"/>
        <v>0.97432974692342911</v>
      </c>
      <c r="F489" s="577">
        <f t="shared" ca="1" si="127"/>
        <v>-1.5751953855703771E-2</v>
      </c>
      <c r="G489" s="590"/>
      <c r="H489" s="591"/>
      <c r="I489" s="592"/>
      <c r="J489" s="593"/>
      <c r="K489" s="572"/>
      <c r="L489" s="593">
        <f ca="1">IF($M489&gt;=0,(1+((TAN(ASIN(($C489-$C487)/(($B489-$B487)*5280))))/0.01)*(IF($B489&gt;=$BA$48,$BC$48+(($BC$49-$BC$48)/$BB$49)*(($B489-$BA$48)/0.05),IF($B489&gt;=$BA$47,$BC$47+(($BC$48-$BC$47)/$BB$48)*(($B489-$BA$47)/0.05),$BC$46))))*AVERAGE(AQ488:AQ489),   1+((TAN(ASIN(($C489-$C487)/(($B489-$B487)*5280))))/0.01)*(IF($B489&gt;=$BA$48,$BD$48+(($BD$49-$BD$48)/$BB$49)*(($B489-$BA$48)/0.05),IF($B489&gt;=$BA$47,$BD$47+(($BD$48-$BD$47)/$BB$48)*(($B489-$BA$47)/0.05),$BD$46))))</f>
        <v>0.97432974692342911</v>
      </c>
      <c r="M489" s="583">
        <f ca="1">C489-C487</f>
        <v>-8.316000000000713</v>
      </c>
      <c r="N489" s="592"/>
      <c r="O489" s="644"/>
      <c r="P489" s="593"/>
      <c r="Q489" s="572"/>
      <c r="R489" s="593"/>
      <c r="S489" s="583"/>
      <c r="T489" s="593"/>
      <c r="U489" s="572"/>
      <c r="V489" s="594"/>
      <c r="W489" s="583"/>
      <c r="X489" s="593"/>
      <c r="Y489" s="572"/>
      <c r="Z489" s="595"/>
      <c r="AA489" s="583"/>
      <c r="AB489" s="593"/>
      <c r="AC489" s="572"/>
      <c r="AD489" s="595"/>
      <c r="AE489" s="583"/>
      <c r="AF489" s="593"/>
      <c r="AG489" s="596"/>
      <c r="AH489" s="613"/>
      <c r="AI489" s="613"/>
      <c r="AJ489" s="572"/>
      <c r="AK489" s="597"/>
      <c r="AL489" s="597"/>
      <c r="AM489" s="583"/>
      <c r="AN489" s="89">
        <f t="shared" ca="1" si="120"/>
        <v>22.200000000000877</v>
      </c>
      <c r="AO489" s="90">
        <f t="shared" ca="1" si="121"/>
        <v>444</v>
      </c>
      <c r="AP489" s="90">
        <f ca="1">IF($AO489=1,MATCH(1,$AO490:$AO$533,0),$AP488)</f>
        <v>487</v>
      </c>
      <c r="AQ489" s="594">
        <f t="shared" ca="1" si="122"/>
        <v>1</v>
      </c>
      <c r="AR489" s="594">
        <f t="shared" ca="1" si="128"/>
        <v>-1.5703433367641909E-2</v>
      </c>
      <c r="AS489" s="1">
        <f t="shared" ca="1" si="119"/>
        <v>0</v>
      </c>
      <c r="AT489" s="91">
        <f ca="1">AVERAGE(F489:INDIRECT("F"&amp;(ROW()-AO489+1)))</f>
        <v>-1.5698734311365644E-2</v>
      </c>
      <c r="AU489" s="91">
        <f ca="1">IF(AT489&gt;0,MAX(F489:INDIRECT("F"&amp;(ROW()-AO489+1))),MIN(F489:INDIRECT("F"&amp;(ROW()-AO489+1))))</f>
        <v>-1.575195385570503E-2</v>
      </c>
      <c r="AV489" s="92">
        <f t="shared" ca="1" si="123"/>
        <v>-1837.8360000000378</v>
      </c>
      <c r="AW489" s="92">
        <f t="shared" ca="1" si="124"/>
        <v>0</v>
      </c>
      <c r="AX489" s="92">
        <f t="shared" ca="1" si="125"/>
        <v>-1837.8360000000384</v>
      </c>
      <c r="AZ489" s="24"/>
      <c r="BA489" s="24"/>
      <c r="BB489" s="24"/>
      <c r="BC489" s="24"/>
      <c r="BD489" s="24"/>
      <c r="BE489" s="24"/>
      <c r="BF489" s="24"/>
      <c r="BG489" s="24"/>
      <c r="BH489" s="24"/>
      <c r="BI489" s="24"/>
    </row>
    <row r="490" spans="1:61" x14ac:dyDescent="0.2">
      <c r="A490" s="587"/>
      <c r="B490" s="588">
        <f>'Raw Elevation Data'!F487</f>
        <v>24.15000000000088</v>
      </c>
      <c r="C490" s="588">
        <f ca="1">'Raw Elevation Data'!L487</f>
        <v>708.00599999996166</v>
      </c>
      <c r="D490" s="588">
        <f t="shared" si="118"/>
        <v>5.0000000000004263E-2</v>
      </c>
      <c r="E490" s="589">
        <f t="shared" ca="1" si="126"/>
        <v>0.97434061033988062</v>
      </c>
      <c r="F490" s="577">
        <f t="shared" ca="1" si="127"/>
        <v>-1.5751953855704201E-2</v>
      </c>
      <c r="G490" s="590"/>
      <c r="H490" s="591"/>
      <c r="I490" s="592"/>
      <c r="J490" s="593"/>
      <c r="K490" s="572"/>
      <c r="L490" s="593"/>
      <c r="M490" s="583"/>
      <c r="N490" s="592"/>
      <c r="O490" s="644"/>
      <c r="P490" s="593"/>
      <c r="Q490" s="572"/>
      <c r="R490" s="593"/>
      <c r="S490" s="583"/>
      <c r="T490" s="593"/>
      <c r="U490" s="572"/>
      <c r="V490" s="594"/>
      <c r="W490" s="583"/>
      <c r="X490" s="593"/>
      <c r="Y490" s="572"/>
      <c r="Z490" s="595"/>
      <c r="AA490" s="583"/>
      <c r="AB490" s="593"/>
      <c r="AC490" s="572"/>
      <c r="AD490" s="595"/>
      <c r="AE490" s="583"/>
      <c r="AF490" s="593"/>
      <c r="AG490" s="596"/>
      <c r="AH490" s="613"/>
      <c r="AI490" s="613"/>
      <c r="AJ490" s="572"/>
      <c r="AK490" s="597"/>
      <c r="AL490" s="597"/>
      <c r="AM490" s="583"/>
      <c r="AN490" s="89">
        <f t="shared" ca="1" si="120"/>
        <v>22.250000000000881</v>
      </c>
      <c r="AO490" s="90">
        <f t="shared" ca="1" si="121"/>
        <v>445</v>
      </c>
      <c r="AP490" s="90">
        <f ca="1">IF($AO490=1,MATCH(1,$AO491:$AO$533,0),$AP489)</f>
        <v>487</v>
      </c>
      <c r="AQ490" s="594">
        <f t="shared" ca="1" si="122"/>
        <v>1</v>
      </c>
      <c r="AR490" s="594">
        <f t="shared" ca="1" si="128"/>
        <v>-1.5703433367641909E-2</v>
      </c>
      <c r="AS490" s="1">
        <f t="shared" ca="1" si="119"/>
        <v>0</v>
      </c>
      <c r="AT490" s="91">
        <f ca="1">AVERAGE(F490:INDIRECT("F"&amp;(ROW()-AO490+1)))</f>
        <v>-1.5698853905847306E-2</v>
      </c>
      <c r="AU490" s="91">
        <f ca="1">IF(AT490&gt;0,MAX(F490:INDIRECT("F"&amp;(ROW()-AO490+1))),MIN(F490:INDIRECT("F"&amp;(ROW()-AO490+1))))</f>
        <v>-1.575195385570503E-2</v>
      </c>
      <c r="AV490" s="92">
        <f t="shared" ca="1" si="123"/>
        <v>-1841.9940000000383</v>
      </c>
      <c r="AW490" s="92">
        <f t="shared" ca="1" si="124"/>
        <v>0</v>
      </c>
      <c r="AX490" s="92">
        <f t="shared" ca="1" si="125"/>
        <v>-1841.994000000039</v>
      </c>
      <c r="AZ490" s="24"/>
      <c r="BA490" s="24"/>
      <c r="BB490" s="24"/>
      <c r="BC490" s="24"/>
      <c r="BD490" s="24"/>
      <c r="BE490" s="24"/>
      <c r="BF490" s="24"/>
      <c r="BG490" s="24"/>
      <c r="BH490" s="24"/>
      <c r="BI490" s="24"/>
    </row>
    <row r="491" spans="1:61" x14ac:dyDescent="0.2">
      <c r="A491" s="587"/>
      <c r="B491" s="588">
        <f>'Raw Elevation Data'!F488</f>
        <v>24.200000000000884</v>
      </c>
      <c r="C491" s="588">
        <f ca="1">'Raw Elevation Data'!L488</f>
        <v>703.8479999999613</v>
      </c>
      <c r="D491" s="588">
        <f t="shared" si="118"/>
        <v>5.0000000000004263E-2</v>
      </c>
      <c r="E491" s="589">
        <f t="shared" ca="1" si="126"/>
        <v>0.97435147375633324</v>
      </c>
      <c r="F491" s="577">
        <f t="shared" ca="1" si="127"/>
        <v>-1.5751953855703986E-2</v>
      </c>
      <c r="G491" s="590"/>
      <c r="H491" s="591"/>
      <c r="I491" s="592"/>
      <c r="J491" s="593"/>
      <c r="K491" s="572"/>
      <c r="L491" s="593">
        <f ca="1">IF($M491&gt;=0,(1+((TAN(ASIN(($C491-$C489)/(($B491-$B489)*5280))))/0.01)*(IF($B491&gt;=$BA$48,$BC$48+(($BC$49-$BC$48)/$BB$49)*(($B491-$BA$48)/0.05),IF($B491&gt;=$BA$47,$BC$47+(($BC$48-$BC$47)/$BB$48)*(($B491-$BA$47)/0.05),$BC$46))))*AVERAGE(AQ490:AQ491),   1+((TAN(ASIN(($C491-$C489)/(($B491-$B489)*5280))))/0.01)*(IF($B491&gt;=$BA$48,$BD$48+(($BD$49-$BD$48)/$BB$49)*(($B491-$BA$48)/0.05),IF($B491&gt;=$BA$47,$BD$47+(($BD$48-$BD$47)/$BB$48)*(($B491-$BA$47)/0.05),$BD$46))))</f>
        <v>0.97435147375633291</v>
      </c>
      <c r="M491" s="583">
        <f ca="1">C491-C489</f>
        <v>-8.3160000000009404</v>
      </c>
      <c r="N491" s="592"/>
      <c r="O491" s="644"/>
      <c r="P491" s="593"/>
      <c r="Q491" s="572"/>
      <c r="R491" s="593">
        <f ca="1">IF(S491&gt;=0,(1+((TAN(ASIN((C491-C487)/((B491-B487)*5280))))/0.01)*(IF(B487&gt;=$BA$48,$BC$48,IF(B487&gt;=$BA$47,$BC$47,$BC$46))))*AVERAGE(AQ488:AQ491),1+((TAN(ASIN((C491-C487)/((B491-B487)*5280))))/0.01)*(IF(B487&gt;=$BA$48,$BD$48,IF(B487&gt;=$BA$47,$BD$47,$BD$46))))</f>
        <v>0.97322167844530327</v>
      </c>
      <c r="S491" s="583">
        <f ca="1">C491-C487</f>
        <v>-16.632000000001653</v>
      </c>
      <c r="T491" s="593"/>
      <c r="U491" s="572"/>
      <c r="V491" s="594"/>
      <c r="W491" s="583"/>
      <c r="X491" s="593"/>
      <c r="Y491" s="572"/>
      <c r="Z491" s="595"/>
      <c r="AA491" s="583"/>
      <c r="AB491" s="593"/>
      <c r="AC491" s="572"/>
      <c r="AD491" s="595"/>
      <c r="AE491" s="583"/>
      <c r="AF491" s="593"/>
      <c r="AG491" s="596"/>
      <c r="AH491" s="613"/>
      <c r="AI491" s="613"/>
      <c r="AJ491" s="572"/>
      <c r="AK491" s="597"/>
      <c r="AL491" s="597"/>
      <c r="AM491" s="583"/>
      <c r="AN491" s="89">
        <f t="shared" ca="1" si="120"/>
        <v>22.300000000000885</v>
      </c>
      <c r="AO491" s="90">
        <f t="shared" ca="1" si="121"/>
        <v>446</v>
      </c>
      <c r="AP491" s="90">
        <f ca="1">IF($AO491=1,MATCH(1,$AO492:$AO$533,0),$AP490)</f>
        <v>487</v>
      </c>
      <c r="AQ491" s="594">
        <f t="shared" ca="1" si="122"/>
        <v>1</v>
      </c>
      <c r="AR491" s="594">
        <f t="shared" ca="1" si="128"/>
        <v>-1.5703433367641909E-2</v>
      </c>
      <c r="AS491" s="1">
        <f t="shared" ca="1" si="119"/>
        <v>0</v>
      </c>
      <c r="AT491" s="91">
        <f ca="1">AVERAGE(F491:INDIRECT("F"&amp;(ROW()-AO491+1)))</f>
        <v>-1.569897296403084E-2</v>
      </c>
      <c r="AU491" s="91">
        <f ca="1">IF(AT491&gt;0,MAX(F491:INDIRECT("F"&amp;(ROW()-AO491+1))),MIN(F491:INDIRECT("F"&amp;(ROW()-AO491+1))))</f>
        <v>-1.575195385570503E-2</v>
      </c>
      <c r="AV491" s="92">
        <f t="shared" ca="1" si="123"/>
        <v>-1846.1520000000387</v>
      </c>
      <c r="AW491" s="92">
        <f t="shared" ca="1" si="124"/>
        <v>0</v>
      </c>
      <c r="AX491" s="92">
        <f t="shared" ca="1" si="125"/>
        <v>-1846.1520000000394</v>
      </c>
      <c r="AZ491" s="24"/>
      <c r="BA491" s="24"/>
      <c r="BB491" s="24"/>
      <c r="BC491" s="24"/>
      <c r="BD491" s="24"/>
      <c r="BE491" s="24"/>
      <c r="BF491" s="24"/>
      <c r="BG491" s="24"/>
      <c r="BH491" s="24"/>
      <c r="BI491" s="24"/>
    </row>
    <row r="492" spans="1:61" ht="13.5" thickBot="1" x14ac:dyDescent="0.25">
      <c r="A492" s="573" t="s">
        <v>334</v>
      </c>
      <c r="B492" s="598">
        <f>'Raw Elevation Data'!F489</f>
        <v>24.250000000000888</v>
      </c>
      <c r="C492" s="598">
        <f ca="1">'Raw Elevation Data'!L489</f>
        <v>699.68999999996083</v>
      </c>
      <c r="D492" s="598">
        <f t="shared" si="118"/>
        <v>5.0000000000004263E-2</v>
      </c>
      <c r="E492" s="599">
        <f t="shared" ca="1" si="126"/>
        <v>0.97436233717278609</v>
      </c>
      <c r="F492" s="577">
        <f t="shared" ca="1" si="127"/>
        <v>-1.5751953855703556E-2</v>
      </c>
      <c r="G492" s="600">
        <f ca="1">IF(AVERAGE(E480:E492)&gt;$BA$68,AVERAGE(E480:E492),$BA$68)</f>
        <v>0.97633333333333328</v>
      </c>
      <c r="H492" s="601">
        <f ca="1">IF(SUMIF(L480:L492,"&gt;0")/COUNT(L480:L492)&gt;$BA$68,SUMIF(L480:L492,"&gt;0")/COUNT(L480:L492),$BA$68)</f>
        <v>0.97633333333333328</v>
      </c>
      <c r="I492" s="592"/>
      <c r="J492" s="593"/>
      <c r="K492" s="572"/>
      <c r="L492" s="593"/>
      <c r="M492" s="583"/>
      <c r="N492" s="592"/>
      <c r="O492" s="644"/>
      <c r="P492" s="593"/>
      <c r="Q492" s="572"/>
      <c r="R492" s="593"/>
      <c r="S492" s="583"/>
      <c r="T492" s="593"/>
      <c r="U492" s="572"/>
      <c r="V492" s="594">
        <f ca="1">IF(W492&gt;=0,(1+((TAN(ASIN((C492-C487)/((B492-B487)*5280))))/0.01)*(IF(B487&gt;=$BA$48,$BC$48,IF(B487&gt;=$BA$47,$BC$47,$BC$46))))*AVERAGE(AQ488:AQ492),1+((TAN(ASIN((C492-C487)/((B492-B487)*5280))))/0.01)*(IF(B487&gt;=$BA$48,$BD$48,IF(B487&gt;=$BA$47,$BD$47,$BD$46))))</f>
        <v>0.97322167844530316</v>
      </c>
      <c r="W492" s="583">
        <f ca="1">C492-C487</f>
        <v>-20.790000000002124</v>
      </c>
      <c r="X492" s="593"/>
      <c r="Y492" s="572"/>
      <c r="Z492" s="595"/>
      <c r="AA492" s="583"/>
      <c r="AB492" s="593"/>
      <c r="AC492" s="572"/>
      <c r="AD492" s="595"/>
      <c r="AE492" s="583"/>
      <c r="AF492" s="593"/>
      <c r="AG492" s="596"/>
      <c r="AH492" s="602">
        <f ca="1">(MAX(AW480:AW492)-MIN(AW480:AW492))*0.3048</f>
        <v>0</v>
      </c>
      <c r="AI492" s="602">
        <f ca="1">-(MAX(AX480:AX492)-MIN(AX480:AX492))*0.3048</f>
        <v>-15.208300800001375</v>
      </c>
      <c r="AJ492" s="572"/>
      <c r="AK492" s="597"/>
      <c r="AL492" s="597"/>
      <c r="AM492" s="583"/>
      <c r="AN492" s="89">
        <f t="shared" ca="1" si="120"/>
        <v>22.35000000000089</v>
      </c>
      <c r="AO492" s="90">
        <f t="shared" ca="1" si="121"/>
        <v>447</v>
      </c>
      <c r="AP492" s="90">
        <f ca="1">IF($AO492=1,MATCH(1,$AO493:$AO$533,0),$AP491)</f>
        <v>487</v>
      </c>
      <c r="AQ492" s="594">
        <f t="shared" ca="1" si="122"/>
        <v>1</v>
      </c>
      <c r="AR492" s="594">
        <f t="shared" ca="1" si="128"/>
        <v>-1.5703433367641909E-2</v>
      </c>
      <c r="AS492" s="1">
        <f t="shared" ca="1" si="119"/>
        <v>0</v>
      </c>
      <c r="AT492" s="91">
        <f ca="1">AVERAGE(F492:INDIRECT("F"&amp;(ROW()-AO492+1)))</f>
        <v>-1.5699091489515565E-2</v>
      </c>
      <c r="AU492" s="91">
        <f ca="1">IF(AT492&gt;0,MAX(F492:INDIRECT("F"&amp;(ROW()-AO492+1))),MIN(F492:INDIRECT("F"&amp;(ROW()-AO492+1))))</f>
        <v>-1.575195385570503E-2</v>
      </c>
      <c r="AV492" s="92">
        <f t="shared" ca="1" si="123"/>
        <v>-1850.3100000000391</v>
      </c>
      <c r="AW492" s="92">
        <f t="shared" ca="1" si="124"/>
        <v>0</v>
      </c>
      <c r="AX492" s="92">
        <f t="shared" ca="1" si="125"/>
        <v>-1850.31000000004</v>
      </c>
      <c r="AZ492" s="24"/>
      <c r="BA492" s="24"/>
      <c r="BB492" s="24"/>
      <c r="BC492" s="24"/>
      <c r="BD492" s="24"/>
      <c r="BE492" s="24"/>
      <c r="BF492" s="24"/>
      <c r="BG492" s="24"/>
      <c r="BH492" s="24"/>
      <c r="BI492" s="24"/>
    </row>
    <row r="493" spans="1:61" ht="13.5" thickTop="1" x14ac:dyDescent="0.2">
      <c r="A493" s="587"/>
      <c r="B493" s="588">
        <f>'Raw Elevation Data'!F490</f>
        <v>24.300000000000892</v>
      </c>
      <c r="C493" s="588">
        <f ca="1">'Raw Elevation Data'!L490</f>
        <v>695.5319999999607</v>
      </c>
      <c r="D493" s="588">
        <f t="shared" si="118"/>
        <v>5.0000000000004263E-2</v>
      </c>
      <c r="E493" s="589">
        <f t="shared" ca="1" si="126"/>
        <v>0.97437320058923871</v>
      </c>
      <c r="F493" s="577">
        <f t="shared" ca="1" si="127"/>
        <v>-1.5751953855703341E-2</v>
      </c>
      <c r="G493" s="590"/>
      <c r="H493" s="591"/>
      <c r="I493" s="592"/>
      <c r="J493" s="593"/>
      <c r="K493" s="572"/>
      <c r="L493" s="593">
        <f ca="1">IF($M493&gt;=0,(1+((TAN(ASIN(($C493-$C491)/(($B493-$B491)*5280))))/0.01)*(IF($B493&gt;=$BA$48,$BC$48+(($BC$49-$BC$48)/$BB$49)*(($B493-$BA$48)/0.05),IF($B493&gt;=$BA$47,$BC$47+(($BC$48-$BC$47)/$BB$48)*(($B493-$BA$47)/0.05),$BC$46))))*AVERAGE(AQ492:AQ493),   1+((TAN(ASIN(($C493-$C491)/(($B493-$B491)*5280))))/0.01)*(IF($B493&gt;=$BA$48,$BD$48+(($BD$49-$BD$48)/$BB$49)*(($B493-$BA$48)/0.05),IF($B493&gt;=$BA$47,$BD$47+(($BD$48-$BD$47)/$BB$48)*(($B493-$BA$47)/0.05),$BD$46))))</f>
        <v>0.97437320058923838</v>
      </c>
      <c r="M493" s="583">
        <f ca="1">C493-C491</f>
        <v>-8.3160000000005994</v>
      </c>
      <c r="N493" s="592"/>
      <c r="O493" s="644"/>
      <c r="P493" s="593"/>
      <c r="Q493" s="572"/>
      <c r="R493" s="593"/>
      <c r="S493" s="583"/>
      <c r="T493" s="593"/>
      <c r="U493" s="572"/>
      <c r="V493" s="594"/>
      <c r="W493" s="583"/>
      <c r="X493" s="593"/>
      <c r="Y493" s="572"/>
      <c r="Z493" s="595"/>
      <c r="AA493" s="583"/>
      <c r="AB493" s="593"/>
      <c r="AC493" s="572"/>
      <c r="AD493" s="595"/>
      <c r="AE493" s="583"/>
      <c r="AF493" s="593"/>
      <c r="AG493" s="596"/>
      <c r="AH493" s="613"/>
      <c r="AI493" s="613"/>
      <c r="AJ493" s="572"/>
      <c r="AK493" s="597"/>
      <c r="AL493" s="597"/>
      <c r="AM493" s="583"/>
      <c r="AN493" s="89">
        <f t="shared" ca="1" si="120"/>
        <v>22.400000000000894</v>
      </c>
      <c r="AO493" s="90">
        <f t="shared" ca="1" si="121"/>
        <v>448</v>
      </c>
      <c r="AP493" s="90">
        <f ca="1">IF($AO493=1,MATCH(1,$AO494:$AO$533,0),$AP492)</f>
        <v>487</v>
      </c>
      <c r="AQ493" s="594">
        <f t="shared" ca="1" si="122"/>
        <v>1</v>
      </c>
      <c r="AR493" s="594">
        <f t="shared" ca="1" si="128"/>
        <v>-1.5703433367641909E-2</v>
      </c>
      <c r="AS493" s="1">
        <f t="shared" ca="1" si="119"/>
        <v>0</v>
      </c>
      <c r="AT493" s="91">
        <f ca="1">AVERAGE(F493:INDIRECT("F"&amp;(ROW()-AO493+1)))</f>
        <v>-1.5699209485868663E-2</v>
      </c>
      <c r="AU493" s="91">
        <f ca="1">IF(AT493&gt;0,MAX(F493:INDIRECT("F"&amp;(ROW()-AO493+1))),MIN(F493:INDIRECT("F"&amp;(ROW()-AO493+1))))</f>
        <v>-1.575195385570503E-2</v>
      </c>
      <c r="AV493" s="92">
        <f t="shared" ca="1" si="123"/>
        <v>-1854.4680000000394</v>
      </c>
      <c r="AW493" s="92">
        <f t="shared" ca="1" si="124"/>
        <v>0</v>
      </c>
      <c r="AX493" s="92">
        <f t="shared" ca="1" si="125"/>
        <v>-1854.4680000000401</v>
      </c>
      <c r="AZ493" s="24"/>
      <c r="BA493" s="24"/>
      <c r="BB493" s="24"/>
      <c r="BC493" s="24"/>
      <c r="BD493" s="24"/>
      <c r="BE493" s="24"/>
      <c r="BF493" s="24"/>
      <c r="BG493" s="24"/>
      <c r="BH493" s="24"/>
      <c r="BI493" s="24"/>
    </row>
    <row r="494" spans="1:61" x14ac:dyDescent="0.2">
      <c r="A494" s="587"/>
      <c r="B494" s="588">
        <f>'Raw Elevation Data'!F491</f>
        <v>24.350000000000897</v>
      </c>
      <c r="C494" s="588">
        <f ca="1">'Raw Elevation Data'!L491</f>
        <v>691.37399999996035</v>
      </c>
      <c r="D494" s="588">
        <f t="shared" si="118"/>
        <v>5.0000000000004263E-2</v>
      </c>
      <c r="E494" s="589">
        <f t="shared" ca="1" si="126"/>
        <v>0.97438406400568989</v>
      </c>
      <c r="F494" s="577">
        <f t="shared" ca="1" si="127"/>
        <v>-1.5751953855703986E-2</v>
      </c>
      <c r="G494" s="590"/>
      <c r="H494" s="591"/>
      <c r="I494" s="592"/>
      <c r="J494" s="593"/>
      <c r="K494" s="572"/>
      <c r="L494" s="593"/>
      <c r="M494" s="583"/>
      <c r="N494" s="592"/>
      <c r="O494" s="644"/>
      <c r="P494" s="593"/>
      <c r="Q494" s="572"/>
      <c r="R494" s="593"/>
      <c r="S494" s="583"/>
      <c r="T494" s="593"/>
      <c r="U494" s="572"/>
      <c r="V494" s="594"/>
      <c r="W494" s="583"/>
      <c r="X494" s="593"/>
      <c r="Y494" s="572"/>
      <c r="Z494" s="595"/>
      <c r="AA494" s="583"/>
      <c r="AB494" s="593"/>
      <c r="AC494" s="572"/>
      <c r="AD494" s="595"/>
      <c r="AE494" s="583"/>
      <c r="AF494" s="593"/>
      <c r="AG494" s="596"/>
      <c r="AH494" s="613"/>
      <c r="AI494" s="613"/>
      <c r="AJ494" s="572"/>
      <c r="AK494" s="597"/>
      <c r="AL494" s="597"/>
      <c r="AM494" s="583"/>
      <c r="AN494" s="89">
        <f t="shared" ca="1" si="120"/>
        <v>22.450000000000898</v>
      </c>
      <c r="AO494" s="90">
        <f t="shared" ca="1" si="121"/>
        <v>449</v>
      </c>
      <c r="AP494" s="90">
        <f ca="1">IF($AO494=1,MATCH(1,$AO495:$AO$533,0),$AP493)</f>
        <v>487</v>
      </c>
      <c r="AQ494" s="594">
        <f t="shared" ca="1" si="122"/>
        <v>1</v>
      </c>
      <c r="AR494" s="594">
        <f t="shared" ca="1" si="128"/>
        <v>-1.5703433367641909E-2</v>
      </c>
      <c r="AS494" s="1">
        <f t="shared" ca="1" si="119"/>
        <v>0</v>
      </c>
      <c r="AT494" s="91">
        <f ca="1">AVERAGE(F494:INDIRECT("F"&amp;(ROW()-AO494+1)))</f>
        <v>-1.5699326956625535E-2</v>
      </c>
      <c r="AU494" s="91">
        <f ca="1">IF(AT494&gt;0,MAX(F494:INDIRECT("F"&amp;(ROW()-AO494+1))),MIN(F494:INDIRECT("F"&amp;(ROW()-AO494+1))))</f>
        <v>-1.575195385570503E-2</v>
      </c>
      <c r="AV494" s="92">
        <f t="shared" ca="1" si="123"/>
        <v>-1858.6260000000398</v>
      </c>
      <c r="AW494" s="92">
        <f t="shared" ca="1" si="124"/>
        <v>0</v>
      </c>
      <c r="AX494" s="92">
        <f t="shared" ca="1" si="125"/>
        <v>-1858.6260000000404</v>
      </c>
      <c r="AZ494" s="24"/>
      <c r="BA494" s="24"/>
      <c r="BB494" s="24"/>
      <c r="BC494" s="24"/>
      <c r="BD494" s="24"/>
      <c r="BE494" s="24"/>
      <c r="BF494" s="24"/>
      <c r="BG494" s="24"/>
      <c r="BH494" s="24"/>
      <c r="BI494" s="24"/>
    </row>
    <row r="495" spans="1:61" x14ac:dyDescent="0.2">
      <c r="A495" s="587"/>
      <c r="B495" s="588">
        <f>'Raw Elevation Data'!F492</f>
        <v>24.400000000000901</v>
      </c>
      <c r="C495" s="588">
        <f ca="1">'Raw Elevation Data'!L492</f>
        <v>687.21599999995988</v>
      </c>
      <c r="D495" s="588">
        <f t="shared" si="118"/>
        <v>5.0000000000004263E-2</v>
      </c>
      <c r="E495" s="589">
        <f t="shared" ca="1" si="126"/>
        <v>0.9743949274221414</v>
      </c>
      <c r="F495" s="577">
        <f t="shared" ca="1" si="127"/>
        <v>-1.5751953855704416E-2</v>
      </c>
      <c r="G495" s="590"/>
      <c r="H495" s="591"/>
      <c r="I495" s="592"/>
      <c r="J495" s="593"/>
      <c r="K495" s="572"/>
      <c r="L495" s="593">
        <f ca="1">IF($M495&gt;=0,(1+((TAN(ASIN(($C495-$C493)/(($B495-$B493)*5280))))/0.01)*(IF($B495&gt;=$BA$48,$BC$48+(($BC$49-$BC$48)/$BB$49)*(($B495-$BA$48)/0.05),IF($B495&gt;=$BA$47,$BC$47+(($BC$48-$BC$47)/$BB$48)*(($B495-$BA$47)/0.05),$BC$46))))*AVERAGE(AQ494:AQ495),   1+((TAN(ASIN(($C495-$C493)/(($B495-$B493)*5280))))/0.01)*(IF($B495&gt;=$BA$48,$BD$48+(($BD$49-$BD$48)/$BB$49)*(($B495-$BA$48)/0.05),IF($B495&gt;=$BA$47,$BD$47+(($BD$48-$BD$47)/$BB$48)*(($B495-$BA$47)/0.05),$BD$46))))</f>
        <v>0.97439492742214207</v>
      </c>
      <c r="M495" s="583">
        <f ca="1">C495-C493</f>
        <v>-8.3160000000008267</v>
      </c>
      <c r="N495" s="592"/>
      <c r="O495" s="644"/>
      <c r="P495" s="593"/>
      <c r="Q495" s="572"/>
      <c r="R495" s="593">
        <f ca="1">IF(S495&gt;=0,(1+((TAN(ASIN((C495-C491)/((B495-B491)*5280))))/0.01)*(IF(B491&gt;=$BA$48,$BC$48,IF(B491&gt;=$BA$47,$BC$47,$BC$46))))*AVERAGE(AQ492:AQ495),1+((TAN(ASIN((C495-C491)/((B495-B491)*5280))))/0.01)*(IF(B491&gt;=$BA$48,$BD$48,IF(B491&gt;=$BA$47,$BD$47,$BD$46))))</f>
        <v>0.97322167844530361</v>
      </c>
      <c r="S495" s="583">
        <f ca="1">C495-C491</f>
        <v>-16.632000000001426</v>
      </c>
      <c r="T495" s="593"/>
      <c r="U495" s="572"/>
      <c r="V495" s="594"/>
      <c r="W495" s="583"/>
      <c r="X495" s="593"/>
      <c r="Y495" s="572"/>
      <c r="Z495" s="595"/>
      <c r="AA495" s="583"/>
      <c r="AB495" s="593"/>
      <c r="AC495" s="572"/>
      <c r="AD495" s="595"/>
      <c r="AE495" s="583"/>
      <c r="AF495" s="593"/>
      <c r="AG495" s="596"/>
      <c r="AH495" s="613"/>
      <c r="AI495" s="613"/>
      <c r="AJ495" s="572"/>
      <c r="AK495" s="597"/>
      <c r="AL495" s="597"/>
      <c r="AM495" s="583"/>
      <c r="AN495" s="89">
        <f t="shared" ca="1" si="120"/>
        <v>22.500000000000902</v>
      </c>
      <c r="AO495" s="90">
        <f t="shared" ca="1" si="121"/>
        <v>450</v>
      </c>
      <c r="AP495" s="90">
        <f ca="1">IF($AO495=1,MATCH(1,$AO496:$AO$533,0),$AP494)</f>
        <v>487</v>
      </c>
      <c r="AQ495" s="594">
        <f t="shared" ca="1" si="122"/>
        <v>1</v>
      </c>
      <c r="AR495" s="594">
        <f t="shared" ca="1" si="128"/>
        <v>-1.5703433367641909E-2</v>
      </c>
      <c r="AS495" s="1">
        <f t="shared" ca="1" si="119"/>
        <v>0</v>
      </c>
      <c r="AT495" s="91">
        <f ca="1">AVERAGE(F495:INDIRECT("F"&amp;(ROW()-AO495+1)))</f>
        <v>-1.5699443905290156E-2</v>
      </c>
      <c r="AU495" s="91">
        <f ca="1">IF(AT495&gt;0,MAX(F495:INDIRECT("F"&amp;(ROW()-AO495+1))),MIN(F495:INDIRECT("F"&amp;(ROW()-AO495+1))))</f>
        <v>-1.575195385570503E-2</v>
      </c>
      <c r="AV495" s="92">
        <f t="shared" ca="1" si="123"/>
        <v>-1862.7840000000401</v>
      </c>
      <c r="AW495" s="92">
        <f t="shared" ca="1" si="124"/>
        <v>0</v>
      </c>
      <c r="AX495" s="92">
        <f t="shared" ca="1" si="125"/>
        <v>-1862.784000000041</v>
      </c>
      <c r="AZ495" s="24"/>
      <c r="BA495" s="24"/>
      <c r="BB495" s="24"/>
      <c r="BC495" s="24"/>
      <c r="BD495" s="24"/>
      <c r="BE495" s="24"/>
      <c r="BF495" s="24"/>
      <c r="BG495" s="24"/>
      <c r="BH495" s="24"/>
      <c r="BI495" s="24"/>
    </row>
    <row r="496" spans="1:61" x14ac:dyDescent="0.2">
      <c r="A496" s="587"/>
      <c r="B496" s="588">
        <f>'Raw Elevation Data'!F493</f>
        <v>24.450000000000905</v>
      </c>
      <c r="C496" s="588">
        <f ca="1">'Raw Elevation Data'!L493</f>
        <v>683.05799999995929</v>
      </c>
      <c r="D496" s="588">
        <f t="shared" ref="D496:D532" si="129">B496-B495</f>
        <v>5.0000000000004263E-2</v>
      </c>
      <c r="E496" s="589">
        <f t="shared" ca="1" si="126"/>
        <v>0.97440579083859458</v>
      </c>
      <c r="F496" s="577">
        <f t="shared" ca="1" si="127"/>
        <v>-1.5751953855703771E-2</v>
      </c>
      <c r="G496" s="590"/>
      <c r="H496" s="591"/>
      <c r="I496" s="592"/>
      <c r="J496" s="593"/>
      <c r="K496" s="572"/>
      <c r="L496" s="593"/>
      <c r="M496" s="583"/>
      <c r="N496" s="592"/>
      <c r="O496" s="644"/>
      <c r="P496" s="593"/>
      <c r="Q496" s="572"/>
      <c r="R496" s="593"/>
      <c r="S496" s="583"/>
      <c r="T496" s="593"/>
      <c r="U496" s="572"/>
      <c r="V496" s="594"/>
      <c r="W496" s="583"/>
      <c r="X496" s="593"/>
      <c r="Y496" s="572"/>
      <c r="Z496" s="595"/>
      <c r="AA496" s="583"/>
      <c r="AB496" s="593"/>
      <c r="AC496" s="572"/>
      <c r="AD496" s="595"/>
      <c r="AE496" s="583"/>
      <c r="AF496" s="593"/>
      <c r="AG496" s="596"/>
      <c r="AH496" s="613"/>
      <c r="AI496" s="613"/>
      <c r="AJ496" s="572"/>
      <c r="AK496" s="597"/>
      <c r="AL496" s="597"/>
      <c r="AM496" s="583"/>
      <c r="AN496" s="89">
        <f t="shared" ca="1" si="120"/>
        <v>22.550000000000907</v>
      </c>
      <c r="AO496" s="90">
        <f t="shared" ca="1" si="121"/>
        <v>451</v>
      </c>
      <c r="AP496" s="90">
        <f ca="1">IF($AO496=1,MATCH(1,$AO497:$AO$533,0),$AP495)</f>
        <v>487</v>
      </c>
      <c r="AQ496" s="594">
        <f t="shared" ca="1" si="122"/>
        <v>1</v>
      </c>
      <c r="AR496" s="594">
        <f t="shared" ca="1" si="128"/>
        <v>-1.5703433367641909E-2</v>
      </c>
      <c r="AS496" s="1">
        <f t="shared" ca="1" si="119"/>
        <v>0</v>
      </c>
      <c r="AT496" s="91">
        <f ca="1">AVERAGE(F496:INDIRECT("F"&amp;(ROW()-AO496+1)))</f>
        <v>-1.5699560335335417E-2</v>
      </c>
      <c r="AU496" s="91">
        <f ca="1">IF(AT496&gt;0,MAX(F496:INDIRECT("F"&amp;(ROW()-AO496+1))),MIN(F496:INDIRECT("F"&amp;(ROW()-AO496+1))))</f>
        <v>-1.575195385570503E-2</v>
      </c>
      <c r="AV496" s="92">
        <f t="shared" ca="1" si="123"/>
        <v>-1866.9420000000407</v>
      </c>
      <c r="AW496" s="92">
        <f t="shared" ca="1" si="124"/>
        <v>0</v>
      </c>
      <c r="AX496" s="92">
        <f t="shared" ca="1" si="125"/>
        <v>-1866.9420000000416</v>
      </c>
      <c r="AZ496" s="24"/>
      <c r="BA496" s="24"/>
      <c r="BB496" s="24"/>
      <c r="BC496" s="24"/>
      <c r="BD496" s="24"/>
      <c r="BE496" s="24"/>
      <c r="BF496" s="24"/>
      <c r="BG496" s="24"/>
      <c r="BH496" s="24"/>
      <c r="BI496" s="24"/>
    </row>
    <row r="497" spans="1:61" x14ac:dyDescent="0.2">
      <c r="A497" s="587"/>
      <c r="B497" s="588">
        <f>'Raw Elevation Data'!F494</f>
        <v>24.500000000000909</v>
      </c>
      <c r="C497" s="588">
        <f ca="1">'Raw Elevation Data'!L494</f>
        <v>678.89999999995916</v>
      </c>
      <c r="D497" s="588">
        <f t="shared" si="129"/>
        <v>5.0000000000004263E-2</v>
      </c>
      <c r="E497" s="589">
        <f t="shared" ca="1" si="126"/>
        <v>0.97441665425504753</v>
      </c>
      <c r="F497" s="577">
        <f t="shared" ca="1" si="127"/>
        <v>-1.5751953855703341E-2</v>
      </c>
      <c r="G497" s="590"/>
      <c r="H497" s="591"/>
      <c r="I497" s="592"/>
      <c r="J497" s="593"/>
      <c r="K497" s="572"/>
      <c r="L497" s="593">
        <f ca="1">IF($M497&gt;=0,(1+((TAN(ASIN(($C497-$C495)/(($B497-$B495)*5280))))/0.01)*(IF($B497&gt;=$BA$48,$BC$48+(($BC$49-$BC$48)/$BB$49)*(($B497-$BA$48)/0.05),IF($B497&gt;=$BA$47,$BC$47+(($BC$48-$BC$47)/$BB$48)*(($B497-$BA$47)/0.05),$BC$46))))*AVERAGE(AQ496:AQ497),   1+((TAN(ASIN(($C497-$C495)/(($B497-$B495)*5280))))/0.01)*(IF($B497&gt;=$BA$48,$BD$48+(($BD$49-$BD$48)/$BB$49)*(($B497-$BA$48)/0.05),IF($B497&gt;=$BA$47,$BD$47+(($BD$48-$BD$47)/$BB$48)*(($B497-$BA$47)/0.05),$BD$46))))</f>
        <v>0.97441665425504687</v>
      </c>
      <c r="M497" s="583">
        <f ca="1">C497-C495</f>
        <v>-8.316000000000713</v>
      </c>
      <c r="N497" s="592"/>
      <c r="O497" s="644"/>
      <c r="P497" s="593"/>
      <c r="Q497" s="572"/>
      <c r="R497" s="593"/>
      <c r="S497" s="583"/>
      <c r="T497" s="593"/>
      <c r="U497" s="572"/>
      <c r="V497" s="594">
        <f ca="1">IF(W497&gt;=0,(1+((TAN(ASIN((C497-C492)/((B497-B492)*5280))))/0.01)*(IF(B492&gt;=$BA$48,$BC$48,IF(B492&gt;=$BA$47,$BC$47,$BC$46))))*AVERAGE(AQ493:AQ497),1+((TAN(ASIN((C497-C492)/((B497-B492)*5280))))/0.01)*(IF(B492&gt;=$BA$48,$BD$48,IF(B492&gt;=$BA$47,$BD$47,$BD$46))))</f>
        <v>0.97322167844530372</v>
      </c>
      <c r="W497" s="583">
        <f ca="1">C497-C492</f>
        <v>-20.790000000001669</v>
      </c>
      <c r="X497" s="593"/>
      <c r="Y497" s="572"/>
      <c r="Z497" s="595">
        <f ca="1">IF(AA497&gt;=0,(1+((TAN(ASIN((C497-C487)/((B497-B487)*5280))))/0.01)*(IF(B487&gt;=$BA$48,$BC$48,IF(B487&gt;=$BA$47,$BC$47,$BC$46))))*AVERAGE(AQ488:AQ497),1+((TAN(ASIN((C497-C487)/((B497-B487)*5280))))/0.01)*(IF(B487&gt;=$BA$48,$BD$48,IF(B487&gt;=$BA$47,$BD$47,$BD$46))))</f>
        <v>0.97322167844530338</v>
      </c>
      <c r="AA497" s="583">
        <f ca="1">C497-C487</f>
        <v>-41.580000000003793</v>
      </c>
      <c r="AB497" s="593"/>
      <c r="AC497" s="572"/>
      <c r="AD497" s="595"/>
      <c r="AE497" s="583"/>
      <c r="AF497" s="593"/>
      <c r="AG497" s="596"/>
      <c r="AH497" s="613"/>
      <c r="AI497" s="613"/>
      <c r="AJ497" s="572"/>
      <c r="AK497" s="597"/>
      <c r="AL497" s="597"/>
      <c r="AM497" s="583"/>
      <c r="AN497" s="89">
        <f t="shared" ca="1" si="120"/>
        <v>22.600000000000911</v>
      </c>
      <c r="AO497" s="90">
        <f t="shared" ca="1" si="121"/>
        <v>452</v>
      </c>
      <c r="AP497" s="90">
        <f ca="1">IF($AO497=1,MATCH(1,$AO498:$AO$533,0),$AP496)</f>
        <v>487</v>
      </c>
      <c r="AQ497" s="594">
        <f t="shared" ca="1" si="122"/>
        <v>1</v>
      </c>
      <c r="AR497" s="594">
        <f t="shared" ca="1" si="128"/>
        <v>-1.5703433367641909E-2</v>
      </c>
      <c r="AS497" s="1">
        <f t="shared" ca="1" si="119"/>
        <v>0</v>
      </c>
      <c r="AT497" s="91">
        <f ca="1">AVERAGE(F497:INDIRECT("F"&amp;(ROW()-AO497+1)))</f>
        <v>-1.5699676250203489E-2</v>
      </c>
      <c r="AU497" s="91">
        <f ca="1">IF(AT497&gt;0,MAX(F497:INDIRECT("F"&amp;(ROW()-AO497+1))),MIN(F497:INDIRECT("F"&amp;(ROW()-AO497+1))))</f>
        <v>-1.575195385570503E-2</v>
      </c>
      <c r="AV497" s="92">
        <f t="shared" ca="1" si="123"/>
        <v>-1871.1000000000408</v>
      </c>
      <c r="AW497" s="92">
        <f t="shared" ca="1" si="124"/>
        <v>0</v>
      </c>
      <c r="AX497" s="92">
        <f t="shared" ca="1" si="125"/>
        <v>-1871.1000000000417</v>
      </c>
      <c r="AZ497" s="24"/>
      <c r="BA497" s="24"/>
      <c r="BB497" s="24"/>
      <c r="BC497" s="24"/>
      <c r="BD497" s="24"/>
      <c r="BE497" s="24"/>
      <c r="BF497" s="24"/>
      <c r="BG497" s="24"/>
      <c r="BH497" s="24"/>
      <c r="BI497" s="24"/>
    </row>
    <row r="498" spans="1:61" x14ac:dyDescent="0.2">
      <c r="A498" s="587"/>
      <c r="B498" s="588">
        <f>'Raw Elevation Data'!F495</f>
        <v>24.550000000000914</v>
      </c>
      <c r="C498" s="588">
        <f ca="1">'Raw Elevation Data'!L495</f>
        <v>674.74199999995881</v>
      </c>
      <c r="D498" s="588">
        <f t="shared" si="129"/>
        <v>5.0000000000004263E-2</v>
      </c>
      <c r="E498" s="589">
        <f t="shared" ca="1" si="126"/>
        <v>0.97442751767149938</v>
      </c>
      <c r="F498" s="577">
        <f t="shared" ca="1" si="127"/>
        <v>-1.5751953855703556E-2</v>
      </c>
      <c r="G498" s="590"/>
      <c r="H498" s="591"/>
      <c r="I498" s="592"/>
      <c r="J498" s="593"/>
      <c r="K498" s="572"/>
      <c r="L498" s="593"/>
      <c r="M498" s="583"/>
      <c r="N498" s="592"/>
      <c r="O498" s="644"/>
      <c r="P498" s="593"/>
      <c r="Q498" s="572"/>
      <c r="R498" s="593"/>
      <c r="S498" s="583"/>
      <c r="T498" s="593"/>
      <c r="U498" s="572"/>
      <c r="V498" s="594"/>
      <c r="W498" s="583"/>
      <c r="X498" s="593"/>
      <c r="Y498" s="572"/>
      <c r="Z498" s="595"/>
      <c r="AA498" s="583"/>
      <c r="AB498" s="593"/>
      <c r="AC498" s="572"/>
      <c r="AD498" s="595"/>
      <c r="AE498" s="583"/>
      <c r="AF498" s="593"/>
      <c r="AG498" s="596"/>
      <c r="AH498" s="613"/>
      <c r="AI498" s="613"/>
      <c r="AJ498" s="572"/>
      <c r="AK498" s="597"/>
      <c r="AL498" s="597"/>
      <c r="AM498" s="583"/>
      <c r="AN498" s="89">
        <f t="shared" ca="1" si="120"/>
        <v>22.650000000000915</v>
      </c>
      <c r="AO498" s="90">
        <f t="shared" ca="1" si="121"/>
        <v>453</v>
      </c>
      <c r="AP498" s="90">
        <f ca="1">IF($AO498=1,MATCH(1,$AO499:$AO$533,0),$AP497)</f>
        <v>487</v>
      </c>
      <c r="AQ498" s="594">
        <f t="shared" ca="1" si="122"/>
        <v>1</v>
      </c>
      <c r="AR498" s="594">
        <f t="shared" ca="1" si="128"/>
        <v>-1.5703433367641909E-2</v>
      </c>
      <c r="AS498" s="1">
        <f t="shared" ca="1" si="119"/>
        <v>0</v>
      </c>
      <c r="AT498" s="91">
        <f ca="1">AVERAGE(F498:INDIRECT("F"&amp;(ROW()-AO498+1)))</f>
        <v>-1.5699791653306139E-2</v>
      </c>
      <c r="AU498" s="91">
        <f ca="1">IF(AT498&gt;0,MAX(F498:INDIRECT("F"&amp;(ROW()-AO498+1))),MIN(F498:INDIRECT("F"&amp;(ROW()-AO498+1))))</f>
        <v>-1.575195385570503E-2</v>
      </c>
      <c r="AV498" s="92">
        <f t="shared" ca="1" si="123"/>
        <v>-1875.2580000000412</v>
      </c>
      <c r="AW498" s="92">
        <f t="shared" ca="1" si="124"/>
        <v>0</v>
      </c>
      <c r="AX498" s="92">
        <f t="shared" ca="1" si="125"/>
        <v>-1875.2580000000421</v>
      </c>
      <c r="AZ498" s="24"/>
      <c r="BA498" s="24"/>
      <c r="BB498" s="24"/>
      <c r="BC498" s="24"/>
      <c r="BD498" s="24"/>
      <c r="BE498" s="24"/>
      <c r="BF498" s="24"/>
      <c r="BG498" s="24"/>
      <c r="BH498" s="24"/>
      <c r="BI498" s="24"/>
    </row>
    <row r="499" spans="1:61" x14ac:dyDescent="0.2">
      <c r="A499" s="587"/>
      <c r="B499" s="588">
        <f>'Raw Elevation Data'!F496</f>
        <v>24.600000000000918</v>
      </c>
      <c r="C499" s="588">
        <f ca="1">'Raw Elevation Data'!L496</f>
        <v>670.58399999995856</v>
      </c>
      <c r="D499" s="588">
        <f t="shared" si="129"/>
        <v>5.0000000000004263E-2</v>
      </c>
      <c r="E499" s="589">
        <f t="shared" ca="1" si="126"/>
        <v>0.97443838108795022</v>
      </c>
      <c r="F499" s="577">
        <f t="shared" ca="1" si="127"/>
        <v>-1.5751953855704416E-2</v>
      </c>
      <c r="G499" s="590"/>
      <c r="H499" s="591"/>
      <c r="I499" s="592"/>
      <c r="J499" s="593"/>
      <c r="K499" s="572"/>
      <c r="L499" s="593">
        <f ca="1">IF($M499&gt;=0,(1+((TAN(ASIN(($C499-$C497)/(($B499-$B497)*5280))))/0.01)*(IF($B499&gt;=$BA$48,$BC$48+(($BC$49-$BC$48)/$BB$49)*(($B499-$BA$48)/0.05),IF($B499&gt;=$BA$47,$BC$47+(($BC$48-$BC$47)/$BB$48)*(($B499-$BA$47)/0.05),$BC$46))))*AVERAGE(AQ498:AQ499),   1+((TAN(ASIN(($C499-$C497)/(($B499-$B497)*5280))))/0.01)*(IF($B499&gt;=$BA$48,$BD$48+(($BD$49-$BD$48)/$BB$49)*(($B499-$BA$48)/0.05),IF($B499&gt;=$BA$47,$BD$47+(($BD$48-$BD$47)/$BB$48)*(($B499-$BA$47)/0.05),$BD$46))))</f>
        <v>0.97443838108795156</v>
      </c>
      <c r="M499" s="583">
        <f ca="1">C499-C497</f>
        <v>-8.3160000000005994</v>
      </c>
      <c r="N499" s="592"/>
      <c r="O499" s="644"/>
      <c r="P499" s="593"/>
      <c r="Q499" s="572"/>
      <c r="R499" s="593">
        <f ca="1">IF(S499&gt;=0,(1+((TAN(ASIN((C499-C495)/((B499-B495)*5280))))/0.01)*(IF(B495&gt;=$BA$48,$BC$48,IF(B495&gt;=$BA$47,$BC$47,$BC$46))))*AVERAGE(AQ496:AQ499),1+((TAN(ASIN((C499-C495)/((B499-B495)*5280))))/0.01)*(IF(B495&gt;=$BA$48,$BD$48,IF(B495&gt;=$BA$47,$BD$47,$BD$46))))</f>
        <v>0.97322167844530383</v>
      </c>
      <c r="S499" s="583">
        <f ca="1">C499-C495</f>
        <v>-16.632000000001312</v>
      </c>
      <c r="T499" s="593"/>
      <c r="U499" s="572"/>
      <c r="V499" s="594"/>
      <c r="W499" s="583"/>
      <c r="X499" s="593"/>
      <c r="Y499" s="572"/>
      <c r="Z499" s="595"/>
      <c r="AA499" s="583"/>
      <c r="AB499" s="593"/>
      <c r="AC499" s="572"/>
      <c r="AD499" s="595"/>
      <c r="AE499" s="583"/>
      <c r="AF499" s="593"/>
      <c r="AG499" s="596"/>
      <c r="AH499" s="613"/>
      <c r="AI499" s="613"/>
      <c r="AJ499" s="572"/>
      <c r="AK499" s="597"/>
      <c r="AL499" s="597"/>
      <c r="AM499" s="583"/>
      <c r="AN499" s="89">
        <f t="shared" ca="1" si="120"/>
        <v>22.700000000000919</v>
      </c>
      <c r="AO499" s="90">
        <f t="shared" ca="1" si="121"/>
        <v>454</v>
      </c>
      <c r="AP499" s="90">
        <f ca="1">IF($AO499=1,MATCH(1,$AO500:$AO$533,0),$AP498)</f>
        <v>487</v>
      </c>
      <c r="AQ499" s="594">
        <f t="shared" ca="1" si="122"/>
        <v>1</v>
      </c>
      <c r="AR499" s="594">
        <f t="shared" ca="1" si="128"/>
        <v>-1.5703433367641909E-2</v>
      </c>
      <c r="AS499" s="1">
        <f t="shared" ca="1" si="119"/>
        <v>0</v>
      </c>
      <c r="AT499" s="91">
        <f ca="1">AVERAGE(F499:INDIRECT("F"&amp;(ROW()-AO499+1)))</f>
        <v>-1.5699906548025076E-2</v>
      </c>
      <c r="AU499" s="91">
        <f ca="1">IF(AT499&gt;0,MAX(F499:INDIRECT("F"&amp;(ROW()-AO499+1))),MIN(F499:INDIRECT("F"&amp;(ROW()-AO499+1))))</f>
        <v>-1.575195385570503E-2</v>
      </c>
      <c r="AV499" s="92">
        <f t="shared" ca="1" si="123"/>
        <v>-1879.4160000000415</v>
      </c>
      <c r="AW499" s="92">
        <f t="shared" ca="1" si="124"/>
        <v>0</v>
      </c>
      <c r="AX499" s="92">
        <f t="shared" ca="1" si="125"/>
        <v>-1879.4160000000425</v>
      </c>
      <c r="AZ499" s="24"/>
      <c r="BA499" s="24"/>
      <c r="BB499" s="24"/>
      <c r="BC499" s="24"/>
      <c r="BD499" s="24"/>
      <c r="BE499" s="24"/>
      <c r="BF499" s="24"/>
      <c r="BG499" s="24"/>
      <c r="BH499" s="24"/>
      <c r="BI499" s="24"/>
    </row>
    <row r="500" spans="1:61" x14ac:dyDescent="0.2">
      <c r="A500" s="587"/>
      <c r="B500" s="588">
        <f>'Raw Elevation Data'!F497</f>
        <v>24.650000000000922</v>
      </c>
      <c r="C500" s="588">
        <f ca="1">'Raw Elevation Data'!L497</f>
        <v>666.42599999995775</v>
      </c>
      <c r="D500" s="588">
        <f t="shared" si="129"/>
        <v>5.0000000000004263E-2</v>
      </c>
      <c r="E500" s="589">
        <f t="shared" ca="1" si="126"/>
        <v>0.97444924450440273</v>
      </c>
      <c r="F500" s="577">
        <f t="shared" ca="1" si="127"/>
        <v>-1.5751953855704201E-2</v>
      </c>
      <c r="G500" s="590"/>
      <c r="H500" s="591"/>
      <c r="I500" s="592"/>
      <c r="J500" s="593"/>
      <c r="K500" s="572"/>
      <c r="L500" s="593"/>
      <c r="M500" s="583"/>
      <c r="N500" s="592"/>
      <c r="O500" s="644"/>
      <c r="P500" s="593"/>
      <c r="Q500" s="572"/>
      <c r="R500" s="593"/>
      <c r="S500" s="583"/>
      <c r="T500" s="593"/>
      <c r="U500" s="572"/>
      <c r="V500" s="594"/>
      <c r="W500" s="583"/>
      <c r="X500" s="593"/>
      <c r="Y500" s="572"/>
      <c r="Z500" s="595"/>
      <c r="AA500" s="583"/>
      <c r="AB500" s="593"/>
      <c r="AC500" s="572"/>
      <c r="AD500" s="595"/>
      <c r="AE500" s="583"/>
      <c r="AF500" s="593"/>
      <c r="AG500" s="596"/>
      <c r="AH500" s="613"/>
      <c r="AI500" s="613"/>
      <c r="AJ500" s="572"/>
      <c r="AK500" s="597"/>
      <c r="AL500" s="597"/>
      <c r="AM500" s="583"/>
      <c r="AN500" s="89">
        <f t="shared" ca="1" si="120"/>
        <v>22.750000000000924</v>
      </c>
      <c r="AO500" s="90">
        <f t="shared" ca="1" si="121"/>
        <v>455</v>
      </c>
      <c r="AP500" s="90">
        <f ca="1">IF($AO500=1,MATCH(1,$AO501:$AO$533,0),$AP499)</f>
        <v>487</v>
      </c>
      <c r="AQ500" s="594">
        <f t="shared" ca="1" si="122"/>
        <v>1</v>
      </c>
      <c r="AR500" s="594">
        <f t="shared" ca="1" si="128"/>
        <v>-1.5703433367641909E-2</v>
      </c>
      <c r="AS500" s="1">
        <f t="shared" ca="1" si="119"/>
        <v>0</v>
      </c>
      <c r="AT500" s="91">
        <f ca="1">AVERAGE(F500:INDIRECT("F"&amp;(ROW()-AO500+1)))</f>
        <v>-1.5700020937712285E-2</v>
      </c>
      <c r="AU500" s="91">
        <f ca="1">IF(AT500&gt;0,MAX(F500:INDIRECT("F"&amp;(ROW()-AO500+1))),MIN(F500:INDIRECT("F"&amp;(ROW()-AO500+1))))</f>
        <v>-1.575195385570503E-2</v>
      </c>
      <c r="AV500" s="92">
        <f t="shared" ca="1" si="123"/>
        <v>-1883.5740000000424</v>
      </c>
      <c r="AW500" s="92">
        <f t="shared" ca="1" si="124"/>
        <v>0</v>
      </c>
      <c r="AX500" s="92">
        <f t="shared" ca="1" si="125"/>
        <v>-1883.5740000000433</v>
      </c>
      <c r="AZ500" s="24"/>
      <c r="BA500" s="24"/>
      <c r="BB500" s="24"/>
      <c r="BC500" s="24"/>
      <c r="BD500" s="24"/>
      <c r="BE500" s="24"/>
      <c r="BF500" s="24"/>
      <c r="BG500" s="24"/>
      <c r="BH500" s="24"/>
      <c r="BI500" s="24"/>
    </row>
    <row r="501" spans="1:61" x14ac:dyDescent="0.2">
      <c r="A501" s="587"/>
      <c r="B501" s="588">
        <f>'Raw Elevation Data'!F498</f>
        <v>24.700000000000927</v>
      </c>
      <c r="C501" s="588">
        <f ca="1">'Raw Elevation Data'!L498</f>
        <v>662.26799999995762</v>
      </c>
      <c r="D501" s="588">
        <f t="shared" si="129"/>
        <v>5.0000000000004263E-2</v>
      </c>
      <c r="E501" s="589">
        <f t="shared" ca="1" si="126"/>
        <v>0.97446010792085636</v>
      </c>
      <c r="F501" s="577">
        <f t="shared" ca="1" si="127"/>
        <v>-1.5751953855703341E-2</v>
      </c>
      <c r="G501" s="590"/>
      <c r="H501" s="591"/>
      <c r="I501" s="592"/>
      <c r="J501" s="593"/>
      <c r="K501" s="572"/>
      <c r="L501" s="593">
        <f ca="1">IF($M501&gt;=0,(1+((TAN(ASIN(($C501-$C499)/(($B501-$B499)*5280))))/0.01)*(IF($B501&gt;=$BA$48,$BC$48+(($BC$49-$BC$48)/$BB$49)*(($B501-$BA$48)/0.05),IF($B501&gt;=$BA$47,$BC$47+(($BC$48-$BC$47)/$BB$48)*(($B501-$BA$47)/0.05),$BC$46))))*AVERAGE(AQ500:AQ501),   1+((TAN(ASIN(($C501-$C499)/(($B501-$B499)*5280))))/0.01)*(IF($B501&gt;=$BA$48,$BD$48+(($BD$49-$BD$48)/$BB$49)*(($B501-$BA$48)/0.05),IF($B501&gt;=$BA$47,$BD$47+(($BD$48-$BD$47)/$BB$48)*(($B501-$BA$47)/0.05),$BD$46))))</f>
        <v>0.97446010792085502</v>
      </c>
      <c r="M501" s="583">
        <f ca="1">C501-C499</f>
        <v>-8.3160000000009404</v>
      </c>
      <c r="N501" s="592"/>
      <c r="O501" s="644"/>
      <c r="P501" s="593"/>
      <c r="Q501" s="572"/>
      <c r="R501" s="593"/>
      <c r="S501" s="583"/>
      <c r="T501" s="593"/>
      <c r="U501" s="572"/>
      <c r="V501" s="594"/>
      <c r="W501" s="583"/>
      <c r="X501" s="593"/>
      <c r="Y501" s="572"/>
      <c r="Z501" s="595"/>
      <c r="AA501" s="583"/>
      <c r="AB501" s="593"/>
      <c r="AC501" s="572"/>
      <c r="AD501" s="595"/>
      <c r="AE501" s="583"/>
      <c r="AF501" s="593"/>
      <c r="AG501" s="596"/>
      <c r="AH501" s="613"/>
      <c r="AI501" s="613"/>
      <c r="AJ501" s="572"/>
      <c r="AK501" s="597"/>
      <c r="AL501" s="597"/>
      <c r="AM501" s="583"/>
      <c r="AN501" s="89">
        <f t="shared" ca="1" si="120"/>
        <v>22.800000000000928</v>
      </c>
      <c r="AO501" s="90">
        <f t="shared" ca="1" si="121"/>
        <v>456</v>
      </c>
      <c r="AP501" s="90">
        <f ca="1">IF($AO501=1,MATCH(1,$AO502:$AO$533,0),$AP500)</f>
        <v>487</v>
      </c>
      <c r="AQ501" s="594">
        <f t="shared" ca="1" si="122"/>
        <v>1</v>
      </c>
      <c r="AR501" s="594">
        <f t="shared" ca="1" si="128"/>
        <v>-1.5703433367641909E-2</v>
      </c>
      <c r="AS501" s="1">
        <f t="shared" ca="1" si="119"/>
        <v>0</v>
      </c>
      <c r="AT501" s="91">
        <f ca="1">AVERAGE(F501:INDIRECT("F"&amp;(ROW()-AO501+1)))</f>
        <v>-1.5700134825690337E-2</v>
      </c>
      <c r="AU501" s="91">
        <f ca="1">IF(AT501&gt;0,MAX(F501:INDIRECT("F"&amp;(ROW()-AO501+1))),MIN(F501:INDIRECT("F"&amp;(ROW()-AO501+1))))</f>
        <v>-1.575195385570503E-2</v>
      </c>
      <c r="AV501" s="92">
        <f t="shared" ca="1" si="123"/>
        <v>-1887.7320000000423</v>
      </c>
      <c r="AW501" s="92">
        <f t="shared" ca="1" si="124"/>
        <v>0</v>
      </c>
      <c r="AX501" s="92">
        <f t="shared" ca="1" si="125"/>
        <v>-1887.7320000000434</v>
      </c>
      <c r="AZ501" s="24"/>
      <c r="BA501" s="24"/>
      <c r="BB501" s="24"/>
      <c r="BC501" s="24"/>
      <c r="BD501" s="24"/>
      <c r="BE501" s="24"/>
      <c r="BF501" s="24"/>
      <c r="BG501" s="24"/>
      <c r="BH501" s="24"/>
      <c r="BI501" s="24"/>
    </row>
    <row r="502" spans="1:61" x14ac:dyDescent="0.2">
      <c r="A502" s="587"/>
      <c r="B502" s="588">
        <f>'Raw Elevation Data'!F499</f>
        <v>24.750000000000931</v>
      </c>
      <c r="C502" s="588">
        <f ca="1">'Raw Elevation Data'!L499</f>
        <v>658.10999999995727</v>
      </c>
      <c r="D502" s="588">
        <f t="shared" si="129"/>
        <v>5.0000000000004263E-2</v>
      </c>
      <c r="E502" s="589">
        <f t="shared" ca="1" si="126"/>
        <v>0.9744709713373082</v>
      </c>
      <c r="F502" s="577">
        <f t="shared" ca="1" si="127"/>
        <v>-1.5751953855703556E-2</v>
      </c>
      <c r="G502" s="590"/>
      <c r="H502" s="591"/>
      <c r="I502" s="592"/>
      <c r="J502" s="593"/>
      <c r="K502" s="572"/>
      <c r="L502" s="593"/>
      <c r="M502" s="583"/>
      <c r="N502" s="592"/>
      <c r="O502" s="644"/>
      <c r="P502" s="593"/>
      <c r="Q502" s="572"/>
      <c r="R502" s="593"/>
      <c r="S502" s="583"/>
      <c r="T502" s="593"/>
      <c r="U502" s="572"/>
      <c r="V502" s="594">
        <f ca="1">IF(W502&gt;=0,(1+((TAN(ASIN((C502-C497)/((B502-B497)*5280))))/0.01)*(IF(B497&gt;=$BA$48,$BC$48,IF(B497&gt;=$BA$47,$BC$47,$BC$46))))*AVERAGE(AQ498:AQ502),1+((TAN(ASIN((C502-C497)/((B502-B497)*5280))))/0.01)*(IF(B497&gt;=$BA$48,$BD$48,IF(B497&gt;=$BA$47,$BD$47,$BD$46))))</f>
        <v>0.97322167844530338</v>
      </c>
      <c r="W502" s="583">
        <f ca="1">C502-C497</f>
        <v>-20.790000000001896</v>
      </c>
      <c r="X502" s="593"/>
      <c r="Y502" s="572"/>
      <c r="Z502" s="595"/>
      <c r="AA502" s="583"/>
      <c r="AB502" s="593"/>
      <c r="AC502" s="572"/>
      <c r="AD502" s="595"/>
      <c r="AE502" s="583"/>
      <c r="AF502" s="593"/>
      <c r="AG502" s="596"/>
      <c r="AH502" s="613"/>
      <c r="AI502" s="613"/>
      <c r="AJ502" s="572"/>
      <c r="AK502" s="597"/>
      <c r="AL502" s="597"/>
      <c r="AM502" s="583"/>
      <c r="AN502" s="89">
        <f t="shared" ca="1" si="120"/>
        <v>22.850000000000932</v>
      </c>
      <c r="AO502" s="90">
        <f t="shared" ca="1" si="121"/>
        <v>457</v>
      </c>
      <c r="AP502" s="90">
        <f ca="1">IF($AO502=1,MATCH(1,$AO503:$AO$533,0),$AP501)</f>
        <v>487</v>
      </c>
      <c r="AQ502" s="594">
        <f t="shared" ca="1" si="122"/>
        <v>1</v>
      </c>
      <c r="AR502" s="594">
        <f t="shared" ca="1" si="128"/>
        <v>-1.5703433367641909E-2</v>
      </c>
      <c r="AS502" s="1">
        <f t="shared" ca="1" si="119"/>
        <v>0</v>
      </c>
      <c r="AT502" s="91">
        <f ca="1">AVERAGE(F502:INDIRECT("F"&amp;(ROW()-AO502+1)))</f>
        <v>-1.5700248215252729E-2</v>
      </c>
      <c r="AU502" s="91">
        <f ca="1">IF(AT502&gt;0,MAX(F502:INDIRECT("F"&amp;(ROW()-AO502+1))),MIN(F502:INDIRECT("F"&amp;(ROW()-AO502+1))))</f>
        <v>-1.575195385570503E-2</v>
      </c>
      <c r="AV502" s="92">
        <f t="shared" ca="1" si="123"/>
        <v>-1891.8900000000426</v>
      </c>
      <c r="AW502" s="92">
        <f t="shared" ca="1" si="124"/>
        <v>0</v>
      </c>
      <c r="AX502" s="92">
        <f t="shared" ca="1" si="125"/>
        <v>-1891.8900000000438</v>
      </c>
      <c r="AZ502" s="24"/>
      <c r="BA502" s="24"/>
      <c r="BB502" s="24"/>
      <c r="BC502" s="24"/>
      <c r="BD502" s="24"/>
      <c r="BE502" s="24"/>
      <c r="BF502" s="24"/>
      <c r="BG502" s="24"/>
      <c r="BH502" s="24"/>
      <c r="BI502" s="24"/>
    </row>
    <row r="503" spans="1:61" x14ac:dyDescent="0.2">
      <c r="A503" s="587"/>
      <c r="B503" s="588">
        <f>'Raw Elevation Data'!F500</f>
        <v>24.800000000000935</v>
      </c>
      <c r="C503" s="588">
        <f ca="1">'Raw Elevation Data'!L500</f>
        <v>653.95199999995702</v>
      </c>
      <c r="D503" s="588">
        <f t="shared" si="129"/>
        <v>5.0000000000004263E-2</v>
      </c>
      <c r="E503" s="589">
        <f t="shared" ca="1" si="126"/>
        <v>0.97448183475376005</v>
      </c>
      <c r="F503" s="577">
        <f t="shared" ca="1" si="127"/>
        <v>-1.5751953855703771E-2</v>
      </c>
      <c r="G503" s="590"/>
      <c r="H503" s="591"/>
      <c r="I503" s="592"/>
      <c r="J503" s="593"/>
      <c r="K503" s="572"/>
      <c r="L503" s="593">
        <f ca="1">IF($M503&gt;=0,(1+((TAN(ASIN(($C503-$C501)/(($B503-$B501)*5280))))/0.01)*(IF($B503&gt;=$BA$48,$BC$48+(($BC$49-$BC$48)/$BB$49)*(($B503-$BA$48)/0.05),IF($B503&gt;=$BA$47,$BC$47+(($BC$48-$BC$47)/$BB$48)*(($B503-$BA$47)/0.05),$BC$46))))*AVERAGE(AQ502:AQ503),   1+((TAN(ASIN(($C503-$C501)/(($B503-$B501)*5280))))/0.01)*(IF($B503&gt;=$BA$48,$BD$48+(($BD$49-$BD$48)/$BB$49)*(($B503-$BA$48)/0.05),IF($B503&gt;=$BA$47,$BD$47+(($BD$48-$BD$47)/$BB$48)*(($B503-$BA$47)/0.05),$BD$46))))</f>
        <v>0.97448183475376049</v>
      </c>
      <c r="M503" s="583">
        <f ca="1">C503-C501</f>
        <v>-8.3160000000005994</v>
      </c>
      <c r="N503" s="592"/>
      <c r="O503" s="644"/>
      <c r="P503" s="593"/>
      <c r="Q503" s="572"/>
      <c r="R503" s="593">
        <f ca="1">IF(S503&gt;=0,(1+((TAN(ASIN((C503-C499)/((B503-B499)*5280))))/0.01)*(IF(B499&gt;=$BA$48,$BC$48,IF(B499&gt;=$BA$47,$BC$47,$BC$46))))*AVERAGE(AQ500:AQ503),1+((TAN(ASIN((C503-C499)/((B503-B499)*5280))))/0.01)*(IF(B499&gt;=$BA$48,$BD$48,IF(B499&gt;=$BA$47,$BD$47,$BD$46))))</f>
        <v>0.97322167844530338</v>
      </c>
      <c r="S503" s="583">
        <f ca="1">C503-C499</f>
        <v>-16.63200000000154</v>
      </c>
      <c r="T503" s="593"/>
      <c r="U503" s="572"/>
      <c r="V503" s="594"/>
      <c r="W503" s="583"/>
      <c r="X503" s="593"/>
      <c r="Y503" s="572"/>
      <c r="Z503" s="595"/>
      <c r="AA503" s="583"/>
      <c r="AB503" s="593"/>
      <c r="AC503" s="572"/>
      <c r="AD503" s="595"/>
      <c r="AE503" s="583"/>
      <c r="AF503" s="593"/>
      <c r="AG503" s="596"/>
      <c r="AH503" s="613"/>
      <c r="AI503" s="613"/>
      <c r="AJ503" s="572"/>
      <c r="AK503" s="597"/>
      <c r="AL503" s="597"/>
      <c r="AM503" s="583"/>
      <c r="AN503" s="89">
        <f t="shared" ca="1" si="120"/>
        <v>22.900000000000936</v>
      </c>
      <c r="AO503" s="90">
        <f t="shared" ca="1" si="121"/>
        <v>458</v>
      </c>
      <c r="AP503" s="90">
        <f ca="1">IF($AO503=1,MATCH(1,$AO504:$AO$533,0),$AP502)</f>
        <v>487</v>
      </c>
      <c r="AQ503" s="594">
        <f t="shared" ca="1" si="122"/>
        <v>1</v>
      </c>
      <c r="AR503" s="594">
        <f t="shared" ca="1" si="128"/>
        <v>-1.5703433367641909E-2</v>
      </c>
      <c r="AS503" s="1">
        <f t="shared" ca="1" si="119"/>
        <v>0</v>
      </c>
      <c r="AT503" s="91">
        <f ca="1">AVERAGE(F503:INDIRECT("F"&amp;(ROW()-AO503+1)))</f>
        <v>-1.5700361109664194E-2</v>
      </c>
      <c r="AU503" s="91">
        <f ca="1">IF(AT503&gt;0,MAX(F503:INDIRECT("F"&amp;(ROW()-AO503+1))),MIN(F503:INDIRECT("F"&amp;(ROW()-AO503+1))))</f>
        <v>-1.575195385570503E-2</v>
      </c>
      <c r="AV503" s="92">
        <f t="shared" ca="1" si="123"/>
        <v>-1896.048000000043</v>
      </c>
      <c r="AW503" s="92">
        <f t="shared" ca="1" si="124"/>
        <v>0</v>
      </c>
      <c r="AX503" s="92">
        <f t="shared" ca="1" si="125"/>
        <v>-1896.0480000000439</v>
      </c>
      <c r="AZ503" s="24"/>
      <c r="BA503" s="24"/>
      <c r="BB503" s="24"/>
      <c r="BC503" s="24"/>
      <c r="BD503" s="24"/>
      <c r="BE503" s="24"/>
      <c r="BF503" s="24"/>
      <c r="BG503" s="24"/>
      <c r="BH503" s="24"/>
      <c r="BI503" s="24"/>
    </row>
    <row r="504" spans="1:61" ht="13.5" thickBot="1" x14ac:dyDescent="0.25">
      <c r="A504" s="573" t="s">
        <v>12</v>
      </c>
      <c r="B504" s="598">
        <f>'Raw Elevation Data'!F501</f>
        <v>24.850000000000939</v>
      </c>
      <c r="C504" s="598">
        <f ca="1">'Raw Elevation Data'!L501</f>
        <v>649.79399999995655</v>
      </c>
      <c r="D504" s="598">
        <f t="shared" si="129"/>
        <v>5.0000000000004263E-2</v>
      </c>
      <c r="E504" s="599">
        <f t="shared" ca="1" si="126"/>
        <v>0.97449269817021156</v>
      </c>
      <c r="F504" s="577">
        <f t="shared" ca="1" si="127"/>
        <v>-1.5751953855704201E-2</v>
      </c>
      <c r="G504" s="600">
        <f ca="1">IF(AVERAGE(E493:E504)&gt;$BA$68,AVERAGE(E493:E504),$BA$68)</f>
        <v>0.97633333333333328</v>
      </c>
      <c r="H504" s="601">
        <f ca="1">IF(SUMIF(L493:L504,"&gt;0")/COUNT(L493:L504)&gt;$BA$68,SUMIF(L493:L504,"&gt;0")/COUNT(L493:L504),$BA$68)</f>
        <v>0.97633333333333328</v>
      </c>
      <c r="I504" s="592"/>
      <c r="J504" s="593"/>
      <c r="K504" s="572"/>
      <c r="L504" s="593"/>
      <c r="M504" s="583"/>
      <c r="N504" s="592"/>
      <c r="O504" s="644"/>
      <c r="P504" s="593"/>
      <c r="Q504" s="572"/>
      <c r="R504" s="593"/>
      <c r="S504" s="583"/>
      <c r="T504" s="593"/>
      <c r="U504" s="572"/>
      <c r="V504" s="594"/>
      <c r="W504" s="583"/>
      <c r="X504" s="593"/>
      <c r="Y504" s="572"/>
      <c r="Z504" s="595"/>
      <c r="AA504" s="583"/>
      <c r="AB504" s="593"/>
      <c r="AC504" s="572"/>
      <c r="AD504" s="595"/>
      <c r="AE504" s="583"/>
      <c r="AF504" s="593"/>
      <c r="AG504" s="596"/>
      <c r="AH504" s="602">
        <f ca="1">(MAX(AW493:AW504)-MIN(AW493:AW504))*0.3048</f>
        <v>0</v>
      </c>
      <c r="AI504" s="602">
        <f ca="1">-(MAX(AX493:AX504)-MIN(AX493:AX504))*0.3048</f>
        <v>-13.940942400001266</v>
      </c>
      <c r="AJ504" s="572"/>
      <c r="AK504" s="597"/>
      <c r="AL504" s="597"/>
      <c r="AM504" s="583"/>
      <c r="AN504" s="89">
        <f t="shared" ca="1" si="120"/>
        <v>22.950000000000941</v>
      </c>
      <c r="AO504" s="90">
        <f t="shared" ca="1" si="121"/>
        <v>459</v>
      </c>
      <c r="AP504" s="90">
        <f ca="1">IF($AO504=1,MATCH(1,$AO505:$AO$533,0),$AP503)</f>
        <v>487</v>
      </c>
      <c r="AQ504" s="594">
        <f t="shared" ca="1" si="122"/>
        <v>1</v>
      </c>
      <c r="AR504" s="594">
        <f t="shared" ca="1" si="128"/>
        <v>-1.5703433367641909E-2</v>
      </c>
      <c r="AS504" s="1">
        <f t="shared" ca="1" si="119"/>
        <v>0</v>
      </c>
      <c r="AT504" s="91">
        <f ca="1">AVERAGE(F504:INDIRECT("F"&amp;(ROW()-AO504+1)))</f>
        <v>-1.5700473512161014E-2</v>
      </c>
      <c r="AU504" s="91">
        <f ca="1">IF(AT504&gt;0,MAX(F504:INDIRECT("F"&amp;(ROW()-AO504+1))),MIN(F504:INDIRECT("F"&amp;(ROW()-AO504+1))))</f>
        <v>-1.575195385570503E-2</v>
      </c>
      <c r="AV504" s="92">
        <f t="shared" ca="1" si="123"/>
        <v>-1900.2060000000433</v>
      </c>
      <c r="AW504" s="92">
        <f t="shared" ca="1" si="124"/>
        <v>0</v>
      </c>
      <c r="AX504" s="92">
        <f t="shared" ca="1" si="125"/>
        <v>-1900.2060000000442</v>
      </c>
      <c r="AZ504" s="24"/>
      <c r="BA504" s="24"/>
      <c r="BB504" s="24"/>
      <c r="BC504" s="24"/>
      <c r="BD504" s="24"/>
      <c r="BE504" s="24"/>
      <c r="BF504" s="24"/>
      <c r="BG504" s="24"/>
      <c r="BH504" s="24"/>
      <c r="BI504" s="24"/>
    </row>
    <row r="505" spans="1:61" ht="13.5" thickTop="1" x14ac:dyDescent="0.2">
      <c r="A505" s="587"/>
      <c r="B505" s="616">
        <f>'Raw Elevation Data'!F502</f>
        <v>24.900000000000944</v>
      </c>
      <c r="C505" s="616">
        <f ca="1">'Raw Elevation Data'!L502</f>
        <v>645.63599999995608</v>
      </c>
      <c r="D505" s="588">
        <f t="shared" si="129"/>
        <v>5.0000000000004263E-2</v>
      </c>
      <c r="E505" s="589">
        <f t="shared" ca="1" si="126"/>
        <v>0.97450356158666418</v>
      </c>
      <c r="F505" s="577">
        <f t="shared" ca="1" si="127"/>
        <v>-1.5751953855703986E-2</v>
      </c>
      <c r="G505" s="590"/>
      <c r="H505" s="591"/>
      <c r="I505" s="592"/>
      <c r="J505" s="593"/>
      <c r="K505" s="572"/>
      <c r="L505" s="593">
        <f ca="1">IF($M505&gt;=0,(1+((TAN(ASIN(($C505-$C503)/(($B505-$B503)*5280))))/0.01)*(IF($B505&gt;=$BA$48,$BC$48+(($BC$49-$BC$48)/$BB$49)*(($B505-$BA$48)/0.05),IF($B505&gt;=$BA$47,$BC$47+(($BC$48-$BC$47)/$BB$48)*(($B505-$BA$47)/0.05),$BC$46))))*AVERAGE(AQ504:AQ505),   1+((TAN(ASIN(($C505-$C503)/(($B505-$B503)*5280))))/0.01)*(IF($B505&gt;=$BA$48,$BD$48+(($BD$49-$BD$48)/$BB$49)*(($B505-$BA$48)/0.05),IF($B505&gt;=$BA$47,$BD$47+(($BD$48-$BD$47)/$BB$48)*(($B505-$BA$47)/0.05),$BD$46))))</f>
        <v>0.97450356158666385</v>
      </c>
      <c r="M505" s="583">
        <f ca="1">C505-C503</f>
        <v>-8.3160000000009404</v>
      </c>
      <c r="N505" s="592"/>
      <c r="O505" s="644"/>
      <c r="P505" s="593"/>
      <c r="Q505" s="572"/>
      <c r="R505" s="593"/>
      <c r="S505" s="583"/>
      <c r="T505" s="593"/>
      <c r="U505" s="572"/>
      <c r="V505" s="594"/>
      <c r="W505" s="583"/>
      <c r="X505" s="593"/>
      <c r="Y505" s="572"/>
      <c r="Z505" s="595"/>
      <c r="AA505" s="583"/>
      <c r="AB505" s="593"/>
      <c r="AC505" s="572"/>
      <c r="AD505" s="595"/>
      <c r="AE505" s="583"/>
      <c r="AF505" s="593"/>
      <c r="AG505" s="596"/>
      <c r="AH505" s="613"/>
      <c r="AI505" s="613"/>
      <c r="AJ505" s="572"/>
      <c r="AK505" s="597"/>
      <c r="AL505" s="597"/>
      <c r="AM505" s="583"/>
      <c r="AN505" s="89">
        <f t="shared" ca="1" si="120"/>
        <v>23.000000000000945</v>
      </c>
      <c r="AO505" s="90">
        <f t="shared" ca="1" si="121"/>
        <v>460</v>
      </c>
      <c r="AP505" s="90">
        <f ca="1">IF($AO505=1,MATCH(1,$AO506:$AO$533,0),$AP504)</f>
        <v>487</v>
      </c>
      <c r="AQ505" s="594">
        <f t="shared" ca="1" si="122"/>
        <v>1</v>
      </c>
      <c r="AR505" s="594">
        <f t="shared" ca="1" si="128"/>
        <v>-1.5703433367641909E-2</v>
      </c>
      <c r="AS505" s="1">
        <f t="shared" ca="1" si="119"/>
        <v>0</v>
      </c>
      <c r="AT505" s="91">
        <f ca="1">AVERAGE(F505:INDIRECT("F"&amp;(ROW()-AO505+1)))</f>
        <v>-1.5700585425951322E-2</v>
      </c>
      <c r="AU505" s="91">
        <f ca="1">IF(AT505&gt;0,MAX(F505:INDIRECT("F"&amp;(ROW()-AO505+1))),MIN(F505:INDIRECT("F"&amp;(ROW()-AO505+1))))</f>
        <v>-1.575195385570503E-2</v>
      </c>
      <c r="AV505" s="92">
        <f t="shared" ca="1" si="123"/>
        <v>-1904.3640000000439</v>
      </c>
      <c r="AW505" s="92">
        <f t="shared" ca="1" si="124"/>
        <v>0</v>
      </c>
      <c r="AX505" s="92">
        <f t="shared" ca="1" si="125"/>
        <v>-1904.3640000000446</v>
      </c>
      <c r="AZ505" s="24"/>
      <c r="BA505" s="24"/>
      <c r="BB505" s="24"/>
      <c r="BC505" s="24"/>
      <c r="BD505" s="24"/>
      <c r="BE505" s="24"/>
      <c r="BF505" s="24"/>
      <c r="BG505" s="24"/>
      <c r="BH505" s="24"/>
      <c r="BI505" s="24"/>
    </row>
    <row r="506" spans="1:61" x14ac:dyDescent="0.2">
      <c r="A506" s="587"/>
      <c r="B506" s="616">
        <f>'Raw Elevation Data'!F503</f>
        <v>24.950000000000948</v>
      </c>
      <c r="C506" s="616">
        <f ca="1">'Raw Elevation Data'!L503</f>
        <v>641.47799999995573</v>
      </c>
      <c r="D506" s="588">
        <f t="shared" si="129"/>
        <v>5.0000000000004263E-2</v>
      </c>
      <c r="E506" s="589">
        <f t="shared" ca="1" si="126"/>
        <v>0.97451442500311702</v>
      </c>
      <c r="F506" s="577">
        <f t="shared" ca="1" si="127"/>
        <v>-1.5751953855703556E-2</v>
      </c>
      <c r="G506" s="590"/>
      <c r="H506" s="591"/>
      <c r="I506" s="592"/>
      <c r="J506" s="593"/>
      <c r="K506" s="572"/>
      <c r="L506" s="593"/>
      <c r="M506" s="583"/>
      <c r="N506" s="592"/>
      <c r="O506" s="644"/>
      <c r="P506" s="593"/>
      <c r="Q506" s="572"/>
      <c r="R506" s="593"/>
      <c r="S506" s="583"/>
      <c r="T506" s="593"/>
      <c r="U506" s="572"/>
      <c r="V506" s="594"/>
      <c r="W506" s="583"/>
      <c r="X506" s="593"/>
      <c r="Y506" s="572"/>
      <c r="Z506" s="595"/>
      <c r="AA506" s="583"/>
      <c r="AB506" s="593"/>
      <c r="AC506" s="572"/>
      <c r="AD506" s="595"/>
      <c r="AE506" s="583"/>
      <c r="AF506" s="593"/>
      <c r="AG506" s="596"/>
      <c r="AH506" s="613"/>
      <c r="AI506" s="613"/>
      <c r="AJ506" s="572"/>
      <c r="AK506" s="597"/>
      <c r="AL506" s="597"/>
      <c r="AM506" s="583"/>
      <c r="AN506" s="89">
        <f t="shared" ca="1" si="120"/>
        <v>23.050000000000949</v>
      </c>
      <c r="AO506" s="90">
        <f t="shared" ca="1" si="121"/>
        <v>461</v>
      </c>
      <c r="AP506" s="90">
        <f ca="1">IF($AO506=1,MATCH(1,$AO507:$AO$533,0),$AP505)</f>
        <v>487</v>
      </c>
      <c r="AQ506" s="594">
        <f t="shared" ca="1" si="122"/>
        <v>1</v>
      </c>
      <c r="AR506" s="594">
        <f t="shared" ca="1" si="128"/>
        <v>-1.5703433367641909E-2</v>
      </c>
      <c r="AS506" s="1">
        <f t="shared" ca="1" si="119"/>
        <v>0</v>
      </c>
      <c r="AT506" s="91">
        <f ca="1">AVERAGE(F506:INDIRECT("F"&amp;(ROW()-AO506+1)))</f>
        <v>-1.5700696854215428E-2</v>
      </c>
      <c r="AU506" s="91">
        <f ca="1">IF(AT506&gt;0,MAX(F506:INDIRECT("F"&amp;(ROW()-AO506+1))),MIN(F506:INDIRECT("F"&amp;(ROW()-AO506+1))))</f>
        <v>-1.575195385570503E-2</v>
      </c>
      <c r="AV506" s="92">
        <f t="shared" ca="1" si="123"/>
        <v>-1908.5220000000443</v>
      </c>
      <c r="AW506" s="92">
        <f t="shared" ca="1" si="124"/>
        <v>0</v>
      </c>
      <c r="AX506" s="92">
        <f t="shared" ca="1" si="125"/>
        <v>-1908.522000000045</v>
      </c>
      <c r="AZ506" s="24"/>
      <c r="BA506" s="24"/>
      <c r="BB506" s="24"/>
      <c r="BC506" s="24"/>
      <c r="BD506" s="24"/>
      <c r="BE506" s="24"/>
      <c r="BF506" s="24"/>
      <c r="BG506" s="24"/>
      <c r="BH506" s="24"/>
      <c r="BI506" s="24"/>
    </row>
    <row r="507" spans="1:61" x14ac:dyDescent="0.2">
      <c r="A507" s="587"/>
      <c r="B507" s="574">
        <f>'Raw Elevation Data'!F504</f>
        <v>25.000000000000952</v>
      </c>
      <c r="C507" s="575">
        <f ca="1">'Raw Elevation Data'!L504</f>
        <v>637.31999999995548</v>
      </c>
      <c r="D507" s="576">
        <f t="shared" si="129"/>
        <v>5.0000000000004263E-2</v>
      </c>
      <c r="E507" s="572">
        <f t="shared" ca="1" si="126"/>
        <v>0.97452528841956898</v>
      </c>
      <c r="F507" s="577">
        <f t="shared" ca="1" si="127"/>
        <v>-1.5751953855703771E-2</v>
      </c>
      <c r="G507" s="590"/>
      <c r="H507" s="591"/>
      <c r="I507" s="603"/>
      <c r="J507" s="604">
        <f ca="1">IF(AVERAGE(E488:E507)&gt;$BA$68,AVERAGE(E488:E507),$BA$68)</f>
        <v>0.97633333333333328</v>
      </c>
      <c r="K507" s="572"/>
      <c r="L507" s="582">
        <f ca="1">IF($M507&gt;=0,(1+((TAN(ASIN(($C507-$C505)/(($B507-$B505)*5280))))/0.01)*(IF($B507&gt;=$BA$48,$BC$48+(($BC$49-$BC$48)/$BB$49)*(($B507-$BA$48)/0.05),IF($B507&gt;=$BA$47,$BC$47+(($BC$48-$BC$47)/$BB$48)*(($B507-$BA$47)/0.05),$BC$46))))*AVERAGE(AQ506:AQ507),   1+((TAN(ASIN(($C507-$C505)/(($B507-$B505)*5280))))/0.01)*(IF($B507&gt;=$BA$48,$BD$48+(($BD$49-$BD$48)/$BB$49)*(($B507-$BA$48)/0.05),IF($B507&gt;=$BA$47,$BD$47+(($BD$48-$BD$47)/$BB$48)*(($B507-$BA$47)/0.05),$BD$46))))</f>
        <v>0.97452528841956931</v>
      </c>
      <c r="M507" s="583">
        <f ca="1">C507-C505</f>
        <v>-8.3160000000005994</v>
      </c>
      <c r="N507" s="592"/>
      <c r="O507" s="604">
        <f ca="1">AVERAGE(L489,L491,L493,L495,L497,L499,L501,L503,L505,L507)</f>
        <v>0.97442751767149893</v>
      </c>
      <c r="P507" s="601">
        <f ca="1">IF(AVERAGE(L489,L491,L493,L495,L497,L499,L501,L503,L505,L507)&gt;$BA$68,AVERAGE(L489,L491,L493,L495,L497,L499,L501,L503,L505,L507),$BA$68)</f>
        <v>0.97633333333333328</v>
      </c>
      <c r="Q507" s="572"/>
      <c r="R507" s="582">
        <f ca="1">IF(S507&gt;=0,(1+((TAN(ASIN((C507-C503)/((B507-B503)*5280))))/0.01)*(IF(B503&gt;=$BA$48,$BC$48,IF(B503&gt;=$BA$47,$BC$47,$BC$46))))*AVERAGE(AQ504:AQ507),1+((TAN(ASIN((C507-C503)/((B507-B503)*5280))))/0.01)*(IF(B503&gt;=$BA$48,$BD$48,IF(B503&gt;=$BA$47,$BD$47,$BD$46))))</f>
        <v>0.97322167844530338</v>
      </c>
      <c r="S507" s="583">
        <f ca="1">C507-C503</f>
        <v>-16.63200000000154</v>
      </c>
      <c r="T507" s="601">
        <f ca="1">IF(AVERAGE(R491,R495,R499,R503,R507)&gt;$BA$68,AVERAGE(R491,R495,R499,R503,R507),$BA$68)</f>
        <v>0.97633333333333328</v>
      </c>
      <c r="U507" s="572"/>
      <c r="V507" s="585">
        <f ca="1">IF(W507&gt;=0,(1+((TAN(ASIN((C507-C502)/((B507-B502)*5280))))/0.01)*(IF(B502&gt;=$BA$48,$BC$48,IF(B502&gt;=$BA$47,$BC$47,$BC$46))))*AVERAGE(AQ503:AQ507),1+((TAN(ASIN((C507-C502)/((B507-B502)*5280))))/0.01)*(IF(B502&gt;=$BA$48,$BD$48,IF(B502&gt;=$BA$47,$BD$47,$BD$46))))</f>
        <v>0.97322167844530361</v>
      </c>
      <c r="W507" s="583">
        <f ca="1">C507-C502</f>
        <v>-20.790000000001783</v>
      </c>
      <c r="X507" s="601">
        <f ca="1">IF(AVERAGE(V492,V497,V502,V507)&gt;$BA$68,AVERAGE(V492,V497,V502,V507),$BA$68)</f>
        <v>0.97633333333333328</v>
      </c>
      <c r="Y507" s="572"/>
      <c r="Z507" s="572">
        <f ca="1">IF(AA507&gt;=0,(1+((TAN(ASIN((C507-C497)/((B507-B497)*5280))))/0.01)*(IF(B497&gt;=$BA$48,$BC$48,IF(B497&gt;=$BA$47,$BC$47,$BC$46))))*AVERAGE(AQ498:AQ507),1+((TAN(ASIN((C507-C497)/((B507-B497)*5280))))/0.01)*(IF(B497&gt;=$BA$48,$BD$48,IF(B497&gt;=$BA$47,$BD$47,$BD$46))))</f>
        <v>0.9732216784453035</v>
      </c>
      <c r="AA507" s="583">
        <f ca="1">C507-C497</f>
        <v>-41.580000000003679</v>
      </c>
      <c r="AB507" s="601">
        <f ca="1">IF(AVERAGE(Z507,Z497)&gt;$BA$68,AVERAGE(Z507,Z497),$BA$68)</f>
        <v>0.97633333333333328</v>
      </c>
      <c r="AC507" s="572"/>
      <c r="AD507" s="572">
        <f ca="1">IF(AE507&gt;=0,(1+((TAN(ASIN((C507-C487)/((B507-B487)*5280))))/0.01)*(IF(B487&gt;=$BA$48,$BC$48,IF(B487&gt;=$BA$47,$BC$47,$BC$46))))*AVERAGE(AQ488:AQ507),1+((TAN(ASIN((C507-C487)/((B507-B487)*5280))))/0.01)*(IF(B487&gt;=$BA$48,$BD$48,IF(B487&gt;=$BA$47,$BD$47,$BD$46))))</f>
        <v>0.9732216784453035</v>
      </c>
      <c r="AE507" s="583">
        <f ca="1">C507-C487</f>
        <v>-83.160000000007471</v>
      </c>
      <c r="AF507" s="601">
        <f ca="1">IF(AD507&gt;$BA$68,AD507,$BA$68)</f>
        <v>0.97633333333333328</v>
      </c>
      <c r="AG507" s="586"/>
      <c r="AH507" s="594"/>
      <c r="AI507" s="594"/>
      <c r="AJ507" s="572"/>
      <c r="AK507" s="605">
        <f ca="1">MAX(AW487:AW507)-MIN(AW487:AW507)</f>
        <v>0</v>
      </c>
      <c r="AL507" s="605">
        <f ca="1">-(MAX(AX487:AX507)-MIN(AX487:AX507))</f>
        <v>-83.160000000007585</v>
      </c>
      <c r="AM507" s="583"/>
      <c r="AN507" s="89">
        <f t="shared" ca="1" si="120"/>
        <v>23.100000000000954</v>
      </c>
      <c r="AO507" s="90">
        <f t="shared" ca="1" si="121"/>
        <v>462</v>
      </c>
      <c r="AP507" s="90">
        <f ca="1">IF($AO507=1,MATCH(1,$AO508:$AO$533,0),$AP506)</f>
        <v>487</v>
      </c>
      <c r="AQ507" s="594">
        <f t="shared" ca="1" si="122"/>
        <v>1</v>
      </c>
      <c r="AR507" s="594">
        <f t="shared" ca="1" si="128"/>
        <v>-1.5703433367641909E-2</v>
      </c>
      <c r="AS507" s="1">
        <f t="shared" ca="1" si="119"/>
        <v>0</v>
      </c>
      <c r="AT507" s="91">
        <f ca="1">AVERAGE(F507:INDIRECT("F"&amp;(ROW()-AO507+1)))</f>
        <v>-1.5700807800106093E-2</v>
      </c>
      <c r="AU507" s="91">
        <f ca="1">IF(AT507&gt;0,MAX(F507:INDIRECT("F"&amp;(ROW()-AO507+1))),MIN(F507:INDIRECT("F"&amp;(ROW()-AO507+1))))</f>
        <v>-1.575195385570503E-2</v>
      </c>
      <c r="AV507" s="92">
        <f t="shared" ca="1" si="123"/>
        <v>-1912.6800000000444</v>
      </c>
      <c r="AW507" s="92">
        <f t="shared" ca="1" si="124"/>
        <v>0</v>
      </c>
      <c r="AX507" s="92">
        <f t="shared" ca="1" si="125"/>
        <v>-1912.6800000000453</v>
      </c>
      <c r="AZ507" s="24"/>
      <c r="BA507" s="24"/>
      <c r="BB507" s="24"/>
      <c r="BC507" s="24"/>
      <c r="BD507" s="24"/>
      <c r="BE507" s="24"/>
      <c r="BF507" s="24"/>
      <c r="BG507" s="24"/>
      <c r="BH507" s="24"/>
      <c r="BI507" s="24"/>
    </row>
    <row r="508" spans="1:61" x14ac:dyDescent="0.2">
      <c r="A508" s="587"/>
      <c r="B508" s="588">
        <f>'Raw Elevation Data'!F505</f>
        <v>25.050000000000956</v>
      </c>
      <c r="C508" s="588">
        <f ca="1">'Raw Elevation Data'!L505</f>
        <v>633.16199999995501</v>
      </c>
      <c r="D508" s="588">
        <f t="shared" si="129"/>
        <v>5.0000000000004263E-2</v>
      </c>
      <c r="E508" s="589">
        <f t="shared" ca="1" si="126"/>
        <v>0.97453615183602116</v>
      </c>
      <c r="F508" s="577">
        <f t="shared" ca="1" si="127"/>
        <v>-1.5751953855703771E-2</v>
      </c>
      <c r="G508" s="590"/>
      <c r="H508" s="591"/>
      <c r="I508" s="592"/>
      <c r="J508" s="593"/>
      <c r="K508" s="572"/>
      <c r="L508" s="593"/>
      <c r="M508" s="583"/>
      <c r="N508" s="592"/>
      <c r="O508" s="644"/>
      <c r="P508" s="593"/>
      <c r="Q508" s="572"/>
      <c r="R508" s="593"/>
      <c r="S508" s="583"/>
      <c r="T508" s="593"/>
      <c r="U508" s="572"/>
      <c r="V508" s="594"/>
      <c r="W508" s="583"/>
      <c r="X508" s="593"/>
      <c r="Y508" s="572"/>
      <c r="Z508" s="595"/>
      <c r="AA508" s="583"/>
      <c r="AB508" s="593"/>
      <c r="AC508" s="572"/>
      <c r="AD508" s="595"/>
      <c r="AE508" s="583"/>
      <c r="AF508" s="593"/>
      <c r="AG508" s="596"/>
      <c r="AH508" s="613"/>
      <c r="AI508" s="613"/>
      <c r="AJ508" s="572"/>
      <c r="AK508" s="597"/>
      <c r="AL508" s="597"/>
      <c r="AM508" s="583"/>
      <c r="AN508" s="89">
        <f t="shared" ca="1" si="120"/>
        <v>23.150000000000958</v>
      </c>
      <c r="AO508" s="90">
        <f t="shared" ca="1" si="121"/>
        <v>463</v>
      </c>
      <c r="AP508" s="90">
        <f ca="1">IF($AO508=1,MATCH(1,$AO509:$AO$533,0),$AP507)</f>
        <v>487</v>
      </c>
      <c r="AQ508" s="594">
        <f t="shared" ca="1" si="122"/>
        <v>1</v>
      </c>
      <c r="AR508" s="594">
        <f t="shared" ca="1" si="128"/>
        <v>-1.5703433367641909E-2</v>
      </c>
      <c r="AS508" s="1">
        <f t="shared" ca="1" si="119"/>
        <v>0</v>
      </c>
      <c r="AT508" s="91">
        <f ca="1">AVERAGE(F508:INDIRECT("F"&amp;(ROW()-AO508+1)))</f>
        <v>-1.5700918266748853E-2</v>
      </c>
      <c r="AU508" s="91">
        <f ca="1">IF(AT508&gt;0,MAX(F508:INDIRECT("F"&amp;(ROW()-AO508+1))),MIN(F508:INDIRECT("F"&amp;(ROW()-AO508+1))))</f>
        <v>-1.575195385570503E-2</v>
      </c>
      <c r="AV508" s="92">
        <f t="shared" ca="1" si="123"/>
        <v>-1916.838000000045</v>
      </c>
      <c r="AW508" s="92">
        <f t="shared" ca="1" si="124"/>
        <v>0</v>
      </c>
      <c r="AX508" s="92">
        <f t="shared" ca="1" si="125"/>
        <v>-1916.8380000000457</v>
      </c>
      <c r="AZ508" s="24"/>
      <c r="BA508" s="24"/>
      <c r="BB508" s="24"/>
      <c r="BC508" s="24"/>
      <c r="BD508" s="24"/>
      <c r="BE508" s="24"/>
      <c r="BF508" s="24"/>
      <c r="BG508" s="24"/>
      <c r="BH508" s="24"/>
      <c r="BI508" s="24"/>
    </row>
    <row r="509" spans="1:61" x14ac:dyDescent="0.2">
      <c r="A509" s="587"/>
      <c r="B509" s="588">
        <f>'Raw Elevation Data'!F506</f>
        <v>25.100000000000961</v>
      </c>
      <c r="C509" s="588">
        <f ca="1">'Raw Elevation Data'!L506</f>
        <v>629.00399999995477</v>
      </c>
      <c r="D509" s="588">
        <f t="shared" si="129"/>
        <v>5.0000000000004263E-2</v>
      </c>
      <c r="E509" s="589">
        <f t="shared" ca="1" si="126"/>
        <v>0.974547015252473</v>
      </c>
      <c r="F509" s="577">
        <f t="shared" ca="1" si="127"/>
        <v>-1.5751953855703986E-2</v>
      </c>
      <c r="G509" s="590"/>
      <c r="H509" s="591"/>
      <c r="I509" s="592"/>
      <c r="J509" s="593"/>
      <c r="K509" s="572"/>
      <c r="L509" s="593">
        <f ca="1">IF($M509&gt;=0,(1+((TAN(ASIN(($C509-$C507)/(($B509-$B507)*5280))))/0.01)*(IF($B509&gt;=$BA$48,$BC$48+(($BC$49-$BC$48)/$BB$49)*(($B509-$BA$48)/0.05),IF($B509&gt;=$BA$47,$BC$47+(($BC$48-$BC$47)/$BB$48)*(($B509-$BA$47)/0.05),$BC$46))))*AVERAGE(AQ508:AQ509),   1+((TAN(ASIN(($C509-$C507)/(($B509-$B507)*5280))))/0.01)*(IF($B509&gt;=$BA$48,$BD$48+(($BD$49-$BD$48)/$BB$49)*(($B509-$BA$48)/0.05),IF($B509&gt;=$BA$47,$BD$47+(($BD$48-$BD$47)/$BB$48)*(($B509-$BA$47)/0.05),$BD$46))))</f>
        <v>0.97454701525247334</v>
      </c>
      <c r="M509" s="583">
        <f ca="1">C509-C507</f>
        <v>-8.316000000000713</v>
      </c>
      <c r="N509" s="592"/>
      <c r="O509" s="644"/>
      <c r="P509" s="593"/>
      <c r="Q509" s="572"/>
      <c r="R509" s="593"/>
      <c r="S509" s="583"/>
      <c r="T509" s="593"/>
      <c r="U509" s="572"/>
      <c r="V509" s="594"/>
      <c r="W509" s="583"/>
      <c r="X509" s="593"/>
      <c r="Y509" s="572"/>
      <c r="Z509" s="595"/>
      <c r="AA509" s="583"/>
      <c r="AB509" s="593"/>
      <c r="AC509" s="572"/>
      <c r="AD509" s="595"/>
      <c r="AE509" s="583"/>
      <c r="AF509" s="593"/>
      <c r="AG509" s="596"/>
      <c r="AH509" s="613"/>
      <c r="AI509" s="613"/>
      <c r="AJ509" s="572"/>
      <c r="AK509" s="597"/>
      <c r="AL509" s="597"/>
      <c r="AM509" s="583"/>
      <c r="AN509" s="89">
        <f t="shared" ca="1" si="120"/>
        <v>23.200000000000962</v>
      </c>
      <c r="AO509" s="90">
        <f t="shared" ca="1" si="121"/>
        <v>464</v>
      </c>
      <c r="AP509" s="90">
        <f ca="1">IF($AO509=1,MATCH(1,$AO510:$AO$533,0),$AP508)</f>
        <v>487</v>
      </c>
      <c r="AQ509" s="594">
        <f t="shared" ca="1" si="122"/>
        <v>1</v>
      </c>
      <c r="AR509" s="594">
        <f t="shared" ca="1" si="128"/>
        <v>-1.5703433367641909E-2</v>
      </c>
      <c r="AS509" s="1">
        <f t="shared" ca="1" si="119"/>
        <v>0</v>
      </c>
      <c r="AT509" s="91">
        <f ca="1">AVERAGE(F509:INDIRECT("F"&amp;(ROW()-AO509+1)))</f>
        <v>-1.5701028257242292E-2</v>
      </c>
      <c r="AU509" s="91">
        <f ca="1">IF(AT509&gt;0,MAX(F509:INDIRECT("F"&amp;(ROW()-AO509+1))),MIN(F509:INDIRECT("F"&amp;(ROW()-AO509+1))))</f>
        <v>-1.575195385570503E-2</v>
      </c>
      <c r="AV509" s="92">
        <f t="shared" ca="1" si="123"/>
        <v>-1920.9960000000451</v>
      </c>
      <c r="AW509" s="92">
        <f t="shared" ca="1" si="124"/>
        <v>0</v>
      </c>
      <c r="AX509" s="92">
        <f t="shared" ca="1" si="125"/>
        <v>-1920.996000000046</v>
      </c>
      <c r="AZ509" s="24"/>
      <c r="BA509" s="24"/>
      <c r="BB509" s="24"/>
      <c r="BC509" s="24"/>
      <c r="BD509" s="24"/>
      <c r="BE509" s="24"/>
      <c r="BF509" s="24"/>
      <c r="BG509" s="24"/>
      <c r="BH509" s="24"/>
      <c r="BI509" s="24"/>
    </row>
    <row r="510" spans="1:61" x14ac:dyDescent="0.2">
      <c r="A510" s="587"/>
      <c r="B510" s="588">
        <f>'Raw Elevation Data'!F507</f>
        <v>25.150000000000965</v>
      </c>
      <c r="C510" s="588">
        <f ca="1">'Raw Elevation Data'!L507</f>
        <v>624.84599999995419</v>
      </c>
      <c r="D510" s="588">
        <f t="shared" si="129"/>
        <v>5.0000000000004263E-2</v>
      </c>
      <c r="E510" s="589">
        <f t="shared" ca="1" si="126"/>
        <v>0.97455787866892518</v>
      </c>
      <c r="F510" s="577">
        <f t="shared" ca="1" si="127"/>
        <v>-1.5751953855703986E-2</v>
      </c>
      <c r="G510" s="590"/>
      <c r="H510" s="591"/>
      <c r="I510" s="592"/>
      <c r="J510" s="593"/>
      <c r="K510" s="572"/>
      <c r="L510" s="593"/>
      <c r="M510" s="583"/>
      <c r="N510" s="592"/>
      <c r="O510" s="644"/>
      <c r="P510" s="593"/>
      <c r="Q510" s="572"/>
      <c r="R510" s="593"/>
      <c r="S510" s="583"/>
      <c r="T510" s="593"/>
      <c r="U510" s="572"/>
      <c r="V510" s="594"/>
      <c r="W510" s="583"/>
      <c r="X510" s="593"/>
      <c r="Y510" s="572"/>
      <c r="Z510" s="595"/>
      <c r="AA510" s="583"/>
      <c r="AB510" s="593"/>
      <c r="AC510" s="572"/>
      <c r="AD510" s="595"/>
      <c r="AE510" s="583"/>
      <c r="AF510" s="593"/>
      <c r="AG510" s="596"/>
      <c r="AH510" s="593"/>
      <c r="AI510" s="593"/>
      <c r="AJ510" s="572"/>
      <c r="AK510" s="597"/>
      <c r="AL510" s="597"/>
      <c r="AM510" s="583"/>
      <c r="AN510" s="89">
        <f t="shared" ca="1" si="120"/>
        <v>23.250000000000966</v>
      </c>
      <c r="AO510" s="90">
        <f t="shared" ca="1" si="121"/>
        <v>465</v>
      </c>
      <c r="AP510" s="90">
        <f ca="1">IF($AO510=1,MATCH(1,$AO511:$AO$533,0),$AP509)</f>
        <v>487</v>
      </c>
      <c r="AQ510" s="594">
        <f t="shared" ca="1" si="122"/>
        <v>1</v>
      </c>
      <c r="AR510" s="594">
        <f t="shared" ca="1" si="128"/>
        <v>-1.5703433367641909E-2</v>
      </c>
      <c r="AS510" s="1">
        <f t="shared" ca="1" si="119"/>
        <v>0</v>
      </c>
      <c r="AT510" s="91">
        <f ca="1">AVERAGE(F510:INDIRECT("F"&amp;(ROW()-AO510+1)))</f>
        <v>-1.5701137774658338E-2</v>
      </c>
      <c r="AU510" s="91">
        <f ca="1">IF(AT510&gt;0,MAX(F510:INDIRECT("F"&amp;(ROW()-AO510+1))),MIN(F510:INDIRECT("F"&amp;(ROW()-AO510+1))))</f>
        <v>-1.575195385570503E-2</v>
      </c>
      <c r="AV510" s="92">
        <f t="shared" ca="1" si="123"/>
        <v>-1925.1540000000459</v>
      </c>
      <c r="AW510" s="92">
        <f t="shared" ca="1" si="124"/>
        <v>0</v>
      </c>
      <c r="AX510" s="92">
        <f t="shared" ca="1" si="125"/>
        <v>-1925.1540000000466</v>
      </c>
      <c r="AZ510" s="24"/>
      <c r="BA510" s="24"/>
      <c r="BB510" s="24"/>
      <c r="BC510" s="24"/>
      <c r="BD510" s="24"/>
      <c r="BE510" s="24"/>
      <c r="BF510" s="24"/>
      <c r="BG510" s="24"/>
      <c r="BH510" s="24"/>
      <c r="BI510" s="24"/>
    </row>
    <row r="511" spans="1:61" x14ac:dyDescent="0.2">
      <c r="A511" s="587"/>
      <c r="B511" s="588">
        <f>'Raw Elevation Data'!F508</f>
        <v>25.200000000000969</v>
      </c>
      <c r="C511" s="588">
        <f ca="1">'Raw Elevation Data'!L508</f>
        <v>620.68799999995395</v>
      </c>
      <c r="D511" s="588">
        <f t="shared" si="129"/>
        <v>5.0000000000004263E-2</v>
      </c>
      <c r="E511" s="589">
        <f t="shared" ca="1" si="126"/>
        <v>0.9745687420853778</v>
      </c>
      <c r="F511" s="577">
        <f t="shared" ca="1" si="127"/>
        <v>-1.5751953855703771E-2</v>
      </c>
      <c r="G511" s="590"/>
      <c r="H511" s="591"/>
      <c r="I511" s="592"/>
      <c r="J511" s="593"/>
      <c r="K511" s="572"/>
      <c r="L511" s="593">
        <f ca="1">IF($M511&gt;=0,(1+((TAN(ASIN(($C511-$C509)/(($B511-$B509)*5280))))/0.01)*(IF($B511&gt;=$BA$48,$BC$48+(($BC$49-$BC$48)/$BB$49)*(($B511-$BA$48)/0.05),IF($B511&gt;=$BA$47,$BC$47+(($BC$48-$BC$47)/$BB$48)*(($B511-$BA$47)/0.05),$BC$46))))*AVERAGE(AQ510:AQ511),   1+((TAN(ASIN(($C511-$C509)/(($B511-$B509)*5280))))/0.01)*(IF($B511&gt;=$BA$48,$BD$48+(($BD$49-$BD$48)/$BB$49)*(($B511-$BA$48)/0.05),IF($B511&gt;=$BA$47,$BD$47+(($BD$48-$BD$47)/$BB$48)*(($B511-$BA$47)/0.05),$BD$46))))</f>
        <v>0.97456874208537747</v>
      </c>
      <c r="M511" s="583">
        <f ca="1">C511-C509</f>
        <v>-8.3160000000008267</v>
      </c>
      <c r="N511" s="592"/>
      <c r="O511" s="644"/>
      <c r="P511" s="593"/>
      <c r="Q511" s="572"/>
      <c r="R511" s="593">
        <f ca="1">IF(S511&gt;=0,(1+((TAN(ASIN((C511-C507)/((B511-B507)*5280))))/0.01)*(IF(B507&gt;=$BA$48,$BC$48,IF(B507&gt;=$BA$47,$BC$47,$BC$46))))*AVERAGE(AQ508:AQ511),1+((TAN(ASIN((C511-C507)/((B511-B507)*5280))))/0.01)*(IF(B507&gt;=$BA$48,$BD$48,IF(B507&gt;=$BA$47,$BD$47,$BD$46))))</f>
        <v>0.97322167844530338</v>
      </c>
      <c r="S511" s="583">
        <f ca="1">C511-C507</f>
        <v>-16.63200000000154</v>
      </c>
      <c r="T511" s="593"/>
      <c r="U511" s="572"/>
      <c r="V511" s="594"/>
      <c r="W511" s="583"/>
      <c r="X511" s="593"/>
      <c r="Y511" s="572"/>
      <c r="Z511" s="595"/>
      <c r="AA511" s="583"/>
      <c r="AB511" s="593"/>
      <c r="AC511" s="572"/>
      <c r="AD511" s="595"/>
      <c r="AE511" s="583"/>
      <c r="AF511" s="593"/>
      <c r="AG511" s="596"/>
      <c r="AH511" s="593"/>
      <c r="AI511" s="593"/>
      <c r="AJ511" s="572"/>
      <c r="AK511" s="597"/>
      <c r="AL511" s="597"/>
      <c r="AM511" s="583"/>
      <c r="AN511" s="89">
        <f t="shared" ca="1" si="120"/>
        <v>23.300000000000971</v>
      </c>
      <c r="AO511" s="90">
        <f t="shared" ca="1" si="121"/>
        <v>466</v>
      </c>
      <c r="AP511" s="90">
        <f ca="1">IF($AO511=1,MATCH(1,$AO512:$AO$533,0),$AP510)</f>
        <v>487</v>
      </c>
      <c r="AQ511" s="594">
        <f t="shared" ca="1" si="122"/>
        <v>1</v>
      </c>
      <c r="AR511" s="594">
        <f t="shared" ca="1" si="128"/>
        <v>-1.5703433367641909E-2</v>
      </c>
      <c r="AS511" s="1">
        <f t="shared" ca="1" si="119"/>
        <v>0</v>
      </c>
      <c r="AT511" s="91">
        <f ca="1">AVERAGE(F511:INDIRECT("F"&amp;(ROW()-AO511+1)))</f>
        <v>-1.5701246822042554E-2</v>
      </c>
      <c r="AU511" s="91">
        <f ca="1">IF(AT511&gt;0,MAX(F511:INDIRECT("F"&amp;(ROW()-AO511+1))),MIN(F511:INDIRECT("F"&amp;(ROW()-AO511+1))))</f>
        <v>-1.575195385570503E-2</v>
      </c>
      <c r="AV511" s="92">
        <f t="shared" ca="1" si="123"/>
        <v>-1929.3120000000461</v>
      </c>
      <c r="AW511" s="92">
        <f t="shared" ca="1" si="124"/>
        <v>0</v>
      </c>
      <c r="AX511" s="92">
        <f t="shared" ca="1" si="125"/>
        <v>-1929.3120000000467</v>
      </c>
      <c r="AZ511" s="24"/>
      <c r="BA511" s="24"/>
      <c r="BB511" s="24"/>
      <c r="BC511" s="24"/>
      <c r="BD511" s="24"/>
      <c r="BE511" s="24"/>
      <c r="BF511" s="24"/>
      <c r="BG511" s="24"/>
      <c r="BH511" s="24"/>
      <c r="BI511" s="24"/>
    </row>
    <row r="512" spans="1:61" x14ac:dyDescent="0.2">
      <c r="A512" s="587"/>
      <c r="B512" s="588">
        <f>'Raw Elevation Data'!F509</f>
        <v>25.250000000000973</v>
      </c>
      <c r="C512" s="588">
        <f ca="1">'Raw Elevation Data'!L509</f>
        <v>616.52999999995347</v>
      </c>
      <c r="D512" s="588">
        <f t="shared" si="129"/>
        <v>5.0000000000004263E-2</v>
      </c>
      <c r="E512" s="589">
        <f t="shared" ca="1" si="126"/>
        <v>0.97457960550182998</v>
      </c>
      <c r="F512" s="577">
        <f t="shared" ca="1" si="127"/>
        <v>-1.5751953855703771E-2</v>
      </c>
      <c r="G512" s="590"/>
      <c r="H512" s="591"/>
      <c r="I512" s="592"/>
      <c r="J512" s="593"/>
      <c r="K512" s="572"/>
      <c r="L512" s="593"/>
      <c r="M512" s="583"/>
      <c r="N512" s="592"/>
      <c r="O512" s="644"/>
      <c r="P512" s="593"/>
      <c r="Q512" s="572"/>
      <c r="R512" s="593"/>
      <c r="S512" s="583"/>
      <c r="T512" s="593"/>
      <c r="U512" s="572"/>
      <c r="V512" s="594">
        <f ca="1">IF(W512&gt;=0,(1+((TAN(ASIN((C512-C507)/((B512-B507)*5280))))/0.01)*(IF(B507&gt;=$BA$48,$BC$48,IF(B507&gt;=$BA$47,$BC$47,$BC$46))))*AVERAGE(AQ508:AQ512),1+((TAN(ASIN((C512-C507)/((B512-B507)*5280))))/0.01)*(IF(B507&gt;=$BA$48,$BD$48,IF(B507&gt;=$BA$47,$BD$47,$BD$46))))</f>
        <v>0.97322167844530327</v>
      </c>
      <c r="W512" s="583">
        <f ca="1">C512-C507</f>
        <v>-20.79000000000201</v>
      </c>
      <c r="X512" s="593"/>
      <c r="Y512" s="572"/>
      <c r="Z512" s="595"/>
      <c r="AA512" s="583"/>
      <c r="AB512" s="593"/>
      <c r="AC512" s="572"/>
      <c r="AD512" s="595"/>
      <c r="AE512" s="583"/>
      <c r="AF512" s="593"/>
      <c r="AG512" s="596"/>
      <c r="AH512" s="593"/>
      <c r="AI512" s="593"/>
      <c r="AJ512" s="572"/>
      <c r="AK512" s="597"/>
      <c r="AL512" s="597"/>
      <c r="AM512" s="583"/>
      <c r="AN512" s="89">
        <f t="shared" ca="1" si="120"/>
        <v>23.350000000000975</v>
      </c>
      <c r="AO512" s="90">
        <f t="shared" ca="1" si="121"/>
        <v>467</v>
      </c>
      <c r="AP512" s="90">
        <f ca="1">IF($AO512=1,MATCH(1,$AO513:$AO$533,0),$AP511)</f>
        <v>487</v>
      </c>
      <c r="AQ512" s="594">
        <f t="shared" ca="1" si="122"/>
        <v>1</v>
      </c>
      <c r="AR512" s="594">
        <f t="shared" ca="1" si="128"/>
        <v>-1.5703433367641909E-2</v>
      </c>
      <c r="AS512" s="1">
        <f t="shared" ca="1" si="119"/>
        <v>0</v>
      </c>
      <c r="AT512" s="91">
        <f ca="1">AVERAGE(F512:INDIRECT("F"&amp;(ROW()-AO512+1)))</f>
        <v>-1.5701355402414418E-2</v>
      </c>
      <c r="AU512" s="91">
        <f ca="1">IF(AT512&gt;0,MAX(F512:INDIRECT("F"&amp;(ROW()-AO512+1))),MIN(F512:INDIRECT("F"&amp;(ROW()-AO512+1))))</f>
        <v>-1.575195385570503E-2</v>
      </c>
      <c r="AV512" s="92">
        <f t="shared" ca="1" si="123"/>
        <v>-1933.4700000000466</v>
      </c>
      <c r="AW512" s="92">
        <f t="shared" ca="1" si="124"/>
        <v>0</v>
      </c>
      <c r="AX512" s="92">
        <f t="shared" ca="1" si="125"/>
        <v>-1933.4700000000471</v>
      </c>
      <c r="AZ512" s="24"/>
      <c r="BA512" s="24"/>
      <c r="BB512" s="24"/>
      <c r="BC512" s="24"/>
      <c r="BD512" s="24"/>
      <c r="BE512" s="24"/>
      <c r="BF512" s="24"/>
      <c r="BG512" s="24"/>
      <c r="BH512" s="24"/>
      <c r="BI512" s="24"/>
    </row>
    <row r="513" spans="1:61" x14ac:dyDescent="0.2">
      <c r="A513" s="587"/>
      <c r="B513" s="588">
        <f>'Raw Elevation Data'!F510</f>
        <v>25.300000000000978</v>
      </c>
      <c r="C513" s="588">
        <f ca="1">'Raw Elevation Data'!L510</f>
        <v>612.37199999995323</v>
      </c>
      <c r="D513" s="588">
        <f t="shared" si="129"/>
        <v>5.0000000000004263E-2</v>
      </c>
      <c r="E513" s="589">
        <f t="shared" ca="1" si="126"/>
        <v>0.97459046891828294</v>
      </c>
      <c r="F513" s="577">
        <f t="shared" ca="1" si="127"/>
        <v>-1.5751953855703341E-2</v>
      </c>
      <c r="G513" s="590"/>
      <c r="H513" s="591"/>
      <c r="I513" s="592"/>
      <c r="J513" s="593"/>
      <c r="K513" s="572"/>
      <c r="L513" s="593">
        <f ca="1">IF($M513&gt;=0,(1+((TAN(ASIN(($C513-$C511)/(($B513-$B511)*5280))))/0.01)*(IF($B513&gt;=$BA$48,$BC$48+(($BC$49-$BC$48)/$BB$49)*(($B513-$BA$48)/0.05),IF($B513&gt;=$BA$47,$BC$47+(($BC$48-$BC$47)/$BB$48)*(($B513-$BA$47)/0.05),$BC$46))))*AVERAGE(AQ512:AQ513),   1+((TAN(ASIN(($C513-$C511)/(($B513-$B511)*5280))))/0.01)*(IF($B513&gt;=$BA$48,$BD$48+(($BD$49-$BD$48)/$BB$49)*(($B513-$BA$48)/0.05),IF($B513&gt;=$BA$47,$BD$47+(($BD$48-$BD$47)/$BB$48)*(($B513-$BA$47)/0.05),$BD$46))))</f>
        <v>0.97459046891828216</v>
      </c>
      <c r="M513" s="583">
        <f ca="1">C513-C511</f>
        <v>-8.316000000000713</v>
      </c>
      <c r="N513" s="592"/>
      <c r="O513" s="644"/>
      <c r="P513" s="593"/>
      <c r="Q513" s="572"/>
      <c r="R513" s="593"/>
      <c r="S513" s="583"/>
      <c r="T513" s="593"/>
      <c r="U513" s="572"/>
      <c r="V513" s="594"/>
      <c r="W513" s="583"/>
      <c r="X513" s="593"/>
      <c r="Y513" s="572"/>
      <c r="Z513" s="595"/>
      <c r="AA513" s="583"/>
      <c r="AB513" s="593"/>
      <c r="AC513" s="572"/>
      <c r="AD513" s="595"/>
      <c r="AE513" s="583"/>
      <c r="AF513" s="593"/>
      <c r="AG513" s="596"/>
      <c r="AH513" s="593"/>
      <c r="AI513" s="593"/>
      <c r="AJ513" s="572"/>
      <c r="AK513" s="597"/>
      <c r="AL513" s="597"/>
      <c r="AM513" s="583"/>
      <c r="AN513" s="89">
        <f t="shared" ca="1" si="120"/>
        <v>23.400000000000979</v>
      </c>
      <c r="AO513" s="90">
        <f t="shared" ca="1" si="121"/>
        <v>468</v>
      </c>
      <c r="AP513" s="90">
        <f ca="1">IF($AO513=1,MATCH(1,$AO514:$AO$533,0),$AP512)</f>
        <v>487</v>
      </c>
      <c r="AQ513" s="594">
        <f t="shared" ca="1" si="122"/>
        <v>1</v>
      </c>
      <c r="AR513" s="594">
        <f t="shared" ca="1" si="128"/>
        <v>-1.5703433367641909E-2</v>
      </c>
      <c r="AS513" s="1">
        <f t="shared" ca="1" si="119"/>
        <v>0</v>
      </c>
      <c r="AT513" s="91">
        <f ca="1">AVERAGE(F513:INDIRECT("F"&amp;(ROW()-AO513+1)))</f>
        <v>-1.5701463518767601E-2</v>
      </c>
      <c r="AU513" s="91">
        <f ca="1">IF(AT513&gt;0,MAX(F513:INDIRECT("F"&amp;(ROW()-AO513+1))),MIN(F513:INDIRECT("F"&amp;(ROW()-AO513+1))))</f>
        <v>-1.575195385570503E-2</v>
      </c>
      <c r="AV513" s="92">
        <f t="shared" ca="1" si="123"/>
        <v>-1937.6280000000468</v>
      </c>
      <c r="AW513" s="92">
        <f t="shared" ca="1" si="124"/>
        <v>0</v>
      </c>
      <c r="AX513" s="92">
        <f t="shared" ca="1" si="125"/>
        <v>-1937.6280000000475</v>
      </c>
      <c r="AZ513" s="24"/>
      <c r="BA513" s="24"/>
      <c r="BB513" s="24"/>
      <c r="BC513" s="24"/>
      <c r="BD513" s="24"/>
      <c r="BE513" s="24"/>
      <c r="BF513" s="24"/>
      <c r="BG513" s="24"/>
      <c r="BH513" s="24"/>
      <c r="BI513" s="24"/>
    </row>
    <row r="514" spans="1:61" x14ac:dyDescent="0.2">
      <c r="A514" s="587"/>
      <c r="B514" s="588">
        <f>'Raw Elevation Data'!F511</f>
        <v>25.350000000000982</v>
      </c>
      <c r="C514" s="588">
        <f ca="1">'Raw Elevation Data'!L511</f>
        <v>608.21399999995299</v>
      </c>
      <c r="D514" s="588">
        <f t="shared" si="129"/>
        <v>5.0000000000004263E-2</v>
      </c>
      <c r="E514" s="589">
        <f t="shared" ca="1" si="126"/>
        <v>0.97460133233473401</v>
      </c>
      <c r="F514" s="577">
        <f t="shared" ca="1" si="127"/>
        <v>-1.5751953855703986E-2</v>
      </c>
      <c r="G514" s="590"/>
      <c r="H514" s="591"/>
      <c r="I514" s="592"/>
      <c r="J514" s="593"/>
      <c r="K514" s="572"/>
      <c r="L514" s="593"/>
      <c r="M514" s="583"/>
      <c r="N514" s="592"/>
      <c r="O514" s="644"/>
      <c r="P514" s="593"/>
      <c r="Q514" s="572"/>
      <c r="R514" s="593"/>
      <c r="S514" s="583"/>
      <c r="T514" s="593"/>
      <c r="U514" s="572"/>
      <c r="V514" s="594"/>
      <c r="W514" s="583"/>
      <c r="X514" s="593"/>
      <c r="Y514" s="572"/>
      <c r="Z514" s="595"/>
      <c r="AA514" s="583"/>
      <c r="AB514" s="593"/>
      <c r="AC514" s="572"/>
      <c r="AD514" s="595"/>
      <c r="AE514" s="583"/>
      <c r="AF514" s="593"/>
      <c r="AG514" s="596"/>
      <c r="AH514" s="593"/>
      <c r="AI514" s="593"/>
      <c r="AJ514" s="572"/>
      <c r="AK514" s="597"/>
      <c r="AL514" s="597"/>
      <c r="AM514" s="583"/>
      <c r="AN514" s="89">
        <f t="shared" ca="1" si="120"/>
        <v>23.450000000000983</v>
      </c>
      <c r="AO514" s="90">
        <f t="shared" ca="1" si="121"/>
        <v>469</v>
      </c>
      <c r="AP514" s="90">
        <f ca="1">IF($AO514=1,MATCH(1,$AO515:$AO$533,0),$AP513)</f>
        <v>487</v>
      </c>
      <c r="AQ514" s="594">
        <f t="shared" ca="1" si="122"/>
        <v>1</v>
      </c>
      <c r="AR514" s="594">
        <f t="shared" ca="1" si="128"/>
        <v>-1.5703433367641909E-2</v>
      </c>
      <c r="AS514" s="1">
        <f t="shared" ca="1" si="119"/>
        <v>0</v>
      </c>
      <c r="AT514" s="91">
        <f ca="1">AVERAGE(F514:INDIRECT("F"&amp;(ROW()-AO514+1)))</f>
        <v>-1.5701571174070235E-2</v>
      </c>
      <c r="AU514" s="91">
        <f ca="1">IF(AT514&gt;0,MAX(F514:INDIRECT("F"&amp;(ROW()-AO514+1))),MIN(F514:INDIRECT("F"&amp;(ROW()-AO514+1))))</f>
        <v>-1.575195385570503E-2</v>
      </c>
      <c r="AV514" s="92">
        <f t="shared" ca="1" si="123"/>
        <v>-1941.7860000000469</v>
      </c>
      <c r="AW514" s="92">
        <f t="shared" ca="1" si="124"/>
        <v>0</v>
      </c>
      <c r="AX514" s="92">
        <f t="shared" ca="1" si="125"/>
        <v>-1941.7860000000478</v>
      </c>
      <c r="AZ514" s="24"/>
      <c r="BA514" s="24"/>
      <c r="BB514" s="24"/>
      <c r="BC514" s="24"/>
      <c r="BD514" s="24"/>
      <c r="BE514" s="24"/>
      <c r="BF514" s="24"/>
      <c r="BG514" s="24"/>
      <c r="BH514" s="24"/>
      <c r="BI514" s="24"/>
    </row>
    <row r="515" spans="1:61" x14ac:dyDescent="0.2">
      <c r="A515" s="587"/>
      <c r="B515" s="588">
        <f>'Raw Elevation Data'!F512</f>
        <v>25.400000000000986</v>
      </c>
      <c r="C515" s="588">
        <f ca="1">'Raw Elevation Data'!L512</f>
        <v>604.05599999995241</v>
      </c>
      <c r="D515" s="588">
        <f t="shared" si="129"/>
        <v>5.0000000000004263E-2</v>
      </c>
      <c r="E515" s="589">
        <f t="shared" ca="1" si="126"/>
        <v>0.97461219575118563</v>
      </c>
      <c r="F515" s="577">
        <f t="shared" ca="1" si="127"/>
        <v>-1.5751953855704416E-2</v>
      </c>
      <c r="G515" s="590"/>
      <c r="H515" s="591"/>
      <c r="I515" s="592"/>
      <c r="J515" s="593"/>
      <c r="K515" s="572"/>
      <c r="L515" s="593">
        <f ca="1">IF($M515&gt;=0,(1+((TAN(ASIN(($C515-$C513)/(($B515-$B513)*5280))))/0.01)*(IF($B515&gt;=$BA$48,$BC$48+(($BC$49-$BC$48)/$BB$49)*(($B515-$BA$48)/0.05),IF($B515&gt;=$BA$47,$BC$47+(($BC$48-$BC$47)/$BB$48)*(($B515-$BA$47)/0.05),$BC$46))))*AVERAGE(AQ514:AQ515),   1+((TAN(ASIN(($C515-$C513)/(($B515-$B513)*5280))))/0.01)*(IF($B515&gt;=$BA$48,$BD$48+(($BD$49-$BD$48)/$BB$49)*(($B515-$BA$48)/0.05),IF($B515&gt;=$BA$47,$BD$47+(($BD$48-$BD$47)/$BB$48)*(($B515-$BA$47)/0.05),$BD$46))))</f>
        <v>0.97461219575118629</v>
      </c>
      <c r="M515" s="583">
        <f ca="1">C515-C513</f>
        <v>-8.3160000000008267</v>
      </c>
      <c r="N515" s="592"/>
      <c r="O515" s="644"/>
      <c r="P515" s="593"/>
      <c r="Q515" s="572"/>
      <c r="R515" s="593">
        <f ca="1">IF(S515&gt;=0,(1+((TAN(ASIN((C515-C511)/((B515-B511)*5280))))/0.01)*(IF(B511&gt;=$BA$48,$BC$48,IF(B511&gt;=$BA$47,$BC$47,$BC$46))))*AVERAGE(AQ512:AQ515),1+((TAN(ASIN((C515-C511)/((B515-B511)*5280))))/0.01)*(IF(B511&gt;=$BA$48,$BD$48,IF(B511&gt;=$BA$47,$BD$47,$BD$46))))</f>
        <v>0.97322167844530338</v>
      </c>
      <c r="S515" s="583">
        <f ca="1">C515-C511</f>
        <v>-16.63200000000154</v>
      </c>
      <c r="T515" s="593"/>
      <c r="U515" s="572"/>
      <c r="V515" s="594"/>
      <c r="W515" s="583"/>
      <c r="X515" s="593"/>
      <c r="Y515" s="572"/>
      <c r="Z515" s="595"/>
      <c r="AA515" s="583"/>
      <c r="AB515" s="593"/>
      <c r="AC515" s="572"/>
      <c r="AD515" s="595"/>
      <c r="AE515" s="583"/>
      <c r="AF515" s="593"/>
      <c r="AG515" s="596"/>
      <c r="AH515" s="593"/>
      <c r="AI515" s="593"/>
      <c r="AJ515" s="572"/>
      <c r="AK515" s="597"/>
      <c r="AL515" s="597"/>
      <c r="AM515" s="583"/>
      <c r="AN515" s="89">
        <f t="shared" ca="1" si="120"/>
        <v>23.500000000000988</v>
      </c>
      <c r="AO515" s="90">
        <f t="shared" ca="1" si="121"/>
        <v>470</v>
      </c>
      <c r="AP515" s="90">
        <f ca="1">IF($AO515=1,MATCH(1,$AO516:$AO$533,0),$AP514)</f>
        <v>487</v>
      </c>
      <c r="AQ515" s="594">
        <f t="shared" ca="1" si="122"/>
        <v>1</v>
      </c>
      <c r="AR515" s="594">
        <f t="shared" ca="1" si="128"/>
        <v>-1.5703433367641909E-2</v>
      </c>
      <c r="AS515" s="1">
        <f t="shared" ca="1" si="119"/>
        <v>0</v>
      </c>
      <c r="AT515" s="91">
        <f ca="1">AVERAGE(F515:INDIRECT("F"&amp;(ROW()-AO515+1)))</f>
        <v>-1.5701678371265203E-2</v>
      </c>
      <c r="AU515" s="91">
        <f ca="1">IF(AT515&gt;0,MAX(F515:INDIRECT("F"&amp;(ROW()-AO515+1))),MIN(F515:INDIRECT("F"&amp;(ROW()-AO515+1))))</f>
        <v>-1.575195385570503E-2</v>
      </c>
      <c r="AV515" s="92">
        <f t="shared" ca="1" si="123"/>
        <v>-1945.9440000000477</v>
      </c>
      <c r="AW515" s="92">
        <f t="shared" ca="1" si="124"/>
        <v>0</v>
      </c>
      <c r="AX515" s="92">
        <f t="shared" ca="1" si="125"/>
        <v>-1945.9440000000484</v>
      </c>
      <c r="AZ515" s="24"/>
      <c r="BA515" s="24"/>
      <c r="BB515" s="24"/>
      <c r="BC515" s="24"/>
      <c r="BD515" s="24"/>
      <c r="BE515" s="24"/>
      <c r="BF515" s="24"/>
      <c r="BG515" s="24"/>
      <c r="BH515" s="24"/>
      <c r="BI515" s="24"/>
    </row>
    <row r="516" spans="1:61" x14ac:dyDescent="0.2">
      <c r="A516" s="587"/>
      <c r="B516" s="588">
        <f>'Raw Elevation Data'!F513</f>
        <v>25.45000000000099</v>
      </c>
      <c r="C516" s="588">
        <f ca="1">'Raw Elevation Data'!L513</f>
        <v>599.89799999995194</v>
      </c>
      <c r="D516" s="588">
        <f t="shared" si="129"/>
        <v>5.0000000000004263E-2</v>
      </c>
      <c r="E516" s="589">
        <f t="shared" ca="1" si="126"/>
        <v>0.97462305916763881</v>
      </c>
      <c r="F516" s="577">
        <f t="shared" ca="1" si="127"/>
        <v>-1.5751953855703771E-2</v>
      </c>
      <c r="G516" s="590"/>
      <c r="H516" s="591"/>
      <c r="I516" s="592"/>
      <c r="J516" s="593"/>
      <c r="K516" s="572"/>
      <c r="L516" s="593"/>
      <c r="M516" s="583"/>
      <c r="N516" s="592"/>
      <c r="O516" s="644"/>
      <c r="P516" s="593"/>
      <c r="Q516" s="572"/>
      <c r="R516" s="593"/>
      <c r="S516" s="583"/>
      <c r="T516" s="593"/>
      <c r="U516" s="572"/>
      <c r="V516" s="594"/>
      <c r="W516" s="583"/>
      <c r="X516" s="593"/>
      <c r="Y516" s="572"/>
      <c r="Z516" s="595"/>
      <c r="AA516" s="583"/>
      <c r="AB516" s="593"/>
      <c r="AC516" s="572"/>
      <c r="AD516" s="595"/>
      <c r="AE516" s="583"/>
      <c r="AF516" s="593"/>
      <c r="AG516" s="596"/>
      <c r="AH516" s="593"/>
      <c r="AI516" s="593"/>
      <c r="AJ516" s="572"/>
      <c r="AK516" s="597"/>
      <c r="AL516" s="597"/>
      <c r="AM516" s="583"/>
      <c r="AN516" s="89">
        <f t="shared" ca="1" si="120"/>
        <v>23.550000000000992</v>
      </c>
      <c r="AO516" s="90">
        <f t="shared" ca="1" si="121"/>
        <v>471</v>
      </c>
      <c r="AP516" s="90">
        <f ca="1">IF($AO516=1,MATCH(1,$AO517:$AO$533,0),$AP515)</f>
        <v>487</v>
      </c>
      <c r="AQ516" s="594">
        <f t="shared" ca="1" si="122"/>
        <v>1</v>
      </c>
      <c r="AR516" s="594">
        <f t="shared" ca="1" si="128"/>
        <v>-1.5703433367641909E-2</v>
      </c>
      <c r="AS516" s="1">
        <f t="shared" ca="1" si="119"/>
        <v>0</v>
      </c>
      <c r="AT516" s="91">
        <f ca="1">AVERAGE(F516:INDIRECT("F"&amp;(ROW()-AO516+1)))</f>
        <v>-1.5701785113270379E-2</v>
      </c>
      <c r="AU516" s="91">
        <f ca="1">IF(AT516&gt;0,MAX(F516:INDIRECT("F"&amp;(ROW()-AO516+1))),MIN(F516:INDIRECT("F"&amp;(ROW()-AO516+1))))</f>
        <v>-1.575195385570503E-2</v>
      </c>
      <c r="AV516" s="92">
        <f t="shared" ca="1" si="123"/>
        <v>-1950.1020000000481</v>
      </c>
      <c r="AW516" s="92">
        <f t="shared" ca="1" si="124"/>
        <v>0</v>
      </c>
      <c r="AX516" s="92">
        <f t="shared" ca="1" si="125"/>
        <v>-1950.102000000049</v>
      </c>
      <c r="AZ516" s="24"/>
      <c r="BA516" s="24"/>
      <c r="BB516" s="24"/>
      <c r="BC516" s="24"/>
      <c r="BD516" s="24"/>
      <c r="BE516" s="24"/>
      <c r="BF516" s="24"/>
      <c r="BG516" s="24"/>
      <c r="BH516" s="24"/>
      <c r="BI516" s="24"/>
    </row>
    <row r="517" spans="1:61" ht="13.5" thickBot="1" x14ac:dyDescent="0.25">
      <c r="A517" s="573" t="s">
        <v>335</v>
      </c>
      <c r="B517" s="598">
        <f>'Raw Elevation Data'!F514</f>
        <v>25.500000000000995</v>
      </c>
      <c r="C517" s="598">
        <f ca="1">'Raw Elevation Data'!L514</f>
        <v>595.73999999995169</v>
      </c>
      <c r="D517" s="598">
        <f t="shared" si="129"/>
        <v>5.0000000000004263E-2</v>
      </c>
      <c r="E517" s="599">
        <f t="shared" ca="1" si="126"/>
        <v>0.97463392258409176</v>
      </c>
      <c r="F517" s="577">
        <f t="shared" ca="1" si="127"/>
        <v>-1.5751953855703341E-2</v>
      </c>
      <c r="G517" s="600">
        <f ca="1">IF(AVERAGE(E505:E517)&gt;$BA$68,AVERAGE(E505:E517),$BA$68)</f>
        <v>0.97633333333333328</v>
      </c>
      <c r="H517" s="601">
        <f ca="1">IF(SUMIF(L505:L517,"&gt;0")/COUNT(L505:L517)&gt;$BA$68,SUMIF(L505:L517,"&gt;0")/COUNT(L505:L517),$BA$68)</f>
        <v>0.97633333333333328</v>
      </c>
      <c r="I517" s="592"/>
      <c r="J517" s="593"/>
      <c r="K517" s="572"/>
      <c r="L517" s="593">
        <f ca="1">IF($M517&gt;=0,(1+((TAN(ASIN(($C517-$C515)/(($B517-$B515)*5280))))/0.01)*(IF($B517&gt;=$BA$48,$BC$48+(($BC$49-$BC$48)/$BB$49)*(($B517-$BA$48)/0.05),IF($B517&gt;=$BA$47,$BC$47+(($BC$48-$BC$47)/$BB$48)*(($B517-$BA$47)/0.05),$BC$46))))*AVERAGE(AQ516:AQ517),   1+((TAN(ASIN(($C517-$C515)/(($B517-$B515)*5280))))/0.01)*(IF($B517&gt;=$BA$48,$BD$48+(($BD$49-$BD$48)/$BB$49)*(($B517-$BA$48)/0.05),IF($B517&gt;=$BA$47,$BD$47+(($BD$48-$BD$47)/$BB$48)*(($B517-$BA$47)/0.05),$BD$46))))</f>
        <v>0.97463392258409098</v>
      </c>
      <c r="M517" s="583">
        <f ca="1">C517-C515</f>
        <v>-8.316000000000713</v>
      </c>
      <c r="N517" s="592"/>
      <c r="O517" s="644"/>
      <c r="P517" s="593"/>
      <c r="Q517" s="572"/>
      <c r="R517" s="593"/>
      <c r="S517" s="583"/>
      <c r="T517" s="593"/>
      <c r="U517" s="572"/>
      <c r="V517" s="594">
        <f ca="1">IF(W517&gt;=0,(1+((TAN(ASIN((C517-C512)/((B517-B512)*5280))))/0.01)*(IF(B512&gt;=$BA$48,$BC$48,IF(B512&gt;=$BA$47,$BC$47,$BC$46))))*AVERAGE(AQ513:AQ517),1+((TAN(ASIN((C517-C512)/((B517-B512)*5280))))/0.01)*(IF(B512&gt;=$BA$48,$BD$48,IF(B512&gt;=$BA$47,$BD$47,$BD$46))))</f>
        <v>0.97322167844530361</v>
      </c>
      <c r="W517" s="583">
        <f ca="1">C517-C512</f>
        <v>-20.790000000001783</v>
      </c>
      <c r="X517" s="593"/>
      <c r="Y517" s="572"/>
      <c r="Z517" s="595">
        <f ca="1">IF(AA517&gt;=0,(1+((TAN(ASIN((C517-C507)/((B517-B507)*5280))))/0.01)*(IF(B507&gt;=$BA$48,$BC$48,IF(B507&gt;=$BA$47,$BC$47,$BC$46))))*AVERAGE(AQ508:AQ517),1+((TAN(ASIN((C517-C507)/((B517-B507)*5280))))/0.01)*(IF(B507&gt;=$BA$48,$BD$48,IF(B507&gt;=$BA$47,$BD$47,$BD$46))))</f>
        <v>0.97322167844530338</v>
      </c>
      <c r="AA517" s="583">
        <f ca="1">C517-C507</f>
        <v>-41.580000000003793</v>
      </c>
      <c r="AB517" s="593"/>
      <c r="AC517" s="572"/>
      <c r="AD517" s="595"/>
      <c r="AE517" s="583"/>
      <c r="AF517" s="593"/>
      <c r="AG517" s="596"/>
      <c r="AH517" s="602">
        <f ca="1">(MAX(AW505:AW517)-MIN(AW505:AW517))*0.3048</f>
        <v>0</v>
      </c>
      <c r="AI517" s="602">
        <f ca="1">-(MAX(AX505:AX517)-MIN(AX505:AX517))*0.3048</f>
        <v>-15.208300800001444</v>
      </c>
      <c r="AJ517" s="572"/>
      <c r="AK517" s="597"/>
      <c r="AL517" s="597"/>
      <c r="AM517" s="583"/>
      <c r="AN517" s="89">
        <f t="shared" ca="1" si="120"/>
        <v>23.600000000000996</v>
      </c>
      <c r="AO517" s="90">
        <f t="shared" ca="1" si="121"/>
        <v>472</v>
      </c>
      <c r="AP517" s="90">
        <f ca="1">IF($AO517=1,MATCH(1,$AO518:$AO$533,0),$AP516)</f>
        <v>487</v>
      </c>
      <c r="AQ517" s="594">
        <f t="shared" ca="1" si="122"/>
        <v>1</v>
      </c>
      <c r="AR517" s="594">
        <f t="shared" ca="1" si="128"/>
        <v>-1.5703433367641909E-2</v>
      </c>
      <c r="AS517" s="1">
        <f t="shared" ca="1" si="119"/>
        <v>0</v>
      </c>
      <c r="AT517" s="91">
        <f ca="1">AVERAGE(F517:INDIRECT("F"&amp;(ROW()-AO517+1)))</f>
        <v>-1.5701891402978924E-2</v>
      </c>
      <c r="AU517" s="91">
        <f ca="1">IF(AT517&gt;0,MAX(F517:INDIRECT("F"&amp;(ROW()-AO517+1))),MIN(F517:INDIRECT("F"&amp;(ROW()-AO517+1))))</f>
        <v>-1.575195385570503E-2</v>
      </c>
      <c r="AV517" s="92">
        <f t="shared" ca="1" si="123"/>
        <v>-1954.2600000000484</v>
      </c>
      <c r="AW517" s="92">
        <f t="shared" ca="1" si="124"/>
        <v>0</v>
      </c>
      <c r="AX517" s="92">
        <f t="shared" ca="1" si="125"/>
        <v>-1954.2600000000493</v>
      </c>
      <c r="AZ517" s="24"/>
      <c r="BA517" s="24"/>
      <c r="BB517" s="24"/>
      <c r="BC517" s="24"/>
      <c r="BD517" s="24"/>
      <c r="BE517" s="24"/>
      <c r="BF517" s="24"/>
      <c r="BG517" s="24"/>
      <c r="BH517" s="24"/>
      <c r="BI517" s="24"/>
    </row>
    <row r="518" spans="1:61" ht="13.5" thickTop="1" x14ac:dyDescent="0.2">
      <c r="A518" s="587"/>
      <c r="B518" s="588">
        <f>'Raw Elevation Data'!F515</f>
        <v>25.550000000000999</v>
      </c>
      <c r="C518" s="588">
        <f ca="1">'Raw Elevation Data'!L515</f>
        <v>591.58199999995145</v>
      </c>
      <c r="D518" s="588">
        <f t="shared" si="129"/>
        <v>5.0000000000004263E-2</v>
      </c>
      <c r="E518" s="589">
        <f t="shared" ca="1" si="126"/>
        <v>0.97464478600054361</v>
      </c>
      <c r="F518" s="577">
        <f t="shared" ca="1" si="127"/>
        <v>-1.5751953855703556E-2</v>
      </c>
      <c r="G518" s="590"/>
      <c r="H518" s="591"/>
      <c r="I518" s="592"/>
      <c r="J518" s="593"/>
      <c r="K518" s="572"/>
      <c r="L518" s="593"/>
      <c r="M518" s="583"/>
      <c r="N518" s="592"/>
      <c r="O518" s="644"/>
      <c r="P518" s="593"/>
      <c r="Q518" s="572"/>
      <c r="R518" s="593"/>
      <c r="S518" s="583"/>
      <c r="T518" s="593"/>
      <c r="U518" s="572"/>
      <c r="V518" s="594"/>
      <c r="W518" s="583"/>
      <c r="X518" s="593"/>
      <c r="Y518" s="572"/>
      <c r="Z518" s="595"/>
      <c r="AA518" s="583"/>
      <c r="AB518" s="593"/>
      <c r="AC518" s="572"/>
      <c r="AD518" s="595"/>
      <c r="AE518" s="583"/>
      <c r="AF518" s="593"/>
      <c r="AG518" s="596"/>
      <c r="AH518" s="593"/>
      <c r="AI518" s="593"/>
      <c r="AJ518" s="572"/>
      <c r="AK518" s="597"/>
      <c r="AL518" s="597"/>
      <c r="AM518" s="583"/>
      <c r="AN518" s="89">
        <f t="shared" ca="1" si="120"/>
        <v>23.650000000001</v>
      </c>
      <c r="AO518" s="90">
        <f t="shared" ca="1" si="121"/>
        <v>473</v>
      </c>
      <c r="AP518" s="90">
        <f ca="1">IF($AO518=1,MATCH(1,$AO519:$AO$533,0),$AP517)</f>
        <v>487</v>
      </c>
      <c r="AQ518" s="594">
        <f t="shared" ca="1" si="122"/>
        <v>1</v>
      </c>
      <c r="AR518" s="594">
        <f t="shared" ca="1" si="128"/>
        <v>-1.5703433367641909E-2</v>
      </c>
      <c r="AS518" s="1">
        <f t="shared" ca="1" si="119"/>
        <v>0</v>
      </c>
      <c r="AT518" s="91">
        <f ca="1">AVERAGE(F518:INDIRECT("F"&amp;(ROW()-AO518+1)))</f>
        <v>-1.5701997243259526E-2</v>
      </c>
      <c r="AU518" s="91">
        <f ca="1">IF(AT518&gt;0,MAX(F518:INDIRECT("F"&amp;(ROW()-AO518+1))),MIN(F518:INDIRECT("F"&amp;(ROW()-AO518+1))))</f>
        <v>-1.575195385570503E-2</v>
      </c>
      <c r="AV518" s="92">
        <f t="shared" ca="1" si="123"/>
        <v>-1958.4180000000486</v>
      </c>
      <c r="AW518" s="92">
        <f t="shared" ca="1" si="124"/>
        <v>0</v>
      </c>
      <c r="AX518" s="92">
        <f t="shared" ca="1" si="125"/>
        <v>-1958.4180000000497</v>
      </c>
      <c r="AZ518" s="24"/>
      <c r="BA518" s="24"/>
      <c r="BB518" s="24"/>
      <c r="BC518" s="24"/>
      <c r="BD518" s="24"/>
      <c r="BE518" s="24"/>
      <c r="BF518" s="24"/>
      <c r="BG518" s="24"/>
      <c r="BH518" s="24"/>
      <c r="BI518" s="24"/>
    </row>
    <row r="519" spans="1:61" x14ac:dyDescent="0.2">
      <c r="A519" s="587"/>
      <c r="B519" s="588">
        <f>'Raw Elevation Data'!F516</f>
        <v>25.600000000001003</v>
      </c>
      <c r="C519" s="588">
        <f ca="1">'Raw Elevation Data'!L516</f>
        <v>587.42399999995109</v>
      </c>
      <c r="D519" s="588">
        <f t="shared" si="129"/>
        <v>5.0000000000004263E-2</v>
      </c>
      <c r="E519" s="589">
        <f t="shared" ca="1" si="126"/>
        <v>0.97465564941699445</v>
      </c>
      <c r="F519" s="577">
        <f t="shared" ca="1" si="127"/>
        <v>-1.5751953855704416E-2</v>
      </c>
      <c r="G519" s="590"/>
      <c r="H519" s="591"/>
      <c r="I519" s="592"/>
      <c r="J519" s="593"/>
      <c r="K519" s="572"/>
      <c r="L519" s="593">
        <f ca="1">IF($M519&gt;=0,(1+((TAN(ASIN(($C519-$C517)/(($B519-$B517)*5280))))/0.01)*(IF($B519&gt;=$BA$48,$BC$48+(($BC$49-$BC$48)/$BB$49)*(($B519-$BA$48)/0.05),IF($B519&gt;=$BA$47,$BC$47+(($BC$48-$BC$47)/$BB$48)*(($B519-$BA$47)/0.05),$BC$46))))*AVERAGE(AQ518:AQ519),   1+((TAN(ASIN(($C519-$C517)/(($B519-$B517)*5280))))/0.01)*(IF($B519&gt;=$BA$48,$BD$48+(($BD$49-$BD$48)/$BB$49)*(($B519-$BA$48)/0.05),IF($B519&gt;=$BA$47,$BD$47+(($BD$48-$BD$47)/$BB$48)*(($B519-$BA$47)/0.05),$BD$46))))</f>
        <v>0.97465564941699578</v>
      </c>
      <c r="M519" s="583">
        <f ca="1">C519-C517</f>
        <v>-8.3160000000005994</v>
      </c>
      <c r="N519" s="592"/>
      <c r="O519" s="644"/>
      <c r="P519" s="593"/>
      <c r="Q519" s="572"/>
      <c r="R519" s="593">
        <f ca="1">IF(S519&gt;=0,(1+((TAN(ASIN((C519-C515)/((B519-B515)*5280))))/0.01)*(IF(B515&gt;=$BA$48,$BC$48,IF(B515&gt;=$BA$47,$BC$47,$BC$46))))*AVERAGE(AQ516:AQ519),1+((TAN(ASIN((C519-C515)/((B519-B515)*5280))))/0.01)*(IF(B515&gt;=$BA$48,$BD$48,IF(B515&gt;=$BA$47,$BD$47,$BD$46))))</f>
        <v>0.97322167844530383</v>
      </c>
      <c r="S519" s="583">
        <f ca="1">C519-C515</f>
        <v>-16.632000000001312</v>
      </c>
      <c r="T519" s="593"/>
      <c r="U519" s="572"/>
      <c r="V519" s="594"/>
      <c r="W519" s="583"/>
      <c r="X519" s="593"/>
      <c r="Y519" s="572"/>
      <c r="Z519" s="595"/>
      <c r="AA519" s="583"/>
      <c r="AB519" s="593"/>
      <c r="AC519" s="572"/>
      <c r="AD519" s="595"/>
      <c r="AE519" s="583"/>
      <c r="AF519" s="593"/>
      <c r="AG519" s="596"/>
      <c r="AH519" s="593"/>
      <c r="AI519" s="593"/>
      <c r="AJ519" s="572"/>
      <c r="AK519" s="597"/>
      <c r="AL519" s="597"/>
      <c r="AM519" s="583"/>
      <c r="AN519" s="89">
        <f t="shared" ca="1" si="120"/>
        <v>23.700000000001005</v>
      </c>
      <c r="AO519" s="90">
        <f t="shared" ca="1" si="121"/>
        <v>474</v>
      </c>
      <c r="AP519" s="90">
        <f ca="1">IF($AO519=1,MATCH(1,$AO520:$AO$533,0),$AP518)</f>
        <v>487</v>
      </c>
      <c r="AQ519" s="594">
        <f t="shared" ca="1" si="122"/>
        <v>1</v>
      </c>
      <c r="AR519" s="594">
        <f t="shared" ca="1" si="128"/>
        <v>-1.5703433367641909E-2</v>
      </c>
      <c r="AS519" s="1">
        <f t="shared" ref="AS519:AS532" ca="1" si="130">IF(F520*F519&gt;0,0,IF(F520*F519&lt;0,AN519,AN519))</f>
        <v>0</v>
      </c>
      <c r="AT519" s="91">
        <f ca="1">AVERAGE(F519:INDIRECT("F"&amp;(ROW()-AO519+1)))</f>
        <v>-1.5702102636956667E-2</v>
      </c>
      <c r="AU519" s="91">
        <f ca="1">IF(AT519&gt;0,MAX(F519:INDIRECT("F"&amp;(ROW()-AO519+1))),MIN(F519:INDIRECT("F"&amp;(ROW()-AO519+1))))</f>
        <v>-1.575195385570503E-2</v>
      </c>
      <c r="AV519" s="92">
        <f t="shared" ca="1" si="123"/>
        <v>-1962.5760000000489</v>
      </c>
      <c r="AW519" s="92">
        <f t="shared" ca="1" si="124"/>
        <v>0</v>
      </c>
      <c r="AX519" s="92">
        <f t="shared" ca="1" si="125"/>
        <v>-1962.57600000005</v>
      </c>
      <c r="AZ519" s="24"/>
      <c r="BA519" s="24"/>
      <c r="BB519" s="24"/>
      <c r="BC519" s="24"/>
      <c r="BD519" s="24"/>
      <c r="BE519" s="24"/>
      <c r="BF519" s="24"/>
      <c r="BG519" s="24"/>
      <c r="BH519" s="24"/>
      <c r="BI519" s="24"/>
    </row>
    <row r="520" spans="1:61" x14ac:dyDescent="0.2">
      <c r="A520" s="587"/>
      <c r="B520" s="588">
        <f>'Raw Elevation Data'!F517</f>
        <v>25.650000000001008</v>
      </c>
      <c r="C520" s="588">
        <f ca="1">'Raw Elevation Data'!L517</f>
        <v>583.2659999999504</v>
      </c>
      <c r="D520" s="588">
        <f t="shared" si="129"/>
        <v>5.0000000000004263E-2</v>
      </c>
      <c r="E520" s="589">
        <f t="shared" ca="1" si="126"/>
        <v>0.97466651283344696</v>
      </c>
      <c r="F520" s="577">
        <f t="shared" ca="1" si="127"/>
        <v>-1.5751953855704201E-2</v>
      </c>
      <c r="G520" s="590"/>
      <c r="H520" s="591"/>
      <c r="I520" s="592"/>
      <c r="J520" s="593"/>
      <c r="K520" s="572"/>
      <c r="L520" s="593"/>
      <c r="M520" s="583"/>
      <c r="N520" s="592"/>
      <c r="O520" s="644"/>
      <c r="P520" s="593"/>
      <c r="Q520" s="572"/>
      <c r="R520" s="593"/>
      <c r="S520" s="583"/>
      <c r="T520" s="593"/>
      <c r="U520" s="572"/>
      <c r="V520" s="594"/>
      <c r="W520" s="583"/>
      <c r="X520" s="593"/>
      <c r="Y520" s="572"/>
      <c r="Z520" s="595"/>
      <c r="AA520" s="583"/>
      <c r="AB520" s="593"/>
      <c r="AC520" s="572"/>
      <c r="AD520" s="595"/>
      <c r="AE520" s="583"/>
      <c r="AF520" s="593"/>
      <c r="AG520" s="596"/>
      <c r="AH520" s="593"/>
      <c r="AI520" s="593"/>
      <c r="AJ520" s="572"/>
      <c r="AK520" s="597"/>
      <c r="AL520" s="597"/>
      <c r="AM520" s="583"/>
      <c r="AN520" s="89">
        <f t="shared" ref="AN520:AN532" ca="1" si="131">IF(F520&lt;&gt;0,IF((F520*F519)&lt;=0,D520,D520+AN519),D520)</f>
        <v>23.750000000001009</v>
      </c>
      <c r="AO520" s="90">
        <f t="shared" ref="AO520:AO532" ca="1" si="132">IF(F520*F519&gt;0,AO519+1,1)</f>
        <v>475</v>
      </c>
      <c r="AP520" s="90">
        <f ca="1">IF($AO520=1,MATCH(1,$AO521:$AO$533,0),$AP519)</f>
        <v>487</v>
      </c>
      <c r="AQ520" s="594">
        <f t="shared" ref="AQ520:AQ532" ca="1" si="133">IF($AR520&gt;$BC$62,MIN(IF($AP520&gt;($AV$4/0.05),1+(($AP520-($AV$4/0.05))*((($BB$62-1)/(($BA$62-$AV$4)/0.05)))),1),$BB$62),1)</f>
        <v>1</v>
      </c>
      <c r="AR520" s="594">
        <f t="shared" ca="1" si="128"/>
        <v>-1.5703433367641909E-2</v>
      </c>
      <c r="AS520" s="1">
        <f t="shared" ca="1" si="130"/>
        <v>0</v>
      </c>
      <c r="AT520" s="91">
        <f ca="1">AVERAGE(F520:INDIRECT("F"&amp;(ROW()-AO520+1)))</f>
        <v>-1.5702207586890875E-2</v>
      </c>
      <c r="AU520" s="91">
        <f ca="1">IF(AT520&gt;0,MAX(F520:INDIRECT("F"&amp;(ROW()-AO520+1))),MIN(F520:INDIRECT("F"&amp;(ROW()-AO520+1))))</f>
        <v>-1.575195385570503E-2</v>
      </c>
      <c r="AV520" s="92">
        <f t="shared" ref="AV520:AV532" ca="1" si="134">-(INDIRECT("C"&amp;(ROW()-AO520))-C520)</f>
        <v>-1966.7340000000495</v>
      </c>
      <c r="AW520" s="92">
        <f t="shared" ref="AW520:AW532" ca="1" si="135">IF(F520&gt;0,AW519+C520-C519,AW519)</f>
        <v>0</v>
      </c>
      <c r="AX520" s="92">
        <f t="shared" ref="AX520:AX532" ca="1" si="136">IF(F520&lt;0,AX519-(C519-C520),AX519)</f>
        <v>-1966.7340000000509</v>
      </c>
      <c r="AZ520" s="24"/>
      <c r="BA520" s="24"/>
      <c r="BB520" s="24"/>
      <c r="BC520" s="24"/>
      <c r="BD520" s="24"/>
      <c r="BE520" s="24"/>
      <c r="BF520" s="24"/>
      <c r="BG520" s="24"/>
      <c r="BH520" s="24"/>
      <c r="BI520" s="24"/>
    </row>
    <row r="521" spans="1:61" x14ac:dyDescent="0.2">
      <c r="A521" s="587"/>
      <c r="B521" s="588">
        <f>'Raw Elevation Data'!F518</f>
        <v>25.700000000001012</v>
      </c>
      <c r="C521" s="588">
        <f ca="1">'Raw Elevation Data'!L518</f>
        <v>579.10799999995015</v>
      </c>
      <c r="D521" s="588">
        <f t="shared" si="129"/>
        <v>5.0000000000004263E-2</v>
      </c>
      <c r="E521" s="589">
        <f t="shared" ref="E521:E532" ca="1" si="137">IF($F521&gt;=0,(1+($F521/0.01)*(IF($B521&gt;=$BA$48,$BC$48+(($BC$49-$BC$48)/$BB$49)*(($B521-$BA$48)/0.05),IF($B521&gt;=$BA$47,$BC$47+(($BC$48-$BC$47)/$BB$48)*(($B521-$BA$47)/0.05),$BC$46))))*AQ521,1+($F521/0.01)*(IF($B521&gt;=$BA$48,$BD$48+(($BD$49-$BD$48)/$BB$49)*(($B521-$BA$48)/0.05),IF($B521&gt;=$BA$47,$BD$47+(($BD$48-$BD$47)/$BB$48)*(($B521-$BA$47)/0.05),$BD$46))))</f>
        <v>0.97467737624990058</v>
      </c>
      <c r="F521" s="577">
        <f t="shared" ref="F521:F531" ca="1" si="138">TAN(ASIN((C522-C520)/((B522-B520)*5280)))</f>
        <v>-1.5751953855703341E-2</v>
      </c>
      <c r="G521" s="590"/>
      <c r="H521" s="591"/>
      <c r="I521" s="592"/>
      <c r="J521" s="593"/>
      <c r="K521" s="572"/>
      <c r="L521" s="593">
        <f ca="1">IF($M521&gt;=0,(1+((TAN(ASIN(($C521-$C519)/(($B521-$B519)*5280))))/0.01)*(IF($B521&gt;=$BA$48,$BC$48+(($BC$49-$BC$48)/$BB$49)*(($B521-$BA$48)/0.05),IF($B521&gt;=$BA$47,$BC$47+(($BC$48-$BC$47)/$BB$48)*(($B521-$BA$47)/0.05),$BC$46))))*AVERAGE(AQ520:AQ521),   1+((TAN(ASIN(($C521-$C519)/(($B521-$B519)*5280))))/0.01)*(IF($B521&gt;=$BA$48,$BD$48+(($BD$49-$BD$48)/$BB$49)*(($B521-$BA$48)/0.05),IF($B521&gt;=$BA$47,$BD$47+(($BD$48-$BD$47)/$BB$48)*(($B521-$BA$47)/0.05),$BD$46))))</f>
        <v>0.97467737624989914</v>
      </c>
      <c r="M521" s="583">
        <f ca="1">C521-C519</f>
        <v>-8.3160000000009404</v>
      </c>
      <c r="N521" s="592"/>
      <c r="O521" s="644"/>
      <c r="P521" s="593"/>
      <c r="Q521" s="572"/>
      <c r="R521" s="593"/>
      <c r="S521" s="583"/>
      <c r="T521" s="593"/>
      <c r="U521" s="572"/>
      <c r="V521" s="594"/>
      <c r="W521" s="583"/>
      <c r="X521" s="593"/>
      <c r="Y521" s="572"/>
      <c r="Z521" s="595"/>
      <c r="AA521" s="583"/>
      <c r="AB521" s="593"/>
      <c r="AC521" s="572"/>
      <c r="AD521" s="595"/>
      <c r="AE521" s="583"/>
      <c r="AF521" s="593"/>
      <c r="AG521" s="596"/>
      <c r="AH521" s="593"/>
      <c r="AI521" s="593"/>
      <c r="AJ521" s="572"/>
      <c r="AK521" s="597"/>
      <c r="AL521" s="597"/>
      <c r="AM521" s="583"/>
      <c r="AN521" s="89">
        <f t="shared" ca="1" si="131"/>
        <v>23.800000000001013</v>
      </c>
      <c r="AO521" s="90">
        <f t="shared" ca="1" si="132"/>
        <v>476</v>
      </c>
      <c r="AP521" s="90">
        <f ca="1">IF($AO521=1,MATCH(1,$AO522:$AO$533,0),$AP520)</f>
        <v>487</v>
      </c>
      <c r="AQ521" s="594">
        <f t="shared" ca="1" si="133"/>
        <v>1</v>
      </c>
      <c r="AR521" s="594">
        <f t="shared" ref="AR521:AR532" ca="1" si="139">INDIRECT("AT"&amp;ROW()+$AP521-$AO521)</f>
        <v>-1.5703433367641909E-2</v>
      </c>
      <c r="AS521" s="1">
        <f t="shared" ca="1" si="130"/>
        <v>0</v>
      </c>
      <c r="AT521" s="91">
        <f ca="1">AVERAGE(F521:INDIRECT("F"&amp;(ROW()-AO521+1)))</f>
        <v>-1.570231209585897E-2</v>
      </c>
      <c r="AU521" s="91">
        <f ca="1">IF(AT521&gt;0,MAX(F521:INDIRECT("F"&amp;(ROW()-AO521+1))),MIN(F521:INDIRECT("F"&amp;(ROW()-AO521+1))))</f>
        <v>-1.575195385570503E-2</v>
      </c>
      <c r="AV521" s="92">
        <f t="shared" ca="1" si="134"/>
        <v>-1970.8920000000498</v>
      </c>
      <c r="AW521" s="92">
        <f t="shared" ca="1" si="135"/>
        <v>0</v>
      </c>
      <c r="AX521" s="92">
        <f t="shared" ca="1" si="136"/>
        <v>-1970.8920000000512</v>
      </c>
      <c r="AZ521" s="24"/>
      <c r="BA521" s="24"/>
      <c r="BB521" s="24"/>
      <c r="BC521" s="24"/>
      <c r="BD521" s="24"/>
      <c r="BE521" s="24"/>
      <c r="BF521" s="24"/>
      <c r="BG521" s="24"/>
      <c r="BH521" s="24"/>
      <c r="BI521" s="24"/>
    </row>
    <row r="522" spans="1:61" x14ac:dyDescent="0.2">
      <c r="A522" s="587"/>
      <c r="B522" s="588">
        <f>'Raw Elevation Data'!F519</f>
        <v>25.750000000001016</v>
      </c>
      <c r="C522" s="588">
        <f ca="1">'Raw Elevation Data'!L519</f>
        <v>574.94999999994991</v>
      </c>
      <c r="D522" s="588">
        <f t="shared" si="129"/>
        <v>5.0000000000004263E-2</v>
      </c>
      <c r="E522" s="589">
        <f t="shared" ca="1" si="137"/>
        <v>0.97468823966635243</v>
      </c>
      <c r="F522" s="577">
        <f t="shared" ca="1" si="138"/>
        <v>-1.5751953855703556E-2</v>
      </c>
      <c r="G522" s="590"/>
      <c r="H522" s="591"/>
      <c r="I522" s="592"/>
      <c r="J522" s="593"/>
      <c r="K522" s="572"/>
      <c r="L522" s="593"/>
      <c r="M522" s="583"/>
      <c r="N522" s="592"/>
      <c r="O522" s="644"/>
      <c r="P522" s="593"/>
      <c r="Q522" s="572"/>
      <c r="R522" s="593"/>
      <c r="S522" s="583"/>
      <c r="T522" s="593"/>
      <c r="U522" s="572"/>
      <c r="V522" s="594">
        <f ca="1">IF(W522&gt;=0,(1+((TAN(ASIN((C522-C517)/((B522-B517)*5280))))/0.01)*(IF(B517&gt;=$BA$48,$BC$48,IF(B517&gt;=$BA$47,$BC$47,$BC$46))))*AVERAGE(AQ518:AQ522),1+((TAN(ASIN((C522-C517)/((B522-B517)*5280))))/0.01)*(IF(B517&gt;=$BA$48,$BD$48,IF(B517&gt;=$BA$47,$BD$47,$BD$46))))</f>
        <v>0.97322167844530361</v>
      </c>
      <c r="W522" s="583">
        <f ca="1">C522-C517</f>
        <v>-20.790000000001783</v>
      </c>
      <c r="X522" s="593"/>
      <c r="Y522" s="572"/>
      <c r="Z522" s="595"/>
      <c r="AA522" s="583"/>
      <c r="AB522" s="593"/>
      <c r="AC522" s="572"/>
      <c r="AD522" s="595"/>
      <c r="AE522" s="583"/>
      <c r="AF522" s="593"/>
      <c r="AG522" s="596"/>
      <c r="AH522" s="593"/>
      <c r="AI522" s="593"/>
      <c r="AJ522" s="572"/>
      <c r="AK522" s="597"/>
      <c r="AL522" s="597"/>
      <c r="AM522" s="583"/>
      <c r="AN522" s="89">
        <f t="shared" ca="1" si="131"/>
        <v>23.850000000001017</v>
      </c>
      <c r="AO522" s="90">
        <f t="shared" ca="1" si="132"/>
        <v>477</v>
      </c>
      <c r="AP522" s="90">
        <f ca="1">IF($AO522=1,MATCH(1,$AO523:$AO$533,0),$AP521)</f>
        <v>487</v>
      </c>
      <c r="AQ522" s="594">
        <f t="shared" ca="1" si="133"/>
        <v>1</v>
      </c>
      <c r="AR522" s="594">
        <f t="shared" ca="1" si="139"/>
        <v>-1.5703433367641909E-2</v>
      </c>
      <c r="AS522" s="1">
        <f t="shared" ca="1" si="130"/>
        <v>0</v>
      </c>
      <c r="AT522" s="91">
        <f ca="1">AVERAGE(F522:INDIRECT("F"&amp;(ROW()-AO522+1)))</f>
        <v>-1.5702416166634325E-2</v>
      </c>
      <c r="AU522" s="91">
        <f ca="1">IF(AT522&gt;0,MAX(F522:INDIRECT("F"&amp;(ROW()-AO522+1))),MIN(F522:INDIRECT("F"&amp;(ROW()-AO522+1))))</f>
        <v>-1.575195385570503E-2</v>
      </c>
      <c r="AV522" s="92">
        <f t="shared" ca="1" si="134"/>
        <v>-1975.0500000000502</v>
      </c>
      <c r="AW522" s="92">
        <f t="shared" ca="1" si="135"/>
        <v>0</v>
      </c>
      <c r="AX522" s="92">
        <f t="shared" ca="1" si="136"/>
        <v>-1975.0500000000516</v>
      </c>
      <c r="AZ522" s="24"/>
      <c r="BA522" s="24"/>
      <c r="BB522" s="24"/>
      <c r="BC522" s="24"/>
      <c r="BD522" s="24"/>
      <c r="BE522" s="24"/>
      <c r="BF522" s="24"/>
      <c r="BG522" s="24"/>
      <c r="BH522" s="24"/>
      <c r="BI522" s="24"/>
    </row>
    <row r="523" spans="1:61" x14ac:dyDescent="0.2">
      <c r="A523" s="587"/>
      <c r="B523" s="588">
        <f>'Raw Elevation Data'!F520</f>
        <v>25.80000000000102</v>
      </c>
      <c r="C523" s="588">
        <f ca="1">'Raw Elevation Data'!L520</f>
        <v>570.79199999994955</v>
      </c>
      <c r="D523" s="588">
        <f t="shared" si="129"/>
        <v>5.0000000000004263E-2</v>
      </c>
      <c r="E523" s="589">
        <f t="shared" ca="1" si="137"/>
        <v>0.97469910308280427</v>
      </c>
      <c r="F523" s="577">
        <f t="shared" ca="1" si="138"/>
        <v>-1.5751953855703771E-2</v>
      </c>
      <c r="G523" s="590"/>
      <c r="H523" s="591"/>
      <c r="I523" s="592"/>
      <c r="J523" s="593"/>
      <c r="K523" s="572"/>
      <c r="L523" s="593">
        <f ca="1">IF($M523&gt;=0,(1+((TAN(ASIN(($C523-$C521)/(($B523-$B521)*5280))))/0.01)*(IF($B523&gt;=$BA$48,$BC$48+(($BC$49-$BC$48)/$BB$49)*(($B523-$BA$48)/0.05),IF($B523&gt;=$BA$47,$BC$47+(($BC$48-$BC$47)/$BB$48)*(($B523-$BA$47)/0.05),$BC$46))))*AVERAGE(AQ522:AQ523),   1+((TAN(ASIN(($C523-$C521)/(($B523-$B521)*5280))))/0.01)*(IF($B523&gt;=$BA$48,$BD$48+(($BD$49-$BD$48)/$BB$49)*(($B523-$BA$48)/0.05),IF($B523&gt;=$BA$47,$BD$47+(($BD$48-$BD$47)/$BB$48)*(($B523-$BA$47)/0.05),$BD$46))))</f>
        <v>0.97469910308280461</v>
      </c>
      <c r="M523" s="583">
        <f ca="1">C523-C521</f>
        <v>-8.3160000000005994</v>
      </c>
      <c r="N523" s="592"/>
      <c r="O523" s="644"/>
      <c r="P523" s="593"/>
      <c r="Q523" s="572"/>
      <c r="R523" s="593">
        <f ca="1">IF(S523&gt;=0,(1+((TAN(ASIN((C523-C519)/((B523-B519)*5280))))/0.01)*(IF(B519&gt;=$BA$48,$BC$48,IF(B519&gt;=$BA$47,$BC$47,$BC$46))))*AVERAGE(AQ520:AQ523),1+((TAN(ASIN((C523-C519)/((B523-B519)*5280))))/0.01)*(IF(B519&gt;=$BA$48,$BD$48,IF(B519&gt;=$BA$47,$BD$47,$BD$46))))</f>
        <v>0.97322167844530338</v>
      </c>
      <c r="S523" s="583">
        <f ca="1">C523-C519</f>
        <v>-16.63200000000154</v>
      </c>
      <c r="T523" s="593"/>
      <c r="U523" s="572"/>
      <c r="V523" s="594"/>
      <c r="W523" s="583"/>
      <c r="X523" s="593"/>
      <c r="Y523" s="572"/>
      <c r="Z523" s="595"/>
      <c r="AA523" s="583"/>
      <c r="AB523" s="593"/>
      <c r="AC523" s="572"/>
      <c r="AD523" s="595"/>
      <c r="AE523" s="583"/>
      <c r="AF523" s="593"/>
      <c r="AG523" s="596"/>
      <c r="AH523" s="593"/>
      <c r="AI523" s="593"/>
      <c r="AJ523" s="572"/>
      <c r="AK523" s="597"/>
      <c r="AL523" s="597"/>
      <c r="AM523" s="583"/>
      <c r="AN523" s="89">
        <f t="shared" ca="1" si="131"/>
        <v>23.900000000001022</v>
      </c>
      <c r="AO523" s="90">
        <f t="shared" ca="1" si="132"/>
        <v>478</v>
      </c>
      <c r="AP523" s="90">
        <f ca="1">IF($AO523=1,MATCH(1,$AO524:$AO$533,0),$AP522)</f>
        <v>487</v>
      </c>
      <c r="AQ523" s="594">
        <f t="shared" ca="1" si="133"/>
        <v>1</v>
      </c>
      <c r="AR523" s="594">
        <f t="shared" ca="1" si="139"/>
        <v>-1.5703433367641909E-2</v>
      </c>
      <c r="AS523" s="1">
        <f t="shared" ca="1" si="130"/>
        <v>0</v>
      </c>
      <c r="AT523" s="91">
        <f ca="1">AVERAGE(F523:INDIRECT("F"&amp;(ROW()-AO523+1)))</f>
        <v>-1.5702519801967105E-2</v>
      </c>
      <c r="AU523" s="91">
        <f ca="1">IF(AT523&gt;0,MAX(F523:INDIRECT("F"&amp;(ROW()-AO523+1))),MIN(F523:INDIRECT("F"&amp;(ROW()-AO523+1))))</f>
        <v>-1.575195385570503E-2</v>
      </c>
      <c r="AV523" s="92">
        <f t="shared" ca="1" si="134"/>
        <v>-1979.2080000000506</v>
      </c>
      <c r="AW523" s="92">
        <f t="shared" ca="1" si="135"/>
        <v>0</v>
      </c>
      <c r="AX523" s="92">
        <f t="shared" ca="1" si="136"/>
        <v>-1979.2080000000519</v>
      </c>
      <c r="AZ523" s="24"/>
      <c r="BA523" s="24"/>
      <c r="BB523" s="24"/>
      <c r="BC523" s="24"/>
      <c r="BD523" s="24"/>
      <c r="BE523" s="24"/>
      <c r="BF523" s="24"/>
      <c r="BG523" s="24"/>
      <c r="BH523" s="24"/>
      <c r="BI523" s="24"/>
    </row>
    <row r="524" spans="1:61" x14ac:dyDescent="0.2">
      <c r="A524" s="587"/>
      <c r="B524" s="588">
        <f>'Raw Elevation Data'!F521</f>
        <v>25.850000000001025</v>
      </c>
      <c r="C524" s="588">
        <f ca="1">'Raw Elevation Data'!L521</f>
        <v>566.6339999999492</v>
      </c>
      <c r="D524" s="588">
        <f t="shared" si="129"/>
        <v>5.0000000000004263E-2</v>
      </c>
      <c r="E524" s="589">
        <f t="shared" ca="1" si="137"/>
        <v>0.97470996649925579</v>
      </c>
      <c r="F524" s="577">
        <f t="shared" ca="1" si="138"/>
        <v>-1.5751953855704201E-2</v>
      </c>
      <c r="G524" s="590"/>
      <c r="H524" s="591"/>
      <c r="I524" s="592"/>
      <c r="J524" s="593"/>
      <c r="K524" s="572"/>
      <c r="L524" s="593"/>
      <c r="M524" s="583"/>
      <c r="N524" s="592"/>
      <c r="O524" s="644"/>
      <c r="P524" s="593"/>
      <c r="Q524" s="572"/>
      <c r="R524" s="593"/>
      <c r="S524" s="583"/>
      <c r="T524" s="593"/>
      <c r="U524" s="572"/>
      <c r="V524" s="594"/>
      <c r="W524" s="583"/>
      <c r="X524" s="593"/>
      <c r="Y524" s="572"/>
      <c r="Z524" s="595"/>
      <c r="AA524" s="583"/>
      <c r="AB524" s="593"/>
      <c r="AC524" s="572"/>
      <c r="AD524" s="595"/>
      <c r="AE524" s="583"/>
      <c r="AF524" s="593"/>
      <c r="AG524" s="596"/>
      <c r="AH524" s="593"/>
      <c r="AI524" s="593"/>
      <c r="AJ524" s="572"/>
      <c r="AK524" s="597"/>
      <c r="AL524" s="597"/>
      <c r="AM524" s="583"/>
      <c r="AN524" s="89">
        <f t="shared" ca="1" si="131"/>
        <v>23.950000000001026</v>
      </c>
      <c r="AO524" s="90">
        <f t="shared" ca="1" si="132"/>
        <v>479</v>
      </c>
      <c r="AP524" s="90">
        <f ca="1">IF($AO524=1,MATCH(1,$AO525:$AO$533,0),$AP523)</f>
        <v>487</v>
      </c>
      <c r="AQ524" s="594">
        <f t="shared" ca="1" si="133"/>
        <v>1</v>
      </c>
      <c r="AR524" s="594">
        <f t="shared" ca="1" si="139"/>
        <v>-1.5703433367641909E-2</v>
      </c>
      <c r="AS524" s="1">
        <f t="shared" ca="1" si="130"/>
        <v>0</v>
      </c>
      <c r="AT524" s="91">
        <f ca="1">AVERAGE(F524:INDIRECT("F"&amp;(ROW()-AO524+1)))</f>
        <v>-1.5702623004584509E-2</v>
      </c>
      <c r="AU524" s="91">
        <f ca="1">IF(AT524&gt;0,MAX(F524:INDIRECT("F"&amp;(ROW()-AO524+1))),MIN(F524:INDIRECT("F"&amp;(ROW()-AO524+1))))</f>
        <v>-1.575195385570503E-2</v>
      </c>
      <c r="AV524" s="92">
        <f t="shared" ca="1" si="134"/>
        <v>-1983.3660000000509</v>
      </c>
      <c r="AW524" s="92">
        <f t="shared" ca="1" si="135"/>
        <v>0</v>
      </c>
      <c r="AX524" s="92">
        <f t="shared" ca="1" si="136"/>
        <v>-1983.3660000000523</v>
      </c>
      <c r="AZ524" s="24"/>
      <c r="BA524" s="24"/>
      <c r="BB524" s="24"/>
      <c r="BC524" s="24"/>
      <c r="BD524" s="24"/>
      <c r="BE524" s="24"/>
      <c r="BF524" s="24"/>
      <c r="BG524" s="24"/>
      <c r="BH524" s="24"/>
      <c r="BI524" s="24"/>
    </row>
    <row r="525" spans="1:61" x14ac:dyDescent="0.2">
      <c r="A525" s="587"/>
      <c r="B525" s="616">
        <f>'Raw Elevation Data'!F522</f>
        <v>25.900000000001029</v>
      </c>
      <c r="C525" s="616">
        <f ca="1">'Raw Elevation Data'!L522</f>
        <v>562.47599999994861</v>
      </c>
      <c r="D525" s="588">
        <f t="shared" si="129"/>
        <v>5.0000000000004263E-2</v>
      </c>
      <c r="E525" s="589">
        <f t="shared" ca="1" si="137"/>
        <v>0.97472082991570841</v>
      </c>
      <c r="F525" s="577">
        <f t="shared" ca="1" si="138"/>
        <v>-1.5751953855703986E-2</v>
      </c>
      <c r="G525" s="590"/>
      <c r="H525" s="591"/>
      <c r="I525" s="592"/>
      <c r="J525" s="593"/>
      <c r="K525" s="572"/>
      <c r="L525" s="593">
        <f ca="1">IF($M525&gt;=0,(1+((TAN(ASIN(($C525-$C523)/(($B525-$B523)*5280))))/0.01)*(IF($B525&gt;=$BA$48,$BC$48+(($BC$49-$BC$48)/$BB$49)*(($B525-$BA$48)/0.05),IF($B525&gt;=$BA$47,$BC$47+(($BC$48-$BC$47)/$BB$48)*(($B525-$BA$47)/0.05),$BC$46))))*AVERAGE(AQ524:AQ525),   1+((TAN(ASIN(($C525-$C523)/(($B525-$B523)*5280))))/0.01)*(IF($B525&gt;=$BA$48,$BD$48+(($BD$49-$BD$48)/$BB$49)*(($B525-$BA$48)/0.05),IF($B525&gt;=$BA$47,$BD$47+(($BD$48-$BD$47)/$BB$48)*(($B525-$BA$47)/0.05),$BD$46))))</f>
        <v>0.97472082991570808</v>
      </c>
      <c r="M525" s="583">
        <f ca="1">C525-C523</f>
        <v>-8.3160000000009404</v>
      </c>
      <c r="N525" s="592"/>
      <c r="O525" s="644"/>
      <c r="P525" s="593"/>
      <c r="Q525" s="572"/>
      <c r="R525" s="593"/>
      <c r="S525" s="583"/>
      <c r="T525" s="593"/>
      <c r="U525" s="572"/>
      <c r="V525" s="594"/>
      <c r="W525" s="583"/>
      <c r="X525" s="593"/>
      <c r="Y525" s="572"/>
      <c r="Z525" s="595"/>
      <c r="AA525" s="583"/>
      <c r="AB525" s="593"/>
      <c r="AC525" s="572"/>
      <c r="AD525" s="595"/>
      <c r="AE525" s="583"/>
      <c r="AF525" s="593"/>
      <c r="AG525" s="596"/>
      <c r="AH525" s="593"/>
      <c r="AI525" s="593"/>
      <c r="AJ525" s="572"/>
      <c r="AK525" s="597"/>
      <c r="AL525" s="597"/>
      <c r="AM525" s="583"/>
      <c r="AN525" s="89">
        <f t="shared" ca="1" si="131"/>
        <v>24.00000000000103</v>
      </c>
      <c r="AO525" s="90">
        <f t="shared" ca="1" si="132"/>
        <v>480</v>
      </c>
      <c r="AP525" s="90">
        <f ca="1">IF($AO525=1,MATCH(1,$AO526:$AO$533,0),$AP524)</f>
        <v>487</v>
      </c>
      <c r="AQ525" s="594">
        <f t="shared" ca="1" si="133"/>
        <v>1</v>
      </c>
      <c r="AR525" s="594">
        <f t="shared" ca="1" si="139"/>
        <v>-1.5703433367641909E-2</v>
      </c>
      <c r="AS525" s="1">
        <f t="shared" ca="1" si="130"/>
        <v>0</v>
      </c>
      <c r="AT525" s="91">
        <f ca="1">AVERAGE(F525:INDIRECT("F"&amp;(ROW()-AO525+1)))</f>
        <v>-1.570272577719101E-2</v>
      </c>
      <c r="AU525" s="91">
        <f ca="1">IF(AT525&gt;0,MAX(F525:INDIRECT("F"&amp;(ROW()-AO525+1))),MIN(F525:INDIRECT("F"&amp;(ROW()-AO525+1))))</f>
        <v>-1.575195385570503E-2</v>
      </c>
      <c r="AV525" s="92">
        <f t="shared" ca="1" si="134"/>
        <v>-1987.5240000000513</v>
      </c>
      <c r="AW525" s="92">
        <f t="shared" ca="1" si="135"/>
        <v>0</v>
      </c>
      <c r="AX525" s="92">
        <f t="shared" ca="1" si="136"/>
        <v>-1987.5240000000529</v>
      </c>
      <c r="AZ525" s="24"/>
      <c r="BA525" s="24"/>
      <c r="BB525" s="24"/>
      <c r="BC525" s="24"/>
      <c r="BD525" s="24"/>
      <c r="BE525" s="24"/>
      <c r="BF525" s="24"/>
      <c r="BG525" s="24"/>
      <c r="BH525" s="24"/>
      <c r="BI525" s="24"/>
    </row>
    <row r="526" spans="1:61" x14ac:dyDescent="0.2">
      <c r="A526" s="587"/>
      <c r="B526" s="616">
        <f>'Raw Elevation Data'!F523</f>
        <v>25.950000000001033</v>
      </c>
      <c r="C526" s="616">
        <f ca="1">'Raw Elevation Data'!L523</f>
        <v>558.31799999994837</v>
      </c>
      <c r="D526" s="588">
        <f t="shared" si="129"/>
        <v>5.0000000000004263E-2</v>
      </c>
      <c r="E526" s="589">
        <f t="shared" ca="1" si="137"/>
        <v>0.97473169333216125</v>
      </c>
      <c r="F526" s="577">
        <f t="shared" ca="1" si="138"/>
        <v>-1.5751953855703556E-2</v>
      </c>
      <c r="G526" s="590"/>
      <c r="H526" s="591"/>
      <c r="I526" s="592"/>
      <c r="J526" s="593"/>
      <c r="K526" s="572"/>
      <c r="L526" s="593"/>
      <c r="M526" s="593" t="e">
        <f ca="1">IF($M526&gt;=0,(1+((TAN(ASIN(($C526-$C524)/(($B526-$B524)*5280))))/0.01)*(IF($B526&gt;=$BA$48,$BC$48+(($BC$49-$BC$48)/$BB$49)*(($B526-$BA$48)/0.05),IF($B526&gt;=$BA$47,$BC$47+(($BC$48-$BC$47)/$BB$48)*(($B526-$BA$47)/0.05),$BC$46))))*AVERAGE(AR525:AR526),   1+((TAN(ASIN(($C526-$C524)/(($B526-$B524)*5280))))/0.01)*(IF($B526&gt;=$BA$48,$BD$48+(($BD$49-$BD$48)/$BB$49)*(($B526-$BA$48)/0.05),IF($B526&gt;=$BA$47,$BD$47+(($BD$48-$BD$47)/$BB$48)*(($B526-$BA$47)/0.05),$BD$46))))</f>
        <v>#VALUE!</v>
      </c>
      <c r="N526" s="592"/>
      <c r="O526" s="644"/>
      <c r="P526" s="593"/>
      <c r="Q526" s="572"/>
      <c r="R526" s="593"/>
      <c r="S526" s="583"/>
      <c r="T526" s="593"/>
      <c r="U526" s="572"/>
      <c r="V526" s="594"/>
      <c r="W526" s="583"/>
      <c r="X526" s="593"/>
      <c r="Y526" s="572"/>
      <c r="Z526" s="595"/>
      <c r="AA526" s="583"/>
      <c r="AB526" s="593"/>
      <c r="AC526" s="572"/>
      <c r="AD526" s="595"/>
      <c r="AE526" s="583"/>
      <c r="AF526" s="593"/>
      <c r="AG526" s="596"/>
      <c r="AH526" s="593"/>
      <c r="AI526" s="593"/>
      <c r="AJ526" s="572"/>
      <c r="AK526" s="597"/>
      <c r="AL526" s="597"/>
      <c r="AM526" s="583"/>
      <c r="AN526" s="89">
        <f t="shared" ca="1" si="131"/>
        <v>24.050000000001035</v>
      </c>
      <c r="AO526" s="90">
        <f t="shared" ca="1" si="132"/>
        <v>481</v>
      </c>
      <c r="AP526" s="90">
        <f ca="1">IF($AO526=1,MATCH(1,$AO527:$AO$533,0),$AP525)</f>
        <v>487</v>
      </c>
      <c r="AQ526" s="594">
        <f t="shared" ca="1" si="133"/>
        <v>1</v>
      </c>
      <c r="AR526" s="594">
        <f t="shared" ca="1" si="139"/>
        <v>-1.5703433367641909E-2</v>
      </c>
      <c r="AS526" s="1">
        <f t="shared" ca="1" si="130"/>
        <v>0</v>
      </c>
      <c r="AT526" s="91">
        <f ca="1">AVERAGE(F526:INDIRECT("F"&amp;(ROW()-AO526+1)))</f>
        <v>-1.5702828122468582E-2</v>
      </c>
      <c r="AU526" s="91">
        <f ca="1">IF(AT526&gt;0,MAX(F526:INDIRECT("F"&amp;(ROW()-AO526+1))),MIN(F526:INDIRECT("F"&amp;(ROW()-AO526+1))))</f>
        <v>-1.575195385570503E-2</v>
      </c>
      <c r="AV526" s="92">
        <f t="shared" ca="1" si="134"/>
        <v>-1991.6820000000516</v>
      </c>
      <c r="AW526" s="92">
        <f t="shared" ca="1" si="135"/>
        <v>0</v>
      </c>
      <c r="AX526" s="92">
        <f t="shared" ca="1" si="136"/>
        <v>-1991.682000000053</v>
      </c>
      <c r="AZ526" s="24"/>
      <c r="BA526" s="24"/>
      <c r="BB526" s="24"/>
      <c r="BC526" s="24"/>
      <c r="BD526" s="24"/>
      <c r="BE526" s="24"/>
      <c r="BF526" s="24"/>
      <c r="BG526" s="24"/>
      <c r="BH526" s="24"/>
      <c r="BI526" s="24"/>
    </row>
    <row r="527" spans="1:61" x14ac:dyDescent="0.2">
      <c r="A527" s="587"/>
      <c r="B527" s="574">
        <f>'Raw Elevation Data'!F524</f>
        <v>26.000000000001037</v>
      </c>
      <c r="C527" s="575">
        <f ca="1">'Raw Elevation Data'!L524</f>
        <v>554.15999999994801</v>
      </c>
      <c r="D527" s="576">
        <f t="shared" si="129"/>
        <v>5.0000000000004263E-2</v>
      </c>
      <c r="E527" s="572">
        <f t="shared" ca="1" si="137"/>
        <v>0.9747425567486131</v>
      </c>
      <c r="F527" s="577">
        <f t="shared" ca="1" si="138"/>
        <v>-1.5751953855703771E-2</v>
      </c>
      <c r="G527" s="590"/>
      <c r="H527" s="591"/>
      <c r="I527" s="603"/>
      <c r="J527" s="604">
        <f ca="1">IF(AVERAGE(E508:E527)&gt;$BA$68,AVERAGE(E508:E527),$BA$68)</f>
        <v>0.97633333333333328</v>
      </c>
      <c r="K527" s="572"/>
      <c r="L527" s="582">
        <f ca="1">IF($M527&gt;=0,(1+((TAN(ASIN(($C527-$C525)/(($B527-$B525)*5280))))/0.01)*(IF($B527&gt;=$BA$48,$BC$48+(($BC$49-$BC$48)/$BB$49)*(($B527-$BA$48)/0.05),IF($B527&gt;=$BA$47,$BC$47+(($BC$48-$BC$47)/$BB$48)*(($B527-$BA$47)/0.05),$BC$46))))*AVERAGE(AQ526:AQ527),   1+((TAN(ASIN(($C527-$C525)/(($B527-$B525)*5280))))/0.01)*(IF($B527&gt;=$BA$48,$BD$48+(($BD$49-$BD$48)/$BB$49)*(($B527-$BA$48)/0.05),IF($B527&gt;=$BA$47,$BD$47+(($BD$48-$BD$47)/$BB$48)*(($B527-$BA$47)/0.05),$BD$46))))</f>
        <v>0.97474255674861343</v>
      </c>
      <c r="M527" s="583">
        <f ca="1">C527-C525</f>
        <v>-8.3160000000005994</v>
      </c>
      <c r="N527" s="592"/>
      <c r="O527" s="604">
        <f ca="1">AVERAGE(L509,L511,L513,L515,L517,L519,L521,L523,L525,L527)</f>
        <v>0.97464478600054316</v>
      </c>
      <c r="P527" s="601">
        <f ca="1">IF(AVERAGE(L509,L511,L513,L515,L517,L519,L521,L523,L525,L527)&gt;$BA$68,AVERAGE(L509,L511,L513,L515,L517,L519,L521,L523,L525,L527),$BA$68)</f>
        <v>0.97633333333333328</v>
      </c>
      <c r="Q527" s="572"/>
      <c r="R527" s="582">
        <f ca="1">IF(S527&gt;=0,(1+((TAN(ASIN((C527-C523)/((B527-B523)*5280))))/0.01)*(IF(B523&gt;=$BA$48,$BC$48,IF(B523&gt;=$BA$47,$BC$47,$BC$46))))*AVERAGE(AQ524:AQ527),1+((TAN(ASIN((C527-C523)/((B527-B523)*5280))))/0.01)*(IF(B523&gt;=$BA$48,$BD$48,IF(B523&gt;=$BA$47,$BD$47,$BD$46))))</f>
        <v>0.97322167844530338</v>
      </c>
      <c r="S527" s="583">
        <f ca="1">C527-C523</f>
        <v>-16.63200000000154</v>
      </c>
      <c r="T527" s="601">
        <f ca="1">IF(AVERAGE(R511,R515,R519,R523,R527)&gt;$BA$68,AVERAGE(R511,R515,R519,R523,R527),$BA$68)</f>
        <v>0.97633333333333328</v>
      </c>
      <c r="U527" s="572"/>
      <c r="V527" s="585">
        <f ca="1">IF(W527&gt;=0,(1+((TAN(ASIN((C527-C522)/((B527-B522)*5280))))/0.01)*(IF(B522&gt;=$BA$48,$BC$48,IF(B522&gt;=$BA$47,$BC$47,$BC$46))))*AVERAGE(AQ523:AQ527),1+((TAN(ASIN((C527-C522)/((B527-B522)*5280))))/0.01)*(IF(B522&gt;=$BA$48,$BD$48,IF(B522&gt;=$BA$47,$BD$47,$BD$46))))</f>
        <v>0.97322167844530338</v>
      </c>
      <c r="W527" s="583">
        <f ca="1">C527-C522</f>
        <v>-20.790000000001896</v>
      </c>
      <c r="X527" s="601">
        <f ca="1">IF(AVERAGE(V512,V517,V522,V527)&gt;$BA$68,AVERAGE(V512,V517,V522,V527),$BA$68)</f>
        <v>0.97633333333333328</v>
      </c>
      <c r="Y527" s="572"/>
      <c r="Z527" s="572">
        <f ca="1">IF(AA527&gt;=0,(1+((TAN(ASIN((C527-C517)/((B527-B517)*5280))))/0.01)*(IF(B517&gt;=$BA$48,$BC$48,IF(B517&gt;=$BA$47,$BC$47,$BC$46))))*AVERAGE(AQ518:AQ527),1+((TAN(ASIN((C527-C517)/((B527-B517)*5280))))/0.01)*(IF(B517&gt;=$BA$48,$BD$48,IF(B517&gt;=$BA$47,$BD$47,$BD$46))))</f>
        <v>0.9732216784453035</v>
      </c>
      <c r="AA527" s="583">
        <f ca="1">C527-C517</f>
        <v>-41.580000000003679</v>
      </c>
      <c r="AB527" s="601">
        <f ca="1">IF(AVERAGE(Z527,Z517)&gt;$BA$68,AVERAGE(Z527,Z517),$BA$68)</f>
        <v>0.97633333333333328</v>
      </c>
      <c r="AC527" s="572"/>
      <c r="AD527" s="572">
        <f ca="1">IF(AE527&gt;=0,(1+((TAN(ASIN((C527-C507)/((B527-B507)*5280))))/0.01)*(IF(B507&gt;=$BA$48,$BC$48,IF(B507&gt;=$BA$47,$BC$47,$BC$46))))*AVERAGE(AQ508:AQ527),1+((TAN(ASIN((C527-C507)/((B527-B507)*5280))))/0.01)*(IF(B507&gt;=$BA$48,$BD$48,IF(B507&gt;=$BA$47,$BD$47,$BD$46))))</f>
        <v>0.9732216784453035</v>
      </c>
      <c r="AE527" s="583">
        <f ca="1">C527-C507</f>
        <v>-83.160000000007471</v>
      </c>
      <c r="AF527" s="601">
        <f ca="1">IF(AD527&gt;$BA$68,AD527,$BA$68)</f>
        <v>0.97633333333333328</v>
      </c>
      <c r="AG527" s="586"/>
      <c r="AH527" s="594"/>
      <c r="AI527" s="594"/>
      <c r="AJ527" s="572"/>
      <c r="AK527" s="605">
        <f ca="1">MAX(AW507:AW527)-MIN(AW507:AW527)</f>
        <v>0</v>
      </c>
      <c r="AL527" s="605">
        <f ca="1">-(MAX(AX507:AX527)-MIN(AX507:AX527))</f>
        <v>-83.16000000000804</v>
      </c>
      <c r="AM527" s="583"/>
      <c r="AN527" s="89">
        <f t="shared" ca="1" si="131"/>
        <v>24.100000000001039</v>
      </c>
      <c r="AO527" s="90">
        <f t="shared" ca="1" si="132"/>
        <v>482</v>
      </c>
      <c r="AP527" s="90">
        <f ca="1">IF($AO527=1,MATCH(1,$AO528:$AO$533,0),$AP526)</f>
        <v>487</v>
      </c>
      <c r="AQ527" s="594">
        <f t="shared" ca="1" si="133"/>
        <v>1</v>
      </c>
      <c r="AR527" s="594">
        <f t="shared" ca="1" si="139"/>
        <v>-1.5703433367641909E-2</v>
      </c>
      <c r="AS527" s="1">
        <f t="shared" ca="1" si="130"/>
        <v>0</v>
      </c>
      <c r="AT527" s="91">
        <f ca="1">AVERAGE(F527:INDIRECT("F"&amp;(ROW()-AO527+1)))</f>
        <v>-1.5702930043076952E-2</v>
      </c>
      <c r="AU527" s="91">
        <f ca="1">IF(AT527&gt;0,MAX(F527:INDIRECT("F"&amp;(ROW()-AO527+1))),MIN(F527:INDIRECT("F"&amp;(ROW()-AO527+1))))</f>
        <v>-1.575195385570503E-2</v>
      </c>
      <c r="AV527" s="92">
        <f t="shared" ca="1" si="134"/>
        <v>-1995.840000000052</v>
      </c>
      <c r="AW527" s="92">
        <f t="shared" ca="1" si="135"/>
        <v>0</v>
      </c>
      <c r="AX527" s="92">
        <f t="shared" ca="1" si="136"/>
        <v>-1995.8400000000534</v>
      </c>
      <c r="AZ527" s="24"/>
      <c r="BA527" s="24"/>
      <c r="BB527" s="24"/>
      <c r="BC527" s="24"/>
      <c r="BD527" s="24"/>
      <c r="BE527" s="24"/>
      <c r="BF527" s="24"/>
      <c r="BG527" s="24"/>
      <c r="BH527" s="24"/>
      <c r="BI527" s="24"/>
    </row>
    <row r="528" spans="1:61" x14ac:dyDescent="0.2">
      <c r="A528" s="587"/>
      <c r="B528" s="588">
        <f>'Raw Elevation Data'!F525</f>
        <v>26.050000000001042</v>
      </c>
      <c r="C528" s="588">
        <f ca="1">'Raw Elevation Data'!L525</f>
        <v>550.00199999994766</v>
      </c>
      <c r="D528" s="588">
        <f t="shared" si="129"/>
        <v>5.0000000000004263E-2</v>
      </c>
      <c r="E528" s="589">
        <f t="shared" ca="1" si="137"/>
        <v>0.97475342016506572</v>
      </c>
      <c r="F528" s="577">
        <f t="shared" ca="1" si="138"/>
        <v>-1.5751953855703556E-2</v>
      </c>
      <c r="G528" s="590"/>
      <c r="H528" s="591"/>
      <c r="I528" s="592"/>
      <c r="J528" s="593"/>
      <c r="K528" s="572"/>
      <c r="L528" s="593"/>
      <c r="M528" s="583"/>
      <c r="N528" s="592"/>
      <c r="O528" s="644"/>
      <c r="P528" s="593"/>
      <c r="Q528" s="572"/>
      <c r="R528" s="593"/>
      <c r="S528" s="583"/>
      <c r="T528" s="593"/>
      <c r="U528" s="572"/>
      <c r="V528" s="594"/>
      <c r="W528" s="583"/>
      <c r="X528" s="593"/>
      <c r="Y528" s="572"/>
      <c r="Z528" s="595"/>
      <c r="AA528" s="583"/>
      <c r="AB528" s="593"/>
      <c r="AC528" s="572"/>
      <c r="AD528" s="595"/>
      <c r="AE528" s="583"/>
      <c r="AF528" s="593"/>
      <c r="AG528" s="596"/>
      <c r="AH528" s="593"/>
      <c r="AI528" s="593"/>
      <c r="AJ528" s="572"/>
      <c r="AK528" s="597"/>
      <c r="AL528" s="597"/>
      <c r="AM528" s="583"/>
      <c r="AN528" s="89">
        <f t="shared" ca="1" si="131"/>
        <v>24.150000000001043</v>
      </c>
      <c r="AO528" s="90">
        <f t="shared" ca="1" si="132"/>
        <v>483</v>
      </c>
      <c r="AP528" s="90">
        <f ca="1">IF($AO528=1,MATCH(1,$AO529:$AO$533,0),$AP527)</f>
        <v>487</v>
      </c>
      <c r="AQ528" s="594">
        <f t="shared" ca="1" si="133"/>
        <v>1</v>
      </c>
      <c r="AR528" s="594">
        <f t="shared" ca="1" si="139"/>
        <v>-1.5703433367641909E-2</v>
      </c>
      <c r="AS528" s="1">
        <f t="shared" ca="1" si="130"/>
        <v>0</v>
      </c>
      <c r="AT528" s="91">
        <f ca="1">AVERAGE(F528:INDIRECT("F"&amp;(ROW()-AO528+1)))</f>
        <v>-1.5703031541653818E-2</v>
      </c>
      <c r="AU528" s="91">
        <f ca="1">IF(AT528&gt;0,MAX(F528:INDIRECT("F"&amp;(ROW()-AO528+1))),MIN(F528:INDIRECT("F"&amp;(ROW()-AO528+1))))</f>
        <v>-1.575195385570503E-2</v>
      </c>
      <c r="AV528" s="92">
        <f t="shared" ca="1" si="134"/>
        <v>-1999.9980000000523</v>
      </c>
      <c r="AW528" s="92">
        <f t="shared" ca="1" si="135"/>
        <v>0</v>
      </c>
      <c r="AX528" s="92">
        <f t="shared" ca="1" si="136"/>
        <v>-1999.9980000000537</v>
      </c>
      <c r="AZ528" s="24"/>
      <c r="BA528" s="24"/>
      <c r="BB528" s="24"/>
      <c r="BC528" s="24"/>
      <c r="BD528" s="24"/>
      <c r="BE528" s="24"/>
      <c r="BF528" s="24"/>
      <c r="BG528" s="24"/>
      <c r="BH528" s="24"/>
      <c r="BI528" s="24"/>
    </row>
    <row r="529" spans="1:61" ht="13.5" thickBot="1" x14ac:dyDescent="0.25">
      <c r="A529" s="573" t="s">
        <v>336</v>
      </c>
      <c r="B529" s="598">
        <f>'Raw Elevation Data'!F526</f>
        <v>26.100000000001046</v>
      </c>
      <c r="C529" s="598">
        <f ca="1">'Raw Elevation Data'!L526</f>
        <v>545.84399999994741</v>
      </c>
      <c r="D529" s="598">
        <f t="shared" si="129"/>
        <v>5.0000000000004263E-2</v>
      </c>
      <c r="E529" s="599">
        <f t="shared" ca="1" si="137"/>
        <v>0.97476428358151723</v>
      </c>
      <c r="F529" s="577">
        <f t="shared" ca="1" si="138"/>
        <v>-1.5751953855703986E-2</v>
      </c>
      <c r="G529" s="600">
        <f ca="1">IF(AVERAGE(E518:E529)&gt;$BA$68,AVERAGE(E518:E529),$BA$68)</f>
        <v>0.97633333333333328</v>
      </c>
      <c r="H529" s="601">
        <f ca="1">IF(SUMIF(L518:L529,"&gt;0")/COUNT(L518:L529)&gt;$BA$68,SUMIF(L518:L529,"&gt;0")/COUNT(L518:L529),$BA$68)</f>
        <v>0.97633333333333328</v>
      </c>
      <c r="I529" s="592"/>
      <c r="J529" s="593"/>
      <c r="K529" s="572"/>
      <c r="L529" s="593">
        <f ca="1">IF($M529&gt;=0,(1+((TAN(ASIN(($C529-$C527)/(($B529-$B527)*5280))))/0.01)*(IF($B529&gt;=$BA$48,$BC$48+(($BC$49-$BC$48)/$BB$49)*(($B529-$BA$48)/0.05),IF($B529&gt;=$BA$47,$BC$47+(($BC$48-$BC$47)/$BB$48)*(($B529-$BA$47)/0.05),$BC$46))))*AVERAGE(AQ528:AQ529),   1+((TAN(ASIN(($C529-$C527)/(($B529-$B527)*5280))))/0.01)*(IF($B529&gt;=$BA$48,$BD$48+(($BD$49-$BD$48)/$BB$49)*(($B529-$BA$48)/0.05),IF($B529&gt;=$BA$47,$BD$47+(($BD$48-$BD$47)/$BB$48)*(($B529-$BA$47)/0.05),$BD$46))))</f>
        <v>0.9747642835815179</v>
      </c>
      <c r="M529" s="583">
        <f ca="1">C529-C527</f>
        <v>-8.3160000000005994</v>
      </c>
      <c r="N529" s="592"/>
      <c r="O529" s="644"/>
      <c r="P529" s="593"/>
      <c r="Q529" s="572"/>
      <c r="R529" s="593"/>
      <c r="S529" s="583"/>
      <c r="T529" s="593"/>
      <c r="U529" s="572"/>
      <c r="V529" s="594"/>
      <c r="W529" s="583"/>
      <c r="X529" s="593"/>
      <c r="Y529" s="572"/>
      <c r="Z529" s="595"/>
      <c r="AA529" s="583"/>
      <c r="AB529" s="593"/>
      <c r="AC529" s="572"/>
      <c r="AD529" s="595"/>
      <c r="AE529" s="583"/>
      <c r="AF529" s="593"/>
      <c r="AG529" s="596"/>
      <c r="AH529" s="602">
        <f ca="1">(MAX(AW518:AW529)-MIN(AW518:AW529))*0.3048</f>
        <v>0</v>
      </c>
      <c r="AI529" s="602">
        <f ca="1">-(MAX(AX518:AX529)-MIN(AX518:AX529))*0.3048</f>
        <v>-13.940942400001335</v>
      </c>
      <c r="AJ529" s="572"/>
      <c r="AK529" s="597"/>
      <c r="AL529" s="597"/>
      <c r="AM529" s="583"/>
      <c r="AN529" s="89">
        <f t="shared" ca="1" si="131"/>
        <v>24.200000000001047</v>
      </c>
      <c r="AO529" s="90">
        <f t="shared" ca="1" si="132"/>
        <v>484</v>
      </c>
      <c r="AP529" s="90">
        <f ca="1">IF($AO529=1,MATCH(1,$AO530:$AO$533,0),$AP528)</f>
        <v>487</v>
      </c>
      <c r="AQ529" s="594">
        <f t="shared" ca="1" si="133"/>
        <v>1</v>
      </c>
      <c r="AR529" s="594">
        <f t="shared" ca="1" si="139"/>
        <v>-1.5703433367641909E-2</v>
      </c>
      <c r="AS529" s="1">
        <f t="shared" ca="1" si="130"/>
        <v>0</v>
      </c>
      <c r="AT529" s="91">
        <f ca="1">AVERAGE(F529:INDIRECT("F"&amp;(ROW()-AO529+1)))</f>
        <v>-1.5703132620815078E-2</v>
      </c>
      <c r="AU529" s="91">
        <f ca="1">IF(AT529&gt;0,MAX(F529:INDIRECT("F"&amp;(ROW()-AO529+1))),MIN(F529:INDIRECT("F"&amp;(ROW()-AO529+1))))</f>
        <v>-1.575195385570503E-2</v>
      </c>
      <c r="AV529" s="92">
        <f t="shared" ca="1" si="134"/>
        <v>-2004.1560000000527</v>
      </c>
      <c r="AW529" s="92">
        <f t="shared" ca="1" si="135"/>
        <v>0</v>
      </c>
      <c r="AX529" s="92">
        <f t="shared" ca="1" si="136"/>
        <v>-2004.1560000000541</v>
      </c>
      <c r="AZ529" s="24"/>
      <c r="BA529" s="24"/>
      <c r="BB529" s="24"/>
      <c r="BC529" s="24"/>
      <c r="BD529" s="24"/>
      <c r="BE529" s="24"/>
      <c r="BF529" s="24"/>
      <c r="BG529" s="24"/>
      <c r="BH529" s="24"/>
      <c r="BI529" s="24"/>
    </row>
    <row r="530" spans="1:61" ht="13.5" thickTop="1" x14ac:dyDescent="0.2">
      <c r="A530" s="587"/>
      <c r="B530" s="588">
        <f>'Raw Elevation Data'!F527</f>
        <v>26.15000000000105</v>
      </c>
      <c r="C530" s="588">
        <f ca="1">'Raw Elevation Data'!L527</f>
        <v>541.68599999994683</v>
      </c>
      <c r="D530" s="588">
        <f t="shared" si="129"/>
        <v>5.0000000000004263E-2</v>
      </c>
      <c r="E530" s="589">
        <f t="shared" ca="1" si="137"/>
        <v>0.97477514699796908</v>
      </c>
      <c r="F530" s="577">
        <f t="shared" ca="1" si="138"/>
        <v>-1.5751953855704201E-2</v>
      </c>
      <c r="G530" s="590"/>
      <c r="H530" s="591"/>
      <c r="I530" s="592"/>
      <c r="J530" s="593"/>
      <c r="K530" s="572"/>
      <c r="L530" s="593"/>
      <c r="M530" s="583"/>
      <c r="N530" s="592"/>
      <c r="O530" s="644"/>
      <c r="P530" s="593"/>
      <c r="Q530" s="572"/>
      <c r="R530" s="593">
        <f ca="1">IF(S530&gt;=0,(1+((TAN(ASIN((C530-C527)/((B530-B527)*5280))))/0.01)*(IF(B527&gt;=$BA$48,$BC$48,IF(B527&gt;=$BA$47,$BC$47,$BC$46))))*AVERAGE(AQ528:AQ530),1+((TAN(ASIN((C530-C527)/((B530-B527)*5280))))/0.01)*(IF(B527&gt;=$BA$48,$BD$48,IF(B527&gt;=$BA$47,$BD$47,$BD$46))))</f>
        <v>0.97322167844530338</v>
      </c>
      <c r="S530" s="583">
        <f ca="1">C530-C527</f>
        <v>-12.474000000001183</v>
      </c>
      <c r="T530" s="593"/>
      <c r="U530" s="572"/>
      <c r="V530" s="594"/>
      <c r="W530" s="583"/>
      <c r="X530" s="593"/>
      <c r="Y530" s="572"/>
      <c r="Z530" s="595"/>
      <c r="AA530" s="583"/>
      <c r="AB530" s="593"/>
      <c r="AC530" s="572"/>
      <c r="AD530" s="595"/>
      <c r="AE530" s="583"/>
      <c r="AF530" s="593"/>
      <c r="AG530" s="596"/>
      <c r="AH530" s="613"/>
      <c r="AI530" s="613"/>
      <c r="AJ530" s="572"/>
      <c r="AK530" s="597"/>
      <c r="AL530" s="597"/>
      <c r="AM530" s="583"/>
      <c r="AN530" s="89">
        <f t="shared" ca="1" si="131"/>
        <v>24.250000000001052</v>
      </c>
      <c r="AO530" s="90">
        <f t="shared" ca="1" si="132"/>
        <v>485</v>
      </c>
      <c r="AP530" s="90">
        <f ca="1">IF($AO530=1,MATCH(1,$AO531:$AO$533,0),$AP529)</f>
        <v>487</v>
      </c>
      <c r="AQ530" s="594">
        <f t="shared" ca="1" si="133"/>
        <v>1</v>
      </c>
      <c r="AR530" s="594">
        <f t="shared" ca="1" si="139"/>
        <v>-1.5703433367641909E-2</v>
      </c>
      <c r="AS530" s="1">
        <f t="shared" ca="1" si="130"/>
        <v>0</v>
      </c>
      <c r="AT530" s="91">
        <f ca="1">AVERAGE(F530:INDIRECT("F"&amp;(ROW()-AO530+1)))</f>
        <v>-1.5703233283155059E-2</v>
      </c>
      <c r="AU530" s="91">
        <f ca="1">IF(AT530&gt;0,MAX(F530:INDIRECT("F"&amp;(ROW()-AO530+1))),MIN(F530:INDIRECT("F"&amp;(ROW()-AO530+1))))</f>
        <v>-1.575195385570503E-2</v>
      </c>
      <c r="AV530" s="92">
        <f t="shared" ca="1" si="134"/>
        <v>-2008.3140000000531</v>
      </c>
      <c r="AW530" s="92">
        <f t="shared" ca="1" si="135"/>
        <v>0</v>
      </c>
      <c r="AX530" s="92">
        <f t="shared" ca="1" si="136"/>
        <v>-2008.3140000000546</v>
      </c>
      <c r="AZ530" s="24"/>
      <c r="BA530" s="24"/>
      <c r="BB530" s="24"/>
      <c r="BC530" s="24"/>
      <c r="BD530" s="24"/>
      <c r="BE530" s="24"/>
      <c r="BF530" s="24"/>
      <c r="BG530" s="24"/>
      <c r="BH530" s="24"/>
      <c r="BI530" s="24"/>
    </row>
    <row r="531" spans="1:61" x14ac:dyDescent="0.2">
      <c r="A531" s="587"/>
      <c r="B531" s="588">
        <f>'Raw Elevation Data'!F528</f>
        <v>26.200000000001054</v>
      </c>
      <c r="C531" s="588">
        <f ca="1">'Raw Elevation Data'!L528</f>
        <v>537.52799999994647</v>
      </c>
      <c r="D531" s="588">
        <f t="shared" si="129"/>
        <v>5.0000000000004263E-2</v>
      </c>
      <c r="E531" s="589">
        <f t="shared" ca="1" si="137"/>
        <v>0.97478601041442203</v>
      </c>
      <c r="F531" s="577">
        <f t="shared" ca="1" si="138"/>
        <v>-1.5751953855703771E-2</v>
      </c>
      <c r="G531" s="590"/>
      <c r="H531" s="591"/>
      <c r="I531" s="592"/>
      <c r="J531" s="593"/>
      <c r="K531" s="572"/>
      <c r="L531" s="593"/>
      <c r="M531" s="583"/>
      <c r="N531" s="592"/>
      <c r="O531" s="644"/>
      <c r="P531" s="593"/>
      <c r="Q531" s="572"/>
      <c r="R531" s="593"/>
      <c r="S531" s="583"/>
      <c r="T531" s="593"/>
      <c r="U531" s="572"/>
      <c r="V531" s="594"/>
      <c r="W531" s="583"/>
      <c r="X531" s="593"/>
      <c r="Y531" s="572"/>
      <c r="Z531" s="595"/>
      <c r="AA531" s="583"/>
      <c r="AB531" s="593"/>
      <c r="AC531" s="572"/>
      <c r="AD531" s="595"/>
      <c r="AE531" s="583"/>
      <c r="AF531" s="593"/>
      <c r="AG531" s="596"/>
      <c r="AH531" s="613"/>
      <c r="AI531" s="613"/>
      <c r="AJ531" s="572"/>
      <c r="AK531" s="597"/>
      <c r="AL531" s="597"/>
      <c r="AM531" s="583"/>
      <c r="AN531" s="89">
        <f t="shared" ca="1" si="131"/>
        <v>24.300000000001056</v>
      </c>
      <c r="AO531" s="90">
        <f t="shared" ca="1" si="132"/>
        <v>486</v>
      </c>
      <c r="AP531" s="90">
        <f ca="1">IF($AO531=1,MATCH(1,$AO532:$AO$533,0),$AP530)</f>
        <v>487</v>
      </c>
      <c r="AQ531" s="594">
        <f t="shared" ca="1" si="133"/>
        <v>1</v>
      </c>
      <c r="AR531" s="594">
        <f t="shared" ca="1" si="139"/>
        <v>-1.5703433367641909E-2</v>
      </c>
      <c r="AS531" s="1">
        <f t="shared" ca="1" si="130"/>
        <v>0</v>
      </c>
      <c r="AT531" s="91">
        <f ca="1">AVERAGE(F531:INDIRECT("F"&amp;(ROW()-AO531+1)))</f>
        <v>-1.570333353124672E-2</v>
      </c>
      <c r="AU531" s="91">
        <f ca="1">IF(AT531&gt;0,MAX(F531:INDIRECT("F"&amp;(ROW()-AO531+1))),MIN(F531:INDIRECT("F"&amp;(ROW()-AO531+1))))</f>
        <v>-1.575195385570503E-2</v>
      </c>
      <c r="AV531" s="92">
        <f t="shared" ca="1" si="134"/>
        <v>-2012.4720000000534</v>
      </c>
      <c r="AW531" s="92">
        <f t="shared" ca="1" si="135"/>
        <v>0</v>
      </c>
      <c r="AX531" s="92">
        <f t="shared" ca="1" si="136"/>
        <v>-2012.472000000055</v>
      </c>
      <c r="AZ531" s="24"/>
      <c r="BA531" s="24"/>
      <c r="BB531" s="24"/>
      <c r="BC531" s="24"/>
      <c r="BD531" s="24"/>
      <c r="BE531" s="24"/>
      <c r="BF531" s="24"/>
      <c r="BG531" s="24"/>
      <c r="BH531" s="24"/>
      <c r="BI531" s="24"/>
    </row>
    <row r="532" spans="1:61" ht="13.5" thickBot="1" x14ac:dyDescent="0.25">
      <c r="A532" s="573" t="s">
        <v>339</v>
      </c>
      <c r="B532" s="608">
        <f>'Raw Elevation Data'!F529</f>
        <v>26.250000000001059</v>
      </c>
      <c r="C532" s="609">
        <f ca="1">'Raw Elevation Data'!L529</f>
        <v>533.36999999994612</v>
      </c>
      <c r="D532" s="610">
        <f t="shared" si="129"/>
        <v>5.0000000000004263E-2</v>
      </c>
      <c r="E532" s="611">
        <f t="shared" ca="1" si="137"/>
        <v>0.97479687383087421</v>
      </c>
      <c r="F532" s="577">
        <f ca="1">TAN(ASIN((C532-C531)/((B532-B531)*5280)))</f>
        <v>-1.5751953855703771E-2</v>
      </c>
      <c r="G532" s="600">
        <f ca="1">IF(AVERAGE(E530:E532)&gt;$BA$68,AVERAGE(E530:E532),$BA$68)</f>
        <v>0.97633333333333328</v>
      </c>
      <c r="H532" s="601">
        <f ca="1">IF(AVERAGE(L529,L532)&gt;$BA$68,AVERAGE(L529,L532),$BA$68)</f>
        <v>0.97633333333333328</v>
      </c>
      <c r="I532" s="618"/>
      <c r="J532" s="604">
        <f ca="1">IF(AVERAGE(E528:E532)&gt;$BA$68,AVERAGE(E528:E532),$BA$68)</f>
        <v>0.97633333333333328</v>
      </c>
      <c r="K532" s="572"/>
      <c r="L532" s="593">
        <f ca="1">IF($M532&gt;=0,(1+((TAN(ASIN(($C532-$C529)/(($B532-$B529)*5280))))/0.01)*(IF($B532&gt;=$BA$48,$BC$48+(($BC$49-$BC$48)/$BB$49)*(($B532-$BA$48)/0.05),IF($B532&gt;=$BA$47,$BC$47+(($BC$48-$BC$47)/$BB$48)*(($B532-$BA$47)/0.05),$BC$46))))*AVERAGE(AQ531:AQ532),   1+((TAN(ASIN(($C532-$C529)/(($B532-$B529)*5280))))/0.01)*(IF($B532&gt;=$BA$48,$BD$48+(($BD$49-$BD$48)/$BB$49)*(($B532-$BA$48)/0.05),IF($B532&gt;=$BA$47,$BD$47+(($BD$48-$BD$47)/$BB$48)*(($B532-$BA$47)/0.05),$BD$46))))</f>
        <v>0.97479687383087377</v>
      </c>
      <c r="M532" s="583">
        <f ca="1">C532-C529</f>
        <v>-12.474000000001297</v>
      </c>
      <c r="N532" s="618"/>
      <c r="O532" s="604">
        <f ca="1">AVERAGE(L529,L532)</f>
        <v>0.97478057870619583</v>
      </c>
      <c r="P532" s="601">
        <f ca="1">IF(AVERAGE(L529,L532)&gt;$BA$68,AVERAGE(L529,L532),$BA$68)</f>
        <v>0.97633333333333328</v>
      </c>
      <c r="Q532" s="572"/>
      <c r="R532" s="582">
        <f ca="1">IF(S532&gt;=0,(1+((TAN(ASIN((C532-C530)/((B532-B530)*5280))))/0.01)*(IF(B530&gt;=$BA$48,$BC$48,IF(B530&gt;=$BA$47,$BC$47,$BC$46))))*AVERAGE(AQ531:AQ532),1+((TAN(ASIN((C532-C530)/((B532-B530)*5280))))/0.01)*(IF(B530&gt;=$BA$48,$BD$48,IF(B528&gt;=$BA$47,$BD$47,$BD$46))))</f>
        <v>0.97322167844530361</v>
      </c>
      <c r="S532" s="583">
        <f ca="1">C532-C530</f>
        <v>-8.316000000000713</v>
      </c>
      <c r="T532" s="601">
        <f ca="1">IF(AVERAGE(R530,R532)&gt;$BA$68,AVERAGE(R530,R532),$BA$68)</f>
        <v>0.97633333333333328</v>
      </c>
      <c r="U532" s="572"/>
      <c r="V532" s="585">
        <f ca="1">IF(W532&gt;=0,(1+((TAN(ASIN((C532-C527)/((B532-B527)*5280))))/0.01)*(IF(B527&gt;=$BA$48,$BC$48,IF(B527&gt;=$BA$47,$BC$47,$BC$46))))*AVERAGE(AQ528:AQ532),1+((TAN(ASIN((C532-C527)/((B532-B527)*5280))))/0.01)*(IF(B527&gt;=$BA$48,$BD$48,IF(B527&gt;=$BA$47,$BD$47,$BD$46))))</f>
        <v>0.97322167844530338</v>
      </c>
      <c r="W532" s="583">
        <f ca="1">C532-C527</f>
        <v>-20.790000000001896</v>
      </c>
      <c r="X532" s="601">
        <f ca="1">IF(V532&gt;$BA$68,V532,$BA$68)</f>
        <v>0.97633333333333328</v>
      </c>
      <c r="Y532" s="572"/>
      <c r="Z532" s="572">
        <f ca="1">IF(AA532&gt;=0,(1+((TAN(ASIN((C532-C527)/((B532-B527)*5280))))/0.01)*(IF(B527&gt;=$BA$48,$BC$48,IF(B527&gt;=$BA$47,$BC$47,$BC$46))))*AVERAGE(AQ528:AQ532),1+((TAN(ASIN((C532-C527)/((B532-B527)*5280))))/0.01)*(IF(B527&gt;=$BA$48,$BD$48,IF(B527&gt;=$BA$47,$BD$47,$BD$46))))</f>
        <v>0.97322167844530338</v>
      </c>
      <c r="AA532" s="583">
        <f ca="1">C532-C527</f>
        <v>-20.790000000001896</v>
      </c>
      <c r="AB532" s="601">
        <f ca="1">IF(Z532&gt;$BA$68,Z532,$BA$68)</f>
        <v>0.97633333333333328</v>
      </c>
      <c r="AC532" s="572"/>
      <c r="AD532" s="572">
        <f ca="1">IF(AE532&gt;=0,(1+((TAN(ASIN((C532-C527)/((B532-B527)*5280))))/0.01)*(IF(B527&gt;=$BA$48,$BC$48,IF(B527&gt;=$BA$47,$BC$47,$BC$46))))*AVERAGE(AQ528:AQ532),1+((TAN(ASIN((C532-C527)/((B532-B527)*5280))))/0.01)*(IF(B527&gt;=$BA$48,$BD$48,IF(B527&gt;=$BA$47,$BD$47,$BD$46))))</f>
        <v>0.97322167844530338</v>
      </c>
      <c r="AE532" s="619">
        <f ca="1">C532-C527</f>
        <v>-20.790000000001896</v>
      </c>
      <c r="AF532" s="601">
        <f ca="1">IF(AD532&gt;$BA$68,AD532,$BA$68)</f>
        <v>0.97633333333333328</v>
      </c>
      <c r="AG532" s="586"/>
      <c r="AH532" s="602">
        <f ca="1">(MAX(AW530:AW532)-MIN(AW530:AW532))*0.3048</f>
        <v>0</v>
      </c>
      <c r="AI532" s="602">
        <f ca="1">-(MAX(AX529:AX532)-MIN(AX529:AX532))*0.3048</f>
        <v>-3.8020752000003957</v>
      </c>
      <c r="AJ532" s="572"/>
      <c r="AK532" s="605">
        <f ca="1">MAX(AW527:AW532)-MIN(AW527:AW532)</f>
        <v>0</v>
      </c>
      <c r="AL532" s="605">
        <f ca="1">-(MAX(AX527:AX532)-MIN(AX527:AX532))</f>
        <v>-20.79000000000201</v>
      </c>
      <c r="AM532" s="583"/>
      <c r="AN532" s="89">
        <f t="shared" ca="1" si="131"/>
        <v>24.35000000000106</v>
      </c>
      <c r="AO532" s="90">
        <f t="shared" ca="1" si="132"/>
        <v>487</v>
      </c>
      <c r="AP532" s="90">
        <f ca="1">IF($AO532=1,MATCH(1,$AO533:$AO$533,0),$AP531)</f>
        <v>487</v>
      </c>
      <c r="AQ532" s="594">
        <f t="shared" ca="1" si="133"/>
        <v>1</v>
      </c>
      <c r="AR532" s="594">
        <f t="shared" ca="1" si="139"/>
        <v>-1.5703433367641909E-2</v>
      </c>
      <c r="AS532" s="1">
        <f t="shared" ca="1" si="130"/>
        <v>24.35000000000106</v>
      </c>
      <c r="AT532" s="91">
        <f ca="1">AVERAGE(F532:INDIRECT("F"&amp;(ROW()-AO532+1)))</f>
        <v>-1.5703433367641909E-2</v>
      </c>
      <c r="AU532" s="91">
        <f ca="1">IF(AT532&gt;0,MAX(F532:INDIRECT("F"&amp;(ROW()-AO532+1))),MIN(F532:INDIRECT("F"&amp;(ROW()-AO532+1))))</f>
        <v>-1.575195385570503E-2</v>
      </c>
      <c r="AV532" s="92">
        <f t="shared" ca="1" si="134"/>
        <v>-2016.6300000000538</v>
      </c>
      <c r="AW532" s="92">
        <f t="shared" ca="1" si="135"/>
        <v>0</v>
      </c>
      <c r="AX532" s="92">
        <f t="shared" ca="1" si="136"/>
        <v>-2016.6300000000554</v>
      </c>
      <c r="AZ532" s="24"/>
      <c r="BA532" s="24"/>
      <c r="BB532" s="24"/>
      <c r="BC532" s="24"/>
      <c r="BD532" s="24"/>
      <c r="BE532" s="24"/>
      <c r="BF532" s="24"/>
      <c r="BG532" s="24"/>
      <c r="BH532" s="24"/>
      <c r="BI532" s="24"/>
    </row>
    <row r="533" spans="1:61" ht="14.25" thickTop="1" thickBot="1" x14ac:dyDescent="0.25">
      <c r="A533" s="587"/>
      <c r="B533" s="620"/>
      <c r="C533" s="620"/>
      <c r="D533" s="620"/>
      <c r="E533" s="621"/>
      <c r="F533" s="622"/>
      <c r="G533" s="613"/>
      <c r="H533" s="613"/>
      <c r="I533" s="613"/>
      <c r="J533" s="613"/>
      <c r="K533" s="621"/>
      <c r="L533" s="621"/>
      <c r="M533" s="623"/>
      <c r="N533" s="613"/>
      <c r="O533" s="613"/>
      <c r="P533" s="621"/>
      <c r="Q533" s="621"/>
      <c r="R533" s="621"/>
      <c r="S533" s="623"/>
      <c r="T533" s="623"/>
      <c r="U533" s="624"/>
      <c r="V533" s="624"/>
      <c r="W533" s="625"/>
      <c r="X533" s="623"/>
      <c r="Y533" s="624"/>
      <c r="Z533" s="624"/>
      <c r="AA533" s="623"/>
      <c r="AB533" s="623"/>
      <c r="AC533" s="624"/>
      <c r="AD533" s="624"/>
      <c r="AE533" s="623"/>
      <c r="AF533" s="623"/>
      <c r="AG533" s="623"/>
      <c r="AH533" s="623"/>
      <c r="AI533" s="623"/>
      <c r="AJ533" s="624"/>
      <c r="AK533" s="623"/>
      <c r="AL533" s="623"/>
      <c r="AM533" s="623"/>
      <c r="AO533" s="878">
        <v>1</v>
      </c>
      <c r="AZ533" s="24"/>
      <c r="BA533" s="24"/>
      <c r="BB533" s="24"/>
      <c r="BC533" s="24"/>
      <c r="BD533" s="24"/>
      <c r="BE533" s="24"/>
      <c r="BF533" s="24"/>
      <c r="BG533" s="24"/>
      <c r="BH533" s="24"/>
      <c r="BI533" s="24"/>
    </row>
    <row r="534" spans="1:61" ht="13.5" thickBot="1" x14ac:dyDescent="0.25">
      <c r="A534" s="587"/>
      <c r="B534" s="265"/>
      <c r="C534" s="265"/>
      <c r="D534" s="265"/>
      <c r="E534" s="626">
        <f ca="1">AVERAGE(E8:E532)</f>
        <v>0.97461535661868082</v>
      </c>
      <c r="F534" s="627" t="s">
        <v>174</v>
      </c>
      <c r="G534" s="628">
        <f ca="1">(SUMIF(G7:G529,"&gt;0")+G532*0.19499)/42.19499</f>
        <v>0.97803415049964859</v>
      </c>
      <c r="H534" s="628">
        <f ca="1">(SUMIF(H7:H529,"&gt;0")+H532*0.19499)/42.19499</f>
        <v>0.97809691625929529</v>
      </c>
      <c r="I534" s="628"/>
      <c r="J534" s="629">
        <f ca="1">(SUMIF(J7:J527,"&gt;0")+J532*0.21875)/26.21875</f>
        <v>0.97810261335398863</v>
      </c>
      <c r="K534" s="630"/>
      <c r="L534" s="631">
        <f ca="1">(SUMIF(L7:L532,"&gt;0")/262.5)</f>
        <v>0.97278863570771801</v>
      </c>
      <c r="M534" s="623"/>
      <c r="N534" s="647"/>
      <c r="O534" s="645">
        <f ca="1">(SUMIF(O7:O527,"&gt;0")+O532*0.21875)/26.21875</f>
        <v>0.9746451994537636</v>
      </c>
      <c r="P534" s="626">
        <f ca="1">(SUMIF(P7:P527,"&gt;0")+P532*0.21875)/26.21875</f>
        <v>0.9781206356153036</v>
      </c>
      <c r="Q534" s="632"/>
      <c r="R534" s="631"/>
      <c r="S534" s="633"/>
      <c r="T534" s="626">
        <f ca="1">(SUMIF(T7:T527,"&gt;0")+T532*0.21875)/26.21875</f>
        <v>0.97812063566187102</v>
      </c>
      <c r="U534" s="632"/>
      <c r="V534" s="632"/>
      <c r="W534" s="625"/>
      <c r="X534" s="626">
        <f ca="1">(SUMIF(X7:X527,"&gt;0")+X532*0.21875)/26.21875</f>
        <v>0.97812063566745899</v>
      </c>
      <c r="Y534" s="632"/>
      <c r="Z534" s="632"/>
      <c r="AA534" s="623"/>
      <c r="AB534" s="626">
        <f ca="1">(SUMIF(AB7:AB527,"&gt;0")+AB532*0.21875)/26.21875</f>
        <v>0.97812063567490981</v>
      </c>
      <c r="AC534" s="632"/>
      <c r="AD534" s="631"/>
      <c r="AE534" s="623"/>
      <c r="AF534" s="626">
        <f ca="1">(SUMIF(AF7:AF527,"&gt;0")+AF532*0.21875)/26.21875</f>
        <v>0.97812063567677254</v>
      </c>
      <c r="AG534" s="631"/>
      <c r="AH534" s="631"/>
      <c r="AI534" s="631"/>
      <c r="AJ534" s="632"/>
      <c r="AK534" s="623"/>
      <c r="AL534" s="623"/>
      <c r="AM534" s="623"/>
      <c r="AZ534" s="24"/>
      <c r="BA534" s="24"/>
      <c r="BB534" s="24"/>
      <c r="BC534" s="24"/>
      <c r="BD534" s="24"/>
      <c r="BE534" s="24"/>
      <c r="BF534" s="24"/>
      <c r="BG534" s="24"/>
      <c r="BH534" s="24"/>
      <c r="BI534" s="24"/>
    </row>
    <row r="535" spans="1:61" x14ac:dyDescent="0.2">
      <c r="W535" s="118"/>
      <c r="AZ535" s="24"/>
      <c r="BA535" s="24"/>
      <c r="BB535" s="24"/>
      <c r="BC535" s="24"/>
      <c r="BD535" s="24"/>
      <c r="BE535" s="24"/>
      <c r="BF535" s="24"/>
      <c r="BG535" s="24"/>
      <c r="BH535" s="24"/>
      <c r="BI535" s="24"/>
    </row>
    <row r="536" spans="1:61" x14ac:dyDescent="0.2">
      <c r="W536" s="118"/>
      <c r="AZ536" s="24"/>
      <c r="BA536" s="24"/>
      <c r="BB536" s="24"/>
      <c r="BC536" s="24"/>
      <c r="BD536" s="24"/>
      <c r="BE536" s="24"/>
      <c r="BF536" s="24"/>
      <c r="BG536" s="24"/>
      <c r="BH536" s="24"/>
      <c r="BI536" s="24"/>
    </row>
    <row r="537" spans="1:61" x14ac:dyDescent="0.2">
      <c r="W537" s="118"/>
      <c r="AE537" s="92">
        <f ca="1">$C527-$C532</f>
        <v>20.790000000001896</v>
      </c>
      <c r="AZ537" s="24"/>
      <c r="BA537" s="24"/>
      <c r="BB537" s="24"/>
      <c r="BC537" s="24"/>
      <c r="BD537" s="24"/>
      <c r="BE537" s="24"/>
      <c r="BF537" s="24"/>
      <c r="BG537" s="24"/>
      <c r="BH537" s="24"/>
      <c r="BI537" s="24"/>
    </row>
    <row r="538" spans="1:61" x14ac:dyDescent="0.2">
      <c r="W538" s="118"/>
      <c r="AZ538" s="24"/>
      <c r="BA538" s="24"/>
      <c r="BB538" s="24"/>
      <c r="BC538" s="24"/>
      <c r="BD538" s="24"/>
      <c r="BE538" s="24"/>
      <c r="BF538" s="24"/>
      <c r="BG538" s="24"/>
      <c r="BH538" s="24"/>
      <c r="BI538" s="24"/>
    </row>
    <row r="539" spans="1:61" x14ac:dyDescent="0.2">
      <c r="W539" s="118"/>
      <c r="AZ539" s="24"/>
      <c r="BA539" s="24"/>
      <c r="BB539" s="24"/>
      <c r="BC539" s="24"/>
      <c r="BD539" s="24"/>
      <c r="BE539" s="24"/>
      <c r="BF539" s="24"/>
      <c r="BG539" s="24"/>
      <c r="BH539" s="24"/>
      <c r="BI539" s="24"/>
    </row>
    <row r="540" spans="1:61" x14ac:dyDescent="0.2">
      <c r="W540" s="118"/>
      <c r="AZ540" s="24"/>
      <c r="BA540" s="24"/>
      <c r="BB540" s="24"/>
      <c r="BC540" s="24"/>
      <c r="BD540" s="24"/>
      <c r="BE540" s="24"/>
      <c r="BF540" s="24"/>
      <c r="BG540" s="24"/>
      <c r="BH540" s="24"/>
      <c r="BI540" s="24"/>
    </row>
    <row r="541" spans="1:61" x14ac:dyDescent="0.2">
      <c r="W541" s="118"/>
      <c r="AZ541" s="24"/>
      <c r="BA541" s="24"/>
      <c r="BB541" s="24"/>
      <c r="BC541" s="24"/>
      <c r="BD541" s="24"/>
      <c r="BE541" s="24"/>
      <c r="BF541" s="24"/>
      <c r="BG541" s="24"/>
      <c r="BH541" s="24"/>
      <c r="BI541" s="24"/>
    </row>
    <row r="542" spans="1:61" x14ac:dyDescent="0.2">
      <c r="W542" s="118"/>
      <c r="AZ542" s="24"/>
      <c r="BA542" s="24"/>
      <c r="BB542" s="24"/>
      <c r="BC542" s="24"/>
      <c r="BD542" s="24"/>
      <c r="BE542" s="24"/>
      <c r="BF542" s="24"/>
      <c r="BG542" s="24"/>
      <c r="BH542" s="24"/>
      <c r="BI542" s="24"/>
    </row>
    <row r="543" spans="1:61" x14ac:dyDescent="0.2">
      <c r="W543" s="118"/>
      <c r="AZ543" s="24"/>
      <c r="BA543" s="24"/>
      <c r="BB543" s="24"/>
      <c r="BC543" s="24"/>
      <c r="BD543" s="24"/>
      <c r="BE543" s="24"/>
      <c r="BF543" s="24"/>
      <c r="BG543" s="24"/>
      <c r="BH543" s="24"/>
      <c r="BI543" s="24"/>
    </row>
    <row r="544" spans="1:61" x14ac:dyDescent="0.2">
      <c r="W544" s="118"/>
      <c r="AZ544" s="24"/>
      <c r="BA544" s="24"/>
      <c r="BB544" s="24"/>
      <c r="BC544" s="24"/>
      <c r="BD544" s="24"/>
      <c r="BE544" s="24"/>
      <c r="BF544" s="24"/>
      <c r="BG544" s="24"/>
      <c r="BH544" s="24"/>
      <c r="BI544" s="24"/>
    </row>
    <row r="545" spans="23:61" x14ac:dyDescent="0.2">
      <c r="W545" s="118"/>
      <c r="AZ545" s="24"/>
      <c r="BA545" s="24"/>
      <c r="BB545" s="24"/>
      <c r="BC545" s="24"/>
      <c r="BD545" s="24"/>
      <c r="BE545" s="24"/>
      <c r="BF545" s="24"/>
      <c r="BG545" s="24"/>
      <c r="BH545" s="24"/>
      <c r="BI545" s="24"/>
    </row>
    <row r="546" spans="23:61" x14ac:dyDescent="0.2">
      <c r="W546" s="118"/>
      <c r="AZ546" s="24"/>
      <c r="BA546" s="24"/>
      <c r="BB546" s="24"/>
      <c r="BC546" s="24"/>
      <c r="BD546" s="24"/>
      <c r="BE546" s="24"/>
      <c r="BF546" s="24"/>
      <c r="BG546" s="24"/>
      <c r="BH546" s="24"/>
      <c r="BI546" s="24"/>
    </row>
    <row r="547" spans="23:61" x14ac:dyDescent="0.2">
      <c r="W547" s="118"/>
      <c r="AZ547" s="24"/>
      <c r="BA547" s="24"/>
      <c r="BB547" s="24"/>
      <c r="BC547" s="24"/>
      <c r="BD547" s="24"/>
      <c r="BE547" s="24"/>
      <c r="BF547" s="24"/>
      <c r="BG547" s="24"/>
      <c r="BH547" s="24"/>
      <c r="BI547" s="24"/>
    </row>
    <row r="548" spans="23:61" x14ac:dyDescent="0.2">
      <c r="W548" s="118"/>
      <c r="AZ548" s="24"/>
      <c r="BA548" s="24"/>
      <c r="BB548" s="24"/>
      <c r="BC548" s="24"/>
      <c r="BD548" s="24"/>
      <c r="BE548" s="24"/>
      <c r="BF548" s="24"/>
      <c r="BG548" s="24"/>
      <c r="BH548" s="24"/>
      <c r="BI548" s="24"/>
    </row>
    <row r="549" spans="23:61" x14ac:dyDescent="0.2">
      <c r="W549" s="118"/>
    </row>
    <row r="550" spans="23:61" x14ac:dyDescent="0.2">
      <c r="W550" s="118"/>
    </row>
    <row r="551" spans="23:61" x14ac:dyDescent="0.2">
      <c r="W551" s="118"/>
    </row>
    <row r="552" spans="23:61" x14ac:dyDescent="0.2">
      <c r="W552" s="118"/>
    </row>
    <row r="553" spans="23:61" x14ac:dyDescent="0.2">
      <c r="W553" s="118"/>
    </row>
    <row r="554" spans="23:61" x14ac:dyDescent="0.2">
      <c r="W554" s="118"/>
    </row>
    <row r="555" spans="23:61" x14ac:dyDescent="0.2">
      <c r="W555" s="118"/>
    </row>
    <row r="556" spans="23:61" x14ac:dyDescent="0.2">
      <c r="W556" s="118"/>
    </row>
    <row r="557" spans="23:61" x14ac:dyDescent="0.2">
      <c r="W557" s="118"/>
    </row>
    <row r="558" spans="23:61" x14ac:dyDescent="0.2">
      <c r="W558" s="118"/>
    </row>
    <row r="559" spans="23:61" x14ac:dyDescent="0.2">
      <c r="W559" s="118"/>
    </row>
    <row r="560" spans="23:61" x14ac:dyDescent="0.2">
      <c r="W560" s="118"/>
    </row>
    <row r="561" spans="23:23" x14ac:dyDescent="0.2">
      <c r="W561" s="118"/>
    </row>
    <row r="562" spans="23:23" x14ac:dyDescent="0.2">
      <c r="W562" s="118"/>
    </row>
    <row r="563" spans="23:23" x14ac:dyDescent="0.2">
      <c r="W563" s="118"/>
    </row>
    <row r="564" spans="23:23" x14ac:dyDescent="0.2">
      <c r="W564" s="118"/>
    </row>
    <row r="565" spans="23:23" x14ac:dyDescent="0.2">
      <c r="W565" s="118"/>
    </row>
    <row r="566" spans="23:23" x14ac:dyDescent="0.2">
      <c r="W566" s="118"/>
    </row>
    <row r="567" spans="23:23" x14ac:dyDescent="0.2">
      <c r="W567" s="118"/>
    </row>
    <row r="568" spans="23:23" x14ac:dyDescent="0.2">
      <c r="W568" s="118"/>
    </row>
    <row r="569" spans="23:23" x14ac:dyDescent="0.2">
      <c r="W569" s="118"/>
    </row>
    <row r="570" spans="23:23" x14ac:dyDescent="0.2">
      <c r="W570" s="118"/>
    </row>
    <row r="571" spans="23:23" x14ac:dyDescent="0.2">
      <c r="W571" s="118"/>
    </row>
    <row r="572" spans="23:23" x14ac:dyDescent="0.2">
      <c r="W572" s="118"/>
    </row>
    <row r="573" spans="23:23" x14ac:dyDescent="0.2">
      <c r="W573" s="118"/>
    </row>
    <row r="574" spans="23:23" x14ac:dyDescent="0.2">
      <c r="W574" s="118"/>
    </row>
    <row r="575" spans="23:23" x14ac:dyDescent="0.2">
      <c r="W575" s="118"/>
    </row>
    <row r="576" spans="23:23" x14ac:dyDescent="0.2">
      <c r="W576" s="118"/>
    </row>
    <row r="577" spans="23:23" x14ac:dyDescent="0.2">
      <c r="W577" s="118"/>
    </row>
    <row r="578" spans="23:23" x14ac:dyDescent="0.2">
      <c r="W578" s="118"/>
    </row>
    <row r="579" spans="23:23" x14ac:dyDescent="0.2">
      <c r="W579" s="118"/>
    </row>
    <row r="580" spans="23:23" x14ac:dyDescent="0.2">
      <c r="W580" s="118"/>
    </row>
    <row r="581" spans="23:23" x14ac:dyDescent="0.2">
      <c r="W581" s="118"/>
    </row>
    <row r="582" spans="23:23" x14ac:dyDescent="0.2">
      <c r="W582" s="118"/>
    </row>
    <row r="583" spans="23:23" x14ac:dyDescent="0.2">
      <c r="W583" s="118"/>
    </row>
    <row r="584" spans="23:23" x14ac:dyDescent="0.2">
      <c r="W584" s="118"/>
    </row>
    <row r="585" spans="23:23" x14ac:dyDescent="0.2">
      <c r="W585" s="118"/>
    </row>
    <row r="586" spans="23:23" x14ac:dyDescent="0.2">
      <c r="W586" s="118"/>
    </row>
    <row r="587" spans="23:23" x14ac:dyDescent="0.2">
      <c r="W587" s="118"/>
    </row>
    <row r="588" spans="23:23" x14ac:dyDescent="0.2">
      <c r="W588" s="118"/>
    </row>
    <row r="589" spans="23:23" x14ac:dyDescent="0.2">
      <c r="W589" s="118"/>
    </row>
    <row r="590" spans="23:23" x14ac:dyDescent="0.2">
      <c r="W590" s="118"/>
    </row>
    <row r="591" spans="23:23" x14ac:dyDescent="0.2">
      <c r="W591" s="118"/>
    </row>
    <row r="592" spans="23:23" x14ac:dyDescent="0.2">
      <c r="W592" s="118"/>
    </row>
    <row r="593" spans="23:23" x14ac:dyDescent="0.2">
      <c r="W593" s="118"/>
    </row>
    <row r="594" spans="23:23" x14ac:dyDescent="0.2">
      <c r="W594" s="118"/>
    </row>
    <row r="595" spans="23:23" x14ac:dyDescent="0.2">
      <c r="W595" s="118"/>
    </row>
    <row r="596" spans="23:23" x14ac:dyDescent="0.2">
      <c r="W596" s="118"/>
    </row>
    <row r="597" spans="23:23" x14ac:dyDescent="0.2">
      <c r="W597" s="118"/>
    </row>
    <row r="598" spans="23:23" x14ac:dyDescent="0.2">
      <c r="W598" s="118"/>
    </row>
    <row r="599" spans="23:23" x14ac:dyDescent="0.2">
      <c r="W599" s="118"/>
    </row>
    <row r="600" spans="23:23" x14ac:dyDescent="0.2">
      <c r="W600" s="118"/>
    </row>
    <row r="601" spans="23:23" x14ac:dyDescent="0.2">
      <c r="W601" s="118"/>
    </row>
    <row r="602" spans="23:23" x14ac:dyDescent="0.2">
      <c r="W602" s="118"/>
    </row>
    <row r="603" spans="23:23" x14ac:dyDescent="0.2">
      <c r="W603" s="118"/>
    </row>
    <row r="604" spans="23:23" x14ac:dyDescent="0.2">
      <c r="W604" s="118"/>
    </row>
    <row r="605" spans="23:23" x14ac:dyDescent="0.2">
      <c r="W605" s="118"/>
    </row>
    <row r="606" spans="23:23" x14ac:dyDescent="0.2">
      <c r="W606" s="118"/>
    </row>
    <row r="607" spans="23:23" x14ac:dyDescent="0.2">
      <c r="W607" s="118"/>
    </row>
    <row r="608" spans="23:23" x14ac:dyDescent="0.2">
      <c r="W608" s="118"/>
    </row>
    <row r="609" spans="23:23" x14ac:dyDescent="0.2">
      <c r="W609" s="118"/>
    </row>
    <row r="610" spans="23:23" x14ac:dyDescent="0.2">
      <c r="W610" s="118"/>
    </row>
    <row r="611" spans="23:23" x14ac:dyDescent="0.2">
      <c r="W611" s="118"/>
    </row>
    <row r="612" spans="23:23" x14ac:dyDescent="0.2">
      <c r="W612" s="118"/>
    </row>
    <row r="613" spans="23:23" x14ac:dyDescent="0.2">
      <c r="W613" s="118"/>
    </row>
    <row r="614" spans="23:23" x14ac:dyDescent="0.2">
      <c r="W614" s="118"/>
    </row>
    <row r="615" spans="23:23" x14ac:dyDescent="0.2">
      <c r="W615" s="118"/>
    </row>
    <row r="616" spans="23:23" x14ac:dyDescent="0.2">
      <c r="W616" s="118"/>
    </row>
    <row r="617" spans="23:23" x14ac:dyDescent="0.2">
      <c r="W617" s="118"/>
    </row>
    <row r="618" spans="23:23" x14ac:dyDescent="0.2">
      <c r="W618" s="118"/>
    </row>
    <row r="619" spans="23:23" x14ac:dyDescent="0.2">
      <c r="W619" s="118"/>
    </row>
    <row r="620" spans="23:23" x14ac:dyDescent="0.2">
      <c r="W620" s="118"/>
    </row>
    <row r="621" spans="23:23" x14ac:dyDescent="0.2">
      <c r="W621" s="118"/>
    </row>
    <row r="622" spans="23:23" x14ac:dyDescent="0.2">
      <c r="W622" s="118"/>
    </row>
  </sheetData>
  <dataConsolidate/>
  <mergeCells count="47">
    <mergeCell ref="BH3:BL4"/>
    <mergeCell ref="BN3:BR4"/>
    <mergeCell ref="BT3:BX4"/>
    <mergeCell ref="BH6:BL6"/>
    <mergeCell ref="BZ6:CD6"/>
    <mergeCell ref="BZ3:CD4"/>
    <mergeCell ref="BT6:BX6"/>
    <mergeCell ref="CM43:CN43"/>
    <mergeCell ref="CF3:CJ4"/>
    <mergeCell ref="CM44:CN44"/>
    <mergeCell ref="CG43:CH43"/>
    <mergeCell ref="CG44:CH44"/>
    <mergeCell ref="CL3:CP4"/>
    <mergeCell ref="CL6:CP6"/>
    <mergeCell ref="CF6:CJ6"/>
    <mergeCell ref="BO63:BR63"/>
    <mergeCell ref="AZ5:BC6"/>
    <mergeCell ref="BI167:BJ167"/>
    <mergeCell ref="BO167:BP167"/>
    <mergeCell ref="BI166:BJ166"/>
    <mergeCell ref="BO166:BP166"/>
    <mergeCell ref="BN6:BR6"/>
    <mergeCell ref="AZ112:BD113"/>
    <mergeCell ref="BH113:BL113"/>
    <mergeCell ref="BN113:BR113"/>
    <mergeCell ref="BN72:BO72"/>
    <mergeCell ref="BA72:BB72"/>
    <mergeCell ref="BA69:BB69"/>
    <mergeCell ref="BA70:BB70"/>
    <mergeCell ref="BO44:BP44"/>
    <mergeCell ref="BO43:BP43"/>
    <mergeCell ref="CA43:CB43"/>
    <mergeCell ref="CA44:CB44"/>
    <mergeCell ref="BU44:BV44"/>
    <mergeCell ref="BU43:BV43"/>
    <mergeCell ref="BA83:BB83"/>
    <mergeCell ref="AZ74:BB74"/>
    <mergeCell ref="AZ77:BB77"/>
    <mergeCell ref="BA68:BB68"/>
    <mergeCell ref="BC69:BD69"/>
    <mergeCell ref="BC70:BD70"/>
    <mergeCell ref="BA80:BB80"/>
    <mergeCell ref="BA81:BB81"/>
    <mergeCell ref="BA82:BB82"/>
    <mergeCell ref="BA71:BB71"/>
    <mergeCell ref="BI44:BJ44"/>
    <mergeCell ref="BI43:BJ43"/>
  </mergeCells>
  <phoneticPr fontId="9" type="noConversion"/>
  <conditionalFormatting sqref="M10 M12 M14 M16 M18 M20 M22 M531 M26 AA531 W621 W617 W612 W607 W602 W598 W541 W26 S26 W560 W21 AA16 W545 W550 W16 S18 W579 W536 W593 W583 W11 W564 S529 S10 S14 W574 S22 S531 W555 W569 W531 W588 M8">
    <cfRule type="expression" dxfId="1758" priority="2593" stopIfTrue="1">
      <formula>M9&lt;0</formula>
    </cfRule>
    <cfRule type="expression" dxfId="1757" priority="2594" stopIfTrue="1">
      <formula>M9&gt;0</formula>
    </cfRule>
  </conditionalFormatting>
  <conditionalFormatting sqref="AM25:AM26 S9 S13 S17 S21 AM45:AM46 W592 W597 AM530 AM225:AM226 AM165:AM166 W601 AM445:AM446 W606 AM245:AM246 AM85:AM86 W573 W530 W611 W616 W620 AM265:AM266 AM145:AM146 W578 AM485:AM486 AM525:AM526 AA530 AM105:AM106 AM285:AM286 AM465:AM466 W535 AM185:AM186 W563 AM305:AM306 AM205:AM206 S25 AM125:AM126 S528 W20 W582 AM325:AM326 W540 W587 W15 W10 AM505:AM506 AM345:AM346 W25 AM65:AM66 AM425:AM426 AM365:AM366 AA15 W544 AM385:AM386 W549 W554 AM405:AM406 W559 W568 M530">
    <cfRule type="expression" dxfId="1756" priority="2595" stopIfTrue="1">
      <formula>M11&lt;0</formula>
    </cfRule>
    <cfRule type="expression" dxfId="1755" priority="2596" stopIfTrue="1">
      <formula>M11&gt;0</formula>
    </cfRule>
  </conditionalFormatting>
  <conditionalFormatting sqref="AM484 AM64 AM84 S20 S16 S12 S8 AM104 AM124 W586 W619 W19 W14 AM504 W9 AM44 AM464 AM144 AM164 AM184 AM204 AM224 AM529 AM244 AM264 W615 AM284 AM444 AM304 AM324 AM344 AM364 AM384 AM404 AM424 AA14 AA529 AM524 W534 AM24 S24 W24 W539 W543 W529 W553 W558 W562 W548 W572 W577 W581 W567 W591 W596 W605 W600 W610">
    <cfRule type="expression" dxfId="1754" priority="2597" stopIfTrue="1">
      <formula>S11&lt;0</formula>
    </cfRule>
    <cfRule type="expression" dxfId="1753" priority="2598" stopIfTrue="1">
      <formula>S11&gt;0</formula>
    </cfRule>
  </conditionalFormatting>
  <conditionalFormatting sqref="W585 W552 W13 W8 AM43 AM63 AM83 AM103 AM123 AM143 AM163 AM183 AM203 AM223 W590 W595 W604 W609 W571 W576 AM528 W614 AM243 AM263 AM283 AM303 AM323 AM343 AM363 AM383 AM403 AM423 AA13 AA528 AM523 W557 W566 AM23 AM503 AM463 AM443 AM483 W528 W533 W538 W547">
    <cfRule type="expression" dxfId="1752" priority="2599" stopIfTrue="1">
      <formula>$C527-$C532&gt;0</formula>
    </cfRule>
    <cfRule type="expression" dxfId="1751" priority="2600" stopIfTrue="1">
      <formula>$C527-$C532&lt;0</formula>
    </cfRule>
  </conditionalFormatting>
  <conditionalFormatting sqref="AM482 AM502 AM42 AM62 AM82 AM102 AM122 AM142 AM162 AM182 AM202 AM222 AM242 AM262 AM282 AM302 AM322 AM342 AM362 AM382 AM402 AM422 AM442 AM462 AM522 AA12 AM22">
    <cfRule type="expression" dxfId="1750" priority="2601" stopIfTrue="1">
      <formula>AA17&lt;0</formula>
    </cfRule>
    <cfRule type="expression" dxfId="1749" priority="2602" stopIfTrue="1">
      <formula>AA17&gt;0</formula>
    </cfRule>
  </conditionalFormatting>
  <conditionalFormatting sqref="AM481 AM501 AM41 AM61 AM81 AM101 AM121 AM141 AM161 AM181 AM201 AM221 AM241 AM261 AM281 AM301 AM321 AM341 AM361 AM381 AM401 AM421 AM441 AM461 AM521 AA11 AM21">
    <cfRule type="expression" dxfId="1748" priority="2603" stopIfTrue="1">
      <formula>AA17&lt;0</formula>
    </cfRule>
    <cfRule type="expression" dxfId="1747" priority="2604" stopIfTrue="1">
      <formula>AA17&gt;0</formula>
    </cfRule>
  </conditionalFormatting>
  <conditionalFormatting sqref="AM480 AM500 AM40 AM60 AM80 AM100 AM120 AM140 AM160 AM180 AM200 AM220 AM240 AM260 AM280 AM300 AM320 AM340 AM360 AM380 AM400 AM420 AM440 AM460 AM520 AA10 AM20">
    <cfRule type="expression" dxfId="1746" priority="2605" stopIfTrue="1">
      <formula>AA17&lt;0</formula>
    </cfRule>
    <cfRule type="expression" dxfId="1745" priority="2606" stopIfTrue="1">
      <formula>AA17&gt;0</formula>
    </cfRule>
  </conditionalFormatting>
  <conditionalFormatting sqref="AM479 AM499 AM39 AM59 AM79 AM99 AM119 AM139 AM159 AM179 AM199 AM219 AM239 AM259 AM279 AM299 AM319 AM339 AM359 AM379 AM399 AM419 AM439 AM459 AM519 AA9 AM19">
    <cfRule type="expression" dxfId="1744" priority="2607" stopIfTrue="1">
      <formula>AA17&lt;0</formula>
    </cfRule>
    <cfRule type="expression" dxfId="1743" priority="2608" stopIfTrue="1">
      <formula>AA17&gt;0</formula>
    </cfRule>
  </conditionalFormatting>
  <conditionalFormatting sqref="AM298 AM438 AA8 AM18 AM98 AM458 AM518 AM478 AM418 AM498 AM118 AM138 AM158 AM178 AM318 AM198 AM338 AM218 AM358 AM238 AM378 AM258 AM38 AM278 AM58 AM398 AM78">
    <cfRule type="expression" dxfId="1742" priority="2609" stopIfTrue="1">
      <formula>AA17&lt;0</formula>
    </cfRule>
    <cfRule type="expression" dxfId="1741" priority="2610" stopIfTrue="1">
      <formula>AA17&gt;0</formula>
    </cfRule>
  </conditionalFormatting>
  <conditionalFormatting sqref="AM417 AM497 AM477 AM17 AM437 AM457 AM37 AM57 AM77 AM97 AM117 AM137 AM157 AM177 AM197 AM217 AM237 AM257 AM277 AM297 AM317 AM337 AM357 AM377 AM397 AM517">
    <cfRule type="expression" dxfId="1740" priority="2611" stopIfTrue="1">
      <formula>AM27&lt;0</formula>
    </cfRule>
    <cfRule type="expression" dxfId="1739" priority="2612" stopIfTrue="1">
      <formula>AM27&gt;0</formula>
    </cfRule>
  </conditionalFormatting>
  <conditionalFormatting sqref="AM496 AM16 AM476 AM36 AM56 AM76 AM96 AM116 AM136 AM156 AM176 AM196 AM216 AM236 AM256 AM276 AM296 AM316 AM336 AM356 AM376 AM396 AM416 AM436 AM456 AM516">
    <cfRule type="expression" dxfId="1738" priority="2613" stopIfTrue="1">
      <formula>AM27&lt;0</formula>
    </cfRule>
    <cfRule type="expression" dxfId="1737" priority="2614" stopIfTrue="1">
      <formula>AM27&gt;0</formula>
    </cfRule>
  </conditionalFormatting>
  <conditionalFormatting sqref="AM495 AM15 AM475 AM35 AM55 AM75 AM95 AM115 AM135 AM155 AM175 AM195 AM215 AM235 AM255 AM275 AM295 AM315 AM335 AM355 AM375 AM395 AM415 AM435 AM455 AM515">
    <cfRule type="expression" dxfId="1736" priority="2615" stopIfTrue="1">
      <formula>AM27&lt;0</formula>
    </cfRule>
    <cfRule type="expression" dxfId="1735" priority="2616" stopIfTrue="1">
      <formula>AM27&gt;0</formula>
    </cfRule>
  </conditionalFormatting>
  <conditionalFormatting sqref="AM494 AM14 AM474 AM34 AM54 AM74 AM94 AM114 AM134 AM154 AM174 AM194 AM214 AM234 AM254 AM274 AM294 AM314 AM334 AM354 AM374 AM394 AM414 AM434 AM454 AM514">
    <cfRule type="expression" dxfId="1734" priority="2617" stopIfTrue="1">
      <formula>AM27&lt;0</formula>
    </cfRule>
    <cfRule type="expression" dxfId="1733" priority="2618" stopIfTrue="1">
      <formula>AM27&gt;0</formula>
    </cfRule>
  </conditionalFormatting>
  <conditionalFormatting sqref="AM493 AM13 AM473 AM33 AM53 AM73 AM93 AM113 AM133 AM153 AM173 AM193 AM213 AM233 AM253 AM273 AM293 AM313 AM333 AM353 AM373 AM393 AM413 AM433 AM453 AM513">
    <cfRule type="expression" dxfId="1732" priority="2619" stopIfTrue="1">
      <formula>AM27&lt;0</formula>
    </cfRule>
    <cfRule type="expression" dxfId="1731" priority="2620" stopIfTrue="1">
      <formula>AM27&gt;0</formula>
    </cfRule>
  </conditionalFormatting>
  <conditionalFormatting sqref="AM492 AM12 AM472 AM32 AM52 AM72 AM92 AM112 AM132 AM152 AM172 AM192 AM212 AM232 AM252 AM272 AM292 AM312 AM332 AM352 AM372 AM392 AM412 AM432 AM452 AM512">
    <cfRule type="expression" dxfId="1730" priority="2621" stopIfTrue="1">
      <formula>AM27&lt;0</formula>
    </cfRule>
    <cfRule type="expression" dxfId="1729" priority="2622" stopIfTrue="1">
      <formula>AM27&gt;0</formula>
    </cfRule>
  </conditionalFormatting>
  <conditionalFormatting sqref="AM491 AM11 AM471 AM31 AM51 AM71 AM91 AM111 AM131 AM151 AM171 AM191 AM211 AM231 AM251 AM271 AM291 AM311 AM331 AM351 AM371 AM391 AM411 AM431 AM451 AM511">
    <cfRule type="expression" dxfId="1728" priority="2623" stopIfTrue="1">
      <formula>AM27&lt;0</formula>
    </cfRule>
    <cfRule type="expression" dxfId="1727" priority="2624" stopIfTrue="1">
      <formula>AM27&gt;0</formula>
    </cfRule>
  </conditionalFormatting>
  <conditionalFormatting sqref="AM490 AM10 AM470 AM30 AM50 AM70 AM90 AM110 AM130 AM150 AM170 AM190 AM210 AM230 AM250 AM270 AM290 AM310 AM330 AM350 AM370 AM390 AM410 AM430 AM450 AM510">
    <cfRule type="expression" dxfId="1726" priority="2625" stopIfTrue="1">
      <formula>AM27&lt;0</formula>
    </cfRule>
    <cfRule type="expression" dxfId="1725" priority="2626" stopIfTrue="1">
      <formula>AM27&gt;0</formula>
    </cfRule>
  </conditionalFormatting>
  <conditionalFormatting sqref="AM489 AM9 AM469 AM29 AM49 AM69 AM89 AM109 AM129 AM149 AM169 AM189 AM209 AM229 AM249 AM269 AM289 AM309 AM329 AM349 AM369 AM389 AM409 AM429 AM449 AM509">
    <cfRule type="expression" dxfId="1724" priority="2627" stopIfTrue="1">
      <formula>AM27&lt;0</formula>
    </cfRule>
    <cfRule type="expression" dxfId="1723" priority="2628" stopIfTrue="1">
      <formula>AM27&gt;0</formula>
    </cfRule>
  </conditionalFormatting>
  <conditionalFormatting sqref="AM488 AM8 AM468 AM28 AM48 AM68 AM88 AM108 AM128 AM148 AM168 AM188 AM208 AM228 AM248 AM268 AM288 AM308 AM328 AM348 AM368 AM388 AM408 AM428 AM448 AM508">
    <cfRule type="expression" dxfId="1722" priority="2629" stopIfTrue="1">
      <formula>AM27&lt;0</formula>
    </cfRule>
    <cfRule type="expression" dxfId="1721" priority="2630" stopIfTrue="1">
      <formula>AM27&gt;0</formula>
    </cfRule>
  </conditionalFormatting>
  <conditionalFormatting sqref="CI43 BK43 BQ43 BW43 CC43 CO43">
    <cfRule type="expression" dxfId="1720" priority="2631" stopIfTrue="1">
      <formula>BK43&gt;BI40</formula>
    </cfRule>
    <cfRule type="expression" dxfId="1719" priority="2632" stopIfTrue="1">
      <formula>BK43&lt;BI40</formula>
    </cfRule>
  </conditionalFormatting>
  <conditionalFormatting sqref="BK44 BQ44 BW44 CC44 CI44 CO44">
    <cfRule type="expression" dxfId="1718" priority="2633" stopIfTrue="1">
      <formula>BK43&gt;BI40</formula>
    </cfRule>
    <cfRule type="expression" dxfId="1717" priority="2634" stopIfTrue="1">
      <formula>BK43&lt;BI40</formula>
    </cfRule>
  </conditionalFormatting>
  <conditionalFormatting sqref="AT7:AT532">
    <cfRule type="expression" dxfId="1716" priority="2635" stopIfTrue="1">
      <formula>AS7=0</formula>
    </cfRule>
    <cfRule type="expression" dxfId="1715" priority="2636" stopIfTrue="1">
      <formula>AS7&gt;$C$3</formula>
    </cfRule>
  </conditionalFormatting>
  <conditionalFormatting sqref="AU7:AU532">
    <cfRule type="expression" dxfId="1714" priority="2637" stopIfTrue="1">
      <formula>AS7=0</formula>
    </cfRule>
    <cfRule type="expression" dxfId="1713" priority="2638" stopIfTrue="1">
      <formula>AS7&gt;$C$3</formula>
    </cfRule>
  </conditionalFormatting>
  <conditionalFormatting sqref="AV7:AV532 AW7:AX7">
    <cfRule type="expression" dxfId="1712" priority="2639" stopIfTrue="1">
      <formula>AS7=0</formula>
    </cfRule>
    <cfRule type="expression" dxfId="1711" priority="2640" stopIfTrue="1">
      <formula>AS7&gt;$C$3</formula>
    </cfRule>
  </conditionalFormatting>
  <conditionalFormatting sqref="AX8:AX532">
    <cfRule type="expression" dxfId="1710" priority="2641" stopIfTrue="1">
      <formula>$F8&gt;0</formula>
    </cfRule>
    <cfRule type="expression" dxfId="1709" priority="2642" stopIfTrue="1">
      <formula>AND($F8&lt;=0,OR(AX8=AX9,AX9=0),AS8&gt;$C$3)</formula>
    </cfRule>
    <cfRule type="expression" dxfId="1708" priority="2643" stopIfTrue="1">
      <formula>$F8&lt;=0</formula>
    </cfRule>
  </conditionalFormatting>
  <conditionalFormatting sqref="AW8:AW532">
    <cfRule type="expression" dxfId="1707" priority="2644" stopIfTrue="1">
      <formula>$F8&lt;=0</formula>
    </cfRule>
    <cfRule type="expression" dxfId="1706" priority="2645" stopIfTrue="1">
      <formula>AND($F8&gt;0,OR(AW8=AW9,AW9=0),AS8&gt;$C$3)</formula>
    </cfRule>
    <cfRule type="expression" dxfId="1705" priority="2646" stopIfTrue="1">
      <formula>$F8&gt;0</formula>
    </cfRule>
  </conditionalFormatting>
  <conditionalFormatting sqref="BI59:BI85">
    <cfRule type="expression" priority="2647" stopIfTrue="1">
      <formula>MIN($BI$59:$BI$85)=MAX($BI$59:BI$85)</formula>
    </cfRule>
    <cfRule type="expression" dxfId="1704" priority="2648" stopIfTrue="1">
      <formula>OR(MAX($BI$59:$BI$85)-BI59&lt;0.00005,MAX($BI$60:BI$85)-BI59&lt;0.00005)</formula>
    </cfRule>
    <cfRule type="expression" dxfId="1703" priority="2649" stopIfTrue="1">
      <formula>BI59-MIN($BI$59:$BI$85)&lt;0.00005</formula>
    </cfRule>
  </conditionalFormatting>
  <conditionalFormatting sqref="CN46:CN48 CH46:CH48 CB46:CB48 BV46:BV48 BP46:BP48 BJ46:BJ48 M13 AM27 AM127 AM247 AM387 AM507 AM47 AM327 AA7 W618 M15 M17 AM207 M19 M21 M23 M532 W7 S11 S15 M7 S19 S7 AA532 S530 AM532 M9 W17 W22 S532 W12 S23 W532 AA17 AM527 W622 M11 BP169:BP171 BJ169:BJ171 M25 M27 M33 M35 M37 M39 M41 M43 M29 M31 M45 M47 M53 M55 M57 M59 M61 M63 M49 M51 M65 M67 M73 M75 M77 M79 M81 M83 M69 M71 M85 M87 M93 M95 M97 M99 M101 M103 M89 M91 M105 M107 M113 M115 M117 M119 M121 M123 M109 M111 M125 M127 M133 M135 M137 M139 M141 M143 M129 M131 M145 M147 M153 M155 M157 M159 M161 M163 M149 M151 M165 M167 M173 M175 M177 M179 M181 M183 M169 M171 M185 M187 M193 M195 M197 M199 M201 M203 M189 M191 M205 M207 M213 M215 M217 M219 M221 M223 M209 M211 M225 M227 M233 M235 M237 M239 M241 M243 M229 M231 M245 M247 M253 M255 M257 M259 M261 M263 M249 M251 M265 M267 M273 M275 M277 M279 M281 M283 M269 M271 M285 M287 M293 M295 M297 M299 M301 M303 M289 M291 M305 M307 M313 M315 M317 M319 M321 M323 M309 M311 M325 M327 M333 M335 M337 M339 M341 M343 M329 M331 M345 M347 M353 M355 M357 M359 M361 M363 M349 M351 M365 M367 M373 M375 M377 M379 M381 M383 M369 M371 M385 M387 M393 M395 M397 M399 M401 M403 M389 M391 M405 M407 M413 M415 M417 M419 M421 M423 M409 M411 M425 M427 M433 M435 M437 M439 M441 M443 M429 M431 M445 M447 M453 M455 M457 M459 M461 M463 M449 M451 M465 M467 M473 M475 M477 M479 M481 M483 M469 M471 M485 M487 M493 M495 M497 M499 M501 M503 M489 M491 M505 M507 M513 M515 M517 M519 M521 M523 M509 M511 M525 M527 M529 S27 S31 S35 S39 S43 S47 S51 S55 S59 S63 S67 S71 S75 S79 S83 S87 S91 S95 S99 S103 S107 S111 S115 S119 S123 S127 S131 S135 S139 S143 S147 S151 S155 S159 S163 S167 S171 S175 S179 S183 S187 S191 S195 S199 S203 S207 S211 S215 S219 S223 S227 S231 S235 S239 S243 S247 S251 S255 S259 S263 S267 S271 S275 S279 S283 S287 S291 S295 S299 S303 S307 S311 S315 S319 S323 S327 S331 S335 S339 S343 S347 S351 S355 S359 S363 S367 S371 S375 S379 S383 S387 S391 S395 S399 S403 S407 S411 S415 S419 S423 S427 S431 S435 S439 S443 S447 S451 S455 S459 S463 S467 S471 S475 S479 S483 S487 S491 S495 S499 S503 S507 S511 S515 S519 S523 S527 W27 W37 W42 W32 W47 W57 W62 W52 W67 W77 W82 W72 W87 W97 W102 W92 W107 W117 W122 W112 W127 W137 W142 W132 W147 W157 W162 W152 W167 W177 W182 W172 W187 W197 W202 W192 W207 W217 W222 W212 W227 W237 W242 W232 W247 W257 W262 W252 W267 W277 W282 W272 W287 W297 W302 W292 W307 W317 W322 W312 W327 W337 W342 W332 W347 W357 W362 W352 W367 W377 W382 W372 W387 W397 W402 W392 W407 W417 W422 W412 W427 W437 W442 W432 W447 W457 W462 W452 W467">
    <cfRule type="cellIs" dxfId="1702" priority="2650" stopIfTrue="1" operator="lessThan">
      <formula>0</formula>
    </cfRule>
    <cfRule type="cellIs" dxfId="1701" priority="2651" stopIfTrue="1" operator="greaterThan">
      <formula>0</formula>
    </cfRule>
  </conditionalFormatting>
  <conditionalFormatting sqref="AS7:AS532">
    <cfRule type="cellIs" dxfId="1700" priority="2652" stopIfTrue="1" operator="greaterThan">
      <formula>$C$3</formula>
    </cfRule>
    <cfRule type="cellIs" dxfId="1699" priority="2653" stopIfTrue="1" operator="equal">
      <formula>0</formula>
    </cfRule>
  </conditionalFormatting>
  <conditionalFormatting sqref="AO7:AP532">
    <cfRule type="cellIs" dxfId="1698" priority="2654" stopIfTrue="1" operator="equal">
      <formula>0</formula>
    </cfRule>
  </conditionalFormatting>
  <conditionalFormatting sqref="F7:F532">
    <cfRule type="cellIs" dxfId="1697" priority="2655" stopIfTrue="1" operator="lessThan">
      <formula>0</formula>
    </cfRule>
    <cfRule type="cellIs" dxfId="1696" priority="2656" stopIfTrue="1" operator="greaterThan">
      <formula>0</formula>
    </cfRule>
  </conditionalFormatting>
  <conditionalFormatting sqref="AK532 AK527 AK507 AK487 AK467 AK447 AK427 AK407 AK387 AK367 AK347 AK327 AK307 AK287 AK267 AK247 AK227 AK207 AK187 AK167 AK147 AK127 AK107 AK87 AK67 AK47 AK27 AH19:AI19 AH32:AI32 AH44:AI44 AH57:AI57 AH69:AI69 AH82:AI82 AH94:AI94 AH107:AI107 AH119:AI119 AH131:AI131 AH144:AI144 AH156:AI156 AH169:AI169 AH181:AI181 AH193:AI193 AH206:AI206 AH218:AI218 AH231:AI231 AH243:AI243 AH256:AI256 AH268:AI268 AH280:AI280 AH293:AI293 AH305:AI305 AH330:AI330 AH343:AI343 AH355:AI355 AH367:AI367 AH380:AI380 AH392:AI392 AH405:AI405 AH417:AI417 AH430:AI430 AH442:AI442 AH454:AI454 AH467:AI467 AH479:AI479 AH492:AI492 AH504:AI504 AH517:AI517 AH532:AI532 AH318:AI318 AH529:AI529">
    <cfRule type="cellIs" dxfId="1695" priority="2657" stopIfTrue="1" operator="lessThanOrEqual">
      <formula>-0.5</formula>
    </cfRule>
    <cfRule type="cellIs" dxfId="1694" priority="2658" stopIfTrue="1" operator="greaterThan">
      <formula>0.5</formula>
    </cfRule>
  </conditionalFormatting>
  <conditionalFormatting sqref="AL532 AL527 AL507 AL487 AL467 AL447 AL427 AL407 AL387 AL367 AL347 AL327 AL307 AL287 AL267 AL247 AL227 AL207 AL187 AL167 AL147 AL127 AL107 AL87 AL67 AL47 AL27">
    <cfRule type="cellIs" dxfId="1693" priority="2659" stopIfTrue="1" operator="lessThanOrEqual">
      <formula>-0.5</formula>
    </cfRule>
    <cfRule type="cellIs" dxfId="1692" priority="2660" stopIfTrue="1" operator="greaterThanOrEqual">
      <formula>0.5</formula>
    </cfRule>
  </conditionalFormatting>
  <conditionalFormatting sqref="BK166 BQ166">
    <cfRule type="expression" dxfId="1691" priority="2591" stopIfTrue="1">
      <formula>BK166&gt;BI163</formula>
    </cfRule>
    <cfRule type="expression" dxfId="1690" priority="2592" stopIfTrue="1">
      <formula>BK166&lt;BI163</formula>
    </cfRule>
  </conditionalFormatting>
  <conditionalFormatting sqref="BK167 BQ167">
    <cfRule type="expression" dxfId="1689" priority="2589" stopIfTrue="1">
      <formula>BK166&gt;BI163</formula>
    </cfRule>
    <cfRule type="expression" dxfId="1688" priority="2590" stopIfTrue="1">
      <formula>BK166&lt;BI163</formula>
    </cfRule>
  </conditionalFormatting>
  <conditionalFormatting sqref="M24">
    <cfRule type="expression" dxfId="1687" priority="2379" stopIfTrue="1">
      <formula>M25&lt;0</formula>
    </cfRule>
    <cfRule type="expression" dxfId="1686" priority="2380" stopIfTrue="1">
      <formula>M25&gt;0</formula>
    </cfRule>
  </conditionalFormatting>
  <conditionalFormatting sqref="M30 M32 M34 M36 M38 M40 M42 M46 M28">
    <cfRule type="expression" dxfId="1685" priority="2375" stopIfTrue="1">
      <formula>M29&lt;0</formula>
    </cfRule>
    <cfRule type="expression" dxfId="1684" priority="2376" stopIfTrue="1">
      <formula>M29&gt;0</formula>
    </cfRule>
  </conditionalFormatting>
  <conditionalFormatting sqref="M44">
    <cfRule type="expression" dxfId="1683" priority="2369" stopIfTrue="1">
      <formula>M45&lt;0</formula>
    </cfRule>
    <cfRule type="expression" dxfId="1682" priority="2370" stopIfTrue="1">
      <formula>M45&gt;0</formula>
    </cfRule>
  </conditionalFormatting>
  <conditionalFormatting sqref="M50 M52 M54 M56 M58 M60 M62 M66 M48">
    <cfRule type="expression" dxfId="1681" priority="2365" stopIfTrue="1">
      <formula>M49&lt;0</formula>
    </cfRule>
    <cfRule type="expression" dxfId="1680" priority="2366" stopIfTrue="1">
      <formula>M49&gt;0</formula>
    </cfRule>
  </conditionalFormatting>
  <conditionalFormatting sqref="M64">
    <cfRule type="expression" dxfId="1679" priority="2359" stopIfTrue="1">
      <formula>M65&lt;0</formula>
    </cfRule>
    <cfRule type="expression" dxfId="1678" priority="2360" stopIfTrue="1">
      <formula>M65&gt;0</formula>
    </cfRule>
  </conditionalFormatting>
  <conditionalFormatting sqref="M70 M72 M74 M76 M78 M80 M82 M86 M68">
    <cfRule type="expression" dxfId="1677" priority="2355" stopIfTrue="1">
      <formula>M69&lt;0</formula>
    </cfRule>
    <cfRule type="expression" dxfId="1676" priority="2356" stopIfTrue="1">
      <formula>M69&gt;0</formula>
    </cfRule>
  </conditionalFormatting>
  <conditionalFormatting sqref="M84">
    <cfRule type="expression" dxfId="1675" priority="2349" stopIfTrue="1">
      <formula>M85&lt;0</formula>
    </cfRule>
    <cfRule type="expression" dxfId="1674" priority="2350" stopIfTrue="1">
      <formula>M85&gt;0</formula>
    </cfRule>
  </conditionalFormatting>
  <conditionalFormatting sqref="M90 M92 M94 M96 M98 M100 M102 M106 M88">
    <cfRule type="expression" dxfId="1673" priority="2345" stopIfTrue="1">
      <formula>M89&lt;0</formula>
    </cfRule>
    <cfRule type="expression" dxfId="1672" priority="2346" stopIfTrue="1">
      <formula>M89&gt;0</formula>
    </cfRule>
  </conditionalFormatting>
  <conditionalFormatting sqref="M104">
    <cfRule type="expression" dxfId="1671" priority="2339" stopIfTrue="1">
      <formula>M105&lt;0</formula>
    </cfRule>
    <cfRule type="expression" dxfId="1670" priority="2340" stopIfTrue="1">
      <formula>M105&gt;0</formula>
    </cfRule>
  </conditionalFormatting>
  <conditionalFormatting sqref="M110 M112 M114 M116 M118 M120 M122 M126 M108">
    <cfRule type="expression" dxfId="1669" priority="2335" stopIfTrue="1">
      <formula>M109&lt;0</formula>
    </cfRule>
    <cfRule type="expression" dxfId="1668" priority="2336" stopIfTrue="1">
      <formula>M109&gt;0</formula>
    </cfRule>
  </conditionalFormatting>
  <conditionalFormatting sqref="M124">
    <cfRule type="expression" dxfId="1667" priority="2329" stopIfTrue="1">
      <formula>M125&lt;0</formula>
    </cfRule>
    <cfRule type="expression" dxfId="1666" priority="2330" stopIfTrue="1">
      <formula>M125&gt;0</formula>
    </cfRule>
  </conditionalFormatting>
  <conditionalFormatting sqref="M130 M132 M134 M136 M138 M140 M142 M146 M128">
    <cfRule type="expression" dxfId="1665" priority="2325" stopIfTrue="1">
      <formula>M129&lt;0</formula>
    </cfRule>
    <cfRule type="expression" dxfId="1664" priority="2326" stopIfTrue="1">
      <formula>M129&gt;0</formula>
    </cfRule>
  </conditionalFormatting>
  <conditionalFormatting sqref="M144">
    <cfRule type="expression" dxfId="1663" priority="2319" stopIfTrue="1">
      <formula>M145&lt;0</formula>
    </cfRule>
    <cfRule type="expression" dxfId="1662" priority="2320" stopIfTrue="1">
      <formula>M145&gt;0</formula>
    </cfRule>
  </conditionalFormatting>
  <conditionalFormatting sqref="M150 M152 M154 M156 M158 M160 M162 M166 M148">
    <cfRule type="expression" dxfId="1661" priority="2315" stopIfTrue="1">
      <formula>M149&lt;0</formula>
    </cfRule>
    <cfRule type="expression" dxfId="1660" priority="2316" stopIfTrue="1">
      <formula>M149&gt;0</formula>
    </cfRule>
  </conditionalFormatting>
  <conditionalFormatting sqref="M164">
    <cfRule type="expression" dxfId="1659" priority="2309" stopIfTrue="1">
      <formula>M165&lt;0</formula>
    </cfRule>
    <cfRule type="expression" dxfId="1658" priority="2310" stopIfTrue="1">
      <formula>M165&gt;0</formula>
    </cfRule>
  </conditionalFormatting>
  <conditionalFormatting sqref="M170 M172 M174 M176 M178 M180 M182 M186 M168">
    <cfRule type="expression" dxfId="1657" priority="2305" stopIfTrue="1">
      <formula>M169&lt;0</formula>
    </cfRule>
    <cfRule type="expression" dxfId="1656" priority="2306" stopIfTrue="1">
      <formula>M169&gt;0</formula>
    </cfRule>
  </conditionalFormatting>
  <conditionalFormatting sqref="M184">
    <cfRule type="expression" dxfId="1655" priority="2299" stopIfTrue="1">
      <formula>M185&lt;0</formula>
    </cfRule>
    <cfRule type="expression" dxfId="1654" priority="2300" stopIfTrue="1">
      <formula>M185&gt;0</formula>
    </cfRule>
  </conditionalFormatting>
  <conditionalFormatting sqref="M190 M192 M194 M196 M198 M200 M202 M206 M188">
    <cfRule type="expression" dxfId="1653" priority="2295" stopIfTrue="1">
      <formula>M189&lt;0</formula>
    </cfRule>
    <cfRule type="expression" dxfId="1652" priority="2296" stopIfTrue="1">
      <formula>M189&gt;0</formula>
    </cfRule>
  </conditionalFormatting>
  <conditionalFormatting sqref="M204">
    <cfRule type="expression" dxfId="1651" priority="2289" stopIfTrue="1">
      <formula>M205&lt;0</formula>
    </cfRule>
    <cfRule type="expression" dxfId="1650" priority="2290" stopIfTrue="1">
      <formula>M205&gt;0</formula>
    </cfRule>
  </conditionalFormatting>
  <conditionalFormatting sqref="M210 M212 M214 M216 M218 M220 M222 M226 M208">
    <cfRule type="expression" dxfId="1649" priority="2285" stopIfTrue="1">
      <formula>M209&lt;0</formula>
    </cfRule>
    <cfRule type="expression" dxfId="1648" priority="2286" stopIfTrue="1">
      <formula>M209&gt;0</formula>
    </cfRule>
  </conditionalFormatting>
  <conditionalFormatting sqref="M224">
    <cfRule type="expression" dxfId="1647" priority="2279" stopIfTrue="1">
      <formula>M225&lt;0</formula>
    </cfRule>
    <cfRule type="expression" dxfId="1646" priority="2280" stopIfTrue="1">
      <formula>M225&gt;0</formula>
    </cfRule>
  </conditionalFormatting>
  <conditionalFormatting sqref="M230 M232 M234 M236 M238 M240 M242 M246 M228">
    <cfRule type="expression" dxfId="1645" priority="2275" stopIfTrue="1">
      <formula>M229&lt;0</formula>
    </cfRule>
    <cfRule type="expression" dxfId="1644" priority="2276" stopIfTrue="1">
      <formula>M229&gt;0</formula>
    </cfRule>
  </conditionalFormatting>
  <conditionalFormatting sqref="M244">
    <cfRule type="expression" dxfId="1643" priority="2269" stopIfTrue="1">
      <formula>M245&lt;0</formula>
    </cfRule>
    <cfRule type="expression" dxfId="1642" priority="2270" stopIfTrue="1">
      <formula>M245&gt;0</formula>
    </cfRule>
  </conditionalFormatting>
  <conditionalFormatting sqref="M250 M252 M254 M256 M258 M260 M262 M266 M248">
    <cfRule type="expression" dxfId="1641" priority="2265" stopIfTrue="1">
      <formula>M249&lt;0</formula>
    </cfRule>
    <cfRule type="expression" dxfId="1640" priority="2266" stopIfTrue="1">
      <formula>M249&gt;0</formula>
    </cfRule>
  </conditionalFormatting>
  <conditionalFormatting sqref="M264">
    <cfRule type="expression" dxfId="1639" priority="2259" stopIfTrue="1">
      <formula>M265&lt;0</formula>
    </cfRule>
    <cfRule type="expression" dxfId="1638" priority="2260" stopIfTrue="1">
      <formula>M265&gt;0</formula>
    </cfRule>
  </conditionalFormatting>
  <conditionalFormatting sqref="M270 M272 M274 M276 M278 M280 M282 M286 M268">
    <cfRule type="expression" dxfId="1637" priority="2255" stopIfTrue="1">
      <formula>M269&lt;0</formula>
    </cfRule>
    <cfRule type="expression" dxfId="1636" priority="2256" stopIfTrue="1">
      <formula>M269&gt;0</formula>
    </cfRule>
  </conditionalFormatting>
  <conditionalFormatting sqref="M284">
    <cfRule type="expression" dxfId="1635" priority="2249" stopIfTrue="1">
      <formula>M285&lt;0</formula>
    </cfRule>
    <cfRule type="expression" dxfId="1634" priority="2250" stopIfTrue="1">
      <formula>M285&gt;0</formula>
    </cfRule>
  </conditionalFormatting>
  <conditionalFormatting sqref="M290 M292 M294 M296 M298 M300 M302 M306 M288">
    <cfRule type="expression" dxfId="1633" priority="2245" stopIfTrue="1">
      <formula>M289&lt;0</formula>
    </cfRule>
    <cfRule type="expression" dxfId="1632" priority="2246" stopIfTrue="1">
      <formula>M289&gt;0</formula>
    </cfRule>
  </conditionalFormatting>
  <conditionalFormatting sqref="M304">
    <cfRule type="expression" dxfId="1631" priority="2239" stopIfTrue="1">
      <formula>M305&lt;0</formula>
    </cfRule>
    <cfRule type="expression" dxfId="1630" priority="2240" stopIfTrue="1">
      <formula>M305&gt;0</formula>
    </cfRule>
  </conditionalFormatting>
  <conditionalFormatting sqref="M310 M312 M314 M316 M318 M320 M322 M326 M308">
    <cfRule type="expression" dxfId="1629" priority="2235" stopIfTrue="1">
      <formula>M309&lt;0</formula>
    </cfRule>
    <cfRule type="expression" dxfId="1628" priority="2236" stopIfTrue="1">
      <formula>M309&gt;0</formula>
    </cfRule>
  </conditionalFormatting>
  <conditionalFormatting sqref="M324">
    <cfRule type="expression" dxfId="1627" priority="2229" stopIfTrue="1">
      <formula>M325&lt;0</formula>
    </cfRule>
    <cfRule type="expression" dxfId="1626" priority="2230" stopIfTrue="1">
      <formula>M325&gt;0</formula>
    </cfRule>
  </conditionalFormatting>
  <conditionalFormatting sqref="M330 M332 M334 M336 M338 M340 M342 M346 M328">
    <cfRule type="expression" dxfId="1625" priority="2225" stopIfTrue="1">
      <formula>M329&lt;0</formula>
    </cfRule>
    <cfRule type="expression" dxfId="1624" priority="2226" stopIfTrue="1">
      <formula>M329&gt;0</formula>
    </cfRule>
  </conditionalFormatting>
  <conditionalFormatting sqref="M344">
    <cfRule type="expression" dxfId="1623" priority="2219" stopIfTrue="1">
      <formula>M345&lt;0</formula>
    </cfRule>
    <cfRule type="expression" dxfId="1622" priority="2220" stopIfTrue="1">
      <formula>M345&gt;0</formula>
    </cfRule>
  </conditionalFormatting>
  <conditionalFormatting sqref="M350 M352 M354 M356 M358 M360 M362 M366 M348">
    <cfRule type="expression" dxfId="1621" priority="2215" stopIfTrue="1">
      <formula>M349&lt;0</formula>
    </cfRule>
    <cfRule type="expression" dxfId="1620" priority="2216" stopIfTrue="1">
      <formula>M349&gt;0</formula>
    </cfRule>
  </conditionalFormatting>
  <conditionalFormatting sqref="M364">
    <cfRule type="expression" dxfId="1619" priority="2209" stopIfTrue="1">
      <formula>M365&lt;0</formula>
    </cfRule>
    <cfRule type="expression" dxfId="1618" priority="2210" stopIfTrue="1">
      <formula>M365&gt;0</formula>
    </cfRule>
  </conditionalFormatting>
  <conditionalFormatting sqref="M370 M372 M374 M376 M378 M380 M382 M386 M368">
    <cfRule type="expression" dxfId="1617" priority="2205" stopIfTrue="1">
      <formula>M369&lt;0</formula>
    </cfRule>
    <cfRule type="expression" dxfId="1616" priority="2206" stopIfTrue="1">
      <formula>M369&gt;0</formula>
    </cfRule>
  </conditionalFormatting>
  <conditionalFormatting sqref="M384">
    <cfRule type="expression" dxfId="1615" priority="2199" stopIfTrue="1">
      <formula>M385&lt;0</formula>
    </cfRule>
    <cfRule type="expression" dxfId="1614" priority="2200" stopIfTrue="1">
      <formula>M385&gt;0</formula>
    </cfRule>
  </conditionalFormatting>
  <conditionalFormatting sqref="M390 M392 M394 M396 M398 M400 M402 M406 M388">
    <cfRule type="expression" dxfId="1613" priority="2195" stopIfTrue="1">
      <formula>M389&lt;0</formula>
    </cfRule>
    <cfRule type="expression" dxfId="1612" priority="2196" stopIfTrue="1">
      <formula>M389&gt;0</formula>
    </cfRule>
  </conditionalFormatting>
  <conditionalFormatting sqref="M404">
    <cfRule type="expression" dxfId="1611" priority="2189" stopIfTrue="1">
      <formula>M405&lt;0</formula>
    </cfRule>
    <cfRule type="expression" dxfId="1610" priority="2190" stopIfTrue="1">
      <formula>M405&gt;0</formula>
    </cfRule>
  </conditionalFormatting>
  <conditionalFormatting sqref="M410 M412 M414 M416 M418 M420 M422 M426 M408">
    <cfRule type="expression" dxfId="1609" priority="2185" stopIfTrue="1">
      <formula>M409&lt;0</formula>
    </cfRule>
    <cfRule type="expression" dxfId="1608" priority="2186" stopIfTrue="1">
      <formula>M409&gt;0</formula>
    </cfRule>
  </conditionalFormatting>
  <conditionalFormatting sqref="M424">
    <cfRule type="expression" dxfId="1607" priority="2179" stopIfTrue="1">
      <formula>M425&lt;0</formula>
    </cfRule>
    <cfRule type="expression" dxfId="1606" priority="2180" stopIfTrue="1">
      <formula>M425&gt;0</formula>
    </cfRule>
  </conditionalFormatting>
  <conditionalFormatting sqref="M430 M432 M434 M436 M438 M440 M442 M446 M428">
    <cfRule type="expression" dxfId="1605" priority="2175" stopIfTrue="1">
      <formula>M429&lt;0</formula>
    </cfRule>
    <cfRule type="expression" dxfId="1604" priority="2176" stopIfTrue="1">
      <formula>M429&gt;0</formula>
    </cfRule>
  </conditionalFormatting>
  <conditionalFormatting sqref="M444">
    <cfRule type="expression" dxfId="1603" priority="2169" stopIfTrue="1">
      <formula>M445&lt;0</formula>
    </cfRule>
    <cfRule type="expression" dxfId="1602" priority="2170" stopIfTrue="1">
      <formula>M445&gt;0</formula>
    </cfRule>
  </conditionalFormatting>
  <conditionalFormatting sqref="M450 M452 M454 M456 M458 M460 M462 M466 M448">
    <cfRule type="expression" dxfId="1601" priority="2165" stopIfTrue="1">
      <formula>M449&lt;0</formula>
    </cfRule>
    <cfRule type="expression" dxfId="1600" priority="2166" stopIfTrue="1">
      <formula>M449&gt;0</formula>
    </cfRule>
  </conditionalFormatting>
  <conditionalFormatting sqref="M464">
    <cfRule type="expression" dxfId="1599" priority="2159" stopIfTrue="1">
      <formula>M465&lt;0</formula>
    </cfRule>
    <cfRule type="expression" dxfId="1598" priority="2160" stopIfTrue="1">
      <formula>M465&gt;0</formula>
    </cfRule>
  </conditionalFormatting>
  <conditionalFormatting sqref="M470 M472 M474 M476 M478 M480 M482 M486 M468">
    <cfRule type="expression" dxfId="1597" priority="2155" stopIfTrue="1">
      <formula>M469&lt;0</formula>
    </cfRule>
    <cfRule type="expression" dxfId="1596" priority="2156" stopIfTrue="1">
      <formula>M469&gt;0</formula>
    </cfRule>
  </conditionalFormatting>
  <conditionalFormatting sqref="M484">
    <cfRule type="expression" dxfId="1595" priority="2149" stopIfTrue="1">
      <formula>M485&lt;0</formula>
    </cfRule>
    <cfRule type="expression" dxfId="1594" priority="2150" stopIfTrue="1">
      <formula>M485&gt;0</formula>
    </cfRule>
  </conditionalFormatting>
  <conditionalFormatting sqref="M490 M492 M494 M496 M498 M500 M502 M506 M488">
    <cfRule type="expression" dxfId="1593" priority="2145" stopIfTrue="1">
      <formula>M489&lt;0</formula>
    </cfRule>
    <cfRule type="expression" dxfId="1592" priority="2146" stopIfTrue="1">
      <formula>M489&gt;0</formula>
    </cfRule>
  </conditionalFormatting>
  <conditionalFormatting sqref="M504">
    <cfRule type="expression" dxfId="1591" priority="2139" stopIfTrue="1">
      <formula>M505&lt;0</formula>
    </cfRule>
    <cfRule type="expression" dxfId="1590" priority="2140" stopIfTrue="1">
      <formula>M505&gt;0</formula>
    </cfRule>
  </conditionalFormatting>
  <conditionalFormatting sqref="M510 M512 M514 M516 M518 M520 M522 M508">
    <cfRule type="expression" dxfId="1589" priority="2135" stopIfTrue="1">
      <formula>M509&lt;0</formula>
    </cfRule>
    <cfRule type="expression" dxfId="1588" priority="2136" stopIfTrue="1">
      <formula>M509&gt;0</formula>
    </cfRule>
  </conditionalFormatting>
  <conditionalFormatting sqref="M524">
    <cfRule type="expression" dxfId="1587" priority="2129" stopIfTrue="1">
      <formula>M525&lt;0</formula>
    </cfRule>
    <cfRule type="expression" dxfId="1586" priority="2130" stopIfTrue="1">
      <formula>M525&gt;0</formula>
    </cfRule>
  </conditionalFormatting>
  <conditionalFormatting sqref="M528">
    <cfRule type="expression" dxfId="1585" priority="2125" stopIfTrue="1">
      <formula>M529&lt;0</formula>
    </cfRule>
    <cfRule type="expression" dxfId="1584" priority="2126" stopIfTrue="1">
      <formula>M529&gt;0</formula>
    </cfRule>
  </conditionalFormatting>
  <conditionalFormatting sqref="S42 S34 S30 S38">
    <cfRule type="expression" dxfId="1583" priority="2121" stopIfTrue="1">
      <formula>S31&lt;0</formula>
    </cfRule>
    <cfRule type="expression" dxfId="1582" priority="2122" stopIfTrue="1">
      <formula>S31&gt;0</formula>
    </cfRule>
  </conditionalFormatting>
  <conditionalFormatting sqref="S29 S33 S37 S41">
    <cfRule type="expression" dxfId="1581" priority="2119" stopIfTrue="1">
      <formula>S31&lt;0</formula>
    </cfRule>
    <cfRule type="expression" dxfId="1580" priority="2120" stopIfTrue="1">
      <formula>S31&gt;0</formula>
    </cfRule>
  </conditionalFormatting>
  <conditionalFormatting sqref="S36 S32 S28 S40">
    <cfRule type="expression" dxfId="1579" priority="2117" stopIfTrue="1">
      <formula>S31&lt;0</formula>
    </cfRule>
    <cfRule type="expression" dxfId="1578" priority="2118" stopIfTrue="1">
      <formula>S31&gt;0</formula>
    </cfRule>
  </conditionalFormatting>
  <conditionalFormatting sqref="S46">
    <cfRule type="expression" dxfId="1577" priority="2113" stopIfTrue="1">
      <formula>S47&lt;0</formula>
    </cfRule>
    <cfRule type="expression" dxfId="1576" priority="2114" stopIfTrue="1">
      <formula>S47&gt;0</formula>
    </cfRule>
  </conditionalFormatting>
  <conditionalFormatting sqref="S45">
    <cfRule type="expression" dxfId="1575" priority="2111" stopIfTrue="1">
      <formula>S47&lt;0</formula>
    </cfRule>
    <cfRule type="expression" dxfId="1574" priority="2112" stopIfTrue="1">
      <formula>S47&gt;0</formula>
    </cfRule>
  </conditionalFormatting>
  <conditionalFormatting sqref="S44">
    <cfRule type="expression" dxfId="1573" priority="2109" stopIfTrue="1">
      <formula>S47&lt;0</formula>
    </cfRule>
    <cfRule type="expression" dxfId="1572" priority="2110" stopIfTrue="1">
      <formula>S47&gt;0</formula>
    </cfRule>
  </conditionalFormatting>
  <conditionalFormatting sqref="S62 S54 S50 S58">
    <cfRule type="expression" dxfId="1571" priority="2105" stopIfTrue="1">
      <formula>S51&lt;0</formula>
    </cfRule>
    <cfRule type="expression" dxfId="1570" priority="2106" stopIfTrue="1">
      <formula>S51&gt;0</formula>
    </cfRule>
  </conditionalFormatting>
  <conditionalFormatting sqref="S49 S53 S57 S61">
    <cfRule type="expression" dxfId="1569" priority="2103" stopIfTrue="1">
      <formula>S51&lt;0</formula>
    </cfRule>
    <cfRule type="expression" dxfId="1568" priority="2104" stopIfTrue="1">
      <formula>S51&gt;0</formula>
    </cfRule>
  </conditionalFormatting>
  <conditionalFormatting sqref="S56 S52 S48 S60">
    <cfRule type="expression" dxfId="1567" priority="2101" stopIfTrue="1">
      <formula>S51&lt;0</formula>
    </cfRule>
    <cfRule type="expression" dxfId="1566" priority="2102" stopIfTrue="1">
      <formula>S51&gt;0</formula>
    </cfRule>
  </conditionalFormatting>
  <conditionalFormatting sqref="S66">
    <cfRule type="expression" dxfId="1565" priority="2097" stopIfTrue="1">
      <formula>S67&lt;0</formula>
    </cfRule>
    <cfRule type="expression" dxfId="1564" priority="2098" stopIfTrue="1">
      <formula>S67&gt;0</formula>
    </cfRule>
  </conditionalFormatting>
  <conditionalFormatting sqref="S65">
    <cfRule type="expression" dxfId="1563" priority="2095" stopIfTrue="1">
      <formula>S67&lt;0</formula>
    </cfRule>
    <cfRule type="expression" dxfId="1562" priority="2096" stopIfTrue="1">
      <formula>S67&gt;0</formula>
    </cfRule>
  </conditionalFormatting>
  <conditionalFormatting sqref="S64">
    <cfRule type="expression" dxfId="1561" priority="2093" stopIfTrue="1">
      <formula>S67&lt;0</formula>
    </cfRule>
    <cfRule type="expression" dxfId="1560" priority="2094" stopIfTrue="1">
      <formula>S67&gt;0</formula>
    </cfRule>
  </conditionalFormatting>
  <conditionalFormatting sqref="S82 S74 S70 S78">
    <cfRule type="expression" dxfId="1559" priority="2089" stopIfTrue="1">
      <formula>S71&lt;0</formula>
    </cfRule>
    <cfRule type="expression" dxfId="1558" priority="2090" stopIfTrue="1">
      <formula>S71&gt;0</formula>
    </cfRule>
  </conditionalFormatting>
  <conditionalFormatting sqref="S69 S73 S77 S81">
    <cfRule type="expression" dxfId="1557" priority="2087" stopIfTrue="1">
      <formula>S71&lt;0</formula>
    </cfRule>
    <cfRule type="expression" dxfId="1556" priority="2088" stopIfTrue="1">
      <formula>S71&gt;0</formula>
    </cfRule>
  </conditionalFormatting>
  <conditionalFormatting sqref="S76 S72 S68 S80">
    <cfRule type="expression" dxfId="1555" priority="2085" stopIfTrue="1">
      <formula>S71&lt;0</formula>
    </cfRule>
    <cfRule type="expression" dxfId="1554" priority="2086" stopIfTrue="1">
      <formula>S71&gt;0</formula>
    </cfRule>
  </conditionalFormatting>
  <conditionalFormatting sqref="S86">
    <cfRule type="expression" dxfId="1553" priority="2081" stopIfTrue="1">
      <formula>S87&lt;0</formula>
    </cfRule>
    <cfRule type="expression" dxfId="1552" priority="2082" stopIfTrue="1">
      <formula>S87&gt;0</formula>
    </cfRule>
  </conditionalFormatting>
  <conditionalFormatting sqref="S85">
    <cfRule type="expression" dxfId="1551" priority="2079" stopIfTrue="1">
      <formula>S87&lt;0</formula>
    </cfRule>
    <cfRule type="expression" dxfId="1550" priority="2080" stopIfTrue="1">
      <formula>S87&gt;0</formula>
    </cfRule>
  </conditionalFormatting>
  <conditionalFormatting sqref="S84">
    <cfRule type="expression" dxfId="1549" priority="2077" stopIfTrue="1">
      <formula>S87&lt;0</formula>
    </cfRule>
    <cfRule type="expression" dxfId="1548" priority="2078" stopIfTrue="1">
      <formula>S87&gt;0</formula>
    </cfRule>
  </conditionalFormatting>
  <conditionalFormatting sqref="S102 S94 S90 S98">
    <cfRule type="expression" dxfId="1547" priority="2073" stopIfTrue="1">
      <formula>S91&lt;0</formula>
    </cfRule>
    <cfRule type="expression" dxfId="1546" priority="2074" stopIfTrue="1">
      <formula>S91&gt;0</formula>
    </cfRule>
  </conditionalFormatting>
  <conditionalFormatting sqref="S89 S93 S97 S101">
    <cfRule type="expression" dxfId="1545" priority="2071" stopIfTrue="1">
      <formula>S91&lt;0</formula>
    </cfRule>
    <cfRule type="expression" dxfId="1544" priority="2072" stopIfTrue="1">
      <formula>S91&gt;0</formula>
    </cfRule>
  </conditionalFormatting>
  <conditionalFormatting sqref="S96 S92 S88 S100">
    <cfRule type="expression" dxfId="1543" priority="2069" stopIfTrue="1">
      <formula>S91&lt;0</formula>
    </cfRule>
    <cfRule type="expression" dxfId="1542" priority="2070" stopIfTrue="1">
      <formula>S91&gt;0</formula>
    </cfRule>
  </conditionalFormatting>
  <conditionalFormatting sqref="S106">
    <cfRule type="expression" dxfId="1541" priority="2065" stopIfTrue="1">
      <formula>S107&lt;0</formula>
    </cfRule>
    <cfRule type="expression" dxfId="1540" priority="2066" stopIfTrue="1">
      <formula>S107&gt;0</formula>
    </cfRule>
  </conditionalFormatting>
  <conditionalFormatting sqref="S105">
    <cfRule type="expression" dxfId="1539" priority="2063" stopIfTrue="1">
      <formula>S107&lt;0</formula>
    </cfRule>
    <cfRule type="expression" dxfId="1538" priority="2064" stopIfTrue="1">
      <formula>S107&gt;0</formula>
    </cfRule>
  </conditionalFormatting>
  <conditionalFormatting sqref="S104">
    <cfRule type="expression" dxfId="1537" priority="2061" stopIfTrue="1">
      <formula>S107&lt;0</formula>
    </cfRule>
    <cfRule type="expression" dxfId="1536" priority="2062" stopIfTrue="1">
      <formula>S107&gt;0</formula>
    </cfRule>
  </conditionalFormatting>
  <conditionalFormatting sqref="S122 S114 S110 S118">
    <cfRule type="expression" dxfId="1535" priority="2057" stopIfTrue="1">
      <formula>S111&lt;0</formula>
    </cfRule>
    <cfRule type="expression" dxfId="1534" priority="2058" stopIfTrue="1">
      <formula>S111&gt;0</formula>
    </cfRule>
  </conditionalFormatting>
  <conditionalFormatting sqref="S109 S113 S117 S121">
    <cfRule type="expression" dxfId="1533" priority="2055" stopIfTrue="1">
      <formula>S111&lt;0</formula>
    </cfRule>
    <cfRule type="expression" dxfId="1532" priority="2056" stopIfTrue="1">
      <formula>S111&gt;0</formula>
    </cfRule>
  </conditionalFormatting>
  <conditionalFormatting sqref="S116 S112 S108 S120">
    <cfRule type="expression" dxfId="1531" priority="2053" stopIfTrue="1">
      <formula>S111&lt;0</formula>
    </cfRule>
    <cfRule type="expression" dxfId="1530" priority="2054" stopIfTrue="1">
      <formula>S111&gt;0</formula>
    </cfRule>
  </conditionalFormatting>
  <conditionalFormatting sqref="S126">
    <cfRule type="expression" dxfId="1529" priority="2049" stopIfTrue="1">
      <formula>S127&lt;0</formula>
    </cfRule>
    <cfRule type="expression" dxfId="1528" priority="2050" stopIfTrue="1">
      <formula>S127&gt;0</formula>
    </cfRule>
  </conditionalFormatting>
  <conditionalFormatting sqref="S125">
    <cfRule type="expression" dxfId="1527" priority="2047" stopIfTrue="1">
      <formula>S127&lt;0</formula>
    </cfRule>
    <cfRule type="expression" dxfId="1526" priority="2048" stopIfTrue="1">
      <formula>S127&gt;0</formula>
    </cfRule>
  </conditionalFormatting>
  <conditionalFormatting sqref="S124">
    <cfRule type="expression" dxfId="1525" priority="2045" stopIfTrue="1">
      <formula>S127&lt;0</formula>
    </cfRule>
    <cfRule type="expression" dxfId="1524" priority="2046" stopIfTrue="1">
      <formula>S127&gt;0</formula>
    </cfRule>
  </conditionalFormatting>
  <conditionalFormatting sqref="S142 S134 S130 S138">
    <cfRule type="expression" dxfId="1523" priority="2041" stopIfTrue="1">
      <formula>S131&lt;0</formula>
    </cfRule>
    <cfRule type="expression" dxfId="1522" priority="2042" stopIfTrue="1">
      <formula>S131&gt;0</formula>
    </cfRule>
  </conditionalFormatting>
  <conditionalFormatting sqref="S129 S133 S137 S141">
    <cfRule type="expression" dxfId="1521" priority="2039" stopIfTrue="1">
      <formula>S131&lt;0</formula>
    </cfRule>
    <cfRule type="expression" dxfId="1520" priority="2040" stopIfTrue="1">
      <formula>S131&gt;0</formula>
    </cfRule>
  </conditionalFormatting>
  <conditionalFormatting sqref="S136 S132 S128 S140">
    <cfRule type="expression" dxfId="1519" priority="2037" stopIfTrue="1">
      <formula>S131&lt;0</formula>
    </cfRule>
    <cfRule type="expression" dxfId="1518" priority="2038" stopIfTrue="1">
      <formula>S131&gt;0</formula>
    </cfRule>
  </conditionalFormatting>
  <conditionalFormatting sqref="S146">
    <cfRule type="expression" dxfId="1517" priority="2033" stopIfTrue="1">
      <formula>S147&lt;0</formula>
    </cfRule>
    <cfRule type="expression" dxfId="1516" priority="2034" stopIfTrue="1">
      <formula>S147&gt;0</formula>
    </cfRule>
  </conditionalFormatting>
  <conditionalFormatting sqref="S145">
    <cfRule type="expression" dxfId="1515" priority="2031" stopIfTrue="1">
      <formula>S147&lt;0</formula>
    </cfRule>
    <cfRule type="expression" dxfId="1514" priority="2032" stopIfTrue="1">
      <formula>S147&gt;0</formula>
    </cfRule>
  </conditionalFormatting>
  <conditionalFormatting sqref="S144">
    <cfRule type="expression" dxfId="1513" priority="2029" stopIfTrue="1">
      <formula>S147&lt;0</formula>
    </cfRule>
    <cfRule type="expression" dxfId="1512" priority="2030" stopIfTrue="1">
      <formula>S147&gt;0</formula>
    </cfRule>
  </conditionalFormatting>
  <conditionalFormatting sqref="S162 S154 S150 S158">
    <cfRule type="expression" dxfId="1511" priority="2025" stopIfTrue="1">
      <formula>S151&lt;0</formula>
    </cfRule>
    <cfRule type="expression" dxfId="1510" priority="2026" stopIfTrue="1">
      <formula>S151&gt;0</formula>
    </cfRule>
  </conditionalFormatting>
  <conditionalFormatting sqref="S149 S153 S157 S161">
    <cfRule type="expression" dxfId="1509" priority="2023" stopIfTrue="1">
      <formula>S151&lt;0</formula>
    </cfRule>
    <cfRule type="expression" dxfId="1508" priority="2024" stopIfTrue="1">
      <formula>S151&gt;0</formula>
    </cfRule>
  </conditionalFormatting>
  <conditionalFormatting sqref="S156 S152 S148 S160">
    <cfRule type="expression" dxfId="1507" priority="2021" stopIfTrue="1">
      <formula>S151&lt;0</formula>
    </cfRule>
    <cfRule type="expression" dxfId="1506" priority="2022" stopIfTrue="1">
      <formula>S151&gt;0</formula>
    </cfRule>
  </conditionalFormatting>
  <conditionalFormatting sqref="S166">
    <cfRule type="expression" dxfId="1505" priority="2017" stopIfTrue="1">
      <formula>S167&lt;0</formula>
    </cfRule>
    <cfRule type="expression" dxfId="1504" priority="2018" stopIfTrue="1">
      <formula>S167&gt;0</formula>
    </cfRule>
  </conditionalFormatting>
  <conditionalFormatting sqref="S165">
    <cfRule type="expression" dxfId="1503" priority="2015" stopIfTrue="1">
      <formula>S167&lt;0</formula>
    </cfRule>
    <cfRule type="expression" dxfId="1502" priority="2016" stopIfTrue="1">
      <formula>S167&gt;0</formula>
    </cfRule>
  </conditionalFormatting>
  <conditionalFormatting sqref="S164">
    <cfRule type="expression" dxfId="1501" priority="2013" stopIfTrue="1">
      <formula>S167&lt;0</formula>
    </cfRule>
    <cfRule type="expression" dxfId="1500" priority="2014" stopIfTrue="1">
      <formula>S167&gt;0</formula>
    </cfRule>
  </conditionalFormatting>
  <conditionalFormatting sqref="S182 S174 S170 S178">
    <cfRule type="expression" dxfId="1499" priority="2009" stopIfTrue="1">
      <formula>S171&lt;0</formula>
    </cfRule>
    <cfRule type="expression" dxfId="1498" priority="2010" stopIfTrue="1">
      <formula>S171&gt;0</formula>
    </cfRule>
  </conditionalFormatting>
  <conditionalFormatting sqref="S169 S173 S177 S181">
    <cfRule type="expression" dxfId="1497" priority="2007" stopIfTrue="1">
      <formula>S171&lt;0</formula>
    </cfRule>
    <cfRule type="expression" dxfId="1496" priority="2008" stopIfTrue="1">
      <formula>S171&gt;0</formula>
    </cfRule>
  </conditionalFormatting>
  <conditionalFormatting sqref="S176 S172 S168 S180">
    <cfRule type="expression" dxfId="1495" priority="2005" stopIfTrue="1">
      <formula>S171&lt;0</formula>
    </cfRule>
    <cfRule type="expression" dxfId="1494" priority="2006" stopIfTrue="1">
      <formula>S171&gt;0</formula>
    </cfRule>
  </conditionalFormatting>
  <conditionalFormatting sqref="S186">
    <cfRule type="expression" dxfId="1493" priority="2001" stopIfTrue="1">
      <formula>S187&lt;0</formula>
    </cfRule>
    <cfRule type="expression" dxfId="1492" priority="2002" stopIfTrue="1">
      <formula>S187&gt;0</formula>
    </cfRule>
  </conditionalFormatting>
  <conditionalFormatting sqref="S185">
    <cfRule type="expression" dxfId="1491" priority="1999" stopIfTrue="1">
      <formula>S187&lt;0</formula>
    </cfRule>
    <cfRule type="expression" dxfId="1490" priority="2000" stopIfTrue="1">
      <formula>S187&gt;0</formula>
    </cfRule>
  </conditionalFormatting>
  <conditionalFormatting sqref="S184">
    <cfRule type="expression" dxfId="1489" priority="1997" stopIfTrue="1">
      <formula>S187&lt;0</formula>
    </cfRule>
    <cfRule type="expression" dxfId="1488" priority="1998" stopIfTrue="1">
      <formula>S187&gt;0</formula>
    </cfRule>
  </conditionalFormatting>
  <conditionalFormatting sqref="S202 S194 S190 S198">
    <cfRule type="expression" dxfId="1487" priority="1993" stopIfTrue="1">
      <formula>S191&lt;0</formula>
    </cfRule>
    <cfRule type="expression" dxfId="1486" priority="1994" stopIfTrue="1">
      <formula>S191&gt;0</formula>
    </cfRule>
  </conditionalFormatting>
  <conditionalFormatting sqref="S189 S193 S197 S201">
    <cfRule type="expression" dxfId="1485" priority="1991" stopIfTrue="1">
      <formula>S191&lt;0</formula>
    </cfRule>
    <cfRule type="expression" dxfId="1484" priority="1992" stopIfTrue="1">
      <formula>S191&gt;0</formula>
    </cfRule>
  </conditionalFormatting>
  <conditionalFormatting sqref="S196 S192 S188 S200">
    <cfRule type="expression" dxfId="1483" priority="1989" stopIfTrue="1">
      <formula>S191&lt;0</formula>
    </cfRule>
    <cfRule type="expression" dxfId="1482" priority="1990" stopIfTrue="1">
      <formula>S191&gt;0</formula>
    </cfRule>
  </conditionalFormatting>
  <conditionalFormatting sqref="S206">
    <cfRule type="expression" dxfId="1481" priority="1985" stopIfTrue="1">
      <formula>S207&lt;0</formula>
    </cfRule>
    <cfRule type="expression" dxfId="1480" priority="1986" stopIfTrue="1">
      <formula>S207&gt;0</formula>
    </cfRule>
  </conditionalFormatting>
  <conditionalFormatting sqref="S205">
    <cfRule type="expression" dxfId="1479" priority="1983" stopIfTrue="1">
      <formula>S207&lt;0</formula>
    </cfRule>
    <cfRule type="expression" dxfId="1478" priority="1984" stopIfTrue="1">
      <formula>S207&gt;0</formula>
    </cfRule>
  </conditionalFormatting>
  <conditionalFormatting sqref="S204">
    <cfRule type="expression" dxfId="1477" priority="1981" stopIfTrue="1">
      <formula>S207&lt;0</formula>
    </cfRule>
    <cfRule type="expression" dxfId="1476" priority="1982" stopIfTrue="1">
      <formula>S207&gt;0</formula>
    </cfRule>
  </conditionalFormatting>
  <conditionalFormatting sqref="S222 S214 S210 S218">
    <cfRule type="expression" dxfId="1475" priority="1977" stopIfTrue="1">
      <formula>S211&lt;0</formula>
    </cfRule>
    <cfRule type="expression" dxfId="1474" priority="1978" stopIfTrue="1">
      <formula>S211&gt;0</formula>
    </cfRule>
  </conditionalFormatting>
  <conditionalFormatting sqref="S209 S213 S217 S221">
    <cfRule type="expression" dxfId="1473" priority="1975" stopIfTrue="1">
      <formula>S211&lt;0</formula>
    </cfRule>
    <cfRule type="expression" dxfId="1472" priority="1976" stopIfTrue="1">
      <formula>S211&gt;0</formula>
    </cfRule>
  </conditionalFormatting>
  <conditionalFormatting sqref="S216 S212 S208 S220">
    <cfRule type="expression" dxfId="1471" priority="1973" stopIfTrue="1">
      <formula>S211&lt;0</formula>
    </cfRule>
    <cfRule type="expression" dxfId="1470" priority="1974" stopIfTrue="1">
      <formula>S211&gt;0</formula>
    </cfRule>
  </conditionalFormatting>
  <conditionalFormatting sqref="S226">
    <cfRule type="expression" dxfId="1469" priority="1969" stopIfTrue="1">
      <formula>S227&lt;0</formula>
    </cfRule>
    <cfRule type="expression" dxfId="1468" priority="1970" stopIfTrue="1">
      <formula>S227&gt;0</formula>
    </cfRule>
  </conditionalFormatting>
  <conditionalFormatting sqref="S225">
    <cfRule type="expression" dxfId="1467" priority="1967" stopIfTrue="1">
      <formula>S227&lt;0</formula>
    </cfRule>
    <cfRule type="expression" dxfId="1466" priority="1968" stopIfTrue="1">
      <formula>S227&gt;0</formula>
    </cfRule>
  </conditionalFormatting>
  <conditionalFormatting sqref="S224">
    <cfRule type="expression" dxfId="1465" priority="1965" stopIfTrue="1">
      <formula>S227&lt;0</formula>
    </cfRule>
    <cfRule type="expression" dxfId="1464" priority="1966" stopIfTrue="1">
      <formula>S227&gt;0</formula>
    </cfRule>
  </conditionalFormatting>
  <conditionalFormatting sqref="S242 S234 S230 S238">
    <cfRule type="expression" dxfId="1463" priority="1961" stopIfTrue="1">
      <formula>S231&lt;0</formula>
    </cfRule>
    <cfRule type="expression" dxfId="1462" priority="1962" stopIfTrue="1">
      <formula>S231&gt;0</formula>
    </cfRule>
  </conditionalFormatting>
  <conditionalFormatting sqref="S229 S233 S237 S241">
    <cfRule type="expression" dxfId="1461" priority="1959" stopIfTrue="1">
      <formula>S231&lt;0</formula>
    </cfRule>
    <cfRule type="expression" dxfId="1460" priority="1960" stopIfTrue="1">
      <formula>S231&gt;0</formula>
    </cfRule>
  </conditionalFormatting>
  <conditionalFormatting sqref="S236 S232 S228 S240">
    <cfRule type="expression" dxfId="1459" priority="1957" stopIfTrue="1">
      <formula>S231&lt;0</formula>
    </cfRule>
    <cfRule type="expression" dxfId="1458" priority="1958" stopIfTrue="1">
      <formula>S231&gt;0</formula>
    </cfRule>
  </conditionalFormatting>
  <conditionalFormatting sqref="S246">
    <cfRule type="expression" dxfId="1457" priority="1953" stopIfTrue="1">
      <formula>S247&lt;0</formula>
    </cfRule>
    <cfRule type="expression" dxfId="1456" priority="1954" stopIfTrue="1">
      <formula>S247&gt;0</formula>
    </cfRule>
  </conditionalFormatting>
  <conditionalFormatting sqref="S245">
    <cfRule type="expression" dxfId="1455" priority="1951" stopIfTrue="1">
      <formula>S247&lt;0</formula>
    </cfRule>
    <cfRule type="expression" dxfId="1454" priority="1952" stopIfTrue="1">
      <formula>S247&gt;0</formula>
    </cfRule>
  </conditionalFormatting>
  <conditionalFormatting sqref="S244">
    <cfRule type="expression" dxfId="1453" priority="1949" stopIfTrue="1">
      <formula>S247&lt;0</formula>
    </cfRule>
    <cfRule type="expression" dxfId="1452" priority="1950" stopIfTrue="1">
      <formula>S247&gt;0</formula>
    </cfRule>
  </conditionalFormatting>
  <conditionalFormatting sqref="S262 S254 S250 S258">
    <cfRule type="expression" dxfId="1451" priority="1945" stopIfTrue="1">
      <formula>S251&lt;0</formula>
    </cfRule>
    <cfRule type="expression" dxfId="1450" priority="1946" stopIfTrue="1">
      <formula>S251&gt;0</formula>
    </cfRule>
  </conditionalFormatting>
  <conditionalFormatting sqref="S249 S253 S257 S261">
    <cfRule type="expression" dxfId="1449" priority="1943" stopIfTrue="1">
      <formula>S251&lt;0</formula>
    </cfRule>
    <cfRule type="expression" dxfId="1448" priority="1944" stopIfTrue="1">
      <formula>S251&gt;0</formula>
    </cfRule>
  </conditionalFormatting>
  <conditionalFormatting sqref="S256 S252 S248 S260">
    <cfRule type="expression" dxfId="1447" priority="1941" stopIfTrue="1">
      <formula>S251&lt;0</formula>
    </cfRule>
    <cfRule type="expression" dxfId="1446" priority="1942" stopIfTrue="1">
      <formula>S251&gt;0</formula>
    </cfRule>
  </conditionalFormatting>
  <conditionalFormatting sqref="S266">
    <cfRule type="expression" dxfId="1445" priority="1937" stopIfTrue="1">
      <formula>S267&lt;0</formula>
    </cfRule>
    <cfRule type="expression" dxfId="1444" priority="1938" stopIfTrue="1">
      <formula>S267&gt;0</formula>
    </cfRule>
  </conditionalFormatting>
  <conditionalFormatting sqref="S265">
    <cfRule type="expression" dxfId="1443" priority="1935" stopIfTrue="1">
      <formula>S267&lt;0</formula>
    </cfRule>
    <cfRule type="expression" dxfId="1442" priority="1936" stopIfTrue="1">
      <formula>S267&gt;0</formula>
    </cfRule>
  </conditionalFormatting>
  <conditionalFormatting sqref="S264">
    <cfRule type="expression" dxfId="1441" priority="1933" stopIfTrue="1">
      <formula>S267&lt;0</formula>
    </cfRule>
    <cfRule type="expression" dxfId="1440" priority="1934" stopIfTrue="1">
      <formula>S267&gt;0</formula>
    </cfRule>
  </conditionalFormatting>
  <conditionalFormatting sqref="S282 S274 S270 S278">
    <cfRule type="expression" dxfId="1439" priority="1929" stopIfTrue="1">
      <formula>S271&lt;0</formula>
    </cfRule>
    <cfRule type="expression" dxfId="1438" priority="1930" stopIfTrue="1">
      <formula>S271&gt;0</formula>
    </cfRule>
  </conditionalFormatting>
  <conditionalFormatting sqref="S269 S273 S277 S281">
    <cfRule type="expression" dxfId="1437" priority="1927" stopIfTrue="1">
      <formula>S271&lt;0</formula>
    </cfRule>
    <cfRule type="expression" dxfId="1436" priority="1928" stopIfTrue="1">
      <formula>S271&gt;0</formula>
    </cfRule>
  </conditionalFormatting>
  <conditionalFormatting sqref="S276 S272 S268 S280">
    <cfRule type="expression" dxfId="1435" priority="1925" stopIfTrue="1">
      <formula>S271&lt;0</formula>
    </cfRule>
    <cfRule type="expression" dxfId="1434" priority="1926" stopIfTrue="1">
      <formula>S271&gt;0</formula>
    </cfRule>
  </conditionalFormatting>
  <conditionalFormatting sqref="S286">
    <cfRule type="expression" dxfId="1433" priority="1921" stopIfTrue="1">
      <formula>S287&lt;0</formula>
    </cfRule>
    <cfRule type="expression" dxfId="1432" priority="1922" stopIfTrue="1">
      <formula>S287&gt;0</formula>
    </cfRule>
  </conditionalFormatting>
  <conditionalFormatting sqref="S285">
    <cfRule type="expression" dxfId="1431" priority="1919" stopIfTrue="1">
      <formula>S287&lt;0</formula>
    </cfRule>
    <cfRule type="expression" dxfId="1430" priority="1920" stopIfTrue="1">
      <formula>S287&gt;0</formula>
    </cfRule>
  </conditionalFormatting>
  <conditionalFormatting sqref="S284">
    <cfRule type="expression" dxfId="1429" priority="1917" stopIfTrue="1">
      <formula>S287&lt;0</formula>
    </cfRule>
    <cfRule type="expression" dxfId="1428" priority="1918" stopIfTrue="1">
      <formula>S287&gt;0</formula>
    </cfRule>
  </conditionalFormatting>
  <conditionalFormatting sqref="S302 S294 S290 S298">
    <cfRule type="expression" dxfId="1427" priority="1913" stopIfTrue="1">
      <formula>S291&lt;0</formula>
    </cfRule>
    <cfRule type="expression" dxfId="1426" priority="1914" stopIfTrue="1">
      <formula>S291&gt;0</formula>
    </cfRule>
  </conditionalFormatting>
  <conditionalFormatting sqref="S289 S293 S297 S301">
    <cfRule type="expression" dxfId="1425" priority="1911" stopIfTrue="1">
      <formula>S291&lt;0</formula>
    </cfRule>
    <cfRule type="expression" dxfId="1424" priority="1912" stopIfTrue="1">
      <formula>S291&gt;0</formula>
    </cfRule>
  </conditionalFormatting>
  <conditionalFormatting sqref="S296 S292 S288 S300">
    <cfRule type="expression" dxfId="1423" priority="1909" stopIfTrue="1">
      <formula>S291&lt;0</formula>
    </cfRule>
    <cfRule type="expression" dxfId="1422" priority="1910" stopIfTrue="1">
      <formula>S291&gt;0</formula>
    </cfRule>
  </conditionalFormatting>
  <conditionalFormatting sqref="S306">
    <cfRule type="expression" dxfId="1421" priority="1905" stopIfTrue="1">
      <formula>S307&lt;0</formula>
    </cfRule>
    <cfRule type="expression" dxfId="1420" priority="1906" stopIfTrue="1">
      <formula>S307&gt;0</formula>
    </cfRule>
  </conditionalFormatting>
  <conditionalFormatting sqref="S305">
    <cfRule type="expression" dxfId="1419" priority="1903" stopIfTrue="1">
      <formula>S307&lt;0</formula>
    </cfRule>
    <cfRule type="expression" dxfId="1418" priority="1904" stopIfTrue="1">
      <formula>S307&gt;0</formula>
    </cfRule>
  </conditionalFormatting>
  <conditionalFormatting sqref="S304">
    <cfRule type="expression" dxfId="1417" priority="1901" stopIfTrue="1">
      <formula>S307&lt;0</formula>
    </cfRule>
    <cfRule type="expression" dxfId="1416" priority="1902" stopIfTrue="1">
      <formula>S307&gt;0</formula>
    </cfRule>
  </conditionalFormatting>
  <conditionalFormatting sqref="S322 S314 S310 S318">
    <cfRule type="expression" dxfId="1415" priority="1897" stopIfTrue="1">
      <formula>S311&lt;0</formula>
    </cfRule>
    <cfRule type="expression" dxfId="1414" priority="1898" stopIfTrue="1">
      <formula>S311&gt;0</formula>
    </cfRule>
  </conditionalFormatting>
  <conditionalFormatting sqref="S309 S313 S317 S321">
    <cfRule type="expression" dxfId="1413" priority="1895" stopIfTrue="1">
      <formula>S311&lt;0</formula>
    </cfRule>
    <cfRule type="expression" dxfId="1412" priority="1896" stopIfTrue="1">
      <formula>S311&gt;0</formula>
    </cfRule>
  </conditionalFormatting>
  <conditionalFormatting sqref="S316 S312 S308 S320">
    <cfRule type="expression" dxfId="1411" priority="1893" stopIfTrue="1">
      <formula>S311&lt;0</formula>
    </cfRule>
    <cfRule type="expression" dxfId="1410" priority="1894" stopIfTrue="1">
      <formula>S311&gt;0</formula>
    </cfRule>
  </conditionalFormatting>
  <conditionalFormatting sqref="S326">
    <cfRule type="expression" dxfId="1409" priority="1889" stopIfTrue="1">
      <formula>S327&lt;0</formula>
    </cfRule>
    <cfRule type="expression" dxfId="1408" priority="1890" stopIfTrue="1">
      <formula>S327&gt;0</formula>
    </cfRule>
  </conditionalFormatting>
  <conditionalFormatting sqref="S325">
    <cfRule type="expression" dxfId="1407" priority="1887" stopIfTrue="1">
      <formula>S327&lt;0</formula>
    </cfRule>
    <cfRule type="expression" dxfId="1406" priority="1888" stopIfTrue="1">
      <formula>S327&gt;0</formula>
    </cfRule>
  </conditionalFormatting>
  <conditionalFormatting sqref="S324">
    <cfRule type="expression" dxfId="1405" priority="1885" stopIfTrue="1">
      <formula>S327&lt;0</formula>
    </cfRule>
    <cfRule type="expression" dxfId="1404" priority="1886" stopIfTrue="1">
      <formula>S327&gt;0</formula>
    </cfRule>
  </conditionalFormatting>
  <conditionalFormatting sqref="S342 S334 S330 S338">
    <cfRule type="expression" dxfId="1403" priority="1881" stopIfTrue="1">
      <formula>S331&lt;0</formula>
    </cfRule>
    <cfRule type="expression" dxfId="1402" priority="1882" stopIfTrue="1">
      <formula>S331&gt;0</formula>
    </cfRule>
  </conditionalFormatting>
  <conditionalFormatting sqref="S329 S333 S337 S341">
    <cfRule type="expression" dxfId="1401" priority="1879" stopIfTrue="1">
      <formula>S331&lt;0</formula>
    </cfRule>
    <cfRule type="expression" dxfId="1400" priority="1880" stopIfTrue="1">
      <formula>S331&gt;0</formula>
    </cfRule>
  </conditionalFormatting>
  <conditionalFormatting sqref="S336 S332 S328 S340">
    <cfRule type="expression" dxfId="1399" priority="1877" stopIfTrue="1">
      <formula>S331&lt;0</formula>
    </cfRule>
    <cfRule type="expression" dxfId="1398" priority="1878" stopIfTrue="1">
      <formula>S331&gt;0</formula>
    </cfRule>
  </conditionalFormatting>
  <conditionalFormatting sqref="S346">
    <cfRule type="expression" dxfId="1397" priority="1873" stopIfTrue="1">
      <formula>S347&lt;0</formula>
    </cfRule>
    <cfRule type="expression" dxfId="1396" priority="1874" stopIfTrue="1">
      <formula>S347&gt;0</formula>
    </cfRule>
  </conditionalFormatting>
  <conditionalFormatting sqref="S345">
    <cfRule type="expression" dxfId="1395" priority="1871" stopIfTrue="1">
      <formula>S347&lt;0</formula>
    </cfRule>
    <cfRule type="expression" dxfId="1394" priority="1872" stopIfTrue="1">
      <formula>S347&gt;0</formula>
    </cfRule>
  </conditionalFormatting>
  <conditionalFormatting sqref="S344">
    <cfRule type="expression" dxfId="1393" priority="1869" stopIfTrue="1">
      <formula>S347&lt;0</formula>
    </cfRule>
    <cfRule type="expression" dxfId="1392" priority="1870" stopIfTrue="1">
      <formula>S347&gt;0</formula>
    </cfRule>
  </conditionalFormatting>
  <conditionalFormatting sqref="S362 S354 S350 S358">
    <cfRule type="expression" dxfId="1391" priority="1865" stopIfTrue="1">
      <formula>S351&lt;0</formula>
    </cfRule>
    <cfRule type="expression" dxfId="1390" priority="1866" stopIfTrue="1">
      <formula>S351&gt;0</formula>
    </cfRule>
  </conditionalFormatting>
  <conditionalFormatting sqref="S349 S353 S357 S361">
    <cfRule type="expression" dxfId="1389" priority="1863" stopIfTrue="1">
      <formula>S351&lt;0</formula>
    </cfRule>
    <cfRule type="expression" dxfId="1388" priority="1864" stopIfTrue="1">
      <formula>S351&gt;0</formula>
    </cfRule>
  </conditionalFormatting>
  <conditionalFormatting sqref="S356 S352 S348 S360">
    <cfRule type="expression" dxfId="1387" priority="1861" stopIfTrue="1">
      <formula>S351&lt;0</formula>
    </cfRule>
    <cfRule type="expression" dxfId="1386" priority="1862" stopIfTrue="1">
      <formula>S351&gt;0</formula>
    </cfRule>
  </conditionalFormatting>
  <conditionalFormatting sqref="S366">
    <cfRule type="expression" dxfId="1385" priority="1857" stopIfTrue="1">
      <formula>S367&lt;0</formula>
    </cfRule>
    <cfRule type="expression" dxfId="1384" priority="1858" stopIfTrue="1">
      <formula>S367&gt;0</formula>
    </cfRule>
  </conditionalFormatting>
  <conditionalFormatting sqref="S365">
    <cfRule type="expression" dxfId="1383" priority="1855" stopIfTrue="1">
      <formula>S367&lt;0</formula>
    </cfRule>
    <cfRule type="expression" dxfId="1382" priority="1856" stopIfTrue="1">
      <formula>S367&gt;0</formula>
    </cfRule>
  </conditionalFormatting>
  <conditionalFormatting sqref="S364">
    <cfRule type="expression" dxfId="1381" priority="1853" stopIfTrue="1">
      <formula>S367&lt;0</formula>
    </cfRule>
    <cfRule type="expression" dxfId="1380" priority="1854" stopIfTrue="1">
      <formula>S367&gt;0</formula>
    </cfRule>
  </conditionalFormatting>
  <conditionalFormatting sqref="S382 S374 S370 S378">
    <cfRule type="expression" dxfId="1379" priority="1849" stopIfTrue="1">
      <formula>S371&lt;0</formula>
    </cfRule>
    <cfRule type="expression" dxfId="1378" priority="1850" stopIfTrue="1">
      <formula>S371&gt;0</formula>
    </cfRule>
  </conditionalFormatting>
  <conditionalFormatting sqref="S369 S373 S377 S381">
    <cfRule type="expression" dxfId="1377" priority="1847" stopIfTrue="1">
      <formula>S371&lt;0</formula>
    </cfRule>
    <cfRule type="expression" dxfId="1376" priority="1848" stopIfTrue="1">
      <formula>S371&gt;0</formula>
    </cfRule>
  </conditionalFormatting>
  <conditionalFormatting sqref="S376 S372 S368 S380">
    <cfRule type="expression" dxfId="1375" priority="1845" stopIfTrue="1">
      <formula>S371&lt;0</formula>
    </cfRule>
    <cfRule type="expression" dxfId="1374" priority="1846" stopIfTrue="1">
      <formula>S371&gt;0</formula>
    </cfRule>
  </conditionalFormatting>
  <conditionalFormatting sqref="S386">
    <cfRule type="expression" dxfId="1373" priority="1841" stopIfTrue="1">
      <formula>S387&lt;0</formula>
    </cfRule>
    <cfRule type="expression" dxfId="1372" priority="1842" stopIfTrue="1">
      <formula>S387&gt;0</formula>
    </cfRule>
  </conditionalFormatting>
  <conditionalFormatting sqref="S385">
    <cfRule type="expression" dxfId="1371" priority="1839" stopIfTrue="1">
      <formula>S387&lt;0</formula>
    </cfRule>
    <cfRule type="expression" dxfId="1370" priority="1840" stopIfTrue="1">
      <formula>S387&gt;0</formula>
    </cfRule>
  </conditionalFormatting>
  <conditionalFormatting sqref="S384">
    <cfRule type="expression" dxfId="1369" priority="1837" stopIfTrue="1">
      <formula>S387&lt;0</formula>
    </cfRule>
    <cfRule type="expression" dxfId="1368" priority="1838" stopIfTrue="1">
      <formula>S387&gt;0</formula>
    </cfRule>
  </conditionalFormatting>
  <conditionalFormatting sqref="S402 S394 S390 S398">
    <cfRule type="expression" dxfId="1367" priority="1833" stopIfTrue="1">
      <formula>S391&lt;0</formula>
    </cfRule>
    <cfRule type="expression" dxfId="1366" priority="1834" stopIfTrue="1">
      <formula>S391&gt;0</formula>
    </cfRule>
  </conditionalFormatting>
  <conditionalFormatting sqref="S389 S393 S397 S401">
    <cfRule type="expression" dxfId="1365" priority="1831" stopIfTrue="1">
      <formula>S391&lt;0</formula>
    </cfRule>
    <cfRule type="expression" dxfId="1364" priority="1832" stopIfTrue="1">
      <formula>S391&gt;0</formula>
    </cfRule>
  </conditionalFormatting>
  <conditionalFormatting sqref="S396 S392 S388 S400">
    <cfRule type="expression" dxfId="1363" priority="1829" stopIfTrue="1">
      <formula>S391&lt;0</formula>
    </cfRule>
    <cfRule type="expression" dxfId="1362" priority="1830" stopIfTrue="1">
      <formula>S391&gt;0</formula>
    </cfRule>
  </conditionalFormatting>
  <conditionalFormatting sqref="S406">
    <cfRule type="expression" dxfId="1361" priority="1825" stopIfTrue="1">
      <formula>S407&lt;0</formula>
    </cfRule>
    <cfRule type="expression" dxfId="1360" priority="1826" stopIfTrue="1">
      <formula>S407&gt;0</formula>
    </cfRule>
  </conditionalFormatting>
  <conditionalFormatting sqref="S405">
    <cfRule type="expression" dxfId="1359" priority="1823" stopIfTrue="1">
      <formula>S407&lt;0</formula>
    </cfRule>
    <cfRule type="expression" dxfId="1358" priority="1824" stopIfTrue="1">
      <formula>S407&gt;0</formula>
    </cfRule>
  </conditionalFormatting>
  <conditionalFormatting sqref="S404">
    <cfRule type="expression" dxfId="1357" priority="1821" stopIfTrue="1">
      <formula>S407&lt;0</formula>
    </cfRule>
    <cfRule type="expression" dxfId="1356" priority="1822" stopIfTrue="1">
      <formula>S407&gt;0</formula>
    </cfRule>
  </conditionalFormatting>
  <conditionalFormatting sqref="S422 S414 S410 S418">
    <cfRule type="expression" dxfId="1355" priority="1817" stopIfTrue="1">
      <formula>S411&lt;0</formula>
    </cfRule>
    <cfRule type="expression" dxfId="1354" priority="1818" stopIfTrue="1">
      <formula>S411&gt;0</formula>
    </cfRule>
  </conditionalFormatting>
  <conditionalFormatting sqref="S409 S413 S417 S421">
    <cfRule type="expression" dxfId="1353" priority="1815" stopIfTrue="1">
      <formula>S411&lt;0</formula>
    </cfRule>
    <cfRule type="expression" dxfId="1352" priority="1816" stopIfTrue="1">
      <formula>S411&gt;0</formula>
    </cfRule>
  </conditionalFormatting>
  <conditionalFormatting sqref="S416 S412 S408 S420">
    <cfRule type="expression" dxfId="1351" priority="1813" stopIfTrue="1">
      <formula>S411&lt;0</formula>
    </cfRule>
    <cfRule type="expression" dxfId="1350" priority="1814" stopIfTrue="1">
      <formula>S411&gt;0</formula>
    </cfRule>
  </conditionalFormatting>
  <conditionalFormatting sqref="S426">
    <cfRule type="expression" dxfId="1349" priority="1809" stopIfTrue="1">
      <formula>S427&lt;0</formula>
    </cfRule>
    <cfRule type="expression" dxfId="1348" priority="1810" stopIfTrue="1">
      <formula>S427&gt;0</formula>
    </cfRule>
  </conditionalFormatting>
  <conditionalFormatting sqref="S425">
    <cfRule type="expression" dxfId="1347" priority="1807" stopIfTrue="1">
      <formula>S427&lt;0</formula>
    </cfRule>
    <cfRule type="expression" dxfId="1346" priority="1808" stopIfTrue="1">
      <formula>S427&gt;0</formula>
    </cfRule>
  </conditionalFormatting>
  <conditionalFormatting sqref="S424">
    <cfRule type="expression" dxfId="1345" priority="1805" stopIfTrue="1">
      <formula>S427&lt;0</formula>
    </cfRule>
    <cfRule type="expression" dxfId="1344" priority="1806" stopIfTrue="1">
      <formula>S427&gt;0</formula>
    </cfRule>
  </conditionalFormatting>
  <conditionalFormatting sqref="S442 S434 S430 S438">
    <cfRule type="expression" dxfId="1343" priority="1801" stopIfTrue="1">
      <formula>S431&lt;0</formula>
    </cfRule>
    <cfRule type="expression" dxfId="1342" priority="1802" stopIfTrue="1">
      <formula>S431&gt;0</formula>
    </cfRule>
  </conditionalFormatting>
  <conditionalFormatting sqref="S429 S433 S437 S441">
    <cfRule type="expression" dxfId="1341" priority="1799" stopIfTrue="1">
      <formula>S431&lt;0</formula>
    </cfRule>
    <cfRule type="expression" dxfId="1340" priority="1800" stopIfTrue="1">
      <formula>S431&gt;0</formula>
    </cfRule>
  </conditionalFormatting>
  <conditionalFormatting sqref="S436 S432 S428 S440">
    <cfRule type="expression" dxfId="1339" priority="1797" stopIfTrue="1">
      <formula>S431&lt;0</formula>
    </cfRule>
    <cfRule type="expression" dxfId="1338" priority="1798" stopIfTrue="1">
      <formula>S431&gt;0</formula>
    </cfRule>
  </conditionalFormatting>
  <conditionalFormatting sqref="S446">
    <cfRule type="expression" dxfId="1337" priority="1793" stopIfTrue="1">
      <formula>S447&lt;0</formula>
    </cfRule>
    <cfRule type="expression" dxfId="1336" priority="1794" stopIfTrue="1">
      <formula>S447&gt;0</formula>
    </cfRule>
  </conditionalFormatting>
  <conditionalFormatting sqref="S445">
    <cfRule type="expression" dxfId="1335" priority="1791" stopIfTrue="1">
      <formula>S447&lt;0</formula>
    </cfRule>
    <cfRule type="expression" dxfId="1334" priority="1792" stopIfTrue="1">
      <formula>S447&gt;0</formula>
    </cfRule>
  </conditionalFormatting>
  <conditionalFormatting sqref="S444">
    <cfRule type="expression" dxfId="1333" priority="1789" stopIfTrue="1">
      <formula>S447&lt;0</formula>
    </cfRule>
    <cfRule type="expression" dxfId="1332" priority="1790" stopIfTrue="1">
      <formula>S447&gt;0</formula>
    </cfRule>
  </conditionalFormatting>
  <conditionalFormatting sqref="S462 S454 S450 S458">
    <cfRule type="expression" dxfId="1331" priority="1785" stopIfTrue="1">
      <formula>S451&lt;0</formula>
    </cfRule>
    <cfRule type="expression" dxfId="1330" priority="1786" stopIfTrue="1">
      <formula>S451&gt;0</formula>
    </cfRule>
  </conditionalFormatting>
  <conditionalFormatting sqref="S449 S453 S457 S461">
    <cfRule type="expression" dxfId="1329" priority="1783" stopIfTrue="1">
      <formula>S451&lt;0</formula>
    </cfRule>
    <cfRule type="expression" dxfId="1328" priority="1784" stopIfTrue="1">
      <formula>S451&gt;0</formula>
    </cfRule>
  </conditionalFormatting>
  <conditionalFormatting sqref="S456 S452 S448 S460">
    <cfRule type="expression" dxfId="1327" priority="1781" stopIfTrue="1">
      <formula>S451&lt;0</formula>
    </cfRule>
    <cfRule type="expression" dxfId="1326" priority="1782" stopIfTrue="1">
      <formula>S451&gt;0</formula>
    </cfRule>
  </conditionalFormatting>
  <conditionalFormatting sqref="S466">
    <cfRule type="expression" dxfId="1325" priority="1777" stopIfTrue="1">
      <formula>S467&lt;0</formula>
    </cfRule>
    <cfRule type="expression" dxfId="1324" priority="1778" stopIfTrue="1">
      <formula>S467&gt;0</formula>
    </cfRule>
  </conditionalFormatting>
  <conditionalFormatting sqref="S465">
    <cfRule type="expression" dxfId="1323" priority="1775" stopIfTrue="1">
      <formula>S467&lt;0</formula>
    </cfRule>
    <cfRule type="expression" dxfId="1322" priority="1776" stopIfTrue="1">
      <formula>S467&gt;0</formula>
    </cfRule>
  </conditionalFormatting>
  <conditionalFormatting sqref="S464">
    <cfRule type="expression" dxfId="1321" priority="1773" stopIfTrue="1">
      <formula>S467&lt;0</formula>
    </cfRule>
    <cfRule type="expression" dxfId="1320" priority="1774" stopIfTrue="1">
      <formula>S467&gt;0</formula>
    </cfRule>
  </conditionalFormatting>
  <conditionalFormatting sqref="S482 S474 S470 S478">
    <cfRule type="expression" dxfId="1319" priority="1769" stopIfTrue="1">
      <formula>S471&lt;0</formula>
    </cfRule>
    <cfRule type="expression" dxfId="1318" priority="1770" stopIfTrue="1">
      <formula>S471&gt;0</formula>
    </cfRule>
  </conditionalFormatting>
  <conditionalFormatting sqref="S469 S473 S477 S481">
    <cfRule type="expression" dxfId="1317" priority="1767" stopIfTrue="1">
      <formula>S471&lt;0</formula>
    </cfRule>
    <cfRule type="expression" dxfId="1316" priority="1768" stopIfTrue="1">
      <formula>S471&gt;0</formula>
    </cfRule>
  </conditionalFormatting>
  <conditionalFormatting sqref="S476 S472 S468 S480">
    <cfRule type="expression" dxfId="1315" priority="1765" stopIfTrue="1">
      <formula>S471&lt;0</formula>
    </cfRule>
    <cfRule type="expression" dxfId="1314" priority="1766" stopIfTrue="1">
      <formula>S471&gt;0</formula>
    </cfRule>
  </conditionalFormatting>
  <conditionalFormatting sqref="S486">
    <cfRule type="expression" dxfId="1313" priority="1761" stopIfTrue="1">
      <formula>S487&lt;0</formula>
    </cfRule>
    <cfRule type="expression" dxfId="1312" priority="1762" stopIfTrue="1">
      <formula>S487&gt;0</formula>
    </cfRule>
  </conditionalFormatting>
  <conditionalFormatting sqref="S485">
    <cfRule type="expression" dxfId="1311" priority="1759" stopIfTrue="1">
      <formula>S487&lt;0</formula>
    </cfRule>
    <cfRule type="expression" dxfId="1310" priority="1760" stopIfTrue="1">
      <formula>S487&gt;0</formula>
    </cfRule>
  </conditionalFormatting>
  <conditionalFormatting sqref="S484">
    <cfRule type="expression" dxfId="1309" priority="1757" stopIfTrue="1">
      <formula>S487&lt;0</formula>
    </cfRule>
    <cfRule type="expression" dxfId="1308" priority="1758" stopIfTrue="1">
      <formula>S487&gt;0</formula>
    </cfRule>
  </conditionalFormatting>
  <conditionalFormatting sqref="S502 S494 S490 S498">
    <cfRule type="expression" dxfId="1307" priority="1753" stopIfTrue="1">
      <formula>S491&lt;0</formula>
    </cfRule>
    <cfRule type="expression" dxfId="1306" priority="1754" stopIfTrue="1">
      <formula>S491&gt;0</formula>
    </cfRule>
  </conditionalFormatting>
  <conditionalFormatting sqref="S489 S493 S497 S501">
    <cfRule type="expression" dxfId="1305" priority="1751" stopIfTrue="1">
      <formula>S491&lt;0</formula>
    </cfRule>
    <cfRule type="expression" dxfId="1304" priority="1752" stopIfTrue="1">
      <formula>S491&gt;0</formula>
    </cfRule>
  </conditionalFormatting>
  <conditionalFormatting sqref="S496 S492 S488 S500">
    <cfRule type="expression" dxfId="1303" priority="1749" stopIfTrue="1">
      <formula>S491&lt;0</formula>
    </cfRule>
    <cfRule type="expression" dxfId="1302" priority="1750" stopIfTrue="1">
      <formula>S491&gt;0</formula>
    </cfRule>
  </conditionalFormatting>
  <conditionalFormatting sqref="S506">
    <cfRule type="expression" dxfId="1301" priority="1745" stopIfTrue="1">
      <formula>S507&lt;0</formula>
    </cfRule>
    <cfRule type="expression" dxfId="1300" priority="1746" stopIfTrue="1">
      <formula>S507&gt;0</formula>
    </cfRule>
  </conditionalFormatting>
  <conditionalFormatting sqref="S505">
    <cfRule type="expression" dxfId="1299" priority="1743" stopIfTrue="1">
      <formula>S507&lt;0</formula>
    </cfRule>
    <cfRule type="expression" dxfId="1298" priority="1744" stopIfTrue="1">
      <formula>S507&gt;0</formula>
    </cfRule>
  </conditionalFormatting>
  <conditionalFormatting sqref="S504">
    <cfRule type="expression" dxfId="1297" priority="1741" stopIfTrue="1">
      <formula>S507&lt;0</formula>
    </cfRule>
    <cfRule type="expression" dxfId="1296" priority="1742" stopIfTrue="1">
      <formula>S507&gt;0</formula>
    </cfRule>
  </conditionalFormatting>
  <conditionalFormatting sqref="S510">
    <cfRule type="expression" dxfId="1295" priority="1737" stopIfTrue="1">
      <formula>S511&lt;0</formula>
    </cfRule>
    <cfRule type="expression" dxfId="1294" priority="1738" stopIfTrue="1">
      <formula>S511&gt;0</formula>
    </cfRule>
  </conditionalFormatting>
  <conditionalFormatting sqref="S509">
    <cfRule type="expression" dxfId="1293" priority="1735" stopIfTrue="1">
      <formula>S511&lt;0</formula>
    </cfRule>
    <cfRule type="expression" dxfId="1292" priority="1736" stopIfTrue="1">
      <formula>S511&gt;0</formula>
    </cfRule>
  </conditionalFormatting>
  <conditionalFormatting sqref="S508">
    <cfRule type="expression" dxfId="1291" priority="1733" stopIfTrue="1">
      <formula>S511&lt;0</formula>
    </cfRule>
    <cfRule type="expression" dxfId="1290" priority="1734" stopIfTrue="1">
      <formula>S511&gt;0</formula>
    </cfRule>
  </conditionalFormatting>
  <conditionalFormatting sqref="S526 S518 S514 S522">
    <cfRule type="expression" dxfId="1289" priority="1729" stopIfTrue="1">
      <formula>S515&lt;0</formula>
    </cfRule>
    <cfRule type="expression" dxfId="1288" priority="1730" stopIfTrue="1">
      <formula>S515&gt;0</formula>
    </cfRule>
  </conditionalFormatting>
  <conditionalFormatting sqref="S513 S517 S521 S525">
    <cfRule type="expression" dxfId="1287" priority="1727" stopIfTrue="1">
      <formula>S515&lt;0</formula>
    </cfRule>
    <cfRule type="expression" dxfId="1286" priority="1728" stopIfTrue="1">
      <formula>S515&gt;0</formula>
    </cfRule>
  </conditionalFormatting>
  <conditionalFormatting sqref="S520 S516 S512 S524">
    <cfRule type="expression" dxfId="1285" priority="1725" stopIfTrue="1">
      <formula>S515&lt;0</formula>
    </cfRule>
    <cfRule type="expression" dxfId="1284" priority="1726" stopIfTrue="1">
      <formula>S515&gt;0</formula>
    </cfRule>
  </conditionalFormatting>
  <conditionalFormatting sqref="W46 W41 W36 W31">
    <cfRule type="expression" dxfId="1283" priority="1717" stopIfTrue="1">
      <formula>W32&lt;0</formula>
    </cfRule>
    <cfRule type="expression" dxfId="1282" priority="1718" stopIfTrue="1">
      <formula>W32&gt;0</formula>
    </cfRule>
  </conditionalFormatting>
  <conditionalFormatting sqref="W40 W35 W30 W45">
    <cfRule type="expression" dxfId="1281" priority="1715" stopIfTrue="1">
      <formula>W32&lt;0</formula>
    </cfRule>
    <cfRule type="expression" dxfId="1280" priority="1716" stopIfTrue="1">
      <formula>W32&gt;0</formula>
    </cfRule>
  </conditionalFormatting>
  <conditionalFormatting sqref="W39 W34 W29 W44">
    <cfRule type="expression" dxfId="1279" priority="1713" stopIfTrue="1">
      <formula>W32&lt;0</formula>
    </cfRule>
    <cfRule type="expression" dxfId="1278" priority="1714" stopIfTrue="1">
      <formula>W32&gt;0</formula>
    </cfRule>
  </conditionalFormatting>
  <conditionalFormatting sqref="W38 W33 W28 W43">
    <cfRule type="expression" dxfId="1277" priority="1711" stopIfTrue="1">
      <formula>W32&lt;0</formula>
    </cfRule>
    <cfRule type="expression" dxfId="1276" priority="1712" stopIfTrue="1">
      <formula>W32&gt;0</formula>
    </cfRule>
  </conditionalFormatting>
  <conditionalFormatting sqref="W66 W61 W56 W51">
    <cfRule type="expression" dxfId="1275" priority="1705" stopIfTrue="1">
      <formula>W52&lt;0</formula>
    </cfRule>
    <cfRule type="expression" dxfId="1274" priority="1706" stopIfTrue="1">
      <formula>W52&gt;0</formula>
    </cfRule>
  </conditionalFormatting>
  <conditionalFormatting sqref="W60 W55 W50 W65">
    <cfRule type="expression" dxfId="1273" priority="1703" stopIfTrue="1">
      <formula>W52&lt;0</formula>
    </cfRule>
    <cfRule type="expression" dxfId="1272" priority="1704" stopIfTrue="1">
      <formula>W52&gt;0</formula>
    </cfRule>
  </conditionalFormatting>
  <conditionalFormatting sqref="W59 W54 W49 W64">
    <cfRule type="expression" dxfId="1271" priority="1701" stopIfTrue="1">
      <formula>W52&lt;0</formula>
    </cfRule>
    <cfRule type="expression" dxfId="1270" priority="1702" stopIfTrue="1">
      <formula>W52&gt;0</formula>
    </cfRule>
  </conditionalFormatting>
  <conditionalFormatting sqref="W58 W53 W48 W63">
    <cfRule type="expression" dxfId="1269" priority="1699" stopIfTrue="1">
      <formula>W52&lt;0</formula>
    </cfRule>
    <cfRule type="expression" dxfId="1268" priority="1700" stopIfTrue="1">
      <formula>W52&gt;0</formula>
    </cfRule>
  </conditionalFormatting>
  <conditionalFormatting sqref="W86 W81 W76 W71">
    <cfRule type="expression" dxfId="1267" priority="1693" stopIfTrue="1">
      <formula>W72&lt;0</formula>
    </cfRule>
    <cfRule type="expression" dxfId="1266" priority="1694" stopIfTrue="1">
      <formula>W72&gt;0</formula>
    </cfRule>
  </conditionalFormatting>
  <conditionalFormatting sqref="W80 W75 W70 W85">
    <cfRule type="expression" dxfId="1265" priority="1691" stopIfTrue="1">
      <formula>W72&lt;0</formula>
    </cfRule>
    <cfRule type="expression" dxfId="1264" priority="1692" stopIfTrue="1">
      <formula>W72&gt;0</formula>
    </cfRule>
  </conditionalFormatting>
  <conditionalFormatting sqref="W79 W74 W69 W84">
    <cfRule type="expression" dxfId="1263" priority="1689" stopIfTrue="1">
      <formula>W72&lt;0</formula>
    </cfRule>
    <cfRule type="expression" dxfId="1262" priority="1690" stopIfTrue="1">
      <formula>W72&gt;0</formula>
    </cfRule>
  </conditionalFormatting>
  <conditionalFormatting sqref="W78 W73 W68 W83">
    <cfRule type="expression" dxfId="1261" priority="1687" stopIfTrue="1">
      <formula>W72&lt;0</formula>
    </cfRule>
    <cfRule type="expression" dxfId="1260" priority="1688" stopIfTrue="1">
      <formula>W72&gt;0</formula>
    </cfRule>
  </conditionalFormatting>
  <conditionalFormatting sqref="W106 W101 W96 W91">
    <cfRule type="expression" dxfId="1259" priority="1681" stopIfTrue="1">
      <formula>W92&lt;0</formula>
    </cfRule>
    <cfRule type="expression" dxfId="1258" priority="1682" stopIfTrue="1">
      <formula>W92&gt;0</formula>
    </cfRule>
  </conditionalFormatting>
  <conditionalFormatting sqref="W100 W95 W90 W105">
    <cfRule type="expression" dxfId="1257" priority="1679" stopIfTrue="1">
      <formula>W92&lt;0</formula>
    </cfRule>
    <cfRule type="expression" dxfId="1256" priority="1680" stopIfTrue="1">
      <formula>W92&gt;0</formula>
    </cfRule>
  </conditionalFormatting>
  <conditionalFormatting sqref="W99 W94 W89 W104">
    <cfRule type="expression" dxfId="1255" priority="1677" stopIfTrue="1">
      <formula>W92&lt;0</formula>
    </cfRule>
    <cfRule type="expression" dxfId="1254" priority="1678" stopIfTrue="1">
      <formula>W92&gt;0</formula>
    </cfRule>
  </conditionalFormatting>
  <conditionalFormatting sqref="W98 W93 W88 W103">
    <cfRule type="expression" dxfId="1253" priority="1675" stopIfTrue="1">
      <formula>W92&lt;0</formula>
    </cfRule>
    <cfRule type="expression" dxfId="1252" priority="1676" stopIfTrue="1">
      <formula>W92&gt;0</formula>
    </cfRule>
  </conditionalFormatting>
  <conditionalFormatting sqref="W126 W121 W116 W111">
    <cfRule type="expression" dxfId="1251" priority="1669" stopIfTrue="1">
      <formula>W112&lt;0</formula>
    </cfRule>
    <cfRule type="expression" dxfId="1250" priority="1670" stopIfTrue="1">
      <formula>W112&gt;0</formula>
    </cfRule>
  </conditionalFormatting>
  <conditionalFormatting sqref="W120 W115 W110 W125">
    <cfRule type="expression" dxfId="1249" priority="1667" stopIfTrue="1">
      <formula>W112&lt;0</formula>
    </cfRule>
    <cfRule type="expression" dxfId="1248" priority="1668" stopIfTrue="1">
      <formula>W112&gt;0</formula>
    </cfRule>
  </conditionalFormatting>
  <conditionalFormatting sqref="W119 W114 W109 W124">
    <cfRule type="expression" dxfId="1247" priority="1665" stopIfTrue="1">
      <formula>W112&lt;0</formula>
    </cfRule>
    <cfRule type="expression" dxfId="1246" priority="1666" stopIfTrue="1">
      <formula>W112&gt;0</formula>
    </cfRule>
  </conditionalFormatting>
  <conditionalFormatting sqref="W118 W113 W108 W123">
    <cfRule type="expression" dxfId="1245" priority="1663" stopIfTrue="1">
      <formula>W112&lt;0</formula>
    </cfRule>
    <cfRule type="expression" dxfId="1244" priority="1664" stopIfTrue="1">
      <formula>W112&gt;0</formula>
    </cfRule>
  </conditionalFormatting>
  <conditionalFormatting sqref="W146 W141 W136 W131">
    <cfRule type="expression" dxfId="1243" priority="1657" stopIfTrue="1">
      <formula>W132&lt;0</formula>
    </cfRule>
    <cfRule type="expression" dxfId="1242" priority="1658" stopIfTrue="1">
      <formula>W132&gt;0</formula>
    </cfRule>
  </conditionalFormatting>
  <conditionalFormatting sqref="W140 W135 W130 W145">
    <cfRule type="expression" dxfId="1241" priority="1655" stopIfTrue="1">
      <formula>W132&lt;0</formula>
    </cfRule>
    <cfRule type="expression" dxfId="1240" priority="1656" stopIfTrue="1">
      <formula>W132&gt;0</formula>
    </cfRule>
  </conditionalFormatting>
  <conditionalFormatting sqref="W139 W134 W129 W144">
    <cfRule type="expression" dxfId="1239" priority="1653" stopIfTrue="1">
      <formula>W132&lt;0</formula>
    </cfRule>
    <cfRule type="expression" dxfId="1238" priority="1654" stopIfTrue="1">
      <formula>W132&gt;0</formula>
    </cfRule>
  </conditionalFormatting>
  <conditionalFormatting sqref="W138 W133 W128 W143">
    <cfRule type="expression" dxfId="1237" priority="1651" stopIfTrue="1">
      <formula>W132&lt;0</formula>
    </cfRule>
    <cfRule type="expression" dxfId="1236" priority="1652" stopIfTrue="1">
      <formula>W132&gt;0</formula>
    </cfRule>
  </conditionalFormatting>
  <conditionalFormatting sqref="W166 W161 W156 W151">
    <cfRule type="expression" dxfId="1235" priority="1645" stopIfTrue="1">
      <formula>W152&lt;0</formula>
    </cfRule>
    <cfRule type="expression" dxfId="1234" priority="1646" stopIfTrue="1">
      <formula>W152&gt;0</formula>
    </cfRule>
  </conditionalFormatting>
  <conditionalFormatting sqref="W160 W155 W150 W165">
    <cfRule type="expression" dxfId="1233" priority="1643" stopIfTrue="1">
      <formula>W152&lt;0</formula>
    </cfRule>
    <cfRule type="expression" dxfId="1232" priority="1644" stopIfTrue="1">
      <formula>W152&gt;0</formula>
    </cfRule>
  </conditionalFormatting>
  <conditionalFormatting sqref="W159 W154 W149 W164">
    <cfRule type="expression" dxfId="1231" priority="1641" stopIfTrue="1">
      <formula>W152&lt;0</formula>
    </cfRule>
    <cfRule type="expression" dxfId="1230" priority="1642" stopIfTrue="1">
      <formula>W152&gt;0</formula>
    </cfRule>
  </conditionalFormatting>
  <conditionalFormatting sqref="W158 W153 W148 W163">
    <cfRule type="expression" dxfId="1229" priority="1639" stopIfTrue="1">
      <formula>W152&lt;0</formula>
    </cfRule>
    <cfRule type="expression" dxfId="1228" priority="1640" stopIfTrue="1">
      <formula>W152&gt;0</formula>
    </cfRule>
  </conditionalFormatting>
  <conditionalFormatting sqref="W186 W181 W176 W171">
    <cfRule type="expression" dxfId="1227" priority="1633" stopIfTrue="1">
      <formula>W172&lt;0</formula>
    </cfRule>
    <cfRule type="expression" dxfId="1226" priority="1634" stopIfTrue="1">
      <formula>W172&gt;0</formula>
    </cfRule>
  </conditionalFormatting>
  <conditionalFormatting sqref="W180 W175 W170 W185">
    <cfRule type="expression" dxfId="1225" priority="1631" stopIfTrue="1">
      <formula>W172&lt;0</formula>
    </cfRule>
    <cfRule type="expression" dxfId="1224" priority="1632" stopIfTrue="1">
      <formula>W172&gt;0</formula>
    </cfRule>
  </conditionalFormatting>
  <conditionalFormatting sqref="W179 W174 W169 W184">
    <cfRule type="expression" dxfId="1223" priority="1629" stopIfTrue="1">
      <formula>W172&lt;0</formula>
    </cfRule>
    <cfRule type="expression" dxfId="1222" priority="1630" stopIfTrue="1">
      <formula>W172&gt;0</formula>
    </cfRule>
  </conditionalFormatting>
  <conditionalFormatting sqref="W178 W173 W168 W183">
    <cfRule type="expression" dxfId="1221" priority="1627" stopIfTrue="1">
      <formula>W172&lt;0</formula>
    </cfRule>
    <cfRule type="expression" dxfId="1220" priority="1628" stopIfTrue="1">
      <formula>W172&gt;0</formula>
    </cfRule>
  </conditionalFormatting>
  <conditionalFormatting sqref="W206 W201 W196 W191">
    <cfRule type="expression" dxfId="1219" priority="1621" stopIfTrue="1">
      <formula>W192&lt;0</formula>
    </cfRule>
    <cfRule type="expression" dxfId="1218" priority="1622" stopIfTrue="1">
      <formula>W192&gt;0</formula>
    </cfRule>
  </conditionalFormatting>
  <conditionalFormatting sqref="W200 W195 W190 W205">
    <cfRule type="expression" dxfId="1217" priority="1619" stopIfTrue="1">
      <formula>W192&lt;0</formula>
    </cfRule>
    <cfRule type="expression" dxfId="1216" priority="1620" stopIfTrue="1">
      <formula>W192&gt;0</formula>
    </cfRule>
  </conditionalFormatting>
  <conditionalFormatting sqref="W199 W194 W189 W204">
    <cfRule type="expression" dxfId="1215" priority="1617" stopIfTrue="1">
      <formula>W192&lt;0</formula>
    </cfRule>
    <cfRule type="expression" dxfId="1214" priority="1618" stopIfTrue="1">
      <formula>W192&gt;0</formula>
    </cfRule>
  </conditionalFormatting>
  <conditionalFormatting sqref="W198 W193 W188 W203">
    <cfRule type="expression" dxfId="1213" priority="1615" stopIfTrue="1">
      <formula>W192&lt;0</formula>
    </cfRule>
    <cfRule type="expression" dxfId="1212" priority="1616" stopIfTrue="1">
      <formula>W192&gt;0</formula>
    </cfRule>
  </conditionalFormatting>
  <conditionalFormatting sqref="W226 W221 W216 W211">
    <cfRule type="expression" dxfId="1211" priority="1609" stopIfTrue="1">
      <formula>W212&lt;0</formula>
    </cfRule>
    <cfRule type="expression" dxfId="1210" priority="1610" stopIfTrue="1">
      <formula>W212&gt;0</formula>
    </cfRule>
  </conditionalFormatting>
  <conditionalFormatting sqref="W220 W215 W210 W225">
    <cfRule type="expression" dxfId="1209" priority="1607" stopIfTrue="1">
      <formula>W212&lt;0</formula>
    </cfRule>
    <cfRule type="expression" dxfId="1208" priority="1608" stopIfTrue="1">
      <formula>W212&gt;0</formula>
    </cfRule>
  </conditionalFormatting>
  <conditionalFormatting sqref="W219 W214 W209 W224">
    <cfRule type="expression" dxfId="1207" priority="1605" stopIfTrue="1">
      <formula>W212&lt;0</formula>
    </cfRule>
    <cfRule type="expression" dxfId="1206" priority="1606" stopIfTrue="1">
      <formula>W212&gt;0</formula>
    </cfRule>
  </conditionalFormatting>
  <conditionalFormatting sqref="W218 W213 W208 W223">
    <cfRule type="expression" dxfId="1205" priority="1603" stopIfTrue="1">
      <formula>W212&lt;0</formula>
    </cfRule>
    <cfRule type="expression" dxfId="1204" priority="1604" stopIfTrue="1">
      <formula>W212&gt;0</formula>
    </cfRule>
  </conditionalFormatting>
  <conditionalFormatting sqref="W246 W241 W236 W231">
    <cfRule type="expression" dxfId="1203" priority="1597" stopIfTrue="1">
      <formula>W232&lt;0</formula>
    </cfRule>
    <cfRule type="expression" dxfId="1202" priority="1598" stopIfTrue="1">
      <formula>W232&gt;0</formula>
    </cfRule>
  </conditionalFormatting>
  <conditionalFormatting sqref="W240 W235 W230 W245">
    <cfRule type="expression" dxfId="1201" priority="1595" stopIfTrue="1">
      <formula>W232&lt;0</formula>
    </cfRule>
    <cfRule type="expression" dxfId="1200" priority="1596" stopIfTrue="1">
      <formula>W232&gt;0</formula>
    </cfRule>
  </conditionalFormatting>
  <conditionalFormatting sqref="W239 W234 W229 W244">
    <cfRule type="expression" dxfId="1199" priority="1593" stopIfTrue="1">
      <formula>W232&lt;0</formula>
    </cfRule>
    <cfRule type="expression" dxfId="1198" priority="1594" stopIfTrue="1">
      <formula>W232&gt;0</formula>
    </cfRule>
  </conditionalFormatting>
  <conditionalFormatting sqref="W238 W233 W228 W243">
    <cfRule type="expression" dxfId="1197" priority="1591" stopIfTrue="1">
      <formula>W232&lt;0</formula>
    </cfRule>
    <cfRule type="expression" dxfId="1196" priority="1592" stopIfTrue="1">
      <formula>W232&gt;0</formula>
    </cfRule>
  </conditionalFormatting>
  <conditionalFormatting sqref="W266 W261 W256 W251">
    <cfRule type="expression" dxfId="1195" priority="1585" stopIfTrue="1">
      <formula>W252&lt;0</formula>
    </cfRule>
    <cfRule type="expression" dxfId="1194" priority="1586" stopIfTrue="1">
      <formula>W252&gt;0</formula>
    </cfRule>
  </conditionalFormatting>
  <conditionalFormatting sqref="W260 W255 W250 W265">
    <cfRule type="expression" dxfId="1193" priority="1583" stopIfTrue="1">
      <formula>W252&lt;0</formula>
    </cfRule>
    <cfRule type="expression" dxfId="1192" priority="1584" stopIfTrue="1">
      <formula>W252&gt;0</formula>
    </cfRule>
  </conditionalFormatting>
  <conditionalFormatting sqref="W259 W254 W249 W264">
    <cfRule type="expression" dxfId="1191" priority="1581" stopIfTrue="1">
      <formula>W252&lt;0</formula>
    </cfRule>
    <cfRule type="expression" dxfId="1190" priority="1582" stopIfTrue="1">
      <formula>W252&gt;0</formula>
    </cfRule>
  </conditionalFormatting>
  <conditionalFormatting sqref="W258 W253 W248 W263">
    <cfRule type="expression" dxfId="1189" priority="1579" stopIfTrue="1">
      <formula>W252&lt;0</formula>
    </cfRule>
    <cfRule type="expression" dxfId="1188" priority="1580" stopIfTrue="1">
      <formula>W252&gt;0</formula>
    </cfRule>
  </conditionalFormatting>
  <conditionalFormatting sqref="W286 W281 W276 W271">
    <cfRule type="expression" dxfId="1187" priority="1573" stopIfTrue="1">
      <formula>W272&lt;0</formula>
    </cfRule>
    <cfRule type="expression" dxfId="1186" priority="1574" stopIfTrue="1">
      <formula>W272&gt;0</formula>
    </cfRule>
  </conditionalFormatting>
  <conditionalFormatting sqref="W280 W275 W270 W285">
    <cfRule type="expression" dxfId="1185" priority="1571" stopIfTrue="1">
      <formula>W272&lt;0</formula>
    </cfRule>
    <cfRule type="expression" dxfId="1184" priority="1572" stopIfTrue="1">
      <formula>W272&gt;0</formula>
    </cfRule>
  </conditionalFormatting>
  <conditionalFormatting sqref="W279 W274 W269 W284">
    <cfRule type="expression" dxfId="1183" priority="1569" stopIfTrue="1">
      <formula>W272&lt;0</formula>
    </cfRule>
    <cfRule type="expression" dxfId="1182" priority="1570" stopIfTrue="1">
      <formula>W272&gt;0</formula>
    </cfRule>
  </conditionalFormatting>
  <conditionalFormatting sqref="W278 W273 W268 W283">
    <cfRule type="expression" dxfId="1181" priority="1567" stopIfTrue="1">
      <formula>W272&lt;0</formula>
    </cfRule>
    <cfRule type="expression" dxfId="1180" priority="1568" stopIfTrue="1">
      <formula>W272&gt;0</formula>
    </cfRule>
  </conditionalFormatting>
  <conditionalFormatting sqref="W306 W301 W296 W291">
    <cfRule type="expression" dxfId="1179" priority="1561" stopIfTrue="1">
      <formula>W292&lt;0</formula>
    </cfRule>
    <cfRule type="expression" dxfId="1178" priority="1562" stopIfTrue="1">
      <formula>W292&gt;0</formula>
    </cfRule>
  </conditionalFormatting>
  <conditionalFormatting sqref="W300 W295 W290 W305">
    <cfRule type="expression" dxfId="1177" priority="1559" stopIfTrue="1">
      <formula>W292&lt;0</formula>
    </cfRule>
    <cfRule type="expression" dxfId="1176" priority="1560" stopIfTrue="1">
      <formula>W292&gt;0</formula>
    </cfRule>
  </conditionalFormatting>
  <conditionalFormatting sqref="W299 W294 W289 W304">
    <cfRule type="expression" dxfId="1175" priority="1557" stopIfTrue="1">
      <formula>W292&lt;0</formula>
    </cfRule>
    <cfRule type="expression" dxfId="1174" priority="1558" stopIfTrue="1">
      <formula>W292&gt;0</formula>
    </cfRule>
  </conditionalFormatting>
  <conditionalFormatting sqref="W298 W293 W288 W303">
    <cfRule type="expression" dxfId="1173" priority="1555" stopIfTrue="1">
      <formula>W292&lt;0</formula>
    </cfRule>
    <cfRule type="expression" dxfId="1172" priority="1556" stopIfTrue="1">
      <formula>W292&gt;0</formula>
    </cfRule>
  </conditionalFormatting>
  <conditionalFormatting sqref="W326 W321 W316 W311">
    <cfRule type="expression" dxfId="1171" priority="1549" stopIfTrue="1">
      <formula>W312&lt;0</formula>
    </cfRule>
    <cfRule type="expression" dxfId="1170" priority="1550" stopIfTrue="1">
      <formula>W312&gt;0</formula>
    </cfRule>
  </conditionalFormatting>
  <conditionalFormatting sqref="W320 W315 W310 W325">
    <cfRule type="expression" dxfId="1169" priority="1547" stopIfTrue="1">
      <formula>W312&lt;0</formula>
    </cfRule>
    <cfRule type="expression" dxfId="1168" priority="1548" stopIfTrue="1">
      <formula>W312&gt;0</formula>
    </cfRule>
  </conditionalFormatting>
  <conditionalFormatting sqref="W319 W314 W309 W324">
    <cfRule type="expression" dxfId="1167" priority="1545" stopIfTrue="1">
      <formula>W312&lt;0</formula>
    </cfRule>
    <cfRule type="expression" dxfId="1166" priority="1546" stopIfTrue="1">
      <formula>W312&gt;0</formula>
    </cfRule>
  </conditionalFormatting>
  <conditionalFormatting sqref="W318 W313 W308 W323">
    <cfRule type="expression" dxfId="1165" priority="1543" stopIfTrue="1">
      <formula>W312&lt;0</formula>
    </cfRule>
    <cfRule type="expression" dxfId="1164" priority="1544" stopIfTrue="1">
      <formula>W312&gt;0</formula>
    </cfRule>
  </conditionalFormatting>
  <conditionalFormatting sqref="W346 W341 W336 W331">
    <cfRule type="expression" dxfId="1163" priority="1537" stopIfTrue="1">
      <formula>W332&lt;0</formula>
    </cfRule>
    <cfRule type="expression" dxfId="1162" priority="1538" stopIfTrue="1">
      <formula>W332&gt;0</formula>
    </cfRule>
  </conditionalFormatting>
  <conditionalFormatting sqref="W340 W335 W330 W345">
    <cfRule type="expression" dxfId="1161" priority="1535" stopIfTrue="1">
      <formula>W332&lt;0</formula>
    </cfRule>
    <cfRule type="expression" dxfId="1160" priority="1536" stopIfTrue="1">
      <formula>W332&gt;0</formula>
    </cfRule>
  </conditionalFormatting>
  <conditionalFormatting sqref="W339 W334 W329 W344">
    <cfRule type="expression" dxfId="1159" priority="1533" stopIfTrue="1">
      <formula>W332&lt;0</formula>
    </cfRule>
    <cfRule type="expression" dxfId="1158" priority="1534" stopIfTrue="1">
      <formula>W332&gt;0</formula>
    </cfRule>
  </conditionalFormatting>
  <conditionalFormatting sqref="W338 W333 W328 W343">
    <cfRule type="expression" dxfId="1157" priority="1531" stopIfTrue="1">
      <formula>W332&lt;0</formula>
    </cfRule>
    <cfRule type="expression" dxfId="1156" priority="1532" stopIfTrue="1">
      <formula>W332&gt;0</formula>
    </cfRule>
  </conditionalFormatting>
  <conditionalFormatting sqref="W366 W361 W356 W351">
    <cfRule type="expression" dxfId="1155" priority="1525" stopIfTrue="1">
      <formula>W352&lt;0</formula>
    </cfRule>
    <cfRule type="expression" dxfId="1154" priority="1526" stopIfTrue="1">
      <formula>W352&gt;0</formula>
    </cfRule>
  </conditionalFormatting>
  <conditionalFormatting sqref="W360 W355 W350 W365">
    <cfRule type="expression" dxfId="1153" priority="1523" stopIfTrue="1">
      <formula>W352&lt;0</formula>
    </cfRule>
    <cfRule type="expression" dxfId="1152" priority="1524" stopIfTrue="1">
      <formula>W352&gt;0</formula>
    </cfRule>
  </conditionalFormatting>
  <conditionalFormatting sqref="W359 W354 W349 W364">
    <cfRule type="expression" dxfId="1151" priority="1521" stopIfTrue="1">
      <formula>W352&lt;0</formula>
    </cfRule>
    <cfRule type="expression" dxfId="1150" priority="1522" stopIfTrue="1">
      <formula>W352&gt;0</formula>
    </cfRule>
  </conditionalFormatting>
  <conditionalFormatting sqref="W358 W353 W348 W363">
    <cfRule type="expression" dxfId="1149" priority="1519" stopIfTrue="1">
      <formula>W352&lt;0</formula>
    </cfRule>
    <cfRule type="expression" dxfId="1148" priority="1520" stopIfTrue="1">
      <formula>W352&gt;0</formula>
    </cfRule>
  </conditionalFormatting>
  <conditionalFormatting sqref="W386 W381 W376 W371">
    <cfRule type="expression" dxfId="1147" priority="1513" stopIfTrue="1">
      <formula>W372&lt;0</formula>
    </cfRule>
    <cfRule type="expression" dxfId="1146" priority="1514" stopIfTrue="1">
      <formula>W372&gt;0</formula>
    </cfRule>
  </conditionalFormatting>
  <conditionalFormatting sqref="W380 W375 W370 W385">
    <cfRule type="expression" dxfId="1145" priority="1511" stopIfTrue="1">
      <formula>W372&lt;0</formula>
    </cfRule>
    <cfRule type="expression" dxfId="1144" priority="1512" stopIfTrue="1">
      <formula>W372&gt;0</formula>
    </cfRule>
  </conditionalFormatting>
  <conditionalFormatting sqref="W379 W374 W369 W384">
    <cfRule type="expression" dxfId="1143" priority="1509" stopIfTrue="1">
      <formula>W372&lt;0</formula>
    </cfRule>
    <cfRule type="expression" dxfId="1142" priority="1510" stopIfTrue="1">
      <formula>W372&gt;0</formula>
    </cfRule>
  </conditionalFormatting>
  <conditionalFormatting sqref="W378 W373 W368 W383">
    <cfRule type="expression" dxfId="1141" priority="1507" stopIfTrue="1">
      <formula>W372&lt;0</formula>
    </cfRule>
    <cfRule type="expression" dxfId="1140" priority="1508" stopIfTrue="1">
      <formula>W372&gt;0</formula>
    </cfRule>
  </conditionalFormatting>
  <conditionalFormatting sqref="W406 W401 W396 W391">
    <cfRule type="expression" dxfId="1139" priority="1501" stopIfTrue="1">
      <formula>W392&lt;0</formula>
    </cfRule>
    <cfRule type="expression" dxfId="1138" priority="1502" stopIfTrue="1">
      <formula>W392&gt;0</formula>
    </cfRule>
  </conditionalFormatting>
  <conditionalFormatting sqref="W400 W395 W390 W405">
    <cfRule type="expression" dxfId="1137" priority="1499" stopIfTrue="1">
      <formula>W392&lt;0</formula>
    </cfRule>
    <cfRule type="expression" dxfId="1136" priority="1500" stopIfTrue="1">
      <formula>W392&gt;0</formula>
    </cfRule>
  </conditionalFormatting>
  <conditionalFormatting sqref="W399 W394 W389 W404">
    <cfRule type="expression" dxfId="1135" priority="1497" stopIfTrue="1">
      <formula>W392&lt;0</formula>
    </cfRule>
    <cfRule type="expression" dxfId="1134" priority="1498" stopIfTrue="1">
      <formula>W392&gt;0</formula>
    </cfRule>
  </conditionalFormatting>
  <conditionalFormatting sqref="W398 W393 W388 W403">
    <cfRule type="expression" dxfId="1133" priority="1495" stopIfTrue="1">
      <formula>W392&lt;0</formula>
    </cfRule>
    <cfRule type="expression" dxfId="1132" priority="1496" stopIfTrue="1">
      <formula>W392&gt;0</formula>
    </cfRule>
  </conditionalFormatting>
  <conditionalFormatting sqref="W426 W421 W416 W411">
    <cfRule type="expression" dxfId="1131" priority="1489" stopIfTrue="1">
      <formula>W412&lt;0</formula>
    </cfRule>
    <cfRule type="expression" dxfId="1130" priority="1490" stopIfTrue="1">
      <formula>W412&gt;0</formula>
    </cfRule>
  </conditionalFormatting>
  <conditionalFormatting sqref="W420 W415 W410 W425">
    <cfRule type="expression" dxfId="1129" priority="1487" stopIfTrue="1">
      <formula>W412&lt;0</formula>
    </cfRule>
    <cfRule type="expression" dxfId="1128" priority="1488" stopIfTrue="1">
      <formula>W412&gt;0</formula>
    </cfRule>
  </conditionalFormatting>
  <conditionalFormatting sqref="W419 W414 W409 W424">
    <cfRule type="expression" dxfId="1127" priority="1485" stopIfTrue="1">
      <formula>W412&lt;0</formula>
    </cfRule>
    <cfRule type="expression" dxfId="1126" priority="1486" stopIfTrue="1">
      <formula>W412&gt;0</formula>
    </cfRule>
  </conditionalFormatting>
  <conditionalFormatting sqref="W418 W413 W408 W423">
    <cfRule type="expression" dxfId="1125" priority="1483" stopIfTrue="1">
      <formula>W412&lt;0</formula>
    </cfRule>
    <cfRule type="expression" dxfId="1124" priority="1484" stopIfTrue="1">
      <formula>W412&gt;0</formula>
    </cfRule>
  </conditionalFormatting>
  <conditionalFormatting sqref="W446 W441 W436 W431">
    <cfRule type="expression" dxfId="1123" priority="1477" stopIfTrue="1">
      <formula>W432&lt;0</formula>
    </cfRule>
    <cfRule type="expression" dxfId="1122" priority="1478" stopIfTrue="1">
      <formula>W432&gt;0</formula>
    </cfRule>
  </conditionalFormatting>
  <conditionalFormatting sqref="W440 W435 W430 W445">
    <cfRule type="expression" dxfId="1121" priority="1475" stopIfTrue="1">
      <formula>W432&lt;0</formula>
    </cfRule>
    <cfRule type="expression" dxfId="1120" priority="1476" stopIfTrue="1">
      <formula>W432&gt;0</formula>
    </cfRule>
  </conditionalFormatting>
  <conditionalFormatting sqref="W439 W434 W429 W444">
    <cfRule type="expression" dxfId="1119" priority="1473" stopIfTrue="1">
      <formula>W432&lt;0</formula>
    </cfRule>
    <cfRule type="expression" dxfId="1118" priority="1474" stopIfTrue="1">
      <formula>W432&gt;0</formula>
    </cfRule>
  </conditionalFormatting>
  <conditionalFormatting sqref="W438 W433 W428 W443">
    <cfRule type="expression" dxfId="1117" priority="1471" stopIfTrue="1">
      <formula>W432&lt;0</formula>
    </cfRule>
    <cfRule type="expression" dxfId="1116" priority="1472" stopIfTrue="1">
      <formula>W432&gt;0</formula>
    </cfRule>
  </conditionalFormatting>
  <conditionalFormatting sqref="W466 W461 W456 W451">
    <cfRule type="expression" dxfId="1115" priority="1465" stopIfTrue="1">
      <formula>W452&lt;0</formula>
    </cfRule>
    <cfRule type="expression" dxfId="1114" priority="1466" stopIfTrue="1">
      <formula>W452&gt;0</formula>
    </cfRule>
  </conditionalFormatting>
  <conditionalFormatting sqref="W460 W455 W450 W465">
    <cfRule type="expression" dxfId="1113" priority="1463" stopIfTrue="1">
      <formula>W452&lt;0</formula>
    </cfRule>
    <cfRule type="expression" dxfId="1112" priority="1464" stopIfTrue="1">
      <formula>W452&gt;0</formula>
    </cfRule>
  </conditionalFormatting>
  <conditionalFormatting sqref="W459 W454 W449 W464">
    <cfRule type="expression" dxfId="1111" priority="1461" stopIfTrue="1">
      <formula>W452&lt;0</formula>
    </cfRule>
    <cfRule type="expression" dxfId="1110" priority="1462" stopIfTrue="1">
      <formula>W452&gt;0</formula>
    </cfRule>
  </conditionalFormatting>
  <conditionalFormatting sqref="W458 W453 W448 W463">
    <cfRule type="expression" dxfId="1109" priority="1459" stopIfTrue="1">
      <formula>W452&lt;0</formula>
    </cfRule>
    <cfRule type="expression" dxfId="1108" priority="1460" stopIfTrue="1">
      <formula>W452&gt;0</formula>
    </cfRule>
  </conditionalFormatting>
  <conditionalFormatting sqref="W486 W481 W476 W471">
    <cfRule type="expression" dxfId="1107" priority="1453" stopIfTrue="1">
      <formula>W472&lt;0</formula>
    </cfRule>
    <cfRule type="expression" dxfId="1106" priority="1454" stopIfTrue="1">
      <formula>W472&gt;0</formula>
    </cfRule>
  </conditionalFormatting>
  <conditionalFormatting sqref="W480 W475 W470 W485">
    <cfRule type="expression" dxfId="1105" priority="1451" stopIfTrue="1">
      <formula>W472&lt;0</formula>
    </cfRule>
    <cfRule type="expression" dxfId="1104" priority="1452" stopIfTrue="1">
      <formula>W472&gt;0</formula>
    </cfRule>
  </conditionalFormatting>
  <conditionalFormatting sqref="W479 W474 W469 W484">
    <cfRule type="expression" dxfId="1103" priority="1449" stopIfTrue="1">
      <formula>W472&lt;0</formula>
    </cfRule>
    <cfRule type="expression" dxfId="1102" priority="1450" stopIfTrue="1">
      <formula>W472&gt;0</formula>
    </cfRule>
  </conditionalFormatting>
  <conditionalFormatting sqref="W478 W473 W468 W483">
    <cfRule type="expression" dxfId="1101" priority="1447" stopIfTrue="1">
      <formula>W472&lt;0</formula>
    </cfRule>
    <cfRule type="expression" dxfId="1100" priority="1448" stopIfTrue="1">
      <formula>W472&gt;0</formula>
    </cfRule>
  </conditionalFormatting>
  <conditionalFormatting sqref="W506 W501 W496 W491">
    <cfRule type="expression" dxfId="1099" priority="1441" stopIfTrue="1">
      <formula>W492&lt;0</formula>
    </cfRule>
    <cfRule type="expression" dxfId="1098" priority="1442" stopIfTrue="1">
      <formula>W492&gt;0</formula>
    </cfRule>
  </conditionalFormatting>
  <conditionalFormatting sqref="W500 W495 W490 W505">
    <cfRule type="expression" dxfId="1097" priority="1439" stopIfTrue="1">
      <formula>W492&lt;0</formula>
    </cfRule>
    <cfRule type="expression" dxfId="1096" priority="1440" stopIfTrue="1">
      <formula>W492&gt;0</formula>
    </cfRule>
  </conditionalFormatting>
  <conditionalFormatting sqref="W499 W494 W489 W504">
    <cfRule type="expression" dxfId="1095" priority="1437" stopIfTrue="1">
      <formula>W492&lt;0</formula>
    </cfRule>
    <cfRule type="expression" dxfId="1094" priority="1438" stopIfTrue="1">
      <formula>W492&gt;0</formula>
    </cfRule>
  </conditionalFormatting>
  <conditionalFormatting sqref="W498 W493 W488 W503">
    <cfRule type="expression" dxfId="1093" priority="1435" stopIfTrue="1">
      <formula>W492&lt;0</formula>
    </cfRule>
    <cfRule type="expression" dxfId="1092" priority="1436" stopIfTrue="1">
      <formula>W492&gt;0</formula>
    </cfRule>
  </conditionalFormatting>
  <conditionalFormatting sqref="W516 W511">
    <cfRule type="expression" dxfId="1091" priority="1431" stopIfTrue="1">
      <formula>W512&lt;0</formula>
    </cfRule>
    <cfRule type="expression" dxfId="1090" priority="1432" stopIfTrue="1">
      <formula>W512&gt;0</formula>
    </cfRule>
  </conditionalFormatting>
  <conditionalFormatting sqref="W510 W515">
    <cfRule type="expression" dxfId="1089" priority="1429" stopIfTrue="1">
      <formula>W512&lt;0</formula>
    </cfRule>
    <cfRule type="expression" dxfId="1088" priority="1430" stopIfTrue="1">
      <formula>W512&gt;0</formula>
    </cfRule>
  </conditionalFormatting>
  <conditionalFormatting sqref="W509 W514">
    <cfRule type="expression" dxfId="1087" priority="1427" stopIfTrue="1">
      <formula>W512&lt;0</formula>
    </cfRule>
    <cfRule type="expression" dxfId="1086" priority="1428" stopIfTrue="1">
      <formula>W512&gt;0</formula>
    </cfRule>
  </conditionalFormatting>
  <conditionalFormatting sqref="W508 W513">
    <cfRule type="expression" dxfId="1085" priority="1425" stopIfTrue="1">
      <formula>W512&lt;0</formula>
    </cfRule>
    <cfRule type="expression" dxfId="1084" priority="1426" stopIfTrue="1">
      <formula>W512&gt;0</formula>
    </cfRule>
  </conditionalFormatting>
  <conditionalFormatting sqref="W526 W521">
    <cfRule type="expression" dxfId="1083" priority="1419" stopIfTrue="1">
      <formula>W522&lt;0</formula>
    </cfRule>
    <cfRule type="expression" dxfId="1082" priority="1420" stopIfTrue="1">
      <formula>W522&gt;0</formula>
    </cfRule>
  </conditionalFormatting>
  <conditionalFormatting sqref="W525 W520">
    <cfRule type="expression" dxfId="1081" priority="1417" stopIfTrue="1">
      <formula>W522&lt;0</formula>
    </cfRule>
    <cfRule type="expression" dxfId="1080" priority="1418" stopIfTrue="1">
      <formula>W522&gt;0</formula>
    </cfRule>
  </conditionalFormatting>
  <conditionalFormatting sqref="W524 W519">
    <cfRule type="expression" dxfId="1079" priority="1415" stopIfTrue="1">
      <formula>W522&lt;0</formula>
    </cfRule>
    <cfRule type="expression" dxfId="1078" priority="1416" stopIfTrue="1">
      <formula>W522&gt;0</formula>
    </cfRule>
  </conditionalFormatting>
  <conditionalFormatting sqref="W523 W518">
    <cfRule type="expression" dxfId="1077" priority="1413" stopIfTrue="1">
      <formula>W522&lt;0</formula>
    </cfRule>
    <cfRule type="expression" dxfId="1076" priority="1414" stopIfTrue="1">
      <formula>W522&gt;0</formula>
    </cfRule>
  </conditionalFormatting>
  <conditionalFormatting sqref="AA36">
    <cfRule type="expression" dxfId="1075" priority="1407" stopIfTrue="1">
      <formula>AA37&lt;0</formula>
    </cfRule>
    <cfRule type="expression" dxfId="1074" priority="1408" stopIfTrue="1">
      <formula>AA37&gt;0</formula>
    </cfRule>
  </conditionalFormatting>
  <conditionalFormatting sqref="AA35">
    <cfRule type="expression" dxfId="1073" priority="1405" stopIfTrue="1">
      <formula>AA37&lt;0</formula>
    </cfRule>
    <cfRule type="expression" dxfId="1072" priority="1406" stopIfTrue="1">
      <formula>AA37&gt;0</formula>
    </cfRule>
  </conditionalFormatting>
  <conditionalFormatting sqref="AA34">
    <cfRule type="expression" dxfId="1071" priority="1403" stopIfTrue="1">
      <formula>AA37&lt;0</formula>
    </cfRule>
    <cfRule type="expression" dxfId="1070" priority="1404" stopIfTrue="1">
      <formula>AA37&gt;0</formula>
    </cfRule>
  </conditionalFormatting>
  <conditionalFormatting sqref="AA33">
    <cfRule type="expression" dxfId="1069" priority="1401" stopIfTrue="1">
      <formula>AA37&lt;0</formula>
    </cfRule>
    <cfRule type="expression" dxfId="1068" priority="1402" stopIfTrue="1">
      <formula>AA37&gt;0</formula>
    </cfRule>
  </conditionalFormatting>
  <conditionalFormatting sqref="AA32">
    <cfRule type="expression" dxfId="1067" priority="1399" stopIfTrue="1">
      <formula>AA37&lt;0</formula>
    </cfRule>
    <cfRule type="expression" dxfId="1066" priority="1400" stopIfTrue="1">
      <formula>AA37&gt;0</formula>
    </cfRule>
  </conditionalFormatting>
  <conditionalFormatting sqref="AA31">
    <cfRule type="expression" dxfId="1065" priority="1397" stopIfTrue="1">
      <formula>AA37&lt;0</formula>
    </cfRule>
    <cfRule type="expression" dxfId="1064" priority="1398" stopIfTrue="1">
      <formula>AA37&gt;0</formula>
    </cfRule>
  </conditionalFormatting>
  <conditionalFormatting sqref="AA30">
    <cfRule type="expression" dxfId="1063" priority="1395" stopIfTrue="1">
      <formula>AA37&lt;0</formula>
    </cfRule>
    <cfRule type="expression" dxfId="1062" priority="1396" stopIfTrue="1">
      <formula>AA37&gt;0</formula>
    </cfRule>
  </conditionalFormatting>
  <conditionalFormatting sqref="AA29">
    <cfRule type="expression" dxfId="1061" priority="1393" stopIfTrue="1">
      <formula>AA37&lt;0</formula>
    </cfRule>
    <cfRule type="expression" dxfId="1060" priority="1394" stopIfTrue="1">
      <formula>AA37&gt;0</formula>
    </cfRule>
  </conditionalFormatting>
  <conditionalFormatting sqref="AA28">
    <cfRule type="expression" dxfId="1059" priority="1391" stopIfTrue="1">
      <formula>AA37&lt;0</formula>
    </cfRule>
    <cfRule type="expression" dxfId="1058" priority="1392" stopIfTrue="1">
      <formula>AA37&gt;0</formula>
    </cfRule>
  </conditionalFormatting>
  <conditionalFormatting sqref="AA46">
    <cfRule type="expression" dxfId="1057" priority="1387" stopIfTrue="1">
      <formula>AA47&lt;0</formula>
    </cfRule>
    <cfRule type="expression" dxfId="1056" priority="1388" stopIfTrue="1">
      <formula>AA47&gt;0</formula>
    </cfRule>
  </conditionalFormatting>
  <conditionalFormatting sqref="AA45">
    <cfRule type="expression" dxfId="1055" priority="1385" stopIfTrue="1">
      <formula>AA47&lt;0</formula>
    </cfRule>
    <cfRule type="expression" dxfId="1054" priority="1386" stopIfTrue="1">
      <formula>AA47&gt;0</formula>
    </cfRule>
  </conditionalFormatting>
  <conditionalFormatting sqref="AA44">
    <cfRule type="expression" dxfId="1053" priority="1383" stopIfTrue="1">
      <formula>AA47&lt;0</formula>
    </cfRule>
    <cfRule type="expression" dxfId="1052" priority="1384" stopIfTrue="1">
      <formula>AA47&gt;0</formula>
    </cfRule>
  </conditionalFormatting>
  <conditionalFormatting sqref="AA43">
    <cfRule type="expression" dxfId="1051" priority="1381" stopIfTrue="1">
      <formula>AA47&lt;0</formula>
    </cfRule>
    <cfRule type="expression" dxfId="1050" priority="1382" stopIfTrue="1">
      <formula>AA47&gt;0</formula>
    </cfRule>
  </conditionalFormatting>
  <conditionalFormatting sqref="AA42">
    <cfRule type="expression" dxfId="1049" priority="1379" stopIfTrue="1">
      <formula>AA47&lt;0</formula>
    </cfRule>
    <cfRule type="expression" dxfId="1048" priority="1380" stopIfTrue="1">
      <formula>AA47&gt;0</formula>
    </cfRule>
  </conditionalFormatting>
  <conditionalFormatting sqref="AA41">
    <cfRule type="expression" dxfId="1047" priority="1377" stopIfTrue="1">
      <formula>AA47&lt;0</formula>
    </cfRule>
    <cfRule type="expression" dxfId="1046" priority="1378" stopIfTrue="1">
      <formula>AA47&gt;0</formula>
    </cfRule>
  </conditionalFormatting>
  <conditionalFormatting sqref="AA40">
    <cfRule type="expression" dxfId="1045" priority="1375" stopIfTrue="1">
      <formula>AA47&lt;0</formula>
    </cfRule>
    <cfRule type="expression" dxfId="1044" priority="1376" stopIfTrue="1">
      <formula>AA47&gt;0</formula>
    </cfRule>
  </conditionalFormatting>
  <conditionalFormatting sqref="AA39">
    <cfRule type="expression" dxfId="1043" priority="1373" stopIfTrue="1">
      <formula>AA47&lt;0</formula>
    </cfRule>
    <cfRule type="expression" dxfId="1042" priority="1374" stopIfTrue="1">
      <formula>AA47&gt;0</formula>
    </cfRule>
  </conditionalFormatting>
  <conditionalFormatting sqref="AA38">
    <cfRule type="expression" dxfId="1041" priority="1371" stopIfTrue="1">
      <formula>AA47&lt;0</formula>
    </cfRule>
    <cfRule type="expression" dxfId="1040" priority="1372" stopIfTrue="1">
      <formula>AA47&gt;0</formula>
    </cfRule>
  </conditionalFormatting>
  <conditionalFormatting sqref="AA56">
    <cfRule type="expression" dxfId="1039" priority="1367" stopIfTrue="1">
      <formula>AA57&lt;0</formula>
    </cfRule>
    <cfRule type="expression" dxfId="1038" priority="1368" stopIfTrue="1">
      <formula>AA57&gt;0</formula>
    </cfRule>
  </conditionalFormatting>
  <conditionalFormatting sqref="AA55">
    <cfRule type="expression" dxfId="1037" priority="1365" stopIfTrue="1">
      <formula>AA57&lt;0</formula>
    </cfRule>
    <cfRule type="expression" dxfId="1036" priority="1366" stopIfTrue="1">
      <formula>AA57&gt;0</formula>
    </cfRule>
  </conditionalFormatting>
  <conditionalFormatting sqref="AA54">
    <cfRule type="expression" dxfId="1035" priority="1363" stopIfTrue="1">
      <formula>AA57&lt;0</formula>
    </cfRule>
    <cfRule type="expression" dxfId="1034" priority="1364" stopIfTrue="1">
      <formula>AA57&gt;0</formula>
    </cfRule>
  </conditionalFormatting>
  <conditionalFormatting sqref="AA53">
    <cfRule type="expression" dxfId="1033" priority="1361" stopIfTrue="1">
      <formula>AA57&lt;0</formula>
    </cfRule>
    <cfRule type="expression" dxfId="1032" priority="1362" stopIfTrue="1">
      <formula>AA57&gt;0</formula>
    </cfRule>
  </conditionalFormatting>
  <conditionalFormatting sqref="AA52">
    <cfRule type="expression" dxfId="1031" priority="1359" stopIfTrue="1">
      <formula>AA57&lt;0</formula>
    </cfRule>
    <cfRule type="expression" dxfId="1030" priority="1360" stopIfTrue="1">
      <formula>AA57&gt;0</formula>
    </cfRule>
  </conditionalFormatting>
  <conditionalFormatting sqref="AA51">
    <cfRule type="expression" dxfId="1029" priority="1357" stopIfTrue="1">
      <formula>AA57&lt;0</formula>
    </cfRule>
    <cfRule type="expression" dxfId="1028" priority="1358" stopIfTrue="1">
      <formula>AA57&gt;0</formula>
    </cfRule>
  </conditionalFormatting>
  <conditionalFormatting sqref="AA50">
    <cfRule type="expression" dxfId="1027" priority="1355" stopIfTrue="1">
      <formula>AA57&lt;0</formula>
    </cfRule>
    <cfRule type="expression" dxfId="1026" priority="1356" stopIfTrue="1">
      <formula>AA57&gt;0</formula>
    </cfRule>
  </conditionalFormatting>
  <conditionalFormatting sqref="AA49">
    <cfRule type="expression" dxfId="1025" priority="1353" stopIfTrue="1">
      <formula>AA57&lt;0</formula>
    </cfRule>
    <cfRule type="expression" dxfId="1024" priority="1354" stopIfTrue="1">
      <formula>AA57&gt;0</formula>
    </cfRule>
  </conditionalFormatting>
  <conditionalFormatting sqref="AA48">
    <cfRule type="expression" dxfId="1023" priority="1351" stopIfTrue="1">
      <formula>AA57&lt;0</formula>
    </cfRule>
    <cfRule type="expression" dxfId="1022" priority="1352" stopIfTrue="1">
      <formula>AA57&gt;0</formula>
    </cfRule>
  </conditionalFormatting>
  <conditionalFormatting sqref="AA66">
    <cfRule type="expression" dxfId="1021" priority="1347" stopIfTrue="1">
      <formula>AA67&lt;0</formula>
    </cfRule>
    <cfRule type="expression" dxfId="1020" priority="1348" stopIfTrue="1">
      <formula>AA67&gt;0</formula>
    </cfRule>
  </conditionalFormatting>
  <conditionalFormatting sqref="AA65">
    <cfRule type="expression" dxfId="1019" priority="1345" stopIfTrue="1">
      <formula>AA67&lt;0</formula>
    </cfRule>
    <cfRule type="expression" dxfId="1018" priority="1346" stopIfTrue="1">
      <formula>AA67&gt;0</formula>
    </cfRule>
  </conditionalFormatting>
  <conditionalFormatting sqref="AA64">
    <cfRule type="expression" dxfId="1017" priority="1343" stopIfTrue="1">
      <formula>AA67&lt;0</formula>
    </cfRule>
    <cfRule type="expression" dxfId="1016" priority="1344" stopIfTrue="1">
      <formula>AA67&gt;0</formula>
    </cfRule>
  </conditionalFormatting>
  <conditionalFormatting sqref="AA63">
    <cfRule type="expression" dxfId="1015" priority="1341" stopIfTrue="1">
      <formula>AA67&lt;0</formula>
    </cfRule>
    <cfRule type="expression" dxfId="1014" priority="1342" stopIfTrue="1">
      <formula>AA67&gt;0</formula>
    </cfRule>
  </conditionalFormatting>
  <conditionalFormatting sqref="AA62">
    <cfRule type="expression" dxfId="1013" priority="1339" stopIfTrue="1">
      <formula>AA67&lt;0</formula>
    </cfRule>
    <cfRule type="expression" dxfId="1012" priority="1340" stopIfTrue="1">
      <formula>AA67&gt;0</formula>
    </cfRule>
  </conditionalFormatting>
  <conditionalFormatting sqref="AA61">
    <cfRule type="expression" dxfId="1011" priority="1337" stopIfTrue="1">
      <formula>AA67&lt;0</formula>
    </cfRule>
    <cfRule type="expression" dxfId="1010" priority="1338" stopIfTrue="1">
      <formula>AA67&gt;0</formula>
    </cfRule>
  </conditionalFormatting>
  <conditionalFormatting sqref="AA60">
    <cfRule type="expression" dxfId="1009" priority="1335" stopIfTrue="1">
      <formula>AA67&lt;0</formula>
    </cfRule>
    <cfRule type="expression" dxfId="1008" priority="1336" stopIfTrue="1">
      <formula>AA67&gt;0</formula>
    </cfRule>
  </conditionalFormatting>
  <conditionalFormatting sqref="AA59">
    <cfRule type="expression" dxfId="1007" priority="1333" stopIfTrue="1">
      <formula>AA67&lt;0</formula>
    </cfRule>
    <cfRule type="expression" dxfId="1006" priority="1334" stopIfTrue="1">
      <formula>AA67&gt;0</formula>
    </cfRule>
  </conditionalFormatting>
  <conditionalFormatting sqref="AA58">
    <cfRule type="expression" dxfId="1005" priority="1331" stopIfTrue="1">
      <formula>AA67&lt;0</formula>
    </cfRule>
    <cfRule type="expression" dxfId="1004" priority="1332" stopIfTrue="1">
      <formula>AA67&gt;0</formula>
    </cfRule>
  </conditionalFormatting>
  <conditionalFormatting sqref="AA76">
    <cfRule type="expression" dxfId="1003" priority="1327" stopIfTrue="1">
      <formula>AA77&lt;0</formula>
    </cfRule>
    <cfRule type="expression" dxfId="1002" priority="1328" stopIfTrue="1">
      <formula>AA77&gt;0</formula>
    </cfRule>
  </conditionalFormatting>
  <conditionalFormatting sqref="AA75">
    <cfRule type="expression" dxfId="1001" priority="1325" stopIfTrue="1">
      <formula>AA77&lt;0</formula>
    </cfRule>
    <cfRule type="expression" dxfId="1000" priority="1326" stopIfTrue="1">
      <formula>AA77&gt;0</formula>
    </cfRule>
  </conditionalFormatting>
  <conditionalFormatting sqref="AA74">
    <cfRule type="expression" dxfId="999" priority="1323" stopIfTrue="1">
      <formula>AA77&lt;0</formula>
    </cfRule>
    <cfRule type="expression" dxfId="998" priority="1324" stopIfTrue="1">
      <formula>AA77&gt;0</formula>
    </cfRule>
  </conditionalFormatting>
  <conditionalFormatting sqref="AA73">
    <cfRule type="expression" dxfId="997" priority="1321" stopIfTrue="1">
      <formula>AA77&lt;0</formula>
    </cfRule>
    <cfRule type="expression" dxfId="996" priority="1322" stopIfTrue="1">
      <formula>AA77&gt;0</formula>
    </cfRule>
  </conditionalFormatting>
  <conditionalFormatting sqref="AA72">
    <cfRule type="expression" dxfId="995" priority="1319" stopIfTrue="1">
      <formula>AA77&lt;0</formula>
    </cfRule>
    <cfRule type="expression" dxfId="994" priority="1320" stopIfTrue="1">
      <formula>AA77&gt;0</formula>
    </cfRule>
  </conditionalFormatting>
  <conditionalFormatting sqref="AA71">
    <cfRule type="expression" dxfId="993" priority="1317" stopIfTrue="1">
      <formula>AA77&lt;0</formula>
    </cfRule>
    <cfRule type="expression" dxfId="992" priority="1318" stopIfTrue="1">
      <formula>AA77&gt;0</formula>
    </cfRule>
  </conditionalFormatting>
  <conditionalFormatting sqref="AA70">
    <cfRule type="expression" dxfId="991" priority="1315" stopIfTrue="1">
      <formula>AA77&lt;0</formula>
    </cfRule>
    <cfRule type="expression" dxfId="990" priority="1316" stopIfTrue="1">
      <formula>AA77&gt;0</formula>
    </cfRule>
  </conditionalFormatting>
  <conditionalFormatting sqref="AA69">
    <cfRule type="expression" dxfId="989" priority="1313" stopIfTrue="1">
      <formula>AA77&lt;0</formula>
    </cfRule>
    <cfRule type="expression" dxfId="988" priority="1314" stopIfTrue="1">
      <formula>AA77&gt;0</formula>
    </cfRule>
  </conditionalFormatting>
  <conditionalFormatting sqref="AA68">
    <cfRule type="expression" dxfId="987" priority="1311" stopIfTrue="1">
      <formula>AA77&lt;0</formula>
    </cfRule>
    <cfRule type="expression" dxfId="986" priority="1312" stopIfTrue="1">
      <formula>AA77&gt;0</formula>
    </cfRule>
  </conditionalFormatting>
  <conditionalFormatting sqref="AA86">
    <cfRule type="expression" dxfId="985" priority="1307" stopIfTrue="1">
      <formula>AA87&lt;0</formula>
    </cfRule>
    <cfRule type="expression" dxfId="984" priority="1308" stopIfTrue="1">
      <formula>AA87&gt;0</formula>
    </cfRule>
  </conditionalFormatting>
  <conditionalFormatting sqref="AA85">
    <cfRule type="expression" dxfId="983" priority="1305" stopIfTrue="1">
      <formula>AA87&lt;0</formula>
    </cfRule>
    <cfRule type="expression" dxfId="982" priority="1306" stopIfTrue="1">
      <formula>AA87&gt;0</formula>
    </cfRule>
  </conditionalFormatting>
  <conditionalFormatting sqref="AA84">
    <cfRule type="expression" dxfId="981" priority="1303" stopIfTrue="1">
      <formula>AA87&lt;0</formula>
    </cfRule>
    <cfRule type="expression" dxfId="980" priority="1304" stopIfTrue="1">
      <formula>AA87&gt;0</formula>
    </cfRule>
  </conditionalFormatting>
  <conditionalFormatting sqref="AA83">
    <cfRule type="expression" dxfId="979" priority="1301" stopIfTrue="1">
      <formula>AA87&lt;0</formula>
    </cfRule>
    <cfRule type="expression" dxfId="978" priority="1302" stopIfTrue="1">
      <formula>AA87&gt;0</formula>
    </cfRule>
  </conditionalFormatting>
  <conditionalFormatting sqref="AA82">
    <cfRule type="expression" dxfId="977" priority="1299" stopIfTrue="1">
      <formula>AA87&lt;0</formula>
    </cfRule>
    <cfRule type="expression" dxfId="976" priority="1300" stopIfTrue="1">
      <formula>AA87&gt;0</formula>
    </cfRule>
  </conditionalFormatting>
  <conditionalFormatting sqref="AA81">
    <cfRule type="expression" dxfId="975" priority="1297" stopIfTrue="1">
      <formula>AA87&lt;0</formula>
    </cfRule>
    <cfRule type="expression" dxfId="974" priority="1298" stopIfTrue="1">
      <formula>AA87&gt;0</formula>
    </cfRule>
  </conditionalFormatting>
  <conditionalFormatting sqref="AA80">
    <cfRule type="expression" dxfId="973" priority="1295" stopIfTrue="1">
      <formula>AA87&lt;0</formula>
    </cfRule>
    <cfRule type="expression" dxfId="972" priority="1296" stopIfTrue="1">
      <formula>AA87&gt;0</formula>
    </cfRule>
  </conditionalFormatting>
  <conditionalFormatting sqref="AA79">
    <cfRule type="expression" dxfId="971" priority="1293" stopIfTrue="1">
      <formula>AA87&lt;0</formula>
    </cfRule>
    <cfRule type="expression" dxfId="970" priority="1294" stopIfTrue="1">
      <formula>AA87&gt;0</formula>
    </cfRule>
  </conditionalFormatting>
  <conditionalFormatting sqref="AA78">
    <cfRule type="expression" dxfId="969" priority="1291" stopIfTrue="1">
      <formula>AA87&lt;0</formula>
    </cfRule>
    <cfRule type="expression" dxfId="968" priority="1292" stopIfTrue="1">
      <formula>AA87&gt;0</formula>
    </cfRule>
  </conditionalFormatting>
  <conditionalFormatting sqref="AA96">
    <cfRule type="expression" dxfId="967" priority="1287" stopIfTrue="1">
      <formula>AA97&lt;0</formula>
    </cfRule>
    <cfRule type="expression" dxfId="966" priority="1288" stopIfTrue="1">
      <formula>AA97&gt;0</formula>
    </cfRule>
  </conditionalFormatting>
  <conditionalFormatting sqref="AA95">
    <cfRule type="expression" dxfId="965" priority="1285" stopIfTrue="1">
      <formula>AA97&lt;0</formula>
    </cfRule>
    <cfRule type="expression" dxfId="964" priority="1286" stopIfTrue="1">
      <formula>AA97&gt;0</formula>
    </cfRule>
  </conditionalFormatting>
  <conditionalFormatting sqref="AA94">
    <cfRule type="expression" dxfId="963" priority="1283" stopIfTrue="1">
      <formula>AA97&lt;0</formula>
    </cfRule>
    <cfRule type="expression" dxfId="962" priority="1284" stopIfTrue="1">
      <formula>AA97&gt;0</formula>
    </cfRule>
  </conditionalFormatting>
  <conditionalFormatting sqref="AA93">
    <cfRule type="expression" dxfId="961" priority="1281" stopIfTrue="1">
      <formula>AA97&lt;0</formula>
    </cfRule>
    <cfRule type="expression" dxfId="960" priority="1282" stopIfTrue="1">
      <formula>AA97&gt;0</formula>
    </cfRule>
  </conditionalFormatting>
  <conditionalFormatting sqref="AA92">
    <cfRule type="expression" dxfId="959" priority="1279" stopIfTrue="1">
      <formula>AA97&lt;0</formula>
    </cfRule>
    <cfRule type="expression" dxfId="958" priority="1280" stopIfTrue="1">
      <formula>AA97&gt;0</formula>
    </cfRule>
  </conditionalFormatting>
  <conditionalFormatting sqref="AA91">
    <cfRule type="expression" dxfId="957" priority="1277" stopIfTrue="1">
      <formula>AA97&lt;0</formula>
    </cfRule>
    <cfRule type="expression" dxfId="956" priority="1278" stopIfTrue="1">
      <formula>AA97&gt;0</formula>
    </cfRule>
  </conditionalFormatting>
  <conditionalFormatting sqref="AA90">
    <cfRule type="expression" dxfId="955" priority="1275" stopIfTrue="1">
      <formula>AA97&lt;0</formula>
    </cfRule>
    <cfRule type="expression" dxfId="954" priority="1276" stopIfTrue="1">
      <formula>AA97&gt;0</formula>
    </cfRule>
  </conditionalFormatting>
  <conditionalFormatting sqref="AA89">
    <cfRule type="expression" dxfId="953" priority="1273" stopIfTrue="1">
      <formula>AA97&lt;0</formula>
    </cfRule>
    <cfRule type="expression" dxfId="952" priority="1274" stopIfTrue="1">
      <formula>AA97&gt;0</formula>
    </cfRule>
  </conditionalFormatting>
  <conditionalFormatting sqref="AA88">
    <cfRule type="expression" dxfId="951" priority="1271" stopIfTrue="1">
      <formula>AA97&lt;0</formula>
    </cfRule>
    <cfRule type="expression" dxfId="950" priority="1272" stopIfTrue="1">
      <formula>AA97&gt;0</formula>
    </cfRule>
  </conditionalFormatting>
  <conditionalFormatting sqref="AA106">
    <cfRule type="expression" dxfId="949" priority="1267" stopIfTrue="1">
      <formula>AA107&lt;0</formula>
    </cfRule>
    <cfRule type="expression" dxfId="948" priority="1268" stopIfTrue="1">
      <formula>AA107&gt;0</formula>
    </cfRule>
  </conditionalFormatting>
  <conditionalFormatting sqref="AA105">
    <cfRule type="expression" dxfId="947" priority="1265" stopIfTrue="1">
      <formula>AA107&lt;0</formula>
    </cfRule>
    <cfRule type="expression" dxfId="946" priority="1266" stopIfTrue="1">
      <formula>AA107&gt;0</formula>
    </cfRule>
  </conditionalFormatting>
  <conditionalFormatting sqref="AA104">
    <cfRule type="expression" dxfId="945" priority="1263" stopIfTrue="1">
      <formula>AA107&lt;0</formula>
    </cfRule>
    <cfRule type="expression" dxfId="944" priority="1264" stopIfTrue="1">
      <formula>AA107&gt;0</formula>
    </cfRule>
  </conditionalFormatting>
  <conditionalFormatting sqref="AA103">
    <cfRule type="expression" dxfId="943" priority="1261" stopIfTrue="1">
      <formula>AA107&lt;0</formula>
    </cfRule>
    <cfRule type="expression" dxfId="942" priority="1262" stopIfTrue="1">
      <formula>AA107&gt;0</formula>
    </cfRule>
  </conditionalFormatting>
  <conditionalFormatting sqref="AA102">
    <cfRule type="expression" dxfId="941" priority="1259" stopIfTrue="1">
      <formula>AA107&lt;0</formula>
    </cfRule>
    <cfRule type="expression" dxfId="940" priority="1260" stopIfTrue="1">
      <formula>AA107&gt;0</formula>
    </cfRule>
  </conditionalFormatting>
  <conditionalFormatting sqref="AA101">
    <cfRule type="expression" dxfId="939" priority="1257" stopIfTrue="1">
      <formula>AA107&lt;0</formula>
    </cfRule>
    <cfRule type="expression" dxfId="938" priority="1258" stopIfTrue="1">
      <formula>AA107&gt;0</formula>
    </cfRule>
  </conditionalFormatting>
  <conditionalFormatting sqref="AA100">
    <cfRule type="expression" dxfId="937" priority="1255" stopIfTrue="1">
      <formula>AA107&lt;0</formula>
    </cfRule>
    <cfRule type="expression" dxfId="936" priority="1256" stopIfTrue="1">
      <formula>AA107&gt;0</formula>
    </cfRule>
  </conditionalFormatting>
  <conditionalFormatting sqref="AA99">
    <cfRule type="expression" dxfId="935" priority="1253" stopIfTrue="1">
      <formula>AA107&lt;0</formula>
    </cfRule>
    <cfRule type="expression" dxfId="934" priority="1254" stopIfTrue="1">
      <formula>AA107&gt;0</formula>
    </cfRule>
  </conditionalFormatting>
  <conditionalFormatting sqref="AA98">
    <cfRule type="expression" dxfId="933" priority="1251" stopIfTrue="1">
      <formula>AA107&lt;0</formula>
    </cfRule>
    <cfRule type="expression" dxfId="932" priority="1252" stopIfTrue="1">
      <formula>AA107&gt;0</formula>
    </cfRule>
  </conditionalFormatting>
  <conditionalFormatting sqref="AA116">
    <cfRule type="expression" dxfId="931" priority="1247" stopIfTrue="1">
      <formula>AA117&lt;0</formula>
    </cfRule>
    <cfRule type="expression" dxfId="930" priority="1248" stopIfTrue="1">
      <formula>AA117&gt;0</formula>
    </cfRule>
  </conditionalFormatting>
  <conditionalFormatting sqref="AA115">
    <cfRule type="expression" dxfId="929" priority="1245" stopIfTrue="1">
      <formula>AA117&lt;0</formula>
    </cfRule>
    <cfRule type="expression" dxfId="928" priority="1246" stopIfTrue="1">
      <formula>AA117&gt;0</formula>
    </cfRule>
  </conditionalFormatting>
  <conditionalFormatting sqref="AA114">
    <cfRule type="expression" dxfId="927" priority="1243" stopIfTrue="1">
      <formula>AA117&lt;0</formula>
    </cfRule>
    <cfRule type="expression" dxfId="926" priority="1244" stopIfTrue="1">
      <formula>AA117&gt;0</formula>
    </cfRule>
  </conditionalFormatting>
  <conditionalFormatting sqref="AA113">
    <cfRule type="expression" dxfId="925" priority="1241" stopIfTrue="1">
      <formula>AA117&lt;0</formula>
    </cfRule>
    <cfRule type="expression" dxfId="924" priority="1242" stopIfTrue="1">
      <formula>AA117&gt;0</formula>
    </cfRule>
  </conditionalFormatting>
  <conditionalFormatting sqref="AA112">
    <cfRule type="expression" dxfId="923" priority="1239" stopIfTrue="1">
      <formula>AA117&lt;0</formula>
    </cfRule>
    <cfRule type="expression" dxfId="922" priority="1240" stopIfTrue="1">
      <formula>AA117&gt;0</formula>
    </cfRule>
  </conditionalFormatting>
  <conditionalFormatting sqref="AA111">
    <cfRule type="expression" dxfId="921" priority="1237" stopIfTrue="1">
      <formula>AA117&lt;0</formula>
    </cfRule>
    <cfRule type="expression" dxfId="920" priority="1238" stopIfTrue="1">
      <formula>AA117&gt;0</formula>
    </cfRule>
  </conditionalFormatting>
  <conditionalFormatting sqref="AA110">
    <cfRule type="expression" dxfId="919" priority="1235" stopIfTrue="1">
      <formula>AA117&lt;0</formula>
    </cfRule>
    <cfRule type="expression" dxfId="918" priority="1236" stopIfTrue="1">
      <formula>AA117&gt;0</formula>
    </cfRule>
  </conditionalFormatting>
  <conditionalFormatting sqref="AA109">
    <cfRule type="expression" dxfId="917" priority="1233" stopIfTrue="1">
      <formula>AA117&lt;0</formula>
    </cfRule>
    <cfRule type="expression" dxfId="916" priority="1234" stopIfTrue="1">
      <formula>AA117&gt;0</formula>
    </cfRule>
  </conditionalFormatting>
  <conditionalFormatting sqref="AA108">
    <cfRule type="expression" dxfId="915" priority="1231" stopIfTrue="1">
      <formula>AA117&lt;0</formula>
    </cfRule>
    <cfRule type="expression" dxfId="914" priority="1232" stopIfTrue="1">
      <formula>AA117&gt;0</formula>
    </cfRule>
  </conditionalFormatting>
  <conditionalFormatting sqref="AA126">
    <cfRule type="expression" dxfId="913" priority="1227" stopIfTrue="1">
      <formula>AA127&lt;0</formula>
    </cfRule>
    <cfRule type="expression" dxfId="912" priority="1228" stopIfTrue="1">
      <formula>AA127&gt;0</formula>
    </cfRule>
  </conditionalFormatting>
  <conditionalFormatting sqref="AA125">
    <cfRule type="expression" dxfId="911" priority="1225" stopIfTrue="1">
      <formula>AA127&lt;0</formula>
    </cfRule>
    <cfRule type="expression" dxfId="910" priority="1226" stopIfTrue="1">
      <formula>AA127&gt;0</formula>
    </cfRule>
  </conditionalFormatting>
  <conditionalFormatting sqref="AA124">
    <cfRule type="expression" dxfId="909" priority="1223" stopIfTrue="1">
      <formula>AA127&lt;0</formula>
    </cfRule>
    <cfRule type="expression" dxfId="908" priority="1224" stopIfTrue="1">
      <formula>AA127&gt;0</formula>
    </cfRule>
  </conditionalFormatting>
  <conditionalFormatting sqref="AA123">
    <cfRule type="expression" dxfId="907" priority="1221" stopIfTrue="1">
      <formula>AA127&lt;0</formula>
    </cfRule>
    <cfRule type="expression" dxfId="906" priority="1222" stopIfTrue="1">
      <formula>AA127&gt;0</formula>
    </cfRule>
  </conditionalFormatting>
  <conditionalFormatting sqref="AA122">
    <cfRule type="expression" dxfId="905" priority="1219" stopIfTrue="1">
      <formula>AA127&lt;0</formula>
    </cfRule>
    <cfRule type="expression" dxfId="904" priority="1220" stopIfTrue="1">
      <formula>AA127&gt;0</formula>
    </cfRule>
  </conditionalFormatting>
  <conditionalFormatting sqref="AA121">
    <cfRule type="expression" dxfId="903" priority="1217" stopIfTrue="1">
      <formula>AA127&lt;0</formula>
    </cfRule>
    <cfRule type="expression" dxfId="902" priority="1218" stopIfTrue="1">
      <formula>AA127&gt;0</formula>
    </cfRule>
  </conditionalFormatting>
  <conditionalFormatting sqref="AA120">
    <cfRule type="expression" dxfId="901" priority="1215" stopIfTrue="1">
      <formula>AA127&lt;0</formula>
    </cfRule>
    <cfRule type="expression" dxfId="900" priority="1216" stopIfTrue="1">
      <formula>AA127&gt;0</formula>
    </cfRule>
  </conditionalFormatting>
  <conditionalFormatting sqref="AA119">
    <cfRule type="expression" dxfId="899" priority="1213" stopIfTrue="1">
      <formula>AA127&lt;0</formula>
    </cfRule>
    <cfRule type="expression" dxfId="898" priority="1214" stopIfTrue="1">
      <formula>AA127&gt;0</formula>
    </cfRule>
  </conditionalFormatting>
  <conditionalFormatting sqref="AA118">
    <cfRule type="expression" dxfId="897" priority="1211" stopIfTrue="1">
      <formula>AA127&lt;0</formula>
    </cfRule>
    <cfRule type="expression" dxfId="896" priority="1212" stopIfTrue="1">
      <formula>AA127&gt;0</formula>
    </cfRule>
  </conditionalFormatting>
  <conditionalFormatting sqref="AA136">
    <cfRule type="expression" dxfId="895" priority="1207" stopIfTrue="1">
      <formula>AA137&lt;0</formula>
    </cfRule>
    <cfRule type="expression" dxfId="894" priority="1208" stopIfTrue="1">
      <formula>AA137&gt;0</formula>
    </cfRule>
  </conditionalFormatting>
  <conditionalFormatting sqref="AA135">
    <cfRule type="expression" dxfId="893" priority="1205" stopIfTrue="1">
      <formula>AA137&lt;0</formula>
    </cfRule>
    <cfRule type="expression" dxfId="892" priority="1206" stopIfTrue="1">
      <formula>AA137&gt;0</formula>
    </cfRule>
  </conditionalFormatting>
  <conditionalFormatting sqref="AA134">
    <cfRule type="expression" dxfId="891" priority="1203" stopIfTrue="1">
      <formula>AA137&lt;0</formula>
    </cfRule>
    <cfRule type="expression" dxfId="890" priority="1204" stopIfTrue="1">
      <formula>AA137&gt;0</formula>
    </cfRule>
  </conditionalFormatting>
  <conditionalFormatting sqref="AA133">
    <cfRule type="expression" dxfId="889" priority="1201" stopIfTrue="1">
      <formula>AA137&lt;0</formula>
    </cfRule>
    <cfRule type="expression" dxfId="888" priority="1202" stopIfTrue="1">
      <formula>AA137&gt;0</formula>
    </cfRule>
  </conditionalFormatting>
  <conditionalFormatting sqref="AA132">
    <cfRule type="expression" dxfId="887" priority="1199" stopIfTrue="1">
      <formula>AA137&lt;0</formula>
    </cfRule>
    <cfRule type="expression" dxfId="886" priority="1200" stopIfTrue="1">
      <formula>AA137&gt;0</formula>
    </cfRule>
  </conditionalFormatting>
  <conditionalFormatting sqref="AA131">
    <cfRule type="expression" dxfId="885" priority="1197" stopIfTrue="1">
      <formula>AA137&lt;0</formula>
    </cfRule>
    <cfRule type="expression" dxfId="884" priority="1198" stopIfTrue="1">
      <formula>AA137&gt;0</formula>
    </cfRule>
  </conditionalFormatting>
  <conditionalFormatting sqref="AA130">
    <cfRule type="expression" dxfId="883" priority="1195" stopIfTrue="1">
      <formula>AA137&lt;0</formula>
    </cfRule>
    <cfRule type="expression" dxfId="882" priority="1196" stopIfTrue="1">
      <formula>AA137&gt;0</formula>
    </cfRule>
  </conditionalFormatting>
  <conditionalFormatting sqref="AA129">
    <cfRule type="expression" dxfId="881" priority="1193" stopIfTrue="1">
      <formula>AA137&lt;0</formula>
    </cfRule>
    <cfRule type="expression" dxfId="880" priority="1194" stopIfTrue="1">
      <formula>AA137&gt;0</formula>
    </cfRule>
  </conditionalFormatting>
  <conditionalFormatting sqref="AA128">
    <cfRule type="expression" dxfId="879" priority="1191" stopIfTrue="1">
      <formula>AA137&lt;0</formula>
    </cfRule>
    <cfRule type="expression" dxfId="878" priority="1192" stopIfTrue="1">
      <formula>AA137&gt;0</formula>
    </cfRule>
  </conditionalFormatting>
  <conditionalFormatting sqref="AA146">
    <cfRule type="expression" dxfId="877" priority="1187" stopIfTrue="1">
      <formula>AA147&lt;0</formula>
    </cfRule>
    <cfRule type="expression" dxfId="876" priority="1188" stopIfTrue="1">
      <formula>AA147&gt;0</formula>
    </cfRule>
  </conditionalFormatting>
  <conditionalFormatting sqref="AA145">
    <cfRule type="expression" dxfId="875" priority="1185" stopIfTrue="1">
      <formula>AA147&lt;0</formula>
    </cfRule>
    <cfRule type="expression" dxfId="874" priority="1186" stopIfTrue="1">
      <formula>AA147&gt;0</formula>
    </cfRule>
  </conditionalFormatting>
  <conditionalFormatting sqref="AA144">
    <cfRule type="expression" dxfId="873" priority="1183" stopIfTrue="1">
      <formula>AA147&lt;0</formula>
    </cfRule>
    <cfRule type="expression" dxfId="872" priority="1184" stopIfTrue="1">
      <formula>AA147&gt;0</formula>
    </cfRule>
  </conditionalFormatting>
  <conditionalFormatting sqref="AA143">
    <cfRule type="expression" dxfId="871" priority="1181" stopIfTrue="1">
      <formula>AA147&lt;0</formula>
    </cfRule>
    <cfRule type="expression" dxfId="870" priority="1182" stopIfTrue="1">
      <formula>AA147&gt;0</formula>
    </cfRule>
  </conditionalFormatting>
  <conditionalFormatting sqref="AA142">
    <cfRule type="expression" dxfId="869" priority="1179" stopIfTrue="1">
      <formula>AA147&lt;0</formula>
    </cfRule>
    <cfRule type="expression" dxfId="868" priority="1180" stopIfTrue="1">
      <formula>AA147&gt;0</formula>
    </cfRule>
  </conditionalFormatting>
  <conditionalFormatting sqref="AA141">
    <cfRule type="expression" dxfId="867" priority="1177" stopIfTrue="1">
      <formula>AA147&lt;0</formula>
    </cfRule>
    <cfRule type="expression" dxfId="866" priority="1178" stopIfTrue="1">
      <formula>AA147&gt;0</formula>
    </cfRule>
  </conditionalFormatting>
  <conditionalFormatting sqref="AA140">
    <cfRule type="expression" dxfId="865" priority="1175" stopIfTrue="1">
      <formula>AA147&lt;0</formula>
    </cfRule>
    <cfRule type="expression" dxfId="864" priority="1176" stopIfTrue="1">
      <formula>AA147&gt;0</formula>
    </cfRule>
  </conditionalFormatting>
  <conditionalFormatting sqref="AA139">
    <cfRule type="expression" dxfId="863" priority="1173" stopIfTrue="1">
      <formula>AA147&lt;0</formula>
    </cfRule>
    <cfRule type="expression" dxfId="862" priority="1174" stopIfTrue="1">
      <formula>AA147&gt;0</formula>
    </cfRule>
  </conditionalFormatting>
  <conditionalFormatting sqref="AA138">
    <cfRule type="expression" dxfId="861" priority="1171" stopIfTrue="1">
      <formula>AA147&lt;0</formula>
    </cfRule>
    <cfRule type="expression" dxfId="860" priority="1172" stopIfTrue="1">
      <formula>AA147&gt;0</formula>
    </cfRule>
  </conditionalFormatting>
  <conditionalFormatting sqref="AA156">
    <cfRule type="expression" dxfId="859" priority="1167" stopIfTrue="1">
      <formula>AA157&lt;0</formula>
    </cfRule>
    <cfRule type="expression" dxfId="858" priority="1168" stopIfTrue="1">
      <formula>AA157&gt;0</formula>
    </cfRule>
  </conditionalFormatting>
  <conditionalFormatting sqref="AA155">
    <cfRule type="expression" dxfId="857" priority="1165" stopIfTrue="1">
      <formula>AA157&lt;0</formula>
    </cfRule>
    <cfRule type="expression" dxfId="856" priority="1166" stopIfTrue="1">
      <formula>AA157&gt;0</formula>
    </cfRule>
  </conditionalFormatting>
  <conditionalFormatting sqref="AA154">
    <cfRule type="expression" dxfId="855" priority="1163" stopIfTrue="1">
      <formula>AA157&lt;0</formula>
    </cfRule>
    <cfRule type="expression" dxfId="854" priority="1164" stopIfTrue="1">
      <formula>AA157&gt;0</formula>
    </cfRule>
  </conditionalFormatting>
  <conditionalFormatting sqref="AA153">
    <cfRule type="expression" dxfId="853" priority="1161" stopIfTrue="1">
      <formula>AA157&lt;0</formula>
    </cfRule>
    <cfRule type="expression" dxfId="852" priority="1162" stopIfTrue="1">
      <formula>AA157&gt;0</formula>
    </cfRule>
  </conditionalFormatting>
  <conditionalFormatting sqref="AA152">
    <cfRule type="expression" dxfId="851" priority="1159" stopIfTrue="1">
      <formula>AA157&lt;0</formula>
    </cfRule>
    <cfRule type="expression" dxfId="850" priority="1160" stopIfTrue="1">
      <formula>AA157&gt;0</formula>
    </cfRule>
  </conditionalFormatting>
  <conditionalFormatting sqref="AA151">
    <cfRule type="expression" dxfId="849" priority="1157" stopIfTrue="1">
      <formula>AA157&lt;0</formula>
    </cfRule>
    <cfRule type="expression" dxfId="848" priority="1158" stopIfTrue="1">
      <formula>AA157&gt;0</formula>
    </cfRule>
  </conditionalFormatting>
  <conditionalFormatting sqref="AA150">
    <cfRule type="expression" dxfId="847" priority="1155" stopIfTrue="1">
      <formula>AA157&lt;0</formula>
    </cfRule>
    <cfRule type="expression" dxfId="846" priority="1156" stopIfTrue="1">
      <formula>AA157&gt;0</formula>
    </cfRule>
  </conditionalFormatting>
  <conditionalFormatting sqref="AA149">
    <cfRule type="expression" dxfId="845" priority="1153" stopIfTrue="1">
      <formula>AA157&lt;0</formula>
    </cfRule>
    <cfRule type="expression" dxfId="844" priority="1154" stopIfTrue="1">
      <formula>AA157&gt;0</formula>
    </cfRule>
  </conditionalFormatting>
  <conditionalFormatting sqref="AA148">
    <cfRule type="expression" dxfId="843" priority="1151" stopIfTrue="1">
      <formula>AA157&lt;0</formula>
    </cfRule>
    <cfRule type="expression" dxfId="842" priority="1152" stopIfTrue="1">
      <formula>AA157&gt;0</formula>
    </cfRule>
  </conditionalFormatting>
  <conditionalFormatting sqref="AA166">
    <cfRule type="expression" dxfId="841" priority="1147" stopIfTrue="1">
      <formula>AA167&lt;0</formula>
    </cfRule>
    <cfRule type="expression" dxfId="840" priority="1148" stopIfTrue="1">
      <formula>AA167&gt;0</formula>
    </cfRule>
  </conditionalFormatting>
  <conditionalFormatting sqref="AA165">
    <cfRule type="expression" dxfId="839" priority="1145" stopIfTrue="1">
      <formula>AA167&lt;0</formula>
    </cfRule>
    <cfRule type="expression" dxfId="838" priority="1146" stopIfTrue="1">
      <formula>AA167&gt;0</formula>
    </cfRule>
  </conditionalFormatting>
  <conditionalFormatting sqref="AA164">
    <cfRule type="expression" dxfId="837" priority="1143" stopIfTrue="1">
      <formula>AA167&lt;0</formula>
    </cfRule>
    <cfRule type="expression" dxfId="836" priority="1144" stopIfTrue="1">
      <formula>AA167&gt;0</formula>
    </cfRule>
  </conditionalFormatting>
  <conditionalFormatting sqref="AA163">
    <cfRule type="expression" dxfId="835" priority="1141" stopIfTrue="1">
      <formula>AA167&lt;0</formula>
    </cfRule>
    <cfRule type="expression" dxfId="834" priority="1142" stopIfTrue="1">
      <formula>AA167&gt;0</formula>
    </cfRule>
  </conditionalFormatting>
  <conditionalFormatting sqref="AA162">
    <cfRule type="expression" dxfId="833" priority="1139" stopIfTrue="1">
      <formula>AA167&lt;0</formula>
    </cfRule>
    <cfRule type="expression" dxfId="832" priority="1140" stopIfTrue="1">
      <formula>AA167&gt;0</formula>
    </cfRule>
  </conditionalFormatting>
  <conditionalFormatting sqref="AA161">
    <cfRule type="expression" dxfId="831" priority="1137" stopIfTrue="1">
      <formula>AA167&lt;0</formula>
    </cfRule>
    <cfRule type="expression" dxfId="830" priority="1138" stopIfTrue="1">
      <formula>AA167&gt;0</formula>
    </cfRule>
  </conditionalFormatting>
  <conditionalFormatting sqref="AA160">
    <cfRule type="expression" dxfId="829" priority="1135" stopIfTrue="1">
      <formula>AA167&lt;0</formula>
    </cfRule>
    <cfRule type="expression" dxfId="828" priority="1136" stopIfTrue="1">
      <formula>AA167&gt;0</formula>
    </cfRule>
  </conditionalFormatting>
  <conditionalFormatting sqref="AA159">
    <cfRule type="expression" dxfId="827" priority="1133" stopIfTrue="1">
      <formula>AA167&lt;0</formula>
    </cfRule>
    <cfRule type="expression" dxfId="826" priority="1134" stopIfTrue="1">
      <formula>AA167&gt;0</formula>
    </cfRule>
  </conditionalFormatting>
  <conditionalFormatting sqref="AA158">
    <cfRule type="expression" dxfId="825" priority="1131" stopIfTrue="1">
      <formula>AA167&lt;0</formula>
    </cfRule>
    <cfRule type="expression" dxfId="824" priority="1132" stopIfTrue="1">
      <formula>AA167&gt;0</formula>
    </cfRule>
  </conditionalFormatting>
  <conditionalFormatting sqref="AA176">
    <cfRule type="expression" dxfId="823" priority="1127" stopIfTrue="1">
      <formula>AA177&lt;0</formula>
    </cfRule>
    <cfRule type="expression" dxfId="822" priority="1128" stopIfTrue="1">
      <formula>AA177&gt;0</formula>
    </cfRule>
  </conditionalFormatting>
  <conditionalFormatting sqref="AA175">
    <cfRule type="expression" dxfId="821" priority="1125" stopIfTrue="1">
      <formula>AA177&lt;0</formula>
    </cfRule>
    <cfRule type="expression" dxfId="820" priority="1126" stopIfTrue="1">
      <formula>AA177&gt;0</formula>
    </cfRule>
  </conditionalFormatting>
  <conditionalFormatting sqref="AA174">
    <cfRule type="expression" dxfId="819" priority="1123" stopIfTrue="1">
      <formula>AA177&lt;0</formula>
    </cfRule>
    <cfRule type="expression" dxfId="818" priority="1124" stopIfTrue="1">
      <formula>AA177&gt;0</formula>
    </cfRule>
  </conditionalFormatting>
  <conditionalFormatting sqref="AA173">
    <cfRule type="expression" dxfId="817" priority="1121" stopIfTrue="1">
      <formula>AA177&lt;0</formula>
    </cfRule>
    <cfRule type="expression" dxfId="816" priority="1122" stopIfTrue="1">
      <formula>AA177&gt;0</formula>
    </cfRule>
  </conditionalFormatting>
  <conditionalFormatting sqref="AA172">
    <cfRule type="expression" dxfId="815" priority="1119" stopIfTrue="1">
      <formula>AA177&lt;0</formula>
    </cfRule>
    <cfRule type="expression" dxfId="814" priority="1120" stopIfTrue="1">
      <formula>AA177&gt;0</formula>
    </cfRule>
  </conditionalFormatting>
  <conditionalFormatting sqref="AA171">
    <cfRule type="expression" dxfId="813" priority="1117" stopIfTrue="1">
      <formula>AA177&lt;0</formula>
    </cfRule>
    <cfRule type="expression" dxfId="812" priority="1118" stopIfTrue="1">
      <formula>AA177&gt;0</formula>
    </cfRule>
  </conditionalFormatting>
  <conditionalFormatting sqref="AA170">
    <cfRule type="expression" dxfId="811" priority="1115" stopIfTrue="1">
      <formula>AA177&lt;0</formula>
    </cfRule>
    <cfRule type="expression" dxfId="810" priority="1116" stopIfTrue="1">
      <formula>AA177&gt;0</formula>
    </cfRule>
  </conditionalFormatting>
  <conditionalFormatting sqref="AA169">
    <cfRule type="expression" dxfId="809" priority="1113" stopIfTrue="1">
      <formula>AA177&lt;0</formula>
    </cfRule>
    <cfRule type="expression" dxfId="808" priority="1114" stopIfTrue="1">
      <formula>AA177&gt;0</formula>
    </cfRule>
  </conditionalFormatting>
  <conditionalFormatting sqref="AA168">
    <cfRule type="expression" dxfId="807" priority="1111" stopIfTrue="1">
      <formula>AA177&lt;0</formula>
    </cfRule>
    <cfRule type="expression" dxfId="806" priority="1112" stopIfTrue="1">
      <formula>AA177&gt;0</formula>
    </cfRule>
  </conditionalFormatting>
  <conditionalFormatting sqref="AA186">
    <cfRule type="expression" dxfId="805" priority="1107" stopIfTrue="1">
      <formula>AA187&lt;0</formula>
    </cfRule>
    <cfRule type="expression" dxfId="804" priority="1108" stopIfTrue="1">
      <formula>AA187&gt;0</formula>
    </cfRule>
  </conditionalFormatting>
  <conditionalFormatting sqref="AA185">
    <cfRule type="expression" dxfId="803" priority="1105" stopIfTrue="1">
      <formula>AA187&lt;0</formula>
    </cfRule>
    <cfRule type="expression" dxfId="802" priority="1106" stopIfTrue="1">
      <formula>AA187&gt;0</formula>
    </cfRule>
  </conditionalFormatting>
  <conditionalFormatting sqref="AA184">
    <cfRule type="expression" dxfId="801" priority="1103" stopIfTrue="1">
      <formula>AA187&lt;0</formula>
    </cfRule>
    <cfRule type="expression" dxfId="800" priority="1104" stopIfTrue="1">
      <formula>AA187&gt;0</formula>
    </cfRule>
  </conditionalFormatting>
  <conditionalFormatting sqref="AA183">
    <cfRule type="expression" dxfId="799" priority="1101" stopIfTrue="1">
      <formula>AA187&lt;0</formula>
    </cfRule>
    <cfRule type="expression" dxfId="798" priority="1102" stopIfTrue="1">
      <formula>AA187&gt;0</formula>
    </cfRule>
  </conditionalFormatting>
  <conditionalFormatting sqref="AA182">
    <cfRule type="expression" dxfId="797" priority="1099" stopIfTrue="1">
      <formula>AA187&lt;0</formula>
    </cfRule>
    <cfRule type="expression" dxfId="796" priority="1100" stopIfTrue="1">
      <formula>AA187&gt;0</formula>
    </cfRule>
  </conditionalFormatting>
  <conditionalFormatting sqref="AA181">
    <cfRule type="expression" dxfId="795" priority="1097" stopIfTrue="1">
      <formula>AA187&lt;0</formula>
    </cfRule>
    <cfRule type="expression" dxfId="794" priority="1098" stopIfTrue="1">
      <formula>AA187&gt;0</formula>
    </cfRule>
  </conditionalFormatting>
  <conditionalFormatting sqref="AA180">
    <cfRule type="expression" dxfId="793" priority="1095" stopIfTrue="1">
      <formula>AA187&lt;0</formula>
    </cfRule>
    <cfRule type="expression" dxfId="792" priority="1096" stopIfTrue="1">
      <formula>AA187&gt;0</formula>
    </cfRule>
  </conditionalFormatting>
  <conditionalFormatting sqref="AA179">
    <cfRule type="expression" dxfId="791" priority="1093" stopIfTrue="1">
      <formula>AA187&lt;0</formula>
    </cfRule>
    <cfRule type="expression" dxfId="790" priority="1094" stopIfTrue="1">
      <formula>AA187&gt;0</formula>
    </cfRule>
  </conditionalFormatting>
  <conditionalFormatting sqref="AA178">
    <cfRule type="expression" dxfId="789" priority="1091" stopIfTrue="1">
      <formula>AA187&lt;0</formula>
    </cfRule>
    <cfRule type="expression" dxfId="788" priority="1092" stopIfTrue="1">
      <formula>AA187&gt;0</formula>
    </cfRule>
  </conditionalFormatting>
  <conditionalFormatting sqref="AA196">
    <cfRule type="expression" dxfId="787" priority="1087" stopIfTrue="1">
      <formula>AA197&lt;0</formula>
    </cfRule>
    <cfRule type="expression" dxfId="786" priority="1088" stopIfTrue="1">
      <formula>AA197&gt;0</formula>
    </cfRule>
  </conditionalFormatting>
  <conditionalFormatting sqref="AA195">
    <cfRule type="expression" dxfId="785" priority="1085" stopIfTrue="1">
      <formula>AA197&lt;0</formula>
    </cfRule>
    <cfRule type="expression" dxfId="784" priority="1086" stopIfTrue="1">
      <formula>AA197&gt;0</formula>
    </cfRule>
  </conditionalFormatting>
  <conditionalFormatting sqref="AA194">
    <cfRule type="expression" dxfId="783" priority="1083" stopIfTrue="1">
      <formula>AA197&lt;0</formula>
    </cfRule>
    <cfRule type="expression" dxfId="782" priority="1084" stopIfTrue="1">
      <formula>AA197&gt;0</formula>
    </cfRule>
  </conditionalFormatting>
  <conditionalFormatting sqref="AA193">
    <cfRule type="expression" dxfId="781" priority="1081" stopIfTrue="1">
      <formula>AA197&lt;0</formula>
    </cfRule>
    <cfRule type="expression" dxfId="780" priority="1082" stopIfTrue="1">
      <formula>AA197&gt;0</formula>
    </cfRule>
  </conditionalFormatting>
  <conditionalFormatting sqref="AA192">
    <cfRule type="expression" dxfId="779" priority="1079" stopIfTrue="1">
      <formula>AA197&lt;0</formula>
    </cfRule>
    <cfRule type="expression" dxfId="778" priority="1080" stopIfTrue="1">
      <formula>AA197&gt;0</formula>
    </cfRule>
  </conditionalFormatting>
  <conditionalFormatting sqref="AA191">
    <cfRule type="expression" dxfId="777" priority="1077" stopIfTrue="1">
      <formula>AA197&lt;0</formula>
    </cfRule>
    <cfRule type="expression" dxfId="776" priority="1078" stopIfTrue="1">
      <formula>AA197&gt;0</formula>
    </cfRule>
  </conditionalFormatting>
  <conditionalFormatting sqref="AA190">
    <cfRule type="expression" dxfId="775" priority="1075" stopIfTrue="1">
      <formula>AA197&lt;0</formula>
    </cfRule>
    <cfRule type="expression" dxfId="774" priority="1076" stopIfTrue="1">
      <formula>AA197&gt;0</formula>
    </cfRule>
  </conditionalFormatting>
  <conditionalFormatting sqref="AA189">
    <cfRule type="expression" dxfId="773" priority="1073" stopIfTrue="1">
      <formula>AA197&lt;0</formula>
    </cfRule>
    <cfRule type="expression" dxfId="772" priority="1074" stopIfTrue="1">
      <formula>AA197&gt;0</formula>
    </cfRule>
  </conditionalFormatting>
  <conditionalFormatting sqref="AA188">
    <cfRule type="expression" dxfId="771" priority="1071" stopIfTrue="1">
      <formula>AA197&lt;0</formula>
    </cfRule>
    <cfRule type="expression" dxfId="770" priority="1072" stopIfTrue="1">
      <formula>AA197&gt;0</formula>
    </cfRule>
  </conditionalFormatting>
  <conditionalFormatting sqref="AA206">
    <cfRule type="expression" dxfId="769" priority="1067" stopIfTrue="1">
      <formula>AA207&lt;0</formula>
    </cfRule>
    <cfRule type="expression" dxfId="768" priority="1068" stopIfTrue="1">
      <formula>AA207&gt;0</formula>
    </cfRule>
  </conditionalFormatting>
  <conditionalFormatting sqref="AA205">
    <cfRule type="expression" dxfId="767" priority="1065" stopIfTrue="1">
      <formula>AA207&lt;0</formula>
    </cfRule>
    <cfRule type="expression" dxfId="766" priority="1066" stopIfTrue="1">
      <formula>AA207&gt;0</formula>
    </cfRule>
  </conditionalFormatting>
  <conditionalFormatting sqref="AA204">
    <cfRule type="expression" dxfId="765" priority="1063" stopIfTrue="1">
      <formula>AA207&lt;0</formula>
    </cfRule>
    <cfRule type="expression" dxfId="764" priority="1064" stopIfTrue="1">
      <formula>AA207&gt;0</formula>
    </cfRule>
  </conditionalFormatting>
  <conditionalFormatting sqref="AA203">
    <cfRule type="expression" dxfId="763" priority="1061" stopIfTrue="1">
      <formula>AA207&lt;0</formula>
    </cfRule>
    <cfRule type="expression" dxfId="762" priority="1062" stopIfTrue="1">
      <formula>AA207&gt;0</formula>
    </cfRule>
  </conditionalFormatting>
  <conditionalFormatting sqref="AA202">
    <cfRule type="expression" dxfId="761" priority="1059" stopIfTrue="1">
      <formula>AA207&lt;0</formula>
    </cfRule>
    <cfRule type="expression" dxfId="760" priority="1060" stopIfTrue="1">
      <formula>AA207&gt;0</formula>
    </cfRule>
  </conditionalFormatting>
  <conditionalFormatting sqref="AA201">
    <cfRule type="expression" dxfId="759" priority="1057" stopIfTrue="1">
      <formula>AA207&lt;0</formula>
    </cfRule>
    <cfRule type="expression" dxfId="758" priority="1058" stopIfTrue="1">
      <formula>AA207&gt;0</formula>
    </cfRule>
  </conditionalFormatting>
  <conditionalFormatting sqref="AA200">
    <cfRule type="expression" dxfId="757" priority="1055" stopIfTrue="1">
      <formula>AA207&lt;0</formula>
    </cfRule>
    <cfRule type="expression" dxfId="756" priority="1056" stopIfTrue="1">
      <formula>AA207&gt;0</formula>
    </cfRule>
  </conditionalFormatting>
  <conditionalFormatting sqref="AA199">
    <cfRule type="expression" dxfId="755" priority="1053" stopIfTrue="1">
      <formula>AA207&lt;0</formula>
    </cfRule>
    <cfRule type="expression" dxfId="754" priority="1054" stopIfTrue="1">
      <formula>AA207&gt;0</formula>
    </cfRule>
  </conditionalFormatting>
  <conditionalFormatting sqref="AA198">
    <cfRule type="expression" dxfId="753" priority="1051" stopIfTrue="1">
      <formula>AA207&lt;0</formula>
    </cfRule>
    <cfRule type="expression" dxfId="752" priority="1052" stopIfTrue="1">
      <formula>AA207&gt;0</formula>
    </cfRule>
  </conditionalFormatting>
  <conditionalFormatting sqref="AA216">
    <cfRule type="expression" dxfId="751" priority="1047" stopIfTrue="1">
      <formula>AA217&lt;0</formula>
    </cfRule>
    <cfRule type="expression" dxfId="750" priority="1048" stopIfTrue="1">
      <formula>AA217&gt;0</formula>
    </cfRule>
  </conditionalFormatting>
  <conditionalFormatting sqref="AA215">
    <cfRule type="expression" dxfId="749" priority="1045" stopIfTrue="1">
      <formula>AA217&lt;0</formula>
    </cfRule>
    <cfRule type="expression" dxfId="748" priority="1046" stopIfTrue="1">
      <formula>AA217&gt;0</formula>
    </cfRule>
  </conditionalFormatting>
  <conditionalFormatting sqref="AA214">
    <cfRule type="expression" dxfId="747" priority="1043" stopIfTrue="1">
      <formula>AA217&lt;0</formula>
    </cfRule>
    <cfRule type="expression" dxfId="746" priority="1044" stopIfTrue="1">
      <formula>AA217&gt;0</formula>
    </cfRule>
  </conditionalFormatting>
  <conditionalFormatting sqref="AA213">
    <cfRule type="expression" dxfId="745" priority="1041" stopIfTrue="1">
      <formula>AA217&lt;0</formula>
    </cfRule>
    <cfRule type="expression" dxfId="744" priority="1042" stopIfTrue="1">
      <formula>AA217&gt;0</formula>
    </cfRule>
  </conditionalFormatting>
  <conditionalFormatting sqref="AA212">
    <cfRule type="expression" dxfId="743" priority="1039" stopIfTrue="1">
      <formula>AA217&lt;0</formula>
    </cfRule>
    <cfRule type="expression" dxfId="742" priority="1040" stopIfTrue="1">
      <formula>AA217&gt;0</formula>
    </cfRule>
  </conditionalFormatting>
  <conditionalFormatting sqref="AA211">
    <cfRule type="expression" dxfId="741" priority="1037" stopIfTrue="1">
      <formula>AA217&lt;0</formula>
    </cfRule>
    <cfRule type="expression" dxfId="740" priority="1038" stopIfTrue="1">
      <formula>AA217&gt;0</formula>
    </cfRule>
  </conditionalFormatting>
  <conditionalFormatting sqref="AA210">
    <cfRule type="expression" dxfId="739" priority="1035" stopIfTrue="1">
      <formula>AA217&lt;0</formula>
    </cfRule>
    <cfRule type="expression" dxfId="738" priority="1036" stopIfTrue="1">
      <formula>AA217&gt;0</formula>
    </cfRule>
  </conditionalFormatting>
  <conditionalFormatting sqref="AA209">
    <cfRule type="expression" dxfId="737" priority="1033" stopIfTrue="1">
      <formula>AA217&lt;0</formula>
    </cfRule>
    <cfRule type="expression" dxfId="736" priority="1034" stopIfTrue="1">
      <formula>AA217&gt;0</formula>
    </cfRule>
  </conditionalFormatting>
  <conditionalFormatting sqref="AA208">
    <cfRule type="expression" dxfId="735" priority="1031" stopIfTrue="1">
      <formula>AA217&lt;0</formula>
    </cfRule>
    <cfRule type="expression" dxfId="734" priority="1032" stopIfTrue="1">
      <formula>AA217&gt;0</formula>
    </cfRule>
  </conditionalFormatting>
  <conditionalFormatting sqref="AA226">
    <cfRule type="expression" dxfId="733" priority="1027" stopIfTrue="1">
      <formula>AA227&lt;0</formula>
    </cfRule>
    <cfRule type="expression" dxfId="732" priority="1028" stopIfTrue="1">
      <formula>AA227&gt;0</formula>
    </cfRule>
  </conditionalFormatting>
  <conditionalFormatting sqref="AA225">
    <cfRule type="expression" dxfId="731" priority="1025" stopIfTrue="1">
      <formula>AA227&lt;0</formula>
    </cfRule>
    <cfRule type="expression" dxfId="730" priority="1026" stopIfTrue="1">
      <formula>AA227&gt;0</formula>
    </cfRule>
  </conditionalFormatting>
  <conditionalFormatting sqref="AA224">
    <cfRule type="expression" dxfId="729" priority="1023" stopIfTrue="1">
      <formula>AA227&lt;0</formula>
    </cfRule>
    <cfRule type="expression" dxfId="728" priority="1024" stopIfTrue="1">
      <formula>AA227&gt;0</formula>
    </cfRule>
  </conditionalFormatting>
  <conditionalFormatting sqref="AA223">
    <cfRule type="expression" dxfId="727" priority="1021" stopIfTrue="1">
      <formula>AA227&lt;0</formula>
    </cfRule>
    <cfRule type="expression" dxfId="726" priority="1022" stopIfTrue="1">
      <formula>AA227&gt;0</formula>
    </cfRule>
  </conditionalFormatting>
  <conditionalFormatting sqref="AA222">
    <cfRule type="expression" dxfId="725" priority="1019" stopIfTrue="1">
      <formula>AA227&lt;0</formula>
    </cfRule>
    <cfRule type="expression" dxfId="724" priority="1020" stopIfTrue="1">
      <formula>AA227&gt;0</formula>
    </cfRule>
  </conditionalFormatting>
  <conditionalFormatting sqref="AA221">
    <cfRule type="expression" dxfId="723" priority="1017" stopIfTrue="1">
      <formula>AA227&lt;0</formula>
    </cfRule>
    <cfRule type="expression" dxfId="722" priority="1018" stopIfTrue="1">
      <formula>AA227&gt;0</formula>
    </cfRule>
  </conditionalFormatting>
  <conditionalFormatting sqref="AA220">
    <cfRule type="expression" dxfId="721" priority="1015" stopIfTrue="1">
      <formula>AA227&lt;0</formula>
    </cfRule>
    <cfRule type="expression" dxfId="720" priority="1016" stopIfTrue="1">
      <formula>AA227&gt;0</formula>
    </cfRule>
  </conditionalFormatting>
  <conditionalFormatting sqref="AA219">
    <cfRule type="expression" dxfId="719" priority="1013" stopIfTrue="1">
      <formula>AA227&lt;0</formula>
    </cfRule>
    <cfRule type="expression" dxfId="718" priority="1014" stopIfTrue="1">
      <formula>AA227&gt;0</formula>
    </cfRule>
  </conditionalFormatting>
  <conditionalFormatting sqref="AA218">
    <cfRule type="expression" dxfId="717" priority="1011" stopIfTrue="1">
      <formula>AA227&lt;0</formula>
    </cfRule>
    <cfRule type="expression" dxfId="716" priority="1012" stopIfTrue="1">
      <formula>AA227&gt;0</formula>
    </cfRule>
  </conditionalFormatting>
  <conditionalFormatting sqref="AA236">
    <cfRule type="expression" dxfId="715" priority="1007" stopIfTrue="1">
      <formula>AA237&lt;0</formula>
    </cfRule>
    <cfRule type="expression" dxfId="714" priority="1008" stopIfTrue="1">
      <formula>AA237&gt;0</formula>
    </cfRule>
  </conditionalFormatting>
  <conditionalFormatting sqref="AA235">
    <cfRule type="expression" dxfId="713" priority="1005" stopIfTrue="1">
      <formula>AA237&lt;0</formula>
    </cfRule>
    <cfRule type="expression" dxfId="712" priority="1006" stopIfTrue="1">
      <formula>AA237&gt;0</formula>
    </cfRule>
  </conditionalFormatting>
  <conditionalFormatting sqref="AA234">
    <cfRule type="expression" dxfId="711" priority="1003" stopIfTrue="1">
      <formula>AA237&lt;0</formula>
    </cfRule>
    <cfRule type="expression" dxfId="710" priority="1004" stopIfTrue="1">
      <formula>AA237&gt;0</formula>
    </cfRule>
  </conditionalFormatting>
  <conditionalFormatting sqref="AA233">
    <cfRule type="expression" dxfId="709" priority="1001" stopIfTrue="1">
      <formula>AA237&lt;0</formula>
    </cfRule>
    <cfRule type="expression" dxfId="708" priority="1002" stopIfTrue="1">
      <formula>AA237&gt;0</formula>
    </cfRule>
  </conditionalFormatting>
  <conditionalFormatting sqref="AA232">
    <cfRule type="expression" dxfId="707" priority="999" stopIfTrue="1">
      <formula>AA237&lt;0</formula>
    </cfRule>
    <cfRule type="expression" dxfId="706" priority="1000" stopIfTrue="1">
      <formula>AA237&gt;0</formula>
    </cfRule>
  </conditionalFormatting>
  <conditionalFormatting sqref="AA231">
    <cfRule type="expression" dxfId="705" priority="997" stopIfTrue="1">
      <formula>AA237&lt;0</formula>
    </cfRule>
    <cfRule type="expression" dxfId="704" priority="998" stopIfTrue="1">
      <formula>AA237&gt;0</formula>
    </cfRule>
  </conditionalFormatting>
  <conditionalFormatting sqref="AA230">
    <cfRule type="expression" dxfId="703" priority="995" stopIfTrue="1">
      <formula>AA237&lt;0</formula>
    </cfRule>
    <cfRule type="expression" dxfId="702" priority="996" stopIfTrue="1">
      <formula>AA237&gt;0</formula>
    </cfRule>
  </conditionalFormatting>
  <conditionalFormatting sqref="AA229">
    <cfRule type="expression" dxfId="701" priority="993" stopIfTrue="1">
      <formula>AA237&lt;0</formula>
    </cfRule>
    <cfRule type="expression" dxfId="700" priority="994" stopIfTrue="1">
      <formula>AA237&gt;0</formula>
    </cfRule>
  </conditionalFormatting>
  <conditionalFormatting sqref="AA228">
    <cfRule type="expression" dxfId="699" priority="991" stopIfTrue="1">
      <formula>AA237&lt;0</formula>
    </cfRule>
    <cfRule type="expression" dxfId="698" priority="992" stopIfTrue="1">
      <formula>AA237&gt;0</formula>
    </cfRule>
  </conditionalFormatting>
  <conditionalFormatting sqref="AA246">
    <cfRule type="expression" dxfId="697" priority="987" stopIfTrue="1">
      <formula>AA247&lt;0</formula>
    </cfRule>
    <cfRule type="expression" dxfId="696" priority="988" stopIfTrue="1">
      <formula>AA247&gt;0</formula>
    </cfRule>
  </conditionalFormatting>
  <conditionalFormatting sqref="AA245">
    <cfRule type="expression" dxfId="695" priority="985" stopIfTrue="1">
      <formula>AA247&lt;0</formula>
    </cfRule>
    <cfRule type="expression" dxfId="694" priority="986" stopIfTrue="1">
      <formula>AA247&gt;0</formula>
    </cfRule>
  </conditionalFormatting>
  <conditionalFormatting sqref="AA244">
    <cfRule type="expression" dxfId="693" priority="983" stopIfTrue="1">
      <formula>AA247&lt;0</formula>
    </cfRule>
    <cfRule type="expression" dxfId="692" priority="984" stopIfTrue="1">
      <formula>AA247&gt;0</formula>
    </cfRule>
  </conditionalFormatting>
  <conditionalFormatting sqref="AA243">
    <cfRule type="expression" dxfId="691" priority="981" stopIfTrue="1">
      <formula>AA247&lt;0</formula>
    </cfRule>
    <cfRule type="expression" dxfId="690" priority="982" stopIfTrue="1">
      <formula>AA247&gt;0</formula>
    </cfRule>
  </conditionalFormatting>
  <conditionalFormatting sqref="AA242">
    <cfRule type="expression" dxfId="689" priority="979" stopIfTrue="1">
      <formula>AA247&lt;0</formula>
    </cfRule>
    <cfRule type="expression" dxfId="688" priority="980" stopIfTrue="1">
      <formula>AA247&gt;0</formula>
    </cfRule>
  </conditionalFormatting>
  <conditionalFormatting sqref="AA241">
    <cfRule type="expression" dxfId="687" priority="977" stopIfTrue="1">
      <formula>AA247&lt;0</formula>
    </cfRule>
    <cfRule type="expression" dxfId="686" priority="978" stopIfTrue="1">
      <formula>AA247&gt;0</formula>
    </cfRule>
  </conditionalFormatting>
  <conditionalFormatting sqref="AA240">
    <cfRule type="expression" dxfId="685" priority="975" stopIfTrue="1">
      <formula>AA247&lt;0</formula>
    </cfRule>
    <cfRule type="expression" dxfId="684" priority="976" stopIfTrue="1">
      <formula>AA247&gt;0</formula>
    </cfRule>
  </conditionalFormatting>
  <conditionalFormatting sqref="AA239">
    <cfRule type="expression" dxfId="683" priority="973" stopIfTrue="1">
      <formula>AA247&lt;0</formula>
    </cfRule>
    <cfRule type="expression" dxfId="682" priority="974" stopIfTrue="1">
      <formula>AA247&gt;0</formula>
    </cfRule>
  </conditionalFormatting>
  <conditionalFormatting sqref="AA238">
    <cfRule type="expression" dxfId="681" priority="971" stopIfTrue="1">
      <formula>AA247&lt;0</formula>
    </cfRule>
    <cfRule type="expression" dxfId="680" priority="972" stopIfTrue="1">
      <formula>AA247&gt;0</formula>
    </cfRule>
  </conditionalFormatting>
  <conditionalFormatting sqref="AA256">
    <cfRule type="expression" dxfId="679" priority="967" stopIfTrue="1">
      <formula>AA257&lt;0</formula>
    </cfRule>
    <cfRule type="expression" dxfId="678" priority="968" stopIfTrue="1">
      <formula>AA257&gt;0</formula>
    </cfRule>
  </conditionalFormatting>
  <conditionalFormatting sqref="AA255">
    <cfRule type="expression" dxfId="677" priority="965" stopIfTrue="1">
      <formula>AA257&lt;0</formula>
    </cfRule>
    <cfRule type="expression" dxfId="676" priority="966" stopIfTrue="1">
      <formula>AA257&gt;0</formula>
    </cfRule>
  </conditionalFormatting>
  <conditionalFormatting sqref="AA254">
    <cfRule type="expression" dxfId="675" priority="963" stopIfTrue="1">
      <formula>AA257&lt;0</formula>
    </cfRule>
    <cfRule type="expression" dxfId="674" priority="964" stopIfTrue="1">
      <formula>AA257&gt;0</formula>
    </cfRule>
  </conditionalFormatting>
  <conditionalFormatting sqref="AA253">
    <cfRule type="expression" dxfId="673" priority="961" stopIfTrue="1">
      <formula>AA257&lt;0</formula>
    </cfRule>
    <cfRule type="expression" dxfId="672" priority="962" stopIfTrue="1">
      <formula>AA257&gt;0</formula>
    </cfRule>
  </conditionalFormatting>
  <conditionalFormatting sqref="AA252">
    <cfRule type="expression" dxfId="671" priority="959" stopIfTrue="1">
      <formula>AA257&lt;0</formula>
    </cfRule>
    <cfRule type="expression" dxfId="670" priority="960" stopIfTrue="1">
      <formula>AA257&gt;0</formula>
    </cfRule>
  </conditionalFormatting>
  <conditionalFormatting sqref="AA251">
    <cfRule type="expression" dxfId="669" priority="957" stopIfTrue="1">
      <formula>AA257&lt;0</formula>
    </cfRule>
    <cfRule type="expression" dxfId="668" priority="958" stopIfTrue="1">
      <formula>AA257&gt;0</formula>
    </cfRule>
  </conditionalFormatting>
  <conditionalFormatting sqref="AA250">
    <cfRule type="expression" dxfId="667" priority="955" stopIfTrue="1">
      <formula>AA257&lt;0</formula>
    </cfRule>
    <cfRule type="expression" dxfId="666" priority="956" stopIfTrue="1">
      <formula>AA257&gt;0</formula>
    </cfRule>
  </conditionalFormatting>
  <conditionalFormatting sqref="AA249">
    <cfRule type="expression" dxfId="665" priority="953" stopIfTrue="1">
      <formula>AA257&lt;0</formula>
    </cfRule>
    <cfRule type="expression" dxfId="664" priority="954" stopIfTrue="1">
      <formula>AA257&gt;0</formula>
    </cfRule>
  </conditionalFormatting>
  <conditionalFormatting sqref="AA248">
    <cfRule type="expression" dxfId="663" priority="951" stopIfTrue="1">
      <formula>AA257&lt;0</formula>
    </cfRule>
    <cfRule type="expression" dxfId="662" priority="952" stopIfTrue="1">
      <formula>AA257&gt;0</formula>
    </cfRule>
  </conditionalFormatting>
  <conditionalFormatting sqref="AA266">
    <cfRule type="expression" dxfId="661" priority="947" stopIfTrue="1">
      <formula>AA267&lt;0</formula>
    </cfRule>
    <cfRule type="expression" dxfId="660" priority="948" stopIfTrue="1">
      <formula>AA267&gt;0</formula>
    </cfRule>
  </conditionalFormatting>
  <conditionalFormatting sqref="AA265">
    <cfRule type="expression" dxfId="659" priority="945" stopIfTrue="1">
      <formula>AA267&lt;0</formula>
    </cfRule>
    <cfRule type="expression" dxfId="658" priority="946" stopIfTrue="1">
      <formula>AA267&gt;0</formula>
    </cfRule>
  </conditionalFormatting>
  <conditionalFormatting sqref="AA264">
    <cfRule type="expression" dxfId="657" priority="943" stopIfTrue="1">
      <formula>AA267&lt;0</formula>
    </cfRule>
    <cfRule type="expression" dxfId="656" priority="944" stopIfTrue="1">
      <formula>AA267&gt;0</formula>
    </cfRule>
  </conditionalFormatting>
  <conditionalFormatting sqref="AA263">
    <cfRule type="expression" dxfId="655" priority="941" stopIfTrue="1">
      <formula>AA267&lt;0</formula>
    </cfRule>
    <cfRule type="expression" dxfId="654" priority="942" stopIfTrue="1">
      <formula>AA267&gt;0</formula>
    </cfRule>
  </conditionalFormatting>
  <conditionalFormatting sqref="AA262">
    <cfRule type="expression" dxfId="653" priority="939" stopIfTrue="1">
      <formula>AA267&lt;0</formula>
    </cfRule>
    <cfRule type="expression" dxfId="652" priority="940" stopIfTrue="1">
      <formula>AA267&gt;0</formula>
    </cfRule>
  </conditionalFormatting>
  <conditionalFormatting sqref="AA261">
    <cfRule type="expression" dxfId="651" priority="937" stopIfTrue="1">
      <formula>AA267&lt;0</formula>
    </cfRule>
    <cfRule type="expression" dxfId="650" priority="938" stopIfTrue="1">
      <formula>AA267&gt;0</formula>
    </cfRule>
  </conditionalFormatting>
  <conditionalFormatting sqref="AA260">
    <cfRule type="expression" dxfId="649" priority="935" stopIfTrue="1">
      <formula>AA267&lt;0</formula>
    </cfRule>
    <cfRule type="expression" dxfId="648" priority="936" stopIfTrue="1">
      <formula>AA267&gt;0</formula>
    </cfRule>
  </conditionalFormatting>
  <conditionalFormatting sqref="AA259">
    <cfRule type="expression" dxfId="647" priority="933" stopIfTrue="1">
      <formula>AA267&lt;0</formula>
    </cfRule>
    <cfRule type="expression" dxfId="646" priority="934" stopIfTrue="1">
      <formula>AA267&gt;0</formula>
    </cfRule>
  </conditionalFormatting>
  <conditionalFormatting sqref="AA258">
    <cfRule type="expression" dxfId="645" priority="931" stopIfTrue="1">
      <formula>AA267&lt;0</formula>
    </cfRule>
    <cfRule type="expression" dxfId="644" priority="932" stopIfTrue="1">
      <formula>AA267&gt;0</formula>
    </cfRule>
  </conditionalFormatting>
  <conditionalFormatting sqref="AA276">
    <cfRule type="expression" dxfId="643" priority="927" stopIfTrue="1">
      <formula>AA277&lt;0</formula>
    </cfRule>
    <cfRule type="expression" dxfId="642" priority="928" stopIfTrue="1">
      <formula>AA277&gt;0</formula>
    </cfRule>
  </conditionalFormatting>
  <conditionalFormatting sqref="AA275">
    <cfRule type="expression" dxfId="641" priority="925" stopIfTrue="1">
      <formula>AA277&lt;0</formula>
    </cfRule>
    <cfRule type="expression" dxfId="640" priority="926" stopIfTrue="1">
      <formula>AA277&gt;0</formula>
    </cfRule>
  </conditionalFormatting>
  <conditionalFormatting sqref="AA274">
    <cfRule type="expression" dxfId="639" priority="923" stopIfTrue="1">
      <formula>AA277&lt;0</formula>
    </cfRule>
    <cfRule type="expression" dxfId="638" priority="924" stopIfTrue="1">
      <formula>AA277&gt;0</formula>
    </cfRule>
  </conditionalFormatting>
  <conditionalFormatting sqref="AA273">
    <cfRule type="expression" dxfId="637" priority="921" stopIfTrue="1">
      <formula>AA277&lt;0</formula>
    </cfRule>
    <cfRule type="expression" dxfId="636" priority="922" stopIfTrue="1">
      <formula>AA277&gt;0</formula>
    </cfRule>
  </conditionalFormatting>
  <conditionalFormatting sqref="AA272">
    <cfRule type="expression" dxfId="635" priority="919" stopIfTrue="1">
      <formula>AA277&lt;0</formula>
    </cfRule>
    <cfRule type="expression" dxfId="634" priority="920" stopIfTrue="1">
      <formula>AA277&gt;0</formula>
    </cfRule>
  </conditionalFormatting>
  <conditionalFormatting sqref="AA271">
    <cfRule type="expression" dxfId="633" priority="917" stopIfTrue="1">
      <formula>AA277&lt;0</formula>
    </cfRule>
    <cfRule type="expression" dxfId="632" priority="918" stopIfTrue="1">
      <formula>AA277&gt;0</formula>
    </cfRule>
  </conditionalFormatting>
  <conditionalFormatting sqref="AA270">
    <cfRule type="expression" dxfId="631" priority="915" stopIfTrue="1">
      <formula>AA277&lt;0</formula>
    </cfRule>
    <cfRule type="expression" dxfId="630" priority="916" stopIfTrue="1">
      <formula>AA277&gt;0</formula>
    </cfRule>
  </conditionalFormatting>
  <conditionalFormatting sqref="AA269">
    <cfRule type="expression" dxfId="629" priority="913" stopIfTrue="1">
      <formula>AA277&lt;0</formula>
    </cfRule>
    <cfRule type="expression" dxfId="628" priority="914" stopIfTrue="1">
      <formula>AA277&gt;0</formula>
    </cfRule>
  </conditionalFormatting>
  <conditionalFormatting sqref="AA268">
    <cfRule type="expression" dxfId="627" priority="911" stopIfTrue="1">
      <formula>AA277&lt;0</formula>
    </cfRule>
    <cfRule type="expression" dxfId="626" priority="912" stopIfTrue="1">
      <formula>AA277&gt;0</formula>
    </cfRule>
  </conditionalFormatting>
  <conditionalFormatting sqref="AA286">
    <cfRule type="expression" dxfId="625" priority="907" stopIfTrue="1">
      <formula>AA287&lt;0</formula>
    </cfRule>
    <cfRule type="expression" dxfId="624" priority="908" stopIfTrue="1">
      <formula>AA287&gt;0</formula>
    </cfRule>
  </conditionalFormatting>
  <conditionalFormatting sqref="AA285">
    <cfRule type="expression" dxfId="623" priority="905" stopIfTrue="1">
      <formula>AA287&lt;0</formula>
    </cfRule>
    <cfRule type="expression" dxfId="622" priority="906" stopIfTrue="1">
      <formula>AA287&gt;0</formula>
    </cfRule>
  </conditionalFormatting>
  <conditionalFormatting sqref="AA284">
    <cfRule type="expression" dxfId="621" priority="903" stopIfTrue="1">
      <formula>AA287&lt;0</formula>
    </cfRule>
    <cfRule type="expression" dxfId="620" priority="904" stopIfTrue="1">
      <formula>AA287&gt;0</formula>
    </cfRule>
  </conditionalFormatting>
  <conditionalFormatting sqref="AA283">
    <cfRule type="expression" dxfId="619" priority="901" stopIfTrue="1">
      <formula>AA287&lt;0</formula>
    </cfRule>
    <cfRule type="expression" dxfId="618" priority="902" stopIfTrue="1">
      <formula>AA287&gt;0</formula>
    </cfRule>
  </conditionalFormatting>
  <conditionalFormatting sqref="AA282">
    <cfRule type="expression" dxfId="617" priority="899" stopIfTrue="1">
      <formula>AA287&lt;0</formula>
    </cfRule>
    <cfRule type="expression" dxfId="616" priority="900" stopIfTrue="1">
      <formula>AA287&gt;0</formula>
    </cfRule>
  </conditionalFormatting>
  <conditionalFormatting sqref="AA281">
    <cfRule type="expression" dxfId="615" priority="897" stopIfTrue="1">
      <formula>AA287&lt;0</formula>
    </cfRule>
    <cfRule type="expression" dxfId="614" priority="898" stopIfTrue="1">
      <formula>AA287&gt;0</formula>
    </cfRule>
  </conditionalFormatting>
  <conditionalFormatting sqref="AA280">
    <cfRule type="expression" dxfId="613" priority="895" stopIfTrue="1">
      <formula>AA287&lt;0</formula>
    </cfRule>
    <cfRule type="expression" dxfId="612" priority="896" stopIfTrue="1">
      <formula>AA287&gt;0</formula>
    </cfRule>
  </conditionalFormatting>
  <conditionalFormatting sqref="AA279">
    <cfRule type="expression" dxfId="611" priority="893" stopIfTrue="1">
      <formula>AA287&lt;0</formula>
    </cfRule>
    <cfRule type="expression" dxfId="610" priority="894" stopIfTrue="1">
      <formula>AA287&gt;0</formula>
    </cfRule>
  </conditionalFormatting>
  <conditionalFormatting sqref="AA278">
    <cfRule type="expression" dxfId="609" priority="891" stopIfTrue="1">
      <formula>AA287&lt;0</formula>
    </cfRule>
    <cfRule type="expression" dxfId="608" priority="892" stopIfTrue="1">
      <formula>AA287&gt;0</formula>
    </cfRule>
  </conditionalFormatting>
  <conditionalFormatting sqref="AA296">
    <cfRule type="expression" dxfId="607" priority="887" stopIfTrue="1">
      <formula>AA297&lt;0</formula>
    </cfRule>
    <cfRule type="expression" dxfId="606" priority="888" stopIfTrue="1">
      <formula>AA297&gt;0</formula>
    </cfRule>
  </conditionalFormatting>
  <conditionalFormatting sqref="AA295">
    <cfRule type="expression" dxfId="605" priority="885" stopIfTrue="1">
      <formula>AA297&lt;0</formula>
    </cfRule>
    <cfRule type="expression" dxfId="604" priority="886" stopIfTrue="1">
      <formula>AA297&gt;0</formula>
    </cfRule>
  </conditionalFormatting>
  <conditionalFormatting sqref="AA294">
    <cfRule type="expression" dxfId="603" priority="883" stopIfTrue="1">
      <formula>AA297&lt;0</formula>
    </cfRule>
    <cfRule type="expression" dxfId="602" priority="884" stopIfTrue="1">
      <formula>AA297&gt;0</formula>
    </cfRule>
  </conditionalFormatting>
  <conditionalFormatting sqref="AA293">
    <cfRule type="expression" dxfId="601" priority="881" stopIfTrue="1">
      <formula>AA297&lt;0</formula>
    </cfRule>
    <cfRule type="expression" dxfId="600" priority="882" stopIfTrue="1">
      <formula>AA297&gt;0</formula>
    </cfRule>
  </conditionalFormatting>
  <conditionalFormatting sqref="AA292">
    <cfRule type="expression" dxfId="599" priority="879" stopIfTrue="1">
      <formula>AA297&lt;0</formula>
    </cfRule>
    <cfRule type="expression" dxfId="598" priority="880" stopIfTrue="1">
      <formula>AA297&gt;0</formula>
    </cfRule>
  </conditionalFormatting>
  <conditionalFormatting sqref="AA291">
    <cfRule type="expression" dxfId="597" priority="877" stopIfTrue="1">
      <formula>AA297&lt;0</formula>
    </cfRule>
    <cfRule type="expression" dxfId="596" priority="878" stopIfTrue="1">
      <formula>AA297&gt;0</formula>
    </cfRule>
  </conditionalFormatting>
  <conditionalFormatting sqref="AA290">
    <cfRule type="expression" dxfId="595" priority="875" stopIfTrue="1">
      <formula>AA297&lt;0</formula>
    </cfRule>
    <cfRule type="expression" dxfId="594" priority="876" stopIfTrue="1">
      <formula>AA297&gt;0</formula>
    </cfRule>
  </conditionalFormatting>
  <conditionalFormatting sqref="AA289">
    <cfRule type="expression" dxfId="593" priority="873" stopIfTrue="1">
      <formula>AA297&lt;0</formula>
    </cfRule>
    <cfRule type="expression" dxfId="592" priority="874" stopIfTrue="1">
      <formula>AA297&gt;0</formula>
    </cfRule>
  </conditionalFormatting>
  <conditionalFormatting sqref="AA288">
    <cfRule type="expression" dxfId="591" priority="871" stopIfTrue="1">
      <formula>AA297&lt;0</formula>
    </cfRule>
    <cfRule type="expression" dxfId="590" priority="872" stopIfTrue="1">
      <formula>AA297&gt;0</formula>
    </cfRule>
  </conditionalFormatting>
  <conditionalFormatting sqref="AA306">
    <cfRule type="expression" dxfId="589" priority="867" stopIfTrue="1">
      <formula>AA307&lt;0</formula>
    </cfRule>
    <cfRule type="expression" dxfId="588" priority="868" stopIfTrue="1">
      <formula>AA307&gt;0</formula>
    </cfRule>
  </conditionalFormatting>
  <conditionalFormatting sqref="AA305">
    <cfRule type="expression" dxfId="587" priority="865" stopIfTrue="1">
      <formula>AA307&lt;0</formula>
    </cfRule>
    <cfRule type="expression" dxfId="586" priority="866" stopIfTrue="1">
      <formula>AA307&gt;0</formula>
    </cfRule>
  </conditionalFormatting>
  <conditionalFormatting sqref="AA304">
    <cfRule type="expression" dxfId="585" priority="863" stopIfTrue="1">
      <formula>AA307&lt;0</formula>
    </cfRule>
    <cfRule type="expression" dxfId="584" priority="864" stopIfTrue="1">
      <formula>AA307&gt;0</formula>
    </cfRule>
  </conditionalFormatting>
  <conditionalFormatting sqref="AA303">
    <cfRule type="expression" dxfId="583" priority="861" stopIfTrue="1">
      <formula>AA307&lt;0</formula>
    </cfRule>
    <cfRule type="expression" dxfId="582" priority="862" stopIfTrue="1">
      <formula>AA307&gt;0</formula>
    </cfRule>
  </conditionalFormatting>
  <conditionalFormatting sqref="AA302">
    <cfRule type="expression" dxfId="581" priority="859" stopIfTrue="1">
      <formula>AA307&lt;0</formula>
    </cfRule>
    <cfRule type="expression" dxfId="580" priority="860" stopIfTrue="1">
      <formula>AA307&gt;0</formula>
    </cfRule>
  </conditionalFormatting>
  <conditionalFormatting sqref="AA301">
    <cfRule type="expression" dxfId="579" priority="857" stopIfTrue="1">
      <formula>AA307&lt;0</formula>
    </cfRule>
    <cfRule type="expression" dxfId="578" priority="858" stopIfTrue="1">
      <formula>AA307&gt;0</formula>
    </cfRule>
  </conditionalFormatting>
  <conditionalFormatting sqref="AA300">
    <cfRule type="expression" dxfId="577" priority="855" stopIfTrue="1">
      <formula>AA307&lt;0</formula>
    </cfRule>
    <cfRule type="expression" dxfId="576" priority="856" stopIfTrue="1">
      <formula>AA307&gt;0</formula>
    </cfRule>
  </conditionalFormatting>
  <conditionalFormatting sqref="AA299">
    <cfRule type="expression" dxfId="575" priority="853" stopIfTrue="1">
      <formula>AA307&lt;0</formula>
    </cfRule>
    <cfRule type="expression" dxfId="574" priority="854" stopIfTrue="1">
      <formula>AA307&gt;0</formula>
    </cfRule>
  </conditionalFormatting>
  <conditionalFormatting sqref="AA298">
    <cfRule type="expression" dxfId="573" priority="851" stopIfTrue="1">
      <formula>AA307&lt;0</formula>
    </cfRule>
    <cfRule type="expression" dxfId="572" priority="852" stopIfTrue="1">
      <formula>AA307&gt;0</formula>
    </cfRule>
  </conditionalFormatting>
  <conditionalFormatting sqref="AA316">
    <cfRule type="expression" dxfId="571" priority="847" stopIfTrue="1">
      <formula>AA317&lt;0</formula>
    </cfRule>
    <cfRule type="expression" dxfId="570" priority="848" stopIfTrue="1">
      <formula>AA317&gt;0</formula>
    </cfRule>
  </conditionalFormatting>
  <conditionalFormatting sqref="AA315">
    <cfRule type="expression" dxfId="569" priority="845" stopIfTrue="1">
      <formula>AA317&lt;0</formula>
    </cfRule>
    <cfRule type="expression" dxfId="568" priority="846" stopIfTrue="1">
      <formula>AA317&gt;0</formula>
    </cfRule>
  </conditionalFormatting>
  <conditionalFormatting sqref="AA314">
    <cfRule type="expression" dxfId="567" priority="843" stopIfTrue="1">
      <formula>AA317&lt;0</formula>
    </cfRule>
    <cfRule type="expression" dxfId="566" priority="844" stopIfTrue="1">
      <formula>AA317&gt;0</formula>
    </cfRule>
  </conditionalFormatting>
  <conditionalFormatting sqref="AA313">
    <cfRule type="expression" dxfId="565" priority="841" stopIfTrue="1">
      <formula>AA317&lt;0</formula>
    </cfRule>
    <cfRule type="expression" dxfId="564" priority="842" stopIfTrue="1">
      <formula>AA317&gt;0</formula>
    </cfRule>
  </conditionalFormatting>
  <conditionalFormatting sqref="AA312">
    <cfRule type="expression" dxfId="563" priority="839" stopIfTrue="1">
      <formula>AA317&lt;0</formula>
    </cfRule>
    <cfRule type="expression" dxfId="562" priority="840" stopIfTrue="1">
      <formula>AA317&gt;0</formula>
    </cfRule>
  </conditionalFormatting>
  <conditionalFormatting sqref="AA311">
    <cfRule type="expression" dxfId="561" priority="837" stopIfTrue="1">
      <formula>AA317&lt;0</formula>
    </cfRule>
    <cfRule type="expression" dxfId="560" priority="838" stopIfTrue="1">
      <formula>AA317&gt;0</formula>
    </cfRule>
  </conditionalFormatting>
  <conditionalFormatting sqref="AA310">
    <cfRule type="expression" dxfId="559" priority="835" stopIfTrue="1">
      <formula>AA317&lt;0</formula>
    </cfRule>
    <cfRule type="expression" dxfId="558" priority="836" stopIfTrue="1">
      <formula>AA317&gt;0</formula>
    </cfRule>
  </conditionalFormatting>
  <conditionalFormatting sqref="AA309">
    <cfRule type="expression" dxfId="557" priority="833" stopIfTrue="1">
      <formula>AA317&lt;0</formula>
    </cfRule>
    <cfRule type="expression" dxfId="556" priority="834" stopIfTrue="1">
      <formula>AA317&gt;0</formula>
    </cfRule>
  </conditionalFormatting>
  <conditionalFormatting sqref="AA308">
    <cfRule type="expression" dxfId="555" priority="831" stopIfTrue="1">
      <formula>AA317&lt;0</formula>
    </cfRule>
    <cfRule type="expression" dxfId="554" priority="832" stopIfTrue="1">
      <formula>AA317&gt;0</formula>
    </cfRule>
  </conditionalFormatting>
  <conditionalFormatting sqref="AA326">
    <cfRule type="expression" dxfId="553" priority="827" stopIfTrue="1">
      <formula>AA327&lt;0</formula>
    </cfRule>
    <cfRule type="expression" dxfId="552" priority="828" stopIfTrue="1">
      <formula>AA327&gt;0</formula>
    </cfRule>
  </conditionalFormatting>
  <conditionalFormatting sqref="AA325">
    <cfRule type="expression" dxfId="551" priority="825" stopIfTrue="1">
      <formula>AA327&lt;0</formula>
    </cfRule>
    <cfRule type="expression" dxfId="550" priority="826" stopIfTrue="1">
      <formula>AA327&gt;0</formula>
    </cfRule>
  </conditionalFormatting>
  <conditionalFormatting sqref="AA324">
    <cfRule type="expression" dxfId="549" priority="823" stopIfTrue="1">
      <formula>AA327&lt;0</formula>
    </cfRule>
    <cfRule type="expression" dxfId="548" priority="824" stopIfTrue="1">
      <formula>AA327&gt;0</formula>
    </cfRule>
  </conditionalFormatting>
  <conditionalFormatting sqref="AA323">
    <cfRule type="expression" dxfId="547" priority="821" stopIfTrue="1">
      <formula>AA327&lt;0</formula>
    </cfRule>
    <cfRule type="expression" dxfId="546" priority="822" stopIfTrue="1">
      <formula>AA327&gt;0</formula>
    </cfRule>
  </conditionalFormatting>
  <conditionalFormatting sqref="AA322">
    <cfRule type="expression" dxfId="545" priority="819" stopIfTrue="1">
      <formula>AA327&lt;0</formula>
    </cfRule>
    <cfRule type="expression" dxfId="544" priority="820" stopIfTrue="1">
      <formula>AA327&gt;0</formula>
    </cfRule>
  </conditionalFormatting>
  <conditionalFormatting sqref="AA321">
    <cfRule type="expression" dxfId="543" priority="817" stopIfTrue="1">
      <formula>AA327&lt;0</formula>
    </cfRule>
    <cfRule type="expression" dxfId="542" priority="818" stopIfTrue="1">
      <formula>AA327&gt;0</formula>
    </cfRule>
  </conditionalFormatting>
  <conditionalFormatting sqref="AA320">
    <cfRule type="expression" dxfId="541" priority="815" stopIfTrue="1">
      <formula>AA327&lt;0</formula>
    </cfRule>
    <cfRule type="expression" dxfId="540" priority="816" stopIfTrue="1">
      <formula>AA327&gt;0</formula>
    </cfRule>
  </conditionalFormatting>
  <conditionalFormatting sqref="AA319">
    <cfRule type="expression" dxfId="539" priority="813" stopIfTrue="1">
      <formula>AA327&lt;0</formula>
    </cfRule>
    <cfRule type="expression" dxfId="538" priority="814" stopIfTrue="1">
      <formula>AA327&gt;0</formula>
    </cfRule>
  </conditionalFormatting>
  <conditionalFormatting sqref="AA318">
    <cfRule type="expression" dxfId="537" priority="811" stopIfTrue="1">
      <formula>AA327&lt;0</formula>
    </cfRule>
    <cfRule type="expression" dxfId="536" priority="812" stopIfTrue="1">
      <formula>AA327&gt;0</formula>
    </cfRule>
  </conditionalFormatting>
  <conditionalFormatting sqref="AA336">
    <cfRule type="expression" dxfId="535" priority="807" stopIfTrue="1">
      <formula>AA337&lt;0</formula>
    </cfRule>
    <cfRule type="expression" dxfId="534" priority="808" stopIfTrue="1">
      <formula>AA337&gt;0</formula>
    </cfRule>
  </conditionalFormatting>
  <conditionalFormatting sqref="AA335">
    <cfRule type="expression" dxfId="533" priority="805" stopIfTrue="1">
      <formula>AA337&lt;0</formula>
    </cfRule>
    <cfRule type="expression" dxfId="532" priority="806" stopIfTrue="1">
      <formula>AA337&gt;0</formula>
    </cfRule>
  </conditionalFormatting>
  <conditionalFormatting sqref="AA334">
    <cfRule type="expression" dxfId="531" priority="803" stopIfTrue="1">
      <formula>AA337&lt;0</formula>
    </cfRule>
    <cfRule type="expression" dxfId="530" priority="804" stopIfTrue="1">
      <formula>AA337&gt;0</formula>
    </cfRule>
  </conditionalFormatting>
  <conditionalFormatting sqref="AA333">
    <cfRule type="expression" dxfId="529" priority="801" stopIfTrue="1">
      <formula>AA337&lt;0</formula>
    </cfRule>
    <cfRule type="expression" dxfId="528" priority="802" stopIfTrue="1">
      <formula>AA337&gt;0</formula>
    </cfRule>
  </conditionalFormatting>
  <conditionalFormatting sqref="AA332">
    <cfRule type="expression" dxfId="527" priority="799" stopIfTrue="1">
      <formula>AA337&lt;0</formula>
    </cfRule>
    <cfRule type="expression" dxfId="526" priority="800" stopIfTrue="1">
      <formula>AA337&gt;0</formula>
    </cfRule>
  </conditionalFormatting>
  <conditionalFormatting sqref="AA331">
    <cfRule type="expression" dxfId="525" priority="797" stopIfTrue="1">
      <formula>AA337&lt;0</formula>
    </cfRule>
    <cfRule type="expression" dxfId="524" priority="798" stopIfTrue="1">
      <formula>AA337&gt;0</formula>
    </cfRule>
  </conditionalFormatting>
  <conditionalFormatting sqref="AA330">
    <cfRule type="expression" dxfId="523" priority="795" stopIfTrue="1">
      <formula>AA337&lt;0</formula>
    </cfRule>
    <cfRule type="expression" dxfId="522" priority="796" stopIfTrue="1">
      <formula>AA337&gt;0</formula>
    </cfRule>
  </conditionalFormatting>
  <conditionalFormatting sqref="AA329">
    <cfRule type="expression" dxfId="521" priority="793" stopIfTrue="1">
      <formula>AA337&lt;0</formula>
    </cfRule>
    <cfRule type="expression" dxfId="520" priority="794" stopIfTrue="1">
      <formula>AA337&gt;0</formula>
    </cfRule>
  </conditionalFormatting>
  <conditionalFormatting sqref="AA328">
    <cfRule type="expression" dxfId="519" priority="791" stopIfTrue="1">
      <formula>AA337&lt;0</formula>
    </cfRule>
    <cfRule type="expression" dxfId="518" priority="792" stopIfTrue="1">
      <formula>AA337&gt;0</formula>
    </cfRule>
  </conditionalFormatting>
  <conditionalFormatting sqref="AA346">
    <cfRule type="expression" dxfId="517" priority="787" stopIfTrue="1">
      <formula>AA347&lt;0</formula>
    </cfRule>
    <cfRule type="expression" dxfId="516" priority="788" stopIfTrue="1">
      <formula>AA347&gt;0</formula>
    </cfRule>
  </conditionalFormatting>
  <conditionalFormatting sqref="AA345">
    <cfRule type="expression" dxfId="515" priority="785" stopIfTrue="1">
      <formula>AA347&lt;0</formula>
    </cfRule>
    <cfRule type="expression" dxfId="514" priority="786" stopIfTrue="1">
      <formula>AA347&gt;0</formula>
    </cfRule>
  </conditionalFormatting>
  <conditionalFormatting sqref="AA344">
    <cfRule type="expression" dxfId="513" priority="783" stopIfTrue="1">
      <formula>AA347&lt;0</formula>
    </cfRule>
    <cfRule type="expression" dxfId="512" priority="784" stopIfTrue="1">
      <formula>AA347&gt;0</formula>
    </cfRule>
  </conditionalFormatting>
  <conditionalFormatting sqref="AA343">
    <cfRule type="expression" dxfId="511" priority="781" stopIfTrue="1">
      <formula>AA347&lt;0</formula>
    </cfRule>
    <cfRule type="expression" dxfId="510" priority="782" stopIfTrue="1">
      <formula>AA347&gt;0</formula>
    </cfRule>
  </conditionalFormatting>
  <conditionalFormatting sqref="AA342">
    <cfRule type="expression" dxfId="509" priority="779" stopIfTrue="1">
      <formula>AA347&lt;0</formula>
    </cfRule>
    <cfRule type="expression" dxfId="508" priority="780" stopIfTrue="1">
      <formula>AA347&gt;0</formula>
    </cfRule>
  </conditionalFormatting>
  <conditionalFormatting sqref="AA341">
    <cfRule type="expression" dxfId="507" priority="777" stopIfTrue="1">
      <formula>AA347&lt;0</formula>
    </cfRule>
    <cfRule type="expression" dxfId="506" priority="778" stopIfTrue="1">
      <formula>AA347&gt;0</formula>
    </cfRule>
  </conditionalFormatting>
  <conditionalFormatting sqref="AA340">
    <cfRule type="expression" dxfId="505" priority="775" stopIfTrue="1">
      <formula>AA347&lt;0</formula>
    </cfRule>
    <cfRule type="expression" dxfId="504" priority="776" stopIfTrue="1">
      <formula>AA347&gt;0</formula>
    </cfRule>
  </conditionalFormatting>
  <conditionalFormatting sqref="AA339">
    <cfRule type="expression" dxfId="503" priority="773" stopIfTrue="1">
      <formula>AA347&lt;0</formula>
    </cfRule>
    <cfRule type="expression" dxfId="502" priority="774" stopIfTrue="1">
      <formula>AA347&gt;0</formula>
    </cfRule>
  </conditionalFormatting>
  <conditionalFormatting sqref="AA338">
    <cfRule type="expression" dxfId="501" priority="771" stopIfTrue="1">
      <formula>AA347&lt;0</formula>
    </cfRule>
    <cfRule type="expression" dxfId="500" priority="772" stopIfTrue="1">
      <formula>AA347&gt;0</formula>
    </cfRule>
  </conditionalFormatting>
  <conditionalFormatting sqref="AA356">
    <cfRule type="expression" dxfId="499" priority="767" stopIfTrue="1">
      <formula>AA357&lt;0</formula>
    </cfRule>
    <cfRule type="expression" dxfId="498" priority="768" stopIfTrue="1">
      <formula>AA357&gt;0</formula>
    </cfRule>
  </conditionalFormatting>
  <conditionalFormatting sqref="AA355">
    <cfRule type="expression" dxfId="497" priority="765" stopIfTrue="1">
      <formula>AA357&lt;0</formula>
    </cfRule>
    <cfRule type="expression" dxfId="496" priority="766" stopIfTrue="1">
      <formula>AA357&gt;0</formula>
    </cfRule>
  </conditionalFormatting>
  <conditionalFormatting sqref="AA354">
    <cfRule type="expression" dxfId="495" priority="763" stopIfTrue="1">
      <formula>AA357&lt;0</formula>
    </cfRule>
    <cfRule type="expression" dxfId="494" priority="764" stopIfTrue="1">
      <formula>AA357&gt;0</formula>
    </cfRule>
  </conditionalFormatting>
  <conditionalFormatting sqref="AA353">
    <cfRule type="expression" dxfId="493" priority="761" stopIfTrue="1">
      <formula>AA357&lt;0</formula>
    </cfRule>
    <cfRule type="expression" dxfId="492" priority="762" stopIfTrue="1">
      <formula>AA357&gt;0</formula>
    </cfRule>
  </conditionalFormatting>
  <conditionalFormatting sqref="AA352">
    <cfRule type="expression" dxfId="491" priority="759" stopIfTrue="1">
      <formula>AA357&lt;0</formula>
    </cfRule>
    <cfRule type="expression" dxfId="490" priority="760" stopIfTrue="1">
      <formula>AA357&gt;0</formula>
    </cfRule>
  </conditionalFormatting>
  <conditionalFormatting sqref="AA351">
    <cfRule type="expression" dxfId="489" priority="757" stopIfTrue="1">
      <formula>AA357&lt;0</formula>
    </cfRule>
    <cfRule type="expression" dxfId="488" priority="758" stopIfTrue="1">
      <formula>AA357&gt;0</formula>
    </cfRule>
  </conditionalFormatting>
  <conditionalFormatting sqref="AA350">
    <cfRule type="expression" dxfId="487" priority="755" stopIfTrue="1">
      <formula>AA357&lt;0</formula>
    </cfRule>
    <cfRule type="expression" dxfId="486" priority="756" stopIfTrue="1">
      <formula>AA357&gt;0</formula>
    </cfRule>
  </conditionalFormatting>
  <conditionalFormatting sqref="AA349">
    <cfRule type="expression" dxfId="485" priority="753" stopIfTrue="1">
      <formula>AA357&lt;0</formula>
    </cfRule>
    <cfRule type="expression" dxfId="484" priority="754" stopIfTrue="1">
      <formula>AA357&gt;0</formula>
    </cfRule>
  </conditionalFormatting>
  <conditionalFormatting sqref="AA348">
    <cfRule type="expression" dxfId="483" priority="751" stopIfTrue="1">
      <formula>AA357&lt;0</formula>
    </cfRule>
    <cfRule type="expression" dxfId="482" priority="752" stopIfTrue="1">
      <formula>AA357&gt;0</formula>
    </cfRule>
  </conditionalFormatting>
  <conditionalFormatting sqref="AA366">
    <cfRule type="expression" dxfId="481" priority="747" stopIfTrue="1">
      <formula>AA367&lt;0</formula>
    </cfRule>
    <cfRule type="expression" dxfId="480" priority="748" stopIfTrue="1">
      <formula>AA367&gt;0</formula>
    </cfRule>
  </conditionalFormatting>
  <conditionalFormatting sqref="AA365">
    <cfRule type="expression" dxfId="479" priority="745" stopIfTrue="1">
      <formula>AA367&lt;0</formula>
    </cfRule>
    <cfRule type="expression" dxfId="478" priority="746" stopIfTrue="1">
      <formula>AA367&gt;0</formula>
    </cfRule>
  </conditionalFormatting>
  <conditionalFormatting sqref="AA364">
    <cfRule type="expression" dxfId="477" priority="743" stopIfTrue="1">
      <formula>AA367&lt;0</formula>
    </cfRule>
    <cfRule type="expression" dxfId="476" priority="744" stopIfTrue="1">
      <formula>AA367&gt;0</formula>
    </cfRule>
  </conditionalFormatting>
  <conditionalFormatting sqref="AA363">
    <cfRule type="expression" dxfId="475" priority="741" stopIfTrue="1">
      <formula>AA367&lt;0</formula>
    </cfRule>
    <cfRule type="expression" dxfId="474" priority="742" stopIfTrue="1">
      <formula>AA367&gt;0</formula>
    </cfRule>
  </conditionalFormatting>
  <conditionalFormatting sqref="AA362">
    <cfRule type="expression" dxfId="473" priority="739" stopIfTrue="1">
      <formula>AA367&lt;0</formula>
    </cfRule>
    <cfRule type="expression" dxfId="472" priority="740" stopIfTrue="1">
      <formula>AA367&gt;0</formula>
    </cfRule>
  </conditionalFormatting>
  <conditionalFormatting sqref="AA361">
    <cfRule type="expression" dxfId="471" priority="737" stopIfTrue="1">
      <formula>AA367&lt;0</formula>
    </cfRule>
    <cfRule type="expression" dxfId="470" priority="738" stopIfTrue="1">
      <formula>AA367&gt;0</formula>
    </cfRule>
  </conditionalFormatting>
  <conditionalFormatting sqref="AA360">
    <cfRule type="expression" dxfId="469" priority="735" stopIfTrue="1">
      <formula>AA367&lt;0</formula>
    </cfRule>
    <cfRule type="expression" dxfId="468" priority="736" stopIfTrue="1">
      <formula>AA367&gt;0</formula>
    </cfRule>
  </conditionalFormatting>
  <conditionalFormatting sqref="AA359">
    <cfRule type="expression" dxfId="467" priority="733" stopIfTrue="1">
      <formula>AA367&lt;0</formula>
    </cfRule>
    <cfRule type="expression" dxfId="466" priority="734" stopIfTrue="1">
      <formula>AA367&gt;0</formula>
    </cfRule>
  </conditionalFormatting>
  <conditionalFormatting sqref="AA358">
    <cfRule type="expression" dxfId="465" priority="731" stopIfTrue="1">
      <formula>AA367&lt;0</formula>
    </cfRule>
    <cfRule type="expression" dxfId="464" priority="732" stopIfTrue="1">
      <formula>AA367&gt;0</formula>
    </cfRule>
  </conditionalFormatting>
  <conditionalFormatting sqref="AA376">
    <cfRule type="expression" dxfId="463" priority="727" stopIfTrue="1">
      <formula>AA377&lt;0</formula>
    </cfRule>
    <cfRule type="expression" dxfId="462" priority="728" stopIfTrue="1">
      <formula>AA377&gt;0</formula>
    </cfRule>
  </conditionalFormatting>
  <conditionalFormatting sqref="AA375">
    <cfRule type="expression" dxfId="461" priority="725" stopIfTrue="1">
      <formula>AA377&lt;0</formula>
    </cfRule>
    <cfRule type="expression" dxfId="460" priority="726" stopIfTrue="1">
      <formula>AA377&gt;0</formula>
    </cfRule>
  </conditionalFormatting>
  <conditionalFormatting sqref="AA374">
    <cfRule type="expression" dxfId="459" priority="723" stopIfTrue="1">
      <formula>AA377&lt;0</formula>
    </cfRule>
    <cfRule type="expression" dxfId="458" priority="724" stopIfTrue="1">
      <formula>AA377&gt;0</formula>
    </cfRule>
  </conditionalFormatting>
  <conditionalFormatting sqref="AA373">
    <cfRule type="expression" dxfId="457" priority="721" stopIfTrue="1">
      <formula>AA377&lt;0</formula>
    </cfRule>
    <cfRule type="expression" dxfId="456" priority="722" stopIfTrue="1">
      <formula>AA377&gt;0</formula>
    </cfRule>
  </conditionalFormatting>
  <conditionalFormatting sqref="AA372">
    <cfRule type="expression" dxfId="455" priority="719" stopIfTrue="1">
      <formula>AA377&lt;0</formula>
    </cfRule>
    <cfRule type="expression" dxfId="454" priority="720" stopIfTrue="1">
      <formula>AA377&gt;0</formula>
    </cfRule>
  </conditionalFormatting>
  <conditionalFormatting sqref="AA371">
    <cfRule type="expression" dxfId="453" priority="717" stopIfTrue="1">
      <formula>AA377&lt;0</formula>
    </cfRule>
    <cfRule type="expression" dxfId="452" priority="718" stopIfTrue="1">
      <formula>AA377&gt;0</formula>
    </cfRule>
  </conditionalFormatting>
  <conditionalFormatting sqref="AA370">
    <cfRule type="expression" dxfId="451" priority="715" stopIfTrue="1">
      <formula>AA377&lt;0</formula>
    </cfRule>
    <cfRule type="expression" dxfId="450" priority="716" stopIfTrue="1">
      <formula>AA377&gt;0</formula>
    </cfRule>
  </conditionalFormatting>
  <conditionalFormatting sqref="AA369">
    <cfRule type="expression" dxfId="449" priority="713" stopIfTrue="1">
      <formula>AA377&lt;0</formula>
    </cfRule>
    <cfRule type="expression" dxfId="448" priority="714" stopIfTrue="1">
      <formula>AA377&gt;0</formula>
    </cfRule>
  </conditionalFormatting>
  <conditionalFormatting sqref="AA368">
    <cfRule type="expression" dxfId="447" priority="711" stopIfTrue="1">
      <formula>AA377&lt;0</formula>
    </cfRule>
    <cfRule type="expression" dxfId="446" priority="712" stopIfTrue="1">
      <formula>AA377&gt;0</formula>
    </cfRule>
  </conditionalFormatting>
  <conditionalFormatting sqref="AA386">
    <cfRule type="expression" dxfId="445" priority="707" stopIfTrue="1">
      <formula>AA387&lt;0</formula>
    </cfRule>
    <cfRule type="expression" dxfId="444" priority="708" stopIfTrue="1">
      <formula>AA387&gt;0</formula>
    </cfRule>
  </conditionalFormatting>
  <conditionalFormatting sqref="AA385">
    <cfRule type="expression" dxfId="443" priority="705" stopIfTrue="1">
      <formula>AA387&lt;0</formula>
    </cfRule>
    <cfRule type="expression" dxfId="442" priority="706" stopIfTrue="1">
      <formula>AA387&gt;0</formula>
    </cfRule>
  </conditionalFormatting>
  <conditionalFormatting sqref="AA384">
    <cfRule type="expression" dxfId="441" priority="703" stopIfTrue="1">
      <formula>AA387&lt;0</formula>
    </cfRule>
    <cfRule type="expression" dxfId="440" priority="704" stopIfTrue="1">
      <formula>AA387&gt;0</formula>
    </cfRule>
  </conditionalFormatting>
  <conditionalFormatting sqref="AA383">
    <cfRule type="expression" dxfId="439" priority="701" stopIfTrue="1">
      <formula>AA387&lt;0</formula>
    </cfRule>
    <cfRule type="expression" dxfId="438" priority="702" stopIfTrue="1">
      <formula>AA387&gt;0</formula>
    </cfRule>
  </conditionalFormatting>
  <conditionalFormatting sqref="AA382">
    <cfRule type="expression" dxfId="437" priority="699" stopIfTrue="1">
      <formula>AA387&lt;0</formula>
    </cfRule>
    <cfRule type="expression" dxfId="436" priority="700" stopIfTrue="1">
      <formula>AA387&gt;0</formula>
    </cfRule>
  </conditionalFormatting>
  <conditionalFormatting sqref="AA381">
    <cfRule type="expression" dxfId="435" priority="697" stopIfTrue="1">
      <formula>AA387&lt;0</formula>
    </cfRule>
    <cfRule type="expression" dxfId="434" priority="698" stopIfTrue="1">
      <formula>AA387&gt;0</formula>
    </cfRule>
  </conditionalFormatting>
  <conditionalFormatting sqref="AA380">
    <cfRule type="expression" dxfId="433" priority="695" stopIfTrue="1">
      <formula>AA387&lt;0</formula>
    </cfRule>
    <cfRule type="expression" dxfId="432" priority="696" stopIfTrue="1">
      <formula>AA387&gt;0</formula>
    </cfRule>
  </conditionalFormatting>
  <conditionalFormatting sqref="AA379">
    <cfRule type="expression" dxfId="431" priority="693" stopIfTrue="1">
      <formula>AA387&lt;0</formula>
    </cfRule>
    <cfRule type="expression" dxfId="430" priority="694" stopIfTrue="1">
      <formula>AA387&gt;0</formula>
    </cfRule>
  </conditionalFormatting>
  <conditionalFormatting sqref="AA378">
    <cfRule type="expression" dxfId="429" priority="691" stopIfTrue="1">
      <formula>AA387&lt;0</formula>
    </cfRule>
    <cfRule type="expression" dxfId="428" priority="692" stopIfTrue="1">
      <formula>AA387&gt;0</formula>
    </cfRule>
  </conditionalFormatting>
  <conditionalFormatting sqref="AA396">
    <cfRule type="expression" dxfId="427" priority="687" stopIfTrue="1">
      <formula>AA397&lt;0</formula>
    </cfRule>
    <cfRule type="expression" dxfId="426" priority="688" stopIfTrue="1">
      <formula>AA397&gt;0</formula>
    </cfRule>
  </conditionalFormatting>
  <conditionalFormatting sqref="AA395">
    <cfRule type="expression" dxfId="425" priority="685" stopIfTrue="1">
      <formula>AA397&lt;0</formula>
    </cfRule>
    <cfRule type="expression" dxfId="424" priority="686" stopIfTrue="1">
      <formula>AA397&gt;0</formula>
    </cfRule>
  </conditionalFormatting>
  <conditionalFormatting sqref="AA394">
    <cfRule type="expression" dxfId="423" priority="683" stopIfTrue="1">
      <formula>AA397&lt;0</formula>
    </cfRule>
    <cfRule type="expression" dxfId="422" priority="684" stopIfTrue="1">
      <formula>AA397&gt;0</formula>
    </cfRule>
  </conditionalFormatting>
  <conditionalFormatting sqref="AA393">
    <cfRule type="expression" dxfId="421" priority="681" stopIfTrue="1">
      <formula>AA397&lt;0</formula>
    </cfRule>
    <cfRule type="expression" dxfId="420" priority="682" stopIfTrue="1">
      <formula>AA397&gt;0</formula>
    </cfRule>
  </conditionalFormatting>
  <conditionalFormatting sqref="AA392">
    <cfRule type="expression" dxfId="419" priority="679" stopIfTrue="1">
      <formula>AA397&lt;0</formula>
    </cfRule>
    <cfRule type="expression" dxfId="418" priority="680" stopIfTrue="1">
      <formula>AA397&gt;0</formula>
    </cfRule>
  </conditionalFormatting>
  <conditionalFormatting sqref="AA391">
    <cfRule type="expression" dxfId="417" priority="677" stopIfTrue="1">
      <formula>AA397&lt;0</formula>
    </cfRule>
    <cfRule type="expression" dxfId="416" priority="678" stopIfTrue="1">
      <formula>AA397&gt;0</formula>
    </cfRule>
  </conditionalFormatting>
  <conditionalFormatting sqref="AA390">
    <cfRule type="expression" dxfId="415" priority="675" stopIfTrue="1">
      <formula>AA397&lt;0</formula>
    </cfRule>
    <cfRule type="expression" dxfId="414" priority="676" stopIfTrue="1">
      <formula>AA397&gt;0</formula>
    </cfRule>
  </conditionalFormatting>
  <conditionalFormatting sqref="AA389">
    <cfRule type="expression" dxfId="413" priority="673" stopIfTrue="1">
      <formula>AA397&lt;0</formula>
    </cfRule>
    <cfRule type="expression" dxfId="412" priority="674" stopIfTrue="1">
      <formula>AA397&gt;0</formula>
    </cfRule>
  </conditionalFormatting>
  <conditionalFormatting sqref="AA388">
    <cfRule type="expression" dxfId="411" priority="671" stopIfTrue="1">
      <formula>AA397&lt;0</formula>
    </cfRule>
    <cfRule type="expression" dxfId="410" priority="672" stopIfTrue="1">
      <formula>AA397&gt;0</formula>
    </cfRule>
  </conditionalFormatting>
  <conditionalFormatting sqref="AA406">
    <cfRule type="expression" dxfId="409" priority="667" stopIfTrue="1">
      <formula>AA407&lt;0</formula>
    </cfRule>
    <cfRule type="expression" dxfId="408" priority="668" stopIfTrue="1">
      <formula>AA407&gt;0</formula>
    </cfRule>
  </conditionalFormatting>
  <conditionalFormatting sqref="AA405">
    <cfRule type="expression" dxfId="407" priority="665" stopIfTrue="1">
      <formula>AA407&lt;0</formula>
    </cfRule>
    <cfRule type="expression" dxfId="406" priority="666" stopIfTrue="1">
      <formula>AA407&gt;0</formula>
    </cfRule>
  </conditionalFormatting>
  <conditionalFormatting sqref="AA404">
    <cfRule type="expression" dxfId="405" priority="663" stopIfTrue="1">
      <formula>AA407&lt;0</formula>
    </cfRule>
    <cfRule type="expression" dxfId="404" priority="664" stopIfTrue="1">
      <formula>AA407&gt;0</formula>
    </cfRule>
  </conditionalFormatting>
  <conditionalFormatting sqref="AA403">
    <cfRule type="expression" dxfId="403" priority="661" stopIfTrue="1">
      <formula>AA407&lt;0</formula>
    </cfRule>
    <cfRule type="expression" dxfId="402" priority="662" stopIfTrue="1">
      <formula>AA407&gt;0</formula>
    </cfRule>
  </conditionalFormatting>
  <conditionalFormatting sqref="AA402">
    <cfRule type="expression" dxfId="401" priority="659" stopIfTrue="1">
      <formula>AA407&lt;0</formula>
    </cfRule>
    <cfRule type="expression" dxfId="400" priority="660" stopIfTrue="1">
      <formula>AA407&gt;0</formula>
    </cfRule>
  </conditionalFormatting>
  <conditionalFormatting sqref="AA401">
    <cfRule type="expression" dxfId="399" priority="657" stopIfTrue="1">
      <formula>AA407&lt;0</formula>
    </cfRule>
    <cfRule type="expression" dxfId="398" priority="658" stopIfTrue="1">
      <formula>AA407&gt;0</formula>
    </cfRule>
  </conditionalFormatting>
  <conditionalFormatting sqref="AA400">
    <cfRule type="expression" dxfId="397" priority="655" stopIfTrue="1">
      <formula>AA407&lt;0</formula>
    </cfRule>
    <cfRule type="expression" dxfId="396" priority="656" stopIfTrue="1">
      <formula>AA407&gt;0</formula>
    </cfRule>
  </conditionalFormatting>
  <conditionalFormatting sqref="AA399">
    <cfRule type="expression" dxfId="395" priority="653" stopIfTrue="1">
      <formula>AA407&lt;0</formula>
    </cfRule>
    <cfRule type="expression" dxfId="394" priority="654" stopIfTrue="1">
      <formula>AA407&gt;0</formula>
    </cfRule>
  </conditionalFormatting>
  <conditionalFormatting sqref="AA398">
    <cfRule type="expression" dxfId="393" priority="651" stopIfTrue="1">
      <formula>AA407&lt;0</formula>
    </cfRule>
    <cfRule type="expression" dxfId="392" priority="652" stopIfTrue="1">
      <formula>AA407&gt;0</formula>
    </cfRule>
  </conditionalFormatting>
  <conditionalFormatting sqref="AA416">
    <cfRule type="expression" dxfId="391" priority="647" stopIfTrue="1">
      <formula>AA417&lt;0</formula>
    </cfRule>
    <cfRule type="expression" dxfId="390" priority="648" stopIfTrue="1">
      <formula>AA417&gt;0</formula>
    </cfRule>
  </conditionalFormatting>
  <conditionalFormatting sqref="AA415">
    <cfRule type="expression" dxfId="389" priority="645" stopIfTrue="1">
      <formula>AA417&lt;0</formula>
    </cfRule>
    <cfRule type="expression" dxfId="388" priority="646" stopIfTrue="1">
      <formula>AA417&gt;0</formula>
    </cfRule>
  </conditionalFormatting>
  <conditionalFormatting sqref="AA414">
    <cfRule type="expression" dxfId="387" priority="643" stopIfTrue="1">
      <formula>AA417&lt;0</formula>
    </cfRule>
    <cfRule type="expression" dxfId="386" priority="644" stopIfTrue="1">
      <formula>AA417&gt;0</formula>
    </cfRule>
  </conditionalFormatting>
  <conditionalFormatting sqref="AA413">
    <cfRule type="expression" dxfId="385" priority="641" stopIfTrue="1">
      <formula>AA417&lt;0</formula>
    </cfRule>
    <cfRule type="expression" dxfId="384" priority="642" stopIfTrue="1">
      <formula>AA417&gt;0</formula>
    </cfRule>
  </conditionalFormatting>
  <conditionalFormatting sqref="AA412">
    <cfRule type="expression" dxfId="383" priority="639" stopIfTrue="1">
      <formula>AA417&lt;0</formula>
    </cfRule>
    <cfRule type="expression" dxfId="382" priority="640" stopIfTrue="1">
      <formula>AA417&gt;0</formula>
    </cfRule>
  </conditionalFormatting>
  <conditionalFormatting sqref="AA411">
    <cfRule type="expression" dxfId="381" priority="637" stopIfTrue="1">
      <formula>AA417&lt;0</formula>
    </cfRule>
    <cfRule type="expression" dxfId="380" priority="638" stopIfTrue="1">
      <formula>AA417&gt;0</formula>
    </cfRule>
  </conditionalFormatting>
  <conditionalFormatting sqref="AA410">
    <cfRule type="expression" dxfId="379" priority="635" stopIfTrue="1">
      <formula>AA417&lt;0</formula>
    </cfRule>
    <cfRule type="expression" dxfId="378" priority="636" stopIfTrue="1">
      <formula>AA417&gt;0</formula>
    </cfRule>
  </conditionalFormatting>
  <conditionalFormatting sqref="AA409">
    <cfRule type="expression" dxfId="377" priority="633" stopIfTrue="1">
      <formula>AA417&lt;0</formula>
    </cfRule>
    <cfRule type="expression" dxfId="376" priority="634" stopIfTrue="1">
      <formula>AA417&gt;0</formula>
    </cfRule>
  </conditionalFormatting>
  <conditionalFormatting sqref="AA408">
    <cfRule type="expression" dxfId="375" priority="631" stopIfTrue="1">
      <formula>AA417&lt;0</formula>
    </cfRule>
    <cfRule type="expression" dxfId="374" priority="632" stopIfTrue="1">
      <formula>AA417&gt;0</formula>
    </cfRule>
  </conditionalFormatting>
  <conditionalFormatting sqref="AA426">
    <cfRule type="expression" dxfId="373" priority="627" stopIfTrue="1">
      <formula>AA427&lt;0</formula>
    </cfRule>
    <cfRule type="expression" dxfId="372" priority="628" stopIfTrue="1">
      <formula>AA427&gt;0</formula>
    </cfRule>
  </conditionalFormatting>
  <conditionalFormatting sqref="AA425">
    <cfRule type="expression" dxfId="371" priority="625" stopIfTrue="1">
      <formula>AA427&lt;0</formula>
    </cfRule>
    <cfRule type="expression" dxfId="370" priority="626" stopIfTrue="1">
      <formula>AA427&gt;0</formula>
    </cfRule>
  </conditionalFormatting>
  <conditionalFormatting sqref="AA424">
    <cfRule type="expression" dxfId="369" priority="623" stopIfTrue="1">
      <formula>AA427&lt;0</formula>
    </cfRule>
    <cfRule type="expression" dxfId="368" priority="624" stopIfTrue="1">
      <formula>AA427&gt;0</formula>
    </cfRule>
  </conditionalFormatting>
  <conditionalFormatting sqref="AA423">
    <cfRule type="expression" dxfId="367" priority="621" stopIfTrue="1">
      <formula>AA427&lt;0</formula>
    </cfRule>
    <cfRule type="expression" dxfId="366" priority="622" stopIfTrue="1">
      <formula>AA427&gt;0</formula>
    </cfRule>
  </conditionalFormatting>
  <conditionalFormatting sqref="AA422">
    <cfRule type="expression" dxfId="365" priority="619" stopIfTrue="1">
      <formula>AA427&lt;0</formula>
    </cfRule>
    <cfRule type="expression" dxfId="364" priority="620" stopIfTrue="1">
      <formula>AA427&gt;0</formula>
    </cfRule>
  </conditionalFormatting>
  <conditionalFormatting sqref="AA421">
    <cfRule type="expression" dxfId="363" priority="617" stopIfTrue="1">
      <formula>AA427&lt;0</formula>
    </cfRule>
    <cfRule type="expression" dxfId="362" priority="618" stopIfTrue="1">
      <formula>AA427&gt;0</formula>
    </cfRule>
  </conditionalFormatting>
  <conditionalFormatting sqref="AA420">
    <cfRule type="expression" dxfId="361" priority="615" stopIfTrue="1">
      <formula>AA427&lt;0</formula>
    </cfRule>
    <cfRule type="expression" dxfId="360" priority="616" stopIfTrue="1">
      <formula>AA427&gt;0</formula>
    </cfRule>
  </conditionalFormatting>
  <conditionalFormatting sqref="AA419">
    <cfRule type="expression" dxfId="359" priority="613" stopIfTrue="1">
      <formula>AA427&lt;0</formula>
    </cfRule>
    <cfRule type="expression" dxfId="358" priority="614" stopIfTrue="1">
      <formula>AA427&gt;0</formula>
    </cfRule>
  </conditionalFormatting>
  <conditionalFormatting sqref="AA418">
    <cfRule type="expression" dxfId="357" priority="611" stopIfTrue="1">
      <formula>AA427&lt;0</formula>
    </cfRule>
    <cfRule type="expression" dxfId="356" priority="612" stopIfTrue="1">
      <formula>AA427&gt;0</formula>
    </cfRule>
  </conditionalFormatting>
  <conditionalFormatting sqref="AA436">
    <cfRule type="expression" dxfId="355" priority="607" stopIfTrue="1">
      <formula>AA437&lt;0</formula>
    </cfRule>
    <cfRule type="expression" dxfId="354" priority="608" stopIfTrue="1">
      <formula>AA437&gt;0</formula>
    </cfRule>
  </conditionalFormatting>
  <conditionalFormatting sqref="AA435">
    <cfRule type="expression" dxfId="353" priority="605" stopIfTrue="1">
      <formula>AA437&lt;0</formula>
    </cfRule>
    <cfRule type="expression" dxfId="352" priority="606" stopIfTrue="1">
      <formula>AA437&gt;0</formula>
    </cfRule>
  </conditionalFormatting>
  <conditionalFormatting sqref="AA434">
    <cfRule type="expression" dxfId="351" priority="603" stopIfTrue="1">
      <formula>AA437&lt;0</formula>
    </cfRule>
    <cfRule type="expression" dxfId="350" priority="604" stopIfTrue="1">
      <formula>AA437&gt;0</formula>
    </cfRule>
  </conditionalFormatting>
  <conditionalFormatting sqref="AA433">
    <cfRule type="expression" dxfId="349" priority="601" stopIfTrue="1">
      <formula>AA437&lt;0</formula>
    </cfRule>
    <cfRule type="expression" dxfId="348" priority="602" stopIfTrue="1">
      <formula>AA437&gt;0</formula>
    </cfRule>
  </conditionalFormatting>
  <conditionalFormatting sqref="AA432">
    <cfRule type="expression" dxfId="347" priority="599" stopIfTrue="1">
      <formula>AA437&lt;0</formula>
    </cfRule>
    <cfRule type="expression" dxfId="346" priority="600" stopIfTrue="1">
      <formula>AA437&gt;0</formula>
    </cfRule>
  </conditionalFormatting>
  <conditionalFormatting sqref="AA431">
    <cfRule type="expression" dxfId="345" priority="597" stopIfTrue="1">
      <formula>AA437&lt;0</formula>
    </cfRule>
    <cfRule type="expression" dxfId="344" priority="598" stopIfTrue="1">
      <formula>AA437&gt;0</formula>
    </cfRule>
  </conditionalFormatting>
  <conditionalFormatting sqref="AA430">
    <cfRule type="expression" dxfId="343" priority="595" stopIfTrue="1">
      <formula>AA437&lt;0</formula>
    </cfRule>
    <cfRule type="expression" dxfId="342" priority="596" stopIfTrue="1">
      <formula>AA437&gt;0</formula>
    </cfRule>
  </conditionalFormatting>
  <conditionalFormatting sqref="AA429">
    <cfRule type="expression" dxfId="341" priority="593" stopIfTrue="1">
      <formula>AA437&lt;0</formula>
    </cfRule>
    <cfRule type="expression" dxfId="340" priority="594" stopIfTrue="1">
      <formula>AA437&gt;0</formula>
    </cfRule>
  </conditionalFormatting>
  <conditionalFormatting sqref="AA428">
    <cfRule type="expression" dxfId="339" priority="591" stopIfTrue="1">
      <formula>AA437&lt;0</formula>
    </cfRule>
    <cfRule type="expression" dxfId="338" priority="592" stopIfTrue="1">
      <formula>AA437&gt;0</formula>
    </cfRule>
  </conditionalFormatting>
  <conditionalFormatting sqref="AA446">
    <cfRule type="expression" dxfId="337" priority="587" stopIfTrue="1">
      <formula>AA447&lt;0</formula>
    </cfRule>
    <cfRule type="expression" dxfId="336" priority="588" stopIfTrue="1">
      <formula>AA447&gt;0</formula>
    </cfRule>
  </conditionalFormatting>
  <conditionalFormatting sqref="AA445">
    <cfRule type="expression" dxfId="335" priority="585" stopIfTrue="1">
      <formula>AA447&lt;0</formula>
    </cfRule>
    <cfRule type="expression" dxfId="334" priority="586" stopIfTrue="1">
      <formula>AA447&gt;0</formula>
    </cfRule>
  </conditionalFormatting>
  <conditionalFormatting sqref="AA444">
    <cfRule type="expression" dxfId="333" priority="583" stopIfTrue="1">
      <formula>AA447&lt;0</formula>
    </cfRule>
    <cfRule type="expression" dxfId="332" priority="584" stopIfTrue="1">
      <formula>AA447&gt;0</formula>
    </cfRule>
  </conditionalFormatting>
  <conditionalFormatting sqref="AA443">
    <cfRule type="expression" dxfId="331" priority="581" stopIfTrue="1">
      <formula>AA447&lt;0</formula>
    </cfRule>
    <cfRule type="expression" dxfId="330" priority="582" stopIfTrue="1">
      <formula>AA447&gt;0</formula>
    </cfRule>
  </conditionalFormatting>
  <conditionalFormatting sqref="AA442">
    <cfRule type="expression" dxfId="329" priority="579" stopIfTrue="1">
      <formula>AA447&lt;0</formula>
    </cfRule>
    <cfRule type="expression" dxfId="328" priority="580" stopIfTrue="1">
      <formula>AA447&gt;0</formula>
    </cfRule>
  </conditionalFormatting>
  <conditionalFormatting sqref="AA441">
    <cfRule type="expression" dxfId="327" priority="577" stopIfTrue="1">
      <formula>AA447&lt;0</formula>
    </cfRule>
    <cfRule type="expression" dxfId="326" priority="578" stopIfTrue="1">
      <formula>AA447&gt;0</formula>
    </cfRule>
  </conditionalFormatting>
  <conditionalFormatting sqref="AA440">
    <cfRule type="expression" dxfId="325" priority="575" stopIfTrue="1">
      <formula>AA447&lt;0</formula>
    </cfRule>
    <cfRule type="expression" dxfId="324" priority="576" stopIfTrue="1">
      <formula>AA447&gt;0</formula>
    </cfRule>
  </conditionalFormatting>
  <conditionalFormatting sqref="AA439">
    <cfRule type="expression" dxfId="323" priority="573" stopIfTrue="1">
      <formula>AA447&lt;0</formula>
    </cfRule>
    <cfRule type="expression" dxfId="322" priority="574" stopIfTrue="1">
      <formula>AA447&gt;0</formula>
    </cfRule>
  </conditionalFormatting>
  <conditionalFormatting sqref="AA438">
    <cfRule type="expression" dxfId="321" priority="571" stopIfTrue="1">
      <formula>AA447&lt;0</formula>
    </cfRule>
    <cfRule type="expression" dxfId="320" priority="572" stopIfTrue="1">
      <formula>AA447&gt;0</formula>
    </cfRule>
  </conditionalFormatting>
  <conditionalFormatting sqref="AA456">
    <cfRule type="expression" dxfId="319" priority="567" stopIfTrue="1">
      <formula>AA457&lt;0</formula>
    </cfRule>
    <cfRule type="expression" dxfId="318" priority="568" stopIfTrue="1">
      <formula>AA457&gt;0</formula>
    </cfRule>
  </conditionalFormatting>
  <conditionalFormatting sqref="AA455">
    <cfRule type="expression" dxfId="317" priority="565" stopIfTrue="1">
      <formula>AA457&lt;0</formula>
    </cfRule>
    <cfRule type="expression" dxfId="316" priority="566" stopIfTrue="1">
      <formula>AA457&gt;0</formula>
    </cfRule>
  </conditionalFormatting>
  <conditionalFormatting sqref="AA454">
    <cfRule type="expression" dxfId="315" priority="563" stopIfTrue="1">
      <formula>AA457&lt;0</formula>
    </cfRule>
    <cfRule type="expression" dxfId="314" priority="564" stopIfTrue="1">
      <formula>AA457&gt;0</formula>
    </cfRule>
  </conditionalFormatting>
  <conditionalFormatting sqref="AA453">
    <cfRule type="expression" dxfId="313" priority="561" stopIfTrue="1">
      <formula>AA457&lt;0</formula>
    </cfRule>
    <cfRule type="expression" dxfId="312" priority="562" stopIfTrue="1">
      <formula>AA457&gt;0</formula>
    </cfRule>
  </conditionalFormatting>
  <conditionalFormatting sqref="AA452">
    <cfRule type="expression" dxfId="311" priority="559" stopIfTrue="1">
      <formula>AA457&lt;0</formula>
    </cfRule>
    <cfRule type="expression" dxfId="310" priority="560" stopIfTrue="1">
      <formula>AA457&gt;0</formula>
    </cfRule>
  </conditionalFormatting>
  <conditionalFormatting sqref="AA451">
    <cfRule type="expression" dxfId="309" priority="557" stopIfTrue="1">
      <formula>AA457&lt;0</formula>
    </cfRule>
    <cfRule type="expression" dxfId="308" priority="558" stopIfTrue="1">
      <formula>AA457&gt;0</formula>
    </cfRule>
  </conditionalFormatting>
  <conditionalFormatting sqref="AA450">
    <cfRule type="expression" dxfId="307" priority="555" stopIfTrue="1">
      <formula>AA457&lt;0</formula>
    </cfRule>
    <cfRule type="expression" dxfId="306" priority="556" stopIfTrue="1">
      <formula>AA457&gt;0</formula>
    </cfRule>
  </conditionalFormatting>
  <conditionalFormatting sqref="AA449">
    <cfRule type="expression" dxfId="305" priority="553" stopIfTrue="1">
      <formula>AA457&lt;0</formula>
    </cfRule>
    <cfRule type="expression" dxfId="304" priority="554" stopIfTrue="1">
      <formula>AA457&gt;0</formula>
    </cfRule>
  </conditionalFormatting>
  <conditionalFormatting sqref="AA448">
    <cfRule type="expression" dxfId="303" priority="551" stopIfTrue="1">
      <formula>AA457&lt;0</formula>
    </cfRule>
    <cfRule type="expression" dxfId="302" priority="552" stopIfTrue="1">
      <formula>AA457&gt;0</formula>
    </cfRule>
  </conditionalFormatting>
  <conditionalFormatting sqref="AA466">
    <cfRule type="expression" dxfId="301" priority="547" stopIfTrue="1">
      <formula>AA467&lt;0</formula>
    </cfRule>
    <cfRule type="expression" dxfId="300" priority="548" stopIfTrue="1">
      <formula>AA467&gt;0</formula>
    </cfRule>
  </conditionalFormatting>
  <conditionalFormatting sqref="AA465">
    <cfRule type="expression" dxfId="299" priority="545" stopIfTrue="1">
      <formula>AA467&lt;0</formula>
    </cfRule>
    <cfRule type="expression" dxfId="298" priority="546" stopIfTrue="1">
      <formula>AA467&gt;0</formula>
    </cfRule>
  </conditionalFormatting>
  <conditionalFormatting sqref="AA464">
    <cfRule type="expression" dxfId="297" priority="543" stopIfTrue="1">
      <formula>AA467&lt;0</formula>
    </cfRule>
    <cfRule type="expression" dxfId="296" priority="544" stopIfTrue="1">
      <formula>AA467&gt;0</formula>
    </cfRule>
  </conditionalFormatting>
  <conditionalFormatting sqref="AA463">
    <cfRule type="expression" dxfId="295" priority="541" stopIfTrue="1">
      <formula>AA467&lt;0</formula>
    </cfRule>
    <cfRule type="expression" dxfId="294" priority="542" stopIfTrue="1">
      <formula>AA467&gt;0</formula>
    </cfRule>
  </conditionalFormatting>
  <conditionalFormatting sqref="AA462">
    <cfRule type="expression" dxfId="293" priority="539" stopIfTrue="1">
      <formula>AA467&lt;0</formula>
    </cfRule>
    <cfRule type="expression" dxfId="292" priority="540" stopIfTrue="1">
      <formula>AA467&gt;0</formula>
    </cfRule>
  </conditionalFormatting>
  <conditionalFormatting sqref="AA461">
    <cfRule type="expression" dxfId="291" priority="537" stopIfTrue="1">
      <formula>AA467&lt;0</formula>
    </cfRule>
    <cfRule type="expression" dxfId="290" priority="538" stopIfTrue="1">
      <formula>AA467&gt;0</formula>
    </cfRule>
  </conditionalFormatting>
  <conditionalFormatting sqref="AA460">
    <cfRule type="expression" dxfId="289" priority="535" stopIfTrue="1">
      <formula>AA467&lt;0</formula>
    </cfRule>
    <cfRule type="expression" dxfId="288" priority="536" stopIfTrue="1">
      <formula>AA467&gt;0</formula>
    </cfRule>
  </conditionalFormatting>
  <conditionalFormatting sqref="AA459">
    <cfRule type="expression" dxfId="287" priority="533" stopIfTrue="1">
      <formula>AA467&lt;0</formula>
    </cfRule>
    <cfRule type="expression" dxfId="286" priority="534" stopIfTrue="1">
      <formula>AA467&gt;0</formula>
    </cfRule>
  </conditionalFormatting>
  <conditionalFormatting sqref="AA458">
    <cfRule type="expression" dxfId="285" priority="531" stopIfTrue="1">
      <formula>AA467&lt;0</formula>
    </cfRule>
    <cfRule type="expression" dxfId="284" priority="532" stopIfTrue="1">
      <formula>AA467&gt;0</formula>
    </cfRule>
  </conditionalFormatting>
  <conditionalFormatting sqref="AA476">
    <cfRule type="expression" dxfId="283" priority="527" stopIfTrue="1">
      <formula>AA477&lt;0</formula>
    </cfRule>
    <cfRule type="expression" dxfId="282" priority="528" stopIfTrue="1">
      <formula>AA477&gt;0</formula>
    </cfRule>
  </conditionalFormatting>
  <conditionalFormatting sqref="AA475">
    <cfRule type="expression" dxfId="281" priority="525" stopIfTrue="1">
      <formula>AA477&lt;0</formula>
    </cfRule>
    <cfRule type="expression" dxfId="280" priority="526" stopIfTrue="1">
      <formula>AA477&gt;0</formula>
    </cfRule>
  </conditionalFormatting>
  <conditionalFormatting sqref="AA474">
    <cfRule type="expression" dxfId="279" priority="523" stopIfTrue="1">
      <formula>AA477&lt;0</formula>
    </cfRule>
    <cfRule type="expression" dxfId="278" priority="524" stopIfTrue="1">
      <formula>AA477&gt;0</formula>
    </cfRule>
  </conditionalFormatting>
  <conditionalFormatting sqref="AA473">
    <cfRule type="expression" dxfId="277" priority="521" stopIfTrue="1">
      <formula>AA477&lt;0</formula>
    </cfRule>
    <cfRule type="expression" dxfId="276" priority="522" stopIfTrue="1">
      <formula>AA477&gt;0</formula>
    </cfRule>
  </conditionalFormatting>
  <conditionalFormatting sqref="AA472">
    <cfRule type="expression" dxfId="275" priority="519" stopIfTrue="1">
      <formula>AA477&lt;0</formula>
    </cfRule>
    <cfRule type="expression" dxfId="274" priority="520" stopIfTrue="1">
      <formula>AA477&gt;0</formula>
    </cfRule>
  </conditionalFormatting>
  <conditionalFormatting sqref="AA471">
    <cfRule type="expression" dxfId="273" priority="517" stopIfTrue="1">
      <formula>AA477&lt;0</formula>
    </cfRule>
    <cfRule type="expression" dxfId="272" priority="518" stopIfTrue="1">
      <formula>AA477&gt;0</formula>
    </cfRule>
  </conditionalFormatting>
  <conditionalFormatting sqref="AA470">
    <cfRule type="expression" dxfId="271" priority="515" stopIfTrue="1">
      <formula>AA477&lt;0</formula>
    </cfRule>
    <cfRule type="expression" dxfId="270" priority="516" stopIfTrue="1">
      <formula>AA477&gt;0</formula>
    </cfRule>
  </conditionalFormatting>
  <conditionalFormatting sqref="AA469">
    <cfRule type="expression" dxfId="269" priority="513" stopIfTrue="1">
      <formula>AA477&lt;0</formula>
    </cfRule>
    <cfRule type="expression" dxfId="268" priority="514" stopIfTrue="1">
      <formula>AA477&gt;0</formula>
    </cfRule>
  </conditionalFormatting>
  <conditionalFormatting sqref="AA468">
    <cfRule type="expression" dxfId="267" priority="511" stopIfTrue="1">
      <formula>AA477&lt;0</formula>
    </cfRule>
    <cfRule type="expression" dxfId="266" priority="512" stopIfTrue="1">
      <formula>AA477&gt;0</formula>
    </cfRule>
  </conditionalFormatting>
  <conditionalFormatting sqref="AA486">
    <cfRule type="expression" dxfId="265" priority="507" stopIfTrue="1">
      <formula>AA487&lt;0</formula>
    </cfRule>
    <cfRule type="expression" dxfId="264" priority="508" stopIfTrue="1">
      <formula>AA487&gt;0</formula>
    </cfRule>
  </conditionalFormatting>
  <conditionalFormatting sqref="AA485">
    <cfRule type="expression" dxfId="263" priority="505" stopIfTrue="1">
      <formula>AA487&lt;0</formula>
    </cfRule>
    <cfRule type="expression" dxfId="262" priority="506" stopIfTrue="1">
      <formula>AA487&gt;0</formula>
    </cfRule>
  </conditionalFormatting>
  <conditionalFormatting sqref="AA484">
    <cfRule type="expression" dxfId="261" priority="503" stopIfTrue="1">
      <formula>AA487&lt;0</formula>
    </cfRule>
    <cfRule type="expression" dxfId="260" priority="504" stopIfTrue="1">
      <formula>AA487&gt;0</formula>
    </cfRule>
  </conditionalFormatting>
  <conditionalFormatting sqref="AA483">
    <cfRule type="expression" dxfId="259" priority="501" stopIfTrue="1">
      <formula>AA487&lt;0</formula>
    </cfRule>
    <cfRule type="expression" dxfId="258" priority="502" stopIfTrue="1">
      <formula>AA487&gt;0</formula>
    </cfRule>
  </conditionalFormatting>
  <conditionalFormatting sqref="AA482">
    <cfRule type="expression" dxfId="257" priority="499" stopIfTrue="1">
      <formula>AA487&lt;0</formula>
    </cfRule>
    <cfRule type="expression" dxfId="256" priority="500" stopIfTrue="1">
      <formula>AA487&gt;0</formula>
    </cfRule>
  </conditionalFormatting>
  <conditionalFormatting sqref="AA481">
    <cfRule type="expression" dxfId="255" priority="497" stopIfTrue="1">
      <formula>AA487&lt;0</formula>
    </cfRule>
    <cfRule type="expression" dxfId="254" priority="498" stopIfTrue="1">
      <formula>AA487&gt;0</formula>
    </cfRule>
  </conditionalFormatting>
  <conditionalFormatting sqref="AA480">
    <cfRule type="expression" dxfId="253" priority="495" stopIfTrue="1">
      <formula>AA487&lt;0</formula>
    </cfRule>
    <cfRule type="expression" dxfId="252" priority="496" stopIfTrue="1">
      <formula>AA487&gt;0</formula>
    </cfRule>
  </conditionalFormatting>
  <conditionalFormatting sqref="AA479">
    <cfRule type="expression" dxfId="251" priority="493" stopIfTrue="1">
      <formula>AA487&lt;0</formula>
    </cfRule>
    <cfRule type="expression" dxfId="250" priority="494" stopIfTrue="1">
      <formula>AA487&gt;0</formula>
    </cfRule>
  </conditionalFormatting>
  <conditionalFormatting sqref="AA478">
    <cfRule type="expression" dxfId="249" priority="491" stopIfTrue="1">
      <formula>AA487&lt;0</formula>
    </cfRule>
    <cfRule type="expression" dxfId="248" priority="492" stopIfTrue="1">
      <formula>AA487&gt;0</formula>
    </cfRule>
  </conditionalFormatting>
  <conditionalFormatting sqref="AA496">
    <cfRule type="expression" dxfId="247" priority="487" stopIfTrue="1">
      <formula>AA497&lt;0</formula>
    </cfRule>
    <cfRule type="expression" dxfId="246" priority="488" stopIfTrue="1">
      <formula>AA497&gt;0</formula>
    </cfRule>
  </conditionalFormatting>
  <conditionalFormatting sqref="AA495">
    <cfRule type="expression" dxfId="245" priority="485" stopIfTrue="1">
      <formula>AA497&lt;0</formula>
    </cfRule>
    <cfRule type="expression" dxfId="244" priority="486" stopIfTrue="1">
      <formula>AA497&gt;0</formula>
    </cfRule>
  </conditionalFormatting>
  <conditionalFormatting sqref="AA494">
    <cfRule type="expression" dxfId="243" priority="483" stopIfTrue="1">
      <formula>AA497&lt;0</formula>
    </cfRule>
    <cfRule type="expression" dxfId="242" priority="484" stopIfTrue="1">
      <formula>AA497&gt;0</formula>
    </cfRule>
  </conditionalFormatting>
  <conditionalFormatting sqref="AA493">
    <cfRule type="expression" dxfId="241" priority="481" stopIfTrue="1">
      <formula>AA497&lt;0</formula>
    </cfRule>
    <cfRule type="expression" dxfId="240" priority="482" stopIfTrue="1">
      <formula>AA497&gt;0</formula>
    </cfRule>
  </conditionalFormatting>
  <conditionalFormatting sqref="AA492">
    <cfRule type="expression" dxfId="239" priority="479" stopIfTrue="1">
      <formula>AA497&lt;0</formula>
    </cfRule>
    <cfRule type="expression" dxfId="238" priority="480" stopIfTrue="1">
      <formula>AA497&gt;0</formula>
    </cfRule>
  </conditionalFormatting>
  <conditionalFormatting sqref="AA491">
    <cfRule type="expression" dxfId="237" priority="477" stopIfTrue="1">
      <formula>AA497&lt;0</formula>
    </cfRule>
    <cfRule type="expression" dxfId="236" priority="478" stopIfTrue="1">
      <formula>AA497&gt;0</formula>
    </cfRule>
  </conditionalFormatting>
  <conditionalFormatting sqref="AA490">
    <cfRule type="expression" dxfId="235" priority="475" stopIfTrue="1">
      <formula>AA497&lt;0</formula>
    </cfRule>
    <cfRule type="expression" dxfId="234" priority="476" stopIfTrue="1">
      <formula>AA497&gt;0</formula>
    </cfRule>
  </conditionalFormatting>
  <conditionalFormatting sqref="AA489">
    <cfRule type="expression" dxfId="233" priority="473" stopIfTrue="1">
      <formula>AA497&lt;0</formula>
    </cfRule>
    <cfRule type="expression" dxfId="232" priority="474" stopIfTrue="1">
      <formula>AA497&gt;0</formula>
    </cfRule>
  </conditionalFormatting>
  <conditionalFormatting sqref="AA488">
    <cfRule type="expression" dxfId="231" priority="471" stopIfTrue="1">
      <formula>AA497&lt;0</formula>
    </cfRule>
    <cfRule type="expression" dxfId="230" priority="472" stopIfTrue="1">
      <formula>AA497&gt;0</formula>
    </cfRule>
  </conditionalFormatting>
  <conditionalFormatting sqref="AA506">
    <cfRule type="expression" dxfId="229" priority="467" stopIfTrue="1">
      <formula>AA507&lt;0</formula>
    </cfRule>
    <cfRule type="expression" dxfId="228" priority="468" stopIfTrue="1">
      <formula>AA507&gt;0</formula>
    </cfRule>
  </conditionalFormatting>
  <conditionalFormatting sqref="AA505">
    <cfRule type="expression" dxfId="227" priority="465" stopIfTrue="1">
      <formula>AA507&lt;0</formula>
    </cfRule>
    <cfRule type="expression" dxfId="226" priority="466" stopIfTrue="1">
      <formula>AA507&gt;0</formula>
    </cfRule>
  </conditionalFormatting>
  <conditionalFormatting sqref="AA504">
    <cfRule type="expression" dxfId="225" priority="463" stopIfTrue="1">
      <formula>AA507&lt;0</formula>
    </cfRule>
    <cfRule type="expression" dxfId="224" priority="464" stopIfTrue="1">
      <formula>AA507&gt;0</formula>
    </cfRule>
  </conditionalFormatting>
  <conditionalFormatting sqref="AA503">
    <cfRule type="expression" dxfId="223" priority="461" stopIfTrue="1">
      <formula>AA507&lt;0</formula>
    </cfRule>
    <cfRule type="expression" dxfId="222" priority="462" stopIfTrue="1">
      <formula>AA507&gt;0</formula>
    </cfRule>
  </conditionalFormatting>
  <conditionalFormatting sqref="AA502">
    <cfRule type="expression" dxfId="221" priority="459" stopIfTrue="1">
      <formula>AA507&lt;0</formula>
    </cfRule>
    <cfRule type="expression" dxfId="220" priority="460" stopIfTrue="1">
      <formula>AA507&gt;0</formula>
    </cfRule>
  </conditionalFormatting>
  <conditionalFormatting sqref="AA501">
    <cfRule type="expression" dxfId="219" priority="457" stopIfTrue="1">
      <formula>AA507&lt;0</formula>
    </cfRule>
    <cfRule type="expression" dxfId="218" priority="458" stopIfTrue="1">
      <formula>AA507&gt;0</formula>
    </cfRule>
  </conditionalFormatting>
  <conditionalFormatting sqref="AA500">
    <cfRule type="expression" dxfId="217" priority="455" stopIfTrue="1">
      <formula>AA507&lt;0</formula>
    </cfRule>
    <cfRule type="expression" dxfId="216" priority="456" stopIfTrue="1">
      <formula>AA507&gt;0</formula>
    </cfRule>
  </conditionalFormatting>
  <conditionalFormatting sqref="AA499">
    <cfRule type="expression" dxfId="215" priority="453" stopIfTrue="1">
      <formula>AA507&lt;0</formula>
    </cfRule>
    <cfRule type="expression" dxfId="214" priority="454" stopIfTrue="1">
      <formula>AA507&gt;0</formula>
    </cfRule>
  </conditionalFormatting>
  <conditionalFormatting sqref="AA498">
    <cfRule type="expression" dxfId="213" priority="451" stopIfTrue="1">
      <formula>AA507&lt;0</formula>
    </cfRule>
    <cfRule type="expression" dxfId="212" priority="452" stopIfTrue="1">
      <formula>AA507&gt;0</formula>
    </cfRule>
  </conditionalFormatting>
  <conditionalFormatting sqref="AA516">
    <cfRule type="expression" dxfId="211" priority="447" stopIfTrue="1">
      <formula>AA517&lt;0</formula>
    </cfRule>
    <cfRule type="expression" dxfId="210" priority="448" stopIfTrue="1">
      <formula>AA517&gt;0</formula>
    </cfRule>
  </conditionalFormatting>
  <conditionalFormatting sqref="AA515">
    <cfRule type="expression" dxfId="209" priority="445" stopIfTrue="1">
      <formula>AA517&lt;0</formula>
    </cfRule>
    <cfRule type="expression" dxfId="208" priority="446" stopIfTrue="1">
      <formula>AA517&gt;0</formula>
    </cfRule>
  </conditionalFormatting>
  <conditionalFormatting sqref="AA514">
    <cfRule type="expression" dxfId="207" priority="443" stopIfTrue="1">
      <formula>AA517&lt;0</formula>
    </cfRule>
    <cfRule type="expression" dxfId="206" priority="444" stopIfTrue="1">
      <formula>AA517&gt;0</formula>
    </cfRule>
  </conditionalFormatting>
  <conditionalFormatting sqref="AA513">
    <cfRule type="expression" dxfId="205" priority="441" stopIfTrue="1">
      <formula>AA517&lt;0</formula>
    </cfRule>
    <cfRule type="expression" dxfId="204" priority="442" stopIfTrue="1">
      <formula>AA517&gt;0</formula>
    </cfRule>
  </conditionalFormatting>
  <conditionalFormatting sqref="AA512">
    <cfRule type="expression" dxfId="203" priority="439" stopIfTrue="1">
      <formula>AA517&lt;0</formula>
    </cfRule>
    <cfRule type="expression" dxfId="202" priority="440" stopIfTrue="1">
      <formula>AA517&gt;0</formula>
    </cfRule>
  </conditionalFormatting>
  <conditionalFormatting sqref="AA511">
    <cfRule type="expression" dxfId="201" priority="437" stopIfTrue="1">
      <formula>AA517&lt;0</formula>
    </cfRule>
    <cfRule type="expression" dxfId="200" priority="438" stopIfTrue="1">
      <formula>AA517&gt;0</formula>
    </cfRule>
  </conditionalFormatting>
  <conditionalFormatting sqref="AA510">
    <cfRule type="expression" dxfId="199" priority="435" stopIfTrue="1">
      <formula>AA517&lt;0</formula>
    </cfRule>
    <cfRule type="expression" dxfId="198" priority="436" stopIfTrue="1">
      <formula>AA517&gt;0</formula>
    </cfRule>
  </conditionalFormatting>
  <conditionalFormatting sqref="AA509">
    <cfRule type="expression" dxfId="197" priority="433" stopIfTrue="1">
      <formula>AA517&lt;0</formula>
    </cfRule>
    <cfRule type="expression" dxfId="196" priority="434" stopIfTrue="1">
      <formula>AA517&gt;0</formula>
    </cfRule>
  </conditionalFormatting>
  <conditionalFormatting sqref="AA508">
    <cfRule type="expression" dxfId="195" priority="431" stopIfTrue="1">
      <formula>AA517&lt;0</formula>
    </cfRule>
    <cfRule type="expression" dxfId="194" priority="432" stopIfTrue="1">
      <formula>AA517&gt;0</formula>
    </cfRule>
  </conditionalFormatting>
  <conditionalFormatting sqref="AA526">
    <cfRule type="expression" dxfId="193" priority="427" stopIfTrue="1">
      <formula>AA527&lt;0</formula>
    </cfRule>
    <cfRule type="expression" dxfId="192" priority="428" stopIfTrue="1">
      <formula>AA527&gt;0</formula>
    </cfRule>
  </conditionalFormatting>
  <conditionalFormatting sqref="AA525">
    <cfRule type="expression" dxfId="191" priority="425" stopIfTrue="1">
      <formula>AA527&lt;0</formula>
    </cfRule>
    <cfRule type="expression" dxfId="190" priority="426" stopIfTrue="1">
      <formula>AA527&gt;0</formula>
    </cfRule>
  </conditionalFormatting>
  <conditionalFormatting sqref="AA524">
    <cfRule type="expression" dxfId="189" priority="423" stopIfTrue="1">
      <formula>AA527&lt;0</formula>
    </cfRule>
    <cfRule type="expression" dxfId="188" priority="424" stopIfTrue="1">
      <formula>AA527&gt;0</formula>
    </cfRule>
  </conditionalFormatting>
  <conditionalFormatting sqref="AA523">
    <cfRule type="expression" dxfId="187" priority="421" stopIfTrue="1">
      <formula>AA527&lt;0</formula>
    </cfRule>
    <cfRule type="expression" dxfId="186" priority="422" stopIfTrue="1">
      <formula>AA527&gt;0</formula>
    </cfRule>
  </conditionalFormatting>
  <conditionalFormatting sqref="AA522">
    <cfRule type="expression" dxfId="185" priority="419" stopIfTrue="1">
      <formula>AA527&lt;0</formula>
    </cfRule>
    <cfRule type="expression" dxfId="184" priority="420" stopIfTrue="1">
      <formula>AA527&gt;0</formula>
    </cfRule>
  </conditionalFormatting>
  <conditionalFormatting sqref="AA521">
    <cfRule type="expression" dxfId="183" priority="417" stopIfTrue="1">
      <formula>AA527&lt;0</formula>
    </cfRule>
    <cfRule type="expression" dxfId="182" priority="418" stopIfTrue="1">
      <formula>AA527&gt;0</formula>
    </cfRule>
  </conditionalFormatting>
  <conditionalFormatting sqref="AA520">
    <cfRule type="expression" dxfId="181" priority="415" stopIfTrue="1">
      <formula>AA527&lt;0</formula>
    </cfRule>
    <cfRule type="expression" dxfId="180" priority="416" stopIfTrue="1">
      <formula>AA527&gt;0</formula>
    </cfRule>
  </conditionalFormatting>
  <conditionalFormatting sqref="AA519">
    <cfRule type="expression" dxfId="179" priority="413" stopIfTrue="1">
      <formula>AA527&lt;0</formula>
    </cfRule>
    <cfRule type="expression" dxfId="178" priority="414" stopIfTrue="1">
      <formula>AA527&gt;0</formula>
    </cfRule>
  </conditionalFormatting>
  <conditionalFormatting sqref="AA518">
    <cfRule type="expression" dxfId="177" priority="411" stopIfTrue="1">
      <formula>AA527&lt;0</formula>
    </cfRule>
    <cfRule type="expression" dxfId="176" priority="412" stopIfTrue="1">
      <formula>AA527&gt;0</formula>
    </cfRule>
  </conditionalFormatting>
  <conditionalFormatting sqref="AE8">
    <cfRule type="expression" dxfId="175" priority="327" stopIfTrue="1">
      <formula>$C7-$C27&gt;0</formula>
    </cfRule>
    <cfRule type="expression" dxfId="174" priority="328" stopIfTrue="1">
      <formula>$C7-$C27&lt;0</formula>
    </cfRule>
  </conditionalFormatting>
  <conditionalFormatting sqref="AE9:AE27">
    <cfRule type="expression" dxfId="173" priority="325" stopIfTrue="1">
      <formula>$C7-$C27&gt;0</formula>
    </cfRule>
    <cfRule type="expression" dxfId="172" priority="326" stopIfTrue="1">
      <formula>$C7-$C27&lt;0</formula>
    </cfRule>
  </conditionalFormatting>
  <conditionalFormatting sqref="AE28">
    <cfRule type="expression" dxfId="171" priority="323" stopIfTrue="1">
      <formula>$C27-$C47&gt;0</formula>
    </cfRule>
    <cfRule type="expression" dxfId="170" priority="324" stopIfTrue="1">
      <formula>$C27-$C47&lt;0</formula>
    </cfRule>
  </conditionalFormatting>
  <conditionalFormatting sqref="AE29:AE47">
    <cfRule type="expression" dxfId="169" priority="321" stopIfTrue="1">
      <formula>$C27-$C47&gt;0</formula>
    </cfRule>
    <cfRule type="expression" dxfId="168" priority="322" stopIfTrue="1">
      <formula>$C27-$C47&lt;0</formula>
    </cfRule>
  </conditionalFormatting>
  <conditionalFormatting sqref="AE48">
    <cfRule type="expression" dxfId="167" priority="319" stopIfTrue="1">
      <formula>$C47-$C67&gt;0</formula>
    </cfRule>
    <cfRule type="expression" dxfId="166" priority="320" stopIfTrue="1">
      <formula>$C47-$C67&lt;0</formula>
    </cfRule>
  </conditionalFormatting>
  <conditionalFormatting sqref="AE49:AE66">
    <cfRule type="expression" dxfId="165" priority="317" stopIfTrue="1">
      <formula>$C47-$C67&gt;0</formula>
    </cfRule>
    <cfRule type="expression" dxfId="164" priority="318" stopIfTrue="1">
      <formula>$C47-$C67&lt;0</formula>
    </cfRule>
  </conditionalFormatting>
  <conditionalFormatting sqref="AE67">
    <cfRule type="expression" dxfId="163" priority="315" stopIfTrue="1">
      <formula>$C65-$C85&gt;0</formula>
    </cfRule>
    <cfRule type="expression" dxfId="162" priority="316" stopIfTrue="1">
      <formula>$C65-$C85&lt;0</formula>
    </cfRule>
  </conditionalFormatting>
  <conditionalFormatting sqref="AE68">
    <cfRule type="expression" dxfId="161" priority="313" stopIfTrue="1">
      <formula>$C67-$C87&gt;0</formula>
    </cfRule>
    <cfRule type="expression" dxfId="160" priority="314" stopIfTrue="1">
      <formula>$C67-$C87&lt;0</formula>
    </cfRule>
  </conditionalFormatting>
  <conditionalFormatting sqref="AE69:AE87">
    <cfRule type="expression" dxfId="159" priority="311" stopIfTrue="1">
      <formula>$C67-$C87&gt;0</formula>
    </cfRule>
    <cfRule type="expression" dxfId="158" priority="312" stopIfTrue="1">
      <formula>$C67-$C87&lt;0</formula>
    </cfRule>
  </conditionalFormatting>
  <conditionalFormatting sqref="AE88">
    <cfRule type="expression" dxfId="157" priority="309" stopIfTrue="1">
      <formula>$C87-$C107&gt;0</formula>
    </cfRule>
    <cfRule type="expression" dxfId="156" priority="310" stopIfTrue="1">
      <formula>$C87-$C107&lt;0</formula>
    </cfRule>
  </conditionalFormatting>
  <conditionalFormatting sqref="AE89:AE106">
    <cfRule type="expression" dxfId="155" priority="307" stopIfTrue="1">
      <formula>$C87-$C107&gt;0</formula>
    </cfRule>
    <cfRule type="expression" dxfId="154" priority="308" stopIfTrue="1">
      <formula>$C87-$C107&lt;0</formula>
    </cfRule>
  </conditionalFormatting>
  <conditionalFormatting sqref="AE107">
    <cfRule type="expression" dxfId="153" priority="305" stopIfTrue="1">
      <formula>$C105-$C125&gt;0</formula>
    </cfRule>
    <cfRule type="expression" dxfId="152" priority="306" stopIfTrue="1">
      <formula>$C105-$C125&lt;0</formula>
    </cfRule>
  </conditionalFormatting>
  <conditionalFormatting sqref="AE108">
    <cfRule type="expression" dxfId="151" priority="303" stopIfTrue="1">
      <formula>$C107-$C127&gt;0</formula>
    </cfRule>
    <cfRule type="expression" dxfId="150" priority="304" stopIfTrue="1">
      <formula>$C107-$C127&lt;0</formula>
    </cfRule>
  </conditionalFormatting>
  <conditionalFormatting sqref="AE109:AE127">
    <cfRule type="expression" dxfId="149" priority="301" stopIfTrue="1">
      <formula>$C107-$C127&gt;0</formula>
    </cfRule>
    <cfRule type="expression" dxfId="148" priority="302" stopIfTrue="1">
      <formula>$C107-$C127&lt;0</formula>
    </cfRule>
  </conditionalFormatting>
  <conditionalFormatting sqref="AE128">
    <cfRule type="expression" dxfId="147" priority="299" stopIfTrue="1">
      <formula>$C127-$C147&gt;0</formula>
    </cfRule>
    <cfRule type="expression" dxfId="146" priority="300" stopIfTrue="1">
      <formula>$C127-$C147&lt;0</formula>
    </cfRule>
  </conditionalFormatting>
  <conditionalFormatting sqref="AE129:AE146">
    <cfRule type="expression" dxfId="145" priority="297" stopIfTrue="1">
      <formula>$C127-$C147&gt;0</formula>
    </cfRule>
    <cfRule type="expression" dxfId="144" priority="298" stopIfTrue="1">
      <formula>$C127-$C147&lt;0</formula>
    </cfRule>
  </conditionalFormatting>
  <conditionalFormatting sqref="AE147">
    <cfRule type="expression" dxfId="143" priority="295" stopIfTrue="1">
      <formula>$C145-$C165&gt;0</formula>
    </cfRule>
    <cfRule type="expression" dxfId="142" priority="296" stopIfTrue="1">
      <formula>$C145-$C165&lt;0</formula>
    </cfRule>
  </conditionalFormatting>
  <conditionalFormatting sqref="AE148">
    <cfRule type="expression" dxfId="141" priority="293" stopIfTrue="1">
      <formula>$C147-$C167&gt;0</formula>
    </cfRule>
    <cfRule type="expression" dxfId="140" priority="294" stopIfTrue="1">
      <formula>$C147-$C167&lt;0</formula>
    </cfRule>
  </conditionalFormatting>
  <conditionalFormatting sqref="AE149:AE167">
    <cfRule type="expression" dxfId="139" priority="291" stopIfTrue="1">
      <formula>$C147-$C167&gt;0</formula>
    </cfRule>
    <cfRule type="expression" dxfId="138" priority="292" stopIfTrue="1">
      <formula>$C147-$C167&lt;0</formula>
    </cfRule>
  </conditionalFormatting>
  <conditionalFormatting sqref="AE168">
    <cfRule type="expression" dxfId="137" priority="289" stopIfTrue="1">
      <formula>$C167-$C187&gt;0</formula>
    </cfRule>
    <cfRule type="expression" dxfId="136" priority="290" stopIfTrue="1">
      <formula>$C167-$C187&lt;0</formula>
    </cfRule>
  </conditionalFormatting>
  <conditionalFormatting sqref="AE169:AE186">
    <cfRule type="expression" dxfId="135" priority="287" stopIfTrue="1">
      <formula>$C167-$C187&gt;0</formula>
    </cfRule>
    <cfRule type="expression" dxfId="134" priority="288" stopIfTrue="1">
      <formula>$C167-$C187&lt;0</formula>
    </cfRule>
  </conditionalFormatting>
  <conditionalFormatting sqref="AE187">
    <cfRule type="expression" dxfId="133" priority="285" stopIfTrue="1">
      <formula>$C185-$C205&gt;0</formula>
    </cfRule>
    <cfRule type="expression" dxfId="132" priority="286" stopIfTrue="1">
      <formula>$C185-$C205&lt;0</formula>
    </cfRule>
  </conditionalFormatting>
  <conditionalFormatting sqref="AE188">
    <cfRule type="expression" dxfId="131" priority="283" stopIfTrue="1">
      <formula>$C187-$C207&gt;0</formula>
    </cfRule>
    <cfRule type="expression" dxfId="130" priority="284" stopIfTrue="1">
      <formula>$C187-$C207&lt;0</formula>
    </cfRule>
  </conditionalFormatting>
  <conditionalFormatting sqref="AE189:AE207">
    <cfRule type="expression" dxfId="129" priority="281" stopIfTrue="1">
      <formula>$C187-$C207&gt;0</formula>
    </cfRule>
    <cfRule type="expression" dxfId="128" priority="282" stopIfTrue="1">
      <formula>$C187-$C207&lt;0</formula>
    </cfRule>
  </conditionalFormatting>
  <conditionalFormatting sqref="AE208">
    <cfRule type="expression" dxfId="127" priority="279" stopIfTrue="1">
      <formula>$C207-$C227&gt;0</formula>
    </cfRule>
    <cfRule type="expression" dxfId="126" priority="280" stopIfTrue="1">
      <formula>$C207-$C227&lt;0</formula>
    </cfRule>
  </conditionalFormatting>
  <conditionalFormatting sqref="AE209:AE226">
    <cfRule type="expression" dxfId="125" priority="277" stopIfTrue="1">
      <formula>$C207-$C227&gt;0</formula>
    </cfRule>
    <cfRule type="expression" dxfId="124" priority="278" stopIfTrue="1">
      <formula>$C207-$C227&lt;0</formula>
    </cfRule>
  </conditionalFormatting>
  <conditionalFormatting sqref="AE227">
    <cfRule type="expression" dxfId="123" priority="275" stopIfTrue="1">
      <formula>$C225-$C245&gt;0</formula>
    </cfRule>
    <cfRule type="expression" dxfId="122" priority="276" stopIfTrue="1">
      <formula>$C225-$C245&lt;0</formula>
    </cfRule>
  </conditionalFormatting>
  <conditionalFormatting sqref="AE228">
    <cfRule type="expression" dxfId="121" priority="273" stopIfTrue="1">
      <formula>$C227-$C247&gt;0</formula>
    </cfRule>
    <cfRule type="expression" dxfId="120" priority="274" stopIfTrue="1">
      <formula>$C227-$C247&lt;0</formula>
    </cfRule>
  </conditionalFormatting>
  <conditionalFormatting sqref="AE229:AE247">
    <cfRule type="expression" dxfId="119" priority="271" stopIfTrue="1">
      <formula>$C227-$C247&gt;0</formula>
    </cfRule>
    <cfRule type="expression" dxfId="118" priority="272" stopIfTrue="1">
      <formula>$C227-$C247&lt;0</formula>
    </cfRule>
  </conditionalFormatting>
  <conditionalFormatting sqref="AE248">
    <cfRule type="expression" dxfId="117" priority="269" stopIfTrue="1">
      <formula>$C247-$C267&gt;0</formula>
    </cfRule>
    <cfRule type="expression" dxfId="116" priority="270" stopIfTrue="1">
      <formula>$C247-$C267&lt;0</formula>
    </cfRule>
  </conditionalFormatting>
  <conditionalFormatting sqref="AE249:AE266">
    <cfRule type="expression" dxfId="115" priority="267" stopIfTrue="1">
      <formula>$C247-$C267&gt;0</formula>
    </cfRule>
    <cfRule type="expression" dxfId="114" priority="268" stopIfTrue="1">
      <formula>$C247-$C267&lt;0</formula>
    </cfRule>
  </conditionalFormatting>
  <conditionalFormatting sqref="AE267">
    <cfRule type="expression" dxfId="113" priority="265" stopIfTrue="1">
      <formula>$C265-$C285&gt;0</formula>
    </cfRule>
    <cfRule type="expression" dxfId="112" priority="266" stopIfTrue="1">
      <formula>$C265-$C285&lt;0</formula>
    </cfRule>
  </conditionalFormatting>
  <conditionalFormatting sqref="AE268">
    <cfRule type="expression" dxfId="111" priority="263" stopIfTrue="1">
      <formula>$C267-$C287&gt;0</formula>
    </cfRule>
    <cfRule type="expression" dxfId="110" priority="264" stopIfTrue="1">
      <formula>$C267-$C287&lt;0</formula>
    </cfRule>
  </conditionalFormatting>
  <conditionalFormatting sqref="AE269:AE287">
    <cfRule type="expression" dxfId="109" priority="261" stopIfTrue="1">
      <formula>$C267-$C287&gt;0</formula>
    </cfRule>
    <cfRule type="expression" dxfId="108" priority="262" stopIfTrue="1">
      <formula>$C267-$C287&lt;0</formula>
    </cfRule>
  </conditionalFormatting>
  <conditionalFormatting sqref="AE288">
    <cfRule type="expression" dxfId="107" priority="259" stopIfTrue="1">
      <formula>$C287-$C307&gt;0</formula>
    </cfRule>
    <cfRule type="expression" dxfId="106" priority="260" stopIfTrue="1">
      <formula>$C287-$C307&lt;0</formula>
    </cfRule>
  </conditionalFormatting>
  <conditionalFormatting sqref="AE289:AE306">
    <cfRule type="expression" dxfId="105" priority="257" stopIfTrue="1">
      <formula>$C287-$C307&gt;0</formula>
    </cfRule>
    <cfRule type="expression" dxfId="104" priority="258" stopIfTrue="1">
      <formula>$C287-$C307&lt;0</formula>
    </cfRule>
  </conditionalFormatting>
  <conditionalFormatting sqref="AE307">
    <cfRule type="expression" dxfId="103" priority="255" stopIfTrue="1">
      <formula>$C305-$C325&gt;0</formula>
    </cfRule>
    <cfRule type="expression" dxfId="102" priority="256" stopIfTrue="1">
      <formula>$C305-$C325&lt;0</formula>
    </cfRule>
  </conditionalFormatting>
  <conditionalFormatting sqref="AE308">
    <cfRule type="expression" dxfId="101" priority="253" stopIfTrue="1">
      <formula>$C307-$C327&gt;0</formula>
    </cfRule>
    <cfRule type="expression" dxfId="100" priority="254" stopIfTrue="1">
      <formula>$C307-$C327&lt;0</formula>
    </cfRule>
  </conditionalFormatting>
  <conditionalFormatting sqref="AE309:AE327">
    <cfRule type="expression" dxfId="99" priority="251" stopIfTrue="1">
      <formula>$C307-$C327&gt;0</formula>
    </cfRule>
    <cfRule type="expression" dxfId="98" priority="252" stopIfTrue="1">
      <formula>$C307-$C327&lt;0</formula>
    </cfRule>
  </conditionalFormatting>
  <conditionalFormatting sqref="AE328">
    <cfRule type="expression" dxfId="97" priority="249" stopIfTrue="1">
      <formula>$C327-$C347&gt;0</formula>
    </cfRule>
    <cfRule type="expression" dxfId="96" priority="250" stopIfTrue="1">
      <formula>$C327-$C347&lt;0</formula>
    </cfRule>
  </conditionalFormatting>
  <conditionalFormatting sqref="AE329:AE346">
    <cfRule type="expression" dxfId="95" priority="247" stopIfTrue="1">
      <formula>$C327-$C347&gt;0</formula>
    </cfRule>
    <cfRule type="expression" dxfId="94" priority="248" stopIfTrue="1">
      <formula>$C327-$C347&lt;0</formula>
    </cfRule>
  </conditionalFormatting>
  <conditionalFormatting sqref="AE347">
    <cfRule type="expression" dxfId="93" priority="245" stopIfTrue="1">
      <formula>$C345-$C365&gt;0</formula>
    </cfRule>
    <cfRule type="expression" dxfId="92" priority="246" stopIfTrue="1">
      <formula>$C345-$C365&lt;0</formula>
    </cfRule>
  </conditionalFormatting>
  <conditionalFormatting sqref="AE348">
    <cfRule type="expression" dxfId="91" priority="243" stopIfTrue="1">
      <formula>$C347-$C367&gt;0</formula>
    </cfRule>
    <cfRule type="expression" dxfId="90" priority="244" stopIfTrue="1">
      <formula>$C347-$C367&lt;0</formula>
    </cfRule>
  </conditionalFormatting>
  <conditionalFormatting sqref="AE349:AE367">
    <cfRule type="expression" dxfId="89" priority="241" stopIfTrue="1">
      <formula>$C347-$C367&gt;0</formula>
    </cfRule>
    <cfRule type="expression" dxfId="88" priority="242" stopIfTrue="1">
      <formula>$C347-$C367&lt;0</formula>
    </cfRule>
  </conditionalFormatting>
  <conditionalFormatting sqref="AE368">
    <cfRule type="expression" dxfId="87" priority="239" stopIfTrue="1">
      <formula>$C367-$C387&gt;0</formula>
    </cfRule>
    <cfRule type="expression" dxfId="86" priority="240" stopIfTrue="1">
      <formula>$C367-$C387&lt;0</formula>
    </cfRule>
  </conditionalFormatting>
  <conditionalFormatting sqref="AE369:AE386">
    <cfRule type="expression" dxfId="85" priority="237" stopIfTrue="1">
      <formula>$C367-$C387&gt;0</formula>
    </cfRule>
    <cfRule type="expression" dxfId="84" priority="238" stopIfTrue="1">
      <formula>$C367-$C387&lt;0</formula>
    </cfRule>
  </conditionalFormatting>
  <conditionalFormatting sqref="AE387">
    <cfRule type="expression" dxfId="83" priority="235" stopIfTrue="1">
      <formula>$C385-$C405&gt;0</formula>
    </cfRule>
    <cfRule type="expression" dxfId="82" priority="236" stopIfTrue="1">
      <formula>$C385-$C405&lt;0</formula>
    </cfRule>
  </conditionalFormatting>
  <conditionalFormatting sqref="AE388">
    <cfRule type="expression" dxfId="81" priority="233" stopIfTrue="1">
      <formula>$C387-$C407&gt;0</formula>
    </cfRule>
    <cfRule type="expression" dxfId="80" priority="234" stopIfTrue="1">
      <formula>$C387-$C407&lt;0</formula>
    </cfRule>
  </conditionalFormatting>
  <conditionalFormatting sqref="AE389:AE407">
    <cfRule type="expression" dxfId="79" priority="231" stopIfTrue="1">
      <formula>$C387-$C407&gt;0</formula>
    </cfRule>
    <cfRule type="expression" dxfId="78" priority="232" stopIfTrue="1">
      <formula>$C387-$C407&lt;0</formula>
    </cfRule>
  </conditionalFormatting>
  <conditionalFormatting sqref="AE408">
    <cfRule type="expression" dxfId="77" priority="229" stopIfTrue="1">
      <formula>$C407-$C427&gt;0</formula>
    </cfRule>
    <cfRule type="expression" dxfId="76" priority="230" stopIfTrue="1">
      <formula>$C407-$C427&lt;0</formula>
    </cfRule>
  </conditionalFormatting>
  <conditionalFormatting sqref="AE409:AE426">
    <cfRule type="expression" dxfId="75" priority="227" stopIfTrue="1">
      <formula>$C407-$C427&gt;0</formula>
    </cfRule>
    <cfRule type="expression" dxfId="74" priority="228" stopIfTrue="1">
      <formula>$C407-$C427&lt;0</formula>
    </cfRule>
  </conditionalFormatting>
  <conditionalFormatting sqref="AE427">
    <cfRule type="expression" dxfId="73" priority="225" stopIfTrue="1">
      <formula>$C425-$C445&gt;0</formula>
    </cfRule>
    <cfRule type="expression" dxfId="72" priority="226" stopIfTrue="1">
      <formula>$C425-$C445&lt;0</formula>
    </cfRule>
  </conditionalFormatting>
  <conditionalFormatting sqref="AE428">
    <cfRule type="expression" dxfId="71" priority="223" stopIfTrue="1">
      <formula>$C427-$C447&gt;0</formula>
    </cfRule>
    <cfRule type="expression" dxfId="70" priority="224" stopIfTrue="1">
      <formula>$C427-$C447&lt;0</formula>
    </cfRule>
  </conditionalFormatting>
  <conditionalFormatting sqref="AE429:AE447">
    <cfRule type="expression" dxfId="69" priority="221" stopIfTrue="1">
      <formula>$C427-$C447&gt;0</formula>
    </cfRule>
    <cfRule type="expression" dxfId="68" priority="222" stopIfTrue="1">
      <formula>$C427-$C447&lt;0</formula>
    </cfRule>
  </conditionalFormatting>
  <conditionalFormatting sqref="AE448">
    <cfRule type="expression" dxfId="67" priority="219" stopIfTrue="1">
      <formula>$C447-$C467&gt;0</formula>
    </cfRule>
    <cfRule type="expression" dxfId="66" priority="220" stopIfTrue="1">
      <formula>$C447-$C467&lt;0</formula>
    </cfRule>
  </conditionalFormatting>
  <conditionalFormatting sqref="AE449:AE466">
    <cfRule type="expression" dxfId="65" priority="217" stopIfTrue="1">
      <formula>$C447-$C467&gt;0</formula>
    </cfRule>
    <cfRule type="expression" dxfId="64" priority="218" stopIfTrue="1">
      <formula>$C447-$C467&lt;0</formula>
    </cfRule>
  </conditionalFormatting>
  <conditionalFormatting sqref="AE467">
    <cfRule type="expression" dxfId="63" priority="215" stopIfTrue="1">
      <formula>$C465-$C485&gt;0</formula>
    </cfRule>
    <cfRule type="expression" dxfId="62" priority="216" stopIfTrue="1">
      <formula>$C465-$C485&lt;0</formula>
    </cfRule>
  </conditionalFormatting>
  <conditionalFormatting sqref="AE468">
    <cfRule type="expression" dxfId="61" priority="213" stopIfTrue="1">
      <formula>$C467-$C487&gt;0</formula>
    </cfRule>
    <cfRule type="expression" dxfId="60" priority="214" stopIfTrue="1">
      <formula>$C467-$C487&lt;0</formula>
    </cfRule>
  </conditionalFormatting>
  <conditionalFormatting sqref="AE469:AE487">
    <cfRule type="expression" dxfId="59" priority="211" stopIfTrue="1">
      <formula>$C467-$C487&gt;0</formula>
    </cfRule>
    <cfRule type="expression" dxfId="58" priority="212" stopIfTrue="1">
      <formula>$C467-$C487&lt;0</formula>
    </cfRule>
  </conditionalFormatting>
  <conditionalFormatting sqref="AE488">
    <cfRule type="expression" dxfId="57" priority="209" stopIfTrue="1">
      <formula>$C487-$C507&gt;0</formula>
    </cfRule>
    <cfRule type="expression" dxfId="56" priority="210" stopIfTrue="1">
      <formula>$C487-$C507&lt;0</formula>
    </cfRule>
  </conditionalFormatting>
  <conditionalFormatting sqref="AE489:AE506">
    <cfRule type="expression" dxfId="55" priority="207" stopIfTrue="1">
      <formula>$C487-$C507&gt;0</formula>
    </cfRule>
    <cfRule type="expression" dxfId="54" priority="208" stopIfTrue="1">
      <formula>$C487-$C507&lt;0</formula>
    </cfRule>
  </conditionalFormatting>
  <conditionalFormatting sqref="AE507">
    <cfRule type="expression" dxfId="53" priority="205" stopIfTrue="1">
      <formula>$C505-$C525&gt;0</formula>
    </cfRule>
    <cfRule type="expression" dxfId="52" priority="206" stopIfTrue="1">
      <formula>$C505-$C525&lt;0</formula>
    </cfRule>
  </conditionalFormatting>
  <conditionalFormatting sqref="AE508">
    <cfRule type="expression" dxfId="51" priority="203" stopIfTrue="1">
      <formula>$C507-$C527&gt;0</formula>
    </cfRule>
    <cfRule type="expression" dxfId="50" priority="204" stopIfTrue="1">
      <formula>$C507-$C527&lt;0</formula>
    </cfRule>
  </conditionalFormatting>
  <conditionalFormatting sqref="AE509:AE527">
    <cfRule type="expression" dxfId="49" priority="201" stopIfTrue="1">
      <formula>$C507-$C527&gt;0</formula>
    </cfRule>
    <cfRule type="expression" dxfId="48" priority="202" stopIfTrue="1">
      <formula>$C507-$C527&lt;0</formula>
    </cfRule>
  </conditionalFormatting>
  <conditionalFormatting sqref="AE528">
    <cfRule type="expression" dxfId="47" priority="199" stopIfTrue="1">
      <formula>$C527-$C532&gt;0</formula>
    </cfRule>
    <cfRule type="expression" dxfId="46" priority="200" stopIfTrue="1">
      <formula>$C527-$C532&lt;0</formula>
    </cfRule>
  </conditionalFormatting>
  <conditionalFormatting sqref="AE529">
    <cfRule type="expression" dxfId="45" priority="197" stopIfTrue="1">
      <formula>$C527-$C532&gt;0</formula>
    </cfRule>
    <cfRule type="expression" dxfId="44" priority="198" stopIfTrue="1">
      <formula>$C527-$C532&lt;0</formula>
    </cfRule>
  </conditionalFormatting>
  <conditionalFormatting sqref="AE530">
    <cfRule type="expression" dxfId="43" priority="195" stopIfTrue="1">
      <formula>$C527-$C532&gt;0</formula>
    </cfRule>
    <cfRule type="expression" dxfId="42" priority="196" stopIfTrue="1">
      <formula>$C527-$C532&lt;0</formula>
    </cfRule>
  </conditionalFormatting>
  <conditionalFormatting sqref="AE531">
    <cfRule type="expression" dxfId="41" priority="193" stopIfTrue="1">
      <formula>$C527-$C532&lt;0</formula>
    </cfRule>
    <cfRule type="expression" dxfId="40" priority="194" stopIfTrue="1">
      <formula>$C527-$C532&gt;0</formula>
    </cfRule>
  </conditionalFormatting>
  <conditionalFormatting sqref="AA26">
    <cfRule type="expression" dxfId="39" priority="191" stopIfTrue="1">
      <formula>AA27&lt;0</formula>
    </cfRule>
    <cfRule type="expression" dxfId="38" priority="192" stopIfTrue="1">
      <formula>AA27&gt;0</formula>
    </cfRule>
  </conditionalFormatting>
  <conditionalFormatting sqref="AA25">
    <cfRule type="expression" dxfId="37" priority="189" stopIfTrue="1">
      <formula>AA27&lt;0</formula>
    </cfRule>
    <cfRule type="expression" dxfId="36" priority="190" stopIfTrue="1">
      <formula>AA27&gt;0</formula>
    </cfRule>
  </conditionalFormatting>
  <conditionalFormatting sqref="AA24">
    <cfRule type="expression" dxfId="35" priority="187" stopIfTrue="1">
      <formula>AA27&lt;0</formula>
    </cfRule>
    <cfRule type="expression" dxfId="34" priority="188" stopIfTrue="1">
      <formula>AA27&gt;0</formula>
    </cfRule>
  </conditionalFormatting>
  <conditionalFormatting sqref="AA23">
    <cfRule type="expression" dxfId="33" priority="185" stopIfTrue="1">
      <formula>AA27&lt;0</formula>
    </cfRule>
    <cfRule type="expression" dxfId="32" priority="186" stopIfTrue="1">
      <formula>AA27&gt;0</formula>
    </cfRule>
  </conditionalFormatting>
  <conditionalFormatting sqref="AA22">
    <cfRule type="expression" dxfId="31" priority="183" stopIfTrue="1">
      <formula>AA27&lt;0</formula>
    </cfRule>
    <cfRule type="expression" dxfId="30" priority="184" stopIfTrue="1">
      <formula>AA27&gt;0</formula>
    </cfRule>
  </conditionalFormatting>
  <conditionalFormatting sqref="AA21">
    <cfRule type="expression" dxfId="29" priority="181" stopIfTrue="1">
      <formula>AA27&lt;0</formula>
    </cfRule>
    <cfRule type="expression" dxfId="28" priority="182" stopIfTrue="1">
      <formula>AA27&gt;0</formula>
    </cfRule>
  </conditionalFormatting>
  <conditionalFormatting sqref="AA20">
    <cfRule type="expression" dxfId="27" priority="179" stopIfTrue="1">
      <formula>AA27&lt;0</formula>
    </cfRule>
    <cfRule type="expression" dxfId="26" priority="180" stopIfTrue="1">
      <formula>AA27&gt;0</formula>
    </cfRule>
  </conditionalFormatting>
  <conditionalFormatting sqref="AA19">
    <cfRule type="expression" dxfId="25" priority="177" stopIfTrue="1">
      <formula>AA27&lt;0</formula>
    </cfRule>
    <cfRule type="expression" dxfId="24" priority="178" stopIfTrue="1">
      <formula>AA27&gt;0</formula>
    </cfRule>
  </conditionalFormatting>
  <conditionalFormatting sqref="AA18">
    <cfRule type="expression" dxfId="23" priority="175" stopIfTrue="1">
      <formula>AA27&lt;0</formula>
    </cfRule>
    <cfRule type="expression" dxfId="22" priority="176" stopIfTrue="1">
      <formula>AA27&gt;0</formula>
    </cfRule>
  </conditionalFormatting>
  <conditionalFormatting sqref="W23">
    <cfRule type="expression" dxfId="21" priority="173" stopIfTrue="1">
      <formula>W27&lt;0</formula>
    </cfRule>
    <cfRule type="expression" dxfId="20" priority="174" stopIfTrue="1">
      <formula>W27&gt;0</formula>
    </cfRule>
  </conditionalFormatting>
  <conditionalFormatting sqref="W18">
    <cfRule type="expression" dxfId="19" priority="171" stopIfTrue="1">
      <formula>W22&lt;0</formula>
    </cfRule>
    <cfRule type="expression" dxfId="18" priority="172" stopIfTrue="1">
      <formula>W22&gt;0</formula>
    </cfRule>
  </conditionalFormatting>
  <conditionalFormatting sqref="BQ79">
    <cfRule type="expression" dxfId="17" priority="3889" stopIfTrue="1">
      <formula>BQ79&gt;#REF!</formula>
    </cfRule>
    <cfRule type="expression" dxfId="16" priority="3890" stopIfTrue="1">
      <formula>BQ79&lt;#REF!</formula>
    </cfRule>
  </conditionalFormatting>
  <printOptions horizontalCentered="1" verticalCentered="1"/>
  <pageMargins left="0.5" right="0.25" top="0.5" bottom="0.5" header="0.5" footer="0.75"/>
  <pageSetup scale="78" orientation="landscape" horizontalDpi="4294967293" r:id="rId1"/>
  <headerFooter alignWithMargins="0"/>
  <colBreaks count="5" manualBreakCount="5">
    <brk id="65" min="2" max="55" man="1"/>
    <brk id="71" min="2" max="55" man="1"/>
    <brk id="77" min="2" max="55" man="1"/>
    <brk id="83" min="2" max="55" man="1"/>
    <brk id="89" min="2" max="55" man="1"/>
  </colBreaks>
  <ignoredErrors>
    <ignoredError sqref="BK9:BK35 BQ9:BQ35 BJ36 BP36 BW9:BW35 CC9:CC35 CB36 BV36 CI9:CI35 CH36 CO9:CO35 CN36 BR53 BL53 BK116:BK158 BJ159" formula="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License</vt:lpstr>
      <vt:lpstr>Info</vt:lpstr>
      <vt:lpstr>Pacing</vt:lpstr>
      <vt:lpstr>Wrist Bands</vt:lpstr>
      <vt:lpstr>Wrist Bands (Km)</vt:lpstr>
      <vt:lpstr>Elev &amp; Pace</vt:lpstr>
      <vt:lpstr>Elev &amp; Pace (Km)</vt:lpstr>
      <vt:lpstr>Elev. Chart</vt:lpstr>
      <vt:lpstr>Course Analysis</vt:lpstr>
      <vt:lpstr>Altitude Factors</vt:lpstr>
      <vt:lpstr>Raw Elevation Data</vt:lpstr>
      <vt:lpstr>'Course Analysis'!Print_Area</vt:lpstr>
      <vt:lpstr>'Elev &amp; Pace'!Print_Area</vt:lpstr>
      <vt:lpstr>'Elev &amp; Pace (Km)'!Print_Area</vt:lpstr>
      <vt:lpstr>'Elev. Chart'!Print_Area</vt:lpstr>
      <vt:lpstr>Info!Print_Area</vt:lpstr>
      <vt:lpstr>License!Print_Area</vt:lpstr>
      <vt:lpstr>Pacing!Print_Area</vt:lpstr>
      <vt:lpstr>'Wrist Bands'!Print_Area</vt:lpstr>
      <vt:lpstr>'Wrist Bands (Km)'!Print_Area</vt:lpstr>
      <vt:lpstr>'Course Analysis'!Print_Titles</vt:lpstr>
    </vt:vector>
  </TitlesOfParts>
  <Company>Smurfit-Stone Container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GMACLIN</dc:creator>
  <cp:lastModifiedBy>Greg Maclin</cp:lastModifiedBy>
  <cp:lastPrinted>2017-05-06T00:32:34Z</cp:lastPrinted>
  <dcterms:created xsi:type="dcterms:W3CDTF">2004-02-19T20:23:13Z</dcterms:created>
  <dcterms:modified xsi:type="dcterms:W3CDTF">2018-05-23T01:38:25Z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51250618</vt:i4>
  </property>
  <property fmtid="{D5CDD505-2E9C-101B-9397-08002B2CF9AE}" pid="3" name="_EmailSubject">
    <vt:lpwstr>Generic Marathon Pacing &amp; Info.xls</vt:lpwstr>
  </property>
  <property fmtid="{D5CDD505-2E9C-101B-9397-08002B2CF9AE}" pid="4" name="_AuthorEmail">
    <vt:lpwstr>maclins@charter.net</vt:lpwstr>
  </property>
  <property fmtid="{D5CDD505-2E9C-101B-9397-08002B2CF9AE}" pid="5" name="_AuthorEmailDisplayName">
    <vt:lpwstr>maclins@charter.net</vt:lpwstr>
  </property>
  <property fmtid="{D5CDD505-2E9C-101B-9397-08002B2CF9AE}" pid="6" name="_ReviewingToolsShownOnce">
    <vt:lpwstr/>
  </property>
</Properties>
</file>